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620" firstSheet="4" activeTab="6"/>
  </bookViews>
  <sheets>
    <sheet name="ThiTranDucTho" sheetId="39" state="hidden" r:id="rId1"/>
    <sheet name="SGV" sheetId="48" state="hidden" r:id="rId2"/>
    <sheet name="SGV_2" sheetId="49" state="veryHidden" r:id="rId3"/>
    <sheet name="SGV_3" sheetId="50" state="veryHidden" r:id=""/>
    <sheet name="Bang 1" sheetId="45" r:id="rId4"/>
    <sheet name="Bang 2" sheetId="46" r:id="rId5"/>
    <sheet name="Bang 8" sheetId="47" r:id="rId6"/>
    <sheet name="ThiTranDucTho (2)" sheetId="40" state="hidden" r:id="rId7"/>
    <sheet name="NQ đổi tên" sheetId="35" state="hidden" r:id="rId8"/>
    <sheet name="BieuTH" sheetId="24" state="hidden" r:id="rId9"/>
    <sheet name="PL22" sheetId="25" state="hidden" r:id="rId10"/>
    <sheet name="PL23" sheetId="26" state="hidden" r:id="rId11"/>
    <sheet name="PL24" sheetId="27" state="hidden" r:id="rId12"/>
    <sheet name="PL25" sheetId="28" state="hidden" r:id="rId13"/>
    <sheet name="PL26" sheetId="29" state="hidden" r:id="rId14"/>
    <sheet name="PL27" sheetId="30" state="hidden" r:id="rId15"/>
    <sheet name="PL28" sheetId="31" state="hidden" r:id="rId16"/>
    <sheet name="PL29" sheetId="32" state="hidden" r:id="rId17"/>
    <sheet name="PL30" sheetId="33" state="hidden" r:id="rId18"/>
    <sheet name="SatNhap" sheetId="36" state="hidden" r:id="rId19"/>
    <sheet name="Sheet1" sheetId="37" state="hidden" r:id="rId20"/>
    <sheet name="DucTho" sheetId="38" state="hidden" r:id="rId21"/>
  </sheets>
  <externalReferences>
    <externalReference r:id="rId22"/>
  </externalReferences>
  <definedNames>
    <definedName name="_xlnm._FilterDatabase" localSheetId="4" hidden="1">'Bang 1'!$A$7:$G$3011</definedName>
    <definedName name="_xlnm._FilterDatabase" localSheetId="5" hidden="1">'Bang 2'!$A$7:$WZD$6819</definedName>
    <definedName name="_xlnm._FilterDatabase" localSheetId="10" hidden="1">'PL22'!$A$7:$M$7</definedName>
    <definedName name="_xlnm._FilterDatabase" localSheetId="17" hidden="1">'PL29'!$C$18:$L$18</definedName>
    <definedName name="_xlnm._FilterDatabase" localSheetId="19" hidden="1">SatNhap!$A$2:$E$37</definedName>
    <definedName name="_xlnm._FilterDatabase" localSheetId="0" hidden="1">ThiTranDucTho!$A$8:$AB$119</definedName>
    <definedName name="_xlnm._FilterDatabase" localSheetId="7" hidden="1">'ThiTranDucTho (2)'!$A$8:$AB$119</definedName>
    <definedName name="_xlnm.Print_Area" localSheetId="5">'Bang 2'!$A$1:$G$6821</definedName>
    <definedName name="_xlnm.Print_Area" localSheetId="6">'Bang 8'!$A$1:$D$68</definedName>
    <definedName name="_xlnm.Print_Titles" localSheetId="4">'Bang 1'!$5:$6</definedName>
    <definedName name="_xlnm.Print_Titles" localSheetId="5">'Bang 2'!$6:$7</definedName>
    <definedName name="_xlnm.Print_Titles" localSheetId="6">'Bang 8'!$5:$5</definedName>
    <definedName name="_xlnm.Print_Titles" localSheetId="0">ThiTranDucTho!$6:$8</definedName>
    <definedName name="_xlnm.Print_Titles" localSheetId="7">'ThiTranDucTho (2)'!$6:$8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 i="47" l="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50" i="47" s="1"/>
  <c r="A51" i="47" s="1"/>
  <c r="A52" i="47" s="1"/>
  <c r="F766" i="45" l="1"/>
  <c r="G766" i="45"/>
  <c r="F767" i="45"/>
  <c r="G767" i="45"/>
  <c r="F768" i="45"/>
  <c r="G768" i="45"/>
  <c r="F769" i="45"/>
  <c r="G769" i="45"/>
  <c r="F3024" i="45" l="1"/>
  <c r="G3024" i="45"/>
  <c r="F3025" i="45"/>
  <c r="G3025" i="45"/>
  <c r="F3026" i="45"/>
  <c r="G3026" i="45"/>
  <c r="F3027" i="45"/>
  <c r="G3027" i="45"/>
  <c r="F3028" i="45"/>
  <c r="G3028" i="45"/>
  <c r="F3029" i="45"/>
  <c r="G3029" i="45"/>
  <c r="F3030" i="45"/>
  <c r="G3030" i="45"/>
  <c r="F3031" i="45"/>
  <c r="G3031" i="45"/>
  <c r="F3032" i="45"/>
  <c r="G3032" i="45"/>
  <c r="F3033" i="45"/>
  <c r="G3033" i="45"/>
  <c r="F3034" i="45"/>
  <c r="G3034" i="45"/>
  <c r="F3035" i="45"/>
  <c r="G3035" i="45"/>
  <c r="F3036" i="45"/>
  <c r="G3036" i="45"/>
  <c r="F3037" i="45"/>
  <c r="G3037" i="45"/>
  <c r="F3038" i="45"/>
  <c r="G3038" i="45"/>
  <c r="F3039" i="45"/>
  <c r="G3039" i="45"/>
  <c r="F3040" i="45"/>
  <c r="G3040" i="45"/>
  <c r="F3041" i="45"/>
  <c r="G3041" i="45"/>
  <c r="F3042" i="45"/>
  <c r="G3042" i="45"/>
  <c r="F3043" i="45"/>
  <c r="G3043" i="45"/>
  <c r="F3044" i="45"/>
  <c r="G3044" i="45"/>
  <c r="F3045" i="45"/>
  <c r="G3045" i="45"/>
  <c r="F3046" i="45"/>
  <c r="G3046" i="45"/>
  <c r="F3047" i="45"/>
  <c r="G3047" i="45"/>
  <c r="F3048" i="45"/>
  <c r="G3048" i="45"/>
  <c r="F3049" i="45"/>
  <c r="G3049" i="45"/>
  <c r="F3050" i="45"/>
  <c r="G3050" i="45"/>
  <c r="F3051" i="45"/>
  <c r="G3051" i="45"/>
  <c r="F3052" i="45"/>
  <c r="G3052" i="45"/>
  <c r="F3053" i="45"/>
  <c r="G3053" i="45"/>
  <c r="F3054" i="45"/>
  <c r="G3054" i="45"/>
  <c r="F3055" i="45"/>
  <c r="G3055" i="45"/>
  <c r="F3056" i="45"/>
  <c r="G3056" i="45"/>
  <c r="F3057" i="45"/>
  <c r="G3057" i="45"/>
  <c r="F3058" i="45"/>
  <c r="G3058" i="45"/>
  <c r="F3059" i="45"/>
  <c r="G3059" i="45"/>
  <c r="F3060" i="45"/>
  <c r="G3060" i="45"/>
  <c r="F3061" i="45"/>
  <c r="G3061" i="45"/>
  <c r="F3062" i="45"/>
  <c r="G3062" i="45"/>
  <c r="F3063" i="45"/>
  <c r="G3063" i="45"/>
  <c r="F3064" i="45"/>
  <c r="G3064" i="45"/>
  <c r="F3065" i="45"/>
  <c r="G3065" i="45"/>
  <c r="F3066" i="45"/>
  <c r="G3066" i="45"/>
  <c r="F3067" i="45"/>
  <c r="G3067" i="45"/>
  <c r="F3068" i="45"/>
  <c r="G3068" i="45"/>
  <c r="F3069" i="45"/>
  <c r="G3069" i="45"/>
  <c r="F3070" i="45"/>
  <c r="G3070" i="45"/>
  <c r="F3071" i="45"/>
  <c r="G3071" i="45"/>
  <c r="F3072" i="45"/>
  <c r="G3072" i="45"/>
  <c r="F3073" i="45"/>
  <c r="G3073" i="45"/>
  <c r="F3074" i="45"/>
  <c r="G3074" i="45"/>
  <c r="F3075" i="45"/>
  <c r="G3075" i="45"/>
  <c r="F3076" i="45"/>
  <c r="G3076" i="45"/>
  <c r="F3077" i="45"/>
  <c r="G3077" i="45"/>
  <c r="F3078" i="45"/>
  <c r="G3078" i="45"/>
  <c r="F3079" i="45"/>
  <c r="G3079" i="45"/>
  <c r="F3080" i="45"/>
  <c r="G3080" i="45"/>
  <c r="F3081" i="45"/>
  <c r="G3081" i="45"/>
  <c r="F3082" i="45"/>
  <c r="G3082" i="45"/>
  <c r="F3083" i="45"/>
  <c r="G3083" i="45"/>
  <c r="F3084" i="45"/>
  <c r="G3084" i="45"/>
  <c r="F3085" i="45"/>
  <c r="G3085" i="45"/>
  <c r="F3086" i="45"/>
  <c r="G3086" i="45"/>
  <c r="F3087" i="45"/>
  <c r="G3087" i="45"/>
  <c r="F3088" i="45"/>
  <c r="G3088" i="45"/>
  <c r="F3089" i="45"/>
  <c r="G3089" i="45"/>
  <c r="F3090" i="45"/>
  <c r="G3090" i="45"/>
  <c r="F3091" i="45"/>
  <c r="G3091" i="45"/>
  <c r="F3092" i="45"/>
  <c r="G3092" i="45"/>
  <c r="F3093" i="45"/>
  <c r="G3093" i="45"/>
  <c r="F3094" i="45"/>
  <c r="G3094" i="45"/>
  <c r="F3095" i="45"/>
  <c r="G3095" i="45"/>
  <c r="F3096" i="45"/>
  <c r="G3096" i="45"/>
  <c r="F3097" i="45"/>
  <c r="G3097" i="45"/>
  <c r="F3098" i="45"/>
  <c r="G3098" i="45"/>
  <c r="F3099" i="45"/>
  <c r="G3099" i="45"/>
  <c r="F3100" i="45"/>
  <c r="G3100" i="45"/>
  <c r="F3101" i="45"/>
  <c r="G3101" i="45"/>
  <c r="F3102" i="45"/>
  <c r="G3102" i="45"/>
  <c r="F3103" i="45"/>
  <c r="G3103" i="45"/>
  <c r="F3104" i="45"/>
  <c r="G3104" i="45"/>
  <c r="F3105" i="45"/>
  <c r="G3105" i="45"/>
  <c r="G6819" i="46" l="1"/>
  <c r="F6819" i="46"/>
  <c r="G6818" i="46"/>
  <c r="F6818" i="46"/>
  <c r="G6817" i="46"/>
  <c r="F6817" i="46"/>
  <c r="G6816" i="46"/>
  <c r="F6816" i="46"/>
  <c r="G6815" i="46"/>
  <c r="F6815" i="46"/>
  <c r="G6814" i="46"/>
  <c r="F6814" i="46"/>
  <c r="G6813" i="46"/>
  <c r="F6813" i="46"/>
  <c r="G6812" i="46"/>
  <c r="F6812" i="46"/>
  <c r="G6811" i="46"/>
  <c r="F6811" i="46"/>
  <c r="G6810" i="46"/>
  <c r="F6810" i="46"/>
  <c r="G6809" i="46"/>
  <c r="F6809" i="46"/>
  <c r="G6808" i="46"/>
  <c r="F6808" i="46"/>
  <c r="G6807" i="46"/>
  <c r="F6807" i="46"/>
  <c r="G6806" i="46"/>
  <c r="F6806" i="46"/>
  <c r="G6805" i="46"/>
  <c r="F6805" i="46"/>
  <c r="G6804" i="46"/>
  <c r="F6804" i="46"/>
  <c r="G6803" i="46"/>
  <c r="F6803" i="46"/>
  <c r="G6802" i="46"/>
  <c r="F6802" i="46"/>
  <c r="G6801" i="46"/>
  <c r="F6801" i="46"/>
  <c r="G6800" i="46"/>
  <c r="F6800" i="46"/>
  <c r="G6799" i="46"/>
  <c r="F6799" i="46"/>
  <c r="G6798" i="46"/>
  <c r="F6798" i="46"/>
  <c r="G6797" i="46"/>
  <c r="F6797" i="46"/>
  <c r="G6796" i="46"/>
  <c r="F6796" i="46"/>
  <c r="G6795" i="46"/>
  <c r="F6795" i="46"/>
  <c r="G6794" i="46"/>
  <c r="F6794" i="46"/>
  <c r="G6793" i="46"/>
  <c r="F6793" i="46"/>
  <c r="G6792" i="46"/>
  <c r="F6792" i="46"/>
  <c r="G6791" i="46"/>
  <c r="F6791" i="46"/>
  <c r="G6790" i="46"/>
  <c r="F6790" i="46"/>
  <c r="G6789" i="46"/>
  <c r="F6789" i="46"/>
  <c r="G6788" i="46"/>
  <c r="F6788" i="46"/>
  <c r="G6787" i="46"/>
  <c r="F6787" i="46"/>
  <c r="G6786" i="46"/>
  <c r="F6786" i="46"/>
  <c r="G6785" i="46"/>
  <c r="F6785" i="46"/>
  <c r="G6784" i="46"/>
  <c r="F6784" i="46"/>
  <c r="G6783" i="46"/>
  <c r="F6783" i="46"/>
  <c r="G6782" i="46"/>
  <c r="F6782" i="46"/>
  <c r="G6781" i="46"/>
  <c r="F6781" i="46"/>
  <c r="G6780" i="46"/>
  <c r="F6780" i="46"/>
  <c r="G6779" i="46"/>
  <c r="F6779" i="46"/>
  <c r="G6778" i="46"/>
  <c r="F6778" i="46"/>
  <c r="G6777" i="46"/>
  <c r="F6777" i="46"/>
  <c r="G6776" i="46"/>
  <c r="F6776" i="46"/>
  <c r="G6775" i="46"/>
  <c r="F6775" i="46"/>
  <c r="G6774" i="46"/>
  <c r="F6774" i="46"/>
  <c r="G6773" i="46"/>
  <c r="F6773" i="46"/>
  <c r="G6772" i="46"/>
  <c r="F6772" i="46"/>
  <c r="G6771" i="46"/>
  <c r="F6771" i="46"/>
  <c r="G6770" i="46"/>
  <c r="F6770" i="46"/>
  <c r="G6769" i="46"/>
  <c r="F6769" i="46"/>
  <c r="G6768" i="46"/>
  <c r="F6768" i="46"/>
  <c r="G6767" i="46"/>
  <c r="F6767" i="46"/>
  <c r="G6766" i="46"/>
  <c r="F6766" i="46"/>
  <c r="G6765" i="46"/>
  <c r="F6765" i="46"/>
  <c r="G6764" i="46"/>
  <c r="F6764" i="46"/>
  <c r="G6763" i="46"/>
  <c r="F6763" i="46"/>
  <c r="G6762" i="46"/>
  <c r="F6762" i="46"/>
  <c r="G6761" i="46"/>
  <c r="F6761" i="46"/>
  <c r="G6760" i="46"/>
  <c r="F6760" i="46"/>
  <c r="G6759" i="46"/>
  <c r="F6759" i="46"/>
  <c r="G6758" i="46"/>
  <c r="F6758" i="46"/>
  <c r="G6757" i="46"/>
  <c r="F6757" i="46"/>
  <c r="G6756" i="46"/>
  <c r="F6756" i="46"/>
  <c r="G6755" i="46"/>
  <c r="F6755" i="46"/>
  <c r="G6754" i="46"/>
  <c r="F6754" i="46"/>
  <c r="G6753" i="46"/>
  <c r="F6753" i="46"/>
  <c r="G6752" i="46"/>
  <c r="F6752" i="46"/>
  <c r="G6751" i="46"/>
  <c r="F6751" i="46"/>
  <c r="G6750" i="46"/>
  <c r="F6750" i="46"/>
  <c r="G6749" i="46"/>
  <c r="F6749" i="46"/>
  <c r="G6748" i="46"/>
  <c r="F6748" i="46"/>
  <c r="G6747" i="46"/>
  <c r="F6747" i="46"/>
  <c r="G6746" i="46"/>
  <c r="F6746" i="46"/>
  <c r="G6745" i="46"/>
  <c r="F6745" i="46"/>
  <c r="G6744" i="46"/>
  <c r="F6744" i="46"/>
  <c r="G6743" i="46"/>
  <c r="F6743" i="46"/>
  <c r="G6742" i="46"/>
  <c r="F6742" i="46"/>
  <c r="G6741" i="46"/>
  <c r="F6741" i="46"/>
  <c r="G6740" i="46"/>
  <c r="F6740" i="46"/>
  <c r="G6739" i="46"/>
  <c r="F6739" i="46"/>
  <c r="G6738" i="46"/>
  <c r="F6738" i="46"/>
  <c r="G6737" i="46"/>
  <c r="F6737" i="46"/>
  <c r="G6736" i="46"/>
  <c r="F6736" i="46"/>
  <c r="G6735" i="46"/>
  <c r="F6735" i="46"/>
  <c r="G6734" i="46"/>
  <c r="F6734" i="46"/>
  <c r="G6733" i="46"/>
  <c r="F6733" i="46"/>
  <c r="G6732" i="46"/>
  <c r="F6732" i="46"/>
  <c r="G6731" i="46"/>
  <c r="F6731" i="46"/>
  <c r="G6730" i="46"/>
  <c r="F6730" i="46"/>
  <c r="G6729" i="46"/>
  <c r="F6729" i="46"/>
  <c r="G6728" i="46"/>
  <c r="F6728" i="46"/>
  <c r="G6727" i="46"/>
  <c r="F6727" i="46"/>
  <c r="G6726" i="46"/>
  <c r="F6726" i="46"/>
  <c r="G6725" i="46"/>
  <c r="F6725" i="46"/>
  <c r="G6724" i="46"/>
  <c r="F6724" i="46"/>
  <c r="G6723" i="46"/>
  <c r="F6723" i="46"/>
  <c r="G6722" i="46"/>
  <c r="F6722" i="46"/>
  <c r="G6721" i="46"/>
  <c r="F6721" i="46"/>
  <c r="G6720" i="46"/>
  <c r="F6720" i="46"/>
  <c r="G6719" i="46"/>
  <c r="F6719" i="46"/>
  <c r="G6718" i="46"/>
  <c r="F6718" i="46"/>
  <c r="G6717" i="46"/>
  <c r="F6717" i="46"/>
  <c r="G6716" i="46"/>
  <c r="F6716" i="46"/>
  <c r="G6715" i="46"/>
  <c r="F6715" i="46"/>
  <c r="G6714" i="46"/>
  <c r="F6714" i="46"/>
  <c r="G6713" i="46"/>
  <c r="F6713" i="46"/>
  <c r="G6712" i="46"/>
  <c r="F6712" i="46"/>
  <c r="G6711" i="46"/>
  <c r="F6711" i="46"/>
  <c r="G6710" i="46"/>
  <c r="F6710" i="46"/>
  <c r="G6709" i="46"/>
  <c r="F6709" i="46"/>
  <c r="G6708" i="46"/>
  <c r="F6708" i="46"/>
  <c r="G6707" i="46"/>
  <c r="F6707" i="46"/>
  <c r="G6706" i="46"/>
  <c r="F6706" i="46"/>
  <c r="G6705" i="46"/>
  <c r="F6705" i="46"/>
  <c r="G6704" i="46"/>
  <c r="F6704" i="46"/>
  <c r="G6703" i="46"/>
  <c r="F6703" i="46"/>
  <c r="G6702" i="46"/>
  <c r="F6702" i="46"/>
  <c r="G6701" i="46"/>
  <c r="F6701" i="46"/>
  <c r="G6700" i="46"/>
  <c r="F6700" i="46"/>
  <c r="G6699" i="46"/>
  <c r="F6699" i="46"/>
  <c r="G6698" i="46"/>
  <c r="F6698" i="46"/>
  <c r="G6697" i="46"/>
  <c r="F6697" i="46"/>
  <c r="G6696" i="46"/>
  <c r="F6696" i="46"/>
  <c r="G6695" i="46"/>
  <c r="F6695" i="46"/>
  <c r="G6694" i="46"/>
  <c r="F6694" i="46"/>
  <c r="G6693" i="46"/>
  <c r="F6693" i="46"/>
  <c r="G6692" i="46"/>
  <c r="F6692" i="46"/>
  <c r="G6691" i="46"/>
  <c r="F6691" i="46"/>
  <c r="G6690" i="46"/>
  <c r="F6690" i="46"/>
  <c r="G6689" i="46"/>
  <c r="F6689" i="46"/>
  <c r="G6688" i="46"/>
  <c r="F6688" i="46"/>
  <c r="G6687" i="46"/>
  <c r="F6687" i="46"/>
  <c r="G6686" i="46"/>
  <c r="F6686" i="46"/>
  <c r="G6685" i="46"/>
  <c r="F6685" i="46"/>
  <c r="G6684" i="46"/>
  <c r="F6684" i="46"/>
  <c r="G6683" i="46"/>
  <c r="F6683" i="46"/>
  <c r="G6682" i="46"/>
  <c r="F6682" i="46"/>
  <c r="G6681" i="46"/>
  <c r="F6681" i="46"/>
  <c r="G6680" i="46"/>
  <c r="F6680" i="46"/>
  <c r="G6679" i="46"/>
  <c r="F6679" i="46"/>
  <c r="G6678" i="46"/>
  <c r="F6678" i="46"/>
  <c r="G6677" i="46"/>
  <c r="F6677" i="46"/>
  <c r="G6676" i="46"/>
  <c r="F6676" i="46"/>
  <c r="G6675" i="46"/>
  <c r="F6675" i="46"/>
  <c r="G6674" i="46"/>
  <c r="F6674" i="46"/>
  <c r="G6673" i="46"/>
  <c r="F6673" i="46"/>
  <c r="G6672" i="46"/>
  <c r="F6672" i="46"/>
  <c r="G6671" i="46"/>
  <c r="F6671" i="46"/>
  <c r="G6670" i="46"/>
  <c r="F6670" i="46"/>
  <c r="G6669" i="46"/>
  <c r="F6669" i="46"/>
  <c r="G6668" i="46"/>
  <c r="F6668" i="46"/>
  <c r="G6667" i="46"/>
  <c r="F6667" i="46"/>
  <c r="G6666" i="46"/>
  <c r="F6666" i="46"/>
  <c r="G6665" i="46"/>
  <c r="F6665" i="46"/>
  <c r="G6664" i="46"/>
  <c r="F6664" i="46"/>
  <c r="G6663" i="46"/>
  <c r="F6663" i="46"/>
  <c r="G6662" i="46"/>
  <c r="F6662" i="46"/>
  <c r="G6661" i="46"/>
  <c r="F6661" i="46"/>
  <c r="G6660" i="46"/>
  <c r="F6660" i="46"/>
  <c r="G6659" i="46"/>
  <c r="F6659" i="46"/>
  <c r="G6658" i="46"/>
  <c r="F6658" i="46"/>
  <c r="G6657" i="46"/>
  <c r="F6657" i="46"/>
  <c r="G6656" i="46"/>
  <c r="F6656" i="46"/>
  <c r="G6655" i="46"/>
  <c r="F6655" i="46"/>
  <c r="G6654" i="46"/>
  <c r="F6654" i="46"/>
  <c r="G6653" i="46"/>
  <c r="F6653" i="46"/>
  <c r="G6652" i="46"/>
  <c r="F6652" i="46"/>
  <c r="G6651" i="46"/>
  <c r="F6651" i="46"/>
  <c r="G6650" i="46"/>
  <c r="F6650" i="46"/>
  <c r="G6649" i="46"/>
  <c r="F6649" i="46"/>
  <c r="G6648" i="46"/>
  <c r="F6648" i="46"/>
  <c r="G6647" i="46"/>
  <c r="F6647" i="46"/>
  <c r="G6646" i="46"/>
  <c r="F6646" i="46"/>
  <c r="G6645" i="46"/>
  <c r="F6645" i="46"/>
  <c r="G6644" i="46"/>
  <c r="F6644" i="46"/>
  <c r="G6643" i="46"/>
  <c r="F6643" i="46"/>
  <c r="G6642" i="46"/>
  <c r="F6642" i="46"/>
  <c r="G6641" i="46"/>
  <c r="F6641" i="46"/>
  <c r="G6640" i="46"/>
  <c r="F6640" i="46"/>
  <c r="G6639" i="46"/>
  <c r="F6639" i="46"/>
  <c r="G6638" i="46"/>
  <c r="F6638" i="46"/>
  <c r="G6637" i="46"/>
  <c r="F6637" i="46"/>
  <c r="G6636" i="46"/>
  <c r="F6636" i="46"/>
  <c r="G6635" i="46"/>
  <c r="F6635" i="46"/>
  <c r="G6634" i="46"/>
  <c r="F6634" i="46"/>
  <c r="G6633" i="46"/>
  <c r="F6633" i="46"/>
  <c r="G6632" i="46"/>
  <c r="F6632" i="46"/>
  <c r="G6631" i="46"/>
  <c r="F6631" i="46"/>
  <c r="G6630" i="46"/>
  <c r="F6630" i="46"/>
  <c r="G6629" i="46"/>
  <c r="F6629" i="46"/>
  <c r="G6628" i="46"/>
  <c r="F6628" i="46"/>
  <c r="G6627" i="46"/>
  <c r="F6627" i="46"/>
  <c r="G6626" i="46"/>
  <c r="F6626" i="46"/>
  <c r="G6625" i="46"/>
  <c r="F6625" i="46"/>
  <c r="G6624" i="46"/>
  <c r="F6624" i="46"/>
  <c r="G6623" i="46"/>
  <c r="F6623" i="46"/>
  <c r="G6622" i="46"/>
  <c r="F6622" i="46"/>
  <c r="G6621" i="46"/>
  <c r="F6621" i="46"/>
  <c r="G6620" i="46"/>
  <c r="F6620" i="46"/>
  <c r="G6619" i="46"/>
  <c r="F6619" i="46"/>
  <c r="G6618" i="46"/>
  <c r="F6618" i="46"/>
  <c r="G6617" i="46"/>
  <c r="F6617" i="46"/>
  <c r="G6616" i="46"/>
  <c r="F6616" i="46"/>
  <c r="G6615" i="46"/>
  <c r="F6615" i="46"/>
  <c r="G6614" i="46"/>
  <c r="F6614" i="46"/>
  <c r="G6613" i="46"/>
  <c r="F6613" i="46"/>
  <c r="G6612" i="46"/>
  <c r="F6612" i="46"/>
  <c r="G6611" i="46"/>
  <c r="F6611" i="46"/>
  <c r="G6610" i="46"/>
  <c r="F6610" i="46"/>
  <c r="G6609" i="46"/>
  <c r="F6609" i="46"/>
  <c r="G6608" i="46"/>
  <c r="F6608" i="46"/>
  <c r="G6607" i="46"/>
  <c r="F6607" i="46"/>
  <c r="G6606" i="46"/>
  <c r="F6606" i="46"/>
  <c r="G6605" i="46"/>
  <c r="F6605" i="46"/>
  <c r="G6604" i="46"/>
  <c r="F6604" i="46"/>
  <c r="G6603" i="46"/>
  <c r="F6603" i="46"/>
  <c r="G6602" i="46"/>
  <c r="F6602" i="46"/>
  <c r="G6601" i="46"/>
  <c r="F6601" i="46"/>
  <c r="G6600" i="46"/>
  <c r="F6600" i="46"/>
  <c r="G6599" i="46"/>
  <c r="F6599" i="46"/>
  <c r="G6598" i="46"/>
  <c r="F6598" i="46"/>
  <c r="G6597" i="46"/>
  <c r="F6597" i="46"/>
  <c r="G6596" i="46"/>
  <c r="F6596" i="46"/>
  <c r="G6595" i="46"/>
  <c r="F6595" i="46"/>
  <c r="G6594" i="46"/>
  <c r="F6594" i="46"/>
  <c r="G6593" i="46"/>
  <c r="F6593" i="46"/>
  <c r="G6592" i="46"/>
  <c r="F6592" i="46"/>
  <c r="G6591" i="46"/>
  <c r="F6591" i="46"/>
  <c r="G6590" i="46"/>
  <c r="F6590" i="46"/>
  <c r="G6589" i="46"/>
  <c r="F6589" i="46"/>
  <c r="G6588" i="46"/>
  <c r="F6588" i="46"/>
  <c r="G6587" i="46"/>
  <c r="F6587" i="46"/>
  <c r="G6586" i="46"/>
  <c r="F6586" i="46"/>
  <c r="G6585" i="46"/>
  <c r="F6585" i="46"/>
  <c r="G6584" i="46"/>
  <c r="F6584" i="46"/>
  <c r="G6583" i="46"/>
  <c r="F6583" i="46"/>
  <c r="G6582" i="46"/>
  <c r="F6582" i="46"/>
  <c r="G6581" i="46"/>
  <c r="F6581" i="46"/>
  <c r="G6580" i="46"/>
  <c r="F6580" i="46"/>
  <c r="G6579" i="46"/>
  <c r="F6579" i="46"/>
  <c r="G6578" i="46"/>
  <c r="F6578" i="46"/>
  <c r="G6577" i="46"/>
  <c r="F6577" i="46"/>
  <c r="G6576" i="46"/>
  <c r="F6576" i="46"/>
  <c r="G6575" i="46"/>
  <c r="F6575" i="46"/>
  <c r="G6574" i="46"/>
  <c r="F6574" i="46"/>
  <c r="G6573" i="46"/>
  <c r="F6573" i="46"/>
  <c r="G6572" i="46"/>
  <c r="F6572" i="46"/>
  <c r="G6571" i="46"/>
  <c r="F6571" i="46"/>
  <c r="G6570" i="46"/>
  <c r="F6570" i="46"/>
  <c r="G6569" i="46"/>
  <c r="F6569" i="46"/>
  <c r="G6568" i="46"/>
  <c r="F6568" i="46"/>
  <c r="G6567" i="46"/>
  <c r="F6567" i="46"/>
  <c r="G6566" i="46"/>
  <c r="F6566" i="46"/>
  <c r="G6565" i="46"/>
  <c r="F6565" i="46"/>
  <c r="G6564" i="46"/>
  <c r="F6564" i="46"/>
  <c r="G6563" i="46"/>
  <c r="F6563" i="46"/>
  <c r="G6562" i="46"/>
  <c r="F6562" i="46"/>
  <c r="G6561" i="46"/>
  <c r="F6561" i="46"/>
  <c r="G6560" i="46"/>
  <c r="F6560" i="46"/>
  <c r="G6559" i="46"/>
  <c r="F6559" i="46"/>
  <c r="G6558" i="46"/>
  <c r="F6558" i="46"/>
  <c r="G6557" i="46"/>
  <c r="F6557" i="46"/>
  <c r="G6556" i="46"/>
  <c r="F6556" i="46"/>
  <c r="G6555" i="46"/>
  <c r="F6555" i="46"/>
  <c r="G6554" i="46"/>
  <c r="F6554" i="46"/>
  <c r="G6553" i="46"/>
  <c r="F6553" i="46"/>
  <c r="G6552" i="46"/>
  <c r="F6552" i="46"/>
  <c r="G6551" i="46"/>
  <c r="F6551" i="46"/>
  <c r="G6550" i="46"/>
  <c r="F6550" i="46"/>
  <c r="G6549" i="46"/>
  <c r="F6549" i="46"/>
  <c r="G6548" i="46"/>
  <c r="F6548" i="46"/>
  <c r="G6547" i="46"/>
  <c r="F6547" i="46"/>
  <c r="G6546" i="46"/>
  <c r="F6546" i="46"/>
  <c r="G6545" i="46"/>
  <c r="F6545" i="46"/>
  <c r="G6544" i="46"/>
  <c r="F6544" i="46"/>
  <c r="G6543" i="46"/>
  <c r="F6543" i="46"/>
  <c r="G6542" i="46"/>
  <c r="F6542" i="46"/>
  <c r="G6541" i="46"/>
  <c r="F6541" i="46"/>
  <c r="G6540" i="46"/>
  <c r="F6540" i="46"/>
  <c r="G6539" i="46"/>
  <c r="F6539" i="46"/>
  <c r="G6538" i="46"/>
  <c r="F6538" i="46"/>
  <c r="G6537" i="46"/>
  <c r="F6537" i="46"/>
  <c r="G6536" i="46"/>
  <c r="F6536" i="46"/>
  <c r="G6535" i="46"/>
  <c r="F6535" i="46"/>
  <c r="G6534" i="46"/>
  <c r="F6534" i="46"/>
  <c r="G6533" i="46"/>
  <c r="F6533" i="46"/>
  <c r="G6532" i="46"/>
  <c r="F6532" i="46"/>
  <c r="G6531" i="46"/>
  <c r="F6531" i="46"/>
  <c r="G6530" i="46"/>
  <c r="F6530" i="46"/>
  <c r="G6529" i="46"/>
  <c r="F6529" i="46"/>
  <c r="G6528" i="46"/>
  <c r="F6528" i="46"/>
  <c r="G6527" i="46"/>
  <c r="F6527" i="46"/>
  <c r="G6526" i="46"/>
  <c r="F6526" i="46"/>
  <c r="G6525" i="46"/>
  <c r="F6525" i="46"/>
  <c r="G6524" i="46"/>
  <c r="F6524" i="46"/>
  <c r="G6523" i="46"/>
  <c r="F6523" i="46"/>
  <c r="G6522" i="46"/>
  <c r="F6522" i="46"/>
  <c r="G6521" i="46"/>
  <c r="F6521" i="46"/>
  <c r="G6520" i="46"/>
  <c r="F6520" i="46"/>
  <c r="G6519" i="46"/>
  <c r="F6519" i="46"/>
  <c r="G6518" i="46"/>
  <c r="F6518" i="46"/>
  <c r="G6517" i="46"/>
  <c r="F6517" i="46"/>
  <c r="G6516" i="46"/>
  <c r="F6516" i="46"/>
  <c r="G6515" i="46"/>
  <c r="F6515" i="46"/>
  <c r="G6514" i="46"/>
  <c r="F6514" i="46"/>
  <c r="G6513" i="46"/>
  <c r="F6513" i="46"/>
  <c r="G6512" i="46"/>
  <c r="F6512" i="46"/>
  <c r="G6511" i="46"/>
  <c r="F6511" i="46"/>
  <c r="G6510" i="46"/>
  <c r="F6510" i="46"/>
  <c r="G6509" i="46"/>
  <c r="F6509" i="46"/>
  <c r="G6508" i="46"/>
  <c r="F6508" i="46"/>
  <c r="G6507" i="46"/>
  <c r="F6507" i="46"/>
  <c r="G6506" i="46"/>
  <c r="F6506" i="46"/>
  <c r="G6505" i="46"/>
  <c r="F6505" i="46"/>
  <c r="G6504" i="46"/>
  <c r="F6504" i="46"/>
  <c r="G6503" i="46"/>
  <c r="F6503" i="46"/>
  <c r="G6502" i="46"/>
  <c r="F6502" i="46"/>
  <c r="G6501" i="46"/>
  <c r="F6501" i="46"/>
  <c r="G6500" i="46"/>
  <c r="F6500" i="46"/>
  <c r="G6499" i="46"/>
  <c r="F6499" i="46"/>
  <c r="G6498" i="46"/>
  <c r="F6498" i="46"/>
  <c r="G6497" i="46"/>
  <c r="F6497" i="46"/>
  <c r="G6496" i="46"/>
  <c r="F6496" i="46"/>
  <c r="G6495" i="46"/>
  <c r="F6495" i="46"/>
  <c r="G6494" i="46"/>
  <c r="F6494" i="46"/>
  <c r="G6493" i="46"/>
  <c r="F6493" i="46"/>
  <c r="G6492" i="46"/>
  <c r="F6492" i="46"/>
  <c r="G6491" i="46"/>
  <c r="F6491" i="46"/>
  <c r="G6490" i="46"/>
  <c r="F6490" i="46"/>
  <c r="G6489" i="46"/>
  <c r="F6489" i="46"/>
  <c r="G6488" i="46"/>
  <c r="F6488" i="46"/>
  <c r="G6487" i="46"/>
  <c r="F6487" i="46"/>
  <c r="G6486" i="46"/>
  <c r="F6486" i="46"/>
  <c r="G6485" i="46"/>
  <c r="F6485" i="46"/>
  <c r="G6484" i="46"/>
  <c r="F6484" i="46"/>
  <c r="G6483" i="46"/>
  <c r="F6483" i="46"/>
  <c r="G6482" i="46"/>
  <c r="F6482" i="46"/>
  <c r="G6481" i="46"/>
  <c r="F6481" i="46"/>
  <c r="G6480" i="46"/>
  <c r="F6480" i="46"/>
  <c r="G6479" i="46"/>
  <c r="F6479" i="46"/>
  <c r="G6478" i="46"/>
  <c r="F6478" i="46"/>
  <c r="G6477" i="46"/>
  <c r="F6477" i="46"/>
  <c r="G6476" i="46"/>
  <c r="F6476" i="46"/>
  <c r="G6475" i="46"/>
  <c r="F6475" i="46"/>
  <c r="G6474" i="46"/>
  <c r="F6474" i="46"/>
  <c r="G6473" i="46"/>
  <c r="F6473" i="46"/>
  <c r="G6472" i="46"/>
  <c r="F6472" i="46"/>
  <c r="G6471" i="46"/>
  <c r="F6471" i="46"/>
  <c r="G6470" i="46"/>
  <c r="F6470" i="46"/>
  <c r="G6469" i="46"/>
  <c r="F6469" i="46"/>
  <c r="G6468" i="46"/>
  <c r="F6468" i="46"/>
  <c r="G6467" i="46"/>
  <c r="F6467" i="46"/>
  <c r="G6466" i="46"/>
  <c r="F6466" i="46"/>
  <c r="G6465" i="46"/>
  <c r="F6465" i="46"/>
  <c r="G6464" i="46"/>
  <c r="F6464" i="46"/>
  <c r="G6463" i="46"/>
  <c r="F6463" i="46"/>
  <c r="G6462" i="46"/>
  <c r="F6462" i="46"/>
  <c r="G6461" i="46"/>
  <c r="F6461" i="46"/>
  <c r="G6460" i="46"/>
  <c r="F6460" i="46"/>
  <c r="G6459" i="46"/>
  <c r="F6459" i="46"/>
  <c r="G6458" i="46"/>
  <c r="F6458" i="46"/>
  <c r="G6457" i="46"/>
  <c r="F6457" i="46"/>
  <c r="G6456" i="46"/>
  <c r="F6456" i="46"/>
  <c r="G6455" i="46"/>
  <c r="F6455" i="46"/>
  <c r="G6454" i="46"/>
  <c r="F6454" i="46"/>
  <c r="G6453" i="46"/>
  <c r="F6453" i="46"/>
  <c r="G6452" i="46"/>
  <c r="F6452" i="46"/>
  <c r="G6451" i="46"/>
  <c r="F6451" i="46"/>
  <c r="G6450" i="46"/>
  <c r="F6450" i="46"/>
  <c r="G6449" i="46"/>
  <c r="F6449" i="46"/>
  <c r="G6448" i="46"/>
  <c r="F6448" i="46"/>
  <c r="G6447" i="46"/>
  <c r="F6447" i="46"/>
  <c r="G6446" i="46"/>
  <c r="F6446" i="46"/>
  <c r="G6445" i="46"/>
  <c r="F6445" i="46"/>
  <c r="G6444" i="46"/>
  <c r="F6444" i="46"/>
  <c r="G6443" i="46"/>
  <c r="F6443" i="46"/>
  <c r="G6442" i="46"/>
  <c r="F6442" i="46"/>
  <c r="G6441" i="46"/>
  <c r="F6441" i="46"/>
  <c r="G6440" i="46"/>
  <c r="F6440" i="46"/>
  <c r="G6439" i="46"/>
  <c r="F6439" i="46"/>
  <c r="G6438" i="46"/>
  <c r="F6438" i="46"/>
  <c r="G6437" i="46"/>
  <c r="F6437" i="46"/>
  <c r="G6436" i="46"/>
  <c r="F6436" i="46"/>
  <c r="G6435" i="46"/>
  <c r="F6435" i="46"/>
  <c r="G6434" i="46"/>
  <c r="F6434" i="46"/>
  <c r="G6433" i="46"/>
  <c r="F6433" i="46"/>
  <c r="G6432" i="46"/>
  <c r="F6432" i="46"/>
  <c r="G6431" i="46"/>
  <c r="F6431" i="46"/>
  <c r="G6430" i="46"/>
  <c r="F6430" i="46"/>
  <c r="G6429" i="46"/>
  <c r="F6429" i="46"/>
  <c r="G6428" i="46"/>
  <c r="F6428" i="46"/>
  <c r="G6427" i="46"/>
  <c r="F6427" i="46"/>
  <c r="G6426" i="46"/>
  <c r="F6426" i="46"/>
  <c r="G6425" i="46"/>
  <c r="F6425" i="46"/>
  <c r="G6424" i="46"/>
  <c r="F6424" i="46"/>
  <c r="G6423" i="46"/>
  <c r="F6423" i="46"/>
  <c r="G6422" i="46"/>
  <c r="F6422" i="46"/>
  <c r="G6421" i="46"/>
  <c r="F6421" i="46"/>
  <c r="G6420" i="46"/>
  <c r="F6420" i="46"/>
  <c r="G6419" i="46"/>
  <c r="F6419" i="46"/>
  <c r="G6418" i="46"/>
  <c r="F6418" i="46"/>
  <c r="G6417" i="46"/>
  <c r="F6417" i="46"/>
  <c r="G6416" i="46"/>
  <c r="F6416" i="46"/>
  <c r="G6415" i="46"/>
  <c r="F6415" i="46"/>
  <c r="G6414" i="46"/>
  <c r="F6414" i="46"/>
  <c r="G6413" i="46"/>
  <c r="F6413" i="46"/>
  <c r="G6412" i="46"/>
  <c r="F6412" i="46"/>
  <c r="G6411" i="46"/>
  <c r="F6411" i="46"/>
  <c r="G6410" i="46"/>
  <c r="F6410" i="46"/>
  <c r="G6409" i="46"/>
  <c r="F6409" i="46"/>
  <c r="G6408" i="46"/>
  <c r="F6408" i="46"/>
  <c r="G6407" i="46"/>
  <c r="F6407" i="46"/>
  <c r="G6406" i="46"/>
  <c r="F6406" i="46"/>
  <c r="G6405" i="46"/>
  <c r="F6405" i="46"/>
  <c r="G6404" i="46"/>
  <c r="F6404" i="46"/>
  <c r="G6403" i="46"/>
  <c r="F6403" i="46"/>
  <c r="G6402" i="46"/>
  <c r="F6402" i="46"/>
  <c r="G6401" i="46"/>
  <c r="F6401" i="46"/>
  <c r="G6400" i="46"/>
  <c r="F6400" i="46"/>
  <c r="G6399" i="46"/>
  <c r="F6399" i="46"/>
  <c r="G6398" i="46"/>
  <c r="F6398" i="46"/>
  <c r="G6397" i="46"/>
  <c r="F6397" i="46"/>
  <c r="G6396" i="46"/>
  <c r="F6396" i="46"/>
  <c r="G6395" i="46"/>
  <c r="F6395" i="46"/>
  <c r="G6394" i="46"/>
  <c r="F6394" i="46"/>
  <c r="G6393" i="46"/>
  <c r="F6393" i="46"/>
  <c r="G6392" i="46"/>
  <c r="F6392" i="46"/>
  <c r="G6391" i="46"/>
  <c r="F6391" i="46"/>
  <c r="G6390" i="46"/>
  <c r="F6390" i="46"/>
  <c r="G6389" i="46"/>
  <c r="F6389" i="46"/>
  <c r="G6388" i="46"/>
  <c r="F6388" i="46"/>
  <c r="G6387" i="46"/>
  <c r="F6387" i="46"/>
  <c r="G6386" i="46"/>
  <c r="F6386" i="46"/>
  <c r="G6385" i="46"/>
  <c r="F6385" i="46"/>
  <c r="G6384" i="46"/>
  <c r="F6384" i="46"/>
  <c r="G6383" i="46"/>
  <c r="F6383" i="46"/>
  <c r="G6382" i="46"/>
  <c r="F6382" i="46"/>
  <c r="G6381" i="46"/>
  <c r="F6381" i="46"/>
  <c r="G6380" i="46"/>
  <c r="F6380" i="46"/>
  <c r="G6379" i="46"/>
  <c r="F6379" i="46"/>
  <c r="G6378" i="46"/>
  <c r="F6378" i="46"/>
  <c r="G6377" i="46"/>
  <c r="F6377" i="46"/>
  <c r="G6376" i="46"/>
  <c r="F6376" i="46"/>
  <c r="G6375" i="46"/>
  <c r="F6375" i="46"/>
  <c r="G6374" i="46"/>
  <c r="F6374" i="46"/>
  <c r="G6373" i="46"/>
  <c r="F6373" i="46"/>
  <c r="G6372" i="46"/>
  <c r="F6372" i="46"/>
  <c r="G6371" i="46"/>
  <c r="F6371" i="46"/>
  <c r="G6370" i="46"/>
  <c r="F6370" i="46"/>
  <c r="G6369" i="46"/>
  <c r="F6369" i="46"/>
  <c r="G6368" i="46"/>
  <c r="F6368" i="46"/>
  <c r="G6367" i="46"/>
  <c r="F6367" i="46"/>
  <c r="G6366" i="46"/>
  <c r="F6366" i="46"/>
  <c r="G6365" i="46"/>
  <c r="F6365" i="46"/>
  <c r="G6364" i="46"/>
  <c r="F6364" i="46"/>
  <c r="G6363" i="46"/>
  <c r="F6363" i="46"/>
  <c r="G6362" i="46"/>
  <c r="F6362" i="46"/>
  <c r="G6361" i="46"/>
  <c r="F6361" i="46"/>
  <c r="G6360" i="46"/>
  <c r="F6360" i="46"/>
  <c r="G6359" i="46"/>
  <c r="F6359" i="46"/>
  <c r="G6358" i="46"/>
  <c r="F6358" i="46"/>
  <c r="G6357" i="46"/>
  <c r="F6357" i="46"/>
  <c r="G6356" i="46"/>
  <c r="F6356" i="46"/>
  <c r="G6355" i="46"/>
  <c r="F6355" i="46"/>
  <c r="G6354" i="46"/>
  <c r="F6354" i="46"/>
  <c r="G6353" i="46"/>
  <c r="F6353" i="46"/>
  <c r="G6352" i="46"/>
  <c r="F6352" i="46"/>
  <c r="G6351" i="46"/>
  <c r="F6351" i="46"/>
  <c r="G6350" i="46"/>
  <c r="F6350" i="46"/>
  <c r="G6349" i="46"/>
  <c r="F6349" i="46"/>
  <c r="G6348" i="46"/>
  <c r="F6348" i="46"/>
  <c r="G6347" i="46"/>
  <c r="F6347" i="46"/>
  <c r="G6346" i="46"/>
  <c r="F6346" i="46"/>
  <c r="G6345" i="46"/>
  <c r="F6345" i="46"/>
  <c r="G6344" i="46"/>
  <c r="F6344" i="46"/>
  <c r="G6343" i="46"/>
  <c r="F6343" i="46"/>
  <c r="G6342" i="46"/>
  <c r="F6342" i="46"/>
  <c r="G6341" i="46"/>
  <c r="F6341" i="46"/>
  <c r="G6340" i="46"/>
  <c r="F6340" i="46"/>
  <c r="G6339" i="46"/>
  <c r="F6339" i="46"/>
  <c r="G6338" i="46"/>
  <c r="F6338" i="46"/>
  <c r="G6337" i="46"/>
  <c r="F6337" i="46"/>
  <c r="G6336" i="46"/>
  <c r="F6336" i="46"/>
  <c r="G6335" i="46"/>
  <c r="F6335" i="46"/>
  <c r="G6334" i="46"/>
  <c r="F6334" i="46"/>
  <c r="G6333" i="46"/>
  <c r="F6333" i="46"/>
  <c r="G6332" i="46"/>
  <c r="F6332" i="46"/>
  <c r="G6331" i="46"/>
  <c r="F6331" i="46"/>
  <c r="G6330" i="46"/>
  <c r="F6330" i="46"/>
  <c r="G6329" i="46"/>
  <c r="F6329" i="46"/>
  <c r="G6328" i="46"/>
  <c r="F6328" i="46"/>
  <c r="G6327" i="46"/>
  <c r="F6327" i="46"/>
  <c r="G6326" i="46"/>
  <c r="F6326" i="46"/>
  <c r="G6325" i="46"/>
  <c r="F6325" i="46"/>
  <c r="G6324" i="46"/>
  <c r="F6324" i="46"/>
  <c r="G6323" i="46"/>
  <c r="F6323" i="46"/>
  <c r="G6322" i="46"/>
  <c r="F6322" i="46"/>
  <c r="G6321" i="46"/>
  <c r="F6321" i="46"/>
  <c r="G6320" i="46"/>
  <c r="F6320" i="46"/>
  <c r="G6319" i="46"/>
  <c r="F6319" i="46"/>
  <c r="G6318" i="46"/>
  <c r="F6318" i="46"/>
  <c r="G6317" i="46"/>
  <c r="F6317" i="46"/>
  <c r="G6316" i="46"/>
  <c r="F6316" i="46"/>
  <c r="G6315" i="46"/>
  <c r="F6315" i="46"/>
  <c r="G6314" i="46"/>
  <c r="F6314" i="46"/>
  <c r="G6313" i="46"/>
  <c r="F6313" i="46"/>
  <c r="G6312" i="46"/>
  <c r="F6312" i="46"/>
  <c r="G6311" i="46"/>
  <c r="F6311" i="46"/>
  <c r="G6310" i="46"/>
  <c r="F6310" i="46"/>
  <c r="G6309" i="46"/>
  <c r="F6309" i="46"/>
  <c r="G6308" i="46"/>
  <c r="F6308" i="46"/>
  <c r="G6307" i="46"/>
  <c r="F6307" i="46"/>
  <c r="G6306" i="46"/>
  <c r="F6306" i="46"/>
  <c r="G6305" i="46"/>
  <c r="F6305" i="46"/>
  <c r="G6304" i="46"/>
  <c r="F6304" i="46"/>
  <c r="G6303" i="46"/>
  <c r="F6303" i="46"/>
  <c r="G6302" i="46"/>
  <c r="F6302" i="46"/>
  <c r="G6301" i="46"/>
  <c r="F6301" i="46"/>
  <c r="G6300" i="46"/>
  <c r="F6300" i="46"/>
  <c r="G6299" i="46"/>
  <c r="F6299" i="46"/>
  <c r="G6298" i="46"/>
  <c r="F6298" i="46"/>
  <c r="G6297" i="46"/>
  <c r="F6297" i="46"/>
  <c r="G6296" i="46"/>
  <c r="F6296" i="46"/>
  <c r="G6295" i="46"/>
  <c r="F6295" i="46"/>
  <c r="G6294" i="46"/>
  <c r="F6294" i="46"/>
  <c r="G6293" i="46"/>
  <c r="F6293" i="46"/>
  <c r="G6292" i="46"/>
  <c r="F6292" i="46"/>
  <c r="G6291" i="46"/>
  <c r="F6291" i="46"/>
  <c r="G6290" i="46"/>
  <c r="F6290" i="46"/>
  <c r="G6289" i="46"/>
  <c r="F6289" i="46"/>
  <c r="G6288" i="46"/>
  <c r="F6288" i="46"/>
  <c r="G6287" i="46"/>
  <c r="F6287" i="46"/>
  <c r="G6286" i="46"/>
  <c r="F6286" i="46"/>
  <c r="G6285" i="46"/>
  <c r="F6285" i="46"/>
  <c r="G6284" i="46"/>
  <c r="F6284" i="46"/>
  <c r="G6283" i="46"/>
  <c r="F6283" i="46"/>
  <c r="G6282" i="46"/>
  <c r="F6282" i="46"/>
  <c r="G6281" i="46"/>
  <c r="F6281" i="46"/>
  <c r="G6280" i="46"/>
  <c r="F6280" i="46"/>
  <c r="G6279" i="46"/>
  <c r="F6279" i="46"/>
  <c r="G6278" i="46"/>
  <c r="F6278" i="46"/>
  <c r="G6277" i="46"/>
  <c r="F6277" i="46"/>
  <c r="G6276" i="46"/>
  <c r="F6276" i="46"/>
  <c r="G6275" i="46"/>
  <c r="F6275" i="46"/>
  <c r="G6274" i="46"/>
  <c r="F6274" i="46"/>
  <c r="G6273" i="46"/>
  <c r="F6273" i="46"/>
  <c r="G6272" i="46"/>
  <c r="F6272" i="46"/>
  <c r="G6271" i="46"/>
  <c r="F6271" i="46"/>
  <c r="G6270" i="46"/>
  <c r="F6270" i="46"/>
  <c r="G6269" i="46"/>
  <c r="F6269" i="46"/>
  <c r="G6268" i="46"/>
  <c r="F6268" i="46"/>
  <c r="G6267" i="46"/>
  <c r="F6267" i="46"/>
  <c r="G6266" i="46"/>
  <c r="F6266" i="46"/>
  <c r="G6265" i="46"/>
  <c r="F6265" i="46"/>
  <c r="G6264" i="46"/>
  <c r="F6264" i="46"/>
  <c r="G6263" i="46"/>
  <c r="F6263" i="46"/>
  <c r="G6262" i="46"/>
  <c r="F6262" i="46"/>
  <c r="G6261" i="46"/>
  <c r="F6261" i="46"/>
  <c r="G6260" i="46"/>
  <c r="F6260" i="46"/>
  <c r="G6259" i="46"/>
  <c r="F6259" i="46"/>
  <c r="G6258" i="46"/>
  <c r="F6258" i="46"/>
  <c r="G6257" i="46"/>
  <c r="F6257" i="46"/>
  <c r="G6256" i="46"/>
  <c r="F6256" i="46"/>
  <c r="G6255" i="46"/>
  <c r="F6255" i="46"/>
  <c r="G6254" i="46"/>
  <c r="F6254" i="46"/>
  <c r="G6253" i="46"/>
  <c r="F6253" i="46"/>
  <c r="G6252" i="46"/>
  <c r="F6252" i="46"/>
  <c r="G6251" i="46"/>
  <c r="F6251" i="46"/>
  <c r="G6250" i="46"/>
  <c r="F6250" i="46"/>
  <c r="G6249" i="46"/>
  <c r="F6249" i="46"/>
  <c r="G6248" i="46"/>
  <c r="F6248" i="46"/>
  <c r="G6247" i="46"/>
  <c r="F6247" i="46"/>
  <c r="G6246" i="46"/>
  <c r="F6246" i="46"/>
  <c r="G6245" i="46"/>
  <c r="F6245" i="46"/>
  <c r="G6244" i="46"/>
  <c r="F6244" i="46"/>
  <c r="G6243" i="46"/>
  <c r="F6243" i="46"/>
  <c r="G6242" i="46"/>
  <c r="F6242" i="46"/>
  <c r="G6241" i="46"/>
  <c r="F6241" i="46"/>
  <c r="G6240" i="46"/>
  <c r="F6240" i="46"/>
  <c r="G6239" i="46"/>
  <c r="F6239" i="46"/>
  <c r="G6238" i="46"/>
  <c r="F6238" i="46"/>
  <c r="G6237" i="46"/>
  <c r="F6237" i="46"/>
  <c r="G6236" i="46"/>
  <c r="F6236" i="46"/>
  <c r="G6235" i="46"/>
  <c r="F6235" i="46"/>
  <c r="G6234" i="46"/>
  <c r="F6234" i="46"/>
  <c r="G6233" i="46"/>
  <c r="F6233" i="46"/>
  <c r="G6232" i="46"/>
  <c r="F6232" i="46"/>
  <c r="G6231" i="46"/>
  <c r="F6231" i="46"/>
  <c r="G6230" i="46"/>
  <c r="F6230" i="46"/>
  <c r="G6229" i="46"/>
  <c r="F6229" i="46"/>
  <c r="G6228" i="46"/>
  <c r="F6228" i="46"/>
  <c r="G6227" i="46"/>
  <c r="F6227" i="46"/>
  <c r="G6226" i="46"/>
  <c r="F6226" i="46"/>
  <c r="G6225" i="46"/>
  <c r="F6225" i="46"/>
  <c r="G6224" i="46"/>
  <c r="F6224" i="46"/>
  <c r="G6223" i="46"/>
  <c r="F6223" i="46"/>
  <c r="G6222" i="46"/>
  <c r="F6222" i="46"/>
  <c r="G6221" i="46"/>
  <c r="F6221" i="46"/>
  <c r="G6220" i="46"/>
  <c r="F6220" i="46"/>
  <c r="G6219" i="46"/>
  <c r="F6219" i="46"/>
  <c r="G6218" i="46"/>
  <c r="F6218" i="46"/>
  <c r="G6217" i="46"/>
  <c r="F6217" i="46"/>
  <c r="G6216" i="46"/>
  <c r="F6216" i="46"/>
  <c r="G6215" i="46"/>
  <c r="F6215" i="46"/>
  <c r="G6214" i="46"/>
  <c r="F6214" i="46"/>
  <c r="G6213" i="46"/>
  <c r="F6213" i="46"/>
  <c r="G6212" i="46"/>
  <c r="F6212" i="46"/>
  <c r="G6211" i="46"/>
  <c r="F6211" i="46"/>
  <c r="G6210" i="46"/>
  <c r="F6210" i="46"/>
  <c r="G6209" i="46"/>
  <c r="F6209" i="46"/>
  <c r="G6208" i="46"/>
  <c r="F6208" i="46"/>
  <c r="G6207" i="46"/>
  <c r="F6207" i="46"/>
  <c r="G6206" i="46"/>
  <c r="F6206" i="46"/>
  <c r="G6205" i="46"/>
  <c r="F6205" i="46"/>
  <c r="G6204" i="46"/>
  <c r="F6204" i="46"/>
  <c r="G6203" i="46"/>
  <c r="F6203" i="46"/>
  <c r="G6202" i="46"/>
  <c r="F6202" i="46"/>
  <c r="G6201" i="46"/>
  <c r="F6201" i="46"/>
  <c r="G6200" i="46"/>
  <c r="F6200" i="46"/>
  <c r="G6199" i="46"/>
  <c r="F6199" i="46"/>
  <c r="G6198" i="46"/>
  <c r="F6198" i="46"/>
  <c r="G6197" i="46"/>
  <c r="F6197" i="46"/>
  <c r="G6196" i="46"/>
  <c r="F6196" i="46"/>
  <c r="G6195" i="46"/>
  <c r="F6195" i="46"/>
  <c r="G6194" i="46"/>
  <c r="F6194" i="46"/>
  <c r="G6193" i="46"/>
  <c r="F6193" i="46"/>
  <c r="G6192" i="46"/>
  <c r="F6192" i="46"/>
  <c r="G6191" i="46"/>
  <c r="F6191" i="46"/>
  <c r="G6190" i="46"/>
  <c r="F6190" i="46"/>
  <c r="G6189" i="46"/>
  <c r="F6189" i="46"/>
  <c r="G6188" i="46"/>
  <c r="F6188" i="46"/>
  <c r="G6187" i="46"/>
  <c r="F6187" i="46"/>
  <c r="G6186" i="46"/>
  <c r="F6186" i="46"/>
  <c r="G6185" i="46"/>
  <c r="F6185" i="46"/>
  <c r="G6184" i="46"/>
  <c r="F6184" i="46"/>
  <c r="G6183" i="46"/>
  <c r="F6183" i="46"/>
  <c r="G6182" i="46"/>
  <c r="F6182" i="46"/>
  <c r="G6181" i="46"/>
  <c r="F6181" i="46"/>
  <c r="G6180" i="46"/>
  <c r="F6180" i="46"/>
  <c r="G6179" i="46"/>
  <c r="F6179" i="46"/>
  <c r="G6178" i="46"/>
  <c r="F6178" i="46"/>
  <c r="G6177" i="46"/>
  <c r="F6177" i="46"/>
  <c r="G6176" i="46"/>
  <c r="F6176" i="46"/>
  <c r="G6175" i="46"/>
  <c r="F6175" i="46"/>
  <c r="G6174" i="46"/>
  <c r="F6174" i="46"/>
  <c r="G6173" i="46"/>
  <c r="F6173" i="46"/>
  <c r="G6172" i="46"/>
  <c r="F6172" i="46"/>
  <c r="G6171" i="46"/>
  <c r="F6171" i="46"/>
  <c r="G6170" i="46"/>
  <c r="F6170" i="46"/>
  <c r="G6169" i="46"/>
  <c r="F6169" i="46"/>
  <c r="G6168" i="46"/>
  <c r="F6168" i="46"/>
  <c r="G6167" i="46"/>
  <c r="F6167" i="46"/>
  <c r="G6166" i="46"/>
  <c r="F6166" i="46"/>
  <c r="G6165" i="46"/>
  <c r="F6165" i="46"/>
  <c r="G6164" i="46"/>
  <c r="F6164" i="46"/>
  <c r="G6163" i="46"/>
  <c r="F6163" i="46"/>
  <c r="G6162" i="46"/>
  <c r="F6162" i="46"/>
  <c r="G6161" i="46"/>
  <c r="F6161" i="46"/>
  <c r="G6160" i="46"/>
  <c r="F6160" i="46"/>
  <c r="G6159" i="46"/>
  <c r="F6159" i="46"/>
  <c r="G6158" i="46"/>
  <c r="F6158" i="46"/>
  <c r="G6157" i="46"/>
  <c r="F6157" i="46"/>
  <c r="G6156" i="46"/>
  <c r="F6156" i="46"/>
  <c r="G6155" i="46"/>
  <c r="F6155" i="46"/>
  <c r="G6154" i="46"/>
  <c r="F6154" i="46"/>
  <c r="G6153" i="46"/>
  <c r="F6153" i="46"/>
  <c r="G6152" i="46"/>
  <c r="F6152" i="46"/>
  <c r="G6151" i="46"/>
  <c r="F6151" i="46"/>
  <c r="G6150" i="46"/>
  <c r="F6150" i="46"/>
  <c r="G6149" i="46"/>
  <c r="F6149" i="46"/>
  <c r="G6148" i="46"/>
  <c r="F6148" i="46"/>
  <c r="G6147" i="46"/>
  <c r="F6147" i="46"/>
  <c r="G6146" i="46"/>
  <c r="F6146" i="46"/>
  <c r="G6145" i="46"/>
  <c r="F6145" i="46"/>
  <c r="G6144" i="46"/>
  <c r="F6144" i="46"/>
  <c r="G6143" i="46"/>
  <c r="F6143" i="46"/>
  <c r="G6142" i="46"/>
  <c r="F6142" i="46"/>
  <c r="G6141" i="46"/>
  <c r="F6141" i="46"/>
  <c r="G6140" i="46"/>
  <c r="F6140" i="46"/>
  <c r="G6139" i="46"/>
  <c r="F6139" i="46"/>
  <c r="G6138" i="46"/>
  <c r="F6138" i="46"/>
  <c r="G6137" i="46"/>
  <c r="F6137" i="46"/>
  <c r="G6136" i="46"/>
  <c r="F6136" i="46"/>
  <c r="G6135" i="46"/>
  <c r="F6135" i="46"/>
  <c r="G6134" i="46"/>
  <c r="F6134" i="46"/>
  <c r="G6133" i="46"/>
  <c r="F6133" i="46"/>
  <c r="G6132" i="46"/>
  <c r="F6132" i="46"/>
  <c r="G6131" i="46"/>
  <c r="F6131" i="46"/>
  <c r="G6130" i="46"/>
  <c r="F6130" i="46"/>
  <c r="G6129" i="46"/>
  <c r="F6129" i="46"/>
  <c r="G6128" i="46"/>
  <c r="F6128" i="46"/>
  <c r="G6127" i="46"/>
  <c r="F6127" i="46"/>
  <c r="G6126" i="46"/>
  <c r="F6126" i="46"/>
  <c r="G6125" i="46"/>
  <c r="F6125" i="46"/>
  <c r="G6124" i="46"/>
  <c r="F6124" i="46"/>
  <c r="G6123" i="46"/>
  <c r="F6123" i="46"/>
  <c r="G6122" i="46"/>
  <c r="F6122" i="46"/>
  <c r="G6121" i="46"/>
  <c r="F6121" i="46"/>
  <c r="G6120" i="46"/>
  <c r="F6120" i="46"/>
  <c r="G6119" i="46"/>
  <c r="F6119" i="46"/>
  <c r="G6118" i="46"/>
  <c r="F6118" i="46"/>
  <c r="G6117" i="46"/>
  <c r="F6117" i="46"/>
  <c r="G6116" i="46"/>
  <c r="F6116" i="46"/>
  <c r="G6115" i="46"/>
  <c r="F6115" i="46"/>
  <c r="G6114" i="46"/>
  <c r="F6114" i="46"/>
  <c r="G6113" i="46"/>
  <c r="F6113" i="46"/>
  <c r="G6112" i="46"/>
  <c r="F6112" i="46"/>
  <c r="G6111" i="46"/>
  <c r="F6111" i="46"/>
  <c r="G6110" i="46"/>
  <c r="F6110" i="46"/>
  <c r="G6109" i="46"/>
  <c r="F6109" i="46"/>
  <c r="G6108" i="46"/>
  <c r="F6108" i="46"/>
  <c r="G6107" i="46"/>
  <c r="F6107" i="46"/>
  <c r="G6106" i="46"/>
  <c r="F6106" i="46"/>
  <c r="G6105" i="46"/>
  <c r="F6105" i="46"/>
  <c r="G6104" i="46"/>
  <c r="F6104" i="46"/>
  <c r="G6103" i="46"/>
  <c r="F6103" i="46"/>
  <c r="G6102" i="46"/>
  <c r="F6102" i="46"/>
  <c r="G6101" i="46"/>
  <c r="F6101" i="46"/>
  <c r="G6100" i="46"/>
  <c r="F6100" i="46"/>
  <c r="G6099" i="46"/>
  <c r="F6099" i="46"/>
  <c r="G6098" i="46"/>
  <c r="F6098" i="46"/>
  <c r="G6097" i="46"/>
  <c r="F6097" i="46"/>
  <c r="G6096" i="46"/>
  <c r="F6096" i="46"/>
  <c r="G6095" i="46"/>
  <c r="F6095" i="46"/>
  <c r="G6094" i="46"/>
  <c r="F6094" i="46"/>
  <c r="G6093" i="46"/>
  <c r="F6093" i="46"/>
  <c r="G6092" i="46"/>
  <c r="F6092" i="46"/>
  <c r="G6091" i="46"/>
  <c r="F6091" i="46"/>
  <c r="G6090" i="46"/>
  <c r="F6090" i="46"/>
  <c r="G6089" i="46"/>
  <c r="F6089" i="46"/>
  <c r="G6088" i="46"/>
  <c r="F6088" i="46"/>
  <c r="G6087" i="46"/>
  <c r="F6087" i="46"/>
  <c r="G6086" i="46"/>
  <c r="F6086" i="46"/>
  <c r="G6085" i="46"/>
  <c r="F6085" i="46"/>
  <c r="G6084" i="46"/>
  <c r="F6084" i="46"/>
  <c r="G6083" i="46"/>
  <c r="F6083" i="46"/>
  <c r="G6082" i="46"/>
  <c r="F6082" i="46"/>
  <c r="G6081" i="46"/>
  <c r="F6081" i="46"/>
  <c r="G6080" i="46"/>
  <c r="F6080" i="46"/>
  <c r="G6079" i="46"/>
  <c r="F6079" i="46"/>
  <c r="G6078" i="46"/>
  <c r="F6078" i="46"/>
  <c r="G6077" i="46"/>
  <c r="F6077" i="46"/>
  <c r="G6076" i="46"/>
  <c r="F6076" i="46"/>
  <c r="G6075" i="46"/>
  <c r="F6075" i="46"/>
  <c r="G6074" i="46"/>
  <c r="F6074" i="46"/>
  <c r="G6073" i="46"/>
  <c r="F6073" i="46"/>
  <c r="G6072" i="46"/>
  <c r="F6072" i="46"/>
  <c r="G6071" i="46"/>
  <c r="F6071" i="46"/>
  <c r="G6070" i="46"/>
  <c r="F6070" i="46"/>
  <c r="G6069" i="46"/>
  <c r="F6069" i="46"/>
  <c r="G6068" i="46"/>
  <c r="F6068" i="46"/>
  <c r="G6067" i="46"/>
  <c r="F6067" i="46"/>
  <c r="G6066" i="46"/>
  <c r="F6066" i="46"/>
  <c r="G6065" i="46"/>
  <c r="F6065" i="46"/>
  <c r="G6064" i="46"/>
  <c r="F6064" i="46"/>
  <c r="G6063" i="46"/>
  <c r="F6063" i="46"/>
  <c r="G6062" i="46"/>
  <c r="F6062" i="46"/>
  <c r="G6061" i="46"/>
  <c r="F6061" i="46"/>
  <c r="G6060" i="46"/>
  <c r="F6060" i="46"/>
  <c r="G6059" i="46"/>
  <c r="F6059" i="46"/>
  <c r="G6058" i="46"/>
  <c r="F6058" i="46"/>
  <c r="G6057" i="46"/>
  <c r="F6057" i="46"/>
  <c r="G6056" i="46"/>
  <c r="F6056" i="46"/>
  <c r="G6055" i="46"/>
  <c r="F6055" i="46"/>
  <c r="G6054" i="46"/>
  <c r="F6054" i="46"/>
  <c r="G6053" i="46"/>
  <c r="F6053" i="46"/>
  <c r="G6052" i="46"/>
  <c r="F6052" i="46"/>
  <c r="G6051" i="46"/>
  <c r="F6051" i="46"/>
  <c r="G6050" i="46"/>
  <c r="F6050" i="46"/>
  <c r="G6049" i="46"/>
  <c r="F6049" i="46"/>
  <c r="G6048" i="46"/>
  <c r="F6048" i="46"/>
  <c r="G6047" i="46"/>
  <c r="F6047" i="46"/>
  <c r="G6046" i="46"/>
  <c r="F6046" i="46"/>
  <c r="G6045" i="46"/>
  <c r="F6045" i="46"/>
  <c r="G6044" i="46"/>
  <c r="F6044" i="46"/>
  <c r="G6043" i="46"/>
  <c r="F6043" i="46"/>
  <c r="G6042" i="46"/>
  <c r="F6042" i="46"/>
  <c r="G6041" i="46"/>
  <c r="F6041" i="46"/>
  <c r="G6040" i="46"/>
  <c r="F6040" i="46"/>
  <c r="G6039" i="46"/>
  <c r="F6039" i="46"/>
  <c r="G6038" i="46"/>
  <c r="F6038" i="46"/>
  <c r="G6037" i="46"/>
  <c r="F6037" i="46"/>
  <c r="G6036" i="46"/>
  <c r="F6036" i="46"/>
  <c r="G6035" i="46"/>
  <c r="F6035" i="46"/>
  <c r="G6034" i="46"/>
  <c r="F6034" i="46"/>
  <c r="G6033" i="46"/>
  <c r="F6033" i="46"/>
  <c r="G6032" i="46"/>
  <c r="F6032" i="46"/>
  <c r="G6031" i="46"/>
  <c r="F6031" i="46"/>
  <c r="G6030" i="46"/>
  <c r="F6030" i="46"/>
  <c r="G6029" i="46"/>
  <c r="F6029" i="46"/>
  <c r="G6028" i="46"/>
  <c r="F6028" i="46"/>
  <c r="G6027" i="46"/>
  <c r="F6027" i="46"/>
  <c r="G6026" i="46"/>
  <c r="F6026" i="46"/>
  <c r="G6025" i="46"/>
  <c r="F6025" i="46"/>
  <c r="G6024" i="46"/>
  <c r="F6024" i="46"/>
  <c r="G6023" i="46"/>
  <c r="F6023" i="46"/>
  <c r="G6022" i="46"/>
  <c r="F6022" i="46"/>
  <c r="G6021" i="46"/>
  <c r="F6021" i="46"/>
  <c r="G6020" i="46"/>
  <c r="F6020" i="46"/>
  <c r="G6019" i="46"/>
  <c r="F6019" i="46"/>
  <c r="G6018" i="46"/>
  <c r="F6018" i="46"/>
  <c r="G6017" i="46"/>
  <c r="F6017" i="46"/>
  <c r="G6016" i="46"/>
  <c r="F6016" i="46"/>
  <c r="G6015" i="46"/>
  <c r="F6015" i="46"/>
  <c r="G6014" i="46"/>
  <c r="F6014" i="46"/>
  <c r="G6013" i="46"/>
  <c r="F6013" i="46"/>
  <c r="G6012" i="46"/>
  <c r="F6012" i="46"/>
  <c r="G6011" i="46"/>
  <c r="F6011" i="46"/>
  <c r="G6010" i="46"/>
  <c r="F6010" i="46"/>
  <c r="G6009" i="46"/>
  <c r="F6009" i="46"/>
  <c r="G6008" i="46"/>
  <c r="F6008" i="46"/>
  <c r="G6007" i="46"/>
  <c r="F6007" i="46"/>
  <c r="G6006" i="46"/>
  <c r="F6006" i="46"/>
  <c r="G6005" i="46"/>
  <c r="F6005" i="46"/>
  <c r="G6004" i="46"/>
  <c r="F6004" i="46"/>
  <c r="G6003" i="46"/>
  <c r="F6003" i="46"/>
  <c r="G6002" i="46"/>
  <c r="F6002" i="46"/>
  <c r="G6001" i="46"/>
  <c r="F6001" i="46"/>
  <c r="G6000" i="46"/>
  <c r="F6000" i="46"/>
  <c r="G5999" i="46"/>
  <c r="F5999" i="46"/>
  <c r="G5998" i="46"/>
  <c r="F5998" i="46"/>
  <c r="G5997" i="46"/>
  <c r="F5997" i="46"/>
  <c r="G5996" i="46"/>
  <c r="F5996" i="46"/>
  <c r="G5995" i="46"/>
  <c r="F5995" i="46"/>
  <c r="G5994" i="46"/>
  <c r="F5994" i="46"/>
  <c r="G5993" i="46"/>
  <c r="F5993" i="46"/>
  <c r="G5992" i="46"/>
  <c r="F5992" i="46"/>
  <c r="G5991" i="46"/>
  <c r="F5991" i="46"/>
  <c r="G5990" i="46"/>
  <c r="F5990" i="46"/>
  <c r="G5989" i="46"/>
  <c r="F5989" i="46"/>
  <c r="G5988" i="46"/>
  <c r="F5988" i="46"/>
  <c r="G5987" i="46"/>
  <c r="F5987" i="46"/>
  <c r="G5986" i="46"/>
  <c r="F5986" i="46"/>
  <c r="G5985" i="46"/>
  <c r="F5985" i="46"/>
  <c r="G5984" i="46"/>
  <c r="F5984" i="46"/>
  <c r="G5983" i="46"/>
  <c r="F5983" i="46"/>
  <c r="G5982" i="46"/>
  <c r="F5982" i="46"/>
  <c r="G5981" i="46"/>
  <c r="F5981" i="46"/>
  <c r="G5980" i="46"/>
  <c r="F5980" i="46"/>
  <c r="G5979" i="46"/>
  <c r="F5979" i="46"/>
  <c r="G5978" i="46"/>
  <c r="F5978" i="46"/>
  <c r="G5977" i="46"/>
  <c r="F5977" i="46"/>
  <c r="G5976" i="46"/>
  <c r="F5976" i="46"/>
  <c r="G5975" i="46"/>
  <c r="F5975" i="46"/>
  <c r="G5974" i="46"/>
  <c r="F5974" i="46"/>
  <c r="G5973" i="46"/>
  <c r="F5973" i="46"/>
  <c r="G5972" i="46"/>
  <c r="F5972" i="46"/>
  <c r="G5971" i="46"/>
  <c r="F5971" i="46"/>
  <c r="G5970" i="46"/>
  <c r="F5970" i="46"/>
  <c r="G5969" i="46"/>
  <c r="F5969" i="46"/>
  <c r="G5968" i="46"/>
  <c r="F5968" i="46"/>
  <c r="G5967" i="46"/>
  <c r="F5967" i="46"/>
  <c r="G5966" i="46"/>
  <c r="F5966" i="46"/>
  <c r="G5965" i="46"/>
  <c r="F5965" i="46"/>
  <c r="G5964" i="46"/>
  <c r="F5964" i="46"/>
  <c r="G5963" i="46"/>
  <c r="F5963" i="46"/>
  <c r="G5962" i="46"/>
  <c r="F5962" i="46"/>
  <c r="G5961" i="46"/>
  <c r="F5961" i="46"/>
  <c r="G5960" i="46"/>
  <c r="F5960" i="46"/>
  <c r="G5959" i="46"/>
  <c r="F5959" i="46"/>
  <c r="G5958" i="46"/>
  <c r="F5958" i="46"/>
  <c r="G5957" i="46"/>
  <c r="F5957" i="46"/>
  <c r="G5956" i="46"/>
  <c r="F5956" i="46"/>
  <c r="G5955" i="46"/>
  <c r="F5955" i="46"/>
  <c r="G5954" i="46"/>
  <c r="F5954" i="46"/>
  <c r="G5953" i="46"/>
  <c r="F5953" i="46"/>
  <c r="G5952" i="46"/>
  <c r="F5952" i="46"/>
  <c r="G5951" i="46"/>
  <c r="F5951" i="46"/>
  <c r="G5950" i="46"/>
  <c r="F5950" i="46"/>
  <c r="G5949" i="46"/>
  <c r="F5949" i="46"/>
  <c r="G5948" i="46"/>
  <c r="F5948" i="46"/>
  <c r="G5947" i="46"/>
  <c r="F5947" i="46"/>
  <c r="G5946" i="46"/>
  <c r="F5946" i="46"/>
  <c r="G5945" i="46"/>
  <c r="F5945" i="46"/>
  <c r="G5944" i="46"/>
  <c r="F5944" i="46"/>
  <c r="G5943" i="46"/>
  <c r="F5943" i="46"/>
  <c r="G5942" i="46"/>
  <c r="F5942" i="46"/>
  <c r="G5941" i="46"/>
  <c r="F5941" i="46"/>
  <c r="G5940" i="46"/>
  <c r="F5940" i="46"/>
  <c r="G5939" i="46"/>
  <c r="F5939" i="46"/>
  <c r="G5938" i="46"/>
  <c r="F5938" i="46"/>
  <c r="G5937" i="46"/>
  <c r="F5937" i="46"/>
  <c r="G5936" i="46"/>
  <c r="F5936" i="46"/>
  <c r="G5935" i="46"/>
  <c r="F5935" i="46"/>
  <c r="G5934" i="46"/>
  <c r="F5934" i="46"/>
  <c r="G5933" i="46"/>
  <c r="F5933" i="46"/>
  <c r="G5932" i="46"/>
  <c r="F5932" i="46"/>
  <c r="G5931" i="46"/>
  <c r="F5931" i="46"/>
  <c r="G5930" i="46"/>
  <c r="F5930" i="46"/>
  <c r="G5929" i="46"/>
  <c r="F5929" i="46"/>
  <c r="G5928" i="46"/>
  <c r="F5928" i="46"/>
  <c r="G5927" i="46"/>
  <c r="F5927" i="46"/>
  <c r="G5926" i="46"/>
  <c r="F5926" i="46"/>
  <c r="G5925" i="46"/>
  <c r="F5925" i="46"/>
  <c r="G5924" i="46"/>
  <c r="F5924" i="46"/>
  <c r="G5923" i="46"/>
  <c r="F5923" i="46"/>
  <c r="G5922" i="46"/>
  <c r="F5922" i="46"/>
  <c r="G5921" i="46"/>
  <c r="F5921" i="46"/>
  <c r="G5920" i="46"/>
  <c r="F5920" i="46"/>
  <c r="G5919" i="46"/>
  <c r="F5919" i="46"/>
  <c r="G5918" i="46"/>
  <c r="F5918" i="46"/>
  <c r="G5917" i="46"/>
  <c r="F5917" i="46"/>
  <c r="G5916" i="46"/>
  <c r="F5916" i="46"/>
  <c r="G5915" i="46"/>
  <c r="F5915" i="46"/>
  <c r="G5914" i="46"/>
  <c r="F5914" i="46"/>
  <c r="G5913" i="46"/>
  <c r="F5913" i="46"/>
  <c r="G5912" i="46"/>
  <c r="F5912" i="46"/>
  <c r="G5911" i="46"/>
  <c r="F5911" i="46"/>
  <c r="G5910" i="46"/>
  <c r="F5910" i="46"/>
  <c r="G5909" i="46"/>
  <c r="F5909" i="46"/>
  <c r="G5908" i="46"/>
  <c r="F5908" i="46"/>
  <c r="G5907" i="46"/>
  <c r="F5907" i="46"/>
  <c r="G5906" i="46"/>
  <c r="F5906" i="46"/>
  <c r="G5905" i="46"/>
  <c r="F5905" i="46"/>
  <c r="G5904" i="46"/>
  <c r="F5904" i="46"/>
  <c r="G5903" i="46"/>
  <c r="F5903" i="46"/>
  <c r="G5902" i="46"/>
  <c r="F5902" i="46"/>
  <c r="G5901" i="46"/>
  <c r="F5901" i="46"/>
  <c r="G5900" i="46"/>
  <c r="F5900" i="46"/>
  <c r="G5899" i="46"/>
  <c r="F5899" i="46"/>
  <c r="G5898" i="46"/>
  <c r="F5898" i="46"/>
  <c r="G5897" i="46"/>
  <c r="F5897" i="46"/>
  <c r="G5896" i="46"/>
  <c r="F5896" i="46"/>
  <c r="G5895" i="46"/>
  <c r="F5895" i="46"/>
  <c r="G5894" i="46"/>
  <c r="F5894" i="46"/>
  <c r="G5893" i="46"/>
  <c r="F5893" i="46"/>
  <c r="G5892" i="46"/>
  <c r="F5892" i="46"/>
  <c r="G5891" i="46"/>
  <c r="F5891" i="46"/>
  <c r="G5890" i="46"/>
  <c r="F5890" i="46"/>
  <c r="G5889" i="46"/>
  <c r="F5889" i="46"/>
  <c r="G5888" i="46"/>
  <c r="F5888" i="46"/>
  <c r="G5887" i="46"/>
  <c r="F5887" i="46"/>
  <c r="G5886" i="46"/>
  <c r="F5886" i="46"/>
  <c r="G5885" i="46"/>
  <c r="F5885" i="46"/>
  <c r="G5884" i="46"/>
  <c r="F5884" i="46"/>
  <c r="G5883" i="46"/>
  <c r="F5883" i="46"/>
  <c r="G5882" i="46"/>
  <c r="F5882" i="46"/>
  <c r="G5881" i="46"/>
  <c r="F5881" i="46"/>
  <c r="G5880" i="46"/>
  <c r="F5880" i="46"/>
  <c r="G5879" i="46"/>
  <c r="F5879" i="46"/>
  <c r="G5878" i="46"/>
  <c r="F5878" i="46"/>
  <c r="G5877" i="46"/>
  <c r="F5877" i="46"/>
  <c r="G5876" i="46"/>
  <c r="F5876" i="46"/>
  <c r="G5875" i="46"/>
  <c r="F5875" i="46"/>
  <c r="G5874" i="46"/>
  <c r="F5874" i="46"/>
  <c r="G5873" i="46"/>
  <c r="F5873" i="46"/>
  <c r="G5872" i="46"/>
  <c r="F5872" i="46"/>
  <c r="G5871" i="46"/>
  <c r="F5871" i="46"/>
  <c r="G5870" i="46"/>
  <c r="F5870" i="46"/>
  <c r="G5869" i="46"/>
  <c r="F5869" i="46"/>
  <c r="G5868" i="46"/>
  <c r="F5868" i="46"/>
  <c r="G5867" i="46"/>
  <c r="F5867" i="46"/>
  <c r="G5866" i="46"/>
  <c r="F5866" i="46"/>
  <c r="G5865" i="46"/>
  <c r="F5865" i="46"/>
  <c r="G5864" i="46"/>
  <c r="F5864" i="46"/>
  <c r="G5863" i="46"/>
  <c r="F5863" i="46"/>
  <c r="G5862" i="46"/>
  <c r="F5862" i="46"/>
  <c r="G5861" i="46"/>
  <c r="F5861" i="46"/>
  <c r="G5860" i="46"/>
  <c r="F5860" i="46"/>
  <c r="G5859" i="46"/>
  <c r="F5859" i="46"/>
  <c r="G5858" i="46"/>
  <c r="F5858" i="46"/>
  <c r="G5857" i="46"/>
  <c r="F5857" i="46"/>
  <c r="G5856" i="46"/>
  <c r="F5856" i="46"/>
  <c r="G5855" i="46"/>
  <c r="F5855" i="46"/>
  <c r="G5854" i="46"/>
  <c r="F5854" i="46"/>
  <c r="G5853" i="46"/>
  <c r="F5853" i="46"/>
  <c r="G5852" i="46"/>
  <c r="F5852" i="46"/>
  <c r="G5851" i="46"/>
  <c r="F5851" i="46"/>
  <c r="G5850" i="46"/>
  <c r="F5850" i="46"/>
  <c r="G5849" i="46"/>
  <c r="F5849" i="46"/>
  <c r="G5848" i="46"/>
  <c r="F5848" i="46"/>
  <c r="G5847" i="46"/>
  <c r="F5847" i="46"/>
  <c r="G5846" i="46"/>
  <c r="F5846" i="46"/>
  <c r="G5845" i="46"/>
  <c r="F5845" i="46"/>
  <c r="G5844" i="46"/>
  <c r="F5844" i="46"/>
  <c r="G5843" i="46"/>
  <c r="F5843" i="46"/>
  <c r="G5842" i="46"/>
  <c r="F5842" i="46"/>
  <c r="G5841" i="46"/>
  <c r="F5841" i="46"/>
  <c r="G5840" i="46"/>
  <c r="F5840" i="46"/>
  <c r="G5839" i="46"/>
  <c r="F5839" i="46"/>
  <c r="G5838" i="46"/>
  <c r="F5838" i="46"/>
  <c r="G5837" i="46"/>
  <c r="F5837" i="46"/>
  <c r="G5836" i="46"/>
  <c r="F5836" i="46"/>
  <c r="G5835" i="46"/>
  <c r="F5835" i="46"/>
  <c r="G5834" i="46"/>
  <c r="F5834" i="46"/>
  <c r="G5833" i="46"/>
  <c r="F5833" i="46"/>
  <c r="G5832" i="46"/>
  <c r="F5832" i="46"/>
  <c r="G5831" i="46"/>
  <c r="F5831" i="46"/>
  <c r="G5830" i="46"/>
  <c r="F5830" i="46"/>
  <c r="G5829" i="46"/>
  <c r="F5829" i="46"/>
  <c r="G5828" i="46"/>
  <c r="F5828" i="46"/>
  <c r="G5827" i="46"/>
  <c r="F5827" i="46"/>
  <c r="G5826" i="46"/>
  <c r="F5826" i="46"/>
  <c r="G5825" i="46"/>
  <c r="F5825" i="46"/>
  <c r="G5824" i="46"/>
  <c r="F5824" i="46"/>
  <c r="G5823" i="46"/>
  <c r="F5823" i="46"/>
  <c r="G5822" i="46"/>
  <c r="F5822" i="46"/>
  <c r="G5821" i="46"/>
  <c r="F5821" i="46"/>
  <c r="G5820" i="46"/>
  <c r="F5820" i="46"/>
  <c r="G5819" i="46"/>
  <c r="F5819" i="46"/>
  <c r="G5818" i="46"/>
  <c r="F5818" i="46"/>
  <c r="G5817" i="46"/>
  <c r="F5817" i="46"/>
  <c r="G5816" i="46"/>
  <c r="F5816" i="46"/>
  <c r="G5815" i="46"/>
  <c r="F5815" i="46"/>
  <c r="G5814" i="46"/>
  <c r="F5814" i="46"/>
  <c r="G5813" i="46"/>
  <c r="F5813" i="46"/>
  <c r="G5812" i="46"/>
  <c r="F5812" i="46"/>
  <c r="G5811" i="46"/>
  <c r="F5811" i="46"/>
  <c r="G5810" i="46"/>
  <c r="F5810" i="46"/>
  <c r="G5809" i="46"/>
  <c r="F5809" i="46"/>
  <c r="G5808" i="46"/>
  <c r="F5808" i="46"/>
  <c r="G5807" i="46"/>
  <c r="F5807" i="46"/>
  <c r="G5806" i="46"/>
  <c r="F5806" i="46"/>
  <c r="G5805" i="46"/>
  <c r="F5805" i="46"/>
  <c r="G5804" i="46"/>
  <c r="F5804" i="46"/>
  <c r="G5803" i="46"/>
  <c r="F5803" i="46"/>
  <c r="G5802" i="46"/>
  <c r="F5802" i="46"/>
  <c r="G5801" i="46"/>
  <c r="F5801" i="46"/>
  <c r="G5800" i="46"/>
  <c r="F5800" i="46"/>
  <c r="G5799" i="46"/>
  <c r="F5799" i="46"/>
  <c r="G5798" i="46"/>
  <c r="F5798" i="46"/>
  <c r="G5797" i="46"/>
  <c r="F5797" i="46"/>
  <c r="G5796" i="46"/>
  <c r="F5796" i="46"/>
  <c r="G5795" i="46"/>
  <c r="F5795" i="46"/>
  <c r="G5794" i="46"/>
  <c r="F5794" i="46"/>
  <c r="G5793" i="46"/>
  <c r="F5793" i="46"/>
  <c r="G5792" i="46"/>
  <c r="F5792" i="46"/>
  <c r="G5791" i="46"/>
  <c r="F5791" i="46"/>
  <c r="G5790" i="46"/>
  <c r="F5790" i="46"/>
  <c r="G5789" i="46"/>
  <c r="F5789" i="46"/>
  <c r="G5788" i="46"/>
  <c r="F5788" i="46"/>
  <c r="G5787" i="46"/>
  <c r="F5787" i="46"/>
  <c r="G5786" i="46"/>
  <c r="F5786" i="46"/>
  <c r="G5785" i="46"/>
  <c r="F5785" i="46"/>
  <c r="G5784" i="46"/>
  <c r="F5784" i="46"/>
  <c r="G5783" i="46"/>
  <c r="F5783" i="46"/>
  <c r="G5782" i="46"/>
  <c r="F5782" i="46"/>
  <c r="G5781" i="46"/>
  <c r="F5781" i="46"/>
  <c r="G5780" i="46"/>
  <c r="F5780" i="46"/>
  <c r="G5779" i="46"/>
  <c r="F5779" i="46"/>
  <c r="G5778" i="46"/>
  <c r="F5778" i="46"/>
  <c r="G5777" i="46"/>
  <c r="F5777" i="46"/>
  <c r="G5776" i="46"/>
  <c r="F5776" i="46"/>
  <c r="G5775" i="46"/>
  <c r="F5775" i="46"/>
  <c r="G5774" i="46"/>
  <c r="F5774" i="46"/>
  <c r="G5773" i="46"/>
  <c r="F5773" i="46"/>
  <c r="G5772" i="46"/>
  <c r="F5772" i="46"/>
  <c r="G5771" i="46"/>
  <c r="F5771" i="46"/>
  <c r="G5770" i="46"/>
  <c r="F5770" i="46"/>
  <c r="G5769" i="46"/>
  <c r="F5769" i="46"/>
  <c r="G5768" i="46"/>
  <c r="F5768" i="46"/>
  <c r="G5767" i="46"/>
  <c r="F5767" i="46"/>
  <c r="G5766" i="46"/>
  <c r="F5766" i="46"/>
  <c r="G5765" i="46"/>
  <c r="F5765" i="46"/>
  <c r="G5764" i="46"/>
  <c r="F5764" i="46"/>
  <c r="G5763" i="46"/>
  <c r="F5763" i="46"/>
  <c r="G5762" i="46"/>
  <c r="F5762" i="46"/>
  <c r="G5761" i="46"/>
  <c r="F5761" i="46"/>
  <c r="G5760" i="46"/>
  <c r="F5760" i="46"/>
  <c r="G5759" i="46"/>
  <c r="F5759" i="46"/>
  <c r="G5758" i="46"/>
  <c r="F5758" i="46"/>
  <c r="G5757" i="46"/>
  <c r="F5757" i="46"/>
  <c r="G5756" i="46"/>
  <c r="F5756" i="46"/>
  <c r="G5755" i="46"/>
  <c r="F5755" i="46"/>
  <c r="G5754" i="46"/>
  <c r="F5754" i="46"/>
  <c r="G5753" i="46"/>
  <c r="F5753" i="46"/>
  <c r="G5752" i="46"/>
  <c r="F5752" i="46"/>
  <c r="G5751" i="46"/>
  <c r="F5751" i="46"/>
  <c r="G5750" i="46"/>
  <c r="F5750" i="46"/>
  <c r="G5749" i="46"/>
  <c r="F5749" i="46"/>
  <c r="G5748" i="46"/>
  <c r="F5748" i="46"/>
  <c r="G5747" i="46"/>
  <c r="F5747" i="46"/>
  <c r="G5746" i="46"/>
  <c r="F5746" i="46"/>
  <c r="G5745" i="46"/>
  <c r="F5745" i="46"/>
  <c r="G5744" i="46"/>
  <c r="F5744" i="46"/>
  <c r="G5743" i="46"/>
  <c r="F5743" i="46"/>
  <c r="G5742" i="46"/>
  <c r="F5742" i="46"/>
  <c r="G5741" i="46"/>
  <c r="F5741" i="46"/>
  <c r="G5740" i="46"/>
  <c r="F5740" i="46"/>
  <c r="G5739" i="46"/>
  <c r="F5739" i="46"/>
  <c r="G5738" i="46"/>
  <c r="F5738" i="46"/>
  <c r="G5737" i="46"/>
  <c r="F5737" i="46"/>
  <c r="G5736" i="46"/>
  <c r="F5736" i="46"/>
  <c r="G5735" i="46"/>
  <c r="F5735" i="46"/>
  <c r="G5734" i="46"/>
  <c r="F5734" i="46"/>
  <c r="G5733" i="46"/>
  <c r="F5733" i="46"/>
  <c r="G5732" i="46"/>
  <c r="F5732" i="46"/>
  <c r="G5731" i="46"/>
  <c r="F5731" i="46"/>
  <c r="G5730" i="46"/>
  <c r="F5730" i="46"/>
  <c r="G5729" i="46"/>
  <c r="F5729" i="46"/>
  <c r="G5728" i="46"/>
  <c r="F5728" i="46"/>
  <c r="G5727" i="46"/>
  <c r="F5727" i="46"/>
  <c r="G5726" i="46"/>
  <c r="F5726" i="46"/>
  <c r="G5725" i="46"/>
  <c r="F5725" i="46"/>
  <c r="G5724" i="46"/>
  <c r="F5724" i="46"/>
  <c r="G5723" i="46"/>
  <c r="F5723" i="46"/>
  <c r="G5722" i="46"/>
  <c r="F5722" i="46"/>
  <c r="G5721" i="46"/>
  <c r="F5721" i="46"/>
  <c r="G5720" i="46"/>
  <c r="F5720" i="46"/>
  <c r="G5719" i="46"/>
  <c r="F5719" i="46"/>
  <c r="G5718" i="46"/>
  <c r="F5718" i="46"/>
  <c r="G5717" i="46"/>
  <c r="F5717" i="46"/>
  <c r="G5716" i="46"/>
  <c r="F5716" i="46"/>
  <c r="G5715" i="46"/>
  <c r="F5715" i="46"/>
  <c r="G5714" i="46"/>
  <c r="F5714" i="46"/>
  <c r="G5713" i="46"/>
  <c r="F5713" i="46"/>
  <c r="G5712" i="46"/>
  <c r="F5712" i="46"/>
  <c r="G5711" i="46"/>
  <c r="F5711" i="46"/>
  <c r="G5710" i="46"/>
  <c r="F5710" i="46"/>
  <c r="G5709" i="46"/>
  <c r="F5709" i="46"/>
  <c r="G5708" i="46"/>
  <c r="F5708" i="46"/>
  <c r="G5707" i="46"/>
  <c r="F5707" i="46"/>
  <c r="G5706" i="46"/>
  <c r="F5706" i="46"/>
  <c r="G5705" i="46"/>
  <c r="F5705" i="46"/>
  <c r="G5704" i="46"/>
  <c r="F5704" i="46"/>
  <c r="G5703" i="46"/>
  <c r="F5703" i="46"/>
  <c r="G5702" i="46"/>
  <c r="F5702" i="46"/>
  <c r="G5701" i="46"/>
  <c r="F5701" i="46"/>
  <c r="G5700" i="46"/>
  <c r="F5700" i="46"/>
  <c r="G5699" i="46"/>
  <c r="F5699" i="46"/>
  <c r="G5698" i="46"/>
  <c r="F5698" i="46"/>
  <c r="G5697" i="46"/>
  <c r="F5697" i="46"/>
  <c r="G5696" i="46"/>
  <c r="F5696" i="46"/>
  <c r="G5695" i="46"/>
  <c r="F5695" i="46"/>
  <c r="G5694" i="46"/>
  <c r="F5694" i="46"/>
  <c r="G5693" i="46"/>
  <c r="F5693" i="46"/>
  <c r="G5692" i="46"/>
  <c r="F5692" i="46"/>
  <c r="G5691" i="46"/>
  <c r="F5691" i="46"/>
  <c r="G5690" i="46"/>
  <c r="F5690" i="46"/>
  <c r="G5689" i="46"/>
  <c r="F5689" i="46"/>
  <c r="G5688" i="46"/>
  <c r="F5688" i="46"/>
  <c r="G5687" i="46"/>
  <c r="F5687" i="46"/>
  <c r="G5686" i="46"/>
  <c r="F5686" i="46"/>
  <c r="G5685" i="46"/>
  <c r="F5685" i="46"/>
  <c r="G5684" i="46"/>
  <c r="F5684" i="46"/>
  <c r="G5683" i="46"/>
  <c r="F5683" i="46"/>
  <c r="G5682" i="46"/>
  <c r="F5682" i="46"/>
  <c r="G5681" i="46"/>
  <c r="F5681" i="46"/>
  <c r="G5680" i="46"/>
  <c r="F5680" i="46"/>
  <c r="G5679" i="46"/>
  <c r="F5679" i="46"/>
  <c r="G5678" i="46"/>
  <c r="F5678" i="46"/>
  <c r="G5677" i="46"/>
  <c r="F5677" i="46"/>
  <c r="G5676" i="46"/>
  <c r="F5676" i="46"/>
  <c r="G5675" i="46"/>
  <c r="F5675" i="46"/>
  <c r="G5674" i="46"/>
  <c r="F5674" i="46"/>
  <c r="G5673" i="46"/>
  <c r="F5673" i="46"/>
  <c r="G5672" i="46"/>
  <c r="F5672" i="46"/>
  <c r="G5671" i="46"/>
  <c r="F5671" i="46"/>
  <c r="G5670" i="46"/>
  <c r="F5670" i="46"/>
  <c r="G5669" i="46"/>
  <c r="F5669" i="46"/>
  <c r="G5668" i="46"/>
  <c r="F5668" i="46"/>
  <c r="G5667" i="46"/>
  <c r="F5667" i="46"/>
  <c r="G5666" i="46"/>
  <c r="F5666" i="46"/>
  <c r="G5665" i="46"/>
  <c r="F5665" i="46"/>
  <c r="G5664" i="46"/>
  <c r="F5664" i="46"/>
  <c r="G5663" i="46"/>
  <c r="F5663" i="46"/>
  <c r="G5662" i="46"/>
  <c r="F5662" i="46"/>
  <c r="G5661" i="46"/>
  <c r="F5661" i="46"/>
  <c r="G5660" i="46"/>
  <c r="F5660" i="46"/>
  <c r="G5659" i="46"/>
  <c r="F5659" i="46"/>
  <c r="G5658" i="46"/>
  <c r="F5658" i="46"/>
  <c r="G5657" i="46"/>
  <c r="F5657" i="46"/>
  <c r="G5656" i="46"/>
  <c r="F5656" i="46"/>
  <c r="G5655" i="46"/>
  <c r="F5655" i="46"/>
  <c r="G5654" i="46"/>
  <c r="F5654" i="46"/>
  <c r="G5653" i="46"/>
  <c r="F5653" i="46"/>
  <c r="G5652" i="46"/>
  <c r="F5652" i="46"/>
  <c r="G5651" i="46"/>
  <c r="F5651" i="46"/>
  <c r="G5650" i="46"/>
  <c r="F5650" i="46"/>
  <c r="G5649" i="46"/>
  <c r="F5649" i="46"/>
  <c r="G5648" i="46"/>
  <c r="F5648" i="46"/>
  <c r="G5647" i="46"/>
  <c r="F5647" i="46"/>
  <c r="G5646" i="46"/>
  <c r="F5646" i="46"/>
  <c r="G5645" i="46"/>
  <c r="F5645" i="46"/>
  <c r="G5644" i="46"/>
  <c r="F5644" i="46"/>
  <c r="G5643" i="46"/>
  <c r="F5643" i="46"/>
  <c r="G5642" i="46"/>
  <c r="F5642" i="46"/>
  <c r="G5641" i="46"/>
  <c r="F5641" i="46"/>
  <c r="G5640" i="46"/>
  <c r="F5640" i="46"/>
  <c r="G5639" i="46"/>
  <c r="F5639" i="46"/>
  <c r="G5638" i="46"/>
  <c r="F5638" i="46"/>
  <c r="G5637" i="46"/>
  <c r="F5637" i="46"/>
  <c r="G5636" i="46"/>
  <c r="F5636" i="46"/>
  <c r="G5635" i="46"/>
  <c r="F5635" i="46"/>
  <c r="G5634" i="46"/>
  <c r="F5634" i="46"/>
  <c r="G5633" i="46"/>
  <c r="F5633" i="46"/>
  <c r="G5632" i="46"/>
  <c r="F5632" i="46"/>
  <c r="G5631" i="46"/>
  <c r="F5631" i="46"/>
  <c r="G5630" i="46"/>
  <c r="F5630" i="46"/>
  <c r="G5629" i="46"/>
  <c r="F5629" i="46"/>
  <c r="G5628" i="46"/>
  <c r="F5628" i="46"/>
  <c r="G5627" i="46"/>
  <c r="F5627" i="46"/>
  <c r="G5626" i="46"/>
  <c r="F5626" i="46"/>
  <c r="G5625" i="46"/>
  <c r="F5625" i="46"/>
  <c r="G5624" i="46"/>
  <c r="F5624" i="46"/>
  <c r="G5623" i="46"/>
  <c r="F5623" i="46"/>
  <c r="G5622" i="46"/>
  <c r="F5622" i="46"/>
  <c r="G5621" i="46"/>
  <c r="F5621" i="46"/>
  <c r="G5620" i="46"/>
  <c r="F5620" i="46"/>
  <c r="G5619" i="46"/>
  <c r="F5619" i="46"/>
  <c r="G5618" i="46"/>
  <c r="F5618" i="46"/>
  <c r="G5617" i="46"/>
  <c r="F5617" i="46"/>
  <c r="G5616" i="46"/>
  <c r="F5616" i="46"/>
  <c r="G5615" i="46"/>
  <c r="F5615" i="46"/>
  <c r="G5614" i="46"/>
  <c r="F5614" i="46"/>
  <c r="G5613" i="46"/>
  <c r="F5613" i="46"/>
  <c r="G5612" i="46"/>
  <c r="F5612" i="46"/>
  <c r="G5611" i="46"/>
  <c r="F5611" i="46"/>
  <c r="G5610" i="46"/>
  <c r="F5610" i="46"/>
  <c r="G5609" i="46"/>
  <c r="F5609" i="46"/>
  <c r="G5608" i="46"/>
  <c r="F5608" i="46"/>
  <c r="G5607" i="46"/>
  <c r="F5607" i="46"/>
  <c r="G5606" i="46"/>
  <c r="F5606" i="46"/>
  <c r="G5605" i="46"/>
  <c r="F5605" i="46"/>
  <c r="G5604" i="46"/>
  <c r="F5604" i="46"/>
  <c r="G5603" i="46"/>
  <c r="F5603" i="46"/>
  <c r="G5602" i="46"/>
  <c r="F5602" i="46"/>
  <c r="G5601" i="46"/>
  <c r="F5601" i="46"/>
  <c r="G5600" i="46"/>
  <c r="F5600" i="46"/>
  <c r="G5599" i="46"/>
  <c r="F5599" i="46"/>
  <c r="G5598" i="46"/>
  <c r="F5598" i="46"/>
  <c r="G5597" i="46"/>
  <c r="F5597" i="46"/>
  <c r="G5596" i="46"/>
  <c r="F5596" i="46"/>
  <c r="G5595" i="46"/>
  <c r="F5595" i="46"/>
  <c r="G5594" i="46"/>
  <c r="F5594" i="46"/>
  <c r="G5593" i="46"/>
  <c r="F5593" i="46"/>
  <c r="G5592" i="46"/>
  <c r="F5592" i="46"/>
  <c r="G5591" i="46"/>
  <c r="F5591" i="46"/>
  <c r="G5590" i="46"/>
  <c r="F5590" i="46"/>
  <c r="G5589" i="46"/>
  <c r="F5589" i="46"/>
  <c r="G5588" i="46"/>
  <c r="F5588" i="46"/>
  <c r="G5587" i="46"/>
  <c r="F5587" i="46"/>
  <c r="G5586" i="46"/>
  <c r="F5586" i="46"/>
  <c r="G5585" i="46"/>
  <c r="F5585" i="46"/>
  <c r="G5584" i="46"/>
  <c r="F5584" i="46"/>
  <c r="G5583" i="46"/>
  <c r="F5583" i="46"/>
  <c r="G5582" i="46"/>
  <c r="F5582" i="46"/>
  <c r="G5581" i="46"/>
  <c r="F5581" i="46"/>
  <c r="G5580" i="46"/>
  <c r="F5580" i="46"/>
  <c r="G5579" i="46"/>
  <c r="F5579" i="46"/>
  <c r="G5578" i="46"/>
  <c r="F5578" i="46"/>
  <c r="G5577" i="46"/>
  <c r="F5577" i="46"/>
  <c r="G5576" i="46"/>
  <c r="F5576" i="46"/>
  <c r="G5575" i="46"/>
  <c r="F5575" i="46"/>
  <c r="G5574" i="46"/>
  <c r="F5574" i="46"/>
  <c r="G5573" i="46"/>
  <c r="F5573" i="46"/>
  <c r="G5572" i="46"/>
  <c r="F5572" i="46"/>
  <c r="G5571" i="46"/>
  <c r="F5571" i="46"/>
  <c r="G5570" i="46"/>
  <c r="F5570" i="46"/>
  <c r="G5569" i="46"/>
  <c r="F5569" i="46"/>
  <c r="G5568" i="46"/>
  <c r="F5568" i="46"/>
  <c r="G5567" i="46"/>
  <c r="F5567" i="46"/>
  <c r="G5566" i="46"/>
  <c r="F5566" i="46"/>
  <c r="G5565" i="46"/>
  <c r="F5565" i="46"/>
  <c r="G5564" i="46"/>
  <c r="F5564" i="46"/>
  <c r="G5563" i="46"/>
  <c r="F5563" i="46"/>
  <c r="G5562" i="46"/>
  <c r="F5562" i="46"/>
  <c r="G5561" i="46"/>
  <c r="F5561" i="46"/>
  <c r="G5560" i="46"/>
  <c r="F5560" i="46"/>
  <c r="G5559" i="46"/>
  <c r="F5559" i="46"/>
  <c r="G5558" i="46"/>
  <c r="F5558" i="46"/>
  <c r="G5557" i="46"/>
  <c r="F5557" i="46"/>
  <c r="G5556" i="46"/>
  <c r="F5556" i="46"/>
  <c r="G5555" i="46"/>
  <c r="F5555" i="46"/>
  <c r="G5554" i="46"/>
  <c r="F5554" i="46"/>
  <c r="G5553" i="46"/>
  <c r="F5553" i="46"/>
  <c r="G5552" i="46"/>
  <c r="F5552" i="46"/>
  <c r="G5551" i="46"/>
  <c r="F5551" i="46"/>
  <c r="G5550" i="46"/>
  <c r="F5550" i="46"/>
  <c r="G5549" i="46"/>
  <c r="F5549" i="46"/>
  <c r="G5548" i="46"/>
  <c r="F5548" i="46"/>
  <c r="G5547" i="46"/>
  <c r="F5547" i="46"/>
  <c r="G5546" i="46"/>
  <c r="F5546" i="46"/>
  <c r="G5545" i="46"/>
  <c r="F5545" i="46"/>
  <c r="G5544" i="46"/>
  <c r="F5544" i="46"/>
  <c r="G5543" i="46"/>
  <c r="F5543" i="46"/>
  <c r="G5542" i="46"/>
  <c r="F5542" i="46"/>
  <c r="G5541" i="46"/>
  <c r="F5541" i="46"/>
  <c r="G5540" i="46"/>
  <c r="F5540" i="46"/>
  <c r="G5539" i="46"/>
  <c r="F5539" i="46"/>
  <c r="G5538" i="46"/>
  <c r="F5538" i="46"/>
  <c r="G5537" i="46"/>
  <c r="F5537" i="46"/>
  <c r="G5536" i="46"/>
  <c r="F5536" i="46"/>
  <c r="G5535" i="46"/>
  <c r="F5535" i="46"/>
  <c r="G5534" i="46"/>
  <c r="F5534" i="46"/>
  <c r="G5533" i="46"/>
  <c r="F5533" i="46"/>
  <c r="G5532" i="46"/>
  <c r="F5532" i="46"/>
  <c r="G5531" i="46"/>
  <c r="F5531" i="46"/>
  <c r="G5530" i="46"/>
  <c r="F5530" i="46"/>
  <c r="G5529" i="46"/>
  <c r="F5529" i="46"/>
  <c r="G5528" i="46"/>
  <c r="F5528" i="46"/>
  <c r="G5527" i="46"/>
  <c r="F5527" i="46"/>
  <c r="G5526" i="46"/>
  <c r="F5526" i="46"/>
  <c r="G5525" i="46"/>
  <c r="F5525" i="46"/>
  <c r="G5524" i="46"/>
  <c r="F5524" i="46"/>
  <c r="G5523" i="46"/>
  <c r="F5523" i="46"/>
  <c r="G5522" i="46"/>
  <c r="F5522" i="46"/>
  <c r="G5521" i="46"/>
  <c r="F5521" i="46"/>
  <c r="G5520" i="46"/>
  <c r="F5520" i="46"/>
  <c r="G5519" i="46"/>
  <c r="F5519" i="46"/>
  <c r="G5518" i="46"/>
  <c r="F5518" i="46"/>
  <c r="G5517" i="46"/>
  <c r="F5517" i="46"/>
  <c r="G5516" i="46"/>
  <c r="F5516" i="46"/>
  <c r="G5515" i="46"/>
  <c r="F5515" i="46"/>
  <c r="G5514" i="46"/>
  <c r="F5514" i="46"/>
  <c r="G5513" i="46"/>
  <c r="F5513" i="46"/>
  <c r="G5512" i="46"/>
  <c r="F5512" i="46"/>
  <c r="G5511" i="46"/>
  <c r="F5511" i="46"/>
  <c r="G5510" i="46"/>
  <c r="F5510" i="46"/>
  <c r="G5509" i="46"/>
  <c r="F5509" i="46"/>
  <c r="G5508" i="46"/>
  <c r="F5508" i="46"/>
  <c r="G5507" i="46"/>
  <c r="F5507" i="46"/>
  <c r="G5506" i="46"/>
  <c r="F5506" i="46"/>
  <c r="G5505" i="46"/>
  <c r="F5505" i="46"/>
  <c r="G5504" i="46"/>
  <c r="F5504" i="46"/>
  <c r="G5503" i="46"/>
  <c r="F5503" i="46"/>
  <c r="G5502" i="46"/>
  <c r="F5502" i="46"/>
  <c r="G5501" i="46"/>
  <c r="F5501" i="46"/>
  <c r="G5500" i="46"/>
  <c r="F5500" i="46"/>
  <c r="G5499" i="46"/>
  <c r="F5499" i="46"/>
  <c r="G5498" i="46"/>
  <c r="F5498" i="46"/>
  <c r="G5497" i="46"/>
  <c r="F5497" i="46"/>
  <c r="G5496" i="46"/>
  <c r="F5496" i="46"/>
  <c r="G5495" i="46"/>
  <c r="F5495" i="46"/>
  <c r="G5494" i="46"/>
  <c r="F5494" i="46"/>
  <c r="G5493" i="46"/>
  <c r="F5493" i="46"/>
  <c r="G5492" i="46"/>
  <c r="F5492" i="46"/>
  <c r="G5491" i="46"/>
  <c r="F5491" i="46"/>
  <c r="G5490" i="46"/>
  <c r="F5490" i="46"/>
  <c r="G5489" i="46"/>
  <c r="F5489" i="46"/>
  <c r="G5488" i="46"/>
  <c r="F5488" i="46"/>
  <c r="G5487" i="46"/>
  <c r="F5487" i="46"/>
  <c r="G5486" i="46"/>
  <c r="F5486" i="46"/>
  <c r="G5485" i="46"/>
  <c r="F5485" i="46"/>
  <c r="G5484" i="46"/>
  <c r="F5484" i="46"/>
  <c r="G5483" i="46"/>
  <c r="F5483" i="46"/>
  <c r="G5482" i="46"/>
  <c r="F5482" i="46"/>
  <c r="G5481" i="46"/>
  <c r="F5481" i="46"/>
  <c r="G5480" i="46"/>
  <c r="F5480" i="46"/>
  <c r="G5479" i="46"/>
  <c r="F5479" i="46"/>
  <c r="G5478" i="46"/>
  <c r="F5478" i="46"/>
  <c r="G5477" i="46"/>
  <c r="F5477" i="46"/>
  <c r="G5476" i="46"/>
  <c r="F5476" i="46"/>
  <c r="G5475" i="46"/>
  <c r="F5475" i="46"/>
  <c r="G5474" i="46"/>
  <c r="F5474" i="46"/>
  <c r="G5473" i="46"/>
  <c r="F5473" i="46"/>
  <c r="G5472" i="46"/>
  <c r="F5472" i="46"/>
  <c r="G5471" i="46"/>
  <c r="F5471" i="46"/>
  <c r="G5470" i="46"/>
  <c r="F5470" i="46"/>
  <c r="G5469" i="46"/>
  <c r="F5469" i="46"/>
  <c r="G5468" i="46"/>
  <c r="F5468" i="46"/>
  <c r="G5467" i="46"/>
  <c r="F5467" i="46"/>
  <c r="G5466" i="46"/>
  <c r="F5466" i="46"/>
  <c r="G5465" i="46"/>
  <c r="F5465" i="46"/>
  <c r="G5464" i="46"/>
  <c r="F5464" i="46"/>
  <c r="G5463" i="46"/>
  <c r="F5463" i="46"/>
  <c r="G5462" i="46"/>
  <c r="F5462" i="46"/>
  <c r="G5461" i="46"/>
  <c r="F5461" i="46"/>
  <c r="G5460" i="46"/>
  <c r="F5460" i="46"/>
  <c r="G5459" i="46"/>
  <c r="F5459" i="46"/>
  <c r="G5458" i="46"/>
  <c r="F5458" i="46"/>
  <c r="G5457" i="46"/>
  <c r="F5457" i="46"/>
  <c r="G5456" i="46"/>
  <c r="F5456" i="46"/>
  <c r="G5455" i="46"/>
  <c r="F5455" i="46"/>
  <c r="G5454" i="46"/>
  <c r="F5454" i="46"/>
  <c r="G5453" i="46"/>
  <c r="F5453" i="46"/>
  <c r="G5452" i="46"/>
  <c r="F5452" i="46"/>
  <c r="G5451" i="46"/>
  <c r="F5451" i="46"/>
  <c r="G5450" i="46"/>
  <c r="F5450" i="46"/>
  <c r="G5449" i="46"/>
  <c r="F5449" i="46"/>
  <c r="G5448" i="46"/>
  <c r="F5448" i="46"/>
  <c r="G5447" i="46"/>
  <c r="F5447" i="46"/>
  <c r="G5446" i="46"/>
  <c r="F5446" i="46"/>
  <c r="G5445" i="46"/>
  <c r="F5445" i="46"/>
  <c r="G5444" i="46"/>
  <c r="F5444" i="46"/>
  <c r="G5443" i="46"/>
  <c r="F5443" i="46"/>
  <c r="G5442" i="46"/>
  <c r="F5442" i="46"/>
  <c r="G5441" i="46"/>
  <c r="F5441" i="46"/>
  <c r="G5440" i="46"/>
  <c r="F5440" i="46"/>
  <c r="G5439" i="46"/>
  <c r="F5439" i="46"/>
  <c r="G5438" i="46"/>
  <c r="F5438" i="46"/>
  <c r="G5437" i="46"/>
  <c r="F5437" i="46"/>
  <c r="G5436" i="46"/>
  <c r="F5436" i="46"/>
  <c r="G5435" i="46"/>
  <c r="F5435" i="46"/>
  <c r="G5434" i="46"/>
  <c r="F5434" i="46"/>
  <c r="G5433" i="46"/>
  <c r="F5433" i="46"/>
  <c r="G5432" i="46"/>
  <c r="F5432" i="46"/>
  <c r="G5431" i="46"/>
  <c r="F5431" i="46"/>
  <c r="G5430" i="46"/>
  <c r="F5430" i="46"/>
  <c r="G5429" i="46"/>
  <c r="F5429" i="46"/>
  <c r="G5428" i="46"/>
  <c r="F5428" i="46"/>
  <c r="G5427" i="46"/>
  <c r="F5427" i="46"/>
  <c r="G5426" i="46"/>
  <c r="F5426" i="46"/>
  <c r="G5425" i="46"/>
  <c r="F5425" i="46"/>
  <c r="G5424" i="46"/>
  <c r="F5424" i="46"/>
  <c r="G5423" i="46"/>
  <c r="F5423" i="46"/>
  <c r="G5422" i="46"/>
  <c r="F5422" i="46"/>
  <c r="G5421" i="46"/>
  <c r="F5421" i="46"/>
  <c r="G5420" i="46"/>
  <c r="F5420" i="46"/>
  <c r="G5419" i="46"/>
  <c r="F5419" i="46"/>
  <c r="G5418" i="46"/>
  <c r="F5418" i="46"/>
  <c r="G5417" i="46"/>
  <c r="F5417" i="46"/>
  <c r="G5416" i="46"/>
  <c r="F5416" i="46"/>
  <c r="G5415" i="46"/>
  <c r="F5415" i="46"/>
  <c r="G5414" i="46"/>
  <c r="F5414" i="46"/>
  <c r="G5413" i="46"/>
  <c r="F5413" i="46"/>
  <c r="G5412" i="46"/>
  <c r="F5412" i="46"/>
  <c r="G5411" i="46"/>
  <c r="F5411" i="46"/>
  <c r="G5410" i="46"/>
  <c r="F5410" i="46"/>
  <c r="G5409" i="46"/>
  <c r="F5409" i="46"/>
  <c r="G5408" i="46"/>
  <c r="F5408" i="46"/>
  <c r="G5407" i="46"/>
  <c r="F5407" i="46"/>
  <c r="G5406" i="46"/>
  <c r="F5406" i="46"/>
  <c r="G5405" i="46"/>
  <c r="F5405" i="46"/>
  <c r="G5404" i="46"/>
  <c r="F5404" i="46"/>
  <c r="G5403" i="46"/>
  <c r="F5403" i="46"/>
  <c r="G5402" i="46"/>
  <c r="F5402" i="46"/>
  <c r="G5401" i="46"/>
  <c r="F5401" i="46"/>
  <c r="G5400" i="46"/>
  <c r="F5400" i="46"/>
  <c r="G5399" i="46"/>
  <c r="F5399" i="46"/>
  <c r="G5398" i="46"/>
  <c r="F5398" i="46"/>
  <c r="G5397" i="46"/>
  <c r="F5397" i="46"/>
  <c r="G5396" i="46"/>
  <c r="F5396" i="46"/>
  <c r="G5395" i="46"/>
  <c r="F5395" i="46"/>
  <c r="G5394" i="46"/>
  <c r="F5394" i="46"/>
  <c r="G5393" i="46"/>
  <c r="F5393" i="46"/>
  <c r="G5392" i="46"/>
  <c r="F5392" i="46"/>
  <c r="G5391" i="46"/>
  <c r="F5391" i="46"/>
  <c r="G5390" i="46"/>
  <c r="F5390" i="46"/>
  <c r="G5389" i="46"/>
  <c r="F5389" i="46"/>
  <c r="G5388" i="46"/>
  <c r="F5388" i="46"/>
  <c r="G5387" i="46"/>
  <c r="F5387" i="46"/>
  <c r="G5386" i="46"/>
  <c r="F5386" i="46"/>
  <c r="G5385" i="46"/>
  <c r="F5385" i="46"/>
  <c r="G5384" i="46"/>
  <c r="F5384" i="46"/>
  <c r="G5383" i="46"/>
  <c r="F5383" i="46"/>
  <c r="G5382" i="46"/>
  <c r="F5382" i="46"/>
  <c r="G5381" i="46"/>
  <c r="F5381" i="46"/>
  <c r="G5380" i="46"/>
  <c r="F5380" i="46"/>
  <c r="G5379" i="46"/>
  <c r="F5379" i="46"/>
  <c r="G5378" i="46"/>
  <c r="F5378" i="46"/>
  <c r="G5377" i="46"/>
  <c r="F5377" i="46"/>
  <c r="G5376" i="46"/>
  <c r="F5376" i="46"/>
  <c r="G5375" i="46"/>
  <c r="F5375" i="46"/>
  <c r="G5374" i="46"/>
  <c r="F5374" i="46"/>
  <c r="G5373" i="46"/>
  <c r="F5373" i="46"/>
  <c r="G5372" i="46"/>
  <c r="F5372" i="46"/>
  <c r="G5371" i="46"/>
  <c r="F5371" i="46"/>
  <c r="G5370" i="46"/>
  <c r="F5370" i="46"/>
  <c r="G5369" i="46"/>
  <c r="F5369" i="46"/>
  <c r="G5368" i="46"/>
  <c r="F5368" i="46"/>
  <c r="G5367" i="46"/>
  <c r="F5367" i="46"/>
  <c r="G5366" i="46"/>
  <c r="F5366" i="46"/>
  <c r="G5365" i="46"/>
  <c r="F5365" i="46"/>
  <c r="G5364" i="46"/>
  <c r="F5364" i="46"/>
  <c r="G5363" i="46"/>
  <c r="F5363" i="46"/>
  <c r="G5362" i="46"/>
  <c r="F5362" i="46"/>
  <c r="G5361" i="46"/>
  <c r="F5361" i="46"/>
  <c r="G5360" i="46"/>
  <c r="F5360" i="46"/>
  <c r="G5359" i="46"/>
  <c r="F5359" i="46"/>
  <c r="G5358" i="46"/>
  <c r="F5358" i="46"/>
  <c r="G5357" i="46"/>
  <c r="F5357" i="46"/>
  <c r="G5356" i="46"/>
  <c r="F5356" i="46"/>
  <c r="G5355" i="46"/>
  <c r="F5355" i="46"/>
  <c r="G5354" i="46"/>
  <c r="F5354" i="46"/>
  <c r="G5353" i="46"/>
  <c r="F5353" i="46"/>
  <c r="G5352" i="46"/>
  <c r="F5352" i="46"/>
  <c r="G5351" i="46"/>
  <c r="F5351" i="46"/>
  <c r="G5350" i="46"/>
  <c r="F5350" i="46"/>
  <c r="G5349" i="46"/>
  <c r="F5349" i="46"/>
  <c r="G5348" i="46"/>
  <c r="F5348" i="46"/>
  <c r="G5347" i="46"/>
  <c r="F5347" i="46"/>
  <c r="G5346" i="46"/>
  <c r="F5346" i="46"/>
  <c r="G5345" i="46"/>
  <c r="F5345" i="46"/>
  <c r="G5344" i="46"/>
  <c r="F5344" i="46"/>
  <c r="G5343" i="46"/>
  <c r="F5343" i="46"/>
  <c r="G5342" i="46"/>
  <c r="F5342" i="46"/>
  <c r="G5341" i="46"/>
  <c r="F5341" i="46"/>
  <c r="G5340" i="46"/>
  <c r="F5340" i="46"/>
  <c r="G5339" i="46"/>
  <c r="F5339" i="46"/>
  <c r="G5338" i="46"/>
  <c r="F5338" i="46"/>
  <c r="G5337" i="46"/>
  <c r="F5337" i="46"/>
  <c r="G5336" i="46"/>
  <c r="F5336" i="46"/>
  <c r="G5335" i="46"/>
  <c r="F5335" i="46"/>
  <c r="G5334" i="46"/>
  <c r="F5334" i="46"/>
  <c r="G5333" i="46"/>
  <c r="F5333" i="46"/>
  <c r="G5332" i="46"/>
  <c r="F5332" i="46"/>
  <c r="G5331" i="46"/>
  <c r="F5331" i="46"/>
  <c r="G5330" i="46"/>
  <c r="F5330" i="46"/>
  <c r="G5329" i="46"/>
  <c r="F5329" i="46"/>
  <c r="G5328" i="46"/>
  <c r="F5328" i="46"/>
  <c r="G5327" i="46"/>
  <c r="F5327" i="46"/>
  <c r="G5326" i="46"/>
  <c r="F5326" i="46"/>
  <c r="G5325" i="46"/>
  <c r="F5325" i="46"/>
  <c r="G5324" i="46"/>
  <c r="F5324" i="46"/>
  <c r="G5323" i="46"/>
  <c r="F5323" i="46"/>
  <c r="G5322" i="46"/>
  <c r="F5322" i="46"/>
  <c r="G5321" i="46"/>
  <c r="F5321" i="46"/>
  <c r="G5320" i="46"/>
  <c r="F5320" i="46"/>
  <c r="G5319" i="46"/>
  <c r="F5319" i="46"/>
  <c r="G5318" i="46"/>
  <c r="F5318" i="46"/>
  <c r="G5317" i="46"/>
  <c r="F5317" i="46"/>
  <c r="G5316" i="46"/>
  <c r="F5316" i="46"/>
  <c r="G5315" i="46"/>
  <c r="F5315" i="46"/>
  <c r="G5314" i="46"/>
  <c r="F5314" i="46"/>
  <c r="G5313" i="46"/>
  <c r="F5313" i="46"/>
  <c r="G5312" i="46"/>
  <c r="F5312" i="46"/>
  <c r="G5311" i="46"/>
  <c r="F5311" i="46"/>
  <c r="G5310" i="46"/>
  <c r="F5310" i="46"/>
  <c r="G5309" i="46"/>
  <c r="F5309" i="46"/>
  <c r="G5308" i="46"/>
  <c r="F5308" i="46"/>
  <c r="G5307" i="46"/>
  <c r="F5307" i="46"/>
  <c r="G5306" i="46"/>
  <c r="F5306" i="46"/>
  <c r="G5305" i="46"/>
  <c r="F5305" i="46"/>
  <c r="G5304" i="46"/>
  <c r="F5304" i="46"/>
  <c r="G5303" i="46"/>
  <c r="F5303" i="46"/>
  <c r="G5302" i="46"/>
  <c r="F5302" i="46"/>
  <c r="G5301" i="46"/>
  <c r="F5301" i="46"/>
  <c r="G5300" i="46"/>
  <c r="F5300" i="46"/>
  <c r="G5299" i="46"/>
  <c r="F5299" i="46"/>
  <c r="G5298" i="46"/>
  <c r="F5298" i="46"/>
  <c r="G5297" i="46"/>
  <c r="F5297" i="46"/>
  <c r="G5296" i="46"/>
  <c r="F5296" i="46"/>
  <c r="G5295" i="46"/>
  <c r="F5295" i="46"/>
  <c r="G5294" i="46"/>
  <c r="F5294" i="46"/>
  <c r="G5293" i="46"/>
  <c r="F5293" i="46"/>
  <c r="G5292" i="46"/>
  <c r="F5292" i="46"/>
  <c r="G5291" i="46"/>
  <c r="F5291" i="46"/>
  <c r="G5290" i="46"/>
  <c r="F5290" i="46"/>
  <c r="G5289" i="46"/>
  <c r="F5289" i="46"/>
  <c r="G5288" i="46"/>
  <c r="F5288" i="46"/>
  <c r="G5287" i="46"/>
  <c r="F5287" i="46"/>
  <c r="G5286" i="46"/>
  <c r="F5286" i="46"/>
  <c r="G5285" i="46"/>
  <c r="F5285" i="46"/>
  <c r="G5284" i="46"/>
  <c r="F5284" i="46"/>
  <c r="G5283" i="46"/>
  <c r="F5283" i="46"/>
  <c r="G5282" i="46"/>
  <c r="F5282" i="46"/>
  <c r="G5281" i="46"/>
  <c r="F5281" i="46"/>
  <c r="G5280" i="46"/>
  <c r="F5280" i="46"/>
  <c r="G5279" i="46"/>
  <c r="F5279" i="46"/>
  <c r="G5278" i="46"/>
  <c r="F5278" i="46"/>
  <c r="G5277" i="46"/>
  <c r="F5277" i="46"/>
  <c r="G5276" i="46"/>
  <c r="F5276" i="46"/>
  <c r="G5275" i="46"/>
  <c r="F5275" i="46"/>
  <c r="G5274" i="46"/>
  <c r="F5274" i="46"/>
  <c r="G5273" i="46"/>
  <c r="F5273" i="46"/>
  <c r="G5272" i="46"/>
  <c r="F5272" i="46"/>
  <c r="G5271" i="46"/>
  <c r="F5271" i="46"/>
  <c r="G5270" i="46"/>
  <c r="F5270" i="46"/>
  <c r="G5269" i="46"/>
  <c r="F5269" i="46"/>
  <c r="G5268" i="46"/>
  <c r="F5268" i="46"/>
  <c r="G5267" i="46"/>
  <c r="F5267" i="46"/>
  <c r="G5266" i="46"/>
  <c r="F5266" i="46"/>
  <c r="G5265" i="46"/>
  <c r="F5265" i="46"/>
  <c r="G5264" i="46"/>
  <c r="F5264" i="46"/>
  <c r="G5263" i="46"/>
  <c r="F5263" i="46"/>
  <c r="G5262" i="46"/>
  <c r="F5262" i="46"/>
  <c r="G5261" i="46"/>
  <c r="F5261" i="46"/>
  <c r="G5260" i="46"/>
  <c r="F5260" i="46"/>
  <c r="G5259" i="46"/>
  <c r="F5259" i="46"/>
  <c r="G5258" i="46"/>
  <c r="F5258" i="46"/>
  <c r="G5257" i="46"/>
  <c r="F5257" i="46"/>
  <c r="G5256" i="46"/>
  <c r="F5256" i="46"/>
  <c r="G5255" i="46"/>
  <c r="F5255" i="46"/>
  <c r="G5254" i="46"/>
  <c r="F5254" i="46"/>
  <c r="G5253" i="46"/>
  <c r="F5253" i="46"/>
  <c r="G5252" i="46"/>
  <c r="F5252" i="46"/>
  <c r="G5251" i="46"/>
  <c r="F5251" i="46"/>
  <c r="G5250" i="46"/>
  <c r="F5250" i="46"/>
  <c r="G5249" i="46"/>
  <c r="F5249" i="46"/>
  <c r="G5248" i="46"/>
  <c r="F5248" i="46"/>
  <c r="G5247" i="46"/>
  <c r="F5247" i="46"/>
  <c r="G5246" i="46"/>
  <c r="F5246" i="46"/>
  <c r="G5245" i="46"/>
  <c r="F5245" i="46"/>
  <c r="G5244" i="46"/>
  <c r="F5244" i="46"/>
  <c r="G5243" i="46"/>
  <c r="F5243" i="46"/>
  <c r="G5242" i="46"/>
  <c r="F5242" i="46"/>
  <c r="G5241" i="46"/>
  <c r="F5241" i="46"/>
  <c r="G5240" i="46"/>
  <c r="F5240" i="46"/>
  <c r="G5239" i="46"/>
  <c r="F5239" i="46"/>
  <c r="G5238" i="46"/>
  <c r="F5238" i="46"/>
  <c r="G5237" i="46"/>
  <c r="F5237" i="46"/>
  <c r="G5236" i="46"/>
  <c r="F5236" i="46"/>
  <c r="G5235" i="46"/>
  <c r="F5235" i="46"/>
  <c r="G5234" i="46"/>
  <c r="F5234" i="46"/>
  <c r="G5233" i="46"/>
  <c r="F5233" i="46"/>
  <c r="G5232" i="46"/>
  <c r="F5232" i="46"/>
  <c r="G5231" i="46"/>
  <c r="F5231" i="46"/>
  <c r="G5230" i="46"/>
  <c r="F5230" i="46"/>
  <c r="G5229" i="46"/>
  <c r="F5229" i="46"/>
  <c r="G5228" i="46"/>
  <c r="F5228" i="46"/>
  <c r="G5227" i="46"/>
  <c r="F5227" i="46"/>
  <c r="G5226" i="46"/>
  <c r="F5226" i="46"/>
  <c r="G5225" i="46"/>
  <c r="F5225" i="46"/>
  <c r="G5224" i="46"/>
  <c r="F5224" i="46"/>
  <c r="G5223" i="46"/>
  <c r="F5223" i="46"/>
  <c r="G5222" i="46"/>
  <c r="F5222" i="46"/>
  <c r="G5221" i="46"/>
  <c r="F5221" i="46"/>
  <c r="G5220" i="46"/>
  <c r="F5220" i="46"/>
  <c r="G5219" i="46"/>
  <c r="F5219" i="46"/>
  <c r="G5218" i="46"/>
  <c r="F5218" i="46"/>
  <c r="G5217" i="46"/>
  <c r="F5217" i="46"/>
  <c r="G5216" i="46"/>
  <c r="F5216" i="46"/>
  <c r="G5215" i="46"/>
  <c r="F5215" i="46"/>
  <c r="G5214" i="46"/>
  <c r="F5214" i="46"/>
  <c r="G5213" i="46"/>
  <c r="F5213" i="46"/>
  <c r="G5212" i="46"/>
  <c r="F5212" i="46"/>
  <c r="G5211" i="46"/>
  <c r="F5211" i="46"/>
  <c r="G5210" i="46"/>
  <c r="F5210" i="46"/>
  <c r="G5209" i="46"/>
  <c r="F5209" i="46"/>
  <c r="G5208" i="46"/>
  <c r="F5208" i="46"/>
  <c r="G5207" i="46"/>
  <c r="F5207" i="46"/>
  <c r="G5206" i="46"/>
  <c r="F5206" i="46"/>
  <c r="G5205" i="46"/>
  <c r="F5205" i="46"/>
  <c r="G5204" i="46"/>
  <c r="F5204" i="46"/>
  <c r="G5203" i="46"/>
  <c r="F5203" i="46"/>
  <c r="G5202" i="46"/>
  <c r="F5202" i="46"/>
  <c r="G5201" i="46"/>
  <c r="F5201" i="46"/>
  <c r="G5200" i="46"/>
  <c r="F5200" i="46"/>
  <c r="G5199" i="46"/>
  <c r="F5199" i="46"/>
  <c r="G5198" i="46"/>
  <c r="F5198" i="46"/>
  <c r="G5197" i="46"/>
  <c r="F5197" i="46"/>
  <c r="G5196" i="46"/>
  <c r="F5196" i="46"/>
  <c r="G5195" i="46"/>
  <c r="F5195" i="46"/>
  <c r="G5194" i="46"/>
  <c r="F5194" i="46"/>
  <c r="G5193" i="46"/>
  <c r="F5193" i="46"/>
  <c r="G5192" i="46"/>
  <c r="F5192" i="46"/>
  <c r="G5191" i="46"/>
  <c r="F5191" i="46"/>
  <c r="G5190" i="46"/>
  <c r="F5190" i="46"/>
  <c r="G5189" i="46"/>
  <c r="F5189" i="46"/>
  <c r="G5188" i="46"/>
  <c r="F5188" i="46"/>
  <c r="G5187" i="46"/>
  <c r="F5187" i="46"/>
  <c r="G5186" i="46"/>
  <c r="F5186" i="46"/>
  <c r="G5185" i="46"/>
  <c r="F5185" i="46"/>
  <c r="G5184" i="46"/>
  <c r="F5184" i="46"/>
  <c r="G5183" i="46"/>
  <c r="F5183" i="46"/>
  <c r="G5182" i="46"/>
  <c r="F5182" i="46"/>
  <c r="G5181" i="46"/>
  <c r="F5181" i="46"/>
  <c r="G5180" i="46"/>
  <c r="F5180" i="46"/>
  <c r="G5179" i="46"/>
  <c r="F5179" i="46"/>
  <c r="G5178" i="46"/>
  <c r="F5178" i="46"/>
  <c r="G5177" i="46"/>
  <c r="F5177" i="46"/>
  <c r="G5176" i="46"/>
  <c r="F5176" i="46"/>
  <c r="G5175" i="46"/>
  <c r="F5175" i="46"/>
  <c r="G5174" i="46"/>
  <c r="F5174" i="46"/>
  <c r="G5173" i="46"/>
  <c r="F5173" i="46"/>
  <c r="G5172" i="46"/>
  <c r="F5172" i="46"/>
  <c r="G5171" i="46"/>
  <c r="F5171" i="46"/>
  <c r="G5170" i="46"/>
  <c r="F5170" i="46"/>
  <c r="G5169" i="46"/>
  <c r="F5169" i="46"/>
  <c r="G5168" i="46"/>
  <c r="F5168" i="46"/>
  <c r="G5167" i="46"/>
  <c r="F5167" i="46"/>
  <c r="G5166" i="46"/>
  <c r="F5166" i="46"/>
  <c r="G5165" i="46"/>
  <c r="F5165" i="46"/>
  <c r="G5164" i="46"/>
  <c r="F5164" i="46"/>
  <c r="G5163" i="46"/>
  <c r="F5163" i="46"/>
  <c r="G5162" i="46"/>
  <c r="F5162" i="46"/>
  <c r="G5161" i="46"/>
  <c r="F5161" i="46"/>
  <c r="G5160" i="46"/>
  <c r="F5160" i="46"/>
  <c r="G5159" i="46"/>
  <c r="F5159" i="46"/>
  <c r="G5158" i="46"/>
  <c r="F5158" i="46"/>
  <c r="G5157" i="46"/>
  <c r="F5157" i="46"/>
  <c r="G5156" i="46"/>
  <c r="F5156" i="46"/>
  <c r="G5155" i="46"/>
  <c r="F5155" i="46"/>
  <c r="G5154" i="46"/>
  <c r="F5154" i="46"/>
  <c r="G5153" i="46"/>
  <c r="F5153" i="46"/>
  <c r="G5152" i="46"/>
  <c r="F5152" i="46"/>
  <c r="G5151" i="46"/>
  <c r="F5151" i="46"/>
  <c r="G5150" i="46"/>
  <c r="F5150" i="46"/>
  <c r="G5149" i="46"/>
  <c r="F5149" i="46"/>
  <c r="G5148" i="46"/>
  <c r="F5148" i="46"/>
  <c r="G5147" i="46"/>
  <c r="F5147" i="46"/>
  <c r="G5146" i="46"/>
  <c r="F5146" i="46"/>
  <c r="G5145" i="46"/>
  <c r="F5145" i="46"/>
  <c r="G5144" i="46"/>
  <c r="F5144" i="46"/>
  <c r="G5143" i="46"/>
  <c r="F5143" i="46"/>
  <c r="G5142" i="46"/>
  <c r="F5142" i="46"/>
  <c r="G5141" i="46"/>
  <c r="F5141" i="46"/>
  <c r="G5140" i="46"/>
  <c r="F5140" i="46"/>
  <c r="G5139" i="46"/>
  <c r="F5139" i="46"/>
  <c r="G5138" i="46"/>
  <c r="F5138" i="46"/>
  <c r="G5137" i="46"/>
  <c r="F5137" i="46"/>
  <c r="G5136" i="46"/>
  <c r="F5136" i="46"/>
  <c r="G5135" i="46"/>
  <c r="F5135" i="46"/>
  <c r="G5134" i="46"/>
  <c r="F5134" i="46"/>
  <c r="G5133" i="46"/>
  <c r="F5133" i="46"/>
  <c r="G5132" i="46"/>
  <c r="F5132" i="46"/>
  <c r="G5131" i="46"/>
  <c r="F5131" i="46"/>
  <c r="G5130" i="46"/>
  <c r="F5130" i="46"/>
  <c r="G5129" i="46"/>
  <c r="F5129" i="46"/>
  <c r="G5128" i="46"/>
  <c r="F5128" i="46"/>
  <c r="G5127" i="46"/>
  <c r="F5127" i="46"/>
  <c r="G5126" i="46"/>
  <c r="F5126" i="46"/>
  <c r="G5125" i="46"/>
  <c r="F5125" i="46"/>
  <c r="G5124" i="46"/>
  <c r="F5124" i="46"/>
  <c r="G5123" i="46"/>
  <c r="F5123" i="46"/>
  <c r="G5122" i="46"/>
  <c r="F5122" i="46"/>
  <c r="G5121" i="46"/>
  <c r="F5121" i="46"/>
  <c r="G5120" i="46"/>
  <c r="F5120" i="46"/>
  <c r="G5119" i="46"/>
  <c r="F5119" i="46"/>
  <c r="G5118" i="46"/>
  <c r="F5118" i="46"/>
  <c r="G5117" i="46"/>
  <c r="F5117" i="46"/>
  <c r="G5116" i="46"/>
  <c r="F5116" i="46"/>
  <c r="G5115" i="46"/>
  <c r="F5115" i="46"/>
  <c r="G5114" i="46"/>
  <c r="F5114" i="46"/>
  <c r="G5113" i="46"/>
  <c r="F5113" i="46"/>
  <c r="G5112" i="46"/>
  <c r="F5112" i="46"/>
  <c r="G5111" i="46"/>
  <c r="F5111" i="46"/>
  <c r="G5110" i="46"/>
  <c r="F5110" i="46"/>
  <c r="G5109" i="46"/>
  <c r="F5109" i="46"/>
  <c r="G5108" i="46"/>
  <c r="F5108" i="46"/>
  <c r="G5107" i="46"/>
  <c r="F5107" i="46"/>
  <c r="G5106" i="46"/>
  <c r="F5106" i="46"/>
  <c r="G5105" i="46"/>
  <c r="F5105" i="46"/>
  <c r="G5104" i="46"/>
  <c r="F5104" i="46"/>
  <c r="G5103" i="46"/>
  <c r="F5103" i="46"/>
  <c r="G5102" i="46"/>
  <c r="F5102" i="46"/>
  <c r="G5101" i="46"/>
  <c r="F5101" i="46"/>
  <c r="G5100" i="46"/>
  <c r="F5100" i="46"/>
  <c r="G5099" i="46"/>
  <c r="F5099" i="46"/>
  <c r="G5098" i="46"/>
  <c r="F5098" i="46"/>
  <c r="G5097" i="46"/>
  <c r="F5097" i="46"/>
  <c r="G5096" i="46"/>
  <c r="F5096" i="46"/>
  <c r="G5095" i="46"/>
  <c r="F5095" i="46"/>
  <c r="G5094" i="46"/>
  <c r="F5094" i="46"/>
  <c r="G5093" i="46"/>
  <c r="F5093" i="46"/>
  <c r="G5092" i="46"/>
  <c r="F5092" i="46"/>
  <c r="G5091" i="46"/>
  <c r="F5091" i="46"/>
  <c r="G5090" i="46"/>
  <c r="F5090" i="46"/>
  <c r="G5089" i="46"/>
  <c r="F5089" i="46"/>
  <c r="G5088" i="46"/>
  <c r="F5088" i="46"/>
  <c r="G5087" i="46"/>
  <c r="F5087" i="46"/>
  <c r="G5086" i="46"/>
  <c r="F5086" i="46"/>
  <c r="G5085" i="46"/>
  <c r="F5085" i="46"/>
  <c r="G5084" i="46"/>
  <c r="F5084" i="46"/>
  <c r="G5083" i="46"/>
  <c r="F5083" i="46"/>
  <c r="G5082" i="46"/>
  <c r="F5082" i="46"/>
  <c r="G5081" i="46"/>
  <c r="F5081" i="46"/>
  <c r="G5080" i="46"/>
  <c r="F5080" i="46"/>
  <c r="G5079" i="46"/>
  <c r="F5079" i="46"/>
  <c r="G5078" i="46"/>
  <c r="F5078" i="46"/>
  <c r="G5077" i="46"/>
  <c r="F5077" i="46"/>
  <c r="G5076" i="46"/>
  <c r="F5076" i="46"/>
  <c r="G5075" i="46"/>
  <c r="F5075" i="46"/>
  <c r="G5074" i="46"/>
  <c r="F5074" i="46"/>
  <c r="G5073" i="46"/>
  <c r="F5073" i="46"/>
  <c r="G5072" i="46"/>
  <c r="F5072" i="46"/>
  <c r="G5071" i="46"/>
  <c r="F5071" i="46"/>
  <c r="G5070" i="46"/>
  <c r="F5070" i="46"/>
  <c r="G5069" i="46"/>
  <c r="F5069" i="46"/>
  <c r="G5068" i="46"/>
  <c r="F5068" i="46"/>
  <c r="G5067" i="46"/>
  <c r="F5067" i="46"/>
  <c r="G5066" i="46"/>
  <c r="F5066" i="46"/>
  <c r="G5065" i="46"/>
  <c r="F5065" i="46"/>
  <c r="G5064" i="46"/>
  <c r="F5064" i="46"/>
  <c r="G5063" i="46"/>
  <c r="F5063" i="46"/>
  <c r="G5062" i="46"/>
  <c r="F5062" i="46"/>
  <c r="G5061" i="46"/>
  <c r="F5061" i="46"/>
  <c r="G5060" i="46"/>
  <c r="F5060" i="46"/>
  <c r="G5059" i="46"/>
  <c r="F5059" i="46"/>
  <c r="G5058" i="46"/>
  <c r="F5058" i="46"/>
  <c r="G5057" i="46"/>
  <c r="F5057" i="46"/>
  <c r="G5056" i="46"/>
  <c r="F5056" i="46"/>
  <c r="G5055" i="46"/>
  <c r="F5055" i="46"/>
  <c r="G5054" i="46"/>
  <c r="F5054" i="46"/>
  <c r="G5053" i="46"/>
  <c r="F5053" i="46"/>
  <c r="G5052" i="46"/>
  <c r="F5052" i="46"/>
  <c r="G5051" i="46"/>
  <c r="F5051" i="46"/>
  <c r="G5050" i="46"/>
  <c r="F5050" i="46"/>
  <c r="G5049" i="46"/>
  <c r="F5049" i="46"/>
  <c r="G5048" i="46"/>
  <c r="F5048" i="46"/>
  <c r="G5047" i="46"/>
  <c r="F5047" i="46"/>
  <c r="G5046" i="46"/>
  <c r="F5046" i="46"/>
  <c r="G5045" i="46"/>
  <c r="F5045" i="46"/>
  <c r="G5044" i="46"/>
  <c r="F5044" i="46"/>
  <c r="G5043" i="46"/>
  <c r="F5043" i="46"/>
  <c r="G5042" i="46"/>
  <c r="F5042" i="46"/>
  <c r="G5041" i="46"/>
  <c r="F5041" i="46"/>
  <c r="G5040" i="46"/>
  <c r="F5040" i="46"/>
  <c r="G5039" i="46"/>
  <c r="F5039" i="46"/>
  <c r="G5038" i="46"/>
  <c r="F5038" i="46"/>
  <c r="G5037" i="46"/>
  <c r="F5037" i="46"/>
  <c r="G5036" i="46"/>
  <c r="F5036" i="46"/>
  <c r="G5035" i="46"/>
  <c r="F5035" i="46"/>
  <c r="G5034" i="46"/>
  <c r="F5034" i="46"/>
  <c r="G5033" i="46"/>
  <c r="F5033" i="46"/>
  <c r="G5032" i="46"/>
  <c r="F5032" i="46"/>
  <c r="G5031" i="46"/>
  <c r="F5031" i="46"/>
  <c r="G5030" i="46"/>
  <c r="F5030" i="46"/>
  <c r="G5029" i="46"/>
  <c r="F5029" i="46"/>
  <c r="G5028" i="46"/>
  <c r="F5028" i="46"/>
  <c r="G5027" i="46"/>
  <c r="F5027" i="46"/>
  <c r="G5026" i="46"/>
  <c r="F5026" i="46"/>
  <c r="G5025" i="46"/>
  <c r="F5025" i="46"/>
  <c r="G5024" i="46"/>
  <c r="F5024" i="46"/>
  <c r="G5023" i="46"/>
  <c r="F5023" i="46"/>
  <c r="G5022" i="46"/>
  <c r="F5022" i="46"/>
  <c r="G5021" i="46"/>
  <c r="F5021" i="46"/>
  <c r="G5020" i="46"/>
  <c r="F5020" i="46"/>
  <c r="G5019" i="46"/>
  <c r="F5019" i="46"/>
  <c r="G5018" i="46"/>
  <c r="F5018" i="46"/>
  <c r="G5017" i="46"/>
  <c r="F5017" i="46"/>
  <c r="G5016" i="46"/>
  <c r="F5016" i="46"/>
  <c r="G5015" i="46"/>
  <c r="F5015" i="46"/>
  <c r="G5014" i="46"/>
  <c r="F5014" i="46"/>
  <c r="G5013" i="46"/>
  <c r="F5013" i="46"/>
  <c r="G5012" i="46"/>
  <c r="F5012" i="46"/>
  <c r="G5011" i="46"/>
  <c r="F5011" i="46"/>
  <c r="G5010" i="46"/>
  <c r="F5010" i="46"/>
  <c r="G5009" i="46"/>
  <c r="F5009" i="46"/>
  <c r="G5008" i="46"/>
  <c r="F5008" i="46"/>
  <c r="G5007" i="46"/>
  <c r="F5007" i="46"/>
  <c r="G5006" i="46"/>
  <c r="F5006" i="46"/>
  <c r="G5005" i="46"/>
  <c r="F5005" i="46"/>
  <c r="G5004" i="46"/>
  <c r="F5004" i="46"/>
  <c r="G5003" i="46"/>
  <c r="F5003" i="46"/>
  <c r="G5002" i="46"/>
  <c r="F5002" i="46"/>
  <c r="G5001" i="46"/>
  <c r="F5001" i="46"/>
  <c r="G5000" i="46"/>
  <c r="F5000" i="46"/>
  <c r="G4999" i="46"/>
  <c r="F4999" i="46"/>
  <c r="G4998" i="46"/>
  <c r="F4998" i="46"/>
  <c r="G4997" i="46"/>
  <c r="F4997" i="46"/>
  <c r="G4996" i="46"/>
  <c r="F4996" i="46"/>
  <c r="G4995" i="46"/>
  <c r="F4995" i="46"/>
  <c r="G4994" i="46"/>
  <c r="F4994" i="46"/>
  <c r="G4993" i="46"/>
  <c r="F4993" i="46"/>
  <c r="G4992" i="46"/>
  <c r="F4992" i="46"/>
  <c r="G4991" i="46"/>
  <c r="F4991" i="46"/>
  <c r="G4990" i="46"/>
  <c r="F4990" i="46"/>
  <c r="G4989" i="46"/>
  <c r="F4989" i="46"/>
  <c r="G4988" i="46"/>
  <c r="F4988" i="46"/>
  <c r="G4987" i="46"/>
  <c r="F4987" i="46"/>
  <c r="G4986" i="46"/>
  <c r="F4986" i="46"/>
  <c r="G4985" i="46"/>
  <c r="F4985" i="46"/>
  <c r="G4984" i="46"/>
  <c r="F4984" i="46"/>
  <c r="G4983" i="46"/>
  <c r="F4983" i="46"/>
  <c r="G4982" i="46"/>
  <c r="F4982" i="46"/>
  <c r="G4981" i="46"/>
  <c r="F4981" i="46"/>
  <c r="G4980" i="46"/>
  <c r="F4980" i="46"/>
  <c r="G4979" i="46"/>
  <c r="F4979" i="46"/>
  <c r="G4978" i="46"/>
  <c r="F4978" i="46"/>
  <c r="G4977" i="46"/>
  <c r="F4977" i="46"/>
  <c r="G4976" i="46"/>
  <c r="F4976" i="46"/>
  <c r="G4975" i="46"/>
  <c r="F4975" i="46"/>
  <c r="G4974" i="46"/>
  <c r="F4974" i="46"/>
  <c r="G4973" i="46"/>
  <c r="F4973" i="46"/>
  <c r="G4972" i="46"/>
  <c r="F4972" i="46"/>
  <c r="G4971" i="46"/>
  <c r="F4971" i="46"/>
  <c r="G4970" i="46"/>
  <c r="F4970" i="46"/>
  <c r="G4969" i="46"/>
  <c r="F4969" i="46"/>
  <c r="G4968" i="46"/>
  <c r="F4968" i="46"/>
  <c r="G4967" i="46"/>
  <c r="F4967" i="46"/>
  <c r="G4966" i="46"/>
  <c r="F4966" i="46"/>
  <c r="G4965" i="46"/>
  <c r="F4965" i="46"/>
  <c r="G4964" i="46"/>
  <c r="F4964" i="46"/>
  <c r="G4963" i="46"/>
  <c r="F4963" i="46"/>
  <c r="G4962" i="46"/>
  <c r="F4962" i="46"/>
  <c r="G4961" i="46"/>
  <c r="F4961" i="46"/>
  <c r="G4960" i="46"/>
  <c r="F4960" i="46"/>
  <c r="G4959" i="46"/>
  <c r="F4959" i="46"/>
  <c r="G4958" i="46"/>
  <c r="F4958" i="46"/>
  <c r="G4957" i="46"/>
  <c r="F4957" i="46"/>
  <c r="G4956" i="46"/>
  <c r="F4956" i="46"/>
  <c r="G4955" i="46"/>
  <c r="F4955" i="46"/>
  <c r="G4954" i="46"/>
  <c r="F4954" i="46"/>
  <c r="G4953" i="46"/>
  <c r="F4953" i="46"/>
  <c r="G4952" i="46"/>
  <c r="F4952" i="46"/>
  <c r="G4951" i="46"/>
  <c r="F4951" i="46"/>
  <c r="G4950" i="46"/>
  <c r="F4950" i="46"/>
  <c r="G4949" i="46"/>
  <c r="F4949" i="46"/>
  <c r="G4948" i="46"/>
  <c r="F4948" i="46"/>
  <c r="G4947" i="46"/>
  <c r="F4947" i="46"/>
  <c r="G4946" i="46"/>
  <c r="F4946" i="46"/>
  <c r="G4945" i="46"/>
  <c r="F4945" i="46"/>
  <c r="G4944" i="46"/>
  <c r="F4944" i="46"/>
  <c r="G4943" i="46"/>
  <c r="F4943" i="46"/>
  <c r="G4942" i="46"/>
  <c r="F4942" i="46"/>
  <c r="G4941" i="46"/>
  <c r="F4941" i="46"/>
  <c r="G4940" i="46"/>
  <c r="F4940" i="46"/>
  <c r="G4939" i="46"/>
  <c r="F4939" i="46"/>
  <c r="G4938" i="46"/>
  <c r="F4938" i="46"/>
  <c r="G4937" i="46"/>
  <c r="F4937" i="46"/>
  <c r="G4936" i="46"/>
  <c r="F4936" i="46"/>
  <c r="G4935" i="46"/>
  <c r="F4935" i="46"/>
  <c r="G4934" i="46"/>
  <c r="F4934" i="46"/>
  <c r="G4933" i="46"/>
  <c r="F4933" i="46"/>
  <c r="G4932" i="46"/>
  <c r="F4932" i="46"/>
  <c r="G4931" i="46"/>
  <c r="F4931" i="46"/>
  <c r="G4930" i="46"/>
  <c r="F4930" i="46"/>
  <c r="G4929" i="46"/>
  <c r="F4929" i="46"/>
  <c r="G4928" i="46"/>
  <c r="F4928" i="46"/>
  <c r="G4927" i="46"/>
  <c r="F4927" i="46"/>
  <c r="G4926" i="46"/>
  <c r="F4926" i="46"/>
  <c r="G4925" i="46"/>
  <c r="F4925" i="46"/>
  <c r="G4924" i="46"/>
  <c r="F4924" i="46"/>
  <c r="G4923" i="46"/>
  <c r="F4923" i="46"/>
  <c r="G4922" i="46"/>
  <c r="F4922" i="46"/>
  <c r="G4921" i="46"/>
  <c r="F4921" i="46"/>
  <c r="G4920" i="46"/>
  <c r="F4920" i="46"/>
  <c r="G4919" i="46"/>
  <c r="F4919" i="46"/>
  <c r="G4918" i="46"/>
  <c r="F4918" i="46"/>
  <c r="G4917" i="46"/>
  <c r="F4917" i="46"/>
  <c r="G4916" i="46"/>
  <c r="F4916" i="46"/>
  <c r="G4915" i="46"/>
  <c r="F4915" i="46"/>
  <c r="G4914" i="46"/>
  <c r="F4914" i="46"/>
  <c r="G4913" i="46"/>
  <c r="F4913" i="46"/>
  <c r="G4912" i="46"/>
  <c r="F4912" i="46"/>
  <c r="G4911" i="46"/>
  <c r="F4911" i="46"/>
  <c r="G4910" i="46"/>
  <c r="F4910" i="46"/>
  <c r="G4909" i="46"/>
  <c r="F4909" i="46"/>
  <c r="G4908" i="46"/>
  <c r="F4908" i="46"/>
  <c r="G4907" i="46"/>
  <c r="F4907" i="46"/>
  <c r="G4906" i="46"/>
  <c r="F4906" i="46"/>
  <c r="G4905" i="46"/>
  <c r="F4905" i="46"/>
  <c r="G4904" i="46"/>
  <c r="F4904" i="46"/>
  <c r="G4903" i="46"/>
  <c r="F4903" i="46"/>
  <c r="G4902" i="46"/>
  <c r="F4902" i="46"/>
  <c r="G4901" i="46"/>
  <c r="F4901" i="46"/>
  <c r="G4900" i="46"/>
  <c r="F4900" i="46"/>
  <c r="G4899" i="46"/>
  <c r="F4899" i="46"/>
  <c r="G4898" i="46"/>
  <c r="F4898" i="46"/>
  <c r="G4897" i="46"/>
  <c r="F4897" i="46"/>
  <c r="G4896" i="46"/>
  <c r="F4896" i="46"/>
  <c r="G4895" i="46"/>
  <c r="F4895" i="46"/>
  <c r="G4894" i="46"/>
  <c r="F4894" i="46"/>
  <c r="G4893" i="46"/>
  <c r="F4893" i="46"/>
  <c r="G4892" i="46"/>
  <c r="F4892" i="46"/>
  <c r="G4891" i="46"/>
  <c r="F4891" i="46"/>
  <c r="G4890" i="46"/>
  <c r="F4890" i="46"/>
  <c r="G4889" i="46"/>
  <c r="F4889" i="46"/>
  <c r="G4888" i="46"/>
  <c r="F4888" i="46"/>
  <c r="G4887" i="46"/>
  <c r="F4887" i="46"/>
  <c r="G4886" i="46"/>
  <c r="F4886" i="46"/>
  <c r="G4885" i="46"/>
  <c r="F4885" i="46"/>
  <c r="G4884" i="46"/>
  <c r="F4884" i="46"/>
  <c r="G4883" i="46"/>
  <c r="F4883" i="46"/>
  <c r="G4882" i="46"/>
  <c r="F4882" i="46"/>
  <c r="G4881" i="46"/>
  <c r="F4881" i="46"/>
  <c r="G4880" i="46"/>
  <c r="F4880" i="46"/>
  <c r="G4879" i="46"/>
  <c r="F4879" i="46"/>
  <c r="G4878" i="46"/>
  <c r="F4878" i="46"/>
  <c r="G4877" i="46"/>
  <c r="F4877" i="46"/>
  <c r="G4876" i="46"/>
  <c r="F4876" i="46"/>
  <c r="G4875" i="46"/>
  <c r="F4875" i="46"/>
  <c r="G4874" i="46"/>
  <c r="F4874" i="46"/>
  <c r="G4873" i="46"/>
  <c r="F4873" i="46"/>
  <c r="G4872" i="46"/>
  <c r="F4872" i="46"/>
  <c r="G4871" i="46"/>
  <c r="F4871" i="46"/>
  <c r="G4870" i="46"/>
  <c r="F4870" i="46"/>
  <c r="G4869" i="46"/>
  <c r="F4869" i="46"/>
  <c r="G4868" i="46"/>
  <c r="F4868" i="46"/>
  <c r="G4867" i="46"/>
  <c r="F4867" i="46"/>
  <c r="G4866" i="46"/>
  <c r="F4866" i="46"/>
  <c r="G4865" i="46"/>
  <c r="F4865" i="46"/>
  <c r="G4864" i="46"/>
  <c r="F4864" i="46"/>
  <c r="G4863" i="46"/>
  <c r="F4863" i="46"/>
  <c r="G4862" i="46"/>
  <c r="F4862" i="46"/>
  <c r="G4861" i="46"/>
  <c r="F4861" i="46"/>
  <c r="G4860" i="46"/>
  <c r="F4860" i="46"/>
  <c r="G4859" i="46"/>
  <c r="F4859" i="46"/>
  <c r="G4858" i="46"/>
  <c r="F4858" i="46"/>
  <c r="G4857" i="46"/>
  <c r="F4857" i="46"/>
  <c r="G4856" i="46"/>
  <c r="F4856" i="46"/>
  <c r="G4855" i="46"/>
  <c r="F4855" i="46"/>
  <c r="G4854" i="46"/>
  <c r="F4854" i="46"/>
  <c r="G4853" i="46"/>
  <c r="F4853" i="46"/>
  <c r="G4852" i="46"/>
  <c r="F4852" i="46"/>
  <c r="G4851" i="46"/>
  <c r="F4851" i="46"/>
  <c r="G4850" i="46"/>
  <c r="F4850" i="46"/>
  <c r="G4849" i="46"/>
  <c r="F4849" i="46"/>
  <c r="G4848" i="46"/>
  <c r="F4848" i="46"/>
  <c r="G4847" i="46"/>
  <c r="F4847" i="46"/>
  <c r="G4846" i="46"/>
  <c r="F4846" i="46"/>
  <c r="G4845" i="46"/>
  <c r="F4845" i="46"/>
  <c r="G4844" i="46"/>
  <c r="F4844" i="46"/>
  <c r="G4843" i="46"/>
  <c r="F4843" i="46"/>
  <c r="G4842" i="46"/>
  <c r="F4842" i="46"/>
  <c r="G4841" i="46"/>
  <c r="F4841" i="46"/>
  <c r="G4840" i="46"/>
  <c r="F4840" i="46"/>
  <c r="G4839" i="46"/>
  <c r="F4839" i="46"/>
  <c r="G4838" i="46"/>
  <c r="F4838" i="46"/>
  <c r="G4837" i="46"/>
  <c r="F4837" i="46"/>
  <c r="G4836" i="46"/>
  <c r="F4836" i="46"/>
  <c r="G4835" i="46"/>
  <c r="F4835" i="46"/>
  <c r="G4834" i="46"/>
  <c r="F4834" i="46"/>
  <c r="G4833" i="46"/>
  <c r="F4833" i="46"/>
  <c r="G4832" i="46"/>
  <c r="F4832" i="46"/>
  <c r="G4831" i="46"/>
  <c r="F4831" i="46"/>
  <c r="G4830" i="46"/>
  <c r="F4830" i="46"/>
  <c r="G4829" i="46"/>
  <c r="F4829" i="46"/>
  <c r="G4828" i="46"/>
  <c r="F4828" i="46"/>
  <c r="G4827" i="46"/>
  <c r="F4827" i="46"/>
  <c r="G4826" i="46"/>
  <c r="F4826" i="46"/>
  <c r="G4825" i="46"/>
  <c r="F4825" i="46"/>
  <c r="G4824" i="46"/>
  <c r="F4824" i="46"/>
  <c r="G4823" i="46"/>
  <c r="F4823" i="46"/>
  <c r="G4822" i="46"/>
  <c r="F4822" i="46"/>
  <c r="G4821" i="46"/>
  <c r="F4821" i="46"/>
  <c r="G4820" i="46"/>
  <c r="F4820" i="46"/>
  <c r="G4819" i="46"/>
  <c r="F4819" i="46"/>
  <c r="G4818" i="46"/>
  <c r="F4818" i="46"/>
  <c r="G4817" i="46"/>
  <c r="F4817" i="46"/>
  <c r="G4816" i="46"/>
  <c r="F4816" i="46"/>
  <c r="G4815" i="46"/>
  <c r="F4815" i="46"/>
  <c r="G4814" i="46"/>
  <c r="F4814" i="46"/>
  <c r="G4813" i="46"/>
  <c r="F4813" i="46"/>
  <c r="G4812" i="46"/>
  <c r="F4812" i="46"/>
  <c r="G4811" i="46"/>
  <c r="F4811" i="46"/>
  <c r="G4810" i="46"/>
  <c r="F4810" i="46"/>
  <c r="G4809" i="46"/>
  <c r="F4809" i="46"/>
  <c r="G4808" i="46"/>
  <c r="F4808" i="46"/>
  <c r="G4807" i="46"/>
  <c r="F4807" i="46"/>
  <c r="G4806" i="46"/>
  <c r="F4806" i="46"/>
  <c r="G4805" i="46"/>
  <c r="F4805" i="46"/>
  <c r="G4804" i="46"/>
  <c r="F4804" i="46"/>
  <c r="G4803" i="46"/>
  <c r="F4803" i="46"/>
  <c r="G4802" i="46"/>
  <c r="F4802" i="46"/>
  <c r="G4801" i="46"/>
  <c r="F4801" i="46"/>
  <c r="G4800" i="46"/>
  <c r="F4800" i="46"/>
  <c r="G4799" i="46"/>
  <c r="F4799" i="46"/>
  <c r="G4798" i="46"/>
  <c r="F4798" i="46"/>
  <c r="G4797" i="46"/>
  <c r="F4797" i="46"/>
  <c r="G4796" i="46"/>
  <c r="F4796" i="46"/>
  <c r="G4795" i="46"/>
  <c r="F4795" i="46"/>
  <c r="G4794" i="46"/>
  <c r="F4794" i="46"/>
  <c r="G4793" i="46"/>
  <c r="F4793" i="46"/>
  <c r="G4792" i="46"/>
  <c r="F4792" i="46"/>
  <c r="G4791" i="46"/>
  <c r="F4791" i="46"/>
  <c r="G4790" i="46"/>
  <c r="F4790" i="46"/>
  <c r="G4789" i="46"/>
  <c r="F4789" i="46"/>
  <c r="G4788" i="46"/>
  <c r="F4788" i="46"/>
  <c r="G4787" i="46"/>
  <c r="F4787" i="46"/>
  <c r="G4786" i="46"/>
  <c r="F4786" i="46"/>
  <c r="G4785" i="46"/>
  <c r="F4785" i="46"/>
  <c r="G4784" i="46"/>
  <c r="F4784" i="46"/>
  <c r="G4783" i="46"/>
  <c r="F4783" i="46"/>
  <c r="G4782" i="46"/>
  <c r="F4782" i="46"/>
  <c r="G4781" i="46"/>
  <c r="F4781" i="46"/>
  <c r="G4780" i="46"/>
  <c r="F4780" i="46"/>
  <c r="G4779" i="46"/>
  <c r="F4779" i="46"/>
  <c r="G4778" i="46"/>
  <c r="F4778" i="46"/>
  <c r="G4777" i="46"/>
  <c r="F4777" i="46"/>
  <c r="G4776" i="46"/>
  <c r="F4776" i="46"/>
  <c r="G4775" i="46"/>
  <c r="F4775" i="46"/>
  <c r="G4774" i="46"/>
  <c r="F4774" i="46"/>
  <c r="G4773" i="46"/>
  <c r="F4773" i="46"/>
  <c r="G4772" i="46"/>
  <c r="F4772" i="46"/>
  <c r="G4771" i="46"/>
  <c r="F4771" i="46"/>
  <c r="G4770" i="46"/>
  <c r="F4770" i="46"/>
  <c r="G4769" i="46"/>
  <c r="F4769" i="46"/>
  <c r="G4768" i="46"/>
  <c r="F4768" i="46"/>
  <c r="G4767" i="46"/>
  <c r="F4767" i="46"/>
  <c r="G4766" i="46"/>
  <c r="F4766" i="46"/>
  <c r="G4765" i="46"/>
  <c r="F4765" i="46"/>
  <c r="G4764" i="46"/>
  <c r="F4764" i="46"/>
  <c r="G4763" i="46"/>
  <c r="F4763" i="46"/>
  <c r="G4762" i="46"/>
  <c r="F4762" i="46"/>
  <c r="G4761" i="46"/>
  <c r="F4761" i="46"/>
  <c r="G4760" i="46"/>
  <c r="F4760" i="46"/>
  <c r="G4759" i="46"/>
  <c r="F4759" i="46"/>
  <c r="G4758" i="46"/>
  <c r="F4758" i="46"/>
  <c r="G4757" i="46"/>
  <c r="F4757" i="46"/>
  <c r="G4756" i="46"/>
  <c r="F4756" i="46"/>
  <c r="G4755" i="46"/>
  <c r="F4755" i="46"/>
  <c r="G4754" i="46"/>
  <c r="F4754" i="46"/>
  <c r="G4753" i="46"/>
  <c r="F4753" i="46"/>
  <c r="G4752" i="46"/>
  <c r="F4752" i="46"/>
  <c r="G4751" i="46"/>
  <c r="F4751" i="46"/>
  <c r="G4750" i="46"/>
  <c r="F4750" i="46"/>
  <c r="G4749" i="46"/>
  <c r="F4749" i="46"/>
  <c r="G4748" i="46"/>
  <c r="F4748" i="46"/>
  <c r="G4747" i="46"/>
  <c r="F4747" i="46"/>
  <c r="G4746" i="46"/>
  <c r="F4746" i="46"/>
  <c r="G4745" i="46"/>
  <c r="F4745" i="46"/>
  <c r="G4744" i="46"/>
  <c r="F4744" i="46"/>
  <c r="G4743" i="46"/>
  <c r="F4743" i="46"/>
  <c r="G4742" i="46"/>
  <c r="F4742" i="46"/>
  <c r="G4741" i="46"/>
  <c r="F4741" i="46"/>
  <c r="G4740" i="46"/>
  <c r="F4740" i="46"/>
  <c r="G4739" i="46"/>
  <c r="F4739" i="46"/>
  <c r="G4738" i="46"/>
  <c r="F4738" i="46"/>
  <c r="G4737" i="46"/>
  <c r="F4737" i="46"/>
  <c r="G4736" i="46"/>
  <c r="F4736" i="46"/>
  <c r="G4735" i="46"/>
  <c r="F4735" i="46"/>
  <c r="G4734" i="46"/>
  <c r="F4734" i="46"/>
  <c r="G4733" i="46"/>
  <c r="F4733" i="46"/>
  <c r="G4732" i="46"/>
  <c r="F4732" i="46"/>
  <c r="G4731" i="46"/>
  <c r="F4731" i="46"/>
  <c r="G4730" i="46"/>
  <c r="F4730" i="46"/>
  <c r="G4729" i="46"/>
  <c r="F4729" i="46"/>
  <c r="G4728" i="46"/>
  <c r="F4728" i="46"/>
  <c r="G4727" i="46"/>
  <c r="F4727" i="46"/>
  <c r="G4726" i="46"/>
  <c r="F4726" i="46"/>
  <c r="G4725" i="46"/>
  <c r="F4725" i="46"/>
  <c r="G4724" i="46"/>
  <c r="F4724" i="46"/>
  <c r="G4723" i="46"/>
  <c r="F4723" i="46"/>
  <c r="G4722" i="46"/>
  <c r="F4722" i="46"/>
  <c r="G4721" i="46"/>
  <c r="F4721" i="46"/>
  <c r="G4720" i="46"/>
  <c r="F4720" i="46"/>
  <c r="G4719" i="46"/>
  <c r="F4719" i="46"/>
  <c r="G4718" i="46"/>
  <c r="F4718" i="46"/>
  <c r="G4717" i="46"/>
  <c r="F4717" i="46"/>
  <c r="G4716" i="46"/>
  <c r="F4716" i="46"/>
  <c r="G4715" i="46"/>
  <c r="F4715" i="46"/>
  <c r="G4714" i="46"/>
  <c r="F4714" i="46"/>
  <c r="G4713" i="46"/>
  <c r="F4713" i="46"/>
  <c r="G4712" i="46"/>
  <c r="F4712" i="46"/>
  <c r="G4711" i="46"/>
  <c r="F4711" i="46"/>
  <c r="G4710" i="46"/>
  <c r="F4710" i="46"/>
  <c r="G4709" i="46"/>
  <c r="F4709" i="46"/>
  <c r="G4708" i="46"/>
  <c r="F4708" i="46"/>
  <c r="G4707" i="46"/>
  <c r="F4707" i="46"/>
  <c r="G4706" i="46"/>
  <c r="F4706" i="46"/>
  <c r="G4705" i="46"/>
  <c r="F4705" i="46"/>
  <c r="G4704" i="46"/>
  <c r="F4704" i="46"/>
  <c r="G4703" i="46"/>
  <c r="F4703" i="46"/>
  <c r="G4702" i="46"/>
  <c r="F4702" i="46"/>
  <c r="G4701" i="46"/>
  <c r="F4701" i="46"/>
  <c r="G4700" i="46"/>
  <c r="F4700" i="46"/>
  <c r="G4699" i="46"/>
  <c r="F4699" i="46"/>
  <c r="G4698" i="46"/>
  <c r="F4698" i="46"/>
  <c r="G4697" i="46"/>
  <c r="F4697" i="46"/>
  <c r="G4696" i="46"/>
  <c r="F4696" i="46"/>
  <c r="G4695" i="46"/>
  <c r="F4695" i="46"/>
  <c r="G4694" i="46"/>
  <c r="F4694" i="46"/>
  <c r="G4693" i="46"/>
  <c r="F4693" i="46"/>
  <c r="G4692" i="46"/>
  <c r="F4692" i="46"/>
  <c r="G4691" i="46"/>
  <c r="F4691" i="46"/>
  <c r="G4690" i="46"/>
  <c r="F4690" i="46"/>
  <c r="G4689" i="46"/>
  <c r="F4689" i="46"/>
  <c r="G4688" i="46"/>
  <c r="F4688" i="46"/>
  <c r="G4687" i="46"/>
  <c r="F4687" i="46"/>
  <c r="G4686" i="46"/>
  <c r="F4686" i="46"/>
  <c r="G4685" i="46"/>
  <c r="F4685" i="46"/>
  <c r="G4684" i="46"/>
  <c r="F4684" i="46"/>
  <c r="G4683" i="46"/>
  <c r="F4683" i="46"/>
  <c r="G4682" i="46"/>
  <c r="F4682" i="46"/>
  <c r="G4681" i="46"/>
  <c r="F4681" i="46"/>
  <c r="G4680" i="46"/>
  <c r="F4680" i="46"/>
  <c r="G4679" i="46"/>
  <c r="F4679" i="46"/>
  <c r="G4678" i="46"/>
  <c r="F4678" i="46"/>
  <c r="G4677" i="46"/>
  <c r="F4677" i="46"/>
  <c r="G4676" i="46"/>
  <c r="F4676" i="46"/>
  <c r="G4675" i="46"/>
  <c r="F4675" i="46"/>
  <c r="G4674" i="46"/>
  <c r="F4674" i="46"/>
  <c r="G4673" i="46"/>
  <c r="F4673" i="46"/>
  <c r="G4672" i="46"/>
  <c r="F4672" i="46"/>
  <c r="G4671" i="46"/>
  <c r="F4671" i="46"/>
  <c r="G4670" i="46"/>
  <c r="F4670" i="46"/>
  <c r="G4669" i="46"/>
  <c r="F4669" i="46"/>
  <c r="G4668" i="46"/>
  <c r="F4668" i="46"/>
  <c r="G4667" i="46"/>
  <c r="F4667" i="46"/>
  <c r="G4666" i="46"/>
  <c r="F4666" i="46"/>
  <c r="G4665" i="46"/>
  <c r="F4665" i="46"/>
  <c r="G4664" i="46"/>
  <c r="F4664" i="46"/>
  <c r="G4663" i="46"/>
  <c r="F4663" i="46"/>
  <c r="G4662" i="46"/>
  <c r="F4662" i="46"/>
  <c r="G4661" i="46"/>
  <c r="F4661" i="46"/>
  <c r="G4660" i="46"/>
  <c r="F4660" i="46"/>
  <c r="G4659" i="46"/>
  <c r="F4659" i="46"/>
  <c r="G4658" i="46"/>
  <c r="F4658" i="46"/>
  <c r="G4657" i="46"/>
  <c r="F4657" i="46"/>
  <c r="G4656" i="46"/>
  <c r="F4656" i="46"/>
  <c r="G4655" i="46"/>
  <c r="F4655" i="46"/>
  <c r="G4654" i="46"/>
  <c r="F4654" i="46"/>
  <c r="G4653" i="46"/>
  <c r="F4653" i="46"/>
  <c r="G4652" i="46"/>
  <c r="F4652" i="46"/>
  <c r="G4651" i="46"/>
  <c r="F4651" i="46"/>
  <c r="G4650" i="46"/>
  <c r="F4650" i="46"/>
  <c r="G4649" i="46"/>
  <c r="F4649" i="46"/>
  <c r="G4648" i="46"/>
  <c r="F4648" i="46"/>
  <c r="G4647" i="46"/>
  <c r="F4647" i="46"/>
  <c r="G4646" i="46"/>
  <c r="F4646" i="46"/>
  <c r="G4645" i="46"/>
  <c r="F4645" i="46"/>
  <c r="G4644" i="46"/>
  <c r="F4644" i="46"/>
  <c r="G4643" i="46"/>
  <c r="F4643" i="46"/>
  <c r="G4642" i="46"/>
  <c r="F4642" i="46"/>
  <c r="G4641" i="46"/>
  <c r="F4641" i="46"/>
  <c r="G4640" i="46"/>
  <c r="F4640" i="46"/>
  <c r="G4639" i="46"/>
  <c r="F4639" i="46"/>
  <c r="G4638" i="46"/>
  <c r="F4638" i="46"/>
  <c r="G4637" i="46"/>
  <c r="F4637" i="46"/>
  <c r="G4636" i="46"/>
  <c r="F4636" i="46"/>
  <c r="G4635" i="46"/>
  <c r="F4635" i="46"/>
  <c r="G4634" i="46"/>
  <c r="F4634" i="46"/>
  <c r="G4633" i="46"/>
  <c r="F4633" i="46"/>
  <c r="G4632" i="46"/>
  <c r="F4632" i="46"/>
  <c r="G4631" i="46"/>
  <c r="F4631" i="46"/>
  <c r="G4630" i="46"/>
  <c r="F4630" i="46"/>
  <c r="G4629" i="46"/>
  <c r="F4629" i="46"/>
  <c r="G4628" i="46"/>
  <c r="F4628" i="46"/>
  <c r="G4627" i="46"/>
  <c r="F4627" i="46"/>
  <c r="G4626" i="46"/>
  <c r="F4626" i="46"/>
  <c r="G4625" i="46"/>
  <c r="F4625" i="46"/>
  <c r="G4624" i="46"/>
  <c r="F4624" i="46"/>
  <c r="G4623" i="46"/>
  <c r="F4623" i="46"/>
  <c r="G4622" i="46"/>
  <c r="F4622" i="46"/>
  <c r="G4621" i="46"/>
  <c r="F4621" i="46"/>
  <c r="G4620" i="46"/>
  <c r="F4620" i="46"/>
  <c r="G4619" i="46"/>
  <c r="F4619" i="46"/>
  <c r="G4618" i="46"/>
  <c r="F4618" i="46"/>
  <c r="G4617" i="46"/>
  <c r="F4617" i="46"/>
  <c r="G4616" i="46"/>
  <c r="F4616" i="46"/>
  <c r="G4615" i="46"/>
  <c r="F4615" i="46"/>
  <c r="G4614" i="46"/>
  <c r="F4614" i="46"/>
  <c r="G4613" i="46"/>
  <c r="F4613" i="46"/>
  <c r="G4612" i="46"/>
  <c r="F4612" i="46"/>
  <c r="G4611" i="46"/>
  <c r="F4611" i="46"/>
  <c r="G4610" i="46"/>
  <c r="F4610" i="46"/>
  <c r="G4609" i="46"/>
  <c r="F4609" i="46"/>
  <c r="G4608" i="46"/>
  <c r="F4608" i="46"/>
  <c r="G4607" i="46"/>
  <c r="F4607" i="46"/>
  <c r="G4606" i="46"/>
  <c r="F4606" i="46"/>
  <c r="G4605" i="46"/>
  <c r="F4605" i="46"/>
  <c r="G4604" i="46"/>
  <c r="F4604" i="46"/>
  <c r="G4603" i="46"/>
  <c r="F4603" i="46"/>
  <c r="G4602" i="46"/>
  <c r="F4602" i="46"/>
  <c r="G4601" i="46"/>
  <c r="F4601" i="46"/>
  <c r="G4600" i="46"/>
  <c r="F4600" i="46"/>
  <c r="G4599" i="46"/>
  <c r="F4599" i="46"/>
  <c r="G4598" i="46"/>
  <c r="F4598" i="46"/>
  <c r="G4597" i="46"/>
  <c r="F4597" i="46"/>
  <c r="G4596" i="46"/>
  <c r="F4596" i="46"/>
  <c r="G4595" i="46"/>
  <c r="F4595" i="46"/>
  <c r="G4594" i="46"/>
  <c r="F4594" i="46"/>
  <c r="G4593" i="46"/>
  <c r="F4593" i="46"/>
  <c r="G4592" i="46"/>
  <c r="F4592" i="46"/>
  <c r="G4591" i="46"/>
  <c r="F4591" i="46"/>
  <c r="G4590" i="46"/>
  <c r="F4590" i="46"/>
  <c r="G4589" i="46"/>
  <c r="F4589" i="46"/>
  <c r="G4588" i="46"/>
  <c r="F4588" i="46"/>
  <c r="G4587" i="46"/>
  <c r="F4587" i="46"/>
  <c r="G4586" i="46"/>
  <c r="F4586" i="46"/>
  <c r="G4585" i="46"/>
  <c r="F4585" i="46"/>
  <c r="G4584" i="46"/>
  <c r="F4584" i="46"/>
  <c r="G4583" i="46"/>
  <c r="F4583" i="46"/>
  <c r="G4582" i="46"/>
  <c r="F4582" i="46"/>
  <c r="G4581" i="46"/>
  <c r="F4581" i="46"/>
  <c r="G4580" i="46"/>
  <c r="F4580" i="46"/>
  <c r="G4579" i="46"/>
  <c r="F4579" i="46"/>
  <c r="G4578" i="46"/>
  <c r="F4578" i="46"/>
  <c r="G4577" i="46"/>
  <c r="F4577" i="46"/>
  <c r="G4576" i="46"/>
  <c r="F4576" i="46"/>
  <c r="G4575" i="46"/>
  <c r="F4575" i="46"/>
  <c r="G4574" i="46"/>
  <c r="F4574" i="46"/>
  <c r="G4573" i="46"/>
  <c r="F4573" i="46"/>
  <c r="G4572" i="46"/>
  <c r="F4572" i="46"/>
  <c r="G4571" i="46"/>
  <c r="F4571" i="46"/>
  <c r="G4570" i="46"/>
  <c r="F4570" i="46"/>
  <c r="G4569" i="46"/>
  <c r="F4569" i="46"/>
  <c r="G4568" i="46"/>
  <c r="F4568" i="46"/>
  <c r="G4567" i="46"/>
  <c r="F4567" i="46"/>
  <c r="G4566" i="46"/>
  <c r="F4566" i="46"/>
  <c r="G4565" i="46"/>
  <c r="F4565" i="46"/>
  <c r="G4564" i="46"/>
  <c r="F4564" i="46"/>
  <c r="G4563" i="46"/>
  <c r="F4563" i="46"/>
  <c r="G4562" i="46"/>
  <c r="F4562" i="46"/>
  <c r="G4561" i="46"/>
  <c r="F4561" i="46"/>
  <c r="G4560" i="46"/>
  <c r="F4560" i="46"/>
  <c r="G4559" i="46"/>
  <c r="F4559" i="46"/>
  <c r="G4558" i="46"/>
  <c r="F4558" i="46"/>
  <c r="G4557" i="46"/>
  <c r="F4557" i="46"/>
  <c r="G4556" i="46"/>
  <c r="F4556" i="46"/>
  <c r="G4555" i="46"/>
  <c r="F4555" i="46"/>
  <c r="G4554" i="46"/>
  <c r="F4554" i="46"/>
  <c r="G4553" i="46"/>
  <c r="F4553" i="46"/>
  <c r="G4552" i="46"/>
  <c r="F4552" i="46"/>
  <c r="G4551" i="46"/>
  <c r="F4551" i="46"/>
  <c r="G4550" i="46"/>
  <c r="F4550" i="46"/>
  <c r="G4549" i="46"/>
  <c r="F4549" i="46"/>
  <c r="G4548" i="46"/>
  <c r="F4548" i="46"/>
  <c r="G4547" i="46"/>
  <c r="F4547" i="46"/>
  <c r="G4546" i="46"/>
  <c r="F4546" i="46"/>
  <c r="G4545" i="46"/>
  <c r="F4545" i="46"/>
  <c r="G4544" i="46"/>
  <c r="F4544" i="46"/>
  <c r="G4543" i="46"/>
  <c r="F4543" i="46"/>
  <c r="G4542" i="46"/>
  <c r="F4542" i="46"/>
  <c r="G4541" i="46"/>
  <c r="F4541" i="46"/>
  <c r="G4540" i="46"/>
  <c r="F4540" i="46"/>
  <c r="G4539" i="46"/>
  <c r="F4539" i="46"/>
  <c r="G4538" i="46"/>
  <c r="F4538" i="46"/>
  <c r="G4537" i="46"/>
  <c r="F4537" i="46"/>
  <c r="G4536" i="46"/>
  <c r="F4536" i="46"/>
  <c r="G4535" i="46"/>
  <c r="F4535" i="46"/>
  <c r="G4534" i="46"/>
  <c r="F4534" i="46"/>
  <c r="G4533" i="46"/>
  <c r="F4533" i="46"/>
  <c r="G4532" i="46"/>
  <c r="F4532" i="46"/>
  <c r="G4531" i="46"/>
  <c r="F4531" i="46"/>
  <c r="G4530" i="46"/>
  <c r="F4530" i="46"/>
  <c r="G4529" i="46"/>
  <c r="F4529" i="46"/>
  <c r="G4528" i="46"/>
  <c r="F4528" i="46"/>
  <c r="G4527" i="46"/>
  <c r="F4527" i="46"/>
  <c r="G4526" i="46"/>
  <c r="F4526" i="46"/>
  <c r="G4525" i="46"/>
  <c r="F4525" i="46"/>
  <c r="G4524" i="46"/>
  <c r="F4524" i="46"/>
  <c r="G4523" i="46"/>
  <c r="F4523" i="46"/>
  <c r="G4522" i="46"/>
  <c r="F4522" i="46"/>
  <c r="G4521" i="46"/>
  <c r="F4521" i="46"/>
  <c r="G4520" i="46"/>
  <c r="F4520" i="46"/>
  <c r="G4519" i="46"/>
  <c r="F4519" i="46"/>
  <c r="G4518" i="46"/>
  <c r="F4518" i="46"/>
  <c r="G4517" i="46"/>
  <c r="F4517" i="46"/>
  <c r="G4516" i="46"/>
  <c r="F4516" i="46"/>
  <c r="G4515" i="46"/>
  <c r="F4515" i="46"/>
  <c r="G4514" i="46"/>
  <c r="F4514" i="46"/>
  <c r="G4513" i="46"/>
  <c r="F4513" i="46"/>
  <c r="G4512" i="46"/>
  <c r="F4512" i="46"/>
  <c r="G4511" i="46"/>
  <c r="F4511" i="46"/>
  <c r="G4510" i="46"/>
  <c r="F4510" i="46"/>
  <c r="G4509" i="46"/>
  <c r="F4509" i="46"/>
  <c r="G4508" i="46"/>
  <c r="F4508" i="46"/>
  <c r="G4507" i="46"/>
  <c r="F4507" i="46"/>
  <c r="G4506" i="46"/>
  <c r="F4506" i="46"/>
  <c r="G4505" i="46"/>
  <c r="F4505" i="46"/>
  <c r="G4504" i="46"/>
  <c r="F4504" i="46"/>
  <c r="G4503" i="46"/>
  <c r="F4503" i="46"/>
  <c r="G4502" i="46"/>
  <c r="F4502" i="46"/>
  <c r="G4501" i="46"/>
  <c r="F4501" i="46"/>
  <c r="G4500" i="46"/>
  <c r="F4500" i="46"/>
  <c r="G4499" i="46"/>
  <c r="F4499" i="46"/>
  <c r="G4498" i="46"/>
  <c r="F4498" i="46"/>
  <c r="G4497" i="46"/>
  <c r="F4497" i="46"/>
  <c r="G4496" i="46"/>
  <c r="F4496" i="46"/>
  <c r="G4495" i="46"/>
  <c r="F4495" i="46"/>
  <c r="G4494" i="46"/>
  <c r="F4494" i="46"/>
  <c r="G4493" i="46"/>
  <c r="F4493" i="46"/>
  <c r="G4492" i="46"/>
  <c r="F4492" i="46"/>
  <c r="G4491" i="46"/>
  <c r="F4491" i="46"/>
  <c r="G4490" i="46"/>
  <c r="F4490" i="46"/>
  <c r="G4489" i="46"/>
  <c r="F4489" i="46"/>
  <c r="G4488" i="46"/>
  <c r="F4488" i="46"/>
  <c r="G4487" i="46"/>
  <c r="F4487" i="46"/>
  <c r="G4486" i="46"/>
  <c r="F4486" i="46"/>
  <c r="G4485" i="46"/>
  <c r="F4485" i="46"/>
  <c r="G4484" i="46"/>
  <c r="F4484" i="46"/>
  <c r="G4483" i="46"/>
  <c r="F4483" i="46"/>
  <c r="G4482" i="46"/>
  <c r="F4482" i="46"/>
  <c r="G4481" i="46"/>
  <c r="F4481" i="46"/>
  <c r="G4480" i="46"/>
  <c r="F4480" i="46"/>
  <c r="G4479" i="46"/>
  <c r="F4479" i="46"/>
  <c r="G4478" i="46"/>
  <c r="F4478" i="46"/>
  <c r="G4477" i="46"/>
  <c r="F4477" i="46"/>
  <c r="G4476" i="46"/>
  <c r="F4476" i="46"/>
  <c r="G4475" i="46"/>
  <c r="F4475" i="46"/>
  <c r="G4474" i="46"/>
  <c r="F4474" i="46"/>
  <c r="G4473" i="46"/>
  <c r="F4473" i="46"/>
  <c r="G4472" i="46"/>
  <c r="F4472" i="46"/>
  <c r="G4471" i="46"/>
  <c r="F4471" i="46"/>
  <c r="G4470" i="46"/>
  <c r="F4470" i="46"/>
  <c r="G4469" i="46"/>
  <c r="F4469" i="46"/>
  <c r="G4468" i="46"/>
  <c r="F4468" i="46"/>
  <c r="G4467" i="46"/>
  <c r="F4467" i="46"/>
  <c r="G4466" i="46"/>
  <c r="F4466" i="46"/>
  <c r="G4465" i="46"/>
  <c r="F4465" i="46"/>
  <c r="G4464" i="46"/>
  <c r="F4464" i="46"/>
  <c r="G4463" i="46"/>
  <c r="F4463" i="46"/>
  <c r="G4462" i="46"/>
  <c r="F4462" i="46"/>
  <c r="G4461" i="46"/>
  <c r="F4461" i="46"/>
  <c r="G4460" i="46"/>
  <c r="F4460" i="46"/>
  <c r="G4459" i="46"/>
  <c r="F4459" i="46"/>
  <c r="G4458" i="46"/>
  <c r="F4458" i="46"/>
  <c r="G4457" i="46"/>
  <c r="F4457" i="46"/>
  <c r="G4456" i="46"/>
  <c r="F4456" i="46"/>
  <c r="G4455" i="46"/>
  <c r="F4455" i="46"/>
  <c r="G4454" i="46"/>
  <c r="F4454" i="46"/>
  <c r="G4453" i="46"/>
  <c r="F4453" i="46"/>
  <c r="G4452" i="46"/>
  <c r="F4452" i="46"/>
  <c r="G4451" i="46"/>
  <c r="F4451" i="46"/>
  <c r="G4450" i="46"/>
  <c r="F4450" i="46"/>
  <c r="G4449" i="46"/>
  <c r="F4449" i="46"/>
  <c r="G4448" i="46"/>
  <c r="F4448" i="46"/>
  <c r="G4447" i="46"/>
  <c r="F4447" i="46"/>
  <c r="G4446" i="46"/>
  <c r="F4446" i="46"/>
  <c r="G4445" i="46"/>
  <c r="F4445" i="46"/>
  <c r="G4444" i="46"/>
  <c r="F4444" i="46"/>
  <c r="G4443" i="46"/>
  <c r="F4443" i="46"/>
  <c r="G4442" i="46"/>
  <c r="F4442" i="46"/>
  <c r="G4441" i="46"/>
  <c r="F4441" i="46"/>
  <c r="G4440" i="46"/>
  <c r="F4440" i="46"/>
  <c r="G4439" i="46"/>
  <c r="F4439" i="46"/>
  <c r="G4438" i="46"/>
  <c r="F4438" i="46"/>
  <c r="G4437" i="46"/>
  <c r="F4437" i="46"/>
  <c r="G4436" i="46"/>
  <c r="F4436" i="46"/>
  <c r="G4435" i="46"/>
  <c r="F4435" i="46"/>
  <c r="G4434" i="46"/>
  <c r="F4434" i="46"/>
  <c r="G4433" i="46"/>
  <c r="F4433" i="46"/>
  <c r="G4432" i="46"/>
  <c r="F4432" i="46"/>
  <c r="G4431" i="46"/>
  <c r="F4431" i="46"/>
  <c r="G4430" i="46"/>
  <c r="F4430" i="46"/>
  <c r="G4429" i="46"/>
  <c r="F4429" i="46"/>
  <c r="G4428" i="46"/>
  <c r="F4428" i="46"/>
  <c r="G4427" i="46"/>
  <c r="F4427" i="46"/>
  <c r="G4426" i="46"/>
  <c r="F4426" i="46"/>
  <c r="G4425" i="46"/>
  <c r="F4425" i="46"/>
  <c r="G4424" i="46"/>
  <c r="F4424" i="46"/>
  <c r="G4423" i="46"/>
  <c r="F4423" i="46"/>
  <c r="G4422" i="46"/>
  <c r="F4422" i="46"/>
  <c r="G4421" i="46"/>
  <c r="F4421" i="46"/>
  <c r="G4420" i="46"/>
  <c r="F4420" i="46"/>
  <c r="G4419" i="46"/>
  <c r="F4419" i="46"/>
  <c r="G4418" i="46"/>
  <c r="F4418" i="46"/>
  <c r="G4417" i="46"/>
  <c r="F4417" i="46"/>
  <c r="G4416" i="46"/>
  <c r="F4416" i="46"/>
  <c r="G4415" i="46"/>
  <c r="F4415" i="46"/>
  <c r="G4414" i="46"/>
  <c r="F4414" i="46"/>
  <c r="G4413" i="46"/>
  <c r="F4413" i="46"/>
  <c r="G4412" i="46"/>
  <c r="F4412" i="46"/>
  <c r="G4411" i="46"/>
  <c r="F4411" i="46"/>
  <c r="G4410" i="46"/>
  <c r="F4410" i="46"/>
  <c r="G4409" i="46"/>
  <c r="F4409" i="46"/>
  <c r="G4408" i="46"/>
  <c r="F4408" i="46"/>
  <c r="G4407" i="46"/>
  <c r="F4407" i="46"/>
  <c r="G4406" i="46"/>
  <c r="F4406" i="46"/>
  <c r="G4405" i="46"/>
  <c r="F4405" i="46"/>
  <c r="G4404" i="46"/>
  <c r="F4404" i="46"/>
  <c r="G4403" i="46"/>
  <c r="F4403" i="46"/>
  <c r="G4402" i="46"/>
  <c r="F4402" i="46"/>
  <c r="G4401" i="46"/>
  <c r="F4401" i="46"/>
  <c r="G4400" i="46"/>
  <c r="F4400" i="46"/>
  <c r="G4399" i="46"/>
  <c r="F4399" i="46"/>
  <c r="G4398" i="46"/>
  <c r="F4398" i="46"/>
  <c r="G4397" i="46"/>
  <c r="F4397" i="46"/>
  <c r="G4396" i="46"/>
  <c r="F4396" i="46"/>
  <c r="G4395" i="46"/>
  <c r="F4395" i="46"/>
  <c r="G4394" i="46"/>
  <c r="F4394" i="46"/>
  <c r="G4393" i="46"/>
  <c r="F4393" i="46"/>
  <c r="G4392" i="46"/>
  <c r="F4392" i="46"/>
  <c r="G4391" i="46"/>
  <c r="F4391" i="46"/>
  <c r="G4390" i="46"/>
  <c r="F4390" i="46"/>
  <c r="G4389" i="46"/>
  <c r="F4389" i="46"/>
  <c r="G4388" i="46"/>
  <c r="F4388" i="46"/>
  <c r="G4387" i="46"/>
  <c r="F4387" i="46"/>
  <c r="G4386" i="46"/>
  <c r="F4386" i="46"/>
  <c r="G4385" i="46"/>
  <c r="F4385" i="46"/>
  <c r="G4384" i="46"/>
  <c r="F4384" i="46"/>
  <c r="G4383" i="46"/>
  <c r="F4383" i="46"/>
  <c r="G4382" i="46"/>
  <c r="F4382" i="46"/>
  <c r="G4381" i="46"/>
  <c r="F4381" i="46"/>
  <c r="G4380" i="46"/>
  <c r="F4380" i="46"/>
  <c r="G4379" i="46"/>
  <c r="F4379" i="46"/>
  <c r="G4378" i="46"/>
  <c r="F4378" i="46"/>
  <c r="G4377" i="46"/>
  <c r="F4377" i="46"/>
  <c r="G4376" i="46"/>
  <c r="F4376" i="46"/>
  <c r="G4375" i="46"/>
  <c r="F4375" i="46"/>
  <c r="G4374" i="46"/>
  <c r="F4374" i="46"/>
  <c r="G4373" i="46"/>
  <c r="F4373" i="46"/>
  <c r="G4372" i="46"/>
  <c r="F4372" i="46"/>
  <c r="G4371" i="46"/>
  <c r="F4371" i="46"/>
  <c r="G4370" i="46"/>
  <c r="F4370" i="46"/>
  <c r="G4369" i="46"/>
  <c r="F4369" i="46"/>
  <c r="G4368" i="46"/>
  <c r="F4368" i="46"/>
  <c r="G4367" i="46"/>
  <c r="F4367" i="46"/>
  <c r="G4366" i="46"/>
  <c r="F4366" i="46"/>
  <c r="G4365" i="46"/>
  <c r="F4365" i="46"/>
  <c r="G4364" i="46"/>
  <c r="F4364" i="46"/>
  <c r="G4363" i="46"/>
  <c r="F4363" i="46"/>
  <c r="G4362" i="46"/>
  <c r="F4362" i="46"/>
  <c r="G4361" i="46"/>
  <c r="F4361" i="46"/>
  <c r="G4360" i="46"/>
  <c r="F4360" i="46"/>
  <c r="G4359" i="46"/>
  <c r="F4359" i="46"/>
  <c r="G4358" i="46"/>
  <c r="F4358" i="46"/>
  <c r="G4357" i="46"/>
  <c r="F4357" i="46"/>
  <c r="G4356" i="46"/>
  <c r="F4356" i="46"/>
  <c r="G4355" i="46"/>
  <c r="F4355" i="46"/>
  <c r="G4354" i="46"/>
  <c r="F4354" i="46"/>
  <c r="G4353" i="46"/>
  <c r="F4353" i="46"/>
  <c r="G4352" i="46"/>
  <c r="F4352" i="46"/>
  <c r="G4351" i="46"/>
  <c r="F4351" i="46"/>
  <c r="G4350" i="46"/>
  <c r="F4350" i="46"/>
  <c r="G4349" i="46"/>
  <c r="F4349" i="46"/>
  <c r="G4348" i="46"/>
  <c r="F4348" i="46"/>
  <c r="G4347" i="46"/>
  <c r="F4347" i="46"/>
  <c r="G4346" i="46"/>
  <c r="F4346" i="46"/>
  <c r="G4345" i="46"/>
  <c r="F4345" i="46"/>
  <c r="G4344" i="46"/>
  <c r="F4344" i="46"/>
  <c r="G4343" i="46"/>
  <c r="F4343" i="46"/>
  <c r="G4342" i="46"/>
  <c r="F4342" i="46"/>
  <c r="G4341" i="46"/>
  <c r="F4341" i="46"/>
  <c r="G4340" i="46"/>
  <c r="F4340" i="46"/>
  <c r="G4339" i="46"/>
  <c r="F4339" i="46"/>
  <c r="G4338" i="46"/>
  <c r="F4338" i="46"/>
  <c r="G4337" i="46"/>
  <c r="F4337" i="46"/>
  <c r="G4336" i="46"/>
  <c r="F4336" i="46"/>
  <c r="G4335" i="46"/>
  <c r="F4335" i="46"/>
  <c r="G4334" i="46"/>
  <c r="F4334" i="46"/>
  <c r="G4333" i="46"/>
  <c r="F4333" i="46"/>
  <c r="G4332" i="46"/>
  <c r="F4332" i="46"/>
  <c r="G4331" i="46"/>
  <c r="F4331" i="46"/>
  <c r="G4330" i="46"/>
  <c r="F4330" i="46"/>
  <c r="G4329" i="46"/>
  <c r="F4329" i="46"/>
  <c r="G4328" i="46"/>
  <c r="F4328" i="46"/>
  <c r="G4327" i="46"/>
  <c r="F4327" i="46"/>
  <c r="G4326" i="46"/>
  <c r="F4326" i="46"/>
  <c r="G4325" i="46"/>
  <c r="F4325" i="46"/>
  <c r="G4324" i="46"/>
  <c r="F4324" i="46"/>
  <c r="G4323" i="46"/>
  <c r="F4323" i="46"/>
  <c r="G4322" i="46"/>
  <c r="F4322" i="46"/>
  <c r="G4321" i="46"/>
  <c r="F4321" i="46"/>
  <c r="G4320" i="46"/>
  <c r="F4320" i="46"/>
  <c r="G4319" i="46"/>
  <c r="F4319" i="46"/>
  <c r="G4318" i="46"/>
  <c r="F4318" i="46"/>
  <c r="G4317" i="46"/>
  <c r="F4317" i="46"/>
  <c r="G4316" i="46"/>
  <c r="F4316" i="46"/>
  <c r="G4315" i="46"/>
  <c r="F4315" i="46"/>
  <c r="G4314" i="46"/>
  <c r="F4314" i="46"/>
  <c r="G4313" i="46"/>
  <c r="F4313" i="46"/>
  <c r="G4312" i="46"/>
  <c r="F4312" i="46"/>
  <c r="G4311" i="46"/>
  <c r="F4311" i="46"/>
  <c r="G4310" i="46"/>
  <c r="F4310" i="46"/>
  <c r="G4309" i="46"/>
  <c r="F4309" i="46"/>
  <c r="G4308" i="46"/>
  <c r="F4308" i="46"/>
  <c r="G4307" i="46"/>
  <c r="F4307" i="46"/>
  <c r="G4306" i="46"/>
  <c r="F4306" i="46"/>
  <c r="G4305" i="46"/>
  <c r="F4305" i="46"/>
  <c r="G4304" i="46"/>
  <c r="F4304" i="46"/>
  <c r="G4303" i="46"/>
  <c r="F4303" i="46"/>
  <c r="G4302" i="46"/>
  <c r="F4302" i="46"/>
  <c r="G4301" i="46"/>
  <c r="F4301" i="46"/>
  <c r="G4300" i="46"/>
  <c r="F4300" i="46"/>
  <c r="G4299" i="46"/>
  <c r="F4299" i="46"/>
  <c r="G4298" i="46"/>
  <c r="F4298" i="46"/>
  <c r="G4297" i="46"/>
  <c r="F4297" i="46"/>
  <c r="G4296" i="46"/>
  <c r="F4296" i="46"/>
  <c r="G4295" i="46"/>
  <c r="F4295" i="46"/>
  <c r="G4294" i="46"/>
  <c r="F4294" i="46"/>
  <c r="G4293" i="46"/>
  <c r="F4293" i="46"/>
  <c r="G4292" i="46"/>
  <c r="F4292" i="46"/>
  <c r="G4291" i="46"/>
  <c r="F4291" i="46"/>
  <c r="G4290" i="46"/>
  <c r="F4290" i="46"/>
  <c r="G4289" i="46"/>
  <c r="F4289" i="46"/>
  <c r="G4288" i="46"/>
  <c r="F4288" i="46"/>
  <c r="G4287" i="46"/>
  <c r="F4287" i="46"/>
  <c r="G4286" i="46"/>
  <c r="F4286" i="46"/>
  <c r="G4285" i="46"/>
  <c r="F4285" i="46"/>
  <c r="G4284" i="46"/>
  <c r="F4284" i="46"/>
  <c r="G4283" i="46"/>
  <c r="F4283" i="46"/>
  <c r="G4282" i="46"/>
  <c r="F4282" i="46"/>
  <c r="G4281" i="46"/>
  <c r="F4281" i="46"/>
  <c r="G4280" i="46"/>
  <c r="F4280" i="46"/>
  <c r="G4279" i="46"/>
  <c r="F4279" i="46"/>
  <c r="G4278" i="46"/>
  <c r="F4278" i="46"/>
  <c r="G4277" i="46"/>
  <c r="F4277" i="46"/>
  <c r="G4276" i="46"/>
  <c r="F4276" i="46"/>
  <c r="G4275" i="46"/>
  <c r="F4275" i="46"/>
  <c r="G4274" i="46"/>
  <c r="F4274" i="46"/>
  <c r="G4273" i="46"/>
  <c r="F4273" i="46"/>
  <c r="G4272" i="46"/>
  <c r="F4272" i="46"/>
  <c r="G4271" i="46"/>
  <c r="F4271" i="46"/>
  <c r="G4270" i="46"/>
  <c r="F4270" i="46"/>
  <c r="G4269" i="46"/>
  <c r="F4269" i="46"/>
  <c r="G4268" i="46"/>
  <c r="F4268" i="46"/>
  <c r="G4267" i="46"/>
  <c r="F4267" i="46"/>
  <c r="G4266" i="46"/>
  <c r="F4266" i="46"/>
  <c r="G4265" i="46"/>
  <c r="F4265" i="46"/>
  <c r="G4264" i="46"/>
  <c r="F4264" i="46"/>
  <c r="G4263" i="46"/>
  <c r="F4263" i="46"/>
  <c r="G4262" i="46"/>
  <c r="F4262" i="46"/>
  <c r="G4261" i="46"/>
  <c r="F4261" i="46"/>
  <c r="G4260" i="46"/>
  <c r="F4260" i="46"/>
  <c r="G4259" i="46"/>
  <c r="F4259" i="46"/>
  <c r="G4258" i="46"/>
  <c r="F4258" i="46"/>
  <c r="G4257" i="46"/>
  <c r="F4257" i="46"/>
  <c r="G4256" i="46"/>
  <c r="F4256" i="46"/>
  <c r="G4255" i="46"/>
  <c r="F4255" i="46"/>
  <c r="G4254" i="46"/>
  <c r="F4254" i="46"/>
  <c r="G4253" i="46"/>
  <c r="F4253" i="46"/>
  <c r="G4252" i="46"/>
  <c r="F4252" i="46"/>
  <c r="G4251" i="46"/>
  <c r="F4251" i="46"/>
  <c r="G4250" i="46"/>
  <c r="F4250" i="46"/>
  <c r="G4249" i="46"/>
  <c r="F4249" i="46"/>
  <c r="G4248" i="46"/>
  <c r="F4248" i="46"/>
  <c r="G4247" i="46"/>
  <c r="F4247" i="46"/>
  <c r="G4246" i="46"/>
  <c r="F4246" i="46"/>
  <c r="G4245" i="46"/>
  <c r="F4245" i="46"/>
  <c r="G4244" i="46"/>
  <c r="F4244" i="46"/>
  <c r="G4243" i="46"/>
  <c r="F4243" i="46"/>
  <c r="G4242" i="46"/>
  <c r="F4242" i="46"/>
  <c r="G4241" i="46"/>
  <c r="F4241" i="46"/>
  <c r="G4240" i="46"/>
  <c r="F4240" i="46"/>
  <c r="G4239" i="46"/>
  <c r="F4239" i="46"/>
  <c r="G4238" i="46"/>
  <c r="F4238" i="46"/>
  <c r="G4237" i="46"/>
  <c r="F4237" i="46"/>
  <c r="G4236" i="46"/>
  <c r="F4236" i="46"/>
  <c r="G4235" i="46"/>
  <c r="F4235" i="46"/>
  <c r="G4234" i="46"/>
  <c r="F4234" i="46"/>
  <c r="G4233" i="46"/>
  <c r="F4233" i="46"/>
  <c r="G4232" i="46"/>
  <c r="F4232" i="46"/>
  <c r="G4231" i="46"/>
  <c r="F4231" i="46"/>
  <c r="G4230" i="46"/>
  <c r="F4230" i="46"/>
  <c r="G4229" i="46"/>
  <c r="F4229" i="46"/>
  <c r="G4228" i="46"/>
  <c r="F4228" i="46"/>
  <c r="G4227" i="46"/>
  <c r="F4227" i="46"/>
  <c r="G4226" i="46"/>
  <c r="F4226" i="46"/>
  <c r="G4225" i="46"/>
  <c r="F4225" i="46"/>
  <c r="G4224" i="46"/>
  <c r="F4224" i="46"/>
  <c r="G4223" i="46"/>
  <c r="F4223" i="46"/>
  <c r="G4222" i="46"/>
  <c r="F4222" i="46"/>
  <c r="G4221" i="46"/>
  <c r="F4221" i="46"/>
  <c r="G4220" i="46"/>
  <c r="F4220" i="46"/>
  <c r="G4219" i="46"/>
  <c r="F4219" i="46"/>
  <c r="G4218" i="46"/>
  <c r="F4218" i="46"/>
  <c r="G4217" i="46"/>
  <c r="F4217" i="46"/>
  <c r="G4216" i="46"/>
  <c r="F4216" i="46"/>
  <c r="G4215" i="46"/>
  <c r="F4215" i="46"/>
  <c r="G4214" i="46"/>
  <c r="F4214" i="46"/>
  <c r="G4213" i="46"/>
  <c r="F4213" i="46"/>
  <c r="G4212" i="46"/>
  <c r="F4212" i="46"/>
  <c r="G4211" i="46"/>
  <c r="F4211" i="46"/>
  <c r="G4210" i="46"/>
  <c r="F4210" i="46"/>
  <c r="G4209" i="46"/>
  <c r="F4209" i="46"/>
  <c r="G4208" i="46"/>
  <c r="F4208" i="46"/>
  <c r="G4207" i="46"/>
  <c r="F4207" i="46"/>
  <c r="G4206" i="46"/>
  <c r="F4206" i="46"/>
  <c r="G4205" i="46"/>
  <c r="F4205" i="46"/>
  <c r="G4204" i="46"/>
  <c r="F4204" i="46"/>
  <c r="G4203" i="46"/>
  <c r="F4203" i="46"/>
  <c r="G4202" i="46"/>
  <c r="F4202" i="46"/>
  <c r="G4201" i="46"/>
  <c r="F4201" i="46"/>
  <c r="G4200" i="46"/>
  <c r="F4200" i="46"/>
  <c r="G4199" i="46"/>
  <c r="F4199" i="46"/>
  <c r="G4198" i="46"/>
  <c r="F4198" i="46"/>
  <c r="G4197" i="46"/>
  <c r="F4197" i="46"/>
  <c r="G4196" i="46"/>
  <c r="F4196" i="46"/>
  <c r="G4195" i="46"/>
  <c r="F4195" i="46"/>
  <c r="G4194" i="46"/>
  <c r="F4194" i="46"/>
  <c r="G4193" i="46"/>
  <c r="F4193" i="46"/>
  <c r="G4192" i="46"/>
  <c r="F4192" i="46"/>
  <c r="G4191" i="46"/>
  <c r="F4191" i="46"/>
  <c r="G4190" i="46"/>
  <c r="F4190" i="46"/>
  <c r="G4189" i="46"/>
  <c r="F4189" i="46"/>
  <c r="G4188" i="46"/>
  <c r="F4188" i="46"/>
  <c r="G4187" i="46"/>
  <c r="F4187" i="46"/>
  <c r="G4186" i="46"/>
  <c r="F4186" i="46"/>
  <c r="G4185" i="46"/>
  <c r="F4185" i="46"/>
  <c r="G4184" i="46"/>
  <c r="F4184" i="46"/>
  <c r="G4183" i="46"/>
  <c r="F4183" i="46"/>
  <c r="G4182" i="46"/>
  <c r="F4182" i="46"/>
  <c r="G4181" i="46"/>
  <c r="F4181" i="46"/>
  <c r="G4180" i="46"/>
  <c r="F4180" i="46"/>
  <c r="G4179" i="46"/>
  <c r="F4179" i="46"/>
  <c r="G4178" i="46"/>
  <c r="F4178" i="46"/>
  <c r="G4177" i="46"/>
  <c r="F4177" i="46"/>
  <c r="G4176" i="46"/>
  <c r="F4176" i="46"/>
  <c r="G4175" i="46"/>
  <c r="F4175" i="46"/>
  <c r="G4174" i="46"/>
  <c r="F4174" i="46"/>
  <c r="G4173" i="46"/>
  <c r="F4173" i="46"/>
  <c r="G4172" i="46"/>
  <c r="F4172" i="46"/>
  <c r="G4171" i="46"/>
  <c r="F4171" i="46"/>
  <c r="G4170" i="46"/>
  <c r="F4170" i="46"/>
  <c r="G4169" i="46"/>
  <c r="F4169" i="46"/>
  <c r="G4168" i="46"/>
  <c r="F4168" i="46"/>
  <c r="G4167" i="46"/>
  <c r="F4167" i="46"/>
  <c r="G4166" i="46"/>
  <c r="F4166" i="46"/>
  <c r="G4165" i="46"/>
  <c r="F4165" i="46"/>
  <c r="G4164" i="46"/>
  <c r="F4164" i="46"/>
  <c r="G4163" i="46"/>
  <c r="F4163" i="46"/>
  <c r="G4162" i="46"/>
  <c r="F4162" i="46"/>
  <c r="G4161" i="46"/>
  <c r="F4161" i="46"/>
  <c r="G4160" i="46"/>
  <c r="F4160" i="46"/>
  <c r="G4159" i="46"/>
  <c r="F4159" i="46"/>
  <c r="G4158" i="46"/>
  <c r="F4158" i="46"/>
  <c r="G4157" i="46"/>
  <c r="F4157" i="46"/>
  <c r="G4156" i="46"/>
  <c r="F4156" i="46"/>
  <c r="G4155" i="46"/>
  <c r="F4155" i="46"/>
  <c r="G4154" i="46"/>
  <c r="F4154" i="46"/>
  <c r="G4153" i="46"/>
  <c r="F4153" i="46"/>
  <c r="G4152" i="46"/>
  <c r="F4152" i="46"/>
  <c r="G4151" i="46"/>
  <c r="F4151" i="46"/>
  <c r="G4150" i="46"/>
  <c r="F4150" i="46"/>
  <c r="G4149" i="46"/>
  <c r="F4149" i="46"/>
  <c r="G4148" i="46"/>
  <c r="F4148" i="46"/>
  <c r="G4147" i="46"/>
  <c r="F4147" i="46"/>
  <c r="G4146" i="46"/>
  <c r="F4146" i="46"/>
  <c r="G4145" i="46"/>
  <c r="F4145" i="46"/>
  <c r="G4144" i="46"/>
  <c r="F4144" i="46"/>
  <c r="G4143" i="46"/>
  <c r="F4143" i="46"/>
  <c r="G4142" i="46"/>
  <c r="F4142" i="46"/>
  <c r="G4141" i="46"/>
  <c r="F4141" i="46"/>
  <c r="G4140" i="46"/>
  <c r="F4140" i="46"/>
  <c r="G4139" i="46"/>
  <c r="F4139" i="46"/>
  <c r="G4138" i="46"/>
  <c r="F4138" i="46"/>
  <c r="G4137" i="46"/>
  <c r="F4137" i="46"/>
  <c r="G4136" i="46"/>
  <c r="F4136" i="46"/>
  <c r="G4135" i="46"/>
  <c r="F4135" i="46"/>
  <c r="G4134" i="46"/>
  <c r="F4134" i="46"/>
  <c r="G4133" i="46"/>
  <c r="F4133" i="46"/>
  <c r="G4132" i="46"/>
  <c r="F4132" i="46"/>
  <c r="G4131" i="46"/>
  <c r="F4131" i="46"/>
  <c r="G4130" i="46"/>
  <c r="F4130" i="46"/>
  <c r="G4129" i="46"/>
  <c r="F4129" i="46"/>
  <c r="G4128" i="46"/>
  <c r="F4128" i="46"/>
  <c r="G4127" i="46"/>
  <c r="F4127" i="46"/>
  <c r="G4126" i="46"/>
  <c r="F4126" i="46"/>
  <c r="G4125" i="46"/>
  <c r="F4125" i="46"/>
  <c r="G4124" i="46"/>
  <c r="F4124" i="46"/>
  <c r="G4123" i="46"/>
  <c r="F4123" i="46"/>
  <c r="G4122" i="46"/>
  <c r="F4122" i="46"/>
  <c r="G4120" i="46"/>
  <c r="F4120" i="46"/>
  <c r="G4119" i="46"/>
  <c r="F4119" i="46"/>
  <c r="G4118" i="46"/>
  <c r="F4118" i="46"/>
  <c r="G4117" i="46"/>
  <c r="F4117" i="46"/>
  <c r="G4116" i="46"/>
  <c r="F4116" i="46"/>
  <c r="G4115" i="46"/>
  <c r="F4115" i="46"/>
  <c r="G4114" i="46"/>
  <c r="F4114" i="46"/>
  <c r="G4113" i="46"/>
  <c r="F4113" i="46"/>
  <c r="G4112" i="46"/>
  <c r="F4112" i="46"/>
  <c r="G4111" i="46"/>
  <c r="F4111" i="46"/>
  <c r="G4110" i="46"/>
  <c r="F4110" i="46"/>
  <c r="G4109" i="46"/>
  <c r="F4109" i="46"/>
  <c r="G4108" i="46"/>
  <c r="F4108" i="46"/>
  <c r="G4107" i="46"/>
  <c r="F4107" i="46"/>
  <c r="G4106" i="46"/>
  <c r="F4106" i="46"/>
  <c r="G4105" i="46"/>
  <c r="F4105" i="46"/>
  <c r="G4104" i="46"/>
  <c r="F4104" i="46"/>
  <c r="G4103" i="46"/>
  <c r="F4103" i="46"/>
  <c r="G4102" i="46"/>
  <c r="F4102" i="46"/>
  <c r="G4101" i="46"/>
  <c r="F4101" i="46"/>
  <c r="G4100" i="46"/>
  <c r="F4100" i="46"/>
  <c r="G4099" i="46"/>
  <c r="F4099" i="46"/>
  <c r="G4098" i="46"/>
  <c r="F4098" i="46"/>
  <c r="G4097" i="46"/>
  <c r="F4097" i="46"/>
  <c r="G4096" i="46"/>
  <c r="F4096" i="46"/>
  <c r="G4095" i="46"/>
  <c r="F4095" i="46"/>
  <c r="G4094" i="46"/>
  <c r="F4094" i="46"/>
  <c r="G4093" i="46"/>
  <c r="F4093" i="46"/>
  <c r="G4092" i="46"/>
  <c r="F4092" i="46"/>
  <c r="G4091" i="46"/>
  <c r="F4091" i="46"/>
  <c r="G4090" i="46"/>
  <c r="F4090" i="46"/>
  <c r="G4089" i="46"/>
  <c r="F4089" i="46"/>
  <c r="G4088" i="46"/>
  <c r="F4088" i="46"/>
  <c r="G4087" i="46"/>
  <c r="F4087" i="46"/>
  <c r="G4086" i="46"/>
  <c r="F4086" i="46"/>
  <c r="G4085" i="46"/>
  <c r="F4085" i="46"/>
  <c r="G4084" i="46"/>
  <c r="F4084" i="46"/>
  <c r="G4083" i="46"/>
  <c r="F4083" i="46"/>
  <c r="G4082" i="46"/>
  <c r="F4082" i="46"/>
  <c r="G4081" i="46"/>
  <c r="F4081" i="46"/>
  <c r="G4080" i="46"/>
  <c r="F4080" i="46"/>
  <c r="G4079" i="46"/>
  <c r="F4079" i="46"/>
  <c r="G4078" i="46"/>
  <c r="F4078" i="46"/>
  <c r="G4077" i="46"/>
  <c r="F4077" i="46"/>
  <c r="G4076" i="46"/>
  <c r="F4076" i="46"/>
  <c r="G4075" i="46"/>
  <c r="F4075" i="46"/>
  <c r="G4074" i="46"/>
  <c r="F4074" i="46"/>
  <c r="G4073" i="46"/>
  <c r="F4073" i="46"/>
  <c r="G4072" i="46"/>
  <c r="F4072" i="46"/>
  <c r="G4071" i="46"/>
  <c r="F4071" i="46"/>
  <c r="G4070" i="46"/>
  <c r="F4070" i="46"/>
  <c r="G4069" i="46"/>
  <c r="F4069" i="46"/>
  <c r="G4068" i="46"/>
  <c r="F4068" i="46"/>
  <c r="G4067" i="46"/>
  <c r="F4067" i="46"/>
  <c r="G4066" i="46"/>
  <c r="F4066" i="46"/>
  <c r="G4065" i="46"/>
  <c r="F4065" i="46"/>
  <c r="G4064" i="46"/>
  <c r="F4064" i="46"/>
  <c r="G4063" i="46"/>
  <c r="F4063" i="46"/>
  <c r="G4062" i="46"/>
  <c r="F4062" i="46"/>
  <c r="G4061" i="46"/>
  <c r="F4061" i="46"/>
  <c r="G4060" i="46"/>
  <c r="F4060" i="46"/>
  <c r="G4059" i="46"/>
  <c r="F4059" i="46"/>
  <c r="G4058" i="46"/>
  <c r="F4058" i="46"/>
  <c r="G4057" i="46"/>
  <c r="F4057" i="46"/>
  <c r="G4056" i="46"/>
  <c r="F4056" i="46"/>
  <c r="G4055" i="46"/>
  <c r="F4055" i="46"/>
  <c r="G4054" i="46"/>
  <c r="F4054" i="46"/>
  <c r="G4053" i="46"/>
  <c r="F4053" i="46"/>
  <c r="G4052" i="46"/>
  <c r="F4052" i="46"/>
  <c r="G4051" i="46"/>
  <c r="F4051" i="46"/>
  <c r="G4050" i="46"/>
  <c r="F4050" i="46"/>
  <c r="G4049" i="46"/>
  <c r="F4049" i="46"/>
  <c r="G4048" i="46"/>
  <c r="F4048" i="46"/>
  <c r="G4047" i="46"/>
  <c r="F4047" i="46"/>
  <c r="G4046" i="46"/>
  <c r="F4046" i="46"/>
  <c r="G4045" i="46"/>
  <c r="F4045" i="46"/>
  <c r="G4044" i="46"/>
  <c r="F4044" i="46"/>
  <c r="G4043" i="46"/>
  <c r="F4043" i="46"/>
  <c r="G4042" i="46"/>
  <c r="F4042" i="46"/>
  <c r="G4041" i="46"/>
  <c r="F4041" i="46"/>
  <c r="G4040" i="46"/>
  <c r="F4040" i="46"/>
  <c r="G4039" i="46"/>
  <c r="F4039" i="46"/>
  <c r="G4038" i="46"/>
  <c r="F4038" i="46"/>
  <c r="G4037" i="46"/>
  <c r="F4037" i="46"/>
  <c r="G4036" i="46"/>
  <c r="F4036" i="46"/>
  <c r="G4035" i="46"/>
  <c r="F4035" i="46"/>
  <c r="G4034" i="46"/>
  <c r="F4034" i="46"/>
  <c r="G4033" i="46"/>
  <c r="F4033" i="46"/>
  <c r="G4032" i="46"/>
  <c r="F4032" i="46"/>
  <c r="G4031" i="46"/>
  <c r="F4031" i="46"/>
  <c r="G4030" i="46"/>
  <c r="F4030" i="46"/>
  <c r="G4029" i="46"/>
  <c r="F4029" i="46"/>
  <c r="G4028" i="46"/>
  <c r="F4028" i="46"/>
  <c r="G4027" i="46"/>
  <c r="F4027" i="46"/>
  <c r="G4026" i="46"/>
  <c r="F4026" i="46"/>
  <c r="G4025" i="46"/>
  <c r="F4025" i="46"/>
  <c r="G4024" i="46"/>
  <c r="F4024" i="46"/>
  <c r="G4023" i="46"/>
  <c r="F4023" i="46"/>
  <c r="G4022" i="46"/>
  <c r="F4022" i="46"/>
  <c r="G4021" i="46"/>
  <c r="F4021" i="46"/>
  <c r="G4020" i="46"/>
  <c r="F4020" i="46"/>
  <c r="G4019" i="46"/>
  <c r="F4019" i="46"/>
  <c r="G4018" i="46"/>
  <c r="F4018" i="46"/>
  <c r="G4017" i="46"/>
  <c r="F4017" i="46"/>
  <c r="G4015" i="46"/>
  <c r="F4015" i="46"/>
  <c r="G4014" i="46"/>
  <c r="F4014" i="46"/>
  <c r="G4013" i="46"/>
  <c r="F4013" i="46"/>
  <c r="G4012" i="46"/>
  <c r="F4012" i="46"/>
  <c r="G4011" i="46"/>
  <c r="F4011" i="46"/>
  <c r="G4010" i="46"/>
  <c r="F4010" i="46"/>
  <c r="G4009" i="46"/>
  <c r="F4009" i="46"/>
  <c r="G4008" i="46"/>
  <c r="F4008" i="46"/>
  <c r="G4007" i="46"/>
  <c r="F4007" i="46"/>
  <c r="G4006" i="46"/>
  <c r="F4006" i="46"/>
  <c r="G4005" i="46"/>
  <c r="F4005" i="46"/>
  <c r="G4004" i="46"/>
  <c r="F4004" i="46"/>
  <c r="G4003" i="46"/>
  <c r="F4003" i="46"/>
  <c r="G4002" i="46"/>
  <c r="F4002" i="46"/>
  <c r="G4001" i="46"/>
  <c r="F4001" i="46"/>
  <c r="G4000" i="46"/>
  <c r="F4000" i="46"/>
  <c r="G3999" i="46"/>
  <c r="F3999" i="46"/>
  <c r="G3998" i="46"/>
  <c r="F3998" i="46"/>
  <c r="G3997" i="46"/>
  <c r="F3997" i="46"/>
  <c r="G3996" i="46"/>
  <c r="F3996" i="46"/>
  <c r="G3995" i="46"/>
  <c r="F3995" i="46"/>
  <c r="G3994" i="46"/>
  <c r="F3994" i="46"/>
  <c r="G3993" i="46"/>
  <c r="F3993" i="46"/>
  <c r="G3992" i="46"/>
  <c r="F3992" i="46"/>
  <c r="G3991" i="46"/>
  <c r="F3991" i="46"/>
  <c r="G3990" i="46"/>
  <c r="F3990" i="46"/>
  <c r="G3989" i="46"/>
  <c r="F3989" i="46"/>
  <c r="G3988" i="46"/>
  <c r="F3988" i="46"/>
  <c r="G3987" i="46"/>
  <c r="F3987" i="46"/>
  <c r="G3986" i="46"/>
  <c r="F3986" i="46"/>
  <c r="G3985" i="46"/>
  <c r="F3985" i="46"/>
  <c r="G3984" i="46"/>
  <c r="F3984" i="46"/>
  <c r="G3983" i="46"/>
  <c r="F3983" i="46"/>
  <c r="G3982" i="46"/>
  <c r="F3982" i="46"/>
  <c r="G3981" i="46"/>
  <c r="F3981" i="46"/>
  <c r="G3980" i="46"/>
  <c r="F3980" i="46"/>
  <c r="G3979" i="46"/>
  <c r="F3979" i="46"/>
  <c r="G3978" i="46"/>
  <c r="F3978" i="46"/>
  <c r="G3977" i="46"/>
  <c r="F3977" i="46"/>
  <c r="G3976" i="46"/>
  <c r="F3976" i="46"/>
  <c r="G3975" i="46"/>
  <c r="F3975" i="46"/>
  <c r="G3974" i="46"/>
  <c r="F3974" i="46"/>
  <c r="G3973" i="46"/>
  <c r="F3973" i="46"/>
  <c r="G3972" i="46"/>
  <c r="F3972" i="46"/>
  <c r="G3971" i="46"/>
  <c r="F3971" i="46"/>
  <c r="G3970" i="46"/>
  <c r="F3970" i="46"/>
  <c r="G3969" i="46"/>
  <c r="F3969" i="46"/>
  <c r="G3968" i="46"/>
  <c r="F3968" i="46"/>
  <c r="G3967" i="46"/>
  <c r="F3967" i="46"/>
  <c r="G3966" i="46"/>
  <c r="F3966" i="46"/>
  <c r="G3965" i="46"/>
  <c r="F3965" i="46"/>
  <c r="G3964" i="46"/>
  <c r="F3964" i="46"/>
  <c r="G3963" i="46"/>
  <c r="F3963" i="46"/>
  <c r="G3962" i="46"/>
  <c r="F3962" i="46"/>
  <c r="G3961" i="46"/>
  <c r="F3961" i="46"/>
  <c r="G3960" i="46"/>
  <c r="F3960" i="46"/>
  <c r="G3959" i="46"/>
  <c r="F3959" i="46"/>
  <c r="G3958" i="46"/>
  <c r="F3958" i="46"/>
  <c r="G3957" i="46"/>
  <c r="F3957" i="46"/>
  <c r="G3956" i="46"/>
  <c r="F3956" i="46"/>
  <c r="G3955" i="46"/>
  <c r="F3955" i="46"/>
  <c r="G3954" i="46"/>
  <c r="F3954" i="46"/>
  <c r="G3953" i="46"/>
  <c r="F3953" i="46"/>
  <c r="G3952" i="46"/>
  <c r="F3952" i="46"/>
  <c r="G3951" i="46"/>
  <c r="F3951" i="46"/>
  <c r="G3950" i="46"/>
  <c r="F3950" i="46"/>
  <c r="G3949" i="46"/>
  <c r="F3949" i="46"/>
  <c r="G3948" i="46"/>
  <c r="F3948" i="46"/>
  <c r="G3947" i="46"/>
  <c r="F3947" i="46"/>
  <c r="G3946" i="46"/>
  <c r="F3946" i="46"/>
  <c r="G3945" i="46"/>
  <c r="F3945" i="46"/>
  <c r="G3944" i="46"/>
  <c r="F3944" i="46"/>
  <c r="G3943" i="46"/>
  <c r="F3943" i="46"/>
  <c r="G3942" i="46"/>
  <c r="F3942" i="46"/>
  <c r="G3941" i="46"/>
  <c r="F3941" i="46"/>
  <c r="G3940" i="46"/>
  <c r="F3940" i="46"/>
  <c r="G3939" i="46"/>
  <c r="F3939" i="46"/>
  <c r="G3938" i="46"/>
  <c r="F3938" i="46"/>
  <c r="G3937" i="46"/>
  <c r="F3937" i="46"/>
  <c r="G3936" i="46"/>
  <c r="F3936" i="46"/>
  <c r="G3935" i="46"/>
  <c r="F3935" i="46"/>
  <c r="G3934" i="46"/>
  <c r="F3934" i="46"/>
  <c r="G3933" i="46"/>
  <c r="F3933" i="46"/>
  <c r="G3932" i="46"/>
  <c r="F3932" i="46"/>
  <c r="G3931" i="46"/>
  <c r="F3931" i="46"/>
  <c r="G3930" i="46"/>
  <c r="F3930" i="46"/>
  <c r="G3929" i="46"/>
  <c r="F3929" i="46"/>
  <c r="G3928" i="46"/>
  <c r="F3928" i="46"/>
  <c r="G3927" i="46"/>
  <c r="F3927" i="46"/>
  <c r="G3926" i="46"/>
  <c r="F3926" i="46"/>
  <c r="G3925" i="46"/>
  <c r="F3925" i="46"/>
  <c r="G3924" i="46"/>
  <c r="F3924" i="46"/>
  <c r="G3923" i="46"/>
  <c r="F3923" i="46"/>
  <c r="G3922" i="46"/>
  <c r="F3922" i="46"/>
  <c r="G3921" i="46"/>
  <c r="F3921" i="46"/>
  <c r="G3920" i="46"/>
  <c r="F3920" i="46"/>
  <c r="G3919" i="46"/>
  <c r="F3919" i="46"/>
  <c r="G3918" i="46"/>
  <c r="F3918" i="46"/>
  <c r="G3917" i="46"/>
  <c r="F3917" i="46"/>
  <c r="G3916" i="46"/>
  <c r="F3916" i="46"/>
  <c r="G3915" i="46"/>
  <c r="F3915" i="46"/>
  <c r="G3914" i="46"/>
  <c r="F3914" i="46"/>
  <c r="G3913" i="46"/>
  <c r="F3913" i="46"/>
  <c r="G3912" i="46"/>
  <c r="F3912" i="46"/>
  <c r="G3911" i="46"/>
  <c r="F3911" i="46"/>
  <c r="G3910" i="46"/>
  <c r="F3910" i="46"/>
  <c r="G3909" i="46"/>
  <c r="F3909" i="46"/>
  <c r="G3908" i="46"/>
  <c r="F3908" i="46"/>
  <c r="G3907" i="46"/>
  <c r="F3907" i="46"/>
  <c r="G3906" i="46"/>
  <c r="F3906" i="46"/>
  <c r="G3905" i="46"/>
  <c r="F3905" i="46"/>
  <c r="G3904" i="46"/>
  <c r="F3904" i="46"/>
  <c r="G3903" i="46"/>
  <c r="F3903" i="46"/>
  <c r="G3902" i="46"/>
  <c r="F3902" i="46"/>
  <c r="G3901" i="46"/>
  <c r="F3901" i="46"/>
  <c r="G3900" i="46"/>
  <c r="F3900" i="46"/>
  <c r="G3899" i="46"/>
  <c r="F3899" i="46"/>
  <c r="G3898" i="46"/>
  <c r="F3898" i="46"/>
  <c r="G3897" i="46"/>
  <c r="F3897" i="46"/>
  <c r="G3896" i="46"/>
  <c r="F3896" i="46"/>
  <c r="G3895" i="46"/>
  <c r="F3895" i="46"/>
  <c r="G3894" i="46"/>
  <c r="F3894" i="46"/>
  <c r="G3893" i="46"/>
  <c r="F3893" i="46"/>
  <c r="G3892" i="46"/>
  <c r="F3892" i="46"/>
  <c r="G3891" i="46"/>
  <c r="F3891" i="46"/>
  <c r="G3890" i="46"/>
  <c r="F3890" i="46"/>
  <c r="G3889" i="46"/>
  <c r="F3889" i="46"/>
  <c r="G3888" i="46"/>
  <c r="F3888" i="46"/>
  <c r="G3887" i="46"/>
  <c r="F3887" i="46"/>
  <c r="G3886" i="46"/>
  <c r="F3886" i="46"/>
  <c r="G3885" i="46"/>
  <c r="F3885" i="46"/>
  <c r="G3884" i="46"/>
  <c r="F3884" i="46"/>
  <c r="G3883" i="46"/>
  <c r="F3883" i="46"/>
  <c r="G3882" i="46"/>
  <c r="F3882" i="46"/>
  <c r="G3881" i="46"/>
  <c r="F3881" i="46"/>
  <c r="G3880" i="46"/>
  <c r="F3880" i="46"/>
  <c r="G3879" i="46"/>
  <c r="F3879" i="46"/>
  <c r="G3878" i="46"/>
  <c r="F3878" i="46"/>
  <c r="G3877" i="46"/>
  <c r="F3877" i="46"/>
  <c r="G3876" i="46"/>
  <c r="F3876" i="46"/>
  <c r="G3875" i="46"/>
  <c r="F3875" i="46"/>
  <c r="G3874" i="46"/>
  <c r="F3874" i="46"/>
  <c r="G3873" i="46"/>
  <c r="F3873" i="46"/>
  <c r="G3872" i="46"/>
  <c r="F3872" i="46"/>
  <c r="G3871" i="46"/>
  <c r="F3871" i="46"/>
  <c r="G3870" i="46"/>
  <c r="F3870" i="46"/>
  <c r="G3869" i="46"/>
  <c r="F3869" i="46"/>
  <c r="G3868" i="46"/>
  <c r="F3868" i="46"/>
  <c r="G3867" i="46"/>
  <c r="F3867" i="46"/>
  <c r="G3866" i="46"/>
  <c r="F3866" i="46"/>
  <c r="G3865" i="46"/>
  <c r="F3865" i="46"/>
  <c r="G3864" i="46"/>
  <c r="F3864" i="46"/>
  <c r="G3863" i="46"/>
  <c r="F3863" i="46"/>
  <c r="G3862" i="46"/>
  <c r="F3862" i="46"/>
  <c r="G3861" i="46"/>
  <c r="F3861" i="46"/>
  <c r="G3860" i="46"/>
  <c r="F3860" i="46"/>
  <c r="G3859" i="46"/>
  <c r="F3859" i="46"/>
  <c r="G3858" i="46"/>
  <c r="F3858" i="46"/>
  <c r="G3857" i="46"/>
  <c r="F3857" i="46"/>
  <c r="G3856" i="46"/>
  <c r="F3856" i="46"/>
  <c r="G3855" i="46"/>
  <c r="F3855" i="46"/>
  <c r="G3854" i="46"/>
  <c r="F3854" i="46"/>
  <c r="G3853" i="46"/>
  <c r="F3853" i="46"/>
  <c r="G3852" i="46"/>
  <c r="F3852" i="46"/>
  <c r="G3851" i="46"/>
  <c r="F3851" i="46"/>
  <c r="G3850" i="46"/>
  <c r="F3850" i="46"/>
  <c r="G3849" i="46"/>
  <c r="F3849" i="46"/>
  <c r="G3848" i="46"/>
  <c r="F3848" i="46"/>
  <c r="G3847" i="46"/>
  <c r="F3847" i="46"/>
  <c r="G3846" i="46"/>
  <c r="F3846" i="46"/>
  <c r="G3845" i="46"/>
  <c r="F3845" i="46"/>
  <c r="G3844" i="46"/>
  <c r="F3844" i="46"/>
  <c r="G3843" i="46"/>
  <c r="F3843" i="46"/>
  <c r="G3842" i="46"/>
  <c r="F3842" i="46"/>
  <c r="G3841" i="46"/>
  <c r="F3841" i="46"/>
  <c r="G3840" i="46"/>
  <c r="F3840" i="46"/>
  <c r="G3839" i="46"/>
  <c r="F3839" i="46"/>
  <c r="G3838" i="46"/>
  <c r="F3838" i="46"/>
  <c r="G3837" i="46"/>
  <c r="F3837" i="46"/>
  <c r="G3836" i="46"/>
  <c r="F3836" i="46"/>
  <c r="G3835" i="46"/>
  <c r="F3835" i="46"/>
  <c r="G3834" i="46"/>
  <c r="F3834" i="46"/>
  <c r="G3833" i="46"/>
  <c r="F3833" i="46"/>
  <c r="G3832" i="46"/>
  <c r="F3832" i="46"/>
  <c r="G3831" i="46"/>
  <c r="F3831" i="46"/>
  <c r="G3830" i="46"/>
  <c r="F3830" i="46"/>
  <c r="G3829" i="46"/>
  <c r="F3829" i="46"/>
  <c r="G3828" i="46"/>
  <c r="F3828" i="46"/>
  <c r="G3827" i="46"/>
  <c r="F3827" i="46"/>
  <c r="G3826" i="46"/>
  <c r="F3826" i="46"/>
  <c r="G3825" i="46"/>
  <c r="F3825" i="46"/>
  <c r="G3824" i="46"/>
  <c r="F3824" i="46"/>
  <c r="G3823" i="46"/>
  <c r="F3823" i="46"/>
  <c r="G3822" i="46"/>
  <c r="F3822" i="46"/>
  <c r="G3821" i="46"/>
  <c r="F3821" i="46"/>
  <c r="G3820" i="46"/>
  <c r="F3820" i="46"/>
  <c r="G3819" i="46"/>
  <c r="F3819" i="46"/>
  <c r="G3818" i="46"/>
  <c r="F3818" i="46"/>
  <c r="G3817" i="46"/>
  <c r="F3817" i="46"/>
  <c r="G3816" i="46"/>
  <c r="F3816" i="46"/>
  <c r="G3815" i="46"/>
  <c r="F3815" i="46"/>
  <c r="G3814" i="46"/>
  <c r="F3814" i="46"/>
  <c r="G3813" i="46"/>
  <c r="F3813" i="46"/>
  <c r="G3812" i="46"/>
  <c r="F3812" i="46"/>
  <c r="G3811" i="46"/>
  <c r="F3811" i="46"/>
  <c r="G3810" i="46"/>
  <c r="F3810" i="46"/>
  <c r="G3809" i="46"/>
  <c r="F3809" i="46"/>
  <c r="G3808" i="46"/>
  <c r="F3808" i="46"/>
  <c r="G3807" i="46"/>
  <c r="F3807" i="46"/>
  <c r="G3806" i="46"/>
  <c r="F3806" i="46"/>
  <c r="G3805" i="46"/>
  <c r="F3805" i="46"/>
  <c r="G3804" i="46"/>
  <c r="F3804" i="46"/>
  <c r="G3803" i="46"/>
  <c r="F3803" i="46"/>
  <c r="G3802" i="46"/>
  <c r="F3802" i="46"/>
  <c r="G3801" i="46"/>
  <c r="F3801" i="46"/>
  <c r="G3800" i="46"/>
  <c r="F3800" i="46"/>
  <c r="G3799" i="46"/>
  <c r="F3799" i="46"/>
  <c r="G3798" i="46"/>
  <c r="F3798" i="46"/>
  <c r="G3797" i="46"/>
  <c r="F3797" i="46"/>
  <c r="G3796" i="46"/>
  <c r="F3796" i="46"/>
  <c r="G3795" i="46"/>
  <c r="F3795" i="46"/>
  <c r="G3794" i="46"/>
  <c r="F3794" i="46"/>
  <c r="G3793" i="46"/>
  <c r="F3793" i="46"/>
  <c r="G3792" i="46"/>
  <c r="F3792" i="46"/>
  <c r="G3791" i="46"/>
  <c r="F3791" i="46"/>
  <c r="G3790" i="46"/>
  <c r="F3790" i="46"/>
  <c r="G3789" i="46"/>
  <c r="F3789" i="46"/>
  <c r="G3788" i="46"/>
  <c r="F3788" i="46"/>
  <c r="G3787" i="46"/>
  <c r="F3787" i="46"/>
  <c r="G3786" i="46"/>
  <c r="F3786" i="46"/>
  <c r="G3785" i="46"/>
  <c r="F3785" i="46"/>
  <c r="G3784" i="46"/>
  <c r="F3784" i="46"/>
  <c r="G3783" i="46"/>
  <c r="F3783" i="46"/>
  <c r="G3782" i="46"/>
  <c r="F3782" i="46"/>
  <c r="G3781" i="46"/>
  <c r="F3781" i="46"/>
  <c r="G3780" i="46"/>
  <c r="F3780" i="46"/>
  <c r="G3779" i="46"/>
  <c r="F3779" i="46"/>
  <c r="G3778" i="46"/>
  <c r="F3778" i="46"/>
  <c r="G3777" i="46"/>
  <c r="F3777" i="46"/>
  <c r="G3776" i="46"/>
  <c r="F3776" i="46"/>
  <c r="G3775" i="46"/>
  <c r="F3775" i="46"/>
  <c r="G3774" i="46"/>
  <c r="F3774" i="46"/>
  <c r="G3773" i="46"/>
  <c r="F3773" i="46"/>
  <c r="G3772" i="46"/>
  <c r="F3772" i="46"/>
  <c r="G3771" i="46"/>
  <c r="F3771" i="46"/>
  <c r="G3770" i="46"/>
  <c r="F3770" i="46"/>
  <c r="G3769" i="46"/>
  <c r="F3769" i="46"/>
  <c r="G3768" i="46"/>
  <c r="F3768" i="46"/>
  <c r="G3767" i="46"/>
  <c r="F3767" i="46"/>
  <c r="G3766" i="46"/>
  <c r="F3766" i="46"/>
  <c r="G3765" i="46"/>
  <c r="F3765" i="46"/>
  <c r="G3764" i="46"/>
  <c r="F3764" i="46"/>
  <c r="G3763" i="46"/>
  <c r="F3763" i="46"/>
  <c r="G3762" i="46"/>
  <c r="F3762" i="46"/>
  <c r="G3761" i="46"/>
  <c r="F3761" i="46"/>
  <c r="G3760" i="46"/>
  <c r="F3760" i="46"/>
  <c r="G3759" i="46"/>
  <c r="F3759" i="46"/>
  <c r="G3758" i="46"/>
  <c r="F3758" i="46"/>
  <c r="G3757" i="46"/>
  <c r="F3757" i="46"/>
  <c r="G3756" i="46"/>
  <c r="F3756" i="46"/>
  <c r="G3755" i="46"/>
  <c r="F3755" i="46"/>
  <c r="G3754" i="46"/>
  <c r="F3754" i="46"/>
  <c r="G3753" i="46"/>
  <c r="F3753" i="46"/>
  <c r="G3752" i="46"/>
  <c r="F3752" i="46"/>
  <c r="G3751" i="46"/>
  <c r="F3751" i="46"/>
  <c r="G3750" i="46"/>
  <c r="F3750" i="46"/>
  <c r="G3749" i="46"/>
  <c r="F3749" i="46"/>
  <c r="G3748" i="46"/>
  <c r="F3748" i="46"/>
  <c r="G3747" i="46"/>
  <c r="F3747" i="46"/>
  <c r="G3746" i="46"/>
  <c r="F3746" i="46"/>
  <c r="G3745" i="46"/>
  <c r="F3745" i="46"/>
  <c r="G3744" i="46"/>
  <c r="F3744" i="46"/>
  <c r="G3743" i="46"/>
  <c r="F3743" i="46"/>
  <c r="G3742" i="46"/>
  <c r="F3742" i="46"/>
  <c r="G3741" i="46"/>
  <c r="F3741" i="46"/>
  <c r="G3740" i="46"/>
  <c r="F3740" i="46"/>
  <c r="G3739" i="46"/>
  <c r="F3739" i="46"/>
  <c r="G3738" i="46"/>
  <c r="F3738" i="46"/>
  <c r="G3737" i="46"/>
  <c r="F3737" i="46"/>
  <c r="G3736" i="46"/>
  <c r="F3736" i="46"/>
  <c r="G3735" i="46"/>
  <c r="F3735" i="46"/>
  <c r="G3734" i="46"/>
  <c r="F3734" i="46"/>
  <c r="G3733" i="46"/>
  <c r="F3733" i="46"/>
  <c r="G3732" i="46"/>
  <c r="F3732" i="46"/>
  <c r="G3731" i="46"/>
  <c r="F3731" i="46"/>
  <c r="G3730" i="46"/>
  <c r="F3730" i="46"/>
  <c r="G3729" i="46"/>
  <c r="F3729" i="46"/>
  <c r="G3728" i="46"/>
  <c r="F3728" i="46"/>
  <c r="G3727" i="46"/>
  <c r="F3727" i="46"/>
  <c r="G3726" i="46"/>
  <c r="F3726" i="46"/>
  <c r="G3725" i="46"/>
  <c r="F3725" i="46"/>
  <c r="G3724" i="46"/>
  <c r="F3724" i="46"/>
  <c r="G3723" i="46"/>
  <c r="F3723" i="46"/>
  <c r="G3722" i="46"/>
  <c r="F3722" i="46"/>
  <c r="G3721" i="46"/>
  <c r="F3721" i="46"/>
  <c r="G3720" i="46"/>
  <c r="F3720" i="46"/>
  <c r="G3719" i="46"/>
  <c r="F3719" i="46"/>
  <c r="G3718" i="46"/>
  <c r="F3718" i="46"/>
  <c r="G3717" i="46"/>
  <c r="F3717" i="46"/>
  <c r="G3716" i="46"/>
  <c r="F3716" i="46"/>
  <c r="G3715" i="46"/>
  <c r="F3715" i="46"/>
  <c r="G3714" i="46"/>
  <c r="F3714" i="46"/>
  <c r="G3713" i="46"/>
  <c r="F3713" i="46"/>
  <c r="G3712" i="46"/>
  <c r="F3712" i="46"/>
  <c r="G3711" i="46"/>
  <c r="F3711" i="46"/>
  <c r="G3710" i="46"/>
  <c r="F3710" i="46"/>
  <c r="G3709" i="46"/>
  <c r="F3709" i="46"/>
  <c r="G3708" i="46"/>
  <c r="F3708" i="46"/>
  <c r="G3707" i="46"/>
  <c r="F3707" i="46"/>
  <c r="G3706" i="46"/>
  <c r="F3706" i="46"/>
  <c r="G3705" i="46"/>
  <c r="F3705" i="46"/>
  <c r="G3704" i="46"/>
  <c r="F3704" i="46"/>
  <c r="G3703" i="46"/>
  <c r="F3703" i="46"/>
  <c r="G3702" i="46"/>
  <c r="F3702" i="46"/>
  <c r="G3701" i="46"/>
  <c r="F3701" i="46"/>
  <c r="G3700" i="46"/>
  <c r="F3700" i="46"/>
  <c r="G3699" i="46"/>
  <c r="F3699" i="46"/>
  <c r="G3698" i="46"/>
  <c r="F3698" i="46"/>
  <c r="G3697" i="46"/>
  <c r="F3697" i="46"/>
  <c r="G3696" i="46"/>
  <c r="F3696" i="46"/>
  <c r="G3695" i="46"/>
  <c r="F3695" i="46"/>
  <c r="G3694" i="46"/>
  <c r="F3694" i="46"/>
  <c r="G3693" i="46"/>
  <c r="F3693" i="46"/>
  <c r="G3692" i="46"/>
  <c r="F3692" i="46"/>
  <c r="G3691" i="46"/>
  <c r="F3691" i="46"/>
  <c r="G3690" i="46"/>
  <c r="F3690" i="46"/>
  <c r="G3689" i="46"/>
  <c r="F3689" i="46"/>
  <c r="G3688" i="46"/>
  <c r="F3688" i="46"/>
  <c r="G3687" i="46"/>
  <c r="F3687" i="46"/>
  <c r="G3686" i="46"/>
  <c r="F3686" i="46"/>
  <c r="G3685" i="46"/>
  <c r="F3685" i="46"/>
  <c r="G3684" i="46"/>
  <c r="F3684" i="46"/>
  <c r="G3683" i="46"/>
  <c r="F3683" i="46"/>
  <c r="G3682" i="46"/>
  <c r="F3682" i="46"/>
  <c r="G3681" i="46"/>
  <c r="F3681" i="46"/>
  <c r="G3680" i="46"/>
  <c r="F3680" i="46"/>
  <c r="G3679" i="46"/>
  <c r="F3679" i="46"/>
  <c r="G3678" i="46"/>
  <c r="F3678" i="46"/>
  <c r="G3677" i="46"/>
  <c r="F3677" i="46"/>
  <c r="G3676" i="46"/>
  <c r="F3676" i="46"/>
  <c r="G3675" i="46"/>
  <c r="F3675" i="46"/>
  <c r="G3674" i="46"/>
  <c r="F3674" i="46"/>
  <c r="G3673" i="46"/>
  <c r="F3673" i="46"/>
  <c r="G3672" i="46"/>
  <c r="F3672" i="46"/>
  <c r="G3671" i="46"/>
  <c r="F3671" i="46"/>
  <c r="G3670" i="46"/>
  <c r="F3670" i="46"/>
  <c r="G3669" i="46"/>
  <c r="F3669" i="46"/>
  <c r="G3668" i="46"/>
  <c r="F3668" i="46"/>
  <c r="G3667" i="46"/>
  <c r="F3667" i="46"/>
  <c r="G3666" i="46"/>
  <c r="F3666" i="46"/>
  <c r="G3665" i="46"/>
  <c r="F3665" i="46"/>
  <c r="G3664" i="46"/>
  <c r="F3664" i="46"/>
  <c r="G3663" i="46"/>
  <c r="F3663" i="46"/>
  <c r="G3662" i="46"/>
  <c r="F3662" i="46"/>
  <c r="G3661" i="46"/>
  <c r="F3661" i="46"/>
  <c r="G3660" i="46"/>
  <c r="F3660" i="46"/>
  <c r="G3659" i="46"/>
  <c r="F3659" i="46"/>
  <c r="G3658" i="46"/>
  <c r="F3658" i="46"/>
  <c r="G3657" i="46"/>
  <c r="F3657" i="46"/>
  <c r="G3656" i="46"/>
  <c r="F3656" i="46"/>
  <c r="G3655" i="46"/>
  <c r="F3655" i="46"/>
  <c r="G3654" i="46"/>
  <c r="F3654" i="46"/>
  <c r="G3653" i="46"/>
  <c r="F3653" i="46"/>
  <c r="G3652" i="46"/>
  <c r="F3652" i="46"/>
  <c r="G3651" i="46"/>
  <c r="F3651" i="46"/>
  <c r="G3650" i="46"/>
  <c r="F3650" i="46"/>
  <c r="G3649" i="46"/>
  <c r="F3649" i="46"/>
  <c r="G3648" i="46"/>
  <c r="F3648" i="46"/>
  <c r="G3647" i="46"/>
  <c r="F3647" i="46"/>
  <c r="G3646" i="46"/>
  <c r="F3646" i="46"/>
  <c r="G3645" i="46"/>
  <c r="F3645" i="46"/>
  <c r="G3644" i="46"/>
  <c r="F3644" i="46"/>
  <c r="G3643" i="46"/>
  <c r="F3643" i="46"/>
  <c r="G3642" i="46"/>
  <c r="F3642" i="46"/>
  <c r="G3641" i="46"/>
  <c r="F3641" i="46"/>
  <c r="G3640" i="46"/>
  <c r="F3640" i="46"/>
  <c r="G3639" i="46"/>
  <c r="F3639" i="46"/>
  <c r="G3638" i="46"/>
  <c r="F3638" i="46"/>
  <c r="G3637" i="46"/>
  <c r="F3637" i="46"/>
  <c r="G3636" i="46"/>
  <c r="F3636" i="46"/>
  <c r="G3635" i="46"/>
  <c r="F3635" i="46"/>
  <c r="G3634" i="46"/>
  <c r="F3634" i="46"/>
  <c r="G3633" i="46"/>
  <c r="F3633" i="46"/>
  <c r="G3632" i="46"/>
  <c r="F3632" i="46"/>
  <c r="G3631" i="46"/>
  <c r="F3631" i="46"/>
  <c r="G3630" i="46"/>
  <c r="F3630" i="46"/>
  <c r="G3629" i="46"/>
  <c r="F3629" i="46"/>
  <c r="G3628" i="46"/>
  <c r="F3628" i="46"/>
  <c r="G3627" i="46"/>
  <c r="F3627" i="46"/>
  <c r="G3626" i="46"/>
  <c r="F3626" i="46"/>
  <c r="G3625" i="46"/>
  <c r="F3625" i="46"/>
  <c r="G3624" i="46"/>
  <c r="F3624" i="46"/>
  <c r="G3623" i="46"/>
  <c r="F3623" i="46"/>
  <c r="G3622" i="46"/>
  <c r="F3622" i="46"/>
  <c r="G3621" i="46"/>
  <c r="F3621" i="46"/>
  <c r="G3620" i="46"/>
  <c r="F3620" i="46"/>
  <c r="G3619" i="46"/>
  <c r="F3619" i="46"/>
  <c r="G3618" i="46"/>
  <c r="F3618" i="46"/>
  <c r="G3617" i="46"/>
  <c r="F3617" i="46"/>
  <c r="G3616" i="46"/>
  <c r="F3616" i="46"/>
  <c r="G3615" i="46"/>
  <c r="F3615" i="46"/>
  <c r="G3614" i="46"/>
  <c r="F3614" i="46"/>
  <c r="G3613" i="46"/>
  <c r="F3613" i="46"/>
  <c r="G3612" i="46"/>
  <c r="F3612" i="46"/>
  <c r="G3611" i="46"/>
  <c r="F3611" i="46"/>
  <c r="G3610" i="46"/>
  <c r="F3610" i="46"/>
  <c r="G3609" i="46"/>
  <c r="F3609" i="46"/>
  <c r="G3608" i="46"/>
  <c r="F3608" i="46"/>
  <c r="G3607" i="46"/>
  <c r="F3607" i="46"/>
  <c r="G3606" i="46"/>
  <c r="F3606" i="46"/>
  <c r="G3605" i="46"/>
  <c r="F3605" i="46"/>
  <c r="G3604" i="46"/>
  <c r="F3604" i="46"/>
  <c r="G3603" i="46"/>
  <c r="F3603" i="46"/>
  <c r="G3602" i="46"/>
  <c r="F3602" i="46"/>
  <c r="G3601" i="46"/>
  <c r="F3601" i="46"/>
  <c r="G3600" i="46"/>
  <c r="F3600" i="46"/>
  <c r="G3599" i="46"/>
  <c r="F3599" i="46"/>
  <c r="G3598" i="46"/>
  <c r="F3598" i="46"/>
  <c r="G3597" i="46"/>
  <c r="F3597" i="46"/>
  <c r="G3596" i="46"/>
  <c r="F3596" i="46"/>
  <c r="G3595" i="46"/>
  <c r="F3595" i="46"/>
  <c r="G3594" i="46"/>
  <c r="F3594" i="46"/>
  <c r="G3593" i="46"/>
  <c r="F3593" i="46"/>
  <c r="G3592" i="46"/>
  <c r="F3592" i="46"/>
  <c r="G3591" i="46"/>
  <c r="F3591" i="46"/>
  <c r="G3590" i="46"/>
  <c r="F3590" i="46"/>
  <c r="G3589" i="46"/>
  <c r="F3589" i="46"/>
  <c r="G3588" i="46"/>
  <c r="F3588" i="46"/>
  <c r="G3587" i="46"/>
  <c r="F3587" i="46"/>
  <c r="G3586" i="46"/>
  <c r="F3586" i="46"/>
  <c r="G3585" i="46"/>
  <c r="F3585" i="46"/>
  <c r="G3584" i="46"/>
  <c r="F3584" i="46"/>
  <c r="G3583" i="46"/>
  <c r="F3583" i="46"/>
  <c r="G3582" i="46"/>
  <c r="F3582" i="46"/>
  <c r="G3581" i="46"/>
  <c r="F3581" i="46"/>
  <c r="G3580" i="46"/>
  <c r="F3580" i="46"/>
  <c r="G3579" i="46"/>
  <c r="F3579" i="46"/>
  <c r="G3578" i="46"/>
  <c r="F3578" i="46"/>
  <c r="G3577" i="46"/>
  <c r="F3577" i="46"/>
  <c r="G3576" i="46"/>
  <c r="F3576" i="46"/>
  <c r="G3575" i="46"/>
  <c r="F3575" i="46"/>
  <c r="G3574" i="46"/>
  <c r="F3574" i="46"/>
  <c r="G3573" i="46"/>
  <c r="F3573" i="46"/>
  <c r="G3572" i="46"/>
  <c r="F3572" i="46"/>
  <c r="G3571" i="46"/>
  <c r="F3571" i="46"/>
  <c r="G3570" i="46"/>
  <c r="F3570" i="46"/>
  <c r="G3569" i="46"/>
  <c r="F3569" i="46"/>
  <c r="G3568" i="46"/>
  <c r="F3568" i="46"/>
  <c r="G3567" i="46"/>
  <c r="F3567" i="46"/>
  <c r="G3566" i="46"/>
  <c r="F3566" i="46"/>
  <c r="G3565" i="46"/>
  <c r="F3565" i="46"/>
  <c r="G3564" i="46"/>
  <c r="F3564" i="46"/>
  <c r="G3563" i="46"/>
  <c r="F3563" i="46"/>
  <c r="G3562" i="46"/>
  <c r="F3562" i="46"/>
  <c r="G3561" i="46"/>
  <c r="F3561" i="46"/>
  <c r="G3560" i="46"/>
  <c r="F3560" i="46"/>
  <c r="G3559" i="46"/>
  <c r="F3559" i="46"/>
  <c r="G3558" i="46"/>
  <c r="F3558" i="46"/>
  <c r="G3557" i="46"/>
  <c r="F3557" i="46"/>
  <c r="G3556" i="46"/>
  <c r="F3556" i="46"/>
  <c r="G3555" i="46"/>
  <c r="F3555" i="46"/>
  <c r="G3554" i="46"/>
  <c r="F3554" i="46"/>
  <c r="G3553" i="46"/>
  <c r="F3553" i="46"/>
  <c r="G3552" i="46"/>
  <c r="F3552" i="46"/>
  <c r="G3551" i="46"/>
  <c r="F3551" i="46"/>
  <c r="G3550" i="46"/>
  <c r="F3550" i="46"/>
  <c r="G3549" i="46"/>
  <c r="F3549" i="46"/>
  <c r="G3548" i="46"/>
  <c r="F3548" i="46"/>
  <c r="G3547" i="46"/>
  <c r="F3547" i="46"/>
  <c r="G3546" i="46"/>
  <c r="F3546" i="46"/>
  <c r="G3545" i="46"/>
  <c r="F3545" i="46"/>
  <c r="G3544" i="46"/>
  <c r="F3544" i="46"/>
  <c r="G3543" i="46"/>
  <c r="F3543" i="46"/>
  <c r="G3542" i="46"/>
  <c r="F3542" i="46"/>
  <c r="G3541" i="46"/>
  <c r="F3541" i="46"/>
  <c r="G3540" i="46"/>
  <c r="F3540" i="46"/>
  <c r="G3539" i="46"/>
  <c r="F3539" i="46"/>
  <c r="G3538" i="46"/>
  <c r="F3538" i="46"/>
  <c r="G3537" i="46"/>
  <c r="F3537" i="46"/>
  <c r="G3536" i="46"/>
  <c r="F3536" i="46"/>
  <c r="G3535" i="46"/>
  <c r="F3535" i="46"/>
  <c r="G3534" i="46"/>
  <c r="F3534" i="46"/>
  <c r="G3533" i="46"/>
  <c r="F3533" i="46"/>
  <c r="G3532" i="46"/>
  <c r="F3532" i="46"/>
  <c r="G3531" i="46"/>
  <c r="F3531" i="46"/>
  <c r="G3530" i="46"/>
  <c r="F3530" i="46"/>
  <c r="G3529" i="46"/>
  <c r="F3529" i="46"/>
  <c r="G3528" i="46"/>
  <c r="F3528" i="46"/>
  <c r="G3527" i="46"/>
  <c r="F3527" i="46"/>
  <c r="G3526" i="46"/>
  <c r="F3526" i="46"/>
  <c r="G3525" i="46"/>
  <c r="F3525" i="46"/>
  <c r="G3524" i="46"/>
  <c r="F3524" i="46"/>
  <c r="G3523" i="46"/>
  <c r="F3523" i="46"/>
  <c r="G3522" i="46"/>
  <c r="F3522" i="46"/>
  <c r="G3521" i="46"/>
  <c r="F3521" i="46"/>
  <c r="G3520" i="46"/>
  <c r="F3520" i="46"/>
  <c r="G3519" i="46"/>
  <c r="F3519" i="46"/>
  <c r="G3518" i="46"/>
  <c r="F3518" i="46"/>
  <c r="G3517" i="46"/>
  <c r="F3517" i="46"/>
  <c r="G3516" i="46"/>
  <c r="F3516" i="46"/>
  <c r="G3515" i="46"/>
  <c r="F3515" i="46"/>
  <c r="G3514" i="46"/>
  <c r="F3514" i="46"/>
  <c r="G3513" i="46"/>
  <c r="F3513" i="46"/>
  <c r="G3512" i="46"/>
  <c r="F3512" i="46"/>
  <c r="G3511" i="46"/>
  <c r="F3511" i="46"/>
  <c r="G3510" i="46"/>
  <c r="F3510" i="46"/>
  <c r="G3509" i="46"/>
  <c r="F3509" i="46"/>
  <c r="G3508" i="46"/>
  <c r="F3508" i="46"/>
  <c r="G3507" i="46"/>
  <c r="F3507" i="46"/>
  <c r="G3506" i="46"/>
  <c r="F3506" i="46"/>
  <c r="G3505" i="46"/>
  <c r="F3505" i="46"/>
  <c r="G3504" i="46"/>
  <c r="F3504" i="46"/>
  <c r="G3503" i="46"/>
  <c r="F3503" i="46"/>
  <c r="G3502" i="46"/>
  <c r="F3502" i="46"/>
  <c r="G3501" i="46"/>
  <c r="F3501" i="46"/>
  <c r="G3500" i="46"/>
  <c r="F3500" i="46"/>
  <c r="G3499" i="46"/>
  <c r="F3499" i="46"/>
  <c r="G3498" i="46"/>
  <c r="F3498" i="46"/>
  <c r="G3497" i="46"/>
  <c r="F3497" i="46"/>
  <c r="G3496" i="46"/>
  <c r="F3496" i="46"/>
  <c r="G3495" i="46"/>
  <c r="F3495" i="46"/>
  <c r="G3494" i="46"/>
  <c r="F3494" i="46"/>
  <c r="G3493" i="46"/>
  <c r="F3493" i="46"/>
  <c r="G3492" i="46"/>
  <c r="F3492" i="46"/>
  <c r="G3491" i="46"/>
  <c r="F3491" i="46"/>
  <c r="G3490" i="46"/>
  <c r="F3490" i="46"/>
  <c r="G3489" i="46"/>
  <c r="F3489" i="46"/>
  <c r="G3488" i="46"/>
  <c r="F3488" i="46"/>
  <c r="G3487" i="46"/>
  <c r="F3487" i="46"/>
  <c r="G3486" i="46"/>
  <c r="F3486" i="46"/>
  <c r="G3485" i="46"/>
  <c r="F3485" i="46"/>
  <c r="G3484" i="46"/>
  <c r="F3484" i="46"/>
  <c r="G3483" i="46"/>
  <c r="F3483" i="46"/>
  <c r="G3482" i="46"/>
  <c r="F3482" i="46"/>
  <c r="G3481" i="46"/>
  <c r="F3481" i="46"/>
  <c r="G3480" i="46"/>
  <c r="F3480" i="46"/>
  <c r="G3479" i="46"/>
  <c r="F3479" i="46"/>
  <c r="G3478" i="46"/>
  <c r="F3478" i="46"/>
  <c r="G3477" i="46"/>
  <c r="F3477" i="46"/>
  <c r="G3476" i="46"/>
  <c r="F3476" i="46"/>
  <c r="G3475" i="46"/>
  <c r="F3475" i="46"/>
  <c r="G3474" i="46"/>
  <c r="F3474" i="46"/>
  <c r="G3473" i="46"/>
  <c r="F3473" i="46"/>
  <c r="G3472" i="46"/>
  <c r="F3472" i="46"/>
  <c r="G3471" i="46"/>
  <c r="F3471" i="46"/>
  <c r="G3470" i="46"/>
  <c r="F3470" i="46"/>
  <c r="G3469" i="46"/>
  <c r="F3469" i="46"/>
  <c r="G3468" i="46"/>
  <c r="F3468" i="46"/>
  <c r="G3467" i="46"/>
  <c r="F3467" i="46"/>
  <c r="G3466" i="46"/>
  <c r="F3466" i="46"/>
  <c r="G3465" i="46"/>
  <c r="F3465" i="46"/>
  <c r="G3464" i="46"/>
  <c r="F3464" i="46"/>
  <c r="G3463" i="46"/>
  <c r="F3463" i="46"/>
  <c r="G3462" i="46"/>
  <c r="F3462" i="46"/>
  <c r="G3461" i="46"/>
  <c r="F3461" i="46"/>
  <c r="G3460" i="46"/>
  <c r="F3460" i="46"/>
  <c r="G3459" i="46"/>
  <c r="F3459" i="46"/>
  <c r="G3458" i="46"/>
  <c r="F3458" i="46"/>
  <c r="G3457" i="46"/>
  <c r="F3457" i="46"/>
  <c r="G3456" i="46"/>
  <c r="F3456" i="46"/>
  <c r="G3455" i="46"/>
  <c r="F3455" i="46"/>
  <c r="G3454" i="46"/>
  <c r="F3454" i="46"/>
  <c r="G3453" i="46"/>
  <c r="F3453" i="46"/>
  <c r="G3452" i="46"/>
  <c r="F3452" i="46"/>
  <c r="G3451" i="46"/>
  <c r="F3451" i="46"/>
  <c r="G3450" i="46"/>
  <c r="F3450" i="46"/>
  <c r="G3449" i="46"/>
  <c r="F3449" i="46"/>
  <c r="G3448" i="46"/>
  <c r="F3448" i="46"/>
  <c r="G3447" i="46"/>
  <c r="F3447" i="46"/>
  <c r="G3446" i="46"/>
  <c r="F3446" i="46"/>
  <c r="G3445" i="46"/>
  <c r="F3445" i="46"/>
  <c r="G3444" i="46"/>
  <c r="F3444" i="46"/>
  <c r="G3443" i="46"/>
  <c r="F3443" i="46"/>
  <c r="G3442" i="46"/>
  <c r="F3442" i="46"/>
  <c r="G3441" i="46"/>
  <c r="F3441" i="46"/>
  <c r="G3440" i="46"/>
  <c r="F3440" i="46"/>
  <c r="G3439" i="46"/>
  <c r="F3439" i="46"/>
  <c r="G3438" i="46"/>
  <c r="F3438" i="46"/>
  <c r="G3437" i="46"/>
  <c r="F3437" i="46"/>
  <c r="G3436" i="46"/>
  <c r="F3436" i="46"/>
  <c r="G3435" i="46"/>
  <c r="F3435" i="46"/>
  <c r="G3434" i="46"/>
  <c r="F3434" i="46"/>
  <c r="G3433" i="46"/>
  <c r="F3433" i="46"/>
  <c r="G3432" i="46"/>
  <c r="F3432" i="46"/>
  <c r="G3431" i="46"/>
  <c r="F3431" i="46"/>
  <c r="G3430" i="46"/>
  <c r="F3430" i="46"/>
  <c r="G3429" i="46"/>
  <c r="F3429" i="46"/>
  <c r="G3428" i="46"/>
  <c r="F3428" i="46"/>
  <c r="G3427" i="46"/>
  <c r="F3427" i="46"/>
  <c r="G3426" i="46"/>
  <c r="F3426" i="46"/>
  <c r="G3425" i="46"/>
  <c r="F3425" i="46"/>
  <c r="G3424" i="46"/>
  <c r="F3424" i="46"/>
  <c r="G3423" i="46"/>
  <c r="F3423" i="46"/>
  <c r="G3422" i="46"/>
  <c r="F3422" i="46"/>
  <c r="G3421" i="46"/>
  <c r="F3421" i="46"/>
  <c r="G3420" i="46"/>
  <c r="F3420" i="46"/>
  <c r="G3419" i="46"/>
  <c r="F3419" i="46"/>
  <c r="G3418" i="46"/>
  <c r="F3418" i="46"/>
  <c r="G3417" i="46"/>
  <c r="F3417" i="46"/>
  <c r="G3416" i="46"/>
  <c r="F3416" i="46"/>
  <c r="G3415" i="46"/>
  <c r="F3415" i="46"/>
  <c r="G3414" i="46"/>
  <c r="F3414" i="46"/>
  <c r="G3413" i="46"/>
  <c r="F3413" i="46"/>
  <c r="G3412" i="46"/>
  <c r="F3412" i="46"/>
  <c r="G3411" i="46"/>
  <c r="F3411" i="46"/>
  <c r="G3410" i="46"/>
  <c r="F3410" i="46"/>
  <c r="G3409" i="46"/>
  <c r="F3409" i="46"/>
  <c r="G3408" i="46"/>
  <c r="F3408" i="46"/>
  <c r="G3407" i="46"/>
  <c r="F3407" i="46"/>
  <c r="G3406" i="46"/>
  <c r="F3406" i="46"/>
  <c r="G3405" i="46"/>
  <c r="F3405" i="46"/>
  <c r="G3404" i="46"/>
  <c r="F3404" i="46"/>
  <c r="G3403" i="46"/>
  <c r="F3403" i="46"/>
  <c r="G3402" i="46"/>
  <c r="F3402" i="46"/>
  <c r="G3401" i="46"/>
  <c r="F3401" i="46"/>
  <c r="G3400" i="46"/>
  <c r="F3400" i="46"/>
  <c r="G3399" i="46"/>
  <c r="F3399" i="46"/>
  <c r="G3398" i="46"/>
  <c r="F3398" i="46"/>
  <c r="G3397" i="46"/>
  <c r="F3397" i="46"/>
  <c r="G3396" i="46"/>
  <c r="F3396" i="46"/>
  <c r="G3395" i="46"/>
  <c r="F3395" i="46"/>
  <c r="G3394" i="46"/>
  <c r="F3394" i="46"/>
  <c r="G3393" i="46"/>
  <c r="F3393" i="46"/>
  <c r="G3392" i="46"/>
  <c r="F3392" i="46"/>
  <c r="G3391" i="46"/>
  <c r="F3391" i="46"/>
  <c r="G3390" i="46"/>
  <c r="F3390" i="46"/>
  <c r="G3389" i="46"/>
  <c r="F3389" i="46"/>
  <c r="G3388" i="46"/>
  <c r="F3388" i="46"/>
  <c r="G3387" i="46"/>
  <c r="F3387" i="46"/>
  <c r="G3386" i="46"/>
  <c r="F3386" i="46"/>
  <c r="G3385" i="46"/>
  <c r="F3385" i="46"/>
  <c r="G3384" i="46"/>
  <c r="F3384" i="46"/>
  <c r="G3383" i="46"/>
  <c r="F3383" i="46"/>
  <c r="G3382" i="46"/>
  <c r="F3382" i="46"/>
  <c r="G3381" i="46"/>
  <c r="F3381" i="46"/>
  <c r="G3380" i="46"/>
  <c r="F3380" i="46"/>
  <c r="G3379" i="46"/>
  <c r="F3379" i="46"/>
  <c r="G3378" i="46"/>
  <c r="F3378" i="46"/>
  <c r="G3377" i="46"/>
  <c r="F3377" i="46"/>
  <c r="G3376" i="46"/>
  <c r="F3376" i="46"/>
  <c r="G3375" i="46"/>
  <c r="F3375" i="46"/>
  <c r="G3374" i="46"/>
  <c r="F3374" i="46"/>
  <c r="G3373" i="46"/>
  <c r="F3373" i="46"/>
  <c r="G3372" i="46"/>
  <c r="F3372" i="46"/>
  <c r="G3371" i="46"/>
  <c r="F3371" i="46"/>
  <c r="G3370" i="46"/>
  <c r="F3370" i="46"/>
  <c r="G3369" i="46"/>
  <c r="F3369" i="46"/>
  <c r="G3368" i="46"/>
  <c r="F3368" i="46"/>
  <c r="G3367" i="46"/>
  <c r="F3367" i="46"/>
  <c r="G3366" i="46"/>
  <c r="F3366" i="46"/>
  <c r="G3365" i="46"/>
  <c r="F3365" i="46"/>
  <c r="G3364" i="46"/>
  <c r="F3364" i="46"/>
  <c r="G3363" i="46"/>
  <c r="F3363" i="46"/>
  <c r="G3362" i="46"/>
  <c r="F3362" i="46"/>
  <c r="G3361" i="46"/>
  <c r="F3361" i="46"/>
  <c r="G3360" i="46"/>
  <c r="F3360" i="46"/>
  <c r="G3359" i="46"/>
  <c r="F3359" i="46"/>
  <c r="G3358" i="46"/>
  <c r="F3358" i="46"/>
  <c r="G3357" i="46"/>
  <c r="F3357" i="46"/>
  <c r="G3356" i="46"/>
  <c r="F3356" i="46"/>
  <c r="G3355" i="46"/>
  <c r="F3355" i="46"/>
  <c r="G3354" i="46"/>
  <c r="F3354" i="46"/>
  <c r="G3353" i="46"/>
  <c r="F3353" i="46"/>
  <c r="G3352" i="46"/>
  <c r="F3352" i="46"/>
  <c r="G3351" i="46"/>
  <c r="F3351" i="46"/>
  <c r="G3350" i="46"/>
  <c r="F3350" i="46"/>
  <c r="G3349" i="46"/>
  <c r="F3349" i="46"/>
  <c r="G3348" i="46"/>
  <c r="F3348" i="46"/>
  <c r="G3347" i="46"/>
  <c r="F3347" i="46"/>
  <c r="G3346" i="46"/>
  <c r="F3346" i="46"/>
  <c r="G3345" i="46"/>
  <c r="F3345" i="46"/>
  <c r="G3344" i="46"/>
  <c r="F3344" i="46"/>
  <c r="G3343" i="46"/>
  <c r="F3343" i="46"/>
  <c r="G3342" i="46"/>
  <c r="F3342" i="46"/>
  <c r="G3341" i="46"/>
  <c r="F3341" i="46"/>
  <c r="G3340" i="46"/>
  <c r="F3340" i="46"/>
  <c r="G3339" i="46"/>
  <c r="F3339" i="46"/>
  <c r="G3338" i="46"/>
  <c r="F3338" i="46"/>
  <c r="G3337" i="46"/>
  <c r="F3337" i="46"/>
  <c r="G3336" i="46"/>
  <c r="F3336" i="46"/>
  <c r="G3335" i="46"/>
  <c r="F3335" i="46"/>
  <c r="G3334" i="46"/>
  <c r="F3334" i="46"/>
  <c r="G3333" i="46"/>
  <c r="F3333" i="46"/>
  <c r="G3332" i="46"/>
  <c r="F3332" i="46"/>
  <c r="G3331" i="46"/>
  <c r="F3331" i="46"/>
  <c r="G3330" i="46"/>
  <c r="F3330" i="46"/>
  <c r="G3329" i="46"/>
  <c r="F3329" i="46"/>
  <c r="G3328" i="46"/>
  <c r="F3328" i="46"/>
  <c r="G3327" i="46"/>
  <c r="F3327" i="46"/>
  <c r="G3326" i="46"/>
  <c r="F3326" i="46"/>
  <c r="G3325" i="46"/>
  <c r="F3325" i="46"/>
  <c r="G3324" i="46"/>
  <c r="F3324" i="46"/>
  <c r="G3323" i="46"/>
  <c r="F3323" i="46"/>
  <c r="G3322" i="46"/>
  <c r="F3322" i="46"/>
  <c r="G3321" i="46"/>
  <c r="F3321" i="46"/>
  <c r="G3320" i="46"/>
  <c r="F3320" i="46"/>
  <c r="G3319" i="46"/>
  <c r="F3319" i="46"/>
  <c r="G3318" i="46"/>
  <c r="F3318" i="46"/>
  <c r="G3317" i="46"/>
  <c r="F3317" i="46"/>
  <c r="G3316" i="46"/>
  <c r="F3316" i="46"/>
  <c r="G3315" i="46"/>
  <c r="F3315" i="46"/>
  <c r="G3314" i="46"/>
  <c r="F3314" i="46"/>
  <c r="G3313" i="46"/>
  <c r="F3313" i="46"/>
  <c r="G3312" i="46"/>
  <c r="F3312" i="46"/>
  <c r="G3311" i="46"/>
  <c r="F3311" i="46"/>
  <c r="G3310" i="46"/>
  <c r="F3310" i="46"/>
  <c r="G3309" i="46"/>
  <c r="F3309" i="46"/>
  <c r="G3308" i="46"/>
  <c r="F3308" i="46"/>
  <c r="G3307" i="46"/>
  <c r="F3307" i="46"/>
  <c r="G3306" i="46"/>
  <c r="F3306" i="46"/>
  <c r="G3305" i="46"/>
  <c r="F3305" i="46"/>
  <c r="G3304" i="46"/>
  <c r="F3304" i="46"/>
  <c r="G3303" i="46"/>
  <c r="F3303" i="46"/>
  <c r="G3302" i="46"/>
  <c r="F3302" i="46"/>
  <c r="G3301" i="46"/>
  <c r="F3301" i="46"/>
  <c r="G3300" i="46"/>
  <c r="F3300" i="46"/>
  <c r="G3299" i="46"/>
  <c r="F3299" i="46"/>
  <c r="G3298" i="46"/>
  <c r="F3298" i="46"/>
  <c r="G3297" i="46"/>
  <c r="F3297" i="46"/>
  <c r="G3296" i="46"/>
  <c r="F3296" i="46"/>
  <c r="G3295" i="46"/>
  <c r="F3295" i="46"/>
  <c r="G3294" i="46"/>
  <c r="F3294" i="46"/>
  <c r="G3293" i="46"/>
  <c r="F3293" i="46"/>
  <c r="G3292" i="46"/>
  <c r="F3292" i="46"/>
  <c r="G3291" i="46"/>
  <c r="F3291" i="46"/>
  <c r="G3290" i="46"/>
  <c r="F3290" i="46"/>
  <c r="G3289" i="46"/>
  <c r="F3289" i="46"/>
  <c r="G3288" i="46"/>
  <c r="F3288" i="46"/>
  <c r="G3287" i="46"/>
  <c r="F3287" i="46"/>
  <c r="G3286" i="46"/>
  <c r="F3286" i="46"/>
  <c r="G3285" i="46"/>
  <c r="F3285" i="46"/>
  <c r="G3284" i="46"/>
  <c r="F3284" i="46"/>
  <c r="G3283" i="46"/>
  <c r="F3283" i="46"/>
  <c r="G3282" i="46"/>
  <c r="F3282" i="46"/>
  <c r="G3281" i="46"/>
  <c r="F3281" i="46"/>
  <c r="G3280" i="46"/>
  <c r="F3280" i="46"/>
  <c r="G3279" i="46"/>
  <c r="F3279" i="46"/>
  <c r="G3278" i="46"/>
  <c r="F3278" i="46"/>
  <c r="G3277" i="46"/>
  <c r="F3277" i="46"/>
  <c r="G3276" i="46"/>
  <c r="F3276" i="46"/>
  <c r="G3275" i="46"/>
  <c r="F3275" i="46"/>
  <c r="G3274" i="46"/>
  <c r="F3274" i="46"/>
  <c r="G3273" i="46"/>
  <c r="F3273" i="46"/>
  <c r="G3272" i="46"/>
  <c r="F3272" i="46"/>
  <c r="G3271" i="46"/>
  <c r="F3271" i="46"/>
  <c r="G3270" i="46"/>
  <c r="F3270" i="46"/>
  <c r="G3269" i="46"/>
  <c r="F3269" i="46"/>
  <c r="G3268" i="46"/>
  <c r="F3268" i="46"/>
  <c r="G3267" i="46"/>
  <c r="F3267" i="46"/>
  <c r="G3266" i="46"/>
  <c r="F3266" i="46"/>
  <c r="G3265" i="46"/>
  <c r="F3265" i="46"/>
  <c r="G3264" i="46"/>
  <c r="F3264" i="46"/>
  <c r="G3263" i="46"/>
  <c r="F3263" i="46"/>
  <c r="G3262" i="46"/>
  <c r="F3262" i="46"/>
  <c r="G3261" i="46"/>
  <c r="F3261" i="46"/>
  <c r="G3260" i="46"/>
  <c r="F3260" i="46"/>
  <c r="G3259" i="46"/>
  <c r="F3259" i="46"/>
  <c r="G3258" i="46"/>
  <c r="F3258" i="46"/>
  <c r="G3257" i="46"/>
  <c r="F3257" i="46"/>
  <c r="G3256" i="46"/>
  <c r="F3256" i="46"/>
  <c r="G3255" i="46"/>
  <c r="F3255" i="46"/>
  <c r="G3254" i="46"/>
  <c r="F3254" i="46"/>
  <c r="G3253" i="46"/>
  <c r="F3253" i="46"/>
  <c r="G3252" i="46"/>
  <c r="F3252" i="46"/>
  <c r="G3251" i="46"/>
  <c r="F3251" i="46"/>
  <c r="G3250" i="46"/>
  <c r="F3250" i="46"/>
  <c r="G3249" i="46"/>
  <c r="F3249" i="46"/>
  <c r="G3248" i="46"/>
  <c r="F3248" i="46"/>
  <c r="G3247" i="46"/>
  <c r="F3247" i="46"/>
  <c r="G3246" i="46"/>
  <c r="F3246" i="46"/>
  <c r="G3245" i="46"/>
  <c r="F3245" i="46"/>
  <c r="G3244" i="46"/>
  <c r="F3244" i="46"/>
  <c r="G3243" i="46"/>
  <c r="F3243" i="46"/>
  <c r="G3242" i="46"/>
  <c r="F3242" i="46"/>
  <c r="G3241" i="46"/>
  <c r="F3241" i="46"/>
  <c r="G3240" i="46"/>
  <c r="F3240" i="46"/>
  <c r="G3239" i="46"/>
  <c r="F3239" i="46"/>
  <c r="G3238" i="46"/>
  <c r="F3238" i="46"/>
  <c r="G3237" i="46"/>
  <c r="F3237" i="46"/>
  <c r="G3236" i="46"/>
  <c r="F3236" i="46"/>
  <c r="G3235" i="46"/>
  <c r="F3235" i="46"/>
  <c r="G3234" i="46"/>
  <c r="F3234" i="46"/>
  <c r="G3233" i="46"/>
  <c r="F3233" i="46"/>
  <c r="G3232" i="46"/>
  <c r="F3232" i="46"/>
  <c r="G3231" i="46"/>
  <c r="F3231" i="46"/>
  <c r="G3230" i="46"/>
  <c r="F3230" i="46"/>
  <c r="G3229" i="46"/>
  <c r="F3229" i="46"/>
  <c r="G3228" i="46"/>
  <c r="F3228" i="46"/>
  <c r="G3227" i="46"/>
  <c r="F3227" i="46"/>
  <c r="G3226" i="46"/>
  <c r="F3226" i="46"/>
  <c r="G3225" i="46"/>
  <c r="F3225" i="46"/>
  <c r="G3224" i="46"/>
  <c r="F3224" i="46"/>
  <c r="G3223" i="46"/>
  <c r="F3223" i="46"/>
  <c r="G3222" i="46"/>
  <c r="F3222" i="46"/>
  <c r="G3221" i="46"/>
  <c r="F3221" i="46"/>
  <c r="G3220" i="46"/>
  <c r="F3220" i="46"/>
  <c r="G3219" i="46"/>
  <c r="F3219" i="46"/>
  <c r="G3218" i="46"/>
  <c r="F3218" i="46"/>
  <c r="G3217" i="46"/>
  <c r="F3217" i="46"/>
  <c r="G3216" i="46"/>
  <c r="F3216" i="46"/>
  <c r="G3215" i="46"/>
  <c r="F3215" i="46"/>
  <c r="G3214" i="46"/>
  <c r="F3214" i="46"/>
  <c r="G3213" i="46"/>
  <c r="F3213" i="46"/>
  <c r="G3212" i="46"/>
  <c r="F3212" i="46"/>
  <c r="G3211" i="46"/>
  <c r="F3211" i="46"/>
  <c r="G3210" i="46"/>
  <c r="F3210" i="46"/>
  <c r="G3209" i="46"/>
  <c r="F3209" i="46"/>
  <c r="G3208" i="46"/>
  <c r="F3208" i="46"/>
  <c r="G3207" i="46"/>
  <c r="F3207" i="46"/>
  <c r="G3206" i="46"/>
  <c r="F3206" i="46"/>
  <c r="G3205" i="46"/>
  <c r="F3205" i="46"/>
  <c r="G3204" i="46"/>
  <c r="F3204" i="46"/>
  <c r="G3203" i="46"/>
  <c r="F3203" i="46"/>
  <c r="G3202" i="46"/>
  <c r="F3202" i="46"/>
  <c r="G3201" i="46"/>
  <c r="F3201" i="46"/>
  <c r="G3200" i="46"/>
  <c r="F3200" i="46"/>
  <c r="G3199" i="46"/>
  <c r="F3199" i="46"/>
  <c r="G3198" i="46"/>
  <c r="F3198" i="46"/>
  <c r="G3197" i="46"/>
  <c r="F3197" i="46"/>
  <c r="G3196" i="46"/>
  <c r="F3196" i="46"/>
  <c r="G3195" i="46"/>
  <c r="F3195" i="46"/>
  <c r="G3194" i="46"/>
  <c r="F3194" i="46"/>
  <c r="G3193" i="46"/>
  <c r="F3193" i="46"/>
  <c r="G3192" i="46"/>
  <c r="F3192" i="46"/>
  <c r="G3191" i="46"/>
  <c r="F3191" i="46"/>
  <c r="G3190" i="46"/>
  <c r="F3190" i="46"/>
  <c r="G3189" i="46"/>
  <c r="F3189" i="46"/>
  <c r="G3188" i="46"/>
  <c r="F3188" i="46"/>
  <c r="G3187" i="46"/>
  <c r="F3187" i="46"/>
  <c r="G3186" i="46"/>
  <c r="F3186" i="46"/>
  <c r="G3185" i="46"/>
  <c r="F3185" i="46"/>
  <c r="G3184" i="46"/>
  <c r="F3184" i="46"/>
  <c r="G3183" i="46"/>
  <c r="F3183" i="46"/>
  <c r="G3182" i="46"/>
  <c r="F3182" i="46"/>
  <c r="G3181" i="46"/>
  <c r="F3181" i="46"/>
  <c r="G3180" i="46"/>
  <c r="F3180" i="46"/>
  <c r="G3179" i="46"/>
  <c r="F3179" i="46"/>
  <c r="G3178" i="46"/>
  <c r="F3178" i="46"/>
  <c r="G3177" i="46"/>
  <c r="F3177" i="46"/>
  <c r="G3176" i="46"/>
  <c r="F3176" i="46"/>
  <c r="G3175" i="46"/>
  <c r="F3175" i="46"/>
  <c r="G3174" i="46"/>
  <c r="F3174" i="46"/>
  <c r="G3173" i="46"/>
  <c r="F3173" i="46"/>
  <c r="G3172" i="46"/>
  <c r="F3172" i="46"/>
  <c r="G3171" i="46"/>
  <c r="F3171" i="46"/>
  <c r="G3170" i="46"/>
  <c r="F3170" i="46"/>
  <c r="G3169" i="46"/>
  <c r="F3169" i="46"/>
  <c r="G3168" i="46"/>
  <c r="F3168" i="46"/>
  <c r="G3167" i="46"/>
  <c r="F3167" i="46"/>
  <c r="G3166" i="46"/>
  <c r="F3166" i="46"/>
  <c r="G3165" i="46"/>
  <c r="F3165" i="46"/>
  <c r="G3164" i="46"/>
  <c r="F3164" i="46"/>
  <c r="G3163" i="46"/>
  <c r="F3163" i="46"/>
  <c r="G3162" i="46"/>
  <c r="F3162" i="46"/>
  <c r="G3161" i="46"/>
  <c r="F3161" i="46"/>
  <c r="G3160" i="46"/>
  <c r="F3160" i="46"/>
  <c r="G3159" i="46"/>
  <c r="F3159" i="46"/>
  <c r="G3158" i="46"/>
  <c r="F3158" i="46"/>
  <c r="G3157" i="46"/>
  <c r="F3157" i="46"/>
  <c r="G3156" i="46"/>
  <c r="F3156" i="46"/>
  <c r="G3155" i="46"/>
  <c r="F3155" i="46"/>
  <c r="G3154" i="46"/>
  <c r="F3154" i="46"/>
  <c r="G3153" i="46"/>
  <c r="F3153" i="46"/>
  <c r="G3152" i="46"/>
  <c r="F3152" i="46"/>
  <c r="G3151" i="46"/>
  <c r="F3151" i="46"/>
  <c r="G3150" i="46"/>
  <c r="F3150" i="46"/>
  <c r="G3149" i="46"/>
  <c r="F3149" i="46"/>
  <c r="G3148" i="46"/>
  <c r="F3148" i="46"/>
  <c r="G3147" i="46"/>
  <c r="F3147" i="46"/>
  <c r="G3146" i="46"/>
  <c r="F3146" i="46"/>
  <c r="G3145" i="46"/>
  <c r="F3145" i="46"/>
  <c r="G3144" i="46"/>
  <c r="F3144" i="46"/>
  <c r="G3143" i="46"/>
  <c r="F3143" i="46"/>
  <c r="G3142" i="46"/>
  <c r="F3142" i="46"/>
  <c r="G3141" i="46"/>
  <c r="F3141" i="46"/>
  <c r="G3140" i="46"/>
  <c r="F3140" i="46"/>
  <c r="G3139" i="46"/>
  <c r="F3139" i="46"/>
  <c r="G3138" i="46"/>
  <c r="F3138" i="46"/>
  <c r="G3137" i="46"/>
  <c r="F3137" i="46"/>
  <c r="G3136" i="46"/>
  <c r="F3136" i="46"/>
  <c r="G3135" i="46"/>
  <c r="F3135" i="46"/>
  <c r="G3134" i="46"/>
  <c r="F3134" i="46"/>
  <c r="G3133" i="46"/>
  <c r="F3133" i="46"/>
  <c r="G3132" i="46"/>
  <c r="F3132" i="46"/>
  <c r="G3131" i="46"/>
  <c r="F3131" i="46"/>
  <c r="G3130" i="46"/>
  <c r="F3130" i="46"/>
  <c r="G3129" i="46"/>
  <c r="F3129" i="46"/>
  <c r="G3128" i="46"/>
  <c r="F3128" i="46"/>
  <c r="G3127" i="46"/>
  <c r="F3127" i="46"/>
  <c r="G3126" i="46"/>
  <c r="F3126" i="46"/>
  <c r="G3125" i="46"/>
  <c r="F3125" i="46"/>
  <c r="G3124" i="46"/>
  <c r="F3124" i="46"/>
  <c r="G3123" i="46"/>
  <c r="F3123" i="46"/>
  <c r="G3122" i="46"/>
  <c r="F3122" i="46"/>
  <c r="G3121" i="46"/>
  <c r="F3121" i="46"/>
  <c r="G3120" i="46"/>
  <c r="F3120" i="46"/>
  <c r="G3119" i="46"/>
  <c r="F3119" i="46"/>
  <c r="G3118" i="46"/>
  <c r="F3118" i="46"/>
  <c r="G3117" i="46"/>
  <c r="F3117" i="46"/>
  <c r="G3116" i="46"/>
  <c r="F3116" i="46"/>
  <c r="G3115" i="46"/>
  <c r="F3115" i="46"/>
  <c r="G3114" i="46"/>
  <c r="F3114" i="46"/>
  <c r="G3113" i="46"/>
  <c r="F3113" i="46"/>
  <c r="G3112" i="46"/>
  <c r="F3112" i="46"/>
  <c r="G3111" i="46"/>
  <c r="F3111" i="46"/>
  <c r="G3110" i="46"/>
  <c r="F3110" i="46"/>
  <c r="G3109" i="46"/>
  <c r="F3109" i="46"/>
  <c r="G3108" i="46"/>
  <c r="F3108" i="46"/>
  <c r="G3107" i="46"/>
  <c r="F3107" i="46"/>
  <c r="G3106" i="46"/>
  <c r="F3106" i="46"/>
  <c r="G3105" i="46"/>
  <c r="F3105" i="46"/>
  <c r="G3104" i="46"/>
  <c r="F3104" i="46"/>
  <c r="G3103" i="46"/>
  <c r="F3103" i="46"/>
  <c r="G3102" i="46"/>
  <c r="F3102" i="46"/>
  <c r="G3101" i="46"/>
  <c r="F3101" i="46"/>
  <c r="G3100" i="46"/>
  <c r="F3100" i="46"/>
  <c r="G3099" i="46"/>
  <c r="F3099" i="46"/>
  <c r="G3098" i="46"/>
  <c r="F3098" i="46"/>
  <c r="G3097" i="46"/>
  <c r="F3097" i="46"/>
  <c r="G3096" i="46"/>
  <c r="F3096" i="46"/>
  <c r="G3095" i="46"/>
  <c r="F3095" i="46"/>
  <c r="G3094" i="46"/>
  <c r="F3094" i="46"/>
  <c r="G3093" i="46"/>
  <c r="F3093" i="46"/>
  <c r="G3092" i="46"/>
  <c r="F3092" i="46"/>
  <c r="G3091" i="46"/>
  <c r="F3091" i="46"/>
  <c r="G3090" i="46"/>
  <c r="F3090" i="46"/>
  <c r="G3089" i="46"/>
  <c r="F3089" i="46"/>
  <c r="G3088" i="46"/>
  <c r="F3088" i="46"/>
  <c r="G3087" i="46"/>
  <c r="F3087" i="46"/>
  <c r="G3086" i="46"/>
  <c r="F3086" i="46"/>
  <c r="G3085" i="46"/>
  <c r="F3085" i="46"/>
  <c r="G3084" i="46"/>
  <c r="F3084" i="46"/>
  <c r="G3083" i="46"/>
  <c r="F3083" i="46"/>
  <c r="G3082" i="46"/>
  <c r="F3082" i="46"/>
  <c r="G3081" i="46"/>
  <c r="F3081" i="46"/>
  <c r="G3080" i="46"/>
  <c r="F3080" i="46"/>
  <c r="G3079" i="46"/>
  <c r="F3079" i="46"/>
  <c r="G3078" i="46"/>
  <c r="F3078" i="46"/>
  <c r="G3077" i="46"/>
  <c r="F3077" i="46"/>
  <c r="G3076" i="46"/>
  <c r="F3076" i="46"/>
  <c r="G3075" i="46"/>
  <c r="F3075" i="46"/>
  <c r="G3074" i="46"/>
  <c r="F3074" i="46"/>
  <c r="G3073" i="46"/>
  <c r="F3073" i="46"/>
  <c r="G3072" i="46"/>
  <c r="F3072" i="46"/>
  <c r="G3071" i="46"/>
  <c r="F3071" i="46"/>
  <c r="G3070" i="46"/>
  <c r="F3070" i="46"/>
  <c r="G3069" i="46"/>
  <c r="F3069" i="46"/>
  <c r="G3068" i="46"/>
  <c r="F3068" i="46"/>
  <c r="G3067" i="46"/>
  <c r="F3067" i="46"/>
  <c r="G3066" i="46"/>
  <c r="F3066" i="46"/>
  <c r="G3065" i="46"/>
  <c r="F3065" i="46"/>
  <c r="G3064" i="46"/>
  <c r="F3064" i="46"/>
  <c r="G3063" i="46"/>
  <c r="F3063" i="46"/>
  <c r="G3062" i="46"/>
  <c r="F3062" i="46"/>
  <c r="G3061" i="46"/>
  <c r="F3061" i="46"/>
  <c r="G3060" i="46"/>
  <c r="F3060" i="46"/>
  <c r="G3059" i="46"/>
  <c r="F3059" i="46"/>
  <c r="G3058" i="46"/>
  <c r="F3058" i="46"/>
  <c r="G3057" i="46"/>
  <c r="F3057" i="46"/>
  <c r="G3056" i="46"/>
  <c r="F3056" i="46"/>
  <c r="G3055" i="46"/>
  <c r="F3055" i="46"/>
  <c r="G3054" i="46"/>
  <c r="F3054" i="46"/>
  <c r="G3053" i="46"/>
  <c r="F3053" i="46"/>
  <c r="G3052" i="46"/>
  <c r="F3052" i="46"/>
  <c r="G3051" i="46"/>
  <c r="F3051" i="46"/>
  <c r="G3050" i="46"/>
  <c r="F3050" i="46"/>
  <c r="G3049" i="46"/>
  <c r="F3049" i="46"/>
  <c r="G3048" i="46"/>
  <c r="F3048" i="46"/>
  <c r="G3047" i="46"/>
  <c r="F3047" i="46"/>
  <c r="G3046" i="46"/>
  <c r="F3046" i="46"/>
  <c r="G3045" i="46"/>
  <c r="F3045" i="46"/>
  <c r="G3044" i="46"/>
  <c r="F3044" i="46"/>
  <c r="G3043" i="46"/>
  <c r="F3043" i="46"/>
  <c r="G3042" i="46"/>
  <c r="F3042" i="46"/>
  <c r="G3041" i="46"/>
  <c r="F3041" i="46"/>
  <c r="G3040" i="46"/>
  <c r="F3040" i="46"/>
  <c r="G3039" i="46"/>
  <c r="F3039" i="46"/>
  <c r="G3038" i="46"/>
  <c r="F3038" i="46"/>
  <c r="G3037" i="46"/>
  <c r="F3037" i="46"/>
  <c r="G3036" i="46"/>
  <c r="F3036" i="46"/>
  <c r="G3035" i="46"/>
  <c r="F3035" i="46"/>
  <c r="G3034" i="46"/>
  <c r="F3034" i="46"/>
  <c r="G3033" i="46"/>
  <c r="F3033" i="46"/>
  <c r="G3032" i="46"/>
  <c r="F3032" i="46"/>
  <c r="G3031" i="46"/>
  <c r="F3031" i="46"/>
  <c r="G3030" i="46"/>
  <c r="F3030" i="46"/>
  <c r="G3029" i="46"/>
  <c r="F3029" i="46"/>
  <c r="G3028" i="46"/>
  <c r="F3028" i="46"/>
  <c r="G3027" i="46"/>
  <c r="F3027" i="46"/>
  <c r="G3026" i="46"/>
  <c r="F3026" i="46"/>
  <c r="G3025" i="46"/>
  <c r="F3025" i="46"/>
  <c r="G3024" i="46"/>
  <c r="F3024" i="46"/>
  <c r="G3023" i="46"/>
  <c r="F3023" i="46"/>
  <c r="G3022" i="46"/>
  <c r="F3022" i="46"/>
  <c r="G3021" i="46"/>
  <c r="F3021" i="46"/>
  <c r="G3020" i="46"/>
  <c r="F3020" i="46"/>
  <c r="G3019" i="46"/>
  <c r="F3019" i="46"/>
  <c r="G3018" i="46"/>
  <c r="F3018" i="46"/>
  <c r="G3017" i="46"/>
  <c r="F3017" i="46"/>
  <c r="G3016" i="46"/>
  <c r="F3016" i="46"/>
  <c r="G3015" i="46"/>
  <c r="F3015" i="46"/>
  <c r="G3014" i="46"/>
  <c r="F3014" i="46"/>
  <c r="G3013" i="46"/>
  <c r="F3013" i="46"/>
  <c r="G3012" i="46"/>
  <c r="F3012" i="46"/>
  <c r="G3011" i="46"/>
  <c r="F3011" i="46"/>
  <c r="G3010" i="46"/>
  <c r="F3010" i="46"/>
  <c r="G3009" i="46"/>
  <c r="F3009" i="46"/>
  <c r="G3008" i="46"/>
  <c r="F3008" i="46"/>
  <c r="G3007" i="46"/>
  <c r="F3007" i="46"/>
  <c r="G3006" i="46"/>
  <c r="F3006" i="46"/>
  <c r="G3005" i="46"/>
  <c r="F3005" i="46"/>
  <c r="G3004" i="46"/>
  <c r="F3004" i="46"/>
  <c r="G3003" i="46"/>
  <c r="F3003" i="46"/>
  <c r="G3002" i="46"/>
  <c r="F3002" i="46"/>
  <c r="G3001" i="46"/>
  <c r="F3001" i="46"/>
  <c r="G3000" i="46"/>
  <c r="F3000" i="46"/>
  <c r="G2999" i="46"/>
  <c r="F2999" i="46"/>
  <c r="G2998" i="46"/>
  <c r="F2998" i="46"/>
  <c r="G2997" i="46"/>
  <c r="F2997" i="46"/>
  <c r="G2996" i="46"/>
  <c r="F2996" i="46"/>
  <c r="G2995" i="46"/>
  <c r="F2995" i="46"/>
  <c r="G2994" i="46"/>
  <c r="F2994" i="46"/>
  <c r="G2993" i="46"/>
  <c r="F2993" i="46"/>
  <c r="G2992" i="46"/>
  <c r="F2992" i="46"/>
  <c r="G2991" i="46"/>
  <c r="F2991" i="46"/>
  <c r="G2990" i="46"/>
  <c r="F2990" i="46"/>
  <c r="G2989" i="46"/>
  <c r="F2989" i="46"/>
  <c r="G2988" i="46"/>
  <c r="F2988" i="46"/>
  <c r="G2987" i="46"/>
  <c r="F2987" i="46"/>
  <c r="G2986" i="46"/>
  <c r="F2986" i="46"/>
  <c r="G2985" i="46"/>
  <c r="F2985" i="46"/>
  <c r="G2984" i="46"/>
  <c r="F2984" i="46"/>
  <c r="G2983" i="46"/>
  <c r="F2983" i="46"/>
  <c r="G2982" i="46"/>
  <c r="F2982" i="46"/>
  <c r="G2981" i="46"/>
  <c r="F2981" i="46"/>
  <c r="G2980" i="46"/>
  <c r="F2980" i="46"/>
  <c r="G2979" i="46"/>
  <c r="F2979" i="46"/>
  <c r="G2978" i="46"/>
  <c r="F2978" i="46"/>
  <c r="G2977" i="46"/>
  <c r="F2977" i="46"/>
  <c r="G2976" i="46"/>
  <c r="F2976" i="46"/>
  <c r="G2975" i="46"/>
  <c r="F2975" i="46"/>
  <c r="G2974" i="46"/>
  <c r="F2974" i="46"/>
  <c r="G2973" i="46"/>
  <c r="F2973" i="46"/>
  <c r="G2972" i="46"/>
  <c r="F2972" i="46"/>
  <c r="G2971" i="46"/>
  <c r="F2971" i="46"/>
  <c r="G2970" i="46"/>
  <c r="F2970" i="46"/>
  <c r="G2969" i="46"/>
  <c r="F2969" i="46"/>
  <c r="G2968" i="46"/>
  <c r="F2968" i="46"/>
  <c r="G2967" i="46"/>
  <c r="F2967" i="46"/>
  <c r="G2966" i="46"/>
  <c r="F2966" i="46"/>
  <c r="G2965" i="46"/>
  <c r="F2965" i="46"/>
  <c r="G2964" i="46"/>
  <c r="F2964" i="46"/>
  <c r="G2963" i="46"/>
  <c r="F2963" i="46"/>
  <c r="G2962" i="46"/>
  <c r="F2962" i="46"/>
  <c r="G2961" i="46"/>
  <c r="F2961" i="46"/>
  <c r="G2960" i="46"/>
  <c r="F2960" i="46"/>
  <c r="G2959" i="46"/>
  <c r="F2959" i="46"/>
  <c r="G2958" i="46"/>
  <c r="F2958" i="46"/>
  <c r="G2957" i="46"/>
  <c r="F2957" i="46"/>
  <c r="G2956" i="46"/>
  <c r="F2956" i="46"/>
  <c r="G2955" i="46"/>
  <c r="F2955" i="46"/>
  <c r="G2954" i="46"/>
  <c r="F2954" i="46"/>
  <c r="G2953" i="46"/>
  <c r="F2953" i="46"/>
  <c r="G2952" i="46"/>
  <c r="F2952" i="46"/>
  <c r="G2951" i="46"/>
  <c r="F2951" i="46"/>
  <c r="G2950" i="46"/>
  <c r="F2950" i="46"/>
  <c r="G2949" i="46"/>
  <c r="F2949" i="46"/>
  <c r="G2948" i="46"/>
  <c r="F2948" i="46"/>
  <c r="G2947" i="46"/>
  <c r="F2947" i="46"/>
  <c r="G2946" i="46"/>
  <c r="F2946" i="46"/>
  <c r="G2945" i="46"/>
  <c r="F2945" i="46"/>
  <c r="G2944" i="46"/>
  <c r="F2944" i="46"/>
  <c r="G2943" i="46"/>
  <c r="F2943" i="46"/>
  <c r="G2942" i="46"/>
  <c r="F2942" i="46"/>
  <c r="G2941" i="46"/>
  <c r="F2941" i="46"/>
  <c r="G2940" i="46"/>
  <c r="F2940" i="46"/>
  <c r="G2939" i="46"/>
  <c r="F2939" i="46"/>
  <c r="G2938" i="46"/>
  <c r="F2938" i="46"/>
  <c r="G2937" i="46"/>
  <c r="F2937" i="46"/>
  <c r="G2936" i="46"/>
  <c r="F2936" i="46"/>
  <c r="G2935" i="46"/>
  <c r="F2935" i="46"/>
  <c r="G2934" i="46"/>
  <c r="F2934" i="46"/>
  <c r="G2933" i="46"/>
  <c r="F2933" i="46"/>
  <c r="G2932" i="46"/>
  <c r="F2932" i="46"/>
  <c r="G2931" i="46"/>
  <c r="F2931" i="46"/>
  <c r="G2930" i="46"/>
  <c r="F2930" i="46"/>
  <c r="G2929" i="46"/>
  <c r="F2929" i="46"/>
  <c r="G2928" i="46"/>
  <c r="F2928" i="46"/>
  <c r="G2927" i="46"/>
  <c r="F2927" i="46"/>
  <c r="G2926" i="46"/>
  <c r="F2926" i="46"/>
  <c r="G2925" i="46"/>
  <c r="F2925" i="46"/>
  <c r="G2924" i="46"/>
  <c r="F2924" i="46"/>
  <c r="G2923" i="46"/>
  <c r="F2923" i="46"/>
  <c r="G2922" i="46"/>
  <c r="F2922" i="46"/>
  <c r="G2921" i="46"/>
  <c r="F2921" i="46"/>
  <c r="G2920" i="46"/>
  <c r="F2920" i="46"/>
  <c r="G2919" i="46"/>
  <c r="F2919" i="46"/>
  <c r="G2918" i="46"/>
  <c r="F2918" i="46"/>
  <c r="G2917" i="46"/>
  <c r="F2917" i="46"/>
  <c r="G2916" i="46"/>
  <c r="F2916" i="46"/>
  <c r="G2915" i="46"/>
  <c r="F2915" i="46"/>
  <c r="G2914" i="46"/>
  <c r="F2914" i="46"/>
  <c r="G2913" i="46"/>
  <c r="F2913" i="46"/>
  <c r="G2912" i="46"/>
  <c r="F2912" i="46"/>
  <c r="G2911" i="46"/>
  <c r="F2911" i="46"/>
  <c r="G2910" i="46"/>
  <c r="F2910" i="46"/>
  <c r="G2909" i="46"/>
  <c r="F2909" i="46"/>
  <c r="G2908" i="46"/>
  <c r="F2908" i="46"/>
  <c r="G2907" i="46"/>
  <c r="F2907" i="46"/>
  <c r="G2906" i="46"/>
  <c r="F2906" i="46"/>
  <c r="G2905" i="46"/>
  <c r="F2905" i="46"/>
  <c r="G2904" i="46"/>
  <c r="F2904" i="46"/>
  <c r="G2903" i="46"/>
  <c r="F2903" i="46"/>
  <c r="G2902" i="46"/>
  <c r="F2902" i="46"/>
  <c r="G2901" i="46"/>
  <c r="F2901" i="46"/>
  <c r="G2900" i="46"/>
  <c r="F2900" i="46"/>
  <c r="G2899" i="46"/>
  <c r="F2899" i="46"/>
  <c r="G2898" i="46"/>
  <c r="F2898" i="46"/>
  <c r="G2897" i="46"/>
  <c r="F2897" i="46"/>
  <c r="G2896" i="46"/>
  <c r="F2896" i="46"/>
  <c r="G2895" i="46"/>
  <c r="F2895" i="46"/>
  <c r="G2894" i="46"/>
  <c r="F2894" i="46"/>
  <c r="G2893" i="46"/>
  <c r="F2893" i="46"/>
  <c r="G2892" i="46"/>
  <c r="F2892" i="46"/>
  <c r="G2891" i="46"/>
  <c r="F2891" i="46"/>
  <c r="G2890" i="46"/>
  <c r="F2890" i="46"/>
  <c r="G2889" i="46"/>
  <c r="F2889" i="46"/>
  <c r="G2888" i="46"/>
  <c r="F2888" i="46"/>
  <c r="G2887" i="46"/>
  <c r="F2887" i="46"/>
  <c r="G2886" i="46"/>
  <c r="F2886" i="46"/>
  <c r="G2885" i="46"/>
  <c r="F2885" i="46"/>
  <c r="G2884" i="46"/>
  <c r="F2884" i="46"/>
  <c r="G2883" i="46"/>
  <c r="F2883" i="46"/>
  <c r="G2882" i="46"/>
  <c r="F2882" i="46"/>
  <c r="G2881" i="46"/>
  <c r="F2881" i="46"/>
  <c r="G2880" i="46"/>
  <c r="F2880" i="46"/>
  <c r="G2879" i="46"/>
  <c r="F2879" i="46"/>
  <c r="G2878" i="46"/>
  <c r="F2878" i="46"/>
  <c r="G2877" i="46"/>
  <c r="F2877" i="46"/>
  <c r="G2876" i="46"/>
  <c r="F2876" i="46"/>
  <c r="G2875" i="46"/>
  <c r="F2875" i="46"/>
  <c r="G2874" i="46"/>
  <c r="F2874" i="46"/>
  <c r="G2873" i="46"/>
  <c r="F2873" i="46"/>
  <c r="G2872" i="46"/>
  <c r="F2872" i="46"/>
  <c r="G2871" i="46"/>
  <c r="F2871" i="46"/>
  <c r="G2870" i="46"/>
  <c r="F2870" i="46"/>
  <c r="G2869" i="46"/>
  <c r="F2869" i="46"/>
  <c r="G2868" i="46"/>
  <c r="F2868" i="46"/>
  <c r="G2867" i="46"/>
  <c r="F2867" i="46"/>
  <c r="G2866" i="46"/>
  <c r="F2866" i="46"/>
  <c r="G2865" i="46"/>
  <c r="F2865" i="46"/>
  <c r="G2864" i="46"/>
  <c r="F2864" i="46"/>
  <c r="G2863" i="46"/>
  <c r="F2863" i="46"/>
  <c r="G2862" i="46"/>
  <c r="F2862" i="46"/>
  <c r="G2861" i="46"/>
  <c r="F2861" i="46"/>
  <c r="G2860" i="46"/>
  <c r="F2860" i="46"/>
  <c r="G2859" i="46"/>
  <c r="F2859" i="46"/>
  <c r="G2858" i="46"/>
  <c r="F2858" i="46"/>
  <c r="G2857" i="46"/>
  <c r="F2857" i="46"/>
  <c r="G2856" i="46"/>
  <c r="F2856" i="46"/>
  <c r="G2855" i="46"/>
  <c r="F2855" i="46"/>
  <c r="G2854" i="46"/>
  <c r="F2854" i="46"/>
  <c r="G2853" i="46"/>
  <c r="F2853" i="46"/>
  <c r="G2852" i="46"/>
  <c r="F2852" i="46"/>
  <c r="G2851" i="46"/>
  <c r="F2851" i="46"/>
  <c r="G2850" i="46"/>
  <c r="F2850" i="46"/>
  <c r="G2849" i="46"/>
  <c r="F2849" i="46"/>
  <c r="G2848" i="46"/>
  <c r="F2848" i="46"/>
  <c r="G2847" i="46"/>
  <c r="F2847" i="46"/>
  <c r="G2846" i="46"/>
  <c r="F2846" i="46"/>
  <c r="G2845" i="46"/>
  <c r="F2845" i="46"/>
  <c r="G2844" i="46"/>
  <c r="F2844" i="46"/>
  <c r="G2843" i="46"/>
  <c r="F2843" i="46"/>
  <c r="G2842" i="46"/>
  <c r="F2842" i="46"/>
  <c r="G2841" i="46"/>
  <c r="F2841" i="46"/>
  <c r="G2840" i="46"/>
  <c r="F2840" i="46"/>
  <c r="G2839" i="46"/>
  <c r="F2839" i="46"/>
  <c r="G2838" i="46"/>
  <c r="F2838" i="46"/>
  <c r="G2837" i="46"/>
  <c r="F2837" i="46"/>
  <c r="G2836" i="46"/>
  <c r="F2836" i="46"/>
  <c r="G2835" i="46"/>
  <c r="F2835" i="46"/>
  <c r="G2834" i="46"/>
  <c r="F2834" i="46"/>
  <c r="G2833" i="46"/>
  <c r="F2833" i="46"/>
  <c r="G2832" i="46"/>
  <c r="F2832" i="46"/>
  <c r="G2831" i="46"/>
  <c r="F2831" i="46"/>
  <c r="G2830" i="46"/>
  <c r="F2830" i="46"/>
  <c r="G2829" i="46"/>
  <c r="F2829" i="46"/>
  <c r="G2828" i="46"/>
  <c r="F2828" i="46"/>
  <c r="G2827" i="46"/>
  <c r="F2827" i="46"/>
  <c r="G2826" i="46"/>
  <c r="F2826" i="46"/>
  <c r="G2825" i="46"/>
  <c r="F2825" i="46"/>
  <c r="G2824" i="46"/>
  <c r="F2824" i="46"/>
  <c r="G2823" i="46"/>
  <c r="F2823" i="46"/>
  <c r="G2822" i="46"/>
  <c r="F2822" i="46"/>
  <c r="G2821" i="46"/>
  <c r="F2821" i="46"/>
  <c r="G2820" i="46"/>
  <c r="F2820" i="46"/>
  <c r="G2819" i="46"/>
  <c r="F2819" i="46"/>
  <c r="G2818" i="46"/>
  <c r="F2818" i="46"/>
  <c r="G2817" i="46"/>
  <c r="F2817" i="46"/>
  <c r="G2816" i="46"/>
  <c r="F2816" i="46"/>
  <c r="G2815" i="46"/>
  <c r="F2815" i="46"/>
  <c r="G2814" i="46"/>
  <c r="F2814" i="46"/>
  <c r="G2813" i="46"/>
  <c r="F2813" i="46"/>
  <c r="G2812" i="46"/>
  <c r="F2812" i="46"/>
  <c r="G2811" i="46"/>
  <c r="F2811" i="46"/>
  <c r="G2810" i="46"/>
  <c r="F2810" i="46"/>
  <c r="G2809" i="46"/>
  <c r="F2809" i="46"/>
  <c r="G2808" i="46"/>
  <c r="F2808" i="46"/>
  <c r="G2807" i="46"/>
  <c r="F2807" i="46"/>
  <c r="G2806" i="46"/>
  <c r="F2806" i="46"/>
  <c r="G2805" i="46"/>
  <c r="F2805" i="46"/>
  <c r="G2804" i="46"/>
  <c r="F2804" i="46"/>
  <c r="G2803" i="46"/>
  <c r="F2803" i="46"/>
  <c r="G2802" i="46"/>
  <c r="F2802" i="46"/>
  <c r="G2801" i="46"/>
  <c r="F2801" i="46"/>
  <c r="G2800" i="46"/>
  <c r="F2800" i="46"/>
  <c r="G2799" i="46"/>
  <c r="F2799" i="46"/>
  <c r="G2798" i="46"/>
  <c r="F2798" i="46"/>
  <c r="G2797" i="46"/>
  <c r="F2797" i="46"/>
  <c r="G2796" i="46"/>
  <c r="F2796" i="46"/>
  <c r="G2795" i="46"/>
  <c r="F2795" i="46"/>
  <c r="G2794" i="46"/>
  <c r="F2794" i="46"/>
  <c r="G2793" i="46"/>
  <c r="F2793" i="46"/>
  <c r="G2792" i="46"/>
  <c r="F2792" i="46"/>
  <c r="G2791" i="46"/>
  <c r="F2791" i="46"/>
  <c r="G2790" i="46"/>
  <c r="F2790" i="46"/>
  <c r="G2789" i="46"/>
  <c r="F2789" i="46"/>
  <c r="G2788" i="46"/>
  <c r="F2788" i="46"/>
  <c r="G2787" i="46"/>
  <c r="F2787" i="46"/>
  <c r="G2786" i="46"/>
  <c r="F2786" i="46"/>
  <c r="G2785" i="46"/>
  <c r="F2785" i="46"/>
  <c r="G2784" i="46"/>
  <c r="F2784" i="46"/>
  <c r="G2783" i="46"/>
  <c r="F2783" i="46"/>
  <c r="G2782" i="46"/>
  <c r="F2782" i="46"/>
  <c r="G2781" i="46"/>
  <c r="F2781" i="46"/>
  <c r="G2780" i="46"/>
  <c r="F2780" i="46"/>
  <c r="G2779" i="46"/>
  <c r="F2779" i="46"/>
  <c r="G2778" i="46"/>
  <c r="F2778" i="46"/>
  <c r="G2777" i="46"/>
  <c r="F2777" i="46"/>
  <c r="G2776" i="46"/>
  <c r="F2776" i="46"/>
  <c r="G2775" i="46"/>
  <c r="F2775" i="46"/>
  <c r="G2774" i="46"/>
  <c r="F2774" i="46"/>
  <c r="G2773" i="46"/>
  <c r="F2773" i="46"/>
  <c r="G2772" i="46"/>
  <c r="F2772" i="46"/>
  <c r="G2771" i="46"/>
  <c r="F2771" i="46"/>
  <c r="G2770" i="46"/>
  <c r="F2770" i="46"/>
  <c r="G2769" i="46"/>
  <c r="F2769" i="46"/>
  <c r="G2768" i="46"/>
  <c r="F2768" i="46"/>
  <c r="G2767" i="46"/>
  <c r="F2767" i="46"/>
  <c r="G2766" i="46"/>
  <c r="F2766" i="46"/>
  <c r="G2765" i="46"/>
  <c r="F2765" i="46"/>
  <c r="G2764" i="46"/>
  <c r="F2764" i="46"/>
  <c r="G2763" i="46"/>
  <c r="F2763" i="46"/>
  <c r="G2762" i="46"/>
  <c r="F2762" i="46"/>
  <c r="G2761" i="46"/>
  <c r="F2761" i="46"/>
  <c r="G2760" i="46"/>
  <c r="F2760" i="46"/>
  <c r="G2759" i="46"/>
  <c r="F2759" i="46"/>
  <c r="G2758" i="46"/>
  <c r="F2758" i="46"/>
  <c r="G2757" i="46"/>
  <c r="F2757" i="46"/>
  <c r="G2756" i="46"/>
  <c r="F2756" i="46"/>
  <c r="G2755" i="46"/>
  <c r="F2755" i="46"/>
  <c r="G2754" i="46"/>
  <c r="F2754" i="46"/>
  <c r="G2753" i="46"/>
  <c r="F2753" i="46"/>
  <c r="G2752" i="46"/>
  <c r="F2752" i="46"/>
  <c r="G2751" i="46"/>
  <c r="F2751" i="46"/>
  <c r="G2750" i="46"/>
  <c r="F2750" i="46"/>
  <c r="G2749" i="46"/>
  <c r="F2749" i="46"/>
  <c r="G2748" i="46"/>
  <c r="F2748" i="46"/>
  <c r="G2747" i="46"/>
  <c r="F2747" i="46"/>
  <c r="G2746" i="46"/>
  <c r="F2746" i="46"/>
  <c r="G2745" i="46"/>
  <c r="F2745" i="46"/>
  <c r="G2744" i="46"/>
  <c r="F2744" i="46"/>
  <c r="G2743" i="46"/>
  <c r="F2743" i="46"/>
  <c r="G2742" i="46"/>
  <c r="F2742" i="46"/>
  <c r="G2741" i="46"/>
  <c r="F2741" i="46"/>
  <c r="G2740" i="46"/>
  <c r="F2740" i="46"/>
  <c r="G2739" i="46"/>
  <c r="F2739" i="46"/>
  <c r="G2738" i="46"/>
  <c r="F2738" i="46"/>
  <c r="G2737" i="46"/>
  <c r="F2737" i="46"/>
  <c r="G2736" i="46"/>
  <c r="F2736" i="46"/>
  <c r="G2735" i="46"/>
  <c r="F2735" i="46"/>
  <c r="G2734" i="46"/>
  <c r="F2734" i="46"/>
  <c r="G2733" i="46"/>
  <c r="F2733" i="46"/>
  <c r="G2732" i="46"/>
  <c r="F2732" i="46"/>
  <c r="G2731" i="46"/>
  <c r="F2731" i="46"/>
  <c r="G2730" i="46"/>
  <c r="F2730" i="46"/>
  <c r="G2729" i="46"/>
  <c r="F2729" i="46"/>
  <c r="G2728" i="46"/>
  <c r="F2728" i="46"/>
  <c r="G2727" i="46"/>
  <c r="F2727" i="46"/>
  <c r="G2726" i="46"/>
  <c r="F2726" i="46"/>
  <c r="G2725" i="46"/>
  <c r="F2725" i="46"/>
  <c r="G2724" i="46"/>
  <c r="F2724" i="46"/>
  <c r="G2723" i="46"/>
  <c r="F2723" i="46"/>
  <c r="G2722" i="46"/>
  <c r="F2722" i="46"/>
  <c r="G2721" i="46"/>
  <c r="F2721" i="46"/>
  <c r="G2720" i="46"/>
  <c r="F2720" i="46"/>
  <c r="G2719" i="46"/>
  <c r="F2719" i="46"/>
  <c r="G2718" i="46"/>
  <c r="F2718" i="46"/>
  <c r="G2717" i="46"/>
  <c r="F2717" i="46"/>
  <c r="G2716" i="46"/>
  <c r="F2716" i="46"/>
  <c r="G2715" i="46"/>
  <c r="F2715" i="46"/>
  <c r="G2714" i="46"/>
  <c r="F2714" i="46"/>
  <c r="G2713" i="46"/>
  <c r="F2713" i="46"/>
  <c r="G2712" i="46"/>
  <c r="F2712" i="46"/>
  <c r="G2711" i="46"/>
  <c r="F2711" i="46"/>
  <c r="G2710" i="46"/>
  <c r="F2710" i="46"/>
  <c r="G2709" i="46"/>
  <c r="F2709" i="46"/>
  <c r="G2708" i="46"/>
  <c r="F2708" i="46"/>
  <c r="G2707" i="46"/>
  <c r="F2707" i="46"/>
  <c r="G2706" i="46"/>
  <c r="F2706" i="46"/>
  <c r="G2705" i="46"/>
  <c r="F2705" i="46"/>
  <c r="G2704" i="46"/>
  <c r="F2704" i="46"/>
  <c r="G2703" i="46"/>
  <c r="F2703" i="46"/>
  <c r="G2702" i="46"/>
  <c r="F2702" i="46"/>
  <c r="G2701" i="46"/>
  <c r="F2701" i="46"/>
  <c r="G2700" i="46"/>
  <c r="F2700" i="46"/>
  <c r="G2699" i="46"/>
  <c r="F2699" i="46"/>
  <c r="G2698" i="46"/>
  <c r="F2698" i="46"/>
  <c r="G2697" i="46"/>
  <c r="F2697" i="46"/>
  <c r="G2696" i="46"/>
  <c r="F2696" i="46"/>
  <c r="G2695" i="46"/>
  <c r="F2695" i="46"/>
  <c r="G2694" i="46"/>
  <c r="F2694" i="46"/>
  <c r="G2693" i="46"/>
  <c r="F2693" i="46"/>
  <c r="G2692" i="46"/>
  <c r="F2692" i="46"/>
  <c r="G2691" i="46"/>
  <c r="F2691" i="46"/>
  <c r="G2690" i="46"/>
  <c r="F2690" i="46"/>
  <c r="G2689" i="46"/>
  <c r="F2689" i="46"/>
  <c r="G2688" i="46"/>
  <c r="F2688" i="46"/>
  <c r="G2687" i="46"/>
  <c r="F2687" i="46"/>
  <c r="G2686" i="46"/>
  <c r="F2686" i="46"/>
  <c r="G2685" i="46"/>
  <c r="F2685" i="46"/>
  <c r="G2684" i="46"/>
  <c r="F2684" i="46"/>
  <c r="G2683" i="46"/>
  <c r="F2683" i="46"/>
  <c r="G2682" i="46"/>
  <c r="F2682" i="46"/>
  <c r="G2681" i="46"/>
  <c r="F2681" i="46"/>
  <c r="G2680" i="46"/>
  <c r="F2680" i="46"/>
  <c r="G2679" i="46"/>
  <c r="F2679" i="46"/>
  <c r="G2678" i="46"/>
  <c r="F2678" i="46"/>
  <c r="G2677" i="46"/>
  <c r="F2677" i="46"/>
  <c r="G2676" i="46"/>
  <c r="F2676" i="46"/>
  <c r="G2675" i="46"/>
  <c r="F2675" i="46"/>
  <c r="G2674" i="46"/>
  <c r="F2674" i="46"/>
  <c r="G2673" i="46"/>
  <c r="F2673" i="46"/>
  <c r="G2672" i="46"/>
  <c r="F2672" i="46"/>
  <c r="G2671" i="46"/>
  <c r="F2671" i="46"/>
  <c r="G2670" i="46"/>
  <c r="F2670" i="46"/>
  <c r="G2669" i="46"/>
  <c r="F2669" i="46"/>
  <c r="G2668" i="46"/>
  <c r="F2668" i="46"/>
  <c r="G2667" i="46"/>
  <c r="F2667" i="46"/>
  <c r="G2666" i="46"/>
  <c r="F2666" i="46"/>
  <c r="G2665" i="46"/>
  <c r="F2665" i="46"/>
  <c r="G2664" i="46"/>
  <c r="F2664" i="46"/>
  <c r="G2663" i="46"/>
  <c r="F2663" i="46"/>
  <c r="G2662" i="46"/>
  <c r="F2662" i="46"/>
  <c r="G2661" i="46"/>
  <c r="F2661" i="46"/>
  <c r="G2660" i="46"/>
  <c r="F2660" i="46"/>
  <c r="G2659" i="46"/>
  <c r="F2659" i="46"/>
  <c r="G2658" i="46"/>
  <c r="F2658" i="46"/>
  <c r="G2657" i="46"/>
  <c r="F2657" i="46"/>
  <c r="G2656" i="46"/>
  <c r="F2656" i="46"/>
  <c r="G2655" i="46"/>
  <c r="F2655" i="46"/>
  <c r="G2654" i="46"/>
  <c r="F2654" i="46"/>
  <c r="G2653" i="46"/>
  <c r="F2653" i="46"/>
  <c r="G2652" i="46"/>
  <c r="F2652" i="46"/>
  <c r="G2651" i="46"/>
  <c r="F2651" i="46"/>
  <c r="G2650" i="46"/>
  <c r="F2650" i="46"/>
  <c r="G2649" i="46"/>
  <c r="F2649" i="46"/>
  <c r="G2648" i="46"/>
  <c r="F2648" i="46"/>
  <c r="G2647" i="46"/>
  <c r="F2647" i="46"/>
  <c r="G2646" i="46"/>
  <c r="F2646" i="46"/>
  <c r="G2645" i="46"/>
  <c r="F2645" i="46"/>
  <c r="G2644" i="46"/>
  <c r="F2644" i="46"/>
  <c r="G2643" i="46"/>
  <c r="F2643" i="46"/>
  <c r="G2642" i="46"/>
  <c r="F2642" i="46"/>
  <c r="G2641" i="46"/>
  <c r="F2641" i="46"/>
  <c r="G2640" i="46"/>
  <c r="F2640" i="46"/>
  <c r="G2639" i="46"/>
  <c r="F2639" i="46"/>
  <c r="G2638" i="46"/>
  <c r="F2638" i="46"/>
  <c r="G2637" i="46"/>
  <c r="F2637" i="46"/>
  <c r="G2636" i="46"/>
  <c r="F2636" i="46"/>
  <c r="G2635" i="46"/>
  <c r="F2635" i="46"/>
  <c r="G2634" i="46"/>
  <c r="F2634" i="46"/>
  <c r="G2633" i="46"/>
  <c r="F2633" i="46"/>
  <c r="G2632" i="46"/>
  <c r="F2632" i="46"/>
  <c r="G2631" i="46"/>
  <c r="F2631" i="46"/>
  <c r="G2630" i="46"/>
  <c r="F2630" i="46"/>
  <c r="G2629" i="46"/>
  <c r="F2629" i="46"/>
  <c r="G2628" i="46"/>
  <c r="F2628" i="46"/>
  <c r="G2627" i="46"/>
  <c r="F2627" i="46"/>
  <c r="G2626" i="46"/>
  <c r="F2626" i="46"/>
  <c r="G2625" i="46"/>
  <c r="F2625" i="46"/>
  <c r="G2624" i="46"/>
  <c r="F2624" i="46"/>
  <c r="G2623" i="46"/>
  <c r="F2623" i="46"/>
  <c r="G2622" i="46"/>
  <c r="F2622" i="46"/>
  <c r="G2621" i="46"/>
  <c r="F2621" i="46"/>
  <c r="G2620" i="46"/>
  <c r="F2620" i="46"/>
  <c r="G2619" i="46"/>
  <c r="F2619" i="46"/>
  <c r="G2618" i="46"/>
  <c r="F2618" i="46"/>
  <c r="G2617" i="46"/>
  <c r="F2617" i="46"/>
  <c r="G2616" i="46"/>
  <c r="F2616" i="46"/>
  <c r="G2615" i="46"/>
  <c r="F2615" i="46"/>
  <c r="G2614" i="46"/>
  <c r="F2614" i="46"/>
  <c r="G2613" i="46"/>
  <c r="F2613" i="46"/>
  <c r="G2612" i="46"/>
  <c r="F2612" i="46"/>
  <c r="G2611" i="46"/>
  <c r="F2611" i="46"/>
  <c r="G2610" i="46"/>
  <c r="F2610" i="46"/>
  <c r="G2609" i="46"/>
  <c r="F2609" i="46"/>
  <c r="G2608" i="46"/>
  <c r="F2608" i="46"/>
  <c r="G2607" i="46"/>
  <c r="F2607" i="46"/>
  <c r="G2606" i="46"/>
  <c r="F2606" i="46"/>
  <c r="G2605" i="46"/>
  <c r="F2605" i="46"/>
  <c r="G2604" i="46"/>
  <c r="F2604" i="46"/>
  <c r="G2603" i="46"/>
  <c r="F2603" i="46"/>
  <c r="G2602" i="46"/>
  <c r="F2602" i="46"/>
  <c r="G2601" i="46"/>
  <c r="F2601" i="46"/>
  <c r="G2600" i="46"/>
  <c r="F2600" i="46"/>
  <c r="G2599" i="46"/>
  <c r="F2599" i="46"/>
  <c r="G2598" i="46"/>
  <c r="F2598" i="46"/>
  <c r="G2597" i="46"/>
  <c r="F2597" i="46"/>
  <c r="G2596" i="46"/>
  <c r="F2596" i="46"/>
  <c r="G2595" i="46"/>
  <c r="F2595" i="46"/>
  <c r="G2594" i="46"/>
  <c r="F2594" i="46"/>
  <c r="G2593" i="46"/>
  <c r="F2593" i="46"/>
  <c r="G2592" i="46"/>
  <c r="F2592" i="46"/>
  <c r="G2591" i="46"/>
  <c r="F2591" i="46"/>
  <c r="G2590" i="46"/>
  <c r="F2590" i="46"/>
  <c r="G2589" i="46"/>
  <c r="F2589" i="46"/>
  <c r="G2588" i="46"/>
  <c r="F2588" i="46"/>
  <c r="G2587" i="46"/>
  <c r="F2587" i="46"/>
  <c r="G2586" i="46"/>
  <c r="F2586" i="46"/>
  <c r="G2585" i="46"/>
  <c r="F2585" i="46"/>
  <c r="G2584" i="46"/>
  <c r="F2584" i="46"/>
  <c r="G2583" i="46"/>
  <c r="F2583" i="46"/>
  <c r="G2582" i="46"/>
  <c r="F2582" i="46"/>
  <c r="G2581" i="46"/>
  <c r="F2581" i="46"/>
  <c r="G2580" i="46"/>
  <c r="F2580" i="46"/>
  <c r="G2579" i="46"/>
  <c r="F2579" i="46"/>
  <c r="G2578" i="46"/>
  <c r="F2578" i="46"/>
  <c r="G2577" i="46"/>
  <c r="F2577" i="46"/>
  <c r="G2576" i="46"/>
  <c r="F2576" i="46"/>
  <c r="G2575" i="46"/>
  <c r="F2575" i="46"/>
  <c r="G2574" i="46"/>
  <c r="F2574" i="46"/>
  <c r="G2573" i="46"/>
  <c r="F2573" i="46"/>
  <c r="G2572" i="46"/>
  <c r="F2572" i="46"/>
  <c r="G2571" i="46"/>
  <c r="F2571" i="46"/>
  <c r="G2570" i="46"/>
  <c r="F2570" i="46"/>
  <c r="G2569" i="46"/>
  <c r="F2569" i="46"/>
  <c r="G2568" i="46"/>
  <c r="F2568" i="46"/>
  <c r="G2567" i="46"/>
  <c r="F2567" i="46"/>
  <c r="G2566" i="46"/>
  <c r="F2566" i="46"/>
  <c r="G2565" i="46"/>
  <c r="F2565" i="46"/>
  <c r="G2564" i="46"/>
  <c r="F2564" i="46"/>
  <c r="G2563" i="46"/>
  <c r="F2563" i="46"/>
  <c r="G2562" i="46"/>
  <c r="F2562" i="46"/>
  <c r="G2561" i="46"/>
  <c r="F2561" i="46"/>
  <c r="G2560" i="46"/>
  <c r="F2560" i="46"/>
  <c r="G2559" i="46"/>
  <c r="F2559" i="46"/>
  <c r="G2558" i="46"/>
  <c r="F2558" i="46"/>
  <c r="G2557" i="46"/>
  <c r="F2557" i="46"/>
  <c r="G2556" i="46"/>
  <c r="F2556" i="46"/>
  <c r="G2555" i="46"/>
  <c r="F2555" i="46"/>
  <c r="G2554" i="46"/>
  <c r="F2554" i="46"/>
  <c r="G2553" i="46"/>
  <c r="F2553" i="46"/>
  <c r="G2552" i="46"/>
  <c r="F2552" i="46"/>
  <c r="G2551" i="46"/>
  <c r="F2551" i="46"/>
  <c r="G2550" i="46"/>
  <c r="F2550" i="46"/>
  <c r="G2549" i="46"/>
  <c r="F2549" i="46"/>
  <c r="G2548" i="46"/>
  <c r="F2548" i="46"/>
  <c r="G2547" i="46"/>
  <c r="F2547" i="46"/>
  <c r="G2546" i="46"/>
  <c r="F2546" i="46"/>
  <c r="G2545" i="46"/>
  <c r="F2545" i="46"/>
  <c r="G2544" i="46"/>
  <c r="F2544" i="46"/>
  <c r="G2543" i="46"/>
  <c r="F2543" i="46"/>
  <c r="G2542" i="46"/>
  <c r="F2542" i="46"/>
  <c r="G2541" i="46"/>
  <c r="F2541" i="46"/>
  <c r="G2540" i="46"/>
  <c r="F2540" i="46"/>
  <c r="G2539" i="46"/>
  <c r="F2539" i="46"/>
  <c r="G2538" i="46"/>
  <c r="F2538" i="46"/>
  <c r="G2537" i="46"/>
  <c r="F2537" i="46"/>
  <c r="G2536" i="46"/>
  <c r="F2536" i="46"/>
  <c r="G2535" i="46"/>
  <c r="F2535" i="46"/>
  <c r="G2534" i="46"/>
  <c r="F2534" i="46"/>
  <c r="G2533" i="46"/>
  <c r="F2533" i="46"/>
  <c r="G2532" i="46"/>
  <c r="F2532" i="46"/>
  <c r="G2531" i="46"/>
  <c r="F2531" i="46"/>
  <c r="G2530" i="46"/>
  <c r="F2530" i="46"/>
  <c r="G2529" i="46"/>
  <c r="F2529" i="46"/>
  <c r="G2528" i="46"/>
  <c r="F2528" i="46"/>
  <c r="G2527" i="46"/>
  <c r="F2527" i="46"/>
  <c r="G2526" i="46"/>
  <c r="F2526" i="46"/>
  <c r="G2525" i="46"/>
  <c r="F2525" i="46"/>
  <c r="G2524" i="46"/>
  <c r="F2524" i="46"/>
  <c r="G2523" i="46"/>
  <c r="F2523" i="46"/>
  <c r="G2522" i="46"/>
  <c r="F2522" i="46"/>
  <c r="G2521" i="46"/>
  <c r="F2521" i="46"/>
  <c r="G2520" i="46"/>
  <c r="F2520" i="46"/>
  <c r="G2519" i="46"/>
  <c r="F2519" i="46"/>
  <c r="G2518" i="46"/>
  <c r="F2518" i="46"/>
  <c r="G2517" i="46"/>
  <c r="F2517" i="46"/>
  <c r="G2516" i="46"/>
  <c r="F2516" i="46"/>
  <c r="G2515" i="46"/>
  <c r="F2515" i="46"/>
  <c r="G2514" i="46"/>
  <c r="F2514" i="46"/>
  <c r="G2513" i="46"/>
  <c r="F2513" i="46"/>
  <c r="G2512" i="46"/>
  <c r="F2512" i="46"/>
  <c r="G2511" i="46"/>
  <c r="F2511" i="46"/>
  <c r="G2510" i="46"/>
  <c r="F2510" i="46"/>
  <c r="G2509" i="46"/>
  <c r="F2509" i="46"/>
  <c r="G2508" i="46"/>
  <c r="F2508" i="46"/>
  <c r="G2507" i="46"/>
  <c r="F2507" i="46"/>
  <c r="G2506" i="46"/>
  <c r="F2506" i="46"/>
  <c r="G2505" i="46"/>
  <c r="F2505" i="46"/>
  <c r="G2504" i="46"/>
  <c r="F2504" i="46"/>
  <c r="G2503" i="46"/>
  <c r="F2503" i="46"/>
  <c r="G2502" i="46"/>
  <c r="F2502" i="46"/>
  <c r="G2501" i="46"/>
  <c r="F2501" i="46"/>
  <c r="G2500" i="46"/>
  <c r="F2500" i="46"/>
  <c r="G2499" i="46"/>
  <c r="F2499" i="46"/>
  <c r="G2498" i="46"/>
  <c r="F2498" i="46"/>
  <c r="G2497" i="46"/>
  <c r="F2497" i="46"/>
  <c r="G2496" i="46"/>
  <c r="F2496" i="46"/>
  <c r="G2495" i="46"/>
  <c r="F2495" i="46"/>
  <c r="G2494" i="46"/>
  <c r="F2494" i="46"/>
  <c r="G2493" i="46"/>
  <c r="F2493" i="46"/>
  <c r="G2492" i="46"/>
  <c r="F2492" i="46"/>
  <c r="G2491" i="46"/>
  <c r="F2491" i="46"/>
  <c r="G2490" i="46"/>
  <c r="F2490" i="46"/>
  <c r="G2489" i="46"/>
  <c r="F2489" i="46"/>
  <c r="G2488" i="46"/>
  <c r="F2488" i="46"/>
  <c r="G2487" i="46"/>
  <c r="F2487" i="46"/>
  <c r="G2486" i="46"/>
  <c r="F2486" i="46"/>
  <c r="G2485" i="46"/>
  <c r="F2485" i="46"/>
  <c r="G2484" i="46"/>
  <c r="F2484" i="46"/>
  <c r="G2483" i="46"/>
  <c r="F2483" i="46"/>
  <c r="G2482" i="46"/>
  <c r="F2482" i="46"/>
  <c r="G2481" i="46"/>
  <c r="F2481" i="46"/>
  <c r="G2480" i="46"/>
  <c r="F2480" i="46"/>
  <c r="G2479" i="46"/>
  <c r="F2479" i="46"/>
  <c r="G2478" i="46"/>
  <c r="F2478" i="46"/>
  <c r="G2477" i="46"/>
  <c r="F2477" i="46"/>
  <c r="G2476" i="46"/>
  <c r="F2476" i="46"/>
  <c r="G2475" i="46"/>
  <c r="F2475" i="46"/>
  <c r="G2474" i="46"/>
  <c r="F2474" i="46"/>
  <c r="G2473" i="46"/>
  <c r="F2473" i="46"/>
  <c r="G2472" i="46"/>
  <c r="F2472" i="46"/>
  <c r="G2471" i="46"/>
  <c r="F2471" i="46"/>
  <c r="G2470" i="46"/>
  <c r="F2470" i="46"/>
  <c r="G2469" i="46"/>
  <c r="F2469" i="46"/>
  <c r="G2468" i="46"/>
  <c r="F2468" i="46"/>
  <c r="G2467" i="46"/>
  <c r="F2467" i="46"/>
  <c r="G2466" i="46"/>
  <c r="F2466" i="46"/>
  <c r="G2465" i="46"/>
  <c r="F2465" i="46"/>
  <c r="G2464" i="46"/>
  <c r="F2464" i="46"/>
  <c r="G2463" i="46"/>
  <c r="F2463" i="46"/>
  <c r="G2462" i="46"/>
  <c r="F2462" i="46"/>
  <c r="G2461" i="46"/>
  <c r="F2461" i="46"/>
  <c r="G2460" i="46"/>
  <c r="F2460" i="46"/>
  <c r="G2459" i="46"/>
  <c r="F2459" i="46"/>
  <c r="G2458" i="46"/>
  <c r="F2458" i="46"/>
  <c r="G2457" i="46"/>
  <c r="F2457" i="46"/>
  <c r="G2456" i="46"/>
  <c r="F2456" i="46"/>
  <c r="G2455" i="46"/>
  <c r="F2455" i="46"/>
  <c r="G2454" i="46"/>
  <c r="F2454" i="46"/>
  <c r="G2453" i="46"/>
  <c r="F2453" i="46"/>
  <c r="G2452" i="46"/>
  <c r="F2452" i="46"/>
  <c r="G2451" i="46"/>
  <c r="F2451" i="46"/>
  <c r="G2450" i="46"/>
  <c r="F2450" i="46"/>
  <c r="G2449" i="46"/>
  <c r="F2449" i="46"/>
  <c r="G2448" i="46"/>
  <c r="F2448" i="46"/>
  <c r="G2447" i="46"/>
  <c r="F2447" i="46"/>
  <c r="G2446" i="46"/>
  <c r="F2446" i="46"/>
  <c r="G2445" i="46"/>
  <c r="F2445" i="46"/>
  <c r="G2444" i="46"/>
  <c r="F2444" i="46"/>
  <c r="G2443" i="46"/>
  <c r="F2443" i="46"/>
  <c r="G2442" i="46"/>
  <c r="F2442" i="46"/>
  <c r="G2441" i="46"/>
  <c r="F2441" i="46"/>
  <c r="G2440" i="46"/>
  <c r="F2440" i="46"/>
  <c r="G2439" i="46"/>
  <c r="F2439" i="46"/>
  <c r="G2438" i="46"/>
  <c r="F2438" i="46"/>
  <c r="G2437" i="46"/>
  <c r="F2437" i="46"/>
  <c r="G2436" i="46"/>
  <c r="F2436" i="46"/>
  <c r="G2435" i="46"/>
  <c r="F2435" i="46"/>
  <c r="G2434" i="46"/>
  <c r="F2434" i="46"/>
  <c r="G2433" i="46"/>
  <c r="F2433" i="46"/>
  <c r="G2432" i="46"/>
  <c r="F2432" i="46"/>
  <c r="G2431" i="46"/>
  <c r="F2431" i="46"/>
  <c r="G2430" i="46"/>
  <c r="F2430" i="46"/>
  <c r="G2429" i="46"/>
  <c r="F2429" i="46"/>
  <c r="G2428" i="46"/>
  <c r="F2428" i="46"/>
  <c r="G2427" i="46"/>
  <c r="F2427" i="46"/>
  <c r="G2426" i="46"/>
  <c r="F2426" i="46"/>
  <c r="G2425" i="46"/>
  <c r="F2425" i="46"/>
  <c r="G2424" i="46"/>
  <c r="F2424" i="46"/>
  <c r="G2423" i="46"/>
  <c r="F2423" i="46"/>
  <c r="G2422" i="46"/>
  <c r="F2422" i="46"/>
  <c r="G2421" i="46"/>
  <c r="F2421" i="46"/>
  <c r="G2420" i="46"/>
  <c r="F2420" i="46"/>
  <c r="G2419" i="46"/>
  <c r="F2419" i="46"/>
  <c r="G2418" i="46"/>
  <c r="F2418" i="46"/>
  <c r="G2417" i="46"/>
  <c r="F2417" i="46"/>
  <c r="G2416" i="46"/>
  <c r="F2416" i="46"/>
  <c r="G2415" i="46"/>
  <c r="F2415" i="46"/>
  <c r="G2414" i="46"/>
  <c r="F2414" i="46"/>
  <c r="G2413" i="46"/>
  <c r="F2413" i="46"/>
  <c r="G2412" i="46"/>
  <c r="F2412" i="46"/>
  <c r="G2411" i="46"/>
  <c r="F2411" i="46"/>
  <c r="G2410" i="46"/>
  <c r="F2410" i="46"/>
  <c r="G2409" i="46"/>
  <c r="F2409" i="46"/>
  <c r="G2408" i="46"/>
  <c r="F2408" i="46"/>
  <c r="G2407" i="46"/>
  <c r="F2407" i="46"/>
  <c r="G2406" i="46"/>
  <c r="F2406" i="46"/>
  <c r="G2405" i="46"/>
  <c r="F2405" i="46"/>
  <c r="G2404" i="46"/>
  <c r="F2404" i="46"/>
  <c r="G2403" i="46"/>
  <c r="F2403" i="46"/>
  <c r="G2402" i="46"/>
  <c r="F2402" i="46"/>
  <c r="G2401" i="46"/>
  <c r="F2401" i="46"/>
  <c r="G2400" i="46"/>
  <c r="F2400" i="46"/>
  <c r="G2399" i="46"/>
  <c r="F2399" i="46"/>
  <c r="G2398" i="46"/>
  <c r="F2398" i="46"/>
  <c r="G2397" i="46"/>
  <c r="F2397" i="46"/>
  <c r="G2396" i="46"/>
  <c r="F2396" i="46"/>
  <c r="G2395" i="46"/>
  <c r="F2395" i="46"/>
  <c r="G2394" i="46"/>
  <c r="F2394" i="46"/>
  <c r="G2393" i="46"/>
  <c r="F2393" i="46"/>
  <c r="G2392" i="46"/>
  <c r="F2392" i="46"/>
  <c r="G2391" i="46"/>
  <c r="F2391" i="46"/>
  <c r="G2390" i="46"/>
  <c r="F2390" i="46"/>
  <c r="G2389" i="46"/>
  <c r="F2389" i="46"/>
  <c r="G2388" i="46"/>
  <c r="F2388" i="46"/>
  <c r="G2387" i="46"/>
  <c r="F2387" i="46"/>
  <c r="G2386" i="46"/>
  <c r="F2386" i="46"/>
  <c r="G2385" i="46"/>
  <c r="F2385" i="46"/>
  <c r="G2384" i="46"/>
  <c r="F2384" i="46"/>
  <c r="G2383" i="46"/>
  <c r="F2383" i="46"/>
  <c r="G2382" i="46"/>
  <c r="F2382" i="46"/>
  <c r="G2381" i="46"/>
  <c r="F2381" i="46"/>
  <c r="G2380" i="46"/>
  <c r="F2380" i="46"/>
  <c r="G2379" i="46"/>
  <c r="F2379" i="46"/>
  <c r="G2378" i="46"/>
  <c r="F2378" i="46"/>
  <c r="G2377" i="46"/>
  <c r="F2377" i="46"/>
  <c r="G2376" i="46"/>
  <c r="F2376" i="46"/>
  <c r="G2375" i="46"/>
  <c r="F2375" i="46"/>
  <c r="G2374" i="46"/>
  <c r="F2374" i="46"/>
  <c r="G2373" i="46"/>
  <c r="F2373" i="46"/>
  <c r="G2372" i="46"/>
  <c r="F2372" i="46"/>
  <c r="G2371" i="46"/>
  <c r="F2371" i="46"/>
  <c r="G2370" i="46"/>
  <c r="F2370" i="46"/>
  <c r="G2369" i="46"/>
  <c r="F2369" i="46"/>
  <c r="G2368" i="46"/>
  <c r="F2368" i="46"/>
  <c r="G2367" i="46"/>
  <c r="F2367" i="46"/>
  <c r="G2366" i="46"/>
  <c r="F2366" i="46"/>
  <c r="G2365" i="46"/>
  <c r="F2365" i="46"/>
  <c r="G2364" i="46"/>
  <c r="F2364" i="46"/>
  <c r="G2363" i="46"/>
  <c r="F2363" i="46"/>
  <c r="G2362" i="46"/>
  <c r="F2362" i="46"/>
  <c r="G2361" i="46"/>
  <c r="F2361" i="46"/>
  <c r="G2360" i="46"/>
  <c r="F2360" i="46"/>
  <c r="G2359" i="46"/>
  <c r="F2359" i="46"/>
  <c r="G2358" i="46"/>
  <c r="F2358" i="46"/>
  <c r="G2357" i="46"/>
  <c r="F2357" i="46"/>
  <c r="G2356" i="46"/>
  <c r="F2356" i="46"/>
  <c r="G2355" i="46"/>
  <c r="F2355" i="46"/>
  <c r="G2354" i="46"/>
  <c r="F2354" i="46"/>
  <c r="G2353" i="46"/>
  <c r="F2353" i="46"/>
  <c r="G2352" i="46"/>
  <c r="F2352" i="46"/>
  <c r="G2351" i="46"/>
  <c r="F2351" i="46"/>
  <c r="G2350" i="46"/>
  <c r="F2350" i="46"/>
  <c r="G2349" i="46"/>
  <c r="F2349" i="46"/>
  <c r="G2348" i="46"/>
  <c r="F2348" i="46"/>
  <c r="G2347" i="46"/>
  <c r="F2347" i="46"/>
  <c r="G2346" i="46"/>
  <c r="F2346" i="46"/>
  <c r="G2345" i="46"/>
  <c r="F2345" i="46"/>
  <c r="G2344" i="46"/>
  <c r="F2344" i="46"/>
  <c r="G2343" i="46"/>
  <c r="F2343" i="46"/>
  <c r="G2342" i="46"/>
  <c r="F2342" i="46"/>
  <c r="G2341" i="46"/>
  <c r="F2341" i="46"/>
  <c r="G2340" i="46"/>
  <c r="F2340" i="46"/>
  <c r="G2339" i="46"/>
  <c r="F2339" i="46"/>
  <c r="G2338" i="46"/>
  <c r="F2338" i="46"/>
  <c r="G2337" i="46"/>
  <c r="F2337" i="46"/>
  <c r="G2336" i="46"/>
  <c r="F2336" i="46"/>
  <c r="G2335" i="46"/>
  <c r="F2335" i="46"/>
  <c r="G2334" i="46"/>
  <c r="F2334" i="46"/>
  <c r="G2333" i="46"/>
  <c r="F2333" i="46"/>
  <c r="G2332" i="46"/>
  <c r="F2332" i="46"/>
  <c r="G2331" i="46"/>
  <c r="F2331" i="46"/>
  <c r="G2330" i="46"/>
  <c r="F2330" i="46"/>
  <c r="G2329" i="46"/>
  <c r="F2329" i="46"/>
  <c r="G2328" i="46"/>
  <c r="F2328" i="46"/>
  <c r="G2327" i="46"/>
  <c r="F2327" i="46"/>
  <c r="G2326" i="46"/>
  <c r="F2326" i="46"/>
  <c r="G2325" i="46"/>
  <c r="F2325" i="46"/>
  <c r="G2324" i="46"/>
  <c r="F2324" i="46"/>
  <c r="G2323" i="46"/>
  <c r="F2323" i="46"/>
  <c r="G2322" i="46"/>
  <c r="F2322" i="46"/>
  <c r="G2321" i="46"/>
  <c r="F2321" i="46"/>
  <c r="G2320" i="46"/>
  <c r="F2320" i="46"/>
  <c r="G2319" i="46"/>
  <c r="F2319" i="46"/>
  <c r="G2318" i="46"/>
  <c r="F2318" i="46"/>
  <c r="G2317" i="46"/>
  <c r="F2317" i="46"/>
  <c r="G2316" i="46"/>
  <c r="F2316" i="46"/>
  <c r="G2315" i="46"/>
  <c r="F2315" i="46"/>
  <c r="G2314" i="46"/>
  <c r="F2314" i="46"/>
  <c r="G2313" i="46"/>
  <c r="F2313" i="46"/>
  <c r="G2312" i="46"/>
  <c r="F2312" i="46"/>
  <c r="G2311" i="46"/>
  <c r="F2311" i="46"/>
  <c r="G2310" i="46"/>
  <c r="F2310" i="46"/>
  <c r="G2309" i="46"/>
  <c r="F2309" i="46"/>
  <c r="G2308" i="46"/>
  <c r="F2308" i="46"/>
  <c r="G2307" i="46"/>
  <c r="F2307" i="46"/>
  <c r="G2306" i="46"/>
  <c r="F2306" i="46"/>
  <c r="G2305" i="46"/>
  <c r="F2305" i="46"/>
  <c r="G2304" i="46"/>
  <c r="F2304" i="46"/>
  <c r="G2303" i="46"/>
  <c r="F2303" i="46"/>
  <c r="G2302" i="46"/>
  <c r="F2302" i="46"/>
  <c r="G2301" i="46"/>
  <c r="F2301" i="46"/>
  <c r="G2300" i="46"/>
  <c r="F2300" i="46"/>
  <c r="G2299" i="46"/>
  <c r="F2299" i="46"/>
  <c r="G2298" i="46"/>
  <c r="F2298" i="46"/>
  <c r="G2297" i="46"/>
  <c r="F2297" i="46"/>
  <c r="G2296" i="46"/>
  <c r="F2296" i="46"/>
  <c r="G2295" i="46"/>
  <c r="F2295" i="46"/>
  <c r="G2294" i="46"/>
  <c r="F2294" i="46"/>
  <c r="G2293" i="46"/>
  <c r="F2293" i="46"/>
  <c r="G2292" i="46"/>
  <c r="F2292" i="46"/>
  <c r="G2291" i="46"/>
  <c r="F2291" i="46"/>
  <c r="G2290" i="46"/>
  <c r="F2290" i="46"/>
  <c r="G2289" i="46"/>
  <c r="F2289" i="46"/>
  <c r="G2288" i="46"/>
  <c r="F2288" i="46"/>
  <c r="G2287" i="46"/>
  <c r="F2287" i="46"/>
  <c r="G2286" i="46"/>
  <c r="F2286" i="46"/>
  <c r="G2285" i="46"/>
  <c r="F2285" i="46"/>
  <c r="G2284" i="46"/>
  <c r="F2284" i="46"/>
  <c r="G2283" i="46"/>
  <c r="F2283" i="46"/>
  <c r="G2282" i="46"/>
  <c r="F2282" i="46"/>
  <c r="G2281" i="46"/>
  <c r="F2281" i="46"/>
  <c r="G2280" i="46"/>
  <c r="F2280" i="46"/>
  <c r="G2279" i="46"/>
  <c r="F2279" i="46"/>
  <c r="G2278" i="46"/>
  <c r="F2278" i="46"/>
  <c r="G2277" i="46"/>
  <c r="F2277" i="46"/>
  <c r="G2276" i="46"/>
  <c r="F2276" i="46"/>
  <c r="G2275" i="46"/>
  <c r="F2275" i="46"/>
  <c r="G2274" i="46"/>
  <c r="F2274" i="46"/>
  <c r="G2273" i="46"/>
  <c r="F2273" i="46"/>
  <c r="G2272" i="46"/>
  <c r="F2272" i="46"/>
  <c r="G2271" i="46"/>
  <c r="F2271" i="46"/>
  <c r="G2270" i="46"/>
  <c r="F2270" i="46"/>
  <c r="G2269" i="46"/>
  <c r="F2269" i="46"/>
  <c r="G2268" i="46"/>
  <c r="F2268" i="46"/>
  <c r="G2267" i="46"/>
  <c r="F2267" i="46"/>
  <c r="G2266" i="46"/>
  <c r="F2266" i="46"/>
  <c r="G2265" i="46"/>
  <c r="F2265" i="46"/>
  <c r="G2264" i="46"/>
  <c r="F2264" i="46"/>
  <c r="G2263" i="46"/>
  <c r="F2263" i="46"/>
  <c r="G2262" i="46"/>
  <c r="F2262" i="46"/>
  <c r="G2261" i="46"/>
  <c r="F2261" i="46"/>
  <c r="G2260" i="46"/>
  <c r="F2260" i="46"/>
  <c r="G2259" i="46"/>
  <c r="F2259" i="46"/>
  <c r="G2258" i="46"/>
  <c r="F2258" i="46"/>
  <c r="G2257" i="46"/>
  <c r="F2257" i="46"/>
  <c r="G2256" i="46"/>
  <c r="F2256" i="46"/>
  <c r="G2255" i="46"/>
  <c r="F2255" i="46"/>
  <c r="G2254" i="46"/>
  <c r="F2254" i="46"/>
  <c r="G2253" i="46"/>
  <c r="F2253" i="46"/>
  <c r="G2252" i="46"/>
  <c r="F2252" i="46"/>
  <c r="G2251" i="46"/>
  <c r="F2251" i="46"/>
  <c r="G2250" i="46"/>
  <c r="F2250" i="46"/>
  <c r="G2249" i="46"/>
  <c r="F2249" i="46"/>
  <c r="G2248" i="46"/>
  <c r="F2248" i="46"/>
  <c r="G2247" i="46"/>
  <c r="F2247" i="46"/>
  <c r="G2246" i="46"/>
  <c r="F2246" i="46"/>
  <c r="G2245" i="46"/>
  <c r="F2245" i="46"/>
  <c r="G2244" i="46"/>
  <c r="F2244" i="46"/>
  <c r="G2243" i="46"/>
  <c r="F2243" i="46"/>
  <c r="G2242" i="46"/>
  <c r="F2242" i="46"/>
  <c r="G2241" i="46"/>
  <c r="F2241" i="46"/>
  <c r="G2240" i="46"/>
  <c r="F2240" i="46"/>
  <c r="G2239" i="46"/>
  <c r="F2239" i="46"/>
  <c r="G2238" i="46"/>
  <c r="F2238" i="46"/>
  <c r="G2237" i="46"/>
  <c r="F2237" i="46"/>
  <c r="G2236" i="46"/>
  <c r="F2236" i="46"/>
  <c r="G2235" i="46"/>
  <c r="F2235" i="46"/>
  <c r="G2234" i="46"/>
  <c r="F2234" i="46"/>
  <c r="G2233" i="46"/>
  <c r="F2233" i="46"/>
  <c r="G2232" i="46"/>
  <c r="F2232" i="46"/>
  <c r="G2231" i="46"/>
  <c r="F2231" i="46"/>
  <c r="G2230" i="46"/>
  <c r="F2230" i="46"/>
  <c r="G2229" i="46"/>
  <c r="F2229" i="46"/>
  <c r="G2228" i="46"/>
  <c r="F2228" i="46"/>
  <c r="G2227" i="46"/>
  <c r="F2227" i="46"/>
  <c r="G2226" i="46"/>
  <c r="F2226" i="46"/>
  <c r="G2225" i="46"/>
  <c r="F2225" i="46"/>
  <c r="G2224" i="46"/>
  <c r="F2224" i="46"/>
  <c r="G2223" i="46"/>
  <c r="F2223" i="46"/>
  <c r="G2222" i="46"/>
  <c r="F2222" i="46"/>
  <c r="G2221" i="46"/>
  <c r="F2221" i="46"/>
  <c r="G2220" i="46"/>
  <c r="F2220" i="46"/>
  <c r="G2219" i="46"/>
  <c r="F2219" i="46"/>
  <c r="G2218" i="46"/>
  <c r="F2218" i="46"/>
  <c r="G2217" i="46"/>
  <c r="F2217" i="46"/>
  <c r="G2216" i="46"/>
  <c r="F2216" i="46"/>
  <c r="G2215" i="46"/>
  <c r="F2215" i="46"/>
  <c r="G2214" i="46"/>
  <c r="F2214" i="46"/>
  <c r="G2213" i="46"/>
  <c r="F2213" i="46"/>
  <c r="G2212" i="46"/>
  <c r="F2212" i="46"/>
  <c r="G2211" i="46"/>
  <c r="F2211" i="46"/>
  <c r="G2210" i="46"/>
  <c r="F2210" i="46"/>
  <c r="G2209" i="46"/>
  <c r="F2209" i="46"/>
  <c r="G2208" i="46"/>
  <c r="F2208" i="46"/>
  <c r="G2207" i="46"/>
  <c r="F2207" i="46"/>
  <c r="G2206" i="46"/>
  <c r="F2206" i="46"/>
  <c r="G2205" i="46"/>
  <c r="F2205" i="46"/>
  <c r="G2204" i="46"/>
  <c r="F2204" i="46"/>
  <c r="G2203" i="46"/>
  <c r="F2203" i="46"/>
  <c r="G2202" i="46"/>
  <c r="F2202" i="46"/>
  <c r="G2201" i="46"/>
  <c r="F2201" i="46"/>
  <c r="G2200" i="46"/>
  <c r="F2200" i="46"/>
  <c r="G2199" i="46"/>
  <c r="F2199" i="46"/>
  <c r="G2198" i="46"/>
  <c r="F2198" i="46"/>
  <c r="G2197" i="46"/>
  <c r="F2197" i="46"/>
  <c r="G2196" i="46"/>
  <c r="F2196" i="46"/>
  <c r="G2195" i="46"/>
  <c r="F2195" i="46"/>
  <c r="G2194" i="46"/>
  <c r="F2194" i="46"/>
  <c r="G2193" i="46"/>
  <c r="F2193" i="46"/>
  <c r="G2192" i="46"/>
  <c r="F2192" i="46"/>
  <c r="G2191" i="46"/>
  <c r="F2191" i="46"/>
  <c r="G2190" i="46"/>
  <c r="F2190" i="46"/>
  <c r="G2189" i="46"/>
  <c r="F2189" i="46"/>
  <c r="G2188" i="46"/>
  <c r="F2188" i="46"/>
  <c r="G2187" i="46"/>
  <c r="F2187" i="46"/>
  <c r="G2186" i="46"/>
  <c r="F2186" i="46"/>
  <c r="G2185" i="46"/>
  <c r="F2185" i="46"/>
  <c r="G2184" i="46"/>
  <c r="F2184" i="46"/>
  <c r="G2183" i="46"/>
  <c r="F2183" i="46"/>
  <c r="G2182" i="46"/>
  <c r="F2182" i="46"/>
  <c r="G2181" i="46"/>
  <c r="F2181" i="46"/>
  <c r="G2180" i="46"/>
  <c r="F2180" i="46"/>
  <c r="G2179" i="46"/>
  <c r="F2179" i="46"/>
  <c r="G2178" i="46"/>
  <c r="F2178" i="46"/>
  <c r="G2177" i="46"/>
  <c r="F2177" i="46"/>
  <c r="G2176" i="46"/>
  <c r="F2176" i="46"/>
  <c r="G2175" i="46"/>
  <c r="F2175" i="46"/>
  <c r="G2174" i="46"/>
  <c r="F2174" i="46"/>
  <c r="G2173" i="46"/>
  <c r="F2173" i="46"/>
  <c r="G2172" i="46"/>
  <c r="F2172" i="46"/>
  <c r="G2171" i="46"/>
  <c r="F2171" i="46"/>
  <c r="G2170" i="46"/>
  <c r="F2170" i="46"/>
  <c r="G2169" i="46"/>
  <c r="F2169" i="46"/>
  <c r="G2168" i="46"/>
  <c r="F2168" i="46"/>
  <c r="G2167" i="46"/>
  <c r="F2167" i="46"/>
  <c r="G2166" i="46"/>
  <c r="F2166" i="46"/>
  <c r="G2165" i="46"/>
  <c r="F2165" i="46"/>
  <c r="G2164" i="46"/>
  <c r="F2164" i="46"/>
  <c r="G2163" i="46"/>
  <c r="F2163" i="46"/>
  <c r="G2162" i="46"/>
  <c r="F2162" i="46"/>
  <c r="G2161" i="46"/>
  <c r="F2161" i="46"/>
  <c r="G2160" i="46"/>
  <c r="F2160" i="46"/>
  <c r="G2159" i="46"/>
  <c r="F2159" i="46"/>
  <c r="G2158" i="46"/>
  <c r="F2158" i="46"/>
  <c r="G2157" i="46"/>
  <c r="F2157" i="46"/>
  <c r="G2156" i="46"/>
  <c r="F2156" i="46"/>
  <c r="G2155" i="46"/>
  <c r="F2155" i="46"/>
  <c r="G2154" i="46"/>
  <c r="F2154" i="46"/>
  <c r="G2153" i="46"/>
  <c r="F2153" i="46"/>
  <c r="G2152" i="46"/>
  <c r="F2152" i="46"/>
  <c r="G2151" i="46"/>
  <c r="F2151" i="46"/>
  <c r="G2150" i="46"/>
  <c r="F2150" i="46"/>
  <c r="G2149" i="46"/>
  <c r="F2149" i="46"/>
  <c r="G2148" i="46"/>
  <c r="F2148" i="46"/>
  <c r="G2147" i="46"/>
  <c r="F2147" i="46"/>
  <c r="G2146" i="46"/>
  <c r="F2146" i="46"/>
  <c r="G2145" i="46"/>
  <c r="F2145" i="46"/>
  <c r="G2144" i="46"/>
  <c r="F2144" i="46"/>
  <c r="G2143" i="46"/>
  <c r="F2143" i="46"/>
  <c r="G2142" i="46"/>
  <c r="F2142" i="46"/>
  <c r="G2141" i="46"/>
  <c r="F2141" i="46"/>
  <c r="G2140" i="46"/>
  <c r="F2140" i="46"/>
  <c r="G2139" i="46"/>
  <c r="F2139" i="46"/>
  <c r="G2138" i="46"/>
  <c r="F2138" i="46"/>
  <c r="G2137" i="46"/>
  <c r="F2137" i="46"/>
  <c r="G2136" i="46"/>
  <c r="F2136" i="46"/>
  <c r="G2135" i="46"/>
  <c r="F2135" i="46"/>
  <c r="G2134" i="46"/>
  <c r="F2134" i="46"/>
  <c r="G2133" i="46"/>
  <c r="F2133" i="46"/>
  <c r="G2132" i="46"/>
  <c r="F2132" i="46"/>
  <c r="G2131" i="46"/>
  <c r="F2131" i="46"/>
  <c r="G2130" i="46"/>
  <c r="F2130" i="46"/>
  <c r="G2129" i="46"/>
  <c r="F2129" i="46"/>
  <c r="G2128" i="46"/>
  <c r="F2128" i="46"/>
  <c r="G2127" i="46"/>
  <c r="F2127" i="46"/>
  <c r="G2126" i="46"/>
  <c r="F2126" i="46"/>
  <c r="G2125" i="46"/>
  <c r="F2125" i="46"/>
  <c r="G2124" i="46"/>
  <c r="F2124" i="46"/>
  <c r="G2123" i="46"/>
  <c r="F2123" i="46"/>
  <c r="G2122" i="46"/>
  <c r="F2122" i="46"/>
  <c r="G2121" i="46"/>
  <c r="F2121" i="46"/>
  <c r="G2120" i="46"/>
  <c r="F2120" i="46"/>
  <c r="G2119" i="46"/>
  <c r="F2119" i="46"/>
  <c r="G2118" i="46"/>
  <c r="F2118" i="46"/>
  <c r="G2117" i="46"/>
  <c r="F2117" i="46"/>
  <c r="G2116" i="46"/>
  <c r="F2116" i="46"/>
  <c r="G2115" i="46"/>
  <c r="F2115" i="46"/>
  <c r="G2114" i="46"/>
  <c r="F2114" i="46"/>
  <c r="G2113" i="46"/>
  <c r="F2113" i="46"/>
  <c r="G2112" i="46"/>
  <c r="F2112" i="46"/>
  <c r="G2111" i="46"/>
  <c r="F2111" i="46"/>
  <c r="G2110" i="46"/>
  <c r="F2110" i="46"/>
  <c r="G2109" i="46"/>
  <c r="F2109" i="46"/>
  <c r="G2108" i="46"/>
  <c r="F2108" i="46"/>
  <c r="G2107" i="46"/>
  <c r="F2107" i="46"/>
  <c r="G2106" i="46"/>
  <c r="F2106" i="46"/>
  <c r="G2105" i="46"/>
  <c r="F2105" i="46"/>
  <c r="G2104" i="46"/>
  <c r="F2104" i="46"/>
  <c r="G2103" i="46"/>
  <c r="F2103" i="46"/>
  <c r="G2102" i="46"/>
  <c r="F2102" i="46"/>
  <c r="G2101" i="46"/>
  <c r="F2101" i="46"/>
  <c r="G2100" i="46"/>
  <c r="F2100" i="46"/>
  <c r="G2099" i="46"/>
  <c r="F2099" i="46"/>
  <c r="G2098" i="46"/>
  <c r="F2098" i="46"/>
  <c r="G2097" i="46"/>
  <c r="F2097" i="46"/>
  <c r="G2096" i="46"/>
  <c r="F2096" i="46"/>
  <c r="G2095" i="46"/>
  <c r="F2095" i="46"/>
  <c r="G2094" i="46"/>
  <c r="F2094" i="46"/>
  <c r="G2093" i="46"/>
  <c r="F2093" i="46"/>
  <c r="G2092" i="46"/>
  <c r="F2092" i="46"/>
  <c r="G2091" i="46"/>
  <c r="F2091" i="46"/>
  <c r="G2090" i="46"/>
  <c r="F2090" i="46"/>
  <c r="G2089" i="46"/>
  <c r="F2089" i="46"/>
  <c r="G2088" i="46"/>
  <c r="F2088" i="46"/>
  <c r="G2087" i="46"/>
  <c r="F2087" i="46"/>
  <c r="G2086" i="46"/>
  <c r="F2086" i="46"/>
  <c r="G2085" i="46"/>
  <c r="F2085" i="46"/>
  <c r="G2084" i="46"/>
  <c r="F2084" i="46"/>
  <c r="G2083" i="46"/>
  <c r="F2083" i="46"/>
  <c r="G2082" i="46"/>
  <c r="F2082" i="46"/>
  <c r="G2081" i="46"/>
  <c r="F2081" i="46"/>
  <c r="G2080" i="46"/>
  <c r="F2080" i="46"/>
  <c r="G2079" i="46"/>
  <c r="F2079" i="46"/>
  <c r="G2078" i="46"/>
  <c r="F2078" i="46"/>
  <c r="G2077" i="46"/>
  <c r="F2077" i="46"/>
  <c r="G2076" i="46"/>
  <c r="F2076" i="46"/>
  <c r="G2075" i="46"/>
  <c r="F2075" i="46"/>
  <c r="G2074" i="46"/>
  <c r="F2074" i="46"/>
  <c r="G2073" i="46"/>
  <c r="F2073" i="46"/>
  <c r="G2072" i="46"/>
  <c r="F2072" i="46"/>
  <c r="G2071" i="46"/>
  <c r="F2071" i="46"/>
  <c r="G2070" i="46"/>
  <c r="F2070" i="46"/>
  <c r="G2069" i="46"/>
  <c r="F2069" i="46"/>
  <c r="G2068" i="46"/>
  <c r="F2068" i="46"/>
  <c r="G2067" i="46"/>
  <c r="F2067" i="46"/>
  <c r="G2066" i="46"/>
  <c r="F2066" i="46"/>
  <c r="G2065" i="46"/>
  <c r="F2065" i="46"/>
  <c r="G2064" i="46"/>
  <c r="F2064" i="46"/>
  <c r="G2063" i="46"/>
  <c r="F2063" i="46"/>
  <c r="G2062" i="46"/>
  <c r="F2062" i="46"/>
  <c r="G2061" i="46"/>
  <c r="F2061" i="46"/>
  <c r="G2060" i="46"/>
  <c r="F2060" i="46"/>
  <c r="G2059" i="46"/>
  <c r="F2059" i="46"/>
  <c r="G2058" i="46"/>
  <c r="F2058" i="46"/>
  <c r="G2057" i="46"/>
  <c r="F2057" i="46"/>
  <c r="G2056" i="46"/>
  <c r="F2056" i="46"/>
  <c r="G2055" i="46"/>
  <c r="F2055" i="46"/>
  <c r="G2054" i="46"/>
  <c r="F2054" i="46"/>
  <c r="G2053" i="46"/>
  <c r="F2053" i="46"/>
  <c r="G2052" i="46"/>
  <c r="F2052" i="46"/>
  <c r="G2051" i="46"/>
  <c r="F2051" i="46"/>
  <c r="G2050" i="46"/>
  <c r="F2050" i="46"/>
  <c r="G2049" i="46"/>
  <c r="F2049" i="46"/>
  <c r="G2048" i="46"/>
  <c r="F2048" i="46"/>
  <c r="G2047" i="46"/>
  <c r="F2047" i="46"/>
  <c r="G2046" i="46"/>
  <c r="F2046" i="46"/>
  <c r="G2045" i="46"/>
  <c r="F2045" i="46"/>
  <c r="G2044" i="46"/>
  <c r="F2044" i="46"/>
  <c r="G2043" i="46"/>
  <c r="F2043" i="46"/>
  <c r="G2042" i="46"/>
  <c r="F2042" i="46"/>
  <c r="G2041" i="46"/>
  <c r="F2041" i="46"/>
  <c r="G2040" i="46"/>
  <c r="F2040" i="46"/>
  <c r="G2039" i="46"/>
  <c r="F2039" i="46"/>
  <c r="G2038" i="46"/>
  <c r="F2038" i="46"/>
  <c r="G2037" i="46"/>
  <c r="F2037" i="46"/>
  <c r="G2036" i="46"/>
  <c r="F2036" i="46"/>
  <c r="G2035" i="46"/>
  <c r="F2035" i="46"/>
  <c r="G2034" i="46"/>
  <c r="F2034" i="46"/>
  <c r="G2033" i="46"/>
  <c r="F2033" i="46"/>
  <c r="G2032" i="46"/>
  <c r="F2032" i="46"/>
  <c r="G2031" i="46"/>
  <c r="F2031" i="46"/>
  <c r="G2030" i="46"/>
  <c r="F2030" i="46"/>
  <c r="G2029" i="46"/>
  <c r="F2029" i="46"/>
  <c r="G2028" i="46"/>
  <c r="F2028" i="46"/>
  <c r="G2027" i="46"/>
  <c r="F2027" i="46"/>
  <c r="G2026" i="46"/>
  <c r="F2026" i="46"/>
  <c r="G2025" i="46"/>
  <c r="F2025" i="46"/>
  <c r="G2024" i="46"/>
  <c r="F2024" i="46"/>
  <c r="G2023" i="46"/>
  <c r="F2023" i="46"/>
  <c r="G2022" i="46"/>
  <c r="F2022" i="46"/>
  <c r="G2021" i="46"/>
  <c r="F2021" i="46"/>
  <c r="G2020" i="46"/>
  <c r="F2020" i="46"/>
  <c r="G2019" i="46"/>
  <c r="F2019" i="46"/>
  <c r="G2018" i="46"/>
  <c r="F2018" i="46"/>
  <c r="G2017" i="46"/>
  <c r="F2017" i="46"/>
  <c r="G2016" i="46"/>
  <c r="F2016" i="46"/>
  <c r="G2015" i="46"/>
  <c r="F2015" i="46"/>
  <c r="G2014" i="46"/>
  <c r="F2014" i="46"/>
  <c r="G2013" i="46"/>
  <c r="F2013" i="46"/>
  <c r="G2012" i="46"/>
  <c r="F2012" i="46"/>
  <c r="G2011" i="46"/>
  <c r="F2011" i="46"/>
  <c r="G2010" i="46"/>
  <c r="F2010" i="46"/>
  <c r="G2009" i="46"/>
  <c r="F2009" i="46"/>
  <c r="G2008" i="46"/>
  <c r="F2008" i="46"/>
  <c r="G2007" i="46"/>
  <c r="F2007" i="46"/>
  <c r="G2006" i="46"/>
  <c r="F2006" i="46"/>
  <c r="G2005" i="46"/>
  <c r="F2005" i="46"/>
  <c r="G2004" i="46"/>
  <c r="F2004" i="46"/>
  <c r="G2003" i="46"/>
  <c r="F2003" i="46"/>
  <c r="G2002" i="46"/>
  <c r="F2002" i="46"/>
  <c r="G2001" i="46"/>
  <c r="F2001" i="46"/>
  <c r="G2000" i="46"/>
  <c r="F2000" i="46"/>
  <c r="G1999" i="46"/>
  <c r="F1999" i="46"/>
  <c r="G1998" i="46"/>
  <c r="F1998" i="46"/>
  <c r="G1997" i="46"/>
  <c r="F1997" i="46"/>
  <c r="G1996" i="46"/>
  <c r="F1996" i="46"/>
  <c r="G1995" i="46"/>
  <c r="F1995" i="46"/>
  <c r="G1994" i="46"/>
  <c r="F1994" i="46"/>
  <c r="G1993" i="46"/>
  <c r="F1993" i="46"/>
  <c r="G1992" i="46"/>
  <c r="F1992" i="46"/>
  <c r="G1991" i="46"/>
  <c r="F1991" i="46"/>
  <c r="G1990" i="46"/>
  <c r="F1990" i="46"/>
  <c r="G1989" i="46"/>
  <c r="F1989" i="46"/>
  <c r="G1988" i="46"/>
  <c r="F1988" i="46"/>
  <c r="G1987" i="46"/>
  <c r="F1987" i="46"/>
  <c r="G1986" i="46"/>
  <c r="F1986" i="46"/>
  <c r="G1985" i="46"/>
  <c r="F1985" i="46"/>
  <c r="G1984" i="46"/>
  <c r="F1984" i="46"/>
  <c r="G1983" i="46"/>
  <c r="F1983" i="46"/>
  <c r="G1982" i="46"/>
  <c r="F1982" i="46"/>
  <c r="G1981" i="46"/>
  <c r="F1981" i="46"/>
  <c r="G1980" i="46"/>
  <c r="F1980" i="46"/>
  <c r="G1979" i="46"/>
  <c r="F1979" i="46"/>
  <c r="G1978" i="46"/>
  <c r="F1978" i="46"/>
  <c r="G1977" i="46"/>
  <c r="F1977" i="46"/>
  <c r="G1976" i="46"/>
  <c r="F1976" i="46"/>
  <c r="G1975" i="46"/>
  <c r="F1975" i="46"/>
  <c r="G1974" i="46"/>
  <c r="F1974" i="46"/>
  <c r="G1973" i="46"/>
  <c r="F1973" i="46"/>
  <c r="G1972" i="46"/>
  <c r="F1972" i="46"/>
  <c r="G1971" i="46"/>
  <c r="F1971" i="46"/>
  <c r="G1970" i="46"/>
  <c r="F1970" i="46"/>
  <c r="G1969" i="46"/>
  <c r="F1969" i="46"/>
  <c r="G1968" i="46"/>
  <c r="F1968" i="46"/>
  <c r="G1967" i="46"/>
  <c r="F1967" i="46"/>
  <c r="G1966" i="46"/>
  <c r="F1966" i="46"/>
  <c r="G1965" i="46"/>
  <c r="F1965" i="46"/>
  <c r="G1964" i="46"/>
  <c r="F1964" i="46"/>
  <c r="G1963" i="46"/>
  <c r="F1963" i="46"/>
  <c r="G1962" i="46"/>
  <c r="F1962" i="46"/>
  <c r="G1961" i="46"/>
  <c r="F1961" i="46"/>
  <c r="G1960" i="46"/>
  <c r="F1960" i="46"/>
  <c r="G1959" i="46"/>
  <c r="F1959" i="46"/>
  <c r="G1958" i="46"/>
  <c r="F1958" i="46"/>
  <c r="G1957" i="46"/>
  <c r="F1957" i="46"/>
  <c r="G1956" i="46"/>
  <c r="F1956" i="46"/>
  <c r="G1955" i="46"/>
  <c r="F1955" i="46"/>
  <c r="G1954" i="46"/>
  <c r="F1954" i="46"/>
  <c r="G1953" i="46"/>
  <c r="F1953" i="46"/>
  <c r="G1952" i="46"/>
  <c r="F1952" i="46"/>
  <c r="G1951" i="46"/>
  <c r="F1951" i="46"/>
  <c r="G1950" i="46"/>
  <c r="F1950" i="46"/>
  <c r="G1949" i="46"/>
  <c r="F1949" i="46"/>
  <c r="G1948" i="46"/>
  <c r="F1948" i="46"/>
  <c r="G1947" i="46"/>
  <c r="F1947" i="46"/>
  <c r="G1946" i="46"/>
  <c r="F1946" i="46"/>
  <c r="G1945" i="46"/>
  <c r="F1945" i="46"/>
  <c r="G1944" i="46"/>
  <c r="F1944" i="46"/>
  <c r="G1943" i="46"/>
  <c r="F1943" i="46"/>
  <c r="G1942" i="46"/>
  <c r="F1942" i="46"/>
  <c r="G1941" i="46"/>
  <c r="F1941" i="46"/>
  <c r="G1940" i="46"/>
  <c r="F1940" i="46"/>
  <c r="G1939" i="46"/>
  <c r="F1939" i="46"/>
  <c r="G1938" i="46"/>
  <c r="F1938" i="46"/>
  <c r="G1937" i="46"/>
  <c r="F1937" i="46"/>
  <c r="G1936" i="46"/>
  <c r="F1936" i="46"/>
  <c r="G1935" i="46"/>
  <c r="F1935" i="46"/>
  <c r="G1934" i="46"/>
  <c r="F1934" i="46"/>
  <c r="G1933" i="46"/>
  <c r="F1933" i="46"/>
  <c r="G1932" i="46"/>
  <c r="F1932" i="46"/>
  <c r="G1931" i="46"/>
  <c r="F1931" i="46"/>
  <c r="G1930" i="46"/>
  <c r="F1930" i="46"/>
  <c r="G1929" i="46"/>
  <c r="F1929" i="46"/>
  <c r="G1928" i="46"/>
  <c r="F1928" i="46"/>
  <c r="G1927" i="46"/>
  <c r="F1927" i="46"/>
  <c r="G1926" i="46"/>
  <c r="F1926" i="46"/>
  <c r="G1925" i="46"/>
  <c r="F1925" i="46"/>
  <c r="G1924" i="46"/>
  <c r="F1924" i="46"/>
  <c r="G1923" i="46"/>
  <c r="F1923" i="46"/>
  <c r="G1922" i="46"/>
  <c r="F1922" i="46"/>
  <c r="G1921" i="46"/>
  <c r="F1921" i="46"/>
  <c r="G1920" i="46"/>
  <c r="F1920" i="46"/>
  <c r="G1919" i="46"/>
  <c r="F1919" i="46"/>
  <c r="G1918" i="46"/>
  <c r="F1918" i="46"/>
  <c r="G1917" i="46"/>
  <c r="F1917" i="46"/>
  <c r="G1916" i="46"/>
  <c r="F1916" i="46"/>
  <c r="G1915" i="46"/>
  <c r="F1915" i="46"/>
  <c r="G1914" i="46"/>
  <c r="F1914" i="46"/>
  <c r="G1913" i="46"/>
  <c r="F1913" i="46"/>
  <c r="G1912" i="46"/>
  <c r="F1912" i="46"/>
  <c r="G1911" i="46"/>
  <c r="F1911" i="46"/>
  <c r="G1910" i="46"/>
  <c r="F1910" i="46"/>
  <c r="G1909" i="46"/>
  <c r="F1909" i="46"/>
  <c r="G1908" i="46"/>
  <c r="F1908" i="46"/>
  <c r="G1907" i="46"/>
  <c r="F1907" i="46"/>
  <c r="G1906" i="46"/>
  <c r="F1906" i="46"/>
  <c r="G1905" i="46"/>
  <c r="F1905" i="46"/>
  <c r="G1904" i="46"/>
  <c r="F1904" i="46"/>
  <c r="G1903" i="46"/>
  <c r="F1903" i="46"/>
  <c r="G1902" i="46"/>
  <c r="F1902" i="46"/>
  <c r="G1901" i="46"/>
  <c r="F1901" i="46"/>
  <c r="G1900" i="46"/>
  <c r="F1900" i="46"/>
  <c r="G1899" i="46"/>
  <c r="F1899" i="46"/>
  <c r="G1898" i="46"/>
  <c r="F1898" i="46"/>
  <c r="G1897" i="46"/>
  <c r="F1897" i="46"/>
  <c r="G1896" i="46"/>
  <c r="F1896" i="46"/>
  <c r="G1895" i="46"/>
  <c r="F1895" i="46"/>
  <c r="G1894" i="46"/>
  <c r="F1894" i="46"/>
  <c r="G1893" i="46"/>
  <c r="F1893" i="46"/>
  <c r="G1892" i="46"/>
  <c r="F1892" i="46"/>
  <c r="G1891" i="46"/>
  <c r="F1891" i="46"/>
  <c r="G1890" i="46"/>
  <c r="F1890" i="46"/>
  <c r="G1889" i="46"/>
  <c r="F1889" i="46"/>
  <c r="G1888" i="46"/>
  <c r="F1888" i="46"/>
  <c r="G1887" i="46"/>
  <c r="F1887" i="46"/>
  <c r="G1886" i="46"/>
  <c r="F1886" i="46"/>
  <c r="G1885" i="46"/>
  <c r="F1885" i="46"/>
  <c r="G1884" i="46"/>
  <c r="F1884" i="46"/>
  <c r="G1883" i="46"/>
  <c r="F1883" i="46"/>
  <c r="G1882" i="46"/>
  <c r="F1882" i="46"/>
  <c r="G1881" i="46"/>
  <c r="F1881" i="46"/>
  <c r="G1880" i="46"/>
  <c r="F1880" i="46"/>
  <c r="G1879" i="46"/>
  <c r="F1879" i="46"/>
  <c r="G1878" i="46"/>
  <c r="F1878" i="46"/>
  <c r="G1877" i="46"/>
  <c r="F1877" i="46"/>
  <c r="G1876" i="46"/>
  <c r="F1876" i="46"/>
  <c r="G1875" i="46"/>
  <c r="F1875" i="46"/>
  <c r="G1874" i="46"/>
  <c r="F1874" i="46"/>
  <c r="G1873" i="46"/>
  <c r="F1873" i="46"/>
  <c r="G1872" i="46"/>
  <c r="F1872" i="46"/>
  <c r="G1871" i="46"/>
  <c r="F1871" i="46"/>
  <c r="G1870" i="46"/>
  <c r="F1870" i="46"/>
  <c r="G1869" i="46"/>
  <c r="F1869" i="46"/>
  <c r="G1868" i="46"/>
  <c r="F1868" i="46"/>
  <c r="G1867" i="46"/>
  <c r="F1867" i="46"/>
  <c r="G1866" i="46"/>
  <c r="F1866" i="46"/>
  <c r="G1865" i="46"/>
  <c r="F1865" i="46"/>
  <c r="G1864" i="46"/>
  <c r="F1864" i="46"/>
  <c r="G1863" i="46"/>
  <c r="F1863" i="46"/>
  <c r="G1862" i="46"/>
  <c r="F1862" i="46"/>
  <c r="G1861" i="46"/>
  <c r="F1861" i="46"/>
  <c r="G1860" i="46"/>
  <c r="F1860" i="46"/>
  <c r="G1859" i="46"/>
  <c r="F1859" i="46"/>
  <c r="G1858" i="46"/>
  <c r="F1858" i="46"/>
  <c r="G1857" i="46"/>
  <c r="F1857" i="46"/>
  <c r="G1856" i="46"/>
  <c r="F1856" i="46"/>
  <c r="G1855" i="46"/>
  <c r="F1855" i="46"/>
  <c r="G1854" i="46"/>
  <c r="F1854" i="46"/>
  <c r="G1853" i="46"/>
  <c r="F1853" i="46"/>
  <c r="G1852" i="46"/>
  <c r="F1852" i="46"/>
  <c r="G1851" i="46"/>
  <c r="F1851" i="46"/>
  <c r="G1850" i="46"/>
  <c r="F1850" i="46"/>
  <c r="G1849" i="46"/>
  <c r="F1849" i="46"/>
  <c r="G1848" i="46"/>
  <c r="F1848" i="46"/>
  <c r="G1847" i="46"/>
  <c r="F1847" i="46"/>
  <c r="G1846" i="46"/>
  <c r="F1846" i="46"/>
  <c r="G1845" i="46"/>
  <c r="F1845" i="46"/>
  <c r="G1844" i="46"/>
  <c r="F1844" i="46"/>
  <c r="G1843" i="46"/>
  <c r="F1843" i="46"/>
  <c r="G1842" i="46"/>
  <c r="F1842" i="46"/>
  <c r="G1841" i="46"/>
  <c r="F1841" i="46"/>
  <c r="G1840" i="46"/>
  <c r="F1840" i="46"/>
  <c r="G1839" i="46"/>
  <c r="F1839" i="46"/>
  <c r="G1838" i="46"/>
  <c r="F1838" i="46"/>
  <c r="G1837" i="46"/>
  <c r="F1837" i="46"/>
  <c r="G1836" i="46"/>
  <c r="F1836" i="46"/>
  <c r="G1835" i="46"/>
  <c r="F1835" i="46"/>
  <c r="G1834" i="46"/>
  <c r="F1834" i="46"/>
  <c r="G1833" i="46"/>
  <c r="F1833" i="46"/>
  <c r="G1832" i="46"/>
  <c r="F1832" i="46"/>
  <c r="G1831" i="46"/>
  <c r="F1831" i="46"/>
  <c r="G1830" i="46"/>
  <c r="F1830" i="46"/>
  <c r="G1829" i="46"/>
  <c r="F1829" i="46"/>
  <c r="G1828" i="46"/>
  <c r="F1828" i="46"/>
  <c r="G1827" i="46"/>
  <c r="F1827" i="46"/>
  <c r="G1826" i="46"/>
  <c r="F1826" i="46"/>
  <c r="G1825" i="46"/>
  <c r="F1825" i="46"/>
  <c r="G1824" i="46"/>
  <c r="F1824" i="46"/>
  <c r="G1823" i="46"/>
  <c r="F1823" i="46"/>
  <c r="G1822" i="46"/>
  <c r="F1822" i="46"/>
  <c r="G1821" i="46"/>
  <c r="F1821" i="46"/>
  <c r="G1820" i="46"/>
  <c r="F1820" i="46"/>
  <c r="G1819" i="46"/>
  <c r="F1819" i="46"/>
  <c r="G1818" i="46"/>
  <c r="F1818" i="46"/>
  <c r="G1817" i="46"/>
  <c r="F1817" i="46"/>
  <c r="G1816" i="46"/>
  <c r="F1816" i="46"/>
  <c r="G1815" i="46"/>
  <c r="F1815" i="46"/>
  <c r="G1814" i="46"/>
  <c r="F1814" i="46"/>
  <c r="G1813" i="46"/>
  <c r="F1813" i="46"/>
  <c r="G1812" i="46"/>
  <c r="F1812" i="46"/>
  <c r="G1811" i="46"/>
  <c r="F1811" i="46"/>
  <c r="G1810" i="46"/>
  <c r="F1810" i="46"/>
  <c r="G1809" i="46"/>
  <c r="F1809" i="46"/>
  <c r="G1808" i="46"/>
  <c r="F1808" i="46"/>
  <c r="G1807" i="46"/>
  <c r="F1807" i="46"/>
  <c r="G1806" i="46"/>
  <c r="F1806" i="46"/>
  <c r="G1805" i="46"/>
  <c r="F1805" i="46"/>
  <c r="G1804" i="46"/>
  <c r="F1804" i="46"/>
  <c r="G1803" i="46"/>
  <c r="F1803" i="46"/>
  <c r="G1802" i="46"/>
  <c r="F1802" i="46"/>
  <c r="G1801" i="46"/>
  <c r="F1801" i="46"/>
  <c r="G1800" i="46"/>
  <c r="F1800" i="46"/>
  <c r="G1799" i="46"/>
  <c r="F1799" i="46"/>
  <c r="G1798" i="46"/>
  <c r="F1798" i="46"/>
  <c r="G1797" i="46"/>
  <c r="F1797" i="46"/>
  <c r="G1796" i="46"/>
  <c r="F1796" i="46"/>
  <c r="G1795" i="46"/>
  <c r="F1795" i="46"/>
  <c r="G1794" i="46"/>
  <c r="F1794" i="46"/>
  <c r="G1793" i="46"/>
  <c r="F1793" i="46"/>
  <c r="G1792" i="46"/>
  <c r="F1792" i="46"/>
  <c r="G1791" i="46"/>
  <c r="F1791" i="46"/>
  <c r="G1790" i="46"/>
  <c r="F1790" i="46"/>
  <c r="G1789" i="46"/>
  <c r="F1789" i="46"/>
  <c r="G1788" i="46"/>
  <c r="F1788" i="46"/>
  <c r="G1787" i="46"/>
  <c r="F1787" i="46"/>
  <c r="G1786" i="46"/>
  <c r="F1786" i="46"/>
  <c r="G1785" i="46"/>
  <c r="F1785" i="46"/>
  <c r="G1784" i="46"/>
  <c r="F1784" i="46"/>
  <c r="G1783" i="46"/>
  <c r="F1783" i="46"/>
  <c r="G1782" i="46"/>
  <c r="F1782" i="46"/>
  <c r="G1781" i="46"/>
  <c r="F1781" i="46"/>
  <c r="G1780" i="46"/>
  <c r="F1780" i="46"/>
  <c r="G1779" i="46"/>
  <c r="F1779" i="46"/>
  <c r="G1778" i="46"/>
  <c r="F1778" i="46"/>
  <c r="G1777" i="46"/>
  <c r="F1777" i="46"/>
  <c r="G1776" i="46"/>
  <c r="F1776" i="46"/>
  <c r="G1775" i="46"/>
  <c r="F1775" i="46"/>
  <c r="G1774" i="46"/>
  <c r="F1774" i="46"/>
  <c r="G1773" i="46"/>
  <c r="F1773" i="46"/>
  <c r="G1772" i="46"/>
  <c r="F1772" i="46"/>
  <c r="G1771" i="46"/>
  <c r="F1771" i="46"/>
  <c r="G1770" i="46"/>
  <c r="F1770" i="46"/>
  <c r="G1769" i="46"/>
  <c r="F1769" i="46"/>
  <c r="G1768" i="46"/>
  <c r="F1768" i="46"/>
  <c r="G1767" i="46"/>
  <c r="F1767" i="46"/>
  <c r="G1766" i="46"/>
  <c r="F1766" i="46"/>
  <c r="G1765" i="46"/>
  <c r="F1765" i="46"/>
  <c r="G1764" i="46"/>
  <c r="F1764" i="46"/>
  <c r="G1763" i="46"/>
  <c r="F1763" i="46"/>
  <c r="G1762" i="46"/>
  <c r="F1762" i="46"/>
  <c r="G1761" i="46"/>
  <c r="F1761" i="46"/>
  <c r="G1760" i="46"/>
  <c r="F1760" i="46"/>
  <c r="G1759" i="46"/>
  <c r="F1759" i="46"/>
  <c r="G1758" i="46"/>
  <c r="F1758" i="46"/>
  <c r="G1757" i="46"/>
  <c r="F1757" i="46"/>
  <c r="G1756" i="46"/>
  <c r="F1756" i="46"/>
  <c r="G1755" i="46"/>
  <c r="F1755" i="46"/>
  <c r="G1754" i="46"/>
  <c r="F1754" i="46"/>
  <c r="G1753" i="46"/>
  <c r="F1753" i="46"/>
  <c r="G1752" i="46"/>
  <c r="F1752" i="46"/>
  <c r="G1751" i="46"/>
  <c r="F1751" i="46"/>
  <c r="G1750" i="46"/>
  <c r="F1750" i="46"/>
  <c r="G1749" i="46"/>
  <c r="F1749" i="46"/>
  <c r="G1748" i="46"/>
  <c r="F1748" i="46"/>
  <c r="G1747" i="46"/>
  <c r="F1747" i="46"/>
  <c r="G1746" i="46"/>
  <c r="F1746" i="46"/>
  <c r="G1745" i="46"/>
  <c r="F1745" i="46"/>
  <c r="G1744" i="46"/>
  <c r="F1744" i="46"/>
  <c r="G1743" i="46"/>
  <c r="F1743" i="46"/>
  <c r="G1742" i="46"/>
  <c r="F1742" i="46"/>
  <c r="G1741" i="46"/>
  <c r="F1741" i="46"/>
  <c r="G1740" i="46"/>
  <c r="F1740" i="46"/>
  <c r="G1739" i="46"/>
  <c r="F1739" i="46"/>
  <c r="G1738" i="46"/>
  <c r="F1738" i="46"/>
  <c r="G1737" i="46"/>
  <c r="F1737" i="46"/>
  <c r="G1736" i="46"/>
  <c r="F1736" i="46"/>
  <c r="G1735" i="46"/>
  <c r="F1735" i="46"/>
  <c r="G1734" i="46"/>
  <c r="F1734" i="46"/>
  <c r="G1733" i="46"/>
  <c r="F1733" i="46"/>
  <c r="G1732" i="46"/>
  <c r="F1732" i="46"/>
  <c r="G1731" i="46"/>
  <c r="F1731" i="46"/>
  <c r="G1730" i="46"/>
  <c r="F1730" i="46"/>
  <c r="G1729" i="46"/>
  <c r="F1729" i="46"/>
  <c r="G1728" i="46"/>
  <c r="F1728" i="46"/>
  <c r="G1727" i="46"/>
  <c r="F1727" i="46"/>
  <c r="G1726" i="46"/>
  <c r="F1726" i="46"/>
  <c r="G1725" i="46"/>
  <c r="F1725" i="46"/>
  <c r="G1724" i="46"/>
  <c r="F1724" i="46"/>
  <c r="G1723" i="46"/>
  <c r="F1723" i="46"/>
  <c r="G1722" i="46"/>
  <c r="F1722" i="46"/>
  <c r="G1721" i="46"/>
  <c r="F1721" i="46"/>
  <c r="G1720" i="46"/>
  <c r="F1720" i="46"/>
  <c r="G1719" i="46"/>
  <c r="F1719" i="46"/>
  <c r="G1718" i="46"/>
  <c r="F1718" i="46"/>
  <c r="G1717" i="46"/>
  <c r="F1717" i="46"/>
  <c r="G1716" i="46"/>
  <c r="F1716" i="46"/>
  <c r="G1715" i="46"/>
  <c r="F1715" i="46"/>
  <c r="G1714" i="46"/>
  <c r="F1714" i="46"/>
  <c r="G1713" i="46"/>
  <c r="F1713" i="46"/>
  <c r="G1712" i="46"/>
  <c r="F1712" i="46"/>
  <c r="G1711" i="46"/>
  <c r="F1711" i="46"/>
  <c r="G1710" i="46"/>
  <c r="F1710" i="46"/>
  <c r="G1709" i="46"/>
  <c r="F1709" i="46"/>
  <c r="G1708" i="46"/>
  <c r="F1708" i="46"/>
  <c r="G1707" i="46"/>
  <c r="F1707" i="46"/>
  <c r="G1706" i="46"/>
  <c r="F1706" i="46"/>
  <c r="G1705" i="46"/>
  <c r="F1705" i="46"/>
  <c r="G1704" i="46"/>
  <c r="F1704" i="46"/>
  <c r="G1703" i="46"/>
  <c r="F1703" i="46"/>
  <c r="G1702" i="46"/>
  <c r="F1702" i="46"/>
  <c r="G1701" i="46"/>
  <c r="F1701" i="46"/>
  <c r="G1700" i="46"/>
  <c r="F1700" i="46"/>
  <c r="G1699" i="46"/>
  <c r="F1699" i="46"/>
  <c r="G1698" i="46"/>
  <c r="F1698" i="46"/>
  <c r="G1697" i="46"/>
  <c r="F1697" i="46"/>
  <c r="G1696" i="46"/>
  <c r="F1696" i="46"/>
  <c r="G1695" i="46"/>
  <c r="F1695" i="46"/>
  <c r="G1694" i="46"/>
  <c r="F1694" i="46"/>
  <c r="G1693" i="46"/>
  <c r="F1693" i="46"/>
  <c r="G1692" i="46"/>
  <c r="F1692" i="46"/>
  <c r="G1691" i="46"/>
  <c r="F1691" i="46"/>
  <c r="G1690" i="46"/>
  <c r="F1690" i="46"/>
  <c r="G1689" i="46"/>
  <c r="F1689" i="46"/>
  <c r="G1687" i="46"/>
  <c r="F1687" i="46"/>
  <c r="G1686" i="46"/>
  <c r="F1686" i="46"/>
  <c r="G1685" i="46"/>
  <c r="F1685" i="46"/>
  <c r="G1684" i="46"/>
  <c r="F1684" i="46"/>
  <c r="G1683" i="46"/>
  <c r="F1683" i="46"/>
  <c r="G1682" i="46"/>
  <c r="F1682" i="46"/>
  <c r="G1681" i="46"/>
  <c r="F1681" i="46"/>
  <c r="G1680" i="46"/>
  <c r="F1680" i="46"/>
  <c r="G1679" i="46"/>
  <c r="F1679" i="46"/>
  <c r="G1678" i="46"/>
  <c r="F1678" i="46"/>
  <c r="G1677" i="46"/>
  <c r="F1677" i="46"/>
  <c r="G1676" i="46"/>
  <c r="F1676" i="46"/>
  <c r="G1675" i="46"/>
  <c r="F1675" i="46"/>
  <c r="G1674" i="46"/>
  <c r="F1674" i="46"/>
  <c r="G1673" i="46"/>
  <c r="F1673" i="46"/>
  <c r="G1672" i="46"/>
  <c r="F1672" i="46"/>
  <c r="G1671" i="46"/>
  <c r="F1671" i="46"/>
  <c r="G1670" i="46"/>
  <c r="F1670" i="46"/>
  <c r="G1669" i="46"/>
  <c r="F1669" i="46"/>
  <c r="G1668" i="46"/>
  <c r="F1668" i="46"/>
  <c r="G1667" i="46"/>
  <c r="F1667" i="46"/>
  <c r="G1666" i="46"/>
  <c r="F1666" i="46"/>
  <c r="G1665" i="46"/>
  <c r="F1665" i="46"/>
  <c r="G1664" i="46"/>
  <c r="F1664" i="46"/>
  <c r="G1663" i="46"/>
  <c r="F1663" i="46"/>
  <c r="G1662" i="46"/>
  <c r="F1662" i="46"/>
  <c r="G1661" i="46"/>
  <c r="F1661" i="46"/>
  <c r="G1660" i="46"/>
  <c r="F1660" i="46"/>
  <c r="G1659" i="46"/>
  <c r="F1659" i="46"/>
  <c r="G1658" i="46"/>
  <c r="F1658" i="46"/>
  <c r="G1657" i="46"/>
  <c r="F1657" i="46"/>
  <c r="G1656" i="46"/>
  <c r="F1656" i="46"/>
  <c r="G1655" i="46"/>
  <c r="F1655" i="46"/>
  <c r="G1654" i="46"/>
  <c r="F1654" i="46"/>
  <c r="G1653" i="46"/>
  <c r="F1653" i="46"/>
  <c r="G1652" i="46"/>
  <c r="F1652" i="46"/>
  <c r="G1651" i="46"/>
  <c r="F1651" i="46"/>
  <c r="G1650" i="46"/>
  <c r="F1650" i="46"/>
  <c r="G1649" i="46"/>
  <c r="F1649" i="46"/>
  <c r="G1648" i="46"/>
  <c r="F1648" i="46"/>
  <c r="G1647" i="46"/>
  <c r="F1647" i="46"/>
  <c r="G1646" i="46"/>
  <c r="F1646" i="46"/>
  <c r="G1645" i="46"/>
  <c r="F1645" i="46"/>
  <c r="G1644" i="46"/>
  <c r="F1644" i="46"/>
  <c r="G1643" i="46"/>
  <c r="F1643" i="46"/>
  <c r="G1642" i="46"/>
  <c r="F1642" i="46"/>
  <c r="G1641" i="46"/>
  <c r="F1641" i="46"/>
  <c r="G1640" i="46"/>
  <c r="F1640" i="46"/>
  <c r="G1639" i="46"/>
  <c r="F1639" i="46"/>
  <c r="G1638" i="46"/>
  <c r="F1638" i="46"/>
  <c r="G1637" i="46"/>
  <c r="F1637" i="46"/>
  <c r="G1636" i="46"/>
  <c r="F1636" i="46"/>
  <c r="G1635" i="46"/>
  <c r="F1635" i="46"/>
  <c r="G1634" i="46"/>
  <c r="F1634" i="46"/>
  <c r="G1633" i="46"/>
  <c r="F1633" i="46"/>
  <c r="G1632" i="46"/>
  <c r="F1632" i="46"/>
  <c r="G1631" i="46"/>
  <c r="F1631" i="46"/>
  <c r="G1630" i="46"/>
  <c r="F1630" i="46"/>
  <c r="G1629" i="46"/>
  <c r="F1629" i="46"/>
  <c r="G1628" i="46"/>
  <c r="F1628" i="46"/>
  <c r="G1627" i="46"/>
  <c r="F1627" i="46"/>
  <c r="G1626" i="46"/>
  <c r="F1626" i="46"/>
  <c r="G1625" i="46"/>
  <c r="F1625" i="46"/>
  <c r="G1624" i="46"/>
  <c r="F1624" i="46"/>
  <c r="G1623" i="46"/>
  <c r="F1623" i="46"/>
  <c r="G1622" i="46"/>
  <c r="F1622" i="46"/>
  <c r="G1621" i="46"/>
  <c r="F1621" i="46"/>
  <c r="G1620" i="46"/>
  <c r="F1620" i="46"/>
  <c r="G1619" i="46"/>
  <c r="F1619" i="46"/>
  <c r="G1618" i="46"/>
  <c r="F1618" i="46"/>
  <c r="G1617" i="46"/>
  <c r="F1617" i="46"/>
  <c r="G1616" i="46"/>
  <c r="F1616" i="46"/>
  <c r="G1615" i="46"/>
  <c r="F1615" i="46"/>
  <c r="G1614" i="46"/>
  <c r="F1614" i="46"/>
  <c r="G1613" i="46"/>
  <c r="F1613" i="46"/>
  <c r="G1612" i="46"/>
  <c r="F1612" i="46"/>
  <c r="G1611" i="46"/>
  <c r="F1611" i="46"/>
  <c r="G1610" i="46"/>
  <c r="F1610" i="46"/>
  <c r="G1609" i="46"/>
  <c r="F1609" i="46"/>
  <c r="G1608" i="46"/>
  <c r="F1608" i="46"/>
  <c r="G1607" i="46"/>
  <c r="F1607" i="46"/>
  <c r="G1606" i="46"/>
  <c r="F1606" i="46"/>
  <c r="G1605" i="46"/>
  <c r="F1605" i="46"/>
  <c r="G1604" i="46"/>
  <c r="F1604" i="46"/>
  <c r="G1603" i="46"/>
  <c r="F1603" i="46"/>
  <c r="G1602" i="46"/>
  <c r="F1602" i="46"/>
  <c r="G1601" i="46"/>
  <c r="F1601" i="46"/>
  <c r="G1600" i="46"/>
  <c r="F1600" i="46"/>
  <c r="G1599" i="46"/>
  <c r="F1599" i="46"/>
  <c r="G1598" i="46"/>
  <c r="F1598" i="46"/>
  <c r="G1597" i="46"/>
  <c r="F1597" i="46"/>
  <c r="G1596" i="46"/>
  <c r="F1596" i="46"/>
  <c r="G1595" i="46"/>
  <c r="F1595" i="46"/>
  <c r="G1594" i="46"/>
  <c r="F1594" i="46"/>
  <c r="G1593" i="46"/>
  <c r="F1593" i="46"/>
  <c r="G1592" i="46"/>
  <c r="F1592" i="46"/>
  <c r="G1591" i="46"/>
  <c r="F1591" i="46"/>
  <c r="G1590" i="46"/>
  <c r="F1590" i="46"/>
  <c r="G1589" i="46"/>
  <c r="F1589" i="46"/>
  <c r="G1588" i="46"/>
  <c r="F1588" i="46"/>
  <c r="G1587" i="46"/>
  <c r="F1587" i="46"/>
  <c r="G1586" i="46"/>
  <c r="F1586" i="46"/>
  <c r="G1585" i="46"/>
  <c r="F1585" i="46"/>
  <c r="G1584" i="46"/>
  <c r="F1584" i="46"/>
  <c r="G1583" i="46"/>
  <c r="F1583" i="46"/>
  <c r="G1582" i="46"/>
  <c r="F1582" i="46"/>
  <c r="G1581" i="46"/>
  <c r="F1581" i="46"/>
  <c r="G1580" i="46"/>
  <c r="F1580" i="46"/>
  <c r="G1579" i="46"/>
  <c r="F1579" i="46"/>
  <c r="G1578" i="46"/>
  <c r="F1578" i="46"/>
  <c r="G1577" i="46"/>
  <c r="F1577" i="46"/>
  <c r="G1576" i="46"/>
  <c r="F1576" i="46"/>
  <c r="G1575" i="46"/>
  <c r="F1575" i="46"/>
  <c r="G1574" i="46"/>
  <c r="F1574" i="46"/>
  <c r="G1573" i="46"/>
  <c r="F1573" i="46"/>
  <c r="G1572" i="46"/>
  <c r="F1572" i="46"/>
  <c r="G1571" i="46"/>
  <c r="F1571" i="46"/>
  <c r="G1570" i="46"/>
  <c r="F1570" i="46"/>
  <c r="G1569" i="46"/>
  <c r="F1569" i="46"/>
  <c r="G1568" i="46"/>
  <c r="F1568" i="46"/>
  <c r="G1567" i="46"/>
  <c r="F1567" i="46"/>
  <c r="G1566" i="46"/>
  <c r="F1566" i="46"/>
  <c r="G1565" i="46"/>
  <c r="F1565" i="46"/>
  <c r="G1564" i="46"/>
  <c r="F1564" i="46"/>
  <c r="G1563" i="46"/>
  <c r="F1563" i="46"/>
  <c r="G1562" i="46"/>
  <c r="F1562" i="46"/>
  <c r="G1561" i="46"/>
  <c r="F1561" i="46"/>
  <c r="G1560" i="46"/>
  <c r="F1560" i="46"/>
  <c r="G1559" i="46"/>
  <c r="F1559" i="46"/>
  <c r="G1558" i="46"/>
  <c r="F1558" i="46"/>
  <c r="G1557" i="46"/>
  <c r="F1557" i="46"/>
  <c r="G1556" i="46"/>
  <c r="F1556" i="46"/>
  <c r="G1555" i="46"/>
  <c r="F1555" i="46"/>
  <c r="G1554" i="46"/>
  <c r="F1554" i="46"/>
  <c r="G1553" i="46"/>
  <c r="F1553" i="46"/>
  <c r="G1552" i="46"/>
  <c r="F1552" i="46"/>
  <c r="G1551" i="46"/>
  <c r="F1551" i="46"/>
  <c r="G1550" i="46"/>
  <c r="F1550" i="46"/>
  <c r="G1549" i="46"/>
  <c r="F1549" i="46"/>
  <c r="G1548" i="46"/>
  <c r="F1548" i="46"/>
  <c r="G1547" i="46"/>
  <c r="F1547" i="46"/>
  <c r="G1546" i="46"/>
  <c r="F1546" i="46"/>
  <c r="G1545" i="46"/>
  <c r="F1545" i="46"/>
  <c r="G1544" i="46"/>
  <c r="F1544" i="46"/>
  <c r="G1543" i="46"/>
  <c r="F1543" i="46"/>
  <c r="G1542" i="46"/>
  <c r="F1542" i="46"/>
  <c r="G1541" i="46"/>
  <c r="F1541" i="46"/>
  <c r="G1540" i="46"/>
  <c r="F1540" i="46"/>
  <c r="G1539" i="46"/>
  <c r="F1539" i="46"/>
  <c r="G1538" i="46"/>
  <c r="F1538" i="46"/>
  <c r="G1537" i="46"/>
  <c r="F1537" i="46"/>
  <c r="G1536" i="46"/>
  <c r="F1536" i="46"/>
  <c r="G1535" i="46"/>
  <c r="F1535" i="46"/>
  <c r="G1534" i="46"/>
  <c r="F1534" i="46"/>
  <c r="G1533" i="46"/>
  <c r="F1533" i="46"/>
  <c r="G1532" i="46"/>
  <c r="F1532" i="46"/>
  <c r="G1531" i="46"/>
  <c r="F1531" i="46"/>
  <c r="G1530" i="46"/>
  <c r="F1530" i="46"/>
  <c r="G1529" i="46"/>
  <c r="F1529" i="46"/>
  <c r="G1528" i="46"/>
  <c r="F1528" i="46"/>
  <c r="G1527" i="46"/>
  <c r="F1527" i="46"/>
  <c r="G1526" i="46"/>
  <c r="F1526" i="46"/>
  <c r="G1525" i="46"/>
  <c r="F1525" i="46"/>
  <c r="G1524" i="46"/>
  <c r="F1524" i="46"/>
  <c r="G1523" i="46"/>
  <c r="F1523" i="46"/>
  <c r="G1522" i="46"/>
  <c r="F1522" i="46"/>
  <c r="G1521" i="46"/>
  <c r="F1521" i="46"/>
  <c r="G1520" i="46"/>
  <c r="F1520" i="46"/>
  <c r="G1519" i="46"/>
  <c r="F1519" i="46"/>
  <c r="G1518" i="46"/>
  <c r="F1518" i="46"/>
  <c r="G1517" i="46"/>
  <c r="F1517" i="46"/>
  <c r="G1516" i="46"/>
  <c r="F1516" i="46"/>
  <c r="G1515" i="46"/>
  <c r="F1515" i="46"/>
  <c r="G1514" i="46"/>
  <c r="F1514" i="46"/>
  <c r="G1513" i="46"/>
  <c r="F1513" i="46"/>
  <c r="G1512" i="46"/>
  <c r="F1512" i="46"/>
  <c r="G1511" i="46"/>
  <c r="F1511" i="46"/>
  <c r="G1510" i="46"/>
  <c r="F1510" i="46"/>
  <c r="G1509" i="46"/>
  <c r="F1509" i="46"/>
  <c r="G1508" i="46"/>
  <c r="F1508" i="46"/>
  <c r="G1507" i="46"/>
  <c r="F1507" i="46"/>
  <c r="G1506" i="46"/>
  <c r="F1506" i="46"/>
  <c r="G1505" i="46"/>
  <c r="F1505" i="46"/>
  <c r="G1504" i="46"/>
  <c r="F1504" i="46"/>
  <c r="G1503" i="46"/>
  <c r="F1503" i="46"/>
  <c r="G1502" i="46"/>
  <c r="F1502" i="46"/>
  <c r="G1501" i="46"/>
  <c r="F1501" i="46"/>
  <c r="G1500" i="46"/>
  <c r="F1500" i="46"/>
  <c r="G1499" i="46"/>
  <c r="F1499" i="46"/>
  <c r="G1498" i="46"/>
  <c r="F1498" i="46"/>
  <c r="G1497" i="46"/>
  <c r="F1497" i="46"/>
  <c r="G1496" i="46"/>
  <c r="F1496" i="46"/>
  <c r="G1495" i="46"/>
  <c r="F1495" i="46"/>
  <c r="G1494" i="46"/>
  <c r="F1494" i="46"/>
  <c r="G1493" i="46"/>
  <c r="F1493" i="46"/>
  <c r="G1492" i="46"/>
  <c r="F1492" i="46"/>
  <c r="G1491" i="46"/>
  <c r="F1491" i="46"/>
  <c r="G1490" i="46"/>
  <c r="F1490" i="46"/>
  <c r="G1489" i="46"/>
  <c r="F1489" i="46"/>
  <c r="G1488" i="46"/>
  <c r="F1488" i="46"/>
  <c r="G1487" i="46"/>
  <c r="F1487" i="46"/>
  <c r="G1486" i="46"/>
  <c r="F1486" i="46"/>
  <c r="G1485" i="46"/>
  <c r="F1485" i="46"/>
  <c r="G1484" i="46"/>
  <c r="F1484" i="46"/>
  <c r="G1483" i="46"/>
  <c r="F1483" i="46"/>
  <c r="G1482" i="46"/>
  <c r="F1482" i="46"/>
  <c r="G1481" i="46"/>
  <c r="F1481" i="46"/>
  <c r="G1480" i="46"/>
  <c r="F1480" i="46"/>
  <c r="G1479" i="46"/>
  <c r="F1479" i="46"/>
  <c r="G1478" i="46"/>
  <c r="F1478" i="46"/>
  <c r="G1477" i="46"/>
  <c r="F1477" i="46"/>
  <c r="G1476" i="46"/>
  <c r="F1476" i="46"/>
  <c r="G1475" i="46"/>
  <c r="F1475" i="46"/>
  <c r="G1474" i="46"/>
  <c r="F1474" i="46"/>
  <c r="G1473" i="46"/>
  <c r="F1473" i="46"/>
  <c r="G1472" i="46"/>
  <c r="F1472" i="46"/>
  <c r="G1471" i="46"/>
  <c r="F1471" i="46"/>
  <c r="G1470" i="46"/>
  <c r="F1470" i="46"/>
  <c r="G1469" i="46"/>
  <c r="F1469" i="46"/>
  <c r="G1468" i="46"/>
  <c r="F1468" i="46"/>
  <c r="G1467" i="46"/>
  <c r="F1467" i="46"/>
  <c r="G1466" i="46"/>
  <c r="F1466" i="46"/>
  <c r="G1465" i="46"/>
  <c r="F1465" i="46"/>
  <c r="G1464" i="46"/>
  <c r="F1464" i="46"/>
  <c r="G1463" i="46"/>
  <c r="F1463" i="46"/>
  <c r="G1462" i="46"/>
  <c r="F1462" i="46"/>
  <c r="G1461" i="46"/>
  <c r="F1461" i="46"/>
  <c r="G1460" i="46"/>
  <c r="F1460" i="46"/>
  <c r="G1459" i="46"/>
  <c r="F1459" i="46"/>
  <c r="G1458" i="46"/>
  <c r="F1458" i="46"/>
  <c r="G1457" i="46"/>
  <c r="F1457" i="46"/>
  <c r="G1456" i="46"/>
  <c r="F1456" i="46"/>
  <c r="G1455" i="46"/>
  <c r="F1455" i="46"/>
  <c r="G1454" i="46"/>
  <c r="F1454" i="46"/>
  <c r="G1453" i="46"/>
  <c r="F1453" i="46"/>
  <c r="G1452" i="46"/>
  <c r="F1452" i="46"/>
  <c r="G1451" i="46"/>
  <c r="F1451" i="46"/>
  <c r="G1450" i="46"/>
  <c r="F1450" i="46"/>
  <c r="G1449" i="46"/>
  <c r="F1449" i="46"/>
  <c r="G1448" i="46"/>
  <c r="F1448" i="46"/>
  <c r="G1447" i="46"/>
  <c r="F1447" i="46"/>
  <c r="G1446" i="46"/>
  <c r="F1446" i="46"/>
  <c r="G1445" i="46"/>
  <c r="F1445" i="46"/>
  <c r="G1444" i="46"/>
  <c r="F1444" i="46"/>
  <c r="G1443" i="46"/>
  <c r="F1443" i="46"/>
  <c r="G1442" i="46"/>
  <c r="F1442" i="46"/>
  <c r="G1441" i="46"/>
  <c r="F1441" i="46"/>
  <c r="G1440" i="46"/>
  <c r="F1440" i="46"/>
  <c r="G1439" i="46"/>
  <c r="F1439" i="46"/>
  <c r="G1438" i="46"/>
  <c r="F1438" i="46"/>
  <c r="G1437" i="46"/>
  <c r="F1437" i="46"/>
  <c r="G1436" i="46"/>
  <c r="F1436" i="46"/>
  <c r="G1435" i="46"/>
  <c r="F1435" i="46"/>
  <c r="G1434" i="46"/>
  <c r="F1434" i="46"/>
  <c r="G1433" i="46"/>
  <c r="F1433" i="46"/>
  <c r="G1432" i="46"/>
  <c r="F1432" i="46"/>
  <c r="G1431" i="46"/>
  <c r="F1431" i="46"/>
  <c r="G1430" i="46"/>
  <c r="F1430" i="46"/>
  <c r="G1429" i="46"/>
  <c r="F1429" i="46"/>
  <c r="G1428" i="46"/>
  <c r="F1428" i="46"/>
  <c r="G1427" i="46"/>
  <c r="F1427" i="46"/>
  <c r="G1426" i="46"/>
  <c r="F1426" i="46"/>
  <c r="G1425" i="46"/>
  <c r="F1425" i="46"/>
  <c r="G1424" i="46"/>
  <c r="F1424" i="46"/>
  <c r="G1423" i="46"/>
  <c r="F1423" i="46"/>
  <c r="G1422" i="46"/>
  <c r="F1422" i="46"/>
  <c r="G1421" i="46"/>
  <c r="F1421" i="46"/>
  <c r="G1420" i="46"/>
  <c r="F1420" i="46"/>
  <c r="G1419" i="46"/>
  <c r="F1419" i="46"/>
  <c r="G1418" i="46"/>
  <c r="F1418" i="46"/>
  <c r="G1417" i="46"/>
  <c r="F1417" i="46"/>
  <c r="G1416" i="46"/>
  <c r="F1416" i="46"/>
  <c r="G1415" i="46"/>
  <c r="F1415" i="46"/>
  <c r="G1414" i="46"/>
  <c r="F1414" i="46"/>
  <c r="G1413" i="46"/>
  <c r="F1413" i="46"/>
  <c r="G1412" i="46"/>
  <c r="F1412" i="46"/>
  <c r="G1411" i="46"/>
  <c r="F1411" i="46"/>
  <c r="G1410" i="46"/>
  <c r="F1410" i="46"/>
  <c r="G1409" i="46"/>
  <c r="F1409" i="46"/>
  <c r="G1408" i="46"/>
  <c r="F1408" i="46"/>
  <c r="G1407" i="46"/>
  <c r="F1407" i="46"/>
  <c r="G1406" i="46"/>
  <c r="F1406" i="46"/>
  <c r="G1405" i="46"/>
  <c r="F1405" i="46"/>
  <c r="G1404" i="46"/>
  <c r="F1404" i="46"/>
  <c r="G1403" i="46"/>
  <c r="F1403" i="46"/>
  <c r="G1402" i="46"/>
  <c r="F1402" i="46"/>
  <c r="G1401" i="46"/>
  <c r="F1401" i="46"/>
  <c r="G1400" i="46"/>
  <c r="F1400" i="46"/>
  <c r="G1399" i="46"/>
  <c r="F1399" i="46"/>
  <c r="G1398" i="46"/>
  <c r="F1398" i="46"/>
  <c r="G1397" i="46"/>
  <c r="F1397" i="46"/>
  <c r="G1396" i="46"/>
  <c r="F1396" i="46"/>
  <c r="G1395" i="46"/>
  <c r="F1395" i="46"/>
  <c r="G1394" i="46"/>
  <c r="F1394" i="46"/>
  <c r="G1393" i="46"/>
  <c r="F1393" i="46"/>
  <c r="G1392" i="46"/>
  <c r="F1392" i="46"/>
  <c r="G1391" i="46"/>
  <c r="F1391" i="46"/>
  <c r="G1390" i="46"/>
  <c r="F1390" i="46"/>
  <c r="G1389" i="46"/>
  <c r="F1389" i="46"/>
  <c r="G1388" i="46"/>
  <c r="F1388" i="46"/>
  <c r="G1387" i="46"/>
  <c r="F1387" i="46"/>
  <c r="G1386" i="46"/>
  <c r="F1386" i="46"/>
  <c r="G1385" i="46"/>
  <c r="F1385" i="46"/>
  <c r="G1384" i="46"/>
  <c r="F1384" i="46"/>
  <c r="G1383" i="46"/>
  <c r="F1383" i="46"/>
  <c r="G1382" i="46"/>
  <c r="F1382" i="46"/>
  <c r="G1381" i="46"/>
  <c r="F1381" i="46"/>
  <c r="G1380" i="46"/>
  <c r="F1380" i="46"/>
  <c r="G1379" i="46"/>
  <c r="F1379" i="46"/>
  <c r="G1378" i="46"/>
  <c r="F1378" i="46"/>
  <c r="G1377" i="46"/>
  <c r="F1377" i="46"/>
  <c r="G1376" i="46"/>
  <c r="F1376" i="46"/>
  <c r="G1375" i="46"/>
  <c r="F1375" i="46"/>
  <c r="G1374" i="46"/>
  <c r="F1374" i="46"/>
  <c r="G1373" i="46"/>
  <c r="F1373" i="46"/>
  <c r="G1372" i="46"/>
  <c r="F1372" i="46"/>
  <c r="G1371" i="46"/>
  <c r="F1371" i="46"/>
  <c r="G1370" i="46"/>
  <c r="F1370" i="46"/>
  <c r="G1369" i="46"/>
  <c r="F1369" i="46"/>
  <c r="G1368" i="46"/>
  <c r="F1368" i="46"/>
  <c r="G1367" i="46"/>
  <c r="F1367" i="46"/>
  <c r="G1366" i="46"/>
  <c r="F1366" i="46"/>
  <c r="G1365" i="46"/>
  <c r="F1365" i="46"/>
  <c r="G1364" i="46"/>
  <c r="F1364" i="46"/>
  <c r="G1363" i="46"/>
  <c r="F1363" i="46"/>
  <c r="G1362" i="46"/>
  <c r="F1362" i="46"/>
  <c r="G1361" i="46"/>
  <c r="F1361" i="46"/>
  <c r="G1360" i="46"/>
  <c r="F1360" i="46"/>
  <c r="G1359" i="46"/>
  <c r="F1359" i="46"/>
  <c r="G1358" i="46"/>
  <c r="F1358" i="46"/>
  <c r="G1357" i="46"/>
  <c r="F1357" i="46"/>
  <c r="G1356" i="46"/>
  <c r="F1356" i="46"/>
  <c r="G1355" i="46"/>
  <c r="F1355" i="46"/>
  <c r="G1354" i="46"/>
  <c r="F1354" i="46"/>
  <c r="G1353" i="46"/>
  <c r="F1353" i="46"/>
  <c r="G1352" i="46"/>
  <c r="F1352" i="46"/>
  <c r="G1351" i="46"/>
  <c r="F1351" i="46"/>
  <c r="G1350" i="46"/>
  <c r="F1350" i="46"/>
  <c r="G1349" i="46"/>
  <c r="F1349" i="46"/>
  <c r="G1348" i="46"/>
  <c r="F1348" i="46"/>
  <c r="G1347" i="46"/>
  <c r="F1347" i="46"/>
  <c r="G1346" i="46"/>
  <c r="F1346" i="46"/>
  <c r="G1345" i="46"/>
  <c r="F1345" i="46"/>
  <c r="G1344" i="46"/>
  <c r="F1344" i="46"/>
  <c r="G1343" i="46"/>
  <c r="F1343" i="46"/>
  <c r="G1342" i="46"/>
  <c r="F1342" i="46"/>
  <c r="G1341" i="46"/>
  <c r="F1341" i="46"/>
  <c r="G1340" i="46"/>
  <c r="F1340" i="46"/>
  <c r="G1339" i="46"/>
  <c r="F1339" i="46"/>
  <c r="G1338" i="46"/>
  <c r="F1338" i="46"/>
  <c r="G1337" i="46"/>
  <c r="F1337" i="46"/>
  <c r="G1336" i="46"/>
  <c r="F1336" i="46"/>
  <c r="G1335" i="46"/>
  <c r="F1335" i="46"/>
  <c r="G1334" i="46"/>
  <c r="F1334" i="46"/>
  <c r="G1333" i="46"/>
  <c r="F1333" i="46"/>
  <c r="G1332" i="46"/>
  <c r="F1332" i="46"/>
  <c r="G1331" i="46"/>
  <c r="F1331" i="46"/>
  <c r="G1330" i="46"/>
  <c r="F1330" i="46"/>
  <c r="G1329" i="46"/>
  <c r="F1329" i="46"/>
  <c r="G1328" i="46"/>
  <c r="F1328" i="46"/>
  <c r="G1327" i="46"/>
  <c r="F1327" i="46"/>
  <c r="G1326" i="46"/>
  <c r="F1326" i="46"/>
  <c r="G1325" i="46"/>
  <c r="F1325" i="46"/>
  <c r="G1324" i="46"/>
  <c r="F1324" i="46"/>
  <c r="G1323" i="46"/>
  <c r="F1323" i="46"/>
  <c r="G1322" i="46"/>
  <c r="F1322" i="46"/>
  <c r="G1321" i="46"/>
  <c r="F1321" i="46"/>
  <c r="G1320" i="46"/>
  <c r="F1320" i="46"/>
  <c r="G1319" i="46"/>
  <c r="F1319" i="46"/>
  <c r="G1318" i="46"/>
  <c r="F1318" i="46"/>
  <c r="G1317" i="46"/>
  <c r="F1317" i="46"/>
  <c r="G1316" i="46"/>
  <c r="F1316" i="46"/>
  <c r="G1315" i="46"/>
  <c r="F1315" i="46"/>
  <c r="G1314" i="46"/>
  <c r="F1314" i="46"/>
  <c r="G1313" i="46"/>
  <c r="F1313" i="46"/>
  <c r="G1312" i="46"/>
  <c r="F1312" i="46"/>
  <c r="G1311" i="46"/>
  <c r="F1311" i="46"/>
  <c r="G1310" i="46"/>
  <c r="F1310" i="46"/>
  <c r="G1309" i="46"/>
  <c r="F1309" i="46"/>
  <c r="G1308" i="46"/>
  <c r="F1308" i="46"/>
  <c r="G1307" i="46"/>
  <c r="F1307" i="46"/>
  <c r="G1306" i="46"/>
  <c r="F1306" i="46"/>
  <c r="G1305" i="46"/>
  <c r="F1305" i="46"/>
  <c r="G1304" i="46"/>
  <c r="F1304" i="46"/>
  <c r="G1303" i="46"/>
  <c r="F1303" i="46"/>
  <c r="G1302" i="46"/>
  <c r="F1302" i="46"/>
  <c r="G1301" i="46"/>
  <c r="F1301" i="46"/>
  <c r="G1300" i="46"/>
  <c r="F1300" i="46"/>
  <c r="G1299" i="46"/>
  <c r="F1299" i="46"/>
  <c r="G1298" i="46"/>
  <c r="F1298" i="46"/>
  <c r="G1297" i="46"/>
  <c r="F1297" i="46"/>
  <c r="G1296" i="46"/>
  <c r="F1296" i="46"/>
  <c r="G1295" i="46"/>
  <c r="F1295" i="46"/>
  <c r="G1294" i="46"/>
  <c r="F1294" i="46"/>
  <c r="G1293" i="46"/>
  <c r="F1293" i="46"/>
  <c r="G1292" i="46"/>
  <c r="F1292" i="46"/>
  <c r="G1291" i="46"/>
  <c r="F1291" i="46"/>
  <c r="G1290" i="46"/>
  <c r="F1290" i="46"/>
  <c r="G1289" i="46"/>
  <c r="F1289" i="46"/>
  <c r="G1288" i="46"/>
  <c r="F1288" i="46"/>
  <c r="G1287" i="46"/>
  <c r="F1287" i="46"/>
  <c r="G1286" i="46"/>
  <c r="F1286" i="46"/>
  <c r="G1285" i="46"/>
  <c r="F1285" i="46"/>
  <c r="G1284" i="46"/>
  <c r="F1284" i="46"/>
  <c r="G1283" i="46"/>
  <c r="F1283" i="46"/>
  <c r="G1282" i="46"/>
  <c r="F1282" i="46"/>
  <c r="G1281" i="46"/>
  <c r="F1281" i="46"/>
  <c r="G1280" i="46"/>
  <c r="F1280" i="46"/>
  <c r="G1279" i="46"/>
  <c r="F1279" i="46"/>
  <c r="G1278" i="46"/>
  <c r="F1278" i="46"/>
  <c r="G1277" i="46"/>
  <c r="F1277" i="46"/>
  <c r="G1276" i="46"/>
  <c r="F1276" i="46"/>
  <c r="G1275" i="46"/>
  <c r="F1275" i="46"/>
  <c r="G1274" i="46"/>
  <c r="F1274" i="46"/>
  <c r="G1273" i="46"/>
  <c r="F1273" i="46"/>
  <c r="G1272" i="46"/>
  <c r="F1272" i="46"/>
  <c r="G1271" i="46"/>
  <c r="F1271" i="46"/>
  <c r="G1270" i="46"/>
  <c r="F1270" i="46"/>
  <c r="G1269" i="46"/>
  <c r="F1269" i="46"/>
  <c r="G1268" i="46"/>
  <c r="F1268" i="46"/>
  <c r="G1267" i="46"/>
  <c r="F1267" i="46"/>
  <c r="G1266" i="46"/>
  <c r="F1266" i="46"/>
  <c r="G1265" i="46"/>
  <c r="F1265" i="46"/>
  <c r="G1264" i="46"/>
  <c r="F1264" i="46"/>
  <c r="G1263" i="46"/>
  <c r="F1263" i="46"/>
  <c r="G1262" i="46"/>
  <c r="F1262" i="46"/>
  <c r="G1261" i="46"/>
  <c r="F1261" i="46"/>
  <c r="G1260" i="46"/>
  <c r="F1260" i="46"/>
  <c r="G1259" i="46"/>
  <c r="F1259" i="46"/>
  <c r="G1258" i="46"/>
  <c r="F1258" i="46"/>
  <c r="G1257" i="46"/>
  <c r="F1257" i="46"/>
  <c r="G1256" i="46"/>
  <c r="F1256" i="46"/>
  <c r="G1255" i="46"/>
  <c r="F1255" i="46"/>
  <c r="G1254" i="46"/>
  <c r="F1254" i="46"/>
  <c r="G1253" i="46"/>
  <c r="F1253" i="46"/>
  <c r="G1252" i="46"/>
  <c r="F1252" i="46"/>
  <c r="G1251" i="46"/>
  <c r="F1251" i="46"/>
  <c r="G1250" i="46"/>
  <c r="F1250" i="46"/>
  <c r="G1249" i="46"/>
  <c r="F1249" i="46"/>
  <c r="G1248" i="46"/>
  <c r="F1248" i="46"/>
  <c r="G1247" i="46"/>
  <c r="F1247" i="46"/>
  <c r="G1246" i="46"/>
  <c r="F1246" i="46"/>
  <c r="G1245" i="46"/>
  <c r="F1245" i="46"/>
  <c r="G1244" i="46"/>
  <c r="F1244" i="46"/>
  <c r="G1243" i="46"/>
  <c r="F1243" i="46"/>
  <c r="G1242" i="46"/>
  <c r="F1242" i="46"/>
  <c r="G1241" i="46"/>
  <c r="F1241" i="46"/>
  <c r="G1240" i="46"/>
  <c r="F1240" i="46"/>
  <c r="G1239" i="46"/>
  <c r="F1239" i="46"/>
  <c r="G1238" i="46"/>
  <c r="F1238" i="46"/>
  <c r="G1237" i="46"/>
  <c r="F1237" i="46"/>
  <c r="G1236" i="46"/>
  <c r="F1236" i="46"/>
  <c r="G1235" i="46"/>
  <c r="F1235" i="46"/>
  <c r="G1234" i="46"/>
  <c r="F1234" i="46"/>
  <c r="G1233" i="46"/>
  <c r="F1233" i="46"/>
  <c r="G1232" i="46"/>
  <c r="F1232" i="46"/>
  <c r="G1231" i="46"/>
  <c r="F1231" i="46"/>
  <c r="G1230" i="46"/>
  <c r="F1230" i="46"/>
  <c r="G1229" i="46"/>
  <c r="F1229" i="46"/>
  <c r="G1228" i="46"/>
  <c r="F1228" i="46"/>
  <c r="G1227" i="46"/>
  <c r="F1227" i="46"/>
  <c r="G1226" i="46"/>
  <c r="F1226" i="46"/>
  <c r="G1225" i="46"/>
  <c r="F1225" i="46"/>
  <c r="G1224" i="46"/>
  <c r="F1224" i="46"/>
  <c r="G1223" i="46"/>
  <c r="F1223" i="46"/>
  <c r="G1222" i="46"/>
  <c r="F1222" i="46"/>
  <c r="G1221" i="46"/>
  <c r="F1221" i="46"/>
  <c r="G1220" i="46"/>
  <c r="F1220" i="46"/>
  <c r="G1219" i="46"/>
  <c r="F1219" i="46"/>
  <c r="G1218" i="46"/>
  <c r="F1218" i="46"/>
  <c r="G1217" i="46"/>
  <c r="F1217" i="46"/>
  <c r="G1216" i="46"/>
  <c r="F1216" i="46"/>
  <c r="G1215" i="46"/>
  <c r="F1215" i="46"/>
  <c r="G1214" i="46"/>
  <c r="F1214" i="46"/>
  <c r="G1213" i="46"/>
  <c r="F1213" i="46"/>
  <c r="G1212" i="46"/>
  <c r="F1212" i="46"/>
  <c r="G1211" i="46"/>
  <c r="F1211" i="46"/>
  <c r="G1210" i="46"/>
  <c r="F1210" i="46"/>
  <c r="G1209" i="46"/>
  <c r="F1209" i="46"/>
  <c r="G1208" i="46"/>
  <c r="F1208" i="46"/>
  <c r="G1207" i="46"/>
  <c r="F1207" i="46"/>
  <c r="G1206" i="46"/>
  <c r="F1206" i="46"/>
  <c r="G1205" i="46"/>
  <c r="F1205" i="46"/>
  <c r="G1204" i="46"/>
  <c r="F1204" i="46"/>
  <c r="G1203" i="46"/>
  <c r="F1203" i="46"/>
  <c r="G1202" i="46"/>
  <c r="F1202" i="46"/>
  <c r="G1201" i="46"/>
  <c r="F1201" i="46"/>
  <c r="G1200" i="46"/>
  <c r="F1200" i="46"/>
  <c r="G1199" i="46"/>
  <c r="F1199" i="46"/>
  <c r="G1198" i="46"/>
  <c r="F1198" i="46"/>
  <c r="G1197" i="46"/>
  <c r="F1197" i="46"/>
  <c r="G1196" i="46"/>
  <c r="F1196" i="46"/>
  <c r="G1195" i="46"/>
  <c r="F1195" i="46"/>
  <c r="G1194" i="46"/>
  <c r="F1194" i="46"/>
  <c r="G1193" i="46"/>
  <c r="F1193" i="46"/>
  <c r="G1192" i="46"/>
  <c r="F1192" i="46"/>
  <c r="G1191" i="46"/>
  <c r="F1191" i="46"/>
  <c r="G1190" i="46"/>
  <c r="F1190" i="46"/>
  <c r="G1189" i="46"/>
  <c r="F1189" i="46"/>
  <c r="G1188" i="46"/>
  <c r="F1188" i="46"/>
  <c r="G1187" i="46"/>
  <c r="F1187" i="46"/>
  <c r="G1186" i="46"/>
  <c r="F1186" i="46"/>
  <c r="G1185" i="46"/>
  <c r="F1185" i="46"/>
  <c r="G1184" i="46"/>
  <c r="F1184" i="46"/>
  <c r="G1183" i="46"/>
  <c r="F1183" i="46"/>
  <c r="G1182" i="46"/>
  <c r="F1182" i="46"/>
  <c r="G1181" i="46"/>
  <c r="F1181" i="46"/>
  <c r="G1180" i="46"/>
  <c r="F1180" i="46"/>
  <c r="G1179" i="46"/>
  <c r="F1179" i="46"/>
  <c r="G1178" i="46"/>
  <c r="F1178" i="46"/>
  <c r="G1177" i="46"/>
  <c r="F1177" i="46"/>
  <c r="G1176" i="46"/>
  <c r="F1176" i="46"/>
  <c r="G1175" i="46"/>
  <c r="F1175" i="46"/>
  <c r="G1174" i="46"/>
  <c r="F1174" i="46"/>
  <c r="G1173" i="46"/>
  <c r="F1173" i="46"/>
  <c r="G1172" i="46"/>
  <c r="F1172" i="46"/>
  <c r="G1171" i="46"/>
  <c r="F1171" i="46"/>
  <c r="G1170" i="46"/>
  <c r="F1170" i="46"/>
  <c r="G1169" i="46"/>
  <c r="F1169" i="46"/>
  <c r="G1168" i="46"/>
  <c r="F1168" i="46"/>
  <c r="G1167" i="46"/>
  <c r="F1167" i="46"/>
  <c r="G1166" i="46"/>
  <c r="F1166" i="46"/>
  <c r="G1165" i="46"/>
  <c r="F1165" i="46"/>
  <c r="G1164" i="46"/>
  <c r="F1164" i="46"/>
  <c r="G1163" i="46"/>
  <c r="F1163" i="46"/>
  <c r="G1162" i="46"/>
  <c r="F1162" i="46"/>
  <c r="G1161" i="46"/>
  <c r="F1161" i="46"/>
  <c r="G1160" i="46"/>
  <c r="F1160" i="46"/>
  <c r="G1159" i="46"/>
  <c r="F1159" i="46"/>
  <c r="G1158" i="46"/>
  <c r="F1158" i="46"/>
  <c r="G1157" i="46"/>
  <c r="F1157" i="46"/>
  <c r="G1156" i="46"/>
  <c r="F1156" i="46"/>
  <c r="G1155" i="46"/>
  <c r="F1155" i="46"/>
  <c r="G1154" i="46"/>
  <c r="F1154" i="46"/>
  <c r="G1153" i="46"/>
  <c r="F1153" i="46"/>
  <c r="G1152" i="46"/>
  <c r="F1152" i="46"/>
  <c r="G1151" i="46"/>
  <c r="F1151" i="46"/>
  <c r="G1150" i="46"/>
  <c r="F1150" i="46"/>
  <c r="G1149" i="46"/>
  <c r="F1149" i="46"/>
  <c r="G1148" i="46"/>
  <c r="F1148" i="46"/>
  <c r="G1147" i="46"/>
  <c r="F1147" i="46"/>
  <c r="G1146" i="46"/>
  <c r="F1146" i="46"/>
  <c r="G1145" i="46"/>
  <c r="F1145" i="46"/>
  <c r="G1144" i="46"/>
  <c r="F1144" i="46"/>
  <c r="G1143" i="46"/>
  <c r="F1143" i="46"/>
  <c r="G1142" i="46"/>
  <c r="F1142" i="46"/>
  <c r="G1141" i="46"/>
  <c r="F1141" i="46"/>
  <c r="G1140" i="46"/>
  <c r="F1140" i="46"/>
  <c r="G1139" i="46"/>
  <c r="F1139" i="46"/>
  <c r="G1138" i="46"/>
  <c r="F1138" i="46"/>
  <c r="G1137" i="46"/>
  <c r="F1137" i="46"/>
  <c r="G1136" i="46"/>
  <c r="F1136" i="46"/>
  <c r="G1135" i="46"/>
  <c r="F1135" i="46"/>
  <c r="G1134" i="46"/>
  <c r="F1134" i="46"/>
  <c r="G1133" i="46"/>
  <c r="F1133" i="46"/>
  <c r="G1132" i="46"/>
  <c r="F1132" i="46"/>
  <c r="G1131" i="46"/>
  <c r="F1131" i="46"/>
  <c r="G1130" i="46"/>
  <c r="F1130" i="46"/>
  <c r="G1129" i="46"/>
  <c r="F1129" i="46"/>
  <c r="G1128" i="46"/>
  <c r="F1128" i="46"/>
  <c r="G1127" i="46"/>
  <c r="F1127" i="46"/>
  <c r="G1126" i="46"/>
  <c r="F1126" i="46"/>
  <c r="G1125" i="46"/>
  <c r="F1125" i="46"/>
  <c r="G1124" i="46"/>
  <c r="F1124" i="46"/>
  <c r="G1123" i="46"/>
  <c r="F1123" i="46"/>
  <c r="G1122" i="46"/>
  <c r="F1122" i="46"/>
  <c r="G1121" i="46"/>
  <c r="F1121" i="46"/>
  <c r="G1120" i="46"/>
  <c r="F1120" i="46"/>
  <c r="G1119" i="46"/>
  <c r="F1119" i="46"/>
  <c r="G1118" i="46"/>
  <c r="F1118" i="46"/>
  <c r="G1117" i="46"/>
  <c r="F1117" i="46"/>
  <c r="G1116" i="46"/>
  <c r="F1116" i="46"/>
  <c r="G1115" i="46"/>
  <c r="F1115" i="46"/>
  <c r="G1114" i="46"/>
  <c r="F1114" i="46"/>
  <c r="G1113" i="46"/>
  <c r="F1113" i="46"/>
  <c r="G1112" i="46"/>
  <c r="F1112" i="46"/>
  <c r="G1111" i="46"/>
  <c r="F1111" i="46"/>
  <c r="G1110" i="46"/>
  <c r="F1110" i="46"/>
  <c r="G1109" i="46"/>
  <c r="F1109" i="46"/>
  <c r="G1108" i="46"/>
  <c r="F1108" i="46"/>
  <c r="G1107" i="46"/>
  <c r="F1107" i="46"/>
  <c r="G1106" i="46"/>
  <c r="F1106" i="46"/>
  <c r="G1105" i="46"/>
  <c r="F1105" i="46"/>
  <c r="G1104" i="46"/>
  <c r="F1104" i="46"/>
  <c r="G1103" i="46"/>
  <c r="F1103" i="46"/>
  <c r="G1102" i="46"/>
  <c r="F1102" i="46"/>
  <c r="G1101" i="46"/>
  <c r="F1101" i="46"/>
  <c r="G1100" i="46"/>
  <c r="F1100" i="46"/>
  <c r="G1099" i="46"/>
  <c r="F1099" i="46"/>
  <c r="G1098" i="46"/>
  <c r="F1098" i="46"/>
  <c r="G1097" i="46"/>
  <c r="F1097" i="46"/>
  <c r="G1096" i="46"/>
  <c r="F1096" i="46"/>
  <c r="G1095" i="46"/>
  <c r="F1095" i="46"/>
  <c r="G1094" i="46"/>
  <c r="F1094" i="46"/>
  <c r="G1093" i="46"/>
  <c r="F1093" i="46"/>
  <c r="G1092" i="46"/>
  <c r="F1092" i="46"/>
  <c r="G1091" i="46"/>
  <c r="F1091" i="46"/>
  <c r="G1090" i="46"/>
  <c r="F1090" i="46"/>
  <c r="G1089" i="46"/>
  <c r="F1089" i="46"/>
  <c r="G1088" i="46"/>
  <c r="F1088" i="46"/>
  <c r="G1087" i="46"/>
  <c r="F1087" i="46"/>
  <c r="G1086" i="46"/>
  <c r="F1086" i="46"/>
  <c r="G1085" i="46"/>
  <c r="F1085" i="46"/>
  <c r="G1084" i="46"/>
  <c r="F1084" i="46"/>
  <c r="G1083" i="46"/>
  <c r="F1083" i="46"/>
  <c r="G1082" i="46"/>
  <c r="F1082" i="46"/>
  <c r="G1081" i="46"/>
  <c r="F1081" i="46"/>
  <c r="G1080" i="46"/>
  <c r="F1080" i="46"/>
  <c r="G1079" i="46"/>
  <c r="F1079" i="46"/>
  <c r="G1078" i="46"/>
  <c r="F1078" i="46"/>
  <c r="G1077" i="46"/>
  <c r="F1077" i="46"/>
  <c r="G1076" i="46"/>
  <c r="F1076" i="46"/>
  <c r="G1075" i="46"/>
  <c r="F1075" i="46"/>
  <c r="G1074" i="46"/>
  <c r="F1074" i="46"/>
  <c r="G1073" i="46"/>
  <c r="F1073" i="46"/>
  <c r="G1072" i="46"/>
  <c r="F1072" i="46"/>
  <c r="G1071" i="46"/>
  <c r="F1071" i="46"/>
  <c r="G1070" i="46"/>
  <c r="F1070" i="46"/>
  <c r="G1069" i="46"/>
  <c r="F1069" i="46"/>
  <c r="G1068" i="46"/>
  <c r="F1068" i="46"/>
  <c r="G1067" i="46"/>
  <c r="F1067" i="46"/>
  <c r="G1066" i="46"/>
  <c r="F1066" i="46"/>
  <c r="G1065" i="46"/>
  <c r="F1065" i="46"/>
  <c r="G1064" i="46"/>
  <c r="F1064" i="46"/>
  <c r="G1063" i="46"/>
  <c r="F1063" i="46"/>
  <c r="G1062" i="46"/>
  <c r="F1062" i="46"/>
  <c r="G1061" i="46"/>
  <c r="F1061" i="46"/>
  <c r="G1060" i="46"/>
  <c r="F1060" i="46"/>
  <c r="G1059" i="46"/>
  <c r="F1059" i="46"/>
  <c r="G1058" i="46"/>
  <c r="F1058" i="46"/>
  <c r="G1057" i="46"/>
  <c r="F1057" i="46"/>
  <c r="G1056" i="46"/>
  <c r="F1056" i="46"/>
  <c r="G1055" i="46"/>
  <c r="F1055" i="46"/>
  <c r="G1054" i="46"/>
  <c r="F1054" i="46"/>
  <c r="G1053" i="46"/>
  <c r="F1053" i="46"/>
  <c r="G1052" i="46"/>
  <c r="F1052" i="46"/>
  <c r="G1051" i="46"/>
  <c r="F1051" i="46"/>
  <c r="G1050" i="46"/>
  <c r="F1050" i="46"/>
  <c r="G1049" i="46"/>
  <c r="F1049" i="46"/>
  <c r="G1048" i="46"/>
  <c r="F1048" i="46"/>
  <c r="G1047" i="46"/>
  <c r="F1047" i="46"/>
  <c r="G1046" i="46"/>
  <c r="F1046" i="46"/>
  <c r="G1045" i="46"/>
  <c r="F1045" i="46"/>
  <c r="G1044" i="46"/>
  <c r="F1044" i="46"/>
  <c r="G1043" i="46"/>
  <c r="F1043" i="46"/>
  <c r="G1042" i="46"/>
  <c r="F1042" i="46"/>
  <c r="G1041" i="46"/>
  <c r="F1041" i="46"/>
  <c r="G1040" i="46"/>
  <c r="F1040" i="46"/>
  <c r="G1039" i="46"/>
  <c r="F1039" i="46"/>
  <c r="G1038" i="46"/>
  <c r="F1038" i="46"/>
  <c r="G1037" i="46"/>
  <c r="F1037" i="46"/>
  <c r="G1036" i="46"/>
  <c r="F1036" i="46"/>
  <c r="G1035" i="46"/>
  <c r="F1035" i="46"/>
  <c r="G1034" i="46"/>
  <c r="F1034" i="46"/>
  <c r="G1033" i="46"/>
  <c r="F1033" i="46"/>
  <c r="G1032" i="46"/>
  <c r="F1032" i="46"/>
  <c r="G1031" i="46"/>
  <c r="F1031" i="46"/>
  <c r="G1030" i="46"/>
  <c r="F1030" i="46"/>
  <c r="G1029" i="46"/>
  <c r="F1029" i="46"/>
  <c r="G1028" i="46"/>
  <c r="F1028" i="46"/>
  <c r="G1027" i="46"/>
  <c r="F1027" i="46"/>
  <c r="G1026" i="46"/>
  <c r="F1026" i="46"/>
  <c r="G1025" i="46"/>
  <c r="F1025" i="46"/>
  <c r="G1024" i="46"/>
  <c r="F1024" i="46"/>
  <c r="G1023" i="46"/>
  <c r="F1023" i="46"/>
  <c r="G1022" i="46"/>
  <c r="F1022" i="46"/>
  <c r="G1021" i="46"/>
  <c r="F1021" i="46"/>
  <c r="G1020" i="46"/>
  <c r="F1020" i="46"/>
  <c r="G1019" i="46"/>
  <c r="F1019" i="46"/>
  <c r="G1018" i="46"/>
  <c r="F1018" i="46"/>
  <c r="G1017" i="46"/>
  <c r="F1017" i="46"/>
  <c r="G1016" i="46"/>
  <c r="F1016" i="46"/>
  <c r="G1015" i="46"/>
  <c r="F1015" i="46"/>
  <c r="G1014" i="46"/>
  <c r="F1014" i="46"/>
  <c r="G1013" i="46"/>
  <c r="F1013" i="46"/>
  <c r="G1012" i="46"/>
  <c r="F1012" i="46"/>
  <c r="G1011" i="46"/>
  <c r="F1011" i="46"/>
  <c r="G1010" i="46"/>
  <c r="F1010" i="46"/>
  <c r="G1009" i="46"/>
  <c r="F1009" i="46"/>
  <c r="G1008" i="46"/>
  <c r="F1008" i="46"/>
  <c r="G1007" i="46"/>
  <c r="F1007" i="46"/>
  <c r="G1006" i="46"/>
  <c r="F1006" i="46"/>
  <c r="G1005" i="46"/>
  <c r="F1005" i="46"/>
  <c r="G1004" i="46"/>
  <c r="F1004" i="46"/>
  <c r="G1003" i="46"/>
  <c r="F1003" i="46"/>
  <c r="G1002" i="46"/>
  <c r="F1002" i="46"/>
  <c r="G1001" i="46"/>
  <c r="F1001" i="46"/>
  <c r="G1000" i="46"/>
  <c r="F1000" i="46"/>
  <c r="G999" i="46"/>
  <c r="F999" i="46"/>
  <c r="G998" i="46"/>
  <c r="F998" i="46"/>
  <c r="G997" i="46"/>
  <c r="F997" i="46"/>
  <c r="G996" i="46"/>
  <c r="F996" i="46"/>
  <c r="G995" i="46"/>
  <c r="F995" i="46"/>
  <c r="G994" i="46"/>
  <c r="F994" i="46"/>
  <c r="G993" i="46"/>
  <c r="F993" i="46"/>
  <c r="G992" i="46"/>
  <c r="F992" i="46"/>
  <c r="G991" i="46"/>
  <c r="F991" i="46"/>
  <c r="G990" i="46"/>
  <c r="F990" i="46"/>
  <c r="G989" i="46"/>
  <c r="F989" i="46"/>
  <c r="G988" i="46"/>
  <c r="F988" i="46"/>
  <c r="G987" i="46"/>
  <c r="F987" i="46"/>
  <c r="G986" i="46"/>
  <c r="F986" i="46"/>
  <c r="G985" i="46"/>
  <c r="F985" i="46"/>
  <c r="G984" i="46"/>
  <c r="F984" i="46"/>
  <c r="G983" i="46"/>
  <c r="F983" i="46"/>
  <c r="G982" i="46"/>
  <c r="F982" i="46"/>
  <c r="G981" i="46"/>
  <c r="F981" i="46"/>
  <c r="G980" i="46"/>
  <c r="F980" i="46"/>
  <c r="G979" i="46"/>
  <c r="F979" i="46"/>
  <c r="G978" i="46"/>
  <c r="F978" i="46"/>
  <c r="G977" i="46"/>
  <c r="F977" i="46"/>
  <c r="G976" i="46"/>
  <c r="F976" i="46"/>
  <c r="G975" i="46"/>
  <c r="F975" i="46"/>
  <c r="G974" i="46"/>
  <c r="F974" i="46"/>
  <c r="G973" i="46"/>
  <c r="F973" i="46"/>
  <c r="G972" i="46"/>
  <c r="F972" i="46"/>
  <c r="G971" i="46"/>
  <c r="F971" i="46"/>
  <c r="G970" i="46"/>
  <c r="F970" i="46"/>
  <c r="G969" i="46"/>
  <c r="F969" i="46"/>
  <c r="G968" i="46"/>
  <c r="F968" i="46"/>
  <c r="G967" i="46"/>
  <c r="F967" i="46"/>
  <c r="G966" i="46"/>
  <c r="F966" i="46"/>
  <c r="G965" i="46"/>
  <c r="F965" i="46"/>
  <c r="G964" i="46"/>
  <c r="F964" i="46"/>
  <c r="G963" i="46"/>
  <c r="F963" i="46"/>
  <c r="G962" i="46"/>
  <c r="F962" i="46"/>
  <c r="G961" i="46"/>
  <c r="F961" i="46"/>
  <c r="G960" i="46"/>
  <c r="F960" i="46"/>
  <c r="G959" i="46"/>
  <c r="F959" i="46"/>
  <c r="G958" i="46"/>
  <c r="F958" i="46"/>
  <c r="G957" i="46"/>
  <c r="F957" i="46"/>
  <c r="G956" i="46"/>
  <c r="F956" i="46"/>
  <c r="G955" i="46"/>
  <c r="F955" i="46"/>
  <c r="G954" i="46"/>
  <c r="F954" i="46"/>
  <c r="G953" i="46"/>
  <c r="F953" i="46"/>
  <c r="G952" i="46"/>
  <c r="F952" i="46"/>
  <c r="G951" i="46"/>
  <c r="F951" i="46"/>
  <c r="G950" i="46"/>
  <c r="F950" i="46"/>
  <c r="G949" i="46"/>
  <c r="F949" i="46"/>
  <c r="G948" i="46"/>
  <c r="F948" i="46"/>
  <c r="G947" i="46"/>
  <c r="F947" i="46"/>
  <c r="G946" i="46"/>
  <c r="F946" i="46"/>
  <c r="G945" i="46"/>
  <c r="F945" i="46"/>
  <c r="G944" i="46"/>
  <c r="F944" i="46"/>
  <c r="G943" i="46"/>
  <c r="F943" i="46"/>
  <c r="G942" i="46"/>
  <c r="F942" i="46"/>
  <c r="G941" i="46"/>
  <c r="F941" i="46"/>
  <c r="G940" i="46"/>
  <c r="F940" i="46"/>
  <c r="G939" i="46"/>
  <c r="F939" i="46"/>
  <c r="G938" i="46"/>
  <c r="F938" i="46"/>
  <c r="G937" i="46"/>
  <c r="F937" i="46"/>
  <c r="G936" i="46"/>
  <c r="F936" i="46"/>
  <c r="G935" i="46"/>
  <c r="F935" i="46"/>
  <c r="G934" i="46"/>
  <c r="F934" i="46"/>
  <c r="G933" i="46"/>
  <c r="F933" i="46"/>
  <c r="G932" i="46"/>
  <c r="F932" i="46"/>
  <c r="G931" i="46"/>
  <c r="F931" i="46"/>
  <c r="G930" i="46"/>
  <c r="F930" i="46"/>
  <c r="G929" i="46"/>
  <c r="F929" i="46"/>
  <c r="G928" i="46"/>
  <c r="F928" i="46"/>
  <c r="G927" i="46"/>
  <c r="F927" i="46"/>
  <c r="G926" i="46"/>
  <c r="F926" i="46"/>
  <c r="G925" i="46"/>
  <c r="F925" i="46"/>
  <c r="G924" i="46"/>
  <c r="F924" i="46"/>
  <c r="G923" i="46"/>
  <c r="F923" i="46"/>
  <c r="G922" i="46"/>
  <c r="F922" i="46"/>
  <c r="G921" i="46"/>
  <c r="F921" i="46"/>
  <c r="G920" i="46"/>
  <c r="F920" i="46"/>
  <c r="G919" i="46"/>
  <c r="F919" i="46"/>
  <c r="G918" i="46"/>
  <c r="F918" i="46"/>
  <c r="G917" i="46"/>
  <c r="F917" i="46"/>
  <c r="G916" i="46"/>
  <c r="F916" i="46"/>
  <c r="G915" i="46"/>
  <c r="F915" i="46"/>
  <c r="G914" i="46"/>
  <c r="F914" i="46"/>
  <c r="G913" i="46"/>
  <c r="F913" i="46"/>
  <c r="G912" i="46"/>
  <c r="F912" i="46"/>
  <c r="G911" i="46"/>
  <c r="F911" i="46"/>
  <c r="G910" i="46"/>
  <c r="F910" i="46"/>
  <c r="G909" i="46"/>
  <c r="F909" i="46"/>
  <c r="G908" i="46"/>
  <c r="F908" i="46"/>
  <c r="G907" i="46"/>
  <c r="F907" i="46"/>
  <c r="G906" i="46"/>
  <c r="F906" i="46"/>
  <c r="G905" i="46"/>
  <c r="F905" i="46"/>
  <c r="G904" i="46"/>
  <c r="F904" i="46"/>
  <c r="G903" i="46"/>
  <c r="F903" i="46"/>
  <c r="G902" i="46"/>
  <c r="F902" i="46"/>
  <c r="G901" i="46"/>
  <c r="F901" i="46"/>
  <c r="G900" i="46"/>
  <c r="F900" i="46"/>
  <c r="G899" i="46"/>
  <c r="F899" i="46"/>
  <c r="G898" i="46"/>
  <c r="F898" i="46"/>
  <c r="G897" i="46"/>
  <c r="F897" i="46"/>
  <c r="G896" i="46"/>
  <c r="F896" i="46"/>
  <c r="G895" i="46"/>
  <c r="F895" i="46"/>
  <c r="G894" i="46"/>
  <c r="F894" i="46"/>
  <c r="G893" i="46"/>
  <c r="F893" i="46"/>
  <c r="G892" i="46"/>
  <c r="F892" i="46"/>
  <c r="G891" i="46"/>
  <c r="F891" i="46"/>
  <c r="G890" i="46"/>
  <c r="F890" i="46"/>
  <c r="G889" i="46"/>
  <c r="F889" i="46"/>
  <c r="G888" i="46"/>
  <c r="F888" i="46"/>
  <c r="G887" i="46"/>
  <c r="F887" i="46"/>
  <c r="G886" i="46"/>
  <c r="F886" i="46"/>
  <c r="G885" i="46"/>
  <c r="F885" i="46"/>
  <c r="G884" i="46"/>
  <c r="F884" i="46"/>
  <c r="G883" i="46"/>
  <c r="F883" i="46"/>
  <c r="G882" i="46"/>
  <c r="F882" i="46"/>
  <c r="G881" i="46"/>
  <c r="F881" i="46"/>
  <c r="G880" i="46"/>
  <c r="F880" i="46"/>
  <c r="G879" i="46"/>
  <c r="F879" i="46"/>
  <c r="G878" i="46"/>
  <c r="F878" i="46"/>
  <c r="G877" i="46"/>
  <c r="F877" i="46"/>
  <c r="G876" i="46"/>
  <c r="F876" i="46"/>
  <c r="G875" i="46"/>
  <c r="F875" i="46"/>
  <c r="G874" i="46"/>
  <c r="F874" i="46"/>
  <c r="G873" i="46"/>
  <c r="F873" i="46"/>
  <c r="G872" i="46"/>
  <c r="F872" i="46"/>
  <c r="G871" i="46"/>
  <c r="F871" i="46"/>
  <c r="G870" i="46"/>
  <c r="F870" i="46"/>
  <c r="G869" i="46"/>
  <c r="F869" i="46"/>
  <c r="G868" i="46"/>
  <c r="F868" i="46"/>
  <c r="G867" i="46"/>
  <c r="F867" i="46"/>
  <c r="G866" i="46"/>
  <c r="F866" i="46"/>
  <c r="G865" i="46"/>
  <c r="F865" i="46"/>
  <c r="G864" i="46"/>
  <c r="F864" i="46"/>
  <c r="G863" i="46"/>
  <c r="F863" i="46"/>
  <c r="G862" i="46"/>
  <c r="F862" i="46"/>
  <c r="G861" i="46"/>
  <c r="F861" i="46"/>
  <c r="G860" i="46"/>
  <c r="F860" i="46"/>
  <c r="G859" i="46"/>
  <c r="F859" i="46"/>
  <c r="G858" i="46"/>
  <c r="F858" i="46"/>
  <c r="G857" i="46"/>
  <c r="F857" i="46"/>
  <c r="G856" i="46"/>
  <c r="F856" i="46"/>
  <c r="G855" i="46"/>
  <c r="F855" i="46"/>
  <c r="G854" i="46"/>
  <c r="F854" i="46"/>
  <c r="G853" i="46"/>
  <c r="F853" i="46"/>
  <c r="G852" i="46"/>
  <c r="F852" i="46"/>
  <c r="G851" i="46"/>
  <c r="F851" i="46"/>
  <c r="G850" i="46"/>
  <c r="F850" i="46"/>
  <c r="G849" i="46"/>
  <c r="F849" i="46"/>
  <c r="G848" i="46"/>
  <c r="F848" i="46"/>
  <c r="G847" i="46"/>
  <c r="F847" i="46"/>
  <c r="G846" i="46"/>
  <c r="F846" i="46"/>
  <c r="G845" i="46"/>
  <c r="F845" i="46"/>
  <c r="G844" i="46"/>
  <c r="F844" i="46"/>
  <c r="G843" i="46"/>
  <c r="F843" i="46"/>
  <c r="G842" i="46"/>
  <c r="F842" i="46"/>
  <c r="G841" i="46"/>
  <c r="F841" i="46"/>
  <c r="G840" i="46"/>
  <c r="F840" i="46"/>
  <c r="G839" i="46"/>
  <c r="F839" i="46"/>
  <c r="G838" i="46"/>
  <c r="F838" i="46"/>
  <c r="G837" i="46"/>
  <c r="F837" i="46"/>
  <c r="G836" i="46"/>
  <c r="F836" i="46"/>
  <c r="G835" i="46"/>
  <c r="F835" i="46"/>
  <c r="G834" i="46"/>
  <c r="F834" i="46"/>
  <c r="G833" i="46"/>
  <c r="F833" i="46"/>
  <c r="G832" i="46"/>
  <c r="F832" i="46"/>
  <c r="G831" i="46"/>
  <c r="F831" i="46"/>
  <c r="G830" i="46"/>
  <c r="F830" i="46"/>
  <c r="G829" i="46"/>
  <c r="F829" i="46"/>
  <c r="G828" i="46"/>
  <c r="F828" i="46"/>
  <c r="G827" i="46"/>
  <c r="F827" i="46"/>
  <c r="G826" i="46"/>
  <c r="F826" i="46"/>
  <c r="G825" i="46"/>
  <c r="F825" i="46"/>
  <c r="G824" i="46"/>
  <c r="F824" i="46"/>
  <c r="G823" i="46"/>
  <c r="F823" i="46"/>
  <c r="G822" i="46"/>
  <c r="F822" i="46"/>
  <c r="G821" i="46"/>
  <c r="F821" i="46"/>
  <c r="G820" i="46"/>
  <c r="F820" i="46"/>
  <c r="G819" i="46"/>
  <c r="F819" i="46"/>
  <c r="G818" i="46"/>
  <c r="F818" i="46"/>
  <c r="G817" i="46"/>
  <c r="F817" i="46"/>
  <c r="G816" i="46"/>
  <c r="F816" i="46"/>
  <c r="G815" i="46"/>
  <c r="F815" i="46"/>
  <c r="G814" i="46"/>
  <c r="F814" i="46"/>
  <c r="G813" i="46"/>
  <c r="F813" i="46"/>
  <c r="G812" i="46"/>
  <c r="F812" i="46"/>
  <c r="G811" i="46"/>
  <c r="F811" i="46"/>
  <c r="G810" i="46"/>
  <c r="F810" i="46"/>
  <c r="G809" i="46"/>
  <c r="F809" i="46"/>
  <c r="G808" i="46"/>
  <c r="F808" i="46"/>
  <c r="G807" i="46"/>
  <c r="F807" i="46"/>
  <c r="G806" i="46"/>
  <c r="F806" i="46"/>
  <c r="G805" i="46"/>
  <c r="F805" i="46"/>
  <c r="G804" i="46"/>
  <c r="F804" i="46"/>
  <c r="G803" i="46"/>
  <c r="F803" i="46"/>
  <c r="G802" i="46"/>
  <c r="F802" i="46"/>
  <c r="G801" i="46"/>
  <c r="F801" i="46"/>
  <c r="G800" i="46"/>
  <c r="F800" i="46"/>
  <c r="G799" i="46"/>
  <c r="F799" i="46"/>
  <c r="G798" i="46"/>
  <c r="F798" i="46"/>
  <c r="G797" i="46"/>
  <c r="F797" i="46"/>
  <c r="G796" i="46"/>
  <c r="F796" i="46"/>
  <c r="G795" i="46"/>
  <c r="F795" i="46"/>
  <c r="G794" i="46"/>
  <c r="F794" i="46"/>
  <c r="G793" i="46"/>
  <c r="F793" i="46"/>
  <c r="G792" i="46"/>
  <c r="F792" i="46"/>
  <c r="G791" i="46"/>
  <c r="F791" i="46"/>
  <c r="G790" i="46"/>
  <c r="F790" i="46"/>
  <c r="G789" i="46"/>
  <c r="F789" i="46"/>
  <c r="G788" i="46"/>
  <c r="F788" i="46"/>
  <c r="G787" i="46"/>
  <c r="F787" i="46"/>
  <c r="G786" i="46"/>
  <c r="F786" i="46"/>
  <c r="G785" i="46"/>
  <c r="F785" i="46"/>
  <c r="G784" i="46"/>
  <c r="F784" i="46"/>
  <c r="G783" i="46"/>
  <c r="F783" i="46"/>
  <c r="G782" i="46"/>
  <c r="F782" i="46"/>
  <c r="G781" i="46"/>
  <c r="F781" i="46"/>
  <c r="G780" i="46"/>
  <c r="F780" i="46"/>
  <c r="G779" i="46"/>
  <c r="F779" i="46"/>
  <c r="G778" i="46"/>
  <c r="F778" i="46"/>
  <c r="G777" i="46"/>
  <c r="F777" i="46"/>
  <c r="G776" i="46"/>
  <c r="F776" i="46"/>
  <c r="G775" i="46"/>
  <c r="F775" i="46"/>
  <c r="G774" i="46"/>
  <c r="F774" i="46"/>
  <c r="G773" i="46"/>
  <c r="F773" i="46"/>
  <c r="G772" i="46"/>
  <c r="F772" i="46"/>
  <c r="G771" i="46"/>
  <c r="F771" i="46"/>
  <c r="G770" i="46"/>
  <c r="F770" i="46"/>
  <c r="G769" i="46"/>
  <c r="F769" i="46"/>
  <c r="G768" i="46"/>
  <c r="F768" i="46"/>
  <c r="G767" i="46"/>
  <c r="F767" i="46"/>
  <c r="G766" i="46"/>
  <c r="F766" i="46"/>
  <c r="G765" i="46"/>
  <c r="F765" i="46"/>
  <c r="G764" i="46"/>
  <c r="F764" i="46"/>
  <c r="G763" i="46"/>
  <c r="F763" i="46"/>
  <c r="G762" i="46"/>
  <c r="F762" i="46"/>
  <c r="G761" i="46"/>
  <c r="F761" i="46"/>
  <c r="G760" i="46"/>
  <c r="F760" i="46"/>
  <c r="G759" i="46"/>
  <c r="F759" i="46"/>
  <c r="G758" i="46"/>
  <c r="F758" i="46"/>
  <c r="G757" i="46"/>
  <c r="F757" i="46"/>
  <c r="G756" i="46"/>
  <c r="F756" i="46"/>
  <c r="G755" i="46"/>
  <c r="F755" i="46"/>
  <c r="G754" i="46"/>
  <c r="F754" i="46"/>
  <c r="G753" i="46"/>
  <c r="F753" i="46"/>
  <c r="G752" i="46"/>
  <c r="F752" i="46"/>
  <c r="G751" i="46"/>
  <c r="F751" i="46"/>
  <c r="G750" i="46"/>
  <c r="F750" i="46"/>
  <c r="G749" i="46"/>
  <c r="F749" i="46"/>
  <c r="G748" i="46"/>
  <c r="F748" i="46"/>
  <c r="G747" i="46"/>
  <c r="F747" i="46"/>
  <c r="G746" i="46"/>
  <c r="F746" i="46"/>
  <c r="G745" i="46"/>
  <c r="F745" i="46"/>
  <c r="G744" i="46"/>
  <c r="F744" i="46"/>
  <c r="G743" i="46"/>
  <c r="F743" i="46"/>
  <c r="G742" i="46"/>
  <c r="F742" i="46"/>
  <c r="G741" i="46"/>
  <c r="F741" i="46"/>
  <c r="G740" i="46"/>
  <c r="F740" i="46"/>
  <c r="G739" i="46"/>
  <c r="F739" i="46"/>
  <c r="G738" i="46"/>
  <c r="F738" i="46"/>
  <c r="G737" i="46"/>
  <c r="F737" i="46"/>
  <c r="G736" i="46"/>
  <c r="F736" i="46"/>
  <c r="G735" i="46"/>
  <c r="F735" i="46"/>
  <c r="G734" i="46"/>
  <c r="F734" i="46"/>
  <c r="G733" i="46"/>
  <c r="F733" i="46"/>
  <c r="G732" i="46"/>
  <c r="F732" i="46"/>
  <c r="G731" i="46"/>
  <c r="F731" i="46"/>
  <c r="G730" i="46"/>
  <c r="F730" i="46"/>
  <c r="G729" i="46"/>
  <c r="F729" i="46"/>
  <c r="G728" i="46"/>
  <c r="F728" i="46"/>
  <c r="G727" i="46"/>
  <c r="F727" i="46"/>
  <c r="G726" i="46"/>
  <c r="F726" i="46"/>
  <c r="G725" i="46"/>
  <c r="F725" i="46"/>
  <c r="G724" i="46"/>
  <c r="F724" i="46"/>
  <c r="G723" i="46"/>
  <c r="F723" i="46"/>
  <c r="G722" i="46"/>
  <c r="F722" i="46"/>
  <c r="G721" i="46"/>
  <c r="F721" i="46"/>
  <c r="G720" i="46"/>
  <c r="F720" i="46"/>
  <c r="G719" i="46"/>
  <c r="F719" i="46"/>
  <c r="G718" i="46"/>
  <c r="F718" i="46"/>
  <c r="G717" i="46"/>
  <c r="F717" i="46"/>
  <c r="G716" i="46"/>
  <c r="F716" i="46"/>
  <c r="G715" i="46"/>
  <c r="F715" i="46"/>
  <c r="G714" i="46"/>
  <c r="F714" i="46"/>
  <c r="G713" i="46"/>
  <c r="F713" i="46"/>
  <c r="G712" i="46"/>
  <c r="F712" i="46"/>
  <c r="G711" i="46"/>
  <c r="F711" i="46"/>
  <c r="G710" i="46"/>
  <c r="F710" i="46"/>
  <c r="G709" i="46"/>
  <c r="F709" i="46"/>
  <c r="G708" i="46"/>
  <c r="F708" i="46"/>
  <c r="G707" i="46"/>
  <c r="F707" i="46"/>
  <c r="G706" i="46"/>
  <c r="F706" i="46"/>
  <c r="G705" i="46"/>
  <c r="F705" i="46"/>
  <c r="G704" i="46"/>
  <c r="F704" i="46"/>
  <c r="G703" i="46"/>
  <c r="F703" i="46"/>
  <c r="G702" i="46"/>
  <c r="F702" i="46"/>
  <c r="G701" i="46"/>
  <c r="F701" i="46"/>
  <c r="G700" i="46"/>
  <c r="F700" i="46"/>
  <c r="G699" i="46"/>
  <c r="F699" i="46"/>
  <c r="G698" i="46"/>
  <c r="F698" i="46"/>
  <c r="G697" i="46"/>
  <c r="F697" i="46"/>
  <c r="G696" i="46"/>
  <c r="F696" i="46"/>
  <c r="G695" i="46"/>
  <c r="F695" i="46"/>
  <c r="G694" i="46"/>
  <c r="F694" i="46"/>
  <c r="G693" i="46"/>
  <c r="F693" i="46"/>
  <c r="G692" i="46"/>
  <c r="F692" i="46"/>
  <c r="G691" i="46"/>
  <c r="F691" i="46"/>
  <c r="G690" i="46"/>
  <c r="F690" i="46"/>
  <c r="G689" i="46"/>
  <c r="F689" i="46"/>
  <c r="G688" i="46"/>
  <c r="F688" i="46"/>
  <c r="G687" i="46"/>
  <c r="F687" i="46"/>
  <c r="G686" i="46"/>
  <c r="F686" i="46"/>
  <c r="G685" i="46"/>
  <c r="F685" i="46"/>
  <c r="G684" i="46"/>
  <c r="F684" i="46"/>
  <c r="G683" i="46"/>
  <c r="F683" i="46"/>
  <c r="G682" i="46"/>
  <c r="F682" i="46"/>
  <c r="G681" i="46"/>
  <c r="F681" i="46"/>
  <c r="G680" i="46"/>
  <c r="F680" i="46"/>
  <c r="G679" i="46"/>
  <c r="F679" i="46"/>
  <c r="G678" i="46"/>
  <c r="F678" i="46"/>
  <c r="G677" i="46"/>
  <c r="F677" i="46"/>
  <c r="G676" i="46"/>
  <c r="F676" i="46"/>
  <c r="G675" i="46"/>
  <c r="F675" i="46"/>
  <c r="G674" i="46"/>
  <c r="F674" i="46"/>
  <c r="G673" i="46"/>
  <c r="F673" i="46"/>
  <c r="G672" i="46"/>
  <c r="F672" i="46"/>
  <c r="G671" i="46"/>
  <c r="F671" i="46"/>
  <c r="G670" i="46"/>
  <c r="F670" i="46"/>
  <c r="G669" i="46"/>
  <c r="F669" i="46"/>
  <c r="G668" i="46"/>
  <c r="F668" i="46"/>
  <c r="G667" i="46"/>
  <c r="F667" i="46"/>
  <c r="G666" i="46"/>
  <c r="F666" i="46"/>
  <c r="G665" i="46"/>
  <c r="F665" i="46"/>
  <c r="G664" i="46"/>
  <c r="F664" i="46"/>
  <c r="G663" i="46"/>
  <c r="F663" i="46"/>
  <c r="G662" i="46"/>
  <c r="F662" i="46"/>
  <c r="G661" i="46"/>
  <c r="F661" i="46"/>
  <c r="G660" i="46"/>
  <c r="F660" i="46"/>
  <c r="G659" i="46"/>
  <c r="F659" i="46"/>
  <c r="G658" i="46"/>
  <c r="F658" i="46"/>
  <c r="G657" i="46"/>
  <c r="F657" i="46"/>
  <c r="G656" i="46"/>
  <c r="F656" i="46"/>
  <c r="G655" i="46"/>
  <c r="F655" i="46"/>
  <c r="G654" i="46"/>
  <c r="F654" i="46"/>
  <c r="G653" i="46"/>
  <c r="F653" i="46"/>
  <c r="G652" i="46"/>
  <c r="F652" i="46"/>
  <c r="G651" i="46"/>
  <c r="F651" i="46"/>
  <c r="G650" i="46"/>
  <c r="F650" i="46"/>
  <c r="G649" i="46"/>
  <c r="F649" i="46"/>
  <c r="G648" i="46"/>
  <c r="F648" i="46"/>
  <c r="G647" i="46"/>
  <c r="F647" i="46"/>
  <c r="G646" i="46"/>
  <c r="F646" i="46"/>
  <c r="G645" i="46"/>
  <c r="F645" i="46"/>
  <c r="G644" i="46"/>
  <c r="F644" i="46"/>
  <c r="G643" i="46"/>
  <c r="F643" i="46"/>
  <c r="G642" i="46"/>
  <c r="F642" i="46"/>
  <c r="G641" i="46"/>
  <c r="F641" i="46"/>
  <c r="G640" i="46"/>
  <c r="F640" i="46"/>
  <c r="G639" i="46"/>
  <c r="F639" i="46"/>
  <c r="G638" i="46"/>
  <c r="F638" i="46"/>
  <c r="G637" i="46"/>
  <c r="F637" i="46"/>
  <c r="G636" i="46"/>
  <c r="F636" i="46"/>
  <c r="G635" i="46"/>
  <c r="F635" i="46"/>
  <c r="G634" i="46"/>
  <c r="F634" i="46"/>
  <c r="G633" i="46"/>
  <c r="F633" i="46"/>
  <c r="G632" i="46"/>
  <c r="F632" i="46"/>
  <c r="G631" i="46"/>
  <c r="F631" i="46"/>
  <c r="G630" i="46"/>
  <c r="F630" i="46"/>
  <c r="G629" i="46"/>
  <c r="F629" i="46"/>
  <c r="G628" i="46"/>
  <c r="F628" i="46"/>
  <c r="G627" i="46"/>
  <c r="F627" i="46"/>
  <c r="G626" i="46"/>
  <c r="F626" i="46"/>
  <c r="G625" i="46"/>
  <c r="F625" i="46"/>
  <c r="G624" i="46"/>
  <c r="F624" i="46"/>
  <c r="G623" i="46"/>
  <c r="F623" i="46"/>
  <c r="G622" i="46"/>
  <c r="F622" i="46"/>
  <c r="G621" i="46"/>
  <c r="F621" i="46"/>
  <c r="G620" i="46"/>
  <c r="F620" i="46"/>
  <c r="G619" i="46"/>
  <c r="F619" i="46"/>
  <c r="G618" i="46"/>
  <c r="F618" i="46"/>
  <c r="G617" i="46"/>
  <c r="F617" i="46"/>
  <c r="G616" i="46"/>
  <c r="F616" i="46"/>
  <c r="G615" i="46"/>
  <c r="F615" i="46"/>
  <c r="G614" i="46"/>
  <c r="F614" i="46"/>
  <c r="G613" i="46"/>
  <c r="F613" i="46"/>
  <c r="G612" i="46"/>
  <c r="F612" i="46"/>
  <c r="G611" i="46"/>
  <c r="F611" i="46"/>
  <c r="G610" i="46"/>
  <c r="F610" i="46"/>
  <c r="G609" i="46"/>
  <c r="F609" i="46"/>
  <c r="G608" i="46"/>
  <c r="F608" i="46"/>
  <c r="G607" i="46"/>
  <c r="F607" i="46"/>
  <c r="G606" i="46"/>
  <c r="F606" i="46"/>
  <c r="G605" i="46"/>
  <c r="F605" i="46"/>
  <c r="G604" i="46"/>
  <c r="F604" i="46"/>
  <c r="G603" i="46"/>
  <c r="F603" i="46"/>
  <c r="G602" i="46"/>
  <c r="F602" i="46"/>
  <c r="G601" i="46"/>
  <c r="F601" i="46"/>
  <c r="G600" i="46"/>
  <c r="F600" i="46"/>
  <c r="G599" i="46"/>
  <c r="F599" i="46"/>
  <c r="G598" i="46"/>
  <c r="F598" i="46"/>
  <c r="G597" i="46"/>
  <c r="F597" i="46"/>
  <c r="G596" i="46"/>
  <c r="F596" i="46"/>
  <c r="G595" i="46"/>
  <c r="F595" i="46"/>
  <c r="G594" i="46"/>
  <c r="F594" i="46"/>
  <c r="G593" i="46"/>
  <c r="F593" i="46"/>
  <c r="G592" i="46"/>
  <c r="F592" i="46"/>
  <c r="G591" i="46"/>
  <c r="F591" i="46"/>
  <c r="G590" i="46"/>
  <c r="F590" i="46"/>
  <c r="G589" i="46"/>
  <c r="F589" i="46"/>
  <c r="G588" i="46"/>
  <c r="F588" i="46"/>
  <c r="G587" i="46"/>
  <c r="F587" i="46"/>
  <c r="G586" i="46"/>
  <c r="F586" i="46"/>
  <c r="G585" i="46"/>
  <c r="F585" i="46"/>
  <c r="G584" i="46"/>
  <c r="F584" i="46"/>
  <c r="G583" i="46"/>
  <c r="F583" i="46"/>
  <c r="G582" i="46"/>
  <c r="F582" i="46"/>
  <c r="G581" i="46"/>
  <c r="F581" i="46"/>
  <c r="G580" i="46"/>
  <c r="F580" i="46"/>
  <c r="G579" i="46"/>
  <c r="F579" i="46"/>
  <c r="G578" i="46"/>
  <c r="F578" i="46"/>
  <c r="G577" i="46"/>
  <c r="F577" i="46"/>
  <c r="G576" i="46"/>
  <c r="F576" i="46"/>
  <c r="G575" i="46"/>
  <c r="F575" i="46"/>
  <c r="G574" i="46"/>
  <c r="F574" i="46"/>
  <c r="G573" i="46"/>
  <c r="F573" i="46"/>
  <c r="G572" i="46"/>
  <c r="F572" i="46"/>
  <c r="G571" i="46"/>
  <c r="F571" i="46"/>
  <c r="G570" i="46"/>
  <c r="F570" i="46"/>
  <c r="G569" i="46"/>
  <c r="F569" i="46"/>
  <c r="G568" i="46"/>
  <c r="F568" i="46"/>
  <c r="G567" i="46"/>
  <c r="F567" i="46"/>
  <c r="G566" i="46"/>
  <c r="F566" i="46"/>
  <c r="G565" i="46"/>
  <c r="F565" i="46"/>
  <c r="G564" i="46"/>
  <c r="F564" i="46"/>
  <c r="G563" i="46"/>
  <c r="F563" i="46"/>
  <c r="G562" i="46"/>
  <c r="F562" i="46"/>
  <c r="G561" i="46"/>
  <c r="F561" i="46"/>
  <c r="G560" i="46"/>
  <c r="F560" i="46"/>
  <c r="G559" i="46"/>
  <c r="F559" i="46"/>
  <c r="G558" i="46"/>
  <c r="F558" i="46"/>
  <c r="G557" i="46"/>
  <c r="F557" i="46"/>
  <c r="G556" i="46"/>
  <c r="F556" i="46"/>
  <c r="G555" i="46"/>
  <c r="F555" i="46"/>
  <c r="G554" i="46"/>
  <c r="F554" i="46"/>
  <c r="G553" i="46"/>
  <c r="F553" i="46"/>
  <c r="G552" i="46"/>
  <c r="F552" i="46"/>
  <c r="G551" i="46"/>
  <c r="F551" i="46"/>
  <c r="G550" i="46"/>
  <c r="F550" i="46"/>
  <c r="G549" i="46"/>
  <c r="F549" i="46"/>
  <c r="G548" i="46"/>
  <c r="F548" i="46"/>
  <c r="G547" i="46"/>
  <c r="F547" i="46"/>
  <c r="G546" i="46"/>
  <c r="F546" i="46"/>
  <c r="G545" i="46"/>
  <c r="F545" i="46"/>
  <c r="G544" i="46"/>
  <c r="F544" i="46"/>
  <c r="G543" i="46"/>
  <c r="F543" i="46"/>
  <c r="G542" i="46"/>
  <c r="F542" i="46"/>
  <c r="G541" i="46"/>
  <c r="F541" i="46"/>
  <c r="G540" i="46"/>
  <c r="F540" i="46"/>
  <c r="G539" i="46"/>
  <c r="F539" i="46"/>
  <c r="G538" i="46"/>
  <c r="F538" i="46"/>
  <c r="G537" i="46"/>
  <c r="F537" i="46"/>
  <c r="G536" i="46"/>
  <c r="F536" i="46"/>
  <c r="G535" i="46"/>
  <c r="F535" i="46"/>
  <c r="G534" i="46"/>
  <c r="F534" i="46"/>
  <c r="G533" i="46"/>
  <c r="F533" i="46"/>
  <c r="G532" i="46"/>
  <c r="F532" i="46"/>
  <c r="G531" i="46"/>
  <c r="F531" i="46"/>
  <c r="G530" i="46"/>
  <c r="F530" i="46"/>
  <c r="G529" i="46"/>
  <c r="F529" i="46"/>
  <c r="G528" i="46"/>
  <c r="F528" i="46"/>
  <c r="G527" i="46"/>
  <c r="F527" i="46"/>
  <c r="G526" i="46"/>
  <c r="F526" i="46"/>
  <c r="G525" i="46"/>
  <c r="F525" i="46"/>
  <c r="G524" i="46"/>
  <c r="F524" i="46"/>
  <c r="G523" i="46"/>
  <c r="F523" i="46"/>
  <c r="G522" i="46"/>
  <c r="F522" i="46"/>
  <c r="G521" i="46"/>
  <c r="F521" i="46"/>
  <c r="G520" i="46"/>
  <c r="F520" i="46"/>
  <c r="G519" i="46"/>
  <c r="F519" i="46"/>
  <c r="G518" i="46"/>
  <c r="F518" i="46"/>
  <c r="G517" i="46"/>
  <c r="F517" i="46"/>
  <c r="G516" i="46"/>
  <c r="F516" i="46"/>
  <c r="G515" i="46"/>
  <c r="F515" i="46"/>
  <c r="G514" i="46"/>
  <c r="F514" i="46"/>
  <c r="G513" i="46"/>
  <c r="F513" i="46"/>
  <c r="G512" i="46"/>
  <c r="F512" i="46"/>
  <c r="G511" i="46"/>
  <c r="F511" i="46"/>
  <c r="G510" i="46"/>
  <c r="F510" i="46"/>
  <c r="G509" i="46"/>
  <c r="F509" i="46"/>
  <c r="G508" i="46"/>
  <c r="F508" i="46"/>
  <c r="G507" i="46"/>
  <c r="F507" i="46"/>
  <c r="G506" i="46"/>
  <c r="F506" i="46"/>
  <c r="G505" i="46"/>
  <c r="F505" i="46"/>
  <c r="G504" i="46"/>
  <c r="F504" i="46"/>
  <c r="G503" i="46"/>
  <c r="F503" i="46"/>
  <c r="G502" i="46"/>
  <c r="F502" i="46"/>
  <c r="G501" i="46"/>
  <c r="F501" i="46"/>
  <c r="G500" i="46"/>
  <c r="F500" i="46"/>
  <c r="G499" i="46"/>
  <c r="F499" i="46"/>
  <c r="G498" i="46"/>
  <c r="F498" i="46"/>
  <c r="G497" i="46"/>
  <c r="F497" i="46"/>
  <c r="G496" i="46"/>
  <c r="F496" i="46"/>
  <c r="G495" i="46"/>
  <c r="F495" i="46"/>
  <c r="G494" i="46"/>
  <c r="F494" i="46"/>
  <c r="G493" i="46"/>
  <c r="F493" i="46"/>
  <c r="G492" i="46"/>
  <c r="F492" i="46"/>
  <c r="G491" i="46"/>
  <c r="F491" i="46"/>
  <c r="G490" i="46"/>
  <c r="F490" i="46"/>
  <c r="G489" i="46"/>
  <c r="F489" i="46"/>
  <c r="G488" i="46"/>
  <c r="F488" i="46"/>
  <c r="G487" i="46"/>
  <c r="F487" i="46"/>
  <c r="G486" i="46"/>
  <c r="F486" i="46"/>
  <c r="G485" i="46"/>
  <c r="F485" i="46"/>
  <c r="G484" i="46"/>
  <c r="F484" i="46"/>
  <c r="G483" i="46"/>
  <c r="F483" i="46"/>
  <c r="G482" i="46"/>
  <c r="F482" i="46"/>
  <c r="G481" i="46"/>
  <c r="F481" i="46"/>
  <c r="G480" i="46"/>
  <c r="F480" i="46"/>
  <c r="G479" i="46"/>
  <c r="F479" i="46"/>
  <c r="G478" i="46"/>
  <c r="F478" i="46"/>
  <c r="G477" i="46"/>
  <c r="F477" i="46"/>
  <c r="G476" i="46"/>
  <c r="F476" i="46"/>
  <c r="G475" i="46"/>
  <c r="F475" i="46"/>
  <c r="G474" i="46"/>
  <c r="F474" i="46"/>
  <c r="G473" i="46"/>
  <c r="F473" i="46"/>
  <c r="G472" i="46"/>
  <c r="F472" i="46"/>
  <c r="G471" i="46"/>
  <c r="F471" i="46"/>
  <c r="G470" i="46"/>
  <c r="F470" i="46"/>
  <c r="G469" i="46"/>
  <c r="F469" i="46"/>
  <c r="G468" i="46"/>
  <c r="F468" i="46"/>
  <c r="G467" i="46"/>
  <c r="F467" i="46"/>
  <c r="G466" i="46"/>
  <c r="F466" i="46"/>
  <c r="G465" i="46"/>
  <c r="F465" i="46"/>
  <c r="G464" i="46"/>
  <c r="F464" i="46"/>
  <c r="G463" i="46"/>
  <c r="F463" i="46"/>
  <c r="G462" i="46"/>
  <c r="F462" i="46"/>
  <c r="G461" i="46"/>
  <c r="F461" i="46"/>
  <c r="G460" i="46"/>
  <c r="F460" i="46"/>
  <c r="G459" i="46"/>
  <c r="F459" i="46"/>
  <c r="G458" i="46"/>
  <c r="F458" i="46"/>
  <c r="G457" i="46"/>
  <c r="F457" i="46"/>
  <c r="G456" i="46"/>
  <c r="F456" i="46"/>
  <c r="G455" i="46"/>
  <c r="F455" i="46"/>
  <c r="G454" i="46"/>
  <c r="F454" i="46"/>
  <c r="G453" i="46"/>
  <c r="F453" i="46"/>
  <c r="G452" i="46"/>
  <c r="F452" i="46"/>
  <c r="G451" i="46"/>
  <c r="F451" i="46"/>
  <c r="G450" i="46"/>
  <c r="F450" i="46"/>
  <c r="G449" i="46"/>
  <c r="F449" i="46"/>
  <c r="G448" i="46"/>
  <c r="F448" i="46"/>
  <c r="G447" i="46"/>
  <c r="F447" i="46"/>
  <c r="G446" i="46"/>
  <c r="F446" i="46"/>
  <c r="G445" i="46"/>
  <c r="F445" i="46"/>
  <c r="G444" i="46"/>
  <c r="F444" i="46"/>
  <c r="G443" i="46"/>
  <c r="F443" i="46"/>
  <c r="G442" i="46"/>
  <c r="F442" i="46"/>
  <c r="G441" i="46"/>
  <c r="F441" i="46"/>
  <c r="G440" i="46"/>
  <c r="F440" i="46"/>
  <c r="G439" i="46"/>
  <c r="F439" i="46"/>
  <c r="G438" i="46"/>
  <c r="F438" i="46"/>
  <c r="G437" i="46"/>
  <c r="F437" i="46"/>
  <c r="G436" i="46"/>
  <c r="F436" i="46"/>
  <c r="G435" i="46"/>
  <c r="F435" i="46"/>
  <c r="G434" i="46"/>
  <c r="F434" i="46"/>
  <c r="G433" i="46"/>
  <c r="F433" i="46"/>
  <c r="G432" i="46"/>
  <c r="F432" i="46"/>
  <c r="G431" i="46"/>
  <c r="F431" i="46"/>
  <c r="G430" i="46"/>
  <c r="F430" i="46"/>
  <c r="G429" i="46"/>
  <c r="F429" i="46"/>
  <c r="G428" i="46"/>
  <c r="F428" i="46"/>
  <c r="G427" i="46"/>
  <c r="F427" i="46"/>
  <c r="G426" i="46"/>
  <c r="F426" i="46"/>
  <c r="G425" i="46"/>
  <c r="F425" i="46"/>
  <c r="G424" i="46"/>
  <c r="F424" i="46"/>
  <c r="G423" i="46"/>
  <c r="F423" i="46"/>
  <c r="G422" i="46"/>
  <c r="F422" i="46"/>
  <c r="G421" i="46"/>
  <c r="F421" i="46"/>
  <c r="G420" i="46"/>
  <c r="F420" i="46"/>
  <c r="G419" i="46"/>
  <c r="F419" i="46"/>
  <c r="G418" i="46"/>
  <c r="F418" i="46"/>
  <c r="G417" i="46"/>
  <c r="F417" i="46"/>
  <c r="G416" i="46"/>
  <c r="F416" i="46"/>
  <c r="G415" i="46"/>
  <c r="F415" i="46"/>
  <c r="G414" i="46"/>
  <c r="F414" i="46"/>
  <c r="G413" i="46"/>
  <c r="F413" i="46"/>
  <c r="G412" i="46"/>
  <c r="F412" i="46"/>
  <c r="G411" i="46"/>
  <c r="F411" i="46"/>
  <c r="G410" i="46"/>
  <c r="F410" i="46"/>
  <c r="G409" i="46"/>
  <c r="F409" i="46"/>
  <c r="G408" i="46"/>
  <c r="F408" i="46"/>
  <c r="G407" i="46"/>
  <c r="F407" i="46"/>
  <c r="G406" i="46"/>
  <c r="F406" i="46"/>
  <c r="G405" i="46"/>
  <c r="F405" i="46"/>
  <c r="G404" i="46"/>
  <c r="F404" i="46"/>
  <c r="G403" i="46"/>
  <c r="F403" i="46"/>
  <c r="G402" i="46"/>
  <c r="F402" i="46"/>
  <c r="G401" i="46"/>
  <c r="F401" i="46"/>
  <c r="G400" i="46"/>
  <c r="F400" i="46"/>
  <c r="G399" i="46"/>
  <c r="F399" i="46"/>
  <c r="G398" i="46"/>
  <c r="F398" i="46"/>
  <c r="G397" i="46"/>
  <c r="F397" i="46"/>
  <c r="G396" i="46"/>
  <c r="F396" i="46"/>
  <c r="G395" i="46"/>
  <c r="F395" i="46"/>
  <c r="G394" i="46"/>
  <c r="F394" i="46"/>
  <c r="G393" i="46"/>
  <c r="F393" i="46"/>
  <c r="G392" i="46"/>
  <c r="F392" i="46"/>
  <c r="G391" i="46"/>
  <c r="F391" i="46"/>
  <c r="G390" i="46"/>
  <c r="F390" i="46"/>
  <c r="G389" i="46"/>
  <c r="F389" i="46"/>
  <c r="G388" i="46"/>
  <c r="F388" i="46"/>
  <c r="G387" i="46"/>
  <c r="F387" i="46"/>
  <c r="G386" i="46"/>
  <c r="F386" i="46"/>
  <c r="G385" i="46"/>
  <c r="F385" i="46"/>
  <c r="G384" i="46"/>
  <c r="F384" i="46"/>
  <c r="G383" i="46"/>
  <c r="F383" i="46"/>
  <c r="G382" i="46"/>
  <c r="F382" i="46"/>
  <c r="G381" i="46"/>
  <c r="F381" i="46"/>
  <c r="G380" i="46"/>
  <c r="F380" i="46"/>
  <c r="G379" i="46"/>
  <c r="F379" i="46"/>
  <c r="G378" i="46"/>
  <c r="F378" i="46"/>
  <c r="G377" i="46"/>
  <c r="F377" i="46"/>
  <c r="G376" i="46"/>
  <c r="F376" i="46"/>
  <c r="G375" i="46"/>
  <c r="F375" i="46"/>
  <c r="G374" i="46"/>
  <c r="F374" i="46"/>
  <c r="G373" i="46"/>
  <c r="F373" i="46"/>
  <c r="G372" i="46"/>
  <c r="F372" i="46"/>
  <c r="G371" i="46"/>
  <c r="F371" i="46"/>
  <c r="G370" i="46"/>
  <c r="F370" i="46"/>
  <c r="G369" i="46"/>
  <c r="F369" i="46"/>
  <c r="G368" i="46"/>
  <c r="F368" i="46"/>
  <c r="G367" i="46"/>
  <c r="F367" i="46"/>
  <c r="G366" i="46"/>
  <c r="F366" i="46"/>
  <c r="G365" i="46"/>
  <c r="F365" i="46"/>
  <c r="G364" i="46"/>
  <c r="F364" i="46"/>
  <c r="G363" i="46"/>
  <c r="F363" i="46"/>
  <c r="G362" i="46"/>
  <c r="F362" i="46"/>
  <c r="G361" i="46"/>
  <c r="F361" i="46"/>
  <c r="G360" i="46"/>
  <c r="F360" i="46"/>
  <c r="G359" i="46"/>
  <c r="F359" i="46"/>
  <c r="G358" i="46"/>
  <c r="F358" i="46"/>
  <c r="G357" i="46"/>
  <c r="F357" i="46"/>
  <c r="G356" i="46"/>
  <c r="F356" i="46"/>
  <c r="G355" i="46"/>
  <c r="F355" i="46"/>
  <c r="G354" i="46"/>
  <c r="F354" i="46"/>
  <c r="G353" i="46"/>
  <c r="F353" i="46"/>
  <c r="G352" i="46"/>
  <c r="F352" i="46"/>
  <c r="G351" i="46"/>
  <c r="F351" i="46"/>
  <c r="G350" i="46"/>
  <c r="F350" i="46"/>
  <c r="G349" i="46"/>
  <c r="F349" i="46"/>
  <c r="G348" i="46"/>
  <c r="F348" i="46"/>
  <c r="G347" i="46"/>
  <c r="F347" i="46"/>
  <c r="G346" i="46"/>
  <c r="F346" i="46"/>
  <c r="G345" i="46"/>
  <c r="F345" i="46"/>
  <c r="G344" i="46"/>
  <c r="F344" i="46"/>
  <c r="G343" i="46"/>
  <c r="F343" i="46"/>
  <c r="G342" i="46"/>
  <c r="F342" i="46"/>
  <c r="G341" i="46"/>
  <c r="F341" i="46"/>
  <c r="G340" i="46"/>
  <c r="F340" i="46"/>
  <c r="G339" i="46"/>
  <c r="F339" i="46"/>
  <c r="G338" i="46"/>
  <c r="F338" i="46"/>
  <c r="G337" i="46"/>
  <c r="F337" i="46"/>
  <c r="G336" i="46"/>
  <c r="F336" i="46"/>
  <c r="G335" i="46"/>
  <c r="F335" i="46"/>
  <c r="G334" i="46"/>
  <c r="F334" i="46"/>
  <c r="G333" i="46"/>
  <c r="F333" i="46"/>
  <c r="G332" i="46"/>
  <c r="F332" i="46"/>
  <c r="G331" i="46"/>
  <c r="F331" i="46"/>
  <c r="G330" i="46"/>
  <c r="F330" i="46"/>
  <c r="G329" i="46"/>
  <c r="F329" i="46"/>
  <c r="G328" i="46"/>
  <c r="F328" i="46"/>
  <c r="G327" i="46"/>
  <c r="F327" i="46"/>
  <c r="G326" i="46"/>
  <c r="F326" i="46"/>
  <c r="G325" i="46"/>
  <c r="F325" i="46"/>
  <c r="G324" i="46"/>
  <c r="F324" i="46"/>
  <c r="G323" i="46"/>
  <c r="F323" i="46"/>
  <c r="G322" i="46"/>
  <c r="F322" i="46"/>
  <c r="G321" i="46"/>
  <c r="F321" i="46"/>
  <c r="G320" i="46"/>
  <c r="F320" i="46"/>
  <c r="G319" i="46"/>
  <c r="F319" i="46"/>
  <c r="G318" i="46"/>
  <c r="F318" i="46"/>
  <c r="G317" i="46"/>
  <c r="F317" i="46"/>
  <c r="G316" i="46"/>
  <c r="F316" i="46"/>
  <c r="G315" i="46"/>
  <c r="F315" i="46"/>
  <c r="G314" i="46"/>
  <c r="F314" i="46"/>
  <c r="G313" i="46"/>
  <c r="F313" i="46"/>
  <c r="G312" i="46"/>
  <c r="F312" i="46"/>
  <c r="G311" i="46"/>
  <c r="F311" i="46"/>
  <c r="G310" i="46"/>
  <c r="F310" i="46"/>
  <c r="G309" i="46"/>
  <c r="F309" i="46"/>
  <c r="G308" i="46"/>
  <c r="F308" i="46"/>
  <c r="G307" i="46"/>
  <c r="F307" i="46"/>
  <c r="G306" i="46"/>
  <c r="F306" i="46"/>
  <c r="G305" i="46"/>
  <c r="F305" i="46"/>
  <c r="G304" i="46"/>
  <c r="F304" i="46"/>
  <c r="G303" i="46"/>
  <c r="F303" i="46"/>
  <c r="G302" i="46"/>
  <c r="F302" i="46"/>
  <c r="G301" i="46"/>
  <c r="F301" i="46"/>
  <c r="G300" i="46"/>
  <c r="F300" i="46"/>
  <c r="G299" i="46"/>
  <c r="F299" i="46"/>
  <c r="G298" i="46"/>
  <c r="F298" i="46"/>
  <c r="G297" i="46"/>
  <c r="F297" i="46"/>
  <c r="G296" i="46"/>
  <c r="F296" i="46"/>
  <c r="G295" i="46"/>
  <c r="F295" i="46"/>
  <c r="G294" i="46"/>
  <c r="F294" i="46"/>
  <c r="G293" i="46"/>
  <c r="F293" i="46"/>
  <c r="G292" i="46"/>
  <c r="F292" i="46"/>
  <c r="G291" i="46"/>
  <c r="F291" i="46"/>
  <c r="G290" i="46"/>
  <c r="F290" i="46"/>
  <c r="G289" i="46"/>
  <c r="F289" i="46"/>
  <c r="G288" i="46"/>
  <c r="F288" i="46"/>
  <c r="G287" i="46"/>
  <c r="F287" i="46"/>
  <c r="G286" i="46"/>
  <c r="F286" i="46"/>
  <c r="G285" i="46"/>
  <c r="F285" i="46"/>
  <c r="G284" i="46"/>
  <c r="F284" i="46"/>
  <c r="G283" i="46"/>
  <c r="F283" i="46"/>
  <c r="G282" i="46"/>
  <c r="F282" i="46"/>
  <c r="G281" i="46"/>
  <c r="F281" i="46"/>
  <c r="G280" i="46"/>
  <c r="F280" i="46"/>
  <c r="G279" i="46"/>
  <c r="F279" i="46"/>
  <c r="G278" i="46"/>
  <c r="F278" i="46"/>
  <c r="G277" i="46"/>
  <c r="F277" i="46"/>
  <c r="G276" i="46"/>
  <c r="F276" i="46"/>
  <c r="G275" i="46"/>
  <c r="F275" i="46"/>
  <c r="G274" i="46"/>
  <c r="F274" i="46"/>
  <c r="G273" i="46"/>
  <c r="F273" i="46"/>
  <c r="G272" i="46"/>
  <c r="F272" i="46"/>
  <c r="G271" i="46"/>
  <c r="F271" i="46"/>
  <c r="G270" i="46"/>
  <c r="F270" i="46"/>
  <c r="G269" i="46"/>
  <c r="F269" i="46"/>
  <c r="G268" i="46"/>
  <c r="F268" i="46"/>
  <c r="G267" i="46"/>
  <c r="F267" i="46"/>
  <c r="G266" i="46"/>
  <c r="F266" i="46"/>
  <c r="G265" i="46"/>
  <c r="F265" i="46"/>
  <c r="G264" i="46"/>
  <c r="F264" i="46"/>
  <c r="G263" i="46"/>
  <c r="F263" i="46"/>
  <c r="G262" i="46"/>
  <c r="F262" i="46"/>
  <c r="G261" i="46"/>
  <c r="F261" i="46"/>
  <c r="G260" i="46"/>
  <c r="F260" i="46"/>
  <c r="G259" i="46"/>
  <c r="F259" i="46"/>
  <c r="G258" i="46"/>
  <c r="F258" i="46"/>
  <c r="G257" i="46"/>
  <c r="F257" i="46"/>
  <c r="G256" i="46"/>
  <c r="F256" i="46"/>
  <c r="G255" i="46"/>
  <c r="F255" i="46"/>
  <c r="G254" i="46"/>
  <c r="F254" i="46"/>
  <c r="G253" i="46"/>
  <c r="F253" i="46"/>
  <c r="G252" i="46"/>
  <c r="F252" i="46"/>
  <c r="G251" i="46"/>
  <c r="F251" i="46"/>
  <c r="G250" i="46"/>
  <c r="F250" i="46"/>
  <c r="G249" i="46"/>
  <c r="F249" i="46"/>
  <c r="G248" i="46"/>
  <c r="F248" i="46"/>
  <c r="G247" i="46"/>
  <c r="F247" i="46"/>
  <c r="G246" i="46"/>
  <c r="F246" i="46"/>
  <c r="G245" i="46"/>
  <c r="F245" i="46"/>
  <c r="G244" i="46"/>
  <c r="F244" i="46"/>
  <c r="G243" i="46"/>
  <c r="F243" i="46"/>
  <c r="G242" i="46"/>
  <c r="F242" i="46"/>
  <c r="G241" i="46"/>
  <c r="F241" i="46"/>
  <c r="G240" i="46"/>
  <c r="F240" i="46"/>
  <c r="G239" i="46"/>
  <c r="F239" i="46"/>
  <c r="G238" i="46"/>
  <c r="F238" i="46"/>
  <c r="G237" i="46"/>
  <c r="F237" i="46"/>
  <c r="G236" i="46"/>
  <c r="F236" i="46"/>
  <c r="G235" i="46"/>
  <c r="F235" i="46"/>
  <c r="G234" i="46"/>
  <c r="F234" i="46"/>
  <c r="G233" i="46"/>
  <c r="F233" i="46"/>
  <c r="G232" i="46"/>
  <c r="F232" i="46"/>
  <c r="G231" i="46"/>
  <c r="F231" i="46"/>
  <c r="G230" i="46"/>
  <c r="F230" i="46"/>
  <c r="G229" i="46"/>
  <c r="F229" i="46"/>
  <c r="G228" i="46"/>
  <c r="F228" i="46"/>
  <c r="G227" i="46"/>
  <c r="F227" i="46"/>
  <c r="G226" i="46"/>
  <c r="F226" i="46"/>
  <c r="G225" i="46"/>
  <c r="F225" i="46"/>
  <c r="G224" i="46"/>
  <c r="F224" i="46"/>
  <c r="G223" i="46"/>
  <c r="F223" i="46"/>
  <c r="G222" i="46"/>
  <c r="F222" i="46"/>
  <c r="G221" i="46"/>
  <c r="F221" i="46"/>
  <c r="G220" i="46"/>
  <c r="F220" i="46"/>
  <c r="G219" i="46"/>
  <c r="F219" i="46"/>
  <c r="G218" i="46"/>
  <c r="F218" i="46"/>
  <c r="G217" i="46"/>
  <c r="F217" i="46"/>
  <c r="G216" i="46"/>
  <c r="F216" i="46"/>
  <c r="G215" i="46"/>
  <c r="F215" i="46"/>
  <c r="G214" i="46"/>
  <c r="F214" i="46"/>
  <c r="G213" i="46"/>
  <c r="F213" i="46"/>
  <c r="G212" i="46"/>
  <c r="F212" i="46"/>
  <c r="G211" i="46"/>
  <c r="F211" i="46"/>
  <c r="G210" i="46"/>
  <c r="F210" i="46"/>
  <c r="G209" i="46"/>
  <c r="F209" i="46"/>
  <c r="G208" i="46"/>
  <c r="F208" i="46"/>
  <c r="G207" i="46"/>
  <c r="F207" i="46"/>
  <c r="G206" i="46"/>
  <c r="F206" i="46"/>
  <c r="G205" i="46"/>
  <c r="F205" i="46"/>
  <c r="G204" i="46"/>
  <c r="F204" i="46"/>
  <c r="G203" i="46"/>
  <c r="F203" i="46"/>
  <c r="G202" i="46"/>
  <c r="F202" i="46"/>
  <c r="G201" i="46"/>
  <c r="F201" i="46"/>
  <c r="G200" i="46"/>
  <c r="F200" i="46"/>
  <c r="G199" i="46"/>
  <c r="F199" i="46"/>
  <c r="G198" i="46"/>
  <c r="F198" i="46"/>
  <c r="G197" i="46"/>
  <c r="F197" i="46"/>
  <c r="G196" i="46"/>
  <c r="F196" i="46"/>
  <c r="G195" i="46"/>
  <c r="F195" i="46"/>
  <c r="G194" i="46"/>
  <c r="F194" i="46"/>
  <c r="G193" i="46"/>
  <c r="F193" i="46"/>
  <c r="G192" i="46"/>
  <c r="F192" i="46"/>
  <c r="G191" i="46"/>
  <c r="F191" i="46"/>
  <c r="G190" i="46"/>
  <c r="F190" i="46"/>
  <c r="G189" i="46"/>
  <c r="F189" i="46"/>
  <c r="G188" i="46"/>
  <c r="F188" i="46"/>
  <c r="G187" i="46"/>
  <c r="F187" i="46"/>
  <c r="G186" i="46"/>
  <c r="F186" i="46"/>
  <c r="G185" i="46"/>
  <c r="F185" i="46"/>
  <c r="G184" i="46"/>
  <c r="F184" i="46"/>
  <c r="G183" i="46"/>
  <c r="F183" i="46"/>
  <c r="G182" i="46"/>
  <c r="F182" i="46"/>
  <c r="G181" i="46"/>
  <c r="F181" i="46"/>
  <c r="G180" i="46"/>
  <c r="F180" i="46"/>
  <c r="G179" i="46"/>
  <c r="F179" i="46"/>
  <c r="G178" i="46"/>
  <c r="F178" i="46"/>
  <c r="G177" i="46"/>
  <c r="F177" i="46"/>
  <c r="G176" i="46"/>
  <c r="F176" i="46"/>
  <c r="G175" i="46"/>
  <c r="F175" i="46"/>
  <c r="G174" i="46"/>
  <c r="F174" i="46"/>
  <c r="G173" i="46"/>
  <c r="F173" i="46"/>
  <c r="G172" i="46"/>
  <c r="F172" i="46"/>
  <c r="G171" i="46"/>
  <c r="F171" i="46"/>
  <c r="G170" i="46"/>
  <c r="F170" i="46"/>
  <c r="G169" i="46"/>
  <c r="F169" i="46"/>
  <c r="G168" i="46"/>
  <c r="F168" i="46"/>
  <c r="G167" i="46"/>
  <c r="F167" i="46"/>
  <c r="G166" i="46"/>
  <c r="F166" i="46"/>
  <c r="G165" i="46"/>
  <c r="F165" i="46"/>
  <c r="G164" i="46"/>
  <c r="F164" i="46"/>
  <c r="G163" i="46"/>
  <c r="F163" i="46"/>
  <c r="G162" i="46"/>
  <c r="F162" i="46"/>
  <c r="G161" i="46"/>
  <c r="F161" i="46"/>
  <c r="G160" i="46"/>
  <c r="F160" i="46"/>
  <c r="G159" i="46"/>
  <c r="F159" i="46"/>
  <c r="G158" i="46"/>
  <c r="F158" i="46"/>
  <c r="G157" i="46"/>
  <c r="F157" i="46"/>
  <c r="G156" i="46"/>
  <c r="F156" i="46"/>
  <c r="G155" i="46"/>
  <c r="F155" i="46"/>
  <c r="G154" i="46"/>
  <c r="F154" i="46"/>
  <c r="G153" i="46"/>
  <c r="F153" i="46"/>
  <c r="G152" i="46"/>
  <c r="F152" i="46"/>
  <c r="G151" i="46"/>
  <c r="F151" i="46"/>
  <c r="G150" i="46"/>
  <c r="F150" i="46"/>
  <c r="G149" i="46"/>
  <c r="F149" i="46"/>
  <c r="G148" i="46"/>
  <c r="F148" i="46"/>
  <c r="G147" i="46"/>
  <c r="F147" i="46"/>
  <c r="G146" i="46"/>
  <c r="F146" i="46"/>
  <c r="G145" i="46"/>
  <c r="F145" i="46"/>
  <c r="G144" i="46"/>
  <c r="F144" i="46"/>
  <c r="G143" i="46"/>
  <c r="F143" i="46"/>
  <c r="G142" i="46"/>
  <c r="F142" i="46"/>
  <c r="G141" i="46"/>
  <c r="F141" i="46"/>
  <c r="G140" i="46"/>
  <c r="F140" i="46"/>
  <c r="G139" i="46"/>
  <c r="F139" i="46"/>
  <c r="G138" i="46"/>
  <c r="F138" i="46"/>
  <c r="G137" i="46"/>
  <c r="F137" i="46"/>
  <c r="G136" i="46"/>
  <c r="F136" i="46"/>
  <c r="G135" i="46"/>
  <c r="F135" i="46"/>
  <c r="G134" i="46"/>
  <c r="F134" i="46"/>
  <c r="G133" i="46"/>
  <c r="F133" i="46"/>
  <c r="G132" i="46"/>
  <c r="F132" i="46"/>
  <c r="G131" i="46"/>
  <c r="F131" i="46"/>
  <c r="G130" i="46"/>
  <c r="F130" i="46"/>
  <c r="G129" i="46"/>
  <c r="F129" i="46"/>
  <c r="G128" i="46"/>
  <c r="F128" i="46"/>
  <c r="G127" i="46"/>
  <c r="F127" i="46"/>
  <c r="G126" i="46"/>
  <c r="F126" i="46"/>
  <c r="G125" i="46"/>
  <c r="F125" i="46"/>
  <c r="G124" i="46"/>
  <c r="F124" i="46"/>
  <c r="G123" i="46"/>
  <c r="F123" i="46"/>
  <c r="G122" i="46"/>
  <c r="F122" i="46"/>
  <c r="G121" i="46"/>
  <c r="F121" i="46"/>
  <c r="G120" i="46"/>
  <c r="F120" i="46"/>
  <c r="G119" i="46"/>
  <c r="F119" i="46"/>
  <c r="G118" i="46"/>
  <c r="F118" i="46"/>
  <c r="G117" i="46"/>
  <c r="F117" i="46"/>
  <c r="G116" i="46"/>
  <c r="F116" i="46"/>
  <c r="G115" i="46"/>
  <c r="F115" i="46"/>
  <c r="G114" i="46"/>
  <c r="F114" i="46"/>
  <c r="G113" i="46"/>
  <c r="F113" i="46"/>
  <c r="G112" i="46"/>
  <c r="F112" i="46"/>
  <c r="G111" i="46"/>
  <c r="F111" i="46"/>
  <c r="G110" i="46"/>
  <c r="F110" i="46"/>
  <c r="G109" i="46"/>
  <c r="F109" i="46"/>
  <c r="G108" i="46"/>
  <c r="F108" i="46"/>
  <c r="G107" i="46"/>
  <c r="F107" i="46"/>
  <c r="G106" i="46"/>
  <c r="F106" i="46"/>
  <c r="G105" i="46"/>
  <c r="F105" i="46"/>
  <c r="G104" i="46"/>
  <c r="F104" i="46"/>
  <c r="G103" i="46"/>
  <c r="F103" i="46"/>
  <c r="G102" i="46"/>
  <c r="F102" i="46"/>
  <c r="G101" i="46"/>
  <c r="F101" i="46"/>
  <c r="G100" i="46"/>
  <c r="F100" i="46"/>
  <c r="G99" i="46"/>
  <c r="F99" i="46"/>
  <c r="G98" i="46"/>
  <c r="F98" i="46"/>
  <c r="G97" i="46"/>
  <c r="F97" i="46"/>
  <c r="G96" i="46"/>
  <c r="F96" i="46"/>
  <c r="G95" i="46"/>
  <c r="F95" i="46"/>
  <c r="G94" i="46"/>
  <c r="F94" i="46"/>
  <c r="G93" i="46"/>
  <c r="F93" i="46"/>
  <c r="G92" i="46"/>
  <c r="F92" i="46"/>
  <c r="G91" i="46"/>
  <c r="F91" i="46"/>
  <c r="G90" i="46"/>
  <c r="F90" i="46"/>
  <c r="G89" i="46"/>
  <c r="F89" i="46"/>
  <c r="G88" i="46"/>
  <c r="F88" i="46"/>
  <c r="G87" i="46"/>
  <c r="F87" i="46"/>
  <c r="G86" i="46"/>
  <c r="F86" i="46"/>
  <c r="G85" i="46"/>
  <c r="F85" i="46"/>
  <c r="G84" i="46"/>
  <c r="F84" i="46"/>
  <c r="G83" i="46"/>
  <c r="F83" i="46"/>
  <c r="G82" i="46"/>
  <c r="F82" i="46"/>
  <c r="G81" i="46"/>
  <c r="F81" i="46"/>
  <c r="G80" i="46"/>
  <c r="F80" i="46"/>
  <c r="G79" i="46"/>
  <c r="F79" i="46"/>
  <c r="G78" i="46"/>
  <c r="F78" i="46"/>
  <c r="G77" i="46"/>
  <c r="F77" i="46"/>
  <c r="G76" i="46"/>
  <c r="F76" i="46"/>
  <c r="G75" i="46"/>
  <c r="F75" i="46"/>
  <c r="G74" i="46"/>
  <c r="F74" i="46"/>
  <c r="G73" i="46"/>
  <c r="F73" i="46"/>
  <c r="G72" i="46"/>
  <c r="F72" i="46"/>
  <c r="G71" i="46"/>
  <c r="F71" i="46"/>
  <c r="G70" i="46"/>
  <c r="F70" i="46"/>
  <c r="G69" i="46"/>
  <c r="F69" i="46"/>
  <c r="G68" i="46"/>
  <c r="F68" i="46"/>
  <c r="G67" i="46"/>
  <c r="F67" i="46"/>
  <c r="G66" i="46"/>
  <c r="F66" i="46"/>
  <c r="G65" i="46"/>
  <c r="F65" i="46"/>
  <c r="G64" i="46"/>
  <c r="F64" i="46"/>
  <c r="G63" i="46"/>
  <c r="F63" i="46"/>
  <c r="G62" i="46"/>
  <c r="F62" i="46"/>
  <c r="G61" i="46"/>
  <c r="F61" i="46"/>
  <c r="G60" i="46"/>
  <c r="F60" i="46"/>
  <c r="G59" i="46"/>
  <c r="F59" i="46"/>
  <c r="G58" i="46"/>
  <c r="F58" i="46"/>
  <c r="G57" i="46"/>
  <c r="F57" i="46"/>
  <c r="G56" i="46"/>
  <c r="F56" i="46"/>
  <c r="G55" i="46"/>
  <c r="F55" i="46"/>
  <c r="G54" i="46"/>
  <c r="F54" i="46"/>
  <c r="G53" i="46"/>
  <c r="F53" i="46"/>
  <c r="G52" i="46"/>
  <c r="F52" i="46"/>
  <c r="G51" i="46"/>
  <c r="F51" i="46"/>
  <c r="G50" i="46"/>
  <c r="F50" i="46"/>
  <c r="G49" i="46"/>
  <c r="F49" i="46"/>
  <c r="G48" i="46"/>
  <c r="F48" i="46"/>
  <c r="G47" i="46"/>
  <c r="F47" i="46"/>
  <c r="G46" i="46"/>
  <c r="F46" i="46"/>
  <c r="G45" i="46"/>
  <c r="F45" i="46"/>
  <c r="G44" i="46"/>
  <c r="F44" i="46"/>
  <c r="G43" i="46"/>
  <c r="F43" i="46"/>
  <c r="G42" i="46"/>
  <c r="F42" i="46"/>
  <c r="G41" i="46"/>
  <c r="F41" i="46"/>
  <c r="G40" i="46"/>
  <c r="F40" i="46"/>
  <c r="G39" i="46"/>
  <c r="F39" i="46"/>
  <c r="G38" i="46"/>
  <c r="F38" i="46"/>
  <c r="G37" i="46"/>
  <c r="F37" i="46"/>
  <c r="G36" i="46"/>
  <c r="F36" i="46"/>
  <c r="G35" i="46"/>
  <c r="F35" i="46"/>
  <c r="G34" i="46"/>
  <c r="F34" i="46"/>
  <c r="G33" i="46"/>
  <c r="F33" i="46"/>
  <c r="G32" i="46"/>
  <c r="F32" i="46"/>
  <c r="G31" i="46"/>
  <c r="F31" i="46"/>
  <c r="G30" i="46"/>
  <c r="F30" i="46"/>
  <c r="G29" i="46"/>
  <c r="F29" i="46"/>
  <c r="G28" i="46"/>
  <c r="F28" i="46"/>
  <c r="G27" i="46"/>
  <c r="F27" i="46"/>
  <c r="G26" i="46"/>
  <c r="F26" i="46"/>
  <c r="G25" i="46"/>
  <c r="F25" i="46"/>
  <c r="G24" i="46"/>
  <c r="F24" i="46"/>
  <c r="G23" i="46"/>
  <c r="F23" i="46"/>
  <c r="G22" i="46"/>
  <c r="F22" i="46"/>
  <c r="G21" i="46"/>
  <c r="F21" i="46"/>
  <c r="G20" i="46"/>
  <c r="F20" i="46"/>
  <c r="G19" i="46"/>
  <c r="F19" i="46"/>
  <c r="G18" i="46"/>
  <c r="F18" i="46"/>
  <c r="G17" i="46"/>
  <c r="F17" i="46"/>
  <c r="G16" i="46"/>
  <c r="F16" i="46"/>
  <c r="G15" i="46"/>
  <c r="F15" i="46"/>
  <c r="G14" i="46"/>
  <c r="F14" i="46"/>
  <c r="G13" i="46"/>
  <c r="F13" i="46"/>
  <c r="G12" i="46"/>
  <c r="F12" i="46"/>
  <c r="G11" i="46"/>
  <c r="F11" i="46"/>
  <c r="G3023" i="45"/>
  <c r="F3023" i="45"/>
  <c r="G3022" i="45"/>
  <c r="F3022" i="45"/>
  <c r="G3021" i="45"/>
  <c r="F3021" i="45"/>
  <c r="G3020" i="45"/>
  <c r="F3020" i="45"/>
  <c r="G3019" i="45"/>
  <c r="F3019" i="45"/>
  <c r="G3018" i="45"/>
  <c r="F3018" i="45"/>
  <c r="G3017" i="45"/>
  <c r="F3017" i="45"/>
  <c r="G3016" i="45"/>
  <c r="F3016" i="45"/>
  <c r="G3015" i="45"/>
  <c r="F3015" i="45"/>
  <c r="G3014" i="45"/>
  <c r="F3014" i="45"/>
  <c r="G3013" i="45"/>
  <c r="F3013" i="45"/>
  <c r="G3012" i="45"/>
  <c r="F3012" i="45"/>
  <c r="G3011" i="45"/>
  <c r="F3011" i="45"/>
  <c r="G3010" i="45"/>
  <c r="F3010" i="45"/>
  <c r="G3009" i="45"/>
  <c r="F3009" i="45"/>
  <c r="G3008" i="45"/>
  <c r="F3008" i="45"/>
  <c r="G3007" i="45"/>
  <c r="F3007" i="45"/>
  <c r="G3006" i="45"/>
  <c r="F3006" i="45"/>
  <c r="G3005" i="45"/>
  <c r="F3005" i="45"/>
  <c r="G3004" i="45"/>
  <c r="F3004" i="45"/>
  <c r="G3003" i="45"/>
  <c r="F3003" i="45"/>
  <c r="G3002" i="45"/>
  <c r="F3002" i="45"/>
  <c r="G3001" i="45"/>
  <c r="F3001" i="45"/>
  <c r="G3000" i="45"/>
  <c r="F3000" i="45"/>
  <c r="G2999" i="45"/>
  <c r="F2999" i="45"/>
  <c r="G2998" i="45"/>
  <c r="F2998" i="45"/>
  <c r="G2997" i="45"/>
  <c r="F2997" i="45"/>
  <c r="G2996" i="45"/>
  <c r="F2996" i="45"/>
  <c r="G2995" i="45"/>
  <c r="F2995" i="45"/>
  <c r="G2994" i="45"/>
  <c r="F2994" i="45"/>
  <c r="G2993" i="45"/>
  <c r="F2993" i="45"/>
  <c r="G2992" i="45"/>
  <c r="F2992" i="45"/>
  <c r="G2991" i="45"/>
  <c r="F2991" i="45"/>
  <c r="G2990" i="45"/>
  <c r="F2990" i="45"/>
  <c r="G2989" i="45"/>
  <c r="F2989" i="45"/>
  <c r="G2988" i="45"/>
  <c r="F2988" i="45"/>
  <c r="G2987" i="45"/>
  <c r="F2987" i="45"/>
  <c r="G2986" i="45"/>
  <c r="F2986" i="45"/>
  <c r="G2985" i="45"/>
  <c r="F2985" i="45"/>
  <c r="G2984" i="45"/>
  <c r="F2984" i="45"/>
  <c r="G2983" i="45"/>
  <c r="F2983" i="45"/>
  <c r="G2982" i="45"/>
  <c r="F2982" i="45"/>
  <c r="G2981" i="45"/>
  <c r="F2981" i="45"/>
  <c r="G2980" i="45"/>
  <c r="F2980" i="45"/>
  <c r="G2979" i="45"/>
  <c r="F2979" i="45"/>
  <c r="G2978" i="45"/>
  <c r="F2978" i="45"/>
  <c r="G2977" i="45"/>
  <c r="F2977" i="45"/>
  <c r="G2976" i="45"/>
  <c r="F2976" i="45"/>
  <c r="G2975" i="45"/>
  <c r="F2975" i="45"/>
  <c r="G2974" i="45"/>
  <c r="F2974" i="45"/>
  <c r="G2973" i="45"/>
  <c r="F2973" i="45"/>
  <c r="G2972" i="45"/>
  <c r="F2972" i="45"/>
  <c r="G2971" i="45"/>
  <c r="F2971" i="45"/>
  <c r="G2970" i="45"/>
  <c r="F2970" i="45"/>
  <c r="G2969" i="45"/>
  <c r="F2969" i="45"/>
  <c r="G2968" i="45"/>
  <c r="F2968" i="45"/>
  <c r="G2967" i="45"/>
  <c r="F2967" i="45"/>
  <c r="G2966" i="45"/>
  <c r="F2966" i="45"/>
  <c r="G2965" i="45"/>
  <c r="F2965" i="45"/>
  <c r="G2964" i="45"/>
  <c r="F2964" i="45"/>
  <c r="G2963" i="45"/>
  <c r="F2963" i="45"/>
  <c r="G2962" i="45"/>
  <c r="F2962" i="45"/>
  <c r="G2961" i="45"/>
  <c r="F2961" i="45"/>
  <c r="G2960" i="45"/>
  <c r="F2960" i="45"/>
  <c r="G2959" i="45"/>
  <c r="F2959" i="45"/>
  <c r="G2958" i="45"/>
  <c r="F2958" i="45"/>
  <c r="G2957" i="45"/>
  <c r="F2957" i="45"/>
  <c r="G2956" i="45"/>
  <c r="F2956" i="45"/>
  <c r="G2955" i="45"/>
  <c r="F2955" i="45"/>
  <c r="G2954" i="45"/>
  <c r="F2954" i="45"/>
  <c r="G2953" i="45"/>
  <c r="F2953" i="45"/>
  <c r="G2952" i="45"/>
  <c r="F2952" i="45"/>
  <c r="G2951" i="45"/>
  <c r="F2951" i="45"/>
  <c r="G2950" i="45"/>
  <c r="F2950" i="45"/>
  <c r="G2949" i="45"/>
  <c r="F2949" i="45"/>
  <c r="G2948" i="45"/>
  <c r="F2948" i="45"/>
  <c r="G2947" i="45"/>
  <c r="F2947" i="45"/>
  <c r="G2946" i="45"/>
  <c r="F2946" i="45"/>
  <c r="G2945" i="45"/>
  <c r="F2945" i="45"/>
  <c r="G2944" i="45"/>
  <c r="F2944" i="45"/>
  <c r="G2943" i="45"/>
  <c r="F2943" i="45"/>
  <c r="G2942" i="45"/>
  <c r="F2942" i="45"/>
  <c r="G2941" i="45"/>
  <c r="F2941" i="45"/>
  <c r="G2940" i="45"/>
  <c r="F2940" i="45"/>
  <c r="G2939" i="45"/>
  <c r="F2939" i="45"/>
  <c r="G2938" i="45"/>
  <c r="F2938" i="45"/>
  <c r="G2937" i="45"/>
  <c r="F2937" i="45"/>
  <c r="G2936" i="45"/>
  <c r="F2936" i="45"/>
  <c r="G2935" i="45"/>
  <c r="F2935" i="45"/>
  <c r="G2934" i="45"/>
  <c r="F2934" i="45"/>
  <c r="G2933" i="45"/>
  <c r="F2933" i="45"/>
  <c r="G2932" i="45"/>
  <c r="F2932" i="45"/>
  <c r="G2931" i="45"/>
  <c r="F2931" i="45"/>
  <c r="G2930" i="45"/>
  <c r="F2930" i="45"/>
  <c r="G2929" i="45"/>
  <c r="F2929" i="45"/>
  <c r="G2928" i="45"/>
  <c r="F2928" i="45"/>
  <c r="G2927" i="45"/>
  <c r="F2927" i="45"/>
  <c r="G2926" i="45"/>
  <c r="F2926" i="45"/>
  <c r="G2925" i="45"/>
  <c r="F2925" i="45"/>
  <c r="G2924" i="45"/>
  <c r="F2924" i="45"/>
  <c r="G2923" i="45"/>
  <c r="F2923" i="45"/>
  <c r="G2922" i="45"/>
  <c r="F2922" i="45"/>
  <c r="G2921" i="45"/>
  <c r="F2921" i="45"/>
  <c r="G2920" i="45"/>
  <c r="F2920" i="45"/>
  <c r="G2919" i="45"/>
  <c r="F2919" i="45"/>
  <c r="G2918" i="45"/>
  <c r="F2918" i="45"/>
  <c r="G2917" i="45"/>
  <c r="F2917" i="45"/>
  <c r="G2916" i="45"/>
  <c r="F2916" i="45"/>
  <c r="G2915" i="45"/>
  <c r="F2915" i="45"/>
  <c r="G2914" i="45"/>
  <c r="F2914" i="45"/>
  <c r="G2913" i="45"/>
  <c r="F2913" i="45"/>
  <c r="G2912" i="45"/>
  <c r="F2912" i="45"/>
  <c r="G2911" i="45"/>
  <c r="F2911" i="45"/>
  <c r="G2910" i="45"/>
  <c r="F2910" i="45"/>
  <c r="G2909" i="45"/>
  <c r="F2909" i="45"/>
  <c r="G2908" i="45"/>
  <c r="F2908" i="45"/>
  <c r="G2907" i="45"/>
  <c r="F2907" i="45"/>
  <c r="G2906" i="45"/>
  <c r="F2906" i="45"/>
  <c r="G2905" i="45"/>
  <c r="F2905" i="45"/>
  <c r="G2904" i="45"/>
  <c r="F2904" i="45"/>
  <c r="G2903" i="45"/>
  <c r="F2903" i="45"/>
  <c r="G2902" i="45"/>
  <c r="F2902" i="45"/>
  <c r="G2901" i="45"/>
  <c r="F2901" i="45"/>
  <c r="G2900" i="45"/>
  <c r="F2900" i="45"/>
  <c r="G2899" i="45"/>
  <c r="F2899" i="45"/>
  <c r="G2898" i="45"/>
  <c r="F2898" i="45"/>
  <c r="G2897" i="45"/>
  <c r="F2897" i="45"/>
  <c r="G2896" i="45"/>
  <c r="F2896" i="45"/>
  <c r="G2895" i="45"/>
  <c r="F2895" i="45"/>
  <c r="G2894" i="45"/>
  <c r="F2894" i="45"/>
  <c r="G2893" i="45"/>
  <c r="F2893" i="45"/>
  <c r="G2892" i="45"/>
  <c r="F2892" i="45"/>
  <c r="G2891" i="45"/>
  <c r="F2891" i="45"/>
  <c r="G2890" i="45"/>
  <c r="F2890" i="45"/>
  <c r="G2889" i="45"/>
  <c r="F2889" i="45"/>
  <c r="G2888" i="45"/>
  <c r="F2888" i="45"/>
  <c r="G2887" i="45"/>
  <c r="F2887" i="45"/>
  <c r="G2886" i="45"/>
  <c r="F2886" i="45"/>
  <c r="G2885" i="45"/>
  <c r="F2885" i="45"/>
  <c r="G2884" i="45"/>
  <c r="F2884" i="45"/>
  <c r="G2883" i="45"/>
  <c r="F2883" i="45"/>
  <c r="G2882" i="45"/>
  <c r="F2882" i="45"/>
  <c r="G2881" i="45"/>
  <c r="F2881" i="45"/>
  <c r="G2880" i="45"/>
  <c r="F2880" i="45"/>
  <c r="G2879" i="45"/>
  <c r="F2879" i="45"/>
  <c r="G2878" i="45"/>
  <c r="F2878" i="45"/>
  <c r="G2877" i="45"/>
  <c r="F2877" i="45"/>
  <c r="G2876" i="45"/>
  <c r="F2876" i="45"/>
  <c r="G2875" i="45"/>
  <c r="F2875" i="45"/>
  <c r="G2874" i="45"/>
  <c r="F2874" i="45"/>
  <c r="G2873" i="45"/>
  <c r="F2873" i="45"/>
  <c r="G2872" i="45"/>
  <c r="F2872" i="45"/>
  <c r="G2871" i="45"/>
  <c r="F2871" i="45"/>
  <c r="G2870" i="45"/>
  <c r="F2870" i="45"/>
  <c r="G2869" i="45"/>
  <c r="F2869" i="45"/>
  <c r="G2868" i="45"/>
  <c r="F2868" i="45"/>
  <c r="G2867" i="45"/>
  <c r="F2867" i="45"/>
  <c r="G2866" i="45"/>
  <c r="F2866" i="45"/>
  <c r="G2865" i="45"/>
  <c r="F2865" i="45"/>
  <c r="G2864" i="45"/>
  <c r="F2864" i="45"/>
  <c r="G2863" i="45"/>
  <c r="F2863" i="45"/>
  <c r="G2862" i="45"/>
  <c r="F2862" i="45"/>
  <c r="G2861" i="45"/>
  <c r="F2861" i="45"/>
  <c r="G2860" i="45"/>
  <c r="F2860" i="45"/>
  <c r="G2859" i="45"/>
  <c r="F2859" i="45"/>
  <c r="G2858" i="45"/>
  <c r="F2858" i="45"/>
  <c r="G2857" i="45"/>
  <c r="F2857" i="45"/>
  <c r="G2856" i="45"/>
  <c r="F2856" i="45"/>
  <c r="G2855" i="45"/>
  <c r="F2855" i="45"/>
  <c r="G2854" i="45"/>
  <c r="F2854" i="45"/>
  <c r="G2853" i="45"/>
  <c r="F2853" i="45"/>
  <c r="G2852" i="45"/>
  <c r="F2852" i="45"/>
  <c r="G2851" i="45"/>
  <c r="F2851" i="45"/>
  <c r="G2850" i="45"/>
  <c r="F2850" i="45"/>
  <c r="G2849" i="45"/>
  <c r="F2849" i="45"/>
  <c r="G2848" i="45"/>
  <c r="F2848" i="45"/>
  <c r="G2847" i="45"/>
  <c r="F2847" i="45"/>
  <c r="G2846" i="45"/>
  <c r="F2846" i="45"/>
  <c r="G2845" i="45"/>
  <c r="F2845" i="45"/>
  <c r="G2844" i="45"/>
  <c r="F2844" i="45"/>
  <c r="G2843" i="45"/>
  <c r="F2843" i="45"/>
  <c r="G2842" i="45"/>
  <c r="F2842" i="45"/>
  <c r="G2841" i="45"/>
  <c r="F2841" i="45"/>
  <c r="G2840" i="45"/>
  <c r="F2840" i="45"/>
  <c r="G2839" i="45"/>
  <c r="F2839" i="45"/>
  <c r="G2838" i="45"/>
  <c r="F2838" i="45"/>
  <c r="G2837" i="45"/>
  <c r="F2837" i="45"/>
  <c r="G2836" i="45"/>
  <c r="F2836" i="45"/>
  <c r="G2835" i="45"/>
  <c r="F2835" i="45"/>
  <c r="G2834" i="45"/>
  <c r="F2834" i="45"/>
  <c r="G2833" i="45"/>
  <c r="F2833" i="45"/>
  <c r="G2832" i="45"/>
  <c r="F2832" i="45"/>
  <c r="G2831" i="45"/>
  <c r="F2831" i="45"/>
  <c r="G2830" i="45"/>
  <c r="F2830" i="45"/>
  <c r="G2829" i="45"/>
  <c r="F2829" i="45"/>
  <c r="G2828" i="45"/>
  <c r="F2828" i="45"/>
  <c r="G2827" i="45"/>
  <c r="F2827" i="45"/>
  <c r="G2826" i="45"/>
  <c r="F2826" i="45"/>
  <c r="G2825" i="45"/>
  <c r="F2825" i="45"/>
  <c r="G2824" i="45"/>
  <c r="F2824" i="45"/>
  <c r="G2823" i="45"/>
  <c r="F2823" i="45"/>
  <c r="G2822" i="45"/>
  <c r="F2822" i="45"/>
  <c r="G2821" i="45"/>
  <c r="F2821" i="45"/>
  <c r="G2820" i="45"/>
  <c r="F2820" i="45"/>
  <c r="G2819" i="45"/>
  <c r="F2819" i="45"/>
  <c r="G2818" i="45"/>
  <c r="F2818" i="45"/>
  <c r="G2817" i="45"/>
  <c r="F2817" i="45"/>
  <c r="G2816" i="45"/>
  <c r="F2816" i="45"/>
  <c r="G2815" i="45"/>
  <c r="F2815" i="45"/>
  <c r="G2814" i="45"/>
  <c r="F2814" i="45"/>
  <c r="G2813" i="45"/>
  <c r="F2813" i="45"/>
  <c r="G2812" i="45"/>
  <c r="F2812" i="45"/>
  <c r="G2811" i="45"/>
  <c r="F2811" i="45"/>
  <c r="G2810" i="45"/>
  <c r="F2810" i="45"/>
  <c r="G2809" i="45"/>
  <c r="F2809" i="45"/>
  <c r="G2808" i="45"/>
  <c r="F2808" i="45"/>
  <c r="G2807" i="45"/>
  <c r="F2807" i="45"/>
  <c r="G2806" i="45"/>
  <c r="F2806" i="45"/>
  <c r="G2805" i="45"/>
  <c r="F2805" i="45"/>
  <c r="G2804" i="45"/>
  <c r="F2804" i="45"/>
  <c r="G2803" i="45"/>
  <c r="F2803" i="45"/>
  <c r="G2802" i="45"/>
  <c r="F2802" i="45"/>
  <c r="G2801" i="45"/>
  <c r="F2801" i="45"/>
  <c r="G2800" i="45"/>
  <c r="F2800" i="45"/>
  <c r="G2799" i="45"/>
  <c r="F2799" i="45"/>
  <c r="G2798" i="45"/>
  <c r="F2798" i="45"/>
  <c r="G2797" i="45"/>
  <c r="F2797" i="45"/>
  <c r="G2796" i="45"/>
  <c r="F2796" i="45"/>
  <c r="G2795" i="45"/>
  <c r="F2795" i="45"/>
  <c r="G2794" i="45"/>
  <c r="F2794" i="45"/>
  <c r="G2793" i="45"/>
  <c r="F2793" i="45"/>
  <c r="G2792" i="45"/>
  <c r="F2792" i="45"/>
  <c r="G2791" i="45"/>
  <c r="F2791" i="45"/>
  <c r="G2790" i="45"/>
  <c r="F2790" i="45"/>
  <c r="G2789" i="45"/>
  <c r="F2789" i="45"/>
  <c r="G2788" i="45"/>
  <c r="F2788" i="45"/>
  <c r="G2787" i="45"/>
  <c r="F2787" i="45"/>
  <c r="G2786" i="45"/>
  <c r="F2786" i="45"/>
  <c r="G2785" i="45"/>
  <c r="F2785" i="45"/>
  <c r="G2784" i="45"/>
  <c r="F2784" i="45"/>
  <c r="G2783" i="45"/>
  <c r="F2783" i="45"/>
  <c r="G2782" i="45"/>
  <c r="F2782" i="45"/>
  <c r="G2781" i="45"/>
  <c r="F2781" i="45"/>
  <c r="G2780" i="45"/>
  <c r="F2780" i="45"/>
  <c r="G2779" i="45"/>
  <c r="F2779" i="45"/>
  <c r="G2778" i="45"/>
  <c r="F2778" i="45"/>
  <c r="G2777" i="45"/>
  <c r="F2777" i="45"/>
  <c r="G2776" i="45"/>
  <c r="F2776" i="45"/>
  <c r="G2775" i="45"/>
  <c r="F2775" i="45"/>
  <c r="G2774" i="45"/>
  <c r="F2774" i="45"/>
  <c r="G2773" i="45"/>
  <c r="F2773" i="45"/>
  <c r="G2772" i="45"/>
  <c r="F2772" i="45"/>
  <c r="G2771" i="45"/>
  <c r="F2771" i="45"/>
  <c r="G2770" i="45"/>
  <c r="F2770" i="45"/>
  <c r="G2769" i="45"/>
  <c r="F2769" i="45"/>
  <c r="G2768" i="45"/>
  <c r="F2768" i="45"/>
  <c r="G2767" i="45"/>
  <c r="F2767" i="45"/>
  <c r="G2766" i="45"/>
  <c r="F2766" i="45"/>
  <c r="G2765" i="45"/>
  <c r="F2765" i="45"/>
  <c r="G2764" i="45"/>
  <c r="F2764" i="45"/>
  <c r="G2763" i="45"/>
  <c r="F2763" i="45"/>
  <c r="G2762" i="45"/>
  <c r="F2762" i="45"/>
  <c r="G2761" i="45"/>
  <c r="F2761" i="45"/>
  <c r="G2760" i="45"/>
  <c r="F2760" i="45"/>
  <c r="G2759" i="45"/>
  <c r="F2759" i="45"/>
  <c r="G2758" i="45"/>
  <c r="F2758" i="45"/>
  <c r="G2757" i="45"/>
  <c r="F2757" i="45"/>
  <c r="G2756" i="45"/>
  <c r="F2756" i="45"/>
  <c r="G2755" i="45"/>
  <c r="F2755" i="45"/>
  <c r="G2754" i="45"/>
  <c r="F2754" i="45"/>
  <c r="G2753" i="45"/>
  <c r="F2753" i="45"/>
  <c r="G2752" i="45"/>
  <c r="F2752" i="45"/>
  <c r="G2751" i="45"/>
  <c r="F2751" i="45"/>
  <c r="G2750" i="45"/>
  <c r="F2750" i="45"/>
  <c r="G2749" i="45"/>
  <c r="F2749" i="45"/>
  <c r="G2748" i="45"/>
  <c r="F2748" i="45"/>
  <c r="G2747" i="45"/>
  <c r="F2747" i="45"/>
  <c r="G2746" i="45"/>
  <c r="F2746" i="45"/>
  <c r="G2745" i="45"/>
  <c r="F2745" i="45"/>
  <c r="G2744" i="45"/>
  <c r="F2744" i="45"/>
  <c r="G2743" i="45"/>
  <c r="F2743" i="45"/>
  <c r="G2742" i="45"/>
  <c r="F2742" i="45"/>
  <c r="G2741" i="45"/>
  <c r="F2741" i="45"/>
  <c r="G2740" i="45"/>
  <c r="F2740" i="45"/>
  <c r="G2739" i="45"/>
  <c r="F2739" i="45"/>
  <c r="G2738" i="45"/>
  <c r="F2738" i="45"/>
  <c r="G2737" i="45"/>
  <c r="F2737" i="45"/>
  <c r="G2736" i="45"/>
  <c r="F2736" i="45"/>
  <c r="G2735" i="45"/>
  <c r="F2735" i="45"/>
  <c r="G2734" i="45"/>
  <c r="F2734" i="45"/>
  <c r="G2733" i="45"/>
  <c r="F2733" i="45"/>
  <c r="G2732" i="45"/>
  <c r="F2732" i="45"/>
  <c r="G2731" i="45"/>
  <c r="F2731" i="45"/>
  <c r="G2730" i="45"/>
  <c r="F2730" i="45"/>
  <c r="G2729" i="45"/>
  <c r="F2729" i="45"/>
  <c r="G2728" i="45"/>
  <c r="F2728" i="45"/>
  <c r="G2727" i="45"/>
  <c r="F2727" i="45"/>
  <c r="G2726" i="45"/>
  <c r="F2726" i="45"/>
  <c r="G2725" i="45"/>
  <c r="F2725" i="45"/>
  <c r="G2724" i="45"/>
  <c r="F2724" i="45"/>
  <c r="G2723" i="45"/>
  <c r="F2723" i="45"/>
  <c r="G2722" i="45"/>
  <c r="F2722" i="45"/>
  <c r="G2721" i="45"/>
  <c r="F2721" i="45"/>
  <c r="G2720" i="45"/>
  <c r="F2720" i="45"/>
  <c r="G2719" i="45"/>
  <c r="F2719" i="45"/>
  <c r="G2718" i="45"/>
  <c r="F2718" i="45"/>
  <c r="G2717" i="45"/>
  <c r="F2717" i="45"/>
  <c r="G2716" i="45"/>
  <c r="F2716" i="45"/>
  <c r="G2715" i="45"/>
  <c r="F2715" i="45"/>
  <c r="G2714" i="45"/>
  <c r="F2714" i="45"/>
  <c r="G2713" i="45"/>
  <c r="F2713" i="45"/>
  <c r="G2712" i="45"/>
  <c r="F2712" i="45"/>
  <c r="G2711" i="45"/>
  <c r="F2711" i="45"/>
  <c r="G2710" i="45"/>
  <c r="F2710" i="45"/>
  <c r="G2709" i="45"/>
  <c r="F2709" i="45"/>
  <c r="G2708" i="45"/>
  <c r="F2708" i="45"/>
  <c r="G2707" i="45"/>
  <c r="F2707" i="45"/>
  <c r="G2706" i="45"/>
  <c r="F2706" i="45"/>
  <c r="G2705" i="45"/>
  <c r="F2705" i="45"/>
  <c r="G2704" i="45"/>
  <c r="F2704" i="45"/>
  <c r="G2703" i="45"/>
  <c r="F2703" i="45"/>
  <c r="G2702" i="45"/>
  <c r="F2702" i="45"/>
  <c r="G2701" i="45"/>
  <c r="F2701" i="45"/>
  <c r="G2700" i="45"/>
  <c r="F2700" i="45"/>
  <c r="G2699" i="45"/>
  <c r="F2699" i="45"/>
  <c r="G2698" i="45"/>
  <c r="F2698" i="45"/>
  <c r="G2697" i="45"/>
  <c r="F2697" i="45"/>
  <c r="G2696" i="45"/>
  <c r="F2696" i="45"/>
  <c r="G2695" i="45"/>
  <c r="F2695" i="45"/>
  <c r="G2694" i="45"/>
  <c r="F2694" i="45"/>
  <c r="G2693" i="45"/>
  <c r="F2693" i="45"/>
  <c r="G2692" i="45"/>
  <c r="F2692" i="45"/>
  <c r="G2691" i="45"/>
  <c r="F2691" i="45"/>
  <c r="G2690" i="45"/>
  <c r="F2690" i="45"/>
  <c r="G2689" i="45"/>
  <c r="F2689" i="45"/>
  <c r="G2688" i="45"/>
  <c r="F2688" i="45"/>
  <c r="G2687" i="45"/>
  <c r="F2687" i="45"/>
  <c r="G2686" i="45"/>
  <c r="F2686" i="45"/>
  <c r="G2685" i="45"/>
  <c r="F2685" i="45"/>
  <c r="G2684" i="45"/>
  <c r="F2684" i="45"/>
  <c r="G2683" i="45"/>
  <c r="F2683" i="45"/>
  <c r="G2682" i="45"/>
  <c r="F2682" i="45"/>
  <c r="G2681" i="45"/>
  <c r="F2681" i="45"/>
  <c r="G2680" i="45"/>
  <c r="F2680" i="45"/>
  <c r="G2679" i="45"/>
  <c r="F2679" i="45"/>
  <c r="G2678" i="45"/>
  <c r="F2678" i="45"/>
  <c r="G2677" i="45"/>
  <c r="F2677" i="45"/>
  <c r="G2676" i="45"/>
  <c r="F2676" i="45"/>
  <c r="G2675" i="45"/>
  <c r="F2675" i="45"/>
  <c r="G2674" i="45"/>
  <c r="F2674" i="45"/>
  <c r="G2673" i="45"/>
  <c r="F2673" i="45"/>
  <c r="G2672" i="45"/>
  <c r="F2672" i="45"/>
  <c r="G2671" i="45"/>
  <c r="F2671" i="45"/>
  <c r="G2670" i="45"/>
  <c r="F2670" i="45"/>
  <c r="G2669" i="45"/>
  <c r="F2669" i="45"/>
  <c r="G2668" i="45"/>
  <c r="F2668" i="45"/>
  <c r="G2667" i="45"/>
  <c r="F2667" i="45"/>
  <c r="G2666" i="45"/>
  <c r="F2666" i="45"/>
  <c r="G2665" i="45"/>
  <c r="F2665" i="45"/>
  <c r="G2664" i="45"/>
  <c r="F2664" i="45"/>
  <c r="G2663" i="45"/>
  <c r="F2663" i="45"/>
  <c r="G2662" i="45"/>
  <c r="F2662" i="45"/>
  <c r="G2661" i="45"/>
  <c r="F2661" i="45"/>
  <c r="G2660" i="45"/>
  <c r="F2660" i="45"/>
  <c r="G2659" i="45"/>
  <c r="F2659" i="45"/>
  <c r="G2658" i="45"/>
  <c r="F2658" i="45"/>
  <c r="G2657" i="45"/>
  <c r="F2657" i="45"/>
  <c r="G2656" i="45"/>
  <c r="F2656" i="45"/>
  <c r="G2655" i="45"/>
  <c r="F2655" i="45"/>
  <c r="G2654" i="45"/>
  <c r="F2654" i="45"/>
  <c r="G2653" i="45"/>
  <c r="F2653" i="45"/>
  <c r="G2652" i="45"/>
  <c r="F2652" i="45"/>
  <c r="G2651" i="45"/>
  <c r="F2651" i="45"/>
  <c r="G2650" i="45"/>
  <c r="F2650" i="45"/>
  <c r="G2649" i="45"/>
  <c r="F2649" i="45"/>
  <c r="G2648" i="45"/>
  <c r="F2648" i="45"/>
  <c r="G2647" i="45"/>
  <c r="F2647" i="45"/>
  <c r="G2646" i="45"/>
  <c r="F2646" i="45"/>
  <c r="G2645" i="45"/>
  <c r="F2645" i="45"/>
  <c r="G2644" i="45"/>
  <c r="F2644" i="45"/>
  <c r="G2643" i="45"/>
  <c r="F2643" i="45"/>
  <c r="G2642" i="45"/>
  <c r="F2642" i="45"/>
  <c r="G2641" i="45"/>
  <c r="F2641" i="45"/>
  <c r="G2640" i="45"/>
  <c r="F2640" i="45"/>
  <c r="G2639" i="45"/>
  <c r="F2639" i="45"/>
  <c r="G2638" i="45"/>
  <c r="F2638" i="45"/>
  <c r="G2637" i="45"/>
  <c r="F2637" i="45"/>
  <c r="G2636" i="45"/>
  <c r="F2636" i="45"/>
  <c r="G2635" i="45"/>
  <c r="F2635" i="45"/>
  <c r="G2634" i="45"/>
  <c r="F2634" i="45"/>
  <c r="G2633" i="45"/>
  <c r="F2633" i="45"/>
  <c r="G2632" i="45"/>
  <c r="F2632" i="45"/>
  <c r="G2631" i="45"/>
  <c r="F2631" i="45"/>
  <c r="G2630" i="45"/>
  <c r="F2630" i="45"/>
  <c r="G2629" i="45"/>
  <c r="F2629" i="45"/>
  <c r="G2628" i="45"/>
  <c r="F2628" i="45"/>
  <c r="G2627" i="45"/>
  <c r="F2627" i="45"/>
  <c r="G2626" i="45"/>
  <c r="F2626" i="45"/>
  <c r="G2625" i="45"/>
  <c r="F2625" i="45"/>
  <c r="G2624" i="45"/>
  <c r="F2624" i="45"/>
  <c r="G2623" i="45"/>
  <c r="F2623" i="45"/>
  <c r="G2622" i="45"/>
  <c r="F2622" i="45"/>
  <c r="G2621" i="45"/>
  <c r="F2621" i="45"/>
  <c r="G2620" i="45"/>
  <c r="F2620" i="45"/>
  <c r="G2619" i="45"/>
  <c r="F2619" i="45"/>
  <c r="G2618" i="45"/>
  <c r="F2618" i="45"/>
  <c r="G2617" i="45"/>
  <c r="F2617" i="45"/>
  <c r="G2616" i="45"/>
  <c r="F2616" i="45"/>
  <c r="G2615" i="45"/>
  <c r="F2615" i="45"/>
  <c r="G2614" i="45"/>
  <c r="F2614" i="45"/>
  <c r="G2613" i="45"/>
  <c r="F2613" i="45"/>
  <c r="G2612" i="45"/>
  <c r="F2612" i="45"/>
  <c r="G2611" i="45"/>
  <c r="F2611" i="45"/>
  <c r="G2610" i="45"/>
  <c r="F2610" i="45"/>
  <c r="G2609" i="45"/>
  <c r="F2609" i="45"/>
  <c r="G2608" i="45"/>
  <c r="F2608" i="45"/>
  <c r="G2607" i="45"/>
  <c r="F2607" i="45"/>
  <c r="G2606" i="45"/>
  <c r="F2606" i="45"/>
  <c r="G2605" i="45"/>
  <c r="F2605" i="45"/>
  <c r="G2604" i="45"/>
  <c r="F2604" i="45"/>
  <c r="G2603" i="45"/>
  <c r="F2603" i="45"/>
  <c r="G2602" i="45"/>
  <c r="F2602" i="45"/>
  <c r="G2601" i="45"/>
  <c r="F2601" i="45"/>
  <c r="G2600" i="45"/>
  <c r="F2600" i="45"/>
  <c r="G2599" i="45"/>
  <c r="F2599" i="45"/>
  <c r="G2598" i="45"/>
  <c r="F2598" i="45"/>
  <c r="G2597" i="45"/>
  <c r="F2597" i="45"/>
  <c r="G2596" i="45"/>
  <c r="F2596" i="45"/>
  <c r="G2595" i="45"/>
  <c r="F2595" i="45"/>
  <c r="G2594" i="45"/>
  <c r="F2594" i="45"/>
  <c r="G2593" i="45"/>
  <c r="F2593" i="45"/>
  <c r="G2592" i="45"/>
  <c r="F2592" i="45"/>
  <c r="G2591" i="45"/>
  <c r="F2591" i="45"/>
  <c r="G2590" i="45"/>
  <c r="F2590" i="45"/>
  <c r="G2589" i="45"/>
  <c r="F2589" i="45"/>
  <c r="G2588" i="45"/>
  <c r="F2588" i="45"/>
  <c r="G2587" i="45"/>
  <c r="F2587" i="45"/>
  <c r="G2586" i="45"/>
  <c r="F2586" i="45"/>
  <c r="G2585" i="45"/>
  <c r="F2585" i="45"/>
  <c r="G2584" i="45"/>
  <c r="F2584" i="45"/>
  <c r="G2583" i="45"/>
  <c r="F2583" i="45"/>
  <c r="G2582" i="45"/>
  <c r="F2582" i="45"/>
  <c r="G2581" i="45"/>
  <c r="F2581" i="45"/>
  <c r="G2580" i="45"/>
  <c r="F2580" i="45"/>
  <c r="G2579" i="45"/>
  <c r="F2579" i="45"/>
  <c r="G2578" i="45"/>
  <c r="F2578" i="45"/>
  <c r="G2577" i="45"/>
  <c r="F2577" i="45"/>
  <c r="G2576" i="45"/>
  <c r="F2576" i="45"/>
  <c r="G2575" i="45"/>
  <c r="F2575" i="45"/>
  <c r="G2574" i="45"/>
  <c r="F2574" i="45"/>
  <c r="G2573" i="45"/>
  <c r="F2573" i="45"/>
  <c r="G2572" i="45"/>
  <c r="F2572" i="45"/>
  <c r="G2571" i="45"/>
  <c r="F2571" i="45"/>
  <c r="G2570" i="45"/>
  <c r="F2570" i="45"/>
  <c r="G2569" i="45"/>
  <c r="F2569" i="45"/>
  <c r="G2568" i="45"/>
  <c r="F2568" i="45"/>
  <c r="G2567" i="45"/>
  <c r="F2567" i="45"/>
  <c r="G2566" i="45"/>
  <c r="F2566" i="45"/>
  <c r="G2565" i="45"/>
  <c r="F2565" i="45"/>
  <c r="G2564" i="45"/>
  <c r="F2564" i="45"/>
  <c r="G2563" i="45"/>
  <c r="F2563" i="45"/>
  <c r="G2562" i="45"/>
  <c r="F2562" i="45"/>
  <c r="G2561" i="45"/>
  <c r="F2561" i="45"/>
  <c r="G2560" i="45"/>
  <c r="F2560" i="45"/>
  <c r="G2559" i="45"/>
  <c r="F2559" i="45"/>
  <c r="G2558" i="45"/>
  <c r="F2558" i="45"/>
  <c r="G2557" i="45"/>
  <c r="F2557" i="45"/>
  <c r="G2556" i="45"/>
  <c r="F2556" i="45"/>
  <c r="G2555" i="45"/>
  <c r="F2555" i="45"/>
  <c r="G2554" i="45"/>
  <c r="F2554" i="45"/>
  <c r="G2553" i="45"/>
  <c r="F2553" i="45"/>
  <c r="G2552" i="45"/>
  <c r="F2552" i="45"/>
  <c r="G2551" i="45"/>
  <c r="F2551" i="45"/>
  <c r="G2550" i="45"/>
  <c r="F2550" i="45"/>
  <c r="G2549" i="45"/>
  <c r="F2549" i="45"/>
  <c r="G2548" i="45"/>
  <c r="F2548" i="45"/>
  <c r="G2547" i="45"/>
  <c r="F2547" i="45"/>
  <c r="G2546" i="45"/>
  <c r="F2546" i="45"/>
  <c r="G2545" i="45"/>
  <c r="F2545" i="45"/>
  <c r="G2544" i="45"/>
  <c r="F2544" i="45"/>
  <c r="G2543" i="45"/>
  <c r="F2543" i="45"/>
  <c r="G2542" i="45"/>
  <c r="F2542" i="45"/>
  <c r="G2541" i="45"/>
  <c r="F2541" i="45"/>
  <c r="G2540" i="45"/>
  <c r="F2540" i="45"/>
  <c r="G2539" i="45"/>
  <c r="F2539" i="45"/>
  <c r="G2538" i="45"/>
  <c r="F2538" i="45"/>
  <c r="G2537" i="45"/>
  <c r="F2537" i="45"/>
  <c r="G2536" i="45"/>
  <c r="F2536" i="45"/>
  <c r="G2535" i="45"/>
  <c r="F2535" i="45"/>
  <c r="G2534" i="45"/>
  <c r="F2534" i="45"/>
  <c r="G2533" i="45"/>
  <c r="F2533" i="45"/>
  <c r="G2532" i="45"/>
  <c r="F2532" i="45"/>
  <c r="G2531" i="45"/>
  <c r="F2531" i="45"/>
  <c r="G2530" i="45"/>
  <c r="F2530" i="45"/>
  <c r="G2529" i="45"/>
  <c r="F2529" i="45"/>
  <c r="G2528" i="45"/>
  <c r="F2528" i="45"/>
  <c r="G2527" i="45"/>
  <c r="F2527" i="45"/>
  <c r="G2526" i="45"/>
  <c r="F2526" i="45"/>
  <c r="G2525" i="45"/>
  <c r="F2525" i="45"/>
  <c r="G2524" i="45"/>
  <c r="F2524" i="45"/>
  <c r="G2523" i="45"/>
  <c r="F2523" i="45"/>
  <c r="G2522" i="45"/>
  <c r="F2522" i="45"/>
  <c r="G2521" i="45"/>
  <c r="F2521" i="45"/>
  <c r="G2520" i="45"/>
  <c r="F2520" i="45"/>
  <c r="G2519" i="45"/>
  <c r="F2519" i="45"/>
  <c r="G2518" i="45"/>
  <c r="F2518" i="45"/>
  <c r="G2517" i="45"/>
  <c r="F2517" i="45"/>
  <c r="G2516" i="45"/>
  <c r="F2516" i="45"/>
  <c r="G2515" i="45"/>
  <c r="F2515" i="45"/>
  <c r="G2514" i="45"/>
  <c r="F2514" i="45"/>
  <c r="G2513" i="45"/>
  <c r="F2513" i="45"/>
  <c r="G2512" i="45"/>
  <c r="F2512" i="45"/>
  <c r="G2511" i="45"/>
  <c r="F2511" i="45"/>
  <c r="G2510" i="45"/>
  <c r="F2510" i="45"/>
  <c r="G2509" i="45"/>
  <c r="F2509" i="45"/>
  <c r="G2508" i="45"/>
  <c r="F2508" i="45"/>
  <c r="G2507" i="45"/>
  <c r="F2507" i="45"/>
  <c r="G2506" i="45"/>
  <c r="F2506" i="45"/>
  <c r="G2505" i="45"/>
  <c r="F2505" i="45"/>
  <c r="G2504" i="45"/>
  <c r="F2504" i="45"/>
  <c r="G2503" i="45"/>
  <c r="F2503" i="45"/>
  <c r="G2502" i="45"/>
  <c r="F2502" i="45"/>
  <c r="G2501" i="45"/>
  <c r="F2501" i="45"/>
  <c r="G2500" i="45"/>
  <c r="F2500" i="45"/>
  <c r="G2499" i="45"/>
  <c r="F2499" i="45"/>
  <c r="G2498" i="45"/>
  <c r="F2498" i="45"/>
  <c r="G2497" i="45"/>
  <c r="F2497" i="45"/>
  <c r="G2496" i="45"/>
  <c r="F2496" i="45"/>
  <c r="G2495" i="45"/>
  <c r="F2495" i="45"/>
  <c r="G2494" i="45"/>
  <c r="F2494" i="45"/>
  <c r="G2493" i="45"/>
  <c r="F2493" i="45"/>
  <c r="G2492" i="45"/>
  <c r="F2492" i="45"/>
  <c r="G2491" i="45"/>
  <c r="F2491" i="45"/>
  <c r="G2490" i="45"/>
  <c r="F2490" i="45"/>
  <c r="G2489" i="45"/>
  <c r="F2489" i="45"/>
  <c r="G2488" i="45"/>
  <c r="F2488" i="45"/>
  <c r="G2487" i="45"/>
  <c r="F2487" i="45"/>
  <c r="G2486" i="45"/>
  <c r="F2486" i="45"/>
  <c r="G2485" i="45"/>
  <c r="F2485" i="45"/>
  <c r="G2484" i="45"/>
  <c r="F2484" i="45"/>
  <c r="G2483" i="45"/>
  <c r="F2483" i="45"/>
  <c r="G2482" i="45"/>
  <c r="F2482" i="45"/>
  <c r="G2481" i="45"/>
  <c r="F2481" i="45"/>
  <c r="G2480" i="45"/>
  <c r="F2480" i="45"/>
  <c r="G2479" i="45"/>
  <c r="F2479" i="45"/>
  <c r="G2478" i="45"/>
  <c r="F2478" i="45"/>
  <c r="G2477" i="45"/>
  <c r="F2477" i="45"/>
  <c r="G2476" i="45"/>
  <c r="F2476" i="45"/>
  <c r="G2475" i="45"/>
  <c r="F2475" i="45"/>
  <c r="G2474" i="45"/>
  <c r="F2474" i="45"/>
  <c r="G2473" i="45"/>
  <c r="F2473" i="45"/>
  <c r="G2472" i="45"/>
  <c r="F2472" i="45"/>
  <c r="G2471" i="45"/>
  <c r="F2471" i="45"/>
  <c r="G2470" i="45"/>
  <c r="F2470" i="45"/>
  <c r="G2469" i="45"/>
  <c r="F2469" i="45"/>
  <c r="G2468" i="45"/>
  <c r="F2468" i="45"/>
  <c r="G2467" i="45"/>
  <c r="F2467" i="45"/>
  <c r="G2466" i="45"/>
  <c r="F2466" i="45"/>
  <c r="G2465" i="45"/>
  <c r="F2465" i="45"/>
  <c r="G2464" i="45"/>
  <c r="F2464" i="45"/>
  <c r="G2463" i="45"/>
  <c r="F2463" i="45"/>
  <c r="G2462" i="45"/>
  <c r="F2462" i="45"/>
  <c r="G2461" i="45"/>
  <c r="F2461" i="45"/>
  <c r="G2460" i="45"/>
  <c r="F2460" i="45"/>
  <c r="G2459" i="45"/>
  <c r="F2459" i="45"/>
  <c r="G2458" i="45"/>
  <c r="F2458" i="45"/>
  <c r="G2457" i="45"/>
  <c r="F2457" i="45"/>
  <c r="G2456" i="45"/>
  <c r="F2456" i="45"/>
  <c r="G2455" i="45"/>
  <c r="F2455" i="45"/>
  <c r="G2454" i="45"/>
  <c r="F2454" i="45"/>
  <c r="G2453" i="45"/>
  <c r="F2453" i="45"/>
  <c r="G2452" i="45"/>
  <c r="F2452" i="45"/>
  <c r="G2451" i="45"/>
  <c r="F2451" i="45"/>
  <c r="G2450" i="45"/>
  <c r="F2450" i="45"/>
  <c r="G2449" i="45"/>
  <c r="F2449" i="45"/>
  <c r="G2448" i="45"/>
  <c r="F2448" i="45"/>
  <c r="G2447" i="45"/>
  <c r="F2447" i="45"/>
  <c r="G2446" i="45"/>
  <c r="F2446" i="45"/>
  <c r="G2445" i="45"/>
  <c r="F2445" i="45"/>
  <c r="G2444" i="45"/>
  <c r="F2444" i="45"/>
  <c r="G2443" i="45"/>
  <c r="F2443" i="45"/>
  <c r="G2442" i="45"/>
  <c r="F2442" i="45"/>
  <c r="G2441" i="45"/>
  <c r="F2441" i="45"/>
  <c r="G2440" i="45"/>
  <c r="F2440" i="45"/>
  <c r="G2439" i="45"/>
  <c r="F2439" i="45"/>
  <c r="G2438" i="45"/>
  <c r="F2438" i="45"/>
  <c r="G2437" i="45"/>
  <c r="F2437" i="45"/>
  <c r="G2436" i="45"/>
  <c r="F2436" i="45"/>
  <c r="G2435" i="45"/>
  <c r="F2435" i="45"/>
  <c r="G2434" i="45"/>
  <c r="F2434" i="45"/>
  <c r="G2433" i="45"/>
  <c r="F2433" i="45"/>
  <c r="G2432" i="45"/>
  <c r="F2432" i="45"/>
  <c r="G2431" i="45"/>
  <c r="F2431" i="45"/>
  <c r="G2430" i="45"/>
  <c r="F2430" i="45"/>
  <c r="G2429" i="45"/>
  <c r="F2429" i="45"/>
  <c r="G2428" i="45"/>
  <c r="F2428" i="45"/>
  <c r="G2427" i="45"/>
  <c r="F2427" i="45"/>
  <c r="G2426" i="45"/>
  <c r="F2426" i="45"/>
  <c r="G2425" i="45"/>
  <c r="F2425" i="45"/>
  <c r="G2424" i="45"/>
  <c r="F2424" i="45"/>
  <c r="G2423" i="45"/>
  <c r="F2423" i="45"/>
  <c r="G2422" i="45"/>
  <c r="F2422" i="45"/>
  <c r="G2421" i="45"/>
  <c r="F2421" i="45"/>
  <c r="G2420" i="45"/>
  <c r="F2420" i="45"/>
  <c r="G2419" i="45"/>
  <c r="F2419" i="45"/>
  <c r="G2418" i="45"/>
  <c r="F2418" i="45"/>
  <c r="G2417" i="45"/>
  <c r="F2417" i="45"/>
  <c r="G2416" i="45"/>
  <c r="F2416" i="45"/>
  <c r="G2415" i="45"/>
  <c r="F2415" i="45"/>
  <c r="G2414" i="45"/>
  <c r="F2414" i="45"/>
  <c r="G2413" i="45"/>
  <c r="F2413" i="45"/>
  <c r="G2412" i="45"/>
  <c r="F2412" i="45"/>
  <c r="G2411" i="45"/>
  <c r="F2411" i="45"/>
  <c r="G2410" i="45"/>
  <c r="F2410" i="45"/>
  <c r="G2409" i="45"/>
  <c r="F2409" i="45"/>
  <c r="G2408" i="45"/>
  <c r="F2408" i="45"/>
  <c r="G2407" i="45"/>
  <c r="F2407" i="45"/>
  <c r="G2406" i="45"/>
  <c r="F2406" i="45"/>
  <c r="G2405" i="45"/>
  <c r="F2405" i="45"/>
  <c r="G2404" i="45"/>
  <c r="F2404" i="45"/>
  <c r="G2403" i="45"/>
  <c r="F2403" i="45"/>
  <c r="G2402" i="45"/>
  <c r="F2402" i="45"/>
  <c r="G2401" i="45"/>
  <c r="F2401" i="45"/>
  <c r="G2400" i="45"/>
  <c r="F2400" i="45"/>
  <c r="G2399" i="45"/>
  <c r="F2399" i="45"/>
  <c r="G2398" i="45"/>
  <c r="F2398" i="45"/>
  <c r="G2397" i="45"/>
  <c r="F2397" i="45"/>
  <c r="G2396" i="45"/>
  <c r="F2396" i="45"/>
  <c r="G2395" i="45"/>
  <c r="F2395" i="45"/>
  <c r="G2394" i="45"/>
  <c r="F2394" i="45"/>
  <c r="G2393" i="45"/>
  <c r="F2393" i="45"/>
  <c r="G2392" i="45"/>
  <c r="F2392" i="45"/>
  <c r="G2391" i="45"/>
  <c r="F2391" i="45"/>
  <c r="G2390" i="45"/>
  <c r="F2390" i="45"/>
  <c r="G2389" i="45"/>
  <c r="F2389" i="45"/>
  <c r="G2388" i="45"/>
  <c r="F2388" i="45"/>
  <c r="G2387" i="45"/>
  <c r="F2387" i="45"/>
  <c r="G2386" i="45"/>
  <c r="F2386" i="45"/>
  <c r="G2385" i="45"/>
  <c r="F2385" i="45"/>
  <c r="G2384" i="45"/>
  <c r="F2384" i="45"/>
  <c r="G2383" i="45"/>
  <c r="F2383" i="45"/>
  <c r="G2382" i="45"/>
  <c r="F2382" i="45"/>
  <c r="G2381" i="45"/>
  <c r="F2381" i="45"/>
  <c r="G2380" i="45"/>
  <c r="F2380" i="45"/>
  <c r="G2379" i="45"/>
  <c r="F2379" i="45"/>
  <c r="G2378" i="45"/>
  <c r="F2378" i="45"/>
  <c r="G2377" i="45"/>
  <c r="F2377" i="45"/>
  <c r="G2376" i="45"/>
  <c r="F2376" i="45"/>
  <c r="G2375" i="45"/>
  <c r="F2375" i="45"/>
  <c r="G2374" i="45"/>
  <c r="F2374" i="45"/>
  <c r="G2373" i="45"/>
  <c r="F2373" i="45"/>
  <c r="G2372" i="45"/>
  <c r="F2372" i="45"/>
  <c r="G2371" i="45"/>
  <c r="F2371" i="45"/>
  <c r="G2370" i="45"/>
  <c r="F2370" i="45"/>
  <c r="G2369" i="45"/>
  <c r="F2369" i="45"/>
  <c r="G2368" i="45"/>
  <c r="F2368" i="45"/>
  <c r="G2367" i="45"/>
  <c r="F2367" i="45"/>
  <c r="G2366" i="45"/>
  <c r="F2366" i="45"/>
  <c r="G2365" i="45"/>
  <c r="F2365" i="45"/>
  <c r="G2364" i="45"/>
  <c r="F2364" i="45"/>
  <c r="G2363" i="45"/>
  <c r="F2363" i="45"/>
  <c r="G2362" i="45"/>
  <c r="F2362" i="45"/>
  <c r="G2361" i="45"/>
  <c r="F2361" i="45"/>
  <c r="G2360" i="45"/>
  <c r="F2360" i="45"/>
  <c r="G2359" i="45"/>
  <c r="F2359" i="45"/>
  <c r="G2358" i="45"/>
  <c r="F2358" i="45"/>
  <c r="G2357" i="45"/>
  <c r="F2357" i="45"/>
  <c r="G2356" i="45"/>
  <c r="F2356" i="45"/>
  <c r="G2355" i="45"/>
  <c r="F2355" i="45"/>
  <c r="G2354" i="45"/>
  <c r="F2354" i="45"/>
  <c r="G2353" i="45"/>
  <c r="F2353" i="45"/>
  <c r="G2352" i="45"/>
  <c r="F2352" i="45"/>
  <c r="G2351" i="45"/>
  <c r="F2351" i="45"/>
  <c r="G2350" i="45"/>
  <c r="F2350" i="45"/>
  <c r="G2349" i="45"/>
  <c r="F2349" i="45"/>
  <c r="G2348" i="45"/>
  <c r="F2348" i="45"/>
  <c r="G2347" i="45"/>
  <c r="F2347" i="45"/>
  <c r="G2346" i="45"/>
  <c r="F2346" i="45"/>
  <c r="G2345" i="45"/>
  <c r="F2345" i="45"/>
  <c r="G2344" i="45"/>
  <c r="F2344" i="45"/>
  <c r="G2343" i="45"/>
  <c r="F2343" i="45"/>
  <c r="G2342" i="45"/>
  <c r="F2342" i="45"/>
  <c r="G2341" i="45"/>
  <c r="F2341" i="45"/>
  <c r="G2340" i="45"/>
  <c r="F2340" i="45"/>
  <c r="G2339" i="45"/>
  <c r="F2339" i="45"/>
  <c r="G2338" i="45"/>
  <c r="F2338" i="45"/>
  <c r="G2337" i="45"/>
  <c r="F2337" i="45"/>
  <c r="G2336" i="45"/>
  <c r="F2336" i="45"/>
  <c r="G2335" i="45"/>
  <c r="F2335" i="45"/>
  <c r="G2334" i="45"/>
  <c r="F2334" i="45"/>
  <c r="G2333" i="45"/>
  <c r="F2333" i="45"/>
  <c r="G2332" i="45"/>
  <c r="F2332" i="45"/>
  <c r="G2331" i="45"/>
  <c r="F2331" i="45"/>
  <c r="G2330" i="45"/>
  <c r="F2330" i="45"/>
  <c r="G2329" i="45"/>
  <c r="F2329" i="45"/>
  <c r="G2328" i="45"/>
  <c r="F2328" i="45"/>
  <c r="G2327" i="45"/>
  <c r="F2327" i="45"/>
  <c r="G2326" i="45"/>
  <c r="F2326" i="45"/>
  <c r="G2325" i="45"/>
  <c r="F2325" i="45"/>
  <c r="G2324" i="45"/>
  <c r="F2324" i="45"/>
  <c r="G2323" i="45"/>
  <c r="F2323" i="45"/>
  <c r="G2322" i="45"/>
  <c r="F2322" i="45"/>
  <c r="G2321" i="45"/>
  <c r="F2321" i="45"/>
  <c r="G2320" i="45"/>
  <c r="F2320" i="45"/>
  <c r="G2319" i="45"/>
  <c r="F2319" i="45"/>
  <c r="G2318" i="45"/>
  <c r="F2318" i="45"/>
  <c r="G2317" i="45"/>
  <c r="F2317" i="45"/>
  <c r="G2316" i="45"/>
  <c r="F2316" i="45"/>
  <c r="G2315" i="45"/>
  <c r="F2315" i="45"/>
  <c r="G2314" i="45"/>
  <c r="F2314" i="45"/>
  <c r="G2313" i="45"/>
  <c r="F2313" i="45"/>
  <c r="G2312" i="45"/>
  <c r="F2312" i="45"/>
  <c r="G2311" i="45"/>
  <c r="F2311" i="45"/>
  <c r="G2310" i="45"/>
  <c r="F2310" i="45"/>
  <c r="G2309" i="45"/>
  <c r="F2309" i="45"/>
  <c r="G2308" i="45"/>
  <c r="F2308" i="45"/>
  <c r="G2307" i="45"/>
  <c r="F2307" i="45"/>
  <c r="G2306" i="45"/>
  <c r="F2306" i="45"/>
  <c r="G2305" i="45"/>
  <c r="F2305" i="45"/>
  <c r="G2304" i="45"/>
  <c r="F2304" i="45"/>
  <c r="G2303" i="45"/>
  <c r="F2303" i="45"/>
  <c r="G2302" i="45"/>
  <c r="F2302" i="45"/>
  <c r="G2301" i="45"/>
  <c r="F2301" i="45"/>
  <c r="G2300" i="45"/>
  <c r="F2300" i="45"/>
  <c r="G2299" i="45"/>
  <c r="F2299" i="45"/>
  <c r="G2298" i="45"/>
  <c r="F2298" i="45"/>
  <c r="G2297" i="45"/>
  <c r="F2297" i="45"/>
  <c r="G2296" i="45"/>
  <c r="F2296" i="45"/>
  <c r="G2295" i="45"/>
  <c r="F2295" i="45"/>
  <c r="G2294" i="45"/>
  <c r="F2294" i="45"/>
  <c r="G2293" i="45"/>
  <c r="F2293" i="45"/>
  <c r="G2292" i="45"/>
  <c r="F2292" i="45"/>
  <c r="G2291" i="45"/>
  <c r="F2291" i="45"/>
  <c r="G2290" i="45"/>
  <c r="F2290" i="45"/>
  <c r="G2289" i="45"/>
  <c r="F2289" i="45"/>
  <c r="G2288" i="45"/>
  <c r="F2288" i="45"/>
  <c r="G2287" i="45"/>
  <c r="F2287" i="45"/>
  <c r="G2286" i="45"/>
  <c r="F2286" i="45"/>
  <c r="G2285" i="45"/>
  <c r="F2285" i="45"/>
  <c r="G2284" i="45"/>
  <c r="F2284" i="45"/>
  <c r="G2283" i="45"/>
  <c r="F2283" i="45"/>
  <c r="G2282" i="45"/>
  <c r="F2282" i="45"/>
  <c r="G2281" i="45"/>
  <c r="F2281" i="45"/>
  <c r="G2280" i="45"/>
  <c r="F2280" i="45"/>
  <c r="G2279" i="45"/>
  <c r="F2279" i="45"/>
  <c r="G2278" i="45"/>
  <c r="F2278" i="45"/>
  <c r="G2277" i="45"/>
  <c r="F2277" i="45"/>
  <c r="G2276" i="45"/>
  <c r="F2276" i="45"/>
  <c r="G2275" i="45"/>
  <c r="F2275" i="45"/>
  <c r="G2274" i="45"/>
  <c r="F2274" i="45"/>
  <c r="G2273" i="45"/>
  <c r="F2273" i="45"/>
  <c r="G2272" i="45"/>
  <c r="F2272" i="45"/>
  <c r="G2271" i="45"/>
  <c r="F2271" i="45"/>
  <c r="G2270" i="45"/>
  <c r="F2270" i="45"/>
  <c r="G2269" i="45"/>
  <c r="F2269" i="45"/>
  <c r="G2268" i="45"/>
  <c r="F2268" i="45"/>
  <c r="G2267" i="45"/>
  <c r="F2267" i="45"/>
  <c r="G2266" i="45"/>
  <c r="F2266" i="45"/>
  <c r="G2265" i="45"/>
  <c r="F2265" i="45"/>
  <c r="G2264" i="45"/>
  <c r="F2264" i="45"/>
  <c r="G2263" i="45"/>
  <c r="F2263" i="45"/>
  <c r="G2262" i="45"/>
  <c r="F2262" i="45"/>
  <c r="G2261" i="45"/>
  <c r="F2261" i="45"/>
  <c r="G2260" i="45"/>
  <c r="F2260" i="45"/>
  <c r="G2259" i="45"/>
  <c r="F2259" i="45"/>
  <c r="G2258" i="45"/>
  <c r="F2258" i="45"/>
  <c r="G2257" i="45"/>
  <c r="F2257" i="45"/>
  <c r="G2256" i="45"/>
  <c r="F2256" i="45"/>
  <c r="G2255" i="45"/>
  <c r="F2255" i="45"/>
  <c r="G2254" i="45"/>
  <c r="F2254" i="45"/>
  <c r="G2253" i="45"/>
  <c r="F2253" i="45"/>
  <c r="G2252" i="45"/>
  <c r="F2252" i="45"/>
  <c r="G2251" i="45"/>
  <c r="F2251" i="45"/>
  <c r="G2250" i="45"/>
  <c r="F2250" i="45"/>
  <c r="G2249" i="45"/>
  <c r="F2249" i="45"/>
  <c r="G2248" i="45"/>
  <c r="F2248" i="45"/>
  <c r="G2247" i="45"/>
  <c r="F2247" i="45"/>
  <c r="G2246" i="45"/>
  <c r="F2246" i="45"/>
  <c r="G2245" i="45"/>
  <c r="F2245" i="45"/>
  <c r="G2244" i="45"/>
  <c r="F2244" i="45"/>
  <c r="G2243" i="45"/>
  <c r="F2243" i="45"/>
  <c r="G2242" i="45"/>
  <c r="F2242" i="45"/>
  <c r="G2241" i="45"/>
  <c r="F2241" i="45"/>
  <c r="G2240" i="45"/>
  <c r="F2240" i="45"/>
  <c r="G2239" i="45"/>
  <c r="F2239" i="45"/>
  <c r="G2238" i="45"/>
  <c r="F2238" i="45"/>
  <c r="G2237" i="45"/>
  <c r="F2237" i="45"/>
  <c r="G2236" i="45"/>
  <c r="F2236" i="45"/>
  <c r="G2235" i="45"/>
  <c r="F2235" i="45"/>
  <c r="G2234" i="45"/>
  <c r="F2234" i="45"/>
  <c r="G2233" i="45"/>
  <c r="F2233" i="45"/>
  <c r="G2232" i="45"/>
  <c r="F2232" i="45"/>
  <c r="G2231" i="45"/>
  <c r="F2231" i="45"/>
  <c r="G2230" i="45"/>
  <c r="F2230" i="45"/>
  <c r="G2229" i="45"/>
  <c r="F2229" i="45"/>
  <c r="G2228" i="45"/>
  <c r="F2228" i="45"/>
  <c r="G2227" i="45"/>
  <c r="F2227" i="45"/>
  <c r="G2226" i="45"/>
  <c r="F2226" i="45"/>
  <c r="G2225" i="45"/>
  <c r="F2225" i="45"/>
  <c r="G2224" i="45"/>
  <c r="F2224" i="45"/>
  <c r="G2223" i="45"/>
  <c r="F2223" i="45"/>
  <c r="G2222" i="45"/>
  <c r="F2222" i="45"/>
  <c r="G2221" i="45"/>
  <c r="F2221" i="45"/>
  <c r="G2220" i="45"/>
  <c r="F2220" i="45"/>
  <c r="G2219" i="45"/>
  <c r="F2219" i="45"/>
  <c r="G2218" i="45"/>
  <c r="F2218" i="45"/>
  <c r="G2217" i="45"/>
  <c r="F2217" i="45"/>
  <c r="G2216" i="45"/>
  <c r="F2216" i="45"/>
  <c r="G2215" i="45"/>
  <c r="F2215" i="45"/>
  <c r="G2214" i="45"/>
  <c r="F2214" i="45"/>
  <c r="G2213" i="45"/>
  <c r="F2213" i="45"/>
  <c r="G2212" i="45"/>
  <c r="F2212" i="45"/>
  <c r="G2211" i="45"/>
  <c r="F2211" i="45"/>
  <c r="G2210" i="45"/>
  <c r="F2210" i="45"/>
  <c r="G2209" i="45"/>
  <c r="F2209" i="45"/>
  <c r="G2208" i="45"/>
  <c r="F2208" i="45"/>
  <c r="G2207" i="45"/>
  <c r="F2207" i="45"/>
  <c r="G2206" i="45"/>
  <c r="F2206" i="45"/>
  <c r="G2205" i="45"/>
  <c r="F2205" i="45"/>
  <c r="G2204" i="45"/>
  <c r="F2204" i="45"/>
  <c r="G2203" i="45"/>
  <c r="F2203" i="45"/>
  <c r="G2202" i="45"/>
  <c r="F2202" i="45"/>
  <c r="G2201" i="45"/>
  <c r="F2201" i="45"/>
  <c r="G2200" i="45"/>
  <c r="F2200" i="45"/>
  <c r="G2199" i="45"/>
  <c r="F2199" i="45"/>
  <c r="G2198" i="45"/>
  <c r="F2198" i="45"/>
  <c r="G2197" i="45"/>
  <c r="F2197" i="45"/>
  <c r="G2196" i="45"/>
  <c r="F2196" i="45"/>
  <c r="G2195" i="45"/>
  <c r="F2195" i="45"/>
  <c r="G2194" i="45"/>
  <c r="F2194" i="45"/>
  <c r="G2193" i="45"/>
  <c r="F2193" i="45"/>
  <c r="G2192" i="45"/>
  <c r="F2192" i="45"/>
  <c r="G2191" i="45"/>
  <c r="F2191" i="45"/>
  <c r="G2190" i="45"/>
  <c r="F2190" i="45"/>
  <c r="G2189" i="45"/>
  <c r="F2189" i="45"/>
  <c r="G2188" i="45"/>
  <c r="F2188" i="45"/>
  <c r="G2187" i="45"/>
  <c r="F2187" i="45"/>
  <c r="G2186" i="45"/>
  <c r="F2186" i="45"/>
  <c r="G2185" i="45"/>
  <c r="F2185" i="45"/>
  <c r="G2184" i="45"/>
  <c r="F2184" i="45"/>
  <c r="G2183" i="45"/>
  <c r="F2183" i="45"/>
  <c r="G2182" i="45"/>
  <c r="F2182" i="45"/>
  <c r="G2181" i="45"/>
  <c r="F2181" i="45"/>
  <c r="G2180" i="45"/>
  <c r="F2180" i="45"/>
  <c r="G2179" i="45"/>
  <c r="F2179" i="45"/>
  <c r="G2178" i="45"/>
  <c r="F2178" i="45"/>
  <c r="G2177" i="45"/>
  <c r="F2177" i="45"/>
  <c r="G2176" i="45"/>
  <c r="F2176" i="45"/>
  <c r="G2175" i="45"/>
  <c r="F2175" i="45"/>
  <c r="G2174" i="45"/>
  <c r="F2174" i="45"/>
  <c r="G2173" i="45"/>
  <c r="F2173" i="45"/>
  <c r="G2172" i="45"/>
  <c r="F2172" i="45"/>
  <c r="G2171" i="45"/>
  <c r="F2171" i="45"/>
  <c r="G2170" i="45"/>
  <c r="F2170" i="45"/>
  <c r="G2169" i="45"/>
  <c r="F2169" i="45"/>
  <c r="G2168" i="45"/>
  <c r="F2168" i="45"/>
  <c r="G2167" i="45"/>
  <c r="F2167" i="45"/>
  <c r="G2166" i="45"/>
  <c r="F2166" i="45"/>
  <c r="G2165" i="45"/>
  <c r="F2165" i="45"/>
  <c r="G2164" i="45"/>
  <c r="F2164" i="45"/>
  <c r="G2163" i="45"/>
  <c r="F2163" i="45"/>
  <c r="G2162" i="45"/>
  <c r="F2162" i="45"/>
  <c r="G2161" i="45"/>
  <c r="F2161" i="45"/>
  <c r="G2160" i="45"/>
  <c r="F2160" i="45"/>
  <c r="G2159" i="45"/>
  <c r="F2159" i="45"/>
  <c r="G2158" i="45"/>
  <c r="F2158" i="45"/>
  <c r="G2157" i="45"/>
  <c r="F2157" i="45"/>
  <c r="G2156" i="45"/>
  <c r="F2156" i="45"/>
  <c r="G2155" i="45"/>
  <c r="F2155" i="45"/>
  <c r="G2154" i="45"/>
  <c r="F2154" i="45"/>
  <c r="G2153" i="45"/>
  <c r="F2153" i="45"/>
  <c r="G2152" i="45"/>
  <c r="F2152" i="45"/>
  <c r="G2151" i="45"/>
  <c r="F2151" i="45"/>
  <c r="G2150" i="45"/>
  <c r="F2150" i="45"/>
  <c r="G2149" i="45"/>
  <c r="F2149" i="45"/>
  <c r="G2148" i="45"/>
  <c r="F2148" i="45"/>
  <c r="G2147" i="45"/>
  <c r="F2147" i="45"/>
  <c r="G2146" i="45"/>
  <c r="F2146" i="45"/>
  <c r="G2145" i="45"/>
  <c r="F2145" i="45"/>
  <c r="G2144" i="45"/>
  <c r="F2144" i="45"/>
  <c r="G2143" i="45"/>
  <c r="F2143" i="45"/>
  <c r="G2142" i="45"/>
  <c r="F2142" i="45"/>
  <c r="G2141" i="45"/>
  <c r="F2141" i="45"/>
  <c r="G2140" i="45"/>
  <c r="F2140" i="45"/>
  <c r="G2139" i="45"/>
  <c r="F2139" i="45"/>
  <c r="G2138" i="45"/>
  <c r="F2138" i="45"/>
  <c r="G2137" i="45"/>
  <c r="F2137" i="45"/>
  <c r="G2136" i="45"/>
  <c r="F2136" i="45"/>
  <c r="G2135" i="45"/>
  <c r="F2135" i="45"/>
  <c r="G2134" i="45"/>
  <c r="F2134" i="45"/>
  <c r="G2133" i="45"/>
  <c r="F2133" i="45"/>
  <c r="G2132" i="45"/>
  <c r="F2132" i="45"/>
  <c r="G2131" i="45"/>
  <c r="F2131" i="45"/>
  <c r="G2130" i="45"/>
  <c r="F2130" i="45"/>
  <c r="G2129" i="45"/>
  <c r="F2129" i="45"/>
  <c r="G2128" i="45"/>
  <c r="F2128" i="45"/>
  <c r="G2127" i="45"/>
  <c r="F2127" i="45"/>
  <c r="G2126" i="45"/>
  <c r="F2126" i="45"/>
  <c r="G2125" i="45"/>
  <c r="F2125" i="45"/>
  <c r="G2124" i="45"/>
  <c r="F2124" i="45"/>
  <c r="G2123" i="45"/>
  <c r="F2123" i="45"/>
  <c r="G2122" i="45"/>
  <c r="F2122" i="45"/>
  <c r="G2121" i="45"/>
  <c r="F2121" i="45"/>
  <c r="G2120" i="45"/>
  <c r="F2120" i="45"/>
  <c r="G2119" i="45"/>
  <c r="F2119" i="45"/>
  <c r="G2118" i="45"/>
  <c r="F2118" i="45"/>
  <c r="G2117" i="45"/>
  <c r="F2117" i="45"/>
  <c r="G2116" i="45"/>
  <c r="F2116" i="45"/>
  <c r="G2115" i="45"/>
  <c r="F2115" i="45"/>
  <c r="G2114" i="45"/>
  <c r="F2114" i="45"/>
  <c r="G2113" i="45"/>
  <c r="F2113" i="45"/>
  <c r="G2112" i="45"/>
  <c r="F2112" i="45"/>
  <c r="G2111" i="45"/>
  <c r="F2111" i="45"/>
  <c r="G2110" i="45"/>
  <c r="F2110" i="45"/>
  <c r="G2109" i="45"/>
  <c r="F2109" i="45"/>
  <c r="G2108" i="45"/>
  <c r="F2108" i="45"/>
  <c r="G2107" i="45"/>
  <c r="F2107" i="45"/>
  <c r="G2106" i="45"/>
  <c r="F2106" i="45"/>
  <c r="G2105" i="45"/>
  <c r="F2105" i="45"/>
  <c r="G2104" i="45"/>
  <c r="F2104" i="45"/>
  <c r="G2103" i="45"/>
  <c r="F2103" i="45"/>
  <c r="G2102" i="45"/>
  <c r="F2102" i="45"/>
  <c r="G2101" i="45"/>
  <c r="F2101" i="45"/>
  <c r="G2100" i="45"/>
  <c r="F2100" i="45"/>
  <c r="G2099" i="45"/>
  <c r="F2099" i="45"/>
  <c r="G2098" i="45"/>
  <c r="F2098" i="45"/>
  <c r="G2097" i="45"/>
  <c r="F2097" i="45"/>
  <c r="G2096" i="45"/>
  <c r="F2096" i="45"/>
  <c r="G2095" i="45"/>
  <c r="F2095" i="45"/>
  <c r="G2094" i="45"/>
  <c r="F2094" i="45"/>
  <c r="G2093" i="45"/>
  <c r="F2093" i="45"/>
  <c r="G2092" i="45"/>
  <c r="F2092" i="45"/>
  <c r="G2091" i="45"/>
  <c r="F2091" i="45"/>
  <c r="G2090" i="45"/>
  <c r="F2090" i="45"/>
  <c r="G2089" i="45"/>
  <c r="F2089" i="45"/>
  <c r="G2088" i="45"/>
  <c r="F2088" i="45"/>
  <c r="G2087" i="45"/>
  <c r="F2087" i="45"/>
  <c r="G2086" i="45"/>
  <c r="F2086" i="45"/>
  <c r="G2085" i="45"/>
  <c r="F2085" i="45"/>
  <c r="G2084" i="45"/>
  <c r="F2084" i="45"/>
  <c r="G2083" i="45"/>
  <c r="F2083" i="45"/>
  <c r="G2082" i="45"/>
  <c r="F2082" i="45"/>
  <c r="G2081" i="45"/>
  <c r="F2081" i="45"/>
  <c r="G2080" i="45"/>
  <c r="F2080" i="45"/>
  <c r="G2079" i="45"/>
  <c r="F2079" i="45"/>
  <c r="G2078" i="45"/>
  <c r="F2078" i="45"/>
  <c r="G2077" i="45"/>
  <c r="F2077" i="45"/>
  <c r="G2076" i="45"/>
  <c r="F2076" i="45"/>
  <c r="G2075" i="45"/>
  <c r="F2075" i="45"/>
  <c r="G2074" i="45"/>
  <c r="F2074" i="45"/>
  <c r="G2073" i="45"/>
  <c r="F2073" i="45"/>
  <c r="G2072" i="45"/>
  <c r="F2072" i="45"/>
  <c r="G2071" i="45"/>
  <c r="F2071" i="45"/>
  <c r="G2070" i="45"/>
  <c r="F2070" i="45"/>
  <c r="G2069" i="45"/>
  <c r="F2069" i="45"/>
  <c r="G2068" i="45"/>
  <c r="F2068" i="45"/>
  <c r="G2067" i="45"/>
  <c r="F2067" i="45"/>
  <c r="G2066" i="45"/>
  <c r="F2066" i="45"/>
  <c r="G2065" i="45"/>
  <c r="F2065" i="45"/>
  <c r="G2064" i="45"/>
  <c r="F2064" i="45"/>
  <c r="G2063" i="45"/>
  <c r="F2063" i="45"/>
  <c r="G2062" i="45"/>
  <c r="F2062" i="45"/>
  <c r="G2061" i="45"/>
  <c r="F2061" i="45"/>
  <c r="G2060" i="45"/>
  <c r="F2060" i="45"/>
  <c r="G2059" i="45"/>
  <c r="F2059" i="45"/>
  <c r="G2058" i="45"/>
  <c r="F2058" i="45"/>
  <c r="G2057" i="45"/>
  <c r="F2057" i="45"/>
  <c r="G2056" i="45"/>
  <c r="F2056" i="45"/>
  <c r="G2055" i="45"/>
  <c r="F2055" i="45"/>
  <c r="G2054" i="45"/>
  <c r="F2054" i="45"/>
  <c r="G2053" i="45"/>
  <c r="F2053" i="45"/>
  <c r="G2052" i="45"/>
  <c r="F2052" i="45"/>
  <c r="G2051" i="45"/>
  <c r="F2051" i="45"/>
  <c r="G2050" i="45"/>
  <c r="F2050" i="45"/>
  <c r="G2049" i="45"/>
  <c r="F2049" i="45"/>
  <c r="G2048" i="45"/>
  <c r="F2048" i="45"/>
  <c r="G2047" i="45"/>
  <c r="F2047" i="45"/>
  <c r="G2046" i="45"/>
  <c r="F2046" i="45"/>
  <c r="G2045" i="45"/>
  <c r="F2045" i="45"/>
  <c r="G2044" i="45"/>
  <c r="F2044" i="45"/>
  <c r="G2043" i="45"/>
  <c r="F2043" i="45"/>
  <c r="G2042" i="45"/>
  <c r="F2042" i="45"/>
  <c r="G2041" i="45"/>
  <c r="F2041" i="45"/>
  <c r="G2040" i="45"/>
  <c r="F2040" i="45"/>
  <c r="G2039" i="45"/>
  <c r="F2039" i="45"/>
  <c r="G2038" i="45"/>
  <c r="F2038" i="45"/>
  <c r="G2037" i="45"/>
  <c r="F2037" i="45"/>
  <c r="G2036" i="45"/>
  <c r="F2036" i="45"/>
  <c r="G2035" i="45"/>
  <c r="F2035" i="45"/>
  <c r="G2034" i="45"/>
  <c r="F2034" i="45"/>
  <c r="G2033" i="45"/>
  <c r="F2033" i="45"/>
  <c r="G2032" i="45"/>
  <c r="F2032" i="45"/>
  <c r="G2031" i="45"/>
  <c r="F2031" i="45"/>
  <c r="G2030" i="45"/>
  <c r="F2030" i="45"/>
  <c r="G2029" i="45"/>
  <c r="F2029" i="45"/>
  <c r="G2028" i="45"/>
  <c r="F2028" i="45"/>
  <c r="G2027" i="45"/>
  <c r="F2027" i="45"/>
  <c r="G2026" i="45"/>
  <c r="F2026" i="45"/>
  <c r="G2025" i="45"/>
  <c r="F2025" i="45"/>
  <c r="G2024" i="45"/>
  <c r="F2024" i="45"/>
  <c r="G2023" i="45"/>
  <c r="F2023" i="45"/>
  <c r="G2022" i="45"/>
  <c r="F2022" i="45"/>
  <c r="G2021" i="45"/>
  <c r="F2021" i="45"/>
  <c r="G2020" i="45"/>
  <c r="F2020" i="45"/>
  <c r="G2019" i="45"/>
  <c r="F2019" i="45"/>
  <c r="G2018" i="45"/>
  <c r="F2018" i="45"/>
  <c r="G2017" i="45"/>
  <c r="F2017" i="45"/>
  <c r="G2016" i="45"/>
  <c r="F2016" i="45"/>
  <c r="G2015" i="45"/>
  <c r="F2015" i="45"/>
  <c r="G2014" i="45"/>
  <c r="F2014" i="45"/>
  <c r="G2013" i="45"/>
  <c r="F2013" i="45"/>
  <c r="G2012" i="45"/>
  <c r="F2012" i="45"/>
  <c r="G2011" i="45"/>
  <c r="F2011" i="45"/>
  <c r="G2010" i="45"/>
  <c r="F2010" i="45"/>
  <c r="G2009" i="45"/>
  <c r="F2009" i="45"/>
  <c r="G2008" i="45"/>
  <c r="F2008" i="45"/>
  <c r="G2007" i="45"/>
  <c r="F2007" i="45"/>
  <c r="G2006" i="45"/>
  <c r="F2006" i="45"/>
  <c r="G2005" i="45"/>
  <c r="F2005" i="45"/>
  <c r="G2004" i="45"/>
  <c r="F2004" i="45"/>
  <c r="G2003" i="45"/>
  <c r="F2003" i="45"/>
  <c r="G2002" i="45"/>
  <c r="F2002" i="45"/>
  <c r="G2001" i="45"/>
  <c r="F2001" i="45"/>
  <c r="G2000" i="45"/>
  <c r="F2000" i="45"/>
  <c r="G1999" i="45"/>
  <c r="F1999" i="45"/>
  <c r="G1998" i="45"/>
  <c r="F1998" i="45"/>
  <c r="G1997" i="45"/>
  <c r="F1997" i="45"/>
  <c r="G1996" i="45"/>
  <c r="F1996" i="45"/>
  <c r="G1995" i="45"/>
  <c r="F1995" i="45"/>
  <c r="G1994" i="45"/>
  <c r="F1994" i="45"/>
  <c r="G1993" i="45"/>
  <c r="F1993" i="45"/>
  <c r="G1992" i="45"/>
  <c r="F1992" i="45"/>
  <c r="G1991" i="45"/>
  <c r="F1991" i="45"/>
  <c r="G1990" i="45"/>
  <c r="F1990" i="45"/>
  <c r="G1989" i="45"/>
  <c r="F1989" i="45"/>
  <c r="G1988" i="45"/>
  <c r="F1988" i="45"/>
  <c r="G1987" i="45"/>
  <c r="F1987" i="45"/>
  <c r="G1986" i="45"/>
  <c r="F1986" i="45"/>
  <c r="G1985" i="45"/>
  <c r="F1985" i="45"/>
  <c r="G1984" i="45"/>
  <c r="F1984" i="45"/>
  <c r="G1983" i="45"/>
  <c r="F1983" i="45"/>
  <c r="G1982" i="45"/>
  <c r="F1982" i="45"/>
  <c r="G1981" i="45"/>
  <c r="F1981" i="45"/>
  <c r="G1980" i="45"/>
  <c r="F1980" i="45"/>
  <c r="G1979" i="45"/>
  <c r="F1979" i="45"/>
  <c r="G1978" i="45"/>
  <c r="F1978" i="45"/>
  <c r="G1977" i="45"/>
  <c r="F1977" i="45"/>
  <c r="G1976" i="45"/>
  <c r="F1976" i="45"/>
  <c r="G1975" i="45"/>
  <c r="F1975" i="45"/>
  <c r="G1974" i="45"/>
  <c r="F1974" i="45"/>
  <c r="G1973" i="45"/>
  <c r="F1973" i="45"/>
  <c r="G1972" i="45"/>
  <c r="F1972" i="45"/>
  <c r="G1971" i="45"/>
  <c r="F1971" i="45"/>
  <c r="G1970" i="45"/>
  <c r="F1970" i="45"/>
  <c r="G1969" i="45"/>
  <c r="F1969" i="45"/>
  <c r="G1968" i="45"/>
  <c r="F1968" i="45"/>
  <c r="G1967" i="45"/>
  <c r="F1967" i="45"/>
  <c r="G1966" i="45"/>
  <c r="F1966" i="45"/>
  <c r="G1965" i="45"/>
  <c r="F1965" i="45"/>
  <c r="G1964" i="45"/>
  <c r="F1964" i="45"/>
  <c r="G1963" i="45"/>
  <c r="F1963" i="45"/>
  <c r="G1962" i="45"/>
  <c r="F1962" i="45"/>
  <c r="G1961" i="45"/>
  <c r="F1961" i="45"/>
  <c r="G1960" i="45"/>
  <c r="F1960" i="45"/>
  <c r="G1959" i="45"/>
  <c r="F1959" i="45"/>
  <c r="G1958" i="45"/>
  <c r="F1958" i="45"/>
  <c r="G1957" i="45"/>
  <c r="F1957" i="45"/>
  <c r="G1956" i="45"/>
  <c r="F1956" i="45"/>
  <c r="G1955" i="45"/>
  <c r="F1955" i="45"/>
  <c r="G1954" i="45"/>
  <c r="F1954" i="45"/>
  <c r="G1953" i="45"/>
  <c r="F1953" i="45"/>
  <c r="G1952" i="45"/>
  <c r="F1952" i="45"/>
  <c r="G1951" i="45"/>
  <c r="F1951" i="45"/>
  <c r="G1950" i="45"/>
  <c r="F1950" i="45"/>
  <c r="G1949" i="45"/>
  <c r="F1949" i="45"/>
  <c r="G1948" i="45"/>
  <c r="F1948" i="45"/>
  <c r="G1947" i="45"/>
  <c r="F1947" i="45"/>
  <c r="G1946" i="45"/>
  <c r="F1946" i="45"/>
  <c r="G1945" i="45"/>
  <c r="F1945" i="45"/>
  <c r="G1944" i="45"/>
  <c r="F1944" i="45"/>
  <c r="G1943" i="45"/>
  <c r="F1943" i="45"/>
  <c r="G1942" i="45"/>
  <c r="F1942" i="45"/>
  <c r="G1941" i="45"/>
  <c r="F1941" i="45"/>
  <c r="G1940" i="45"/>
  <c r="F1940" i="45"/>
  <c r="G1939" i="45"/>
  <c r="F1939" i="45"/>
  <c r="G1938" i="45"/>
  <c r="F1938" i="45"/>
  <c r="G1937" i="45"/>
  <c r="F1937" i="45"/>
  <c r="G1936" i="45"/>
  <c r="F1936" i="45"/>
  <c r="G1935" i="45"/>
  <c r="F1935" i="45"/>
  <c r="G1934" i="45"/>
  <c r="F1934" i="45"/>
  <c r="G1933" i="45"/>
  <c r="F1933" i="45"/>
  <c r="G1932" i="45"/>
  <c r="F1932" i="45"/>
  <c r="G1931" i="45"/>
  <c r="F1931" i="45"/>
  <c r="G1930" i="45"/>
  <c r="F1930" i="45"/>
  <c r="G1929" i="45"/>
  <c r="F1929" i="45"/>
  <c r="G1928" i="45"/>
  <c r="F1928" i="45"/>
  <c r="G1927" i="45"/>
  <c r="F1927" i="45"/>
  <c r="G1926" i="45"/>
  <c r="F1926" i="45"/>
  <c r="G1925" i="45"/>
  <c r="F1925" i="45"/>
  <c r="G1924" i="45"/>
  <c r="F1924" i="45"/>
  <c r="G1923" i="45"/>
  <c r="F1923" i="45"/>
  <c r="G1922" i="45"/>
  <c r="F1922" i="45"/>
  <c r="G1921" i="45"/>
  <c r="F1921" i="45"/>
  <c r="G1920" i="45"/>
  <c r="F1920" i="45"/>
  <c r="G1919" i="45"/>
  <c r="F1919" i="45"/>
  <c r="G1918" i="45"/>
  <c r="F1918" i="45"/>
  <c r="G1917" i="45"/>
  <c r="F1917" i="45"/>
  <c r="G1916" i="45"/>
  <c r="F1916" i="45"/>
  <c r="G1915" i="45"/>
  <c r="F1915" i="45"/>
  <c r="G1914" i="45"/>
  <c r="F1914" i="45"/>
  <c r="G1913" i="45"/>
  <c r="F1913" i="45"/>
  <c r="G1912" i="45"/>
  <c r="F1912" i="45"/>
  <c r="G1911" i="45"/>
  <c r="F1911" i="45"/>
  <c r="G1910" i="45"/>
  <c r="F1910" i="45"/>
  <c r="G1909" i="45"/>
  <c r="F1909" i="45"/>
  <c r="G1908" i="45"/>
  <c r="F1908" i="45"/>
  <c r="G1907" i="45"/>
  <c r="F1907" i="45"/>
  <c r="G1906" i="45"/>
  <c r="F1906" i="45"/>
  <c r="G1905" i="45"/>
  <c r="F1905" i="45"/>
  <c r="G1904" i="45"/>
  <c r="F1904" i="45"/>
  <c r="G1903" i="45"/>
  <c r="F1903" i="45"/>
  <c r="G1902" i="45"/>
  <c r="F1902" i="45"/>
  <c r="G1901" i="45"/>
  <c r="F1901" i="45"/>
  <c r="G1900" i="45"/>
  <c r="F1900" i="45"/>
  <c r="G1899" i="45"/>
  <c r="F1899" i="45"/>
  <c r="G1898" i="45"/>
  <c r="F1898" i="45"/>
  <c r="G1897" i="45"/>
  <c r="F1897" i="45"/>
  <c r="G1896" i="45"/>
  <c r="F1896" i="45"/>
  <c r="G1895" i="45"/>
  <c r="F1895" i="45"/>
  <c r="G1894" i="45"/>
  <c r="F1894" i="45"/>
  <c r="G1893" i="45"/>
  <c r="F1893" i="45"/>
  <c r="G1892" i="45"/>
  <c r="F1892" i="45"/>
  <c r="G1891" i="45"/>
  <c r="F1891" i="45"/>
  <c r="G1890" i="45"/>
  <c r="F1890" i="45"/>
  <c r="G1889" i="45"/>
  <c r="F1889" i="45"/>
  <c r="G1888" i="45"/>
  <c r="F1888" i="45"/>
  <c r="G1887" i="45"/>
  <c r="F1887" i="45"/>
  <c r="G1886" i="45"/>
  <c r="F1886" i="45"/>
  <c r="G1885" i="45"/>
  <c r="F1885" i="45"/>
  <c r="G1884" i="45"/>
  <c r="F1884" i="45"/>
  <c r="G1883" i="45"/>
  <c r="F1883" i="45"/>
  <c r="G1882" i="45"/>
  <c r="F1882" i="45"/>
  <c r="G1881" i="45"/>
  <c r="F1881" i="45"/>
  <c r="G1880" i="45"/>
  <c r="F1880" i="45"/>
  <c r="G1879" i="45"/>
  <c r="F1879" i="45"/>
  <c r="G1878" i="45"/>
  <c r="F1878" i="45"/>
  <c r="G1877" i="45"/>
  <c r="F1877" i="45"/>
  <c r="G1876" i="45"/>
  <c r="F1876" i="45"/>
  <c r="G1875" i="45"/>
  <c r="F1875" i="45"/>
  <c r="G1874" i="45"/>
  <c r="F1874" i="45"/>
  <c r="G1873" i="45"/>
  <c r="F1873" i="45"/>
  <c r="G1872" i="45"/>
  <c r="F1872" i="45"/>
  <c r="G1871" i="45"/>
  <c r="F1871" i="45"/>
  <c r="G1870" i="45"/>
  <c r="F1870" i="45"/>
  <c r="G1869" i="45"/>
  <c r="F1869" i="45"/>
  <c r="G1868" i="45"/>
  <c r="F1868" i="45"/>
  <c r="G1867" i="45"/>
  <c r="F1867" i="45"/>
  <c r="G1866" i="45"/>
  <c r="F1866" i="45"/>
  <c r="G1865" i="45"/>
  <c r="F1865" i="45"/>
  <c r="G1864" i="45"/>
  <c r="F1864" i="45"/>
  <c r="G1863" i="45"/>
  <c r="F1863" i="45"/>
  <c r="G1862" i="45"/>
  <c r="F1862" i="45"/>
  <c r="G1861" i="45"/>
  <c r="F1861" i="45"/>
  <c r="G1860" i="45"/>
  <c r="F1860" i="45"/>
  <c r="G1859" i="45"/>
  <c r="F1859" i="45"/>
  <c r="G1858" i="45"/>
  <c r="F1858" i="45"/>
  <c r="G1857" i="45"/>
  <c r="F1857" i="45"/>
  <c r="G1856" i="45"/>
  <c r="F1856" i="45"/>
  <c r="G1855" i="45"/>
  <c r="F1855" i="45"/>
  <c r="G1854" i="45"/>
  <c r="F1854" i="45"/>
  <c r="G1853" i="45"/>
  <c r="F1853" i="45"/>
  <c r="G1852" i="45"/>
  <c r="F1852" i="45"/>
  <c r="G1851" i="45"/>
  <c r="F1851" i="45"/>
  <c r="G1850" i="45"/>
  <c r="F1850" i="45"/>
  <c r="G1849" i="45"/>
  <c r="F1849" i="45"/>
  <c r="G1848" i="45"/>
  <c r="F1848" i="45"/>
  <c r="G1847" i="45"/>
  <c r="F1847" i="45"/>
  <c r="G1846" i="45"/>
  <c r="F1846" i="45"/>
  <c r="G1845" i="45"/>
  <c r="F1845" i="45"/>
  <c r="G1844" i="45"/>
  <c r="F1844" i="45"/>
  <c r="G1843" i="45"/>
  <c r="F1843" i="45"/>
  <c r="G1842" i="45"/>
  <c r="F1842" i="45"/>
  <c r="G1841" i="45"/>
  <c r="F1841" i="45"/>
  <c r="G1840" i="45"/>
  <c r="F1840" i="45"/>
  <c r="G1839" i="45"/>
  <c r="F1839" i="45"/>
  <c r="G1838" i="45"/>
  <c r="F1838" i="45"/>
  <c r="G1837" i="45"/>
  <c r="F1837" i="45"/>
  <c r="G1836" i="45"/>
  <c r="F1836" i="45"/>
  <c r="G1835" i="45"/>
  <c r="F1835" i="45"/>
  <c r="G1834" i="45"/>
  <c r="F1834" i="45"/>
  <c r="G1833" i="45"/>
  <c r="F1833" i="45"/>
  <c r="G1832" i="45"/>
  <c r="F1832" i="45"/>
  <c r="G1831" i="45"/>
  <c r="F1831" i="45"/>
  <c r="G1830" i="45"/>
  <c r="F1830" i="45"/>
  <c r="G1829" i="45"/>
  <c r="F1829" i="45"/>
  <c r="G1828" i="45"/>
  <c r="F1828" i="45"/>
  <c r="G1827" i="45"/>
  <c r="F1827" i="45"/>
  <c r="G1826" i="45"/>
  <c r="F1826" i="45"/>
  <c r="G1825" i="45"/>
  <c r="F1825" i="45"/>
  <c r="G1824" i="45"/>
  <c r="F1824" i="45"/>
  <c r="G1823" i="45"/>
  <c r="F1823" i="45"/>
  <c r="G1822" i="45"/>
  <c r="F1822" i="45"/>
  <c r="G1821" i="45"/>
  <c r="F1821" i="45"/>
  <c r="G1820" i="45"/>
  <c r="F1820" i="45"/>
  <c r="G1819" i="45"/>
  <c r="F1819" i="45"/>
  <c r="G1818" i="45"/>
  <c r="F1818" i="45"/>
  <c r="G1817" i="45"/>
  <c r="F1817" i="45"/>
  <c r="G1816" i="45"/>
  <c r="F1816" i="45"/>
  <c r="G1815" i="45"/>
  <c r="F1815" i="45"/>
  <c r="G1814" i="45"/>
  <c r="F1814" i="45"/>
  <c r="G1813" i="45"/>
  <c r="F1813" i="45"/>
  <c r="G1812" i="45"/>
  <c r="F1812" i="45"/>
  <c r="G1811" i="45"/>
  <c r="F1811" i="45"/>
  <c r="G1810" i="45"/>
  <c r="F1810" i="45"/>
  <c r="G1809" i="45"/>
  <c r="F1809" i="45"/>
  <c r="G1808" i="45"/>
  <c r="F1808" i="45"/>
  <c r="G1807" i="45"/>
  <c r="F1807" i="45"/>
  <c r="G1806" i="45"/>
  <c r="F1806" i="45"/>
  <c r="G1805" i="45"/>
  <c r="F1805" i="45"/>
  <c r="G1804" i="45"/>
  <c r="F1804" i="45"/>
  <c r="G1803" i="45"/>
  <c r="F1803" i="45"/>
  <c r="G1802" i="45"/>
  <c r="F1802" i="45"/>
  <c r="G1801" i="45"/>
  <c r="F1801" i="45"/>
  <c r="G1800" i="45"/>
  <c r="F1800" i="45"/>
  <c r="G1799" i="45"/>
  <c r="F1799" i="45"/>
  <c r="G1798" i="45"/>
  <c r="F1798" i="45"/>
  <c r="G1797" i="45"/>
  <c r="F1797" i="45"/>
  <c r="G1796" i="45"/>
  <c r="F1796" i="45"/>
  <c r="G1795" i="45"/>
  <c r="F1795" i="45"/>
  <c r="G1794" i="45"/>
  <c r="F1794" i="45"/>
  <c r="G1793" i="45"/>
  <c r="F1793" i="45"/>
  <c r="G1792" i="45"/>
  <c r="F1792" i="45"/>
  <c r="G1791" i="45"/>
  <c r="F1791" i="45"/>
  <c r="G1790" i="45"/>
  <c r="F1790" i="45"/>
  <c r="G1789" i="45"/>
  <c r="F1789" i="45"/>
  <c r="G1788" i="45"/>
  <c r="F1788" i="45"/>
  <c r="G1787" i="45"/>
  <c r="F1787" i="45"/>
  <c r="G1786" i="45"/>
  <c r="F1786" i="45"/>
  <c r="G1785" i="45"/>
  <c r="F1785" i="45"/>
  <c r="G1784" i="45"/>
  <c r="F1784" i="45"/>
  <c r="G1783" i="45"/>
  <c r="F1783" i="45"/>
  <c r="G1782" i="45"/>
  <c r="F1782" i="45"/>
  <c r="G1781" i="45"/>
  <c r="F1781" i="45"/>
  <c r="G1780" i="45"/>
  <c r="F1780" i="45"/>
  <c r="G1779" i="45"/>
  <c r="F1779" i="45"/>
  <c r="G1778" i="45"/>
  <c r="F1778" i="45"/>
  <c r="G1777" i="45"/>
  <c r="F1777" i="45"/>
  <c r="G1776" i="45"/>
  <c r="F1776" i="45"/>
  <c r="G1775" i="45"/>
  <c r="F1775" i="45"/>
  <c r="G1774" i="45"/>
  <c r="F1774" i="45"/>
  <c r="G1773" i="45"/>
  <c r="F1773" i="45"/>
  <c r="G1772" i="45"/>
  <c r="F1772" i="45"/>
  <c r="G1771" i="45"/>
  <c r="F1771" i="45"/>
  <c r="G1770" i="45"/>
  <c r="F1770" i="45"/>
  <c r="G1769" i="45"/>
  <c r="F1769" i="45"/>
  <c r="G1768" i="45"/>
  <c r="F1768" i="45"/>
  <c r="G1767" i="45"/>
  <c r="F1767" i="45"/>
  <c r="G1766" i="45"/>
  <c r="F1766" i="45"/>
  <c r="G1765" i="45"/>
  <c r="F1765" i="45"/>
  <c r="G1764" i="45"/>
  <c r="F1764" i="45"/>
  <c r="G1763" i="45"/>
  <c r="F1763" i="45"/>
  <c r="G1762" i="45"/>
  <c r="F1762" i="45"/>
  <c r="G1761" i="45"/>
  <c r="F1761" i="45"/>
  <c r="G1760" i="45"/>
  <c r="F1760" i="45"/>
  <c r="G1759" i="45"/>
  <c r="F1759" i="45"/>
  <c r="G1758" i="45"/>
  <c r="F1758" i="45"/>
  <c r="G1757" i="45"/>
  <c r="F1757" i="45"/>
  <c r="G1756" i="45"/>
  <c r="F1756" i="45"/>
  <c r="G1755" i="45"/>
  <c r="F1755" i="45"/>
  <c r="G1754" i="45"/>
  <c r="F1754" i="45"/>
  <c r="G1753" i="45"/>
  <c r="F1753" i="45"/>
  <c r="G1752" i="45"/>
  <c r="F1752" i="45"/>
  <c r="G1751" i="45"/>
  <c r="F1751" i="45"/>
  <c r="G1750" i="45"/>
  <c r="F1750" i="45"/>
  <c r="G1749" i="45"/>
  <c r="F1749" i="45"/>
  <c r="G1748" i="45"/>
  <c r="F1748" i="45"/>
  <c r="G1747" i="45"/>
  <c r="F1747" i="45"/>
  <c r="G1746" i="45"/>
  <c r="F1746" i="45"/>
  <c r="G1745" i="45"/>
  <c r="F1745" i="45"/>
  <c r="G1744" i="45"/>
  <c r="F1744" i="45"/>
  <c r="G1743" i="45"/>
  <c r="F1743" i="45"/>
  <c r="G1742" i="45"/>
  <c r="F1742" i="45"/>
  <c r="G1741" i="45"/>
  <c r="F1741" i="45"/>
  <c r="G1740" i="45"/>
  <c r="F1740" i="45"/>
  <c r="G1739" i="45"/>
  <c r="F1739" i="45"/>
  <c r="G1738" i="45"/>
  <c r="F1738" i="45"/>
  <c r="G1737" i="45"/>
  <c r="F1737" i="45"/>
  <c r="G1736" i="45"/>
  <c r="F1736" i="45"/>
  <c r="G1735" i="45"/>
  <c r="F1735" i="45"/>
  <c r="G1734" i="45"/>
  <c r="F1734" i="45"/>
  <c r="G1733" i="45"/>
  <c r="F1733" i="45"/>
  <c r="G1732" i="45"/>
  <c r="F1732" i="45"/>
  <c r="G1731" i="45"/>
  <c r="F1731" i="45"/>
  <c r="G1730" i="45"/>
  <c r="F1730" i="45"/>
  <c r="G1729" i="45"/>
  <c r="F1729" i="45"/>
  <c r="G1728" i="45"/>
  <c r="F1728" i="45"/>
  <c r="G1727" i="45"/>
  <c r="F1727" i="45"/>
  <c r="G1726" i="45"/>
  <c r="F1726" i="45"/>
  <c r="G1725" i="45"/>
  <c r="F1725" i="45"/>
  <c r="G1724" i="45"/>
  <c r="F1724" i="45"/>
  <c r="G1723" i="45"/>
  <c r="F1723" i="45"/>
  <c r="G1722" i="45"/>
  <c r="F1722" i="45"/>
  <c r="G1721" i="45"/>
  <c r="F1721" i="45"/>
  <c r="G1720" i="45"/>
  <c r="F1720" i="45"/>
  <c r="G1719" i="45"/>
  <c r="F1719" i="45"/>
  <c r="G1718" i="45"/>
  <c r="F1718" i="45"/>
  <c r="G1717" i="45"/>
  <c r="F1717" i="45"/>
  <c r="G1716" i="45"/>
  <c r="F1716" i="45"/>
  <c r="G1715" i="45"/>
  <c r="F1715" i="45"/>
  <c r="G1714" i="45"/>
  <c r="F1714" i="45"/>
  <c r="G1713" i="45"/>
  <c r="F1713" i="45"/>
  <c r="G1712" i="45"/>
  <c r="F1712" i="45"/>
  <c r="G1711" i="45"/>
  <c r="F1711" i="45"/>
  <c r="G1710" i="45"/>
  <c r="F1710" i="45"/>
  <c r="G1709" i="45"/>
  <c r="F1709" i="45"/>
  <c r="G1708" i="45"/>
  <c r="F1708" i="45"/>
  <c r="G1707" i="45"/>
  <c r="F1707" i="45"/>
  <c r="G1706" i="45"/>
  <c r="F1706" i="45"/>
  <c r="G1705" i="45"/>
  <c r="F1705" i="45"/>
  <c r="G1704" i="45"/>
  <c r="F1704" i="45"/>
  <c r="G1703" i="45"/>
  <c r="F1703" i="45"/>
  <c r="G1702" i="45"/>
  <c r="F1702" i="45"/>
  <c r="G1701" i="45"/>
  <c r="F1701" i="45"/>
  <c r="G1700" i="45"/>
  <c r="F1700" i="45"/>
  <c r="G1699" i="45"/>
  <c r="F1699" i="45"/>
  <c r="G1698" i="45"/>
  <c r="F1698" i="45"/>
  <c r="G1697" i="45"/>
  <c r="F1697" i="45"/>
  <c r="G1696" i="45"/>
  <c r="F1696" i="45"/>
  <c r="G1695" i="45"/>
  <c r="F1695" i="45"/>
  <c r="G1694" i="45"/>
  <c r="F1694" i="45"/>
  <c r="G1693" i="45"/>
  <c r="F1693" i="45"/>
  <c r="G1692" i="45"/>
  <c r="F1692" i="45"/>
  <c r="G1691" i="45"/>
  <c r="F1691" i="45"/>
  <c r="G1690" i="45"/>
  <c r="F1690" i="45"/>
  <c r="G1689" i="45"/>
  <c r="F1689" i="45"/>
  <c r="G1688" i="45"/>
  <c r="F1688" i="45"/>
  <c r="G1687" i="45"/>
  <c r="F1687" i="45"/>
  <c r="G1686" i="45"/>
  <c r="F1686" i="45"/>
  <c r="G1685" i="45"/>
  <c r="F1685" i="45"/>
  <c r="G1684" i="45"/>
  <c r="F1684" i="45"/>
  <c r="G1683" i="45"/>
  <c r="F1683" i="45"/>
  <c r="G1682" i="45"/>
  <c r="F1682" i="45"/>
  <c r="G1681" i="45"/>
  <c r="F1681" i="45"/>
  <c r="G1680" i="45"/>
  <c r="F1680" i="45"/>
  <c r="G1679" i="45"/>
  <c r="F1679" i="45"/>
  <c r="G1678" i="45"/>
  <c r="F1678" i="45"/>
  <c r="G1677" i="45"/>
  <c r="F1677" i="45"/>
  <c r="G1676" i="45"/>
  <c r="F1676" i="45"/>
  <c r="G1675" i="45"/>
  <c r="F1675" i="45"/>
  <c r="G1674" i="45"/>
  <c r="F1674" i="45"/>
  <c r="G1673" i="45"/>
  <c r="F1673" i="45"/>
  <c r="G1672" i="45"/>
  <c r="F1672" i="45"/>
  <c r="G1671" i="45"/>
  <c r="F1671" i="45"/>
  <c r="G1670" i="45"/>
  <c r="F1670" i="45"/>
  <c r="G1669" i="45"/>
  <c r="F1669" i="45"/>
  <c r="G1668" i="45"/>
  <c r="F1668" i="45"/>
  <c r="G1667" i="45"/>
  <c r="F1667" i="45"/>
  <c r="G1666" i="45"/>
  <c r="F1666" i="45"/>
  <c r="G1665" i="45"/>
  <c r="F1665" i="45"/>
  <c r="G1664" i="45"/>
  <c r="F1664" i="45"/>
  <c r="G1663" i="45"/>
  <c r="F1663" i="45"/>
  <c r="G1662" i="45"/>
  <c r="F1662" i="45"/>
  <c r="G1661" i="45"/>
  <c r="F1661" i="45"/>
  <c r="G1660" i="45"/>
  <c r="F1660" i="45"/>
  <c r="G1659" i="45"/>
  <c r="F1659" i="45"/>
  <c r="G1658" i="45"/>
  <c r="F1658" i="45"/>
  <c r="G1657" i="45"/>
  <c r="F1657" i="45"/>
  <c r="G1656" i="45"/>
  <c r="F1656" i="45"/>
  <c r="G1655" i="45"/>
  <c r="F1655" i="45"/>
  <c r="G1654" i="45"/>
  <c r="F1654" i="45"/>
  <c r="G1653" i="45"/>
  <c r="F1653" i="45"/>
  <c r="G1652" i="45"/>
  <c r="F1652" i="45"/>
  <c r="G1651" i="45"/>
  <c r="F1651" i="45"/>
  <c r="G1650" i="45"/>
  <c r="F1650" i="45"/>
  <c r="G1649" i="45"/>
  <c r="F1649" i="45"/>
  <c r="G1648" i="45"/>
  <c r="F1648" i="45"/>
  <c r="G1647" i="45"/>
  <c r="F1647" i="45"/>
  <c r="G1646" i="45"/>
  <c r="F1646" i="45"/>
  <c r="G1645" i="45"/>
  <c r="F1645" i="45"/>
  <c r="G1644" i="45"/>
  <c r="F1644" i="45"/>
  <c r="G1643" i="45"/>
  <c r="F1643" i="45"/>
  <c r="G1642" i="45"/>
  <c r="F1642" i="45"/>
  <c r="G1641" i="45"/>
  <c r="F1641" i="45"/>
  <c r="G1640" i="45"/>
  <c r="F1640" i="45"/>
  <c r="G1639" i="45"/>
  <c r="F1639" i="45"/>
  <c r="G1638" i="45"/>
  <c r="F1638" i="45"/>
  <c r="G1637" i="45"/>
  <c r="F1637" i="45"/>
  <c r="G1636" i="45"/>
  <c r="F1636" i="45"/>
  <c r="G1635" i="45"/>
  <c r="F1635" i="45"/>
  <c r="G1634" i="45"/>
  <c r="F1634" i="45"/>
  <c r="G1633" i="45"/>
  <c r="F1633" i="45"/>
  <c r="G1632" i="45"/>
  <c r="F1632" i="45"/>
  <c r="G1631" i="45"/>
  <c r="F1631" i="45"/>
  <c r="G1630" i="45"/>
  <c r="F1630" i="45"/>
  <c r="G1629" i="45"/>
  <c r="F1629" i="45"/>
  <c r="G1628" i="45"/>
  <c r="F1628" i="45"/>
  <c r="G1627" i="45"/>
  <c r="F1627" i="45"/>
  <c r="G1626" i="45"/>
  <c r="F1626" i="45"/>
  <c r="G1625" i="45"/>
  <c r="F1625" i="45"/>
  <c r="G1624" i="45"/>
  <c r="F1624" i="45"/>
  <c r="G1623" i="45"/>
  <c r="F1623" i="45"/>
  <c r="G1622" i="45"/>
  <c r="F1622" i="45"/>
  <c r="G1621" i="45"/>
  <c r="F1621" i="45"/>
  <c r="G1620" i="45"/>
  <c r="F1620" i="45"/>
  <c r="G1619" i="45"/>
  <c r="F1619" i="45"/>
  <c r="G1618" i="45"/>
  <c r="F1618" i="45"/>
  <c r="G1617" i="45"/>
  <c r="F1617" i="45"/>
  <c r="G1616" i="45"/>
  <c r="F1616" i="45"/>
  <c r="G1615" i="45"/>
  <c r="F1615" i="45"/>
  <c r="G1614" i="45"/>
  <c r="F1614" i="45"/>
  <c r="G1613" i="45"/>
  <c r="F1613" i="45"/>
  <c r="G1612" i="45"/>
  <c r="F1612" i="45"/>
  <c r="G1611" i="45"/>
  <c r="F1611" i="45"/>
  <c r="G1610" i="45"/>
  <c r="F1610" i="45"/>
  <c r="G1609" i="45"/>
  <c r="F1609" i="45"/>
  <c r="G1608" i="45"/>
  <c r="F1608" i="45"/>
  <c r="G1607" i="45"/>
  <c r="F1607" i="45"/>
  <c r="G1606" i="45"/>
  <c r="F1606" i="45"/>
  <c r="G1605" i="45"/>
  <c r="F1605" i="45"/>
  <c r="G1604" i="45"/>
  <c r="F1604" i="45"/>
  <c r="G1603" i="45"/>
  <c r="F1603" i="45"/>
  <c r="G1602" i="45"/>
  <c r="F1602" i="45"/>
  <c r="G1601" i="45"/>
  <c r="F1601" i="45"/>
  <c r="G1600" i="45"/>
  <c r="F1600" i="45"/>
  <c r="G1599" i="45"/>
  <c r="F1599" i="45"/>
  <c r="G1598" i="45"/>
  <c r="F1598" i="45"/>
  <c r="G1597" i="45"/>
  <c r="F1597" i="45"/>
  <c r="G1596" i="45"/>
  <c r="F1596" i="45"/>
  <c r="G1595" i="45"/>
  <c r="F1595" i="45"/>
  <c r="G1594" i="45"/>
  <c r="F1594" i="45"/>
  <c r="G1593" i="45"/>
  <c r="F1593" i="45"/>
  <c r="G1592" i="45"/>
  <c r="F1592" i="45"/>
  <c r="G1591" i="45"/>
  <c r="F1591" i="45"/>
  <c r="G1590" i="45"/>
  <c r="F1590" i="45"/>
  <c r="G1589" i="45"/>
  <c r="F1589" i="45"/>
  <c r="G1588" i="45"/>
  <c r="F1588" i="45"/>
  <c r="G1587" i="45"/>
  <c r="F1587" i="45"/>
  <c r="G1586" i="45"/>
  <c r="F1586" i="45"/>
  <c r="G1585" i="45"/>
  <c r="F1585" i="45"/>
  <c r="G1584" i="45"/>
  <c r="F1584" i="45"/>
  <c r="G1583" i="45"/>
  <c r="F1583" i="45"/>
  <c r="G1582" i="45"/>
  <c r="F1582" i="45"/>
  <c r="G1581" i="45"/>
  <c r="F1581" i="45"/>
  <c r="G1580" i="45"/>
  <c r="F1580" i="45"/>
  <c r="G1579" i="45"/>
  <c r="F1579" i="45"/>
  <c r="G1578" i="45"/>
  <c r="F1578" i="45"/>
  <c r="G1577" i="45"/>
  <c r="F1577" i="45"/>
  <c r="G1576" i="45"/>
  <c r="F1576" i="45"/>
  <c r="G1575" i="45"/>
  <c r="F1575" i="45"/>
  <c r="G1574" i="45"/>
  <c r="F1574" i="45"/>
  <c r="G1573" i="45"/>
  <c r="F1573" i="45"/>
  <c r="G1572" i="45"/>
  <c r="F1572" i="45"/>
  <c r="G1571" i="45"/>
  <c r="F1571" i="45"/>
  <c r="G1570" i="45"/>
  <c r="F1570" i="45"/>
  <c r="G1569" i="45"/>
  <c r="F1569" i="45"/>
  <c r="G1568" i="45"/>
  <c r="F1568" i="45"/>
  <c r="G1567" i="45"/>
  <c r="F1567" i="45"/>
  <c r="G1566" i="45"/>
  <c r="F1566" i="45"/>
  <c r="G1565" i="45"/>
  <c r="F1565" i="45"/>
  <c r="G1564" i="45"/>
  <c r="F1564" i="45"/>
  <c r="G1563" i="45"/>
  <c r="F1563" i="45"/>
  <c r="G1562" i="45"/>
  <c r="F1562" i="45"/>
  <c r="G1561" i="45"/>
  <c r="F1561" i="45"/>
  <c r="G1560" i="45"/>
  <c r="F1560" i="45"/>
  <c r="G1559" i="45"/>
  <c r="F1559" i="45"/>
  <c r="G1558" i="45"/>
  <c r="F1558" i="45"/>
  <c r="G1557" i="45"/>
  <c r="F1557" i="45"/>
  <c r="G1556" i="45"/>
  <c r="F1556" i="45"/>
  <c r="G1555" i="45"/>
  <c r="F1555" i="45"/>
  <c r="G1554" i="45"/>
  <c r="F1554" i="45"/>
  <c r="G1553" i="45"/>
  <c r="F1553" i="45"/>
  <c r="G1552" i="45"/>
  <c r="F1552" i="45"/>
  <c r="G1551" i="45"/>
  <c r="F1551" i="45"/>
  <c r="G1550" i="45"/>
  <c r="F1550" i="45"/>
  <c r="G1549" i="45"/>
  <c r="F1549" i="45"/>
  <c r="G1548" i="45"/>
  <c r="F1548" i="45"/>
  <c r="G1547" i="45"/>
  <c r="F1547" i="45"/>
  <c r="G1546" i="45"/>
  <c r="F1546" i="45"/>
  <c r="G1545" i="45"/>
  <c r="F1545" i="45"/>
  <c r="G1544" i="45"/>
  <c r="F1544" i="45"/>
  <c r="G1543" i="45"/>
  <c r="F1543" i="45"/>
  <c r="G1542" i="45"/>
  <c r="F1542" i="45"/>
  <c r="G1541" i="45"/>
  <c r="F1541" i="45"/>
  <c r="G1540" i="45"/>
  <c r="F1540" i="45"/>
  <c r="G1539" i="45"/>
  <c r="F1539" i="45"/>
  <c r="G1538" i="45"/>
  <c r="F1538" i="45"/>
  <c r="G1537" i="45"/>
  <c r="F1537" i="45"/>
  <c r="G1536" i="45"/>
  <c r="F1536" i="45"/>
  <c r="G1535" i="45"/>
  <c r="F1535" i="45"/>
  <c r="G1534" i="45"/>
  <c r="F1534" i="45"/>
  <c r="G1533" i="45"/>
  <c r="F1533" i="45"/>
  <c r="G1532" i="45"/>
  <c r="F1532" i="45"/>
  <c r="G1531" i="45"/>
  <c r="F1531" i="45"/>
  <c r="G1530" i="45"/>
  <c r="F1530" i="45"/>
  <c r="G1529" i="45"/>
  <c r="F1529" i="45"/>
  <c r="G1528" i="45"/>
  <c r="F1528" i="45"/>
  <c r="G1527" i="45"/>
  <c r="F1527" i="45"/>
  <c r="G1526" i="45"/>
  <c r="F1526" i="45"/>
  <c r="G1525" i="45"/>
  <c r="F1525" i="45"/>
  <c r="G1524" i="45"/>
  <c r="F1524" i="45"/>
  <c r="G1523" i="45"/>
  <c r="F1523" i="45"/>
  <c r="G1522" i="45"/>
  <c r="F1522" i="45"/>
  <c r="G1521" i="45"/>
  <c r="F1521" i="45"/>
  <c r="G1520" i="45"/>
  <c r="F1520" i="45"/>
  <c r="G1519" i="45"/>
  <c r="F1519" i="45"/>
  <c r="G1518" i="45"/>
  <c r="F1518" i="45"/>
  <c r="G1517" i="45"/>
  <c r="F1517" i="45"/>
  <c r="G1516" i="45"/>
  <c r="F1516" i="45"/>
  <c r="G1515" i="45"/>
  <c r="F1515" i="45"/>
  <c r="G1514" i="45"/>
  <c r="F1514" i="45"/>
  <c r="G1513" i="45"/>
  <c r="F1513" i="45"/>
  <c r="G1512" i="45"/>
  <c r="F1512" i="45"/>
  <c r="G1511" i="45"/>
  <c r="F1511" i="45"/>
  <c r="G1510" i="45"/>
  <c r="F1510" i="45"/>
  <c r="G1509" i="45"/>
  <c r="F1509" i="45"/>
  <c r="G1508" i="45"/>
  <c r="F1508" i="45"/>
  <c r="G1507" i="45"/>
  <c r="F1507" i="45"/>
  <c r="G1506" i="45"/>
  <c r="F1506" i="45"/>
  <c r="G1505" i="45"/>
  <c r="F1505" i="45"/>
  <c r="G1504" i="45"/>
  <c r="F1504" i="45"/>
  <c r="G1503" i="45"/>
  <c r="F1503" i="45"/>
  <c r="G1502" i="45"/>
  <c r="F1502" i="45"/>
  <c r="G1501" i="45"/>
  <c r="F1501" i="45"/>
  <c r="G1500" i="45"/>
  <c r="F1500" i="45"/>
  <c r="G1499" i="45"/>
  <c r="F1499" i="45"/>
  <c r="G1498" i="45"/>
  <c r="F1498" i="45"/>
  <c r="G1497" i="45"/>
  <c r="F1497" i="45"/>
  <c r="G1496" i="45"/>
  <c r="F1496" i="45"/>
  <c r="G1495" i="45"/>
  <c r="F1495" i="45"/>
  <c r="G1494" i="45"/>
  <c r="F1494" i="45"/>
  <c r="G1493" i="45"/>
  <c r="F1493" i="45"/>
  <c r="G1492" i="45"/>
  <c r="F1492" i="45"/>
  <c r="G1491" i="45"/>
  <c r="F1491" i="45"/>
  <c r="G1490" i="45"/>
  <c r="F1490" i="45"/>
  <c r="G1489" i="45"/>
  <c r="F1489" i="45"/>
  <c r="G1488" i="45"/>
  <c r="F1488" i="45"/>
  <c r="G1487" i="45"/>
  <c r="F1487" i="45"/>
  <c r="G1486" i="45"/>
  <c r="F1486" i="45"/>
  <c r="G1485" i="45"/>
  <c r="F1485" i="45"/>
  <c r="G1484" i="45"/>
  <c r="F1484" i="45"/>
  <c r="G1483" i="45"/>
  <c r="F1483" i="45"/>
  <c r="G1482" i="45"/>
  <c r="F1482" i="45"/>
  <c r="G1481" i="45"/>
  <c r="F1481" i="45"/>
  <c r="G1480" i="45"/>
  <c r="F1480" i="45"/>
  <c r="G1479" i="45"/>
  <c r="F1479" i="45"/>
  <c r="G1478" i="45"/>
  <c r="F1478" i="45"/>
  <c r="G1477" i="45"/>
  <c r="F1477" i="45"/>
  <c r="G1476" i="45"/>
  <c r="F1476" i="45"/>
  <c r="G1475" i="45"/>
  <c r="F1475" i="45"/>
  <c r="G1474" i="45"/>
  <c r="F1474" i="45"/>
  <c r="G1473" i="45"/>
  <c r="F1473" i="45"/>
  <c r="G1472" i="45"/>
  <c r="F1472" i="45"/>
  <c r="G1471" i="45"/>
  <c r="F1471" i="45"/>
  <c r="G1470" i="45"/>
  <c r="F1470" i="45"/>
  <c r="G1469" i="45"/>
  <c r="F1469" i="45"/>
  <c r="G1468" i="45"/>
  <c r="F1468" i="45"/>
  <c r="G1467" i="45"/>
  <c r="F1467" i="45"/>
  <c r="G1466" i="45"/>
  <c r="F1466" i="45"/>
  <c r="G1465" i="45"/>
  <c r="F1465" i="45"/>
  <c r="G1464" i="45"/>
  <c r="F1464" i="45"/>
  <c r="G1463" i="45"/>
  <c r="F1463" i="45"/>
  <c r="G1462" i="45"/>
  <c r="F1462" i="45"/>
  <c r="G1461" i="45"/>
  <c r="F1461" i="45"/>
  <c r="G1460" i="45"/>
  <c r="F1460" i="45"/>
  <c r="G1459" i="45"/>
  <c r="F1459" i="45"/>
  <c r="G1458" i="45"/>
  <c r="F1458" i="45"/>
  <c r="G1457" i="45"/>
  <c r="F1457" i="45"/>
  <c r="G1456" i="45"/>
  <c r="F1456" i="45"/>
  <c r="G1455" i="45"/>
  <c r="F1455" i="45"/>
  <c r="G1454" i="45"/>
  <c r="F1454" i="45"/>
  <c r="G1453" i="45"/>
  <c r="F1453" i="45"/>
  <c r="G1452" i="45"/>
  <c r="F1452" i="45"/>
  <c r="G1451" i="45"/>
  <c r="F1451" i="45"/>
  <c r="G1450" i="45"/>
  <c r="F1450" i="45"/>
  <c r="G1449" i="45"/>
  <c r="F1449" i="45"/>
  <c r="G1448" i="45"/>
  <c r="F1448" i="45"/>
  <c r="G1447" i="45"/>
  <c r="F1447" i="45"/>
  <c r="G1446" i="45"/>
  <c r="F1446" i="45"/>
  <c r="G1445" i="45"/>
  <c r="F1445" i="45"/>
  <c r="G1444" i="45"/>
  <c r="F1444" i="45"/>
  <c r="G1443" i="45"/>
  <c r="F1443" i="45"/>
  <c r="G1442" i="45"/>
  <c r="F1442" i="45"/>
  <c r="G1441" i="45"/>
  <c r="F1441" i="45"/>
  <c r="G1440" i="45"/>
  <c r="F1440" i="45"/>
  <c r="G1439" i="45"/>
  <c r="F1439" i="45"/>
  <c r="G1438" i="45"/>
  <c r="F1438" i="45"/>
  <c r="G1437" i="45"/>
  <c r="F1437" i="45"/>
  <c r="G1436" i="45"/>
  <c r="F1436" i="45"/>
  <c r="G1435" i="45"/>
  <c r="F1435" i="45"/>
  <c r="G1434" i="45"/>
  <c r="F1434" i="45"/>
  <c r="G1433" i="45"/>
  <c r="F1433" i="45"/>
  <c r="G1432" i="45"/>
  <c r="F1432" i="45"/>
  <c r="G1431" i="45"/>
  <c r="F1431" i="45"/>
  <c r="G1430" i="45"/>
  <c r="F1430" i="45"/>
  <c r="G1429" i="45"/>
  <c r="F1429" i="45"/>
  <c r="G1428" i="45"/>
  <c r="F1428" i="45"/>
  <c r="G1427" i="45"/>
  <c r="F1427" i="45"/>
  <c r="G1426" i="45"/>
  <c r="F1426" i="45"/>
  <c r="G1425" i="45"/>
  <c r="F1425" i="45"/>
  <c r="G1424" i="45"/>
  <c r="F1424" i="45"/>
  <c r="G1423" i="45"/>
  <c r="F1423" i="45"/>
  <c r="G1422" i="45"/>
  <c r="F1422" i="45"/>
  <c r="G1421" i="45"/>
  <c r="F1421" i="45"/>
  <c r="G1420" i="45"/>
  <c r="F1420" i="45"/>
  <c r="G1419" i="45"/>
  <c r="F1419" i="45"/>
  <c r="G1418" i="45"/>
  <c r="F1418" i="45"/>
  <c r="G1417" i="45"/>
  <c r="F1417" i="45"/>
  <c r="G1416" i="45"/>
  <c r="F1416" i="45"/>
  <c r="G1415" i="45"/>
  <c r="F1415" i="45"/>
  <c r="G1414" i="45"/>
  <c r="F1414" i="45"/>
  <c r="G1413" i="45"/>
  <c r="F1413" i="45"/>
  <c r="G1412" i="45"/>
  <c r="F1412" i="45"/>
  <c r="G1411" i="45"/>
  <c r="F1411" i="45"/>
  <c r="G1410" i="45"/>
  <c r="F1410" i="45"/>
  <c r="G1409" i="45"/>
  <c r="F1409" i="45"/>
  <c r="G1408" i="45"/>
  <c r="F1408" i="45"/>
  <c r="G1407" i="45"/>
  <c r="F1407" i="45"/>
  <c r="G1406" i="45"/>
  <c r="F1406" i="45"/>
  <c r="G1405" i="45"/>
  <c r="F1405" i="45"/>
  <c r="G1404" i="45"/>
  <c r="F1404" i="45"/>
  <c r="G1403" i="45"/>
  <c r="F1403" i="45"/>
  <c r="G1402" i="45"/>
  <c r="F1402" i="45"/>
  <c r="G1401" i="45"/>
  <c r="F1401" i="45"/>
  <c r="G1400" i="45"/>
  <c r="F1400" i="45"/>
  <c r="G1399" i="45"/>
  <c r="F1399" i="45"/>
  <c r="G1398" i="45"/>
  <c r="F1398" i="45"/>
  <c r="G1397" i="45"/>
  <c r="F1397" i="45"/>
  <c r="G1396" i="45"/>
  <c r="F1396" i="45"/>
  <c r="G1395" i="45"/>
  <c r="F1395" i="45"/>
  <c r="G1394" i="45"/>
  <c r="F1394" i="45"/>
  <c r="G1393" i="45"/>
  <c r="F1393" i="45"/>
  <c r="G1392" i="45"/>
  <c r="F1392" i="45"/>
  <c r="G1391" i="45"/>
  <c r="F1391" i="45"/>
  <c r="G1390" i="45"/>
  <c r="F1390" i="45"/>
  <c r="G1389" i="45"/>
  <c r="F1389" i="45"/>
  <c r="G1388" i="45"/>
  <c r="F1388" i="45"/>
  <c r="G1387" i="45"/>
  <c r="F1387" i="45"/>
  <c r="G1386" i="45"/>
  <c r="F1386" i="45"/>
  <c r="G1385" i="45"/>
  <c r="F1385" i="45"/>
  <c r="G1384" i="45"/>
  <c r="F1384" i="45"/>
  <c r="G1383" i="45"/>
  <c r="F1383" i="45"/>
  <c r="G1382" i="45"/>
  <c r="F1382" i="45"/>
  <c r="G1381" i="45"/>
  <c r="F1381" i="45"/>
  <c r="G1380" i="45"/>
  <c r="F1380" i="45"/>
  <c r="G1379" i="45"/>
  <c r="F1379" i="45"/>
  <c r="G1378" i="45"/>
  <c r="F1378" i="45"/>
  <c r="G1377" i="45"/>
  <c r="F1377" i="45"/>
  <c r="G1376" i="45"/>
  <c r="F1376" i="45"/>
  <c r="G1375" i="45"/>
  <c r="F1375" i="45"/>
  <c r="G1374" i="45"/>
  <c r="F1374" i="45"/>
  <c r="G1373" i="45"/>
  <c r="F1373" i="45"/>
  <c r="G1372" i="45"/>
  <c r="F1372" i="45"/>
  <c r="G1371" i="45"/>
  <c r="F1371" i="45"/>
  <c r="G1370" i="45"/>
  <c r="F1370" i="45"/>
  <c r="G1369" i="45"/>
  <c r="F1369" i="45"/>
  <c r="G1368" i="45"/>
  <c r="F1368" i="45"/>
  <c r="G1367" i="45"/>
  <c r="F1367" i="45"/>
  <c r="G1366" i="45"/>
  <c r="F1366" i="45"/>
  <c r="G1365" i="45"/>
  <c r="F1365" i="45"/>
  <c r="G1364" i="45"/>
  <c r="F1364" i="45"/>
  <c r="G1363" i="45"/>
  <c r="F1363" i="45"/>
  <c r="G1362" i="45"/>
  <c r="F1362" i="45"/>
  <c r="G1361" i="45"/>
  <c r="F1361" i="45"/>
  <c r="G1360" i="45"/>
  <c r="F1360" i="45"/>
  <c r="G1359" i="45"/>
  <c r="F1359" i="45"/>
  <c r="G1358" i="45"/>
  <c r="F1358" i="45"/>
  <c r="G1357" i="45"/>
  <c r="F1357" i="45"/>
  <c r="G1356" i="45"/>
  <c r="F1356" i="45"/>
  <c r="G1355" i="45"/>
  <c r="F1355" i="45"/>
  <c r="G1354" i="45"/>
  <c r="F1354" i="45"/>
  <c r="G1353" i="45"/>
  <c r="F1353" i="45"/>
  <c r="G1352" i="45"/>
  <c r="F1352" i="45"/>
  <c r="G1351" i="45"/>
  <c r="F1351" i="45"/>
  <c r="G1350" i="45"/>
  <c r="F1350" i="45"/>
  <c r="G1349" i="45"/>
  <c r="F1349" i="45"/>
  <c r="G1348" i="45"/>
  <c r="F1348" i="45"/>
  <c r="G1347" i="45"/>
  <c r="F1347" i="45"/>
  <c r="G1346" i="45"/>
  <c r="F1346" i="45"/>
  <c r="G1345" i="45"/>
  <c r="F1345" i="45"/>
  <c r="G1344" i="45"/>
  <c r="F1344" i="45"/>
  <c r="G1343" i="45"/>
  <c r="F1343" i="45"/>
  <c r="G1342" i="45"/>
  <c r="F1342" i="45"/>
  <c r="G1341" i="45"/>
  <c r="F1341" i="45"/>
  <c r="G1340" i="45"/>
  <c r="F1340" i="45"/>
  <c r="G1339" i="45"/>
  <c r="F1339" i="45"/>
  <c r="G1338" i="45"/>
  <c r="F1338" i="45"/>
  <c r="G1337" i="45"/>
  <c r="F1337" i="45"/>
  <c r="G1336" i="45"/>
  <c r="F1336" i="45"/>
  <c r="G1335" i="45"/>
  <c r="F1335" i="45"/>
  <c r="G1334" i="45"/>
  <c r="F1334" i="45"/>
  <c r="G1333" i="45"/>
  <c r="F1333" i="45"/>
  <c r="G1332" i="45"/>
  <c r="F1332" i="45"/>
  <c r="G1331" i="45"/>
  <c r="F1331" i="45"/>
  <c r="G1330" i="45"/>
  <c r="F1330" i="45"/>
  <c r="G1329" i="45"/>
  <c r="F1329" i="45"/>
  <c r="G1328" i="45"/>
  <c r="F1328" i="45"/>
  <c r="G1327" i="45"/>
  <c r="F1327" i="45"/>
  <c r="G1326" i="45"/>
  <c r="F1326" i="45"/>
  <c r="G1325" i="45"/>
  <c r="F1325" i="45"/>
  <c r="G1324" i="45"/>
  <c r="F1324" i="45"/>
  <c r="G1323" i="45"/>
  <c r="F1323" i="45"/>
  <c r="G1322" i="45"/>
  <c r="F1322" i="45"/>
  <c r="G1321" i="45"/>
  <c r="F1321" i="45"/>
  <c r="G1320" i="45"/>
  <c r="F1320" i="45"/>
  <c r="G1319" i="45"/>
  <c r="F1319" i="45"/>
  <c r="G1318" i="45"/>
  <c r="F1318" i="45"/>
  <c r="G1317" i="45"/>
  <c r="F1317" i="45"/>
  <c r="G1316" i="45"/>
  <c r="F1316" i="45"/>
  <c r="G1315" i="45"/>
  <c r="F1315" i="45"/>
  <c r="G1314" i="45"/>
  <c r="F1314" i="45"/>
  <c r="G1313" i="45"/>
  <c r="F1313" i="45"/>
  <c r="G1312" i="45"/>
  <c r="F1312" i="45"/>
  <c r="G1311" i="45"/>
  <c r="F1311" i="45"/>
  <c r="G1310" i="45"/>
  <c r="F1310" i="45"/>
  <c r="G1309" i="45"/>
  <c r="F1309" i="45"/>
  <c r="G1308" i="45"/>
  <c r="F1308" i="45"/>
  <c r="G1307" i="45"/>
  <c r="F1307" i="45"/>
  <c r="G1306" i="45"/>
  <c r="F1306" i="45"/>
  <c r="G1305" i="45"/>
  <c r="F1305" i="45"/>
  <c r="G1304" i="45"/>
  <c r="F1304" i="45"/>
  <c r="G1303" i="45"/>
  <c r="F1303" i="45"/>
  <c r="G1302" i="45"/>
  <c r="F1302" i="45"/>
  <c r="G1301" i="45"/>
  <c r="F1301" i="45"/>
  <c r="G1300" i="45"/>
  <c r="F1300" i="45"/>
  <c r="G1299" i="45"/>
  <c r="F1299" i="45"/>
  <c r="G1298" i="45"/>
  <c r="F1298" i="45"/>
  <c r="G1297" i="45"/>
  <c r="F1297" i="45"/>
  <c r="G1296" i="45"/>
  <c r="F1296" i="45"/>
  <c r="G1295" i="45"/>
  <c r="F1295" i="45"/>
  <c r="G1294" i="45"/>
  <c r="F1294" i="45"/>
  <c r="G1293" i="45"/>
  <c r="F1293" i="45"/>
  <c r="G1292" i="45"/>
  <c r="F1292" i="45"/>
  <c r="G1291" i="45"/>
  <c r="F1291" i="45"/>
  <c r="G1290" i="45"/>
  <c r="F1290" i="45"/>
  <c r="G1289" i="45"/>
  <c r="F1289" i="45"/>
  <c r="G1288" i="45"/>
  <c r="F1288" i="45"/>
  <c r="G1287" i="45"/>
  <c r="F1287" i="45"/>
  <c r="G1286" i="45"/>
  <c r="F1286" i="45"/>
  <c r="G1285" i="45"/>
  <c r="F1285" i="45"/>
  <c r="G1284" i="45"/>
  <c r="F1284" i="45"/>
  <c r="G1283" i="45"/>
  <c r="F1283" i="45"/>
  <c r="G1282" i="45"/>
  <c r="F1282" i="45"/>
  <c r="G1281" i="45"/>
  <c r="F1281" i="45"/>
  <c r="G1280" i="45"/>
  <c r="F1280" i="45"/>
  <c r="G1279" i="45"/>
  <c r="F1279" i="45"/>
  <c r="G1278" i="45"/>
  <c r="F1278" i="45"/>
  <c r="G1277" i="45"/>
  <c r="F1277" i="45"/>
  <c r="G1276" i="45"/>
  <c r="F1276" i="45"/>
  <c r="G1275" i="45"/>
  <c r="F1275" i="45"/>
  <c r="G1274" i="45"/>
  <c r="F1274" i="45"/>
  <c r="G1273" i="45"/>
  <c r="F1273" i="45"/>
  <c r="G1272" i="45"/>
  <c r="F1272" i="45"/>
  <c r="G1271" i="45"/>
  <c r="F1271" i="45"/>
  <c r="G1270" i="45"/>
  <c r="F1270" i="45"/>
  <c r="G1269" i="45"/>
  <c r="F1269" i="45"/>
  <c r="G1268" i="45"/>
  <c r="F1268" i="45"/>
  <c r="G1267" i="45"/>
  <c r="F1267" i="45"/>
  <c r="G1266" i="45"/>
  <c r="F1266" i="45"/>
  <c r="G1265" i="45"/>
  <c r="F1265" i="45"/>
  <c r="G1264" i="45"/>
  <c r="F1264" i="45"/>
  <c r="G1263" i="45"/>
  <c r="F1263" i="45"/>
  <c r="G1262" i="45"/>
  <c r="F1262" i="45"/>
  <c r="G1261" i="45"/>
  <c r="F1261" i="45"/>
  <c r="G1260" i="45"/>
  <c r="F1260" i="45"/>
  <c r="G1259" i="45"/>
  <c r="F1259" i="45"/>
  <c r="G1258" i="45"/>
  <c r="F1258" i="45"/>
  <c r="G1257" i="45"/>
  <c r="F1257" i="45"/>
  <c r="G1256" i="45"/>
  <c r="F1256" i="45"/>
  <c r="G1255" i="45"/>
  <c r="F1255" i="45"/>
  <c r="G1254" i="45"/>
  <c r="F1254" i="45"/>
  <c r="G1253" i="45"/>
  <c r="F1253" i="45"/>
  <c r="G1252" i="45"/>
  <c r="F1252" i="45"/>
  <c r="G1251" i="45"/>
  <c r="F1251" i="45"/>
  <c r="G1250" i="45"/>
  <c r="F1250" i="45"/>
  <c r="G1249" i="45"/>
  <c r="F1249" i="45"/>
  <c r="G1248" i="45"/>
  <c r="F1248" i="45"/>
  <c r="G1247" i="45"/>
  <c r="F1247" i="45"/>
  <c r="G1246" i="45"/>
  <c r="F1246" i="45"/>
  <c r="G1245" i="45"/>
  <c r="F1245" i="45"/>
  <c r="G1244" i="45"/>
  <c r="F1244" i="45"/>
  <c r="G1243" i="45"/>
  <c r="F1243" i="45"/>
  <c r="G1242" i="45"/>
  <c r="F1242" i="45"/>
  <c r="G1241" i="45"/>
  <c r="F1241" i="45"/>
  <c r="G1240" i="45"/>
  <c r="F1240" i="45"/>
  <c r="G1239" i="45"/>
  <c r="F1239" i="45"/>
  <c r="G1238" i="45"/>
  <c r="F1238" i="45"/>
  <c r="G1237" i="45"/>
  <c r="F1237" i="45"/>
  <c r="G1236" i="45"/>
  <c r="F1236" i="45"/>
  <c r="G1235" i="45"/>
  <c r="F1235" i="45"/>
  <c r="G1234" i="45"/>
  <c r="F1234" i="45"/>
  <c r="G1233" i="45"/>
  <c r="F1233" i="45"/>
  <c r="G1232" i="45"/>
  <c r="F1232" i="45"/>
  <c r="G1231" i="45"/>
  <c r="F1231" i="45"/>
  <c r="G1230" i="45"/>
  <c r="F1230" i="45"/>
  <c r="G1229" i="45"/>
  <c r="F1229" i="45"/>
  <c r="G1228" i="45"/>
  <c r="F1228" i="45"/>
  <c r="G1227" i="45"/>
  <c r="F1227" i="45"/>
  <c r="G1226" i="45"/>
  <c r="F1226" i="45"/>
  <c r="G1225" i="45"/>
  <c r="F1225" i="45"/>
  <c r="G1224" i="45"/>
  <c r="F1224" i="45"/>
  <c r="G1223" i="45"/>
  <c r="F1223" i="45"/>
  <c r="G1222" i="45"/>
  <c r="F1222" i="45"/>
  <c r="G1221" i="45"/>
  <c r="F1221" i="45"/>
  <c r="G1220" i="45"/>
  <c r="F1220" i="45"/>
  <c r="G1219" i="45"/>
  <c r="F1219" i="45"/>
  <c r="G1218" i="45"/>
  <c r="F1218" i="45"/>
  <c r="G1217" i="45"/>
  <c r="F1217" i="45"/>
  <c r="G1216" i="45"/>
  <c r="F1216" i="45"/>
  <c r="G1215" i="45"/>
  <c r="F1215" i="45"/>
  <c r="G1214" i="45"/>
  <c r="F1214" i="45"/>
  <c r="G1213" i="45"/>
  <c r="F1213" i="45"/>
  <c r="G1212" i="45"/>
  <c r="F1212" i="45"/>
  <c r="G1211" i="45"/>
  <c r="F1211" i="45"/>
  <c r="G1210" i="45"/>
  <c r="F1210" i="45"/>
  <c r="G1209" i="45"/>
  <c r="F1209" i="45"/>
  <c r="G1208" i="45"/>
  <c r="F1208" i="45"/>
  <c r="G1207" i="45"/>
  <c r="F1207" i="45"/>
  <c r="G1206" i="45"/>
  <c r="F1206" i="45"/>
  <c r="G1205" i="45"/>
  <c r="F1205" i="45"/>
  <c r="G1204" i="45"/>
  <c r="F1204" i="45"/>
  <c r="G1203" i="45"/>
  <c r="F1203" i="45"/>
  <c r="G1202" i="45"/>
  <c r="F1202" i="45"/>
  <c r="G1201" i="45"/>
  <c r="F1201" i="45"/>
  <c r="G1200" i="45"/>
  <c r="F1200" i="45"/>
  <c r="G1199" i="45"/>
  <c r="F1199" i="45"/>
  <c r="G1198" i="45"/>
  <c r="F1198" i="45"/>
  <c r="G1197" i="45"/>
  <c r="F1197" i="45"/>
  <c r="G1196" i="45"/>
  <c r="F1196" i="45"/>
  <c r="G1194" i="45"/>
  <c r="F1194" i="45"/>
  <c r="G1193" i="45"/>
  <c r="F1193" i="45"/>
  <c r="G1192" i="45"/>
  <c r="F1192" i="45"/>
  <c r="G1191" i="45"/>
  <c r="F1191" i="45"/>
  <c r="G1190" i="45"/>
  <c r="F1190" i="45"/>
  <c r="G1189" i="45"/>
  <c r="F1189" i="45"/>
  <c r="G1188" i="45"/>
  <c r="F1188" i="45"/>
  <c r="G1187" i="45"/>
  <c r="F1187" i="45"/>
  <c r="G1186" i="45"/>
  <c r="F1186" i="45"/>
  <c r="G1185" i="45"/>
  <c r="F1185" i="45"/>
  <c r="G1184" i="45"/>
  <c r="F1184" i="45"/>
  <c r="G1183" i="45"/>
  <c r="F1183" i="45"/>
  <c r="G1182" i="45"/>
  <c r="F1182" i="45"/>
  <c r="G1181" i="45"/>
  <c r="F1181" i="45"/>
  <c r="G1180" i="45"/>
  <c r="F1180" i="45"/>
  <c r="G1179" i="45"/>
  <c r="F1179" i="45"/>
  <c r="G1178" i="45"/>
  <c r="F1178" i="45"/>
  <c r="G1177" i="45"/>
  <c r="F1177" i="45"/>
  <c r="G1176" i="45"/>
  <c r="F1176" i="45"/>
  <c r="G1175" i="45"/>
  <c r="F1175" i="45"/>
  <c r="G1174" i="45"/>
  <c r="F1174" i="45"/>
  <c r="G1173" i="45"/>
  <c r="F1173" i="45"/>
  <c r="G1172" i="45"/>
  <c r="F1172" i="45"/>
  <c r="G1171" i="45"/>
  <c r="F1171" i="45"/>
  <c r="G1170" i="45"/>
  <c r="F1170" i="45"/>
  <c r="G1169" i="45"/>
  <c r="F1169" i="45"/>
  <c r="G1168" i="45"/>
  <c r="F1168" i="45"/>
  <c r="G1167" i="45"/>
  <c r="F1167" i="45"/>
  <c r="G1166" i="45"/>
  <c r="F1166" i="45"/>
  <c r="G1165" i="45"/>
  <c r="F1165" i="45"/>
  <c r="G1164" i="45"/>
  <c r="F1164" i="45"/>
  <c r="G1163" i="45"/>
  <c r="F1163" i="45"/>
  <c r="G1162" i="45"/>
  <c r="F1162" i="45"/>
  <c r="G1161" i="45"/>
  <c r="F1161" i="45"/>
  <c r="G1160" i="45"/>
  <c r="F1160" i="45"/>
  <c r="G1159" i="45"/>
  <c r="F1159" i="45"/>
  <c r="G1158" i="45"/>
  <c r="F1158" i="45"/>
  <c r="G1157" i="45"/>
  <c r="F1157" i="45"/>
  <c r="G1156" i="45"/>
  <c r="F1156" i="45"/>
  <c r="G1155" i="45"/>
  <c r="F1155" i="45"/>
  <c r="G1154" i="45"/>
  <c r="F1154" i="45"/>
  <c r="G1153" i="45"/>
  <c r="F1153" i="45"/>
  <c r="G1152" i="45"/>
  <c r="F1152" i="45"/>
  <c r="G1151" i="45"/>
  <c r="F1151" i="45"/>
  <c r="G1150" i="45"/>
  <c r="F1150" i="45"/>
  <c r="G1149" i="45"/>
  <c r="F1149" i="45"/>
  <c r="G1148" i="45"/>
  <c r="F1148" i="45"/>
  <c r="G1147" i="45"/>
  <c r="F1147" i="45"/>
  <c r="G1146" i="45"/>
  <c r="F1146" i="45"/>
  <c r="G1145" i="45"/>
  <c r="F1145" i="45"/>
  <c r="G1144" i="45"/>
  <c r="F1144" i="45"/>
  <c r="G1143" i="45"/>
  <c r="F1143" i="45"/>
  <c r="G1142" i="45"/>
  <c r="F1142" i="45"/>
  <c r="G1141" i="45"/>
  <c r="F1141" i="45"/>
  <c r="G1140" i="45"/>
  <c r="F1140" i="45"/>
  <c r="G1139" i="45"/>
  <c r="F1139" i="45"/>
  <c r="G1138" i="45"/>
  <c r="F1138" i="45"/>
  <c r="G1137" i="45"/>
  <c r="F1137" i="45"/>
  <c r="G1136" i="45"/>
  <c r="F1136" i="45"/>
  <c r="G1135" i="45"/>
  <c r="F1135" i="45"/>
  <c r="G1134" i="45"/>
  <c r="F1134" i="45"/>
  <c r="G1133" i="45"/>
  <c r="F1133" i="45"/>
  <c r="G1132" i="45"/>
  <c r="F1132" i="45"/>
  <c r="G1131" i="45"/>
  <c r="F1131" i="45"/>
  <c r="G1130" i="45"/>
  <c r="F1130" i="45"/>
  <c r="G1129" i="45"/>
  <c r="F1129" i="45"/>
  <c r="G1128" i="45"/>
  <c r="F1128" i="45"/>
  <c r="G1127" i="45"/>
  <c r="F1127" i="45"/>
  <c r="G1126" i="45"/>
  <c r="F1126" i="45"/>
  <c r="G1125" i="45"/>
  <c r="F1125" i="45"/>
  <c r="G1124" i="45"/>
  <c r="F1124" i="45"/>
  <c r="G1123" i="45"/>
  <c r="F1123" i="45"/>
  <c r="G1122" i="45"/>
  <c r="F1122" i="45"/>
  <c r="G1121" i="45"/>
  <c r="F1121" i="45"/>
  <c r="G1120" i="45"/>
  <c r="F1120" i="45"/>
  <c r="G1119" i="45"/>
  <c r="F1119" i="45"/>
  <c r="G1118" i="45"/>
  <c r="F1118" i="45"/>
  <c r="G1117" i="45"/>
  <c r="F1117" i="45"/>
  <c r="G1116" i="45"/>
  <c r="F1116" i="45"/>
  <c r="G1115" i="45"/>
  <c r="F1115" i="45"/>
  <c r="G1114" i="45"/>
  <c r="F1114" i="45"/>
  <c r="G1113" i="45"/>
  <c r="F1113" i="45"/>
  <c r="G1112" i="45"/>
  <c r="F1112" i="45"/>
  <c r="G1111" i="45"/>
  <c r="F1111" i="45"/>
  <c r="G1110" i="45"/>
  <c r="F1110" i="45"/>
  <c r="G1109" i="45"/>
  <c r="F1109" i="45"/>
  <c r="G1108" i="45"/>
  <c r="F1108" i="45"/>
  <c r="G1107" i="45"/>
  <c r="F1107" i="45"/>
  <c r="G1106" i="45"/>
  <c r="F1106" i="45"/>
  <c r="G1105" i="45"/>
  <c r="F1105" i="45"/>
  <c r="G1104" i="45"/>
  <c r="F1104" i="45"/>
  <c r="G1103" i="45"/>
  <c r="F1103" i="45"/>
  <c r="G1102" i="45"/>
  <c r="F1102" i="45"/>
  <c r="G1101" i="45"/>
  <c r="F1101" i="45"/>
  <c r="G1100" i="45"/>
  <c r="F1100" i="45"/>
  <c r="G1099" i="45"/>
  <c r="F1099" i="45"/>
  <c r="G1098" i="45"/>
  <c r="F1098" i="45"/>
  <c r="G1097" i="45"/>
  <c r="F1097" i="45"/>
  <c r="G1096" i="45"/>
  <c r="F1096" i="45"/>
  <c r="G1095" i="45"/>
  <c r="F1095" i="45"/>
  <c r="G1094" i="45"/>
  <c r="F1094" i="45"/>
  <c r="G1093" i="45"/>
  <c r="F1093" i="45"/>
  <c r="G1092" i="45"/>
  <c r="F1092" i="45"/>
  <c r="G1091" i="45"/>
  <c r="F1091" i="45"/>
  <c r="G1090" i="45"/>
  <c r="F1090" i="45"/>
  <c r="G1089" i="45"/>
  <c r="F1089" i="45"/>
  <c r="G1088" i="45"/>
  <c r="F1088" i="45"/>
  <c r="G1087" i="45"/>
  <c r="F1087" i="45"/>
  <c r="G1086" i="45"/>
  <c r="F1086" i="45"/>
  <c r="G1085" i="45"/>
  <c r="F1085" i="45"/>
  <c r="G1084" i="45"/>
  <c r="F1084" i="45"/>
  <c r="G1083" i="45"/>
  <c r="F1083" i="45"/>
  <c r="G1082" i="45"/>
  <c r="F1082" i="45"/>
  <c r="G1081" i="45"/>
  <c r="F1081" i="45"/>
  <c r="G1080" i="45"/>
  <c r="F1080" i="45"/>
  <c r="G1079" i="45"/>
  <c r="F1079" i="45"/>
  <c r="G1078" i="45"/>
  <c r="F1078" i="45"/>
  <c r="G1077" i="45"/>
  <c r="F1077" i="45"/>
  <c r="G1076" i="45"/>
  <c r="F1076" i="45"/>
  <c r="G1075" i="45"/>
  <c r="F1075" i="45"/>
  <c r="G1074" i="45"/>
  <c r="F1074" i="45"/>
  <c r="G1073" i="45"/>
  <c r="F1073" i="45"/>
  <c r="G1072" i="45"/>
  <c r="F1072" i="45"/>
  <c r="G1071" i="45"/>
  <c r="F1071" i="45"/>
  <c r="G1070" i="45"/>
  <c r="F1070" i="45"/>
  <c r="G1069" i="45"/>
  <c r="F1069" i="45"/>
  <c r="G1068" i="45"/>
  <c r="F1068" i="45"/>
  <c r="G1067" i="45"/>
  <c r="F1067" i="45"/>
  <c r="G1066" i="45"/>
  <c r="F1066" i="45"/>
  <c r="G1065" i="45"/>
  <c r="F1065" i="45"/>
  <c r="G1064" i="45"/>
  <c r="F1064" i="45"/>
  <c r="G1063" i="45"/>
  <c r="F1063" i="45"/>
  <c r="G1062" i="45"/>
  <c r="F1062" i="45"/>
  <c r="G1061" i="45"/>
  <c r="F1061" i="45"/>
  <c r="G1060" i="45"/>
  <c r="F1060" i="45"/>
  <c r="G1059" i="45"/>
  <c r="F1059" i="45"/>
  <c r="G1058" i="45"/>
  <c r="F1058" i="45"/>
  <c r="G1057" i="45"/>
  <c r="F1057" i="45"/>
  <c r="G1056" i="45"/>
  <c r="F1056" i="45"/>
  <c r="G1055" i="45"/>
  <c r="F1055" i="45"/>
  <c r="G1054" i="45"/>
  <c r="F1054" i="45"/>
  <c r="G1053" i="45"/>
  <c r="F1053" i="45"/>
  <c r="G1052" i="45"/>
  <c r="F1052" i="45"/>
  <c r="G1051" i="45"/>
  <c r="F1051" i="45"/>
  <c r="G1050" i="45"/>
  <c r="F1050" i="45"/>
  <c r="G1049" i="45"/>
  <c r="F1049" i="45"/>
  <c r="G1048" i="45"/>
  <c r="F1048" i="45"/>
  <c r="G1047" i="45"/>
  <c r="F1047" i="45"/>
  <c r="G1046" i="45"/>
  <c r="F1046" i="45"/>
  <c r="G1045" i="45"/>
  <c r="F1045" i="45"/>
  <c r="G1044" i="45"/>
  <c r="F1044" i="45"/>
  <c r="G1043" i="45"/>
  <c r="F1043" i="45"/>
  <c r="G1042" i="45"/>
  <c r="F1042" i="45"/>
  <c r="G1041" i="45"/>
  <c r="F1041" i="45"/>
  <c r="G1040" i="45"/>
  <c r="F1040" i="45"/>
  <c r="G1039" i="45"/>
  <c r="F1039" i="45"/>
  <c r="G1038" i="45"/>
  <c r="F1038" i="45"/>
  <c r="G1037" i="45"/>
  <c r="F1037" i="45"/>
  <c r="G1036" i="45"/>
  <c r="F1036" i="45"/>
  <c r="G1035" i="45"/>
  <c r="F1035" i="45"/>
  <c r="G1034" i="45"/>
  <c r="F1034" i="45"/>
  <c r="G1033" i="45"/>
  <c r="F1033" i="45"/>
  <c r="G1032" i="45"/>
  <c r="F1032" i="45"/>
  <c r="G1031" i="45"/>
  <c r="F1031" i="45"/>
  <c r="G1030" i="45"/>
  <c r="F1030" i="45"/>
  <c r="G1029" i="45"/>
  <c r="F1029" i="45"/>
  <c r="G1028" i="45"/>
  <c r="F1028" i="45"/>
  <c r="G1027" i="45"/>
  <c r="F1027" i="45"/>
  <c r="G1026" i="45"/>
  <c r="F1026" i="45"/>
  <c r="G1025" i="45"/>
  <c r="F1025" i="45"/>
  <c r="G1024" i="45"/>
  <c r="F1024" i="45"/>
  <c r="G1023" i="45"/>
  <c r="F1023" i="45"/>
  <c r="G1022" i="45"/>
  <c r="F1022" i="45"/>
  <c r="G1021" i="45"/>
  <c r="F1021" i="45"/>
  <c r="G1020" i="45"/>
  <c r="F1020" i="45"/>
  <c r="G1019" i="45"/>
  <c r="F1019" i="45"/>
  <c r="G1018" i="45"/>
  <c r="F1018" i="45"/>
  <c r="G1017" i="45"/>
  <c r="F1017" i="45"/>
  <c r="G1016" i="45"/>
  <c r="F1016" i="45"/>
  <c r="G1015" i="45"/>
  <c r="F1015" i="45"/>
  <c r="G1014" i="45"/>
  <c r="F1014" i="45"/>
  <c r="G1013" i="45"/>
  <c r="F1013" i="45"/>
  <c r="G1012" i="45"/>
  <c r="F1012" i="45"/>
  <c r="G1011" i="45"/>
  <c r="F1011" i="45"/>
  <c r="G1010" i="45"/>
  <c r="F1010" i="45"/>
  <c r="G1009" i="45"/>
  <c r="F1009" i="45"/>
  <c r="G1008" i="45"/>
  <c r="F1008" i="45"/>
  <c r="G1007" i="45"/>
  <c r="F1007" i="45"/>
  <c r="G1006" i="45"/>
  <c r="F1006" i="45"/>
  <c r="G1005" i="45"/>
  <c r="F1005" i="45"/>
  <c r="G1004" i="45"/>
  <c r="F1004" i="45"/>
  <c r="G1003" i="45"/>
  <c r="F1003" i="45"/>
  <c r="G1002" i="45"/>
  <c r="F1002" i="45"/>
  <c r="G1001" i="45"/>
  <c r="F1001" i="45"/>
  <c r="G1000" i="45"/>
  <c r="F1000" i="45"/>
  <c r="G999" i="45"/>
  <c r="F999" i="45"/>
  <c r="G998" i="45"/>
  <c r="F998" i="45"/>
  <c r="G997" i="45"/>
  <c r="F997" i="45"/>
  <c r="G996" i="45"/>
  <c r="F996" i="45"/>
  <c r="G995" i="45"/>
  <c r="F995" i="45"/>
  <c r="G994" i="45"/>
  <c r="F994" i="45"/>
  <c r="G993" i="45"/>
  <c r="F993" i="45"/>
  <c r="G992" i="45"/>
  <c r="F992" i="45"/>
  <c r="G991" i="45"/>
  <c r="F991" i="45"/>
  <c r="G990" i="45"/>
  <c r="F990" i="45"/>
  <c r="G989" i="45"/>
  <c r="F989" i="45"/>
  <c r="G988" i="45"/>
  <c r="F988" i="45"/>
  <c r="G987" i="45"/>
  <c r="F987" i="45"/>
  <c r="G986" i="45"/>
  <c r="F986" i="45"/>
  <c r="G985" i="45"/>
  <c r="F985" i="45"/>
  <c r="G984" i="45"/>
  <c r="F984" i="45"/>
  <c r="G983" i="45"/>
  <c r="F983" i="45"/>
  <c r="G982" i="45"/>
  <c r="F982" i="45"/>
  <c r="G981" i="45"/>
  <c r="F981" i="45"/>
  <c r="G980" i="45"/>
  <c r="F980" i="45"/>
  <c r="G979" i="45"/>
  <c r="F979" i="45"/>
  <c r="G978" i="45"/>
  <c r="F978" i="45"/>
  <c r="G977" i="45"/>
  <c r="F977" i="45"/>
  <c r="G976" i="45"/>
  <c r="F976" i="45"/>
  <c r="G975" i="45"/>
  <c r="F975" i="45"/>
  <c r="G974" i="45"/>
  <c r="F974" i="45"/>
  <c r="G973" i="45"/>
  <c r="F973" i="45"/>
  <c r="G972" i="45"/>
  <c r="F972" i="45"/>
  <c r="G971" i="45"/>
  <c r="F971" i="45"/>
  <c r="G970" i="45"/>
  <c r="F970" i="45"/>
  <c r="G969" i="45"/>
  <c r="F969" i="45"/>
  <c r="G968" i="45"/>
  <c r="F968" i="45"/>
  <c r="G967" i="45"/>
  <c r="F967" i="45"/>
  <c r="G966" i="45"/>
  <c r="F966" i="45"/>
  <c r="G965" i="45"/>
  <c r="F965" i="45"/>
  <c r="G964" i="45"/>
  <c r="F964" i="45"/>
  <c r="G963" i="45"/>
  <c r="F963" i="45"/>
  <c r="G962" i="45"/>
  <c r="F962" i="45"/>
  <c r="G961" i="45"/>
  <c r="F961" i="45"/>
  <c r="G960" i="45"/>
  <c r="F960" i="45"/>
  <c r="G959" i="45"/>
  <c r="F959" i="45"/>
  <c r="G958" i="45"/>
  <c r="F958" i="45"/>
  <c r="G957" i="45"/>
  <c r="F957" i="45"/>
  <c r="G956" i="45"/>
  <c r="F956" i="45"/>
  <c r="G955" i="45"/>
  <c r="F955" i="45"/>
  <c r="G954" i="45"/>
  <c r="F954" i="45"/>
  <c r="G953" i="45"/>
  <c r="F953" i="45"/>
  <c r="G952" i="45"/>
  <c r="F952" i="45"/>
  <c r="G951" i="45"/>
  <c r="F951" i="45"/>
  <c r="G950" i="45"/>
  <c r="F950" i="45"/>
  <c r="G949" i="45"/>
  <c r="F949" i="45"/>
  <c r="G948" i="45"/>
  <c r="F948" i="45"/>
  <c r="G947" i="45"/>
  <c r="F947" i="45"/>
  <c r="G946" i="45"/>
  <c r="F946" i="45"/>
  <c r="G945" i="45"/>
  <c r="F945" i="45"/>
  <c r="G944" i="45"/>
  <c r="F944" i="45"/>
  <c r="G943" i="45"/>
  <c r="F943" i="45"/>
  <c r="G942" i="45"/>
  <c r="F942" i="45"/>
  <c r="G941" i="45"/>
  <c r="F941" i="45"/>
  <c r="G940" i="45"/>
  <c r="F940" i="45"/>
  <c r="G939" i="45"/>
  <c r="F939" i="45"/>
  <c r="G938" i="45"/>
  <c r="F938" i="45"/>
  <c r="G937" i="45"/>
  <c r="F937" i="45"/>
  <c r="G936" i="45"/>
  <c r="F936" i="45"/>
  <c r="G935" i="45"/>
  <c r="F935" i="45"/>
  <c r="G934" i="45"/>
  <c r="F934" i="45"/>
  <c r="G933" i="45"/>
  <c r="F933" i="45"/>
  <c r="G932" i="45"/>
  <c r="F932" i="45"/>
  <c r="G931" i="45"/>
  <c r="F931" i="45"/>
  <c r="G930" i="45"/>
  <c r="F930" i="45"/>
  <c r="G929" i="45"/>
  <c r="F929" i="45"/>
  <c r="G928" i="45"/>
  <c r="F928" i="45"/>
  <c r="G927" i="45"/>
  <c r="F927" i="45"/>
  <c r="G926" i="45"/>
  <c r="F926" i="45"/>
  <c r="G925" i="45"/>
  <c r="F925" i="45"/>
  <c r="G924" i="45"/>
  <c r="F924" i="45"/>
  <c r="G923" i="45"/>
  <c r="F923" i="45"/>
  <c r="G922" i="45"/>
  <c r="F922" i="45"/>
  <c r="G921" i="45"/>
  <c r="F921" i="45"/>
  <c r="G920" i="45"/>
  <c r="F920" i="45"/>
  <c r="G919" i="45"/>
  <c r="F919" i="45"/>
  <c r="G918" i="45"/>
  <c r="F918" i="45"/>
  <c r="G917" i="45"/>
  <c r="F917" i="45"/>
  <c r="G916" i="45"/>
  <c r="F916" i="45"/>
  <c r="G915" i="45"/>
  <c r="F915" i="45"/>
  <c r="G914" i="45"/>
  <c r="F914" i="45"/>
  <c r="G913" i="45"/>
  <c r="F913" i="45"/>
  <c r="G912" i="45"/>
  <c r="F912" i="45"/>
  <c r="G911" i="45"/>
  <c r="F911" i="45"/>
  <c r="G910" i="45"/>
  <c r="F910" i="45"/>
  <c r="G909" i="45"/>
  <c r="F909" i="45"/>
  <c r="G908" i="45"/>
  <c r="F908" i="45"/>
  <c r="G907" i="45"/>
  <c r="F907" i="45"/>
  <c r="G906" i="45"/>
  <c r="F906" i="45"/>
  <c r="G905" i="45"/>
  <c r="F905" i="45"/>
  <c r="G904" i="45"/>
  <c r="F904" i="45"/>
  <c r="G903" i="45"/>
  <c r="F903" i="45"/>
  <c r="G902" i="45"/>
  <c r="F902" i="45"/>
  <c r="G901" i="45"/>
  <c r="F901" i="45"/>
  <c r="G900" i="45"/>
  <c r="F900" i="45"/>
  <c r="G899" i="45"/>
  <c r="F899" i="45"/>
  <c r="G898" i="45"/>
  <c r="F898" i="45"/>
  <c r="G897" i="45"/>
  <c r="F897" i="45"/>
  <c r="G896" i="45"/>
  <c r="F896" i="45"/>
  <c r="G895" i="45"/>
  <c r="F895" i="45"/>
  <c r="G894" i="45"/>
  <c r="F894" i="45"/>
  <c r="G893" i="45"/>
  <c r="F893" i="45"/>
  <c r="G892" i="45"/>
  <c r="F892" i="45"/>
  <c r="G891" i="45"/>
  <c r="F891" i="45"/>
  <c r="G890" i="45"/>
  <c r="F890" i="45"/>
  <c r="G889" i="45"/>
  <c r="F889" i="45"/>
  <c r="G888" i="45"/>
  <c r="F888" i="45"/>
  <c r="G887" i="45"/>
  <c r="F887" i="45"/>
  <c r="G886" i="45"/>
  <c r="F886" i="45"/>
  <c r="G885" i="45"/>
  <c r="F885" i="45"/>
  <c r="G884" i="45"/>
  <c r="F884" i="45"/>
  <c r="G883" i="45"/>
  <c r="F883" i="45"/>
  <c r="G882" i="45"/>
  <c r="F882" i="45"/>
  <c r="G881" i="45"/>
  <c r="F881" i="45"/>
  <c r="G880" i="45"/>
  <c r="F880" i="45"/>
  <c r="G879" i="45"/>
  <c r="F879" i="45"/>
  <c r="G878" i="45"/>
  <c r="F878" i="45"/>
  <c r="G877" i="45"/>
  <c r="F877" i="45"/>
  <c r="G876" i="45"/>
  <c r="F876" i="45"/>
  <c r="G875" i="45"/>
  <c r="F875" i="45"/>
  <c r="G874" i="45"/>
  <c r="F874" i="45"/>
  <c r="G873" i="45"/>
  <c r="F873" i="45"/>
  <c r="G872" i="45"/>
  <c r="F872" i="45"/>
  <c r="G871" i="45"/>
  <c r="F871" i="45"/>
  <c r="G870" i="45"/>
  <c r="F870" i="45"/>
  <c r="G869" i="45"/>
  <c r="F869" i="45"/>
  <c r="G868" i="45"/>
  <c r="F868" i="45"/>
  <c r="G867" i="45"/>
  <c r="F867" i="45"/>
  <c r="G866" i="45"/>
  <c r="F866" i="45"/>
  <c r="G865" i="45"/>
  <c r="F865" i="45"/>
  <c r="G864" i="45"/>
  <c r="F864" i="45"/>
  <c r="G863" i="45"/>
  <c r="F863" i="45"/>
  <c r="G862" i="45"/>
  <c r="F862" i="45"/>
  <c r="G861" i="45"/>
  <c r="F861" i="45"/>
  <c r="G860" i="45"/>
  <c r="F860" i="45"/>
  <c r="G859" i="45"/>
  <c r="F859" i="45"/>
  <c r="G858" i="45"/>
  <c r="F858" i="45"/>
  <c r="G857" i="45"/>
  <c r="F857" i="45"/>
  <c r="G856" i="45"/>
  <c r="F856" i="45"/>
  <c r="G855" i="45"/>
  <c r="F855" i="45"/>
  <c r="G854" i="45"/>
  <c r="F854" i="45"/>
  <c r="G853" i="45"/>
  <c r="F853" i="45"/>
  <c r="G852" i="45"/>
  <c r="F852" i="45"/>
  <c r="G851" i="45"/>
  <c r="F851" i="45"/>
  <c r="G850" i="45"/>
  <c r="F850" i="45"/>
  <c r="G849" i="45"/>
  <c r="F849" i="45"/>
  <c r="G848" i="45"/>
  <c r="F848" i="45"/>
  <c r="G847" i="45"/>
  <c r="F847" i="45"/>
  <c r="G846" i="45"/>
  <c r="F846" i="45"/>
  <c r="G845" i="45"/>
  <c r="F845" i="45"/>
  <c r="G844" i="45"/>
  <c r="F844" i="45"/>
  <c r="G843" i="45"/>
  <c r="F843" i="45"/>
  <c r="G842" i="45"/>
  <c r="F842" i="45"/>
  <c r="G841" i="45"/>
  <c r="F841" i="45"/>
  <c r="G840" i="45"/>
  <c r="F840" i="45"/>
  <c r="G839" i="45"/>
  <c r="F839" i="45"/>
  <c r="G838" i="45"/>
  <c r="F838" i="45"/>
  <c r="G837" i="45"/>
  <c r="F837" i="45"/>
  <c r="G836" i="45"/>
  <c r="F836" i="45"/>
  <c r="G835" i="45"/>
  <c r="F835" i="45"/>
  <c r="G834" i="45"/>
  <c r="F834" i="45"/>
  <c r="G833" i="45"/>
  <c r="F833" i="45"/>
  <c r="G832" i="45"/>
  <c r="F832" i="45"/>
  <c r="G831" i="45"/>
  <c r="F831" i="45"/>
  <c r="G830" i="45"/>
  <c r="F830" i="45"/>
  <c r="G829" i="45"/>
  <c r="F829" i="45"/>
  <c r="G828" i="45"/>
  <c r="F828" i="45"/>
  <c r="G827" i="45"/>
  <c r="F827" i="45"/>
  <c r="G826" i="45"/>
  <c r="F826" i="45"/>
  <c r="G825" i="45"/>
  <c r="F825" i="45"/>
  <c r="G824" i="45"/>
  <c r="F824" i="45"/>
  <c r="G823" i="45"/>
  <c r="F823" i="45"/>
  <c r="G822" i="45"/>
  <c r="F822" i="45"/>
  <c r="G821" i="45"/>
  <c r="F821" i="45"/>
  <c r="G820" i="45"/>
  <c r="F820" i="45"/>
  <c r="G819" i="45"/>
  <c r="F819" i="45"/>
  <c r="G818" i="45"/>
  <c r="F818" i="45"/>
  <c r="G817" i="45"/>
  <c r="F817" i="45"/>
  <c r="G816" i="45"/>
  <c r="F816" i="45"/>
  <c r="G815" i="45"/>
  <c r="F815" i="45"/>
  <c r="G814" i="45"/>
  <c r="F814" i="45"/>
  <c r="G813" i="45"/>
  <c r="F813" i="45"/>
  <c r="G812" i="45"/>
  <c r="F812" i="45"/>
  <c r="G811" i="45"/>
  <c r="F811" i="45"/>
  <c r="G810" i="45"/>
  <c r="F810" i="45"/>
  <c r="G809" i="45"/>
  <c r="F809" i="45"/>
  <c r="G808" i="45"/>
  <c r="F808" i="45"/>
  <c r="G807" i="45"/>
  <c r="F807" i="45"/>
  <c r="G806" i="45"/>
  <c r="F806" i="45"/>
  <c r="G805" i="45"/>
  <c r="F805" i="45"/>
  <c r="G804" i="45"/>
  <c r="F804" i="45"/>
  <c r="G803" i="45"/>
  <c r="F803" i="45"/>
  <c r="G802" i="45"/>
  <c r="F802" i="45"/>
  <c r="G801" i="45"/>
  <c r="F801" i="45"/>
  <c r="G800" i="45"/>
  <c r="F800" i="45"/>
  <c r="G799" i="45"/>
  <c r="F799" i="45"/>
  <c r="G798" i="45"/>
  <c r="F798" i="45"/>
  <c r="G797" i="45"/>
  <c r="F797" i="45"/>
  <c r="G796" i="45"/>
  <c r="F796" i="45"/>
  <c r="G795" i="45"/>
  <c r="F795" i="45"/>
  <c r="G794" i="45"/>
  <c r="F794" i="45"/>
  <c r="G793" i="45"/>
  <c r="F793" i="45"/>
  <c r="G792" i="45"/>
  <c r="F792" i="45"/>
  <c r="G791" i="45"/>
  <c r="F791" i="45"/>
  <c r="G790" i="45"/>
  <c r="F790" i="45"/>
  <c r="G789" i="45"/>
  <c r="F789" i="45"/>
  <c r="G788" i="45"/>
  <c r="F788" i="45"/>
  <c r="G787" i="45"/>
  <c r="F787" i="45"/>
  <c r="G786" i="45"/>
  <c r="F786" i="45"/>
  <c r="G785" i="45"/>
  <c r="F785" i="45"/>
  <c r="G784" i="45"/>
  <c r="F784" i="45"/>
  <c r="G783" i="45"/>
  <c r="F783" i="45"/>
  <c r="G782" i="45"/>
  <c r="F782" i="45"/>
  <c r="G781" i="45"/>
  <c r="F781" i="45"/>
  <c r="G780" i="45"/>
  <c r="F780" i="45"/>
  <c r="G779" i="45"/>
  <c r="F779" i="45"/>
  <c r="G778" i="45"/>
  <c r="F778" i="45"/>
  <c r="G777" i="45"/>
  <c r="F777" i="45"/>
  <c r="G776" i="45"/>
  <c r="F776" i="45"/>
  <c r="G775" i="45"/>
  <c r="F775" i="45"/>
  <c r="G774" i="45"/>
  <c r="F774" i="45"/>
  <c r="G773" i="45"/>
  <c r="F773" i="45"/>
  <c r="G772" i="45"/>
  <c r="F772" i="45"/>
  <c r="G771" i="45"/>
  <c r="F771" i="45"/>
  <c r="G770" i="45"/>
  <c r="F770" i="45"/>
  <c r="G765" i="45"/>
  <c r="F765" i="45"/>
  <c r="G764" i="45"/>
  <c r="F764" i="45"/>
  <c r="G763" i="45"/>
  <c r="F763" i="45"/>
  <c r="G762" i="45"/>
  <c r="F762" i="45"/>
  <c r="G761" i="45"/>
  <c r="F761" i="45"/>
  <c r="G760" i="45"/>
  <c r="F760" i="45"/>
  <c r="G759" i="45"/>
  <c r="F759" i="45"/>
  <c r="G758" i="45"/>
  <c r="F758" i="45"/>
  <c r="G757" i="45"/>
  <c r="F757" i="45"/>
  <c r="G756" i="45"/>
  <c r="F756" i="45"/>
  <c r="G755" i="45"/>
  <c r="F755" i="45"/>
  <c r="G754" i="45"/>
  <c r="F754" i="45"/>
  <c r="G753" i="45"/>
  <c r="F753" i="45"/>
  <c r="G752" i="45"/>
  <c r="F752" i="45"/>
  <c r="G751" i="45"/>
  <c r="F751" i="45"/>
  <c r="G750" i="45"/>
  <c r="F750" i="45"/>
  <c r="G749" i="45"/>
  <c r="F749" i="45"/>
  <c r="G748" i="45"/>
  <c r="F748" i="45"/>
  <c r="G747" i="45"/>
  <c r="F747" i="45"/>
  <c r="G746" i="45"/>
  <c r="F746" i="45"/>
  <c r="G745" i="45"/>
  <c r="F745" i="45"/>
  <c r="G744" i="45"/>
  <c r="F744" i="45"/>
  <c r="G743" i="45"/>
  <c r="F743" i="45"/>
  <c r="G742" i="45"/>
  <c r="F742" i="45"/>
  <c r="G741" i="45"/>
  <c r="F741" i="45"/>
  <c r="G740" i="45"/>
  <c r="F740" i="45"/>
  <c r="G739" i="45"/>
  <c r="F739" i="45"/>
  <c r="G738" i="45"/>
  <c r="F738" i="45"/>
  <c r="G737" i="45"/>
  <c r="F737" i="45"/>
  <c r="G736" i="45"/>
  <c r="F736" i="45"/>
  <c r="G735" i="45"/>
  <c r="F735" i="45"/>
  <c r="G734" i="45"/>
  <c r="F734" i="45"/>
  <c r="G733" i="45"/>
  <c r="F733" i="45"/>
  <c r="G732" i="45"/>
  <c r="F732" i="45"/>
  <c r="G731" i="45"/>
  <c r="F731" i="45"/>
  <c r="G730" i="45"/>
  <c r="F730" i="45"/>
  <c r="G729" i="45"/>
  <c r="F729" i="45"/>
  <c r="G728" i="45"/>
  <c r="F728" i="45"/>
  <c r="G727" i="45"/>
  <c r="F727" i="45"/>
  <c r="G726" i="45"/>
  <c r="F726" i="45"/>
  <c r="G725" i="45"/>
  <c r="F725" i="45"/>
  <c r="G724" i="45"/>
  <c r="F724" i="45"/>
  <c r="G723" i="45"/>
  <c r="F723" i="45"/>
  <c r="G722" i="45"/>
  <c r="F722" i="45"/>
  <c r="G721" i="45"/>
  <c r="F721" i="45"/>
  <c r="G720" i="45"/>
  <c r="F720" i="45"/>
  <c r="G719" i="45"/>
  <c r="F719" i="45"/>
  <c r="G718" i="45"/>
  <c r="F718" i="45"/>
  <c r="G717" i="45"/>
  <c r="F717" i="45"/>
  <c r="G716" i="45"/>
  <c r="F716" i="45"/>
  <c r="G715" i="45"/>
  <c r="F715" i="45"/>
  <c r="G714" i="45"/>
  <c r="F714" i="45"/>
  <c r="G713" i="45"/>
  <c r="F713" i="45"/>
  <c r="G712" i="45"/>
  <c r="F712" i="45"/>
  <c r="G711" i="45"/>
  <c r="F711" i="45"/>
  <c r="G710" i="45"/>
  <c r="F710" i="45"/>
  <c r="G709" i="45"/>
  <c r="F709" i="45"/>
  <c r="G708" i="45"/>
  <c r="F708" i="45"/>
  <c r="G707" i="45"/>
  <c r="F707" i="45"/>
  <c r="G706" i="45"/>
  <c r="F706" i="45"/>
  <c r="G705" i="45"/>
  <c r="F705" i="45"/>
  <c r="G704" i="45"/>
  <c r="F704" i="45"/>
  <c r="G703" i="45"/>
  <c r="F703" i="45"/>
  <c r="G702" i="45"/>
  <c r="F702" i="45"/>
  <c r="G701" i="45"/>
  <c r="F701" i="45"/>
  <c r="G700" i="45"/>
  <c r="F700" i="45"/>
  <c r="G699" i="45"/>
  <c r="F699" i="45"/>
  <c r="G698" i="45"/>
  <c r="F698" i="45"/>
  <c r="G697" i="45"/>
  <c r="F697" i="45"/>
  <c r="G696" i="45"/>
  <c r="F696" i="45"/>
  <c r="G695" i="45"/>
  <c r="F695" i="45"/>
  <c r="G694" i="45"/>
  <c r="F694" i="45"/>
  <c r="G693" i="45"/>
  <c r="F693" i="45"/>
  <c r="G692" i="45"/>
  <c r="F692" i="45"/>
  <c r="G691" i="45"/>
  <c r="F691" i="45"/>
  <c r="G690" i="45"/>
  <c r="F690" i="45"/>
  <c r="G689" i="45"/>
  <c r="F689" i="45"/>
  <c r="G688" i="45"/>
  <c r="F688" i="45"/>
  <c r="G687" i="45"/>
  <c r="F687" i="45"/>
  <c r="G686" i="45"/>
  <c r="F686" i="45"/>
  <c r="G685" i="45"/>
  <c r="F685" i="45"/>
  <c r="G684" i="45"/>
  <c r="F684" i="45"/>
  <c r="G683" i="45"/>
  <c r="F683" i="45"/>
  <c r="G682" i="45"/>
  <c r="F682" i="45"/>
  <c r="G681" i="45"/>
  <c r="F681" i="45"/>
  <c r="G680" i="45"/>
  <c r="F680" i="45"/>
  <c r="G679" i="45"/>
  <c r="F679" i="45"/>
  <c r="G678" i="45"/>
  <c r="F678" i="45"/>
  <c r="G677" i="45"/>
  <c r="F677" i="45"/>
  <c r="G676" i="45"/>
  <c r="F676" i="45"/>
  <c r="G675" i="45"/>
  <c r="F675" i="45"/>
  <c r="G674" i="45"/>
  <c r="F674" i="45"/>
  <c r="G673" i="45"/>
  <c r="F673" i="45"/>
  <c r="G672" i="45"/>
  <c r="F672" i="45"/>
  <c r="G671" i="45"/>
  <c r="F671" i="45"/>
  <c r="G670" i="45"/>
  <c r="F670" i="45"/>
  <c r="G669" i="45"/>
  <c r="F669" i="45"/>
  <c r="G668" i="45"/>
  <c r="F668" i="45"/>
  <c r="G667" i="45"/>
  <c r="F667" i="45"/>
  <c r="G666" i="45"/>
  <c r="F666" i="45"/>
  <c r="G665" i="45"/>
  <c r="F665" i="45"/>
  <c r="G664" i="45"/>
  <c r="F664" i="45"/>
  <c r="G663" i="45"/>
  <c r="F663" i="45"/>
  <c r="G662" i="45"/>
  <c r="F662" i="45"/>
  <c r="G661" i="45"/>
  <c r="F661" i="45"/>
  <c r="G660" i="45"/>
  <c r="F660" i="45"/>
  <c r="G659" i="45"/>
  <c r="F659" i="45"/>
  <c r="G658" i="45"/>
  <c r="F658" i="45"/>
  <c r="G657" i="45"/>
  <c r="F657" i="45"/>
  <c r="G656" i="45"/>
  <c r="F656" i="45"/>
  <c r="G655" i="45"/>
  <c r="F655" i="45"/>
  <c r="G654" i="45"/>
  <c r="F654" i="45"/>
  <c r="G653" i="45"/>
  <c r="F653" i="45"/>
  <c r="G652" i="45"/>
  <c r="F652" i="45"/>
  <c r="G651" i="45"/>
  <c r="F651" i="45"/>
  <c r="G650" i="45"/>
  <c r="F650" i="45"/>
  <c r="G649" i="45"/>
  <c r="F649" i="45"/>
  <c r="G648" i="45"/>
  <c r="F648" i="45"/>
  <c r="G647" i="45"/>
  <c r="F647" i="45"/>
  <c r="G646" i="45"/>
  <c r="F646" i="45"/>
  <c r="G645" i="45"/>
  <c r="F645" i="45"/>
  <c r="G644" i="45"/>
  <c r="F644" i="45"/>
  <c r="G643" i="45"/>
  <c r="F643" i="45"/>
  <c r="G642" i="45"/>
  <c r="F642" i="45"/>
  <c r="G641" i="45"/>
  <c r="F641" i="45"/>
  <c r="G640" i="45"/>
  <c r="F640" i="45"/>
  <c r="G639" i="45"/>
  <c r="F639" i="45"/>
  <c r="G638" i="45"/>
  <c r="F638" i="45"/>
  <c r="G637" i="45"/>
  <c r="F637" i="45"/>
  <c r="G636" i="45"/>
  <c r="F636" i="45"/>
  <c r="G635" i="45"/>
  <c r="F635" i="45"/>
  <c r="G634" i="45"/>
  <c r="F634" i="45"/>
  <c r="G633" i="45"/>
  <c r="F633" i="45"/>
  <c r="G632" i="45"/>
  <c r="F632" i="45"/>
  <c r="G631" i="45"/>
  <c r="F631" i="45"/>
  <c r="G630" i="45"/>
  <c r="F630" i="45"/>
  <c r="G629" i="45"/>
  <c r="F629" i="45"/>
  <c r="G628" i="45"/>
  <c r="F628" i="45"/>
  <c r="G627" i="45"/>
  <c r="F627" i="45"/>
  <c r="G626" i="45"/>
  <c r="F626" i="45"/>
  <c r="G625" i="45"/>
  <c r="F625" i="45"/>
  <c r="G624" i="45"/>
  <c r="F624" i="45"/>
  <c r="G623" i="45"/>
  <c r="F623" i="45"/>
  <c r="G622" i="45"/>
  <c r="F622" i="45"/>
  <c r="G621" i="45"/>
  <c r="F621" i="45"/>
  <c r="G620" i="45"/>
  <c r="F620" i="45"/>
  <c r="G619" i="45"/>
  <c r="F619" i="45"/>
  <c r="G618" i="45"/>
  <c r="F618" i="45"/>
  <c r="G617" i="45"/>
  <c r="F617" i="45"/>
  <c r="G616" i="45"/>
  <c r="F616" i="45"/>
  <c r="G615" i="45"/>
  <c r="F615" i="45"/>
  <c r="G614" i="45"/>
  <c r="F614" i="45"/>
  <c r="G613" i="45"/>
  <c r="F613" i="45"/>
  <c r="G612" i="45"/>
  <c r="F612" i="45"/>
  <c r="G611" i="45"/>
  <c r="F611" i="45"/>
  <c r="G610" i="45"/>
  <c r="F610" i="45"/>
  <c r="G609" i="45"/>
  <c r="F609" i="45"/>
  <c r="G608" i="45"/>
  <c r="F608" i="45"/>
  <c r="G607" i="45"/>
  <c r="F607" i="45"/>
  <c r="G606" i="45"/>
  <c r="F606" i="45"/>
  <c r="G605" i="45"/>
  <c r="F605" i="45"/>
  <c r="G604" i="45"/>
  <c r="F604" i="45"/>
  <c r="G603" i="45"/>
  <c r="F603" i="45"/>
  <c r="G602" i="45"/>
  <c r="F602" i="45"/>
  <c r="G601" i="45"/>
  <c r="F601" i="45"/>
  <c r="G600" i="45"/>
  <c r="F600" i="45"/>
  <c r="G599" i="45"/>
  <c r="F599" i="45"/>
  <c r="G598" i="45"/>
  <c r="F598" i="45"/>
  <c r="G597" i="45"/>
  <c r="F597" i="45"/>
  <c r="G596" i="45"/>
  <c r="F596" i="45"/>
  <c r="G595" i="45"/>
  <c r="F595" i="45"/>
  <c r="G594" i="45"/>
  <c r="F594" i="45"/>
  <c r="G593" i="45"/>
  <c r="F593" i="45"/>
  <c r="G592" i="45"/>
  <c r="F592" i="45"/>
  <c r="G591" i="45"/>
  <c r="F591" i="45"/>
  <c r="G590" i="45"/>
  <c r="F590" i="45"/>
  <c r="G589" i="45"/>
  <c r="F589" i="45"/>
  <c r="G588" i="45"/>
  <c r="F588" i="45"/>
  <c r="G587" i="45"/>
  <c r="F587" i="45"/>
  <c r="G586" i="45"/>
  <c r="F586" i="45"/>
  <c r="G585" i="45"/>
  <c r="F585" i="45"/>
  <c r="G584" i="45"/>
  <c r="F584" i="45"/>
  <c r="G583" i="45"/>
  <c r="F583" i="45"/>
  <c r="G582" i="45"/>
  <c r="F582" i="45"/>
  <c r="G581" i="45"/>
  <c r="F581" i="45"/>
  <c r="G580" i="45"/>
  <c r="F580" i="45"/>
  <c r="G579" i="45"/>
  <c r="F579" i="45"/>
  <c r="G578" i="45"/>
  <c r="F578" i="45"/>
  <c r="G577" i="45"/>
  <c r="F577" i="45"/>
  <c r="G576" i="45"/>
  <c r="F576" i="45"/>
  <c r="G575" i="45"/>
  <c r="F575" i="45"/>
  <c r="G574" i="45"/>
  <c r="F574" i="45"/>
  <c r="G573" i="45"/>
  <c r="F573" i="45"/>
  <c r="G572" i="45"/>
  <c r="F572" i="45"/>
  <c r="G571" i="45"/>
  <c r="F571" i="45"/>
  <c r="G570" i="45"/>
  <c r="F570" i="45"/>
  <c r="G569" i="45"/>
  <c r="F569" i="45"/>
  <c r="G568" i="45"/>
  <c r="F568" i="45"/>
  <c r="G567" i="45"/>
  <c r="F567" i="45"/>
  <c r="G566" i="45"/>
  <c r="F566" i="45"/>
  <c r="G565" i="45"/>
  <c r="F565" i="45"/>
  <c r="G564" i="45"/>
  <c r="F564" i="45"/>
  <c r="G563" i="45"/>
  <c r="F563" i="45"/>
  <c r="G562" i="45"/>
  <c r="F562" i="45"/>
  <c r="G561" i="45"/>
  <c r="F561" i="45"/>
  <c r="G560" i="45"/>
  <c r="F560" i="45"/>
  <c r="G559" i="45"/>
  <c r="F559" i="45"/>
  <c r="G558" i="45"/>
  <c r="F558" i="45"/>
  <c r="G557" i="45"/>
  <c r="F557" i="45"/>
  <c r="G556" i="45"/>
  <c r="F556" i="45"/>
  <c r="G555" i="45"/>
  <c r="F555" i="45"/>
  <c r="G554" i="45"/>
  <c r="F554" i="45"/>
  <c r="G553" i="45"/>
  <c r="F553" i="45"/>
  <c r="G552" i="45"/>
  <c r="F552" i="45"/>
  <c r="G551" i="45"/>
  <c r="F551" i="45"/>
  <c r="G550" i="45"/>
  <c r="F550" i="45"/>
  <c r="G549" i="45"/>
  <c r="F549" i="45"/>
  <c r="G548" i="45"/>
  <c r="F548" i="45"/>
  <c r="G547" i="45"/>
  <c r="F547" i="45"/>
  <c r="G546" i="45"/>
  <c r="F546" i="45"/>
  <c r="G545" i="45"/>
  <c r="F545" i="45"/>
  <c r="G544" i="45"/>
  <c r="F544" i="45"/>
  <c r="G543" i="45"/>
  <c r="F543" i="45"/>
  <c r="G542" i="45"/>
  <c r="F542" i="45"/>
  <c r="G541" i="45"/>
  <c r="F541" i="45"/>
  <c r="G540" i="45"/>
  <c r="F540" i="45"/>
  <c r="G539" i="45"/>
  <c r="F539" i="45"/>
  <c r="G538" i="45"/>
  <c r="F538" i="45"/>
  <c r="G537" i="45"/>
  <c r="F537" i="45"/>
  <c r="G536" i="45"/>
  <c r="F536" i="45"/>
  <c r="G535" i="45"/>
  <c r="F535" i="45"/>
  <c r="G534" i="45"/>
  <c r="F534" i="45"/>
  <c r="G533" i="45"/>
  <c r="F533" i="45"/>
  <c r="G532" i="45"/>
  <c r="F532" i="45"/>
  <c r="G531" i="45"/>
  <c r="F531" i="45"/>
  <c r="G530" i="45"/>
  <c r="F530" i="45"/>
  <c r="G529" i="45"/>
  <c r="F529" i="45"/>
  <c r="G528" i="45"/>
  <c r="F528" i="45"/>
  <c r="G527" i="45"/>
  <c r="F527" i="45"/>
  <c r="G526" i="45"/>
  <c r="F526" i="45"/>
  <c r="G525" i="45"/>
  <c r="F525" i="45"/>
  <c r="G524" i="45"/>
  <c r="F524" i="45"/>
  <c r="G523" i="45"/>
  <c r="F523" i="45"/>
  <c r="G522" i="45"/>
  <c r="F522" i="45"/>
  <c r="G521" i="45"/>
  <c r="F521" i="45"/>
  <c r="G520" i="45"/>
  <c r="F520" i="45"/>
  <c r="G519" i="45"/>
  <c r="F519" i="45"/>
  <c r="G518" i="45"/>
  <c r="F518" i="45"/>
  <c r="G517" i="45"/>
  <c r="F517" i="45"/>
  <c r="G516" i="45"/>
  <c r="F516" i="45"/>
  <c r="G515" i="45"/>
  <c r="F515" i="45"/>
  <c r="G514" i="45"/>
  <c r="F514" i="45"/>
  <c r="G513" i="45"/>
  <c r="F513" i="45"/>
  <c r="G512" i="45"/>
  <c r="F512" i="45"/>
  <c r="G511" i="45"/>
  <c r="F511" i="45"/>
  <c r="G510" i="45"/>
  <c r="F510" i="45"/>
  <c r="G509" i="45"/>
  <c r="F509" i="45"/>
  <c r="G508" i="45"/>
  <c r="F508" i="45"/>
  <c r="G507" i="45"/>
  <c r="F507" i="45"/>
  <c r="G506" i="45"/>
  <c r="F506" i="45"/>
  <c r="G505" i="45"/>
  <c r="F505" i="45"/>
  <c r="G504" i="45"/>
  <c r="F504" i="45"/>
  <c r="G503" i="45"/>
  <c r="F503" i="45"/>
  <c r="G502" i="45"/>
  <c r="F502" i="45"/>
  <c r="G501" i="45"/>
  <c r="F501" i="45"/>
  <c r="G500" i="45"/>
  <c r="F500" i="45"/>
  <c r="G499" i="45"/>
  <c r="F499" i="45"/>
  <c r="G498" i="45"/>
  <c r="F498" i="45"/>
  <c r="G497" i="45"/>
  <c r="F497" i="45"/>
  <c r="G496" i="45"/>
  <c r="F496" i="45"/>
  <c r="G495" i="45"/>
  <c r="F495" i="45"/>
  <c r="G494" i="45"/>
  <c r="F494" i="45"/>
  <c r="G493" i="45"/>
  <c r="F493" i="45"/>
  <c r="G492" i="45"/>
  <c r="F492" i="45"/>
  <c r="G491" i="45"/>
  <c r="F491" i="45"/>
  <c r="G490" i="45"/>
  <c r="F490" i="45"/>
  <c r="G489" i="45"/>
  <c r="F489" i="45"/>
  <c r="G488" i="45"/>
  <c r="F488" i="45"/>
  <c r="G487" i="45"/>
  <c r="F487" i="45"/>
  <c r="G486" i="45"/>
  <c r="F486" i="45"/>
  <c r="G485" i="45"/>
  <c r="F485" i="45"/>
  <c r="G484" i="45"/>
  <c r="F484" i="45"/>
  <c r="G483" i="45"/>
  <c r="F483" i="45"/>
  <c r="G482" i="45"/>
  <c r="F482" i="45"/>
  <c r="G481" i="45"/>
  <c r="F481" i="45"/>
  <c r="G480" i="45"/>
  <c r="F480" i="45"/>
  <c r="G479" i="45"/>
  <c r="F479" i="45"/>
  <c r="G478" i="45"/>
  <c r="F478" i="45"/>
  <c r="G477" i="45"/>
  <c r="F477" i="45"/>
  <c r="G476" i="45"/>
  <c r="F476" i="45"/>
  <c r="G475" i="45"/>
  <c r="F475" i="45"/>
  <c r="G474" i="45"/>
  <c r="F474" i="45"/>
  <c r="G473" i="45"/>
  <c r="F473" i="45"/>
  <c r="G472" i="45"/>
  <c r="F472" i="45"/>
  <c r="G471" i="45"/>
  <c r="F471" i="45"/>
  <c r="G470" i="45"/>
  <c r="F470" i="45"/>
  <c r="G469" i="45"/>
  <c r="F469" i="45"/>
  <c r="G468" i="45"/>
  <c r="F468" i="45"/>
  <c r="G467" i="45"/>
  <c r="F467" i="45"/>
  <c r="G466" i="45"/>
  <c r="F466" i="45"/>
  <c r="G465" i="45"/>
  <c r="F465" i="45"/>
  <c r="G464" i="45"/>
  <c r="F464" i="45"/>
  <c r="G463" i="45"/>
  <c r="F463" i="45"/>
  <c r="G462" i="45"/>
  <c r="F462" i="45"/>
  <c r="G461" i="45"/>
  <c r="F461" i="45"/>
  <c r="G460" i="45"/>
  <c r="F460" i="45"/>
  <c r="G459" i="45"/>
  <c r="F459" i="45"/>
  <c r="G458" i="45"/>
  <c r="F458" i="45"/>
  <c r="G457" i="45"/>
  <c r="F457" i="45"/>
  <c r="G456" i="45"/>
  <c r="F456" i="45"/>
  <c r="G455" i="45"/>
  <c r="F455" i="45"/>
  <c r="G454" i="45"/>
  <c r="F454" i="45"/>
  <c r="G453" i="45"/>
  <c r="F453" i="45"/>
  <c r="G452" i="45"/>
  <c r="F452" i="45"/>
  <c r="G451" i="45"/>
  <c r="F451" i="45"/>
  <c r="G450" i="45"/>
  <c r="F450" i="45"/>
  <c r="G449" i="45"/>
  <c r="F449" i="45"/>
  <c r="G448" i="45"/>
  <c r="F448" i="45"/>
  <c r="G447" i="45"/>
  <c r="F447" i="45"/>
  <c r="G446" i="45"/>
  <c r="F446" i="45"/>
  <c r="G445" i="45"/>
  <c r="F445" i="45"/>
  <c r="G444" i="45"/>
  <c r="F444" i="45"/>
  <c r="G443" i="45"/>
  <c r="F443" i="45"/>
  <c r="G442" i="45"/>
  <c r="F442" i="45"/>
  <c r="G441" i="45"/>
  <c r="F441" i="45"/>
  <c r="G440" i="45"/>
  <c r="F440" i="45"/>
  <c r="G439" i="45"/>
  <c r="F439" i="45"/>
  <c r="G438" i="45"/>
  <c r="F438" i="45"/>
  <c r="G437" i="45"/>
  <c r="F437" i="45"/>
  <c r="G436" i="45"/>
  <c r="F436" i="45"/>
  <c r="G435" i="45"/>
  <c r="F435" i="45"/>
  <c r="G434" i="45"/>
  <c r="F434" i="45"/>
  <c r="G433" i="45"/>
  <c r="F433" i="45"/>
  <c r="G432" i="45"/>
  <c r="F432" i="45"/>
  <c r="G431" i="45"/>
  <c r="F431" i="45"/>
  <c r="G430" i="45"/>
  <c r="F430" i="45"/>
  <c r="G429" i="45"/>
  <c r="F429" i="45"/>
  <c r="G428" i="45"/>
  <c r="F428" i="45"/>
  <c r="G427" i="45"/>
  <c r="F427" i="45"/>
  <c r="G426" i="45"/>
  <c r="F426" i="45"/>
  <c r="G425" i="45"/>
  <c r="F425" i="45"/>
  <c r="G424" i="45"/>
  <c r="F424" i="45"/>
  <c r="G423" i="45"/>
  <c r="F423" i="45"/>
  <c r="G422" i="45"/>
  <c r="F422" i="45"/>
  <c r="G421" i="45"/>
  <c r="F421" i="45"/>
  <c r="G420" i="45"/>
  <c r="F420" i="45"/>
  <c r="G419" i="45"/>
  <c r="F419" i="45"/>
  <c r="G418" i="45"/>
  <c r="F418" i="45"/>
  <c r="G417" i="45"/>
  <c r="F417" i="45"/>
  <c r="G416" i="45"/>
  <c r="F416" i="45"/>
  <c r="G415" i="45"/>
  <c r="F415" i="45"/>
  <c r="G414" i="45"/>
  <c r="F414" i="45"/>
  <c r="G413" i="45"/>
  <c r="F413" i="45"/>
  <c r="G412" i="45"/>
  <c r="F412" i="45"/>
  <c r="G411" i="45"/>
  <c r="F411" i="45"/>
  <c r="G410" i="45"/>
  <c r="F410" i="45"/>
  <c r="G409" i="45"/>
  <c r="F409" i="45"/>
  <c r="G408" i="45"/>
  <c r="F408" i="45"/>
  <c r="G407" i="45"/>
  <c r="F407" i="45"/>
  <c r="G406" i="45"/>
  <c r="F406" i="45"/>
  <c r="G405" i="45"/>
  <c r="F405" i="45"/>
  <c r="G404" i="45"/>
  <c r="F404" i="45"/>
  <c r="G403" i="45"/>
  <c r="F403" i="45"/>
  <c r="G402" i="45"/>
  <c r="F402" i="45"/>
  <c r="G401" i="45"/>
  <c r="F401" i="45"/>
  <c r="G400" i="45"/>
  <c r="F400" i="45"/>
  <c r="G399" i="45"/>
  <c r="F399" i="45"/>
  <c r="G398" i="45"/>
  <c r="F398" i="45"/>
  <c r="G397" i="45"/>
  <c r="F397" i="45"/>
  <c r="G396" i="45"/>
  <c r="F396" i="45"/>
  <c r="G395" i="45"/>
  <c r="F395" i="45"/>
  <c r="G394" i="45"/>
  <c r="F394" i="45"/>
  <c r="G393" i="45"/>
  <c r="F393" i="45"/>
  <c r="G392" i="45"/>
  <c r="F392" i="45"/>
  <c r="G391" i="45"/>
  <c r="F391" i="45"/>
  <c r="G390" i="45"/>
  <c r="F390" i="45"/>
  <c r="G389" i="45"/>
  <c r="F389" i="45"/>
  <c r="G388" i="45"/>
  <c r="F388" i="45"/>
  <c r="G387" i="45"/>
  <c r="F387" i="45"/>
  <c r="G386" i="45"/>
  <c r="F386" i="45"/>
  <c r="G385" i="45"/>
  <c r="F385" i="45"/>
  <c r="G384" i="45"/>
  <c r="F384" i="45"/>
  <c r="G383" i="45"/>
  <c r="F383" i="45"/>
  <c r="G382" i="45"/>
  <c r="F382" i="45"/>
  <c r="G381" i="45"/>
  <c r="F381" i="45"/>
  <c r="G380" i="45"/>
  <c r="F380" i="45"/>
  <c r="G379" i="45"/>
  <c r="F379" i="45"/>
  <c r="G378" i="45"/>
  <c r="F378" i="45"/>
  <c r="G377" i="45"/>
  <c r="F377" i="45"/>
  <c r="G376" i="45"/>
  <c r="F376" i="45"/>
  <c r="G375" i="45"/>
  <c r="F375" i="45"/>
  <c r="G374" i="45"/>
  <c r="F374" i="45"/>
  <c r="G373" i="45"/>
  <c r="F373" i="45"/>
  <c r="G372" i="45"/>
  <c r="F372" i="45"/>
  <c r="G371" i="45"/>
  <c r="F371" i="45"/>
  <c r="G370" i="45"/>
  <c r="F370" i="45"/>
  <c r="G369" i="45"/>
  <c r="F369" i="45"/>
  <c r="G368" i="45"/>
  <c r="F368" i="45"/>
  <c r="G367" i="45"/>
  <c r="F367" i="45"/>
  <c r="G366" i="45"/>
  <c r="F366" i="45"/>
  <c r="G365" i="45"/>
  <c r="F365" i="45"/>
  <c r="G364" i="45"/>
  <c r="F364" i="45"/>
  <c r="G363" i="45"/>
  <c r="F363" i="45"/>
  <c r="G362" i="45"/>
  <c r="F362" i="45"/>
  <c r="G361" i="45"/>
  <c r="F361" i="45"/>
  <c r="G360" i="45"/>
  <c r="F360" i="45"/>
  <c r="G359" i="45"/>
  <c r="F359" i="45"/>
  <c r="G358" i="45"/>
  <c r="F358" i="45"/>
  <c r="G357" i="45"/>
  <c r="F357" i="45"/>
  <c r="G356" i="45"/>
  <c r="F356" i="45"/>
  <c r="G355" i="45"/>
  <c r="F355" i="45"/>
  <c r="G354" i="45"/>
  <c r="F354" i="45"/>
  <c r="G353" i="45"/>
  <c r="F353" i="45"/>
  <c r="G352" i="45"/>
  <c r="F352" i="45"/>
  <c r="G351" i="45"/>
  <c r="F351" i="45"/>
  <c r="G350" i="45"/>
  <c r="F350" i="45"/>
  <c r="G349" i="45"/>
  <c r="F349" i="45"/>
  <c r="G348" i="45"/>
  <c r="F348" i="45"/>
  <c r="G347" i="45"/>
  <c r="F347" i="45"/>
  <c r="G346" i="45"/>
  <c r="F346" i="45"/>
  <c r="G345" i="45"/>
  <c r="F345" i="45"/>
  <c r="G344" i="45"/>
  <c r="F344" i="45"/>
  <c r="G343" i="45"/>
  <c r="F343" i="45"/>
  <c r="G342" i="45"/>
  <c r="F342" i="45"/>
  <c r="G341" i="45"/>
  <c r="F341" i="45"/>
  <c r="G340" i="45"/>
  <c r="F340" i="45"/>
  <c r="G339" i="45"/>
  <c r="F339" i="45"/>
  <c r="G338" i="45"/>
  <c r="F338" i="45"/>
  <c r="G337" i="45"/>
  <c r="F337" i="45"/>
  <c r="G336" i="45"/>
  <c r="F336" i="45"/>
  <c r="G335" i="45"/>
  <c r="F335" i="45"/>
  <c r="G334" i="45"/>
  <c r="F334" i="45"/>
  <c r="G333" i="45"/>
  <c r="F333" i="45"/>
  <c r="G332" i="45"/>
  <c r="F332" i="45"/>
  <c r="G331" i="45"/>
  <c r="F331" i="45"/>
  <c r="G330" i="45"/>
  <c r="F330" i="45"/>
  <c r="G329" i="45"/>
  <c r="F329" i="45"/>
  <c r="G328" i="45"/>
  <c r="F328" i="45"/>
  <c r="G327" i="45"/>
  <c r="F327" i="45"/>
  <c r="G326" i="45"/>
  <c r="F326" i="45"/>
  <c r="G325" i="45"/>
  <c r="F325" i="45"/>
  <c r="G324" i="45"/>
  <c r="F324" i="45"/>
  <c r="G323" i="45"/>
  <c r="F323" i="45"/>
  <c r="G322" i="45"/>
  <c r="F322" i="45"/>
  <c r="G321" i="45"/>
  <c r="F321" i="45"/>
  <c r="G320" i="45"/>
  <c r="F320" i="45"/>
  <c r="G319" i="45"/>
  <c r="F319" i="45"/>
  <c r="G318" i="45"/>
  <c r="F318" i="45"/>
  <c r="G317" i="45"/>
  <c r="F317" i="45"/>
  <c r="G316" i="45"/>
  <c r="F316" i="45"/>
  <c r="G315" i="45"/>
  <c r="F315" i="45"/>
  <c r="G314" i="45"/>
  <c r="F314" i="45"/>
  <c r="G313" i="45"/>
  <c r="F313" i="45"/>
  <c r="G312" i="45"/>
  <c r="F312" i="45"/>
  <c r="G311" i="45"/>
  <c r="F311" i="45"/>
  <c r="G310" i="45"/>
  <c r="F310" i="45"/>
  <c r="G309" i="45"/>
  <c r="F309" i="45"/>
  <c r="G308" i="45"/>
  <c r="F308" i="45"/>
  <c r="G307" i="45"/>
  <c r="F307" i="45"/>
  <c r="G306" i="45"/>
  <c r="F306" i="45"/>
  <c r="G305" i="45"/>
  <c r="F305" i="45"/>
  <c r="G304" i="45"/>
  <c r="F304" i="45"/>
  <c r="G303" i="45"/>
  <c r="F303" i="45"/>
  <c r="G302" i="45"/>
  <c r="F302" i="45"/>
  <c r="G301" i="45"/>
  <c r="F301" i="45"/>
  <c r="G300" i="45"/>
  <c r="F300" i="45"/>
  <c r="G299" i="45"/>
  <c r="F299" i="45"/>
  <c r="G298" i="45"/>
  <c r="F298" i="45"/>
  <c r="G297" i="45"/>
  <c r="F297" i="45"/>
  <c r="G296" i="45"/>
  <c r="F296" i="45"/>
  <c r="G295" i="45"/>
  <c r="F295" i="45"/>
  <c r="G294" i="45"/>
  <c r="F294" i="45"/>
  <c r="G293" i="45"/>
  <c r="F293" i="45"/>
  <c r="G292" i="45"/>
  <c r="F292" i="45"/>
  <c r="G291" i="45"/>
  <c r="F291" i="45"/>
  <c r="G290" i="45"/>
  <c r="F290" i="45"/>
  <c r="G289" i="45"/>
  <c r="F289" i="45"/>
  <c r="G288" i="45"/>
  <c r="F288" i="45"/>
  <c r="G287" i="45"/>
  <c r="F287" i="45"/>
  <c r="G286" i="45"/>
  <c r="F286" i="45"/>
  <c r="G285" i="45"/>
  <c r="F285" i="45"/>
  <c r="G284" i="45"/>
  <c r="F284" i="45"/>
  <c r="G283" i="45"/>
  <c r="F283" i="45"/>
  <c r="G282" i="45"/>
  <c r="F282" i="45"/>
  <c r="G281" i="45"/>
  <c r="F281" i="45"/>
  <c r="G280" i="45"/>
  <c r="F280" i="45"/>
  <c r="G279" i="45"/>
  <c r="F279" i="45"/>
  <c r="G278" i="45"/>
  <c r="F278" i="45"/>
  <c r="G277" i="45"/>
  <c r="F277" i="45"/>
  <c r="G276" i="45"/>
  <c r="F276" i="45"/>
  <c r="G275" i="45"/>
  <c r="F275" i="45"/>
  <c r="G274" i="45"/>
  <c r="F274" i="45"/>
  <c r="G273" i="45"/>
  <c r="F273" i="45"/>
  <c r="G272" i="45"/>
  <c r="F272" i="45"/>
  <c r="G271" i="45"/>
  <c r="F271" i="45"/>
  <c r="G270" i="45"/>
  <c r="F270" i="45"/>
  <c r="G269" i="45"/>
  <c r="F269" i="45"/>
  <c r="G268" i="45"/>
  <c r="F268" i="45"/>
  <c r="G267" i="45"/>
  <c r="F267" i="45"/>
  <c r="G266" i="45"/>
  <c r="F266" i="45"/>
  <c r="G265" i="45"/>
  <c r="F265" i="45"/>
  <c r="G264" i="45"/>
  <c r="F264" i="45"/>
  <c r="G263" i="45"/>
  <c r="F263" i="45"/>
  <c r="G262" i="45"/>
  <c r="F262" i="45"/>
  <c r="G261" i="45"/>
  <c r="F261" i="45"/>
  <c r="G260" i="45"/>
  <c r="F260" i="45"/>
  <c r="G259" i="45"/>
  <c r="F259" i="45"/>
  <c r="G258" i="45"/>
  <c r="F258" i="45"/>
  <c r="G257" i="45"/>
  <c r="F257" i="45"/>
  <c r="G256" i="45"/>
  <c r="F256" i="45"/>
  <c r="G255" i="45"/>
  <c r="F255" i="45"/>
  <c r="G254" i="45"/>
  <c r="F254" i="45"/>
  <c r="G253" i="45"/>
  <c r="F253" i="45"/>
  <c r="G252" i="45"/>
  <c r="F252" i="45"/>
  <c r="G251" i="45"/>
  <c r="F251" i="45"/>
  <c r="G250" i="45"/>
  <c r="F250" i="45"/>
  <c r="G249" i="45"/>
  <c r="F249" i="45"/>
  <c r="G248" i="45"/>
  <c r="F248" i="45"/>
  <c r="G247" i="45"/>
  <c r="F247" i="45"/>
  <c r="G246" i="45"/>
  <c r="F246" i="45"/>
  <c r="G245" i="45"/>
  <c r="F245" i="45"/>
  <c r="G244" i="45"/>
  <c r="F244" i="45"/>
  <c r="G243" i="45"/>
  <c r="F243" i="45"/>
  <c r="G242" i="45"/>
  <c r="F242" i="45"/>
  <c r="G241" i="45"/>
  <c r="F241" i="45"/>
  <c r="G240" i="45"/>
  <c r="F240" i="45"/>
  <c r="G239" i="45"/>
  <c r="F239" i="45"/>
  <c r="G238" i="45"/>
  <c r="F238" i="45"/>
  <c r="G237" i="45"/>
  <c r="F237" i="45"/>
  <c r="G236" i="45"/>
  <c r="F236" i="45"/>
  <c r="G235" i="45"/>
  <c r="F235" i="45"/>
  <c r="G234" i="45"/>
  <c r="F234" i="45"/>
  <c r="G233" i="45"/>
  <c r="F233" i="45"/>
  <c r="G232" i="45"/>
  <c r="F232" i="45"/>
  <c r="G231" i="45"/>
  <c r="F231" i="45"/>
  <c r="G230" i="45"/>
  <c r="F230" i="45"/>
  <c r="G229" i="45"/>
  <c r="F229" i="45"/>
  <c r="G228" i="45"/>
  <c r="F228" i="45"/>
  <c r="G227" i="45"/>
  <c r="F227" i="45"/>
  <c r="G226" i="45"/>
  <c r="F226" i="45"/>
  <c r="G225" i="45"/>
  <c r="F225" i="45"/>
  <c r="G224" i="45"/>
  <c r="F224" i="45"/>
  <c r="G223" i="45"/>
  <c r="F223" i="45"/>
  <c r="G222" i="45"/>
  <c r="F222" i="45"/>
  <c r="G221" i="45"/>
  <c r="F221" i="45"/>
  <c r="G220" i="45"/>
  <c r="F220" i="45"/>
  <c r="G219" i="45"/>
  <c r="F219" i="45"/>
  <c r="G218" i="45"/>
  <c r="F218" i="45"/>
  <c r="G217" i="45"/>
  <c r="F217" i="45"/>
  <c r="G216" i="45"/>
  <c r="F216" i="45"/>
  <c r="G215" i="45"/>
  <c r="F215" i="45"/>
  <c r="G214" i="45"/>
  <c r="F214" i="45"/>
  <c r="G213" i="45"/>
  <c r="F213" i="45"/>
  <c r="G212" i="45"/>
  <c r="F212" i="45"/>
  <c r="G211" i="45"/>
  <c r="F211" i="45"/>
  <c r="G210" i="45"/>
  <c r="F210" i="45"/>
  <c r="G209" i="45"/>
  <c r="F209" i="45"/>
  <c r="G208" i="45"/>
  <c r="F208" i="45"/>
  <c r="G207" i="45"/>
  <c r="F207" i="45"/>
  <c r="G206" i="45"/>
  <c r="F206" i="45"/>
  <c r="G205" i="45"/>
  <c r="F205" i="45"/>
  <c r="G204" i="45"/>
  <c r="F204" i="45"/>
  <c r="G203" i="45"/>
  <c r="F203" i="45"/>
  <c r="G202" i="45"/>
  <c r="F202" i="45"/>
  <c r="G201" i="45"/>
  <c r="F201" i="45"/>
  <c r="G200" i="45"/>
  <c r="F200" i="45"/>
  <c r="G199" i="45"/>
  <c r="F199" i="45"/>
  <c r="G198" i="45"/>
  <c r="F198" i="45"/>
  <c r="G197" i="45"/>
  <c r="F197" i="45"/>
  <c r="G196" i="45"/>
  <c r="F196" i="45"/>
  <c r="G195" i="45"/>
  <c r="F195" i="45"/>
  <c r="G194" i="45"/>
  <c r="F194" i="45"/>
  <c r="G193" i="45"/>
  <c r="F193" i="45"/>
  <c r="G192" i="45"/>
  <c r="F192" i="45"/>
  <c r="G191" i="45"/>
  <c r="F191" i="45"/>
  <c r="G190" i="45"/>
  <c r="F190" i="45"/>
  <c r="G189" i="45"/>
  <c r="F189" i="45"/>
  <c r="G188" i="45"/>
  <c r="F188" i="45"/>
  <c r="G187" i="45"/>
  <c r="F187" i="45"/>
  <c r="G186" i="45"/>
  <c r="F186" i="45"/>
  <c r="G185" i="45"/>
  <c r="F185" i="45"/>
  <c r="G184" i="45"/>
  <c r="F184" i="45"/>
  <c r="G183" i="45"/>
  <c r="F183" i="45"/>
  <c r="G182" i="45"/>
  <c r="F182" i="45"/>
  <c r="G181" i="45"/>
  <c r="F181" i="45"/>
  <c r="G180" i="45"/>
  <c r="F180" i="45"/>
  <c r="G179" i="45"/>
  <c r="F179" i="45"/>
  <c r="G178" i="45"/>
  <c r="F178" i="45"/>
  <c r="G177" i="45"/>
  <c r="F177" i="45"/>
  <c r="G176" i="45"/>
  <c r="F176" i="45"/>
  <c r="G175" i="45"/>
  <c r="F175" i="45"/>
  <c r="G174" i="45"/>
  <c r="F174" i="45"/>
  <c r="G173" i="45"/>
  <c r="F173" i="45"/>
  <c r="G172" i="45"/>
  <c r="F172" i="45"/>
  <c r="G171" i="45"/>
  <c r="F171" i="45"/>
  <c r="G170" i="45"/>
  <c r="F170" i="45"/>
  <c r="G169" i="45"/>
  <c r="F169" i="45"/>
  <c r="G168" i="45"/>
  <c r="F168" i="45"/>
  <c r="G167" i="45"/>
  <c r="F167" i="45"/>
  <c r="G166" i="45"/>
  <c r="F166" i="45"/>
  <c r="G165" i="45"/>
  <c r="F165" i="45"/>
  <c r="G164" i="45"/>
  <c r="F164" i="45"/>
  <c r="G163" i="45"/>
  <c r="F163" i="45"/>
  <c r="G162" i="45"/>
  <c r="F162" i="45"/>
  <c r="G161" i="45"/>
  <c r="F161" i="45"/>
  <c r="G160" i="45"/>
  <c r="F160" i="45"/>
  <c r="G159" i="45"/>
  <c r="F159" i="45"/>
  <c r="G158" i="45"/>
  <c r="F158" i="45"/>
  <c r="G157" i="45"/>
  <c r="F157" i="45"/>
  <c r="G156" i="45"/>
  <c r="F156" i="45"/>
  <c r="G155" i="45"/>
  <c r="F155" i="45"/>
  <c r="G154" i="45"/>
  <c r="F154" i="45"/>
  <c r="G153" i="45"/>
  <c r="F153" i="45"/>
  <c r="G152" i="45"/>
  <c r="F152" i="45"/>
  <c r="G151" i="45"/>
  <c r="F151" i="45"/>
  <c r="G150" i="45"/>
  <c r="F150" i="45"/>
  <c r="G149" i="45"/>
  <c r="F149" i="45"/>
  <c r="G148" i="45"/>
  <c r="F148" i="45"/>
  <c r="G147" i="45"/>
  <c r="F147" i="45"/>
  <c r="G146" i="45"/>
  <c r="F146" i="45"/>
  <c r="G145" i="45"/>
  <c r="F145" i="45"/>
  <c r="G144" i="45"/>
  <c r="F144" i="45"/>
  <c r="G143" i="45"/>
  <c r="F143" i="45"/>
  <c r="G142" i="45"/>
  <c r="F142" i="45"/>
  <c r="G141" i="45"/>
  <c r="F141" i="45"/>
  <c r="G140" i="45"/>
  <c r="F140" i="45"/>
  <c r="G139" i="45"/>
  <c r="F139" i="45"/>
  <c r="G138" i="45"/>
  <c r="F138" i="45"/>
  <c r="G137" i="45"/>
  <c r="F137" i="45"/>
  <c r="G136" i="45"/>
  <c r="F136" i="45"/>
  <c r="G135" i="45"/>
  <c r="F135" i="45"/>
  <c r="G134" i="45"/>
  <c r="F134" i="45"/>
  <c r="G133" i="45"/>
  <c r="F133" i="45"/>
  <c r="G132" i="45"/>
  <c r="F132" i="45"/>
  <c r="G131" i="45"/>
  <c r="F131" i="45"/>
  <c r="G130" i="45"/>
  <c r="F130" i="45"/>
  <c r="G129" i="45"/>
  <c r="F129" i="45"/>
  <c r="G128" i="45"/>
  <c r="F128" i="45"/>
  <c r="G127" i="45"/>
  <c r="F127" i="45"/>
  <c r="G126" i="45"/>
  <c r="F126" i="45"/>
  <c r="G125" i="45"/>
  <c r="F125" i="45"/>
  <c r="G124" i="45"/>
  <c r="F124" i="45"/>
  <c r="G123" i="45"/>
  <c r="F123" i="45"/>
  <c r="G122" i="45"/>
  <c r="F122" i="45"/>
  <c r="G121" i="45"/>
  <c r="F121" i="45"/>
  <c r="G120" i="45"/>
  <c r="F120" i="45"/>
  <c r="G119" i="45"/>
  <c r="F119" i="45"/>
  <c r="G118" i="45"/>
  <c r="F118" i="45"/>
  <c r="G117" i="45"/>
  <c r="F117" i="45"/>
  <c r="G116" i="45"/>
  <c r="F116" i="45"/>
  <c r="G115" i="45"/>
  <c r="F115" i="45"/>
  <c r="G114" i="45"/>
  <c r="F114" i="45"/>
  <c r="G113" i="45"/>
  <c r="F113" i="45"/>
  <c r="G112" i="45"/>
  <c r="F112" i="45"/>
  <c r="G111" i="45"/>
  <c r="F111" i="45"/>
  <c r="G110" i="45"/>
  <c r="F110" i="45"/>
  <c r="G109" i="45"/>
  <c r="F109" i="45"/>
  <c r="G108" i="45"/>
  <c r="F108" i="45"/>
  <c r="G107" i="45"/>
  <c r="F107" i="45"/>
  <c r="G106" i="45"/>
  <c r="F106" i="45"/>
  <c r="G105" i="45"/>
  <c r="F105" i="45"/>
  <c r="G104" i="45"/>
  <c r="F104" i="45"/>
  <c r="G103" i="45"/>
  <c r="F103" i="45"/>
  <c r="G102" i="45"/>
  <c r="F102" i="45"/>
  <c r="G101" i="45"/>
  <c r="F101" i="45"/>
  <c r="G100" i="45"/>
  <c r="F100" i="45"/>
  <c r="G99" i="45"/>
  <c r="F99" i="45"/>
  <c r="G98" i="45"/>
  <c r="F98" i="45"/>
  <c r="G97" i="45"/>
  <c r="F97" i="45"/>
  <c r="G96" i="45"/>
  <c r="F96" i="45"/>
  <c r="G95" i="45"/>
  <c r="F95" i="45"/>
  <c r="G94" i="45"/>
  <c r="F94" i="45"/>
  <c r="G93" i="45"/>
  <c r="F93" i="45"/>
  <c r="G92" i="45"/>
  <c r="F92" i="45"/>
  <c r="G91" i="45"/>
  <c r="F91" i="45"/>
  <c r="G90" i="45"/>
  <c r="F90" i="45"/>
  <c r="G89" i="45"/>
  <c r="F89" i="45"/>
  <c r="G88" i="45"/>
  <c r="F88" i="45"/>
  <c r="G87" i="45"/>
  <c r="F87" i="45"/>
  <c r="G86" i="45"/>
  <c r="F86" i="45"/>
  <c r="G85" i="45"/>
  <c r="F85" i="45"/>
  <c r="G84" i="45"/>
  <c r="F84" i="45"/>
  <c r="G83" i="45"/>
  <c r="F83" i="45"/>
  <c r="G82" i="45"/>
  <c r="F82" i="45"/>
  <c r="G81" i="45"/>
  <c r="F81" i="45"/>
  <c r="G80" i="45"/>
  <c r="F80" i="45"/>
  <c r="G79" i="45"/>
  <c r="F79" i="45"/>
  <c r="G78" i="45"/>
  <c r="F78" i="45"/>
  <c r="G77" i="45"/>
  <c r="F77" i="45"/>
  <c r="G76" i="45"/>
  <c r="F76" i="45"/>
  <c r="G75" i="45"/>
  <c r="F75" i="45"/>
  <c r="G74" i="45"/>
  <c r="F74" i="45"/>
  <c r="G73" i="45"/>
  <c r="F73" i="45"/>
  <c r="G72" i="45"/>
  <c r="F72" i="45"/>
  <c r="G71" i="45"/>
  <c r="F71" i="45"/>
  <c r="G70" i="45"/>
  <c r="F70" i="45"/>
  <c r="G69" i="45"/>
  <c r="F69" i="45"/>
  <c r="G68" i="45"/>
  <c r="F68" i="45"/>
  <c r="G67" i="45"/>
  <c r="F67" i="45"/>
  <c r="G66" i="45"/>
  <c r="F66" i="45"/>
  <c r="G65" i="45"/>
  <c r="F65" i="45"/>
  <c r="G64" i="45"/>
  <c r="F64" i="45"/>
  <c r="G63" i="45"/>
  <c r="F63" i="45"/>
  <c r="G62" i="45"/>
  <c r="F62" i="45"/>
  <c r="G61" i="45"/>
  <c r="F61" i="45"/>
  <c r="G60" i="45"/>
  <c r="F60" i="45"/>
  <c r="G59" i="45"/>
  <c r="F59" i="45"/>
  <c r="G58" i="45"/>
  <c r="F58" i="45"/>
  <c r="G57" i="45"/>
  <c r="F57" i="45"/>
  <c r="G56" i="45"/>
  <c r="F56" i="45"/>
  <c r="G55" i="45"/>
  <c r="F55" i="45"/>
  <c r="G54" i="45"/>
  <c r="F54" i="45"/>
  <c r="G53" i="45"/>
  <c r="F53" i="45"/>
  <c r="G52" i="45"/>
  <c r="F52" i="45"/>
  <c r="G51" i="45"/>
  <c r="F51" i="45"/>
  <c r="G50" i="45"/>
  <c r="F50" i="45"/>
  <c r="G49" i="45"/>
  <c r="F49" i="45"/>
  <c r="G48" i="45"/>
  <c r="F48" i="45"/>
  <c r="G47" i="45"/>
  <c r="F47" i="45"/>
  <c r="G46" i="45"/>
  <c r="F46" i="45"/>
  <c r="G45" i="45"/>
  <c r="F45" i="45"/>
  <c r="G44" i="45"/>
  <c r="F44" i="45"/>
  <c r="G43" i="45"/>
  <c r="F43" i="45"/>
  <c r="G42" i="45"/>
  <c r="F42" i="45"/>
  <c r="G41" i="45"/>
  <c r="F41" i="45"/>
  <c r="G40" i="45"/>
  <c r="F40" i="45"/>
  <c r="G39" i="45"/>
  <c r="F39" i="45"/>
  <c r="G38" i="45"/>
  <c r="F38" i="45"/>
  <c r="G37" i="45"/>
  <c r="F37" i="45"/>
  <c r="G36" i="45"/>
  <c r="F36" i="45"/>
  <c r="G35" i="45"/>
  <c r="F35" i="45"/>
  <c r="G34" i="45"/>
  <c r="F34" i="45"/>
  <c r="G33" i="45"/>
  <c r="F33" i="45"/>
  <c r="G32" i="45"/>
  <c r="F32" i="45"/>
  <c r="G31" i="45"/>
  <c r="F31" i="45"/>
  <c r="G30" i="45"/>
  <c r="F30" i="45"/>
  <c r="G29" i="45"/>
  <c r="F29" i="45"/>
  <c r="G28" i="45"/>
  <c r="F28" i="45"/>
  <c r="G27" i="45"/>
  <c r="F27" i="45"/>
  <c r="G26" i="45"/>
  <c r="F26" i="45"/>
  <c r="G25" i="45"/>
  <c r="F25" i="45"/>
  <c r="G24" i="45"/>
  <c r="F24" i="45"/>
  <c r="G23" i="45"/>
  <c r="F23" i="45"/>
  <c r="G22" i="45"/>
  <c r="F22" i="45"/>
  <c r="G21" i="45"/>
  <c r="F21" i="45"/>
  <c r="G20" i="45"/>
  <c r="F20" i="45"/>
  <c r="G19" i="45"/>
  <c r="F19" i="45"/>
  <c r="G18" i="45"/>
  <c r="F18" i="45"/>
  <c r="G17" i="45"/>
  <c r="F17" i="45"/>
  <c r="G16" i="45"/>
  <c r="F16" i="45"/>
  <c r="G15" i="45"/>
  <c r="F15" i="45"/>
  <c r="G14" i="45"/>
  <c r="F14" i="45"/>
  <c r="G13" i="45"/>
  <c r="F13" i="45"/>
  <c r="G12" i="45"/>
  <c r="F12" i="45"/>
  <c r="G11" i="45"/>
  <c r="F11" i="45"/>
  <c r="G10" i="45"/>
  <c r="F10" i="45"/>
  <c r="M17" i="32" l="1"/>
  <c r="M16" i="32"/>
  <c r="F27" i="24" s="1"/>
  <c r="M15" i="32"/>
  <c r="F26" i="24" s="1"/>
  <c r="M14" i="32"/>
  <c r="M13" i="32"/>
  <c r="M12" i="32"/>
  <c r="F23" i="24" s="1"/>
  <c r="M11" i="32"/>
  <c r="M10" i="32"/>
  <c r="F21" i="24" s="1"/>
  <c r="M9" i="32"/>
  <c r="F20" i="24" s="1"/>
  <c r="M8" i="32"/>
  <c r="F19" i="24" s="1"/>
  <c r="M7" i="32"/>
  <c r="F18" i="24" s="1"/>
  <c r="M6" i="32"/>
  <c r="M5" i="32"/>
  <c r="F16" i="24" s="1"/>
  <c r="M17" i="30"/>
  <c r="F15" i="24" s="1"/>
  <c r="M16" i="30"/>
  <c r="M15" i="30"/>
  <c r="M14" i="30"/>
  <c r="M13" i="30"/>
  <c r="M12" i="30"/>
  <c r="F10" i="24" s="1"/>
  <c r="M11" i="30"/>
  <c r="F9" i="24" s="1"/>
  <c r="M10" i="30"/>
  <c r="F8" i="24" s="1"/>
  <c r="M9" i="30"/>
  <c r="F7" i="24" s="1"/>
  <c r="M8" i="30"/>
  <c r="F6" i="24" s="1"/>
  <c r="M7" i="30"/>
  <c r="F5" i="24" s="1"/>
  <c r="M6" i="30"/>
  <c r="F4" i="24" s="1"/>
  <c r="M5" i="30"/>
  <c r="F3" i="24" s="1"/>
  <c r="G17" i="25"/>
  <c r="M17" i="25" s="1"/>
  <c r="F17" i="25"/>
  <c r="L17" i="25" s="1"/>
  <c r="D17" i="25"/>
  <c r="C17" i="25"/>
  <c r="E17" i="25" s="1"/>
  <c r="G16" i="25"/>
  <c r="M16" i="25" s="1"/>
  <c r="F16" i="25"/>
  <c r="L16" i="25" s="1"/>
  <c r="D16" i="25"/>
  <c r="C16" i="25"/>
  <c r="E16" i="25" s="1"/>
  <c r="G15" i="25"/>
  <c r="M15" i="25" s="1"/>
  <c r="F15" i="25"/>
  <c r="L15" i="25" s="1"/>
  <c r="D15" i="25"/>
  <c r="C15" i="25"/>
  <c r="E15" i="25" s="1"/>
  <c r="G14" i="25"/>
  <c r="M14" i="25" s="1"/>
  <c r="F14" i="25"/>
  <c r="L14" i="25" s="1"/>
  <c r="D14" i="25"/>
  <c r="C14" i="25"/>
  <c r="E14" i="25" s="1"/>
  <c r="G13" i="25"/>
  <c r="M13" i="25" s="1"/>
  <c r="F13" i="25"/>
  <c r="L13" i="25" s="1"/>
  <c r="D13" i="25"/>
  <c r="C13" i="25"/>
  <c r="E13" i="25" s="1"/>
  <c r="G12" i="25"/>
  <c r="M12" i="25" s="1"/>
  <c r="F12" i="25"/>
  <c r="L12" i="25" s="1"/>
  <c r="D12" i="25"/>
  <c r="C12" i="25"/>
  <c r="E12" i="25" s="1"/>
  <c r="G11" i="25"/>
  <c r="M11" i="25" s="1"/>
  <c r="F11" i="25"/>
  <c r="L11" i="25" s="1"/>
  <c r="D11" i="25"/>
  <c r="C11" i="25"/>
  <c r="E11" i="25" s="1"/>
  <c r="G10" i="25"/>
  <c r="M10" i="25" s="1"/>
  <c r="F10" i="25"/>
  <c r="L10" i="25" s="1"/>
  <c r="D10" i="25"/>
  <c r="C10" i="25"/>
  <c r="E10" i="25" s="1"/>
  <c r="G9" i="25"/>
  <c r="M9" i="25" s="1"/>
  <c r="F9" i="25"/>
  <c r="L9" i="25" s="1"/>
  <c r="D9" i="25"/>
  <c r="C9" i="25"/>
  <c r="E9" i="25" s="1"/>
  <c r="G8" i="25"/>
  <c r="M8" i="25" s="1"/>
  <c r="F8" i="25"/>
  <c r="L8" i="25" s="1"/>
  <c r="D8" i="25"/>
  <c r="C8" i="25"/>
  <c r="E8" i="25" s="1"/>
  <c r="G7" i="25"/>
  <c r="M7" i="25" s="1"/>
  <c r="F7" i="25"/>
  <c r="L7" i="25" s="1"/>
  <c r="D7" i="25"/>
  <c r="C7" i="25"/>
  <c r="E7" i="25" s="1"/>
  <c r="G6" i="25"/>
  <c r="M6" i="25" s="1"/>
  <c r="F6" i="25"/>
  <c r="L6" i="25" s="1"/>
  <c r="D6" i="25"/>
  <c r="C6" i="25"/>
  <c r="E6" i="25" s="1"/>
  <c r="G5" i="25"/>
  <c r="M5" i="25" s="1"/>
  <c r="F5" i="25"/>
  <c r="D5" i="25"/>
  <c r="C5" i="25"/>
  <c r="I28" i="24"/>
  <c r="F28" i="24"/>
  <c r="E28" i="24"/>
  <c r="D28" i="24"/>
  <c r="I27" i="24"/>
  <c r="E27" i="24"/>
  <c r="D27" i="24"/>
  <c r="I26" i="24"/>
  <c r="E26" i="24"/>
  <c r="D26" i="24"/>
  <c r="I25" i="24"/>
  <c r="F25" i="24"/>
  <c r="E25" i="24"/>
  <c r="D25" i="24"/>
  <c r="I24" i="24"/>
  <c r="F24" i="24"/>
  <c r="E24" i="24"/>
  <c r="D24" i="24"/>
  <c r="I23" i="24"/>
  <c r="E23" i="24"/>
  <c r="D23" i="24"/>
  <c r="I22" i="24"/>
  <c r="F22" i="24"/>
  <c r="E22" i="24"/>
  <c r="D22" i="24"/>
  <c r="I21" i="24"/>
  <c r="E21" i="24"/>
  <c r="D21" i="24"/>
  <c r="I20" i="24"/>
  <c r="E20" i="24"/>
  <c r="D20" i="24"/>
  <c r="I19" i="24"/>
  <c r="E19" i="24"/>
  <c r="D19" i="24"/>
  <c r="I18" i="24"/>
  <c r="E18" i="24"/>
  <c r="D18" i="24"/>
  <c r="I17" i="24"/>
  <c r="F17" i="24"/>
  <c r="E17" i="24"/>
  <c r="D17" i="24"/>
  <c r="I16" i="24"/>
  <c r="E16" i="24"/>
  <c r="D16" i="24"/>
  <c r="I15" i="24"/>
  <c r="E15" i="24"/>
  <c r="D15" i="24"/>
  <c r="I14" i="24"/>
  <c r="F14" i="24"/>
  <c r="E14" i="24"/>
  <c r="D14" i="24"/>
  <c r="I13" i="24"/>
  <c r="F13" i="24"/>
  <c r="E13" i="24"/>
  <c r="D13" i="24"/>
  <c r="I12" i="24"/>
  <c r="F12" i="24"/>
  <c r="E12" i="24"/>
  <c r="D12" i="24"/>
  <c r="I11" i="24"/>
  <c r="F11" i="24"/>
  <c r="E11" i="24"/>
  <c r="D11" i="24"/>
  <c r="I10" i="24"/>
  <c r="E10" i="24"/>
  <c r="D10" i="24"/>
  <c r="I9" i="24"/>
  <c r="E9" i="24"/>
  <c r="D9" i="24"/>
  <c r="I8" i="24"/>
  <c r="E8" i="24"/>
  <c r="D8" i="24"/>
  <c r="I7" i="24"/>
  <c r="E7" i="24"/>
  <c r="D7" i="24"/>
  <c r="I6" i="24"/>
  <c r="E6" i="24"/>
  <c r="D6" i="24"/>
  <c r="I5" i="24"/>
  <c r="E5" i="24"/>
  <c r="D5" i="24"/>
  <c r="I4" i="24"/>
  <c r="E4" i="24"/>
  <c r="D4" i="24"/>
  <c r="I3" i="24"/>
  <c r="E3" i="24"/>
  <c r="D3" i="24"/>
  <c r="N119" i="40"/>
  <c r="N118" i="40"/>
  <c r="N117" i="40"/>
  <c r="R116" i="40"/>
  <c r="P116" i="40"/>
  <c r="N116" i="40"/>
  <c r="Q116" i="40" s="1"/>
  <c r="R115" i="40"/>
  <c r="P115" i="40"/>
  <c r="N115" i="40"/>
  <c r="Q115" i="40" s="1"/>
  <c r="F115" i="40"/>
  <c r="R114" i="40"/>
  <c r="P114" i="40"/>
  <c r="N114" i="40"/>
  <c r="Q114" i="40" s="1"/>
  <c r="F114" i="40"/>
  <c r="R113" i="40"/>
  <c r="P113" i="40"/>
  <c r="N113" i="40"/>
  <c r="Q113" i="40" s="1"/>
  <c r="F113" i="40"/>
  <c r="R112" i="40"/>
  <c r="P112" i="40"/>
  <c r="N112" i="40"/>
  <c r="Q112" i="40" s="1"/>
  <c r="F112" i="40"/>
  <c r="R111" i="40"/>
  <c r="P111" i="40"/>
  <c r="N111" i="40"/>
  <c r="Q111" i="40" s="1"/>
  <c r="F111" i="40"/>
  <c r="R110" i="40"/>
  <c r="P110" i="40"/>
  <c r="N110" i="40"/>
  <c r="Q110" i="40" s="1"/>
  <c r="R109" i="40"/>
  <c r="P109" i="40"/>
  <c r="N109" i="40"/>
  <c r="Q109" i="40" s="1"/>
  <c r="R108" i="40"/>
  <c r="P108" i="40"/>
  <c r="N108" i="40"/>
  <c r="Q108" i="40" s="1"/>
  <c r="R107" i="40"/>
  <c r="P107" i="40"/>
  <c r="N107" i="40"/>
  <c r="Q107" i="40" s="1"/>
  <c r="R106" i="40"/>
  <c r="P106" i="40"/>
  <c r="N106" i="40"/>
  <c r="Q106" i="40" s="1"/>
  <c r="R105" i="40"/>
  <c r="P105" i="40"/>
  <c r="N105" i="40"/>
  <c r="Q105" i="40" s="1"/>
  <c r="F105" i="40"/>
  <c r="R104" i="40"/>
  <c r="P104" i="40"/>
  <c r="N104" i="40"/>
  <c r="Q104" i="40" s="1"/>
  <c r="R103" i="40"/>
  <c r="P103" i="40"/>
  <c r="N103" i="40"/>
  <c r="Q103" i="40" s="1"/>
  <c r="R102" i="40"/>
  <c r="P102" i="40"/>
  <c r="N102" i="40"/>
  <c r="Q102" i="40" s="1"/>
  <c r="R101" i="40"/>
  <c r="P101" i="40"/>
  <c r="N101" i="40"/>
  <c r="Q101" i="40" s="1"/>
  <c r="R100" i="40"/>
  <c r="P100" i="40"/>
  <c r="N100" i="40"/>
  <c r="Q100" i="40" s="1"/>
  <c r="R99" i="40"/>
  <c r="P99" i="40"/>
  <c r="N99" i="40"/>
  <c r="Q99" i="40" s="1"/>
  <c r="F99" i="40"/>
  <c r="R98" i="40"/>
  <c r="P98" i="40"/>
  <c r="N98" i="40"/>
  <c r="Q98" i="40" s="1"/>
  <c r="F98" i="40"/>
  <c r="R97" i="40"/>
  <c r="P97" i="40"/>
  <c r="N97" i="40"/>
  <c r="Q97" i="40" s="1"/>
  <c r="F97" i="40"/>
  <c r="R96" i="40"/>
  <c r="P96" i="40"/>
  <c r="N96" i="40"/>
  <c r="Q96" i="40" s="1"/>
  <c r="R95" i="40"/>
  <c r="P95" i="40"/>
  <c r="N95" i="40"/>
  <c r="Q95" i="40" s="1"/>
  <c r="R94" i="40"/>
  <c r="P94" i="40"/>
  <c r="N94" i="40"/>
  <c r="Q94" i="40" s="1"/>
  <c r="R93" i="40"/>
  <c r="P93" i="40"/>
  <c r="N93" i="40"/>
  <c r="Q93" i="40" s="1"/>
  <c r="R92" i="40"/>
  <c r="P92" i="40"/>
  <c r="N92" i="40"/>
  <c r="Q92" i="40" s="1"/>
  <c r="R91" i="40"/>
  <c r="P91" i="40"/>
  <c r="N91" i="40"/>
  <c r="Q91" i="40" s="1"/>
  <c r="R90" i="40"/>
  <c r="P90" i="40"/>
  <c r="N90" i="40"/>
  <c r="Q90" i="40" s="1"/>
  <c r="R89" i="40"/>
  <c r="P89" i="40"/>
  <c r="N89" i="40"/>
  <c r="Q89" i="40" s="1"/>
  <c r="R88" i="40"/>
  <c r="P88" i="40"/>
  <c r="N88" i="40"/>
  <c r="Q88" i="40" s="1"/>
  <c r="F88" i="40"/>
  <c r="R87" i="40"/>
  <c r="P87" i="40"/>
  <c r="N87" i="40"/>
  <c r="Q87" i="40" s="1"/>
  <c r="R86" i="40"/>
  <c r="P86" i="40"/>
  <c r="N86" i="40"/>
  <c r="Q86" i="40" s="1"/>
  <c r="R85" i="40"/>
  <c r="P85" i="40"/>
  <c r="N85" i="40"/>
  <c r="Q85" i="40" s="1"/>
  <c r="R84" i="40"/>
  <c r="P84" i="40"/>
  <c r="N84" i="40"/>
  <c r="Q84" i="40" s="1"/>
  <c r="F84" i="40"/>
  <c r="R83" i="40"/>
  <c r="P83" i="40"/>
  <c r="N83" i="40"/>
  <c r="Q83" i="40" s="1"/>
  <c r="F83" i="40"/>
  <c r="R82" i="40"/>
  <c r="P82" i="40"/>
  <c r="N82" i="40"/>
  <c r="Q82" i="40" s="1"/>
  <c r="R81" i="40"/>
  <c r="P81" i="40"/>
  <c r="N81" i="40"/>
  <c r="Q81" i="40" s="1"/>
  <c r="F81" i="40"/>
  <c r="R80" i="40"/>
  <c r="P80" i="40"/>
  <c r="N80" i="40"/>
  <c r="Q80" i="40" s="1"/>
  <c r="R79" i="40"/>
  <c r="P79" i="40"/>
  <c r="N79" i="40"/>
  <c r="Q79" i="40" s="1"/>
  <c r="F79" i="40"/>
  <c r="R78" i="40"/>
  <c r="P78" i="40"/>
  <c r="N78" i="40"/>
  <c r="Q78" i="40" s="1"/>
  <c r="F78" i="40"/>
  <c r="R77" i="40"/>
  <c r="P77" i="40"/>
  <c r="N77" i="40"/>
  <c r="Q77" i="40" s="1"/>
  <c r="F77" i="40"/>
  <c r="R76" i="40"/>
  <c r="P76" i="40"/>
  <c r="N76" i="40"/>
  <c r="Q76" i="40" s="1"/>
  <c r="R75" i="40"/>
  <c r="P75" i="40"/>
  <c r="N75" i="40"/>
  <c r="Q75" i="40" s="1"/>
  <c r="R74" i="40"/>
  <c r="P74" i="40"/>
  <c r="N74" i="40"/>
  <c r="Q74" i="40" s="1"/>
  <c r="R73" i="40"/>
  <c r="P73" i="40"/>
  <c r="N73" i="40"/>
  <c r="Q73" i="40" s="1"/>
  <c r="R72" i="40"/>
  <c r="P72" i="40"/>
  <c r="N72" i="40"/>
  <c r="Q72" i="40" s="1"/>
  <c r="R71" i="40"/>
  <c r="P71" i="40"/>
  <c r="N71" i="40"/>
  <c r="Q71" i="40" s="1"/>
  <c r="R70" i="40"/>
  <c r="P70" i="40"/>
  <c r="N70" i="40"/>
  <c r="Q70" i="40" s="1"/>
  <c r="R69" i="40"/>
  <c r="P69" i="40"/>
  <c r="N69" i="40"/>
  <c r="Q69" i="40" s="1"/>
  <c r="R68" i="40"/>
  <c r="P68" i="40"/>
  <c r="N68" i="40"/>
  <c r="Q68" i="40" s="1"/>
  <c r="R67" i="40"/>
  <c r="P67" i="40"/>
  <c r="N67" i="40"/>
  <c r="Q67" i="40" s="1"/>
  <c r="R66" i="40"/>
  <c r="P66" i="40"/>
  <c r="N66" i="40"/>
  <c r="Q66" i="40" s="1"/>
  <c r="R65" i="40"/>
  <c r="P65" i="40"/>
  <c r="N65" i="40"/>
  <c r="Q65" i="40" s="1"/>
  <c r="R64" i="40"/>
  <c r="P64" i="40"/>
  <c r="N64" i="40"/>
  <c r="Q64" i="40" s="1"/>
  <c r="F64" i="40"/>
  <c r="R63" i="40"/>
  <c r="P63" i="40"/>
  <c r="N63" i="40"/>
  <c r="Q63" i="40" s="1"/>
  <c r="R62" i="40"/>
  <c r="P62" i="40"/>
  <c r="N62" i="40"/>
  <c r="Q62" i="40" s="1"/>
  <c r="F62" i="40"/>
  <c r="R61" i="40"/>
  <c r="P61" i="40"/>
  <c r="N61" i="40"/>
  <c r="Q61" i="40" s="1"/>
  <c r="F61" i="40"/>
  <c r="R60" i="40"/>
  <c r="P60" i="40"/>
  <c r="N60" i="40"/>
  <c r="Q60" i="40" s="1"/>
  <c r="F60" i="40"/>
  <c r="R59" i="40"/>
  <c r="P59" i="40"/>
  <c r="N59" i="40"/>
  <c r="Q59" i="40" s="1"/>
  <c r="F59" i="40"/>
  <c r="R58" i="40"/>
  <c r="P58" i="40"/>
  <c r="N58" i="40"/>
  <c r="Q58" i="40" s="1"/>
  <c r="F58" i="40"/>
  <c r="N57" i="40"/>
  <c r="F57" i="40"/>
  <c r="R56" i="40"/>
  <c r="P56" i="40"/>
  <c r="N56" i="40"/>
  <c r="Q56" i="40" s="1"/>
  <c r="R55" i="40"/>
  <c r="P55" i="40"/>
  <c r="N55" i="40"/>
  <c r="Q55" i="40" s="1"/>
  <c r="F55" i="40"/>
  <c r="R54" i="40"/>
  <c r="P54" i="40"/>
  <c r="N54" i="40"/>
  <c r="Q54" i="40" s="1"/>
  <c r="R53" i="40"/>
  <c r="P53" i="40"/>
  <c r="N53" i="40"/>
  <c r="Q53" i="40" s="1"/>
  <c r="R52" i="40"/>
  <c r="P52" i="40"/>
  <c r="N52" i="40"/>
  <c r="Q52" i="40" s="1"/>
  <c r="R51" i="40"/>
  <c r="P51" i="40"/>
  <c r="N51" i="40"/>
  <c r="Q51" i="40" s="1"/>
  <c r="R50" i="40"/>
  <c r="P50" i="40"/>
  <c r="N50" i="40"/>
  <c r="Q50" i="40" s="1"/>
  <c r="F50" i="40"/>
  <c r="R49" i="40"/>
  <c r="P49" i="40"/>
  <c r="N49" i="40"/>
  <c r="Q49" i="40" s="1"/>
  <c r="R48" i="40"/>
  <c r="P48" i="40"/>
  <c r="N48" i="40"/>
  <c r="Q48" i="40" s="1"/>
  <c r="R47" i="40"/>
  <c r="P47" i="40"/>
  <c r="N47" i="40"/>
  <c r="Q47" i="40" s="1"/>
  <c r="R46" i="40"/>
  <c r="P46" i="40"/>
  <c r="N46" i="40"/>
  <c r="Q46" i="40" s="1"/>
  <c r="R45" i="40"/>
  <c r="P45" i="40"/>
  <c r="N45" i="40"/>
  <c r="Q45" i="40" s="1"/>
  <c r="R44" i="40"/>
  <c r="P44" i="40"/>
  <c r="N44" i="40"/>
  <c r="Q44" i="40" s="1"/>
  <c r="R43" i="40"/>
  <c r="P43" i="40"/>
  <c r="N43" i="40"/>
  <c r="Q43" i="40" s="1"/>
  <c r="F43" i="40"/>
  <c r="R42" i="40"/>
  <c r="P42" i="40"/>
  <c r="N42" i="40"/>
  <c r="Q42" i="40" s="1"/>
  <c r="R41" i="40"/>
  <c r="P41" i="40"/>
  <c r="N41" i="40"/>
  <c r="Q41" i="40" s="1"/>
  <c r="F41" i="40"/>
  <c r="R40" i="40"/>
  <c r="P40" i="40"/>
  <c r="N40" i="40"/>
  <c r="Q40" i="40" s="1"/>
  <c r="R39" i="40"/>
  <c r="P39" i="40"/>
  <c r="N39" i="40"/>
  <c r="Q39" i="40" s="1"/>
  <c r="R38" i="40"/>
  <c r="P38" i="40"/>
  <c r="N38" i="40"/>
  <c r="Q38" i="40" s="1"/>
  <c r="F38" i="40"/>
  <c r="R37" i="40"/>
  <c r="P37" i="40"/>
  <c r="N37" i="40"/>
  <c r="Q37" i="40" s="1"/>
  <c r="R36" i="40"/>
  <c r="P36" i="40"/>
  <c r="N36" i="40"/>
  <c r="Q36" i="40" s="1"/>
  <c r="F36" i="40"/>
  <c r="R35" i="40"/>
  <c r="P35" i="40"/>
  <c r="N35" i="40"/>
  <c r="Q35" i="40" s="1"/>
  <c r="R34" i="40"/>
  <c r="P34" i="40"/>
  <c r="N34" i="40"/>
  <c r="Q34" i="40" s="1"/>
  <c r="R33" i="40"/>
  <c r="P33" i="40"/>
  <c r="N33" i="40"/>
  <c r="Q33" i="40" s="1"/>
  <c r="R32" i="40"/>
  <c r="P32" i="40"/>
  <c r="N32" i="40"/>
  <c r="Q32" i="40" s="1"/>
  <c r="F32" i="40"/>
  <c r="R31" i="40"/>
  <c r="P31" i="40"/>
  <c r="N31" i="40"/>
  <c r="Q31" i="40" s="1"/>
  <c r="R30" i="40"/>
  <c r="P30" i="40"/>
  <c r="N30" i="40"/>
  <c r="Q30" i="40" s="1"/>
  <c r="F30" i="40"/>
  <c r="R29" i="40"/>
  <c r="P29" i="40"/>
  <c r="N29" i="40"/>
  <c r="Q29" i="40" s="1"/>
  <c r="F29" i="40"/>
  <c r="R28" i="40"/>
  <c r="P28" i="40"/>
  <c r="N28" i="40"/>
  <c r="Q28" i="40" s="1"/>
  <c r="R27" i="40"/>
  <c r="P27" i="40"/>
  <c r="N27" i="40"/>
  <c r="Q27" i="40" s="1"/>
  <c r="R26" i="40"/>
  <c r="P26" i="40"/>
  <c r="N26" i="40"/>
  <c r="Q26" i="40" s="1"/>
  <c r="F26" i="40"/>
  <c r="R25" i="40"/>
  <c r="P25" i="40"/>
  <c r="N25" i="40"/>
  <c r="Q25" i="40" s="1"/>
  <c r="F25" i="40"/>
  <c r="R24" i="40"/>
  <c r="P24" i="40"/>
  <c r="N24" i="40"/>
  <c r="Q24" i="40" s="1"/>
  <c r="R23" i="40"/>
  <c r="P23" i="40"/>
  <c r="N23" i="40"/>
  <c r="Q23" i="40" s="1"/>
  <c r="R22" i="40"/>
  <c r="P22" i="40"/>
  <c r="N22" i="40"/>
  <c r="Q22" i="40" s="1"/>
  <c r="F22" i="40"/>
  <c r="R21" i="40"/>
  <c r="P21" i="40"/>
  <c r="N21" i="40"/>
  <c r="Q21" i="40" s="1"/>
  <c r="R20" i="40"/>
  <c r="P20" i="40"/>
  <c r="N20" i="40"/>
  <c r="Q20" i="40" s="1"/>
  <c r="R19" i="40"/>
  <c r="P19" i="40"/>
  <c r="N19" i="40"/>
  <c r="Q19" i="40" s="1"/>
  <c r="F19" i="40"/>
  <c r="R18" i="40"/>
  <c r="P18" i="40"/>
  <c r="N18" i="40"/>
  <c r="Q18" i="40" s="1"/>
  <c r="R17" i="40"/>
  <c r="P17" i="40"/>
  <c r="N17" i="40"/>
  <c r="Q17" i="40" s="1"/>
  <c r="R16" i="40"/>
  <c r="P16" i="40"/>
  <c r="N16" i="40"/>
  <c r="Q16" i="40" s="1"/>
  <c r="R15" i="40"/>
  <c r="P15" i="40"/>
  <c r="N15" i="40"/>
  <c r="Q15" i="40" s="1"/>
  <c r="R14" i="40"/>
  <c r="P14" i="40"/>
  <c r="N14" i="40"/>
  <c r="Q14" i="40" s="1"/>
  <c r="F14" i="40"/>
  <c r="R13" i="40"/>
  <c r="P13" i="40"/>
  <c r="N13" i="40"/>
  <c r="Q13" i="40" s="1"/>
  <c r="F13" i="40"/>
  <c r="R12" i="40"/>
  <c r="Q12" i="40"/>
  <c r="P12" i="40"/>
  <c r="R11" i="40"/>
  <c r="Q11" i="40"/>
  <c r="P11" i="40"/>
  <c r="R10" i="40"/>
  <c r="Q10" i="40"/>
  <c r="P10" i="40"/>
  <c r="R9" i="40"/>
  <c r="Q9" i="40"/>
  <c r="P9" i="40"/>
  <c r="N119" i="39"/>
  <c r="N118" i="39"/>
  <c r="N117" i="39"/>
  <c r="AE116" i="39"/>
  <c r="AD116" i="39"/>
  <c r="AC116" i="39"/>
  <c r="R116" i="39"/>
  <c r="P116" i="39"/>
  <c r="N116" i="39"/>
  <c r="Q116" i="39" s="1"/>
  <c r="R115" i="39"/>
  <c r="N115" i="39"/>
  <c r="Q115" i="39" s="1"/>
  <c r="I115" i="39"/>
  <c r="AE115" i="39" s="1"/>
  <c r="H115" i="39"/>
  <c r="AD115" i="39" s="1"/>
  <c r="G115" i="39"/>
  <c r="AC115" i="39" s="1"/>
  <c r="F115" i="39"/>
  <c r="R114" i="39"/>
  <c r="N114" i="39"/>
  <c r="Q114" i="39" s="1"/>
  <c r="I114" i="39"/>
  <c r="AE114" i="39" s="1"/>
  <c r="H114" i="39"/>
  <c r="AD114" i="39" s="1"/>
  <c r="G114" i="39"/>
  <c r="AC114" i="39" s="1"/>
  <c r="F114" i="39"/>
  <c r="R113" i="39"/>
  <c r="N113" i="39"/>
  <c r="Q113" i="39" s="1"/>
  <c r="I113" i="39"/>
  <c r="AE113" i="39" s="1"/>
  <c r="H113" i="39"/>
  <c r="P113" i="39" s="1"/>
  <c r="G113" i="39"/>
  <c r="AC113" i="39" s="1"/>
  <c r="F113" i="39"/>
  <c r="R112" i="39"/>
  <c r="N112" i="39"/>
  <c r="Q112" i="39" s="1"/>
  <c r="I112" i="39"/>
  <c r="AE112" i="39" s="1"/>
  <c r="H112" i="39"/>
  <c r="AD112" i="39" s="1"/>
  <c r="G112" i="39"/>
  <c r="AC112" i="39" s="1"/>
  <c r="F112" i="39"/>
  <c r="R111" i="39"/>
  <c r="N111" i="39"/>
  <c r="Q111" i="39" s="1"/>
  <c r="I111" i="39"/>
  <c r="AE111" i="39" s="1"/>
  <c r="H111" i="39"/>
  <c r="AD111" i="39" s="1"/>
  <c r="G111" i="39"/>
  <c r="AC111" i="39" s="1"/>
  <c r="F111" i="39"/>
  <c r="AE110" i="39"/>
  <c r="AD110" i="39"/>
  <c r="AC110" i="39"/>
  <c r="R110" i="39"/>
  <c r="P110" i="39"/>
  <c r="N110" i="39"/>
  <c r="Q110" i="39" s="1"/>
  <c r="AE109" i="39"/>
  <c r="AD109" i="39"/>
  <c r="AC109" i="39"/>
  <c r="R109" i="39"/>
  <c r="P109" i="39"/>
  <c r="N109" i="39"/>
  <c r="Q109" i="39" s="1"/>
  <c r="AE108" i="39"/>
  <c r="AD108" i="39"/>
  <c r="AC108" i="39"/>
  <c r="R108" i="39"/>
  <c r="P108" i="39"/>
  <c r="N108" i="39"/>
  <c r="Q108" i="39" s="1"/>
  <c r="AE107" i="39"/>
  <c r="AD107" i="39"/>
  <c r="AC107" i="39"/>
  <c r="R107" i="39"/>
  <c r="P107" i="39"/>
  <c r="N107" i="39"/>
  <c r="Q107" i="39" s="1"/>
  <c r="AE106" i="39"/>
  <c r="AD106" i="39"/>
  <c r="AC106" i="39"/>
  <c r="R106" i="39"/>
  <c r="P106" i="39"/>
  <c r="N106" i="39"/>
  <c r="Q106" i="39" s="1"/>
  <c r="R105" i="39"/>
  <c r="N105" i="39"/>
  <c r="Q105" i="39" s="1"/>
  <c r="I105" i="39"/>
  <c r="AE105" i="39" s="1"/>
  <c r="H105" i="39"/>
  <c r="AD105" i="39" s="1"/>
  <c r="G105" i="39"/>
  <c r="AC105" i="39" s="1"/>
  <c r="F105" i="39"/>
  <c r="AE104" i="39"/>
  <c r="AD104" i="39"/>
  <c r="AC104" i="39"/>
  <c r="R104" i="39"/>
  <c r="P104" i="39"/>
  <c r="N104" i="39"/>
  <c r="Q104" i="39" s="1"/>
  <c r="AE103" i="39"/>
  <c r="AD103" i="39"/>
  <c r="AC103" i="39"/>
  <c r="R103" i="39"/>
  <c r="P103" i="39"/>
  <c r="N103" i="39"/>
  <c r="Q103" i="39" s="1"/>
  <c r="AE102" i="39"/>
  <c r="AD102" i="39"/>
  <c r="AC102" i="39"/>
  <c r="R102" i="39"/>
  <c r="P102" i="39"/>
  <c r="N102" i="39"/>
  <c r="Q102" i="39" s="1"/>
  <c r="AE101" i="39"/>
  <c r="AD101" i="39"/>
  <c r="AC101" i="39"/>
  <c r="R101" i="39"/>
  <c r="P101" i="39"/>
  <c r="N101" i="39"/>
  <c r="Q101" i="39" s="1"/>
  <c r="AE100" i="39"/>
  <c r="AD100" i="39"/>
  <c r="AC100" i="39"/>
  <c r="R100" i="39"/>
  <c r="P100" i="39"/>
  <c r="N100" i="39"/>
  <c r="Q100" i="39" s="1"/>
  <c r="R99" i="39"/>
  <c r="N99" i="39"/>
  <c r="Q99" i="39" s="1"/>
  <c r="I99" i="39"/>
  <c r="AE99" i="39" s="1"/>
  <c r="H99" i="39"/>
  <c r="AD99" i="39" s="1"/>
  <c r="G99" i="39"/>
  <c r="AC99" i="39" s="1"/>
  <c r="F99" i="39"/>
  <c r="R98" i="39"/>
  <c r="N98" i="39"/>
  <c r="Q98" i="39" s="1"/>
  <c r="I98" i="39"/>
  <c r="AE98" i="39" s="1"/>
  <c r="H98" i="39"/>
  <c r="AD98" i="39" s="1"/>
  <c r="G98" i="39"/>
  <c r="AC98" i="39" s="1"/>
  <c r="F98" i="39"/>
  <c r="R97" i="39"/>
  <c r="N97" i="39"/>
  <c r="Q97" i="39" s="1"/>
  <c r="I97" i="39"/>
  <c r="AE97" i="39" s="1"/>
  <c r="H97" i="39"/>
  <c r="P97" i="39" s="1"/>
  <c r="G97" i="39"/>
  <c r="AC97" i="39" s="1"/>
  <c r="F97" i="39"/>
  <c r="AE96" i="39"/>
  <c r="AD96" i="39"/>
  <c r="AC96" i="39"/>
  <c r="R96" i="39"/>
  <c r="P96" i="39"/>
  <c r="N96" i="39"/>
  <c r="Q96" i="39" s="1"/>
  <c r="AE95" i="39"/>
  <c r="AD95" i="39"/>
  <c r="AC95" i="39"/>
  <c r="R95" i="39"/>
  <c r="P95" i="39"/>
  <c r="N95" i="39"/>
  <c r="Q95" i="39" s="1"/>
  <c r="AE94" i="39"/>
  <c r="AD94" i="39"/>
  <c r="AC94" i="39"/>
  <c r="R94" i="39"/>
  <c r="P94" i="39"/>
  <c r="N94" i="39"/>
  <c r="Q94" i="39" s="1"/>
  <c r="AE93" i="39"/>
  <c r="AD93" i="39"/>
  <c r="AC93" i="39"/>
  <c r="R93" i="39"/>
  <c r="P93" i="39"/>
  <c r="N93" i="39"/>
  <c r="Q93" i="39" s="1"/>
  <c r="AE92" i="39"/>
  <c r="AD92" i="39"/>
  <c r="AC92" i="39"/>
  <c r="R92" i="39"/>
  <c r="P92" i="39"/>
  <c r="N92" i="39"/>
  <c r="Q92" i="39" s="1"/>
  <c r="AE91" i="39"/>
  <c r="AD91" i="39"/>
  <c r="AC91" i="39"/>
  <c r="R91" i="39"/>
  <c r="P91" i="39"/>
  <c r="N91" i="39"/>
  <c r="Q91" i="39" s="1"/>
  <c r="AE90" i="39"/>
  <c r="AD90" i="39"/>
  <c r="AC90" i="39"/>
  <c r="R90" i="39"/>
  <c r="P90" i="39"/>
  <c r="N90" i="39"/>
  <c r="Q90" i="39" s="1"/>
  <c r="AE89" i="39"/>
  <c r="AD89" i="39"/>
  <c r="AC89" i="39"/>
  <c r="R89" i="39"/>
  <c r="P89" i="39"/>
  <c r="N89" i="39"/>
  <c r="Q89" i="39" s="1"/>
  <c r="R88" i="39"/>
  <c r="N88" i="39"/>
  <c r="Q88" i="39" s="1"/>
  <c r="I88" i="39"/>
  <c r="AE88" i="39" s="1"/>
  <c r="H88" i="39"/>
  <c r="AD88" i="39" s="1"/>
  <c r="G88" i="39"/>
  <c r="AC88" i="39" s="1"/>
  <c r="F88" i="39"/>
  <c r="AE87" i="39"/>
  <c r="AD87" i="39"/>
  <c r="AC87" i="39"/>
  <c r="R87" i="39"/>
  <c r="P87" i="39"/>
  <c r="N87" i="39"/>
  <c r="Q87" i="39" s="1"/>
  <c r="AE86" i="39"/>
  <c r="AD86" i="39"/>
  <c r="AC86" i="39"/>
  <c r="R86" i="39"/>
  <c r="P86" i="39"/>
  <c r="N86" i="39"/>
  <c r="Q86" i="39" s="1"/>
  <c r="AE85" i="39"/>
  <c r="AD85" i="39"/>
  <c r="AC85" i="39"/>
  <c r="R85" i="39"/>
  <c r="P85" i="39"/>
  <c r="N85" i="39"/>
  <c r="Q85" i="39" s="1"/>
  <c r="R84" i="39"/>
  <c r="N84" i="39"/>
  <c r="Q84" i="39" s="1"/>
  <c r="I84" i="39"/>
  <c r="AE84" i="39" s="1"/>
  <c r="H84" i="39"/>
  <c r="AD84" i="39" s="1"/>
  <c r="G84" i="39"/>
  <c r="AC84" i="39" s="1"/>
  <c r="F84" i="39"/>
  <c r="R83" i="39"/>
  <c r="N83" i="39"/>
  <c r="Q83" i="39" s="1"/>
  <c r="I83" i="39"/>
  <c r="AE83" i="39" s="1"/>
  <c r="H83" i="39"/>
  <c r="AD83" i="39" s="1"/>
  <c r="G83" i="39"/>
  <c r="AC83" i="39" s="1"/>
  <c r="F83" i="39"/>
  <c r="AE82" i="39"/>
  <c r="AD82" i="39"/>
  <c r="AC82" i="39"/>
  <c r="R82" i="39"/>
  <c r="P82" i="39"/>
  <c r="N82" i="39"/>
  <c r="Q82" i="39" s="1"/>
  <c r="R81" i="39"/>
  <c r="N81" i="39"/>
  <c r="Q81" i="39" s="1"/>
  <c r="I81" i="39"/>
  <c r="AE81" i="39" s="1"/>
  <c r="H81" i="39"/>
  <c r="P81" i="39" s="1"/>
  <c r="G81" i="39"/>
  <c r="AC81" i="39" s="1"/>
  <c r="F81" i="39"/>
  <c r="AE80" i="39"/>
  <c r="AD80" i="39"/>
  <c r="AC80" i="39"/>
  <c r="R80" i="39"/>
  <c r="P80" i="39"/>
  <c r="N80" i="39"/>
  <c r="Q80" i="39" s="1"/>
  <c r="R79" i="39"/>
  <c r="N79" i="39"/>
  <c r="Q79" i="39" s="1"/>
  <c r="I79" i="39"/>
  <c r="AE79" i="39" s="1"/>
  <c r="H79" i="39"/>
  <c r="AD79" i="39" s="1"/>
  <c r="G79" i="39"/>
  <c r="AC79" i="39" s="1"/>
  <c r="F79" i="39"/>
  <c r="R78" i="39"/>
  <c r="N78" i="39"/>
  <c r="Q78" i="39" s="1"/>
  <c r="I78" i="39"/>
  <c r="AE78" i="39" s="1"/>
  <c r="H78" i="39"/>
  <c r="AD78" i="39" s="1"/>
  <c r="G78" i="39"/>
  <c r="AC78" i="39" s="1"/>
  <c r="F78" i="39"/>
  <c r="R77" i="39"/>
  <c r="Q77" i="39"/>
  <c r="N77" i="39"/>
  <c r="I77" i="39"/>
  <c r="AE77" i="39" s="1"/>
  <c r="H77" i="39"/>
  <c r="AD77" i="39" s="1"/>
  <c r="G77" i="39"/>
  <c r="AC77" i="39" s="1"/>
  <c r="F77" i="39"/>
  <c r="AE76" i="39"/>
  <c r="AD76" i="39"/>
  <c r="AC76" i="39"/>
  <c r="R76" i="39"/>
  <c r="P76" i="39"/>
  <c r="N76" i="39"/>
  <c r="Q76" i="39" s="1"/>
  <c r="AE75" i="39"/>
  <c r="AD75" i="39"/>
  <c r="AC75" i="39"/>
  <c r="R75" i="39"/>
  <c r="P75" i="39"/>
  <c r="N75" i="39"/>
  <c r="Q75" i="39" s="1"/>
  <c r="AE74" i="39"/>
  <c r="AD74" i="39"/>
  <c r="AC74" i="39"/>
  <c r="R74" i="39"/>
  <c r="P74" i="39"/>
  <c r="N74" i="39"/>
  <c r="Q74" i="39" s="1"/>
  <c r="AE73" i="39"/>
  <c r="AD73" i="39"/>
  <c r="AC73" i="39"/>
  <c r="R73" i="39"/>
  <c r="P73" i="39"/>
  <c r="N73" i="39"/>
  <c r="Q73" i="39" s="1"/>
  <c r="AE72" i="39"/>
  <c r="AD72" i="39"/>
  <c r="AC72" i="39"/>
  <c r="R72" i="39"/>
  <c r="P72" i="39"/>
  <c r="N72" i="39"/>
  <c r="Q72" i="39" s="1"/>
  <c r="AE71" i="39"/>
  <c r="AD71" i="39"/>
  <c r="AC71" i="39"/>
  <c r="R71" i="39"/>
  <c r="P71" i="39"/>
  <c r="N71" i="39"/>
  <c r="Q71" i="39" s="1"/>
  <c r="AE70" i="39"/>
  <c r="AD70" i="39"/>
  <c r="AC70" i="39"/>
  <c r="R70" i="39"/>
  <c r="P70" i="39"/>
  <c r="N70" i="39"/>
  <c r="Q70" i="39" s="1"/>
  <c r="AE69" i="39"/>
  <c r="AD69" i="39"/>
  <c r="AC69" i="39"/>
  <c r="R69" i="39"/>
  <c r="P69" i="39"/>
  <c r="N69" i="39"/>
  <c r="Q69" i="39" s="1"/>
  <c r="AE68" i="39"/>
  <c r="AD68" i="39"/>
  <c r="AC68" i="39"/>
  <c r="R68" i="39"/>
  <c r="P68" i="39"/>
  <c r="N68" i="39"/>
  <c r="Q68" i="39" s="1"/>
  <c r="AE67" i="39"/>
  <c r="AD67" i="39"/>
  <c r="AC67" i="39"/>
  <c r="R67" i="39"/>
  <c r="P67" i="39"/>
  <c r="N67" i="39"/>
  <c r="Q67" i="39" s="1"/>
  <c r="AE66" i="39"/>
  <c r="AD66" i="39"/>
  <c r="AC66" i="39"/>
  <c r="R66" i="39"/>
  <c r="P66" i="39"/>
  <c r="N66" i="39"/>
  <c r="Q66" i="39" s="1"/>
  <c r="AE65" i="39"/>
  <c r="AD65" i="39"/>
  <c r="AC65" i="39"/>
  <c r="R65" i="39"/>
  <c r="P65" i="39"/>
  <c r="N65" i="39"/>
  <c r="Q65" i="39" s="1"/>
  <c r="R64" i="39"/>
  <c r="N64" i="39"/>
  <c r="Q64" i="39" s="1"/>
  <c r="I64" i="39"/>
  <c r="AE64" i="39" s="1"/>
  <c r="H64" i="39"/>
  <c r="AD64" i="39" s="1"/>
  <c r="G64" i="39"/>
  <c r="AC64" i="39" s="1"/>
  <c r="F64" i="39"/>
  <c r="AE63" i="39"/>
  <c r="AD63" i="39"/>
  <c r="AC63" i="39"/>
  <c r="R63" i="39"/>
  <c r="P63" i="39"/>
  <c r="N63" i="39"/>
  <c r="Q63" i="39" s="1"/>
  <c r="R62" i="39"/>
  <c r="N62" i="39"/>
  <c r="Q62" i="39" s="1"/>
  <c r="I62" i="39"/>
  <c r="AE62" i="39" s="1"/>
  <c r="H62" i="39"/>
  <c r="AD62" i="39" s="1"/>
  <c r="G62" i="39"/>
  <c r="AC62" i="39" s="1"/>
  <c r="F62" i="39"/>
  <c r="R61" i="39"/>
  <c r="N61" i="39"/>
  <c r="Q61" i="39" s="1"/>
  <c r="I61" i="39"/>
  <c r="AE61" i="39" s="1"/>
  <c r="H61" i="39"/>
  <c r="P61" i="39" s="1"/>
  <c r="G61" i="39"/>
  <c r="AC61" i="39" s="1"/>
  <c r="F61" i="39"/>
  <c r="R60" i="39"/>
  <c r="N60" i="39"/>
  <c r="Q60" i="39" s="1"/>
  <c r="I60" i="39"/>
  <c r="AE60" i="39" s="1"/>
  <c r="H60" i="39"/>
  <c r="AD60" i="39" s="1"/>
  <c r="G60" i="39"/>
  <c r="AC60" i="39" s="1"/>
  <c r="F60" i="39"/>
  <c r="R59" i="39"/>
  <c r="N59" i="39"/>
  <c r="Q59" i="39" s="1"/>
  <c r="I59" i="39"/>
  <c r="AE59" i="39" s="1"/>
  <c r="H59" i="39"/>
  <c r="AD59" i="39" s="1"/>
  <c r="G59" i="39"/>
  <c r="AC59" i="39" s="1"/>
  <c r="F59" i="39"/>
  <c r="R58" i="39"/>
  <c r="N58" i="39"/>
  <c r="Q58" i="39" s="1"/>
  <c r="I58" i="39"/>
  <c r="AE58" i="39" s="1"/>
  <c r="H58" i="39"/>
  <c r="AD58" i="39" s="1"/>
  <c r="G58" i="39"/>
  <c r="AC58" i="39" s="1"/>
  <c r="F58" i="39"/>
  <c r="N57" i="39"/>
  <c r="I57" i="39"/>
  <c r="AE57" i="39" s="1"/>
  <c r="H57" i="39"/>
  <c r="AD57" i="39" s="1"/>
  <c r="G57" i="39"/>
  <c r="AC57" i="39" s="1"/>
  <c r="F57" i="39"/>
  <c r="AE56" i="39"/>
  <c r="AD56" i="39"/>
  <c r="AC56" i="39"/>
  <c r="R56" i="39"/>
  <c r="P56" i="39"/>
  <c r="N56" i="39"/>
  <c r="Q56" i="39" s="1"/>
  <c r="R55" i="39"/>
  <c r="N55" i="39"/>
  <c r="Q55" i="39" s="1"/>
  <c r="I55" i="39"/>
  <c r="AE55" i="39" s="1"/>
  <c r="H55" i="39"/>
  <c r="AD55" i="39" s="1"/>
  <c r="G55" i="39"/>
  <c r="AC55" i="39" s="1"/>
  <c r="F55" i="39"/>
  <c r="AE54" i="39"/>
  <c r="AD54" i="39"/>
  <c r="AC54" i="39"/>
  <c r="R54" i="39"/>
  <c r="P54" i="39"/>
  <c r="N54" i="39"/>
  <c r="Q54" i="39" s="1"/>
  <c r="AE53" i="39"/>
  <c r="AD53" i="39"/>
  <c r="AC53" i="39"/>
  <c r="R53" i="39"/>
  <c r="P53" i="39"/>
  <c r="N53" i="39"/>
  <c r="Q53" i="39" s="1"/>
  <c r="AE52" i="39"/>
  <c r="AD52" i="39"/>
  <c r="AC52" i="39"/>
  <c r="R52" i="39"/>
  <c r="P52" i="39"/>
  <c r="N52" i="39"/>
  <c r="Q52" i="39" s="1"/>
  <c r="AE51" i="39"/>
  <c r="AD51" i="39"/>
  <c r="AC51" i="39"/>
  <c r="R51" i="39"/>
  <c r="P51" i="39"/>
  <c r="N51" i="39"/>
  <c r="Q51" i="39" s="1"/>
  <c r="R50" i="39"/>
  <c r="N50" i="39"/>
  <c r="Q50" i="39" s="1"/>
  <c r="I50" i="39"/>
  <c r="AE50" i="39" s="1"/>
  <c r="H50" i="39"/>
  <c r="AD50" i="39" s="1"/>
  <c r="G50" i="39"/>
  <c r="AC50" i="39" s="1"/>
  <c r="F50" i="39"/>
  <c r="AE49" i="39"/>
  <c r="AD49" i="39"/>
  <c r="AC49" i="39"/>
  <c r="R49" i="39"/>
  <c r="P49" i="39"/>
  <c r="N49" i="39"/>
  <c r="Q49" i="39" s="1"/>
  <c r="AE48" i="39"/>
  <c r="AD48" i="39"/>
  <c r="AC48" i="39"/>
  <c r="R48" i="39"/>
  <c r="P48" i="39"/>
  <c r="N48" i="39"/>
  <c r="Q48" i="39" s="1"/>
  <c r="AE47" i="39"/>
  <c r="AD47" i="39"/>
  <c r="AC47" i="39"/>
  <c r="R47" i="39"/>
  <c r="P47" i="39"/>
  <c r="N47" i="39"/>
  <c r="Q47" i="39" s="1"/>
  <c r="AE46" i="39"/>
  <c r="AD46" i="39"/>
  <c r="AC46" i="39"/>
  <c r="R46" i="39"/>
  <c r="P46" i="39"/>
  <c r="N46" i="39"/>
  <c r="Q46" i="39" s="1"/>
  <c r="AE45" i="39"/>
  <c r="AD45" i="39"/>
  <c r="AC45" i="39"/>
  <c r="R45" i="39"/>
  <c r="P45" i="39"/>
  <c r="N45" i="39"/>
  <c r="Q45" i="39" s="1"/>
  <c r="AE44" i="39"/>
  <c r="AD44" i="39"/>
  <c r="AC44" i="39"/>
  <c r="R44" i="39"/>
  <c r="P44" i="39"/>
  <c r="N44" i="39"/>
  <c r="Q44" i="39" s="1"/>
  <c r="R43" i="39"/>
  <c r="N43" i="39"/>
  <c r="Q43" i="39" s="1"/>
  <c r="I43" i="39"/>
  <c r="AE43" i="39" s="1"/>
  <c r="H43" i="39"/>
  <c r="AD43" i="39" s="1"/>
  <c r="G43" i="39"/>
  <c r="AC43" i="39" s="1"/>
  <c r="F43" i="39"/>
  <c r="AE42" i="39"/>
  <c r="AD42" i="39"/>
  <c r="AC42" i="39"/>
  <c r="R42" i="39"/>
  <c r="P42" i="39"/>
  <c r="N42" i="39"/>
  <c r="Q42" i="39" s="1"/>
  <c r="R41" i="39"/>
  <c r="N41" i="39"/>
  <c r="Q41" i="39" s="1"/>
  <c r="I41" i="39"/>
  <c r="AE41" i="39" s="1"/>
  <c r="H41" i="39"/>
  <c r="AD41" i="39" s="1"/>
  <c r="G41" i="39"/>
  <c r="AC41" i="39" s="1"/>
  <c r="F41" i="39"/>
  <c r="AE40" i="39"/>
  <c r="AD40" i="39"/>
  <c r="AC40" i="39"/>
  <c r="R40" i="39"/>
  <c r="P40" i="39"/>
  <c r="N40" i="39"/>
  <c r="Q40" i="39" s="1"/>
  <c r="AE39" i="39"/>
  <c r="AD39" i="39"/>
  <c r="AC39" i="39"/>
  <c r="R39" i="39"/>
  <c r="P39" i="39"/>
  <c r="N39" i="39"/>
  <c r="Q39" i="39" s="1"/>
  <c r="R38" i="39"/>
  <c r="N38" i="39"/>
  <c r="Q38" i="39" s="1"/>
  <c r="I38" i="39"/>
  <c r="AE38" i="39" s="1"/>
  <c r="H38" i="39"/>
  <c r="AD38" i="39" s="1"/>
  <c r="G38" i="39"/>
  <c r="AC38" i="39" s="1"/>
  <c r="F38" i="39"/>
  <c r="AE37" i="39"/>
  <c r="AD37" i="39"/>
  <c r="AC37" i="39"/>
  <c r="R37" i="39"/>
  <c r="P37" i="39"/>
  <c r="N37" i="39"/>
  <c r="Q37" i="39" s="1"/>
  <c r="R36" i="39"/>
  <c r="N36" i="39"/>
  <c r="Q36" i="39" s="1"/>
  <c r="I36" i="39"/>
  <c r="AE36" i="39" s="1"/>
  <c r="H36" i="39"/>
  <c r="AD36" i="39" s="1"/>
  <c r="G36" i="39"/>
  <c r="AC36" i="39" s="1"/>
  <c r="F36" i="39"/>
  <c r="AE35" i="39"/>
  <c r="AD35" i="39"/>
  <c r="AC35" i="39"/>
  <c r="R35" i="39"/>
  <c r="P35" i="39"/>
  <c r="N35" i="39"/>
  <c r="Q35" i="39" s="1"/>
  <c r="AE34" i="39"/>
  <c r="AD34" i="39"/>
  <c r="AC34" i="39"/>
  <c r="R34" i="39"/>
  <c r="P34" i="39"/>
  <c r="N34" i="39"/>
  <c r="Q34" i="39" s="1"/>
  <c r="AE33" i="39"/>
  <c r="AD33" i="39"/>
  <c r="AC33" i="39"/>
  <c r="R33" i="39"/>
  <c r="P33" i="39"/>
  <c r="N33" i="39"/>
  <c r="Q33" i="39" s="1"/>
  <c r="R32" i="39"/>
  <c r="N32" i="39"/>
  <c r="Q32" i="39" s="1"/>
  <c r="I32" i="39"/>
  <c r="AE32" i="39" s="1"/>
  <c r="H32" i="39"/>
  <c r="AD32" i="39" s="1"/>
  <c r="G32" i="39"/>
  <c r="AC32" i="39" s="1"/>
  <c r="F32" i="39"/>
  <c r="AE31" i="39"/>
  <c r="AD31" i="39"/>
  <c r="AC31" i="39"/>
  <c r="R31" i="39"/>
  <c r="P31" i="39"/>
  <c r="N31" i="39"/>
  <c r="Q31" i="39" s="1"/>
  <c r="R30" i="39"/>
  <c r="N30" i="39"/>
  <c r="Q30" i="39" s="1"/>
  <c r="I30" i="39"/>
  <c r="AE30" i="39" s="1"/>
  <c r="H30" i="39"/>
  <c r="AD30" i="39" s="1"/>
  <c r="G30" i="39"/>
  <c r="AC30" i="39" s="1"/>
  <c r="F30" i="39"/>
  <c r="R29" i="39"/>
  <c r="N29" i="39"/>
  <c r="Q29" i="39" s="1"/>
  <c r="I29" i="39"/>
  <c r="AE29" i="39" s="1"/>
  <c r="H29" i="39"/>
  <c r="AD29" i="39" s="1"/>
  <c r="G29" i="39"/>
  <c r="AC29" i="39" s="1"/>
  <c r="F29" i="39"/>
  <c r="AE28" i="39"/>
  <c r="AD28" i="39"/>
  <c r="AC28" i="39"/>
  <c r="R28" i="39"/>
  <c r="P28" i="39"/>
  <c r="N28" i="39"/>
  <c r="Q28" i="39" s="1"/>
  <c r="AE27" i="39"/>
  <c r="AD27" i="39"/>
  <c r="AC27" i="39"/>
  <c r="R27" i="39"/>
  <c r="P27" i="39"/>
  <c r="N27" i="39"/>
  <c r="Q27" i="39" s="1"/>
  <c r="R26" i="39"/>
  <c r="N26" i="39"/>
  <c r="Q26" i="39" s="1"/>
  <c r="I26" i="39"/>
  <c r="AE26" i="39" s="1"/>
  <c r="H26" i="39"/>
  <c r="AD26" i="39" s="1"/>
  <c r="G26" i="39"/>
  <c r="AC26" i="39" s="1"/>
  <c r="F26" i="39"/>
  <c r="R25" i="39"/>
  <c r="N25" i="39"/>
  <c r="Q25" i="39" s="1"/>
  <c r="I25" i="39"/>
  <c r="AE25" i="39" s="1"/>
  <c r="H25" i="39"/>
  <c r="AD25" i="39" s="1"/>
  <c r="G25" i="39"/>
  <c r="AC25" i="39" s="1"/>
  <c r="F25" i="39"/>
  <c r="AE24" i="39"/>
  <c r="AD24" i="39"/>
  <c r="AC24" i="39"/>
  <c r="R24" i="39"/>
  <c r="P24" i="39"/>
  <c r="N24" i="39"/>
  <c r="Q24" i="39" s="1"/>
  <c r="AE23" i="39"/>
  <c r="AD23" i="39"/>
  <c r="AC23" i="39"/>
  <c r="R23" i="39"/>
  <c r="P23" i="39"/>
  <c r="N23" i="39"/>
  <c r="Q23" i="39" s="1"/>
  <c r="R22" i="39"/>
  <c r="N22" i="39"/>
  <c r="Q22" i="39" s="1"/>
  <c r="I22" i="39"/>
  <c r="AE22" i="39" s="1"/>
  <c r="H22" i="39"/>
  <c r="AD22" i="39" s="1"/>
  <c r="G22" i="39"/>
  <c r="AC22" i="39" s="1"/>
  <c r="F22" i="39"/>
  <c r="AE21" i="39"/>
  <c r="AD21" i="39"/>
  <c r="AC21" i="39"/>
  <c r="R21" i="39"/>
  <c r="P21" i="39"/>
  <c r="N21" i="39"/>
  <c r="Q21" i="39" s="1"/>
  <c r="AE20" i="39"/>
  <c r="AD20" i="39"/>
  <c r="AC20" i="39"/>
  <c r="R20" i="39"/>
  <c r="P20" i="39"/>
  <c r="N20" i="39"/>
  <c r="Q20" i="39" s="1"/>
  <c r="R19" i="39"/>
  <c r="N19" i="39"/>
  <c r="Q19" i="39" s="1"/>
  <c r="I19" i="39"/>
  <c r="AE19" i="39" s="1"/>
  <c r="H19" i="39"/>
  <c r="AD19" i="39" s="1"/>
  <c r="G19" i="39"/>
  <c r="AC19" i="39" s="1"/>
  <c r="F19" i="39"/>
  <c r="AE18" i="39"/>
  <c r="AD18" i="39"/>
  <c r="AC18" i="39"/>
  <c r="R18" i="39"/>
  <c r="P18" i="39"/>
  <c r="N18" i="39"/>
  <c r="Q18" i="39" s="1"/>
  <c r="AE17" i="39"/>
  <c r="AD17" i="39"/>
  <c r="AC17" i="39"/>
  <c r="R17" i="39"/>
  <c r="P17" i="39"/>
  <c r="N17" i="39"/>
  <c r="Q17" i="39" s="1"/>
  <c r="AE16" i="39"/>
  <c r="AD16" i="39"/>
  <c r="AC16" i="39"/>
  <c r="R16" i="39"/>
  <c r="P16" i="39"/>
  <c r="N16" i="39"/>
  <c r="Q16" i="39" s="1"/>
  <c r="AE15" i="39"/>
  <c r="AD15" i="39"/>
  <c r="AC15" i="39"/>
  <c r="R15" i="39"/>
  <c r="P15" i="39"/>
  <c r="N15" i="39"/>
  <c r="Q15" i="39" s="1"/>
  <c r="R14" i="39"/>
  <c r="N14" i="39"/>
  <c r="Q14" i="39" s="1"/>
  <c r="I14" i="39"/>
  <c r="AE14" i="39" s="1"/>
  <c r="H14" i="39"/>
  <c r="AD14" i="39" s="1"/>
  <c r="G14" i="39"/>
  <c r="AC14" i="39" s="1"/>
  <c r="F14" i="39"/>
  <c r="N13" i="39"/>
  <c r="Q13" i="39" s="1"/>
  <c r="I13" i="39"/>
  <c r="AE13" i="39" s="1"/>
  <c r="H13" i="39"/>
  <c r="G13" i="39"/>
  <c r="AC13" i="39" s="1"/>
  <c r="F13" i="39"/>
  <c r="R12" i="39"/>
  <c r="Q12" i="39"/>
  <c r="P12" i="39"/>
  <c r="R11" i="39"/>
  <c r="Q11" i="39"/>
  <c r="P11" i="39"/>
  <c r="R10" i="39"/>
  <c r="Q10" i="39"/>
  <c r="P10" i="39"/>
  <c r="R9" i="39"/>
  <c r="Q9" i="39"/>
  <c r="P9" i="39"/>
  <c r="O13" i="39" l="1"/>
  <c r="R13" i="39" s="1"/>
  <c r="F18" i="25"/>
  <c r="E18" i="27"/>
  <c r="D9" i="38"/>
  <c r="G18" i="31"/>
  <c r="C18" i="31"/>
  <c r="D17" i="31"/>
  <c r="E16" i="31"/>
  <c r="F15" i="31"/>
  <c r="G14" i="31"/>
  <c r="C14" i="31"/>
  <c r="D13" i="31"/>
  <c r="E12" i="31"/>
  <c r="F11" i="31"/>
  <c r="F10" i="31"/>
  <c r="G9" i="31"/>
  <c r="C9" i="31"/>
  <c r="D8" i="31"/>
  <c r="E7" i="31"/>
  <c r="F6" i="31"/>
  <c r="K17" i="30"/>
  <c r="G17" i="30"/>
  <c r="C17" i="30"/>
  <c r="J16" i="30"/>
  <c r="F16" i="30"/>
  <c r="I15" i="30"/>
  <c r="E15" i="30"/>
  <c r="L14" i="30"/>
  <c r="H14" i="30"/>
  <c r="D14" i="30"/>
  <c r="K13" i="30"/>
  <c r="G13" i="30"/>
  <c r="C13" i="30"/>
  <c r="J12" i="30"/>
  <c r="F12" i="30"/>
  <c r="I11" i="30"/>
  <c r="E11" i="30"/>
  <c r="L10" i="30"/>
  <c r="H10" i="30"/>
  <c r="D10" i="30"/>
  <c r="K9" i="30"/>
  <c r="G9" i="30"/>
  <c r="C9" i="30"/>
  <c r="J8" i="30"/>
  <c r="F8" i="30"/>
  <c r="G9" i="38"/>
  <c r="C9" i="38"/>
  <c r="F18" i="31"/>
  <c r="G17" i="31"/>
  <c r="C17" i="31"/>
  <c r="D16" i="31"/>
  <c r="E15" i="31"/>
  <c r="F14" i="31"/>
  <c r="G13" i="31"/>
  <c r="C13" i="31"/>
  <c r="D12" i="31"/>
  <c r="E11" i="31"/>
  <c r="E10" i="31"/>
  <c r="F9" i="31"/>
  <c r="G8" i="31"/>
  <c r="C8" i="31"/>
  <c r="D7" i="31"/>
  <c r="E6" i="31"/>
  <c r="J17" i="30"/>
  <c r="F17" i="30"/>
  <c r="I16" i="30"/>
  <c r="E16" i="30"/>
  <c r="L15" i="30"/>
  <c r="H15" i="30"/>
  <c r="D15" i="30"/>
  <c r="K14" i="30"/>
  <c r="G14" i="30"/>
  <c r="C14" i="30"/>
  <c r="J13" i="30"/>
  <c r="F13" i="30"/>
  <c r="I12" i="30"/>
  <c r="E12" i="30"/>
  <c r="L11" i="30"/>
  <c r="H11" i="30"/>
  <c r="D11" i="30"/>
  <c r="K10" i="30"/>
  <c r="G10" i="30"/>
  <c r="C10" i="30"/>
  <c r="J9" i="30"/>
  <c r="F9" i="30"/>
  <c r="I8" i="30"/>
  <c r="E8" i="30"/>
  <c r="L7" i="30"/>
  <c r="H7" i="30"/>
  <c r="D7" i="30"/>
  <c r="K6" i="30"/>
  <c r="G6" i="30"/>
  <c r="C6" i="30"/>
  <c r="J5" i="30"/>
  <c r="F5" i="30"/>
  <c r="F9" i="38"/>
  <c r="E18" i="31"/>
  <c r="F17" i="31"/>
  <c r="G16" i="31"/>
  <c r="C16" i="31"/>
  <c r="D15" i="31"/>
  <c r="E14" i="31"/>
  <c r="F13" i="31"/>
  <c r="G12" i="31"/>
  <c r="C12" i="31"/>
  <c r="D11" i="31"/>
  <c r="D10" i="31"/>
  <c r="E9" i="31"/>
  <c r="F8" i="31"/>
  <c r="G7" i="31"/>
  <c r="C7" i="31"/>
  <c r="D6" i="31"/>
  <c r="I17" i="30"/>
  <c r="E17" i="30"/>
  <c r="L16" i="30"/>
  <c r="H16" i="30"/>
  <c r="D16" i="30"/>
  <c r="K15" i="30"/>
  <c r="G15" i="30"/>
  <c r="C15" i="30"/>
  <c r="J14" i="30"/>
  <c r="F14" i="30"/>
  <c r="I13" i="30"/>
  <c r="E13" i="30"/>
  <c r="L12" i="30"/>
  <c r="H12" i="30"/>
  <c r="D12" i="30"/>
  <c r="K11" i="30"/>
  <c r="G11" i="30"/>
  <c r="C11" i="30"/>
  <c r="J10" i="30"/>
  <c r="F10" i="30"/>
  <c r="I9" i="30"/>
  <c r="E9" i="30"/>
  <c r="L8" i="30"/>
  <c r="H8" i="30"/>
  <c r="D8" i="30"/>
  <c r="K7" i="30"/>
  <c r="G7" i="30"/>
  <c r="C7" i="30"/>
  <c r="J6" i="30"/>
  <c r="F6" i="30"/>
  <c r="G18" i="25"/>
  <c r="F5" i="26"/>
  <c r="D6" i="26"/>
  <c r="F7" i="26"/>
  <c r="D8" i="26"/>
  <c r="F9" i="26"/>
  <c r="D10" i="26"/>
  <c r="F11" i="26"/>
  <c r="D12" i="26"/>
  <c r="C13" i="26"/>
  <c r="C14" i="26"/>
  <c r="G15" i="26"/>
  <c r="G16" i="26"/>
  <c r="F17" i="26"/>
  <c r="E6" i="27"/>
  <c r="E7" i="27"/>
  <c r="E8" i="27"/>
  <c r="F9" i="27"/>
  <c r="F10" i="27"/>
  <c r="F11" i="27"/>
  <c r="C16" i="27"/>
  <c r="C17" i="27"/>
  <c r="C18" i="27"/>
  <c r="D5" i="30"/>
  <c r="I5" i="30"/>
  <c r="D6" i="30"/>
  <c r="L6" i="30"/>
  <c r="I7" i="30"/>
  <c r="G8" i="30"/>
  <c r="H9" i="30"/>
  <c r="I10" i="30"/>
  <c r="F15" i="30"/>
  <c r="G16" i="30"/>
  <c r="H17" i="30"/>
  <c r="C6" i="31"/>
  <c r="D9" i="31"/>
  <c r="F12" i="31"/>
  <c r="G15" i="31"/>
  <c r="C5" i="26"/>
  <c r="G5" i="26"/>
  <c r="E6" i="26"/>
  <c r="C7" i="26"/>
  <c r="G7" i="26"/>
  <c r="E8" i="26"/>
  <c r="C9" i="26"/>
  <c r="G9" i="26"/>
  <c r="E10" i="26"/>
  <c r="C11" i="26"/>
  <c r="G11" i="26"/>
  <c r="E12" i="26"/>
  <c r="E13" i="26"/>
  <c r="D14" i="26"/>
  <c r="C15" i="26"/>
  <c r="C16" i="26"/>
  <c r="G17" i="26"/>
  <c r="F6" i="27"/>
  <c r="F7" i="27"/>
  <c r="C12" i="27"/>
  <c r="C13" i="27"/>
  <c r="C14" i="27"/>
  <c r="D15" i="27"/>
  <c r="D16" i="27"/>
  <c r="D17" i="27"/>
  <c r="E5" i="30"/>
  <c r="K5" i="30"/>
  <c r="E6" i="30"/>
  <c r="J7" i="30"/>
  <c r="K8" i="30"/>
  <c r="L9" i="30"/>
  <c r="C12" i="30"/>
  <c r="D13" i="30"/>
  <c r="E14" i="30"/>
  <c r="J15" i="30"/>
  <c r="K16" i="30"/>
  <c r="L17" i="30"/>
  <c r="G6" i="31"/>
  <c r="C10" i="31"/>
  <c r="E13" i="31"/>
  <c r="F16" i="31"/>
  <c r="D18" i="27"/>
  <c r="E17" i="27"/>
  <c r="F16" i="27"/>
  <c r="C15" i="27"/>
  <c r="D14" i="27"/>
  <c r="E13" i="27"/>
  <c r="F12" i="27"/>
  <c r="C11" i="27"/>
  <c r="D10" i="27"/>
  <c r="E9" i="27"/>
  <c r="F8" i="27"/>
  <c r="C7" i="27"/>
  <c r="D6" i="27"/>
  <c r="D17" i="26"/>
  <c r="F16" i="26"/>
  <c r="D15" i="26"/>
  <c r="F14" i="26"/>
  <c r="D13" i="26"/>
  <c r="F12" i="26"/>
  <c r="D5" i="26"/>
  <c r="F6" i="26"/>
  <c r="D7" i="26"/>
  <c r="F8" i="26"/>
  <c r="D9" i="26"/>
  <c r="F10" i="26"/>
  <c r="D11" i="26"/>
  <c r="G12" i="26"/>
  <c r="F13" i="26"/>
  <c r="E14" i="26"/>
  <c r="E15" i="26"/>
  <c r="D16" i="26"/>
  <c r="C17" i="26"/>
  <c r="C8" i="27"/>
  <c r="C9" i="27"/>
  <c r="C10" i="27"/>
  <c r="D11" i="27"/>
  <c r="D12" i="27"/>
  <c r="D13" i="27"/>
  <c r="E14" i="27"/>
  <c r="E15" i="27"/>
  <c r="E16" i="27"/>
  <c r="F17" i="27"/>
  <c r="F18" i="27"/>
  <c r="G5" i="30"/>
  <c r="L5" i="30"/>
  <c r="H6" i="30"/>
  <c r="E7" i="30"/>
  <c r="F11" i="30"/>
  <c r="G12" i="30"/>
  <c r="H13" i="30"/>
  <c r="I14" i="30"/>
  <c r="F7" i="31"/>
  <c r="G10" i="31"/>
  <c r="D14" i="31"/>
  <c r="E17" i="31"/>
  <c r="E5" i="26"/>
  <c r="C6" i="26"/>
  <c r="G6" i="26"/>
  <c r="E7" i="26"/>
  <c r="C8" i="26"/>
  <c r="G8" i="26"/>
  <c r="E9" i="26"/>
  <c r="C10" i="26"/>
  <c r="G10" i="26"/>
  <c r="E11" i="26"/>
  <c r="C12" i="26"/>
  <c r="G13" i="26"/>
  <c r="G14" i="26"/>
  <c r="F15" i="26"/>
  <c r="E16" i="26"/>
  <c r="E17" i="26"/>
  <c r="C6" i="27"/>
  <c r="D7" i="27"/>
  <c r="D8" i="27"/>
  <c r="D9" i="27"/>
  <c r="E10" i="27"/>
  <c r="E11" i="27"/>
  <c r="E12" i="27"/>
  <c r="F13" i="27"/>
  <c r="F14" i="27"/>
  <c r="F15" i="27"/>
  <c r="C5" i="30"/>
  <c r="H5" i="30"/>
  <c r="M18" i="30"/>
  <c r="I6" i="30"/>
  <c r="F7" i="30"/>
  <c r="C8" i="30"/>
  <c r="D9" i="30"/>
  <c r="E10" i="30"/>
  <c r="J11" i="30"/>
  <c r="K12" i="30"/>
  <c r="L13" i="30"/>
  <c r="C16" i="30"/>
  <c r="D17" i="30"/>
  <c r="E8" i="31"/>
  <c r="G11" i="31"/>
  <c r="C15" i="31"/>
  <c r="D18" i="31"/>
  <c r="E9" i="38"/>
  <c r="D18" i="25"/>
  <c r="H6" i="25"/>
  <c r="H10" i="25"/>
  <c r="H14" i="25"/>
  <c r="E17" i="29"/>
  <c r="I6" i="32"/>
  <c r="H7" i="25"/>
  <c r="H11" i="25"/>
  <c r="H15" i="25"/>
  <c r="M18" i="32"/>
  <c r="C18" i="25"/>
  <c r="L5" i="25"/>
  <c r="H8" i="25"/>
  <c r="H12" i="25"/>
  <c r="H16" i="25"/>
  <c r="H9" i="25"/>
  <c r="H13" i="25"/>
  <c r="H17" i="25"/>
  <c r="D7" i="28"/>
  <c r="F8" i="28"/>
  <c r="D11" i="28"/>
  <c r="F12" i="28"/>
  <c r="D15" i="28"/>
  <c r="F16" i="28"/>
  <c r="D6" i="29"/>
  <c r="E9" i="29"/>
  <c r="C11" i="29"/>
  <c r="F12" i="29"/>
  <c r="D14" i="29"/>
  <c r="E6" i="32"/>
  <c r="F17" i="38"/>
  <c r="D16" i="38"/>
  <c r="F15" i="38"/>
  <c r="D14" i="38"/>
  <c r="F13" i="38"/>
  <c r="D12" i="38"/>
  <c r="F11" i="38"/>
  <c r="D10" i="38"/>
  <c r="D8" i="38"/>
  <c r="F7" i="38"/>
  <c r="D6" i="38"/>
  <c r="F5" i="38"/>
  <c r="C18" i="29"/>
  <c r="D17" i="29"/>
  <c r="E16" i="29"/>
  <c r="F15" i="29"/>
  <c r="C14" i="29"/>
  <c r="D13" i="29"/>
  <c r="E12" i="29"/>
  <c r="F11" i="29"/>
  <c r="C10" i="29"/>
  <c r="D9" i="29"/>
  <c r="E8" i="29"/>
  <c r="F7" i="29"/>
  <c r="C6" i="29"/>
  <c r="G17" i="28"/>
  <c r="C17" i="28"/>
  <c r="E16" i="28"/>
  <c r="G15" i="28"/>
  <c r="C15" i="28"/>
  <c r="E14" i="28"/>
  <c r="G13" i="28"/>
  <c r="C13" i="28"/>
  <c r="E12" i="28"/>
  <c r="G11" i="28"/>
  <c r="C11" i="28"/>
  <c r="E10" i="28"/>
  <c r="G9" i="28"/>
  <c r="C9" i="28"/>
  <c r="E8" i="28"/>
  <c r="G7" i="28"/>
  <c r="C7" i="28"/>
  <c r="E6" i="28"/>
  <c r="G5" i="28"/>
  <c r="C5" i="28"/>
  <c r="E17" i="38"/>
  <c r="G16" i="38"/>
  <c r="C16" i="38"/>
  <c r="E15" i="38"/>
  <c r="G14" i="38"/>
  <c r="C14" i="38"/>
  <c r="E13" i="38"/>
  <c r="G12" i="38"/>
  <c r="C12" i="38"/>
  <c r="E11" i="38"/>
  <c r="G10" i="38"/>
  <c r="C10" i="38"/>
  <c r="G8" i="38"/>
  <c r="C8" i="38"/>
  <c r="E7" i="38"/>
  <c r="G6" i="38"/>
  <c r="C6" i="38"/>
  <c r="E5" i="38"/>
  <c r="D17" i="38"/>
  <c r="F16" i="38"/>
  <c r="D15" i="38"/>
  <c r="F14" i="38"/>
  <c r="D13" i="38"/>
  <c r="F12" i="38"/>
  <c r="D11" i="38"/>
  <c r="F10" i="38"/>
  <c r="F8" i="38"/>
  <c r="D7" i="38"/>
  <c r="F6" i="38"/>
  <c r="D5" i="38"/>
  <c r="E18" i="29"/>
  <c r="F17" i="29"/>
  <c r="C16" i="29"/>
  <c r="D15" i="29"/>
  <c r="E14" i="29"/>
  <c r="F13" i="29"/>
  <c r="C12" i="29"/>
  <c r="D11" i="29"/>
  <c r="E10" i="29"/>
  <c r="F9" i="29"/>
  <c r="C8" i="29"/>
  <c r="D7" i="29"/>
  <c r="E6" i="29"/>
  <c r="E17" i="28"/>
  <c r="G16" i="28"/>
  <c r="C16" i="28"/>
  <c r="E15" i="28"/>
  <c r="G14" i="28"/>
  <c r="C14" i="28"/>
  <c r="E13" i="28"/>
  <c r="G12" i="28"/>
  <c r="C12" i="28"/>
  <c r="E11" i="28"/>
  <c r="G10" i="28"/>
  <c r="C10" i="28"/>
  <c r="E9" i="28"/>
  <c r="G8" i="28"/>
  <c r="C8" i="28"/>
  <c r="E7" i="28"/>
  <c r="G6" i="28"/>
  <c r="C6" i="28"/>
  <c r="E5" i="28"/>
  <c r="G17" i="38"/>
  <c r="C17" i="38"/>
  <c r="E16" i="38"/>
  <c r="G15" i="38"/>
  <c r="C15" i="38"/>
  <c r="E14" i="38"/>
  <c r="G13" i="38"/>
  <c r="C13" i="38"/>
  <c r="E12" i="38"/>
  <c r="G11" i="38"/>
  <c r="C11" i="38"/>
  <c r="E10" i="38"/>
  <c r="E8" i="38"/>
  <c r="G7" i="38"/>
  <c r="C7" i="38"/>
  <c r="E6" i="38"/>
  <c r="G5" i="38"/>
  <c r="C5" i="38"/>
  <c r="D6" i="28"/>
  <c r="F7" i="28"/>
  <c r="D10" i="28"/>
  <c r="F11" i="28"/>
  <c r="D14" i="28"/>
  <c r="F15" i="28"/>
  <c r="F6" i="29"/>
  <c r="D8" i="29"/>
  <c r="E11" i="29"/>
  <c r="C13" i="29"/>
  <c r="F14" i="29"/>
  <c r="D16" i="29"/>
  <c r="F5" i="32"/>
  <c r="F7" i="32"/>
  <c r="G6" i="32"/>
  <c r="L5" i="32"/>
  <c r="D5" i="32"/>
  <c r="K6" i="32"/>
  <c r="C6" i="32"/>
  <c r="H5" i="32"/>
  <c r="D18" i="33"/>
  <c r="E5" i="25"/>
  <c r="D5" i="28"/>
  <c r="F6" i="28"/>
  <c r="D9" i="28"/>
  <c r="F10" i="28"/>
  <c r="D13" i="28"/>
  <c r="F14" i="28"/>
  <c r="D17" i="28"/>
  <c r="C7" i="29"/>
  <c r="F8" i="29"/>
  <c r="D10" i="29"/>
  <c r="E13" i="29"/>
  <c r="C15" i="29"/>
  <c r="F16" i="29"/>
  <c r="D18" i="29"/>
  <c r="J5" i="32"/>
  <c r="F5" i="28"/>
  <c r="D8" i="28"/>
  <c r="F9" i="28"/>
  <c r="D12" i="28"/>
  <c r="F13" i="28"/>
  <c r="D16" i="28"/>
  <c r="F17" i="28"/>
  <c r="E7" i="29"/>
  <c r="C9" i="29"/>
  <c r="G9" i="29" s="1"/>
  <c r="F10" i="29"/>
  <c r="D12" i="29"/>
  <c r="E15" i="29"/>
  <c r="C17" i="29"/>
  <c r="G17" i="29" s="1"/>
  <c r="F18" i="29"/>
  <c r="AD61" i="39"/>
  <c r="AD81" i="39"/>
  <c r="AD97" i="39"/>
  <c r="AD113" i="39"/>
  <c r="D7" i="32"/>
  <c r="H7" i="32"/>
  <c r="L7" i="32"/>
  <c r="E8" i="32"/>
  <c r="I8" i="32"/>
  <c r="F9" i="32"/>
  <c r="J9" i="32"/>
  <c r="C10" i="32"/>
  <c r="G10" i="32"/>
  <c r="K10" i="32"/>
  <c r="D11" i="32"/>
  <c r="H11" i="32"/>
  <c r="L11" i="32"/>
  <c r="E12" i="32"/>
  <c r="I12" i="32"/>
  <c r="F13" i="32"/>
  <c r="J13" i="32"/>
  <c r="C14" i="32"/>
  <c r="G14" i="32"/>
  <c r="K14" i="32"/>
  <c r="D15" i="32"/>
  <c r="H15" i="32"/>
  <c r="L15" i="32"/>
  <c r="E16" i="32"/>
  <c r="I16" i="32"/>
  <c r="F17" i="32"/>
  <c r="J17" i="32"/>
  <c r="E6" i="33"/>
  <c r="D7" i="33"/>
  <c r="C8" i="33"/>
  <c r="G8" i="33"/>
  <c r="F9" i="33"/>
  <c r="E10" i="33"/>
  <c r="D11" i="33"/>
  <c r="C12" i="33"/>
  <c r="G12" i="33"/>
  <c r="F13" i="33"/>
  <c r="E14" i="33"/>
  <c r="D15" i="33"/>
  <c r="C16" i="33"/>
  <c r="G16" i="33"/>
  <c r="F17" i="33"/>
  <c r="E18" i="33"/>
  <c r="C5" i="32"/>
  <c r="G5" i="32"/>
  <c r="K5" i="32"/>
  <c r="D6" i="32"/>
  <c r="H6" i="32"/>
  <c r="L6" i="32"/>
  <c r="E7" i="32"/>
  <c r="I7" i="32"/>
  <c r="F8" i="32"/>
  <c r="J8" i="32"/>
  <c r="C9" i="32"/>
  <c r="G9" i="32"/>
  <c r="K9" i="32"/>
  <c r="D10" i="32"/>
  <c r="H10" i="32"/>
  <c r="L10" i="32"/>
  <c r="E11" i="32"/>
  <c r="I11" i="32"/>
  <c r="F12" i="32"/>
  <c r="J12" i="32"/>
  <c r="C13" i="32"/>
  <c r="G13" i="32"/>
  <c r="K13" i="32"/>
  <c r="D14" i="32"/>
  <c r="H14" i="32"/>
  <c r="L14" i="32"/>
  <c r="E15" i="32"/>
  <c r="I15" i="32"/>
  <c r="F16" i="32"/>
  <c r="J16" i="32"/>
  <c r="C17" i="32"/>
  <c r="G17" i="32"/>
  <c r="K17" i="32"/>
  <c r="F6" i="33"/>
  <c r="E7" i="33"/>
  <c r="D8" i="33"/>
  <c r="C9" i="33"/>
  <c r="G9" i="33"/>
  <c r="F10" i="33"/>
  <c r="E11" i="33"/>
  <c r="D12" i="33"/>
  <c r="C13" i="33"/>
  <c r="G13" i="33"/>
  <c r="F14" i="33"/>
  <c r="E15" i="33"/>
  <c r="D16" i="33"/>
  <c r="C17" i="33"/>
  <c r="G17" i="33"/>
  <c r="F18" i="33"/>
  <c r="J7" i="32"/>
  <c r="C8" i="32"/>
  <c r="G8" i="32"/>
  <c r="K8" i="32"/>
  <c r="D9" i="32"/>
  <c r="H9" i="32"/>
  <c r="L9" i="32"/>
  <c r="E10" i="32"/>
  <c r="I10" i="32"/>
  <c r="F11" i="32"/>
  <c r="J11" i="32"/>
  <c r="C12" i="32"/>
  <c r="G12" i="32"/>
  <c r="K12" i="32"/>
  <c r="D13" i="32"/>
  <c r="H13" i="32"/>
  <c r="L13" i="32"/>
  <c r="E14" i="32"/>
  <c r="I14" i="32"/>
  <c r="F15" i="32"/>
  <c r="J15" i="32"/>
  <c r="C16" i="32"/>
  <c r="G16" i="32"/>
  <c r="K16" i="32"/>
  <c r="D17" i="32"/>
  <c r="H17" i="32"/>
  <c r="L17" i="32"/>
  <c r="C6" i="33"/>
  <c r="G6" i="33"/>
  <c r="F7" i="33"/>
  <c r="E8" i="33"/>
  <c r="D9" i="33"/>
  <c r="C10" i="33"/>
  <c r="G10" i="33"/>
  <c r="F11" i="33"/>
  <c r="E12" i="33"/>
  <c r="D13" i="33"/>
  <c r="C14" i="33"/>
  <c r="G14" i="33"/>
  <c r="F15" i="33"/>
  <c r="E16" i="33"/>
  <c r="D17" i="33"/>
  <c r="C18" i="33"/>
  <c r="G18" i="33"/>
  <c r="E5" i="32"/>
  <c r="I5" i="32"/>
  <c r="F6" i="32"/>
  <c r="J6" i="32"/>
  <c r="C7" i="32"/>
  <c r="G7" i="32"/>
  <c r="K7" i="32"/>
  <c r="D8" i="32"/>
  <c r="H8" i="32"/>
  <c r="L8" i="32"/>
  <c r="E9" i="32"/>
  <c r="I9" i="32"/>
  <c r="F10" i="32"/>
  <c r="J10" i="32"/>
  <c r="C11" i="32"/>
  <c r="G11" i="32"/>
  <c r="K11" i="32"/>
  <c r="D12" i="32"/>
  <c r="H12" i="32"/>
  <c r="L12" i="32"/>
  <c r="E13" i="32"/>
  <c r="I13" i="32"/>
  <c r="F14" i="32"/>
  <c r="J14" i="32"/>
  <c r="C15" i="32"/>
  <c r="G15" i="32"/>
  <c r="K15" i="32"/>
  <c r="D16" i="32"/>
  <c r="H16" i="32"/>
  <c r="L16" i="32"/>
  <c r="E17" i="32"/>
  <c r="I17" i="32"/>
  <c r="D6" i="33"/>
  <c r="C7" i="33"/>
  <c r="G7" i="33"/>
  <c r="F8" i="33"/>
  <c r="E9" i="33"/>
  <c r="D10" i="33"/>
  <c r="C11" i="33"/>
  <c r="G11" i="33"/>
  <c r="F12" i="33"/>
  <c r="E13" i="33"/>
  <c r="D14" i="33"/>
  <c r="C15" i="33"/>
  <c r="G15" i="33"/>
  <c r="F16" i="33"/>
  <c r="E17" i="33"/>
  <c r="P13" i="39"/>
  <c r="AD13" i="39"/>
  <c r="P25" i="39"/>
  <c r="P29" i="39"/>
  <c r="P41" i="39"/>
  <c r="P58" i="39"/>
  <c r="P62" i="39"/>
  <c r="P78" i="39"/>
  <c r="P98" i="39"/>
  <c r="P114" i="39"/>
  <c r="P32" i="39"/>
  <c r="P36" i="39"/>
  <c r="P77" i="39"/>
  <c r="P105" i="39"/>
  <c r="P19" i="39"/>
  <c r="P43" i="39"/>
  <c r="P55" i="39"/>
  <c r="P60" i="39"/>
  <c r="P64" i="39"/>
  <c r="P84" i="39"/>
  <c r="P88" i="39"/>
  <c r="P112" i="39"/>
  <c r="P14" i="39"/>
  <c r="P22" i="39"/>
  <c r="P26" i="39"/>
  <c r="P30" i="39"/>
  <c r="P38" i="39"/>
  <c r="P50" i="39"/>
  <c r="P59" i="39"/>
  <c r="P79" i="39"/>
  <c r="P83" i="39"/>
  <c r="P99" i="39"/>
  <c r="P111" i="39"/>
  <c r="P115" i="39"/>
  <c r="H12" i="26" l="1"/>
  <c r="H12" i="24"/>
  <c r="G14" i="24"/>
  <c r="H15" i="38"/>
  <c r="D18" i="38"/>
  <c r="G18" i="38"/>
  <c r="G6" i="24"/>
  <c r="G18" i="30"/>
  <c r="H18" i="30"/>
  <c r="H8" i="26"/>
  <c r="H6" i="26"/>
  <c r="E18" i="26"/>
  <c r="C18" i="30"/>
  <c r="G3" i="24"/>
  <c r="G9" i="27"/>
  <c r="H7" i="24"/>
  <c r="K18" i="30"/>
  <c r="H15" i="26"/>
  <c r="H9" i="26"/>
  <c r="I18" i="30"/>
  <c r="G16" i="27"/>
  <c r="H4" i="24"/>
  <c r="F18" i="30"/>
  <c r="G8" i="24"/>
  <c r="E19" i="31"/>
  <c r="H10" i="24"/>
  <c r="H9" i="38"/>
  <c r="G7" i="24"/>
  <c r="G15" i="24"/>
  <c r="H11" i="24"/>
  <c r="L18" i="30"/>
  <c r="G8" i="27"/>
  <c r="D19" i="27"/>
  <c r="G19" i="31"/>
  <c r="E18" i="30"/>
  <c r="G14" i="27"/>
  <c r="F19" i="27"/>
  <c r="H11" i="26"/>
  <c r="G18" i="26"/>
  <c r="D18" i="30"/>
  <c r="G9" i="24"/>
  <c r="H8" i="24"/>
  <c r="J18" i="30"/>
  <c r="H14" i="24"/>
  <c r="H15" i="24"/>
  <c r="C19" i="27"/>
  <c r="G6" i="27"/>
  <c r="H17" i="26"/>
  <c r="D18" i="26"/>
  <c r="G7" i="27"/>
  <c r="G11" i="27"/>
  <c r="G15" i="27"/>
  <c r="G13" i="27"/>
  <c r="C18" i="26"/>
  <c r="H5" i="26"/>
  <c r="H3" i="24"/>
  <c r="C19" i="31"/>
  <c r="G18" i="27"/>
  <c r="E19" i="27"/>
  <c r="H14" i="26"/>
  <c r="H9" i="24"/>
  <c r="G4" i="24"/>
  <c r="G12" i="24"/>
  <c r="H5" i="24"/>
  <c r="G11" i="24"/>
  <c r="H6" i="24"/>
  <c r="H10" i="26"/>
  <c r="G10" i="27"/>
  <c r="G10" i="24"/>
  <c r="G12" i="27"/>
  <c r="H16" i="26"/>
  <c r="H7" i="26"/>
  <c r="G17" i="27"/>
  <c r="H13" i="26"/>
  <c r="F18" i="26"/>
  <c r="G5" i="24"/>
  <c r="G13" i="24"/>
  <c r="D19" i="31"/>
  <c r="H13" i="24"/>
  <c r="F19" i="31"/>
  <c r="H17" i="24"/>
  <c r="H11" i="38"/>
  <c r="J18" i="32"/>
  <c r="H18" i="32"/>
  <c r="D18" i="28"/>
  <c r="F19" i="29"/>
  <c r="H10" i="28"/>
  <c r="E19" i="29"/>
  <c r="H16" i="38"/>
  <c r="G18" i="28"/>
  <c r="H11" i="28"/>
  <c r="F18" i="38"/>
  <c r="H21" i="24"/>
  <c r="F18" i="32"/>
  <c r="F18" i="28"/>
  <c r="G15" i="29"/>
  <c r="G7" i="29"/>
  <c r="E18" i="25"/>
  <c r="H5" i="25"/>
  <c r="H18" i="25" s="1"/>
  <c r="G13" i="29"/>
  <c r="H13" i="38"/>
  <c r="E18" i="28"/>
  <c r="H8" i="28"/>
  <c r="H16" i="28"/>
  <c r="E18" i="38"/>
  <c r="H8" i="38"/>
  <c r="H14" i="38"/>
  <c r="H9" i="28"/>
  <c r="H17" i="28"/>
  <c r="D19" i="29"/>
  <c r="H7" i="38"/>
  <c r="H6" i="28"/>
  <c r="H14" i="28"/>
  <c r="G8" i="29"/>
  <c r="G12" i="29"/>
  <c r="G16" i="29"/>
  <c r="H6" i="38"/>
  <c r="H12" i="38"/>
  <c r="H7" i="28"/>
  <c r="H15" i="28"/>
  <c r="G26" i="24"/>
  <c r="G18" i="24"/>
  <c r="L18" i="32"/>
  <c r="C18" i="38"/>
  <c r="H5" i="38"/>
  <c r="H17" i="38"/>
  <c r="H12" i="28"/>
  <c r="H10" i="38"/>
  <c r="C18" i="28"/>
  <c r="H5" i="28"/>
  <c r="H13" i="28"/>
  <c r="G6" i="29"/>
  <c r="C19" i="29"/>
  <c r="G10" i="29"/>
  <c r="G14" i="29"/>
  <c r="G18" i="29"/>
  <c r="G11" i="29"/>
  <c r="G22" i="24"/>
  <c r="H28" i="24"/>
  <c r="G17" i="24"/>
  <c r="H22" i="24"/>
  <c r="D18" i="32"/>
  <c r="I18" i="32"/>
  <c r="H24" i="24"/>
  <c r="G27" i="24"/>
  <c r="G19" i="24"/>
  <c r="H27" i="24"/>
  <c r="G28" i="24"/>
  <c r="G20" i="24"/>
  <c r="K18" i="32"/>
  <c r="H18" i="24"/>
  <c r="G25" i="24"/>
  <c r="D19" i="33"/>
  <c r="E18" i="32"/>
  <c r="H20" i="24"/>
  <c r="G19" i="33"/>
  <c r="H23" i="24"/>
  <c r="F19" i="33"/>
  <c r="G18" i="32"/>
  <c r="H25" i="24"/>
  <c r="C19" i="33"/>
  <c r="H16" i="24"/>
  <c r="G23" i="24"/>
  <c r="H19" i="24"/>
  <c r="G24" i="24"/>
  <c r="C18" i="32"/>
  <c r="G16" i="24"/>
  <c r="H26" i="24"/>
  <c r="E19" i="33"/>
  <c r="G21" i="24"/>
  <c r="H19" i="30" l="1"/>
  <c r="J19" i="30"/>
  <c r="H18" i="26"/>
  <c r="G19" i="30"/>
  <c r="D19" i="30"/>
  <c r="I19" i="30"/>
  <c r="G19" i="27"/>
  <c r="E19" i="30"/>
  <c r="L19" i="30"/>
  <c r="F19" i="30"/>
  <c r="K19" i="30"/>
  <c r="C19" i="30"/>
  <c r="A18" i="30"/>
  <c r="G19" i="29"/>
  <c r="F19" i="32"/>
  <c r="H18" i="28"/>
  <c r="H18" i="38"/>
  <c r="L19" i="32"/>
  <c r="J19" i="32"/>
  <c r="G19" i="32"/>
  <c r="I19" i="32"/>
  <c r="C19" i="32"/>
  <c r="A18" i="32"/>
  <c r="E19" i="32"/>
  <c r="K19" i="32"/>
  <c r="D19" i="32"/>
  <c r="H19" i="32"/>
</calcChain>
</file>

<file path=xl/sharedStrings.xml><?xml version="1.0" encoding="utf-8"?>
<sst xmlns="http://schemas.openxmlformats.org/spreadsheetml/2006/main" count="18619" uniqueCount="9559">
  <si>
    <t>Giá đất điều tra</t>
  </si>
  <si>
    <t>So sánh %</t>
  </si>
  <si>
    <t>Tổng số phiếu</t>
  </si>
  <si>
    <t>Cao nhất</t>
  </si>
  <si>
    <t>Thấp nhất</t>
  </si>
  <si>
    <t>Tỉnh: Hà Tĩnh</t>
  </si>
  <si>
    <t>Loại đô thị</t>
  </si>
  <si>
    <t>Giá đất hiện hành</t>
  </si>
  <si>
    <t>Ghi chú
(Lý do điều chỉnh giá)</t>
  </si>
  <si>
    <t>STT</t>
  </si>
  <si>
    <t>Mẫu số 14</t>
  </si>
  <si>
    <t>ĐVT: tuyến đường, đoạn đường</t>
  </si>
  <si>
    <t>Tên huyện, thị xã</t>
  </si>
  <si>
    <t>Đô thị/ nông thôn</t>
  </si>
  <si>
    <t>Điều chỉnh tên</t>
  </si>
  <si>
    <t>Bổ sung mới</t>
  </si>
  <si>
    <t>Điều chỉnh tăng</t>
  </si>
  <si>
    <t>Điều chỉnh giảm</t>
  </si>
  <si>
    <t>Bỏ tuyến</t>
  </si>
  <si>
    <t>Đô thị</t>
  </si>
  <si>
    <t>Nông thôn</t>
  </si>
  <si>
    <t>ĐVT: phiếu điều tra</t>
  </si>
  <si>
    <t>Đơn vị hành chính</t>
  </si>
  <si>
    <t>Số lượng điểm điều tra (xã, phường, thị trấn)</t>
  </si>
  <si>
    <t>Số lượng điểm giá điều tra (tuyến đường, đoạn đường)</t>
  </si>
  <si>
    <t>Thông tin chung</t>
  </si>
  <si>
    <t>Đất ở nông thôn</t>
  </si>
  <si>
    <t>Đất ở đô thị</t>
  </si>
  <si>
    <t>Tổng</t>
  </si>
  <si>
    <t>Số phiếu tăng</t>
  </si>
  <si>
    <t>Tổng số phiếu tăng</t>
  </si>
  <si>
    <t>Dưới 20%</t>
  </si>
  <si>
    <t>Từ 20% -  &lt;50%</t>
  </si>
  <si>
    <t>Từ 50% -  &lt;100%</t>
  </si>
  <si>
    <t>Từ 100% - &lt;150%</t>
  </si>
  <si>
    <t>Từ 150% trở lên</t>
  </si>
  <si>
    <t>Dưới 10%</t>
  </si>
  <si>
    <t>Từ 10% -  &lt; 20%</t>
  </si>
  <si>
    <t>Từ 20% -  &lt; 40%</t>
  </si>
  <si>
    <t>Từ 40% trở lên</t>
  </si>
  <si>
    <t>Tỷ lệ tăng giữa giá đất đề xuất và giá đất hiện hành</t>
  </si>
  <si>
    <t>Từ 40% - &lt;60%</t>
  </si>
  <si>
    <t>Từ 60% trở lên</t>
  </si>
  <si>
    <t>Tỷ lệ giảm giữa giá đất đề xuất và giá đất hiện hành</t>
  </si>
  <si>
    <t>Thành phố Hà Tĩnh</t>
  </si>
  <si>
    <t>Thị xã Hồng Lĩnh</t>
  </si>
  <si>
    <t>Thị xã Kỳ Anh</t>
  </si>
  <si>
    <t>Huyện Nghi Xuân</t>
  </si>
  <si>
    <t>Huyện Đức Thọ</t>
  </si>
  <si>
    <t>Huyện Hương Sơn</t>
  </si>
  <si>
    <t>Huyện Hương Khê</t>
  </si>
  <si>
    <t>Huyện Vũ Quang</t>
  </si>
  <si>
    <t>Huyện Can Lộc</t>
  </si>
  <si>
    <t>Huyện Thạch Hà</t>
  </si>
  <si>
    <t>Huyện Lộc Hà</t>
  </si>
  <si>
    <t>Huyện Cẩm Xuyên</t>
  </si>
  <si>
    <t>Huyện Kỳ Anh</t>
  </si>
  <si>
    <t>Tổng số</t>
  </si>
  <si>
    <t>Chưa tính các tuyến tăng 0% do đề xuất giữ giá hiện hành</t>
  </si>
  <si>
    <t>SL xã điều tra</t>
  </si>
  <si>
    <t>SL điểm điều tra</t>
  </si>
  <si>
    <t>Điều chỉnh tên không điều chỉnh giá</t>
  </si>
  <si>
    <t>Điều chỉnh tên ko ĐC giá</t>
  </si>
  <si>
    <t>TT Xuân An</t>
  </si>
  <si>
    <t>TT Đức Thọ</t>
  </si>
  <si>
    <t>TT Nghi Xuân</t>
  </si>
  <si>
    <t>TT Phố Châu</t>
  </si>
  <si>
    <t>TT Tây Sơn</t>
  </si>
  <si>
    <t>NQ 59/NQ-HĐND ngày 15/7/2017</t>
  </si>
  <si>
    <t>TT Thạch Hà</t>
  </si>
  <si>
    <t>NQ 38/NQ-HĐND ngày 15/12/2016</t>
  </si>
  <si>
    <t>Số tên đường được đặt</t>
  </si>
  <si>
    <t>Thuộc TT</t>
  </si>
  <si>
    <t>Thuộc Nghị quyết</t>
  </si>
  <si>
    <t>XA</t>
  </si>
  <si>
    <t>Tiên Điền</t>
  </si>
  <si>
    <t>1.1</t>
  </si>
  <si>
    <t>DI</t>
  </si>
  <si>
    <t>X</t>
  </si>
  <si>
    <t>1.2</t>
  </si>
  <si>
    <t>1.3</t>
  </si>
  <si>
    <t>BS</t>
  </si>
  <si>
    <t>Xuân Đan</t>
  </si>
  <si>
    <t>2.1</t>
  </si>
  <si>
    <t>3.1</t>
  </si>
  <si>
    <t>3.2</t>
  </si>
  <si>
    <t>4.1</t>
  </si>
  <si>
    <t>4.2</t>
  </si>
  <si>
    <t>4.3</t>
  </si>
  <si>
    <t>5.1</t>
  </si>
  <si>
    <t>5.2</t>
  </si>
  <si>
    <t>5.3</t>
  </si>
  <si>
    <t>6.1</t>
  </si>
  <si>
    <t>6.2</t>
  </si>
  <si>
    <t>6.3</t>
  </si>
  <si>
    <t>7.1</t>
  </si>
  <si>
    <t>7.2</t>
  </si>
  <si>
    <t>7.3</t>
  </si>
  <si>
    <t>8.1</t>
  </si>
  <si>
    <t>8.2</t>
  </si>
  <si>
    <t>8.3</t>
  </si>
  <si>
    <t>8.4</t>
  </si>
  <si>
    <t>8.5</t>
  </si>
  <si>
    <t>8.6</t>
  </si>
  <si>
    <t>Xuân Trường</t>
  </si>
  <si>
    <t>9.1</t>
  </si>
  <si>
    <t>9.2</t>
  </si>
  <si>
    <t>10.1</t>
  </si>
  <si>
    <t>10.2</t>
  </si>
  <si>
    <t>11.1</t>
  </si>
  <si>
    <t>11.2</t>
  </si>
  <si>
    <t>12.1</t>
  </si>
  <si>
    <t>12.2</t>
  </si>
  <si>
    <t>13.1</t>
  </si>
  <si>
    <t>13.2</t>
  </si>
  <si>
    <t>13.3</t>
  </si>
  <si>
    <t>13.4</t>
  </si>
  <si>
    <t>14.1</t>
  </si>
  <si>
    <t>14.2</t>
  </si>
  <si>
    <t>15.1</t>
  </si>
  <si>
    <t>15.2</t>
  </si>
  <si>
    <t>15.3</t>
  </si>
  <si>
    <t>15.4</t>
  </si>
  <si>
    <t>15.5</t>
  </si>
  <si>
    <t>A</t>
  </si>
  <si>
    <t>1</t>
  </si>
  <si>
    <t>1.4</t>
  </si>
  <si>
    <t>1.5</t>
  </si>
  <si>
    <t>1.6</t>
  </si>
  <si>
    <t>1.7</t>
  </si>
  <si>
    <t>1.8</t>
  </si>
  <si>
    <t>1.9</t>
  </si>
  <si>
    <t>1.10</t>
  </si>
  <si>
    <t>5.4</t>
  </si>
  <si>
    <t>5.5</t>
  </si>
  <si>
    <t>5.7</t>
  </si>
  <si>
    <t>5.8</t>
  </si>
  <si>
    <t>5.9</t>
  </si>
  <si>
    <t>7.4</t>
  </si>
  <si>
    <t>7.5</t>
  </si>
  <si>
    <t>7.6</t>
  </si>
  <si>
    <t>12.6</t>
  </si>
  <si>
    <t>13.5</t>
  </si>
  <si>
    <t>13.6</t>
  </si>
  <si>
    <t>13.7</t>
  </si>
  <si>
    <t>13.8</t>
  </si>
  <si>
    <t>13.9</t>
  </si>
  <si>
    <t>13.10</t>
  </si>
  <si>
    <t>14</t>
  </si>
  <si>
    <t>14.3</t>
  </si>
  <si>
    <t>14.4</t>
  </si>
  <si>
    <t>14.5</t>
  </si>
  <si>
    <t>14.6</t>
  </si>
  <si>
    <t>14.7</t>
  </si>
  <si>
    <t>14.8</t>
  </si>
  <si>
    <t>14.9</t>
  </si>
  <si>
    <t>14.10</t>
  </si>
  <si>
    <t>14.11</t>
  </si>
  <si>
    <t>14.12</t>
  </si>
  <si>
    <t>14.13</t>
  </si>
  <si>
    <t>15</t>
  </si>
  <si>
    <t>15.6</t>
  </si>
  <si>
    <t>15.7</t>
  </si>
  <si>
    <t>B</t>
  </si>
  <si>
    <t>x</t>
  </si>
  <si>
    <t>1.11</t>
  </si>
  <si>
    <t>1.12</t>
  </si>
  <si>
    <t>1.13</t>
  </si>
  <si>
    <t>1.14</t>
  </si>
  <si>
    <t>Đường liên thôn</t>
  </si>
  <si>
    <t>Đường trục xã</t>
  </si>
  <si>
    <t>13.11</t>
  </si>
  <si>
    <t>13.12</t>
  </si>
  <si>
    <t>Tỉnh Lộ 554</t>
  </si>
  <si>
    <t>IV</t>
  </si>
  <si>
    <t>Sơn Thịnh</t>
  </si>
  <si>
    <t>Sơn Diệm</t>
  </si>
  <si>
    <t>5.10</t>
  </si>
  <si>
    <t>5.11</t>
  </si>
  <si>
    <t>5.12</t>
  </si>
  <si>
    <t>Sơn Hà</t>
  </si>
  <si>
    <t>10</t>
  </si>
  <si>
    <t>Sơn Phúc</t>
  </si>
  <si>
    <t>Sơn Mỹ</t>
  </si>
  <si>
    <t>13</t>
  </si>
  <si>
    <t>Sơn Mai</t>
  </si>
  <si>
    <t>Sơn Quang</t>
  </si>
  <si>
    <t>Quốc lộ 8A</t>
  </si>
  <si>
    <t>Sơn Tân</t>
  </si>
  <si>
    <t>V</t>
  </si>
  <si>
    <t>HUYỆN ĐỨC THỌ</t>
  </si>
  <si>
    <t>Đức Yên</t>
  </si>
  <si>
    <t>Từ đường sắt đến cống tiêu nước Tùng Ảnh</t>
  </si>
  <si>
    <t>Từ đường sắt đến Cầu Đôi II</t>
  </si>
  <si>
    <t>Đường Đức Yên Tùng Ảnh</t>
  </si>
  <si>
    <t>Từ đường sắt đến Quốc lộ 8A</t>
  </si>
  <si>
    <t>Đường Cơ đê La Giang phía đồng</t>
  </si>
  <si>
    <t>Đoạn tiếp giáp địa giới thị trấn Đức Thọ đến hết khu dân cư xóm 4 Quang Lĩnh (Bãi Phở) xã Đức Yên</t>
  </si>
  <si>
    <t>Tiếp đó đến hết địa giới hành chính xã Đức Yên</t>
  </si>
  <si>
    <t>Đường WB (Đoạn qua xã Đức Yên)</t>
  </si>
  <si>
    <t>Đường WB đoạn qua xã Đức Yên</t>
  </si>
  <si>
    <t>Các lô đất dãy 2-3 bám đường QL 8A vùng Tam Tang</t>
  </si>
  <si>
    <t>Các lô đất dãy 4-5 bám đường QL 8A vùng Tam Tang</t>
  </si>
  <si>
    <t>Đường từ tượng Đức Mẹ thôn Đại Thành lên hết trục đường tiếp giáp với Thị trấn</t>
  </si>
  <si>
    <t>Đường trục thôn Đại nghĩa Từ cầu hói trước đất anh Minh qua đường WB2 đến trước đất bà Mai</t>
  </si>
  <si>
    <t>Đường trục thôn Đức Minh từ đê đến cuối đường xóm</t>
  </si>
  <si>
    <t>Các vị trí còn lại của xã</t>
  </si>
  <si>
    <t>Xã Tùng Ảnh</t>
  </si>
  <si>
    <t>Từ cống tiêu nước Tùng Ảnh đến mố phía Đông cầu Kênh</t>
  </si>
  <si>
    <t>Tiếp đó đến đường vào thôn Thạch Thành</t>
  </si>
  <si>
    <t>Tiếp đó đến đường vào mộ cụ Phan Đình Phùng</t>
  </si>
  <si>
    <t>Tiếp đó đến Tỉnh lộ 28</t>
  </si>
  <si>
    <t>Tiếp đó đến hết địa giới xã Tùng Ảnh</t>
  </si>
  <si>
    <t>Các khu vực mới Đồng Mua (dãy 2,3)</t>
  </si>
  <si>
    <t>Quốc lộ 15A (Đoạn 1)</t>
  </si>
  <si>
    <t>Đoạn tiếp giáp với thị trấn Đức Thọ đến đường vào Trường Dân lập cũ (đường đi mộ cụ Phan Đình Phùng)</t>
  </si>
  <si>
    <t>Tiếp đó đến giáp mố phía Nam cầu Linh Cảm (mới)</t>
  </si>
  <si>
    <t>Đường lên khu lăng mộ cố Tổng Bí thư Trần Phú</t>
  </si>
  <si>
    <t>Từ ngã 4 cầu Linh Cảm đến ngã 3 Linh Cảm</t>
  </si>
  <si>
    <t>Tiếp đó đến đường lên mộ Trần Phú</t>
  </si>
  <si>
    <t>Từ điểm đầu khu lưu niệm Trần Phú đến giáp đường vào thôn Hội Tây xã Tùng Ảnh</t>
  </si>
  <si>
    <t>Tiếp đó đến hết địa giới hành chính xã Tùng Ảnh</t>
  </si>
  <si>
    <t>Đường từ Nhà thờ đi Mộ Phan Đình Phùng</t>
  </si>
  <si>
    <t>Từ đê La Giang đến điểm giáp Quốc lộ 15A</t>
  </si>
  <si>
    <t>Từ Quốc lộ 15A đến điểm giáp Quốc lộ 8A</t>
  </si>
  <si>
    <t>Từ Quốc lộ 15A đến điểm đường ra quán Giảng</t>
  </si>
  <si>
    <t>Tiếp đó đến hết địa phận địa giới hành chính xã Tùng Ảnh</t>
  </si>
  <si>
    <t>Đường Tỉnh lộ 5 (Tùng Ảnh Đức Lạng)</t>
  </si>
  <si>
    <t>Từ ngã ba cầu Kênh đến hết địa giới hành chính xã Tùng Ảnh</t>
  </si>
  <si>
    <t>Đường Tỉnh lộ 28 (đoạn Tùng Ảnh đi Đức An)</t>
  </si>
  <si>
    <t>Đoạn từ ngã ba Linh Cảm đến hết đất xí nghiệp Gỗ Linh Cảm</t>
  </si>
  <si>
    <t>Tiếp đó đến điểm giao với Quốc lộ 8A</t>
  </si>
  <si>
    <t>Đường hộ đê Tùng Ảnh (ngã 3 quán Giảng đến Đê La Giang)</t>
  </si>
  <si>
    <t>Đường chữ U vào ra khu lưu niệm Trần Phú</t>
  </si>
  <si>
    <t>Từ Quốc lộ 15A đến Tỉnh lộ 28</t>
  </si>
  <si>
    <t>Tiếp đó từ Tỉnh lộ 28 đến giáp địa giới hành chính xã Đức Hoà</t>
  </si>
  <si>
    <t>Đường trước làng Châu Nội từ Trường THCS đến đường Thống nhất</t>
  </si>
  <si>
    <t>Đường từ ngõ ông Mai Châu Nội Cổng làng Hội Đông đê La Giang</t>
  </si>
  <si>
    <t>Đường từ Trường THCS ngõ ông Mười (Hội Tây) đê La Giang</t>
  </si>
  <si>
    <t>Đường từ giáp Thị Trấn (góc vườn ông Ngụ Hội Đông) đến cây phượng Hội Đông</t>
  </si>
  <si>
    <t>Đường dọc liên thôn từ góc vườn bà Chắt Hội Đông ngõ ông Mười Hội Tây ngõ Lâm Thọ Đông Thái 1 đến giáp đường Phan Đình Phùng</t>
  </si>
  <si>
    <t>Đường từ đường Đức Yên Tùng Ảnh (đất Thắng Thọ Đông Thái I) ra điểm giáp Đê La Giang</t>
  </si>
  <si>
    <t>Đường từ ngõ Thắng Uỷ (Đông Thái 2) ra điểm giáp đê La Giang</t>
  </si>
  <si>
    <t>Đường từ trường THCS đến ngã ba Quán Giảng (Châu Trinh)</t>
  </si>
  <si>
    <t>Đường từ Quốc lộ 15A (đất ông Tiếp Châu Đình) đến điểm giáp đê La Giang</t>
  </si>
  <si>
    <t>Đường từ Quốc lộ 15A (đất ông Vị Châu Đình) đến điểm giáp đê La Giang</t>
  </si>
  <si>
    <t>Đường từ Quốc lộ 15A (đất bà Ràn Châu Đình) đến điểm giáp đê La Giang</t>
  </si>
  <si>
    <t>Đường từ Quốc lộ 15A (Châu Trung) Châu Linh Vọng Sơn - Sơn Lễ</t>
  </si>
  <si>
    <t>Từ đường WB (đất ông Bình Hoài Vọng Sơn) đến giáp ngõ ông Sơn Lan (Châu Dương)</t>
  </si>
  <si>
    <t>Đường trục xã từ Quốc lộ 8A (nhà văn hóa Thạch Thành) Châu Dương Tỉnh lộ 28 tại Sơn Lễ</t>
  </si>
  <si>
    <t>Từ Quốc lộ 8A đến giáp đường Phan Đình Phùng</t>
  </si>
  <si>
    <t>Tiếp đó đến đường Tỉnh lộ 28</t>
  </si>
  <si>
    <t>Đường từ Tỉnh lộ 28 đi Thông Tự đến đường WB (đất bà Châu)</t>
  </si>
  <si>
    <t>Đường từ Cây Đa Thạch Thành đi ngã 3 cầu Kênh (Châu Lĩnh)</t>
  </si>
  <si>
    <t>Đường từ Quốc lộ 8A (đất ông Vạn Châu Lĩnh) đi kênh Linh Cảm</t>
  </si>
  <si>
    <t>Đường chéo từ Quốc lộ 8A (đất ông Mận Châu Lĩnh) đến góc sau đất ông Mai Châu Lĩnh</t>
  </si>
  <si>
    <t>Đường từ Quốc lộ 8A (đất Thuận Quý) đến Tỉnh lộ 28</t>
  </si>
  <si>
    <t>Các tuyến đường bê tông còn lại có mặt đường từ 2,5m trở lên thuộc các thôn Châu Nội, Yên Hội, Đông Thái, Châu Trinh, Châu Tùng, Châu Lĩnh, Thạch Thành</t>
  </si>
  <si>
    <t>Các tuyến đường bê tông còn lại có mặt đường từ 2,5m trở lên thuộc các thôn còn lại của xã Tùng Ảnh</t>
  </si>
  <si>
    <t>Các tuyến đường khu vực mới Đồng trưa Hội Đông</t>
  </si>
  <si>
    <t>Các tuyến đường khu vực mới Đồng trưa Hội Tây</t>
  </si>
  <si>
    <t>Các tuyến đường khu vực Đội Mồ Đội Ngọn</t>
  </si>
  <si>
    <t>Các thửa đất khu vực mới, Đồng Cháng dãy 2, dãy 3</t>
  </si>
  <si>
    <t>Các thửa đất quy hoạch Đồng Mua, Đồng Cháng thuộc các dãy 4,5,6</t>
  </si>
  <si>
    <t>Các thửa đất dãy 2,3 vùng quy hoạch Đồng Rậm</t>
  </si>
  <si>
    <t>Các thửa đất dãy 4,5 vùng quy hoạch Đồng Véo</t>
  </si>
  <si>
    <t>Cụm CN Huyện</t>
  </si>
  <si>
    <t>Đức Long</t>
  </si>
  <si>
    <t>Tỉnh lộ 5 (Tùng Ảnh Đức Lạng)</t>
  </si>
  <si>
    <t>Đức Lâm</t>
  </si>
  <si>
    <t>Đường Quốc lộ 15A (từ Ngã ba Lạc Thiện đi Nga Lộc) (Đoạn 2)</t>
  </si>
  <si>
    <t>Trung Lễ</t>
  </si>
  <si>
    <t>Đường trục thôn</t>
  </si>
  <si>
    <t>Đức Thuỷ</t>
  </si>
  <si>
    <t>Đường xóm.</t>
  </si>
  <si>
    <t>Đức Nhân</t>
  </si>
  <si>
    <t>Quốc lộ 8A đoạn qua xã Đức Nhân</t>
  </si>
  <si>
    <t>Đường Cơ đê La Giang phía đồng (Bùi xá Ngã Ba Trỗ)</t>
  </si>
  <si>
    <t>Đường Cơ đê La Giang phía đồng (Ngã Ba Trỗ đến hết địa giới xã Đức Nhân)</t>
  </si>
  <si>
    <t>Phía trong đê</t>
  </si>
  <si>
    <t>Phía ngoài đê</t>
  </si>
  <si>
    <t>Đường hộ đê (Ngã tư Trổ Đến Đê La Giang)</t>
  </si>
  <si>
    <t>Đường cơ Đê La Giang phía sông</t>
  </si>
  <si>
    <t>Đường kênh C2 đoạn từ đất anh Tình đến đường hộ đê</t>
  </si>
  <si>
    <t>Đoạn từ giáp đất ông Học đến hết đất ông Thái</t>
  </si>
  <si>
    <t>Đường bê tông tuyến giáp đất ông Việt từ đê đến kênh C2 thôn 1</t>
  </si>
  <si>
    <t>Tuyến từ giáp đất ông Hạp từ đê đến kênh C2 thôn 1</t>
  </si>
  <si>
    <t>Tuyến từ giáp đất anh Tân từ đê đến kênh C2 thôn 1</t>
  </si>
  <si>
    <t>Tuyến từ giáp đất anh Bảng từ đê đến kênh C2 thôn 1</t>
  </si>
  <si>
    <t>Đoạn từ giáp đất anh Lý đến đường WB</t>
  </si>
  <si>
    <t>Các tuyến thôn 3</t>
  </si>
  <si>
    <t>Tuyến từ giáp đất anh Hiệp đến đường đê</t>
  </si>
  <si>
    <t>Đường nhựa từ đê đến hết đất ông Chinh</t>
  </si>
  <si>
    <t>Các tuyến đường thôn 4</t>
  </si>
  <si>
    <t>Tuyến trạm xá đến hết đất anh Hoàng</t>
  </si>
  <si>
    <t>Đường mương tưới (đất cô Thảo)</t>
  </si>
  <si>
    <t>Từ đê đến hết đất ông Điểm</t>
  </si>
  <si>
    <t>Từ đê đến hết đất ông Tam</t>
  </si>
  <si>
    <t>Tuyến từ đườngWB đến hết đất anh Hoàng Trạm</t>
  </si>
  <si>
    <t>Các lô đất dãy 2. 3 vùng Cửa Trộ</t>
  </si>
  <si>
    <t>Các lô đất quy hoạch mới vùng Đồng Biền năm 2010 và vùng Đồng Ong năm 2012</t>
  </si>
  <si>
    <t>Các lô đất bám đường bê tông phía đồng còn lại</t>
  </si>
  <si>
    <t>Xã Yên Hồ</t>
  </si>
  <si>
    <t>Quốc lộ 8A đoạn qua xã Yên Hồ</t>
  </si>
  <si>
    <t>Đường cơ đê la Giang phía đồng</t>
  </si>
  <si>
    <t>Đoạn tiếp giáp từ địa giới xã Đức Nhân đến hết địa giới hành chính xã Yên Hồ</t>
  </si>
  <si>
    <t>Đường Đức Vĩnh Yên Hồ Tân Hương (Huyện lộ 3)</t>
  </si>
  <si>
    <t>Từ mố phía Nam cầu Đò Hào đến đê La Giang</t>
  </si>
  <si>
    <t>Từ đê La Giang đến ngã tư Trổ</t>
  </si>
  <si>
    <t>Đường hộ đê (Đức Nhân) đoạn qua xã Yên Hồ</t>
  </si>
  <si>
    <t>Dãy 2. 3 hai bên đường Đức Vĩnh Yên Hồ Tân Hương đoạn từ đê La Giang đến ngã tư Trỗ</t>
  </si>
  <si>
    <t>Các lô đất dãy tiếp theo hai bên đường Đức Vĩnh Yên Hồ Tân Hương đoạn từ đê La Giang đến ngã tư Trỗ</t>
  </si>
  <si>
    <t>Đường Yên Hồ đi Đức Quang</t>
  </si>
  <si>
    <t>Đoạn từ đường Yên Hồ Đức Vĩnh đến điểm giáp đê La Giang</t>
  </si>
  <si>
    <t>Đoạn từ điểm giáp đê La Giang đến địa giới hành chính xã Đức Quang</t>
  </si>
  <si>
    <t>Đê La giang Đò Dè Đức Thuận</t>
  </si>
  <si>
    <t>Đê La Giang đi Đức Thịnh Thái Yên Đức Thủy</t>
  </si>
  <si>
    <t>Đường từ giáp đất ông Xuyến đi Đò Dè (Đức Thuận)</t>
  </si>
  <si>
    <t>Các tuyến đường trong khu QH mới vùng Cựa Phủ</t>
  </si>
  <si>
    <t>Đường Vòng Trung Nam Hồng Đê LG</t>
  </si>
  <si>
    <t>Đường Đức Nhân Đức Quang Đức Vĩnh đi Yên Hồ</t>
  </si>
  <si>
    <t>Từ Cổng chào thôn 1 đến điểm giáp Đê La Giang</t>
  </si>
  <si>
    <t>Các đường trục thôn</t>
  </si>
  <si>
    <t>Tuyến từ giáp đất ông Tứ thôn Tiến Hòa (thôn 1 cũ) đến hết đất chị Minh thôn Quy Vượng (thôn 3. 4 cũ)</t>
  </si>
  <si>
    <t>Tuyến từ giáp đất ông Tá thôn Trung Hậu (thôn 2 cũ) đi qua thôn 3 cũ đến hội trường thôn Quy Vượng</t>
  </si>
  <si>
    <t>Đê La Giang thôn Trung Hậu đi đến đường dài thôn Quy Vượng</t>
  </si>
  <si>
    <t>Tuyến từ giáp đất anh Tạo thôn Tiến Thọ (thôn 5 cũ) đến hết đất ông Thành thôn Trung Văn Minh (thôn 6. 7 cũ)</t>
  </si>
  <si>
    <t>Kênh C2 thôn Trung Văn Minh</t>
  </si>
  <si>
    <t>Đức Thịnh</t>
  </si>
  <si>
    <t>Quốc lộ 8A đoạn qua xã Đức Thịnh</t>
  </si>
  <si>
    <t>Đường Thanh Thịnh Bình (Từ Quốc lộ 8A đi Đức Thanh)</t>
  </si>
  <si>
    <t>Đoạn từ Quốc lộ 8A đến hết địa giới hành chính xã Đức Thịnh</t>
  </si>
  <si>
    <t>Đường từ QL 8A Đức Thủy Đức Thịnh (Đoạn qua xã Đức Thịnh)</t>
  </si>
  <si>
    <t>Đường cầu xóm 5 Đức Thịnh</t>
  </si>
  <si>
    <t>Đường Máng (đi Thái Yên )</t>
  </si>
  <si>
    <t>Đường liên thôn (Quang Tiến Trường Thịnh )</t>
  </si>
  <si>
    <t>Xóm Quang Tiến</t>
  </si>
  <si>
    <t>Từ đất anh Ngự đến hết đất anh Ái</t>
  </si>
  <si>
    <t>Từ đất ông Cần Nga đến đường WB 3</t>
  </si>
  <si>
    <t>Từ đất bà Nga đến hết đất ông Minh</t>
  </si>
  <si>
    <t>Từ đất anh Học đến hết đất anh Anh</t>
  </si>
  <si>
    <t>Đường từ đất anh Diễn đến hết đất anh Hùng (thôn Quang Tiến)</t>
  </si>
  <si>
    <t>Xóm Quang Thịnh</t>
  </si>
  <si>
    <t>Từ đất anh Đức Cầu đến hết đất anh Hợp</t>
  </si>
  <si>
    <t>Từ đất anh Độ đến hết đất anh Quang</t>
  </si>
  <si>
    <t>Đường từ Giếng cây xoài đến hết đất bà Lài (Quang Thịnh)</t>
  </si>
  <si>
    <t>Đường từ ngõ ông Luân đến đất sản xuất nông nghiệp (Đồng Cần)</t>
  </si>
  <si>
    <t>Các tuyến đường còn lại của xã</t>
  </si>
  <si>
    <t>Xóm Đò Trai</t>
  </si>
  <si>
    <t>Từ ngõ ông Tám đến ngõ ông Lục</t>
  </si>
  <si>
    <t>Từ ngõ anh Hòa đến ngõ anh Đường</t>
  </si>
  <si>
    <t>Các lô đất dãy 2. 3 đường Quốc lộ 8A vùng quy hoạch xóm Đò Trai</t>
  </si>
  <si>
    <t>Các lô đất dãy 4. 5. 6 đường Quốc lộ 8A vùng quy hoạch xóm Đò Trai</t>
  </si>
  <si>
    <t>Xóm Liên Thịnh</t>
  </si>
  <si>
    <t>Từ cầu Bảy Thẹn đến giáp xã Thái Yên</t>
  </si>
  <si>
    <t>Từ đất Hiền Nam đến hết đất anh Lệ</t>
  </si>
  <si>
    <t>Từ đất anh Anh đến hết đất anh Liêm</t>
  </si>
  <si>
    <t>Từ cầu Bãi Thẹn đến ngõ anh Sinh</t>
  </si>
  <si>
    <t>Xóm Trường Thịnh</t>
  </si>
  <si>
    <t>Từ đất anh Công đến hết đất anh Diệu</t>
  </si>
  <si>
    <t>Từ đất Hưng Thu đến hết đất anh Thương</t>
  </si>
  <si>
    <t>Từ đất anh Lưu đến hết đất chị Thủy</t>
  </si>
  <si>
    <t>Xóm Đồng Cần</t>
  </si>
  <si>
    <t>Từ đất bà Cầm đến hết đất Khương Tịnh</t>
  </si>
  <si>
    <t>Từ đất Hà Nhuận đến hết đất anh Thọ</t>
  </si>
  <si>
    <t>Từ đất Lan Khang đến vùng QH mới</t>
  </si>
  <si>
    <t>Từ đất anh Phúc đến hết đất anh Cường</t>
  </si>
  <si>
    <t>Đường từ Đức Thịnh vào cổng chào 2 đến trụ sở xã Thái Yên</t>
  </si>
  <si>
    <t>Tiếp đó đến hết địa giới hành chính xã Thái Yên</t>
  </si>
  <si>
    <t>Đường Lâm Trung Thuỷ Thái Yên đoạn qua xã Thái Yên</t>
  </si>
  <si>
    <t>Các tuyến đường xóm.</t>
  </si>
  <si>
    <t>Các lô đất thuộc các tuyến đường trong Cụm CN TTCN làng nghề</t>
  </si>
  <si>
    <t>Đường từ Tỉnh lộ 12 vào địa giới hành chính xã Thái Yên tuyến 1 (đường Quan)</t>
  </si>
  <si>
    <t>Đường từ Tỉnh lộ 12 vào địa giới hành chính xã Thái Yên tuyến 2 (đường cổng chào thôn 8)</t>
  </si>
  <si>
    <t>Đường từ Thái Yên Đức Thịnh (đường Máng )</t>
  </si>
  <si>
    <t>Đường từ ngã tư Nhà Thánh thợ thôn 1 ngã ba bà Láng thôn 9 (đường trọt)</t>
  </si>
  <si>
    <t>Đường từ cống bà Đình Bến trộ đăng (đường trọt sau )</t>
  </si>
  <si>
    <t>Các lô đất bám các tuyến đường thôn xóm còn lại</t>
  </si>
  <si>
    <t>Các lô đất còn lại</t>
  </si>
  <si>
    <t>Các lô đất vùng QH Nương Dưa</t>
  </si>
  <si>
    <t>Các lô đất vùng QH Đồng Chánh</t>
  </si>
  <si>
    <t>Các lô đất vùng QH Đồng Chuột</t>
  </si>
  <si>
    <t>Bùi Xá</t>
  </si>
  <si>
    <t>Quốc Lộ 8A</t>
  </si>
  <si>
    <t>Đoạn từ cầu Đôi II đến hết địa giới hành chính xã Bùi Xá</t>
  </si>
  <si>
    <t>Đường Cơ đê La Giang đoạn qua xã Bùi Xá (Trong đê)</t>
  </si>
  <si>
    <t>Đường Cơ đê La Giang đoạn qua xã Bùi Xá (Ngoài đê)</t>
  </si>
  <si>
    <t>Đoạn trong đê La Giang</t>
  </si>
  <si>
    <t>Đoạn ngoài đê La Giang</t>
  </si>
  <si>
    <t>Đường Bùi Long</t>
  </si>
  <si>
    <t>Từ Đê La Giang đến giáp với đường vào Trường Dân Lập</t>
  </si>
  <si>
    <t>Tiếp đó đến hết địa giới hành chính xã Bùi Xá</t>
  </si>
  <si>
    <t>Các lô đất dãy 2. 3 vùng quy hoạch Lò Gạch (Cầu Đôi). Ba Mậu</t>
  </si>
  <si>
    <t>Đường từ giáp đất ông Hoàng Đảo đến hết đất ông Trần Lực</t>
  </si>
  <si>
    <t>Đường từ đường Quốc Lộ 8A đến hết đất ông Nguyễn Thuận</t>
  </si>
  <si>
    <t>Đường từ Cầu ông Thanh đến Cống Hói Khoóng</t>
  </si>
  <si>
    <t>Đường từ giáp đất bà Mạnh đến đê La Giang</t>
  </si>
  <si>
    <t>Đường từ giáp đất Bùi Đình Thành đến hết đất ông Nguyễn Hiên</t>
  </si>
  <si>
    <t>Đường từ giáp đất Nguyễn Thống đến hết đất Nguyễn Toàn</t>
  </si>
  <si>
    <t>Đường trục thôn Triều Đông (xóm 3. 4 cũ)</t>
  </si>
  <si>
    <t>Đường từ giáp đất Lê Hội đến Kênh 19/5</t>
  </si>
  <si>
    <t>Đường từ trục đường chính xã đến hết đất ông Thái Hoàn</t>
  </si>
  <si>
    <t>Đường từ giáp đất ông Lê Hòe đến điểm giáp đê La Giang</t>
  </si>
  <si>
    <t>Đường từ cầu Đồng Vang đến hết đất Đặng Văn Thành</t>
  </si>
  <si>
    <t>Đường từ giáp đất ông Lê Diệm đến cống ông Quang</t>
  </si>
  <si>
    <t>Đường trục thôn Hạ Tứ (xóm 5 cũ)</t>
  </si>
  <si>
    <t>Đường từ giáp đất Đặng Dương đến bến sông La</t>
  </si>
  <si>
    <t>Đường từ giáp đất ông Nguyễn Thanh Lộc đến bến sông La</t>
  </si>
  <si>
    <t>Đường từ giáp đất ông Đặng Phong đến Đền Cả</t>
  </si>
  <si>
    <t>Đường từ giáp đất ông Đặng Hạ đến Họ Nguyễn</t>
  </si>
  <si>
    <t>Đường trục thôn Hoa Đình (xóm 7 cũ)</t>
  </si>
  <si>
    <t>Đường từ giáp đất Lưu Sỹ Khanh đến hết đất ông Nguyễn Quốc Đông</t>
  </si>
  <si>
    <t>Xã Trường Sơn</t>
  </si>
  <si>
    <t>Đê Nam Đức (Quốc lộ 15A cũ)</t>
  </si>
  <si>
    <t>Từ điểm đầu đê Nam Đức đến hết địa giới hành chính xã Trường Sơn</t>
  </si>
  <si>
    <t>(Đất ở các khu dân cư vùng đồng bằng) từ thôn Văn Hội đến Thôn Ninh Thái (còn lại)</t>
  </si>
  <si>
    <t>Tuyến từ đê đến hết đất ông Hợi (Ninh Thái)</t>
  </si>
  <si>
    <t>Từ điểm giáp đê Nam Đức (đất ông Quy) đến điểm giáp Sông La (thôn văn Hội)</t>
  </si>
  <si>
    <t>Từ điểm giáp đê Nam Đức (đất ông Tuyết) đến điểm giáp Sông La (thôn văn Hội)</t>
  </si>
  <si>
    <t>Đường nội vùng làng nghề</t>
  </si>
  <si>
    <t>Từ Đê Nam Đức ( đất ông Đạt) đến Chợ Thượng (thôn Hầu)</t>
  </si>
  <si>
    <t>Từ đê Nam Đức đến hết đất chị Liệu Tài</t>
  </si>
  <si>
    <t>Từ đê Nam đức (cổng làng) đến hết đất anh Dũng</t>
  </si>
  <si>
    <t>Từ Cổng làng đến hết đất ông Hào</t>
  </si>
  <si>
    <t>Từ Đê đến hết đất chị Nhung (lối ông Vạn)</t>
  </si>
  <si>
    <t>Từ giáp đất anh Thành đến hết đất anh Hải (Thiệu)</t>
  </si>
  <si>
    <t>Từ giáp đất chị Thuỷ đến hết đất chị Từ</t>
  </si>
  <si>
    <t>Từ giáp đất ông Huy đến hết đất chị Mân (Hùng)</t>
  </si>
  <si>
    <t>Từ cổng làng đến hết đất anh Bắc</t>
  </si>
  <si>
    <t>Từ giáp đất chị Tuyết đến hết đất anh Chiến</t>
  </si>
  <si>
    <t>Từ cổng làng đến hết đất bà Tơn</t>
  </si>
  <si>
    <t>Từ cổng làng thôn Sân cũ đến hội quán thôn Hến</t>
  </si>
  <si>
    <t>Từ giáp đất ông Khai đến hết đất chị Lâm</t>
  </si>
  <si>
    <t>Từ đường 15A đến hết đất ông Văn</t>
  </si>
  <si>
    <t>Từ cổng làng đến hết đất chị Vỵ</t>
  </si>
  <si>
    <t>Từ cổng làng đến hết đất ông Đạo</t>
  </si>
  <si>
    <t>Từ giáp đất anh Ngọc đến Đò Cày</t>
  </si>
  <si>
    <t>Từ giáp đất ông Bát đến hết đất ông Tam</t>
  </si>
  <si>
    <t>Từ giáp đất ông Bính đến hết đất ông Ngọc</t>
  </si>
  <si>
    <t>Từ giáp đất anh Nậm đến hết đất bà Phượng</t>
  </si>
  <si>
    <t>Từ giáp đất ông Bình đến hết đất bà Cát</t>
  </si>
  <si>
    <t>Từ giáp đất anh Thoại đến hết đất bà Phúc</t>
  </si>
  <si>
    <t>Từ giáp đất ông Thưởng đến hết đất anh Hào</t>
  </si>
  <si>
    <t>Từ giáp đất anh Lân đến hết đất bà Hường</t>
  </si>
  <si>
    <t>Từ giáp đất bà Biền đến hết đất anh Đức Chiên</t>
  </si>
  <si>
    <t>Từ giáp đất ông Duyên đến hết đất anh Hải</t>
  </si>
  <si>
    <t>Tuyến từ đê đến hết đất ông Tường (Vạn Phúc)</t>
  </si>
  <si>
    <t>Tuyến từ đê đến nhà văn hóa thôn Cửu Yên</t>
  </si>
  <si>
    <t>Tuyến từ đê đến hết đất anh Minh (Bến Hầu)</t>
  </si>
  <si>
    <t>Tuyến từ QL 15A đến hết đất anh Sơn (Kim Mã)</t>
  </si>
  <si>
    <t>Tuyến từ đê ông Nam đến hết đất bà Phúc (Bến Đền)</t>
  </si>
  <si>
    <t>Tuyến từ đê (Bến Đền) đến hết đất ông Vỵ</t>
  </si>
  <si>
    <t>Tuyến từ đê (Bến Đền) đến hết đất ông Sơn</t>
  </si>
  <si>
    <t>Cụm CN-TTCN Trường Sơn</t>
  </si>
  <si>
    <t>Các lô bám đường: Từ điểm đầu đê Nam Đức đến hết địa giới hành chính xã Trường Sơn</t>
  </si>
  <si>
    <t>Các lô bám đường 12m (nền đường bê tông 6m)</t>
  </si>
  <si>
    <t>Xã Liên Minh</t>
  </si>
  <si>
    <t>Đoạn tiếp giáp địa giới xã Trường Sơn đến ngã ba cầu đường bộ Thọ Tường đường Tùng Châu</t>
  </si>
  <si>
    <t>Tiếp đó đến điểm tiếp giáp phía Tây cầu chui đường sắt xã Liên Minh</t>
  </si>
  <si>
    <t>Từ ngã ba cầu đường bộ Thọ Tường đường Tùng Châu đến phía bắc cầu đường bộ Thọ Tường</t>
  </si>
  <si>
    <t>Từ mố phía Bắc cầu đường bộ Thọ Tường đến điểm giáp với đường sắt (Đường vượt lũ)</t>
  </si>
  <si>
    <t>Đường Liên Minh Tùng Châu</t>
  </si>
  <si>
    <t>Đoạn từ tiếp giáp phía Đông cầu chui đường sắt đến Bưu điện văn hóa xã</t>
  </si>
  <si>
    <t>Tiếp đó đến đường vào bãi Tùng</t>
  </si>
  <si>
    <t>Tiếp đó đến hết giới phận hành chính xã Liên Minh</t>
  </si>
  <si>
    <t>Các tuyến đường ngang của thôn Thọ Tường (xóm 1. 2 cũ) từ đường kè bờ sông đến khu tái định cư</t>
  </si>
  <si>
    <t>Đường thôn Thọ Ninh (xóm 3. 4 cũ)</t>
  </si>
  <si>
    <t>Đường từ giáp đất anh Lành đến hết đất ông Chính</t>
  </si>
  <si>
    <t>Đường từ giáp đất anh Hiền đến hết cây gạo</t>
  </si>
  <si>
    <t>Đường từ Đập Trộc Ao đến bến cây gạo thôn</t>
  </si>
  <si>
    <t>Đường từ giáp đất bà Cẩm đến hết đất ông Long</t>
  </si>
  <si>
    <t>Đường từ giáp đất anh Bảo đến hết đất anh Cường</t>
  </si>
  <si>
    <t>Đường từ giáp đất anh Phương đến hết đất anh Tài</t>
  </si>
  <si>
    <t>Đường từ giáp đất anh Nhân đến hết đất chị Lành</t>
  </si>
  <si>
    <t>Đường thôn Yên Phú (xóm 5 cũ)</t>
  </si>
  <si>
    <t>Tiếp đó đến hết đất anh Thược thôn</t>
  </si>
  <si>
    <t>Đường từ giáp đất anh Hiền đến bến Lụy</t>
  </si>
  <si>
    <t>Đường từ giáp đất ông Tú đến bến cây Ngô đồng</t>
  </si>
  <si>
    <t>Đường từ giáp đất ông Tông đến hết đất ông Ban</t>
  </si>
  <si>
    <t>Đường từ giáp đất ông Tâm qua đất anh Cường xuống hết đất anh Vân</t>
  </si>
  <si>
    <t>Đường HL08 đến nhà thờ Yên Phú</t>
  </si>
  <si>
    <t>Đường thôn Yên Mỹ (xóm 6. 7 cũ)</t>
  </si>
  <si>
    <t>Đường từ giáp đất ông Điền đến hết đất anh Lâm (đường giữa)</t>
  </si>
  <si>
    <t>Đường từ giáp đất anh Thược vòng ra đất cố Kính đến hết đất bà Dinh</t>
  </si>
  <si>
    <t>Đường từ giáp đất anh Minh đến cầu ông Ái</t>
  </si>
  <si>
    <t>Đường từ giáp đất anh Quyến đến hết đất ông Ái</t>
  </si>
  <si>
    <t>Đường từ giáp đất bà Tiến đến hết đất anh Ký</t>
  </si>
  <si>
    <t>Đường ngang từ đường nối QL 15A đi Tùng Châu đến hết đất anh Đạo</t>
  </si>
  <si>
    <t>Tiếp đó đến bến đò Đức Minh</t>
  </si>
  <si>
    <t>Đức Châu</t>
  </si>
  <si>
    <t>Đoạn từ điểm tiếp giáp địa giới xã Đức Tùng đến giáp đường lên Cầu Phủ (thôn Đại Châu)</t>
  </si>
  <si>
    <t>Tiếp đó đến hết địa giới hành chính xã Đức Châu</t>
  </si>
  <si>
    <t>Từ ngõ Hoàng Biền ngã tư UBND (thôn Đại Châu thôn 1. 2 cũ) lên Đường Tàu giáp ngõ ông Nguyến Dũng (Tứ) thôn Châu Thịnh (thôn 4. 5 cũ)</t>
  </si>
  <si>
    <t>Từ cầu Di tích Trần Duy lên Nghĩa trang (thôn Đại Châu)</t>
  </si>
  <si>
    <t>Từ Cầu sắt dọc 2 bên đường đến hết đất bà Hiền Thanh (thôn Diên Phúc thôn 3 cũ)</t>
  </si>
  <si>
    <t>Từ đường nối QL 15A đi Tùng Châu đến ngõ ông Trần Đình Quý (thôn Diên Phúc)</t>
  </si>
  <si>
    <t>Từ ngõ anh Đặng Tiến đến ngõ anh Trương Phi (thôn Diên Phúc)</t>
  </si>
  <si>
    <t>Từ ngã tư Tô An đến ngõ Phan Long (thôn Đại Châu)</t>
  </si>
  <si>
    <t>Từ ngõ anh Phan Long đến ngõ anh Tô An (thôn Đại Châu )</t>
  </si>
  <si>
    <t>Từ ngõ anh Lê Hùng đến ngõ anh Nguyễn Xuân Châu (thôn Đại Châu)</t>
  </si>
  <si>
    <t>Từ ngõ bà Lương đến ngõ ông Đồng Lô (thôn Châu Thịnh)</t>
  </si>
  <si>
    <t>Từ ngã tư ngõ ông Vịnh đến ngõ bà Nịu (thôn Châu Thịnh)</t>
  </si>
  <si>
    <t>Từ ngọ Cao Văn Hưng đến Ngã tư nghĩa trang thôn Đại Châu</t>
  </si>
  <si>
    <t>Từ ngõ Nguyễn Song Hào lên Cầu Máng thôn Châu Thịnh</t>
  </si>
  <si>
    <t>Đức Tùng</t>
  </si>
  <si>
    <t>Đoạn từ điểm tiếp giáp địa giới xã Liên Minh đến hết địa giới xã Đức Tùng</t>
  </si>
  <si>
    <t>Ngã tư đường Tùng Châu đến cầu Trần Duy</t>
  </si>
  <si>
    <t>Ngõ Phạm Trinh đến đường vượt lũ (Vùng Tẩu)</t>
  </si>
  <si>
    <t>Ngõ ông Chút đến hết đất ông Trần Bát</t>
  </si>
  <si>
    <t>Ngã tư đường Tùng Châu đến kè Văn Tùng</t>
  </si>
  <si>
    <t>9 lô đất khu tái định cư dự án sống chung với lũ</t>
  </si>
  <si>
    <t>Đường trục thôn Văn Khang</t>
  </si>
  <si>
    <t>Đức Lạc</t>
  </si>
  <si>
    <t>Tiếp đó đến hết địa giới hành chính xã Đức Lạc</t>
  </si>
  <si>
    <t>Đoạn qua xã Đức Lạc</t>
  </si>
  <si>
    <t>Các tuyến còn lại</t>
  </si>
  <si>
    <t>Các tuyến đường còn lại trong thôn</t>
  </si>
  <si>
    <t>Thôn Yên Thắng: Trục thôn ngõ Toàn Mười đến ngõ ông Cầm</t>
  </si>
  <si>
    <t>Trục thôn Tỉnh lộ đến hết đất nhà văn hóa thôn</t>
  </si>
  <si>
    <t>Trục thôn đường sắt đến ngõ ông Đoàn Bá</t>
  </si>
  <si>
    <t>Trục thôn ngõ ông Thiều đến ngõ Bằng</t>
  </si>
  <si>
    <t>Các tuyến đường còn lại trong thôn Thượng Tiến</t>
  </si>
  <si>
    <t>Các tuyến đường còn lại trong thôn Đồng Lạc</t>
  </si>
  <si>
    <t>Trục thôn từ ngõ ông Diệu (xóm 5 cũ) đến ngõ bà Tam</t>
  </si>
  <si>
    <t>Trục thôn Ngã tư trường Hòa Lạc đến chợ Nướt</t>
  </si>
  <si>
    <t>Trục thôn: từ ngõ bà Oánh đến ngõ ông Tự</t>
  </si>
  <si>
    <t>Thôn Hòa Thái : Trục thôn từ cầu Rào Cạn đến Rú Non</t>
  </si>
  <si>
    <t>Các tuyến đường còn lại trong thôn Hòa Thái</t>
  </si>
  <si>
    <t>Đường liên xã đi Đức Hòa: từ ngã tư trường Hòa Lạc đến ngõ ông Dụng thôn Thị Hòa</t>
  </si>
  <si>
    <t>Đường trục xã từ Chợ Nướt đến hết đất bà Sanh</t>
  </si>
  <si>
    <t>Đức Hoà</t>
  </si>
  <si>
    <t>Đoạn tiếp giáp với địa giới xã Tùng Ảnh đến đường vào hội quán thôn Đông Hòa cũ</t>
  </si>
  <si>
    <t>Tiếp đó đến cầu Linh Cảm</t>
  </si>
  <si>
    <t>Đường vào trung tâm xã Tân Hương</t>
  </si>
  <si>
    <t>Đoạn từ cầu Kênh Tàng đến hết địa giới hành chính xã Đức Hòa</t>
  </si>
  <si>
    <t>Đường vào trung tâm xã</t>
  </si>
  <si>
    <t>Hội quán thôn Thượng Lĩnh ngõ bà Yên thôn Tân Sơn</t>
  </si>
  <si>
    <t>Ngõ bà Yên thôn Tân Sơn ngã ba đất ông Cần thôn Tân Sơn</t>
  </si>
  <si>
    <t>Đập Tràn Bến Lội ngã ba Quán Tiến</t>
  </si>
  <si>
    <t>Thôn Trại Trắn</t>
  </si>
  <si>
    <t>Dốc bà Nhu đến ngõ anh Huynh</t>
  </si>
  <si>
    <t>Đường từ ngõ anh Trần Thành ngõ ông Trinh</t>
  </si>
  <si>
    <t>Đường từ Đập tràn Bến Lội ngõ ông Trình (2Đại)</t>
  </si>
  <si>
    <t>Đường từ ngõ anh Đoàn Thành dốc Chùa Am</t>
  </si>
  <si>
    <t>Thôn Đông Đoài (thôn Ba Hương. thôn Đoài cũ)</t>
  </si>
  <si>
    <t>Đường từ ngõ ông Trần Thành ngõ ông Tùng Vạn</t>
  </si>
  <si>
    <t>Đường từ ngõ ông Đường ngõ ông Phạm Sơn</t>
  </si>
  <si>
    <t>Đường từ ngõ ông Ngụ ngõ ông Diệu</t>
  </si>
  <si>
    <t>Đường từ ngõ bà Thanh ngõ bà Đệ</t>
  </si>
  <si>
    <t>Đường hội quán ngõ ông Cương</t>
  </si>
  <si>
    <t>Thôn Thượng Lĩnh</t>
  </si>
  <si>
    <t>Ngõ Bà Hạnh đến eo Điệp ngõ ông Trọng</t>
  </si>
  <si>
    <t>Từ Ngõ Ông Điệp đến đường vào nghĩa trang Tràng Nhật</t>
  </si>
  <si>
    <t>Thôn Làng Hạ (thôn 1 Trung Hòa cũ)</t>
  </si>
  <si>
    <t>Trạm biến thế HTX Trung Hòa đến trạm bơm 4 Đông Đoài</t>
  </si>
  <si>
    <t>Thôn Phúc xá (thôn 1 Phúc Xá cũ)</t>
  </si>
  <si>
    <t>Trạm biến thế HTX Trung Hòa đến ngõ anh Lâm Ngô</t>
  </si>
  <si>
    <t>Đường ngõ Lâm Kè đầu làng</t>
  </si>
  <si>
    <t>Từ cầu Bầu Rò đến ngõ Phạm Chương</t>
  </si>
  <si>
    <t>Thôn Đông Xá (thôn Sơn Hà cũ)</t>
  </si>
  <si>
    <t>Đường Quốc lộ 8A trại chót</t>
  </si>
  <si>
    <t>Dọc đường kè khu vực Thị Tứ</t>
  </si>
  <si>
    <t>Dãy 2 vùng quy hoạch Cửa Ải</t>
  </si>
  <si>
    <t>Dãy 2 vùng quy hoạch Thượng Lĩnh</t>
  </si>
  <si>
    <t>Đức Thanh</t>
  </si>
  <si>
    <t>Quốc Lộ 15A (từ ngã 3 Lạc Thiên đi Nga Lộc) đoạn qua xã Đức Thanh</t>
  </si>
  <si>
    <t>Đường Thanh Thịnh Bình</t>
  </si>
  <si>
    <t>Đoạn tiếp giáp địa giới xã Thái Yên đến Quốc Lộ 15 A</t>
  </si>
  <si>
    <t>Thôn Xóm Mới</t>
  </si>
  <si>
    <t>Đường Quốc lộ 15A đến ngõ ông Tám</t>
  </si>
  <si>
    <t>Đường Quốc lộ 15A đến ngõ ông Hựu</t>
  </si>
  <si>
    <t>Cây đa đến ngõ ông Hợi</t>
  </si>
  <si>
    <t>Ngõ thầy Minh đến ngõ ông Bình</t>
  </si>
  <si>
    <t>Các lô đất mới dãy 2. 3 Quốc lộ 15A vùng Đồng Đeo. Trọt Kia. Đồng Trổ</t>
  </si>
  <si>
    <t>Các đường bê tông còn lại</t>
  </si>
  <si>
    <t>Thôn Đại Liên</t>
  </si>
  <si>
    <t>Ngõ bà Thành đến ngõ Thực</t>
  </si>
  <si>
    <t>Ngõ ông Đại đến hết đất bà Thái</t>
  </si>
  <si>
    <t>Ngõ ông Phú đến hết đất ông Tài Nhân</t>
  </si>
  <si>
    <t>Ngõ ông Lợi đến hết đất ông Trụng</t>
  </si>
  <si>
    <t>Các lô đất mới dãy 2. 3 Tỉnh lộ 12</t>
  </si>
  <si>
    <t>Thôn Đại Lợi (thôn Thanh Linh. thôn Thanh Lợi cũ)</t>
  </si>
  <si>
    <t>Thôn Thanh Trung</t>
  </si>
  <si>
    <t>Ngõ ông Dục đến Cầu Máng</t>
  </si>
  <si>
    <t>Ngõ ông Hà ngõ Khanh</t>
  </si>
  <si>
    <t>Ngõ Hợi đến Cầu Giửa</t>
  </si>
  <si>
    <t>Thôn Thanh Đình</t>
  </si>
  <si>
    <t>Từ Tỉnh lộ 12 đến hết đất ông bà Tám</t>
  </si>
  <si>
    <t>Từ Tỉnh lộ 12 đến hết đất ông bà Kính</t>
  </si>
  <si>
    <t>Đường từ đất ông bà Trọng đến hết đất ông bà Dục Ý</t>
  </si>
  <si>
    <t>Các lô đất mới dãy 2. 3 Tỉnh lộ 12 khu vực Nhà Hồ. Đồng Trưa</t>
  </si>
  <si>
    <t>Đức Dũng</t>
  </si>
  <si>
    <t>Đường nội vùng Bắc Khe Lang đoạn qua xã Đức Dũng</t>
  </si>
  <si>
    <t>Đoạn giáp Quốc lộ 15A chợ Giấy đến cầu Cựa Nương</t>
  </si>
  <si>
    <t>Tiếp đó đến giáp đường Tỉnh lộ 28</t>
  </si>
  <si>
    <t>Đường trục chính thôn xóm:</t>
  </si>
  <si>
    <t>Từ thôn Đông Dũng (thôn 5 cũ) đi thôn Trung Nam (thôn 7 cũ)</t>
  </si>
  <si>
    <t>Giáp đường trục xã thôn Trung Nam đi Đức An</t>
  </si>
  <si>
    <t>Từ giáp đất chị Hương Xảo đến hết đất ông Phạm Quý Tài</t>
  </si>
  <si>
    <t>Từ giáp đất anh Phan Cừ đến hết đất bà Huệ Điệp</t>
  </si>
  <si>
    <t>Từ giáp đất anh Lam Minh đến đường vào chợ</t>
  </si>
  <si>
    <t>Từ giáp đất ông Thoại đến hết đất nhà văn hóa thôn Đại Tiến (thôn 9 cũ)</t>
  </si>
  <si>
    <t>Đường vào khu chăn nuôi tập trung</t>
  </si>
  <si>
    <t>Tuyến từ đất anh Phong Cán ra Cống Đá</t>
  </si>
  <si>
    <t>Tuyến từ đất chị Phan Thị Thảo đến hết đất Phạm Thanh Hiền</t>
  </si>
  <si>
    <t>Dãy 2, 3 vùng quy hoạch Nhà Bái mới</t>
  </si>
  <si>
    <t>Từ giáp đất Quế Linh đi vào đất anh Báu đến cầu Sắt (thôn Đại Tiến)</t>
  </si>
  <si>
    <t>Từ chợ giếng đến hết đất ông Hợi thôn Đại Tiến</t>
  </si>
  <si>
    <t>Đường nhánh thôn xóm:</t>
  </si>
  <si>
    <t>Từ giáp đất anh Nguyễn Lượng đến đất Nguyễn Ngụ (Ngoại Xuân)</t>
  </si>
  <si>
    <t>Từ giáp đất anh Vinh Thêm đến đất anh Phạm Thiều ra hết đất anh Thực thôn Nội Trung</t>
  </si>
  <si>
    <t>Từ giáp đất bà Nhượng đến đất Nguyễn Vinh lên đến hết đất anh Ước thôn Nội Trung</t>
  </si>
  <si>
    <t>Từ giáp đất anh Tình đến hết đất NVH thôn Nội Trung (cũ)</t>
  </si>
  <si>
    <t>Từ đường trục xã (anh Hải) đến đất ông Phú ra NVH thôn Đông Dũng đến hết đất chị Sen</t>
  </si>
  <si>
    <t>Từ đất Minh Thùy ra đường trục xã đến hết đất Phan Thiên (thôn Đông Dũng)</t>
  </si>
  <si>
    <t>Từ giáp đất Phan Hiểu đến đất Cao Thanh Hà và Từ Đào Tâm đến hết đất Phạm Thị Phú thôn Đông Dũng (thôn 6 cũ)</t>
  </si>
  <si>
    <t>Từ giáp đất Nguyễn Song đến đất Hoa Xuân Phú và từ đất anh Tâm đến hết đất ông Tục thôn Đông Dũng</t>
  </si>
  <si>
    <t>Từ giáp đất Phan Tài đến đất Phan Thiên và đất Từ Nguyễn Nhật đến hết đất Đào Hòa thôn Đông Dũng</t>
  </si>
  <si>
    <t>Từ giáp đất anh Yên vào đất ông Tam Tân và từ đất Bình Thuyên ra đến hết đất chị Mai thôn Trung Nam</t>
  </si>
  <si>
    <t>Từ giáp đất Bình Thuyên ra đất chị Mai và từ đất Bình Cu ra hết đất ông Tứ thôn Trung Nam</t>
  </si>
  <si>
    <t>Từ giáp đất bà Quang ra đất anh Lợi Lê và từ đất Đức Hộ ra đến hết đất ông Lê thôn Trung Nam</t>
  </si>
  <si>
    <t>Từ giáp đất ông Viện ra đất anh Trọng và đường vào đất Nguyễn Tịnh . Đào Đạt thôn Ttung Nam</t>
  </si>
  <si>
    <t>Từ giáp đất anh Trung đến hết đất anh Hòa (thôn Trung Nam)</t>
  </si>
  <si>
    <t>Giáp đường trục xã từ đất anh Hội đến hết đất bà Thảo (thôn Trung Nam)</t>
  </si>
  <si>
    <t>Từ ngõ anh Hựu đến đất ông Tam đường và từ đất Huấn Thanh đến hết đất Bình Vượng thôn Trung Nam (thôn 8 cũ)</t>
  </si>
  <si>
    <t>Từ giáp đất anh Huấn Thanh đến đất anh Bình Vượng đến hết đất ông Hồng thôn Trung Nam</t>
  </si>
  <si>
    <t>Từ ngõ anh Mạnh đến ngõ ông Trị và từ đất anh Tuấn đi đến hết đất ông Cảnh thôn Trung Nam</t>
  </si>
  <si>
    <t>Từ ngõ anh Trung đến đất bà Tứ Thái và từ đất ông Cầm đến hết đất anh Triều thôn Trung Nam</t>
  </si>
  <si>
    <t>Từ ngõ anh Lân đến đất anh Tích thôn Trung Nam vòng lên hết đất bà Lai thôn Trung Nam</t>
  </si>
  <si>
    <t>Đức An</t>
  </si>
  <si>
    <t>Đoạn từ điểm tiếp giáp địa giới xã Đức Lập đến ngã ba đường Quốc lộ 281 (Hội quán thôn Long Sơn)</t>
  </si>
  <si>
    <t>Quốc lộ 281</t>
  </si>
  <si>
    <t>Tiếp đó đến hết địa giới xã Đức An</t>
  </si>
  <si>
    <t>Thôn Hạ Tiến</t>
  </si>
  <si>
    <t>Các lô đất mới tại vùng Phúc Nga Thôn Hạ Tiến</t>
  </si>
  <si>
    <t>Từ Cúc Phương vòng quanh đến trục xã 02 sau trường tiểu học</t>
  </si>
  <si>
    <t>Từ ngõ Võ Thắng đến ngõ Tống Lượng</t>
  </si>
  <si>
    <t>Thôn Quang Tiền (thôn Trung Tiến. thôn Thượng Tiến cũ)</t>
  </si>
  <si>
    <t>Từ ngõ Nguyễn Thanh Sơn vòng quanh đến ngõ Trần Thị Hường</t>
  </si>
  <si>
    <t>Đường nội vùng ngõ Hoàng Hướng đến đến đồng Trại Mít</t>
  </si>
  <si>
    <t>Từ ngõ Phan Ngại đến ngõ Phan Văn Thành</t>
  </si>
  <si>
    <t>Từ ngõ Đào Đức Hồng vòng quanh đến hết đất Nguyễn Tin Thông</t>
  </si>
  <si>
    <t>Từ Nguyễn Ngụ đến ngã tư Ba gốc</t>
  </si>
  <si>
    <t>Thôn Tân Tiến</t>
  </si>
  <si>
    <t>Từ Đồng Trại Mít đến hết địa giới hành chính xã Đức An, Lý tăng giá: Mỡ rộng đường bê tông,</t>
  </si>
  <si>
    <t>Từ ngã ba ba gốc đến hồ Trốc Xối, Lý tăng giá Mỡ rộng đường bê tông,</t>
  </si>
  <si>
    <t>Thôn Đại An (thôn Hòa Bình. thôn Đức Thịnh cũ)</t>
  </si>
  <si>
    <t>Từ ngõ Phan Hùng đến Trục xã 01</t>
  </si>
  <si>
    <t>Từ ngõ Võ Hân đến ngõ Võ Huế</t>
  </si>
  <si>
    <t>Từ ngõ Võ Thị Tuấn đến ngõ Phạm Định</t>
  </si>
  <si>
    <t>Từ ngõ Võ Dũng đến ngõ bà Thảo Minh</t>
  </si>
  <si>
    <t>Từ ngõ Võ Vinh đến Mương cứng Hợp tác xã Đại An</t>
  </si>
  <si>
    <t>Từ ngõ Võ Giáp mương T41 vòng quanh đến ngõ Phan Năng</t>
  </si>
  <si>
    <t>Từ ngõ Võ Khoan đến ngõ Phan Cảnh</t>
  </si>
  <si>
    <t>Từ ngõ Phan Hòa đến hết đất Phan Thuật</t>
  </si>
  <si>
    <t>Từ đường nội vùng bắc khe lang đến đất Võ Định</t>
  </si>
  <si>
    <t>Thôn Long Thành</t>
  </si>
  <si>
    <t>Từ ngõ Quy Vinh đến ngõ Nguyễn Văn Lâm</t>
  </si>
  <si>
    <t>Từ Đường Lâm An Hương đến ngõ Nguyễn Ngọc Mỹ</t>
  </si>
  <si>
    <t>Thôn Hữu Chế (thôn Long Thủy. Long Mã cũ)</t>
  </si>
  <si>
    <t>Từ ngõ Trần Tùng đến ngõ Nguyễn Thanh Phương</t>
  </si>
  <si>
    <t>Từ huyện lộ 19 đến Giếng Diệu</t>
  </si>
  <si>
    <t>Từ ngõ Đào Ất đến Trần Chu giáp đường Quốc Lộ 281</t>
  </si>
  <si>
    <t>Từ đường trục xã 02 đến Đường Văn Tuấn</t>
  </si>
  <si>
    <t>Nguyễn Tiến Thái đến Đường Văn An</t>
  </si>
  <si>
    <t>Từ ngõ Nguyễn Thị Thuyết đến ngõ Lê Thị Hà</t>
  </si>
  <si>
    <t>Thôn Long Hòa</t>
  </si>
  <si>
    <t>Từ ngõ Nguyễn Tam vòng quang đến ngõ Trần Quang Lộc</t>
  </si>
  <si>
    <t>Từ Hội quán thôn đến ngõ Lê Ánh Điện</t>
  </si>
  <si>
    <t>Từ đường Quốc Lộ 281 đến hết đất Lê Thanh Hoàn</t>
  </si>
  <si>
    <t>Từ đường Quốc Lộ 281 đến hết đất Lê Thanh Hảo</t>
  </si>
  <si>
    <t>Tuyến đường 70/ Từ ông Lê Đức Ký đến hồ Trục Xối</t>
  </si>
  <si>
    <t>Từ huyện lộ 19 đến cầu nhà vẹo</t>
  </si>
  <si>
    <t>Đức Quang</t>
  </si>
  <si>
    <t>Tuyến đường liên xã</t>
  </si>
  <si>
    <t>Đường trục chính từ Yên Hồ Đức Quang Đức Vĩnh</t>
  </si>
  <si>
    <t>Đoạn từ giáp địa giới hành chính xã Yên Hồ đến Cầu Miệu</t>
  </si>
  <si>
    <t>Đoạn tiếp theo đến địa giới hành chính xã Đức Vĩnh</t>
  </si>
  <si>
    <t>Đường trục chính từ địa giới hành chính xã Đức La đến trường Tiểu học</t>
  </si>
  <si>
    <t>Đường từ trường Tiểu học đến Hoàng Thắng</t>
  </si>
  <si>
    <t>Từ Tiền Phong đến bến phà thôn 1</t>
  </si>
  <si>
    <t>Đoạn từ trạm bơm số 1 đến cầu Miệu</t>
  </si>
  <si>
    <t>Đường từ trụ sở BQL đến ngã tư đất bà Trí</t>
  </si>
  <si>
    <t>Đường từ Trần Quân đến đường liên xã</t>
  </si>
  <si>
    <t>Đường từ Nguyễn Mạo đến hết đất ông Phong thôn 4</t>
  </si>
  <si>
    <t>Đường từ giáp đất ông Phong đến hết đất Trần Quang thôn 5</t>
  </si>
  <si>
    <t>Đường từ giáp đất Ngô Tiến đến hết đất Trần Vỵ</t>
  </si>
  <si>
    <t>Đường xóm Quang Lộc 1</t>
  </si>
  <si>
    <t>Đường từ giáp đất Trần Lành đến hết đất Nguyễn Trung</t>
  </si>
  <si>
    <t>Đường từ Phùng Văn đến đường mương</t>
  </si>
  <si>
    <t>Đường từ Lê Thích đến đường mương</t>
  </si>
  <si>
    <t>Đường từ Hoàng Nga đến đường mương</t>
  </si>
  <si>
    <t>Đường từ giáp đất ông Liêm đến hết đất ông Tân</t>
  </si>
  <si>
    <t>Đường từ Nguyễn Đại đến Nguyễn Trung</t>
  </si>
  <si>
    <t>Đường từ Nguyễn Thanh đến hết đất bà Quế</t>
  </si>
  <si>
    <t>Đường xóm Quang Lộc 2</t>
  </si>
  <si>
    <t>Đường từ Nguyễn Thế đến đường mương</t>
  </si>
  <si>
    <t>Đường từ Tri Phương đến sân bóng</t>
  </si>
  <si>
    <t>Đường từ Lê Hiếu đến Lê Nghiêm</t>
  </si>
  <si>
    <t>Đường từ giáp đất thầy Đương đến đường liên xã</t>
  </si>
  <si>
    <t>Đường từ Lê Khươm đến đường liên xã</t>
  </si>
  <si>
    <t>Từ Lê Nhã đến đường liên xã</t>
  </si>
  <si>
    <t>Đường từ Minh Thiện đến Dương Hoàn</t>
  </si>
  <si>
    <t>Đường xóm Đại Quang</t>
  </si>
  <si>
    <t>Từ đường liên xã đến kè Trần Quân</t>
  </si>
  <si>
    <t>Đường từ Phạm Tam đến Phạm Lục</t>
  </si>
  <si>
    <t>Đường từ Trần Giáp đến Hoàn Trung</t>
  </si>
  <si>
    <t>Đường từ Phạm An đến Phạm Chúc</t>
  </si>
  <si>
    <t>Đường từ Nguyễn Hân đến Phạm Đạc</t>
  </si>
  <si>
    <t>Đường từ giáp đất Trần Thất đến hết đất Hoàn Trung</t>
  </si>
  <si>
    <t>Đường từ giáp đất ông Thoả đến hết đất Phạm Tường</t>
  </si>
  <si>
    <t>Đường từ giáp đất bà Trí đến hết đất nhà trường cũ</t>
  </si>
  <si>
    <t>Từ đường liên xã đến Chu Cương</t>
  </si>
  <si>
    <t>Đường từ Mậu Lý đến đường liên thôn</t>
  </si>
  <si>
    <t>Đường từ Hoà Tài đến Nguyễn Bé</t>
  </si>
  <si>
    <t>Đường từ giáp đất ông Thụ đến Phạm Xuân</t>
  </si>
  <si>
    <t>Từ đường liên xã đến Hùng Trâm</t>
  </si>
  <si>
    <t>Từ đường liên xã đến hết đất ông Phong</t>
  </si>
  <si>
    <t>Đường xóm Trung Thành</t>
  </si>
  <si>
    <t>Đường từ Khánh Nhị đến hết đất Nguyễn Lam</t>
  </si>
  <si>
    <t>Đường từ Đông Hoan đến hết đất bà Hội</t>
  </si>
  <si>
    <t>Đường từ Lý Trung đến đường liên thôn</t>
  </si>
  <si>
    <t>Đường từ nghĩa trang thôn 5 đến kè</t>
  </si>
  <si>
    <t>Đường từ Trần Quang đến Lý Trung</t>
  </si>
  <si>
    <t>Đường từ Ngô Chương đến Song Hiển</t>
  </si>
  <si>
    <t>Đường từ giáp đất ông Bình đến kè sông Lam</t>
  </si>
  <si>
    <t>Đường từ giápđất anh Quang đến hết đất anh Phong</t>
  </si>
  <si>
    <t>Giáp đường liên xã (đất anh Hưởng) đến ngõ anh Khanh (thôn Quyết Tiến)</t>
  </si>
  <si>
    <t>Từ A Tý đội 1 thôn Đông Đoài A Hảo đội 4 thôn Quyết Tiến</t>
  </si>
  <si>
    <t>Đường từ giáp đất anh Dũng đến hết đất ông Thục (thôn Đông Đoài)</t>
  </si>
  <si>
    <t>Đường từ giáp đất anh Khương đến hết đất ông Thành (thôn Đông Đoài)</t>
  </si>
  <si>
    <t>Đường từ giáp đất anh Phương đến hết đất anh Lâm (thôn Đông Đoài)</t>
  </si>
  <si>
    <t>Đức Vĩnh</t>
  </si>
  <si>
    <t>Đường Đức Vĩnh Yên Hồ Tân Hương ( Huyện lộ 3)</t>
  </si>
  <si>
    <t>Từ Đức Vĩnh đến mố phía bắc cầu Đò Hào</t>
  </si>
  <si>
    <t>Đường liên xã Yên Hồ Quang Vĩnh</t>
  </si>
  <si>
    <t>Từ giáp cận Đức Quang đến đường Huyện lộ 3 (Tỉnh Lộ 19 cũ)</t>
  </si>
  <si>
    <t>Các trục đường liên thôn trong xã</t>
  </si>
  <si>
    <t>Từ nhà thờ Họ Hoàng Vĩnh Đại 1 đến hết đất Lê Lưu (Vĩnh Đại)</t>
  </si>
  <si>
    <t>Từ giáp đất nhà thờ họ Phan đến hết đất Mạnh Chính thôn Vĩnh Hòa</t>
  </si>
  <si>
    <t>Đường từ hội quán thôn Vĩnh Phúc đến hết đất ông Lựu</t>
  </si>
  <si>
    <t>Từ giáp đất Hoàng Việt đến hết đất Thái Hùng (Vĩnh Phúc)</t>
  </si>
  <si>
    <t>Từ giáp đất chị Xanh đến hết đất Đường Trường (Vĩnh Đại)</t>
  </si>
  <si>
    <t>Từ giáp đất bà Tiến đến hết đất ông Bội thôn Vĩnh Hòa</t>
  </si>
  <si>
    <t>Từ giáp đất Võ Bình đến hết đất ông Nguyễn Hồng (Vĩnh Phúc)</t>
  </si>
  <si>
    <t>Từ giáp đất ông Trần Chiến đến hết đất ông Phạm Sửu (Vĩnh Đại)</t>
  </si>
  <si>
    <t>Giá đất ở đường trục xóm nông thôn</t>
  </si>
  <si>
    <t>Từ giáp đất nhà thờ họ Phan đến hết đất Tống Tương (Vĩnh Hòa)</t>
  </si>
  <si>
    <t>Từ giáp đất Phạm Chương đến hết đất Hoàng Quang (Vĩnh Phúc)</t>
  </si>
  <si>
    <t>Từ giáp đất ông Mạnh Chính đến hết đất đền Vĩnh Hòa</t>
  </si>
  <si>
    <t>Từ giáp đất ông Lý Giai đến hết đất ông Phạm Sửu (Vĩnh Đại)</t>
  </si>
  <si>
    <t>Xã Đức Đồng</t>
  </si>
  <si>
    <t>Đoạn tiếp giáp từ địa giới xã Đức Lạc đến điểm đường vào Đền Cả Tổng Du Đồng thôn Đồng Vịnh</t>
  </si>
  <si>
    <t>Tiếp đó đến hết địa giới hành chính xã Đức Đồng</t>
  </si>
  <si>
    <t>Đoạn tiếp giáp từ địa giới xã Đức Lạc đến đường sắt địa giới xã Đức Đồng</t>
  </si>
  <si>
    <t>Đường Đức Đồng Bồng Phúc Đức Lạng</t>
  </si>
  <si>
    <t>Từ Tỉnh lộ 5 đến cầu chợ Đàng</t>
  </si>
  <si>
    <t>Tiếp đó đến ngã tư đường tàu thôn Thanh Phúc</t>
  </si>
  <si>
    <t>Từ Tỉnh lộ 5 đến Hậu Đình thôn Lai Đồng</t>
  </si>
  <si>
    <t>Từ Hậu Đình đến Đá hàn thôn Lai Đồng</t>
  </si>
  <si>
    <t>Đường bê tông liên xã Đức Đồng Hoà Thái Đức Lạc</t>
  </si>
  <si>
    <t>Từ hậu đình đến trạm bơm</t>
  </si>
  <si>
    <t>Tiếp đó đến giáp Hoà Thái xã Đức Lạc</t>
  </si>
  <si>
    <t>Đường Tân Hương Đức Đồng Đức Lập</t>
  </si>
  <si>
    <t>Từ tràn đập bạ đến ngã ba đường sang cầu Vọng Sơn</t>
  </si>
  <si>
    <t>Tiếp đó đến giáp địa giới hành chính xã Đức Lập</t>
  </si>
  <si>
    <t>Đường liên thôn Đồng Vịnh - Đồng Tâm</t>
  </si>
  <si>
    <t>Từ Tỉnh lộ 5 đến quán chị Loan thôn Đồng Quang</t>
  </si>
  <si>
    <t>Tiếp đó đến cầu cuối thôn Đồng Tâm</t>
  </si>
  <si>
    <t>Đường liên thôn Hồng Hoa - Sơn Thành</t>
  </si>
  <si>
    <t>Từ Tỉnh lộ 5 đến hết đất anh Phùng</t>
  </si>
  <si>
    <t>Tiếp đó đến Hội trường thôn Sơn Thành</t>
  </si>
  <si>
    <t>Đường trục thôn Sơn Thành</t>
  </si>
  <si>
    <t>Từ Tỉnh lộ 5 đến hội trường thôn Sơn Thành dãy 1</t>
  </si>
  <si>
    <t>Từ Tỉnh lộ 5 đến hội trường thôn Sơn Thành dãy 2</t>
  </si>
  <si>
    <t>Đường bê tông ngõ xóm của các thôn Hồng Hoa, Đồng Vịnh</t>
  </si>
  <si>
    <t>Đường bê tông ngõ xóm của các thôn Đồng Quang, Thanh Phúc</t>
  </si>
  <si>
    <t>Đường bê tông từ ngõ ông Dương đến hết đất ông Văn thôn Thanh Sơn</t>
  </si>
  <si>
    <t>Đường bê tông từ ngõ ông Hậu đến hết đất ông Hiển</t>
  </si>
  <si>
    <t>Đường nội vùng thôn Phúc Hoà</t>
  </si>
  <si>
    <t>Đất QH dảy 2,3 hai bên Đường TL5; QL 281</t>
  </si>
  <si>
    <t>Đức Lập</t>
  </si>
  <si>
    <t>Xã Đức Lạng</t>
  </si>
  <si>
    <t>Đoạn tiếp từ điểm giáp địa giới xã Đức Đồng đến điểm giáp đường vào đê Rú Trí xã Đức Lạng</t>
  </si>
  <si>
    <t>Tiếp đó đến hết địa giới hành chính xã Đức Lạng</t>
  </si>
  <si>
    <t>Đường vào trung tân xã Tân Hương đoạn qua xã Đức Lạng</t>
  </si>
  <si>
    <t>Đường liên xã Bồng Phúc Đức Đồng</t>
  </si>
  <si>
    <t>Từ đường Tỉnh lộ 5 đến ngõ anh Vị</t>
  </si>
  <si>
    <t>Tiếp đó đến cống Cựa già</t>
  </si>
  <si>
    <t>Đường trục xã vào thôn Tân Quang</t>
  </si>
  <si>
    <t>Từ Đường Tỉnh lộ 5 đến Cầu Bến Nhì</t>
  </si>
  <si>
    <t>Tiếp đó đến ngã tư Sân Vận động</t>
  </si>
  <si>
    <t>Tiếp đó đến đường sắt</t>
  </si>
  <si>
    <t>Tiếp đó đến cầu Cựa truông</t>
  </si>
  <si>
    <t>Tiếp đó đến giáp địa giới hành chính xã Tân Hương</t>
  </si>
  <si>
    <t>Tuyến từ A0 kho đến Đập Trạ</t>
  </si>
  <si>
    <t>Tiếp đó đến hội trường thôn Tân Quang</t>
  </si>
  <si>
    <t>Đường liên thôn Tiến Lạng Minh Lạng</t>
  </si>
  <si>
    <t>Từ đường Tỉnh lộ 5 đến cầu bến Vực</t>
  </si>
  <si>
    <t>Tiếp đó đến ngã 4 sân vận động trung tâm</t>
  </si>
  <si>
    <t>Tiếp đó đến ngõ anh Dực</t>
  </si>
  <si>
    <t>Tiếp đó đến ngã 3 anh Cơ</t>
  </si>
  <si>
    <t>Các trục đường thôn: vùng 1</t>
  </si>
  <si>
    <t>Đường Gia Dù Từ Tỉnh lộ 5 đến ngã 3 đất anh Nam</t>
  </si>
  <si>
    <t>Tuyến Tỉnh lộ 5 ngã 3 đất anh Sinh đến ngõ anh Lương</t>
  </si>
  <si>
    <t>Tuyến từ Tỉnh lộ 5 đến ngõ ông Quế Tân Sơn</t>
  </si>
  <si>
    <t>Các trục đường quy hoạch dãy 2. 3 hai bên đường Tỉnh lộ 5</t>
  </si>
  <si>
    <t>Thôn Tiến Lạng (thôn Đồng Quang. thôn Hưng Quang cũ)</t>
  </si>
  <si>
    <t>Tuyến từ ngã 3 đất bà Bé Hương Quang đến hết đất anh Thái Quảng</t>
  </si>
  <si>
    <t>Tuyến từ giáp đất ông Nghị đến hết đất ông Tý</t>
  </si>
  <si>
    <t>Tiếp theo đến hết đất ông Ân</t>
  </si>
  <si>
    <t>Tuyến từ giáp đất ông Xuy đến hết đất anh Xanh</t>
  </si>
  <si>
    <t>Tuyến từ giáp đất bà Dụ từ quán anh Duy đến Đường sắt</t>
  </si>
  <si>
    <t>Tuyến từ ngõ anh Hòa đến ngõ anh Khả</t>
  </si>
  <si>
    <t>Từ Ngõ Anh Khanh đến ngõ Anh Chiễu</t>
  </si>
  <si>
    <t>Thôn Minh Lạng (thôn Minh Đức. thôn Minh Quang cũ)</t>
  </si>
  <si>
    <t>Tuyến từ ngõ ông Mai đến đường sắt</t>
  </si>
  <si>
    <t>Tuyến từ ngã 3 đến đất ông Vọng đến đường sắt</t>
  </si>
  <si>
    <t>Tuyến từ ngõ anh Da đến đường sắt</t>
  </si>
  <si>
    <t>Tuyến từ ngã 3 hội quán thôn đến ngõ bà Lý</t>
  </si>
  <si>
    <t>Thôn Hà Cát</t>
  </si>
  <si>
    <t>Tuyến từ giáp đất bà Toán từ đường Tỉnh lộ 5 đến ngõ ông Bình</t>
  </si>
  <si>
    <t>Tuyến đường cựa mương cây ngô đồng đến hết đất ông Đệ</t>
  </si>
  <si>
    <t>Tuyến từ đường Tỉnh lộ 5 đến ngõ ông Thành</t>
  </si>
  <si>
    <t>Tuyến từ giáp đất anh Linh từ đường Tỉnh lộ 5 đến đường Cựa Mương</t>
  </si>
  <si>
    <t>Tuyến từ giáp đất hội quán từ đường Tỉnh lộ 5 đến ngõ ông Bình</t>
  </si>
  <si>
    <t>Tuyến từ giáp đất thầy Lan từ đường Tỉnh lộ 5 đến ngõ anh Trình</t>
  </si>
  <si>
    <t>Thôn Vĩnh Yên (thôn Yên Thọ cũ)</t>
  </si>
  <si>
    <t>Từ đường Tỉnh lộ 5 đến ngã 3 đến hết đất ông Tân</t>
  </si>
  <si>
    <t>Thôn Sơn Quang</t>
  </si>
  <si>
    <t>Tỉnh lộ 5 đến cống bà Đường</t>
  </si>
  <si>
    <t>Tiếp đó đến ngõ ông Trạch</t>
  </si>
  <si>
    <t>Tuyến Tỉnh lộ 5 đất Anh Chung đến ngã 3 đất Anh Nam</t>
  </si>
  <si>
    <t>Tiếp đó đến ngõ Bà Lưu</t>
  </si>
  <si>
    <t>Tiếp đó đến đường Tỉnh lộ 5</t>
  </si>
  <si>
    <t>Từ Tỉnh lộ 5 đến Bàu dài</t>
  </si>
  <si>
    <t>Tiếp đó đến cầu Bến Đền</t>
  </si>
  <si>
    <t>Tỉnh lộ 5 đến hết sân vận động C3</t>
  </si>
  <si>
    <t>Tiếp đó đến đê Rú Trí</t>
  </si>
  <si>
    <t>Từ ngã 3 sân trường cấp 3 đến đường sắt (đường hộ đê)</t>
  </si>
  <si>
    <t>Các trục đường thôn: vùng 3</t>
  </si>
  <si>
    <t>Thôn Đồng Lân từ đường liên xã đến ngõ bà Vân</t>
  </si>
  <si>
    <t>Đường vào khu chăn nuôi tập trung thôn Tân Quang</t>
  </si>
  <si>
    <t>Các trục đường ngõ xóm đã xây dựng bê tông còn lại thôn Minh Lạng</t>
  </si>
  <si>
    <t>Các trục đường ngõ xóm đã xây dựng bê tông còn lại thôn Tiến Lạng</t>
  </si>
  <si>
    <t>Các trục đường ngõ xóm đã xây dựng bê tông còn lại thôn Sơn Quang</t>
  </si>
  <si>
    <t>Các trục đường ngõ xóm đã xây dựng bê tông còn lại thôn Hà Cát</t>
  </si>
  <si>
    <t>Các trục đường ngõ xóm đã xây dựng bê tông còn lại thôn Vĩnh Yên</t>
  </si>
  <si>
    <t>Các trục đường ngõ xóm đã xây dựng bê tông còn lại thôn Tân Quang</t>
  </si>
  <si>
    <t>Xã Tân Hương</t>
  </si>
  <si>
    <t>Đường Lâm An Tân Hương</t>
  </si>
  <si>
    <t>Đoạn qua xã Tân Hương</t>
  </si>
  <si>
    <t>Đường từ địa giới hành chính xã Đức Đồng nối với đường vào trung tâm xã Tân Hương</t>
  </si>
  <si>
    <t>Đường liên thôn (từ cống Khe trét vòng qua thôn 2 nối với đường Lâm An Tân Hương)</t>
  </si>
  <si>
    <t>Các tuyến đường có mặt đường bê tông rộng ≥ 3 m</t>
  </si>
  <si>
    <t>Các tuyến đường có mặt đường bê tông rộng &lt; 3 m</t>
  </si>
  <si>
    <t>Đoạn từ giáp xã Đức An - Giáp xã Đức Lạng</t>
  </si>
  <si>
    <t>Đường từ địa giới hành chính xã Đức Đồng nối với đường quốc lộ 281</t>
  </si>
  <si>
    <t>Khánh Lộc</t>
  </si>
  <si>
    <t>Kim Lộc</t>
  </si>
  <si>
    <t>Song Lộc</t>
  </si>
  <si>
    <t>Tiến Lộc</t>
  </si>
  <si>
    <t>Trường Lộc</t>
  </si>
  <si>
    <t>Vĩnh Lộc</t>
  </si>
  <si>
    <t>VII</t>
  </si>
  <si>
    <t>Kỳ Hợp</t>
  </si>
  <si>
    <t>Kỳ Lâm</t>
  </si>
  <si>
    <t>5.13</t>
  </si>
  <si>
    <t>5.14</t>
  </si>
  <si>
    <t>5.15</t>
  </si>
  <si>
    <t>Thạch Bằng</t>
  </si>
  <si>
    <t>Bình Lộc</t>
  </si>
  <si>
    <t>An Lộc</t>
  </si>
  <si>
    <r>
      <t xml:space="preserve"> ĐVT: 1.000 đồng/m</t>
    </r>
    <r>
      <rPr>
        <i/>
        <vertAlign val="superscript"/>
        <sz val="10"/>
        <rFont val="Times New Roman"/>
        <family val="1"/>
      </rPr>
      <t>2</t>
    </r>
  </si>
  <si>
    <t>Đường Trần Phú</t>
  </si>
  <si>
    <t>Đường Phan Đình Phùng</t>
  </si>
  <si>
    <t>Đường Nguyễn Thị Minh Khai</t>
  </si>
  <si>
    <t>Đường Lê Ninh</t>
  </si>
  <si>
    <t>Đường Phan Anh</t>
  </si>
  <si>
    <t>Đường Lê Văn Thiêm</t>
  </si>
  <si>
    <t>Thị trấn Nghi Xuân</t>
  </si>
  <si>
    <t>Thị trấn Cẩm Xuyên</t>
  </si>
  <si>
    <t>r</t>
  </si>
  <si>
    <t>Đường Yên Trung</t>
  </si>
  <si>
    <t>Đoạn I: Từ đường La Giang đến UBND thị trấn Đức Thọ</t>
  </si>
  <si>
    <t>Đoạn II: Tiếp đó đến vòng xuyến</t>
  </si>
  <si>
    <t>Đường vào ga Yên Trung</t>
  </si>
  <si>
    <t>Đoạn I: Từ vòng xuyến đến đường Minh Khai</t>
  </si>
  <si>
    <t>Đoạn II: Tiếp đó đến hết địa giới hành chính Thị trấn Đức Thọ</t>
  </si>
  <si>
    <t>Đường Trần Dực</t>
  </si>
  <si>
    <t>Đoạn I: Đoạn tiếp giáp với xã Tùng Ảnh đến đường Hoài Nhơn</t>
  </si>
  <si>
    <t>Đoạn II: Tiếp đó đến đường Phan Bá Đạt</t>
  </si>
  <si>
    <t>Đoạn I: Từ đường Trần Phú đến đường Trần Dực</t>
  </si>
  <si>
    <t>Đoạn II: Tiếp đó đến đường La Giang</t>
  </si>
  <si>
    <t>Đoạn III:  Tiếp đó đến Nam cầu Thọ Tường</t>
  </si>
  <si>
    <t>Đường La Giang</t>
  </si>
  <si>
    <t>Đoạn I: Đoạn tiếp giáp địa giới xã Tùng Ảnh đến đường Lê Thước</t>
  </si>
  <si>
    <t>Đoạn II: Tiếp đó đến đường Nguyễn Thị Minh Khai</t>
  </si>
  <si>
    <t>Đoạn III: Tiếp đó đến giáp đường sắt Bắc Nam</t>
  </si>
  <si>
    <t>Đoạn IV: Tiếp đó đến hết địa giới hành chính Thị trấn</t>
  </si>
  <si>
    <t>Đường Hoài Nhơn</t>
  </si>
  <si>
    <t>Đoạn I: Từ đường La Giang đến đường Trần Dực</t>
  </si>
  <si>
    <t>Đoạn II: Tiếp đó đến điểm uốn phía Tây Đền Hồ Nam</t>
  </si>
  <si>
    <t>Đường Ngô Bá Thành</t>
  </si>
  <si>
    <t>Đoạn I: Đoạn mới từ đường Yên Trung đến cầu chui đường sắt (tổ dân phố 5)</t>
  </si>
  <si>
    <t>Đoạn II: Tiếp đó đến đê La Giang</t>
  </si>
  <si>
    <t>Từ đường Minh Khai (công an huyện) đến hết đất khu quy hoạch nhà Lay</t>
  </si>
  <si>
    <t>Đường Phan Bá Đạt</t>
  </si>
  <si>
    <t>Đoạn I: Từ đường Nguyễn Thị Minh Khai đến hết đất ông Giáp tổ dân phố 2</t>
  </si>
  <si>
    <t>Đoạn II: Tiếp đó đến đường Hoài Nhơn</t>
  </si>
  <si>
    <t>Đường Lê Thước</t>
  </si>
  <si>
    <t>Các tuyến nội thị</t>
  </si>
  <si>
    <t>Các lô đất bám đường trong khu dân cư Thương nghiệp cũ (dãy 2, 3 đường Yên Trung)</t>
  </si>
  <si>
    <t>Đoạn mới  từ đường Yên Trung sang đường nối Quốc lộ 15A đi Tùng Châu (trường mầm non cũ)</t>
  </si>
  <si>
    <t>Đoạn mới từ đường Yên Trung sang đường nối Quốc lộ 15A đi Tùng Châu (đất cô Thuỷ tổ dân phố 5 đến hết đất ông Lộc tổ dân phố 2)</t>
  </si>
  <si>
    <t>Đoạn mới từ đường Yên Trung sang đường nối Quốc lộ 15A đi Tùng Châu (trạm y tế cũ)</t>
  </si>
  <si>
    <t>Các đoạn mới từ đường Yên Trung sang đường sắt (đường quy hoạch tổ dân phố 7) 4 tuyến &lt;3m</t>
  </si>
  <si>
    <t>Các lô đất bám đường trong khu dân cư mới đường &gt; 9m dãy 2,3 đường Yên Trung (phía đông đường)</t>
  </si>
  <si>
    <t>Các lô đất bám đường trong khu dân cư mới đường &gt; 9m dãy 4,5 đường Yên Trung (phía đông đường)</t>
  </si>
  <si>
    <t>Các lô đất bám đường trong khu dân cư mới đường &gt; 9m dãy 6,7,8 đường Yên Trung (phía đông đường)</t>
  </si>
  <si>
    <t>Các đoạn đường  từ đường Yên Trung đến giáp đất sản xuất nông nghiệp (tổ dân phố 8) 7 tuyến mặt đường &lt; 3m (phía Tây đường)</t>
  </si>
  <si>
    <t>Các lô đất bám đường trong khu dân cư mới, đường &gt;10m dãy 2,3 đường Quốc lộ 8A</t>
  </si>
  <si>
    <t>Đường dân cư từ ngã ba đất ông Hoạt đến đê La Giang (tổ dân phố 2)</t>
  </si>
  <si>
    <t>Đường dân cư từ ngã tư đất ông Dũng đến hết đất ông Hải tổ dân phố 1,2</t>
  </si>
  <si>
    <t>Đường dân cư chữ (L) từ nối đường nối Quốc lộ 15A đi Tùng Châu (đất ông Tân) đến ngã tư đất ông Giáp tổ dân phố 2</t>
  </si>
  <si>
    <t>Đường dân cư từ nối đường nối Quốc lộ 15A đi Tùng Châu (đất ông Bé tổ dân phố 2) đến trạm y tế (đất thầy Văn) tổ dân phố 5</t>
  </si>
  <si>
    <t>Đường dân cư từ nối đường Đức Yên Tùng Ảnh (trường mầm non địa điểm 2) đến đê La Giang tổ dân phố 1</t>
  </si>
  <si>
    <t>Đường dân cư từ nối đường Đức Yên Tùng Ảnh (đất ông Khoa) đến đê La Giang tổ dân phố 1</t>
  </si>
  <si>
    <t>Đường dân cư từ nối đường Đức Yên Tùng Ảnh (đất ông Quý) đến đê La Giang khối tổ dân phố 1</t>
  </si>
  <si>
    <t>Đường từ đê La Giang từ tổ dân phố 6 đến nối cầu chui tổ dân phố 5</t>
  </si>
  <si>
    <t>Đường Đậu Quang Lĩnh: Từ đường La Giang từ tổ dân phố 6 đến hết đất trạm thú y (đường 2 xã Đức Yên - Thị trấn)</t>
  </si>
  <si>
    <t>Đường quy hoạch xen dắm trong các khối dân cư cũ nền đường &gt; 5m</t>
  </si>
  <si>
    <t>Các đường còn lại trong các tổ dân phố 1, 2, 3, 4</t>
  </si>
  <si>
    <t>Các đường bê còn lại trong tổ dân phố 6 (khu vực trong đê)</t>
  </si>
  <si>
    <t>Các đường còn lại trong các tổ dân phố 3, 4, 5, 6 (khu vực ngoài đê)</t>
  </si>
  <si>
    <t>Đường Hộ Đê từ đường Trần Phú đến đường Hoài Nhơn</t>
  </si>
  <si>
    <t>Các lô đất bám đường  dãy 2, 3 trong khu dân cư mới Nhà Lay Trên</t>
  </si>
  <si>
    <t>Các lô đất bám đường  dãy 4, 5 trong khu dân cư mới Nhà Lay Trên</t>
  </si>
  <si>
    <t xml:space="preserve">BẢNG TỔNG HỢP GIÁ ĐẤT  </t>
  </si>
  <si>
    <t>Phổ Biến</t>
  </si>
  <si>
    <t>Các khu đất bám đường QL 8A (dãy 1)</t>
  </si>
  <si>
    <t>Các khu đất còn lại</t>
  </si>
  <si>
    <t>Các lô đất bám đường &gt; 9m trong khu dân cư mới Nhà Lay Dưới</t>
  </si>
  <si>
    <t>Các lô đất bám đường &gt; 7m trong khu dân cư mới Nhà Lay Dưới</t>
  </si>
  <si>
    <t>Huyện</t>
  </si>
  <si>
    <t>Thạch Đồng</t>
  </si>
  <si>
    <t>Thạc Môn</t>
  </si>
  <si>
    <t>Xã Mới</t>
  </si>
  <si>
    <t>Kỳ Hưng</t>
  </si>
  <si>
    <t>Cẩm Huy</t>
  </si>
  <si>
    <t>Thị trấn Cẩm xuyên</t>
  </si>
  <si>
    <t>Cẩm Nam</t>
  </si>
  <si>
    <t>Cẩm Phúc</t>
  </si>
  <si>
    <t>Cẩm Thăng</t>
  </si>
  <si>
    <t>Cẩm Yên</t>
  </si>
  <si>
    <t>Cẩm Hoà</t>
  </si>
  <si>
    <t>Thạch Thanh</t>
  </si>
  <si>
    <t>Thạch Hương</t>
  </si>
  <si>
    <t>Thạch Lâm</t>
  </si>
  <si>
    <t>Phù Việt</t>
  </si>
  <si>
    <t>Việt Xuyên</t>
  </si>
  <si>
    <t>Thạch Lưu</t>
  </si>
  <si>
    <t>Thạch Vĩnh</t>
  </si>
  <si>
    <t>Bắc Sơn</t>
  </si>
  <si>
    <t>Thạch Điền</t>
  </si>
  <si>
    <t>Thạch Bàn</t>
  </si>
  <si>
    <t>Thị trấn nghèn</t>
  </si>
  <si>
    <t>Yên LỘc</t>
  </si>
  <si>
    <t>Thị trấn Tiên Điền</t>
  </si>
  <si>
    <t xml:space="preserve">Đức La </t>
  </si>
  <si>
    <t>Thái yên</t>
  </si>
  <si>
    <t>Sơn AN</t>
  </si>
  <si>
    <t>Sơn Hoà</t>
  </si>
  <si>
    <t>Hương Thọ</t>
  </si>
  <si>
    <t>Hương Quang</t>
  </si>
  <si>
    <t>Sơn Thọ</t>
  </si>
  <si>
    <t>Phương Mỹ</t>
  </si>
  <si>
    <t>Phương Điền</t>
  </si>
  <si>
    <t>Phường Sông trí</t>
  </si>
  <si>
    <t>Nam Hương</t>
  </si>
  <si>
    <t>Thị Trấn Lôc Hà</t>
  </si>
  <si>
    <t>Thị trấn Đức thọ</t>
  </si>
  <si>
    <t>Thị Trấn Đức Thọ</t>
  </si>
  <si>
    <t>Hương Điền</t>
  </si>
  <si>
    <t>Nhập Xã Theo NQ 819/NQ-UBTVQH14 Ngày 21/11/2019 của UB Thường Vụ QH Về việc sắp xếp các đơn vị hành chính cấp xã thuộc Tỉnh Hà Tĩnh</t>
  </si>
  <si>
    <t>Xã, thị trấn sát nhập</t>
  </si>
  <si>
    <t>Vũ Quang</t>
  </si>
  <si>
    <t>Thạch Hà</t>
  </si>
  <si>
    <t>Nghi Xuân</t>
  </si>
  <si>
    <t>Lộc Hà</t>
  </si>
  <si>
    <t>Kỳ Anh</t>
  </si>
  <si>
    <t>Hương Sơn</t>
  </si>
  <si>
    <t>Đức Thọ</t>
  </si>
  <si>
    <t>Cẩm Xuyên</t>
  </si>
  <si>
    <t>Can Lộc</t>
  </si>
  <si>
    <t>Thị trấn Thạch Hà</t>
  </si>
  <si>
    <t>Thạch Tân</t>
  </si>
  <si>
    <t>Miền Núi</t>
  </si>
  <si>
    <t>Thạch Đỉnh</t>
  </si>
  <si>
    <t>Hương Khê</t>
  </si>
  <si>
    <t>Thị trấn Đức Thọ</t>
  </si>
  <si>
    <t>Phụ lục 25: So sánh mức tăng giữa giá điều tra và giá theo Bảng giá năm 2015 đối với đất ở nông thôn</t>
  </si>
  <si>
    <t>Thạch Tiến</t>
  </si>
  <si>
    <t>(Áp dụng đối với đất ở đô thị)</t>
  </si>
  <si>
    <r>
      <rPr>
        <b/>
        <sz val="10"/>
        <rFont val="Times New Roman"/>
        <family val="1"/>
      </rPr>
      <t>Đường Bùi Dương Lịch</t>
    </r>
    <r>
      <rPr>
        <sz val="10"/>
        <rFont val="Times New Roman"/>
        <family val="1"/>
      </rPr>
      <t xml:space="preserve"> (Từ đường Hoài Nhơn đến giáp địa giới hành chính xã Tùng Ảnh)</t>
    </r>
  </si>
  <si>
    <t>Đường trục thôn Đại Lợi (giáp ranh giữa xã Đức Yên -Thị Trấn từ góc ao đất bà Hồng sang xóm II đến ngã tư trước đất bà Liên)</t>
  </si>
  <si>
    <t>Đường trục thôn Đại Lợi từ cầu ông Hàn đến hết hội quán thôn 1</t>
  </si>
  <si>
    <t>Đường trục từ đất ông Xuân đến hết đất ông Trạch</t>
  </si>
  <si>
    <t>Trục đường thôn từ đất Cố Hợp thôn Đức Lợi đến cống thoát nước sau đất bà Ngọc thôn Đại Thành</t>
  </si>
  <si>
    <t>Đường từ đất ông Khang xuống đến hết đất nhà Dòng</t>
  </si>
  <si>
    <t>Đường trục Hùng Dũng từ đất anh Đạt đến hết đất ông Tùng</t>
  </si>
  <si>
    <t>Các trục đường có mặt đường từ 6 m trở lên ngoài các tuyến đường nêu trên</t>
  </si>
  <si>
    <t>Phường Hưng Trí</t>
  </si>
  <si>
    <t>Xã Khánh Vĩnh Yên</t>
  </si>
  <si>
    <t>Xã Kim Song Trường</t>
  </si>
  <si>
    <t>Xã Bùi La Nhân</t>
  </si>
  <si>
    <t>Xã Lâm Trung Thuỷ</t>
  </si>
  <si>
    <t>Xã Thanh Bình Thịnh</t>
  </si>
  <si>
    <t>Xã Tùng Châu</t>
  </si>
  <si>
    <t>Xã Quang Vĩnh</t>
  </si>
  <si>
    <t>Xã An Dũng</t>
  </si>
  <si>
    <t>Xã Hoà Lạc</t>
  </si>
  <si>
    <t>Xã Tân Dân</t>
  </si>
  <si>
    <t>Xã Tân Mỹ Hà</t>
  </si>
  <si>
    <t>Xã An Hoà Thịnh</t>
  </si>
  <si>
    <t>Xã Kim Hoa</t>
  </si>
  <si>
    <t>Sơn Thuỷ</t>
  </si>
  <si>
    <t>xx</t>
  </si>
  <si>
    <t>Xã Quang Diệm</t>
  </si>
  <si>
    <t>Xã Quang Thọ</t>
  </si>
  <si>
    <t>Xã Thọ Điền</t>
  </si>
  <si>
    <t>Xã Điền Mỹ</t>
  </si>
  <si>
    <t>Xã Đồng Môn</t>
  </si>
  <si>
    <t>Xã Tân Lâm Hương</t>
  </si>
  <si>
    <t>Xã Việt Tiến</t>
  </si>
  <si>
    <t>Xã Lưu Vĩnh Sơn</t>
  </si>
  <si>
    <t>Xã Nam Điền</t>
  </si>
  <si>
    <t>Xã Đỉnh Bàn</t>
  </si>
  <si>
    <t>Xã Đan Trường</t>
  </si>
  <si>
    <t>Xã Bình An</t>
  </si>
  <si>
    <t>Xã Lâm Hợp</t>
  </si>
  <si>
    <t>Xã Nam Phúc Thăng</t>
  </si>
  <si>
    <t>Xã Yên Hoà</t>
  </si>
  <si>
    <t>Số TT theo QĐ 61</t>
  </si>
  <si>
    <t>Số TT theo QĐ 23</t>
  </si>
  <si>
    <t>1.1.1</t>
  </si>
  <si>
    <t>1.1.2</t>
  </si>
  <si>
    <t>1.1.3</t>
  </si>
  <si>
    <t>1.1.4</t>
  </si>
  <si>
    <t>1.1.5</t>
  </si>
  <si>
    <t>1.1.6</t>
  </si>
  <si>
    <t>1.1.7</t>
  </si>
  <si>
    <t>1.1.8</t>
  </si>
  <si>
    <t>1.1.9</t>
  </si>
  <si>
    <t>1.1.10</t>
  </si>
  <si>
    <t>1.2.1</t>
  </si>
  <si>
    <t>1.2.2</t>
  </si>
  <si>
    <t>1.2.3</t>
  </si>
  <si>
    <t>1.2.4</t>
  </si>
  <si>
    <t>1.2.5</t>
  </si>
  <si>
    <t>1.2.6</t>
  </si>
  <si>
    <t>13.13</t>
  </si>
  <si>
    <t>6.1.1</t>
  </si>
  <si>
    <t>6.1.2</t>
  </si>
  <si>
    <t>6.1.3</t>
  </si>
  <si>
    <t>6.1.4</t>
  </si>
  <si>
    <t>6.1.5</t>
  </si>
  <si>
    <t>6.1.6</t>
  </si>
  <si>
    <t>6.1.7</t>
  </si>
  <si>
    <t>6.2.1</t>
  </si>
  <si>
    <t>6.2.2</t>
  </si>
  <si>
    <t>6.2.3</t>
  </si>
  <si>
    <t>6.2.4</t>
  </si>
  <si>
    <t>6.2.5</t>
  </si>
  <si>
    <t>6.2.6</t>
  </si>
  <si>
    <t>6.2.7</t>
  </si>
  <si>
    <t>6.2.8</t>
  </si>
  <si>
    <t>6.2.9</t>
  </si>
  <si>
    <t>6.2.10</t>
  </si>
  <si>
    <t>1.1.11</t>
  </si>
  <si>
    <t>1.1.12</t>
  </si>
  <si>
    <t>1.1.13</t>
  </si>
  <si>
    <t>1.1.14</t>
  </si>
  <si>
    <t>1.1.15</t>
  </si>
  <si>
    <t>10.1.1</t>
  </si>
  <si>
    <t>10.1.2</t>
  </si>
  <si>
    <t>10.1.3</t>
  </si>
  <si>
    <t>10.1.4</t>
  </si>
  <si>
    <t>10.1.5</t>
  </si>
  <si>
    <t>10.1.6</t>
  </si>
  <si>
    <t>10.2.1</t>
  </si>
  <si>
    <t>10.2.2</t>
  </si>
  <si>
    <t>10.2.3</t>
  </si>
  <si>
    <t>10.2.4</t>
  </si>
  <si>
    <t>10.2.5</t>
  </si>
  <si>
    <t>10.2.6</t>
  </si>
  <si>
    <t>10.2.7</t>
  </si>
  <si>
    <t>10.2.8</t>
  </si>
  <si>
    <t>10.2.9</t>
  </si>
  <si>
    <t>10.2.10</t>
  </si>
  <si>
    <t>10.2.11</t>
  </si>
  <si>
    <t>10.2.12</t>
  </si>
  <si>
    <t>10.2.13</t>
  </si>
  <si>
    <t>4.1.1</t>
  </si>
  <si>
    <t>4.1.2</t>
  </si>
  <si>
    <t>4.1.3</t>
  </si>
  <si>
    <t>4.1.4</t>
  </si>
  <si>
    <t>4.1.5</t>
  </si>
  <si>
    <t>4.1.6</t>
  </si>
  <si>
    <t>4.1.7</t>
  </si>
  <si>
    <t>4.1.8</t>
  </si>
  <si>
    <t>4.1.9</t>
  </si>
  <si>
    <t>4.2.1</t>
  </si>
  <si>
    <t>4.2.2</t>
  </si>
  <si>
    <t>4.2.3</t>
  </si>
  <si>
    <t>4.3.1</t>
  </si>
  <si>
    <t>4.3.2</t>
  </si>
  <si>
    <t>4.3.3</t>
  </si>
  <si>
    <t>4.3.4</t>
  </si>
  <si>
    <t>4.3.5</t>
  </si>
  <si>
    <t>4.3.6</t>
  </si>
  <si>
    <t>4.3.7</t>
  </si>
  <si>
    <t>4.3.8</t>
  </si>
  <si>
    <t>4.3.9</t>
  </si>
  <si>
    <t>5..6</t>
  </si>
  <si>
    <t>6.1.8</t>
  </si>
  <si>
    <t>6.3.1</t>
  </si>
  <si>
    <t>6.3.2</t>
  </si>
  <si>
    <t>6.3.3</t>
  </si>
  <si>
    <t>9.1.1</t>
  </si>
  <si>
    <t>9.1.2</t>
  </si>
  <si>
    <t>9.1.3</t>
  </si>
  <si>
    <t>9.1.4</t>
  </si>
  <si>
    <t>9.1.5</t>
  </si>
  <si>
    <t>9.2.1</t>
  </si>
  <si>
    <t>9.2.2</t>
  </si>
  <si>
    <t>9.2.3</t>
  </si>
  <si>
    <t>9.2.4</t>
  </si>
  <si>
    <t>11.1.1</t>
  </si>
  <si>
    <t>11.1.2</t>
  </si>
  <si>
    <t>11.1.3</t>
  </si>
  <si>
    <t>11.1.4</t>
  </si>
  <si>
    <t>11.1.5</t>
  </si>
  <si>
    <t>11.1.6</t>
  </si>
  <si>
    <t>11.2.1</t>
  </si>
  <si>
    <t>11.2.2</t>
  </si>
  <si>
    <t>11.2.3</t>
  </si>
  <si>
    <t>11.2.4</t>
  </si>
  <si>
    <t>11.2.5</t>
  </si>
  <si>
    <t>11.2.6</t>
  </si>
  <si>
    <t>11.2.7</t>
  </si>
  <si>
    <t>11.2.8</t>
  </si>
  <si>
    <t>11.2.9</t>
  </si>
  <si>
    <t>11.2.10</t>
  </si>
  <si>
    <t>11.2.11</t>
  </si>
  <si>
    <t>12.1.1</t>
  </si>
  <si>
    <t>12.1.2</t>
  </si>
  <si>
    <t>12.1.3</t>
  </si>
  <si>
    <t>12.1.4</t>
  </si>
  <si>
    <t>12.1.5</t>
  </si>
  <si>
    <t>12.1.6</t>
  </si>
  <si>
    <t>12.1.7</t>
  </si>
  <si>
    <t>12.2.1</t>
  </si>
  <si>
    <t>12.2.2</t>
  </si>
  <si>
    <t>12.2.3</t>
  </si>
  <si>
    <t>12.2.4</t>
  </si>
  <si>
    <t>12.2.5</t>
  </si>
  <si>
    <t>13.14</t>
  </si>
  <si>
    <t>13.15</t>
  </si>
  <si>
    <t>Xã Bùi Xá (cũ)</t>
  </si>
  <si>
    <t>Xã Đức La (cũ)</t>
  </si>
  <si>
    <t>Xã Đức Nhân (cũ)</t>
  </si>
  <si>
    <t>Xã Đức Thanh (cũ)</t>
  </si>
  <si>
    <t>Từ Tỉnh lộ 12 đến hết đất Thắng</t>
  </si>
  <si>
    <t>Từ Tỉnh lộ 12 đến hết đất Tiếu Cẩn</t>
  </si>
  <si>
    <t>Từ Tỉnh lộ 12 đến hết đất Thủy Bộ</t>
  </si>
  <si>
    <t>Từ Tỉnh lộ 12 đến hết đất Trinh</t>
  </si>
  <si>
    <t>Từ Tỉnh lộ 12 đến hết đất Thiện</t>
  </si>
  <si>
    <t>Xã Đức Thịnh (cũ)</t>
  </si>
  <si>
    <t>Xã Thái Yên (cũ)</t>
  </si>
  <si>
    <t>Xã Đức Châu (cũ)</t>
  </si>
  <si>
    <t>Xã Đức Tùng (cũ)</t>
  </si>
  <si>
    <t>Xã Đức Lạc (cũ)</t>
  </si>
  <si>
    <t>Xã Đức Hòa (cũ)</t>
  </si>
  <si>
    <t>Xã Đức Dũng (cũ)</t>
  </si>
  <si>
    <t>Xã Đức An (cũ)</t>
  </si>
  <si>
    <t>Xã Đức Quang (cũ)</t>
  </si>
  <si>
    <t>Xã Đức Vĩnh (cũ)</t>
  </si>
  <si>
    <t>Tuyến từ ngõ anh Trường đến đất ông Uy</t>
  </si>
  <si>
    <t xml:space="preserve">  Tên đường, đoạn đường</t>
  </si>
  <si>
    <t>So sánh với giá đất trong Bảng giá đất  (Hệ số K)</t>
  </si>
  <si>
    <t>Giá Phố 
biến (qua điều tra)</t>
  </si>
  <si>
    <t>Giá Phổ biến (Sau khi thống nhất giữa cấp xã, huyện và ĐVTV)</t>
  </si>
  <si>
    <t>(8)/(10)</t>
  </si>
  <si>
    <t>Thị trấn Đức Thọ (cũ)</t>
  </si>
  <si>
    <t>Đoạn III: Tiếp đó đến chân phía Bắc đường sắt</t>
  </si>
  <si>
    <t>Đoạn I: từ đường Yên Trung đến đường Nguyễn Thị Minh Khai</t>
  </si>
  <si>
    <t>Đoạn II: từ đường Nguyễn Thị Minh khai đến đê La Giang</t>
  </si>
  <si>
    <t>Đường dân cư chữ (S) từ ngã tư đất ông Hựu đến hết đất ông Đình tổ dân phố 2</t>
  </si>
  <si>
    <t>Xã Đức Yên (cũ)</t>
  </si>
  <si>
    <t>Đường mới từ cơ đê La Giang phía đồng Từ đất HTX Yên Long (Đức Yên) đến giáp Quốc lộ 8A</t>
  </si>
  <si>
    <t>Các lô đất dãy 23 bám đường Quốc lộ 8A vùng Cầu Đôi</t>
  </si>
  <si>
    <t>Đường trục thôn Đức Lợi từ đất ông Phán đến cầu 34</t>
  </si>
  <si>
    <t>Đường trục Quang Lĩnh từ cầu 34 đến đất ông Khang lên nhà thờ ra đến đường đê</t>
  </si>
  <si>
    <t>các lô đất dãy 4-5 đường Quốc lộ 8A vùng Cầu Đôi</t>
  </si>
  <si>
    <t>các lô đất bám dãy 2-3 bám Quốc lộ 8A vùng Côn Mô</t>
  </si>
  <si>
    <t>các lô đất bám dãy 4-5 bám Quốc lộ 8A vùng Côn Mô</t>
  </si>
  <si>
    <t>các lô đất bám dãy 2-3 bám đường Đức Yên - Tùng Ảnh vùng Tam Tang</t>
  </si>
  <si>
    <t>Tăng để phù hợp với hệ số K phổ biến của xã</t>
  </si>
  <si>
    <t>Tăng để phù hợp tiếp giáp trên cùng một tuyến đường</t>
  </si>
  <si>
    <t>Tương đồng với: Đoạn II: Tiếp đó đến đường Phan Bá Đạt</t>
  </si>
  <si>
    <t>Tương đồng với: Từ đường sắt đến Quốc lộ 8A</t>
  </si>
  <si>
    <t xml:space="preserve">Tương đồng với: Đường Phan Bá Đạt </t>
  </si>
  <si>
    <t>Tương đồng với: Đoạn IV: Tiếp đó đến hết địa giới hành chính Thị trấn</t>
  </si>
  <si>
    <t>Tương đồng với: Đường Bùi Dương Lịch (Từ đường Hoài Nhơn đến giáp địa giới hành chính xã Tùng Ảnh)</t>
  </si>
  <si>
    <t>Tương đồng với: Đoạn I: Đoạn tiếp giáp với xã Tùng Ảnh đến đường Hoài Nhơn</t>
  </si>
  <si>
    <t>Tương đồng với: Các đường còn lại trong các tổ dân phố 1, 2, 3, 4</t>
  </si>
  <si>
    <t>Tăng để phù hợp với Các lô đất dãy 23 bám đường Quốc lộ 8A vùng Cầu Đôi</t>
  </si>
  <si>
    <t>Tăng để phù hợp với các lô đất bám dãy 2-3 bám Quốc lộ 8A vùng Côn Mô</t>
  </si>
  <si>
    <t>Tăng để phù hợp với các lô đất quy hoạch vùng Tam Tang</t>
  </si>
  <si>
    <t>(14)/(10)</t>
  </si>
  <si>
    <t>(15)/(10)</t>
  </si>
  <si>
    <t>ĐT</t>
  </si>
  <si>
    <t>Các thửa đất dãy 2,3 vùng quy hoạch Đồng Véo</t>
  </si>
  <si>
    <t>Tuyến trên bản đồ</t>
  </si>
  <si>
    <t>Các đường còn lại trong các tổ dân phố 5, 7, 8</t>
  </si>
  <si>
    <t>Đường dân cư từ đê La Giang ông Huy tổ dân phố 3 đến ngã ba đất ông Luyện tổ dân phố 2</t>
  </si>
  <si>
    <t>Đường dân cư từ nối đường Đức Yên Tùng Ảnh (đường 2 xã Thị Trấn, Tùng Ảnh)</t>
  </si>
  <si>
    <t>Các lô đất bám đường &gt; 5m trong khu dân cư mới Nhà Lay Dưới</t>
  </si>
  <si>
    <t>Hệ số K</t>
  </si>
  <si>
    <t>Giá 61 * hệ số K</t>
  </si>
  <si>
    <t>Đề xuất của xã</t>
  </si>
  <si>
    <t>Số tuyến tăng</t>
  </si>
  <si>
    <t>Phụ lục 23: So sánh mức tăng giữa giá điều tra và giá theo Bảng giá 2020
đối với đất ở tại đô thị</t>
  </si>
  <si>
    <t>Đường ĐH48 (Trung Xá La)</t>
  </si>
  <si>
    <t>4.1.10</t>
  </si>
  <si>
    <t>4.1.11</t>
  </si>
  <si>
    <t>Đường ĐH48 đoạn qua xã Đức La</t>
  </si>
  <si>
    <t>Đường ĐH48 đoạn qua xã Đức Nhân</t>
  </si>
  <si>
    <t>Các tuyến đường ngang thôn Thọ Tường từ đường kè bờ sông ra đến đường nối đường Liên Minh Tùng Châu đi Đức Châu</t>
  </si>
  <si>
    <t>Đường từ đường nối đường Liên Minh Tùng Châu vòng qua trường THCS đến UBND xã đi ra sân bóng xã</t>
  </si>
  <si>
    <t>1.15</t>
  </si>
  <si>
    <t>1.16</t>
  </si>
  <si>
    <t xml:space="preserve"> </t>
  </si>
  <si>
    <t>Tổng số tuyến tăng</t>
  </si>
  <si>
    <t>Số tuyến giảm</t>
  </si>
  <si>
    <t>Tổng số tuyến giảm</t>
  </si>
  <si>
    <t>Xã Đức Long (cũ)</t>
  </si>
  <si>
    <t>2.1.1</t>
  </si>
  <si>
    <t>Từ Cầu Đôi II đến điểm giao với đường Bùi Long</t>
  </si>
  <si>
    <t>2.1.2</t>
  </si>
  <si>
    <t>ĐT 552 (Tùng Ảnh Đức Lạng)</t>
  </si>
  <si>
    <t>Đoạn từ điểm tiếp giáp với địa giới xã Tùng Ảnh đến đường TX 24</t>
  </si>
  <si>
    <t>2.1.3</t>
  </si>
  <si>
    <t>ĐT 554 (đoạn Tùng Ảnh đi Đức An)</t>
  </si>
  <si>
    <t>Đường Bùi Long (Đoạn qua xã Đức Long)</t>
  </si>
  <si>
    <t>2.1.4</t>
  </si>
  <si>
    <t>Đường WB đi qua xã Đức Long (Hạ Long Lâm)</t>
  </si>
  <si>
    <t>2.1.5</t>
  </si>
  <si>
    <t>Các trục đường liên xã</t>
  </si>
  <si>
    <t>2.1.6</t>
  </si>
  <si>
    <t>Đường TX 03 đi TX 30</t>
  </si>
  <si>
    <t>Đường cứu hộ cứu nạn đoạn tiếp với dãy 2,3 QL8A đến ĐT 552</t>
  </si>
  <si>
    <t>Tiếp đó đến ĐT 554</t>
  </si>
  <si>
    <t>2.1.7</t>
  </si>
  <si>
    <t>Lộc Phúc</t>
  </si>
  <si>
    <t>TT 08: từ ĐT 552 ( Trường tiểu học) đến hồ Phượng Thành</t>
  </si>
  <si>
    <t>Các tuyến đường ngõ xóm trong thôn Lộc Phúc</t>
  </si>
  <si>
    <t>Các lô đất thuộc vùng quy hoạch dãy 2,3 đường Tỉnh lộ 5 khu vực C377 cũ</t>
  </si>
  <si>
    <t>2.1.8</t>
  </si>
  <si>
    <t>Phượng Thành</t>
  </si>
  <si>
    <t>TT 09: Từ ĐT 552 đi Nghĩa trang xóm</t>
  </si>
  <si>
    <t>Các tuyến đường ngõ xóm trong thôn Phượng Thành</t>
  </si>
  <si>
    <t>2.1.9</t>
  </si>
  <si>
    <t>Long Lập</t>
  </si>
  <si>
    <t>TT 08: Từ ĐT 552 đi hồ Phượng Phành</t>
  </si>
  <si>
    <t>Các tuyến đường ngõ xóm trong thôn Long Lập</t>
  </si>
  <si>
    <t>2.1.10</t>
  </si>
  <si>
    <t>Cầu Đôi</t>
  </si>
  <si>
    <t>Các lô đất thuộc vùng quy hoạch dãy 2, 3 đường Quốc lộ 8A khu vực Cầu Đôi, Thịnh Cường</t>
  </si>
  <si>
    <t>Các lô đất thuộc vùng quy hoạch dãy 4, 5 đường Quốc lộ 8A khu vực Cầu Đôi, Thịnh Cường</t>
  </si>
  <si>
    <t>Từ giáp đất Xí nghiệp Xây Dựng đến hết đất ông Nhâm</t>
  </si>
  <si>
    <t>2.1.11</t>
  </si>
  <si>
    <t>Thịnh Cường</t>
  </si>
  <si>
    <t>Các tuyến đường ngõ xóm trong thôn Thinh Cường</t>
  </si>
  <si>
    <t>2.1.12</t>
  </si>
  <si>
    <t>Đồng Vịnh</t>
  </si>
  <si>
    <t>2.1.13</t>
  </si>
  <si>
    <t>Các tuyến đường ngõ xóm trong thôn Đồng Vịnh</t>
  </si>
  <si>
    <t>2.1.14</t>
  </si>
  <si>
    <t>Tân Việt; Điều chỉnh thành:</t>
  </si>
  <si>
    <t>Long Sơn</t>
  </si>
  <si>
    <t>2.1.15</t>
  </si>
  <si>
    <t>Bỏ: Tân Tượng</t>
  </si>
  <si>
    <t>2.1.16</t>
  </si>
  <si>
    <t>Các tuyến đường ngõ xóm trong thôn Long Sơn</t>
  </si>
  <si>
    <t>2.1.17</t>
  </si>
  <si>
    <t>2.2</t>
  </si>
  <si>
    <t>Xã Đức Lập (cũ)</t>
  </si>
  <si>
    <t>2.2.1</t>
  </si>
  <si>
    <t xml:space="preserve">ĐT 554 </t>
  </si>
  <si>
    <t>2.2.2</t>
  </si>
  <si>
    <t>Đường WB3 từ địa giới hành chính xã Đức Long đến hết địa giới hành chính xã Đức Lập</t>
  </si>
  <si>
    <t>2.2.3</t>
  </si>
  <si>
    <t>2.2.4</t>
  </si>
  <si>
    <t>Đường trục chính thôn Tân Xuyên</t>
  </si>
  <si>
    <t>TT 01 Từ kênh Linh Cảm vòng quanh thôn đến địa giới xã An Dũng</t>
  </si>
  <si>
    <t>2.2.5</t>
  </si>
  <si>
    <t>Các trục đường bê tông còn lại trong thôn</t>
  </si>
  <si>
    <t>2.2.6</t>
  </si>
  <si>
    <t>Đường trục chính thôn Tân Mỹ</t>
  </si>
  <si>
    <t>TX 01 từ ĐT 554 đi kênh Linh Cảm</t>
  </si>
  <si>
    <t>TT 01: từ ĐT 554 đến kênh Linh Cảm</t>
  </si>
  <si>
    <t>TT 02: từ ĐT 554 đi xóm Chùa đến Hội Quán</t>
  </si>
  <si>
    <t>Các tuyến đường ngõ xóm trong thôn Tân Mỹ</t>
  </si>
  <si>
    <t>2.2.7</t>
  </si>
  <si>
    <t>Đường trục chính thôn Đồng Hòa</t>
  </si>
  <si>
    <t>TT 03: từ kênh Linh Cảm đi quanh thôn đến điểm tiếp giáp TX 24</t>
  </si>
  <si>
    <t>Các tuyến đường ngõ xóm trong thôn Đồng Hòa</t>
  </si>
  <si>
    <t>2.2.8</t>
  </si>
  <si>
    <t>Đường trục chính thôn Tân Tiến</t>
  </si>
  <si>
    <t>TT 04: đường từ ĐT 554 đi đến điểm tiếp giáp TX 24</t>
  </si>
  <si>
    <t>2.2.9</t>
  </si>
  <si>
    <t>Các tuyến đường ngõ xóm trong thôn Tân Tiến</t>
  </si>
  <si>
    <t>2.2.10</t>
  </si>
  <si>
    <t>Đường trục chính thôn Trẩm Bàng</t>
  </si>
  <si>
    <t>TX 30 đường từ TT 05 đi xã Đức Đồng</t>
  </si>
  <si>
    <t>Các tuyến đường ngõ xóm trong thôn Trẩm Bàng</t>
  </si>
  <si>
    <t>2.2.11</t>
  </si>
  <si>
    <t xml:space="preserve"> Phụ lục 24: So sánh mức giảm giữa giá điều tra và giá theo Bảng giá năm 2020 đối với đất ở đô thị
</t>
  </si>
  <si>
    <t>ĐVT: tuyến điều tra</t>
  </si>
  <si>
    <t>Phụ lục 25: So sánh mức tăng giữa giá điều tra và giá theo Bảng giá năm 2020 đối với đất ở nông thôn</t>
  </si>
  <si>
    <t>Phụ lục 26: So sánh mức giảm giữa giá điều tra và giá theo Bảng giá năm 2020 đối với đất ở nông thôn</t>
  </si>
  <si>
    <t>Phụ lục 27: So sánh tỷ lệ tăng giữa giá đề xuất và Bảng giá đất năm 2020
đối với đất ở tại đô thị</t>
  </si>
  <si>
    <t>Phụ lục 28. So sánh tỷ lệ giảm giữa giá đề xuất và Bảng giá đất năm 2020 đối với đất ở tại đô thị</t>
  </si>
  <si>
    <t>Phụ lục 29: So sánh tỷ lệ tăng giá đất ở tại nông thôn đề xuất và bảng giá đất năm 2020</t>
  </si>
  <si>
    <t>Phụ lục 30: So sánh tỷ lệ giảm giá đất ở tại nông thôn đề xuất và bảng giá đất năm 2020</t>
  </si>
  <si>
    <t>Đường Bờ Sông: Từ chợ Thượng đến giáp đất xã Liên Minh</t>
  </si>
  <si>
    <t>Từ điểm tiếp giáp ĐT 554 đến hết khu dân cư thôn Yên Thắng (đường sang Rú Bùa) xã Đức Lạc</t>
  </si>
  <si>
    <t>Đường ĐT 554 (đoạn Tùng Ảnh đi Đức An)</t>
  </si>
  <si>
    <t>Đường TX 31 từ Đt 552 Rú Dầu đến TX 23</t>
  </si>
  <si>
    <t>Thôn Yên Cường: TT 19 từ DDT 552 đến TX 06</t>
  </si>
  <si>
    <t>Các tuyến đường còn lại trong thôn 1</t>
  </si>
  <si>
    <t>Thôn Thượng Tiến : TT 16 từ ĐT 552 đến TX 31</t>
  </si>
  <si>
    <t>Trục thôn: từ kho mới đến ngõ bà Canh thôn Đồng Lạc</t>
  </si>
  <si>
    <t>Đường TX 06: từ ĐT 554 đến TX 31 ( Trường mầm non)</t>
  </si>
  <si>
    <t>ĐT 554 đoạn qua xã Đức Hòa</t>
  </si>
  <si>
    <t>Từ ĐT 554 đến Đập tràn Bến Lội</t>
  </si>
  <si>
    <t>Tiếp đó đến DT 554 ( thôn Tân Sơn)</t>
  </si>
  <si>
    <t>Các vị trí còn lại của xã.</t>
  </si>
  <si>
    <t>Xã Đức Lâm (cũ)</t>
  </si>
  <si>
    <t>3.1.1</t>
  </si>
  <si>
    <t>3.1.2</t>
  </si>
  <si>
    <t>3.1.3</t>
  </si>
  <si>
    <t>Đoạn Lâm An Tân Hương</t>
  </si>
  <si>
    <t>3.1.4</t>
  </si>
  <si>
    <t>3.1.5</t>
  </si>
  <si>
    <t>Đường WB đoạn qua xã Đức Lâm</t>
  </si>
  <si>
    <t>3.1.6</t>
  </si>
  <si>
    <t>Đường Lâm Trung Thuỷ Thái Yên ( Đoạn qua xã Đức Lâm)</t>
  </si>
  <si>
    <t>3.1.7</t>
  </si>
  <si>
    <t>Đường liên xã nối Quốc lộ 8A đi Đức An</t>
  </si>
  <si>
    <t>Đoạn từ Quốc Lộ 8A Quán Giáp đến ngã tư Quán Ngại</t>
  </si>
  <si>
    <t>Tiếp đó đến cầu Cổng Xóm (xóm 1)</t>
  </si>
  <si>
    <t>Đường dãy 2,3 vùng quy hoạch Nuôi Tài</t>
  </si>
  <si>
    <t>Đường dãy 2,3 Quán nậu xóm 4</t>
  </si>
  <si>
    <t>Đường dãy 2,3 Đồng Trằng xóm 7</t>
  </si>
  <si>
    <t>3.1.8</t>
  </si>
  <si>
    <t>Đường xóm 1</t>
  </si>
  <si>
    <t>Từ đất bà Phương San đến hết đất ông Mạo Ngụ</t>
  </si>
  <si>
    <t>Từ giáp đất anh Hải Thất đến đất anh Thu Thực</t>
  </si>
  <si>
    <t>Từ giáp đất bà Tiến Mạo đến hết đất anh Thiên Lương</t>
  </si>
  <si>
    <t>Từ đất chị Thanh Tân đến hết đất bà Đính</t>
  </si>
  <si>
    <t>Từ đất anh Vi đến hết đất ông Tứ</t>
  </si>
  <si>
    <t>Từ đất anh Cần đến hết đất ông Tứ Thanh</t>
  </si>
  <si>
    <t>3.1.9</t>
  </si>
  <si>
    <t>Đường xóm 2</t>
  </si>
  <si>
    <t>Từ giáp đất anh Tài đến hết đất anh Chương Yên</t>
  </si>
  <si>
    <t>Từ đất anh Phúc Nhân đến giếng ông Lục Loan</t>
  </si>
  <si>
    <t>Từ đường bà Phương San đến Hội Quán Thôn 2</t>
  </si>
  <si>
    <t>Từ đường Lâm. Lập. Long. Lạng đến ngõ bà Liên Dược</t>
  </si>
  <si>
    <t>Từ đất anh Chúc Hiền đến hết đất anh Biểu</t>
  </si>
  <si>
    <t>Từ giáp đất ông Tâm đến hết đất Anh Tấn Tuân</t>
  </si>
  <si>
    <t>Từ đất anh Tiếp Gia đến hết đất anh Hưng Ninh</t>
  </si>
  <si>
    <t>Tiếp từ đất bà Liên Dược đến hết đất anh Yên Bàn</t>
  </si>
  <si>
    <t>3.1.10</t>
  </si>
  <si>
    <t>Đường xóm 3</t>
  </si>
  <si>
    <t>Từ giáp đất ông Hải đến hết đất ông Tạo</t>
  </si>
  <si>
    <t>Đường ra nghĩa trang xóm 3.4</t>
  </si>
  <si>
    <t>Từ giáp đất bà Liên Đạt đến hết đất anh Tuấn Quán</t>
  </si>
  <si>
    <t>Từ giáp đất anh Dương đến cầu bà Lam</t>
  </si>
  <si>
    <t>Từ cầu Đặng Quan đến cầu bà Lam</t>
  </si>
  <si>
    <t>Tiếp từ đất ông Tạo đến hết đất bà Thanh Hào</t>
  </si>
  <si>
    <t>Từ cuối đất bà Nguyên Xuân đến hết đất bà Tân Thọ</t>
  </si>
  <si>
    <t>3.1.11</t>
  </si>
  <si>
    <t>Đường xóm 4</t>
  </si>
  <si>
    <t>Từ giáp đất ông Lịnh đến đến hết đất ông Lân</t>
  </si>
  <si>
    <t>Đường từ đất ông Lân Hạt đến hết đất nhà thờ họ Trần</t>
  </si>
  <si>
    <t>Từ đất nhà thờ ích Ngoại đến hết đất anh Tứ Chỉ</t>
  </si>
  <si>
    <t>Từ đất anh Lịnh Đoài đến hết đất ông Phú</t>
  </si>
  <si>
    <t>Từ cầu Bà Lam đến hết đất anh Định Hòa</t>
  </si>
  <si>
    <t>Từ đất anh Kính Thảo đến cầu Bà Lam</t>
  </si>
  <si>
    <t>Từ giếng ngõ anh Luyện đến hết đất ông Lân Hạt</t>
  </si>
  <si>
    <t>Từ đất ông Long Hòe đến hết đất anh Từ Doánh</t>
  </si>
  <si>
    <t>Từ đất anh Khoách Khiên đến hết đất chị Vân Tuấn</t>
  </si>
  <si>
    <t>Từ đất Tứ Chỉ đến hết đất anh Cảnh Khánh</t>
  </si>
  <si>
    <t>Từ đất ông Nghiêm Thế Hùng đến hết đất chị Cẩm Lục</t>
  </si>
  <si>
    <t>Tiếp đất ông Lân đến cầu Bà Lam</t>
  </si>
  <si>
    <t>Các tuyến đường khác còn lại trong thôn 1, 2, 3, 4</t>
  </si>
  <si>
    <t>3.1.12</t>
  </si>
  <si>
    <t>Khu vực Ngọc Lâm</t>
  </si>
  <si>
    <t>Từ giáp đất bà Canh đến hết đất ông Thành</t>
  </si>
  <si>
    <t>Từ giáp đất anh An Huyên đến hết đất Nhà thờ Họ Nguyễn</t>
  </si>
  <si>
    <t>Từ đất anh Chuyên đến hết đất bà Xuân</t>
  </si>
  <si>
    <t>Từ đất bà Xuân đến hết làng</t>
  </si>
  <si>
    <t>Từ ngõ ông Lợi đến ngõ chị Hạnh</t>
  </si>
  <si>
    <t>Từ ngõ ông Giao Đến ngõ ông Mạo</t>
  </si>
  <si>
    <t>Đường Lâm An Tân Hương đến hết đất ông Thiện</t>
  </si>
  <si>
    <t>Từ giáp đất anh Lân đến hết đất lò gạch cũ vùng Chăn nuôi</t>
  </si>
  <si>
    <t>Từ giáp đất anh Công Đến hết đất Thái Khai</t>
  </si>
  <si>
    <t>Từ giáp đất Thuận Dương đến hết đất bà Cu Tịnh</t>
  </si>
  <si>
    <t>Từ đất bà Canh đến hết đất anh Hùng Dương</t>
  </si>
  <si>
    <t>Từ ngõ ông Giao đến ngõ ông Mạnh</t>
  </si>
  <si>
    <t>Từ đất chị Hạnh Toản đến hết hồ Ông Tiến</t>
  </si>
  <si>
    <t>Từ đất bà Xuân đến hết đất anh Bảy Hòa</t>
  </si>
  <si>
    <t>Từ đất anh Hóa Liên qua đất ông Vượng đến hết đất anh Thư Dung</t>
  </si>
  <si>
    <t>Từ đất Thái Thông đến hết đất Thái Quang Trung</t>
  </si>
  <si>
    <t>Từ đất Phan Chí Thanh đến hết đất Trần Thái Minh</t>
  </si>
  <si>
    <t>Từ đất anh Đức Đài đến hết đất bà Nguyễn Thị Lý</t>
  </si>
  <si>
    <t>Từ đất Phạm Hiên đến hết đất Nguyễn Văn</t>
  </si>
  <si>
    <t>Từ đất ông Lĩnh đến hết đất ông Hồ</t>
  </si>
  <si>
    <t>Từ đất bà Cù đến hết đất ông Hộ</t>
  </si>
  <si>
    <t>Tiếp đất ông Thiện đến hết đất nhà thờ họ Thái</t>
  </si>
  <si>
    <t>Từ sau đất Phan Toàn đến hết đất Nguyễn Bá Quý</t>
  </si>
  <si>
    <t>Từ đất Công Nhật đến hết đất Tất Thành</t>
  </si>
  <si>
    <t>3.1.13</t>
  </si>
  <si>
    <t>Vùng Văn Lâm</t>
  </si>
  <si>
    <t>Từ giáp đất ông Lương đến hết đất ông Gia</t>
  </si>
  <si>
    <t>Từ giáp đất ông Vinh Luận đến hết đất ông Mu</t>
  </si>
  <si>
    <t>Từ giáp đất ông Bá Anh đến hết đất Bá San</t>
  </si>
  <si>
    <t>Từ giáp đất anh Quý đến ngõ ông Công</t>
  </si>
  <si>
    <t>Từ ngõ ông Tần đến đất Nhà trẻ xóm 7</t>
  </si>
  <si>
    <t>Từ giếng ông Phương Xoan đến hết đất ông bà Mậu</t>
  </si>
  <si>
    <t>Từ giáp đất ông Nghĩa đến hết đất anh Văn Thìn</t>
  </si>
  <si>
    <t>Từ giáp đất Sâm Châu đến hết đất anh Nhuần</t>
  </si>
  <si>
    <t>Từ ngõ ông Bá Lĩnh đến hết đất anh Luật</t>
  </si>
  <si>
    <t>Đường từ giáp đất ông Thắng đến hết đất ông Trí</t>
  </si>
  <si>
    <t>Đường từ giáp đất ông Việt đến hết đất ông Đình</t>
  </si>
  <si>
    <t>Từ giáp đất Bá Tri đến hết đất ông Cảnh</t>
  </si>
  <si>
    <t>Từ cuối đất ông Vinh Luận đến giáp đất anh Tịnh An</t>
  </si>
  <si>
    <t>Từ sau đất ông Nguyễn Bá Tuy đến giáp đất ông Nguyễn Đình Sách</t>
  </si>
  <si>
    <t>Từ sau đất nhà thờ Họ Nguyễn đến giáp đất ông Nguyễn Hữu Bằng</t>
  </si>
  <si>
    <t>Từ sau đất ông Võ Văn Thi đến giáp đất ông Nguyễn Phi Tín</t>
  </si>
  <si>
    <t>Từ giáp đất Ông Nguyễn Minh Trọng đến hết vườn Ông Nguyễn Xuân Bá</t>
  </si>
  <si>
    <t>Từ giáp đất bà Võ Thị Ba vòng qua đất anh Lĩnh đến giáp đất ông Luận</t>
  </si>
  <si>
    <t>Từ giáp đất Anh Nguyễn Bá Kính đến giáp Anh Quỳnh</t>
  </si>
  <si>
    <t>Từ giáp đất ông Lương Thiện đến hết đất anh Tài Gia</t>
  </si>
  <si>
    <t>Từ cuối đất Anh Nguyễn Duy Minh đến hết đất Anh Nguyễn Trọng Vị</t>
  </si>
  <si>
    <t>Từ sau đất ông Bá Anh qua đất ông Trúc đến giáp đất anh Nghĩa Khánh</t>
  </si>
  <si>
    <t>Từ đất bà Loan đến giáp đất anh Phan Tân</t>
  </si>
  <si>
    <t>Từ giáp đất bà Lan đến hết đất anh Hoàng</t>
  </si>
  <si>
    <t>Từ giáp đất chị Nguyễn Thị Lục đến hết đất bà Quế</t>
  </si>
  <si>
    <t>Từ đất Ông Lệ đến đất ông Bá Lục</t>
  </si>
  <si>
    <t>Từ giáp đất anh Thế đến hết đất Phan Thị Lịnh</t>
  </si>
  <si>
    <t>Từ đất bà Xứng vòng qua đất ông Bá Đáo đến đất ông Sỹ.</t>
  </si>
  <si>
    <t>Từ giáp đất Anh Cát đến hết đất ông Tiết</t>
  </si>
  <si>
    <t>Từ giáp đất anh Cường đến hết đất anh Đình</t>
  </si>
  <si>
    <t>Từ đất anh Thắng Trang qua đất ông Nhuần đến hết đất anh Lợi Trang</t>
  </si>
  <si>
    <t>Các tuyến đường khác còn trong thôn Văn Lâm, Ngọc Lâm</t>
  </si>
  <si>
    <t>Xã Trung Lễ (cũ)</t>
  </si>
  <si>
    <t>3.2.1</t>
  </si>
  <si>
    <t>3.2.2</t>
  </si>
  <si>
    <t>3.2.3</t>
  </si>
  <si>
    <t>3.2.4</t>
  </si>
  <si>
    <t>Đường Lâm Trung Thủy Thái Yên (đoạn qua xã Trung Lễ)</t>
  </si>
  <si>
    <t>3.2.5</t>
  </si>
  <si>
    <t>Vùng vùng dân cư mới dưới trường Lê Văn Thiêm</t>
  </si>
  <si>
    <t>Dưới trường Lê Văn Thiêm dãy 2 Quốc lộ 8A đã có đường</t>
  </si>
  <si>
    <t>Dưới trường Lê Văn Thiêm dãy 3 Quốc lộ 8A đã có đường</t>
  </si>
  <si>
    <t>Dưới trường Lê Văn Thiêm dãy 4 Quốc lộ 8A và tiếp theo</t>
  </si>
  <si>
    <t>3.2.6</t>
  </si>
  <si>
    <t>Vùng dân cư mới phía Nam sau ngã ba Lạc Thiện</t>
  </si>
  <si>
    <t>Các lô đất dãy 2 Quốc lộ 8A đã có đường</t>
  </si>
  <si>
    <t>Các lô đất dãy 3 Quốc lộ 8A đã có đường</t>
  </si>
  <si>
    <t>3.2.7</t>
  </si>
  <si>
    <t>Vùng quy hoạch phía trên trụ sở xã</t>
  </si>
  <si>
    <t>Các lô đất dãy 2 Quốc lộ 8A đã có đường,</t>
  </si>
  <si>
    <t>Các lô đất dãy 3 Quốc lộ 8A đã có đường,</t>
  </si>
  <si>
    <t>Các lô đất dãy 4 Quốc lộ 8A và các dãy tiếp theo</t>
  </si>
  <si>
    <t>3.2.8</t>
  </si>
  <si>
    <t>Đường chính vào trung tâm xã</t>
  </si>
  <si>
    <t>Đường từ Quốc lộ 8A Nghĩa trang Cồn Độ</t>
  </si>
  <si>
    <t>Đường từ nhà văn hóa thôn 6 vào vùng quy hoạch giáp trường Lê Văn Thiêm</t>
  </si>
  <si>
    <t>Đường Quốc lộ 8A đến giếng Ô Mai</t>
  </si>
  <si>
    <t>Đường từ Trạm y tế đến hết đất bà Tịnh</t>
  </si>
  <si>
    <t>3.2.9</t>
  </si>
  <si>
    <t>3.2.10</t>
  </si>
  <si>
    <t>Vùng QH thôn Trung Đông</t>
  </si>
  <si>
    <t>Các lô đất dãy 2</t>
  </si>
  <si>
    <t>Các lô đất dãy 3,4</t>
  </si>
  <si>
    <t>Các lô đất dãy 5</t>
  </si>
  <si>
    <t>3.3</t>
  </si>
  <si>
    <t>Xã Đức Thủy (cũ)</t>
  </si>
  <si>
    <t>Đường Lâm Trung Thủy Thái Yên (Đoạn qua xã Đức Thủy)</t>
  </si>
  <si>
    <t>Từ cầu Nhà Trao đến hết đất anh Luật Bút xóm 8</t>
  </si>
  <si>
    <t>Từ ngõ anh Phan Triển đến ngõ anh Đinh Luận (xóm 1)</t>
  </si>
  <si>
    <t>Từ giáp đất anh Trần Quý đến hết đất Đinh Thanh (xóm 1)</t>
  </si>
  <si>
    <t>Từ giáp đất anh Đinh Trọng Đức đến ngã 3 đất anh Thành đến hết đất anh Sơn Trứ (xóm 1)</t>
  </si>
  <si>
    <t>Từ đường Thủy Thịnh đến đất ông Quế Nhâm đến nhà thờ họ Đinh Quốc. tiếp đó đến đất ông Trình đến hết đất anh Lý Hựu</t>
  </si>
  <si>
    <t>Từ ngã ba đất anh Hùng Xuân qua đường Thủy Thịnh đến ngã ba đất anh Cảnh ( xóm 3)</t>
  </si>
  <si>
    <t>Từ đất nhà văn hóa xóm 3 đến cầu Cây bàng</t>
  </si>
  <si>
    <t>Từ đất nhà thờ Họ Đinh đường Thủy Thịnh đến ngã tư Ngô Thìn (xóm 4)</t>
  </si>
  <si>
    <t>Từ giáp đất anh Vinh đến cống cố Cừ (xóm 5)</t>
  </si>
  <si>
    <t>Từ giáp đất anh Đinh Hiếu đến hết đất anh Thế Sơn (xóm 5)</t>
  </si>
  <si>
    <t>Từ giáp đất anh Nguyễn Cầu đến hết đất anh Truất (Luận) Bút (xóm 8)</t>
  </si>
  <si>
    <t>Từ đường Thủy Bình đến hết đất anh Phan Toàn (xóm 6)</t>
  </si>
  <si>
    <t>Từ đường Thủy Bình đến hết đất anh Phan Đậu (xóm 6)</t>
  </si>
  <si>
    <t>Từ đất nhà Văn hóa xóm 6. 7 đến hết đất anh Phan Thường (xóm 6)</t>
  </si>
  <si>
    <t>Từ giáp đất anh Tuấn Tuệ đến hết đất ông Tứ Đồng (xóm 7)</t>
  </si>
  <si>
    <t>Từ cầu Nương Vó đến ngõ bà Bảy (xóm 7)</t>
  </si>
  <si>
    <t>Từ giáp đất anh Phượng Cảnh đến hết đất Tùng Tường (xóm 8)</t>
  </si>
  <si>
    <t>Từ đường WB2 đến đất anh Trần Công đến hết đất anh Nguyễn Quyết (xóm 9)</t>
  </si>
  <si>
    <t>Từ đường Thủy Thịnh đến hết đất anh Đinh Hải</t>
  </si>
  <si>
    <t>Từ giáp đất anh Hải đến hết đất anh Điền</t>
  </si>
  <si>
    <t>Từ giáp đất anh Thất Lợi đến hết đất anh Tùng</t>
  </si>
  <si>
    <t>Các đoạn tuyến nhánh còn lại trong địa bàn xã</t>
  </si>
  <si>
    <t>Các tuyến đường còn lại của xã.</t>
  </si>
  <si>
    <t>Tiếp đó đến hết địa giới hành chính xã Đức Lạng,</t>
  </si>
  <si>
    <t>Tiếp đó đến hết địa giới hành chính xã Đức Đồng.</t>
  </si>
  <si>
    <t>2.14</t>
  </si>
  <si>
    <t>Đường TX 24: từ trường THCS đi ĐT 554</t>
  </si>
  <si>
    <t>13.16</t>
  </si>
  <si>
    <t xml:space="preserve">Số lượng phiếu điều tra </t>
  </si>
  <si>
    <t>Phụ lục 22: Thống kê số lượng phiếu điều tra theo đơn vị hành chính</t>
  </si>
  <si>
    <t>I</t>
  </si>
  <si>
    <t>HUYỆN NGHI XUÂN</t>
  </si>
  <si>
    <t>Xã Xuân Giang</t>
  </si>
  <si>
    <t xml:space="preserve"> Đường 8B: Đoạn đi qua xã Xuân Giang</t>
  </si>
  <si>
    <t>Đoạn từ cầu Mụ Nít (Ranh giới 2 xã Giang - An) đến cầu Bãi Tập (Xuân Giang)</t>
  </si>
  <si>
    <t>Tiếp đó đến cầu sắt</t>
  </si>
  <si>
    <t>Tiếp đó đến giáp thị trấn Nghi Xuân</t>
  </si>
  <si>
    <t>Đường 546 (Đường 22/12 cũ): Đoạn qua xã Xuân Giang</t>
  </si>
  <si>
    <t>Đoạn từ giáp thị trấn Nghi Xuân đến đầu ngã tư Trạm điện</t>
  </si>
  <si>
    <t>Tiếp đó đến hết trường THPT Nghi Xuân cũ.</t>
  </si>
  <si>
    <t>Tiếp đó đến giáp xã Xuân Mỹ</t>
  </si>
  <si>
    <t>Các tuyến liên thôn</t>
  </si>
  <si>
    <t>Đoạn từ ngã 3 Trạm Thú y huyện đến đầu ngã 3 đất chị Oanh Hồ (đường ra nghĩa địa) thôn An Tiên</t>
  </si>
  <si>
    <t>Tiếp đó đến hết đất ông Nuôi (Sửu)</t>
  </si>
  <si>
    <t>Đoạn từ ngã 4 đất ông Báu đến khu tái định cư lương thực thôn Hồng Nhất</t>
  </si>
  <si>
    <t>Khu tái định cư lương thực</t>
  </si>
  <si>
    <t>Đoạn từ ngã 4 đất ông Lân đến ngã 4 Hội quán cũ thôn An Tiên</t>
  </si>
  <si>
    <t>Đoạn từ ngã 4 đất ông Sơn Chiên đi ra bến đò Hồng Nhất</t>
  </si>
  <si>
    <t>Đoạn từ ngã 4 đất anh Chương (Liệu) đến ngã 4 hội quán cũ thôn An Tiên</t>
  </si>
  <si>
    <t>Tiếp đó đến ngã 4 hết đất bà Xoan</t>
  </si>
  <si>
    <t>Tiếp đó đến hết đất bà Ngại</t>
  </si>
  <si>
    <t>Đoạn từ ngã 4 đất bà Xoan đến hết đất bà Lý</t>
  </si>
  <si>
    <t>Đoạn từ ngã 4 đất anh Hương (Luyến) đến ngã 4 đất ông Vinh (Thể )</t>
  </si>
  <si>
    <t>Đoạn từ ngã 3 đất ông Quế (Hoa) ra đến tuyến đê hữu sông Lam</t>
  </si>
  <si>
    <t>Đoạn từ ngã 3 đất anh Giáp (Hải) đến ngã 4 hội quán thôn Hồng Tiến</t>
  </si>
  <si>
    <t>Tiếp đó đến hết đất ông Chương thôn Hồng Khánh</t>
  </si>
  <si>
    <t>Tiếp đó đến ngã 3 đất anh Hạnh</t>
  </si>
  <si>
    <t>Tuyến từ ngã 3 đất chị Tâm (con bà Thanh) đến ngã 3 hết đất nhà thờ của ông Hùng</t>
  </si>
  <si>
    <t>Tuyến từ ngã 3 đất bà Linh đến ngã 3 hết đất anh Thành</t>
  </si>
  <si>
    <t>Tuyến từ ngã 3 đất anh Thiều đến ngã 3 đường thôn An Tiên</t>
  </si>
  <si>
    <t>Tuyến từ ngã 3 đất ông Bình đến ngã 3 hết đất ông Quý thôn Lam Thuỷ</t>
  </si>
  <si>
    <t>Tuyến từ ngã 3 đất anh Quyết đến ngã 3 đường góc vườn chị Nhuần Tá</t>
  </si>
  <si>
    <t>Tuyến từ ngã 3 góc vườn đất bà Vân đến ngã 3 đất ông Bính Thanh</t>
  </si>
  <si>
    <t>Tuyến từ ngã 3 đất anh Hùng Nguyệt đến đê hữu sông Lam</t>
  </si>
  <si>
    <t>Tuyến đường quy hoạch phía Tây sân thể thao huyện</t>
  </si>
  <si>
    <t xml:space="preserve">Khu tái định cư Đồng San và vùng dân cư phía Bắc sân thể thao huyện </t>
  </si>
  <si>
    <t>Tuyến từ ngã 3 đất ông Linh (Thu) đến ngã 3 đất bà Việt Hoá</t>
  </si>
  <si>
    <t>Đường huyện đội từ giáp thị trấn Nghi Xuân đến ngã 4 đất bà Hảo</t>
  </si>
  <si>
    <t>Tuyến từ góc vườn đất ông Nuôi Thoa đến hết đất anh Cương</t>
  </si>
  <si>
    <t>Tuyến từ ngã 3 đất anh Hương Loan đến giáp đường trạm điện đi ngã tư đất ông Sơn Hòa</t>
  </si>
  <si>
    <t>Tuyến từ ngã 3 đất ông Thừa đến ngã 3 đường Huyện đội</t>
  </si>
  <si>
    <t>Tuyến từ ngã 3 Hội quán thôn Lam Thuỷ đến ngã 3 đường Huyện đội</t>
  </si>
  <si>
    <t>Tuyến từ ngã 3 đất anh Trung đến hết đất ông Đảng</t>
  </si>
  <si>
    <t>Tuyến từ ngã 4 Trạm điện đến ngã tư đất anh Sơn Hòa</t>
  </si>
  <si>
    <t>Tuyến từ ngã 4 đất anh Sơn Hoà đến ngã 4 đường Giang - Viên</t>
  </si>
  <si>
    <t>Các tuyến đường bê tông vùng Đồng Pho thôn Lam Thuỷ</t>
  </si>
  <si>
    <t>Tuyến đường từ ngã 3 đất thầy Hội đến hết đất ông Vượng Nhuần thôn Hồng Thịnh</t>
  </si>
  <si>
    <t>Tuyến đường từ ngã 3 đất ông Thái đến giáp xã Tiên Điền</t>
  </si>
  <si>
    <t>Đoạn từ ngã 3 đất anh Dũng đến cống Đồng Tìm góc đất ông Lịch</t>
  </si>
  <si>
    <t>Tiếp đó theo đường Giang - Viên đến giáp xã Xuân Viên</t>
  </si>
  <si>
    <t>Các tuyến đường bê tông thôn Hồng Lam</t>
  </si>
  <si>
    <t>Các tuyến đường đất thôn Hồng Lam</t>
  </si>
  <si>
    <t>Các tuyến đường bê tông thôn Hồng Khánh</t>
  </si>
  <si>
    <t>Tuyến đường bê tông từ ngã 3 đất bà Sàng đến kho xăng dầu thôn An Tiên</t>
  </si>
  <si>
    <t>Khu quy hoạch đồng Vanh (từ sân bóng đến hết đất ông Lê Minh)</t>
  </si>
  <si>
    <t>Tuyến đê hữu sông Lam</t>
  </si>
  <si>
    <t>Các tuyến đường khác</t>
  </si>
  <si>
    <t xml:space="preserve">Các tuyến đường rộng ≥ 4m (có rải nhựa, bêtông, cấp phối) còn lại  </t>
  </si>
  <si>
    <t xml:space="preserve">Các tuyến đường rộng &lt; 4m (có rải nhựa, bêtông, cấp phối) còn lại  </t>
  </si>
  <si>
    <t>Các tuyến đường đất rộng ≥ 4 m</t>
  </si>
  <si>
    <t>Các tuyến đường đất rộng &lt; 4 m</t>
  </si>
  <si>
    <t>Xã Xuân Hải</t>
  </si>
  <si>
    <t xml:space="preserve"> Đoạn từ ngã 3 đường vào Khu lưu niệm Nguyễn Du đến cầu Xuân Hải. </t>
  </si>
  <si>
    <t>Tiếp đó đến ngã 3 Cây Đa Xuân Hải</t>
  </si>
  <si>
    <t>2.3</t>
  </si>
  <si>
    <t>* Đường đi ra cảng Xuân Hải và khu vực cảng</t>
  </si>
  <si>
    <t>Đoạn từ Đường Tỉnh lộ 1 đến hết Trạm Hải Quan</t>
  </si>
  <si>
    <t>Đoạn tiếp đó đến Cảng Xuân Hải</t>
  </si>
  <si>
    <t>2.4</t>
  </si>
  <si>
    <t>2.5</t>
  </si>
  <si>
    <t>Các tuyến đường liên xã</t>
  </si>
  <si>
    <t>Đoạn từ đất bà Tư Hà thôn Hồng Thủy đến hết đất ông bà Oanh Nhượng thôn Dương Phòng</t>
  </si>
  <si>
    <t>2.6</t>
  </si>
  <si>
    <t>Đường nhánh đấu nối với đường 546</t>
  </si>
  <si>
    <t>Tuyến từ Tỉnh lộ 546 (từ trụ sở UBND xã) đến Hải quan</t>
  </si>
  <si>
    <t>Tuyến từ Tỉnh lộ 546 đến đường ven biển thôn Đông Biên</t>
  </si>
  <si>
    <t>Tuyến từ Tỉnh lộ 546 đến hết đất bà Nhung thôn Đông Biên</t>
  </si>
  <si>
    <t>Tuyến từ Tỉnh lộ 546 đến hết đất bà Tâm Linh thôn Trung Vân</t>
  </si>
  <si>
    <t>2.7</t>
  </si>
  <si>
    <t>2.8</t>
  </si>
  <si>
    <t>Các tuyến đường nội xã khác</t>
  </si>
  <si>
    <t>Các tuyến đường liên thôn rộng ≥ 4m (có rải nhựa hoặc bê tông, cấp phối)</t>
  </si>
  <si>
    <t>Các tuyến đường liên thôn rộng &lt; 4m (có rải nhựa hoặc bê tông, cấp phối)</t>
  </si>
  <si>
    <t>Từ đất ông Nguyễn Văn Trọng thôn Lam Long đến hết đất ông Trần Văn Chương thôn Lam Long</t>
  </si>
  <si>
    <t>Từ đất  ông Trần Văn Hoàn thôn Đông Biên đến hết đất ông Trần Văn Hải thôn Đông Biên</t>
  </si>
  <si>
    <t>Các tuyến đường nội thôn rộng ≥ 4m (có rải nhựa hoặc bê tông, cấp phối)</t>
  </si>
  <si>
    <t>Các tuyến đường nội thôn rộng &lt; 4m (có rải nhựa hoặc bê tông, cấp phối)</t>
  </si>
  <si>
    <t xml:space="preserve">Các tuyến đường đất rộng ≥ 4m </t>
  </si>
  <si>
    <t xml:space="preserve">Các tuyến đường đất rộng &lt; 4m </t>
  </si>
  <si>
    <t>3</t>
  </si>
  <si>
    <t>Xã Xuân Hội</t>
  </si>
  <si>
    <t>Các tuyến đường nội xã Xuân Hội</t>
  </si>
  <si>
    <t>Tiếp đó đến đình Hội Thống</t>
  </si>
  <si>
    <t>Tiếp đó đến hết đất Lý Anh</t>
  </si>
  <si>
    <t>Đoạn từ tiếp giáp đất Duyên Phúc đến giáp đền Ông Nội. Ông Ngoại</t>
  </si>
  <si>
    <t>Đoạn tiếp đó đến hết Đền Thánh</t>
  </si>
  <si>
    <t>Khu tái định cư Xuân Hội</t>
  </si>
  <si>
    <t>Đoạn từ tiếp giáp đất ông Khá đến hết khu đất ở xen dặm nương Phần Khảm, xóm Hội Thủy</t>
  </si>
  <si>
    <t>Đoạn từ tiếp giáp đất Lương Bình đến hết đất Thủy Loan xóm Tân Ninh Châu</t>
  </si>
  <si>
    <t>Đường trục thôn từ đường 546 đất ông Loan xóm Thái Phong đến đê biển</t>
  </si>
  <si>
    <t>Đường trục thôn từ đường 546 đất anh Xuân Lệ xóm Hội Long đến đê biển</t>
  </si>
  <si>
    <t>Đoạn từ tiếp giáp đền ông Nội. ông Ngoại đến đền Cả</t>
  </si>
  <si>
    <t xml:space="preserve">Các tuyến đường còn lại bê tông hoặc nhựa, cấp phối rộng  ≥ 4m </t>
  </si>
  <si>
    <t xml:space="preserve">Các tuyến đường còn lại bê tông hoặc nhựa, cấp phối rộng &lt; 4m </t>
  </si>
  <si>
    <t>3.4</t>
  </si>
  <si>
    <t>Xã Xuân Mỹ</t>
  </si>
  <si>
    <t>Đường 547 (Đường 22/12 cũ)</t>
  </si>
  <si>
    <t>Đoạn từ ngã 4 UBND xã Xuân Mỹ theo hướng đường  547 đi bãi tắm Xuân Thành 500m</t>
  </si>
  <si>
    <t>Tiếp đó đến cầu Mỹ Thành (hết đất xã Xuân Mỹ)</t>
  </si>
  <si>
    <t>Đường 546</t>
  </si>
  <si>
    <t>Tiếp giáp xã Xuân Viên đến ngã 4 thôn Phúc Mỹ, xã Xuân Mỹ</t>
  </si>
  <si>
    <t>Tiếp đó đến cách ngã 4 UBND xã Xuân Mỹ 500 m</t>
  </si>
  <si>
    <t>Tiếp đó đến ngã 4 UBND xã Xuân Mỹ</t>
  </si>
  <si>
    <t>Tiếp đó đến hết đất ông Hương theo hướng đường 546 đi Xuân Giang</t>
  </si>
  <si>
    <t>Tiếp đó đến giáp xã Xuân Giang</t>
  </si>
  <si>
    <t>Đường Mỹ Hoa</t>
  </si>
  <si>
    <t>Đoạn từ đầu ngã 4 Xuân Mỹ đi 200 m về phía Cổ Đạm</t>
  </si>
  <si>
    <t>Tiếp đó đi 800 m về phía Cổ Đạm</t>
  </si>
  <si>
    <t>Tiếp đó đến hết địa bàn xã Xuân Mỹ</t>
  </si>
  <si>
    <t>4.4</t>
  </si>
  <si>
    <t>Các tuyến nội xã</t>
  </si>
  <si>
    <t>Đoạn từ tiếp giáp đất ông Thinh đến ngã tư hết đất ông Minh thôn Trường Mỹ</t>
  </si>
  <si>
    <t>Đoạn tiếp đó đến hết đất ông Hồng</t>
  </si>
  <si>
    <t>Đoạn từ giáp đất ông Đối đến hết đất ông Minh Trường Mỹ</t>
  </si>
  <si>
    <t xml:space="preserve">Đoạn tiếp đó đến hết đất ông Vinh thôn Phúc Mỹ        </t>
  </si>
  <si>
    <t>Đoạn từ tiếp giáp đất ông Trường Lương đến hết đất ông Tri Trường Mỹ</t>
  </si>
  <si>
    <t>Đoạn từ tiếp giáp đất ông Nghi đến hết đất ông Hồ Hoà thôn Trường Mỹ</t>
  </si>
  <si>
    <t>Đoạn từ giáp trường Tiểu học đến hết đất trường Mầm Non</t>
  </si>
  <si>
    <t>Đoạn tiếp đó đến hết đất ông Lương thôn Thịnh Mỹ</t>
  </si>
  <si>
    <t>Đoạn từ tiếp giáp đất bà Tý thôn Thịnh Mỹ đến giáp xã Tiên Điền</t>
  </si>
  <si>
    <t>Đoạn từ trường THCS Thành - Mỹ đến hết hội quán thôn Bắc Mỹ</t>
  </si>
  <si>
    <t>Tiếp đó đến cầu Xuân Yên</t>
  </si>
  <si>
    <t>Đoạn đấu nối đường Viên - Mỹ đến hết đất ông Sửu thôn Phúc Mỹ</t>
  </si>
  <si>
    <t>Đoạn từ tiếp giáp đất ông Hiệp đến hết đất ông Vân thôn Hương Mỹ</t>
  </si>
  <si>
    <t>Đoạn từ tiếp giáp đất ông Thụ đến hết đất bà Hợi thôn Hương Mỹ</t>
  </si>
  <si>
    <t>Đoạn từ tiếp giáp đất ông Tiến đến đến hết đất bà Tân thôn Hương Mỹ</t>
  </si>
  <si>
    <t>Đoạn từ tiếp giáp đất ông Tuyến đến hết đất bà Dần thôn Hương Mỹ</t>
  </si>
  <si>
    <t>Đoạn từ tiếp giáp đất bà Hương đến hết đất ông Phúc Huế thôn Hương Mỹ</t>
  </si>
  <si>
    <t>Đoạn từ Hội quán thôn Trường Mỹ đến hết đất ông Hồng Trường Mỹ</t>
  </si>
  <si>
    <t>Đoạn từ tiếp giáp đất ông Duy đến hết đất ông Long thôn Thịnh Mỹ</t>
  </si>
  <si>
    <t>Đoạn từ tiếp giáp đất ông Trọng đến hết đất bà Khang thôn Bắc Mỹ</t>
  </si>
  <si>
    <t>Đoạn từ tiếp giáp đất ông Là đến hết đất bà Hải thôn Nam Mỹ</t>
  </si>
  <si>
    <t>Đoạn từ tiếp giáp đất ông Tính đến hết đất ông Hải thôn Nam Mỹ</t>
  </si>
  <si>
    <t>Đoạn từ tiếp giáp đất ông Đông đến hết đất ông Đàn thôn Nam Mỹ</t>
  </si>
  <si>
    <t>Đoạn từ tiếp giáp đất bà Năm đến hết đất bà Tâm thôn Nam Mỹ</t>
  </si>
  <si>
    <t>Đoạn từ tiếp giáp đất ông Anh đến hết đất bà Ngọ thôn Trường Mỹ</t>
  </si>
  <si>
    <t>Đoạn từ tiếp giáp đất ông Biến đến hết đất bà Tỏa thôn Trường Mỹ</t>
  </si>
  <si>
    <t>Đoạn từ Hội quán thôn Phúc Mỹ đến hết đất ông Đinh Thanh thôn Phúc Mỹ</t>
  </si>
  <si>
    <t>Đoạn từ tiếp giáp đất ông Lương thôn Hương Mỹ đến hết đất bà Mạo thôn Thịnh Mỹ</t>
  </si>
  <si>
    <t>Đoạn từ tiếp giáp đất ông Hà đến hết đất bà Uyên thôn Hương Mỹ</t>
  </si>
  <si>
    <t>Đoạn từ tiếp giáp đất ông Dương đến hết đất ông Phúc Huế thôn Hương Mỹ (phía Đông)</t>
  </si>
  <si>
    <t>Trục đường nhựa nội thôn Hương Mỹ</t>
  </si>
  <si>
    <t>Đoạn từ hội quán thôn Trường Mỹ đến hết đất ông Hoa Trường Mỹ</t>
  </si>
  <si>
    <t>Đoạn từ tiếp giáp đất ông Đại đến hết đất bà Nghi thôn Thịnh Mỹ</t>
  </si>
  <si>
    <t>Đoạn từ tiếp giáp đất bà Khang thôn Bắc Mỹ đến hết đất ông Lan thôn Bắc Mỹ</t>
  </si>
  <si>
    <t>Đoạn từ tiếp giáp đất ông Thanh thôn Vinh Mỹ đến hết đất ông Thịnh Trường Mỹ</t>
  </si>
  <si>
    <t>Đoạn từ tiếp giáp đất ông Thiện đến hết đất bà Lan thôn Vinh Mỹ</t>
  </si>
  <si>
    <t>Đoạn từ tiếp giáp đất nhà thờ họ Phan đến hết đất ông Lợi thôn Vinh Mỹ</t>
  </si>
  <si>
    <t>Đoạn từ phía Đông Trường tiểu học đến hết đất bà Trần Thị Loan thôn Thịnh Mỹ</t>
  </si>
  <si>
    <t>Các tuyến đường nhựa, bê tông, cấp phối  ≤ 4 m còn lại</t>
  </si>
  <si>
    <t>Các tuyến đường đất rộng  ≥ 4m</t>
  </si>
  <si>
    <t>Các tuyến đường cấp phối, đường đất rộng &lt; 4m</t>
  </si>
  <si>
    <t>Đoạn từ giáp đất ông Tý đến hết đất ông An thôn Phúc Mỹ</t>
  </si>
  <si>
    <t>Đoạn từ tiếp giáp đất ông Hào đến Cầu Cậm thôn Tân Mỹ</t>
  </si>
  <si>
    <t>Đoạn từ tiếp giáp đất ông Hiệp đến hết đất ông Thiện thôn Bắc Mỹ</t>
  </si>
  <si>
    <t>Đoạn từ tiếp giáp đất ông Ngọ đến hết đất ông Thiệu thôn Thịnh Mỹ</t>
  </si>
  <si>
    <t>Đoạn tiếp giáp đất ông Duệ  đến tiếp giáp đất bà Loan Thiện thôn Thịnh Mỹ</t>
  </si>
  <si>
    <t>Đoạn từ đất ông Hạnh đến hết đất bà Lân thôn Thịnh Mỹ</t>
  </si>
  <si>
    <t>Đoạn từ đất bà Nga đến hết đất ông Mân thôn Thịnh Mỹ</t>
  </si>
  <si>
    <t>Đoạn từ cửa ông Hải Lương đến hết đất ông Nghị thôn Phúc Mỹ</t>
  </si>
  <si>
    <t>Đoạn tiếp giáp đất ông Hải đến hết đất bà Tâm thôn Nam Mỹ</t>
  </si>
  <si>
    <t>Xã Xuân Phổ</t>
  </si>
  <si>
    <t>Quốc Lộ 8B: Các vị trí trong khu vực cảng Xuân Hải</t>
  </si>
  <si>
    <t>Đoạn từ tiếp giáp đất bà Xuân (xã Xuân Hải) đến ngã 3 đường vào cơ quan Cảnh sát Biển</t>
  </si>
  <si>
    <t>Đoạn từ cổng cơ quan cảnh sát Biển đến ngã 3 giáp đường 546</t>
  </si>
  <si>
    <t>Đường nội xã</t>
  </si>
  <si>
    <t>Đoạn từ ngã 3 đường 546 (Tỉnh lộ 1 cũ) đi ra biển</t>
  </si>
  <si>
    <t>Tuyến đường ven biển Yên - Hải - Phổ (đoạn qua Xuân Phổ)</t>
  </si>
  <si>
    <t>Các tuyến đường đất ≥ 4 m</t>
  </si>
  <si>
    <t>Các tuyến đường đất &lt; 4 m</t>
  </si>
  <si>
    <t>Xã Xuân Thành</t>
  </si>
  <si>
    <t>Từ cầu Mỹ Thành đến ngã 4 Bưu điện Xuân Thành</t>
  </si>
  <si>
    <t>Tiếp đó đến 500 m (theo hướng đường 547 đi Cổ Đạm)</t>
  </si>
  <si>
    <t xml:space="preserve">Tiếp đó đến hết đất xã Xuân Thành </t>
  </si>
  <si>
    <t>Đường ngã 4 Xuân Thành đi Xuân Yên</t>
  </si>
  <si>
    <t>Đoạn từ ngã 4 Bưu điện Xuân Thành đến hết 300m theo hướng đi Xuân Yên</t>
  </si>
  <si>
    <t>Tiếp đó đến hết đất ông Lê Duy Chín ( Thôn Minh Hòa)</t>
  </si>
  <si>
    <t>Tiếp đó đến hết đất xã Xuân Thành theo hướng đi xã Xuân Yên</t>
  </si>
  <si>
    <t>Đoạn từ đất bà Hường đến ngã ba cửa bà Thành thôn Thành Sơn, xã Xuân Thành</t>
  </si>
  <si>
    <t>Tiếp đó đến hết đất xã Xuân Thành</t>
  </si>
  <si>
    <t>6.4</t>
  </si>
  <si>
    <t>Đường đi ra bãi biển Xuân Thành và Khu du lịch Xuân Thành</t>
  </si>
  <si>
    <t>Đoạn từ ngã 4 Bưu điện Xuân Thành đến cống Đồng Sác</t>
  </si>
  <si>
    <t>Tiếp đó đến cầu Đông Hội</t>
  </si>
  <si>
    <t>Tuyến 1 phía Tây giáp lạch nước ngọt bãi tắm</t>
  </si>
  <si>
    <t>Đường quy hoạch 35m từ giáp xã Xuân Yên đến phía Tây hết đất Trường đua chó</t>
  </si>
  <si>
    <t>Các vị trí bám các trục đường quy hoạch  25m</t>
  </si>
  <si>
    <t>Các vị trí bám các trục đường quy hoạch 15m</t>
  </si>
  <si>
    <t>Các vị trí khác nội khu du lịch</t>
  </si>
  <si>
    <t>6.5</t>
  </si>
  <si>
    <t>Các tuyến đường nhánh đấu nối với đường Tỉnh lộ 547</t>
  </si>
  <si>
    <t>Đường từ đất ông Hóa đến cầu Trộ Su</t>
  </si>
  <si>
    <t>Đường từ tiếp giáp đất anh Hiếu thôn Thanh Văn đến giáp xã Xuân Mỹ</t>
  </si>
  <si>
    <t>Đường từ ngã 4 đất ông Bé thôn Thành Tiến đến tiếp giáp xã Xuân Yên</t>
  </si>
  <si>
    <t>Đường từ ngã 4 đất ông Bé thôn Thành Tiến đến hết khu dân cư thôn Thành Phú</t>
  </si>
  <si>
    <t>Đường từ ngã 4 đất anh Tân Bình thôn Thành Tiến đi về phía Nam hết khu dân cư thôn Thanh Văn</t>
  </si>
  <si>
    <t>Đoạn từ đất ông Danh thôn Thành Tiến đến ngã tư hết đất ông Hồng thôn Thành Yên</t>
  </si>
  <si>
    <t>Tiếp đó đến giáp xã Xuân Yên</t>
  </si>
  <si>
    <t>Đoạn từ đất bà Diện đến hết đất bà Niêm thôn Thành Tiến</t>
  </si>
  <si>
    <t>Đường từ đất Tân Bình đến giáp đất nông nghiệp bà Sáu thôn Thành Yên</t>
  </si>
  <si>
    <t>Đoạn đường từ tiếp giáp đất ông Đặng Sơn đến hết đất ông Thăng thôn Thành Tiến (nối thêm tuyến)</t>
  </si>
  <si>
    <t>Đoạn từ giáp đất bà Đào đến hết ông Hạo thôn Thành Vân</t>
  </si>
  <si>
    <t>Đoạn từ giáp đất ông Trần Quốc Thành đến ngã ba cửa ông Hùng thôn Thành Vân</t>
  </si>
  <si>
    <t>Đoạn từ giáp đất ông Thanh đến ngã tư cửa ông Phạm Công Sáu thôn Thanh Văn</t>
  </si>
  <si>
    <t>Đoạn từ giáp đất ông Hiệu đến ngã ba cửa ông Hạo thôn Thanh Văn</t>
  </si>
  <si>
    <t>Đoạn từ giáp đất Ông Vững đến ngã ba ông Sinh thôn Thanh Văn</t>
  </si>
  <si>
    <t>Đoạn từ giáp đất ông Hùng đến hết đất ông Tú thôn Thành Vân</t>
  </si>
  <si>
    <t>Đoạn giáp đất ông Quang đến hết đất ông Tuấn thôn Thành Vân</t>
  </si>
  <si>
    <t>6.6</t>
  </si>
  <si>
    <t>Các tuyến đường nội xã</t>
  </si>
  <si>
    <t>Đoạn từ đất bà Hiền thôn Thanh Văn đến phía Đông Nam trường Mầm Non xã Xuân Thành</t>
  </si>
  <si>
    <t>Đường từ ngã 4 đất anh Trịnh Khắc Lập đi theo 2 hướng Bắc và Nam</t>
  </si>
  <si>
    <t>Đường từ đất bà Tấn thôn Thành Yên đến ngã 3 đường Hải - Thành</t>
  </si>
  <si>
    <t>Tiếp đó đến hết đất khách sạn Hùng Nhung thôn Thành Hải</t>
  </si>
  <si>
    <t>Đoạn từ đất bà Tam thôn Thành Tiến đến đường Trịnh Khắc Lập đi hướng Bắc giáp đất ông Dương Xứ thôn Minh Hòa</t>
  </si>
  <si>
    <t>Đoạn từ đất ông Dung đến hết đất ông Hoàn thôn Thành Yên</t>
  </si>
  <si>
    <t>Đoạn từ đất ông Viện đến hết đất ông Vạn thôn Thành Yên</t>
  </si>
  <si>
    <t>Tuyến quy hoạch 12m thuộc khu tái định cư thôn 4 Xuân Thành</t>
  </si>
  <si>
    <t>Các tuyến đường còn lại quy hoạch từ 7- 9 m thuộc khu tái định cư thôn 4 Xuân Thành</t>
  </si>
  <si>
    <t>Đường từ đất ông Thuần đến hết đất ông Ba thôn Thành Hải</t>
  </si>
  <si>
    <t>Đoạn từ đất bà Thanh Hùng đến hết đất bà Loan thôn Thành Hải</t>
  </si>
  <si>
    <t>Đoạn từ đất ông Dục đến hết đất bà Minh thôn Minh Hòa</t>
  </si>
  <si>
    <t>Đoạn từ đất ông Quý đến giáp đất ông Hồng thôn Minh Hòa</t>
  </si>
  <si>
    <t xml:space="preserve">Đoạn từ hết đất ông Viện đến giáp đất ông Bảo thôn Hương Hòa </t>
  </si>
  <si>
    <t>Đoạn từ hết đất ông Mỹ đến giáp đất ông Sáu thôn Hương Hòa</t>
  </si>
  <si>
    <t>Đoạn từ đất bà Hằng Nhật đến giáp đất ông Trịnh Ánh thôn Hương Hòa</t>
  </si>
  <si>
    <t>Đoạn từ hết đất ông Tường đến giáp đất ông Trần Bình thôn Thành Long</t>
  </si>
  <si>
    <t>Đoạn từ hết đất ông Tấn đến hết đất bà Xoan (Loan) Thôn Thành Long</t>
  </si>
  <si>
    <t>Đoạn từ đất ông Sơn Hà đến giáp đất ông Trịnh Hà thôn Thành Long</t>
  </si>
  <si>
    <t>Đoạn từ đất Bà Nguyệt đến giáp đất ông Phương thôn Thành Long</t>
  </si>
  <si>
    <t>Đoạn từ giáp đất ông Thanh đến ngã ba cửa ông Do thôn Thành Long</t>
  </si>
  <si>
    <t>Đoạn từ giáp đất Ông Tam đến hết đất bà Nhỏ thôn Thành Vân</t>
  </si>
  <si>
    <t>Tiếp đó đến hết đất ông Hùng (Trân) thôn Thành Vân</t>
  </si>
  <si>
    <t>Đoạn từ giáp đất ông Khanh đến giáp đất Bà Dung Trung thôn Thành Vân</t>
  </si>
  <si>
    <t>Đoạn từ đất ông Bảy Lài đến hết đất ông Sinh thôn Thanh Văn</t>
  </si>
  <si>
    <t>Đoạn từ ngã ba Cửa ông Chinh đến đường đi bãi rác thôn Thanh Văn</t>
  </si>
  <si>
    <t>Đoạn từ giáp đất ông Vơn (phía Tây) đến hết đất ông Xuân Kim thôn Thành Phú</t>
  </si>
  <si>
    <t>Đoạn từ giáp đất ông Vơn (phía Đông) đến hết đất bà Thanh Nhàn thôn Thành Phú</t>
  </si>
  <si>
    <t>Đoạn giáp đất ông Trần Trung đến hết đất ông Khang thôn Thành Phú</t>
  </si>
  <si>
    <t>Đoạn từ Hội quán Thôn Thành Yên đến hết đất ông Hoá thôn Thành Yên</t>
  </si>
  <si>
    <t>Đoạn từ giáp đất ông Nguyên đến hết đất ông Tiến thôn Thành Yên</t>
  </si>
  <si>
    <t>Đoạn từ giáp đất ông Nguyên đến hết đất ông Bảo thôn Thành Yên</t>
  </si>
  <si>
    <t>Đoạn từ đường Hải thành (trục xã 05) thôn Thành Yên đến cổng trường Tiểu học Xuân thành</t>
  </si>
  <si>
    <t>Đoạn từ giáp đất bà Bé đến hết đất bà Ngoan thôn Thành Hải</t>
  </si>
  <si>
    <t>Đoạn từ giáp đất ông Thơm đến hết đất bà Lục thôn Thành Hải</t>
  </si>
  <si>
    <t>Đoạn từ giáp đất ông Đạt đến hết đất ông Bổng thôn Thành Hải</t>
  </si>
  <si>
    <t>Đoạn từ nhà văn hoá thôn Thành Hải đến hết đất ông Nga  thôn Thành Hải</t>
  </si>
  <si>
    <t>Đoạn từ đất bà Phương đến hết đất ông Hùng  thôn Thành Hải</t>
  </si>
  <si>
    <t>Đoạn từ giáp đất bà Tự đến giáp đất bà Huy thôn Hương Hoà</t>
  </si>
  <si>
    <t>Đoạn từ đất ông Tân Lịch đến hết đất bà Tú thôn Thanh Văn</t>
  </si>
  <si>
    <t>Đoạn từ đất ông Phong đến hết đất bà Thu Hùng thôn Thanh Văn</t>
  </si>
  <si>
    <t>Đoạn từ đất ông Dũng đến giáp đất ông Bảy thôn Thanh Văn</t>
  </si>
  <si>
    <t>Đoạn từ giáp đất ông Quảng đến giáp đất bà Diên thôn Thành Phú</t>
  </si>
  <si>
    <t>Đoạn từ đất Ông Cận đến hết đất bà Nguyệt thôn Thành Phú</t>
  </si>
  <si>
    <t>Đoạn từ giáp đất ông Khang đến ngã ba cửa bà Thanh Nhàn thôn Thành Phú</t>
  </si>
  <si>
    <t>Đoạn từ Trường Mâm non phân hiệu 2 đến hết đất ông Minh Hằng thôn Thành Sơn</t>
  </si>
  <si>
    <t>Đoạn từ phía Đông đất ông Lực đến hết đất ông Nghinh thôn Thành Sơn</t>
  </si>
  <si>
    <t>Đoạn từ đất ông Mến đến giáp đất ông Thành Toàn  thôn Thành Sơn</t>
  </si>
  <si>
    <t>Đoạn từ giáp đất bà Thành thôn Thành Sơn đến cầu Vẹo</t>
  </si>
  <si>
    <t>Đoạn từ giáp đất ông Nghinh thôn Thành Sơn đến cầu Vẹo</t>
  </si>
  <si>
    <t>Các tuyến đường có rải nhựa, bêtông, cấp phối ≥ 4m còn lại</t>
  </si>
  <si>
    <t>Các tuyến đường có rải nhựa, bêtông, cấp phối &lt; 4m còn lại</t>
  </si>
  <si>
    <t>Các tuyến đường đất ≥ 4m</t>
  </si>
  <si>
    <t>Các tuyến đường đất &lt; 4m</t>
  </si>
  <si>
    <t>Đoạn từ ngã 4 đất chị Hiền đến ngã 4 đất anh Anh thôn Thanh Văn</t>
  </si>
  <si>
    <t>6.7</t>
  </si>
  <si>
    <t>7.1.1</t>
  </si>
  <si>
    <t>7.1.2</t>
  </si>
  <si>
    <t>Đoạn từ tiếp giáp đất ông Phi đến hết đất ông Phúc Thanh</t>
  </si>
  <si>
    <t>Đoạn từ đền xóm đến đê biển</t>
  </si>
  <si>
    <t>Đoạn tiếp giáp đất bà Tiến Thái đến hết đất ông Thành (Trường Thủy, Trường Thanh, Trường Hải)</t>
  </si>
  <si>
    <t>Đoạn từ cổng chào Trường Vịnh đến hết đất ông Tiến Thái</t>
  </si>
  <si>
    <t>Đoạn từ tiếp giáp đất ông Tiến Thái đến đê biển</t>
  </si>
  <si>
    <t>Đoạn từ đường 546 (Tỉnh lộ 1 cũ) đến hết đất Hoa Sửu (thôn Trường Vịnh)</t>
  </si>
  <si>
    <t>Đoạn từ tiếp giáp đất Thu Sơn đến hết đất Lâm Lân (thôn Trường Quý, Trường Châu)</t>
  </si>
  <si>
    <t>Từ tiếp giáp đất Lâm Lân đến hết đất Hạnh Hùng (thôn Trường Châu)</t>
  </si>
  <si>
    <t>Từ tiếp giáp đất anh Ca đến hết đất Vơn Hiền (Thôn Trường Châu, Trường Quý, Lộc Hạnh )</t>
  </si>
  <si>
    <t>Tiếp đó đến hết đất Hải Linh (thôn Lộc Hạnh)</t>
  </si>
  <si>
    <t>Từ tiếp giáp đất Hải Linh đến hết đất Lục Hạnh (thôn  Lộc Hạnh, Hợp Phúc)</t>
  </si>
  <si>
    <t>Từ tiếp giáp đất Linh Ngụ đến đường 546 (Tỉnh lộ 1 cũ) thôn Lộc Hạnh.</t>
  </si>
  <si>
    <t>Hai tuyến đường chống biến đổi khí hậu</t>
  </si>
  <si>
    <t>Các tuyến đường có rải nhựa, bêtông, cấp phối  ≥ 4 m còn lại</t>
  </si>
  <si>
    <t>Các tuyến đường có rải nhựa, bêtông, cấp phối &lt; 4 m còn lại</t>
  </si>
  <si>
    <t xml:space="preserve">Đoạn từ đất ông Nhuần lên đường ĐT 546 (Thôn Lộc Hạnh) </t>
  </si>
  <si>
    <t>Đoạn từ tiếp giáp đất bà Dục đến hết đất bà Nguyệt Cát (Thôn Lộc Hạnh, Trường Tỉnh)</t>
  </si>
  <si>
    <t>Đoạn từ đất ông Tuấn Lan đến hết đất ông Ngọc Mai (thôn Trường Hoa).</t>
  </si>
  <si>
    <t>Đoạn từ đất anh Toan đến hết đất bà Minh (thôn Lộc Hạnh, Hợp Phúc).</t>
  </si>
  <si>
    <t>Đoạn từ đất ông Hùng đến hết khu tái định cư (thôn Trường Thanh)</t>
  </si>
  <si>
    <t>Đoạn từ Nhà văn hóa xã đến hết khu tái định cư (thôn Trường Thanh)</t>
  </si>
  <si>
    <t>Đoạn từ đường trục xã 02 đến hết khu dân cư nông thôn mới Trường Thanh, Trường Vịnh, Trường Hải (đường quy hoạch mới)</t>
  </si>
  <si>
    <t>7.13</t>
  </si>
  <si>
    <t>7.2.1</t>
  </si>
  <si>
    <t>7.2.2</t>
  </si>
  <si>
    <t>Đường từ đất ông Quất thôn Kiều Thắng Lợi đến đê sông</t>
  </si>
  <si>
    <t xml:space="preserve">Đường từ chùa Phúc Hải đến hết đất trường Tiểu học </t>
  </si>
  <si>
    <t>Đoạn từ đất ông Ngọc thôn Bình Phúc đến hết đất ông Tăng Ngà thôn Song Giang</t>
  </si>
  <si>
    <t>Đoạn từ đất hoa Việt thôn Lương Ninh đến đê biển</t>
  </si>
  <si>
    <t>Đoạn từ đất ông Hóa thôn Bình Phúc đến đê biển</t>
  </si>
  <si>
    <t>7.2.3</t>
  </si>
  <si>
    <t>Đoạn từ cây Lổ Lá thôn Lĩnh Thành đến Kỳ làng Sang (giáp đất Xuân Trường)</t>
  </si>
  <si>
    <t>Các tuyến đường liên thôn rộng ≥ 4m (mặt đường nhựa hoặc bê tông, cấp phối)</t>
  </si>
  <si>
    <t>Các tuyến đường liên thôn rộng &lt; 4m (mặt đường nhựa hoặc bê tông, cấp phối)</t>
  </si>
  <si>
    <t>Các tuyến đường nội thôn rộng ≥ 4m (mặt đường nhựa hoặc bê tông, cấp phối)</t>
  </si>
  <si>
    <t>Các tuyến đường nội thôn rộng &lt; 4m (mặt đường nhựa hoặc bê tông, cấp phối)</t>
  </si>
  <si>
    <t>Xã Xuân Liên</t>
  </si>
  <si>
    <t>Tuyến từ ngã 3 đường 547 giáp đất Anh Thông (xăng dầu) đến hết đất ông Lê Bình</t>
  </si>
  <si>
    <t>Tuyến từ ngã 3 đường 547 giáp đất anh Đồng đi nhà thờ Công giáo đến đầu nghĩa địa công giáo</t>
  </si>
  <si>
    <t>Từ ngã tư đường 547 tiếp giáp đất ông Trần Hoàn đến hết đất nhà văn hóa thôn Linh Tân</t>
  </si>
  <si>
    <t>Từ ngã ba đất bà Lê Thị Tam đến hết đất nhà văn hóa thôn Linh Trù</t>
  </si>
  <si>
    <t>Từ ngã ba đất ông Lê Bình theo hai nhánh Bắc, Nam ra giáp đường ven biển</t>
  </si>
  <si>
    <t>Từ ngã tư đường 547 giáp đất bà Tô Thị Lý đến hết đất nhà Văn hóa Trung Thịnh</t>
  </si>
  <si>
    <t>Đoạn từ đất anh Trần Hiếu đến giáp biển</t>
  </si>
  <si>
    <t>Khu dân cư NTM An Phúc Lộc</t>
  </si>
  <si>
    <t xml:space="preserve"> Đường nhựa 18m</t>
  </si>
  <si>
    <t xml:space="preserve"> Đường nhựa 12m</t>
  </si>
  <si>
    <t>Khu dân cư NTM Cường Thịnh</t>
  </si>
  <si>
    <t>Xã Xuân Yên</t>
  </si>
  <si>
    <t>Đường Tiên - Yên</t>
  </si>
  <si>
    <t xml:space="preserve"> Đoạn từ cầu Đồng Ông đến cầu Thống Nhất </t>
  </si>
  <si>
    <t>Tiếp đó đến đầu ngã 3 bãi tắm Xuân Yên (hết đất ông Việt)</t>
  </si>
  <si>
    <t>Tiếp đó theo đường ven biển đến ranh giới 2 xã Yên - Thành</t>
  </si>
  <si>
    <t>Đường liên xã</t>
  </si>
  <si>
    <t>Tuyến đường Hải - Yên - Thành</t>
  </si>
  <si>
    <t>9.3</t>
  </si>
  <si>
    <t>Các tuyến đường nội thôn</t>
  </si>
  <si>
    <t>Tuyến đường Yên Thông - Trung Lộc</t>
  </si>
  <si>
    <t>Tuyến đường Yên Ngọc - Yên Lợi (cầu Bàu Bợ đến hết đất ông Via)</t>
  </si>
  <si>
    <t>Tuyến đường Yên - Ngư (từ đất chị Thiêm đến giáp Xuân Hải)</t>
  </si>
  <si>
    <t>Đoạn từ tiếp giáp đất anh Cảnh đến hết đất ông Năng (Yên Nam)</t>
  </si>
  <si>
    <t>Đoạn từ tiếp giáp đất anh Tùng đến hết đất anh Đồng (Yên Khánh)</t>
  </si>
  <si>
    <t>Tiếp đó theo đường Yên Thông đến hết đất ông Lân (thôn Yên Thông).</t>
  </si>
  <si>
    <t>Tuyến đường Yên Nam - Yên Khánh</t>
  </si>
  <si>
    <t>Tiếp đó đến đường ven biển</t>
  </si>
  <si>
    <t>Đoạn đường Yên Lợi đến Cống Ba Cửa</t>
  </si>
  <si>
    <t>Các tuyến đường rộng ≥ 4m (có rải nhựa, bêtông, cấp phối) còn lại</t>
  </si>
  <si>
    <t>Các tuyến đường rộng &lt; 4m (có rải nhựa, bêtông, cấp phối) còn lại</t>
  </si>
  <si>
    <t>Các tuyến đường đất rộng  ≥ 4 m</t>
  </si>
  <si>
    <t>9.4</t>
  </si>
  <si>
    <t>Xã Cương Gián</t>
  </si>
  <si>
    <t xml:space="preserve">Đoạn từ cầu rào Liên Song đến ngã tư hết đất anh Bình bán VLXD                            </t>
  </si>
  <si>
    <t xml:space="preserve">Tiếp đó đến ngã 3 đường vào đền Thanh Minh Tử                   </t>
  </si>
  <si>
    <t>Tiếp đó đến đất ông Trương Mạnh Hà thôn Nam Mới</t>
  </si>
  <si>
    <t>Từ ngã ba cây xăng Song Long đi thôn Song Nam đến hết đất xã Cương Gián</t>
  </si>
  <si>
    <t>Các tuyến đường nhánh đấu nối với đường 547</t>
  </si>
  <si>
    <t>Đoạn từ giáp đất ông Nguyễn Văn Tùng đường trục thôn  Bắc Mới đến đường Duyên Hải.</t>
  </si>
  <si>
    <t>Đoạn từ giáp đất ông Nguyễn Văn Thắng đến đường Duyên Hải</t>
  </si>
  <si>
    <t xml:space="preserve">Đoạn từ giáp đất ông Lý đến hết đất ông Nguyễn Văn Trính thôn Bắc Sơn </t>
  </si>
  <si>
    <t>Đoạn từ giáp đất Hội Quán Bắc Sơn đến đường Duyên Hải</t>
  </si>
  <si>
    <t>Đoạn từ giáp đất bà Hoàng Thị Chiến thôn Bắc Sơn đến đường Duyên Hải</t>
  </si>
  <si>
    <t>Các tuyến thuộc thôn Nam Mới đến đường Duyên Hải</t>
  </si>
  <si>
    <t xml:space="preserve">Đoạn từ giáp đất Nguyễn Thế Chánh thôn Bắc Sơn đến hết đất ông Nguyễn Văn Minh </t>
  </si>
  <si>
    <t>Đoạn từ giáp đất ông Sơn đường trục thôn Song Hải đến đường Duyên Hải</t>
  </si>
  <si>
    <t>Đoạn từ giáp đất Đồng Tuất thôn Trung Sơn đến hết đất ông Lê Long Biên thôn Tân Thượng</t>
  </si>
  <si>
    <t>Đoạn đường trục thôn Tân Thượng đến đường Duyên Hải</t>
  </si>
  <si>
    <t>Đoạn đường trục thôn Ngọc Huệ đến đường Duyên Hải</t>
  </si>
  <si>
    <t>Đoạn đường trục thôn Đông Tây đến đường Duyên Hải</t>
  </si>
  <si>
    <t>Đoạn đường trục thôn Ngư Tịnh đến đường Duyên Hải</t>
  </si>
  <si>
    <t>Đoạn đường trục thôn Song Hồng đến đường Duyên Hải</t>
  </si>
  <si>
    <t>Đoạn đường trục thôn Cầu Đá đến đường Duyên Hải</t>
  </si>
  <si>
    <t>Đoạn từ giáp đất ông Linh Khương thôn Nam Sơn đến hết đất Khu nội trú trường tiểu học 1</t>
  </si>
  <si>
    <t>Đoạn từ giáp đất ông Huỳnh thôn Nam Sơn đến hết đất bà Ái Nhân thôn Nam Sơn</t>
  </si>
  <si>
    <t>Đoạn từ giáp đất ông bà Hoàng Thị Hồng thôn Nam Sơn đến hết đất Bà Tâm thôn Nam Sơn</t>
  </si>
  <si>
    <t>Đoạn từ giáp đất bà Lê Thị Tình thôn Nam Sơn đến hết đất đền Thanh Minh Tử</t>
  </si>
  <si>
    <t>Đoạn từ giáp đất bà Trương Thị Hiền đến đường Duyên Hải</t>
  </si>
  <si>
    <t>Đoạn từ giáp đất ông Nguyễn Cần thôn Nam Sơn đến hết đất ông Nguyễn Văn Kỳ</t>
  </si>
  <si>
    <t>Đoạn từ giáp đất ông Dương Anh Toàn thôn Nam Sơn đến hết đất ông Lê Văn Huân</t>
  </si>
  <si>
    <t>Đoạn từ giáp đất ông Hoàng văn Luân  thôn Bắc Sơn đến đường Duyên Hải</t>
  </si>
  <si>
    <t xml:space="preserve"> Các tuyến đường nhựa, bê tông còn lại đấu nối đường 547 thuộc thôn Bắc Sơn đến rào Mỹ Dường.</t>
  </si>
  <si>
    <t xml:space="preserve"> Đoạn từ giáp đất ông Nguyễn Duy Lương thôn Nam Sơn đến hết anh Bình thôn Nam Sơn;</t>
  </si>
  <si>
    <t>10.3</t>
  </si>
  <si>
    <t>Các tuyến đường bê tông khu quy hoạch Long Bỏng</t>
  </si>
  <si>
    <t>Đường duyên hải xã Cương Gián</t>
  </si>
  <si>
    <t>Các vị trí bám các tuyến đường (có rải nhựa hoặc bê tông, cấp phối) rộng ≥ 4m đối với các thôn còn lại</t>
  </si>
  <si>
    <t>Các tuyến đường nội thôn &lt; 4m (có rải nhựa hoặc bê tông, cấp phối) còn lại</t>
  </si>
  <si>
    <t>10.4</t>
  </si>
  <si>
    <t>Xã Xuân Hồng</t>
  </si>
  <si>
    <t>Quốc Lộ 1 A</t>
  </si>
  <si>
    <t>Đoạn từ giáp TT Xuân An đến hết cầu Giằng (xã Xuân Hồng)</t>
  </si>
  <si>
    <t>Tiếp đó đến hết UBND xã Xuân Hồng</t>
  </si>
  <si>
    <t>Tiếp đó đến qua chợ Đò Củi (Xuân Hồng) 100m</t>
  </si>
  <si>
    <t>Tiếp đó đến hết xã Xuân Hồng (cầu Rong)</t>
  </si>
  <si>
    <t>Đoạn đường từ Quốc lộ 1A đi vào đền Củi</t>
  </si>
  <si>
    <t>11.3</t>
  </si>
  <si>
    <t>Các tuyến đường liên thôn</t>
  </si>
  <si>
    <t>Đoạn từ tiếp giáp đất ông Hiển thôn 8 đến đất ông Hòa thôn 6</t>
  </si>
  <si>
    <t>Tiếp đó đến cổng làng thôn 4</t>
  </si>
  <si>
    <t>Tiếp đó đến hết đất anh Hòa (Thân) thôn 2</t>
  </si>
  <si>
    <t>Các tuyến đường liên thôn rộng ≥ 4m (mặt đường nhựa hoặc bê tông)</t>
  </si>
  <si>
    <t>Các tuyến đường liên thôn rộng &lt; 4m (mặt đường nhựa hoặc bê tông)</t>
  </si>
  <si>
    <t>11.4</t>
  </si>
  <si>
    <t>Đoạn từ đất anh Sơn (Đường) đến hết đất anh Trung thôn 1</t>
  </si>
  <si>
    <t>Đoạn từ ngã ba đất ông Toàn đến hết đất anh Phúc thôn 1</t>
  </si>
  <si>
    <t>Đoạn từ đất ông Kham đến hết đất hội quán thôn 1</t>
  </si>
  <si>
    <t>Đoạn từ đất ông Cẩn đến hết đất ông Liên (Hạnh) thôn 1</t>
  </si>
  <si>
    <t>Đoạn từ ngã ba đất anh Tịnh đến hết đất anh Thi (Nhượng) thôn 3</t>
  </si>
  <si>
    <t>Đoạn từ đất ông Vận đến hết đất ông Lự thôn 3</t>
  </si>
  <si>
    <t>Đoạn từ ngã ba hội quán thôn 3 đến hết đất anh Kiệt thôn 3</t>
  </si>
  <si>
    <t>Đoạn từ đất ông Nghĩa thôn 3 đến hết đất ông Trọng thôn 3</t>
  </si>
  <si>
    <t>Đoạn từ hội quán thôn 4 đến hết đất ông Lộc thôn 4</t>
  </si>
  <si>
    <t>Đoạn từ đất ông Duyệt đến hết đất ông Thông thôn 4</t>
  </si>
  <si>
    <t>Đoạn từ đất anh Chi đến hết đất anh Thuật thôn 4</t>
  </si>
  <si>
    <t>Đoạn từ đất ông Trần Phong đến hết đất anh Điều thôn 4</t>
  </si>
  <si>
    <t>Đoạn từ ngã ba đất Bà Vân đến hết đất ông Hiệu thôn 4</t>
  </si>
  <si>
    <t>Đoạn từ tiếp giáp đất ông Hiệu đến hểt đất ông Viên thôn 4</t>
  </si>
  <si>
    <t>Đoạn từ đất anh Ký Xuân đến chân đạp đồng Van thôn 4</t>
  </si>
  <si>
    <t>Đoạn từ đất anh Hoàn Ngân đến hết đất ông Lợi Quế thôn 4</t>
  </si>
  <si>
    <t>Đoạn từ đất bà Phùng đến hết đất anh Nguyễn Hữu Có thôn 4</t>
  </si>
  <si>
    <t>Đoạn từ đất ông Sâm đến hết đất anh Trần Thế Anh thôn 4</t>
  </si>
  <si>
    <t>Đoạn từ đất ông Nguyễn Văn Đàn đến ngã tư đất ông Đức thôn 5</t>
  </si>
  <si>
    <t>Đoạn từ cầu Đá Ben đến đất hộ ông Võ Trọng Thắng thôn 5</t>
  </si>
  <si>
    <t>Đoạn từ ngã ba đường Liên thôn đất anh Trần Văn Tiến đến chân đập Khe Lim thôn 5</t>
  </si>
  <si>
    <t>Đoạn từ đất ông Nguyễn Văn Hiếu đến hết đất bà Nguyễn Thị Hảo thôn 5</t>
  </si>
  <si>
    <t>Đoạn từ ngã tư giáp đất anh Liêm đến hết đất bà Võ Thị Xuân thôn 5</t>
  </si>
  <si>
    <t>Đoạn từ đất bà Ngân Hoàn đến ngã ba tiếp giáp đất ông Võ Xuân Hạnh thôn 5</t>
  </si>
  <si>
    <t>Đoạn từ tiếp giáp đường liên thôn đến đất hộ ông Lê Xuân Láo thôn 5</t>
  </si>
  <si>
    <t>Đoạn từ đất hộ ông Quán đến hết đất ông Hoàng Ái Việt thôn 6</t>
  </si>
  <si>
    <t xml:space="preserve">Đoạn từ tiếp giáp đất anh Điềm thôn 6 đến hết đất bà Trần Thị Tâm thôn 6 </t>
  </si>
  <si>
    <t>Đoạn từ ngã ba giáp đất ông Nghiêm đến hết đất anh Lĩnh thôn 6</t>
  </si>
  <si>
    <t>Đoạn từ đất bà Thừa đến đất nhà thờ họ Đặng thôn 6</t>
  </si>
  <si>
    <t>Đoạn từ đất ông Trạch đến đất hộ bà Nguyễn Thị Châu thôn 6</t>
  </si>
  <si>
    <t>Đoạn từ đất ông Tài phương đến hết đất ông Nguyễn Xuân Cừu thôn 6</t>
  </si>
  <si>
    <t>Đoạn từ ngã ba đất anh Tuấn Hồng đến giáp đất thị trấn Xuân An thôn 6</t>
  </si>
  <si>
    <t>Đoạn từ ngã tư giáp đất anh Hiệu Hương đến trạm bảo vệ rừng Hồng Lĩnh thôn 7</t>
  </si>
  <si>
    <t>Đoạn từ ngã tư giáp đất anh An đến trạm bơm thôn 7</t>
  </si>
  <si>
    <t>Đoạn từ đất anh Quân Phong đến hết đất ông Hiển tỉnh thôn 7</t>
  </si>
  <si>
    <t>Đoạn từ tiếp giáp đường liên thôn đến ngã ba đất ông Công thôn 7</t>
  </si>
  <si>
    <t>Đoạn từ giáp đất anh Cảnh Bích đến hết đất bà Phạm Thị Hạ thôn  7</t>
  </si>
  <si>
    <t>Đoạn từ đất anh Phan Quế đến ngã ba đất ông Vệ thôn 7</t>
  </si>
  <si>
    <t xml:space="preserve">Đoạn từ đất anh Tuyển thôn 8 đến hết đất ông Lan thôn 8 </t>
  </si>
  <si>
    <t>Đoạn từ đất hội quán thôn 8 đến hết đất ông Nguyễn Năng Cậy thôn 8</t>
  </si>
  <si>
    <t>Các tuyến đường nội thôn còn lại ≥ 4m (có rải nhựa hoặc bêtông, cấp phối)</t>
  </si>
  <si>
    <t>Các tuyến đường nội thôn &lt; 4m (có rải nhựa hoặc bê tông, cấp phối)</t>
  </si>
  <si>
    <t>Các tuyến đường đất ≥  4 m</t>
  </si>
  <si>
    <t>Các tuyến đường đất &lt;  4 m</t>
  </si>
  <si>
    <t>Xã Xuân Lam</t>
  </si>
  <si>
    <t>Các tuyến nội thôn</t>
  </si>
  <si>
    <t>Các tuyến đường nội thôn rộng ≥ 4 m (mặt đường nhựa hoặc bê tông, cấp phối)</t>
  </si>
  <si>
    <t>Các tuyến đường nội thôn rộng &lt;4m (mặt đường nhựa hoặc bêtông, cấp phối)</t>
  </si>
  <si>
    <t>Xã Cổ Đạm</t>
  </si>
  <si>
    <t>Đường 547 (Đường 22/12/ cũ)</t>
  </si>
  <si>
    <t>Đoạn từ giáp xã Xuân Thành đến đất ông Bính thôn 9</t>
  </si>
  <si>
    <t>Tiếp đó đến hết đất xã Cổ Đạm giáp trường THCS Hoa Liên</t>
  </si>
  <si>
    <t xml:space="preserve"> Đường Mỹ - Hoa</t>
  </si>
  <si>
    <t>Đoạn 1: Đoạn từ giáp đất lò gạch TuyNen xã Cổ Đạm đến hết đất ông Yên thôn 3</t>
  </si>
  <si>
    <t>Đoạn 2: Tiếp đó đến hết đất ông Mão thôn 4 đường đi Xuân Sơn</t>
  </si>
  <si>
    <t>Tiếp đó đến ngã 4 giáp Đường 547 hết đất bà Lộc xã Cổ Đạm</t>
  </si>
  <si>
    <t>Đoạn từ đường 547 đi hết đất Đình Làng Vân Hải (theo 2 nhánh đường nhựa đi ra biển)</t>
  </si>
  <si>
    <t>Đoạn từ đường 547 từ đất ông Hoàng Quang đến đường Mỹ - Hoa hết đất ông Yên</t>
  </si>
  <si>
    <t>Tiếp đó đến ngã tư hết đất ông Vinh thôn Kẻ Lạt</t>
  </si>
  <si>
    <t>Tiếp đó đến  hết đất ông Thiêm giáp cầu Rỏi thôn Kẻ Lạt</t>
  </si>
  <si>
    <t>Tiếp đó đến chân đập đồng Quốc</t>
  </si>
  <si>
    <t>Từ ngã tư đất ông Vinh Thôn Kẻ Lạt đến hết đất trạm điện thôn Xuân Sơn</t>
  </si>
  <si>
    <t>Tiếp đó đến chân đập Cồn Tranh</t>
  </si>
  <si>
    <t>Các tuyến có nhánh đấu nối từ Đường 547 (Đường 22/12 cũ)</t>
  </si>
  <si>
    <t>Từ ngã tư đất anh Quế thôn Phú Thuận Hợp đi ra biển đến hết đất anh Bình xã Cổ Đạm</t>
  </si>
  <si>
    <t>Từ ngã tư đất anh Công thôn Văn Thanh đi ra biển đến hết đất nhà văn hóa thôn Hải Đông</t>
  </si>
  <si>
    <t>Từ ngã tư đất ông Đông đi vào vùng quy hoạch dân cư thôn Văn Thanh giáp UBND xã Cổ Đạm</t>
  </si>
  <si>
    <t>Từ đất anh Bính thôn Văn Thanh Bắc đi ra biển đến hết đất nhà văn hóa thôn Bắc Tây Nam</t>
  </si>
  <si>
    <t xml:space="preserve">Các tuyến đường còn lại rộng từ ≤ 6m; ≥4m  (có rãi nhựa hoặc bê tông, cấp phối); </t>
  </si>
  <si>
    <t>Tất cả các tuyến đường (có rãi nhựa hoặc bê tông, cấp phối) còn lại  &lt;  4m</t>
  </si>
  <si>
    <t>Xã Xuân Lĩnh</t>
  </si>
  <si>
    <t>Quốc Lộ 1A mới</t>
  </si>
  <si>
    <t>Đoạn từ giáp xã Xuân Viên đến hết khu đất quy hoạch kinh doanh dịch vụ (hết đất ông Trần Xuân Mậu 5)</t>
  </si>
  <si>
    <t>Tiếp đó đến hết đất ông Luyện thôn 5 (thôn 9 cũ)</t>
  </si>
  <si>
    <t>Tiếp đó đến hết đất ông Nguyễn Văn Hùng thôn 4 (thôn 7 cũ)</t>
  </si>
  <si>
    <t xml:space="preserve">Tiếp đó đến hết đất ông Lê Văn Tuấn thôn 3 (thôn 5 cũ) - Đoạn chỉnh tuyến </t>
  </si>
  <si>
    <t>Tiếp đó đến giáp cầu Khe mương hết đất ông Nguyễn Văn Dương thôn 3 (thôn 5 cũ)</t>
  </si>
  <si>
    <t>Tiếp đó đến hết xã Xuân Lĩnh giáp thị xã Hồng Lĩnh</t>
  </si>
  <si>
    <t>Các tuyến đường liên thôn.</t>
  </si>
  <si>
    <t>Đoạn từ ngã 3 giáp Xuân Viên đến qua cầu Khe Nhà Năm - cách Quốc lộ 1A  (Quốc lộ 8B cũ) 100m</t>
  </si>
  <si>
    <t>Các vị trí bám các tuyến đường cấp phối, đường nhựa, đường bê tông ≥4m</t>
  </si>
  <si>
    <t>Các vị trí bám các tuyến đường cấp phối, đường nhựa, đường bê tông &lt;4m</t>
  </si>
  <si>
    <t>Đoạn đường từ đất bà Đặng Thị Phương thôn 4 đến hết đất ông Nguyễn Văn Nam thôn 3</t>
  </si>
  <si>
    <t xml:space="preserve">Đoạn từ cổng chào thôn 5 đến hết đất bà Kỷ thôn 5 </t>
  </si>
  <si>
    <t xml:space="preserve">Đoạn từ cổng chào thôn 5 đến hết đất bà Tri thôn 5 </t>
  </si>
  <si>
    <t>Các vị trí bám các tuyến đường cấp phối, đường nhựa, đường bê tông tại thôn 5  ≥ 4m</t>
  </si>
  <si>
    <t>Các vị trí bám các tuyến đường cấp phối, đường nhựa, đường bê tông các thôn còn lại ≥ 4m</t>
  </si>
  <si>
    <t>Các tuyến đường đất  ≥ 4m</t>
  </si>
  <si>
    <t>Các tuyến đường đất  &lt; 4m</t>
  </si>
  <si>
    <t>CCN Xuân Lĩnh</t>
  </si>
  <si>
    <t>Xã Xuân Viên</t>
  </si>
  <si>
    <t>Đường Viên - Mỹ (đến ngã 4)</t>
  </si>
  <si>
    <t>Đoạn từ giáp thị trấn Xuân An đến ngã tư hết đất thầy Bình</t>
  </si>
  <si>
    <t>Tiếp đó đến ngã tư đường Giang-Viên</t>
  </si>
  <si>
    <t>Tiếp đó đến tiếp giáp xã Xuân Mỹ</t>
  </si>
  <si>
    <t xml:space="preserve">Tuyến từ ngã 3 đất anh Mười -Thôn Gia Phú đến ngã 3 đất chị Thảo Cường thôn Mỹ Lộc </t>
  </si>
  <si>
    <t>Đoạn từ ngã ba đất anh Hoàn đến hết đất anh Chương thôn Khang Thịnh</t>
  </si>
  <si>
    <t>Tuyến từ ngã 3 đất bà Thung thôn Khang Thịnh đến ngã 4 đất ông Lý</t>
  </si>
  <si>
    <t xml:space="preserve">Đoạn từ ngã 4 đất anh Cường thôn Phúc Tuy đến ngã 4 đất anh Thái </t>
  </si>
  <si>
    <t>Đoạn từ đất ông Lý thôn Mỹ Lộc đến ngã 3 đất ông Vân</t>
  </si>
  <si>
    <t xml:space="preserve">Đoạn từ đất anh Thắng thôn Mỹ Lộc đến hết đất chị Lài </t>
  </si>
  <si>
    <t>Đoạn từ giáp đất anh Bính thôn Phúc Tuy đến hết đất anh Cường</t>
  </si>
  <si>
    <t>Đoạn từ ngã 3 đất anh Anh thôn Gia Phú đến hết đất anh Hải (Tá)</t>
  </si>
  <si>
    <t>Đoạn từ ngã 3 đất ông Thi thôn Khang Thịnh đến hết đất ông Phùng</t>
  </si>
  <si>
    <t xml:space="preserve">Đoạn từ ngã 3 đất anh Lãm thôn Phúc Tuy đến ngã 3 đất ông Tứ </t>
  </si>
  <si>
    <t xml:space="preserve">Đoạn từ ngã 3 đất ông Tứ thôn Phúc Tuy  đến ngã 3 đất chị Thương </t>
  </si>
  <si>
    <t xml:space="preserve">Đoạn từ cống bà Khoản thôn Phúc Tuy đến hết đất ông Công (Tạo) </t>
  </si>
  <si>
    <t>Đoạn từ ngã 3 đất chị Tam (Lự) thôn Gia Phú đến ngã ba hết đất ông Hiến</t>
  </si>
  <si>
    <t xml:space="preserve">Đoạn từ Hội quán thôn Xuân Áng đến hết đất anh Thắng (Thụ) thôn Khang Thịnh </t>
  </si>
  <si>
    <t xml:space="preserve">Đoạn từ đất anh Lục thôn Xuân Áng đến hết đất ông Thuyết </t>
  </si>
  <si>
    <t>Đoạn từ ngã 3 đường Bắc Cọi thôn Bắc Sơn đến ngã 3 đất anh Bắc</t>
  </si>
  <si>
    <t>Đoạn từ ngã 3 đất anh Bắc thôn Bắc Sơn đến đường Quốc lộ 8B</t>
  </si>
  <si>
    <t>Đoạn từ ngã 3 đất anh Minh thôn Bắc Sơn đến ngã 3 đất ông Dần</t>
  </si>
  <si>
    <t>Đoạn từ ngã 3 đất ông Đại thôn Trung Sơn đến giáp xã Xuân Lĩnh</t>
  </si>
  <si>
    <t>Từ ngã ba đất ông Tứ đến hết đất chị Thảo Cường thôn Mỹ Lộc</t>
  </si>
  <si>
    <t>Từ ngã ba đất ông Hùng (Hy) đến hết ngã ba đất ông Toán thôn Mỹ Lộc</t>
  </si>
  <si>
    <t>Từ ngã ba đất ông Tuế đến ngã ba đất ông Hùng thôn Gia Phú</t>
  </si>
  <si>
    <t>Từ ngã ba tiếp giáp đất anh Luật đến hết đất ông Cảnh thôn Gia Phú</t>
  </si>
  <si>
    <t>Từ ngã ba tiếp giáp đất anh Đăng đến ngã ba đất bà Nga Thôn Khang Thịnh</t>
  </si>
  <si>
    <t>Từ ngã ba đất bà Thích đến hết đất anh Tùng thôn Khang Thịnh</t>
  </si>
  <si>
    <t>Từ ngã ba đất anh Cường đến hết đất anh Khanh thôn Phúc Tuy</t>
  </si>
  <si>
    <t>Từ ngã ba đất ông Đức đến hết đất anh Trường thôn Phúc Tuy</t>
  </si>
  <si>
    <t>Các lô còn lại vùng quy hoạch dân cư Bãi Phần thôn Xuân Áng</t>
  </si>
  <si>
    <t>Các lô còn lại vùng quy hoạch dân cư Múi ngoài thôn Phúc Tuy</t>
  </si>
  <si>
    <t>Các lô còn lại khu quy hoạch tái định cư vùng Cồn Lều thôn Nam Sơn</t>
  </si>
  <si>
    <t>Các lô còn lại khu quy hoạch vùng Bắc Cọi thôn Bắc Sơn</t>
  </si>
  <si>
    <t>Từ ngã ba đất anh Tình đến ngã ba đất anh Việt thôn Trung Sơn</t>
  </si>
  <si>
    <t>Từ ngã ba đất ông Thông thôn Trung Sơn đến giáp Xuân Lĩnh</t>
  </si>
  <si>
    <t>Từ ngã ba đất ông Sinh đến hết đất anh Thiện thôn Nam Sơn</t>
  </si>
  <si>
    <t>Các tuyến đường bêtông đường nhựa có nền rộng ≥ 4m còn lại</t>
  </si>
  <si>
    <t>Các tuyến đường đất rộng ≥ 4m còn lại</t>
  </si>
  <si>
    <t xml:space="preserve">Các lô tuyến 2 vùng quy hoạch dân cư Bác Nác thôn Gia Phú </t>
  </si>
  <si>
    <t xml:space="preserve">Các lô tuyến 2 vùng quy hoạch dân cư khu vực Đồng Mới thôn Xuân Áng </t>
  </si>
  <si>
    <t>Từ ngã ba đất ông Sáu đến hết đất anh Vân (Tri) thôn Phúc Tuy</t>
  </si>
  <si>
    <t>Từ ngã ba đất anh Hải thôn Trung Sơn đến cầu Chua</t>
  </si>
  <si>
    <t>Tuyến từ ngã ba cầu Đồng Ba đến ngã ba hết đất anh Bắc thôn Bắc Sơn</t>
  </si>
  <si>
    <t>Khu Công nghiệp Gia Lách</t>
  </si>
  <si>
    <t xml:space="preserve">Các lô bám đường gom QL 1A mới </t>
  </si>
  <si>
    <t>Các lô bám đường 35 m</t>
  </si>
  <si>
    <t>Các lô bám đường 25 m</t>
  </si>
  <si>
    <t>Đoạn từ ngã ba đất ông Bình đến hết đất bà Tíu thôn Xuân Áng</t>
  </si>
  <si>
    <t>Đoạn từ ngã tư đất ông Quát đến ngã 3 đất anh Trình thôn Cát Thủy</t>
  </si>
  <si>
    <t>Tuyến từ ngã ba đất ông Đại đến hết đất anh Sử thôn Mỹ Lộc</t>
  </si>
  <si>
    <t>15.8</t>
  </si>
  <si>
    <t>Tuyến từ ngã tư đất ông Hùng đến hết đất anh Vân thôn Bắc Sơn</t>
  </si>
  <si>
    <t>15.9</t>
  </si>
  <si>
    <t>Đoạn từ ngã ba Cống bà Khoản đến ngã ba đất anh Hạnh thôn Phúc Tuy</t>
  </si>
  <si>
    <t>15.10</t>
  </si>
  <si>
    <t>Đoạn từ đất nhà văn hóa thôn Xuân Áng đến hết đất ông Cận</t>
  </si>
  <si>
    <t>15.11</t>
  </si>
  <si>
    <t>Tuyến đường biên Viên - Lĩnh đoạn từ ngã 3 đất anh Hiền đến hết đất anh Hồng Tứ thôn Trung Sơn.</t>
  </si>
  <si>
    <r>
      <rPr>
        <b/>
        <sz val="10"/>
        <rFont val="Times New Roman"/>
        <family val="1"/>
      </rPr>
      <t>Đường 546 (Đường Tỉnh Lộ 1 cũ)</t>
    </r>
    <r>
      <rPr>
        <sz val="10"/>
        <rFont val="Times New Roman"/>
        <family val="1"/>
      </rPr>
      <t>: Đoạn từ ngã 3 Cây Đa Xuân Hải đến tiếp giáp xã Xuân Phổ</t>
    </r>
  </si>
  <si>
    <r>
      <rPr>
        <b/>
        <sz val="10"/>
        <rFont val="Times New Roman"/>
        <family val="1"/>
      </rPr>
      <t>Quốc Lộ 8B</t>
    </r>
    <r>
      <rPr>
        <sz val="10"/>
        <rFont val="Times New Roman"/>
        <family val="1"/>
      </rPr>
      <t>:</t>
    </r>
  </si>
  <si>
    <r>
      <t>Các vị trí trong khu vực cảng Xuân Hải:</t>
    </r>
    <r>
      <rPr>
        <sz val="10"/>
        <rFont val="Times New Roman"/>
        <family val="1"/>
      </rPr>
      <t xml:space="preserve"> Đoạn từ cảng Xuân Hải đến hết đất bà Xuân (giáp xã xuân Phổ)</t>
    </r>
  </si>
  <si>
    <r>
      <rPr>
        <b/>
        <sz val="10"/>
        <rFont val="Times New Roman"/>
        <family val="1"/>
      </rPr>
      <t>Đường ven biển:</t>
    </r>
    <r>
      <rPr>
        <sz val="10"/>
        <rFont val="Times New Roman"/>
        <family val="1"/>
      </rPr>
      <t xml:space="preserve"> Đoạn từ giáp xã Xuân Phổ đến tiếp giáp xã Xuân Yên</t>
    </r>
  </si>
  <si>
    <r>
      <t xml:space="preserve">Đường 546 (Đường Tỉnh Lộ 1cũ): </t>
    </r>
    <r>
      <rPr>
        <sz val="10"/>
        <rFont val="Times New Roman"/>
        <family val="1"/>
      </rPr>
      <t>Đoạn Tiếp giáp xã Xuân Trường đến dốc Cố Sô (xã Xuân Hội)</t>
    </r>
  </si>
  <si>
    <r>
      <rPr>
        <b/>
        <sz val="10"/>
        <rFont val="Times New Roman"/>
        <family val="1"/>
      </rPr>
      <t>Đường Đê:</t>
    </r>
    <r>
      <rPr>
        <sz val="10"/>
        <rFont val="Times New Roman"/>
        <family val="1"/>
      </rPr>
      <t xml:space="preserve"> Đoạn từ tiếp giáp dốc Cố Sô đến cảng cá Xuân Hội</t>
    </r>
  </si>
  <si>
    <r>
      <rPr>
        <b/>
        <i/>
        <sz val="10"/>
        <rFont val="Times New Roman"/>
        <family val="1"/>
      </rPr>
      <t xml:space="preserve">Bỏ: </t>
    </r>
    <r>
      <rPr>
        <sz val="10"/>
        <rFont val="Times New Roman"/>
        <family val="1"/>
      </rPr>
      <t>Tiếp đó đến hết đất anh Thắng</t>
    </r>
  </si>
  <si>
    <r>
      <t xml:space="preserve">Đường 546 (Đường Tỉnh Lộ 1cũ): </t>
    </r>
    <r>
      <rPr>
        <sz val="10"/>
        <rFont val="Times New Roman"/>
        <family val="1"/>
      </rPr>
      <t>Đoạn tiếp giáp xã Xuân Hải đến hết xã Xuân Phổ</t>
    </r>
  </si>
  <si>
    <r>
      <rPr>
        <b/>
        <sz val="10"/>
        <rFont val="Times New Roman"/>
        <family val="1"/>
      </rPr>
      <t>Đường 547 (Đường 22/12 cũ):</t>
    </r>
    <r>
      <rPr>
        <sz val="10"/>
        <rFont val="Times New Roman"/>
        <family val="1"/>
      </rPr>
      <t xml:space="preserve"> Đoạn từ giáp xã Cổ Đạm đến giáp cầu Rào Liên - Song                                     </t>
    </r>
  </si>
  <si>
    <r>
      <rPr>
        <b/>
        <i/>
        <sz val="10"/>
        <rFont val="Times New Roman"/>
        <family val="1"/>
      </rPr>
      <t xml:space="preserve">Bỏ: </t>
    </r>
    <r>
      <rPr>
        <sz val="10"/>
        <rFont val="Times New Roman"/>
        <family val="1"/>
      </rPr>
      <t>Từ đất ông Phan Bá Trực thôn Lâm Vượng đến hết đình làng Cam Lâm thôn Lâm Hải</t>
    </r>
  </si>
  <si>
    <r>
      <t>Tuyến đường ven biển Yên - Hải - Phổ (đ</t>
    </r>
    <r>
      <rPr>
        <i/>
        <sz val="10"/>
        <rFont val="Times New Roman"/>
        <family val="1"/>
      </rPr>
      <t>oạn qua Xuân Yên</t>
    </r>
    <r>
      <rPr>
        <sz val="10"/>
        <rFont val="Times New Roman"/>
        <family val="1"/>
      </rPr>
      <t>)</t>
    </r>
  </si>
  <si>
    <r>
      <rPr>
        <b/>
        <i/>
        <sz val="10"/>
        <rFont val="Times New Roman"/>
        <family val="1"/>
      </rPr>
      <t>Bỏ</t>
    </r>
    <r>
      <rPr>
        <sz val="10"/>
        <rFont val="Times New Roman"/>
        <family val="1"/>
      </rPr>
      <t>: Đoạn từ giáp đất ông Hoàng Văn Luân đến hết đất ông Chu Thiệu thôn Bắc Mới</t>
    </r>
  </si>
  <si>
    <r>
      <rPr>
        <b/>
        <i/>
        <sz val="10"/>
        <rFont val="Times New Roman"/>
        <family val="1"/>
      </rPr>
      <t>Bỏ:</t>
    </r>
    <r>
      <rPr>
        <sz val="10"/>
        <rFont val="Times New Roman"/>
        <family val="1"/>
      </rPr>
      <t xml:space="preserve"> Đoạn từ giáp đất ông Long đến hết đất ông Lê Thức thôn Bắc Sơn</t>
    </r>
  </si>
  <si>
    <r>
      <rPr>
        <b/>
        <i/>
        <sz val="10"/>
        <rFont val="Times New Roman"/>
        <family val="1"/>
      </rPr>
      <t>Bỏ:</t>
    </r>
    <r>
      <rPr>
        <sz val="10"/>
        <rFont val="Times New Roman"/>
        <family val="1"/>
      </rPr>
      <t xml:space="preserve"> Đoạn từ giáp đất ông Nguyễn Hải đến hết đất ông đặng Lâm thôn Bắc Sơn</t>
    </r>
  </si>
  <si>
    <r>
      <rPr>
        <b/>
        <i/>
        <sz val="10"/>
        <rFont val="Times New Roman"/>
        <family val="1"/>
      </rPr>
      <t>Bỏ:</t>
    </r>
    <r>
      <rPr>
        <sz val="10"/>
        <rFont val="Times New Roman"/>
        <family val="1"/>
      </rPr>
      <t xml:space="preserve"> Đoạn từ giáp đất bà Thắm đến hết đất ông Quang thôn Bắc Sơn </t>
    </r>
  </si>
  <si>
    <r>
      <rPr>
        <b/>
        <i/>
        <sz val="10"/>
        <rFont val="Times New Roman"/>
        <family val="1"/>
      </rPr>
      <t xml:space="preserve">Bỏ: </t>
    </r>
    <r>
      <rPr>
        <sz val="10"/>
        <rFont val="Times New Roman"/>
        <family val="1"/>
      </rPr>
      <t>Đoạn từ giáp đất ông Tương Văn Quang đến giáp Trạm điện số 9</t>
    </r>
  </si>
  <si>
    <r>
      <rPr>
        <b/>
        <i/>
        <sz val="10"/>
        <rFont val="Times New Roman"/>
        <family val="1"/>
      </rPr>
      <t>Bỏ:</t>
    </r>
    <r>
      <rPr>
        <sz val="10"/>
        <rFont val="Times New Roman"/>
        <family val="1"/>
      </rPr>
      <t xml:space="preserve"> Đoạn từ  giáp đất ông Nguyễn Văn Chín đến hết đất bà Phan Thị Huệ thôn Bắc Mới </t>
    </r>
  </si>
  <si>
    <r>
      <rPr>
        <b/>
        <i/>
        <sz val="10"/>
        <rFont val="Times New Roman"/>
        <family val="1"/>
      </rPr>
      <t>Bỏ:</t>
    </r>
    <r>
      <rPr>
        <sz val="10"/>
        <rFont val="Times New Roman"/>
        <family val="1"/>
      </rPr>
      <t xml:space="preserve"> Đoạn từ giáp đất ông Đồng đến hết đất ông Nguyễn Văn Tửu thôn Bắc Sơn </t>
    </r>
  </si>
  <si>
    <r>
      <rPr>
        <b/>
        <i/>
        <sz val="10"/>
        <rFont val="Times New Roman"/>
        <family val="1"/>
      </rPr>
      <t>Bỏ:</t>
    </r>
    <r>
      <rPr>
        <sz val="10"/>
        <rFont val="Times New Roman"/>
        <family val="1"/>
      </rPr>
      <t xml:space="preserve"> Đoạn từ giáp đất ông Thân thôn Nam Mới đến hết đất bà Nhung</t>
    </r>
  </si>
  <si>
    <r>
      <rPr>
        <b/>
        <i/>
        <sz val="10"/>
        <rFont val="Times New Roman"/>
        <family val="1"/>
      </rPr>
      <t xml:space="preserve">Bỏ: </t>
    </r>
    <r>
      <rPr>
        <sz val="10"/>
        <rFont val="Times New Roman"/>
        <family val="1"/>
      </rPr>
      <t>Đoạn từ ngã 3 Song Long đi hết thôn Đại Đồng</t>
    </r>
  </si>
  <si>
    <r>
      <rPr>
        <b/>
        <i/>
        <sz val="10"/>
        <rFont val="Times New Roman"/>
        <family val="1"/>
      </rPr>
      <t>Bỏ:</t>
    </r>
    <r>
      <rPr>
        <b/>
        <sz val="10"/>
        <rFont val="Times New Roman"/>
        <family val="1"/>
      </rPr>
      <t xml:space="preserve"> </t>
    </r>
    <r>
      <rPr>
        <sz val="10"/>
        <rFont val="Times New Roman"/>
        <family val="1"/>
      </rPr>
      <t>Đường duyên Hải tuyến từ thôn Bắc Mới đến hết đất thôn Nam Mới</t>
    </r>
  </si>
  <si>
    <r>
      <rPr>
        <b/>
        <i/>
        <sz val="10"/>
        <rFont val="Times New Roman"/>
        <family val="1"/>
      </rPr>
      <t>Bỏ:</t>
    </r>
    <r>
      <rPr>
        <sz val="10"/>
        <rFont val="Times New Roman"/>
        <family val="1"/>
      </rPr>
      <t xml:space="preserve"> Đoạn từ giáp đất ông Tùng thôn Bắc Sơn đến đường Duyên Hải</t>
    </r>
  </si>
  <si>
    <r>
      <rPr>
        <b/>
        <i/>
        <sz val="10"/>
        <rFont val="Times New Roman"/>
        <family val="1"/>
      </rPr>
      <t>Bỏ:</t>
    </r>
    <r>
      <rPr>
        <sz val="10"/>
        <rFont val="Times New Roman"/>
        <family val="1"/>
      </rPr>
      <t xml:space="preserve"> Đoạn từ đất ông Hồ Xuân Hòa đến hết đất ông Dương Văn Toản thôn Bắc Sơn</t>
    </r>
  </si>
  <si>
    <r>
      <rPr>
        <i/>
        <sz val="10"/>
        <rFont val="Times New Roman"/>
        <family val="1"/>
      </rPr>
      <t xml:space="preserve">Bỏ: </t>
    </r>
    <r>
      <rPr>
        <sz val="10"/>
        <rFont val="Times New Roman"/>
        <family val="1"/>
      </rPr>
      <t>Các vị trí bám đường (có rải nhựa hoặc bê tông, cấp phối) ≥ 4m thôn Song Long</t>
    </r>
  </si>
  <si>
    <r>
      <rPr>
        <b/>
        <i/>
        <sz val="10"/>
        <rFont val="Times New Roman"/>
        <family val="1"/>
      </rPr>
      <t>Bỏ:</t>
    </r>
    <r>
      <rPr>
        <sz val="10"/>
        <rFont val="Times New Roman"/>
        <family val="1"/>
      </rPr>
      <t xml:space="preserve"> Đoạn từ đất ông Linh thôn Bắc Sơn đến hết đất bà Tường thôn Song Hải</t>
    </r>
  </si>
  <si>
    <r>
      <rPr>
        <b/>
        <i/>
        <sz val="10"/>
        <rFont val="Times New Roman"/>
        <family val="1"/>
      </rPr>
      <t>Bỏ:</t>
    </r>
    <r>
      <rPr>
        <sz val="10"/>
        <rFont val="Times New Roman"/>
        <family val="1"/>
      </rPr>
      <t xml:space="preserve"> Các vị trí bám các tuyến đường (có rải nhựa hoặc bê tông, cấp phối) rộng ≥ 4m đối với thôn Đại Đồng</t>
    </r>
  </si>
  <si>
    <r>
      <rPr>
        <b/>
        <i/>
        <sz val="10"/>
        <rFont val="Times New Roman"/>
        <family val="1"/>
      </rPr>
      <t>Bỏ:</t>
    </r>
    <r>
      <rPr>
        <sz val="10"/>
        <rFont val="Times New Roman"/>
        <family val="1"/>
      </rPr>
      <t xml:space="preserve"> Các vị trí bám các tuyến đường (có rải nhựa hoặc bê tông, cấp phối) rộng &lt; 4m đối với thôn Đại Đồng</t>
    </r>
  </si>
  <si>
    <r>
      <rPr>
        <b/>
        <sz val="10"/>
        <rFont val="Times New Roman"/>
        <family val="1"/>
      </rPr>
      <t>Quốc Lộ 1A:</t>
    </r>
    <r>
      <rPr>
        <sz val="10"/>
        <rFont val="Times New Roman"/>
        <family val="1"/>
      </rPr>
      <t xml:space="preserve"> Đoạn từ cầu Rong (giáp xã Xuân Lam) đến hết đất xã Xuân Lam</t>
    </r>
  </si>
  <si>
    <r>
      <rPr>
        <b/>
        <i/>
        <sz val="10"/>
        <rFont val="Times New Roman"/>
        <family val="1"/>
      </rPr>
      <t>Bỏ:</t>
    </r>
    <r>
      <rPr>
        <sz val="10"/>
        <rFont val="Times New Roman"/>
        <family val="1"/>
      </rPr>
      <t xml:space="preserve"> Từ ngã năm ông Bính thôn 9 đến ngã tư đi trường THPT Nghi Xuân (Qua xã Cổ Đạm)  </t>
    </r>
  </si>
  <si>
    <r>
      <rPr>
        <b/>
        <sz val="10"/>
        <rFont val="Times New Roman"/>
        <family val="1"/>
      </rPr>
      <t>Bỏ:</t>
    </r>
    <r>
      <rPr>
        <sz val="10"/>
        <rFont val="Times New Roman"/>
        <family val="1"/>
      </rPr>
      <t xml:space="preserve"> Tiếp đó đến hết đất ông Công thôn 8</t>
    </r>
  </si>
  <si>
    <r>
      <rPr>
        <b/>
        <sz val="10"/>
        <rFont val="Times New Roman"/>
        <family val="1"/>
      </rPr>
      <t>Quốc lộ 1A mới:</t>
    </r>
    <r>
      <rPr>
        <sz val="10"/>
        <rFont val="Times New Roman"/>
        <family val="1"/>
      </rPr>
      <t xml:space="preserve"> Đoạn từ giáp thị trấn Xuân An đến hết ranh giới xã Xuân Viên (giáp xã Xuân Lĩnh)</t>
    </r>
  </si>
  <si>
    <t>II</t>
  </si>
  <si>
    <t>HUYỆN THẠCH HÀ</t>
  </si>
  <si>
    <t>Xã Thạch Tân (cũ)</t>
  </si>
  <si>
    <t>Đường tránh Quốc lộ 1A</t>
  </si>
  <si>
    <t>Từ giáp đất xã Thạch Đài đến ngã tư đường mương nước</t>
  </si>
  <si>
    <t>Tiếp đó đến hết đất xã Thạch Tân (giáp Thạch Lâm)</t>
  </si>
  <si>
    <t>Tỉnh lộ 17 (đường mới)</t>
  </si>
  <si>
    <t>Từ giáp thành phố Hà Tĩnh đến Cầu Nủi</t>
  </si>
  <si>
    <t>Tiếp đó đến hết đất xã Thạch Tân</t>
  </si>
  <si>
    <t>Tỉnh lộ 17 (đoạn cũ)</t>
  </si>
  <si>
    <t>Đường Mương Nước:</t>
  </si>
  <si>
    <t>Từ giáp phường Hà Huy Tập đến đường vào nhà thờ Văn Hội</t>
  </si>
  <si>
    <t>Tiếp đó đến đường tránh</t>
  </si>
  <si>
    <t>Tiếp đó đến đường Đài Hương</t>
  </si>
  <si>
    <t>Tiếp đó đến giáp xã Thạch Xuân</t>
  </si>
  <si>
    <t>Các vị trí bám đường Đồng Văn ( nối từ Tỉnh lộ 17 đến đường Mương nước)</t>
  </si>
  <si>
    <t>Đường Bình Minh</t>
  </si>
  <si>
    <t>Từ giáp dãy 2 đường Mương Nước đến chùa Giai Lam</t>
  </si>
  <si>
    <t>Tiếp đố đến giáp dãy 1 đường Tỉnh lộ 17</t>
  </si>
  <si>
    <r>
      <t>Đoạn từ đất ông Loan - thôn Đông Tân đến giáp dãy 1</t>
    </r>
    <r>
      <rPr>
        <b/>
        <sz val="10"/>
        <rFont val="Times New Roman"/>
        <family val="1"/>
      </rPr>
      <t xml:space="preserve"> </t>
    </r>
    <r>
      <rPr>
        <sz val="10"/>
        <rFont val="Times New Roman"/>
        <family val="1"/>
      </rPr>
      <t xml:space="preserve">đường Mương Nước </t>
    </r>
  </si>
  <si>
    <t>Các vị trí bám đường IFAD giáp Thạch Đài đi đến giáp Thạch Hương</t>
  </si>
  <si>
    <t>Đường vào Nhà thờ Văn Hội (từ giáp dãy 1 đường Mương Nước đến ngã tư đường vào Nhà thờ Nhân Hòa)</t>
  </si>
  <si>
    <t>Đường nhựa, bê tông còn lại</t>
  </si>
  <si>
    <t>Thôn Thắng Hòa, thôn Nhân Hòa, làng mới thôn Tân Tiến, các khu quy hoạch mới thôn Tân Tiến</t>
  </si>
  <si>
    <t>Độ rộng đường ≥7 m</t>
  </si>
  <si>
    <t>Độ rộng đường ≥ 3 m đến &lt;7 m</t>
  </si>
  <si>
    <t>Độ rộng đường &lt; 3 m</t>
  </si>
  <si>
    <t>Thôn 17, thôn 18, Trung Hòa, thôn Tân Tiến còn lại</t>
  </si>
  <si>
    <t>Thôn Đông Tân, Bình Tiến, Tân Hòa, Mỹ Triều (phần phía Đông đường tránh)</t>
  </si>
  <si>
    <t>Thôn Tiến Bộ, Văn Minh, Đông Tân, Mỹ Triều (phần phía Tây đường tránh)</t>
  </si>
  <si>
    <t>Đường đất, cấp phối còn lại</t>
  </si>
  <si>
    <t>Xã Thạch Lâm (cũ)</t>
  </si>
  <si>
    <r>
      <rPr>
        <b/>
        <sz val="10"/>
        <rFont val="Times New Roman"/>
        <family val="1"/>
      </rPr>
      <t>Đường tránh Quốc lộ 1A</t>
    </r>
    <r>
      <rPr>
        <sz val="10"/>
        <rFont val="Times New Roman"/>
        <family val="1"/>
      </rPr>
      <t>: Đoạn đi qua xã Thạch Lâm</t>
    </r>
  </si>
  <si>
    <r>
      <rPr>
        <b/>
        <sz val="10"/>
        <rFont val="Times New Roman"/>
        <family val="1"/>
      </rPr>
      <t>Tỉnh Lộ 17</t>
    </r>
    <r>
      <rPr>
        <sz val="10"/>
        <rFont val="Times New Roman"/>
        <family val="1"/>
      </rPr>
      <t>: Từ cầu Nủi đến giáp dãy 1 đường tránh Quốc lộ 1A</t>
    </r>
  </si>
  <si>
    <t>Tiếp đó đến hết đất xã Thạch Lâm</t>
  </si>
  <si>
    <t>Các vị trí bám đường Bình Minh</t>
  </si>
  <si>
    <t xml:space="preserve">Đường từ giáp dãy 1 Tỉnh lộ 17 đến giáp đất trụ sở UBND xã đến giáp dãy 1 đường tránh Quốc lộ 1A </t>
  </si>
  <si>
    <t>Đường từ ngã tư đất ông Lập thôn Phái Đông đến tiếp giáp dãy 1 đường tránh Quốc lộ 1A</t>
  </si>
  <si>
    <t>Đường từ giáp dãy 1 đường tránh Quốc lộ 1A đến đất ông Lịch xóm Kỳ Nam</t>
  </si>
  <si>
    <t>1.2.7</t>
  </si>
  <si>
    <t>Đường từ giáp dãy 1 Tỉnh lộ 17 đến đất ông Lịch Xuân thôn Kỳ Nam</t>
  </si>
  <si>
    <t>Tiếp đó đến hết thôn Tiền Ngọa (cầu bà Thể)</t>
  </si>
  <si>
    <t>1.2.8</t>
  </si>
  <si>
    <t xml:space="preserve">Độ rộng đường ≥5 m </t>
  </si>
  <si>
    <t>Độ rộng đường ≥ 3 m đến &lt;5 m</t>
  </si>
  <si>
    <t>1.2.9</t>
  </si>
  <si>
    <t>Xã Thạch Hương</t>
  </si>
  <si>
    <t>1.3.1</t>
  </si>
  <si>
    <r>
      <rPr>
        <b/>
        <sz val="10"/>
        <rFont val="Times New Roman"/>
        <family val="1"/>
      </rPr>
      <t>Tỉnh lộ 17</t>
    </r>
    <r>
      <rPr>
        <sz val="10"/>
        <rFont val="Times New Roman"/>
        <family val="1"/>
      </rPr>
      <t xml:space="preserve">: Từ kênh N165 đến đường vào UBND xã Thạch Hương   </t>
    </r>
  </si>
  <si>
    <t>1.3.2</t>
  </si>
  <si>
    <t xml:space="preserve">Đường vào UBND xã từ tiếp giáp dãy 1 Tỉnh lộ 17 đến đường IFAD </t>
  </si>
  <si>
    <t>1.3.3</t>
  </si>
  <si>
    <t xml:space="preserve">Đường 92 từ Cầu mới Thạch Xuân đi giáp dãy 1 đường IFAD </t>
  </si>
  <si>
    <t>1.3.4</t>
  </si>
  <si>
    <t>Đường IFAD từ giáp Thạch Tân đến kênh N1</t>
  </si>
  <si>
    <t>1.3.5</t>
  </si>
  <si>
    <t>Đường nối từ đường Mương Nước đi qua Chùa Bụt đến đường trục chính đi xã Nam Hương</t>
  </si>
  <si>
    <t>1.3.6</t>
  </si>
  <si>
    <t>1.3.7</t>
  </si>
  <si>
    <t>1.3.8</t>
  </si>
  <si>
    <t>Xã Thạch Đài</t>
  </si>
  <si>
    <r>
      <rPr>
        <b/>
        <sz val="10"/>
        <rFont val="Times New Roman"/>
        <family val="1"/>
      </rPr>
      <t xml:space="preserve"> Đường tránh Quốc lộ 1A</t>
    </r>
    <r>
      <rPr>
        <sz val="10"/>
        <rFont val="Times New Roman"/>
        <family val="1"/>
      </rPr>
      <t>: Đoạn đi qua xã Thạch Đài</t>
    </r>
  </si>
  <si>
    <r>
      <rPr>
        <b/>
        <sz val="10"/>
        <rFont val="Times New Roman"/>
        <family val="1"/>
      </rPr>
      <t>Đường Hàm Nghi:</t>
    </r>
    <r>
      <rPr>
        <sz val="10"/>
        <rFont val="Times New Roman"/>
        <family val="1"/>
      </rPr>
      <t xml:space="preserve"> (đoạn qua xã Thạch Đài)</t>
    </r>
  </si>
  <si>
    <t>Đường 92</t>
  </si>
  <si>
    <r>
      <t>Từ giáp dãy 1</t>
    </r>
    <r>
      <rPr>
        <b/>
        <sz val="10"/>
        <rFont val="Times New Roman"/>
        <family val="1"/>
      </rPr>
      <t xml:space="preserve"> </t>
    </r>
    <r>
      <rPr>
        <sz val="10"/>
        <rFont val="Times New Roman"/>
        <family val="1"/>
      </rPr>
      <t>đường tránh 1A đến cầu Miệu Chai</t>
    </r>
  </si>
  <si>
    <t xml:space="preserve">Từ cầu Miệu Chai đến Cầu Ván (xóm 4 Tây Đài) </t>
  </si>
  <si>
    <r>
      <rPr>
        <b/>
        <sz val="10"/>
        <rFont val="Times New Roman"/>
        <family val="1"/>
      </rPr>
      <t>Đường ĐT 550:</t>
    </r>
    <r>
      <rPr>
        <sz val="10"/>
        <rFont val="Times New Roman"/>
        <family val="1"/>
      </rPr>
      <t xml:space="preserve"> Từ giáp đất thành phố Hà Tĩnh đến hết đất xã Thạch Đài</t>
    </r>
  </si>
  <si>
    <t>Đường từ giáp Trường Tiểu học Thạch Lưu đi qua đất ông Mạo xóm 7 tây qua đường 92 đến Cầu Vưng cũ</t>
  </si>
  <si>
    <t>Tiếp đó đến hết đất xã Thạch Đài</t>
  </si>
  <si>
    <t>Đường trục xã đoạn từ ngõ anh Cầm Nhâm, thôn Liên Hương đến dãy 2 đường tránh Quốc lộ 1A (về phía Nam)</t>
  </si>
  <si>
    <t>Tiếp đó (từ dãy 2 đường tránh Quốc lộ 1A về phía Đông) đến đường Hàm Nghi (trừ từ dãy 1 đến hết dãy 3 đường Hàm Nghi)</t>
  </si>
  <si>
    <t>Đường Đông Lộ đoạn từ hết dãy 3 đường Hàm Nghi đến tiếp giáp phường Thạch Linh</t>
  </si>
  <si>
    <t>Đường từ giáp phường Thạch Linh qua trường Tiểu học đến quán bà Sửu</t>
  </si>
  <si>
    <t>Tiếp đó đến Cầu Vải thôn Liên Vinh</t>
  </si>
  <si>
    <t>Đường từ giáp đất ông Trương Quang Hải thôn Nam Thượng đến đường IFAD</t>
  </si>
  <si>
    <t>2.9</t>
  </si>
  <si>
    <t>Đường từ đất nhà thờ họ Trần đến đường Hàm Nghi (thôn Bắc Thượng)</t>
  </si>
  <si>
    <t>2.10</t>
  </si>
  <si>
    <t>2.11</t>
  </si>
  <si>
    <t>Từ đường tránh QL 1A đến khu đô thị Hà Mỹ Hưng</t>
  </si>
  <si>
    <t>2.12</t>
  </si>
  <si>
    <t>2.13</t>
  </si>
  <si>
    <t>Thôn Bắc Thượng, Nam Thượng</t>
  </si>
  <si>
    <t>2.15</t>
  </si>
  <si>
    <t>Đường nối đường tránh QL 1A qua nhà văn hoá thôn Liên Hương đến đường Đài Hương</t>
  </si>
  <si>
    <t>2.16</t>
  </si>
  <si>
    <t>2.17</t>
  </si>
  <si>
    <t>Xã Thạch Lưu (cũ)</t>
  </si>
  <si>
    <r>
      <rPr>
        <b/>
        <sz val="10"/>
        <rFont val="Times New Roman"/>
        <family val="1"/>
      </rPr>
      <t xml:space="preserve">Đường ĐT 550: </t>
    </r>
    <r>
      <rPr>
        <sz val="10"/>
        <rFont val="Times New Roman"/>
        <family val="1"/>
      </rPr>
      <t>Đoạn đi qua xã Lưu Vĩnh Sơn (xã Thạch Lưu cũ)</t>
    </r>
  </si>
  <si>
    <t>Đường Liên Hương từ giáp dãy 1 Tỉnh lộ 3 đến hết Trường tiểu học</t>
  </si>
  <si>
    <t>Đường Ngụ Đông từ giáp dãy 1 Tỉnh lộ 3 đến hết đất bà Cảnh xóm Đông Tiến (đi qua 2 xã Thạch Vĩnh, xã Thạch Lưu)</t>
  </si>
  <si>
    <t>Đường Liên Hương từ hết dãy 1 Tỉnh lộ 3 đến Cầu Trạo</t>
  </si>
  <si>
    <t>Đường từ Tỉnh lộ 3 vào làng công giáo: Từ dãy 2 Tỉnh lộ 3 đến hết đất ông Hoàng Trung Am xóm Bảo Lộc</t>
  </si>
  <si>
    <t>Đường từ UBND xã qua đất ông Lĩnh Địa chính đến hết đất bà Cầu xóm Đông Tiến</t>
  </si>
  <si>
    <t>Đường từ quán anh Toàn Long (giáp đường Liên Hương) đến hết đất Trường Mầm non cũ</t>
  </si>
  <si>
    <t>Đường từ đường Liên Hương qua cổng trạm Y tế đến hết đất là Trọng xóm Bảo Lộc</t>
  </si>
  <si>
    <t>Đường từ giáp dãy 2 Tỉnh lộ 3 đi vào trại Xuân Hà</t>
  </si>
  <si>
    <t>Đường từ giáp trường tiểu học Thạch Lưu đến hết đất ông Thường thôn Trung Nam</t>
  </si>
  <si>
    <t xml:space="preserve">Độ rộng đường &lt; 3 m </t>
  </si>
  <si>
    <t>Xã Thạch Vĩnh (cũ)</t>
  </si>
  <si>
    <r>
      <rPr>
        <b/>
        <sz val="10"/>
        <rFont val="Times New Roman"/>
        <family val="1"/>
      </rPr>
      <t>Quốc lộ 15A</t>
    </r>
    <r>
      <rPr>
        <sz val="10"/>
        <rFont val="Times New Roman"/>
        <family val="1"/>
      </rPr>
      <t xml:space="preserve"> (Tỉnh lộ 3 cũ): Từ hết đất Thạch Lưu đến qua cây xăng Thạch Vĩnh 250m</t>
    </r>
  </si>
  <si>
    <t>Tiếp đó đến Cầu Làng Đò</t>
  </si>
  <si>
    <t xml:space="preserve">Tiếp đó đến hết xã Thạch Vĩnh </t>
  </si>
  <si>
    <t xml:space="preserve">Đường ĐT 550: </t>
  </si>
  <si>
    <t>Từ hết đất Thạch Lưu cũ đến qua cây xăng Thạch Vĩnh cũ 250m</t>
  </si>
  <si>
    <t>Tiếp đó đến hết xã Lưu Vĩnh Sơn (xã Thạch Vĩnh cũ)</t>
  </si>
  <si>
    <r>
      <rPr>
        <b/>
        <sz val="10"/>
        <rFont val="Times New Roman"/>
        <family val="1"/>
      </rPr>
      <t>Đường 92:</t>
    </r>
    <r>
      <rPr>
        <sz val="10"/>
        <rFont val="Times New Roman"/>
        <family val="1"/>
      </rPr>
      <t xml:space="preserve"> Đoạn từ giáp dãy 1 Tỉnh lộ 3 đến cầu Máng</t>
    </r>
  </si>
  <si>
    <t>Tiếp đến giáp xã Thạch Thanh</t>
  </si>
  <si>
    <t>Đường Tân Vĩnh từ giáp dãy 1 đường tránh Quốc lộ 1A đến giáp dãy 1 đường 92</t>
  </si>
  <si>
    <t>Đường nối từ đường 92 (cạnh trường THCS) đến hết đất ông Phan Cầu xóm Song Hoành</t>
  </si>
  <si>
    <t>Tiếp đó qua đất anh Nghệ đến tiếp giáp xã Thạch Tiến</t>
  </si>
  <si>
    <t>Đường từ tiếp giáp đất anh Bá xóm Vĩnh Cát đến cầu Mới xóm Thiên Thai</t>
  </si>
  <si>
    <t>Đường nối từ đất anh Hán Từ xóm Vĩnh Cát đến Trung tâm Sát hạch Hà An</t>
  </si>
  <si>
    <t>Đường vào K19  từ giáp dãy 1 Quốc lộ 15A đến đất ông Nguyễn Văn Cường - thôn Vĩnh Cát rẽ trái đến hết đất ông Cao Xuân Nam - thôn Vĩnh Cát (giáp đường trục K19)</t>
  </si>
  <si>
    <t>Tiếp đó qua Trường trung cấp nghề Hà Tĩnh đến giáp dãy 1 đường Quốc lộ 15A</t>
  </si>
  <si>
    <t>3.2.11</t>
  </si>
  <si>
    <t>Xã Bắc Sơn (cũ)</t>
  </si>
  <si>
    <t>3.3.1</t>
  </si>
  <si>
    <t>3.3.2</t>
  </si>
  <si>
    <t>Đường liên xã từ giáp xã Ngọc Sơn đến Trại Xuân Hà (giáp xã Thạch Lưu)</t>
  </si>
  <si>
    <t>3.3.3</t>
  </si>
  <si>
    <t>Đường từ ngã tư cầu Văn Hóa đến xã Thạch Xuân</t>
  </si>
  <si>
    <t>3.3.4</t>
  </si>
  <si>
    <t>Từ Cầu Văn hóa đến thôn Trung Sơn</t>
  </si>
  <si>
    <t>3.3.5</t>
  </si>
  <si>
    <t>3.3.6</t>
  </si>
  <si>
    <t xml:space="preserve"> Độ rộng đường ≥5 m </t>
  </si>
  <si>
    <t xml:space="preserve"> Độ rộng đường ≥ 3 m đến &lt;5 m</t>
  </si>
  <si>
    <t>3.3.7</t>
  </si>
  <si>
    <t>3.3.8</t>
  </si>
  <si>
    <t>3.3.9</t>
  </si>
  <si>
    <t>3.3.10</t>
  </si>
  <si>
    <t>3.3.11</t>
  </si>
  <si>
    <t>3.3.12</t>
  </si>
  <si>
    <t>4</t>
  </si>
  <si>
    <t>Xã Thạch Sơn</t>
  </si>
  <si>
    <t>Tỉnh lộ 20</t>
  </si>
  <si>
    <t>Từ tiếp giáp đất xã Thạch Long đến ngã 4 Ủy ban nhân dân xã</t>
  </si>
  <si>
    <t>Tiếp đến ba ra Đò Điệm (giáp xã Thạch Mỹ)</t>
  </si>
  <si>
    <t>Đường nối Quốc lộ 1A đi Mỏ sắt Thạch Khê: Đoạn qua xã Thạch Sơn</t>
  </si>
  <si>
    <t xml:space="preserve"> Đường nối từ đường đi Hóa Chất (đoạn từ đất Bà Lân) đến dãy 3 đường nối QL 1A đi Mỏ Sắt</t>
  </si>
  <si>
    <t>Đường từ Chợ Trẽn đi xí nghiệp Hoá Chất</t>
  </si>
  <si>
    <t>4.5</t>
  </si>
  <si>
    <t xml:space="preserve">Đường trước UBND xã đi Đông Lạnh  </t>
  </si>
  <si>
    <t>4.6</t>
  </si>
  <si>
    <t>Đường Chợ Rú đi Đông Lạnh</t>
  </si>
  <si>
    <t>4.7</t>
  </si>
  <si>
    <t>Đường từ UBND xã đến hết đất hội quán xóm Hạ Hàn</t>
  </si>
  <si>
    <t>4.8</t>
  </si>
  <si>
    <t xml:space="preserve">Đường nối từ Tỉnh lộ 20 đi đến hết đất nhà thờ Sông Tiến </t>
  </si>
  <si>
    <t>4.9</t>
  </si>
  <si>
    <t>Khu vực đường đê Hữu Nghèn</t>
  </si>
  <si>
    <t>4.10</t>
  </si>
  <si>
    <t>4.11</t>
  </si>
  <si>
    <t>4.12</t>
  </si>
  <si>
    <t>4.13</t>
  </si>
  <si>
    <t>Xã Phù Việt (cũ)</t>
  </si>
  <si>
    <t>5.1.1</t>
  </si>
  <si>
    <r>
      <rPr>
        <b/>
        <sz val="10"/>
        <rFont val="Times New Roman"/>
        <family val="1"/>
      </rPr>
      <t>Quốc lộ 1A:</t>
    </r>
    <r>
      <rPr>
        <sz val="10"/>
        <rFont val="Times New Roman"/>
        <family val="1"/>
      </rPr>
      <t xml:space="preserve"> Đoạn từ giáp xã Thạch Kênh đến đất ông Nguyễn Khắc Hùng</t>
    </r>
  </si>
  <si>
    <t>Tiếp đến hết đất xã Phù Việt giáp xã Thạch Long</t>
  </si>
  <si>
    <t>5.1.2</t>
  </si>
  <si>
    <r>
      <rPr>
        <b/>
        <sz val="10"/>
        <rFont val="Times New Roman"/>
        <family val="1"/>
      </rPr>
      <t>Quốc lộ 15B (Tỉnh lộ 2 cũ)</t>
    </r>
    <r>
      <rPr>
        <sz val="10"/>
        <rFont val="Times New Roman"/>
        <family val="1"/>
      </rPr>
      <t>: Từ giáp dãy 1 đường Quốc lộ 1A đến đường vào trụ sở mới UBND xã Phù Việt</t>
    </r>
  </si>
  <si>
    <t>Tiếp đó hết đất xã Phù Việt</t>
  </si>
  <si>
    <t>5.1.3</t>
  </si>
  <si>
    <t>5.1.4</t>
  </si>
  <si>
    <t>Đường từ giáp dãy 1 Quốc lộ 15B đi qua UBND xã qua Trường Tiểu học đến dãy 3 Quốc lộ 1A</t>
  </si>
  <si>
    <t>5.1.5</t>
  </si>
  <si>
    <t>Đường 92 nối từ dãy 3 Quốc lộ 15B qua thôn Trung Tiến đến tiếp giáp đất xã Thạch Thanh</t>
  </si>
  <si>
    <t>5.1.6</t>
  </si>
  <si>
    <t>Đường đối diện đường vào UBND xã đến hết đất ông Kỷ thôn Trung Tiến</t>
  </si>
  <si>
    <t>5.1.7</t>
  </si>
  <si>
    <t>Đường Mai Kính đi từ HTX Môi trường (Trạm Y tế cũ) qua nhà thờ Mai Kính đến hết đất nhà thờ họ Phan</t>
  </si>
  <si>
    <t>5.1.8</t>
  </si>
  <si>
    <t>Các tuyến đường trong Cụm CN- TTCN Phù Việt</t>
  </si>
  <si>
    <t>Tuyến đường gom Quốc lộ 1A</t>
  </si>
  <si>
    <t>Tuyến đường trục chính</t>
  </si>
  <si>
    <t>Các tuyến đường nhánh</t>
  </si>
  <si>
    <t>5.1.9</t>
  </si>
  <si>
    <t>5.1.10</t>
  </si>
  <si>
    <t>Xã Việt Xuyên (cũ)</t>
  </si>
  <si>
    <t>5.2.1</t>
  </si>
  <si>
    <t>Đường HIRDP nối từ đất ông Tam thôn Việt Yên đến hết đất ông Thành thôn Hưng Giang</t>
  </si>
  <si>
    <t>5.2.2</t>
  </si>
  <si>
    <r>
      <rPr>
        <b/>
        <sz val="10"/>
        <rFont val="Times New Roman"/>
        <family val="1"/>
      </rPr>
      <t>Quốc lộ 15B</t>
    </r>
    <r>
      <rPr>
        <sz val="10"/>
        <rFont val="Times New Roman"/>
        <family val="1"/>
      </rPr>
      <t xml:space="preserve"> (Tỉnh lộ 2): Từ giáp xã Phù Việt đến hết đất xã Việt Xuyên                 </t>
    </r>
  </si>
  <si>
    <t>Riêng đoạn từ giáp đất ông Nguyễn Đình Nghĩa đến hết đất ông Trần Đình Cường</t>
  </si>
  <si>
    <t>5.2.3</t>
  </si>
  <si>
    <t>Đường liên xã từ dãy 1 Quốc lộ 15B qua UBND xã đến tiếp giáp xã Thạch Liên</t>
  </si>
  <si>
    <t>5.2.4</t>
  </si>
  <si>
    <t xml:space="preserve">Đường từ giáp dãy 1 Quốc lộ 15B (ngã tư đất ông Đức xóm 2) đến ngã 3 đường UBND xã đi Thạch Liên </t>
  </si>
  <si>
    <t>5.2.5</t>
  </si>
  <si>
    <t>Đường từ ngã ba đất ông Trần Cát xóm chợ đi Nghĩa trang</t>
  </si>
  <si>
    <t>5.2.6</t>
  </si>
  <si>
    <t>Đường từ tiếp giáp đất anh Tuấn Thìn (dãy 3 Quốc lộ 15B) đến cầu Đồng Điềm</t>
  </si>
  <si>
    <t>5.2.7</t>
  </si>
  <si>
    <t>5.2.8</t>
  </si>
  <si>
    <t>Xã Thạch Tiến (cũ)</t>
  </si>
  <si>
    <t>5.3.1</t>
  </si>
  <si>
    <t xml:space="preserve"> Đường Thượng Ngọc: Từ giáp xã Thạch Thanh đến hết đất Thạch Tiến</t>
  </si>
  <si>
    <t>5.3.2</t>
  </si>
  <si>
    <r>
      <rPr>
        <b/>
        <sz val="10"/>
        <rFont val="Times New Roman"/>
        <family val="1"/>
      </rPr>
      <t>Quốc lộ 15B (</t>
    </r>
    <r>
      <rPr>
        <sz val="10"/>
        <rFont val="Times New Roman"/>
        <family val="1"/>
      </rPr>
      <t>Tỉnh lộ 2 cũ</t>
    </r>
    <r>
      <rPr>
        <b/>
        <sz val="10"/>
        <rFont val="Times New Roman"/>
        <family val="1"/>
      </rPr>
      <t>)</t>
    </r>
    <r>
      <rPr>
        <sz val="10"/>
        <rFont val="Times New Roman"/>
        <family val="1"/>
      </rPr>
      <t>: Đoạn đi qua xã Thạch Tiến</t>
    </r>
  </si>
  <si>
    <t>5.3.3</t>
  </si>
  <si>
    <t>Đường kênh C12 từ giáp đường Thượng Ngọc đến giáp Cầu sông Vách Nam</t>
  </si>
  <si>
    <t>Tiếp đó đến giáp dãy 1 Quốc lộ 15B</t>
  </si>
  <si>
    <t>Từ đất chùa Kim Liên  đến Trằm Mụ Sa (tiếp giáp đất xã Thạch Vĩnh)</t>
  </si>
  <si>
    <t>5.3.4</t>
  </si>
  <si>
    <t xml:space="preserve">Đường từ dãy 1 đường Thượng Ngọc qua UBND xã đến đất chùa Kim Liên </t>
  </si>
  <si>
    <t>5.3.5</t>
  </si>
  <si>
    <t>Đường 23 (đường Đền Nen) từ dãy 2 đường Quốc lộ 15B đến dãy 1 đường Thượng Ngọc</t>
  </si>
  <si>
    <t>Tiếp đó đến tiếp giáp đất xã Thạch Vĩnh</t>
  </si>
  <si>
    <t>Tiếp đó đến giáp Trường Trung cấp nghề Hà Tĩnh (hết đất xã Thạch Tiến)</t>
  </si>
  <si>
    <t>5.3.6</t>
  </si>
  <si>
    <t>Đường nhà Thùi: Từ giáp Thạch Thanh đến hết đất ông Đăng Liêm</t>
  </si>
  <si>
    <t>5.3.7</t>
  </si>
  <si>
    <t xml:space="preserve">Đường Nam cầu Bầu Rằng đến tiếp giáp xã Thạch Vĩnh </t>
  </si>
  <si>
    <t>5.3.8</t>
  </si>
  <si>
    <t>5.3.9</t>
  </si>
  <si>
    <t>5.3.10</t>
  </si>
  <si>
    <t>Đường đi Nhà máy gạch Thương Phú: đoạn từ dãy 2 đường Quốc lộ 1A đến hết đất xã Việt Tiến.</t>
  </si>
  <si>
    <t>5.3.11</t>
  </si>
  <si>
    <t>Xã Thạch Kênh</t>
  </si>
  <si>
    <r>
      <rPr>
        <b/>
        <sz val="10"/>
        <rFont val="Times New Roman"/>
        <family val="1"/>
      </rPr>
      <t>Quốc lộ 1A</t>
    </r>
    <r>
      <rPr>
        <sz val="10"/>
        <rFont val="Times New Roman"/>
        <family val="1"/>
      </rPr>
      <t>: Từ cầu Già đến giáp đất Phù Việt (về phía Đông)</t>
    </r>
  </si>
  <si>
    <t>Riêng đoạn từ đất ông Đặng Sỹ Thuỷ đến giáp đất ông Lê Quang Nga</t>
  </si>
  <si>
    <t>Đoạn từ giáp dãy 2 Quốc lộ 1A đến hết đất anh Nhiệm Phượng</t>
  </si>
  <si>
    <t>Tiếp đó đến cầu Kênh Cạn</t>
  </si>
  <si>
    <t>Đường nối từ Quốc lộ 1A đi Bắc Kênh: Đoạn từ giáp dãy 1 Quốc lộ 1A đi đến kênh C12</t>
  </si>
  <si>
    <t>Tiếp đó đến đất ông Đồng Ái (xóm 2)</t>
  </si>
  <si>
    <t>Đường từ Quốc lộ 1A đi Nam Kênh: Đoạn từ giáp dãy 1 Quốc lộ 1A đi qua gạch Tân Phú đến ngã ba cầu Kênh Cạn</t>
  </si>
  <si>
    <t>Xã Thạch Liên</t>
  </si>
  <si>
    <r>
      <rPr>
        <b/>
        <sz val="10"/>
        <rFont val="Times New Roman"/>
        <family val="1"/>
      </rPr>
      <t>Quốc lộ 1A</t>
    </r>
    <r>
      <rPr>
        <sz val="10"/>
        <rFont val="Times New Roman"/>
        <family val="1"/>
      </rPr>
      <t>: Từ cầu Già đến giáp đất Phù Việt (về phía Tây)</t>
    </r>
  </si>
  <si>
    <t>Riêng đoạn từ đất ông Lê Hữu Phượng đến hết đất ông Nguyễn Viết Đinh</t>
  </si>
  <si>
    <t>Đường nối từ giáp dãy 1 Quốc lộ 1A đến ngã tư xóm Khang</t>
  </si>
  <si>
    <t>Đường nối từ Quốc lộ 1A  đến cầu Hồng Quang: Đoạn từ giáp dãy 1 Quốc lộ 1A đến hết đất Hội quán xóm Ninh</t>
  </si>
  <si>
    <t>Tiếp đó đến cầu Hồng Quang</t>
  </si>
  <si>
    <t>Đường từ hói cầu Già (ngã tư đất ông Châu xóm Đông Nguyên) đi Việt Xuyên</t>
  </si>
  <si>
    <t>Đường nối từ giáp dãy 1 Quốc lộ 1A đến cầu Tam Đa (xóm Lợi): Đoạn từ giáp dãy 1 Quốc lộ 1A đến cổng chào xóm Phú</t>
  </si>
  <si>
    <t>Tiếp đó đến cầu Tam Đa</t>
  </si>
  <si>
    <t>Từ đất nhà nghỉ Cúc Thông đến hết đất ông Kỷ thôn Phú</t>
  </si>
  <si>
    <t>7.7</t>
  </si>
  <si>
    <t>Từ đất ông Hợi thôn Minh đến đất ông Hoa thôn Nguyên.</t>
  </si>
  <si>
    <t>7.8</t>
  </si>
  <si>
    <t>7.9</t>
  </si>
  <si>
    <t>7.10</t>
  </si>
  <si>
    <t>Xã Thạch Khê</t>
  </si>
  <si>
    <t>Riêng đoạn từ cổng chào thôn Tân Hương đến hết đất ông Lẫm</t>
  </si>
  <si>
    <t>Đường ven biển Thạch Khê đi Vũng Áng (Quốc lộ 15B): Đoạn qua Thạch Khê</t>
  </si>
  <si>
    <t>Vùng dân cư mới (hồi ông Bá, ông Tuệ thôn Đồng Giang)</t>
  </si>
  <si>
    <t>Đường vào Trường Nguyễn Trung Thiên</t>
  </si>
  <si>
    <t>Đường từ giáp dãy 1 kênh N9 đi qua UBND xã qua đất bà Du đến giáp dãy 1 đường nối Quốc lộ 1A đi Mỏ sắt</t>
  </si>
  <si>
    <t>8.7</t>
  </si>
  <si>
    <t>Đường từ khe Biền đến hết đất ông Khanh</t>
  </si>
  <si>
    <t>8.8</t>
  </si>
  <si>
    <t>8.9</t>
  </si>
  <si>
    <t>8.10</t>
  </si>
  <si>
    <t>Đường từ xóm 3 đi xóm 2 (đường bê tông mới)</t>
  </si>
  <si>
    <t>8.11</t>
  </si>
  <si>
    <t>8.12</t>
  </si>
  <si>
    <t>Đường ngang cửa trường Nguyễn Trung Thiên</t>
  </si>
  <si>
    <t>8.13</t>
  </si>
  <si>
    <t>Đường thuộc khu tái định cư thôn Tân Hương</t>
  </si>
  <si>
    <t>8.14</t>
  </si>
  <si>
    <t xml:space="preserve">Đường kênh N9 đi Phúc Lộc: </t>
  </si>
  <si>
    <t>Từ cổng chào thôn Thanh Lam đến giáp dãy 1 QL 15B</t>
  </si>
  <si>
    <t xml:space="preserve">Tiếp đó đến thôn Phúc Lộc </t>
  </si>
  <si>
    <t>8.15</t>
  </si>
  <si>
    <t>8.16</t>
  </si>
  <si>
    <t>8.17</t>
  </si>
  <si>
    <t>Đường từ kênh N9 đến đường vào nghĩa trang cồn Hát Chung</t>
  </si>
  <si>
    <t>8.18</t>
  </si>
  <si>
    <t>Đường từ đường tránh Quốc lộ 1A đến nghĩa trang cồn Hát Chung</t>
  </si>
  <si>
    <t>8.19</t>
  </si>
  <si>
    <t>Đường nội bộ trong khu Tái định cư Bắc và Nam Thạch Khê (xóm Long Giang)</t>
  </si>
  <si>
    <t>8.20</t>
  </si>
  <si>
    <t>8.21</t>
  </si>
  <si>
    <t>8.22</t>
  </si>
  <si>
    <t>Xã Tượng Sơn</t>
  </si>
  <si>
    <t>Tiếp đó đến hết đất Tượng Sơn</t>
  </si>
  <si>
    <t>9.5</t>
  </si>
  <si>
    <t>9.6</t>
  </si>
  <si>
    <t>9.7</t>
  </si>
  <si>
    <t>Đường từ tiếp giáp đất anh Cử thôn Hà Thanh qua trường Mầm Non, qua UBND xã nối đường 7.8.9</t>
  </si>
  <si>
    <t>9.8</t>
  </si>
  <si>
    <t>9.9</t>
  </si>
  <si>
    <t>Tiếp đó đến giáp đất trường Tiểu học</t>
  </si>
  <si>
    <t>9.10</t>
  </si>
  <si>
    <t>9.11</t>
  </si>
  <si>
    <t>Xã Thạch Thắng</t>
  </si>
  <si>
    <t>Tiếp đó đến hết đất xã Thạch Thắng</t>
  </si>
  <si>
    <t>Từ cầu Tây Sơn đến ngã ba đường vành đai (thôn Nam Thắng)</t>
  </si>
  <si>
    <t>Đường từ giáp Bưu điện văn hóa xã đi giáp đất xã Thạch Hội</t>
  </si>
  <si>
    <t>10.5</t>
  </si>
  <si>
    <t>10.6</t>
  </si>
  <si>
    <t>10.7</t>
  </si>
  <si>
    <t>Đường nối từ ngã ba đường trục xã đến ngã tư nhà văn hoá thôn Cao Thắng</t>
  </si>
  <si>
    <t>10.8</t>
  </si>
  <si>
    <t>10.9</t>
  </si>
  <si>
    <t>10.10</t>
  </si>
  <si>
    <t>11</t>
  </si>
  <si>
    <t>Xã Thạch Văn</t>
  </si>
  <si>
    <t>Tiếp đó đi ra biển</t>
  </si>
  <si>
    <r>
      <rPr>
        <b/>
        <sz val="10"/>
        <rFont val="Times New Roman"/>
        <family val="1"/>
      </rPr>
      <t>Đường 19/5</t>
    </r>
    <r>
      <rPr>
        <sz val="10"/>
        <rFont val="Times New Roman"/>
        <family val="1"/>
      </rPr>
      <t>: Từ Thạch Hải đến giáp Cẩm Xuyên: Đoạn qua xã Thạch Văn</t>
    </r>
  </si>
  <si>
    <t>Đường ven biển Thạch Khê đi Vũng Áng (Quốc lộ 15B): Đoạn qua Thạch Văn</t>
  </si>
  <si>
    <t>Đường từ ngã ba Chợ Đạo qua UBND xã đến Khe Om</t>
  </si>
  <si>
    <t>11.5</t>
  </si>
  <si>
    <t>Đường trục xã đoạn từ Khe Om đến nhà anh Sơn xóm Liên Quý, xã Thạch Hội</t>
  </si>
  <si>
    <t>11.6</t>
  </si>
  <si>
    <t>Đoạn đường Đông Châu đi ra biển</t>
  </si>
  <si>
    <t>11.7</t>
  </si>
  <si>
    <t>11.8</t>
  </si>
  <si>
    <t>Đường xóm Bắc Văn đi Đông Châu: đoạn từ sân thể thao đến tiếp giáp đường 19/5</t>
  </si>
  <si>
    <t>11.9</t>
  </si>
  <si>
    <t>11.10</t>
  </si>
  <si>
    <t>Đoạn từ đường QL15B đến ngã tư đường Khánh Yên.</t>
  </si>
  <si>
    <t>11.11</t>
  </si>
  <si>
    <t>Tuyến đường Đông Châu đi Đông Bạn: đoạn từ khe Mã Quan đi giáp xã Thạch Hội</t>
  </si>
  <si>
    <t>11.12</t>
  </si>
  <si>
    <t>11.13</t>
  </si>
  <si>
    <t>Đường nối từ đường Thạch Khê - Vũng Áng đi Quốc lộ 1A</t>
  </si>
  <si>
    <t>11.14</t>
  </si>
  <si>
    <t>11.15</t>
  </si>
  <si>
    <t>12</t>
  </si>
  <si>
    <t>Xã Thạch Trị</t>
  </si>
  <si>
    <t>Đường ven biển Thạch Khê đi Vũng Áng (Quốc lộ 15B): Đoạn qua Thạch Trị</t>
  </si>
  <si>
    <r>
      <t xml:space="preserve">Đường 19/5: </t>
    </r>
    <r>
      <rPr>
        <sz val="10"/>
        <rFont val="Times New Roman"/>
        <family val="1"/>
      </rPr>
      <t>Từ tiếp giáp xã Thạch Hải đến giáp huyện Cẩm Xuyên: Đoạn qua xã Thạch Trị</t>
    </r>
  </si>
  <si>
    <t>12.3</t>
  </si>
  <si>
    <t>12.4</t>
  </si>
  <si>
    <t>12.5</t>
  </si>
  <si>
    <t>Đường từ sân vận động xã đến hết đất ông Nghị xóm Bắc Dinh</t>
  </si>
  <si>
    <t>Đường từ cổng chào Đông Hà đến giáp đất xã Thạch Lạc</t>
  </si>
  <si>
    <t>12.7</t>
  </si>
  <si>
    <t>Đường Tái định cư nối từ đường Ven Biển qua khu tái định cư đến nối đường Đông Hà đi xã Thạch Lạc</t>
  </si>
  <si>
    <t>12.8</t>
  </si>
  <si>
    <t>Đường từ cổng chào Thuận Ngại (dãy 2 đường 19/5) đi Bắc Hải Nam Hải đến giáp dãy 2 đường 19/5</t>
  </si>
  <si>
    <t>12.9</t>
  </si>
  <si>
    <t>Đường nối từ dãy 2 kênh N9 qua đất ông Quý đến hết đất nhà văn hóa xóm Bắc Dinh</t>
  </si>
  <si>
    <t>12.10</t>
  </si>
  <si>
    <t>Đường nối từ đường trung tâm xã đến qua Đền Ao đến hết đất anh Tân xóm Đồng Khánh</t>
  </si>
  <si>
    <t>12.11</t>
  </si>
  <si>
    <t>Đường nối từ Kênh N9 đến đất anh Văn xóm Đồng Khánh</t>
  </si>
  <si>
    <t>12.12</t>
  </si>
  <si>
    <t xml:space="preserve">Đường nối từ dãy 2 đường trục chính thôn Đại Tiến đến hết đất ông Ái Quyên thôn Toàn Thắng </t>
  </si>
  <si>
    <t>12.13</t>
  </si>
  <si>
    <t>Đường từ dãy 2 tỉnh lộ 19/5 đi xóm Bắc Hải củ</t>
  </si>
  <si>
    <t>12.14</t>
  </si>
  <si>
    <t>12.15</t>
  </si>
  <si>
    <t>Xã Thạch Lạc</t>
  </si>
  <si>
    <r>
      <rPr>
        <b/>
        <sz val="10"/>
        <rFont val="Times New Roman"/>
        <family val="1"/>
      </rPr>
      <t>Đường 19/5:</t>
    </r>
    <r>
      <rPr>
        <sz val="10"/>
        <rFont val="Times New Roman"/>
        <family val="1"/>
      </rPr>
      <t xml:space="preserve"> Từ Thạch Hải đến giáp Cẩm Xuyên: Đoạn qua xã Thạch Lạc</t>
    </r>
  </si>
  <si>
    <t>Từ đường 3/2 nối đường QL15B (trước trường THCS Thạch Lạc)</t>
  </si>
  <si>
    <t>Đường trục xã từ cầu Đò Bang đi đến Kênh N9, qua ngã tư chợ Chùa đến giáp dãy 1 đường Thạch Khê - Vũng Áng</t>
  </si>
  <si>
    <t>Từ ngã ba chợ Chùa đến vườn Bùi Hồng</t>
  </si>
  <si>
    <t>Tiếp đó đến giáp dãy 1 đường Thạch Khê- Vũng Áng đến giáp dãy 1 đường 19/5</t>
  </si>
  <si>
    <t>Đường từ kênh N9 (đường 26/3) đến cuối xóm Vĩnh Thịnh (nhà Quang Phương)</t>
  </si>
  <si>
    <t>Từ đường liên xã 15 (cống Đồng Ngà) đến nhà văn hoá thôn Quyết Tiến</t>
  </si>
  <si>
    <t>Đường trục xã 2 (nhà Dương Anh) đến nhà Hồ Giang Nam</t>
  </si>
  <si>
    <t>Đường từ Cống nhà Nang đến hết đất ông Hậu Hoàn xóm 9</t>
  </si>
  <si>
    <t>Đường từ Cống Nhà Nang đến hết đất ông Bùi Hồng xóm 3</t>
  </si>
  <si>
    <t>Đường từ Ngã tư (cống Cố Lan) đến góc vườn ông Hường Lịnh bám đường nhựa</t>
  </si>
  <si>
    <t>Đường từ Cống Đồng Ngà đến Hồ Vực Dâu</t>
  </si>
  <si>
    <t>Xã Thạch Hội</t>
  </si>
  <si>
    <r>
      <rPr>
        <b/>
        <sz val="10"/>
        <rFont val="Times New Roman"/>
        <family val="1"/>
      </rPr>
      <t>Đường 19/5:</t>
    </r>
    <r>
      <rPr>
        <sz val="10"/>
        <rFont val="Times New Roman"/>
        <family val="1"/>
      </rPr>
      <t xml:space="preserve"> Từ Thạch Hải đến giáp Cẩm Xuyên: Đoạn qua xã Thạch Hội</t>
    </r>
  </si>
  <si>
    <t>Đường ven biển Thạch Khê đi Vũng Áng (Quốc lộ 15B): Đoạn qua Thạch Hội</t>
  </si>
  <si>
    <t xml:space="preserve">Đường ĐH 107 đoạn qua xã Thạch Hội (từ đầu xóm Liên Phố đến ngã 5 xóm Liên Quý) </t>
  </si>
  <si>
    <t>Đường từ tiếp giáp đất bà Đào (xóm Nam phố) đến hết đất ông Lộc (xóm Bình Dương)</t>
  </si>
  <si>
    <t xml:space="preserve">Đường từ tiếp giáp đất anh Mậu xóm Nam Thai qua trạm Y tế xã đến Liên Mỹ sang tiếp giáp đất xã Thạch Thắng </t>
  </si>
  <si>
    <t>Đường từ ngã tư đất ông Châu (xóm Nam Phố) đi Cồn Ràm</t>
  </si>
  <si>
    <t>Đường từ tiếp giáp đất anh Dũng Huy xóm Nam Thai đến hết đất anh Thắng xóm Bình Dương</t>
  </si>
  <si>
    <t>Đường từ tiếp giáp đất anh Quyền xóm Liên Yên đến tiếp giáp đất xã Cẩm Yên</t>
  </si>
  <si>
    <t>Xã Thạch Hải</t>
  </si>
  <si>
    <t>Đường Thạch Hải - Lê Khôi</t>
  </si>
  <si>
    <t xml:space="preserve"> Đoạn từ ngã tư đến hết bãi tắm A</t>
  </si>
  <si>
    <t>Tiếp đến ngã ba đường Thạch Hải - Lê Khôi và đường trục thôn</t>
  </si>
  <si>
    <t>Tiếp đó đến hết khu dân cư thôn Bắc Hải</t>
  </si>
  <si>
    <t>Đường từ ngã tư Tỉnh lộ 19/5 đến ngã ba đường Thạch Hải - Lê Khôi</t>
  </si>
  <si>
    <r>
      <rPr>
        <b/>
        <sz val="10"/>
        <rFont val="Times New Roman"/>
        <family val="1"/>
      </rPr>
      <t>Đường 19/5</t>
    </r>
    <r>
      <rPr>
        <sz val="10"/>
        <rFont val="Times New Roman"/>
        <family val="1"/>
      </rPr>
      <t>: Từ đất ông Lý Đình đến tiếp giáp đất xóm Bắc Lạc xã Thạch Lạc</t>
    </r>
  </si>
  <si>
    <t>Đường từ đất ông Tuyết Nghĩa (trừ dãy 1 Tỉnh lộ 3) đến hết đất Bãi tắm A (về phía Thạch Lạc)</t>
  </si>
  <si>
    <t>Xã Thạch Long</t>
  </si>
  <si>
    <t>16.1</t>
  </si>
  <si>
    <t>Quốc lộ 1A</t>
  </si>
  <si>
    <t>Từ Cầu Sim đến hết Cầu Nga</t>
  </si>
  <si>
    <t>Tiếp đó đến hết đất xã Thạch Long (giáp TT Thạch Hà)</t>
  </si>
  <si>
    <t>16.2</t>
  </si>
  <si>
    <r>
      <rPr>
        <b/>
        <sz val="10"/>
        <rFont val="Times New Roman"/>
        <family val="1"/>
      </rPr>
      <t>Đường tránh Quốc lộ 1A</t>
    </r>
    <r>
      <rPr>
        <sz val="10"/>
        <rFont val="Times New Roman"/>
        <family val="1"/>
      </rPr>
      <t>: đoạn qua xã Thạch Long</t>
    </r>
  </si>
  <si>
    <t>16.3</t>
  </si>
  <si>
    <t>Tỉnh lộ 20:</t>
  </si>
  <si>
    <t>Từ hết dãy 1 đường QL 1A đến đường Nối Mỏ Sắt Thạch Khê</t>
  </si>
  <si>
    <t>Tiếp đó qua Chợ Trẽn đến hết đất xã Thạch Long ( giáp xã Thạch Sơn)</t>
  </si>
  <si>
    <t>16.4</t>
  </si>
  <si>
    <t xml:space="preserve"> Đường nối Quốc lộ 1A đi Mỏ sắt Thạch Khê</t>
  </si>
  <si>
    <t>Đoạn từ giáp dãy 1 Quốc lộ 1A đến Tỉnh lộ 20</t>
  </si>
  <si>
    <t>Tiếp đó đến hết đất xã Thạch Long (giáp xã Thạch Sơn)</t>
  </si>
  <si>
    <t>16.5</t>
  </si>
  <si>
    <t>Đường Cầu Sim từ giáp dãy 1 Quốc lộ 1A đi giáp dãy 1 Tỉnh lộ 20</t>
  </si>
  <si>
    <t>16.6</t>
  </si>
  <si>
    <t>Đường từ dãy 3Tỉnh lộ 20 (giáp trụ sở) đến giáp xóm Đông Hà (trừ dãy 1 đến hết dãy 3 đường nối Quốc lộ 1A đi Mỏ sắt Thạch Khê)</t>
  </si>
  <si>
    <t>16.7</t>
  </si>
  <si>
    <t>Đường trục xã Thạch Long đi từ Chợ Trẽn đến Hóa Chất</t>
  </si>
  <si>
    <t>16.8</t>
  </si>
  <si>
    <t>Khu Tái định cư Gia Ngãi 1</t>
  </si>
  <si>
    <t>16.9</t>
  </si>
  <si>
    <t>16.10</t>
  </si>
  <si>
    <t>17</t>
  </si>
  <si>
    <t>17.1</t>
  </si>
  <si>
    <t>Xã Thạch Bàn (cũ)</t>
  </si>
  <si>
    <t>17.1.1</t>
  </si>
  <si>
    <t>Đường Trung tâm xã Thạch Bàn đoạn qua UBND xã bán kính 300m mỗi bên</t>
  </si>
  <si>
    <t>17.1.2</t>
  </si>
  <si>
    <t>Đoạn từ cống số 1 đến ngã ba ông Đồng đến cầu Trung Miệu 2 thôn Tân Phong</t>
  </si>
  <si>
    <t>17.1.3</t>
  </si>
  <si>
    <t>Đoạn từ Trạm y tế xã đến hết đất ông Hoàng Thuận thôn Vĩnh Sơn</t>
  </si>
  <si>
    <t>17.1.4</t>
  </si>
  <si>
    <t>Đường từ giáp xã Thạch Đỉnh đi đến Cống số 1</t>
  </si>
  <si>
    <t>17.1.5</t>
  </si>
  <si>
    <t>Từ Cống số 1 đến chợ Thạch Đỉnh</t>
  </si>
  <si>
    <t>17.1.6</t>
  </si>
  <si>
    <t>17.1.7</t>
  </si>
  <si>
    <t>17.1.8</t>
  </si>
  <si>
    <t>17.2</t>
  </si>
  <si>
    <t>Xã Thạch Đỉnh (cũ)</t>
  </si>
  <si>
    <t>17.2.1</t>
  </si>
  <si>
    <t>Đường nối Quốc lộ 1A đi Mỏ sắt Thạch Khê: Đoạn từ tiếp giáp xã Hộ Độ tại cầu Cửa Sót đến tỉnh lộ 3 (Tỉnh lộ 26 cũ)</t>
  </si>
  <si>
    <t>17.2.2</t>
  </si>
  <si>
    <t>Đường kênh N9:</t>
  </si>
  <si>
    <t>Tiếp giáp xã Thạch Khê đến đường vào bãi đá xã Thạch Đỉnh</t>
  </si>
  <si>
    <t>Tiếp đó đến cầu Đập Họ (qua UBND xã Thạch Đỉnh)</t>
  </si>
  <si>
    <t>17.2.3</t>
  </si>
  <si>
    <t>Đường từ cầu Đập Họ đi bến đò Đỉnh Môn (trừ dãy 1 đường tránh Quốc lộ 1A Mỏ sắt Thạch Khê)</t>
  </si>
  <si>
    <t>17.2.4</t>
  </si>
  <si>
    <t>Đường WB từ ngã ba đường trục xã đi ra khu thử nghiệm công nghệ mỏ sắt</t>
  </si>
  <si>
    <t>17.2.5</t>
  </si>
  <si>
    <t>Đường từ ngã ba trục xã đến giáp đất xã Thạch Bàn</t>
  </si>
  <si>
    <t>17.2.6</t>
  </si>
  <si>
    <t>17.2.7</t>
  </si>
  <si>
    <t>Từ đền Voi Quỳ đến nhà chị Ty Tú tổ 4 thôn Văn Sơn</t>
  </si>
  <si>
    <t>17.2.8</t>
  </si>
  <si>
    <t>Các đường ven khu Tái Định cư Thạch Đỉnh II, khu QH xóm 10 Thạch Đỉnh cũ</t>
  </si>
  <si>
    <t>17.2.9</t>
  </si>
  <si>
    <t>17.2.10</t>
  </si>
  <si>
    <t>18</t>
  </si>
  <si>
    <t>Xã Thạch Ngọc</t>
  </si>
  <si>
    <t>18.1</t>
  </si>
  <si>
    <t>18.2</t>
  </si>
  <si>
    <t xml:space="preserve">Đường Thượng Ngọc: </t>
  </si>
  <si>
    <t xml:space="preserve">Từ giáp xã Thạch Tiến đến qua ngã tư đường đi thôn Ngọc Sơn </t>
  </si>
  <si>
    <t>Tiếp đó đến qua ngã tư Trường THCS Thạch Ngọc 300m</t>
  </si>
  <si>
    <t>Tiếp đó đến giáp đất xã Ngọc Sơn</t>
  </si>
  <si>
    <t>18.3</t>
  </si>
  <si>
    <t xml:space="preserve">Đường liên xã Việt Xuyên đi Thạch Ngọc: </t>
  </si>
  <si>
    <t>Đoạn từ Cầu Trùa đến ngã tư vào Hội quán xóm Mộc Hải</t>
  </si>
  <si>
    <t>Tiếp đó đến cây xăng</t>
  </si>
  <si>
    <t>Tiếp đó đến giáp dãy 1 Tỉnh lộ 3</t>
  </si>
  <si>
    <t>18.4</t>
  </si>
  <si>
    <t>Đường từ xóm Mỹ Châu đến xóm Ngọc Sơn:</t>
  </si>
  <si>
    <t>Từ Kênh N119 đến hết đất hội quán xóm Ngọc Sơn</t>
  </si>
  <si>
    <t>Tiếp đó đến hết đất xóm Ngọc Sơn</t>
  </si>
  <si>
    <t>18.5</t>
  </si>
  <si>
    <t>Đường xóm Bắc Lâm đi xóm Minh Tiến</t>
  </si>
  <si>
    <t>18.6</t>
  </si>
  <si>
    <t>18.7</t>
  </si>
  <si>
    <t>18.8</t>
  </si>
  <si>
    <t>19</t>
  </si>
  <si>
    <t>19.1</t>
  </si>
  <si>
    <t>Xã Thạch Điền (cũ)</t>
  </si>
  <si>
    <t>19.1.1</t>
  </si>
  <si>
    <t>Tỉnh lộ 17</t>
  </si>
  <si>
    <t>Từ giáp đất Thạch Lâm đến đường vào UBND xã Thạch Hương</t>
  </si>
  <si>
    <t>Tiếp đó đến kênh N1-5 (đến hết khu đất quy hoạch đấu giá đoạn thôn Tùng Sơn)</t>
  </si>
  <si>
    <t>Tiếp đó đến trạm bù</t>
  </si>
  <si>
    <t>19.1.2</t>
  </si>
  <si>
    <t>19.1.3</t>
  </si>
  <si>
    <t>Đường vào nhà thờ Kẻ Đông từ giáp dãy 1 Tỉnh lộ 17 đến cầu Khê Mèn</t>
  </si>
  <si>
    <t>Tiếp đó đến hết khu dân cư thôn Trung Long</t>
  </si>
  <si>
    <t>19.1.4</t>
  </si>
  <si>
    <t>Đường từ giáp dãy 1 Tỉnh lộ 17 đi hồ Bộc Nguyên</t>
  </si>
  <si>
    <t>19.1.5</t>
  </si>
  <si>
    <t>Đường từ giáp dãy 1 Tỉnh lộ 17 đi cầu Minh (Lộc Điền)</t>
  </si>
  <si>
    <t>19.1.6</t>
  </si>
  <si>
    <t>Đường từ Trường THCS đến kênh N1</t>
  </si>
  <si>
    <t>19.1.7</t>
  </si>
  <si>
    <t>Đường từ cầu Tân Lộc đến ngã tư đường WB Hưng Hòa</t>
  </si>
  <si>
    <t>19.1.8</t>
  </si>
  <si>
    <t>Đường từ giáp dãy 2 Tỉnh lộ 17 qua UBND xã đến kênh đến hết đất ông Điểm (Tân Lộc)</t>
  </si>
  <si>
    <t>19.1.9</t>
  </si>
  <si>
    <t>Đường từ giáp dãy 1 Tỉnh lộ 17 vào cổng chào thôn Hồ Nậy</t>
  </si>
  <si>
    <t>19.1.10</t>
  </si>
  <si>
    <t>Đường từ giáp dãy 1 Tỉnh lộ 17 đến ngã tư (đất anh Hệ) thôn Tân Lộc</t>
  </si>
  <si>
    <t>19.1.11</t>
  </si>
  <si>
    <t>Đường từ giáp dãy 1 Tỉnh lộ 17 đến cầu bà Huê</t>
  </si>
  <si>
    <t>19.1.12</t>
  </si>
  <si>
    <t>Đường từ tỉnh lộ 17 đi qua Hội quán thôn Tùng Lâm đến hết đất anh Hiếu</t>
  </si>
  <si>
    <t>19.1.13</t>
  </si>
  <si>
    <t>19.1.14</t>
  </si>
  <si>
    <t>19.1.15</t>
  </si>
  <si>
    <t>19.2</t>
  </si>
  <si>
    <t>Xã Nam Hương (cũ)</t>
  </si>
  <si>
    <t>19.2.1</t>
  </si>
  <si>
    <t xml:space="preserve">Đường mương nước đoạn từ kênh N1 đến ngầm 12 </t>
  </si>
  <si>
    <t>19.2.2</t>
  </si>
  <si>
    <t>Đường trung tâm từ giáp xã Thạch Điền đến hết đất khu dân cư xóm 10</t>
  </si>
  <si>
    <t>Riêng đoạn từ đất ông Lê Đình Đức đến hết đất ông Lê Minh Lục</t>
  </si>
  <si>
    <t>19.2.3</t>
  </si>
  <si>
    <t>Đường từ kênh N1 đến hết đất ông Đậu Viết Đức</t>
  </si>
  <si>
    <t>Tiếp đó đến hết đất ông Nguyễn Văn Thắng</t>
  </si>
  <si>
    <t>19.2.4</t>
  </si>
  <si>
    <t>Đường từ đất ông Trần Văn Cương đến hết đất ông Trần Nguyễn Hiếu</t>
  </si>
  <si>
    <t>Tiếp đó đến ngã 3 miếu thôn Lâm Hưng</t>
  </si>
  <si>
    <t>19.2.5</t>
  </si>
  <si>
    <t xml:space="preserve">Đường So đũa xóm 3, từ khu dân cư xóm 3 đến ngã tư đường Động Ngang  </t>
  </si>
  <si>
    <t>19.2.6</t>
  </si>
  <si>
    <t>19.2.7</t>
  </si>
  <si>
    <t>19.2.8</t>
  </si>
  <si>
    <t>19.2.9</t>
  </si>
  <si>
    <t>19.2.10</t>
  </si>
  <si>
    <t xml:space="preserve"> Tiếp đó đến hết đất ông Hoài (Lộc Điền)</t>
  </si>
  <si>
    <t>19.2.11</t>
  </si>
  <si>
    <t>20</t>
  </si>
  <si>
    <t>Xã Thạch Xuân</t>
  </si>
  <si>
    <t>20.1</t>
  </si>
  <si>
    <t xml:space="preserve">Đường 92: </t>
  </si>
  <si>
    <t>Đoạn ngã tư Cửa Ải trong vòng bán kính 150m</t>
  </si>
  <si>
    <t>Tiếp đó đến nhà văn hoá thôn Lộc Nội</t>
  </si>
  <si>
    <t>Tiếp đó đến đất xã Tân Lâm Hương  (xã Thạch Hương cũ)</t>
  </si>
  <si>
    <t>20.2</t>
  </si>
  <si>
    <t>Đường từ ngã tư Cựa Ải đến Cựa Miệu Ông (thôn 10):</t>
  </si>
  <si>
    <t>Đoạn từ ngã tư Cựa Ải đi 150m</t>
  </si>
  <si>
    <t>Tiếp đó đến cầu kênh thôn 10</t>
  </si>
  <si>
    <t>Tiếp đó đến Cựa Miệu Ông (thôn 10)</t>
  </si>
  <si>
    <t>20.3</t>
  </si>
  <si>
    <t xml:space="preserve">Đường mương nước: </t>
  </si>
  <si>
    <t>Từ Thạch Tân đến ngã tư đường 92</t>
  </si>
  <si>
    <t>Tiếp đó đến giáp kênh N1 Thạch Xuân</t>
  </si>
  <si>
    <t>Tiếp đó đến giáp đường 21</t>
  </si>
  <si>
    <t>20.4</t>
  </si>
  <si>
    <t>Đoạn từ ngã tư Cựa Hàng (giáp dãy 1 đường 92) đến hết đất trường Tiểu học</t>
  </si>
  <si>
    <t>20.5</t>
  </si>
  <si>
    <t>Đường từ trường Tiểu học đến kênh N1 (thôn Quyết Tiến)</t>
  </si>
  <si>
    <t>20.6</t>
  </si>
  <si>
    <t>Đường nội bộ khu vực quy hoạch khu trung tâm xã và chợ (trừ các vị trí bám đường 92) Lối 1</t>
  </si>
  <si>
    <t>Đường nội bộ khu vực quy hoạch khu trung tâm xã và chợ (trừ các vị trí bám đường 92) Lối 2</t>
  </si>
  <si>
    <t>20.7</t>
  </si>
  <si>
    <t>20.8</t>
  </si>
  <si>
    <t>20.9</t>
  </si>
  <si>
    <t>Đường mới làm nối từ đường Bắc Nam (đất Cường Quế) đến hết đất trường tiểu học</t>
  </si>
  <si>
    <t>Tiếp đó đến xã Thạch Hương</t>
  </si>
  <si>
    <t>20.10</t>
  </si>
  <si>
    <t>Đường từ thôn Đồng Tâm đi cống Khe Lác</t>
  </si>
  <si>
    <t>20.11</t>
  </si>
  <si>
    <t>Đường từ ngã tư Cửa Hàng đến Cầu Vải</t>
  </si>
  <si>
    <t>20.12</t>
  </si>
  <si>
    <t>Đường từ đường 92 đến thôn Đại Đồng xã Thạch Đài lối 1</t>
  </si>
  <si>
    <t>Đường từ đường 92 đến thôn Đại Đồng xã Thạch Đài lối 2</t>
  </si>
  <si>
    <r>
      <rPr>
        <b/>
        <sz val="10"/>
        <rFont val="Times New Roman"/>
        <family val="1"/>
      </rPr>
      <t>Quốc lộ 8C</t>
    </r>
    <r>
      <rPr>
        <sz val="10"/>
        <rFont val="Times New Roman"/>
        <family val="1"/>
      </rPr>
      <t>: Đoạn qua xã Thạch Xuân</t>
    </r>
  </si>
  <si>
    <t>20.14</t>
  </si>
  <si>
    <t>20.15</t>
  </si>
  <si>
    <t>Đường từ cổng chào thôn Đông Sơn đi hội quán thôn Lệ Sơn (cũ)</t>
  </si>
  <si>
    <t>hội quán xóm Lệ Sơn đến đầu kênh N1</t>
  </si>
  <si>
    <t xml:space="preserve">Tiếp đó đi hội quán thôn Quý Sơn (cũ) </t>
  </si>
  <si>
    <t>Xã Ngọc Sơn</t>
  </si>
  <si>
    <t>21.1</t>
  </si>
  <si>
    <t>Quốc lộ 15A</t>
  </si>
  <si>
    <t>Từ giáp đất huyện Can Lộc đến đỉnh dốc Đồng Bụt</t>
  </si>
  <si>
    <t>21.2</t>
  </si>
  <si>
    <r>
      <rPr>
        <b/>
        <sz val="10"/>
        <rFont val="Times New Roman"/>
        <family val="1"/>
      </rPr>
      <t xml:space="preserve">Đường ĐT 550: </t>
    </r>
    <r>
      <rPr>
        <sz val="10"/>
        <rFont val="Times New Roman"/>
        <family val="1"/>
      </rPr>
      <t xml:space="preserve">Từ giáp đất xã Thạch Vĩnh đến đập Cầu Trắng </t>
    </r>
  </si>
  <si>
    <t>21.3</t>
  </si>
  <si>
    <t>Tiếp đó đến giáp dãy 1 Quốc lộ 15A</t>
  </si>
  <si>
    <t>21.4</t>
  </si>
  <si>
    <r>
      <rPr>
        <b/>
        <sz val="10"/>
        <rFont val="Times New Roman"/>
        <family val="1"/>
      </rPr>
      <t>Quốc lộ 8C:</t>
    </r>
    <r>
      <rPr>
        <sz val="10"/>
        <rFont val="Times New Roman"/>
        <family val="1"/>
      </rPr>
      <t xml:space="preserve"> Đoạn qua xã Ngọc Sơn</t>
    </r>
  </si>
  <si>
    <t>21.5</t>
  </si>
  <si>
    <r>
      <rPr>
        <b/>
        <sz val="10"/>
        <rFont val="Times New Roman"/>
        <family val="1"/>
      </rPr>
      <t>Đường Thượng Ngọc</t>
    </r>
    <r>
      <rPr>
        <sz val="10"/>
        <rFont val="Times New Roman"/>
        <family val="1"/>
      </rPr>
      <t>: Đường từ tiếp giáp đất xã Thạch Ngọc đi qua trung tâm UBND xã Ngọc Sơn qua thôn Khe Giao II đến tiếp giáp dãy 1 Quốc lộ 15A</t>
    </r>
  </si>
  <si>
    <t>21.6</t>
  </si>
  <si>
    <t>Đường nối từ đường Thượng Ngọc (Khe Giao 2) đến giáp xã Sơn Lộc (huyện Can Lộc)</t>
  </si>
  <si>
    <t>21.7</t>
  </si>
  <si>
    <t>Đường từ đất bà Bảy(thành) (giáp dãy 1 Tỉnh lộ 3) đến ngã ba sân vận động xã</t>
  </si>
  <si>
    <t>21.8</t>
  </si>
  <si>
    <t>Đường từ tiếp giáp đất ông Mạnh Minh đến Đập Cầu Trắng Tỉnh lộ 3</t>
  </si>
  <si>
    <t>21.9</t>
  </si>
  <si>
    <t>Đường liên xã từ dãy 1 Tỉnh lộ 3 đi xã Bắc Sơn</t>
  </si>
  <si>
    <t>21.10</t>
  </si>
  <si>
    <t>21.11</t>
  </si>
  <si>
    <t>21.12</t>
  </si>
  <si>
    <t>III</t>
  </si>
  <si>
    <t>HUYỆN CẨM XUYÊN</t>
  </si>
  <si>
    <t>XÃ LOẠI II</t>
  </si>
  <si>
    <t>Xã Cẩm Vịnh</t>
  </si>
  <si>
    <t>Đoạn I: Từ giáp đất TP Hà Tĩnh đến trục đường bê tông vào nhà văn hóa thôn Đông Vịnh</t>
  </si>
  <si>
    <t>Tiếp đó đến hết đất xã Cẩm Vịnh</t>
  </si>
  <si>
    <t>Đường tránh quốc lộ 1A</t>
  </si>
  <si>
    <t>Từ quốc lộ 1A đến đường Vịnh Thành Quang</t>
  </si>
  <si>
    <t>Đường ĐH.133 (đoạn qua xã Cẩm Vịnh)</t>
  </si>
  <si>
    <t>Từ Quốc lộ 1A đến đường tránh 1B</t>
  </si>
  <si>
    <t>Tiếp đó đến đất hội quán thôn 2 cũ (nhà ông Tam)</t>
  </si>
  <si>
    <t>Nhánh rẽ 2: Từ đất hội quán thôn 2 cũ đến đất ông Luân Ninh (thôn Ngụ Phúc)</t>
  </si>
  <si>
    <t>Đường nối Quốc lộ 1A đi mỏ sắt Thạch Khê</t>
  </si>
  <si>
    <t>Đường từ Quốc lộ 1A đến hết đất xã Cẩm Vịnh</t>
  </si>
  <si>
    <t>Tuyến đường bê tông ven khuôn viên Trường Đại học Hà Tĩnh</t>
  </si>
  <si>
    <t>Các tuyến đường trong Cụm CN- TTCN Bắc Cẩm Xuyên</t>
  </si>
  <si>
    <t>Tuyến đường gom Quốc lộ 1A.</t>
  </si>
  <si>
    <t>Tuyến đường trục chính (đường quy hoạch 30 m)</t>
  </si>
  <si>
    <t>Các tuyến đường nội bộ (đường QH rộng 21,5 m)</t>
  </si>
  <si>
    <t>Đường trục chính</t>
  </si>
  <si>
    <t>Từ Quốc lộ 1A đến đất ông Hồng Cương</t>
  </si>
  <si>
    <t>Từ đất anh Hà Hồng đến đường Vịnh Thành Quang</t>
  </si>
  <si>
    <t>Thôn Đông Vịnh</t>
  </si>
  <si>
    <t>Đường từ giáp đất anh Trung Nghiêm ra đến hết đất anh Thắng Nghĩa</t>
  </si>
  <si>
    <t>Đường từ đất ông Mạo đến đất chị Nguyệt</t>
  </si>
  <si>
    <t>Đường từ giáp đất chị Nguyệt đến hết đất anh Thắng Nghĩa</t>
  </si>
  <si>
    <t>Đường từ giáp đất nhà anh Mạo Thành đến hết đất bà Dũng</t>
  </si>
  <si>
    <t>Đường từ giáp đất nhà bà Hải đến hết đất ông Hanh</t>
  </si>
  <si>
    <t xml:space="preserve"> Đường từ giáp đất ông Miên đến hết đất anh Lục</t>
  </si>
  <si>
    <t>Đường từ giáp đất ông Mại đến hết đất anh Niệm Thìn</t>
  </si>
  <si>
    <t>Khu quy hoạch đất dân cư vùng Chà Moi thôn Đông Vịnh</t>
  </si>
  <si>
    <t>Đoạn từ đường 1A đến hết đất ông Quế (Huệ)</t>
  </si>
  <si>
    <t xml:space="preserve"> Các tuyến đường trong khu tái định cư Vùng Cha Moi</t>
  </si>
  <si>
    <t>Thôn Đông Hạ</t>
  </si>
  <si>
    <t>Đường từ đường Vịnh Thành Quang đến hết đất anh Hà Hồng</t>
  </si>
  <si>
    <t>Đường từ giáp đất bà Hồng Tý đến hết đất ông Đoàn</t>
  </si>
  <si>
    <t>Đường từ giáp đất ông Hậu đến Quốc lộ 1 A</t>
  </si>
  <si>
    <t>Đường từ giáp đất ông Tửu đến hết đất ông Liêm Nông</t>
  </si>
  <si>
    <t>Đường từ Quốc lộ 1A đến anh Hiếu Thắng</t>
  </si>
  <si>
    <t>Đường từ giáp đất anh Lan Sơn đến hết đất anh Chắt Phiệt</t>
  </si>
  <si>
    <t>Đường từ giáp đất anh Tỷ Sĩ đến giáp đường tránh 1B</t>
  </si>
  <si>
    <t>Đường từ giáp đất anh Chắt Phiệt đến hết đất ông Xuân Phùng</t>
  </si>
  <si>
    <t>Đường từ giáp đất ông Châu đến hết đất anh Hùng Nhiệm</t>
  </si>
  <si>
    <t>Đường từ giáp đất thầy Bưởi đến hết đất chị Tương</t>
  </si>
  <si>
    <t>Đường từ giáp đất anh Hiếu Thắng đến hết đất anh Trung Hóa</t>
  </si>
  <si>
    <t>Thôn Tam Đồng</t>
  </si>
  <si>
    <t>Đường từ giáp đất anh Hà Hồng đến hết đất ông Xam</t>
  </si>
  <si>
    <t>Đường từ giáp đất anh Chiến đến hết đất bà Vân</t>
  </si>
  <si>
    <t>Đường từ giáp đất bà Vân đến hết đất bà Phụ</t>
  </si>
  <si>
    <t>Đường từ giáp đất ông Tâm đến đất ông Cương ra đến hết đất bà Phương</t>
  </si>
  <si>
    <t>Đường từ cây Ngô Đồng vực ba thôn đến chợ Bến cũ</t>
  </si>
  <si>
    <t>Đường từ giáp đất chị Vị đến hết đất anh Thắng Vinh</t>
  </si>
  <si>
    <t>Đường từ bà Trung đến Nhà Văn hóa thôn Tam Đồng</t>
  </si>
  <si>
    <t>Đường từ giáp đất ông Xam đến hết đất bà Thêm</t>
  </si>
  <si>
    <t>Thôn Ngụ Quế</t>
  </si>
  <si>
    <t>Đường trục chính thôn: Đường từ giáp đất anh Tuất Lam đến hết đất bà Lan Thưởng</t>
  </si>
  <si>
    <t>Đường từ giáp đất anh Tài Tình đến hết đất anh Hợi Lam</t>
  </si>
  <si>
    <t>Đường từ giáp đất bà Thảo Thám đến hết đất Trạm Bơm</t>
  </si>
  <si>
    <t>Đường từ giáp đất ông Cẩm đến hết đất nhà thờ họ Biện</t>
  </si>
  <si>
    <t>Đường từ giáp đất ông Cẩm đến hết đất chị Luận Xuân</t>
  </si>
  <si>
    <t>Đường từ giáp đất bà Chiểu đến hết đất ông Hảo</t>
  </si>
  <si>
    <t>Đường từ giáp đất anh Bính đến hết đất bà Tình</t>
  </si>
  <si>
    <t>Đường từ giáp đất ông Sáng đến hết đất anh Thiệp</t>
  </si>
  <si>
    <t>Đường từ giáp đất bà Đáp đến hết đất ông Hộ</t>
  </si>
  <si>
    <t>Đường từ giáp đất ông Sáu đến hết đất ông Nhỏ</t>
  </si>
  <si>
    <t>Đường từ giáp đất anh Bính Chiêm đến hết đất anh Hoàng Thái</t>
  </si>
  <si>
    <t xml:space="preserve"> Đường từ giáp đất anh Kiên Thung đến đất nhà anh Thuận Hiền</t>
  </si>
  <si>
    <t>Đường từ giáp đất anh Bính Nhự đến hết đất  anh Thịnh Thôn</t>
  </si>
  <si>
    <t>Đường từ giáp đất nhà anh Chiến Ca đến hết đất bà Thái</t>
  </si>
  <si>
    <t>Thôn Yên Khánh</t>
  </si>
  <si>
    <t>Đường từ giáp đất anh Thanh Tuyến đến hết đất anh Hồng Xuân</t>
  </si>
  <si>
    <t>Đường từ giáp đất anh Thống Kim vào đến hết đất ông Tuất</t>
  </si>
  <si>
    <t>Đường từ giáp đất ông Mạch đến hết đất anh Nam Phú</t>
  </si>
  <si>
    <t>Đường từ giáp đất anh Đạt đến hết đất ông Vinh Danh</t>
  </si>
  <si>
    <t>Đường từ giáp đất anh Hồng Xuân đến hết đất bà An</t>
  </si>
  <si>
    <t>Đường từ giáp đất anh Năng Nguyện đến hết đất ông Phư</t>
  </si>
  <si>
    <t>Đường từ đất UBND xã đến hết đất chị Nguyệt Bảo</t>
  </si>
  <si>
    <t>Đường từ giáp đất anh Trung Túy đến hết đất anh Chiến Thanh</t>
  </si>
  <si>
    <t>Đường từ giáp đất ông Chân đến hết đất bà Hưng</t>
  </si>
  <si>
    <t>Thôn Tam Trung</t>
  </si>
  <si>
    <t xml:space="preserve"> Đường từ đất anh Phong Lý đến hết đất anh ánh Tuân</t>
  </si>
  <si>
    <t>Đường từ giáp đất anh Trung Cháu đến hết đất anh Cảnh Lam</t>
  </si>
  <si>
    <t>Đường từ giáp đất bà Xuân đến hết đất bà Khoa</t>
  </si>
  <si>
    <t>Đường từ giáp đất ông Quyên đến hết đất ông Hải Sương</t>
  </si>
  <si>
    <t>Đường từ giáp đất ông Nhì đến hết đất bà Hồng</t>
  </si>
  <si>
    <t>Đường từ giáp đất bà Hồng đến hết anh Phong Vân</t>
  </si>
  <si>
    <t xml:space="preserve"> Đường từ giáp đất anh Nghĩa Tứ đến hết đất ông Minh</t>
  </si>
  <si>
    <t>Đường từ Cận đến anh Hà Chửng</t>
  </si>
  <si>
    <t>Đường từ giáp đất anh Phong Lý đến hết đất anh Ánh Tuân</t>
  </si>
  <si>
    <t>Thôn Ngụ Phúc</t>
  </si>
  <si>
    <t>Đường từ đường Liên xã đến hết đất anh Chương Thát</t>
  </si>
  <si>
    <t>Đường từ giáp đất anh Thanh Quang đến hết đất anh Hợi Thiện</t>
  </si>
  <si>
    <t>Đường từ giáp đất anh Nam Si đến hết đất anh Hà Huệ</t>
  </si>
  <si>
    <t>Đường từ giáp đất anh Vân Hiếu đến hết đất ông Ty</t>
  </si>
  <si>
    <t>Đường từ giáp đất Hội quán thôn 2 đến hết đất anh Huy Thân</t>
  </si>
  <si>
    <t>Đường từ giáp ông Lượng đến hết đất anh Lợi Cần</t>
  </si>
  <si>
    <t>Đường từ giáp đất anh Ánh Tuân đến hết đất ông Tài</t>
  </si>
  <si>
    <t xml:space="preserve">Độ rộng đường ≥ 5 m </t>
  </si>
  <si>
    <t>Độ rộng đường ≥ 3 m đến &lt; 5 m</t>
  </si>
  <si>
    <t>Xã Cẩm Bình</t>
  </si>
  <si>
    <t>Đoạn qua địa bàn xã Cẩm Bình</t>
  </si>
  <si>
    <t>Đường 553</t>
  </si>
  <si>
    <t>Từ hết đất xã Cẩm Vịnh đến cầu Đồng Lê</t>
  </si>
  <si>
    <t>Tiếp đó đến đường 26/3</t>
  </si>
  <si>
    <t>Tiếp đó đến hết đất xã Cẩm Bình</t>
  </si>
  <si>
    <t>Đường ĐH.121 (đoạn qua xã Cẩm Bình)</t>
  </si>
  <si>
    <t xml:space="preserve">Từ hết đất xã Cẩm Thành đến hết đất chị Hương Luật </t>
  </si>
  <si>
    <t>Tiếp đó đến hết đất trạm xá Cẩm Bình cũ</t>
  </si>
  <si>
    <t>Đường 26/3 (đoạn qua xã Cẩm Bình)</t>
  </si>
  <si>
    <t>Từ giáp đất xã Thạch Bình đến ngã tư giao đường Thạch Thành Bình</t>
  </si>
  <si>
    <t>Tiếp đó đến kênh N54</t>
  </si>
  <si>
    <t xml:space="preserve"> Đường liên xã Duệ-Thành-Bình (đường dự án miền núi)</t>
  </si>
  <si>
    <t>Từ hết đất xã Cẩm Thành đến Cầu Chai</t>
  </si>
  <si>
    <t>Đường trục chính vào UBND xã</t>
  </si>
  <si>
    <t>Từ quốc lộ 1A đến giao đường 26/3</t>
  </si>
  <si>
    <t>Xã Cẩm Thành</t>
  </si>
  <si>
    <t>Đoạn qua địa bàn xã Cẩm Thành</t>
  </si>
  <si>
    <t>Đường ĐH.121 (đoạn qua xã Cẩm Thành)</t>
  </si>
  <si>
    <t>Từ cầu chợ chùa 1 xã Cẩm Thạch đến hết đất nhà ông Hồng</t>
  </si>
  <si>
    <t>Tiếp đó đến ngã tư đường Duệ - Thành - Bình (nhánh rẽ)</t>
  </si>
  <si>
    <t>Tiếp đó đến Quốc Lộ 1A</t>
  </si>
  <si>
    <t>Tiếp đó đến hết đất xã Cẩm Thành</t>
  </si>
  <si>
    <t>Đường liên xã Duệ Thành</t>
  </si>
  <si>
    <t>Đường ĐH.133 (đoạn qua xã Cẩm Thành)</t>
  </si>
  <si>
    <t>Từ hết đất xã Cẩm Vịnh đến đất trạm Y tế xã Cẩm Thành</t>
  </si>
  <si>
    <t>Tiếp đó đến hết đất nhà anh Tùng Phương</t>
  </si>
  <si>
    <t>Tiếp đó đến đường Quốc lộ 1A</t>
  </si>
  <si>
    <t>3.5</t>
  </si>
  <si>
    <t>Đường ĐH 122</t>
  </si>
  <si>
    <t>Từ kênh N5 đến Quốc lộ 1A</t>
  </si>
  <si>
    <t>Từ Quốc lộ 1A đến giao với đường Vịnh - Thành - Quang</t>
  </si>
  <si>
    <t>Tiếp đó đến hết đất dân cư thôn Thượng Bàu (đất bà Thọ)</t>
  </si>
  <si>
    <t>3.6</t>
  </si>
  <si>
    <t>Tuyến đường ông Dân, từ giáp Quốc lộ 1A (gần ngân hàng NN Cẩm Thành) đến giao đường liên xã Vịnh - Thành - Quang (giáp đất anh Hưng)</t>
  </si>
  <si>
    <t>3.7</t>
  </si>
  <si>
    <t>Từ Quốc lộ 1A đến giếng làng trong</t>
  </si>
  <si>
    <t>Tiếp đó đến anh Phú Quý</t>
  </si>
  <si>
    <t>Tiếp đó đến cầu Chợ Chùa 2 (giáp đất xã Cẩm Thạch)</t>
  </si>
  <si>
    <t>3.8</t>
  </si>
  <si>
    <t>Khu quy hoạch dân cư vùng kho lương thực cũ, thôn Hưng Mỹ</t>
  </si>
  <si>
    <t>Các lô quy hoạch: Số 11; 12; 13; 14; 15 (Bám Quốc Lộ 1A)</t>
  </si>
  <si>
    <t>Các lô quy hoạch: Số 03; 04; 05; 06; 07; 08; 09; 10</t>
  </si>
  <si>
    <t>Các lô quy hoạch: Số 01; 02</t>
  </si>
  <si>
    <t>3.9</t>
  </si>
  <si>
    <t>Độ rộng đường ≥ 5 m</t>
  </si>
  <si>
    <t>3.10</t>
  </si>
  <si>
    <t>Khu quy hoạch dân cư vùng chợ Cẩm Thành, tại thôn Tân Vĩnh Cần</t>
  </si>
  <si>
    <t>Từ lô 01 đến lô số 28</t>
  </si>
  <si>
    <t>Từ lô số 29 đến lô số 43</t>
  </si>
  <si>
    <t>Từ lô số 44 đến lố số 57</t>
  </si>
  <si>
    <t>Xã Cẩm Quang</t>
  </si>
  <si>
    <t>Từ giáp đất xã Cẩm Thành đến kênh chính Kẻ Gỗ (Cầu Kênh)</t>
  </si>
  <si>
    <t>Tiếp đó đến hết đất xã Cẩm Quang</t>
  </si>
  <si>
    <t>Đường 26/3</t>
  </si>
  <si>
    <t xml:space="preserve">Từ giáp đất xã Cẩm Bình đến hết đất xã Cẩm Quang </t>
  </si>
  <si>
    <t>Đường ĐH.123</t>
  </si>
  <si>
    <t>Từ Quốc lộ 1A đến kênh N4</t>
  </si>
  <si>
    <t>Tiếp đó kênh N4 đến giáp đất xã Yên Hòa</t>
  </si>
  <si>
    <t>Đường trục xã qua UBND xã</t>
  </si>
  <si>
    <t>Từ Quốc lộ 1A đến hết đất trụ sở UBND xã</t>
  </si>
  <si>
    <t>Tiếp đó đến giao đường 26/3</t>
  </si>
  <si>
    <t>Đường ĐH.133</t>
  </si>
  <si>
    <t>Từ hết đất xã Cẩm Thành đến giao Quốc lộ 1A</t>
  </si>
  <si>
    <t>Quốc lộ 8C:</t>
  </si>
  <si>
    <t>Từ giáp đất thị trấn Cẩm Xuyên đến đường ĐH.125</t>
  </si>
  <si>
    <t>Tiếp đến hết đất bà Đậu Thị Xuân, thôn Trung Tiến</t>
  </si>
  <si>
    <t>Tiếp đến đường 26/3</t>
  </si>
  <si>
    <t>Đường 26/3 (đoạn qua xã Nam Phúc Thăng):</t>
  </si>
  <si>
    <t>Từ hết đất thị trấn Cẩm Xuyên đến đường ĐH.125</t>
  </si>
  <si>
    <t>Tiếp đến giao đường QL 8C</t>
  </si>
  <si>
    <t>Đường ĐH.125 (đoạn qua xã Nam Phúc Thăng)</t>
  </si>
  <si>
    <t>Từ Quốc lộ 8C đến giao đường 26/3</t>
  </si>
  <si>
    <t>Tiếp đến Cầu Chợ Cơn Gọ</t>
  </si>
  <si>
    <t>Tiếp đến hết đất xã Nam Phúc Thăng</t>
  </si>
  <si>
    <t>Từ đường Nam Phúc Thăng-Dương đến nhà văn hóa thôn 4</t>
  </si>
  <si>
    <t>Tiếp đó đến Đê ngập mặn</t>
  </si>
  <si>
    <t>Đường ĐH.127</t>
  </si>
  <si>
    <t>Từ cầu Thá đến Kênh N6</t>
  </si>
  <si>
    <t>Tiếp đó đến sông Gia Hội</t>
  </si>
  <si>
    <t>Bỏ: Đường nhựa, bê tông còn lại</t>
  </si>
  <si>
    <t>Đường LX.02 (đoạn qua xã Nam Phúc Thăng</t>
  </si>
  <si>
    <t xml:space="preserve">Xã Yên Hoà </t>
  </si>
  <si>
    <t>Từ giáp đường ĐH.124 đến Kênh N1</t>
  </si>
  <si>
    <t>Tiếp đến đường ĐH.123</t>
  </si>
  <si>
    <t>Tiếp đến hết đất xã Yên Hòa</t>
  </si>
  <si>
    <t>Quốc lộ 15B</t>
  </si>
  <si>
    <t>Từ hết đất xã Thạch Hội đến giao với đường ĐH.123</t>
  </si>
  <si>
    <t>Tiếp đó đến ngã 3 đường trục thôn Mỹ Hòa</t>
  </si>
  <si>
    <t>Tiếp đó đến đất xã Yên Hòa</t>
  </si>
  <si>
    <t xml:space="preserve">Tiếp đó đến giáp đất xã Thạch Hội </t>
  </si>
  <si>
    <t>Đường trục thôn Mỹ Hòa</t>
  </si>
  <si>
    <t>Đường trục thôn Phú Hòa</t>
  </si>
  <si>
    <t>Đường trục thôn Bắc Hòa</t>
  </si>
  <si>
    <t xml:space="preserve">Xã Cẩm Dương </t>
  </si>
  <si>
    <t>Từ giáp đất xã Yên Hòa đến đường ĐH.125</t>
  </si>
  <si>
    <t>Tiếp đó đến hết đất xã Cẩm Dương</t>
  </si>
  <si>
    <t>Đường đi thôn Rạng Đông 1;2</t>
  </si>
  <si>
    <t>Đường ra thôn Liên Hương</t>
  </si>
  <si>
    <t>Đường số giao thông số 3</t>
  </si>
  <si>
    <t>Đường ĐH.125</t>
  </si>
  <si>
    <t>Đoạn qua xã Cẩm Dương</t>
  </si>
  <si>
    <t>Độ rộng đường ≥ 5 m.</t>
  </si>
  <si>
    <t>Độ rộng đường &lt; 3 m.</t>
  </si>
  <si>
    <t xml:space="preserve">Xã Cẩm Nhượng </t>
  </si>
  <si>
    <t>Đường liên xã thị trấn Thiên Cầm - Cẩm Nhượng</t>
  </si>
  <si>
    <t>Từ Cầu Vọng đến hết đất nhà thờ Cẩm Nhượng</t>
  </si>
  <si>
    <t>Tiếp đó đến Chợ Hôm</t>
  </si>
  <si>
    <t>Tiếp đó đến hết đất bà Thanh</t>
  </si>
  <si>
    <t>Từ ngã ba trước cổng Khách sạn Sông La đến cổng chính nhà thờ Giáo xứ Cẩm nhượng</t>
  </si>
  <si>
    <t>Từ giáp đất thị trấn Thiên Cầm đến Cầu Chui</t>
  </si>
  <si>
    <t>Tiếp đó đến hết đất xã Cẩm Nhượng (cầu Cửa Nhượng)</t>
  </si>
  <si>
    <t>Đường Trần Phú mới đi nhà nghỉ giáo dục</t>
  </si>
  <si>
    <t>Đường Chợ Đón đến trạm Thủy văn</t>
  </si>
  <si>
    <t xml:space="preserve"> Từ sông la đến đền Cá Ông</t>
  </si>
  <si>
    <t>Tiếp đến từ đền Cá Ông đến thôn Hải Nam</t>
  </si>
  <si>
    <t>Đường mới Bến Trước</t>
  </si>
  <si>
    <t>Khu quy hoạch tái định cư Liên Thành</t>
  </si>
  <si>
    <t>Các lô đất có vị trí tuyến 1 bám mặt đường</t>
  </si>
  <si>
    <t>Các lô đất có vị trí tuyến 2 bám 1 mặt đường</t>
  </si>
  <si>
    <t>Các lô đất có vị trí tuyến 3 bám 1 mặt đường</t>
  </si>
  <si>
    <t>Khu quy hoạch đất dân cư thôn Liên Thành, xã Cẩm Nhượng (khu vực phía Tây Nam cầu Cựa Nhượng)</t>
  </si>
  <si>
    <t>Các lô: 01; Từ lô số 06 đến lô số 24</t>
  </si>
  <si>
    <t>Từ lô số 02 đến lô 05; từ lô 25 đến lô số 50</t>
  </si>
  <si>
    <t>Từ lô 51 đến lô số 83</t>
  </si>
  <si>
    <t>Từ lô số 84 đến lô 115</t>
  </si>
  <si>
    <t xml:space="preserve">Xã Cẩm Hưng </t>
  </si>
  <si>
    <t>Quốc lộ 1A:</t>
  </si>
  <si>
    <t>Từ giáp đất thị trấn Cẩm Xuyên đến Cầu Ngấy</t>
  </si>
  <si>
    <t>Tiếp đó đến hết đất xã Cẩm Hưng</t>
  </si>
  <si>
    <t xml:space="preserve"> Đường ĐH.126-Đ1</t>
  </si>
  <si>
    <t>Từ Quốc lộ 1A đến kênh Xô Viết</t>
  </si>
  <si>
    <t>Tiếp đó đến khu lưu niệm cố Tổng bí thư Hà Huy Tập</t>
  </si>
  <si>
    <t>Đường ĐH.126-Đ2</t>
  </si>
  <si>
    <t>Đường lên khu mộ cố Tổng bí thư Hà Huy Tập</t>
  </si>
  <si>
    <t>Từ ngã 3 (đất ông Thuần thôn 7) đến đập Gia Bù (đất ông Hà Huy Túc thôn 7)</t>
  </si>
  <si>
    <t>Từ đập Gia Bù đến công chính khuôn viên khu mộ (nhánh rẽ 1)</t>
  </si>
  <si>
    <t>Từ đập Gia Bù hết đất ông Bình thôn 6 (nhánh rẽ 2)</t>
  </si>
  <si>
    <t>Đường vào cổng chính Khu lưu niệm cố TBT Hà Huy Tập</t>
  </si>
  <si>
    <t>Từ đất ông Hà Huy Thuấn đến hết đất ông Phan Xuân Hà</t>
  </si>
  <si>
    <t xml:space="preserve"> Đường ĐH.132</t>
  </si>
  <si>
    <t>Đường Nguyễn Đình Liễn</t>
  </si>
  <si>
    <t>ĐH.134</t>
  </si>
  <si>
    <t>Từ ngã 3 thôn Hưng Trung đến ngã 3 thôn Hưng Tân</t>
  </si>
  <si>
    <t>9.12</t>
  </si>
  <si>
    <t>9.13</t>
  </si>
  <si>
    <t>Độ rộng đường ≥5 m.</t>
  </si>
  <si>
    <t xml:space="preserve">Xã Cẩm Hà </t>
  </si>
  <si>
    <t>Từ QL 1A đến giáp đường ĐH.132</t>
  </si>
  <si>
    <t xml:space="preserve">Xã Cẩm Trung </t>
  </si>
  <si>
    <t>Từ giáp đất xã Cẩm Lộc đến ngã 3 đường liên xã Trung - Lạc</t>
  </si>
  <si>
    <t>Đến ngã 3 đường ĐH.129</t>
  </si>
  <si>
    <t>Tiếp đó đến Cầu Rác</t>
  </si>
  <si>
    <t>Tiếp đó đến hết đất xã Cẩm Trung</t>
  </si>
  <si>
    <t xml:space="preserve">Đường liên xã Trung - Lạc </t>
  </si>
  <si>
    <t>Từ Quốc lộ 1A đến giáp xã Cẩm Lạc</t>
  </si>
  <si>
    <t>Đường ĐH.129</t>
  </si>
  <si>
    <t>Từ Quốc lộ 1A đến giáp xã Cẩm Lĩnh</t>
  </si>
  <si>
    <t xml:space="preserve">Xã Cẩm Lộc </t>
  </si>
  <si>
    <t>Đoạn qua địa bàn xã Cẩm Lộc</t>
  </si>
  <si>
    <t>Từ giáp đất xã Cẩm Hà đến hết xã Cẩm Lộc</t>
  </si>
  <si>
    <t>Trục đường chính của xã</t>
  </si>
  <si>
    <t>Đường liên xã Trung - Lạc</t>
  </si>
  <si>
    <t>Từ giáp đất xã Cẩm Trung đến cầu Chợ Biền</t>
  </si>
  <si>
    <t>Từ cầu Chợ Biền đến hết xã Cẩm lạc</t>
  </si>
  <si>
    <t>Đường Phú Thọ</t>
  </si>
  <si>
    <t>Từ cầu chợ Biền đến cầu Máng</t>
  </si>
  <si>
    <t>Tuyến đường bê tông dọc theo kè sông Rác (phía bắc)</t>
  </si>
  <si>
    <t xml:space="preserve">Xã Cẩm Duệ </t>
  </si>
  <si>
    <t xml:space="preserve"> Từ giáp đường QL 8C đến hết đất anh Khôi (thôn Trần Phú) </t>
  </si>
  <si>
    <t>Tiếp đến Cầu Lạch</t>
  </si>
  <si>
    <t>Tiếp đến hết xã Cẩm Duệ</t>
  </si>
  <si>
    <t>Từ giáp đường QL8C đến giáp đất ông Ty</t>
  </si>
  <si>
    <t>Tiếp đến hết đất xã Cẩm Duệ</t>
  </si>
  <si>
    <t xml:space="preserve"> Đường lên Am tháp</t>
  </si>
  <si>
    <t>Từ Quốc lộ 8C đến kênh chính Kẻ Gỗ</t>
  </si>
  <si>
    <t>Tiếp đó đến ngã ba nhà bà Phú</t>
  </si>
  <si>
    <t>Quốc lộ 8C</t>
  </si>
  <si>
    <t>Từ kênh chính Kẻ Gỗ đến kênh N1</t>
  </si>
  <si>
    <t>Tiếp đó đến hết đất xã Cẩm Duệ</t>
  </si>
  <si>
    <t xml:space="preserve">Xã Cẩm Thạch </t>
  </si>
  <si>
    <t>Đường liên xã Thạch -Thành - Bình</t>
  </si>
  <si>
    <t>Từ hồ Bộc Nguyên đến UBND xã Cẩm Thạch</t>
  </si>
  <si>
    <t>Tiếp đó đến cầu Chợ Cầu xã Cẩm Thạch</t>
  </si>
  <si>
    <t>Đường liên xã Duệ - Thạch</t>
  </si>
  <si>
    <t>Từ ngã tư thôn Cẩm Đồng đi cầu mới Vạn Thành</t>
  </si>
  <si>
    <t>Xã Cẩm Quan</t>
  </si>
  <si>
    <t>Đường Phan Đình Giót</t>
  </si>
  <si>
    <t>Từ giáp đất thị trấn Cẩm Xuyên đến cống tiêu nước (đất anh Hùng Lý, TDP 16)</t>
  </si>
  <si>
    <t>Tiếp đó đến ngã 3 giao với đường ĐH.124</t>
  </si>
  <si>
    <t>Tiếp đó đến hết đất thị trấn Cẩm Xuyên</t>
  </si>
  <si>
    <t>Từ hết thị trấn Cẩm Xuyên đến ngã ba giáp đường QL 8C</t>
  </si>
  <si>
    <t>Từ Cầu Tùng đến ngã 3 giáo đường Phan Đình Giót</t>
  </si>
  <si>
    <t>Tiếp đó đến hết đất đường đấu nối cao tốc</t>
  </si>
  <si>
    <t>Tiếp đó đến cầu Tran</t>
  </si>
  <si>
    <t>Tiếp đến hết đất xã Cẩm Quan</t>
  </si>
  <si>
    <t>Từ hết thị trấn Cẩm Xuyên đến kênh N2</t>
  </si>
  <si>
    <t>Dãy 2: Đường Quốc lộ 8C và dãy 2 đường Phan Đình Giót: Từ đất bà Điểm đến hết đất bà Táu thôn 3 (nay là thôn Mỹ Am)</t>
  </si>
  <si>
    <t>Đường bờ kè sông Gia Hội</t>
  </si>
  <si>
    <t>Từ cầu Hội Mới đến cầu Tùng</t>
  </si>
  <si>
    <t>Dãy 2: Đường Quốc lộ 8C</t>
  </si>
  <si>
    <t>Thôn Thanh Sơn (thôn 5 cũ): Từ đất tượng đài Phan Đình Giót đến hết đất anh Hải</t>
  </si>
  <si>
    <t>Thôn Thanh Sơn (thôn 5 cũ): Từ đất Trường Phan Đình Giót đến hết đất anh Vịnh</t>
  </si>
  <si>
    <t>Đường trục Bến Dài thôn Mỹ Am (thôn 3 cũ)</t>
  </si>
  <si>
    <t>Từ đất ông Hòa (thị trấn) đến hết đất bà Sứ</t>
  </si>
  <si>
    <t>Đường trục chính thôn Thiện Nô (thôn 2 cũ), cung từ cổng làng đến kênh N2</t>
  </si>
  <si>
    <t>Tiếp đó đến kênh N2</t>
  </si>
  <si>
    <t>Tiếp đó đến đất dân cư thôn Thiện Nộ</t>
  </si>
  <si>
    <t>Đường trục thôn Mỹ Am (thôn 3 cũ):</t>
  </si>
  <si>
    <t>Từ đất Nguyễn Thị Huế đến hết đất lò gạch ông Dũng (đoạn chuyển tiếp chổ ngõ dân cư từ đất ông Thuẩn Tao -tổ 16 thị trấn Cẩm Xuyên đi vào)</t>
  </si>
  <si>
    <t>16.11</t>
  </si>
  <si>
    <t>Đường trục xã từ QL 8C đến kênh N2 thôn Thượng Long đi thôn Tân Tiến</t>
  </si>
  <si>
    <t>16.12</t>
  </si>
  <si>
    <t>Đường liên xã Thị trấn - Cẩm Quan lên Trường Tiểu học Cẩm Quan 1 cũ</t>
  </si>
  <si>
    <t>16.13</t>
  </si>
  <si>
    <t>16.14</t>
  </si>
  <si>
    <t>16.15</t>
  </si>
  <si>
    <t xml:space="preserve">Xã Cẩm Mỹ </t>
  </si>
  <si>
    <t>Từ kênh N1 đến đường Cựu Chiến binh đi thôn 11 (Mỹ Lâm)</t>
  </si>
  <si>
    <t>Tiếp đó đến hết đất Hội trường thôn 7 (Mỹ Sơn)</t>
  </si>
  <si>
    <t>Tiếp đó đến ngã 3 (giao với đường chính Kẻ Gỗ)</t>
  </si>
  <si>
    <t xml:space="preserve"> Quốc lộ 8C: Tiếp đó đến hết đất xã Cẩm Mỹ</t>
  </si>
  <si>
    <t>17.3</t>
  </si>
  <si>
    <t>Đường trục liên thôn</t>
  </si>
  <si>
    <t>Từ đất bà Hoa Vân đến kênh chính kẻ Gỗ</t>
  </si>
  <si>
    <t>Từ đất ông Tuyên đến hết đất ông Hưởng</t>
  </si>
  <si>
    <t>Tiếp đó đến hết đất ông Tin (thôn Mỹ Hà)</t>
  </si>
  <si>
    <t>Đường chính kẻ Gỗ (từ đất ông Hùng thôn Quốc Tuấn) đến thủy điện kẻ Gỗ)</t>
  </si>
  <si>
    <t>Đường Cựu chiến binh (từ đất chị Hòa Thanh đến hết đất Phạm Văn Lịch)</t>
  </si>
  <si>
    <t>17.4</t>
  </si>
  <si>
    <t>Từ đất nhà văn hóa thôn Mỹ Yên đến nhà văn hóa thôn Mỹ Phú</t>
  </si>
  <si>
    <t>17.5</t>
  </si>
  <si>
    <t>Từ kênh chính kẻ Gỗ (thôn Mỹ Đông) đến hết đất nhà ông Dũng</t>
  </si>
  <si>
    <t>17.6</t>
  </si>
  <si>
    <t>17.7</t>
  </si>
  <si>
    <t xml:space="preserve">Xã Cẩm Thịnh </t>
  </si>
  <si>
    <t>Đoạn qua địa bàn xã Cẩm Thịnh</t>
  </si>
  <si>
    <t>Đường liên xã Hưng - Hà - Lộc: Điều chỉnh:</t>
  </si>
  <si>
    <t>Từ đường ĐH.132 đến cống Hói Nái</t>
  </si>
  <si>
    <t>Từ Quốc lộ 1A đến Cầu Trì Hải</t>
  </si>
  <si>
    <t xml:space="preserve">Tiếp đó đến đường ĐH.134 </t>
  </si>
  <si>
    <t xml:space="preserve"> Tiếp đó đến hết đất xã Cẩm Thịnh</t>
  </si>
  <si>
    <t>Đường trục xã 3-2</t>
  </si>
  <si>
    <t>Đường ĐH.134</t>
  </si>
  <si>
    <t>Xã Cẩm Sơn</t>
  </si>
  <si>
    <t>Đoạn qua địa bàn xã Cẩm Sơn</t>
  </si>
  <si>
    <t>Đường 26/3 (vào trung tâm xã)</t>
  </si>
  <si>
    <t>Từ Quốc lộ 1A đến hết nhà Bà Tưởng (xóm 7)</t>
  </si>
  <si>
    <t>19.3</t>
  </si>
  <si>
    <t>19.4</t>
  </si>
  <si>
    <t xml:space="preserve">Đường trục xã </t>
  </si>
  <si>
    <t>Từ UBND xã đến hết đất xóm 5</t>
  </si>
  <si>
    <t>Từ UBND xã đến hết đất sân bóng xóm 8</t>
  </si>
  <si>
    <t xml:space="preserve"> Đường ĐH.134 (đoạn qua xã Cẩm Sơn)</t>
  </si>
  <si>
    <t>Đường từ Quốc lộ 1A lên thôn Thọ Sơn</t>
  </si>
  <si>
    <t>19.5</t>
  </si>
  <si>
    <t>19.6</t>
  </si>
  <si>
    <t>Xã Cẩm Minh</t>
  </si>
  <si>
    <t>Đoạn qua địa bàn xã Cẩm Minh</t>
  </si>
  <si>
    <t xml:space="preserve"> Từ quốc lộ 1A qua UBND xã đến giáp đường ĐH.134</t>
  </si>
  <si>
    <t xml:space="preserve">Xã Cẩm Lĩnh </t>
  </si>
  <si>
    <t>Đường ven biển đoạn qua Hà Tĩnh</t>
  </si>
  <si>
    <t>Từ giáp đất xã Cẩm Nhượng đến đường vào trại ông Phúc</t>
  </si>
  <si>
    <t>Tiếp đó đến đất đường bê tông vào Thôn 6</t>
  </si>
  <si>
    <t>Tiếp đó đến hết xã Cẩm Lĩnh</t>
  </si>
  <si>
    <t>Tuyến tường tuần tra Quốc phòng (bám ven núi Cẩm Lĩnh đi vào xã Kỳ Xuân - Kỳ Anh)</t>
  </si>
  <si>
    <t>Đoạn từ cầu Cửa Nhượng đến hết đất trạm Hải Đăng</t>
  </si>
  <si>
    <t>Tiếp đó đến hết đất xã Cẩm Lĩnh</t>
  </si>
  <si>
    <t>Tuyến đường dọc bờ kè biển (về phía Tây và phía Nam)</t>
  </si>
  <si>
    <t>Từ cầu Cửa Nhượng đến hết đất xã Cẩm Lĩnh</t>
  </si>
  <si>
    <t>Đường ĐH 129</t>
  </si>
  <si>
    <t>Từ cầu Trung Lĩnh đến giao đường quy hoạch đi Mỏ sắt Thạch Khê</t>
  </si>
  <si>
    <t>HUYỆN HƯƠNG SƠN</t>
  </si>
  <si>
    <t>Xã Sơn Thịnh (cũ)</t>
  </si>
  <si>
    <t>Tiếp đó đến chùa Đức Mẹ</t>
  </si>
  <si>
    <t>Đoạn từ giáp đất ông Trọng thôn Thịnh Lợi đến ngã 5 thôn Thịnh Mỹ</t>
  </si>
  <si>
    <t>Đoạn từ UBND xã đi Thịnh Long, Thịnh Trường đến Cầu Hói Đọng thôn Thịnh Đồng</t>
  </si>
  <si>
    <t>Đường Đức Mẹ đi thôn Thông Huyện</t>
  </si>
  <si>
    <t>Đường Thịnh Văn đến thôn Thông Huyện</t>
  </si>
  <si>
    <t>Đường từ Cầu Gỗ đến Đập Eo thôn Đại Thịnh</t>
  </si>
  <si>
    <t>Độ rộng đường &gt;5 m</t>
  </si>
  <si>
    <t>1.1.16</t>
  </si>
  <si>
    <t>Xã Sơn Hòa (cũ)</t>
  </si>
  <si>
    <t>Đường Ninh - Tiến (HL - 09)</t>
  </si>
  <si>
    <t>Đoạn từ ngã tư UBND xã đến hết đất bà Cổn (thôn Giếng Thị)</t>
  </si>
  <si>
    <t>Đoạn từ hết đất bà Cổn đến ngã ba quán Anh Hào (thôn Giếng Thị)</t>
  </si>
  <si>
    <t>Đoạn từ ngã tư UBND xã đến đường Trung Thịnh (Chợ Gôi)</t>
  </si>
  <si>
    <t>Đoạn từ chợ Gôi đến ngã ba đường WB thôn Đông Vực</t>
  </si>
  <si>
    <t>Đường từ ngã ba đường WB thôn Đông Vực đến ngã ba thôn Đông Mỹ</t>
  </si>
  <si>
    <t>Đường từ ngã ba bà Liên Cúc (thôn Trung Mỹ) đến cầu Gôm (thôn Thiên Nhẫn)</t>
  </si>
  <si>
    <t>Đường từ cầu Gôm đi vào hội quán thôn Thiên Nhẫn</t>
  </si>
  <si>
    <t>1.2.10</t>
  </si>
  <si>
    <t>Đoạn từ giáp đất ông Ngân đến hết đất ông Nhàn thôn Cây Da</t>
  </si>
  <si>
    <t>1.2.11</t>
  </si>
  <si>
    <t>Đoạn đường từ quán ông Đức (thôn Giếng Thị) đến quán bà Tuân (thôn Bình Hòa)</t>
  </si>
  <si>
    <t>1.2.12</t>
  </si>
  <si>
    <t>Tuyến đường bàu đông từ thôn Cây Da đến thôn Đông Mỹ</t>
  </si>
  <si>
    <t>1.2.13</t>
  </si>
  <si>
    <t>Tuyến đường từ ngã ba thôn Đồng Vực đến ngã tư đất ông Trần Tín thôn Trung Mỹ</t>
  </si>
  <si>
    <t>1.2.14</t>
  </si>
  <si>
    <t>Đường từ ngã ba hội quán Đông Mỹ đến giáp xã Sơn Thịnh (cũ)</t>
  </si>
  <si>
    <t>1.2.15</t>
  </si>
  <si>
    <t>Tuyến từ hội quán thôn Đông Mỹ đến quán anh Hà Hùng</t>
  </si>
  <si>
    <t>1.2.16</t>
  </si>
  <si>
    <t>1.2.17</t>
  </si>
  <si>
    <t>Xã Sơn An (cũ)</t>
  </si>
  <si>
    <t>Đoạn từ cổng chào đường Ninh - Tiến đến hết đất ông Hiệp - thôn  Sâm Cồn</t>
  </si>
  <si>
    <t>Đoạn từ đường Ninh - Tiến (thôn Cừa quán) đến hết đất bà Xin thôn Đông Hà</t>
  </si>
  <si>
    <t>Đoạn từ giáp đất ông Quyền thôn Nậy đến hết ông Anh thôn Trùa</t>
  </si>
  <si>
    <t>1.3.9</t>
  </si>
  <si>
    <t>Đoạn 1:  Từ giáp đất ông Vượng thôn Sâm Cồn đến ngã tư Cây Dừa thôn Cừa Quán</t>
  </si>
  <si>
    <t>1.3.10</t>
  </si>
  <si>
    <t>Đoạn từ bãi tràn đường Ninh - Tiến đến hết đất ông Hướng thôn Sâm Cồn</t>
  </si>
  <si>
    <t>1.3.11</t>
  </si>
  <si>
    <t>Đoạn từ giáp đất bà Lan thôn Nậy đến hết đất anh Nguyên thôn Trùa.</t>
  </si>
  <si>
    <t>1.3.12</t>
  </si>
  <si>
    <t>Đoạn từ giáp đất bà Lục thôn Cừa Quán đến hết đất ông Sỹ thôn Cừa Quán</t>
  </si>
  <si>
    <t>1.3.13</t>
  </si>
  <si>
    <t>Đoạn giáp xã Sơn Hòa đến hết đất bà Tuyết thôn Cừa Quán</t>
  </si>
  <si>
    <t>1.3.14</t>
  </si>
  <si>
    <t>Đoạn Cầu Cơn Tắt đến trụ sở ủy ban</t>
  </si>
  <si>
    <t>1.3.15</t>
  </si>
  <si>
    <t>1.3.16</t>
  </si>
  <si>
    <t>1.3.17</t>
  </si>
  <si>
    <t>2</t>
  </si>
  <si>
    <t>Xã Sơn Châu</t>
  </si>
  <si>
    <t>Quốc lộ 8A (tính từ mốc lộ giới trở ra): Giáp ranh giới xã Sơn Bình đến hết đất ông Ngại (Sơn Châu)</t>
  </si>
  <si>
    <t>Đường 8B1 (HL - 01)</t>
  </si>
  <si>
    <t>Đoạn 1: Đoạn từ ngã 3 Chợ Nầm đến hết đất ông Trần Tiến</t>
  </si>
  <si>
    <t>Đoạn 2: Tiếp đó đến hết đất ông Nguyễn Văn Hà thôn 1 (phía Bắc dốc Cựa Háp) Cổng vào di tích đình Tứ Mỹ</t>
  </si>
  <si>
    <t xml:space="preserve">Đường Châu - Bình: Từ trạm bơm thôn 1 đến ngã tư ông Bàng </t>
  </si>
  <si>
    <t>Từ ngã tư ông Bàng đến ngã ba chợ đón</t>
  </si>
  <si>
    <t xml:space="preserve">Đoạn từ đường 8B đến hết đất ông Trần Văn Hanh </t>
  </si>
  <si>
    <t>Đoạn từ giáp đất UBND xã Sơn Châu đến đường 8B</t>
  </si>
  <si>
    <t>Đoạn từ giáp đất Trường mầm non Yên Thịnh đến đường 8B</t>
  </si>
  <si>
    <t>Đoạn từ Nhà văn hóa thôn Yên Thịnh đến đường 8B</t>
  </si>
  <si>
    <t>Đoạn từ Cầu Chui đường Huyện lộ 8B qua ông Trần Đình Công đến Đê Tân Long.</t>
  </si>
  <si>
    <t>Đoạn từ Ngã tư đất bà Tiến (thôn Nam Đoài) đến đường 8B</t>
  </si>
  <si>
    <t>Đoạn từ Ngã tư đất bà Hòa Tấn (thôn Sinh Cờ) đến đường 8B</t>
  </si>
  <si>
    <t>2.18</t>
  </si>
  <si>
    <t>2.19</t>
  </si>
  <si>
    <t>2.20</t>
  </si>
  <si>
    <t>2.21</t>
  </si>
  <si>
    <t>2.22</t>
  </si>
  <si>
    <t>2.23</t>
  </si>
  <si>
    <t>2.24</t>
  </si>
  <si>
    <t>Ngã ba đất anh Vũ đến ngã ba đất ông Bình (thôn Sinh Cờ)</t>
  </si>
  <si>
    <t>2.25</t>
  </si>
  <si>
    <t>Đoạn từ đường 8 A đến hết đất ông Hạnh và Ông Nhu (bà Nga)</t>
  </si>
  <si>
    <t>2.26</t>
  </si>
  <si>
    <t>2.27</t>
  </si>
  <si>
    <t>Xã Sơn Lâm</t>
  </si>
  <si>
    <r>
      <rPr>
        <b/>
        <sz val="10"/>
        <rFont val="Times New Roman"/>
        <family val="1"/>
      </rPr>
      <t>Đoạn 1</t>
    </r>
    <r>
      <rPr>
        <sz val="10"/>
        <rFont val="Times New Roman"/>
        <family val="1"/>
      </rPr>
      <t>: Ranh giới xã Sơn Giang; Sơn Lâm đến Cầu Khe Tràm</t>
    </r>
  </si>
  <si>
    <t>Đoạn 2: Tiếp đó đến cổng Trạm Y tế</t>
  </si>
  <si>
    <t>Đoạn 3: Tiếp đó đến đến đập Đồng Tròn</t>
  </si>
  <si>
    <t>Đoạn 4: Tiếp đó đến Cầu Tràn (Lâm - Lĩnh)</t>
  </si>
  <si>
    <t>Đường vào thôn Lâm Khê</t>
  </si>
  <si>
    <t>Đường vào thôn Lâm Phúc</t>
  </si>
  <si>
    <t>Đường vào thôn trường Lâm Giang</t>
  </si>
  <si>
    <t>Đường vào thôn Cồn Lâm Đồng</t>
  </si>
  <si>
    <t>Xã Sơn Hàm</t>
  </si>
  <si>
    <t>Đường Hồ Chí Minh (tính từ mốc lộ giới trở ra): Từ ngõ ông Nguyễn Thi đến giáp ranh xã Sơn Trường, Sơn Phú</t>
  </si>
  <si>
    <t>Đoạn 2: Tiếp đó qua cống Cây Gôm đến tràn Cây Chanh</t>
  </si>
  <si>
    <t xml:space="preserve"> Đoan từ Ngã ba Hồ Lộc qua Trạm y tế xã đến ngã ba bà Sen)</t>
  </si>
  <si>
    <t>Đoạn từ ngã Bảy Trào đến cống Cây Gôm</t>
  </si>
  <si>
    <t>Tiếp đó đến ngã ba Hồ Hùng</t>
  </si>
  <si>
    <t>Đoạn từ ngã ba Hồ Thế đến Trụ sở Cong an xã thôn Hùng Sơn</t>
  </si>
  <si>
    <t>Đoạn từ ngã ba Trần Thế đễn ngã ba quán Trần Liêm)</t>
  </si>
  <si>
    <t>Đoạn từ ngã ba quán Trần Liêm đến hết đất ông Hà Hạnh thôn Tượng Sơn</t>
  </si>
  <si>
    <t>Đoạn từ ngã ba quán Trần Liêm đến ngã ba vườn ông Nguyễn Oánh thôn Bình Sơn</t>
  </si>
  <si>
    <t>5</t>
  </si>
  <si>
    <t>Xã Sơn Quang (cũ)</t>
  </si>
  <si>
    <t>Đường Quang - Trung - Thịnh (HL-06)</t>
  </si>
  <si>
    <t>Đoạn 1: Từ Cầu Hầm Hầm đến cầu Bà Tường (Khe Cạn) thôn Đông Phố</t>
  </si>
  <si>
    <t>Đoạn 2: Tiếp đó đến cầu Hói Lở thôn Bảo Trung</t>
  </si>
  <si>
    <t>Đoạn 3: Tiếp đó đến cầu Trọt Quanh thôn Bảo Thượng</t>
  </si>
  <si>
    <t xml:space="preserve">Đoạn 4: Tiếp đó đến cầu Sông Con </t>
  </si>
  <si>
    <t xml:space="preserve">Đoạn 5: Tiếp đó đến ranh giới xã Sơn Lĩnh </t>
  </si>
  <si>
    <t>Đoạn từ Cầu Sông Con đến hết đất ông Phạm Châu (thôn Sông Con)</t>
  </si>
  <si>
    <t>Đoạn từ đất ông Hân đến hết đất bà Kính thôn Đông Phố</t>
  </si>
  <si>
    <t>Đoạn từ đất ông Duẫn đến hết đất ông Lợi thôn Đông Phố</t>
  </si>
  <si>
    <t>Đoạn từ đất bà Tam đến hết đất bà Định thôn Đông Phố</t>
  </si>
  <si>
    <t>Vùng dân cư Chùa Nội thôn Sông Con.</t>
  </si>
  <si>
    <t>Đoạn từ đất Ông Long đến hết đất Ông Sơn (thôn Hà Sơn)</t>
  </si>
  <si>
    <t>Đường bãi thôn Đông Phố</t>
  </si>
  <si>
    <t>Từ đất ông Anh đến hết đất ông Bài thôn Đông Phố</t>
  </si>
  <si>
    <t>Đoạn từ đất ông Lê Nhàn đến hết đất bà Quý thôn Hà Sơn</t>
  </si>
  <si>
    <t>5.1.11</t>
  </si>
  <si>
    <t>Từ đất ông Thanh đến hết đất bà Linh thôn Hà Sơn</t>
  </si>
  <si>
    <t>5.1.12</t>
  </si>
  <si>
    <t>Từ đất bà Kỷ đến hết đất ông Thành bà Hương thôn Bảo Trung</t>
  </si>
  <si>
    <t>5.1.13</t>
  </si>
  <si>
    <t>Từ đất ông Long đến hết đất ông Hiếu thôn Bảo Trung</t>
  </si>
  <si>
    <t>5.1.14</t>
  </si>
  <si>
    <t>Từ đất ông Hà đến hết đất bà Linh thôn Bảo Trung</t>
  </si>
  <si>
    <t>5.1.15</t>
  </si>
  <si>
    <t>Từ đất ông Đậu Nhàn qua ông Phú, qua bà Huệ đến hết đất ông Thịnh thôn Hà Sơn</t>
  </si>
  <si>
    <t>5.1.16</t>
  </si>
  <si>
    <t>Từ đất bà Lan đến hết đất bà Lý thôn Bảo Thượng</t>
  </si>
  <si>
    <t>5.1.17</t>
  </si>
  <si>
    <t>Từ hđấ tbà Minh đến hết đất ông Dượng thôn Bảo Thượng</t>
  </si>
  <si>
    <t>5.1.18</t>
  </si>
  <si>
    <t>Các tuyến còn lại thôn Đông Phố</t>
  </si>
  <si>
    <t>Khu vực vòng quanh rú Cấm</t>
  </si>
  <si>
    <t>Từ đất ông Lưu Anh đến hết đất ông Hạn</t>
  </si>
  <si>
    <t>Từ đất ông Hiệp (bà Xanh) đến hết đất ông Tuấn</t>
  </si>
  <si>
    <t xml:space="preserve">Các tuyến còn lại thôn Đông Hà </t>
  </si>
  <si>
    <t>Các tuyến còn lại thôn Bảo Trung</t>
  </si>
  <si>
    <t>Từ đất ông Phú đến hết đất ông Tạo thôn Bảo Thượng</t>
  </si>
  <si>
    <t>Từ đất ông Đồng đến hết đất ông Luân thôn Bảo Thượng</t>
  </si>
  <si>
    <t>Từ đất ông Lệ đến hết đất ông Mạnh thôn Bảo Thượng</t>
  </si>
  <si>
    <t>Các tuyến còn lại thôn Bảo Thượng</t>
  </si>
  <si>
    <t>Từ ông Trường đến ông Báo thôn Sông Con</t>
  </si>
  <si>
    <t>Các tuyến còn lại của thôn Sông Con</t>
  </si>
  <si>
    <t>5.1.19</t>
  </si>
  <si>
    <t xml:space="preserve">Đường đất, cấp phối còn lại </t>
  </si>
  <si>
    <t>Xã Sơn Diệm (cũ)</t>
  </si>
  <si>
    <t>Quốc lộ 8A (tính từ mốc lộ giới trở ra)</t>
  </si>
  <si>
    <t>Đoạn 1: Tiếp giáp TT Phố Châu đến lối ông Quý thôn Xuân Mai</t>
  </si>
  <si>
    <t>Đoạn 3: Tiếp đó đến Cầu Kè</t>
  </si>
  <si>
    <t>Đoạn 4: Tiếp đó đến giáp xã Sơn Tây</t>
  </si>
  <si>
    <t>Đường Vượt Lũ</t>
  </si>
  <si>
    <t>Từ giáp đường Đền Cả, thị trấn Phố Châu đến cầu Cây Thị, thôn Xuân Mai</t>
  </si>
  <si>
    <t>Từ cầu Cây Thị, thôn Xuân Mai lên đến hết vườn bà Lài, thôn Yên Long</t>
  </si>
  <si>
    <t>Từ đất bà Lài, thôn Yên Long lên hết đất ông Nguyễn Đình Liệu, thôn Đồng Phúc</t>
  </si>
  <si>
    <t>Từ đất ông  Nguyễn Đình Liệu, thôn Đồng Phúc ra đến hết đất ông Trần Xuân Tịnh, thôn Đồng Phúc, nối QL 8A.</t>
  </si>
  <si>
    <t>Từ Quốc lộ 8A (đất ông Trần Hồng, thôn Tân Thủy) vào đến cầu Rộc Trùa</t>
  </si>
  <si>
    <t>Từ giáp mỏ đá Ngọc ny (đất ông Hàm) vào đến ngã 3, nhà văn hóa thôn Tân Sơn</t>
  </si>
  <si>
    <t>Các trục đường thôn Yên Long, Đồng Tiến, Hữu Trạch, Xuân Mai có độ rộng &gt;3m</t>
  </si>
  <si>
    <t>5.2.9</t>
  </si>
  <si>
    <t>Các trục đường thôn Tân Thủy, thôn Đồng Phúc có độ rộng &gt;3m</t>
  </si>
  <si>
    <t>5.2.10</t>
  </si>
  <si>
    <t>5.2.11</t>
  </si>
  <si>
    <t>Các trục đường còn lại có độ rộng &lt;3m</t>
  </si>
  <si>
    <t>5.2.12</t>
  </si>
  <si>
    <t>6</t>
  </si>
  <si>
    <t>Xã Sơn Trà</t>
  </si>
  <si>
    <t>Đoạn từ đất ông Quyết đến cầu Cửa Trộ</t>
  </si>
  <si>
    <t>Đoạn từ Bưu điện xã đến đất ông Cán thôn 2</t>
  </si>
  <si>
    <t>Đoạn từ đất ông Thế thôn 4 đến ranh giới Sơn Long (đất trại ông Bính)</t>
  </si>
  <si>
    <t>Từ đất ông Lê Văn Minh thôn 4 đến Ngã ba Nhà văn hóa thôn 4</t>
  </si>
  <si>
    <t>Đoạn từ đất ông Mận thôn 5 đến hết đất ông Nam thôn 5</t>
  </si>
  <si>
    <t>6.8</t>
  </si>
  <si>
    <t>Đường Long - Trà - Hà (HL - 11)</t>
  </si>
  <si>
    <t>Đoạn từ giáp xã Sơn Long đến Trường tiểu học Sơn Trà đến quán ông Chiến, đến ranh giới địa phận Tân Mỹ Hà-Sơn Trà</t>
  </si>
  <si>
    <t>6.9</t>
  </si>
  <si>
    <t xml:space="preserve">Đường Bình - Trà </t>
  </si>
  <si>
    <t>Đoạn 1 : Ranh giới xã Sơn Trà, Sơn Bình đất ông Chỉnh, thôn 1 đến Ngã ba đất ông Nhân thôn 2</t>
  </si>
  <si>
    <t>Đoạn 2 : Từ Ngã ba ông Quý (Dung) thôn 3 đến Ngã ba ông Nhân (thôn 2)</t>
  </si>
  <si>
    <t>6.10</t>
  </si>
  <si>
    <t>Ngã ba ông Thu (thôn 2) đên Ngã ba đất ông Bình thôn 2</t>
  </si>
  <si>
    <t>6.11</t>
  </si>
  <si>
    <t>Các trục đường bê tông thôn 3</t>
  </si>
  <si>
    <t>6.12</t>
  </si>
  <si>
    <t>Các trục đường bê tông thôn 1, 2, 4, 5</t>
  </si>
  <si>
    <t>6.13</t>
  </si>
  <si>
    <t>6.14</t>
  </si>
  <si>
    <t>7</t>
  </si>
  <si>
    <t>Xã Sơn Hồng</t>
  </si>
  <si>
    <t>Đường Tây - Lĩnh - Hồng</t>
  </si>
  <si>
    <t>Đoạn 1: Từ Cầu Xai Phố đến Khe Cò</t>
  </si>
  <si>
    <t>Đoạn 2: Từ Khe Cò đến hết đường Tây - Lĩnh - Hồng</t>
  </si>
  <si>
    <t>Đường 8C khu vực xã Sơn Hồng (HL- 03A)</t>
  </si>
  <si>
    <t>Đoạn 1: Từ tràn Sơn Lĩnh - Sơn Hồng đến ngã ba Khe 1 thôn 8</t>
  </si>
  <si>
    <t>Đoạn 2: Tiếp đó đến hết đường 8C</t>
  </si>
  <si>
    <t>Đoạn từ giáp đất ông Lệ đến hết đất ông Sơn thôn 9</t>
  </si>
  <si>
    <t>Đoạn từ Cầu Đá Gân đến hết đất ông Tình thôn 10</t>
  </si>
  <si>
    <t>Đoạn từ giáp đất ông Tình thôn 10 đến hết đường</t>
  </si>
  <si>
    <t>Đoạn từ ngã ba Cầu Sắt đến hết đường thôn 2</t>
  </si>
  <si>
    <t>Đoạn từ ngã ba tiếp giáp đường 8C đến hết đất ông Bình thôn 6</t>
  </si>
  <si>
    <t>Tiếp đó đến hết đất ông Hương thôn 6</t>
  </si>
  <si>
    <t>Đoạn từ giáp đất ông Bình thôn 5 đến (hết khu dân cư) Khe I</t>
  </si>
  <si>
    <t>Đoạn từ cầu Mãn Châu đến Khe VIII</t>
  </si>
  <si>
    <t>Từ ngã ba (đất ông Quốc) thôn 6 đến hết đất bà Sâm thôn 6</t>
  </si>
  <si>
    <t>7.11</t>
  </si>
  <si>
    <t>Từ bãi Tràn thôn 4 đến hết đất ông Thưởng</t>
  </si>
  <si>
    <t>7.12</t>
  </si>
  <si>
    <t>Từ ngã ba (đất ông Ngọc) thôn 10 đến hết đất ông Khanh thôn 10</t>
  </si>
  <si>
    <t>7.14</t>
  </si>
  <si>
    <t>8</t>
  </si>
  <si>
    <t>Xã Sơn Hà (cũ)</t>
  </si>
  <si>
    <t>8.1.1</t>
  </si>
  <si>
    <t>Đường 8B1 (HL - 01):</t>
  </si>
  <si>
    <t>Đoạn 1: Đê Tân Long và đường 8B: Từ ranh giới Sơn Châu đến ranh giới xã Sơn Mỹ (cũ)</t>
  </si>
  <si>
    <t>Đoạn 2 : Từ địa phận xã Sơn Trà đến hết hội quán thôn Tây Hà</t>
  </si>
  <si>
    <t>Đoạn 3: Tiếp đó đến đường 8B</t>
  </si>
  <si>
    <t>8.1.3</t>
  </si>
  <si>
    <t>Đường nội thôn Đông Hà: đoạn từ Ngã ba Tuyến N3 đến Ngã tư Trạm biến thế đến Ngã tư tuyến N5</t>
  </si>
  <si>
    <t>8.1.4</t>
  </si>
  <si>
    <t>Tuyến nội thôn Hồng Hà: Ngã ba đất ông Thắng đến Ngã tư Sân vận động đến Ngã ba Trạm Y tế xã</t>
  </si>
  <si>
    <t>8.1.5</t>
  </si>
  <si>
    <t xml:space="preserve">Tuyến Choi - Hà: Từ Ngã ba Đê Tân Long đến NVH thôn Bắc Hà đến Ngã tư đất ông </t>
  </si>
  <si>
    <t>8.1.6</t>
  </si>
  <si>
    <t>Tuyến ven kè sông Ngàn Phố</t>
  </si>
  <si>
    <t>8.1.7</t>
  </si>
  <si>
    <t>Ngã ba quán anh Đồng đến Ngã tư Sân Vận động</t>
  </si>
  <si>
    <t>8.1.8</t>
  </si>
  <si>
    <t>8.1.9</t>
  </si>
  <si>
    <t>Xã Sơn Tân (cũ)</t>
  </si>
  <si>
    <t>8.2.1</t>
  </si>
  <si>
    <t xml:space="preserve">Đường 8B1: </t>
  </si>
  <si>
    <t>Ranh giới xã Sơn Tân (cũ), Sơn Mỹ (cũ) đến Cầu Hói Vàng</t>
  </si>
  <si>
    <t>8.2.2</t>
  </si>
  <si>
    <t xml:space="preserve">Đường Quốc lộ 8C: </t>
  </si>
  <si>
    <t>Đoạn 1:  Từ ranh giới Tân Mỹ đến Tràn quán anh Mậu</t>
  </si>
  <si>
    <t>Đoạn 2: Tiếp đó đến Ngã tư đường mương Trường Khánh đất ông Trần Nhung</t>
  </si>
  <si>
    <t>Đoạn 3: Tiếp đó đến giáp Sơn Long</t>
  </si>
  <si>
    <t>8.2.3</t>
  </si>
  <si>
    <t>8.2.4</t>
  </si>
  <si>
    <t>Đường trục thôn:</t>
  </si>
  <si>
    <t>Đoạn 2:  Kế tiếp từ lối Thôn đến Ngã 5 lối Trại đến hết đất ông Huynh lối Trại</t>
  </si>
  <si>
    <t>Đoạn 3: Từ khu vui cơi giải trí đến giáp thôn Tân Thủy (Ngã ba đất ông Công)</t>
  </si>
  <si>
    <t>Đoạn 4: Từ Ngã ba đất ô Nhị đến Ngã ba Ao anh Tuyển</t>
  </si>
  <si>
    <t>Đoạn 5:  Từ Ngã ba Trạm biến thế đến Ngã ba đất ông Chung thôn Tân Thủy</t>
  </si>
  <si>
    <t>8.2.5</t>
  </si>
  <si>
    <t>8.2.6</t>
  </si>
  <si>
    <t>Xã Sơn Mỹ (cũ)</t>
  </si>
  <si>
    <t>8.3.1</t>
  </si>
  <si>
    <t>Đoạn 1: Từ ranh giới xã Sơn Hà (cũ) đến Ngã ba đất ông Tam</t>
  </si>
  <si>
    <t>8.3.2</t>
  </si>
  <si>
    <t>Đường trục thôn Hồng Mỹ: Ngã ba Đê Tân Long Nhà thờ Họ Lê đến Ngã ba đất bà Thanh</t>
  </si>
  <si>
    <t>8.3.3</t>
  </si>
  <si>
    <t>Đoạn 1 : Đoạn từ Ngã ba đất bà Thanh đến Biến Thế thôn Thuần Mỹ đến Ngã tư đất ông Phong</t>
  </si>
  <si>
    <t>Đoạn 2 : Đoạn từ Ngã tư đất ông Phong đến Ngã tư Đội Cựa</t>
  </si>
  <si>
    <t>Đoạn 3 : Đoạn từ Ngã tư Đội Cựa đến Ngã ba đất ông Quỳ</t>
  </si>
  <si>
    <t>8.3.4</t>
  </si>
  <si>
    <t>Từ Ngã ba đất ông Quỳ thôn Phú Mỹ đến Ngã ba đất ông Thành đến Ngã ba đất ông Đàn thôn Trung Thượng</t>
  </si>
  <si>
    <t>8.3.5</t>
  </si>
  <si>
    <t>8.3.6</t>
  </si>
  <si>
    <t>8.3.8</t>
  </si>
  <si>
    <t>8.3.9</t>
  </si>
  <si>
    <t>Độ rộng đường ≥5 m</t>
  </si>
  <si>
    <t>8.3.10</t>
  </si>
  <si>
    <t>9</t>
  </si>
  <si>
    <t>Xã Sơn Ninh</t>
  </si>
  <si>
    <t>Đường Quốc lộ 8C</t>
  </si>
  <si>
    <t>Đoạn 1: Từ ranh giới Trung Ninh đến ranh giới Ninh Thịnh)</t>
  </si>
  <si>
    <t>Đoạn 2 : Đường Ninh - Tiến: Từ Cầu Vực Nầm đến Ngã ba Phú Thắng</t>
  </si>
  <si>
    <t>Đường Ninh - Tiến: Từ Ngã ba Ốt xăng đến ranh giới Sơn Hòa</t>
  </si>
  <si>
    <t xml:space="preserve">Ngã ba Đất anh Quốc đến Ngã ba đất ông Sỹ </t>
  </si>
  <si>
    <t>Ngã ba đất ông Huệ đến đất ông Huân</t>
  </si>
  <si>
    <t>Ngã ba đất ông Kính đến hết đất ông Hùng</t>
  </si>
  <si>
    <t xml:space="preserve">Ngã ba đất anh Quyết đến ngã ba đất ông Cầu đến Ngã ba đất bà Hòa </t>
  </si>
  <si>
    <t>Đoạn từ đất ông Liệu đến đất anh Hiệp</t>
  </si>
  <si>
    <t>Đoạn từ đất ông Hải (Hòe) đến đất bà Bảy</t>
  </si>
  <si>
    <t xml:space="preserve">Đoạn từ đất ông Toàn đến đất ông Long </t>
  </si>
  <si>
    <t>Đoạn từ đất ông Thi đến đất ông Đặng Học</t>
  </si>
  <si>
    <t xml:space="preserve">Đoạn từ đất ông Bính đến đất ông Khanh </t>
  </si>
  <si>
    <t xml:space="preserve">Đoạn từ đất Thầy Hóa đến đất ông Tình </t>
  </si>
  <si>
    <t xml:space="preserve">Đoạn từ Ngã ba đất bà Huế đến đất bà Hiền, đến ngã ba đất ông Tài </t>
  </si>
  <si>
    <t>9.14</t>
  </si>
  <si>
    <t xml:space="preserve">Đoạn từ E Cầu đến đất bà Tứ đến đất ông Thành </t>
  </si>
  <si>
    <t>9.15</t>
  </si>
  <si>
    <t>Đoạn từ đất bà Phú Thắng đến ông Hóa đến bà Minh</t>
  </si>
  <si>
    <t>9.16</t>
  </si>
  <si>
    <t>Đoạn từ đất bà Phương ông Trương đến đất ông Phan Nga</t>
  </si>
  <si>
    <t>9.17</t>
  </si>
  <si>
    <t xml:space="preserve">Đoạn từ đất bà Minh đến đất ông Đậu Thắng </t>
  </si>
  <si>
    <t>9.18</t>
  </si>
  <si>
    <t>Đoạn từ đất chị Huấn đến hết đất đất ông Sơn</t>
  </si>
  <si>
    <t>9.19</t>
  </si>
  <si>
    <t xml:space="preserve">Đoạn từ đất ông Bùi Trình đến anh Trường đến đất ông Tạo </t>
  </si>
  <si>
    <t>9.20</t>
  </si>
  <si>
    <t>Đoạn từ Ngã ba đất ông Huệ, đến đất bà Hòe, đến đất ông Tạo, đến đất ông Hóa, đến Ngã ba đất ông Tiến</t>
  </si>
  <si>
    <t>9.21</t>
  </si>
  <si>
    <t>Đoạn từ Ngã ba đất ông Định đến Ngã ba đất Mậu Kế</t>
  </si>
  <si>
    <t>9.22</t>
  </si>
  <si>
    <t>Đoạn từ Ngã ba Đất ông Hành đến đất bà Hòe</t>
  </si>
  <si>
    <t>9.23</t>
  </si>
  <si>
    <t xml:space="preserve">Đoạn từ ngã tư UBND xã đến hết đất ông Hưởng </t>
  </si>
  <si>
    <t>9.24</t>
  </si>
  <si>
    <t xml:space="preserve">Đoạn từ ngã tư UBND xã đến hết đất ông Hòe </t>
  </si>
  <si>
    <t>9.25</t>
  </si>
  <si>
    <t>Đoạn từ đất ông Dinh đến đất ông Hưng</t>
  </si>
  <si>
    <t>9.26</t>
  </si>
  <si>
    <t>Đoạn từ đất ông Phạm Mai đến đất bà Soa</t>
  </si>
  <si>
    <t>9.27</t>
  </si>
  <si>
    <t>Đoạn từ Ngã ba Cây Thánh Giá đến đất Đào Đức</t>
  </si>
  <si>
    <t>9.28</t>
  </si>
  <si>
    <t>Đoạn từ đất ông Dung thôn 12 đến hết đất ông Hùng thôn 12</t>
  </si>
  <si>
    <t>9.29</t>
  </si>
  <si>
    <t xml:space="preserve">Đoạn từ ngã tư đất ông Đậu Anh đến đất ông Lý Lọc </t>
  </si>
  <si>
    <t>9.30</t>
  </si>
  <si>
    <t>Đoạn từ ngã ba đất ông Phạm Đường đến đất ông Cảnh Từ</t>
  </si>
  <si>
    <t>9.31</t>
  </si>
  <si>
    <t xml:space="preserve">Đoạn từ đất ông Huyến đến đất ông Giảng </t>
  </si>
  <si>
    <t>9.32</t>
  </si>
  <si>
    <t xml:space="preserve">Đoạn từ ngã ba đất ông Linh đến hết đất ông Hải </t>
  </si>
  <si>
    <t>9.33</t>
  </si>
  <si>
    <t xml:space="preserve">Đoạn từ Ngã ba Đất ông Đoài đến Ngã ba đất ông Đông </t>
  </si>
  <si>
    <t>9.34</t>
  </si>
  <si>
    <t xml:space="preserve">Đoạn từ Ngã ba Đất ông Trương đến Ngã ba đất bà Lành </t>
  </si>
  <si>
    <t>9.35</t>
  </si>
  <si>
    <t xml:space="preserve">Đoạn từ Ngã ba Đất ông Đặng Quân đến Ngã ba đất ông Đào Thứ </t>
  </si>
  <si>
    <t>9.36</t>
  </si>
  <si>
    <t xml:space="preserve">Đoạn từ Ngã tư Đất ông Lương đến Ngã ba đất Ngô Đình </t>
  </si>
  <si>
    <t>9.37</t>
  </si>
  <si>
    <t>9.38</t>
  </si>
  <si>
    <t>Xã Sơn Phúc (cũ)</t>
  </si>
  <si>
    <t>Đường Bằng - Phúc - Thủy (HL - 08)</t>
  </si>
  <si>
    <t>Đoạn 2: Từ ngã tư Chợ Đón đến cầu Hói Trùa xã Sơn Thủy (cũ)</t>
  </si>
  <si>
    <r>
      <t xml:space="preserve">Đường Trung - Phú - Phúc: </t>
    </r>
    <r>
      <rPr>
        <sz val="10"/>
        <rFont val="Times New Roman"/>
        <family val="1"/>
      </rPr>
      <t xml:space="preserve">Từ hội quán thôn Cao Sơn đến ranh giới xã Sơn Phú </t>
    </r>
  </si>
  <si>
    <t>Đoạn từ Rú Hòa Bảy đến hết đất ông Cân</t>
  </si>
  <si>
    <t>Tiếp đó đến Trại Ông Thọ thôn Cao Sơn</t>
  </si>
  <si>
    <t>Đoạn từ ngõ ông Kỷ đến Eo Trần thôn Kim Triều</t>
  </si>
  <si>
    <t>10.1.7</t>
  </si>
  <si>
    <t>10.1.8</t>
  </si>
  <si>
    <t>10.1.9</t>
  </si>
  <si>
    <t>10.1.10</t>
  </si>
  <si>
    <t>Xã Sơn Mai (cũ)</t>
  </si>
  <si>
    <r>
      <rPr>
        <b/>
        <sz val="10"/>
        <rFont val="Times New Roman"/>
        <family val="1"/>
      </rPr>
      <t>Đường Bình - Thuỷ - Mai (HL - 10)</t>
    </r>
    <r>
      <rPr>
        <sz val="10"/>
        <rFont val="Times New Roman"/>
        <family val="1"/>
      </rPr>
      <t>: Đoạn thuộc địa phận xã Sơn Mai (cũ)</t>
    </r>
  </si>
  <si>
    <t>Đường Thủy Mai (HL - 14)</t>
  </si>
  <si>
    <t>Đoạn 1: Đoạn giáp địa phận xã Sơn Thủy (cũ) đến hết Bãi Xiếc thôn Hội Sơn, xã Sơn Mai (cũ)</t>
  </si>
  <si>
    <t>Đoạn 2: Tiếp đó đến hết Khe Dài Thôn Hội Sơn</t>
  </si>
  <si>
    <t>Đoạn 3: Tiếp đó đến hết Động Máng thôn Kim Lĩnh</t>
  </si>
  <si>
    <t xml:space="preserve">Đoạn 4: Tiếp đó đến đất ông Chinh Thôn Kim Lĩnh </t>
  </si>
  <si>
    <t>Đoạn 5: Tiếp đó đến đất ông Do thôn Tân Hoa</t>
  </si>
  <si>
    <t>Đoạn 6: Tiếp đó đến hết đường Thủy Mai</t>
  </si>
  <si>
    <t>Đoạn từ đường Thủy - Mai đến hết đất ông Khởi thôn Minh Giang</t>
  </si>
  <si>
    <t>Đoạn từ giáp đất Ông Trường đến hết đất ông Khánh thôn Kim Lộc</t>
  </si>
  <si>
    <t>Đoạn từ đường Thủy Mai  đến hết đất ông Nguyên thôn Hội Sơn</t>
  </si>
  <si>
    <t>Đoạn từ đường Thủy Mai đến eo Cho Bàu thôn Hội Sơn</t>
  </si>
  <si>
    <t>Đoạn từ  đường Thủy Mai đến hết đất Ông Thuận thôn Hội Sơn</t>
  </si>
  <si>
    <t>Đoạn từ đường Thủy Mai đến hết đất ông Thọ thôn Hội Sơn</t>
  </si>
  <si>
    <t>Đoạn từ đường Thủy Mai đến hết ngõ Ông Nam thôn Hội Sơn</t>
  </si>
  <si>
    <t>Đoạn từ ngõ ông Khánh đến ngõ Ông Hạnh thôn Kim Lộc</t>
  </si>
  <si>
    <t>Đoạn từ ngõ bà Thú đến hết đất ông Đình thôn Kim Lộc</t>
  </si>
  <si>
    <t>Đoạn từ đường Thủy Mai đến hết ngõ Ông Tân thôn Minh Giang</t>
  </si>
  <si>
    <t>10.2.14</t>
  </si>
  <si>
    <t>Đoạn từ đường Thủy Mai đến hết đất Ông Liệu thôn Minh Giang</t>
  </si>
  <si>
    <t>10.2.15</t>
  </si>
  <si>
    <t>Đoạn từ đường Thủy Mai đến hết đất ông Học thôn Kim Lĩnh</t>
  </si>
  <si>
    <t>10.2.16</t>
  </si>
  <si>
    <t>Đoạn từ đường Thủy Mai đến hết đất ông Hồng thôn Kim Lĩnh</t>
  </si>
  <si>
    <t>10.2.17</t>
  </si>
  <si>
    <t>Đoạn từ đường Thủy Mai đến hết đất ông Hùng thôn Lim Lĩnh</t>
  </si>
  <si>
    <t>10.2.18</t>
  </si>
  <si>
    <t>Đoạn từ đường Thủy Mai đến hết đất ông Mận thôn Kim Lĩnh</t>
  </si>
  <si>
    <t>10.2.19</t>
  </si>
  <si>
    <t>Đoạn từ đường Thủy Mai đến cầu Cây Trường thôn Kim Lĩnh</t>
  </si>
  <si>
    <t>10.2.20</t>
  </si>
  <si>
    <t>Đoạn từ đường Thủy Mai đến Hội quán thôn Tân Hoa</t>
  </si>
  <si>
    <t>10.2.21</t>
  </si>
  <si>
    <t>Đoạn từ đường Thủy Mai đến cống Thanh Quýt thôn Tân Hoa</t>
  </si>
  <si>
    <t>10.2.22</t>
  </si>
  <si>
    <t>Đoạn từ đường Thủy Mai đến hết đất Đoàn Canh thôn Tân Hoa</t>
  </si>
  <si>
    <t>10.2.23</t>
  </si>
  <si>
    <t>Đoạn từ đường Thủy Mai đến hết đất ông Phương thôn Tân Hoa</t>
  </si>
  <si>
    <t>10.2.24</t>
  </si>
  <si>
    <t>Đoạn từ đường Thủy Mai đến Ngầm thôn Tân Hoa</t>
  </si>
  <si>
    <t>10.2.25</t>
  </si>
  <si>
    <t>Từ ngõ Ông Tùng đến ngõ Bà Mười thôn Hội Sơn</t>
  </si>
  <si>
    <t>10.2.26</t>
  </si>
  <si>
    <t>Từ ngõ Ông Soa thôn Hôi Sơn đến Cây Trồi thôn Kim Lộc</t>
  </si>
  <si>
    <t>10.2.27</t>
  </si>
  <si>
    <t>Từ ngõ Ông Kinh đến ngõ Bà Tâm thôn Minh Giang</t>
  </si>
  <si>
    <t>10.2.28</t>
  </si>
  <si>
    <t>Từ ngõ Ông Khởi đến hết đất Ông Minh thôn Minh Giang</t>
  </si>
  <si>
    <t>10.2.29</t>
  </si>
  <si>
    <t>10.2.30</t>
  </si>
  <si>
    <t>Xã Sơn Thủy (cũ)</t>
  </si>
  <si>
    <t>10.3.1</t>
  </si>
  <si>
    <r>
      <t xml:space="preserve">Quốc lộ 8A (tính từ mốc lộ giới trở ra): </t>
    </r>
    <r>
      <rPr>
        <sz val="10"/>
        <rFont val="Times New Roman"/>
        <family val="1"/>
      </rPr>
      <t>Giáp ranh giới xã Sơn Châu đến Cầu Nầm</t>
    </r>
  </si>
  <si>
    <t>10.3.2</t>
  </si>
  <si>
    <t>10.3.3</t>
  </si>
  <si>
    <t xml:space="preserve">Đường Bằng - Phúc - Thuỷ (HL - 08) </t>
  </si>
  <si>
    <t>Đoạn 1: Cầu hói đến Cầu Ung Câu</t>
  </si>
  <si>
    <t>Đoạn 2: Tiếp đó đến Cống Trằm</t>
  </si>
  <si>
    <t xml:space="preserve">Đoạn 3: Tiếp đó đến Cống Cầu Kè </t>
  </si>
  <si>
    <t>Đoạn 4: Tiếp đó đến ngõ ông Thái thôn Hương Thủy</t>
  </si>
  <si>
    <t>10.3.4</t>
  </si>
  <si>
    <t>Đoạn 1: Từ Quốc lộ 8A đến đất ông Hưng</t>
  </si>
  <si>
    <t>Đoạn 2: Kế tiếp đất ông Hưng đến hết đất ông Quang thôn Am Thủy</t>
  </si>
  <si>
    <t>Đoạn 3: Kế tiếp đất ông Quang đến ngã Tư quán ông Tùng</t>
  </si>
  <si>
    <t>Đoạn 4: Từ ngã 3 trường THCS Trần Kim Xuyến đến giáp đất Sơn Mai (cũ)</t>
  </si>
  <si>
    <t>10.3.5</t>
  </si>
  <si>
    <t>Đoạn 1 : Đoạn từ ngõ ông Hưng đến hết đất ông Đạo thôn Kim Thủy</t>
  </si>
  <si>
    <t>Đoạn 2 : Tiếp đó đến hết đất Bà Thiện ( Bình Thủy)</t>
  </si>
  <si>
    <t>10.3.6</t>
  </si>
  <si>
    <t>Đường từ ngã ba đất ông Quang thôn Trung Thủy đến cầu ông Đối thôn Trung Thủy</t>
  </si>
  <si>
    <t>10.3.7</t>
  </si>
  <si>
    <t>Đường từ ngã ba đất Hồ đến ngõ ông Đạo thôn Kim Thủy</t>
  </si>
  <si>
    <t>10.3.8</t>
  </si>
  <si>
    <t>Đoạn 1: Từ ngã tư đất Ông Tùng đến ngõ ông Đỏn</t>
  </si>
  <si>
    <t>Tiếp đó đến ngã ba Nhà Hồ thôn Am Thủy</t>
  </si>
  <si>
    <t>Đoạn 2: Tiếp đó đến ngã ba ông Bằng thôn Trường Thủy</t>
  </si>
  <si>
    <t>10.3.9</t>
  </si>
  <si>
    <t>Đoạn từ đập Liên Hoàn đến cầu Đá đất ông Cách</t>
  </si>
  <si>
    <t>10.3.10</t>
  </si>
  <si>
    <t>Đoạn từ đất ông Hải ( Trung Thủy) đến hết đất Ông Thuyên thôn Trường Thủy</t>
  </si>
  <si>
    <t>10.3.11</t>
  </si>
  <si>
    <t>Đường trục xã từ ngõ bà La đến hết đất ông Cương</t>
  </si>
  <si>
    <t>10.3.13</t>
  </si>
  <si>
    <t>10.3.14</t>
  </si>
  <si>
    <t>10.3.15</t>
  </si>
  <si>
    <t>Xã Sơn Tiến</t>
  </si>
  <si>
    <r>
      <rPr>
        <b/>
        <sz val="10"/>
        <rFont val="Times New Roman"/>
        <family val="1"/>
      </rPr>
      <t>Đường Hồ Chí Minh (tính từ mốc lộ giới trở ra):</t>
    </r>
    <r>
      <rPr>
        <sz val="10"/>
        <rFont val="Times New Roman"/>
        <family val="1"/>
      </rPr>
      <t xml:space="preserve"> Đoạn giáp huyện Thanh Chương, tỉnh Nghệ An đến giữa ranh giới xã Sơn Tiến và xã Sơn Lễ</t>
    </r>
  </si>
  <si>
    <t>Từ ranh giới xã Sơn An đến Cầu Bà Kế đến hết đất cô Thuận thôn Trung Tiến</t>
  </si>
  <si>
    <t>Đoạn từ đất cô Thuận (thôn Trung Tiến) đến hết đất ông Tô Bá Mạo thôn 9</t>
  </si>
  <si>
    <t>Đường An - Tiến (đường huyện lộ)</t>
  </si>
  <si>
    <t>Đoạn thuộc địa phận xã Sơn Tiến (từ Cầu Pooc đến cầu Cao thôn Lệ Định)</t>
  </si>
  <si>
    <t>Đoạn từ bảng tin thôn Tân Tiến đến chợ Cầu xã Sơn An</t>
  </si>
  <si>
    <r>
      <t xml:space="preserve">Đường Lễ - Tiến: </t>
    </r>
    <r>
      <rPr>
        <sz val="10"/>
        <rFont val="Times New Roman"/>
        <family val="1"/>
      </rPr>
      <t>Đoạn từ ngã ba đất ông Châu thôn Ngọc Sơn đến cầu Sơn Lễ</t>
    </r>
  </si>
  <si>
    <t>Đoạn từ trạm y tế thôn 5 đến hết đất ông Công thôn 1</t>
  </si>
  <si>
    <t>Đoạn từ Cầu Nờ thôn 5 đến đường Hồ Chí Minh</t>
  </si>
  <si>
    <t>Đoạn từ Trường THCS Sơn Tiến đến cầu Sau Trùa thôn 6</t>
  </si>
  <si>
    <t>Đường vượt lũ :Từ đường Hồ Chí Minh đoạn thôn hòa tiến tới trường tiểu học thôn Hùng Tiến</t>
  </si>
  <si>
    <t>Xã Sơn Lễ</t>
  </si>
  <si>
    <t>Đường Hồ Chí Minh (tính từ mốc lộ giới trở ra)</t>
  </si>
  <si>
    <t>Đoạn từ ranh giới xã Sơn Tiến và xã Sơn Lệ đến ranh giới xã Sơn Lệ và xã Sơn Trung</t>
  </si>
  <si>
    <t>Đường An - Lệ (HL - 13)</t>
  </si>
  <si>
    <t>Đoạn từ giáp đất ông Ban đến cống bà Tùng</t>
  </si>
  <si>
    <t>Từ cống bà Tùng đến cầu Ngã Ba</t>
  </si>
  <si>
    <t>Tiếp đó đến Cồn Khẩu (Cổng chào)</t>
  </si>
  <si>
    <t>Tiếp đó đến hết đất cầu Cổ Quản</t>
  </si>
  <si>
    <t>Tiếp đó đến Cầu Nội Tranh (Đường Hồ Chí Minh)</t>
  </si>
  <si>
    <t xml:space="preserve"> Đường trục xã: Đoan từ Cầu cổ quán đến ngã ba Cồn Khẩu Cổng chào (gần trạm Y Tế)</t>
  </si>
  <si>
    <t>Đoạn từ đường Hồ Chí Minh đi đến ngã ba ngõ ông Nguyễn Mạnh Quý</t>
  </si>
  <si>
    <t>Đường trục chính xã đến cầu Nhà Nàng</t>
  </si>
  <si>
    <t>Đoạn từ đường Hồ Chí Minh đi đến giáp đất bà Ngụ (Đường Trọt Lối)</t>
  </si>
  <si>
    <t>Kế tiếp cầu Nhà Nàng đến ngõ ông Tam</t>
  </si>
  <si>
    <t>Đoạn từ đường Hồ Chí Minh đi ngã tư đất ông Bảo tiếp đến ngã ba trạm y tế đi vòng đến ngã tư đất ông Bảo</t>
  </si>
  <si>
    <t>Đường liên thôn Tây Nam - Sơn Thuỷ - Thọ Lộc</t>
  </si>
  <si>
    <t>Xã Sơn Long</t>
  </si>
  <si>
    <t>Đoạn từ ranh giới huyện Đức Thọ (Cầu Linh Cảm) đến đầu Cầu Sơn Trà</t>
  </si>
  <si>
    <t>Đoạn 1: Từ QL 8A đến ngã ba đất bà Hậu thôn 1</t>
  </si>
  <si>
    <t>Đoạn 2: Tiếp đó đến Ngã ba đất ông Hùng thôn 1</t>
  </si>
  <si>
    <t>Đoạn 3 :  Tiếp đó đến xã Sơn Tân</t>
  </si>
  <si>
    <t>Đường Sơn Long - Đức Giang (HL - 17)</t>
  </si>
  <si>
    <t>Đoạn từ Quốc lộ 8A đến đê Đồng Chợ</t>
  </si>
  <si>
    <t>Kế tiếp từ đê Đồng Chợ đến giáp xã Ân Phú, h. Vũ Quang</t>
  </si>
  <si>
    <t>Đường 8B1 (HL-01)</t>
  </si>
  <si>
    <t xml:space="preserve">Đoạn từ Ngã ba đất bà Hậu thôn 1 đến cầu Hói Vàng  </t>
  </si>
  <si>
    <t>Đường Đồng Đồng:</t>
  </si>
  <si>
    <t>Đường Đồng Đồng</t>
  </si>
  <si>
    <t>Đường Long - Trà - Hà (HL - 11): Đoạn từ Quốc lộ 8 A đến ranh giới xã Sơn Long; Sơn Trà</t>
  </si>
  <si>
    <t>Các trục đường bê tông thôn còn lại</t>
  </si>
  <si>
    <t>Xã Sơn Giang</t>
  </si>
  <si>
    <t xml:space="preserve">Quốc lộ 8C: </t>
  </si>
  <si>
    <t xml:space="preserve">Tiếp đó đến ranh giới đất xã Sơn Giang; Sơn Lâm </t>
  </si>
  <si>
    <t>Từ QL 8C (Ngã ba Cây Tròi) đến đập Cao Thắng giáp đất xã Sơn Trung</t>
  </si>
  <si>
    <t>Các trục đường bê tông thôn 2, 3, 4</t>
  </si>
  <si>
    <t>Các trục đường bê tông thôn 1,5,6,7,8</t>
  </si>
  <si>
    <t>Đường phát lát</t>
  </si>
  <si>
    <t>Xã Sơn Kim 1</t>
  </si>
  <si>
    <t>Từ Cầu Trưng đến hết đất ông Thảo thôn Công Thương (phía bên phải)</t>
  </si>
  <si>
    <t>Từ Cầu Trưng đến hết đất ông Thảo thôn Công Thương (phía bên trái)</t>
  </si>
  <si>
    <t>Từ giáp đất ông Thảo đến đỉnh dốc Eo Gió (phía bên phải)</t>
  </si>
  <si>
    <t>Từ giáp đất ông Thảo đến đỉnh dốc Eo Gió (phía bên trái)</t>
  </si>
  <si>
    <t>Kế tiếp đỉnh Eo Gió đến hết đất ông Định thôn Kim Cương II (phía bên phải)</t>
  </si>
  <si>
    <t>Kế tiếp đỉnh Eo Gió đến hết đất ông Định thôn Kim Cương II (phía bên trái)</t>
  </si>
  <si>
    <t>Từ giáp đất ông Định thôn Kim Cương II đến hết đất bà Lựu (phía bên phải)</t>
  </si>
  <si>
    <t>Từ giáp đất ông Định thôn Kim Cương II đến đất bà Lựu (phía bên trái)</t>
  </si>
  <si>
    <t xml:space="preserve">Tiếp đó đến đất Hạt 5 giao thông 474 thôn Kim Cương 1 </t>
  </si>
  <si>
    <t>Tiếp đó đến dốc 7 tầng (đường vào thôn Vùng Tròn)</t>
  </si>
  <si>
    <t>Tiếp đó đến cầu Rào Mắc kéo dài 500m</t>
  </si>
  <si>
    <t xml:space="preserve">Tiếp đó (cầu Rào Mắc kéo dài 500 m) đến cầu Nước Sốt </t>
  </si>
  <si>
    <t>Tiếp đó đến Cầu Treo</t>
  </si>
  <si>
    <t>Tiếp đó đến hết đất Việt Nam</t>
  </si>
  <si>
    <t>Đoạn từ giáp đất ông Huynh đến bờ sông đi thôn 13 xã Sơn Kim 2</t>
  </si>
  <si>
    <t>Đoạn từ giáp đất ông Thảo đến cầu Trốc Vạc xã Sơn Kim 2</t>
  </si>
  <si>
    <t>Đường xung quanh trường Mầm Non Sơn Kim (Cụm Trưng)</t>
  </si>
  <si>
    <t>Đoạn từ trạm điện thôn Trưng đến đường Khe 5</t>
  </si>
  <si>
    <t>Đoạn đường sân bóng đến đường trạm điện</t>
  </si>
  <si>
    <t>Đoạn từ giáp đất bà Vinh đến hết thôn An Sú</t>
  </si>
  <si>
    <t>15.12</t>
  </si>
  <si>
    <t>15.13</t>
  </si>
  <si>
    <t>Đoạn sân bóng Đại Kim</t>
  </si>
  <si>
    <t>15.14</t>
  </si>
  <si>
    <t>Các tuyến đường bê tông thuộc khu công nghiệp Đại Kim</t>
  </si>
  <si>
    <t>15.15</t>
  </si>
  <si>
    <t>Từ đất ông Thông (thôn Kim Cương 1) vào đập Cầu Giang</t>
  </si>
  <si>
    <t>15.16</t>
  </si>
  <si>
    <t>Đoạn từ giáp đất ông Vinh thôn Kim Cương I đến Khe Dầu</t>
  </si>
  <si>
    <t>15.17</t>
  </si>
  <si>
    <t xml:space="preserve">Đoạn Quốc lộ 8A thôn Hà Trai đến thôn Vùng Tròn </t>
  </si>
  <si>
    <t>15.18</t>
  </si>
  <si>
    <t>Tuyến Quốc lộ 8A đi vào nghĩa địa thôn Hà Trai</t>
  </si>
  <si>
    <t>15.19</t>
  </si>
  <si>
    <t>15.20</t>
  </si>
  <si>
    <t>16</t>
  </si>
  <si>
    <t>Xã Sơn Tây</t>
  </si>
  <si>
    <t>Giáp ranh giới xã Sơn Diệm đến hết đất ông Bính thôn Cây Tắt</t>
  </si>
  <si>
    <t>Tiếp đó đến  hết đất trường Giáo dục Thường Xuyên thôn Hồ Sen</t>
  </si>
  <si>
    <t>Tiếp đó đến đầu cầu Hà Tân</t>
  </si>
  <si>
    <t>Tiếp đó đến hết đất ông Lớn thôn Hoàng Nam</t>
  </si>
  <si>
    <t>Tiếp đó đến Cống Bàu thôn Hà Chua</t>
  </si>
  <si>
    <t>Tiếp đó đến hết đất bà Gái thôn Hà Chua</t>
  </si>
  <si>
    <t>Tiếp đó đến giáp thị trấn Tây Sơn</t>
  </si>
  <si>
    <t>Đoạn từ cầu Hà Tân đến giáp đất bà Lan thôn Bông Phải, xã Sơn Tây</t>
  </si>
  <si>
    <t>Đường Tây -  Lĩnh - Hồng (HL- 03)</t>
  </si>
  <si>
    <t>Đoạn ngã ba Quốc lộ 8 A (đất ông Hiểu thôn Cây Thị) đến hết đất ông Quyền thôn Cây Thị</t>
  </si>
  <si>
    <t>Đoạn từ giáp đất ông Hiểu thôn Cây Thị) đến hết đất bà Thái thôn Cây Thị</t>
  </si>
  <si>
    <t>Đoạn từ giáp đất ông Diện Lan đến hết đất anh Việt thôn Cây Thị</t>
  </si>
  <si>
    <t>Đoạn ngã ba đường Tây - Lĩnh - Hồng (đất ông Việt thôn Nam Nhe) đến  đất ông Lớn (thôn Hoàng Nam)</t>
  </si>
  <si>
    <t>16.16</t>
  </si>
  <si>
    <t>16.17</t>
  </si>
  <si>
    <t>16.18</t>
  </si>
  <si>
    <t>16.19</t>
  </si>
  <si>
    <t>16.20</t>
  </si>
  <si>
    <t>16.21</t>
  </si>
  <si>
    <t>Đoạn ngã ba đường 8 cũ (đất ông Viện, Long thôn Kim Thành) đến hết đất ông Thiện thôn Hà Chua</t>
  </si>
  <si>
    <t>16.22</t>
  </si>
  <si>
    <t>Đoạn ngã ba đường 8 cũ (đất ông Anh thôn Kim Thành) đến hết đất ông Sơn Đào thôn Hà Chua</t>
  </si>
  <si>
    <t>16.23</t>
  </si>
  <si>
    <t>Đoạn từ đất hộ ông Bảo thôn Hà Chua đến đất ông Hùng thôn Hà Chua)</t>
  </si>
  <si>
    <t>16.24</t>
  </si>
  <si>
    <t>Đoạn ngã ba đường sang Trung Lưu (đất ông Hải) đến hết đất ông Đông thôn Kim Thành</t>
  </si>
  <si>
    <t>16.25</t>
  </si>
  <si>
    <t>Kế tiếp đất ông Sơn Đào thôn Hà Chua đến hết đất bà Ngọc Hà Chua</t>
  </si>
  <si>
    <t>16.26</t>
  </si>
  <si>
    <t>16.27</t>
  </si>
  <si>
    <t>Các trục đường bê tông tại thôn Hà Chua; Kim Thành; Khí Tượng; Hồ Vậy</t>
  </si>
  <si>
    <t>16.28</t>
  </si>
  <si>
    <t>Các tuyến đường còn lại tái định cư Hà Tân</t>
  </si>
  <si>
    <t>16.29</t>
  </si>
  <si>
    <t>Các tuyến đường còn lại của các thôn Hoàng Nam, Cây Chanh, Nam nhe</t>
  </si>
  <si>
    <t>16.30</t>
  </si>
  <si>
    <t>Các tuyến đường còn lại của các thôn Cây Tắt, Tân Thủy, Hồ Sen, Cây Thị;</t>
  </si>
  <si>
    <t>16.31</t>
  </si>
  <si>
    <t>Các tuyến đường còn lại thôn Trung Lưu</t>
  </si>
  <si>
    <t>16.32</t>
  </si>
  <si>
    <t>Các tuyến đường nội bộ hạ tầng kỹ thuật khu vực cổng B thôn Cây Tắt</t>
  </si>
  <si>
    <t>16.33</t>
  </si>
  <si>
    <t>Đường Quốc lộ 281</t>
  </si>
  <si>
    <t>16.34</t>
  </si>
  <si>
    <t>Đường vào khu tái định cư thôn Tân Thủy</t>
  </si>
  <si>
    <t>16.35</t>
  </si>
  <si>
    <t xml:space="preserve">Đường Cứu hộ từ Khu Tái Định cứ đến hết đất thôn Cây Thị      </t>
  </si>
  <si>
    <t>16.36</t>
  </si>
  <si>
    <t xml:space="preserve">Đường cứu hộ từ hết đất thôn Cây Thị đến hết thôn Trung Lưu       </t>
  </si>
  <si>
    <t>16.37</t>
  </si>
  <si>
    <t>16.38</t>
  </si>
  <si>
    <t>16.39</t>
  </si>
  <si>
    <t>Xã Sơn Trung</t>
  </si>
  <si>
    <t>Quốc Lộ 8A( tính từ mốc lộ giới trở ra)</t>
  </si>
  <si>
    <t>Đường Mương cũ</t>
  </si>
  <si>
    <t>Đoạn từ đất ông Hanh (thôn Mai Hà) đến đường Hồ Chí Minh</t>
  </si>
  <si>
    <t xml:space="preserve">Đường 8 cũ </t>
  </si>
  <si>
    <t>Đoạn 1 : Đoạn từ ranh giới thị trấn Phố Châu, xã Sơn Trung đến hết đất ông Hải (thôn Mai Hà)</t>
  </si>
  <si>
    <t>Đoạn 2 : Tiếp đó đến Cầu Chui đường Hồ Chí Minh</t>
  </si>
  <si>
    <t xml:space="preserve">Đoạn 3 : Tiếp đó đến đường Trung - Phú - Hàm                     </t>
  </si>
  <si>
    <t xml:space="preserve">Đoạn 4 : Tiếp đó đến trạm bơm Sơn Bằng                           </t>
  </si>
  <si>
    <t>Đường Quốc Lộ 8C</t>
  </si>
  <si>
    <t>Đoạn 1 : Từ đường nhựa Trung Thịnh đến hết đất sân bóng thôn 13 xã Sơn Trung</t>
  </si>
  <si>
    <t>Đoạn 2 : Tiếp đó đến cầu Cựa Trộ</t>
  </si>
  <si>
    <t>Đoạn 3 : Tiếp đó đến hết đất khu mộ Hải Thượng Lãn Ông</t>
  </si>
  <si>
    <t>Đoạn 4 : Tiếp đó đến giáp ranh giới Sơn Giang</t>
  </si>
  <si>
    <t>Đường Trung - Phú - Hàm (HL - 07)</t>
  </si>
  <si>
    <t>Đoạn 2 : Tiếp đó đến đường QL 8A</t>
  </si>
  <si>
    <t>Đường Trung - Phú - Phúc</t>
  </si>
  <si>
    <t>Đoạn từ cầu E xã Sơn Trung đến Quốc lộ 8A</t>
  </si>
  <si>
    <t>17.8</t>
  </si>
  <si>
    <t>Đoạn từ giáp đất bà Liệu thôn Long Đình (thôn 4 cũ) đến ngã tư Cầu E thôn Hà Tràng (thôn 2 cũ)</t>
  </si>
  <si>
    <t>17.9</t>
  </si>
  <si>
    <t>Đoạn từ hết đất bà Liệu thôn Long Đình đến đường Trị Chợ Rạp</t>
  </si>
  <si>
    <t>17.10</t>
  </si>
  <si>
    <t>17.11</t>
  </si>
  <si>
    <t>Đoạn từ đường Hồ Chí Minh đến hết đất ông Chinh  thôn Tân Trang (thôn 11 cũ)</t>
  </si>
  <si>
    <t>17.12</t>
  </si>
  <si>
    <t xml:space="preserve">Đoạn từ đường Hồ Chí Minh đến hết đất bà Hương thôn Hải Thượng (thôn 17 cũ) </t>
  </si>
  <si>
    <t>17.13</t>
  </si>
  <si>
    <t>Các trục đường bê tông thôn Hà Tràng; Hồ Sơn; Long Đình; Hải Thượng; Mai Hà</t>
  </si>
  <si>
    <t>17.14</t>
  </si>
  <si>
    <t>Đoạn từ giáp đất ông Dương đến hết đất ông Lục (thôn Lâm Thành)</t>
  </si>
  <si>
    <t>17.15</t>
  </si>
  <si>
    <t>Đoạn từ đường Hồ Chí Minh (ngã tư bưu điện) đến đường mương cũ (đất thầy Dũng)</t>
  </si>
  <si>
    <t>17.16</t>
  </si>
  <si>
    <t>Đoạn từ đường Hồ Chí Minh (đất ông Liệu) đến đường mương cũ (đất ông Toàn)</t>
  </si>
  <si>
    <t>17.17</t>
  </si>
  <si>
    <t>Các trục đường trong khu tái định cư đường Hồ Chí Minh thuộc xã Sơn Trung</t>
  </si>
  <si>
    <t>17.18</t>
  </si>
  <si>
    <t>17.19</t>
  </si>
  <si>
    <t>Xã Sơn Bằng</t>
  </si>
  <si>
    <t>Đoạn 1: Cầu nầm đến Cầu Sơn Bằng</t>
  </si>
  <si>
    <t>Đoạn 2: Tiếp đó đến ngã ba rú Hoa Bảy</t>
  </si>
  <si>
    <t>Đoạn 3: Tiếp đó đến đầu ranh giới xã Sơn Trung</t>
  </si>
  <si>
    <t>Đoạn 1 : Đoạn từ tiếp giáp xã Sơn Trung đến hết đất ông Thái Định</t>
  </si>
  <si>
    <t xml:space="preserve">Đoạn 2: Tiếp đó đến đường QL 8A                                    </t>
  </si>
  <si>
    <r>
      <rPr>
        <b/>
        <sz val="10"/>
        <rFont val="Times New Roman"/>
        <family val="1"/>
      </rPr>
      <t xml:space="preserve">Đường Bằng - Phúc - Thủy (HL - 08): </t>
    </r>
    <r>
      <rPr>
        <sz val="10"/>
        <rFont val="Times New Roman"/>
        <family val="1"/>
      </rPr>
      <t>Đoạn thuộc xã Sơn Bằng</t>
    </r>
  </si>
  <si>
    <t xml:space="preserve">Đoạn từ tràn Phúc đụt đến đường vào đất bà Quế, ông Báo </t>
  </si>
  <si>
    <t>Đoạn từ giáp đất ông Đạm đến đường vào Hội quán đất ông Thanh Uyên</t>
  </si>
  <si>
    <t>Đoạn từ giáp đất ông Hà đến đường ông Tý</t>
  </si>
  <si>
    <t>Đoạn từ giáp đất ông Tý đến hết đất ông Phúc</t>
  </si>
  <si>
    <t>Đoạn từ Ngã tư tràn vào đất bà Quế đến Ngã tư vào đất ông Hanh</t>
  </si>
  <si>
    <t>18.9</t>
  </si>
  <si>
    <t>18.10</t>
  </si>
  <si>
    <t>Đoạn từ Quốc lộ 8A đến đất bà Huệ</t>
  </si>
  <si>
    <t>18.11</t>
  </si>
  <si>
    <t>Đoạn từ tiếp đất bà Huệ đến hội quán Phúc Đình</t>
  </si>
  <si>
    <t>18.12</t>
  </si>
  <si>
    <t>Đoạn từ Quốc lộ 8A đến cầu Mụ Bóng</t>
  </si>
  <si>
    <t>18.13</t>
  </si>
  <si>
    <t>Đoạn từ giáp đất ông Đạm - thầy Tinh đến hết đất Hội quán</t>
  </si>
  <si>
    <t>18.14</t>
  </si>
  <si>
    <t xml:space="preserve">Đoạn từ hết đất ông Đạm đến hết đất ông Hanh </t>
  </si>
  <si>
    <t>18.15</t>
  </si>
  <si>
    <t>Đoạn từ đất ông Châu ( thôn Chùa) đến hội quán thôn Mãn Tâm và đến đất ông Hải (thôn Mãn Tâm)</t>
  </si>
  <si>
    <t>18.16</t>
  </si>
  <si>
    <t>Từ đất ông Luận (thôn Thanh Uyên) đến hết đất ông Thành (thôn Cự Sơn)</t>
  </si>
  <si>
    <t>18.17</t>
  </si>
  <si>
    <t>Từ đất ông Thành (thôn Cự Sơn) đến ngã ba ruộng Lùng, hết đất ông Tình (thôn Lai Thịnh)</t>
  </si>
  <si>
    <t>18.18</t>
  </si>
  <si>
    <t>Từ tràn Phúc Đụt đến hết đất ông Thế (thôn Lai Thịnh)</t>
  </si>
  <si>
    <t>18.19</t>
  </si>
  <si>
    <t>Từ đất Ông Tý đến hết đất Bà Địu (Ngã tư Bà Địu)</t>
  </si>
  <si>
    <t>18.20</t>
  </si>
  <si>
    <t>Từ đất ông Phúc đến Ngã ba Ông Dương</t>
  </si>
  <si>
    <t>18.21</t>
  </si>
  <si>
    <t>Từ Cầu Mụ Bóng đến ngã tư Hội Quán Thanh Uyên</t>
  </si>
  <si>
    <t>18.22</t>
  </si>
  <si>
    <t>Từ ngã ba đát Bà Minh đến hết đất ông Quang (Ngã ba)</t>
  </si>
  <si>
    <t>18.23</t>
  </si>
  <si>
    <t>Từ Ngã tư đất ông Hóa đến Ngã ba đất ông Anh</t>
  </si>
  <si>
    <t>18.24</t>
  </si>
  <si>
    <t>Từ ngã ba đất ông Thự đến ngã ba đất ông Lanh</t>
  </si>
  <si>
    <t>18.25</t>
  </si>
  <si>
    <t>Từ ngã tư đất ông Tý đến Ngã ba đất ông Khương</t>
  </si>
  <si>
    <t>18.26</t>
  </si>
  <si>
    <t>Ngã ba Hội Quán Đông sơn đến Ngã ba đường 8 cũ</t>
  </si>
  <si>
    <t>18.27</t>
  </si>
  <si>
    <t>Ngã ba ông Hân đến ngã ba ông Vững</t>
  </si>
  <si>
    <t>18.28</t>
  </si>
  <si>
    <t>18.29</t>
  </si>
  <si>
    <t>18.30</t>
  </si>
  <si>
    <t>18.31</t>
  </si>
  <si>
    <t>Xã Sơn Bình</t>
  </si>
  <si>
    <t>Đoạn 1 : Quốc lộ 8A (tính từ mốc lộ giới trở ra) : Kế tiếp cuối Ngã ba nhà máy gạch Tuy Nen đến hết đất Ban quản lý rừng phòng hộ SNP</t>
  </si>
  <si>
    <t>Đoạn 2 : Tiếp đó đến ngã ba đất anh Đàn (Sơn Bình)</t>
  </si>
  <si>
    <t>Đoạn 3 : Tiếp đó đến hết ranh giới xã Sơn Châu</t>
  </si>
  <si>
    <t>Đường Bình Thuỷ Mai (HL - 10):</t>
  </si>
  <si>
    <t>Đoạn thuộc địa phận xã Sơn Bình</t>
  </si>
  <si>
    <t>Đường Châu - Bình</t>
  </si>
  <si>
    <t>Đoạn 1: Đoạn kế tiếp quán ông Mộ đến hết đất trường tiểu học Sơn Bình</t>
  </si>
  <si>
    <t xml:space="preserve">Đoạn 2: Tiếp đó đến Quốc lộ 8A </t>
  </si>
  <si>
    <t>Đường Bình Trà</t>
  </si>
  <si>
    <t>Đoạn 1: Đoạn từ dốc thôn Cửa Ông (thôn 15) đến hết đất ông Phấn thôn 4</t>
  </si>
  <si>
    <t>Đoạn 2: Tiếp đó đến UBND xã Sơn Bình</t>
  </si>
  <si>
    <t>Đoạn 3: Ngã tư ông Thược đến ranh giới xã Sơn Trà</t>
  </si>
  <si>
    <t>Đoạn từ giáp đất ông Luận thôn 6 đến (hết đất trường Hồ Tùng Mậu thôn 2) Ngã ba đất bà Thơm</t>
  </si>
  <si>
    <t>Các trục đường bê tông thôn 6</t>
  </si>
  <si>
    <t>19.7</t>
  </si>
  <si>
    <t>Các trục đường đất, cấp phối còn lại của thôn 6</t>
  </si>
  <si>
    <t>19.8</t>
  </si>
  <si>
    <t>Đường liên thôn 2-3: Đoạn từ đất ông Thân đến Ngã ba đường Châu Bình đất bà Báo</t>
  </si>
  <si>
    <t>19.9</t>
  </si>
  <si>
    <t>19.10</t>
  </si>
  <si>
    <t>Xã Sơn Trường</t>
  </si>
  <si>
    <t>Đoạn từ ranh giới xã Sơn Hàm (Sơn Phú) đến đập Cốc Truống, thôn 3</t>
  </si>
  <si>
    <t>Tiếp đó đến hết đất xã Sơn Trường</t>
  </si>
  <si>
    <t>Từ đường Hồ Chí Minh đến hết đất ông Toại</t>
  </si>
  <si>
    <t>tiếp đó đến giáp xã Sơn Mai</t>
  </si>
  <si>
    <t>Đường 71 đoạn khe Cấy đến đường Hồ Chí Minh</t>
  </si>
  <si>
    <t>Đường 71 đoạn qua thôn 3</t>
  </si>
  <si>
    <t>Đường 71 đoạn qua thôn 7</t>
  </si>
  <si>
    <t>Đường 71 đoạn qua thôn 10</t>
  </si>
  <si>
    <t>Đường Phúc - Trường: Đoạn từ đường Hồ Chí Minh đến ranh giới xã Sơn Phúc, Sơn Trường</t>
  </si>
  <si>
    <t xml:space="preserve">Các trục đường bê tông nối đường Hồ Chí Minh (thôn 2, thôn 3)  </t>
  </si>
  <si>
    <t>21</t>
  </si>
  <si>
    <t>Xã Sơn Kim 2</t>
  </si>
  <si>
    <t>Đường Quốc lộ 281 Sơn Kim 2</t>
  </si>
  <si>
    <t>Đoạn ranh giới thị trấn Tây Sơn đi qua thô Kim Bình, thôn Chế Biến đến đỉnh dóc 72.</t>
  </si>
  <si>
    <t>Đoạn từ đỉnh dóc 72 đi qua thôn Làng Chè, thôn Thượng Kim đến Cầu Khe Lành.</t>
  </si>
  <si>
    <t>Đoạn từ cầu Khe Lành thôn Làng Chè đến Trạm Kiểm lâm Chi Lời thôn Thanh Dũng.</t>
  </si>
  <si>
    <t>Đường 177 Sơn Kim 2</t>
  </si>
  <si>
    <t>Đoạn từ cầu Đại Kim đi qua thôn Quyết Thắng đến rú Đền, ra cầu Trốc Vạc thôn Quyết Thắng.</t>
  </si>
  <si>
    <t xml:space="preserve">Đoạn từ dốc rú Đền đến hết đất ông Thọ thôn Chế Biến </t>
  </si>
  <si>
    <t>Tiếp đó đến ngõ ông Hồng thôn Chế Biến (sân vận động)</t>
  </si>
  <si>
    <t>Từ cầu Trưng 1 đến đất ông Soái Kim Bình</t>
  </si>
  <si>
    <t>Hết đất ông Chiểu thôn Làng Chè đi qua thôn Tiền Phong đến giáp đất nhà văn hoá  thôn Thanh Dũng.</t>
  </si>
  <si>
    <t>Đoạn đường bê tông từ đất ông Phượng thôn Quyết Thắng qua làng An Nghĩa đến giáp đất ông Thống (Trốc Vạc)</t>
  </si>
  <si>
    <t>Đoạn đường từ cầu Đá Đón 2 đến cầu Bò Lội thôn Tiền Phong.</t>
  </si>
  <si>
    <t xml:space="preserve">Đoạn nga ba làng Chè đến chị Hiền Quốc thôn Thượng Kim. </t>
  </si>
  <si>
    <t>Đoạn từ ngã ba đất ông Lực thôn Quyết Thắng đến vào Khe Cong đến Cổng chào thôn Hạ Vàng.</t>
  </si>
  <si>
    <t>Đoạn từ đường nhựa giáp đất bà Tân  đến hết đất ông Vĩnh thôn Hạ Vàng.</t>
  </si>
  <si>
    <t xml:space="preserve">Đoạn từ ông Chỉ đến hết đất ông Thành </t>
  </si>
  <si>
    <t>Đoạn từ đất chị Nga thôn Hạ Vàng đến hết đất ông Đào thôn Hạ Vàng.</t>
  </si>
  <si>
    <t>Đoạn từ đất bà Cúc thôn Chế Biến đến hết đất ông Cầu thôn Chế Biến.</t>
  </si>
  <si>
    <t>Đoạn từ đất ông Huân đến hết đất bà Tần thôn Chế Biến</t>
  </si>
  <si>
    <t>Đoạn từ đất bà Dung Chinh thôn Chế Biến đến hết đất bà Xuân Quyền thôn Làng Chè</t>
  </si>
  <si>
    <t>21.13</t>
  </si>
  <si>
    <t>21.14</t>
  </si>
  <si>
    <t>21.15</t>
  </si>
  <si>
    <t>21.16</t>
  </si>
  <si>
    <t>Đường 135 Kim Bình đi Kim Thịnh (TT Tây Sơn) từ ngã ba ông Trọng đến hết đất ông Lý (Kim Bình)</t>
  </si>
  <si>
    <t>21.17</t>
  </si>
  <si>
    <t>Đường 135 từ trường Mầm Non Thượng Kim đến hết đất ông Lân (Làng Chè)</t>
  </si>
  <si>
    <t>21.18</t>
  </si>
  <si>
    <t>Đường 135 từ giáp đất anh Huy đến hết đất bà Lý (Làng Chè)</t>
  </si>
  <si>
    <t>21.19</t>
  </si>
  <si>
    <t>21.20</t>
  </si>
  <si>
    <t>22</t>
  </si>
  <si>
    <t>Xã Sơn Phú</t>
  </si>
  <si>
    <t>22.1</t>
  </si>
  <si>
    <t>22.2</t>
  </si>
  <si>
    <t>Đoạn 2 : Tiếp đó đến hết đất ông Mạo</t>
  </si>
  <si>
    <t>22.3</t>
  </si>
  <si>
    <t>22.4</t>
  </si>
  <si>
    <t>Đoạn 1: Đoạn từ hon đa Phú Tài đến tiếp giáp đất ông Tao (bà Trinh)</t>
  </si>
  <si>
    <t>22.5</t>
  </si>
  <si>
    <t>Đoạn 1: Lối 2, lối 3 của đoạn từ đất ông Tao (bà Trinh) đến hết đất ông Quý</t>
  </si>
  <si>
    <t>22.6</t>
  </si>
  <si>
    <t>Đoạn từ giáp đất ông Tiến đến hết đất bà Thái</t>
  </si>
  <si>
    <t>22.7</t>
  </si>
  <si>
    <t>22.8</t>
  </si>
  <si>
    <t>Đoạn từ giáp đất ông Huỳnh (Tám) đến hết đất ông Tuấn (Huấn)</t>
  </si>
  <si>
    <t>22.9</t>
  </si>
  <si>
    <t>Đoạn từ giáp đất anh Sơn qua đất ông Linh đến hết đất ông Lê Mận</t>
  </si>
  <si>
    <t>22.10</t>
  </si>
  <si>
    <t>Đoạn từ giáp đất ông Đường (Lệ) đến hết đất ông Võ Tâm</t>
  </si>
  <si>
    <t>22.11</t>
  </si>
  <si>
    <t>Đoạn kế tiếp từ ngã ba đất ông Tâm đến hết đất ông Cúc</t>
  </si>
  <si>
    <t>22.12</t>
  </si>
  <si>
    <t>Đoạn từ sân bóng thôn Cửa Nương đến ngã ba đất ông Quyền</t>
  </si>
  <si>
    <t>22.13</t>
  </si>
  <si>
    <t>Đoạn 1 : Đoạn từ giáp đất ông Cao Đạo đến ngã ba ngõ ông Khâm</t>
  </si>
  <si>
    <t>22.14</t>
  </si>
  <si>
    <t>Đoạn 1: Kế tiếp đất ông Cao Đạo đến ngã ba đất ông Lộc</t>
  </si>
  <si>
    <t>22.15</t>
  </si>
  <si>
    <t>Đoạn 1: Kế tiếp ngã ba đất ông Lộc qua sân bóng đến ngã ba đất anh Hùng (Niềm)</t>
  </si>
  <si>
    <t>Đoạn 2: Tiếp đó đến đất thị trấn Phố Châu</t>
  </si>
  <si>
    <t>22.16</t>
  </si>
  <si>
    <t>Đoạn từ giáp đất bà Toại đến cổng làng thôn 4</t>
  </si>
  <si>
    <t>22.17</t>
  </si>
  <si>
    <t>Đoạn từ ngã ba đất anh Đường (Thể) đến ngã ba ngõ Anh Khâm</t>
  </si>
  <si>
    <t>22.18</t>
  </si>
  <si>
    <t>Đoạn trường mầm non đến ngã ba đất bà Hường (Lục)</t>
  </si>
  <si>
    <t>22.19</t>
  </si>
  <si>
    <t>Đoạn từ thôn Hồng Kỳ đến ngã ba đất ông Huế</t>
  </si>
  <si>
    <t>22.20</t>
  </si>
  <si>
    <t>Các trục đường còn lại thôn An Phú</t>
  </si>
  <si>
    <t>22.21</t>
  </si>
  <si>
    <t>Đoạn từ đất trạm y tế đến Cầu Hồ</t>
  </si>
  <si>
    <t>22.22</t>
  </si>
  <si>
    <t>Đoạn từ ngã ba đất ông Hòa (Thơ) đến ngã ba đất ông Tính (Tịnh)</t>
  </si>
  <si>
    <t>22.23</t>
  </si>
  <si>
    <t xml:space="preserve">Đoạn 1 : Đoạn kế tiếp từ ngã ba ngõ anh Sơn (Liên) đến Đài Liệt Sỹ </t>
  </si>
  <si>
    <t>Đoạn 2: Tiếp đó đến Cầu Liên Hương</t>
  </si>
  <si>
    <t>22.24</t>
  </si>
  <si>
    <t>Đoạn từ giáp đất ông Trinh đến bến Lăng</t>
  </si>
  <si>
    <t>22.25</t>
  </si>
  <si>
    <t>Đoạn từ đường vào Hội Quán thôn 10 đến hết đất ông Đệ</t>
  </si>
  <si>
    <t>22.26</t>
  </si>
  <si>
    <t>Đoạn từ giáp đất anh Tài Phương đến ngã ba đất anh Hoan (Dược)</t>
  </si>
  <si>
    <t>22.27</t>
  </si>
  <si>
    <t>Đoạn từ ngã ba đất anh Hoan (Dược) đến hết đất ông Tý</t>
  </si>
  <si>
    <t>22.28</t>
  </si>
  <si>
    <t>Đoạn từ đất ông Hóa đến giáp ngõ anh Hậu (Mậu)</t>
  </si>
  <si>
    <t>22.29</t>
  </si>
  <si>
    <t>Đoạn từ đất ông Thái (Lệ) đến ngã ba đất ông Tùng thôn 9</t>
  </si>
  <si>
    <t>22.30</t>
  </si>
  <si>
    <t>Đoạn từ ngõ anh Hậu (Mậu) đến sân bóng thôn 9</t>
  </si>
  <si>
    <t>22.31</t>
  </si>
  <si>
    <t>Đoạn từ giáp đất ông Tùng đến hết đất Hội Quán thôn 9</t>
  </si>
  <si>
    <t>Tiếp đó đến ngã ba đất anh Dũng</t>
  </si>
  <si>
    <t>22.32</t>
  </si>
  <si>
    <t>Đoạn từ giáp đất anh Hóa đến giáp nghĩa địa Cơn Dền</t>
  </si>
  <si>
    <t>22.33</t>
  </si>
  <si>
    <t>Đoạn từ giáp đất bà Lý đến Cầu Đập</t>
  </si>
  <si>
    <t>22.34</t>
  </si>
  <si>
    <t>Đoạn từ Sân bóng thôn 10 đến hết đất chị Soa</t>
  </si>
  <si>
    <t>22.35</t>
  </si>
  <si>
    <t>Đoạn từ Cầu Liên Hương đến hết đất ông Tịnh (Xuân)</t>
  </si>
  <si>
    <t>22.36</t>
  </si>
  <si>
    <t>22.37</t>
  </si>
  <si>
    <t>22.38</t>
  </si>
  <si>
    <t>22.39</t>
  </si>
  <si>
    <t>23</t>
  </si>
  <si>
    <t>Xã Sơn Lĩnh</t>
  </si>
  <si>
    <t>23.1</t>
  </si>
  <si>
    <t>Đường Tây -  Lĩnh - Hồng (HL-03): Ranh giới Sơn Tây, Sơn Lĩnh đến Nhà VH thôn 5</t>
  </si>
  <si>
    <t>Từ Nhà văn hóa thôn 5 đến cầu Xai Phố</t>
  </si>
  <si>
    <t>23.2</t>
  </si>
  <si>
    <t>Đường Giang - Lâm - Lĩnh (HL - 05)</t>
  </si>
  <si>
    <t>Từ cầu Tràn đến đường Tây - Lĩnh -Hồng</t>
  </si>
  <si>
    <t>23.3</t>
  </si>
  <si>
    <t>Đường từ ngã ba đất bà Phượng thôn 1 đến ngã 3 đất ông Lâm Thôn 4</t>
  </si>
  <si>
    <t>23.4</t>
  </si>
  <si>
    <t>Đường Cộc Tre ra Trại Hươu (xã Quang Diệm)</t>
  </si>
  <si>
    <t>23.5</t>
  </si>
  <si>
    <t>Độ rộng đường ≥5 m (thôn 1,2,3,4,6)</t>
  </si>
  <si>
    <t>Độ rộng đường ≥5 m (thôn 5, thôn 7)</t>
  </si>
  <si>
    <t>VI</t>
  </si>
  <si>
    <t>HUYỆN CAN LỘC</t>
  </si>
  <si>
    <t>Xã Khánh Lộc (cũ)</t>
  </si>
  <si>
    <t>ĐT.548</t>
  </si>
  <si>
    <t>Đoạn qua địa phận xã Khánh Lộc (phía Bắc)</t>
  </si>
  <si>
    <t>Đoạn qua địa phận xã Khánh Lộc (phía Nam)</t>
  </si>
  <si>
    <t>ĐH.36</t>
  </si>
  <si>
    <t>Ngã ba chợ Đình bán kính 200m</t>
  </si>
  <si>
    <t>Đoạn còn lại qua xã Khánh Lộc</t>
  </si>
  <si>
    <t>Tuyến từ ĐT.548 đến giáp đường Khánh - Thị</t>
  </si>
  <si>
    <t>Tuyến từ đường Khánh - Thị đến hết xóm Kiều Mộc</t>
  </si>
  <si>
    <t>Đường Khánh - Vượng (Từ ĐT.548 đi Vân Cửu)</t>
  </si>
  <si>
    <t>Xã Vĩnh Lộc (cũ)</t>
  </si>
  <si>
    <t>Từ Cầu Nậy đến giáp cầu Nhe</t>
  </si>
  <si>
    <t>Tiếp đến giáp xã Yên Lộc</t>
  </si>
  <si>
    <t>Tuyến từ ĐH.36 đi qua Chợ Nhe đến hết đất ông Chiến thôn Hạ Triều</t>
  </si>
  <si>
    <t>Tiếp đến giáp đất xã Thượng Lộc</t>
  </si>
  <si>
    <t xml:space="preserve">Đường từ ĐH.36 đất ông Tuấn thôn Hạ Triều đến giáp xã Gia Hanh </t>
  </si>
  <si>
    <t>Xã Yên Lộc (cũ)</t>
  </si>
  <si>
    <t>Đoạn qua xã Yên Lộc</t>
  </si>
  <si>
    <t>Từ ngã tư Giếng Mới đến Huyện lộ 36</t>
  </si>
  <si>
    <t>Từ ngã tư xóm 2 đến giáp đường ĐH.36</t>
  </si>
  <si>
    <t>Độ rộng đường ≥ 3 m đến &lt;5m</t>
  </si>
  <si>
    <t>Xã Kim Lộc (cũ)</t>
  </si>
  <si>
    <t xml:space="preserve">Quốc Lộ 15A Đoạn qua xã Song Lộc </t>
  </si>
  <si>
    <t xml:space="preserve">Đoạn qua xã Kim Lộc </t>
  </si>
  <si>
    <t>Quốc Lộ 281</t>
  </si>
  <si>
    <t>Đoạn từ giáp cầu Chợ Vy đến giáp trạm Y tế xã</t>
  </si>
  <si>
    <t>Các đoạn còn lại đi qua xã Kim Lộc</t>
  </si>
  <si>
    <t>Đường từ Song - Kim - Đức Bình</t>
  </si>
  <si>
    <t>Từ giáp ĐH.34 đi qua thôn Phúc Lộc đến giáp đất xã Kim Lộc</t>
  </si>
  <si>
    <t>ĐH.34 đoạn qua xã Kim Lộc</t>
  </si>
  <si>
    <t>Xã Song Lộc (cũ)</t>
  </si>
  <si>
    <t>Đoạn từ cầu Cây Khế đến hết đất ông Nguyễn Quốc Việt</t>
  </si>
  <si>
    <t xml:space="preserve">Đoạn còn lại đi qua xã Song Lộc </t>
  </si>
  <si>
    <t xml:space="preserve">Tuyến từ giáp ĐH.34 thôn Tam Đình đến giáp đất xã Trường Lộc </t>
  </si>
  <si>
    <t>ĐH.34 đoạn từ đất Võ Thế Uy thôn Đông Vinh đến giáp đất ông Hồ Quang Nhật thôn Phúc Lộc</t>
  </si>
  <si>
    <t>ĐH.34 các đoạn còn lại</t>
  </si>
  <si>
    <t>Xã Trường Lộc (cũ)</t>
  </si>
  <si>
    <t>2.3.1</t>
  </si>
  <si>
    <t>Đoạn từ đất bà Hoàng Thị Lài thôn Tân Tiến đến giáp đất xã Song Lộc</t>
  </si>
  <si>
    <t>Đoạn tiếp theo đến giáp đất xã Yên Lộc</t>
  </si>
  <si>
    <t>2.3.2</t>
  </si>
  <si>
    <t>2.3.3</t>
  </si>
  <si>
    <t xml:space="preserve">Xã Quang Lộc </t>
  </si>
  <si>
    <t>Đoạn đi qua xã Quang Lộc</t>
  </si>
  <si>
    <t>ĐH.31</t>
  </si>
  <si>
    <t xml:space="preserve">Đoạn đi qua xã Quang Lộc. </t>
  </si>
  <si>
    <t xml:space="preserve">Đường Thị Sơn đoạn từ đất trường Mầm Non đến hết đất ông Nhuận thôn Yên Bình </t>
  </si>
  <si>
    <t>Đường Thị Sơn đoạn còn lại</t>
  </si>
  <si>
    <t xml:space="preserve">Độ rộng đường ≥5 m. </t>
  </si>
  <si>
    <t>Độ rộng đường ≥ 3 m đến &lt;5 m.</t>
  </si>
  <si>
    <t xml:space="preserve">Độ rộng đường &lt; 3 m. </t>
  </si>
  <si>
    <t xml:space="preserve">Xã Thanh Lộc </t>
  </si>
  <si>
    <t>Đoạn từ đất Cây Xăng đến hết đất ông Nguyễn Huệ thôn Hợp Sơn (bám Quốc lộ 281)</t>
  </si>
  <si>
    <t>Các đoạn còn lại đi qua xã Thanh Lộc</t>
  </si>
  <si>
    <t>Đường từ ngã ba giáp Quốc lộ 281 đi qua nhà thờ giáo xứ Yên Mỹ đến giáp xã Yên Lộc</t>
  </si>
  <si>
    <t xml:space="preserve">Xã Tùng Lộc </t>
  </si>
  <si>
    <t>Đoạn từ giáp xã Thuần Thiện đến giáp Kênh T9</t>
  </si>
  <si>
    <t>Tiếp theo đến giáp đường vào thôn Liên Tài Năng</t>
  </si>
  <si>
    <t>Tiếp theo đến hết đất xã Tùng Lộc</t>
  </si>
  <si>
    <t>Tuyến từ ĐT.548 đi qua thôn Đông - Tây Vinh đến giáp đê Tả Nghèn</t>
  </si>
  <si>
    <t>Tuyến từ ĐT.548 đến giáp đất xã Hồng Lộc, huyện Lộc Hà</t>
  </si>
  <si>
    <t>Tuyến từ ĐT.548 đi qua Phú Thọ đến giáp đê Tả Nghèn</t>
  </si>
  <si>
    <t>5.6</t>
  </si>
  <si>
    <t>Tuyến từ đường ĐT.548 đến hết NVH thôn Nam Tân Dân</t>
  </si>
  <si>
    <t>Tiếp đến tiếp giáp đê Tả Nghèn</t>
  </si>
  <si>
    <t xml:space="preserve">Xã Trung Lộc </t>
  </si>
  <si>
    <t>Từ giáp đất xã Khánh Lộc đến hết đất ông Nguyễn Quang</t>
  </si>
  <si>
    <t>Tiếp đến giáp đường vào nhà ông Bính</t>
  </si>
  <si>
    <t>Tiếp đến hết đất bà Phùng Thị Hiền thôn Minh Hương (phía Đông)</t>
  </si>
  <si>
    <t>Tiếp đến hết đất Bưu điện văn hóa xã (phía Tây)</t>
  </si>
  <si>
    <t>Tiếp đến giáp thị trấn Đồng Lộc</t>
  </si>
  <si>
    <t>Từ trạm Y tế xã đến giáp ĐH.37 thôn Tân Mỹ</t>
  </si>
  <si>
    <t>ĐH.37</t>
  </si>
  <si>
    <t xml:space="preserve">Xã Vượng Lộc </t>
  </si>
  <si>
    <t>Quốc lộ 1A:  Đoạn qua địa phận xã Vượng Lộc</t>
  </si>
  <si>
    <t>Đoạn trung tâm UBND xã Vượng Lộc (bán kính 200m về 2 phía)</t>
  </si>
  <si>
    <t xml:space="preserve">Các đoạn còn lại đi qua xã Vượng Lộc </t>
  </si>
  <si>
    <t>Tuyến từ QL 1A qua thôn Hồng Vượng, thôn Thái Hòa đến đường Quốc lộ 281</t>
  </si>
  <si>
    <t>Tuyến từ QL 1A qua thôn Làng Lau, thôn Đông Huề đến đường Quốc lộ 281</t>
  </si>
  <si>
    <t xml:space="preserve">Xã Xuân Lộc </t>
  </si>
  <si>
    <t>Đoạn qua xã Xuân Lộc</t>
  </si>
  <si>
    <t>Từ giáp đất thị trấn Nghèn đến hết đất ông Tuế thôn Văn Thịnh</t>
  </si>
  <si>
    <t>Tiếp đến giáp đất ông Nhung thôn Văn Cử</t>
  </si>
  <si>
    <t>Tiếp đến giáp xã Quang Lộc</t>
  </si>
  <si>
    <t>Tuyến từ ĐH.37 đi qua NVH thôn Mai Long đến giáp Quốc lộ 15B</t>
  </si>
  <si>
    <t>Tiếp đến giáp đất xã Trung Lộc</t>
  </si>
  <si>
    <t>Tuyến đường tránh phía Đông Khu di tích ngã ba Đồng Lộc đoạn qua xã Xuân Lộc</t>
  </si>
  <si>
    <t>Xã Gia Hanh</t>
  </si>
  <si>
    <t>Từ giáp đất xã Thượng Lộc đến hết đất ở ông Luật thôn Trung Ngọc</t>
  </si>
  <si>
    <t>Tiếp đến hết đất ở bà Biển thôn Trung Ngọc</t>
  </si>
  <si>
    <t>Tiếp đến giáp đất xã Phú Lộc</t>
  </si>
  <si>
    <t>Tuyến Từ cầu Bàu Khoai đến giáp ngã ba Bồ Bồ</t>
  </si>
  <si>
    <t>Tuyến giáp đường Quốc lộ 15A, Bưu điện VH xã đến ngã ba Cửa Hàng</t>
  </si>
  <si>
    <t xml:space="preserve">Xã Mỹ Lộc </t>
  </si>
  <si>
    <t>Quốc Lộ 15A</t>
  </si>
  <si>
    <t>Đoạn từ giáp xã Đồng Lộc đến giáp xã Sơn Lộc (theo hướng đi về  khe giao)</t>
  </si>
  <si>
    <t>Quốc Lộ 15B</t>
  </si>
  <si>
    <t>Đoạn qua xã Mỹ Lộc</t>
  </si>
  <si>
    <t>Đường từ kênh Khe Út qua xóm Sơn Thuỷ đến quốc lộ 15B</t>
  </si>
  <si>
    <t xml:space="preserve">Tuyến từ giáp đường miếu Cựa Miệu Thái Xá 1 đến hết đất ở ông Tám thôn Đô Hành </t>
  </si>
  <si>
    <t>Từ đất ở ông Tám đến hết đất ở ông Thành thôn Trại Tiểu</t>
  </si>
  <si>
    <t>Tuyến đường tránh phía Đông Khu di tích ngã ba Đồng Lộc đoạn qua xã Mỹ Lộc</t>
  </si>
  <si>
    <t xml:space="preserve">Xã Phú Lộc </t>
  </si>
  <si>
    <t>Từ giáp đất xã Song Lộc cũ đến tiếp giáp đất ông Hưởng, thôn Hồng Lam</t>
  </si>
  <si>
    <t xml:space="preserve">Tiếp đến hết đất trường Tiểu học Phú Lộc </t>
  </si>
  <si>
    <t>Tiếp đến giáp đất xã Gia hanh</t>
  </si>
  <si>
    <t>Tuyến từ Quốc lộ 15A đến tiếp giáp đất trại Minh Thuyết thôn Vĩnh Phú</t>
  </si>
  <si>
    <t xml:space="preserve">Xã Sơn Lộc </t>
  </si>
  <si>
    <t>Từ giáp đất huyện Hương Khê đến tiếp giáp đất ở ông Yên, thôn Khe Giao</t>
  </si>
  <si>
    <t>Tiếp đến giáp đường ĐH.31</t>
  </si>
  <si>
    <t>Tiếp đến giáp đất xã Mỹ Lộc</t>
  </si>
  <si>
    <t xml:space="preserve">Từ giáp đất xã Quang Lộc đến giáp đường ĐH.31 đi Quang Lộc </t>
  </si>
  <si>
    <t xml:space="preserve">Tiếp đến giáp đất xã Mỹ Lộc </t>
  </si>
  <si>
    <t>Từ giáp đất xã Quang Lộc đến giáp đất xã Việt Xuyên, huyện Thạch Hà</t>
  </si>
  <si>
    <t>Đoạn từ giáp đất xã Quang Lộc đến giáp đường Quốc lộ 15B</t>
  </si>
  <si>
    <t>Từ giáp đường Quốc lộ 15B đến hết đất ở ông Chuyên thôn Phúc Sơn</t>
  </si>
  <si>
    <t>Tiếp đến tiếp giáp đất ở ông Thắng thôn Khánh Sơn</t>
  </si>
  <si>
    <t>Tiếp đến giáp đường vào thôn Chi Lệ</t>
  </si>
  <si>
    <t>Tiếp đến giáp đường Quốc lộ 15 A</t>
  </si>
  <si>
    <t>Đường từ giáp Quốc Lộ 15B đi qua chợ Cường đến tiếp giáp đất ông Văn thôn Thịnh Lộc.</t>
  </si>
  <si>
    <t>Xã Thường Nga</t>
  </si>
  <si>
    <t>Từ giáp đất xã Đức Thanh, huyện Đức Thọ đến hết đất ở ông Huy, thôn Liên Minh</t>
  </si>
  <si>
    <t xml:space="preserve">Tiếp đến giáp đất xã Song Lộc </t>
  </si>
  <si>
    <t>Đoạn qua xã Thường Nga</t>
  </si>
  <si>
    <t>Tuyến từ giáp Quốc lộ 15A, ngã ba Quán Trại đến hết đất ở ông Thiệp, thôn Trà Lỉên</t>
  </si>
  <si>
    <t>Tuyến từ ngã ba Cố Nga đến cầu Đất Đỏ</t>
  </si>
  <si>
    <t xml:space="preserve">Xã Thiên Lộc </t>
  </si>
  <si>
    <t>Quốc Lộ 1A</t>
  </si>
  <si>
    <t>Đoạn qua địa phận xã Thiên Lộc</t>
  </si>
  <si>
    <t xml:space="preserve">Đường Thượng Trụ </t>
  </si>
  <si>
    <t>Đoạn từ giáp đất thị trấn Nghèn đến giáp đường vào cổng Trường dạy nghề Phạm Dương (cổng phía Bắc)</t>
  </si>
  <si>
    <t>Tiếp đến hết đất Công ty Thủy lợi</t>
  </si>
  <si>
    <t>Tiếp đến giáp đất xã Thuần Thiện</t>
  </si>
  <si>
    <t>Từ giáp đất xã Vượng Lộc, cầu Hạ Vàng 2 đến hết đất nhà hàng ông Đông</t>
  </si>
  <si>
    <t>Tiếp đến tiếp giáp đất ở ông Thụ thôn Trung Hải</t>
  </si>
  <si>
    <t>Tiếp đến hết đất ở bà Xuân thôn Tân Thượng</t>
  </si>
  <si>
    <t xml:space="preserve">Tiếp đến hết đất xã Thiên Lộc </t>
  </si>
  <si>
    <t>Tuyến từ đường Thượng Trụ (Tỉnh lộ 7) đến hết đất ông Dung (thị trấn)</t>
  </si>
  <si>
    <t>Tiếp theo đến hết đất thị trấn Nghèn (phía Tây)</t>
  </si>
  <si>
    <t>Tiếp theo đến tiếp giáp đất ở ông Cường thôn Cây Đa</t>
  </si>
  <si>
    <t>Tiếp theo đến giáp đường Quốc lộ 281</t>
  </si>
  <si>
    <t>Tuyến từ Ngã ba Quốc lộ 281 đi chùa Hương đến kênh Giữa</t>
  </si>
  <si>
    <t>Tuyến từ kênh Giữa đến BQL Chùa Hương</t>
  </si>
  <si>
    <t>Tuyến từ đường Quốc lộ 281 đến hết cầu chợ Mới</t>
  </si>
  <si>
    <t>Tiếp đến hết đất ở ông Lợi thôn Đông Nam</t>
  </si>
  <si>
    <t>Tuyến từ đường Quốc lộ 281 đến cầu xóm Trôi</t>
  </si>
  <si>
    <t xml:space="preserve">Xã Thượng Lộc </t>
  </si>
  <si>
    <t>Đoạn từ giáp đất thị trấn Đồng Lộc đến ngã tư bà Châu</t>
  </si>
  <si>
    <t>Tiếp đến giáp ngã tư đường vào thôn Sơn Bình</t>
  </si>
  <si>
    <t>Tiếp đến giáp đất xã Gia Hanh</t>
  </si>
  <si>
    <t>ĐH.37 từ giáp đất xã Trung Lộc đến giáp đường Quốc lộ 15A</t>
  </si>
  <si>
    <t>Đường từ giáp đất xã Vĩnh Lộc đến giáp đường Quốc lộ 15A</t>
  </si>
  <si>
    <t>Xã Thuần Thiện</t>
  </si>
  <si>
    <t>Đoạn qua xã Thuần Thiện</t>
  </si>
  <si>
    <t>Tuyến từ ĐT.548 đi qua chợ đến hết đất ông Qúy thôn Làng Chùa</t>
  </si>
  <si>
    <t>Tuyến từ ĐT. 548, trạm bơm Thuần Chân đến hết đất bà Phương thôn Làng Khang</t>
  </si>
  <si>
    <t>Tiếp đến hết đất ông Nhung thôn Yên</t>
  </si>
  <si>
    <t>Tuyến từ cầu Thuần Chân đến giáp ĐT.548</t>
  </si>
  <si>
    <t>HUYỆN KỲ ANH</t>
  </si>
  <si>
    <t>Xã Kỳ Thư</t>
  </si>
  <si>
    <r>
      <rPr>
        <b/>
        <sz val="10"/>
        <rFont val="Times New Roman"/>
        <family val="1"/>
      </rPr>
      <t>Đường QL 1A</t>
    </r>
    <r>
      <rPr>
        <sz val="10"/>
        <rFont val="Times New Roman"/>
        <family val="1"/>
      </rPr>
      <t>: Từ đường đi xã Kỳ Trung (nghĩa trang Liệt sĩ) đến Kênh sông Rác thôn Trường Thanh</t>
    </r>
  </si>
  <si>
    <t>Tiếp đến Cầu Cừa (giáp Kỳ Văn)</t>
  </si>
  <si>
    <t>Tiếp đến Cầu Cao (đoạn qua xã Kỳ Văn)</t>
  </si>
  <si>
    <t>Tiếp đến Cầu Miệu</t>
  </si>
  <si>
    <t>Tiếp đến Kênh thủy lợi - hồ Đá Cát qua đường 1A</t>
  </si>
  <si>
    <t>Tiếp đến hết đất xã Kỳ Thư (cống Cầu Đất)</t>
  </si>
  <si>
    <t>Đường Liên xã 12 (đường từ ngã 3 Bích Châu đi UBND xã Kỳ Thư): Từ giáp Kỳ Châu đến UBND xã Kỳ Thư</t>
  </si>
  <si>
    <t>Đường từ Cổng chào thôn Trường Thanh đến hết đất bà Tiếp thôn Trường Thanh</t>
  </si>
  <si>
    <t>Đường đi xã Kỳ Văn từ đất Đằng Hòa (QL 1A) đến giáp xã Kỳ Văn</t>
  </si>
  <si>
    <t>Đường từ QL 1A (đối diện đất ông Đằng Hòa): từ QL 1A đến đến kênh thủy lợi Sông Trí tại thôn Trung Giang (qua đường liên xã)</t>
  </si>
  <si>
    <t>Tiếp đến hết đất Tý Nhung thôn Đan Trung</t>
  </si>
  <si>
    <t>Tiếp đến hết đất Hà Châu thôn Liên Miệu</t>
  </si>
  <si>
    <t>Tiếp đến hết đất ông Thái Lan (thôn Hòa Bình)</t>
  </si>
  <si>
    <t>Đường từ cống Cố Phở (QL 1A) đến cầu Bà Thông thôn Thanh Bình</t>
  </si>
  <si>
    <t>Tiếp đến đường Thư - Thọ (đất Hà Châu thôn Liên Miệu)</t>
  </si>
  <si>
    <t>Quy hoạch dân cư Cồn Sim - xã Kỳ Thư</t>
  </si>
  <si>
    <r>
      <t>Các lô đất quy hoạch</t>
    </r>
    <r>
      <rPr>
        <i/>
        <sz val="10"/>
        <rFont val="Times New Roman"/>
        <family val="1"/>
      </rPr>
      <t xml:space="preserve"> (gồm lô số 1 đến 24; 26 đến 34; 36 đến 54)</t>
    </r>
  </si>
  <si>
    <t xml:space="preserve">Riêng các lô 25, 35 </t>
  </si>
  <si>
    <t>Đất ở thuộc Quy hoạch dân cư vùng Lò Gạch thôn Trường Thanh</t>
  </si>
  <si>
    <t xml:space="preserve">Độ rộng đường &gt; 8 m </t>
  </si>
  <si>
    <t>Độ rộng đường ≥5 m đến  ≤ 8m</t>
  </si>
  <si>
    <t>Xã Kỳ Châu</t>
  </si>
  <si>
    <t>Đường ĐT.555 (đường Bích Châu cũ) từ QL 1A đến mương nước đi Kỳ Hải (Km0+500)</t>
  </si>
  <si>
    <t>Tiếp đến giáp đất xã Kỳ Hải</t>
  </si>
  <si>
    <t>Tiếp đến giáp đất ông Minh xã Kỳ Hải</t>
  </si>
  <si>
    <t>Đường Liên xã 12 (đường từ ngã 3 Bích Châu đi UBND xã Kỳ Thư): Từ đường ĐT.555 đến hết đất xã Kỳ Châu</t>
  </si>
  <si>
    <t>Các lô đất từ tuyến 2 trở đi thuộc quy hoạch dân cư khu vực Thủy Văn 1, Thủy Văn 2</t>
  </si>
  <si>
    <t>Đường đi qua Trung tâm văn hóa thị xã Kỳ Anh tới cửa Nhà thờ Công giáo đến đường Liên xã 13 (đất ông Hồng Nguyệt)</t>
  </si>
  <si>
    <t>Đường từ giáp đất Thanh Hảo (đường Liên xã 13) đến hết đất Hoa Thành thôn Châu Long</t>
  </si>
  <si>
    <t>Đường Cơn Da: Từ giáp phường Sông Trí đến đường ĐT.555</t>
  </si>
  <si>
    <t>Đất ở thuộc Quy hoạch dân cư Phú Nhân Nghĩa (trừ các lô đất bám đường ĐT.555)</t>
  </si>
  <si>
    <t>Tuyến đường từ của ông Hoạnh đến cửa ông Việt Châu thôn Bắc Châu</t>
  </si>
  <si>
    <t>Đường Quy hoạch khu dân cư Ruộng Dài thôn Châu Long (từ trạm điện đến chị Hoa Thành)</t>
  </si>
  <si>
    <t>Đường bờ kênh sông Trí</t>
  </si>
  <si>
    <t>Xã Kỳ Hải</t>
  </si>
  <si>
    <t>Đường ĐT 555 (đường Bích Châu cũ) từ giáp xã Kỳ Châu đến ngã 3 (đất anh Việt cũ)</t>
  </si>
  <si>
    <t>Tiếp đến cổng chào UBND xã Kỳ Hải</t>
  </si>
  <si>
    <t>Tiếp đến cầu Hải Ninh (cầu cũ)</t>
  </si>
  <si>
    <t>Đường Liên xã 13 (Đường TL 10 cũ) từ giáp Kỳ Châu đến ngã 3 (đất anh Việt cũ)</t>
  </si>
  <si>
    <t>Đường Nam Hải đi Kỳ Hà</t>
  </si>
  <si>
    <t>Tiếp đến đường ĐT.555 (hết đất ông Thìn)</t>
  </si>
  <si>
    <t>Đường liên thôn Bắc Hải đi Bắc Sơn Hải</t>
  </si>
  <si>
    <t>Đường từ Trạm Y tế đến hết đất anh Duyệt</t>
  </si>
  <si>
    <t>Từ đường ĐT.555 (đất Hiền Chung) đến cống ba miệng (đường đi xã Kỳ Hà)</t>
  </si>
  <si>
    <t>Đường từ đất ông Cảnh đến hết đất trụ sở UBND xã</t>
  </si>
  <si>
    <t>Từ đường ĐT.555 (ngã 3 quán ông Kiền) đến hết kho muối</t>
  </si>
  <si>
    <t>Từ giáp đất ông Thông đến ngã 3 đất ông Lư</t>
  </si>
  <si>
    <t>3.11</t>
  </si>
  <si>
    <t>Từ cửa nhà Hoa Hoàng đến đất ông Vượng</t>
  </si>
  <si>
    <t>3.12</t>
  </si>
  <si>
    <t>Từ đường ĐT.555 qua đất ông Tín tiếp đến hết đất bà Hiểu (Nam Hải)</t>
  </si>
  <si>
    <t>3.13</t>
  </si>
  <si>
    <t>Từ Cống Ba Miệng qua đất ông Hiền đến hết đất bà Mai</t>
  </si>
  <si>
    <t>3.14</t>
  </si>
  <si>
    <t xml:space="preserve">Từ đất bà Mai qua đất ông Khuân đến đường Liên xã 13 </t>
  </si>
  <si>
    <t>3.15</t>
  </si>
  <si>
    <t>Từ đường ĐT.555 (đất anh Thẩm) đến hết đất bà Tân</t>
  </si>
  <si>
    <t>3.16</t>
  </si>
  <si>
    <t>Từ đường Thư Hải đến hết đất ông Nga</t>
  </si>
  <si>
    <t>3.17</t>
  </si>
  <si>
    <t>Từ đường Liên xã 13  đến hết đất Bà Mai</t>
  </si>
  <si>
    <t>3.18</t>
  </si>
  <si>
    <t>Xã Kỳ Phú</t>
  </si>
  <si>
    <t>Đường ĐT.551 (đường Đồng Phú): từ Cổng chào Kỳ Phú đến hết đất anh Hào</t>
  </si>
  <si>
    <r>
      <t xml:space="preserve">Đường Khang Phú: từ đất nhà Hường Chỉ (giáp Kỳ Khang) đến hết đất anh Sinh (Phú Thượng); </t>
    </r>
    <r>
      <rPr>
        <b/>
        <i/>
        <sz val="10"/>
        <rFont val="Times New Roman"/>
        <family val="1"/>
      </rPr>
      <t>Điều chỉnh thành:</t>
    </r>
  </si>
  <si>
    <t xml:space="preserve">Đường Khang Phú: từ đất nhà Hường Chỉ (giáp Kỳ Khang) đến hết đất anh Nam (Phú Thượng); </t>
  </si>
  <si>
    <t>Tiếp đến giáp đất Hoa Liệu (Phú Long)</t>
  </si>
  <si>
    <t>Tiếp đến hết đất Oanh Thương (Phú Long)</t>
  </si>
  <si>
    <t>Đường đi Phú Lợi từ đất chị Hoa (đường Đ.H.140) đến hết đất Sinh Chín (Phú Lợi)</t>
  </si>
  <si>
    <t>Từ đất anh Triển (Phú Minh) đến hết đất Hoàng Văn Giúp (Phú Minh)</t>
  </si>
  <si>
    <t>Tiếp đó đến hết đất Trường Tiểu học Kỳ Phú</t>
  </si>
  <si>
    <t>Tiếp đó đến hết đất anh Vân Thương (Phú Long)</t>
  </si>
  <si>
    <t>Từ đất anh Chí Mậu đến hết vùng đất quy hoạch Cửa Làng - Phú Tân (cổng chào thôn Phú Tân)</t>
  </si>
  <si>
    <t>Độ rộng đường &gt; 8 m</t>
  </si>
  <si>
    <t>Xã Kỳ Thọ</t>
  </si>
  <si>
    <r>
      <rPr>
        <b/>
        <sz val="10"/>
        <rFont val="Times New Roman"/>
        <family val="1"/>
      </rPr>
      <t>Đường QL 1A</t>
    </r>
    <r>
      <rPr>
        <sz val="10"/>
        <rFont val="Times New Roman"/>
        <family val="1"/>
      </rPr>
      <t>: Từ giáp Kỳ Khang đến Cầu Chào</t>
    </r>
  </si>
  <si>
    <t xml:space="preserve"> Từ ngã 3 QL1A (đất bà Lạc) đến đường bê tông thôn Tân Thọ</t>
  </si>
  <si>
    <r>
      <t xml:space="preserve">Tiếp đến hết đất anh Thao thôn Sơn </t>
    </r>
    <r>
      <rPr>
        <i/>
        <sz val="10"/>
        <rFont val="Times New Roman"/>
        <family val="1"/>
      </rPr>
      <t xml:space="preserve">Tây; </t>
    </r>
    <r>
      <rPr>
        <b/>
        <i/>
        <sz val="10"/>
        <rFont val="Times New Roman"/>
        <family val="1"/>
      </rPr>
      <t>Điều chỉnh thành:</t>
    </r>
  </si>
  <si>
    <t>Tiếp đến hết đất Chị Dung thôn Sơn Tây</t>
  </si>
  <si>
    <t>Tiếp đến đường bê tông đi dự án Thanh Niên xung phong</t>
  </si>
  <si>
    <t>Tiếp đến hết đất anh Mậu thôn Sơn Tây</t>
  </si>
  <si>
    <t>Đường từ đất hội quán thôn Sơn Bắc đến hết đất hội quán thôn Sơn Nam</t>
  </si>
  <si>
    <t>Đường từ đất trường THCS đến Cầu Rào thôn Vĩnh Thọ</t>
  </si>
  <si>
    <t>Đường từ Chợ Chào đến hết đất ông Tiệm thôn Tân Thọ</t>
  </si>
  <si>
    <t>Xã Kỳ Phong</t>
  </si>
  <si>
    <r>
      <rPr>
        <b/>
        <sz val="10"/>
        <rFont val="Times New Roman"/>
        <family val="1"/>
      </rPr>
      <t>Quốc lộ 1A</t>
    </r>
    <r>
      <rPr>
        <sz val="10"/>
        <rFont val="Times New Roman"/>
        <family val="1"/>
      </rPr>
      <t>: từ giáp Cẩm Xuyên đến đỉnh dốc Voi (hết đất nhà Huynh Tứ)</t>
    </r>
  </si>
  <si>
    <t>Tiếp đến ngã 4 đường đi Kỳ Bắc (đất ông Phụ Thành)</t>
  </si>
  <si>
    <t>Tiếp đến hết đất cửa hàng xăng dầu Kỳ Phong</t>
  </si>
  <si>
    <r>
      <t xml:space="preserve">Tiếp đến ngã 3 đường đi thôn Hà Phong (cổng chào); </t>
    </r>
    <r>
      <rPr>
        <b/>
        <i/>
        <sz val="10"/>
        <rFont val="Times New Roman"/>
        <family val="1"/>
      </rPr>
      <t>Điều chỉnh thành:</t>
    </r>
  </si>
  <si>
    <t>Tiếp đến ngã 3 Trức Sỹ đường Liên xã 02 (Kỳ Phong - Cẩm Minh)</t>
  </si>
  <si>
    <t>Tiếp đến Cống kênh Sông Rác</t>
  </si>
  <si>
    <t>Tiếp đến Đường đi hội trường thôn Đông Thịnh</t>
  </si>
  <si>
    <t>Tiếp đến giáp đất ông Lân Thạch (đường đi thôn Bắc Sơn) đến cầu Mụ Hàng (giáp xã Kỳ Tiến)</t>
  </si>
  <si>
    <r>
      <t>Đường ĐT 551: từ ngã 3 Voi (Quốc lộ 1A) đến giáp xã Kỳ Bắc;</t>
    </r>
    <r>
      <rPr>
        <b/>
        <sz val="10"/>
        <rFont val="Times New Roman"/>
        <family val="1"/>
      </rPr>
      <t xml:space="preserve"> </t>
    </r>
    <r>
      <rPr>
        <b/>
        <i/>
        <sz val="10"/>
        <rFont val="Times New Roman"/>
        <family val="1"/>
      </rPr>
      <t>Điều chỉnh thành:</t>
    </r>
    <r>
      <rPr>
        <b/>
        <sz val="10"/>
        <rFont val="Times New Roman"/>
        <family val="1"/>
      </rPr>
      <t xml:space="preserve">
</t>
    </r>
  </si>
  <si>
    <t xml:space="preserve">Đường ĐT 551: từ ngã 3 Voi (Quốc lộ 1A) đến giáp xã Kỳ Bắc (đường Phong Bắc)
</t>
  </si>
  <si>
    <r>
      <t>Đường Xóm Điếm từ đất Bính Ái (Đường ĐT 551) đến hết đất Thầy Việt (cô Tạo);</t>
    </r>
    <r>
      <rPr>
        <b/>
        <sz val="10"/>
        <rFont val="Times New Roman"/>
        <family val="1"/>
      </rPr>
      <t xml:space="preserve"> </t>
    </r>
    <r>
      <rPr>
        <b/>
        <i/>
        <sz val="10"/>
        <rFont val="Times New Roman"/>
        <family val="1"/>
      </rPr>
      <t>Điều chỉnh thành:</t>
    </r>
  </si>
  <si>
    <t>Đường trục xã TX04 từ đất Bính Ái (Đường ĐT 551) đến giáp đường LX 01 (QL1A- Kỳ Bắc, cồn Đá)</t>
  </si>
  <si>
    <r>
      <t>Tiếp đến hết đất Thúy Chung;</t>
    </r>
    <r>
      <rPr>
        <b/>
        <i/>
        <sz val="10"/>
        <rFont val="Times New Roman"/>
        <family val="1"/>
      </rPr>
      <t xml:space="preserve"> Điều chỉnh thành:</t>
    </r>
  </si>
  <si>
    <t>QL1A đến thúy chung</t>
  </si>
  <si>
    <r>
      <t>Đường từ Quốc lộ 1A (đối diện đường vào UBND xã) đến đường xóm Điếm (hội trường thôn Tuần Tượng);</t>
    </r>
    <r>
      <rPr>
        <b/>
        <i/>
        <sz val="10"/>
        <rFont val="Times New Roman"/>
        <family val="1"/>
      </rPr>
      <t xml:space="preserve"> Điều chỉnh thành:</t>
    </r>
  </si>
  <si>
    <t>Đường từ Quốc lộ 1A Cương Chất (đối diện đường vào UBND xã) đến hết đất ông Triều</t>
  </si>
  <si>
    <t>Đường từ giáp đất ông Chỉnh (Quốc lộ 1A) đến hết đất Hằng Phúc</t>
  </si>
  <si>
    <t>Đường từ giáp đất ông Tôn (Quốc lộ 1A) đến hết đất hội trường thôn Tượng Phong</t>
  </si>
  <si>
    <t>Đường từ giáp đất ông Hai Vân (Quốc lộ 1A) đến đường xóm Điếm (Trường mầm non)</t>
  </si>
  <si>
    <r>
      <t>Đường từ giáp đất ông Dụ Bé (Quốc lộ 1A) đến đường Xóm Điếm (đất Thầy Việt);</t>
    </r>
    <r>
      <rPr>
        <i/>
        <sz val="10"/>
        <rFont val="Times New Roman"/>
        <family val="1"/>
      </rPr>
      <t xml:space="preserve"> </t>
    </r>
    <r>
      <rPr>
        <b/>
        <i/>
        <sz val="10"/>
        <rFont val="Times New Roman"/>
        <family val="1"/>
      </rPr>
      <t>Điều chỉnh thành:</t>
    </r>
  </si>
  <si>
    <r>
      <t>Đường từ giáp đất ông Dụ Bé (Quốc lộ 1A) đến đường TX 04 (đất Thầy Việt);</t>
    </r>
    <r>
      <rPr>
        <i/>
        <sz val="10"/>
        <rFont val="Times New Roman"/>
        <family val="1"/>
      </rPr>
      <t xml:space="preserve"> </t>
    </r>
  </si>
  <si>
    <r>
      <t xml:space="preserve">Đường từ giáp đất Thầy Hà - Khuân (Đường ĐT 551) đến hết đất Phượng Bảy; </t>
    </r>
    <r>
      <rPr>
        <b/>
        <i/>
        <sz val="10"/>
        <rFont val="Times New Roman"/>
        <family val="1"/>
      </rPr>
      <t>Điều chỉnh thành:</t>
    </r>
  </si>
  <si>
    <t>Đường từ giáp đất Thầy Hà - Khuân (Đường ĐT 551) đến hết đất Hạnh Hiệu</t>
  </si>
  <si>
    <t>Đường dọc mương Sông Rác từ đất Nam Tuấn (Quốc lộ 1A) đến giáp đất xã Kỳ Bắc</t>
  </si>
  <si>
    <r>
      <t xml:space="preserve"> Đường từ đất Dũng Tuyết (Quốc lộ 1A) vòng qua sân vận động UBND xã đến đường đi thôn Hà Phong (cơ quan TN Sông Rác);</t>
    </r>
    <r>
      <rPr>
        <b/>
        <sz val="10"/>
        <rFont val="Times New Roman"/>
        <family val="1"/>
      </rPr>
      <t xml:space="preserve"> </t>
    </r>
    <r>
      <rPr>
        <b/>
        <i/>
        <sz val="10"/>
        <rFont val="Times New Roman"/>
        <family val="1"/>
      </rPr>
      <t>Điều chỉnh thành:</t>
    </r>
  </si>
  <si>
    <t>Đường từ Quốc lộ 1A (Bình Phú) đến trung tâm hành chính xã (TX02) và đến giáp đường TX03</t>
  </si>
  <si>
    <r>
      <t>Đường vào UBND xã từ Quốc lộ 1A đến sân vận động UBND xã;</t>
    </r>
    <r>
      <rPr>
        <b/>
        <sz val="10"/>
        <rFont val="Times New Roman"/>
        <family val="1"/>
      </rPr>
      <t xml:space="preserve"> </t>
    </r>
    <r>
      <rPr>
        <b/>
        <i/>
        <sz val="10"/>
        <rFont val="Times New Roman"/>
        <family val="1"/>
      </rPr>
      <t>Điều chỉnh thành:</t>
    </r>
  </si>
  <si>
    <t>Đường vào UBND xã từ Quốc lộ 1A đến trung tâm hành chính UBND xã (TX01) đến giáp đường TX03</t>
  </si>
  <si>
    <t>Đường đi thôn Hà Phong: từ QL1A đến Kênh Nhà Lê</t>
  </si>
  <si>
    <r>
      <t xml:space="preserve">Đường từ Quốc lộ 1A (phía Đông Trường Nguyễn Huệ) đến hết đất khu nội trú giáo viên trường Nguyễn Huệ; </t>
    </r>
    <r>
      <rPr>
        <b/>
        <i/>
        <sz val="10"/>
        <rFont val="Times New Roman"/>
        <family val="1"/>
      </rPr>
      <t>Điều chỉnh thành:</t>
    </r>
  </si>
  <si>
    <t>Đường từ Quốc lộ 1A (TX03), (phía Đông Trường Nguyễn Huệ) đến hết đất khu nội trú giáo viên trường Nguyễn Huệ</t>
  </si>
  <si>
    <t>6.15</t>
  </si>
  <si>
    <r>
      <t xml:space="preserve">Đường Nông Trường: từ Quốc lộ 1A (đất Hải Lài) đến hết đất ông Hiệu Minh; </t>
    </r>
    <r>
      <rPr>
        <b/>
        <i/>
        <sz val="10"/>
        <rFont val="Times New Roman"/>
        <family val="1"/>
      </rPr>
      <t>Điều chỉnh thành</t>
    </r>
    <r>
      <rPr>
        <i/>
        <sz val="10"/>
        <rFont val="Times New Roman"/>
        <family val="1"/>
      </rPr>
      <t>:</t>
    </r>
  </si>
  <si>
    <t>Đường Nông Trường: từ Quốc lộ 1A (TL 551),  (đất Hải Lài) đến hết đất ông Hiệu Minh</t>
  </si>
  <si>
    <t>6.16</t>
  </si>
  <si>
    <t>Đường từ đất Lâm Lợi (đường Nông Trường) đến hết đất ông Ninh Yến (thôn Đông Sơn)</t>
  </si>
  <si>
    <t>6.17</t>
  </si>
  <si>
    <r>
      <t>Đường từ đất Lý Kỳ (QL1A) đến đường Nông Trường;</t>
    </r>
    <r>
      <rPr>
        <i/>
        <sz val="10"/>
        <rFont val="Times New Roman"/>
        <family val="1"/>
      </rPr>
      <t xml:space="preserve"> </t>
    </r>
    <r>
      <rPr>
        <b/>
        <i/>
        <sz val="10"/>
        <rFont val="Times New Roman"/>
        <family val="1"/>
      </rPr>
      <t>Điều chỉnh thành:</t>
    </r>
  </si>
  <si>
    <t>6.18</t>
  </si>
  <si>
    <r>
      <t>Đường từ đất Lân Thạch (Quốc lộ 1A) đến hết đất trường mầm non Bắc Sơn;</t>
    </r>
    <r>
      <rPr>
        <b/>
        <sz val="10"/>
        <rFont val="Times New Roman"/>
        <family val="1"/>
      </rPr>
      <t xml:space="preserve"> </t>
    </r>
    <r>
      <rPr>
        <b/>
        <i/>
        <sz val="10"/>
        <rFont val="Times New Roman"/>
        <family val="1"/>
      </rPr>
      <t>Điều chỉnh thành:</t>
    </r>
  </si>
  <si>
    <t>Đường từ đất Lân Thạch (Quốc lộ 1A) đến Kênh Nhà Lê</t>
  </si>
  <si>
    <t>6.19</t>
  </si>
  <si>
    <r>
      <t xml:space="preserve">Đường từ đất Viện Trúc (Quốc lộ 1A) đến Kênh Nhà Lê; </t>
    </r>
    <r>
      <rPr>
        <b/>
        <i/>
        <sz val="10"/>
        <rFont val="Times New Roman"/>
        <family val="1"/>
      </rPr>
      <t>Điều chỉnh thành:</t>
    </r>
  </si>
  <si>
    <t>Đường từ đất Viện Trúc (Quốc lộ 1A) đến Kênh Nhà Lê TX07</t>
  </si>
  <si>
    <t>6.20</t>
  </si>
  <si>
    <t>Đường từ đất Như Thành (Quốc lộ 1A) đến hết đất Thanh Cỏn</t>
  </si>
  <si>
    <t>6.21</t>
  </si>
  <si>
    <t>Đường từ đất ông Việt (Quốc lộ 1A) đến hết đất Tuấn Thúy</t>
  </si>
  <si>
    <t>6.22</t>
  </si>
  <si>
    <r>
      <t>Đường từ đất Lan Triền (Quốc lộ 1A) đến hết đất Tuận Luận;</t>
    </r>
    <r>
      <rPr>
        <i/>
        <sz val="10"/>
        <rFont val="Times New Roman"/>
        <family val="1"/>
      </rPr>
      <t xml:space="preserve"> </t>
    </r>
    <r>
      <rPr>
        <b/>
        <i/>
        <sz val="10"/>
        <rFont val="Times New Roman"/>
        <family val="1"/>
      </rPr>
      <t>Điều chỉnh thành:</t>
    </r>
  </si>
  <si>
    <t>Đường từ đất Lan Triền (Quốc lộ 1A) đến hết đất Ninh Yến</t>
  </si>
  <si>
    <t>6.23</t>
  </si>
  <si>
    <t>Đường từ đất thầy Viên (Quốc lộ 1A) đến hết đất ông Tài</t>
  </si>
  <si>
    <t>6.24</t>
  </si>
  <si>
    <r>
      <t>Đường lên thôn Hà Phong (đất ông Ngụ) đến hết đất hội quán thôn Hữu Lệ;</t>
    </r>
    <r>
      <rPr>
        <b/>
        <i/>
        <sz val="10"/>
        <rFont val="Times New Roman"/>
        <family val="1"/>
      </rPr>
      <t xml:space="preserve"> Điều chỉnh thành:</t>
    </r>
  </si>
  <si>
    <t>Đường lên thôn Hà Phong (đất ông Ngụ) đến hết đất hội cầu  Hữu Lệ (TX03)</t>
  </si>
  <si>
    <t>6.25</t>
  </si>
  <si>
    <r>
      <t>Từ đất ông Hùng Thảo (đường QL1A) đến hết đất Yến An;</t>
    </r>
    <r>
      <rPr>
        <b/>
        <sz val="10"/>
        <rFont val="Times New Roman"/>
        <family val="1"/>
      </rPr>
      <t xml:space="preserve"> </t>
    </r>
    <r>
      <rPr>
        <b/>
        <i/>
        <sz val="10"/>
        <rFont val="Times New Roman"/>
        <family val="1"/>
      </rPr>
      <t>Điều chỉnh thành:</t>
    </r>
  </si>
  <si>
    <t>6.26</t>
  </si>
  <si>
    <t>6.27</t>
  </si>
  <si>
    <t>Xã Kỳ Bắc</t>
  </si>
  <si>
    <r>
      <rPr>
        <b/>
        <sz val="10"/>
        <rFont val="Times New Roman"/>
        <family val="1"/>
      </rPr>
      <t>Đường ĐT 551</t>
    </r>
    <r>
      <rPr>
        <sz val="10"/>
        <rFont val="Times New Roman"/>
        <family val="1"/>
      </rPr>
      <t>: từ Giáp xã Kỳ Phong đến ngã 3 cây Đa (UBND xã Kỳ Bắc) từ Cầu Chợ đến ngã 3 hết đất Hồng Hằng (thôn Hợp Tiến)</t>
    </r>
  </si>
  <si>
    <t>Tiếp đến: Từ ngã 3 đất Hồng Hằng thôn Hợp Tiến đến giáp đất xã Kỳ Tiến</t>
  </si>
  <si>
    <r>
      <t>Đường từ ngã 3 cây Đa (UB xã Kỳ Bắc) đến ngã 4 đất ông Truyện (Trung Tiến)</t>
    </r>
    <r>
      <rPr>
        <i/>
        <sz val="10"/>
        <rFont val="Times New Roman"/>
        <family val="1"/>
      </rPr>
      <t>;</t>
    </r>
    <r>
      <rPr>
        <b/>
        <i/>
        <sz val="10"/>
        <rFont val="Times New Roman"/>
        <family val="1"/>
      </rPr>
      <t xml:space="preserve"> Điều Chỉnh thành:</t>
    </r>
  </si>
  <si>
    <t>Đường từ ngã 3 cây Đa (UB xã Kỳ Bắc) đến ngã 4 đất ông Truyện (Lạc Tiến)</t>
  </si>
  <si>
    <t>Đường từ đất ông Hương Hiền (Đường ĐT 551) đến Kênh Sông Rác</t>
  </si>
  <si>
    <t>Từ đất Bà Đệ đến Cổng phụ Chợ Voi</t>
  </si>
  <si>
    <r>
      <t>Đường từ giáp đất ông Trinh (Đường ĐT 551) đến hết đất Hương Anh (Hợp Tiến);</t>
    </r>
    <r>
      <rPr>
        <b/>
        <i/>
        <sz val="10"/>
        <rFont val="Times New Roman"/>
        <family val="1"/>
      </rPr>
      <t xml:space="preserve"> Điều chỉnh thành:</t>
    </r>
  </si>
  <si>
    <t>Đường từ giáp đất ông Trinh (Đường ĐT 551) đến hết đất nhà Khánh Thủy (Hợp Tiến)</t>
  </si>
  <si>
    <t>Đường từ cầu Đồng Chùa (giáp Kỳ Phong) đến Đường ĐT 551 (phía Tây Chợ Voi)</t>
  </si>
  <si>
    <t>Đường Bắc Xuân: Từ đất Hoa Hiển (Đường ĐT 551) đến cống Tưng (đất ông Thái Uyển)</t>
  </si>
  <si>
    <t>Đường từ đất bà Lý (Đường ĐT 551) đến hết đất ông Ngân</t>
  </si>
  <si>
    <r>
      <t xml:space="preserve">Đường từ đất bà Minh (Đường ĐT 551) đến đường Bắc Xuân (đất Sơn Ngọ); </t>
    </r>
    <r>
      <rPr>
        <b/>
        <i/>
        <sz val="10"/>
        <rFont val="Times New Roman"/>
        <family val="1"/>
      </rPr>
      <t>Điều chỉnh thành:</t>
    </r>
  </si>
  <si>
    <t>Đường từ đất bà Bằng (Đường ĐT 551) đến đường Bắc Xuân (đất Sơn Ngọ)</t>
  </si>
  <si>
    <r>
      <t>Đường từ ngã 3 đất Minh Oanh (Lạc Tiến) vòng lên đến ngã 4 sân bóng UB;</t>
    </r>
    <r>
      <rPr>
        <b/>
        <sz val="10"/>
        <rFont val="Times New Roman"/>
        <family val="1"/>
      </rPr>
      <t xml:space="preserve"> </t>
    </r>
    <r>
      <rPr>
        <b/>
        <i/>
        <sz val="10"/>
        <rFont val="Times New Roman"/>
        <family val="1"/>
      </rPr>
      <t>Điều chỉnh thành:</t>
    </r>
  </si>
  <si>
    <t>Đường từ ngã 3 đất bà Bằng (Lạc Tiến) vòng lên đến ngã 4 sân bóng UB</t>
  </si>
  <si>
    <t>Từ ngã 4 đất Châu Bích đến đường vào chùa Hữu Lạc</t>
  </si>
  <si>
    <t>Đường từ đất ông Duy (Lạc Tiến) đến cổng chào thôn Kim Sơn</t>
  </si>
  <si>
    <t>Xã Kỳ Tiến</t>
  </si>
  <si>
    <r>
      <rPr>
        <b/>
        <sz val="10"/>
        <rFont val="Times New Roman"/>
        <family val="1"/>
      </rPr>
      <t>Quốc lộ 1A</t>
    </r>
    <r>
      <rPr>
        <sz val="10"/>
        <rFont val="Times New Roman"/>
        <family val="1"/>
      </rPr>
      <t>: từ giáp đất xã Kỳ Phong đến cầu Bụi Tre</t>
    </r>
  </si>
  <si>
    <t>Tiếp đến giáp đất xã Kỳ Giang</t>
  </si>
  <si>
    <r>
      <rPr>
        <b/>
        <sz val="10"/>
        <rFont val="Times New Roman"/>
        <family val="1"/>
      </rPr>
      <t>Đường ĐT 551</t>
    </r>
    <r>
      <rPr>
        <sz val="10"/>
        <rFont val="Times New Roman"/>
        <family val="1"/>
      </rPr>
      <t>: từ giáp đất xã Kỳ Bắc đến ngã 3 Kho Lương thực;</t>
    </r>
    <r>
      <rPr>
        <i/>
        <sz val="10"/>
        <rFont val="Times New Roman"/>
        <family val="1"/>
      </rPr>
      <t xml:space="preserve"> </t>
    </r>
    <r>
      <rPr>
        <b/>
        <i/>
        <sz val="10"/>
        <rFont val="Times New Roman"/>
        <family val="1"/>
      </rPr>
      <t>Điều chỉnh thành:</t>
    </r>
  </si>
  <si>
    <t>Tiếp đến Chợ Trâu Kỳ Tiến (đến hết đất anh Hà Hêu)</t>
  </si>
  <si>
    <t>Tiếp đến giáp đất Kỳ Giang</t>
  </si>
  <si>
    <r>
      <t>Từ ngã 3 đất ông Lộc Hòe (Quốc lộ 1A) đến hết đất ông Sum Vinh;</t>
    </r>
    <r>
      <rPr>
        <b/>
        <sz val="10"/>
        <rFont val="Times New Roman"/>
        <family val="1"/>
      </rPr>
      <t xml:space="preserve"> </t>
    </r>
    <r>
      <rPr>
        <b/>
        <i/>
        <sz val="10"/>
        <rFont val="Times New Roman"/>
        <family val="1"/>
      </rPr>
      <t>Điều chỉnh thành:</t>
    </r>
  </si>
  <si>
    <t>Từ đất Lộc Hòe (Quốc lộ 1A đến đường ĐT 551) Cầu Hồ Sen.</t>
  </si>
  <si>
    <t>Từ ngã 3 đất Mai Viện đến ngã 4 đất ông Lạc Mai</t>
  </si>
  <si>
    <r>
      <t>Từ ngã 3 đất Hiệp Liễu đến ngã 3 Kho Lương Thực;</t>
    </r>
    <r>
      <rPr>
        <b/>
        <i/>
        <sz val="10"/>
        <rFont val="Times New Roman"/>
        <family val="1"/>
      </rPr>
      <t xml:space="preserve"> Điều chỉnh thành:</t>
    </r>
  </si>
  <si>
    <t>Từ đất Hiệp Liễu (Quốc lộ 1A) đi qua ngã tư Loan Quyền đến giáp xã Kỳ Bắc</t>
  </si>
  <si>
    <r>
      <t xml:space="preserve">Từ ngã 3 đất anh Hưng Họa đến tiếp giáp đất Lợi Võ; </t>
    </r>
    <r>
      <rPr>
        <b/>
        <i/>
        <sz val="10"/>
        <rFont val="Times New Roman"/>
        <family val="1"/>
      </rPr>
      <t>Điều chỉnh thành:</t>
    </r>
  </si>
  <si>
    <t>Từ đất ông Vinh Thủy (Quốc lộ 1A đến vòng về đất ông Tiến (Quốc lộ 1A)</t>
  </si>
  <si>
    <r>
      <t>Từ ngã 3 đất Minh Tri (Quốc lộ 1A) đến hết đất anh Sảu;</t>
    </r>
    <r>
      <rPr>
        <b/>
        <sz val="10"/>
        <rFont val="Times New Roman"/>
        <family val="1"/>
      </rPr>
      <t xml:space="preserve"> </t>
    </r>
    <r>
      <rPr>
        <b/>
        <i/>
        <sz val="10"/>
        <rFont val="Times New Roman"/>
        <family val="1"/>
      </rPr>
      <t>Điều chỉnh thành:</t>
    </r>
  </si>
  <si>
    <t>Từ ngã 3 đất Minh Tri (Quốc lộ 1A) đến đất sáu thảo vòng hết đất ông Dũng</t>
  </si>
  <si>
    <r>
      <t xml:space="preserve">Từ Cầu Đất (Quốc lộ 1A) đến Trạm điện thôn Tân An; </t>
    </r>
    <r>
      <rPr>
        <b/>
        <i/>
        <sz val="10"/>
        <rFont val="Times New Roman"/>
        <family val="1"/>
      </rPr>
      <t>Điều chỉnh thành:</t>
    </r>
  </si>
  <si>
    <t>Từ Cầu Đất (Quốc lộ 1A) đến kênh sông Rác thôn Tân An</t>
  </si>
  <si>
    <r>
      <t xml:space="preserve">Từ Cầu Bụi Tre (Quốc lộ 1A) đến Trạm điện thôn Minh Tiến; </t>
    </r>
    <r>
      <rPr>
        <b/>
        <i/>
        <sz val="10"/>
        <rFont val="Times New Roman"/>
        <family val="1"/>
      </rPr>
      <t>Điều chỉnh thành:</t>
    </r>
  </si>
  <si>
    <t>Từ Cầu Bụi Tre (Quốc lộ 1A) vòng lên nhà văn hóa thôn đến kênh sông Rác thôn Minh Tiến</t>
  </si>
  <si>
    <r>
      <t>Từ ngã 3 (đất ông Kính Ngọc đường QL 1A) đến giáp đất Quỳnh Vân;</t>
    </r>
    <r>
      <rPr>
        <i/>
        <sz val="10"/>
        <rFont val="Times New Roman"/>
        <family val="1"/>
      </rPr>
      <t xml:space="preserve"> </t>
    </r>
    <r>
      <rPr>
        <b/>
        <i/>
        <sz val="10"/>
        <rFont val="Times New Roman"/>
        <family val="1"/>
      </rPr>
      <t>Điều chỉnh thành:</t>
    </r>
  </si>
  <si>
    <t>Từ ngã 3 (đất ông Kính Ngọc đường QL 1A) đến giáp ngã tư đất Bà Minh (thôn Hưng Phú)</t>
  </si>
  <si>
    <r>
      <t>Từ ngã 3 Cầu Thá (Đường ĐT 551) đến hết đất bà Lý Hóa thôn Hoàng Diệu;</t>
    </r>
    <r>
      <rPr>
        <b/>
        <i/>
        <sz val="10"/>
        <rFont val="Times New Roman"/>
        <family val="1"/>
      </rPr>
      <t xml:space="preserve"> Điều chỉnh thành:</t>
    </r>
  </si>
  <si>
    <t>Từ ngã 3 Cầu Thá (Đường ĐT 551) đến hết đất ông Trúc thôn Hoàng Diệu</t>
  </si>
  <si>
    <t>Từ ngã 3 đất Anh Uẩn đến hết đất Hồng Hậu</t>
  </si>
  <si>
    <r>
      <t>Đường từ ngã 3 đất ông Loan Dượng đến đường Đường Phong Khang;</t>
    </r>
    <r>
      <rPr>
        <b/>
        <i/>
        <sz val="10"/>
        <rFont val="Times New Roman"/>
        <family val="1"/>
      </rPr>
      <t xml:space="preserve"> Điều chỉnh thành:</t>
    </r>
  </si>
  <si>
    <t>Từ đất ông Loan Dượng đến đường ĐT 551 (đất ông Vận)</t>
  </si>
  <si>
    <r>
      <t xml:space="preserve">Đường từ ngã 3 đất cô Thảo đến hết đất ông Sum; </t>
    </r>
    <r>
      <rPr>
        <b/>
        <i/>
        <sz val="10"/>
        <rFont val="Times New Roman"/>
        <family val="1"/>
      </rPr>
      <t>Điều chỉnh thành:</t>
    </r>
  </si>
  <si>
    <t>Xã Kỳ Giang</t>
  </si>
  <si>
    <r>
      <rPr>
        <b/>
        <sz val="10"/>
        <rFont val="Times New Roman"/>
        <family val="1"/>
      </rPr>
      <t>Quốc lộ 1A</t>
    </r>
    <r>
      <rPr>
        <sz val="10"/>
        <rFont val="Times New Roman"/>
        <family val="1"/>
      </rPr>
      <t>: từ giáp Kỳ Tiến đến Cầu Núc</t>
    </r>
  </si>
  <si>
    <t>Tiếp đến ngã tư Kỳ Giang</t>
  </si>
  <si>
    <t>Tiếp đến giáp đất xã Kỳ Đồng</t>
  </si>
  <si>
    <r>
      <rPr>
        <b/>
        <sz val="10"/>
        <rFont val="Times New Roman"/>
        <family val="1"/>
      </rPr>
      <t>Đường ĐT 551:</t>
    </r>
    <r>
      <rPr>
        <sz val="10"/>
        <rFont val="Times New Roman"/>
        <family val="1"/>
      </rPr>
      <t xml:space="preserve"> đi qua xã Kỳ Giang</t>
    </r>
  </si>
  <si>
    <r>
      <t>Đường Đồng Chòi: từ Quốc lộ 1A (ngã tư Kỳ Giang) đến hết đất Hội trường thôn Tân Giang</t>
    </r>
    <r>
      <rPr>
        <b/>
        <sz val="10"/>
        <rFont val="Times New Roman"/>
        <family val="1"/>
      </rPr>
      <t>;</t>
    </r>
    <r>
      <rPr>
        <b/>
        <i/>
        <sz val="10"/>
        <rFont val="Times New Roman"/>
        <family val="1"/>
      </rPr>
      <t xml:space="preserve"> Điều chỉnh thành:</t>
    </r>
  </si>
  <si>
    <r>
      <t>Đường Máy Kéo: từ Quốc lộ 1A (Bưu điện Văn hóa) đến hết đất Trường mầm non;</t>
    </r>
    <r>
      <rPr>
        <b/>
        <sz val="10"/>
        <rFont val="Times New Roman"/>
        <family val="1"/>
      </rPr>
      <t xml:space="preserve"> </t>
    </r>
    <r>
      <rPr>
        <b/>
        <i/>
        <sz val="10"/>
        <rFont val="Times New Roman"/>
        <family val="1"/>
      </rPr>
      <t>Điều chỉnh thành:</t>
    </r>
  </si>
  <si>
    <r>
      <t>Đường Đình: từ Quốc lộ 1A (đất ông Khuyến) đến hết đất Hội trường thôn Tân Đình;</t>
    </r>
    <r>
      <rPr>
        <i/>
        <sz val="10"/>
        <rFont val="Times New Roman"/>
        <family val="1"/>
      </rPr>
      <t xml:space="preserve"> </t>
    </r>
    <r>
      <rPr>
        <b/>
        <i/>
        <sz val="10"/>
        <rFont val="Times New Roman"/>
        <family val="1"/>
      </rPr>
      <t>Điều chỉnh thành:</t>
    </r>
  </si>
  <si>
    <t>Đường Đồng Cồn: từ Quốc lộ 1A (đất Phong Hưng) đến hết đất Thanh Thiếp</t>
  </si>
  <si>
    <t>Đường từ Quốc lộ 1A (ngã 4 Kỳ Giang) đi thôn Tân Phong: đoạn qua thôn Tân Phan</t>
  </si>
  <si>
    <t>Xã Kỳ Đồng</t>
  </si>
  <si>
    <r>
      <rPr>
        <b/>
        <sz val="10"/>
        <rFont val="Times New Roman"/>
        <family val="1"/>
      </rPr>
      <t>Quốc lộ 1A</t>
    </r>
    <r>
      <rPr>
        <sz val="10"/>
        <rFont val="Times New Roman"/>
        <family val="1"/>
      </rPr>
      <t>: Từ giáp đất xã Kỳ Giang đến hết đất kênh sông Rác</t>
    </r>
  </si>
  <si>
    <t>Tiếp đến cầu Đá (giáp xã Kỳ Khang)</t>
  </si>
  <si>
    <t>Đường Đồng Phú (đường trục xã): từ Quốc lộ 1A (ngã 3 Kỳ Đồng) đến đường liên khu vực đô thị Kỳ Đồng</t>
  </si>
  <si>
    <t>Tiếp đến cầu Thượng</t>
  </si>
  <si>
    <t>Đường 70: Trục chính vào trung tâm đô thị mới xã Kỳ Đồng (Từ QL 1A đến Giáp đường ĐT 551)</t>
  </si>
  <si>
    <r>
      <t>Đường từ đất ông Nghị (đường Đông Phú) đến thôn Đồng Trụ Tây:</t>
    </r>
    <r>
      <rPr>
        <i/>
        <sz val="10"/>
        <rFont val="Times New Roman"/>
        <family val="1"/>
      </rPr>
      <t xml:space="preserve"> </t>
    </r>
    <r>
      <rPr>
        <b/>
        <i/>
        <sz val="10"/>
        <rFont val="Times New Roman"/>
        <family val="1"/>
      </rPr>
      <t>Điều chỉnh thành:</t>
    </r>
  </si>
  <si>
    <r>
      <t>Đường từ đất ông Nghị (đường Đông Phú) đến thôn Đồng Trụ Tây:</t>
    </r>
    <r>
      <rPr>
        <i/>
        <sz val="10"/>
        <rFont val="Times New Roman"/>
        <family val="1"/>
      </rPr>
      <t xml:space="preserve"> </t>
    </r>
    <r>
      <rPr>
        <sz val="10"/>
        <rFont val="Times New Roman"/>
        <family val="1"/>
      </rPr>
      <t>(nhà anh Ba - Thể)</t>
    </r>
  </si>
  <si>
    <r>
      <t>Đường từ đất ông Nghị (đường Đông Phú) đến đất ông Sâm Lai (thôn Đồng Trụ Tây)</t>
    </r>
    <r>
      <rPr>
        <i/>
        <sz val="10"/>
        <rFont val="Times New Roman"/>
        <family val="1"/>
      </rPr>
      <t>;</t>
    </r>
    <r>
      <rPr>
        <b/>
        <i/>
        <sz val="10"/>
        <rFont val="Times New Roman"/>
        <family val="1"/>
      </rPr>
      <t xml:space="preserve"> Điều chỉnh thành:</t>
    </r>
  </si>
  <si>
    <t>Từ nhà anh Ba - Thể đến đất bà còn (đường Đồng Khang)</t>
  </si>
  <si>
    <t>Đường từ Cầu đập Chợ (đường Đông Phú) đến hết đất ông Lương Bang</t>
  </si>
  <si>
    <t>Đường từ tiếp giáp đất cô Ngùy (Quốc lộ 1A) đến hết đất Bảo Phà</t>
  </si>
  <si>
    <t>Đường từ Quốc lộ 1A (Cổng chào thôn Đồng Trụ) đến giáp đất ông Sâm Lai</t>
  </si>
  <si>
    <t>Từ đất ông Duấn (QL1A) đến hết đất ông Đức Nga</t>
  </si>
  <si>
    <t>Từ đất Cường Lường (đường Đồng Phú) đến hết đất ông Linh Lý</t>
  </si>
  <si>
    <t>10.11</t>
  </si>
  <si>
    <t>Đường từ đất bà Hoa (Giáp đường 70) đến hết đất bà Thương</t>
  </si>
  <si>
    <t>10.12</t>
  </si>
  <si>
    <t xml:space="preserve"> Đường đi thôn Yên Sơn: Từ đất ông Phước Bảo (đường Đồng Phú) đến Cữa Eo</t>
  </si>
  <si>
    <t>10.13</t>
  </si>
  <si>
    <t>Từ đất ông Đoàn Vân (đường Đồng Phú) đến hết đất ông Niên về đến đất ông Tường (thôn Hồ Vân Giang)</t>
  </si>
  <si>
    <t>10.14</t>
  </si>
  <si>
    <t>Từ đất ông Thế Lan đến giáp đất Yên Sơn</t>
  </si>
  <si>
    <t>10.15</t>
  </si>
  <si>
    <r>
      <t>Từ đất ông Thiệp (đường Đồng Phú) đến giáp đất ông Thự (thôn Yên Sơn);</t>
    </r>
    <r>
      <rPr>
        <b/>
        <i/>
        <sz val="10"/>
        <rFont val="Times New Roman"/>
        <family val="1"/>
      </rPr>
      <t xml:space="preserve"> Điều chỉnh thành:</t>
    </r>
  </si>
  <si>
    <t>Từ đất ông Thiệp (đường Đồng Phú) đến giáp đất cửa eo (thôn Yên Sơn)</t>
  </si>
  <si>
    <t>10.16</t>
  </si>
  <si>
    <t>10.17</t>
  </si>
  <si>
    <t>10.18</t>
  </si>
  <si>
    <t>Bổ sung: đường đất cấp phối còn lại: độ rộng đường &gt;=05m</t>
  </si>
  <si>
    <t>Xã Kỳ Khang</t>
  </si>
  <si>
    <r>
      <rPr>
        <b/>
        <sz val="10"/>
        <rFont val="Times New Roman"/>
        <family val="1"/>
      </rPr>
      <t>Quốc lộ 1A</t>
    </r>
    <r>
      <rPr>
        <sz val="10"/>
        <rFont val="Times New Roman"/>
        <family val="1"/>
      </rPr>
      <t>: từ cầu Đá (giáp xã Kỳ Đồng) đến Cầu Cà</t>
    </r>
  </si>
  <si>
    <t>Tiếp đến giáp đất xã Kỳ Thọ</t>
  </si>
  <si>
    <r>
      <t>Trục chính xã Kỳ Khang: từ ngã 3 Kỳ Khang (QL1A) đến đập tràn (đất Tùng Lâm): Chia thành 4 đoạn;</t>
    </r>
    <r>
      <rPr>
        <b/>
        <i/>
        <sz val="10"/>
        <rFont val="Times New Roman"/>
        <family val="1"/>
      </rPr>
      <t xml:space="preserve"> Điều chỉnh thành:</t>
    </r>
  </si>
  <si>
    <t>Trục chính xã Kỳ Khang: từ ngã 3 Kỳ Khang (QL1A) đến biển Kỳ Khang: Chia thành 4 đoạn</t>
  </si>
  <si>
    <r>
      <t xml:space="preserve">Từ QL 1A  đến cầu Vĩnh Phú; </t>
    </r>
    <r>
      <rPr>
        <b/>
        <i/>
        <sz val="10"/>
        <rFont val="Times New Roman"/>
        <family val="1"/>
      </rPr>
      <t>Điều chỉnh thành:</t>
    </r>
  </si>
  <si>
    <t>Từ QL 1A  đến cầu Vĩnh Ái thôn Vĩnh Phú</t>
  </si>
  <si>
    <r>
      <t>Tiếp đến kênh sông Rác;</t>
    </r>
    <r>
      <rPr>
        <b/>
        <i/>
        <sz val="10"/>
        <rFont val="Times New Roman"/>
        <family val="1"/>
      </rPr>
      <t xml:space="preserve"> Điều chỉnh thành:</t>
    </r>
  </si>
  <si>
    <t>Tiếp đến kênh sông Rác N3</t>
  </si>
  <si>
    <t>Tiếp đến hết đất nhà Ông Trung (Đông Tiến)</t>
  </si>
  <si>
    <t>Tiếp đến Biển Kỳ Khang</t>
  </si>
  <si>
    <t>Đường trục chính: từ đất ông Hảo đến giáp đất xã Kỳ Phú</t>
  </si>
  <si>
    <t>Đường chéo từ đất ông Thuận đến điểm giao cắt với đường trục chính xã Kỳ Khang</t>
  </si>
  <si>
    <t>Từ quốc lộ 1A đến hết đất ông Thẩm (Quảng Ích)</t>
  </si>
  <si>
    <t>Từ quốc lộ 1A đến hết đất ông Quyết (Quảng Ích)</t>
  </si>
  <si>
    <t>Từ quốc lộ 1A đến hết đất ông Diệu (Quảng Ích)</t>
  </si>
  <si>
    <t>Từ quốc lộ 1A đến hết đất giáo họ Vĩnh Sơn (Quảng Ích)</t>
  </si>
  <si>
    <t>Từ quốc lộ 1A đến hết đất ông Long (Quảng Ích)</t>
  </si>
  <si>
    <r>
      <t xml:space="preserve">Từ quốc lộ 1A đến hết đất giáo xứ Quảng Dụ; </t>
    </r>
    <r>
      <rPr>
        <b/>
        <i/>
        <sz val="10"/>
        <rFont val="Times New Roman"/>
        <family val="1"/>
      </rPr>
      <t>Điều chỉnh thành:</t>
    </r>
  </si>
  <si>
    <t>Từ Quốc lộ 1A đến hết đất giáo xứ Dụ Thành</t>
  </si>
  <si>
    <r>
      <t>Từ đất nhà ông Khiêm đến hết đất giáo họ Kim Sơn;</t>
    </r>
    <r>
      <rPr>
        <i/>
        <sz val="10"/>
        <rFont val="Times New Roman"/>
        <family val="1"/>
      </rPr>
      <t xml:space="preserve"> </t>
    </r>
    <r>
      <rPr>
        <b/>
        <i/>
        <sz val="10"/>
        <rFont val="Times New Roman"/>
        <family val="1"/>
      </rPr>
      <t>Điều chỉnh thành:</t>
    </r>
  </si>
  <si>
    <t>Từ đất nhà ông Khiêm đến đường trục thôn vào nhà văn hóa Vĩnh Long</t>
  </si>
  <si>
    <r>
      <t xml:space="preserve">Từ quốc lộ 1A đến hết đất giáo họ  Hoàng Dụ ( Hoàng Dụ); </t>
    </r>
    <r>
      <rPr>
        <b/>
        <i/>
        <sz val="10"/>
        <rFont val="Times New Roman"/>
        <family val="1"/>
      </rPr>
      <t>Điều chỉnh thành</t>
    </r>
  </si>
  <si>
    <t>Từ Quốc lộ 1A đến hết đất giáo xứ Hoàng Dụ (Hoàng Dụ)</t>
  </si>
  <si>
    <r>
      <t>Từ Hội quán Thôn Sơn Hải đi biển trung tân;</t>
    </r>
    <r>
      <rPr>
        <b/>
        <sz val="10"/>
        <rFont val="Times New Roman"/>
        <family val="1"/>
      </rPr>
      <t xml:space="preserve"> </t>
    </r>
    <r>
      <rPr>
        <b/>
        <i/>
        <sz val="10"/>
        <rFont val="Times New Roman"/>
        <family val="1"/>
      </rPr>
      <t>Điều chỉnh thành:</t>
    </r>
  </si>
  <si>
    <t xml:space="preserve">Đường nhựa, bê tông còn lại  </t>
  </si>
  <si>
    <t>11.16</t>
  </si>
  <si>
    <t>Xã Kỳ Tân</t>
  </si>
  <si>
    <r>
      <rPr>
        <b/>
        <sz val="10"/>
        <rFont val="Times New Roman"/>
        <family val="1"/>
      </rPr>
      <t>Đường QL 1A:</t>
    </r>
    <r>
      <rPr>
        <sz val="10"/>
        <rFont val="Times New Roman"/>
        <family val="1"/>
      </rPr>
      <t xml:space="preserve"> từ giáp Kỳ Thư  (cống Cầu Đất) đến  ngã 3 Kỳ Tân (đất bà Nam)</t>
    </r>
  </si>
  <si>
    <r>
      <rPr>
        <b/>
        <sz val="10"/>
        <rFont val="Times New Roman"/>
        <family val="1"/>
      </rPr>
      <t>Đường QL 12C</t>
    </r>
    <r>
      <rPr>
        <sz val="10"/>
        <rFont val="Times New Roman"/>
        <family val="1"/>
      </rPr>
      <t>: Từ giáp phường Sông Trí đến ngã 3 đường về UBND xã Kỳ Tân</t>
    </r>
  </si>
  <si>
    <t>Tiếp đến mương Đá Cát</t>
  </si>
  <si>
    <r>
      <t>Tiếp đến cầu Cổ Ngựa;</t>
    </r>
    <r>
      <rPr>
        <i/>
        <sz val="10"/>
        <rFont val="Times New Roman"/>
        <family val="1"/>
      </rPr>
      <t xml:space="preserve"> </t>
    </r>
    <r>
      <rPr>
        <b/>
        <i/>
        <sz val="10"/>
        <rFont val="Times New Roman"/>
        <family val="1"/>
      </rPr>
      <t>Điều chỉnh thành:</t>
    </r>
  </si>
  <si>
    <t xml:space="preserve">Tiếp đến hết đất anh Khoa </t>
  </si>
  <si>
    <t>Tiếp đến đường vào hội quán thôn Nam Xuân Sơn</t>
  </si>
  <si>
    <t>Tiếp đến hết đất Kỳ Tân (giáp Kỳ Hợp)</t>
  </si>
  <si>
    <t>12.3 </t>
  </si>
  <si>
    <t>Đường từ ngã 3 QL 1A (đất bà Nam) đến Cầu Gỗ</t>
  </si>
  <si>
    <t>Tiếp đến ngã 3 đất ông Doạn thôn Đông Hạ</t>
  </si>
  <si>
    <t>Tiếp đến Cầu Quảng Hậu</t>
  </si>
  <si>
    <t>Đường từ ngã 3 đất ông Doạn thôn Đông Hạ qua ngã tư đến đường QL 12C (đất bà Hưng)</t>
  </si>
  <si>
    <t>Đường từ cống Cầu Bàu (giáp phường Sông Trí) đến hết bưu điện</t>
  </si>
  <si>
    <t>Tiếp đến hết đất ông Tân (Phương) thôn Trung Đức</t>
  </si>
  <si>
    <t>Từ ngã 3 đất ông Tân (thôn Trung Đức) đến hết đất ông Viền thôn Tân Thắng</t>
  </si>
  <si>
    <t>Từ ngã 3 đất ông Tân thôn Trung Đức đến cầu Tân Hợp</t>
  </si>
  <si>
    <r>
      <t>Từ giáp đất ông Tân Hồng thôn Xuân Dục đến cầu Con Dê;</t>
    </r>
    <r>
      <rPr>
        <b/>
        <sz val="10"/>
        <rFont val="Times New Roman"/>
        <family val="1"/>
      </rPr>
      <t xml:space="preserve"> </t>
    </r>
    <r>
      <rPr>
        <b/>
        <i/>
        <sz val="10"/>
        <rFont val="Times New Roman"/>
        <family val="1"/>
      </rPr>
      <t>Điều chỉnh thành:</t>
    </r>
  </si>
  <si>
    <t>Từ  giáp đất Bà Lương thôn Xuân Dục đến hết cầu Con Dê</t>
  </si>
  <si>
    <t>Từ giáp đất ông Viên thôn Xuân Dục đến hết đất hội quán thôn Xuân Dục</t>
  </si>
  <si>
    <t>Từ giáp đất anh Khắc thôn Trung Thượng đến hết đất anh Đường Thanh thôn Trường Lạc</t>
  </si>
  <si>
    <t>Từ giáp đất chị Tứ thôn Đông Văn đến hết đất chị Nuôi thôn Văn Miếu</t>
  </si>
  <si>
    <t>Từ hội trường thôn Đông Văn đến hết đất ông Lý Chiến thôn Văn Miếu</t>
  </si>
  <si>
    <t>12.16</t>
  </si>
  <si>
    <t>Từ đường Quốc lộ 1A (đường vào TT Y tế dự phòng) đến hết đất ông Danh thôn Đông Văn</t>
  </si>
  <si>
    <t>12.17</t>
  </si>
  <si>
    <t>Từ đường QL 12C (Hạt 8 giao thông) đến ngã ba đất ông Viền thôn Tân Thắng</t>
  </si>
  <si>
    <t>12.18</t>
  </si>
  <si>
    <t>Đường từ Cống Cầu Bàu (giáp phường Sông Trí) đến đường QL 12C</t>
  </si>
  <si>
    <t>12.19</t>
  </si>
  <si>
    <t xml:space="preserve">Đường 1B </t>
  </si>
  <si>
    <t>12.20</t>
  </si>
  <si>
    <t xml:space="preserve">Các vị trí còn lại của xã </t>
  </si>
  <si>
    <t>12.21</t>
  </si>
  <si>
    <t>Bổ sung: đường liên xã 12 (đường từ Ngã 3 Bích Châu đi UBND xã Kỳ Thư: từ đường ĐT 555 đến giáp đất xã Kỳ Châu)</t>
  </si>
  <si>
    <t>Xã Kỳ Văn</t>
  </si>
  <si>
    <r>
      <rPr>
        <b/>
        <sz val="10"/>
        <rFont val="Times New Roman"/>
        <family val="1"/>
      </rPr>
      <t>Đường QL 1A:</t>
    </r>
    <r>
      <rPr>
        <sz val="10"/>
        <rFont val="Times New Roman"/>
        <family val="1"/>
      </rPr>
      <t xml:space="preserve"> đi qua xã Kỳ Văn: Từ giáp Kỳ Thư  đến Cầu Cừa </t>
    </r>
  </si>
  <si>
    <t>Tiếp đến cầu Cao (giáp đất xã Kỳ Thư)</t>
  </si>
  <si>
    <t>Đường Văn Tây : từ ngã 3 QL 1A đến hết đất Hoàn Bình thôn Đồng Văn</t>
  </si>
  <si>
    <t>Tiếp đến Cầu tràn Đá Hàn</t>
  </si>
  <si>
    <t>Đường từ ngã 4 đất Đằng Hòa (Kỳ Thư) đi Kỳ Văn từ giáp Kỳ Thư đến hết Quy hoạch dân cư cửa Điện thôn Thanh Sơn</t>
  </si>
  <si>
    <t>Tiếp đến ngã 4 đất ông Thanh Liệu thôn Thanh Sơn</t>
  </si>
  <si>
    <t>Tiếp đến hết đất Quy hoạch dân cư thôn Thanh Sơn</t>
  </si>
  <si>
    <t>Tiếp đến ngã 3 đường đi Kỳ Tân</t>
  </si>
  <si>
    <t>Tiếp đến giáp đất quy hoạch dân cư thôn Sa Xá</t>
  </si>
  <si>
    <t>Tiếp đến hết đất quy hoạch dân cư thôn Sa Xá</t>
  </si>
  <si>
    <t>Tiếp đến giáp đất quy hoạch dân cư thôn Hòa Hợp</t>
  </si>
  <si>
    <t>Tiếp đến hết đất quy hoạch dân cư thôn Hòa Hợp</t>
  </si>
  <si>
    <t>Tiếp đến ngã 3 đất ông Thọ (Sáu) thôn Mỹ Lợi</t>
  </si>
  <si>
    <t>Tiếp đến hết đất ông Bình Xoanh thôn Mỹ Liên</t>
  </si>
  <si>
    <t xml:space="preserve">Đường từ ngã tư quy hoạch Cửa Điện thôn Thanh Sơn đi UBND xã : </t>
  </si>
  <si>
    <t>Từ ngã tư quy hoạch Cửa Điện thôn Thanh Sơn đến giáp đất ông Thanh Liệu thôn Thanh Sơn</t>
  </si>
  <si>
    <t>Tiếp đến hết đất quy hoạch dân cư thôn Thanh Sơn</t>
  </si>
  <si>
    <t>Tiếp đến ngã 4 đất ông Điều Diễn thôn Mỹ Liên</t>
  </si>
  <si>
    <t>Đường từ ngã 3 Trường tiểu học đến đường Văn Tây (sân vận động thôn Văn Lạc)</t>
  </si>
  <si>
    <t>Tuyến từ đất ông  Nam thôn Văn Lạc đến đất ông Thành thôn Liên Sơn</t>
  </si>
  <si>
    <t xml:space="preserve">Độ rộng đường ≥ 8 m </t>
  </si>
  <si>
    <t>Kỳ Lạc</t>
  </si>
  <si>
    <r>
      <rPr>
        <b/>
        <sz val="10"/>
        <rFont val="Times New Roman"/>
        <family val="1"/>
      </rPr>
      <t>Tỉnh lộ 554</t>
    </r>
    <r>
      <rPr>
        <sz val="10"/>
        <rFont val="Times New Roman"/>
        <family val="1"/>
      </rPr>
      <t xml:space="preserve"> (Tỉnh lộ 22) : Từ giáp Kỳ Lâm đến Khe Ải</t>
    </r>
  </si>
  <si>
    <t>Tiếp đến khe Cây Sắn</t>
  </si>
  <si>
    <t>Tiếp đến khe Cây Mít</t>
  </si>
  <si>
    <t>Tiếp đến ngã 3 đất anh Chúng Hương</t>
  </si>
  <si>
    <t>Tiếp đến hết đất anh Diễn Hoa</t>
  </si>
  <si>
    <t>Tiếp đến hết đất anh Khai Ba</t>
  </si>
  <si>
    <t>Tiếp đến hết đất Nông trường cao su</t>
  </si>
  <si>
    <t>Tiếp đến Đường tránh đèo Con: Từ giáp Kỳ Hoa đến hết đất Kỳ Lạc</t>
  </si>
  <si>
    <t>Đường vào UBND xã: Từ ngã 3 đường 554 (đường 22) đến trạm điện Lạc Vinh</t>
  </si>
  <si>
    <t>Tiếp đến ngã 3 đất bà Lý</t>
  </si>
  <si>
    <t>Đường Sơn - Lạc: Từ ngã 3 đường 554 (đường 22) đến ngã 3 đường vào cầu Rào</t>
  </si>
  <si>
    <t>Tiếp đến ngã 3 đất ông Luynh Hoa</t>
  </si>
  <si>
    <t>Tiếp đến hết đất xã Kỳ Lạc</t>
  </si>
  <si>
    <t>Đường tránh đèo Con: Từ giáp Kỳ Hoa đến hết đất Kỳ Lạc</t>
  </si>
  <si>
    <r>
      <t>Đoạn từ nông trường cao su đến hết đất Anh Hùng Hà;</t>
    </r>
    <r>
      <rPr>
        <i/>
        <sz val="10"/>
        <rFont val="Times New Roman"/>
        <family val="1"/>
      </rPr>
      <t xml:space="preserve"> </t>
    </r>
    <r>
      <rPr>
        <b/>
        <i/>
        <sz val="10"/>
        <rFont val="Times New Roman"/>
        <family val="1"/>
      </rPr>
      <t>Điều chỉnh thành:</t>
    </r>
  </si>
  <si>
    <t>Kỳ Thượng</t>
  </si>
  <si>
    <t>Tiếp đến cống cây Danh (Đất anh Toán Hiền)</t>
  </si>
  <si>
    <t>Tiếp đến khe Đá Hàng thôn Tiến Thượng</t>
  </si>
  <si>
    <t>Tiếp đến cầu Khe Vượn thôn Phúc Độ</t>
  </si>
  <si>
    <t>Tiếp đến giáp đất anh Minh Hà</t>
  </si>
  <si>
    <r>
      <rPr>
        <b/>
        <sz val="10"/>
        <rFont val="Times New Roman"/>
        <family val="1"/>
      </rPr>
      <t>Tỉnh lộ 554</t>
    </r>
    <r>
      <rPr>
        <sz val="10"/>
        <rFont val="Times New Roman"/>
        <family val="1"/>
      </rPr>
      <t xml:space="preserve"> (Tỉnh lộ 22): Từ giáp đất Kỳ Lâm đến giáp đất ông Sớ thôn Bắc Tiến</t>
    </r>
  </si>
  <si>
    <r>
      <t>Tiếp đến ngã 3 đất anh Dũng (Sỹ) thôn Phúc Thành 2;</t>
    </r>
    <r>
      <rPr>
        <i/>
        <sz val="10"/>
        <rFont val="Times New Roman"/>
        <family val="1"/>
      </rPr>
      <t xml:space="preserve"> </t>
    </r>
    <r>
      <rPr>
        <b/>
        <i/>
        <sz val="10"/>
        <rFont val="Times New Roman"/>
        <family val="1"/>
      </rPr>
      <t>Điều chỉnh thành:</t>
    </r>
  </si>
  <si>
    <t>Tiếp đến Hồ Rào Trổ</t>
  </si>
  <si>
    <t>Từ ngã 3 đất anh Hiển thôn Tiến Vinh đến ngã 4 chợ đất anh Vinh Hoa</t>
  </si>
  <si>
    <t>Từ đất bà Nguyên đến hết đất  anh Hùng Lãm thôn Trung Tiến</t>
  </si>
  <si>
    <t>Tiếp đến  đất ông Lưu Hà thôn Bắc Tiến</t>
  </si>
  <si>
    <t>Đất ở thuộc Quy hoạch tái định cư dự án Rào Trổ tại thôn Phúc Sơn, Phúc Lập</t>
  </si>
  <si>
    <t>Xã Kỳ Sơn</t>
  </si>
  <si>
    <r>
      <rPr>
        <b/>
        <sz val="10"/>
        <rFont val="Times New Roman"/>
        <family val="1"/>
      </rPr>
      <t>Đường QL 12C</t>
    </r>
    <r>
      <rPr>
        <sz val="10"/>
        <rFont val="Times New Roman"/>
        <family val="1"/>
      </rPr>
      <t xml:space="preserve"> (Vũng Áng - Lào):  Từ cầu Rào Trổ đến giáp đất ông Thái Hương</t>
    </r>
  </si>
  <si>
    <t>Tiếp đến hết đất Hạnh Chiến</t>
  </si>
  <si>
    <t>Tiếp đến hết đất ông Toán</t>
  </si>
  <si>
    <t>Tiếp đến cầu Ruồi Ruôi</t>
  </si>
  <si>
    <t>Tiếp đến Khe Nhạ (giáp xã Kỳ Thượng)</t>
  </si>
  <si>
    <t xml:space="preserve"> Tiếp đến hết đất ông Kiệm</t>
  </si>
  <si>
    <r>
      <rPr>
        <sz val="10"/>
        <rFont val="Times New Roman"/>
        <family val="1"/>
      </rPr>
      <t>Tiếp đến</t>
    </r>
    <r>
      <rPr>
        <i/>
        <sz val="10"/>
        <rFont val="Times New Roman"/>
        <family val="1"/>
      </rPr>
      <t xml:space="preserve"> </t>
    </r>
    <r>
      <rPr>
        <sz val="10"/>
        <rFont val="Times New Roman"/>
        <family val="1"/>
      </rPr>
      <t>Đường huyện lộ: Từ ngả 3 đường QL 12C đến hết đất anh Phép Lự</t>
    </r>
  </si>
  <si>
    <t>Tiếp đến giáp đất anh Họa Nga</t>
  </si>
  <si>
    <t>Tiếp đến hết đất ông Dung Đậu</t>
  </si>
  <si>
    <t>Đường từ đất anh Tuấn Mậu đến hết đất anh Nhơn Cảnh</t>
  </si>
  <si>
    <t>Đường từ đất anh Tuấn Phượng đến cầu Đập Tráng</t>
  </si>
  <si>
    <t>Tiếp đến hết đất anh Hồng Diễn</t>
  </si>
  <si>
    <t>Đường từ hội quán Mỹ Lạc đến hết đất anh Dũng Bích</t>
  </si>
  <si>
    <t>Xã Kỳ Tây</t>
  </si>
  <si>
    <r>
      <rPr>
        <b/>
        <sz val="10"/>
        <rFont val="Times New Roman"/>
        <family val="1"/>
      </rPr>
      <t>Đường huyện ĐH 144</t>
    </r>
    <r>
      <rPr>
        <sz val="10"/>
        <rFont val="Times New Roman"/>
        <family val="1"/>
      </rPr>
      <t xml:space="preserve"> (Đường Văn Tây cũ): Từ ngã 3 đất ông Phư  đến  cầu Trọt Đá;</t>
    </r>
    <r>
      <rPr>
        <b/>
        <i/>
        <sz val="10"/>
        <rFont val="Times New Roman"/>
        <family val="1"/>
      </rPr>
      <t xml:space="preserve"> Điều chỉnh thành;</t>
    </r>
  </si>
  <si>
    <t>Đường huyện: từ ngã 3 nhà ông Khoa đến ngã 3 đường ra Kỳ Trung đội 1 thôn Đông Xuân</t>
  </si>
  <si>
    <r>
      <t>Tiếp: Từ cầu Trọt Đá đến ngã ba ranh giới đất xã Kỳ Tây, Kỳ Trung, Kỳ Văn</t>
    </r>
    <r>
      <rPr>
        <i/>
        <sz val="10"/>
        <rFont val="Times New Roman"/>
        <family val="1"/>
      </rPr>
      <t>;</t>
    </r>
    <r>
      <rPr>
        <b/>
        <i/>
        <sz val="10"/>
        <rFont val="Times New Roman"/>
        <family val="1"/>
      </rPr>
      <t xml:space="preserve"> Điều chỉnh thành</t>
    </r>
  </si>
  <si>
    <t>Đường Tỉnh lộ: từ ngã 3 nhà ông Khoa đến đất ông Phư Xừ</t>
  </si>
  <si>
    <t>Từ đất Ông Trà đến khe rửa</t>
  </si>
  <si>
    <t>Từ đất anh Khoa Diệu đến ranh giới đất xã Kỳ Tây, Kỳ Trung (giáp đường 551) mới</t>
  </si>
  <si>
    <r>
      <t>Từ ngã ba đất Ông Phư đến ngã 3 đất Ông Ngô Quang Trung (đường 551) mới;</t>
    </r>
    <r>
      <rPr>
        <b/>
        <sz val="10"/>
        <rFont val="Times New Roman"/>
        <family val="1"/>
      </rPr>
      <t xml:space="preserve"> </t>
    </r>
    <r>
      <rPr>
        <b/>
        <i/>
        <sz val="10"/>
        <rFont val="Times New Roman"/>
        <family val="1"/>
      </rPr>
      <t>Điều chỉnh thành:</t>
    </r>
  </si>
  <si>
    <t>Từ cửa đất ông Phư Xừ đến giáp ranh giữa xã Kỳ Tây và xã Lâm Hợp</t>
  </si>
  <si>
    <r>
      <t>Từ ngã 3 đất Ông Ngô Quang Trung đến giáp ranh giữa đất  xã Kỳ Tây, Kỳ Thượng;</t>
    </r>
    <r>
      <rPr>
        <b/>
        <i/>
        <sz val="10"/>
        <rFont val="Times New Roman"/>
        <family val="1"/>
      </rPr>
      <t xml:space="preserve"> Điều chỉnh thành:</t>
    </r>
  </si>
  <si>
    <t>Từ ngã 3 đất ông Đường (Chất) đến giáp xã Kỳ Thượng</t>
  </si>
  <si>
    <t>18.1.1</t>
  </si>
  <si>
    <t>18.1.2</t>
  </si>
  <si>
    <t>Tiếp đến giáp đất ông Hiền Thủy</t>
  </si>
  <si>
    <t>Tiếp đến Cầu Lãi Dưa thôn Trường Xuân</t>
  </si>
  <si>
    <t>Tiếp đến giáp xã Kỳ Tây</t>
  </si>
  <si>
    <t>18.1.3</t>
  </si>
  <si>
    <t>Tiếp đến giáp đất xã Kỳ Tân</t>
  </si>
  <si>
    <t>18.1.4</t>
  </si>
  <si>
    <t>18.1.5</t>
  </si>
  <si>
    <t>18.1.6</t>
  </si>
  <si>
    <t>18.2.1</t>
  </si>
  <si>
    <t>Tiếp đến giáp đất ông Định Hoa</t>
  </si>
  <si>
    <t>Tiếp qua ngã tư Kỳ Lâm đến ngã 4 Con (đất Thảo Lý)</t>
  </si>
  <si>
    <t>Tiếp đến Cầu Rào Trổ (giáp Kỳ Sơn)</t>
  </si>
  <si>
    <t>18.2.2</t>
  </si>
  <si>
    <r>
      <rPr>
        <b/>
        <sz val="10"/>
        <rFont val="Times New Roman"/>
        <family val="1"/>
      </rPr>
      <t>Đường Tỉnh lộ 554</t>
    </r>
    <r>
      <rPr>
        <sz val="10"/>
        <rFont val="Times New Roman"/>
        <family val="1"/>
      </rPr>
      <t xml:space="preserve"> ( Tỉnh lộ 22): Từ ngã 4 Kỳ Lâm đến hết đất anh Đồn</t>
    </r>
  </si>
  <si>
    <t>Tiếp đến ngã 4 nhà anh Đặng thôn Hải Hà</t>
  </si>
  <si>
    <t>Tiếp đến ngã 4 Trung Hà</t>
  </si>
  <si>
    <t>Tiếp đến ngã 4 thôn Tân Hà</t>
  </si>
  <si>
    <t>Tiếp đến hết đất Trường tiểu học Nam Hà</t>
  </si>
  <si>
    <t>Tiếp đến ngã 3 hội quán thôn Bắc Hà</t>
  </si>
  <si>
    <t>Tiếp đến giáp đất xã Kỳ Thượng</t>
  </si>
  <si>
    <t>Từ ngã 4 Kỳ Lâm đến ngầm Ma Rến</t>
  </si>
  <si>
    <t>Tiếp đến ngã 3 đất anh Thương Lý (Đông Hà)</t>
  </si>
  <si>
    <t>Tiếp đến hết đất anh Nam Luật (Xuân Hà)</t>
  </si>
  <si>
    <t>Tiếp đến giáp đất xã Kỳ Lạc</t>
  </si>
  <si>
    <t>18.2.3</t>
  </si>
  <si>
    <r>
      <rPr>
        <b/>
        <sz val="10"/>
        <rFont val="Times New Roman"/>
        <family val="1"/>
      </rPr>
      <t>Tỉnh lộ 554</t>
    </r>
    <r>
      <rPr>
        <sz val="10"/>
        <rFont val="Times New Roman"/>
        <family val="1"/>
      </rPr>
      <t xml:space="preserve"> (Tỉnh lộ 22B): Từ đất anh Long Hiền  Đường QL12C (Đường Vũng Áng - Lào) đến ngã 3 đất chị Anh Thám</t>
    </r>
  </si>
  <si>
    <t>18.2.4</t>
  </si>
  <si>
    <t>Đường từ ngã 3 đất ông Nhạ (Tỉnh lộ 554: tên cũ: Tỉnh lộ 22) đến ngã 3 đất anh Cường Lớn thôn Đông Hà</t>
  </si>
  <si>
    <t>18.2.5</t>
  </si>
  <si>
    <t>Đường từ ngã 4 đất ông Tuyền Thoa, đường QL12C (đường Vũng Áng - Lào) đến giáp đất anh Quý Diên thôn Hải Hà</t>
  </si>
  <si>
    <t>18.2.6</t>
  </si>
  <si>
    <t>Đường từ ngã 4 quán ông Thảo, đường QL12C (đường Vũng Áng - Lào) đến ngã 3 đất chị Lan Mạnh</t>
  </si>
  <si>
    <t>18.2.7</t>
  </si>
  <si>
    <t>18.2.8</t>
  </si>
  <si>
    <t>Đường từ ngã 4 đất anh Đặng Tỉnh lộ 554 (đường 22) đến ngã 3 đất anh Thắng thôn Hải Hà</t>
  </si>
  <si>
    <t>Tiếp đến hết đất ông Bình Hương (Hải Hà)</t>
  </si>
  <si>
    <t>18.2.9</t>
  </si>
  <si>
    <t>Đường từ ngã 4 đất anh Bình Tỉnh lộ 554  (Tỉnh lộ 22) đến ngã 3 đất anh Lập thôn Trung Hà</t>
  </si>
  <si>
    <t>18.2.10</t>
  </si>
  <si>
    <t>Đường từ ngã 4 đất anh Thanh Tỉnh lộ 554 (Tỉnh lộ 22) đến ngã 3 đất anh Dũng Phương thôn Trung Hà</t>
  </si>
  <si>
    <t>18.2.11</t>
  </si>
  <si>
    <t>Đường từ ngã 4 đất anh Duẫn Thanh Tỉnh lộ 554 (Tỉnh lộ 22) đến hết đất anh Trung thôn Tân Hà</t>
  </si>
  <si>
    <t>18.2.12</t>
  </si>
  <si>
    <t>Đường từ ngã 3 đất chị Tư đến ngã 3 hội quán Kim Hà</t>
  </si>
  <si>
    <t>Tiếp đến ngã 3 đất anh Cường Tỉnh lộ 554 (đường 22 cũ)</t>
  </si>
  <si>
    <t>18.2.13</t>
  </si>
  <si>
    <t>18.2.14</t>
  </si>
  <si>
    <t>Xã Kỳ Trung</t>
  </si>
  <si>
    <t>Đường Tây Văn đi qua xã Kỳ Trung từ đất ông Giáp thôn Tây Sơn</t>
  </si>
  <si>
    <r>
      <t>Đường Trung Giang đoạn qua xã Kỳ Trung: Từ tiếp giáp đất Kỳ Giang đến đất anh Nhật Vinh thôn Đất Đỏ;</t>
    </r>
    <r>
      <rPr>
        <i/>
        <sz val="10"/>
        <rFont val="Times New Roman"/>
        <family val="1"/>
      </rPr>
      <t xml:space="preserve"> </t>
    </r>
    <r>
      <rPr>
        <b/>
        <i/>
        <sz val="10"/>
        <rFont val="Times New Roman"/>
        <family val="1"/>
      </rPr>
      <t>Điều chỉnh thành</t>
    </r>
  </si>
  <si>
    <t>Từ tiếp giáp đất Kỳ Giang đến nhà văn hóa thôn Đất Đỏ</t>
  </si>
  <si>
    <r>
      <t>Đường từ trạm y tế đến đất ông Quý;</t>
    </r>
    <r>
      <rPr>
        <b/>
        <i/>
        <sz val="10"/>
        <rFont val="Times New Roman"/>
        <family val="1"/>
      </rPr>
      <t xml:space="preserve"> Điều chỉnh thành:</t>
    </r>
  </si>
  <si>
    <t>Xã Kỳ Xuân</t>
  </si>
  <si>
    <t>Đường từ UBND xã đến ngã 4 đất ông Ngọc Thủy thôn Quang Trung</t>
  </si>
  <si>
    <t>Đường từ đất anh Hanh Hoài đến Cổng chào thôn Xuân Phú</t>
  </si>
  <si>
    <t>Đường từ đất anh Diễn Kính đến hết đất anh Nông Toàn (thôn Trần Phú)</t>
  </si>
  <si>
    <t>Đường từ ngã 3 anh Thắng Lịch  (thôn Xuân Tiến) đến ngã 3 đất ông Nhuận Bưởi (thôn Nguyễn Huệ)</t>
  </si>
  <si>
    <t>Đường từ đất anh Khúc Ngân thôn Xuân Thắng đến ngã 3 Vũng Sồ (thôn Lê Lợi)</t>
  </si>
  <si>
    <t>Đường từ ngã 3 đất anh Thệ đến đường tuần tra ven biển (thôn Cao Thắng)</t>
  </si>
  <si>
    <t>VIII</t>
  </si>
  <si>
    <t>THỊ XÃ KỲ ANH</t>
  </si>
  <si>
    <t>Xã Kỳ Ninh</t>
  </si>
  <si>
    <t>Đường Trường Sa: Từ cầu Hải Ninh dến đường vào Quy hoạch khu dân cư Tân Thắng</t>
  </si>
  <si>
    <t>Tiếp đến ngã 4 Lăng Cố Đệ</t>
  </si>
  <si>
    <t>Tiếp đến hết đất bà Thoả thôn Tiến Thắng</t>
  </si>
  <si>
    <t>Đường Tô Hiến Thành: Từ cầu Ninh Thọ đến hết đất ông Thọ thôn Hải Hà</t>
  </si>
  <si>
    <t>Đường Hoàng Sa: Từ cầu Ninh Hà qua khu Quy hoạch dân cư Tân Thắng đến ngã 4 lăng Cố Đệ</t>
  </si>
  <si>
    <t>Tiếp đến hết đất anh Hoàn (Tuyến) thôn Vĩnh Thuận đến hết đất ông Nhuận thôn Bàn Hải</t>
  </si>
  <si>
    <t>Đường Bàn Hải: Từ giáp đường Hoàng Sa đến hết đất ông Khánh (Hoa) thôn Bàn Hải</t>
  </si>
  <si>
    <t>Đường Lý Nhật Quang: Từ UBND xã đến giáp đất anh Hoàn (Tuyến) thôn Vĩnh Thuận</t>
  </si>
  <si>
    <t>Tiếp đến hết đất chị Lý thôn Vĩnh Thuận</t>
  </si>
  <si>
    <t>Tiếp đến giáp đất xã Kỳ Khang</t>
  </si>
  <si>
    <t>Đường Yết Kiêu: Từ cổng cháo thôn Tân Tiến - đất anh Cự thôn Tân Tiến - đất ông Hành thôn Tiến Thắng - đến hết đất đồn Biên Phòng</t>
  </si>
  <si>
    <t>Đường Đào Tấm: Từ đất Mạnh Hương thôn Hải Hà đến hết đất bà Chòn thôn Tân Tiến</t>
  </si>
  <si>
    <t>Đường từ giáp đất ông Hưởng thôn Tam Hải 2 đi ra biển</t>
  </si>
  <si>
    <t>Đường từ giáp đất ông Lộc thôn Tam Hải 2 đi ra biển</t>
  </si>
  <si>
    <t>Đường từ giáp đất ông Khuyên Lan (đường WB) đến hết đất anh Thảnh Tình (đường kè chắn sóng)</t>
  </si>
  <si>
    <t>1.17</t>
  </si>
  <si>
    <t>Đường từ đất anh Hải Huề thôn Xuân Hải đến đê Đập Quan (đất anh Hiếu)</t>
  </si>
  <si>
    <t>1.18</t>
  </si>
  <si>
    <t>1.19</t>
  </si>
  <si>
    <t>Từ đất anh Sỹ Thu (đường Trường Sa) đến cổng chợ xã Kỳ Ninh</t>
  </si>
  <si>
    <t>1.20</t>
  </si>
  <si>
    <t>Các lô từ tuyến 2 trở đi thuộc Quy hoạch dân cư Cồn Nghè thôn Tân Thắng</t>
  </si>
  <si>
    <t>1.21</t>
  </si>
  <si>
    <t>Đường từ đất anh Tú thôn Tiến Thắng đến bãi biển xã Kỳ Ninh</t>
  </si>
  <si>
    <t>1.22</t>
  </si>
  <si>
    <t>Đường từ đất ông Huần Duẩn thôn Tam Hải 2 đến hết đất ông Bình Duyên thôn Tam Hải 2</t>
  </si>
  <si>
    <t>1.23</t>
  </si>
  <si>
    <t>Đường từ đất ông Xanh Thuần thôn Tam Hải 2 đến hết đất bà Biền thôn Tam Hải 2</t>
  </si>
  <si>
    <t>1.24</t>
  </si>
  <si>
    <t>Các vị trí còn lại có nền đường giao thông rộng ≥ 4m</t>
  </si>
  <si>
    <t>1.25</t>
  </si>
  <si>
    <t>Các vị trí còn lại có nền đường giao thông rộng &lt; 4m</t>
  </si>
  <si>
    <t>1.26</t>
  </si>
  <si>
    <t>1.27</t>
  </si>
  <si>
    <t>Xã Kỳ Hà</t>
  </si>
  <si>
    <t>Đường Kỳ Hải - Kỳ Hà: Từ đất ông Nguyệt thôn Nam Hà đến hết đất ông Hựu(Tuyết) thôn Đông Hà.</t>
  </si>
  <si>
    <t>Tiếp từ đất chị Huyền (Đông Hà) đến hết đất ông Nam (Hoạt) Thôn Hải Hà</t>
  </si>
  <si>
    <t>Đường kho Muối - đi Bắc Hà: Từ giáp đất xã Kỳ Hải đến hết đất kho muối ông Toản</t>
  </si>
  <si>
    <t>Tiếp đến hết đất ông Trể thôn Bắc Hà</t>
  </si>
  <si>
    <t>Đường từ đất ông Đại Trúc qua đất bà Hà (Đẳng) thôn Nam Hà đến Đập Cụ (Đồng Muối)</t>
  </si>
  <si>
    <t>Từ đất Ông Hòa Hiểu đến hết đất nhà bà Lan thôn Tây Hà</t>
  </si>
  <si>
    <t>Từ đất Ông Lướng Ngôn đến hết đất Bà Huân thôn Nam Hà</t>
  </si>
  <si>
    <t>Từ đất Ông Trọng Thuận  đến hết đất Bà Đồng thôn Nam Hà</t>
  </si>
  <si>
    <t>Từ đất Ông Lựu đến hết đất Ông Thiết thôn Bắc Hà</t>
  </si>
  <si>
    <t>Từ đất Ông Hạnh Ly đến hết đất Ông Hùng thôn Bắc Hà</t>
  </si>
  <si>
    <t>Từ đất Ông Trí thôn Đông Hà đến Âu trú bão tàu thuyền</t>
  </si>
  <si>
    <t>Đường Nguyễn Thị Bích Châu: Đoạn từ giáp Kỳ Trinh đến giáp đất Kỳ Ninh</t>
  </si>
  <si>
    <t>Xã Kỳ Lợi</t>
  </si>
  <si>
    <t xml:space="preserve"> Đường liên xã: từ đất ông Túc Cử thôn 2 Tân Phúc Thành đến hết đất anh Tuấn ((Hoa) Thôn Hải Thanh</t>
  </si>
  <si>
    <t xml:space="preserve"> Đương liên thôn từ đất anh Tính (Huống) đến hết đất anh Tuấn Ròn thôn Hải Thanh;</t>
  </si>
  <si>
    <t>Đường liên xã: từ giáp đất anh Thạch ( Đa) đến hết đất anh Thìn thôn Hải Phong;</t>
  </si>
  <si>
    <t>Đường liên xã: từ giáp đất ông Tuế thôn Hải Phong đến hết đất chị Thủy (An) thôn Hải Phong</t>
  </si>
  <si>
    <t>Đường liên thôn từ giáp đất anh Vị Trường đến hết đất trường Cấp 2 Kỳ Lợi;</t>
  </si>
  <si>
    <r>
      <rPr>
        <b/>
        <sz val="10"/>
        <rFont val="Times New Roman"/>
        <family val="1"/>
      </rPr>
      <t>Đường Nguyễn Chí Thanh</t>
    </r>
    <r>
      <rPr>
        <sz val="10"/>
        <rFont val="Times New Roman"/>
        <family val="1"/>
      </rPr>
      <t>: Từ khu liên hợp gang thép đến đấu nối đường 12.</t>
    </r>
  </si>
  <si>
    <r>
      <rPr>
        <b/>
        <sz val="10"/>
        <rFont val="Times New Roman"/>
        <family val="1"/>
      </rPr>
      <t>Đường Võ Văn Kiệt</t>
    </r>
    <r>
      <rPr>
        <sz val="10"/>
        <rFont val="Times New Roman"/>
        <family val="1"/>
      </rPr>
      <t>: Đoạn từ giáp Kỳ Thịnh đến hết Khu kho gas, xăng dầu</t>
    </r>
  </si>
  <si>
    <t>Xã Kỳ Hoa</t>
  </si>
  <si>
    <t xml:space="preserve">Đường Cảng Vũng Áng Việt - Lào: Từ giáp phường Sông Trí đến giáp xã Kỳ Tân; </t>
  </si>
  <si>
    <t>Trục đường chính xã Kỳ Hoa: Từ giáp Phường Sông Trí đến cổng chào Hoa Trung</t>
  </si>
  <si>
    <t>Tiến đến hết đất trường tiểu học Kỳ Hoa</t>
  </si>
  <si>
    <t>Tiếp đến cầu Cửa Đội</t>
  </si>
  <si>
    <t>Tiếp đến qua dốc Cồn Trậm đến đập Sông trí</t>
  </si>
  <si>
    <t>Đường từ  đất anh Mạnh Nghĩa đến hết đất ông Phượng</t>
  </si>
  <si>
    <t xml:space="preserve">Đường từ cổng chào Hoa Trung đến hết đất bà Hồng </t>
  </si>
  <si>
    <t>Đường từ đất anh Tuyển đến giáp đất anh Đăng</t>
  </si>
  <si>
    <t>Từ giáp đất ông Du đến hết đất ông Uyên thôn Hoa Tân</t>
  </si>
  <si>
    <t>Đường từ  đất anh Hòe đến giáp đất anh Thắng Oanh</t>
  </si>
  <si>
    <t>Đường từ đường Việt - lào  đến giáp đất ông Du</t>
  </si>
  <si>
    <t>Đường từ đất ông Lãnh đi đồng Vại</t>
  </si>
  <si>
    <t>Đường từ đất ông Dũng (Thành) đến giáp đất ông Phượng</t>
  </si>
  <si>
    <t>4.14</t>
  </si>
  <si>
    <t>Đường từ đất anh Thuận đến hết đất nhà ông Tỵ</t>
  </si>
  <si>
    <t>4.15</t>
  </si>
  <si>
    <t>Đường từ đất anh Dũng (Hoa Thắng) đến hết đất anh Hòa Han</t>
  </si>
  <si>
    <t>Khu dân cư Bàu Đá</t>
  </si>
  <si>
    <t>4.16</t>
  </si>
  <si>
    <t>Đường dọc mương sông Trí từ giáp phường Sông Trí đến hết quy hoạch dân cư</t>
  </si>
  <si>
    <t>4.17</t>
  </si>
  <si>
    <t>Các vị trí còn lại (trừ các lô đất bám đường gom đường Việt Lào)</t>
  </si>
  <si>
    <t>Khu dân cư vùng Xã Gọi</t>
  </si>
  <si>
    <t>4.18</t>
  </si>
  <si>
    <t>Các lô bám đường rộng 8 m,12m (bao gồm các lô 20,21,22 27,28,29,39,49,41,46,47,48,60,61,62,67,68,69 và 77</t>
  </si>
  <si>
    <t>4.19</t>
  </si>
  <si>
    <t>Các lô còn lại của khu quy hoạch</t>
  </si>
  <si>
    <t>4.20</t>
  </si>
  <si>
    <t>4.21</t>
  </si>
  <si>
    <t>Các vị trị còn lại của thôn Hoa Sơn, thôn Hoa Tiến</t>
  </si>
  <si>
    <t>4.22</t>
  </si>
  <si>
    <t>Các vị trí còn lại của xã có nền đường giao thông rộng ≥ 4m (trừ thôn Hoa Sơn và Hoa Tiến)</t>
  </si>
  <si>
    <t>4.23</t>
  </si>
  <si>
    <t>Các vị trí còn lại của xã có nền đường giao thông rộng &lt; 4m (trừ thôn Hoa Sơn và Hoa Tiến)</t>
  </si>
  <si>
    <t>4.24</t>
  </si>
  <si>
    <t>Tuyến bờ kè Sông Trí: Từ đất ông Hồng đến hết đất ông Đạt</t>
  </si>
  <si>
    <r>
      <rPr>
        <b/>
        <sz val="10"/>
        <rFont val="Times New Roman"/>
        <family val="1"/>
      </rPr>
      <t xml:space="preserve">Bổ sung: </t>
    </r>
    <r>
      <rPr>
        <sz val="10"/>
        <rFont val="Times New Roman"/>
        <family val="1"/>
      </rPr>
      <t>Tuyến Từ nhà ông Hởi ra Bờ Kè Sông Trí</t>
    </r>
  </si>
  <si>
    <r>
      <rPr>
        <b/>
        <sz val="10"/>
        <rFont val="Times New Roman"/>
        <family val="1"/>
      </rPr>
      <t>Bổ sung:</t>
    </r>
    <r>
      <rPr>
        <sz val="10"/>
        <rFont val="Times New Roman"/>
        <family val="1"/>
      </rPr>
      <t xml:space="preserve"> Khu quy hoạch TĐC Đập Me</t>
    </r>
  </si>
  <si>
    <r>
      <rPr>
        <b/>
        <sz val="10"/>
        <rFont val="Times New Roman"/>
        <family val="1"/>
      </rPr>
      <t>Bổ sung:</t>
    </r>
    <r>
      <rPr>
        <sz val="10"/>
        <rFont val="Times New Roman"/>
        <family val="1"/>
      </rPr>
      <t xml:space="preserve"> Tuyến từ nhà anh Quý đến nhà anh Liệu Tâm</t>
    </r>
  </si>
  <si>
    <r>
      <rPr>
        <b/>
        <sz val="10"/>
        <rFont val="Times New Roman"/>
        <family val="1"/>
      </rPr>
      <t>Bổ sung:</t>
    </r>
    <r>
      <rPr>
        <sz val="10"/>
        <rFont val="Times New Roman"/>
        <family val="1"/>
      </rPr>
      <t xml:space="preserve"> Tuyến từ nhà anh Hòa đến nhà anh Kỳ</t>
    </r>
  </si>
  <si>
    <r>
      <rPr>
        <b/>
        <sz val="10"/>
        <rFont val="Times New Roman"/>
        <family val="1"/>
      </rPr>
      <t>Bổ sung:</t>
    </r>
    <r>
      <rPr>
        <sz val="10"/>
        <rFont val="Times New Roman"/>
        <family val="1"/>
      </rPr>
      <t xml:space="preserve"> Tuyến dọc 2 bên bờ đê Sông Trí qua khu dân cư thôn Hoa Trung</t>
    </r>
  </si>
  <si>
    <t>Xã Kỳ Nam</t>
  </si>
  <si>
    <t>Đường Hoành Sơn</t>
  </si>
  <si>
    <t>Đoạn 1: Từ chân Đèo Con (phía nam) đến hết đất Khách sạn Hoành Sơn</t>
  </si>
  <si>
    <t>Đoạn 2: Tiếp đến Đèo Ngang</t>
  </si>
  <si>
    <r>
      <rPr>
        <b/>
        <sz val="10"/>
        <rFont val="Times New Roman"/>
        <family val="1"/>
      </rPr>
      <t>Quốc lộ 1A cũ:</t>
    </r>
    <r>
      <rPr>
        <sz val="10"/>
        <rFont val="Times New Roman"/>
        <family val="1"/>
      </rPr>
      <t xml:space="preserve"> Từ giáp đất ông Dúc đến đường đi Hầm Đèo Ngang</t>
    </r>
  </si>
  <si>
    <r>
      <t xml:space="preserve">Đường đi thôn Minh Đức: </t>
    </r>
    <r>
      <rPr>
        <sz val="10"/>
        <rFont val="Times New Roman"/>
        <family val="1"/>
      </rPr>
      <t xml:space="preserve">Từ giáp đất ông Chảng (QL1A) đến Giếng Làng thôn Minh Đức; </t>
    </r>
    <r>
      <rPr>
        <b/>
        <i/>
        <sz val="10"/>
        <rFont val="Times New Roman"/>
        <family val="1"/>
      </rPr>
      <t>Điều chỉnh thành:</t>
    </r>
  </si>
  <si>
    <t>Đoạn 1: Từ giáp đất ông Chảng (QL1A) đến hết Sân thể thao xã Kỳ Nam</t>
  </si>
  <si>
    <t>Đoạn 2: Từ đất bà Phịnh đến hết Giếng Làng thôn Minh Đức</t>
  </si>
  <si>
    <t>Từ giáp đất anh Nông (Quốc lộ 1A) đến hết đất anh Tuyến thôn Quý Huệ</t>
  </si>
  <si>
    <t>Từ giáp đất ông Vin (Quốc lộ 1A) đến hết đất ông Chịnh</t>
  </si>
  <si>
    <t>Từ giáp đất anh Nhuận (Quốc lộ 1A) đến tiếp giáp đất chị Điền</t>
  </si>
  <si>
    <t>Từ giáp đất anh Chiểu (Quốc lộ 1A) đến hết đất ông Mầng</t>
  </si>
  <si>
    <t>Từ giáp đất anh Nhụy (Quốc lộ 1A) đến tiếp giáp đất anh Viễn</t>
  </si>
  <si>
    <t>Từ giáp đất chị Thìn (Quốc lộ 1A) đến hết đất ông Cửu thôn Tân Thành</t>
  </si>
  <si>
    <t>Từ giáp đất chị Thịnh (Quốc lộ 1A) đến giáp khe đá Dầm thôn Tân Thành</t>
  </si>
  <si>
    <t xml:space="preserve">Đất ở Khu tái định cư thôn Minh Huệ </t>
  </si>
  <si>
    <t xml:space="preserve">Đất ở Khu tái định cư thôn Đông Yên tại thôn Minh Huệ </t>
  </si>
  <si>
    <r>
      <rPr>
        <b/>
        <sz val="10"/>
        <rFont val="Times New Roman"/>
        <family val="1"/>
      </rPr>
      <t>Bổ sung:</t>
    </r>
    <r>
      <rPr>
        <sz val="10"/>
        <rFont val="Times New Roman"/>
        <family val="1"/>
      </rPr>
      <t xml:space="preserve"> Từ giáp đất anh Khánh đến Khe Con Trạ thôn Tân Tiến</t>
    </r>
  </si>
  <si>
    <r>
      <rPr>
        <b/>
        <sz val="10"/>
        <rFont val="Times New Roman"/>
        <family val="1"/>
      </rPr>
      <t>Bổ sung:</t>
    </r>
    <r>
      <rPr>
        <sz val="10"/>
        <rFont val="Times New Roman"/>
        <family val="1"/>
      </rPr>
      <t xml:space="preserve"> Từ giáp đất ông Hồng thôn Tân Tiến đến đất anh Thỏa thôn Tân Thành</t>
    </r>
  </si>
  <si>
    <t>IX</t>
  </si>
  <si>
    <t xml:space="preserve"> HUYỆN HƯƠNG KHÊ</t>
  </si>
  <si>
    <t xml:space="preserve">Xã Hương Trà </t>
  </si>
  <si>
    <t>Đường Hồ Chí Minh</t>
  </si>
  <si>
    <t>Từ đầu địa giới xã Hương Trà đến đỉnh dốc ông Giá (nay là đất ông Triều)</t>
  </si>
  <si>
    <t>Tiếp đó đến ngã tư  đường Hồ Chí Minh giao nhau với Tỉnh Lộ 17</t>
  </si>
  <si>
    <t>Tiếp đó đến hết địa giới xã Hương Trà</t>
  </si>
  <si>
    <t>Đường ĐT.553</t>
  </si>
  <si>
    <t>Từ ngã tư Hương Trà đến đường rẽ vào thôn Tiền Phong</t>
  </si>
  <si>
    <t>Tiếp đó đến giáp địa giới xã Hương Xuân</t>
  </si>
  <si>
    <t>Đoạn đường từ ngã 4 Hương Trà giao nhau đường Hồ Chí Minh đến đường sắt</t>
  </si>
  <si>
    <t>Đoạn đường từ tiếp giáp đất anh Ninh (Hương) đến hết đất ông Lâm (Hậu), thôn Bắc Trà</t>
  </si>
  <si>
    <t>Đoạn đường từ tiếp giáp đất ông Tiến Lâm (thôn Bắc Trà) đến hết đất bà Lan Thao (thôn Đông Trà)</t>
  </si>
  <si>
    <t>Đoạn đường từ tiếp giáp đất ông Tịnh (thôn Đông Trà) đến hết đất hội quán thôn Đông Trà</t>
  </si>
  <si>
    <t>Đoạn đường từ tiếp giáp đất anh Ngọc Phượng thôn Đông Trà đến đường Hồ Chí Minh</t>
  </si>
  <si>
    <t>Đoạn đường từ trường THCS đến hết đất trường Mầm Non</t>
  </si>
  <si>
    <t>Đoạn đường từ UBND xã Hương Trà đến đường Hồ Chí Minh</t>
  </si>
  <si>
    <t>Đoạn đường từ hội quán thôn Nam Trà đến đường rẽ sang thôn Tiền Phong</t>
  </si>
  <si>
    <t>Đoạn từ đường Hồ Chí Minh đến hết đất chị Luận Hùng</t>
  </si>
  <si>
    <t>Từ đường Tỉnh lộ 17 đến hết đất ông Ngoan</t>
  </si>
  <si>
    <t xml:space="preserve">Xã Hương Long </t>
  </si>
  <si>
    <t>Đoạn đường từ ngã 3 đi Hương Thủy đến ngã 3 rẽ vào đất ông Huấn</t>
  </si>
  <si>
    <t>Tiếp đó đến ngã 3 đường rẽ vào UBND xã Hương Long</t>
  </si>
  <si>
    <t>Đoạn từ đường rẽ vào UBND xã Hương Long đến hết đất Công ty Hoàng Việt</t>
  </si>
  <si>
    <t>Tiếp đó đến hết đất xã Hương Long</t>
  </si>
  <si>
    <t>Đoạn đường từ ngã 3 đường Long - Bình (nối đường Hồ Chí Minh) đến ngã 3 chợ Đón (HL 16)</t>
  </si>
  <si>
    <t>Tiếp đó đến địa giới xã Hương Long - Hương Bình (HL 16)</t>
  </si>
  <si>
    <t>Đoạn 1: Đường từ ngã 3 Chợ Đón đến ngã 4 vào thôn 3</t>
  </si>
  <si>
    <t>Đoạn 2: Tiếp đó đến hết địa giới xã Hương Long</t>
  </si>
  <si>
    <t>Đoạn đường từ tiếp giáp đất bà Châu đến ngã tư đi ốt xăng Hoàng Anh</t>
  </si>
  <si>
    <t>Tiếp đó đến hết địa giới xã Hương Long</t>
  </si>
  <si>
    <t>Đoạn đường từ Đường Hồ Chí Minh đi vào UBND xã Hương Long</t>
  </si>
  <si>
    <t>Đường Liên xã đi vào Phú Gia</t>
  </si>
  <si>
    <t>Đoạn từ đường Huyện lộ 6 tại thôn 5 đi đường Huyện lộ 1 (đất ông Hoàng Quang thôn 7)</t>
  </si>
  <si>
    <t>Đoạn từ đường Hồ Chí Minh đi Huyện lộ 1 tại thôn 7 (cửa bà Hà)</t>
  </si>
  <si>
    <t xml:space="preserve">Xã Phú Phong </t>
  </si>
  <si>
    <t>Đoạn đường từ phía bắc cầu Sông Tiêm đến cổng chui đồng Hà Quan</t>
  </si>
  <si>
    <t>Tiếp đó đến đường rẽ vào Hội quán xóm 4 Phú Phong</t>
  </si>
  <si>
    <t>Tiếp đó đến ngã 5 đường Hồ Chí Minh</t>
  </si>
  <si>
    <t>Tiếp đó đến ngã 3 đi Phú Gia</t>
  </si>
  <si>
    <t>Đoạn đường từ ngã 3 tiếp giáp đường Hồ Chí Minh (đất ông Chương xóm 3) đến hết đất bà Huyền Hùng xóm 3</t>
  </si>
  <si>
    <t>Đoạn đường từ ngã 5 đường Hồ Chí Minh đến ngã 3 (đất ông Xuân Khánh, xóm 01)</t>
  </si>
  <si>
    <t>Đoạn đường từ ngã 3 tiếp giáp đường Hồ Chí Minh (đất ông Lan xóm 4) đến ngã 3 (đất ông Vịnh, xóm 4)</t>
  </si>
  <si>
    <t>Đoạn đường từ đường Hồ Chí Minh đến hết địa giới xã Phú Phong (đường Hàm Nghi: từ thị trấn Hương Khê đi Phú Gia)</t>
  </si>
  <si>
    <t xml:space="preserve">Xã Gia Phố </t>
  </si>
  <si>
    <t>Đoạn đường từ tiếp giáp đất anh Sáng giáp Thị trấn đến đường rẽ vào ngã 3 nhà thờ Ninh Cường</t>
  </si>
  <si>
    <t>Tiếp đó đến ngã 3 đất anh Nam xóm Phố Cường</t>
  </si>
  <si>
    <t>Đoạn đường từ ngã 4 xóm Phố Hương đến trường THPT Gia Phố</t>
  </si>
  <si>
    <t>Đoạn đường từ tiếp giáp đất ông Lương đến hết đất Tràm Quán</t>
  </si>
  <si>
    <t>Đoạn đường từ cầu treo Gia Phố đi ngã 4 Thị trấn (gần Huyện Đội) đến hết xã Gia Phố</t>
  </si>
  <si>
    <t>Tuyến đường Phụ Lão từ đất ông Liệu đi bệnh viện cũ</t>
  </si>
  <si>
    <t>Đoạn đường từ đầu hội quán xóm 10 đến hết đất hội quán xóm 14</t>
  </si>
  <si>
    <t>Đoạn đường từ thị trấn Hương Khê đi Lộc Yên (từ đầu địa giới xã Gia Phố đến hết đất bà Đặng Thị Oanh)</t>
  </si>
  <si>
    <t>Đoạn đường từ tiếp giáp đất bà Vân đến hết đất bà Soa (Hải)</t>
  </si>
  <si>
    <t>Độ rộng đường ≥5 m .</t>
  </si>
  <si>
    <t>Độ rộng đường &lt; 3 m .</t>
  </si>
  <si>
    <t xml:space="preserve">Xã Phúc Trạch </t>
  </si>
  <si>
    <t xml:space="preserve">Từ đầu địa giới xã Phúc Trạch đến hết đất ông Đinh Công Ba </t>
  </si>
  <si>
    <t>Tiếp đó đến bờ nam cầu Khe Ác 1</t>
  </si>
  <si>
    <t>Đoạn đường tiếp giáp địa giới xã Hương Trạch đến hết địa giới xã Phúc Trạch</t>
  </si>
  <si>
    <t>Đường Liên Xã</t>
  </si>
  <si>
    <t>Từ ngã tư đất Anh Thiện đến Ga Phúc Trạch</t>
  </si>
  <si>
    <t>Đường liên xã đoạn từ địa giới xã Hương Đô đến ngã 4 đất anh Thiện</t>
  </si>
  <si>
    <t>Đoạn đường từ ngã 3 làng Thanh niên lập nghiệp đến ngã 4 đất anh Chương</t>
  </si>
  <si>
    <t>Tiếp đó đến giáp đường 15A</t>
  </si>
  <si>
    <t>Đoạn đường từ ngã 4 đất anh Thiện đến giáp đường 15A</t>
  </si>
  <si>
    <t>Đoạn đường từ ngã 4 Hội quán xóm 7 đến giáp đường 15A</t>
  </si>
  <si>
    <t>Đoạn đường từ ngã 4 đất anh Sơn xóm 4 đến giáp đường 15A</t>
  </si>
  <si>
    <t xml:space="preserve">Độ rộng đường ≥5m </t>
  </si>
  <si>
    <t xml:space="preserve">Xã Hương Bình </t>
  </si>
  <si>
    <t>Từ đầu địa giới xã Hương Bình đến đầu địa giới xã Hương Bình - Phúc Đồng</t>
  </si>
  <si>
    <t>Huyện lộ 16 (ĐH.86)</t>
  </si>
  <si>
    <t>Đoạn đường từ địa giới xã Hương Long - Hương Bình đến Cầu Bến Chợ</t>
  </si>
  <si>
    <t>Tiếp đó đến hết địa giới xã Hương Bình</t>
  </si>
  <si>
    <t>Đoạn đường từ ngã 3 đường Hồ Chí Minh (đất ông Nhâm) đến hết đất Hội quán Thôn Bình Minh</t>
  </si>
  <si>
    <t xml:space="preserve">Xã Phúc Đồng </t>
  </si>
  <si>
    <t>Đường Hồ Chí Minh: Từ đầu địa giới xã Phúc Đồng đến đường đi xã Hòa Hải ( đất ông Hoài)</t>
  </si>
  <si>
    <t xml:space="preserve">Đường Hồ Chí Minh, Đoạn từ đường đi xã Hòa Hải (đất ông Hoài) đến ngã 3 giáp đường 15A (hết đất ông Lượng)        </t>
  </si>
  <si>
    <t>Đường Hồ Chí Minh, Đoạn từ ngã 3 giáp đường 15A (hết đất ông Lượng) đến hết địa phận xã Phúc Đồng</t>
  </si>
  <si>
    <t>Đoạn đường từ ngã 3 tiếp giáp đường HCM đến hết đất Chi nhánh Ngân hàng Nông Nghiệp (Phúc Đồng)</t>
  </si>
  <si>
    <t xml:space="preserve">Tiếp đó đến giáp đường sắt Bắc Nam  </t>
  </si>
  <si>
    <t>Tiếp đó đến đỉnh hết địa giới xã Phúc Đồng (đỉnh dốc Địa Lợi)</t>
  </si>
  <si>
    <t>Từ giáp đường QL 15A đến hết địa giới xã Phúc Đồng</t>
  </si>
  <si>
    <t>Đường Huyện lộ 10 (đi Hòa Hải), Từ giáp đường Hồ Chí Minh đến hết địa giới xã Phúc Đồng</t>
  </si>
  <si>
    <t>Đường Liên xã đi Hương Thủy</t>
  </si>
  <si>
    <t>Từ giáp đường 15A đến hết địa giới xã Phúc Đồng</t>
  </si>
  <si>
    <t>Đường Liên xã đi Hà Linh</t>
  </si>
  <si>
    <t>Từ giáp khu vực đất sản xuất nông nghiệp (nhà ông Đặng Hữu Vi) đến hết đất  bà Phạm Thị Mỹ</t>
  </si>
  <si>
    <t>Từ điểm đầu đất ông Đặng Hào Quang đến hết địa giới xã Phúc Đồng</t>
  </si>
  <si>
    <t xml:space="preserve">Đường bê tông độ rộng đường ≥5 m </t>
  </si>
  <si>
    <t>Đường bê tông độ rộng đường ≥ 3 m đến &lt;5 m</t>
  </si>
  <si>
    <t xml:space="preserve">Xã Hà Linh </t>
  </si>
  <si>
    <t>Đường QL 15A</t>
  </si>
  <si>
    <t>Từ đỉnh dốc Địa Lợi (đầu địa giới xã Hà Linh) đến phía nam Cầu Nghiêng</t>
  </si>
  <si>
    <t>Tiếp đó đến đỉnh dốc Cao Bàng (đất anh Doãn xóm 8)</t>
  </si>
  <si>
    <t>Tiếp đó đến ngã ba đường đi H3 (Xà Kỳ)</t>
  </si>
  <si>
    <t>Tiếp đó đến phía nam cầu Khe Thờ</t>
  </si>
  <si>
    <t>Tiếp đó đến hết đất huyện Hương Khê (đỉnh Động Bụt)</t>
  </si>
  <si>
    <t>Đoạn đường từ ngã 3 Trạm nối quốc lộ 15A đến hết chợ Trạm Hà Linh</t>
  </si>
  <si>
    <t>Đoạn từ điểm đầu đất ông Cao Xuân Tâm (xóm 10) đến hết đất ông Hồ Sỹ Miên (xóm 11)</t>
  </si>
  <si>
    <t>Đoạn từ điểm đầu đất ông Hồ Sỹ Trọng (xóm 10) đến ngã 3 hết đất ông Phạm Văn Thiên (xóm 10)</t>
  </si>
  <si>
    <t>Đường tránh lũ xóm 9 (từ điểm đầu giáp QL 15A đến đất ông Phạm Văn Thiên (xóm 10)</t>
  </si>
  <si>
    <t>Tiếp giáp QL15A đến hết đất ông Tự xóm 6</t>
  </si>
  <si>
    <t>Tiếp đó từ đất ông Tự xóm 6 đến giáp địa giới xã Hương Thủy</t>
  </si>
  <si>
    <t>Đường Liên xóm 5 - 2 từ đường QL15A đến Hội quán xóm 2</t>
  </si>
  <si>
    <t>Tiếp QL15A đến hết đất vườn bưởi ông Châu Xuân Thái xóm 5</t>
  </si>
  <si>
    <t>Tiếp đó đến Hội quán xóm 2</t>
  </si>
  <si>
    <t xml:space="preserve">Xã Hương Thủy </t>
  </si>
  <si>
    <t>Đoạn 1: Từ địa giới xã Hương Thủy và xã Phúc Đồng đến ngã 3 vào chợ Sòng ( Cựa Ông Ninh)</t>
  </si>
  <si>
    <t>Đoạn 2: Tiếp đó đến ngã 3 vào ga Chu Lễ</t>
  </si>
  <si>
    <t>Đoạn 3: Tiếp đó đến địa giới xã Gia Phố</t>
  </si>
  <si>
    <t xml:space="preserve">Xã Hương Trạch </t>
  </si>
  <si>
    <t>Tiếp đó đến hết địa giới xã Hương Trạch</t>
  </si>
  <si>
    <t>Đoạn đường từ cầu La Khê đến địa giới xã Hương Trạch</t>
  </si>
  <si>
    <t xml:space="preserve">Xã Hương Đô </t>
  </si>
  <si>
    <t>Từ hết địa giới xã Phúc Trạch đến hết địa giới xã Hương Đô</t>
  </si>
  <si>
    <t>Đoạn đường từ Bàu Bèo đến hết đất bà Hảo xóm 3</t>
  </si>
  <si>
    <t>Tiếp đó đến hết đất ông Hường xóm 3</t>
  </si>
  <si>
    <t>Tiếp đó đến hết đất ông Thân xóm 5</t>
  </si>
  <si>
    <t>Tiếp đó đến địa giới xã Hương Đô</t>
  </si>
  <si>
    <t>Đoạn đường từ đường Quốc lộ 15A đến hết đất ông Tương xóm 1</t>
  </si>
  <si>
    <t>Đoạn đường từ đường Quốc lộ 15A đến hết đất anh Ninh (Vân) xóm 3</t>
  </si>
  <si>
    <t>Đoạn đường từ đường Quốc lộ 15A đến hết đất anh Hải (Sự) xóm 2</t>
  </si>
  <si>
    <t>Đoạn đường từ đường Quốc lộ 15A đến hết đất hội quán xóm 3</t>
  </si>
  <si>
    <t>Đoạn đường từ đường Quốc lộ 15A hết đất ông Hường (đến đường sắt)</t>
  </si>
  <si>
    <t xml:space="preserve">Xã Lộc Yên </t>
  </si>
  <si>
    <t>Từ đầu địa giới xã Lộc Yên đến hết địa giới xã Lộc Yên</t>
  </si>
  <si>
    <t>Đường ĐT.553 (đoạn qua xã Lộc Yên)</t>
  </si>
  <si>
    <t>Đoạn 1: Từ cầu Lộc Yên đến giáp đường 15A</t>
  </si>
  <si>
    <t>Đoạn 2: Từ 15A đến hết địa giới Lộc Yên (đi Hương Trà)</t>
  </si>
  <si>
    <t>Đoạn 3: Cầu Lộc Yên đến nhà ông Trần Xuân Thanh( Thôn Tân Lập)</t>
  </si>
  <si>
    <t>Từ nhà ông Duẫn đến ngã 3 nhà ông Bùi Hồng Thiện</t>
  </si>
  <si>
    <t>Từ cầu Lộc Yên đến ĐT.553 ( nhà ông Bình thôn Hương Đồng)</t>
  </si>
  <si>
    <t xml:space="preserve">Xã Hương Xuân </t>
  </si>
  <si>
    <t>Từ đầu địa giới xã Hương Xuân đến phía nam cầu Sông Tiêm</t>
  </si>
  <si>
    <t>Đoạn đường từ Cầu Khe Làng (Đồng Sang) đến hết đất anh Trịnh Văn thôn Vĩnh Trường</t>
  </si>
  <si>
    <t>Tiếp đó đến chân Đập Úc</t>
  </si>
  <si>
    <t>Đoạn đường từ tiếp giáp đất anh Tộ đến cầu Khe Làng (Đồng Trùng)</t>
  </si>
  <si>
    <t>Đoạn đường từ cầu May Xâu đến giáp Tỉnh lộ 17</t>
  </si>
  <si>
    <t>Tiếp đó đến chân Đập Tràu</t>
  </si>
  <si>
    <t>Đoạn đường từ cầu Hà Rong đến cầu Tràn Rôộc Tuệ</t>
  </si>
  <si>
    <t xml:space="preserve"> Đường ĐT.553 (đoạn qua xã Hương Xuân)</t>
  </si>
  <si>
    <t>Xã Hương Lâm</t>
  </si>
  <si>
    <t>Đường ĐT.553 (đoạn qua xã Hương Lâm)</t>
  </si>
  <si>
    <t>Từ đỉnh dốc Mục Bài đến đất anh Tình.</t>
  </si>
  <si>
    <t>Từ ngã ba lâm trường đến đất ông Hiển</t>
  </si>
  <si>
    <t>Tiếp đó đến ngã ba rẽ vào Thôn 5 (Đến đất ông Đồng)</t>
  </si>
  <si>
    <t>Tiếp đó đến ngã ba khe lò gạch (hết đất ông Trần Thẩm).</t>
  </si>
  <si>
    <t>Tiếp đó đến hết địa giới xã Hương Liên</t>
  </si>
  <si>
    <t xml:space="preserve">Xã Hương Liên </t>
  </si>
  <si>
    <t xml:space="preserve">Xã Điền Mỹ </t>
  </si>
  <si>
    <t>16.1.1</t>
  </si>
  <si>
    <t>Đoạn 1: Từ đầu địa giới xã Điền Mỹ (giáp xã Phúc Đồng) đến hết đất Nông trường Phương Điền (Công ty Cao su)</t>
  </si>
  <si>
    <t>Đoạn 2: Tiếp đó đến hết địa giới xã Điền Mỹ</t>
  </si>
  <si>
    <t>16.1.2</t>
  </si>
  <si>
    <t>Từ ngã 3 đường Hồ Chí Minh (vườn ông Nguyễn Văn Mong) đến tiếp giáp đường liên xã 07 (cầu chợ Hôm)</t>
  </si>
  <si>
    <t>16.1.3</t>
  </si>
  <si>
    <t>Đường CBRIP</t>
  </si>
  <si>
    <t>16.1.4</t>
  </si>
  <si>
    <t>Đường xóm 2 tiểu khu 172</t>
  </si>
  <si>
    <t>16.1.5</t>
  </si>
  <si>
    <t>16.1.6</t>
  </si>
  <si>
    <t>16.1.7</t>
  </si>
  <si>
    <r>
      <rPr>
        <b/>
        <i/>
        <sz val="10"/>
        <rFont val="Times New Roman"/>
        <family val="1"/>
      </rPr>
      <t>Bổ sung</t>
    </r>
    <r>
      <rPr>
        <b/>
        <sz val="10"/>
        <rFont val="Times New Roman"/>
        <family val="1"/>
      </rPr>
      <t>: Đường Liên xã 06</t>
    </r>
  </si>
  <si>
    <t>Đoạn 1: Từ ngã 3 thôn Trung Thành đến cầu cửa Chông</t>
  </si>
  <si>
    <t>Đoạn 2: Tiếp đó đến hết địa phận xã Điền Mỹ</t>
  </si>
  <si>
    <r>
      <rPr>
        <b/>
        <i/>
        <sz val="10"/>
        <rFont val="Times New Roman"/>
        <family val="1"/>
      </rPr>
      <t>Bổ sung</t>
    </r>
    <r>
      <rPr>
        <b/>
        <sz val="10"/>
        <rFont val="Times New Roman"/>
        <family val="1"/>
      </rPr>
      <t>: Đường Liên xã 09</t>
    </r>
  </si>
  <si>
    <t>Đoạn 1: Từ ngã 3 thôn Trung Thành đến đường trục thôn vào NVH thôn Tân Hạ</t>
  </si>
  <si>
    <t>Đoạn 2:Tiếp đó đến hết địa phận xã Điền Mỹ</t>
  </si>
  <si>
    <r>
      <rPr>
        <b/>
        <i/>
        <sz val="10"/>
        <rFont val="Times New Roman"/>
        <family val="1"/>
      </rPr>
      <t>Bổ sung:</t>
    </r>
    <r>
      <rPr>
        <b/>
        <sz val="10"/>
        <rFont val="Times New Roman"/>
        <family val="1"/>
      </rPr>
      <t xml:space="preserve"> Đường Liên xã 07</t>
    </r>
  </si>
  <si>
    <t>Từ ngã 3 thôn Trung Thành đến hết địa phận xã Điền Mỹ (giáp xã Hà Linh)</t>
  </si>
  <si>
    <r>
      <rPr>
        <b/>
        <i/>
        <sz val="10"/>
        <rFont val="Times New Roman"/>
        <family val="1"/>
      </rPr>
      <t>Bỏ:</t>
    </r>
    <r>
      <rPr>
        <b/>
        <sz val="10"/>
        <rFont val="Times New Roman"/>
        <family val="1"/>
      </rPr>
      <t xml:space="preserve"> Xã  Phương Mỹ (cũ)</t>
    </r>
  </si>
  <si>
    <t>16.2.1</t>
  </si>
  <si>
    <t>Từ đầu địa giới xã Phương Mỹ đến hết địa giới xã Phương Mỹ</t>
  </si>
  <si>
    <t>16.2.2</t>
  </si>
  <si>
    <r>
      <rPr>
        <b/>
        <i/>
        <sz val="10"/>
        <rFont val="Times New Roman"/>
        <family val="1"/>
      </rPr>
      <t>Bỏ:</t>
    </r>
    <r>
      <rPr>
        <b/>
        <sz val="10"/>
        <rFont val="Times New Roman"/>
        <family val="1"/>
      </rPr>
      <t xml:space="preserve"> Đường nhựa, bê tông còn lại</t>
    </r>
  </si>
  <si>
    <t>16.2.3</t>
  </si>
  <si>
    <r>
      <rPr>
        <b/>
        <i/>
        <sz val="10"/>
        <rFont val="Times New Roman"/>
        <family val="1"/>
      </rPr>
      <t>Bỏ:</t>
    </r>
    <r>
      <rPr>
        <b/>
        <sz val="10"/>
        <rFont val="Times New Roman"/>
        <family val="1"/>
      </rPr>
      <t xml:space="preserve"> Đường đất, cấp phối còn lại</t>
    </r>
  </si>
  <si>
    <t xml:space="preserve">Xã Hương Giang </t>
  </si>
  <si>
    <t>Từ cầu Cứng đến cầu Cựa Rộc</t>
  </si>
  <si>
    <t>Tiếp đó đến đập họ Võ</t>
  </si>
  <si>
    <t>Đoạn 1: Từ đập Bàu Đá (xã Hương Thủy) đến cầu Khe Con</t>
  </si>
  <si>
    <t>Đoạn 2: Tiếp đó đến cầu bà Dần</t>
  </si>
  <si>
    <t>Đoạn 3: Tiếp đó đến cầu Cây Trâm</t>
  </si>
  <si>
    <t>Đoạn 4: Tiếp đó đến tiếp giáp xã Gia Phố</t>
  </si>
  <si>
    <t xml:space="preserve">Xã Hòa Hải </t>
  </si>
  <si>
    <t>Từ đầu địa giới xã Hòa Hải đến cầu Khe Trả</t>
  </si>
  <si>
    <t>Từ giáp Huyện lộ 10 đến hết địa giới xã Hòa Hải</t>
  </si>
  <si>
    <t xml:space="preserve">Xã Hương Vĩnh </t>
  </si>
  <si>
    <t>Đoạn đường từ tiếp giáp đất ông Thái Bá Ngọc đến hết đất ông Trần Viết Thiện</t>
  </si>
  <si>
    <t>Tiếp đó đến hết đất ông Trần Đình An</t>
  </si>
  <si>
    <t>Đoạn đường từ  hết đất ông Trần Viết Thiện đến hết đất ông Phan Văn Xuân ( thôn Vĩnh Phúc)</t>
  </si>
  <si>
    <t>Từ tiếp giáp đất ông Thái Bá Ngọc đến ngã 3 (đất ông Nguyễn Viết Bình)</t>
  </si>
  <si>
    <t>Đoạn đường từ hết đất ông Trần Viết Thiện đến hết đất ông Lê Văn Bá ( Thôn Vĩnh Giang)</t>
  </si>
  <si>
    <t xml:space="preserve">Xã Phú Gia </t>
  </si>
  <si>
    <t>Đường Trục xã</t>
  </si>
  <si>
    <t>Đoạn đường từ đầu địa giới xã Phú Gia đến ngã ba địa giới Phú Gia - Phú Phong - thị trấn Hương Khê (đường Hàm Nghi: từ thị trấn Hương Khê đi Phú Gia)</t>
  </si>
  <si>
    <t>HUYỆN VŨ QUANG</t>
  </si>
  <si>
    <t>Xã Đức Bồng</t>
  </si>
  <si>
    <t>Đoạn từ cầu Treo chợ Bộng đến ngã ba đường QL 281 đường đi Đức Hương</t>
  </si>
  <si>
    <t>Đoạn từ ngã ba QL 281 đi Đức Hương đến đường vào nhà văn hoá thôn 1</t>
  </si>
  <si>
    <t>Tiếp đến hết đất xã Đức Bồng</t>
  </si>
  <si>
    <t>Đường Tỉnh lộ 5</t>
  </si>
  <si>
    <t>Từ ba QL 281 đến trường tiểu học xã Đức Bồng</t>
  </si>
  <si>
    <t>Tiếp theo đến phía Bắc cầu Chông</t>
  </si>
  <si>
    <t>Từ phía Nam cầu Chông đến hết xã Đức Bồng</t>
  </si>
  <si>
    <t>Đường IFAC xã Đức Bồng đoạn từ giáp đất ông Hòa đến cầu Nơn Giương</t>
  </si>
  <si>
    <t>Tiếp theo đến giáp Tỉnh lộ 5</t>
  </si>
  <si>
    <t>Đoạn tiếp từ tỉnh lộ 5 đến giáp xã Đức Lĩnh</t>
  </si>
  <si>
    <t>Đường vào Bồng Thượng từ đường Ân Phú - Cửa Rào (QL281) đến Cầu Động</t>
  </si>
  <si>
    <t>Tiếp theo đến giáp đường Ifac xã Đức Bồng</t>
  </si>
  <si>
    <t xml:space="preserve">Đường đi Chông cao đoạn từ tỉnh lộ 5 đến cầu Nhà Lai </t>
  </si>
  <si>
    <t xml:space="preserve">Tiếp theo đến Chông cao </t>
  </si>
  <si>
    <t>Đường từ Anh Cầm đến xã Đức Lĩnh</t>
  </si>
  <si>
    <t>Đường từ Anh Lê Nam đến TDP 6 TTVQ</t>
  </si>
  <si>
    <t>Đường ngã ba Anh Nam ra tỉnh lộ 552</t>
  </si>
  <si>
    <t>Đường từ tỉnh lộ 552 đến ông Việt</t>
  </si>
  <si>
    <t>Đường từ Ngõ Bà Nhung đến nhà xúy</t>
  </si>
  <si>
    <t>Đường từ ông Thọ thôn 7 đến Anh Tuấn</t>
  </si>
  <si>
    <t>Đường từ ngã 3 Cầu cồi đến ông Cận</t>
  </si>
  <si>
    <t>Xã Ân Phú</t>
  </si>
  <si>
    <t xml:space="preserve">Từ đát Trần Khánh Sơn - Cù Hoàng Tích </t>
  </si>
  <si>
    <t>Từ đát Trần Khánh Sơn - Phùng Đăng Kỳ</t>
  </si>
  <si>
    <t xml:space="preserve">Đường Ân Phú - Cửa Rào ( QL281): Các vị trí còn lại bám đường Ân Phú - Cửa Rào </t>
  </si>
  <si>
    <t>Từ Đập Phụng Phường (thôn 3) qua ngã tư Trùa đến ngã ba Đồng Lùng thôn 2</t>
  </si>
  <si>
    <t>Từ Đập Phụng Phường (thôn 3) qua Đá Bạc đến ngã ba Trục Trộ</t>
  </si>
  <si>
    <t>Từ Ngã ba bảng tin đến ngọ bà Tuyết Tán</t>
  </si>
  <si>
    <t>Từ Ngã ba bảng tin qua Bãi Bùng đến ngã ba Trục Thác</t>
  </si>
  <si>
    <t>Từ ngã 3 cầu lẻ 1 đến đập tràn</t>
  </si>
  <si>
    <t>Từ ngã ba Trục Giếng dến Rú Nậy</t>
  </si>
  <si>
    <t>Từ ngã ba Trục Giếng qua ngã ba Bàn Giác đến ngọ bà Hòe Oánh</t>
  </si>
  <si>
    <t>Xã Đức Hương</t>
  </si>
  <si>
    <t>Đoạn từ giáp xã Đức Bồng đến ngã ba (cạnh cầu vượt kênh mương)</t>
  </si>
  <si>
    <t>Tiếp đến cầu Đồng Văn</t>
  </si>
  <si>
    <t>Từ cầu vượt kênh mương đến cầu hói phố xã Đức Hương</t>
  </si>
  <si>
    <t>Đoạn trung tâm xã Đức Hương bán kính 200m</t>
  </si>
  <si>
    <t>Các vị trí còn lại bám đường Ân Phú - Cửa Rào</t>
  </si>
  <si>
    <t>Các vị trị đất bám trục đường chính</t>
  </si>
  <si>
    <t>Đường IFac xã Đức Hương đoạn từ tràn cựa truông đến đất anh Phan Thế</t>
  </si>
  <si>
    <t xml:space="preserve">Từ ngã 4 Hương Đại đến Hội quán Thôn Hương Phố  </t>
  </si>
  <si>
    <t>Từ ngã 4 Hương Đại đến Cựa Anh Quyền thôn Hương Thọ</t>
  </si>
  <si>
    <t xml:space="preserve">Từ Ân Phú Cửa Rào đến hết đất anh Phan Châu </t>
  </si>
  <si>
    <t xml:space="preserve">Từ Đê Rú Trí qua suối Trọt Đào đến nhà anh Trần Mậu Thành </t>
  </si>
  <si>
    <t>Đường Đức Hương đi Hương Thọ</t>
  </si>
  <si>
    <t>Đoạn từ giáp đất anh Đường Lĩnh đến hết đất anh Hải Lan</t>
  </si>
  <si>
    <t>Tiếp đến hết đất anh Nguyễn Đình Thế</t>
  </si>
  <si>
    <t>Các vị trí còn lại của đường Đức Hương đi Hương Thọ</t>
  </si>
  <si>
    <t>Xã Hương Minh</t>
  </si>
  <si>
    <t xml:space="preserve">Đường Hồ Chí Minh </t>
  </si>
  <si>
    <t>Từ giáp Thị trấn đến đường vào cầu Hương Minh</t>
  </si>
  <si>
    <t>Từ tiếp đến Bắc cầu Hói Trí xã Hương Minh</t>
  </si>
  <si>
    <t>Từ Nam cầu Hói Trí đến hết xã Hương Minh</t>
  </si>
  <si>
    <t>Đường 71 cũ đoạn từ Cống thoát nước giáp thị trấn đến hết cầu Hói Dầu</t>
  </si>
  <si>
    <t>Đoạn trung tâm xã Hương Minh bán kính 200m</t>
  </si>
  <si>
    <t>Đường 71cũ đoạn từ đường Hồ Chí Minh qua trạm Kiểm lâm Hói Trí đến giáp xã Hương Thọ</t>
  </si>
  <si>
    <t>Đường Đồng Lý đoạn từ Đập Am đến giáp cầu Hương Minh</t>
  </si>
  <si>
    <t>Tiếp từ cầu Hương Minh đến Đập Nguồn</t>
  </si>
  <si>
    <t>Tiếp từ Đập Nguồn đến giáp xã Hương Thọ</t>
  </si>
  <si>
    <t>Đường Chọ Vôi đoạn từ giáp Thị Trấn đến đường Đồng Lý</t>
  </si>
  <si>
    <t>Đoạn từ đường Hồ Chí Minh đi qua cầu Hương Minh đến đường Đồng Lý</t>
  </si>
  <si>
    <t>Xã Sơn Thọ (cũ)</t>
  </si>
  <si>
    <t>Đoạn từ Hạt kiểm lâm số 2 qua trụ sở UBND xã Sơn Thọ đến hết đất ông Trung Dũng</t>
  </si>
  <si>
    <t>Tiếp các đoạn còn lại của xã Sơn Thọ</t>
  </si>
  <si>
    <t>Đường Hồ Chí Minh đi Khe Ná - Chi Lời</t>
  </si>
  <si>
    <t>Đoạn từ trạm điện thôn 5 đến cầu ông Đình Tình</t>
  </si>
  <si>
    <t>Đoạn từ đường Hồ Chí Minh đi khu Khe Ná - Chi Lời đến cống ông Tịnh</t>
  </si>
  <si>
    <t>Đoạn từ cống ông Tịnh đến ngã ba cầu ông Sáu</t>
  </si>
  <si>
    <t>Đoạn từ ngã ba cầu ông Sáu đến trạm điện xóm 6</t>
  </si>
  <si>
    <t>Đường 135 đoạn từ cầu ông Sáu đến giáp đất Công ty TNHH một thành viên sắt Vũ Quang</t>
  </si>
  <si>
    <t>Tiếp theo đến hết đường 135 (giáp đường Hồ Chí Minh)</t>
  </si>
  <si>
    <t>Đoạn đường từ cầu Mõ Phượng (cầu Gãy - đường đi Khe Ná-Chi Lời) đến Ngã ba anh Lâm thôn 6</t>
  </si>
  <si>
    <t>Đoạn đường từ ngã ba ông Dần (đường đi Khe Ná-Chi Lời) đến hết đất nhà bà Lâm thôn 6</t>
  </si>
  <si>
    <t>Đoạn đường từ ngã ba Bà Tương (đường đi Khe Ná - Chi Lời) đến đầu Đập ông Tác (thôn 5)</t>
  </si>
  <si>
    <t>Trục đường thôn 2 Sơn Thọ đoạn từ bà Hiển (giáp đường Hồ Chí Minh) đến giáp đất bà Ngọ</t>
  </si>
  <si>
    <t xml:space="preserve">Đường 135 (thôn 6 Sơn Thọ) đoạn từ giáp đất ông Thịnh đến hết đất ông Phương </t>
  </si>
  <si>
    <t>Đoạn đường từ ngã 3 nhà thờ đến hết đất anh Sơn thôn 3 xã Sơn Thọ</t>
  </si>
  <si>
    <t>Đường vào Khe Nước Nậy đoạn từ ngã ba sân bóng thôn 3 xã Sơn Thọ đến cầu ông Long</t>
  </si>
  <si>
    <t>Tiếp theo đến hết đất anh Toàn thôn 3</t>
  </si>
  <si>
    <t>Đoạn đường từ sân bóng thôn 7 (đường Khe Ná - Chi Lời)  đến ngã 3 ông Quyết thôn 7 (đường trung tâm xã)</t>
  </si>
  <si>
    <t>Đường 71cũ đoạn từ đất ông Mạnh đến hết đất ông Minh (thôn 4 Sơn Thọ)</t>
  </si>
  <si>
    <t xml:space="preserve">Đường Sơn Thọ - Thị trấn - Đức Lĩnh </t>
  </si>
  <si>
    <t>Từ ngã ba bà Luyện đến trường THCS Sơn Thọ</t>
  </si>
  <si>
    <t>Từ ngã ba chợ Sơn Thọ đến đất ông Long (giáp trường THCS)</t>
  </si>
  <si>
    <t>Từ đường Hồ Chí Minh đến Đập bà Em</t>
  </si>
  <si>
    <t>Từ đường Hồ Chí Minh qua Đập Hòn Bàn đến hết đất bà Đặng Thị Trầm thôn 5</t>
  </si>
  <si>
    <t>Từ đường đi Khe Ná Chi Lời  qua cầu Cố Nhiên đến hết đất anh Trần Văn Thuận</t>
  </si>
  <si>
    <t xml:space="preserve">Từ ngõ ông Trần Tiến Thôn 6 đến hết đất anh Nguyễn Đình Sơn Thôn 6 </t>
  </si>
  <si>
    <t>5.1.20</t>
  </si>
  <si>
    <t xml:space="preserve">Từ ngã 3 ông Nguyên Thôn 7 đến hết đất anh Phan Trọng Bình Thôn 7 </t>
  </si>
  <si>
    <t>5.1.21</t>
  </si>
  <si>
    <t>Trục đường trung tâm xã Sơn Thọ</t>
  </si>
  <si>
    <t>Đoạn từ đường Hồ Chí Minh đến  ngã tư đập ông Tác thôn 5</t>
  </si>
  <si>
    <t>Tiếp theo đến ngã ba anh Lâm thôn 6</t>
  </si>
  <si>
    <t>Tiếp theo đến ngã ba ông Quyết thôn 7</t>
  </si>
  <si>
    <t>Tiếp theo đến hết đất ông Thành thôn 7</t>
  </si>
  <si>
    <t>5.1.22</t>
  </si>
  <si>
    <t>5.1.23</t>
  </si>
  <si>
    <t>Xã Hương Điền(cũ)</t>
  </si>
  <si>
    <t>Các vị trí còn lại bám đường Tỉnh lộ 5</t>
  </si>
  <si>
    <t>Đoạn từ cầu ông Đình Tình (cầu Khe Gỗ) đến ngã ba 661</t>
  </si>
  <si>
    <t>Đoạn từ ngã ba 661 đến ngã ba cầu Khe Xai</t>
  </si>
  <si>
    <t>Đoạn từ ngã ba cầu Khe Xai đến ngã ba trung tâm</t>
  </si>
  <si>
    <t>Đoạn từ ngã ba trung tâm đến ngã ba cụm dân cư số 3</t>
  </si>
  <si>
    <t>Đoạn từ ngã ba cụm dân cư số 3 đến Chi Lời giáp xã Sơn Tây</t>
  </si>
  <si>
    <t>Bám các trục đường thuộc khu tái định cư  Khe Ná - Khe Gỗ (không áp dụng đối với các trường hợp được giao đất tái định cư)</t>
  </si>
  <si>
    <t>Đoạn đường từ giáp đất anh Hải đến hết đất anh Chương</t>
  </si>
  <si>
    <t>Đoạn từ hết đất anh Chương đến ngã ba cầu Khe Ná 1</t>
  </si>
  <si>
    <t>Đoạn từ ngã ba cầu Khe Ná 1 đến cầu Khe Ná 2</t>
  </si>
  <si>
    <t>Đoạn từ ngã ba cầu Khe Ná 1 đến ngã ba cầu Khe Xai</t>
  </si>
  <si>
    <t>Đoạn từ cầu Khe Ná 2 đến ngã ba trường Mầm non</t>
  </si>
  <si>
    <t>Đoạn từ trường mầm non qua UBND tái định cư đến hết đất trạm y tế tái định cư</t>
  </si>
  <si>
    <t>Đoạn từ ngã ba trung tâm qua ngã tư UBND xã đến mương thoát nước</t>
  </si>
  <si>
    <t>Đoạn từ ngã ba trường mầm non đến ngã ba cụm dân cư số 3</t>
  </si>
  <si>
    <t>Các trục đường 6-12 m còn lại trong khu tái định cư Khe Ná - Khe Gỗ</t>
  </si>
  <si>
    <t>Đoạn từ ngã 3 Thiệu đến trụ sở UBND xã Hương Điền</t>
  </si>
  <si>
    <t>Đoạn từ ngã 3 Thiệu đến cầu Ngân Mốc</t>
  </si>
  <si>
    <t>Đoạn từ Sông Trươi qua trụ sở UBND xã đến hết đất trường tiểu học</t>
  </si>
  <si>
    <t>Xã Đức Giang</t>
  </si>
  <si>
    <t>Đường Ân Phú - Cửa Rào</t>
  </si>
  <si>
    <t>Từ đất bà Nguyêễn Thị Bình - đất Lê Thị Bé</t>
  </si>
  <si>
    <t>Đoạn từ Nhà ông Minh Xóm 2 Văn Giang đến Chùa Phượng Hoàng</t>
  </si>
  <si>
    <t>Đoạn từ Nhà ông Tiến Xóm 2 Văn Giang đến đất ông Huệ X2 Văn Giang</t>
  </si>
  <si>
    <t>Từ nhà ông Phạm Mạo Xóm 2 Văn Giang đến Ngã 3  ruộng rộ</t>
  </si>
  <si>
    <t>Cầu Dồng đến Nhà ông Văn xóm 3 Bồng Giang</t>
  </si>
  <si>
    <t>Nhà Bà Mai (Cầu Dồng) đến Ngã 3 đất ông Bồi  xóm Cẩm Trang</t>
  </si>
  <si>
    <t>Ngã 3 Nhà Ông Thất xóm Cẩm Trang đến Ngã 3 đất Ô Bồi xóm Cẩm Trang</t>
  </si>
  <si>
    <t xml:space="preserve">Ngã 3 Nhà Ô Dân  xóm Cẩm Trang đến đất Bà Mai  xóm Cẩm Trang </t>
  </si>
  <si>
    <t>Động Đỏ đến Nhà Ông  Ái Xóm Hợp Phát</t>
  </si>
  <si>
    <t>Xã Đức Liên</t>
  </si>
  <si>
    <t>Xã Đức Lĩnh</t>
  </si>
  <si>
    <t>Đường Đức Lĩnh - Sơn Thủy</t>
  </si>
  <si>
    <t>Đoạn từ đường Ân Phú - Cửa Rào (QL281) đến giáp đường vào phòng khám đa khoa xã Đức Lĩnh</t>
  </si>
  <si>
    <t>Tiếp theo đến Cầu Đen</t>
  </si>
  <si>
    <t>Tiếp theo đến hết phân hiệu 2 trường THCS Bồng Lĩnh</t>
  </si>
  <si>
    <t>Tiếp đến ngã ba Khe Xuôi</t>
  </si>
  <si>
    <t xml:space="preserve">Đoạn từ Đức Lĩnh giáp Đức Giang đến giáp Trường THPT Cù Huy Cận </t>
  </si>
  <si>
    <t xml:space="preserve">Tiếp theo đến hết đất trụ sở UBND xã Đức Lĩnh </t>
  </si>
  <si>
    <t>Tiếp theo đến Tỉnh lộ 5 giáp QL281</t>
  </si>
  <si>
    <t>Đoạn QL 281 đến ngã ba cầu Treo(chợ Bộng)</t>
  </si>
  <si>
    <t>Đoạn đường IFac từ ngã tư Lĩnh II đến cổng anh Quân xóm trưởng</t>
  </si>
  <si>
    <t>Từ đất Anh Quân đến đất anh Lĩnh Thanh Sơn</t>
  </si>
  <si>
    <t>Tiếp đến hội giáp đất xã Đức Bồng</t>
  </si>
  <si>
    <t>Đường từ cổng ông Phan Đắc đến phòng khám Đa khoa xã Đức Lĩnh</t>
  </si>
  <si>
    <t>Đường Đức Giang - Đức Lĩnh đoạn từ ngã ba Eo Cú đến hội quán thôn Cao Phong</t>
  </si>
  <si>
    <t>Tiếp theo đến ngã ba đất ông Hạnh thôn Tân Hưng</t>
  </si>
  <si>
    <t>Đường Đức Lĩnh đi Thị trấn Vũ Quang đoạn từ ngã tư nhà văn hóa thôn Tân Hưng đến hết đất ông Đàn thôn Tân Hưng</t>
  </si>
  <si>
    <t>Tiếp theo đến giáp thị trấn Vũ Quang</t>
  </si>
  <si>
    <t xml:space="preserve">Đoạn từ ngã 3 Ông Nhường đến ngã 3 đường Ifac </t>
  </si>
  <si>
    <t xml:space="preserve">Đoạn từ ngã Sơn Quy đến cổng chị Nguyệt </t>
  </si>
  <si>
    <t xml:space="preserve">Đoạn từ ngã 3  Phan Đắc đến cổng ông Nghệ </t>
  </si>
  <si>
    <t xml:space="preserve">Đoạn từ ngã 3 ông Toàn đến Đường đê </t>
  </si>
  <si>
    <t>Xã Hương Thọ(cũ)</t>
  </si>
  <si>
    <t>Đoạn giáp xã Hương Minh đến hết xã Hương Thọ</t>
  </si>
  <si>
    <t>Đường Đồng Lý  giáp xã Hương Minh đến cầu Con Cuông</t>
  </si>
  <si>
    <t>đường từ Cầu Cửa Hói đến hết đất ông Nguyễn Văn Hoàn thôn 3</t>
  </si>
  <si>
    <t xml:space="preserve">Từ Ngã tư Bưu Điện đến sân bóng thôn 3 </t>
  </si>
  <si>
    <t>9.1.6</t>
  </si>
  <si>
    <t>Từ Ngã 3 Mầm non đến cứa anh Lam thôn 3</t>
  </si>
  <si>
    <t>9.1.7</t>
  </si>
  <si>
    <t>Từ Ủy ban xã đến hết đất anh Phạm Ngọc Sơn thôn 3</t>
  </si>
  <si>
    <t>9.1.8</t>
  </si>
  <si>
    <t>Từ Ngã 3 trường Tiểu học đến  đất anh Lê Văn Đàn thôn 4</t>
  </si>
  <si>
    <t>9.1.9</t>
  </si>
  <si>
    <t>Từ Ngã 3 vườn ông Bá đến  đất anh Nguyễn Văn Thường thôn 5</t>
  </si>
  <si>
    <t>Đường Hương Thọ đi Cửa Rào</t>
  </si>
  <si>
    <t>Đoạn từ đường Hồ Chí Minh đến chợ Quánh</t>
  </si>
  <si>
    <t>Tiếp đến hết trường cấp I</t>
  </si>
  <si>
    <t>Tiếp đến đến hết Cầu Trại</t>
  </si>
  <si>
    <t>Tiếp đến hết đất nhà Thờ xứ</t>
  </si>
  <si>
    <t>Tiếp đến giáp xã Đức Liên</t>
  </si>
  <si>
    <t>Đất từ đường Hồ Chí Minh đến khu tái định cư Hói Trung (không áp dụng đối với các trường hợp được giao đất tái định cư)</t>
  </si>
  <si>
    <t>Đoạn từ đường Hồ Chí Minh đến hết đất ông Sơn xóm 2</t>
  </si>
  <si>
    <t>Tiếp đến cầu II</t>
  </si>
  <si>
    <t>Xã Hương Quang(cũ)</t>
  </si>
  <si>
    <t>Đoạn từ cầu II đến giáp chợ tái định cũ</t>
  </si>
  <si>
    <t>Đoạn từ chợ tái định cư đến giáp cầu Km5</t>
  </si>
  <si>
    <t>Đoạn từ cầu Km5 đến cống hộp</t>
  </si>
  <si>
    <t>Đoạn từ cống hộp đến Đập Hói Trung</t>
  </si>
  <si>
    <t>Đoạn từ ngã 3 Bưu điện tái định cư đến cầu Hói Trung</t>
  </si>
  <si>
    <t>Đoạn từ Cầu Hói Trung đến hết đất trạm kiểm lâm</t>
  </si>
  <si>
    <t>Đoạn từ ngã 3 Hội quán Khu A đến Cầu sang cụm dân cư số 01</t>
  </si>
  <si>
    <t>Đường 6-8 m trong khu tái định cư Hói Trung</t>
  </si>
  <si>
    <t>XI</t>
  </si>
  <si>
    <t>HUYỆN LỘC HÀ</t>
  </si>
  <si>
    <t>Xã Hộ Độ</t>
  </si>
  <si>
    <t xml:space="preserve">Đường Tỉnh lộ 549: </t>
  </si>
  <si>
    <t xml:space="preserve">Đoạn 1: Từ cầu Hộ Độ đến cách đường đi Mỏ sắt Thạch Khê 150m </t>
  </si>
  <si>
    <t>Đoạn 2: Khu vực ngã tư Tỉnh lộ 549 giao với đường nối Quốc lộ 1A đi Mỏ sắt Thạch Khê (bán kính 150 m)</t>
  </si>
  <si>
    <t>Đoạn 3: Tiếp đó đến giáp xã Mai Phụ</t>
  </si>
  <si>
    <t>Đường nối Quốc lộ 1A đi Mỏ sắt Thạch Khê</t>
  </si>
  <si>
    <t xml:space="preserve">Từ cầu Thạch Sơn đến qua đường Tỉnh lộ 549 dài 250 m </t>
  </si>
  <si>
    <t>Tiếp đó đến qua ngã 4 giao với đường trục xã đi Đê Tả Nghèn 150 m</t>
  </si>
  <si>
    <t>Tiếp đó đến cầu Cửa Sót (đoạn còn lại đến giáp xã Thạch Bàn)</t>
  </si>
  <si>
    <t>Đường từ cầu Hộ Độ qua UBND xã Hộ Độ đến đê Tả Nghèn:</t>
  </si>
  <si>
    <t>Đoạn 1: Từ cầu Hộ Độ đến hết đất Trụ sở UBND xã</t>
  </si>
  <si>
    <t>Đoạn 2: Tiếp đó qua đường Mỏ sắt dài 150 m</t>
  </si>
  <si>
    <t>Đoạn 3: Tiếp đó đến Đê Kênh C2</t>
  </si>
  <si>
    <t>Đường từ UBND xã Hộ Độ đến hết thôn Liên Xuân</t>
  </si>
  <si>
    <t xml:space="preserve">Đường từ Tỉnh lộ 549 qua trường Tiểu học xã đến ngã 3 Bưu điện </t>
  </si>
  <si>
    <t>Đường ngã 3 Bưu điện xã Hộ Độ đến Đê Kênh C2 (giáp xã Mai Phụ)</t>
  </si>
  <si>
    <t>Đường ngã 3 Bưu điện đến đường UBND xã đi Cầu Hộ Độ</t>
  </si>
  <si>
    <t>Đường từ nhà thờ họ Nguyễn đến giáp đường Tỉnh lộ 549 qua trường Tiểu học đến ngã 3 bưu điện</t>
  </si>
  <si>
    <t>Đường nối từ Tỉnh lộ 549 (đường Hiếu Nghĩa) ngã 3 đi UBND (cạnh cầu Bình Hà)</t>
  </si>
  <si>
    <t>Đường đi qua Nhà thờ Xuân Tình</t>
  </si>
  <si>
    <t xml:space="preserve">Khu vực dân cư khu tái định cư xóm Nam Phong (kể các khu đất mới quy hoạch) </t>
  </si>
  <si>
    <t>Các vị trí bám đường Đê Tả nghèn (Kênh C2)</t>
  </si>
  <si>
    <t>Đường Thiên Lý đi qua giữa thôn Xuân Tây và thôn Đồng Xuân</t>
  </si>
  <si>
    <t>Đoạn qua Đê Tả Nghèn (chân cầu Cửa Sót ra bán kính 500m)</t>
  </si>
  <si>
    <t>Khu quy hoạch đất dân cư thôn Tân Quý (phía sau Công ty Nguyễn Hưng)</t>
  </si>
  <si>
    <t>Đường từ Siêu Thị Lý Ngân đến hết trường Tiểu học</t>
  </si>
  <si>
    <t>Đường lối 2 Tỉnh lộ 549 từ đường Mỏ sắt Thạch Khê đến hết đất hồ tôm ông Khởi</t>
  </si>
  <si>
    <t>Xã Mai Phụ</t>
  </si>
  <si>
    <t>Từ giáp xã Hộ Độ đến đường đi nhà thờ Đồng Xuân</t>
  </si>
  <si>
    <t>Tiếp đó đến giáp xã Thạch Châu</t>
  </si>
  <si>
    <t>Đường từ Tỉnh lộ 549 (thôn Tây Sơn) đến đê Tả Nghèn thôn Mai Lâm</t>
  </si>
  <si>
    <t>Đoạn 1: Từ Tỉnh lộ 549 đến cách ngã 4 (200 m)</t>
  </si>
  <si>
    <t xml:space="preserve">Đoạn2: Khu vực ngã tư xã Mai Phụ bán kính 200 m </t>
  </si>
  <si>
    <t xml:space="preserve">Đoạn 3: Tiếp đó cách ngã 4 (200 m) đến đê Tả Nghèn xóm Mai Lâm  </t>
  </si>
  <si>
    <t>Đường từ Thị tứ Thạch Châu đến giáp đê Tả Nghèn:</t>
  </si>
  <si>
    <t xml:space="preserve">Đoạn 1: Giáp xã Thạch Châu đến cầu Cửa Đình </t>
  </si>
  <si>
    <t>Khu vực ngã tư xã Mai Phụ (bán kính 150m)</t>
  </si>
  <si>
    <t>Đường từ tỉnh lộ 549 xuống Cầu Đò Điệm đoạn giáp xã (Thạch Mỹ)</t>
  </si>
  <si>
    <t xml:space="preserve">Đường từ ngã 3 Côn Sơn đến giáp xã Thạch Mỹ </t>
  </si>
  <si>
    <t>Đường qua trường mần non xã Thạch Châu đến kênh C2</t>
  </si>
  <si>
    <t>Đường từ đất ông Phùng đến đê tả Nghèn (Cầu Bà Vường) xóm Liên Tiến</t>
  </si>
  <si>
    <t xml:space="preserve">Các vị trí bám đường Đê Tả nghèn ( Kênh C2) </t>
  </si>
  <si>
    <t>Đường Jika: đoạn từ giáp đất xã Thạch Châu đến Đê C2</t>
  </si>
  <si>
    <t>Đường từ đất hội quán thôn Đông Thắng đi hết xóm Đạo</t>
  </si>
  <si>
    <t xml:space="preserve">Độ rộng đường ≥5 m; </t>
  </si>
  <si>
    <t>Độ rộng đường ≥ 3 m đến &lt;5 m;</t>
  </si>
  <si>
    <t xml:space="preserve">Độ rộng đường &lt; 3 m; </t>
  </si>
  <si>
    <t>Xã Thạch Mỹ</t>
  </si>
  <si>
    <t>Đường Tỉnh lộ 549 đoạn giáp xã Hộ Độ đến giáp xã Mai Phụ</t>
  </si>
  <si>
    <t>Đường tỉnh lộ 547 từ giáp thị trấn Lộc Hà đến hết xã Thạch Mỹ</t>
  </si>
  <si>
    <t>Đường trục xã giáp xã Mai Phụ đến đường Tỉnh lộ 547</t>
  </si>
  <si>
    <t xml:space="preserve">- Đoạn trung tâm ngã 3 chợ Cồn bán kính 250 m </t>
  </si>
  <si>
    <t>Đường từ Thạch Mỹ đi Trường THPT Mai Thúc Loan</t>
  </si>
  <si>
    <t>Đường từ Tỉnh lộ 549 (Cầu Trù) đến giáp đường Tỉnh lộ 547 (Thạch Châu):</t>
  </si>
  <si>
    <t>Đoạn 1: Từ giáp xã Phù Lưu đến qua ngã tư thôn Đại Yên 100m</t>
  </si>
  <si>
    <t>Đoạn 2: Tiếp đó ngã tư Bệnh viện</t>
  </si>
  <si>
    <t>Đường từ trường tiểu học Thạch Mỹ đến hết Thôn Hà Ân</t>
  </si>
  <si>
    <t>Đường  từ giáp Cầu Trù - Thạch Mỹ đến đất ông Sáu thôn Hà Ân</t>
  </si>
  <si>
    <t>Đường từ tỉnh lộ 549 đến cống Đò điệm (Từ giáp xã Mai Phụ)</t>
  </si>
  <si>
    <t>Đường từ giáp Tỉnh lộ 549 đến Đê Tả nghèn (qua xóm Tây Giang)</t>
  </si>
  <si>
    <t>Đường phía tây UBND qua trường Mần non đến ngã tư ông Vị</t>
  </si>
  <si>
    <t>Từ ngã tư ông Vị đến sân bóng xóm 12 rẽ về nhà văn hoá thôn Tân Phú</t>
  </si>
  <si>
    <t>Đường từ nhà Thầy Quân qua Trạm xá đến ngã 3 đường rẽ về đất cô Ca (thôn Hữu Ninh)</t>
  </si>
  <si>
    <t>Đường từ ngã 3 Chợ cồn đến giáp đường hộ đê (xóm Tân Phú)</t>
  </si>
  <si>
    <t>Đường từ đất ông Tài (Hữu Ninh) đến giáp đường hộ Đê (thôn Phú Mỹ)</t>
  </si>
  <si>
    <t>Xã Thạch Châu</t>
  </si>
  <si>
    <t>Đoạn từ giáp xã Mai Phụ đến đường Jka</t>
  </si>
  <si>
    <t>Tiếp đó đến cống ngoài đất anh Huynh Tiếp</t>
  </si>
  <si>
    <t xml:space="preserve">Từ cống ngoài đất nhà anh Huynh Tiếp đến giáp thị trấn Lộc Hà
</t>
  </si>
  <si>
    <t>Đường Tỉnh lộ 547</t>
  </si>
  <si>
    <t>Từ giáp Tỉnh lộ 549 (thị tứ Thạch Châu) đến giáp thị trấn Lộc Hà</t>
  </si>
  <si>
    <t>Từ giáp Tỉnh lộ 549 đến hết đường 1 chiều (đến hết đất anh Cơ)</t>
  </si>
  <si>
    <t>Khu vực ngã tư giao với đường cầu Trù - Thị trấn Lộc Hà (bán kính 300m) (đường 547)</t>
  </si>
  <si>
    <t>Đường nối từ Tỉnh lộ 549 (Ngân hàng Nông nghiệp) đến đường Tỉnh lộ 547</t>
  </si>
  <si>
    <t>Đường từ Tỉnh lộ 549 (Đất anh Vượng) đến đường đi Thạch Mỹ</t>
  </si>
  <si>
    <t>Đường giáp từ Thạch Mỹ đến đường Tỉnh lộ 547 (cạnh nhà truyền thống)</t>
  </si>
  <si>
    <t xml:space="preserve"> Đường từ Tỉnh lộ 549 (cạnh cây xăng dầu) đến giáp đường đi Thạch Mỹ (thôn Đức Châu)</t>
  </si>
  <si>
    <t>Đường JKa từ giáp đường Tỉnh lộ 547 (ngã tư Thôn Tiến Châu) qua đường Tỉnh lộ 549 đến giáp xã Mai Phụ</t>
  </si>
  <si>
    <t>Đường từ Tỉnh lộ 549 qua trường Mầm non đến giáp xã Mai Phụ</t>
  </si>
  <si>
    <t>Đường từ Tỉnh lộ 549 (đất anh Hào) đến hết đất bà Khoa (xóm Lâm Châu)</t>
  </si>
  <si>
    <t>Đường từ ngã 4 thị tứ Thạch Châu đến giáp xã Mai Phụ</t>
  </si>
  <si>
    <t>Đường từ Tỉnh lộ 549 (đất anh Đệ) đến giáp đường Thạch Châu đi Mai Phụ</t>
  </si>
  <si>
    <t>Đường từ Tỉnh lộ 549 (nhà Chị Vân) đến thôn Khánh Yên thị trấn Lộc Hà</t>
  </si>
  <si>
    <t xml:space="preserve">Đoạn 1: Từ đường Tình lộ 549 đất anh Phố đến hết đất khu dân cư Đồng Nát </t>
  </si>
  <si>
    <t>Đoạn 2: Tiếp đó đến khu dân cư Đồng Nát đến thôn Khánh Yên</t>
  </si>
  <si>
    <t>Đường trục xóm Đức Châu (giáp đường Tỉnh lộ 547) đến giáp đường đi Thạch Mỹ</t>
  </si>
  <si>
    <t>Đường nối từ đường đi Khánh Yên qua đất ông Hoàng đến Tỉnh lộ 549</t>
  </si>
  <si>
    <t>Đường khu dân cư sau đất ông Đệ đến giáp đường JKA</t>
  </si>
  <si>
    <t>Đường phía Đông trụ sở UBND xã Thạch Châu</t>
  </si>
  <si>
    <t>Đường từ đất anh Cơ đến đường đi thị trấn Lộc Hà</t>
  </si>
  <si>
    <t>Đường từ Tỉnh lộ 549 qua đất anh Phố đến đất nhà văn hóa thôn Châu Hạ</t>
  </si>
  <si>
    <t>Đường từ Tỉnh lộ 549 đất anh Hiền Ba đến đường vào trường Mai Thúc Loan</t>
  </si>
  <si>
    <t xml:space="preserve">Đường giáp đường Tỉnh lộ 547 (điểm cua) qua thôn Tiến Châu đến trường tiểu học Thạch Mỹ </t>
  </si>
  <si>
    <t>Đường giáp từ đường qua đất anh Phố đi qua nhà ông Khương đến đường đi Lâm Châu</t>
  </si>
  <si>
    <t>Đường từ Tỉnh Lộ 549 đi qua hồ NTS anh Nhạ đến kho muối anh Long</t>
  </si>
  <si>
    <t>Đường phía đông bờ làng thôn Quang Phú, Kim Ngọc</t>
  </si>
  <si>
    <t>Đoạn từ đường đi nhà thờ họ Phan Huy đến đường Jika</t>
  </si>
  <si>
    <t>4.25</t>
  </si>
  <si>
    <t>Đường từ đất anh Phố (phía đông bờ làng thôn Quang Phú, Kim Ngọc) đến hết đất nhà văn hóa thôn An Lộc</t>
  </si>
  <si>
    <t>4.26</t>
  </si>
  <si>
    <t>Khu dân cư Đồng Nát</t>
  </si>
  <si>
    <t>4.27</t>
  </si>
  <si>
    <t>Từ Tỉnh lộ 549 tiếp đến phía Đông thôn Đức Châu từ đất anh Sơn đến đất anh Thắng tiếp đến giáp đất trường Mai Thúc Loan</t>
  </si>
  <si>
    <t>4.28</t>
  </si>
  <si>
    <t xml:space="preserve">Khu dân cư Đồng Mí, sau đất cây xăng dầu
</t>
  </si>
  <si>
    <t>4.29</t>
  </si>
  <si>
    <t>Từ Tỉnh lộ 549 tiếp đến giáp đất Trường THCS Mỹ Châu</t>
  </si>
  <si>
    <t>4.30</t>
  </si>
  <si>
    <t>4.31</t>
  </si>
  <si>
    <t>4.32</t>
  </si>
  <si>
    <t>4.33</t>
  </si>
  <si>
    <t>Xã Thạch Kim</t>
  </si>
  <si>
    <t>Đường 549 từ cầu bà Thụ đến điểm cuối 549 giao với kè chắn sóng (Thạch Kim)</t>
  </si>
  <si>
    <t>Đoạn từ điểm cuối Tỉnh lộ 549 đến hết cảng cá Thạch Kim:</t>
  </si>
  <si>
    <t>Dãy ngoài kè chắn sóng (Phía Đông)</t>
  </si>
  <si>
    <t>Dãy trong kè chắn sóng (Phía Tây)</t>
  </si>
  <si>
    <t>Đoạn từ điểm cuối Tỉnh lộ 549 theo hướng Bắc đến đường liên thôn Long Hải - Liên Tân:</t>
  </si>
  <si>
    <t>Dãy ngoài kè chắn sóng (Phía Đông).</t>
  </si>
  <si>
    <t>Dãy trong kè chắn sóng (Phía Tây).</t>
  </si>
  <si>
    <t>Khu vực phía Nam Tỉnh lộ 549 (trừ tuyến 1): thôn Giang Hà; Xuân Phượng; Hoa Thành</t>
  </si>
  <si>
    <t>Đường trục thôn từ đất ốt bà Vân Cam đến Âu thuyền Giang Hà</t>
  </si>
  <si>
    <t>Đường từ đất ốt bà Tâm Từ đến hội quán thôn Hoa Thành</t>
  </si>
  <si>
    <t>Đường từ đất  anh Lĩnh Ninh đến đường Khanh</t>
  </si>
  <si>
    <t>Đường từ Tỉnh lộ 549 đi qua nhà thờ Kim Đôi đến Âu thuyền thôn Xuân Phượng</t>
  </si>
  <si>
    <t>Đường từ đất anh Thiết Cảnh đến đất nhà anh Dũng Mỹ</t>
  </si>
  <si>
    <t>Đường từ đất cô Ái đến Cảng cá</t>
  </si>
  <si>
    <t>Các vị trí còn lại của thôn Giang Hà; Xuân Phượng; Hoa Thành</t>
  </si>
  <si>
    <t>Các vị trí nằm trong khu vực phía Nam của đường liên thôn (Long Hải - Liên Tân), giáp Tỉnh lộ 549 cạnh đất anh Tiến Bính đến kè chắn sóng (trừ các vị trí đã có giá quy định)</t>
  </si>
  <si>
    <t>Đường từ Tỉnh lộ 549 đến đường liên thôn Long Hải Liên Tân</t>
  </si>
  <si>
    <t>Đường từ Tỉnh lộ 549 lên đến hội quán thôn Liên Tân</t>
  </si>
  <si>
    <t xml:space="preserve">Đường liên thôn Long Hải Liên Tân đoạn từ đất anh Tiến Bính đến kè chắn sóng </t>
  </si>
  <si>
    <t>Các vị trí còn lại của thôn Long Hải - Liên Tân</t>
  </si>
  <si>
    <t>Các vị trí bám trục đường liên thôn Sơn Bằng</t>
  </si>
  <si>
    <t>Đường từ đất chị Loan Sơn đến cụm Công nghiệp</t>
  </si>
  <si>
    <t>Đường từ Tỉnh lộ 549 từ đất anh Toàn Mạn đến Trạm y tế</t>
  </si>
  <si>
    <t>Đường từ đất nhà anh Phú Xinh đi qua đất anh Thành Nghịa tiếp đó đến đất ông Đạt</t>
  </si>
  <si>
    <t>Đường từ đất anh Xô Dần đi qua trường THCS tiếp đó đến chùa Kim Quang</t>
  </si>
  <si>
    <t>Đường từ Trường THCS ra đến đất ông Kiện</t>
  </si>
  <si>
    <t>Các vị trí còn lại của xã Thạch Kim</t>
  </si>
  <si>
    <t>Cụm CN-TTCN Thạch Kim</t>
  </si>
  <si>
    <t>- Các lô bám: Dãy trong kè chắn sóng (phía tây)</t>
  </si>
  <si>
    <t>- Các lô bám đường 20m (nền đường bê tông 12m)</t>
  </si>
  <si>
    <t>- Các lô còn lại</t>
  </si>
  <si>
    <t>Xã Phù Lưu</t>
  </si>
  <si>
    <t>Đường Tỉnh lộ 547:</t>
  </si>
  <si>
    <t>Từ giáp xã Thạch Mỹ đến hết xã Phù Lưu</t>
  </si>
  <si>
    <t>Khu vực ngã ba (Thụ - Bình) bán kính 200m</t>
  </si>
  <si>
    <t>Đường Tỉnh lộ 548:</t>
  </si>
  <si>
    <t>Từ cầu Trù đến đường Hồng - Thụ</t>
  </si>
  <si>
    <t xml:space="preserve">Tiếp đó đến cách ngã ba Thụ - Bình 200m giáp đường Tỉnh lộ 547 </t>
  </si>
  <si>
    <t>Đoạn cách ngã ba Thụ - Bình (bán kính 200m)</t>
  </si>
  <si>
    <t>Đường từ Tỉnh lộ 548 (ngã 3 cây xăng Cầu Trù) đến Trường Mần non</t>
  </si>
  <si>
    <t>Tiếp đó từ trường Mầm non đến giáp xã Thạch Mỹ</t>
  </si>
  <si>
    <t>Đường từ (đường Hồng - Thụ) từ ngã 4 đường Cầu trù - Thạch Mỹ đến xã Hồng Lộc</t>
  </si>
  <si>
    <t>Đường từ Trường Mầm non đến Thôn Thái Hòa (Đê Tả Nghèn)</t>
  </si>
  <si>
    <t>Từ đường Tỉnh lộ 547 đến đường đi Chùa Kim Dung thị trấn Lộc Hà</t>
  </si>
  <si>
    <t>Đường trục xã từ thôn Bắc Sơn (Bưu điện) đến kênh trục Hữu Ninh</t>
  </si>
  <si>
    <t>Độ rộng đường &lt; 3 m;</t>
  </si>
  <si>
    <t>Bổ sung: Tuyến đường trục thôn Bắc Sơn (đoạn từ trường Nguyễn Văn Trỗi đến nhà ông Nguyễn Văn Nga)</t>
  </si>
  <si>
    <t>Bổ sung: Tuyến trục thôn Thanh Lương (Từ đường 548 đến trạm điện thôn Thanh Lương)</t>
  </si>
  <si>
    <t>Xã Ích Hậu</t>
  </si>
  <si>
    <t>Từ giáp huyện Can Lộc đến Cầu Trù</t>
  </si>
  <si>
    <t>Khu vực ngã tư Ích Hậu (bán kính 300m)</t>
  </si>
  <si>
    <t>Đường từ giáp Tỉnh lộ 548 đến cầu Kênh Cạn</t>
  </si>
  <si>
    <t xml:space="preserve">Đoạn 1: Từ Tỉnh lộ 548 đến hết trường Tiểu học xã Ích Hậu </t>
  </si>
  <si>
    <t>Đoạn 2: Tiếp đó đến cầu Kênh Cạn</t>
  </si>
  <si>
    <t>Đường Hồng - Ích (từ T.Lộ 7 ) đến giáp xã Hồng Lộc</t>
  </si>
  <si>
    <t>Đường từ ngã 3 đường đi Cầu Kênh Cạn (Sân bóng xã) đến hết Giếng Quán</t>
  </si>
  <si>
    <t>Đường từ tỉnh lộ 548 đến cửa anh Xuân Xy ( Thôn Thống Nhất)</t>
  </si>
  <si>
    <t>Đường từ đất Ông Lập đến Hội quán Thôn Lương Trung</t>
  </si>
  <si>
    <t>Xã Bình Lộc (cũ)</t>
  </si>
  <si>
    <t>Từ giáp xã Phù Lưu đến hết xã Bình Lộc</t>
  </si>
  <si>
    <t>Khu vực ngã tư  đường vào UBND xã Bình Lộc bán kính 300m</t>
  </si>
  <si>
    <t>8.1.2</t>
  </si>
  <si>
    <t>Đường Bình An Thịnh:</t>
  </si>
  <si>
    <t>Đoạn 1:Từ đường  Tỉnh lộ 547 đến qua chợ huyện mới 100m</t>
  </si>
  <si>
    <t>Đoạn 2: Tiếp đó đến giáp xóm Bình Nguyên xã Bình An</t>
  </si>
  <si>
    <t>Từ đường Tỉnh lộ 547 qua UBND xã đến ngã tư ông Thịnh</t>
  </si>
  <si>
    <t>Từ đường Tỉnh lộ 547 qua giáo xứ Mỹ Lộc đến hết đất anh Thiện</t>
  </si>
  <si>
    <t>Xã An Lộc (cũ)</t>
  </si>
  <si>
    <t>Từ giáp xã Bình Lộc đến đường Vượng - An</t>
  </si>
  <si>
    <t>Khu vực trung tâm UBND xã An Lộc (bán kính 200m)</t>
  </si>
  <si>
    <t>Từ đường Vượng - An đến hết xã An Lộc</t>
  </si>
  <si>
    <t xml:space="preserve">Đường Vượng - An từ giáp đường Tỉnh lộ 547 đến hết xã Bình An
</t>
  </si>
  <si>
    <t>Đường dự án Bình An Thịnh đoạn qua xóm Bình Nguyên</t>
  </si>
  <si>
    <t>Từ đường Tỉnh lộ 547 (cạnh đất anh Quân Lân) đến thôn Hoà Bình xã Thịnh Lộc)</t>
  </si>
  <si>
    <t>Từ đường Tỉnh lộ 547 (cạnh SVĐ xã) đến giáp đường (Bình An Thịnh)</t>
  </si>
  <si>
    <t>8.2.7</t>
  </si>
  <si>
    <t>Xã Thịnh Lộc</t>
  </si>
  <si>
    <t>Đường Bình An Thịnh từ giáp xã An Lộc đến ngã tư đường ven biển (ngã tư xóm Nam Sơn)</t>
  </si>
  <si>
    <t>Đường An Bình Thịnh từ giáp xã An Lộc đến đường ven biển (trước đất ông Diện)</t>
  </si>
  <si>
    <t>Từ ngã Tư đường ven biển đến cổng chào thôn Nam Sơn</t>
  </si>
  <si>
    <t>Đường 58 qua Chùa Chân Tiên (Điều chỉnh thành Đường huyện 118 qua Chùa Chân Tiên)</t>
  </si>
  <si>
    <t xml:space="preserve">Đường kè biển </t>
  </si>
  <si>
    <t>- Đoạn từ giáp đất thị trấn Lộc Hà đến hết đất thôn Hoà Bình xã Thịnh Lộc</t>
  </si>
  <si>
    <t>- Tiếp đó đến hết xã Thịnh Lộc</t>
  </si>
  <si>
    <t>Xã Hồng Lộc</t>
  </si>
  <si>
    <t>Đường Vượng - An:</t>
  </si>
  <si>
    <t>Từ giáp xã Tùng Lộc đến hết xã Hồng Lộc</t>
  </si>
  <si>
    <t>Khu vực trung tâm chợ Chiều Hồng Lộc (bán kính 250m)</t>
  </si>
  <si>
    <t>Đường Hồng - Thụ từ giáp xã Phù Lưu đến đường Vượng An</t>
  </si>
  <si>
    <t>Đường nối đường Hồng - Ích đến đường Hồng - Thụ (qua trường Mầm Non)</t>
  </si>
  <si>
    <t>Đường Hồng Lộc đi Tùng Lộc qua trường Tiểu học</t>
  </si>
  <si>
    <t>Đường vào Bãi rác huyện</t>
  </si>
  <si>
    <t>Xã Tân Lộc</t>
  </si>
  <si>
    <t>Từ giáp xã An Lộc đến hết xã Tân Lộc</t>
  </si>
  <si>
    <t xml:space="preserve">Khu vực trung tâm xã Tân Lộc (từ đường vào Trạm Xá đến Trạm Viễn thông) </t>
  </si>
  <si>
    <t xml:space="preserve">Khu  quy Hoạch đấu giá QSD đất tại vùng mụ Bà thôn Tân Thượng ( trừ lối 1) </t>
  </si>
  <si>
    <t>Đường từ Hồng Thụ đến đường Vượng An</t>
  </si>
  <si>
    <t>Từ đường Vượng An (Trạm viễn thông) đến Khe Hao (thôn Tân Thành)</t>
  </si>
  <si>
    <t>Đường trục xóm Tân Thượng (từ đường Vượng - An) đến hết xóm</t>
  </si>
  <si>
    <t>Đường cứu hộ Khe Hao (từ Miếu đến khe Hao)</t>
  </si>
  <si>
    <t>Đường từ đền Đỉnh Lự đến Cầu Ngạo</t>
  </si>
  <si>
    <t>Đường Lê Đại Hành:</t>
  </si>
  <si>
    <t>Đoạn 1: Từ đất ông Hạnh (Ngã 3 Kỳ Tân) đến hết nhà ông Hải (giáp Cầu Trí)</t>
  </si>
  <si>
    <t>Đoạn 2: Tiếp đến hết đất Công Ty Xăng dầu Hà Tĩnh (TDP Hưng Thịnh)</t>
  </si>
  <si>
    <t>Đoạn 3: tiếp đến hết đất ông Thủy Nam (Tổ dân phố Hưng Bình)</t>
  </si>
  <si>
    <t>Đường Nguyễn Trọng Bình</t>
  </si>
  <si>
    <t>Đoạn 1:  Từ Quốc lộ 1A đến cống ông Cu Tý</t>
  </si>
  <si>
    <t>Đoạn 2: Tiếp đến hết đất ông Bình Quyền</t>
  </si>
  <si>
    <t xml:space="preserve">Đường Lý Tự Trọng: </t>
  </si>
  <si>
    <t>Đoạn 1: Từ giáp đất ông Bình Quyền tiếp qua ngã 3 đất Trường dạy nghề đến hết đất phường Sông Trí (giáp đất Kỳ Châu)</t>
  </si>
  <si>
    <t>Đoạn 2: Từ Đài tưởng niệm (Quốc lộ 1A - Đường Lê Đại Hành) đến giáp đất Trường dạy nghề</t>
  </si>
  <si>
    <t>Từ đất ông Hạnh (Quốc lộ 1A - ngã ba đường đi xã Kỳ Tân) đến Cầu khoai (giáp đất xã Kỳ Tân)</t>
  </si>
  <si>
    <t>Từ đất ông Hiếu Trọng (Quốc lộ 1A) qua đất ông Hà Bằng Châu Phố đến hết đất bà Lộc (Tổ dân phố 1)</t>
  </si>
  <si>
    <t>Từ đất ông Chăn (Quốc lộ 1A) qua đất ông Khả Tổ dân  phố 1 đến tiếp giáp đất ông Minh Hòe</t>
  </si>
  <si>
    <t>Từ đất ông Nam Thủy (Quốc lộ 1A) đến hết đất bà Nhung Tổ dân phố 1</t>
  </si>
  <si>
    <t>Từ hạt 3 giao thông đến hết đất bà Thụ (Tổ dân phố 1)</t>
  </si>
  <si>
    <t>Đường Nhân Lý:</t>
  </si>
  <si>
    <t>Đoạn 1: Từ đất thầy Sòng (QL1A) đến đường vào khách sạn Tuân Phát</t>
  </si>
  <si>
    <t>Đoạn 2: Tiếp đến hết đất ông Thạch</t>
  </si>
  <si>
    <t>Đoạn 3: Tiếp đến hết đất phường Sông Trí (giáp xã Kỳ Tân)</t>
  </si>
  <si>
    <t>Từ đất ông Hiền (đường Bưu điện) đến đường Nhân Lý (hết đất ông Tâm Yến)</t>
  </si>
  <si>
    <t>Từ đất ông Bằng đến đường Nhân Lý (đất ông Long Trọng - Tổ dân phố 1)</t>
  </si>
  <si>
    <t>1.1.17</t>
  </si>
  <si>
    <t>Đường Nguyễn Trọng Nhạ:</t>
  </si>
  <si>
    <t>1.1.18</t>
  </si>
  <si>
    <t>1.1.19</t>
  </si>
  <si>
    <t>Từ đường 12 (Cống Mương thủy lợi) qua đất ông Huýn Luê Tổ dân phố 1) qua đất ông Vinh đến hết đường quy hoạch dân cư Cửa Sơn (giáp Mương thủy Lợi)</t>
  </si>
  <si>
    <t>1.1.20</t>
  </si>
  <si>
    <t>Từ tiếp giáp đất Dũng Lý (Quốc lộ 1A) đến hết đất ông Hường Hòa (Tổ dân phố 3)</t>
  </si>
  <si>
    <t>1.1.21</t>
  </si>
  <si>
    <t>Tiếp đến hết đất bà Thắng</t>
  </si>
  <si>
    <t>1.1.22</t>
  </si>
  <si>
    <t>Từ tiếp giáp đất ông Bình Khương (đường đi Kỳ Hoa) đến hết đất ông Hường Hòa (Tổ dân phố 3)</t>
  </si>
  <si>
    <t>1.1.23</t>
  </si>
  <si>
    <t>1.1.24</t>
  </si>
  <si>
    <t>Từ Chi cục thuế (Quốc lộ 1A) qua ngã đất bà Miêng đến ngã hết đất ông Luân (Tổ dân phố 2)</t>
  </si>
  <si>
    <t>1.1.25</t>
  </si>
  <si>
    <t>1.1.26</t>
  </si>
  <si>
    <t>Tiếp từ giáp đất ông Kháng (Tổ dân phố 2) đến đường Nguyễn Trọng Bình (đất bà Thanh)</t>
  </si>
  <si>
    <t>1.1.27</t>
  </si>
  <si>
    <t>1.1.28</t>
  </si>
  <si>
    <t>Từ đất ông Bình Đã Châu Phố (QL1A) đến tiếp giáp đất Ông Hoan Đường - Tổ dân phố 2</t>
  </si>
  <si>
    <t>1.1.29</t>
  </si>
  <si>
    <t>Từ Hiệu sách (QL1A) đến hết đất ông Long (Châu Phố)</t>
  </si>
  <si>
    <t>1.1.30</t>
  </si>
  <si>
    <t xml:space="preserve"> Tiếp đến tiếp giáp đất ông Tám Vịnh</t>
  </si>
  <si>
    <t>1.1.31</t>
  </si>
  <si>
    <t>Đường hai bên Kênh sông Trí từ cống ông Cu Tý đến cống 2 miệng (Tổ dân phố 2)</t>
  </si>
  <si>
    <t>1.1.32</t>
  </si>
  <si>
    <t>Đường từ đất nhà ông Phùng Châu (đường Nguyễn Trọng Bình) qua đất nhà bà Mỹ đến hết đất nhà ông Việt Hòe (Tổ dân phố 2)</t>
  </si>
  <si>
    <t>1.1.33</t>
  </si>
  <si>
    <t>Từ nhà ông Lâm Anh (đường Nguyễn Trọng Bình) đi vòng sau công ty Dược đến đại lý Honda Phú Tài (Quốc lộ 1A)</t>
  </si>
  <si>
    <t>1.1.34</t>
  </si>
  <si>
    <t>Từ tiếp giáp đất ông Phương Anh (xí nghiệp Thương Binh) qua đất ông Minh Nguyệt đến kênh Sông Trí (đất ông Công Chinh)</t>
  </si>
  <si>
    <t>1.1.35</t>
  </si>
  <si>
    <t>Từ đất ông Thanh Nguyệt (Quốc lộ 1A) đến Kênh Sông Trí (đất ông Vinh An)</t>
  </si>
  <si>
    <t>1.1.36</t>
  </si>
  <si>
    <t>Đường từ tiếp giáp đất ông Dũng Liễu (Quốc lộ 1A) đến hết đất ông Diệp Hường (kênh sông Trí)</t>
  </si>
  <si>
    <t>1.1.37</t>
  </si>
  <si>
    <t>Từ Cống ông Cu Tý (đất ông Chất Vân - đường Nguyễn Trọng Bình) đến hết đất ông Diệp Hường (Tổ dân phố 2)</t>
  </si>
  <si>
    <t>1.1.38</t>
  </si>
  <si>
    <t>Từ Quốc lộ 1A (đất bà Thủy) đến Kênh Sông Trí (đất anh Hùng Mỹ)</t>
  </si>
  <si>
    <t>1.1.39</t>
  </si>
  <si>
    <t>Từ quán Café Vườn Đá 2 qua đất ông Bảo Đuyên qua đất ông Trọng đến hết đất bà Lậng  (Tổ dân phố 3)</t>
  </si>
  <si>
    <t>1.1.40</t>
  </si>
  <si>
    <t>Từ đất ông Trân (Quốc lộ 1A) đến đất bà Bình Kỳ - Tổ dân phố 3 (đường Lý Tự Trọng)</t>
  </si>
  <si>
    <t>1.1.41</t>
  </si>
  <si>
    <t>Từ đất ông Đặng Tuyến - TDP3 (đường Lý Tự Trọng) đến hết đất ông Hoàng</t>
  </si>
  <si>
    <t>1.1.42</t>
  </si>
  <si>
    <t>Từ đất ông Mạnh  (đường Lý Tự Trọng)đến hết đất nhà Thờ Họ Đặng</t>
  </si>
  <si>
    <t>1.1.43</t>
  </si>
  <si>
    <t>Từ đất ông Luân Phương  (đường Lý Tự Trọng) đến hết đất ông Cần (Tổ dân phố 3)</t>
  </si>
  <si>
    <t>1.1.44</t>
  </si>
  <si>
    <t>Từ đất ông Hợp (đường Nguyễn Trọng Bình) đến hết đất ông Tuyển Liên (Tổ dân phố 3)</t>
  </si>
  <si>
    <t>1.1.45</t>
  </si>
  <si>
    <t>Từ tiếp giáp đất ông Trung Hoa (đường Nguyễn Trọng Bình) đến hết đất ông Tiến Châu</t>
  </si>
  <si>
    <t>1.1.46</t>
  </si>
  <si>
    <t>Từ tiếp giáp đất ông Bổng Lộc (đường Nguyễn Trọng Bình) đến Kênh Sông Trí</t>
  </si>
  <si>
    <t>1.1.47</t>
  </si>
  <si>
    <t>Từ tiếp giáp đất ông Khoa Thành (Quốc lộ 1A) đến hết đất ông Hoán (TDP Hưng Nhân)</t>
  </si>
  <si>
    <t>1.1.48</t>
  </si>
  <si>
    <t>Từ tiếp giáp đất ông Oánh (Quốc lộ 1A) đến hết đất ông Hưng (Hưng Lợi)</t>
  </si>
  <si>
    <t>1.1.49</t>
  </si>
  <si>
    <t>Từ tiếp giáp đất ông Hằng (Quốc lộ 1A) đến hết đất ông Dương Sâm vòng ra chợ trâu (tổ dân phố Hưng Nhân)</t>
  </si>
  <si>
    <t>1.1.50</t>
  </si>
  <si>
    <t>1.1.51</t>
  </si>
  <si>
    <t>Từ Quốc lộ 1A (Từ đất nhà ông Quế Hạ) đến hết đất ông Minh Hiền (Hưng Lợi)</t>
  </si>
  <si>
    <t>1.1.52</t>
  </si>
  <si>
    <t>Tiếp đến hết đất ông Bé (Hưng Hòa)</t>
  </si>
  <si>
    <t>1.1.53</t>
  </si>
  <si>
    <t>1.1.54</t>
  </si>
  <si>
    <t>1.1.55</t>
  </si>
  <si>
    <t>1.1.56</t>
  </si>
  <si>
    <t>Từ tiếp giáp đất anh Tiến (Quốc lộ 1A) đến hết đất Ngân hàng nông nghiệp (Hưng Hòa)</t>
  </si>
  <si>
    <t>1.1.57</t>
  </si>
  <si>
    <t>Đường Chính Hữu</t>
  </si>
  <si>
    <t>Đoạn 1: Từ tiếp giáp đất ông Lâm Năm (Quốc lộ 1A) đến hết đất ông Toàn (Hưng Hòa)</t>
  </si>
  <si>
    <t>Đoạn 2: Tiếp đến hết đất ông Khánh (Hưng Hòa)</t>
  </si>
  <si>
    <t>Đoạn 3: Tiếp đến giáp đất ông Bé (Hưng Hòa)</t>
  </si>
  <si>
    <t>1.1.58</t>
  </si>
  <si>
    <t>Từ đất ông Tiến Nguyệt (Hưng Lợi) qua đất cô Nhạn đến đường Lê Quảng Ý</t>
  </si>
  <si>
    <t>1.1.59</t>
  </si>
  <si>
    <t xml:space="preserve">Đường Xuân Diệu: </t>
  </si>
  <si>
    <t>Đoạn 1: Từ Karaoke QQ đến hết đất ông Lý Diện</t>
  </si>
  <si>
    <t>Đoạn 2: Tiếp đến hết đất Trung tâm Chính trị thị xã</t>
  </si>
  <si>
    <t>1.1.60</t>
  </si>
  <si>
    <t>Từ đất ông Xưng Thuyên (đường Tố Hữu) đến hết đất ông Duẫn Thế (Hưng Lợi)</t>
  </si>
  <si>
    <t>1.1.61</t>
  </si>
  <si>
    <t>Từ đất ông Kỳ Thao - Hưng Lợi (đường Tố Hữu) qua đường 3/2 đến hết đất ông Tâm Thông - Hưng Hòa</t>
  </si>
  <si>
    <t>1.1.62</t>
  </si>
  <si>
    <t>1.1.63</t>
  </si>
  <si>
    <t>Từ đất bà Nga đến hết đất bà Tý (Hưng Lợi)</t>
  </si>
  <si>
    <t>1.1.64</t>
  </si>
  <si>
    <t>Đường từ Cơ quan Khối Dân qua Thi hành án, tiếp đến nhà ông Thìn (Hằng) đến hết đất ông Long- Yến (quy hoạch dân cư)</t>
  </si>
  <si>
    <t>1.1.65</t>
  </si>
  <si>
    <t>Từ quán Đồng Xanh đến hết đất ông Đống (Hưng Hòa)</t>
  </si>
  <si>
    <t>1.1.66</t>
  </si>
  <si>
    <t>Đường Hoàng Xuân Hãn:</t>
  </si>
  <si>
    <t>Đoạn 1: Từ tiếp giáp đất ông Bang - Hưng Lợi (Quốc lộ 1A) đến đất ông Minh (Hưng Nhân)</t>
  </si>
  <si>
    <t>Đoạn 2: Tiếp đến giáp đất xã Kỳ Hưng</t>
  </si>
  <si>
    <t>1.1.67</t>
  </si>
  <si>
    <t>Từ tiếp giáp đất ông Dựng - Hưng Lợi (Quốc lộ 1A) đến hết đất ông Hà Lĩnh (Hưng Nhân)</t>
  </si>
  <si>
    <t>1.1.68</t>
  </si>
  <si>
    <t>Đường Nguyễn Huy Oánh</t>
  </si>
  <si>
    <t xml:space="preserve">Đoạn 2: Tiếp đến hết đất ông Huệ Anh (Hưng Nhân) </t>
  </si>
  <si>
    <t>1.1.69</t>
  </si>
  <si>
    <t>Từ tiếp giáp đất ông Việt (Quốc lộ 1A) đến hết đất ông Phưng - Hưng Nhân (Hưng Hòa)</t>
  </si>
  <si>
    <t>1.1.70</t>
  </si>
  <si>
    <t>Đường từ phòng giao dịch NH nông nghiệp (Quốc lộ 1A) đến hết đất ông Nga Vượng</t>
  </si>
  <si>
    <t>1.1.71</t>
  </si>
  <si>
    <t>Đường Phạm Tiêm</t>
  </si>
  <si>
    <t>1.1.72</t>
  </si>
  <si>
    <t>1.1.73</t>
  </si>
  <si>
    <t>Từ đất ông Minh Hồng qua đất ông Nuôi Định đến hết đất ông Thái - Hưng Nhân (đường Phạm Tiêm)</t>
  </si>
  <si>
    <t>1.1.74</t>
  </si>
  <si>
    <t>Từ tiếp giáp đất ông Trung Thu (Quốc lộ 1A) đến hết đất bà Lam (Hưng Thịnh)</t>
  </si>
  <si>
    <t>1.1.75</t>
  </si>
  <si>
    <t>Từ tiếp giáp đất ông Huệ Liên đi qua đất  ông Lâm Thân đến đất  ông Lan vòng ra nhà ông Sum (Hưng Thịnh)</t>
  </si>
  <si>
    <t>1.1.76</t>
  </si>
  <si>
    <t>Từ tiếp giáp đất bà Kỉnh (Quốc lộ 1A) đến hết đất ông Biên (Hưng Thịnh)</t>
  </si>
  <si>
    <t>1.1.77</t>
  </si>
  <si>
    <t>Tiếp đến hết đất ông Trân Quyến (Hưng Thịnh)</t>
  </si>
  <si>
    <t>1.1.78</t>
  </si>
  <si>
    <t>Từ tiếp giáp đất ông Huệ Liên qua đất ông Việt  đến hết đất ông Quyển (Hưng Thịnh)</t>
  </si>
  <si>
    <t>1.1.79</t>
  </si>
  <si>
    <t>Từ Quốc lộ 1A (đất ông Lân Hợp) hết đến hết đất trạm điện 110 KV (Hưng Thịnh)</t>
  </si>
  <si>
    <t>1.1.80</t>
  </si>
  <si>
    <t>Từ tiếp giáp đất ông Thức (Quốc lộ 1A) đến hết đất trạm điện 110 KV (Hưng Thịnh)</t>
  </si>
  <si>
    <t>1.1.81</t>
  </si>
  <si>
    <t>Từ tiếp giáp đất ông Thuật Liên (Quốc lộ 1A) đến hết đất ông Dưỡng (Hưng Bình)</t>
  </si>
  <si>
    <t>1.1.82</t>
  </si>
  <si>
    <t>Từ tiếp giáp đất ông Thuận Phượng (Quốc lộ 1A) đến hết đất ông Thắng Bàng (Hưng Bình)</t>
  </si>
  <si>
    <t>1.1.83</t>
  </si>
  <si>
    <t>Từ tiếp giáp đất ông Tiến Duyệt (Quốc lộ 1A) đến hết đất bà Hường (Hưng Bình)</t>
  </si>
  <si>
    <t>1.1.84</t>
  </si>
  <si>
    <t xml:space="preserve"> Tiếp đến hết đất bà Mai (TDP Hưng Nhân) phường Sông Trí (giáp xã Kỳ Hưng)</t>
  </si>
  <si>
    <t>1.1.85</t>
  </si>
  <si>
    <t>Đường vào Cụm Công nghiệp: Từ đất nhà ông Ngọ Bính (Quốc lộ 1A) đến hết đất phường Sông Trí (giáp xã Kỳ Hưng)</t>
  </si>
  <si>
    <t>1.1.86</t>
  </si>
  <si>
    <t>Từ tiếp giáp đất ông Minh (QL1A) đến hết đất ông Toàn - Tổ dân phố Hưng Bình</t>
  </si>
  <si>
    <t>1.1.87</t>
  </si>
  <si>
    <t>1.1.88</t>
  </si>
  <si>
    <t>Đường Nguyễn Tiến Liên:</t>
  </si>
  <si>
    <t>Đoạn 1: Từ đất bà Liên (đường đi UBND xã Kỳ Hưng) đến hết cây cầu bắc qua kênh thoát nước Cầu Đình - Cầu Bàu</t>
  </si>
  <si>
    <t>Đoạn 2: Đường giao thông bám mặt trước đình chợ</t>
  </si>
  <si>
    <t>1.1.89</t>
  </si>
  <si>
    <t>Từ đất ông Đức Hương (Quốc lộ 1A) đến hết đất ông Lục (Hưng Thịnh)</t>
  </si>
  <si>
    <t>1.1.90</t>
  </si>
  <si>
    <t>Từ đất ông Sáu Nhỏ (Quốc lộ 1A) đến hết đất ông Khiêm Hoài (Hưng Thịnh)</t>
  </si>
  <si>
    <t>1.1.91</t>
  </si>
  <si>
    <t>Tiếp đến hết đất ông Huy Phương (Hưng Thịnh)</t>
  </si>
  <si>
    <t>1.1.92</t>
  </si>
  <si>
    <t>Từ đất ông Khiêm Hoài đến hết đất ông Thắng Hà (Hưng Thịnh)</t>
  </si>
  <si>
    <t>1.1.93</t>
  </si>
  <si>
    <t>Từ đất ông Hoà Lý đến hết đất nhà ông Hoàng Lâm (Hưng Thịnh)</t>
  </si>
  <si>
    <t>1.1.94</t>
  </si>
  <si>
    <t>Từ đất nhà ông Tùng Vân đến hết Hội trường Tổ dân phố Hưng Thịnh</t>
  </si>
  <si>
    <t>1.1.95</t>
  </si>
  <si>
    <t xml:space="preserve">Từ đất ông Kiểu (Quốc lộ 1A) đến đất ông Đăng (Hưng Thịnh) vòng qua đất ông Anh (Hưng Bình) đến hết đất ông Nam Anh (Quốc lộ 1A) </t>
  </si>
  <si>
    <t>1.1.96</t>
  </si>
  <si>
    <t>Từ đất ông Công (Quốc lộ 1A) đến hết đất ông Huề (Hưng Bình)</t>
  </si>
  <si>
    <t>1.1.97</t>
  </si>
  <si>
    <t>Từ đất ông Trung Nhung (Quốc lộ 1A) đến hết đất trường Tư thục (Hưng Bình)</t>
  </si>
  <si>
    <t>1.1.98</t>
  </si>
  <si>
    <t>Từ ông Quyên (Quốc lộ 1A) đến hết đất ông Diên (Hưng Bình)</t>
  </si>
  <si>
    <t>1.1.99</t>
  </si>
  <si>
    <t>Đường Nguyễn Thị Bích Châu: từ Quốc lộ 1A đến hết đất ông Cẩm (Hưng Bình)</t>
  </si>
  <si>
    <t>1.1.100</t>
  </si>
  <si>
    <t>Từ giáp đất ông Cẩm (Hưng Bình) đến Kênh Mộc Hương giáp phường Kỳ Trinh</t>
  </si>
  <si>
    <t>1.1.101</t>
  </si>
  <si>
    <t>Quy hoạch dân cư Bàu Đá:</t>
  </si>
  <si>
    <t>Đoạn 1: Đường từ trường mầm non Hoa Trạng Nguyên (Quốc lộ 1A) giáp kênh Sông Trí đến hết đất phường Sông Trí (giáp xã Kỳ Hoa)</t>
  </si>
  <si>
    <t>Đường Quy hoạch 12m thuộc quy hoạch dân cư Bàu Đá (từ đất ông Anh Tuyết đến giáp đường gom Quốc lộ 12 (Tổ dân phố 3)</t>
  </si>
  <si>
    <t>Đường Quy hoạch 9m thuộc quy hoạch dân cư Bàu Đá (từ đất ông Phan Bình Minh đến hết đất ông Nam Vọng (Tổ dân phố 3)</t>
  </si>
  <si>
    <t>Đường Quy hoạch 9m thuộc quy hoạch dân cư Bàu Đá (từ đất ông Dũng Liễu đến quán Karaoke Kingdom (Tổ dân phố 3)</t>
  </si>
  <si>
    <t>1.1.102</t>
  </si>
  <si>
    <t>Quy hoạch dân cư Hồ Gỗ</t>
  </si>
  <si>
    <t>Đường từ tiếp giáp đất bà Mại (QL1A giáp kênh Sông Trí) đến hết đất phường Sông Trí Giáp xã Kỳ Hoa (Tổ dân phố 3)</t>
  </si>
  <si>
    <t>Đường Quy hoạch 12m thuộc quy hoạch dân cư Hồ Gỗ (từ đất ông Minh đến hết đất bà Tuyết Anh Tổ dân phố 3)</t>
  </si>
  <si>
    <t>Đường Quy hoạch 9m thuộc quy hoạch dân cư  Hồ Gỗ (từ đất ông Bình đến hết đất ông Tuấn Tổ dân phố 3)</t>
  </si>
  <si>
    <t>Đường Quy hoạch 9m thuộc quy hoạch dân cư Hồ Gỗ (Từ quán cafe Gió Chiều đến hết đất ông Thắng Tổ dân phố 3)</t>
  </si>
  <si>
    <t>Đường quy hoạch 8m thuộc quy hoạch dân cư Hồ Gỗ (từ đất ông Hường đến hết đất bà Tuyết Anh - Đường Quy hoạch rộng 4m)</t>
  </si>
  <si>
    <t>1.1.103</t>
  </si>
  <si>
    <t>Quy hoạch Khu dân cư Hưng Bình:</t>
  </si>
  <si>
    <t>Quy hoạch dân cư Hưng Bình: Từ đất ông Nghĩa Yên qua đất ông Hùng Nhớ đến hết đất bà Hường</t>
  </si>
  <si>
    <t xml:space="preserve">Từ đất ông Đồng (Kỳ Trinh) qua đất ông Thường Nga đến hết đất ông Tân Biềng </t>
  </si>
  <si>
    <t>Từ tiếp giáp đất ông Xuân (đường vào Cụm công nghiệp) đến hết đất ông Chung Hương</t>
  </si>
  <si>
    <t>Từ tiếp giáp đất ông Cảnh đường Cụm công nghiệp đến ngã 3 giáp đất phường Kỳ Trinh</t>
  </si>
  <si>
    <t xml:space="preserve">Từ đất bà Kỉnh đến giáp đất ông Tân Biềng </t>
  </si>
  <si>
    <t xml:space="preserve">Từ tiếp giáp đất bà Nhuận đến đường dây 35 KV </t>
  </si>
  <si>
    <t>1.1.104</t>
  </si>
  <si>
    <t>Quy hoạch Khu dân cư Hẻm Đá- Hưng Thịnh:</t>
  </si>
  <si>
    <t>Tuyến từ lô số 01 đến lô số 43</t>
  </si>
  <si>
    <t>1.1.105</t>
  </si>
  <si>
    <t>1.1.106</t>
  </si>
  <si>
    <t>1.1.107</t>
  </si>
  <si>
    <t>Đường giao thông xung quanh đình chợ mới: Từ đất ông Hà ( lô số 296 ) đến hết đất ông Huệ</t>
  </si>
  <si>
    <t>1.1.108</t>
  </si>
  <si>
    <t>Đường tiểu khu 5 - TDP 1 : Từ đất ông Đông ( đường Nhân Lý) đến đất ông Bào ( Giáp đường Việt Lào)</t>
  </si>
  <si>
    <t>1.1.109</t>
  </si>
  <si>
    <t>1.1.110</t>
  </si>
  <si>
    <t>Đường tiểu khu 4 - TDP Hưng Lợi: Từ đất ông Thành đến hết đất ông Đặng Lam</t>
  </si>
  <si>
    <t>1.1.111</t>
  </si>
  <si>
    <t>Từ đất ông Tiến Lĩnh cạnh cầu Đình (QL1A) qua lô 260 đến hết đất ông Nhân (giáp đường giao thông trước đình chợ thị xã Kỳ Anh)</t>
  </si>
  <si>
    <t>1.1.112</t>
  </si>
  <si>
    <t>Đường tiểu khu 4 - TDP Hưng Nhân: Đường từ nhà bà Doãn qua nhà thờ họ Trương đến hết đất ông Dương (giáp đường giao thông)</t>
  </si>
  <si>
    <t>1.1.113</t>
  </si>
  <si>
    <t>Từ đất bà Mai (QL1A) đến hết đất bà Quyết (giáp đường QHDC Hội trường tổ dân phố Châu Phố)</t>
  </si>
  <si>
    <t>1.1.114</t>
  </si>
  <si>
    <t>Tổ hợp thương mại và căn hộ cao cấp Hưng Phú: Đường sau siêu thị Vincom+: Từ lô 24 (giáp đường Nhân Lý) đến hết lô 90 (giáp đường Việt - Lào)</t>
  </si>
  <si>
    <t>1.1.115</t>
  </si>
  <si>
    <t>Tổ hợp thương mại và căn hộ cao cấp Hưng Phú: Từ lô đất số 49 ( giáp đường Nhân Lý) hết lô đất số 177 (đường Việt - Lào)</t>
  </si>
  <si>
    <t>1.1.116</t>
  </si>
  <si>
    <t>Tổ hợp thương mại và căn hộ cao cấp Hưng Phú: Các lô còn lại thuộc quy hoạch Tổ hợp thương mại và căn hộ cao cấp Hưng Phú</t>
  </si>
  <si>
    <t>1.1.117</t>
  </si>
  <si>
    <t xml:space="preserve">Các lô đất thuộc quy hoạch phân lô đất ở và Hội trường tổ dân phố Châu Phố </t>
  </si>
  <si>
    <t>1.1.118</t>
  </si>
  <si>
    <t>1.1.119</t>
  </si>
  <si>
    <t>Quy hoạch dân cư Bờ Nam Sông Trí: Các lô đất còn lại</t>
  </si>
  <si>
    <t>1.1.120</t>
  </si>
  <si>
    <t>Đường Trần Duệ Tông: Từ giáp đất ông Cẩm (QL1A) đến hết đất phường Sông Trí</t>
  </si>
  <si>
    <t>Đoạn 1: Từ đất ông Khương - Châu Phố (Quốc lộ 1A) đến cống 2 miệng (Tổ dân phố 2)</t>
  </si>
  <si>
    <t>Đoạn 2: Từ đất ông Kháng (Tổ dân phố 2) đến giáp đất xã Kỳ Châu</t>
  </si>
  <si>
    <t>Đoạn 1: Từ đất ông Khang Hà (Quốc lộ 1A) đến hết đất ông Minh Hoè</t>
  </si>
  <si>
    <t>Đoạn 2: Tiếp đến hết đất ông Tài Giang (Tổ dân phố 1)</t>
  </si>
  <si>
    <t>Đoạn 3: Từ ngã hết đất Tài Giang qua đất ông Hải Cúc đến đường Nhân Lý (đất ông Chiến Liên)</t>
  </si>
  <si>
    <t>Đoạn 1: Từ nhà ông Lê Đức Thuận (số 246 đường Lê Đại Hành) đến hết đất QHDC bờ Nam Sông Trí</t>
  </si>
  <si>
    <t>Đoạn 1: Từ nhà ông Đặng Đình Giáp (số 225 đường Lê Đại Hành) đến hết đất QHDC bờ Nam Sông Trí</t>
  </si>
  <si>
    <t>Đoạn 2: Tiếp đến giáp đường QH 60m</t>
  </si>
  <si>
    <t>Đường từ Cầu Bàu (giáp phường Sông Trí) qua Giếng làng đến Cầu Chợ giáp xã Kỳ Châu</t>
  </si>
  <si>
    <t>Đường từ đất bà Chuyển đến hết đất Trường tiểu học</t>
  </si>
  <si>
    <t>Đường từ giáp đất anh Thông (Thảo) đến hết đất anh Hạ</t>
  </si>
  <si>
    <t>Đường từ giáp đất ông Tuần qua Cửa Lăng đến hết đất ông Thọ Đức</t>
  </si>
  <si>
    <t>Đường từ đất anh Hạ đến giáp đất anh Chính Chiến</t>
  </si>
  <si>
    <t>Đường từ Cầu Bàu đến giáp đất bà Giãn (TDP Hưng Nhân - phường Sông Trí)</t>
  </si>
  <si>
    <t>Đường 1B</t>
  </si>
  <si>
    <t>1.2.18</t>
  </si>
  <si>
    <t>1.2.19</t>
  </si>
  <si>
    <t>Phường Kỳ Trinh</t>
  </si>
  <si>
    <t>Đường Lê Thánh Tông:</t>
  </si>
  <si>
    <t>Đoạn 1: Quốc lộ 1A đoạn từ giáp phường Sông Trí đến cầu Ngấy</t>
  </si>
  <si>
    <t>Đoạn 2: Tiếp đó đến cầu Cổ Ngựa</t>
  </si>
  <si>
    <t>Đoạn 3: Tiếp đến xưởng Tiến Minh đường vào Trạm Tăng áp TDP Đông Trinh</t>
  </si>
  <si>
    <t>Đoạn 4: Tiếp đến hết đất Mường Thanh giáp đường đi Cảng Vũng Áng</t>
  </si>
  <si>
    <t>Đường Đặng Tất</t>
  </si>
  <si>
    <t>Đường từ Quốc lộ 1A từ giáp đất ông Thủy lên Khu tái định cư Kỳ Lợi tại phường Kỳ Trinh: Từ Quốc lộ 1A đến giáp khu tái định cư quy hoạch</t>
  </si>
  <si>
    <t>Đường từ giáp đất ông Chinh (cây đa) đến hết đất anh Tính Gái</t>
  </si>
  <si>
    <t>Đường từ giáp đất xưởng Tiến Minh đến hết đất trạm bơm tăng áp TDP Đông Trinh</t>
  </si>
  <si>
    <t>Đường từ giáp đất ông Tương Hiền (Quốc lộ 1A) đến hết đất ông Trành (Ruổi) TDP Tây Trinh</t>
  </si>
  <si>
    <t>Đất ở Khu tái định cư Kỳ Lợi tại phường Kỳ Trinh ( Tân Phúc Thành giai đoạn 1)</t>
  </si>
  <si>
    <t>Riêng các lô giáp mặt tiền đường quy hoạch rộng trên 20m</t>
  </si>
  <si>
    <t>Đất ở Khu tái định cư Kỳ Lợi tại phường Kỳ Trinh (Tân Phúc Thành giai đoạn 2)</t>
  </si>
  <si>
    <t>Các vị trí còn lại  có nền đường giao thông rộng &lt; 4m</t>
  </si>
  <si>
    <t xml:space="preserve"> Khu tái định cư tại TDP Quyền Hành</t>
  </si>
  <si>
    <t>Trần Phú</t>
  </si>
  <si>
    <t>Phường Kỳ Thịnh</t>
  </si>
  <si>
    <t>Tiếp đến Cầu Trọt Trai</t>
  </si>
  <si>
    <t>Tiếp đến giáp đất phường Kỳ Long</t>
  </si>
  <si>
    <t>Đường từ giáp đất anh Học (Quốc lộ 1A) đến giáp khu hành chính khu tái định cư (đến ngã 3 đất bà Kỷ TDP Trường Sơn)</t>
  </si>
  <si>
    <t>Đường từ giáp đất anh Thuấn Lâm (TDP Độ Gỗ) đến hết đất bà Ngọc</t>
  </si>
  <si>
    <t>Tiếp đến Cầu Đò</t>
  </si>
  <si>
    <t>Đường từ đất ông Khai (Quốc lộ 1A) đến Cống Hồi Miệu</t>
  </si>
  <si>
    <t>Đường Trường Chinh: từ cầu Tây Yên đến Nhà máy nhiệt điện</t>
  </si>
  <si>
    <t>Đất ở tại Khu tái định cư phường Kỳ Thịnh</t>
  </si>
  <si>
    <t>Riêng các lô giáp mặt tiền các đường quy hoạch rộng trên 20m (&gt;20m)</t>
  </si>
  <si>
    <t>Đường Hà Huy Tập</t>
  </si>
  <si>
    <t>3.19</t>
  </si>
  <si>
    <t>3.20</t>
  </si>
  <si>
    <t>Phường Kỳ Long</t>
  </si>
  <si>
    <t>Đường Phan Chu Trinh:</t>
  </si>
  <si>
    <t>Đoạn 1: từ đất ông Lê Văn Túc TDP Liên Giang đến Khu Tái định cư</t>
  </si>
  <si>
    <t xml:space="preserve">Đoạn 2: đoạn thuộc Khu tái định cư </t>
  </si>
  <si>
    <t>Đường từ đất ông Nguyễn Tùng Nam TDP Liên Giang đến Khu Tái định cư</t>
  </si>
  <si>
    <t>Đoạn 1: từ đất ông Dương Quốc Văn TDP Long Sơn đến Cầu Trọt Nộ</t>
  </si>
  <si>
    <t>Từ giáp cầu Trọt Nộ đến Nhà văn hóa Tân Long</t>
  </si>
  <si>
    <t>Đường từ đất ông Chu Văn Quang TDP Long Sơn đến cầu Trọt Mệ Nộ</t>
  </si>
  <si>
    <t>Đường từ giáp đất ông Nguyễn Xuân Thiệm TDP Long Sơn đến đường Lê Quảng Chí</t>
  </si>
  <si>
    <t>Đường từ giáp đất ông Chu Văn Tình TDP Liên Giang đến khu tái định cư</t>
  </si>
  <si>
    <t>Đất ở tại Khu tái định cư phường Kỳ Long</t>
  </si>
  <si>
    <t>- Riêng các lô giáp mặt tiền các đường quy hoạch rộng trên 20m (&gt;20m)</t>
  </si>
  <si>
    <t>Đường Nguyễn Hàng Chi</t>
  </si>
  <si>
    <t>Đường Trịnh Khắc Lập</t>
  </si>
  <si>
    <t>Đường Cao Thắng</t>
  </si>
  <si>
    <t>Phường Kỳ Liên</t>
  </si>
  <si>
    <t xml:space="preserve">Đoạn 1: Từ đoạn giáp Kỳ Long đến Trường tiểu học Kỳ Liên </t>
  </si>
  <si>
    <t xml:space="preserve"> Đoạn 2: Tiếp đến giáp phường Kỳ Phương (đường Quang Trung)</t>
  </si>
  <si>
    <t>Đường Nguyễn Du:</t>
  </si>
  <si>
    <t>Đoạn 1: Từ Giáp đất Anh Linh Thái (QL1A) TDP Liên Phú đến hết đất ông Trị;</t>
  </si>
  <si>
    <t>Đoạn 2: Tiếp đến đường bao phía Tây (Quốc lộ 1B)</t>
  </si>
  <si>
    <t xml:space="preserve">Đường Lê Văn Huân: </t>
  </si>
  <si>
    <t>Đoạn 1: từ giáp đất ông Toán (TDP Liên Phú) đến hết đất bà Nhuệ</t>
  </si>
  <si>
    <t>Đường Ngô Đức Kế:</t>
  </si>
  <si>
    <t>Đoạn 1: từ giáp đất ông Túc (TDP Liên Phú) đến hết đất bà Hà</t>
  </si>
  <si>
    <t>Đoạn 2: Tiếp đến hết đất ông Tư (TDP Liên Phú)</t>
  </si>
  <si>
    <t>Đường Nguyễn Thiếp:</t>
  </si>
  <si>
    <t>Đường Mai Thúc Loan:</t>
  </si>
  <si>
    <t>Đoạn 1: Đường từ QL1A đến đất ông Danh TDP Lê Lợi</t>
  </si>
  <si>
    <t>Đoạn 2: Tiếp đến đường 1B (Khu Tái định cư TDP Lê Lợi)</t>
  </si>
  <si>
    <t>Đường Hoàng Ngọc Phách</t>
  </si>
  <si>
    <t>Đoạn 1: từ giáp đất ông Ngự (TDP Liên Sơn) đến hết đất ông Luật</t>
  </si>
  <si>
    <t>Đoạn 2: Tiếp đến hết đất bà Hòa</t>
  </si>
  <si>
    <t>Đường Đội Cung:</t>
  </si>
  <si>
    <t>Đoạn 1: Đường từ giáp đất ông Anh TDP Liên Sơn đến hết đất ông Duẩn</t>
  </si>
  <si>
    <t>Đoạn 2: Tiếp đến hết đất ông Tuyến TDP Liên Sơn</t>
  </si>
  <si>
    <t>Đường Trần Công Thưởng:</t>
  </si>
  <si>
    <t>Đoạn 1: Đường từ giáp đất ông Nghị (TDP Hoành Nam) đến hết đất ông Lam</t>
  </si>
  <si>
    <t>Đoạn 2: Tiếp đến hết đất ông Tâm</t>
  </si>
  <si>
    <t>Đường từ giáp đất ông Ninh TDP Hoành Nam đến hết đất ông Nam TDP Hoành Nam</t>
  </si>
  <si>
    <t>Đất ở tại Khu tái định cư phường Kỳ Liên</t>
  </si>
  <si>
    <t>Đường từ đất ông Danh TDP Liên Phú đến hết đất nhà ông Kỷ TDP Liên Phú</t>
  </si>
  <si>
    <t>5.16</t>
  </si>
  <si>
    <t>Đường từ giáp đất ông Thế TDP Liên Phú đến hết đất nhà ông Tẩm TDP Liên Phú</t>
  </si>
  <si>
    <t>5.17</t>
  </si>
  <si>
    <t>Đường từ đất ông Thanh đến hết đất ông Thắng (TDP Liên Phú)</t>
  </si>
  <si>
    <t>5.18</t>
  </si>
  <si>
    <t>Từ nhà ông Dũng đến hết đất ông Ty</t>
  </si>
  <si>
    <t>5.19</t>
  </si>
  <si>
    <t>Đường từ giáp đất ông Hảo TDP Lê Lợi đến hết đất ông Việt TDP Lê Lợi</t>
  </si>
  <si>
    <t>5.20</t>
  </si>
  <si>
    <t>Đường từ giáp đất anh Sỹ TDP Lê Lợi đến hết đất ông Hùng TDP Lê Lợi</t>
  </si>
  <si>
    <t>5.21</t>
  </si>
  <si>
    <t>Đường từ giáp ông Đăng TDP Hoành Nam đến hết đất ông Dương TDP Hoành Nam</t>
  </si>
  <si>
    <t>5.22</t>
  </si>
  <si>
    <t>5.23</t>
  </si>
  <si>
    <t>Các vị trí còn lại có nền đường giao thông rộng ≥ 4m</t>
  </si>
  <si>
    <t>5.24</t>
  </si>
  <si>
    <t>Phường Kỳ Phương</t>
  </si>
  <si>
    <t>Từ giáp đất phường Kỳ Liên (đường Quang Trung) đến cầu Thầu Dầu (đường Hoành Sơn)</t>
  </si>
  <si>
    <t>Đường Hoành Sơn:</t>
  </si>
  <si>
    <t>Đoạn 1: Từ giáp cầu Thầu Dầu đến Cầu Khe Lũy</t>
  </si>
  <si>
    <t>Đoạn 2: Tiếp đến Khu tái định cư Đông Yên tại TDP Ba Đồng</t>
  </si>
  <si>
    <t xml:space="preserve">Đoạn 3: Tiếp đến Khu tái định cư Đông Yên Minh Huệ xã Kỳ Nam </t>
  </si>
  <si>
    <t>Đường Lê Quảng Chí:</t>
  </si>
  <si>
    <t>Đoạn 1: Từ giáp đất nhà ông Hòa đến hết đất nhà ông Châu</t>
  </si>
  <si>
    <t>Đoạn 2: Tiếp đến hết đất nhà ông Tân (Quyết Tiến)</t>
  </si>
  <si>
    <t>Các đường giao thông nhựa từ Quốc lộ 1A đi Tái định cư</t>
  </si>
  <si>
    <t xml:space="preserve">Các đường giao thông nhựa TDP Hồng Sơn, Thắng Lợi dài không quá 400m tính từ Quốc lộ 1A </t>
  </si>
  <si>
    <t xml:space="preserve">Đường từ giáp đất nhà ông Nguyên Viết Diễn ( QL1A) đến hết đất ông Đậu Xuân Định (TDP Thắng Lợi) </t>
  </si>
  <si>
    <t xml:space="preserve">Đất ở tại Khu tái định cư phường Kỳ Phương </t>
  </si>
  <si>
    <t>Đường Lê Khôi</t>
  </si>
  <si>
    <t>Đường Bùi Dương Lịch</t>
  </si>
  <si>
    <t>Đường Phan Huân</t>
  </si>
  <si>
    <t>Đường Lê Hữu Tạo</t>
  </si>
  <si>
    <t xml:space="preserve">Đường Đặng Minh Khiêm </t>
  </si>
  <si>
    <t>Đoạn 1: Từ giáp nhà ông Hồ đến giáp khu TĐC</t>
  </si>
  <si>
    <t>Đoạn 2: Từ khu TĐC đến hết đất nhà ông Tùng</t>
  </si>
  <si>
    <t>Đường Lê Sỹ Triêm: Từ cổng chào Hồng Sơn kéo dài 400m</t>
  </si>
  <si>
    <t>Đường Nguyễn Biên</t>
  </si>
  <si>
    <t>Đường Phan Kính</t>
  </si>
  <si>
    <t>Đường Nguyễn Bỉnh Khiêm</t>
  </si>
  <si>
    <t>Đất ở Khu tái định cư TDP Ba Đồng phường Kỳ Phương</t>
  </si>
  <si>
    <t>Đường Đinh Nho Hoàn</t>
  </si>
  <si>
    <t>Đường Dương Trí Trạch</t>
  </si>
  <si>
    <t>Đường Phan Huy Ích</t>
  </si>
  <si>
    <t>Đất ở Khu tái định cư TDP Đông Yên tại TDP Ba Đồng</t>
  </si>
  <si>
    <t>ĐÔ THỊ LOẠI II</t>
  </si>
  <si>
    <t>ĐÔ THỊ LOẠI IV</t>
  </si>
  <si>
    <t>TX HỒNG LĨNH</t>
  </si>
  <si>
    <t>I.1</t>
  </si>
  <si>
    <t>Các vị trí đường có tên của các phường xã</t>
  </si>
  <si>
    <t>Đường Nguyễn Ái Quốc</t>
  </si>
  <si>
    <t>Đoạn I:  Từ  ngã tư thị xã Hồng Lĩnh đến hết Cầu Đôi</t>
  </si>
  <si>
    <t>Đoạn II:  Tiếp đó đến cống Khe Cạn</t>
  </si>
  <si>
    <t xml:space="preserve">Đoạn III: Tiếp đó đến hết cây xăng La Giang </t>
  </si>
  <si>
    <t>Đoạn IV: Tiếp đó đến hết xăng dầu Hồng Lĩnh</t>
  </si>
  <si>
    <t>Đoạn V:  Tiếp đó đến Đê Bấn</t>
  </si>
  <si>
    <t>Đoạn VI: Tiếp đó đến hết địa phận Thị xã</t>
  </si>
  <si>
    <t>Đường Quang Trung</t>
  </si>
  <si>
    <t>Đoạn I: Từ ngã tư Hồng Lĩnh đến hết đất Đội thuế Liên Phường</t>
  </si>
  <si>
    <t>Đoạn II: Tiếp đó đến đường Nguyễn Huy Tự</t>
  </si>
  <si>
    <t>Đoạn III: Tiếp đó đến đường Nguyễn Thiếp</t>
  </si>
  <si>
    <t>Đoạn IV: Tiếp đó đến đường Phan Kính</t>
  </si>
  <si>
    <t>Đoạn V:  Tiếp đó đến Cống Gạch</t>
  </si>
  <si>
    <t>Đoạn VI: Tiếp đó đến đường Bùi Cầm Hổ</t>
  </si>
  <si>
    <t>Đoạn VII: Tiếp đó đến đến đường Phan Bội Châu</t>
  </si>
  <si>
    <t>Đoạn VIII:  Tiếp đó đến hết địa phận thị xã Hồng Lĩnh</t>
  </si>
  <si>
    <t>Đoạn I:  Từ ngã tư Hồng Lĩnh đến đường 3/2</t>
  </si>
  <si>
    <t>Đoạn III: Tiếp đó đến Cầu Trắng</t>
  </si>
  <si>
    <t>Đoạn IV: Tiếp đó đến đường Phan Hưng Tạo</t>
  </si>
  <si>
    <t>Đoạn VI:  Tiếp đó đến đường Thống Nhất</t>
  </si>
  <si>
    <t>Đoạn VII: Tiếp đó đến hết địa bàn Hồng Lĩnh</t>
  </si>
  <si>
    <t>Đường Nguyễn Nghiễm</t>
  </si>
  <si>
    <t>Đoạn I:  Từ ngã tư Hồng Lĩnh đến hết cống Khe Cạn</t>
  </si>
  <si>
    <t>Đoạn II:  Tiếp đó đến đường lên núi Thiên Tượng</t>
  </si>
  <si>
    <t>Đoạn III: Tiếp đó đến đường Nguyễn Thiếp kéo dài</t>
  </si>
  <si>
    <t>Đoạn IV: Tiếp đó đến đường Bùi Cẩm Hổ</t>
  </si>
  <si>
    <t>Đoạn I: Từ đường Quang Trung đến đường Nguyễn Đổng Chi</t>
  </si>
  <si>
    <t>Đoạn II:  Tiếp đó đến đường vào Bãi chứa rác</t>
  </si>
  <si>
    <t>Đoạn III: Tiếp đó đến hết cầu Hồng Nguyệt</t>
  </si>
  <si>
    <t>Đoạn IV: Tiếp đó đến hết địa phận Thị xã (đường Kim - Thanh)</t>
  </si>
  <si>
    <t>Đường Nguyễn Thiếp</t>
  </si>
  <si>
    <t>Đoạn II: Tiếp đó đến hết cầu Hồng Phúc</t>
  </si>
  <si>
    <t>Đoạn III: Tiếp đó đến hết cầu Đình Hát</t>
  </si>
  <si>
    <t>Đường Kinh Dương Vương (Đường Suối Tiên - Thiên Tượng cũ)</t>
  </si>
  <si>
    <t xml:space="preserve">Đoạn I: Từ đường Nguyễn Ái Quốc đến đền Cửa Ông </t>
  </si>
  <si>
    <t>Đoạn II: Tiếp đó đến hết Khe Lịm</t>
  </si>
  <si>
    <t>Đoạn III: Tiếp đó đến đường Nguyễn Nghiễm</t>
  </si>
  <si>
    <t>Đường Thống Nhất</t>
  </si>
  <si>
    <t>Đoạn I: Từ đường Trần Phú đến đường Ngọc Sơn</t>
  </si>
  <si>
    <t>Đoạn II: Tiếp đó đến cống bà Hạnh</t>
  </si>
  <si>
    <t>Đoạn III: Tiếp đó đến Đê La Giang</t>
  </si>
  <si>
    <t>Đường 3/2</t>
  </si>
  <si>
    <t>Đoạn I:  Từ đường Võ Nguyên Giáp đến đường Nguyễn Biểu</t>
  </si>
  <si>
    <t>Đoạn II: Tiếp đó đến đường Sử Hy Nhan</t>
  </si>
  <si>
    <t>Đoạn III:  Tiếp đó đến đường Ngô Đức Kế</t>
  </si>
  <si>
    <t>Đoạn IV: Tiếp đó đến đường Trần Phú</t>
  </si>
  <si>
    <t xml:space="preserve">Đường Nguyễn Đổng Chi </t>
  </si>
  <si>
    <t>Đoạn I: Từ đường Trần Phú đến đường Phan Đình Phùng</t>
  </si>
  <si>
    <t>Đoạn II: Tiếp đó đến đường Nguyễn Xuân Linh</t>
  </si>
  <si>
    <t>Đoạn III: Tiếp đó đến đường Nguyễn Khắc Viện</t>
  </si>
  <si>
    <t>Đoạn V: Tiếp đó đến đường Trần Nhân Tông (đường Minh Thanh cũ)</t>
  </si>
  <si>
    <t>Đoạn VI: Tiếp đó đến đường Quang Trung</t>
  </si>
  <si>
    <t>Đường Lê Duẩn</t>
  </si>
  <si>
    <t>Đoạn I: Từ đường Trần Phú đến đường Nguyễn Xuân Linh</t>
  </si>
  <si>
    <t>Đoạn II: Tiếp đó đến đường Nguyễn Thiếp</t>
  </si>
  <si>
    <t>Đoạn III:  Tiếp đó đến đường Phan Kính</t>
  </si>
  <si>
    <t>Đoạn I: Từ đường Phan Đình Phùng đến đường Nguyễn Huy Tự</t>
  </si>
  <si>
    <t>Đoạn II:  Tiếp đó đến đường Nguyễn Thiếp</t>
  </si>
  <si>
    <t>Đoạn III: Tiếp đó đến đường Phan Kính</t>
  </si>
  <si>
    <t>Đường Nguyễn Xuân Linh</t>
  </si>
  <si>
    <t>Đoạn I: Từ đường Quang Trung đến đường Lê Duẩn</t>
  </si>
  <si>
    <t>Đoạn II: Tiếp đó đến đường Nguyễn Đổng Chi</t>
  </si>
  <si>
    <t>Đường Trường Chinh (từ đường Trần Phú đến đường Phan Kính)</t>
  </si>
  <si>
    <t>Đoạn I: Từ đường Quang Trung(Bà Kỉnh -TDP5) đến đường Lê Duẩn (Công an phường )</t>
  </si>
  <si>
    <t>Đường Phan Hưng Tạo (Đường Cầu Kè cũ)</t>
  </si>
  <si>
    <t>Đoạn I: Từ cầu Tràng Cần - Đường Trần Phú</t>
  </si>
  <si>
    <t>Đoạn II: Tiếp đó đến Cầu Kè</t>
  </si>
  <si>
    <t>Đoạn III: Tiếp đó đến đường Ngọc Sơn</t>
  </si>
  <si>
    <t xml:space="preserve">Đường Ngô Đức Kế </t>
  </si>
  <si>
    <t xml:space="preserve">Đoạn I: Từ đường Nguyễn Ái Quốc đến đường 3/2 </t>
  </si>
  <si>
    <t>Đoạn III: Tiếp đó đến đường Võ Liêm Sơn</t>
  </si>
  <si>
    <t>Đoạn I: Từ đường Nguyễn Ái Quốc đến đường 3/2</t>
  </si>
  <si>
    <t>Đoạn II: Tiếp đó đến đường Ngô Đức Kế</t>
  </si>
  <si>
    <t>Đường Lê Hữu Trác</t>
  </si>
  <si>
    <t>Đoạn I: Từ Trần phú đến Hoàng Xuân Hãn</t>
  </si>
  <si>
    <t>Đoạn II: Tiếp đó đến khe Bình Lạng</t>
  </si>
  <si>
    <t>Đường Phan Huy Chú</t>
  </si>
  <si>
    <t>Đoạn I: Đường Thống Nhất đến nhà thờ họ Nguyễn-TDP Thuận Hòa</t>
  </si>
  <si>
    <t>Đoạn II: Nhà thờ họ Nguyễn đến Đường QH60m</t>
  </si>
  <si>
    <t>Đường Võ Nguyên Giáp</t>
  </si>
  <si>
    <t>Đoạn I: Nguyễn Ái Quốc đến đường 3/2</t>
  </si>
  <si>
    <t>Đoạn II: Tiếp đó đến đường Thống Nhất</t>
  </si>
  <si>
    <t>Đường Ngọc Sơn</t>
  </si>
  <si>
    <t>Đoạn I: Từ tiếp giáp đường 3/2 đến kênh ông Đạt</t>
  </si>
  <si>
    <t>Đoạn II: Tiếp đó đến hết khu dân cư tổ 7,8 cũ</t>
  </si>
  <si>
    <t>Đoạn III: Tiếp đó đến đường Thống Nhất</t>
  </si>
  <si>
    <t xml:space="preserve">Đường Phan Bội Châu </t>
  </si>
  <si>
    <t>Đoạn I: Đối với các lô đất quy hoạch mới</t>
  </si>
  <si>
    <t>Đoạn II: Đối với các vị trí còn lại</t>
  </si>
  <si>
    <t>Đường Bùi Đăng Đạt</t>
  </si>
  <si>
    <t>Đoạn I: Từ đường Nguyễn Ái Quốc đến hội quán TDP Phúc Sơn</t>
  </si>
  <si>
    <t>Đoạn II: Tiếp đó đến đường Kinh Dương Vương</t>
  </si>
  <si>
    <t>Đường Tiên Sơn (Đường N1 cũ)</t>
  </si>
  <si>
    <t>Đoạn I: Từ đường Nguyễn Ái Quốc đến đất ông Tâm (TDP Tiên Sơn)</t>
  </si>
  <si>
    <t>Đoạn II: Tiếp đó đến hết đất ông Anh</t>
  </si>
  <si>
    <t>Đường Nguyễn Đình Tứ</t>
  </si>
  <si>
    <t xml:space="preserve">Đường Phan Đăng Lưu </t>
  </si>
  <si>
    <t>Ngõ 73 - đường Quang Trung</t>
  </si>
  <si>
    <t>Đường vào trường THPT Hồng Lam (đất bà Hà đến cổng trường học)</t>
  </si>
  <si>
    <t>Đường Bình Lãng</t>
  </si>
  <si>
    <t>Đường Đội Cung</t>
  </si>
  <si>
    <t>Đoạn 1: Từ từ đường Quang trung - đến đường Ngô Quyền</t>
  </si>
  <si>
    <t>Đoạn 2: Tiếp đó đến hết đường Vành đai</t>
  </si>
  <si>
    <t>Đoạn 1: Từ đường Quang Trung đến đầu khu quy hoạch</t>
  </si>
  <si>
    <t>Đoạn 2: Đối với các lô đất trong khu quy hoạch</t>
  </si>
  <si>
    <t>Đường Thái Kính</t>
  </si>
  <si>
    <t>Đường Phan Chính Nghị</t>
  </si>
  <si>
    <t>Đường Phan Chu Trinh</t>
  </si>
  <si>
    <t>Đường Nguyễn Du</t>
  </si>
  <si>
    <t xml:space="preserve">Đường đi chùa Long Đàm (rộng 15m) đi qua nhà văn hóa tổ dân phố Thuận Hồng </t>
  </si>
  <si>
    <t>Ngõ 578  đường Nguyễn Ái Quốc</t>
  </si>
  <si>
    <t>Đường từ đường Nguyễn Ái Quốc đến trường tiểu học Trung Lương (phân hiệu II), Tổ dân phố Bân Xá, phường Trung Lương</t>
  </si>
  <si>
    <t>Đường Đặng Nguyên Cẩn</t>
  </si>
  <si>
    <t xml:space="preserve">Đường cầu Cơn Độ </t>
  </si>
  <si>
    <t>Đường WB (Thuận Lộc)</t>
  </si>
  <si>
    <t>Từ đường 3/2 đi qua nhà văn hóa Tổ dân phố số 4, phường Bắc Hồng đến đường Trần Phú</t>
  </si>
  <si>
    <t>Từ đường 3/2 đến hết đất ông Thưởng Tổ dân phố số 4, phường Bắc Hồng</t>
  </si>
  <si>
    <t>Từ đường Trần Phú đến đường phía nam Trung tâm thương mại tổng hợp, siêu thị Thị xã Hồng Lĩnh</t>
  </si>
  <si>
    <t>Khu vực chợ Hồng Lĩnh cũ</t>
  </si>
  <si>
    <t>Đường Nam chợ Hồng Lĩnh cũ</t>
  </si>
  <si>
    <t>Khu dân cư phía Đông đường Nguyễn Đổng Chi, phường Đậu Liêu</t>
  </si>
  <si>
    <t>Dãy 2 và dãy 3 (đường đất rộng 15m)</t>
  </si>
  <si>
    <t>Dãy 4 và dãy 5 (đường đất rộng 12m)</t>
  </si>
  <si>
    <t>Khu dân cư tái định cư Tổ dân phố số 3, phường Đậu Liêu (trừ phần bám đường có tên)</t>
  </si>
  <si>
    <t>Khu dân cư Tổ dân phố số 1, 2, phường Đậu Liêu</t>
  </si>
  <si>
    <t>Bám đường nhựa, đường bê tông có nền đường ≥ 8m</t>
  </si>
  <si>
    <t>Bám đường nhựa, đường bê tông có nền đường &lt; 8m; ≥ 6m</t>
  </si>
  <si>
    <t>Có đường cấp phối ≥ 10 m</t>
  </si>
  <si>
    <t>Có đường đất cấp phối ≥ 6m; &lt; 10m</t>
  </si>
  <si>
    <t>Khu dân cư Cơn Bứa, Tổ dân phố số 7, phường Đậu Liêu</t>
  </si>
  <si>
    <t>Các vị trí chưa bám đường thuộc cụm công nghiệp Cộng Khánh, phường Đậu Liêu</t>
  </si>
  <si>
    <t xml:space="preserve">Phía tây khe Ông Thao  </t>
  </si>
  <si>
    <t>Phía đông khe Ông Thao</t>
  </si>
  <si>
    <t>Khu dân cư vùng Dăm Quan (Tổ dân phố Tiên Sơn), phường Trung Lương</t>
  </si>
  <si>
    <t>Khu dân cư Đồng Đán, thôn Hồng Nguyệt, xã Thuận Lộc (trừ phần bám đường có tên)</t>
  </si>
  <si>
    <t>Bám đường Kim Thanh</t>
  </si>
  <si>
    <t>Vị trí còn lại</t>
  </si>
  <si>
    <t xml:space="preserve">Khu quy hoạch xen dắm dân cư Nhà Nếp khu Trung tâm xã Thuận Lộc  </t>
  </si>
  <si>
    <t xml:space="preserve">Dãy 1 </t>
  </si>
  <si>
    <t xml:space="preserve">Dãy 2 </t>
  </si>
  <si>
    <t>Khu quy hoạch dân cư Mạ Đình, thôn Chùa, xã Thuận Lộc (trừ phần bám đường có tên)</t>
  </si>
  <si>
    <t>Khu quy hoạch xen dắm dân cư Nương Tiên - Cựa Trộ, thôn Phúc Thuận, xã Thuận Lộc</t>
  </si>
  <si>
    <t>Khu quy hoạch xen dắm dân cư Ao cá, Thôn Hồng Lam, xã Thuận Lộc</t>
  </si>
  <si>
    <t xml:space="preserve"> Khu dân cư Đồng Chại (Trừ đường có tên)</t>
  </si>
  <si>
    <t>Quy hoạch khu dân cư xen dắm (vùng đấu giá,TDP 2 - Khu vực Thị ủy)</t>
  </si>
  <si>
    <t xml:space="preserve">Khu quy hoạch khu dân cư Tổ dân phố Thuận Hồng (khối 7,8  cũ), phường Đức Thuận  </t>
  </si>
  <si>
    <t>Khu quy hoạch dân cư phía Đông Trung tâm giáo dục thường xuyên</t>
  </si>
  <si>
    <t>Khu dân cư Tổ dân phố số 5, (khu đô thị K2 cũ), phường Nam Hồng</t>
  </si>
  <si>
    <t>Khu dân cư xen dắm tổ dân phố 10, phường Bắc Hồng (Trừ đường có tên)</t>
  </si>
  <si>
    <t>I.2</t>
  </si>
  <si>
    <t>Các vị trí đường chưa có tên của các phường xã</t>
  </si>
  <si>
    <t>Phường Nam Hồng</t>
  </si>
  <si>
    <t>Tổ dân phố 3, 4, 6, 7, 8</t>
  </si>
  <si>
    <t>Bám đường nhựa, đường bê tông có nền đường  ≥ 8m</t>
  </si>
  <si>
    <t>Bám đường nhựa, đường bê tông có nền đường &lt; 8m; ≥ 5m</t>
  </si>
  <si>
    <t>Bám đường nhựa, đường bê tông có nền đường &lt; 5m; ≥ 3m</t>
  </si>
  <si>
    <t>Bám đường nhựa, đường bê tông có nền đường &lt; 3m</t>
  </si>
  <si>
    <t>Có đường đất cấp phối ≥ 10m</t>
  </si>
  <si>
    <t>Có đường đất cấp phối ≥ 6m;  &lt; 10m</t>
  </si>
  <si>
    <t>Có đường đất cấp phối ≥ 4m; &lt; 6m</t>
  </si>
  <si>
    <t>Có đường đất cấp phối  &lt; 4m</t>
  </si>
  <si>
    <t>Tổ dân phố 1,2</t>
  </si>
  <si>
    <t>Bám đường nhựa, đường bê tông có nền đường  ≥8m</t>
  </si>
  <si>
    <t>Tổ dân phố 5</t>
  </si>
  <si>
    <t>Phường Bắc Hồng</t>
  </si>
  <si>
    <t>Phường Đậu Liêu</t>
  </si>
  <si>
    <t>Đối với các khu dân cư cũ các TDP 1,2,3,8</t>
  </si>
  <si>
    <t>Bám đường nhựa, đường bê tông có nền đường &lt; 8m ; ≥ 5m</t>
  </si>
  <si>
    <t>Bám đường nhựa, đường bê tông có nền đường &lt; 5m; ≥ 3</t>
  </si>
  <si>
    <t>Đối với các khu dân cư cũ các TDP 4,5,6,7</t>
  </si>
  <si>
    <t>Phường Đức Thuận</t>
  </si>
  <si>
    <t>Bám đường nhựa, đường bê tông có nền đường &lt;8m ; ≥ 5m</t>
  </si>
  <si>
    <t>Phường Trung Lương</t>
  </si>
  <si>
    <t>Xã Thuận Lộc</t>
  </si>
  <si>
    <t>Đường nhựa, đường bê tông  (có nền đường ≥ 8m)</t>
  </si>
  <si>
    <t>Đường nhựa, đường bê tông  (có nền đường ≥ 5m;  &lt; 8m)</t>
  </si>
  <si>
    <t>Đường bê tông  (có nền đường ≥3m; &lt;5m)</t>
  </si>
  <si>
    <t>Đường bê tông  (có nền đường &lt;3m)</t>
  </si>
  <si>
    <t>C</t>
  </si>
  <si>
    <t>ĐÔ THỊ LOẠI V</t>
  </si>
  <si>
    <t>Đường Nguyễn Du (Quốc lộ 8B cũ):</t>
  </si>
  <si>
    <t>Đoạn từ đầu  ngã 3 Chi cục Thuế đến đầu ngã 3 đường 547 (Bưu điện)</t>
  </si>
  <si>
    <t>Tiếp đó đến đầu cầu Trọt</t>
  </si>
  <si>
    <t>Tiếp đó đến đầu ngã 4 Vật tư cũ</t>
  </si>
  <si>
    <t>Tiếp đó đến ngã 3 cầu Trắng</t>
  </si>
  <si>
    <t>Đường Phan Khắc Hòa: Từ ngã tư Tòa án đến hết đất anh Tuyến</t>
  </si>
  <si>
    <t>Đường Tả Ao</t>
  </si>
  <si>
    <t>Đường Lý Nhật Quang</t>
  </si>
  <si>
    <t>Đường Lê Văn Diễn</t>
  </si>
  <si>
    <t>Từ cây Đa Ngõ 7, đường Tả Ao đi đến hết đất anh Tri của đường Lê Văn Diễn</t>
  </si>
  <si>
    <t>Đoạn từ ngã tư nhà văn hóa TDP1 đến hết thửa đất giếng Kẻ</t>
  </si>
  <si>
    <t>Đường Hồ Giao</t>
  </si>
  <si>
    <t>Đường Đặng Thái Bàng</t>
  </si>
  <si>
    <t>Đường Đặng Sỹ Vinh</t>
  </si>
  <si>
    <t>Đường Lê Đăng Truyền</t>
  </si>
  <si>
    <t xml:space="preserve">Đường Giang Đình </t>
  </si>
  <si>
    <t>Đường Đặng Sỹ Hàn</t>
  </si>
  <si>
    <t>Đường Nguyễn Quỳnh</t>
  </si>
  <si>
    <t>Đường Nguyễn Trọng</t>
  </si>
  <si>
    <t>Đường Nguyễn Hành</t>
  </si>
  <si>
    <t>Đường Lê Văn Xướng</t>
  </si>
  <si>
    <t>Đoạn dọc theo tuyến đê hữu sông Lam đi qua địa bàn thị trấn Nghi Xuân</t>
  </si>
  <si>
    <t>Ngõ 01, đường Lý Nhật Quang</t>
  </si>
  <si>
    <t>Ngõ 16, đường Phan Khắc Hòa</t>
  </si>
  <si>
    <t>Ngõ 20, đường Nguyễn Công Trứ</t>
  </si>
  <si>
    <t>Ngõ 38, đường Nguyễn Công Trứ</t>
  </si>
  <si>
    <t>Đoạn từ đất ông Xuân đầu Ngõ 14, đường Nguyễn Hành đến đất ông Lộc đường Nguyễn Trọng</t>
  </si>
  <si>
    <t>Đường Trần Thị Tần</t>
  </si>
  <si>
    <t>Các vị trí còn lại</t>
  </si>
  <si>
    <t>Những vị trí bám đường ≥4m (có rải nhựa hoặc bê tông)</t>
  </si>
  <si>
    <t>Những vị trí bám đường đất ≥4m hoặc bám đường &lt; 4m (có rải nhựa hoặc bê tông)</t>
  </si>
  <si>
    <t>Những vị trí đất còn lại</t>
  </si>
  <si>
    <t>Xã Tiên Điền (cũ)</t>
  </si>
  <si>
    <t>Từ ngã 3 Khu lưu niệm Nguyễn Du đến ngã 4 hết đất anh Hồng thôn Minh Quang</t>
  </si>
  <si>
    <t>Tiếp đó đến cầu Đồng Ông</t>
  </si>
  <si>
    <t>Đoạn từ đất ông Trung thôn Hòa Thuận đến hết đất vườn chăn nuôi thôn An Mỹ (Quy hoạch)</t>
  </si>
  <si>
    <t>Các tuyến đường nội xã Tiên Điền</t>
  </si>
  <si>
    <t>Tuyến đường phía Đông trường PTTH Nguyễn Du bắt đầu từ giáp Quốc lộ 8B đến hết đất anh Hải Thuận</t>
  </si>
  <si>
    <t>Đoạn từ tiếp giáp đất ông Tuân thôn Tiên Chương đến giáp ngã 3 đường Tiên -Yên (UBND xã)</t>
  </si>
  <si>
    <t>Đoạn từ đầu Trạm điện Xuân Giang đến ngã tư đất bà Hường</t>
  </si>
  <si>
    <t>Đoạn từ cổng làng thôn Hòa Thuận đến hết đất chị Nga Việt</t>
  </si>
  <si>
    <t>Khu tái định cư Tiên Điền</t>
  </si>
  <si>
    <t xml:space="preserve">Đoạn từ đất bà Sự thôn Phong Giang đến hết đất ông Tại </t>
  </si>
  <si>
    <t>Đoạn từ đất ông Tuất Tiến thôn Minh Quang đến hết đất bà Niêm thôn Thanh Chương</t>
  </si>
  <si>
    <t>Đoạn từ đất bà Hộ thôn Minh Quang đến hết đất anh Hạnh thôn Thanh Chương</t>
  </si>
  <si>
    <t>Đoạn từ đất bà Huệ thôn An Mỹ đến hết đất anh Hòa thôn An Mỹ</t>
  </si>
  <si>
    <t>Đoạn từ đất ông Chung thôn An Mỹ đến hết đất anh Xanh thôn An Mỹ</t>
  </si>
  <si>
    <t>Đoạn từ đất anh Thăng thôn Hòa Thuận đến hết đất bà Nhung Xiếm</t>
  </si>
  <si>
    <t>Đoạn từ ngã tư đất bà Hường đến ngã tư Trạm Y tế</t>
  </si>
  <si>
    <t>Từ ngã ba đất anh Thanh Sâm đi ra tuyến đường phía Đông đến cổng làng thôn Phong Giang</t>
  </si>
  <si>
    <t>Các tuyến đường đất rộng ≥ 4m</t>
  </si>
  <si>
    <t>Các tuyến đường đất rộng &lt; 4m</t>
  </si>
  <si>
    <t>Thị trấn Xuân An</t>
  </si>
  <si>
    <t>Đường Xô Viết Nghệ Tĩnh (Quốc lộ 1A cũ)</t>
  </si>
  <si>
    <t xml:space="preserve"> Từ cầu Bến Thuỷ đến Eo núi (hết đất ông Ơn)</t>
  </si>
  <si>
    <t xml:space="preserve"> Tiếp đó đến giáp xã Xuân Hồng</t>
  </si>
  <si>
    <t>Đường Gia Lách (Quốc lộ 1A)</t>
  </si>
  <si>
    <t xml:space="preserve"> Đoạn từ Quốc lộ 1A cũ đến giao với Quốc lộ 8B</t>
  </si>
  <si>
    <t xml:space="preserve">Tiếp đó đến hết thị trấn Xuân An đi về phía Xuân Viên (Quốc lộ 8B cũ) </t>
  </si>
  <si>
    <t>Đường Nguyễn Nghiễm (Quốc lộ 8B)</t>
  </si>
  <si>
    <t>Từ đường QL 1A đến ngã 4 đi Nhà máy đóng tàu</t>
  </si>
  <si>
    <t>Đoạn từ ngã 4 nhà Tưởng niệm đến đầu ngã tư đất bà Liên khối 8</t>
  </si>
  <si>
    <t>Tiếp đến cầu Đồng Bể (Trạm xá)</t>
  </si>
  <si>
    <t>Tiếp đó đến hết đất thị trấn Xuân An (giáp xã Xuân Giang)</t>
  </si>
  <si>
    <t>Đường Nguyễn Khản</t>
  </si>
  <si>
    <t>Đoạn từ ngã 4 nhà Tưởng niệm đến hết Trường PTTH Nguyễn Công Trứ</t>
  </si>
  <si>
    <t>Tiếp đó đến giao với đường Gia Lách</t>
  </si>
  <si>
    <t>Đường Nguyễn Xí</t>
  </si>
  <si>
    <t>Đoạn đường chợ Xuân An đi Xuân Viên</t>
  </si>
  <si>
    <t>Đoạn từ ngã 3 chợ Xuân An đến hết ngã 4 giao với đường Nguyễn Khản (Trường PTTH Nguyễn Công Trứ)</t>
  </si>
  <si>
    <t>Tiếp đó đến hết đất khu đô thị Xuân An</t>
  </si>
  <si>
    <t>Tiếp đó đến hết đất thị trấn Xuân An (giáp Xuân Viên)</t>
  </si>
  <si>
    <t xml:space="preserve">Đường nội thị </t>
  </si>
  <si>
    <t>Đoạn từ Quốc lộ 1A đến cây Đa</t>
  </si>
  <si>
    <t xml:space="preserve">Tiếp đó đến cầu Phao cũ </t>
  </si>
  <si>
    <t>Đường Rú Cơm</t>
  </si>
  <si>
    <t xml:space="preserve"> Đoạn từ Đường Xô Viết Nghệ Tĩnh (Quốc lộ 1A cũ) đến đầu ngã 4 khách sạn Xuân Lam</t>
  </si>
  <si>
    <t>Đoạn từ ngã 3 đất ông Hàn đến giáp bờ Sông Lam</t>
  </si>
  <si>
    <t>Đường Nguyễn Ngọc Huân</t>
  </si>
  <si>
    <t xml:space="preserve"> Đoạn từ ngã 4 phía Tây chợ Xuân An đến đầu ngã 4 đất bà Tần</t>
  </si>
  <si>
    <t>Tiếp đó đến Trường Trung cấp Nông nghiệp và Phát triển nông thôn cũ</t>
  </si>
  <si>
    <t>Các đường nội thị khác</t>
  </si>
  <si>
    <t xml:space="preserve"> Đoạn từ ngã 3 đất  bà Lộc khối 11 đến hết đất  ông Thắng khối 11</t>
  </si>
  <si>
    <t>Đoạn từ ngã 3 đất ông Ngô khối 11 đến đê Hữu sông Lam</t>
  </si>
  <si>
    <t>Đường Đinh Văn Hòe: Đoạn từ ngã 3 đất ông Mậu khối 11 đến đầu ngã 3 đất ông Thuận (Khối 11)</t>
  </si>
  <si>
    <t>Đoạn ngã ba từ đất bà Tiu khối 11 đến đầu ngã ba đất bà Tý khối 12</t>
  </si>
  <si>
    <t>Các vị trí bám đê hữu sông Lam từ cầu Bến Thủy đến hết khối 7</t>
  </si>
  <si>
    <t>Tiếp đó đến hết thị trấn Xuân An</t>
  </si>
  <si>
    <t>Dãy 2, 3 đường nội khu đô thị Xuân An</t>
  </si>
  <si>
    <t>Đường nội khu đô thị Xuân An hướng về mặt hồ điều hòa</t>
  </si>
  <si>
    <t>Các khu tái định cư</t>
  </si>
  <si>
    <t>Khu tái định cư khối 5</t>
  </si>
  <si>
    <t>Các lô đất phía Tây Nam khu quy hoạch nhà cao tầng</t>
  </si>
  <si>
    <t>Tuyến 2 3 khu tái định cư Xuân An</t>
  </si>
  <si>
    <t>Những vị trí dân cư cũ bám đường khu tái định cư</t>
  </si>
  <si>
    <t>Khu tái định cầu Bến Thủy II</t>
  </si>
  <si>
    <t>Những vị trí bám đường gom nối cầu Bến Thủy II</t>
  </si>
  <si>
    <t>Những vị trí bám đường quy hoạch 24m</t>
  </si>
  <si>
    <t>Những vị trí còn lại</t>
  </si>
  <si>
    <t xml:space="preserve">Những vị trí còn lại </t>
  </si>
  <si>
    <t>2.15.1</t>
  </si>
  <si>
    <t xml:space="preserve">Những vị trí từ khối 1 đến hết khối 7 </t>
  </si>
  <si>
    <t>Những vị trí bám đường rộng ≥ 4m (có rải nhựa hoặc bê tông)</t>
  </si>
  <si>
    <t>Những vị trí bám đường rộng &lt; 4m (có rải nhựa hoặc bê tông)</t>
  </si>
  <si>
    <t>Những vị trí bám đường đất cấp phối ≥ 4m</t>
  </si>
  <si>
    <t>Những vị trí bám đường đất cấp phối &lt; 4m</t>
  </si>
  <si>
    <t>2.15.2</t>
  </si>
  <si>
    <t xml:space="preserve">Những vị trí khối 4 thuộc xóm Truông </t>
  </si>
  <si>
    <t>2.15.3</t>
  </si>
  <si>
    <t xml:space="preserve">Những vị trí thuộc khối 8A 8B 9 </t>
  </si>
  <si>
    <t>Những vị trí bám đường  rộng &lt; 4m  (có rải nhựa hoặc bê tông)</t>
  </si>
  <si>
    <t>2.15.4</t>
  </si>
  <si>
    <t>Những vị trí thuộc khối 10 11 12</t>
  </si>
  <si>
    <t>Thị trấn Thạch Hà (cũ)</t>
  </si>
  <si>
    <t>Đường Lý Tự Trọng</t>
  </si>
  <si>
    <t xml:space="preserve"> Từ hết đất Thạch Long đến đường Lý Nhật Quang</t>
  </si>
  <si>
    <t xml:space="preserve"> Tiếp đó đến Cầu Cày</t>
  </si>
  <si>
    <t>Đường Sông Cày</t>
  </si>
  <si>
    <t xml:space="preserve"> Từ cầu Cày đến đường vào Trung tâm chính trị huyện Thạch Hà</t>
  </si>
  <si>
    <t>Tiếp đó đến đương vào NVH tổ dân phố 2</t>
  </si>
  <si>
    <t>Tiếp đó đến đường tránh Quốc lộ 1A</t>
  </si>
  <si>
    <t>Đường Lê Đại Hành</t>
  </si>
  <si>
    <t xml:space="preserve"> Từ đường 19/8 đến đường Lý Nhật Quang</t>
  </si>
  <si>
    <t xml:space="preserve"> Từ đường Lý Nhật Quang đến đường Đồng Văn Năng</t>
  </si>
  <si>
    <t>Đường 19/8:</t>
  </si>
  <si>
    <t xml:space="preserve"> Từ dãy 2 đường Lý Tự Trọng đến hết đất Công an huyện</t>
  </si>
  <si>
    <t xml:space="preserve"> Tiếp đó đến hết đất thị trấn Thạch Hà</t>
  </si>
  <si>
    <t>Đường Trương Quốc Dụng</t>
  </si>
  <si>
    <t xml:space="preserve"> Đoạn từ đất ở ông Nguyễn Văn Lĩnh (Tổ DP 8) đến đất Đài tưởng niệm huyện</t>
  </si>
  <si>
    <t xml:space="preserve"> Đoạn từ đất nhà ông Đỉnh tổ DP 10 đến đất trường mầm non tổ DP 11</t>
  </si>
  <si>
    <t>Đường Mai Kính</t>
  </si>
  <si>
    <t>Đoạn từ dãy 2 đường Lý Tự Trọng đến đường Nguyễn Thiếp</t>
  </si>
  <si>
    <t>Tiếp đó đến đường Lê Đại Hành</t>
  </si>
  <si>
    <t>Đường Hồ Phi Chấn</t>
  </si>
  <si>
    <t>Đoạn nối từ đường Nguyễn Thiếp đến đường Lê Đại Hành</t>
  </si>
  <si>
    <t xml:space="preserve"> Đoạn nối từ dãy 2 đường Lý Tự Trọng đến đất nhà ông Lịch</t>
  </si>
  <si>
    <t xml:space="preserve"> Tiếp đó đến hết Kho Muối thị trấn</t>
  </si>
  <si>
    <t>Đường Nguyễn Phi Hổ</t>
  </si>
  <si>
    <t>Các tuyến đường khác trong khu đô thị Bắc thị trấn (trừ đường Đồng Văn Năng và đường Lê Đại Hành)</t>
  </si>
  <si>
    <t xml:space="preserve">Các vị trí còn lại thuộc thị trấn </t>
  </si>
  <si>
    <t>Tổ dân phố 1</t>
  </si>
  <si>
    <t>Tổ dân phố 3;4;5;6;7;9</t>
  </si>
  <si>
    <t>Tổ dân phố 2; 8;10</t>
  </si>
  <si>
    <t>Tổ dân phố 11</t>
  </si>
  <si>
    <t>Xã Thạch Thanh (cũ)</t>
  </si>
  <si>
    <t>Đường Thượng Ngọc:</t>
  </si>
  <si>
    <t>Từ hết đất Thị Trấn đến hết giáp dãy 1 phía Tây đường tránh Quốc lộ 1A</t>
  </si>
  <si>
    <t>Tiếp đó đến hết đất xã Thạch Thanh (giáp Thạch Tiến)</t>
  </si>
  <si>
    <t xml:space="preserve">Riêng phía bám Kênh N1           </t>
  </si>
  <si>
    <t>Đường WB Thượng Thanh Vĩnh</t>
  </si>
  <si>
    <t>Đoạn từ giáp thị trấn Thạch Hà đến giáp dãy 1 đường tránh QL1A (về phía đông)</t>
  </si>
  <si>
    <t>Đoạn tiếp giáp đường tránh QL1A (phía nam) đến đường 92</t>
  </si>
  <si>
    <t>Tiếp đó đến hết đất xã Thạch Thanh</t>
  </si>
  <si>
    <t>Đường hết đất ông Vinh (xóm Hòa Hợp) đến đường Thượng Ngọc</t>
  </si>
  <si>
    <t>Đường từ trạm bơm Trung tâm đến hết đất ông Tiến (Phúc Lạc)</t>
  </si>
  <si>
    <t>Đường từ đường Thượng Ngọc (phía Bắc) đến hết đất ông Quế</t>
  </si>
  <si>
    <t>Đường từ hội quán xóm Hương Lộc đến đất ông Hồng (phía Bắc đường WB Thượng-Thanh-Vĩnh)</t>
  </si>
  <si>
    <t>Đường từ cầu Hồng Quang đến chợ Mương (dãy 3 phía Bắc đường Thượng Ngọc)</t>
  </si>
  <si>
    <t>Đường 92 từ chợ Mương xã Thạch Thanh đến tiếp giáp xã Thạch Vĩnh</t>
  </si>
  <si>
    <t>Đường từ đất ông Sơn (xóm Hòa Hợp) đến tiếp giáp dãy 3 đường tránh Quốc lộ 1A về phía đông</t>
  </si>
  <si>
    <t xml:space="preserve"> Tiếp đó đến hết đất ông Hán (xóm Sơn Vĩnh)</t>
  </si>
  <si>
    <t>Tiếp đó đến hết đất ông Trần Danh Lập</t>
  </si>
  <si>
    <t>Đường Hà Huy Tập (Quốc lộ 1 A)</t>
  </si>
  <si>
    <t>Tiếp đó đến đường Nguyễn Biên</t>
  </si>
  <si>
    <t>Tiếp đó đến hết đất bến xe Cẩm Xuyên</t>
  </si>
  <si>
    <t>Tiếp đó đến hết đất cây xăng dầu phía Nam thị trấn Cẩm Xuyên</t>
  </si>
  <si>
    <t>Tiếp đó đến hết đất thị trấn Cẩm Xuyên về phía Nam</t>
  </si>
  <si>
    <t>Từ đường Hà Huy Tập đến Cầu Hội</t>
  </si>
  <si>
    <t xml:space="preserve">Tiếp đó đến Cống tiêu nước (đất anh Hùng Lý, tổ 16)                                   </t>
  </si>
  <si>
    <t>Tiếp đó đến ngã 3 (giao đường ĐH.134)</t>
  </si>
  <si>
    <t>Tiếp đó đến hết đất thị trấn</t>
  </si>
  <si>
    <t>Đường Nguyễn Đình Liễn (Đường Nội thị)</t>
  </si>
  <si>
    <t xml:space="preserve">Tiếp đó đến ngã 4 giao đường Nguyễn Biên </t>
  </si>
  <si>
    <t>Tiếp đó đến hết đất ngã tư (giao nhau với đường Ngô Mây)</t>
  </si>
  <si>
    <t>Đường Thiên Cầm (Quốc Lộ 8C)</t>
  </si>
  <si>
    <t xml:space="preserve"> Đường Nguyễn Biên (đường ĐH.124)</t>
  </si>
  <si>
    <t>Từ Quốc lộ 1A đến đường Thiên Cầm (Quốc lộ 8C)</t>
  </si>
  <si>
    <t>Tiếp đó đến kênh tưới 47 A đi thôn 4</t>
  </si>
  <si>
    <t>Đường Trần Muông (Tuyến đường lên Cầu Hội mới đi qua Trung tâm thương mại Chợ Hội Cẩm Xuyên)</t>
  </si>
  <si>
    <t>Tiếp đó đến ngã ba giao đường Phan Đình Giót</t>
  </si>
  <si>
    <t xml:space="preserve">Đường Phạm Lê Đức (Đường đi nghĩa trang Núi Hội) </t>
  </si>
  <si>
    <t>Đường Ngô Mây (Tuyến đường Lối kiệt)</t>
  </si>
  <si>
    <t>Từ Quốc lộ 1A đến đường Thiên Cầm (Tỉnh lộ 04)</t>
  </si>
  <si>
    <t>Tiếp đó đến ngã tư giao đường Nguyễn Đình Liễn (đường Nội Thị)</t>
  </si>
  <si>
    <t>Đường Nguyễn Đăng Minh</t>
  </si>
  <si>
    <t>Đường liên xã: Thị trấn - Cẩm Quan lên Trung tâm giáo dưỡng LĐ TBXH Hà Tĩnh</t>
  </si>
  <si>
    <t>Đường liên xã Thị trấn - Cẩm Quan lên Trường Tiểu học Cẩm Quan 1; Tách thành 2 đoạn:</t>
  </si>
  <si>
    <t>Đường phía Tây Chợ Hội cũ (từ Quốc lộ 1A đến kè Sông Hội)</t>
  </si>
  <si>
    <t>Đường Lê Phúc Nhạc</t>
  </si>
  <si>
    <t>Các đường thuộc tổ 9</t>
  </si>
  <si>
    <t>Đường từ hết đất bà Xuân đến hết đất ông Trạch</t>
  </si>
  <si>
    <t>Đường từ hết đất anh Chương Yến đến hết đất ông Chí</t>
  </si>
  <si>
    <t xml:space="preserve">Từ hết đất ông Thanh Kiệm đến hết đất anh Dũng </t>
  </si>
  <si>
    <t>Đường Truông Mây đến hết đất nhà ông Đê (thuộc đường QH khu đô thị ven sông Hội)</t>
  </si>
  <si>
    <t>Đường từ hết đất ông ngọ đến hết đất anh Chiến Lập</t>
  </si>
  <si>
    <t>Đường từ đất anh Hải Điểm đến đường vào nhà anh Liệu Hoa</t>
  </si>
  <si>
    <t>Đường từ hết đất ông Mạo đến hết đất ông Quy Hải</t>
  </si>
  <si>
    <t>Đường từ hết đất anh Thanh Trầm đến hết đất anh Nhung</t>
  </si>
  <si>
    <t>Đường từ hết đất anh Hà Sáu đến hết đất ông Kiều</t>
  </si>
  <si>
    <t>Đường từ hết đất anh Trâm Anh đến hết đất ông Tự</t>
  </si>
  <si>
    <t>Các đường thuộc tổ 10</t>
  </si>
  <si>
    <t xml:space="preserve">Đường từ hết đất ti tan đến hết khu tập thể 15 tấn K cũ </t>
  </si>
  <si>
    <t xml:space="preserve">Đường từ hết đất anh Phúc Tâm đến hết đất anh Tùng </t>
  </si>
  <si>
    <t xml:space="preserve">Đường bắt đầu từ đất anh Quân Hường đến đất anh Châu Thuận </t>
  </si>
  <si>
    <t>Đường bắt đầu từ đất anh Châu Dậng đến hết đất anh Vị</t>
  </si>
  <si>
    <t xml:space="preserve">Đường bắt đầu từ đất ông Hòa đến hết đất ông Hiếu </t>
  </si>
  <si>
    <t>Đường bắt đầu từ đất ông Chắt đến hết đất ông Diệm Hường(tổ 10)</t>
  </si>
  <si>
    <t>Đường bắt đầu từ đất bà Lý đến hết đất bà Thi</t>
  </si>
  <si>
    <t xml:space="preserve">Đường từ bắt đầu từ đất ông Thuần đến đất bà Nguyệt Tùng </t>
  </si>
  <si>
    <t xml:space="preserve">Đường từ bắt đầu đất anh Hùng Thiệu đến đất anh Toản Lam </t>
  </si>
  <si>
    <t xml:space="preserve">Đường bắt đầu từ hết đất ông Cảnh đến Anh Phố </t>
  </si>
  <si>
    <t xml:space="preserve">Đường từ hết đất bà Minh đến hết đất bà Kiểu </t>
  </si>
  <si>
    <t>Từ hết đất anh Hà Nhân đến hết đất ông Nghĩa Bính</t>
  </si>
  <si>
    <t>Từ đất ông Nghĩa Bính đến đường Phạm Lê Đức</t>
  </si>
  <si>
    <t>Các đường thuộc tổ 12</t>
  </si>
  <si>
    <t>Đường từ hết đất anh Anh đến hết đất anh Lâm Lài</t>
  </si>
  <si>
    <t xml:space="preserve">Đường từ bắt đầu đất bà Hòe đến hết đất ông Minh Xuân </t>
  </si>
  <si>
    <t>Đường từ hết đất chị Hương Lan đến hết đất bà Từ</t>
  </si>
  <si>
    <t>Đường từ hết đất ông Diệu Bính đến sông Hội</t>
  </si>
  <si>
    <t xml:space="preserve">Đường từ hết đất ông Văn đến hết đất bà Lợi </t>
  </si>
  <si>
    <t xml:space="preserve">Đường từ hết đất anh Sự Vân đến bờ sông Hội  </t>
  </si>
  <si>
    <t xml:space="preserve">Đường từ hết đất bà Tô đến bờ sông Hội </t>
  </si>
  <si>
    <t xml:space="preserve"> Đường từ hết đất ông Ninh đến hết đất anh Dương Thủy</t>
  </si>
  <si>
    <t xml:space="preserve">Đường từ hết đất ông Thuộc đến hết đất Bình Nguyệt </t>
  </si>
  <si>
    <t>Các đường thuộc tổ 13</t>
  </si>
  <si>
    <t xml:space="preserve">Đường bắt đầu từ đất anh Hùng Đoàn đến đất ông Xuy </t>
  </si>
  <si>
    <t xml:space="preserve">Đường từ đất ông Đường đến hết đất bà ông Hạ </t>
  </si>
  <si>
    <t>Đường từ hết đất anh Ký Hiền đến hết đất bà Bằng</t>
  </si>
  <si>
    <t xml:space="preserve">Đường từ hết đất ông Vang đến hết đất ông Thịu </t>
  </si>
  <si>
    <t>Đường phía đông Chợ Hội cũ: Từ Quốc lộ 1A đến giao đường Trần Muông</t>
  </si>
  <si>
    <t>Đường bắt đầu từ đất ông Dũng đến đất ông Thành</t>
  </si>
  <si>
    <t>Đường một bên UBND thị trấn Cẩm Xuyên đến hết đất QH TDP 13</t>
  </si>
  <si>
    <t>Các đường thuộc tổ 14</t>
  </si>
  <si>
    <t>Đường từ hết đất ông Bé Lan đến hết đất ông Lam</t>
  </si>
  <si>
    <t xml:space="preserve">Đường từ hết đất thi hành án đến hết đất bà Thanh Lam </t>
  </si>
  <si>
    <t xml:space="preserve">Đường từ hêt đất bà Ty Bảo đến hết đất bà Sở </t>
  </si>
  <si>
    <t>Đường từ hết đất Thể Chuẩn đến hết nhà anh Hùng</t>
  </si>
  <si>
    <t>Đường từ hết đất bà Tuyết đến đất anh Hà (tổ 11, 14)</t>
  </si>
  <si>
    <t xml:space="preserve">Đường từ hết đất ông Hường đến hết đất bà Trường </t>
  </si>
  <si>
    <t xml:space="preserve">Đường từ hết đất ông Luyện đến hết đất bà Hồng Bảo </t>
  </si>
  <si>
    <t xml:space="preserve">Đường từ hết đất bà Lam Cứ đến đất bà Nguyệt </t>
  </si>
  <si>
    <t xml:space="preserve">Đường từ đất bà Liên Vanh đến hết đất ông Chắt </t>
  </si>
  <si>
    <t xml:space="preserve">Đường từ hết đất anh Hà Nguyệt đến hết đất bà Phượng </t>
  </si>
  <si>
    <t>Đường từ hết đất anh Khánh Lý đến hết đất anh Hoài</t>
  </si>
  <si>
    <t>Đường từ hết đất ông Dần Đào đến đất bà Hồ</t>
  </si>
  <si>
    <t xml:space="preserve">Đường từ hết đất Lý Thảo đến hết đất bà Phượng </t>
  </si>
  <si>
    <t xml:space="preserve">Đường từ hết đất anh Dũng Hồng đến hết đất anh Tiếu Hưng </t>
  </si>
  <si>
    <t xml:space="preserve">Đường từ hết đất anh Cảnh Kỷ đến hết đất bà Hồng Hiếu </t>
  </si>
  <si>
    <t xml:space="preserve">Đường từ hết đất  anh Yên Liệu đến hết đất Thủy Quang </t>
  </si>
  <si>
    <t>Đường từ hết đất Bà Lan đến hết đất ông Phú Sinh</t>
  </si>
  <si>
    <t>Đường từ hết đất Trang Hậu đến hết đất Phú Sinh</t>
  </si>
  <si>
    <t xml:space="preserve">Đường từ hết đất ông Thiết đến hết đất Thạch Nga </t>
  </si>
  <si>
    <t xml:space="preserve">Đường từ hết đất anh Hồng Hải đến hết đất bà Sương </t>
  </si>
  <si>
    <t xml:space="preserve">Đường từ hết đất bà Lương đến hết đất ông Tình </t>
  </si>
  <si>
    <t>Đường hết đất ông Tình đến đất ông Thủy Quang</t>
  </si>
  <si>
    <t xml:space="preserve">Đường từ đất bà Hằng Châu đến đất ông Tình </t>
  </si>
  <si>
    <t xml:space="preserve">Đường từ đất anh Công đến đất anh Hùng </t>
  </si>
  <si>
    <t xml:space="preserve">Đường từ hết đất anh Thành Liệu đến đất anh Hiền </t>
  </si>
  <si>
    <t>Đưởng từ đất ông Ý Tùng đến hết đất ông Lam Nhạn</t>
  </si>
  <si>
    <t>Đường từ hết đất ông Lam Nhạn đến hết đất cô Thạch Châu</t>
  </si>
  <si>
    <t xml:space="preserve">Đường  từ đất anh Dũng Anh đến đất ông Tiến </t>
  </si>
  <si>
    <t xml:space="preserve">Đường  từ đất ông Luân Vân đến đất bà Vân </t>
  </si>
  <si>
    <t>Đường từ hết đất Ngoại thương đến đường kè sông Hội</t>
  </si>
  <si>
    <t>Đường từ hết đất ông Việt Liên đến hết đất bà Sen</t>
  </si>
  <si>
    <t>Đường từ hết Xăng dầu đến hết đất ông Nhuận Tuyết</t>
  </si>
  <si>
    <t>Đường từ hết đất  bà Vân Lập đến kè sông Hội</t>
  </si>
  <si>
    <t>Đường một bên UBND thị trấn Cẩm Xuyên đến hết đất QH TDP 14</t>
  </si>
  <si>
    <t>Đường từ hết đất ông Thiết đến hết đất ông Sơn Hồng</t>
  </si>
  <si>
    <t>Riêng Khu quy hoạch đất dân cư tại tổ dân phố 16, trụ sở cũ của Trung đoàn 841 (chưa có hạ tầng)</t>
  </si>
  <si>
    <t>Các lô đất quy hoạch thuộc dãy 2,3 của đường Phan Đình Giót (gồm các lô: số 17; 18; 19; 20; 10; 12; 14; 16; 29; 30)</t>
  </si>
  <si>
    <t>Các lô đất quy hoạch còn lại (gồm các lô từ số 01 đến số 09; số 11; 13; 15; lô số 21 đến số 28)</t>
  </si>
  <si>
    <t>Khu quy hoạch tái định cư đường Cứu hộ - Cứu nạn tại tổ dân phố 11</t>
  </si>
  <si>
    <t>Các lô: 01; 04; 05; 13</t>
  </si>
  <si>
    <t>Các lô: 02; 03; 06; 07; 08; 12; 09; 10; 11</t>
  </si>
  <si>
    <t>Các lô: 14; 17; 18; 26; 27; 28</t>
  </si>
  <si>
    <t>Các lô: 15; 16; 19; 20; 21; 22; 23; 24; 25; 29; 30; 31; 32</t>
  </si>
  <si>
    <t>Các lô đất khu quy hoạch đất dân cư vùng Giếng Đất thuộc tổ dân phố 8</t>
  </si>
  <si>
    <t xml:space="preserve">Các lô: 01, 03, 05, 07, 09, 11, 13, 15, 17, 19, 21, 23, 25, 29, 34 </t>
  </si>
  <si>
    <t xml:space="preserve">Các lô: 35, 36, 37, 38, 39, 40, 59 và 60 </t>
  </si>
  <si>
    <t xml:space="preserve">Các lô: 02 , 04, 06, 08, 10, 12, 14, 16, 18, 20, 22, 24, 26, 28, 30, 32, 41, 43, 44, 46 </t>
  </si>
  <si>
    <t>Các lô: 42, 45, 47, 48, 49, 50, 51, 52, 53, 54, 55, 56, 57, 58 và 61</t>
  </si>
  <si>
    <t>Các lô quy hoạch dân cư tại vùng Giềng đất tổ dân phố 8 (vùng 2)</t>
  </si>
  <si>
    <t>Lô số 01</t>
  </si>
  <si>
    <t>Các lô: Từ lô số 02 đến lô số 19</t>
  </si>
  <si>
    <t>Các lô quy hoạch thuộc khu đô thị ven sông Hội</t>
  </si>
  <si>
    <t>Từ đường Hà Huy Tập đến hết cổng chính TT thương mại Hội chợ Cẩm Xuyên</t>
  </si>
  <si>
    <t>Khu E: Từ lô số 01 đến lô số 05</t>
  </si>
  <si>
    <t>Tiếp đó đến ngã ba giao đường vào khu dân cư đô thị ven sông Hội (gần cà phê Mộc)</t>
  </si>
  <si>
    <t>- Dãy 2: Khu A, C</t>
  </si>
  <si>
    <t>+ Khu A: Từ lô số 18 đến lô số 34 (bám đường nhựa 12 m)</t>
  </si>
  <si>
    <t>+ Khu C: Từ lô số 15 đến lô số 27 (bám đường nhựa 12 m)</t>
  </si>
  <si>
    <t>- Dãy 1: Khu B, D</t>
  </si>
  <si>
    <t>+ Khu B: Từ lô số 02 đến lô số 13 (bám đường nhựa 12 m)</t>
  </si>
  <si>
    <t>+ Khu D: Từ lô số 01 đến lô số 10 (bám đường nhựa 12 m)</t>
  </si>
  <si>
    <t>- Dãy 2: Khu B</t>
  </si>
  <si>
    <t>+ Từ lô số 14 đến lô số 25 (bám đường nhựa 14 m)</t>
  </si>
  <si>
    <t>- Dãy 1: Khu E</t>
  </si>
  <si>
    <t>+ Từ lô số 02 đến lô số 11</t>
  </si>
  <si>
    <t>- Dãy 2: Khu F</t>
  </si>
  <si>
    <t>+ Từ lô số 13 đến lô số 23 và lô số 12 dãy 1 Khu F (bám đường quy hoạch rộng 14 m)</t>
  </si>
  <si>
    <t>- Dãy 2: Khu D</t>
  </si>
  <si>
    <t>+ Từ lô số 11 đến lô số 19 (bám đường nhựa 14 m)</t>
  </si>
  <si>
    <t>+ Từ lô số 06 đến lô số 14 (bám đường nhựa 13,5 m)</t>
  </si>
  <si>
    <t>+ Từ lô số 15 đến lô số 23 (bám đường nhựa rộng 10 m)</t>
  </si>
  <si>
    <t>- Khu B</t>
  </si>
  <si>
    <t>+ Lô số: 01; 26; 27; 28; 29 (bám đường nhựa 10 m)</t>
  </si>
  <si>
    <t>- Khu F</t>
  </si>
  <si>
    <t>+ Lô quy hoạch số: 01; 24; 25; 26; 27 (bám đường nhựa 10 m)</t>
  </si>
  <si>
    <t>Bổ sung: Khu G thị trấn Cẩm Xuyên</t>
  </si>
  <si>
    <t>Các lô đất quy hoạch: từ lô số 01 đến lô số 16</t>
  </si>
  <si>
    <t>Các lô đất quy hoạch: từ lô số 17 đến lô số 21</t>
  </si>
  <si>
    <t>Các lô đất quy hoạch: từ lô số 22 đến lô số 37</t>
  </si>
  <si>
    <t>Các lô từ lô số 02 đến lô số 12</t>
  </si>
  <si>
    <t>Lô quy hoạch số 01 đến lô quy hoạch số 36</t>
  </si>
  <si>
    <t>Lô quy hoạch số 37 đến lô quy hoạch số 40</t>
  </si>
  <si>
    <t>Các  đường còn lại thuộc tổ dân phố: 2, 4 , 8, 9, 10 , 11 12 , 13, 14, 15, 16.</t>
  </si>
  <si>
    <t xml:space="preserve">Các đường còn lại thuộc các tổ dân phố còn lại </t>
  </si>
  <si>
    <t>Xã Cẩm Huy (cũ) Bỏ</t>
  </si>
  <si>
    <t>Đường huyện lộ 11 (Từ hết đất thị trấn Cẩm Xuyên đến kênh N6)</t>
  </si>
  <si>
    <t>Từ đường Hà Huy Tập đến Kênh N4</t>
  </si>
  <si>
    <t>Từ hết đất xã Cẩm Quang đến đường ĐH.124</t>
  </si>
  <si>
    <t>Từ đường ĐH.124 đến giáp xã Nam Phúc Thăng</t>
  </si>
  <si>
    <t>Đường trục trước UBND xã cũ</t>
  </si>
  <si>
    <t>Từ ngã tư đường trục xã gần trường mầm non đến đường ĐH.124</t>
  </si>
  <si>
    <t>Đường nhựa bê tông các tổ 1, 3, 5, 7.</t>
  </si>
  <si>
    <t>Thị trấn Thiên Cầm</t>
  </si>
  <si>
    <t>Từ giáp đất xã Nam Phúc Thăng đến ngã ba đi xã Cẩm Dương (đội Thuế Thiên Cầm cũ)</t>
  </si>
  <si>
    <t>Tiếp đó đến Cầu Đụn</t>
  </si>
  <si>
    <t>Tiếp đó đến ngã tư Thiên Cầm</t>
  </si>
  <si>
    <t>Tiếp đó đến ngã 3 đường Trần Phú đi nhà nghỉ giáo dục</t>
  </si>
  <si>
    <t>Đường giao thông số 3</t>
  </si>
  <si>
    <t>Đường công vụ (từ Quốc lộ 8C đến Cảng Minh Hải cũ)</t>
  </si>
  <si>
    <t>Đoạn từ Quốc lộ 8C đến ngã ba đi Tiến Sầm</t>
  </si>
  <si>
    <t>Tiếp đó đến Cảng Minh Hải củ</t>
  </si>
  <si>
    <t>Đường xây dựng mới (Trần Phú) đi khách sạn Sông La: Từ Quốc lộ 8C đến Khách sạn Sông La</t>
  </si>
  <si>
    <t>Đường từ khách sạn Thiên Ý (ngã 4 bia dẫn tích) đến hết nhà thờ Cẩm Nhượng</t>
  </si>
  <si>
    <t>Từ khách sạn Thiên Ý (chổ ngã 4 bia dẫn tích) đến Khách sạn Sông La</t>
  </si>
  <si>
    <t>Đường liên xã thị trấn Thiên Cầm-Cẩm Nhượng</t>
  </si>
  <si>
    <t>Đường B1 khu quy hoạch Bắc thị trấn Thiên Cầm</t>
  </si>
  <si>
    <t>Đường nhựa từ núi Thiên Cầm đến giao đường B1</t>
  </si>
  <si>
    <t xml:space="preserve">Đường trục chính khu du lịch Nam Thiên Cầm (Đường từ tiếp giáp Quốc lộ 15B đến giáp bờ kè) </t>
  </si>
  <si>
    <t>Khu quy hoạch dân cư xứ Bàu Rấy tổ dân phố Trần Phú</t>
  </si>
  <si>
    <t>Khung N-01</t>
  </si>
  <si>
    <t>Các lô: 01; 02; 03; 04; 05; 06</t>
  </si>
  <si>
    <t>Các lô: Từ lô số 07 đến lô số 25</t>
  </si>
  <si>
    <t>Khung N-02</t>
  </si>
  <si>
    <t>Các lô: Từ lô số 01 đến lô số 08</t>
  </si>
  <si>
    <t>Khung N-03</t>
  </si>
  <si>
    <t>Từ lô 01 đến lô 09</t>
  </si>
  <si>
    <t>Khung N-04</t>
  </si>
  <si>
    <t>Từ lô 01 đến lô 20</t>
  </si>
  <si>
    <t>Khung N-05</t>
  </si>
  <si>
    <t>Lô số 01 đến lô 05</t>
  </si>
  <si>
    <t>Khung N-06</t>
  </si>
  <si>
    <t>Các lô đất A02, A04, A06, B01, B02, B03, B04 và C1</t>
  </si>
  <si>
    <t>Các lô đất A01, A03, A05, A07 đến A21</t>
  </si>
  <si>
    <t>Các lô đất B05 đến B16</t>
  </si>
  <si>
    <t>Các lô quy hoạch C02 đến C12</t>
  </si>
  <si>
    <t>Khu quy hoạch dân cư xóm Tân Long (gần ngõ ông Tân) tổ dân phố Trần Phú</t>
  </si>
  <si>
    <t>Các lô đất bám các tuyến đường thuộc các TDP: Song Yên, Trần Phú, Tân Phú</t>
  </si>
  <si>
    <t xml:space="preserve">Các lô đất bám các tuyến đường thuộc các TDP còn lại </t>
  </si>
  <si>
    <t>Thị trấn Phố Châu</t>
  </si>
  <si>
    <t>Kế tiếp từ đường vào Cây Sông đến hết đất anh Bình ngã ba đồi 3 xã</t>
  </si>
  <si>
    <t>Đường Lê Lợi</t>
  </si>
  <si>
    <t>Đoạn giáp ranh giới Sơn Trung, Sơn Phú đến ngã tư đường mòn Hồ Chí Minh</t>
  </si>
  <si>
    <t>Tiếp đó đến hết đất ông Phượng</t>
  </si>
  <si>
    <t>Tiếp đó đến hết đất hạt giao thông 4 - CT 474</t>
  </si>
  <si>
    <t>Tiếp đó đến Cầu Phố</t>
  </si>
  <si>
    <t>Tiếp đó đến hết đất ông Lê Hà</t>
  </si>
  <si>
    <t>Tiếp đó đến đường vào cầu Đền</t>
  </si>
  <si>
    <t>Tiếp đó đến ranh giới xã Quang Diệm</t>
  </si>
  <si>
    <t>Đường Nguyễn Tuấn Thiện</t>
  </si>
  <si>
    <t>Đoạn từ nhà thờ xứ Kẻ Mui đến hết đất ông Khang</t>
  </si>
  <si>
    <t>Tiếp đó đến hết đất ông Nguyễn Tiến Dũng</t>
  </si>
  <si>
    <t>Tiếp đó đến hết đất bà Luận (con ông Mỹ)</t>
  </si>
  <si>
    <t>Tiếp đó đến hết đất Tòa án Nhân dân huyện</t>
  </si>
  <si>
    <t>Tiếp đó đến Bưu điện huyện Hương Sơn</t>
  </si>
  <si>
    <t>Tiếp đó đến hết đất ông Lâm (Tư)</t>
  </si>
  <si>
    <t>Tiếp đó đến đường Lê Lợi</t>
  </si>
  <si>
    <t>Đường Trần Kim Xuyến</t>
  </si>
  <si>
    <t>Đường Lê Lợi đến hết đất nhà nghỉ Lý Hà</t>
  </si>
  <si>
    <t>Tiếp đó đến ngã tư Ngân hàng CSXH</t>
  </si>
  <si>
    <t>Tiếp đó đến nhà văn hóa TDP 10</t>
  </si>
  <si>
    <t>Tiếp đó đến đường Hồ Chí Minh</t>
  </si>
  <si>
    <t>Đường Nguyễn Trãi</t>
  </si>
  <si>
    <t>Đường Đinh Nho Hoàn đến đường Nguyễn Tuấn Thiện</t>
  </si>
  <si>
    <t>Tiếp đó đến hết đất Bến xe Phố Châu</t>
  </si>
  <si>
    <t>Đường Bằng - Lễ (đường mương cũ, nối từ QL 8A đến đường Hồ Chí Minh) lấy tên là đường Lê Minh Hương</t>
  </si>
  <si>
    <t>Đường Lê Minh Hương</t>
  </si>
  <si>
    <t>Từ đường Lê Lợi đến đừơng Nguyễn Trải</t>
  </si>
  <si>
    <t>Tiếp đó đến đường Nguyễn Tự Trọng</t>
  </si>
  <si>
    <t>Tiếp đó đến hết đất ông Hợi</t>
  </si>
  <si>
    <t>Tiếp đó đến hết đất ông Quế (bà Xuân)</t>
  </si>
  <si>
    <t>Đường Nguyễn Khắc Viện</t>
  </si>
  <si>
    <t>Từ đường Trần Kim Xuyến  đến hết đất bà Thìn TDP 7</t>
  </si>
  <si>
    <t>Tiếp đó đến hết đất bà Yến (Phi) TDP 7</t>
  </si>
  <si>
    <t>Tiếp đó đến đường Hà Huy Quang</t>
  </si>
  <si>
    <t>Từ đường Nguyễn Trãi đến đường Nguyễn Tự Trọng</t>
  </si>
  <si>
    <t xml:space="preserve"> Tiếp đó đến ranh giói xã Sơn Trung</t>
  </si>
  <si>
    <t>Tiếp đó đến Bàu De</t>
  </si>
  <si>
    <t xml:space="preserve">Đoạn từ giáp đất ông An đến hết đất ông Bình </t>
  </si>
  <si>
    <t>Đường Lương Hiển</t>
  </si>
  <si>
    <t>Từ đường Trần Kim Xuyến đến cổng chui Hồ Chí Minh</t>
  </si>
  <si>
    <t>Đường Hà Huy Quang</t>
  </si>
  <si>
    <t>Đoạn từ đường Quốc lộ 8 A đến Cầu Đền</t>
  </si>
  <si>
    <t>Đoạn kế tiếp Cầu Đền đến Mụ mông TDP 8</t>
  </si>
  <si>
    <t>Đường Lê Hầu Tạo:</t>
  </si>
  <si>
    <t>Đoạn từ ngã tư Bảo hiểm xã hội đến đường Nguyễn Trãi</t>
  </si>
  <si>
    <t>Đoan từ giáp đất anh Hùng (nhiếp ảnh) đến hết đất anh Giáp Lê</t>
  </si>
  <si>
    <t xml:space="preserve">Đường Nguyễn Lỗi: </t>
  </si>
  <si>
    <t>Đoạn từ đất ông Đức (con ông Lý) qua đất ông Tài (thuế), qua đất cô Trầm (thầy Sinh) đến hết đất ông Hiệu bà Minh</t>
  </si>
  <si>
    <t>Đoạn từ giáp đất ông Thầy Bình (Châu) qua đất bà Nga, ông Tửu qua đất Hội quán đến hết đất bà Đức (bệnh viện)</t>
  </si>
  <si>
    <t xml:space="preserve">Đường Đinh Nho Công: </t>
  </si>
  <si>
    <t xml:space="preserve">Đoạn từ giáp đất ông Hòa  đến hết đất ông Phú </t>
  </si>
  <si>
    <t>Đoạn từ giáp đất Hội quán đến hết đất ông Châu (bà Đào)</t>
  </si>
  <si>
    <t>Đường Hồ Hảo</t>
  </si>
  <si>
    <t>Từ giáp đường Đinh Nho Hoàn qua đất bà Tâm Dũng (TDP 1) đến giáp đường Nguyễn Tuấn Thiện</t>
  </si>
  <si>
    <t>Từ giáp đường Nguyễn Tuấn Thiện đến Ngã tư đường Lê Minh Hương</t>
  </si>
  <si>
    <t>Đường Nguyễn Tử Trọng</t>
  </si>
  <si>
    <t>Từ đất ông Phan Hòa TDP4 đến giáp đường Lê Minh Hương</t>
  </si>
  <si>
    <t>Từ giáp đường Lê Minh Hương  đến giáp đường Nguyễn Tuấn Thiện</t>
  </si>
  <si>
    <t>Từ giáp đường Nguyễn Tuấn Thiện ra đường Đinh Nho Hoàn</t>
  </si>
  <si>
    <t>Tổ Dân Phố 1</t>
  </si>
  <si>
    <t>1.24.1</t>
  </si>
  <si>
    <t>Đoạn từ giáp đất ông Đức (Lôc) đến đường Hồ Hảo</t>
  </si>
  <si>
    <t>1.24.2</t>
  </si>
  <si>
    <t>Đoạn từ đất bà Phạm Thị Loan đến hết đất ông Hồng (Tòa án)</t>
  </si>
  <si>
    <t>1.24.3</t>
  </si>
  <si>
    <t>Đoạn từ giáp đất ông Dung (bà Mỹ) đến hết đất ông Đông (bà Hồng)</t>
  </si>
  <si>
    <t>1.24.4</t>
  </si>
  <si>
    <t>Đoạn từ giáp đất ông Đạt đến hết đất ông Bằng (bà Hảo)</t>
  </si>
  <si>
    <t>1.24.5</t>
  </si>
  <si>
    <t>Đoạn từ đất bà Nga đến hết đất ông Dũng (bà Anh)</t>
  </si>
  <si>
    <t>1.24.6</t>
  </si>
  <si>
    <t>Đoạn từ đất ông Hùng đến hết đất ông Hoè (bác sỹ)</t>
  </si>
  <si>
    <t>1.24.7</t>
  </si>
  <si>
    <t>Đoạn từ đất ông Hào vào đến hết đất bà Điều Khoa</t>
  </si>
  <si>
    <t>1.24.8</t>
  </si>
  <si>
    <t>Các trục đường còn lại của TDP 1</t>
  </si>
  <si>
    <t>Tổ Dân Phố 2</t>
  </si>
  <si>
    <t>1.25.1</t>
  </si>
  <si>
    <t>Đoạn từ đất ông Nguyễn Đình Công đến hết đất bà Hường (Huy)</t>
  </si>
  <si>
    <t>1.25.2</t>
  </si>
  <si>
    <t>Đoạn từ giáp đất ông Liêm, bà Giang đến hết đất ông Châu (bà Sâm)</t>
  </si>
  <si>
    <t>1.25.3</t>
  </si>
  <si>
    <t>Đoạn từ giáp đất bà Trân Thị An qua đất thầy Bảo đến hết đất Lê Tiến Dũng</t>
  </si>
  <si>
    <t>1.25.4</t>
  </si>
  <si>
    <t>Đoạn từ giáp đất ông Kỷ (con ông Lạc) qua đất ông Sơn (bà Thùy) đến hết đất ông Tao (bà Loan)</t>
  </si>
  <si>
    <t>1.25.5</t>
  </si>
  <si>
    <t>Đoạn từ giáp đất ông Liên (bà Nguyệt) đến hết đất ông Hồng (bà Thu)</t>
  </si>
  <si>
    <t>1.25.6</t>
  </si>
  <si>
    <t>Đoạn từ đất bà Liên (ông Báo) qua đất ông Sáng qua đất ông Hiệp đến đất bà Phùng Thị Thùy</t>
  </si>
  <si>
    <t>1.25.7</t>
  </si>
  <si>
    <t>Đoạn từ giáp đất ông Hội đến hết đất ông Cảnh</t>
  </si>
  <si>
    <t>1.25.8</t>
  </si>
  <si>
    <t>Đoạn từ giáp đất ông Sự qua đất Hồng đến hết đất bà Tâm (ông Minh)</t>
  </si>
  <si>
    <t>1.25.9</t>
  </si>
  <si>
    <t>Các trục đường còn lại của TPD 2</t>
  </si>
  <si>
    <t>Tổ Dân Phố 3</t>
  </si>
  <si>
    <t>1.26.1</t>
  </si>
  <si>
    <t>Đoạn từ giáp đất bà Nhàn (con ông Đoái) đến hết đất ông Phạm Khánh Hòa</t>
  </si>
  <si>
    <t>1.26.2</t>
  </si>
  <si>
    <t>Đoạn từ giáp đất ông Lâm, bà Thanh đến hết đất ông Cường (ông Nga)</t>
  </si>
  <si>
    <t>1.26.3</t>
  </si>
  <si>
    <t>Đoạn từ giáp đất ông Trinh, bà Hợp đến hết đất ông Lực, bà Vân</t>
  </si>
  <si>
    <t>1.26.4</t>
  </si>
  <si>
    <t>Đoạn từ giáp đất ông Tam, bà Quế đến hết đất ông Vinh, bà Trâm</t>
  </si>
  <si>
    <t>1.26.5</t>
  </si>
  <si>
    <t xml:space="preserve">Đoạn từ đất ông Tuấn, bà Thơ đến hết đất bà Hồ Thị Mai </t>
  </si>
  <si>
    <t>1.26.6</t>
  </si>
  <si>
    <t xml:space="preserve">Đoạn từ đất ông Giáp, bà Tuyết đến hết đất ông Hồ Anh Thắng </t>
  </si>
  <si>
    <t>1.26.7</t>
  </si>
  <si>
    <t>Từ đất Nguyễn Thị Phương Hồng đến hết đất Lê Thị Thuận</t>
  </si>
  <si>
    <t>1.26.8</t>
  </si>
  <si>
    <t>Các trục đường còn lại của tổ dân phố 3</t>
  </si>
  <si>
    <t>Tổ Dân Phố 4</t>
  </si>
  <si>
    <t>1.27.1</t>
  </si>
  <si>
    <t>Đoạn từ đất ông Tịnh (bà Loan)qua ông Lĩnh đến hết đất ông Bình kho bạc</t>
  </si>
  <si>
    <t>1.27.2</t>
  </si>
  <si>
    <t xml:space="preserve"> Từ đất ông Lê Mạnh Trinh đến ngã 3 đường Lý Chính Thắng</t>
  </si>
  <si>
    <t>1.27.3</t>
  </si>
  <si>
    <t>Đoạn từ hết đất ông Hoà ( Nữ) đến hết đất ông Giáp (bà Doan)</t>
  </si>
  <si>
    <t>1.27.4</t>
  </si>
  <si>
    <t>Đoạn từ giáp đất ông Quế bà Hòa qua đất anh Hồ đến hết đất Hội quán TDP4</t>
  </si>
  <si>
    <t>1.27.5</t>
  </si>
  <si>
    <t>Đoạn từ giáp đất ông Dung bà Loan qua đất ông Định đến hết đất bà Hải</t>
  </si>
  <si>
    <t>1.27.6</t>
  </si>
  <si>
    <t>Đoạn từ giáp đất ông Hiền qua đất ông Hùng đến hết đất ông Tú bà Lan</t>
  </si>
  <si>
    <t>1.27.7</t>
  </si>
  <si>
    <t>Đoạn từ giáp đất bà Vân ông Hải đến hết đất ông Vương bà Nguyệt</t>
  </si>
  <si>
    <t>1.27.8</t>
  </si>
  <si>
    <t>Đoạn từ giáp đất bà Bình ông Liên đến hết đất ông Sơn bà Cảnh</t>
  </si>
  <si>
    <t>1.27.9</t>
  </si>
  <si>
    <t>Đoạn từ đất ông Phạm Trọng Giáp, đến ông Trân Sinh và đến hết đất ông Nguyễn Khánh Hòa</t>
  </si>
  <si>
    <t>1.27.10</t>
  </si>
  <si>
    <t>Đoạn từ đất ông Phan Trình đến hết đất ông Lương Tâm</t>
  </si>
  <si>
    <t>1.27.11</t>
  </si>
  <si>
    <t>Đoạn từ đất ông Tuấn (Kiên) đến hết đất ông Ái bà Đông (Tòa án)</t>
  </si>
  <si>
    <t>1.27.12</t>
  </si>
  <si>
    <t>Đoạn từ đất ông Hải  qua đất bà Thơm đến hết đất ông Lương Hội</t>
  </si>
  <si>
    <t>1.27.13</t>
  </si>
  <si>
    <t>Đoạn từ giáp đất ông Trì đến hết đất ông Hồng, bà Trâm</t>
  </si>
  <si>
    <t>1.27.14</t>
  </si>
  <si>
    <t>Các trục đường còn lại của TDP4</t>
  </si>
  <si>
    <t>1.28</t>
  </si>
  <si>
    <t>Tổ Dân Phố 5</t>
  </si>
  <si>
    <t>1.28.1</t>
  </si>
  <si>
    <t>Đoạn từ đất ôngNguyễn Thanh Sơn đến hết đất ông Trần Văn Hùng (đường chợ)</t>
  </si>
  <si>
    <t>1.28.2</t>
  </si>
  <si>
    <t>Đoạn từ giáp đất ông Đồng Thanh Hiển đến hết đất ông Việt (An)</t>
  </si>
  <si>
    <t>1.28.3</t>
  </si>
  <si>
    <t>Đoạn từ giáp đất bà Cảnh (Lập) đến hết đất bà Hường Tài</t>
  </si>
  <si>
    <t>1.28.4</t>
  </si>
  <si>
    <t>Đoạn từ giáp đất chị Phạm Thị Thủy (Lộc) đến hết đất bà Phạm Thị Cúc</t>
  </si>
  <si>
    <t>1.28.5</t>
  </si>
  <si>
    <t xml:space="preserve">Đoạn từ giáp đất bà Trần Thị Bình (bà Mận) đến hết đất chị Phương </t>
  </si>
  <si>
    <t>1.28.6</t>
  </si>
  <si>
    <t xml:space="preserve">Đoạn từ giáp đất bà Đào Thị Hương qua đất ông Hà Huy Liệu đến hết đất bà Nguyễn Thị Hà </t>
  </si>
  <si>
    <t>1.28.7</t>
  </si>
  <si>
    <t xml:space="preserve">Đoạn từ giáp đất chị Đặng Thị Hoa qua đất ông Nguyễn Văn Khương qua đất bà Nguyễn Thị Cao đến hết đất anh Hoài </t>
  </si>
  <si>
    <t>1.28.8</t>
  </si>
  <si>
    <t>Đoạn từ giáp đất bà Vui đến hết đất bà Đinh Thị Hường</t>
  </si>
  <si>
    <t>1.28.9</t>
  </si>
  <si>
    <t>Đường từ giáp đất cây xăng thương nghiệp đến cầu Phố cũ</t>
  </si>
  <si>
    <t>1.28.10</t>
  </si>
  <si>
    <t>Đoạn từ giáp đất ông Sơn (Tịnh) qua đất ông Trần Xuân Phương đến hết đất bà Đoàn Ngọc Lan</t>
  </si>
  <si>
    <t>1.28.11</t>
  </si>
  <si>
    <t>Đoạn từ giáp đất anh Hào (Sỹ) đến hết đất ông Phạm Xuân Việt (đường chợ)</t>
  </si>
  <si>
    <t>1.28.12</t>
  </si>
  <si>
    <t>Đoạn từ giáp đất ông Hợp, bà Thanh đến hết đất bà Lê Thị Dung</t>
  </si>
  <si>
    <t>1.28.13</t>
  </si>
  <si>
    <t>Đoạn từ giáp đất ông Đào Hoàn đến hết đất bà Tính (dược)</t>
  </si>
  <si>
    <t>1.28.14</t>
  </si>
  <si>
    <t>Đoạn từ giáp đất nhà ông Nguyễn Hữu Hợp đến hết đất bà Yến (ông Châu)</t>
  </si>
  <si>
    <t>1.28.15</t>
  </si>
  <si>
    <t>Đoạn từ giáp sau đất ông Phạm Bình qua sân vận động đến hết đất ông Bình (Dũng)</t>
  </si>
  <si>
    <t>1.28.16</t>
  </si>
  <si>
    <t>Từ đất ông Nguyên Minh Sơn, qua đất bà Thủy đến hết đất bà Đông</t>
  </si>
  <si>
    <t>1.28.17</t>
  </si>
  <si>
    <t>Các trục đường còn lại của tổ dân phố 5</t>
  </si>
  <si>
    <t>1.29</t>
  </si>
  <si>
    <t>Tổ Dân Phố 6</t>
  </si>
  <si>
    <t>1.29.1</t>
  </si>
  <si>
    <t>Đường Đinh Xuân Lâm ( Đoạn từ giáp đất ông Hoà đến giáp đường Trần Kim Xuyến )</t>
  </si>
  <si>
    <t>1.29.2</t>
  </si>
  <si>
    <t>Đoạn từ giáp đất ông Quang đến  Đường Đào Hữu Ích</t>
  </si>
  <si>
    <t>1.29.3</t>
  </si>
  <si>
    <t>Từ đất ông Đặng Hồng Sơn đến hết đất ông Trần Văn Tràng</t>
  </si>
  <si>
    <t>1.29.4</t>
  </si>
  <si>
    <t>Đoạn từ giáp đất ông Xanh (bà Xanh) đến hết đất bà Huyền (ông Trung)</t>
  </si>
  <si>
    <t>1.29.5</t>
  </si>
  <si>
    <t>Đoạn từ đất bà Phan Thị Dị đến hết đất ông Nguyễn Hồng Phong</t>
  </si>
  <si>
    <t>1.29.6</t>
  </si>
  <si>
    <t>Đoạn từ đất ông Trần Xuân Tý đến hết đất ông Trần Thế  Phiệt</t>
  </si>
  <si>
    <t>1.29.7</t>
  </si>
  <si>
    <t>Đoạn từ đường Nguyễn Khắc Viện đến hết đất thầy Lợi</t>
  </si>
  <si>
    <t>1.29.8</t>
  </si>
  <si>
    <t>Đoạn từ giáp đất bà Cảnh đến hết đất ông Khôi</t>
  </si>
  <si>
    <t>1.29.9</t>
  </si>
  <si>
    <t>Đoạn từ giáp đất ông Nguyễn Xuân Đường đến hết đất bà Phan Thị Tiến</t>
  </si>
  <si>
    <t>1.29.10</t>
  </si>
  <si>
    <t>Đoạn từ đất ông Nguyễn Đức Hùng qua đất Hương đến hết đất bà Đào Thị Cúc</t>
  </si>
  <si>
    <t>1.29.11</t>
  </si>
  <si>
    <t>Đoạn từ đất ông Nghiêm Khắc Sơn đến hết đất ông Nguyễn Chí Thân.</t>
  </si>
  <si>
    <t>1.29.12</t>
  </si>
  <si>
    <t>Đoạn từ đất bà Nguyễn Thị Hường đến hết đất ông Nguyễn Tài</t>
  </si>
  <si>
    <t>1.29.13</t>
  </si>
  <si>
    <t>Đoạn từ hết đất ông Hà Ngọc Đức vòng qua ông Đạo đến hết đất bà Lê Thị Hiệp</t>
  </si>
  <si>
    <t>1.29.14</t>
  </si>
  <si>
    <t>Đoạn từ giáp đất ông Nguyễn Hữu Tịnh đến hết đất ông Tôn Quang Tiến</t>
  </si>
  <si>
    <t>1.29.15</t>
  </si>
  <si>
    <t>Đoạn từ hết đất ông Trần Hợp qua đất ông Sỹ đến hết đất bà Đào Thị Hương</t>
  </si>
  <si>
    <t>1.29.16</t>
  </si>
  <si>
    <t>Đoạn từ đất ông Đào Lập đến đường Đào Hữu Ích (đường bà Lưu)</t>
  </si>
  <si>
    <t>1.29.17</t>
  </si>
  <si>
    <t>Đoạn từ giáp đất ông Trần Khoa qua đất ông Tống Hương, Phan Thanh ra đến hết đất ông Vũ (CA)</t>
  </si>
  <si>
    <t>1.29.18</t>
  </si>
  <si>
    <t>Các trục đường còn lại của TDP 6</t>
  </si>
  <si>
    <t>1.30</t>
  </si>
  <si>
    <t>Tổ Dân Phố 7</t>
  </si>
  <si>
    <t>1.30.1</t>
  </si>
  <si>
    <t xml:space="preserve">đường Đinh Xuân Lâm ( Đoạn từ đất nhà văn hoá TDP 7 đến giáp đất anh Thủy (Lài) </t>
  </si>
  <si>
    <t>1.30.2</t>
  </si>
  <si>
    <t>Đoạn từ đất ông Tô Lý đến hết đất ông Nguyễn Văn Bút</t>
  </si>
  <si>
    <t>1.30.3</t>
  </si>
  <si>
    <t>Đoạn từ đất ông Trần Phi Hải đến hết đất ông  giếng Rối</t>
  </si>
  <si>
    <t>1.30.4</t>
  </si>
  <si>
    <t>Đoạn từ đất ông Lê Anh Tuấn đến hết đất bà Đỗ Thị Bằng</t>
  </si>
  <si>
    <t>1.30.5</t>
  </si>
  <si>
    <t>Đoạn từ  đất bà Nhâm (ông Đường) đến hết đất ông Nguyễn Công Danh</t>
  </si>
  <si>
    <t>1.30.6</t>
  </si>
  <si>
    <t>Đoạn từ đất ông Đào Viết Lợi  đến đất ông Sửu (bà Liệu)</t>
  </si>
  <si>
    <t>1.30.7</t>
  </si>
  <si>
    <t>Đoạn từ đất bà Lê Thị Châu đến hết đất ông Dương Võ Hồng</t>
  </si>
  <si>
    <t>1.30.8</t>
  </si>
  <si>
    <t>Từ giáp đất bà Hiền qua đất bà Hiệu đến hết đất ông Nguyễn Hiến</t>
  </si>
  <si>
    <t>Từ đất ông Thái Văn Hùng qua đất Nguyễn Hữu Tạo  đến đất Bùi Quang Hải</t>
  </si>
  <si>
    <t>1.30.9</t>
  </si>
  <si>
    <t>Từ đất ông Phạm Quốc Hưng đến hết đất ông Trần Đề</t>
  </si>
  <si>
    <t>1.30.10</t>
  </si>
  <si>
    <t>Từ giáp đất bà Nguyễn Thị Tâm đến hết đất ông Bùi Quang Hải</t>
  </si>
  <si>
    <t>1.30.11</t>
  </si>
  <si>
    <t>Từ giáp đất ông Nguyễn Đình Diên đến đường Nguyễn Khắc Viện</t>
  </si>
  <si>
    <t>1.30.12</t>
  </si>
  <si>
    <t>Từ giáp đất ông Phan Duy Đức đến hết đất bà Từ Thị Hoá</t>
  </si>
  <si>
    <t>1.30.13</t>
  </si>
  <si>
    <t>Từ giáp đất ông Phan Thế Kỷ đến hết đất ông Võ Sỹ Quyền</t>
  </si>
  <si>
    <t>1.30.14</t>
  </si>
  <si>
    <t>Từ đất bà Yến đến hết đất bà Phan Thị Hằng (đường bên sân vận động)</t>
  </si>
  <si>
    <t>1.30.15</t>
  </si>
  <si>
    <t>Các trục đường còn lại của TDP 7 (khối 14 cũ)</t>
  </si>
  <si>
    <t>1.30.16</t>
  </si>
  <si>
    <t>Các trục đường còn lại của TDP 7 (khối 10 cũ)</t>
  </si>
  <si>
    <t>1.31</t>
  </si>
  <si>
    <t>Tổ Dân Phố 8</t>
  </si>
  <si>
    <t>1.31.1</t>
  </si>
  <si>
    <t>1.31.2</t>
  </si>
  <si>
    <t>Từ đất ông Nguyễn Hữu Thái vào đến đất Nguyễn Văn Khôi</t>
  </si>
  <si>
    <t>1.31.3</t>
  </si>
  <si>
    <t>Từ giáp đất ông Tứ (bà Xuân) qua đất ông Cảnh đến hết đất ông Du (bà Tiệp)</t>
  </si>
  <si>
    <t>1.31.4</t>
  </si>
  <si>
    <t>đường Nguyễn Lân ( đoạn từ đất ông Ký (bà Xuân) đến hết đất ông Ngô Thái</t>
  </si>
  <si>
    <t>1.31.5</t>
  </si>
  <si>
    <t>Từ giáp đất ông Đào Quốc Hoài đến hết đất Nguyễn Xuân Mai</t>
  </si>
  <si>
    <t>1.31.6</t>
  </si>
  <si>
    <t>Từ giáp đất ông Nguyễn Việt đến hết đất bà Nguyễn Thị Nhung</t>
  </si>
  <si>
    <t>1.31.7</t>
  </si>
  <si>
    <t>Từ giáp đất Hồ Thị Lộc đến hết đất ông Nguyễn Xuân Đức</t>
  </si>
  <si>
    <t>1.31.8</t>
  </si>
  <si>
    <t>Từ giáp đất ông Đinh Thị Hồng đến hết đất ông Nguyễn Xuân Hồng</t>
  </si>
  <si>
    <t>1.31.9</t>
  </si>
  <si>
    <t>Từ  sau đất bà Nguyễn Thị Mỵ đến hết đất ông Võ Quang Hương</t>
  </si>
  <si>
    <t>1.31.10</t>
  </si>
  <si>
    <t>1.31.11</t>
  </si>
  <si>
    <t xml:space="preserve">Từ giáp đất ông Sơn (bà Kim) đến hết đất ông Hoá </t>
  </si>
  <si>
    <t>1.31.12</t>
  </si>
  <si>
    <t>Các trục đường còn lại của TDP 8</t>
  </si>
  <si>
    <t>1.32</t>
  </si>
  <si>
    <t>Tổ Dân Phố 9</t>
  </si>
  <si>
    <t>1.32.1</t>
  </si>
  <si>
    <t>Các trục đường còn lại vùng Cồn Danh, Đông Nại</t>
  </si>
  <si>
    <t>1.32.2</t>
  </si>
  <si>
    <t>đường Lục Niên</t>
  </si>
  <si>
    <t>1.32.3</t>
  </si>
  <si>
    <t>Đoạn từ đất ông Phan Xuân Luận đến hết đất bà Lê Thị Hương</t>
  </si>
  <si>
    <t>1.32.4</t>
  </si>
  <si>
    <t>Đoạn từ đất ông Lương Luận đến hết đất ông Phùng Sinh</t>
  </si>
  <si>
    <t>1.32.5</t>
  </si>
  <si>
    <t>Đoạn từ giáp đất ông Lê Văn Thái đến hết đất ông Phan Xuân Hồng</t>
  </si>
  <si>
    <t>1.32.6</t>
  </si>
  <si>
    <t>Đoạn từ giáp đất ông Hồ Tân đến đất ông Dương Thành đến hết đất ông Nguyễn Anh Tiến</t>
  </si>
  <si>
    <t>1.32.7</t>
  </si>
  <si>
    <t>Đoạn từ giáp đất bà Đào Thị Vỵ đến hết đất ông Võ Quang Giáo</t>
  </si>
  <si>
    <t>1.32.8</t>
  </si>
  <si>
    <t>Đoạn từ giáp đất bà Hồ Thị Hòa đến đất ông Hồ Quốc Lập đến hết đất ông Trịnh Nam</t>
  </si>
  <si>
    <t>1.32.9</t>
  </si>
  <si>
    <t>Từ giáp đất ông Nguyễn Hữu Thọ đến hết đất ông Nguyễn Văn Thuyên</t>
  </si>
  <si>
    <t>1.32.10</t>
  </si>
  <si>
    <t>Đoạn từ giáp đất ông Phạm Lê Lâm đến hết đất ông Từ Đăng Hồng</t>
  </si>
  <si>
    <t>1.32.11</t>
  </si>
  <si>
    <t>Đoạn từ đất ông Phan Tài Tuệ qua  đất bà Đinh Thị Minh đến giáp đường Liên Xã</t>
  </si>
  <si>
    <t>1.32.12</t>
  </si>
  <si>
    <t>Các trục đường còn lại của khối 9</t>
  </si>
  <si>
    <t>1.33</t>
  </si>
  <si>
    <t>Tổ Dân Phố 10</t>
  </si>
  <si>
    <t>1.33.1</t>
  </si>
  <si>
    <t>Đường Nguyễn Lân (đoạn từ đất ông Đào Viết Hải đến hết đất ông Lê Quốc Văn)</t>
  </si>
  <si>
    <t>1.33.2</t>
  </si>
  <si>
    <t>đường Nguyễn Lân (đoạn từ đất ông Nguyễn Cương đến hết đất ông Lê Tương )</t>
  </si>
  <si>
    <t>1.33.3</t>
  </si>
  <si>
    <t>Từ đất ông Lương Thị Nga đến hết đất ông Nguyễn Tiến Hào (con ông Tùng)</t>
  </si>
  <si>
    <t>1.33.4</t>
  </si>
  <si>
    <t>Từ đất nhà thờ họ Nguyễn qua đất  ông Toàn đến giáp đường Nguyễn Lân</t>
  </si>
  <si>
    <t>1.33.5</t>
  </si>
  <si>
    <t>Từ giáp đất ông Nguyễn Quốc Dũng đến hết đất bà Hà (ông Đắc)</t>
  </si>
  <si>
    <t>1.33.6</t>
  </si>
  <si>
    <t>1.33.7</t>
  </si>
  <si>
    <t>Từ giáp đất ông Lương Văn Cừ đến hết đất bà Dương Thị Mận</t>
  </si>
  <si>
    <t>1.33.8</t>
  </si>
  <si>
    <t>Từ giáp đất ông Nguyễn Toàn đến hết đất ông Nguyễn Oánh</t>
  </si>
  <si>
    <t>1.33.9</t>
  </si>
  <si>
    <t>Từ đường 71 đến đường HCM (đất ông Tạo)</t>
  </si>
  <si>
    <t>1.33.10</t>
  </si>
  <si>
    <t>Đoạn từ đất ông Thái Bình vào đến đất hết ông Nguyễn An</t>
  </si>
  <si>
    <t>1.33.11</t>
  </si>
  <si>
    <t>Đoạn từ đất ông Thuần vào đến đất ông Lộc</t>
  </si>
  <si>
    <t>1.33.12</t>
  </si>
  <si>
    <t>Từ giáp đất ông Hồ Đình Việt đến hết đất ông Lương Long</t>
  </si>
  <si>
    <t>1.33.13</t>
  </si>
  <si>
    <t>Từ giáp đất bà Thuận qua đất ông Nguyễn Thái đến hết đất ông Trần Lý, ông Anh (Chánh)</t>
  </si>
  <si>
    <t>1.33.14</t>
  </si>
  <si>
    <t>Các trục đường còn lại của TDP 10</t>
  </si>
  <si>
    <t>1.34</t>
  </si>
  <si>
    <t>Tổ Dân Phố 11</t>
  </si>
  <si>
    <t>1.34.1</t>
  </si>
  <si>
    <t>Từ giáp đất ông Phan Hùng đến hết đất ông Tống Minh</t>
  </si>
  <si>
    <t>1.34.2</t>
  </si>
  <si>
    <t>Các trục đường còn lại</t>
  </si>
  <si>
    <t>1.34.3</t>
  </si>
  <si>
    <t>đoạn từ đất ông Nguyễn Văn Phượng đến đất ông Bùi Văn Quân</t>
  </si>
  <si>
    <t>1.34.4</t>
  </si>
  <si>
    <t>Từ đất bà Đào Thị Lê đến hết đất ông Lương Văn Thể</t>
  </si>
  <si>
    <t>1.34.5</t>
  </si>
  <si>
    <t>1.34.6</t>
  </si>
  <si>
    <t>Từ giáp đất ông Nguyễn Văn Cảnh qua đất ông Phạm Thế Dân đến đất giáp đất ông Trần Xuân Bình</t>
  </si>
  <si>
    <t>1.34.7</t>
  </si>
  <si>
    <t>Từ đất bà Lương Thị Thìn ( Hùng) đến hết đất ông Trần Xuân Bình</t>
  </si>
  <si>
    <t>1.34.8</t>
  </si>
  <si>
    <t>1.34.9</t>
  </si>
  <si>
    <t>Từ giáp đất ông ông Hồ Quang đến hết đất ông Nguyễn Sơn</t>
  </si>
  <si>
    <t>1.34.10</t>
  </si>
  <si>
    <t>đường Nguyễn Dung ( đoạn từ đất ông Hồ Châu qua đất ông Phạm Quang Tuấn đến đường Hồ Chí Minh</t>
  </si>
  <si>
    <t>1.34.11</t>
  </si>
  <si>
    <t>Từ bà Phương qua đất bà Bồng đến hết đất Nguyễn Khoa</t>
  </si>
  <si>
    <t>1.34.12</t>
  </si>
  <si>
    <t>Từ giáp đất ông Nguyễn Đình Cảnh đến hết đất ông Nguyễn Văn Lục</t>
  </si>
  <si>
    <t>1.34.13</t>
  </si>
  <si>
    <t>Từ giáp đất ông Hồ Đức đến hết đất bà Trần Thị Bồng</t>
  </si>
  <si>
    <t>1.34.14</t>
  </si>
  <si>
    <t>Từ đất bà Hương Trí đến giáp đất ông Trần Thanh Hải</t>
  </si>
  <si>
    <t>1.34.15</t>
  </si>
  <si>
    <t>Từ đất ông Nguyễn Anh Xuân quađất ông Hồ Nhân đến hết đất Nghiêm hào</t>
  </si>
  <si>
    <t>1.34.16</t>
  </si>
  <si>
    <t>Từ giáp đất ông Phan Sơn Hải đến hết đất bà Trần Thị Châu</t>
  </si>
  <si>
    <t>1.34.17</t>
  </si>
  <si>
    <t>Từ giáp đất ông Phan Xuân Quỳnh đến hết đất ông Phan Thanh Tuấn</t>
  </si>
  <si>
    <t>1.34.18</t>
  </si>
  <si>
    <t>Từ đất ông Nguyễn Viết Trình qua đất ông Mậu vào đến hết đất bà Hoa (Nguyễn Quang); đoạn nối tiếp vào đến hết đất bà Thảo (Lương Thuyết)</t>
  </si>
  <si>
    <t>1.34.19</t>
  </si>
  <si>
    <t>Từ giáp đất Đào ViếtTâm đến hết đất  ông Phan Xuân Định</t>
  </si>
  <si>
    <t>1.34.20</t>
  </si>
  <si>
    <t>Từ giáp đất ông Trần Văn Sinh đến hết đất bà Phan Thị Xuân</t>
  </si>
  <si>
    <t>1.34.21</t>
  </si>
  <si>
    <t>Từ đất ông Phan Văn Sỹ đến hết đất bà Tâm (Chương)</t>
  </si>
  <si>
    <t>1.34.22</t>
  </si>
  <si>
    <t>Từ giáp đất bà Phan Lân đến hết đất bà Đậu Thị Nga</t>
  </si>
  <si>
    <t>1.34.23</t>
  </si>
  <si>
    <t>Các trục đường còn lại của TDP 11</t>
  </si>
  <si>
    <t>Thị trấn Tây Sơn</t>
  </si>
  <si>
    <t>Đường Việt Lào (tính từ mốc lộ giới trở ra)</t>
  </si>
  <si>
    <t>Giáp ranh xã Sơn Tây đến hết đất ông Hòa TDP 1</t>
  </si>
  <si>
    <t>Tiếp đó đến hết đất ông Hoài TDP 2</t>
  </si>
  <si>
    <t>Tiếp đó đến ngã tư giao đường Trung Tâm</t>
  </si>
  <si>
    <t>Tiếp đó đến hết đất bà Tơ TDP  2</t>
  </si>
  <si>
    <t>Tiếp đó đến đường Cao Thắng TDP 3</t>
  </si>
  <si>
    <t>Tiếp đó đến hết đất ông Hoa TDP 3</t>
  </si>
  <si>
    <t>Tiếp đó đến Cầu Trưng</t>
  </si>
  <si>
    <t>Đường Trung Tâm</t>
  </si>
  <si>
    <t>Đoạn từ đầu đường Trung Tâm (TDP 4) đến hết đất Công ty LNDV Hương Sơn</t>
  </si>
  <si>
    <t>Tiếp đó đến Bắc mố cầu Tây Sơn</t>
  </si>
  <si>
    <t>Tiếp đó đến hết đất ông Thủy TDP 6</t>
  </si>
  <si>
    <t>Tiếp đó đến hết đất ông Hiệp TDP 6</t>
  </si>
  <si>
    <t>Tiếp đó đến giáp ranh giới xã Sơn Kim II</t>
  </si>
  <si>
    <t>Đoạn từ tiếp giáp đất ông Sơn TDP 3 đến hết đất ông Đinh Văn Báu TDP 3</t>
  </si>
  <si>
    <t>Tiếp đó đến hết đất ông Nguyễn Văn Hải TDP 4</t>
  </si>
  <si>
    <t>Tiếp đó đến hết đất ông Trần Văn Thanh TDP 4</t>
  </si>
  <si>
    <t>Tiếp đó đến hết đất ông  Cao Ban TDP 4)</t>
  </si>
  <si>
    <t>Tiếp đó đến hết đất ông Thường TDP 4</t>
  </si>
  <si>
    <t>Tiếp đó đến hết đất ông Tình TDP 4</t>
  </si>
  <si>
    <t>Tiếp đó đến hết đất ông Hải TDP 4</t>
  </si>
  <si>
    <t>Đường Bắc Ngàn Phố</t>
  </si>
  <si>
    <t xml:space="preserve">Đường Nam Ngàn Phố </t>
  </si>
  <si>
    <t xml:space="preserve"> Đường từ đất ông Linh đến đất ông Hào)</t>
  </si>
  <si>
    <t>Tiếp đó đến hết đất Nhà văn hoá TDP 6</t>
  </si>
  <si>
    <t>Tiếp đó đến đường rẽ vào nghĩa địa TDP 6</t>
  </si>
  <si>
    <t>Tiếp đó đến giáp đất bà Điệp</t>
  </si>
  <si>
    <t>Đoạn từ giáp đất ông Kỳ đến hết đất ông Hướng</t>
  </si>
  <si>
    <t>Từ đường rẽ vào đập Cây Du đến giáp Sơn Tây</t>
  </si>
  <si>
    <t>Đường Lê Thiệu Huy</t>
  </si>
  <si>
    <t>Đoạn từ giáp đất ông Tuyển TDP 2 đến hết đất bà Nguyệt</t>
  </si>
  <si>
    <t>Đoạn từ giáp đất ông Tam TDP2 đến hết đất ông Thanh TDP 2</t>
  </si>
  <si>
    <t>Tiếp đó đi qua đất ông Sơn Tổ dân phố 4 đến giáp đường Trung Tâm</t>
  </si>
  <si>
    <t>Đường Xuân Diệu</t>
  </si>
  <si>
    <t>Đoạn từ đất ông Kợp TDP 2 đến hết đất bà Hồng TDP 2</t>
  </si>
  <si>
    <t>Đoạn từ đất ông Hùng TDP 2 đến hết đất bà Dung TDP 4</t>
  </si>
  <si>
    <t>Đường Huy Cận</t>
  </si>
  <si>
    <t>Đoạn từ giáp đất ông Quang TDP 3 đến hết hết đất ông Minh  TDP 3</t>
  </si>
  <si>
    <t>Đường Hà Huy Giáp</t>
  </si>
  <si>
    <t>Đoạn từ giáp đất ông Anh TDP 3 đến hết đất ông Hoan TDP 5</t>
  </si>
  <si>
    <t>Từ đất ông Thắng đến đất ông Phùng TDP 5</t>
  </si>
  <si>
    <t>Từ đất ông Phùng TDP 5 đến hết đất ông Thân TDP 4</t>
  </si>
  <si>
    <t>Đường Lê Binh</t>
  </si>
  <si>
    <t>Đường từ giáp đất ông Khánh đến hết đất ông Luyến TDP 5 (khối 11 cũ)</t>
  </si>
  <si>
    <t>Tiếp đó đến đất ông Thái Vịnh TDP 5</t>
  </si>
  <si>
    <t>Tiếp đó đến đến hết đất ông Quế TDP 5</t>
  </si>
  <si>
    <t>Các tuyến ngõ phía bắc đường Việt Lào</t>
  </si>
  <si>
    <t>2.11.1</t>
  </si>
  <si>
    <t>Đoạn từ giáp đất ông Ngôn TDP 4 đến hết đất ông Hồ Lộc TDP 4</t>
  </si>
  <si>
    <t>2.11.2</t>
  </si>
  <si>
    <t>Đoạn từ ông Thịnh TDP 3 đền giáp đường Huy Cận</t>
  </si>
  <si>
    <t>2.11.3</t>
  </si>
  <si>
    <t>Đoạn từ giáp đất ông Dũng đến giáp đất ông Minh TDP 3</t>
  </si>
  <si>
    <t>2.11.4</t>
  </si>
  <si>
    <t>Đoạn từ giáp đất ông Thuỷ đến hết đất ông Bính TDP 2</t>
  </si>
  <si>
    <t>2.11.5</t>
  </si>
  <si>
    <t>Đoạn từ giáp đất ông Trình TDP 4 đến hết đất ông Vỹ TDP 4</t>
  </si>
  <si>
    <t>2.11.6</t>
  </si>
  <si>
    <t>Đoạn từ giáp đất ông Nhiên đến hết đất ông Đức TDP 4</t>
  </si>
  <si>
    <t>2.11.7</t>
  </si>
  <si>
    <t>Đoạn từ giáp đất bà Hiền TDP 1 đến giáp xóm Hồ Vậy xã Sơn Tây</t>
  </si>
  <si>
    <t>2.11.8</t>
  </si>
  <si>
    <t>Đoạn từ giáp đất ông Xuân TDP 1 đến hết giáp xóm Hồ Vậy xã Sơn Tây</t>
  </si>
  <si>
    <t>2.11.9</t>
  </si>
  <si>
    <t>Các khu vực trong khu tái định cư số 2 TDP3
(không tính các thửa mặt đường lớn)</t>
  </si>
  <si>
    <t>2.11.10</t>
  </si>
  <si>
    <t>Các khu vực trong khu tái định cư bến xe 
(không tính các thửa mặt đường lớn)</t>
  </si>
  <si>
    <t>2.11.11</t>
  </si>
  <si>
    <t>Lối vào từ đường Trung Tâm đến trường mầm non Tây Sơn</t>
  </si>
  <si>
    <t>2.11.12</t>
  </si>
  <si>
    <t>Đoạn từ giáp đất ông Hoàng đến đất ông Hoa TDP 3</t>
  </si>
  <si>
    <t>2.11.13</t>
  </si>
  <si>
    <t>Đoạn từ giáp đất ông Giáo đến đất ông Đường TDP 3</t>
  </si>
  <si>
    <t>2.11.14</t>
  </si>
  <si>
    <t>Đoạn từ giáp đất ông Bảy đến đất ông Hoa TDP 4</t>
  </si>
  <si>
    <t>2.11.15</t>
  </si>
  <si>
    <t>Đoạn từ giáp đất ông Lưu đến đất ông Đồng TDP 4</t>
  </si>
  <si>
    <t>2.11.16</t>
  </si>
  <si>
    <t>Đoạn từ giáp ông Thống TDP 5 đến hết đất ông Chương TDP 5</t>
  </si>
  <si>
    <t xml:space="preserve"> Các tuyến ngõ phía Nam đường Việt Lào</t>
  </si>
  <si>
    <t>2.12.1</t>
  </si>
  <si>
    <t>Đoạn từ giáp đất bà Phương ông Tình TDP 3 đến giáp bờ sông</t>
  </si>
  <si>
    <t>2.12.2</t>
  </si>
  <si>
    <t>Đoạn từ giáp đất ông Dương TDP 3 đến giáp bờ sông</t>
  </si>
  <si>
    <t>2.12.3</t>
  </si>
  <si>
    <t>Đoạn từ giáp đất ông Cường bà Hoài TDP 3 đến giáp bờ sông</t>
  </si>
  <si>
    <t>2.12.4</t>
  </si>
  <si>
    <t>Đoạn từ giáp đất bà Phượng TDP 2 đến hết đất ông Như TDP 2</t>
  </si>
  <si>
    <t>2.12.5</t>
  </si>
  <si>
    <t>Đoạn từ giáp đất ông Thức đến hết đất bà Liêm TDP 2</t>
  </si>
  <si>
    <t>2.12.6</t>
  </si>
  <si>
    <t>Đoạn từ giáp đất ông Thông TDP 2 đến hết đất bà Vân TDP 2</t>
  </si>
  <si>
    <t>2.12.7</t>
  </si>
  <si>
    <t>Đoạn từ giáp đất ông Kỳ TDP 2 đến hết đất ông Trọng</t>
  </si>
  <si>
    <t>2.12.8</t>
  </si>
  <si>
    <t>Đoạn từ giáp đất ông Oánh TDP 2 đến hết đất ông Bình</t>
  </si>
  <si>
    <t>2.12.9</t>
  </si>
  <si>
    <t>Đoạn từ giáp đất ông Thái Quý TDP 2 đến hết đất bà Huệ  TDP 2</t>
  </si>
  <si>
    <t>2.12.10</t>
  </si>
  <si>
    <t>Đoạn từ giáp đất ông Huề đến hết đất ông Dương TDP 3</t>
  </si>
  <si>
    <t>2.12.11</t>
  </si>
  <si>
    <t>Đoạn từ giáp đất ông Huấn TDP 1 đến hết đất bà Hương TDP 1</t>
  </si>
  <si>
    <t>2.12.12</t>
  </si>
  <si>
    <t>Đoạn từ đất ông Thành TDP 1 đến đất ông Cơ TDP 1</t>
  </si>
  <si>
    <t>2.12.13</t>
  </si>
  <si>
    <t>Đoạn từ giáp đất ông Phùng TDP 1 đến giáp bờ sông</t>
  </si>
  <si>
    <t>2.12.14</t>
  </si>
  <si>
    <t>Đoạn từ giáp đất bà Hiền TDP 1 đến giáp bờ sông</t>
  </si>
  <si>
    <t>2.12.15</t>
  </si>
  <si>
    <t>Đoạn từ giáp đất ông Kỷ TDP 1 đến hết đất bà Xuân TDP 1</t>
  </si>
  <si>
    <t>2.12.16</t>
  </si>
  <si>
    <t>Đoạn từ đất ông Lợi bà Hòa đến đất ông Long bà Huế</t>
  </si>
  <si>
    <t>2.12.17</t>
  </si>
  <si>
    <t>Đoạn từ giáp đất ông Nhẫn đến hết đất bà Báo</t>
  </si>
  <si>
    <t>Các vùng còn lại của tổ dân phố 1, 2, 3, 4,  6</t>
  </si>
  <si>
    <t>Vùng đồi thông thuộc các tổ dân phố 2, 4</t>
  </si>
  <si>
    <t>Các vùng còn lại của Tổ dân Phố 5</t>
  </si>
  <si>
    <t xml:space="preserve"> Các lô đất bám đường &gt; 5m trong khu dân cư mới Nhà Lay Dưới</t>
  </si>
  <si>
    <t xml:space="preserve">Đường dân cư từ đê La Giang ông Huy tổ dân phố 3 đến ngã ba đất ông Luyện tổ dân phố 2 </t>
  </si>
  <si>
    <t xml:space="preserve">Đường dân cư từ nối đường Đức Yên Tùng Ảnh (đường 2 xã Thị Trấn, Tùng Ảnh) </t>
  </si>
  <si>
    <t xml:space="preserve">Các đường còn lại trong các tổ dân phố 5, 7, 8 </t>
  </si>
  <si>
    <t>Thị trấn Nghèn (cũ)</t>
  </si>
  <si>
    <t>Đường Xô Viết Nghệ Tĩnh (Quốc lộ 1A)</t>
  </si>
  <si>
    <t>Từ nam cầu Nghèn đến tiếp giáp đường Phan Kính</t>
  </si>
  <si>
    <t>Tiếp đến tiếp giáp đường vào khối 5 (hết đất nhà ông Thịnh)</t>
  </si>
  <si>
    <t>Tiếp đến giáp đất xã Tiến Lộc</t>
  </si>
  <si>
    <t>Đường Nguyễn Tất Thành (Quốc lộ 1A)</t>
  </si>
  <si>
    <t>Từ Bắc cầu Nghèn tiếp giáp đường phía Bắc trạm Bảo vệ thực vật</t>
  </si>
  <si>
    <t>Tiếp đến hết khu dân cư của Tân Vịnh (Hết đất anh Trần Đình Tiềm)</t>
  </si>
  <si>
    <t>Tiếp đến hết đất thị trấn Nghèn</t>
  </si>
  <si>
    <t>Đường Thượng Trụ</t>
  </si>
  <si>
    <t>Từ đường Nguyễn Tất Thành đến tiếp giáp đường Võ Liêm Sơn</t>
  </si>
  <si>
    <t>Tiếp đến giáp đường quốc lộ 1A cũ</t>
  </si>
  <si>
    <t>Đường Nguyễn Thiếp (ĐT548)</t>
  </si>
  <si>
    <t>Từ đường Xô Viết Nghệ Tĩnh đến hết đất Trường PTTH Nghèn</t>
  </si>
  <si>
    <t>Tiếp đến giáp đường vào đền thờ Ngô Phúc Vạn</t>
  </si>
  <si>
    <t>Tiếp đến giáp đất nhà văn hóa xóm Phúc Xuân phía Bắc</t>
  </si>
  <si>
    <t>Tiếp đến giáp đất nhà văn hóa xóm Phúc Xuân phía Nam</t>
  </si>
  <si>
    <t>Đường Nguyễn Huy Oánh (phía Bắc)</t>
  </si>
  <si>
    <t>Đường Nguyễn Huy Oánh (phía Nam)</t>
  </si>
  <si>
    <t>Đường Bắc Sơn (Nội thị)</t>
  </si>
  <si>
    <t>Từ đường Xô Viết Nghệ Tĩnh đến tiếp giáp đường Đặng Dung</t>
  </si>
  <si>
    <t>Tiếp đến giáp đường Ngạn Sơn</t>
  </si>
  <si>
    <t>Tiếp đến giáp cầu Thuần Chân</t>
  </si>
  <si>
    <t>Đường Đặng Dung</t>
  </si>
  <si>
    <t>Từ đường Xô Viết Nghệ Tĩnh đến đường Đặng Dung</t>
  </si>
  <si>
    <t>Tiếp đến hết đất ông Hạnh khối 7</t>
  </si>
  <si>
    <t>Tiếp đến hết đất trường tiểu học Ngô Đức Kế</t>
  </si>
  <si>
    <t xml:space="preserve">Đường Phan Kính </t>
  </si>
  <si>
    <t>Từ đường Xô Viết Nghệ Tĩnh đến tiếp giáp đường Nguyễn Trung Thiên</t>
  </si>
  <si>
    <t>Tiếp đến giáp đường Xuân Diệu</t>
  </si>
  <si>
    <t xml:space="preserve">Đoạn còn lại đến giáp xã Xuân Lộc </t>
  </si>
  <si>
    <t>Từ đường Nguyễn Thiếp đến giáp đường Phan Kính</t>
  </si>
  <si>
    <t>Tiếp đến giáp đường vào nhà văn hoá Khối phố 5</t>
  </si>
  <si>
    <t>Đường Nguyễn Trung Thiên</t>
  </si>
  <si>
    <t>Đường Võ Liêm Sơn</t>
  </si>
  <si>
    <t>Từ đường Thượng trụ đến hết đất ông Dung phía Tây</t>
  </si>
  <si>
    <t>Tiếp theo đến hết đất Trạm truyền tinh</t>
  </si>
  <si>
    <t>Đường Nguyễn Huy Tự</t>
  </si>
  <si>
    <t>Đường Ngạn Sơn</t>
  </si>
  <si>
    <t>Từ đường Xô Viết Nghệ Tĩnh đến hết đất ông Hạnh khối 4</t>
  </si>
  <si>
    <t>Tiếp đến giáp đường Bắc Sơn</t>
  </si>
  <si>
    <t>Đường Nam Sơn</t>
  </si>
  <si>
    <t>Từ Đường Xô Viết Nghệ Tĩnh đến ngã tư nhà ông Dần</t>
  </si>
  <si>
    <t>Đường vào chợ Nghèn (có 2 đường)</t>
  </si>
  <si>
    <t>Từ đường Xô Viết Nghệ Tĩnh đến cổng chợ Nghèn (giáp đất chợ Nghèn)</t>
  </si>
  <si>
    <t>Từ đường Nguyễn Thiếp đến giáp đất chợ Nghèn</t>
  </si>
  <si>
    <t xml:space="preserve">Đường Ngô Phúc Vạn </t>
  </si>
  <si>
    <t>Từ đường Nguyễn Thiếp đến hết đất ông Cường khối Phúc Sơn</t>
  </si>
  <si>
    <t>Tiếp đến giáp đất anh Trường xóm Hồng Vinh</t>
  </si>
  <si>
    <t>Đường Nguyễn Huệ</t>
  </si>
  <si>
    <t>Đường Đậu Quang Lĩnh</t>
  </si>
  <si>
    <t>Đường Hà Tông Mục</t>
  </si>
  <si>
    <t>Đường Nguyễn Huy Hổ</t>
  </si>
  <si>
    <t>Đường Vũ Diệm</t>
  </si>
  <si>
    <t>Khu vực xã Đại Lộc cũ, vùng Cồn Phượng:</t>
  </si>
  <si>
    <t>Có đường ô tô tải vào được &gt; 6m</t>
  </si>
  <si>
    <t>Có đường ô tô tải vào được rộng từ 4m - 6m</t>
  </si>
  <si>
    <t>Có đường nhưng ô tô tải không vào được &lt; 4m</t>
  </si>
  <si>
    <t>Những tuyến đường còn lại thuộc  thị trấn</t>
  </si>
  <si>
    <t>Có đường ô tô tải vào được ≥8m</t>
  </si>
  <si>
    <t>Có đường ô tô tải vào được≥ 6m</t>
  </si>
  <si>
    <t>Có đường ô tô tải vào được 4m - 6m</t>
  </si>
  <si>
    <t>Có đường nhưng ô tô tải không vào được &lt;4m</t>
  </si>
  <si>
    <t>Xã Tiến Lộc (cũ)</t>
  </si>
  <si>
    <t>Đường Xô Viết Nghệ Tĩnh kéo dài</t>
  </si>
  <si>
    <t>Đoạn từ giáp thị trấn Nghèn đến hết xóm Bánh Gai (hết đất nhà anh Nhật)</t>
  </si>
  <si>
    <t>Đoạn tiếp theo đến giáp Bắc Cầu Già</t>
  </si>
  <si>
    <t>Đường Xuân Diệu kéo dài</t>
  </si>
  <si>
    <t>- Tuyến từ đường Xô Viết Nghệ Tĩnh kéo dài đến giáp đường Xuân Diệu kéo dài</t>
  </si>
  <si>
    <t>- Tiếp theo đến cống Ba Nái</t>
  </si>
  <si>
    <t xml:space="preserve">Thị trấn Đồng Lộc </t>
  </si>
  <si>
    <t>Võ Triều Chung (Quốc lộ 15A cũ)</t>
  </si>
  <si>
    <t>Từ giáp đất xã Thượng Lộc đến giáp cầu Tùng Cóc</t>
  </si>
  <si>
    <t>Tiếp đến giáp ngã ba Khiêm Ích</t>
  </si>
  <si>
    <t>Tiếp đến hết đất trường THCS Đồng Lộc</t>
  </si>
  <si>
    <t>Tiếp đến giáp ngã ba Đồng Lộc</t>
  </si>
  <si>
    <t>Tiếp đến giáp xã Mỹ Lộc</t>
  </si>
  <si>
    <t>Đường Khiêm Ích(ĐT548 cũ)</t>
  </si>
  <si>
    <t>Đoạn từ giáp Trung lộc đến giáp đường Vương Đình Nhỏ</t>
  </si>
  <si>
    <t>Tiếp đến giáp ngã ba Khiêm Ích.</t>
  </si>
  <si>
    <t xml:space="preserve">Tuyến đường Truông Kén( từ đường Võ Triều Chung đến giáp xã Mỹ Lộc) </t>
  </si>
  <si>
    <t>Tuyến từ giáp đường 24/7  đất ông Tặng đến đường Vương Đình Nhỏ)</t>
  </si>
  <si>
    <t xml:space="preserve">Tiếp đến đường từ đường Vương Đình Nhỏ đi qua TDP Nam Mỹ, Bắc Mỹ đến giáp đường Khiêm Ích </t>
  </si>
  <si>
    <t>Tuyến từ đường Vương Đình Nhỏ đến đường Khiêm Ích giáp đường 24/7(đất ông Châu)</t>
  </si>
  <si>
    <t>Đường Võ Thị Tần ,từ ngã ba Khiêm Ích đến hết đất ông Bình TDP Tùng Liên)</t>
  </si>
  <si>
    <t>Tiếp đến giáp đường Truông Kén</t>
  </si>
  <si>
    <t>Tuyến từ đường 24/7 đi qua NVH Kim Thành, Kiến Thành đến giáp Cầu Cao</t>
  </si>
  <si>
    <t>Tuyến đường Vương Đình Nhỏ đi qua Chợ huyện đến hết đất ông Thảo TDP Nam Mỹ</t>
  </si>
  <si>
    <t>Tuyến  từ giáp đường Vương Đình Nhỏ đi qua Chợ huyện đến hết đất bà Chương TDP Nam Mỹ</t>
  </si>
  <si>
    <t>Tuyến đường tránh phía đông đoạn từ đường 24/7 đến tiếp giáp Quốc lộ 15A)</t>
  </si>
  <si>
    <t>Thị trấn Lộc Hà</t>
  </si>
  <si>
    <t>Từ giáp xã Thạch Châu đến đường đi chùa Xuân Đài (cạnh sân bóng đá của thị trấn)</t>
  </si>
  <si>
    <t>Tiếp đó đến giáp xã Thạch Kim (cầu bà Thụ)</t>
  </si>
  <si>
    <t>1.1.2.1</t>
  </si>
  <si>
    <t>1.1.2.2</t>
  </si>
  <si>
    <t>Từ giáp xã Thạch Châu đến hết thị trấn Lộc Hà</t>
  </si>
  <si>
    <t>Khu vực ngã tư giao với đường cầu Trù - thị trấn Lộc Hà (bán kính 300m)</t>
  </si>
  <si>
    <t>Đoạn 1: Từ Quốc lộ 281 (đường Tỉnh lộ 547) đến cầu Chợ Mới</t>
  </si>
  <si>
    <t>Đoạn 2: Tiếp đó đến đường vào hội quán Xuân Dừa (cũ)</t>
  </si>
  <si>
    <t>Đoạn 3: Từ đường vào hội quán Xuân Dừa (cũ) đến trung tâm chính trị (ngã ba đường về nhà ông Ninh Vàng cũ)</t>
  </si>
  <si>
    <t xml:space="preserve">Đường từ nhà thờ Xuân Hải ra bãi biển Xuân Hải </t>
  </si>
  <si>
    <t xml:space="preserve"> Khu vực quy hoạch dân cư đấu giá bãi biển Xuân Hải đã xây dựng cơ sở hạ tầng</t>
  </si>
  <si>
    <t>Đường từ đường quy hoạch 45 m qua sân bóng thôn Xuân Mỹ (củ) đến ngã 3 giao đường đi Ninh Vàng</t>
  </si>
  <si>
    <t>Đường nối từ nhà thờ họ Trần Đình đi qua Hội quán thôn Phú Xuân đến Chùa Kim Quang</t>
  </si>
  <si>
    <t>Đường Dự án đi qua Hội quán thôn Phú Đông</t>
  </si>
  <si>
    <t>Đường từ Nhà thờ Đào Lâm đi qua Hội quán thôn Tân Xuân cũ đến đường cầu Trù - thị trấn Lộc Hà.</t>
  </si>
  <si>
    <t>Đường đi qua thôn Xuân Khánh</t>
  </si>
  <si>
    <t>Đường khu tái định cư thôn Yên Bình</t>
  </si>
  <si>
    <t>Đường Lối 2 khu đấu giá đường 70m</t>
  </si>
  <si>
    <t>Đường 70 m tuyến nhánh</t>
  </si>
  <si>
    <t>Đường từ Hội quán thôn Yên Bình đến đường Cầu Trù - thị trấn Lộc Hà</t>
  </si>
  <si>
    <t>Đoạn từ giáp đất xã Thạch Kim đến hết đất thị trấn Lộc Hà</t>
  </si>
  <si>
    <t>Khu quy hoạch đất cán bộ</t>
  </si>
  <si>
    <t>Độ rộng đường ≥5 m;</t>
  </si>
  <si>
    <t>Bổ sung: Tuyến đường mương cửa chùa (Phú Nghĩa - Xuân Hòa)</t>
  </si>
  <si>
    <t>Bổ sung: Đường Chân Tiên  (đường ven biển từ giáp Đại lộ Mai Hắc Đế đến giáp xã Thịnh Lộc)</t>
  </si>
  <si>
    <t>Bổ sung: Đường Phan Huy Ích (đoạn từ QL 281 cũ đến Kho bạc)</t>
  </si>
  <si>
    <t>Bổ sung: Đường Phan Huy Lê (Quốc lộ 281 (đoạn qua BHXH huyện đến đường cứu hộ cứu nạn)</t>
  </si>
  <si>
    <t>Bổ sung: Đường Phan Huân (Quốc lộ 281 (đoạn NHNN&amp;PTNT) đến đường cứu hộ cứu nạn)</t>
  </si>
  <si>
    <t>Bổ sung: Đường Đặng Đôn Phục (Quốc lộ 281 đến Trung tâm Điều dưỡng)</t>
  </si>
  <si>
    <t>Bổ sung: Đường Nguyễn Đổng Chi (QL 281 (đoạn qua quảng trường chính trị) đến đường cứu hộ cứu nạn)</t>
  </si>
  <si>
    <t>HUYỆN HƯƠNG KHÊ</t>
  </si>
  <si>
    <t>Thị trấn Hương Khê</t>
  </si>
  <si>
    <t>Đoạn I: Từ ngã 3 nối đường HCM đến Chi cục thuế (đường ngang rẽ vào Hạt đường Hồ Chí Minh)</t>
  </si>
  <si>
    <t>Đoạn II: Tiếp đó đến kênh sông Tiêm</t>
  </si>
  <si>
    <t>Đoạn III: Tiếp đó đến hết cổng làng Tổ dân phố 10 (cổng làng Nam Phố)</t>
  </si>
  <si>
    <t>Đoạn IV: Tiếp đó đến hết trạm điện 35KV</t>
  </si>
  <si>
    <t>Đoạn V: Tiếp đó đến ngã 4 Huyện đội</t>
  </si>
  <si>
    <t>Đoạn VI: Tiếp đó đến ngã 4 UBND thị trấn</t>
  </si>
  <si>
    <t>Đoạn VII: Tiếp đó đến đường ngang đường sắt (ghi bắc, đất chi cục thuế)</t>
  </si>
  <si>
    <t>Đoạn I: Từ ngã 3 nối đường Lê Hữu Trác (đất Bến xe) đến hết đất Công ty QLKT&amp;XDCT thủy lợi</t>
  </si>
  <si>
    <t>Đoạn II: Tiếp đó đến hết cung cầu Gia Phố (sau ga Hương Phố)</t>
  </si>
  <si>
    <t>Đoạn III: Tiếp đó đến ghi Nam ga Hương Phố</t>
  </si>
  <si>
    <t>Đoạn II: Tiếp đó đến ngã 5 đường Hồ Chí Minh</t>
  </si>
  <si>
    <t>Đoạn III: Tiếp đó đến ngã 3 Phú Gia</t>
  </si>
  <si>
    <t>Đoạn IV: Tiếp đó đến hết đất công ty Hoàng Anh</t>
  </si>
  <si>
    <t>Đoạn V: Tiếp đó đến ngã 3 đi xã Hương Thuỷ</t>
  </si>
  <si>
    <t>Đoạn I: Từ đường Phan Đình Phùng đến ngã 4 tiếp giáp với đường Trần Phú</t>
  </si>
  <si>
    <t>Đoạn II: Từ ngã 4 tiếp giáp đường Trần Phú đến ngã 3 nối đường Mai Hắc Đế</t>
  </si>
  <si>
    <t>Đoạn I: Từ đường Hồ Chí Minh (giáp trường tiểu học và THCS Thị trấn) đến ngã 4 nối đường Trần Phú</t>
  </si>
  <si>
    <t>Đoạn II: Từ ngã 4 nối đường Trần Phú đến ngã 3 nối đường Nguyễn Công Trứ</t>
  </si>
  <si>
    <t>Đường Nguyễn Tuy</t>
  </si>
  <si>
    <t>Đoạn từ đường Hồ Chí Minh nối đường Trần Phú (ngã 3 Trường nội trú nối đường Hồ Chí Minh)</t>
  </si>
  <si>
    <t>Đoạn từ ngã 4 Trần Phú đến ngã 3 nối đường Mai Hắc Đế</t>
  </si>
  <si>
    <t>Đoạn từ ngã 4 Trần Phú đến ngã 3 nối đường Hồ Chí Minh</t>
  </si>
  <si>
    <t>Đường Bạch Ngọc</t>
  </si>
  <si>
    <t>Đoạn I: Từ ngã 3 đường Hồ Chí Minh đến nối đường Nguyễn Huệ</t>
  </si>
  <si>
    <t>Đoạn II: Từ đường Nguyễn Huệ đến đường Mai Hắc Đế</t>
  </si>
  <si>
    <t>Đoạn I: Từ ngã 3 đường Trần Phú , đường Ngô Đăng Minh đến hết đất ông Thạch</t>
  </si>
  <si>
    <t>Đoạn II: Tiếp đó đến đường vào ( Hội quán khối 11 cũ ) Tổ dân phố 7</t>
  </si>
  <si>
    <t>Đoạn III: Tiếp đó đến ngã 3 đi đường Đặng Tất; đường Phan Đình Giót</t>
  </si>
  <si>
    <t>Đường Nguyễn Công Trứ</t>
  </si>
  <si>
    <t>Đoạn I: Từ ngã 3 đường Phan Đình Phùng đến đường Nguyễn Trung Thiên</t>
  </si>
  <si>
    <t>Đoạn II: Từ đường Nguyễn Trung Thiên đến đường Mai Phì (cạnh Khách sạn Hoàng Ngọc)</t>
  </si>
  <si>
    <t xml:space="preserve">Đoạn III: Từ đất bà Đào đến giáp đường Hồ Chí Minh (nhà thờ Tân Phương) </t>
  </si>
  <si>
    <t>Đường Mai Hắc Đế</t>
  </si>
  <si>
    <t>Đoạn I: Từ ngã 3 đường Nguyễn Du đến ngã 4 đường Phan Đình Phùng</t>
  </si>
  <si>
    <t>Đoạn II: Từ ngã 4 đường Phan Đình Phùng đến đường ngã 3 đường Mai Phì (hết đất ông Phạm Tiến Thành)</t>
  </si>
  <si>
    <t>Đoạn III: Từ ngã 3 đường Mai Phì đến ngã 3 nối đường Lý Tự Trong (đến hết đất ông Hoan)</t>
  </si>
  <si>
    <t>Đoạn IV: Từ ngã 3 nối đường Lý Tự Trọng đến ngã 4 nối đường Trần Phú</t>
  </si>
  <si>
    <t>Đoạn II: Tiếp đó đến ghi Nam ga Hương Phố</t>
  </si>
  <si>
    <t xml:space="preserve">Đoạn III: Tiếp đó đến ngã 3 nối đường Hồ Chí Minh ( đất ông Tấn) </t>
  </si>
  <si>
    <t>Đường Ngô Đăng Minh</t>
  </si>
  <si>
    <t>Đoạn I: Từ ngã 3 đường Nguyễn Du (Lò vôi cũ) đến cống khe Su</t>
  </si>
  <si>
    <t>Đoạn II: Từ cống khe Su đến ngã 3 nối đường Lê Hữu Trác</t>
  </si>
  <si>
    <t>Đường Trần Phúc Hoàn</t>
  </si>
  <si>
    <t>Đoạn I: Từ đường Hồ Chí Minh (giáp đất bà Châu) đến ngã 3 đường Cao Thắng</t>
  </si>
  <si>
    <t>Đoạn II: Từ ngã 3 đường Cao Thắng đến ngã 4 đường Tôn Tất Thuyết</t>
  </si>
  <si>
    <t xml:space="preserve">Đoạn III: Từ 4 đường Tôn Tất Thuyết đến ngã 3 đường Hàm Nghi </t>
  </si>
  <si>
    <t>Đường Hàm Nghi</t>
  </si>
  <si>
    <t>Đường Mai Phì</t>
  </si>
  <si>
    <t>Đoạn I: Từ ngã 3 đường Trần Phú đến ngã 4 đường Nguyễn Công Trứ</t>
  </si>
  <si>
    <t>Đoạn II: Từ ngã 4 đường Nguyễn Công Trứ đến ngã 3 nối đường Phan Đình Phùng</t>
  </si>
  <si>
    <t>Đường Võ Đình Cận</t>
  </si>
  <si>
    <t>Đường Hồ Văn Hoa</t>
  </si>
  <si>
    <t xml:space="preserve">Đường Đặng Tất </t>
  </si>
  <si>
    <t>Đường Phạm Đình Ban</t>
  </si>
  <si>
    <t>Đường Tôn Thất Thuyết</t>
  </si>
  <si>
    <t>Đường Trần Hữu Châu</t>
  </si>
  <si>
    <t>Các đoạn đường ngõ</t>
  </si>
  <si>
    <t>Đoạn I: Từ đường Hồ Chí Minh(cạnh trường tiểu học) đến gặp ngõ 01 đường Xuân Diệu</t>
  </si>
  <si>
    <t>Đoạn II: Từ đường Hồ Chí Minh (cạnh trường Nội trú) đến gặp đường Trần Phú</t>
  </si>
  <si>
    <t>Đường khối tổ còn lại</t>
  </si>
  <si>
    <t>Đường TDP 5 và TDP 6</t>
  </si>
  <si>
    <t>Đường TDP 1 và TDP 2</t>
  </si>
  <si>
    <t>Đường TDP 3, TDP 4 và TDP 7</t>
  </si>
  <si>
    <t>Đường TDP 9, TDP 10, TDP 11 và TDP 12</t>
  </si>
  <si>
    <t>Thị trấn Vũ Quang</t>
  </si>
  <si>
    <t>Từ Thị trấn giáp xã Đức Bồng đến đường rẽ về đập Bàu Rạy</t>
  </si>
  <si>
    <t>Tiếp theo đến hết đất nhà anh Trí</t>
  </si>
  <si>
    <t>Tiếp theo đến ngã 5 lên cơ quan UBND huyện</t>
  </si>
  <si>
    <t>Tiếp đến qua nhà ông Thương đến đường một chiều</t>
  </si>
  <si>
    <t>Tiếp theo đến phía Bắc cầu Hương Đại</t>
  </si>
  <si>
    <t>Từ đường Hồ Chí Minh đi xã Hương Quang cách 300m</t>
  </si>
  <si>
    <t>Đoạn từ giáp Sơn Thọ đến Bắc cầu Ngàn Trươi</t>
  </si>
  <si>
    <t>Đoạn từ Nam cầu Ngàn Trươi đến đường vào khách sạn Vũ Quang</t>
  </si>
  <si>
    <t>Tiếp đến giáp ngã tư  đường Hồ Chí Minh về phía Nam (cống hộp)</t>
  </si>
  <si>
    <t>Tiếp đến hết đường một chiều</t>
  </si>
  <si>
    <t>Tiếp đến hết đất thị trấn</t>
  </si>
  <si>
    <t>Trục đường từ nhà ông Thương đến khe Mù U</t>
  </si>
  <si>
    <t>Trục đường từ nhà ông Thương đi hướng Nam đến hết đất nhà ông Minh</t>
  </si>
  <si>
    <t>Tiếp đến bắc cầu Chọ Vôi</t>
  </si>
  <si>
    <t>Tiếp đến giáp đất xã Hương Minh</t>
  </si>
  <si>
    <t>Trục đường ngã 4 Thị trấn đến khe Mù U</t>
  </si>
  <si>
    <t>Trục đường ngã 4 Thị trấn đi về hướng Nam sông Ngàn Trươi</t>
  </si>
  <si>
    <t>Trục đường Tỉnh lộ 5 đến hết chợ Thị trấn cũ</t>
  </si>
  <si>
    <t>Trục đường Tỉnh lộ 5 (Kiểm lâm) ra Khu tái định cư</t>
  </si>
  <si>
    <t>Đường từ cầu Hương Đại đi bến Hạ Thuyền tổ dân phố 4</t>
  </si>
  <si>
    <t>Trục đường Tỉnh lộ 5 đến hết đất Bảo hiểm xã hội huyện</t>
  </si>
  <si>
    <t>Trục đường Tỉnh lộ 5 đến hết Khu quy hoạch đất ở Bàu Sen cạnh sân vận động</t>
  </si>
  <si>
    <t>Đường từ Tỉnh lộ 5 (đối diện chợ thị trấn) đến ngã ba giáp đất ông Hiệp</t>
  </si>
  <si>
    <t>Trục đường từ đường nội thị rộng 25m (Phòng GD) đến hết đất BHXH huyện</t>
  </si>
  <si>
    <t xml:space="preserve">Trục đường từ đường nội thị rộng 7,5 m (Chi cục Thuế) đến đất ông Vinh </t>
  </si>
  <si>
    <t>Các vị trí bám trục đường 7m -15m (Khu tái định cư áp dụng cho các hộ tái định cư(Đồng Nậy)</t>
  </si>
  <si>
    <t>Các vị trí bám trục đường 7m -15m (áp dụng cho các quy hoạch cấp đất ở còn lại)</t>
  </si>
  <si>
    <t>Các vị trí bám trục đường 7m -15m (áp dụng cho các quy hoạch tổ dân phố 4)</t>
  </si>
  <si>
    <t>Trục đường từ đập Lành đến trung tâm GDTX huyện Vũ Quang;</t>
  </si>
  <si>
    <t>Trục đường 15m từ nhà Ông Trung đến hết Khu tái định cư Đồng Nậy</t>
  </si>
  <si>
    <t>Tiếp đến đường Hồ Chí Minh</t>
  </si>
  <si>
    <t>Đường từ đường Hồ Chí Minh (ngã ba cây xăng) đến hết khách sạn Vũ Quang</t>
  </si>
  <si>
    <t>Trục đường từ đường Hồ Chí Minh đến Trung tâm GDTX huyện Vũ Quang</t>
  </si>
  <si>
    <t>Tiếp đến hết vườn nhà ông Cận</t>
  </si>
  <si>
    <t>Tiếp đến bờ sông</t>
  </si>
  <si>
    <t>Từ Tỉnh lộ 5 đến Đập Bàu Rạy</t>
  </si>
  <si>
    <t>Từ Tỉnh lộ 5 đến Đập Am</t>
  </si>
  <si>
    <t>Đường 71 cũ đoạn từ cầu Hương Đại đến cầu khe Bưởi</t>
  </si>
  <si>
    <t>Tiếp từ cầu khe Bưởi qua y tế đến hết cầu Bãi cùng</t>
  </si>
  <si>
    <t>Tiếp đến cống thoát nước giáp xã Hương Minh</t>
  </si>
  <si>
    <t>Đường từ đường Hồ Chí Minh (đất bà Diên) đến đường 71 cũ</t>
  </si>
  <si>
    <t>Trục đường Từ Khu Tái định cư Đồng Cựa đến đường Hồ Chí Minh</t>
  </si>
  <si>
    <t>Đường từ trường cấp 3 (phía trước) đến hết đất huyện đội cũ</t>
  </si>
  <si>
    <t>Trục đường Từ TTGDTX đến hết đất anh Thảo</t>
  </si>
  <si>
    <t>Đường từ ngã tư (cạnh trường cấp 3) qua hội quán TDP 4 đến ngã ba đất ông Lê Văn Thìn</t>
  </si>
  <si>
    <t>Trục đường liên xã  tránh lũ giáp Sơn Thọ sang Đức Lĩnh</t>
  </si>
  <si>
    <t>Khu vực TDP1 còn lại</t>
  </si>
  <si>
    <t>Khu vực TDP 4</t>
  </si>
  <si>
    <t>Khu vực TDP2, 3 và 5</t>
  </si>
  <si>
    <t>Khu vực TDP 6</t>
  </si>
  <si>
    <t>TP HÀ TĨNH</t>
  </si>
  <si>
    <t>Đoạn I: Từ Phan Đình Phùng đến Phan Đình Giót</t>
  </si>
  <si>
    <t>Đoạn II: Từ Phan Đình Giót đến Nguyễn Biểu</t>
  </si>
  <si>
    <t>Đoạn III: Từ Nguyễn Biểu đến Cầu Phủ</t>
  </si>
  <si>
    <t>Đoạn IV: Từ Cầu Phủ đến đường Đặng Văn Bá</t>
  </si>
  <si>
    <t>Đoạn V: Từ đường Đặng Văn Bá đến Cầu Cao</t>
  </si>
  <si>
    <t>Đoạn I: Từ đường Phan Đình Phùng đến đường Nguyễn Du</t>
  </si>
  <si>
    <t>Đoạn II: Từ đường Nguyễn Du đến kênh N1-9</t>
  </si>
  <si>
    <t>Đoạn III: Từ kênh N1-9 đến đường Hà Hoàng</t>
  </si>
  <si>
    <t>Đoạn IV: Từ đường Hà Hoàng đến Cầu Cày (hết ranh giới TP)</t>
  </si>
  <si>
    <t>Đoạn I: Từ Trần Phú đến đường Nguyễn Chí Thanh</t>
  </si>
  <si>
    <t>Đoạn II :Từ đường Nguyễn Chí Thanh đến đường Nguyễn Thiếp</t>
  </si>
  <si>
    <t>Đoạn III: Từ đường Nguyễn Thiếp đến đường Nguyễn Trung Thiên</t>
  </si>
  <si>
    <t>Đoạn I: Từ đường Trần Phú đến đường Lê Duẩn</t>
  </si>
  <si>
    <t>Đoạn II: Từ đường Lê Duẫn đến kênh N1-9</t>
  </si>
  <si>
    <t>Đoạn III: Từ kênh N1-9 đến hết phường Thạch Linh</t>
  </si>
  <si>
    <t>Đường Nguyễn Chí Thanh</t>
  </si>
  <si>
    <t>Đoạn I: Từ đường Nguyễn Tất Thành đến đường Phan Đình Phùng</t>
  </si>
  <si>
    <t>Đoạn II: Từ đường Phan Đình Phùng đến đường 26/3</t>
  </si>
  <si>
    <t>Đoạn I: Từ đường Phan Đình Phùng đến đường Đặng Dung</t>
  </si>
  <si>
    <t>Đoạn II: Từ đường Phan Đình Phùng đến đường Hải Thượng Lãn Ông</t>
  </si>
  <si>
    <t>Đoạn III: Từ đường Hải Thượng Lãn Ông đến đường Nguyễn Du</t>
  </si>
  <si>
    <t>Đoạn IV: Từ đường Nguyễn Du đến Đại lộ Xô Viết Nghệ Tĩnh</t>
  </si>
  <si>
    <t>Đoạn I: Từ đường Phan Đình Giót đến đường Nguyễn Công Trứ</t>
  </si>
  <si>
    <t>Đoạn II: Từ đường Nguyễn Công Trứ đến đường Nguyễn Chí Thanh</t>
  </si>
  <si>
    <t>Đoạn III: Từ đường Nguyễn Chí Thanh đến hết đất ngân hàng NN TPhố</t>
  </si>
  <si>
    <t>Đoạn IV: Tiếp đó đến đường Tân Bình</t>
  </si>
  <si>
    <t>Đoạn V: Từ đường Tân Bình đến Nguyễn Trung Thiên</t>
  </si>
  <si>
    <t>Từ đường Phan Đình Phùng đến đường Hà Huy Tập</t>
  </si>
  <si>
    <t>Đoạn I: Từ đường Hà Huy Tập đến giáp đất UBND phường Hà Huy Tập</t>
  </si>
  <si>
    <t>Đoạn II: Tiếp đó đến đến ngõ 144 (hết đất ông Chương)</t>
  </si>
  <si>
    <t>Đoạn III: Tiếp đó đến giáp xã Thạch Tân (huyện Thạch Hà)</t>
  </si>
  <si>
    <t>Đường Hải Thượng Lãn Ông</t>
  </si>
  <si>
    <t>Đoạn I: Từ đường Trần Phú đến đường Xuân Diệu</t>
  </si>
  <si>
    <t>Đoạn II: Từ đường Xuân Diệu đến đường Nguyễn Công Trứ</t>
  </si>
  <si>
    <t>Đoạn III: Từ đường Nguyễn Công Trứ đến đường Nguyễn Trung Thiên</t>
  </si>
  <si>
    <t>Đoạn IV: Từ đường Nguyễn Trung Thiên đến đường Mai Thúc Loan</t>
  </si>
  <si>
    <t>Từ đường Trần Phú đến đường Vũ Quang</t>
  </si>
  <si>
    <t>Đoạn I: Từ đường Trần Phú đến đường Nguyễn Công Trứ</t>
  </si>
  <si>
    <t>Đoạn II: Từ đường Nguyễn Công Trứ đến đường Nguyễn Trung Thiên</t>
  </si>
  <si>
    <t>Đoạn III: Từ đường Nguyễn Trung Thiên đến đường Mai Thúc Loan</t>
  </si>
  <si>
    <t>Đoạn I: Đường Trần Phú đến đường Nguyễn Thị Minh Khai</t>
  </si>
  <si>
    <t>Đoạn II: Từ đường Minh Khai đến kênh N1-9</t>
  </si>
  <si>
    <t>Đoạn III: Từ kênh N1-9 đến Cầu Đông</t>
  </si>
  <si>
    <t>Đoạn IV: Từ Cầu Đông đến hết phường Thạch Linh</t>
  </si>
  <si>
    <t>Đoạn I: Từ Phan Đình Phùng đến đường Nguyễn Du</t>
  </si>
  <si>
    <t xml:space="preserve">Đường Lý Tự Trọng </t>
  </si>
  <si>
    <t>Đoạn I: Từ đường Phan Đình Phùng đến đường Hải Thượng Lãn Ông</t>
  </si>
  <si>
    <t>Đoạn II: Từ đường Hải Thượng Lãn Ông đến đường Nguyễn Du</t>
  </si>
  <si>
    <t>Đoạn III: Từ đường Nguyễn Du đến Đại lộ Xô Viết Nghệ Tĩnh</t>
  </si>
  <si>
    <t xml:space="preserve">Đường Nguyễn Phan Chánh </t>
  </si>
  <si>
    <t>Đoạn I: Từ đường Nguyễn Trung Thiên đến cầu Xi Măng vào Bãi rác Văn Yên</t>
  </si>
  <si>
    <t>Đoạn II: Từ cầu Xi Măng vào Bãi rác Văn Yên đến Cống BaRa</t>
  </si>
  <si>
    <t>Đoạn III: Từ Cống BaRa đến Cầu Đò Hà</t>
  </si>
  <si>
    <t xml:space="preserve">Đường Mai Thúc Loan </t>
  </si>
  <si>
    <t>Đoạn I: Từ đường Nguyễn Trung Thiên đến đường Hải Thượng Lãn Ông</t>
  </si>
  <si>
    <t>Đoạn II: Tiếp đó đến đường Nguyễn Du</t>
  </si>
  <si>
    <t xml:space="preserve">Đoạn III: Tiếp đó đến đất ông Nguyễn Xuân Lâm (thuộc thửa đất số 797+798, tờ bản đồ số 5, xã Thạch Đồng) </t>
  </si>
  <si>
    <t xml:space="preserve">Đoạn IV: Tiếp đó đến cầu Thạch Đồng </t>
  </si>
  <si>
    <t>Đoạn I: Từ Nguyễn Biểu đến đường Lê Khôi</t>
  </si>
  <si>
    <t>Đoạn II: Từ đường Lê Khôi đến đường Hoàng Xuân Hãn</t>
  </si>
  <si>
    <t>Đoạn III: Từ đường Hoàng Xuân Hãn đến đường Hà Huy Tập</t>
  </si>
  <si>
    <t>Đường Nguyễn Hoành Từ (đường mới)</t>
  </si>
  <si>
    <t>Đoạn I: Từ đường Hà Huy Tập đến ngã ba chỉnh tuyến (hết đất ông Nguyễn Thế Hùng)</t>
  </si>
  <si>
    <t>Đoạn II: Tiếp đó đến đường Đồng Văn (đoạn thuộc phường Đại Nài)</t>
  </si>
  <si>
    <t>Đoạn III: Tiếp đó đến cầu Nủi (đoạn thuộc phường Đại Nài)</t>
  </si>
  <si>
    <t>Đường Nguyễn Hoành Từ (đoạn cũ)</t>
  </si>
  <si>
    <t>Đoạn I: Từ ngã ba chỉnh tuyến (tiếp giáp đất ông Nguyễn Thế Hùng) đến đường Đồng Văn (đoạn thuộc phường Đại Nài)</t>
  </si>
  <si>
    <t>Đoạn II: Tiếp đó đến cầu Nủi (đoạn thuộc phường Đại Nài)</t>
  </si>
  <si>
    <t>Đoạn I: Từ Đại lộ Xô Viết đến đường Đồng Môn</t>
  </si>
  <si>
    <t>Đoạn II: Từ đường Đồng Môn đến đường vào xóm Minh Tân, Liên Nhật</t>
  </si>
  <si>
    <t>Đoạn III: Từ đường vào xóm Minh Tân, xóm Liên Nhật đến Cầu Hộ Độ</t>
  </si>
  <si>
    <t>Đường Tân Bình</t>
  </si>
  <si>
    <t>Đoạn I: Từ đường Phan Đình Phùng đến đường Phan Đình Giót</t>
  </si>
  <si>
    <t>Đường Hoàng Xuân Hãn</t>
  </si>
  <si>
    <t xml:space="preserve">Đường Nguyễn Trung Thiên </t>
  </si>
  <si>
    <t>Đoạn I: Từ đường Đặng Dung đến đường Hải Thượng Lãn Ông</t>
  </si>
  <si>
    <t>Đoạn II: Từ đường Hải Thượng Lãn Ông đến đường Trung Tiết</t>
  </si>
  <si>
    <t xml:space="preserve">Đoạn III: Từ đường Trung Tiết đến đường Nguyễn Du </t>
  </si>
  <si>
    <t>Đoạn IV: Từ đường Nguyễn Du đến đường Quang Trung</t>
  </si>
  <si>
    <t>Đại lộ Xô Viết Nghệ Tĩnh (đường 70m khu đô thị bắc)</t>
  </si>
  <si>
    <t xml:space="preserve">Đường Hà Tôn Mục </t>
  </si>
  <si>
    <t>Đoạn I: Từ ngã tư Nguyễn Biểu, 26/3, Nguyễn Chí Thanh đến đường Ngô Đức Kế</t>
  </si>
  <si>
    <t>Đoạn II: Từ đường Ngô Đức Kế đến đường Phan Đình Giót</t>
  </si>
  <si>
    <t>Đường Lê Duy Điếm</t>
  </si>
  <si>
    <t>Đoạn II: Từ Hội quán Khối phố 6 đến giáp Đồng Nài</t>
  </si>
  <si>
    <t>Đoạn II: Từ hết trường tiểu học đến kênh N1-911</t>
  </si>
  <si>
    <t>Đoạn III: Từ kênh  N1911 đến kênh trạm bơm</t>
  </si>
  <si>
    <t>Đoạn IV: Từ kênh trạm bơm đến hết phường</t>
  </si>
  <si>
    <t>Đường Lê Hồng Phong</t>
  </si>
  <si>
    <t>Đường Đặng Văn Bá</t>
  </si>
  <si>
    <t>Đoạn I: Từ đường Hà Huy Tập đến hết đất UBND xã Thạch Bình</t>
  </si>
  <si>
    <t>Đoạn II: Tiếp đó đến hết đất xã Thạch Bình</t>
  </si>
  <si>
    <t>Đoạn I: từ đường Vũ Quang đến đường Hàm Nghi</t>
  </si>
  <si>
    <t>Đoạn II: tiếp đó đến hết khu nhà ở Vincom</t>
  </si>
  <si>
    <t>Đoạn III: tiếp đó đến đường Nguyễn Xí</t>
  </si>
  <si>
    <t>Đoạn IV: tiếp đó đến Nguyễn Hoành Từ</t>
  </si>
  <si>
    <t>Đoạn I: Từ đường Quang Trung đến đường Ngô Quyền</t>
  </si>
  <si>
    <t>Đoạn II: Tiếp đó đến nhà thờ Văn Hạnh</t>
  </si>
  <si>
    <t>Đường Hà Hoàng</t>
  </si>
  <si>
    <t>Đoạn I: Đoạn từ đường Trần Phú đến ngã tư Đoài Thịnh (đường về Nguyễn Du, qua trường Năng Khiếu)</t>
  </si>
  <si>
    <t>Đoạn II: Đoạn từ ngã tư xóm Đoài Thịnh đến UBND xã Thạch Trung</t>
  </si>
  <si>
    <t>Đường Nguyễn Huy Lung:</t>
  </si>
  <si>
    <t>Đoạn III: Tiếp đó đến đường Ngô Quyền</t>
  </si>
  <si>
    <t>Đường Đồng Môn</t>
  </si>
  <si>
    <t>Đường Nam Ngạn</t>
  </si>
  <si>
    <t>Đoạn I: Từ đường 26/3 đến ngõ 8 đường Nam Ngạn</t>
  </si>
  <si>
    <t>Đoạn II: Từ ngõ 8 đường Nam Ngạn đến đường vào Bãi rác</t>
  </si>
  <si>
    <t>Đường Mai Lão Bạng</t>
  </si>
  <si>
    <t>Đoạn I: Từ đường Trần Phú đến đất ông Nhì</t>
  </si>
  <si>
    <t>Đoạn II: Tiếp đó đến đất Thạch Hạ</t>
  </si>
  <si>
    <t>Đoạn III: Tiếp đó đến đường Quang Trung</t>
  </si>
  <si>
    <t>Đoạn I: Từ ngõ 1 đường Nguyễn Du đến ngõ 337 Nguyễn Du</t>
  </si>
  <si>
    <t>Đoạn II: Tiếp đến hết đất ông Luật</t>
  </si>
  <si>
    <t>Đoạn I: Từ đường Hải Thượng Lãn Ông đến đường Nguyễn Du</t>
  </si>
  <si>
    <t>Đoạn II: Từ đường Nguyễn Du đến Đại Lộ Xô Viết Nghệ Tĩnh</t>
  </si>
  <si>
    <t>Đường Trung Tiết</t>
  </si>
  <si>
    <t>Đoạn I: Từ đường Nguyễn Huy Tự đến đường Nguyễn Công Trứ</t>
  </si>
  <si>
    <t>Đoạn III: Từ khu công nghiệp đến hết đường Trung Tiết</t>
  </si>
  <si>
    <t>Đường Lâm Phước Thọ</t>
  </si>
  <si>
    <t>Đường Trần Thị Hường</t>
  </si>
  <si>
    <t>Đoạn I: Từ đường Nguyễn Huy Tự đến đường Xuân Diệu</t>
  </si>
  <si>
    <t>Đoạn II: Từ đường Xuân Diệu đến hết đường Trần Thị Hường</t>
  </si>
  <si>
    <t>Đường Lê Bá Cảnh</t>
  </si>
  <si>
    <t>Đoạn I: Từ đường Hà Huy Tập đến hết khối phố 3 phường Đại Nài</t>
  </si>
  <si>
    <t>Đoạn II: Các vị trí còn lại</t>
  </si>
  <si>
    <t>Đường Bùi Cầm Hổ</t>
  </si>
  <si>
    <t>Đoạn I: Từ đường 26/3 đến hết khối phố 7 phường Đại Nài</t>
  </si>
  <si>
    <t>Đường Nguyễn Huy Oánh (đường rộng 18m)</t>
  </si>
  <si>
    <t>Đường Sử Hy Nhan (đường rộng 15,0m)</t>
  </si>
  <si>
    <t>Đường Nguyễn Đổng Chi (đường rộng 15,0m)</t>
  </si>
  <si>
    <t>Đường Bùi Dương Lịch (đường rộng 15,0m)</t>
  </si>
  <si>
    <t>Đường Đông Lộ</t>
  </si>
  <si>
    <t>Đoạn I: Từ đường Trần Phú đến đường Phan Huy Ích</t>
  </si>
  <si>
    <t>Đoạn II: Từ đường Phan Huy Ích đến đường Lê Văn Huân</t>
  </si>
  <si>
    <t>Đường Lê Văn Huân</t>
  </si>
  <si>
    <t>Đoạn I: Có nền đường nhựa, bê tông ≥7,0m đến &lt; 12,0m</t>
  </si>
  <si>
    <t>Đoạn II: Có nền đường nhựa, bê tông ≥ 12,0m</t>
  </si>
  <si>
    <t>Đoạn I: Từ đường Nguyễn Thị Minh Khai đến giao với ngõ 23, đường Trần Phú</t>
  </si>
  <si>
    <t xml:space="preserve">Đoạn II:  Đoạn từ ngõ 23, đường Trần Phú đến ngõ 29 Trần Phú </t>
  </si>
  <si>
    <t>Đường Lê Bôi</t>
  </si>
  <si>
    <t>Từ đường Nguyễn Thị Minh Khai đến giao với ngõ 25, đường Trần Phú</t>
  </si>
  <si>
    <t xml:space="preserve">Đường Phan Huy Ích </t>
  </si>
  <si>
    <t xml:space="preserve">Đường Hồ Phi Chấn </t>
  </si>
  <si>
    <t xml:space="preserve">Từ đường Trần Phú đến đường Lê Duẩn </t>
  </si>
  <si>
    <t>Đường Ngô Quyền</t>
  </si>
  <si>
    <t>Đoạn I: Từ đường Trần Phú đến đường Mai Lão Bạng</t>
  </si>
  <si>
    <t xml:space="preserve">Đoạn II: Từ đường Mai Lão Bạng đến đường Quang Trung </t>
  </si>
  <si>
    <t>Đoạn III: Từ đường Quang Trung đến đường Đồng Môn</t>
  </si>
  <si>
    <t>Đoạn IV: Từ đường Đồng Môn đến Cầu Thạch Đồng</t>
  </si>
  <si>
    <t>Đường Ngô Đức Kế</t>
  </si>
  <si>
    <t>Đoạn I:  Đoạn từ đường Đặng Dung đến đường Hà Tôn Mục</t>
  </si>
  <si>
    <t>Đoạn II: Đoạn từ đường Hà Tôn Mục đến đường  Đồng Quế</t>
  </si>
  <si>
    <t>Đoạn III: Đoạn từ đường Đồng Quế đến đường Hà Huy Tập</t>
  </si>
  <si>
    <t>Đường Hào Thành</t>
  </si>
  <si>
    <t>Đường Nguyễn Văn Giai</t>
  </si>
  <si>
    <t>Đường Lê Quảng Chí</t>
  </si>
  <si>
    <t>Đường Hà Tông Trình</t>
  </si>
  <si>
    <t>Đường Hà Tông Chính</t>
  </si>
  <si>
    <t>Nền đường ≥ 15m</t>
  </si>
  <si>
    <t>Nền đường ≥ 12 m đến &lt;15m</t>
  </si>
  <si>
    <t>Nền đường ≥ 7 m đến &lt;12m</t>
  </si>
  <si>
    <t>Nền đường ≥ 3m đến &lt; 7m</t>
  </si>
  <si>
    <t>Đường Lê Hầu Tạo</t>
  </si>
  <si>
    <t>Cụm CN-TTCN bắc Thạch Quý</t>
  </si>
  <si>
    <t>- Các lô bám đường Trung Tiết (đoạn II)</t>
  </si>
  <si>
    <t>- Các lô bám đường 15m trong cụm CN</t>
  </si>
  <si>
    <t>Cụm CN-TTCN Thạch Đồng</t>
  </si>
  <si>
    <t>- Các lô bám đường Mai Thúc Loan</t>
  </si>
  <si>
    <t>Đường Đào Tấn</t>
  </si>
  <si>
    <t>Đường Trường Chinh</t>
  </si>
  <si>
    <t>Đường Mạc Đỉnh Chi</t>
  </si>
  <si>
    <t>Đường Lê Quý Đôn</t>
  </si>
  <si>
    <t>Đường Phan Bội Châu</t>
  </si>
  <si>
    <t>Đoạn I: Đoạn từ đường Nam Ngạn (cầu Vồng) đến đường Nguyễn Biên</t>
  </si>
  <si>
    <t>Đoạn II: Tiếp đó đến đường Lê Duy Năng</t>
  </si>
  <si>
    <t>Đường Lê Duy Năng</t>
  </si>
  <si>
    <t>Đoạn I: Đoạn từ đường Hà Huy Tập đến hết đất khối phố 3</t>
  </si>
  <si>
    <t>Đoạn II: Tiếp đó đến đê Tả Phủ</t>
  </si>
  <si>
    <t>Đường Kinh Thượng</t>
  </si>
  <si>
    <t>Đoạn I: Từ đường đường Mai Thúc Loan đến hết đất nhà văn hóa thôn Trung Hưng</t>
  </si>
  <si>
    <t>Đoạn II: Tiếp đó đến sông Lào Cái</t>
  </si>
  <si>
    <t>Phường Bắc Hà</t>
  </si>
  <si>
    <t>Đường nhựa, đường bê tông có nền đường ≥ 7m đến &lt;12m</t>
  </si>
  <si>
    <t>Đường nhựa, đường bê tông có nền đường ≥ 5m đến &lt; 7m</t>
  </si>
  <si>
    <t>Đường cấp phối, đường đất có nền đường ≥ 3m đến &lt; 7m</t>
  </si>
  <si>
    <t>Có đường &lt; 03m hoặc chưa có đường</t>
  </si>
  <si>
    <t>Phường Trần Phú</t>
  </si>
  <si>
    <t>Đường nhựa, đường bê tông có nền đường ≥ 15 m</t>
  </si>
  <si>
    <t>Đường nhựa, đường bê tông có nền đường ≥ 12 m đến &lt;15m</t>
  </si>
  <si>
    <t>Đường nhựa, đường bê tông có nền đường ≥ 7 m đến &lt;12m</t>
  </si>
  <si>
    <t>Đường nhựa, đường bê tông có nền đường ≥ 3m đến &lt; 5m</t>
  </si>
  <si>
    <t>Khu đô thị 02 bên đường bao phía Tây thuộc phường Trần Phú và khu quy hoạch phía Đông kênh N1-9 thuộc phường Trần Phú ( Các lô đất bám đường nhựa rộng 9m, 10m và 12m)</t>
  </si>
  <si>
    <t>Phường Nam Hà</t>
  </si>
  <si>
    <t>Đối với khu vực trung tâm (Giới hạn bởi các đường Hà Huy Tập, Phan Đình Phùng,  Nguyễn Công Trứ, Nguyễn Chí Thanh, Nguyễn Biểu (bao gồm các tổ dân phố: 2,3,5,6,7,8,9, trừ các vị trí bám đường có tên)</t>
  </si>
  <si>
    <t>Đường nhựa, đường bê tông có nền đường ≥ 18 m</t>
  </si>
  <si>
    <t>Đường nhựa, đường bê tông có nền đường ≥ 15 m đến &lt;18m</t>
  </si>
  <si>
    <t xml:space="preserve">Đường nhựa, đường bê tông có nền đường ≥ 12 m đến &lt;15m </t>
  </si>
  <si>
    <t xml:space="preserve">Đường nhựa, đường bê tông có nền đường ≥ 6 m đến &lt;12m </t>
  </si>
  <si>
    <t>Đối với khu vực tổ dân phố 1, phường Nam Hà (Bao gồm: Tổ dân phố 1 và tổ dân phố 10 cũ)</t>
  </si>
  <si>
    <t xml:space="preserve">Đường nhựa, đường bê tông có nền đường ≥ 15 m đến &lt;18m </t>
  </si>
  <si>
    <t>Các vị trí đường chưa có tên còn lại của phường Nam Hà</t>
  </si>
  <si>
    <t>Đường nhựa, đường bê tông có nền đường ≥ 3m đến &lt;7m</t>
  </si>
  <si>
    <t>Đường cấp phối, đường đất có nền đường ≥ 12 m</t>
  </si>
  <si>
    <t>Đường cấp phối, đường đất có nền đường ≥ 7m đến &lt; 12 m</t>
  </si>
  <si>
    <t>Đường cấp phối, đường đất có nền đường ≥ 3m đến &lt;7m</t>
  </si>
  <si>
    <t>Có đường &lt; 3m hoặc chưa có đường</t>
  </si>
  <si>
    <t>Phường Nguyễn Du</t>
  </si>
  <si>
    <t>Đường nhựa, đường bê tông có nền đường ≥ 18m</t>
  </si>
  <si>
    <t>Khối phố 1,2,3,6</t>
  </si>
  <si>
    <t>Khối phố 7,8</t>
  </si>
  <si>
    <t>Đường nhựa, đường bê tông có nền đường ≥ 3m đến &lt; 7m</t>
  </si>
  <si>
    <t>Khối phố 1,2,3</t>
  </si>
  <si>
    <t>Khối phố 6,7,8</t>
  </si>
  <si>
    <t>Đường cấp phối, đường đất có nền đường ≥ 7m đến &lt; 12,5m</t>
  </si>
  <si>
    <t>Khối phố 6</t>
  </si>
  <si>
    <t>Các tuyến đường quy hoạch rộng 12,5m tại khối phố 1,2,3</t>
  </si>
  <si>
    <t>Đường nhựa 18m trong khu đô thị Bắc (phía sau Công an Thành phố)</t>
  </si>
  <si>
    <t xml:space="preserve">Hạ tầng khu dân cư Phía đông đường Nguyễn Huy Tự: </t>
  </si>
  <si>
    <t>Các lô đất bám đường nhựa ≥ 18m</t>
  </si>
  <si>
    <t xml:space="preserve">Các lô đất bám đường nhựa rộng 12m </t>
  </si>
  <si>
    <t>Đường quy hoạch rộng 18,5m tại khu Quy hoạch tái định cư BCH QS thành phố</t>
  </si>
  <si>
    <t>Đường quy hoạch rộng 12m tại khu Quy hoạch tái định cư BCH QS thành phố</t>
  </si>
  <si>
    <t xml:space="preserve">Đường nhựa, đường bê tông có nền đường 15m khu đô thị phía bắc </t>
  </si>
  <si>
    <t>Phường Tân Giang</t>
  </si>
  <si>
    <t xml:space="preserve">Hai bên đường Hải Thượng Lãn Ông (Đoạn IV: Từ đường Nguyễn Trung Thiên đến đường Mai Thúc Loan): </t>
  </si>
  <si>
    <t xml:space="preserve">Các lô đất bám đường nhựa rộng 15m </t>
  </si>
  <si>
    <t>Ngõ 3 đường Nguyễn Chí Thanh (băng qua công ty TMDV chế biến gỗ Hào Quang)</t>
  </si>
  <si>
    <t>Phường Thạch Linh</t>
  </si>
  <si>
    <t>Khối phố Vĩnh Hòa</t>
  </si>
  <si>
    <t>Đường cấp phối, đường đất có nền đường ≥ 7m  đến &lt; 12 m</t>
  </si>
  <si>
    <t>6.1.9</t>
  </si>
  <si>
    <t>Khối phố Tuy Hòa</t>
  </si>
  <si>
    <t>Khối phố Nam Tiến, Hợp Tiến, Bắc Tiến, Yên Đồng, Đại Đồng, Nhật Tân, Tân Tiến</t>
  </si>
  <si>
    <t>6.3.4</t>
  </si>
  <si>
    <t>6.3.5</t>
  </si>
  <si>
    <t>6.3.6</t>
  </si>
  <si>
    <t>6.3.7</t>
  </si>
  <si>
    <t>6.3.8</t>
  </si>
  <si>
    <t>6.3.9</t>
  </si>
  <si>
    <t>Khối phố Linh Tiến</t>
  </si>
  <si>
    <t>6.4.1</t>
  </si>
  <si>
    <t>6.4.2</t>
  </si>
  <si>
    <t>6.4.3</t>
  </si>
  <si>
    <t>6.4.4</t>
  </si>
  <si>
    <t>6.4.5</t>
  </si>
  <si>
    <t>6.4.6</t>
  </si>
  <si>
    <t>6.4.7</t>
  </si>
  <si>
    <t>6.4.8</t>
  </si>
  <si>
    <t>6.4.9</t>
  </si>
  <si>
    <t>Khối phố Linh Tân</t>
  </si>
  <si>
    <t>6.5.1</t>
  </si>
  <si>
    <t>6.5.2</t>
  </si>
  <si>
    <t>6.5.3</t>
  </si>
  <si>
    <t>6.5.4</t>
  </si>
  <si>
    <t>6.5.5</t>
  </si>
  <si>
    <t>6.5.6</t>
  </si>
  <si>
    <t>6.5.7</t>
  </si>
  <si>
    <t>6.5.8</t>
  </si>
  <si>
    <t>6.5.9</t>
  </si>
  <si>
    <t>Khối phố Hòa Linh</t>
  </si>
  <si>
    <t>6.6.1</t>
  </si>
  <si>
    <t>6.6.2</t>
  </si>
  <si>
    <t>6.6.3</t>
  </si>
  <si>
    <t>6.6.4</t>
  </si>
  <si>
    <t>6.6.5</t>
  </si>
  <si>
    <t>6.6.6</t>
  </si>
  <si>
    <t>6.6.7</t>
  </si>
  <si>
    <t>6.6.8</t>
  </si>
  <si>
    <t>6.6.9</t>
  </si>
  <si>
    <t>6.6.10</t>
  </si>
  <si>
    <t>Đường tránh Quốc lộ 1A: Đoạn đi qua phường Thạch Linh</t>
  </si>
  <si>
    <t>Phường Thạch Quý</t>
  </si>
  <si>
    <t>7.1.3</t>
  </si>
  <si>
    <t>7.1.4</t>
  </si>
  <si>
    <t>7.1.5</t>
  </si>
  <si>
    <t>7.1.6</t>
  </si>
  <si>
    <t>7.1.7</t>
  </si>
  <si>
    <t>7.1.8</t>
  </si>
  <si>
    <t>7.1.9</t>
  </si>
  <si>
    <t>7.2.4</t>
  </si>
  <si>
    <t>7.2.5</t>
  </si>
  <si>
    <t>7.2.6</t>
  </si>
  <si>
    <t>7.2.7</t>
  </si>
  <si>
    <t>7.2.8</t>
  </si>
  <si>
    <t>7.2.9</t>
  </si>
  <si>
    <t>7.3.1</t>
  </si>
  <si>
    <t>7.3.2</t>
  </si>
  <si>
    <t>7.3.3</t>
  </si>
  <si>
    <t>7.3.4</t>
  </si>
  <si>
    <t>7.3.5</t>
  </si>
  <si>
    <t>7.3.6</t>
  </si>
  <si>
    <t>7.3.7</t>
  </si>
  <si>
    <t>7.3.8</t>
  </si>
  <si>
    <t>7.3.9</t>
  </si>
  <si>
    <t>7.3.10</t>
  </si>
  <si>
    <t>Vùng dân cư dưới làng Đông Quý, vùng dân cư 2 bên đường từ Cống Đập đến Đồng Chăm khối phố Tiền Tiến có đường nhựa, đường bê tông có nền đường ≥ 03m đến &lt; 07m</t>
  </si>
  <si>
    <t>7.3.11</t>
  </si>
  <si>
    <t xml:space="preserve">Khu dân cư Đồng Trọt: </t>
  </si>
  <si>
    <t xml:space="preserve"> - Các lô đất bám đường nhựa rộng 15m</t>
  </si>
  <si>
    <t xml:space="preserve"> - Các lô đất bám đường nhựa rộng 12m</t>
  </si>
  <si>
    <t>7.3.12</t>
  </si>
  <si>
    <t>Phường Đại Nài</t>
  </si>
  <si>
    <t>có đường &lt; 3m hoặc chưa có đường</t>
  </si>
  <si>
    <t>Phường Văn Yên</t>
  </si>
  <si>
    <t>Khối phố Tây Yên</t>
  </si>
  <si>
    <t>Đường nhựa, đường bê tông có nền đường ≥ 15m đến &lt;18m</t>
  </si>
  <si>
    <t>Đường nhựa, đường bê tông có nền đường ≥ 12m đến &lt;15m</t>
  </si>
  <si>
    <t>Đường nhựa, đường bê tông có nền đường ≥ 5m đến &lt;7m</t>
  </si>
  <si>
    <t>Đường nhựa, đường bê tông có nền đường ≥ 3m đến &lt;5m</t>
  </si>
  <si>
    <t>Đường cấp phối, đường đất có nền đường ≥ 12m</t>
  </si>
  <si>
    <t>Đường cấp phối, đường đất có nền đường ≥ 7m đến &lt; 12m</t>
  </si>
  <si>
    <t>9.1.10</t>
  </si>
  <si>
    <t>Khối phố Tân Yên</t>
  </si>
  <si>
    <t xml:space="preserve">Đường nhựa, đường bê tông có nền đường ≥ 15m đến &lt;18m </t>
  </si>
  <si>
    <t>9.2.5</t>
  </si>
  <si>
    <t>9.2.6</t>
  </si>
  <si>
    <t>9.2.7</t>
  </si>
  <si>
    <t>9.2.8</t>
  </si>
  <si>
    <t>9.2.9</t>
  </si>
  <si>
    <t>9.2.10</t>
  </si>
  <si>
    <t>Khối phố Hòa Bình</t>
  </si>
  <si>
    <t>9.3.1</t>
  </si>
  <si>
    <t>9.3.2</t>
  </si>
  <si>
    <t>9.3.3</t>
  </si>
  <si>
    <t>9.3.4</t>
  </si>
  <si>
    <t>9.3.5</t>
  </si>
  <si>
    <t>9.3.6</t>
  </si>
  <si>
    <t>9.3.7</t>
  </si>
  <si>
    <t>9.3.8</t>
  </si>
  <si>
    <t>9.3.9</t>
  </si>
  <si>
    <t>9.3.10</t>
  </si>
  <si>
    <t>Khối phố Văn Thịnh</t>
  </si>
  <si>
    <t>9.4.1</t>
  </si>
  <si>
    <t>9.4.2</t>
  </si>
  <si>
    <t>9.4.3</t>
  </si>
  <si>
    <t>9.4.4</t>
  </si>
  <si>
    <t>9.4.5</t>
  </si>
  <si>
    <t>9.4.6</t>
  </si>
  <si>
    <t>9.4.7</t>
  </si>
  <si>
    <t>9.4.8</t>
  </si>
  <si>
    <t>9.4.9</t>
  </si>
  <si>
    <t>9.4.10</t>
  </si>
  <si>
    <t>Khối phố Văn Phúc</t>
  </si>
  <si>
    <t>9.5.1</t>
  </si>
  <si>
    <t>9.5.2</t>
  </si>
  <si>
    <t>9.5.3</t>
  </si>
  <si>
    <t>9.5.4</t>
  </si>
  <si>
    <t>9.5.5</t>
  </si>
  <si>
    <t>9.5.6</t>
  </si>
  <si>
    <t>9.5.7</t>
  </si>
  <si>
    <t>9.5.8</t>
  </si>
  <si>
    <t>9.5.9</t>
  </si>
  <si>
    <t>9.5.10</t>
  </si>
  <si>
    <t>9.5.11</t>
  </si>
  <si>
    <t>Vùng Quy hoạch Đồng Leo:</t>
  </si>
  <si>
    <t>Phường Hà Huy Tập</t>
  </si>
  <si>
    <t>Khu vực tái định cư Vị trí 2</t>
  </si>
  <si>
    <t>Đường nhựa, đường bê tông có nền đường &gt;=15m đến &lt;18m</t>
  </si>
  <si>
    <t>Đường nhựa, đường bê tông có nền đường &gt;=12m đến &lt;15m</t>
  </si>
  <si>
    <t>Khu vực tái định cư đối diện trường Lê Văn Thiêm</t>
  </si>
  <si>
    <t>Các khu vực còn lại</t>
  </si>
  <si>
    <t>Đường nhựa, đường bê tông có nền đường ≥ 7 đến &lt;12m</t>
  </si>
  <si>
    <t>Đường nhựa, đường bê tông có nền đường ≥3m đến &lt;7m</t>
  </si>
  <si>
    <t>Đường nhựa, đường bê tông có nền đường &lt;3m</t>
  </si>
  <si>
    <t>Khu Tái Định Cư Vin Com 1</t>
  </si>
  <si>
    <t>Hạ Tầng Khu Dân Cư TDP6</t>
  </si>
  <si>
    <t>Hạ Tầng Khu Dân Cư TDP7</t>
  </si>
  <si>
    <t>Hạ Tầng Khu Dân Cư TDP4,7</t>
  </si>
  <si>
    <t>Hạ Tầng Khu Dân Cư Bàu Rạ</t>
  </si>
  <si>
    <t>Xã Thạch Bình</t>
  </si>
  <si>
    <t>Các xóm Bình Minh, Bình Lý, Bình Yên</t>
  </si>
  <si>
    <t>Đường nhựa, đường bê tông có nền đường ≥15m đến &lt; 18m</t>
  </si>
  <si>
    <t>Đường nhựa, đường bê tông có nền đường ≥ 12m đến &lt; 15m</t>
  </si>
  <si>
    <t>Đường nhựa, đường bê tông có nền đường ≥ 7m đến &lt; 12m</t>
  </si>
  <si>
    <t>Đường cấp phối, đường đất có nền đường ≥ 7m đến &lt;12 m</t>
  </si>
  <si>
    <t>Các xóm Đông Nam, Tây Bắc</t>
  </si>
  <si>
    <t>Xóm Mới</t>
  </si>
  <si>
    <t>Đê Hữu Phủ (Đường bê tông rộng 6,0m)</t>
  </si>
  <si>
    <t xml:space="preserve">Đường nhựa, đường bê tông có nền đường ≥ 7m </t>
  </si>
  <si>
    <t xml:space="preserve">Đường cấp phối, đường đất có nền đường ≥7m </t>
  </si>
  <si>
    <t>Xã Thạch Trung</t>
  </si>
  <si>
    <t>Đường cấp phối, đường đất có nền đường  ≥ 7m đến &lt;12 m</t>
  </si>
  <si>
    <t xml:space="preserve">Khu dân cư Đội Thao:  </t>
  </si>
  <si>
    <t>- Các lô đất bám đường nhựa rộng 18m</t>
  </si>
  <si>
    <t>- Các lô đất bám đường nhựa rộng 15m</t>
  </si>
  <si>
    <t>13.1.1</t>
  </si>
  <si>
    <t>Xóm Thanh Tiến, xóm Trung Tiến</t>
  </si>
  <si>
    <t>13.1.2</t>
  </si>
  <si>
    <t>Xóm Quyết Tiến, xóm Tiền Tiến</t>
  </si>
  <si>
    <t>13.2.1</t>
  </si>
  <si>
    <t>13.2.2</t>
  </si>
  <si>
    <t>Xóm Thắng Lợi</t>
  </si>
  <si>
    <t>13.2.3</t>
  </si>
  <si>
    <t>Khu dân cư Đội Quang, xóm Hoà Bình</t>
  </si>
  <si>
    <t>Xã Thạch Hưng</t>
  </si>
  <si>
    <t xml:space="preserve"> Các xóm Bình, xóm Hòa</t>
  </si>
  <si>
    <t>Đường nhựa, đường bê tông có nền đường ≥ 15m đến &lt; 18m</t>
  </si>
  <si>
    <t>Các xóm Kinh Nam, Trung Hưng, Thúy Hội</t>
  </si>
  <si>
    <t>Xóm Tiến Hưng</t>
  </si>
  <si>
    <t xml:space="preserve">Khu dân cư đường Nguyễn Du kéo dài:  </t>
  </si>
  <si>
    <t xml:space="preserve"> - Diện tích đất ở liền kề bám trục đường ≥ 18m </t>
  </si>
  <si>
    <t xml:space="preserve"> - Diện tích đất ở liền kề bám trục đường ≥ 13,5m</t>
  </si>
  <si>
    <t>Xã Thạch Hạ</t>
  </si>
  <si>
    <t>Xóm Tân Học, Minh Tiến</t>
  </si>
  <si>
    <t>Xóm Liên Nhật, Minh Tân, Minh Lộc, Liên Thanh, Liên Hà, Xóm Hạ</t>
  </si>
  <si>
    <t>Xóm Trung</t>
  </si>
  <si>
    <t>Đường cấp phối, đường đất có nền đường ≥ 7m &lt; 12m</t>
  </si>
  <si>
    <t>Xóm Thượng, Đông Đoài , Minh Yên</t>
  </si>
  <si>
    <r>
      <rPr>
        <b/>
        <sz val="10"/>
        <rFont val="Times New Roman"/>
        <family val="1"/>
      </rPr>
      <t>Đường Quang - Trung - Thịnh (Quốc Lộ 8C):</t>
    </r>
    <r>
      <rPr>
        <sz val="10"/>
        <rFont val="Times New Roman"/>
        <family val="1"/>
      </rPr>
      <t xml:space="preserve"> Đoạn từ Cầu Mỹ Thịnh đến ranh giới xã An Hòa Thịnh; Sơn Ninh</t>
    </r>
  </si>
  <si>
    <r>
      <t xml:space="preserve">Đường An - Lễ (HL - 13): </t>
    </r>
    <r>
      <rPr>
        <sz val="10"/>
        <rFont val="Times New Roman"/>
        <family val="1"/>
      </rPr>
      <t>Đoạn thuộc địa phận xã Sơn An (cũ)</t>
    </r>
  </si>
  <si>
    <r>
      <rPr>
        <b/>
        <sz val="10"/>
        <rFont val="Times New Roman"/>
        <family val="1"/>
      </rPr>
      <t>Đường An - Tiến (đường huyện lộ)</t>
    </r>
    <r>
      <rPr>
        <sz val="10"/>
        <rFont val="Times New Roman"/>
        <family val="1"/>
      </rPr>
      <t>: Đoạn thuộc địa phận xã Sơn An (cũ)</t>
    </r>
  </si>
  <si>
    <r>
      <t>Từ hết đất ông Bàng đến hết Nhà văn hóa thôn Yên Thịnh;</t>
    </r>
    <r>
      <rPr>
        <i/>
        <sz val="10"/>
        <rFont val="Times New Roman"/>
        <family val="1"/>
      </rPr>
      <t xml:space="preserve"> </t>
    </r>
    <r>
      <rPr>
        <b/>
        <i/>
        <sz val="10"/>
        <rFont val="Times New Roman"/>
        <family val="1"/>
      </rPr>
      <t xml:space="preserve">Điều chỉnh thành: </t>
    </r>
  </si>
  <si>
    <r>
      <rPr>
        <b/>
        <i/>
        <sz val="10"/>
        <rFont val="Times New Roman"/>
        <family val="1"/>
      </rPr>
      <t xml:space="preserve">Bỏ: </t>
    </r>
    <r>
      <rPr>
        <sz val="10"/>
        <rFont val="Times New Roman"/>
        <family val="1"/>
      </rPr>
      <t>Tiếp đó đến ngã ba chợ đón</t>
    </r>
  </si>
  <si>
    <r>
      <t xml:space="preserve">Đoạn từ Ngã tư đất ông Trần Đình Công đến đường 8B; </t>
    </r>
    <r>
      <rPr>
        <b/>
        <i/>
        <sz val="10"/>
        <rFont val="Times New Roman"/>
        <family val="1"/>
      </rPr>
      <t>Điều chỉnh thành:</t>
    </r>
  </si>
  <si>
    <r>
      <rPr>
        <b/>
        <i/>
        <sz val="10"/>
        <rFont val="Times New Roman"/>
        <family val="1"/>
      </rPr>
      <t>Bổ Sung:</t>
    </r>
    <r>
      <rPr>
        <b/>
        <sz val="10"/>
        <rFont val="Times New Roman"/>
        <family val="1"/>
      </rPr>
      <t xml:space="preserve"> Đê Tân Long : </t>
    </r>
    <r>
      <rPr>
        <sz val="10"/>
        <rFont val="Times New Roman"/>
        <family val="1"/>
      </rPr>
      <t>Từ Trùa Chọ cho đến đường HL8B</t>
    </r>
  </si>
  <si>
    <r>
      <rPr>
        <b/>
        <i/>
        <sz val="10"/>
        <rFont val="Times New Roman"/>
        <family val="1"/>
      </rPr>
      <t>Bổ Sung:</t>
    </r>
    <r>
      <rPr>
        <b/>
        <sz val="10"/>
        <rFont val="Times New Roman"/>
        <family val="1"/>
      </rPr>
      <t xml:space="preserve"> </t>
    </r>
    <r>
      <rPr>
        <sz val="10"/>
        <rFont val="Times New Roman"/>
        <family val="1"/>
      </rPr>
      <t>Từ đường HL8B Vòng qua cầu Gạo, qua ông Quyền đến HL8B</t>
    </r>
  </si>
  <si>
    <r>
      <rPr>
        <b/>
        <i/>
        <sz val="10"/>
        <rFont val="Times New Roman"/>
        <family val="1"/>
      </rPr>
      <t>Bổ Sung:</t>
    </r>
    <r>
      <rPr>
        <b/>
        <sz val="10"/>
        <rFont val="Times New Roman"/>
        <family val="1"/>
      </rPr>
      <t xml:space="preserve"> </t>
    </r>
    <r>
      <rPr>
        <sz val="10"/>
        <rFont val="Times New Roman"/>
        <family val="1"/>
      </rPr>
      <t>Từ cầu Chui thôn Đình đến cầu Máng</t>
    </r>
  </si>
  <si>
    <r>
      <rPr>
        <b/>
        <i/>
        <sz val="10"/>
        <rFont val="Times New Roman"/>
        <family val="1"/>
      </rPr>
      <t>Bổ Sung:</t>
    </r>
    <r>
      <rPr>
        <b/>
        <sz val="10"/>
        <rFont val="Times New Roman"/>
        <family val="1"/>
      </rPr>
      <t xml:space="preserve"> </t>
    </r>
    <r>
      <rPr>
        <sz val="10"/>
        <rFont val="Times New Roman"/>
        <family val="1"/>
      </rPr>
      <t>Từ ngã 3 ông Mạnh đến ranh giới xã Sơn Bình ( hết đất Văn Đình Việt)</t>
    </r>
  </si>
  <si>
    <r>
      <t xml:space="preserve">Đoạn từ cổng trường tiểu học đến Cây Chanh. </t>
    </r>
    <r>
      <rPr>
        <b/>
        <i/>
        <sz val="10"/>
        <rFont val="Times New Roman"/>
        <family val="1"/>
      </rPr>
      <t xml:space="preserve">Điều chỉnh thành: </t>
    </r>
  </si>
  <si>
    <r>
      <t xml:space="preserve">Đoạn từ đất Hồ Phú thôn 4 đến Cầu Ngã hai. </t>
    </r>
    <r>
      <rPr>
        <b/>
        <i/>
        <sz val="10"/>
        <rFont val="Times New Roman"/>
        <family val="1"/>
      </rPr>
      <t>Điều chỉnh thành:</t>
    </r>
  </si>
  <si>
    <r>
      <t>Đoạn từ ngã 2 đến hết đất ông Hà Hạnh thôn Tượng Sơn</t>
    </r>
    <r>
      <rPr>
        <b/>
        <i/>
        <sz val="10"/>
        <rFont val="Times New Roman"/>
        <family val="1"/>
      </rPr>
      <t>, điều chỉnh thành:</t>
    </r>
  </si>
  <si>
    <r>
      <t xml:space="preserve">Đoạn từ ngã 2 đến hết vườn ông Nguyễn Oánh thôn Bình Sơn, </t>
    </r>
    <r>
      <rPr>
        <b/>
        <i/>
        <sz val="10"/>
        <rFont val="Times New Roman"/>
        <family val="1"/>
      </rPr>
      <t xml:space="preserve">điều chỉnh thành: </t>
    </r>
  </si>
  <si>
    <t>Đoạn 1: Từ ngã 4 nhà văn hóa thôn Quang Thủy vào đến hết đất bà Phan Thị Thuận, thôn Quang Thủy</t>
  </si>
  <si>
    <t>Các trục đường  thôn Quang Thủy có độ rộng &gt;3m</t>
  </si>
  <si>
    <t>Các trục đường thôn Tân Sơn, thôn Đồng Sơn có độ rộng &gt;3m</t>
  </si>
  <si>
    <t>Các trục đường còn lại thôn Tân Sơn, thôn Đồng Sơn có độ rộng &lt;3m</t>
  </si>
  <si>
    <r>
      <rPr>
        <b/>
        <i/>
        <sz val="10"/>
        <rFont val="Times New Roman"/>
        <family val="1"/>
      </rPr>
      <t>Bổ Sung:</t>
    </r>
    <r>
      <rPr>
        <sz val="10"/>
        <rFont val="Times New Roman"/>
        <family val="1"/>
      </rPr>
      <t xml:space="preserve"> Từ Cầu Bùng đến đất ông Nhân thôn 2</t>
    </r>
  </si>
  <si>
    <r>
      <rPr>
        <b/>
        <i/>
        <sz val="10"/>
        <rFont val="Times New Roman"/>
        <family val="1"/>
      </rPr>
      <t xml:space="preserve">Bỏ: </t>
    </r>
    <r>
      <rPr>
        <sz val="10"/>
        <rFont val="Times New Roman"/>
        <family val="1"/>
      </rPr>
      <t>Đoạn từ hội quán thôn Cao Sơn đến ranh giới xã Sơn Phú</t>
    </r>
  </si>
  <si>
    <r>
      <rPr>
        <b/>
        <i/>
        <sz val="10"/>
        <rFont val="Times New Roman"/>
        <family val="1"/>
      </rPr>
      <t>Bỏ:</t>
    </r>
    <r>
      <rPr>
        <b/>
        <sz val="10"/>
        <rFont val="Times New Roman"/>
        <family val="1"/>
      </rPr>
      <t xml:space="preserve"> Đường Trường - Mai: </t>
    </r>
    <r>
      <rPr>
        <sz val="10"/>
        <rFont val="Times New Roman"/>
        <family val="1"/>
      </rPr>
      <t>Từ ranh giới xã Sơn Mai (cũ) đến ranh giới xã Sơn Thủy (cũ)</t>
    </r>
  </si>
  <si>
    <r>
      <t xml:space="preserve">Đường Bình - Thuỷ - Mai (HL - 10): </t>
    </r>
    <r>
      <rPr>
        <sz val="10"/>
        <rFont val="Times New Roman"/>
        <family val="1"/>
      </rPr>
      <t>Ranh giới xã Sơn Bình đến giáp xã Sơn Mai (cũ)</t>
    </r>
  </si>
  <si>
    <r>
      <t>Kế tiếp đất ông Quang đến ngã ba quán ông Tùng;</t>
    </r>
    <r>
      <rPr>
        <b/>
        <i/>
        <sz val="10"/>
        <rFont val="Times New Roman"/>
        <family val="1"/>
      </rPr>
      <t xml:space="preserve"> Điều Chỉnh thành :</t>
    </r>
  </si>
  <si>
    <r>
      <rPr>
        <b/>
        <i/>
        <sz val="10"/>
        <rFont val="Times New Roman"/>
        <family val="1"/>
      </rPr>
      <t>Bổ Sung:</t>
    </r>
    <r>
      <rPr>
        <sz val="10"/>
        <rFont val="Times New Roman"/>
        <family val="1"/>
      </rPr>
      <t xml:space="preserve"> Từ Sân vận động xã Sơn Thuỷ (cũ) đến dốc Cho Rấy)</t>
    </r>
  </si>
  <si>
    <r>
      <t xml:space="preserve">Đoạn từ đường Hồ Chí Minh đi đến ngã ba Cồn Khẩu (gần ngã ba trạm y tế), </t>
    </r>
    <r>
      <rPr>
        <b/>
        <i/>
        <sz val="10"/>
        <rFont val="Times New Roman"/>
        <family val="1"/>
      </rPr>
      <t xml:space="preserve">điều chỉnh thành: </t>
    </r>
  </si>
  <si>
    <r>
      <rPr>
        <b/>
        <i/>
        <sz val="10"/>
        <rFont val="Times New Roman"/>
        <family val="1"/>
      </rPr>
      <t xml:space="preserve">Bỏ: </t>
    </r>
    <r>
      <rPr>
        <sz val="10"/>
        <rFont val="Times New Roman"/>
        <family val="1"/>
      </rPr>
      <t>Tiếp đó đến đường Long Giang</t>
    </r>
  </si>
  <si>
    <r>
      <t>Đoạn từ Cầu Tràn đến ngã tư đường Giang Lâm (giao cắt đường Hải Thượng Lãn Ông),</t>
    </r>
    <r>
      <rPr>
        <b/>
        <i/>
        <sz val="10"/>
        <rFont val="Times New Roman"/>
        <family val="1"/>
      </rPr>
      <t xml:space="preserve"> Điều  chỉnh thành: </t>
    </r>
  </si>
  <si>
    <r>
      <t xml:space="preserve">Đường trục chính thôn Phố Tây: </t>
    </r>
    <r>
      <rPr>
        <b/>
        <i/>
        <sz val="10"/>
        <rFont val="Times New Roman"/>
        <family val="1"/>
      </rPr>
      <t>Điều chỉnh thành:</t>
    </r>
  </si>
  <si>
    <r>
      <t xml:space="preserve">Đoạn từ giáp đất bà Địu đến hết đất ông Phúc; </t>
    </r>
    <r>
      <rPr>
        <b/>
        <i/>
        <sz val="10"/>
        <rFont val="Times New Roman"/>
        <family val="1"/>
      </rPr>
      <t>Điều chỉnh  thành:</t>
    </r>
  </si>
  <si>
    <r>
      <t xml:space="preserve">Đoạn từ giáp đất ông Sơn đến Cầu Hồ; </t>
    </r>
    <r>
      <rPr>
        <b/>
        <i/>
        <sz val="10"/>
        <rFont val="Times New Roman"/>
        <family val="1"/>
      </rPr>
      <t>Điều chỉnh thành:</t>
    </r>
  </si>
  <si>
    <r>
      <t xml:space="preserve">Đoạn 1: Đoạn từ ngõ ông Trần Tài đến hết đất bà Phương; </t>
    </r>
    <r>
      <rPr>
        <b/>
        <i/>
        <sz val="10"/>
        <rFont val="Times New Roman"/>
        <family val="1"/>
      </rPr>
      <t>Điều chỉnh thành:</t>
    </r>
  </si>
  <si>
    <r>
      <t xml:space="preserve">Đoạn từ vườn ông Thiên (Chinh) đến hết đất ông Tịnh; </t>
    </r>
    <r>
      <rPr>
        <b/>
        <i/>
        <sz val="10"/>
        <rFont val="Times New Roman"/>
        <family val="1"/>
      </rPr>
      <t>Điều chỉnh thành:</t>
    </r>
  </si>
  <si>
    <t>Các vị trí còn lại của xã 1</t>
  </si>
  <si>
    <t>Các vị trí còn lại của xã 2</t>
  </si>
  <si>
    <r>
      <t xml:space="preserve">Đường Tỉnh lộ 17; </t>
    </r>
    <r>
      <rPr>
        <b/>
        <i/>
        <sz val="10"/>
        <rFont val="Times New Roman"/>
        <family val="1"/>
      </rPr>
      <t>Điều chỉnh thành:</t>
    </r>
    <r>
      <rPr>
        <b/>
        <sz val="10"/>
        <rFont val="Times New Roman"/>
        <family val="1"/>
      </rPr>
      <t xml:space="preserve"> </t>
    </r>
  </si>
  <si>
    <r>
      <t xml:space="preserve">Đoạn từ đường Huyện lộ 6 tại xóm 5 đi đường Huyện lộ 1 (đất ông Hoàng Quang xóm 7); </t>
    </r>
    <r>
      <rPr>
        <b/>
        <i/>
        <sz val="10"/>
        <rFont val="Times New Roman"/>
        <family val="1"/>
      </rPr>
      <t>Điều chỉnh thành:</t>
    </r>
  </si>
  <si>
    <r>
      <t>Đoạn từ đường Hồ Chí Minh đi Huyện lộ 1 tại xóm 7 (cửa bà Hà);</t>
    </r>
    <r>
      <rPr>
        <b/>
        <sz val="10"/>
        <rFont val="Times New Roman"/>
        <family val="1"/>
      </rPr>
      <t xml:space="preserve"> </t>
    </r>
    <r>
      <rPr>
        <b/>
        <i/>
        <sz val="10"/>
        <rFont val="Times New Roman"/>
        <family val="1"/>
      </rPr>
      <t>Điều chỉnh thành:</t>
    </r>
  </si>
  <si>
    <r>
      <rPr>
        <b/>
        <i/>
        <sz val="10"/>
        <rFont val="Times New Roman"/>
        <family val="1"/>
      </rPr>
      <t>Bổ sung:</t>
    </r>
    <r>
      <rPr>
        <sz val="10"/>
        <rFont val="Times New Roman"/>
        <family val="1"/>
      </rPr>
      <t xml:space="preserve"> Từ bưu điện xã gia Phố đến chùa phúc linh (QH xen dắm khu dân cư thôn Phố Hòa)</t>
    </r>
  </si>
  <si>
    <r>
      <rPr>
        <b/>
        <i/>
        <sz val="10"/>
        <rFont val="Times New Roman"/>
        <family val="1"/>
      </rPr>
      <t>Bổ sung:</t>
    </r>
    <r>
      <rPr>
        <sz val="10"/>
        <rFont val="Times New Roman"/>
        <family val="1"/>
      </rPr>
      <t xml:space="preserve"> Từ đường sắt đến hết đất ông Hải (xóm 1)</t>
    </r>
  </si>
  <si>
    <r>
      <rPr>
        <b/>
        <i/>
        <sz val="10"/>
        <rFont val="Times New Roman"/>
        <family val="1"/>
      </rPr>
      <t>Bổ sung:</t>
    </r>
    <r>
      <rPr>
        <sz val="10"/>
        <rFont val="Times New Roman"/>
        <family val="1"/>
      </rPr>
      <t xml:space="preserve"> Từ đường sắ đến ngã 4 đất anh Sơn (xóm 4)</t>
    </r>
  </si>
  <si>
    <r>
      <rPr>
        <b/>
        <i/>
        <sz val="10"/>
        <rFont val="Times New Roman"/>
        <family val="1"/>
      </rPr>
      <t xml:space="preserve">Bổ sung: </t>
    </r>
    <r>
      <rPr>
        <sz val="10"/>
        <rFont val="Times New Roman"/>
        <family val="1"/>
      </rPr>
      <t>Từ đất ông Thủy đến đất ông Cung đường sắt (xóm 1)</t>
    </r>
  </si>
  <si>
    <r>
      <rPr>
        <b/>
        <i/>
        <sz val="10"/>
        <rFont val="Times New Roman"/>
        <family val="1"/>
      </rPr>
      <t>Bổ sung:</t>
    </r>
    <r>
      <rPr>
        <sz val="10"/>
        <rFont val="Times New Roman"/>
        <family val="1"/>
      </rPr>
      <t xml:space="preserve"> Đất ông Quang đến đương Quốc lộ 15A</t>
    </r>
  </si>
  <si>
    <r>
      <rPr>
        <b/>
        <i/>
        <sz val="10"/>
        <rFont val="Times New Roman"/>
        <family val="1"/>
      </rPr>
      <t>Bổ sung:</t>
    </r>
    <r>
      <rPr>
        <sz val="10"/>
        <rFont val="Times New Roman"/>
        <family val="1"/>
      </rPr>
      <t xml:space="preserve"> Từ đường sắt đến NVH xóm 7</t>
    </r>
  </si>
  <si>
    <r>
      <t xml:space="preserve">Đoạn đường từ ngã 3 đường Hồ Chí Minh (đất ông Nhâm) đến hết đất Hội quán xóm Bình Minh; </t>
    </r>
    <r>
      <rPr>
        <b/>
        <i/>
        <sz val="10"/>
        <rFont val="Times New Roman"/>
        <family val="1"/>
      </rPr>
      <t>Điều chỉnh thành:</t>
    </r>
  </si>
  <si>
    <r>
      <t xml:space="preserve">Bổ sung: </t>
    </r>
    <r>
      <rPr>
        <sz val="10"/>
        <rFont val="Times New Roman"/>
        <family val="1"/>
      </rPr>
      <t>Từ đường sắt đến cầu Trọt Riềng</t>
    </r>
  </si>
  <si>
    <r>
      <t xml:space="preserve">Đoạn đường từ Cầu Khe Làng (Đồng Sang) đến hết đất anh Trịnh Văn xóm Vĩnh Trường; </t>
    </r>
    <r>
      <rPr>
        <b/>
        <i/>
        <sz val="10"/>
        <rFont val="Times New Roman"/>
        <family val="1"/>
      </rPr>
      <t>Điều chỉnh thành:</t>
    </r>
  </si>
  <si>
    <r>
      <t xml:space="preserve">Đường Tỉnh lộ 17 đoạn qua xã Hương Xuân; </t>
    </r>
    <r>
      <rPr>
        <b/>
        <i/>
        <sz val="10"/>
        <rFont val="Times New Roman"/>
        <family val="1"/>
      </rPr>
      <t>Điều chỉnh thành:</t>
    </r>
  </si>
  <si>
    <r>
      <t xml:space="preserve">Tỉnh lộ 17: </t>
    </r>
    <r>
      <rPr>
        <b/>
        <i/>
        <sz val="10"/>
        <rFont val="Times New Roman"/>
        <family val="1"/>
      </rPr>
      <t>Điều chỉnh thành:</t>
    </r>
    <r>
      <rPr>
        <b/>
        <sz val="10"/>
        <rFont val="Times New Roman"/>
        <family val="1"/>
      </rPr>
      <t xml:space="preserve"> </t>
    </r>
  </si>
  <si>
    <r>
      <t xml:space="preserve">Tiếp đó đến ngã ba rẽ vào xóm 5 (Đến đất ông Đồng); </t>
    </r>
    <r>
      <rPr>
        <b/>
        <i/>
        <sz val="10"/>
        <rFont val="Times New Roman"/>
        <family val="1"/>
      </rPr>
      <t>Điều chỉnh thành:</t>
    </r>
  </si>
  <si>
    <r>
      <t>Bổ sung</t>
    </r>
    <r>
      <rPr>
        <sz val="10"/>
        <rFont val="Times New Roman"/>
        <family val="1"/>
      </rPr>
      <t>: TX 02 từ Bưu điện xã đến hết đất nhà bà Nguyễn Thị Lộc ( Thôn</t>
    </r>
    <r>
      <rPr>
        <b/>
        <i/>
        <sz val="10"/>
        <rFont val="Times New Roman"/>
        <family val="1"/>
      </rPr>
      <t xml:space="preserve"> 5)</t>
    </r>
  </si>
  <si>
    <r>
      <rPr>
        <b/>
        <i/>
        <sz val="10"/>
        <rFont val="Times New Roman"/>
        <family val="1"/>
      </rPr>
      <t>Bỏ</t>
    </r>
    <r>
      <rPr>
        <b/>
        <sz val="10"/>
        <rFont val="Times New Roman"/>
        <family val="1"/>
      </rPr>
      <t>: Xã Phương Điền (cũ)</t>
    </r>
  </si>
  <si>
    <r>
      <t xml:space="preserve">Đường CBRIP xóm 1- xóm 6 (Liên xóm); </t>
    </r>
    <r>
      <rPr>
        <b/>
        <i/>
        <sz val="10"/>
        <rFont val="Times New Roman"/>
        <family val="1"/>
      </rPr>
      <t>Điều chỉnh thành:</t>
    </r>
  </si>
  <si>
    <r>
      <t xml:space="preserve">Đường Đồng Bàu – Ngã ba Trúc; </t>
    </r>
    <r>
      <rPr>
        <b/>
        <i/>
        <sz val="10"/>
        <rFont val="Times New Roman"/>
        <family val="1"/>
      </rPr>
      <t>Điều chỉnh thành:</t>
    </r>
  </si>
  <si>
    <r>
      <rPr>
        <sz val="10"/>
        <rFont val="Times New Roman"/>
        <family val="1"/>
      </rPr>
      <t>Đoạn đường từ  hết đất ông Trần Viết Thiện đến hết đất ông Thái Bá Minh;</t>
    </r>
    <r>
      <rPr>
        <b/>
        <sz val="10"/>
        <rFont val="Times New Roman"/>
        <family val="1"/>
      </rPr>
      <t xml:space="preserve"> </t>
    </r>
    <r>
      <rPr>
        <b/>
        <i/>
        <sz val="10"/>
        <rFont val="Times New Roman"/>
        <family val="1"/>
      </rPr>
      <t xml:space="preserve">Điều chỉnh thành: </t>
    </r>
  </si>
  <si>
    <r>
      <t xml:space="preserve">Đoạn đường từ hết đất ông Trần Viết Thiện đến hết đất ông Trần Văn Phúc; </t>
    </r>
    <r>
      <rPr>
        <b/>
        <i/>
        <sz val="10"/>
        <rFont val="Times New Roman"/>
        <family val="1"/>
      </rPr>
      <t xml:space="preserve">Điều chỉnh thành: </t>
    </r>
  </si>
  <si>
    <r>
      <rPr>
        <b/>
        <i/>
        <sz val="10"/>
        <rFont val="Times New Roman"/>
        <family val="1"/>
      </rPr>
      <t>Bổ sung</t>
    </r>
    <r>
      <rPr>
        <b/>
        <sz val="10"/>
        <rFont val="Times New Roman"/>
        <family val="1"/>
      </rPr>
      <t>:</t>
    </r>
    <r>
      <rPr>
        <sz val="10"/>
        <rFont val="Times New Roman"/>
        <family val="1"/>
      </rPr>
      <t xml:space="preserve"> Đường Huyện lộ 6 đoạn qua xã Phú Gia (Từ ngã 3 địa giới TT- Hương Long- Phú Gia đến Ngã 3 lâm trường)</t>
    </r>
  </si>
  <si>
    <r>
      <rPr>
        <b/>
        <i/>
        <sz val="10"/>
        <rFont val="Times New Roman"/>
        <family val="1"/>
      </rPr>
      <t>Bổ sung:</t>
    </r>
    <r>
      <rPr>
        <sz val="10"/>
        <rFont val="Times New Roman"/>
        <family val="1"/>
      </rPr>
      <t xml:space="preserve"> Đường Huyện lộ 8 đoạn qua xã Phú Gia</t>
    </r>
  </si>
  <si>
    <r>
      <rPr>
        <b/>
        <sz val="10"/>
        <rFont val="Times New Roman"/>
        <family val="1"/>
      </rPr>
      <t>Đường tránh QL1A:</t>
    </r>
    <r>
      <rPr>
        <sz val="10"/>
        <rFont val="Times New Roman"/>
        <family val="1"/>
      </rPr>
      <t xml:space="preserve"> đoạn qua xã Thạch Vĩnh</t>
    </r>
  </si>
  <si>
    <r>
      <rPr>
        <b/>
        <sz val="10"/>
        <rFont val="Times New Roman"/>
        <family val="1"/>
      </rPr>
      <t>Đường ĐT 550:</t>
    </r>
    <r>
      <rPr>
        <sz val="10"/>
        <rFont val="Times New Roman"/>
        <family val="1"/>
      </rPr>
      <t xml:space="preserve"> đoạn đi qua xã Lưu Vĩnh Sơn (xã Bắc Sơn cũ)</t>
    </r>
  </si>
  <si>
    <r>
      <rPr>
        <b/>
        <sz val="10"/>
        <rFont val="Times New Roman"/>
        <family val="1"/>
      </rPr>
      <t>Quốc lộ 8C:</t>
    </r>
    <r>
      <rPr>
        <sz val="10"/>
        <rFont val="Times New Roman"/>
        <family val="1"/>
      </rPr>
      <t xml:space="preserve"> Đoạn đi qua xã Lưu Vĩnh Sơn (xã Bắc Sơn cũ)</t>
    </r>
  </si>
  <si>
    <r>
      <rPr>
        <b/>
        <sz val="10"/>
        <rFont val="Times New Roman"/>
        <family val="1"/>
      </rPr>
      <t>Bổ sung:</t>
    </r>
    <r>
      <rPr>
        <sz val="10"/>
        <rFont val="Times New Roman"/>
        <family val="1"/>
      </rPr>
      <t xml:space="preserve"> Từ đất ông Phương Hà đến Tiếp giáp thôn Đông Hà (Hồ Ông Thành)</t>
    </r>
  </si>
  <si>
    <r>
      <rPr>
        <b/>
        <sz val="10"/>
        <rFont val="Times New Roman"/>
        <family val="1"/>
      </rPr>
      <t>Bổ sung:</t>
    </r>
    <r>
      <rPr>
        <sz val="10"/>
        <rFont val="Times New Roman"/>
        <family val="1"/>
      </rPr>
      <t xml:space="preserve"> Từ đất ông Hồ Mại đến Tiếp giáp thôn Đông Hà (Chợ Xã)</t>
    </r>
  </si>
  <si>
    <r>
      <rPr>
        <b/>
        <sz val="10"/>
        <rFont val="Times New Roman"/>
        <family val="1"/>
      </rPr>
      <t xml:space="preserve">Bổ sung: </t>
    </r>
    <r>
      <rPr>
        <sz val="10"/>
        <rFont val="Times New Roman"/>
        <family val="1"/>
      </rPr>
      <t>Từ Hậu Lương đến Đền Thành Hoàng</t>
    </r>
  </si>
  <si>
    <t>Tiếp đó đến chân đập Cu Lây</t>
  </si>
  <si>
    <t>Đường Chiêu Trưng</t>
  </si>
  <si>
    <t>Đường Tỉnh lộ 549 đoạn qua trung tâm rộng 70 m (đoạn từ vòng xuyến 1 đến vòng xuyến 2)</t>
  </si>
  <si>
    <t>Đại lộ Mai Hắc Đế</t>
  </si>
  <si>
    <t>Đại lộ Bằng Sơn</t>
  </si>
  <si>
    <t>Từ vòng xuyến 2 đến Kè biển (khu vực bãi tắm)</t>
  </si>
  <si>
    <t>Đường Trần Đức Mậu</t>
  </si>
  <si>
    <t>Đường nối từ đường Chiêu Trưng (cạnh nhà ông Dương) đến đường quy hoạch 45 m (khu Trung tâm thị trấn)</t>
  </si>
  <si>
    <t>Đường từ đường Chiêu Trưng (nhà ông Tuân) theo hướng Bắc đến đường 70 m thôn Xuân Hải</t>
  </si>
  <si>
    <t>Đường Kim Dung</t>
  </si>
  <si>
    <t>Đường nối đường Chiêu Trưng (đất ở ông Ninh Vàng) đến đường quy hoạch 45m (khu Trung tâm thị trấn)</t>
  </si>
  <si>
    <t>Đường nối đường Chiêu Trưng (cạnh nhà thầy Long) đến đường quy hoạch 45 m (Ngân hàng Chính sách xã hội)</t>
  </si>
  <si>
    <t>Đường nối từ đại lộ Mai Hắc Đế đoạn Km0 đến Km1+465 thôn Yên Bình (qua nhà anh Cương) đến giáp đường cầu Trù thị trấn Lộc Hà</t>
  </si>
  <si>
    <t>Đường nối từ đường Chiêu Trưng (nhà ông Phước Trạm xá) đến hết hói Phú Mậu</t>
  </si>
  <si>
    <t>Đường nối từ đường Chiêu Trưng (đất ông Hảo) đến đường vào cổng chính nhà thờ giáo họ Trung Nghĩa</t>
  </si>
  <si>
    <t>Đường từ đường Chiêu Trưng (nhà cô Thu) đến Đê đập nhà Chung thôn Phú Mậu</t>
  </si>
  <si>
    <t>Đường từ đường Chiêu Trưng (nhà ông Hợp) đến Nhà thờ giáo họ Trung Nghĩa</t>
  </si>
  <si>
    <t>Đường từ đường Chiêu Trưng (nhà ông Quang) đến đê nuôi trồng thủy sản (thôn Phú Nghĩa)</t>
  </si>
  <si>
    <t>Đường từ đường Chiêu Trưng (nhà ông Thư) đến đê nuôi trồng thủy sản thôn Xuân Hòa</t>
  </si>
  <si>
    <t>Đường từ đường Chiêu Trưng (qua nhà anh Hiếu) đến đê Đồng Muối xã Thạch Châu</t>
  </si>
  <si>
    <t>Đường từ đường Chiêu Trưng (nhà ông Thoan) đến hết hói Phú Mậu</t>
  </si>
  <si>
    <t>Đường nối từ đường Trần Đức Mậu đi qua Hội quán thôn Khánh Yên</t>
  </si>
  <si>
    <t>Đường cầu chợ mới đến giáp Đại lộ Mai Hắc Đế (thôn Phú Đông)</t>
  </si>
  <si>
    <t xml:space="preserve">Đường từ Quốc lộ 281 (đất ông Tiến) qua nhà văn hóa thôn Yên Bình đến hết đất ông Cương </t>
  </si>
  <si>
    <t>Đường Cửa Sót</t>
  </si>
  <si>
    <t>Đoạn từ giáp xã Thạch kim đến hói Phú Mậu</t>
  </si>
  <si>
    <t>Khu quy hoạch đấu giá phía Tây đại lộ Bằng Sơn</t>
  </si>
  <si>
    <t>1.30.17</t>
  </si>
  <si>
    <t>1.32.13</t>
  </si>
  <si>
    <t>1.33.15</t>
  </si>
  <si>
    <t>1.33.16</t>
  </si>
  <si>
    <t>1.33.17</t>
  </si>
  <si>
    <t>1.33.18</t>
  </si>
  <si>
    <t>1.34.24</t>
  </si>
  <si>
    <t>2.28</t>
  </si>
  <si>
    <t>2.29</t>
  </si>
  <si>
    <t>2.30</t>
  </si>
  <si>
    <t>2.31</t>
  </si>
  <si>
    <r>
      <t>Đoạn từ đường Hồ Chí Minh đến hết đất trường tiểu học, Đ</t>
    </r>
    <r>
      <rPr>
        <b/>
        <i/>
        <sz val="10"/>
        <rFont val="Times New Roman"/>
        <family val="1"/>
      </rPr>
      <t>iều chỉnh thành:</t>
    </r>
  </si>
  <si>
    <r>
      <t>Kế tiếp từ cổng trường THCS đến ngã tư trạm y tế xã; Đ</t>
    </r>
    <r>
      <rPr>
        <b/>
        <i/>
        <sz val="10"/>
        <rFont val="Times New Roman"/>
        <family val="1"/>
      </rPr>
      <t xml:space="preserve">iều chỉnh thành: </t>
    </r>
  </si>
  <si>
    <r>
      <t xml:space="preserve">Bổ sung: </t>
    </r>
    <r>
      <rPr>
        <i/>
        <sz val="10"/>
        <rFont val="Times New Roman"/>
        <family val="1"/>
      </rPr>
      <t>Đoạn từ ngã ba quán ông Đoá đễn ngã ba Trần Thế</t>
    </r>
  </si>
  <si>
    <t>Đoạn từ cầu Sơn Trà đến giáp ranh xã Sơn Bình</t>
  </si>
  <si>
    <t>10.3.16</t>
  </si>
  <si>
    <t>Đoạn 1: Từ đường Hồ Chí Minh (ngõ ông Thắng) đến ông Duệ thôn Sơn Thuỷ</t>
  </si>
  <si>
    <t>Đoạn 2: Tiếp đó đến đập Khe Hồ</t>
  </si>
  <si>
    <r>
      <rPr>
        <b/>
        <sz val="10"/>
        <rFont val="Times New Roman"/>
        <family val="1"/>
      </rPr>
      <t xml:space="preserve">Bổ sung: </t>
    </r>
    <r>
      <rPr>
        <sz val="10"/>
        <rFont val="Times New Roman"/>
        <family val="1"/>
      </rPr>
      <t>Từ Cầu Tràn đến hết đất Bà Hà (thôn 2)</t>
    </r>
  </si>
  <si>
    <r>
      <rPr>
        <b/>
        <sz val="10"/>
        <rFont val="Times New Roman"/>
        <family val="1"/>
      </rPr>
      <t>Bổ sung:</t>
    </r>
    <r>
      <rPr>
        <sz val="10"/>
        <rFont val="Times New Roman"/>
        <family val="1"/>
      </rPr>
      <t xml:space="preserve"> Từ Cầu Tràn đến đất chị Thúy (thôn 3)</t>
    </r>
  </si>
  <si>
    <r>
      <rPr>
        <sz val="10"/>
        <rFont val="Times New Roman"/>
        <family val="1"/>
      </rPr>
      <t>Đoạn đất hộ Quỳnh thôn Hà Chua đến đất hộ ông Bảo thôn Hà Chua,</t>
    </r>
    <r>
      <rPr>
        <b/>
        <i/>
        <sz val="10"/>
        <rFont val="Times New Roman"/>
        <family val="1"/>
      </rPr>
      <t xml:space="preserve"> Điều chỉnh thành: </t>
    </r>
  </si>
  <si>
    <t>16.41</t>
  </si>
  <si>
    <t>16.42</t>
  </si>
  <si>
    <t>16.43</t>
  </si>
  <si>
    <t>Đường Quốc lộ ven biển đoạn qua xã Xuân Hải</t>
  </si>
  <si>
    <t>Đường Quốc lộ ven biển đoạn qua xã Xuân Phổ</t>
  </si>
  <si>
    <t>Đường Quốc lộ ven biển đoạn qua xã Đan Trường</t>
  </si>
  <si>
    <t>Đường Quốc lộ ven biển đoạn qua xã Xuân Yên</t>
  </si>
  <si>
    <t>Đường từ ngõ ông Điền đi đến hết đất ông Nguyễn Bá Thanh</t>
  </si>
  <si>
    <t>Đường từ cổng chào thôn Tân Hương đến đường Quốc lộ 15B</t>
  </si>
  <si>
    <t>Đường từ Trường Tiểu học đi đến đầu xóm 8</t>
  </si>
  <si>
    <t>Đường qua trường Trung cấp Nghề Hà Tĩnh (đoạn từ giáp đất xã Thạch Tiến đến hết đất xã Thạch Ngọc - chân đập 19/5)</t>
  </si>
  <si>
    <t>Thị trấn Nghèn</t>
  </si>
  <si>
    <t>Bổ sung: Từ đất nhà ông Bình (Phú Thượng) đến hết đường 70</t>
  </si>
  <si>
    <t>Bỏ: Tiếp đến Quốc lộ 1A</t>
  </si>
  <si>
    <t>Bỏ: Tiếp đến hết đất Hải Nhưng</t>
  </si>
  <si>
    <t>6.28</t>
  </si>
  <si>
    <t>Bổ sung: Từ QL 1A (Thanh Cường) đến Cống Diên Phùng thôn Đông Thịnh</t>
  </si>
  <si>
    <t>Bỏ: Từ ngã 3 đất Vinh Thủy đến hết đất Lợi Võ</t>
  </si>
  <si>
    <t>Bỏ: Từ Cầu Kênh (Quốc lộ 1A) đến đường vào nghĩa địa Cồn Khâm</t>
  </si>
  <si>
    <t>Bỏ: Tiếp đến mương sông Rác thôn Yên Thịnh</t>
  </si>
  <si>
    <t>Bỏ: Đường từ ngã 3 đất ông Hoa Ngọ đến hết đất ông Mận</t>
  </si>
  <si>
    <t>Bổ sung: Từ ngã 3 đất ông Quynh Vân đến ngã 5 đất ông Toàn thôn Kim Nam Tiến</t>
  </si>
  <si>
    <t>10.19</t>
  </si>
  <si>
    <t>10.20</t>
  </si>
  <si>
    <t>Bổ sung: Từ đường Đồng Trung (QL1A đến kênh sông Rác)</t>
  </si>
  <si>
    <t>10.21</t>
  </si>
  <si>
    <t>Bổ sung: Từ đường QH tuyến 2 QL1A</t>
  </si>
  <si>
    <t>10.22</t>
  </si>
  <si>
    <t>Bổ sung: Từ đường QH vùng Đồng Mai Cáng</t>
  </si>
  <si>
    <r>
      <t xml:space="preserve">Từ đất nhà Bà Hiền  đến hết đất giáo họ  Vĩnh  Sơn; </t>
    </r>
    <r>
      <rPr>
        <b/>
        <i/>
        <sz val="10"/>
        <rFont val="Times New Roman"/>
        <family val="1"/>
      </rPr>
      <t>Điều chỉnh thành:</t>
    </r>
  </si>
  <si>
    <t>ĐH 141 ( Bàu) đến Biển Trung Tân</t>
  </si>
  <si>
    <t>11.17</t>
  </si>
  <si>
    <t>Bổ sung: Từ đất nhà ông Đại thôn Trung Tân đến giáp xã Kỳ Phú</t>
  </si>
  <si>
    <t>11.18</t>
  </si>
  <si>
    <t>Bổ sung: Tiếp đó từ nhà văn hóa Vĩnh Phú đến giáp Kênh N3</t>
  </si>
  <si>
    <t>12.22</t>
  </si>
  <si>
    <t>Bổ sung: Đường đi Kỳ Thư</t>
  </si>
  <si>
    <t>12.23</t>
  </si>
  <si>
    <t>Bổ sung: Các tuyến của khu QH đất ở vùng Cải Tạo thôn Đồng Văn ( gần y tế dự phòng)</t>
  </si>
  <si>
    <t>12.24</t>
  </si>
  <si>
    <t>Bổ sung: Các tuyến đường  QH đất ở chợ Kỳ Tân</t>
  </si>
  <si>
    <t>12.25</t>
  </si>
  <si>
    <t>Bổ sung: Tuyến đường  khu QH đất ở Hồ Mạ( thôn Trung Thượng)</t>
  </si>
  <si>
    <t>Bổ sung: Quy hoạch tái đinh cư cao tốc Bắc Nam</t>
  </si>
  <si>
    <t>Bỏ: Tiếp đến đường tránh QL1A (tuyến đường tránh đèo con)</t>
  </si>
  <si>
    <t>Bỏ: Tiếp đến giáp đất ông Hưởng (Cương) thôn Phúc Thành 2</t>
  </si>
  <si>
    <t>Bỏ: Tiếp đến giáp đất anh Mại (Duyện) thôn Phúc Thành 2</t>
  </si>
  <si>
    <t>Bỏ: Tiếp đến giáp đất anh Tiến (Khẩn) thôn Phúc Thành 2</t>
  </si>
  <si>
    <t>Bỏ: Tiếp đến giáp đất anh Mậu (Lài) thôn Phúc Thành 2</t>
  </si>
  <si>
    <t>Bỏ: Từ ngã 3 đất ông Ngô Quang Trung đến giáp ranh đất xã Kỳ Tây, Kỳ Hợp (giáp đường 551)</t>
  </si>
  <si>
    <t>Bổ sung: Từ ngã 3 đất ông Ngô Quang Trung đến ngã 3 Cây Khế</t>
  </si>
  <si>
    <t>Bổ sung: Đường ĐH 136</t>
  </si>
  <si>
    <t>Bổ sung: Đường ĐH 137</t>
  </si>
  <si>
    <t>20.13</t>
  </si>
  <si>
    <t>Bổ sung: Đường tuần tra ven biển</t>
  </si>
  <si>
    <r>
      <rPr>
        <b/>
        <sz val="10"/>
        <rFont val="Times New Roman"/>
        <family val="1"/>
      </rPr>
      <t>Bổ sung:</t>
    </r>
    <r>
      <rPr>
        <sz val="10"/>
        <rFont val="Times New Roman"/>
        <family val="1"/>
      </rPr>
      <t xml:space="preserve"> Các lô đất tuyến 2 trở đi thuộc Quy hoạch dân cư Vĩnh Thuận</t>
    </r>
  </si>
  <si>
    <t>Nông thôn 07</t>
  </si>
  <si>
    <t>Đô Thị 07</t>
  </si>
  <si>
    <t>Chênh lệch Đô thị</t>
  </si>
  <si>
    <t>Chênh lệch Nông Thôn</t>
  </si>
  <si>
    <t>Xã thị trấn Lộc Hà (cũ)</t>
  </si>
  <si>
    <t>Đường nối từ đường 70m đoạn Km0 đến Km1+465 thôn Yên Bình (qua nhà anh Cương) đến giáp đường cầu Trù thị trấn Lộc Hà; Điều chỉnh thành:</t>
  </si>
  <si>
    <t>Đường nối từ đường Cầu Trù - thị trấn Lộc Hà đi qua Hội quán thôn Khánh Yên; Điều chỉnh thành:</t>
  </si>
  <si>
    <t>Bỏ: Tiếp đó đến hết xã Thịnh Lộc</t>
  </si>
  <si>
    <t>Đoạn 1: Từ giáp thị trấn Lộc Hà đến khu vực UBND xã Thịnh Lộc, bán kính 250m</t>
  </si>
  <si>
    <t>Đoạn 2: Tiếp đó đến hết xã Thịnh Lộc</t>
  </si>
  <si>
    <t xml:space="preserve">Đường liên xã Lạc - Minh: Điều chỉnh thành: </t>
  </si>
  <si>
    <t>Từ 400% trở lên</t>
  </si>
  <si>
    <t>Từ 150% -&lt;200%</t>
  </si>
  <si>
    <t>Từ 100% -&lt;150%</t>
  </si>
  <si>
    <t>Từ 200% -&lt;250%</t>
  </si>
  <si>
    <t>Từ 250% -&lt;300%</t>
  </si>
  <si>
    <t>Từ 300% -&lt;350%</t>
  </si>
  <si>
    <t>Từ 350% -&lt;400%</t>
  </si>
  <si>
    <t>Tỷ lệ %</t>
  </si>
  <si>
    <t>Từ 10% -&lt;50%</t>
  </si>
  <si>
    <t>Từ 50% -&lt; 100%</t>
  </si>
  <si>
    <t>12.2.6</t>
  </si>
  <si>
    <t>12.2.7</t>
  </si>
  <si>
    <t>Các tuyến đường BT ngõ xóm đã đổ bê tông của các thôn Sơn Thành, Lai Đồng</t>
  </si>
  <si>
    <t>Các tuyến đường BT ngõ xóm đã đổ bê tông của các thôn Thanh Sơn, Phúc hòa</t>
  </si>
  <si>
    <t>12.2.8</t>
  </si>
  <si>
    <t>Tiếp đó đến hết địa giới xã Tân Dân</t>
  </si>
  <si>
    <t>Tiếp đó đến điểm giáp ĐT 554, hết địa giới thôn Long Sơn</t>
  </si>
  <si>
    <t>Đoạn từ điểm tiếp giáp với địa giới xã Tùng Ảnh đến hết địa giới thôn Long Sơn</t>
  </si>
  <si>
    <t>Đường WB ngõ ông Tạo đến hết địa giới thôn Long Sơn</t>
  </si>
  <si>
    <t>Đoạn giáp địa giới thôn Long Sơn đến giáp địa giới hành chính xã An Dũng</t>
  </si>
  <si>
    <t>Đường trục xã 30 đoạn từ Đường TL 554 đến tiếp giáp đường TT5</t>
  </si>
  <si>
    <t>Đoạn từ điểm Tiếp giáp xã Đức Long đến hết đất Trụ sở UBND xã (Đoạn 1)</t>
  </si>
  <si>
    <t xml:space="preserve">Từ Quốc lộ 8A Lạc Thiện đến hết địa giới hành chính xã Lâm Trung Thủy </t>
  </si>
  <si>
    <t>Từ Quốc lộ 15A đến hết đất khu dân cư thôn Ngọc Lâm</t>
  </si>
  <si>
    <t>Tiếp đó đến hết địa bàn thôn Ngọc Lâm, xã Lâm Trung Thủy</t>
  </si>
  <si>
    <t>Đường DH 48 từ QL8A Trụ sở UBND xã đến đất xã Bùi La Nhân</t>
  </si>
  <si>
    <t>Đường TX29 Từ QL8A anh Lê Manh Hạ đến cầu Nhà Trao</t>
  </si>
  <si>
    <t>Đường TX2 Từ QL15A Nguyễn Văn An đến TX1 Ngọc Lâm</t>
  </si>
  <si>
    <t xml:space="preserve">Trục xã 9 Đê La Giang đi dến đường quôc lộ 8A xã Thanh Bình Thịnh </t>
  </si>
  <si>
    <t>Đường Quốc lộ 15A qua xã An Dũng</t>
  </si>
  <si>
    <t xml:space="preserve"> Đường trục xã 05 từ Đền cả thôn Đại An đến Tỉnh lộ 554</t>
  </si>
  <si>
    <t xml:space="preserve">Từ ngã ba đường Quốc lộ 281 (đất ông Đạt) tính từ tâm ngã ba đến Khe Lang </t>
  </si>
  <si>
    <t xml:space="preserve"> Trục xã 04 từ Quốc lộ 281 (anh Tấn) đến huyện lộ 12 (Khe Lang)</t>
  </si>
  <si>
    <t>11.2.12</t>
  </si>
  <si>
    <t>11.2.13</t>
  </si>
  <si>
    <t>11.2.14</t>
  </si>
  <si>
    <t xml:space="preserve">8.1.6 </t>
  </si>
  <si>
    <t xml:space="preserve">8.1.7 </t>
  </si>
  <si>
    <r>
      <t>Đường 547;</t>
    </r>
    <r>
      <rPr>
        <b/>
        <i/>
        <sz val="10"/>
        <rFont val="Times New Roman"/>
        <family val="1"/>
      </rPr>
      <t xml:space="preserve"> Điều chỉnh thành:</t>
    </r>
  </si>
  <si>
    <t>Đường huyện từ Bình An ra Thịnh Lộc</t>
  </si>
  <si>
    <t xml:space="preserve">Đoạn 1: Từ giáp xã An Lộc đến cổng Chợ Vùn </t>
  </si>
  <si>
    <t>Đoạn 2: Từ cổng Chợ Vùn đến ngã tư giáp đường ven biển</t>
  </si>
  <si>
    <r>
      <t xml:space="preserve">Đường ven biển tiếp giáp thị trấn Lộc Hà đến khu vực UBND xã Thịnh Lộc, bán kính 250m; </t>
    </r>
    <r>
      <rPr>
        <b/>
        <i/>
        <sz val="10"/>
        <rFont val="Times New Roman"/>
        <family val="1"/>
      </rPr>
      <t xml:space="preserve">điều chỉnh thành: </t>
    </r>
  </si>
  <si>
    <t>Tỉnh lộ 547</t>
  </si>
  <si>
    <t>1.1.4.1</t>
  </si>
  <si>
    <t>1.1.4.2</t>
  </si>
  <si>
    <t>1.35</t>
  </si>
  <si>
    <t>Đường Ân Phú - Cửa Rào ( ĐH76)</t>
  </si>
  <si>
    <t>Đường Ân Phú - Cửa Rào (ĐH 76)</t>
  </si>
  <si>
    <t>Đường Hồ Chí Minh đi Khe Ná - Chi Lời; Điều chỉnh thành.</t>
  </si>
  <si>
    <t>Đường Hồ Chí Minh đi Quốc lộ 281</t>
  </si>
  <si>
    <t>Đường Ân Phú - Cửa Rào (ĐH76)</t>
  </si>
  <si>
    <t>Từ đất bà Nguyễn Thị Bình - đất Trần Văn Nam: Điều chỉnh thành</t>
  </si>
  <si>
    <t>Đoạn từ ngã tư ông Lệ đến đất ông Ngụ Xóm 2 Văn Giang;</t>
  </si>
  <si>
    <t xml:space="preserve">Đoạn từ Trường THCS Ân Giang đến đất bà Hồng Xóm 2 Văn Giang; </t>
  </si>
  <si>
    <t xml:space="preserve">Từ nhà ông Ái Xóm 2 Văn Giang đến Ngã 4 Cơn Nổ: </t>
  </si>
  <si>
    <t>Từ Đất bà Lê Thị Hồng Lan đến ngã 3 ông Quyền xóm 1 Văn Giang</t>
  </si>
  <si>
    <t>Đường  Bàu Choăng ( Đoạn từ Cổng chào thôn 1 Văn Giang - Ngã 3 Cống Choăng xóm 1 Văn Giang)</t>
  </si>
  <si>
    <t>Đường Rú Cháy  thôn 1 Văn Giang</t>
  </si>
  <si>
    <t>Đường Hói Đọi ( xóm Hợp phát)</t>
  </si>
  <si>
    <t>Đường Ân Phú - Cửa Rào (Nay là Đường ĐH 76)</t>
  </si>
  <si>
    <t>Từ Km 3+100 đến Km 4+850 (Từ Hói Cồn đến Anh Dương)</t>
  </si>
  <si>
    <t>Tiếp Km 4+850 đến Km 5+ 050 Từ Anh Dương đến Trần Văn Duyệt</t>
  </si>
  <si>
    <t>Tiếp Km 5+050 đến Km 6+450 (Từ ông Hà Tình đến  xã Quang Thọ)</t>
  </si>
  <si>
    <t xml:space="preserve">TX01 (ÂPCR đến đập khe nãi) Độ rộng đường ≥7m </t>
  </si>
  <si>
    <t>Bô sung:Tiếp đến cầu 2 huyện (giáp địa phận xã Kim Hoa)</t>
  </si>
  <si>
    <t>Đường 71 cũ</t>
  </si>
  <si>
    <t xml:space="preserve">Bỏ: Đường Phan Bội Châu </t>
  </si>
  <si>
    <t xml:space="preserve"> Khu dân cư Đầu Dinh (Trung  Lương)</t>
  </si>
  <si>
    <t>Khu dân cư Biền Trửa (Trung Lương)</t>
  </si>
  <si>
    <t>Đoạn II: Từ đường Nguyễn Du đến đường Lê Bình</t>
  </si>
  <si>
    <t>Đoạn II: Từ đường Phan Đình Giót đến hết đất bà Trịnh Thị Đường (cạnh trường THCS Nam Hà)</t>
  </si>
  <si>
    <t>Đoạn III: Đoạn từ đường Phan Đình Giót đến hết đất hội quán tổ 6 phường Nam Hà</t>
  </si>
  <si>
    <t>Đoạn I: Từ đường 26/3 đến hết đất Hội quán khối phố 6</t>
  </si>
  <si>
    <t>Đoạn I: Từ đường 26/3 đến trường tiểu học</t>
  </si>
  <si>
    <t xml:space="preserve">Đường Lê Duẩn </t>
  </si>
  <si>
    <t>Đoạn I: Từ đường Quang Trung đến đất trường Thành Sen</t>
  </si>
  <si>
    <t>Đoạn II: Tiếp đó đến đường Xuân Diệu</t>
  </si>
  <si>
    <t>Đoạn I: Từ đường Quang Trung đến đất UBND xã Thạch Môn</t>
  </si>
  <si>
    <t>Đoạn II: Tiếp đó đến hết đường Đồng Môn</t>
  </si>
  <si>
    <t xml:space="preserve">Đường La Sơn Phu Tử </t>
  </si>
  <si>
    <t>Đoạn I: Từ khách sạn SaLing đến ngã tư trường mầm non Bình Hà</t>
  </si>
  <si>
    <t>Đoạn II: Tiếp đó đến hết đường La Sơn Phu Tử</t>
  </si>
  <si>
    <t>Đoạn II: Từ đường Nguyễn Công Trứ đến đất Khu Tiểu thủ Công nghiệp</t>
  </si>
  <si>
    <t xml:space="preserve">Đường Phú Hào </t>
  </si>
  <si>
    <t>Đoạn I: Từ đường Nguyễn Xí đến ngõ 336 đường Hà Huy Tập</t>
  </si>
  <si>
    <t>Đoạn II: Từ ngõ 336 đường Hà Huy Tập đến hết đường Phú Hào</t>
  </si>
  <si>
    <t>Đoạn I: Từ Cầu Phủ đến hết đất phường Đại Nài</t>
  </si>
  <si>
    <t>Đoạn 2: Tiếp đó đến hết đường Vành Đài</t>
  </si>
  <si>
    <t xml:space="preserve">Đường nhựa, đường bê tông có nền đường ≥ 7m đến &lt;12m TDP: 1; 2; 3; 4; 5; 6; 7; 8; 9 </t>
  </si>
  <si>
    <t xml:space="preserve">Đường nhựa, đường bê tông có nền đường ≥ 5m đến &lt; 7m TDP: 1; 2; 3; 4; 5; 6; 7; 8; 9 </t>
  </si>
  <si>
    <t xml:space="preserve">Đường nhựa, bê tông có nền đường ≥ 3m đến &lt; 5m TDP: 1; 2; 3; 4; 5; 6; 7; 8; 9 </t>
  </si>
  <si>
    <t>Đường cấp phối, đường đất có nền đường ≥ 3m đến &lt; 7m TDP: 1; 2; 3; 4; 5; 6; 7; 8; 10</t>
  </si>
  <si>
    <t>Có đường &lt; 03m hoặc chưa có đường TDP: 1; 2; 3; 4; 5; 6; 7; 8; 10</t>
  </si>
  <si>
    <t>Từ đường Trần Phú đến hết đất Công ty Cao su Hà Tĩnh</t>
  </si>
  <si>
    <t>Đường Lê Bình</t>
  </si>
  <si>
    <t xml:space="preserve"> Khối phố Tân Quý</t>
  </si>
  <si>
    <t xml:space="preserve"> Khối phố Trung Lân, Trung Đình, Hậu Thượng, Tiền Phong</t>
  </si>
  <si>
    <t>Khối phố Tâm Quý, Trung Quý, Đông Quý, Tiền Giang, Tiền Tiến, Bắc Quý</t>
  </si>
  <si>
    <t>Khối phố 4,5</t>
  </si>
  <si>
    <t>Khối phố 3,6, 7,8</t>
  </si>
  <si>
    <t>Khối phố 2,10</t>
  </si>
  <si>
    <t xml:space="preserve"> - Các lô đất bám đường nhựa, đường Bê tông rộng 15,0m</t>
  </si>
  <si>
    <t>9.5.12</t>
  </si>
  <si>
    <t xml:space="preserve"> - Các lô đất bám đường nhựa, đường Bê tông rộng 13,5m</t>
  </si>
  <si>
    <t xml:space="preserve"> Các xóm Tân Trung, Tân Phú, Đông Tiến, Đoài Thịnh, Thanh Phú, Liên Phú, Hồng Hà, Nam Quang, Bắc Quang</t>
  </si>
  <si>
    <t xml:space="preserve"> Các xóm Nam Phú, Bắc Phú, Trung Phú, Đức Phú</t>
  </si>
  <si>
    <t>Bỏ: Xã Thạch Môn (cũ)</t>
  </si>
  <si>
    <t>Bỏ: Xã Thạch Đồng (cũ)</t>
  </si>
  <si>
    <t xml:space="preserve"> Liên Công, Đồng Thanh, Tiến Giang, Hòa Bình</t>
  </si>
  <si>
    <t>Đường từ đất bà Phương (giáp Xuân Phổ) đến đường Hải Yên Thành</t>
  </si>
  <si>
    <t>Đường Hải Yên Thành đến thầy Hòe thôn Hải Lục (Giáp Xuân Yên)</t>
  </si>
  <si>
    <t xml:space="preserve"> Đường Quốc lộ ven biển đoạn qua xã Xuân Hội</t>
  </si>
  <si>
    <t>Đường Trục xã 2 nối với đường 546 đến đầu ngã tư Ngọc Lài (Đoạn từ đất Quý Trường đến ngã 4 Ngọc Lài)</t>
  </si>
  <si>
    <t>Đường Trục xã 1 nối với đường 546 đến đầu ngã tư đất bà Du</t>
  </si>
  <si>
    <t>Bỏ: Xã Xuân Trường (cũ)</t>
  </si>
  <si>
    <t>Đường 546 (Tỉnh lộ 1 cũ)</t>
  </si>
  <si>
    <t xml:space="preserve">Đoạn từ tiếp giáp xã Xuân Đan đến hết xã Xuân Trường </t>
  </si>
  <si>
    <t>Tiếp giáp xã Xuân Phổ đến hết xã Xuân Đan</t>
  </si>
  <si>
    <t>Bỏ: Xã Xuân Đan (cũ)</t>
  </si>
  <si>
    <t>Bỏ: Các tuyến đường khác</t>
  </si>
  <si>
    <t>Từ ngã ba đường 547 giáp đất ông Nguyễn Trâm đến hết đất ông Ngô Văn Hảo thôn An Phúc Lộc</t>
  </si>
  <si>
    <t>Từ ngã ba đường 547 ra biển Cương Thịnh đến hết đất bà Trần Thị Lai</t>
  </si>
  <si>
    <t>Đoạn từ đường 547 tiếp giáp đất ông Định đến hết đất Nguyễn Văn  Lai</t>
  </si>
  <si>
    <t>Tiếp đó đi thôn Đại Đồng đến hết đất xã Cương Gián</t>
  </si>
  <si>
    <t>Các vị trí bám các trục đường quy hoạch từ &gt; 10m đến &lt; 25m</t>
  </si>
  <si>
    <t>Đoạn từ ngã tư đất anh Chương thôn Khang Thịnh đến hết đất ông Thành thôn Cát Thủy</t>
  </si>
  <si>
    <t>Đoạn từ ngã 3 đất bà Hường thôn Cát Thủy đến ngã 3 đất ông Cát</t>
  </si>
  <si>
    <t>Đoạn từ tiếp giáp đất ông Thuận thôn Gia Phú đến hết đất chị Hải</t>
  </si>
  <si>
    <t>Đoạn từ đất bà Phương thôn Mỹ Lộc đến hết đất ông Phú</t>
  </si>
  <si>
    <t>Đoạn từ giáp xã Xuân Giang đi theo đường Giang - Viên đến hết đất anh Chiến thôn Xuân Áng</t>
  </si>
  <si>
    <t xml:space="preserve">Đoạn từ cổng nhà ông Linh thôn Khang Thịnh đến hết đất bà Lương thôn Nam Sơn </t>
  </si>
  <si>
    <t xml:space="preserve">Đoạn từ ngã 3 Trường Mầm non đến hết đất bà Phương - thôn Mỹ Lộc </t>
  </si>
  <si>
    <t xml:space="preserve">Đoạn từ ngã 4 đất anh Tùng đến hết đất chị Thương - thôn Phúc Tuy </t>
  </si>
  <si>
    <t xml:space="preserve">Đoạn từ ngã 3 đất chị Diệp thôn Cát Thủy đến ngã 3 đất chị Cúc </t>
  </si>
  <si>
    <t>Đoạn từ tiếp giáp đất bà Thanh thôn Xuân Áng đến hết đất Hội quán</t>
  </si>
  <si>
    <t>Đoạn từ Nam vườn bà Lương thôn Nam Sơn đến giáp xã Xuân Lĩnh</t>
  </si>
  <si>
    <t>Từ ngã ba đất bà Thủy đến ngã ba đất anh Vân thôn Khang Thịnh</t>
  </si>
  <si>
    <t>Từ ngã ba đất bà Trúc đến hết đất anh Phúc thôn Xuân Áng</t>
  </si>
  <si>
    <t>Các lô còn lại vùng quy hoạch dân cư vùng Lòi thôn Bắc Sơn</t>
  </si>
  <si>
    <t>Từ ngã ba đất bà Sâm thôn Trung Sơn đến giáp Xuân Lĩnh</t>
  </si>
  <si>
    <t>Từ ngã ba đất ông Đặng Thành đến ngã ba đất anh Hào thôn Nam Sơn</t>
  </si>
  <si>
    <t>Các lô tuyến 2  vùng quy hoạch dân cư khu vực Cồn Phường - Bác Nác thôn Gia Phú</t>
  </si>
  <si>
    <t>Tuyến từ ngã ba  đất ông Phong đến tiếp giáp đất chị Nhung thôn Phúc Tuy</t>
  </si>
  <si>
    <t>Tuyến từ ngã ba đất anh Minh đến ngã tư hết đất ông Hùng thôn Bắc Sơn</t>
  </si>
  <si>
    <t>Tuyến từ ngã ba đất chị Bảy đến hết đất bà Thìn thôn Nam Sơn</t>
  </si>
  <si>
    <t>Các tuyến đường bêtông đường nhựa có nền rộng &lt; 4m còn lại</t>
  </si>
  <si>
    <t>Các tuyến đường đất rộng &lt; 4m còn lại</t>
  </si>
  <si>
    <r>
      <t xml:space="preserve">Trục liên thôn từ đường 546 đến đầu ngã tư Ngọc Lài (Đoạn từ đất Quý Trường đến ngã 4 Ngọc Lài); </t>
    </r>
    <r>
      <rPr>
        <b/>
        <i/>
        <sz val="10"/>
        <rFont val="Times New Roman"/>
        <family val="1"/>
      </rPr>
      <t xml:space="preserve">Điểu chỉnh thành: </t>
    </r>
  </si>
  <si>
    <t>Đoạn nối từ đường 546 (điểm đầu là đất bà Nguyễn Thị Hợi) đến hết đất Anh Môn (thôn Thái Phong)</t>
  </si>
  <si>
    <r>
      <rPr>
        <b/>
        <sz val="10"/>
        <rFont val="Times New Roman"/>
        <family val="1"/>
      </rPr>
      <t>Bỏ:</t>
    </r>
    <r>
      <rPr>
        <sz val="10"/>
        <rFont val="Times New Roman"/>
        <family val="1"/>
      </rPr>
      <t xml:space="preserve"> Đường Quốc lộ ven biển đoạn qua xã Xuân Thành</t>
    </r>
  </si>
  <si>
    <r>
      <rPr>
        <b/>
        <sz val="10"/>
        <rFont val="Times New Roman"/>
        <family val="1"/>
      </rPr>
      <t>Bỏ:</t>
    </r>
    <r>
      <rPr>
        <sz val="10"/>
        <rFont val="Times New Roman"/>
        <family val="1"/>
      </rPr>
      <t>Các tuyến đường nội thôn rộng ≥ 4m (mặt đường nhựa hoặc bê tông, cấp phối)</t>
    </r>
  </si>
  <si>
    <r>
      <rPr>
        <b/>
        <sz val="10"/>
        <rFont val="Times New Roman"/>
        <family val="1"/>
      </rPr>
      <t>Bỏ</t>
    </r>
    <r>
      <rPr>
        <sz val="10"/>
        <rFont val="Times New Roman"/>
        <family val="1"/>
      </rPr>
      <t>:Các tuyến đường nội thôn rộng &lt; 4m (mặt đường nhựa hoặc bê tông, cấp phối)</t>
    </r>
  </si>
  <si>
    <r>
      <rPr>
        <b/>
        <sz val="10"/>
        <rFont val="Times New Roman"/>
        <family val="1"/>
      </rPr>
      <t>Bỏ:</t>
    </r>
    <r>
      <rPr>
        <sz val="10"/>
        <rFont val="Times New Roman"/>
        <family val="1"/>
      </rPr>
      <t xml:space="preserve"> Các tuyến đường đất rộng  ≥ 4m</t>
    </r>
  </si>
  <si>
    <r>
      <rPr>
        <b/>
        <sz val="10"/>
        <rFont val="Times New Roman"/>
        <family val="1"/>
      </rPr>
      <t xml:space="preserve">Bỏ: </t>
    </r>
    <r>
      <rPr>
        <sz val="10"/>
        <rFont val="Times New Roman"/>
        <family val="1"/>
      </rPr>
      <t>Các tuyến đường đất &lt; 4 m</t>
    </r>
  </si>
  <si>
    <r>
      <rPr>
        <b/>
        <sz val="10"/>
        <rFont val="Times New Roman"/>
        <family val="1"/>
      </rPr>
      <t>Bỏ:</t>
    </r>
    <r>
      <rPr>
        <sz val="10"/>
        <rFont val="Times New Roman"/>
        <family val="1"/>
      </rPr>
      <t xml:space="preserve"> Đoạn từ giáp đất ông Thường Hương thôn Nam Mới đến đường Duyên Hải;</t>
    </r>
  </si>
  <si>
    <r>
      <rPr>
        <b/>
        <sz val="10"/>
        <rFont val="Times New Roman"/>
        <family val="1"/>
      </rPr>
      <t xml:space="preserve">Bỏ: </t>
    </r>
    <r>
      <rPr>
        <sz val="10"/>
        <rFont val="Times New Roman"/>
        <family val="1"/>
      </rPr>
      <t>Đoạn từ giáp đất ông Tiến Phúc thôn Nam Mới đến đường Duyên Hải;</t>
    </r>
    <r>
      <rPr>
        <i/>
        <sz val="10"/>
        <rFont val="Times New Roman"/>
        <family val="1"/>
      </rPr>
      <t xml:space="preserve"> </t>
    </r>
  </si>
  <si>
    <r>
      <rPr>
        <b/>
        <sz val="10"/>
        <rFont val="Times New Roman"/>
        <family val="1"/>
      </rPr>
      <t>Bỏ</t>
    </r>
    <r>
      <rPr>
        <sz val="10"/>
        <rFont val="Times New Roman"/>
        <family val="1"/>
      </rPr>
      <t>: Đoạn từ giáp đất ông Hồ Sỹ Châu thôn Nam Mới đến đường Duyên Hải;</t>
    </r>
  </si>
  <si>
    <r>
      <rPr>
        <b/>
        <i/>
        <sz val="10"/>
        <rFont val="Times New Roman"/>
        <family val="1"/>
      </rPr>
      <t>Bỏ:</t>
    </r>
    <r>
      <rPr>
        <sz val="10"/>
        <rFont val="Times New Roman"/>
        <family val="1"/>
      </rPr>
      <t xml:space="preserve"> Đường Quốc lộ ven biển đoạn từ ngã 3 Song Long đến hết thôn Đại Đồng xã Cương Gián</t>
    </r>
  </si>
  <si>
    <r>
      <rPr>
        <b/>
        <i/>
        <sz val="10"/>
        <rFont val="Times New Roman"/>
        <family val="1"/>
      </rPr>
      <t>Bỏ:</t>
    </r>
    <r>
      <rPr>
        <sz val="10"/>
        <rFont val="Times New Roman"/>
        <family val="1"/>
      </rPr>
      <t xml:space="preserve"> Các tuyến đường trong quy hoạch vùng đồng Nẩy thôn 1</t>
    </r>
  </si>
  <si>
    <r>
      <rPr>
        <b/>
        <i/>
        <sz val="10"/>
        <rFont val="Times New Roman"/>
        <family val="1"/>
      </rPr>
      <t>Bỏ:</t>
    </r>
    <r>
      <rPr>
        <b/>
        <sz val="10"/>
        <rFont val="Times New Roman"/>
        <family val="1"/>
      </rPr>
      <t xml:space="preserve"> Các tuyến đường nội thôn</t>
    </r>
  </si>
  <si>
    <t>Bỏ: Thị trấn Nghi Xuân (cũ)</t>
  </si>
  <si>
    <t>Tiếp đó đến cầu Xuân Hải</t>
  </si>
  <si>
    <t>Đường nội thị thị trấn Nghi Xuân (Cũ)</t>
  </si>
  <si>
    <t>Phường Sông Trí (cũ)</t>
  </si>
  <si>
    <t>Đường Lê Thánh Tông: Từ đất ông Cẩm (tổ dân phố Hưng Bình) đến hết đất phường Hưng Trí (giáp phường Kỳ Trinh)</t>
  </si>
  <si>
    <t>Đường Lê Quảng Ý:</t>
  </si>
  <si>
    <t>Đoạn 1: Từ khách sạn Thương mại (Quốc lộ 1A) đến Karaoke QQ</t>
  </si>
  <si>
    <t>Đoạn 2: Tiếp đến hết đất Trường cấp 3 Kỳ Anh.</t>
  </si>
  <si>
    <t>Từ đất ông Khang Hà (Quốc lộ 1A) đến hết đất ông Minh Hoè.</t>
  </si>
  <si>
    <t>Tiếp đến hết đất ông Tài Giang (Tổ dân phố 1).</t>
  </si>
  <si>
    <t>Từ ngã hết đất Tài Giang qua đất ông Hải Cúc đến đường Nhân Lý (đất ông Chiến Liên).</t>
  </si>
  <si>
    <t>Gộp 2 đoạn:</t>
  </si>
  <si>
    <t>Đoạn 1: Từ đất ông Tài Giang qua đất ông Thạch (đường Nhân Lý) đến đường Vũng Áng - Lào (đất ông Tiến Châu).</t>
  </si>
  <si>
    <t>Đoạn 2: Đường Tiểu khu 4 - TDP 1: Từ ngã 4 đất ông Luận Mai đến giáp đất xã Kỳ Tân.</t>
  </si>
  <si>
    <t>Điều chỉnh thành 3 đoạn:</t>
  </si>
  <si>
    <t>Đoạn 1: Từ đất ông Tiến Châu (Đường Việt - Lào) đến ngã tư đất ông Thất</t>
  </si>
  <si>
    <t xml:space="preserve">Đoạn 2: Tiếp đến ngã tư đất ông Tài Giang </t>
  </si>
  <si>
    <t>Đoạn 3: Tiếp đến giáp đất xã Kỳ Tân</t>
  </si>
  <si>
    <t>Từ tiếp giáp đất ông Lý Vợi (Đường Hà Hoa) đến hết đất ông Khánh (giáp đường kè Sông Trí)</t>
  </si>
  <si>
    <t>Gộp 2 tuyến:</t>
  </si>
  <si>
    <t>Từ đất ông Khương - Châu Phố (Quốc lộ 1A) đến cống 2 miệng (Tổ dân phố 2).</t>
  </si>
  <si>
    <t>Từ đất ông Kháng (Tổ dân phố 2) đến giáp đất xã Kỳ Châu</t>
  </si>
  <si>
    <t>Điểu chỉnh thành 2 đoạn:</t>
  </si>
  <si>
    <t xml:space="preserve"> Đường từ Quỹ tín dụng nhân dân Kỳ Anh (QL1A) qua đến hết ông Hoan</t>
  </si>
  <si>
    <t>Điều chỉnh thành 2 đoạn:</t>
  </si>
  <si>
    <t xml:space="preserve">Đường Nguyễn Huy Tự: </t>
  </si>
  <si>
    <t>Đoạn 1:  Từ Quốc lộ 1A (Từ đất nhà ông Quế Hạ) đến hết đất ông Minh Hiền (ngã tư đường Tố Hữu)</t>
  </si>
  <si>
    <t>Đoạn 2: Tiếp đến hết đất ông Bé (Hưng Hòa)</t>
  </si>
  <si>
    <t>Đường Nguyễn Trung Thiên: Đường từ cơ quan Bảo hiểm xã hội qua cơ quan UBND thị xã  đến hết đất ông Tuyên Lan</t>
  </si>
  <si>
    <t>Gộp 1 đoạn và 1 tuyến:</t>
  </si>
  <si>
    <t>Điều chỉnh thành 1 đoạn:</t>
  </si>
  <si>
    <t>Đoạn 2: Tiếp đến giáp đất bà Huyền (đường Phạm Tiêm)</t>
  </si>
  <si>
    <t>Đoạn 1: Từ đất ông Liệu (Quốc lộ 1A) đến ngã tư hết đất bà Huê (Hưng Hòa).</t>
  </si>
  <si>
    <t>Đoạn 2: Tiếp đến Cầu Bàu (giáp xã Kỳ Hưng)</t>
  </si>
  <si>
    <t xml:space="preserve">Đoạn 2: Tiếp đến Giếng làng </t>
  </si>
  <si>
    <t>Từ tiếp giáp đất ông Huệ Anh đến đường Phạm Tiêm.</t>
  </si>
  <si>
    <t>Điều chỉnh thành 1 tuyến:</t>
  </si>
  <si>
    <t>Các lô còn lại thuộc quy hoạch dân cư Hẻm Đá</t>
  </si>
  <si>
    <t>1.1.121</t>
  </si>
  <si>
    <t>1.1.122</t>
  </si>
  <si>
    <t>1.1.123</t>
  </si>
  <si>
    <t>1.1.124</t>
  </si>
  <si>
    <t>Đường Nguyễn Bính:</t>
  </si>
  <si>
    <t>1.1.125</t>
  </si>
  <si>
    <t xml:space="preserve">Quy hoạch dân cư Bờ Nam Sông Trí: Các lô đất có mặt tiền giáp đường bờ kè Sông Trí. </t>
  </si>
  <si>
    <t>Đường dọc Kè Sông Trí từ Trường tiểu học đến cầu Chợ.</t>
  </si>
  <si>
    <t>Đường Chế Lan Viên:</t>
  </si>
  <si>
    <t>1.1.126</t>
  </si>
  <si>
    <t>1.1.127</t>
  </si>
  <si>
    <t>1.1.128</t>
  </si>
  <si>
    <t>1.1.129</t>
  </si>
  <si>
    <t>1.1.130</t>
  </si>
  <si>
    <t>1.1.131</t>
  </si>
  <si>
    <t>Xã Kỳ Hưng (cũ)</t>
  </si>
  <si>
    <t>Từ đất ông Thuận (Giếng Làng) đến giáp đất ông Lượng.</t>
  </si>
  <si>
    <t>Đường từ đất ông Lượng đến hết đất anh Long Xoan.</t>
  </si>
  <si>
    <t>Đường Phạm Hoành:</t>
  </si>
  <si>
    <t>Đường từ giáp đất Khiên (Hà) đến hết đất Hội quán TDP Trần Phú</t>
  </si>
  <si>
    <t>Đường từ giáp đất ông Thùy (TDP Tân Hà) đến giáp đất ông Hồng Định;</t>
  </si>
  <si>
    <t xml:space="preserve">Đất ở thuộc quy hoạch dân cư Khu Mã (TDP Tân Hà) </t>
  </si>
  <si>
    <t>Đất ở thuộc quy hoạch dân cư Cữa Nương (TDP Trần Phú)</t>
  </si>
  <si>
    <t>Đường từ đất ông Tiến Đính đến hết đất ông Thành (TDP Tân Hà)</t>
  </si>
  <si>
    <t>Từ Hội quán TDP Tân Hà đến giáp đường đi Trường Tiểu học</t>
  </si>
  <si>
    <t>Từ Hội quán TDP Tân Hà đến nhà ông Lương</t>
  </si>
  <si>
    <t>Từ đường Hà Huy Tập ( Ngõ anh Bốn TDP Đông Phong) đến hết đất Trường Mầm non (UBND phường Kỳ Thịnh cũ)</t>
  </si>
  <si>
    <t>Đường Lê Hồng Phong:</t>
  </si>
  <si>
    <t>Đoạn 1: Từ QL1A đến hết đất Trường Mần non</t>
  </si>
  <si>
    <t>Đoạn 2: Tiếp đến Khu Tái định cư</t>
  </si>
  <si>
    <t>3.21</t>
  </si>
  <si>
    <t>Đoạn 1: Từ đất nhà ông Trần Xuân Vệ TDP Liên Giang đến hết đất nhà ông Nguyễn Quang Cảnh</t>
  </si>
  <si>
    <t>Đoạn 2: Tiếp đến hết đất ông Trần Xuân Nhiệu</t>
  </si>
  <si>
    <t>Đoạn 1: Đường từ đất bà Võ Thị Thủy TDP Long Sơn đến hết đất nhà ông Phùng</t>
  </si>
  <si>
    <t>Đoạn 2: Tiếp đến hết đất nhà bà Bình</t>
  </si>
  <si>
    <t>Đoạn 3: Từ tiếp đất ông Phùng đến hết đất Cồn Đồn</t>
  </si>
  <si>
    <t xml:space="preserve">Đoạn 1: Phần thuộc khu tái định cư Kỳ Long </t>
  </si>
  <si>
    <t xml:space="preserve">Đoạn 2: Tiếp đến hết đất bà Vượng (TDP Liên Phú); </t>
  </si>
  <si>
    <t>Đoạn 1: từ giáp đất ông Kiện TDP Lê Lợi đến đường Võ Liêm Sơn (Khu tái định cư TDP Lê Lợi)</t>
  </si>
  <si>
    <t>Đoạn 2: Phần thuộc Khu tái định cư đến đường Nguyễn Thiếp kéo dài</t>
  </si>
  <si>
    <t>Đường từ giáp đất bà Hương (QL1A TDP Liên Sơn) đến hết đất anh Thanh (Phượng) giáp tái định cư</t>
  </si>
  <si>
    <t>Đoạn 3: từ tiếp đến giáp Quốc lộ 1B</t>
  </si>
  <si>
    <t>Đoạn 2: từ tiếp đến giáp Quốc lộ 1B</t>
  </si>
  <si>
    <t>- Riêng các lô giáp mặt tiền các đường quy hoạch rộng trên 20m(&gt;20m)</t>
  </si>
  <si>
    <t>Đoạn 1: Trong khu tái định cư</t>
  </si>
  <si>
    <r>
      <t>Từ cầu Hải Ninh đến hết đất Quy hoạch hội quán thôn Tân Thắng.</t>
    </r>
    <r>
      <rPr>
        <b/>
        <sz val="10"/>
        <rFont val="Times New Roman"/>
        <family val="1"/>
      </rPr>
      <t xml:space="preserve"> </t>
    </r>
    <r>
      <rPr>
        <b/>
        <i/>
        <sz val="10"/>
        <rFont val="Times New Roman"/>
        <family val="1"/>
      </rPr>
      <t>Điều chỉnh thành:</t>
    </r>
  </si>
  <si>
    <r>
      <t xml:space="preserve">Đường từ đất anh Toản Tuyết đến hết đất anh Hùng Phượng thôn Tam Hải  2. </t>
    </r>
    <r>
      <rPr>
        <b/>
        <i/>
        <sz val="10"/>
        <rFont val="Times New Roman"/>
        <family val="1"/>
      </rPr>
      <t>Điều chỉnh thành:</t>
    </r>
  </si>
  <si>
    <r>
      <t xml:space="preserve">Đường đi thôn Bàn Hải: Từ đất ông Cướng thôn Tân Thắng qua ngã 4 trạm xăng chị Phượng đến ngã 4 lăng Cố Đệ. </t>
    </r>
    <r>
      <rPr>
        <b/>
        <i/>
        <sz val="10"/>
        <rFont val="Times New Roman"/>
        <family val="1"/>
      </rPr>
      <t>Điều chỉnh thành:</t>
    </r>
  </si>
  <si>
    <r>
      <t xml:space="preserve">Tiếp đến hết đất anh Hoàn (Tuyến) thôn Vĩnh Thuận. </t>
    </r>
    <r>
      <rPr>
        <b/>
        <i/>
        <sz val="10"/>
        <rFont val="Times New Roman"/>
        <family val="1"/>
      </rPr>
      <t>Điều chỉnh thành:</t>
    </r>
  </si>
  <si>
    <r>
      <t>Tiếp đến hết đất anh Khánh (Hoa) thôn Bàn Hải.</t>
    </r>
    <r>
      <rPr>
        <b/>
        <sz val="10"/>
        <rFont val="Times New Roman"/>
        <family val="1"/>
      </rPr>
      <t xml:space="preserve"> </t>
    </r>
    <r>
      <rPr>
        <b/>
        <i/>
        <sz val="10"/>
        <rFont val="Times New Roman"/>
        <family val="1"/>
      </rPr>
      <t>Điều chỉnh thành:</t>
    </r>
  </si>
  <si>
    <r>
      <t xml:space="preserve">Đường Ninh Khang: Từ UBND xã đến giáp đất anh Hoàn (Tuyến) thôn Vĩnh Thuận. </t>
    </r>
    <r>
      <rPr>
        <b/>
        <i/>
        <sz val="10"/>
        <rFont val="Times New Roman"/>
        <family val="1"/>
      </rPr>
      <t>Điều chỉnh thành:</t>
    </r>
  </si>
  <si>
    <r>
      <t>Đường Vĩnh Thuận đi Tam Hải 2: Từ đất ông Chỉnh thôn Vĩnh Thuận - đất anh Cự thôn Tân Tiến - đất ông Hành thôn Tiến Thắng - đến hết đất đồn Biên phòng.</t>
    </r>
    <r>
      <rPr>
        <i/>
        <sz val="10"/>
        <rFont val="Times New Roman"/>
        <family val="1"/>
      </rPr>
      <t xml:space="preserve"> </t>
    </r>
    <r>
      <rPr>
        <b/>
        <i/>
        <sz val="10"/>
        <rFont val="Times New Roman"/>
        <family val="1"/>
      </rPr>
      <t>Điều chỉnh thành:</t>
    </r>
  </si>
  <si>
    <r>
      <t>Đường từ đất Mạnh Hương thôn Hải Hà đến hết đất bà Chòn thôn Tân Tiến.</t>
    </r>
    <r>
      <rPr>
        <b/>
        <sz val="10"/>
        <rFont val="Times New Roman"/>
        <family val="1"/>
      </rPr>
      <t xml:space="preserve"> </t>
    </r>
    <r>
      <rPr>
        <b/>
        <i/>
        <sz val="10"/>
        <rFont val="Times New Roman"/>
        <family val="1"/>
      </rPr>
      <t>Điều chỉnh thành:</t>
    </r>
  </si>
  <si>
    <r>
      <t xml:space="preserve">Đường từ đất anh Đông Nam đến hết đất bà Duỷn thôn Vĩnh Thuận. </t>
    </r>
    <r>
      <rPr>
        <b/>
        <i/>
        <sz val="10"/>
        <rFont val="Times New Roman"/>
        <family val="1"/>
      </rPr>
      <t>Điều chỉnh thành:</t>
    </r>
  </si>
  <si>
    <t>Đường Phạm Sư Mạnh: Từ đất ông Linh Bé thôn Vĩnh Thuận đến hết đất ông Hoàn Ngọc thôn Vĩnh Thuận</t>
  </si>
  <si>
    <r>
      <t>Từ đất anh Sỹ Thu (đường Bích Châu) đến cổng chợ xã Kỳ Ninh.</t>
    </r>
    <r>
      <rPr>
        <i/>
        <sz val="10"/>
        <rFont val="Times New Roman"/>
        <family val="1"/>
      </rPr>
      <t xml:space="preserve"> </t>
    </r>
    <r>
      <rPr>
        <b/>
        <i/>
        <sz val="10"/>
        <rFont val="Times New Roman"/>
        <family val="1"/>
      </rPr>
      <t>Điều chỉnh thành:</t>
    </r>
  </si>
  <si>
    <t>Đường từ đất ông Nhật thôn Tam Hải 1 đến hết đất anh Hùng Phượng thôn Tam Hải 2.</t>
  </si>
  <si>
    <t>Tiếp đến hết đất ông Tú thôn Tam Hải 2</t>
  </si>
  <si>
    <t xml:space="preserve">Đường Hải Khẩu:  </t>
  </si>
  <si>
    <t>Đoạn 1: Từ UBND xã đi qua đất ông Nhật thôn Tam Hải 1 đến hết đất anh Hùng Phượng thôn Tam Hải 2</t>
  </si>
  <si>
    <t>Đoạn 2: Tiếp đến hết đất ông Tú thôn Tam Hải 2</t>
  </si>
  <si>
    <r>
      <t xml:space="preserve">Đường đê đi Đền Nguyễn Thị Bích Châu: Từ chùa Vĩnh Lộc đến hết đất ông Hà. </t>
    </r>
    <r>
      <rPr>
        <b/>
        <i/>
        <sz val="10"/>
        <rFont val="Times New Roman"/>
        <family val="1"/>
      </rPr>
      <t>Điều chỉnh thành:</t>
    </r>
  </si>
  <si>
    <t>Đường Mạc Đỉnh Chi: Từ giáp đường Trường Sa qua chùa Vĩnh Lộc đến ngã 3 đường vào trường Tiểu học Kỳ Ninh</t>
  </si>
  <si>
    <r>
      <rPr>
        <b/>
        <sz val="10"/>
        <rFont val="Times New Roman"/>
        <family val="1"/>
      </rPr>
      <t>Bổ sung:</t>
    </r>
    <r>
      <rPr>
        <sz val="10"/>
        <rFont val="Times New Roman"/>
        <family val="1"/>
      </rPr>
      <t xml:space="preserve"> Từ ngã 3 nhà văn hóa thôn Tam Hải 1 đến đất ông Yêm thôn Tam Hải 1</t>
    </r>
  </si>
  <si>
    <t>Gộp các 2 đoạn:</t>
  </si>
  <si>
    <t>Đường từ đất nhà ông Hòa Hiểu thôn Tây Hà đến hết đất ông Trề thôn Bắc Hà</t>
  </si>
  <si>
    <r>
      <t xml:space="preserve">Đường từ UBND xã đến hết đất Trường mầm non. </t>
    </r>
    <r>
      <rPr>
        <b/>
        <i/>
        <sz val="10"/>
        <rFont val="Times New Roman"/>
        <family val="1"/>
      </rPr>
      <t>Điều chỉnh thành:</t>
    </r>
  </si>
  <si>
    <t>Đường từ đất bà Cược đến hết đất Trường mầm non.</t>
  </si>
  <si>
    <r>
      <t xml:space="preserve">Từ đất ông Huệ Hoạt qua đất Ông Tộ đến hết đất Bà Vân thôn Nam Hà. </t>
    </r>
    <r>
      <rPr>
        <b/>
        <i/>
        <sz val="10"/>
        <rFont val="Times New Roman"/>
        <family val="1"/>
      </rPr>
      <t>Điều chỉnh thành:</t>
    </r>
  </si>
  <si>
    <t>Từ đất ông Huệ Hoạt qua đất Ông Tộ đến hết đất ông Anh (Nga)</t>
  </si>
  <si>
    <r>
      <t xml:space="preserve">Từ đất Ông Cảnh thôn Hải Hà  đến hết đất Ông Trể thôn Bắc Hà. </t>
    </r>
    <r>
      <rPr>
        <b/>
        <i/>
        <sz val="10"/>
        <rFont val="Times New Roman"/>
        <family val="1"/>
      </rPr>
      <t>Điều chỉnh thành:</t>
    </r>
  </si>
  <si>
    <t xml:space="preserve">Từ đất Ông Cảnh thôn Hải Hà  đến hết đất Ông Nhung thôn Bắc Hà. </t>
  </si>
  <si>
    <r>
      <t xml:space="preserve">Từ đất Ông Ngự đến đất hết đất Ông Phương Hà thôn Bắc Hà. </t>
    </r>
    <r>
      <rPr>
        <b/>
        <i/>
        <sz val="10"/>
        <rFont val="Times New Roman"/>
        <family val="1"/>
      </rPr>
      <t>Điều chỉnh thành:</t>
    </r>
  </si>
  <si>
    <t>Từ cống ông Hòa qua ông Anh(Mân) đến hết đất anh Phương (Hà)</t>
  </si>
  <si>
    <t>Từ đất ông Diên thôn Tây Hà đến đập Cụ</t>
  </si>
  <si>
    <t>Từ đất ông Chính đến hết đất ông Thìn thôn Đông Hà</t>
  </si>
  <si>
    <t>Từ đất ông Sắc đến hết đất ông Thanh Hồng thôn Bắc Hà</t>
  </si>
  <si>
    <t>Từ đất ông Luyến Ngọc đến hết đất ông Tộ Lan thôn Nam Hà</t>
  </si>
  <si>
    <t>Từ đất ông Hoành Thanh đến hết đất ông Đài Dung thôn Nam Hà</t>
  </si>
  <si>
    <r>
      <t>Đường ĐH.143 (đường đi Kỳ Trung): Từ đất ông Hà Khai (Quốc lộ 1A) đến Đập Hiểm thôn Trường Thanh;</t>
    </r>
    <r>
      <rPr>
        <b/>
        <i/>
        <sz val="10"/>
        <rFont val="Times New Roman"/>
        <family val="1"/>
      </rPr>
      <t xml:space="preserve"> Điều chỉnh thành</t>
    </r>
    <r>
      <rPr>
        <sz val="10"/>
        <rFont val="Times New Roman"/>
        <family val="1"/>
      </rPr>
      <t>:</t>
    </r>
  </si>
  <si>
    <t>Đường ĐH.91 (đường đi Kỳ Trung): Từ đất ông Hà Khai (Quốc lộ 1A) đến Đập Hiểm thôn Trường Thanh</t>
  </si>
  <si>
    <r>
      <t>Đường Liên xã 12 từ đất Tý Nhung (đường Thư - Thọ) đến mương thủy lợi xã Kỳ Hải;</t>
    </r>
    <r>
      <rPr>
        <b/>
        <i/>
        <sz val="10"/>
        <rFont val="Times New Roman"/>
        <family val="1"/>
      </rPr>
      <t xml:space="preserve"> Điều chỉnh thành:</t>
    </r>
  </si>
  <si>
    <t>Đường Liên xã 10 từ đất Tý Nhung (đường Thư - Thọ) đến mương thủy lợi xã Kỳ Hải</t>
  </si>
  <si>
    <t>Bổ sung: Quy hoạch khu dân cư Cồn Gát, thôn Thanh Hòa</t>
  </si>
  <si>
    <t>Tuyến 2</t>
  </si>
  <si>
    <t>Tuyến 3</t>
  </si>
  <si>
    <t>Bổ sung: Tuyến 2 Quy hoạch khu dân cư đồng Giàng</t>
  </si>
  <si>
    <t>Bổ sung: Quy hoạch dân cư Cựa Mụ thôn Đan Trung</t>
  </si>
  <si>
    <r>
      <t>Đường Liên xã 13 (Đường TL 10 cũ) từ giáp phường Sông Trí đến hết đất Trường mầm non xã Kỳ Châu;</t>
    </r>
    <r>
      <rPr>
        <b/>
        <i/>
        <sz val="10"/>
        <rFont val="Times New Roman"/>
        <family val="1"/>
      </rPr>
      <t xml:space="preserve"> Điều chỉnh thành:</t>
    </r>
  </si>
  <si>
    <t>Đường Liên xã 13 (Đường TL 10 cũ) từ giáp phường Hưng Trí đến giáp xa Kỳ Hải</t>
  </si>
  <si>
    <t xml:space="preserve">Bỏ: Đất ở các vị trí còn lại thuộc thôn Châu Long </t>
  </si>
  <si>
    <t>Bỏ: Đất ở các vị trí còn lại thuộc thôn Thuận Châu</t>
  </si>
  <si>
    <t>Bổ sung: Tuyến 2 QH dân cư chia khu 1 (Bích Châu)</t>
  </si>
  <si>
    <t>Bổ sung: Tuyến 2 QH dân cư chia khu 2 (Bích Châu)</t>
  </si>
  <si>
    <t xml:space="preserve">Bổ sung: Tuyến 1 Khu dân cư Đồng Vùng 2 thôn Hiệu Châu </t>
  </si>
  <si>
    <t>Bổ sung: Tuyến 2  Khu dân cư Đồng Vùng 2 thôn Hiệu Châu</t>
  </si>
  <si>
    <r>
      <t>Đường Liên xã 12 (Đường Kỳ Thư đi Kỳ Hải): Từ giáp xã Kỳ Thư đến hết đất anh Duyệt;</t>
    </r>
    <r>
      <rPr>
        <b/>
        <i/>
        <sz val="10"/>
        <rFont val="Times New Roman"/>
        <family val="1"/>
      </rPr>
      <t>Điều chỉnh thành:</t>
    </r>
  </si>
  <si>
    <t>Đường Liên xã 10 (Đường Kỳ Thư đi Kỳ Hải): Từ giáp xã Kỳ Thư đến hết đất anh Duyệt</t>
  </si>
  <si>
    <t>Bổ sung: Tuyến 2 đường Tỉnh lộ 555: Từ đất ông Trung Quỳnh đến đất ông Vượng</t>
  </si>
  <si>
    <t>Bổ sung: Tuyến 2: Từ trạm điện số 5 đến đất nhà ông Loan</t>
  </si>
  <si>
    <t>Bổ sung: Đường ven biển Thạch Khê Vũng Áng (Từ đất nhà ông Thuận đến đất nhà ông Hồng thôn Phú Thượng)</t>
  </si>
  <si>
    <t>Bổ sung: Khu dân cư Phú Lợi</t>
  </si>
  <si>
    <t>Bổ sung: Vùng Rậy Đình</t>
  </si>
  <si>
    <r>
      <t xml:space="preserve">Tiếp đến đường ĐH.143 (đường đi Kỳ Trung - nghĩa trang Liệt sĩ); </t>
    </r>
    <r>
      <rPr>
        <b/>
        <i/>
        <sz val="10"/>
        <rFont val="Times New Roman"/>
        <family val="1"/>
      </rPr>
      <t>Điều chỉnh thành:</t>
    </r>
  </si>
  <si>
    <t>Tiếp đến đường ĐH.91 (đường đi Kỳ Trung - nghĩa trang Liệt sĩ)</t>
  </si>
  <si>
    <r>
      <t xml:space="preserve">Đường ĐH.142 (Đường trục chính xã Kỳ Thọ): chia 4 đoạn; </t>
    </r>
    <r>
      <rPr>
        <b/>
        <i/>
        <sz val="10"/>
        <rFont val="Times New Roman"/>
        <family val="1"/>
      </rPr>
      <t>Điều chỉnh thành:</t>
    </r>
  </si>
  <si>
    <t>Đường ĐH.90 (Đường trục chính xã Kỳ Thọ): chia 4 đoạn:</t>
  </si>
  <si>
    <r>
      <t>Đường từ Giếng Làng (đường ĐH.142 đi trụ sở UBND xã) đến hết đất ông Tiệm thôn Tân Thọ;</t>
    </r>
    <r>
      <rPr>
        <b/>
        <i/>
        <sz val="10"/>
        <rFont val="Times New Roman"/>
        <family val="1"/>
      </rPr>
      <t xml:space="preserve"> Điều chỉnh thành:</t>
    </r>
  </si>
  <si>
    <t>Đường từ Giếng Làng (đường ĐH.90 đi trụ sở UBND xã) đến hết đất ông Tiệm thôn Tân Thọ</t>
  </si>
  <si>
    <r>
      <t>Đường ĐH 143 (đường đi Kỳ Trung): Từ đất ông Hà Khai (Quốc lộ 1A) đến Đập Hiểm thôn Trường Thanh;</t>
    </r>
    <r>
      <rPr>
        <b/>
        <i/>
        <sz val="10"/>
        <rFont val="Times New Roman"/>
        <family val="1"/>
      </rPr>
      <t xml:space="preserve"> Điều chỉnh thành:</t>
    </r>
  </si>
  <si>
    <t>Đường ĐH 91 (đường đi Kỳ Trung): Từ đất ông Hà Khai (Quốc lộ 1A) đến Đập Hiểm thôn Trường Thanh</t>
  </si>
  <si>
    <t>6.0</t>
  </si>
  <si>
    <t>Bổ sung: Đường tuự trạm ý tế đến cầu Rào Vĩnh Thọ</t>
  </si>
  <si>
    <t>Đường (ĐT 551) từ đât Lý Kỳ (QL1A) đến hết đất Hải Nhưng</t>
  </si>
  <si>
    <t>Từ đất ông Hùng Thảo (đường QL1A) đến giáp đường ĐT 551</t>
  </si>
  <si>
    <r>
      <rPr>
        <b/>
        <i/>
        <sz val="10"/>
        <rFont val="Times New Roman"/>
        <family val="1"/>
      </rPr>
      <t>Bổ sung :</t>
    </r>
    <r>
      <rPr>
        <sz val="10"/>
        <rFont val="Times New Roman"/>
        <family val="1"/>
      </rPr>
      <t xml:space="preserve"> Tiếp đến giáp đất xã Kỳ Xuân</t>
    </r>
  </si>
  <si>
    <t>Bổ sung: Đường Ven Biển (Từ giáp xã Kỳ Xuân đến giáp đất xã Cẩm Lĩnh huyện Cẩm Xuyên)</t>
  </si>
  <si>
    <t>Bổ sung: ĐH 136 (Từ đất ông Thái Uyên  đến hết đất Kỳ Bắc giáp Kỳ Xuân đường &gt; 9m)</t>
  </si>
  <si>
    <r>
      <rPr>
        <b/>
        <sz val="10"/>
        <rFont val="Times New Roman"/>
        <family val="1"/>
      </rPr>
      <t>Đường ĐT 551</t>
    </r>
    <r>
      <rPr>
        <sz val="10"/>
        <rFont val="Times New Roman"/>
        <family val="1"/>
      </rPr>
      <t xml:space="preserve">: từ giáp đất xã Kỳ Bắc đến cầu Hồ Sen </t>
    </r>
  </si>
  <si>
    <r>
      <t xml:space="preserve">Đường trục xã: Từ Quốc lộ 1A Cổng chào Kỳ Tiến qua ngã 4 sân vận động UBND xã đến cầu Bụi Léc (chia thành 2 đoạn); </t>
    </r>
    <r>
      <rPr>
        <b/>
        <i/>
        <sz val="10"/>
        <rFont val="Times New Roman"/>
        <family val="1"/>
      </rPr>
      <t>Điều chỉnh thành:</t>
    </r>
  </si>
  <si>
    <t>Đường ĐH 137: Từ Quốc lộ 1A đến cống Đập Sỏi (thôn Kim Nam Tiến)</t>
  </si>
  <si>
    <r>
      <t xml:space="preserve"> Từ Quốc lộ 1A Cổng chào Kỳ Tiến đến cầu xã;</t>
    </r>
    <r>
      <rPr>
        <b/>
        <i/>
        <sz val="10"/>
        <rFont val="Times New Roman"/>
        <family val="1"/>
      </rPr>
      <t xml:space="preserve"> Điều chỉnh thành:</t>
    </r>
  </si>
  <si>
    <t>Đường trục xã: Từ Cầu xã (Giáp đường ĐH137) đến ngã tư đất ông Khánh nữ (thôn Kim Nam Tiến)</t>
  </si>
  <si>
    <t>Bỏ: Tiếp đến qua ngã 4 sân vận động UBND xã đến cầu Bụi Léc</t>
  </si>
  <si>
    <t>Từ đất ông Thế (thôn Sơn Thịnh) đến ngã 3 đất bà Hằng (thôn Hồ Hải)</t>
  </si>
  <si>
    <t xml:space="preserve">Bổ sung: Đường quy hoạch đất ở vùng Chợ Phủ và Cầu Nậy,đường  đất cấp phôi có độ rộng đường ≥5 m </t>
  </si>
  <si>
    <t>8.23</t>
  </si>
  <si>
    <t>Bổ sung: Khu quy hoạch dân cư vùng Đồng Trèng (trừ tuyến 1)</t>
  </si>
  <si>
    <t>Đường trục thôn Tân Giang: từ Quốc lộ 1A (ngã tư Kỳ Giang) đến kênh sông Rác</t>
  </si>
  <si>
    <t>Từ Quốc lộ 1A (Bưu điện Văn hóa) đến đập chùa</t>
  </si>
  <si>
    <r>
      <t>Đường thôn Tân Đông: từ Quốc lộ 1A (đất Thanh Huyền) đến giáp đất thầy Xuyên Ngụ;</t>
    </r>
    <r>
      <rPr>
        <b/>
        <i/>
        <sz val="10"/>
        <rFont val="Times New Roman"/>
        <family val="1"/>
      </rPr>
      <t xml:space="preserve"> Điều chỉnh thành:</t>
    </r>
  </si>
  <si>
    <t>Từ cổng chào thôn Tân Khê đến hết Trường  tiểu học xa Kỳ Giang</t>
  </si>
  <si>
    <t>Từ cổng chào thôn Tân Đình từ Quốc lộ 1A (đất ông Khuyến) đến kênh sông Rác</t>
  </si>
  <si>
    <r>
      <t xml:space="preserve">Tuyến bệnh viên: từ bệnh viên huyện đi xã Kỳ Đồng (tuyến song song với  đường QL 1A); </t>
    </r>
    <r>
      <rPr>
        <b/>
        <i/>
        <sz val="10"/>
        <rFont val="Times New Roman"/>
        <family val="1"/>
      </rPr>
      <t>Điều chỉnh thành:</t>
    </r>
  </si>
  <si>
    <t>Từ trung y tế huyện đi xã Kỳ Đồng (tuyến song song với  đường QL 1A)</t>
  </si>
  <si>
    <t>Bổ sung: Từ đất Thanh Thiếp đến hết đất ông Long</t>
  </si>
  <si>
    <t xml:space="preserve">Bổ sung: Từ Hội trường thôn Tân Giang đến kênh sông Rác </t>
  </si>
  <si>
    <t xml:space="preserve">Bổ sung: Từ Trường mầm non đến hết đất ông Tuấn </t>
  </si>
  <si>
    <t xml:space="preserve">Bổ sung: Từ Hội trường thôn Tân Đình đến ngã tư Tân Thắng </t>
  </si>
  <si>
    <r>
      <t xml:space="preserve">Đường từ Cơ quan Thủy nông (Quốc lộ 1A) đến hết đất ông Đường Tri; </t>
    </r>
    <r>
      <rPr>
        <b/>
        <i/>
        <sz val="10"/>
        <rFont val="Times New Roman"/>
        <family val="1"/>
      </rPr>
      <t>Điều chỉnh thành:</t>
    </r>
  </si>
  <si>
    <t>Từ Kênh sông Rác đến đất ông Dương (QL1A)</t>
  </si>
  <si>
    <t>Bổ sung: Từ đường Đồng Phú  đên Đường 70</t>
  </si>
  <si>
    <t>10.23</t>
  </si>
  <si>
    <t>Bổ sung: Quy hoạch dân cư vùng Cửa Lùm</t>
  </si>
  <si>
    <t>10.24</t>
  </si>
  <si>
    <t>Bổ sung: Quy hoạch dân cư vùng Đồng Lâm Nghiệp</t>
  </si>
  <si>
    <r>
      <rPr>
        <b/>
        <i/>
        <sz val="10"/>
        <rFont val="Times New Roman"/>
        <family val="1"/>
      </rPr>
      <t>Bổ Sung:</t>
    </r>
    <r>
      <rPr>
        <sz val="10"/>
        <rFont val="Times New Roman"/>
        <family val="1"/>
      </rPr>
      <t xml:space="preserve"> Đường Khang Ninh (Liên xã 07);</t>
    </r>
    <r>
      <rPr>
        <b/>
        <i/>
        <sz val="10"/>
        <rFont val="Times New Roman"/>
        <family val="1"/>
      </rPr>
      <t xml:space="preserve"> chia thành các đoạn sau:</t>
    </r>
  </si>
  <si>
    <t>Tiếp đó từ đường vào nhà văn hóa Vĩnh Long đến giáp xã Kỳ Ninh</t>
  </si>
  <si>
    <t>Bổ sung: Đường QLVB ( ĐH 547). Từ giáp xã Kỳ Phú đến giáp xã Kỳ Ninh.</t>
  </si>
  <si>
    <r>
      <t xml:space="preserve">Từ giáp đất bà Nhung thôn Trường Lạc (giáp đường QL12C) đến hết đất ông Sau thôn Tả Tấn; </t>
    </r>
    <r>
      <rPr>
        <b/>
        <i/>
        <sz val="10"/>
        <rFont val="Times New Roman"/>
        <family val="1"/>
      </rPr>
      <t>Điều chỉnh thành:</t>
    </r>
  </si>
  <si>
    <t>Từ giáp đất bà Nhung thôn Trường Lạc (giáp đường QL12C) đến hết đất ông Sau thôn Tấn Sơn</t>
  </si>
  <si>
    <r>
      <t xml:space="preserve">Từ giáp đất anh Quân Sửu thôn Tả Tấn đến giáp đất xã Kỳ Hoa; </t>
    </r>
    <r>
      <rPr>
        <b/>
        <i/>
        <sz val="10"/>
        <rFont val="Times New Roman"/>
        <family val="1"/>
      </rPr>
      <t>Điều chỉnh thành:</t>
    </r>
  </si>
  <si>
    <t>Từ giáp đất anh Quân Sửu thôn  Tấn  Sơn đến giáp đất xã Kỳ Hoa</t>
  </si>
  <si>
    <r>
      <t xml:space="preserve">Từ giáp đất anh Chương thôn Tả Tấn đến hết đất chị Thủy Lê thôn Trương Lạc: </t>
    </r>
    <r>
      <rPr>
        <b/>
        <i/>
        <sz val="10"/>
        <rFont val="Times New Roman"/>
        <family val="1"/>
      </rPr>
      <t>Điều chỉnh thành:</t>
    </r>
  </si>
  <si>
    <t>Từ giáp đất anh Chương thôn Tấn  Sơn đến hết đất chị Thủy Lê thôn Trương Lạc</t>
  </si>
  <si>
    <r>
      <t>Tiếp đến giáp Đường Văn Tây;</t>
    </r>
    <r>
      <rPr>
        <b/>
        <i/>
        <sz val="10"/>
        <rFont val="Times New Roman"/>
        <family val="1"/>
      </rPr>
      <t xml:space="preserve"> Điều chỉnh thành</t>
    </r>
  </si>
  <si>
    <t>Tiếp đến giáp Đường  ĐH.92( Văn Tây)</t>
  </si>
  <si>
    <t>Đoạn từ nông trường cao su đến ngã 3 đường trục xã</t>
  </si>
  <si>
    <r>
      <rPr>
        <b/>
        <i/>
        <sz val="10"/>
        <rFont val="Times New Roman"/>
        <family val="1"/>
      </rPr>
      <t xml:space="preserve">Bổ sung: </t>
    </r>
    <r>
      <rPr>
        <sz val="10"/>
        <rFont val="Times New Roman"/>
        <family val="1"/>
      </rPr>
      <t>Đường Trục xã : Từ giáp Đường Sơn - Lạc đến ngã 4, Đường 554 thôn Lạc Thắng</t>
    </r>
  </si>
  <si>
    <t>Đọan Đường Sơn - Lạc đến Khe nước Chàng Vương</t>
  </si>
  <si>
    <t>Tiếp đến khe Cây ươi</t>
  </si>
  <si>
    <t>Tiếp đến hết đất anh Huần</t>
  </si>
  <si>
    <t>Tiếp đến hết  Khe lầy</t>
  </si>
  <si>
    <t>Tiếp đến hết  Cầu cây Gia</t>
  </si>
  <si>
    <t>Tiếp đến hết  Ngã 4 đường 554 thôn Lạc Thắng</t>
  </si>
  <si>
    <r>
      <rPr>
        <b/>
        <sz val="10"/>
        <rFont val="Times New Roman"/>
        <family val="1"/>
      </rPr>
      <t>Huyện lộ 145</t>
    </r>
    <r>
      <rPr>
        <sz val="10"/>
        <rFont val="Times New Roman"/>
        <family val="1"/>
      </rPr>
      <t xml:space="preserve"> (Tỉnh lộ 10): Từ Khe Nhạ (giáp xã Kỳ Sơn) đến đất ông Lĩnh (Hà);</t>
    </r>
    <r>
      <rPr>
        <b/>
        <i/>
        <sz val="10"/>
        <rFont val="Times New Roman"/>
        <family val="1"/>
      </rPr>
      <t xml:space="preserve"> Điều chỉnh thành:</t>
    </r>
  </si>
  <si>
    <t>Huyện lộ ĐH 93 (Tỉnh lộ 10): Từ Khe Nhạ (giáp xã Kỳ Sơn) đến đất ông Lĩnh (Hà)</t>
  </si>
  <si>
    <r>
      <t>Tiếp đến đất ông Việt tầng thôn Phúc Độ;</t>
    </r>
    <r>
      <rPr>
        <b/>
        <i/>
        <sz val="10"/>
        <rFont val="Times New Roman"/>
        <family val="1"/>
      </rPr>
      <t xml:space="preserve"> Điều chỉnh thành:</t>
    </r>
  </si>
  <si>
    <t xml:space="preserve"> Tiếp đến đất ông Khoanh thôn Phúc Độ</t>
  </si>
  <si>
    <t>Bỏ: Tiếp đến giáp đất anh Minh Hà</t>
  </si>
  <si>
    <t>Bỏ:Tiếp đến Khe Cha Mè thôn Phúc Lập</t>
  </si>
  <si>
    <t>Bỏ:Từ ngã 3 Tùng đến giáp đất hội quán thôn Phúc Thành 1</t>
  </si>
  <si>
    <t>Bỏ: Tiếp đến đất anh Thành Sâm thôn Phúc Thành 2</t>
  </si>
  <si>
    <t>Bổ sung:Từ ngã 3 Tùng đến đất ông Việt Tưng (thôn Phúc Lộ)</t>
  </si>
  <si>
    <t>Tiếp đến Khe Cha Mè thôn Phúc Lập</t>
  </si>
  <si>
    <r>
      <rPr>
        <b/>
        <sz val="10"/>
        <rFont val="Times New Roman"/>
        <family val="1"/>
      </rPr>
      <t>Đường Huyện lộ 145</t>
    </r>
    <r>
      <rPr>
        <sz val="10"/>
        <rFont val="Times New Roman"/>
        <family val="1"/>
      </rPr>
      <t xml:space="preserve"> (tên cũ Tỉnh lộ 10): Từ ngã 3 đất bà Hợp đến hết đất Nga Diến; </t>
    </r>
    <r>
      <rPr>
        <b/>
        <i/>
        <sz val="10"/>
        <rFont val="Times New Roman"/>
        <family val="1"/>
      </rPr>
      <t>Điều chỉnh thành:</t>
    </r>
  </si>
  <si>
    <r>
      <rPr>
        <b/>
        <sz val="10"/>
        <rFont val="Times New Roman"/>
        <family val="1"/>
      </rPr>
      <t>Đường ĐH.93</t>
    </r>
    <r>
      <rPr>
        <sz val="10"/>
        <rFont val="Times New Roman"/>
        <family val="1"/>
      </rPr>
      <t xml:space="preserve"> (tên cũ Tỉnh lộ 10): Từ ngã 3 đất bà Hợp đến hết đất Nga Diến</t>
    </r>
  </si>
  <si>
    <r>
      <t>Đường huyện ĐH 146 (Đường Sơn, Lạc): Từ đất ông Tấn đến Cống Cây Ran;</t>
    </r>
    <r>
      <rPr>
        <b/>
        <i/>
        <sz val="10"/>
        <rFont val="Times New Roman"/>
        <family val="1"/>
      </rPr>
      <t xml:space="preserve"> Điều chỉnh thành:</t>
    </r>
  </si>
  <si>
    <t>Đường huyện ĐH 94 (Đường Sơn, Lạc): Từ đất ông Tấn đến Cống Cây Ran</t>
  </si>
  <si>
    <t>Bổ sung: Khu quy hoạch thôn Sơn Bình 2</t>
  </si>
  <si>
    <t>Bỏ: Xã Kỳ Hợp (cũ)</t>
  </si>
  <si>
    <r>
      <rPr>
        <b/>
        <sz val="10"/>
        <rFont val="Times New Roman"/>
        <family val="1"/>
      </rPr>
      <t>Đường QL 12C</t>
    </r>
    <r>
      <rPr>
        <sz val="10"/>
        <rFont val="Times New Roman"/>
        <family val="1"/>
      </rPr>
      <t xml:space="preserve"> (đường Cảng Vũng Áng - Lào) Từ giáp Kỳ Tân đến hết đất xã Kỳ Hợp;</t>
    </r>
    <r>
      <rPr>
        <b/>
        <i/>
        <sz val="10"/>
        <rFont val="Times New Roman"/>
        <family val="1"/>
      </rPr>
      <t xml:space="preserve"> Điều chỉnh thành:</t>
    </r>
  </si>
  <si>
    <t>Tiếp đến Cống Bắc Cầu</t>
  </si>
  <si>
    <r>
      <rPr>
        <b/>
        <sz val="10"/>
        <rFont val="Times New Roman"/>
        <family val="1"/>
      </rPr>
      <t>Đường từ Quốc lộ 12C</t>
    </r>
    <r>
      <rPr>
        <sz val="10"/>
        <rFont val="Times New Roman"/>
        <family val="1"/>
      </rPr>
      <t xml:space="preserve"> (ngã 3 đất ông Hạnh) đến ngã 3 đất ông Nga Huê ;</t>
    </r>
    <r>
      <rPr>
        <b/>
        <i/>
        <sz val="10"/>
        <rFont val="Times New Roman"/>
        <family val="1"/>
      </rPr>
      <t xml:space="preserve"> Điều chỉnh thành:</t>
    </r>
  </si>
  <si>
    <r>
      <t>Đường từ ngã 3 đất ông Nga Huê đến Cầu Tân Cầu;</t>
    </r>
    <r>
      <rPr>
        <b/>
        <i/>
        <sz val="10"/>
        <rFont val="Times New Roman"/>
        <family val="1"/>
      </rPr>
      <t xml:space="preserve"> Điều chỉnh thành</t>
    </r>
  </si>
  <si>
    <r>
      <rPr>
        <b/>
        <sz val="10"/>
        <rFont val="Times New Roman"/>
        <family val="1"/>
      </rPr>
      <t>Đường Liên xã Tân Hợp:</t>
    </r>
    <r>
      <rPr>
        <sz val="10"/>
        <rFont val="Times New Roman"/>
        <family val="1"/>
      </rPr>
      <t xml:space="preserve"> Đường từ ngã 3 đất ông Nga Huê đến Cầu Tân Cầu</t>
    </r>
  </si>
  <si>
    <r>
      <t>Đường từ đất ông Hùng Nga (Quốc lộ 12) đến hết đất Trường tiểu học Kỳ Hợp (đường vào UBND xã);</t>
    </r>
    <r>
      <rPr>
        <b/>
        <i/>
        <sz val="10"/>
        <rFont val="Times New Roman"/>
        <family val="1"/>
      </rPr>
      <t xml:space="preserve"> Điều chỉnh thành:</t>
    </r>
  </si>
  <si>
    <t>Đường từ đất ông Hùng Nga (Quốc lộ 12) đến hết đất ông Tuân Nhuân thôn Minh Châu</t>
  </si>
  <si>
    <r>
      <rPr>
        <b/>
        <i/>
        <sz val="10"/>
        <rFont val="Times New Roman"/>
        <family val="1"/>
      </rPr>
      <t xml:space="preserve">Bổ sung: </t>
    </r>
    <r>
      <rPr>
        <sz val="10"/>
        <rFont val="Times New Roman"/>
        <family val="1"/>
      </rPr>
      <t>Tiếp đến cầu Khe Chợ</t>
    </r>
  </si>
  <si>
    <r>
      <rPr>
        <b/>
        <i/>
        <sz val="10"/>
        <rFont val="Times New Roman"/>
        <family val="1"/>
      </rPr>
      <t>Bổ sung:</t>
    </r>
    <r>
      <rPr>
        <sz val="10"/>
        <rFont val="Times New Roman"/>
        <family val="1"/>
      </rPr>
      <t>Tiếp đến hết đất Trường tiểu học Kỳ Hợp (giáp đường TL551)</t>
    </r>
  </si>
  <si>
    <t>Bỏ:Đường nhựa, bê tông còn lại</t>
  </si>
  <si>
    <t xml:space="preserve">Bỏ: Độ rộng đường &gt; 8 m </t>
  </si>
  <si>
    <t>Bỏ: Độ rộng đường ≥5 m đến  ≤ 8m</t>
  </si>
  <si>
    <t>Bỏ: Độ rộng đường ≥ 3 m đến &lt;5 m</t>
  </si>
  <si>
    <t xml:space="preserve">Bỏ:Độ rộng đường &lt; 3 m </t>
  </si>
  <si>
    <t>Bỏ: Đường đất, cấp phối còn lại</t>
  </si>
  <si>
    <t xml:space="preserve">Bỏ:Độ rộng đường ≥5 m </t>
  </si>
  <si>
    <t>Bỏ:Độ rộng đường ≥ 3 m đến &lt;5 m</t>
  </si>
  <si>
    <t xml:space="preserve">Bỏ: Độ rộng đường &lt; 3 m </t>
  </si>
  <si>
    <t>Bỏ: Xã Kỳ Lâm (cũ)</t>
  </si>
  <si>
    <r>
      <rPr>
        <b/>
        <sz val="10"/>
        <rFont val="Times New Roman"/>
        <family val="1"/>
      </rPr>
      <t>Bỏ: Đường QL 12C</t>
    </r>
    <r>
      <rPr>
        <sz val="10"/>
        <rFont val="Times New Roman"/>
        <family val="1"/>
      </rPr>
      <t xml:space="preserve"> (đường Cảng Vũng Áng - Lào): Từ giáp Kỳ Hợp đến Cống Bắc Cầu</t>
    </r>
  </si>
  <si>
    <t>Bỏ:Tiếp đến giáp đất ông Định Hoa</t>
  </si>
  <si>
    <t>Bỏ:Tiếp qua ngã tư Kỳ Lâm đến ngã 4 Con (đất Thảo Lý)</t>
  </si>
  <si>
    <t>Bỏ:Tiếp đến Cầu Rào Trổ (giáp Kỳ Sơn)</t>
  </si>
  <si>
    <r>
      <rPr>
        <b/>
        <sz val="10"/>
        <rFont val="Times New Roman"/>
        <family val="1"/>
      </rPr>
      <t>Bỏ</t>
    </r>
    <r>
      <rPr>
        <sz val="10"/>
        <rFont val="Times New Roman"/>
        <family val="1"/>
      </rPr>
      <t>:Đường từ ngã 4 đất anh Thìn Thu Tỉnh lộ ĐT 554 (Tỉnh lộ 22 cũ) đến đất anh Hoàn thôn Hải Hà</t>
    </r>
  </si>
  <si>
    <r>
      <rPr>
        <b/>
        <i/>
        <sz val="10"/>
        <rFont val="Times New Roman"/>
        <family val="1"/>
      </rPr>
      <t xml:space="preserve">Bổ sung: </t>
    </r>
    <r>
      <rPr>
        <sz val="10"/>
        <rFont val="Times New Roman"/>
        <family val="1"/>
      </rPr>
      <t>Tiếp đến đất anh Thìn Thu (TL 554) thôn Hải Hà</t>
    </r>
  </si>
  <si>
    <t>18.2.15</t>
  </si>
  <si>
    <r>
      <rPr>
        <b/>
        <sz val="10"/>
        <rFont val="Times New Roman"/>
        <family val="1"/>
      </rPr>
      <t>Đường huyện ĐH.143</t>
    </r>
    <r>
      <rPr>
        <sz val="10"/>
        <rFont val="Times New Roman"/>
        <family val="1"/>
      </rPr>
      <t xml:space="preserve"> (Quốc lộ 1A) từ đi Kỳ Trung: Từ dốc Am đến cầu Bông Ngọt;</t>
    </r>
    <r>
      <rPr>
        <b/>
        <i/>
        <sz val="10"/>
        <rFont val="Times New Roman"/>
        <family val="1"/>
      </rPr>
      <t xml:space="preserve"> Điều chỉnh thành:</t>
    </r>
  </si>
  <si>
    <r>
      <rPr>
        <b/>
        <sz val="10"/>
        <rFont val="Times New Roman"/>
        <family val="1"/>
      </rPr>
      <t>Đường huyện ĐH.91</t>
    </r>
    <r>
      <rPr>
        <sz val="10"/>
        <rFont val="Times New Roman"/>
        <family val="1"/>
      </rPr>
      <t xml:space="preserve"> (Quốc lộ 1A) từ đi Kỳ Trung: Từ dốc Am đến cầu Bông Ngọt</t>
    </r>
  </si>
  <si>
    <r>
      <t xml:space="preserve">Tiếp đến hết đất Bắc Lý; </t>
    </r>
    <r>
      <rPr>
        <b/>
        <i/>
        <sz val="10"/>
        <rFont val="Times New Roman"/>
        <family val="1"/>
      </rPr>
      <t>Điều chỉnh thành:</t>
    </r>
  </si>
  <si>
    <t>Tiếp đến ngã 3 nhà anh Nhât Vinh</t>
  </si>
  <si>
    <t>Bỏ: Tiếp đến hết đất Lâm Tuyết</t>
  </si>
  <si>
    <r>
      <t xml:space="preserve">Tiếp đến hết đất Hội trường thôn Đất Đỏ; </t>
    </r>
    <r>
      <rPr>
        <b/>
        <i/>
        <sz val="10"/>
        <rFont val="Times New Roman"/>
        <family val="1"/>
      </rPr>
      <t>Điều chỉnh thành:</t>
    </r>
  </si>
  <si>
    <t>Tiếp đến đường tỉnh lộ 551</t>
  </si>
  <si>
    <r>
      <t>Đường từ giáp đất chị Lài đến ngã 3 đất chị Hằng Liêm;</t>
    </r>
    <r>
      <rPr>
        <b/>
        <i/>
        <sz val="10"/>
        <rFont val="Times New Roman"/>
        <family val="1"/>
      </rPr>
      <t xml:space="preserve"> Điều chỉnh thành:</t>
    </r>
  </si>
  <si>
    <t>Đường từ giáp đất chị Lài đến Ngầm ông Hiếu (thôn Trung Sơn)</t>
  </si>
  <si>
    <t>Bổ sung : Tiếp đến ngã tư nhà văn hóa (thôn Nam Sơn)</t>
  </si>
  <si>
    <t>Bổ sung: Tiếp đến giáp đất xã Kỳ Tây</t>
  </si>
  <si>
    <t>Bỏ:Tiếp đến hết đất Phương Linh</t>
  </si>
  <si>
    <t>Bỏ: Đường từ Hằng Liêm đến ngã tư đất ông Thăng thôn Nam Sơn</t>
  </si>
  <si>
    <r>
      <t>Đường Tỉnh lộ 551;</t>
    </r>
    <r>
      <rPr>
        <b/>
        <i/>
        <sz val="10"/>
        <rFont val="Times New Roman"/>
        <family val="1"/>
      </rPr>
      <t xml:space="preserve"> Điều chỉnh thành các đoạn sau:</t>
    </r>
  </si>
  <si>
    <t>Từ câu Eo Ná đến hết đất ông Phen</t>
  </si>
  <si>
    <t>Tiếp đến nhà ông Hợi</t>
  </si>
  <si>
    <t>Tiếp đến ngã 4 khu tái đinh cư</t>
  </si>
  <si>
    <t>Tiếp đến giáp xã Kỳ Phong</t>
  </si>
  <si>
    <r>
      <t>Đường trục thôn từ Đất Đỏ đi Bắc Sơn: Từ ngã 3 thôn Đất Đỏ đến ngã 3 thôn Bắc Sơn;</t>
    </r>
    <r>
      <rPr>
        <b/>
        <i/>
        <sz val="10"/>
        <rFont val="Times New Roman"/>
        <family val="1"/>
      </rPr>
      <t xml:space="preserve"> Điều chỉnh thành:</t>
    </r>
  </si>
  <si>
    <t>Từ ngã 3 nhà văn hóa thôn Bắc Sơn đến đường huyện ĐH.91 Đồng Trung</t>
  </si>
  <si>
    <t>Đường từ trạm ý tế đến tiếp giáp đường Trung - Tây</t>
  </si>
  <si>
    <t>19.11</t>
  </si>
  <si>
    <t>Bổ sung: Đường HL.91 (QL1A đi Kỳ Trung) từ nhà ông Hải đến tiếp giáp đường Thọ Trung)</t>
  </si>
  <si>
    <t>19.12</t>
  </si>
  <si>
    <t>Bổ sung: Từ tỉnh lộ 551 đến giáp đường Thọ Trung</t>
  </si>
  <si>
    <t>19.13</t>
  </si>
  <si>
    <t>Bổ sung: Từ tỉnh lộ 551 tiếp đến giáp đường vào nhà anh Loan</t>
  </si>
  <si>
    <t>Bổ sung: Đường ven biển giai đoạn 1 (Từ giáp Kỳ Bắc đến giáp thôn Nguyễn Huệ)</t>
  </si>
  <si>
    <t>Bổ sung: Đường ven biển giai đoạn 2 (Tiếp đến từ thôn Nguyễn Huệ đến hết đất xã Kỳ Xuân)</t>
  </si>
  <si>
    <r>
      <t>Huyện lộ 16;</t>
    </r>
    <r>
      <rPr>
        <b/>
        <i/>
        <sz val="10"/>
        <rFont val="Times New Roman"/>
        <family val="1"/>
      </rPr>
      <t xml:space="preserve"> Điều chỉnh thành:</t>
    </r>
  </si>
  <si>
    <t>Huyện lộ 1 (ĐH.51)</t>
  </si>
  <si>
    <t>Huyện lộ 8 (ĐH.58)</t>
  </si>
  <si>
    <r>
      <t>Đoạn đường từ ngã 3 Chợ Đón đến ngã 4 vào xóm 10;</t>
    </r>
    <r>
      <rPr>
        <b/>
        <i/>
        <sz val="10"/>
        <rFont val="Times New Roman"/>
        <family val="1"/>
      </rPr>
      <t xml:space="preserve"> Điều chỉnh thành</t>
    </r>
  </si>
  <si>
    <t>Huyện lộ 6 (ĐH.56)</t>
  </si>
  <si>
    <t>Từ ngã 3 bà Châu đến địa giới xã Gia Phố</t>
  </si>
  <si>
    <r>
      <t xml:space="preserve">Đoạn đường từ ngã 4 cổng làng văn hóa xóm 3 đến ngã 5 (đất bà Quê, xóm 3); </t>
    </r>
    <r>
      <rPr>
        <b/>
        <i/>
        <sz val="10"/>
        <rFont val="Times New Roman"/>
        <family val="1"/>
      </rPr>
      <t>Đều chỉnh thành:</t>
    </r>
  </si>
  <si>
    <t>Đoạn đường từ ngã 4 tiếp giáp đường Hồ Chí Minh cổng làng văn hóa xóm 3 đến ngã 5 đến hết đất ông Hòa xóm 3</t>
  </si>
  <si>
    <r>
      <t>Đoạn đường từ ngã 3 tiếp giáp đường Hồ Chí Minh (đất ông Tâm xóm 4) đến hết Đài tưởng niệm xã Phú Phong</t>
    </r>
    <r>
      <rPr>
        <b/>
        <i/>
        <sz val="10"/>
        <rFont val="Times New Roman"/>
        <family val="1"/>
      </rPr>
      <t>; Điều chỉnh thành:</t>
    </r>
  </si>
  <si>
    <t>Đoạn đường từ ngã 3 tiếp giáp đường Hồ Chí Minh đến ngã 3 trạm y tế</t>
  </si>
  <si>
    <r>
      <t>Đoạn đường từ ngã 4 Cổng làng văn hóa xóm 01 đến cầu Bà Đoan</t>
    </r>
    <r>
      <rPr>
        <b/>
        <i/>
        <sz val="10"/>
        <rFont val="Times New Roman"/>
        <family val="1"/>
      </rPr>
      <t>; Điều chỉnh thành:</t>
    </r>
  </si>
  <si>
    <t>Đoạn đường từ ngã 4 Cổng làng văn hóa thôn 01 dến đường vào nhà thờ họ Lê Danh</t>
  </si>
  <si>
    <r>
      <t>Đoạn đường từ sân vận động xã (đất ông Cảnh xóm 4) đến cầu bà Đoan xóm 1</t>
    </r>
    <r>
      <rPr>
        <b/>
        <i/>
        <sz val="10"/>
        <rFont val="Times New Roman"/>
        <family val="1"/>
      </rPr>
      <t>; Điều chỉnh thành:</t>
    </r>
  </si>
  <si>
    <t>Đoạn từ ngã 3 nhà thờ họ Nguyễn Kim (thôn 5) đến cầu Cửa Thu (thôn 1)</t>
  </si>
  <si>
    <r>
      <t>Tuyến đường 15B;</t>
    </r>
    <r>
      <rPr>
        <b/>
        <i/>
        <sz val="10"/>
        <rFont val="Times New Roman"/>
        <family val="1"/>
      </rPr>
      <t xml:space="preserve"> Điều chỉnh thành:</t>
    </r>
  </si>
  <si>
    <t>Đoạn đường Nguyễn Du (từ ngã 4 tiếp giáp đường Trần Phú đến ngã 3 nối đường Mai Hắc Đế) phía đất xã Gia Phố</t>
  </si>
  <si>
    <t>Gộp các đoạn:</t>
  </si>
  <si>
    <t>Tiếp đó đến hết đất ông Tuấn (xóm Bình Hà)</t>
  </si>
  <si>
    <t>Tiếp đó đến hết đất ông Bát (xóm Bình Minh)</t>
  </si>
  <si>
    <t>Tiếp đó đến hết đất tượng đài Liệt sỹ (xóm Bình Thái)</t>
  </si>
  <si>
    <t>Tiếp đó đến hết trạm điện xóm Bình Trung</t>
  </si>
  <si>
    <t>Điều chỉnh thành:</t>
  </si>
  <si>
    <t>Đoạn 1: Từ địa giới xã Hương Long - Hương Bình đến Cầu Bến Chợ</t>
  </si>
  <si>
    <t>Đoạn 2: Tiếp đó đến hết đất ông Tuấn (Thôn Bình Hà)</t>
  </si>
  <si>
    <t>Đoạn 3: Tiếp đó đến hết đất ông Bát (Thôn Bình Minh)</t>
  </si>
  <si>
    <t>Đoạn 4: Tiếp đó đến hết đất tượng đài Liệt sỹ (Thôn Bình Thái)</t>
  </si>
  <si>
    <t>Đoạn 5: Tiếp đó đến hết trạm điện Thôn Bình Trung</t>
  </si>
  <si>
    <t>Đoạn 6: Tiếp đó đến hết địa giới xã Hương Bình</t>
  </si>
  <si>
    <r>
      <rPr>
        <b/>
        <i/>
        <sz val="10"/>
        <rFont val="Times New Roman"/>
        <family val="1"/>
      </rPr>
      <t>Bổ sung</t>
    </r>
    <r>
      <rPr>
        <sz val="10"/>
        <rFont val="Times New Roman"/>
        <family val="1"/>
      </rPr>
      <t>: Đường Liên xã 6 từ địa giới xã Hương Long - Hương Bình đến địa giới xã Hương Bình - Hòa Hải</t>
    </r>
  </si>
  <si>
    <t>Huyện lộ 10 (ĐH.50)</t>
  </si>
  <si>
    <t>Đường huyện lộ 10 (ĐH.50)</t>
  </si>
  <si>
    <t>Đường huyện lộ 2 (ĐH.52)</t>
  </si>
  <si>
    <t>Đường Huyện lộ 6 (ĐH.56)</t>
  </si>
  <si>
    <t xml:space="preserve">Tiếp đó đến đất ông Bùi Hồng Thiện( Xóm Trung Sơn) </t>
  </si>
  <si>
    <t>Đoạn 1: Từ ngã 4 xã Hương Trà đến đường QL 15A</t>
  </si>
  <si>
    <t>Đoạn 2: Tiếp đó đến ngã 4 quán anh Tỵ (đầu đất ông Luyến)</t>
  </si>
  <si>
    <t>Đoạn 3: Tiếp đó đến cầu Lộc Yên</t>
  </si>
  <si>
    <t>Đoạn 4: Tiếp đó đến ngã 3 đất ông Lê Nam thôn Tân Đình</t>
  </si>
  <si>
    <t>Đoạn 5: Tiếp đó đến hết đất ông Lương Ngọc Hoàng</t>
  </si>
  <si>
    <t>Đoạn 6: Tiếp đó đến hết đất ông Bùi Hồng Thiện</t>
  </si>
  <si>
    <t>Đoạn 7: Tiếp đó đến hết trạm kiểm lâm khe Táy</t>
  </si>
  <si>
    <r>
      <rPr>
        <b/>
        <i/>
        <sz val="10"/>
        <rFont val="Times New Roman"/>
        <family val="1"/>
      </rPr>
      <t>Bổ sung:</t>
    </r>
    <r>
      <rPr>
        <b/>
        <sz val="10"/>
        <rFont val="Times New Roman"/>
        <family val="1"/>
      </rPr>
      <t xml:space="preserve"> Huyện Lộ 2 (ĐH.52)</t>
    </r>
  </si>
  <si>
    <r>
      <rPr>
        <b/>
        <i/>
        <sz val="10"/>
        <rFont val="Times New Roman"/>
        <family val="1"/>
      </rPr>
      <t>Bổ sung</t>
    </r>
    <r>
      <rPr>
        <b/>
        <sz val="10"/>
        <rFont val="Times New Roman"/>
        <family val="1"/>
      </rPr>
      <t>: Huyện Lộ 13 (ĐH.53B)</t>
    </r>
  </si>
  <si>
    <r>
      <t xml:space="preserve">Tiếp đó đến ngã 3 rẽ vào xóm Trường Sơn (giáp Hương Trà); </t>
    </r>
    <r>
      <rPr>
        <b/>
        <i/>
        <sz val="10"/>
        <rFont val="Times New Roman"/>
        <family val="1"/>
      </rPr>
      <t>Điều chỉnh thành:</t>
    </r>
  </si>
  <si>
    <t>Tiếp đó đến ngã 3 rẽ vào thôn Trường Sơn (giáp Hương Trà)</t>
  </si>
  <si>
    <t>Huyện lộ 5 (ĐH.55)</t>
  </si>
  <si>
    <t>Đường Huyện lộ 4 (ĐH.54)</t>
  </si>
  <si>
    <t>Đường Huyện lộ 5 (ĐH.55)</t>
  </si>
  <si>
    <t>Từ đầu địa giới xã Phương Điền đến hết đất Nông trường Phương Điền (Công ty Cao su)</t>
  </si>
  <si>
    <t>Tiếp đó đến hết đất Hương Khê</t>
  </si>
  <si>
    <t>Đường liên xã đi Phương Mỹ</t>
  </si>
  <si>
    <t>Từ giáp đường HCM đến hết địa phận xã Phương Điền</t>
  </si>
  <si>
    <t>Đường ĐH.53 (huyện lộ 3)</t>
  </si>
  <si>
    <t>Đoạn 1: Từ đường Hồ Chí Minh (vườn ông Thủy) đến tiếp giáp đường ĐH 54B (vườn bà Hương)</t>
  </si>
  <si>
    <t>Đoạn 2: Từ ngã 4 đường tàu (vườn ông Lệ) đến tiếp giáp đường ĐH 53</t>
  </si>
  <si>
    <t>Huyện lộ 14 (ĐH.54B)</t>
  </si>
  <si>
    <t>Từ ngã 3 đường ĐH 53 đến hết địa phận xã Điền Mỹ (giáp xã Phúc Đồng)</t>
  </si>
  <si>
    <t>Đường huyện lộ 7 (ĐH.57)</t>
  </si>
  <si>
    <r>
      <rPr>
        <b/>
        <i/>
        <sz val="10"/>
        <rFont val="Times New Roman"/>
        <family val="1"/>
      </rPr>
      <t>Bổ sung:</t>
    </r>
    <r>
      <rPr>
        <b/>
        <sz val="10"/>
        <rFont val="Times New Roman"/>
        <family val="1"/>
      </rPr>
      <t xml:space="preserve"> Huyện lộ 8 (ĐH.58)</t>
    </r>
  </si>
  <si>
    <r>
      <rPr>
        <b/>
        <i/>
        <sz val="10"/>
        <rFont val="Times New Roman"/>
        <family val="1"/>
      </rPr>
      <t>Bổ sung:</t>
    </r>
    <r>
      <rPr>
        <sz val="10"/>
        <rFont val="Times New Roman"/>
        <family val="1"/>
      </rPr>
      <t xml:space="preserve"> Đường vào thác Vũ Môn: Từ cầu Rào Rải đến ngã 3 đất anh Sơn </t>
    </r>
  </si>
  <si>
    <t>Đoạn I: Từ đồng Hà Quan đến ngõ 1 đường Nguyễn Huệ Tổ dân phố 6</t>
  </si>
  <si>
    <t>Đoạn I: Từ ngã 5 đường Hồ Chí Minh đến ngõ ngõ 4 Nguyễn Du, ngõ 14 đường Phan Đình Phùng</t>
  </si>
  <si>
    <t>Đoạn II: Tiếp đó đến ngõ 26b đường Phan Đình Phùng</t>
  </si>
  <si>
    <t>Đoạn III: Tiếp đó đến đường sắt</t>
  </si>
  <si>
    <t>Đoạn IV: Tiếp đó đến ngã 4 Gia Phố</t>
  </si>
  <si>
    <t>Đoạn I: Từ đường Lý Tự Trọng (ngõ 12 đường Trần Phú) đến đường Trần Phú</t>
  </si>
  <si>
    <t>Đoạn II: Từ đường Trần Phú đến hết đất bà Đào (ngõ 10 đường Nguyễn Huệ); hết đất ông Cừ (ngõ 2 đường Nguyễn Huệ)</t>
  </si>
  <si>
    <t>Đoạn I: Từ lối rẽ vào đất ông Mậu (Nguyệt) đến hết đất ông Cường (ngõ 8 đường Nguyễn Huệ)</t>
  </si>
  <si>
    <t>Đường TDP 8</t>
  </si>
  <si>
    <t>Khu dân cư xứ Đồng Bủn, thôn Liên Hương</t>
  </si>
  <si>
    <r>
      <rPr>
        <b/>
        <sz val="10"/>
        <rFont val="Times New Roman"/>
        <family val="1"/>
      </rPr>
      <t>Đường Cảng:</t>
    </r>
    <r>
      <rPr>
        <sz val="10"/>
        <rFont val="Times New Roman"/>
        <family val="1"/>
      </rPr>
      <t xml:space="preserve"> từ giáp dãy 1 Quốc lộ 1A đi Trạm bơm Đội Triều</t>
    </r>
  </si>
  <si>
    <t>Đường đi Nhà máy gạch Tân Phú: đoạn từ dãy 2 đường Quốc lộ 1A đến hết đất xã Thạch Liên</t>
  </si>
  <si>
    <r>
      <rPr>
        <b/>
        <sz val="10"/>
        <rFont val="Times New Roman"/>
        <family val="1"/>
      </rPr>
      <t>Đường ĐT 550</t>
    </r>
    <r>
      <rPr>
        <sz val="10"/>
        <rFont val="Times New Roman"/>
        <family val="1"/>
      </rPr>
      <t>: Từ cầu Thạch Đồng đến hết đất xã Thạch Khê</t>
    </r>
  </si>
  <si>
    <t>Từ giáp dãy 1 ĐT 550 đến hết đất xã Thạch Khê (giáp Thạch Đỉnh)</t>
  </si>
  <si>
    <t>Đường từ dãy 3 ĐT 550 (hồi ông Diệm) đến khe Bắc</t>
  </si>
  <si>
    <t>Đường từ giáp dãy 3 ĐT 550 đến hết đất bà Thảo</t>
  </si>
  <si>
    <t>Đường từ Kênh N9 đi thôn Long Giang qua ngõ anh Đề đến ĐT 550</t>
  </si>
  <si>
    <t>Đường đê ngăn mặn từ ĐT 550 đi Thạch Đỉnh (đoạn qua xã Thạch Khê)</t>
  </si>
  <si>
    <r>
      <rPr>
        <b/>
        <sz val="10"/>
        <rFont val="Times New Roman"/>
        <family val="1"/>
      </rPr>
      <t>ĐH 103:</t>
    </r>
    <r>
      <rPr>
        <sz val="10"/>
        <rFont val="Times New Roman"/>
        <family val="1"/>
      </rPr>
      <t xml:space="preserve"> Từ cầu Đò Hà (đường mới) đến ngã tư cổng làng thôn Đoài Phú</t>
    </r>
  </si>
  <si>
    <t>Đường từ giáp dãy 1 ĐH 103 đi xã Thạch Lạc (cầu Đò Bang)</t>
  </si>
  <si>
    <t>Đường vào trung tâm UBND xã nối từ dãy 2 ĐH 103 đến giáp bờ sông</t>
  </si>
  <si>
    <t>Đường nối từ dãy 2 ĐH 103 đến trạm bơm Hoàng Hà xóm Nam Giang</t>
  </si>
  <si>
    <t>Đường nối từ dãy 2 ĐH 103 đến đất nhà thờ xứ Hòa Thắng</t>
  </si>
  <si>
    <t>Đường từ tiếp giáp đất anh Hội xóm Bắc Bình (dãy 2 ĐH 103) đến hết đất ông Lý xóm Bắc Bình</t>
  </si>
  <si>
    <t>Đường trạm điện từ dãy 3 ĐH 103 đến hết đất ông Chung xóm Hà Thanh</t>
  </si>
  <si>
    <t>Đường 7. 8. 9 nối từ dãy 3 ĐH 103 đến hết đất ông Phấn xóm Thượng Phú</t>
  </si>
  <si>
    <r>
      <rPr>
        <b/>
        <sz val="10"/>
        <rFont val="Times New Roman"/>
        <family val="1"/>
      </rPr>
      <t>ĐH 103</t>
    </r>
    <r>
      <rPr>
        <sz val="10"/>
        <rFont val="Times New Roman"/>
        <family val="1"/>
      </rPr>
      <t>: Đoạn từ giáp xã Tượng Sơn đến ngõ ông Huy thôn Hòa Bình</t>
    </r>
  </si>
  <si>
    <t>Đường từ cổng chào xóm Hòa Yên (dãy 2 ĐH 103) qua trường Thắng Tượng đến đường vào UBND xã</t>
  </si>
  <si>
    <r>
      <rPr>
        <b/>
        <sz val="10"/>
        <rFont val="Times New Roman"/>
        <family val="1"/>
      </rPr>
      <t>ĐH 103</t>
    </r>
    <r>
      <rPr>
        <sz val="10"/>
        <rFont val="Times New Roman"/>
        <family val="1"/>
      </rPr>
      <t>: Đoạn từ giáp xã Thạch Thắng qua chợ Đạo đi ra biển 150m</t>
    </r>
  </si>
  <si>
    <t>Đường nối từ ĐH 103 đi xã Thạch Hội: Đoạn nối từ nhà ông Lưu tổ Khánh Yên đi xã Thạch Hội</t>
  </si>
  <si>
    <t>Đường trục xã từ giáp dãy 3 ĐH 103 đi qua trung tâm xã, qua Tỉnh lộ 19/5 đến Hội quán thôn Đại Tiến đi ra bãi biển</t>
  </si>
  <si>
    <t>Đường ven biển Thạch Khê đi Vũng Áng (Quốc lộ 15B): Từ giáp tuyến 1 đường ĐT 550 (Tỉnh lộ 26 cũ) đến hết xã Thạch Lạc</t>
  </si>
  <si>
    <r>
      <rPr>
        <b/>
        <sz val="10"/>
        <rFont val="Times New Roman"/>
        <family val="1"/>
      </rPr>
      <t>ĐT 550</t>
    </r>
    <r>
      <rPr>
        <sz val="10"/>
        <rFont val="Times New Roman"/>
        <family val="1"/>
      </rPr>
      <t xml:space="preserve"> (tỉnh lộ 26 cũ): Từ tiếp giáp xã Thạch Khê đến hết bãi tắm A</t>
    </r>
  </si>
  <si>
    <t>Đường nối từ đường Thạch Hải - Lê Khôi đi mỏ đá (Đoạn qua thôn Nam Hải)</t>
  </si>
  <si>
    <r>
      <rPr>
        <b/>
        <sz val="10"/>
        <rFont val="Times New Roman"/>
        <family val="1"/>
      </rPr>
      <t>Đường ĐT 550</t>
    </r>
    <r>
      <rPr>
        <sz val="10"/>
        <rFont val="Times New Roman"/>
        <family val="1"/>
      </rPr>
      <t xml:space="preserve"> </t>
    </r>
    <r>
      <rPr>
        <b/>
        <sz val="10"/>
        <rFont val="Times New Roman"/>
        <family val="1"/>
      </rPr>
      <t>(tỉnh lộ 3 củ)</t>
    </r>
    <r>
      <rPr>
        <sz val="10"/>
        <rFont val="Times New Roman"/>
        <family val="1"/>
      </rPr>
      <t>: Từ đất bà Hà đến đất ông Đồng</t>
    </r>
  </si>
  <si>
    <t>Tiếp đến xã Nam Hương</t>
  </si>
  <si>
    <r>
      <rPr>
        <b/>
        <sz val="10"/>
        <rFont val="Times New Roman"/>
        <family val="1"/>
      </rPr>
      <t xml:space="preserve">Quốc lộ 8C: </t>
    </r>
    <r>
      <rPr>
        <sz val="10"/>
        <rFont val="Times New Roman"/>
        <family val="1"/>
      </rPr>
      <t xml:space="preserve"> Đoạn qua xã Nam Hương</t>
    </r>
  </si>
  <si>
    <t>Tiếp đó đến QL 8C (Lâm Hưng)</t>
  </si>
  <si>
    <t xml:space="preserve"> ĐH.32 đoạn qua xã Khánh Vĩnh yên</t>
  </si>
  <si>
    <t xml:space="preserve"> ĐH.38 đoạn từ ĐT.548 đi thôn Lương Hội</t>
  </si>
  <si>
    <t>ĐH.35</t>
  </si>
  <si>
    <t>ĐH.35 đoạn qua xã Vượng Lộc</t>
  </si>
  <si>
    <t>ĐH.38 đoạn qua xã Vượng Lộc</t>
  </si>
  <si>
    <t xml:space="preserve"> ĐH.38 </t>
  </si>
  <si>
    <t xml:space="preserve"> Từ tiếp giáp thị trấn Nghèn đến đường ĐH.37 </t>
  </si>
  <si>
    <t>ĐH.37 từ ĐH. 31 đến Trường tiểu học xã Quang Lộc</t>
  </si>
  <si>
    <t>ĐH.37:</t>
  </si>
  <si>
    <t>Đoạn từ ĐH.31 đến hết đất trạm y tế</t>
  </si>
  <si>
    <t>đường ĐH.38 qua UBND xã đến kênh Khe Út</t>
  </si>
  <si>
    <t>Tiếp đến hết đất ở ông Thiết thôn Đại Đồng</t>
  </si>
  <si>
    <t xml:space="preserve">Bổ sung: ĐH.33 </t>
  </si>
  <si>
    <t>Tiếp theo đến trạm truyền tin</t>
  </si>
  <si>
    <t>Từ đường Võ Triều Chung đến giáp đường Khiêm Ích</t>
  </si>
  <si>
    <t>Đường bê tông xã: Đoạn UBND xã đến hết đất ông Xí thôn Tân Thượng</t>
  </si>
  <si>
    <t>Đường bê tông xã: Đoạn tiếp giáp đất ông Xí đến hết đất ông Đinh Dương thôn Thịnh Nam</t>
  </si>
  <si>
    <r>
      <rPr>
        <b/>
        <sz val="10"/>
        <rFont val="Times New Roman"/>
        <family val="1"/>
      </rPr>
      <t>Đường Quan</t>
    </r>
    <r>
      <rPr>
        <sz val="10"/>
        <rFont val="Times New Roman"/>
        <family val="1"/>
      </rPr>
      <t>: Đoạn từ ngã tư đường quan đến hết đất Trường tiểu học</t>
    </r>
  </si>
  <si>
    <r>
      <rPr>
        <b/>
        <sz val="10"/>
        <rFont val="Times New Roman"/>
        <family val="1"/>
      </rPr>
      <t>Đường WB</t>
    </r>
    <r>
      <rPr>
        <sz val="10"/>
        <rFont val="Times New Roman"/>
        <family val="1"/>
      </rPr>
      <t>: Từ ngã tư đường Quan (Nhà trẻ) đến ranh giới xã Sơn Hòa (Cũ)</t>
    </r>
  </si>
  <si>
    <t>Từ vườn ông Trường thôn Phúc Thịnh đi thôn An Thịnh đến Địa Chọ</t>
  </si>
  <si>
    <t>Đoạn từ Trường Hàn Dực (cũ) thôn Thịnh Nam đi chợ Bè (cũ) thôn Thịnh Lộc</t>
  </si>
  <si>
    <t>Đường từ Cầu Mới đến đất ông Nga thôn Thịnh Bình (cũ)</t>
  </si>
  <si>
    <t>Đường từ Cầu Chợ đến đường đi chợ Bè (cũ) thôn Tiến Thịnh</t>
  </si>
  <si>
    <t>Ranh giới xã Sơn Ninh ,Sơn Hoà đến bãi tràn Sơn An (cũ)</t>
  </si>
  <si>
    <t>Đoạn từ ngã ba anh Thọ (thôn Giếng Thị) đến hết đất bà Liên (thôn Trung Mỹ)</t>
  </si>
  <si>
    <t>Đoạn 1: Bãi tràn Sơn An đến hết đất ông Thành (Cổng Chào)</t>
  </si>
  <si>
    <t>Đoạn 2: Tiếp đó đến hết đất ông Khang</t>
  </si>
  <si>
    <t>Đoạn 3: Tiếp đó đến hết đất UBND xã Sơn An (cũ)</t>
  </si>
  <si>
    <t>Đoạn 4: Tiếp đó đến đất HTX Nông nghiệp</t>
  </si>
  <si>
    <t>Đoạn 5: Tiếp đó đến đường vào Nhà Thờ Kẻ E</t>
  </si>
  <si>
    <t>Đoạn 6: Tiếp đó đến giáp ranh giới xã Sơn An (cũ); Sơn Tiến</t>
  </si>
  <si>
    <t>Đoạn 1: Đoạn từ ngã ba đất ông Sỹ đến giáp đất Trường tiểu học</t>
  </si>
  <si>
    <t>Đoạn 2: Tiếp đó đến giáp xã Sơn Lễ</t>
  </si>
  <si>
    <t>Đoạn 1: Đường JBIC đoạn đường Ninh - Tiến xã Sơn Hòa (cũ) đến ngã tư đất ông Khang thôn Nậy</t>
  </si>
  <si>
    <t xml:space="preserve">Đoạn 2: Kế tiếp ngã tư đất ông Khang đến nhà thờ họ Ke E </t>
  </si>
  <si>
    <t>Đoạn 2: Tiếp đó đến hết đất ông Sơn thôn Đông Hà</t>
  </si>
  <si>
    <r>
      <rPr>
        <b/>
        <i/>
        <sz val="10"/>
        <rFont val="Times New Roman"/>
        <family val="1"/>
      </rPr>
      <t>Bổ Sung:</t>
    </r>
    <r>
      <rPr>
        <b/>
        <sz val="10"/>
        <rFont val="Times New Roman"/>
        <family val="1"/>
      </rPr>
      <t xml:space="preserve"> Đường 8C (cũ) : </t>
    </r>
    <r>
      <rPr>
        <sz val="10"/>
        <rFont val="Times New Roman"/>
        <family val="1"/>
      </rPr>
      <t>đoạn từ đất nhà ông Dũng (Nga) đến Trường Mầm non Sơn Thịnh ( cũ)</t>
    </r>
  </si>
  <si>
    <t>Đoạn 3 Tiếp đó đến giáp ranh giới xã Sơn Châu, Sơn Hà (cũ)</t>
  </si>
  <si>
    <t>Đoạn từ Cầu Máng đến đường QL.8A</t>
  </si>
  <si>
    <t>Đoạn từ đường 8A đến hết đất ông Hòe</t>
  </si>
  <si>
    <t>Đoạn từ đường QL.8A vào đất Nghĩa trang Nầm</t>
  </si>
  <si>
    <t>Đoạn từ đường QL.8A đến hết đất ông Việt</t>
  </si>
  <si>
    <t>Đoạn từ đường QL.8A đến hết đất ông Đinh Nho Trang</t>
  </si>
  <si>
    <t xml:space="preserve">Đoạn từ đường QL.8A đến hết đất ông Đinh Xuân Tú      </t>
  </si>
  <si>
    <t xml:space="preserve">Đoạn từ đường QL.8A đến hết đất ông Đặng Văn Minh        </t>
  </si>
  <si>
    <t>Đoạn từ đường QL.8A đến hết đất ông Nguyễn Xuân Tráng</t>
  </si>
  <si>
    <t>Đoạn từ đường QL.8A đến hết đất ông Sinh</t>
  </si>
  <si>
    <t>Đoạn từ Nhà văn hóa thôn Đông đến đường QL,8B</t>
  </si>
  <si>
    <t>Đoạn từ Cầu Bàu Đông đến đường QL,8B</t>
  </si>
  <si>
    <t>Đoạn từ Ngã tư Ao ông Nghệ đến đường QL,8B</t>
  </si>
  <si>
    <t>Đoạn từ đất ông Đồng (thôn Đình) đến đường QL,8B</t>
  </si>
  <si>
    <t>Đường vào Hố Vậy thôn Đồng Đền</t>
  </si>
  <si>
    <t>Đường vào thôn Đá Chết</t>
  </si>
  <si>
    <r>
      <t xml:space="preserve">Bổ sung: </t>
    </r>
    <r>
      <rPr>
        <sz val="10"/>
        <rFont val="Times New Roman"/>
        <family val="1"/>
      </rPr>
      <t>Đoạn từ dốc Bãi Dế (Đường Hồ Chí Minh) đến cầu Khe Cấy</t>
    </r>
  </si>
  <si>
    <r>
      <t>Đoạn từ trường tiểu học đến Trường Mầm non thôn Hùng Sơn,</t>
    </r>
    <r>
      <rPr>
        <b/>
        <i/>
        <sz val="10"/>
        <rFont val="Times New Roman"/>
        <family val="1"/>
      </rPr>
      <t xml:space="preserve"> Điều chỉnh thành: </t>
    </r>
  </si>
  <si>
    <r>
      <t xml:space="preserve">Kế tiếp Trường Mầm non thôn 10 đến Cống cây Lỗi. </t>
    </r>
    <r>
      <rPr>
        <b/>
        <i/>
        <sz val="10"/>
        <rFont val="Times New Roman"/>
        <family val="1"/>
      </rPr>
      <t>Điều chỉnh thành:</t>
    </r>
  </si>
  <si>
    <t>Kế tiếp Trụ sở Cỏng an xã, thôn Hùng Son đến cống Cây Lỗi</t>
  </si>
  <si>
    <t>Kế tiếp từ cống Cây Lỗi đến Hòn Điện thôn Bình Sơn</t>
  </si>
  <si>
    <r>
      <t xml:space="preserve">Bổ sung: </t>
    </r>
    <r>
      <rPr>
        <sz val="10"/>
        <rFont val="Times New Roman"/>
        <family val="1"/>
      </rPr>
      <t>Từ ngã ba ông Tuyến qua ngã tư ông Oánh đến đường Hồ Chí Minh</t>
    </r>
  </si>
  <si>
    <t>Các tuyến còn lại thôn Bảo Sơn (cũ)</t>
  </si>
  <si>
    <t>Đoạn 2: Tiếp đó đến lối Trường Tiểu học thôn Yên Long</t>
  </si>
  <si>
    <t>Đoạn 2: Tiếp đó đến ngã 4 nghĩa địa Đãi vàng, thôn Đồng Sơn</t>
  </si>
  <si>
    <t>Từ cầu Rộc Trùa vào đến hết mỏ đá Ngọc ny (giáp đất ông Lê Công Hàm, thôn Tân Sơn)</t>
  </si>
  <si>
    <t>Đoạn 1: Đường trục xã từ ngã tư quán chị Cẩm đến trường Mầm Non</t>
  </si>
  <si>
    <t xml:space="preserve">Đoạn 2: Đường trục xã từ ngã tư quán chị Cẩm đến lối Bàu </t>
  </si>
  <si>
    <t>Đoạn 1: Từ Ngã tư Ốt chị Cẩm đến khu vui chơi giải trí, đến NVH thôn Tân Thắng, đến Ngã tư lối Săng, đến Ngã ba lối Đình, đến Ốt chị Thơ đến đường lối Thôn</t>
  </si>
  <si>
    <r>
      <rPr>
        <b/>
        <sz val="10"/>
        <rFont val="Times New Roman"/>
        <family val="1"/>
      </rPr>
      <t>Bổ sung:</t>
    </r>
    <r>
      <rPr>
        <sz val="10"/>
        <rFont val="Times New Roman"/>
        <family val="1"/>
      </rPr>
      <t xml:space="preserve"> Tiếp đó đến cầu Mỹ Thịnh</t>
    </r>
  </si>
  <si>
    <t>Đường Đê Tân Long</t>
  </si>
  <si>
    <r>
      <t>Đoạn 2: Đê Tân Long: Từ ranh giới xã Sơn Hà (cũ) đến đầu cầu Mỹ Thịnh;</t>
    </r>
    <r>
      <rPr>
        <b/>
        <sz val="10"/>
        <rFont val="Times New Roman"/>
        <family val="1"/>
      </rPr>
      <t xml:space="preserve"> </t>
    </r>
    <r>
      <rPr>
        <b/>
        <i/>
        <sz val="10"/>
        <rFont val="Times New Roman"/>
        <family val="1"/>
      </rPr>
      <t>Điều chỉnh thành:</t>
    </r>
  </si>
  <si>
    <t>Đoạn 1: Từ ranh giới xã Sơn Hà (cũ) đến hết đất ông Bình (Vân)</t>
  </si>
  <si>
    <r>
      <t>Đoạn 3: Từ Ngã ba đất ông Tam, đến Ngã ba cầu Mỹ Thịnh đến Ngã tư đất ông Thăng (cầu Cà Mỹ),</t>
    </r>
    <r>
      <rPr>
        <b/>
        <sz val="10"/>
        <rFont val="Times New Roman"/>
        <family val="1"/>
      </rPr>
      <t xml:space="preserve"> </t>
    </r>
    <r>
      <rPr>
        <b/>
        <i/>
        <sz val="10"/>
        <rFont val="Times New Roman"/>
        <family val="1"/>
      </rPr>
      <t>Điều chỉnh thành</t>
    </r>
    <r>
      <rPr>
        <i/>
        <sz val="10"/>
        <rFont val="Times New Roman"/>
        <family val="1"/>
      </rPr>
      <t>:</t>
    </r>
  </si>
  <si>
    <t>Đoạn 2: Tiếp đó đến Ngã tư đất ông Thăng (cầu Cà Mỹ)</t>
  </si>
  <si>
    <r>
      <t xml:space="preserve">Tuyến Đê Tân Long: Ngã ba đất ông Trường, thôn Hồng Mỹ đến Ngã tư đất ông Thăng đến Ngã tư Chợ Cóc; </t>
    </r>
    <r>
      <rPr>
        <b/>
        <i/>
        <sz val="10"/>
        <rFont val="Times New Roman"/>
        <family val="1"/>
      </rPr>
      <t>Điều chỉnh thành:</t>
    </r>
  </si>
  <si>
    <t>Đoạn 3: Tiếp đó đến Ngã tư Chợ Cóc</t>
  </si>
  <si>
    <t>Đoạn 4: Từ ngã tư Chợ Cócđến hết đất Trạm bơm xã Sơn Mỹ (cũ)</t>
  </si>
  <si>
    <t>Đoạn 5: Tiếp đó đến giáp ranh giới xã Sơn Tân (cũ)</t>
  </si>
  <si>
    <t>Đoạn 1: Từ ngã tư đất ông Thăng (cầu Cà Mỹ) đến Ngã tư đất ông Quốc (trường Lê Bình)</t>
  </si>
  <si>
    <t>Đoạn 2: Tiếp đó đến ranh giới xã Sơn Tân (cũ), Sơn Mỹ (cũ)</t>
  </si>
  <si>
    <t>8.3.7</t>
  </si>
  <si>
    <t>Đoạn 1: Từ ranh giới xã Sơn Bằng; Sơn Phúc đến ngã tư Chợ Đón xã Sơn Phúc (cũ)</t>
  </si>
  <si>
    <t>Đoạn từ đường Cơn Sông vào Cầu Đất</t>
  </si>
  <si>
    <t>Đoạn từ Trường Mầm non đến Eo Trầm Kim Triều</t>
  </si>
  <si>
    <r>
      <rPr>
        <b/>
        <sz val="10"/>
        <rFont val="Times New Roman"/>
        <family val="1"/>
      </rPr>
      <t>Bổ Sung:Quốc lộ 281:</t>
    </r>
    <r>
      <rPr>
        <sz val="10"/>
        <rFont val="Times New Roman"/>
        <family val="1"/>
      </rPr>
      <t xml:space="preserve"> Từ ranh giới xã Sơn Trường đến ngã ba trại Hươu (xã Sơn Thuỷ cũ)</t>
    </r>
  </si>
  <si>
    <t xml:space="preserve">Bổ sung: Đuòng Trục xã 04 </t>
  </si>
  <si>
    <r>
      <rPr>
        <b/>
        <i/>
        <sz val="10"/>
        <rFont val="Times New Roman"/>
        <family val="1"/>
      </rPr>
      <t>Bổ Sung:</t>
    </r>
    <r>
      <rPr>
        <sz val="10"/>
        <rFont val="Times New Roman"/>
        <family val="1"/>
      </rPr>
      <t xml:space="preserve"> Tiếp đó đến hết đất ông Hoàng Đình ,thôn kim Lộc xã Sơn Mai (Cũ)</t>
    </r>
  </si>
  <si>
    <r>
      <rPr>
        <b/>
        <i/>
        <sz val="10"/>
        <rFont val="Times New Roman"/>
        <family val="1"/>
      </rPr>
      <t xml:space="preserve">Bổ Sung: </t>
    </r>
    <r>
      <rPr>
        <sz val="10"/>
        <rFont val="Times New Roman"/>
        <family val="1"/>
      </rPr>
      <t>Tiếp đó đến hết đất ông Quynh thôn Cao Trà xã Sơn Phúc (Cũ)</t>
    </r>
  </si>
  <si>
    <r>
      <t xml:space="preserve">Từ đường 8A (dốc Nguyễn Vượng) đến hết đất ông Trần Sơn; </t>
    </r>
    <r>
      <rPr>
        <b/>
        <i/>
        <sz val="10"/>
        <rFont val="Times New Roman"/>
        <family val="1"/>
      </rPr>
      <t>Điều chỉnh thành:</t>
    </r>
  </si>
  <si>
    <t>Đoạn từ đường 8B (ông Hồ Sỹ Hoàng thôn 1) qua QL.8A chạy dọc đường bờ kè đến hết đất ông Phạm Đồng thôn 4</t>
  </si>
  <si>
    <r>
      <t xml:space="preserve">Quốc lộ 8C; </t>
    </r>
    <r>
      <rPr>
        <b/>
        <i/>
        <sz val="10"/>
        <rFont val="Times New Roman"/>
        <family val="1"/>
      </rPr>
      <t xml:space="preserve">Điều chỉnh thành: </t>
    </r>
  </si>
  <si>
    <t xml:space="preserve"> Đường Huyện 61</t>
  </si>
  <si>
    <t>Từ cầu tràn đễn ngã tưu cổng Chào (giao với QL.8C)</t>
  </si>
  <si>
    <r>
      <rPr>
        <b/>
        <i/>
        <sz val="10"/>
        <rFont val="Times New Roman"/>
        <family val="1"/>
      </rPr>
      <t xml:space="preserve">Bổ Sung: </t>
    </r>
    <r>
      <rPr>
        <sz val="10"/>
        <rFont val="Times New Roman"/>
        <family val="1"/>
      </rPr>
      <t>Tù ngã tư Cồng Chảo (Giao với QL.8C) đến cầu Hầm Hầm</t>
    </r>
  </si>
  <si>
    <r>
      <rPr>
        <b/>
        <sz val="10"/>
        <rFont val="Times New Roman"/>
        <family val="1"/>
      </rPr>
      <t>Đường Quang - Trung - Thịnh (HL - 06)</t>
    </r>
    <r>
      <rPr>
        <sz val="10"/>
        <rFont val="Times New Roman"/>
        <family val="1"/>
      </rPr>
      <t>: Đoạn từ Cầu Hầm Hầm đến cầu khe nước Cắn,</t>
    </r>
    <r>
      <rPr>
        <b/>
        <i/>
        <sz val="10"/>
        <rFont val="Times New Roman"/>
        <family val="1"/>
      </rPr>
      <t xml:space="preserve"> Điều chỉnh thành:</t>
    </r>
  </si>
  <si>
    <r>
      <rPr>
        <b/>
        <sz val="10"/>
        <rFont val="Times New Roman"/>
        <family val="1"/>
      </rPr>
      <t>Đường Quang - Trung - Thịnh (HL - 06)</t>
    </r>
    <r>
      <rPr>
        <sz val="10"/>
        <rFont val="Times New Roman"/>
        <family val="1"/>
      </rPr>
      <t>:           Cầu khe Nước Cắnn (xã Sơn Trung) đến Ngã tư cổng chào (giao với ĐH.61)</t>
    </r>
  </si>
  <si>
    <r>
      <t xml:space="preserve">Ngã Tư đường Giang Lâm đến hết đất Trường TH Hải Thưởng, </t>
    </r>
    <r>
      <rPr>
        <b/>
        <i/>
        <sz val="10"/>
        <rFont val="Times New Roman"/>
        <family val="1"/>
      </rPr>
      <t>Điều chỉnh thành:</t>
    </r>
  </si>
  <si>
    <t>Từ Ngã tư (Giao với ĐH.61) đền hét đất Trường THCS Hải Thượng Lãn Ông.</t>
  </si>
  <si>
    <r>
      <rPr>
        <b/>
        <sz val="10"/>
        <rFont val="Times New Roman"/>
        <family val="1"/>
      </rPr>
      <t>Bổ sung:</t>
    </r>
    <r>
      <rPr>
        <sz val="10"/>
        <rFont val="Times New Roman"/>
        <family val="1"/>
      </rPr>
      <t xml:space="preserve"> ĐH.61 Thôn 1 đến QL,8C thôn 1 (đất Thi hành án)</t>
    </r>
  </si>
  <si>
    <r>
      <rPr>
        <b/>
        <sz val="10"/>
        <rFont val="Times New Roman"/>
        <family val="1"/>
      </rPr>
      <t>Bổ sung:</t>
    </r>
    <r>
      <rPr>
        <sz val="10"/>
        <rFont val="Times New Roman"/>
        <family val="1"/>
      </rPr>
      <t xml:space="preserve"> Từ Nà văn hóa thôn 2 đến ĐH.61 (Vật liệu Trang Thơ)</t>
    </r>
  </si>
  <si>
    <t>Tiếp đó đến Trạm H7 giao thông</t>
  </si>
  <si>
    <t>Đoạn từ QL,8A đến Khu bảo tồn</t>
  </si>
  <si>
    <t>Đoạn từ Nghĩa trang thôn Trưng đi Khe Bùn</t>
  </si>
  <si>
    <t xml:space="preserve">Tuyến từ ngã 3 thôn Trưng đi Khe 5 (đến hết đường thôn Trưng) </t>
  </si>
  <si>
    <t>Kế tiếp đến hết thôn Khe 5</t>
  </si>
  <si>
    <t>Đoạn sân bóng thôn An Sú đến Quốc lộ 8A</t>
  </si>
  <si>
    <t>Đoạn từ giáp đất ông Sung đến đầu sân bóng thôn  An Sú</t>
  </si>
  <si>
    <t>Đoạn từ giáp đất bà Lựu thôn Kim Cương II đi đến cầu Khe Cấy</t>
  </si>
  <si>
    <t>Kế tiếp từ cầu Khe Cấy đến hết thôn Khe Dầu</t>
  </si>
  <si>
    <t>Đoạn từ giáp đất ông Hương thôn Kim Cương II đến Rú Đất</t>
  </si>
  <si>
    <r>
      <rPr>
        <b/>
        <i/>
        <sz val="10"/>
        <rFont val="Times New Roman"/>
        <family val="1"/>
      </rPr>
      <t>Bỏ:</t>
    </r>
    <r>
      <rPr>
        <sz val="10"/>
        <rFont val="Times New Roman"/>
        <family val="1"/>
      </rPr>
      <t xml:space="preserve"> Tiếp đó đến ngã ba ông Lân thôn Kim Thành</t>
    </r>
  </si>
  <si>
    <r>
      <t xml:space="preserve">Bổ Sung: </t>
    </r>
    <r>
      <rPr>
        <sz val="10"/>
        <rFont val="Times New Roman"/>
        <family val="1"/>
      </rPr>
      <t>Đường trách QL8A (mới) Đoan qua xã Sơn Tây</t>
    </r>
  </si>
  <si>
    <t>Đường bờ kè sông Ngàn Phố tiếp giáp thị trấn Tây Sơn</t>
  </si>
  <si>
    <t>Đoạn 1: Từ Quốc lộ 8A đến cầu Nam Nhe</t>
  </si>
  <si>
    <t>Đoạn 2: Tiếp đó đến ranh giới xã Sơn Tây; Sơn Lĩnh</t>
  </si>
  <si>
    <t>Đoạn ngã ba Quốc lộ 8A (đất anh Định) đến hết đất ông Kiếm thôn Hố Sen</t>
  </si>
  <si>
    <t>Đoạn ngã ba Quốc lộ 8A (đất anh Sơn Cảnh) đến ngã ba (đất anh Nam thôn Tân Thuỷ)</t>
  </si>
  <si>
    <t>Đoạn ngã ba hội quán Tân Thuỷ đến ngã ba (đất ông Hiếu thôn Hồ Sen)</t>
  </si>
  <si>
    <t>Đoạn ngã ba Quốc lộ 8A (đất ông Bính thôn Cây Tắt) đến hết đất ông Học thôn Cây Tắt</t>
  </si>
  <si>
    <t>Đoạn ngã ba Quốc lộ 8A (đất ông Hoài Lập) đến hết đất ông Hứa thôn Hố Sen</t>
  </si>
  <si>
    <t>Đoạn ngã ba Quốc lộ 8A (đất thầy Vinh thôn Cây Chanh) đến hết đất bà Quế thôn Cây Chanh</t>
  </si>
  <si>
    <t>Đoạn ngã ba Quốc lộ 8A (đất ông Toại ( thôn Cây Chanh) đến hết đất ông Do thôn Cây Chanh</t>
  </si>
  <si>
    <t>Đoạn ngã ba Quốc lộ 8A (đất bà Vinh thôn Hoàng Nam) đến hết đất bà Minh Thông thôn Hoàng Nam</t>
  </si>
  <si>
    <t>Đoạn ngã ba Quốc lộ 8A (đất ông Công thôn Hoàng Nam) đến hết đất bà Quyên thôn Hoàng Nam</t>
  </si>
  <si>
    <t>Đoạn ngã ba Quốc lộ 8A (đất ông Sáu thôn Bông Phài) đến hết đất bà Tý  thôn Bông Phài</t>
  </si>
  <si>
    <t>Đoạn ngã ba Quốc lộ 8A (đất bà Thái thôn Kim Thành) đến hết đất ông Tiếu thôn Kim Thành</t>
  </si>
  <si>
    <t>Đoạn ngã ba Quốc lộ 8A (đất ông Thống thôn Kim Thành) đến bến đò ông Chất</t>
  </si>
  <si>
    <t>Đoạn ngã ba QL8A (đất bà Minh) đến Nhà văn hóa thôn Hà Chua</t>
  </si>
  <si>
    <r>
      <rPr>
        <b/>
        <sz val="10"/>
        <rFont val="Times New Roman"/>
        <family val="1"/>
      </rPr>
      <t xml:space="preserve">Bổ sung: </t>
    </r>
    <r>
      <rPr>
        <sz val="10"/>
        <rFont val="Times New Roman"/>
        <family val="1"/>
      </rPr>
      <t xml:space="preserve">Đường nhựa, bê tông thôn Phố Tây có độ rộng ≥5 m </t>
    </r>
  </si>
  <si>
    <r>
      <rPr>
        <b/>
        <sz val="10"/>
        <rFont val="Times New Roman"/>
        <family val="1"/>
      </rPr>
      <t>Bổ sung:</t>
    </r>
    <r>
      <rPr>
        <sz val="10"/>
        <rFont val="Times New Roman"/>
        <family val="1"/>
      </rPr>
      <t xml:space="preserve"> Đường nhựa, bê tông thôn Phố Tây còn lại</t>
    </r>
  </si>
  <si>
    <r>
      <rPr>
        <b/>
        <sz val="10"/>
        <rFont val="Times New Roman"/>
        <family val="1"/>
      </rPr>
      <t>Bổ sung:</t>
    </r>
    <r>
      <rPr>
        <sz val="10"/>
        <rFont val="Times New Roman"/>
        <family val="1"/>
      </rPr>
      <t xml:space="preserve"> Đường đất, cấp phối thôn Phố Tây có độ rộng ≥5 m </t>
    </r>
  </si>
  <si>
    <r>
      <rPr>
        <b/>
        <sz val="10"/>
        <rFont val="Times New Roman"/>
        <family val="1"/>
      </rPr>
      <t>Bổ sung:</t>
    </r>
    <r>
      <rPr>
        <sz val="10"/>
        <rFont val="Times New Roman"/>
        <family val="1"/>
      </rPr>
      <t xml:space="preserve"> Đường bê tông thôn Phố Tây còn lại</t>
    </r>
  </si>
  <si>
    <t>Đoạn 1: Đoạn từ ranh giới xã Sơn Lễ và Sơn Trung đến giáp đất ông Phương</t>
  </si>
  <si>
    <t>Đoạn 2: Đoạn bắt đầu từ đất ông Phương đến cầu Ngàn Phố (phía Bắc)</t>
  </si>
  <si>
    <t>Đoạn 3:  Đoạn từ cầu Ngàn Phố (phía Nam) đến giáp ranh giới TT Phố Châu</t>
  </si>
  <si>
    <t>Đoạn 1: Từ ranh giới xã Sơn Trung đến hết đất anh Nam (Châu) thôn Tiên Long, Sơn Trung</t>
  </si>
  <si>
    <t>Đoạn 2: Tiếp đó đến hết đất Quán ông Tý</t>
  </si>
  <si>
    <t>Đoạn 3: Tiếp đó đến ngã ba đất ông Tài (Phương)</t>
  </si>
  <si>
    <t>Đoạn 4: Tiếp đó đến Cống Cây Dầu</t>
  </si>
  <si>
    <t>Đoạn 5: Tiếp đó đến hết đất ông Hoàng thôn 12, Sơn Phú</t>
  </si>
  <si>
    <r>
      <rPr>
        <b/>
        <sz val="10"/>
        <rFont val="Times New Roman"/>
        <family val="1"/>
      </rPr>
      <t>Bổ Sung: T</t>
    </r>
    <r>
      <rPr>
        <sz val="10"/>
        <rFont val="Times New Roman"/>
        <family val="1"/>
      </rPr>
      <t>ừ khu mộ Hải Thượng Lãng Ông đến đường Hồ Chí Minh</t>
    </r>
  </si>
  <si>
    <t xml:space="preserve">Đoạn 1: Đoạn từ đường 8 (cũ) đến cầu Bến Cạn thôn 8, xã Sơn Trung </t>
  </si>
  <si>
    <t>Đoạn 1: Đoạn từ ngã tư Cầu E Hà Tràng (thôn 2 cũ) đến hết đất ông Ôn thôn Hà Tràng (thôn 1 cũ)</t>
  </si>
  <si>
    <t>Đoạn 2: Tiếp đó đến tiếp giáp đường Hồ Chí Minh</t>
  </si>
  <si>
    <t>Đoàn từ Quốc lộ 8A đến Tràn Phúc Đụt</t>
  </si>
  <si>
    <r>
      <rPr>
        <b/>
        <sz val="10"/>
        <rFont val="Times New Roman"/>
        <family val="1"/>
      </rPr>
      <t xml:space="preserve">Bổ Sung: </t>
    </r>
    <r>
      <rPr>
        <sz val="10"/>
        <rFont val="Times New Roman"/>
        <family val="1"/>
      </rPr>
      <t>Đoạn từ QL8A đến đất nhà ông Liệu</t>
    </r>
  </si>
  <si>
    <r>
      <rPr>
        <b/>
        <sz val="10"/>
        <rFont val="Times New Roman"/>
        <family val="1"/>
      </rPr>
      <t xml:space="preserve">Bổ Sung: </t>
    </r>
    <r>
      <rPr>
        <sz val="10"/>
        <rFont val="Times New Roman"/>
        <family val="1"/>
      </rPr>
      <t>Đoạn từ QL8A đến đất nhà ông Đức</t>
    </r>
  </si>
  <si>
    <r>
      <rPr>
        <b/>
        <sz val="10"/>
        <rFont val="Times New Roman"/>
        <family val="1"/>
      </rPr>
      <t>Đường Trường - Mai</t>
    </r>
    <r>
      <rPr>
        <sz val="10"/>
        <rFont val="Times New Roman"/>
        <family val="1"/>
      </rPr>
      <t xml:space="preserve">: Từ Đường Hồ Chí Minh đến Tràn Sây thôn 6; </t>
    </r>
    <r>
      <rPr>
        <b/>
        <i/>
        <sz val="10"/>
        <rFont val="Times New Roman"/>
        <family val="1"/>
      </rPr>
      <t>Điều chỉnh thành:</t>
    </r>
  </si>
  <si>
    <r>
      <rPr>
        <b/>
        <sz val="10"/>
        <rFont val="Times New Roman"/>
        <family val="1"/>
      </rPr>
      <t>Đường Trường - Mai</t>
    </r>
    <r>
      <rPr>
        <sz val="10"/>
        <rFont val="Times New Roman"/>
        <family val="1"/>
      </rPr>
      <t>: Từ Đường Hồ Chí Minh quán bà Nhà đến cổng làng thôn 6</t>
    </r>
  </si>
  <si>
    <r>
      <rPr>
        <b/>
        <sz val="10"/>
        <rFont val="Times New Roman"/>
        <family val="1"/>
      </rPr>
      <t>Đường Trường - Mai:</t>
    </r>
    <r>
      <rPr>
        <sz val="10"/>
        <rFont val="Times New Roman"/>
        <family val="1"/>
      </rPr>
      <t xml:space="preserve">Từ đường Hồ Chí Minh đến hết đất ông Toại; </t>
    </r>
    <r>
      <rPr>
        <b/>
        <i/>
        <sz val="10"/>
        <rFont val="Times New Roman"/>
        <family val="1"/>
      </rPr>
      <t>Điều chỉnh thành:</t>
    </r>
  </si>
  <si>
    <r>
      <rPr>
        <b/>
        <sz val="10"/>
        <rFont val="Times New Roman"/>
        <family val="1"/>
      </rPr>
      <t>Đường Trường - Mai:</t>
    </r>
    <r>
      <rPr>
        <sz val="10"/>
        <rFont val="Times New Roman"/>
        <family val="1"/>
      </rPr>
      <t xml:space="preserve"> tiếp đó đến giáp xã Sơn Mai; </t>
    </r>
    <r>
      <rPr>
        <b/>
        <i/>
        <sz val="10"/>
        <rFont val="Times New Roman"/>
        <family val="1"/>
      </rPr>
      <t>Điều chỉnh thành:</t>
    </r>
  </si>
  <si>
    <t>Quốc lộ 281:</t>
  </si>
  <si>
    <r>
      <rPr>
        <b/>
        <i/>
        <sz val="10"/>
        <rFont val="Times New Roman"/>
        <family val="1"/>
      </rPr>
      <t>Bỏ</t>
    </r>
    <r>
      <rPr>
        <sz val="10"/>
        <rFont val="Times New Roman"/>
        <family val="1"/>
      </rPr>
      <t>: Đoạn đường bê tông thôn Thượng Kim, Làng Chè</t>
    </r>
  </si>
  <si>
    <r>
      <rPr>
        <b/>
        <i/>
        <sz val="10"/>
        <rFont val="Times New Roman"/>
        <family val="1"/>
      </rPr>
      <t>Bỏ:</t>
    </r>
    <r>
      <rPr>
        <sz val="10"/>
        <rFont val="Times New Roman"/>
        <family val="1"/>
      </rPr>
      <t xml:space="preserve"> Đoạn đường bê tông thôn Tiền Phong </t>
    </r>
  </si>
  <si>
    <r>
      <rPr>
        <b/>
        <i/>
        <sz val="10"/>
        <rFont val="Times New Roman"/>
        <family val="1"/>
      </rPr>
      <t>Bỏ</t>
    </r>
    <r>
      <rPr>
        <sz val="10"/>
        <rFont val="Times New Roman"/>
        <family val="1"/>
      </rPr>
      <t>: Đoạn đường nội thôn Thanh Dũng</t>
    </r>
  </si>
  <si>
    <r>
      <rPr>
        <b/>
        <sz val="10"/>
        <rFont val="Times New Roman"/>
        <family val="1"/>
      </rPr>
      <t xml:space="preserve">Bổ sung: </t>
    </r>
    <r>
      <rPr>
        <sz val="10"/>
        <rFont val="Times New Roman"/>
        <family val="1"/>
      </rPr>
      <t>Đường 135 từ Trường mầm Non Thượng Kim đến hết đất ông Đào Tấn (thôn Thượng Kim)</t>
    </r>
  </si>
  <si>
    <r>
      <rPr>
        <b/>
        <sz val="10"/>
        <rFont val="Times New Roman"/>
        <family val="1"/>
      </rPr>
      <t xml:space="preserve">Bổ sung: </t>
    </r>
    <r>
      <rPr>
        <sz val="10"/>
        <rFont val="Times New Roman"/>
        <family val="1"/>
      </rPr>
      <t>Đường bê tông từ nhà ông Liên Thơm đến hết đất ông Hải, thôn …………………</t>
    </r>
  </si>
  <si>
    <t>Đoạn 1: Giáp ranh xã Sơn Bằng đến hết đất anh Nam (Châu) thôn Tiên Long, Sơn Trung</t>
  </si>
  <si>
    <t>Đoạn 2: Tiếp đó đến đất Quán ông Tý</t>
  </si>
  <si>
    <t>Đoạn 6: Tiếp đó đến ngã tư đường Trung Phú</t>
  </si>
  <si>
    <t>Đoạn 7: Tiếp đó đến hết đất ông Đào Xìn</t>
  </si>
  <si>
    <t>Đoạn 8: Tiếp đó đến hết đất cô Lý</t>
  </si>
  <si>
    <t>Đoạn 9: Tiếp đó đến ranh giới thị trấn Phố Châu</t>
  </si>
  <si>
    <t>Đoạn 1: Đoạn từ đường 8A đến ngã ba đât ông Hồ Quý xã Sơn Phú</t>
  </si>
  <si>
    <t>Đoạn 3: Tiếp đó đến đường vào hội quán  thôn 10</t>
  </si>
  <si>
    <t>Đoạn 4: Tiếp đó đến ngã tư vào hội quán xóm 11</t>
  </si>
  <si>
    <t xml:space="preserve">Đoạn 5: Tiếp đó đến cầu Cửa Gã </t>
  </si>
  <si>
    <t>Đoạn 6: Tiếp đó đến hết đất ông Đường</t>
  </si>
  <si>
    <t>Đoạn 7: Tiếp đó đến hết đất bà Cừ</t>
  </si>
  <si>
    <t>Đoạn 8: Tiếp đó đến ngã 3 đất ông Anh</t>
  </si>
  <si>
    <t>Đoạn 9: Tiếp đó đến cống Ba Lê thôn 4</t>
  </si>
  <si>
    <t>Đoạn 10: Tiếp đó đến cống Đập Ngưng</t>
  </si>
  <si>
    <t>Đoạn 11: Tiếp đó đến cổng thôn 4</t>
  </si>
  <si>
    <t>Đoạn 12:Tiếp đó đến đường 71</t>
  </si>
  <si>
    <t>Đoạn 1: Đoạn từ sân hội quán Đại Vường đến hết đất ông Giáp</t>
  </si>
  <si>
    <t>Đoạn 2: Tiếp đó đến Cầu Trọt</t>
  </si>
  <si>
    <t>Đoạn 3: Tiếp đó đến trạm điện số 5 xã Sơn Phú</t>
  </si>
  <si>
    <t>Đoạn 4: Tiếp đó đến hết đất bà Viên</t>
  </si>
  <si>
    <t xml:space="preserve">Đoạn 5: Tiếp đó đến hết đất trường tiểu học xã Sơn Phú </t>
  </si>
  <si>
    <t>Đoạn 6: Đoạn ngã ba đất ông Anh đến hết đất bà Hán</t>
  </si>
  <si>
    <t xml:space="preserve">Đoạn 7: Tiếp đó đến ranh giới xã Sơn Phúc </t>
  </si>
  <si>
    <t>Đoạn 2: Tiếp đó đến hết đất ông Quý (Liệu)</t>
  </si>
  <si>
    <t>Đoạn 2: Kế tiếp đất ông Quý đến đường vào Rú Đầm</t>
  </si>
  <si>
    <t>Đoạn 3: Kế tiếp và Rú Đầm đến đường Trung - Phú - Phúc</t>
  </si>
  <si>
    <r>
      <rPr>
        <b/>
        <sz val="10"/>
        <rFont val="Times New Roman"/>
        <family val="1"/>
      </rPr>
      <t>Bổ Sung</t>
    </r>
    <r>
      <rPr>
        <sz val="10"/>
        <rFont val="Times New Roman"/>
        <family val="1"/>
      </rPr>
      <t>: Đoạn từ nhà anh Đạt đến lối vào ông Thu</t>
    </r>
  </si>
  <si>
    <r>
      <rPr>
        <b/>
        <sz val="10"/>
        <rFont val="Times New Roman"/>
        <family val="1"/>
      </rPr>
      <t xml:space="preserve">Bổ Sung: </t>
    </r>
    <r>
      <rPr>
        <sz val="10"/>
        <rFont val="Times New Roman"/>
        <family val="1"/>
      </rPr>
      <t>Lối ngang quy hoạch thôn Công Đẳng ( Cây Mưng)</t>
    </r>
  </si>
  <si>
    <r>
      <rPr>
        <b/>
        <sz val="10"/>
        <rFont val="Times New Roman"/>
        <family val="1"/>
      </rPr>
      <t xml:space="preserve">Bổ Sung: </t>
    </r>
    <r>
      <rPr>
        <sz val="10"/>
        <rFont val="Times New Roman"/>
        <family val="1"/>
      </rPr>
      <t>Đoạn từ nhà anh Chúc đến hội quán Đại Vường</t>
    </r>
  </si>
  <si>
    <t>Đoạn 1: Đoạn từ giáp đất ông Chi đến ngã ba đất anh Võ Truyền</t>
  </si>
  <si>
    <t>Đoạn 2: Tiếp đó đến hết đất ông Lĩnh</t>
  </si>
  <si>
    <r>
      <rPr>
        <b/>
        <sz val="10"/>
        <rFont val="Times New Roman"/>
        <family val="1"/>
      </rPr>
      <t>Bổ Sung:</t>
    </r>
    <r>
      <rPr>
        <sz val="10"/>
        <rFont val="Times New Roman"/>
        <family val="1"/>
      </rPr>
      <t xml:space="preserve"> Đoạn từ đất vườn anh Hiệu cồn nậy đến đất chị Yến</t>
    </r>
  </si>
  <si>
    <t>Đoạn 2: Tiếp đó đến chạm đường Trung Phú</t>
  </si>
  <si>
    <t>Đoạn 2: Đoạn từ ngõ ông Thắng (Tứ) đến hết đât ông Long (Hậu)</t>
  </si>
  <si>
    <t>Đoạn 2: Đoạn từ vườn bà Chinh đến hết đât ông Tương (Lâm)</t>
  </si>
  <si>
    <t xml:space="preserve">Đoạn từ ranh giới thị trấn Phố Châu đến đường vào Cây Sông </t>
  </si>
  <si>
    <t>Từ cống chui HCM đến đất ông Hồ Châu, qua nhà văn hóa TDP 11, qua ngõ bà Đào Thị Lợi đến trước ngõ ông Hồ Bá Hạnh (tổ dân phố 11)</t>
  </si>
  <si>
    <t>Từ đường Trần Kim Xuyến đến đường Nguyễn Lân.</t>
  </si>
  <si>
    <t>1.33.19</t>
  </si>
  <si>
    <t>1.34.25</t>
  </si>
  <si>
    <t>Đường kè bờ sông Ngàn Phố (Từ đất anh Sơn TDP 1 đến mố cầu Tây Sơn TDP 2)</t>
  </si>
  <si>
    <t>Từ đường trục xã Cẩm Huy cũ đến hết đất Trung tâm y tế huyện Cẩm Xuyên.</t>
  </si>
  <si>
    <t>Từ đường Hà Huy Tập đến hết đất Phòng Giáo dục Đào tạo</t>
  </si>
  <si>
    <t xml:space="preserve"> Tiếp đó đến hết đất thị trấn Cẩm Xuyên</t>
  </si>
  <si>
    <t xml:space="preserve">Từ đường Hà Huy Tập đến đường Nguyễn Biên </t>
  </si>
  <si>
    <t>Tiếp đó đến đường Ngô Mây</t>
  </si>
  <si>
    <t xml:space="preserve"> Tiếp đó đến đường Lê Phúc Nhạc</t>
  </si>
  <si>
    <t>Đường vào nhà văn hóa TDP 7 (từ đất ông Hùng Lý đến hết đất ông Diễn)</t>
  </si>
  <si>
    <t xml:space="preserve">Tiếp đó từ Quốc lộ 8C đến đường Nguyễn Đình Liễn </t>
  </si>
  <si>
    <t>Điều chỉnh thành:</t>
  </si>
  <si>
    <t xml:space="preserve"> Từ kênh N47A đến cổng chào TDP 3</t>
  </si>
  <si>
    <t xml:space="preserve"> Cổng chào TDP 3 đến ĐH 131</t>
  </si>
  <si>
    <t xml:space="preserve"> ĐH 131 đến hết thị trấn Cẩm Xuyên</t>
  </si>
  <si>
    <t>Từ đường Hà Huy Tập đến cầu Hội Mới</t>
  </si>
  <si>
    <t>Từ Quốc lộ 1A đến Nguyễn Đăng Minh</t>
  </si>
  <si>
    <t xml:space="preserve"> Từ Nguyễn Đăng Minh đến Nguyễn Biên</t>
  </si>
  <si>
    <t>Từ Nguyễn Đình Liễn đến kênh N47</t>
  </si>
  <si>
    <t>Từ kênh tưới N47 đến đường Cẩm Vân</t>
  </si>
  <si>
    <t xml:space="preserve"> Từ đường Cẩm Vân đến đường 26/3</t>
  </si>
  <si>
    <t xml:space="preserve"> Tiếp đó đến đường Phạm Lê Đức</t>
  </si>
  <si>
    <t xml:space="preserve"> Từ đường Phạm Lê Đức đến đường Nguyễn Đình Liễn</t>
  </si>
  <si>
    <t>Từ đường Phan Đình Giót đến hết đất ông hết đất Quân sự</t>
  </si>
  <si>
    <t>Tiếp đó đến hết đất Trường Tiểu học Cẩm Quan 1</t>
  </si>
  <si>
    <t xml:space="preserve"> Từ cầu Tùng đến cầu Hội</t>
  </si>
  <si>
    <t xml:space="preserve"> Từ cầu Hội cũ đến cầu Hội mới</t>
  </si>
  <si>
    <t>Dãy 1: Khu A, E (bám đường Trần Muông, đường nhựa 14 m)</t>
  </si>
  <si>
    <t>- Dãy 1: Khu C (bám đường Trần Muông, đường nhựa 14 m)</t>
  </si>
  <si>
    <t>- Dãy 2: Khu E</t>
  </si>
  <si>
    <t xml:space="preserve"> Khu F thị trấn Cẩm Xuyên</t>
  </si>
  <si>
    <t>Các lô quy hoạch dân cư tại tổ 8, thị trấn Cẩm Xuyên (vùng quy hoạch dân cư đối diện với nhà ông Lê Xuân An, Bùi Quang Cường): các lô đất quy hoạch từ lô số 12 đến lô số 41</t>
  </si>
  <si>
    <t>Các lô quy hoạch dân cư tại tổ 6 (vùng quy hoạch dân cư phía sau siêu thị Công Đoàn)</t>
  </si>
  <si>
    <t>Đường 26/3 (Bình Quang Huy Thăng)</t>
  </si>
  <si>
    <t xml:space="preserve"> Các lô đất ở (thuộc tuyến 2, tuyến 3 đường Quốc lộ 8C</t>
  </si>
  <si>
    <t>Tiếp đó đến vòng xuyến (giao Quốc lộ 15B)</t>
  </si>
  <si>
    <t>Bỏ: Đường Quốc lộ 8C(Kéo dài về Cẩm Nhượng)</t>
  </si>
  <si>
    <t>Từ ngã tư đèn đỏ đến cầu Vọng</t>
  </si>
  <si>
    <t>Đường Quốc lộ 15B (đoạn qua thị trấn Thiên Cầm)</t>
  </si>
  <si>
    <t>Khu quy hoạch khu dân cư tại vùng Cồn Mô, tổ dân phố Nhân Hoà:</t>
  </si>
  <si>
    <t>Các lô đất bám đường gom Quốc lộ 1A</t>
  </si>
  <si>
    <t xml:space="preserve"> Đường từ giáp đất ông Anh đến hết đất chị Hường Tăng</t>
  </si>
  <si>
    <t>Từ đường liên xã đến anh Chắt Phiệt</t>
  </si>
  <si>
    <t>Đương từ giáp đất bà Sinh đến hết đất ông Nhưỡng</t>
  </si>
  <si>
    <t>Đường từ giáp đất ông Sĩ đến hết đất anh Hùng Cẩm</t>
  </si>
  <si>
    <t>Đường từ giáp đất bà Phú đến hết đất bà Thảo</t>
  </si>
  <si>
    <t>Từ đường Quốc lộ 1A đến đất ông Tuệ</t>
  </si>
  <si>
    <t>Đường từ giáp đất ông Chắt đến hết đất ông Lợi</t>
  </si>
  <si>
    <t>Đường từ giáp đất chị Thuận đến hết đất anh Hồng Hộ</t>
  </si>
  <si>
    <t>Đường từ giáp đất anh Hậu Minh đến hết đất anh Lô</t>
  </si>
  <si>
    <t>Bỏ: Đường từ giáp đất anh Nghệ Khế đến đường tránh 1B</t>
  </si>
  <si>
    <t>Đường từ giáp đất bà Lý đến hết đất anh Phong Lý</t>
  </si>
  <si>
    <t>Đường từ anh Thơ Tuân đến đất ông Liên</t>
  </si>
  <si>
    <t>Đường từ đất ông Hòa đến hết đất anh Công Sương</t>
  </si>
  <si>
    <t>Đường từ giáp đất ông Trung đến hết đất ông Huần</t>
  </si>
  <si>
    <t xml:space="preserve"> Đường từ giáp đất bà An đến hết đất bà Chắt</t>
  </si>
  <si>
    <t>Đường từ giáp đất bà Sĩ đến hết đất anh Nhân Nghĩa</t>
  </si>
  <si>
    <t>Đường liên xã Thạch - Thành - Bình: Điều chỉnh thành:</t>
  </si>
  <si>
    <t>Các lô đất quy hoạch bám hành lang đường Thạch - Thành -Bình</t>
  </si>
  <si>
    <t>Các lô đất còn lại của khu quy hoạch thuộc tuyến 2, tuyến 3 và các tuyến tiếp theo</t>
  </si>
  <si>
    <t>Khu quy hoạch dân cư vùng đường Thạch - Thành - Bình thôn Tân Vĩnh Cần</t>
  </si>
  <si>
    <t>Bỏ: Xã Cẩm Thăng (cũ)</t>
  </si>
  <si>
    <t>Tiếp đó đến hết đất bà Hiền Kỳ, thôn Tân Trường</t>
  </si>
  <si>
    <t xml:space="preserve"> Tiếp đến Cầu Gon</t>
  </si>
  <si>
    <t xml:space="preserve"> Tiếp đến Kênh N6</t>
  </si>
  <si>
    <t xml:space="preserve"> Tiếp đến hết đất xã Nam Phúc Thăng</t>
  </si>
  <si>
    <t>Đường 26/3 (Bình-Quang-Huy-Thăng): Điều chỉnh thành:</t>
  </si>
  <si>
    <t>Bỏ: Độ rộng đường ≥ 5 m</t>
  </si>
  <si>
    <t>Bỏ: Độ rộng đường &lt; 3 m</t>
  </si>
  <si>
    <t>Bỏ: Xã Cẩm Phúc (cũ)</t>
  </si>
  <si>
    <t>Bỏ: Quốc lộ 8C</t>
  </si>
  <si>
    <t>Bỏ: Từ giáp đất xã Cẩm Thăng đến Cầu Gon</t>
  </si>
  <si>
    <t>Bỏ: Tiếp đó đến kênh N6</t>
  </si>
  <si>
    <t>Bỏ: Tiếp đó đến hết đất xã Cẩm Phúc</t>
  </si>
  <si>
    <t>Bỏ: Xã Cẩm Nam</t>
  </si>
  <si>
    <t>Đường ĐH.124 (đoạn đi qua địa bàn xã Nam Phúc Thăng)</t>
  </si>
  <si>
    <t>Bỏ: Xã Cẩm Yên (cũ)</t>
  </si>
  <si>
    <t>Đường ĐH.124 (đoạn đi qua địa bàn xã Yên Hòa)</t>
  </si>
  <si>
    <t>Bỏ: Đường huyện lộ 11</t>
  </si>
  <si>
    <t>Bỏ: Đoạn qua xã Cẩm Yên</t>
  </si>
  <si>
    <t xml:space="preserve"> Đường TX 79</t>
  </si>
  <si>
    <t>Đường TX 78</t>
  </si>
  <si>
    <t>Bỏ: Xã Cẩm Hòa (cũ)</t>
  </si>
  <si>
    <t xml:space="preserve">Từ QL15B đến giao đường trục xã </t>
  </si>
  <si>
    <t>Tiếp đó đến kênh N1</t>
  </si>
  <si>
    <t>Từ đường DH 124 đến giao đường DH 123</t>
  </si>
  <si>
    <t>Đường ĐH.127 (đoạn qua xã Cẩm Dương)</t>
  </si>
  <si>
    <t>Từ giáp kênh N8 đến giáp Quốc lộ 15B</t>
  </si>
  <si>
    <t>Quốc lộ 8C kéo dài; Điều chỉnh thành:</t>
  </si>
  <si>
    <t>Đường kè biển từ Sông La đến thôn Hải Nam</t>
  </si>
  <si>
    <t>Bỏ: Khu quy hoạch đất dân cư thôn Liên Thành, xã Cẩm Nhượng (khu vực phía Tây Nam cầu Cựa Nhượng)</t>
  </si>
  <si>
    <t>Bỏ: Các lô: 01; Từ lô số 06 đến lô số 24</t>
  </si>
  <si>
    <t>Bỏ: Từ lô số 02 đến lô 05; từ lô 25 đến lô số 50</t>
  </si>
  <si>
    <t>Bỏ: Từ lô 51 đến lô số 83</t>
  </si>
  <si>
    <t>Bỏ: Từ lô số 84 đến lô 115</t>
  </si>
  <si>
    <t>Đường ĐH.132 (Đoạn qua xã Cẩm Hà):</t>
  </si>
  <si>
    <t>Gộp: Từ Quốc lộ 1A đến đất UBND xã</t>
  </si>
  <si>
    <t>Gộp: Tiếp đó đến hết đất anh Lương (thôn 5)</t>
  </si>
  <si>
    <t>Gộp: Tiếp đó đến hết đất anh Hòa (thôn 6)</t>
  </si>
  <si>
    <t>Gộp: Tiếp đó đến cầu Đá</t>
  </si>
  <si>
    <t xml:space="preserve"> Từ Quốc lộ 1A đến Cầu Đá</t>
  </si>
  <si>
    <t xml:space="preserve"> Xã Cẩm Lạc</t>
  </si>
  <si>
    <t>Đường ĐH.121 (chia thành 3 đoạn)</t>
  </si>
  <si>
    <t xml:space="preserve">Đường liên xã Thị trấn - Cẩm Quan lên Trang trại Bình Hà (đường Phan Đình Giót kéo dài): Điều chỉnh thành: </t>
  </si>
  <si>
    <t xml:space="preserve">Đường ĐH.134 </t>
  </si>
  <si>
    <t>Bỏ: Dãy 2 đường Phan Đình Giót: Từ đất ông Lào Thi đến hết đất ông Tự (thôn Mỹ Am)</t>
  </si>
  <si>
    <t>Từ đất bà Cúc đến hết đất ông Tuấn Quân</t>
  </si>
  <si>
    <t>Từ đất Bà Hợi đến hết đất lò gạch ông Dũng</t>
  </si>
  <si>
    <t>Từ đất anh Kiên đến hết đất ông Minh</t>
  </si>
  <si>
    <t>Từ cổng làng Thiện Nộ đến ngã 3 (nhà anh Đại)</t>
  </si>
  <si>
    <t xml:space="preserve">Từ đất ông Hoàng Văn Bình (đoạn hết đất thị Trấn) đến hết đất lò gạch ông Dũng </t>
  </si>
  <si>
    <t xml:space="preserve"> Từ đường Phan Đình Giót đến hết đất ông Phạm Văn Khiêm: Diều chỉnh thành</t>
  </si>
  <si>
    <t>Tiếp đó đến hết đất trường tiểu học Cẩm Quan 1 cũ</t>
  </si>
  <si>
    <t>Đường từ đất trại ông Nậm (cũ) đến hết đất xã Cẩm Quan (vùng sau nhà anh Tùng)</t>
  </si>
  <si>
    <t>Tỉnh Lộ 554: Điều chỉnh thành:</t>
  </si>
  <si>
    <t>Từ Q lộ 1A đến thoon7 cũ ( Thôn Tân Thuận)</t>
  </si>
  <si>
    <t>Tiếp đó đến thác điều hòa</t>
  </si>
  <si>
    <t xml:space="preserve">Tiếp đó đến đường ĐH.132 </t>
  </si>
  <si>
    <t xml:space="preserve">Đường Phù Cát: Điều chỉnh thành: </t>
  </si>
  <si>
    <t>Đường Nguyễn Công Trứ (Đường 546 cũ): Từ ngã 3 Bưu điện đến hết thị trấn Tiên Điền</t>
  </si>
  <si>
    <r>
      <rPr>
        <b/>
        <i/>
        <sz val="10"/>
        <rFont val="Times New Roman"/>
        <family val="1"/>
      </rPr>
      <t>Bỏ</t>
    </r>
    <r>
      <rPr>
        <i/>
        <sz val="10"/>
        <rFont val="Times New Roman"/>
        <family val="1"/>
      </rPr>
      <t>:</t>
    </r>
    <r>
      <rPr>
        <sz val="10"/>
        <rFont val="Times New Roman"/>
        <family val="1"/>
      </rPr>
      <t xml:space="preserve"> Tiếp đó đến địa giới xã Phúc Đồng</t>
    </r>
  </si>
  <si>
    <t>Đường Huyện lộ 7 Từ ngã 4 UBND xã đến cầu Cứng</t>
  </si>
  <si>
    <t>Từ ngã 4 UBND xã đến chân đập Họ Võ</t>
  </si>
  <si>
    <t>Đường Huyện lộ 2 Từ đường địa giới 364 giáp xã Gia Phố đến đất ông Lê Hương xóm 9</t>
  </si>
  <si>
    <t>Đoạn đường huyện lộ 2 từ đất ông Lê Hương xóm 9 đến đập bàu đá</t>
  </si>
  <si>
    <t>Đoạn từ ngã 3 đường Hồ Chí Minh đến đập Cây Sắn hết địa giới hành chính thị trấn (đường huyện lộ 6)</t>
  </si>
  <si>
    <t>Khu quy hoạch hạ tầng đấu giá trước Kho Bạc nhà nước</t>
  </si>
  <si>
    <t>Khu quy hoạch N145 (lối 2)</t>
  </si>
  <si>
    <t>Khu dân cư vùng quy hoạch Đồng Đình</t>
  </si>
  <si>
    <t xml:space="preserve">Khu dân cư vùng quy hoạch Đồng Bông
</t>
  </si>
  <si>
    <t>Vùng quy hoạch K4 thôn Thống Nhất</t>
  </si>
  <si>
    <t>Vùng quy hoạch K7 và K10 thôn Trung Lương</t>
  </si>
  <si>
    <t xml:space="preserve">Bổ sung: Đường QH vùng Hạ Chại Diền, thôn Yên Lập   </t>
  </si>
  <si>
    <t>Tiếp đó đến hết đất Trung tâm giáo dưỡng LĐ TBXH Hà Tĩnh</t>
  </si>
  <si>
    <t>Đường Quốc lộ 15A (từ Ngã ba Lạc Thiện đi Nga Lộc) (Đoạn 2).</t>
  </si>
  <si>
    <t>Đoạn tiếp từ địa giới xã Đức Lâm đến mố phía Bắc cầu Chợ Giấy</t>
  </si>
  <si>
    <t>Tiếp đó đến hết địa phận địa giới hành chính xã Đức Dũng</t>
  </si>
  <si>
    <t>Tiếp đó đến giáp đất xã Cẩm Bình</t>
  </si>
  <si>
    <t>Đường nối ĐH 103 đi Thạch Hội: đoạn từ từ ông Tứ xóm Bắc Văn đi Thạch Hội.</t>
  </si>
  <si>
    <t>Đoạn 1: Từ ngã ba ông Phan Huy đến ngã ba Hồ Thế</t>
  </si>
  <si>
    <r>
      <rPr>
        <b/>
        <i/>
        <sz val="10"/>
        <rFont val="Times New Roman"/>
        <family val="1"/>
      </rPr>
      <t xml:space="preserve">Gộp: </t>
    </r>
    <r>
      <rPr>
        <sz val="10"/>
        <rFont val="Times New Roman"/>
        <family val="1"/>
      </rPr>
      <t>Kế tiếp đầu cầu Sơn Trà đến hết đất ông Quyền thôn 5</t>
    </r>
  </si>
  <si>
    <r>
      <rPr>
        <b/>
        <sz val="10"/>
        <rFont val="Times New Roman"/>
        <family val="1"/>
      </rPr>
      <t>Gộp:</t>
    </r>
    <r>
      <rPr>
        <sz val="10"/>
        <rFont val="Times New Roman"/>
        <family val="1"/>
      </rPr>
      <t xml:space="preserve"> Đoạn từ hết đất anh Quyền thôn 5 đến hết đất a Lâm thôn 5 (giáp lò gạch Tuynel Sơn Bình; </t>
    </r>
    <r>
      <rPr>
        <b/>
        <i/>
        <sz val="10"/>
        <rFont val="Times New Roman"/>
        <family val="1"/>
      </rPr>
      <t>Điều chỉnh thành:</t>
    </r>
  </si>
  <si>
    <r>
      <rPr>
        <b/>
        <i/>
        <sz val="10"/>
        <rFont val="Times New Roman"/>
        <family val="1"/>
      </rPr>
      <t>Gộp các đoạn:</t>
    </r>
    <r>
      <rPr>
        <sz val="10"/>
        <rFont val="Times New Roman"/>
        <family val="1"/>
      </rPr>
      <t xml:space="preserve"> Kế tiếp đầu cầu Sơn Trà đến hết đất ông Quyền thôn 5 và Đoạn từ hết đất anh Quyền thôn 5 đến hết đất a Lâm thôn 5 (giáp lò gạch Tuynel Sơn Bình; </t>
    </r>
    <r>
      <rPr>
        <b/>
        <i/>
        <sz val="10"/>
        <rFont val="Times New Roman"/>
        <family val="1"/>
      </rPr>
      <t>Điều chỉnh thành:</t>
    </r>
  </si>
  <si>
    <r>
      <rPr>
        <i/>
        <sz val="10"/>
        <rFont val="Times New Roman"/>
        <family val="1"/>
      </rPr>
      <t>Bỏ:</t>
    </r>
    <r>
      <rPr>
        <sz val="10"/>
        <rFont val="Times New Roman"/>
        <family val="1"/>
      </rPr>
      <t xml:space="preserve"> Ngã ba ông Nhân (thôn 2) đên đất ông Cường thôn 5</t>
    </r>
  </si>
  <si>
    <r>
      <rPr>
        <b/>
        <sz val="10"/>
        <rFont val="Times New Roman"/>
        <family val="1"/>
      </rPr>
      <t>Đường QL 12C</t>
    </r>
    <r>
      <rPr>
        <sz val="10"/>
        <rFont val="Times New Roman"/>
        <family val="1"/>
      </rPr>
      <t xml:space="preserve"> (đường Cảng Vũng Áng - Lào) Từ giáp Kỳ Tân đến hết đất ông Việt Mùi (Kỳ Hợp cũ)</t>
    </r>
  </si>
  <si>
    <r>
      <rPr>
        <b/>
        <sz val="10"/>
        <rFont val="Times New Roman"/>
        <family val="1"/>
      </rPr>
      <t xml:space="preserve">Đường TL 551: </t>
    </r>
    <r>
      <rPr>
        <sz val="10"/>
        <rFont val="Times New Roman"/>
        <family val="1"/>
      </rPr>
      <t xml:space="preserve">Đường từ ngã 3 đất ông Hạnh (Ngã 3 cổng chào Kỳ Hợp cũ) đến ngã 3 đất ông Nga Huê </t>
    </r>
  </si>
  <si>
    <r>
      <rPr>
        <b/>
        <sz val="10"/>
        <rFont val="Times New Roman"/>
        <family val="1"/>
      </rPr>
      <t>Bổ sung:</t>
    </r>
    <r>
      <rPr>
        <sz val="10"/>
        <rFont val="Times New Roman"/>
        <family val="1"/>
      </rPr>
      <t xml:space="preserve"> Các khu đất bám đường QL 8A (dãy 2) ngỏ vào duy nhất &lt;20m </t>
    </r>
  </si>
  <si>
    <r>
      <rPr>
        <b/>
        <sz val="10"/>
        <rFont val="Times New Roman"/>
        <family val="1"/>
      </rPr>
      <t>Bổ sung:</t>
    </r>
    <r>
      <rPr>
        <sz val="10"/>
        <rFont val="Times New Roman"/>
        <family val="1"/>
      </rPr>
      <t xml:space="preserve"> Từ cầu kênh đến mộ lối vào mộ Phan Đình Phùng</t>
    </r>
  </si>
  <si>
    <r>
      <rPr>
        <b/>
        <sz val="10"/>
        <rFont val="Times New Roman"/>
        <family val="1"/>
      </rPr>
      <t>Bổ sung:</t>
    </r>
    <r>
      <rPr>
        <sz val="10"/>
        <rFont val="Times New Roman"/>
        <family val="1"/>
      </rPr>
      <t xml:space="preserve"> Tiếp đó đến  hết địa phận xã</t>
    </r>
  </si>
  <si>
    <r>
      <rPr>
        <b/>
        <sz val="10"/>
        <rFont val="Times New Roman"/>
        <family val="1"/>
      </rPr>
      <t>Bổ sung:</t>
    </r>
    <r>
      <rPr>
        <sz val="10"/>
        <rFont val="Times New Roman"/>
        <family val="1"/>
      </rPr>
      <t xml:space="preserve"> Đường 25m Thị trấn đi QL 15( đường hộ đê)</t>
    </r>
  </si>
  <si>
    <r>
      <rPr>
        <b/>
        <sz val="10"/>
        <rFont val="Times New Roman"/>
        <family val="1"/>
      </rPr>
      <t>Bổ sung:</t>
    </r>
    <r>
      <rPr>
        <sz val="10"/>
        <rFont val="Times New Roman"/>
        <family val="1"/>
      </rPr>
      <t xml:space="preserve"> Đường dọc kênh linh cẩm (Từ cầu kệnh linh cảm đến đường Phan Đình Phùng (Câu Dương tượng)</t>
    </r>
  </si>
  <si>
    <r>
      <t xml:space="preserve">Tiếp đó đến hết địa giới xã Đức Long; </t>
    </r>
    <r>
      <rPr>
        <b/>
        <i/>
        <sz val="10"/>
        <rFont val="Times New Roman"/>
        <family val="1"/>
      </rPr>
      <t>Điều chỉnh thành:</t>
    </r>
  </si>
  <si>
    <r>
      <t xml:space="preserve">Tỉnh lộ 5 (Tùng Ảnh Đức Lạng); </t>
    </r>
    <r>
      <rPr>
        <b/>
        <i/>
        <sz val="10"/>
        <rFont val="Times New Roman"/>
        <family val="1"/>
      </rPr>
      <t>Điều chỉnh thành:</t>
    </r>
    <r>
      <rPr>
        <b/>
        <sz val="10"/>
        <rFont val="Times New Roman"/>
        <family val="1"/>
      </rPr>
      <t xml:space="preserve"> </t>
    </r>
  </si>
  <si>
    <r>
      <t>Đoạn từ điểm tiếp giáp với địa giới xã Tùng Ảnh đến đường vào hội quán thôn Phượng Thành;</t>
    </r>
    <r>
      <rPr>
        <b/>
        <i/>
        <sz val="10"/>
        <rFont val="Times New Roman"/>
        <family val="1"/>
      </rPr>
      <t xml:space="preserve"> Điều chỉnh thành:</t>
    </r>
  </si>
  <si>
    <r>
      <t xml:space="preserve">Tiếp đó đến điểm giáp Tỉnh lộ 28, hết địa giới hành chính xã Đức Long;  </t>
    </r>
    <r>
      <rPr>
        <b/>
        <i/>
        <sz val="10"/>
        <rFont val="Times New Roman"/>
        <family val="1"/>
      </rPr>
      <t>Điều chỉnh thành:</t>
    </r>
  </si>
  <si>
    <r>
      <t>Tỉnh lộ 28 (đoạn Tùng Ảnh đi Đức An);</t>
    </r>
    <r>
      <rPr>
        <b/>
        <i/>
        <sz val="10"/>
        <rFont val="Times New Roman"/>
        <family val="1"/>
      </rPr>
      <t xml:space="preserve"> Điều chỉnh thành: </t>
    </r>
  </si>
  <si>
    <r>
      <t xml:space="preserve">Đoạn từ điểm tiếp giáp với địa giới xã Tùng Ảnh đến hết địa giới hành chính xã Đức Long; </t>
    </r>
    <r>
      <rPr>
        <b/>
        <i/>
        <sz val="10"/>
        <rFont val="Times New Roman"/>
        <family val="1"/>
      </rPr>
      <t>Điều chỉnh thành:</t>
    </r>
  </si>
  <si>
    <r>
      <t xml:space="preserve">Đường WB ngõ ông Tạo đến hết địa phận hành chính xã Đức Long; </t>
    </r>
    <r>
      <rPr>
        <b/>
        <i/>
        <sz val="10"/>
        <rFont val="Times New Roman"/>
        <family val="1"/>
      </rPr>
      <t>Điều chỉnh thành:</t>
    </r>
  </si>
  <si>
    <r>
      <t>Đường dự án Hạ Long đi Đức Lập</t>
    </r>
    <r>
      <rPr>
        <i/>
        <sz val="10"/>
        <rFont val="Times New Roman"/>
        <family val="1"/>
      </rPr>
      <t xml:space="preserve">; </t>
    </r>
    <r>
      <rPr>
        <b/>
        <i/>
        <sz val="10"/>
        <rFont val="Times New Roman"/>
        <family val="1"/>
      </rPr>
      <t>Điều chỉnh thành:</t>
    </r>
  </si>
  <si>
    <r>
      <t xml:space="preserve">Đường cứu hộ cứu nạn đoạn tiếp với dãy 2,3 QL8A đến TL 5; </t>
    </r>
    <r>
      <rPr>
        <b/>
        <i/>
        <sz val="10"/>
        <rFont val="Times New Roman"/>
        <family val="1"/>
      </rPr>
      <t>Điều chỉnh thành:</t>
    </r>
  </si>
  <si>
    <r>
      <t xml:space="preserve">Tiếp đó đến TL 28; </t>
    </r>
    <r>
      <rPr>
        <b/>
        <i/>
        <sz val="10"/>
        <rFont val="Times New Roman"/>
        <family val="1"/>
      </rPr>
      <t>Điều chỉnh thành:</t>
    </r>
  </si>
  <si>
    <r>
      <rPr>
        <b/>
        <i/>
        <sz val="10"/>
        <rFont val="Times New Roman"/>
        <family val="1"/>
      </rPr>
      <t>Bỏ:</t>
    </r>
    <r>
      <rPr>
        <sz val="10"/>
        <rFont val="Times New Roman"/>
        <family val="1"/>
      </rPr>
      <t xml:space="preserve"> Từ giáp đất anh Sơn đi Hội Quán</t>
    </r>
  </si>
  <si>
    <r>
      <t>Từ quán bà Thái đến hết đất Hiền Đắc;</t>
    </r>
    <r>
      <rPr>
        <b/>
        <i/>
        <sz val="10"/>
        <rFont val="Times New Roman"/>
        <family val="1"/>
      </rPr>
      <t xml:space="preserve"> Điều chỉnh thành:</t>
    </r>
  </si>
  <si>
    <r>
      <rPr>
        <b/>
        <i/>
        <sz val="10"/>
        <rFont val="Times New Roman"/>
        <family val="1"/>
      </rPr>
      <t>Bỏ</t>
    </r>
    <r>
      <rPr>
        <sz val="10"/>
        <rFont val="Times New Roman"/>
        <family val="1"/>
      </rPr>
      <t>: Từ giáp đất Thông Toản đến hết đất Minh Trình</t>
    </r>
  </si>
  <si>
    <r>
      <rPr>
        <b/>
        <i/>
        <sz val="10"/>
        <rFont val="Times New Roman"/>
        <family val="1"/>
      </rPr>
      <t>Bỏ:</t>
    </r>
    <r>
      <rPr>
        <sz val="10"/>
        <rFont val="Times New Roman"/>
        <family val="1"/>
      </rPr>
      <t xml:space="preserve"> Từ giáp đất Bùi Huyên đến hết đất Hợp Thuỵ</t>
    </r>
  </si>
  <si>
    <r>
      <rPr>
        <b/>
        <i/>
        <sz val="10"/>
        <rFont val="Times New Roman"/>
        <family val="1"/>
      </rPr>
      <t>Bỏ:</t>
    </r>
    <r>
      <rPr>
        <sz val="10"/>
        <rFont val="Times New Roman"/>
        <family val="1"/>
      </rPr>
      <t xml:space="preserve"> Từ giáp đất Hồng Cúc đến hết đất anh Quyền</t>
    </r>
  </si>
  <si>
    <r>
      <rPr>
        <b/>
        <i/>
        <sz val="10"/>
        <rFont val="Times New Roman"/>
        <family val="1"/>
      </rPr>
      <t>Bỏ:</t>
    </r>
    <r>
      <rPr>
        <sz val="10"/>
        <rFont val="Times New Roman"/>
        <family val="1"/>
      </rPr>
      <t xml:space="preserve"> Từ Hội Quán đến hết đất ông Đức</t>
    </r>
  </si>
  <si>
    <r>
      <rPr>
        <b/>
        <i/>
        <sz val="10"/>
        <rFont val="Times New Roman"/>
        <family val="1"/>
      </rPr>
      <t>Bỏ</t>
    </r>
    <r>
      <rPr>
        <sz val="10"/>
        <rFont val="Times New Roman"/>
        <family val="1"/>
      </rPr>
      <t>: Từ giáp đất Tân Nhị đến hết đất anh Quế</t>
    </r>
  </si>
  <si>
    <r>
      <rPr>
        <b/>
        <i/>
        <sz val="10"/>
        <rFont val="Times New Roman"/>
        <family val="1"/>
      </rPr>
      <t>Bỏ:</t>
    </r>
    <r>
      <rPr>
        <sz val="10"/>
        <rFont val="Times New Roman"/>
        <family val="1"/>
      </rPr>
      <t xml:space="preserve"> Từ Tỉnh lộ 5 đến hết đất bà Thành</t>
    </r>
  </si>
  <si>
    <r>
      <rPr>
        <b/>
        <i/>
        <sz val="10"/>
        <rFont val="Times New Roman"/>
        <family val="1"/>
      </rPr>
      <t>Bỏ:</t>
    </r>
    <r>
      <rPr>
        <sz val="10"/>
        <rFont val="Times New Roman"/>
        <family val="1"/>
      </rPr>
      <t xml:space="preserve"> Từ Tỉnh lộ 5 đến hết đất Linh Nghi</t>
    </r>
  </si>
  <si>
    <r>
      <rPr>
        <b/>
        <i/>
        <sz val="10"/>
        <rFont val="Times New Roman"/>
        <family val="1"/>
      </rPr>
      <t>Bỏ:</t>
    </r>
    <r>
      <rPr>
        <sz val="10"/>
        <rFont val="Times New Roman"/>
        <family val="1"/>
      </rPr>
      <t xml:space="preserve"> Từ đường xóm đến hết đất anh Hiệu</t>
    </r>
  </si>
  <si>
    <r>
      <rPr>
        <b/>
        <i/>
        <sz val="10"/>
        <rFont val="Times New Roman"/>
        <family val="1"/>
      </rPr>
      <t>Bỏ:</t>
    </r>
    <r>
      <rPr>
        <sz val="10"/>
        <rFont val="Times New Roman"/>
        <family val="1"/>
      </rPr>
      <t xml:space="preserve"> Từ Tỉnh lộ 5 đến hết đất Thái Mười</t>
    </r>
  </si>
  <si>
    <r>
      <t xml:space="preserve">Từ Tỉnh lộ 5 đến hết đất Tịnh Hà; </t>
    </r>
    <r>
      <rPr>
        <b/>
        <i/>
        <sz val="10"/>
        <rFont val="Times New Roman"/>
        <family val="1"/>
      </rPr>
      <t>Điều chỉnh thành:</t>
    </r>
  </si>
  <si>
    <r>
      <t xml:space="preserve">Từ Tỉnh lộ 5 đi Nghĩa trang xóm; </t>
    </r>
    <r>
      <rPr>
        <b/>
        <i/>
        <sz val="10"/>
        <rFont val="Times New Roman"/>
        <family val="1"/>
      </rPr>
      <t>Điều chỉnh thành:</t>
    </r>
  </si>
  <si>
    <r>
      <rPr>
        <b/>
        <i/>
        <sz val="10"/>
        <rFont val="Times New Roman"/>
        <family val="1"/>
      </rPr>
      <t>Bỏ:</t>
    </r>
    <r>
      <rPr>
        <sz val="10"/>
        <rFont val="Times New Roman"/>
        <family val="1"/>
      </rPr>
      <t xml:space="preserve"> Từ giáp đất ông Nhường đến hết đất Võ Lương</t>
    </r>
  </si>
  <si>
    <r>
      <rPr>
        <b/>
        <i/>
        <sz val="10"/>
        <rFont val="Times New Roman"/>
        <family val="1"/>
      </rPr>
      <t>Bỏ:</t>
    </r>
    <r>
      <rPr>
        <sz val="10"/>
        <rFont val="Times New Roman"/>
        <family val="1"/>
      </rPr>
      <t xml:space="preserve"> Từ giáp đất Cù Ngõ đến hết đất Lê Tứ</t>
    </r>
  </si>
  <si>
    <r>
      <rPr>
        <b/>
        <i/>
        <sz val="10"/>
        <rFont val="Times New Roman"/>
        <family val="1"/>
      </rPr>
      <t>Bỏ:</t>
    </r>
    <r>
      <rPr>
        <sz val="10"/>
        <rFont val="Times New Roman"/>
        <family val="1"/>
      </rPr>
      <t xml:space="preserve"> Từ giáp đất Trần Thịnh đến hết đất Võ Lương</t>
    </r>
  </si>
  <si>
    <r>
      <rPr>
        <b/>
        <i/>
        <sz val="10"/>
        <rFont val="Times New Roman"/>
        <family val="1"/>
      </rPr>
      <t>Bỏ:</t>
    </r>
    <r>
      <rPr>
        <sz val="10"/>
        <rFont val="Times New Roman"/>
        <family val="1"/>
      </rPr>
      <t xml:space="preserve"> Từ giáp đất Trần Hùng đi Đền Làng</t>
    </r>
  </si>
  <si>
    <r>
      <rPr>
        <b/>
        <i/>
        <sz val="10"/>
        <rFont val="Times New Roman"/>
        <family val="1"/>
      </rPr>
      <t>Bỏ:</t>
    </r>
    <r>
      <rPr>
        <sz val="10"/>
        <rFont val="Times New Roman"/>
        <family val="1"/>
      </rPr>
      <t xml:space="preserve"> Từ giáp đất Nguyễn Thừa đến hết đất Nguyễn Sơn</t>
    </r>
  </si>
  <si>
    <r>
      <rPr>
        <b/>
        <i/>
        <sz val="10"/>
        <rFont val="Times New Roman"/>
        <family val="1"/>
      </rPr>
      <t>Bỏ:</t>
    </r>
    <r>
      <rPr>
        <sz val="10"/>
        <rFont val="Times New Roman"/>
        <family val="1"/>
      </rPr>
      <t xml:space="preserve"> Từ giáp đất Nguyễn Ngụ đến hết đất Nguyễn Thịnh</t>
    </r>
  </si>
  <si>
    <r>
      <rPr>
        <b/>
        <i/>
        <sz val="10"/>
        <rFont val="Times New Roman"/>
        <family val="1"/>
      </rPr>
      <t xml:space="preserve">Bỏ: </t>
    </r>
    <r>
      <rPr>
        <sz val="10"/>
        <rFont val="Times New Roman"/>
        <family val="1"/>
      </rPr>
      <t>Từ giáp đất Nguyễn Bồng đến hết đất Nguyễn Tuyến</t>
    </r>
  </si>
  <si>
    <r>
      <rPr>
        <b/>
        <i/>
        <sz val="10"/>
        <rFont val="Times New Roman"/>
        <family val="1"/>
      </rPr>
      <t>Bỏ:</t>
    </r>
    <r>
      <rPr>
        <sz val="10"/>
        <rFont val="Times New Roman"/>
        <family val="1"/>
      </rPr>
      <t xml:space="preserve"> Từ giáp đất Nguyễn Thống đến hết đất Nguyễn Thịnh</t>
    </r>
  </si>
  <si>
    <r>
      <t xml:space="preserve">Từ giáp đất Trần Viện đến hết đất Nguyễn Thư;  </t>
    </r>
    <r>
      <rPr>
        <b/>
        <i/>
        <sz val="10"/>
        <rFont val="Times New Roman"/>
        <family val="1"/>
      </rPr>
      <t>Điều chỉnh thành:</t>
    </r>
  </si>
  <si>
    <r>
      <rPr>
        <b/>
        <i/>
        <sz val="10"/>
        <rFont val="Times New Roman"/>
        <family val="1"/>
      </rPr>
      <t>Bỏ:</t>
    </r>
    <r>
      <rPr>
        <sz val="10"/>
        <rFont val="Times New Roman"/>
        <family val="1"/>
      </rPr>
      <t xml:space="preserve"> Từ đường Tỉnh lộ 5 đến hết đất anh Dũng</t>
    </r>
  </si>
  <si>
    <r>
      <rPr>
        <b/>
        <i/>
        <sz val="10"/>
        <rFont val="Times New Roman"/>
        <family val="1"/>
      </rPr>
      <t>Bỏ:</t>
    </r>
    <r>
      <rPr>
        <sz val="10"/>
        <rFont val="Times New Roman"/>
        <family val="1"/>
      </rPr>
      <t xml:space="preserve"> Từ đường Tỉnh lộ 5 đến hết đất Nguyễn Lưu</t>
    </r>
  </si>
  <si>
    <r>
      <rPr>
        <b/>
        <i/>
        <sz val="10"/>
        <rFont val="Times New Roman"/>
        <family val="1"/>
      </rPr>
      <t>Bỏ:</t>
    </r>
    <r>
      <rPr>
        <sz val="10"/>
        <rFont val="Times New Roman"/>
        <family val="1"/>
      </rPr>
      <t xml:space="preserve"> Từ giáp đất anh Vinh đến hết đất Trần Ái</t>
    </r>
  </si>
  <si>
    <r>
      <rPr>
        <b/>
        <i/>
        <sz val="10"/>
        <rFont val="Times New Roman"/>
        <family val="1"/>
      </rPr>
      <t>Bỏ:</t>
    </r>
    <r>
      <rPr>
        <sz val="10"/>
        <rFont val="Times New Roman"/>
        <family val="1"/>
      </rPr>
      <t xml:space="preserve"> Từ Tỉnh lộ 5 đến hết đất anh Nguyễn Thông</t>
    </r>
  </si>
  <si>
    <r>
      <t xml:space="preserve">Từ đường Tỉnh lộ 5 đến hết đất Phạm Vỵ; </t>
    </r>
    <r>
      <rPr>
        <b/>
        <i/>
        <sz val="10"/>
        <rFont val="Times New Roman"/>
        <family val="1"/>
      </rPr>
      <t>Điều chỉnh thành:</t>
    </r>
  </si>
  <si>
    <r>
      <rPr>
        <b/>
        <i/>
        <sz val="10"/>
        <rFont val="Times New Roman"/>
        <family val="1"/>
      </rPr>
      <t xml:space="preserve">Bỏ: </t>
    </r>
    <r>
      <rPr>
        <sz val="10"/>
        <rFont val="Times New Roman"/>
        <family val="1"/>
      </rPr>
      <t>Từ đường Tỉnh lộ 5 đến hết đất Phạm Sơn</t>
    </r>
  </si>
  <si>
    <r>
      <rPr>
        <b/>
        <i/>
        <sz val="10"/>
        <rFont val="Times New Roman"/>
        <family val="1"/>
      </rPr>
      <t>Bỏ:</t>
    </r>
    <r>
      <rPr>
        <sz val="10"/>
        <rFont val="Times New Roman"/>
        <family val="1"/>
      </rPr>
      <t xml:space="preserve"> Từ Cửa Truông đến giáp đất Phạm Sơn</t>
    </r>
  </si>
  <si>
    <r>
      <t xml:space="preserve">Từ đường Tỉnh lộ 5 đến hết đất Phạm Sơn 2; </t>
    </r>
    <r>
      <rPr>
        <b/>
        <i/>
        <sz val="10"/>
        <rFont val="Times New Roman"/>
        <family val="1"/>
      </rPr>
      <t>Điều chỉnh thành:</t>
    </r>
    <r>
      <rPr>
        <sz val="10"/>
        <rFont val="Times New Roman"/>
        <family val="1"/>
      </rPr>
      <t xml:space="preserve"> </t>
    </r>
  </si>
  <si>
    <r>
      <rPr>
        <b/>
        <i/>
        <sz val="10"/>
        <rFont val="Times New Roman"/>
        <family val="1"/>
      </rPr>
      <t>Bỏ:</t>
    </r>
    <r>
      <rPr>
        <sz val="10"/>
        <rFont val="Times New Roman"/>
        <family val="1"/>
      </rPr>
      <t xml:space="preserve"> Từ giáp đất bà Hựu đi Đồng Quản</t>
    </r>
  </si>
  <si>
    <r>
      <rPr>
        <b/>
        <i/>
        <sz val="10"/>
        <rFont val="Times New Roman"/>
        <family val="1"/>
      </rPr>
      <t>Bỏ:</t>
    </r>
    <r>
      <rPr>
        <sz val="10"/>
        <rFont val="Times New Roman"/>
        <family val="1"/>
      </rPr>
      <t xml:space="preserve"> Từ Quốc lộ 8A đi Lò Gạch</t>
    </r>
  </si>
  <si>
    <r>
      <rPr>
        <b/>
        <i/>
        <sz val="10"/>
        <rFont val="Times New Roman"/>
        <family val="1"/>
      </rPr>
      <t>Bỏ:</t>
    </r>
    <r>
      <rPr>
        <sz val="10"/>
        <rFont val="Times New Roman"/>
        <family val="1"/>
      </rPr>
      <t xml:space="preserve"> Từ Quốc lộ 8A đi Đồng Quản</t>
    </r>
  </si>
  <si>
    <r>
      <rPr>
        <b/>
        <i/>
        <sz val="10"/>
        <rFont val="Times New Roman"/>
        <family val="1"/>
      </rPr>
      <t>Bổ sung:</t>
    </r>
    <r>
      <rPr>
        <sz val="10"/>
        <rFont val="Times New Roman"/>
        <family val="1"/>
      </rPr>
      <t xml:space="preserve"> TT 10: từ đường TX 03 đến điểm tiếp giáp QL 8A</t>
    </r>
  </si>
  <si>
    <r>
      <rPr>
        <b/>
        <i/>
        <sz val="10"/>
        <rFont val="Times New Roman"/>
        <family val="1"/>
      </rPr>
      <t>Bỏ:</t>
    </r>
    <r>
      <rPr>
        <sz val="10"/>
        <rFont val="Times New Roman"/>
        <family val="1"/>
      </rPr>
      <t xml:space="preserve"> Từ đường ngõ xóm vào đất ông Cường</t>
    </r>
  </si>
  <si>
    <r>
      <rPr>
        <b/>
        <i/>
        <sz val="10"/>
        <rFont val="Times New Roman"/>
        <family val="1"/>
      </rPr>
      <t>Bỏ:</t>
    </r>
    <r>
      <rPr>
        <sz val="10"/>
        <rFont val="Times New Roman"/>
        <family val="1"/>
      </rPr>
      <t xml:space="preserve"> Từ đường Quốc lộ 8A đến hết đất Thư Hồng</t>
    </r>
  </si>
  <si>
    <r>
      <rPr>
        <b/>
        <i/>
        <sz val="10"/>
        <rFont val="Times New Roman"/>
        <family val="1"/>
      </rPr>
      <t>Bỏ:</t>
    </r>
    <r>
      <rPr>
        <sz val="10"/>
        <rFont val="Times New Roman"/>
        <family val="1"/>
      </rPr>
      <t xml:space="preserve"> Từ hết đất Thư Hồng đến hết đất Long Nhiệu</t>
    </r>
  </si>
  <si>
    <r>
      <rPr>
        <b/>
        <i/>
        <sz val="10"/>
        <rFont val="Times New Roman"/>
        <family val="1"/>
      </rPr>
      <t>Bỏ:</t>
    </r>
    <r>
      <rPr>
        <sz val="10"/>
        <rFont val="Times New Roman"/>
        <family val="1"/>
      </rPr>
      <t xml:space="preserve"> Từ hết đất Thư Hồng đến hết đất ông Ninh</t>
    </r>
  </si>
  <si>
    <r>
      <rPr>
        <b/>
        <i/>
        <sz val="10"/>
        <rFont val="Times New Roman"/>
        <family val="1"/>
      </rPr>
      <t>Bỏ:</t>
    </r>
    <r>
      <rPr>
        <sz val="10"/>
        <rFont val="Times New Roman"/>
        <family val="1"/>
      </rPr>
      <t xml:space="preserve"> Từ đường Quốc lộ 8A đi Cây Da</t>
    </r>
  </si>
  <si>
    <r>
      <rPr>
        <b/>
        <i/>
        <sz val="10"/>
        <rFont val="Times New Roman"/>
        <family val="1"/>
      </rPr>
      <t>Bỏ:</t>
    </r>
    <r>
      <rPr>
        <sz val="10"/>
        <rFont val="Times New Roman"/>
        <family val="1"/>
      </rPr>
      <t xml:space="preserve"> Từ giáp đất Lý Bài đi Hội Quán</t>
    </r>
  </si>
  <si>
    <r>
      <t xml:space="preserve">Từ giáp đất Tam Tân đến hết đất ông Quý; </t>
    </r>
    <r>
      <rPr>
        <b/>
        <i/>
        <sz val="10"/>
        <rFont val="Times New Roman"/>
        <family val="1"/>
      </rPr>
      <t>Điều chỉnh thành:</t>
    </r>
  </si>
  <si>
    <r>
      <t xml:space="preserve">Hợp Đồng; </t>
    </r>
    <r>
      <rPr>
        <b/>
        <i/>
        <sz val="10"/>
        <rFont val="Times New Roman"/>
        <family val="1"/>
      </rPr>
      <t>Điều chỉnh thành:</t>
    </r>
  </si>
  <si>
    <r>
      <t xml:space="preserve">Bổ sung: </t>
    </r>
    <r>
      <rPr>
        <sz val="10"/>
        <rFont val="Times New Roman"/>
        <family val="1"/>
      </rPr>
      <t>TT 07: từ đường TX 03 đến đường TX 04</t>
    </r>
  </si>
  <si>
    <r>
      <rPr>
        <b/>
        <i/>
        <sz val="10"/>
        <rFont val="Times New Roman"/>
        <family val="1"/>
      </rPr>
      <t>Bỏ:</t>
    </r>
    <r>
      <rPr>
        <sz val="10"/>
        <rFont val="Times New Roman"/>
        <family val="1"/>
      </rPr>
      <t xml:space="preserve"> Từ giáp đất Long Lý qua đất bà Hiền đến hết đất anh Quyền</t>
    </r>
  </si>
  <si>
    <r>
      <rPr>
        <b/>
        <i/>
        <sz val="10"/>
        <rFont val="Times New Roman"/>
        <family val="1"/>
      </rPr>
      <t>Bỏ:</t>
    </r>
    <r>
      <rPr>
        <sz val="10"/>
        <rFont val="Times New Roman"/>
        <family val="1"/>
      </rPr>
      <t xml:space="preserve"> Từ giáp đất Châu Quỳnh đến hết đất ông Thơm</t>
    </r>
  </si>
  <si>
    <r>
      <rPr>
        <b/>
        <i/>
        <sz val="10"/>
        <rFont val="Times New Roman"/>
        <family val="1"/>
      </rPr>
      <t>Bỏ:</t>
    </r>
    <r>
      <rPr>
        <sz val="10"/>
        <rFont val="Times New Roman"/>
        <family val="1"/>
      </rPr>
      <t xml:space="preserve"> Từ giáp đất ông Sáng đến hết đất ông Lan, Sỹ Minh</t>
    </r>
  </si>
  <si>
    <r>
      <rPr>
        <b/>
        <i/>
        <sz val="10"/>
        <rFont val="Times New Roman"/>
        <family val="1"/>
      </rPr>
      <t>Bỏ:</t>
    </r>
    <r>
      <rPr>
        <sz val="10"/>
        <rFont val="Times New Roman"/>
        <family val="1"/>
      </rPr>
      <t xml:space="preserve"> Từ giáp đất ông Lâm đến hết đất ông Thơm, Thuỷ Mai</t>
    </r>
  </si>
  <si>
    <r>
      <rPr>
        <b/>
        <i/>
        <sz val="10"/>
        <rFont val="Times New Roman"/>
        <family val="1"/>
      </rPr>
      <t>Bỏ:</t>
    </r>
    <r>
      <rPr>
        <sz val="10"/>
        <rFont val="Times New Roman"/>
        <family val="1"/>
      </rPr>
      <t xml:space="preserve"> Từ giáp đất Sơ Đường đến hết đất bà Thế, Q Thanh</t>
    </r>
  </si>
  <si>
    <r>
      <rPr>
        <b/>
        <i/>
        <sz val="10"/>
        <rFont val="Times New Roman"/>
        <family val="1"/>
      </rPr>
      <t>Bỏ:</t>
    </r>
    <r>
      <rPr>
        <sz val="10"/>
        <rFont val="Times New Roman"/>
        <family val="1"/>
      </rPr>
      <t xml:space="preserve"> Từ giáp đất Hải Thân đến hết đất Minh Tài, ngõ Tính</t>
    </r>
  </si>
  <si>
    <r>
      <rPr>
        <b/>
        <i/>
        <sz val="10"/>
        <rFont val="Times New Roman"/>
        <family val="1"/>
      </rPr>
      <t>Bỏ</t>
    </r>
    <r>
      <rPr>
        <b/>
        <sz val="10"/>
        <rFont val="Times New Roman"/>
        <family val="1"/>
      </rPr>
      <t>: Đô Vịnh</t>
    </r>
  </si>
  <si>
    <r>
      <rPr>
        <b/>
        <i/>
        <sz val="10"/>
        <rFont val="Times New Roman"/>
        <family val="1"/>
      </rPr>
      <t>Bỏ:</t>
    </r>
    <r>
      <rPr>
        <sz val="10"/>
        <rFont val="Times New Roman"/>
        <family val="1"/>
      </rPr>
      <t xml:space="preserve"> Từ Quán Lan Lượng đến hết đất anh Thuỷ</t>
    </r>
  </si>
  <si>
    <r>
      <rPr>
        <b/>
        <i/>
        <sz val="10"/>
        <rFont val="Times New Roman"/>
        <family val="1"/>
      </rPr>
      <t>Bỏ:</t>
    </r>
    <r>
      <rPr>
        <sz val="10"/>
        <rFont val="Times New Roman"/>
        <family val="1"/>
      </rPr>
      <t xml:space="preserve"> Từ giáp đất ông Thường đến hết đất ông Dược</t>
    </r>
  </si>
  <si>
    <r>
      <rPr>
        <b/>
        <i/>
        <sz val="10"/>
        <rFont val="Times New Roman"/>
        <family val="1"/>
      </rPr>
      <t>Bỏ:</t>
    </r>
    <r>
      <rPr>
        <sz val="10"/>
        <rFont val="Times New Roman"/>
        <family val="1"/>
      </rPr>
      <t xml:space="preserve"> Từ giáp đất anh Hợp đến hết đất anh Đạt</t>
    </r>
  </si>
  <si>
    <r>
      <rPr>
        <b/>
        <i/>
        <sz val="10"/>
        <rFont val="Times New Roman"/>
        <family val="1"/>
      </rPr>
      <t>Bỏ:</t>
    </r>
    <r>
      <rPr>
        <sz val="10"/>
        <rFont val="Times New Roman"/>
        <family val="1"/>
      </rPr>
      <t xml:space="preserve"> Từ giáp đất ông Khoát đến hết đất ông Hải</t>
    </r>
  </si>
  <si>
    <r>
      <rPr>
        <b/>
        <i/>
        <sz val="10"/>
        <rFont val="Times New Roman"/>
        <family val="1"/>
      </rPr>
      <t>Bỏ:</t>
    </r>
    <r>
      <rPr>
        <sz val="10"/>
        <rFont val="Times New Roman"/>
        <family val="1"/>
      </rPr>
      <t xml:space="preserve"> Từ giáp đất anh Đạt đi hết đất Sâm Thành</t>
    </r>
  </si>
  <si>
    <r>
      <rPr>
        <b/>
        <i/>
        <sz val="10"/>
        <rFont val="Times New Roman"/>
        <family val="1"/>
      </rPr>
      <t>Bỏ:</t>
    </r>
    <r>
      <rPr>
        <sz val="10"/>
        <rFont val="Times New Roman"/>
        <family val="1"/>
      </rPr>
      <t xml:space="preserve"> Từ giáp đất bà Vương đi hết đất Hội Quán</t>
    </r>
  </si>
  <si>
    <r>
      <rPr>
        <b/>
        <i/>
        <sz val="10"/>
        <rFont val="Times New Roman"/>
        <family val="1"/>
      </rPr>
      <t>Bỏ:</t>
    </r>
    <r>
      <rPr>
        <sz val="10"/>
        <rFont val="Times New Roman"/>
        <family val="1"/>
      </rPr>
      <t xml:space="preserve"> Từ giáp đất Thành Hiền đến hết đất Hải Tứ</t>
    </r>
  </si>
  <si>
    <r>
      <rPr>
        <b/>
        <i/>
        <sz val="10"/>
        <rFont val="Times New Roman"/>
        <family val="1"/>
      </rPr>
      <t>Bỏ:</t>
    </r>
    <r>
      <rPr>
        <sz val="10"/>
        <rFont val="Times New Roman"/>
        <family val="1"/>
      </rPr>
      <t xml:space="preserve"> Từ giáp đất anh Lý đến hết đất anh Thiều</t>
    </r>
  </si>
  <si>
    <r>
      <rPr>
        <b/>
        <i/>
        <sz val="10"/>
        <rFont val="Times New Roman"/>
        <family val="1"/>
      </rPr>
      <t>Bỏ:</t>
    </r>
    <r>
      <rPr>
        <sz val="10"/>
        <rFont val="Times New Roman"/>
        <family val="1"/>
      </rPr>
      <t xml:space="preserve"> Từ giáp đất bà Lý đến hết đất Quế Quang</t>
    </r>
  </si>
  <si>
    <r>
      <t xml:space="preserve">Từ giáp đất bà Vượng đến hết đất anh Lê; </t>
    </r>
    <r>
      <rPr>
        <b/>
        <i/>
        <sz val="10"/>
        <rFont val="Times New Roman"/>
        <family val="1"/>
      </rPr>
      <t>Điều chỉnh thành:</t>
    </r>
  </si>
  <si>
    <r>
      <rPr>
        <b/>
        <i/>
        <sz val="10"/>
        <rFont val="Times New Roman"/>
        <family val="1"/>
      </rPr>
      <t>Bỏ:</t>
    </r>
    <r>
      <rPr>
        <sz val="10"/>
        <rFont val="Times New Roman"/>
        <family val="1"/>
      </rPr>
      <t xml:space="preserve"> Từ Ao Hoạt đi Tân Tượng</t>
    </r>
  </si>
  <si>
    <r>
      <rPr>
        <b/>
        <i/>
        <sz val="10"/>
        <rFont val="Times New Roman"/>
        <family val="1"/>
      </rPr>
      <t>Bỏ:</t>
    </r>
    <r>
      <rPr>
        <sz val="10"/>
        <rFont val="Times New Roman"/>
        <family val="1"/>
      </rPr>
      <t xml:space="preserve"> Từ Cửa Đền đi Tân Sơn</t>
    </r>
  </si>
  <si>
    <r>
      <rPr>
        <b/>
        <i/>
        <sz val="10"/>
        <rFont val="Times New Roman"/>
        <family val="1"/>
      </rPr>
      <t>Bỏ:</t>
    </r>
    <r>
      <rPr>
        <sz val="10"/>
        <rFont val="Times New Roman"/>
        <family val="1"/>
      </rPr>
      <t xml:space="preserve"> Từ ngã tư đi Trang Vương</t>
    </r>
  </si>
  <si>
    <r>
      <rPr>
        <b/>
        <i/>
        <sz val="10"/>
        <rFont val="Times New Roman"/>
        <family val="1"/>
      </rPr>
      <t>Bỏ:</t>
    </r>
    <r>
      <rPr>
        <sz val="10"/>
        <rFont val="Times New Roman"/>
        <family val="1"/>
      </rPr>
      <t xml:space="preserve"> Từ Dương Đóc đến Giếng Truông</t>
    </r>
  </si>
  <si>
    <r>
      <rPr>
        <b/>
        <i/>
        <sz val="10"/>
        <rFont val="Times New Roman"/>
        <family val="1"/>
      </rPr>
      <t>Bỏ:</t>
    </r>
    <r>
      <rPr>
        <sz val="10"/>
        <rFont val="Times New Roman"/>
        <family val="1"/>
      </rPr>
      <t xml:space="preserve"> Từ Đồng Cùng đi Dũng Thuận</t>
    </r>
  </si>
  <si>
    <r>
      <rPr>
        <b/>
        <i/>
        <sz val="10"/>
        <rFont val="Times New Roman"/>
        <family val="1"/>
      </rPr>
      <t>Bỏ:</t>
    </r>
    <r>
      <rPr>
        <sz val="10"/>
        <rFont val="Times New Roman"/>
        <family val="1"/>
      </rPr>
      <t xml:space="preserve"> Từ Đồng Cùng đến hết đất anh Thọ</t>
    </r>
  </si>
  <si>
    <r>
      <rPr>
        <b/>
        <i/>
        <sz val="10"/>
        <rFont val="Times New Roman"/>
        <family val="1"/>
      </rPr>
      <t>Bỏ:</t>
    </r>
    <r>
      <rPr>
        <sz val="10"/>
        <rFont val="Times New Roman"/>
        <family val="1"/>
      </rPr>
      <t xml:space="preserve"> Từ đường Bãi Dẽ đến hết đất ông Liên</t>
    </r>
  </si>
  <si>
    <r>
      <rPr>
        <b/>
        <i/>
        <sz val="10"/>
        <rFont val="Times New Roman"/>
        <family val="1"/>
      </rPr>
      <t>Bỏ:</t>
    </r>
    <r>
      <rPr>
        <sz val="10"/>
        <rFont val="Times New Roman"/>
        <family val="1"/>
      </rPr>
      <t xml:space="preserve"> Từ Giếng Lan đến hết đất anh Đạt</t>
    </r>
  </si>
  <si>
    <r>
      <rPr>
        <b/>
        <i/>
        <sz val="10"/>
        <rFont val="Times New Roman"/>
        <family val="1"/>
      </rPr>
      <t>Bỏ:</t>
    </r>
    <r>
      <rPr>
        <sz val="10"/>
        <rFont val="Times New Roman"/>
        <family val="1"/>
      </rPr>
      <t xml:space="preserve"> Từ giáp đất anh Ngọc đến hết đất anh Lục Mậu</t>
    </r>
  </si>
  <si>
    <r>
      <rPr>
        <b/>
        <i/>
        <sz val="10"/>
        <rFont val="Times New Roman"/>
        <family val="1"/>
      </rPr>
      <t>Bỏ:</t>
    </r>
    <r>
      <rPr>
        <sz val="10"/>
        <rFont val="Times New Roman"/>
        <family val="1"/>
      </rPr>
      <t xml:space="preserve"> Từ giáp đất anh Nghị đến hết đất anh Lục Mạo</t>
    </r>
  </si>
  <si>
    <r>
      <rPr>
        <b/>
        <i/>
        <sz val="10"/>
        <rFont val="Times New Roman"/>
        <family val="1"/>
      </rPr>
      <t>Bỏ:</t>
    </r>
    <r>
      <rPr>
        <sz val="10"/>
        <rFont val="Times New Roman"/>
        <family val="1"/>
      </rPr>
      <t xml:space="preserve"> Từ giáp đất ông Tân đến hết đất ông Nhân</t>
    </r>
  </si>
  <si>
    <r>
      <rPr>
        <b/>
        <i/>
        <sz val="10"/>
        <rFont val="Times New Roman"/>
        <family val="1"/>
      </rPr>
      <t>Bỏ</t>
    </r>
    <r>
      <rPr>
        <b/>
        <sz val="10"/>
        <rFont val="Times New Roman"/>
        <family val="1"/>
      </rPr>
      <t>: Tân Sơn</t>
    </r>
  </si>
  <si>
    <r>
      <rPr>
        <b/>
        <i/>
        <sz val="10"/>
        <rFont val="Times New Roman"/>
        <family val="1"/>
      </rPr>
      <t>Bỏ:</t>
    </r>
    <r>
      <rPr>
        <sz val="10"/>
        <rFont val="Times New Roman"/>
        <family val="1"/>
      </rPr>
      <t xml:space="preserve"> Từ hội quán đến hết đất chị Trọng</t>
    </r>
  </si>
  <si>
    <r>
      <t xml:space="preserve">Từ trường THCS đi Tỉnh lộ 28; </t>
    </r>
    <r>
      <rPr>
        <b/>
        <i/>
        <sz val="10"/>
        <rFont val="Times New Roman"/>
        <family val="1"/>
      </rPr>
      <t>Điều chỉnh thành:</t>
    </r>
  </si>
  <si>
    <r>
      <t xml:space="preserve">Từ giáp đất anh Luyện đi THCS; </t>
    </r>
    <r>
      <rPr>
        <b/>
        <i/>
        <sz val="10"/>
        <rFont val="Times New Roman"/>
        <family val="1"/>
      </rPr>
      <t>Điều chỉnh thành:</t>
    </r>
  </si>
  <si>
    <r>
      <rPr>
        <i/>
        <sz val="10"/>
        <rFont val="Times New Roman"/>
        <family val="1"/>
      </rPr>
      <t>Bỏ:</t>
    </r>
    <r>
      <rPr>
        <sz val="10"/>
        <rFont val="Times New Roman"/>
        <family val="1"/>
      </rPr>
      <t xml:space="preserve"> Các tuyến đường còn lại thôn Phượng Thành, Long Lập, Lộc Phúc</t>
    </r>
  </si>
  <si>
    <r>
      <rPr>
        <i/>
        <sz val="10"/>
        <rFont val="Times New Roman"/>
        <family val="1"/>
      </rPr>
      <t>Bỏ</t>
    </r>
    <r>
      <rPr>
        <sz val="10"/>
        <rFont val="Times New Roman"/>
        <family val="1"/>
      </rPr>
      <t>: Các tuyến đường còn lại thôn Long Sơn</t>
    </r>
  </si>
  <si>
    <r>
      <rPr>
        <i/>
        <sz val="10"/>
        <rFont val="Times New Roman"/>
        <family val="1"/>
      </rPr>
      <t xml:space="preserve">Bỏ: </t>
    </r>
    <r>
      <rPr>
        <sz val="10"/>
        <rFont val="Times New Roman"/>
        <family val="1"/>
      </rPr>
      <t>Các tuyến đường còn lại thôn Thịnh Cường</t>
    </r>
  </si>
  <si>
    <r>
      <rPr>
        <i/>
        <sz val="10"/>
        <rFont val="Times New Roman"/>
        <family val="1"/>
      </rPr>
      <t xml:space="preserve">Bỏ: </t>
    </r>
    <r>
      <rPr>
        <sz val="10"/>
        <rFont val="Times New Roman"/>
        <family val="1"/>
      </rPr>
      <t>Đường QH tuyến 2,3 vùng Lanh Cù (thôn Long Sơn)</t>
    </r>
  </si>
  <si>
    <r>
      <rPr>
        <i/>
        <sz val="10"/>
        <rFont val="Times New Roman"/>
        <family val="1"/>
      </rPr>
      <t>Bỏ</t>
    </r>
    <r>
      <rPr>
        <sz val="10"/>
        <rFont val="Times New Roman"/>
        <family val="1"/>
      </rPr>
      <t>: Các tuyến đường còn lại thôn thôn Đồng Vịnh</t>
    </r>
  </si>
  <si>
    <r>
      <t xml:space="preserve">Tỉnh lộ 28; </t>
    </r>
    <r>
      <rPr>
        <b/>
        <i/>
        <sz val="10"/>
        <rFont val="Times New Roman"/>
        <family val="1"/>
      </rPr>
      <t>Điều chỉnh thành:</t>
    </r>
  </si>
  <si>
    <r>
      <t xml:space="preserve">Đoạn qua xã Đức Lập; </t>
    </r>
    <r>
      <rPr>
        <b/>
        <i/>
        <sz val="10"/>
        <rFont val="Times New Roman"/>
        <family val="1"/>
      </rPr>
      <t>Điều chỉnh thành:</t>
    </r>
  </si>
  <si>
    <r>
      <t xml:space="preserve">Đường nhựa từ giáp địa giới hành chính xã Đức Long đến Tĩnh lộ 28 đi giáp đường trục chính bê tông thôn 6; </t>
    </r>
    <r>
      <rPr>
        <b/>
        <i/>
        <sz val="10"/>
        <rFont val="Times New Roman"/>
        <family val="1"/>
      </rPr>
      <t>Điều chỉnh thành:</t>
    </r>
  </si>
  <si>
    <r>
      <rPr>
        <b/>
        <i/>
        <sz val="10"/>
        <rFont val="Times New Roman"/>
        <family val="1"/>
      </rPr>
      <t>Bỏ:</t>
    </r>
    <r>
      <rPr>
        <sz val="10"/>
        <rFont val="Times New Roman"/>
        <family val="1"/>
      </rPr>
      <t xml:space="preserve"> Đường nhựa từ giáp địa giới hành chính xã Đức Long đi trục chính bê tông thôn Trẩm Bàng</t>
    </r>
  </si>
  <si>
    <r>
      <rPr>
        <b/>
        <i/>
        <sz val="10"/>
        <rFont val="Times New Roman"/>
        <family val="1"/>
      </rPr>
      <t>Bỏ:</t>
    </r>
    <r>
      <rPr>
        <b/>
        <sz val="10"/>
        <rFont val="Times New Roman"/>
        <family val="1"/>
      </rPr>
      <t xml:space="preserve"> Đường trục chính Thôn và các trục đường còn lại</t>
    </r>
  </si>
  <si>
    <r>
      <t xml:space="preserve">Đường trục chính từ ngõ Tr.Văn Chất đi kênh Linh Cảm; </t>
    </r>
    <r>
      <rPr>
        <b/>
        <i/>
        <sz val="10"/>
        <rFont val="Times New Roman"/>
        <family val="1"/>
      </rPr>
      <t>Điều chỉnh thành:</t>
    </r>
  </si>
  <si>
    <r>
      <rPr>
        <b/>
        <i/>
        <sz val="10"/>
        <rFont val="Times New Roman"/>
        <family val="1"/>
      </rPr>
      <t xml:space="preserve">Bỏ: </t>
    </r>
    <r>
      <rPr>
        <b/>
        <sz val="10"/>
        <rFont val="Times New Roman"/>
        <family val="1"/>
      </rPr>
      <t>Trục chính từ Hội quán vòng quang Thôn đi kênh Linh Cảm</t>
    </r>
  </si>
  <si>
    <r>
      <rPr>
        <b/>
        <i/>
        <sz val="10"/>
        <rFont val="Times New Roman"/>
        <family val="1"/>
      </rPr>
      <t>Bỏ:</t>
    </r>
    <r>
      <rPr>
        <sz val="10"/>
        <rFont val="Times New Roman"/>
        <family val="1"/>
      </rPr>
      <t xml:space="preserve"> Đường liên thôn từ Cầu vôi đi giáp xã Đức An</t>
    </r>
  </si>
  <si>
    <r>
      <t xml:space="preserve">Đường trục chính từ kênh LC đi trước đình đến Tỉnh lộ 28 và đường nhựa sau đường đi thôn 3; </t>
    </r>
    <r>
      <rPr>
        <b/>
        <i/>
        <sz val="10"/>
        <rFont val="Times New Roman"/>
        <family val="1"/>
      </rPr>
      <t>Điều chỉnh thành:</t>
    </r>
  </si>
  <si>
    <r>
      <t xml:space="preserve">Đường nhựa từ Tỉnh lộ 28 đi cống số 10 đường sau làng; </t>
    </r>
    <r>
      <rPr>
        <b/>
        <i/>
        <sz val="10"/>
        <rFont val="Times New Roman"/>
        <family val="1"/>
      </rPr>
      <t>Điều chỉnh thành:</t>
    </r>
  </si>
  <si>
    <r>
      <rPr>
        <b/>
        <i/>
        <sz val="10"/>
        <rFont val="Times New Roman"/>
        <family val="1"/>
      </rPr>
      <t>Bỏ:</t>
    </r>
    <r>
      <rPr>
        <sz val="10"/>
        <rFont val="Times New Roman"/>
        <family val="1"/>
      </rPr>
      <t xml:space="preserve"> Đường liên thôn lên trụ sở UBND xã</t>
    </r>
  </si>
  <si>
    <r>
      <rPr>
        <i/>
        <sz val="10"/>
        <rFont val="Times New Roman"/>
        <family val="1"/>
      </rPr>
      <t xml:space="preserve">Bỏ: </t>
    </r>
    <r>
      <rPr>
        <sz val="10"/>
        <rFont val="Times New Roman"/>
        <family val="1"/>
      </rPr>
      <t>Các trục đường bê tông còn lại trong thôn</t>
    </r>
  </si>
  <si>
    <r>
      <t xml:space="preserve">Đường trục chính từ Tỉnh lộ 28 đi xóm chùa đến hội quán; </t>
    </r>
    <r>
      <rPr>
        <b/>
        <i/>
        <sz val="10"/>
        <rFont val="Times New Roman"/>
        <family val="1"/>
      </rPr>
      <t>Điều chỉnh thành:</t>
    </r>
  </si>
  <si>
    <r>
      <rPr>
        <b/>
        <i/>
        <sz val="10"/>
        <rFont val="Times New Roman"/>
        <family val="1"/>
      </rPr>
      <t>Bỏ:</t>
    </r>
    <r>
      <rPr>
        <sz val="10"/>
        <rFont val="Times New Roman"/>
        <family val="1"/>
      </rPr>
      <t xml:space="preserve"> Từ đất ông Trần Quốc Doanh đến hết đất ông Phan Đình Cương</t>
    </r>
  </si>
  <si>
    <r>
      <t xml:space="preserve">Các trục đường bê tông còn lại trong thôn; </t>
    </r>
    <r>
      <rPr>
        <b/>
        <i/>
        <sz val="10"/>
        <rFont val="Times New Roman"/>
        <family val="1"/>
      </rPr>
      <t>Điều chỉnh thành:</t>
    </r>
  </si>
  <si>
    <r>
      <t xml:space="preserve">Đường trục chính từ kênh Linh Cảm đi quang Thôn đến đường WB3; </t>
    </r>
    <r>
      <rPr>
        <b/>
        <i/>
        <sz val="10"/>
        <rFont val="Times New Roman"/>
        <family val="1"/>
      </rPr>
      <t>Điều chỉnh thành:</t>
    </r>
  </si>
  <si>
    <r>
      <rPr>
        <b/>
        <i/>
        <sz val="10"/>
        <rFont val="Times New Roman"/>
        <family val="1"/>
      </rPr>
      <t>Bỏ:</t>
    </r>
    <r>
      <rPr>
        <sz val="10"/>
        <rFont val="Times New Roman"/>
        <family val="1"/>
      </rPr>
      <t xml:space="preserve"> Đường liên thôn (đoạn thôn 4 cầu vôi)</t>
    </r>
  </si>
  <si>
    <r>
      <t xml:space="preserve">Các trục đường bê tông còn lại trong thôn; </t>
    </r>
    <r>
      <rPr>
        <b/>
        <sz val="10"/>
        <rFont val="Times New Roman"/>
        <family val="1"/>
      </rPr>
      <t>Điều chỉnh thành:</t>
    </r>
  </si>
  <si>
    <r>
      <t xml:space="preserve">Đường trục chính từ Tỉnh lộ 28 đi ngõ ông Trương; </t>
    </r>
    <r>
      <rPr>
        <b/>
        <i/>
        <sz val="10"/>
        <rFont val="Times New Roman"/>
        <family val="1"/>
      </rPr>
      <t>Điều chỉnh thành:</t>
    </r>
  </si>
  <si>
    <r>
      <rPr>
        <b/>
        <i/>
        <sz val="10"/>
        <rFont val="Times New Roman"/>
        <family val="1"/>
      </rPr>
      <t>Bỏ:</t>
    </r>
    <r>
      <rPr>
        <sz val="10"/>
        <rFont val="Times New Roman"/>
        <family val="1"/>
      </rPr>
      <t xml:space="preserve"> Từ Tỉnh lộ 28 đi ngõ ông Trần anh Quê</t>
    </r>
  </si>
  <si>
    <r>
      <rPr>
        <b/>
        <i/>
        <sz val="10"/>
        <rFont val="Times New Roman"/>
        <family val="1"/>
      </rPr>
      <t>Bỏ:</t>
    </r>
    <r>
      <rPr>
        <sz val="10"/>
        <rFont val="Times New Roman"/>
        <family val="1"/>
      </rPr>
      <t xml:space="preserve"> Từ Tỉnh lộ 28 đi ngõ ông Nguyễn Viết Tưởng</t>
    </r>
  </si>
  <si>
    <r>
      <rPr>
        <b/>
        <i/>
        <sz val="10"/>
        <rFont val="Times New Roman"/>
        <family val="1"/>
      </rPr>
      <t>Bỏ:</t>
    </r>
    <r>
      <rPr>
        <sz val="10"/>
        <rFont val="Times New Roman"/>
        <family val="1"/>
      </rPr>
      <t xml:space="preserve"> Từ Tỉnh lộ 28 đi ngõ ông Trần Quang Lục</t>
    </r>
  </si>
  <si>
    <r>
      <rPr>
        <b/>
        <i/>
        <sz val="10"/>
        <rFont val="Times New Roman"/>
        <family val="1"/>
      </rPr>
      <t>Bỏ:</t>
    </r>
    <r>
      <rPr>
        <sz val="10"/>
        <rFont val="Times New Roman"/>
        <family val="1"/>
      </rPr>
      <t xml:space="preserve"> Từ Tỉnh lộ 28 đi ngõ ông Nguyễn Hữu Thọ</t>
    </r>
  </si>
  <si>
    <r>
      <rPr>
        <b/>
        <i/>
        <sz val="10"/>
        <rFont val="Times New Roman"/>
        <family val="1"/>
      </rPr>
      <t>Bỏ:</t>
    </r>
    <r>
      <rPr>
        <b/>
        <sz val="10"/>
        <rFont val="Times New Roman"/>
        <family val="1"/>
      </rPr>
      <t xml:space="preserve"> Từ Tỉnh lộ 28 đi ngõ ông Nguyễn Đức Ngọc</t>
    </r>
  </si>
  <si>
    <r>
      <rPr>
        <b/>
        <i/>
        <sz val="10"/>
        <rFont val="Times New Roman"/>
        <family val="1"/>
      </rPr>
      <t>Bỏ:</t>
    </r>
    <r>
      <rPr>
        <sz val="10"/>
        <rFont val="Times New Roman"/>
        <family val="1"/>
      </rPr>
      <t xml:space="preserve"> Từ đương WB3 đi ngõ ông Hồ Dũng Anh</t>
    </r>
  </si>
  <si>
    <r>
      <rPr>
        <b/>
        <i/>
        <sz val="10"/>
        <rFont val="Times New Roman"/>
        <family val="1"/>
      </rPr>
      <t>Bỏ:</t>
    </r>
    <r>
      <rPr>
        <sz val="10"/>
        <rFont val="Times New Roman"/>
        <family val="1"/>
      </rPr>
      <t xml:space="preserve"> Từ đương WB3 đi ngõ Nguyễn Công Trự</t>
    </r>
  </si>
  <si>
    <r>
      <rPr>
        <b/>
        <i/>
        <sz val="10"/>
        <rFont val="Times New Roman"/>
        <family val="1"/>
      </rPr>
      <t>Bỏ:</t>
    </r>
    <r>
      <rPr>
        <sz val="10"/>
        <rFont val="Times New Roman"/>
        <family val="1"/>
      </rPr>
      <t xml:space="preserve"> Trục từ Tỉnh lộ 28 đi nhà thờ giáo</t>
    </r>
  </si>
  <si>
    <r>
      <rPr>
        <b/>
        <i/>
        <sz val="10"/>
        <rFont val="Times New Roman"/>
        <family val="1"/>
      </rPr>
      <t>Bỏ:</t>
    </r>
    <r>
      <rPr>
        <sz val="10"/>
        <rFont val="Times New Roman"/>
        <family val="1"/>
      </rPr>
      <t xml:space="preserve"> Từ đường WB3 đi ngõ Nguyễn Ngọc Lương</t>
    </r>
  </si>
  <si>
    <r>
      <t>Các trục đường bê tông còn lại trong thôn;</t>
    </r>
    <r>
      <rPr>
        <b/>
        <sz val="10"/>
        <rFont val="Times New Roman"/>
        <family val="1"/>
      </rPr>
      <t xml:space="preserve"> Điều chỉnh thành:</t>
    </r>
  </si>
  <si>
    <r>
      <t xml:space="preserve">Đường trục chính từ Cổng làng Tỉnh lộ 28 đi xã Đức Đồng; </t>
    </r>
    <r>
      <rPr>
        <b/>
        <i/>
        <sz val="10"/>
        <rFont val="Times New Roman"/>
        <family val="1"/>
      </rPr>
      <t>Điều chỉnh thành:</t>
    </r>
  </si>
  <si>
    <r>
      <rPr>
        <b/>
        <i/>
        <sz val="10"/>
        <rFont val="Times New Roman"/>
        <family val="1"/>
      </rPr>
      <t>Bỏ:</t>
    </r>
    <r>
      <rPr>
        <sz val="10"/>
        <rFont val="Times New Roman"/>
        <family val="1"/>
      </rPr>
      <t xml:space="preserve"> Từ đất ông Phan Văn Sơn đến ngõ bà Soa</t>
    </r>
  </si>
  <si>
    <r>
      <t xml:space="preserve">Đoạn từ điểm Tiếp giáp xã Đức Long đến hết địa giới hành chính xã Đức Lâm </t>
    </r>
    <r>
      <rPr>
        <b/>
        <i/>
        <sz val="10"/>
        <rFont val="Times New Roman"/>
        <family val="1"/>
      </rPr>
      <t>Điều chỉnh thành:</t>
    </r>
  </si>
  <si>
    <r>
      <t xml:space="preserve">Bổ sung: </t>
    </r>
    <r>
      <rPr>
        <sz val="10"/>
        <rFont val="Times New Roman"/>
        <family val="1"/>
      </rPr>
      <t>Tiếp đến hết địa giới hành chính xã Lâm Trung Thủy (tuyến cũ, mới)</t>
    </r>
  </si>
  <si>
    <r>
      <t xml:space="preserve">Từ Quốc lộ 8A Lạc Thiện đến hết địa giới hành chính xã Đức Lâm, </t>
    </r>
    <r>
      <rPr>
        <b/>
        <i/>
        <sz val="10"/>
        <rFont val="Times New Roman"/>
        <family val="1"/>
      </rPr>
      <t xml:space="preserve">Điều chỉnh thành: </t>
    </r>
  </si>
  <si>
    <r>
      <t xml:space="preserve">Từ Quốc lộ 15A đến hết đất khu dân cư xã Đức Lâm. </t>
    </r>
    <r>
      <rPr>
        <b/>
        <i/>
        <sz val="10"/>
        <rFont val="Times New Roman"/>
        <family val="1"/>
      </rPr>
      <t>Điều chỉnh thành:</t>
    </r>
  </si>
  <si>
    <r>
      <t xml:space="preserve">Tiếp đó đến hết địa bàn xã Đức Lâm. </t>
    </r>
    <r>
      <rPr>
        <b/>
        <i/>
        <sz val="10"/>
        <rFont val="Times New Roman"/>
        <family val="1"/>
      </rPr>
      <t>Điều chỉnh thành:</t>
    </r>
  </si>
  <si>
    <r>
      <t>Bỏ:</t>
    </r>
    <r>
      <rPr>
        <sz val="10"/>
        <rFont val="Times New Roman"/>
        <family val="1"/>
      </rPr>
      <t xml:space="preserve"> Tiếp đó đến hết địa bàn xã Đức Lâm giáp địa giới hành chính xã Đức An</t>
    </r>
  </si>
  <si>
    <r>
      <t>Bỏ:</t>
    </r>
    <r>
      <rPr>
        <sz val="10"/>
        <rFont val="Times New Roman"/>
        <family val="1"/>
      </rPr>
      <t xml:space="preserve"> Đường liên thôn từ Quốc lộ 8A đến ngã 3 đất ông Long Hòe</t>
    </r>
  </si>
  <si>
    <r>
      <t>Bỏ:</t>
    </r>
    <r>
      <rPr>
        <sz val="10"/>
        <rFont val="Times New Roman"/>
        <family val="1"/>
      </rPr>
      <t xml:space="preserve"> Từ Cống Ngầm C4 đến hết đất ông Lô</t>
    </r>
  </si>
  <si>
    <r>
      <t>Bỏ:</t>
    </r>
    <r>
      <rPr>
        <sz val="10"/>
        <rFont val="Times New Roman"/>
        <family val="1"/>
      </rPr>
      <t xml:space="preserve"> Từ Quốc lộ 15A đến cầu ông Nhị Quang</t>
    </r>
  </si>
  <si>
    <r>
      <t xml:space="preserve">Bỏ: </t>
    </r>
    <r>
      <rPr>
        <sz val="10"/>
        <rFont val="Times New Roman"/>
        <family val="1"/>
      </rPr>
      <t xml:space="preserve"> Đường liên xã nối QL15A đi xã Đức Thủy (nhánh 2)</t>
    </r>
  </si>
  <si>
    <r>
      <t xml:space="preserve">Đường WB đi qua xã Trung Lễ. </t>
    </r>
    <r>
      <rPr>
        <b/>
        <i/>
        <sz val="10"/>
        <rFont val="Times New Roman"/>
        <family val="1"/>
      </rPr>
      <t>Điều chỉnh thành:</t>
    </r>
  </si>
  <si>
    <r>
      <t>Bỏ:</t>
    </r>
    <r>
      <rPr>
        <sz val="10"/>
        <rFont val="Times New Roman"/>
        <family val="1"/>
      </rPr>
      <t xml:space="preserve"> Đường từ đường Trung Xá Tân Trị đến Quốc lộ 8A</t>
    </r>
  </si>
  <si>
    <r>
      <t>Bỏ:</t>
    </r>
    <r>
      <rPr>
        <sz val="10"/>
        <rFont val="Times New Roman"/>
        <family val="1"/>
      </rPr>
      <t xml:space="preserve"> Đường Bờ kênh 19/5 từ Quốc lộ 8A đến đường chính trung tâm xã</t>
    </r>
  </si>
  <si>
    <r>
      <t>Bỏ:</t>
    </r>
    <r>
      <rPr>
        <b/>
        <sz val="10"/>
        <rFont val="Times New Roman"/>
        <family val="1"/>
      </rPr>
      <t xml:space="preserve"> Quốc lộ 8A</t>
    </r>
  </si>
  <si>
    <r>
      <rPr>
        <b/>
        <i/>
        <sz val="10"/>
        <rFont val="Times New Roman"/>
        <family val="1"/>
      </rPr>
      <t>Bỏ:</t>
    </r>
    <r>
      <rPr>
        <sz val="10"/>
        <rFont val="Times New Roman"/>
        <family val="1"/>
      </rPr>
      <t xml:space="preserve"> Đoạn từ điểm tiếp giáp địa giới xã Trung Lễ đến hết địa giới hành chính xã Đức Thủy</t>
    </r>
  </si>
  <si>
    <r>
      <t xml:space="preserve">Đường WB đoạn qua xã Đức Thủy. </t>
    </r>
    <r>
      <rPr>
        <b/>
        <i/>
        <sz val="10"/>
        <rFont val="Times New Roman"/>
        <family val="1"/>
      </rPr>
      <t xml:space="preserve">Điều chỉnh thành: </t>
    </r>
  </si>
  <si>
    <r>
      <t xml:space="preserve">Đường từ QL 8A Đức Thủy đi Đức Thịnh (Đoạn qua xã Đức Thủy). </t>
    </r>
    <r>
      <rPr>
        <b/>
        <i/>
        <sz val="10"/>
        <rFont val="Times New Roman"/>
        <family val="1"/>
      </rPr>
      <t>Điều chỉnh thành:</t>
    </r>
  </si>
  <si>
    <r>
      <t>Bỏ:</t>
    </r>
    <r>
      <rPr>
        <sz val="10"/>
        <rFont val="Times New Roman"/>
        <family val="1"/>
      </rPr>
      <t xml:space="preserve"> Đường trục từ xóm 5 Đức Thủy đến cầu Nhà Trao (xóm 9)</t>
    </r>
  </si>
  <si>
    <r>
      <t>Bỏ:</t>
    </r>
    <r>
      <rPr>
        <sz val="10"/>
        <rFont val="Times New Roman"/>
        <family val="1"/>
      </rPr>
      <t xml:space="preserve"> Đuờng nối từ đường WB2 đến cầu Dăm De (vùng Trại Ngói xóm 10)</t>
    </r>
  </si>
  <si>
    <r>
      <t xml:space="preserve">Đường WB (Trung Xá La); </t>
    </r>
    <r>
      <rPr>
        <b/>
        <i/>
        <sz val="10"/>
        <rFont val="Times New Roman"/>
        <family val="1"/>
      </rPr>
      <t>Điều chỉnh thành:</t>
    </r>
  </si>
  <si>
    <r>
      <t>Bổ sung:</t>
    </r>
    <r>
      <rPr>
        <b/>
        <sz val="10"/>
        <rFont val="Times New Roman"/>
        <family val="1"/>
      </rPr>
      <t xml:space="preserve"> Đường ĐH49 từ tiếp giáp xã Đức Nhân (củ) đến đê La Giang</t>
    </r>
  </si>
  <si>
    <r>
      <t>Bổ sung:</t>
    </r>
    <r>
      <rPr>
        <b/>
        <sz val="10"/>
        <rFont val="Times New Roman"/>
        <family val="1"/>
      </rPr>
      <t xml:space="preserve"> Đường TX19 từ Cầu Hói (giáp thị trấn Đức Thọ) đến đê La Giang</t>
    </r>
  </si>
  <si>
    <r>
      <t>Đường WB đoạn qua xã Đức La;</t>
    </r>
    <r>
      <rPr>
        <b/>
        <i/>
        <sz val="10"/>
        <rFont val="Times New Roman"/>
        <family val="1"/>
      </rPr>
      <t xml:space="preserve"> Điều chỉnh thành:</t>
    </r>
  </si>
  <si>
    <r>
      <t xml:space="preserve">Đường WB đoạn qua xã Đức Nhân; </t>
    </r>
    <r>
      <rPr>
        <b/>
        <i/>
        <sz val="10"/>
        <rFont val="Times New Roman"/>
        <family val="1"/>
      </rPr>
      <t>Điều chỉnh thành:</t>
    </r>
  </si>
  <si>
    <r>
      <t>Đê La Giang đi Đức Thịnh (Quốc lộ 8A);</t>
    </r>
    <r>
      <rPr>
        <b/>
        <i/>
        <sz val="10"/>
        <rFont val="Times New Roman"/>
        <family val="1"/>
      </rPr>
      <t xml:space="preserve"> Điều chỉnh thành:</t>
    </r>
  </si>
  <si>
    <r>
      <t xml:space="preserve">Quốc lộ 15A </t>
    </r>
    <r>
      <rPr>
        <sz val="10"/>
        <rFont val="Times New Roman"/>
        <family val="1"/>
      </rPr>
      <t>từ phía bắc cầu linh cảm mới đến hết địa giới hành chính xã Trường Sơn</t>
    </r>
  </si>
  <si>
    <r>
      <t>Từ giáp đất ông Châu đến hết đất anh Minh;</t>
    </r>
    <r>
      <rPr>
        <i/>
        <sz val="10"/>
        <rFont val="Times New Roman"/>
        <family val="1"/>
      </rPr>
      <t xml:space="preserve"> </t>
    </r>
    <r>
      <rPr>
        <b/>
        <i/>
        <sz val="10"/>
        <rFont val="Times New Roman"/>
        <family val="1"/>
      </rPr>
      <t>Điều chỉnh thành:</t>
    </r>
  </si>
  <si>
    <r>
      <rPr>
        <b/>
        <i/>
        <sz val="10"/>
        <rFont val="Times New Roman"/>
        <family val="1"/>
      </rPr>
      <t>Bổ sung</t>
    </r>
    <r>
      <rPr>
        <i/>
        <sz val="10"/>
        <rFont val="Times New Roman"/>
        <family val="1"/>
      </rPr>
      <t>:</t>
    </r>
    <r>
      <rPr>
        <sz val="10"/>
        <rFont val="Times New Roman"/>
        <family val="1"/>
      </rPr>
      <t xml:space="preserve"> Đường Bờ Sông: Từ chợ Thượng đến trạm bơm HTX Đại Thành</t>
    </r>
  </si>
  <si>
    <r>
      <rPr>
        <b/>
        <i/>
        <sz val="10"/>
        <rFont val="Times New Roman"/>
        <family val="1"/>
      </rPr>
      <t>Bỏ:</t>
    </r>
    <r>
      <rPr>
        <sz val="10"/>
        <rFont val="Times New Roman"/>
        <family val="1"/>
      </rPr>
      <t xml:space="preserve"> Từ giáp đất ông Châu đến hết đất ông Cửu</t>
    </r>
  </si>
  <si>
    <r>
      <rPr>
        <b/>
        <i/>
        <sz val="10"/>
        <rFont val="Times New Roman"/>
        <family val="1"/>
      </rPr>
      <t>Bỏ:</t>
    </r>
    <r>
      <rPr>
        <sz val="10"/>
        <rFont val="Times New Roman"/>
        <family val="1"/>
      </rPr>
      <t xml:space="preserve"> Từ giáp đất chị Oanh đến hết đất anh Phùng</t>
    </r>
  </si>
  <si>
    <r>
      <t xml:space="preserve">Các tuyến đường ngang thôn Thọ Tường từ đường kè bờ sông ra đến đường nối QL 15A đi Tùng Châu đi Đức Châu; </t>
    </r>
    <r>
      <rPr>
        <b/>
        <i/>
        <sz val="10"/>
        <rFont val="Times New Roman"/>
        <family val="1"/>
      </rPr>
      <t>Điều chỉnh thành</t>
    </r>
  </si>
  <si>
    <r>
      <t>Đường từ đường nối QL 15A đi Tùng Châu vòng qua trường THCS đến UBND xã đi ra sân bóng xã;</t>
    </r>
    <r>
      <rPr>
        <b/>
        <i/>
        <sz val="10"/>
        <rFont val="Times New Roman"/>
        <family val="1"/>
      </rPr>
      <t xml:space="preserve"> Điều chỉnh thành</t>
    </r>
  </si>
  <si>
    <r>
      <t xml:space="preserve">Tỉnh lộ 5 (Tùng Ảnh Đức Lạng); </t>
    </r>
    <r>
      <rPr>
        <b/>
        <i/>
        <sz val="10"/>
        <rFont val="Times New Roman"/>
        <family val="1"/>
      </rPr>
      <t>Điều chỉnh thành:</t>
    </r>
  </si>
  <si>
    <r>
      <t xml:space="preserve">Từ điểm tiếp giáp TL 28 đến hết khu dân cư thôn Yên Thắng (đường sang Rú Bùa) xã Đức Lạc;  </t>
    </r>
    <r>
      <rPr>
        <b/>
        <i/>
        <sz val="10"/>
        <rFont val="Times New Roman"/>
        <family val="1"/>
      </rPr>
      <t>Điều chỉnh thành:</t>
    </r>
  </si>
  <si>
    <r>
      <t xml:space="preserve">Đường Tỉnh lộ 28 (đoạn Tùng Ảnh đi Đức An); </t>
    </r>
    <r>
      <rPr>
        <b/>
        <i/>
        <sz val="10"/>
        <rFont val="Times New Roman"/>
        <family val="1"/>
      </rPr>
      <t>Điều chỉnh thành:</t>
    </r>
  </si>
  <si>
    <r>
      <t>Đường trục xã Đức Lạc từ Tỉnh lộ 5 Rú Dầu đến Chợ Nướt;</t>
    </r>
    <r>
      <rPr>
        <b/>
        <sz val="10"/>
        <rFont val="Times New Roman"/>
        <family val="1"/>
      </rPr>
      <t xml:space="preserve"> </t>
    </r>
    <r>
      <rPr>
        <b/>
        <i/>
        <sz val="10"/>
        <rFont val="Times New Roman"/>
        <family val="1"/>
      </rPr>
      <t>Điều chỉnh thành:</t>
    </r>
  </si>
  <si>
    <r>
      <t>Thôn Yên Cường: Trục thôn từ Tỉnh lộ 5 đến ngõ ông Hòa (Tập);</t>
    </r>
    <r>
      <rPr>
        <i/>
        <sz val="10"/>
        <rFont val="Times New Roman"/>
        <family val="1"/>
      </rPr>
      <t xml:space="preserve"> </t>
    </r>
    <r>
      <rPr>
        <b/>
        <i/>
        <sz val="10"/>
        <rFont val="Times New Roman"/>
        <family val="1"/>
      </rPr>
      <t>Điều chỉnh thành:</t>
    </r>
  </si>
  <si>
    <r>
      <t xml:space="preserve">Thôn Thượng Tiến : Trục thôn từ Tỉnh lộ 5 ( ngõ ông Châu) đến ngõ ông Giảng . ngõ ông Đoàn Thiết; </t>
    </r>
    <r>
      <rPr>
        <i/>
        <sz val="10"/>
        <rFont val="Times New Roman"/>
        <family val="1"/>
      </rPr>
      <t xml:space="preserve"> </t>
    </r>
    <r>
      <rPr>
        <b/>
        <i/>
        <sz val="10"/>
        <rFont val="Times New Roman"/>
        <family val="1"/>
      </rPr>
      <t>Điều chỉnh thành:</t>
    </r>
  </si>
  <si>
    <r>
      <t xml:space="preserve">Đường trục xã tù tỉnh lộ 28 đến trường tiểu học; </t>
    </r>
    <r>
      <rPr>
        <b/>
        <i/>
        <sz val="10"/>
        <rFont val="Times New Roman"/>
        <family val="1"/>
      </rPr>
      <t>Điều chỉnh thành:</t>
    </r>
  </si>
  <si>
    <r>
      <t>Tỉnh lộ 28 đoạn qua xã Đức Hòa</t>
    </r>
    <r>
      <rPr>
        <b/>
        <i/>
        <sz val="10"/>
        <rFont val="Times New Roman"/>
        <family val="1"/>
      </rPr>
      <t>; Điều chỉnh thành:</t>
    </r>
  </si>
  <si>
    <r>
      <t xml:space="preserve">Từ Tỉnh lộ 28 đến Đập tràn Bến Lội; </t>
    </r>
    <r>
      <rPr>
        <b/>
        <i/>
        <sz val="10"/>
        <rFont val="Times New Roman"/>
        <family val="1"/>
      </rPr>
      <t>Điều chỉnh thành:</t>
    </r>
  </si>
  <si>
    <r>
      <t xml:space="preserve">Tiếp đó đến Tỉnh Lộ 28 ( thôn Tân Sơn); </t>
    </r>
    <r>
      <rPr>
        <i/>
        <sz val="10"/>
        <rFont val="Times New Roman"/>
        <family val="1"/>
      </rPr>
      <t>Điều chỉnh thành:</t>
    </r>
  </si>
  <si>
    <r>
      <t xml:space="preserve">Đường Tỉnh lộ 28 (đoạn qua xã Đức Dũng). </t>
    </r>
    <r>
      <rPr>
        <b/>
        <i/>
        <sz val="10"/>
        <rFont val="Times New Roman"/>
        <family val="1"/>
      </rPr>
      <t>Điều chỉnh thành:</t>
    </r>
  </si>
  <si>
    <r>
      <t xml:space="preserve">Từ ngã ba đường Quốc lộ 281 (đất ông Đạt) tính từ tâm ngã ba đến hết địa giới hành chính xã Đức An. </t>
    </r>
    <r>
      <rPr>
        <b/>
        <i/>
        <sz val="10"/>
        <rFont val="Times New Roman"/>
        <family val="1"/>
      </rPr>
      <t>Điều chỉnh thành:</t>
    </r>
  </si>
  <si>
    <r>
      <t xml:space="preserve">Đoạn từ điểm tiếp giáp địa giới xã Đức Lâm đến đường vào ngõ anh Nguyễn Thanh Phương thôn Hữu Chế Đức An. </t>
    </r>
    <r>
      <rPr>
        <b/>
        <i/>
        <sz val="10"/>
        <rFont val="Times New Roman"/>
        <family val="1"/>
      </rPr>
      <t>Điều chỉnh thành:</t>
    </r>
  </si>
  <si>
    <r>
      <t xml:space="preserve"> </t>
    </r>
    <r>
      <rPr>
        <sz val="10"/>
        <rFont val="Times New Roman"/>
        <family val="1"/>
      </rPr>
      <t>Đoạn từ điểm tiếp giáp địa giới xã Đức Lâm đến anh Lê Ánh Điện thôn Long Hòa</t>
    </r>
  </si>
  <si>
    <r>
      <t>Bỏ:</t>
    </r>
    <r>
      <rPr>
        <sz val="10"/>
        <rFont val="Times New Roman"/>
        <family val="1"/>
      </rPr>
      <t xml:space="preserve"> Tiếp đó đến đường vào ngõ anh Lê Ánh Điện thôn Long Hoà</t>
    </r>
  </si>
  <si>
    <r>
      <t>Bỏ:</t>
    </r>
    <r>
      <rPr>
        <sz val="10"/>
        <rFont val="Times New Roman"/>
        <family val="1"/>
      </rPr>
      <t xml:space="preserve"> Từ ngõ Võ Trọng Cảng đến giáp đường 70 Tân Tiến</t>
    </r>
  </si>
  <si>
    <r>
      <t xml:space="preserve">Bỏ: </t>
    </r>
    <r>
      <rPr>
        <sz val="10"/>
        <rFont val="Times New Roman"/>
        <family val="1"/>
      </rPr>
      <t>Từ ngõ Đào Chung đến Thượng Ích xã Đức Lâm</t>
    </r>
  </si>
  <si>
    <r>
      <t xml:space="preserve">Đường nội vùng Bắc Khe Lang đoạn qua xã Đức An.  </t>
    </r>
    <r>
      <rPr>
        <b/>
        <i/>
        <sz val="10"/>
        <rFont val="Times New Roman"/>
        <family val="1"/>
      </rPr>
      <t>Điều chỉnh thành:</t>
    </r>
  </si>
  <si>
    <r>
      <t>Bỏ:</t>
    </r>
    <r>
      <rPr>
        <i/>
        <sz val="10"/>
        <rFont val="Times New Roman"/>
        <family val="1"/>
      </rPr>
      <t xml:space="preserve"> </t>
    </r>
    <r>
      <rPr>
        <sz val="10"/>
        <rFont val="Times New Roman"/>
        <family val="1"/>
      </rPr>
      <t>Huyện lộ 19/Từ đường Quốc lộ 281 đến đường 70</t>
    </r>
  </si>
  <si>
    <r>
      <t xml:space="preserve">Bỏ: </t>
    </r>
    <r>
      <rPr>
        <sz val="10"/>
        <rFont val="Times New Roman"/>
        <family val="1"/>
      </rPr>
      <t>Trục xã 02/ từ cầu chợ chay đến trục xã 01</t>
    </r>
  </si>
  <si>
    <r>
      <rPr>
        <b/>
        <i/>
        <sz val="10"/>
        <rFont val="Times New Roman"/>
        <family val="1"/>
      </rPr>
      <t xml:space="preserve">Bổ sung: </t>
    </r>
    <r>
      <rPr>
        <sz val="10"/>
        <rFont val="Times New Roman"/>
        <family val="1"/>
      </rPr>
      <t>Từ Nhà văn hóa thôn Long Sơn đến Ngõ Trần Quang Tam</t>
    </r>
  </si>
  <si>
    <r>
      <rPr>
        <b/>
        <i/>
        <sz val="10"/>
        <rFont val="Times New Roman"/>
        <family val="1"/>
      </rPr>
      <t>Bổ sung:</t>
    </r>
    <r>
      <rPr>
        <sz val="10"/>
        <rFont val="Times New Roman"/>
        <family val="1"/>
      </rPr>
      <t xml:space="preserve"> Huyện lộ 19</t>
    </r>
  </si>
  <si>
    <r>
      <rPr>
        <b/>
        <i/>
        <sz val="10"/>
        <rFont val="Times New Roman"/>
        <family val="1"/>
      </rPr>
      <t xml:space="preserve">Bổ sung: </t>
    </r>
    <r>
      <rPr>
        <sz val="10"/>
        <rFont val="Times New Roman"/>
        <family val="1"/>
      </rPr>
      <t>Từ Thượng Ích xã Lâm Trung Thủy đến Quốc lộ 281 (anh Chung Chính)</t>
    </r>
  </si>
  <si>
    <r>
      <rPr>
        <b/>
        <i/>
        <sz val="10"/>
        <rFont val="Times New Roman"/>
        <family val="1"/>
      </rPr>
      <t>Bổ sung:</t>
    </r>
    <r>
      <rPr>
        <sz val="10"/>
        <rFont val="Times New Roman"/>
        <family val="1"/>
      </rPr>
      <t xml:space="preserve"> Tiếp đó đến đường 70</t>
    </r>
  </si>
  <si>
    <r>
      <rPr>
        <b/>
        <i/>
        <sz val="10"/>
        <rFont val="Times New Roman"/>
        <family val="1"/>
      </rPr>
      <t>Bổ sung:</t>
    </r>
    <r>
      <rPr>
        <sz val="10"/>
        <rFont val="Times New Roman"/>
        <family val="1"/>
      </rPr>
      <t xml:space="preserve"> Trục xã 01 từ cầu Chợ chay đến huyện lộ 12 (thôn Đông Dũng)</t>
    </r>
  </si>
  <si>
    <r>
      <rPr>
        <b/>
        <sz val="10"/>
        <rFont val="Times New Roman"/>
        <family val="1"/>
      </rPr>
      <t>C</t>
    </r>
    <r>
      <rPr>
        <sz val="10"/>
        <rFont val="Times New Roman"/>
        <family val="1"/>
      </rPr>
      <t>ác lô đất bám dãy 2 bám trục đường từ Đức Vĩnh đến mố phía bắc cầu Đò Hào</t>
    </r>
  </si>
  <si>
    <r>
      <rPr>
        <b/>
        <sz val="10"/>
        <rFont val="Times New Roman"/>
        <family val="1"/>
      </rPr>
      <t>C</t>
    </r>
    <r>
      <rPr>
        <sz val="10"/>
        <rFont val="Times New Roman"/>
        <family val="1"/>
      </rPr>
      <t>ác lô đất bám dãy 3 bám trục đường từ Đức Vĩnh đến mố phía bắc cầu Đò Hào</t>
    </r>
  </si>
  <si>
    <r>
      <t xml:space="preserve">Bổ sung: </t>
    </r>
    <r>
      <rPr>
        <sz val="10"/>
        <rFont val="Times New Roman"/>
        <family val="1"/>
      </rPr>
      <t>Đường từ nhà văn hóa thôn Tiền Phong đến hết vùng tái định cư xóm 24 hộ dân vạn chài</t>
    </r>
  </si>
  <si>
    <r>
      <t xml:space="preserve">Bổ sung: </t>
    </r>
    <r>
      <rPr>
        <sz val="10"/>
        <rFont val="Times New Roman"/>
        <family val="1"/>
      </rPr>
      <t>Các lô đất vùng quy hoạch thôn Đồng Vịnh</t>
    </r>
  </si>
  <si>
    <r>
      <rPr>
        <b/>
        <i/>
        <sz val="10"/>
        <rFont val="Times New Roman"/>
        <family val="1"/>
      </rPr>
      <t>Bổ sung:</t>
    </r>
    <r>
      <rPr>
        <sz val="10"/>
        <rFont val="Times New Roman"/>
        <family val="1"/>
      </rPr>
      <t xml:space="preserve"> Tiếp đến từ ngã 3 Tùng đến giáp đất hội quán thôn Phúc Thành 1</t>
    </r>
  </si>
  <si>
    <r>
      <rPr>
        <b/>
        <i/>
        <sz val="10"/>
        <rFont val="Times New Roman"/>
        <family val="1"/>
      </rPr>
      <t>Bổ sung:</t>
    </r>
    <r>
      <rPr>
        <sz val="10"/>
        <rFont val="Times New Roman"/>
        <family val="1"/>
      </rPr>
      <t xml:space="preserve"> Tiếp đến đất anh Thành Sâm thôn Phúc Thành 2</t>
    </r>
  </si>
  <si>
    <t>1.4.1</t>
  </si>
  <si>
    <t>1.4.2</t>
  </si>
  <si>
    <t>1.5.1</t>
  </si>
  <si>
    <t>1.5.2</t>
  </si>
  <si>
    <t>2.13.1</t>
  </si>
  <si>
    <t>2.13.2</t>
  </si>
  <si>
    <t>2.13.3</t>
  </si>
  <si>
    <t>2.13.4</t>
  </si>
  <si>
    <t>Đường từ khách sạn Công đoàn đến khách sạn Sông La (tuyến bám kè biển)</t>
  </si>
  <si>
    <t>14.14</t>
  </si>
  <si>
    <t>14.15</t>
  </si>
  <si>
    <t>20.16</t>
  </si>
  <si>
    <t>21.21</t>
  </si>
  <si>
    <t>21.22</t>
  </si>
  <si>
    <t>Do tuyến k có giá ( bổ sung mới)</t>
  </si>
  <si>
    <t>Giá sửa đổi bổ sung</t>
  </si>
  <si>
    <t>Đất ở</t>
  </si>
  <si>
    <t>Đất thương mại, dịch vụ</t>
  </si>
  <si>
    <t>Đất sản xuất kinh doanh</t>
  </si>
  <si>
    <t>Bỏ: Đường nội xã</t>
  </si>
  <si>
    <t>Bỏ: Thị trấn Cẩm Xuyên (cũ):</t>
  </si>
  <si>
    <t xml:space="preserve">STT </t>
  </si>
  <si>
    <t xml:space="preserve">Tên cụm, khu công nghiệp </t>
  </si>
  <si>
    <t>Mức giá (đồng/m2)</t>
  </si>
  <si>
    <t xml:space="preserve">I </t>
  </si>
  <si>
    <t>CỤM CÔNG NGHIỆP</t>
  </si>
  <si>
    <t xml:space="preserve">CCN Trung Lương (phần mở rộng, chưa có hạ tầng) </t>
  </si>
  <si>
    <t xml:space="preserve">CCN huyện Can Lộc </t>
  </si>
  <si>
    <t>KHU CÔNG NGHIỆP</t>
  </si>
  <si>
    <t>Từ tiếp giáp tỉnh Quảng bình đến giáp đất ông Ngợi thôn La Khê</t>
  </si>
  <si>
    <t>Tiếp đó đến bờ nam cầu la khê</t>
  </si>
  <si>
    <t>Đoạn IV: Tiếp đó đến đê Đồng Môn</t>
  </si>
  <si>
    <t>Tổ dân phố 10</t>
  </si>
  <si>
    <t>Tổ dân phố 7,89</t>
  </si>
  <si>
    <t>Tổ dân phố 3</t>
  </si>
  <si>
    <t>Tổ dân phố 1,4,6</t>
  </si>
  <si>
    <t>Các trục đường thuộc Tổ dân phố 12:</t>
  </si>
  <si>
    <r>
      <t>Đường từ đất bà Phương (giáp Xuân Phổ) đến hết đất thầy Hòe thôn Hải Lục (giáp Xuân Yên);</t>
    </r>
    <r>
      <rPr>
        <b/>
        <i/>
        <sz val="10"/>
        <rFont val="Times New Roman"/>
        <family val="1"/>
      </rPr>
      <t xml:space="preserve"> Điều chỉnh thành: </t>
    </r>
  </si>
  <si>
    <r>
      <t xml:space="preserve">Trục liên thôn từ đường 546 đến đầu ngã tư đất Bà Du; </t>
    </r>
    <r>
      <rPr>
        <b/>
        <i/>
        <sz val="10"/>
        <rFont val="Times New Roman"/>
        <family val="1"/>
      </rPr>
      <t>Điều chỉnh thành:</t>
    </r>
  </si>
  <si>
    <r>
      <t xml:space="preserve">Đoạn từ tiếp giáp Trạm y tế đến hết đất Anh Môn (xóm Hội Thái); </t>
    </r>
    <r>
      <rPr>
        <b/>
        <i/>
        <sz val="10"/>
        <rFont val="Times New Roman"/>
        <family val="1"/>
      </rPr>
      <t xml:space="preserve">Điều chỉnh thành: </t>
    </r>
  </si>
  <si>
    <r>
      <t xml:space="preserve">Đường trục thôn từ đường 546 đất ông Loan xóm Hội Thái đến đê biển; </t>
    </r>
    <r>
      <rPr>
        <b/>
        <i/>
        <sz val="10"/>
        <rFont val="Times New Roman"/>
        <family val="1"/>
      </rPr>
      <t>Điều chỉnh thành:</t>
    </r>
  </si>
  <si>
    <r>
      <t>Đoạn từ ngã 3 đường Tỉnh lộ 1 đi ra biển;</t>
    </r>
    <r>
      <rPr>
        <b/>
        <i/>
        <sz val="10"/>
        <rFont val="Times New Roman"/>
        <family val="1"/>
      </rPr>
      <t xml:space="preserve"> Điều chỉnh thành: </t>
    </r>
  </si>
  <si>
    <r>
      <rPr>
        <b/>
        <i/>
        <sz val="10"/>
        <rFont val="Times New Roman"/>
        <family val="1"/>
      </rPr>
      <t>Bổ sung:</t>
    </r>
    <r>
      <rPr>
        <sz val="10"/>
        <rFont val="Times New Roman"/>
        <family val="1"/>
      </rPr>
      <t xml:space="preserve"> Cổng làng Trường An đi giáp đê</t>
    </r>
  </si>
  <si>
    <r>
      <rPr>
        <b/>
        <i/>
        <sz val="10"/>
        <rFont val="Times New Roman"/>
        <family val="1"/>
      </rPr>
      <t>Bổ sung:</t>
    </r>
    <r>
      <rPr>
        <sz val="10"/>
        <rFont val="Times New Roman"/>
        <family val="1"/>
      </rPr>
      <t xml:space="preserve"> Đoạn từ ngã 3 đường 546 (Tỉnh lộ 1 cũ) đi Cầu Đồng Lốt  </t>
    </r>
  </si>
  <si>
    <r>
      <rPr>
        <b/>
        <i/>
        <sz val="10"/>
        <rFont val="Times New Roman"/>
        <family val="1"/>
      </rPr>
      <t>Bổ sung:</t>
    </r>
    <r>
      <rPr>
        <sz val="10"/>
        <rFont val="Times New Roman"/>
        <family val="1"/>
      </rPr>
      <t xml:space="preserve"> Tuyến Trường An đi Thôn Thống Nhất</t>
    </r>
  </si>
  <si>
    <r>
      <rPr>
        <b/>
        <i/>
        <sz val="10"/>
        <rFont val="Times New Roman"/>
        <family val="1"/>
      </rPr>
      <t xml:space="preserve">Bổ sung: </t>
    </r>
    <r>
      <rPr>
        <sz val="10"/>
        <rFont val="Times New Roman"/>
        <family val="1"/>
      </rPr>
      <t>Tuyến cầu Đồng Lốt đi ông Chất Hoa Thôn Thống Nhất</t>
    </r>
  </si>
  <si>
    <r>
      <rPr>
        <b/>
        <i/>
        <sz val="10"/>
        <rFont val="Times New Roman"/>
        <family val="1"/>
      </rPr>
      <t>Bổ sung</t>
    </r>
    <r>
      <rPr>
        <sz val="10"/>
        <rFont val="Times New Roman"/>
        <family val="1"/>
      </rPr>
      <t>: Tuyễn Bà Dần thôn Ninh Hòa đi a Phương Lâm thôn Phúc An</t>
    </r>
  </si>
  <si>
    <r>
      <rPr>
        <b/>
        <i/>
        <sz val="10"/>
        <rFont val="Times New Roman"/>
        <family val="1"/>
      </rPr>
      <t xml:space="preserve">Bổ sung: </t>
    </r>
    <r>
      <rPr>
        <sz val="10"/>
        <rFont val="Times New Roman"/>
        <family val="1"/>
      </rPr>
      <t>Tiếp giáp đất ông Ngọc đến đất nông nghiệp bà Hảo</t>
    </r>
  </si>
  <si>
    <r>
      <rPr>
        <b/>
        <i/>
        <sz val="10"/>
        <rFont val="Times New Roman"/>
        <family val="1"/>
      </rPr>
      <t xml:space="preserve">Bổ sung: </t>
    </r>
    <r>
      <rPr>
        <sz val="10"/>
        <rFont val="Times New Roman"/>
        <family val="1"/>
      </rPr>
      <t>Từ đất ông Trung (thôn Thanh Văn) đến hết đất ông Dinh (thôn Thành Phú)</t>
    </r>
  </si>
  <si>
    <r>
      <t>Các tuyến đường nội xã Xuân Trường;</t>
    </r>
    <r>
      <rPr>
        <b/>
        <i/>
        <sz val="10"/>
        <rFont val="Times New Roman"/>
        <family val="1"/>
      </rPr>
      <t xml:space="preserve"> Điều chỉnh thành:</t>
    </r>
  </si>
  <si>
    <r>
      <t>Tuyến từ ngã 3 đường 547 giáp đất Anh Thông (xăng dầu) đến hết đất ông Phan Bá Trực thôn Lâm Vượng;</t>
    </r>
    <r>
      <rPr>
        <b/>
        <i/>
        <sz val="10"/>
        <rFont val="Times New Roman"/>
        <family val="1"/>
      </rPr>
      <t xml:space="preserve"> Điều chỉnh thành:</t>
    </r>
  </si>
  <si>
    <r>
      <t>Từ ngã ba đất ông Lê Bình đến hết đất ông Nguyễn Sinh thôn Lâm Hoa;</t>
    </r>
    <r>
      <rPr>
        <b/>
        <i/>
        <sz val="10"/>
        <rFont val="Times New Roman"/>
        <family val="1"/>
      </rPr>
      <t xml:space="preserve"> Điều chỉnh thành: </t>
    </r>
  </si>
  <si>
    <r>
      <t>Từ ngã ba đường 547 giáp đất ông Nguyễn Trâm đến hết đất ông Ngô Nuôi thôn An Phúc Lộc;</t>
    </r>
    <r>
      <rPr>
        <b/>
        <i/>
        <sz val="10"/>
        <rFont val="Times New Roman"/>
        <family val="1"/>
      </rPr>
      <t xml:space="preserve"> Điều chỉnh thành:</t>
    </r>
  </si>
  <si>
    <r>
      <t>Từ ngã ba đường 547 ra biển Cương Thịnh đến hết đất ông Hoàng Ninh thôn Cương Thịnh;</t>
    </r>
    <r>
      <rPr>
        <b/>
        <i/>
        <sz val="10"/>
        <rFont val="Times New Roman"/>
        <family val="1"/>
      </rPr>
      <t xml:space="preserve"> Điều chỉnh thành:</t>
    </r>
  </si>
  <si>
    <r>
      <t>Đoạn từ đất anh Trần Hiếu đến nhà thờ Họ Trần thôn Linh Trù;</t>
    </r>
    <r>
      <rPr>
        <b/>
        <i/>
        <sz val="10"/>
        <rFont val="Times New Roman"/>
        <family val="1"/>
      </rPr>
      <t xml:space="preserve"> Điều chỉnh thành:</t>
    </r>
  </si>
  <si>
    <r>
      <rPr>
        <b/>
        <i/>
        <sz val="10"/>
        <rFont val="Times New Roman"/>
        <family val="1"/>
      </rPr>
      <t xml:space="preserve">Bổ sung: </t>
    </r>
    <r>
      <rPr>
        <sz val="10"/>
        <rFont val="Times New Roman"/>
        <family val="1"/>
      </rPr>
      <t>Nhà ông Nguyễn Quốc Toản đến hết đất ông Nghĩa (Thôn Cường Thịnh)</t>
    </r>
  </si>
  <si>
    <r>
      <t>Đoạn từ đường 547 tiếp giáp đất ông Định đến hết đất ông Đớ;</t>
    </r>
    <r>
      <rPr>
        <b/>
        <i/>
        <sz val="10"/>
        <rFont val="Times New Roman"/>
        <family val="1"/>
      </rPr>
      <t xml:space="preserve"> Điều chỉnh thành:</t>
    </r>
  </si>
  <si>
    <r>
      <rPr>
        <b/>
        <sz val="10"/>
        <rFont val="Times New Roman"/>
        <family val="1"/>
      </rPr>
      <t xml:space="preserve">Bổ sung: </t>
    </r>
    <r>
      <rPr>
        <sz val="10"/>
        <rFont val="Times New Roman"/>
        <family val="1"/>
      </rPr>
      <t xml:space="preserve">Tiếp đó đến ngã 3 Song Long </t>
    </r>
  </si>
  <si>
    <r>
      <t xml:space="preserve">Tiếp đó đến ngã 3 Song Long đi thôn Đại Đồng; </t>
    </r>
    <r>
      <rPr>
        <b/>
        <i/>
        <sz val="10"/>
        <rFont val="Times New Roman"/>
        <family val="1"/>
      </rPr>
      <t>Điều chỉnh thành.</t>
    </r>
  </si>
  <si>
    <r>
      <t xml:space="preserve">Đoạn từ giáp đất ông Nguyễn Văn Tùng đường trục thôn  Bắc Mới đến hết đất bà Vinh; </t>
    </r>
    <r>
      <rPr>
        <b/>
        <i/>
        <sz val="10"/>
        <rFont val="Times New Roman"/>
        <family val="1"/>
      </rPr>
      <t>Điều chỉnh thành:</t>
    </r>
  </si>
  <si>
    <r>
      <t>Đoạn từ giáp đất ông Nguyễn Văn Thắng đến hết đất bà Nguyễn Thị Thu thôn Bắc Mới;</t>
    </r>
    <r>
      <rPr>
        <b/>
        <i/>
        <sz val="10"/>
        <rFont val="Times New Roman"/>
        <family val="1"/>
      </rPr>
      <t xml:space="preserve"> Điều chỉnh thành:</t>
    </r>
  </si>
  <si>
    <r>
      <t xml:space="preserve">Đoạn từ giáp đất Hội Quán Bắc Sơn đến hết đất bà Hoàng Thị Liên thôn Bắc Mới; </t>
    </r>
    <r>
      <rPr>
        <b/>
        <i/>
        <sz val="10"/>
        <rFont val="Times New Roman"/>
        <family val="1"/>
      </rPr>
      <t xml:space="preserve"> Điều chỉnh thành:</t>
    </r>
  </si>
  <si>
    <r>
      <t xml:space="preserve">Đoạn từ giáp đất bà Hoàng Thị Chiến thôn Bắc Sơn đến hết đất bà Nhỏ thôn Bắc Mới; </t>
    </r>
    <r>
      <rPr>
        <b/>
        <i/>
        <sz val="10"/>
        <rFont val="Times New Roman"/>
        <family val="1"/>
      </rPr>
      <t xml:space="preserve">Điều chỉnh thành: </t>
    </r>
  </si>
  <si>
    <r>
      <t>Đoạn từ giáp đất ông Toàn Oanh thôn Nam Mới đến đường Duyên Hải;</t>
    </r>
    <r>
      <rPr>
        <b/>
        <i/>
        <sz val="10"/>
        <rFont val="Times New Roman"/>
        <family val="1"/>
      </rPr>
      <t xml:space="preserve"> Điều chỉnh thành:</t>
    </r>
  </si>
  <si>
    <r>
      <t xml:space="preserve">Đoạn từ giáp đất ông Toàn Hồng thôn Nam Sơn đến hết đất Bà Tâm thôn Nam Sơn; </t>
    </r>
    <r>
      <rPr>
        <b/>
        <i/>
        <sz val="10"/>
        <rFont val="Times New Roman"/>
        <family val="1"/>
      </rPr>
      <t>Điều chỉnh thành:</t>
    </r>
  </si>
  <si>
    <r>
      <t xml:space="preserve">Đoạn từ giáp đất ông Tình thôn Nam Sơn đến hết đất đền Thanh Minh Tử; </t>
    </r>
    <r>
      <rPr>
        <b/>
        <i/>
        <sz val="10"/>
        <rFont val="Times New Roman"/>
        <family val="1"/>
      </rPr>
      <t>Điều chỉnh thành:</t>
    </r>
  </si>
  <si>
    <r>
      <t xml:space="preserve">Đoạn từ giáp đất ông Nguyễn Quý thôn Nam Sơn đi qua thôn Nam Mới đến đường Duyên Hải; </t>
    </r>
    <r>
      <rPr>
        <b/>
        <i/>
        <sz val="10"/>
        <rFont val="Times New Roman"/>
        <family val="1"/>
      </rPr>
      <t>Điều chỉnh thành:</t>
    </r>
  </si>
  <si>
    <r>
      <t xml:space="preserve"> Đoạn từ giáp đất ông Lương thôn Nam Sơn đến hết anh Bình thôn Nam Sơn; </t>
    </r>
    <r>
      <rPr>
        <b/>
        <i/>
        <sz val="10"/>
        <rFont val="Times New Roman"/>
        <family val="1"/>
      </rPr>
      <t xml:space="preserve">Điều chỉnh thành: </t>
    </r>
  </si>
  <si>
    <r>
      <t xml:space="preserve">Bổ sung: </t>
    </r>
    <r>
      <rPr>
        <sz val="10"/>
        <rFont val="Times New Roman"/>
        <family val="1"/>
      </rPr>
      <t>Các tuyến đường bám khu dân cư NTM Long Bỏng, khu dân cư đô thị Đông Dương tại thôn Bắc Sơn</t>
    </r>
  </si>
  <si>
    <r>
      <t xml:space="preserve">Bổ sung: </t>
    </r>
    <r>
      <rPr>
        <sz val="10"/>
        <rFont val="Times New Roman"/>
        <family val="1"/>
      </rPr>
      <t>Khu dân cư Song Long</t>
    </r>
  </si>
  <si>
    <r>
      <t xml:space="preserve">Đường duyên Hải tuyến từ thôn Bắc Mới đến hết đất thôn Nam Mới; </t>
    </r>
    <r>
      <rPr>
        <b/>
        <i/>
        <sz val="10"/>
        <rFont val="Times New Roman"/>
        <family val="1"/>
      </rPr>
      <t xml:space="preserve">Điều chỉnh thành: </t>
    </r>
  </si>
  <si>
    <r>
      <rPr>
        <b/>
        <i/>
        <sz val="10"/>
        <rFont val="Times New Roman"/>
        <family val="1"/>
      </rPr>
      <t xml:space="preserve">Bổ sung: </t>
    </r>
    <r>
      <rPr>
        <sz val="10"/>
        <rFont val="Times New Roman"/>
        <family val="1"/>
      </rPr>
      <t xml:space="preserve">Đường liên thôn từ trạm bơm Xuân Lam đến hết đường B19 </t>
    </r>
  </si>
  <si>
    <r>
      <t xml:space="preserve">Bổ sung: </t>
    </r>
    <r>
      <rPr>
        <sz val="10"/>
        <rFont val="Times New Roman"/>
        <family val="1"/>
      </rPr>
      <t>Tiếp đó của 2 nhánh ra giáp biển</t>
    </r>
  </si>
  <si>
    <r>
      <t>Tiếp đó đến ngã tư hết đất ông Vinh thôn 2;</t>
    </r>
    <r>
      <rPr>
        <b/>
        <i/>
        <sz val="10"/>
        <rFont val="Times New Roman"/>
        <family val="1"/>
      </rPr>
      <t xml:space="preserve"> Điều chỉnh thành: </t>
    </r>
  </si>
  <si>
    <r>
      <t xml:space="preserve">Tiếp đó đến  hết đất ông Thiêm giáp cầu Rỏi thôn 2; </t>
    </r>
    <r>
      <rPr>
        <b/>
        <i/>
        <sz val="10"/>
        <rFont val="Times New Roman"/>
        <family val="1"/>
      </rPr>
      <t xml:space="preserve">Điều chỉnh thành: </t>
    </r>
  </si>
  <si>
    <r>
      <t>Từ ngã tư đất ông Vinh Thôn 2 đến hết đất trạm điện thôn 1;</t>
    </r>
    <r>
      <rPr>
        <b/>
        <i/>
        <sz val="10"/>
        <rFont val="Times New Roman"/>
        <family val="1"/>
      </rPr>
      <t xml:space="preserve"> Điều chỉnh thành:</t>
    </r>
  </si>
  <si>
    <r>
      <t xml:space="preserve">Từ ngã tư đất anh Quế thôn 6 đi ra biển đến hết đất anh Bình xã Cổ Đạm; </t>
    </r>
    <r>
      <rPr>
        <b/>
        <i/>
        <sz val="10"/>
        <rFont val="Times New Roman"/>
        <family val="1"/>
      </rPr>
      <t xml:space="preserve">Điều chỉnh thành: </t>
    </r>
  </si>
  <si>
    <r>
      <t>Từ ngã tư đất anh Công thôn 8 đi ra biển đến hết đất nhà văn hóa thôn 12;</t>
    </r>
    <r>
      <rPr>
        <b/>
        <i/>
        <sz val="10"/>
        <rFont val="Times New Roman"/>
        <family val="1"/>
      </rPr>
      <t xml:space="preserve"> Điều chỉnh thành: </t>
    </r>
  </si>
  <si>
    <r>
      <t>Bổ sung:</t>
    </r>
    <r>
      <rPr>
        <sz val="10"/>
        <rFont val="Times New Roman"/>
        <family val="1"/>
      </rPr>
      <t xml:space="preserve"> Tiếp đó đến giáp biển</t>
    </r>
  </si>
  <si>
    <r>
      <t>Từ ngã tư đất ông Đông đi vào vùng quy hoạch dân cư thôn 8 giáp UBND xã Cổ Đạm;</t>
    </r>
    <r>
      <rPr>
        <b/>
        <i/>
        <sz val="10"/>
        <rFont val="Times New Roman"/>
        <family val="1"/>
      </rPr>
      <t xml:space="preserve"> Điều chỉnh thành: </t>
    </r>
  </si>
  <si>
    <r>
      <t xml:space="preserve">Từ đất anh Bính thôn 9 đi ra biển đết hết đất nhà văn hóa thôn 11; </t>
    </r>
    <r>
      <rPr>
        <b/>
        <i/>
        <sz val="10"/>
        <rFont val="Times New Roman"/>
        <family val="1"/>
      </rPr>
      <t xml:space="preserve">Điều chỉnh thành: </t>
    </r>
  </si>
  <si>
    <r>
      <rPr>
        <b/>
        <i/>
        <sz val="10"/>
        <rFont val="Times New Roman"/>
        <family val="1"/>
      </rPr>
      <t>Bổ sung:</t>
    </r>
    <r>
      <rPr>
        <sz val="10"/>
        <rFont val="Times New Roman"/>
        <family val="1"/>
      </rPr>
      <t xml:space="preserve"> Giáp đất ông Đại đến hết đất bà Nuôi thôn  Thanh Bắc</t>
    </r>
  </si>
  <si>
    <r>
      <t xml:space="preserve">Bổ sung: </t>
    </r>
    <r>
      <rPr>
        <sz val="10"/>
        <rFont val="Times New Roman"/>
        <family val="1"/>
      </rPr>
      <t>Tiếp đó đến đường Mỹ Hoa</t>
    </r>
  </si>
  <si>
    <r>
      <t xml:space="preserve">Bổ sung: </t>
    </r>
    <r>
      <rPr>
        <sz val="10"/>
        <rFont val="Times New Roman"/>
        <family val="1"/>
      </rPr>
      <t>Các tuyến đường còn lại rộng từ &gt; 6m (có rãi nhựa hoặc bê tông, cấp phối)</t>
    </r>
  </si>
  <si>
    <r>
      <t xml:space="preserve">Các tuyến đường còn lại rộng từ ≥ 4m (có rãi nhựa hoặc bê tông, cấp phối); </t>
    </r>
    <r>
      <rPr>
        <b/>
        <i/>
        <sz val="10"/>
        <rFont val="Times New Roman"/>
        <family val="1"/>
      </rPr>
      <t>Điều chỉnh thành:</t>
    </r>
  </si>
  <si>
    <r>
      <rPr>
        <b/>
        <i/>
        <sz val="10"/>
        <rFont val="Times New Roman"/>
        <family val="1"/>
      </rPr>
      <t xml:space="preserve">Bổ sung: </t>
    </r>
    <r>
      <rPr>
        <b/>
        <sz val="10"/>
        <rFont val="Times New Roman"/>
        <family val="1"/>
      </rPr>
      <t>Khu vực Khu du lịch, khu đô thị Xuân Thành</t>
    </r>
  </si>
  <si>
    <r>
      <t xml:space="preserve">Đoạn từ ngã tư đất ông Tục thôn Khang Thịnh đến hết đất ông Thành thôn Cát Thủy; </t>
    </r>
    <r>
      <rPr>
        <b/>
        <i/>
        <sz val="10"/>
        <rFont val="Times New Roman"/>
        <family val="1"/>
      </rPr>
      <t>Điều chỉnh thành:</t>
    </r>
  </si>
  <si>
    <r>
      <t xml:space="preserve">Đoạn từ ngã 3 đất anh Hường thôn Cát Thủy đến ngã 3 đất thầy Vận; </t>
    </r>
    <r>
      <rPr>
        <b/>
        <i/>
        <sz val="10"/>
        <rFont val="Times New Roman"/>
        <family val="1"/>
      </rPr>
      <t>Điều chỉnh thành:</t>
    </r>
  </si>
  <si>
    <r>
      <t xml:space="preserve">Đoạn từ tiếp giáp đất ông Hùng thôn Gia Phú đến hết đất chị Hải; </t>
    </r>
    <r>
      <rPr>
        <b/>
        <i/>
        <sz val="10"/>
        <rFont val="Times New Roman"/>
        <family val="1"/>
      </rPr>
      <t>Điều chỉnh thành:</t>
    </r>
  </si>
  <si>
    <r>
      <t xml:space="preserve">Đoạn từ đất ông Thi thôn Mỹ Lộc đến hết đất ông Phú; </t>
    </r>
    <r>
      <rPr>
        <b/>
        <i/>
        <sz val="10"/>
        <rFont val="Times New Roman"/>
        <family val="1"/>
      </rPr>
      <t>Điều chỉnh thành:</t>
    </r>
  </si>
  <si>
    <r>
      <t xml:space="preserve">Đoạn từ giáp xã Xuân Giang đi theo đường Giang - Viên - Lĩnh đến hết đất anh Chiến thôn Xuân Áng; </t>
    </r>
    <r>
      <rPr>
        <b/>
        <i/>
        <sz val="10"/>
        <rFont val="Times New Roman"/>
        <family val="1"/>
      </rPr>
      <t xml:space="preserve">Điều chỉnh thành: </t>
    </r>
  </si>
  <si>
    <r>
      <t>Đoạn từ cổng nhà ông Linh thôn Khang Thịnh đến hết đất anh Văn thôn Nam Sơn;</t>
    </r>
    <r>
      <rPr>
        <b/>
        <i/>
        <sz val="10"/>
        <rFont val="Times New Roman"/>
        <family val="1"/>
      </rPr>
      <t xml:space="preserve"> Điều chỉnh thành: </t>
    </r>
  </si>
  <si>
    <r>
      <t xml:space="preserve">Đoạn từ ngã 3 Trường Mầm non đến hết đất ông Thi- thôn Mỹ Lộc; </t>
    </r>
    <r>
      <rPr>
        <b/>
        <i/>
        <sz val="10"/>
        <rFont val="Times New Roman"/>
        <family val="1"/>
      </rPr>
      <t xml:space="preserve">Điều chỉnh thành: </t>
    </r>
  </si>
  <si>
    <r>
      <t xml:space="preserve">Đoạn từ ngã 4 đất anh Tùng thôn Xuân Áng đến hết đất chị Thương - thôn Phúc Tuy; </t>
    </r>
    <r>
      <rPr>
        <b/>
        <i/>
        <sz val="10"/>
        <rFont val="Times New Roman"/>
        <family val="1"/>
      </rPr>
      <t xml:space="preserve">Điều chỉnh thành: </t>
    </r>
  </si>
  <si>
    <r>
      <t xml:space="preserve">Đoạn từ ngã 3 đất chị Diệp thôn Cát Thủy đến ngã 4 đất chị Cúc; </t>
    </r>
    <r>
      <rPr>
        <b/>
        <i/>
        <sz val="10"/>
        <rFont val="Times New Roman"/>
        <family val="1"/>
      </rPr>
      <t xml:space="preserve">Điều chỉnh thành: </t>
    </r>
  </si>
  <si>
    <r>
      <t xml:space="preserve">Đoạn từ tiếp giáp đất ông Vượng thôn Xuân Áng đến hết đất Hội quán; </t>
    </r>
    <r>
      <rPr>
        <b/>
        <i/>
        <sz val="10"/>
        <rFont val="Times New Roman"/>
        <family val="1"/>
      </rPr>
      <t>Điều chỉnh thành:</t>
    </r>
  </si>
  <si>
    <r>
      <t xml:space="preserve">Đoạn từ Nam vườn anh Văn thôn Nam Sơn đến giáp xã Xuân Lĩnh; </t>
    </r>
    <r>
      <rPr>
        <b/>
        <i/>
        <sz val="10"/>
        <rFont val="Times New Roman"/>
        <family val="1"/>
      </rPr>
      <t>Điều chỉnh thành:</t>
    </r>
  </si>
  <si>
    <r>
      <t xml:space="preserve">Từ ngã ba đất bà Bốn đến ngã ba đất anh Vân thôn Khang Thịnh; </t>
    </r>
    <r>
      <rPr>
        <b/>
        <i/>
        <sz val="10"/>
        <rFont val="Times New Roman"/>
        <family val="1"/>
      </rPr>
      <t xml:space="preserve">Điều chỉnh thành: </t>
    </r>
  </si>
  <si>
    <r>
      <t xml:space="preserve">Từ ngã ba đất bà Trúc đến hết đất ông Liễu thôn Xuân Áng; </t>
    </r>
    <r>
      <rPr>
        <b/>
        <i/>
        <sz val="10"/>
        <rFont val="Times New Roman"/>
        <family val="1"/>
      </rPr>
      <t>Điều chỉnh thành:</t>
    </r>
  </si>
  <si>
    <r>
      <t xml:space="preserve">Các lô còn lại vùng quy hoạch dân cư Lòi thôn Bắc Sơn; </t>
    </r>
    <r>
      <rPr>
        <b/>
        <i/>
        <sz val="10"/>
        <rFont val="Times New Roman"/>
        <family val="1"/>
      </rPr>
      <t>Điều chỉnh thành:</t>
    </r>
  </si>
  <si>
    <r>
      <t xml:space="preserve">Từ ngã ba đất ông Tề thôn Trung Sơn đến giáp Xuân Lĩnh; </t>
    </r>
    <r>
      <rPr>
        <b/>
        <i/>
        <sz val="10"/>
        <rFont val="Times New Roman"/>
        <family val="1"/>
      </rPr>
      <t xml:space="preserve">Điều chỉnh thành: </t>
    </r>
  </si>
  <si>
    <r>
      <t>Từ ngã ba đất ông Đặng Thành đến ngã ba đất ông Thỉ thôn Nam Sơn;</t>
    </r>
    <r>
      <rPr>
        <b/>
        <i/>
        <sz val="10"/>
        <rFont val="Times New Roman"/>
        <family val="1"/>
      </rPr>
      <t xml:space="preserve"> Điều chỉnh thành: </t>
    </r>
  </si>
  <si>
    <r>
      <t xml:space="preserve">Tuyến từ ngã ba  đất ông Phong đến tiếp giáp đất anh Cường (Nghĩa) thôn Phúc Tuy; </t>
    </r>
    <r>
      <rPr>
        <b/>
        <i/>
        <sz val="10"/>
        <rFont val="Times New Roman"/>
        <family val="1"/>
      </rPr>
      <t>Điều chỉnh thành:</t>
    </r>
  </si>
  <si>
    <r>
      <t>Tuyến từ ngã ba đất ông Gia đến ngã tư hết đất ông Hùng thôn Bắc Sơn;</t>
    </r>
    <r>
      <rPr>
        <b/>
        <i/>
        <sz val="10"/>
        <rFont val="Times New Roman"/>
        <family val="1"/>
      </rPr>
      <t xml:space="preserve"> Điều chỉnh thành:</t>
    </r>
  </si>
  <si>
    <r>
      <t xml:space="preserve">Tuyến từ ngã ba đất chị Bảy đến hết đất ông Thỉ thôn Nam Sơn; </t>
    </r>
    <r>
      <rPr>
        <b/>
        <i/>
        <sz val="10"/>
        <rFont val="Times New Roman"/>
        <family val="1"/>
      </rPr>
      <t>Điều chỉnh thành:</t>
    </r>
  </si>
  <si>
    <r>
      <rPr>
        <b/>
        <i/>
        <sz val="10"/>
        <rFont val="Times New Roman"/>
        <family val="1"/>
      </rPr>
      <t>Bổ sung:</t>
    </r>
    <r>
      <rPr>
        <sz val="10"/>
        <rFont val="Times New Roman"/>
        <family val="1"/>
      </rPr>
      <t xml:space="preserve"> Đoạn từ đất anh Hòa đến ngã 4 đất anh Thắng thôn Khang Thịnh</t>
    </r>
  </si>
  <si>
    <r>
      <t xml:space="preserve">Các tuyến đường bêtông đường nhựa có nền rộng  ≤ 4m còn lại; </t>
    </r>
    <r>
      <rPr>
        <b/>
        <i/>
        <sz val="10"/>
        <rFont val="Times New Roman"/>
        <family val="1"/>
      </rPr>
      <t>Điều chỉnh thành:</t>
    </r>
  </si>
  <si>
    <r>
      <t xml:space="preserve">Các tuyến đường đất rộng ≤ 4m còn lại; </t>
    </r>
    <r>
      <rPr>
        <b/>
        <i/>
        <sz val="10"/>
        <rFont val="Times New Roman"/>
        <family val="1"/>
      </rPr>
      <t>Điều chỉnh thành:</t>
    </r>
  </si>
  <si>
    <r>
      <rPr>
        <b/>
        <i/>
        <sz val="10"/>
        <rFont val="Times New Roman"/>
        <family val="1"/>
      </rPr>
      <t>Bổ sung</t>
    </r>
    <r>
      <rPr>
        <i/>
        <sz val="10"/>
        <rFont val="Times New Roman"/>
        <family val="1"/>
      </rPr>
      <t>:</t>
    </r>
    <r>
      <rPr>
        <sz val="10"/>
        <rFont val="Times New Roman"/>
        <family val="1"/>
      </rPr>
      <t xml:space="preserve"> Vùng Quy hoạch cầu Nũi, thôn Tân Tiến</t>
    </r>
  </si>
  <si>
    <r>
      <rPr>
        <b/>
        <sz val="10"/>
        <rFont val="Times New Roman"/>
        <family val="1"/>
      </rPr>
      <t>Quốc lộ 15A</t>
    </r>
    <r>
      <rPr>
        <sz val="10"/>
        <rFont val="Times New Roman"/>
        <family val="1"/>
      </rPr>
      <t xml:space="preserve"> (tỉnh lộ 3 cũ): Từ giáp đất thành phố Hà Tĩnh đến hết đất xã Thạch Đài; </t>
    </r>
    <r>
      <rPr>
        <b/>
        <i/>
        <sz val="10"/>
        <rFont val="Times New Roman"/>
        <family val="1"/>
      </rPr>
      <t xml:space="preserve">Điều chỉnh thành: </t>
    </r>
    <r>
      <rPr>
        <sz val="10"/>
        <rFont val="Times New Roman"/>
        <family val="1"/>
      </rPr>
      <t xml:space="preserve">
</t>
    </r>
    <r>
      <rPr>
        <b/>
        <sz val="10"/>
        <rFont val="Times New Roman"/>
        <family val="1"/>
      </rPr>
      <t/>
    </r>
  </si>
  <si>
    <r>
      <rPr>
        <b/>
        <i/>
        <sz val="10"/>
        <rFont val="Times New Roman"/>
        <family val="1"/>
      </rPr>
      <t xml:space="preserve">Bỏ: </t>
    </r>
    <r>
      <rPr>
        <sz val="10"/>
        <rFont val="Times New Roman"/>
        <family val="1"/>
      </rPr>
      <t>Đoạn từ đất bà Thỉ đến đất ông Thìn khu vực bến xe</t>
    </r>
  </si>
  <si>
    <r>
      <rPr>
        <b/>
        <i/>
        <sz val="10"/>
        <rFont val="Times New Roman"/>
        <family val="1"/>
      </rPr>
      <t xml:space="preserve">Bỏ: </t>
    </r>
    <r>
      <rPr>
        <sz val="10"/>
        <rFont val="Times New Roman"/>
        <family val="1"/>
      </rPr>
      <t>Khu dân cư xứ Đồng Láng thôn Bắc Thượng</t>
    </r>
  </si>
  <si>
    <r>
      <t xml:space="preserve">Các lô đất: Từ nhà thờ họ Trương (xóm 2 Đông) đến hết đất anh Nguyễn Tất Thông xóm 2 Đông; </t>
    </r>
    <r>
      <rPr>
        <b/>
        <i/>
        <sz val="10"/>
        <rFont val="Times New Roman"/>
        <family val="1"/>
      </rPr>
      <t xml:space="preserve">Điều chỉnh thành: </t>
    </r>
  </si>
  <si>
    <r>
      <rPr>
        <b/>
        <i/>
        <sz val="10"/>
        <rFont val="Times New Roman"/>
        <family val="1"/>
      </rPr>
      <t>Bỏ</t>
    </r>
    <r>
      <rPr>
        <i/>
        <sz val="10"/>
        <rFont val="Times New Roman"/>
        <family val="1"/>
      </rPr>
      <t>:</t>
    </r>
    <r>
      <rPr>
        <sz val="10"/>
        <rFont val="Times New Roman"/>
        <family val="1"/>
      </rPr>
      <t xml:space="preserve"> Các vị trí còn lại</t>
    </r>
  </si>
  <si>
    <r>
      <rPr>
        <b/>
        <i/>
        <sz val="10"/>
        <rFont val="Times New Roman"/>
        <family val="1"/>
      </rPr>
      <t>Bỏ</t>
    </r>
    <r>
      <rPr>
        <i/>
        <sz val="10"/>
        <rFont val="Times New Roman"/>
        <family val="1"/>
      </rPr>
      <t>:</t>
    </r>
    <r>
      <rPr>
        <sz val="10"/>
        <rFont val="Times New Roman"/>
        <family val="1"/>
      </rPr>
      <t xml:space="preserve"> Khu dân cư sau bến xe mới thôn Bắc Thượng</t>
    </r>
  </si>
  <si>
    <r>
      <rPr>
        <b/>
        <i/>
        <sz val="10"/>
        <rFont val="Times New Roman"/>
        <family val="1"/>
      </rPr>
      <t xml:space="preserve">Bỏ: </t>
    </r>
    <r>
      <rPr>
        <b/>
        <sz val="10"/>
        <rFont val="Times New Roman"/>
        <family val="1"/>
      </rPr>
      <t>Thôn Liên Hương, Nam Bình, Liên Vinh, Bàu Láng (xóm 10 Tây cũ)</t>
    </r>
  </si>
  <si>
    <r>
      <rPr>
        <b/>
        <i/>
        <sz val="10"/>
        <rFont val="Times New Roman"/>
        <family val="1"/>
      </rPr>
      <t xml:space="preserve">Bỏ: </t>
    </r>
    <r>
      <rPr>
        <b/>
        <sz val="10"/>
        <rFont val="Times New Roman"/>
        <family val="1"/>
      </rPr>
      <t>Thôn Bàu Láng (xóm Láng cũ), Kỳ Phong, Thống Nhất</t>
    </r>
  </si>
  <si>
    <r>
      <rPr>
        <b/>
        <i/>
        <sz val="10"/>
        <rFont val="Times New Roman"/>
        <family val="1"/>
      </rPr>
      <t xml:space="preserve">Bỏ: </t>
    </r>
    <r>
      <rPr>
        <b/>
        <sz val="10"/>
        <rFont val="Times New Roman"/>
        <family val="1"/>
      </rPr>
      <t>Thôn Kỳ Sơn</t>
    </r>
  </si>
  <si>
    <r>
      <rPr>
        <b/>
        <i/>
        <sz val="10"/>
        <rFont val="Times New Roman"/>
        <family val="1"/>
      </rPr>
      <t>Bổ sung:</t>
    </r>
    <r>
      <rPr>
        <b/>
        <sz val="10"/>
        <rFont val="Times New Roman"/>
        <family val="1"/>
      </rPr>
      <t xml:space="preserve"> Thôn Liên Hương, Nam Bình, Liên Vinh, Bàu Láng, Kỳ Phong, Thống Nhất, Kỳ Sơn</t>
    </r>
  </si>
  <si>
    <r>
      <rPr>
        <b/>
        <i/>
        <sz val="10"/>
        <rFont val="Times New Roman"/>
        <family val="1"/>
      </rPr>
      <t>Bỏ:</t>
    </r>
    <r>
      <rPr>
        <b/>
        <sz val="10"/>
        <rFont val="Times New Roman"/>
        <family val="1"/>
      </rPr>
      <t xml:space="preserve"> Thôn Liên Hương, Nam Bình, Liên Minh, Bàu Láng (xóm 10 Tây cũ)</t>
    </r>
  </si>
  <si>
    <r>
      <rPr>
        <b/>
        <i/>
        <sz val="10"/>
        <rFont val="Times New Roman"/>
        <family val="1"/>
      </rPr>
      <t>Bỏ:</t>
    </r>
    <r>
      <rPr>
        <b/>
        <sz val="10"/>
        <rFont val="Times New Roman"/>
        <family val="1"/>
      </rPr>
      <t xml:space="preserve"> Thôn Bàu Láng (xóm Láng cũ), Kỳ Phong, Thống Nhất</t>
    </r>
  </si>
  <si>
    <r>
      <rPr>
        <b/>
        <i/>
        <sz val="10"/>
        <rFont val="Times New Roman"/>
        <family val="1"/>
      </rPr>
      <t>Bỏ:</t>
    </r>
    <r>
      <rPr>
        <b/>
        <sz val="10"/>
        <rFont val="Times New Roman"/>
        <family val="1"/>
      </rPr>
      <t xml:space="preserve"> Thôn Kỳ Sơn</t>
    </r>
  </si>
  <si>
    <r>
      <t xml:space="preserve">Đường từ Chợ Xép thôn Nam Thượng đi qua Nhà văn hóa thôn Liên Hương đến đường Đài Hương; </t>
    </r>
    <r>
      <rPr>
        <b/>
        <i/>
        <sz val="10"/>
        <rFont val="Times New Roman"/>
        <family val="1"/>
      </rPr>
      <t>Điều chỉnh thành:</t>
    </r>
  </si>
  <si>
    <r>
      <rPr>
        <b/>
        <i/>
        <sz val="10"/>
        <rFont val="Times New Roman"/>
        <family val="1"/>
      </rPr>
      <t xml:space="preserve">Bổ sung: </t>
    </r>
    <r>
      <rPr>
        <sz val="10"/>
        <rFont val="Times New Roman"/>
        <family val="1"/>
      </rPr>
      <t>Khu Quy hoạch hạ tầng đấu giá thuộc các thôn Bắc Thượng</t>
    </r>
  </si>
  <si>
    <r>
      <t xml:space="preserve">Quốc lộ 15A (Tỉnh lộ 3 cũ): </t>
    </r>
    <r>
      <rPr>
        <sz val="10"/>
        <rFont val="Times New Roman"/>
        <family val="1"/>
      </rPr>
      <t xml:space="preserve">Đoạn đi qua xã Thạch Lưu; </t>
    </r>
    <r>
      <rPr>
        <b/>
        <i/>
        <sz val="10"/>
        <rFont val="Times New Roman"/>
        <family val="1"/>
      </rPr>
      <t>Điều chỉnh thành:</t>
    </r>
  </si>
  <si>
    <r>
      <rPr>
        <b/>
        <i/>
        <sz val="10"/>
        <rFont val="Times New Roman"/>
        <family val="1"/>
      </rPr>
      <t xml:space="preserve">Điều chỉnh thành: </t>
    </r>
    <r>
      <rPr>
        <sz val="10"/>
        <rFont val="Times New Roman"/>
        <family val="1"/>
      </rPr>
      <t xml:space="preserve">
</t>
    </r>
  </si>
  <si>
    <r>
      <rPr>
        <b/>
        <i/>
        <sz val="10"/>
        <rFont val="Times New Roman"/>
        <family val="1"/>
      </rPr>
      <t>Bỏ:</t>
    </r>
    <r>
      <rPr>
        <i/>
        <sz val="10"/>
        <rFont val="Times New Roman"/>
        <family val="1"/>
      </rPr>
      <t xml:space="preserve"> </t>
    </r>
    <r>
      <rPr>
        <sz val="10"/>
        <rFont val="Times New Roman"/>
        <family val="1"/>
      </rPr>
      <t>Đường từ giáp dãy 1 Tỉnh lộ 3 đi vào trại Xuân Hà (tính chung cho 2 xã Thạch Vĩnh và xã Thạch Lưu)</t>
    </r>
  </si>
  <si>
    <r>
      <rPr>
        <b/>
        <sz val="10"/>
        <rFont val="Times New Roman"/>
        <family val="1"/>
      </rPr>
      <t>Tỉnh lộ 3 (QL1A)</t>
    </r>
    <r>
      <rPr>
        <sz val="10"/>
        <rFont val="Times New Roman"/>
        <family val="1"/>
      </rPr>
      <t xml:space="preserve">: Đoạn đi qua xã Bắc Sơn; </t>
    </r>
    <r>
      <rPr>
        <b/>
        <i/>
        <sz val="10"/>
        <rFont val="Times New Roman"/>
        <family val="1"/>
      </rPr>
      <t xml:space="preserve">Điều chỉnh thành: </t>
    </r>
  </si>
  <si>
    <r>
      <rPr>
        <b/>
        <sz val="10"/>
        <rFont val="Times New Roman"/>
        <family val="1"/>
      </rPr>
      <t>Tỉnh lộ 21</t>
    </r>
    <r>
      <rPr>
        <sz val="10"/>
        <rFont val="Times New Roman"/>
        <family val="1"/>
      </rPr>
      <t xml:space="preserve">: Đoạn qua xã Bắc Sơn; </t>
    </r>
    <r>
      <rPr>
        <b/>
        <i/>
        <sz val="10"/>
        <rFont val="Times New Roman"/>
        <family val="1"/>
      </rPr>
      <t xml:space="preserve">Điều chỉnh thành: </t>
    </r>
    <r>
      <rPr>
        <b/>
        <sz val="10"/>
        <rFont val="Times New Roman"/>
        <family val="1"/>
      </rPr>
      <t xml:space="preserve">
</t>
    </r>
  </si>
  <si>
    <r>
      <rPr>
        <b/>
        <i/>
        <sz val="10"/>
        <rFont val="Times New Roman"/>
        <family val="1"/>
      </rPr>
      <t>Bổ sung:</t>
    </r>
    <r>
      <rPr>
        <sz val="10"/>
        <rFont val="Times New Roman"/>
        <family val="1"/>
      </rPr>
      <t xml:space="preserve"> Đường gom Quy hoạch vùng Nhà Trao tuyến 1</t>
    </r>
  </si>
  <si>
    <r>
      <rPr>
        <b/>
        <i/>
        <sz val="10"/>
        <rFont val="Times New Roman"/>
        <family val="1"/>
      </rPr>
      <t>Bổ sung:</t>
    </r>
    <r>
      <rPr>
        <b/>
        <sz val="10"/>
        <rFont val="Times New Roman"/>
        <family val="1"/>
      </rPr>
      <t xml:space="preserve"> </t>
    </r>
    <r>
      <rPr>
        <sz val="10"/>
        <rFont val="Times New Roman"/>
        <family val="1"/>
      </rPr>
      <t>Tuyến 2, 3 Quy hoạch vùng Nhà Trao</t>
    </r>
  </si>
  <si>
    <r>
      <rPr>
        <b/>
        <i/>
        <sz val="10"/>
        <rFont val="Times New Roman"/>
        <family val="1"/>
      </rPr>
      <t>Bổ sung:</t>
    </r>
    <r>
      <rPr>
        <sz val="10"/>
        <rFont val="Times New Roman"/>
        <family val="1"/>
      </rPr>
      <t xml:space="preserve"> Tuyến 1, Quy hoạch vùng Lối Vại</t>
    </r>
  </si>
  <si>
    <r>
      <rPr>
        <b/>
        <i/>
        <sz val="10"/>
        <rFont val="Times New Roman"/>
        <family val="1"/>
      </rPr>
      <t>Bổ sung:</t>
    </r>
    <r>
      <rPr>
        <sz val="10"/>
        <rFont val="Times New Roman"/>
        <family val="1"/>
      </rPr>
      <t xml:space="preserve"> Tuyến 2, 3 Quy hoạch vùng Lối Vại</t>
    </r>
  </si>
  <si>
    <r>
      <rPr>
        <b/>
        <i/>
        <sz val="10"/>
        <rFont val="Times New Roman"/>
        <family val="1"/>
      </rPr>
      <t>Bổ sung:</t>
    </r>
    <r>
      <rPr>
        <b/>
        <sz val="10"/>
        <rFont val="Times New Roman"/>
        <family val="1"/>
      </rPr>
      <t xml:space="preserve"> </t>
    </r>
    <r>
      <rPr>
        <sz val="10"/>
        <rFont val="Times New Roman"/>
        <family val="1"/>
      </rPr>
      <t>Tuyến 4, 5 Quy hoạch vùng Lối Vại</t>
    </r>
  </si>
  <si>
    <r>
      <rPr>
        <b/>
        <i/>
        <sz val="10"/>
        <rFont val="Times New Roman"/>
        <family val="1"/>
      </rPr>
      <t>Bổ sung:</t>
    </r>
    <r>
      <rPr>
        <sz val="10"/>
        <rFont val="Times New Roman"/>
        <family val="1"/>
      </rPr>
      <t xml:space="preserve"> Tuyến nối ĐH 104 đi thôn Sơn Tiến (nhà ông Kỳ)</t>
    </r>
  </si>
  <si>
    <r>
      <rPr>
        <b/>
        <i/>
        <sz val="10"/>
        <rFont val="Times New Roman"/>
        <family val="1"/>
      </rPr>
      <t xml:space="preserve">Bổ sung: </t>
    </r>
    <r>
      <rPr>
        <sz val="10"/>
        <rFont val="Times New Roman"/>
        <family val="1"/>
      </rPr>
      <t>Đường chợ Rú đi Quốc lộ 15B</t>
    </r>
  </si>
  <si>
    <r>
      <rPr>
        <b/>
        <i/>
        <sz val="10"/>
        <rFont val="Times New Roman"/>
        <family val="1"/>
      </rPr>
      <t>Bổ sung</t>
    </r>
    <r>
      <rPr>
        <i/>
        <sz val="10"/>
        <rFont val="Times New Roman"/>
        <family val="1"/>
      </rPr>
      <t xml:space="preserve">: </t>
    </r>
    <r>
      <rPr>
        <sz val="10"/>
        <rFont val="Times New Roman"/>
        <family val="1"/>
      </rPr>
      <t>Tiếp đó đến ngõ ông Nguyễn Văn Quang (đường 23)</t>
    </r>
  </si>
  <si>
    <r>
      <t xml:space="preserve">Đường đi Nhà máy gạch Hương Phú: đoạn từ dãy 2 đường Quốc lộ 1A đến hết đất xã Việt Tiến.
</t>
    </r>
    <r>
      <rPr>
        <b/>
        <i/>
        <sz val="10"/>
        <rFont val="Times New Roman"/>
        <family val="1"/>
      </rPr>
      <t xml:space="preserve">Điều chỉnh thành: </t>
    </r>
  </si>
  <si>
    <r>
      <rPr>
        <b/>
        <i/>
        <sz val="10"/>
        <rFont val="Times New Roman"/>
        <family val="1"/>
      </rPr>
      <t>Bổ sung:</t>
    </r>
    <r>
      <rPr>
        <sz val="10"/>
        <rFont val="Times New Roman"/>
        <family val="1"/>
      </rPr>
      <t xml:space="preserve"> Khu quy hoạch vùng Nương Rọ, thôn Phúc Lộc</t>
    </r>
  </si>
  <si>
    <r>
      <t xml:space="preserve">Đường từ ngõ ông Điền đi đến ngõ Bà Ý; </t>
    </r>
    <r>
      <rPr>
        <b/>
        <i/>
        <sz val="10"/>
        <rFont val="Times New Roman"/>
        <family val="1"/>
      </rPr>
      <t>Điều chỉnh thành</t>
    </r>
  </si>
  <si>
    <r>
      <rPr>
        <b/>
        <i/>
        <sz val="10"/>
        <rFont val="Times New Roman"/>
        <family val="1"/>
      </rPr>
      <t>Bổ sung</t>
    </r>
    <r>
      <rPr>
        <i/>
        <sz val="10"/>
        <rFont val="Times New Roman"/>
        <family val="1"/>
      </rPr>
      <t>:</t>
    </r>
    <r>
      <rPr>
        <sz val="10"/>
        <rFont val="Times New Roman"/>
        <family val="1"/>
      </rPr>
      <t xml:space="preserve"> Khu dân cư đồng Nhà Máy</t>
    </r>
  </si>
  <si>
    <r>
      <rPr>
        <b/>
        <sz val="10"/>
        <rFont val="Times New Roman"/>
        <family val="1"/>
      </rPr>
      <t>Đường Tỉnh lộ 3:</t>
    </r>
    <r>
      <rPr>
        <sz val="10"/>
        <rFont val="Times New Roman"/>
        <family val="1"/>
      </rPr>
      <t xml:space="preserve"> Từ cầu Thạch Đồng đến hết đất xã Thạch Khê; </t>
    </r>
    <r>
      <rPr>
        <b/>
        <i/>
        <sz val="10"/>
        <rFont val="Times New Roman"/>
        <family val="1"/>
      </rPr>
      <t>Điều chỉnh thành:</t>
    </r>
  </si>
  <si>
    <r>
      <rPr>
        <b/>
        <i/>
        <sz val="10"/>
        <rFont val="Times New Roman"/>
        <family val="1"/>
      </rPr>
      <t>Bổ sung:</t>
    </r>
    <r>
      <rPr>
        <sz val="10"/>
        <rFont val="Times New Roman"/>
        <family val="1"/>
      </rPr>
      <t xml:space="preserve"> Riêng đoạn qua địa bàn thôn Đồng Giang</t>
    </r>
  </si>
  <si>
    <r>
      <rPr>
        <b/>
        <sz val="10"/>
        <rFont val="Times New Roman"/>
        <family val="1"/>
      </rPr>
      <t>Đường Kênh N9:</t>
    </r>
    <r>
      <rPr>
        <sz val="10"/>
        <rFont val="Times New Roman"/>
        <family val="1"/>
      </rPr>
      <t xml:space="preserve"> Từ giáp dãy 1 Tỉnh lộ 3 đến hết xã Thạch Khê (giáp Thạch Lạc); </t>
    </r>
    <r>
      <rPr>
        <b/>
        <i/>
        <sz val="10"/>
        <rFont val="Times New Roman"/>
        <family val="1"/>
      </rPr>
      <t xml:space="preserve">Điều chỉnh thành: </t>
    </r>
  </si>
  <si>
    <r>
      <rPr>
        <b/>
        <sz val="10"/>
        <rFont val="Times New Roman"/>
        <family val="1"/>
      </rPr>
      <t>Đường Kênh N9</t>
    </r>
    <r>
      <rPr>
        <sz val="10"/>
        <rFont val="Times New Roman"/>
        <family val="1"/>
      </rPr>
      <t>: Từ giáp dãy 1 ĐT 550 đến hết xã Thạch Khê (giáp Thạch Lạc)</t>
    </r>
    <r>
      <rPr>
        <b/>
        <i/>
        <sz val="10"/>
        <rFont val="Times New Roman"/>
        <family val="1"/>
      </rPr>
      <t xml:space="preserve"> </t>
    </r>
  </si>
  <si>
    <r>
      <t xml:space="preserve">Từ giáp dãy 1 Tỉnh lộ 3 đến hết đất xã Thạch Khê (giáp Thạch Đỉnh); </t>
    </r>
    <r>
      <rPr>
        <b/>
        <i/>
        <sz val="10"/>
        <rFont val="Times New Roman"/>
        <family val="1"/>
      </rPr>
      <t>Điều chỉnh thành:</t>
    </r>
  </si>
  <si>
    <r>
      <t xml:space="preserve">Đường từ dãy 3 Tỉnh lộ 3 (hồi ông Diệm) đến khe Bắc; </t>
    </r>
    <r>
      <rPr>
        <b/>
        <i/>
        <sz val="10"/>
        <rFont val="Times New Roman"/>
        <family val="1"/>
      </rPr>
      <t>Điều chỉnh thành:</t>
    </r>
  </si>
  <si>
    <r>
      <t xml:space="preserve">Đường từ Cầu Lén (Tỉnh lộ 3) đến kênh N9 thôn Tân Hương; </t>
    </r>
    <r>
      <rPr>
        <b/>
        <i/>
        <sz val="10"/>
        <rFont val="Times New Roman"/>
        <family val="1"/>
      </rPr>
      <t>Điều chỉnh thành:</t>
    </r>
  </si>
  <si>
    <r>
      <t>Đường từ giáp dãy 3 Tỉnh lộ 3 đến hết đất Đài Tưởng niệm;</t>
    </r>
    <r>
      <rPr>
        <b/>
        <sz val="10"/>
        <rFont val="Times New Roman"/>
        <family val="1"/>
      </rPr>
      <t xml:space="preserve"> </t>
    </r>
    <r>
      <rPr>
        <b/>
        <i/>
        <sz val="10"/>
        <rFont val="Times New Roman"/>
        <family val="1"/>
      </rPr>
      <t>Điều chỉnh thành:</t>
    </r>
  </si>
  <si>
    <r>
      <t>Đường từ Kênh N9 đi thôn Long Giang qua ngõ anh Đề đến Tỉnh lộ 3;</t>
    </r>
    <r>
      <rPr>
        <b/>
        <i/>
        <sz val="10"/>
        <rFont val="Times New Roman"/>
        <family val="1"/>
      </rPr>
      <t xml:space="preserve"> Điều chỉnh thành:</t>
    </r>
  </si>
  <si>
    <r>
      <t xml:space="preserve">Đường đê ngăn mặn từ Tỉnh lộ 3 đi Thạch Đỉnh (đoạn qua xã Thạch Khê); </t>
    </r>
    <r>
      <rPr>
        <b/>
        <i/>
        <sz val="10"/>
        <rFont val="Times New Roman"/>
        <family val="1"/>
      </rPr>
      <t>Điều chỉnh thành:</t>
    </r>
  </si>
  <si>
    <r>
      <rPr>
        <b/>
        <i/>
        <sz val="10"/>
        <rFont val="Times New Roman"/>
        <family val="1"/>
      </rPr>
      <t>Bỏ:</t>
    </r>
    <r>
      <rPr>
        <sz val="10"/>
        <rFont val="Times New Roman"/>
        <family val="1"/>
      </rPr>
      <t xml:space="preserve"> Đoạn từ giáp đường Quốc lộ 15B đến giáp kênh N9 (Dãy 2 - Tỉnh lộ 3)</t>
    </r>
  </si>
  <si>
    <r>
      <rPr>
        <b/>
        <i/>
        <sz val="10"/>
        <rFont val="Times New Roman"/>
        <family val="1"/>
      </rPr>
      <t>Bổ sung</t>
    </r>
    <r>
      <rPr>
        <i/>
        <sz val="10"/>
        <rFont val="Times New Roman"/>
        <family val="1"/>
      </rPr>
      <t xml:space="preserve">: </t>
    </r>
    <r>
      <rPr>
        <sz val="10"/>
        <rFont val="Times New Roman"/>
        <family val="1"/>
      </rPr>
      <t>Đường dãy 2 quy hoạch vùng dân cư đường ĐT 550</t>
    </r>
  </si>
  <si>
    <r>
      <rPr>
        <b/>
        <sz val="10"/>
        <rFont val="Times New Roman"/>
        <family val="1"/>
      </rPr>
      <t>Tỉnh lộ 27:</t>
    </r>
    <r>
      <rPr>
        <sz val="10"/>
        <rFont val="Times New Roman"/>
        <family val="1"/>
      </rPr>
      <t xml:space="preserve"> Từ cầu Đò Hà (đường mới) đến qua đường vào UBND xã Tượng Sơn 400m;</t>
    </r>
    <r>
      <rPr>
        <b/>
        <i/>
        <sz val="10"/>
        <rFont val="Times New Roman"/>
        <family val="1"/>
      </rPr>
      <t xml:space="preserve"> Điều chỉnh thành:</t>
    </r>
  </si>
  <si>
    <r>
      <t xml:space="preserve">Đường từ giáp dãy 1 Tỉnh lộ 27 đi xã Thạch Lạc (cầu Đò Bang); </t>
    </r>
    <r>
      <rPr>
        <b/>
        <i/>
        <sz val="10"/>
        <rFont val="Times New Roman"/>
        <family val="1"/>
      </rPr>
      <t>Điều chỉnh thành:</t>
    </r>
  </si>
  <si>
    <r>
      <t>Đường vào trung tâm UBND xã nối từ dãy 2 Tỉnh lộ 27 đến giáp đất Trường Tiểu học;</t>
    </r>
    <r>
      <rPr>
        <b/>
        <i/>
        <sz val="10"/>
        <rFont val="Times New Roman"/>
        <family val="1"/>
      </rPr>
      <t xml:space="preserve"> Điều chỉnh thành:</t>
    </r>
  </si>
  <si>
    <r>
      <t xml:space="preserve">Đường nối từ dãy 2 Tỉnh lộ 27 đến trạm bơm Hoàng Hà xóm Nam Giang; </t>
    </r>
    <r>
      <rPr>
        <b/>
        <i/>
        <sz val="10"/>
        <rFont val="Times New Roman"/>
        <family val="1"/>
      </rPr>
      <t>Điều chỉnh thành:</t>
    </r>
  </si>
  <si>
    <r>
      <t xml:space="preserve">Đường nối từ dãy 2 Tỉnh lộ 27 đến đất nhà thờ xứ Hòa Thắng; </t>
    </r>
    <r>
      <rPr>
        <b/>
        <i/>
        <sz val="10"/>
        <rFont val="Times New Roman"/>
        <family val="1"/>
      </rPr>
      <t>Điều chỉnh thành:</t>
    </r>
  </si>
  <si>
    <r>
      <t xml:space="preserve">Đường từ tiếp giáp đất anh Hội xóm Bắc Bình (dãy 2 Tỉnh lộ 27) đến hết đất ông Lý xóm Bắc Bình; </t>
    </r>
    <r>
      <rPr>
        <b/>
        <i/>
        <sz val="10"/>
        <rFont val="Times New Roman"/>
        <family val="1"/>
      </rPr>
      <t>Điều chỉnh thành:</t>
    </r>
  </si>
  <si>
    <r>
      <t>Đường từ tiếp giáp đất anh Hiền xóm Sâm Lộc qua trường Mầm Non qua UBND xã nối đường 7.8.9;</t>
    </r>
    <r>
      <rPr>
        <b/>
        <i/>
        <sz val="10"/>
        <rFont val="Times New Roman"/>
        <family val="1"/>
      </rPr>
      <t xml:space="preserve"> Điều chỉnh thành:</t>
    </r>
  </si>
  <si>
    <r>
      <t xml:space="preserve">Đường trạm điện từ dãy 3 Tỉnh lộ 27 đến hết đất ông Chung xóm Hà Thanh; </t>
    </r>
    <r>
      <rPr>
        <b/>
        <i/>
        <sz val="10"/>
        <rFont val="Times New Roman"/>
        <family val="1"/>
      </rPr>
      <t>Điều chỉnh thành:</t>
    </r>
  </si>
  <si>
    <r>
      <t>Đường 7. 8. 9 nối từ dãy 3 Tỉnh lộ 27 đến hết đất ông Phấn xóm Thượng Phú;</t>
    </r>
    <r>
      <rPr>
        <b/>
        <i/>
        <sz val="10"/>
        <rFont val="Times New Roman"/>
        <family val="1"/>
      </rPr>
      <t xml:space="preserve"> Điều chỉnh thành:</t>
    </r>
  </si>
  <si>
    <r>
      <rPr>
        <b/>
        <i/>
        <sz val="10"/>
        <rFont val="Times New Roman"/>
        <family val="1"/>
      </rPr>
      <t>Bổ sung:</t>
    </r>
    <r>
      <rPr>
        <sz val="10"/>
        <rFont val="Times New Roman"/>
        <family val="1"/>
      </rPr>
      <t xml:space="preserve"> Đường Tỉnh lộ 27 cũ ,thôn Bắc Bình</t>
    </r>
  </si>
  <si>
    <r>
      <rPr>
        <b/>
        <i/>
        <sz val="10"/>
        <rFont val="Times New Roman"/>
        <family val="1"/>
      </rPr>
      <t xml:space="preserve">Bổ sung: </t>
    </r>
    <r>
      <rPr>
        <sz val="10"/>
        <rFont val="Times New Roman"/>
        <family val="1"/>
      </rPr>
      <t>Đường từ dãy 2 ĐH 103 qua cổng làng thôn Phú Sơn, qua hội quán thôn Phú Sơn đến dãy 2 đường Tượng Lạc</t>
    </r>
  </si>
  <si>
    <r>
      <rPr>
        <b/>
        <i/>
        <sz val="10"/>
        <rFont val="Times New Roman"/>
        <family val="1"/>
      </rPr>
      <t>Bổ sung:</t>
    </r>
    <r>
      <rPr>
        <sz val="10"/>
        <rFont val="Times New Roman"/>
        <family val="1"/>
      </rPr>
      <t xml:space="preserve"> Đường từ đường 7. 8. 9 (đất ông Trần Văn Thế) qua ông Hoàng Trọng Toàn, qua hội quán thôn Thượng Phú đến Thạch Thắng.</t>
    </r>
  </si>
  <si>
    <r>
      <rPr>
        <b/>
        <i/>
        <sz val="10"/>
        <rFont val="Times New Roman"/>
        <family val="1"/>
      </rPr>
      <t xml:space="preserve">Bổ sung: </t>
    </r>
    <r>
      <rPr>
        <sz val="10"/>
        <rFont val="Times New Roman"/>
        <family val="1"/>
      </rPr>
      <t>Đường từ đất ông Hoàng Thanh Vịnh (thôn Hà Thanh) đến đất Nguyễn Văn Hùng (thôn Sâm Lộc)</t>
    </r>
  </si>
  <si>
    <r>
      <t xml:space="preserve">Tỉnh lộ 27; </t>
    </r>
    <r>
      <rPr>
        <b/>
        <i/>
        <sz val="10"/>
        <rFont val="Times New Roman"/>
        <family val="1"/>
      </rPr>
      <t>Điều chỉnh thành:</t>
    </r>
  </si>
  <si>
    <r>
      <t xml:space="preserve">Đoạn từ giáp dãy 1 Tỉnh lộ 27 đi đến kênh N7; </t>
    </r>
    <r>
      <rPr>
        <b/>
        <i/>
        <sz val="10"/>
        <rFont val="Times New Roman"/>
        <family val="1"/>
      </rPr>
      <t>Điều chỉnh thành:</t>
    </r>
  </si>
  <si>
    <t>Đường từ giáp dãy 1 ĐH 103 đi đến kênh N7.</t>
  </si>
  <si>
    <r>
      <t xml:space="preserve">Đường từ giáp dãy 2 Tỉnh lộ 27 đi qua nhà thờ họ Hòa Lạc đến ngã 3 đất anh Kỳ thôn Hòa Lạc; </t>
    </r>
    <r>
      <rPr>
        <b/>
        <i/>
        <sz val="10"/>
        <rFont val="Times New Roman"/>
        <family val="1"/>
      </rPr>
      <t>Điều chỉnh thành:</t>
    </r>
  </si>
  <si>
    <t>Đường từ giáp dãy 2 ĐH 103 đi qua nhà thờ họ Hòa Lạc đến ngã 3 đất anh Kỳ thôn Hòa Lạc</t>
  </si>
  <si>
    <r>
      <t>Đường từ cổng chào xóm Hòa Yên (dãy 2 Tỉnh lộ 27) qua trường Thắng Tượng đến đường vào UBND xã;</t>
    </r>
    <r>
      <rPr>
        <b/>
        <i/>
        <sz val="10"/>
        <rFont val="Times New Roman"/>
        <family val="1"/>
      </rPr>
      <t xml:space="preserve"> Điều chỉnh thành:</t>
    </r>
  </si>
  <si>
    <r>
      <t>Đường nối từ trục xã đi qua xóm 1 xóm 2 đến hội quán xóm Đông Quý Lý;</t>
    </r>
    <r>
      <rPr>
        <i/>
        <sz val="10"/>
        <rFont val="Times New Roman"/>
        <family val="1"/>
      </rPr>
      <t xml:space="preserve"> </t>
    </r>
    <r>
      <rPr>
        <b/>
        <i/>
        <sz val="10"/>
        <rFont val="Times New Roman"/>
        <family val="1"/>
      </rPr>
      <t xml:space="preserve">Điều chỉnh thành: </t>
    </r>
  </si>
  <si>
    <r>
      <rPr>
        <b/>
        <i/>
        <sz val="10"/>
        <rFont val="Times New Roman"/>
        <family val="1"/>
      </rPr>
      <t>Bổ sung:</t>
    </r>
    <r>
      <rPr>
        <sz val="10"/>
        <rFont val="Times New Roman"/>
        <family val="1"/>
      </rPr>
      <t xml:space="preserve"> Đường từ ngã tư nhà văn hoá thôn Cao Thắng đi xã Tượng Sơn</t>
    </r>
  </si>
  <si>
    <r>
      <rPr>
        <b/>
        <i/>
        <sz val="10"/>
        <rFont val="Times New Roman"/>
        <family val="1"/>
      </rPr>
      <t>Bổ sung</t>
    </r>
    <r>
      <rPr>
        <i/>
        <sz val="10"/>
        <rFont val="Times New Roman"/>
        <family val="1"/>
      </rPr>
      <t>:</t>
    </r>
    <r>
      <rPr>
        <sz val="10"/>
        <rFont val="Times New Roman"/>
        <family val="1"/>
      </rPr>
      <t xml:space="preserve"> Đường từ ngõ anh Định đến giáp đất xã Tượng Sơn</t>
    </r>
  </si>
  <si>
    <r>
      <rPr>
        <b/>
        <i/>
        <sz val="10"/>
        <rFont val="Times New Roman"/>
        <family val="1"/>
      </rPr>
      <t>Bổ sung:</t>
    </r>
    <r>
      <rPr>
        <b/>
        <sz val="10"/>
        <rFont val="Times New Roman"/>
        <family val="1"/>
      </rPr>
      <t xml:space="preserve"> </t>
    </r>
    <r>
      <rPr>
        <sz val="10"/>
        <rFont val="Times New Roman"/>
        <family val="1"/>
      </rPr>
      <t>Đường từ ngã tư nhà văn hoá thôn Cao Thắng đi nhà anh Sửu thôn Nam Thắng</t>
    </r>
  </si>
  <si>
    <r>
      <rPr>
        <b/>
        <i/>
        <sz val="10"/>
        <rFont val="Times New Roman"/>
        <family val="1"/>
      </rPr>
      <t>Bổ sung</t>
    </r>
    <r>
      <rPr>
        <i/>
        <sz val="10"/>
        <rFont val="Times New Roman"/>
        <family val="1"/>
      </rPr>
      <t xml:space="preserve">: </t>
    </r>
    <r>
      <rPr>
        <sz val="10"/>
        <rFont val="Times New Roman"/>
        <family val="1"/>
      </rPr>
      <t>Đường từ giáp ĐH 103 thôn Hoà Bình đến ngã ba nhà văn hoá thôn Trung Phú (đi qua bến trại)</t>
    </r>
  </si>
  <si>
    <r>
      <rPr>
        <b/>
        <sz val="10"/>
        <rFont val="Times New Roman"/>
        <family val="1"/>
      </rPr>
      <t>Tỉnh lộ 27:</t>
    </r>
    <r>
      <rPr>
        <sz val="10"/>
        <rFont val="Times New Roman"/>
        <family val="1"/>
      </rPr>
      <t xml:space="preserve"> Đoạn từ giáp xã Thạch Thắng qua chợ Đạo đi ra biển 150m;</t>
    </r>
    <r>
      <rPr>
        <b/>
        <i/>
        <sz val="10"/>
        <rFont val="Times New Roman"/>
        <family val="1"/>
      </rPr>
      <t xml:space="preserve"> Điều chỉnh thành:</t>
    </r>
  </si>
  <si>
    <r>
      <t xml:space="preserve">Đường Thạch Văn đi Trung Hội đoạn từ Tỉnh lộ 27 đến giáp đất anh Sơn xóm Liên Quý; </t>
    </r>
    <r>
      <rPr>
        <b/>
        <i/>
        <sz val="10"/>
        <rFont val="Times New Roman"/>
        <family val="1"/>
      </rPr>
      <t>Điều chỉnh thành:</t>
    </r>
  </si>
  <si>
    <r>
      <t xml:space="preserve">Đường nối Tỉnh lộ 27 đi Thạch Hội: đoạn từ đất ông Tạo xóm Khánh Yên đến giáp đất xã Thạch Hội; </t>
    </r>
    <r>
      <rPr>
        <b/>
        <i/>
        <sz val="10"/>
        <rFont val="Times New Roman"/>
        <family val="1"/>
      </rPr>
      <t>Điều chỉnh thành:</t>
    </r>
  </si>
  <si>
    <r>
      <t xml:space="preserve">Đường xóm Bắc Văn đi Đông Châu: đoạn từ đất ông Hồng Bắc Văn đi ra biển; </t>
    </r>
    <r>
      <rPr>
        <b/>
        <i/>
        <sz val="10"/>
        <rFont val="Times New Roman"/>
        <family val="1"/>
      </rPr>
      <t>Điều chỉnh thành:</t>
    </r>
  </si>
  <si>
    <r>
      <t xml:space="preserve">Đường nối tỉnh lộ 27 đi Thạch Hội: đoạn từ từ ông Tứ xóm Bắc Văn đi Thạch Hội; </t>
    </r>
    <r>
      <rPr>
        <b/>
        <i/>
        <sz val="10"/>
        <rFont val="Times New Roman"/>
        <family val="1"/>
      </rPr>
      <t>Điều chỉnh thành:</t>
    </r>
  </si>
  <si>
    <r>
      <rPr>
        <b/>
        <i/>
        <sz val="10"/>
        <rFont val="Times New Roman"/>
        <family val="1"/>
      </rPr>
      <t>Bỏ:</t>
    </r>
    <r>
      <rPr>
        <sz val="10"/>
        <rFont val="Times New Roman"/>
        <family val="1"/>
      </rPr>
      <t xml:space="preserve"> Đường Tỉnh lộ 27 cũ đoạn từ đường 19/5 đến giáp bờ biển Đông</t>
    </r>
  </si>
  <si>
    <r>
      <rPr>
        <b/>
        <i/>
        <sz val="10"/>
        <rFont val="Times New Roman"/>
        <family val="1"/>
      </rPr>
      <t>Bổ sung:</t>
    </r>
    <r>
      <rPr>
        <sz val="10"/>
        <rFont val="Times New Roman"/>
        <family val="1"/>
      </rPr>
      <t xml:space="preserve"> Đường đấu nối QL15B đi qua nhà ông Nhạc đến tiếp giáp bờ biển</t>
    </r>
  </si>
  <si>
    <r>
      <rPr>
        <b/>
        <i/>
        <sz val="10"/>
        <rFont val="Times New Roman"/>
        <family val="1"/>
      </rPr>
      <t>Bổ sung:</t>
    </r>
    <r>
      <rPr>
        <sz val="10"/>
        <rFont val="Times New Roman"/>
        <family val="1"/>
      </rPr>
      <t xml:space="preserve"> Đoạn đấu nối QL15B đến ông Trần Văn Vinh, thôn Tân Văn</t>
    </r>
  </si>
  <si>
    <r>
      <t xml:space="preserve">Đường trục xã từ giáp dãy 3 Tỉnh lộ 27 đi qua trung tâm xã qua Tỉnh lộ 19/5 đến Hội quán thôn Đại Tiến; </t>
    </r>
    <r>
      <rPr>
        <b/>
        <i/>
        <sz val="10"/>
        <rFont val="Times New Roman"/>
        <family val="1"/>
      </rPr>
      <t>Điều chỉnh thành:</t>
    </r>
  </si>
  <si>
    <r>
      <rPr>
        <b/>
        <i/>
        <sz val="10"/>
        <rFont val="Times New Roman"/>
        <family val="1"/>
      </rPr>
      <t>Bỏ:</t>
    </r>
    <r>
      <rPr>
        <sz val="10"/>
        <rFont val="Times New Roman"/>
        <family val="1"/>
      </rPr>
      <t xml:space="preserve"> Đường trục từ Hội quán thôn Đại Tiến đến bãi biển Đại Tiến</t>
    </r>
  </si>
  <si>
    <r>
      <t xml:space="preserve">Đường ven biển Thạch Khê đi Vũng Áng (Quốc lộ 15B): Từ giáp tuyến 1 đường Tỉnh lộ 3 (Tỉnh lộ 26 cũ) đến hết xã Thạch Lạc; </t>
    </r>
    <r>
      <rPr>
        <b/>
        <i/>
        <sz val="10"/>
        <rFont val="Times New Roman"/>
        <family val="1"/>
      </rPr>
      <t>Điều chỉnh thành:</t>
    </r>
  </si>
  <si>
    <r>
      <t xml:space="preserve">Đường trục xã từ cầu Đò Bang đi đến Kênh N9; </t>
    </r>
    <r>
      <rPr>
        <b/>
        <i/>
        <sz val="10"/>
        <rFont val="Times New Roman"/>
        <family val="1"/>
      </rPr>
      <t>Điều chỉnh thành:</t>
    </r>
  </si>
  <si>
    <r>
      <t>Đoạn từ Quốc lộ 15B (đất chị Hà Tuệ thôn Thanh Sơn) đến hết trụ sở UBND xã;</t>
    </r>
    <r>
      <rPr>
        <b/>
        <sz val="10"/>
        <rFont val="Times New Roman"/>
        <family val="1"/>
      </rPr>
      <t xml:space="preserve"> </t>
    </r>
    <r>
      <rPr>
        <b/>
        <i/>
        <sz val="10"/>
        <rFont val="Times New Roman"/>
        <family val="1"/>
      </rPr>
      <t>Điều chỉnh thành:</t>
    </r>
  </si>
  <si>
    <r>
      <t xml:space="preserve">Tiếp đó đến giáp dãy 1 đường 19/5; </t>
    </r>
    <r>
      <rPr>
        <b/>
        <i/>
        <sz val="10"/>
        <rFont val="Times New Roman"/>
        <family val="1"/>
      </rPr>
      <t>Điều chỉnh thành:</t>
    </r>
  </si>
  <si>
    <r>
      <t>Đường từ kênh N9 (đường 26/3) đến cuối xóm Vĩnh Thịnh (Đường 26/3);</t>
    </r>
    <r>
      <rPr>
        <b/>
        <sz val="10"/>
        <rFont val="Times New Roman"/>
        <family val="1"/>
      </rPr>
      <t xml:space="preserve"> </t>
    </r>
    <r>
      <rPr>
        <b/>
        <i/>
        <sz val="10"/>
        <rFont val="Times New Roman"/>
        <family val="1"/>
      </rPr>
      <t>Điều chỉnh thành:</t>
    </r>
  </si>
  <si>
    <r>
      <t xml:space="preserve">Đường từ Nhà thờ họ Nguyễn Sỹ (Xóm 8) đến ngõ bà Hồng Phú; </t>
    </r>
    <r>
      <rPr>
        <b/>
        <i/>
        <sz val="10"/>
        <rFont val="Times New Roman"/>
        <family val="1"/>
      </rPr>
      <t>Điều chỉnh thành:</t>
    </r>
  </si>
  <si>
    <r>
      <rPr>
        <b/>
        <i/>
        <sz val="10"/>
        <rFont val="Times New Roman"/>
        <family val="1"/>
      </rPr>
      <t>Bỏ:</t>
    </r>
    <r>
      <rPr>
        <sz val="10"/>
        <rFont val="Times New Roman"/>
        <family val="1"/>
      </rPr>
      <t xml:space="preserve"> Tiếp đó đến giáp đường 3/2 (Cống Nghẻo)</t>
    </r>
  </si>
  <si>
    <r>
      <t>Đường từ Cống ông Quỵ (góc vườn phía Tây) đến Cổng chào xóm 7;</t>
    </r>
    <r>
      <rPr>
        <b/>
        <sz val="10"/>
        <rFont val="Times New Roman"/>
        <family val="1"/>
      </rPr>
      <t xml:space="preserve"> </t>
    </r>
    <r>
      <rPr>
        <b/>
        <i/>
        <sz val="10"/>
        <rFont val="Times New Roman"/>
        <family val="1"/>
      </rPr>
      <t>Điều chỉnh thành</t>
    </r>
  </si>
  <si>
    <r>
      <t>Đường từ ngã tư đất ông Thăng Thiệu đến hết hội quán thôn Hòa Lạc (đường 26/3);</t>
    </r>
    <r>
      <rPr>
        <b/>
        <sz val="10"/>
        <rFont val="Times New Roman"/>
        <family val="1"/>
      </rPr>
      <t xml:space="preserve"> </t>
    </r>
    <r>
      <rPr>
        <b/>
        <i/>
        <sz val="10"/>
        <rFont val="Times New Roman"/>
        <family val="1"/>
      </rPr>
      <t>Điều chỉnh thành:</t>
    </r>
  </si>
  <si>
    <r>
      <rPr>
        <b/>
        <i/>
        <sz val="10"/>
        <rFont val="Times New Roman"/>
        <family val="1"/>
      </rPr>
      <t>Bổ sung:</t>
    </r>
    <r>
      <rPr>
        <i/>
        <sz val="10"/>
        <rFont val="Times New Roman"/>
        <family val="1"/>
      </rPr>
      <t xml:space="preserve"> </t>
    </r>
    <r>
      <rPr>
        <sz val="10"/>
        <rFont val="Times New Roman"/>
        <family val="1"/>
      </rPr>
      <t>Từ vườn Bùi Hồng đến nhà văn hóa thôn Thanh Quang</t>
    </r>
  </si>
  <si>
    <r>
      <t xml:space="preserve">Đường từ đầu xóm Bắc Phố đi qua trụ sở UBND xã đi ra biển (xóm Hội Tiến); </t>
    </r>
    <r>
      <rPr>
        <b/>
        <i/>
        <sz val="10"/>
        <rFont val="Times New Roman"/>
        <family val="1"/>
      </rPr>
      <t>Điều chỉnh thành:</t>
    </r>
  </si>
  <si>
    <r>
      <rPr>
        <b/>
        <i/>
        <sz val="10"/>
        <rFont val="Times New Roman"/>
        <family val="1"/>
      </rPr>
      <t>Bổ sung:</t>
    </r>
    <r>
      <rPr>
        <sz val="10"/>
        <rFont val="Times New Roman"/>
        <family val="1"/>
      </rPr>
      <t xml:space="preserve"> Đường từ nhà anh Nga Thiện thôn Liên Quý đi qua Động Thánh đến xã Yên Hòa</t>
    </r>
  </si>
  <si>
    <r>
      <rPr>
        <b/>
        <i/>
        <sz val="10"/>
        <rFont val="Times New Roman"/>
        <family val="1"/>
      </rPr>
      <t>Bổ sung:</t>
    </r>
    <r>
      <rPr>
        <sz val="10"/>
        <rFont val="Times New Roman"/>
        <family val="1"/>
      </rPr>
      <t xml:space="preserve"> Đường từ nhà anh Sơn Hương thôn Liên Quý đi xã Thạch Văn</t>
    </r>
  </si>
  <si>
    <r>
      <rPr>
        <b/>
        <i/>
        <sz val="10"/>
        <rFont val="Times New Roman"/>
        <family val="1"/>
      </rPr>
      <t>Bổ sung:</t>
    </r>
    <r>
      <rPr>
        <sz val="10"/>
        <rFont val="Times New Roman"/>
        <family val="1"/>
      </rPr>
      <t xml:space="preserve"> Đường từ xã Thạch Văn đi qua Hội Quán thôn Hội Tiến đến xã Yên Hoà</t>
    </r>
  </si>
  <si>
    <r>
      <rPr>
        <b/>
        <i/>
        <sz val="10"/>
        <rFont val="Times New Roman"/>
        <family val="1"/>
      </rPr>
      <t>Bổ sung:</t>
    </r>
    <r>
      <rPr>
        <sz val="10"/>
        <rFont val="Times New Roman"/>
        <family val="1"/>
      </rPr>
      <t xml:space="preserve"> Đường từ ngã 5 thôn Liên Quý đi ra biển Hội Tiến</t>
    </r>
  </si>
  <si>
    <r>
      <t xml:space="preserve">Tỉnh lộ 3 </t>
    </r>
    <r>
      <rPr>
        <sz val="10"/>
        <rFont val="Times New Roman"/>
        <family val="1"/>
      </rPr>
      <t xml:space="preserve">(tỉnh lộ 26 cũ): Từ tiếp giáp xã Thạch Khê đến hết bãi tắm A; </t>
    </r>
    <r>
      <rPr>
        <b/>
        <i/>
        <sz val="10"/>
        <rFont val="Times New Roman"/>
        <family val="1"/>
      </rPr>
      <t>Điều chỉnh thành:</t>
    </r>
  </si>
  <si>
    <r>
      <rPr>
        <b/>
        <i/>
        <sz val="10"/>
        <rFont val="Times New Roman"/>
        <family val="1"/>
      </rPr>
      <t>Bỏ</t>
    </r>
    <r>
      <rPr>
        <sz val="10"/>
        <rFont val="Times New Roman"/>
        <family val="1"/>
      </rPr>
      <t>: Đường Từ xóm Bắc Hải đi xã Thạch Bàn (trừ dãy 1 đường Thạch Hải - Lê Khôi)</t>
    </r>
  </si>
  <si>
    <r>
      <rPr>
        <b/>
        <i/>
        <sz val="10"/>
        <rFont val="Times New Roman"/>
        <family val="1"/>
      </rPr>
      <t>Bỏ</t>
    </r>
    <r>
      <rPr>
        <sz val="10"/>
        <rFont val="Times New Roman"/>
        <family val="1"/>
      </rPr>
      <t>: Đường trục thôn Liên Hải</t>
    </r>
  </si>
  <si>
    <r>
      <rPr>
        <b/>
        <i/>
        <sz val="10"/>
        <rFont val="Times New Roman"/>
        <family val="1"/>
      </rPr>
      <t>Bổ sung:</t>
    </r>
    <r>
      <rPr>
        <sz val="10"/>
        <rFont val="Times New Roman"/>
        <family val="1"/>
      </rPr>
      <t xml:space="preserve"> Khu quy hoạch Nam Cầu Nga</t>
    </r>
  </si>
  <si>
    <r>
      <rPr>
        <b/>
        <i/>
        <sz val="10"/>
        <rFont val="Times New Roman"/>
        <family val="1"/>
      </rPr>
      <t>Bổ sung:</t>
    </r>
    <r>
      <rPr>
        <b/>
        <sz val="10"/>
        <rFont val="Times New Roman"/>
        <family val="1"/>
      </rPr>
      <t xml:space="preserve"> </t>
    </r>
    <r>
      <rPr>
        <sz val="10"/>
        <rFont val="Times New Roman"/>
        <family val="1"/>
      </rPr>
      <t>Khu quy hoạch vùng Hạ Lầm</t>
    </r>
  </si>
  <si>
    <r>
      <rPr>
        <b/>
        <i/>
        <sz val="10"/>
        <rFont val="Times New Roman"/>
        <family val="1"/>
      </rPr>
      <t>Bổ sung:</t>
    </r>
    <r>
      <rPr>
        <sz val="10"/>
        <rFont val="Times New Roman"/>
        <family val="1"/>
      </rPr>
      <t xml:space="preserve"> Đoạn từ nhà bà Hoa Long thôn Đan Trung đi ngã Ba Giang</t>
    </r>
  </si>
  <si>
    <r>
      <rPr>
        <b/>
        <i/>
        <sz val="10"/>
        <rFont val="Times New Roman"/>
        <family val="1"/>
      </rPr>
      <t>Bổ sung:</t>
    </r>
    <r>
      <rPr>
        <i/>
        <sz val="10"/>
        <rFont val="Times New Roman"/>
        <family val="1"/>
      </rPr>
      <t xml:space="preserve"> </t>
    </r>
    <r>
      <rPr>
        <sz val="10"/>
        <rFont val="Times New Roman"/>
        <family val="1"/>
      </rPr>
      <t>Khu quy hoạch vùng Nụ Nàng</t>
    </r>
  </si>
  <si>
    <r>
      <t xml:space="preserve">Đoạn từ ngã ba ông Đồng đến cầu Trung Miệu 2 thôn Tân Phong; </t>
    </r>
    <r>
      <rPr>
        <b/>
        <i/>
        <sz val="10"/>
        <rFont val="Times New Roman"/>
        <family val="1"/>
      </rPr>
      <t>Điều chỉnh thành:</t>
    </r>
  </si>
  <si>
    <r>
      <rPr>
        <b/>
        <i/>
        <sz val="10"/>
        <rFont val="Times New Roman"/>
        <family val="1"/>
      </rPr>
      <t>Bỏ:</t>
    </r>
    <r>
      <rPr>
        <sz val="10"/>
        <rFont val="Times New Roman"/>
        <family val="1"/>
      </rPr>
      <t xml:space="preserve"> Từ trạm y tế đến thôn 10</t>
    </r>
  </si>
  <si>
    <r>
      <t>Từ UBND xã đi đến đền Voi Quỳ giáp xã Thạch Bàn;</t>
    </r>
    <r>
      <rPr>
        <b/>
        <sz val="10"/>
        <rFont val="Times New Roman"/>
        <family val="1"/>
      </rPr>
      <t xml:space="preserve"> </t>
    </r>
    <r>
      <rPr>
        <b/>
        <i/>
        <sz val="10"/>
        <rFont val="Times New Roman"/>
        <family val="1"/>
      </rPr>
      <t>Điều chỉnh thành:</t>
    </r>
  </si>
  <si>
    <r>
      <t xml:space="preserve">Các đường ven khu Tái Định cư Thạch Đỉnh II; </t>
    </r>
    <r>
      <rPr>
        <b/>
        <i/>
        <sz val="10"/>
        <rFont val="Times New Roman"/>
        <family val="1"/>
      </rPr>
      <t>Điều chỉnh thành:</t>
    </r>
  </si>
  <si>
    <r>
      <t xml:space="preserve">Quốc lộ 15A (tỉnh lộ 3 củ): </t>
    </r>
    <r>
      <rPr>
        <sz val="10"/>
        <rFont val="Times New Roman"/>
        <family val="1"/>
      </rPr>
      <t xml:space="preserve">Từ đất bà Hà đến đất ông Đồng; </t>
    </r>
    <r>
      <rPr>
        <b/>
        <i/>
        <sz val="10"/>
        <rFont val="Times New Roman"/>
        <family val="1"/>
      </rPr>
      <t>Điều chỉnh thành:</t>
    </r>
  </si>
  <si>
    <r>
      <t>Tiếp đó đến hết đất trường THCS;</t>
    </r>
    <r>
      <rPr>
        <b/>
        <i/>
        <sz val="10"/>
        <rFont val="Times New Roman"/>
        <family val="1"/>
      </rPr>
      <t xml:space="preserve"> Điều chỉnh thành:</t>
    </r>
  </si>
  <si>
    <r>
      <rPr>
        <b/>
        <i/>
        <sz val="10"/>
        <rFont val="Times New Roman"/>
        <family val="1"/>
      </rPr>
      <t>Bổ sung:</t>
    </r>
    <r>
      <rPr>
        <sz val="10"/>
        <rFont val="Times New Roman"/>
        <family val="1"/>
      </rPr>
      <t xml:space="preserve"> Đường từ giếng Da đến nhà VH thôn Đại Long</t>
    </r>
  </si>
  <si>
    <r>
      <rPr>
        <b/>
        <i/>
        <sz val="10"/>
        <rFont val="Times New Roman"/>
        <family val="1"/>
      </rPr>
      <t>Bổ sung:</t>
    </r>
    <r>
      <rPr>
        <sz val="10"/>
        <rFont val="Times New Roman"/>
        <family val="1"/>
      </rPr>
      <t xml:space="preserve"> Đường từ đất ông Chính đến nghĩa trang Truồng Rọ</t>
    </r>
  </si>
  <si>
    <r>
      <rPr>
        <b/>
        <i/>
        <sz val="10"/>
        <rFont val="Times New Roman"/>
        <family val="1"/>
      </rPr>
      <t>Bổ sung:</t>
    </r>
    <r>
      <rPr>
        <sz val="10"/>
        <rFont val="Times New Roman"/>
        <family val="1"/>
      </rPr>
      <t xml:space="preserve"> Đường từ nghĩa trang Truồng Rọ đến K19 giáp đất xã Ngọc Sơn</t>
    </r>
  </si>
  <si>
    <r>
      <rPr>
        <b/>
        <i/>
        <sz val="10"/>
        <rFont val="Times New Roman"/>
        <family val="1"/>
      </rPr>
      <t>Bổ sung:</t>
    </r>
    <r>
      <rPr>
        <sz val="10"/>
        <rFont val="Times New Roman"/>
        <family val="1"/>
      </rPr>
      <t xml:space="preserve"> Đường từ sân bóng xã đến hết nhà VH thôn Mộc Hải</t>
    </r>
  </si>
  <si>
    <r>
      <rPr>
        <b/>
        <i/>
        <sz val="10"/>
        <rFont val="Times New Roman"/>
        <family val="1"/>
      </rPr>
      <t>Bổ sung</t>
    </r>
    <r>
      <rPr>
        <sz val="10"/>
        <rFont val="Times New Roman"/>
        <family val="1"/>
      </rPr>
      <t xml:space="preserve">: Đường từ nhà VH thôn Quý Hải đến đất ông Ninh </t>
    </r>
  </si>
  <si>
    <r>
      <t xml:space="preserve">Tiếp đó đến kênh N1; </t>
    </r>
    <r>
      <rPr>
        <b/>
        <i/>
        <sz val="10"/>
        <rFont val="Times New Roman"/>
        <family val="1"/>
      </rPr>
      <t>Điều chỉnh thành</t>
    </r>
    <r>
      <rPr>
        <b/>
        <sz val="10"/>
        <rFont val="Times New Roman"/>
        <family val="1"/>
      </rPr>
      <t xml:space="preserve">: </t>
    </r>
  </si>
  <si>
    <r>
      <rPr>
        <b/>
        <i/>
        <sz val="10"/>
        <rFont val="Times New Roman"/>
        <family val="1"/>
      </rPr>
      <t>Bỏ:</t>
    </r>
    <r>
      <rPr>
        <sz val="10"/>
        <rFont val="Times New Roman"/>
        <family val="1"/>
      </rPr>
      <t xml:space="preserve"> Đường WB Tân Hương Từ giáp dãy 1 Tỉnh lộ 17 đi giáp xã Nam Hương</t>
    </r>
  </si>
  <si>
    <r>
      <t>Đường từ cầu Tân Lộc đến cầu Tân Hưng;</t>
    </r>
    <r>
      <rPr>
        <b/>
        <sz val="10"/>
        <rFont val="Times New Roman"/>
        <family val="1"/>
      </rPr>
      <t xml:space="preserve"> </t>
    </r>
    <r>
      <rPr>
        <b/>
        <i/>
        <sz val="10"/>
        <rFont val="Times New Roman"/>
        <family val="1"/>
      </rPr>
      <t xml:space="preserve">Điều chỉnh thành: </t>
    </r>
  </si>
  <si>
    <r>
      <t>Đường từ giáp dãy 1 Tỉnh lộ 17 qua UBND xã đến kênh N1-5;</t>
    </r>
    <r>
      <rPr>
        <b/>
        <i/>
        <sz val="10"/>
        <rFont val="Times New Roman"/>
        <family val="1"/>
      </rPr>
      <t xml:space="preserve"> Điều chỉnh thành: </t>
    </r>
  </si>
  <si>
    <r>
      <rPr>
        <b/>
        <i/>
        <sz val="10"/>
        <rFont val="Times New Roman"/>
        <family val="1"/>
      </rPr>
      <t>Bỏ:</t>
    </r>
    <r>
      <rPr>
        <b/>
        <sz val="10"/>
        <rFont val="Times New Roman"/>
        <family val="1"/>
      </rPr>
      <t xml:space="preserve"> </t>
    </r>
    <r>
      <rPr>
        <sz val="10"/>
        <rFont val="Times New Roman"/>
        <family val="1"/>
      </rPr>
      <t>Tiếp đó đến quan Nhà thờ giáo họ An Hòa 300m</t>
    </r>
  </si>
  <si>
    <r>
      <rPr>
        <b/>
        <sz val="10"/>
        <rFont val="Times New Roman"/>
        <family val="1"/>
      </rPr>
      <t>Tỉnh lộ 21</t>
    </r>
    <r>
      <rPr>
        <sz val="10"/>
        <rFont val="Times New Roman"/>
        <family val="1"/>
      </rPr>
      <t>: Đoạn qua xã Thạch Điền;</t>
    </r>
    <r>
      <rPr>
        <b/>
        <i/>
        <sz val="10"/>
        <rFont val="Times New Roman"/>
        <family val="1"/>
      </rPr>
      <t xml:space="preserve"> Điều chỉnh thành</t>
    </r>
  </si>
  <si>
    <r>
      <rPr>
        <b/>
        <sz val="10"/>
        <rFont val="Times New Roman"/>
        <family val="1"/>
      </rPr>
      <t>Quốc lộ 8C</t>
    </r>
    <r>
      <rPr>
        <sz val="10"/>
        <rFont val="Times New Roman"/>
        <family val="1"/>
      </rPr>
      <t>: Đôạn đi qua xã Thạch Điền</t>
    </r>
  </si>
  <si>
    <r>
      <rPr>
        <b/>
        <sz val="10"/>
        <rFont val="Times New Roman"/>
        <family val="1"/>
      </rPr>
      <t>Tỉnh lộ 21:</t>
    </r>
    <r>
      <rPr>
        <sz val="10"/>
        <rFont val="Times New Roman"/>
        <family val="1"/>
      </rPr>
      <t xml:space="preserve"> Đoạn qua xã Nam Hương; </t>
    </r>
    <r>
      <rPr>
        <b/>
        <i/>
        <sz val="10"/>
        <rFont val="Times New Roman"/>
        <family val="1"/>
      </rPr>
      <t>Điều chỉnh thành:</t>
    </r>
  </si>
  <si>
    <r>
      <rPr>
        <b/>
        <i/>
        <sz val="10"/>
        <rFont val="Times New Roman"/>
        <family val="1"/>
      </rPr>
      <t>Bổ sung:</t>
    </r>
    <r>
      <rPr>
        <sz val="10"/>
        <rFont val="Times New Roman"/>
        <family val="1"/>
      </rPr>
      <t xml:space="preserve"> Đường TL 17 dãy 1 (ĐT 553) vào UBND xã Thạch Hương cũ</t>
    </r>
  </si>
  <si>
    <r>
      <rPr>
        <b/>
        <i/>
        <sz val="10"/>
        <rFont val="Times New Roman"/>
        <family val="1"/>
      </rPr>
      <t>Bổ sung:</t>
    </r>
    <r>
      <rPr>
        <i/>
        <sz val="10"/>
        <rFont val="Times New Roman"/>
        <family val="1"/>
      </rPr>
      <t xml:space="preserve"> </t>
    </r>
    <r>
      <rPr>
        <sz val="10"/>
        <rFont val="Times New Roman"/>
        <family val="1"/>
      </rPr>
      <t>Đường từ giáp dãy 2 Tỉnh lộ TL 17 (ĐT 553) đến hết đất ông Thắng (Lộc Điền)</t>
    </r>
  </si>
  <si>
    <r>
      <rPr>
        <b/>
        <i/>
        <sz val="10"/>
        <rFont val="Times New Roman"/>
        <family val="1"/>
      </rPr>
      <t>Bổ sung:</t>
    </r>
    <r>
      <rPr>
        <sz val="10"/>
        <rFont val="Times New Roman"/>
        <family val="1"/>
      </rPr>
      <t xml:space="preserve"> Đường từ kênh N1 đến cầu Hương (Lâm Hưng)</t>
    </r>
  </si>
  <si>
    <r>
      <rPr>
        <b/>
        <sz val="10"/>
        <rFont val="Times New Roman"/>
        <family val="1"/>
      </rPr>
      <t>Đường 92:</t>
    </r>
    <r>
      <rPr>
        <sz val="10"/>
        <rFont val="Times New Roman"/>
        <family val="1"/>
      </rPr>
      <t xml:space="preserve"> Đoạn đi qua xã Thạch Xuân;</t>
    </r>
    <r>
      <rPr>
        <b/>
        <i/>
        <sz val="10"/>
        <rFont val="Times New Roman"/>
        <family val="1"/>
      </rPr>
      <t xml:space="preserve"> Điều chỉnh thành:</t>
    </r>
  </si>
  <si>
    <r>
      <t>Riêng đoạn từ đất ông Nguyễn Viết Hùng đến hết đất ông Nguyễn Văn Nam;</t>
    </r>
    <r>
      <rPr>
        <b/>
        <i/>
        <sz val="10"/>
        <rFont val="Times New Roman"/>
        <family val="1"/>
      </rPr>
      <t xml:space="preserve"> Điều chỉnh thành: </t>
    </r>
  </si>
  <si>
    <r>
      <rPr>
        <b/>
        <i/>
        <sz val="10"/>
        <rFont val="Times New Roman"/>
        <family val="1"/>
      </rPr>
      <t>Bổ sung:</t>
    </r>
    <r>
      <rPr>
        <b/>
        <sz val="10"/>
        <rFont val="Times New Roman"/>
        <family val="1"/>
      </rPr>
      <t xml:space="preserve"> </t>
    </r>
    <r>
      <rPr>
        <sz val="10"/>
        <rFont val="Times New Roman"/>
        <family val="1"/>
      </rPr>
      <t>Từ nhà văn hoá thôn Quyết Tiến và đến đường mương nước</t>
    </r>
  </si>
  <si>
    <r>
      <rPr>
        <b/>
        <i/>
        <sz val="10"/>
        <rFont val="Times New Roman"/>
        <family val="1"/>
      </rPr>
      <t>Bỏ:</t>
    </r>
    <r>
      <rPr>
        <sz val="10"/>
        <rFont val="Times New Roman"/>
        <family val="1"/>
      </rPr>
      <t xml:space="preserve"> Đường từ Hội quán thôn Lệ Sơn đi hết đất khu dân cư xóm 13</t>
    </r>
  </si>
  <si>
    <r>
      <rPr>
        <b/>
        <i/>
        <sz val="10"/>
        <rFont val="Times New Roman"/>
        <family val="1"/>
      </rPr>
      <t>Bỏ</t>
    </r>
    <r>
      <rPr>
        <sz val="10"/>
        <rFont val="Times New Roman"/>
        <family val="1"/>
      </rPr>
      <t>: Đường Bắc Nam đoạn từ hội quán xóm Lệ Sơn đến đầu kênh N1</t>
    </r>
  </si>
  <si>
    <r>
      <rPr>
        <b/>
        <sz val="10"/>
        <rFont val="Times New Roman"/>
        <family val="1"/>
      </rPr>
      <t>Tỉnh lộ 21</t>
    </r>
    <r>
      <rPr>
        <sz val="10"/>
        <rFont val="Times New Roman"/>
        <family val="1"/>
      </rPr>
      <t xml:space="preserve">: Đoạn qua xã Thạch Xuân; </t>
    </r>
    <r>
      <rPr>
        <b/>
        <i/>
        <sz val="10"/>
        <rFont val="Times New Roman"/>
        <family val="1"/>
      </rPr>
      <t>Điều chỉnh thành:</t>
    </r>
  </si>
  <si>
    <r>
      <rPr>
        <b/>
        <i/>
        <sz val="10"/>
        <rFont val="Times New Roman"/>
        <family val="1"/>
      </rPr>
      <t>Bổ sung:</t>
    </r>
    <r>
      <rPr>
        <b/>
        <sz val="10"/>
        <rFont val="Times New Roman"/>
        <family val="1"/>
      </rPr>
      <t xml:space="preserve"> Đường Bắc Nam</t>
    </r>
  </si>
  <si>
    <r>
      <rPr>
        <b/>
        <sz val="10"/>
        <rFont val="Times New Roman"/>
        <family val="1"/>
      </rPr>
      <t>Đường Tỉnh lộ 3:</t>
    </r>
    <r>
      <rPr>
        <sz val="10"/>
        <rFont val="Times New Roman"/>
        <family val="1"/>
      </rPr>
      <t xml:space="preserve"> Từ giáp đất xã Thạch Vĩnh đến đập Cầu Trắng;</t>
    </r>
    <r>
      <rPr>
        <b/>
        <i/>
        <sz val="10"/>
        <rFont val="Times New Roman"/>
        <family val="1"/>
      </rPr>
      <t xml:space="preserve"> Điều chỉnh thành: </t>
    </r>
  </si>
  <si>
    <r>
      <rPr>
        <b/>
        <sz val="10"/>
        <rFont val="Times New Roman"/>
        <family val="1"/>
      </rPr>
      <t>Tỉnh lộ 21:</t>
    </r>
    <r>
      <rPr>
        <sz val="10"/>
        <rFont val="Times New Roman"/>
        <family val="1"/>
      </rPr>
      <t xml:space="preserve"> Đoạn qua xã Ngọc Sơn; 
</t>
    </r>
    <r>
      <rPr>
        <b/>
        <i/>
        <sz val="10"/>
        <rFont val="Times New Roman"/>
        <family val="1"/>
      </rPr>
      <t>Điều chỉnh thành:</t>
    </r>
  </si>
  <si>
    <r>
      <rPr>
        <b/>
        <i/>
        <sz val="10"/>
        <rFont val="Times New Roman"/>
        <family val="1"/>
      </rPr>
      <t>Bỏ:</t>
    </r>
    <r>
      <rPr>
        <sz val="10"/>
        <rFont val="Times New Roman"/>
        <family val="1"/>
      </rPr>
      <t xml:space="preserve"> Tuyến ngã ba đường 8C đến giáp xã Bắc Sơn</t>
    </r>
  </si>
  <si>
    <r>
      <rPr>
        <b/>
        <i/>
        <sz val="10"/>
        <rFont val="Times New Roman"/>
        <family val="1"/>
      </rPr>
      <t>Bổ sung:</t>
    </r>
    <r>
      <rPr>
        <i/>
        <sz val="10"/>
        <rFont val="Times New Roman"/>
        <family val="1"/>
      </rPr>
      <t xml:space="preserve"> </t>
    </r>
    <r>
      <rPr>
        <sz val="10"/>
        <rFont val="Times New Roman"/>
        <family val="1"/>
      </rPr>
      <t>Quy hoạch khu dân cư vùng 19/5 thôn Ngọc Hà</t>
    </r>
  </si>
  <si>
    <r>
      <t xml:space="preserve">Đường liên xã Vịnh -Thành - Quang: </t>
    </r>
    <r>
      <rPr>
        <b/>
        <i/>
        <sz val="10"/>
        <rFont val="Times New Roman"/>
        <family val="1"/>
      </rPr>
      <t>Điều chỉnh thành:</t>
    </r>
  </si>
  <si>
    <r>
      <t>Đường từ giáp đất nhà anh Châu Mậu đến hết đất anh Hanh;</t>
    </r>
    <r>
      <rPr>
        <b/>
        <i/>
        <sz val="10"/>
        <rFont val="Times New Roman"/>
        <family val="1"/>
      </rPr>
      <t xml:space="preserve"> Điều chỉnh thành:</t>
    </r>
  </si>
  <si>
    <r>
      <t xml:space="preserve">Đường từ hội quán thôn đến đường quy hoạch khu dân cư: </t>
    </r>
    <r>
      <rPr>
        <b/>
        <i/>
        <sz val="10"/>
        <rFont val="Times New Roman"/>
        <family val="1"/>
      </rPr>
      <t xml:space="preserve">Điều chỉnh thành </t>
    </r>
  </si>
  <si>
    <r>
      <t xml:space="preserve">Đường từ giáp đất anh Quyết đến Quốc lộ 1 A; </t>
    </r>
    <r>
      <rPr>
        <b/>
        <i/>
        <sz val="10"/>
        <rFont val="Times New Roman"/>
        <family val="1"/>
      </rPr>
      <t>Điều chỉnh thành:</t>
    </r>
  </si>
  <si>
    <r>
      <t xml:space="preserve">Đường từ giáp đất ông Đoàn đến hết đất ông Nông; </t>
    </r>
    <r>
      <rPr>
        <b/>
        <i/>
        <sz val="10"/>
        <rFont val="Times New Roman"/>
        <family val="1"/>
      </rPr>
      <t>Điều chỉnh thành:</t>
    </r>
  </si>
  <si>
    <r>
      <rPr>
        <b/>
        <i/>
        <sz val="10"/>
        <rFont val="Times New Roman"/>
        <family val="1"/>
      </rPr>
      <t>Bỏ:</t>
    </r>
    <r>
      <rPr>
        <sz val="10"/>
        <rFont val="Times New Roman"/>
        <family val="1"/>
      </rPr>
      <t xml:space="preserve"> Đường từ giáp đất ông Phụ đến hết đất anh Dũng</t>
    </r>
  </si>
  <si>
    <r>
      <rPr>
        <b/>
        <i/>
        <sz val="10"/>
        <rFont val="Times New Roman"/>
        <family val="1"/>
      </rPr>
      <t>Bỏ:</t>
    </r>
    <r>
      <rPr>
        <sz val="10"/>
        <rFont val="Times New Roman"/>
        <family val="1"/>
      </rPr>
      <t xml:space="preserve"> Đường từ giáp đất ông Được đến hết đất bà Tuyết</t>
    </r>
  </si>
  <si>
    <r>
      <rPr>
        <b/>
        <i/>
        <sz val="10"/>
        <rFont val="Times New Roman"/>
        <family val="1"/>
      </rPr>
      <t xml:space="preserve"> Bỏ</t>
    </r>
    <r>
      <rPr>
        <sz val="10"/>
        <rFont val="Times New Roman"/>
        <family val="1"/>
      </rPr>
      <t>: Đường từ giáp đất ông Chắt đến hết đất bà Tuyết</t>
    </r>
  </si>
  <si>
    <r>
      <rPr>
        <b/>
        <i/>
        <sz val="10"/>
        <rFont val="Times New Roman"/>
        <family val="1"/>
      </rPr>
      <t>Bỏ</t>
    </r>
    <r>
      <rPr>
        <sz val="10"/>
        <rFont val="Times New Roman"/>
        <family val="1"/>
      </rPr>
      <t>: Từ đường Quốc lộ 1A đến đất anh Thanh Báo</t>
    </r>
  </si>
  <si>
    <r>
      <rPr>
        <b/>
        <i/>
        <sz val="10"/>
        <rFont val="Times New Roman"/>
        <family val="1"/>
      </rPr>
      <t>Bỏ</t>
    </r>
    <r>
      <rPr>
        <sz val="10"/>
        <rFont val="Times New Roman"/>
        <family val="1"/>
      </rPr>
      <t>: Đường từ giáp đất ông Anh đến hết đất chị Hường Tăng</t>
    </r>
  </si>
  <si>
    <r>
      <t xml:space="preserve">Đường từ giáp đất anh Kiên Thung đến đất nhà anh Thiệu Thôn; </t>
    </r>
    <r>
      <rPr>
        <b/>
        <i/>
        <sz val="10"/>
        <rFont val="Times New Roman"/>
        <family val="1"/>
      </rPr>
      <t>Điều chỉnh thành:</t>
    </r>
  </si>
  <si>
    <r>
      <rPr>
        <b/>
        <i/>
        <sz val="10"/>
        <rFont val="Times New Roman"/>
        <family val="1"/>
      </rPr>
      <t>Bỏ</t>
    </r>
    <r>
      <rPr>
        <sz val="10"/>
        <rFont val="Times New Roman"/>
        <family val="1"/>
      </rPr>
      <t>: Đường từ giáp đất chị Trâm đến hết đất chị Bình</t>
    </r>
  </si>
  <si>
    <r>
      <rPr>
        <b/>
        <i/>
        <sz val="10"/>
        <rFont val="Times New Roman"/>
        <family val="1"/>
      </rPr>
      <t>Bỏ:</t>
    </r>
    <r>
      <rPr>
        <sz val="10"/>
        <rFont val="Times New Roman"/>
        <family val="1"/>
      </rPr>
      <t xml:space="preserve"> Đường từ giáp đất anh Thơ đến hết đất anh Mậu Cháu</t>
    </r>
  </si>
  <si>
    <r>
      <t>Đường từ giáp đất bà Hảo đến hết đất trường THCS cũ;</t>
    </r>
    <r>
      <rPr>
        <b/>
        <i/>
        <sz val="10"/>
        <rFont val="Times New Roman"/>
        <family val="1"/>
      </rPr>
      <t xml:space="preserve"> Điều chỉnh thành:</t>
    </r>
  </si>
  <si>
    <r>
      <t xml:space="preserve">Đường từ giáp đất anh Nghĩa Tứ đến hết đất ông Thắng;  </t>
    </r>
    <r>
      <rPr>
        <b/>
        <i/>
        <sz val="10"/>
        <rFont val="Times New Roman"/>
        <family val="1"/>
      </rPr>
      <t>Điều chỉnh thành:</t>
    </r>
  </si>
  <si>
    <r>
      <rPr>
        <b/>
        <i/>
        <sz val="10"/>
        <rFont val="Times New Roman"/>
        <family val="1"/>
      </rPr>
      <t>Bỏ</t>
    </r>
    <r>
      <rPr>
        <sz val="10"/>
        <rFont val="Times New Roman"/>
        <family val="1"/>
      </rPr>
      <t>: Đường từ giáp đất anh Trung Cháu đến hết đất anh Cảnh Lam</t>
    </r>
  </si>
  <si>
    <r>
      <rPr>
        <b/>
        <i/>
        <sz val="10"/>
        <rFont val="Times New Roman"/>
        <family val="1"/>
      </rPr>
      <t>Bỏ:</t>
    </r>
    <r>
      <rPr>
        <sz val="10"/>
        <rFont val="Times New Roman"/>
        <family val="1"/>
      </rPr>
      <t xml:space="preserve"> Đường từ giáp đất ông Cận đến hết đất bà Tỷ Đới</t>
    </r>
  </si>
  <si>
    <r>
      <rPr>
        <b/>
        <i/>
        <sz val="10"/>
        <rFont val="Times New Roman"/>
        <family val="1"/>
      </rPr>
      <t>Bỏ</t>
    </r>
    <r>
      <rPr>
        <sz val="10"/>
        <rFont val="Times New Roman"/>
        <family val="1"/>
      </rPr>
      <t>: Đường từ giáp đất anh Quang Chấu đến hết đất ông Hiền</t>
    </r>
  </si>
  <si>
    <r>
      <rPr>
        <b/>
        <i/>
        <sz val="10"/>
        <rFont val="Times New Roman"/>
        <family val="1"/>
      </rPr>
      <t>Bỏ:</t>
    </r>
    <r>
      <rPr>
        <sz val="10"/>
        <rFont val="Times New Roman"/>
        <family val="1"/>
      </rPr>
      <t xml:space="preserve"> Đường từ giáp đất bà Đào đến hết đất chị Hồng</t>
    </r>
  </si>
  <si>
    <r>
      <t xml:space="preserve">Đường từ giáp đất anh Nam Si đến hết đất anh Hồng Viễn; </t>
    </r>
    <r>
      <rPr>
        <b/>
        <i/>
        <sz val="10"/>
        <rFont val="Times New Roman"/>
        <family val="1"/>
      </rPr>
      <t>Điều chỉnh thành:</t>
    </r>
  </si>
  <si>
    <r>
      <t xml:space="preserve">Đường nối quốc lộ 1A đi mỏ sắt Thạch khê  (đoạn qua địa bàn xã Cẩm Bình) </t>
    </r>
    <r>
      <rPr>
        <b/>
        <i/>
        <sz val="10"/>
        <rFont val="Times New Roman"/>
        <family val="1"/>
      </rPr>
      <t>Điều chỉnh thành:</t>
    </r>
  </si>
  <si>
    <r>
      <t xml:space="preserve">Đường liên xã Thạch - Thành - Bình: </t>
    </r>
    <r>
      <rPr>
        <b/>
        <i/>
        <sz val="10"/>
        <rFont val="Times New Roman"/>
        <family val="1"/>
      </rPr>
      <t>Điều chỉnh thành:</t>
    </r>
  </si>
  <si>
    <r>
      <t xml:space="preserve">Đường 26/3 (Bình-Quang-Huy-Thăng): </t>
    </r>
    <r>
      <rPr>
        <b/>
        <i/>
        <sz val="10"/>
        <rFont val="Times New Roman"/>
        <family val="1"/>
      </rPr>
      <t>Điều chỉnh thành:</t>
    </r>
  </si>
  <si>
    <r>
      <rPr>
        <b/>
        <i/>
        <sz val="10"/>
        <rFont val="Times New Roman"/>
        <family val="1"/>
      </rPr>
      <t>Bỏ:</t>
    </r>
    <r>
      <rPr>
        <i/>
        <sz val="10"/>
        <rFont val="Times New Roman"/>
        <family val="1"/>
      </rPr>
      <t xml:space="preserve"> </t>
    </r>
    <r>
      <rPr>
        <b/>
        <sz val="10"/>
        <rFont val="Times New Roman"/>
        <family val="1"/>
      </rPr>
      <t>Các tuyến đường còn lại</t>
    </r>
  </si>
  <si>
    <r>
      <t xml:space="preserve">Đường trục chính vào UBND xã; </t>
    </r>
    <r>
      <rPr>
        <b/>
        <i/>
        <sz val="10"/>
        <rFont val="Times New Roman"/>
        <family val="1"/>
      </rPr>
      <t xml:space="preserve">Điều chỉnh thành: </t>
    </r>
  </si>
  <si>
    <r>
      <t xml:space="preserve"> Đường 2 đầu cầu Chợ Chùa;</t>
    </r>
    <r>
      <rPr>
        <b/>
        <i/>
        <sz val="10"/>
        <rFont val="Times New Roman"/>
        <family val="1"/>
      </rPr>
      <t xml:space="preserve"> Điều chỉnh thành: </t>
    </r>
  </si>
  <si>
    <r>
      <t>Từ Quốc lộ 1A đến ngã ba giáp đường Duệ - Thành - Bình (nhánh rẽ) ;</t>
    </r>
    <r>
      <rPr>
        <b/>
        <i/>
        <sz val="10"/>
        <rFont val="Times New Roman"/>
        <family val="1"/>
      </rPr>
      <t>Điều chỉnh thành:</t>
    </r>
  </si>
  <si>
    <r>
      <t>Tiếp đó đến hết đất chị Xuyên Tịnh;</t>
    </r>
    <r>
      <rPr>
        <b/>
        <i/>
        <sz val="10"/>
        <rFont val="Times New Roman"/>
        <family val="1"/>
      </rPr>
      <t xml:space="preserve"> Điều chỉnh thành:</t>
    </r>
  </si>
  <si>
    <r>
      <t xml:space="preserve">Tiếp đó đến cầu Chợ Chùa 1 (giáp đất xã Cẩm Thạch); </t>
    </r>
    <r>
      <rPr>
        <b/>
        <i/>
        <sz val="10"/>
        <rFont val="Times New Roman"/>
        <family val="1"/>
      </rPr>
      <t xml:space="preserve">Điều chỉnh thành: </t>
    </r>
  </si>
  <si>
    <r>
      <rPr>
        <b/>
        <i/>
        <sz val="10"/>
        <rFont val="Times New Roman"/>
        <family val="1"/>
      </rPr>
      <t>Bổ sung</t>
    </r>
    <r>
      <rPr>
        <sz val="10"/>
        <rFont val="Times New Roman"/>
        <family val="1"/>
      </rPr>
      <t>: Đường trục xã từ ĐH 122 đến đường hai đầu cầu Chợ Chùa</t>
    </r>
  </si>
  <si>
    <r>
      <t xml:space="preserve">Đường liên xã Quang-Yên-Hòa: </t>
    </r>
    <r>
      <rPr>
        <b/>
        <i/>
        <sz val="10"/>
        <rFont val="Times New Roman"/>
        <family val="1"/>
      </rPr>
      <t>Điều chỉnh thành:</t>
    </r>
  </si>
  <si>
    <r>
      <t xml:space="preserve">Tiếp đó kênh N4 đến giáp đất xã Cẩm Yên: </t>
    </r>
    <r>
      <rPr>
        <b/>
        <i/>
        <sz val="10"/>
        <rFont val="Times New Roman"/>
        <family val="1"/>
      </rPr>
      <t>Điều chỉnh thành:</t>
    </r>
  </si>
  <si>
    <r>
      <t xml:space="preserve">Từ giáp đất thị trấn Cẩm Xuyên đến đường 26/3 (xã Cẩm Thăng): </t>
    </r>
    <r>
      <rPr>
        <b/>
        <i/>
        <sz val="10"/>
        <rFont val="Times New Roman"/>
        <family val="1"/>
      </rPr>
      <t>Điều chỉnh thành</t>
    </r>
    <r>
      <rPr>
        <sz val="10"/>
        <rFont val="Times New Roman"/>
        <family val="1"/>
      </rPr>
      <t xml:space="preserve"> :</t>
    </r>
  </si>
  <si>
    <r>
      <t xml:space="preserve">Tiếp đó đến hết đất xã Cẩm Thăng: </t>
    </r>
    <r>
      <rPr>
        <b/>
        <i/>
        <sz val="10"/>
        <rFont val="Times New Roman"/>
        <family val="1"/>
      </rPr>
      <t>Điều chỉnh thành</t>
    </r>
  </si>
  <si>
    <r>
      <t>Từ hết đất xã Cẩm Huy đến giao Quốc lộ 8C (Cẩm Thăng) :</t>
    </r>
    <r>
      <rPr>
        <b/>
        <i/>
        <sz val="10"/>
        <rFont val="Times New Roman"/>
        <family val="1"/>
      </rPr>
      <t xml:space="preserve"> Điều chỉnh thành:</t>
    </r>
  </si>
  <si>
    <r>
      <t xml:space="preserve">Từ hết đất hội quán thôn 2 đến hết đất anh Nguyễn Văn Nhị: </t>
    </r>
    <r>
      <rPr>
        <b/>
        <i/>
        <sz val="10"/>
        <rFont val="Times New Roman"/>
        <family val="1"/>
      </rPr>
      <t>Điều chỉnh thành:</t>
    </r>
  </si>
  <si>
    <r>
      <rPr>
        <b/>
        <i/>
        <sz val="10"/>
        <rFont val="Times New Roman"/>
        <family val="1"/>
      </rPr>
      <t>Bỏ:</t>
    </r>
    <r>
      <rPr>
        <sz val="10"/>
        <rFont val="Times New Roman"/>
        <family val="1"/>
      </rPr>
      <t xml:space="preserve"> Đường 26/3 kéo dài</t>
    </r>
  </si>
  <si>
    <r>
      <rPr>
        <b/>
        <i/>
        <sz val="10"/>
        <rFont val="Times New Roman"/>
        <family val="1"/>
      </rPr>
      <t>Bỏ</t>
    </r>
    <r>
      <rPr>
        <sz val="10"/>
        <rFont val="Times New Roman"/>
        <family val="1"/>
      </rPr>
      <t>: Từ hết đất hội quán thôn 2 đến hết đất anh Nguyễn Văn Nhị</t>
    </r>
  </si>
  <si>
    <r>
      <t>Đường liên xã Thăng-Nam-Dương:</t>
    </r>
    <r>
      <rPr>
        <b/>
        <i/>
        <sz val="10"/>
        <rFont val="Times New Roman"/>
        <family val="1"/>
      </rPr>
      <t xml:space="preserve"> Điều chỉnh thành:</t>
    </r>
  </si>
  <si>
    <r>
      <t xml:space="preserve">Từ Quốc lộ 8C đến hết đất xã Cẩm Thăng: </t>
    </r>
    <r>
      <rPr>
        <b/>
        <i/>
        <sz val="10"/>
        <rFont val="Times New Roman"/>
        <family val="1"/>
      </rPr>
      <t xml:space="preserve">Điều chỉnh thành </t>
    </r>
  </si>
  <si>
    <r>
      <rPr>
        <b/>
        <i/>
        <sz val="10"/>
        <rFont val="Times New Roman"/>
        <family val="1"/>
      </rPr>
      <t>Bỏ:</t>
    </r>
    <r>
      <rPr>
        <sz val="10"/>
        <rFont val="Times New Roman"/>
        <family val="1"/>
      </rPr>
      <t xml:space="preserve"> Độ rộng đường ≥ 5 m</t>
    </r>
  </si>
  <si>
    <r>
      <rPr>
        <b/>
        <i/>
        <sz val="10"/>
        <rFont val="Times New Roman"/>
        <family val="1"/>
      </rPr>
      <t>Bỏ</t>
    </r>
    <r>
      <rPr>
        <sz val="10"/>
        <rFont val="Times New Roman"/>
        <family val="1"/>
      </rPr>
      <t>: Độ rộng đường ≥ 3 m đến &lt; 5 m</t>
    </r>
  </si>
  <si>
    <r>
      <rPr>
        <b/>
        <i/>
        <sz val="10"/>
        <rFont val="Times New Roman"/>
        <family val="1"/>
      </rPr>
      <t>Bỏ</t>
    </r>
    <r>
      <rPr>
        <sz val="10"/>
        <rFont val="Times New Roman"/>
        <family val="1"/>
      </rPr>
      <t>: Độ rộng đường &lt; 3 m</t>
    </r>
  </si>
  <si>
    <r>
      <t>Từ đường Phúc Nam Dương đến nhà văn hóa thôn 4:</t>
    </r>
    <r>
      <rPr>
        <b/>
        <i/>
        <sz val="10"/>
        <rFont val="Times New Roman"/>
        <family val="1"/>
      </rPr>
      <t xml:space="preserve"> Điều chỉnh thành:</t>
    </r>
  </si>
  <si>
    <r>
      <t xml:space="preserve">Đường liên xã Phúc- Nam- Dương (đoạn qua xã Cẩm Phúc); </t>
    </r>
    <r>
      <rPr>
        <b/>
        <i/>
        <sz val="10"/>
        <rFont val="Times New Roman"/>
        <family val="1"/>
      </rPr>
      <t xml:space="preserve">Điều chỉnh thành: </t>
    </r>
  </si>
  <si>
    <r>
      <t>Đường huyện lộ 11 (đoạn đi qua địa bàn xã Cẩm Nam): Đ</t>
    </r>
    <r>
      <rPr>
        <b/>
        <i/>
        <sz val="10"/>
        <rFont val="Times New Roman"/>
        <family val="1"/>
      </rPr>
      <t>iều chỉnh thành:</t>
    </r>
  </si>
  <si>
    <r>
      <rPr>
        <b/>
        <i/>
        <sz val="10"/>
        <rFont val="Times New Roman"/>
        <family val="1"/>
      </rPr>
      <t>Bỏ</t>
    </r>
    <r>
      <rPr>
        <sz val="10"/>
        <rFont val="Times New Roman"/>
        <family val="1"/>
      </rPr>
      <t>: Đường liên xã Thăng - Nam -Dương</t>
    </r>
  </si>
  <si>
    <r>
      <rPr>
        <b/>
        <i/>
        <sz val="10"/>
        <rFont val="Times New Roman"/>
        <family val="1"/>
      </rPr>
      <t>Bỏ:</t>
    </r>
    <r>
      <rPr>
        <sz val="10"/>
        <rFont val="Times New Roman"/>
        <family val="1"/>
      </rPr>
      <t xml:space="preserve"> Từ giáp đất xã Cẩm Thăng đến hết đất xã Cẩm Nam</t>
    </r>
  </si>
  <si>
    <r>
      <rPr>
        <b/>
        <i/>
        <sz val="10"/>
        <rFont val="Times New Roman"/>
        <family val="1"/>
      </rPr>
      <t>Bỏ:</t>
    </r>
    <r>
      <rPr>
        <sz val="10"/>
        <rFont val="Times New Roman"/>
        <family val="1"/>
      </rPr>
      <t xml:space="preserve"> Đường liên xã Phúc - Nam - Dương (đoạn qua xã Cẩm Nam)</t>
    </r>
  </si>
  <si>
    <r>
      <t>Đường liên xã Cẩm Nam -Thiên Cầm:</t>
    </r>
    <r>
      <rPr>
        <b/>
        <i/>
        <sz val="10"/>
        <rFont val="Times New Roman"/>
        <family val="1"/>
      </rPr>
      <t xml:space="preserve"> Điều chỉnh thành:</t>
    </r>
  </si>
  <si>
    <r>
      <rPr>
        <b/>
        <i/>
        <sz val="10"/>
        <rFont val="Times New Roman"/>
        <family val="1"/>
      </rPr>
      <t>Bỏ:</t>
    </r>
    <r>
      <rPr>
        <b/>
        <sz val="10"/>
        <rFont val="Times New Roman"/>
        <family val="1"/>
      </rPr>
      <t xml:space="preserve"> Đoạn từ đất ông Thái (Tiến Hưng) đến hết đất ông Quang (Nam Yên)</t>
    </r>
  </si>
  <si>
    <r>
      <t>Đường huyện lộ 11 (đoạn  qua  xã Cẩm Yên): Đ</t>
    </r>
    <r>
      <rPr>
        <b/>
        <i/>
        <sz val="10"/>
        <rFont val="Times New Roman"/>
        <family val="1"/>
      </rPr>
      <t>iều chỉnh thành:</t>
    </r>
  </si>
  <si>
    <r>
      <t xml:space="preserve">Đường liên xã Quang - Yên - Hòa: </t>
    </r>
    <r>
      <rPr>
        <b/>
        <i/>
        <sz val="10"/>
        <rFont val="Times New Roman"/>
        <family val="1"/>
      </rPr>
      <t xml:space="preserve">Điều chỉnh thành: </t>
    </r>
  </si>
  <si>
    <r>
      <t xml:space="preserve">Đường Trung tâm; </t>
    </r>
    <r>
      <rPr>
        <b/>
        <i/>
        <sz val="10"/>
        <rFont val="Times New Roman"/>
        <family val="1"/>
      </rPr>
      <t>Điều chỉnh thành:</t>
    </r>
  </si>
  <si>
    <r>
      <t xml:space="preserve">Đường 4/9; </t>
    </r>
    <r>
      <rPr>
        <b/>
        <i/>
        <sz val="10"/>
        <rFont val="Times New Roman"/>
        <family val="1"/>
      </rPr>
      <t>Điều chỉnh thành:</t>
    </r>
  </si>
  <si>
    <r>
      <rPr>
        <b/>
        <i/>
        <sz val="10"/>
        <rFont val="Times New Roman"/>
        <family val="1"/>
      </rPr>
      <t>Bỏ</t>
    </r>
    <r>
      <rPr>
        <b/>
        <sz val="10"/>
        <rFont val="Times New Roman"/>
        <family val="1"/>
      </rPr>
      <t>: Đường từ sân vận động thôn Yên Mỹ đến đất  anh Nguyễn Đình Sự thôn Yên Giang</t>
    </r>
  </si>
  <si>
    <r>
      <rPr>
        <b/>
        <i/>
        <sz val="10"/>
        <rFont val="Times New Roman"/>
        <family val="1"/>
      </rPr>
      <t>Bỏ</t>
    </r>
    <r>
      <rPr>
        <b/>
        <sz val="10"/>
        <rFont val="Times New Roman"/>
        <family val="1"/>
      </rPr>
      <t>: Đường nhựa, bê tông còn lại</t>
    </r>
  </si>
  <si>
    <r>
      <rPr>
        <b/>
        <i/>
        <sz val="10"/>
        <rFont val="Times New Roman"/>
        <family val="1"/>
      </rPr>
      <t>Bỏ</t>
    </r>
    <r>
      <rPr>
        <sz val="10"/>
        <rFont val="Times New Roman"/>
        <family val="1"/>
      </rPr>
      <t>: Độ rộng đường ≥ 3 m đến &lt;5 m</t>
    </r>
  </si>
  <si>
    <r>
      <rPr>
        <b/>
        <i/>
        <sz val="10"/>
        <rFont val="Times New Roman"/>
        <family val="1"/>
      </rPr>
      <t>Bỏ</t>
    </r>
    <r>
      <rPr>
        <b/>
        <sz val="10"/>
        <rFont val="Times New Roman"/>
        <family val="1"/>
      </rPr>
      <t>: Đường đất, cấp phối còn lại</t>
    </r>
  </si>
  <si>
    <r>
      <rPr>
        <b/>
        <i/>
        <sz val="10"/>
        <rFont val="Times New Roman"/>
        <family val="1"/>
      </rPr>
      <t xml:space="preserve">Bỏ: </t>
    </r>
    <r>
      <rPr>
        <sz val="10"/>
        <rFont val="Times New Roman"/>
        <family val="1"/>
      </rPr>
      <t>Độ rộng đường ≥ 5 m</t>
    </r>
  </si>
  <si>
    <r>
      <rPr>
        <b/>
        <i/>
        <sz val="10"/>
        <rFont val="Times New Roman"/>
        <family val="1"/>
      </rPr>
      <t>Bỏ:</t>
    </r>
    <r>
      <rPr>
        <sz val="10"/>
        <rFont val="Times New Roman"/>
        <family val="1"/>
      </rPr>
      <t xml:space="preserve"> Độ rộng đường &lt; 3 m</t>
    </r>
  </si>
  <si>
    <r>
      <t xml:space="preserve">Từ hết đất xã Thạch Hội đến giao với đường Quang-Yên-Hòa: </t>
    </r>
    <r>
      <rPr>
        <b/>
        <i/>
        <sz val="10"/>
        <rFont val="Times New Roman"/>
        <family val="1"/>
      </rPr>
      <t>Điều chỉnh thành</t>
    </r>
  </si>
  <si>
    <r>
      <t>Tiếp đó đến đất xã Cẩm  Hòa:</t>
    </r>
    <r>
      <rPr>
        <b/>
        <i/>
        <sz val="10"/>
        <rFont val="Times New Roman"/>
        <family val="1"/>
      </rPr>
      <t xml:space="preserve"> Điều chỉnh thành:</t>
    </r>
  </si>
  <si>
    <r>
      <rPr>
        <b/>
        <i/>
        <sz val="10"/>
        <rFont val="Times New Roman"/>
        <family val="1"/>
      </rPr>
      <t>Bỏ:</t>
    </r>
    <r>
      <rPr>
        <sz val="10"/>
        <rFont val="Times New Roman"/>
        <family val="1"/>
      </rPr>
      <t xml:space="preserve"> Đoạn qua địa bàn xã Cẩm Hòa</t>
    </r>
  </si>
  <si>
    <r>
      <t xml:space="preserve">Đường trục xã 20/7 (từ kênh N9 đến Quốc lộ 15B): </t>
    </r>
    <r>
      <rPr>
        <b/>
        <i/>
        <sz val="10"/>
        <rFont val="Times New Roman"/>
        <family val="1"/>
      </rPr>
      <t>Điều chỉnh thành</t>
    </r>
    <r>
      <rPr>
        <sz val="10"/>
        <rFont val="Times New Roman"/>
        <family val="1"/>
      </rPr>
      <t>:</t>
    </r>
  </si>
  <si>
    <r>
      <t xml:space="preserve"> Từ Huyện lộ 11 đến đường Quang Hòa:</t>
    </r>
    <r>
      <rPr>
        <b/>
        <i/>
        <sz val="10"/>
        <rFont val="Times New Roman"/>
        <family val="1"/>
      </rPr>
      <t xml:space="preserve"> Điều chỉnh thành</t>
    </r>
  </si>
  <si>
    <r>
      <rPr>
        <b/>
        <i/>
        <sz val="10"/>
        <rFont val="Times New Roman"/>
        <family val="1"/>
      </rPr>
      <t>Bỏ</t>
    </r>
    <r>
      <rPr>
        <sz val="10"/>
        <rFont val="Times New Roman"/>
        <family val="1"/>
      </rPr>
      <t>: Đường liên xã Quang - Yên - Hòa</t>
    </r>
  </si>
  <si>
    <r>
      <rPr>
        <b/>
        <i/>
        <sz val="10"/>
        <rFont val="Times New Roman"/>
        <family val="1"/>
      </rPr>
      <t>Bỏ:</t>
    </r>
    <r>
      <rPr>
        <sz val="10"/>
        <rFont val="Times New Roman"/>
        <family val="1"/>
      </rPr>
      <t xml:space="preserve"> Từ xã Cẩm Yên đến Quốc lộ 15B</t>
    </r>
  </si>
  <si>
    <r>
      <t xml:space="preserve">Từ giáp đất xã Cẩm Hòa đến đường Thăng-Nam-Dương: </t>
    </r>
    <r>
      <rPr>
        <b/>
        <i/>
        <sz val="10"/>
        <rFont val="Times New Roman"/>
        <family val="1"/>
      </rPr>
      <t>Điều chỉnh thành:</t>
    </r>
  </si>
  <si>
    <r>
      <t xml:space="preserve">Đường liên xã Phúc -Nam- Dương </t>
    </r>
    <r>
      <rPr>
        <sz val="10"/>
        <rFont val="Times New Roman"/>
        <family val="1"/>
      </rPr>
      <t>(đoạn qua xã Cẩm Dương):</t>
    </r>
    <r>
      <rPr>
        <b/>
        <i/>
        <sz val="10"/>
        <rFont val="Times New Roman"/>
        <family val="1"/>
      </rPr>
      <t xml:space="preserve"> Điều chỉnh thành:</t>
    </r>
  </si>
  <si>
    <r>
      <t xml:space="preserve">Đường đi thôn Rạng Đông; </t>
    </r>
    <r>
      <rPr>
        <b/>
        <i/>
        <sz val="10"/>
        <rFont val="Times New Roman"/>
        <family val="1"/>
      </rPr>
      <t>Điều chỉnh thành:</t>
    </r>
  </si>
  <si>
    <r>
      <t xml:space="preserve">Đường huyện lộ 11: </t>
    </r>
    <r>
      <rPr>
        <b/>
        <i/>
        <sz val="10"/>
        <rFont val="Times New Roman"/>
        <family val="1"/>
      </rPr>
      <t>Điều chỉnh thành:</t>
    </r>
  </si>
  <si>
    <r>
      <t>Đường ĐH.124</t>
    </r>
    <r>
      <rPr>
        <sz val="10"/>
        <rFont val="Times New Roman"/>
        <family val="1"/>
      </rPr>
      <t xml:space="preserve"> (đoạn đi qua địa bàn xã Cẩm Dương)</t>
    </r>
  </si>
  <si>
    <r>
      <t>Từ giáp kênh N6 đến giáp Quốc lộ 15B:</t>
    </r>
    <r>
      <rPr>
        <b/>
        <i/>
        <sz val="10"/>
        <rFont val="Times New Roman"/>
        <family val="1"/>
      </rPr>
      <t xml:space="preserve"> Điều chỉnh thành</t>
    </r>
  </si>
  <si>
    <r>
      <rPr>
        <b/>
        <i/>
        <sz val="10"/>
        <rFont val="Times New Roman"/>
        <family val="1"/>
      </rPr>
      <t>Bỏ:</t>
    </r>
    <r>
      <rPr>
        <sz val="10"/>
        <rFont val="Times New Roman"/>
        <family val="1"/>
      </rPr>
      <t xml:space="preserve"> Tiếp đó đến hết đất xã Cẩm Dương</t>
    </r>
  </si>
  <si>
    <r>
      <rPr>
        <b/>
        <i/>
        <sz val="10"/>
        <rFont val="Times New Roman"/>
        <family val="1"/>
      </rPr>
      <t>Bổ sung:</t>
    </r>
    <r>
      <rPr>
        <sz val="10"/>
        <rFont val="Times New Roman"/>
        <family val="1"/>
      </rPr>
      <t xml:space="preserve"> Đường Bắc Thành ra biển (đường DH 124 kéo dài)</t>
    </r>
  </si>
  <si>
    <r>
      <t xml:space="preserve">Đường liên xã Thăng-Nam-Dương: </t>
    </r>
    <r>
      <rPr>
        <b/>
        <i/>
        <sz val="10"/>
        <rFont val="Times New Roman"/>
        <family val="1"/>
      </rPr>
      <t xml:space="preserve">Điều chỉnh thành: </t>
    </r>
  </si>
  <si>
    <r>
      <rPr>
        <b/>
        <i/>
        <sz val="10"/>
        <rFont val="Times New Roman"/>
        <family val="1"/>
      </rPr>
      <t>Bổ sung</t>
    </r>
    <r>
      <rPr>
        <sz val="10"/>
        <rFont val="Times New Roman"/>
        <family val="1"/>
      </rPr>
      <t>: Đường Đồng Cựa</t>
    </r>
  </si>
  <si>
    <r>
      <rPr>
        <b/>
        <i/>
        <sz val="10"/>
        <rFont val="Times New Roman"/>
        <family val="1"/>
      </rPr>
      <t>Bổ sung</t>
    </r>
    <r>
      <rPr>
        <sz val="10"/>
        <rFont val="Times New Roman"/>
        <family val="1"/>
      </rPr>
      <t>: Đường Trung Tiến kéo dài ra biển</t>
    </r>
  </si>
  <si>
    <r>
      <t xml:space="preserve">Từ hết KS Sông La đến đất nhà thờ; </t>
    </r>
    <r>
      <rPr>
        <b/>
        <i/>
        <sz val="10"/>
        <rFont val="Times New Roman"/>
        <family val="1"/>
      </rPr>
      <t>Điều chỉnh thành:</t>
    </r>
  </si>
  <si>
    <r>
      <t xml:space="preserve">Đường kè biển từ Sông La đến thôn Nam Hải; </t>
    </r>
    <r>
      <rPr>
        <b/>
        <i/>
        <sz val="10"/>
        <rFont val="Times New Roman"/>
        <family val="1"/>
      </rPr>
      <t>Điều chỉnh thành:</t>
    </r>
  </si>
  <si>
    <r>
      <t xml:space="preserve">Đường Hà Huy Tập 1 (đường phía ngoài): </t>
    </r>
    <r>
      <rPr>
        <b/>
        <i/>
        <sz val="10"/>
        <rFont val="Times New Roman"/>
        <family val="1"/>
      </rPr>
      <t xml:space="preserve">Điều chỉnh thành </t>
    </r>
  </si>
  <si>
    <r>
      <t xml:space="preserve">Đường Hà Huy Tập 2 (đường phía trong): </t>
    </r>
    <r>
      <rPr>
        <b/>
        <i/>
        <sz val="10"/>
        <rFont val="Times New Roman"/>
        <family val="1"/>
      </rPr>
      <t xml:space="preserve">Điều chỉnh thành </t>
    </r>
  </si>
  <si>
    <r>
      <t xml:space="preserve">Đường liên xã Hưng - Hà - Lộc: </t>
    </r>
    <r>
      <rPr>
        <b/>
        <i/>
        <sz val="10"/>
        <rFont val="Times New Roman"/>
        <family val="1"/>
      </rPr>
      <t>Điều chỉnh thành:</t>
    </r>
  </si>
  <si>
    <r>
      <t xml:space="preserve">Đường lên mỏ đá Cẩm Thịnh </t>
    </r>
    <r>
      <rPr>
        <sz val="10"/>
        <rFont val="Times New Roman"/>
        <family val="1"/>
      </rPr>
      <t>(đoạn trong xã Cẩm Hưng)</t>
    </r>
  </si>
  <si>
    <r>
      <t>Đường trục thôn Hưng Dương (</t>
    </r>
    <r>
      <rPr>
        <sz val="10"/>
        <rFont val="Times New Roman"/>
        <family val="1"/>
      </rPr>
      <t>Từ ngã 3 Quốc lộ 1A đến cầu họ cũ)</t>
    </r>
  </si>
  <si>
    <r>
      <t>Đường trục thôn Hưng Tiến (</t>
    </r>
    <r>
      <rPr>
        <sz val="10"/>
        <rFont val="Times New Roman"/>
        <family val="1"/>
      </rPr>
      <t>Từ Quốc lộ 1A đến cầu Kênh)</t>
    </r>
  </si>
  <si>
    <r>
      <t xml:space="preserve">Đường liên thôn Hưng Trung -Hưng Tân: </t>
    </r>
    <r>
      <rPr>
        <b/>
        <i/>
        <sz val="10"/>
        <rFont val="Times New Roman"/>
        <family val="1"/>
      </rPr>
      <t>Điều chỉnh thành:</t>
    </r>
  </si>
  <si>
    <r>
      <rPr>
        <b/>
        <i/>
        <sz val="10"/>
        <rFont val="Times New Roman"/>
        <family val="1"/>
      </rPr>
      <t>Bổ sung:</t>
    </r>
    <r>
      <rPr>
        <sz val="10"/>
        <rFont val="Times New Roman"/>
        <family val="1"/>
      </rPr>
      <t xml:space="preserve"> Đường ĐH.134 (đường Hưng Lạc)</t>
    </r>
  </si>
  <si>
    <r>
      <rPr>
        <b/>
        <i/>
        <sz val="10"/>
        <rFont val="Times New Roman"/>
        <family val="1"/>
      </rPr>
      <t>Bổ sung</t>
    </r>
    <r>
      <rPr>
        <sz val="10"/>
        <rFont val="Times New Roman"/>
        <family val="1"/>
      </rPr>
      <t>: Đường từ ngã tư đất ông Triển đến đất bà Tuế</t>
    </r>
  </si>
  <si>
    <r>
      <rPr>
        <b/>
        <i/>
        <sz val="10"/>
        <rFont val="Times New Roman"/>
        <family val="1"/>
      </rPr>
      <t>Bổ sung</t>
    </r>
    <r>
      <rPr>
        <sz val="10"/>
        <rFont val="Times New Roman"/>
        <family val="1"/>
      </rPr>
      <t>: Đường từ cổng Khu lưu niệm cố Tổng Bí thư Hà Huy Tập đến trại ông Đẩu</t>
    </r>
  </si>
  <si>
    <r>
      <t>Đường liên xã Hưng-Hà-Lộc (Từ hết Cẩm Thịnh đến hết xã Cẩm Hà):</t>
    </r>
    <r>
      <rPr>
        <b/>
        <i/>
        <sz val="10"/>
        <rFont val="Times New Roman"/>
        <family val="1"/>
      </rPr>
      <t xml:space="preserve"> Điều chỉnh thành: </t>
    </r>
  </si>
  <si>
    <r>
      <t xml:space="preserve">Trục đường chính của xã (Từ quốc lộ 1A đến giáp đường Hưng - Hòa - Lộc): </t>
    </r>
    <r>
      <rPr>
        <b/>
        <i/>
        <sz val="10"/>
        <rFont val="Times New Roman"/>
        <family val="1"/>
      </rPr>
      <t xml:space="preserve">Điều chỉnh thành: </t>
    </r>
  </si>
  <si>
    <r>
      <rPr>
        <b/>
        <i/>
        <sz val="10"/>
        <rFont val="Times New Roman"/>
        <family val="1"/>
      </rPr>
      <t>Bổ sung:</t>
    </r>
    <r>
      <rPr>
        <sz val="10"/>
        <rFont val="Times New Roman"/>
        <family val="1"/>
      </rPr>
      <t xml:space="preserve"> Đường liên thôn Nguyễn Đối- Tiến Thắng </t>
    </r>
  </si>
  <si>
    <r>
      <rPr>
        <b/>
        <i/>
        <sz val="10"/>
        <rFont val="Times New Roman"/>
        <family val="1"/>
      </rPr>
      <t>Bổ sung</t>
    </r>
    <r>
      <rPr>
        <sz val="10"/>
        <rFont val="Times New Roman"/>
        <family val="1"/>
      </rPr>
      <t>: Đường Trục xã: Từ ngã 3 (giáp đường ĐH.132) đến hết đất bà Nguyễn Thị Mai (thôn Đông Tây Xuân)</t>
    </r>
  </si>
  <si>
    <r>
      <rPr>
        <b/>
        <i/>
        <sz val="10"/>
        <rFont val="Times New Roman"/>
        <family val="1"/>
      </rPr>
      <t>Bổ sung:</t>
    </r>
    <r>
      <rPr>
        <sz val="10"/>
        <rFont val="Times New Roman"/>
        <family val="1"/>
      </rPr>
      <t xml:space="preserve"> Đường 1/9: Từ ngã 4 (Giáp đường ĐH.132) đến hết đất ông Trần Văn Hoan (thôn Đông Tây Xuân)</t>
    </r>
  </si>
  <si>
    <r>
      <rPr>
        <b/>
        <i/>
        <sz val="10"/>
        <rFont val="Times New Roman"/>
        <family val="1"/>
      </rPr>
      <t>Bổ sung</t>
    </r>
    <r>
      <rPr>
        <sz val="10"/>
        <rFont val="Times New Roman"/>
        <family val="1"/>
      </rPr>
      <t>: Đường 1/9: Từ ngã 4 (Giáp đường ĐH.132) đến giáp đất ông Nguyễn Văn Phúc  (thôn Nguyễn Đối)</t>
    </r>
  </si>
  <si>
    <r>
      <t xml:space="preserve">Tiếp đó đến ngã 3 đường liên xã Trung - Lĩnh: </t>
    </r>
    <r>
      <rPr>
        <b/>
        <i/>
        <sz val="10"/>
        <rFont val="Times New Roman"/>
        <family val="1"/>
      </rPr>
      <t>Điều chỉnh thành:</t>
    </r>
  </si>
  <si>
    <r>
      <t xml:space="preserve">Đường liên xã Trung - Lĩnh: </t>
    </r>
    <r>
      <rPr>
        <b/>
        <i/>
        <sz val="10"/>
        <rFont val="Times New Roman"/>
        <family val="1"/>
      </rPr>
      <t>Điều chỉnh thành:</t>
    </r>
  </si>
  <si>
    <r>
      <t xml:space="preserve">Đường liên thôn </t>
    </r>
    <r>
      <rPr>
        <sz val="10"/>
        <rFont val="Times New Roman"/>
        <family val="1"/>
      </rPr>
      <t>(từ Quốc lộ 1A đến trường tiểu học xã Cẩm Trung)</t>
    </r>
  </si>
  <si>
    <r>
      <t xml:space="preserve">Đường liên xã Hưng - Hà - Lộc : </t>
    </r>
    <r>
      <rPr>
        <b/>
        <i/>
        <sz val="10"/>
        <rFont val="Times New Roman"/>
        <family val="1"/>
      </rPr>
      <t>Điều chỉnh thành:</t>
    </r>
  </si>
  <si>
    <r>
      <t>Gộp các đoạn:</t>
    </r>
    <r>
      <rPr>
        <sz val="10"/>
        <rFont val="Times New Roman"/>
        <family val="1"/>
      </rPr>
      <t xml:space="preserve"> Từ Quốc lộ 1A đến đất UBND xã, Tiếp đó đến hết đất anh Lương (thôn 5), Tiếp đó đến hết đất anh Hòa (thôn 6), Tiếp đó đến cầu Đá:</t>
    </r>
    <r>
      <rPr>
        <b/>
        <sz val="10"/>
        <rFont val="Times New Roman"/>
        <family val="1"/>
      </rPr>
      <t xml:space="preserve"> </t>
    </r>
    <r>
      <rPr>
        <b/>
        <i/>
        <sz val="10"/>
        <rFont val="Times New Roman"/>
        <family val="1"/>
      </rPr>
      <t>Điều chỉnh thành:</t>
    </r>
  </si>
  <si>
    <r>
      <rPr>
        <b/>
        <i/>
        <sz val="10"/>
        <rFont val="Times New Roman"/>
        <family val="1"/>
      </rPr>
      <t>Bổ sung:</t>
    </r>
    <r>
      <rPr>
        <sz val="10"/>
        <rFont val="Times New Roman"/>
        <family val="1"/>
      </rPr>
      <t xml:space="preserve"> Tuyến đường đê ngăn mặn: Từ cựa bà Nhung nhánh rẽ Cẩm Trung đến nhà thờ giáo họ Cát Vàng</t>
    </r>
  </si>
  <si>
    <r>
      <t>Đường liên xã Lạc - Hưng:</t>
    </r>
    <r>
      <rPr>
        <b/>
        <i/>
        <sz val="10"/>
        <rFont val="Times New Roman"/>
        <family val="1"/>
      </rPr>
      <t xml:space="preserve"> Điều chỉnh thành:</t>
    </r>
  </si>
  <si>
    <r>
      <t>Đường ĐH.134</t>
    </r>
    <r>
      <rPr>
        <sz val="10"/>
        <rFont val="Times New Roman"/>
        <family val="1"/>
      </rPr>
      <t xml:space="preserve"> (qua địa bàn xã Cẩm Lạc)</t>
    </r>
  </si>
  <si>
    <r>
      <t>Tuyến đường bê tông dọc theo kè sông Rác;</t>
    </r>
    <r>
      <rPr>
        <b/>
        <i/>
        <sz val="10"/>
        <rFont val="Times New Roman"/>
        <family val="1"/>
      </rPr>
      <t xml:space="preserve"> Điều chỉnh thành:</t>
    </r>
  </si>
  <si>
    <r>
      <t>Bổ sung:</t>
    </r>
    <r>
      <rPr>
        <sz val="10"/>
        <rFont val="Times New Roman"/>
        <family val="1"/>
      </rPr>
      <t xml:space="preserve"> Tuyến đường bê tông dọc theo kè sông Rác (phía nam)</t>
    </r>
  </si>
  <si>
    <r>
      <t xml:space="preserve">Đường liên xã Duệ - Thành: </t>
    </r>
    <r>
      <rPr>
        <b/>
        <i/>
        <sz val="10"/>
        <rFont val="Times New Roman"/>
        <family val="1"/>
      </rPr>
      <t>Điều chỉnh thành:</t>
    </r>
  </si>
  <si>
    <r>
      <t xml:space="preserve">Đường liên xã Duệ - Thạch: </t>
    </r>
    <r>
      <rPr>
        <b/>
        <i/>
        <sz val="10"/>
        <rFont val="Times New Roman"/>
        <family val="1"/>
      </rPr>
      <t>Điều chỉnh thành</t>
    </r>
  </si>
  <si>
    <r>
      <t>Đường Lên tháp Am;</t>
    </r>
    <r>
      <rPr>
        <sz val="10"/>
        <rFont val="Times New Roman"/>
        <family val="1"/>
      </rPr>
      <t xml:space="preserve"> </t>
    </r>
    <r>
      <rPr>
        <b/>
        <i/>
        <sz val="10"/>
        <rFont val="Times New Roman"/>
        <family val="1"/>
      </rPr>
      <t>Điều chỉnh thành:</t>
    </r>
  </si>
  <si>
    <r>
      <t xml:space="preserve">Tiếp đó đến Tháp Am; </t>
    </r>
    <r>
      <rPr>
        <b/>
        <i/>
        <sz val="10"/>
        <rFont val="Times New Roman"/>
        <family val="1"/>
      </rPr>
      <t xml:space="preserve">Điều chỉnh thành: </t>
    </r>
  </si>
  <si>
    <r>
      <t xml:space="preserve">Tỉnh lộ 554: </t>
    </r>
    <r>
      <rPr>
        <b/>
        <i/>
        <sz val="10"/>
        <rFont val="Times New Roman"/>
        <family val="1"/>
      </rPr>
      <t xml:space="preserve">Điều chỉnh thành </t>
    </r>
  </si>
  <si>
    <r>
      <t>Từ cầu Hội đến cống tiêu nước (trước nhà anh Hùng Lý tổ 16):</t>
    </r>
    <r>
      <rPr>
        <b/>
        <i/>
        <sz val="10"/>
        <rFont val="Times New Roman"/>
        <family val="1"/>
      </rPr>
      <t xml:space="preserve"> Điều chỉnh thành: </t>
    </r>
  </si>
  <si>
    <r>
      <t xml:space="preserve">Tiếp đó đến ngã ba đi xã Cẩm Quan; </t>
    </r>
    <r>
      <rPr>
        <b/>
        <i/>
        <sz val="10"/>
        <rFont val="Times New Roman"/>
        <family val="1"/>
      </rPr>
      <t xml:space="preserve">Điều chỉnh thành: </t>
    </r>
  </si>
  <si>
    <r>
      <t xml:space="preserve">Từ hết thị trấn Cẩm Xuyên đến ngã ba đường cứu nạn cứu hộ; </t>
    </r>
    <r>
      <rPr>
        <b/>
        <i/>
        <sz val="10"/>
        <rFont val="Times New Roman"/>
        <family val="1"/>
      </rPr>
      <t xml:space="preserve"> Điều chỉnh thành:</t>
    </r>
  </si>
  <si>
    <r>
      <t>Tiếp đó đến hết đất sân bóng xã (trạm y tế mới xã Cẩm Quan);</t>
    </r>
    <r>
      <rPr>
        <b/>
        <i/>
        <sz val="10"/>
        <rFont val="Times New Roman"/>
        <family val="1"/>
      </rPr>
      <t xml:space="preserve"> Điều chỉnh thành:</t>
    </r>
  </si>
  <si>
    <r>
      <t>Tiếp đó đến kênh chính Kẻ Gỗ</t>
    </r>
    <r>
      <rPr>
        <b/>
        <i/>
        <sz val="10"/>
        <rFont val="Times New Roman"/>
        <family val="1"/>
      </rPr>
      <t>; Điều chỉnh thành:</t>
    </r>
  </si>
  <si>
    <r>
      <t>Tiếp đó đến Trung tâm giáo dưỡng LĐ TBXH Hà Tĩnh:</t>
    </r>
    <r>
      <rPr>
        <b/>
        <i/>
        <sz val="10"/>
        <rFont val="Times New Roman"/>
        <family val="1"/>
      </rPr>
      <t xml:space="preserve"> Điều chỉnh thành:</t>
    </r>
  </si>
  <si>
    <r>
      <t>Từ đất bà Cúc đến hết đất ông Quận:</t>
    </r>
    <r>
      <rPr>
        <i/>
        <sz val="10"/>
        <rFont val="Times New Roman"/>
        <family val="1"/>
      </rPr>
      <t xml:space="preserve"> </t>
    </r>
    <r>
      <rPr>
        <b/>
        <i/>
        <sz val="10"/>
        <rFont val="Times New Roman"/>
        <family val="1"/>
      </rPr>
      <t>Điều chỉnh thành</t>
    </r>
    <r>
      <rPr>
        <i/>
        <sz val="10"/>
        <rFont val="Times New Roman"/>
        <family val="1"/>
      </rPr>
      <t>:</t>
    </r>
  </si>
  <si>
    <r>
      <t xml:space="preserve">Từ đất ông Chiến đến hết đất lò gạch ông Dũng; </t>
    </r>
    <r>
      <rPr>
        <b/>
        <i/>
        <sz val="10"/>
        <rFont val="Times New Roman"/>
        <family val="1"/>
      </rPr>
      <t>Điều chỉnh thành:</t>
    </r>
  </si>
  <si>
    <r>
      <t>Từ đất anh Kiên đến hết đất ông Vinh:</t>
    </r>
    <r>
      <rPr>
        <b/>
        <sz val="10"/>
        <rFont val="Times New Roman"/>
        <family val="1"/>
      </rPr>
      <t xml:space="preserve"> </t>
    </r>
    <r>
      <rPr>
        <b/>
        <i/>
        <sz val="10"/>
        <rFont val="Times New Roman"/>
        <family val="1"/>
      </rPr>
      <t>Điều chỉnh thành:</t>
    </r>
  </si>
  <si>
    <r>
      <rPr>
        <b/>
        <sz val="10"/>
        <rFont val="Times New Roman"/>
        <family val="1"/>
      </rPr>
      <t xml:space="preserve">Bổ sung: </t>
    </r>
    <r>
      <rPr>
        <sz val="10"/>
        <rFont val="Times New Roman"/>
        <family val="1"/>
      </rPr>
      <t>Từ trục ông Chiến, bà Huế - hết đất lò gạch ông Dũng</t>
    </r>
  </si>
  <si>
    <r>
      <t>Từ cổng làng Thiện Nộ đến ngã 3 (góc cua):</t>
    </r>
    <r>
      <rPr>
        <i/>
        <sz val="10"/>
        <rFont val="Times New Roman"/>
        <family val="1"/>
      </rPr>
      <t xml:space="preserve"> </t>
    </r>
    <r>
      <rPr>
        <b/>
        <i/>
        <sz val="10"/>
        <rFont val="Times New Roman"/>
        <family val="1"/>
      </rPr>
      <t>Điều chỉnh thành</t>
    </r>
  </si>
  <si>
    <r>
      <t xml:space="preserve">Từ đất ông Hoàng Văn Bình, bà Nguyễn Thị Huế đến hết đất lò gạch ông Dũng: </t>
    </r>
    <r>
      <rPr>
        <b/>
        <sz val="10"/>
        <rFont val="Times New Roman"/>
        <family val="1"/>
      </rPr>
      <t>Điều chỉnh thành</t>
    </r>
  </si>
  <si>
    <r>
      <rPr>
        <b/>
        <i/>
        <sz val="10"/>
        <rFont val="Times New Roman"/>
        <family val="1"/>
      </rPr>
      <t>Bổ sung:</t>
    </r>
    <r>
      <rPr>
        <sz val="10"/>
        <rFont val="Times New Roman"/>
        <family val="1"/>
      </rPr>
      <t xml:space="preserve"> Đường ĐH.134: Từ ngã 3 (giao đường ĐH.124) đến hết đất xã Cẩm Quan</t>
    </r>
  </si>
  <si>
    <r>
      <rPr>
        <b/>
        <i/>
        <sz val="10"/>
        <rFont val="Times New Roman"/>
        <family val="1"/>
      </rPr>
      <t>Bổ sung:</t>
    </r>
    <r>
      <rPr>
        <sz val="10"/>
        <rFont val="Times New Roman"/>
        <family val="1"/>
      </rPr>
      <t xml:space="preserve">  Từ Ngã 3 cứu hộ - nhà văn hóa thôn Thanh Mỹ (bổ sung)</t>
    </r>
  </si>
  <si>
    <r>
      <rPr>
        <b/>
        <i/>
        <sz val="10"/>
        <rFont val="Times New Roman"/>
        <family val="1"/>
      </rPr>
      <t>Bổ sung</t>
    </r>
    <r>
      <rPr>
        <sz val="10"/>
        <rFont val="Times New Roman"/>
        <family val="1"/>
      </rPr>
      <t>:  Từ  QL8C - Ngã 3 đi NVH thôn Thanh Mỹ (Nhà bà Điểm)</t>
    </r>
  </si>
  <si>
    <r>
      <rPr>
        <b/>
        <i/>
        <sz val="10"/>
        <rFont val="Times New Roman"/>
        <family val="1"/>
      </rPr>
      <t>Bổ sung:</t>
    </r>
    <r>
      <rPr>
        <sz val="10"/>
        <rFont val="Times New Roman"/>
        <family val="1"/>
      </rPr>
      <t xml:space="preserve">  Từ QL 8C - Kênh N2</t>
    </r>
  </si>
  <si>
    <r>
      <rPr>
        <b/>
        <i/>
        <sz val="10"/>
        <rFont val="Times New Roman"/>
        <family val="1"/>
      </rPr>
      <t>Bổ sung:</t>
    </r>
    <r>
      <rPr>
        <sz val="10"/>
        <rFont val="Times New Roman"/>
        <family val="1"/>
      </rPr>
      <t xml:space="preserve">  Từ QL 8C- Ngã 4 thôn Vĩnh Phú (nhà ông Thành)</t>
    </r>
  </si>
  <si>
    <r>
      <rPr>
        <b/>
        <i/>
        <sz val="10"/>
        <rFont val="Times New Roman"/>
        <family val="1"/>
      </rPr>
      <t>Bổ sung</t>
    </r>
    <r>
      <rPr>
        <sz val="10"/>
        <rFont val="Times New Roman"/>
        <family val="1"/>
      </rPr>
      <t>:  Từ QL8C-  Giao đường cao tốc (Đường đi chi Quan - Tân Tiến)</t>
    </r>
  </si>
  <si>
    <r>
      <t>Tiếp đó đến đường Tỉnh lộ 22 (đường 17 cũ):</t>
    </r>
    <r>
      <rPr>
        <b/>
        <i/>
        <sz val="10"/>
        <rFont val="Times New Roman"/>
        <family val="1"/>
      </rPr>
      <t xml:space="preserve"> Điều chỉnh thành: </t>
    </r>
  </si>
  <si>
    <r>
      <t xml:space="preserve">Từ kênh chính kẻ Gỗ (thôn Đông Mỹ) đến hết đất nhà ông Dũng; </t>
    </r>
    <r>
      <rPr>
        <b/>
        <i/>
        <sz val="10"/>
        <rFont val="Times New Roman"/>
        <family val="1"/>
      </rPr>
      <t xml:space="preserve">Điều chỉnh thành: </t>
    </r>
  </si>
  <si>
    <r>
      <t xml:space="preserve">Đường cứu hộ hồ Thượng Tuy (từ Quốc lộ 1A đến thác điều hòa): </t>
    </r>
    <r>
      <rPr>
        <b/>
        <i/>
        <sz val="10"/>
        <rFont val="Times New Roman"/>
        <family val="1"/>
      </rPr>
      <t>Điều chỉnh thành:</t>
    </r>
    <r>
      <rPr>
        <b/>
        <sz val="10"/>
        <rFont val="Times New Roman"/>
        <family val="1"/>
      </rPr>
      <t xml:space="preserve"> </t>
    </r>
  </si>
  <si>
    <r>
      <t>Từ đường liên xã Hưng - Hà-Lộc đến cống Hói Nái:</t>
    </r>
    <r>
      <rPr>
        <b/>
        <i/>
        <sz val="10"/>
        <rFont val="Times New Roman"/>
        <family val="1"/>
      </rPr>
      <t xml:space="preserve"> Điều chỉnh thành:</t>
    </r>
  </si>
  <si>
    <r>
      <t xml:space="preserve">Đường trục xã 2-9: </t>
    </r>
    <r>
      <rPr>
        <b/>
        <i/>
        <sz val="10"/>
        <rFont val="Times New Roman"/>
        <family val="1"/>
      </rPr>
      <t xml:space="preserve">Điều chỉnh thành: </t>
    </r>
  </si>
  <si>
    <r>
      <t>Tiếp đó đến đường Hưng - Lạc:</t>
    </r>
    <r>
      <rPr>
        <b/>
        <i/>
        <sz val="10"/>
        <rFont val="Times New Roman"/>
        <family val="1"/>
      </rPr>
      <t xml:space="preserve"> Điều chỉnh thành:</t>
    </r>
  </si>
  <si>
    <r>
      <t xml:space="preserve">Tiếp đó đến đường Hưng - Hà - Lộc: </t>
    </r>
    <r>
      <rPr>
        <b/>
        <i/>
        <sz val="10"/>
        <rFont val="Times New Roman"/>
        <family val="1"/>
      </rPr>
      <t>Điều chỉnh thành</t>
    </r>
    <r>
      <rPr>
        <sz val="10"/>
        <rFont val="Times New Roman"/>
        <family val="1"/>
      </rPr>
      <t xml:space="preserve">: </t>
    </r>
  </si>
  <si>
    <r>
      <rPr>
        <b/>
        <i/>
        <sz val="10"/>
        <rFont val="Times New Roman"/>
        <family val="1"/>
      </rPr>
      <t xml:space="preserve"> Bỏ:</t>
    </r>
    <r>
      <rPr>
        <sz val="10"/>
        <rFont val="Times New Roman"/>
        <family val="1"/>
      </rPr>
      <t xml:space="preserve"> Tiếp đó đến cống Hói Nái</t>
    </r>
  </si>
  <si>
    <r>
      <t xml:space="preserve">Từ ngã tư đường  Hưng Hà Lộc đến cầu Đồ Gon: </t>
    </r>
    <r>
      <rPr>
        <b/>
        <i/>
        <sz val="10"/>
        <rFont val="Times New Roman"/>
        <family val="1"/>
      </rPr>
      <t xml:space="preserve">Điều chỉnh thành: </t>
    </r>
  </si>
  <si>
    <r>
      <t>Đường liên xã Lạc - Hưng</t>
    </r>
    <r>
      <rPr>
        <sz val="10"/>
        <rFont val="Times New Roman"/>
        <family val="1"/>
      </rPr>
      <t xml:space="preserve"> (qua địa bàn xã Cẩm Thịnh): </t>
    </r>
    <r>
      <rPr>
        <b/>
        <i/>
        <sz val="10"/>
        <rFont val="Times New Roman"/>
        <family val="1"/>
      </rPr>
      <t>Điều chỉnh thành:</t>
    </r>
  </si>
  <si>
    <r>
      <rPr>
        <b/>
        <i/>
        <sz val="10"/>
        <rFont val="Times New Roman"/>
        <family val="1"/>
      </rPr>
      <t>Bỏ:</t>
    </r>
    <r>
      <rPr>
        <sz val="10"/>
        <rFont val="Times New Roman"/>
        <family val="1"/>
      </rPr>
      <t xml:space="preserve"> Tiếp đó đến hết xóm 1</t>
    </r>
  </si>
  <si>
    <r>
      <rPr>
        <b/>
        <sz val="10"/>
        <rFont val="Times New Roman"/>
        <family val="1"/>
      </rPr>
      <t>Từ Quốc lộ 1A đi xuống xã Cẩm Hà</t>
    </r>
    <r>
      <rPr>
        <sz val="10"/>
        <rFont val="Times New Roman"/>
        <family val="1"/>
      </rPr>
      <t xml:space="preserve"> (đoạn qua xã Cẩm Sơn)</t>
    </r>
  </si>
  <si>
    <r>
      <t>Đường liên xã Lạc Hưng (đoạn qua xã Cẩm Sơn):</t>
    </r>
    <r>
      <rPr>
        <b/>
        <i/>
        <sz val="10"/>
        <rFont val="Times New Roman"/>
        <family val="1"/>
      </rPr>
      <t xml:space="preserve"> Điều chỉnh thành:</t>
    </r>
  </si>
  <si>
    <r>
      <rPr>
        <b/>
        <i/>
        <sz val="10"/>
        <rFont val="Times New Roman"/>
        <family val="1"/>
      </rPr>
      <t>Bổ sung</t>
    </r>
    <r>
      <rPr>
        <sz val="10"/>
        <rFont val="Times New Roman"/>
        <family val="1"/>
      </rPr>
      <t>: Đường vùng sau nhà anh Nhâm thôn Lĩnh Sơn</t>
    </r>
  </si>
  <si>
    <r>
      <rPr>
        <b/>
        <i/>
        <sz val="10"/>
        <rFont val="Times New Roman"/>
        <family val="1"/>
      </rPr>
      <t>Bổ sung</t>
    </r>
    <r>
      <rPr>
        <sz val="10"/>
        <rFont val="Times New Roman"/>
        <family val="1"/>
      </rPr>
      <t>: Từ nhà bà Tưởng đến cầu thôn Vinh Sơn</t>
    </r>
  </si>
  <si>
    <r>
      <rPr>
        <b/>
        <i/>
        <sz val="10"/>
        <rFont val="Times New Roman"/>
        <family val="1"/>
      </rPr>
      <t>Bổ sung</t>
    </r>
    <r>
      <rPr>
        <sz val="10"/>
        <rFont val="Times New Roman"/>
        <family val="1"/>
      </rPr>
      <t>: Từ cầu thôn Vinh Sơn đến hết đất Hội trường thôn Thượng Sơn</t>
    </r>
  </si>
  <si>
    <r>
      <rPr>
        <b/>
        <i/>
        <sz val="10"/>
        <rFont val="Times New Roman"/>
        <family val="1"/>
      </rPr>
      <t>Bổ sung</t>
    </r>
    <r>
      <rPr>
        <sz val="10"/>
        <rFont val="Times New Roman"/>
        <family val="1"/>
      </rPr>
      <t>: Đường lên Trại giam Xuân Hà (cơ sở Cẩm Sơn) từ đường QL 1A đến ngã tư</t>
    </r>
  </si>
  <si>
    <r>
      <rPr>
        <b/>
        <i/>
        <sz val="10"/>
        <rFont val="Times New Roman"/>
        <family val="1"/>
      </rPr>
      <t>Bổ sung</t>
    </r>
    <r>
      <rPr>
        <sz val="10"/>
        <rFont val="Times New Roman"/>
        <family val="1"/>
      </rPr>
      <t>: Từ ngã tư đến hết đất anh Thọ Xây</t>
    </r>
  </si>
  <si>
    <r>
      <rPr>
        <b/>
        <i/>
        <sz val="10"/>
        <rFont val="Times New Roman"/>
        <family val="1"/>
      </rPr>
      <t>Bổ sung</t>
    </r>
    <r>
      <rPr>
        <sz val="10"/>
        <rFont val="Times New Roman"/>
        <family val="1"/>
      </rPr>
      <t>: Từ giáp đất anh Thọ Xây đến ngã tư đường ĐH.134</t>
    </r>
  </si>
  <si>
    <r>
      <rPr>
        <b/>
        <i/>
        <sz val="10"/>
        <rFont val="Times New Roman"/>
        <family val="1"/>
      </rPr>
      <t>Bổ sung</t>
    </r>
    <r>
      <rPr>
        <sz val="10"/>
        <rFont val="Times New Roman"/>
        <family val="1"/>
      </rPr>
      <t>: Đường quy hoạch vùng Bập cát thôn Phúc Sơn</t>
    </r>
  </si>
  <si>
    <r>
      <t xml:space="preserve">Từ quốc lộ 1A qua UBND xã đến giáp đường Phù Cát: </t>
    </r>
    <r>
      <rPr>
        <b/>
        <i/>
        <sz val="10"/>
        <rFont val="Times New Roman"/>
        <family val="1"/>
      </rPr>
      <t xml:space="preserve">Điều chỉnh thành: </t>
    </r>
  </si>
  <si>
    <r>
      <t xml:space="preserve">Quốc lộ 15B: </t>
    </r>
    <r>
      <rPr>
        <b/>
        <i/>
        <sz val="10"/>
        <rFont val="Times New Roman"/>
        <family val="1"/>
      </rPr>
      <t>Điều chỉnh thành:</t>
    </r>
  </si>
  <si>
    <r>
      <t xml:space="preserve">Đường liên xã Trung Lĩnh; </t>
    </r>
    <r>
      <rPr>
        <b/>
        <i/>
        <sz val="10"/>
        <rFont val="Times New Roman"/>
        <family val="1"/>
      </rPr>
      <t xml:space="preserve">Điều chỉnh thành: </t>
    </r>
  </si>
  <si>
    <r>
      <rPr>
        <b/>
        <i/>
        <sz val="10"/>
        <rFont val="Times New Roman"/>
        <family val="1"/>
      </rPr>
      <t>Bỏ:</t>
    </r>
    <r>
      <rPr>
        <sz val="10"/>
        <rFont val="Times New Roman"/>
        <family val="1"/>
      </rPr>
      <t xml:space="preserve"> Đoạn từ điểm tiếp giáp địa giới xã ĐứcLâm đến hết đất UBND xã Trung Lễ</t>
    </r>
  </si>
  <si>
    <r>
      <rPr>
        <b/>
        <i/>
        <sz val="10"/>
        <rFont val="Times New Roman"/>
        <family val="1"/>
      </rPr>
      <t xml:space="preserve">Bỏ: </t>
    </r>
    <r>
      <rPr>
        <sz val="10"/>
        <rFont val="Times New Roman"/>
        <family val="1"/>
      </rPr>
      <t>Tiếp đến hết địa giới hành chính xã Trung Lễ (Tuyến cũ. mới)</t>
    </r>
  </si>
  <si>
    <r>
      <t>Bỏ:</t>
    </r>
    <r>
      <rPr>
        <b/>
        <sz val="10"/>
        <rFont val="Times New Roman"/>
        <family val="1"/>
      </rPr>
      <t xml:space="preserve"> Quốc lộ 15A (Đoạn II)</t>
    </r>
  </si>
  <si>
    <r>
      <rPr>
        <b/>
        <i/>
        <sz val="10"/>
        <rFont val="Times New Roman"/>
        <family val="1"/>
      </rPr>
      <t>Bỏ:</t>
    </r>
    <r>
      <rPr>
        <sz val="10"/>
        <rFont val="Times New Roman"/>
        <family val="1"/>
      </rPr>
      <t xml:space="preserve"> Từ QL 8A Lạc Thiện đến hết địa gới hành chính xã Trung Lễ</t>
    </r>
  </si>
  <si>
    <r>
      <t>Bổ sung:</t>
    </r>
    <r>
      <rPr>
        <sz val="10"/>
        <rFont val="Times New Roman"/>
        <family val="1"/>
      </rPr>
      <t xml:space="preserve"> Đường DH 57 Vùng QH nuôi tài thôn Trung Đại Lâm đến QL8A trường cấp 3 Trần Phú</t>
    </r>
  </si>
  <si>
    <r>
      <rPr>
        <b/>
        <i/>
        <sz val="10"/>
        <rFont val="Times New Roman"/>
        <family val="1"/>
      </rPr>
      <t>Bổ sung:</t>
    </r>
    <r>
      <rPr>
        <sz val="10"/>
        <rFont val="Times New Roman"/>
        <family val="1"/>
      </rPr>
      <t xml:space="preserve"> Đoạn 1: Từ Quốc lộ 8A đến ngã tư Quán Ngại </t>
    </r>
  </si>
  <si>
    <r>
      <rPr>
        <b/>
        <i/>
        <sz val="10"/>
        <rFont val="Times New Roman"/>
        <family val="1"/>
      </rPr>
      <t>Bổ sung:</t>
    </r>
    <r>
      <rPr>
        <sz val="10"/>
        <rFont val="Times New Roman"/>
        <family val="1"/>
      </rPr>
      <t xml:space="preserve"> Đoạn 2: Tiếp đó đến đất xã An Dũng</t>
    </r>
  </si>
  <si>
    <r>
      <t>Bổ sung:</t>
    </r>
    <r>
      <rPr>
        <sz val="10"/>
        <rFont val="Times New Roman"/>
        <family val="1"/>
      </rPr>
      <t xml:space="preserve"> Đường DH 50 Vùng QH nuôi tài thôn Trung Đại Lâm đến QL8A trường cấp 3 Trần Phú</t>
    </r>
  </si>
  <si>
    <r>
      <t xml:space="preserve">Bổ sung: </t>
    </r>
    <r>
      <rPr>
        <sz val="10"/>
        <rFont val="Times New Roman"/>
        <family val="1"/>
      </rPr>
      <t>Đường TX1 Từ ngõ anh Phong thôn Trung Đại Lâm đến TX2 thôn Đức Hương Quang</t>
    </r>
  </si>
  <si>
    <r>
      <t xml:space="preserve">Bổ sung: </t>
    </r>
    <r>
      <rPr>
        <sz val="10"/>
        <rFont val="Times New Roman"/>
        <family val="1"/>
      </rPr>
      <t>Đường TX9 Từ QL8A đất ông Hải đến hết đất thôn Hạ Thủy, xã Lâm Trung Thủy</t>
    </r>
  </si>
  <si>
    <r>
      <t xml:space="preserve">Bổ sung: </t>
    </r>
    <r>
      <rPr>
        <sz val="10"/>
        <rFont val="Times New Roman"/>
        <family val="1"/>
      </rPr>
      <t xml:space="preserve">Đường TX28 </t>
    </r>
  </si>
  <si>
    <r>
      <rPr>
        <b/>
        <i/>
        <sz val="10"/>
        <rFont val="Times New Roman"/>
        <family val="1"/>
      </rPr>
      <t xml:space="preserve">Bổ sung: </t>
    </r>
    <r>
      <rPr>
        <sz val="10"/>
        <rFont val="Times New Roman"/>
        <family val="1"/>
      </rPr>
      <t>Đoạn 1: Từ QL15A đất ông Nguyễn Duy Viên qua TX10 đất ông Nguyễn Trọng Thủy đến cầu Nhà Trao</t>
    </r>
  </si>
  <si>
    <r>
      <rPr>
        <b/>
        <i/>
        <sz val="10"/>
        <rFont val="Times New Roman"/>
        <family val="1"/>
      </rPr>
      <t xml:space="preserve">Bổ sung: </t>
    </r>
    <r>
      <rPr>
        <sz val="10"/>
        <rFont val="Times New Roman"/>
        <family val="1"/>
      </rPr>
      <t>Đoạn 2: Tiếp đó đến TX9 hết đất Trường tiểu học Đức Thủy</t>
    </r>
  </si>
  <si>
    <r>
      <t>Bổ sung:</t>
    </r>
    <r>
      <rPr>
        <sz val="10"/>
        <rFont val="Times New Roman"/>
        <family val="1"/>
      </rPr>
      <t xml:space="preserve"> Đường TT 16 từ đất ông Lê Thành Châu đến hết đất ông Trần Thanh Đạt (đường bờ kênh 19/5)</t>
    </r>
  </si>
  <si>
    <r>
      <t>Bổ sung:</t>
    </r>
    <r>
      <rPr>
        <sz val="10"/>
        <rFont val="Times New Roman"/>
        <family val="1"/>
      </rPr>
      <t xml:space="preserve"> Đường TT 15 từ QL8A trạm xăng qua NVH thôn Trung Tiến đến đường DH 48</t>
    </r>
  </si>
  <si>
    <r>
      <t xml:space="preserve">Bổ sung: </t>
    </r>
    <r>
      <rPr>
        <sz val="10"/>
        <rFont val="Times New Roman"/>
        <family val="1"/>
      </rPr>
      <t>Đường QH Trung Thành - Hòa Bình (vùng QH Dăm Dài)</t>
    </r>
  </si>
  <si>
    <r>
      <rPr>
        <b/>
        <sz val="10"/>
        <rFont val="Times New Roman"/>
        <family val="1"/>
      </rPr>
      <t>Bổ sung:</t>
    </r>
    <r>
      <rPr>
        <sz val="10"/>
        <rFont val="Times New Roman"/>
        <family val="1"/>
      </rPr>
      <t xml:space="preserve"> Vùng Quy hoạch đồng Mưng, thôn Tiến Hòa, Trung Hậu</t>
    </r>
  </si>
  <si>
    <r>
      <rPr>
        <b/>
        <sz val="10"/>
        <rFont val="Times New Roman"/>
        <family val="1"/>
      </rPr>
      <t xml:space="preserve">Bổ sung: </t>
    </r>
    <r>
      <rPr>
        <sz val="10"/>
        <rFont val="Times New Roman"/>
        <family val="1"/>
      </rPr>
      <t xml:space="preserve">Dãy 2,3,4,Đường : Trục xã 9 Đê La Giang đi dến đường quôc lộ 8A xã Thanh Bình Thịnh </t>
    </r>
  </si>
  <si>
    <r>
      <t xml:space="preserve">Đường Khánh - Thị: </t>
    </r>
    <r>
      <rPr>
        <b/>
        <i/>
        <sz val="10"/>
        <rFont val="Times New Roman"/>
        <family val="1"/>
      </rPr>
      <t xml:space="preserve">Điều chỉnh thành </t>
    </r>
  </si>
  <si>
    <r>
      <t xml:space="preserve">Đường Khánh - Vượng: </t>
    </r>
    <r>
      <rPr>
        <b/>
        <i/>
        <sz val="10"/>
        <rFont val="Times New Roman"/>
        <family val="1"/>
      </rPr>
      <t>Điều chỉnh thành</t>
    </r>
  </si>
  <si>
    <r>
      <rPr>
        <b/>
        <i/>
        <sz val="10"/>
        <rFont val="Times New Roman"/>
        <family val="1"/>
      </rPr>
      <t>Bổ sung:</t>
    </r>
    <r>
      <rPr>
        <b/>
        <sz val="10"/>
        <rFont val="Times New Roman"/>
        <family val="1"/>
      </rPr>
      <t xml:space="preserve"> ĐH.38 đoạn từ Cầu 10 đến hết đất thôn Lương Hội</t>
    </r>
  </si>
  <si>
    <r>
      <rPr>
        <b/>
        <i/>
        <sz val="10"/>
        <rFont val="Times New Roman"/>
        <family val="1"/>
      </rPr>
      <t xml:space="preserve">Bỏ: </t>
    </r>
    <r>
      <rPr>
        <b/>
        <sz val="10"/>
        <rFont val="Times New Roman"/>
        <family val="1"/>
      </rPr>
      <t>Quốc Lộ 281</t>
    </r>
  </si>
  <si>
    <r>
      <rPr>
        <b/>
        <i/>
        <sz val="10"/>
        <rFont val="Times New Roman"/>
        <family val="1"/>
      </rPr>
      <t>Bổ sung:</t>
    </r>
    <r>
      <rPr>
        <b/>
        <sz val="10"/>
        <rFont val="Times New Roman"/>
        <family val="1"/>
      </rPr>
      <t xml:space="preserve"> </t>
    </r>
    <r>
      <rPr>
        <sz val="10"/>
        <rFont val="Times New Roman"/>
        <family val="1"/>
      </rPr>
      <t>Quốc Lộ 281</t>
    </r>
  </si>
  <si>
    <r>
      <t xml:space="preserve">Đoạn từ đất Cây Xăng đến hết đất ông Lê Công Bảo thôn Hòa Bình, </t>
    </r>
    <r>
      <rPr>
        <b/>
        <i/>
        <sz val="10"/>
        <rFont val="Times New Roman"/>
        <family val="1"/>
      </rPr>
      <t xml:space="preserve">Điều chỉnh thành: </t>
    </r>
  </si>
  <si>
    <r>
      <rPr>
        <b/>
        <sz val="10"/>
        <rFont val="Times New Roman"/>
        <family val="1"/>
      </rPr>
      <t>Quốc lộ 15A:</t>
    </r>
    <r>
      <rPr>
        <sz val="10"/>
        <rFont val="Times New Roman"/>
        <family val="1"/>
      </rPr>
      <t xml:space="preserve"> đoạn qua xã Trung Lộc</t>
    </r>
  </si>
  <si>
    <r>
      <t xml:space="preserve">Đường Vượng Vĩnh: </t>
    </r>
    <r>
      <rPr>
        <b/>
        <i/>
        <sz val="10"/>
        <rFont val="Times New Roman"/>
        <family val="1"/>
      </rPr>
      <t xml:space="preserve">Điềuchỉnh thành </t>
    </r>
  </si>
  <si>
    <r>
      <t>Đường vượt lũ Vượng Khánh:</t>
    </r>
    <r>
      <rPr>
        <b/>
        <i/>
        <sz val="10"/>
        <rFont val="Times New Roman"/>
        <family val="1"/>
      </rPr>
      <t xml:space="preserve"> Điều chỉnh thành </t>
    </r>
  </si>
  <si>
    <r>
      <t xml:space="preserve">Từ cầu 10 đến đường ĐH.37; </t>
    </r>
    <r>
      <rPr>
        <b/>
        <i/>
        <sz val="10"/>
        <rFont val="Times New Roman"/>
        <family val="1"/>
      </rPr>
      <t>Điều chỉnh thành</t>
    </r>
    <r>
      <rPr>
        <i/>
        <sz val="10"/>
        <rFont val="Times New Roman"/>
        <family val="1"/>
      </rPr>
      <t>:</t>
    </r>
  </si>
  <si>
    <r>
      <t xml:space="preserve">Đường từ trường Tiểu học đến giáp xã Quang Lộc; </t>
    </r>
    <r>
      <rPr>
        <b/>
        <i/>
        <sz val="10"/>
        <rFont val="Times New Roman"/>
        <family val="1"/>
      </rPr>
      <t>Điều chỉnh thành:</t>
    </r>
  </si>
  <si>
    <r>
      <t xml:space="preserve">ĐH.37 từ giáp ĐH.31 đến hết đất trạm Y tế; </t>
    </r>
    <r>
      <rPr>
        <b/>
        <i/>
        <sz val="10"/>
        <rFont val="Times New Roman"/>
        <family val="1"/>
      </rPr>
      <t>Điều chỉnh thành:</t>
    </r>
  </si>
  <si>
    <r>
      <rPr>
        <b/>
        <i/>
        <sz val="10"/>
        <rFont val="Times New Roman"/>
        <family val="1"/>
      </rPr>
      <t>Bổ sung:</t>
    </r>
    <r>
      <rPr>
        <sz val="10"/>
        <rFont val="Times New Roman"/>
        <family val="1"/>
      </rPr>
      <t xml:space="preserve"> Vùng QH Đấu giá tại thôn Văn Cử </t>
    </r>
  </si>
  <si>
    <r>
      <t>Đường từ Quốc lộ 15A qua UBND xã đến kênh Khe Út;</t>
    </r>
    <r>
      <rPr>
        <b/>
        <i/>
        <sz val="10"/>
        <rFont val="Times New Roman"/>
        <family val="1"/>
      </rPr>
      <t xml:space="preserve"> Điều chỉnh thành:</t>
    </r>
  </si>
  <si>
    <r>
      <t xml:space="preserve">Tiếp đến hết đất ở ông Luận thôn Đại Đồng; </t>
    </r>
    <r>
      <rPr>
        <b/>
        <i/>
        <sz val="10"/>
        <rFont val="Times New Roman"/>
        <family val="1"/>
      </rPr>
      <t>Điều chỉnh thành:</t>
    </r>
  </si>
  <si>
    <r>
      <rPr>
        <b/>
        <i/>
        <sz val="10"/>
        <rFont val="Times New Roman"/>
        <family val="1"/>
      </rPr>
      <t>Bổ sung :</t>
    </r>
    <r>
      <rPr>
        <sz val="10"/>
        <rFont val="Times New Roman"/>
        <family val="1"/>
      </rPr>
      <t xml:space="preserve"> Tuyến ĐH.35 từ xã Khánh Vĩnh Yên đến ngã tư thôn Sơn Bình</t>
    </r>
  </si>
  <si>
    <r>
      <t>Tiếp đến giáp Quốc lộ 281,</t>
    </r>
    <r>
      <rPr>
        <b/>
        <i/>
        <sz val="10"/>
        <rFont val="Times New Roman"/>
        <family val="1"/>
      </rPr>
      <t xml:space="preserve"> điều chỉnh thành:</t>
    </r>
  </si>
  <si>
    <r>
      <t xml:space="preserve">Đoạn đường từ tiếp giáp tỉnh Quảng Bình đến bờ nam cầu La Khê; </t>
    </r>
    <r>
      <rPr>
        <b/>
        <i/>
        <sz val="10"/>
        <rFont val="Times New Roman"/>
        <family val="1"/>
      </rPr>
      <t>Tách thành 2 đoạn:</t>
    </r>
  </si>
  <si>
    <r>
      <rPr>
        <b/>
        <i/>
        <sz val="10"/>
        <rFont val="Times New Roman"/>
        <family val="1"/>
      </rPr>
      <t>Bỏ:</t>
    </r>
    <r>
      <rPr>
        <b/>
        <sz val="10"/>
        <rFont val="Times New Roman"/>
        <family val="1"/>
      </rPr>
      <t xml:space="preserve"> </t>
    </r>
    <r>
      <rPr>
        <sz val="10"/>
        <rFont val="Times New Roman"/>
        <family val="1"/>
      </rPr>
      <t>Đoạn từ ngã tư ông Lệ đến đất ông Nguyễn Văn  Đức Xóm 1 Văn Giang</t>
    </r>
  </si>
  <si>
    <r>
      <rPr>
        <b/>
        <i/>
        <sz val="10"/>
        <rFont val="Times New Roman"/>
        <family val="1"/>
      </rPr>
      <t>Bổ sung:</t>
    </r>
    <r>
      <rPr>
        <sz val="10"/>
        <rFont val="Times New Roman"/>
        <family val="1"/>
      </rPr>
      <t>Từ Nhà Văn hóa thôn 2 Văn Giang đến hết đất Nhà bà Lưu Thị Hường thôn 2 Văn Giang;</t>
    </r>
  </si>
  <si>
    <r>
      <rPr>
        <b/>
        <i/>
        <sz val="10"/>
        <rFont val="Times New Roman"/>
        <family val="1"/>
      </rPr>
      <t>Bỏ:</t>
    </r>
    <r>
      <rPr>
        <sz val="10"/>
        <rFont val="Times New Roman"/>
        <family val="1"/>
      </rPr>
      <t xml:space="preserve"> Từ Nhà ông  lợi đến nhà ông Anh Xóm 2 Văn Giang</t>
    </r>
  </si>
  <si>
    <r>
      <t xml:space="preserve">Từ nhà ông Binh đến ngã 3 ông Quyền xóm 1 Văn Giang; </t>
    </r>
    <r>
      <rPr>
        <b/>
        <sz val="10"/>
        <rFont val="Times New Roman"/>
        <family val="1"/>
      </rPr>
      <t>Điều chỉnh thành.</t>
    </r>
  </si>
  <si>
    <r>
      <t>Đường vào đập bàu Trạng từ Đường Ân Phú - Cửa Rào đến ngã 3 ông Quyền xóm 1 Văn Giang;</t>
    </r>
    <r>
      <rPr>
        <b/>
        <sz val="10"/>
        <rFont val="Times New Roman"/>
        <family val="1"/>
      </rPr>
      <t xml:space="preserve"> Điều chỉnh thành.</t>
    </r>
  </si>
  <si>
    <r>
      <t xml:space="preserve">Từ TrạmY tế xã đến đất ông Minh Xóm 1 Văn; </t>
    </r>
    <r>
      <rPr>
        <b/>
        <sz val="10"/>
        <rFont val="Times New Roman"/>
        <family val="1"/>
      </rPr>
      <t>Điều chỉnh thành:</t>
    </r>
  </si>
  <si>
    <r>
      <t xml:space="preserve">Từ cầu Hói Đọi đến đất Ông  Phong thon Hợp Phát; </t>
    </r>
    <r>
      <rPr>
        <b/>
        <sz val="10"/>
        <rFont val="Times New Roman"/>
        <family val="1"/>
      </rPr>
      <t>Điều chỉnh thành.</t>
    </r>
  </si>
  <si>
    <r>
      <t xml:space="preserve">Ngã 3 nhà Bà Vân đến đất anh chiến; </t>
    </r>
    <r>
      <rPr>
        <b/>
        <sz val="10"/>
        <rFont val="Times New Roman"/>
        <family val="1"/>
      </rPr>
      <t>Điều chỉnh thành.</t>
    </r>
  </si>
  <si>
    <r>
      <rPr>
        <b/>
        <i/>
        <sz val="10"/>
        <rFont val="Times New Roman"/>
        <family val="1"/>
      </rPr>
      <t>Bổ sung:</t>
    </r>
    <r>
      <rPr>
        <sz val="10"/>
        <rFont val="Times New Roman"/>
        <family val="1"/>
      </rPr>
      <t xml:space="preserve"> Tiếp từ đường Ân Phú - Cửa Rào (QL281) đến ngã tư quán </t>
    </r>
  </si>
  <si>
    <r>
      <rPr>
        <b/>
        <sz val="10"/>
        <rFont val="Times New Roman"/>
        <family val="1"/>
      </rPr>
      <t xml:space="preserve">Bỏ: </t>
    </r>
    <r>
      <rPr>
        <sz val="10"/>
        <rFont val="Times New Roman"/>
        <family val="1"/>
      </rPr>
      <t xml:space="preserve">Đoạn từ ngã 3 anh Hiền đến Eo Cú </t>
    </r>
  </si>
  <si>
    <r>
      <rPr>
        <b/>
        <sz val="10"/>
        <rFont val="Times New Roman"/>
        <family val="1"/>
      </rPr>
      <t xml:space="preserve">Bỏ: </t>
    </r>
    <r>
      <rPr>
        <sz val="10"/>
        <rFont val="Times New Roman"/>
        <family val="1"/>
      </rPr>
      <t xml:space="preserve">Đoạn từ ngã 3 anh Mưu đến Eo Cú </t>
    </r>
  </si>
  <si>
    <t>Đoạn II: Tiếp đó đến đường Lê Hữu Trác và đường 2/9</t>
  </si>
  <si>
    <t>Đoạn V:  Tiếp đó đến hết Eo Bù (đường Vành đại)</t>
  </si>
  <si>
    <t>Đường Bùi Cẩm Hồ</t>
  </si>
  <si>
    <t>Đoạn II: Tiếp đó đến hết Cầu Ông Đạt</t>
  </si>
  <si>
    <t>Đường Phạm Khắc Hòe</t>
  </si>
  <si>
    <t>Đường Hồng - Ích (từ giáp xã Ích Hậu)1 đến đường 58:</t>
  </si>
  <si>
    <t>Đoạn I: Từ giáp xã Ích Hậu đến phía Bắc cây xăng Hồng Lộc</t>
  </si>
  <si>
    <t>Đoạn II: Tiếp đó đến đường 58</t>
  </si>
  <si>
    <r>
      <t xml:space="preserve">(Đất ở các khu dân cư vùng miền núi) từ thôn Yên Mạ đến Thôn Vĩnh Khánh 2 (còn lại); </t>
    </r>
    <r>
      <rPr>
        <b/>
        <i/>
        <sz val="10"/>
        <rFont val="Times New Roman"/>
        <family val="1"/>
      </rPr>
      <t>Điều chỉnh thành:</t>
    </r>
  </si>
  <si>
    <t>(Đất ở các khu dân cư vùng núi) từ thôn Yên Mạ đến Thôn Vĩnh Khánh 2 (còn lại)</t>
  </si>
  <si>
    <t>12.26</t>
  </si>
  <si>
    <t>12.27</t>
  </si>
  <si>
    <t>Đường huyện lộ ĐH 56</t>
  </si>
  <si>
    <t>Dãy phía sau vùng QH đồng Mý</t>
  </si>
  <si>
    <t>CCN huyện Đức Thọ (trừ phần diện tích đã cho thuê trả tiền một lần)</t>
  </si>
  <si>
    <r>
      <t xml:space="preserve">Đường vào trung tâm xã Tân Hương đoạn qua xã Đức Lạc; </t>
    </r>
    <r>
      <rPr>
        <b/>
        <i/>
        <sz val="10"/>
        <rFont val="Times New Roman"/>
        <family val="1"/>
      </rPr>
      <t>Điều chỉnh thành:</t>
    </r>
  </si>
  <si>
    <r>
      <t xml:space="preserve">Bổ sung: </t>
    </r>
    <r>
      <rPr>
        <sz val="10"/>
        <rFont val="Times New Roman"/>
        <family val="1"/>
      </rPr>
      <t xml:space="preserve"> Các lô đất bám đường 14m thuộc Khu dân cư đô thị, thương mại và dịch vụ tổng hợp phía Đông Nam</t>
    </r>
  </si>
  <si>
    <r>
      <t xml:space="preserve">Bổ sung:  </t>
    </r>
    <r>
      <rPr>
        <sz val="10"/>
        <rFont val="Times New Roman"/>
        <family val="1"/>
      </rPr>
      <t>Các lô đất bám đường  36m thuộc Khu dân cư đô thị, thương mại và dịch vụ tổng hợp phía Đông Nam</t>
    </r>
  </si>
  <si>
    <r>
      <t>Đường Hồng - Ích (từ giáp xã Ích Hậu)1 đến đường 58:</t>
    </r>
    <r>
      <rPr>
        <b/>
        <sz val="10"/>
        <rFont val="Times New Roman"/>
        <family val="1"/>
      </rPr>
      <t xml:space="preserve"> Điều chỉnh thành;</t>
    </r>
  </si>
  <si>
    <t>Điểu chỉnh thành Đường Mai Thế Quý:</t>
  </si>
  <si>
    <t>Chia làm 3 đoạn:</t>
  </si>
  <si>
    <t xml:space="preserve">Điểu chỉnh thành Đường Nguyễn Văn Khoa: </t>
  </si>
  <si>
    <t xml:space="preserve"> Chia thành 2 đoạn:</t>
  </si>
  <si>
    <t>Các tuyến đường &lt;4 m (có rải nhựa, bêtông, cấp phối)</t>
  </si>
  <si>
    <t>Gộp 3 tuyến:</t>
  </si>
  <si>
    <t>Khu vực Nhà Ở Vin Com</t>
  </si>
  <si>
    <t>1.2.20</t>
  </si>
  <si>
    <t>23.6</t>
  </si>
  <si>
    <t>CỘNG HÒA XÃ HỘI CHỦ NGHĨA VIỆT NAM
Độc lập - Tự do - Hạnh phúc</t>
  </si>
  <si>
    <t>Địa chỉ</t>
  </si>
  <si>
    <t xml:space="preserve">CCN Thạch Đồng </t>
  </si>
  <si>
    <t xml:space="preserve">CCN Trung Lương </t>
  </si>
  <si>
    <t>CCN Nam Hồng</t>
  </si>
  <si>
    <t xml:space="preserve">CCN Cổng Khánh 1 </t>
  </si>
  <si>
    <t xml:space="preserve">CCN Cổng Khánh 2 </t>
  </si>
  <si>
    <t xml:space="preserve">CCN Cổng Khánh 3 </t>
  </si>
  <si>
    <t xml:space="preserve">CCN Phù Việt </t>
  </si>
  <si>
    <t xml:space="preserve">CCN Tân Lâm Hương </t>
  </si>
  <si>
    <t xml:space="preserve">CCN Thạch Khê </t>
  </si>
  <si>
    <t xml:space="preserve">CCN Bắc Cẩm Xuyên </t>
  </si>
  <si>
    <t xml:space="preserve">CCN Bắc Cẩm Xuyên 2 (mở rộng) </t>
  </si>
  <si>
    <t xml:space="preserve">CCN Cẩm Nhượng </t>
  </si>
  <si>
    <t xml:space="preserve">CCN Nam Cẩm Xuyên </t>
  </si>
  <si>
    <t xml:space="preserve">CCN Thạch Kim </t>
  </si>
  <si>
    <t>CCN Thạch Bằng</t>
  </si>
  <si>
    <t>CCN An Thịnh</t>
  </si>
  <si>
    <t xml:space="preserve">CCN Hồng Tân </t>
  </si>
  <si>
    <t xml:space="preserve">CCN Thái Yên (đã cho thuê trả tiền một lần) </t>
  </si>
  <si>
    <t xml:space="preserve">Huyện Đức Thọ </t>
  </si>
  <si>
    <t>CCN huyện Đức Thọ 2 (mở rộng)</t>
  </si>
  <si>
    <t xml:space="preserve">CCN Trường Sơn </t>
  </si>
  <si>
    <t>CCN Khe Cò</t>
  </si>
  <si>
    <t xml:space="preserve">CCN Lạc Thiện </t>
  </si>
  <si>
    <t xml:space="preserve">CCN Yên Huy (đã cho thuê trả tiền một lần) </t>
  </si>
  <si>
    <t>CCN Kim Song Trường</t>
  </si>
  <si>
    <t xml:space="preserve">CCN Kỳ Hưng </t>
  </si>
  <si>
    <t xml:space="preserve">CCN Kỳ Ninh </t>
  </si>
  <si>
    <t xml:space="preserve">CCN huyện Vũ Quang </t>
  </si>
  <si>
    <t xml:space="preserve">CCN Kỳ Phong </t>
  </si>
  <si>
    <t xml:space="preserve">CCN Đồng Khang </t>
  </si>
  <si>
    <t xml:space="preserve">CCN Lâm Hợp </t>
  </si>
  <si>
    <t xml:space="preserve">CCN Kỳ Khang </t>
  </si>
  <si>
    <t xml:space="preserve">CCN Kỳ Tân </t>
  </si>
  <si>
    <t>CCN Hương Phúc</t>
  </si>
  <si>
    <t xml:space="preserve">CCN Hương Long </t>
  </si>
  <si>
    <t>CCN Phúc Đồng</t>
  </si>
  <si>
    <t xml:space="preserve">CCN Gia Phố </t>
  </si>
  <si>
    <t xml:space="preserve">CCN Sơn Lễ  </t>
  </si>
  <si>
    <t xml:space="preserve">CCN Sơn Trường </t>
  </si>
  <si>
    <t>CCN Quang Diệm</t>
  </si>
  <si>
    <t xml:space="preserve">CCN Xuân Lĩnh </t>
  </si>
  <si>
    <t xml:space="preserve">CCN Xuân Mỹ </t>
  </si>
  <si>
    <t>CCN Xuân Phổ</t>
  </si>
  <si>
    <t xml:space="preserve">KCN Vũng Áng 1 </t>
  </si>
  <si>
    <t>Khu Kinh tế Vũng Áng, thị xã Kỳ Anh</t>
  </si>
  <si>
    <t xml:space="preserve">KCN Phú Vinh (đã cho thuê trả tiền 1 lần) </t>
  </si>
  <si>
    <t xml:space="preserve">KCN Hoành Sơn </t>
  </si>
  <si>
    <t xml:space="preserve">KCN phụ trợ phía Tây Nam đường tránh Quốc lộ 1A </t>
  </si>
  <si>
    <t xml:space="preserve">Các khu quy hoạch CN khác trong KKT Vũng Áng (KCN trung tâm Lô CN4, CN5,...) </t>
  </si>
  <si>
    <t xml:space="preserve">KCN Đại Kim  </t>
  </si>
  <si>
    <t>Khu Kinh tế Cửa khẩu Quốc tế Cầu Treo, huyện Hương Sơn</t>
  </si>
  <si>
    <t>KCN Hà Tân</t>
  </si>
  <si>
    <t xml:space="preserve">KCN Gia Lách </t>
  </si>
  <si>
    <t xml:space="preserve">KCN Gia Lách (mở rộng) </t>
  </si>
  <si>
    <t xml:space="preserve">KCN Hạ Vàng </t>
  </si>
  <si>
    <t>KCN phía Tây thành phố Hà Tĩnh</t>
  </si>
  <si>
    <t xml:space="preserve">KCN Bắc Thạch Hà </t>
  </si>
  <si>
    <t xml:space="preserve">KCN Bắc Hồng Lĩnh </t>
  </si>
  <si>
    <t xml:space="preserve">Cụm CN Thái Yên (mở rộng) </t>
  </si>
  <si>
    <t>Bảng 1. Sửa đổi, bổ sung giá đất ở, thương mại dịch vụ và đất sản xuất kinh doanh phi nông nghiệp không phải là đất thương mại, dịch vụ tại đô thị</t>
  </si>
  <si>
    <t>Bảng 2. Sửa đổi, bổ sung giá đất ở, thương mại dịch vụ và đất sản xuất kinh doanh phi nông nghiệp 
không phải là đất thương mại, dịch vụ tại nông thôn</t>
  </si>
  <si>
    <t xml:space="preserve">Bảng 8. Bảng giá đất sản xuất kinh doanh tại các khu công nghiệp, cụm công nghiệp 
trên địa bàn tỉnh </t>
  </si>
  <si>
    <r>
      <rPr>
        <b/>
        <sz val="10"/>
        <rFont val="Times New Roman"/>
        <family val="1"/>
      </rPr>
      <t>Bổ sung:</t>
    </r>
    <r>
      <rPr>
        <sz val="10"/>
        <rFont val="Times New Roman"/>
        <family val="1"/>
      </rPr>
      <t xml:space="preserve"> Hạ tầng khu dân cư xen lẫn, xen kẹt (Khu N Quy hoạch trung tâm hành chính)</t>
    </r>
  </si>
  <si>
    <r>
      <rPr>
        <b/>
        <sz val="10"/>
        <rFont val="Times New Roman"/>
        <family val="1"/>
      </rPr>
      <t>Bổ sung:</t>
    </r>
    <r>
      <rPr>
        <sz val="10"/>
        <rFont val="Times New Roman"/>
        <family val="1"/>
      </rPr>
      <t xml:space="preserve"> Hạ tầng khu dân cư xen lẫn, xen kẹt Đồng Kênh, Cửa Miếu</t>
    </r>
  </si>
  <si>
    <r>
      <rPr>
        <b/>
        <sz val="10"/>
        <rFont val="Times New Roman"/>
        <family val="1"/>
      </rPr>
      <t>Bổ sung:</t>
    </r>
    <r>
      <rPr>
        <sz val="10"/>
        <rFont val="Times New Roman"/>
        <family val="1"/>
      </rPr>
      <t xml:space="preserve"> Hạ tầng khu dân cư xen lẫn, xen kẹt (Khu M Quy hoạch trung tâm hành chính)</t>
    </r>
  </si>
  <si>
    <r>
      <rPr>
        <b/>
        <sz val="10"/>
        <rFont val="Times New Roman"/>
        <family val="1"/>
      </rPr>
      <t>Bổ sung:</t>
    </r>
    <r>
      <rPr>
        <sz val="10"/>
        <rFont val="Times New Roman"/>
        <family val="1"/>
      </rPr>
      <t xml:space="preserve"> Hạ tầng khu dân cư xen lẫn, xen kẹt thôn Thúy Hội</t>
    </r>
  </si>
  <si>
    <r>
      <t xml:space="preserve">Đoạn II: Tiếp đó đến đường Lê Hữu Trác: </t>
    </r>
    <r>
      <rPr>
        <b/>
        <i/>
        <sz val="10"/>
        <rFont val="Times New Roman"/>
        <family val="1"/>
      </rPr>
      <t>Điều chỉnh thành;</t>
    </r>
  </si>
  <si>
    <r>
      <t>Đoạn V:  Tiếp đó đến hết Eo Bù:</t>
    </r>
    <r>
      <rPr>
        <b/>
        <i/>
        <sz val="10"/>
        <rFont val="Times New Roman"/>
        <family val="1"/>
      </rPr>
      <t xml:space="preserve"> Điều chỉnh thành;</t>
    </r>
  </si>
  <si>
    <r>
      <t xml:space="preserve">Đoạn V: Tiếp đó đến hết địa phận Thị xã Hồng Lĩnh; </t>
    </r>
    <r>
      <rPr>
        <b/>
        <sz val="10"/>
        <rFont val="Times New Roman"/>
        <family val="1"/>
      </rPr>
      <t>Điều chỉnh thành:</t>
    </r>
  </si>
  <si>
    <r>
      <t xml:space="preserve">Đoạn II: Tiếp đó đến hết kênh Ông Đạt: </t>
    </r>
    <r>
      <rPr>
        <b/>
        <i/>
        <sz val="10"/>
        <rFont val="Times New Roman"/>
        <family val="1"/>
      </rPr>
      <t>Điều chỉnh thành;</t>
    </r>
  </si>
  <si>
    <r>
      <rPr>
        <b/>
        <sz val="10"/>
        <rFont val="Times New Roman"/>
        <family val="1"/>
      </rPr>
      <t>Đường Nguyễn Công Trứ</t>
    </r>
    <r>
      <rPr>
        <sz val="10"/>
        <rFont val="Times New Roman"/>
        <family val="1"/>
      </rPr>
      <t xml:space="preserve"> (Từ nhà thờ họ Nguyễn đến địa giới phường Trung Lương)</t>
    </r>
  </si>
  <si>
    <r>
      <rPr>
        <b/>
        <sz val="10"/>
        <rFont val="Times New Roman"/>
        <family val="1"/>
      </rPr>
      <t>Đường Nguyễn Huy Tự</t>
    </r>
    <r>
      <rPr>
        <sz val="10"/>
        <rFont val="Times New Roman"/>
        <family val="1"/>
      </rPr>
      <t xml:space="preserve"> (từ đường Quang Trung đến đường Nguyễn Đổng Chi)</t>
    </r>
  </si>
  <si>
    <r>
      <rPr>
        <b/>
        <sz val="10"/>
        <rFont val="Times New Roman"/>
        <family val="1"/>
      </rPr>
      <t xml:space="preserve">Đường Đặng Dung: </t>
    </r>
    <r>
      <rPr>
        <sz val="10"/>
        <rFont val="Times New Roman"/>
        <family val="1"/>
      </rPr>
      <t>Từ đường Quang Trung đến nhà thờ Tiếp Võ</t>
    </r>
  </si>
  <si>
    <r>
      <rPr>
        <b/>
        <sz val="10"/>
        <rFont val="Times New Roman"/>
        <family val="1"/>
      </rPr>
      <t>Đường Đặng Thai Mai:</t>
    </r>
    <r>
      <rPr>
        <sz val="10"/>
        <rFont val="Times New Roman"/>
        <family val="1"/>
      </rPr>
      <t xml:space="preserve"> từ đường Phan Anh đến đường Nguyễn Đổng Chi</t>
    </r>
  </si>
  <si>
    <r>
      <rPr>
        <b/>
        <sz val="10"/>
        <rFont val="Times New Roman"/>
        <family val="1"/>
      </rPr>
      <t>Đường Nguyễn Khắc Viện:</t>
    </r>
    <r>
      <rPr>
        <sz val="10"/>
        <rFont val="Times New Roman"/>
        <family val="1"/>
      </rPr>
      <t xml:space="preserve"> từ đường Phan Anh đến đường Nguyễn Đổng Chi</t>
    </r>
  </si>
  <si>
    <r>
      <rPr>
        <b/>
        <sz val="10"/>
        <rFont val="Times New Roman"/>
        <family val="1"/>
      </rPr>
      <t>Đường Lê Văn Thiêm:</t>
    </r>
    <r>
      <rPr>
        <sz val="10"/>
        <rFont val="Times New Roman"/>
        <family val="1"/>
      </rPr>
      <t xml:space="preserve"> từ đường Phan Anh đến Đường Nguyễn Đổng Chi</t>
    </r>
  </si>
  <si>
    <r>
      <rPr>
        <b/>
        <sz val="10"/>
        <rFont val="Times New Roman"/>
        <family val="1"/>
      </rPr>
      <t>Đường Lê Thước:</t>
    </r>
    <r>
      <rPr>
        <sz val="10"/>
        <rFont val="Times New Roman"/>
        <family val="1"/>
      </rPr>
      <t xml:space="preserve"> từ đường Phan Anh đến đường Nguyễn Đổng Chi</t>
    </r>
  </si>
  <si>
    <r>
      <rPr>
        <b/>
        <sz val="10"/>
        <rFont val="Times New Roman"/>
        <family val="1"/>
      </rPr>
      <t>Đường Nguyễn Tuấn Thiện</t>
    </r>
    <r>
      <rPr>
        <sz val="10"/>
        <rFont val="Times New Roman"/>
        <family val="1"/>
      </rPr>
      <t>: từ đường Quang Trung đến đường Nguyễn Nghiễm</t>
    </r>
  </si>
  <si>
    <r>
      <rPr>
        <b/>
        <sz val="10"/>
        <rFont val="Times New Roman"/>
        <family val="1"/>
      </rPr>
      <t>Đường Trịnh Khắc Lập:</t>
    </r>
    <r>
      <rPr>
        <sz val="10"/>
        <rFont val="Times New Roman"/>
        <family val="1"/>
      </rPr>
      <t xml:space="preserve"> từ đường Quang Trung đến đường Nguyễn Nghiễm</t>
    </r>
  </si>
  <si>
    <r>
      <rPr>
        <b/>
        <sz val="10"/>
        <rFont val="Times New Roman"/>
        <family val="1"/>
      </rPr>
      <t>Đường Lê Ninh:</t>
    </r>
    <r>
      <rPr>
        <sz val="10"/>
        <rFont val="Times New Roman"/>
        <family val="1"/>
      </rPr>
      <t xml:space="preserve"> từ đường Quang Trung đến đường Nguyễn Nghiễm</t>
    </r>
  </si>
  <si>
    <r>
      <rPr>
        <b/>
        <sz val="10"/>
        <rFont val="Times New Roman"/>
        <family val="1"/>
      </rPr>
      <t>Đường Nguyễn Biên:</t>
    </r>
    <r>
      <rPr>
        <sz val="10"/>
        <rFont val="Times New Roman"/>
        <family val="1"/>
      </rPr>
      <t xml:space="preserve"> từ đường Nguyễn Tuấn Thiện đến đường Nguyễn Nghiễm</t>
    </r>
  </si>
  <si>
    <r>
      <rPr>
        <b/>
        <sz val="10"/>
        <rFont val="Times New Roman"/>
        <family val="1"/>
      </rPr>
      <t>Đường Hà Huy Tập:</t>
    </r>
    <r>
      <rPr>
        <sz val="10"/>
        <rFont val="Times New Roman"/>
        <family val="1"/>
      </rPr>
      <t xml:space="preserve"> từ đường Nguyễn Đổng Chi đến đường Lê Hữu Trác</t>
    </r>
  </si>
  <si>
    <r>
      <rPr>
        <b/>
        <sz val="10"/>
        <rFont val="Times New Roman"/>
        <family val="1"/>
      </rPr>
      <t xml:space="preserve">Đường Phạm Hồng Thái: </t>
    </r>
    <r>
      <rPr>
        <sz val="10"/>
        <rFont val="Times New Roman"/>
        <family val="1"/>
      </rPr>
      <t>Trước UBND phường Nam Hồng</t>
    </r>
  </si>
  <si>
    <r>
      <t xml:space="preserve">Đường phía Nam bệnh viện; </t>
    </r>
    <r>
      <rPr>
        <b/>
        <i/>
        <sz val="10"/>
        <rFont val="Times New Roman"/>
        <family val="1"/>
      </rPr>
      <t>Điều chỉnh thành:</t>
    </r>
  </si>
  <si>
    <r>
      <t xml:space="preserve"> Đường </t>
    </r>
    <r>
      <rPr>
        <b/>
        <sz val="10"/>
        <rFont val="Times New Roman"/>
        <family val="1"/>
      </rPr>
      <t>Lê Đắc Toàn</t>
    </r>
  </si>
  <si>
    <r>
      <rPr>
        <b/>
        <sz val="10"/>
        <rFont val="Times New Roman"/>
        <family val="1"/>
      </rPr>
      <t>Đường Nguyễn Biểu:</t>
    </r>
    <r>
      <rPr>
        <sz val="10"/>
        <rFont val="Times New Roman"/>
        <family val="1"/>
      </rPr>
      <t xml:space="preserve"> Từ đường Nguyễn Ái Quốc đến kênh Ông Đạt</t>
    </r>
  </si>
  <si>
    <r>
      <rPr>
        <b/>
        <sz val="10"/>
        <rFont val="Times New Roman"/>
        <family val="1"/>
      </rPr>
      <t>Đường Mai Thúc Loan:</t>
    </r>
    <r>
      <rPr>
        <sz val="10"/>
        <rFont val="Times New Roman"/>
        <family val="1"/>
      </rPr>
      <t xml:space="preserve"> từ đường Nguyễn Biểu đến đường Sử Hy Nhan</t>
    </r>
  </si>
  <si>
    <r>
      <rPr>
        <b/>
        <sz val="10"/>
        <rFont val="Times New Roman"/>
        <family val="1"/>
      </rPr>
      <t xml:space="preserve">Đường Sử Hy Nhan: </t>
    </r>
    <r>
      <rPr>
        <sz val="10"/>
        <rFont val="Times New Roman"/>
        <family val="1"/>
      </rPr>
      <t>từ đường Nguyễn Ái Quốc đến đường 3/2</t>
    </r>
  </si>
  <si>
    <r>
      <rPr>
        <b/>
        <sz val="10"/>
        <rFont val="Times New Roman"/>
        <family val="1"/>
      </rPr>
      <t>Đường Suối Tiên:</t>
    </r>
    <r>
      <rPr>
        <sz val="10"/>
        <rFont val="Times New Roman"/>
        <family val="1"/>
      </rPr>
      <t xml:space="preserve"> Từ đường Nguyễn Ái Quốc đến đường Kinh Dương Vương</t>
    </r>
  </si>
  <si>
    <r>
      <rPr>
        <b/>
        <i/>
        <sz val="10"/>
        <rFont val="Times New Roman"/>
        <family val="1"/>
      </rPr>
      <t>Bổ sung</t>
    </r>
    <r>
      <rPr>
        <sz val="10"/>
        <rFont val="Times New Roman"/>
        <family val="1"/>
      </rPr>
      <t xml:space="preserve">: </t>
    </r>
    <r>
      <rPr>
        <b/>
        <sz val="10"/>
        <rFont val="Times New Roman"/>
        <family val="1"/>
      </rPr>
      <t>Từ ngõ 5  đến đường Suối Tiên</t>
    </r>
  </si>
  <si>
    <r>
      <rPr>
        <b/>
        <sz val="10"/>
        <rFont val="Times New Roman"/>
        <family val="1"/>
      </rPr>
      <t>Đường Minh Khai:</t>
    </r>
    <r>
      <rPr>
        <sz val="10"/>
        <rFont val="Times New Roman"/>
        <family val="1"/>
      </rPr>
      <t xml:space="preserve"> từ đường Nguyễn Ái Quốc đến Trung tâm Chính trị</t>
    </r>
  </si>
  <si>
    <r>
      <rPr>
        <b/>
        <sz val="10"/>
        <rFont val="Times New Roman"/>
        <family val="1"/>
      </rPr>
      <t>Đường Hoàng Xuân Hãn:</t>
    </r>
    <r>
      <rPr>
        <sz val="10"/>
        <rFont val="Times New Roman"/>
        <family val="1"/>
      </rPr>
      <t xml:space="preserve"> từ đường 3/2 đến đường Lê Hữu Trác</t>
    </r>
  </si>
  <si>
    <r>
      <rPr>
        <b/>
        <sz val="10"/>
        <rFont val="Times New Roman"/>
        <family val="1"/>
      </rPr>
      <t xml:space="preserve">Đường Võ Liêm Sơn: </t>
    </r>
    <r>
      <rPr>
        <sz val="10"/>
        <rFont val="Times New Roman"/>
        <family val="1"/>
      </rPr>
      <t>Từ QL 8A cầu Đức Thuận đến đất bà Liên đến TDP7</t>
    </r>
  </si>
  <si>
    <r>
      <rPr>
        <b/>
        <sz val="10"/>
        <rFont val="Times New Roman"/>
        <family val="1"/>
      </rPr>
      <t xml:space="preserve">Đường Hà Tôn Mục: </t>
    </r>
    <r>
      <rPr>
        <sz val="10"/>
        <rFont val="Times New Roman"/>
        <family val="1"/>
      </rPr>
      <t>Từ nhà văn hoá TDP1 đường 3/2 đến đất ông Đường TDP6</t>
    </r>
  </si>
  <si>
    <r>
      <rPr>
        <b/>
        <sz val="10"/>
        <rFont val="Times New Roman"/>
        <family val="1"/>
      </rPr>
      <t xml:space="preserve">Đường Nguyễn Văn Giai: </t>
    </r>
    <r>
      <rPr>
        <sz val="10"/>
        <rFont val="Times New Roman"/>
        <family val="1"/>
      </rPr>
      <t>Từ nhà ông Bính TDP2 đường 3/2 đến đất anh Sỹ TDP1</t>
    </r>
  </si>
  <si>
    <r>
      <rPr>
        <b/>
        <sz val="10"/>
        <rFont val="Times New Roman"/>
        <family val="1"/>
      </rPr>
      <t xml:space="preserve">Đường Nguyễn Xí: </t>
    </r>
    <r>
      <rPr>
        <sz val="10"/>
        <rFont val="Times New Roman"/>
        <family val="1"/>
      </rPr>
      <t>Từ nhà ông Toàn TDP2 đến đất ông Quang TDP2</t>
    </r>
  </si>
  <si>
    <r>
      <rPr>
        <b/>
        <sz val="10"/>
        <rFont val="Times New Roman"/>
        <family val="1"/>
      </rPr>
      <t>Đường Phượng Hoàng</t>
    </r>
    <r>
      <rPr>
        <sz val="10"/>
        <rFont val="Times New Roman"/>
        <family val="1"/>
      </rPr>
      <t>: Từ 9Km0+400 QL8B đến Đài Viba ThTượng</t>
    </r>
  </si>
  <si>
    <r>
      <rPr>
        <b/>
        <sz val="10"/>
        <rFont val="Times New Roman"/>
        <family val="1"/>
      </rPr>
      <t xml:space="preserve">Đường Nguyễn Phan Chánh: </t>
    </r>
    <r>
      <rPr>
        <sz val="10"/>
        <rFont val="Times New Roman"/>
        <family val="1"/>
      </rPr>
      <t>Từ Đường Võ Liêm Sơn đến  đường Phan Hưng Tạo</t>
    </r>
  </si>
  <si>
    <r>
      <rPr>
        <b/>
        <sz val="10"/>
        <rFont val="Times New Roman"/>
        <family val="1"/>
      </rPr>
      <t>Đường Xuân Diệu:</t>
    </r>
    <r>
      <rPr>
        <sz val="10"/>
        <rFont val="Times New Roman"/>
        <family val="1"/>
      </rPr>
      <t xml:space="preserve"> Từ nhà ông Lục TDP7 đến đất Bà Tương TDP7</t>
    </r>
  </si>
  <si>
    <r>
      <rPr>
        <b/>
        <sz val="10"/>
        <rFont val="Times New Roman"/>
        <family val="1"/>
      </rPr>
      <t>Đường Huy Cận:</t>
    </r>
    <r>
      <rPr>
        <sz val="10"/>
        <rFont val="Times New Roman"/>
        <family val="1"/>
      </rPr>
      <t xml:space="preserve"> Từ nhà bà Liên TDP7 đến đất ông Tuy TDP7</t>
    </r>
  </si>
  <si>
    <r>
      <rPr>
        <b/>
        <sz val="10"/>
        <rFont val="Times New Roman"/>
        <family val="1"/>
      </rPr>
      <t xml:space="preserve">Đường Hoàng Ngọc Phách: </t>
    </r>
    <r>
      <rPr>
        <sz val="10"/>
        <rFont val="Times New Roman"/>
        <family val="1"/>
      </rPr>
      <t>Từ nhà ông Dương TDP7 đến đất ông Học TDP7</t>
    </r>
  </si>
  <si>
    <r>
      <rPr>
        <b/>
        <sz val="10"/>
        <rFont val="Times New Roman"/>
        <family val="1"/>
      </rPr>
      <t xml:space="preserve">Đường Phan Đình Giót: </t>
    </r>
    <r>
      <rPr>
        <sz val="10"/>
        <rFont val="Times New Roman"/>
        <family val="1"/>
      </rPr>
      <t>Từ Nguyễn Ái Quốc đến Thư viện Thị xã</t>
    </r>
  </si>
  <si>
    <r>
      <rPr>
        <b/>
        <sz val="10"/>
        <rFont val="Times New Roman"/>
        <family val="1"/>
      </rPr>
      <t xml:space="preserve">Đường Bùi Cầm Hổ: </t>
    </r>
    <r>
      <rPr>
        <sz val="10"/>
        <rFont val="Times New Roman"/>
        <family val="1"/>
      </rPr>
      <t>từ đường Quang Trung đến đường Nguyễn Nghiễm</t>
    </r>
  </si>
  <si>
    <r>
      <rPr>
        <b/>
        <sz val="10"/>
        <rFont val="Times New Roman"/>
        <family val="1"/>
      </rPr>
      <t>Đường Ngô Quyền:</t>
    </r>
    <r>
      <rPr>
        <sz val="10"/>
        <rFont val="Times New Roman"/>
        <family val="1"/>
      </rPr>
      <t xml:space="preserve"> Đường WB đoạn II chạy qua khu dân cư</t>
    </r>
  </si>
  <si>
    <r>
      <rPr>
        <b/>
        <sz val="10"/>
        <rFont val="Times New Roman"/>
        <family val="1"/>
      </rPr>
      <t>Đường 19/5:</t>
    </r>
    <r>
      <rPr>
        <sz val="10"/>
        <rFont val="Times New Roman"/>
        <family val="1"/>
      </rPr>
      <t xml:space="preserve"> Từ đường Quang Trung - Đến đường Vành Đai</t>
    </r>
  </si>
  <si>
    <r>
      <rPr>
        <b/>
        <sz val="10"/>
        <rFont val="Times New Roman"/>
        <family val="1"/>
      </rPr>
      <t>Đường Trần Nhân Tông:</t>
    </r>
    <r>
      <rPr>
        <sz val="10"/>
        <rFont val="Times New Roman"/>
        <family val="1"/>
      </rPr>
      <t xml:space="preserve"> Đường Minh Thanh cũ</t>
    </r>
  </si>
  <si>
    <r>
      <rPr>
        <b/>
        <sz val="10"/>
        <rFont val="Times New Roman"/>
        <family val="1"/>
      </rPr>
      <t>Đường Sử Đức Hy:</t>
    </r>
    <r>
      <rPr>
        <sz val="10"/>
        <rFont val="Times New Roman"/>
        <family val="1"/>
      </rPr>
      <t xml:space="preserve"> Từ đất chị Vinh đến TDP Ngọc Sơn đến sau núi Ngọc Sơn</t>
    </r>
  </si>
  <si>
    <r>
      <rPr>
        <b/>
        <sz val="10"/>
        <rFont val="Times New Roman"/>
        <family val="1"/>
      </rPr>
      <t>Đường Phan Huy Ích:</t>
    </r>
    <r>
      <rPr>
        <sz val="10"/>
        <rFont val="Times New Roman"/>
        <family val="1"/>
      </rPr>
      <t xml:space="preserve"> Từ đường Ngọc Sơn đến hết NVH tổ dân phố Thuận Hòa</t>
    </r>
  </si>
  <si>
    <r>
      <rPr>
        <b/>
        <sz val="10"/>
        <rFont val="Times New Roman"/>
        <family val="1"/>
      </rPr>
      <t xml:space="preserve">Đường Nguyễn Trọng Tương: </t>
    </r>
    <r>
      <rPr>
        <sz val="10"/>
        <rFont val="Times New Roman"/>
        <family val="1"/>
      </rPr>
      <t>Trường THCS Đức Thuận (TDP Thuận An) đến QL 8A</t>
    </r>
  </si>
  <si>
    <r>
      <rPr>
        <b/>
        <sz val="10"/>
        <rFont val="Times New Roman"/>
        <family val="1"/>
      </rPr>
      <t>Đường Hộ đê:</t>
    </r>
    <r>
      <rPr>
        <sz val="10"/>
        <rFont val="Times New Roman"/>
        <family val="1"/>
      </rPr>
      <t xml:space="preserve"> Từ đường Nguyễn Khuyến đến đường Đào Tấn</t>
    </r>
  </si>
  <si>
    <r>
      <rPr>
        <b/>
        <sz val="10"/>
        <rFont val="Times New Roman"/>
        <family val="1"/>
      </rPr>
      <t>Đường Nguyễn Khuyến:</t>
    </r>
    <r>
      <rPr>
        <sz val="10"/>
        <rFont val="Times New Roman"/>
        <family val="1"/>
      </rPr>
      <t xml:space="preserve"> Từ đất ông Sơn TDP Hầu Đền đến nhà ông Vịnh TDP La Giang</t>
    </r>
  </si>
  <si>
    <r>
      <rPr>
        <b/>
        <sz val="10"/>
        <rFont val="Times New Roman"/>
        <family val="1"/>
      </rPr>
      <t xml:space="preserve">Đường Lê Văn Huân: </t>
    </r>
    <r>
      <rPr>
        <sz val="10"/>
        <rFont val="Times New Roman"/>
        <family val="1"/>
      </rPr>
      <t>Từ đất ông Đạt TDP Tân Miếu đến nhà ông Khánh TDP Tân Miếu</t>
    </r>
  </si>
  <si>
    <r>
      <t>Đường Đào Tấn:</t>
    </r>
    <r>
      <rPr>
        <sz val="10"/>
        <rFont val="Times New Roman"/>
        <family val="1"/>
      </rPr>
      <t xml:space="preserve"> Đường Đê La Giang cũ</t>
    </r>
  </si>
  <si>
    <r>
      <rPr>
        <b/>
        <i/>
        <sz val="10"/>
        <rFont val="Times New Roman"/>
        <family val="1"/>
      </rPr>
      <t>Bổ sung</t>
    </r>
    <r>
      <rPr>
        <b/>
        <sz val="10"/>
        <rFont val="Times New Roman"/>
        <family val="1"/>
      </rPr>
      <t>: Đường Võ Quý</t>
    </r>
  </si>
  <si>
    <r>
      <rPr>
        <b/>
        <sz val="10"/>
        <rFont val="Times New Roman"/>
        <family val="1"/>
      </rPr>
      <t xml:space="preserve">Đường Thiên Phú: </t>
    </r>
    <r>
      <rPr>
        <sz val="10"/>
        <rFont val="Times New Roman"/>
        <family val="1"/>
      </rPr>
      <t>Thanh - Kim - Vượng cũ</t>
    </r>
  </si>
  <si>
    <r>
      <t>Đường Tây chợ Hồng Lĩnh cũ (từ đường Trần Phú đến đường Phan Đình Phùng);</t>
    </r>
    <r>
      <rPr>
        <b/>
        <sz val="10"/>
        <rFont val="Times New Roman"/>
        <family val="1"/>
      </rPr>
      <t xml:space="preserve"> </t>
    </r>
    <r>
      <rPr>
        <b/>
        <i/>
        <sz val="10"/>
        <rFont val="Times New Roman"/>
        <family val="1"/>
      </rPr>
      <t>Điều chỉnh thành:</t>
    </r>
  </si>
  <si>
    <r>
      <rPr>
        <b/>
        <i/>
        <sz val="10"/>
        <rFont val="Times New Roman"/>
        <family val="1"/>
      </rPr>
      <t>Bổ sung:</t>
    </r>
    <r>
      <rPr>
        <sz val="10"/>
        <rFont val="Times New Roman"/>
        <family val="1"/>
      </rPr>
      <t xml:space="preserve"> Từ đường Nguyễn Ái Quốc- Đến đường Nguyễn Du ( Tổ DP Thuận Minh, P. Đức Thuận)</t>
    </r>
  </si>
  <si>
    <r>
      <rPr>
        <b/>
        <i/>
        <sz val="10"/>
        <rFont val="Times New Roman"/>
        <family val="1"/>
      </rPr>
      <t>Bổ sung:</t>
    </r>
    <r>
      <rPr>
        <sz val="10"/>
        <rFont val="Times New Roman"/>
        <family val="1"/>
      </rPr>
      <t xml:space="preserve"> Từ đường Nguyễn Ái Quốc- Đến đường Kinh Dương Vương  (Tổ DP Hồng Thuận, P. Đức Thuận)</t>
    </r>
  </si>
  <si>
    <r>
      <rPr>
        <b/>
        <sz val="10"/>
        <rFont val="Times New Roman"/>
        <family val="1"/>
      </rPr>
      <t xml:space="preserve"> </t>
    </r>
    <r>
      <rPr>
        <sz val="10"/>
        <rFont val="Times New Roman"/>
        <family val="1"/>
      </rPr>
      <t>Khu quy hoạch dân cư phía Tây Trung tâm giáo dục thường xuyên (dãy 2)</t>
    </r>
  </si>
  <si>
    <r>
      <rPr>
        <b/>
        <i/>
        <sz val="10"/>
        <rFont val="Times New Roman"/>
        <family val="1"/>
      </rPr>
      <t>Bổ sung:</t>
    </r>
    <r>
      <rPr>
        <b/>
        <sz val="10"/>
        <rFont val="Times New Roman"/>
        <family val="1"/>
      </rPr>
      <t xml:space="preserve"> Khu dân cư Mặt ba ( P.Trung Lương)</t>
    </r>
  </si>
  <si>
    <r>
      <rPr>
        <b/>
        <i/>
        <sz val="10"/>
        <rFont val="Times New Roman"/>
        <family val="1"/>
      </rPr>
      <t>Bổ sung</t>
    </r>
    <r>
      <rPr>
        <i/>
        <sz val="10"/>
        <rFont val="Times New Roman"/>
        <family val="1"/>
      </rPr>
      <t xml:space="preserve"> </t>
    </r>
    <r>
      <rPr>
        <b/>
        <sz val="10"/>
        <rFont val="Times New Roman"/>
        <family val="1"/>
      </rPr>
      <t>: Khu dân cư Tổ dân phố 7 bám đường 70 (P. Bắc Hồng)</t>
    </r>
  </si>
  <si>
    <r>
      <rPr>
        <b/>
        <i/>
        <sz val="10"/>
        <rFont val="Times New Roman"/>
        <family val="1"/>
      </rPr>
      <t>Bổ sung:</t>
    </r>
    <r>
      <rPr>
        <b/>
        <sz val="10"/>
        <rFont val="Times New Roman"/>
        <family val="1"/>
      </rPr>
      <t xml:space="preserve"> Khu dân cư Tổ dân phố 7 vị trí còn lại ( P. Bắc Hồng)</t>
    </r>
  </si>
  <si>
    <r>
      <rPr>
        <b/>
        <i/>
        <sz val="10"/>
        <rFont val="Times New Roman"/>
        <family val="1"/>
      </rPr>
      <t>Bổ sung</t>
    </r>
    <r>
      <rPr>
        <b/>
        <sz val="10"/>
        <rFont val="Times New Roman"/>
        <family val="1"/>
      </rPr>
      <t>: Khu dân cư TNR ( P. Đậu Liêu)</t>
    </r>
  </si>
  <si>
    <r>
      <rPr>
        <b/>
        <i/>
        <sz val="10"/>
        <rFont val="Times New Roman"/>
        <family val="1"/>
      </rPr>
      <t>Bổ sung:</t>
    </r>
    <r>
      <rPr>
        <b/>
        <sz val="10"/>
        <rFont val="Times New Roman"/>
        <family val="1"/>
      </rPr>
      <t xml:space="preserve"> Khu Dân cư phía Tây đường Nguyễn Đỗng Chi ( P. Đậu Liêu) </t>
    </r>
  </si>
  <si>
    <r>
      <t xml:space="preserve">Khu dân cư phía Đông xí nghiệp gạch; </t>
    </r>
    <r>
      <rPr>
        <b/>
        <i/>
        <sz val="10"/>
        <rFont val="Times New Roman"/>
        <family val="1"/>
      </rPr>
      <t>Điều chỉnh thành:</t>
    </r>
  </si>
  <si>
    <r>
      <t>Đổi tên thành đường</t>
    </r>
    <r>
      <rPr>
        <b/>
        <sz val="10"/>
        <rFont val="Times New Roman"/>
        <family val="1"/>
      </rPr>
      <t xml:space="preserve"> Lý Tự Trọng</t>
    </r>
  </si>
  <si>
    <r>
      <rPr>
        <b/>
        <i/>
        <sz val="10"/>
        <rFont val="Times New Roman"/>
        <family val="1"/>
      </rPr>
      <t>Bổ sung:</t>
    </r>
    <r>
      <rPr>
        <sz val="10"/>
        <rFont val="Times New Roman"/>
        <family val="1"/>
      </rPr>
      <t xml:space="preserve"> Đường Nguyễn Trung Thiên (từ đường Trần Phú đến đường Hà Huy Tập)</t>
    </r>
  </si>
  <si>
    <r>
      <rPr>
        <b/>
        <i/>
        <sz val="10"/>
        <rFont val="Times New Roman"/>
        <family val="1"/>
      </rPr>
      <t>Bổ sung</t>
    </r>
    <r>
      <rPr>
        <sz val="10"/>
        <rFont val="Times New Roman"/>
        <family val="1"/>
      </rPr>
      <t>: Đường Vũ Diệm (từ đường Quang Trung đến đường Nguyễn Nghiễm)</t>
    </r>
  </si>
  <si>
    <r>
      <rPr>
        <b/>
        <i/>
        <sz val="10"/>
        <rFont val="Times New Roman"/>
        <family val="1"/>
      </rPr>
      <t>Bổ sung:</t>
    </r>
    <r>
      <rPr>
        <sz val="10"/>
        <rFont val="Times New Roman"/>
        <family val="1"/>
      </rPr>
      <t xml:space="preserve"> Đường Lê Thiệu Huy (từ đường Nguyễn Khắc Viện đến đường Lê Thước) </t>
    </r>
  </si>
  <si>
    <r>
      <rPr>
        <b/>
        <sz val="10"/>
        <rFont val="Times New Roman"/>
        <family val="1"/>
      </rPr>
      <t>Đường Việt Lào</t>
    </r>
    <r>
      <rPr>
        <sz val="10"/>
        <rFont val="Times New Roman"/>
        <family val="1"/>
      </rPr>
      <t>: Từ Quốc lộ 1A đến giáp đất xã Kỳ Hoa</t>
    </r>
  </si>
  <si>
    <r>
      <rPr>
        <b/>
        <sz val="10"/>
        <rFont val="Times New Roman"/>
        <family val="1"/>
      </rPr>
      <t>Bổ sung:</t>
    </r>
    <r>
      <rPr>
        <sz val="10"/>
        <rFont val="Times New Roman"/>
        <family val="1"/>
      </rPr>
      <t xml:space="preserve"> Đoạn 3: Tiếp đến ngã ba Trung tâm giáo dục thường xuyền Thị xã</t>
    </r>
  </si>
  <si>
    <r>
      <rPr>
        <b/>
        <sz val="10"/>
        <rFont val="Times New Roman"/>
        <family val="1"/>
      </rPr>
      <t>Đường Hà Hoa</t>
    </r>
    <r>
      <rPr>
        <sz val="10"/>
        <rFont val="Times New Roman"/>
        <family val="1"/>
      </rPr>
      <t>: từ đường Lê Đại Hành (QL1A) đến giáp đất xã Kỳ Hoa</t>
    </r>
  </si>
  <si>
    <r>
      <rPr>
        <b/>
        <sz val="10"/>
        <rFont val="Times New Roman"/>
        <family val="1"/>
      </rPr>
      <t>Đường Lê Quảng Ý</t>
    </r>
    <r>
      <rPr>
        <sz val="10"/>
        <rFont val="Times New Roman"/>
        <family val="1"/>
      </rPr>
      <t xml:space="preserve">: Từ khách sạn Thương mại (Quốc lộ 1A) đến hết đất Trường cấp 3 Kỳ Anh. </t>
    </r>
    <r>
      <rPr>
        <b/>
        <i/>
        <sz val="10"/>
        <rFont val="Times New Roman"/>
        <family val="1"/>
      </rPr>
      <t>Điều chỉnh thành:</t>
    </r>
  </si>
  <si>
    <r>
      <rPr>
        <b/>
        <sz val="10"/>
        <rFont val="Times New Roman"/>
        <family val="1"/>
      </rPr>
      <t>Bổ sung:</t>
    </r>
    <r>
      <rPr>
        <sz val="10"/>
        <rFont val="Times New Roman"/>
        <family val="1"/>
      </rPr>
      <t xml:space="preserve"> Tiếp qua đất bà Lý đến giáp đất bà Tư Xư</t>
    </r>
  </si>
  <si>
    <r>
      <t>Từ tiếp giáp đất ông Lý Vợi (đường đi Kỳ Hoa) qua đất ông Ty Xư đến hết đất Hường Hòa (Tổ dân phố 3).</t>
    </r>
    <r>
      <rPr>
        <b/>
        <i/>
        <sz val="10"/>
        <rFont val="Times New Roman"/>
        <family val="1"/>
      </rPr>
      <t xml:space="preserve"> Điều chỉnh thành:</t>
    </r>
  </si>
  <si>
    <r>
      <t xml:space="preserve">Bổ sung: </t>
    </r>
    <r>
      <rPr>
        <sz val="10"/>
        <rFont val="Times New Roman"/>
        <family val="1"/>
      </rPr>
      <t>Từ đất ông Thân đến hết Tiệm vàng Phú Nhân Nghĩa</t>
    </r>
  </si>
  <si>
    <r>
      <t xml:space="preserve"> Đường từ Quỹ tín dụng nhân dân Kỳ Anh (QL1A) qua đến hết đất trường tiểu học Sông Trí. </t>
    </r>
    <r>
      <rPr>
        <b/>
        <i/>
        <sz val="10"/>
        <rFont val="Times New Roman"/>
        <family val="1"/>
      </rPr>
      <t>Điều chỉnh thành:</t>
    </r>
  </si>
  <si>
    <r>
      <rPr>
        <b/>
        <sz val="10"/>
        <rFont val="Times New Roman"/>
        <family val="1"/>
      </rPr>
      <t>Đường Tố Hữu</t>
    </r>
    <r>
      <rPr>
        <sz val="10"/>
        <rFont val="Times New Roman"/>
        <family val="1"/>
      </rPr>
      <t>: Trường THCS Sông Trí (Quốc lộ 1A) đến đường Lê Quảng Ý (ngã 3 Trường PTTH Kỳ Anh)</t>
    </r>
  </si>
  <si>
    <r>
      <rPr>
        <b/>
        <sz val="10"/>
        <rFont val="Times New Roman"/>
        <family val="1"/>
      </rPr>
      <t>Đường 3/2</t>
    </r>
    <r>
      <rPr>
        <sz val="10"/>
        <rFont val="Times New Roman"/>
        <family val="1"/>
      </rPr>
      <t>: Từ Quốc lộ 1A đến UBND thị xã</t>
    </r>
  </si>
  <si>
    <r>
      <rPr>
        <b/>
        <sz val="10"/>
        <rFont val="Times New Roman"/>
        <family val="1"/>
      </rPr>
      <t>Đường Huy Cận</t>
    </r>
    <r>
      <rPr>
        <sz val="10"/>
        <rFont val="Times New Roman"/>
        <family val="1"/>
      </rPr>
      <t>: Từ Quốc lộ 1A (Ngân hàng chính sách) đến hết đất phòng giáo dục (Hưng Hòa)</t>
    </r>
  </si>
  <si>
    <r>
      <t>Đường từ cơ quan Bảo hiểm xã hội qua cơ quan UBND  thị xã  đến hết đất ông Tuyên Lan.</t>
    </r>
    <r>
      <rPr>
        <i/>
        <sz val="10"/>
        <rFont val="Times New Roman"/>
        <family val="1"/>
      </rPr>
      <t xml:space="preserve"> </t>
    </r>
    <r>
      <rPr>
        <b/>
        <i/>
        <sz val="10"/>
        <rFont val="Times New Roman"/>
        <family val="1"/>
      </rPr>
      <t>Điều chỉnh thành:</t>
    </r>
  </si>
  <si>
    <r>
      <rPr>
        <b/>
        <sz val="10"/>
        <rFont val="Times New Roman"/>
        <family val="1"/>
      </rPr>
      <t xml:space="preserve">Bổ sung: </t>
    </r>
    <r>
      <rPr>
        <sz val="10"/>
        <rFont val="Times New Roman"/>
        <family val="1"/>
      </rPr>
      <t xml:space="preserve">Từ đất ông Thìn (Hằng) đến hết đất ông Long- Yến (quy hoạch dân cư) </t>
    </r>
  </si>
  <si>
    <r>
      <t xml:space="preserve">Đoạn 1: Từ tiếp giáp đất ông Hiểu - Hưng Lợi (Quốc lộ 1A) đến hết đất ông Nuôi Định </t>
    </r>
    <r>
      <rPr>
        <b/>
        <sz val="10"/>
        <rFont val="Times New Roman"/>
        <family val="1"/>
      </rPr>
      <t>(</t>
    </r>
    <r>
      <rPr>
        <sz val="10"/>
        <rFont val="Times New Roman"/>
        <family val="1"/>
      </rPr>
      <t>Hưng Nhân)</t>
    </r>
  </si>
  <si>
    <r>
      <rPr>
        <b/>
        <sz val="10"/>
        <rFont val="Times New Roman"/>
        <family val="1"/>
      </rPr>
      <t>Đường Nguyễn Đổng Chi:</t>
    </r>
    <r>
      <rPr>
        <sz val="10"/>
        <rFont val="Times New Roman"/>
        <family val="1"/>
      </rPr>
      <t xml:space="preserve"> Từ tiếp giáp đất ông Huệ Anh đến đường Phạm Tiêm</t>
    </r>
  </si>
  <si>
    <r>
      <rPr>
        <b/>
        <sz val="10"/>
        <rFont val="Times New Roman"/>
        <family val="1"/>
      </rPr>
      <t>Đường Phan Đình Giót:</t>
    </r>
    <r>
      <rPr>
        <sz val="10"/>
        <rFont val="Times New Roman"/>
        <family val="1"/>
      </rPr>
      <t xml:space="preserve"> Từ Quốc lộ 1A đến hết đất ông Duẫn (Hưng Thịnh)</t>
    </r>
  </si>
  <si>
    <r>
      <rPr>
        <b/>
        <sz val="10"/>
        <rFont val="Times New Roman"/>
        <family val="1"/>
      </rPr>
      <t xml:space="preserve">Bổ sung: </t>
    </r>
    <r>
      <rPr>
        <sz val="10"/>
        <rFont val="Times New Roman"/>
        <family val="1"/>
      </rPr>
      <t>Tiếp đến giáp đường 36 m</t>
    </r>
  </si>
  <si>
    <r>
      <rPr>
        <b/>
        <sz val="10"/>
        <rFont val="Times New Roman"/>
        <family val="1"/>
      </rPr>
      <t xml:space="preserve">Bỏ: </t>
    </r>
    <r>
      <rPr>
        <sz val="10"/>
        <rFont val="Times New Roman"/>
        <family val="1"/>
      </rPr>
      <t>Đường Tiểu khu 4 - TDP 1: Từ ngã 4 đất ông Luận Mai đến giáp đất xã Kỳ Tân.</t>
    </r>
  </si>
  <si>
    <r>
      <rPr>
        <b/>
        <sz val="10"/>
        <rFont val="Times New Roman"/>
        <family val="1"/>
      </rPr>
      <t>Bổ sung:</t>
    </r>
    <r>
      <rPr>
        <sz val="10"/>
        <rFont val="Times New Roman"/>
        <family val="1"/>
      </rPr>
      <t xml:space="preserve"> Từ đất tiểu công viên (đối diện nhà ông Bắc) đi vòng qua lô số 3 đến lô số 24, vòng qua lô số 397, đến lô số 425 đến giáp đất bà Mười Đã</t>
    </r>
  </si>
  <si>
    <r>
      <rPr>
        <b/>
        <sz val="10"/>
        <rFont val="Times New Roman"/>
        <family val="1"/>
      </rPr>
      <t>Bổ sung:</t>
    </r>
    <r>
      <rPr>
        <sz val="10"/>
        <rFont val="Times New Roman"/>
        <family val="1"/>
      </rPr>
      <t xml:space="preserve"> Các lô đất còn lại thuộc khu vực QHDC chợ mới</t>
    </r>
  </si>
  <si>
    <r>
      <t xml:space="preserve">Quy hoạch dân cư Bờ Nam Sông Trí: Các lô đất có mặt tiền giáp đường bờ kè Sông Trí. </t>
    </r>
    <r>
      <rPr>
        <b/>
        <i/>
        <sz val="10"/>
        <rFont val="Times New Roman"/>
        <family val="1"/>
      </rPr>
      <t>Điều chỉnh thành:</t>
    </r>
  </si>
  <si>
    <r>
      <rPr>
        <b/>
        <sz val="10"/>
        <rFont val="Times New Roman"/>
        <family val="1"/>
      </rPr>
      <t xml:space="preserve">Bổ sung: </t>
    </r>
    <r>
      <rPr>
        <sz val="10"/>
        <rFont val="Times New Roman"/>
        <family val="1"/>
      </rPr>
      <t xml:space="preserve">Đoạn 2: Tiếp đến giáp đất xã Kỳ Hoa  </t>
    </r>
  </si>
  <si>
    <r>
      <rPr>
        <b/>
        <sz val="10"/>
        <rFont val="Times New Roman"/>
        <family val="1"/>
      </rPr>
      <t>Bổ sung:</t>
    </r>
    <r>
      <rPr>
        <sz val="10"/>
        <rFont val="Times New Roman"/>
        <family val="1"/>
      </rPr>
      <t xml:space="preserve"> </t>
    </r>
    <r>
      <rPr>
        <b/>
        <sz val="10"/>
        <rFont val="Times New Roman"/>
        <family val="1"/>
      </rPr>
      <t>Quy hoạch dân cư Nương Su:</t>
    </r>
    <r>
      <rPr>
        <sz val="10"/>
        <rFont val="Times New Roman"/>
        <family val="1"/>
      </rPr>
      <t xml:space="preserve"> Từ đất ông Thanh (Huệ) đến hết đất ông Anh Nga (đường Hà Hoa) </t>
    </r>
  </si>
  <si>
    <r>
      <rPr>
        <b/>
        <sz val="10"/>
        <rFont val="Times New Roman"/>
        <family val="1"/>
      </rPr>
      <t>Bổ sung:</t>
    </r>
    <r>
      <rPr>
        <sz val="10"/>
        <rFont val="Times New Roman"/>
        <family val="1"/>
      </rPr>
      <t xml:space="preserve"> </t>
    </r>
    <r>
      <rPr>
        <b/>
        <sz val="10"/>
        <rFont val="Times New Roman"/>
        <family val="1"/>
      </rPr>
      <t>Đường Nguyễn Khuyến</t>
    </r>
    <r>
      <rPr>
        <sz val="10"/>
        <rFont val="Times New Roman"/>
        <family val="1"/>
      </rPr>
      <t>: Từ đất ông Thân Trung Hải (đường Lê Đại Hành) đến giáp đất xã Kỳ Hoa</t>
    </r>
  </si>
  <si>
    <r>
      <rPr>
        <b/>
        <sz val="10"/>
        <rFont val="Times New Roman"/>
        <family val="1"/>
      </rPr>
      <t>Bổ sung:</t>
    </r>
    <r>
      <rPr>
        <sz val="10"/>
        <rFont val="Times New Roman"/>
        <family val="1"/>
      </rPr>
      <t xml:space="preserve"> Từ giáp lô số 90 (Đường Mai Thế Quý) vòng quan lô số 125 đến giáp lô 69 (QHDC TDP 1)</t>
    </r>
  </si>
  <si>
    <r>
      <rPr>
        <b/>
        <sz val="10"/>
        <rFont val="Times New Roman"/>
        <family val="1"/>
      </rPr>
      <t xml:space="preserve">Bổ sung: Đường trục chính từ Quốc lộ 1A đến khu đô thị trung tâm Khu kinh tế Vũng Áng: </t>
    </r>
    <r>
      <rPr>
        <sz val="10"/>
        <rFont val="Times New Roman"/>
        <family val="1"/>
      </rPr>
      <t>Từ giáp đất ông Thiêm Nguyệt (QL 1A) đến giáp đất phường Kỳ Trinh</t>
    </r>
  </si>
  <si>
    <r>
      <t>Đoạn 1</t>
    </r>
    <r>
      <rPr>
        <b/>
        <sz val="10"/>
        <rFont val="Times New Roman"/>
        <family val="1"/>
      </rPr>
      <t xml:space="preserve">: </t>
    </r>
    <r>
      <rPr>
        <sz val="10"/>
        <rFont val="Times New Roman"/>
        <family val="1"/>
      </rPr>
      <t>Từ đất ông Thuận (Giếng Làng) đến giáp đất ông Lượng.</t>
    </r>
  </si>
  <si>
    <r>
      <t>Đoạn 2:</t>
    </r>
    <r>
      <rPr>
        <b/>
        <sz val="10"/>
        <rFont val="Times New Roman"/>
        <family val="1"/>
      </rPr>
      <t xml:space="preserve"> </t>
    </r>
    <r>
      <rPr>
        <sz val="10"/>
        <rFont val="Times New Roman"/>
        <family val="1"/>
      </rPr>
      <t>Đường từ đất ông Lượng đến hết đất anh Long Xoan.</t>
    </r>
  </si>
  <si>
    <r>
      <t xml:space="preserve">Đường từ giáp đất Khiên (Hà) đến hết đất Hội quán thôn Trần Phú; </t>
    </r>
    <r>
      <rPr>
        <b/>
        <i/>
        <sz val="10"/>
        <rFont val="Times New Roman"/>
        <family val="1"/>
      </rPr>
      <t>Điều chỉnh thành:</t>
    </r>
  </si>
  <si>
    <r>
      <t xml:space="preserve">Đường từ giáp đất ông Thùy thôn Tân Hà đến giáp đất ông Hồng Định thôn Tân Tiến; </t>
    </r>
    <r>
      <rPr>
        <b/>
        <i/>
        <sz val="10"/>
        <rFont val="Times New Roman"/>
        <family val="1"/>
      </rPr>
      <t>Điều chỉnh thành:</t>
    </r>
  </si>
  <si>
    <r>
      <t xml:space="preserve">Đất ở thuộc quy hoạch dân cư Khu Mã thôn Tân Hà; </t>
    </r>
    <r>
      <rPr>
        <b/>
        <i/>
        <sz val="10"/>
        <rFont val="Times New Roman"/>
        <family val="1"/>
      </rPr>
      <t xml:space="preserve">Điều chỉnh thành: </t>
    </r>
  </si>
  <si>
    <r>
      <t>Đất ở thuộc quy hoạch dân cư Cữa Nương thôn Hưng Phú;</t>
    </r>
    <r>
      <rPr>
        <b/>
        <i/>
        <sz val="10"/>
        <rFont val="Times New Roman"/>
        <family val="1"/>
      </rPr>
      <t xml:space="preserve"> Điều chỉnh thành:</t>
    </r>
  </si>
  <si>
    <r>
      <t xml:space="preserve">Đường từ đất ông Tiến Đính đến hết đất ông Thành thôn Tân Hà: </t>
    </r>
    <r>
      <rPr>
        <b/>
        <i/>
        <sz val="10"/>
        <rFont val="Times New Roman"/>
        <family val="1"/>
      </rPr>
      <t>Điều chỉnh thành:</t>
    </r>
  </si>
  <si>
    <r>
      <rPr>
        <b/>
        <sz val="10"/>
        <rFont val="Times New Roman"/>
        <family val="1"/>
      </rPr>
      <t>Bỏ:</t>
    </r>
    <r>
      <rPr>
        <sz val="10"/>
        <rFont val="Times New Roman"/>
        <family val="1"/>
      </rPr>
      <t xml:space="preserve"> Các vị trí còn lại  có nền đường giao thông rộng ≥ 4m</t>
    </r>
  </si>
  <si>
    <r>
      <rPr>
        <b/>
        <sz val="10"/>
        <rFont val="Times New Roman"/>
        <family val="1"/>
      </rPr>
      <t xml:space="preserve">Bỏ: </t>
    </r>
    <r>
      <rPr>
        <sz val="10"/>
        <rFont val="Times New Roman"/>
        <family val="1"/>
      </rPr>
      <t>Các vị trí còn lại có nền đường giao thông rộng &lt; 4m</t>
    </r>
  </si>
  <si>
    <r>
      <t xml:space="preserve">Từ Hội quán thôn Tân Hà đến giáp đường đi Trường Tiểu học; </t>
    </r>
    <r>
      <rPr>
        <b/>
        <i/>
        <sz val="10"/>
        <rFont val="Times New Roman"/>
        <family val="1"/>
      </rPr>
      <t>Điều chỉnh thành:</t>
    </r>
  </si>
  <si>
    <r>
      <t xml:space="preserve">Từ Hội quán thôn Tân Hà đến nhà ông Lương; </t>
    </r>
    <r>
      <rPr>
        <b/>
        <i/>
        <sz val="10"/>
        <rFont val="Times New Roman"/>
        <family val="1"/>
      </rPr>
      <t>Điều chỉnh thành:</t>
    </r>
  </si>
  <si>
    <r>
      <rPr>
        <b/>
        <sz val="10"/>
        <rFont val="Times New Roman"/>
        <family val="1"/>
      </rPr>
      <t>Đường Nguyễn Biểu</t>
    </r>
    <r>
      <rPr>
        <sz val="10"/>
        <rFont val="Times New Roman"/>
        <family val="1"/>
      </rPr>
      <t>: từ đất ông Đức Đại qua UBND phường đến cống Đập Đấm</t>
    </r>
    <r>
      <rPr>
        <b/>
        <sz val="10"/>
        <rFont val="Times New Roman"/>
        <family val="1"/>
      </rPr>
      <t xml:space="preserve"> </t>
    </r>
  </si>
  <si>
    <r>
      <rPr>
        <b/>
        <sz val="10"/>
        <rFont val="Times New Roman"/>
        <family val="1"/>
      </rPr>
      <t>Đường Đặng Dung</t>
    </r>
    <r>
      <rPr>
        <sz val="10"/>
        <rFont val="Times New Roman"/>
        <family val="1"/>
      </rPr>
      <t>: từ giáp đất ông Cách đến cầu Cựa Chùa</t>
    </r>
  </si>
  <si>
    <r>
      <rPr>
        <b/>
        <sz val="10"/>
        <rFont val="Times New Roman"/>
        <family val="1"/>
      </rPr>
      <t>Đường Phan Phu Tiên</t>
    </r>
    <r>
      <rPr>
        <sz val="10"/>
        <rFont val="Times New Roman"/>
        <family val="1"/>
      </rPr>
      <t>: từ giáp đất ông Thắng đến Hồ Mộc Hương</t>
    </r>
  </si>
  <si>
    <r>
      <rPr>
        <b/>
        <sz val="10"/>
        <rFont val="Times New Roman"/>
        <family val="1"/>
      </rPr>
      <t>Đường Nguyễn Thị Bích Châu</t>
    </r>
    <r>
      <rPr>
        <sz val="10"/>
        <rFont val="Times New Roman"/>
        <family val="1"/>
      </rPr>
      <t>: Đoạn từ giáp phường Sông Trí đến giáp Kỳ Hà</t>
    </r>
  </si>
  <si>
    <r>
      <rPr>
        <b/>
        <sz val="10"/>
        <rFont val="Times New Roman"/>
        <family val="1"/>
      </rPr>
      <t>Đường Lê Duẩn</t>
    </r>
    <r>
      <rPr>
        <sz val="10"/>
        <rFont val="Times New Roman"/>
        <family val="1"/>
      </rPr>
      <t>: từ ngã tư đường QL1A đi ngã ba đường 1B</t>
    </r>
  </si>
  <si>
    <r>
      <rPr>
        <b/>
        <sz val="10"/>
        <rFont val="Times New Roman"/>
        <family val="1"/>
      </rPr>
      <t>Đường Mai Lão Bạng</t>
    </r>
    <r>
      <rPr>
        <sz val="10"/>
        <rFont val="Times New Roman"/>
        <family val="1"/>
      </rPr>
      <t>: Từ cầu Hoà Lộc đến giáp đất Kỳ Thịnh</t>
    </r>
  </si>
  <si>
    <r>
      <t xml:space="preserve">Đường từ Quốc lộ 1A đi cảng Vũng Áng: Đoạn từ QL1A (giáp Khách sạn Mường Thanh) đến giáp đất Tây Yên Kỳ Thịnh. </t>
    </r>
    <r>
      <rPr>
        <b/>
        <i/>
        <sz val="10"/>
        <rFont val="Times New Roman"/>
        <family val="1"/>
      </rPr>
      <t>Điều chỉnh thành:</t>
    </r>
  </si>
  <si>
    <r>
      <rPr>
        <b/>
        <sz val="10"/>
        <rFont val="Times New Roman"/>
        <family val="1"/>
      </rPr>
      <t xml:space="preserve"> Đường Võ Văn Kiệ</t>
    </r>
    <r>
      <rPr>
        <sz val="10"/>
        <rFont val="Times New Roman"/>
        <family val="1"/>
      </rPr>
      <t>t: Từ Quốc lộ 1A đi cảng Vũng Áng: Đoạn từ QL1A (giáp Khách sạn Mường Thanh) đến giáp đất Tây Yên Kỳ Thịnh</t>
    </r>
  </si>
  <si>
    <r>
      <rPr>
        <b/>
        <sz val="10"/>
        <rFont val="Times New Roman"/>
        <family val="1"/>
      </rPr>
      <t>Bổ sung:</t>
    </r>
    <r>
      <rPr>
        <sz val="10"/>
        <rFont val="Times New Roman"/>
        <family val="1"/>
      </rPr>
      <t xml:space="preserve"> Khu Tái định cư Đồng Trùng TDP Hoàng Trinh</t>
    </r>
  </si>
  <si>
    <r>
      <rPr>
        <b/>
        <sz val="10"/>
        <rFont val="Times New Roman"/>
        <family val="1"/>
      </rPr>
      <t>Bổ sung:</t>
    </r>
    <r>
      <rPr>
        <sz val="10"/>
        <rFont val="Times New Roman"/>
        <family val="1"/>
      </rPr>
      <t xml:space="preserve"> Đường trục chính từ Quốc lộ 1A đến Khu đô thị trung tâm Khu Kinh tế Vũng Áng ( Đường 36m )</t>
    </r>
  </si>
  <si>
    <r>
      <rPr>
        <b/>
        <sz val="10"/>
        <rFont val="Times New Roman"/>
        <family val="1"/>
      </rPr>
      <t>Bổ sung:</t>
    </r>
    <r>
      <rPr>
        <sz val="10"/>
        <rFont val="Times New Roman"/>
        <family val="1"/>
      </rPr>
      <t xml:space="preserve"> Đường Đô thị động lực (Đường  WB)</t>
    </r>
  </si>
  <si>
    <r>
      <rPr>
        <b/>
        <sz val="10"/>
        <rFont val="Times New Roman"/>
        <family val="1"/>
      </rPr>
      <t>Đường Lê Thái Tổ</t>
    </r>
    <r>
      <rPr>
        <sz val="10"/>
        <rFont val="Times New Roman"/>
        <family val="1"/>
      </rPr>
      <t>: từ đất ông Phứng (ngã 4 đường xuống Cảng Vũng Áng) đến giáp đất ông Bổng (đường vào Vườn Ươm)</t>
    </r>
  </si>
  <si>
    <r>
      <rPr>
        <b/>
        <sz val="10"/>
        <rFont val="Times New Roman"/>
        <family val="1"/>
      </rPr>
      <t>Đường Võ Văn Kiệt</t>
    </r>
    <r>
      <rPr>
        <sz val="10"/>
        <rFont val="Times New Roman"/>
        <family val="1"/>
      </rPr>
      <t>: Đoạn từ đất ông Cậy (Quốc lộ 1A) đến giáp đất Kỳ Lợi</t>
    </r>
  </si>
  <si>
    <r>
      <rPr>
        <b/>
        <sz val="10"/>
        <rFont val="Times New Roman"/>
        <family val="1"/>
      </rPr>
      <t>Đường Vương Đình Nhỏ</t>
    </r>
    <r>
      <rPr>
        <sz val="10"/>
        <rFont val="Times New Roman"/>
        <family val="1"/>
      </rPr>
      <t xml:space="preserve">: Từ đất anh Quý Bổn (ngã 4 Kỳ Thịnh) đến giáp Kênh phân lũ. </t>
    </r>
    <r>
      <rPr>
        <b/>
        <i/>
        <sz val="10"/>
        <rFont val="Times New Roman"/>
        <family val="1"/>
      </rPr>
      <t>Điều chỉnh thành:</t>
    </r>
  </si>
  <si>
    <r>
      <rPr>
        <b/>
        <sz val="10"/>
        <rFont val="Times New Roman"/>
        <family val="1"/>
      </rPr>
      <t>Đường Vương Đình Nhỏ</t>
    </r>
    <r>
      <rPr>
        <sz val="10"/>
        <rFont val="Times New Roman"/>
        <family val="1"/>
      </rPr>
      <t xml:space="preserve">: Từ Kênh phân lũ đến đường Lê Hồng Phong. </t>
    </r>
  </si>
  <si>
    <r>
      <rPr>
        <b/>
        <sz val="10"/>
        <rFont val="Times New Roman"/>
        <family val="1"/>
      </rPr>
      <t xml:space="preserve">Bỏ: </t>
    </r>
    <r>
      <rPr>
        <sz val="10"/>
        <rFont val="Times New Roman"/>
        <family val="1"/>
      </rPr>
      <t xml:space="preserve">Đường từ giáp đất ông Cổn (rẽ trái) đến giáp Khu tái định cư </t>
    </r>
  </si>
  <si>
    <r>
      <rPr>
        <b/>
        <sz val="10"/>
        <rFont val="Times New Roman"/>
        <family val="1"/>
      </rPr>
      <t xml:space="preserve">Bỏ: </t>
    </r>
    <r>
      <rPr>
        <sz val="10"/>
        <rFont val="Times New Roman"/>
        <family val="1"/>
      </rPr>
      <t>Tiếp đến Khe Cơn Trè</t>
    </r>
  </si>
  <si>
    <r>
      <t xml:space="preserve">Tiếp đến UBND phường Kỳ Thịnh cũ. </t>
    </r>
    <r>
      <rPr>
        <b/>
        <sz val="10"/>
        <rFont val="Times New Roman"/>
        <family val="1"/>
      </rPr>
      <t>Điều chỉnh thành:</t>
    </r>
  </si>
  <si>
    <r>
      <rPr>
        <b/>
        <sz val="10"/>
        <rFont val="Times New Roman"/>
        <family val="1"/>
      </rPr>
      <t>Đường Lê Hồng Phong</t>
    </r>
    <r>
      <rPr>
        <sz val="10"/>
        <rFont val="Times New Roman"/>
        <family val="1"/>
      </rPr>
      <t xml:space="preserve">: Từ QL1A đến QL1B. </t>
    </r>
    <r>
      <rPr>
        <b/>
        <i/>
        <sz val="10"/>
        <rFont val="Times New Roman"/>
        <family val="1"/>
      </rPr>
      <t>Điều chỉnh thành:</t>
    </r>
  </si>
  <si>
    <r>
      <rPr>
        <b/>
        <sz val="10"/>
        <rFont val="Times New Roman"/>
        <family val="1"/>
      </rPr>
      <t>Đường Nguyễn Thị Minh Khai</t>
    </r>
    <r>
      <rPr>
        <sz val="10"/>
        <rFont val="Times New Roman"/>
        <family val="1"/>
      </rPr>
      <t>: Từ QL1A đến cầu Bắc Phong</t>
    </r>
  </si>
  <si>
    <r>
      <rPr>
        <b/>
        <sz val="10"/>
        <rFont val="Times New Roman"/>
        <family val="1"/>
      </rPr>
      <t>Đường Mai Lão Bạng</t>
    </r>
    <r>
      <rPr>
        <sz val="10"/>
        <rFont val="Times New Roman"/>
        <family val="1"/>
      </rPr>
      <t>: Từ giáp đất phường Kỳ Trinh đến đường Trường Chinh</t>
    </r>
  </si>
  <si>
    <r>
      <rPr>
        <b/>
        <sz val="10"/>
        <rFont val="Times New Roman"/>
        <family val="1"/>
      </rPr>
      <t>Bổ sung:</t>
    </r>
    <r>
      <rPr>
        <sz val="10"/>
        <rFont val="Times New Roman"/>
        <family val="1"/>
      </rPr>
      <t xml:space="preserve"> Từ đường Nguyễn Thị Minh Khai ( nhà anh Tâm TDP Bắc Phong) đến hết đất Nhà văn hoá cũ Đông Phong.</t>
    </r>
  </si>
  <si>
    <r>
      <rPr>
        <b/>
        <sz val="10"/>
        <rFont val="Times New Roman"/>
        <family val="1"/>
      </rPr>
      <t>Đường Lê Thái Tổ</t>
    </r>
    <r>
      <rPr>
        <sz val="10"/>
        <rFont val="Times New Roman"/>
        <family val="1"/>
      </rPr>
      <t>: Từ giáp Kỳ Thịnh đến hết đất phường Kỳ Long (giáp phường Kỳ Liên)</t>
    </r>
  </si>
  <si>
    <r>
      <t xml:space="preserve">Đoạn 2: Từ giáp cầu Trọt Nộ đến Nhà văn hóa Long Hải; </t>
    </r>
    <r>
      <rPr>
        <b/>
        <i/>
        <sz val="10"/>
        <rFont val="Times New Roman"/>
        <family val="1"/>
      </rPr>
      <t>Điều chỉnh thành:</t>
    </r>
  </si>
  <si>
    <r>
      <t xml:space="preserve">Đường từ đất ông Chu Văn Quang TDP Long Sơn đến Khu tái định cư; </t>
    </r>
    <r>
      <rPr>
        <b/>
        <i/>
        <sz val="10"/>
        <rFont val="Times New Roman"/>
        <family val="1"/>
      </rPr>
      <t xml:space="preserve">Điều chỉnh thành: </t>
    </r>
  </si>
  <si>
    <r>
      <t xml:space="preserve">Đường từ đất ông Trần Xuân Vệ TDP Liên Giang đến hết đất ông Nhiệu </t>
    </r>
    <r>
      <rPr>
        <b/>
        <i/>
        <sz val="10"/>
        <rFont val="Times New Roman"/>
        <family val="1"/>
      </rPr>
      <t>Điều chỉnh thành:</t>
    </r>
    <r>
      <rPr>
        <i/>
        <sz val="10"/>
        <rFont val="Times New Roman"/>
        <family val="1"/>
      </rPr>
      <t xml:space="preserve"> </t>
    </r>
  </si>
  <si>
    <r>
      <t xml:space="preserve">Đường từ đất bà Võ Thị Thủy TDP Long Sơn đến hết đất Cồn Đồn; </t>
    </r>
    <r>
      <rPr>
        <b/>
        <i/>
        <sz val="10"/>
        <rFont val="Times New Roman"/>
        <family val="1"/>
      </rPr>
      <t>Điều chỉnh thành:</t>
    </r>
  </si>
  <si>
    <r>
      <rPr>
        <b/>
        <sz val="10"/>
        <rFont val="Times New Roman"/>
        <family val="1"/>
      </rPr>
      <t>Đường Hàm Nghi</t>
    </r>
    <r>
      <rPr>
        <sz val="10"/>
        <rFont val="Times New Roman"/>
        <family val="1"/>
      </rPr>
      <t xml:space="preserve"> - Phần thuộc khu tái định cư Kỳ Long; </t>
    </r>
    <r>
      <rPr>
        <b/>
        <i/>
        <sz val="10"/>
        <rFont val="Times New Roman"/>
        <family val="1"/>
      </rPr>
      <t>Điều chỉnh thành:</t>
    </r>
  </si>
  <si>
    <r>
      <rPr>
        <b/>
        <sz val="10"/>
        <rFont val="Times New Roman"/>
        <family val="1"/>
      </rPr>
      <t xml:space="preserve">Bổ sung: </t>
    </r>
    <r>
      <rPr>
        <sz val="10"/>
        <rFont val="Times New Roman"/>
        <family val="1"/>
      </rPr>
      <t>Đoạn 2: Tiếp đến giáp Quốc lộ 1A</t>
    </r>
  </si>
  <si>
    <r>
      <rPr>
        <b/>
        <sz val="10"/>
        <rFont val="Times New Roman"/>
        <family val="1"/>
      </rPr>
      <t>Đường Phan Bội Châu</t>
    </r>
    <r>
      <rPr>
        <sz val="10"/>
        <rFont val="Times New Roman"/>
        <family val="1"/>
      </rPr>
      <t xml:space="preserve"> - Phần thuộc khu tái định cư Kỳ Long</t>
    </r>
  </si>
  <si>
    <r>
      <rPr>
        <b/>
        <sz val="10"/>
        <rFont val="Times New Roman"/>
        <family val="1"/>
      </rPr>
      <t>Đường Nguyễn Trãi</t>
    </r>
    <r>
      <rPr>
        <sz val="10"/>
        <rFont val="Times New Roman"/>
        <family val="1"/>
      </rPr>
      <t>: Từ QL1A đến giáp xã Kỳ Lợi</t>
    </r>
  </si>
  <si>
    <r>
      <rPr>
        <b/>
        <sz val="10"/>
        <rFont val="Times New Roman"/>
        <family val="1"/>
      </rPr>
      <t>Bổ sung:</t>
    </r>
    <r>
      <rPr>
        <sz val="10"/>
        <rFont val="Times New Roman"/>
        <family val="1"/>
      </rPr>
      <t xml:space="preserve"> Đường từ nhà ông Nhiên (QL1A) đến nhà ông Sánh TDP Liên Giang và đến nhà ông Lê Xuân Hương</t>
    </r>
  </si>
  <si>
    <r>
      <rPr>
        <b/>
        <sz val="10"/>
        <rFont val="Times New Roman"/>
        <family val="1"/>
      </rPr>
      <t>Bổ sung</t>
    </r>
    <r>
      <rPr>
        <sz val="10"/>
        <rFont val="Times New Roman"/>
        <family val="1"/>
      </rPr>
      <t>: Đường từ đất bà Võ Thị Thủy TDP Long Sơn quan nhà ông Phùng đến nhà bà Bình</t>
    </r>
  </si>
  <si>
    <r>
      <t>Từ đoạn giáp Kỳ Long (Đường Lê Thái Tổ) đến giáp phường Kỳ Phương (đường Quang Trung);</t>
    </r>
    <r>
      <rPr>
        <b/>
        <i/>
        <sz val="10"/>
        <rFont val="Times New Roman"/>
        <family val="1"/>
      </rPr>
      <t xml:space="preserve"> Điều chỉnh thành:</t>
    </r>
  </si>
  <si>
    <r>
      <t xml:space="preserve">Đoạn 2: Tiếp đến hết đất bà Dung (TDP Liên Phú); </t>
    </r>
    <r>
      <rPr>
        <b/>
        <i/>
        <sz val="10"/>
        <rFont val="Times New Roman"/>
        <family val="1"/>
      </rPr>
      <t>Điều chỉnh thành:</t>
    </r>
  </si>
  <si>
    <r>
      <t xml:space="preserve">Đoạn 2: Phần thuộc Khu tái định cư; </t>
    </r>
    <r>
      <rPr>
        <b/>
        <i/>
        <sz val="10"/>
        <rFont val="Times New Roman"/>
        <family val="1"/>
      </rPr>
      <t>Điều chỉnh thành:</t>
    </r>
  </si>
  <si>
    <r>
      <rPr>
        <b/>
        <sz val="10"/>
        <rFont val="Times New Roman"/>
        <family val="1"/>
      </rPr>
      <t xml:space="preserve">Bổ sung: </t>
    </r>
    <r>
      <rPr>
        <sz val="10"/>
        <rFont val="Times New Roman"/>
        <family val="1"/>
      </rPr>
      <t>Đoạn 3: tiếp đến đường Hoàng Ngọc Phách</t>
    </r>
  </si>
  <si>
    <r>
      <t>Đường từ giáp đất ông Xuân (bà Hương) TDP Liên Sơn đến Khu Tái định cư.</t>
    </r>
    <r>
      <rPr>
        <b/>
        <i/>
        <sz val="10"/>
        <rFont val="Times New Roman"/>
        <family val="1"/>
      </rPr>
      <t xml:space="preserve"> Điều chỉnh thành:</t>
    </r>
  </si>
  <si>
    <r>
      <rPr>
        <b/>
        <sz val="10"/>
        <rFont val="Times New Roman"/>
        <family val="1"/>
      </rPr>
      <t>Đường Võ Liêm Sơn:</t>
    </r>
    <r>
      <rPr>
        <sz val="10"/>
        <rFont val="Times New Roman"/>
        <family val="1"/>
      </rPr>
      <t xml:space="preserve"> Từ nhà chị Ngoạn đến nhà anh Hoàng</t>
    </r>
  </si>
  <si>
    <r>
      <t>Đường từ giáp đất nhà ông Nguyên Viết Diễn ( QL1A) đến hết đất nhà ông Trần Đình Trường  (TDP Thắng Lợi);</t>
    </r>
    <r>
      <rPr>
        <b/>
        <i/>
        <sz val="10"/>
        <rFont val="Times New Roman"/>
        <family val="1"/>
      </rPr>
      <t xml:space="preserve"> Điều chỉnh thành: </t>
    </r>
  </si>
  <si>
    <r>
      <rPr>
        <b/>
        <sz val="10"/>
        <rFont val="Times New Roman"/>
        <family val="1"/>
      </rPr>
      <t>Đường Nguyễn Công Trứ</t>
    </r>
    <r>
      <rPr>
        <sz val="10"/>
        <rFont val="Times New Roman"/>
        <family val="1"/>
      </rPr>
      <t xml:space="preserve">  (phần thuộc khu TĐC); </t>
    </r>
    <r>
      <rPr>
        <b/>
        <i/>
        <sz val="10"/>
        <rFont val="Times New Roman"/>
        <family val="1"/>
      </rPr>
      <t>Điều chỉnh thành:</t>
    </r>
  </si>
  <si>
    <r>
      <rPr>
        <b/>
        <sz val="10"/>
        <rFont val="Times New Roman"/>
        <family val="1"/>
      </rPr>
      <t>Bổ sung:</t>
    </r>
    <r>
      <rPr>
        <sz val="10"/>
        <rFont val="Times New Roman"/>
        <family val="1"/>
      </rPr>
      <t xml:space="preserve"> Đoạn 2: từ đất ông Nguyễn Xuân Tình (Hồng Sơn) đến đất ông Trần Đình Công</t>
    </r>
  </si>
  <si>
    <r>
      <rPr>
        <b/>
        <sz val="10"/>
        <rFont val="Times New Roman"/>
        <family val="1"/>
      </rPr>
      <t>Bổ sung:</t>
    </r>
    <r>
      <rPr>
        <sz val="10"/>
        <rFont val="Times New Roman"/>
        <family val="1"/>
      </rPr>
      <t xml:space="preserve"> Đoạn 3: Từ giáo đất nhà ông Long (TDP Nhân Thắng đến đất ông Đoàn Trọng Tuyên</t>
    </r>
  </si>
  <si>
    <r>
      <t>Đường từ giáp đất nhà bà Đoàn Thị Lý ( QL1A ) đến hết đất nhà ông Nguyễn Văn Tình ( TDP Nhân Thắng );</t>
    </r>
    <r>
      <rPr>
        <b/>
        <i/>
        <sz val="10"/>
        <rFont val="Times New Roman"/>
        <family val="1"/>
      </rPr>
      <t xml:space="preserve"> Điều chỉnh thành:</t>
    </r>
  </si>
  <si>
    <r>
      <rPr>
        <b/>
        <sz val="10"/>
        <rFont val="Times New Roman"/>
        <family val="1"/>
      </rPr>
      <t>Đường Lê Sỹ Bàng:</t>
    </r>
    <r>
      <rPr>
        <sz val="10"/>
        <rFont val="Times New Roman"/>
        <family val="1"/>
      </rPr>
      <t xml:space="preserve"> từ đất ông Quang đến hết đất ông Thành Định</t>
    </r>
  </si>
  <si>
    <r>
      <rPr>
        <b/>
        <sz val="10"/>
        <rFont val="Times New Roman"/>
        <family val="1"/>
      </rPr>
      <t>Bổ sung:</t>
    </r>
    <r>
      <rPr>
        <sz val="10"/>
        <rFont val="Times New Roman"/>
        <family val="1"/>
      </rPr>
      <t xml:space="preserve"> Đường Lê Huy Tích</t>
    </r>
  </si>
  <si>
    <r>
      <t>Đường Tiên Yên:</t>
    </r>
    <r>
      <rPr>
        <sz val="10"/>
        <rFont val="Times New Roman"/>
        <family val="1"/>
      </rPr>
      <t xml:space="preserve"> </t>
    </r>
  </si>
  <si>
    <r>
      <rPr>
        <b/>
        <sz val="10"/>
        <rFont val="Times New Roman"/>
        <family val="1"/>
      </rPr>
      <t>Đường Nguyễn Mai:</t>
    </r>
    <r>
      <rPr>
        <sz val="10"/>
        <rFont val="Times New Roman"/>
        <family val="1"/>
      </rPr>
      <t xml:space="preserve"> Đoạn từ ngã 4 phía Tây Nam chợ Giang Đình đến hết Đài Liệt sỹ </t>
    </r>
  </si>
  <si>
    <r>
      <rPr>
        <b/>
        <sz val="10"/>
        <rFont val="Times New Roman"/>
        <family val="1"/>
      </rPr>
      <t>Đường Lê Duy Điếm:</t>
    </r>
    <r>
      <rPr>
        <sz val="10"/>
        <rFont val="Times New Roman"/>
        <family val="1"/>
      </rPr>
      <t xml:space="preserve"> Đoạn từ ngã 4 đất ông Tỏ đến tiếp giáp tuyến đê hữu sông Lam</t>
    </r>
  </si>
  <si>
    <r>
      <rPr>
        <b/>
        <sz val="10"/>
        <rFont val="Times New Roman"/>
        <family val="1"/>
      </rPr>
      <t>Ngõ 60, Đường Xô Viết Nghệ Tĩnh</t>
    </r>
    <r>
      <rPr>
        <sz val="10"/>
        <rFont val="Times New Roman"/>
        <family val="1"/>
      </rPr>
      <t>: Đoạn từ giáp đất ông Hàn (khối 2) đến đường Xô Viết Nghệ Tĩnh (QL 1A cũ)</t>
    </r>
  </si>
  <si>
    <r>
      <rPr>
        <b/>
        <sz val="10"/>
        <rFont val="Times New Roman"/>
        <family val="1"/>
      </rPr>
      <t>Đường Phan Đình Linh:</t>
    </r>
    <r>
      <rPr>
        <sz val="10"/>
        <rFont val="Times New Roman"/>
        <family val="1"/>
      </rPr>
      <t xml:space="preserve"> Đoạn từ đường Nguyễn Nghiễm đến Đê hữu sông Lam</t>
    </r>
  </si>
  <si>
    <r>
      <rPr>
        <b/>
        <sz val="10"/>
        <rFont val="Times New Roman"/>
        <family val="1"/>
      </rPr>
      <t>Đường Trịnh Khắc Lập</t>
    </r>
    <r>
      <rPr>
        <sz val="10"/>
        <rFont val="Times New Roman"/>
        <family val="1"/>
      </rPr>
      <t>: Đoạn từ ngã 4 đất bà Liên khối 8B đến giao với đường Nguyễn Xí (An - Viên)</t>
    </r>
  </si>
  <si>
    <r>
      <rPr>
        <b/>
        <sz val="10"/>
        <rFont val="Times New Roman"/>
        <family val="1"/>
      </rPr>
      <t>Đường Ngụy Khắc Tuần:</t>
    </r>
    <r>
      <rPr>
        <sz val="10"/>
        <rFont val="Times New Roman"/>
        <family val="1"/>
      </rPr>
      <t xml:space="preserve"> Đoạn từ cổng chào khối 9 đến đầu ngã 3 đất bà Bốn khối 9</t>
    </r>
  </si>
  <si>
    <r>
      <rPr>
        <b/>
        <sz val="10"/>
        <rFont val="Times New Roman"/>
        <family val="1"/>
      </rPr>
      <t>Đường Ngụy Khắc Đản:</t>
    </r>
    <r>
      <rPr>
        <sz val="10"/>
        <rFont val="Times New Roman"/>
        <family val="1"/>
      </rPr>
      <t xml:space="preserve"> Đoạn từ ngã 3 đất ông Minh khối 9 đến ngã 3 đất ông Trung khối 9</t>
    </r>
  </si>
  <si>
    <r>
      <rPr>
        <b/>
        <sz val="10"/>
        <rFont val="Times New Roman"/>
        <family val="1"/>
      </rPr>
      <t>Đường Đặng Đình An:</t>
    </r>
    <r>
      <rPr>
        <sz val="10"/>
        <rFont val="Times New Roman"/>
        <family val="1"/>
      </rPr>
      <t xml:space="preserve"> Đoạn từ ngã 3 đất ông Như khối 10 đến ngã 3 đất anh Chính khối 10</t>
    </r>
  </si>
  <si>
    <r>
      <rPr>
        <b/>
        <sz val="10"/>
        <rFont val="Times New Roman"/>
        <family val="1"/>
      </rPr>
      <t>Đường Đậu Vĩnh Trường:</t>
    </r>
    <r>
      <rPr>
        <sz val="10"/>
        <rFont val="Times New Roman"/>
        <family val="1"/>
      </rPr>
      <t xml:space="preserve"> Đoạn từ ngã 3 đất  ông Năng khối 11 đến hết đất ông Tân khối 11</t>
    </r>
  </si>
  <si>
    <r>
      <rPr>
        <b/>
        <sz val="10"/>
        <rFont val="Times New Roman"/>
        <family val="1"/>
      </rPr>
      <t>Đường Nguyễn Bá Lân:</t>
    </r>
    <r>
      <rPr>
        <sz val="10"/>
        <rFont val="Times New Roman"/>
        <family val="1"/>
      </rPr>
      <t xml:space="preserve"> Đoạn từ ngã 3 đất  ông Hoè khối 11 đến đê hữu Sông Lam</t>
    </r>
  </si>
  <si>
    <r>
      <rPr>
        <b/>
        <sz val="10"/>
        <rFont val="Times New Roman"/>
        <family val="1"/>
      </rPr>
      <t>Đường Phan Chính Nghị:</t>
    </r>
    <r>
      <rPr>
        <sz val="10"/>
        <rFont val="Times New Roman"/>
        <family val="1"/>
      </rPr>
      <t xml:space="preserve"> Đoạn từ ngã 3 đất ông Tiến khối 11 đến hết đất ông Kỳ khối 12</t>
    </r>
  </si>
  <si>
    <r>
      <rPr>
        <b/>
        <sz val="10"/>
        <rFont val="Times New Roman"/>
        <family val="1"/>
      </rPr>
      <t>Đường Trần Bảo Tín:</t>
    </r>
    <r>
      <rPr>
        <sz val="10"/>
        <rFont val="Times New Roman"/>
        <family val="1"/>
      </rPr>
      <t xml:space="preserve"> Đoạn từ ngã 3 đất ông Hạ khối 11 đến đầu ngã tư đất ông Xuân khối 12</t>
    </r>
  </si>
  <si>
    <r>
      <rPr>
        <b/>
        <sz val="10"/>
        <rFont val="Times New Roman"/>
        <family val="1"/>
      </rPr>
      <t>Đường Võ Thời Mẫn</t>
    </r>
    <r>
      <rPr>
        <sz val="10"/>
        <rFont val="Times New Roman"/>
        <family val="1"/>
      </rPr>
      <t>: Đoạn từ ngã 3 đất ông Cương khối 8A đến đê hữu sông Lam</t>
    </r>
  </si>
  <si>
    <r>
      <rPr>
        <b/>
        <sz val="10"/>
        <rFont val="Times New Roman"/>
        <family val="1"/>
      </rPr>
      <t>Ngõ 270, Đường Nguyễn Nghiễm:</t>
    </r>
    <r>
      <rPr>
        <sz val="10"/>
        <rFont val="Times New Roman"/>
        <family val="1"/>
      </rPr>
      <t xml:space="preserve"> Đoạn từ ngã 3 đất ông Tịnh khối 8A đến đầu ngã 3 đất ông Oai khối 8A</t>
    </r>
  </si>
  <si>
    <r>
      <rPr>
        <b/>
        <sz val="10"/>
        <rFont val="Times New Roman"/>
        <family val="1"/>
      </rPr>
      <t>Ngõ 302, Đường Nguyễn Nghiễm:</t>
    </r>
    <r>
      <rPr>
        <sz val="10"/>
        <rFont val="Times New Roman"/>
        <family val="1"/>
      </rPr>
      <t xml:space="preserve"> Đoạn từ ngã 3 đất ông Vượng (Tiến) khối 8A đến đầu ngã 4 đất ông Thái khối 8A</t>
    </r>
  </si>
  <si>
    <r>
      <rPr>
        <b/>
        <sz val="10"/>
        <rFont val="Times New Roman"/>
        <family val="1"/>
      </rPr>
      <t xml:space="preserve">Đường Hoàng Ngạn Chương: </t>
    </r>
    <r>
      <rPr>
        <sz val="10"/>
        <rFont val="Times New Roman"/>
        <family val="1"/>
      </rPr>
      <t>Đoạn từ ngã 3 đất ông Lục khối 8A đến đầu ngã ba đất bà Tú (Khối 8A)</t>
    </r>
  </si>
  <si>
    <r>
      <rPr>
        <b/>
        <sz val="10"/>
        <rFont val="Times New Roman"/>
        <family val="1"/>
      </rPr>
      <t>Đường Trần Sỹ Trác:</t>
    </r>
    <r>
      <rPr>
        <sz val="10"/>
        <rFont val="Times New Roman"/>
        <family val="1"/>
      </rPr>
      <t xml:space="preserve"> Đoạn từ ngã 3 Cổng chào khối 7 đến đầu ngã 3 đất ông Vinh</t>
    </r>
  </si>
  <si>
    <r>
      <rPr>
        <b/>
        <sz val="10"/>
        <rFont val="Times New Roman"/>
        <family val="1"/>
      </rPr>
      <t>Ngõ 367, Đường Nguyễn Nghiễm:</t>
    </r>
    <r>
      <rPr>
        <sz val="10"/>
        <rFont val="Times New Roman"/>
        <family val="1"/>
      </rPr>
      <t xml:space="preserve"> Đoạn từ ngã 3 đất thầy Hồng (Phương) khối 5 đến đường An - Viên</t>
    </r>
  </si>
  <si>
    <r>
      <rPr>
        <b/>
        <sz val="10"/>
        <rFont val="Times New Roman"/>
        <family val="1"/>
      </rPr>
      <t>Đường Nguyễn Bật Lạng</t>
    </r>
    <r>
      <rPr>
        <sz val="10"/>
        <rFont val="Times New Roman"/>
        <family val="1"/>
      </rPr>
      <t>: Đoạn từ cổng chào khối 8B đến ngã tư hết đất ông Đồng khối 8B</t>
    </r>
  </si>
  <si>
    <r>
      <rPr>
        <b/>
        <sz val="10"/>
        <rFont val="Times New Roman"/>
        <family val="1"/>
      </rPr>
      <t>Đường Thái Danh Nho</t>
    </r>
    <r>
      <rPr>
        <sz val="10"/>
        <rFont val="Times New Roman"/>
        <family val="1"/>
      </rPr>
      <t>: Đoạn từ ngã ba nối đường Nguyễn Nghiễm ( Quốc lộ 8B cũ) đến đê hữu sông Lam nằm về phía Tây chùa Thành Lương;</t>
    </r>
    <r>
      <rPr>
        <b/>
        <i/>
        <sz val="10"/>
        <rFont val="Times New Roman"/>
        <family val="1"/>
      </rPr>
      <t xml:space="preserve"> </t>
    </r>
  </si>
  <si>
    <r>
      <rPr>
        <b/>
        <sz val="10"/>
        <rFont val="Times New Roman"/>
        <family val="1"/>
      </rPr>
      <t>Đường Lý Nhật Quang</t>
    </r>
    <r>
      <rPr>
        <sz val="10"/>
        <rFont val="Times New Roman"/>
        <family val="1"/>
      </rPr>
      <t>: Từ giáp dãy 1 đường Lý Tự Trọng đến hết đất thị trấn Thạch Hà</t>
    </r>
  </si>
  <si>
    <r>
      <rPr>
        <b/>
        <sz val="10"/>
        <rFont val="Times New Roman"/>
        <family val="1"/>
      </rPr>
      <t xml:space="preserve"> </t>
    </r>
    <r>
      <rPr>
        <sz val="10"/>
        <rFont val="Times New Roman"/>
        <family val="1"/>
      </rPr>
      <t>Từ đường Sông Cày đến đường 19/8</t>
    </r>
  </si>
  <si>
    <r>
      <rPr>
        <b/>
        <sz val="10"/>
        <rFont val="Times New Roman"/>
        <family val="1"/>
      </rPr>
      <t>Đường Phan Huy Chú</t>
    </r>
    <r>
      <rPr>
        <sz val="10"/>
        <rFont val="Times New Roman"/>
        <family val="1"/>
      </rPr>
      <t>: Đoạn từ giáp dãy 1 đường Lý Tự Trọng đến giáp đất ở ông Nguyễn Văn Lĩnh (Tổ DP 8)</t>
    </r>
  </si>
  <si>
    <r>
      <rPr>
        <b/>
        <sz val="10"/>
        <rFont val="Times New Roman"/>
        <family val="1"/>
      </rPr>
      <t xml:space="preserve"> </t>
    </r>
    <r>
      <rPr>
        <sz val="10"/>
        <rFont val="Times New Roman"/>
        <family val="1"/>
      </rPr>
      <t>Đoạn từ giáp đường Phan Huy Chú đến hết đất nhà ông Đỉnh tổ DP 10</t>
    </r>
  </si>
  <si>
    <r>
      <rPr>
        <b/>
        <sz val="10"/>
        <rFont val="Times New Roman"/>
        <family val="1"/>
      </rPr>
      <t>Đường Võ Tá Sắt:</t>
    </r>
    <r>
      <rPr>
        <sz val="10"/>
        <rFont val="Times New Roman"/>
        <family val="1"/>
      </rPr>
      <t xml:space="preserve"> Đoạn từ đường Nguyễn Thiếp đến đường Sông Cày</t>
    </r>
  </si>
  <si>
    <r>
      <rPr>
        <b/>
        <sz val="10"/>
        <rFont val="Times New Roman"/>
        <family val="1"/>
      </rPr>
      <t>Đường Nguyễn Thái Cư</t>
    </r>
    <r>
      <rPr>
        <sz val="10"/>
        <rFont val="Times New Roman"/>
        <family val="1"/>
      </rPr>
      <t>: Đoạn từ đường Sông Cày đến đất cầu tổ DP 1</t>
    </r>
  </si>
  <si>
    <r>
      <t xml:space="preserve"> Đường Nguyễn Huy Thuận</t>
    </r>
    <r>
      <rPr>
        <sz val="10"/>
        <rFont val="Times New Roman"/>
        <family val="1"/>
      </rPr>
      <t>:</t>
    </r>
    <r>
      <rPr>
        <b/>
        <sz val="10"/>
        <rFont val="Times New Roman"/>
        <family val="1"/>
      </rPr>
      <t xml:space="preserve"> </t>
    </r>
    <r>
      <rPr>
        <sz val="10"/>
        <rFont val="Times New Roman"/>
        <family val="1"/>
      </rPr>
      <t>Đoạn từ đất nhà ông Cường (tổ DP 1) đến tuyến 2 đường tránh Quốc Lộ 1A</t>
    </r>
  </si>
  <si>
    <r>
      <rPr>
        <b/>
        <sz val="10"/>
        <rFont val="Times New Roman"/>
        <family val="1"/>
      </rPr>
      <t xml:space="preserve"> Đường Lê Khôi</t>
    </r>
    <r>
      <rPr>
        <sz val="10"/>
        <rFont val="Times New Roman"/>
        <family val="1"/>
      </rPr>
      <t xml:space="preserve">: </t>
    </r>
  </si>
  <si>
    <r>
      <rPr>
        <b/>
        <sz val="10"/>
        <rFont val="Times New Roman"/>
        <family val="1"/>
      </rPr>
      <t>Đường Đồng Văn Năng:</t>
    </r>
    <r>
      <rPr>
        <sz val="10"/>
        <rFont val="Times New Roman"/>
        <family val="1"/>
      </rPr>
      <t xml:space="preserve"> Đoạn từ dãy 2 đường Lý Tự Trọng đến hết trường TT giáo dục thường xuyên huyện</t>
    </r>
  </si>
  <si>
    <r>
      <rPr>
        <b/>
        <sz val="10"/>
        <rFont val="Times New Roman"/>
        <family val="1"/>
      </rPr>
      <t>Đường tránh Quốc lộ 1A</t>
    </r>
    <r>
      <rPr>
        <sz val="10"/>
        <rFont val="Times New Roman"/>
        <family val="1"/>
      </rPr>
      <t>: đoạn qua xã Thạch Thanh</t>
    </r>
  </si>
  <si>
    <r>
      <t xml:space="preserve">Tiếp đó đến hết đất ông Phùng My; </t>
    </r>
    <r>
      <rPr>
        <b/>
        <i/>
        <sz val="10"/>
        <rFont val="Times New Roman"/>
        <family val="1"/>
      </rPr>
      <t>Điều chỉnh thành:</t>
    </r>
  </si>
  <si>
    <r>
      <t xml:space="preserve">Tiếp đó đến hết đất bà Từ; </t>
    </r>
    <r>
      <rPr>
        <b/>
        <i/>
        <sz val="10"/>
        <rFont val="Times New Roman"/>
        <family val="1"/>
      </rPr>
      <t>Điều chỉnh thành:</t>
    </r>
  </si>
  <si>
    <r>
      <t>Tiếp đó đến ngã tư QL8A;</t>
    </r>
    <r>
      <rPr>
        <b/>
        <i/>
        <sz val="10"/>
        <rFont val="Times New Roman"/>
        <family val="1"/>
      </rPr>
      <t xml:space="preserve"> Điều chỉnh thành:</t>
    </r>
  </si>
  <si>
    <r>
      <t>Ngã tư QL 8A đến hết đất nhà nghỉ Lý Hà</t>
    </r>
    <r>
      <rPr>
        <b/>
        <i/>
        <sz val="10"/>
        <rFont val="Times New Roman"/>
        <family val="1"/>
      </rPr>
      <t>; Điều chỉnh thành:</t>
    </r>
  </si>
  <si>
    <r>
      <t>Tiếp đó đến ngã tư Cồn Trôi;</t>
    </r>
    <r>
      <rPr>
        <b/>
        <i/>
        <sz val="10"/>
        <rFont val="Times New Roman"/>
        <family val="1"/>
      </rPr>
      <t xml:space="preserve"> Điều chỉnh thành:</t>
    </r>
  </si>
  <si>
    <r>
      <t>Tiếp đó đến Đồi 3 xã</t>
    </r>
    <r>
      <rPr>
        <b/>
        <i/>
        <sz val="10"/>
        <rFont val="Times New Roman"/>
        <family val="1"/>
      </rPr>
      <t>, Điều chỉnh thành:</t>
    </r>
  </si>
  <si>
    <r>
      <t xml:space="preserve">Đoạn từ trạm bơm Ghềnh đến hết đất Hội quán khối 3; </t>
    </r>
    <r>
      <rPr>
        <b/>
        <i/>
        <sz val="10"/>
        <rFont val="Times New Roman"/>
        <family val="1"/>
      </rPr>
      <t>Điều chỉnh thành:</t>
    </r>
  </si>
  <si>
    <r>
      <t>Từ QL 8A đến hết đất ông Hiên;</t>
    </r>
    <r>
      <rPr>
        <b/>
        <sz val="10"/>
        <rFont val="Times New Roman"/>
        <family val="1"/>
      </rPr>
      <t xml:space="preserve"> </t>
    </r>
    <r>
      <rPr>
        <b/>
        <i/>
        <sz val="10"/>
        <rFont val="Times New Roman"/>
        <family val="1"/>
      </rPr>
      <t>Điều chỉnh thành:</t>
    </r>
  </si>
  <si>
    <r>
      <t>Tiếp đó đến hết đất ông Hợi;</t>
    </r>
    <r>
      <rPr>
        <b/>
        <i/>
        <sz val="10"/>
        <rFont val="Times New Roman"/>
        <family val="1"/>
      </rPr>
      <t xml:space="preserve"> Điều chỉnh thành:</t>
    </r>
  </si>
  <si>
    <r>
      <t>Tiếp đó đến hết đất ông Trọng:</t>
    </r>
    <r>
      <rPr>
        <b/>
        <i/>
        <sz val="10"/>
        <rFont val="Times New Roman"/>
        <family val="1"/>
      </rPr>
      <t xml:space="preserve"> Điều chỉnh thành:</t>
    </r>
  </si>
  <si>
    <r>
      <t xml:space="preserve">Đoạn từ ngã tư Ngân hàng CSXH đến hết đất bà Thìn TDP 7: </t>
    </r>
    <r>
      <rPr>
        <b/>
        <i/>
        <sz val="10"/>
        <rFont val="Times New Roman"/>
        <family val="1"/>
      </rPr>
      <t>Điều chỉnh thành:</t>
    </r>
  </si>
  <si>
    <r>
      <t>Tiếp đó đến ngã tư Gia Trộp;</t>
    </r>
    <r>
      <rPr>
        <b/>
        <i/>
        <sz val="10"/>
        <rFont val="Times New Roman"/>
        <family val="1"/>
      </rPr>
      <t xml:space="preserve"> Điều chỉnh thành:</t>
    </r>
  </si>
  <si>
    <r>
      <t xml:space="preserve">Từ trạm bơm đến ngã 3 đường Nguyễn Tự Trọng; </t>
    </r>
    <r>
      <rPr>
        <b/>
        <i/>
        <sz val="10"/>
        <rFont val="Times New Roman"/>
        <family val="1"/>
      </rPr>
      <t>Điều chỉnh thành:</t>
    </r>
  </si>
  <si>
    <r>
      <t xml:space="preserve"> Tiếp đó đến hết  TDP 1, </t>
    </r>
    <r>
      <rPr>
        <b/>
        <i/>
        <sz val="10"/>
        <rFont val="Times New Roman"/>
        <family val="1"/>
      </rPr>
      <t>Điều chỉnh thành:</t>
    </r>
  </si>
  <si>
    <r>
      <t xml:space="preserve">Đường Tống Tất Thắng: Đoạn từ đường 8A đến hết đất nhà văn hóa TDP 4, </t>
    </r>
    <r>
      <rPr>
        <b/>
        <i/>
        <sz val="10"/>
        <rFont val="Times New Roman"/>
        <family val="1"/>
      </rPr>
      <t>Điều chỉnh thành:</t>
    </r>
  </si>
  <si>
    <r>
      <rPr>
        <b/>
        <sz val="10"/>
        <rFont val="Times New Roman"/>
        <family val="1"/>
      </rPr>
      <t>Đường Tống Tất Thắng:</t>
    </r>
    <r>
      <rPr>
        <sz val="10"/>
        <rFont val="Times New Roman"/>
        <family val="1"/>
      </rPr>
      <t xml:space="preserve"> Từ đường đường Lê Lợi đến đất nhà văn hóa TDP 4</t>
    </r>
  </si>
  <si>
    <r>
      <rPr>
        <b/>
        <sz val="10"/>
        <rFont val="Times New Roman"/>
        <family val="1"/>
      </rPr>
      <t>Đường Đào Hữu Ích:</t>
    </r>
    <r>
      <rPr>
        <sz val="10"/>
        <rFont val="Times New Roman"/>
        <family val="1"/>
      </rPr>
      <t xml:space="preserve"> Đoạn từ hết đất nhà nghỉ Lý Hà đến hết đất bà Hồng (Sơn) khối 12,</t>
    </r>
    <r>
      <rPr>
        <b/>
        <i/>
        <sz val="10"/>
        <rFont val="Times New Roman"/>
        <family val="1"/>
      </rPr>
      <t xml:space="preserve"> Điều chỉnh thành:</t>
    </r>
  </si>
  <si>
    <r>
      <rPr>
        <b/>
        <sz val="10"/>
        <rFont val="Times New Roman"/>
        <family val="1"/>
      </rPr>
      <t xml:space="preserve">Đường Đào Hữu Ích: </t>
    </r>
    <r>
      <rPr>
        <sz val="10"/>
        <rFont val="Times New Roman"/>
        <family val="1"/>
      </rPr>
      <t xml:space="preserve">Đoạn từ hết đất nhà nghỉ Lý Hà đến hết đất bà Hồng (Sơn) </t>
    </r>
  </si>
  <si>
    <r>
      <t xml:space="preserve">Đường Đào Đăng Đệ: Đoạn từ đường 8A (sau đất ông Uông Lý) đến hết đất ông Lập, </t>
    </r>
    <r>
      <rPr>
        <b/>
        <i/>
        <sz val="10"/>
        <rFont val="Times New Roman"/>
        <family val="1"/>
      </rPr>
      <t>Điều chỉnh thành:</t>
    </r>
  </si>
  <si>
    <r>
      <rPr>
        <b/>
        <sz val="10"/>
        <rFont val="Times New Roman"/>
        <family val="1"/>
      </rPr>
      <t>Đường Đào Đăng Đệ</t>
    </r>
    <r>
      <rPr>
        <sz val="10"/>
        <rFont val="Times New Roman"/>
        <family val="1"/>
      </rPr>
      <t>: Từ đường Lê Lợi   đến hết đất ông Lập</t>
    </r>
  </si>
  <si>
    <r>
      <t xml:space="preserve">Đường Đào Hữu Ích: Đoạn từ giáp đất ông Phan Duy Thận (Châu) đến giáp đường Cây Sông, </t>
    </r>
    <r>
      <rPr>
        <b/>
        <i/>
        <sz val="10"/>
        <rFont val="Times New Roman"/>
        <family val="1"/>
      </rPr>
      <t>Điều chỉnh thành:</t>
    </r>
  </si>
  <si>
    <r>
      <rPr>
        <b/>
        <sz val="10"/>
        <rFont val="Times New Roman"/>
        <family val="1"/>
      </rPr>
      <t>Đường Đào Hữu Ích:</t>
    </r>
    <r>
      <rPr>
        <sz val="10"/>
        <rFont val="Times New Roman"/>
        <family val="1"/>
      </rPr>
      <t xml:space="preserve"> Đoạn từ giáp đất ông Phan Duy Thận đến giáp đường Nguyễn Khắc viện</t>
    </r>
  </si>
  <si>
    <r>
      <t xml:space="preserve">Đường Nguyễn Khắc Viện: Từ đường HCM đến ngã tư NH chính sách, </t>
    </r>
    <r>
      <rPr>
        <b/>
        <i/>
        <sz val="10"/>
        <rFont val="Times New Roman"/>
        <family val="1"/>
      </rPr>
      <t>Điều chỉnh thành:</t>
    </r>
  </si>
  <si>
    <r>
      <rPr>
        <b/>
        <sz val="10"/>
        <rFont val="Times New Roman"/>
        <family val="1"/>
      </rPr>
      <t>Đường Nguyễn Khắc Viện:</t>
    </r>
    <r>
      <rPr>
        <sz val="10"/>
        <rFont val="Times New Roman"/>
        <family val="1"/>
      </rPr>
      <t xml:space="preserve"> Từ đường HCM đến đường Trần Kim Xuyến</t>
    </r>
  </si>
  <si>
    <r>
      <t xml:space="preserve">Đoạn kế tiếp cống chui HCM đến đất ông Hồ Châu, đến hết đất ông Nguyễn Văn Huyền đến trước ngõ ông Hồ Bá Hạnh (tổ dân phố 11), </t>
    </r>
    <r>
      <rPr>
        <b/>
        <i/>
        <sz val="10"/>
        <rFont val="Times New Roman"/>
        <family val="1"/>
      </rPr>
      <t>Điều chỉnh thành:</t>
    </r>
  </si>
  <si>
    <r>
      <t xml:space="preserve">Từ đường Trần Kim Xuyến đến ngã 3 ( nhà ông Phạm Văn Thân), </t>
    </r>
    <r>
      <rPr>
        <b/>
        <i/>
        <sz val="10"/>
        <rFont val="Times New Roman"/>
        <family val="1"/>
      </rPr>
      <t>Điều chỉnh thành:</t>
    </r>
  </si>
  <si>
    <r>
      <t xml:space="preserve">Đoạn từ ngã tư Bảo hiểm xã hội đến hết đất ông Bính (thương binh); </t>
    </r>
    <r>
      <rPr>
        <b/>
        <i/>
        <sz val="10"/>
        <rFont val="Times New Roman"/>
        <family val="1"/>
      </rPr>
      <t>Điều chỉnh thành:</t>
    </r>
  </si>
  <si>
    <r>
      <rPr>
        <b/>
        <sz val="10"/>
        <rFont val="Times New Roman"/>
        <family val="1"/>
      </rPr>
      <t>Đường Đỗ Gia:</t>
    </r>
    <r>
      <rPr>
        <sz val="10"/>
        <rFont val="Times New Roman"/>
        <family val="1"/>
      </rPr>
      <t xml:space="preserve"> Đoạn từ ngã ba UBND huyện đến Cầu Tràn;</t>
    </r>
    <r>
      <rPr>
        <b/>
        <i/>
        <sz val="10"/>
        <rFont val="Times New Roman"/>
        <family val="1"/>
      </rPr>
      <t xml:space="preserve"> Điều chỉnh thành:</t>
    </r>
  </si>
  <si>
    <r>
      <t xml:space="preserve">Đường Đỗ Gia: </t>
    </r>
    <r>
      <rPr>
        <sz val="10"/>
        <rFont val="Times New Roman"/>
        <family val="1"/>
      </rPr>
      <t>Đường Nguyễn Tuấn Thiện đến Cầu Tràn</t>
    </r>
  </si>
  <si>
    <r>
      <rPr>
        <b/>
        <sz val="10"/>
        <rFont val="Times New Roman"/>
        <family val="1"/>
      </rPr>
      <t xml:space="preserve">Đường Lý Chính Thắng: </t>
    </r>
    <r>
      <rPr>
        <sz val="10"/>
        <rFont val="Times New Roman"/>
        <family val="1"/>
      </rPr>
      <t xml:space="preserve">Từ giáp đường Lê Lợi qua khu tái định cư đến Ruộng bà Đông; </t>
    </r>
    <r>
      <rPr>
        <b/>
        <i/>
        <sz val="10"/>
        <rFont val="Times New Roman"/>
        <family val="1"/>
      </rPr>
      <t xml:space="preserve">Điều chỉnh thành: </t>
    </r>
  </si>
  <si>
    <r>
      <rPr>
        <b/>
        <sz val="10"/>
        <rFont val="Times New Roman"/>
        <family val="1"/>
      </rPr>
      <t xml:space="preserve">Đường Lý Chính Thắng: </t>
    </r>
    <r>
      <rPr>
        <sz val="10"/>
        <rFont val="Times New Roman"/>
        <family val="1"/>
      </rPr>
      <t>Từ giáp đường Lê Lợi  đến sân Thể thao tổ dân phố 4</t>
    </r>
  </si>
  <si>
    <r>
      <t xml:space="preserve">Từ giáp đường Nguyễn Tuấn Thiện qua đất ông Nam Hương (trạm vật tư) đến giáp đất ông Nguyễn Minh Sơn; </t>
    </r>
    <r>
      <rPr>
        <b/>
        <i/>
        <sz val="10"/>
        <rFont val="Times New Roman"/>
        <family val="1"/>
      </rPr>
      <t>Điều chỉnh thành:</t>
    </r>
  </si>
  <si>
    <r>
      <rPr>
        <sz val="10"/>
        <rFont val="Times New Roman"/>
        <family val="1"/>
      </rPr>
      <t xml:space="preserve">Đoạn từ giáp đất ông Mân (bà Tuất) qua đất ông Bường (bà Hà) đến hết đất ông Vệ; </t>
    </r>
    <r>
      <rPr>
        <b/>
        <i/>
        <sz val="10"/>
        <rFont val="Times New Roman"/>
        <family val="1"/>
      </rPr>
      <t>Điều chỉnh thành:</t>
    </r>
  </si>
  <si>
    <r>
      <t xml:space="preserve">Đoạn từ giáp đất ông Báo (Tư pháp) đến hết đất ông Bằng (bà Hảo); </t>
    </r>
    <r>
      <rPr>
        <b/>
        <i/>
        <sz val="10"/>
        <rFont val="Times New Roman"/>
        <family val="1"/>
      </rPr>
      <t>Điều chỉnh thành:</t>
    </r>
  </si>
  <si>
    <r>
      <t>Đoạn từ giáp đất ông Nam (bà Ngân) đến hết đất ông Đồng (bà Anh);</t>
    </r>
    <r>
      <rPr>
        <b/>
        <i/>
        <sz val="10"/>
        <rFont val="Times New Roman"/>
        <family val="1"/>
      </rPr>
      <t xml:space="preserve"> Điều chỉnh thành:</t>
    </r>
  </si>
  <si>
    <r>
      <t xml:space="preserve">Đoạn từ giáp đất bà Lài (ông Duật) đến hết đất ông Hoè (bác sỹ); </t>
    </r>
    <r>
      <rPr>
        <b/>
        <i/>
        <sz val="10"/>
        <rFont val="Times New Roman"/>
        <family val="1"/>
      </rPr>
      <t>Điều chỉnh thành:</t>
    </r>
  </si>
  <si>
    <r>
      <t xml:space="preserve">Đoạn từ đất ông Hường vào đến hết đất bà Điều Khoa; </t>
    </r>
    <r>
      <rPr>
        <b/>
        <i/>
        <sz val="10"/>
        <rFont val="Times New Roman"/>
        <family val="1"/>
      </rPr>
      <t>Điều chỉnh thành:</t>
    </r>
  </si>
  <si>
    <r>
      <t>Đoạn từ giáp đất ông Báo (bà Liên) qua đất ông Sáng qua đất ông Hiệp đến đất ông Phùng Khâm;</t>
    </r>
    <r>
      <rPr>
        <b/>
        <i/>
        <sz val="10"/>
        <rFont val="Times New Roman"/>
        <family val="1"/>
      </rPr>
      <t xml:space="preserve"> Điều chỉnh thành:</t>
    </r>
  </si>
  <si>
    <r>
      <t xml:space="preserve">Đoạn từ giáp đất ông Hội đến hết đất ông Chung (bà Trâm); </t>
    </r>
    <r>
      <rPr>
        <b/>
        <i/>
        <sz val="10"/>
        <rFont val="Times New Roman"/>
        <family val="1"/>
      </rPr>
      <t>Điều chỉnh thành:</t>
    </r>
  </si>
  <si>
    <r>
      <t xml:space="preserve">Đoạn từ hết đất ông Cường (thuế) đến hết đất ông Giáp (bà Doan); </t>
    </r>
    <r>
      <rPr>
        <b/>
        <i/>
        <sz val="10"/>
        <rFont val="Times New Roman"/>
        <family val="1"/>
      </rPr>
      <t>Điều chỉnh thành:</t>
    </r>
  </si>
  <si>
    <r>
      <t xml:space="preserve">Đoạn từ giáp đất ông Hiền qua đất ông Hùng đến hết đất ông Báo bà Yến; </t>
    </r>
    <r>
      <rPr>
        <b/>
        <i/>
        <sz val="10"/>
        <rFont val="Times New Roman"/>
        <family val="1"/>
      </rPr>
      <t>Điều chỉnh thành:</t>
    </r>
  </si>
  <si>
    <r>
      <t xml:space="preserve">Đoạn từ đất ông Hồng (UB huyện) qua đất bà Thơm đến hết đất ông Lương Hội; </t>
    </r>
    <r>
      <rPr>
        <b/>
        <i/>
        <sz val="10"/>
        <rFont val="Times New Roman"/>
        <family val="1"/>
      </rPr>
      <t>Điều chỉnh thành:</t>
    </r>
  </si>
  <si>
    <r>
      <t xml:space="preserve">Đoạn từ giáp đất nhà ông Nguyễn Hữu Hợp đến hết đất ông Phan Trọng Châu (BT); </t>
    </r>
    <r>
      <rPr>
        <b/>
        <i/>
        <sz val="10"/>
        <rFont val="Times New Roman"/>
        <family val="1"/>
      </rPr>
      <t>Điều chỉnh thành:</t>
    </r>
  </si>
  <si>
    <r>
      <rPr>
        <sz val="10"/>
        <rFont val="Times New Roman"/>
        <family val="1"/>
      </rPr>
      <t>Đoạn từ giáp đất ông Hoà đến giáp đường 71</t>
    </r>
    <r>
      <rPr>
        <i/>
        <sz val="10"/>
        <rFont val="Times New Roman"/>
        <family val="1"/>
      </rPr>
      <t>;</t>
    </r>
    <r>
      <rPr>
        <b/>
        <i/>
        <sz val="10"/>
        <rFont val="Times New Roman"/>
        <family val="1"/>
      </rPr>
      <t xml:space="preserve"> Điều chỉnh thành:</t>
    </r>
  </si>
  <si>
    <r>
      <t xml:space="preserve">Đoạn từ giáp đất ông Quang đến hết đất bà Thanh (Tín); </t>
    </r>
    <r>
      <rPr>
        <b/>
        <i/>
        <sz val="10"/>
        <rFont val="Times New Roman"/>
        <family val="1"/>
      </rPr>
      <t>Điều chỉnh thành:</t>
    </r>
  </si>
  <si>
    <r>
      <t xml:space="preserve">Đoạn từ giáp đất bà Phan Thị Dị đến hết đất ông Nguyễn Hồng Phong; </t>
    </r>
    <r>
      <rPr>
        <b/>
        <i/>
        <sz val="10"/>
        <rFont val="Times New Roman"/>
        <family val="1"/>
      </rPr>
      <t>Điều chỉnh thành:</t>
    </r>
  </si>
  <si>
    <r>
      <t xml:space="preserve">Đoạn từ giáp đất ông Trần Xuân Tý đến hết đất ông Trần Thế  Phiệt; </t>
    </r>
    <r>
      <rPr>
        <b/>
        <i/>
        <sz val="10"/>
        <rFont val="Times New Roman"/>
        <family val="1"/>
      </rPr>
      <t>Điều chỉnh thành:</t>
    </r>
  </si>
  <si>
    <r>
      <t xml:space="preserve">Đoạn từ giáp đất ông Phạm Hoàng đến hết đất thầy Lợi; </t>
    </r>
    <r>
      <rPr>
        <b/>
        <i/>
        <sz val="10"/>
        <rFont val="Times New Roman"/>
        <family val="1"/>
      </rPr>
      <t>Điều chỉnh thành:</t>
    </r>
  </si>
  <si>
    <r>
      <t xml:space="preserve">Đoạn từ giáp đất ông Nghiêm Khắc Sơn đến hết đất ông Nguyễn Chí Thân: đc thành; </t>
    </r>
    <r>
      <rPr>
        <b/>
        <i/>
        <sz val="10"/>
        <rFont val="Times New Roman"/>
        <family val="1"/>
      </rPr>
      <t>Điều chỉnh thành:</t>
    </r>
  </si>
  <si>
    <r>
      <t xml:space="preserve">Đoạn từ giáp đất bà Nguyễn Thị Hường đến hết đất ông Nguyễn Tài; </t>
    </r>
    <r>
      <rPr>
        <b/>
        <i/>
        <sz val="10"/>
        <rFont val="Times New Roman"/>
        <family val="1"/>
      </rPr>
      <t>Điều chỉnh thành:</t>
    </r>
  </si>
  <si>
    <r>
      <t xml:space="preserve">Đoạn từ hết đất ông Hà Ngọc Đức vòng qua ông Đạo đến hết đất ông Nguyễn Văn Thanh; </t>
    </r>
    <r>
      <rPr>
        <b/>
        <i/>
        <sz val="10"/>
        <rFont val="Times New Roman"/>
        <family val="1"/>
      </rPr>
      <t>Điều chỉnh thành:</t>
    </r>
  </si>
  <si>
    <r>
      <t>Đoạn từ đất ông Đào Lập đến hết đất bà Hồ Thị Xanh (đường bà Lưu);</t>
    </r>
    <r>
      <rPr>
        <b/>
        <i/>
        <sz val="10"/>
        <rFont val="Times New Roman"/>
        <family val="1"/>
      </rPr>
      <t xml:space="preserve"> Điều chỉnh thành:</t>
    </r>
  </si>
  <si>
    <r>
      <t xml:space="preserve"> Đoạ</t>
    </r>
    <r>
      <rPr>
        <sz val="10"/>
        <rFont val="Times New Roman"/>
        <family val="1"/>
      </rPr>
      <t xml:space="preserve">n từ giáp đất hội quán TDP 7 đến giáp đất anh Thủy (Lài); </t>
    </r>
    <r>
      <rPr>
        <b/>
        <i/>
        <sz val="10"/>
        <rFont val="Times New Roman"/>
        <family val="1"/>
      </rPr>
      <t>Điều chỉnh thành:</t>
    </r>
  </si>
  <si>
    <r>
      <t xml:space="preserve">Đoạn từ giáp đất ông Tô Lý đến hết đất ông Nguyễn Văn Bút; </t>
    </r>
    <r>
      <rPr>
        <b/>
        <i/>
        <sz val="10"/>
        <rFont val="Times New Roman"/>
        <family val="1"/>
      </rPr>
      <t>Điều chỉnh thành:</t>
    </r>
  </si>
  <si>
    <r>
      <t xml:space="preserve">Đoạn từ giáp đất ông Trần Phi Hải đến hết đất ông  Đinh Văn Cẩn; </t>
    </r>
    <r>
      <rPr>
        <b/>
        <i/>
        <sz val="10"/>
        <rFont val="Times New Roman"/>
        <family val="1"/>
      </rPr>
      <t>Điều chỉnh thành:</t>
    </r>
  </si>
  <si>
    <r>
      <t xml:space="preserve">Đoạn từ giáp đất ông Trần Quang Minh đến hết đất bà Hà Thị Lộc; </t>
    </r>
    <r>
      <rPr>
        <b/>
        <i/>
        <sz val="10"/>
        <rFont val="Times New Roman"/>
        <family val="1"/>
      </rPr>
      <t>Điều chỉnh thành:</t>
    </r>
  </si>
  <si>
    <r>
      <t xml:space="preserve">Đoạn từ giáp đất bà Nhâm (ông Đường) đến hết đất bà Cát (ông Cát); </t>
    </r>
    <r>
      <rPr>
        <b/>
        <i/>
        <sz val="10"/>
        <rFont val="Times New Roman"/>
        <family val="1"/>
      </rPr>
      <t>Điều chỉnh thành:</t>
    </r>
  </si>
  <si>
    <r>
      <t>Đoạn từ giáp đất bà Nguyễn Thị Phương đến hết đất ông Sửu (bà Liệu);</t>
    </r>
    <r>
      <rPr>
        <b/>
        <i/>
        <sz val="10"/>
        <rFont val="Times New Roman"/>
        <family val="1"/>
      </rPr>
      <t xml:space="preserve"> Điều chỉnh thành:</t>
    </r>
  </si>
  <si>
    <r>
      <t xml:space="preserve">Đoạn từ giáp đất bà Lê Thị Châu đến hết đất bà Phạm Thị Mai; </t>
    </r>
    <r>
      <rPr>
        <b/>
        <i/>
        <sz val="10"/>
        <rFont val="Times New Roman"/>
        <family val="1"/>
      </rPr>
      <t>Điều chỉnh thành:</t>
    </r>
  </si>
  <si>
    <r>
      <t xml:space="preserve">Từ giáp đất ông Nguyễn Quốc Hưng đến hết đất ông Trần Đề; </t>
    </r>
    <r>
      <rPr>
        <b/>
        <i/>
        <sz val="10"/>
        <rFont val="Times New Roman"/>
        <family val="1"/>
      </rPr>
      <t>Điều chỉnh thành:</t>
    </r>
  </si>
  <si>
    <r>
      <t xml:space="preserve">Từ giáp đất bà Trần Thị Tâm đến hết đất ông Đặng Quang Châu; </t>
    </r>
    <r>
      <rPr>
        <b/>
        <i/>
        <sz val="10"/>
        <rFont val="Times New Roman"/>
        <family val="1"/>
      </rPr>
      <t>Điều chỉnh thành:</t>
    </r>
  </si>
  <si>
    <r>
      <t xml:space="preserve">Từ giáp đất ông Nguyễn Đình Diên đến hết đất ông Phan Thanh Bình; </t>
    </r>
    <r>
      <rPr>
        <b/>
        <i/>
        <sz val="10"/>
        <rFont val="Times New Roman"/>
        <family val="1"/>
      </rPr>
      <t>Điều chỉnh thành:</t>
    </r>
  </si>
  <si>
    <r>
      <rPr>
        <b/>
        <i/>
        <sz val="10"/>
        <rFont val="Times New Roman"/>
        <family val="1"/>
      </rPr>
      <t>Bổ Sung:</t>
    </r>
    <r>
      <rPr>
        <sz val="10"/>
        <rFont val="Times New Roman"/>
        <family val="1"/>
      </rPr>
      <t xml:space="preserve"> Từ đất ông Trần Văn Thanh đến đất bà Nguyễn Thị Thảo ( Văn)</t>
    </r>
  </si>
  <si>
    <r>
      <rPr>
        <b/>
        <i/>
        <sz val="10"/>
        <rFont val="Times New Roman"/>
        <family val="1"/>
      </rPr>
      <t xml:space="preserve">Bỏ: </t>
    </r>
    <r>
      <rPr>
        <sz val="10"/>
        <rFont val="Times New Roman"/>
        <family val="1"/>
      </rPr>
      <t>Từ giáp đất bà Thanh (Ngụ) qua đất ông Lộc đến hết đất ông Hảo (Vinh)</t>
    </r>
  </si>
  <si>
    <r>
      <t xml:space="preserve">Từ giáp đất ông Ký (bà Xuân) đến hết đất bà Ngô Thị Đào; </t>
    </r>
    <r>
      <rPr>
        <b/>
        <i/>
        <sz val="10"/>
        <rFont val="Times New Roman"/>
        <family val="1"/>
      </rPr>
      <t>Điều chỉnh thành:</t>
    </r>
  </si>
  <si>
    <r>
      <t xml:space="preserve">Từ giáp đất ông Hồ Lý đến lối vào nhà bà Dung Khang; </t>
    </r>
    <r>
      <rPr>
        <b/>
        <i/>
        <sz val="10"/>
        <rFont val="Times New Roman"/>
        <family val="1"/>
      </rPr>
      <t>Điều chỉnh thành:</t>
    </r>
  </si>
  <si>
    <r>
      <t xml:space="preserve">đường </t>
    </r>
    <r>
      <rPr>
        <b/>
        <sz val="10"/>
        <rFont val="Times New Roman"/>
        <family val="1"/>
      </rPr>
      <t xml:space="preserve">Nguyễn Lân </t>
    </r>
    <r>
      <rPr>
        <sz val="10"/>
        <rFont val="Times New Roman"/>
        <family val="1"/>
      </rPr>
      <t>( đoạn từ đất ông Hồ Lý đến lối vào nhà bà Dung Khang)</t>
    </r>
  </si>
  <si>
    <r>
      <t xml:space="preserve">Đoạn từ Cầu Phố cũ đến QL 8A; </t>
    </r>
    <r>
      <rPr>
        <b/>
        <i/>
        <sz val="10"/>
        <rFont val="Times New Roman"/>
        <family val="1"/>
      </rPr>
      <t>Điều chỉnh thành:</t>
    </r>
  </si>
  <si>
    <r>
      <t>Đoạn từ giáp đất ông Đỗ Ngọc Lâm đến hết đất ông Phạm Quang Dũng</t>
    </r>
    <r>
      <rPr>
        <b/>
        <i/>
        <sz val="10"/>
        <rFont val="Times New Roman"/>
        <family val="1"/>
      </rPr>
      <t>; Điều chỉnh thành:</t>
    </r>
  </si>
  <si>
    <r>
      <t xml:space="preserve">Đoạn từ giáp đất ông Lương Luận đến hết đất ông Lê Hải; </t>
    </r>
    <r>
      <rPr>
        <b/>
        <i/>
        <sz val="10"/>
        <rFont val="Times New Roman"/>
        <family val="1"/>
      </rPr>
      <t>Điều chỉnh thành:</t>
    </r>
  </si>
  <si>
    <r>
      <t>Từ giáp đất ông Nguyễn Hữu Sơn đến hết đất ông Nguyễn Văn Thuyên;</t>
    </r>
    <r>
      <rPr>
        <b/>
        <i/>
        <sz val="10"/>
        <rFont val="Times New Roman"/>
        <family val="1"/>
      </rPr>
      <t xml:space="preserve"> Điều chỉnh thành:</t>
    </r>
  </si>
  <si>
    <r>
      <t xml:space="preserve">Đoạn từ giáp đất ông Phan Tài Tuệ đến hết đất bà Đinh Thị Minh; </t>
    </r>
    <r>
      <rPr>
        <b/>
        <i/>
        <sz val="10"/>
        <rFont val="Times New Roman"/>
        <family val="1"/>
      </rPr>
      <t>Điều chỉnh thành:</t>
    </r>
  </si>
  <si>
    <r>
      <rPr>
        <b/>
        <i/>
        <sz val="10"/>
        <rFont val="Times New Roman"/>
        <family val="1"/>
      </rPr>
      <t>Bổ sung:</t>
    </r>
    <r>
      <rPr>
        <sz val="10"/>
        <rFont val="Times New Roman"/>
        <family val="1"/>
      </rPr>
      <t xml:space="preserve"> Các trục đường trong khu vực đất quy hoạch đấu giá vùng Cầu đến TDP 9</t>
    </r>
  </si>
  <si>
    <r>
      <rPr>
        <sz val="10"/>
        <rFont val="Times New Roman"/>
        <family val="1"/>
      </rPr>
      <t>Từ giáp đất ông Đào Viết Hậu đến hết đất ông Lê Quốc Văn;</t>
    </r>
    <r>
      <rPr>
        <b/>
        <sz val="10"/>
        <rFont val="Times New Roman"/>
        <family val="1"/>
      </rPr>
      <t xml:space="preserve"> </t>
    </r>
    <r>
      <rPr>
        <b/>
        <i/>
        <sz val="10"/>
        <rFont val="Times New Roman"/>
        <family val="1"/>
      </rPr>
      <t>Điều chỉnh thành:</t>
    </r>
  </si>
  <si>
    <r>
      <t>Từ giáp đất ông Nguyễn Cương đến hết đất ông Lê Tương;</t>
    </r>
    <r>
      <rPr>
        <b/>
        <i/>
        <sz val="10"/>
        <rFont val="Times New Roman"/>
        <family val="1"/>
      </rPr>
      <t xml:space="preserve"> Điều chỉnh thành:</t>
    </r>
  </si>
  <si>
    <r>
      <rPr>
        <b/>
        <i/>
        <sz val="10"/>
        <rFont val="Times New Roman"/>
        <family val="1"/>
      </rPr>
      <t xml:space="preserve">Bổ sung: </t>
    </r>
    <r>
      <rPr>
        <sz val="10"/>
        <rFont val="Times New Roman"/>
        <family val="1"/>
      </rPr>
      <t>đường Nguyễn Lân (đoạn từ đất ông Đào Viết Kiều đến hết đất ông Phạm Thìn )</t>
    </r>
  </si>
  <si>
    <r>
      <t xml:space="preserve">Từ đất ông Đào Kiều đến hết đất ông Nguyễn Tùng; </t>
    </r>
    <r>
      <rPr>
        <b/>
        <i/>
        <sz val="10"/>
        <rFont val="Times New Roman"/>
        <family val="1"/>
      </rPr>
      <t>Điều chỉnh thành:</t>
    </r>
  </si>
  <si>
    <r>
      <t xml:space="preserve">Từ đất bà Mai, nhà thờ họ Nguyễn đến giáp đất Phan Tài (đường rẽ đi Sơn Hàm); </t>
    </r>
    <r>
      <rPr>
        <b/>
        <i/>
        <sz val="10"/>
        <rFont val="Times New Roman"/>
        <family val="1"/>
      </rPr>
      <t>Điều chỉnh thành:</t>
    </r>
  </si>
  <si>
    <r>
      <t xml:space="preserve">Từ giáp đất ông Nguyễn Hào đến hết đất ông Phạm Thìn; </t>
    </r>
    <r>
      <rPr>
        <b/>
        <i/>
        <sz val="10"/>
        <rFont val="Times New Roman"/>
        <family val="1"/>
      </rPr>
      <t>Điều chỉnh thành:</t>
    </r>
  </si>
  <si>
    <r>
      <t>Từ giáp đất ông Trần Văn Hùng đến hết đất ông Nguyễn Tiến Dũng (sau nhà VH TDP10);</t>
    </r>
    <r>
      <rPr>
        <b/>
        <i/>
        <sz val="10"/>
        <rFont val="Times New Roman"/>
        <family val="1"/>
      </rPr>
      <t xml:space="preserve"> Điều chỉnh thành:</t>
    </r>
  </si>
  <si>
    <r>
      <rPr>
        <b/>
        <sz val="10"/>
        <rFont val="Times New Roman"/>
        <family val="1"/>
      </rPr>
      <t>Đường</t>
    </r>
    <r>
      <rPr>
        <sz val="10"/>
        <rFont val="Times New Roman"/>
        <family val="1"/>
      </rPr>
      <t xml:space="preserve"> </t>
    </r>
    <r>
      <rPr>
        <b/>
        <sz val="10"/>
        <rFont val="Times New Roman"/>
        <family val="1"/>
      </rPr>
      <t xml:space="preserve">Nguyễn Dung </t>
    </r>
    <r>
      <rPr>
        <sz val="10"/>
        <rFont val="Times New Roman"/>
        <family val="1"/>
      </rPr>
      <t>(Từ giáp đất ông Trần Văn Hùng đến hết đất ông Nguyễn Tiến Dũng (sau nhà VH TDP10)</t>
    </r>
  </si>
  <si>
    <r>
      <rPr>
        <b/>
        <i/>
        <sz val="10"/>
        <rFont val="Times New Roman"/>
        <family val="1"/>
      </rPr>
      <t xml:space="preserve">Bổ Sung: </t>
    </r>
    <r>
      <rPr>
        <sz val="10"/>
        <rFont val="Times New Roman"/>
        <family val="1"/>
      </rPr>
      <t>đường Nguyễn Dung ( đoạn từ đất nhà văn hoá tổ 10  qua ngõ ông Lương Long đến đường Hồ Chí Minh</t>
    </r>
  </si>
  <si>
    <r>
      <rPr>
        <b/>
        <i/>
        <sz val="10"/>
        <rFont val="Times New Roman"/>
        <family val="1"/>
      </rPr>
      <t>Bổ Sung:</t>
    </r>
    <r>
      <rPr>
        <sz val="10"/>
        <rFont val="Times New Roman"/>
        <family val="1"/>
      </rPr>
      <t xml:space="preserve"> Đường Trần Kim Xuyến  nối đường Lương Hiển, đường Nguyễn Khắc Viện (Cạnh BHXH huyện)</t>
    </r>
  </si>
  <si>
    <r>
      <rPr>
        <b/>
        <i/>
        <sz val="10"/>
        <rFont val="Times New Roman"/>
        <family val="1"/>
      </rPr>
      <t>Bổ Sung:</t>
    </r>
    <r>
      <rPr>
        <sz val="10"/>
        <rFont val="Times New Roman"/>
        <family val="1"/>
      </rPr>
      <t xml:space="preserve"> Các trục đường trong khu đô thị Nam Phố Châu</t>
    </r>
  </si>
  <si>
    <r>
      <rPr>
        <b/>
        <i/>
        <sz val="10"/>
        <rFont val="Times New Roman"/>
        <family val="1"/>
      </rPr>
      <t xml:space="preserve">Bổ sung: </t>
    </r>
    <r>
      <rPr>
        <sz val="10"/>
        <rFont val="Times New Roman"/>
        <family val="1"/>
      </rPr>
      <t>Đoạn từ ngõ bà Thuyết đến giáp đất ông Phan Duy Lai</t>
    </r>
  </si>
  <si>
    <r>
      <t xml:space="preserve">Từ giáp đất ông Nguyễn Văn Phượng đến hết đất bà Trần Thị Hương: </t>
    </r>
    <r>
      <rPr>
        <b/>
        <i/>
        <sz val="10"/>
        <rFont val="Times New Roman"/>
        <family val="1"/>
      </rPr>
      <t>Điều chỉnh thành:</t>
    </r>
  </si>
  <si>
    <r>
      <t xml:space="preserve">Từ giáp đất ông Trần Thực đến hết đất ông Lê Văn Thọ; </t>
    </r>
    <r>
      <rPr>
        <b/>
        <i/>
        <sz val="10"/>
        <rFont val="Times New Roman"/>
        <family val="1"/>
      </rPr>
      <t>Điều chỉnh thành:</t>
    </r>
  </si>
  <si>
    <r>
      <t>Từ giáp đất ông Bùi Văn Thịnh đến hết đất ông Lương Văn Thể;</t>
    </r>
    <r>
      <rPr>
        <b/>
        <i/>
        <sz val="10"/>
        <rFont val="Times New Roman"/>
        <family val="1"/>
      </rPr>
      <t xml:space="preserve"> Điều chỉnh thành:</t>
    </r>
  </si>
  <si>
    <r>
      <t xml:space="preserve">Từ giáp đất bà Dương Thị Xuân đến hết đất ông Dương Bá Sô; </t>
    </r>
    <r>
      <rPr>
        <b/>
        <i/>
        <sz val="10"/>
        <rFont val="Times New Roman"/>
        <family val="1"/>
      </rPr>
      <t>Điều chỉnh thành:</t>
    </r>
  </si>
  <si>
    <r>
      <rPr>
        <b/>
        <sz val="10"/>
        <rFont val="Times New Roman"/>
        <family val="1"/>
      </rPr>
      <t>Đường Nguyễn Trọng Xuyến</t>
    </r>
    <r>
      <rPr>
        <sz val="10"/>
        <rFont val="Times New Roman"/>
        <family val="1"/>
      </rPr>
      <t xml:space="preserve"> ( đoạn từ đất bà Dương Thị Xuân đến hết đất ông Dương Bá Sô)</t>
    </r>
  </si>
  <si>
    <r>
      <t>Từ giáp đất ông Nguyễn Công Bình đến hết đất ông Lê Văn Hương;</t>
    </r>
    <r>
      <rPr>
        <b/>
        <i/>
        <sz val="10"/>
        <rFont val="Times New Roman"/>
        <family val="1"/>
      </rPr>
      <t xml:space="preserve"> Điều chỉnh thành:</t>
    </r>
  </si>
  <si>
    <r>
      <t xml:space="preserve">Từ giáp đất ông Nguyễn Anh Hùng đến hết đất ông Nguyễn Thông; </t>
    </r>
    <r>
      <rPr>
        <b/>
        <i/>
        <sz val="10"/>
        <rFont val="Times New Roman"/>
        <family val="1"/>
      </rPr>
      <t>Điều chỉnh thành:</t>
    </r>
  </si>
  <si>
    <r>
      <t xml:space="preserve">Từ giáp đất bà Trần Thị Hồng đến đất ông Trần Văn Hùng đến hết đất ông Lương Văn Giáp; </t>
    </r>
    <r>
      <rPr>
        <b/>
        <i/>
        <sz val="10"/>
        <rFont val="Times New Roman"/>
        <family val="1"/>
      </rPr>
      <t>Điều chỉnh thành:</t>
    </r>
  </si>
  <si>
    <r>
      <rPr>
        <b/>
        <sz val="10"/>
        <rFont val="Times New Roman"/>
        <family val="1"/>
      </rPr>
      <t>đường Nguyễn Trọng Xuyến</t>
    </r>
    <r>
      <rPr>
        <sz val="10"/>
        <rFont val="Times New Roman"/>
        <family val="1"/>
      </rPr>
      <t xml:space="preserve"> ( đoạn từ đất bà Trần Thị Hồng qua đất ông Trần Văn Hùng đến hết đất ông Trần Văn Bình</t>
    </r>
  </si>
  <si>
    <r>
      <rPr>
        <b/>
        <i/>
        <sz val="10"/>
        <rFont val="Times New Roman"/>
        <family val="1"/>
      </rPr>
      <t>Bổ sung:</t>
    </r>
    <r>
      <rPr>
        <sz val="10"/>
        <rFont val="Times New Roman"/>
        <family val="1"/>
      </rPr>
      <t xml:space="preserve"> Đ</t>
    </r>
    <r>
      <rPr>
        <b/>
        <sz val="10"/>
        <rFont val="Times New Roman"/>
        <family val="1"/>
      </rPr>
      <t>ường Nguyễn Trọng Xuyến</t>
    </r>
    <r>
      <rPr>
        <sz val="10"/>
        <rFont val="Times New Roman"/>
        <family val="1"/>
      </rPr>
      <t xml:space="preserve"> ( đoạn từ đất ông Đào Thảo hết đất ông Nguyễn Văn Thái</t>
    </r>
  </si>
  <si>
    <r>
      <t xml:space="preserve">Từ giáp đất ông Trần Văn Thể đến hết đất ông Nguyễn Mai; </t>
    </r>
    <r>
      <rPr>
        <b/>
        <i/>
        <sz val="10"/>
        <rFont val="Times New Roman"/>
        <family val="1"/>
      </rPr>
      <t>Điều chỉnh thành:</t>
    </r>
  </si>
  <si>
    <r>
      <t>Từ đất ông Hồ Châu qua đất ông Phạm Phùng đến hết đất ông Nhật (Đức);</t>
    </r>
    <r>
      <rPr>
        <b/>
        <i/>
        <sz val="10"/>
        <rFont val="Times New Roman"/>
        <family val="1"/>
      </rPr>
      <t xml:space="preserve"> Điều chỉnh thành:</t>
    </r>
  </si>
  <si>
    <r>
      <t xml:space="preserve">Từ giáp ngõ Hồ Đức (ông Diện) qua đất ông Lê Hùng, bà Bồng đến hết đất Nguyễn Khoa, </t>
    </r>
    <r>
      <rPr>
        <b/>
        <i/>
        <sz val="10"/>
        <rFont val="Times New Roman"/>
        <family val="1"/>
      </rPr>
      <t>Điều chỉnh thành:</t>
    </r>
  </si>
  <si>
    <r>
      <t xml:space="preserve">Từ đất ông Nguyễn Anh Xuân đến hết đất bà Trần Thị Hoà; </t>
    </r>
    <r>
      <rPr>
        <b/>
        <i/>
        <sz val="10"/>
        <rFont val="Times New Roman"/>
        <family val="1"/>
      </rPr>
      <t>Điều chỉnh thành:</t>
    </r>
  </si>
  <si>
    <r>
      <t xml:space="preserve">Từ giáp đất ông Phan Sơn Hải đến hết đất ông Phan Xuân Soạn; </t>
    </r>
    <r>
      <rPr>
        <b/>
        <i/>
        <sz val="10"/>
        <rFont val="Times New Roman"/>
        <family val="1"/>
      </rPr>
      <t>Điều chỉnh thành:</t>
    </r>
    <r>
      <rPr>
        <sz val="10"/>
        <rFont val="Times New Roman"/>
        <family val="1"/>
      </rPr>
      <t xml:space="preserve"> </t>
    </r>
  </si>
  <si>
    <r>
      <t xml:space="preserve">Từ giáp đất ông Nguyễn Văn Huyền qua đất ông Phan Xuân Định đến hết đất bà Phan Thị Thanh; </t>
    </r>
    <r>
      <rPr>
        <b/>
        <i/>
        <sz val="10"/>
        <rFont val="Times New Roman"/>
        <family val="1"/>
      </rPr>
      <t>Điều chỉnh thành:</t>
    </r>
  </si>
  <si>
    <r>
      <rPr>
        <b/>
        <i/>
        <sz val="10"/>
        <rFont val="Times New Roman"/>
        <family val="1"/>
      </rPr>
      <t xml:space="preserve">Bổ Sung: </t>
    </r>
    <r>
      <rPr>
        <sz val="10"/>
        <rFont val="Times New Roman"/>
        <family val="1"/>
      </rPr>
      <t>đoạn từ bà Quế đến hết đất ông Nguyễn Quý</t>
    </r>
  </si>
  <si>
    <r>
      <rPr>
        <b/>
        <i/>
        <sz val="10"/>
        <rFont val="Times New Roman"/>
        <family val="1"/>
      </rPr>
      <t xml:space="preserve">Bổ sung: </t>
    </r>
    <r>
      <rPr>
        <sz val="10"/>
        <rFont val="Times New Roman"/>
        <family val="1"/>
      </rPr>
      <t>Các tuyến đường trong khu đô thị Bắc Phố Châu</t>
    </r>
  </si>
  <si>
    <r>
      <t xml:space="preserve">Tiếp đó đến hết đất ông (Phạm Hồng Sơn) TDP 4. </t>
    </r>
    <r>
      <rPr>
        <b/>
        <i/>
        <sz val="10"/>
        <rFont val="Times New Roman"/>
        <family val="1"/>
      </rPr>
      <t>Điều chỉnh thành:</t>
    </r>
  </si>
  <si>
    <r>
      <t xml:space="preserve">Đường từ đất ông Linh đến đường vào đất bà Hồng. </t>
    </r>
    <r>
      <rPr>
        <b/>
        <i/>
        <sz val="10"/>
        <rFont val="Times New Roman"/>
        <family val="1"/>
      </rPr>
      <t xml:space="preserve">Điều chỉnh thành: </t>
    </r>
  </si>
  <si>
    <r>
      <t xml:space="preserve">Đoạn từ giáp đất ông Cường TDP 3 đến hết đất ông Tình TDP 3. </t>
    </r>
    <r>
      <rPr>
        <b/>
        <i/>
        <sz val="10"/>
        <rFont val="Times New Roman"/>
        <family val="1"/>
      </rPr>
      <t xml:space="preserve">Điều chỉnh thành: </t>
    </r>
  </si>
  <si>
    <r>
      <t xml:space="preserve">Đoạn từ giáp ông Thống đến hết đất ông Chương. </t>
    </r>
    <r>
      <rPr>
        <b/>
        <i/>
        <sz val="10"/>
        <rFont val="Times New Roman"/>
        <family val="1"/>
      </rPr>
      <t xml:space="preserve">Điều chỉnh thành: </t>
    </r>
  </si>
  <si>
    <r>
      <t xml:space="preserve">Đoạn III: Tiếp đó đến hết cổng làng Tổ dân phố 16 (công làng Nam Phố); </t>
    </r>
    <r>
      <rPr>
        <b/>
        <i/>
        <sz val="10"/>
        <rFont val="Times New Roman"/>
        <family val="1"/>
      </rPr>
      <t>Điều chỉnh thành:</t>
    </r>
  </si>
  <si>
    <r>
      <t xml:space="preserve">Đoạn I: Từ đồng Hà Quan đến hết đất ông Trung khối 9; </t>
    </r>
    <r>
      <rPr>
        <b/>
        <i/>
        <sz val="10"/>
        <rFont val="Times New Roman"/>
        <family val="1"/>
      </rPr>
      <t>Điều chỉnh thành:</t>
    </r>
  </si>
  <si>
    <r>
      <t>Đoạn I: Từ ngã 5 đường Hồ Chí Minh hết đất ông Quyền, ông Hội;</t>
    </r>
    <r>
      <rPr>
        <b/>
        <i/>
        <sz val="10"/>
        <rFont val="Times New Roman"/>
        <family val="1"/>
      </rPr>
      <t xml:space="preserve"> Điều chỉnh thành:</t>
    </r>
  </si>
  <si>
    <r>
      <t xml:space="preserve">Đoạn III: Tiếp đó đến hết đất ông Mậu; </t>
    </r>
    <r>
      <rPr>
        <b/>
        <i/>
        <sz val="10"/>
        <rFont val="Times New Roman"/>
        <family val="1"/>
      </rPr>
      <t>Điều chỉnh thành:</t>
    </r>
  </si>
  <si>
    <r>
      <t xml:space="preserve">Đoạn II: Tiếp đó đến đường vào Hội quán khối 11; </t>
    </r>
    <r>
      <rPr>
        <b/>
        <i/>
        <sz val="10"/>
        <rFont val="Times New Roman"/>
        <family val="1"/>
      </rPr>
      <t>Điều chỉnh thành:</t>
    </r>
  </si>
  <si>
    <r>
      <t xml:space="preserve">Đoạn I: Từ đường Lý Tự Trọng (đất anh Minh, khối 7) đến đường Trần Phú; </t>
    </r>
    <r>
      <rPr>
        <b/>
        <i/>
        <sz val="10"/>
        <rFont val="Times New Roman"/>
        <family val="1"/>
      </rPr>
      <t>Điều chỉnh thành:</t>
    </r>
  </si>
  <si>
    <r>
      <t xml:space="preserve">Đoạn II: Từ đường Trần Phú đến hết đất bà Đào; hết đất ông Cừ; </t>
    </r>
    <r>
      <rPr>
        <b/>
        <i/>
        <sz val="10"/>
        <rFont val="Times New Roman"/>
        <family val="1"/>
      </rPr>
      <t>Điều chỉnh thành:</t>
    </r>
  </si>
  <si>
    <r>
      <t xml:space="preserve">Đoạn I: Từ lối rẽ vào đất ông Mậu (Nguyệt) đến hết đất ông Cường; </t>
    </r>
    <r>
      <rPr>
        <b/>
        <i/>
        <sz val="10"/>
        <rFont val="Times New Roman"/>
        <family val="1"/>
      </rPr>
      <t>Điều chỉnh thành:</t>
    </r>
  </si>
  <si>
    <r>
      <t>Đường các khối 7 và 8;</t>
    </r>
    <r>
      <rPr>
        <i/>
        <sz val="10"/>
        <rFont val="Times New Roman"/>
        <family val="1"/>
      </rPr>
      <t xml:space="preserve"> </t>
    </r>
    <r>
      <rPr>
        <b/>
        <i/>
        <sz val="10"/>
        <rFont val="Times New Roman"/>
        <family val="1"/>
      </rPr>
      <t>Điều chỉnh thành:</t>
    </r>
  </si>
  <si>
    <r>
      <t xml:space="preserve">Đường các khối: 1, 2 và 3; </t>
    </r>
    <r>
      <rPr>
        <b/>
        <i/>
        <sz val="10"/>
        <rFont val="Times New Roman"/>
        <family val="1"/>
      </rPr>
      <t>Điều chỉnh thành:</t>
    </r>
  </si>
  <si>
    <r>
      <t xml:space="preserve">Đường các khối: 4, 5, 6 và 10; </t>
    </r>
    <r>
      <rPr>
        <b/>
        <i/>
        <sz val="10"/>
        <rFont val="Times New Roman"/>
        <family val="1"/>
      </rPr>
      <t xml:space="preserve">Điều chỉnh thành:  </t>
    </r>
  </si>
  <si>
    <r>
      <t xml:space="preserve">Đường các khối: 9; 11 và 12; </t>
    </r>
    <r>
      <rPr>
        <b/>
        <i/>
        <sz val="10"/>
        <rFont val="Times New Roman"/>
        <family val="1"/>
      </rPr>
      <t xml:space="preserve">Điều chỉnh thành:  </t>
    </r>
  </si>
  <si>
    <r>
      <t xml:space="preserve">Đường các khối: 13, 14, 15, 16, 18; 17 và 19; </t>
    </r>
    <r>
      <rPr>
        <b/>
        <i/>
        <sz val="10"/>
        <rFont val="Times New Roman"/>
        <family val="1"/>
      </rPr>
      <t xml:space="preserve">Điều chỉnh thành:  </t>
    </r>
  </si>
  <si>
    <r>
      <rPr>
        <b/>
        <i/>
        <sz val="10"/>
        <rFont val="Times New Roman"/>
        <family val="1"/>
      </rPr>
      <t>Bổ sung:</t>
    </r>
    <r>
      <rPr>
        <sz val="10"/>
        <rFont val="Times New Roman"/>
        <family val="1"/>
      </rPr>
      <t xml:space="preserve"> đường ngã ba từ đất hộ Lê Văn Thìn đến cầu Hương Đại</t>
    </r>
  </si>
  <si>
    <r>
      <t xml:space="preserve">Đường Tỉnh lộ 549 đi về Thạch Kim; </t>
    </r>
    <r>
      <rPr>
        <b/>
        <i/>
        <sz val="10"/>
        <rFont val="Times New Roman"/>
        <family val="1"/>
      </rPr>
      <t>Điều chỉnh thành;</t>
    </r>
    <r>
      <rPr>
        <b/>
        <sz val="10"/>
        <rFont val="Times New Roman"/>
        <family val="1"/>
      </rPr>
      <t xml:space="preserve"> </t>
    </r>
  </si>
  <si>
    <r>
      <t xml:space="preserve">Đoạn từ tỉnh lộ 549 đoạn qua trung tâm rộng 70m; </t>
    </r>
    <r>
      <rPr>
        <b/>
        <i/>
        <sz val="10"/>
        <rFont val="Times New Roman"/>
        <family val="1"/>
      </rPr>
      <t xml:space="preserve">Điều chỉnh thành: </t>
    </r>
  </si>
  <si>
    <r>
      <rPr>
        <b/>
        <sz val="10"/>
        <rFont val="Times New Roman"/>
        <family val="1"/>
      </rPr>
      <t>Bổ sung</t>
    </r>
    <r>
      <rPr>
        <sz val="10"/>
        <rFont val="Times New Roman"/>
        <family val="1"/>
      </rPr>
      <t>: Từ vòng xuyến 2 đến vòng xuyến 3</t>
    </r>
  </si>
  <si>
    <r>
      <t xml:space="preserve">Đường Tỉnh lộ 547; </t>
    </r>
    <r>
      <rPr>
        <b/>
        <i/>
        <sz val="10"/>
        <rFont val="Times New Roman"/>
        <family val="1"/>
      </rPr>
      <t>Điều chỉnh thành:</t>
    </r>
    <r>
      <rPr>
        <b/>
        <sz val="10"/>
        <rFont val="Times New Roman"/>
        <family val="1"/>
      </rPr>
      <t xml:space="preserve"> </t>
    </r>
  </si>
  <si>
    <r>
      <t>Đường từ đường Tỉnh lộ 547 đến ngã ba giao với đường đi biển Xuân Hải;</t>
    </r>
    <r>
      <rPr>
        <b/>
        <i/>
        <sz val="10"/>
        <rFont val="Times New Roman"/>
        <family val="1"/>
      </rPr>
      <t xml:space="preserve"> Điều chỉnh thành:</t>
    </r>
  </si>
  <si>
    <r>
      <rPr>
        <sz val="10"/>
        <rFont val="Times New Roman"/>
        <family val="1"/>
      </rPr>
      <t xml:space="preserve">Đoạn 1: Từ đường Tỉnh lộ 547 đến cầu Chợ Mới; </t>
    </r>
    <r>
      <rPr>
        <b/>
        <sz val="10"/>
        <rFont val="Times New Roman"/>
        <family val="1"/>
      </rPr>
      <t>Điều chỉnh thành:</t>
    </r>
  </si>
  <si>
    <r>
      <t>Đoạn 4: Tiếp đó đến đường ngã 3 đi biển Xuân Hải;</t>
    </r>
    <r>
      <rPr>
        <b/>
        <i/>
        <sz val="10"/>
        <rFont val="Times New Roman"/>
        <family val="1"/>
      </rPr>
      <t xml:space="preserve"> Điều chỉnh thành:</t>
    </r>
  </si>
  <si>
    <r>
      <rPr>
        <sz val="10"/>
        <rFont val="Times New Roman"/>
        <family val="1"/>
      </rPr>
      <t xml:space="preserve">Đường nối từ Tỉnh lộ 549 (cạnh nhà ông Dương) đến đường quy hoạch 45 m (khu Trung tâm); </t>
    </r>
    <r>
      <rPr>
        <b/>
        <i/>
        <sz val="10"/>
        <rFont val="Times New Roman"/>
        <family val="1"/>
      </rPr>
      <t>Điều chỉnh thành:</t>
    </r>
  </si>
  <si>
    <r>
      <t>Đường từ Tỉnh lộ 549 (nhà ông Tuân) theo hướng Bắc đến đường 70 m thôn Xuân Hải;</t>
    </r>
    <r>
      <rPr>
        <b/>
        <i/>
        <sz val="10"/>
        <rFont val="Times New Roman"/>
        <family val="1"/>
      </rPr>
      <t xml:space="preserve"> Điều chỉnh thành:</t>
    </r>
  </si>
  <si>
    <r>
      <t xml:space="preserve">Đường JKa  từ giáp đường 70m đến giáp xã Thịnh Lộc; </t>
    </r>
    <r>
      <rPr>
        <b/>
        <i/>
        <sz val="10"/>
        <rFont val="Times New Roman"/>
        <family val="1"/>
      </rPr>
      <t>Điều chỉnh thành:</t>
    </r>
  </si>
  <si>
    <r>
      <t>Đường nối Tỉnh lộ 549 (đất ở ông Ninh Vàng) đến đường quy hoạch 45 m (khu Trung tâm);</t>
    </r>
    <r>
      <rPr>
        <b/>
        <i/>
        <sz val="10"/>
        <rFont val="Times New Roman"/>
        <family val="1"/>
      </rPr>
      <t xml:space="preserve"> Điều chỉnh thành:</t>
    </r>
  </si>
  <si>
    <r>
      <t xml:space="preserve">Đường nối Tỉnh lộ 549 (cạnh nhà thầy Long) đến đường quy hoạch 45 m (Ngân hàng Chính sách xã hội); </t>
    </r>
    <r>
      <rPr>
        <b/>
        <i/>
        <sz val="10"/>
        <rFont val="Times New Roman"/>
        <family val="1"/>
      </rPr>
      <t>Điều chỉnh thành:</t>
    </r>
  </si>
  <si>
    <r>
      <t xml:space="preserve">Đường nối từ tỉnh lộ 549 (nhà ông Phước Trạm xá) đến hết hói Phú Mậu; </t>
    </r>
    <r>
      <rPr>
        <b/>
        <i/>
        <sz val="10"/>
        <rFont val="Times New Roman"/>
        <family val="1"/>
      </rPr>
      <t>Điều chỉnh thành:</t>
    </r>
  </si>
  <si>
    <r>
      <t xml:space="preserve">Đường nối tỉnh lộ 549 (đất ông Hảo) đến đường vào cổng chính nhà thờ giáo họ Trung Nghĩa; </t>
    </r>
    <r>
      <rPr>
        <b/>
        <i/>
        <sz val="10"/>
        <rFont val="Times New Roman"/>
        <family val="1"/>
      </rPr>
      <t>Điều chỉnh thành:</t>
    </r>
  </si>
  <si>
    <r>
      <t xml:space="preserve">Đường từ Tỉnh lộ 549 (nhà cô Thu) đến Đê đập nhà Chung thôn Phú Mậu; </t>
    </r>
    <r>
      <rPr>
        <b/>
        <i/>
        <sz val="10"/>
        <rFont val="Times New Roman"/>
        <family val="1"/>
      </rPr>
      <t>Điều chỉnh thành:</t>
    </r>
  </si>
  <si>
    <r>
      <t xml:space="preserve">Đường từ Tỉnh lộ 549 (nhà ông Hợp) đến Nhà thờ giáo họ Trung Nghĩa; </t>
    </r>
    <r>
      <rPr>
        <b/>
        <i/>
        <sz val="10"/>
        <rFont val="Times New Roman"/>
        <family val="1"/>
      </rPr>
      <t>Điều chỉnh thành:</t>
    </r>
  </si>
  <si>
    <r>
      <t xml:space="preserve">Đường từ Tỉnh lộ 549 (nhà ông Quang) đến đê nuôi trồng thủy sản (thôn Phú Nghĩa); </t>
    </r>
    <r>
      <rPr>
        <b/>
        <i/>
        <sz val="10"/>
        <rFont val="Times New Roman"/>
        <family val="1"/>
      </rPr>
      <t>Điều chỉnh thành:</t>
    </r>
  </si>
  <si>
    <r>
      <t xml:space="preserve">Đường nối từ Tỉnh lộ 549 (nhà ông Thư) đến đê nuôi trồng thủy sản thôn Xuân Hòa; </t>
    </r>
    <r>
      <rPr>
        <b/>
        <i/>
        <sz val="10"/>
        <rFont val="Times New Roman"/>
        <family val="1"/>
      </rPr>
      <t>Điều chỉnh thành:</t>
    </r>
  </si>
  <si>
    <r>
      <t xml:space="preserve">Đường từ Tỉnh lộ 549 (qua nhà anh Hiếu) đến đê Đồng Muối xã Thạch Châu; </t>
    </r>
    <r>
      <rPr>
        <b/>
        <i/>
        <sz val="10"/>
        <rFont val="Times New Roman"/>
        <family val="1"/>
      </rPr>
      <t>Điều chỉnh thành:</t>
    </r>
  </si>
  <si>
    <r>
      <t xml:space="preserve">Đường nối từ Tỉnh lộ 549 (nhà ông Thoan) đến hết hói Phú Mậu; </t>
    </r>
    <r>
      <rPr>
        <b/>
        <i/>
        <sz val="10"/>
        <rFont val="Times New Roman"/>
        <family val="1"/>
      </rPr>
      <t>Điều chỉnh thành:</t>
    </r>
  </si>
  <si>
    <r>
      <t xml:space="preserve">Đường cầu chợ mới đến giáp đường 70m (thôn Phú Đông); </t>
    </r>
    <r>
      <rPr>
        <b/>
        <i/>
        <sz val="10"/>
        <rFont val="Times New Roman"/>
        <family val="1"/>
      </rPr>
      <t>Điều chỉnh thành:</t>
    </r>
  </si>
  <si>
    <r>
      <t xml:space="preserve">Đường từ đường 547 (đất ông Tiến) qua nhà văn hóa thôn Yên Bình đến hết đất ông Cương ; </t>
    </r>
    <r>
      <rPr>
        <b/>
        <i/>
        <sz val="10"/>
        <rFont val="Times New Roman"/>
        <family val="1"/>
      </rPr>
      <t>Điều chỉnh thành:</t>
    </r>
  </si>
  <si>
    <r>
      <t xml:space="preserve">Đường kè biển; </t>
    </r>
    <r>
      <rPr>
        <b/>
        <i/>
        <sz val="10"/>
        <rFont val="Times New Roman"/>
        <family val="1"/>
      </rPr>
      <t>Điều chỉnh thành:</t>
    </r>
  </si>
  <si>
    <r>
      <t>Đường kè từ giáp xã Thạch kim đến hói Phú Mậu;</t>
    </r>
    <r>
      <rPr>
        <b/>
        <i/>
        <sz val="10"/>
        <rFont val="Times New Roman"/>
        <family val="1"/>
      </rPr>
      <t xml:space="preserve"> Điều chỉnh thành:</t>
    </r>
  </si>
  <si>
    <r>
      <t xml:space="preserve">Khu quy hoạch đấu giá phía Tây đường 70; </t>
    </r>
    <r>
      <rPr>
        <b/>
        <i/>
        <sz val="10"/>
        <rFont val="Times New Roman"/>
        <family val="1"/>
      </rPr>
      <t>Điều chỉnh thành:</t>
    </r>
  </si>
  <si>
    <r>
      <t xml:space="preserve">Đường Nguyễn Biểu </t>
    </r>
    <r>
      <rPr>
        <sz val="10"/>
        <rFont val="Times New Roman"/>
        <family val="1"/>
      </rPr>
      <t>(tất cả các vị trí)</t>
    </r>
  </si>
  <si>
    <r>
      <t xml:space="preserve">Đoạn IV: Đoạn đi qua xã Thạch Đồng; </t>
    </r>
    <r>
      <rPr>
        <b/>
        <i/>
        <sz val="10"/>
        <rFont val="Times New Roman"/>
        <family val="1"/>
      </rPr>
      <t>Điều chỉnh thành:</t>
    </r>
  </si>
  <si>
    <r>
      <t>Đường Vũ Quang</t>
    </r>
    <r>
      <rPr>
        <sz val="10"/>
        <rFont val="Times New Roman"/>
        <family val="1"/>
      </rPr>
      <t xml:space="preserve"> </t>
    </r>
  </si>
  <si>
    <r>
      <t xml:space="preserve">Đường Nguyễn Thiếp </t>
    </r>
    <r>
      <rPr>
        <sz val="10"/>
        <rFont val="Times New Roman"/>
        <family val="1"/>
      </rPr>
      <t>(tất cả các vị trí)</t>
    </r>
  </si>
  <si>
    <r>
      <t>Đoạn II: Từ đường Nguyễn Du đến Đại lộ Xô Viết Nghệ Tĩnh :</t>
    </r>
    <r>
      <rPr>
        <b/>
        <sz val="10"/>
        <rFont val="Times New Roman"/>
        <family val="1"/>
      </rPr>
      <t xml:space="preserve"> Điều chỉnh thành</t>
    </r>
  </si>
  <si>
    <r>
      <rPr>
        <b/>
        <i/>
        <sz val="10"/>
        <rFont val="Times New Roman"/>
        <family val="1"/>
      </rPr>
      <t>Bổ sung</t>
    </r>
    <r>
      <rPr>
        <sz val="10"/>
        <rFont val="Times New Roman"/>
        <family val="1"/>
      </rPr>
      <t>: Đoạn III: Tiếp đó đến đường Ngô Quyền</t>
    </r>
  </si>
  <si>
    <r>
      <t xml:space="preserve">Đường Nguyễn Tất Thành </t>
    </r>
    <r>
      <rPr>
        <sz val="10"/>
        <rFont val="Times New Roman"/>
        <family val="1"/>
      </rPr>
      <t>(tất cả các vị trí)</t>
    </r>
  </si>
  <si>
    <r>
      <t xml:space="preserve">Đường Nguyễn Hữu Thái </t>
    </r>
    <r>
      <rPr>
        <sz val="10"/>
        <rFont val="Times New Roman"/>
        <family val="1"/>
      </rPr>
      <t>(Tất cả các vị trí)</t>
    </r>
  </si>
  <si>
    <r>
      <t xml:space="preserve">Đường Đồng Quế  </t>
    </r>
    <r>
      <rPr>
        <sz val="10"/>
        <rFont val="Times New Roman"/>
        <family val="1"/>
      </rPr>
      <t>(Tất cả các vị trí)</t>
    </r>
  </si>
  <si>
    <r>
      <t xml:space="preserve">Đường Quang Lĩnh. </t>
    </r>
    <r>
      <rPr>
        <b/>
        <i/>
        <sz val="10"/>
        <rFont val="Times New Roman"/>
        <family val="1"/>
      </rPr>
      <t xml:space="preserve">Tách thành 2 đoạn </t>
    </r>
  </si>
  <si>
    <r>
      <t xml:space="preserve">Bổ sung: từ đường Quang Trung đến đất bà Huỳnh thôn Hồng Hà: </t>
    </r>
    <r>
      <rPr>
        <i/>
        <sz val="10"/>
        <rFont val="Times New Roman"/>
        <family val="1"/>
      </rPr>
      <t>Điều chỉnh thành</t>
    </r>
  </si>
  <si>
    <r>
      <rPr>
        <b/>
        <sz val="10"/>
        <rFont val="Times New Roman"/>
        <family val="1"/>
      </rPr>
      <t xml:space="preserve">Bổ sung </t>
    </r>
    <r>
      <rPr>
        <sz val="10"/>
        <rFont val="Times New Roman"/>
        <family val="1"/>
      </rPr>
      <t>: Đoạn III: Tiếp đó đến đường Ngô Quyền</t>
    </r>
  </si>
  <si>
    <r>
      <t xml:space="preserve">Đường Nguyễn Huy Lung: </t>
    </r>
    <r>
      <rPr>
        <b/>
        <i/>
        <sz val="10"/>
        <rFont val="Times New Roman"/>
        <family val="1"/>
      </rPr>
      <t>Điều chỉnh thành</t>
    </r>
  </si>
  <si>
    <t>Đường La Sơn Phu Tử : Điều chỉnh thành</t>
  </si>
  <si>
    <t>Đường Mai Lão Bạng : Điều chỉnh thành</t>
  </si>
  <si>
    <r>
      <rPr>
        <b/>
        <sz val="10"/>
        <rFont val="Times New Roman"/>
        <family val="1"/>
      </rPr>
      <t>Bổ sung :</t>
    </r>
    <r>
      <rPr>
        <sz val="10"/>
        <rFont val="Times New Roman"/>
        <family val="1"/>
      </rPr>
      <t xml:space="preserve"> Đoạn III: Tiếp đó đến đường Hà Hoàng</t>
    </r>
  </si>
  <si>
    <r>
      <rPr>
        <b/>
        <sz val="10"/>
        <rFont val="Times New Roman"/>
        <family val="1"/>
      </rPr>
      <t>Bổ sung</t>
    </r>
    <r>
      <rPr>
        <sz val="10"/>
        <rFont val="Times New Roman"/>
        <family val="1"/>
      </rPr>
      <t xml:space="preserve"> : Đoạn IV: Tiếp đó hết đất phòng cảnh sát giao thông</t>
    </r>
  </si>
  <si>
    <r>
      <rPr>
        <b/>
        <sz val="10"/>
        <rFont val="Times New Roman"/>
        <family val="1"/>
      </rPr>
      <t>Bỏ</t>
    </r>
    <r>
      <rPr>
        <sz val="10"/>
        <rFont val="Times New Roman"/>
        <family val="1"/>
      </rPr>
      <t>: Đoạn I: Từ đường Phan Đình Phùng đến đường Lý Tự Trọng</t>
    </r>
  </si>
  <si>
    <r>
      <rPr>
        <b/>
        <sz val="10"/>
        <rFont val="Times New Roman"/>
        <family val="1"/>
      </rPr>
      <t>Bỏ</t>
    </r>
    <r>
      <rPr>
        <sz val="10"/>
        <rFont val="Times New Roman"/>
        <family val="1"/>
      </rPr>
      <t>: Đoạn II: Tiếp đó đến đường Lâm Phước Thọ</t>
    </r>
  </si>
  <si>
    <r>
      <rPr>
        <b/>
        <sz val="10"/>
        <rFont val="Times New Roman"/>
        <family val="1"/>
      </rPr>
      <t>Bỏ</t>
    </r>
    <r>
      <rPr>
        <sz val="10"/>
        <rFont val="Times New Roman"/>
        <family val="1"/>
      </rPr>
      <t>: Đoạn III: Tiếp đó đến hết đường Nguyễn Khắc Viện</t>
    </r>
  </si>
  <si>
    <r>
      <rPr>
        <b/>
        <sz val="10"/>
        <rFont val="Times New Roman"/>
        <family val="1"/>
      </rPr>
      <t xml:space="preserve">Bổ sung: Đoạn V </t>
    </r>
    <r>
      <rPr>
        <sz val="10"/>
        <rFont val="Times New Roman"/>
        <family val="1"/>
      </rPr>
      <t>: Đoạn I từ đường Trần Phú đến Sông Cày</t>
    </r>
  </si>
  <si>
    <r>
      <t xml:space="preserve">Đường Phú Hào (tất cả các vị trí): </t>
    </r>
    <r>
      <rPr>
        <b/>
        <i/>
        <sz val="10"/>
        <rFont val="Times New Roman"/>
        <family val="1"/>
      </rPr>
      <t>Điều chỉnh thành</t>
    </r>
  </si>
  <si>
    <t>Bổ sung : Đường Nguyễn Trường Tộ</t>
  </si>
  <si>
    <t>Bổ sung : Đường Văn Miếu</t>
  </si>
  <si>
    <t>Bổ sung: Đường Phan Khắc Hòa</t>
  </si>
  <si>
    <t xml:space="preserve">Bổ sung: Đường Vành Đai </t>
  </si>
  <si>
    <t>Bổ sung: Đường Đồng Sỹ Nguyên</t>
  </si>
  <si>
    <t>Bổ sung: Đường Lê Văn Thiêm</t>
  </si>
  <si>
    <r>
      <t>Đường nhựa, đường bê tông có nền đường ≥ 7m đến &lt;12m.</t>
    </r>
    <r>
      <rPr>
        <b/>
        <i/>
        <sz val="10"/>
        <rFont val="Times New Roman"/>
        <family val="1"/>
      </rPr>
      <t xml:space="preserve"> Điều chỉnh thành</t>
    </r>
  </si>
  <si>
    <r>
      <rPr>
        <b/>
        <sz val="10"/>
        <rFont val="Times New Roman"/>
        <family val="1"/>
      </rPr>
      <t>Bỏ</t>
    </r>
    <r>
      <rPr>
        <sz val="10"/>
        <rFont val="Times New Roman"/>
        <family val="1"/>
      </rPr>
      <t>: Khối phố 13,14</t>
    </r>
  </si>
  <si>
    <r>
      <rPr>
        <b/>
        <sz val="10"/>
        <rFont val="Times New Roman"/>
        <family val="1"/>
      </rPr>
      <t>Bỏ:</t>
    </r>
    <r>
      <rPr>
        <sz val="10"/>
        <rFont val="Times New Roman"/>
        <family val="1"/>
      </rPr>
      <t xml:space="preserve"> Khối phố 15</t>
    </r>
  </si>
  <si>
    <r>
      <t>Đường nhựa, đường bê tông có nền đường ≥ 5m đến &lt; 7m TDP.</t>
    </r>
    <r>
      <rPr>
        <b/>
        <i/>
        <sz val="10"/>
        <rFont val="Times New Roman"/>
        <family val="1"/>
      </rPr>
      <t xml:space="preserve"> Điều chỉnh thành:</t>
    </r>
    <r>
      <rPr>
        <b/>
        <sz val="10"/>
        <rFont val="Times New Roman"/>
        <family val="1"/>
      </rPr>
      <t xml:space="preserve">   </t>
    </r>
  </si>
  <si>
    <r>
      <rPr>
        <b/>
        <sz val="10"/>
        <rFont val="Times New Roman"/>
        <family val="1"/>
      </rPr>
      <t>Bỏ</t>
    </r>
    <r>
      <rPr>
        <sz val="10"/>
        <rFont val="Times New Roman"/>
        <family val="1"/>
      </rPr>
      <t>: Khối phố 12,15</t>
    </r>
  </si>
  <si>
    <r>
      <rPr>
        <b/>
        <sz val="10"/>
        <rFont val="Times New Roman"/>
        <family val="1"/>
      </rPr>
      <t>Bỏ:</t>
    </r>
    <r>
      <rPr>
        <sz val="10"/>
        <rFont val="Times New Roman"/>
        <family val="1"/>
      </rPr>
      <t xml:space="preserve"> Khối phố 13,14</t>
    </r>
  </si>
  <si>
    <r>
      <t>Đường nhựa, bê tông có nền đường ≥ 3m đến &lt; 5m TDP.</t>
    </r>
    <r>
      <rPr>
        <b/>
        <i/>
        <sz val="10"/>
        <rFont val="Times New Roman"/>
        <family val="1"/>
      </rPr>
      <t xml:space="preserve"> Điều chỉnh thành: </t>
    </r>
  </si>
  <si>
    <r>
      <rPr>
        <b/>
        <sz val="10"/>
        <rFont val="Times New Roman"/>
        <family val="1"/>
      </rPr>
      <t>Bỏ</t>
    </r>
    <r>
      <rPr>
        <sz val="10"/>
        <rFont val="Times New Roman"/>
        <family val="1"/>
      </rPr>
      <t>: Khối phố 12</t>
    </r>
  </si>
  <si>
    <r>
      <rPr>
        <b/>
        <sz val="10"/>
        <rFont val="Times New Roman"/>
        <family val="1"/>
      </rPr>
      <t>Bỏ</t>
    </r>
    <r>
      <rPr>
        <sz val="10"/>
        <rFont val="Times New Roman"/>
        <family val="1"/>
      </rPr>
      <t xml:space="preserve"> : Khối phố 7</t>
    </r>
  </si>
  <si>
    <r>
      <rPr>
        <b/>
        <sz val="10"/>
        <rFont val="Times New Roman"/>
        <family val="1"/>
      </rPr>
      <t>Bỏ</t>
    </r>
    <r>
      <rPr>
        <sz val="10"/>
        <rFont val="Times New Roman"/>
        <family val="1"/>
      </rPr>
      <t>: Khối phố 8</t>
    </r>
  </si>
  <si>
    <r>
      <rPr>
        <b/>
        <sz val="10"/>
        <rFont val="Times New Roman"/>
        <family val="1"/>
      </rPr>
      <t>Bỏ</t>
    </r>
    <r>
      <rPr>
        <sz val="10"/>
        <rFont val="Times New Roman"/>
        <family val="1"/>
      </rPr>
      <t>: Khối phố 15</t>
    </r>
  </si>
  <si>
    <r>
      <rPr>
        <b/>
        <sz val="10"/>
        <rFont val="Times New Roman"/>
        <family val="1"/>
      </rPr>
      <t>Bỏ</t>
    </r>
    <r>
      <rPr>
        <sz val="10"/>
        <rFont val="Times New Roman"/>
        <family val="1"/>
      </rPr>
      <t>: Khối phố 9</t>
    </r>
  </si>
  <si>
    <r>
      <t>Đường cấp phối, đường đất có nền đường ≥ 3m đến &lt; 7m TDP.</t>
    </r>
    <r>
      <rPr>
        <b/>
        <i/>
        <sz val="10"/>
        <rFont val="Times New Roman"/>
        <family val="1"/>
      </rPr>
      <t xml:space="preserve"> Điều chỉnh thành:</t>
    </r>
    <r>
      <rPr>
        <b/>
        <sz val="10"/>
        <rFont val="Times New Roman"/>
        <family val="1"/>
      </rPr>
      <t xml:space="preserve"> </t>
    </r>
  </si>
  <si>
    <r>
      <t xml:space="preserve">Có đường &lt; 03m hoặc chưa có đường TDP. </t>
    </r>
    <r>
      <rPr>
        <b/>
        <i/>
        <sz val="10"/>
        <rFont val="Times New Roman"/>
        <family val="1"/>
      </rPr>
      <t>Điều chỉnh thành:</t>
    </r>
  </si>
  <si>
    <t>Bỏ: Khu vực Trung tâm phường Bắc Hà bao gồm các TDP: 1; 2; 3; 4; 5; 6; 7; 8; 9 (trừ các vị trí bám đường có tên)</t>
  </si>
  <si>
    <r>
      <rPr>
        <b/>
        <sz val="10"/>
        <rFont val="Times New Roman"/>
        <family val="1"/>
      </rPr>
      <t>Bỏ</t>
    </r>
    <r>
      <rPr>
        <sz val="10"/>
        <rFont val="Times New Roman"/>
        <family val="1"/>
      </rPr>
      <t>: - Bám đường nhựa từ  ≥3m đến &lt;5m: khối 1,2,3,4,5,11</t>
    </r>
  </si>
  <si>
    <r>
      <rPr>
        <b/>
        <sz val="10"/>
        <rFont val="Times New Roman"/>
        <family val="1"/>
      </rPr>
      <t>Bỏ:</t>
    </r>
    <r>
      <rPr>
        <sz val="10"/>
        <rFont val="Times New Roman"/>
        <family val="1"/>
      </rPr>
      <t xml:space="preserve"> - D310Bám đường nhựa từ  ≥3m đến &lt;5m khối 6,7,8,9,10</t>
    </r>
  </si>
  <si>
    <r>
      <rPr>
        <b/>
        <sz val="10"/>
        <rFont val="Times New Roman"/>
        <family val="1"/>
      </rPr>
      <t>Bỏ</t>
    </r>
    <r>
      <rPr>
        <sz val="10"/>
        <rFont val="Times New Roman"/>
        <family val="1"/>
      </rPr>
      <t>: - Bám đường nhựa từ ≥ 5m đến &lt; 6m: khối 1,2,3,5</t>
    </r>
  </si>
  <si>
    <r>
      <rPr>
        <b/>
        <sz val="10"/>
        <rFont val="Times New Roman"/>
        <family val="1"/>
      </rPr>
      <t>Bỏ:</t>
    </r>
    <r>
      <rPr>
        <sz val="10"/>
        <rFont val="Times New Roman"/>
        <family val="1"/>
      </rPr>
      <t xml:space="preserve"> - Bám đường nhựa từ ≥ 5m đến &lt; 6m khối: 4,6,7,8,9,10,11</t>
    </r>
  </si>
  <si>
    <r>
      <rPr>
        <b/>
        <sz val="10"/>
        <rFont val="Times New Roman"/>
        <family val="1"/>
      </rPr>
      <t>Bỏ</t>
    </r>
    <r>
      <rPr>
        <sz val="10"/>
        <rFont val="Times New Roman"/>
        <family val="1"/>
      </rPr>
      <t>- Bám đường nhựa từ ≥ 6m</t>
    </r>
  </si>
  <si>
    <r>
      <rPr>
        <b/>
        <sz val="10"/>
        <rFont val="Times New Roman"/>
        <family val="1"/>
      </rPr>
      <t>Bỏ</t>
    </r>
    <r>
      <rPr>
        <sz val="10"/>
        <rFont val="Times New Roman"/>
        <family val="1"/>
      </rPr>
      <t>: - Riêng tuyến đường ngõ 02 đường Xuân Diệu</t>
    </r>
  </si>
  <si>
    <r>
      <t xml:space="preserve">Các vị trí bám đường nhựa, bê tông có nền đường rộng 10m (tại Khối phố 6 từ đường Trần Phú đến Công ty Cao su HT): </t>
    </r>
    <r>
      <rPr>
        <b/>
        <sz val="10"/>
        <rFont val="Times New Roman"/>
        <family val="1"/>
      </rPr>
      <t>Điều chỉnh thành</t>
    </r>
  </si>
  <si>
    <r>
      <rPr>
        <b/>
        <sz val="10"/>
        <rFont val="Times New Roman"/>
        <family val="1"/>
      </rPr>
      <t>Bổ sung</t>
    </r>
    <r>
      <rPr>
        <sz val="10"/>
        <rFont val="Times New Roman"/>
        <family val="1"/>
      </rPr>
      <t>: đường nhựa rộng 11,5m thuộc khu HUD TDP 4</t>
    </r>
  </si>
  <si>
    <r>
      <t xml:space="preserve"> Bổ sung: đường nhựa rộng 25,5m thuộc khu HUD TDP4 : </t>
    </r>
    <r>
      <rPr>
        <b/>
        <sz val="10"/>
        <rFont val="Times New Roman"/>
        <family val="1"/>
      </rPr>
      <t>Điều chỉnh thành</t>
    </r>
  </si>
  <si>
    <r>
      <t>Bổ sung: đường Vành đai Khu Đô thị Bắc rộng 22,5m :</t>
    </r>
    <r>
      <rPr>
        <b/>
        <sz val="10"/>
        <rFont val="Times New Roman"/>
        <family val="1"/>
      </rPr>
      <t xml:space="preserve"> Điều chỉnh thành</t>
    </r>
  </si>
  <si>
    <r>
      <t>Khối phố 1,4,5,6 :</t>
    </r>
    <r>
      <rPr>
        <b/>
        <sz val="10"/>
        <rFont val="Times New Roman"/>
        <family val="1"/>
      </rPr>
      <t xml:space="preserve"> Điều chỉnh thành</t>
    </r>
  </si>
  <si>
    <r>
      <t xml:space="preserve">Khối phố 2,3: </t>
    </r>
    <r>
      <rPr>
        <b/>
        <sz val="10"/>
        <rFont val="Times New Roman"/>
        <family val="1"/>
      </rPr>
      <t>Điều chỉnh thành</t>
    </r>
  </si>
  <si>
    <r>
      <t xml:space="preserve">Khối phố 7,8,9: </t>
    </r>
    <r>
      <rPr>
        <b/>
        <i/>
        <sz val="10"/>
        <rFont val="Times New Roman"/>
        <family val="1"/>
      </rPr>
      <t xml:space="preserve"> Điều chỉnh thành:</t>
    </r>
  </si>
  <si>
    <r>
      <t xml:space="preserve">Khối phố 10; </t>
    </r>
    <r>
      <rPr>
        <b/>
        <i/>
        <sz val="10"/>
        <rFont val="Times New Roman"/>
        <family val="1"/>
      </rPr>
      <t xml:space="preserve"> Điều chỉnh thành:</t>
    </r>
  </si>
  <si>
    <r>
      <t xml:space="preserve">Các trục đường thuộc khối phố 12: </t>
    </r>
    <r>
      <rPr>
        <b/>
        <i/>
        <sz val="10"/>
        <rFont val="Times New Roman"/>
        <family val="1"/>
      </rPr>
      <t>Điều chỉnh thành:</t>
    </r>
  </si>
  <si>
    <t>Khối phố Tân Quý 1, Tân Quý 2 : Điều chỉnh thành</t>
  </si>
  <si>
    <t>Khối phố Bắc Quý, Trung Lân, Trung Đình, Hậu Thượng, Tiền Phong : Điều chỉnh thành</t>
  </si>
  <si>
    <t>Khối phố Tâm Quý, Trung Quý, Đông Quý, Tiền Giang, Tiền Tiến : Điều chỉnh thành</t>
  </si>
  <si>
    <r>
      <t xml:space="preserve">Đường nhựa, đường bê tông có nền đường </t>
    </r>
    <r>
      <rPr>
        <b/>
        <u/>
        <sz val="10"/>
        <rFont val="Times New Roman"/>
        <family val="1"/>
      </rPr>
      <t>&gt;</t>
    </r>
    <r>
      <rPr>
        <b/>
        <sz val="10"/>
        <rFont val="Times New Roman"/>
        <family val="1"/>
      </rPr>
      <t xml:space="preserve">18m </t>
    </r>
  </si>
  <si>
    <r>
      <t xml:space="preserve">Đường nhựa, đường bê tông có nền đường </t>
    </r>
    <r>
      <rPr>
        <b/>
        <u/>
        <sz val="10"/>
        <rFont val="Times New Roman"/>
        <family val="1"/>
      </rPr>
      <t>&gt;</t>
    </r>
    <r>
      <rPr>
        <b/>
        <sz val="10"/>
        <rFont val="Times New Roman"/>
        <family val="1"/>
      </rPr>
      <t>15 đến&lt;18m</t>
    </r>
  </si>
  <si>
    <r>
      <t xml:space="preserve">Đường nhựa, đường bê tông có nền đường </t>
    </r>
    <r>
      <rPr>
        <b/>
        <u/>
        <sz val="10"/>
        <rFont val="Times New Roman"/>
        <family val="1"/>
      </rPr>
      <t>&gt;</t>
    </r>
    <r>
      <rPr>
        <b/>
        <sz val="10"/>
        <rFont val="Times New Roman"/>
        <family val="1"/>
      </rPr>
      <t>12 đến&lt;15m</t>
    </r>
  </si>
  <si>
    <r>
      <t xml:space="preserve">Đường nhựa, đường bê tông có nền đường </t>
    </r>
    <r>
      <rPr>
        <b/>
        <u/>
        <sz val="10"/>
        <rFont val="Times New Roman"/>
        <family val="1"/>
      </rPr>
      <t>&gt;</t>
    </r>
    <r>
      <rPr>
        <b/>
        <sz val="10"/>
        <rFont val="Times New Roman"/>
        <family val="1"/>
      </rPr>
      <t>7 đến&lt; 12m</t>
    </r>
  </si>
  <si>
    <r>
      <t xml:space="preserve">Đường nhựa, đường bê tông có nền đường </t>
    </r>
    <r>
      <rPr>
        <b/>
        <u/>
        <sz val="10"/>
        <rFont val="Times New Roman"/>
        <family val="1"/>
      </rPr>
      <t>&gt;</t>
    </r>
    <r>
      <rPr>
        <b/>
        <sz val="10"/>
        <rFont val="Times New Roman"/>
        <family val="1"/>
      </rPr>
      <t>3 đến&lt; 7m</t>
    </r>
  </si>
  <si>
    <r>
      <t xml:space="preserve">Đường cấp phối, đường đất có nền đường </t>
    </r>
    <r>
      <rPr>
        <b/>
        <u/>
        <sz val="10"/>
        <rFont val="Times New Roman"/>
        <family val="1"/>
      </rPr>
      <t>&gt;</t>
    </r>
    <r>
      <rPr>
        <b/>
        <sz val="10"/>
        <rFont val="Times New Roman"/>
        <family val="1"/>
      </rPr>
      <t>12 m</t>
    </r>
  </si>
  <si>
    <r>
      <t xml:space="preserve">Đường cấp phối, đường đất có nền đường </t>
    </r>
    <r>
      <rPr>
        <b/>
        <u/>
        <sz val="10"/>
        <rFont val="Times New Roman"/>
        <family val="1"/>
      </rPr>
      <t>&gt;</t>
    </r>
    <r>
      <rPr>
        <b/>
        <sz val="10"/>
        <rFont val="Times New Roman"/>
        <family val="1"/>
      </rPr>
      <t>7m đến &lt;12m</t>
    </r>
  </si>
  <si>
    <r>
      <t xml:space="preserve">Đường cấp phối, đường đất có nền đường </t>
    </r>
    <r>
      <rPr>
        <b/>
        <u/>
        <sz val="10"/>
        <rFont val="Times New Roman"/>
        <family val="1"/>
      </rPr>
      <t>&gt;</t>
    </r>
    <r>
      <rPr>
        <b/>
        <sz val="10"/>
        <rFont val="Times New Roman"/>
        <family val="1"/>
      </rPr>
      <t>3m đến &lt;7m</t>
    </r>
  </si>
  <si>
    <t>Bổ sung: Vùng Quy hoạch khu chăn nuôi</t>
  </si>
  <si>
    <t>Bổ sung: đường đất, đường cấp phối: có nền đường ≥ 03m đến &lt;07m</t>
  </si>
  <si>
    <t>Bổ sung: đường đất, đường cấp phối: có nền đường &lt;03m</t>
  </si>
  <si>
    <r>
      <rPr>
        <b/>
        <sz val="10"/>
        <rFont val="Times New Roman"/>
        <family val="1"/>
      </rPr>
      <t>Bổ sung :</t>
    </r>
    <r>
      <rPr>
        <sz val="10"/>
        <rFont val="Times New Roman"/>
        <family val="1"/>
      </rPr>
      <t xml:space="preserve"> Đường nhựa, đường bê tông có nền đường ≥ 15m đến &lt;18m</t>
    </r>
  </si>
  <si>
    <r>
      <rPr>
        <b/>
        <sz val="10"/>
        <rFont val="Times New Roman"/>
        <family val="1"/>
      </rPr>
      <t xml:space="preserve">Bổ sung </t>
    </r>
    <r>
      <rPr>
        <sz val="10"/>
        <rFont val="Times New Roman"/>
        <family val="1"/>
      </rPr>
      <t>: Đường nhựa, đường bê tông có nền đường ≥ 12m đến &lt;15m</t>
    </r>
  </si>
  <si>
    <r>
      <rPr>
        <b/>
        <sz val="10"/>
        <rFont val="Times New Roman"/>
        <family val="1"/>
      </rPr>
      <t xml:space="preserve">Bổ sung </t>
    </r>
    <r>
      <rPr>
        <sz val="10"/>
        <rFont val="Times New Roman"/>
        <family val="1"/>
      </rPr>
      <t>: Đường nhựa, đường bê tông có nền đường ≥ 15m đến &lt;18m</t>
    </r>
  </si>
  <si>
    <r>
      <rPr>
        <b/>
        <sz val="10"/>
        <rFont val="Times New Roman"/>
        <family val="1"/>
      </rPr>
      <t>Bổ sung :</t>
    </r>
    <r>
      <rPr>
        <sz val="10"/>
        <rFont val="Times New Roman"/>
        <family val="1"/>
      </rPr>
      <t xml:space="preserve"> Đường nhựa, đường bê tông có nền đường ≥ 12m đến &lt;15m</t>
    </r>
  </si>
  <si>
    <t>Các xóm Tân Trung, Tân Phú, Đông Tiến, Đoài Thịnh, Thanh Phú, Liên Phú, Hồng Hà : Điều chỉnh thanh</t>
  </si>
  <si>
    <t xml:space="preserve"> Các xóm Nam Phú, Bắc Phú, Trung Phú, Đức Phú, Nam Quang, Bắc Quang : Điều chỉnh thành</t>
  </si>
  <si>
    <r>
      <rPr>
        <b/>
        <i/>
        <sz val="10"/>
        <rFont val="Times New Roman"/>
        <family val="1"/>
      </rPr>
      <t>Bổ sung:</t>
    </r>
    <r>
      <rPr>
        <sz val="10"/>
        <rFont val="Times New Roman"/>
        <family val="1"/>
      </rPr>
      <t xml:space="preserve"> đường quy hoạch 18m thôn Tân Trung (Đoạn từ đường Hà Hoàng đến Trường cao đẳng nghề)</t>
    </r>
  </si>
  <si>
    <r>
      <rPr>
        <b/>
        <sz val="10"/>
        <rFont val="Times New Roman"/>
        <family val="1"/>
      </rPr>
      <t xml:space="preserve">Bổ sung </t>
    </r>
    <r>
      <rPr>
        <sz val="10"/>
        <rFont val="Times New Roman"/>
        <family val="1"/>
      </rPr>
      <t xml:space="preserve">: Các khu quy hoạch dân cư Đông Tiến, Cọc Lim,Vườn Kiều, Đội Cao, Ao Sau, Đội Giỏ, Đồng Xay 1,2,3, Đồng Vườn 1,2, Tân Phú,Đập Rậm, Đội Giới, Nam Quang, Nhà Thánh, Đồng Rào, Đội Ngốc </t>
    </r>
  </si>
  <si>
    <r>
      <rPr>
        <b/>
        <sz val="10"/>
        <rFont val="Times New Roman"/>
        <family val="1"/>
      </rPr>
      <t xml:space="preserve">Bổ sung </t>
    </r>
    <r>
      <rPr>
        <sz val="10"/>
        <rFont val="Times New Roman"/>
        <family val="1"/>
      </rPr>
      <t xml:space="preserve">: Đường nhựa, đường bê tông có nền đường ≥ 18m </t>
    </r>
  </si>
  <si>
    <r>
      <rPr>
        <b/>
        <sz val="10"/>
        <rFont val="Times New Roman"/>
        <family val="1"/>
      </rPr>
      <t xml:space="preserve">Bổ sung </t>
    </r>
    <r>
      <rPr>
        <sz val="10"/>
        <rFont val="Times New Roman"/>
        <family val="1"/>
      </rPr>
      <t>: Đường nhựa, đường bê tông có nền đường ≥15m đến &lt; 18m</t>
    </r>
  </si>
  <si>
    <r>
      <rPr>
        <b/>
        <sz val="10"/>
        <rFont val="Times New Roman"/>
        <family val="1"/>
      </rPr>
      <t xml:space="preserve">Bổ sung </t>
    </r>
    <r>
      <rPr>
        <sz val="10"/>
        <rFont val="Times New Roman"/>
        <family val="1"/>
      </rPr>
      <t>: Đường nhựa, đường bê tông có nền đường ≥ 12m đến &lt; 15m</t>
    </r>
  </si>
  <si>
    <r>
      <rPr>
        <b/>
        <sz val="10"/>
        <rFont val="Times New Roman"/>
        <family val="1"/>
      </rPr>
      <t>Bổ sung :</t>
    </r>
    <r>
      <rPr>
        <sz val="10"/>
        <rFont val="Times New Roman"/>
        <family val="1"/>
      </rPr>
      <t xml:space="preserve"> Đường nhựa, đường bê tông có nền đường ≥ 7m đến &lt; 12m</t>
    </r>
  </si>
  <si>
    <r>
      <rPr>
        <b/>
        <sz val="10"/>
        <rFont val="Times New Roman"/>
        <family val="1"/>
      </rPr>
      <t xml:space="preserve">Bổ sung </t>
    </r>
    <r>
      <rPr>
        <sz val="10"/>
        <rFont val="Times New Roman"/>
        <family val="1"/>
      </rPr>
      <t>: Đường nhựa, đường bê tông có nền đường ≥ 3m đến &lt; 7m</t>
    </r>
  </si>
  <si>
    <t>Các xóm Đồng Công, Đồng Tiến, Đồng Liên, Đồng Giang, Hòa Bình, Đồng Thanh: Điều chỉnh thành</t>
  </si>
  <si>
    <r>
      <rPr>
        <b/>
        <sz val="10"/>
        <rFont val="Times New Roman"/>
        <family val="1"/>
      </rPr>
      <t xml:space="preserve">Bổ sung: </t>
    </r>
    <r>
      <rPr>
        <sz val="10"/>
        <rFont val="Times New Roman"/>
        <family val="1"/>
      </rPr>
      <t>Từ tiếp giáp đất ông Hùng Trà (Quốc lộ 1A) đến hết đất ông Hường (Hưng Lợi)</t>
    </r>
  </si>
  <si>
    <r>
      <rPr>
        <b/>
        <sz val="10"/>
        <rFont val="Times New Roman"/>
        <family val="1"/>
      </rPr>
      <t>Bổ sung:</t>
    </r>
    <r>
      <rPr>
        <sz val="10"/>
        <rFont val="Times New Roman"/>
        <family val="1"/>
      </rPr>
      <t xml:space="preserve"> Từ tiếp giáp đất Cảnh Toàn (Quốc lộ 1A) đến hết đất ông Châu Thành </t>
    </r>
  </si>
  <si>
    <r>
      <rPr>
        <b/>
        <sz val="10"/>
        <rFont val="Times New Roman"/>
        <family val="1"/>
      </rPr>
      <t>Bổ sung:</t>
    </r>
    <r>
      <rPr>
        <sz val="10"/>
        <rFont val="Times New Roman"/>
        <family val="1"/>
      </rPr>
      <t xml:space="preserve"> Tiếp giáp đất ông Trần Hải Sơn (Hưng Lợi) qua đất ông Bình Ninh đến giáp đường bờ kè Sông Trí</t>
    </r>
  </si>
  <si>
    <r>
      <t xml:space="preserve"> </t>
    </r>
    <r>
      <rPr>
        <b/>
        <sz val="10"/>
        <rFont val="Times New Roman"/>
        <family val="1"/>
      </rPr>
      <t>Đường Quốc lộ 8B:</t>
    </r>
    <r>
      <rPr>
        <sz val="10"/>
        <rFont val="Times New Roman"/>
        <family val="1"/>
      </rPr>
      <t xml:space="preserve"> Đoạn từ ngã 3 đường vào Khu lưu niệm Nguyễn Du đến cầu Xuân Hải; </t>
    </r>
    <r>
      <rPr>
        <b/>
        <sz val="10"/>
        <rFont val="Times New Roman"/>
        <family val="1"/>
      </rPr>
      <t xml:space="preserve">Điều chỉnh thành: </t>
    </r>
  </si>
  <si>
    <r>
      <rPr>
        <b/>
        <sz val="10"/>
        <rFont val="Times New Roman"/>
        <family val="1"/>
      </rPr>
      <t>Đường Nguyễn Công Trứ (Đường 546 cũ):</t>
    </r>
    <r>
      <rPr>
        <sz val="10"/>
        <rFont val="Times New Roman"/>
        <family val="1"/>
      </rPr>
      <t xml:space="preserve"> Từ ngã 3 Bưu điện đến hết thị trấn Nghi Xuân; </t>
    </r>
    <r>
      <rPr>
        <b/>
        <i/>
        <sz val="10"/>
        <rFont val="Times New Roman"/>
        <family val="1"/>
      </rPr>
      <t>Điều chỉnh thành:</t>
    </r>
  </si>
  <si>
    <r>
      <t xml:space="preserve">Đường nội thị; </t>
    </r>
    <r>
      <rPr>
        <b/>
        <i/>
        <sz val="10"/>
        <rFont val="Times New Roman"/>
        <family val="1"/>
      </rPr>
      <t xml:space="preserve">Điều chỉnh thành: </t>
    </r>
  </si>
  <si>
    <r>
      <rPr>
        <b/>
        <sz val="10"/>
        <rFont val="Times New Roman"/>
        <family val="1"/>
      </rPr>
      <t>Đường Đinh Văn Hòe:</t>
    </r>
    <r>
      <rPr>
        <sz val="10"/>
        <rFont val="Times New Roman"/>
        <family val="1"/>
      </rPr>
      <t xml:space="preserve"> Đoạn từ ngã 3 đất ông Mậu khối 11 đến đầu ngã 3 đất ông Hà khối 12; </t>
    </r>
    <r>
      <rPr>
        <b/>
        <i/>
        <sz val="10"/>
        <rFont val="Times New Roman"/>
        <family val="1"/>
      </rPr>
      <t>Điều chỉnh thành:</t>
    </r>
  </si>
  <si>
    <r>
      <rPr>
        <b/>
        <sz val="10"/>
        <rFont val="Times New Roman"/>
        <family val="1"/>
      </rPr>
      <t xml:space="preserve">Đường Hoàng Ngạn Chương: </t>
    </r>
    <r>
      <rPr>
        <sz val="10"/>
        <rFont val="Times New Roman"/>
        <family val="1"/>
      </rPr>
      <t xml:space="preserve">Đoạn từ ngã 3 đất ông Lục khối 8A đến đường đê hữu Sông Lam; </t>
    </r>
    <r>
      <rPr>
        <b/>
        <i/>
        <sz val="10"/>
        <rFont val="Times New Roman"/>
        <family val="1"/>
      </rPr>
      <t xml:space="preserve">Điều chỉnh thành: </t>
    </r>
  </si>
  <si>
    <r>
      <rPr>
        <b/>
        <sz val="10"/>
        <rFont val="Times New Roman"/>
        <family val="1"/>
      </rPr>
      <t>Đường Thái Danh Nho</t>
    </r>
    <r>
      <rPr>
        <sz val="10"/>
        <rFont val="Times New Roman"/>
        <family val="1"/>
      </rPr>
      <t>: Đoạn từ ngã ba nối Quốc lộ 8B đến đê hữu sông Lam nằm về phía Tây chùa Thành Lương;</t>
    </r>
    <r>
      <rPr>
        <b/>
        <i/>
        <sz val="10"/>
        <rFont val="Times New Roman"/>
        <family val="1"/>
      </rPr>
      <t xml:space="preserve"> Điều chỉnh thành:</t>
    </r>
  </si>
  <si>
    <r>
      <rPr>
        <b/>
        <i/>
        <sz val="10"/>
        <rFont val="Times New Roman"/>
        <family val="1"/>
      </rPr>
      <t>Bổ sung:</t>
    </r>
    <r>
      <rPr>
        <b/>
        <sz val="10"/>
        <rFont val="Times New Roman"/>
        <family val="1"/>
      </rPr>
      <t xml:space="preserve"> </t>
    </r>
    <r>
      <rPr>
        <sz val="10"/>
        <rFont val="Times New Roman"/>
        <family val="1"/>
      </rPr>
      <t>Tiếp đó đến ngã tư đất ông Đặng Công Tiến TDP 8</t>
    </r>
  </si>
  <si>
    <r>
      <rPr>
        <b/>
        <i/>
        <sz val="10"/>
        <rFont val="Times New Roman"/>
        <family val="1"/>
      </rPr>
      <t xml:space="preserve">Bổ sung: </t>
    </r>
    <r>
      <rPr>
        <b/>
        <sz val="10"/>
        <rFont val="Times New Roman"/>
        <family val="1"/>
      </rPr>
      <t>Đường Bùi Thố:</t>
    </r>
    <r>
      <rPr>
        <sz val="10"/>
        <rFont val="Times New Roman"/>
        <family val="1"/>
      </rPr>
      <t xml:space="preserve"> Từ dãy 2 đường sông Cày đến dãy 2 đường Trần Danh Lập</t>
    </r>
  </si>
  <si>
    <r>
      <rPr>
        <b/>
        <i/>
        <sz val="10"/>
        <rFont val="Times New Roman"/>
        <family val="1"/>
      </rPr>
      <t>Bổ sung:</t>
    </r>
    <r>
      <rPr>
        <b/>
        <sz val="10"/>
        <rFont val="Times New Roman"/>
        <family val="1"/>
      </rPr>
      <t xml:space="preserve"> Đường Trần Danh Lập</t>
    </r>
    <r>
      <rPr>
        <sz val="10"/>
        <rFont val="Times New Roman"/>
        <family val="1"/>
      </rPr>
      <t>: Từ dãy 2 đường sông Cày đến giáp đất ông Nguyễn Hữu Hoan TDP 3</t>
    </r>
  </si>
  <si>
    <r>
      <rPr>
        <b/>
        <i/>
        <sz val="10"/>
        <rFont val="Times New Roman"/>
        <family val="1"/>
      </rPr>
      <t>Bổ sung:</t>
    </r>
    <r>
      <rPr>
        <b/>
        <sz val="10"/>
        <rFont val="Times New Roman"/>
        <family val="1"/>
      </rPr>
      <t xml:space="preserve"> Đường Trần Mậu:</t>
    </r>
    <r>
      <rPr>
        <sz val="10"/>
        <rFont val="Times New Roman"/>
        <family val="1"/>
      </rPr>
      <t xml:space="preserve"> Từ dãy 2 đường sông Cày đến hết đường Bùi Thố</t>
    </r>
  </si>
  <si>
    <r>
      <rPr>
        <b/>
        <i/>
        <sz val="10"/>
        <rFont val="Times New Roman"/>
        <family val="1"/>
      </rPr>
      <t>Bổ sung:</t>
    </r>
    <r>
      <rPr>
        <b/>
        <sz val="10"/>
        <rFont val="Times New Roman"/>
        <family val="1"/>
      </rPr>
      <t xml:space="preserve"> Đường Trần Trần Tĩnh: </t>
    </r>
    <r>
      <rPr>
        <sz val="10"/>
        <rFont val="Times New Roman"/>
        <family val="1"/>
      </rPr>
      <t>Từ dãy 2 đường Lý Tự Trọng đến dãy 2 đường Lê Đại Hành</t>
    </r>
  </si>
  <si>
    <r>
      <rPr>
        <b/>
        <i/>
        <sz val="10"/>
        <rFont val="Times New Roman"/>
        <family val="1"/>
      </rPr>
      <t>Bổ sung:</t>
    </r>
    <r>
      <rPr>
        <b/>
        <sz val="10"/>
        <rFont val="Times New Roman"/>
        <family val="1"/>
      </rPr>
      <t xml:space="preserve"> Đường Trương Quang Trạch:</t>
    </r>
    <r>
      <rPr>
        <sz val="10"/>
        <rFont val="Times New Roman"/>
        <family val="1"/>
      </rPr>
      <t xml:space="preserve"> Từ dãy 2 đường Lý Tự Trọng đến dãy 2 đường Lê Đại Hành</t>
    </r>
  </si>
  <si>
    <r>
      <rPr>
        <b/>
        <i/>
        <sz val="10"/>
        <rFont val="Times New Roman"/>
        <family val="1"/>
      </rPr>
      <t>Bổ sung:</t>
    </r>
    <r>
      <rPr>
        <b/>
        <sz val="10"/>
        <rFont val="Times New Roman"/>
        <family val="1"/>
      </rPr>
      <t xml:space="preserve"> Đường Nguyễn Hoằng Nghĩa:</t>
    </r>
    <r>
      <rPr>
        <sz val="10"/>
        <rFont val="Times New Roman"/>
        <family val="1"/>
      </rPr>
      <t xml:space="preserve"> Từ dãy 2 đường Lý Tự Trọng đến dãy 2 đường Lê Đại Hành</t>
    </r>
  </si>
  <si>
    <r>
      <rPr>
        <b/>
        <i/>
        <sz val="10"/>
        <rFont val="Times New Roman"/>
        <family val="1"/>
      </rPr>
      <t>Bổ sung:</t>
    </r>
    <r>
      <rPr>
        <b/>
        <sz val="10"/>
        <rFont val="Times New Roman"/>
        <family val="1"/>
      </rPr>
      <t xml:space="preserve"> Đường Nguyễn Suyền: </t>
    </r>
    <r>
      <rPr>
        <sz val="10"/>
        <rFont val="Times New Roman"/>
        <family val="1"/>
      </rPr>
      <t>Từ dãy 2 đường Nguyễn Thiếp đến dãy 2 đường Lê Đại Hành</t>
    </r>
  </si>
  <si>
    <r>
      <t>Từ giáp đất xã Cẩm Huy đến đầu đất trung Tâm y tế huyện Cẩm Xuyên;</t>
    </r>
    <r>
      <rPr>
        <b/>
        <i/>
        <sz val="10"/>
        <rFont val="Times New Roman"/>
        <family val="1"/>
      </rPr>
      <t xml:space="preserve"> Điều chỉnh thành:</t>
    </r>
  </si>
  <si>
    <r>
      <rPr>
        <b/>
        <i/>
        <sz val="10"/>
        <rFont val="Times New Roman"/>
        <family val="1"/>
      </rPr>
      <t>Bổ sung</t>
    </r>
    <r>
      <rPr>
        <sz val="10"/>
        <rFont val="Times New Roman"/>
        <family val="1"/>
      </rPr>
      <t>: Từ giáp xã Cẩm Quang đến giao đường đường trục xã Cẩm Huy cũ</t>
    </r>
  </si>
  <si>
    <r>
      <t xml:space="preserve">Từ Quốc lộ 1A đến Cầu Hội: </t>
    </r>
    <r>
      <rPr>
        <b/>
        <i/>
        <sz val="10"/>
        <rFont val="Times New Roman"/>
        <family val="1"/>
      </rPr>
      <t xml:space="preserve">Điều chỉnh thành: </t>
    </r>
  </si>
  <si>
    <r>
      <t xml:space="preserve">Tiếp đó đến ngã ba đi xã Cẩm Quan: </t>
    </r>
    <r>
      <rPr>
        <b/>
        <i/>
        <sz val="10"/>
        <rFont val="Times New Roman"/>
        <family val="1"/>
      </rPr>
      <t xml:space="preserve">Điều chỉnh thành: </t>
    </r>
  </si>
  <si>
    <r>
      <rPr>
        <b/>
        <i/>
        <sz val="10"/>
        <rFont val="Times New Roman"/>
        <family val="1"/>
      </rPr>
      <t>Bổ sung</t>
    </r>
    <r>
      <rPr>
        <sz val="10"/>
        <rFont val="Times New Roman"/>
        <family val="1"/>
      </rPr>
      <t>: Đường ĐH.134: Từ ngã ba đường Phan Đình Giót đến hết đất thị trấn Cẩm Xuyên</t>
    </r>
  </si>
  <si>
    <r>
      <t xml:space="preserve">Từ Quốc lộ 1A đến hết đất Phòng Giáo dục Đào tạo: </t>
    </r>
    <r>
      <rPr>
        <b/>
        <i/>
        <sz val="10"/>
        <rFont val="Times New Roman"/>
        <family val="1"/>
      </rPr>
      <t xml:space="preserve">Điều chỉnh thành: </t>
    </r>
  </si>
  <si>
    <r>
      <t>Tiếp đó đến ngã tư giao đường Nguyễn Biên (Tỉnh lộ 11):</t>
    </r>
    <r>
      <rPr>
        <b/>
        <i/>
        <sz val="10"/>
        <rFont val="Times New Roman"/>
        <family val="1"/>
      </rPr>
      <t xml:space="preserve"> Điều chỉnh thành: </t>
    </r>
  </si>
  <si>
    <r>
      <rPr>
        <b/>
        <i/>
        <sz val="10"/>
        <rFont val="Times New Roman"/>
        <family val="1"/>
      </rPr>
      <t>Gộp</t>
    </r>
    <r>
      <rPr>
        <sz val="10"/>
        <rFont val="Times New Roman"/>
        <family val="1"/>
      </rPr>
      <t>: Tiếp đó hết đất Trường THCS thị trấn Cẩm Xuyên</t>
    </r>
  </si>
  <si>
    <r>
      <rPr>
        <b/>
        <i/>
        <sz val="10"/>
        <rFont val="Times New Roman"/>
        <family val="1"/>
      </rPr>
      <t>Gộp</t>
    </r>
    <r>
      <rPr>
        <sz val="10"/>
        <rFont val="Times New Roman"/>
        <family val="1"/>
      </rPr>
      <t>: Tiếp đó đến hết đất thị trấn Cẩm Xuyên</t>
    </r>
  </si>
  <si>
    <r>
      <rPr>
        <b/>
        <i/>
        <sz val="10"/>
        <rFont val="Times New Roman"/>
        <family val="1"/>
      </rPr>
      <t>Gộp các đoạn:</t>
    </r>
    <r>
      <rPr>
        <sz val="10"/>
        <rFont val="Times New Roman"/>
        <family val="1"/>
      </rPr>
      <t xml:space="preserve"> Tiếp đó hết đất Trường THCS thị trấn Cẩm Xuyên và  Tiếp đó đến hết đất thị trấn Cẩm Xuyên: </t>
    </r>
    <r>
      <rPr>
        <b/>
        <i/>
        <sz val="10"/>
        <rFont val="Times New Roman"/>
        <family val="1"/>
      </rPr>
      <t>Điều chỉnh thành:</t>
    </r>
  </si>
  <si>
    <r>
      <t xml:space="preserve">Từ Quốc lộ 1A đến đường Nguyễn Biên; </t>
    </r>
    <r>
      <rPr>
        <b/>
        <i/>
        <sz val="10"/>
        <rFont val="Times New Roman"/>
        <family val="1"/>
      </rPr>
      <t>Điều chỉnh thành:</t>
    </r>
  </si>
  <si>
    <r>
      <t xml:space="preserve">Gộp: </t>
    </r>
    <r>
      <rPr>
        <sz val="10"/>
        <rFont val="Times New Roman"/>
        <family val="1"/>
      </rPr>
      <t>Tiếp đó đến kênh N4</t>
    </r>
  </si>
  <si>
    <r>
      <t>Gộp:</t>
    </r>
    <r>
      <rPr>
        <sz val="10"/>
        <rFont val="Times New Roman"/>
        <family val="1"/>
      </rPr>
      <t xml:space="preserve"> Tiếp đó đến hết đất thị trấn Cẩm Xuyên</t>
    </r>
  </si>
  <si>
    <r>
      <t xml:space="preserve">Gộp các đoạn: </t>
    </r>
    <r>
      <rPr>
        <sz val="10"/>
        <rFont val="Times New Roman"/>
        <family val="1"/>
      </rPr>
      <t>Tiếp đó đến kênh N4 và  Tiếp đó đến hết đất thị trấn Cẩm Xuyên:</t>
    </r>
    <r>
      <rPr>
        <b/>
        <i/>
        <sz val="10"/>
        <rFont val="Times New Roman"/>
        <family val="1"/>
      </rPr>
      <t xml:space="preserve"> Điều chỉnh thành:</t>
    </r>
  </si>
  <si>
    <r>
      <rPr>
        <b/>
        <i/>
        <sz val="10"/>
        <rFont val="Times New Roman"/>
        <family val="1"/>
      </rPr>
      <t xml:space="preserve"> Bổ sung</t>
    </r>
    <r>
      <rPr>
        <sz val="10"/>
        <rFont val="Times New Roman"/>
        <family val="1"/>
      </rPr>
      <t>: Từ đường Hà Huy Tập đến cầu Tùng</t>
    </r>
  </si>
  <si>
    <r>
      <t xml:space="preserve">Đường Nguyễn Biên (Đường Huyện lộ 11): </t>
    </r>
    <r>
      <rPr>
        <b/>
        <i/>
        <sz val="10"/>
        <rFont val="Times New Roman"/>
        <family val="1"/>
      </rPr>
      <t>Điều chỉnh thành</t>
    </r>
  </si>
  <si>
    <r>
      <rPr>
        <b/>
        <i/>
        <sz val="10"/>
        <rFont val="Times New Roman"/>
        <family val="1"/>
      </rPr>
      <t>Gộp:</t>
    </r>
    <r>
      <rPr>
        <sz val="10"/>
        <rFont val="Times New Roman"/>
        <family val="1"/>
      </rPr>
      <t xml:space="preserve"> Tiếp đó đến kênh N4</t>
    </r>
  </si>
  <si>
    <r>
      <rPr>
        <b/>
        <i/>
        <sz val="10"/>
        <rFont val="Times New Roman"/>
        <family val="1"/>
      </rPr>
      <t xml:space="preserve">Gộp: </t>
    </r>
    <r>
      <rPr>
        <sz val="10"/>
        <rFont val="Times New Roman"/>
        <family val="1"/>
      </rPr>
      <t>Tiếp đó đến đường Nguyễn Đình Liễn (đường Nội thị)</t>
    </r>
  </si>
  <si>
    <r>
      <rPr>
        <b/>
        <i/>
        <sz val="10"/>
        <rFont val="Times New Roman"/>
        <family val="1"/>
      </rPr>
      <t>Gộp các đoạn:</t>
    </r>
    <r>
      <rPr>
        <sz val="10"/>
        <rFont val="Times New Roman"/>
        <family val="1"/>
      </rPr>
      <t xml:space="preserve"> Tiếp đó đến kênh N4 và Tiếp đó đến đường Nguyễn Đình Liễn (đường Nội thị):</t>
    </r>
    <r>
      <rPr>
        <b/>
        <i/>
        <sz val="10"/>
        <rFont val="Times New Roman"/>
        <family val="1"/>
      </rPr>
      <t xml:space="preserve"> Điều chỉnh thành:</t>
    </r>
  </si>
  <si>
    <r>
      <rPr>
        <b/>
        <i/>
        <sz val="10"/>
        <rFont val="Times New Roman"/>
        <family val="1"/>
      </rPr>
      <t>Gộp:</t>
    </r>
    <r>
      <rPr>
        <sz val="10"/>
        <rFont val="Times New Roman"/>
        <family val="1"/>
      </rPr>
      <t xml:space="preserve"> Tiếp đó đến cầu ông Bát</t>
    </r>
  </si>
  <si>
    <r>
      <t xml:space="preserve">Gộp: </t>
    </r>
    <r>
      <rPr>
        <sz val="10"/>
        <rFont val="Times New Roman"/>
        <family val="1"/>
      </rPr>
      <t>Tiếp đó đến hết đất thị trấn Cẩm Xuyên</t>
    </r>
  </si>
  <si>
    <r>
      <rPr>
        <b/>
        <i/>
        <sz val="10"/>
        <rFont val="Times New Roman"/>
        <family val="1"/>
      </rPr>
      <t>Gộp:</t>
    </r>
    <r>
      <rPr>
        <sz val="10"/>
        <rFont val="Times New Roman"/>
        <family val="1"/>
      </rPr>
      <t xml:space="preserve"> Từ Đường Hà Huy Tập đến hết chiều dài mặt tiền phía Đông của Trung tâm thương mại chợ Hội Cẩm Xuyên</t>
    </r>
  </si>
  <si>
    <r>
      <rPr>
        <b/>
        <i/>
        <sz val="10"/>
        <rFont val="Times New Roman"/>
        <family val="1"/>
      </rPr>
      <t xml:space="preserve">Gộp: </t>
    </r>
    <r>
      <rPr>
        <sz val="10"/>
        <rFont val="Times New Roman"/>
        <family val="1"/>
      </rPr>
      <t xml:space="preserve">Tiếp đó đến cầu Hội mới </t>
    </r>
  </si>
  <si>
    <r>
      <rPr>
        <b/>
        <i/>
        <sz val="10"/>
        <rFont val="Times New Roman"/>
        <family val="1"/>
      </rPr>
      <t>Gộp các đoạn:</t>
    </r>
    <r>
      <rPr>
        <sz val="10"/>
        <rFont val="Times New Roman"/>
        <family val="1"/>
      </rPr>
      <t xml:space="preserve"> Từ Đường Hà Huy Tập đến hết chiều dài mặt tiền phía Đông của Trung tâm thương mại chợ Hội Cẩm Xuyên và  Tiếp đó đến cầu Hội mới: </t>
    </r>
    <r>
      <rPr>
        <b/>
        <i/>
        <sz val="10"/>
        <rFont val="Times New Roman"/>
        <family val="1"/>
      </rPr>
      <t>Điều chỉnh thành:</t>
    </r>
  </si>
  <si>
    <r>
      <rPr>
        <b/>
        <i/>
        <sz val="10"/>
        <rFont val="Times New Roman"/>
        <family val="1"/>
      </rPr>
      <t>Gộp</t>
    </r>
    <r>
      <rPr>
        <sz val="10"/>
        <rFont val="Times New Roman"/>
        <family val="1"/>
      </rPr>
      <t>: Từ Quốc lộ 1A đến hết đất anh Ngọc</t>
    </r>
  </si>
  <si>
    <r>
      <rPr>
        <b/>
        <i/>
        <sz val="10"/>
        <rFont val="Times New Roman"/>
        <family val="1"/>
      </rPr>
      <t>Gộp</t>
    </r>
    <r>
      <rPr>
        <sz val="10"/>
        <rFont val="Times New Roman"/>
        <family val="1"/>
      </rPr>
      <t>: Tiếp đó hết đất anh Tuấn Tâm</t>
    </r>
  </si>
  <si>
    <r>
      <rPr>
        <b/>
        <i/>
        <sz val="10"/>
        <rFont val="Times New Roman"/>
        <family val="1"/>
      </rPr>
      <t>Gộp các đoạn:</t>
    </r>
    <r>
      <rPr>
        <sz val="10"/>
        <rFont val="Times New Roman"/>
        <family val="1"/>
      </rPr>
      <t xml:space="preserve"> Từ Quốc lộ 1A đến hết đất anh Ngọc và Tiếp đó hết đất anh Tuấn Tâm: </t>
    </r>
    <r>
      <rPr>
        <b/>
        <i/>
        <sz val="10"/>
        <rFont val="Times New Roman"/>
        <family val="1"/>
      </rPr>
      <t>Điều chỉnh thành:</t>
    </r>
  </si>
  <si>
    <r>
      <rPr>
        <b/>
        <i/>
        <sz val="10"/>
        <rFont val="Times New Roman"/>
        <family val="1"/>
      </rPr>
      <t>Gộp:</t>
    </r>
    <r>
      <rPr>
        <sz val="10"/>
        <rFont val="Times New Roman"/>
        <family val="1"/>
      </rPr>
      <t xml:space="preserve"> Tiếp đó đến giao đường Nguyễn Biên</t>
    </r>
  </si>
  <si>
    <r>
      <rPr>
        <b/>
        <i/>
        <sz val="10"/>
        <rFont val="Times New Roman"/>
        <family val="1"/>
      </rPr>
      <t>Gộp các đoạn:</t>
    </r>
    <r>
      <rPr>
        <sz val="10"/>
        <rFont val="Times New Roman"/>
        <family val="1"/>
      </rPr>
      <t xml:space="preserve"> Tiếp đó đến kênh N4 và Tiếp đó đến giao đường Nguyễn Biên:</t>
    </r>
    <r>
      <rPr>
        <b/>
        <i/>
        <sz val="10"/>
        <rFont val="Times New Roman"/>
        <family val="1"/>
      </rPr>
      <t xml:space="preserve"> Điều chỉnh thành:</t>
    </r>
  </si>
  <si>
    <r>
      <t xml:space="preserve">Tiếp đó đến hết đất tổ dân phố 15: </t>
    </r>
    <r>
      <rPr>
        <b/>
        <i/>
        <sz val="10"/>
        <rFont val="Times New Roman"/>
        <family val="1"/>
      </rPr>
      <t>Điều chỉnh thành:</t>
    </r>
  </si>
  <si>
    <r>
      <t xml:space="preserve"> Tiếp đó đến hết đất tổ dân phố 4: </t>
    </r>
    <r>
      <rPr>
        <b/>
        <i/>
        <sz val="10"/>
        <rFont val="Times New Roman"/>
        <family val="1"/>
      </rPr>
      <t>Điều chỉnh thành:</t>
    </r>
  </si>
  <si>
    <r>
      <t xml:space="preserve"> Tiếp đó đến đất xã Cẩm Huy:</t>
    </r>
    <r>
      <rPr>
        <b/>
        <i/>
        <sz val="10"/>
        <rFont val="Times New Roman"/>
        <family val="1"/>
      </rPr>
      <t xml:space="preserve"> Điều chỉnh thành:</t>
    </r>
  </si>
  <si>
    <r>
      <rPr>
        <b/>
        <i/>
        <sz val="10"/>
        <rFont val="Times New Roman"/>
        <family val="1"/>
      </rPr>
      <t>Gộp</t>
    </r>
    <r>
      <rPr>
        <sz val="10"/>
        <rFont val="Times New Roman"/>
        <family val="1"/>
      </rPr>
      <t>: Từ Quốc lộ 1A đến hết đất ông Thuần</t>
    </r>
  </si>
  <si>
    <r>
      <rPr>
        <b/>
        <i/>
        <sz val="10"/>
        <rFont val="Times New Roman"/>
        <family val="1"/>
      </rPr>
      <t xml:space="preserve">Gộp: </t>
    </r>
    <r>
      <rPr>
        <sz val="10"/>
        <rFont val="Times New Roman"/>
        <family val="1"/>
      </rPr>
      <t>Tiếp đó đến hết đất ông Phượng Xuân</t>
    </r>
  </si>
  <si>
    <r>
      <t xml:space="preserve">Gộp các đoạn: </t>
    </r>
    <r>
      <rPr>
        <sz val="10"/>
        <rFont val="Times New Roman"/>
        <family val="1"/>
      </rPr>
      <t>Từ Quốc lộ 1A đến hết đất ông Thuần và Tiếp đó đến hết đất ông Phượng Xuân:</t>
    </r>
    <r>
      <rPr>
        <b/>
        <sz val="10"/>
        <rFont val="Times New Roman"/>
        <family val="1"/>
      </rPr>
      <t xml:space="preserve"> </t>
    </r>
    <r>
      <rPr>
        <b/>
        <i/>
        <sz val="10"/>
        <rFont val="Times New Roman"/>
        <family val="1"/>
      </rPr>
      <t>Điều chỉnh thành:</t>
    </r>
  </si>
  <si>
    <r>
      <rPr>
        <b/>
        <i/>
        <sz val="10"/>
        <rFont val="Times New Roman"/>
        <family val="1"/>
      </rPr>
      <t>Gộp</t>
    </r>
    <r>
      <rPr>
        <sz val="10"/>
        <rFont val="Times New Roman"/>
        <family val="1"/>
      </rPr>
      <t>: Tiếp đó đến đường Phạm Lê Đức</t>
    </r>
  </si>
  <si>
    <r>
      <rPr>
        <b/>
        <i/>
        <sz val="10"/>
        <rFont val="Times New Roman"/>
        <family val="1"/>
      </rPr>
      <t>Gộp:</t>
    </r>
    <r>
      <rPr>
        <sz val="10"/>
        <rFont val="Times New Roman"/>
        <family val="1"/>
      </rPr>
      <t xml:space="preserve"> Từ đất ông Phượng Xuân đến hết đất ông Quán</t>
    </r>
  </si>
  <si>
    <r>
      <rPr>
        <b/>
        <i/>
        <sz val="10"/>
        <rFont val="Times New Roman"/>
        <family val="1"/>
      </rPr>
      <t>Gộp các đoạn:</t>
    </r>
    <r>
      <rPr>
        <b/>
        <sz val="10"/>
        <rFont val="Times New Roman"/>
        <family val="1"/>
      </rPr>
      <t xml:space="preserve"> </t>
    </r>
    <r>
      <rPr>
        <sz val="10"/>
        <rFont val="Times New Roman"/>
        <family val="1"/>
      </rPr>
      <t>Tiếp đó đến đường Phạm Lê Đức và Từ đất ông Phượng Xuân đến hết đất ông Quán:</t>
    </r>
    <r>
      <rPr>
        <b/>
        <sz val="10"/>
        <rFont val="Times New Roman"/>
        <family val="1"/>
      </rPr>
      <t xml:space="preserve"> </t>
    </r>
    <r>
      <rPr>
        <b/>
        <i/>
        <sz val="10"/>
        <rFont val="Times New Roman"/>
        <family val="1"/>
      </rPr>
      <t>Điều chỉnh thành:</t>
    </r>
  </si>
  <si>
    <r>
      <rPr>
        <b/>
        <i/>
        <sz val="10"/>
        <rFont val="Times New Roman"/>
        <family val="1"/>
      </rPr>
      <t>Bỏ:</t>
    </r>
    <r>
      <rPr>
        <i/>
        <sz val="10"/>
        <rFont val="Times New Roman"/>
        <family val="1"/>
      </rPr>
      <t xml:space="preserve"> </t>
    </r>
    <r>
      <rPr>
        <sz val="10"/>
        <rFont val="Times New Roman"/>
        <family val="1"/>
      </rPr>
      <t>Từ ngã ba giao đường Phan Đình Giót đến ngã ba giao đường về thôn 2, xã Cẩm Quan</t>
    </r>
  </si>
  <si>
    <r>
      <rPr>
        <b/>
        <i/>
        <sz val="10"/>
        <rFont val="Times New Roman"/>
        <family val="1"/>
      </rPr>
      <t>Bỏ:</t>
    </r>
    <r>
      <rPr>
        <b/>
        <sz val="10"/>
        <rFont val="Times New Roman"/>
        <family val="1"/>
      </rPr>
      <t xml:space="preserve"> </t>
    </r>
    <r>
      <rPr>
        <sz val="10"/>
        <rFont val="Times New Roman"/>
        <family val="1"/>
      </rPr>
      <t>Tiếp đó đến hết đất doanh trại Tiểu đoàn 2 cũ</t>
    </r>
  </si>
  <si>
    <r>
      <rPr>
        <b/>
        <i/>
        <sz val="10"/>
        <rFont val="Times New Roman"/>
        <family val="1"/>
      </rPr>
      <t xml:space="preserve">Bỏ: </t>
    </r>
    <r>
      <rPr>
        <sz val="10"/>
        <rFont val="Times New Roman"/>
        <family val="1"/>
      </rPr>
      <t>Tiếp đó đến hết đất Thị trấn Cẩm Xuyên</t>
    </r>
  </si>
  <si>
    <r>
      <t xml:space="preserve"> Từ đường Phan Đình Giót đến hết đất ông Phạm Văn Khiêm: Đ</t>
    </r>
    <r>
      <rPr>
        <b/>
        <i/>
        <sz val="10"/>
        <rFont val="Times New Roman"/>
        <family val="1"/>
      </rPr>
      <t>iều chỉnh thành</t>
    </r>
  </si>
  <si>
    <r>
      <t xml:space="preserve"> Đường bờ kè sông Gia Hội (từ cầu Hội Mới đến cầu Tùng trong thị trấn): </t>
    </r>
    <r>
      <rPr>
        <b/>
        <i/>
        <sz val="10"/>
        <rFont val="Times New Roman"/>
        <family val="1"/>
      </rPr>
      <t>Điều chỉnh thành:</t>
    </r>
  </si>
  <si>
    <r>
      <rPr>
        <b/>
        <i/>
        <sz val="10"/>
        <rFont val="Times New Roman"/>
        <family val="1"/>
      </rPr>
      <t>Bỏ:</t>
    </r>
    <r>
      <rPr>
        <sz val="10"/>
        <rFont val="Times New Roman"/>
        <family val="1"/>
      </rPr>
      <t xml:space="preserve"> Từ hết đất anh Thành Linh đến hết đất anh Thìn Liên </t>
    </r>
  </si>
  <si>
    <r>
      <rPr>
        <b/>
        <i/>
        <sz val="10"/>
        <rFont val="Times New Roman"/>
        <family val="1"/>
      </rPr>
      <t xml:space="preserve">Bỏ: </t>
    </r>
    <r>
      <rPr>
        <sz val="10"/>
        <rFont val="Times New Roman"/>
        <family val="1"/>
      </rPr>
      <t xml:space="preserve">Đường từ hết đất anh Thìn Liên đến hết đất bà Đường </t>
    </r>
  </si>
  <si>
    <r>
      <t xml:space="preserve">Đường từ ông Đê đến hết đất ông Tuyến, </t>
    </r>
    <r>
      <rPr>
        <b/>
        <i/>
        <sz val="10"/>
        <rFont val="Times New Roman"/>
        <family val="1"/>
      </rPr>
      <t>Điều chỉnh thành:</t>
    </r>
  </si>
  <si>
    <r>
      <rPr>
        <b/>
        <i/>
        <sz val="10"/>
        <rFont val="Times New Roman"/>
        <family val="1"/>
      </rPr>
      <t>Bổ sung:</t>
    </r>
    <r>
      <rPr>
        <sz val="10"/>
        <rFont val="Times New Roman"/>
        <family val="1"/>
      </rPr>
      <t xml:space="preserve"> Từ ngõ 12 đường Nguyễn Biên đến đường Ngô Mây</t>
    </r>
  </si>
  <si>
    <r>
      <t xml:space="preserve">Đường từ hết đất anh Toàn đến hết đất anh Dương Thủy: </t>
    </r>
    <r>
      <rPr>
        <b/>
        <i/>
        <sz val="10"/>
        <rFont val="Times New Roman"/>
        <family val="1"/>
      </rPr>
      <t>Điều chỉnh thành:</t>
    </r>
  </si>
  <si>
    <r>
      <rPr>
        <b/>
        <i/>
        <sz val="10"/>
        <rFont val="Times New Roman"/>
        <family val="1"/>
      </rPr>
      <t>Bỏ</t>
    </r>
    <r>
      <rPr>
        <sz val="10"/>
        <rFont val="Times New Roman"/>
        <family val="1"/>
      </rPr>
      <t>: Các lô đất tại khu quy hoạch dân cư tổ dân phố 16 (đối diện Trung tâm chính trị huyện)</t>
    </r>
  </si>
  <si>
    <r>
      <rPr>
        <b/>
        <i/>
        <sz val="10"/>
        <rFont val="Times New Roman"/>
        <family val="1"/>
      </rPr>
      <t>Bỏ:</t>
    </r>
    <r>
      <rPr>
        <sz val="10"/>
        <rFont val="Times New Roman"/>
        <family val="1"/>
      </rPr>
      <t xml:space="preserve"> Khu quy hoạch dân cư xứ Cồn Tràm tổ dân phố 5</t>
    </r>
  </si>
  <si>
    <r>
      <t xml:space="preserve">Các đường còn lại thuộc các tổ dân phố: 8, 9, 10, 11, 12, 13, 14, 15, 16 ; </t>
    </r>
    <r>
      <rPr>
        <b/>
        <i/>
        <sz val="10"/>
        <rFont val="Times New Roman"/>
        <family val="1"/>
      </rPr>
      <t>Điều chỉnh thành:</t>
    </r>
  </si>
  <si>
    <r>
      <rPr>
        <b/>
        <i/>
        <sz val="10"/>
        <rFont val="Times New Roman"/>
        <family val="1"/>
      </rPr>
      <t>Bỏ:</t>
    </r>
    <r>
      <rPr>
        <sz val="10"/>
        <rFont val="Times New Roman"/>
        <family val="1"/>
      </rPr>
      <t xml:space="preserve"> Từ giáp đất xã Cẩm Quang đến hết cầu Hữu Quyền</t>
    </r>
  </si>
  <si>
    <r>
      <rPr>
        <b/>
        <i/>
        <sz val="10"/>
        <rFont val="Times New Roman"/>
        <family val="1"/>
      </rPr>
      <t xml:space="preserve">Bỏ: </t>
    </r>
    <r>
      <rPr>
        <sz val="10"/>
        <rFont val="Times New Roman"/>
        <family val="1"/>
      </rPr>
      <t>Tiếp đó đến hết đất xã Cẩm Huy (giáp thị trấn Cẩm Xuyên)</t>
    </r>
  </si>
  <si>
    <r>
      <rPr>
        <b/>
        <i/>
        <sz val="10"/>
        <rFont val="Times New Roman"/>
        <family val="1"/>
      </rPr>
      <t>Bỏ:</t>
    </r>
    <r>
      <rPr>
        <sz val="10"/>
        <rFont val="Times New Roman"/>
        <family val="1"/>
      </rPr>
      <t xml:space="preserve"> Từ đất ông Nhưng đến hết đất ông Năng (phần đất đối diện với các thửa đất của các hộ thuộc địa bàn Thị trấn Cẩm Xuyên)</t>
    </r>
  </si>
  <si>
    <r>
      <rPr>
        <b/>
        <i/>
        <sz val="10"/>
        <rFont val="Times New Roman"/>
        <family val="1"/>
      </rPr>
      <t>Bỏ:</t>
    </r>
    <r>
      <rPr>
        <sz val="10"/>
        <rFont val="Times New Roman"/>
        <family val="1"/>
      </rPr>
      <t xml:space="preserve"> Tiếp đó đến giao đường 26/3</t>
    </r>
  </si>
  <si>
    <r>
      <rPr>
        <b/>
        <i/>
        <sz val="10"/>
        <rFont val="Times New Roman"/>
        <family val="1"/>
      </rPr>
      <t>Bỏ</t>
    </r>
    <r>
      <rPr>
        <sz val="10"/>
        <rFont val="Times New Roman"/>
        <family val="1"/>
      </rPr>
      <t>: Tiếp đó đến hết đất xã Cẩm Huy</t>
    </r>
  </si>
  <si>
    <r>
      <rPr>
        <b/>
        <i/>
        <sz val="10"/>
        <rFont val="Times New Roman"/>
        <family val="1"/>
      </rPr>
      <t>Bỏ:</t>
    </r>
    <r>
      <rPr>
        <sz val="10"/>
        <rFont val="Times New Roman"/>
        <family val="1"/>
      </rPr>
      <t xml:space="preserve"> Quốc lộ 8C</t>
    </r>
  </si>
  <si>
    <r>
      <rPr>
        <b/>
        <i/>
        <sz val="10"/>
        <rFont val="Times New Roman"/>
        <family val="1"/>
      </rPr>
      <t>Bỏ</t>
    </r>
    <r>
      <rPr>
        <sz val="10"/>
        <rFont val="Times New Roman"/>
        <family val="1"/>
      </rPr>
      <t>: Từ quốc lộ 1A đến Cầu Tùng</t>
    </r>
  </si>
  <si>
    <r>
      <t xml:space="preserve">Từ Quốc lộ 1A đến kênh N4: </t>
    </r>
    <r>
      <rPr>
        <b/>
        <i/>
        <sz val="10"/>
        <rFont val="Times New Roman"/>
        <family val="1"/>
      </rPr>
      <t xml:space="preserve">Điều chỉnh thành: </t>
    </r>
  </si>
  <si>
    <r>
      <t xml:space="preserve">Từ hết đất xã Cẩm Quang đến đường Huyện lộ 11: </t>
    </r>
    <r>
      <rPr>
        <b/>
        <i/>
        <sz val="10"/>
        <rFont val="Times New Roman"/>
        <family val="1"/>
      </rPr>
      <t xml:space="preserve">Điều chỉnh thành: </t>
    </r>
  </si>
  <si>
    <r>
      <t xml:space="preserve">Từ huyện lộ 11 đến hết xã Cẩm Huy; </t>
    </r>
    <r>
      <rPr>
        <b/>
        <i/>
        <sz val="10"/>
        <rFont val="Times New Roman"/>
        <family val="1"/>
      </rPr>
      <t>Điều chỉnh thành:</t>
    </r>
  </si>
  <si>
    <r>
      <t>Đường trục trước UBND xã;</t>
    </r>
    <r>
      <rPr>
        <b/>
        <i/>
        <sz val="10"/>
        <rFont val="Times New Roman"/>
        <family val="1"/>
      </rPr>
      <t xml:space="preserve">  Điều chỉnh thành:</t>
    </r>
  </si>
  <si>
    <r>
      <t>Từ ngã tư đường trục xã gần trường mầm non đến huyện lộ 11:</t>
    </r>
    <r>
      <rPr>
        <b/>
        <i/>
        <sz val="10"/>
        <rFont val="Times New Roman"/>
        <family val="1"/>
      </rPr>
      <t xml:space="preserve"> Điều chỉnh thành: </t>
    </r>
  </si>
  <si>
    <r>
      <t xml:space="preserve">Đường nhựa, bê tông còn lại; </t>
    </r>
    <r>
      <rPr>
        <b/>
        <i/>
        <sz val="10"/>
        <rFont val="Times New Roman"/>
        <family val="1"/>
      </rPr>
      <t>Điều chỉnh thành:</t>
    </r>
  </si>
  <si>
    <r>
      <rPr>
        <b/>
        <i/>
        <sz val="10"/>
        <rFont val="Times New Roman"/>
        <family val="1"/>
      </rPr>
      <t>Bổ sung</t>
    </r>
    <r>
      <rPr>
        <sz val="10"/>
        <rFont val="Times New Roman"/>
        <family val="1"/>
      </rPr>
      <t>: Từ đường Lê Phúc Nhạc đến kênh dự án.</t>
    </r>
  </si>
  <si>
    <r>
      <rPr>
        <b/>
        <i/>
        <sz val="10"/>
        <rFont val="Times New Roman"/>
        <family val="1"/>
      </rPr>
      <t xml:space="preserve">Bổ sung: </t>
    </r>
    <r>
      <rPr>
        <sz val="10"/>
        <rFont val="Times New Roman"/>
        <family val="1"/>
      </rPr>
      <t xml:space="preserve"> Khu quy hoạch dân cư tại tổ dân phố 6  ( nằm 2 phía của đường vành đai):</t>
    </r>
  </si>
  <si>
    <r>
      <t>Từ giáp đất xã Cẩm Phúc đến ngã ba đi xã Cẩm Dương (đội Thuế Thiên Cầm);</t>
    </r>
    <r>
      <rPr>
        <b/>
        <i/>
        <sz val="10"/>
        <rFont val="Times New Roman"/>
        <family val="1"/>
      </rPr>
      <t xml:space="preserve"> Điều chỉnh thành:</t>
    </r>
  </si>
  <si>
    <r>
      <t>Tiếp đó đến ngã ba giao tuyến đường sát bờ kè (phía trước Khách sạn công đoàn):</t>
    </r>
    <r>
      <rPr>
        <b/>
        <i/>
        <sz val="10"/>
        <rFont val="Times New Roman"/>
        <family val="1"/>
      </rPr>
      <t xml:space="preserve"> Điều chỉnh thành:</t>
    </r>
  </si>
  <si>
    <r>
      <t xml:space="preserve">Đường từ khách sạn Công đoàn đến ngã 4 nhà nghỉ giáo dục (tuyến bám kè biển): </t>
    </r>
    <r>
      <rPr>
        <b/>
        <i/>
        <sz val="10"/>
        <rFont val="Times New Roman"/>
        <family val="1"/>
      </rPr>
      <t>Điều chỉnh thành</t>
    </r>
  </si>
  <si>
    <r>
      <rPr>
        <b/>
        <sz val="10"/>
        <rFont val="Times New Roman"/>
        <family val="1"/>
      </rPr>
      <t>Bỏ:</t>
    </r>
    <r>
      <rPr>
        <sz val="10"/>
        <rFont val="Times New Roman"/>
        <family val="1"/>
      </rPr>
      <t>Từ Ngã tư Thiên Cầm đến cầu Vọng (Quốc lộ 8C kéo dài đi Cẩm Nhượng)</t>
    </r>
  </si>
  <si>
    <r>
      <rPr>
        <b/>
        <i/>
        <sz val="10"/>
        <rFont val="Times New Roman"/>
        <family val="1"/>
      </rPr>
      <t xml:space="preserve"> Bổ sung:</t>
    </r>
    <r>
      <rPr>
        <sz val="10"/>
        <rFont val="Times New Roman"/>
        <family val="1"/>
      </rPr>
      <t xml:space="preserve"> Tiếp đó đến hết đất thị trấn Thiên Cầm: </t>
    </r>
    <r>
      <rPr>
        <b/>
        <sz val="10"/>
        <rFont val="Times New Roman"/>
        <family val="1"/>
      </rPr>
      <t>Điều chỉnh thành</t>
    </r>
  </si>
  <si>
    <r>
      <t xml:space="preserve">Các lô đất bám các tuyến đường thuộc các TDP: Song Yên, Trần Phú, Tân Phú, Liên Phượng, Hưng Long, Yên Thọ, Hoàng Hoa; </t>
    </r>
    <r>
      <rPr>
        <b/>
        <i/>
        <sz val="10"/>
        <rFont val="Times New Roman"/>
        <family val="1"/>
      </rPr>
      <t>Điều chỉnh  thành:</t>
    </r>
  </si>
  <si>
    <r>
      <rPr>
        <b/>
        <i/>
        <sz val="10"/>
        <rFont val="Times New Roman"/>
        <family val="1"/>
      </rPr>
      <t>Bổ sung</t>
    </r>
    <r>
      <rPr>
        <sz val="10"/>
        <rFont val="Times New Roman"/>
        <family val="1"/>
      </rPr>
      <t>: Đường ĐH 128: Từ cầu Đụn đi Đê Phúc Long Nhượng (đi qua tổ dân phố Nhân Hoà)</t>
    </r>
  </si>
  <si>
    <r>
      <t xml:space="preserve">Đường Quang Trung, </t>
    </r>
    <r>
      <rPr>
        <b/>
        <i/>
        <sz val="10"/>
        <rFont val="Times New Roman"/>
        <family val="1"/>
      </rPr>
      <t xml:space="preserve">Điều chỉnh thành: </t>
    </r>
  </si>
  <si>
    <r>
      <t xml:space="preserve">Quốc Lộ 1A, </t>
    </r>
    <r>
      <rPr>
        <b/>
        <i/>
        <sz val="10"/>
        <rFont val="Times New Roman"/>
        <family val="1"/>
      </rPr>
      <t xml:space="preserve">Điều chỉnh thành: </t>
    </r>
  </si>
  <si>
    <r>
      <rPr>
        <b/>
        <i/>
        <sz val="10"/>
        <rFont val="Times New Roman"/>
        <family val="1"/>
      </rPr>
      <t>Bỏ:</t>
    </r>
    <r>
      <rPr>
        <sz val="10"/>
        <rFont val="Times New Roman"/>
        <family val="1"/>
      </rPr>
      <t xml:space="preserve"> Tuyến từ Quốc lộ 15A đến giáp đường Xô Viết Kéo dài</t>
    </r>
  </si>
  <si>
    <r>
      <rPr>
        <b/>
        <i/>
        <sz val="10"/>
        <rFont val="Times New Roman"/>
        <family val="1"/>
      </rPr>
      <t>Bỏ:</t>
    </r>
    <r>
      <rPr>
        <sz val="10"/>
        <rFont val="Times New Roman"/>
        <family val="1"/>
      </rPr>
      <t xml:space="preserve"> Tiếp theo đến cống Ba Nái</t>
    </r>
  </si>
  <si>
    <r>
      <t xml:space="preserve">Đường Xô Viết kéo dài, </t>
    </r>
    <r>
      <rPr>
        <b/>
        <i/>
        <sz val="10"/>
        <rFont val="Times New Roman"/>
        <family val="1"/>
      </rPr>
      <t>Điều chỉnh thành:</t>
    </r>
  </si>
  <si>
    <r>
      <rPr>
        <b/>
        <i/>
        <sz val="10"/>
        <rFont val="Times New Roman"/>
        <family val="1"/>
      </rPr>
      <t xml:space="preserve">Bỏ: </t>
    </r>
    <r>
      <rPr>
        <sz val="10"/>
        <rFont val="Times New Roman"/>
        <family val="1"/>
      </rPr>
      <t>Tuyến từ Quốc lộ 1A đi qua trường Mầm đến ngã tư đất ông Bổng thôn Sơn Thịnh</t>
    </r>
  </si>
  <si>
    <r>
      <rPr>
        <b/>
        <i/>
        <sz val="10"/>
        <rFont val="Times New Roman"/>
        <family val="1"/>
      </rPr>
      <t>Bổ sung:</t>
    </r>
    <r>
      <rPr>
        <b/>
        <sz val="10"/>
        <rFont val="Times New Roman"/>
        <family val="1"/>
      </rPr>
      <t xml:space="preserve"> Đường Võ Tá Sắt </t>
    </r>
  </si>
  <si>
    <r>
      <rPr>
        <b/>
        <i/>
        <sz val="10"/>
        <rFont val="Times New Roman"/>
        <family val="1"/>
      </rPr>
      <t>Bổ sung:</t>
    </r>
    <r>
      <rPr>
        <b/>
        <sz val="10"/>
        <rFont val="Times New Roman"/>
        <family val="1"/>
      </rPr>
      <t xml:space="preserve"> Đường Nguyễn Xuân Đàm</t>
    </r>
  </si>
  <si>
    <r>
      <rPr>
        <b/>
        <i/>
        <sz val="10"/>
        <rFont val="Times New Roman"/>
        <family val="1"/>
      </rPr>
      <t xml:space="preserve">Bổ sung: </t>
    </r>
    <r>
      <rPr>
        <b/>
        <sz val="10"/>
        <rFont val="Times New Roman"/>
        <family val="1"/>
      </rPr>
      <t>Đường Dương Trí Trạch</t>
    </r>
  </si>
  <si>
    <r>
      <rPr>
        <b/>
        <i/>
        <sz val="10"/>
        <rFont val="Times New Roman"/>
        <family val="1"/>
      </rPr>
      <t>Bổ sung:</t>
    </r>
    <r>
      <rPr>
        <b/>
        <sz val="10"/>
        <rFont val="Times New Roman"/>
        <family val="1"/>
      </rPr>
      <t xml:space="preserve"> Đường Nguyễn Văn Trình: </t>
    </r>
  </si>
  <si>
    <r>
      <rPr>
        <b/>
        <i/>
        <sz val="10"/>
        <rFont val="Times New Roman"/>
        <family val="1"/>
      </rPr>
      <t>Bổ sung:</t>
    </r>
    <r>
      <rPr>
        <b/>
        <sz val="10"/>
        <rFont val="Times New Roman"/>
        <family val="1"/>
      </rPr>
      <t xml:space="preserve"> Đường Hà Linh</t>
    </r>
  </si>
  <si>
    <r>
      <rPr>
        <b/>
        <i/>
        <sz val="10"/>
        <rFont val="Times New Roman"/>
        <family val="1"/>
      </rPr>
      <t>Bổ sung:</t>
    </r>
    <r>
      <rPr>
        <b/>
        <sz val="10"/>
        <rFont val="Times New Roman"/>
        <family val="1"/>
      </rPr>
      <t xml:space="preserve"> Đường K130</t>
    </r>
  </si>
  <si>
    <r>
      <rPr>
        <b/>
        <i/>
        <sz val="10"/>
        <rFont val="Times New Roman"/>
        <family val="1"/>
      </rPr>
      <t>Bổ sung:</t>
    </r>
    <r>
      <rPr>
        <b/>
        <sz val="10"/>
        <rFont val="Times New Roman"/>
        <family val="1"/>
      </rPr>
      <t xml:space="preserve"> Đường Trần Tịnh</t>
    </r>
  </si>
  <si>
    <r>
      <rPr>
        <b/>
        <i/>
        <sz val="10"/>
        <rFont val="Times New Roman"/>
        <family val="1"/>
      </rPr>
      <t>Bổ sung</t>
    </r>
    <r>
      <rPr>
        <i/>
        <sz val="10"/>
        <rFont val="Times New Roman"/>
        <family val="1"/>
      </rPr>
      <t>:</t>
    </r>
    <r>
      <rPr>
        <sz val="10"/>
        <rFont val="Times New Roman"/>
        <family val="1"/>
      </rPr>
      <t xml:space="preserve"> Tuyến DH.38. Đoạn qua thị trấn Nghèn</t>
    </r>
  </si>
  <si>
    <r>
      <t xml:space="preserve">Quốc lộ 15A, </t>
    </r>
    <r>
      <rPr>
        <b/>
        <i/>
        <sz val="10"/>
        <rFont val="Times New Roman"/>
        <family val="1"/>
      </rPr>
      <t>Điều chỉnh thành:</t>
    </r>
  </si>
  <si>
    <r>
      <rPr>
        <b/>
        <i/>
        <sz val="10"/>
        <rFont val="Times New Roman"/>
        <family val="1"/>
      </rPr>
      <t xml:space="preserve">Bổ sung: </t>
    </r>
    <r>
      <rPr>
        <b/>
        <sz val="10"/>
        <rFont val="Times New Roman"/>
        <family val="1"/>
      </rPr>
      <t>Đường 24/7 (Quốc lộ 15A cũ)</t>
    </r>
  </si>
  <si>
    <r>
      <rPr>
        <b/>
        <sz val="10"/>
        <rFont val="Times New Roman"/>
        <family val="1"/>
      </rPr>
      <t>ĐT548,</t>
    </r>
    <r>
      <rPr>
        <b/>
        <i/>
        <sz val="10"/>
        <rFont val="Times New Roman"/>
        <family val="1"/>
      </rPr>
      <t xml:space="preserve"> Điều chỉnh thành:</t>
    </r>
  </si>
  <si>
    <r>
      <rPr>
        <b/>
        <i/>
        <sz val="10"/>
        <rFont val="Times New Roman"/>
        <family val="1"/>
      </rPr>
      <t xml:space="preserve">Bỏ: </t>
    </r>
    <r>
      <rPr>
        <b/>
        <sz val="10"/>
        <rFont val="Times New Roman"/>
        <family val="1"/>
      </rPr>
      <t>Quốc lộ 15B: Đoạn qua thị trấn Đồng Lộc</t>
    </r>
  </si>
  <si>
    <r>
      <t xml:space="preserve">Tuyến đường tránh khu di tích Ngã Ba Đồng Lộc (từ đường Quốc lộ 15A đến giáp đất xã Mỹ Lộc); </t>
    </r>
    <r>
      <rPr>
        <b/>
        <i/>
        <sz val="10"/>
        <rFont val="Times New Roman"/>
        <family val="1"/>
      </rPr>
      <t xml:space="preserve">Điều chỉnh thành: </t>
    </r>
  </si>
  <si>
    <r>
      <t xml:space="preserve">Tuyến từ giáp Quốc lộ 15A đất ông Tặng đến đường Vành Đai; </t>
    </r>
    <r>
      <rPr>
        <b/>
        <i/>
        <sz val="10"/>
        <rFont val="Times New Roman"/>
        <family val="1"/>
      </rPr>
      <t>Điều chỉnh thành:</t>
    </r>
  </si>
  <si>
    <r>
      <t xml:space="preserve">Tuyến từ trường THPT Đồng Lộc đến giáp ĐT548; </t>
    </r>
    <r>
      <rPr>
        <b/>
        <i/>
        <sz val="10"/>
        <rFont val="Times New Roman"/>
        <family val="1"/>
      </rPr>
      <t>Điều chinh thành:</t>
    </r>
  </si>
  <si>
    <r>
      <t xml:space="preserve">Tuyến từ ĐT548 đến giáp Quốc lộ 15A (đất ông Châu); </t>
    </r>
    <r>
      <rPr>
        <b/>
        <i/>
        <sz val="10"/>
        <rFont val="Times New Roman"/>
        <family val="1"/>
      </rPr>
      <t xml:space="preserve">Điều chỉnh thành: </t>
    </r>
  </si>
  <si>
    <r>
      <t xml:space="preserve">Tuyến từ Ngã ba Khiêm Ích đến hết đất ông Bình TDP Tùng Liên; </t>
    </r>
    <r>
      <rPr>
        <b/>
        <i/>
        <sz val="10"/>
        <rFont val="Times New Roman"/>
        <family val="1"/>
      </rPr>
      <t xml:space="preserve">Điều chỉnh thành: </t>
    </r>
  </si>
  <si>
    <r>
      <t>Tiếp đến giáp đường tránh ngã ba Đồng Lộc;</t>
    </r>
    <r>
      <rPr>
        <b/>
        <sz val="10"/>
        <rFont val="Times New Roman"/>
        <family val="1"/>
      </rPr>
      <t xml:space="preserve"> </t>
    </r>
    <r>
      <rPr>
        <b/>
        <i/>
        <sz val="10"/>
        <rFont val="Times New Roman"/>
        <family val="1"/>
      </rPr>
      <t>Điều chỉnh thành:</t>
    </r>
  </si>
  <si>
    <r>
      <t xml:space="preserve">Tuyến từ Quốc lộ 15A đi qua NVH Kim Thành, Kiến Thành đến giáp Cầu Cao; </t>
    </r>
    <r>
      <rPr>
        <b/>
        <i/>
        <sz val="10"/>
        <rFont val="Times New Roman"/>
        <family val="1"/>
      </rPr>
      <t>Điều chỉnh thành:</t>
    </r>
  </si>
  <si>
    <r>
      <t xml:space="preserve">Tuyến từ giáp đường Vành Đai đi qua Chợ huyện đến hết đất ông Thảo TDP Nam Mỹ; </t>
    </r>
    <r>
      <rPr>
        <b/>
        <i/>
        <sz val="10"/>
        <rFont val="Times New Roman"/>
        <family val="1"/>
      </rPr>
      <t xml:space="preserve">Điều chỉnh thành: </t>
    </r>
  </si>
  <si>
    <r>
      <t>Tuyến  từ giáp đường Vành Đai đi qua Chợ huyện đến hết đất bà Chương TDP Nam Mỹ);</t>
    </r>
    <r>
      <rPr>
        <b/>
        <i/>
        <sz val="10"/>
        <rFont val="Times New Roman"/>
        <family val="1"/>
      </rPr>
      <t xml:space="preserve"> Điều chỉnh thành:</t>
    </r>
  </si>
  <si>
    <r>
      <t>Tuyến đường tránh phía Đông đoạn từ Quốc lộ 15B đến giáp Quốc lộ 15A;</t>
    </r>
    <r>
      <rPr>
        <b/>
        <i/>
        <sz val="10"/>
        <rFont val="Times New Roman"/>
        <family val="1"/>
      </rPr>
      <t xml:space="preserve"> Điều chỉnh thành:</t>
    </r>
  </si>
  <si>
    <r>
      <rPr>
        <b/>
        <sz val="12"/>
        <rFont val="Times New Roman"/>
        <family val="1"/>
      </rPr>
      <t>CỘNG HÒA XÃ HỘI CHỦ NGHĨA VIỆT NAM</t>
    </r>
    <r>
      <rPr>
        <b/>
        <sz val="13"/>
        <rFont val="Times New Roman"/>
        <family val="1"/>
      </rPr>
      <t xml:space="preserve">
Độc lập - Tự do - Hạnh phúc</t>
    </r>
  </si>
  <si>
    <t>UỶ BAN NHÂN DÂN TỈNH</t>
  </si>
  <si>
    <t>(Kèm theo Quyết định số       /2024/QĐ-UBND ngày      tháng     năm 2024 của UBND tỉnh)</t>
  </si>
  <si>
    <t xml:space="preserve">UỶ BAN NHÂN DÂN
TỈNH HÀ TĨNH
</t>
  </si>
  <si>
    <t>UỶ BAN NHÂN DÂN
TỈNH HÀ TĨNH</t>
  </si>
  <si>
    <t>Số TT theo Quyết định số 61/2019/QĐ-UBND</t>
  </si>
  <si>
    <t>Số TT theo Quyết định số 23/2021/QĐ-UBND</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</si>
</sst>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0_-;\-* #,##0.00_-;_-* &quot;-&quot;??_-;_-@_-"/>
    <numFmt numFmtId="165" formatCode="0_);\(0\)"/>
    <numFmt numFmtId="166" formatCode="0.000"/>
    <numFmt numFmtId="167" formatCode="0.0"/>
    <numFmt numFmtId="168" formatCode="_(* #,##0_);_(* \(#,##0\);_(* &quot;-&quot;??_);_(@_)"/>
    <numFmt numFmtId="169" formatCode="#,##0.0"/>
    <numFmt numFmtId="170" formatCode="_-* #.##0.00\ _₫_-;\-* #.##0.00\ _₫_-;_-* &quot;-&quot;&quot;?&quot;&quot;?&quot;\ _₫_-;_-@_-"/>
    <numFmt numFmtId="171" formatCode="_(* #.##._);_(* \(#.##.\);_(* &quot;-&quot;??_);_(@_ⴆ"/>
    <numFmt numFmtId="172" formatCode="_-* #,##0.00\ _₫_-;\-* #,##0.00\ _₫_-;_-* &quot;-&quot;&quot;?&quot;&quot;?&quot;\ _₫_-;_-@_-"/>
    <numFmt numFmtId="173" formatCode="_(* #,##0.0_);_(* \(#,##0.0\);_(* &quot;-&quot;??_);_(@_)"/>
    <numFmt numFmtId="174" formatCode="#,##0.0_);\(#,##0.0\)"/>
    <numFmt numFmtId="175" formatCode="#\ ##0"/>
  </numFmts>
  <fonts count="47"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Times New Roman"/>
      <family val="1"/>
    </font>
    <font>
      <sz val="10"/>
      <name val="Times New Roman"/>
      <family val="1"/>
    </font>
    <font>
      <sz val="12"/>
      <name val="Times New Roman"/>
      <family val="1"/>
      <charset val="163"/>
    </font>
    <font>
      <sz val="10"/>
      <name val="Arial"/>
      <family val="2"/>
    </font>
    <font>
      <sz val="10"/>
      <name val="Arial"/>
      <family val="2"/>
      <charset val="163"/>
    </font>
    <font>
      <i/>
      <sz val="10"/>
      <name val="Times New Roman"/>
      <family val="1"/>
    </font>
    <font>
      <i/>
      <vertAlign val="superscript"/>
      <sz val="10"/>
      <name val="Times New Roman"/>
      <family val="1"/>
    </font>
    <font>
      <b/>
      <i/>
      <sz val="10"/>
      <name val="Times New Roman"/>
      <family val="1"/>
    </font>
    <font>
      <sz val="10"/>
      <name val="Times New Roman"/>
      <family val="1"/>
      <charset val="163"/>
    </font>
    <font>
      <b/>
      <sz val="10"/>
      <name val="Times New Roman"/>
      <family val="1"/>
      <charset val="163"/>
    </font>
    <font>
      <sz val="11"/>
      <color theme="1"/>
      <name val="Calibri"/>
      <family val="2"/>
    </font>
    <font>
      <sz val="11"/>
      <color theme="1"/>
      <name val="Calibri"/>
      <family val="2"/>
      <scheme val="minor"/>
    </font>
    <font>
      <b/>
      <sz val="11"/>
      <color theme="1"/>
      <name val="Calibri"/>
      <family val="2"/>
    </font>
    <font>
      <b/>
      <sz val="11"/>
      <color theme="1"/>
      <name val="Calibri"/>
      <family val="2"/>
      <scheme val="minor"/>
    </font>
    <font>
      <b/>
      <sz val="10"/>
      <color theme="1"/>
      <name val="Arial"/>
      <family val="2"/>
    </font>
    <font>
      <sz val="10"/>
      <color theme="1"/>
      <name val="Arial"/>
      <family val="2"/>
    </font>
    <font>
      <sz val="11"/>
      <color theme="1"/>
      <name val="Times New Roman"/>
      <family val="1"/>
    </font>
    <font>
      <sz val="10"/>
      <color theme="1"/>
      <name val="Times New Roman"/>
      <family val="1"/>
    </font>
    <font>
      <b/>
      <sz val="10"/>
      <color theme="1"/>
      <name val="Times New Roman"/>
      <family val="1"/>
    </font>
    <font>
      <b/>
      <sz val="11"/>
      <color theme="1"/>
      <name val="Times New Roman"/>
      <family val="1"/>
    </font>
    <font>
      <sz val="14"/>
      <color theme="1"/>
      <name val="Calibri"/>
      <family val="2"/>
    </font>
    <font>
      <i/>
      <sz val="11"/>
      <color theme="1"/>
      <name val="Calibri"/>
      <family val="2"/>
    </font>
    <font>
      <sz val="14"/>
      <color theme="1"/>
      <name val="Times New Roman"/>
      <family val="1"/>
    </font>
    <font>
      <b/>
      <sz val="14"/>
      <color theme="1"/>
      <name val="Times New Roman"/>
      <family val="1"/>
    </font>
    <font>
      <sz val="14"/>
      <color rgb="FFFF0000"/>
      <name val="Times New Roman"/>
      <family val="1"/>
    </font>
    <font>
      <sz val="11"/>
      <name val="Times New Roman"/>
      <family val="1"/>
    </font>
    <font>
      <sz val="9"/>
      <name val="Times New Roman"/>
      <family val="1"/>
    </font>
    <font>
      <sz val="10"/>
      <color rgb="FFFF0000"/>
      <name val="Times New Roman"/>
      <family val="1"/>
    </font>
    <font>
      <b/>
      <sz val="11"/>
      <color theme="1"/>
      <name val="Times New Roman"/>
      <family val="1"/>
      <charset val="163"/>
    </font>
    <font>
      <i/>
      <sz val="13"/>
      <name val="Times New Roman"/>
      <family val="1"/>
    </font>
    <font>
      <b/>
      <sz val="13"/>
      <color theme="1"/>
      <name val="Times New Roman"/>
      <family val="1"/>
    </font>
    <font>
      <i/>
      <sz val="14"/>
      <name val="Times New Roman"/>
      <family val="1"/>
    </font>
    <font>
      <b/>
      <sz val="13"/>
      <name val="Times New Roman"/>
      <family val="1"/>
    </font>
    <font>
      <sz val="11"/>
      <color theme="0"/>
      <name val="Calibri"/>
      <family val="2"/>
    </font>
    <font>
      <b/>
      <u/>
      <sz val="10"/>
      <name val="Times New Roman"/>
      <family val="1"/>
    </font>
    <font>
      <i/>
      <sz val="11"/>
      <name val="Times New Roman"/>
      <family val="1"/>
    </font>
    <font>
      <b/>
      <sz val="12"/>
      <name val="Times New Roman"/>
      <family val="1"/>
    </font>
    <font>
      <b/>
      <sz val="12"/>
      <color theme="1"/>
      <name val="Times New Roman"/>
      <family val="1"/>
    </font>
    <font>
      <sz val="12"/>
      <color theme="1"/>
      <name val="Times New Roman"/>
      <family val="1"/>
    </font>
    <font>
      <sz val="12"/>
      <name val="Times New Roman"/>
      <family val="1"/>
    </font>
    <font>
      <b/>
      <sz val="11"/>
      <name val="Times New Roman"/>
      <family val="1"/>
    </font>
  </fonts>
  <fills count="13">
    <fill>
      <patternFill patternType="none"/>
    </fill>
    <fill>
      <patternFill patternType="gray125"/>
    </fill>
    <fill>
      <patternFill patternType="solid">
        <fgColor theme="6" tint="0.399975585192419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indexed="64"/>
      </top>
      <bottom/>
      <diagonal/>
    </border>
    <border>
      <left/>
      <right/>
      <top style="thin">
        <color rgb="FF000000"/>
      </top>
      <bottom style="thin">
        <color rgb="FF000000"/>
      </bottom>
      <diagonal/>
    </border>
  </borders>
  <cellStyleXfs count="48">
    <xf numFmtId="0" fontId="0" fillId="0" borderId="0"/>
    <xf numFmtId="170" fontId="5"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70" fontId="5" fillId="0" borderId="0" applyFont="0" applyFill="0" applyBorder="0" applyAlignment="0" applyProtection="0"/>
    <xf numFmtId="43" fontId="9" fillId="0" borderId="0" applyFont="0" applyFill="0" applyBorder="0" applyAlignment="0" applyProtection="0"/>
    <xf numFmtId="170" fontId="5" fillId="0" borderId="0" applyFont="0" applyFill="0" applyBorder="0" applyAlignment="0" applyProtection="0"/>
    <xf numFmtId="0" fontId="10" fillId="0" borderId="0"/>
    <xf numFmtId="0" fontId="17" fillId="0" borderId="0"/>
    <xf numFmtId="0" fontId="16" fillId="0" borderId="0"/>
    <xf numFmtId="0" fontId="8" fillId="0" borderId="0"/>
    <xf numFmtId="0" fontId="5" fillId="0" borderId="0"/>
    <xf numFmtId="0" fontId="17" fillId="0" borderId="0"/>
    <xf numFmtId="0" fontId="5" fillId="0" borderId="0"/>
    <xf numFmtId="0" fontId="8" fillId="0" borderId="0"/>
    <xf numFmtId="0" fontId="17" fillId="0" borderId="0"/>
    <xf numFmtId="0" fontId="5" fillId="0" borderId="0"/>
    <xf numFmtId="0" fontId="10" fillId="0" borderId="0"/>
    <xf numFmtId="0" fontId="5" fillId="0" borderId="0"/>
    <xf numFmtId="0" fontId="7" fillId="0" borderId="0"/>
    <xf numFmtId="16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6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xf numFmtId="0" fontId="5" fillId="0" borderId="0"/>
    <xf numFmtId="0" fontId="5" fillId="0" borderId="0"/>
    <xf numFmtId="0" fontId="5" fillId="0" borderId="0"/>
    <xf numFmtId="0" fontId="9" fillId="0" borderId="0"/>
    <xf numFmtId="164" fontId="9"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16" fillId="0" borderId="0"/>
    <xf numFmtId="9" fontId="16" fillId="0" borderId="0" applyFont="0" applyFill="0" applyBorder="0" applyAlignment="0" applyProtection="0"/>
    <xf numFmtId="0" fontId="5" fillId="0" borderId="0"/>
    <xf numFmtId="0" fontId="9" fillId="0" borderId="0"/>
    <xf numFmtId="0" fontId="3" fillId="0" borderId="0"/>
    <xf numFmtId="0" fontId="9" fillId="0" borderId="0"/>
    <xf numFmtId="0" fontId="9" fillId="0" borderId="0"/>
    <xf numFmtId="0" fontId="2" fillId="0" borderId="0"/>
    <xf numFmtId="0" fontId="2" fillId="0" borderId="0"/>
  </cellStyleXfs>
  <cellXfs count="786">
    <xf numFmtId="0" fontId="0" fillId="0" borderId="0" xfId="0"/>
    <xf numFmtId="0" fontId="19" fillId="0" borderId="0" xfId="0" applyFont="1"/>
    <xf numFmtId="0" fontId="0" fillId="0" borderId="1" xfId="0" applyBorder="1" applyAlignment="1">
      <alignment horizontal="center" vertical="center"/>
    </xf>
    <xf numFmtId="0" fontId="0" fillId="0" borderId="0" xfId="0" applyAlignment="1">
      <alignment wrapText="1"/>
    </xf>
    <xf numFmtId="0" fontId="20" fillId="0" borderId="0" xfId="0" applyFont="1" applyAlignment="1">
      <alignment vertical="center" wrapText="1"/>
    </xf>
    <xf numFmtId="0" fontId="21" fillId="0" borderId="0" xfId="0" applyFont="1" applyAlignment="1">
      <alignment wrapText="1"/>
    </xf>
    <xf numFmtId="0" fontId="21" fillId="0" borderId="0" xfId="0" applyFont="1" applyAlignment="1">
      <alignment vertical="center" wrapText="1"/>
    </xf>
    <xf numFmtId="0" fontId="19" fillId="0" borderId="1" xfId="0" applyFont="1" applyBorder="1" applyAlignment="1">
      <alignment horizontal="center" vertical="center" wrapText="1"/>
    </xf>
    <xf numFmtId="0" fontId="0" fillId="0" borderId="1" xfId="0" applyBorder="1" applyAlignment="1">
      <alignment vertical="center"/>
    </xf>
    <xf numFmtId="0" fontId="22" fillId="0" borderId="0" xfId="0" applyFont="1" applyAlignment="1">
      <alignment wrapText="1"/>
    </xf>
    <xf numFmtId="0" fontId="23" fillId="0" borderId="0" xfId="0" applyFont="1" applyAlignment="1">
      <alignment horizontal="center" wrapText="1"/>
    </xf>
    <xf numFmtId="0" fontId="23" fillId="0" borderId="1" xfId="0" applyFont="1" applyBorder="1" applyAlignment="1">
      <alignment horizontal="center" wrapText="1"/>
    </xf>
    <xf numFmtId="0" fontId="22" fillId="0" borderId="1" xfId="0" applyFont="1" applyBorder="1" applyAlignment="1">
      <alignment vertical="center"/>
    </xf>
    <xf numFmtId="0" fontId="22" fillId="0" borderId="1" xfId="0" applyFont="1" applyBorder="1"/>
    <xf numFmtId="0" fontId="22" fillId="0" borderId="0" xfId="0" applyFont="1"/>
    <xf numFmtId="0" fontId="25" fillId="0" borderId="0" xfId="0" applyFont="1"/>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18" fillId="0" borderId="0" xfId="0" applyFont="1"/>
    <xf numFmtId="0" fontId="24" fillId="0" borderId="0" xfId="0" applyFont="1" applyAlignment="1">
      <alignment vertical="center" wrapText="1"/>
    </xf>
    <xf numFmtId="0" fontId="23" fillId="0" borderId="0" xfId="0" applyFont="1" applyAlignment="1">
      <alignment wrapText="1"/>
    </xf>
    <xf numFmtId="0" fontId="25" fillId="0" borderId="1" xfId="0" applyFont="1" applyBorder="1" applyAlignment="1">
      <alignment horizontal="center"/>
    </xf>
    <xf numFmtId="0" fontId="23" fillId="0" borderId="0" xfId="0" applyFont="1" applyAlignment="1">
      <alignment vertical="center" wrapText="1"/>
    </xf>
    <xf numFmtId="0" fontId="23" fillId="0" borderId="2" xfId="0" applyFont="1" applyBorder="1" applyAlignment="1">
      <alignment horizontal="center" wrapText="1"/>
    </xf>
    <xf numFmtId="0" fontId="22" fillId="0" borderId="2" xfId="0" applyFont="1" applyBorder="1" applyAlignment="1">
      <alignment vertical="center"/>
    </xf>
    <xf numFmtId="0" fontId="7" fillId="0" borderId="2" xfId="0" applyFont="1" applyBorder="1" applyAlignment="1">
      <alignment horizontal="center" vertical="center"/>
    </xf>
    <xf numFmtId="0" fontId="0" fillId="0" borderId="3" xfId="0" applyBorder="1" applyAlignment="1">
      <alignment vertical="center"/>
    </xf>
    <xf numFmtId="0" fontId="0" fillId="2" borderId="3" xfId="0" applyFill="1" applyBorder="1" applyAlignment="1">
      <alignment vertical="center"/>
    </xf>
    <xf numFmtId="0" fontId="0" fillId="2" borderId="1" xfId="0" applyFill="1" applyBorder="1" applyAlignment="1">
      <alignment vertical="center"/>
    </xf>
    <xf numFmtId="0" fontId="0" fillId="3" borderId="3" xfId="0" applyFill="1" applyBorder="1" applyAlignment="1">
      <alignment vertical="center"/>
    </xf>
    <xf numFmtId="0" fontId="0" fillId="3" borderId="1" xfId="0" applyFill="1" applyBorder="1" applyAlignment="1">
      <alignment vertical="center"/>
    </xf>
    <xf numFmtId="0" fontId="0" fillId="4" borderId="3" xfId="0" applyFill="1" applyBorder="1" applyAlignment="1">
      <alignment vertical="center"/>
    </xf>
    <xf numFmtId="0" fontId="0" fillId="4" borderId="1" xfId="0" applyFill="1" applyBorder="1" applyAlignment="1">
      <alignment vertical="center"/>
    </xf>
    <xf numFmtId="0" fontId="0" fillId="5" borderId="3" xfId="0" applyFill="1" applyBorder="1" applyAlignment="1">
      <alignment vertical="center"/>
    </xf>
    <xf numFmtId="0" fontId="0" fillId="5" borderId="1" xfId="0" applyFill="1" applyBorder="1" applyAlignment="1">
      <alignment vertical="center"/>
    </xf>
    <xf numFmtId="0" fontId="0" fillId="6" borderId="3" xfId="0" applyFill="1" applyBorder="1" applyAlignment="1">
      <alignment vertical="center"/>
    </xf>
    <xf numFmtId="0" fontId="0" fillId="6" borderId="1" xfId="0" applyFill="1" applyBorder="1" applyAlignment="1">
      <alignment vertical="center"/>
    </xf>
    <xf numFmtId="0" fontId="0" fillId="7" borderId="3" xfId="0" applyFill="1" applyBorder="1" applyAlignment="1">
      <alignment vertical="center"/>
    </xf>
    <xf numFmtId="0" fontId="0" fillId="7" borderId="1" xfId="0" applyFill="1" applyBorder="1" applyAlignment="1">
      <alignment vertical="center"/>
    </xf>
    <xf numFmtId="0" fontId="0" fillId="8" borderId="3" xfId="0" applyFill="1" applyBorder="1" applyAlignment="1">
      <alignment vertical="center"/>
    </xf>
    <xf numFmtId="0" fontId="0" fillId="8" borderId="1" xfId="0" applyFill="1" applyBorder="1" applyAlignment="1">
      <alignment vertical="center"/>
    </xf>
    <xf numFmtId="0" fontId="0" fillId="9" borderId="3" xfId="0" applyFill="1" applyBorder="1" applyAlignment="1">
      <alignment vertical="center"/>
    </xf>
    <xf numFmtId="0" fontId="0" fillId="9" borderId="1" xfId="0" applyFill="1" applyBorder="1" applyAlignment="1">
      <alignment vertical="center"/>
    </xf>
    <xf numFmtId="0" fontId="26" fillId="0" borderId="1" xfId="0"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vertical="center" wrapText="1"/>
    </xf>
    <xf numFmtId="165" fontId="11" fillId="0" borderId="1" xfId="0" applyNumberFormat="1" applyFont="1" applyBorder="1" applyAlignment="1">
      <alignment horizontal="center" vertical="center" wrapText="1"/>
    </xf>
    <xf numFmtId="3" fontId="6"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165" fontId="7" fillId="0" borderId="1" xfId="0" applyNumberFormat="1" applyFont="1" applyBorder="1" applyAlignment="1">
      <alignment horizontal="center" vertical="center" wrapText="1"/>
    </xf>
    <xf numFmtId="0" fontId="7" fillId="0" borderId="0" xfId="9" applyFont="1"/>
    <xf numFmtId="0" fontId="6" fillId="0" borderId="0" xfId="0" applyFont="1" applyAlignment="1">
      <alignment vertical="center" wrapText="1"/>
    </xf>
    <xf numFmtId="3" fontId="7" fillId="0" borderId="0" xfId="0" applyNumberFormat="1" applyFont="1" applyAlignment="1">
      <alignment horizontal="center" vertical="center" wrapText="1"/>
    </xf>
    <xf numFmtId="167" fontId="6"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49" fontId="7" fillId="0" borderId="0" xfId="0" applyNumberFormat="1"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vertical="center"/>
    </xf>
    <xf numFmtId="49" fontId="6" fillId="0" borderId="0" xfId="0" applyNumberFormat="1" applyFont="1" applyAlignment="1">
      <alignment vertical="center"/>
    </xf>
    <xf numFmtId="165" fontId="11" fillId="0" borderId="0" xfId="0" applyNumberFormat="1" applyFont="1" applyAlignment="1">
      <alignment horizontal="center" vertical="center" wrapText="1"/>
    </xf>
    <xf numFmtId="165" fontId="13" fillId="0" borderId="1" xfId="0" applyNumberFormat="1" applyFont="1" applyBorder="1" applyAlignment="1">
      <alignment horizontal="center" vertical="center" wrapText="1"/>
    </xf>
    <xf numFmtId="0" fontId="6" fillId="0" borderId="0" xfId="0" applyFont="1" applyAlignment="1">
      <alignment horizontal="center" vertical="center"/>
    </xf>
    <xf numFmtId="49" fontId="6" fillId="0" borderId="0" xfId="0" applyNumberFormat="1" applyFont="1" applyAlignment="1">
      <alignment vertical="center" wrapText="1"/>
    </xf>
    <xf numFmtId="0" fontId="7" fillId="10" borderId="0" xfId="0" applyFont="1" applyFill="1" applyAlignment="1">
      <alignment vertical="center" wrapText="1"/>
    </xf>
    <xf numFmtId="0" fontId="28" fillId="0" borderId="0" xfId="0" applyFont="1"/>
    <xf numFmtId="0" fontId="29" fillId="0" borderId="1" xfId="0" applyFont="1" applyBorder="1"/>
    <xf numFmtId="0" fontId="29" fillId="0" borderId="1" xfId="0" applyFont="1" applyBorder="1" applyAlignment="1">
      <alignment horizontal="center"/>
    </xf>
    <xf numFmtId="0" fontId="28" fillId="10" borderId="1" xfId="0" applyFont="1" applyFill="1" applyBorder="1"/>
    <xf numFmtId="0" fontId="28" fillId="10" borderId="0" xfId="0" applyFont="1" applyFill="1"/>
    <xf numFmtId="0" fontId="30" fillId="10" borderId="1" xfId="0" applyFont="1" applyFill="1" applyBorder="1"/>
    <xf numFmtId="0" fontId="30" fillId="10" borderId="0" xfId="0" applyFont="1" applyFill="1"/>
    <xf numFmtId="49" fontId="7" fillId="0" borderId="1" xfId="0" applyNumberFormat="1" applyFont="1" applyBorder="1" applyAlignment="1">
      <alignment vertical="center" wrapText="1"/>
    </xf>
    <xf numFmtId="49" fontId="6" fillId="0" borderId="1" xfId="16" applyNumberFormat="1" applyFont="1" applyBorder="1" applyAlignment="1">
      <alignment horizontal="left" vertical="center" wrapText="1"/>
    </xf>
    <xf numFmtId="49" fontId="6" fillId="0" borderId="1" xfId="0" applyNumberFormat="1" applyFont="1" applyBorder="1" applyAlignment="1">
      <alignment vertical="center" wrapText="1"/>
    </xf>
    <xf numFmtId="49" fontId="6" fillId="0" borderId="1" xfId="9"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left" vertical="center" wrapText="1" shrinkToFit="1"/>
    </xf>
    <xf numFmtId="49" fontId="7" fillId="0" borderId="1" xfId="0" applyNumberFormat="1" applyFont="1" applyBorder="1" applyAlignment="1">
      <alignment horizontal="left" vertical="center" wrapText="1" shrinkToFit="1"/>
    </xf>
    <xf numFmtId="49" fontId="7" fillId="0" borderId="1" xfId="0" applyNumberFormat="1" applyFont="1" applyBorder="1" applyAlignment="1">
      <alignment horizontal="left" vertical="center" wrapText="1"/>
    </xf>
    <xf numFmtId="49" fontId="7" fillId="0" borderId="1" xfId="9" applyNumberFormat="1" applyFont="1" applyBorder="1" applyAlignment="1">
      <alignment horizontal="left" vertical="center" wrapText="1"/>
    </xf>
    <xf numFmtId="49" fontId="7" fillId="0" borderId="1" xfId="26" applyNumberFormat="1" applyFont="1" applyFill="1" applyBorder="1" applyAlignment="1">
      <alignment horizontal="left" vertical="center" wrapText="1"/>
    </xf>
    <xf numFmtId="49" fontId="6" fillId="0" borderId="1" xfId="26" applyNumberFormat="1" applyFont="1" applyFill="1" applyBorder="1" applyAlignment="1">
      <alignment horizontal="left" vertical="center" wrapText="1"/>
    </xf>
    <xf numFmtId="49" fontId="6" fillId="0" borderId="1" xfId="27" applyNumberFormat="1" applyFont="1" applyFill="1" applyBorder="1" applyAlignment="1">
      <alignment horizontal="left" vertical="center" wrapText="1"/>
    </xf>
    <xf numFmtId="169" fontId="7" fillId="0" borderId="1" xfId="0" applyNumberFormat="1" applyFont="1" applyBorder="1" applyAlignment="1">
      <alignment horizontal="right" vertical="center" shrinkToFit="1"/>
    </xf>
    <xf numFmtId="0" fontId="7" fillId="0" borderId="0" xfId="0" applyFont="1" applyAlignment="1">
      <alignment horizontal="center" vertical="center"/>
    </xf>
    <xf numFmtId="168" fontId="7" fillId="0" borderId="1" xfId="26" applyNumberFormat="1" applyFont="1" applyFill="1" applyBorder="1" applyAlignment="1">
      <alignment horizontal="right" vertical="center" shrinkToFit="1"/>
    </xf>
    <xf numFmtId="168" fontId="7" fillId="0" borderId="1" xfId="26" applyNumberFormat="1" applyFont="1" applyFill="1" applyBorder="1" applyAlignment="1">
      <alignment horizontal="center" vertical="center" shrinkToFi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1" xfId="0" applyFont="1" applyBorder="1" applyAlignment="1">
      <alignment horizontal="center" vertical="top"/>
    </xf>
    <xf numFmtId="49" fontId="7" fillId="0" borderId="1" xfId="0" applyNumberFormat="1" applyFont="1" applyBorder="1" applyAlignment="1">
      <alignment horizontal="center" vertical="top" shrinkToFit="1"/>
    </xf>
    <xf numFmtId="168" fontId="7" fillId="0" borderId="1" xfId="3" applyNumberFormat="1" applyFont="1" applyFill="1" applyBorder="1" applyAlignment="1">
      <alignment horizontal="center" vertical="center" shrinkToFit="1"/>
    </xf>
    <xf numFmtId="49" fontId="14" fillId="0" borderId="1" xfId="19" applyNumberFormat="1" applyFont="1" applyBorder="1" applyAlignment="1">
      <alignment horizontal="center" vertical="top" shrinkToFit="1"/>
    </xf>
    <xf numFmtId="49" fontId="15" fillId="0" borderId="1" xfId="9" applyNumberFormat="1" applyFont="1" applyBorder="1" applyAlignment="1">
      <alignment vertical="top" wrapText="1" shrinkToFit="1"/>
    </xf>
    <xf numFmtId="1" fontId="14" fillId="0" borderId="1" xfId="9" applyNumberFormat="1" applyFont="1" applyBorder="1" applyAlignment="1">
      <alignment horizontal="center" vertical="top" wrapText="1" shrinkToFit="1"/>
    </xf>
    <xf numFmtId="3" fontId="14" fillId="0" borderId="1" xfId="9" applyNumberFormat="1" applyFont="1" applyBorder="1" applyAlignment="1">
      <alignment horizontal="center" vertical="top" wrapText="1" shrinkToFit="1"/>
    </xf>
    <xf numFmtId="169" fontId="7" fillId="0" borderId="1" xfId="0" applyNumberFormat="1" applyFont="1" applyBorder="1" applyAlignment="1">
      <alignment vertical="center" shrinkToFit="1"/>
    </xf>
    <xf numFmtId="3" fontId="6" fillId="0" borderId="1" xfId="0" applyNumberFormat="1" applyFont="1" applyBorder="1" applyAlignment="1">
      <alignment vertical="top" wrapText="1"/>
    </xf>
    <xf numFmtId="3" fontId="7" fillId="0" borderId="1" xfId="0" applyNumberFormat="1" applyFont="1" applyBorder="1" applyAlignment="1">
      <alignment horizontal="right" vertical="center" wrapText="1" shrinkToFit="1"/>
    </xf>
    <xf numFmtId="0" fontId="7" fillId="0" borderId="1" xfId="0" applyFont="1" applyBorder="1" applyAlignment="1">
      <alignment vertical="center" wrapText="1"/>
    </xf>
    <xf numFmtId="0" fontId="14" fillId="0" borderId="0" xfId="9" applyFont="1" applyAlignment="1">
      <alignment horizontal="center"/>
    </xf>
    <xf numFmtId="3" fontId="14" fillId="0" borderId="0" xfId="9" applyNumberFormat="1" applyFont="1" applyAlignment="1">
      <alignment horizontal="center"/>
    </xf>
    <xf numFmtId="0" fontId="14" fillId="0" borderId="0" xfId="7" applyFont="1" applyAlignment="1">
      <alignment horizontal="center"/>
    </xf>
    <xf numFmtId="3" fontId="14" fillId="0" borderId="1" xfId="9" applyNumberFormat="1" applyFont="1" applyBorder="1" applyAlignment="1">
      <alignment horizontal="center" vertical="top" wrapText="1"/>
    </xf>
    <xf numFmtId="49" fontId="7" fillId="0" borderId="1" xfId="26" applyNumberFormat="1" applyFont="1" applyFill="1" applyBorder="1" applyAlignment="1">
      <alignment vertical="center" wrapText="1"/>
    </xf>
    <xf numFmtId="168" fontId="31" fillId="0" borderId="1" xfId="26" applyNumberFormat="1" applyFont="1" applyFill="1" applyBorder="1" applyAlignment="1">
      <alignment horizontal="right" vertical="center" shrinkToFit="1"/>
    </xf>
    <xf numFmtId="49" fontId="7" fillId="0" borderId="1" xfId="27" applyNumberFormat="1" applyFont="1" applyFill="1" applyBorder="1" applyAlignment="1">
      <alignment horizontal="left" vertical="center" wrapText="1"/>
    </xf>
    <xf numFmtId="3" fontId="6" fillId="0" borderId="1" xfId="0" applyNumberFormat="1" applyFont="1" applyBorder="1" applyAlignment="1">
      <alignment horizontal="center" vertical="center"/>
    </xf>
    <xf numFmtId="1" fontId="6" fillId="0" borderId="1" xfId="9" applyNumberFormat="1" applyFont="1" applyBorder="1" applyAlignment="1">
      <alignment horizontal="center" vertical="center" wrapText="1"/>
    </xf>
    <xf numFmtId="0" fontId="6" fillId="0" borderId="0" xfId="9" applyFont="1"/>
    <xf numFmtId="168" fontId="7" fillId="0" borderId="1" xfId="5" applyNumberFormat="1" applyFont="1" applyFill="1" applyBorder="1" applyAlignment="1">
      <alignment horizontal="right" vertical="center"/>
    </xf>
    <xf numFmtId="168" fontId="6" fillId="0" borderId="1" xfId="5" applyNumberFormat="1" applyFont="1" applyFill="1" applyBorder="1" applyAlignment="1">
      <alignment horizontal="center" vertical="center" wrapText="1"/>
    </xf>
    <xf numFmtId="49" fontId="7" fillId="0" borderId="1" xfId="31" applyNumberFormat="1" applyFont="1" applyBorder="1" applyAlignment="1">
      <alignment horizontal="left" vertical="top" wrapText="1"/>
    </xf>
    <xf numFmtId="49" fontId="7" fillId="10" borderId="1" xfId="26" applyNumberFormat="1" applyFont="1" applyFill="1" applyBorder="1" applyAlignment="1">
      <alignment horizontal="left" vertical="center" wrapText="1"/>
    </xf>
    <xf numFmtId="169" fontId="7" fillId="10" borderId="1" xfId="0" applyNumberFormat="1" applyFont="1" applyFill="1" applyBorder="1" applyAlignment="1">
      <alignment horizontal="right" vertical="center" shrinkToFit="1"/>
    </xf>
    <xf numFmtId="169" fontId="7" fillId="10" borderId="1" xfId="0" applyNumberFormat="1" applyFont="1" applyFill="1" applyBorder="1" applyAlignment="1">
      <alignment vertical="center" shrinkToFit="1"/>
    </xf>
    <xf numFmtId="168" fontId="31" fillId="10" borderId="1" xfId="26" applyNumberFormat="1" applyFont="1" applyFill="1" applyBorder="1" applyAlignment="1">
      <alignment horizontal="right" vertical="center" shrinkToFit="1"/>
    </xf>
    <xf numFmtId="3" fontId="6" fillId="10" borderId="1" xfId="0" applyNumberFormat="1" applyFont="1" applyFill="1" applyBorder="1" applyAlignment="1">
      <alignment vertical="top" wrapText="1"/>
    </xf>
    <xf numFmtId="0" fontId="7" fillId="10" borderId="1" xfId="0" applyFont="1" applyFill="1" applyBorder="1" applyAlignment="1">
      <alignment vertical="center" wrapText="1"/>
    </xf>
    <xf numFmtId="0" fontId="14" fillId="10" borderId="0" xfId="9" applyFont="1" applyFill="1" applyAlignment="1">
      <alignment horizontal="center"/>
    </xf>
    <xf numFmtId="168" fontId="6" fillId="10" borderId="1" xfId="5" applyNumberFormat="1" applyFont="1" applyFill="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applyAlignment="1">
      <alignment horizontal="center" vertical="top"/>
    </xf>
    <xf numFmtId="1" fontId="7" fillId="0" borderId="1" xfId="0" applyNumberFormat="1" applyFont="1" applyBorder="1" applyAlignment="1">
      <alignment horizontal="center" vertical="top"/>
    </xf>
    <xf numFmtId="49" fontId="7" fillId="10" borderId="1" xfId="0" applyNumberFormat="1" applyFont="1" applyFill="1" applyBorder="1" applyAlignment="1">
      <alignment horizontal="left" vertical="center" wrapText="1"/>
    </xf>
    <xf numFmtId="168" fontId="7" fillId="0" borderId="1" xfId="3" applyNumberFormat="1" applyFont="1" applyFill="1" applyBorder="1" applyAlignment="1">
      <alignment horizontal="center" vertical="center" wrapText="1" shrinkToFit="1"/>
    </xf>
    <xf numFmtId="168" fontId="7" fillId="0" borderId="0" xfId="0" applyNumberFormat="1" applyFont="1" applyAlignment="1">
      <alignment vertical="center" wrapText="1"/>
    </xf>
    <xf numFmtId="49" fontId="7" fillId="0" borderId="1" xfId="9" applyNumberFormat="1" applyFont="1" applyBorder="1" applyAlignment="1">
      <alignment horizontal="left" vertical="top" wrapText="1"/>
    </xf>
    <xf numFmtId="49" fontId="7" fillId="0" borderId="1" xfId="9" applyNumberFormat="1" applyFont="1" applyBorder="1" applyAlignment="1">
      <alignment horizontal="left" vertical="center" wrapText="1" shrinkToFit="1"/>
    </xf>
    <xf numFmtId="0" fontId="7" fillId="0" borderId="0" xfId="0" applyFont="1"/>
    <xf numFmtId="49" fontId="6" fillId="0" borderId="0" xfId="0" applyNumberFormat="1" applyFont="1" applyAlignment="1">
      <alignment horizontal="center" vertical="center" wrapText="1" shrinkToFit="1"/>
    </xf>
    <xf numFmtId="0" fontId="6" fillId="0" borderId="0" xfId="0" applyFont="1"/>
    <xf numFmtId="49" fontId="6" fillId="0" borderId="1" xfId="0" applyNumberFormat="1" applyFont="1" applyBorder="1" applyAlignment="1">
      <alignment horizontal="center" vertical="center" wrapText="1" shrinkToFit="1"/>
    </xf>
    <xf numFmtId="165" fontId="6" fillId="0" borderId="1" xfId="0" applyNumberFormat="1" applyFont="1" applyBorder="1" applyAlignment="1">
      <alignment horizontal="center" vertical="center" wrapText="1"/>
    </xf>
    <xf numFmtId="165" fontId="6" fillId="0" borderId="1" xfId="9"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7" fillId="0" borderId="1" xfId="16" applyNumberFormat="1" applyFont="1" applyBorder="1" applyAlignment="1">
      <alignment horizontal="left" vertical="center" wrapText="1"/>
    </xf>
    <xf numFmtId="0" fontId="7" fillId="0" borderId="1" xfId="0" applyFont="1" applyBorder="1" applyAlignment="1">
      <alignment horizontal="left" vertical="center" wrapText="1"/>
    </xf>
    <xf numFmtId="2" fontId="7" fillId="0" borderId="1" xfId="0" applyNumberFormat="1" applyFont="1" applyBorder="1" applyAlignment="1">
      <alignment horizontal="center" vertical="center"/>
    </xf>
    <xf numFmtId="0" fontId="6" fillId="0" borderId="1" xfId="9" applyFont="1" applyBorder="1" applyAlignment="1">
      <alignment horizontal="center" vertical="center"/>
    </xf>
    <xf numFmtId="49" fontId="6" fillId="0" borderId="1" xfId="9" applyNumberFormat="1" applyFont="1" applyBorder="1" applyAlignment="1">
      <alignment horizontal="center" vertical="center" wrapText="1"/>
    </xf>
    <xf numFmtId="2" fontId="7" fillId="0" borderId="0" xfId="0" applyNumberFormat="1" applyFont="1" applyAlignment="1">
      <alignment horizontal="center" vertical="center" wrapText="1"/>
    </xf>
    <xf numFmtId="49" fontId="6" fillId="0" borderId="1" xfId="9" applyNumberFormat="1" applyFont="1" applyBorder="1" applyAlignment="1">
      <alignment horizontal="center" vertical="center"/>
    </xf>
    <xf numFmtId="0" fontId="7" fillId="0" borderId="1" xfId="9" applyFont="1" applyBorder="1" applyAlignment="1">
      <alignment horizontal="left" vertical="center" wrapText="1"/>
    </xf>
    <xf numFmtId="0" fontId="32" fillId="0" borderId="0" xfId="0" applyFont="1" applyAlignment="1">
      <alignment vertical="center" wrapText="1"/>
    </xf>
    <xf numFmtId="0" fontId="6" fillId="0" borderId="1" xfId="0" applyFont="1" applyBorder="1" applyAlignment="1">
      <alignment horizontal="left" vertical="center" wrapText="1"/>
    </xf>
    <xf numFmtId="0" fontId="6" fillId="0" borderId="0" xfId="0" applyFont="1" applyAlignment="1">
      <alignment horizontal="left" vertical="center" wrapText="1"/>
    </xf>
    <xf numFmtId="0" fontId="7" fillId="0" borderId="0" xfId="0" applyFont="1" applyAlignment="1">
      <alignment horizontal="center" vertical="top"/>
    </xf>
    <xf numFmtId="3" fontId="7" fillId="0" borderId="1" xfId="0" applyNumberFormat="1" applyFont="1" applyBorder="1" applyAlignment="1">
      <alignment horizontal="center" vertical="center" shrinkToFit="1"/>
    </xf>
    <xf numFmtId="0" fontId="23" fillId="0" borderId="1" xfId="0" applyFont="1" applyBorder="1" applyAlignment="1">
      <alignment horizontal="center" vertical="center" wrapText="1"/>
    </xf>
    <xf numFmtId="0" fontId="6" fillId="0" borderId="0" xfId="0" applyFont="1" applyAlignment="1">
      <alignment horizontal="center" vertical="top"/>
    </xf>
    <xf numFmtId="169" fontId="7" fillId="0" borderId="0" xfId="0" applyNumberFormat="1" applyFont="1" applyAlignment="1">
      <alignment horizontal="center" vertical="center" shrinkToFit="1"/>
    </xf>
    <xf numFmtId="49" fontId="6" fillId="0" borderId="0" xfId="27" applyNumberFormat="1" applyFont="1" applyFill="1" applyBorder="1" applyAlignment="1">
      <alignment horizontal="left" vertical="center" wrapText="1"/>
    </xf>
    <xf numFmtId="49" fontId="7" fillId="0" borderId="0" xfId="26" applyNumberFormat="1" applyFont="1" applyFill="1" applyBorder="1" applyAlignment="1">
      <alignment horizontal="left" vertical="center" wrapText="1"/>
    </xf>
    <xf numFmtId="49" fontId="7" fillId="0" borderId="0" xfId="27" applyNumberFormat="1" applyFont="1" applyFill="1" applyBorder="1" applyAlignment="1">
      <alignment horizontal="left" vertical="center" wrapText="1"/>
    </xf>
    <xf numFmtId="49" fontId="6" fillId="0" borderId="0" xfId="26" applyNumberFormat="1" applyFont="1" applyFill="1" applyBorder="1" applyAlignment="1">
      <alignment horizontal="left" vertical="center" wrapText="1"/>
    </xf>
    <xf numFmtId="1" fontId="7" fillId="0" borderId="0" xfId="0" applyNumberFormat="1" applyFont="1" applyAlignment="1">
      <alignment horizontal="center" vertical="top"/>
    </xf>
    <xf numFmtId="49" fontId="7" fillId="0" borderId="0" xfId="9" applyNumberFormat="1" applyFont="1" applyAlignment="1">
      <alignment horizontal="left" vertical="center" wrapText="1"/>
    </xf>
    <xf numFmtId="49" fontId="7" fillId="0" borderId="0" xfId="0" applyNumberFormat="1" applyFont="1" applyAlignment="1">
      <alignment horizontal="center" vertical="top" shrinkToFit="1"/>
    </xf>
    <xf numFmtId="49" fontId="7" fillId="0" borderId="0" xfId="31" applyNumberFormat="1" applyFont="1" applyAlignment="1">
      <alignment horizontal="left" vertical="top" wrapText="1"/>
    </xf>
    <xf numFmtId="49" fontId="7" fillId="0" borderId="0" xfId="9" applyNumberFormat="1" applyFont="1" applyAlignment="1">
      <alignment horizontal="left" vertical="top" wrapText="1"/>
    </xf>
    <xf numFmtId="49" fontId="7" fillId="0" borderId="0" xfId="0" applyNumberFormat="1" applyFont="1" applyAlignment="1">
      <alignment horizontal="left" vertical="top" wrapText="1"/>
    </xf>
    <xf numFmtId="169" fontId="7" fillId="0" borderId="0" xfId="9" applyNumberFormat="1" applyFont="1" applyAlignment="1">
      <alignment horizontal="center" vertical="center" wrapText="1"/>
    </xf>
    <xf numFmtId="0" fontId="34" fillId="0" borderId="1" xfId="0" applyFont="1" applyBorder="1" applyAlignment="1">
      <alignment wrapText="1"/>
    </xf>
    <xf numFmtId="0" fontId="34" fillId="0" borderId="1" xfId="0" applyFont="1" applyBorder="1"/>
    <xf numFmtId="0" fontId="22" fillId="10" borderId="1" xfId="0" applyFont="1" applyFill="1" applyBorder="1" applyAlignment="1">
      <alignment vertical="center" wrapText="1"/>
    </xf>
    <xf numFmtId="0" fontId="25" fillId="0" borderId="1" xfId="0" applyFont="1" applyBorder="1"/>
    <xf numFmtId="0" fontId="22" fillId="11" borderId="1" xfId="0" applyFont="1" applyFill="1" applyBorder="1" applyAlignment="1">
      <alignment wrapText="1"/>
    </xf>
    <xf numFmtId="0" fontId="22" fillId="11" borderId="1" xfId="0" applyFont="1" applyFill="1" applyBorder="1" applyAlignment="1">
      <alignment vertical="center" wrapText="1"/>
    </xf>
    <xf numFmtId="1" fontId="7" fillId="0" borderId="1" xfId="9" applyNumberFormat="1" applyFont="1" applyBorder="1" applyAlignment="1">
      <alignment horizontal="center" vertical="center" wrapText="1"/>
    </xf>
    <xf numFmtId="49" fontId="13" fillId="0" borderId="1" xfId="0" applyNumberFormat="1" applyFont="1" applyBorder="1" applyAlignment="1">
      <alignment horizontal="left" vertical="center" wrapText="1"/>
    </xf>
    <xf numFmtId="49" fontId="6" fillId="0" borderId="1" xfId="16" applyNumberFormat="1" applyFont="1" applyBorder="1" applyAlignment="1">
      <alignment horizontal="center" vertical="center" wrapText="1" shrinkToFit="1"/>
    </xf>
    <xf numFmtId="49" fontId="6" fillId="0" borderId="1" xfId="9" applyNumberFormat="1" applyFont="1" applyBorder="1" applyAlignment="1">
      <alignment horizontal="center" vertical="center" wrapText="1" shrinkToFit="1"/>
    </xf>
    <xf numFmtId="49" fontId="6" fillId="0" borderId="1" xfId="17" applyNumberFormat="1" applyFont="1" applyBorder="1" applyAlignment="1">
      <alignment horizontal="center" vertical="center" wrapText="1" shrinkToFit="1"/>
    </xf>
    <xf numFmtId="10" fontId="25" fillId="0" borderId="1" xfId="40" applyNumberFormat="1" applyFont="1" applyBorder="1" applyAlignment="1"/>
    <xf numFmtId="49" fontId="7" fillId="0" borderId="0" xfId="0" applyNumberFormat="1" applyFont="1" applyAlignment="1">
      <alignment horizontal="center" vertical="center" wrapText="1"/>
    </xf>
    <xf numFmtId="0" fontId="24" fillId="0" borderId="0" xfId="0" applyFont="1" applyAlignment="1">
      <alignment horizontal="center" vertical="center" wrapText="1"/>
    </xf>
    <xf numFmtId="0" fontId="23" fillId="0" borderId="0" xfId="0" applyFont="1" applyAlignment="1">
      <alignment horizontal="center" vertical="center" wrapText="1"/>
    </xf>
    <xf numFmtId="0" fontId="13" fillId="0" borderId="1" xfId="0" applyFont="1" applyBorder="1" applyAlignment="1">
      <alignment horizontal="center" vertical="center"/>
    </xf>
    <xf numFmtId="49" fontId="6" fillId="0" borderId="1" xfId="0" applyNumberFormat="1" applyFont="1" applyBorder="1" applyAlignment="1">
      <alignment horizontal="center" vertical="center"/>
    </xf>
    <xf numFmtId="1" fontId="6" fillId="0" borderId="0" xfId="0" applyNumberFormat="1" applyFont="1" applyAlignment="1">
      <alignment horizontal="center" vertical="center" wrapText="1"/>
    </xf>
    <xf numFmtId="3" fontId="7" fillId="0" borderId="0" xfId="9" applyNumberFormat="1" applyFont="1" applyAlignment="1">
      <alignment horizontal="center" vertical="center" wrapText="1"/>
    </xf>
    <xf numFmtId="168" fontId="7" fillId="0" borderId="0" xfId="35" applyNumberFormat="1" applyFont="1" applyFill="1" applyBorder="1" applyAlignment="1">
      <alignment horizontal="center" vertical="center" wrapText="1"/>
    </xf>
    <xf numFmtId="49" fontId="7" fillId="0" borderId="1" xfId="9" applyNumberFormat="1" applyFont="1" applyBorder="1" applyAlignment="1">
      <alignment horizontal="center" vertical="center"/>
    </xf>
    <xf numFmtId="0" fontId="6" fillId="0" borderId="1" xfId="31" applyFont="1" applyBorder="1" applyAlignment="1">
      <alignment horizontal="center" vertical="center"/>
    </xf>
    <xf numFmtId="165" fontId="6" fillId="0" borderId="0" xfId="9" applyNumberFormat="1" applyFont="1" applyAlignment="1">
      <alignment horizontal="center" vertical="center" wrapText="1"/>
    </xf>
    <xf numFmtId="49" fontId="7" fillId="0" borderId="0" xfId="17" applyNumberFormat="1" applyFont="1" applyAlignment="1">
      <alignment horizontal="center" vertical="center" wrapText="1" shrinkToFit="1"/>
    </xf>
    <xf numFmtId="2" fontId="7" fillId="0" borderId="0" xfId="9" applyNumberFormat="1" applyFont="1" applyAlignment="1">
      <alignment horizontal="center" vertical="center" wrapText="1"/>
    </xf>
    <xf numFmtId="167" fontId="7" fillId="0" borderId="0" xfId="9" applyNumberFormat="1" applyFont="1" applyAlignment="1">
      <alignment horizontal="center" vertical="center" wrapText="1"/>
    </xf>
    <xf numFmtId="2" fontId="7" fillId="0" borderId="0" xfId="0" applyNumberFormat="1" applyFont="1" applyAlignment="1">
      <alignment horizontal="center" vertical="center"/>
    </xf>
    <xf numFmtId="49" fontId="7" fillId="0" borderId="0" xfId="0" applyNumberFormat="1" applyFont="1" applyAlignment="1">
      <alignment horizontal="center" vertical="center" wrapText="1" shrinkToFit="1"/>
    </xf>
    <xf numFmtId="1" fontId="7" fillId="0" borderId="0" xfId="9" applyNumberFormat="1" applyFont="1" applyAlignment="1">
      <alignment horizontal="center" vertical="center" wrapText="1"/>
    </xf>
    <xf numFmtId="0" fontId="7" fillId="0" borderId="0" xfId="9" applyFont="1" applyAlignment="1">
      <alignment horizontal="center" vertical="center"/>
    </xf>
    <xf numFmtId="49" fontId="13" fillId="0" borderId="1" xfId="0" applyNumberFormat="1" applyFont="1" applyBorder="1" applyAlignment="1">
      <alignment horizontal="center" vertical="center" wrapText="1" shrinkToFit="1"/>
    </xf>
    <xf numFmtId="166" fontId="7" fillId="0" borderId="0" xfId="0" applyNumberFormat="1" applyFont="1" applyAlignment="1">
      <alignment horizontal="center" vertical="center"/>
    </xf>
    <xf numFmtId="171" fontId="7" fillId="0" borderId="0" xfId="28" applyNumberFormat="1" applyFont="1" applyFill="1" applyBorder="1" applyAlignment="1">
      <alignment horizontal="center" vertical="center" wrapText="1"/>
    </xf>
    <xf numFmtId="167" fontId="7" fillId="0" borderId="0" xfId="0" applyNumberFormat="1" applyFont="1" applyAlignment="1">
      <alignment horizontal="center" vertical="center"/>
    </xf>
    <xf numFmtId="0" fontId="7" fillId="0" borderId="1" xfId="0" applyFont="1" applyBorder="1" applyAlignment="1">
      <alignment horizontal="left" vertical="center"/>
    </xf>
    <xf numFmtId="165" fontId="7" fillId="0" borderId="1" xfId="0" applyNumberFormat="1" applyFont="1" applyBorder="1" applyAlignment="1">
      <alignment horizontal="left" vertical="center" wrapText="1"/>
    </xf>
    <xf numFmtId="49" fontId="11" fillId="0" borderId="1" xfId="0" applyNumberFormat="1" applyFont="1" applyBorder="1" applyAlignment="1">
      <alignment horizontal="left" vertical="center" wrapText="1" shrinkToFit="1"/>
    </xf>
    <xf numFmtId="0" fontId="6" fillId="0" borderId="1" xfId="0" applyFont="1" applyBorder="1" applyAlignment="1">
      <alignment horizontal="center" vertical="center"/>
    </xf>
    <xf numFmtId="167" fontId="6" fillId="0" borderId="1" xfId="0" applyNumberFormat="1" applyFont="1" applyBorder="1" applyAlignment="1">
      <alignment horizontal="center" vertical="center" wrapText="1"/>
    </xf>
    <xf numFmtId="49" fontId="6" fillId="0" borderId="1" xfId="28" applyNumberFormat="1" applyFont="1" applyFill="1" applyBorder="1" applyAlignment="1">
      <alignment horizontal="left" vertical="center" wrapText="1"/>
    </xf>
    <xf numFmtId="49" fontId="7" fillId="0" borderId="1" xfId="28" applyNumberFormat="1" applyFont="1" applyFill="1" applyBorder="1" applyAlignment="1">
      <alignment horizontal="left" vertical="center" wrapText="1"/>
    </xf>
    <xf numFmtId="0" fontId="7" fillId="0" borderId="1" xfId="31" applyFont="1" applyBorder="1" applyAlignment="1">
      <alignment horizontal="center" vertical="center"/>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shrinkToFit="1"/>
    </xf>
    <xf numFmtId="49" fontId="7" fillId="0" borderId="1" xfId="0" applyNumberFormat="1" applyFont="1" applyBorder="1" applyAlignment="1">
      <alignment horizontal="center" vertical="center" wrapText="1"/>
    </xf>
    <xf numFmtId="49" fontId="7" fillId="0" borderId="1" xfId="16" applyNumberFormat="1" applyFont="1" applyBorder="1" applyAlignment="1">
      <alignment horizontal="center" vertical="center" wrapText="1" shrinkToFit="1"/>
    </xf>
    <xf numFmtId="0" fontId="7" fillId="0" borderId="1" xfId="16" applyFont="1" applyBorder="1" applyAlignment="1">
      <alignment horizontal="center" vertical="center" wrapText="1" shrinkToFit="1"/>
    </xf>
    <xf numFmtId="49" fontId="7" fillId="0" borderId="1" xfId="9" applyNumberFormat="1" applyFont="1" applyBorder="1" applyAlignment="1">
      <alignment horizontal="center" vertical="center" wrapText="1" shrinkToFit="1"/>
    </xf>
    <xf numFmtId="49" fontId="7" fillId="0" borderId="1" xfId="17" applyNumberFormat="1" applyFont="1" applyBorder="1" applyAlignment="1">
      <alignment horizontal="center" vertical="center" wrapText="1" shrinkToFit="1"/>
    </xf>
    <xf numFmtId="167" fontId="7" fillId="0" borderId="0" xfId="0" applyNumberFormat="1" applyFont="1" applyAlignment="1">
      <alignment horizontal="center" vertical="center" wrapText="1"/>
    </xf>
    <xf numFmtId="167" fontId="7" fillId="0" borderId="1" xfId="9" applyNumberFormat="1" applyFont="1" applyBorder="1" applyAlignment="1">
      <alignment horizontal="center" vertical="center" wrapText="1"/>
    </xf>
    <xf numFmtId="0" fontId="7" fillId="0" borderId="1" xfId="9" applyFont="1" applyBorder="1" applyAlignment="1">
      <alignment horizontal="center" vertical="center" wrapText="1" shrinkToFit="1"/>
    </xf>
    <xf numFmtId="0" fontId="7" fillId="0" borderId="1" xfId="9" applyFont="1" applyBorder="1" applyAlignment="1">
      <alignment horizontal="center" vertical="center" wrapText="1"/>
    </xf>
    <xf numFmtId="0" fontId="24" fillId="0" borderId="0" xfId="0" applyFont="1" applyAlignment="1">
      <alignment horizontal="center" wrapText="1"/>
    </xf>
    <xf numFmtId="0" fontId="23" fillId="0" borderId="0" xfId="0" applyFont="1" applyAlignment="1">
      <alignment horizontal="right" wrapText="1"/>
    </xf>
    <xf numFmtId="0" fontId="24" fillId="0" borderId="1" xfId="0" applyFont="1" applyBorder="1" applyAlignment="1">
      <alignment horizontal="center" vertical="center" wrapText="1"/>
    </xf>
    <xf numFmtId="0" fontId="6" fillId="0" borderId="1" xfId="9" applyFont="1" applyBorder="1" applyAlignment="1">
      <alignment horizontal="left" vertical="center" wrapText="1"/>
    </xf>
    <xf numFmtId="49" fontId="7" fillId="0" borderId="0" xfId="0" applyNumberFormat="1" applyFont="1" applyAlignment="1">
      <alignment horizontal="left" vertical="center" wrapText="1" shrinkToFit="1"/>
    </xf>
    <xf numFmtId="49" fontId="7" fillId="0" borderId="1" xfId="0" applyNumberFormat="1" applyFont="1" applyBorder="1" applyAlignment="1">
      <alignment horizontal="left" vertical="top" wrapText="1" shrinkToFit="1"/>
    </xf>
    <xf numFmtId="49" fontId="7" fillId="0" borderId="1" xfId="0" applyNumberFormat="1" applyFont="1" applyBorder="1" applyAlignment="1">
      <alignment horizontal="left" vertical="top" wrapText="1"/>
    </xf>
    <xf numFmtId="49" fontId="7" fillId="0" borderId="7" xfId="0" applyNumberFormat="1" applyFont="1" applyBorder="1" applyAlignment="1">
      <alignment horizontal="left" vertical="top" wrapText="1"/>
    </xf>
    <xf numFmtId="49" fontId="6" fillId="0" borderId="5" xfId="35" quotePrefix="1" applyNumberFormat="1" applyFont="1" applyFill="1" applyBorder="1" applyAlignment="1">
      <alignment horizontal="left" vertical="center" wrapText="1"/>
    </xf>
    <xf numFmtId="49" fontId="6" fillId="0" borderId="1" xfId="16" applyNumberFormat="1" applyFont="1" applyBorder="1" applyAlignment="1">
      <alignment horizontal="left" vertical="center" wrapText="1" shrinkToFit="1"/>
    </xf>
    <xf numFmtId="49" fontId="7" fillId="0" borderId="1" xfId="16" applyNumberFormat="1" applyFont="1" applyBorder="1" applyAlignment="1">
      <alignment horizontal="left" vertical="center" wrapText="1" shrinkToFit="1"/>
    </xf>
    <xf numFmtId="49" fontId="7" fillId="0" borderId="1" xfId="16" applyNumberFormat="1" applyFont="1" applyBorder="1" applyAlignment="1">
      <alignment horizontal="left" vertical="top" wrapText="1"/>
    </xf>
    <xf numFmtId="0" fontId="7" fillId="0" borderId="10" xfId="0" applyFont="1" applyBorder="1" applyAlignment="1">
      <alignment horizontal="left" vertical="center" wrapText="1"/>
    </xf>
    <xf numFmtId="0" fontId="7" fillId="0" borderId="13" xfId="0" applyFont="1" applyBorder="1" applyAlignment="1">
      <alignment horizontal="left" vertical="center" wrapText="1"/>
    </xf>
    <xf numFmtId="49" fontId="7" fillId="0" borderId="7" xfId="0" applyNumberFormat="1" applyFont="1" applyBorder="1" applyAlignment="1">
      <alignment horizontal="left" vertical="center" wrapText="1" shrinkToFit="1"/>
    </xf>
    <xf numFmtId="49" fontId="13" fillId="0" borderId="1" xfId="0" applyNumberFormat="1" applyFont="1" applyBorder="1" applyAlignment="1">
      <alignment horizontal="left" vertical="center" wrapText="1" shrinkToFit="1"/>
    </xf>
    <xf numFmtId="49" fontId="6" fillId="0" borderId="1" xfId="9" applyNumberFormat="1" applyFont="1" applyBorder="1" applyAlignment="1">
      <alignment horizontal="left" vertical="center" wrapText="1" shrinkToFit="1"/>
    </xf>
    <xf numFmtId="2" fontId="7" fillId="0" borderId="11" xfId="0" applyNumberFormat="1" applyFont="1" applyBorder="1" applyAlignment="1">
      <alignment horizontal="left" vertical="center" wrapText="1"/>
    </xf>
    <xf numFmtId="49" fontId="6" fillId="0" borderId="1" xfId="17" applyNumberFormat="1" applyFont="1" applyBorder="1" applyAlignment="1">
      <alignment horizontal="left" vertical="center" wrapText="1" shrinkToFit="1"/>
    </xf>
    <xf numFmtId="49" fontId="7" fillId="0" borderId="1" xfId="17" applyNumberFormat="1" applyFont="1" applyBorder="1" applyAlignment="1">
      <alignment horizontal="left" vertical="center" wrapText="1" shrinkToFit="1"/>
    </xf>
    <xf numFmtId="49" fontId="7" fillId="0" borderId="1" xfId="17" applyNumberFormat="1" applyFont="1" applyBorder="1" applyAlignment="1">
      <alignment horizontal="left" vertical="center" wrapText="1"/>
    </xf>
    <xf numFmtId="49" fontId="6" fillId="0" borderId="1" xfId="17" applyNumberFormat="1" applyFont="1" applyBorder="1" applyAlignment="1">
      <alignment horizontal="left" vertical="center" wrapText="1"/>
    </xf>
    <xf numFmtId="49" fontId="7" fillId="0" borderId="1" xfId="35" applyNumberFormat="1" applyFont="1" applyFill="1" applyBorder="1" applyAlignment="1">
      <alignment horizontal="left" vertical="center" wrapText="1"/>
    </xf>
    <xf numFmtId="49" fontId="6" fillId="0" borderId="1" xfId="35" applyNumberFormat="1" applyFont="1" applyFill="1" applyBorder="1" applyAlignment="1">
      <alignment horizontal="left" vertical="center" wrapText="1"/>
    </xf>
    <xf numFmtId="49" fontId="7" fillId="0" borderId="10" xfId="17" applyNumberFormat="1" applyFont="1" applyBorder="1" applyAlignment="1">
      <alignment horizontal="left" vertical="center" wrapText="1" shrinkToFit="1"/>
    </xf>
    <xf numFmtId="49" fontId="6" fillId="0" borderId="1" xfId="0" applyNumberFormat="1" applyFont="1" applyBorder="1" applyAlignment="1">
      <alignment horizontal="left" vertical="top" wrapText="1"/>
    </xf>
    <xf numFmtId="49" fontId="6" fillId="0" borderId="1" xfId="35" applyNumberFormat="1" applyFont="1" applyFill="1" applyBorder="1" applyAlignment="1">
      <alignment horizontal="left" vertical="top" wrapText="1"/>
    </xf>
    <xf numFmtId="49" fontId="7" fillId="0" borderId="1" xfId="35" applyNumberFormat="1" applyFont="1" applyFill="1" applyBorder="1" applyAlignment="1">
      <alignment horizontal="left" vertical="top" wrapText="1"/>
    </xf>
    <xf numFmtId="49" fontId="6" fillId="0" borderId="1" xfId="9" applyNumberFormat="1" applyFont="1" applyBorder="1" applyAlignment="1">
      <alignment horizontal="left" vertical="top" wrapText="1"/>
    </xf>
    <xf numFmtId="49" fontId="13" fillId="0" borderId="1" xfId="0" applyNumberFormat="1" applyFont="1" applyBorder="1" applyAlignment="1">
      <alignment horizontal="left" vertical="top" wrapText="1"/>
    </xf>
    <xf numFmtId="49" fontId="6" fillId="0" borderId="1" xfId="27" applyNumberFormat="1" applyFont="1" applyFill="1" applyBorder="1" applyAlignment="1">
      <alignment horizontal="left" vertical="top" wrapText="1"/>
    </xf>
    <xf numFmtId="49" fontId="13" fillId="0" borderId="1" xfId="28" applyNumberFormat="1" applyFont="1" applyFill="1" applyBorder="1" applyAlignment="1">
      <alignment horizontal="left" vertical="center" wrapText="1"/>
    </xf>
    <xf numFmtId="0" fontId="7" fillId="0" borderId="1" xfId="0" applyFont="1" applyBorder="1" applyAlignment="1">
      <alignment horizontal="left"/>
    </xf>
    <xf numFmtId="49" fontId="11" fillId="0" borderId="1" xfId="0" applyNumberFormat="1" applyFont="1" applyBorder="1" applyAlignment="1">
      <alignment horizontal="left" vertical="center" wrapText="1"/>
    </xf>
    <xf numFmtId="49" fontId="7" fillId="0" borderId="1" xfId="9" applyNumberFormat="1" applyFont="1" applyBorder="1" applyAlignment="1">
      <alignment horizontal="left"/>
    </xf>
    <xf numFmtId="0" fontId="7" fillId="0" borderId="0" xfId="0" applyFont="1" applyAlignment="1">
      <alignment horizontal="left"/>
    </xf>
    <xf numFmtId="49" fontId="13" fillId="0" borderId="5" xfId="0" applyNumberFormat="1" applyFont="1" applyBorder="1" applyAlignment="1">
      <alignment horizontal="left" vertical="top" wrapText="1"/>
    </xf>
    <xf numFmtId="49" fontId="7" fillId="0" borderId="5" xfId="0" applyNumberFormat="1" applyFont="1" applyBorder="1" applyAlignment="1">
      <alignment horizontal="left" vertical="top" wrapText="1"/>
    </xf>
    <xf numFmtId="49" fontId="6" fillId="0" borderId="5" xfId="0" applyNumberFormat="1" applyFont="1" applyBorder="1" applyAlignment="1">
      <alignment horizontal="left" vertical="top" wrapText="1"/>
    </xf>
    <xf numFmtId="1" fontId="6" fillId="0" borderId="1" xfId="9" applyNumberFormat="1" applyFont="1" applyBorder="1" applyAlignment="1">
      <alignment horizontal="left" vertical="center" wrapText="1" shrinkToFit="1"/>
    </xf>
    <xf numFmtId="0" fontId="13" fillId="0" borderId="0" xfId="0" applyFont="1" applyAlignment="1">
      <alignment horizontal="left" vertical="center" wrapText="1"/>
    </xf>
    <xf numFmtId="1" fontId="7" fillId="0" borderId="1" xfId="9" applyNumberFormat="1" applyFont="1" applyBorder="1" applyAlignment="1">
      <alignment horizontal="left" vertical="center" wrapText="1" shrinkToFit="1"/>
    </xf>
    <xf numFmtId="1" fontId="13" fillId="0" borderId="1" xfId="9" applyNumberFormat="1" applyFont="1" applyBorder="1" applyAlignment="1">
      <alignment horizontal="left" vertical="center" wrapText="1" shrinkToFit="1"/>
    </xf>
    <xf numFmtId="49" fontId="6" fillId="0" borderId="1" xfId="31" applyNumberFormat="1" applyFont="1" applyBorder="1" applyAlignment="1">
      <alignment horizontal="left" vertical="top" wrapText="1"/>
    </xf>
    <xf numFmtId="49" fontId="6" fillId="0" borderId="0" xfId="0" applyNumberFormat="1" applyFont="1" applyAlignment="1">
      <alignment horizontal="left" vertical="center" wrapText="1" shrinkToFit="1"/>
    </xf>
    <xf numFmtId="49" fontId="6" fillId="0" borderId="0" xfId="0" applyNumberFormat="1" applyFont="1" applyAlignment="1">
      <alignment horizontal="left" vertical="top" wrapText="1"/>
    </xf>
    <xf numFmtId="49" fontId="6" fillId="0" borderId="0" xfId="35" applyNumberFormat="1" applyFont="1" applyFill="1" applyBorder="1" applyAlignment="1">
      <alignment horizontal="left" vertical="top" wrapText="1"/>
    </xf>
    <xf numFmtId="49" fontId="7" fillId="0" borderId="0" xfId="35" applyNumberFormat="1" applyFont="1" applyFill="1" applyBorder="1" applyAlignment="1">
      <alignment horizontal="left" vertical="top" wrapText="1"/>
    </xf>
    <xf numFmtId="49" fontId="6" fillId="0" borderId="0" xfId="9" applyNumberFormat="1" applyFont="1" applyAlignment="1">
      <alignment horizontal="left" vertical="top" wrapText="1"/>
    </xf>
    <xf numFmtId="49" fontId="13" fillId="0" borderId="0" xfId="0" applyNumberFormat="1" applyFont="1" applyAlignment="1">
      <alignment horizontal="left" vertical="top" wrapText="1"/>
    </xf>
    <xf numFmtId="49" fontId="6" fillId="0" borderId="0" xfId="27" applyNumberFormat="1" applyFont="1" applyFill="1" applyBorder="1" applyAlignment="1">
      <alignment horizontal="left" vertical="top" wrapText="1"/>
    </xf>
    <xf numFmtId="49" fontId="6" fillId="0" borderId="0" xfId="28" applyNumberFormat="1" applyFont="1" applyFill="1" applyBorder="1" applyAlignment="1">
      <alignment horizontal="left" vertical="center" wrapText="1"/>
    </xf>
    <xf numFmtId="49" fontId="7" fillId="0" borderId="0" xfId="28" applyNumberFormat="1" applyFont="1" applyFill="1" applyBorder="1" applyAlignment="1">
      <alignment horizontal="left" vertical="center" wrapText="1"/>
    </xf>
    <xf numFmtId="49" fontId="6" fillId="0" borderId="0" xfId="16" applyNumberFormat="1" applyFont="1" applyAlignment="1">
      <alignment horizontal="left" vertical="center" wrapText="1"/>
    </xf>
    <xf numFmtId="1" fontId="6" fillId="0" borderId="1" xfId="3" applyNumberFormat="1" applyFont="1" applyFill="1" applyBorder="1" applyAlignment="1">
      <alignment horizontal="center" vertical="center" wrapText="1"/>
    </xf>
    <xf numFmtId="4" fontId="7" fillId="0" borderId="0" xfId="9" applyNumberFormat="1" applyFont="1" applyAlignment="1">
      <alignment horizontal="center" vertical="center" wrapText="1"/>
    </xf>
    <xf numFmtId="167" fontId="7" fillId="0" borderId="0" xfId="26" applyNumberFormat="1" applyFont="1" applyFill="1" applyBorder="1" applyAlignment="1">
      <alignment horizontal="center" vertical="top"/>
    </xf>
    <xf numFmtId="167" fontId="7" fillId="0" borderId="0" xfId="3" applyNumberFormat="1" applyFont="1" applyFill="1" applyBorder="1" applyAlignment="1">
      <alignment horizontal="center" vertical="top"/>
    </xf>
    <xf numFmtId="0" fontId="34" fillId="10" borderId="5" xfId="0" applyFont="1" applyFill="1" applyBorder="1" applyAlignment="1">
      <alignment vertical="center" wrapText="1"/>
    </xf>
    <xf numFmtId="0" fontId="34" fillId="0" borderId="5" xfId="0" applyFont="1" applyBorder="1" applyAlignment="1">
      <alignment wrapText="1"/>
    </xf>
    <xf numFmtId="0" fontId="34" fillId="0" borderId="5" xfId="0" applyFont="1" applyBorder="1"/>
    <xf numFmtId="0" fontId="25" fillId="0" borderId="5" xfId="0" applyFont="1" applyBorder="1"/>
    <xf numFmtId="0" fontId="25" fillId="0" borderId="0" xfId="0" applyFont="1" applyAlignment="1">
      <alignment horizontal="center"/>
    </xf>
    <xf numFmtId="49" fontId="7" fillId="0" borderId="5" xfId="0" applyNumberFormat="1" applyFont="1" applyBorder="1" applyAlignment="1">
      <alignment horizontal="left" vertical="center" wrapText="1"/>
    </xf>
    <xf numFmtId="0" fontId="7" fillId="0" borderId="1" xfId="0" applyFont="1" applyBorder="1" applyAlignment="1">
      <alignment vertical="center"/>
    </xf>
    <xf numFmtId="0" fontId="32" fillId="0" borderId="0" xfId="0" applyFont="1" applyAlignment="1">
      <alignment horizontal="center" vertical="center" wrapText="1"/>
    </xf>
    <xf numFmtId="0" fontId="35" fillId="0" borderId="0" xfId="9" applyFont="1"/>
    <xf numFmtId="49" fontId="6" fillId="0" borderId="1" xfId="30" applyNumberFormat="1" applyFont="1" applyBorder="1" applyAlignment="1">
      <alignment horizontal="left" vertical="center" wrapText="1"/>
    </xf>
    <xf numFmtId="49" fontId="7" fillId="0" borderId="1" xfId="30" applyNumberFormat="1" applyFont="1" applyBorder="1" applyAlignment="1">
      <alignment horizontal="left" vertical="center" wrapText="1"/>
    </xf>
    <xf numFmtId="49" fontId="6" fillId="0" borderId="1" xfId="3" applyNumberFormat="1" applyFont="1" applyFill="1" applyBorder="1" applyAlignment="1">
      <alignment horizontal="left" vertical="center" wrapText="1"/>
    </xf>
    <xf numFmtId="173" fontId="7" fillId="0" borderId="1" xfId="26" applyNumberFormat="1" applyFont="1" applyFill="1" applyBorder="1" applyAlignment="1">
      <alignment horizontal="center" vertical="center" wrapText="1"/>
    </xf>
    <xf numFmtId="173" fontId="7" fillId="0" borderId="1" xfId="3" applyNumberFormat="1" applyFont="1" applyFill="1" applyBorder="1" applyAlignment="1">
      <alignment horizontal="center" vertical="center" wrapText="1"/>
    </xf>
    <xf numFmtId="49" fontId="7" fillId="0" borderId="1" xfId="3" applyNumberFormat="1" applyFont="1" applyFill="1" applyBorder="1" applyAlignment="1">
      <alignment horizontal="left" vertical="center" wrapText="1"/>
    </xf>
    <xf numFmtId="0" fontId="7" fillId="0" borderId="1" xfId="30" applyFont="1" applyBorder="1" applyAlignment="1">
      <alignment horizontal="center" vertical="center" wrapText="1"/>
    </xf>
    <xf numFmtId="1" fontId="6" fillId="0" borderId="1" xfId="30" applyNumberFormat="1" applyFont="1" applyBorder="1" applyAlignment="1">
      <alignment horizontal="center" vertical="center" wrapText="1"/>
    </xf>
    <xf numFmtId="1" fontId="7" fillId="0" borderId="1" xfId="30" applyNumberFormat="1" applyFont="1" applyBorder="1" applyAlignment="1">
      <alignment horizontal="center" vertical="center" wrapText="1"/>
    </xf>
    <xf numFmtId="0" fontId="6" fillId="0" borderId="1" xfId="30" applyFont="1" applyBorder="1" applyAlignment="1">
      <alignment horizontal="center" vertical="center" wrapText="1"/>
    </xf>
    <xf numFmtId="174" fontId="7" fillId="0" borderId="3" xfId="30" applyNumberFormat="1" applyFont="1" applyBorder="1" applyAlignment="1">
      <alignment horizontal="center" vertical="center"/>
    </xf>
    <xf numFmtId="173" fontId="7" fillId="0" borderId="1" xfId="30" applyNumberFormat="1" applyFont="1" applyBorder="1" applyAlignment="1">
      <alignment horizontal="center" vertical="center" wrapText="1"/>
    </xf>
    <xf numFmtId="164" fontId="7" fillId="0" borderId="1" xfId="26" applyFont="1" applyFill="1" applyBorder="1" applyAlignment="1">
      <alignment horizontal="center" vertical="center" wrapText="1"/>
    </xf>
    <xf numFmtId="43" fontId="7" fillId="0" borderId="1" xfId="3" applyFont="1" applyFill="1" applyBorder="1" applyAlignment="1">
      <alignment horizontal="center" vertical="center" wrapText="1"/>
    </xf>
    <xf numFmtId="4" fontId="7" fillId="0" borderId="1" xfId="26" applyNumberFormat="1" applyFont="1" applyFill="1" applyBorder="1" applyAlignment="1">
      <alignment horizontal="center" vertical="center"/>
    </xf>
    <xf numFmtId="49" fontId="6" fillId="0" borderId="1" xfId="30" applyNumberFormat="1" applyFont="1" applyBorder="1" applyAlignment="1">
      <alignment horizontal="center" vertical="center" wrapText="1"/>
    </xf>
    <xf numFmtId="173" fontId="7" fillId="0" borderId="0" xfId="3" applyNumberFormat="1" applyFont="1" applyFill="1" applyBorder="1" applyAlignment="1">
      <alignment horizontal="center" vertical="center" wrapText="1"/>
    </xf>
    <xf numFmtId="4" fontId="7" fillId="0" borderId="1" xfId="30" applyNumberFormat="1" applyFont="1" applyBorder="1" applyAlignment="1">
      <alignment horizontal="center" vertical="center" wrapText="1"/>
    </xf>
    <xf numFmtId="3" fontId="7" fillId="0" borderId="1" xfId="30" applyNumberFormat="1" applyFont="1" applyBorder="1" applyAlignment="1">
      <alignment horizontal="center" vertical="center" wrapText="1"/>
    </xf>
    <xf numFmtId="0" fontId="7" fillId="0" borderId="1" xfId="0" applyFont="1" applyBorder="1" applyAlignment="1">
      <alignment horizontal="center" vertical="center" wrapText="1" shrinkToFit="1"/>
    </xf>
    <xf numFmtId="49" fontId="7" fillId="0" borderId="1" xfId="30" quotePrefix="1" applyNumberFormat="1" applyFont="1" applyBorder="1" applyAlignment="1">
      <alignment horizontal="left" vertical="center" wrapText="1"/>
    </xf>
    <xf numFmtId="3" fontId="6" fillId="0" borderId="1" xfId="30" applyNumberFormat="1" applyFont="1" applyBorder="1" applyAlignment="1">
      <alignment horizontal="center" vertical="center" wrapText="1"/>
    </xf>
    <xf numFmtId="49" fontId="6" fillId="0" borderId="1" xfId="26" quotePrefix="1" applyNumberFormat="1" applyFont="1" applyFill="1" applyBorder="1" applyAlignment="1">
      <alignment horizontal="left" vertical="center" wrapText="1"/>
    </xf>
    <xf numFmtId="173" fontId="6" fillId="0" borderId="1" xfId="26" applyNumberFormat="1" applyFont="1" applyFill="1" applyBorder="1" applyAlignment="1">
      <alignment horizontal="center" vertical="center" wrapText="1"/>
    </xf>
    <xf numFmtId="49" fontId="7" fillId="0" borderId="1" xfId="19" applyNumberFormat="1" applyBorder="1" applyAlignment="1">
      <alignment horizontal="left" vertical="center" wrapText="1"/>
    </xf>
    <xf numFmtId="0" fontId="7" fillId="0" borderId="0" xfId="11" applyFont="1"/>
    <xf numFmtId="0" fontId="7" fillId="0" borderId="0" xfId="9" applyFont="1" applyAlignment="1">
      <alignment vertical="center"/>
    </xf>
    <xf numFmtId="168" fontId="7" fillId="0" borderId="0" xfId="3" applyNumberFormat="1" applyFont="1" applyFill="1" applyBorder="1" applyAlignment="1">
      <alignment horizontal="center" vertical="center" wrapText="1"/>
    </xf>
    <xf numFmtId="168" fontId="7" fillId="0" borderId="0" xfId="0" applyNumberFormat="1" applyFont="1" applyAlignment="1">
      <alignment horizontal="center" vertical="center" shrinkToFit="1"/>
    </xf>
    <xf numFmtId="168" fontId="7" fillId="0" borderId="0" xfId="35" applyNumberFormat="1" applyFont="1" applyFill="1" applyBorder="1" applyAlignment="1">
      <alignment horizontal="center" vertical="center"/>
    </xf>
    <xf numFmtId="1" fontId="7" fillId="0" borderId="1" xfId="0" applyNumberFormat="1" applyFont="1" applyBorder="1" applyAlignment="1">
      <alignment horizontal="center" vertical="center" wrapText="1"/>
    </xf>
    <xf numFmtId="49" fontId="7" fillId="0" borderId="1" xfId="30" applyNumberFormat="1" applyFont="1" applyBorder="1" applyAlignment="1">
      <alignment horizontal="center" vertical="center" wrapText="1"/>
    </xf>
    <xf numFmtId="2" fontId="7" fillId="0" borderId="1" xfId="9" applyNumberFormat="1" applyFont="1" applyBorder="1" applyAlignment="1">
      <alignment horizontal="center" vertical="center" wrapText="1"/>
    </xf>
    <xf numFmtId="0" fontId="11" fillId="0" borderId="0" xfId="9" applyFont="1"/>
    <xf numFmtId="0" fontId="6" fillId="0" borderId="1" xfId="0" applyFont="1" applyBorder="1" applyAlignment="1">
      <alignment horizontal="center" vertical="top" wrapText="1"/>
    </xf>
    <xf numFmtId="0" fontId="7" fillId="0" borderId="1" xfId="0" applyFont="1" applyBorder="1" applyAlignment="1">
      <alignment horizontal="center" vertical="top" wrapText="1"/>
    </xf>
    <xf numFmtId="0" fontId="23" fillId="10" borderId="1" xfId="0" applyFont="1" applyFill="1" applyBorder="1" applyAlignment="1">
      <alignment horizontal="center" wrapText="1"/>
    </xf>
    <xf numFmtId="0" fontId="22" fillId="10" borderId="1" xfId="0" applyFont="1" applyFill="1" applyBorder="1"/>
    <xf numFmtId="0" fontId="7" fillId="10" borderId="2" xfId="0" applyFont="1" applyFill="1" applyBorder="1" applyAlignment="1">
      <alignment horizontal="center" vertical="center"/>
    </xf>
    <xf numFmtId="0" fontId="7" fillId="10" borderId="1" xfId="0" applyFont="1" applyFill="1" applyBorder="1" applyAlignment="1">
      <alignment horizontal="center" vertical="center"/>
    </xf>
    <xf numFmtId="0" fontId="7" fillId="10" borderId="0" xfId="0" applyFont="1" applyFill="1"/>
    <xf numFmtId="4" fontId="7" fillId="0" borderId="2" xfId="0" applyNumberFormat="1" applyFont="1" applyBorder="1" applyAlignment="1">
      <alignment horizontal="center" vertical="center" shrinkToFit="1"/>
    </xf>
    <xf numFmtId="167" fontId="7" fillId="0" borderId="1" xfId="30" applyNumberFormat="1" applyFont="1" applyBorder="1" applyAlignment="1">
      <alignment horizontal="center" vertical="center" wrapText="1"/>
    </xf>
    <xf numFmtId="2" fontId="7" fillId="0" borderId="1" xfId="30" applyNumberFormat="1" applyFont="1" applyBorder="1" applyAlignment="1">
      <alignment horizontal="center" vertical="center" wrapText="1"/>
    </xf>
    <xf numFmtId="165" fontId="6" fillId="0" borderId="1" xfId="9" applyNumberFormat="1" applyFont="1" applyBorder="1" applyAlignment="1">
      <alignment horizontal="left" vertical="center" wrapText="1"/>
    </xf>
    <xf numFmtId="49" fontId="7" fillId="0" borderId="1" xfId="41" applyNumberFormat="1" applyFont="1" applyBorder="1" applyAlignment="1">
      <alignment horizontal="left" vertical="center" wrapText="1"/>
    </xf>
    <xf numFmtId="0" fontId="7" fillId="0" borderId="1" xfId="41" applyFont="1" applyBorder="1" applyAlignment="1">
      <alignment horizontal="left" vertical="center" wrapText="1"/>
    </xf>
    <xf numFmtId="0" fontId="6" fillId="0" borderId="1" xfId="41" applyFont="1" applyBorder="1" applyAlignment="1">
      <alignment horizontal="left" vertical="center" wrapText="1"/>
    </xf>
    <xf numFmtId="0" fontId="7" fillId="0" borderId="1" xfId="41" applyFont="1" applyBorder="1" applyAlignment="1">
      <alignment horizontal="center" vertical="center" wrapText="1"/>
    </xf>
    <xf numFmtId="49" fontId="7" fillId="0" borderId="1" xfId="0" quotePrefix="1" applyNumberFormat="1" applyFont="1" applyBorder="1" applyAlignment="1">
      <alignment horizontal="left" vertical="center" wrapText="1"/>
    </xf>
    <xf numFmtId="166" fontId="7" fillId="0" borderId="1" xfId="41" applyNumberFormat="1" applyFont="1" applyBorder="1" applyAlignment="1">
      <alignment horizontal="left" vertical="center" wrapText="1"/>
    </xf>
    <xf numFmtId="49" fontId="6" fillId="0" borderId="1" xfId="41" applyNumberFormat="1" applyFont="1" applyBorder="1" applyAlignment="1">
      <alignment horizontal="left" vertical="center" wrapText="1"/>
    </xf>
    <xf numFmtId="0" fontId="7" fillId="0" borderId="1" xfId="0" quotePrefix="1" applyFont="1" applyBorder="1" applyAlignment="1">
      <alignment horizontal="left" vertical="center" wrapText="1"/>
    </xf>
    <xf numFmtId="0" fontId="6" fillId="0" borderId="1" xfId="0" quotePrefix="1" applyFont="1" applyBorder="1" applyAlignment="1">
      <alignment horizontal="left" vertical="center" wrapText="1"/>
    </xf>
    <xf numFmtId="0" fontId="7" fillId="0" borderId="1" xfId="16" applyFont="1" applyBorder="1" applyAlignment="1">
      <alignment horizontal="center" vertical="center" wrapText="1"/>
    </xf>
    <xf numFmtId="167" fontId="7" fillId="0" borderId="1" xfId="16" applyNumberFormat="1" applyFont="1" applyBorder="1" applyAlignment="1">
      <alignment horizontal="center" vertical="center" wrapText="1"/>
    </xf>
    <xf numFmtId="2" fontId="7" fillId="0" borderId="1" xfId="16" applyNumberFormat="1" applyFont="1" applyBorder="1" applyAlignment="1">
      <alignment horizontal="center" vertical="center" wrapText="1"/>
    </xf>
    <xf numFmtId="2" fontId="7" fillId="0" borderId="2" xfId="16" applyNumberFormat="1" applyFont="1" applyBorder="1" applyAlignment="1">
      <alignment horizontal="center" vertical="center" wrapText="1"/>
    </xf>
    <xf numFmtId="1" fontId="6" fillId="0" borderId="1" xfId="16" applyNumberFormat="1" applyFont="1" applyBorder="1" applyAlignment="1">
      <alignment horizontal="center" vertical="center" wrapText="1"/>
    </xf>
    <xf numFmtId="1" fontId="7" fillId="0" borderId="1" xfId="16" applyNumberFormat="1" applyFont="1" applyBorder="1" applyAlignment="1">
      <alignment horizontal="center" vertical="center" wrapText="1"/>
    </xf>
    <xf numFmtId="0" fontId="6" fillId="0" borderId="1" xfId="32" applyFont="1" applyBorder="1" applyAlignment="1">
      <alignment horizontal="left" vertical="center" wrapText="1"/>
    </xf>
    <xf numFmtId="0" fontId="6" fillId="0" borderId="1" xfId="16" applyFont="1" applyBorder="1" applyAlignment="1">
      <alignment horizontal="center" vertical="center" wrapText="1"/>
    </xf>
    <xf numFmtId="0" fontId="6" fillId="0" borderId="1" xfId="16" applyFont="1" applyBorder="1" applyAlignment="1">
      <alignment horizontal="left" vertical="center" wrapText="1"/>
    </xf>
    <xf numFmtId="0" fontId="7" fillId="0" borderId="1" xfId="16" applyFont="1" applyBorder="1" applyAlignment="1">
      <alignment horizontal="left" vertical="center" wrapText="1"/>
    </xf>
    <xf numFmtId="0" fontId="7" fillId="0" borderId="1" xfId="16" applyFont="1" applyBorder="1" applyAlignment="1">
      <alignment horizontal="center" vertical="center"/>
    </xf>
    <xf numFmtId="0" fontId="13" fillId="0" borderId="1" xfId="0" applyFont="1" applyBorder="1" applyAlignment="1">
      <alignment horizontal="left" vertical="center" wrapText="1"/>
    </xf>
    <xf numFmtId="49" fontId="7" fillId="0" borderId="1" xfId="0" applyNumberFormat="1" applyFont="1" applyBorder="1" applyAlignment="1">
      <alignment horizontal="left" vertical="center"/>
    </xf>
    <xf numFmtId="0" fontId="6" fillId="0" borderId="1" xfId="16" applyFont="1" applyBorder="1" applyAlignment="1">
      <alignment horizontal="center" vertical="center"/>
    </xf>
    <xf numFmtId="167" fontId="7" fillId="0" borderId="1" xfId="16" applyNumberFormat="1" applyFont="1" applyBorder="1" applyAlignment="1">
      <alignment horizontal="center" vertical="center"/>
    </xf>
    <xf numFmtId="175" fontId="7" fillId="0" borderId="1" xfId="0" applyNumberFormat="1" applyFont="1" applyBorder="1" applyAlignment="1">
      <alignment horizontal="right" vertical="center"/>
    </xf>
    <xf numFmtId="175" fontId="7" fillId="0" borderId="1" xfId="3" applyNumberFormat="1" applyFont="1" applyFill="1" applyBorder="1" applyAlignment="1">
      <alignment horizontal="right" vertical="center" wrapText="1"/>
    </xf>
    <xf numFmtId="175" fontId="7" fillId="0" borderId="3" xfId="3" applyNumberFormat="1" applyFont="1" applyFill="1" applyBorder="1" applyAlignment="1">
      <alignment horizontal="right" vertical="center" wrapText="1"/>
    </xf>
    <xf numFmtId="175" fontId="7" fillId="0" borderId="1" xfId="0" applyNumberFormat="1" applyFont="1" applyBorder="1" applyAlignment="1">
      <alignment horizontal="right" vertical="center" wrapText="1"/>
    </xf>
    <xf numFmtId="175" fontId="7" fillId="0" borderId="1" xfId="3" applyNumberFormat="1" applyFont="1" applyFill="1" applyBorder="1" applyAlignment="1">
      <alignment horizontal="right" vertical="center" shrinkToFit="1"/>
    </xf>
    <xf numFmtId="175" fontId="7" fillId="0" borderId="1" xfId="0" applyNumberFormat="1" applyFont="1" applyBorder="1" applyAlignment="1">
      <alignment horizontal="right" vertical="center" shrinkToFit="1"/>
    </xf>
    <xf numFmtId="175" fontId="7" fillId="0" borderId="1" xfId="9" applyNumberFormat="1" applyFont="1" applyBorder="1" applyAlignment="1">
      <alignment horizontal="right" vertical="center" wrapText="1"/>
    </xf>
    <xf numFmtId="175" fontId="7" fillId="0" borderId="1" xfId="3" applyNumberFormat="1" applyFont="1" applyFill="1" applyBorder="1" applyAlignment="1">
      <alignment horizontal="right" vertical="center"/>
    </xf>
    <xf numFmtId="175" fontId="7" fillId="0" borderId="1" xfId="35" applyNumberFormat="1" applyFont="1" applyFill="1" applyBorder="1" applyAlignment="1">
      <alignment horizontal="right" vertical="center" wrapText="1"/>
    </xf>
    <xf numFmtId="175" fontId="7" fillId="0" borderId="0" xfId="0" applyNumberFormat="1" applyFont="1" applyAlignment="1">
      <alignment horizontal="right" vertical="center" wrapText="1"/>
    </xf>
    <xf numFmtId="175" fontId="7" fillId="0" borderId="1" xfId="35" applyNumberFormat="1" applyFont="1" applyFill="1" applyBorder="1" applyAlignment="1">
      <alignment horizontal="right" vertical="center"/>
    </xf>
    <xf numFmtId="2" fontId="7" fillId="0" borderId="2" xfId="9" applyNumberFormat="1" applyFont="1" applyBorder="1" applyAlignment="1">
      <alignment horizontal="center" vertical="center" wrapText="1"/>
    </xf>
    <xf numFmtId="167" fontId="7" fillId="0" borderId="3" xfId="9" applyNumberFormat="1" applyFont="1" applyBorder="1" applyAlignment="1">
      <alignment horizontal="center" vertical="center" wrapText="1"/>
    </xf>
    <xf numFmtId="167" fontId="7" fillId="0" borderId="2" xfId="9" applyNumberFormat="1" applyFont="1" applyBorder="1" applyAlignment="1">
      <alignment horizontal="center" vertical="center" wrapText="1"/>
    </xf>
    <xf numFmtId="167" fontId="7" fillId="0" borderId="4" xfId="9" applyNumberFormat="1" applyFont="1" applyBorder="1" applyAlignment="1">
      <alignment horizontal="center" vertical="center"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49" fontId="7" fillId="0" borderId="2" xfId="0" applyNumberFormat="1" applyFont="1" applyBorder="1" applyAlignment="1">
      <alignment horizontal="center" vertical="center" wrapText="1" shrinkToFit="1"/>
    </xf>
    <xf numFmtId="167" fontId="7" fillId="0" borderId="3" xfId="0" applyNumberFormat="1" applyFont="1" applyBorder="1" applyAlignment="1">
      <alignment horizontal="center" vertical="center" wrapText="1"/>
    </xf>
    <xf numFmtId="167" fontId="7" fillId="0" borderId="2" xfId="0" applyNumberFormat="1" applyFont="1" applyBorder="1" applyAlignment="1">
      <alignment horizontal="center" vertical="center" wrapText="1"/>
    </xf>
    <xf numFmtId="0" fontId="7" fillId="0" borderId="3" xfId="0" applyFont="1" applyBorder="1" applyAlignment="1">
      <alignment horizontal="center" vertical="top" wrapText="1"/>
    </xf>
    <xf numFmtId="0" fontId="7" fillId="0" borderId="4" xfId="16" applyFont="1" applyBorder="1" applyAlignment="1">
      <alignment horizontal="center" vertical="center" wrapText="1"/>
    </xf>
    <xf numFmtId="0" fontId="7" fillId="0" borderId="2" xfId="16" applyFont="1" applyBorder="1" applyAlignment="1">
      <alignment horizontal="center" vertical="center" wrapText="1"/>
    </xf>
    <xf numFmtId="167" fontId="7" fillId="0" borderId="4" xfId="0"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0" fontId="7" fillId="0" borderId="3" xfId="16" applyFont="1" applyBorder="1" applyAlignment="1">
      <alignment horizontal="center" vertical="center" wrapText="1"/>
    </xf>
    <xf numFmtId="49" fontId="7" fillId="0" borderId="1" xfId="0" applyNumberFormat="1" applyFont="1" applyBorder="1" applyAlignment="1">
      <alignment horizontal="center" vertical="center"/>
    </xf>
    <xf numFmtId="0" fontId="7" fillId="0" borderId="1" xfId="9" applyFont="1" applyBorder="1" applyAlignment="1">
      <alignment horizontal="center" vertical="center"/>
    </xf>
    <xf numFmtId="2" fontId="7" fillId="0" borderId="1" xfId="0" applyNumberFormat="1" applyFont="1" applyBorder="1" applyAlignment="1">
      <alignment horizontal="center" vertical="center" wrapText="1"/>
    </xf>
    <xf numFmtId="49" fontId="7" fillId="0" borderId="3" xfId="17" applyNumberFormat="1" applyFont="1" applyBorder="1" applyAlignment="1">
      <alignment horizontal="center" vertical="center" wrapText="1" shrinkToFit="1"/>
    </xf>
    <xf numFmtId="49" fontId="7" fillId="0" borderId="3" xfId="9" applyNumberFormat="1" applyFont="1" applyBorder="1" applyAlignment="1">
      <alignment horizontal="center" vertical="center" wrapText="1" shrinkToFit="1"/>
    </xf>
    <xf numFmtId="49" fontId="7" fillId="0" borderId="2" xfId="9" applyNumberFormat="1" applyFont="1" applyBorder="1" applyAlignment="1">
      <alignment horizontal="center" vertical="center" wrapText="1" shrinkToFit="1"/>
    </xf>
    <xf numFmtId="2" fontId="7" fillId="0" borderId="3" xfId="16"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7" fillId="0" borderId="2" xfId="30" applyFont="1" applyBorder="1" applyAlignment="1">
      <alignment horizontal="center" vertical="center" wrapText="1"/>
    </xf>
    <xf numFmtId="173" fontId="7" fillId="0" borderId="2" xfId="3" applyNumberFormat="1" applyFont="1" applyFill="1" applyBorder="1" applyAlignment="1">
      <alignment horizontal="center" vertical="center" wrapText="1"/>
    </xf>
    <xf numFmtId="173" fontId="7" fillId="0" borderId="2" xfId="26" applyNumberFormat="1" applyFont="1" applyFill="1" applyBorder="1" applyAlignment="1">
      <alignment horizontal="center" vertical="center" wrapText="1"/>
    </xf>
    <xf numFmtId="1" fontId="7" fillId="0" borderId="0" xfId="0" applyNumberFormat="1" applyFont="1" applyAlignment="1">
      <alignment horizontal="center" vertical="center" wrapText="1"/>
    </xf>
    <xf numFmtId="49" fontId="7" fillId="0" borderId="3" xfId="0" applyNumberFormat="1" applyFont="1" applyBorder="1" applyAlignment="1">
      <alignment horizontal="left" vertical="center" wrapText="1" shrinkToFit="1"/>
    </xf>
    <xf numFmtId="1" fontId="6" fillId="0" borderId="1" xfId="0" applyNumberFormat="1" applyFont="1" applyBorder="1" applyAlignment="1">
      <alignment horizontal="center" vertical="center" wrapText="1"/>
    </xf>
    <xf numFmtId="0" fontId="7" fillId="0" borderId="0" xfId="46" applyFont="1"/>
    <xf numFmtId="0" fontId="7" fillId="0" borderId="0" xfId="46" applyFont="1" applyAlignment="1">
      <alignment vertical="center"/>
    </xf>
    <xf numFmtId="0" fontId="7" fillId="0" borderId="1" xfId="46" applyFont="1" applyBorder="1" applyAlignment="1">
      <alignment horizontal="center" vertical="center" wrapText="1"/>
    </xf>
    <xf numFmtId="0" fontId="6" fillId="0" borderId="1" xfId="46" applyFont="1" applyBorder="1" applyAlignment="1">
      <alignment horizontal="center" vertical="center" wrapText="1"/>
    </xf>
    <xf numFmtId="49" fontId="7" fillId="0" borderId="1" xfId="46" applyNumberFormat="1" applyFont="1" applyBorder="1" applyAlignment="1">
      <alignment horizontal="center" vertical="center" wrapText="1"/>
    </xf>
    <xf numFmtId="1" fontId="6" fillId="0" borderId="1" xfId="46" applyNumberFormat="1" applyFont="1" applyBorder="1" applyAlignment="1">
      <alignment horizontal="center" vertical="center" wrapText="1"/>
    </xf>
    <xf numFmtId="169" fontId="7" fillId="0" borderId="1" xfId="46" applyNumberFormat="1" applyFont="1" applyBorder="1" applyAlignment="1">
      <alignment horizontal="center" vertical="center" wrapText="1"/>
    </xf>
    <xf numFmtId="49" fontId="6" fillId="0" borderId="1" xfId="46" applyNumberFormat="1" applyFont="1" applyBorder="1" applyAlignment="1">
      <alignment horizontal="center" vertical="center" wrapText="1"/>
    </xf>
    <xf numFmtId="0" fontId="7" fillId="0" borderId="2" xfId="46" applyFont="1" applyBorder="1" applyAlignment="1">
      <alignment horizontal="center" vertical="center" wrapText="1"/>
    </xf>
    <xf numFmtId="0" fontId="7" fillId="0" borderId="3" xfId="46" applyFont="1" applyBorder="1" applyAlignment="1">
      <alignment horizontal="center" vertical="center" wrapText="1"/>
    </xf>
    <xf numFmtId="173" fontId="7" fillId="0" borderId="1" xfId="46" applyNumberFormat="1" applyFont="1" applyBorder="1" applyAlignment="1">
      <alignment horizontal="center" vertical="center" wrapText="1"/>
    </xf>
    <xf numFmtId="3" fontId="7" fillId="0" borderId="1" xfId="46" applyNumberFormat="1" applyFont="1" applyBorder="1" applyAlignment="1">
      <alignment horizontal="center" vertical="center" wrapText="1"/>
    </xf>
    <xf numFmtId="49" fontId="7" fillId="0" borderId="2" xfId="46" applyNumberFormat="1" applyFont="1" applyBorder="1" applyAlignment="1">
      <alignment horizontal="center" vertical="center" wrapText="1"/>
    </xf>
    <xf numFmtId="0" fontId="6" fillId="0" borderId="0" xfId="46" applyFont="1"/>
    <xf numFmtId="175" fontId="7" fillId="0" borderId="1" xfId="46" applyNumberFormat="1" applyFont="1" applyBorder="1" applyAlignment="1">
      <alignment horizontal="right" vertical="center"/>
    </xf>
    <xf numFmtId="0" fontId="7" fillId="0" borderId="1" xfId="47" applyFont="1" applyBorder="1" applyAlignment="1">
      <alignment horizontal="center" vertical="center"/>
    </xf>
    <xf numFmtId="49" fontId="7" fillId="0" borderId="1" xfId="47" applyNumberFormat="1" applyFont="1" applyBorder="1" applyAlignment="1">
      <alignment horizontal="left" vertical="top" wrapText="1"/>
    </xf>
    <xf numFmtId="0" fontId="6" fillId="0" borderId="1" xfId="47" applyFont="1" applyBorder="1" applyAlignment="1">
      <alignment horizontal="center" vertical="center"/>
    </xf>
    <xf numFmtId="0" fontId="7" fillId="0" borderId="0" xfId="47" applyFont="1" applyAlignment="1">
      <alignment horizontal="center" vertical="center"/>
    </xf>
    <xf numFmtId="0" fontId="7" fillId="0" borderId="3" xfId="9" applyFont="1" applyBorder="1" applyAlignment="1">
      <alignment horizontal="center" vertical="center"/>
    </xf>
    <xf numFmtId="0" fontId="7" fillId="0" borderId="2" xfId="9" applyFont="1" applyBorder="1" applyAlignment="1">
      <alignment horizontal="center" vertical="center"/>
    </xf>
    <xf numFmtId="0" fontId="7" fillId="0" borderId="4" xfId="9" applyFont="1" applyBorder="1" applyAlignment="1">
      <alignment horizontal="center" vertical="center"/>
    </xf>
    <xf numFmtId="0" fontId="35" fillId="0" borderId="0" xfId="9" applyFont="1" applyAlignment="1">
      <alignment horizontal="center" wrapText="1"/>
    </xf>
    <xf numFmtId="0" fontId="37" fillId="0" borderId="0" xfId="9" applyFont="1" applyAlignment="1">
      <alignment horizontal="center" wrapText="1"/>
    </xf>
    <xf numFmtId="0" fontId="0" fillId="12" borderId="0" xfId="0" applyFill="1" applyAlignment="1">
      <alignment wrapText="1"/>
    </xf>
    <xf numFmtId="0" fontId="39" fillId="12" borderId="0" xfId="0" applyFont="1" applyFill="1" applyAlignment="1">
      <alignment wrapText="1"/>
    </xf>
    <xf numFmtId="175" fontId="7" fillId="0" borderId="1" xfId="3" applyNumberFormat="1" applyFont="1" applyFill="1" applyBorder="1" applyAlignment="1">
      <alignment horizontal="right" vertical="center" wrapText="1" shrinkToFit="1"/>
    </xf>
    <xf numFmtId="49" fontId="7" fillId="0" borderId="1" xfId="19" applyNumberFormat="1" applyBorder="1" applyAlignment="1">
      <alignment horizontal="center" vertical="top" shrinkToFit="1"/>
    </xf>
    <xf numFmtId="169" fontId="6" fillId="0" borderId="1" xfId="0" applyNumberFormat="1" applyFont="1" applyBorder="1" applyAlignment="1">
      <alignment horizontal="left" vertical="center" shrinkToFit="1"/>
    </xf>
    <xf numFmtId="0" fontId="7" fillId="0" borderId="1" xfId="0" applyFont="1" applyBorder="1" applyAlignment="1">
      <alignment horizontal="left" vertical="center" wrapText="1" shrinkToFit="1"/>
    </xf>
    <xf numFmtId="0" fontId="6" fillId="0" borderId="1" xfId="9" applyFont="1" applyBorder="1" applyAlignment="1">
      <alignment horizontal="left" vertical="center" wrapText="1" shrinkToFit="1"/>
    </xf>
    <xf numFmtId="169" fontId="7" fillId="0" borderId="1" xfId="0" applyNumberFormat="1" applyFont="1" applyBorder="1" applyAlignment="1">
      <alignment horizontal="left" vertical="center" shrinkToFit="1"/>
    </xf>
    <xf numFmtId="49" fontId="7" fillId="0" borderId="3" xfId="0" applyNumberFormat="1" applyFont="1" applyBorder="1" applyAlignment="1">
      <alignment horizontal="left" vertical="center" wrapText="1"/>
    </xf>
    <xf numFmtId="3"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xf>
    <xf numFmtId="0" fontId="7" fillId="0" borderId="1" xfId="0" applyFont="1" applyBorder="1" applyAlignment="1">
      <alignment horizontal="center"/>
    </xf>
    <xf numFmtId="0" fontId="7" fillId="0" borderId="1" xfId="9" applyFont="1" applyBorder="1" applyAlignment="1">
      <alignment horizontal="center"/>
    </xf>
    <xf numFmtId="49" fontId="7" fillId="0" borderId="1" xfId="19" applyNumberFormat="1" applyBorder="1" applyAlignment="1">
      <alignment horizontal="center" vertical="center" wrapText="1" shrinkToFit="1"/>
    </xf>
    <xf numFmtId="49" fontId="6" fillId="0" borderId="1" xfId="19" applyNumberFormat="1" applyFont="1" applyBorder="1" applyAlignment="1">
      <alignment horizontal="left" vertical="center" wrapText="1" shrinkToFit="1"/>
    </xf>
    <xf numFmtId="49" fontId="7" fillId="0" borderId="1" xfId="19" applyNumberFormat="1" applyBorder="1" applyAlignment="1">
      <alignment horizontal="left" vertical="center" wrapText="1" shrinkToFit="1"/>
    </xf>
    <xf numFmtId="49" fontId="13" fillId="0" borderId="1" xfId="19" applyNumberFormat="1" applyFont="1" applyBorder="1" applyAlignment="1">
      <alignment horizontal="left" vertical="center" wrapText="1" shrinkToFit="1"/>
    </xf>
    <xf numFmtId="167" fontId="7" fillId="0" borderId="1" xfId="0" applyNumberFormat="1" applyFont="1" applyBorder="1" applyAlignment="1">
      <alignment horizontal="center" vertical="top" wrapText="1"/>
    </xf>
    <xf numFmtId="175" fontId="7" fillId="0" borderId="1" xfId="3" applyNumberFormat="1" applyFont="1" applyFill="1" applyBorder="1" applyAlignment="1">
      <alignment horizontal="right" wrapText="1" shrinkToFit="1"/>
    </xf>
    <xf numFmtId="0" fontId="6" fillId="0" borderId="3" xfId="0" applyFont="1" applyBorder="1" applyAlignment="1">
      <alignment horizontal="center" vertical="top"/>
    </xf>
    <xf numFmtId="175" fontId="7" fillId="0" borderId="1" xfId="3" applyNumberFormat="1" applyFont="1" applyFill="1" applyBorder="1" applyAlignment="1">
      <alignment horizontal="right" wrapText="1"/>
    </xf>
    <xf numFmtId="0" fontId="7" fillId="0" borderId="1" xfId="16" applyFont="1" applyBorder="1" applyAlignment="1">
      <alignment horizontal="center" vertical="top" wrapText="1"/>
    </xf>
    <xf numFmtId="2" fontId="7" fillId="0" borderId="1" xfId="9" applyNumberFormat="1" applyFont="1" applyBorder="1" applyAlignment="1">
      <alignment horizontal="center" vertical="top" wrapText="1"/>
    </xf>
    <xf numFmtId="49" fontId="7" fillId="0" borderId="0" xfId="19" applyNumberFormat="1" applyAlignment="1">
      <alignment horizontal="center" vertical="top" shrinkToFit="1"/>
    </xf>
    <xf numFmtId="0" fontId="7" fillId="0" borderId="3" xfId="0" applyFont="1" applyBorder="1" applyAlignment="1">
      <alignment horizontal="center" vertical="top"/>
    </xf>
    <xf numFmtId="0" fontId="7" fillId="0" borderId="4" xfId="0" applyFont="1" applyBorder="1" applyAlignment="1">
      <alignment horizontal="center" vertical="top"/>
    </xf>
    <xf numFmtId="0" fontId="7" fillId="0" borderId="2" xfId="0" applyFont="1" applyBorder="1" applyAlignment="1">
      <alignment horizontal="center" vertical="top"/>
    </xf>
    <xf numFmtId="0" fontId="7" fillId="0" borderId="4" xfId="0" applyFont="1" applyBorder="1" applyAlignment="1">
      <alignment horizontal="center" vertical="top" wrapText="1"/>
    </xf>
    <xf numFmtId="0" fontId="7" fillId="0" borderId="2" xfId="0" applyFont="1" applyBorder="1" applyAlignment="1">
      <alignment horizontal="center" vertical="top" wrapText="1"/>
    </xf>
    <xf numFmtId="1" fontId="7" fillId="0" borderId="2" xfId="0" applyNumberFormat="1" applyFont="1" applyBorder="1" applyAlignment="1">
      <alignment horizontal="center" vertical="center" wrapText="1"/>
    </xf>
    <xf numFmtId="0" fontId="7" fillId="0" borderId="1" xfId="16" applyFont="1" applyBorder="1" applyAlignment="1">
      <alignment horizontal="center" vertical="top"/>
    </xf>
    <xf numFmtId="2" fontId="7" fillId="0" borderId="3" xfId="9" applyNumberFormat="1" applyFont="1" applyBorder="1" applyAlignment="1">
      <alignment horizontal="center" vertical="center" wrapText="1"/>
    </xf>
    <xf numFmtId="165" fontId="6" fillId="0" borderId="1" xfId="0" applyNumberFormat="1" applyFont="1" applyBorder="1" applyAlignment="1">
      <alignment horizontal="center" vertical="top" wrapText="1"/>
    </xf>
    <xf numFmtId="175" fontId="6" fillId="0" borderId="1" xfId="0" applyNumberFormat="1" applyFont="1" applyBorder="1" applyAlignment="1">
      <alignment horizontal="right" vertical="top" wrapText="1"/>
    </xf>
    <xf numFmtId="175" fontId="7" fillId="0" borderId="1" xfId="0" applyNumberFormat="1" applyFont="1" applyBorder="1" applyAlignment="1">
      <alignment horizontal="right" vertical="center" wrapText="1" shrinkToFit="1"/>
    </xf>
    <xf numFmtId="0" fontId="7" fillId="0" borderId="4" xfId="0" applyFont="1" applyBorder="1" applyAlignment="1">
      <alignment vertical="top" wrapText="1"/>
    </xf>
    <xf numFmtId="0" fontId="7" fillId="0" borderId="2" xfId="0" applyFont="1" applyBorder="1" applyAlignment="1">
      <alignment vertical="top" wrapText="1"/>
    </xf>
    <xf numFmtId="4" fontId="7" fillId="0" borderId="1" xfId="0" applyNumberFormat="1" applyFont="1" applyBorder="1" applyAlignment="1">
      <alignment horizontal="center" vertical="top" wrapText="1"/>
    </xf>
    <xf numFmtId="165" fontId="6" fillId="0" borderId="1" xfId="9" applyNumberFormat="1" applyFont="1" applyBorder="1" applyAlignment="1">
      <alignment horizontal="center" vertical="top" wrapText="1"/>
    </xf>
    <xf numFmtId="165" fontId="6" fillId="0" borderId="5" xfId="9" applyNumberFormat="1" applyFont="1" applyBorder="1" applyAlignment="1">
      <alignment horizontal="left" vertical="center" wrapText="1"/>
    </xf>
    <xf numFmtId="0" fontId="6" fillId="0" borderId="5" xfId="0" applyFont="1" applyBorder="1" applyAlignment="1">
      <alignment horizontal="left" vertical="center" wrapText="1"/>
    </xf>
    <xf numFmtId="49" fontId="6" fillId="0" borderId="5" xfId="0" applyNumberFormat="1" applyFont="1" applyBorder="1" applyAlignment="1">
      <alignment horizontal="left" vertical="center" wrapText="1"/>
    </xf>
    <xf numFmtId="0" fontId="6" fillId="0" borderId="1" xfId="46" applyFont="1" applyBorder="1" applyAlignment="1">
      <alignment horizontal="center" vertical="top" wrapText="1"/>
    </xf>
    <xf numFmtId="49" fontId="7" fillId="0" borderId="1" xfId="46" applyNumberFormat="1" applyFont="1" applyBorder="1" applyAlignment="1">
      <alignment horizontal="center" vertical="top" wrapText="1"/>
    </xf>
    <xf numFmtId="0" fontId="7" fillId="0" borderId="1" xfId="46" applyFont="1" applyBorder="1" applyAlignment="1">
      <alignment horizontal="center" vertical="top" wrapText="1"/>
    </xf>
    <xf numFmtId="49" fontId="7" fillId="0" borderId="7" xfId="46" applyNumberFormat="1" applyFont="1" applyBorder="1" applyAlignment="1">
      <alignment horizontal="center" vertical="top" wrapText="1"/>
    </xf>
    <xf numFmtId="49" fontId="7" fillId="0" borderId="4" xfId="46" applyNumberFormat="1" applyFont="1" applyBorder="1" applyAlignment="1">
      <alignment horizontal="center" vertical="top" wrapText="1"/>
    </xf>
    <xf numFmtId="49" fontId="13" fillId="0" borderId="5" xfId="0" applyNumberFormat="1" applyFont="1" applyBorder="1" applyAlignment="1">
      <alignment horizontal="left" vertical="center" wrapText="1"/>
    </xf>
    <xf numFmtId="0" fontId="7" fillId="0" borderId="5" xfId="0" applyFont="1" applyBorder="1" applyAlignment="1">
      <alignment horizontal="left" vertical="center" wrapText="1"/>
    </xf>
    <xf numFmtId="49" fontId="11" fillId="0" borderId="5" xfId="0" applyNumberFormat="1" applyFont="1" applyBorder="1" applyAlignment="1">
      <alignment horizontal="left" vertical="center" wrapText="1"/>
    </xf>
    <xf numFmtId="0" fontId="7" fillId="0" borderId="8" xfId="0" applyFont="1" applyBorder="1" applyAlignment="1">
      <alignment horizontal="center" vertical="center"/>
    </xf>
    <xf numFmtId="0" fontId="7" fillId="0" borderId="8" xfId="0" applyFont="1" applyBorder="1" applyAlignment="1">
      <alignment horizontal="center" vertical="center" wrapText="1"/>
    </xf>
    <xf numFmtId="0" fontId="7" fillId="0" borderId="3" xfId="16" applyFont="1" applyBorder="1" applyAlignment="1">
      <alignment horizontal="center" vertical="top" wrapText="1"/>
    </xf>
    <xf numFmtId="0" fontId="6" fillId="0" borderId="1" xfId="16" applyFont="1" applyBorder="1" applyAlignment="1">
      <alignment horizontal="center" vertical="top"/>
    </xf>
    <xf numFmtId="49" fontId="6" fillId="0" borderId="5" xfId="16" applyNumberFormat="1" applyFont="1" applyBorder="1" applyAlignment="1">
      <alignment horizontal="left" vertical="center" wrapText="1"/>
    </xf>
    <xf numFmtId="0" fontId="6" fillId="0" borderId="5" xfId="16" applyFont="1" applyBorder="1" applyAlignment="1">
      <alignment horizontal="left" vertical="center" wrapText="1"/>
    </xf>
    <xf numFmtId="0" fontId="7" fillId="0" borderId="4" xfId="16" applyFont="1" applyBorder="1" applyAlignment="1">
      <alignment horizontal="center" vertical="top" wrapText="1"/>
    </xf>
    <xf numFmtId="0" fontId="7" fillId="0" borderId="5" xfId="16" applyFont="1" applyBorder="1" applyAlignment="1">
      <alignment horizontal="left" vertical="center" wrapText="1"/>
    </xf>
    <xf numFmtId="49" fontId="7" fillId="0" borderId="5" xfId="9" applyNumberFormat="1" applyFont="1" applyBorder="1" applyAlignment="1">
      <alignment horizontal="left" vertical="center" wrapText="1"/>
    </xf>
    <xf numFmtId="49" fontId="7" fillId="0" borderId="5" xfId="10" applyNumberFormat="1" applyFont="1" applyBorder="1" applyAlignment="1">
      <alignment horizontal="left" vertical="center" wrapText="1"/>
    </xf>
    <xf numFmtId="49" fontId="6" fillId="0" borderId="5" xfId="9" applyNumberFormat="1" applyFont="1" applyBorder="1" applyAlignment="1">
      <alignment horizontal="left" vertical="center" wrapText="1"/>
    </xf>
    <xf numFmtId="49" fontId="6" fillId="0" borderId="5" xfId="14" applyNumberFormat="1" applyFont="1" applyBorder="1" applyAlignment="1">
      <alignment horizontal="left" vertical="center" wrapText="1"/>
    </xf>
    <xf numFmtId="49" fontId="7" fillId="0" borderId="5" xfId="14" applyNumberFormat="1" applyFont="1" applyBorder="1" applyAlignment="1">
      <alignment horizontal="left" vertical="center" wrapText="1"/>
    </xf>
    <xf numFmtId="0" fontId="7" fillId="0" borderId="8" xfId="16" applyFont="1" applyBorder="1" applyAlignment="1">
      <alignment horizontal="center" vertical="center" wrapText="1"/>
    </xf>
    <xf numFmtId="49" fontId="7" fillId="0" borderId="5" xfId="16" applyNumberFormat="1" applyFont="1" applyBorder="1" applyAlignment="1">
      <alignment horizontal="left" vertical="center" wrapText="1"/>
    </xf>
    <xf numFmtId="0" fontId="7" fillId="0" borderId="2" xfId="16" applyFont="1" applyBorder="1" applyAlignment="1">
      <alignment horizontal="center" vertical="top" wrapText="1"/>
    </xf>
    <xf numFmtId="1" fontId="6" fillId="0" borderId="1" xfId="0" applyNumberFormat="1" applyFont="1" applyBorder="1" applyAlignment="1">
      <alignment horizontal="center" vertical="center"/>
    </xf>
    <xf numFmtId="1" fontId="7" fillId="0" borderId="1" xfId="0" applyNumberFormat="1" applyFont="1" applyBorder="1" applyAlignment="1">
      <alignment horizontal="center" vertical="center"/>
    </xf>
    <xf numFmtId="0" fontId="7" fillId="0" borderId="0" xfId="0" applyFont="1" applyAlignment="1">
      <alignment horizontal="center"/>
    </xf>
    <xf numFmtId="0" fontId="33" fillId="0" borderId="1" xfId="9" applyFont="1" applyBorder="1" applyAlignment="1">
      <alignment horizontal="center" vertical="center"/>
    </xf>
    <xf numFmtId="0" fontId="33"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3" fontId="44" fillId="0" borderId="1" xfId="0" applyNumberFormat="1" applyFont="1" applyBorder="1" applyAlignment="1">
      <alignment horizontal="center" vertical="center" wrapText="1"/>
    </xf>
    <xf numFmtId="0" fontId="44" fillId="12" borderId="1" xfId="0" applyFont="1" applyFill="1" applyBorder="1" applyAlignment="1">
      <alignment vertical="center" wrapText="1"/>
    </xf>
    <xf numFmtId="3" fontId="44" fillId="12" borderId="1" xfId="0" applyNumberFormat="1" applyFont="1" applyFill="1" applyBorder="1" applyAlignment="1">
      <alignment horizontal="center" vertical="center" wrapText="1"/>
    </xf>
    <xf numFmtId="0" fontId="45" fillId="0" borderId="1" xfId="0" applyFont="1" applyBorder="1" applyAlignment="1">
      <alignment vertical="center" wrapText="1"/>
    </xf>
    <xf numFmtId="3" fontId="45" fillId="0" borderId="1" xfId="0" applyNumberFormat="1" applyFont="1" applyBorder="1" applyAlignment="1">
      <alignment horizontal="center" vertical="center" wrapText="1"/>
    </xf>
    <xf numFmtId="0" fontId="45" fillId="12" borderId="1" xfId="0" applyFont="1" applyFill="1" applyBorder="1" applyAlignment="1">
      <alignment horizontal="center" vertical="center" wrapText="1"/>
    </xf>
    <xf numFmtId="0" fontId="45" fillId="12" borderId="1" xfId="0" applyFont="1" applyFill="1" applyBorder="1" applyAlignment="1">
      <alignment vertical="center" wrapText="1"/>
    </xf>
    <xf numFmtId="0" fontId="43" fillId="0" borderId="1" xfId="0" applyFont="1" applyBorder="1" applyAlignment="1">
      <alignment vertical="center" wrapText="1"/>
    </xf>
    <xf numFmtId="2" fontId="7" fillId="0" borderId="12" xfId="9" applyNumberFormat="1" applyFont="1" applyBorder="1" applyAlignment="1">
      <alignment horizontal="center" vertical="top" wrapText="1"/>
    </xf>
    <xf numFmtId="2" fontId="7" fillId="0" borderId="12" xfId="9" applyNumberFormat="1" applyFont="1" applyBorder="1" applyAlignment="1">
      <alignment horizontal="center" vertical="center" wrapText="1"/>
    </xf>
    <xf numFmtId="49" fontId="7" fillId="0" borderId="12" xfId="9" applyNumberFormat="1" applyFont="1" applyBorder="1" applyAlignment="1">
      <alignment horizontal="left" vertical="top" wrapText="1"/>
    </xf>
    <xf numFmtId="175" fontId="7" fillId="0" borderId="12" xfId="3" applyNumberFormat="1" applyFont="1" applyFill="1" applyBorder="1" applyAlignment="1">
      <alignment horizontal="right" vertical="center" wrapText="1" shrinkToFit="1"/>
    </xf>
    <xf numFmtId="175" fontId="7" fillId="0" borderId="12" xfId="0" applyNumberFormat="1" applyFont="1" applyBorder="1" applyAlignment="1">
      <alignment horizontal="right" vertical="center"/>
    </xf>
    <xf numFmtId="0" fontId="32" fillId="0" borderId="0" xfId="0" applyFont="1" applyAlignment="1">
      <alignment vertical="center"/>
    </xf>
    <xf numFmtId="167" fontId="7" fillId="0" borderId="12" xfId="0" applyNumberFormat="1" applyFont="1" applyBorder="1" applyAlignment="1">
      <alignment horizontal="center" vertical="center" wrapText="1"/>
    </xf>
    <xf numFmtId="49" fontId="7" fillId="0" borderId="12" xfId="0" applyNumberFormat="1" applyFont="1" applyBorder="1" applyAlignment="1">
      <alignment horizontal="left" vertical="center" wrapText="1"/>
    </xf>
    <xf numFmtId="175" fontId="7" fillId="0" borderId="12" xfId="3" applyNumberFormat="1" applyFont="1" applyFill="1" applyBorder="1" applyAlignment="1">
      <alignment horizontal="right" vertical="center" wrapText="1"/>
    </xf>
    <xf numFmtId="0" fontId="6" fillId="0" borderId="0" xfId="0" applyFont="1" applyAlignment="1">
      <alignment horizontal="center" vertical="center" wrapText="1"/>
    </xf>
    <xf numFmtId="1" fontId="7" fillId="0" borderId="3" xfId="0" applyNumberFormat="1" applyFont="1" applyBorder="1" applyAlignment="1">
      <alignment horizontal="center" vertical="top"/>
    </xf>
    <xf numFmtId="1" fontId="7" fillId="0" borderId="4" xfId="0" applyNumberFormat="1" applyFont="1" applyBorder="1" applyAlignment="1">
      <alignment horizontal="center" vertical="top"/>
    </xf>
    <xf numFmtId="1" fontId="7" fillId="0" borderId="2" xfId="0" applyNumberFormat="1" applyFont="1" applyBorder="1" applyAlignment="1">
      <alignment horizontal="center" vertical="top"/>
    </xf>
    <xf numFmtId="1" fontId="7" fillId="0" borderId="1" xfId="0" applyNumberFormat="1" applyFont="1" applyBorder="1" applyAlignment="1">
      <alignment horizontal="center" vertical="top"/>
    </xf>
    <xf numFmtId="167" fontId="7" fillId="0" borderId="1" xfId="26" applyNumberFormat="1" applyFont="1" applyFill="1" applyBorder="1" applyAlignment="1">
      <alignment horizontal="center" vertical="top"/>
    </xf>
    <xf numFmtId="167" fontId="7" fillId="0" borderId="1" xfId="3" applyNumberFormat="1" applyFont="1" applyFill="1" applyBorder="1" applyAlignment="1">
      <alignment horizontal="center" vertical="top"/>
    </xf>
    <xf numFmtId="167" fontId="7" fillId="10" borderId="1" xfId="26" applyNumberFormat="1" applyFont="1" applyFill="1" applyBorder="1" applyAlignment="1">
      <alignment horizontal="center" vertical="top"/>
    </xf>
    <xf numFmtId="167" fontId="7" fillId="10" borderId="1" xfId="3" applyNumberFormat="1" applyFont="1" applyFill="1" applyBorder="1" applyAlignment="1">
      <alignment horizontal="center" vertical="top"/>
    </xf>
    <xf numFmtId="1" fontId="7" fillId="10" borderId="1" xfId="0" applyNumberFormat="1" applyFont="1" applyFill="1" applyBorder="1" applyAlignment="1">
      <alignment horizontal="center" vertical="top"/>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4" fontId="6" fillId="0" borderId="7" xfId="0" applyNumberFormat="1" applyFont="1" applyBorder="1" applyAlignment="1">
      <alignment horizontal="center" vertical="center" wrapText="1" shrinkToFit="1"/>
    </xf>
    <xf numFmtId="4" fontId="6" fillId="0" borderId="9" xfId="0" applyNumberFormat="1" applyFont="1" applyBorder="1" applyAlignment="1">
      <alignment horizontal="center" vertical="center" wrapText="1" shrinkToFit="1"/>
    </xf>
    <xf numFmtId="4" fontId="6" fillId="0" borderId="5" xfId="0" applyNumberFormat="1" applyFont="1" applyBorder="1" applyAlignment="1">
      <alignment horizontal="center" vertical="center" wrapText="1" shrinkToFit="1"/>
    </xf>
    <xf numFmtId="0" fontId="6" fillId="0" borderId="0" xfId="0" applyFont="1" applyAlignment="1">
      <alignment horizontal="right" vertical="center"/>
    </xf>
    <xf numFmtId="0" fontId="6" fillId="0" borderId="0" xfId="9" applyFont="1" applyAlignment="1">
      <alignment horizontal="center"/>
    </xf>
    <xf numFmtId="0" fontId="11" fillId="0" borderId="0" xfId="9" applyFont="1" applyAlignment="1">
      <alignment horizontal="center"/>
    </xf>
    <xf numFmtId="0" fontId="11" fillId="0" borderId="6" xfId="0" applyFont="1" applyBorder="1" applyAlignment="1">
      <alignment horizontal="right" vertical="center"/>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49" fontId="6" fillId="0" borderId="0" xfId="0" applyNumberFormat="1" applyFont="1" applyAlignment="1">
      <alignment horizontal="right" vertical="center" wrapText="1"/>
    </xf>
    <xf numFmtId="49" fontId="6" fillId="0" borderId="0" xfId="0" applyNumberFormat="1" applyFont="1" applyAlignment="1">
      <alignment horizontal="center" vertical="top" wrapText="1"/>
    </xf>
    <xf numFmtId="49" fontId="6" fillId="0" borderId="0" xfId="0" applyNumberFormat="1" applyFont="1" applyAlignment="1">
      <alignment horizontal="center" vertical="top"/>
    </xf>
    <xf numFmtId="0" fontId="6" fillId="0" borderId="0" xfId="0" applyFont="1" applyAlignment="1">
      <alignment horizontal="center" vertical="center"/>
    </xf>
    <xf numFmtId="0" fontId="6" fillId="0" borderId="0" xfId="9" applyFont="1" applyAlignment="1">
      <alignment horizontal="center" wrapText="1"/>
    </xf>
    <xf numFmtId="2" fontId="7" fillId="0" borderId="1" xfId="9" applyNumberFormat="1" applyFont="1" applyBorder="1" applyAlignment="1">
      <alignment horizontal="center" vertical="center" wrapText="1"/>
    </xf>
    <xf numFmtId="2" fontId="7" fillId="0" borderId="3" xfId="9" applyNumberFormat="1" applyFont="1" applyBorder="1" applyAlignment="1">
      <alignment horizontal="center" vertical="center" wrapText="1"/>
    </xf>
    <xf numFmtId="2" fontId="7" fillId="0" borderId="2" xfId="9" applyNumberFormat="1" applyFont="1" applyBorder="1" applyAlignment="1">
      <alignment horizontal="center" vertical="center"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xf>
    <xf numFmtId="167" fontId="7" fillId="0" borderId="3" xfId="9" applyNumberFormat="1" applyFont="1" applyBorder="1" applyAlignment="1">
      <alignment horizontal="center" vertical="center" wrapText="1"/>
    </xf>
    <xf numFmtId="167" fontId="7" fillId="0" borderId="2" xfId="9" applyNumberFormat="1" applyFont="1" applyBorder="1" applyAlignment="1">
      <alignment horizontal="center" vertical="center" wrapText="1"/>
    </xf>
    <xf numFmtId="167" fontId="7" fillId="0" borderId="4" xfId="9" applyNumberFormat="1" applyFont="1" applyBorder="1" applyAlignment="1">
      <alignment horizontal="center" vertical="center" wrapText="1"/>
    </xf>
    <xf numFmtId="0" fontId="7" fillId="0" borderId="3" xfId="16" applyFont="1" applyBorder="1" applyAlignment="1">
      <alignment horizontal="center" vertical="center"/>
    </xf>
    <xf numFmtId="0" fontId="7" fillId="0" borderId="4" xfId="16" applyFont="1" applyBorder="1" applyAlignment="1">
      <alignment horizontal="center" vertical="center"/>
    </xf>
    <xf numFmtId="0" fontId="7" fillId="0" borderId="2" xfId="16" applyFont="1" applyBorder="1" applyAlignment="1">
      <alignment horizontal="center" vertical="center"/>
    </xf>
    <xf numFmtId="2" fontId="7" fillId="0" borderId="4" xfId="9" applyNumberFormat="1" applyFont="1" applyBorder="1" applyAlignment="1">
      <alignment horizontal="center" vertical="center" wrapText="1"/>
    </xf>
    <xf numFmtId="0" fontId="7" fillId="0" borderId="1" xfId="16" applyFont="1" applyBorder="1" applyAlignment="1">
      <alignment horizontal="center" vertical="top"/>
    </xf>
    <xf numFmtId="0" fontId="7" fillId="0" borderId="3" xfId="0" applyFont="1" applyBorder="1" applyAlignment="1">
      <alignment horizontal="center" vertical="top"/>
    </xf>
    <xf numFmtId="0" fontId="7" fillId="0" borderId="2" xfId="0" applyFont="1" applyBorder="1" applyAlignment="1">
      <alignment horizontal="center" vertical="top"/>
    </xf>
    <xf numFmtId="0" fontId="7" fillId="0" borderId="4" xfId="0" applyFont="1" applyBorder="1" applyAlignment="1">
      <alignment horizontal="center" vertical="top"/>
    </xf>
    <xf numFmtId="0" fontId="7" fillId="0" borderId="1" xfId="0" applyFont="1" applyBorder="1" applyAlignment="1">
      <alignment horizontal="center" vertical="center"/>
    </xf>
    <xf numFmtId="1"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67"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 xfId="0"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3" xfId="0" applyFont="1" applyBorder="1" applyAlignment="1">
      <alignment horizontal="center"/>
    </xf>
    <xf numFmtId="0" fontId="7" fillId="0" borderId="4" xfId="0" applyFont="1" applyBorder="1" applyAlignment="1">
      <alignment horizontal="center"/>
    </xf>
    <xf numFmtId="0" fontId="7" fillId="0" borderId="1" xfId="0" applyFont="1" applyBorder="1" applyAlignment="1">
      <alignment horizontal="center"/>
    </xf>
    <xf numFmtId="0" fontId="7" fillId="0" borderId="2" xfId="0" applyFont="1" applyBorder="1" applyAlignment="1">
      <alignment horizontal="center"/>
    </xf>
    <xf numFmtId="167" fontId="7" fillId="0" borderId="3" xfId="0" applyNumberFormat="1" applyFont="1" applyBorder="1" applyAlignment="1">
      <alignment horizontal="center" vertical="center" wrapText="1"/>
    </xf>
    <xf numFmtId="167" fontId="7" fillId="0" borderId="4" xfId="0" applyNumberFormat="1" applyFont="1" applyBorder="1" applyAlignment="1">
      <alignment horizontal="center" vertical="center" wrapText="1"/>
    </xf>
    <xf numFmtId="167" fontId="7" fillId="0" borderId="2" xfId="0" applyNumberFormat="1" applyFont="1" applyBorder="1" applyAlignment="1">
      <alignment horizontal="center" vertical="center" wrapText="1"/>
    </xf>
    <xf numFmtId="0" fontId="7" fillId="0" borderId="3" xfId="19" applyBorder="1" applyAlignment="1">
      <alignment horizontal="center" vertical="center" wrapText="1"/>
    </xf>
    <xf numFmtId="0" fontId="7" fillId="0" borderId="4" xfId="19" applyBorder="1" applyAlignment="1">
      <alignment horizontal="center" vertical="center" wrapText="1"/>
    </xf>
    <xf numFmtId="0" fontId="7" fillId="0" borderId="2" xfId="19" applyBorder="1" applyAlignment="1">
      <alignment horizontal="center" vertical="center" wrapText="1"/>
    </xf>
    <xf numFmtId="49" fontId="7" fillId="0" borderId="3" xfId="19" applyNumberFormat="1" applyBorder="1" applyAlignment="1">
      <alignment horizontal="center" vertical="center" wrapText="1" shrinkToFit="1"/>
    </xf>
    <xf numFmtId="49" fontId="7" fillId="0" borderId="2" xfId="19" applyNumberFormat="1" applyBorder="1" applyAlignment="1">
      <alignment horizontal="center" vertical="center" wrapText="1" shrinkToFit="1"/>
    </xf>
    <xf numFmtId="49" fontId="7" fillId="0" borderId="4" xfId="19" applyNumberFormat="1" applyBorder="1" applyAlignment="1">
      <alignment horizontal="center" vertical="center" wrapText="1" shrinkToFit="1"/>
    </xf>
    <xf numFmtId="49" fontId="7" fillId="0" borderId="3" xfId="0" applyNumberFormat="1" applyFont="1" applyBorder="1" applyAlignment="1">
      <alignment horizontal="center" vertical="center" wrapText="1" shrinkToFit="1"/>
    </xf>
    <xf numFmtId="49" fontId="7" fillId="0" borderId="2" xfId="0" applyNumberFormat="1" applyFont="1" applyBorder="1" applyAlignment="1">
      <alignment horizontal="center" vertical="center" wrapText="1" shrinkToFit="1"/>
    </xf>
    <xf numFmtId="49" fontId="7" fillId="0" borderId="4" xfId="0" applyNumberFormat="1" applyFont="1" applyBorder="1" applyAlignment="1">
      <alignment horizontal="center" vertical="center" wrapText="1" shrinkToFit="1"/>
    </xf>
    <xf numFmtId="0" fontId="7" fillId="0" borderId="3" xfId="16" applyFont="1" applyBorder="1" applyAlignment="1">
      <alignment horizontal="center" vertical="top"/>
    </xf>
    <xf numFmtId="0" fontId="7" fillId="0" borderId="2" xfId="16" applyFont="1" applyBorder="1" applyAlignment="1">
      <alignment horizontal="center" vertical="top"/>
    </xf>
    <xf numFmtId="0" fontId="7" fillId="0" borderId="3" xfId="16" applyFont="1" applyBorder="1" applyAlignment="1">
      <alignment horizontal="center" vertical="top" wrapText="1"/>
    </xf>
    <xf numFmtId="0" fontId="7" fillId="0" borderId="4" xfId="16" applyFont="1" applyBorder="1" applyAlignment="1">
      <alignment horizontal="center" vertical="top" wrapText="1"/>
    </xf>
    <xf numFmtId="0" fontId="7" fillId="0" borderId="2" xfId="16" applyFont="1" applyBorder="1" applyAlignment="1">
      <alignment horizontal="center" vertical="top" wrapText="1"/>
    </xf>
    <xf numFmtId="0" fontId="7" fillId="0" borderId="4" xfId="16" applyFont="1" applyBorder="1" applyAlignment="1">
      <alignment horizontal="center" vertical="top"/>
    </xf>
    <xf numFmtId="0" fontId="7" fillId="0" borderId="1" xfId="16" applyFont="1" applyBorder="1" applyAlignment="1">
      <alignment horizontal="center" vertical="top" wrapText="1"/>
    </xf>
    <xf numFmtId="0" fontId="7" fillId="0" borderId="4" xfId="16" applyFont="1" applyBorder="1" applyAlignment="1">
      <alignment horizontal="center" vertical="center" wrapText="1"/>
    </xf>
    <xf numFmtId="0" fontId="7" fillId="0" borderId="2" xfId="16" applyFont="1" applyBorder="1" applyAlignment="1">
      <alignment horizontal="center" vertical="center" wrapText="1"/>
    </xf>
    <xf numFmtId="0" fontId="7" fillId="0" borderId="3" xfId="0" applyFont="1" applyBorder="1" applyAlignment="1">
      <alignment horizontal="center" vertical="top" wrapText="1"/>
    </xf>
    <xf numFmtId="0" fontId="7" fillId="0" borderId="4" xfId="0" applyFont="1" applyBorder="1" applyAlignment="1">
      <alignment horizontal="center" vertical="top" wrapText="1"/>
    </xf>
    <xf numFmtId="0" fontId="7" fillId="0" borderId="2" xfId="0" applyFont="1" applyBorder="1" applyAlignment="1">
      <alignment horizontal="center" vertical="top" wrapText="1"/>
    </xf>
    <xf numFmtId="0" fontId="7" fillId="0" borderId="1" xfId="0" applyFont="1" applyBorder="1" applyAlignment="1">
      <alignment horizontal="center" vertical="top"/>
    </xf>
    <xf numFmtId="0" fontId="7" fillId="0" borderId="1" xfId="0" applyFont="1" applyBorder="1" applyAlignment="1">
      <alignment horizontal="center" vertical="top" wrapText="1"/>
    </xf>
    <xf numFmtId="2" fontId="7" fillId="0" borderId="1" xfId="0" applyNumberFormat="1" applyFont="1" applyBorder="1" applyAlignment="1">
      <alignment horizontal="center" vertical="top"/>
    </xf>
    <xf numFmtId="2" fontId="7" fillId="0" borderId="3" xfId="0" applyNumberFormat="1" applyFont="1" applyBorder="1" applyAlignment="1">
      <alignment horizontal="center" vertical="top"/>
    </xf>
    <xf numFmtId="2" fontId="7" fillId="0" borderId="4" xfId="0" applyNumberFormat="1" applyFont="1" applyBorder="1" applyAlignment="1">
      <alignment horizontal="center" vertical="top"/>
    </xf>
    <xf numFmtId="2" fontId="7" fillId="0" borderId="2" xfId="0" applyNumberFormat="1" applyFont="1" applyBorder="1" applyAlignment="1">
      <alignment horizontal="center" vertical="top"/>
    </xf>
    <xf numFmtId="0" fontId="7" fillId="0" borderId="3" xfId="46" applyFont="1" applyBorder="1" applyAlignment="1">
      <alignment horizontal="center" vertical="top" wrapText="1"/>
    </xf>
    <xf numFmtId="0" fontId="7" fillId="0" borderId="4" xfId="46" applyFont="1" applyBorder="1" applyAlignment="1">
      <alignment horizontal="center" vertical="top" wrapText="1"/>
    </xf>
    <xf numFmtId="0" fontId="7" fillId="0" borderId="2" xfId="46" applyFont="1" applyBorder="1" applyAlignment="1">
      <alignment horizontal="center" vertical="top" wrapText="1"/>
    </xf>
    <xf numFmtId="49" fontId="7" fillId="0" borderId="3" xfId="46" applyNumberFormat="1" applyFont="1" applyBorder="1" applyAlignment="1">
      <alignment horizontal="center" vertical="top" wrapText="1"/>
    </xf>
    <xf numFmtId="49" fontId="7" fillId="0" borderId="4" xfId="46" applyNumberFormat="1" applyFont="1" applyBorder="1" applyAlignment="1">
      <alignment horizontal="center" vertical="top" wrapText="1"/>
    </xf>
    <xf numFmtId="49" fontId="7" fillId="0" borderId="2" xfId="46" applyNumberFormat="1" applyFont="1" applyBorder="1" applyAlignment="1">
      <alignment horizontal="center" vertical="top" wrapText="1"/>
    </xf>
    <xf numFmtId="0" fontId="7" fillId="0" borderId="1" xfId="30" applyFont="1" applyBorder="1" applyAlignment="1">
      <alignment horizontal="center" vertical="center" wrapText="1"/>
    </xf>
    <xf numFmtId="49" fontId="7" fillId="0" borderId="1" xfId="30" applyNumberFormat="1" applyFont="1" applyBorder="1" applyAlignment="1">
      <alignment horizontal="center" vertical="center" wrapText="1"/>
    </xf>
    <xf numFmtId="3" fontId="7" fillId="0" borderId="3" xfId="0" applyNumberFormat="1" applyFont="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4" xfId="0" applyNumberFormat="1" applyFont="1" applyBorder="1" applyAlignment="1">
      <alignment horizontal="center" vertical="center" wrapText="1"/>
    </xf>
    <xf numFmtId="3" fontId="7" fillId="0" borderId="3" xfId="0" applyNumberFormat="1" applyFont="1" applyBorder="1" applyAlignment="1">
      <alignment horizontal="center" vertical="center"/>
    </xf>
    <xf numFmtId="3" fontId="7" fillId="0" borderId="4" xfId="0" applyNumberFormat="1" applyFont="1" applyBorder="1" applyAlignment="1">
      <alignment horizontal="center" vertical="center"/>
    </xf>
    <xf numFmtId="3" fontId="7" fillId="0" borderId="2" xfId="0" applyNumberFormat="1" applyFont="1" applyBorder="1" applyAlignment="1">
      <alignment horizontal="center" vertical="center"/>
    </xf>
    <xf numFmtId="4" fontId="7" fillId="0" borderId="1" xfId="0" applyNumberFormat="1" applyFont="1" applyBorder="1" applyAlignment="1">
      <alignment horizontal="center" vertical="top" wrapText="1"/>
    </xf>
    <xf numFmtId="0" fontId="11" fillId="0" borderId="6" xfId="0" applyFont="1" applyBorder="1" applyAlignment="1">
      <alignment horizontal="right" vertical="center" wrapText="1"/>
    </xf>
    <xf numFmtId="49" fontId="6" fillId="0" borderId="0" xfId="0" applyNumberFormat="1" applyFont="1" applyAlignment="1">
      <alignment horizontal="right" vertical="center"/>
    </xf>
    <xf numFmtId="2" fontId="7" fillId="0" borderId="1" xfId="0" applyNumberFormat="1" applyFont="1" applyBorder="1" applyAlignment="1">
      <alignment horizontal="center" vertical="center" wrapText="1"/>
    </xf>
    <xf numFmtId="49" fontId="46" fillId="0" borderId="0" xfId="0" applyNumberFormat="1" applyFont="1" applyAlignment="1">
      <alignment horizontal="center" vertical="top" wrapText="1"/>
    </xf>
    <xf numFmtId="49" fontId="46" fillId="0" borderId="0" xfId="0" applyNumberFormat="1" applyFont="1" applyAlignment="1">
      <alignment horizontal="center" vertical="top"/>
    </xf>
    <xf numFmtId="0" fontId="46" fillId="0" borderId="0" xfId="9" applyFont="1" applyAlignment="1">
      <alignment horizontal="center" vertical="center" wrapText="1"/>
    </xf>
    <xf numFmtId="0" fontId="41" fillId="0" borderId="0" xfId="9" applyFont="1" applyAlignment="1">
      <alignment horizontal="center"/>
    </xf>
    <xf numFmtId="0" fontId="14" fillId="0" borderId="3" xfId="0" applyFont="1" applyBorder="1" applyAlignment="1">
      <alignment horizontal="center" vertical="center" wrapText="1"/>
    </xf>
    <xf numFmtId="0" fontId="14" fillId="0" borderId="2" xfId="0"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4"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167" fontId="7" fillId="0" borderId="3" xfId="28" applyNumberFormat="1" applyFont="1" applyFill="1" applyBorder="1" applyAlignment="1">
      <alignment horizontal="center" vertical="center" wrapText="1"/>
    </xf>
    <xf numFmtId="167" fontId="7" fillId="0" borderId="4" xfId="28" applyNumberFormat="1" applyFont="1" applyFill="1" applyBorder="1" applyAlignment="1">
      <alignment horizontal="center" vertical="center" wrapText="1"/>
    </xf>
    <xf numFmtId="167" fontId="7" fillId="0" borderId="2" xfId="28" applyNumberFormat="1" applyFont="1" applyFill="1" applyBorder="1" applyAlignment="1">
      <alignment horizontal="center" vertical="center" wrapText="1"/>
    </xf>
    <xf numFmtId="0" fontId="7" fillId="0" borderId="3" xfId="16" applyFont="1" applyBorder="1" applyAlignment="1">
      <alignment horizontal="center" vertical="center" wrapText="1"/>
    </xf>
    <xf numFmtId="0" fontId="7" fillId="0" borderId="3" xfId="31" applyFont="1" applyBorder="1" applyAlignment="1">
      <alignment horizontal="center" vertical="center"/>
    </xf>
    <xf numFmtId="0" fontId="7" fillId="0" borderId="4" xfId="31" applyFont="1" applyBorder="1" applyAlignment="1">
      <alignment horizontal="center" vertical="center"/>
    </xf>
    <xf numFmtId="0" fontId="7" fillId="0" borderId="2" xfId="31" applyFont="1" applyBorder="1" applyAlignment="1">
      <alignment horizontal="center" vertical="center"/>
    </xf>
    <xf numFmtId="2" fontId="7" fillId="0" borderId="3" xfId="0" applyNumberFormat="1" applyFont="1" applyBorder="1" applyAlignment="1">
      <alignment horizontal="center" vertical="center"/>
    </xf>
    <xf numFmtId="2" fontId="7" fillId="0" borderId="4" xfId="0" applyNumberFormat="1" applyFont="1" applyBorder="1" applyAlignment="1">
      <alignment horizontal="center" vertical="center"/>
    </xf>
    <xf numFmtId="2" fontId="7" fillId="0" borderId="2"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7" fillId="0" borderId="2" xfId="0" applyNumberFormat="1" applyFont="1" applyBorder="1" applyAlignment="1">
      <alignment horizontal="center" vertical="center"/>
    </xf>
    <xf numFmtId="0" fontId="6" fillId="0" borderId="4" xfId="0" applyFont="1" applyBorder="1" applyAlignment="1">
      <alignment horizontal="center" vertical="center"/>
    </xf>
    <xf numFmtId="49" fontId="7" fillId="0" borderId="1" xfId="0" applyNumberFormat="1" applyFont="1" applyBorder="1" applyAlignment="1">
      <alignment horizontal="center" vertical="center"/>
    </xf>
    <xf numFmtId="0" fontId="7" fillId="0" borderId="3" xfId="9" applyFont="1" applyBorder="1" applyAlignment="1">
      <alignment horizontal="center" vertical="center"/>
    </xf>
    <xf numFmtId="0" fontId="7" fillId="0" borderId="2" xfId="9" applyFont="1" applyBorder="1" applyAlignment="1">
      <alignment horizontal="center" vertical="center"/>
    </xf>
    <xf numFmtId="0" fontId="7" fillId="0" borderId="4" xfId="9" applyFont="1" applyBorder="1" applyAlignment="1">
      <alignment horizontal="center" vertical="center"/>
    </xf>
    <xf numFmtId="0" fontId="7" fillId="0" borderId="1" xfId="9" applyFont="1" applyBorder="1" applyAlignment="1">
      <alignment horizontal="center" vertical="center"/>
    </xf>
    <xf numFmtId="167" fontId="6" fillId="0" borderId="3" xfId="0" applyNumberFormat="1" applyFont="1" applyBorder="1" applyAlignment="1">
      <alignment horizontal="center" vertical="center" wrapText="1"/>
    </xf>
    <xf numFmtId="167" fontId="6" fillId="0" borderId="4" xfId="0" applyNumberFormat="1" applyFont="1" applyBorder="1" applyAlignment="1">
      <alignment horizontal="center" vertical="center" wrapText="1"/>
    </xf>
    <xf numFmtId="167" fontId="6" fillId="0" borderId="2" xfId="0" applyNumberFormat="1" applyFont="1" applyBorder="1" applyAlignment="1">
      <alignment horizontal="center"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0" borderId="4" xfId="0" applyFont="1" applyBorder="1" applyAlignment="1">
      <alignment horizontal="center" vertical="center" wrapText="1"/>
    </xf>
    <xf numFmtId="1" fontId="6" fillId="0" borderId="3" xfId="0" applyNumberFormat="1" applyFont="1" applyBorder="1" applyAlignment="1">
      <alignment horizontal="center" vertical="center" wrapText="1"/>
    </xf>
    <xf numFmtId="1" fontId="6" fillId="0" borderId="4"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67" fontId="7" fillId="0" borderId="3" xfId="0" applyNumberFormat="1" applyFont="1" applyBorder="1" applyAlignment="1">
      <alignment horizontal="center" vertical="center"/>
    </xf>
    <xf numFmtId="167" fontId="7" fillId="0" borderId="4" xfId="0" applyNumberFormat="1" applyFont="1" applyBorder="1" applyAlignment="1">
      <alignment horizontal="center" vertical="center"/>
    </xf>
    <xf numFmtId="167" fontId="7" fillId="0" borderId="2" xfId="0" applyNumberFormat="1" applyFont="1" applyBorder="1" applyAlignment="1">
      <alignment horizontal="center" vertical="center"/>
    </xf>
    <xf numFmtId="171" fontId="7" fillId="0" borderId="3" xfId="28" applyNumberFormat="1" applyFont="1" applyFill="1" applyBorder="1" applyAlignment="1">
      <alignment horizontal="center" vertical="center" wrapText="1"/>
    </xf>
    <xf numFmtId="171" fontId="7" fillId="0" borderId="4" xfId="28" applyNumberFormat="1" applyFont="1" applyFill="1" applyBorder="1" applyAlignment="1">
      <alignment horizontal="center" vertical="center" wrapText="1"/>
    </xf>
    <xf numFmtId="171" fontId="7" fillId="0" borderId="2" xfId="28" applyNumberFormat="1" applyFont="1" applyFill="1" applyBorder="1" applyAlignment="1">
      <alignment horizontal="center" vertical="center" wrapText="1"/>
    </xf>
    <xf numFmtId="166" fontId="7" fillId="0" borderId="3" xfId="0" applyNumberFormat="1" applyFont="1" applyBorder="1" applyAlignment="1">
      <alignment horizontal="center" vertical="center"/>
    </xf>
    <xf numFmtId="166" fontId="7" fillId="0" borderId="4" xfId="0" applyNumberFormat="1" applyFont="1" applyBorder="1" applyAlignment="1">
      <alignment horizontal="center" vertical="center"/>
    </xf>
    <xf numFmtId="166" fontId="7" fillId="0" borderId="2" xfId="0" applyNumberFormat="1" applyFont="1" applyBorder="1" applyAlignment="1">
      <alignment horizontal="center" vertical="center"/>
    </xf>
    <xf numFmtId="49" fontId="7" fillId="0" borderId="3" xfId="17" applyNumberFormat="1" applyFont="1" applyBorder="1" applyAlignment="1">
      <alignment horizontal="center" vertical="center" wrapText="1" shrinkToFit="1"/>
    </xf>
    <xf numFmtId="49" fontId="7" fillId="0" borderId="2" xfId="17" applyNumberFormat="1" applyFont="1" applyBorder="1" applyAlignment="1">
      <alignment horizontal="center" vertical="center" wrapText="1" shrinkToFit="1"/>
    </xf>
    <xf numFmtId="49" fontId="7" fillId="0" borderId="4" xfId="17" applyNumberFormat="1" applyFont="1" applyBorder="1" applyAlignment="1">
      <alignment horizontal="center" vertical="center" wrapText="1" shrinkToFit="1"/>
    </xf>
    <xf numFmtId="0" fontId="7" fillId="0" borderId="3" xfId="9" applyFont="1" applyBorder="1" applyAlignment="1">
      <alignment horizontal="center" vertical="center" wrapText="1" shrinkToFit="1"/>
    </xf>
    <xf numFmtId="0" fontId="7" fillId="0" borderId="4" xfId="9" applyFont="1" applyBorder="1" applyAlignment="1">
      <alignment horizontal="center" vertical="center" wrapText="1" shrinkToFit="1"/>
    </xf>
    <xf numFmtId="0" fontId="7" fillId="0" borderId="2" xfId="9" applyFont="1" applyBorder="1" applyAlignment="1">
      <alignment horizontal="center" vertical="center" wrapText="1" shrinkToFit="1"/>
    </xf>
    <xf numFmtId="0" fontId="7" fillId="0" borderId="3" xfId="9" applyFont="1" applyBorder="1" applyAlignment="1">
      <alignment horizontal="center" vertical="center" wrapText="1"/>
    </xf>
    <xf numFmtId="0" fontId="7" fillId="0" borderId="4" xfId="9" applyFont="1" applyBorder="1" applyAlignment="1">
      <alignment horizontal="center" vertical="center" wrapText="1"/>
    </xf>
    <xf numFmtId="0" fontId="7" fillId="0" borderId="2" xfId="9" applyFont="1" applyBorder="1" applyAlignment="1">
      <alignment horizontal="center" vertical="center" wrapText="1"/>
    </xf>
    <xf numFmtId="49" fontId="7" fillId="0" borderId="3" xfId="9" applyNumberFormat="1" applyFont="1" applyBorder="1" applyAlignment="1">
      <alignment horizontal="center" vertical="center" wrapText="1" shrinkToFit="1"/>
    </xf>
    <xf numFmtId="49" fontId="7" fillId="0" borderId="2" xfId="9" applyNumberFormat="1" applyFont="1" applyBorder="1" applyAlignment="1">
      <alignment horizontal="center" vertical="center" wrapText="1" shrinkToFit="1"/>
    </xf>
    <xf numFmtId="49" fontId="7" fillId="0" borderId="4" xfId="9" applyNumberFormat="1" applyFont="1" applyBorder="1" applyAlignment="1">
      <alignment horizontal="center" vertical="center" wrapText="1" shrinkToFit="1"/>
    </xf>
    <xf numFmtId="49" fontId="11" fillId="0" borderId="3" xfId="0" applyNumberFormat="1" applyFont="1" applyBorder="1" applyAlignment="1">
      <alignment horizontal="center" vertical="center" wrapText="1" shrinkToFit="1"/>
    </xf>
    <xf numFmtId="49" fontId="11" fillId="0" borderId="4" xfId="0" applyNumberFormat="1" applyFont="1" applyBorder="1" applyAlignment="1">
      <alignment horizontal="center" vertical="center" wrapText="1" shrinkToFit="1"/>
    </xf>
    <xf numFmtId="49" fontId="11" fillId="0" borderId="2" xfId="0" applyNumberFormat="1" applyFont="1" applyBorder="1" applyAlignment="1">
      <alignment horizontal="center" vertical="center" wrapText="1" shrinkToFit="1"/>
    </xf>
    <xf numFmtId="49" fontId="6" fillId="0" borderId="3" xfId="0" applyNumberFormat="1" applyFont="1" applyBorder="1" applyAlignment="1">
      <alignment horizontal="center" vertical="center" wrapText="1" shrinkToFit="1"/>
    </xf>
    <xf numFmtId="49" fontId="6" fillId="0" borderId="4" xfId="0" applyNumberFormat="1" applyFont="1" applyBorder="1" applyAlignment="1">
      <alignment horizontal="center" vertical="center" wrapText="1" shrinkToFit="1"/>
    </xf>
    <xf numFmtId="49" fontId="6" fillId="0" borderId="2" xfId="0" applyNumberFormat="1" applyFont="1" applyBorder="1" applyAlignment="1">
      <alignment horizontal="center" vertical="center" wrapText="1" shrinkToFit="1"/>
    </xf>
    <xf numFmtId="0" fontId="7" fillId="0" borderId="3" xfId="16" applyFont="1" applyBorder="1" applyAlignment="1">
      <alignment horizontal="center" vertical="center" wrapText="1" shrinkToFit="1"/>
    </xf>
    <xf numFmtId="0" fontId="7" fillId="0" borderId="4" xfId="16" applyFont="1" applyBorder="1" applyAlignment="1">
      <alignment horizontal="center" vertical="center" wrapText="1" shrinkToFit="1"/>
    </xf>
    <xf numFmtId="0" fontId="7" fillId="0" borderId="2" xfId="16" applyFont="1" applyBorder="1" applyAlignment="1">
      <alignment horizontal="center" vertical="center" wrapText="1" shrinkToFit="1"/>
    </xf>
    <xf numFmtId="49" fontId="7" fillId="0" borderId="3" xfId="16" applyNumberFormat="1" applyFont="1" applyBorder="1" applyAlignment="1">
      <alignment horizontal="center" vertical="center" wrapText="1" shrinkToFit="1"/>
    </xf>
    <xf numFmtId="49" fontId="7" fillId="0" borderId="4" xfId="16" applyNumberFormat="1" applyFont="1" applyBorder="1" applyAlignment="1">
      <alignment horizontal="center" vertical="center" wrapText="1" shrinkToFit="1"/>
    </xf>
    <xf numFmtId="49" fontId="7" fillId="0" borderId="2" xfId="16" applyNumberFormat="1" applyFont="1" applyBorder="1" applyAlignment="1">
      <alignment horizontal="center" vertical="center" wrapText="1" shrinkToFit="1"/>
    </xf>
    <xf numFmtId="167" fontId="7" fillId="0" borderId="3" xfId="16" applyNumberFormat="1" applyFont="1" applyBorder="1" applyAlignment="1">
      <alignment horizontal="center" vertical="center" wrapText="1"/>
    </xf>
    <xf numFmtId="167" fontId="7" fillId="0" borderId="4" xfId="16" applyNumberFormat="1" applyFont="1" applyBorder="1" applyAlignment="1">
      <alignment horizontal="center" vertical="center" wrapText="1"/>
    </xf>
    <xf numFmtId="167" fontId="7" fillId="0" borderId="2" xfId="16" applyNumberFormat="1" applyFont="1" applyBorder="1" applyAlignment="1">
      <alignment horizontal="center" vertical="center" wrapText="1"/>
    </xf>
    <xf numFmtId="2" fontId="7" fillId="0" borderId="3" xfId="16" applyNumberFormat="1" applyFont="1" applyBorder="1" applyAlignment="1">
      <alignment horizontal="center" vertical="center" wrapText="1"/>
    </xf>
    <xf numFmtId="2" fontId="7" fillId="0" borderId="4" xfId="16" applyNumberFormat="1" applyFont="1" applyBorder="1" applyAlignment="1">
      <alignment horizontal="center" vertical="center" wrapText="1"/>
    </xf>
    <xf numFmtId="3" fontId="7" fillId="0" borderId="3" xfId="0" applyNumberFormat="1" applyFont="1" applyBorder="1" applyAlignment="1">
      <alignment horizontal="center" vertical="center" shrinkToFit="1"/>
    </xf>
    <xf numFmtId="3" fontId="7" fillId="0" borderId="2" xfId="0" applyNumberFormat="1" applyFont="1" applyBorder="1" applyAlignment="1">
      <alignment horizontal="center" vertical="center" shrinkToFit="1"/>
    </xf>
    <xf numFmtId="49" fontId="6" fillId="0" borderId="3"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7" fillId="0" borderId="3" xfId="30" applyFont="1" applyBorder="1" applyAlignment="1">
      <alignment horizontal="center" vertical="center" wrapText="1"/>
    </xf>
    <xf numFmtId="0" fontId="7" fillId="0" borderId="4" xfId="30" applyFont="1" applyBorder="1" applyAlignment="1">
      <alignment horizontal="center" vertical="center" wrapText="1"/>
    </xf>
    <xf numFmtId="0" fontId="7" fillId="0" borderId="2" xfId="30" applyFont="1" applyBorder="1" applyAlignment="1">
      <alignment horizontal="center" vertical="center" wrapText="1"/>
    </xf>
    <xf numFmtId="0" fontId="7" fillId="0" borderId="3" xfId="46" applyFont="1" applyBorder="1" applyAlignment="1">
      <alignment horizontal="center" vertical="center" wrapText="1"/>
    </xf>
    <xf numFmtId="0" fontId="7" fillId="0" borderId="4" xfId="46" applyFont="1" applyBorder="1" applyAlignment="1">
      <alignment horizontal="center" vertical="center" wrapText="1"/>
    </xf>
    <xf numFmtId="0" fontId="7" fillId="0" borderId="2" xfId="46" applyFont="1" applyBorder="1" applyAlignment="1">
      <alignment horizontal="center" vertical="center" wrapText="1"/>
    </xf>
    <xf numFmtId="49" fontId="7" fillId="0" borderId="3" xfId="30" applyNumberFormat="1" applyFont="1" applyBorder="1" applyAlignment="1">
      <alignment horizontal="center" vertical="center" wrapText="1"/>
    </xf>
    <xf numFmtId="49" fontId="7" fillId="0" borderId="2" xfId="30" applyNumberFormat="1" applyFont="1" applyBorder="1" applyAlignment="1">
      <alignment horizontal="center" vertical="center" wrapText="1"/>
    </xf>
    <xf numFmtId="49" fontId="6" fillId="0" borderId="3" xfId="46" applyNumberFormat="1" applyFont="1" applyBorder="1" applyAlignment="1">
      <alignment horizontal="center" vertical="center" wrapText="1"/>
    </xf>
    <xf numFmtId="49" fontId="6" fillId="0" borderId="4" xfId="46" applyNumberFormat="1" applyFont="1" applyBorder="1" applyAlignment="1">
      <alignment horizontal="center" vertical="center" wrapText="1"/>
    </xf>
    <xf numFmtId="49" fontId="6" fillId="0" borderId="2" xfId="46" applyNumberFormat="1" applyFont="1" applyBorder="1" applyAlignment="1">
      <alignment horizontal="center" vertical="center" wrapText="1"/>
    </xf>
    <xf numFmtId="173" fontId="7" fillId="0" borderId="3" xfId="3" applyNumberFormat="1" applyFont="1" applyFill="1" applyBorder="1" applyAlignment="1">
      <alignment horizontal="center" vertical="center" wrapText="1"/>
    </xf>
    <xf numFmtId="173" fontId="7" fillId="0" borderId="4" xfId="3" applyNumberFormat="1" applyFont="1" applyFill="1" applyBorder="1" applyAlignment="1">
      <alignment horizontal="center" vertical="center" wrapText="1"/>
    </xf>
    <xf numFmtId="173" fontId="7" fillId="0" borderId="2" xfId="3" applyNumberFormat="1" applyFont="1" applyFill="1" applyBorder="1" applyAlignment="1">
      <alignment horizontal="center" vertical="center" wrapText="1"/>
    </xf>
    <xf numFmtId="49" fontId="7" fillId="0" borderId="4" xfId="30" applyNumberFormat="1" applyFont="1" applyBorder="1" applyAlignment="1">
      <alignment horizontal="center" vertical="center" wrapText="1"/>
    </xf>
    <xf numFmtId="173" fontId="7" fillId="0" borderId="3" xfId="26" applyNumberFormat="1" applyFont="1" applyFill="1" applyBorder="1" applyAlignment="1">
      <alignment horizontal="center" vertical="center" wrapText="1"/>
    </xf>
    <xf numFmtId="173" fontId="7" fillId="0" borderId="2" xfId="26" applyNumberFormat="1" applyFont="1" applyFill="1" applyBorder="1" applyAlignment="1">
      <alignment horizontal="center" vertical="center" wrapText="1"/>
    </xf>
    <xf numFmtId="3" fontId="7" fillId="0" borderId="3" xfId="30" applyNumberFormat="1" applyFont="1" applyBorder="1" applyAlignment="1">
      <alignment horizontal="center" vertical="center" wrapText="1"/>
    </xf>
    <xf numFmtId="3" fontId="7" fillId="0" borderId="4" xfId="30" applyNumberFormat="1" applyFont="1" applyBorder="1" applyAlignment="1">
      <alignment horizontal="center" vertical="center" wrapText="1"/>
    </xf>
    <xf numFmtId="3" fontId="7" fillId="0" borderId="2" xfId="30" applyNumberFormat="1" applyFont="1" applyBorder="1" applyAlignment="1">
      <alignment horizontal="center" vertical="center" wrapText="1"/>
    </xf>
    <xf numFmtId="3" fontId="7" fillId="0" borderId="3" xfId="46" applyNumberFormat="1" applyFont="1" applyBorder="1" applyAlignment="1">
      <alignment horizontal="center" vertical="center" wrapText="1"/>
    </xf>
    <xf numFmtId="3" fontId="7" fillId="0" borderId="4" xfId="46" applyNumberFormat="1" applyFont="1" applyBorder="1" applyAlignment="1">
      <alignment horizontal="center" vertical="center" wrapText="1"/>
    </xf>
    <xf numFmtId="3" fontId="7" fillId="0" borderId="2" xfId="46" applyNumberFormat="1" applyFont="1" applyBorder="1" applyAlignment="1">
      <alignment horizontal="center" vertical="center" wrapText="1"/>
    </xf>
    <xf numFmtId="0" fontId="7" fillId="0" borderId="3" xfId="0" applyFont="1" applyBorder="1" applyAlignment="1">
      <alignment horizontal="center" vertical="center" wrapText="1" shrinkToFit="1"/>
    </xf>
    <xf numFmtId="0" fontId="7" fillId="0" borderId="2" xfId="0" applyFont="1" applyBorder="1" applyAlignment="1">
      <alignment horizontal="center" vertical="center" wrapText="1" shrinkToFit="1"/>
    </xf>
    <xf numFmtId="49" fontId="7" fillId="0" borderId="3" xfId="46" applyNumberFormat="1" applyFont="1" applyBorder="1" applyAlignment="1">
      <alignment horizontal="center" vertical="center" wrapText="1"/>
    </xf>
    <xf numFmtId="49" fontId="7" fillId="0" borderId="4" xfId="46" applyNumberFormat="1" applyFont="1" applyBorder="1" applyAlignment="1">
      <alignment horizontal="center" vertical="center" wrapText="1"/>
    </xf>
    <xf numFmtId="49" fontId="7" fillId="0" borderId="2" xfId="46" applyNumberFormat="1" applyFont="1" applyBorder="1" applyAlignment="1">
      <alignment horizontal="center" vertical="center" wrapText="1"/>
    </xf>
    <xf numFmtId="173" fontId="7" fillId="0" borderId="4" xfId="26" applyNumberFormat="1" applyFont="1" applyFill="1" applyBorder="1" applyAlignment="1">
      <alignment horizontal="center" vertical="center" wrapText="1"/>
    </xf>
    <xf numFmtId="174" fontId="7" fillId="0" borderId="3" xfId="3" applyNumberFormat="1" applyFont="1" applyFill="1" applyBorder="1" applyAlignment="1">
      <alignment horizontal="center" vertical="center"/>
    </xf>
    <xf numFmtId="174" fontId="7" fillId="0" borderId="4" xfId="3" applyNumberFormat="1" applyFont="1" applyFill="1" applyBorder="1" applyAlignment="1">
      <alignment horizontal="center" vertical="center"/>
    </xf>
    <xf numFmtId="174" fontId="7" fillId="0" borderId="2" xfId="3" applyNumberFormat="1" applyFont="1" applyFill="1" applyBorder="1" applyAlignment="1">
      <alignment horizontal="center" vertical="center"/>
    </xf>
    <xf numFmtId="164" fontId="7" fillId="0" borderId="3" xfId="30" applyNumberFormat="1" applyFont="1" applyBorder="1" applyAlignment="1">
      <alignment horizontal="center" vertical="center" wrapText="1"/>
    </xf>
    <xf numFmtId="164" fontId="7" fillId="0" borderId="2" xfId="30" applyNumberFormat="1" applyFont="1" applyBorder="1" applyAlignment="1">
      <alignment horizontal="center" vertical="center" wrapText="1"/>
    </xf>
    <xf numFmtId="39" fontId="7" fillId="0" borderId="3" xfId="3" applyNumberFormat="1" applyFont="1" applyFill="1" applyBorder="1" applyAlignment="1">
      <alignment horizontal="center" vertical="center" wrapText="1"/>
    </xf>
    <xf numFmtId="39" fontId="7" fillId="0" borderId="2" xfId="3" applyNumberFormat="1" applyFont="1" applyFill="1" applyBorder="1" applyAlignment="1">
      <alignment horizontal="center" vertical="center" wrapText="1"/>
    </xf>
    <xf numFmtId="43" fontId="7" fillId="0" borderId="3" xfId="3" applyFont="1" applyFill="1" applyBorder="1" applyAlignment="1">
      <alignment horizontal="center" vertical="center" wrapText="1"/>
    </xf>
    <xf numFmtId="43" fontId="7" fillId="0" borderId="4" xfId="3" applyFont="1" applyFill="1" applyBorder="1" applyAlignment="1">
      <alignment horizontal="center" vertical="center" wrapText="1"/>
    </xf>
    <xf numFmtId="43" fontId="7" fillId="0" borderId="2" xfId="3" applyFont="1" applyFill="1" applyBorder="1" applyAlignment="1">
      <alignment horizontal="center" vertical="center" wrapText="1"/>
    </xf>
    <xf numFmtId="2" fontId="7" fillId="0" borderId="3" xfId="30" applyNumberFormat="1" applyFont="1" applyBorder="1" applyAlignment="1">
      <alignment horizontal="center" vertical="center"/>
    </xf>
    <xf numFmtId="2" fontId="7" fillId="0" borderId="4" xfId="30" applyNumberFormat="1" applyFont="1" applyBorder="1" applyAlignment="1">
      <alignment horizontal="center" vertical="center"/>
    </xf>
    <xf numFmtId="2" fontId="7" fillId="0" borderId="2" xfId="30" applyNumberFormat="1" applyFont="1" applyBorder="1" applyAlignment="1">
      <alignment horizontal="center" vertical="center"/>
    </xf>
    <xf numFmtId="174" fontId="7" fillId="0" borderId="3" xfId="26" applyNumberFormat="1" applyFont="1" applyFill="1" applyBorder="1" applyAlignment="1">
      <alignment horizontal="center" vertical="center" wrapText="1"/>
    </xf>
    <xf numFmtId="174" fontId="7" fillId="0" borderId="2" xfId="26" applyNumberFormat="1" applyFont="1" applyFill="1" applyBorder="1" applyAlignment="1">
      <alignment horizontal="center" vertical="center" wrapText="1"/>
    </xf>
    <xf numFmtId="0" fontId="7" fillId="0" borderId="3" xfId="30" applyFont="1" applyBorder="1" applyAlignment="1">
      <alignment horizontal="center" vertical="center"/>
    </xf>
    <xf numFmtId="0" fontId="7" fillId="0" borderId="4" xfId="30" applyFont="1" applyBorder="1" applyAlignment="1">
      <alignment horizontal="center" vertical="center"/>
    </xf>
    <xf numFmtId="0" fontId="7" fillId="0" borderId="2" xfId="30" applyFont="1" applyBorder="1" applyAlignment="1">
      <alignment horizontal="center" vertical="center"/>
    </xf>
    <xf numFmtId="164" fontId="7" fillId="0" borderId="3" xfId="26" applyFont="1" applyFill="1" applyBorder="1" applyAlignment="1">
      <alignment horizontal="center" vertical="center" wrapText="1"/>
    </xf>
    <xf numFmtId="164" fontId="7" fillId="0" borderId="2" xfId="26" applyFont="1" applyFill="1" applyBorder="1" applyAlignment="1">
      <alignment horizontal="center" vertical="center" wrapText="1"/>
    </xf>
    <xf numFmtId="4" fontId="7" fillId="0" borderId="3" xfId="26" applyNumberFormat="1" applyFont="1" applyFill="1" applyBorder="1" applyAlignment="1">
      <alignment horizontal="center" vertical="center"/>
    </xf>
    <xf numFmtId="4" fontId="7" fillId="0" borderId="2" xfId="26" applyNumberFormat="1" applyFont="1" applyFill="1" applyBorder="1" applyAlignment="1">
      <alignment horizontal="center" vertical="center"/>
    </xf>
    <xf numFmtId="174" fontId="7" fillId="0" borderId="3" xfId="26" applyNumberFormat="1" applyFont="1" applyFill="1" applyBorder="1" applyAlignment="1">
      <alignment horizontal="center" vertical="center"/>
    </xf>
    <xf numFmtId="174" fontId="7" fillId="0" borderId="2" xfId="26" applyNumberFormat="1" applyFont="1" applyFill="1" applyBorder="1" applyAlignment="1">
      <alignment horizontal="center" vertical="center"/>
    </xf>
    <xf numFmtId="164" fontId="7" fillId="0" borderId="4" xfId="26" applyFont="1" applyFill="1" applyBorder="1" applyAlignment="1">
      <alignment horizontal="center" vertical="center" wrapText="1"/>
    </xf>
    <xf numFmtId="173" fontId="7" fillId="0" borderId="3" xfId="30" applyNumberFormat="1" applyFont="1" applyBorder="1" applyAlignment="1">
      <alignment horizontal="center" vertical="center" wrapText="1"/>
    </xf>
    <xf numFmtId="173" fontId="7" fillId="0" borderId="2" xfId="30" applyNumberFormat="1" applyFont="1" applyBorder="1" applyAlignment="1">
      <alignment horizontal="center" vertical="center" wrapText="1"/>
    </xf>
    <xf numFmtId="173" fontId="7" fillId="0" borderId="4" xfId="30" applyNumberFormat="1" applyFont="1" applyBorder="1" applyAlignment="1">
      <alignment horizontal="center" vertical="center" wrapText="1"/>
    </xf>
    <xf numFmtId="0" fontId="6" fillId="0" borderId="3" xfId="46" applyFont="1" applyBorder="1" applyAlignment="1">
      <alignment horizontal="center" vertical="center" wrapText="1"/>
    </xf>
    <xf numFmtId="0" fontId="6" fillId="0" borderId="2" xfId="46" applyFont="1" applyBorder="1" applyAlignment="1">
      <alignment horizontal="center" vertical="center" wrapText="1"/>
    </xf>
    <xf numFmtId="169" fontId="7" fillId="0" borderId="3" xfId="30" applyNumberFormat="1" applyFont="1" applyBorder="1" applyAlignment="1">
      <alignment horizontal="center" vertical="center" wrapText="1"/>
    </xf>
    <xf numFmtId="169" fontId="7" fillId="0" borderId="2" xfId="30" applyNumberFormat="1" applyFont="1" applyBorder="1" applyAlignment="1">
      <alignment horizontal="center" vertical="center" wrapText="1"/>
    </xf>
    <xf numFmtId="49" fontId="42" fillId="0" borderId="0" xfId="0" applyNumberFormat="1" applyFont="1" applyAlignment="1">
      <alignment horizontal="center" vertical="top" wrapText="1"/>
    </xf>
    <xf numFmtId="49" fontId="42" fillId="0" borderId="0" xfId="0" applyNumberFormat="1" applyFont="1" applyAlignment="1">
      <alignment horizontal="center" vertical="top"/>
    </xf>
    <xf numFmtId="49" fontId="38" fillId="0" borderId="0" xfId="0" applyNumberFormat="1" applyFont="1" applyAlignment="1">
      <alignment horizontal="center" vertical="top" wrapText="1"/>
    </xf>
    <xf numFmtId="0" fontId="36" fillId="0" borderId="0" xfId="0" applyFont="1" applyAlignment="1">
      <alignment horizontal="center" vertical="center" wrapText="1"/>
    </xf>
    <xf numFmtId="0" fontId="35" fillId="0" borderId="0" xfId="9" applyFont="1" applyAlignment="1">
      <alignment horizontal="center" vertical="center" wrapText="1"/>
    </xf>
    <xf numFmtId="0" fontId="43" fillId="0" borderId="1" xfId="0" applyFont="1" applyBorder="1" applyAlignment="1">
      <alignment vertical="center" wrapText="1"/>
    </xf>
    <xf numFmtId="0" fontId="43" fillId="0" borderId="0" xfId="0" applyFont="1" applyAlignment="1">
      <alignment horizontal="right"/>
    </xf>
    <xf numFmtId="0" fontId="44" fillId="0" borderId="1" xfId="0" applyFont="1" applyBorder="1" applyAlignment="1">
      <alignment horizontal="center" vertical="center" wrapText="1"/>
    </xf>
    <xf numFmtId="0" fontId="44" fillId="12" borderId="1" xfId="0" applyFont="1" applyFill="1" applyBorder="1" applyAlignment="1">
      <alignment horizontal="center" vertical="center" wrapText="1"/>
    </xf>
    <xf numFmtId="0" fontId="27" fillId="0" borderId="6" xfId="0" applyFont="1" applyBorder="1" applyAlignment="1">
      <alignment horizontal="center"/>
    </xf>
    <xf numFmtId="0" fontId="25" fillId="0" borderId="7" xfId="0" applyFont="1" applyBorder="1" applyAlignment="1">
      <alignment horizontal="center"/>
    </xf>
    <xf numFmtId="0" fontId="25" fillId="0" borderId="5" xfId="0" applyFont="1" applyBorder="1" applyAlignment="1">
      <alignment horizontal="center"/>
    </xf>
    <xf numFmtId="0" fontId="24" fillId="0" borderId="0" xfId="0" applyFont="1" applyAlignment="1">
      <alignment horizontal="center" wrapText="1"/>
    </xf>
    <xf numFmtId="0" fontId="23" fillId="0" borderId="0" xfId="0" applyFont="1" applyAlignment="1">
      <alignment horizontal="right" wrapText="1"/>
    </xf>
    <xf numFmtId="0" fontId="24" fillId="0" borderId="1" xfId="0" applyFont="1" applyBorder="1" applyAlignment="1">
      <alignment horizontal="center" vertical="center" wrapText="1"/>
    </xf>
    <xf numFmtId="0" fontId="24" fillId="0" borderId="0" xfId="0" applyFont="1" applyAlignment="1">
      <alignment horizontal="center" vertical="center" wrapText="1"/>
    </xf>
    <xf numFmtId="0" fontId="23" fillId="0" borderId="0" xfId="0" applyFont="1" applyAlignment="1">
      <alignment horizontal="center" wrapText="1"/>
    </xf>
    <xf numFmtId="0" fontId="6" fillId="0" borderId="1" xfId="0" applyFont="1" applyBorder="1" applyAlignment="1">
      <alignment horizontal="center" vertical="center"/>
    </xf>
    <xf numFmtId="0" fontId="23" fillId="0" borderId="6" xfId="0" applyFont="1" applyBorder="1" applyAlignment="1">
      <alignment horizontal="center" wrapText="1"/>
    </xf>
    <xf numFmtId="0" fontId="22" fillId="0" borderId="12" xfId="0" applyFont="1" applyBorder="1" applyAlignment="1">
      <alignment horizontal="center"/>
    </xf>
    <xf numFmtId="0" fontId="25" fillId="0" borderId="1" xfId="0" applyFont="1" applyBorder="1" applyAlignment="1">
      <alignment horizontal="center"/>
    </xf>
    <xf numFmtId="0" fontId="28" fillId="0" borderId="0" xfId="0" applyFont="1" applyAlignment="1">
      <alignment horizontal="center" vertical="center" wrapText="1"/>
    </xf>
    <xf numFmtId="0" fontId="29" fillId="0" borderId="7" xfId="0" applyFont="1" applyBorder="1" applyAlignment="1">
      <alignment horizontal="center"/>
    </xf>
    <xf numFmtId="0" fontId="29" fillId="0" borderId="9" xfId="0" applyFont="1" applyBorder="1" applyAlignment="1">
      <alignment horizontal="center"/>
    </xf>
    <xf numFmtId="0" fontId="29" fillId="0" borderId="5" xfId="0" applyFont="1" applyBorder="1" applyAlignment="1">
      <alignment horizontal="center"/>
    </xf>
  </cellXfs>
  <cellStyles count="48">
    <cellStyle name="Comma 12" xfId="1"/>
    <cellStyle name="Comma 12 2" xfId="21"/>
    <cellStyle name="Comma 14" xfId="22"/>
    <cellStyle name="Comma 15" xfId="2"/>
    <cellStyle name="Comma 15 2" xfId="23"/>
    <cellStyle name="Comma 16" xfId="24"/>
    <cellStyle name="Comma 17" xfId="25"/>
    <cellStyle name="Comma 2" xfId="3"/>
    <cellStyle name="Comma 2 2" xfId="35"/>
    <cellStyle name="Comma 2 3" xfId="26"/>
    <cellStyle name="Comma 3" xfId="4"/>
    <cellStyle name="Comma 3 2" xfId="27"/>
    <cellStyle name="Comma 4" xfId="5"/>
    <cellStyle name="Comma 4 2" xfId="28"/>
    <cellStyle name="Comma 5" xfId="20"/>
    <cellStyle name="Comma 7" xfId="37"/>
    <cellStyle name="Comma 9" xfId="6"/>
    <cellStyle name="Comma 9 2" xfId="29"/>
    <cellStyle name="Normal" xfId="0" builtinId="0"/>
    <cellStyle name="Normal 10" xfId="36"/>
    <cellStyle name="Normal 10 2" xfId="44"/>
    <cellStyle name="Normal 10 3" xfId="42"/>
    <cellStyle name="Normal 15" xfId="7"/>
    <cellStyle name="Normal 2" xfId="8"/>
    <cellStyle name="Normal 2 2" xfId="9"/>
    <cellStyle name="Normal 2 2 2" xfId="45"/>
    <cellStyle name="Normal 2 3" xfId="10"/>
    <cellStyle name="Normal 2 4" xfId="30"/>
    <cellStyle name="Normal 2 5" xfId="43"/>
    <cellStyle name="Normal 2 5 2" xfId="46"/>
    <cellStyle name="Normal 2_07A-09-Cam Vinh(chuan)" xfId="11"/>
    <cellStyle name="Normal 3" xfId="12"/>
    <cellStyle name="Normal 3 2" xfId="31"/>
    <cellStyle name="Normal 3 3" xfId="47"/>
    <cellStyle name="Normal 3_07A-09-Cam Vinh(chuan)" xfId="13"/>
    <cellStyle name="Normal 32" xfId="38"/>
    <cellStyle name="Normal 4" xfId="14"/>
    <cellStyle name="Normal 5" xfId="15"/>
    <cellStyle name="Normal 5 2" xfId="32"/>
    <cellStyle name="Normal 6" xfId="16"/>
    <cellStyle name="Normal 6 2" xfId="17"/>
    <cellStyle name="Normal 7" xfId="34"/>
    <cellStyle name="Normal 8" xfId="33"/>
    <cellStyle name="Normal 8 6" xfId="18"/>
    <cellStyle name="Normal 9" xfId="39"/>
    <cellStyle name="Normal_Cam Vinh" xfId="41"/>
    <cellStyle name="Normal_Sheet1" xfId="19"/>
    <cellStyle name="Percent" xfId="40" builtinId="5"/>
  </cellStyles>
  <dxfs count="11">
    <dxf>
      <font>
        <condense val="0"/>
        <extend val="0"/>
        <color indexed="10"/>
      </font>
    </dxf>
    <dxf>
      <font>
        <b/>
        <i val="0"/>
        <condense val="0"/>
        <extend val="0"/>
      </font>
    </dxf>
    <dxf>
      <font>
        <b/>
        <i val="0"/>
        <condense val="0"/>
        <extend val="0"/>
        <color indexed="10"/>
      </font>
    </dxf>
    <dxf>
      <font>
        <color rgb="FF9C0006"/>
      </font>
      <fill>
        <patternFill>
          <bgColor rgb="FFFFC7CE"/>
        </patternFill>
      </fill>
    </dxf>
    <dxf>
      <font>
        <condense val="0"/>
        <extend val="0"/>
        <color indexed="10"/>
      </font>
    </dxf>
    <dxf>
      <font>
        <b/>
        <i val="0"/>
        <condense val="0"/>
        <extend val="0"/>
      </font>
    </dxf>
    <dxf>
      <font>
        <b/>
        <i val="0"/>
        <condense val="0"/>
        <extend val="0"/>
        <color indexed="10"/>
      </font>
    </dxf>
    <dxf>
      <font>
        <condense val="0"/>
        <extend val="0"/>
        <color indexed="10"/>
      </font>
    </dxf>
    <dxf>
      <font>
        <b/>
        <i val="0"/>
        <condense val="0"/>
        <extend val="0"/>
      </font>
    </dxf>
    <dxf>
      <font>
        <b/>
        <i val="0"/>
        <condense val="0"/>
        <extend val="0"/>
        <color indexed="10"/>
      </font>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3</xdr:col>
      <xdr:colOff>0</xdr:colOff>
      <xdr:row>748</xdr:row>
      <xdr:rowOff>208429</xdr:rowOff>
    </xdr:from>
    <xdr:to>
      <xdr:col>4</xdr:col>
      <xdr:colOff>0</xdr:colOff>
      <xdr:row>748</xdr:row>
      <xdr:rowOff>208429</xdr:rowOff>
    </xdr:to>
    <xdr:sp macro="" textlink="">
      <xdr:nvSpPr>
        <xdr:cNvPr id="4" name="Rectangle 3">
          <a:extLst>
            <a:ext uri="{FF2B5EF4-FFF2-40B4-BE49-F238E27FC236}">
              <a16:creationId xmlns:a16="http://schemas.microsoft.com/office/drawing/2014/main" xmlns="" id="{00000000-0008-0000-0100-000004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5" name="Rectangle 4">
          <a:extLst>
            <a:ext uri="{FF2B5EF4-FFF2-40B4-BE49-F238E27FC236}">
              <a16:creationId xmlns:a16="http://schemas.microsoft.com/office/drawing/2014/main" xmlns="" id="{00000000-0008-0000-0100-000005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8" name="Rectangle 7">
          <a:extLst>
            <a:ext uri="{FF2B5EF4-FFF2-40B4-BE49-F238E27FC236}">
              <a16:creationId xmlns:a16="http://schemas.microsoft.com/office/drawing/2014/main" xmlns="" id="{00000000-0008-0000-0100-000008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9" name="Rectangle 8">
          <a:extLst>
            <a:ext uri="{FF2B5EF4-FFF2-40B4-BE49-F238E27FC236}">
              <a16:creationId xmlns:a16="http://schemas.microsoft.com/office/drawing/2014/main" xmlns="" id="{00000000-0008-0000-0100-000009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10" name="Rectangle 9">
          <a:extLst>
            <a:ext uri="{FF2B5EF4-FFF2-40B4-BE49-F238E27FC236}">
              <a16:creationId xmlns:a16="http://schemas.microsoft.com/office/drawing/2014/main" xmlns="" id="{00000000-0008-0000-0100-00000A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11" name="Rectangle 10">
          <a:extLst>
            <a:ext uri="{FF2B5EF4-FFF2-40B4-BE49-F238E27FC236}">
              <a16:creationId xmlns:a16="http://schemas.microsoft.com/office/drawing/2014/main" xmlns="" id="{00000000-0008-0000-0100-00000B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12" name="Rectangle 11">
          <a:extLst>
            <a:ext uri="{FF2B5EF4-FFF2-40B4-BE49-F238E27FC236}">
              <a16:creationId xmlns:a16="http://schemas.microsoft.com/office/drawing/2014/main" xmlns="" id="{00000000-0008-0000-0100-00000C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13" name="Rectangle 12">
          <a:extLst>
            <a:ext uri="{FF2B5EF4-FFF2-40B4-BE49-F238E27FC236}">
              <a16:creationId xmlns:a16="http://schemas.microsoft.com/office/drawing/2014/main" xmlns="" id="{00000000-0008-0000-0100-00000D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16" name="Rectangle 15">
          <a:extLst>
            <a:ext uri="{FF2B5EF4-FFF2-40B4-BE49-F238E27FC236}">
              <a16:creationId xmlns:a16="http://schemas.microsoft.com/office/drawing/2014/main" xmlns="" id="{00000000-0008-0000-0100-000010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17" name="Rectangle 16">
          <a:extLst>
            <a:ext uri="{FF2B5EF4-FFF2-40B4-BE49-F238E27FC236}">
              <a16:creationId xmlns:a16="http://schemas.microsoft.com/office/drawing/2014/main" xmlns="" id="{00000000-0008-0000-0100-000011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20" name="Rectangle 19">
          <a:extLst>
            <a:ext uri="{FF2B5EF4-FFF2-40B4-BE49-F238E27FC236}">
              <a16:creationId xmlns:a16="http://schemas.microsoft.com/office/drawing/2014/main" xmlns="" id="{00000000-0008-0000-0100-000014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21" name="Rectangle 20">
          <a:extLst>
            <a:ext uri="{FF2B5EF4-FFF2-40B4-BE49-F238E27FC236}">
              <a16:creationId xmlns:a16="http://schemas.microsoft.com/office/drawing/2014/main" xmlns="" id="{00000000-0008-0000-0100-000015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22" name="Rectangle 21">
          <a:extLst>
            <a:ext uri="{FF2B5EF4-FFF2-40B4-BE49-F238E27FC236}">
              <a16:creationId xmlns:a16="http://schemas.microsoft.com/office/drawing/2014/main" xmlns="" id="{00000000-0008-0000-0100-000016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23" name="Rectangle 22">
          <a:extLst>
            <a:ext uri="{FF2B5EF4-FFF2-40B4-BE49-F238E27FC236}">
              <a16:creationId xmlns:a16="http://schemas.microsoft.com/office/drawing/2014/main" xmlns="" id="{00000000-0008-0000-0100-000017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24" name="Rectangle 23">
          <a:extLst>
            <a:ext uri="{FF2B5EF4-FFF2-40B4-BE49-F238E27FC236}">
              <a16:creationId xmlns:a16="http://schemas.microsoft.com/office/drawing/2014/main" xmlns="" id="{00000000-0008-0000-0100-000018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25" name="Rectangle 24">
          <a:extLst>
            <a:ext uri="{FF2B5EF4-FFF2-40B4-BE49-F238E27FC236}">
              <a16:creationId xmlns:a16="http://schemas.microsoft.com/office/drawing/2014/main" xmlns="" id="{00000000-0008-0000-0100-000019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28" name="Rectangle 27">
          <a:extLst>
            <a:ext uri="{FF2B5EF4-FFF2-40B4-BE49-F238E27FC236}">
              <a16:creationId xmlns:a16="http://schemas.microsoft.com/office/drawing/2014/main" xmlns="" id="{00000000-0008-0000-0100-00001C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29" name="Rectangle 28">
          <a:extLst>
            <a:ext uri="{FF2B5EF4-FFF2-40B4-BE49-F238E27FC236}">
              <a16:creationId xmlns:a16="http://schemas.microsoft.com/office/drawing/2014/main" xmlns="" id="{00000000-0008-0000-0100-00001D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32" name="Rectangle 31">
          <a:extLst>
            <a:ext uri="{FF2B5EF4-FFF2-40B4-BE49-F238E27FC236}">
              <a16:creationId xmlns:a16="http://schemas.microsoft.com/office/drawing/2014/main" xmlns="" id="{00000000-0008-0000-0100-000020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33" name="Rectangle 32">
          <a:extLst>
            <a:ext uri="{FF2B5EF4-FFF2-40B4-BE49-F238E27FC236}">
              <a16:creationId xmlns:a16="http://schemas.microsoft.com/office/drawing/2014/main" xmlns="" id="{00000000-0008-0000-0100-000021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34" name="Rectangle 33">
          <a:extLst>
            <a:ext uri="{FF2B5EF4-FFF2-40B4-BE49-F238E27FC236}">
              <a16:creationId xmlns:a16="http://schemas.microsoft.com/office/drawing/2014/main" xmlns="" id="{00000000-0008-0000-0100-000022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35" name="Rectangle 34">
          <a:extLst>
            <a:ext uri="{FF2B5EF4-FFF2-40B4-BE49-F238E27FC236}">
              <a16:creationId xmlns:a16="http://schemas.microsoft.com/office/drawing/2014/main" xmlns="" id="{00000000-0008-0000-0100-000023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36" name="Rectangle 35">
          <a:extLst>
            <a:ext uri="{FF2B5EF4-FFF2-40B4-BE49-F238E27FC236}">
              <a16:creationId xmlns:a16="http://schemas.microsoft.com/office/drawing/2014/main" xmlns="" id="{00000000-0008-0000-0100-000024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748</xdr:row>
      <xdr:rowOff>208429</xdr:rowOff>
    </xdr:from>
    <xdr:to>
      <xdr:col>4</xdr:col>
      <xdr:colOff>0</xdr:colOff>
      <xdr:row>748</xdr:row>
      <xdr:rowOff>208429</xdr:rowOff>
    </xdr:to>
    <xdr:sp macro="" textlink="">
      <xdr:nvSpPr>
        <xdr:cNvPr id="37" name="Rectangle 36">
          <a:extLst>
            <a:ext uri="{FF2B5EF4-FFF2-40B4-BE49-F238E27FC236}">
              <a16:creationId xmlns:a16="http://schemas.microsoft.com/office/drawing/2014/main" xmlns="" id="{00000000-0008-0000-0100-000025000000}"/>
            </a:ext>
          </a:extLst>
        </xdr:cNvPr>
        <xdr:cNvSpPr>
          <a:spLocks noChangeArrowheads="1"/>
        </xdr:cNvSpPr>
      </xdr:nvSpPr>
      <xdr:spPr bwMode="auto">
        <a:xfrm>
          <a:off x="1543050" y="194032654"/>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38" name="Rectangle 37">
          <a:extLst>
            <a:ext uri="{FF2B5EF4-FFF2-40B4-BE49-F238E27FC236}">
              <a16:creationId xmlns:a16="http://schemas.microsoft.com/office/drawing/2014/main" xmlns="" id="{00000000-0008-0000-0100-000026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39" name="Rectangle 38">
          <a:extLst>
            <a:ext uri="{FF2B5EF4-FFF2-40B4-BE49-F238E27FC236}">
              <a16:creationId xmlns:a16="http://schemas.microsoft.com/office/drawing/2014/main" xmlns="" id="{00000000-0008-0000-0100-000027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0" name="Rectangle 39">
          <a:extLst>
            <a:ext uri="{FF2B5EF4-FFF2-40B4-BE49-F238E27FC236}">
              <a16:creationId xmlns:a16="http://schemas.microsoft.com/office/drawing/2014/main" xmlns="" id="{00000000-0008-0000-0100-000028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1" name="Rectangle 40">
          <a:extLst>
            <a:ext uri="{FF2B5EF4-FFF2-40B4-BE49-F238E27FC236}">
              <a16:creationId xmlns:a16="http://schemas.microsoft.com/office/drawing/2014/main" xmlns="" id="{00000000-0008-0000-0100-000029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2" name="Rectangle 41">
          <a:extLst>
            <a:ext uri="{FF2B5EF4-FFF2-40B4-BE49-F238E27FC236}">
              <a16:creationId xmlns:a16="http://schemas.microsoft.com/office/drawing/2014/main" xmlns="" id="{00000000-0008-0000-0100-00002A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3" name="Rectangle 42">
          <a:extLst>
            <a:ext uri="{FF2B5EF4-FFF2-40B4-BE49-F238E27FC236}">
              <a16:creationId xmlns:a16="http://schemas.microsoft.com/office/drawing/2014/main" xmlns="" id="{00000000-0008-0000-0100-00002B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4" name="Rectangle 43">
          <a:extLst>
            <a:ext uri="{FF2B5EF4-FFF2-40B4-BE49-F238E27FC236}">
              <a16:creationId xmlns:a16="http://schemas.microsoft.com/office/drawing/2014/main" xmlns="" id="{00000000-0008-0000-0100-00002C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5" name="Rectangle 44">
          <a:extLst>
            <a:ext uri="{FF2B5EF4-FFF2-40B4-BE49-F238E27FC236}">
              <a16:creationId xmlns:a16="http://schemas.microsoft.com/office/drawing/2014/main" xmlns="" id="{00000000-0008-0000-0100-00002D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6" name="Rectangle 45">
          <a:extLst>
            <a:ext uri="{FF2B5EF4-FFF2-40B4-BE49-F238E27FC236}">
              <a16:creationId xmlns:a16="http://schemas.microsoft.com/office/drawing/2014/main" xmlns="" id="{00000000-0008-0000-0100-00002E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7" name="Rectangle 46">
          <a:extLst>
            <a:ext uri="{FF2B5EF4-FFF2-40B4-BE49-F238E27FC236}">
              <a16:creationId xmlns:a16="http://schemas.microsoft.com/office/drawing/2014/main" xmlns="" id="{00000000-0008-0000-0100-00002F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8" name="Rectangle 47">
          <a:extLst>
            <a:ext uri="{FF2B5EF4-FFF2-40B4-BE49-F238E27FC236}">
              <a16:creationId xmlns:a16="http://schemas.microsoft.com/office/drawing/2014/main" xmlns="" id="{00000000-0008-0000-0100-000030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49" name="Rectangle 48">
          <a:extLst>
            <a:ext uri="{FF2B5EF4-FFF2-40B4-BE49-F238E27FC236}">
              <a16:creationId xmlns:a16="http://schemas.microsoft.com/office/drawing/2014/main" xmlns="" id="{00000000-0008-0000-0100-000031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50" name="Rectangle 49">
          <a:extLst>
            <a:ext uri="{FF2B5EF4-FFF2-40B4-BE49-F238E27FC236}">
              <a16:creationId xmlns:a16="http://schemas.microsoft.com/office/drawing/2014/main" xmlns="" id="{00000000-0008-0000-0100-000032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51" name="Rectangle 50">
          <a:extLst>
            <a:ext uri="{FF2B5EF4-FFF2-40B4-BE49-F238E27FC236}">
              <a16:creationId xmlns:a16="http://schemas.microsoft.com/office/drawing/2014/main" xmlns="" id="{00000000-0008-0000-0100-000033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52" name="Rectangle 51">
          <a:extLst>
            <a:ext uri="{FF2B5EF4-FFF2-40B4-BE49-F238E27FC236}">
              <a16:creationId xmlns:a16="http://schemas.microsoft.com/office/drawing/2014/main" xmlns="" id="{00000000-0008-0000-0100-000034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3</xdr:col>
      <xdr:colOff>0</xdr:colOff>
      <xdr:row>756</xdr:row>
      <xdr:rowOff>208429</xdr:rowOff>
    </xdr:from>
    <xdr:to>
      <xdr:col>4</xdr:col>
      <xdr:colOff>0</xdr:colOff>
      <xdr:row>756</xdr:row>
      <xdr:rowOff>208429</xdr:rowOff>
    </xdr:to>
    <xdr:sp macro="" textlink="">
      <xdr:nvSpPr>
        <xdr:cNvPr id="53" name="Rectangle 52">
          <a:extLst>
            <a:ext uri="{FF2B5EF4-FFF2-40B4-BE49-F238E27FC236}">
              <a16:creationId xmlns:a16="http://schemas.microsoft.com/office/drawing/2014/main" xmlns="" id="{00000000-0008-0000-0100-000035000000}"/>
            </a:ext>
          </a:extLst>
        </xdr:cNvPr>
        <xdr:cNvSpPr>
          <a:spLocks noChangeArrowheads="1"/>
        </xdr:cNvSpPr>
      </xdr:nvSpPr>
      <xdr:spPr bwMode="auto">
        <a:xfrm>
          <a:off x="1543050" y="195928129"/>
          <a:ext cx="302895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u="none" strike="noStrike" baseline="0">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u="none" strike="noStrike" baseline="0">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u="none" strike="noStrike" baseline="0">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u="none" strike="noStrike" baseline="0">
              <a:solidFill>
                <a:srgbClr val="000000"/>
              </a:solidFill>
              <a:latin typeface="Arial"/>
              <a:cs typeface="Arial"/>
            </a:rPr>
            <a:t>5. Một số hệ số tính điều chỉnh giá</a:t>
          </a:r>
          <a:endParaRPr lang="vi-VN" sz="1200" b="0" i="0" u="none" strike="noStrike" baseline="0">
            <a:solidFill>
              <a:srgbClr val="000000"/>
            </a:solidFill>
            <a:latin typeface="Arial"/>
            <a:cs typeface="Arial"/>
          </a:endParaRPr>
        </a:p>
        <a:p>
          <a:pPr algn="l" rtl="0">
            <a:defRPr sz="1000"/>
          </a:pPr>
          <a:r>
            <a:rPr lang="vi-VN" sz="1200" b="0" i="0" u="none" strike="noStrike" baseline="0">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u="none" strike="noStrike" baseline="0">
              <a:solidFill>
                <a:srgbClr val="000000"/>
              </a:solidFill>
              <a:latin typeface="Arial"/>
              <a:cs typeface="Arial"/>
            </a:rPr>
            <a:t>         2. Những lô đất nằm 2 phía điểm chuyển tiếp trên cùng 1 trục đường tính như sau:</a:t>
          </a:r>
        </a:p>
        <a:p>
          <a:pPr algn="l" rtl="0">
            <a:defRPr sz="1000"/>
          </a:pPr>
          <a:r>
            <a:rPr lang="vi-VN" sz="1200" b="0" i="0" u="none" strike="noStrike" baseline="0">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u="none" strike="noStrike" baseline="0">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1</xdr:col>
      <xdr:colOff>171674</xdr:colOff>
      <xdr:row>0</xdr:row>
      <xdr:rowOff>353658</xdr:rowOff>
    </xdr:from>
    <xdr:to>
      <xdr:col>2</xdr:col>
      <xdr:colOff>9413</xdr:colOff>
      <xdr:row>0</xdr:row>
      <xdr:rowOff>353658</xdr:rowOff>
    </xdr:to>
    <xdr:cxnSp macro="">
      <xdr:nvCxnSpPr>
        <xdr:cNvPr id="54" name="Straight Connector 53">
          <a:extLst>
            <a:ext uri="{FF2B5EF4-FFF2-40B4-BE49-F238E27FC236}">
              <a16:creationId xmlns:a16="http://schemas.microsoft.com/office/drawing/2014/main" xmlns="" id="{00000000-0008-0000-0100-000036000000}"/>
            </a:ext>
          </a:extLst>
        </xdr:cNvPr>
        <xdr:cNvCxnSpPr/>
      </xdr:nvCxnSpPr>
      <xdr:spPr>
        <a:xfrm>
          <a:off x="644114" y="353658"/>
          <a:ext cx="52353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1926067</xdr:colOff>
      <xdr:row>0</xdr:row>
      <xdr:rowOff>365760</xdr:rowOff>
    </xdr:from>
    <xdr:to>
      <xdr:col>4</xdr:col>
      <xdr:colOff>27342</xdr:colOff>
      <xdr:row>0</xdr:row>
      <xdr:rowOff>365760</xdr:rowOff>
    </xdr:to>
    <xdr:cxnSp macro="">
      <xdr:nvCxnSpPr>
        <xdr:cNvPr id="55" name="Straight Connector 54">
          <a:extLst>
            <a:ext uri="{FF2B5EF4-FFF2-40B4-BE49-F238E27FC236}">
              <a16:creationId xmlns:a16="http://schemas.microsoft.com/office/drawing/2014/main" xmlns="" id="{00000000-0008-0000-0100-000037000000}"/>
            </a:ext>
          </a:extLst>
        </xdr:cNvPr>
        <xdr:cNvCxnSpPr/>
      </xdr:nvCxnSpPr>
      <xdr:spPr>
        <a:xfrm>
          <a:off x="3762487" y="365760"/>
          <a:ext cx="13626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8340</xdr:row>
      <xdr:rowOff>102347</xdr:rowOff>
    </xdr:from>
    <xdr:to>
      <xdr:col>5</xdr:col>
      <xdr:colOff>0</xdr:colOff>
      <xdr:row>8340</xdr:row>
      <xdr:rowOff>102347</xdr:rowOff>
    </xdr:to>
    <xdr:sp macro="" textlink="">
      <xdr:nvSpPr>
        <xdr:cNvPr id="2" name="Rectangle 26">
          <a:extLst>
            <a:ext uri="{FF2B5EF4-FFF2-40B4-BE49-F238E27FC236}">
              <a16:creationId xmlns:a16="http://schemas.microsoft.com/office/drawing/2014/main" xmlns="" id="{00000000-0008-0000-0200-000002000000}"/>
            </a:ext>
          </a:extLst>
        </xdr:cNvPr>
        <xdr:cNvSpPr>
          <a:spLocks noChangeArrowheads="1"/>
        </xdr:cNvSpPr>
      </xdr:nvSpPr>
      <xdr:spPr bwMode="auto">
        <a:xfrm>
          <a:off x="4648200" y="1681045772"/>
          <a:ext cx="49530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strike="noStrike">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a:cs typeface="Arial"/>
            </a:rPr>
            <a:t>5. Một số hệ số tính điều chỉnh giá</a:t>
          </a:r>
          <a:endParaRPr lang="vi-VN" sz="1200" b="0" i="0" strike="noStrike">
            <a:solidFill>
              <a:srgbClr val="000000"/>
            </a:solidFill>
            <a:latin typeface="Arial"/>
            <a:cs typeface="Arial"/>
          </a:endParaRPr>
        </a:p>
        <a:p>
          <a:pPr algn="l" rtl="0">
            <a:defRPr sz="1000"/>
          </a:pPr>
          <a:r>
            <a:rPr lang="vi-VN" sz="1200" b="0" i="0" strike="noStrike">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a:cs typeface="Arial"/>
            </a:rPr>
            <a:t>         2. Những lô đất nằm 2 phía điểm chuyển tiếp trên cùng 1 trục đường tính như sau:</a:t>
          </a:r>
        </a:p>
        <a:p>
          <a:pPr algn="l" rtl="0">
            <a:defRPr sz="1000"/>
          </a:pPr>
          <a:r>
            <a:rPr lang="vi-VN" sz="1200" b="0" i="0" strike="noStrike">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4</xdr:col>
      <xdr:colOff>0</xdr:colOff>
      <xdr:row>8340</xdr:row>
      <xdr:rowOff>102347</xdr:rowOff>
    </xdr:from>
    <xdr:to>
      <xdr:col>5</xdr:col>
      <xdr:colOff>0</xdr:colOff>
      <xdr:row>8340</xdr:row>
      <xdr:rowOff>102347</xdr:rowOff>
    </xdr:to>
    <xdr:sp macro="" textlink="">
      <xdr:nvSpPr>
        <xdr:cNvPr id="3" name="Rectangle 26">
          <a:extLst>
            <a:ext uri="{FF2B5EF4-FFF2-40B4-BE49-F238E27FC236}">
              <a16:creationId xmlns:a16="http://schemas.microsoft.com/office/drawing/2014/main" xmlns="" id="{00000000-0008-0000-0200-000003000000}"/>
            </a:ext>
          </a:extLst>
        </xdr:cNvPr>
        <xdr:cNvSpPr>
          <a:spLocks noChangeArrowheads="1"/>
        </xdr:cNvSpPr>
      </xdr:nvSpPr>
      <xdr:spPr bwMode="auto">
        <a:xfrm>
          <a:off x="4648200" y="1681045772"/>
          <a:ext cx="49530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strike="noStrike">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a:cs typeface="Arial"/>
            </a:rPr>
            <a:t>5. Một số hệ số tính điều chỉnh giá</a:t>
          </a:r>
          <a:endParaRPr lang="vi-VN" sz="1200" b="0" i="0" strike="noStrike">
            <a:solidFill>
              <a:srgbClr val="000000"/>
            </a:solidFill>
            <a:latin typeface="Arial"/>
            <a:cs typeface="Arial"/>
          </a:endParaRPr>
        </a:p>
        <a:p>
          <a:pPr algn="l" rtl="0">
            <a:defRPr sz="1000"/>
          </a:pPr>
          <a:r>
            <a:rPr lang="vi-VN" sz="1200" b="0" i="0" strike="noStrike">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a:cs typeface="Arial"/>
            </a:rPr>
            <a:t>         2. Những lô đất nằm 2 phía điểm chuyển tiếp trên cùng 1 trục đường tính như sau:</a:t>
          </a:r>
        </a:p>
        <a:p>
          <a:pPr algn="l" rtl="0">
            <a:defRPr sz="1000"/>
          </a:pPr>
          <a:r>
            <a:rPr lang="vi-VN" sz="1200" b="0" i="0" strike="noStrike">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4</xdr:col>
      <xdr:colOff>0</xdr:colOff>
      <xdr:row>3470</xdr:row>
      <xdr:rowOff>102347</xdr:rowOff>
    </xdr:from>
    <xdr:to>
      <xdr:col>5</xdr:col>
      <xdr:colOff>0</xdr:colOff>
      <xdr:row>3470</xdr:row>
      <xdr:rowOff>102347</xdr:rowOff>
    </xdr:to>
    <xdr:sp macro="" textlink="">
      <xdr:nvSpPr>
        <xdr:cNvPr id="4" name="Rectangle 26">
          <a:extLst>
            <a:ext uri="{FF2B5EF4-FFF2-40B4-BE49-F238E27FC236}">
              <a16:creationId xmlns:a16="http://schemas.microsoft.com/office/drawing/2014/main" xmlns="" id="{00000000-0008-0000-0200-000004000000}"/>
            </a:ext>
          </a:extLst>
        </xdr:cNvPr>
        <xdr:cNvSpPr>
          <a:spLocks noChangeArrowheads="1"/>
        </xdr:cNvSpPr>
      </xdr:nvSpPr>
      <xdr:spPr bwMode="auto">
        <a:xfrm>
          <a:off x="4648200" y="746624222"/>
          <a:ext cx="49530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strike="noStrike">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a:cs typeface="Arial"/>
            </a:rPr>
            <a:t>5. Một số hệ số tính điều chỉnh giá</a:t>
          </a:r>
          <a:endParaRPr lang="vi-VN" sz="1200" b="0" i="0" strike="noStrike">
            <a:solidFill>
              <a:srgbClr val="000000"/>
            </a:solidFill>
            <a:latin typeface="Arial"/>
            <a:cs typeface="Arial"/>
          </a:endParaRPr>
        </a:p>
        <a:p>
          <a:pPr algn="l" rtl="0">
            <a:defRPr sz="1000"/>
          </a:pPr>
          <a:r>
            <a:rPr lang="vi-VN" sz="1200" b="0" i="0" strike="noStrike">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a:cs typeface="Arial"/>
            </a:rPr>
            <a:t>         2. Những lô đất nằm 2 phía điểm chuyển tiếp trên cùng 1 trục đường tính như sau:</a:t>
          </a:r>
        </a:p>
        <a:p>
          <a:pPr algn="l" rtl="0">
            <a:defRPr sz="1000"/>
          </a:pPr>
          <a:r>
            <a:rPr lang="vi-VN" sz="1200" b="0" i="0" strike="noStrike">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4</xdr:col>
      <xdr:colOff>0</xdr:colOff>
      <xdr:row>3470</xdr:row>
      <xdr:rowOff>102347</xdr:rowOff>
    </xdr:from>
    <xdr:to>
      <xdr:col>5</xdr:col>
      <xdr:colOff>0</xdr:colOff>
      <xdr:row>3470</xdr:row>
      <xdr:rowOff>102347</xdr:rowOff>
    </xdr:to>
    <xdr:sp macro="" textlink="">
      <xdr:nvSpPr>
        <xdr:cNvPr id="5" name="Rectangle 26">
          <a:extLst>
            <a:ext uri="{FF2B5EF4-FFF2-40B4-BE49-F238E27FC236}">
              <a16:creationId xmlns:a16="http://schemas.microsoft.com/office/drawing/2014/main" xmlns="" id="{00000000-0008-0000-0200-000005000000}"/>
            </a:ext>
          </a:extLst>
        </xdr:cNvPr>
        <xdr:cNvSpPr>
          <a:spLocks noChangeArrowheads="1"/>
        </xdr:cNvSpPr>
      </xdr:nvSpPr>
      <xdr:spPr bwMode="auto">
        <a:xfrm>
          <a:off x="4648200" y="746624222"/>
          <a:ext cx="49530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strike="noStrike">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a:cs typeface="Arial"/>
            </a:rPr>
            <a:t>5. Một số hệ số tính điều chỉnh giá</a:t>
          </a:r>
          <a:endParaRPr lang="vi-VN" sz="1200" b="0" i="0" strike="noStrike">
            <a:solidFill>
              <a:srgbClr val="000000"/>
            </a:solidFill>
            <a:latin typeface="Arial"/>
            <a:cs typeface="Arial"/>
          </a:endParaRPr>
        </a:p>
        <a:p>
          <a:pPr algn="l" rtl="0">
            <a:defRPr sz="1000"/>
          </a:pPr>
          <a:r>
            <a:rPr lang="vi-VN" sz="1200" b="0" i="0" strike="noStrike">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a:cs typeface="Arial"/>
            </a:rPr>
            <a:t>         2. Những lô đất nằm 2 phía điểm chuyển tiếp trên cùng 1 trục đường tính như sau:</a:t>
          </a:r>
        </a:p>
        <a:p>
          <a:pPr algn="l" rtl="0">
            <a:defRPr sz="1000"/>
          </a:pPr>
          <a:r>
            <a:rPr lang="vi-VN" sz="1200" b="0" i="0" strike="noStrike">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4</xdr:col>
      <xdr:colOff>0</xdr:colOff>
      <xdr:row>3470</xdr:row>
      <xdr:rowOff>102347</xdr:rowOff>
    </xdr:from>
    <xdr:to>
      <xdr:col>5</xdr:col>
      <xdr:colOff>0</xdr:colOff>
      <xdr:row>3470</xdr:row>
      <xdr:rowOff>102347</xdr:rowOff>
    </xdr:to>
    <xdr:sp macro="" textlink="">
      <xdr:nvSpPr>
        <xdr:cNvPr id="6" name="Rectangle 26">
          <a:extLst>
            <a:ext uri="{FF2B5EF4-FFF2-40B4-BE49-F238E27FC236}">
              <a16:creationId xmlns:a16="http://schemas.microsoft.com/office/drawing/2014/main" xmlns="" id="{00000000-0008-0000-0200-000006000000}"/>
            </a:ext>
          </a:extLst>
        </xdr:cNvPr>
        <xdr:cNvSpPr>
          <a:spLocks noChangeArrowheads="1"/>
        </xdr:cNvSpPr>
      </xdr:nvSpPr>
      <xdr:spPr>
        <a:xfrm>
          <a:off x="4648200" y="746624222"/>
          <a:ext cx="495300" cy="0"/>
        </a:xfrm>
        <a:prstGeom prst="rect">
          <a:avLst/>
        </a:prstGeom>
        <a:solidFill>
          <a:srgbClr val="FFFFFF"/>
        </a:solidFill>
        <a:ln w="9525">
          <a:noFill/>
          <a:miter lim="800000"/>
        </a:ln>
      </xdr:spPr>
      <xdr:txBody>
        <a:bodyPr vertOverflow="clip" wrap="square" lIns="36576" tIns="22860" rIns="0" bIns="0" anchor="t" upright="1"/>
        <a:lstStyle/>
        <a:p>
          <a:pPr algn="l" rtl="0">
            <a:defRPr sz="1000"/>
          </a:pPr>
          <a:r>
            <a:rPr lang="vi-VN" sz="1200" b="0" i="0" strike="noStrike">
              <a:solidFill>
                <a:srgbClr val="000000"/>
              </a:solidFill>
              <a:latin typeface="Arial" panose="020B0604020202020204"/>
              <a:cs typeface="Arial" panose="020B0604020202020204"/>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panose="020B0604020202020204"/>
              <a:cs typeface="Arial" panose="020B0604020202020204"/>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panose="020B0604020202020204"/>
              <a:cs typeface="Arial" panose="020B0604020202020204"/>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panose="020B0604020202020204"/>
              <a:cs typeface="Arial" panose="020B0604020202020204"/>
            </a:rPr>
            <a:t>5. Một số hệ số tính điều chỉnh giá</a:t>
          </a:r>
          <a:endParaRPr lang="vi-VN" sz="1200" b="0" i="0" strike="noStrike">
            <a:solidFill>
              <a:srgbClr val="000000"/>
            </a:solidFill>
            <a:latin typeface="Arial" panose="020B0604020202020204"/>
            <a:cs typeface="Arial" panose="020B0604020202020204"/>
          </a:endParaRPr>
        </a:p>
        <a:p>
          <a:pPr algn="l" rtl="0">
            <a:defRPr sz="1000"/>
          </a:pPr>
          <a:r>
            <a:rPr lang="vi-VN" sz="1200" b="0" i="0" strike="noStrike">
              <a:solidFill>
                <a:srgbClr val="000000"/>
              </a:solidFill>
              <a:latin typeface="Arial" panose="020B0604020202020204"/>
              <a:cs typeface="Arial" panose="020B0604020202020204"/>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panose="020B0604020202020204"/>
              <a:cs typeface="Arial" panose="020B0604020202020204"/>
            </a:rPr>
            <a:t>         2. Những lô đất nằm 2 phía điểm chuyển tiếp trên cùng 1 trục đường tính như sau:</a:t>
          </a:r>
        </a:p>
        <a:p>
          <a:pPr algn="l" rtl="0">
            <a:defRPr sz="1000"/>
          </a:pPr>
          <a:r>
            <a:rPr lang="vi-VN" sz="1200" b="0" i="0" strike="noStrike">
              <a:solidFill>
                <a:srgbClr val="000000"/>
              </a:solidFill>
              <a:latin typeface="Arial" panose="020B0604020202020204"/>
              <a:cs typeface="Arial" panose="020B0604020202020204"/>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panose="020B0604020202020204"/>
              <a:cs typeface="Arial" panose="020B0604020202020204"/>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4</xdr:col>
      <xdr:colOff>0</xdr:colOff>
      <xdr:row>3470</xdr:row>
      <xdr:rowOff>102347</xdr:rowOff>
    </xdr:from>
    <xdr:to>
      <xdr:col>5</xdr:col>
      <xdr:colOff>0</xdr:colOff>
      <xdr:row>3470</xdr:row>
      <xdr:rowOff>102347</xdr:rowOff>
    </xdr:to>
    <xdr:sp macro="" textlink="">
      <xdr:nvSpPr>
        <xdr:cNvPr id="7" name="Rectangle 26">
          <a:extLst>
            <a:ext uri="{FF2B5EF4-FFF2-40B4-BE49-F238E27FC236}">
              <a16:creationId xmlns:a16="http://schemas.microsoft.com/office/drawing/2014/main" xmlns="" id="{00000000-0008-0000-0200-000007000000}"/>
            </a:ext>
          </a:extLst>
        </xdr:cNvPr>
        <xdr:cNvSpPr>
          <a:spLocks noChangeArrowheads="1"/>
        </xdr:cNvSpPr>
      </xdr:nvSpPr>
      <xdr:spPr>
        <a:xfrm>
          <a:off x="4648200" y="746624222"/>
          <a:ext cx="495300" cy="0"/>
        </a:xfrm>
        <a:prstGeom prst="rect">
          <a:avLst/>
        </a:prstGeom>
        <a:solidFill>
          <a:srgbClr val="FFFFFF"/>
        </a:solidFill>
        <a:ln w="9525">
          <a:noFill/>
          <a:miter lim="800000"/>
        </a:ln>
      </xdr:spPr>
      <xdr:txBody>
        <a:bodyPr vertOverflow="clip" wrap="square" lIns="36576" tIns="22860" rIns="0" bIns="0" anchor="t" upright="1"/>
        <a:lstStyle/>
        <a:p>
          <a:pPr algn="l" rtl="0">
            <a:defRPr sz="1000"/>
          </a:pPr>
          <a:r>
            <a:rPr lang="vi-VN" sz="1200" b="0" i="0" strike="noStrike">
              <a:solidFill>
                <a:srgbClr val="000000"/>
              </a:solidFill>
              <a:latin typeface="Arial" panose="020B0604020202020204"/>
              <a:cs typeface="Arial" panose="020B0604020202020204"/>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panose="020B0604020202020204"/>
              <a:cs typeface="Arial" panose="020B0604020202020204"/>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panose="020B0604020202020204"/>
              <a:cs typeface="Arial" panose="020B0604020202020204"/>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panose="020B0604020202020204"/>
              <a:cs typeface="Arial" panose="020B0604020202020204"/>
            </a:rPr>
            <a:t>5. Một số hệ số tính điều chỉnh giá</a:t>
          </a:r>
          <a:endParaRPr lang="vi-VN" sz="1200" b="0" i="0" strike="noStrike">
            <a:solidFill>
              <a:srgbClr val="000000"/>
            </a:solidFill>
            <a:latin typeface="Arial" panose="020B0604020202020204"/>
            <a:cs typeface="Arial" panose="020B0604020202020204"/>
          </a:endParaRPr>
        </a:p>
        <a:p>
          <a:pPr algn="l" rtl="0">
            <a:defRPr sz="1000"/>
          </a:pPr>
          <a:r>
            <a:rPr lang="vi-VN" sz="1200" b="0" i="0" strike="noStrike">
              <a:solidFill>
                <a:srgbClr val="000000"/>
              </a:solidFill>
              <a:latin typeface="Arial" panose="020B0604020202020204"/>
              <a:cs typeface="Arial" panose="020B0604020202020204"/>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panose="020B0604020202020204"/>
              <a:cs typeface="Arial" panose="020B0604020202020204"/>
            </a:rPr>
            <a:t>         2. Những lô đất nằm 2 phía điểm chuyển tiếp trên cùng 1 trục đường tính như sau:</a:t>
          </a:r>
        </a:p>
        <a:p>
          <a:pPr algn="l" rtl="0">
            <a:defRPr sz="1000"/>
          </a:pPr>
          <a:r>
            <a:rPr lang="vi-VN" sz="1200" b="0" i="0" strike="noStrike">
              <a:solidFill>
                <a:srgbClr val="000000"/>
              </a:solidFill>
              <a:latin typeface="Arial" panose="020B0604020202020204"/>
              <a:cs typeface="Arial" panose="020B0604020202020204"/>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panose="020B0604020202020204"/>
              <a:cs typeface="Arial" panose="020B0604020202020204"/>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4</xdr:col>
      <xdr:colOff>0</xdr:colOff>
      <xdr:row>3466</xdr:row>
      <xdr:rowOff>102347</xdr:rowOff>
    </xdr:from>
    <xdr:to>
      <xdr:col>5</xdr:col>
      <xdr:colOff>0</xdr:colOff>
      <xdr:row>3466</xdr:row>
      <xdr:rowOff>102347</xdr:rowOff>
    </xdr:to>
    <xdr:sp macro="" textlink="">
      <xdr:nvSpPr>
        <xdr:cNvPr id="8" name="Rectangle 26">
          <a:extLst>
            <a:ext uri="{FF2B5EF4-FFF2-40B4-BE49-F238E27FC236}">
              <a16:creationId xmlns:a16="http://schemas.microsoft.com/office/drawing/2014/main" xmlns="" id="{00000000-0008-0000-0200-000008000000}"/>
            </a:ext>
          </a:extLst>
        </xdr:cNvPr>
        <xdr:cNvSpPr>
          <a:spLocks noChangeArrowheads="1"/>
        </xdr:cNvSpPr>
      </xdr:nvSpPr>
      <xdr:spPr bwMode="auto">
        <a:xfrm>
          <a:off x="4648200" y="745947947"/>
          <a:ext cx="49530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strike="noStrike">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a:cs typeface="Arial"/>
            </a:rPr>
            <a:t>5. Một số hệ số tính điều chỉnh giá</a:t>
          </a:r>
          <a:endParaRPr lang="vi-VN" sz="1200" b="0" i="0" strike="noStrike">
            <a:solidFill>
              <a:srgbClr val="000000"/>
            </a:solidFill>
            <a:latin typeface="Arial"/>
            <a:cs typeface="Arial"/>
          </a:endParaRPr>
        </a:p>
        <a:p>
          <a:pPr algn="l" rtl="0">
            <a:defRPr sz="1000"/>
          </a:pPr>
          <a:r>
            <a:rPr lang="vi-VN" sz="1200" b="0" i="0" strike="noStrike">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a:cs typeface="Arial"/>
            </a:rPr>
            <a:t>         2. Những lô đất nằm 2 phía điểm chuyển tiếp trên cùng 1 trục đường tính như sau:</a:t>
          </a:r>
        </a:p>
        <a:p>
          <a:pPr algn="l" rtl="0">
            <a:defRPr sz="1000"/>
          </a:pPr>
          <a:r>
            <a:rPr lang="vi-VN" sz="1200" b="0" i="0" strike="noStrike">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4</xdr:col>
      <xdr:colOff>0</xdr:colOff>
      <xdr:row>3466</xdr:row>
      <xdr:rowOff>102347</xdr:rowOff>
    </xdr:from>
    <xdr:to>
      <xdr:col>5</xdr:col>
      <xdr:colOff>0</xdr:colOff>
      <xdr:row>3466</xdr:row>
      <xdr:rowOff>102347</xdr:rowOff>
    </xdr:to>
    <xdr:sp macro="" textlink="">
      <xdr:nvSpPr>
        <xdr:cNvPr id="9" name="Rectangle 26">
          <a:extLst>
            <a:ext uri="{FF2B5EF4-FFF2-40B4-BE49-F238E27FC236}">
              <a16:creationId xmlns:a16="http://schemas.microsoft.com/office/drawing/2014/main" xmlns="" id="{00000000-0008-0000-0200-000009000000}"/>
            </a:ext>
          </a:extLst>
        </xdr:cNvPr>
        <xdr:cNvSpPr>
          <a:spLocks noChangeArrowheads="1"/>
        </xdr:cNvSpPr>
      </xdr:nvSpPr>
      <xdr:spPr bwMode="auto">
        <a:xfrm>
          <a:off x="4648200" y="745947947"/>
          <a:ext cx="495300" cy="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vi-VN" sz="1200" b="0" i="0" strike="noStrike">
              <a:solidFill>
                <a:srgbClr val="000000"/>
              </a:solidFill>
              <a:latin typeface="Arial"/>
              <a:cs typeface="Arial"/>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a:cs typeface="Arial"/>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a:cs typeface="Arial"/>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a:cs typeface="Arial"/>
            </a:rPr>
            <a:t>5. Một số hệ số tính điều chỉnh giá</a:t>
          </a:r>
          <a:endParaRPr lang="vi-VN" sz="1200" b="0" i="0" strike="noStrike">
            <a:solidFill>
              <a:srgbClr val="000000"/>
            </a:solidFill>
            <a:latin typeface="Arial"/>
            <a:cs typeface="Arial"/>
          </a:endParaRPr>
        </a:p>
        <a:p>
          <a:pPr algn="l" rtl="0">
            <a:defRPr sz="1000"/>
          </a:pPr>
          <a:r>
            <a:rPr lang="vi-VN" sz="1200" b="0" i="0" strike="noStrike">
              <a:solidFill>
                <a:srgbClr val="000000"/>
              </a:solidFill>
              <a:latin typeface="Arial"/>
              <a:cs typeface="Arial"/>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a:cs typeface="Arial"/>
            </a:rPr>
            <a:t>         2. Những lô đất nằm 2 phía điểm chuyển tiếp trên cùng 1 trục đường tính như sau:</a:t>
          </a:r>
        </a:p>
        <a:p>
          <a:pPr algn="l" rtl="0">
            <a:defRPr sz="1000"/>
          </a:pPr>
          <a:r>
            <a:rPr lang="vi-VN" sz="1200" b="0" i="0" strike="noStrike">
              <a:solidFill>
                <a:srgbClr val="000000"/>
              </a:solidFill>
              <a:latin typeface="Arial"/>
              <a:cs typeface="Arial"/>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a:cs typeface="Arial"/>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4</xdr:col>
      <xdr:colOff>0</xdr:colOff>
      <xdr:row>3466</xdr:row>
      <xdr:rowOff>102347</xdr:rowOff>
    </xdr:from>
    <xdr:to>
      <xdr:col>5</xdr:col>
      <xdr:colOff>0</xdr:colOff>
      <xdr:row>3466</xdr:row>
      <xdr:rowOff>102347</xdr:rowOff>
    </xdr:to>
    <xdr:sp macro="" textlink="">
      <xdr:nvSpPr>
        <xdr:cNvPr id="10" name="Rectangle 26">
          <a:extLst>
            <a:ext uri="{FF2B5EF4-FFF2-40B4-BE49-F238E27FC236}">
              <a16:creationId xmlns:a16="http://schemas.microsoft.com/office/drawing/2014/main" xmlns="" id="{00000000-0008-0000-0200-00000A000000}"/>
            </a:ext>
          </a:extLst>
        </xdr:cNvPr>
        <xdr:cNvSpPr>
          <a:spLocks noChangeArrowheads="1"/>
        </xdr:cNvSpPr>
      </xdr:nvSpPr>
      <xdr:spPr>
        <a:xfrm>
          <a:off x="4648200" y="745947947"/>
          <a:ext cx="495300" cy="0"/>
        </a:xfrm>
        <a:prstGeom prst="rect">
          <a:avLst/>
        </a:prstGeom>
        <a:solidFill>
          <a:srgbClr val="FFFFFF"/>
        </a:solidFill>
        <a:ln w="9525">
          <a:noFill/>
          <a:miter lim="800000"/>
        </a:ln>
      </xdr:spPr>
      <xdr:txBody>
        <a:bodyPr vertOverflow="clip" wrap="square" lIns="36576" tIns="22860" rIns="0" bIns="0" anchor="t" upright="1"/>
        <a:lstStyle/>
        <a:p>
          <a:pPr algn="l" rtl="0">
            <a:defRPr sz="1000"/>
          </a:pPr>
          <a:r>
            <a:rPr lang="vi-VN" sz="1200" b="0" i="0" strike="noStrike">
              <a:solidFill>
                <a:srgbClr val="000000"/>
              </a:solidFill>
              <a:latin typeface="Arial" panose="020B0604020202020204"/>
              <a:cs typeface="Arial" panose="020B0604020202020204"/>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panose="020B0604020202020204"/>
              <a:cs typeface="Arial" panose="020B0604020202020204"/>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panose="020B0604020202020204"/>
              <a:cs typeface="Arial" panose="020B0604020202020204"/>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panose="020B0604020202020204"/>
              <a:cs typeface="Arial" panose="020B0604020202020204"/>
            </a:rPr>
            <a:t>5. Một số hệ số tính điều chỉnh giá</a:t>
          </a:r>
          <a:endParaRPr lang="vi-VN" sz="1200" b="0" i="0" strike="noStrike">
            <a:solidFill>
              <a:srgbClr val="000000"/>
            </a:solidFill>
            <a:latin typeface="Arial" panose="020B0604020202020204"/>
            <a:cs typeface="Arial" panose="020B0604020202020204"/>
          </a:endParaRPr>
        </a:p>
        <a:p>
          <a:pPr algn="l" rtl="0">
            <a:defRPr sz="1000"/>
          </a:pPr>
          <a:r>
            <a:rPr lang="vi-VN" sz="1200" b="0" i="0" strike="noStrike">
              <a:solidFill>
                <a:srgbClr val="000000"/>
              </a:solidFill>
              <a:latin typeface="Arial" panose="020B0604020202020204"/>
              <a:cs typeface="Arial" panose="020B0604020202020204"/>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panose="020B0604020202020204"/>
              <a:cs typeface="Arial" panose="020B0604020202020204"/>
            </a:rPr>
            <a:t>         2. Những lô đất nằm 2 phía điểm chuyển tiếp trên cùng 1 trục đường tính như sau:</a:t>
          </a:r>
        </a:p>
        <a:p>
          <a:pPr algn="l" rtl="0">
            <a:defRPr sz="1000"/>
          </a:pPr>
          <a:r>
            <a:rPr lang="vi-VN" sz="1200" b="0" i="0" strike="noStrike">
              <a:solidFill>
                <a:srgbClr val="000000"/>
              </a:solidFill>
              <a:latin typeface="Arial" panose="020B0604020202020204"/>
              <a:cs typeface="Arial" panose="020B0604020202020204"/>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panose="020B0604020202020204"/>
              <a:cs typeface="Arial" panose="020B0604020202020204"/>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4</xdr:col>
      <xdr:colOff>0</xdr:colOff>
      <xdr:row>3466</xdr:row>
      <xdr:rowOff>102347</xdr:rowOff>
    </xdr:from>
    <xdr:to>
      <xdr:col>5</xdr:col>
      <xdr:colOff>0</xdr:colOff>
      <xdr:row>3466</xdr:row>
      <xdr:rowOff>102347</xdr:rowOff>
    </xdr:to>
    <xdr:sp macro="" textlink="">
      <xdr:nvSpPr>
        <xdr:cNvPr id="11" name="Rectangle 26">
          <a:extLst>
            <a:ext uri="{FF2B5EF4-FFF2-40B4-BE49-F238E27FC236}">
              <a16:creationId xmlns:a16="http://schemas.microsoft.com/office/drawing/2014/main" xmlns="" id="{00000000-0008-0000-0200-00000B000000}"/>
            </a:ext>
          </a:extLst>
        </xdr:cNvPr>
        <xdr:cNvSpPr>
          <a:spLocks noChangeArrowheads="1"/>
        </xdr:cNvSpPr>
      </xdr:nvSpPr>
      <xdr:spPr>
        <a:xfrm>
          <a:off x="4648200" y="745947947"/>
          <a:ext cx="495300" cy="0"/>
        </a:xfrm>
        <a:prstGeom prst="rect">
          <a:avLst/>
        </a:prstGeom>
        <a:solidFill>
          <a:srgbClr val="FFFFFF"/>
        </a:solidFill>
        <a:ln w="9525">
          <a:noFill/>
          <a:miter lim="800000"/>
        </a:ln>
      </xdr:spPr>
      <xdr:txBody>
        <a:bodyPr vertOverflow="clip" wrap="square" lIns="36576" tIns="22860" rIns="0" bIns="0" anchor="t" upright="1"/>
        <a:lstStyle/>
        <a:p>
          <a:pPr algn="l" rtl="0">
            <a:defRPr sz="1000"/>
          </a:pPr>
          <a:r>
            <a:rPr lang="vi-VN" sz="1200" b="0" i="0" strike="noStrike">
              <a:solidFill>
                <a:srgbClr val="000000"/>
              </a:solidFill>
              <a:latin typeface="Arial" panose="020B0604020202020204"/>
              <a:cs typeface="Arial" panose="020B0604020202020204"/>
            </a:rPr>
            <a:t>         (Đất chuyên dùng bao gồm: Đất xây dựng trụ sở cơ quan, xây dựng công trình sự nghiệp, đất quốc phòng, an ninh và đất sử dụng vào mục đích công cộng)</a:t>
          </a:r>
        </a:p>
        <a:p>
          <a:pPr algn="l" rtl="0">
            <a:defRPr sz="1000"/>
          </a:pPr>
          <a:r>
            <a:rPr lang="vi-VN" sz="1200" b="0" i="0" strike="noStrike">
              <a:solidFill>
                <a:srgbClr val="000000"/>
              </a:solidFill>
              <a:latin typeface="Arial" panose="020B0604020202020204"/>
              <a:cs typeface="Arial" panose="020B0604020202020204"/>
            </a:rPr>
            <a:t>         Giá đất chuyên dùng và đất phi nông nghiệp khác tính bằng 0,7 giá đất ở cùng vị trí. Đất nhà thờ họ, đất Từ Đường xác định bằng giá đất ở, </a:t>
          </a:r>
        </a:p>
        <a:p>
          <a:pPr algn="l" rtl="0">
            <a:defRPr sz="1000"/>
          </a:pPr>
          <a:r>
            <a:rPr lang="vi-VN" sz="1200" b="0" i="0" strike="noStrike">
              <a:solidFill>
                <a:srgbClr val="000000"/>
              </a:solidFill>
              <a:latin typeface="Arial" panose="020B0604020202020204"/>
              <a:cs typeface="Arial" panose="020B0604020202020204"/>
            </a:rPr>
            <a:t>         Vị trí đất chuyên dùng và các loại đất phi nông nghiệp khác được xác định như quy định về vị trí đất từng khu vực,</a:t>
          </a:r>
        </a:p>
        <a:p>
          <a:pPr algn="l" rtl="0">
            <a:defRPr sz="1000"/>
          </a:pPr>
          <a:r>
            <a:rPr lang="vi-VN" sz="1200" b="1" i="0" strike="noStrike">
              <a:solidFill>
                <a:srgbClr val="000000"/>
              </a:solidFill>
              <a:latin typeface="Arial" panose="020B0604020202020204"/>
              <a:cs typeface="Arial" panose="020B0604020202020204"/>
            </a:rPr>
            <a:t>5. Một số hệ số tính điều chỉnh giá</a:t>
          </a:r>
          <a:endParaRPr lang="vi-VN" sz="1200" b="0" i="0" strike="noStrike">
            <a:solidFill>
              <a:srgbClr val="000000"/>
            </a:solidFill>
            <a:latin typeface="Arial" panose="020B0604020202020204"/>
            <a:cs typeface="Arial" panose="020B0604020202020204"/>
          </a:endParaRPr>
        </a:p>
        <a:p>
          <a:pPr algn="l" rtl="0">
            <a:defRPr sz="1000"/>
          </a:pPr>
          <a:r>
            <a:rPr lang="vi-VN" sz="1200" b="0" i="0" strike="noStrike">
              <a:solidFill>
                <a:srgbClr val="000000"/>
              </a:solidFill>
              <a:latin typeface="Arial" panose="020B0604020202020204"/>
              <a:cs typeface="Arial" panose="020B0604020202020204"/>
            </a:rPr>
            <a:t>        1. Những vị trí đất bám hai mặt đường tính theo mức giá cao nhân hệ số 1,2 (với điều kiện mặt đường rộng 3,0m trở lên)</a:t>
          </a:r>
        </a:p>
        <a:p>
          <a:pPr algn="l" rtl="0">
            <a:defRPr sz="1000"/>
          </a:pPr>
          <a:r>
            <a:rPr lang="vi-VN" sz="1200" b="0" i="0" strike="noStrike">
              <a:solidFill>
                <a:srgbClr val="000000"/>
              </a:solidFill>
              <a:latin typeface="Arial" panose="020B0604020202020204"/>
              <a:cs typeface="Arial" panose="020B0604020202020204"/>
            </a:rPr>
            <a:t>         2. Những lô đất nằm 2 phía điểm chuyển tiếp trên cùng 1 trục đường tính như sau:</a:t>
          </a:r>
        </a:p>
        <a:p>
          <a:pPr algn="l" rtl="0">
            <a:defRPr sz="1000"/>
          </a:pPr>
          <a:r>
            <a:rPr lang="vi-VN" sz="1200" b="0" i="0" strike="noStrike">
              <a:solidFill>
                <a:srgbClr val="000000"/>
              </a:solidFill>
              <a:latin typeface="Arial" panose="020B0604020202020204"/>
              <a:cs typeface="Arial" panose="020B0604020202020204"/>
            </a:rPr>
            <a:t>         - Áp dụng hệ số 1,2 cho các ô đất phía có mức giá thấp đối với các vị trí chuyển tiếp là ngã 3, ngã 4 (chỉ áp dụng đối với vị trí chuyển tiếp có chênh lệch giá trên 20%)</a:t>
          </a:r>
        </a:p>
        <a:p>
          <a:pPr algn="l" rtl="0">
            <a:defRPr sz="1000"/>
          </a:pPr>
          <a:r>
            <a:rPr lang="vi-VN" sz="1200" b="0" i="0" strike="noStrike">
              <a:solidFill>
                <a:srgbClr val="000000"/>
              </a:solidFill>
              <a:latin typeface="Arial" panose="020B0604020202020204"/>
              <a:cs typeface="Arial" panose="020B0604020202020204"/>
            </a:rPr>
            <a:t>         - Áp dụng hệ số 0,9 cho các ô đất phía có mức giá cao và hệ số 1,1 cho ác ô đất phía có mức giá thấp (chỉ áp dụng đối với vị trí chuyển tiếp có chênh lệch giá 20%). Khoảng cách áp dụng hệ số không quá 40 m tính từ điểm chuyển tiếp về phía 2 trục đường.</a:t>
          </a:r>
        </a:p>
      </xdr:txBody>
    </xdr:sp>
    <xdr:clientData/>
  </xdr:twoCellAnchor>
  <xdr:twoCellAnchor>
    <xdr:from>
      <xdr:col>1</xdr:col>
      <xdr:colOff>30480</xdr:colOff>
      <xdr:row>2</xdr:row>
      <xdr:rowOff>22860</xdr:rowOff>
    </xdr:from>
    <xdr:to>
      <xdr:col>2</xdr:col>
      <xdr:colOff>175260</xdr:colOff>
      <xdr:row>2</xdr:row>
      <xdr:rowOff>22860</xdr:rowOff>
    </xdr:to>
    <xdr:cxnSp macro="">
      <xdr:nvCxnSpPr>
        <xdr:cNvPr id="12" name="Straight Connector 11">
          <a:extLst>
            <a:ext uri="{FF2B5EF4-FFF2-40B4-BE49-F238E27FC236}">
              <a16:creationId xmlns:a16="http://schemas.microsoft.com/office/drawing/2014/main" xmlns="" id="{00000000-0008-0000-0200-00000C000000}"/>
            </a:ext>
          </a:extLst>
        </xdr:cNvPr>
        <xdr:cNvCxnSpPr/>
      </xdr:nvCxnSpPr>
      <xdr:spPr>
        <a:xfrm>
          <a:off x="502920" y="342900"/>
          <a:ext cx="838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1981200</xdr:colOff>
      <xdr:row>2</xdr:row>
      <xdr:rowOff>22860</xdr:rowOff>
    </xdr:from>
    <xdr:to>
      <xdr:col>3</xdr:col>
      <xdr:colOff>3291840</xdr:colOff>
      <xdr:row>2</xdr:row>
      <xdr:rowOff>22860</xdr:rowOff>
    </xdr:to>
    <xdr:cxnSp macro="">
      <xdr:nvCxnSpPr>
        <xdr:cNvPr id="13" name="Straight Connector 12">
          <a:extLst>
            <a:ext uri="{FF2B5EF4-FFF2-40B4-BE49-F238E27FC236}">
              <a16:creationId xmlns:a16="http://schemas.microsoft.com/office/drawing/2014/main" xmlns="" id="{00000000-0008-0000-0200-00000D000000}"/>
            </a:ext>
          </a:extLst>
        </xdr:cNvPr>
        <xdr:cNvCxnSpPr/>
      </xdr:nvCxnSpPr>
      <xdr:spPr>
        <a:xfrm>
          <a:off x="3817620" y="342900"/>
          <a:ext cx="131064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801756</xdr:colOff>
      <xdr:row>0</xdr:row>
      <xdr:rowOff>424070</xdr:rowOff>
    </xdr:from>
    <xdr:to>
      <xdr:col>1</xdr:col>
      <xdr:colOff>1497495</xdr:colOff>
      <xdr:row>0</xdr:row>
      <xdr:rowOff>424070</xdr:rowOff>
    </xdr:to>
    <xdr:cxnSp macro="">
      <xdr:nvCxnSpPr>
        <xdr:cNvPr id="2" name="Straight Connector 1">
          <a:extLst>
            <a:ext uri="{FF2B5EF4-FFF2-40B4-BE49-F238E27FC236}">
              <a16:creationId xmlns:a16="http://schemas.microsoft.com/office/drawing/2014/main" xmlns="" id="{00000000-0008-0000-0300-000002000000}"/>
            </a:ext>
          </a:extLst>
        </xdr:cNvPr>
        <xdr:cNvCxnSpPr/>
      </xdr:nvCxnSpPr>
      <xdr:spPr>
        <a:xfrm>
          <a:off x="1258956" y="424070"/>
          <a:ext cx="69573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1037646</xdr:colOff>
      <xdr:row>0</xdr:row>
      <xdr:rowOff>424069</xdr:rowOff>
    </xdr:from>
    <xdr:to>
      <xdr:col>3</xdr:col>
      <xdr:colOff>421420</xdr:colOff>
      <xdr:row>0</xdr:row>
      <xdr:rowOff>424069</xdr:rowOff>
    </xdr:to>
    <xdr:cxnSp macro="">
      <xdr:nvCxnSpPr>
        <xdr:cNvPr id="3" name="Straight Connector 2">
          <a:extLst>
            <a:ext uri="{FF2B5EF4-FFF2-40B4-BE49-F238E27FC236}">
              <a16:creationId xmlns:a16="http://schemas.microsoft.com/office/drawing/2014/main" xmlns="" id="{00000000-0008-0000-0300-000003000000}"/>
            </a:ext>
          </a:extLst>
        </xdr:cNvPr>
        <xdr:cNvCxnSpPr/>
      </xdr:nvCxnSpPr>
      <xdr:spPr>
        <a:xfrm>
          <a:off x="4108506" y="424069"/>
          <a:ext cx="203553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ong%202023\Dieu%20Chinh%20Bang%20Gia%202020\Phieu%2022-23%20Duc%20Tho\Thi%20Tran%20Duc%20Tho\07-Thi%20Tr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MIN"/>
      <sheetName val="07"/>
    </sheetNames>
    <sheetDataSet>
      <sheetData sheetId="0">
        <row r="4">
          <cell r="A4" t="str">
            <v>Các đường còn lại trong các tổ dân phố 1, 2, 3, 4</v>
          </cell>
          <cell r="B4">
            <v>6</v>
          </cell>
          <cell r="C4">
            <v>5154639.1752577322</v>
          </cell>
          <cell r="D4">
            <v>3532925.1980436281</v>
          </cell>
          <cell r="E4">
            <v>3067484.6625766871</v>
          </cell>
        </row>
        <row r="5">
          <cell r="A5" t="str">
            <v>Các đường còn lại trong các tổ dân phố 3, 4, 5, 6 (khu vực ngoài đê)</v>
          </cell>
          <cell r="B5">
            <v>6</v>
          </cell>
          <cell r="C5">
            <v>3531438.4151593456</v>
          </cell>
          <cell r="D5">
            <v>2808034.7973973565</v>
          </cell>
          <cell r="E5">
            <v>2222222.222222222</v>
          </cell>
        </row>
        <row r="6">
          <cell r="A6" t="str">
            <v>Các đường còn lại trong các tổ dân phố 5, 7, 8</v>
          </cell>
          <cell r="B6">
            <v>4</v>
          </cell>
          <cell r="C6">
            <v>5882352.9411764704</v>
          </cell>
          <cell r="D6">
            <v>4008825.2196438191</v>
          </cell>
          <cell r="E6">
            <v>3082614.0567200989</v>
          </cell>
        </row>
        <row r="7">
          <cell r="A7" t="str">
            <v>các lô đất bám dãy 2-3 bám Quốc lộ 8A vùng Côn Mô</v>
          </cell>
          <cell r="B7">
            <v>3</v>
          </cell>
          <cell r="C7">
            <v>6875000</v>
          </cell>
          <cell r="D7">
            <v>6458333.333333333</v>
          </cell>
          <cell r="E7">
            <v>6250000</v>
          </cell>
        </row>
        <row r="8">
          <cell r="A8" t="str">
            <v>các lô đất bám dãy 4-5 bám Quốc lộ 8A vùng Côn Mô</v>
          </cell>
          <cell r="B8">
            <v>9</v>
          </cell>
          <cell r="C8">
            <v>4464285.7142857146</v>
          </cell>
          <cell r="D8">
            <v>4128006.9459511968</v>
          </cell>
          <cell r="E8">
            <v>3891941.3919413919</v>
          </cell>
        </row>
        <row r="9">
          <cell r="A9" t="str">
            <v>Các lô đất bám đường  dãy 2, 3 trong khu dân cư mới Nhà Lay Trên</v>
          </cell>
          <cell r="B9">
            <v>9</v>
          </cell>
          <cell r="C9">
            <v>13650000</v>
          </cell>
          <cell r="D9">
            <v>11913056.746457066</v>
          </cell>
          <cell r="E9">
            <v>10290000</v>
          </cell>
        </row>
        <row r="10">
          <cell r="A10" t="str">
            <v>Các lô đất bám đường  dãy 4, 5 trong khu dân cư mới Nhà Lay Trên</v>
          </cell>
          <cell r="B10">
            <v>2</v>
          </cell>
          <cell r="C10">
            <v>7356250</v>
          </cell>
          <cell r="D10">
            <v>7356250</v>
          </cell>
          <cell r="E10">
            <v>7356250</v>
          </cell>
        </row>
        <row r="11">
          <cell r="A11" t="str">
            <v>Các lô đất bám đường &gt; 7m trong khu dân cư mới Nhà Lay Dưới</v>
          </cell>
          <cell r="B11">
            <v>5</v>
          </cell>
          <cell r="C11">
            <v>8333333.333333333</v>
          </cell>
          <cell r="D11">
            <v>7976447.0518963244</v>
          </cell>
          <cell r="E11">
            <v>7392473.1182795698</v>
          </cell>
        </row>
        <row r="12">
          <cell r="A12" t="str">
            <v>Các lô đất bám đường &gt; 9m trong khu dân cư mới Nhà Lay Dưới</v>
          </cell>
          <cell r="B12">
            <v>13</v>
          </cell>
          <cell r="C12">
            <v>12825278.810408922</v>
          </cell>
          <cell r="D12">
            <v>11122110.650352357</v>
          </cell>
          <cell r="E12">
            <v>9458577.9517286364</v>
          </cell>
        </row>
        <row r="13">
          <cell r="A13" t="str">
            <v>Các lô đất bám đường trong khu dân cư mới đường &gt; 9m dãy 2,3 đường Yên Trung (phía đông đường)</v>
          </cell>
          <cell r="B13">
            <v>2</v>
          </cell>
          <cell r="C13">
            <v>10526315.789473685</v>
          </cell>
          <cell r="D13">
            <v>9777046.7836257312</v>
          </cell>
          <cell r="E13">
            <v>9027777.777777778</v>
          </cell>
        </row>
        <row r="14">
          <cell r="A14" t="str">
            <v>Các lô đất bám đường trong khu dân cư mới đường &gt; 9m dãy 4,5 đường Yên Trung (phía đông đường)</v>
          </cell>
          <cell r="B14">
            <v>2</v>
          </cell>
          <cell r="C14">
            <v>6392694.0639269408</v>
          </cell>
          <cell r="D14">
            <v>6205606.2912227297</v>
          </cell>
          <cell r="E14">
            <v>6018518.5185185187</v>
          </cell>
        </row>
        <row r="15">
          <cell r="A15" t="str">
            <v>Các lô đất bám đường trong khu dân cư mới đường &gt; 9m dãy 6,7,8 đường Yên Trung (phía đông đường)</v>
          </cell>
          <cell r="B15">
            <v>1</v>
          </cell>
          <cell r="C15">
            <v>5714285.7142857146</v>
          </cell>
          <cell r="D15">
            <v>5714285.7142857146</v>
          </cell>
          <cell r="E15">
            <v>5714285.7142857146</v>
          </cell>
        </row>
        <row r="16">
          <cell r="A16" t="str">
            <v>Các lô đất bám đường trong khu dân cư mới, đường &gt;10m dãy 2,3 đường Quốc lộ 8A</v>
          </cell>
          <cell r="B16">
            <v>1</v>
          </cell>
          <cell r="C16">
            <v>9285714.2857142854</v>
          </cell>
          <cell r="D16">
            <v>9285714.2857142854</v>
          </cell>
          <cell r="E16">
            <v>9285714.2857142854</v>
          </cell>
        </row>
        <row r="17">
          <cell r="A17" t="str">
            <v>Các lô đất dãy 2-3 bám đường QL 8A vùng Tam Tang</v>
          </cell>
          <cell r="B17">
            <v>8</v>
          </cell>
          <cell r="C17">
            <v>8750000</v>
          </cell>
          <cell r="D17">
            <v>8033066.1856345227</v>
          </cell>
          <cell r="E17">
            <v>7500000</v>
          </cell>
        </row>
        <row r="18">
          <cell r="A18" t="str">
            <v>Các lô đất dãy 23 bám đường Quốc lộ 8A vùng Cầu Đôi</v>
          </cell>
          <cell r="B18">
            <v>13</v>
          </cell>
          <cell r="C18">
            <v>5975452.1963824285</v>
          </cell>
          <cell r="D18">
            <v>5457531.0363397431</v>
          </cell>
          <cell r="E18">
            <v>5154061.62464986</v>
          </cell>
        </row>
        <row r="19">
          <cell r="A19" t="str">
            <v>Các lô đất dãy 4-5 bám đường QL 8A vùng Tam Tang</v>
          </cell>
          <cell r="B19">
            <v>9</v>
          </cell>
          <cell r="C19">
            <v>6250000</v>
          </cell>
          <cell r="D19">
            <v>5662465.7064471878</v>
          </cell>
          <cell r="E19">
            <v>5312500</v>
          </cell>
        </row>
        <row r="20">
          <cell r="A20" t="str">
            <v>các lô đất dãy 4-5 đường Quốc lộ 8A vùng Cầu Đôi</v>
          </cell>
          <cell r="B20">
            <v>9</v>
          </cell>
          <cell r="C20">
            <v>5952380.9523809524</v>
          </cell>
          <cell r="D20">
            <v>5522486.7724867724</v>
          </cell>
          <cell r="E20">
            <v>5059523.8095238097</v>
          </cell>
        </row>
        <row r="21">
          <cell r="A21" t="str">
            <v>Các trục đường có mặt đường từ 6 m trở lên ngoài các tuyến đường nêu trên</v>
          </cell>
          <cell r="B21">
            <v>1</v>
          </cell>
          <cell r="C21">
            <v>1454741.3793103448</v>
          </cell>
          <cell r="D21">
            <v>1454741.3793103448</v>
          </cell>
          <cell r="E21">
            <v>1454741.3793103448</v>
          </cell>
        </row>
        <row r="22">
          <cell r="A22" t="str">
            <v>Các vị trí còn lại của xã</v>
          </cell>
          <cell r="B22">
            <v>4</v>
          </cell>
          <cell r="C22">
            <v>1143292.6829268294</v>
          </cell>
          <cell r="D22">
            <v>1074952.3844471532</v>
          </cell>
          <cell r="E22">
            <v>1047120.4188481675</v>
          </cell>
        </row>
        <row r="23">
          <cell r="A23" t="str">
            <v>Đoạn I: Đoạn mới từ đường Yên Trung đến cầu chui đường sắt (tổ dân phố 5)</v>
          </cell>
          <cell r="B23">
            <v>1</v>
          </cell>
          <cell r="C23">
            <v>4464285.7142857146</v>
          </cell>
          <cell r="D23">
            <v>4464285.7142857146</v>
          </cell>
          <cell r="E23">
            <v>4464285.7142857146</v>
          </cell>
        </row>
        <row r="24">
          <cell r="A24" t="str">
            <v>Đoạn I: Đoạn tiếp giáp địa giới xã Tùng Ảnh đến đường Lê Thước</v>
          </cell>
          <cell r="B24">
            <v>1</v>
          </cell>
          <cell r="C24">
            <v>6781013.1631431989</v>
          </cell>
          <cell r="D24">
            <v>6781013.1631431989</v>
          </cell>
          <cell r="E24">
            <v>6781013.1631431989</v>
          </cell>
        </row>
        <row r="25">
          <cell r="A25" t="str">
            <v>Đoạn I: Đoạn tiếp giáp với xã Tùng Ảnh đến đường Hoài Nhơn</v>
          </cell>
          <cell r="B25">
            <v>1</v>
          </cell>
          <cell r="C25">
            <v>5375375.3753753752</v>
          </cell>
          <cell r="D25">
            <v>5375375.3753753752</v>
          </cell>
          <cell r="E25">
            <v>5375375.3753753752</v>
          </cell>
        </row>
        <row r="26">
          <cell r="A26" t="str">
            <v>Đoạn I: Từ đường La Giang đến UBND thị trấn Đức Thọ</v>
          </cell>
          <cell r="B26">
            <v>1</v>
          </cell>
          <cell r="C26">
            <v>25263157.894736841</v>
          </cell>
          <cell r="D26">
            <v>25263157.894736841</v>
          </cell>
          <cell r="E26">
            <v>25263157.894736841</v>
          </cell>
        </row>
        <row r="27">
          <cell r="A27" t="str">
            <v>Đoạn I: Từ đường Trần Phú đến đường Trần Dực</v>
          </cell>
          <cell r="B27">
            <v>9</v>
          </cell>
          <cell r="C27">
            <v>22049517.684887461</v>
          </cell>
          <cell r="D27">
            <v>18615338.672054358</v>
          </cell>
          <cell r="E27">
            <v>17669902.91262136</v>
          </cell>
        </row>
        <row r="28">
          <cell r="A28" t="str">
            <v>Đoạn I: Từ vòng xuyến đến đường Minh Khai</v>
          </cell>
          <cell r="B28">
            <v>2</v>
          </cell>
          <cell r="C28">
            <v>18981018.981018983</v>
          </cell>
          <cell r="D28">
            <v>18043141.06945686</v>
          </cell>
          <cell r="E28">
            <v>17105263.157894738</v>
          </cell>
        </row>
        <row r="29">
          <cell r="A29" t="str">
            <v>Đoạn II: Tiếp đó đến đường La Giang</v>
          </cell>
          <cell r="B29">
            <v>1</v>
          </cell>
          <cell r="C29">
            <v>19221041.982802227</v>
          </cell>
          <cell r="D29">
            <v>19221041.982802227</v>
          </cell>
          <cell r="E29">
            <v>19221041.982802227</v>
          </cell>
        </row>
        <row r="30">
          <cell r="A30" t="str">
            <v>Đoạn II: Tiếp đó đến đường Nguyễn Thị Minh Khai</v>
          </cell>
          <cell r="B30">
            <v>2</v>
          </cell>
          <cell r="C30">
            <v>5238649.5925494758</v>
          </cell>
          <cell r="D30">
            <v>5074818.9644760881</v>
          </cell>
          <cell r="E30">
            <v>4910988.3364027012</v>
          </cell>
        </row>
        <row r="31">
          <cell r="A31" t="str">
            <v>Đoạn II: Tiếp đó đến vòng xuyến</v>
          </cell>
          <cell r="B31">
            <v>5</v>
          </cell>
          <cell r="C31">
            <v>29220779.220779222</v>
          </cell>
          <cell r="D31">
            <v>27518577.71857772</v>
          </cell>
          <cell r="E31">
            <v>26125356.125356123</v>
          </cell>
        </row>
        <row r="32">
          <cell r="A32" t="str">
            <v>Đoạn II: từ đường Nguyễn Thị Minh khai đến đê La Giang</v>
          </cell>
          <cell r="B32">
            <v>1</v>
          </cell>
          <cell r="C32">
            <v>6739707.8353253659</v>
          </cell>
          <cell r="D32">
            <v>6739707.8353253659</v>
          </cell>
          <cell r="E32">
            <v>6739707.8353253659</v>
          </cell>
        </row>
        <row r="33">
          <cell r="A33" t="str">
            <v>Đoạn III: Tiếp đó đến chân phía Bắc đường sắt</v>
          </cell>
          <cell r="B33">
            <v>1</v>
          </cell>
          <cell r="C33">
            <v>12309495.896834701</v>
          </cell>
          <cell r="D33">
            <v>12309495.896834701</v>
          </cell>
          <cell r="E33">
            <v>12309495.896834701</v>
          </cell>
        </row>
        <row r="34">
          <cell r="A34" t="str">
            <v>Đoạn IV: Tiếp đó đến hết địa giới hành chính Thị trấn</v>
          </cell>
          <cell r="B34">
            <v>1</v>
          </cell>
          <cell r="C34">
            <v>5415162.4548736466</v>
          </cell>
          <cell r="D34">
            <v>5415162.4548736466</v>
          </cell>
          <cell r="E34">
            <v>5415162.4548736466</v>
          </cell>
        </row>
        <row r="35">
          <cell r="A35" t="str">
            <v>Đoạn mới từ đường Yên Trung sang đường nối Quốc lộ 15A đi Tùng Châu (trạm y tế cũ)</v>
          </cell>
          <cell r="B35">
            <v>2</v>
          </cell>
          <cell r="C35">
            <v>3571428.5714285714</v>
          </cell>
          <cell r="D35">
            <v>3357142.8571428573</v>
          </cell>
          <cell r="E35">
            <v>3142857.1428571427</v>
          </cell>
        </row>
        <row r="36">
          <cell r="A36" t="str">
            <v>Đường Phan Anh</v>
          </cell>
          <cell r="B36">
            <v>3</v>
          </cell>
          <cell r="C36">
            <v>4191895.668374476</v>
          </cell>
          <cell r="D36">
            <v>4126074.4395276918</v>
          </cell>
          <cell r="E36">
            <v>4076738.6091127098</v>
          </cell>
        </row>
        <row r="37">
          <cell r="A37" t="str">
            <v>Đường quy hoạch xen dắm trong các khối dân cư cũ nền đường &gt; 5m</v>
          </cell>
          <cell r="B37">
            <v>4</v>
          </cell>
          <cell r="C37">
            <v>3673835.1254480286</v>
          </cell>
          <cell r="D37">
            <v>3406535.0307440674</v>
          </cell>
          <cell r="E37">
            <v>3265972.6474790773</v>
          </cell>
        </row>
        <row r="38">
          <cell r="A38" t="str">
            <v>Đường trục thôn Đức Lợi từ đất ông Phán đến cầu 34</v>
          </cell>
          <cell r="B38">
            <v>1</v>
          </cell>
          <cell r="C38">
            <v>1785714.2857142857</v>
          </cell>
          <cell r="D38">
            <v>1785714.2857142857</v>
          </cell>
          <cell r="E38">
            <v>1785714.2857142857</v>
          </cell>
        </row>
        <row r="39">
          <cell r="A39" t="str">
            <v>Từ đường Minh Khai (công an huyện) đến hết đất khu quy hoạch nhà Lay</v>
          </cell>
          <cell r="B39">
            <v>1</v>
          </cell>
          <cell r="C39">
            <v>9375000</v>
          </cell>
          <cell r="D39">
            <v>9375000</v>
          </cell>
          <cell r="E39">
            <v>9375000</v>
          </cell>
        </row>
        <row r="40">
          <cell r="A40" t="str">
            <v>Từ đường sắt đến Cầu Đôi II</v>
          </cell>
          <cell r="B40">
            <v>2</v>
          </cell>
          <cell r="C40">
            <v>13750000</v>
          </cell>
          <cell r="D40">
            <v>13356481.481481481</v>
          </cell>
          <cell r="E40">
            <v>12962962.962962963</v>
          </cell>
        </row>
        <row r="41">
          <cell r="A41" t="str">
            <v>Các lô đất bám đường &gt; 5m trong khu dân cư mới Nhà Lay Dưới</v>
          </cell>
          <cell r="B41">
            <v>5</v>
          </cell>
          <cell r="C41">
            <v>8461538.461538462</v>
          </cell>
          <cell r="D41">
            <v>7052371.6627850588</v>
          </cell>
          <cell r="E41">
            <v>6143943.8267992977</v>
          </cell>
        </row>
        <row r="42">
          <cell r="A42" t="str">
            <v>Đường Phan Đình Phùng: Từ đường sắt đến cống tiêu nước Tùng Ảnh</v>
          </cell>
          <cell r="B42">
            <v>1</v>
          </cell>
          <cell r="C42">
            <v>16000000</v>
          </cell>
          <cell r="D42">
            <v>16000000</v>
          </cell>
          <cell r="E42">
            <v>16000000</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4"/>
  <sheetViews>
    <sheetView showZeros="0" zoomScale="85" zoomScaleNormal="85" workbookViewId="0">
      <pane xSplit="5" ySplit="8" topLeftCell="F9" activePane="bottomRight" state="frozen"/>
      <selection pane="topRight" activeCell="D1" sqref="D1"/>
      <selection pane="bottomLeft" activeCell="A9" sqref="A9"/>
      <selection pane="bottomRight" activeCell="F14" sqref="F14"/>
    </sheetView>
  </sheetViews>
  <sheetFormatPr defaultColWidth="9" defaultRowHeight="12.75" x14ac:dyDescent="0.25"/>
  <cols>
    <col min="1" max="2" width="6.5703125" style="57" customWidth="1"/>
    <col min="3" max="3" width="5.5703125" style="57" customWidth="1"/>
    <col min="4" max="4" width="44.5703125" style="55" customWidth="1"/>
    <col min="5" max="5" width="6.42578125" style="84" customWidth="1"/>
    <col min="6" max="6" width="9.5703125" style="84" bestFit="1" customWidth="1"/>
    <col min="7" max="9" width="11.42578125" style="84" bestFit="1" customWidth="1"/>
    <col min="10" max="10" width="7.5703125" style="84" customWidth="1"/>
    <col min="11" max="11" width="9" style="84" hidden="1" customWidth="1"/>
    <col min="12" max="12" width="10.5703125" style="84" hidden="1" customWidth="1"/>
    <col min="13" max="13" width="10.42578125" style="84" customWidth="1"/>
    <col min="14" max="14" width="10.42578125" style="61" customWidth="1"/>
    <col min="15" max="15" width="12.5703125" style="61" customWidth="1"/>
    <col min="16" max="16" width="6.5703125" style="84" hidden="1" customWidth="1"/>
    <col min="17" max="17" width="7.5703125" style="84" hidden="1" customWidth="1"/>
    <col min="18" max="18" width="7.140625" style="84" hidden="1" customWidth="1"/>
    <col min="19" max="19" width="37" style="56" customWidth="1"/>
    <col min="20" max="20" width="9.42578125" style="61" hidden="1" customWidth="1"/>
    <col min="21" max="25" width="9" style="61" hidden="1" customWidth="1"/>
    <col min="26" max="26" width="12.42578125" style="61" hidden="1" customWidth="1"/>
    <col min="27" max="27" width="25.42578125" style="57" hidden="1" customWidth="1"/>
    <col min="28" max="28" width="15" style="57" bestFit="1" customWidth="1"/>
    <col min="29" max="35" width="9" style="57" customWidth="1"/>
    <col min="36" max="16384" width="9" style="57"/>
  </cols>
  <sheetData>
    <row r="1" spans="1:31" x14ac:dyDescent="0.25">
      <c r="A1" s="58" t="s">
        <v>5</v>
      </c>
      <c r="B1" s="58"/>
      <c r="C1" s="58"/>
      <c r="D1" s="54"/>
      <c r="P1" s="528" t="s">
        <v>10</v>
      </c>
      <c r="Q1" s="528"/>
      <c r="R1" s="528"/>
      <c r="S1" s="528"/>
    </row>
    <row r="2" spans="1:31" x14ac:dyDescent="0.25">
      <c r="D2" s="62"/>
    </row>
    <row r="3" spans="1:31" x14ac:dyDescent="0.2">
      <c r="D3" s="529" t="s">
        <v>938</v>
      </c>
      <c r="E3" s="529"/>
      <c r="F3" s="529"/>
      <c r="G3" s="529"/>
      <c r="H3" s="529"/>
      <c r="I3" s="529"/>
      <c r="J3" s="529"/>
      <c r="K3" s="529"/>
      <c r="L3" s="529"/>
      <c r="M3" s="529"/>
      <c r="N3" s="529"/>
      <c r="O3" s="529"/>
      <c r="P3" s="529"/>
      <c r="Q3" s="529"/>
      <c r="R3" s="529"/>
      <c r="S3" s="529"/>
    </row>
    <row r="4" spans="1:31" x14ac:dyDescent="0.2">
      <c r="D4" s="530" t="s">
        <v>1003</v>
      </c>
      <c r="E4" s="530"/>
      <c r="F4" s="530"/>
      <c r="G4" s="530"/>
      <c r="H4" s="530"/>
      <c r="I4" s="530"/>
      <c r="J4" s="530"/>
      <c r="K4" s="530"/>
      <c r="L4" s="530"/>
      <c r="M4" s="530"/>
      <c r="N4" s="530"/>
      <c r="O4" s="530"/>
      <c r="P4" s="530"/>
      <c r="Q4" s="530"/>
      <c r="R4" s="530"/>
      <c r="S4" s="530"/>
    </row>
    <row r="5" spans="1:31" ht="14.25" x14ac:dyDescent="0.25">
      <c r="D5" s="531" t="s">
        <v>873</v>
      </c>
      <c r="E5" s="531"/>
      <c r="F5" s="531"/>
      <c r="G5" s="531"/>
      <c r="H5" s="531"/>
      <c r="I5" s="531"/>
      <c r="J5" s="531"/>
      <c r="K5" s="531"/>
      <c r="L5" s="531"/>
      <c r="M5" s="531"/>
      <c r="N5" s="531"/>
      <c r="O5" s="531"/>
      <c r="P5" s="531"/>
      <c r="Q5" s="531"/>
      <c r="R5" s="531"/>
      <c r="S5" s="531"/>
    </row>
    <row r="6" spans="1:31" s="45" customFormat="1" x14ac:dyDescent="0.25">
      <c r="A6" s="524" t="s">
        <v>9</v>
      </c>
      <c r="B6" s="532" t="s">
        <v>1043</v>
      </c>
      <c r="C6" s="532" t="s">
        <v>1044</v>
      </c>
      <c r="D6" s="524" t="s">
        <v>1189</v>
      </c>
      <c r="E6" s="524" t="s">
        <v>6</v>
      </c>
      <c r="F6" s="524" t="s">
        <v>0</v>
      </c>
      <c r="G6" s="524"/>
      <c r="H6" s="524"/>
      <c r="I6" s="524"/>
      <c r="J6" s="524" t="s">
        <v>7</v>
      </c>
      <c r="K6" s="525" t="s">
        <v>1190</v>
      </c>
      <c r="L6" s="526"/>
      <c r="M6" s="527"/>
      <c r="N6" s="524" t="s">
        <v>1230</v>
      </c>
      <c r="O6" s="524"/>
      <c r="P6" s="524" t="s">
        <v>1</v>
      </c>
      <c r="Q6" s="524"/>
      <c r="R6" s="524"/>
      <c r="S6" s="524" t="s">
        <v>8</v>
      </c>
      <c r="T6" s="523" t="s">
        <v>22</v>
      </c>
      <c r="U6" s="513" t="s">
        <v>14</v>
      </c>
      <c r="V6" s="513" t="s">
        <v>15</v>
      </c>
      <c r="W6" s="513" t="s">
        <v>18</v>
      </c>
      <c r="X6" s="513" t="s">
        <v>59</v>
      </c>
      <c r="Y6" s="513" t="s">
        <v>60</v>
      </c>
      <c r="Z6" s="513" t="s">
        <v>61</v>
      </c>
    </row>
    <row r="7" spans="1:31" s="45" customFormat="1" ht="89.25" x14ac:dyDescent="0.25">
      <c r="A7" s="524"/>
      <c r="B7" s="533"/>
      <c r="C7" s="533"/>
      <c r="D7" s="524"/>
      <c r="E7" s="524"/>
      <c r="F7" s="16" t="s">
        <v>2</v>
      </c>
      <c r="G7" s="16" t="s">
        <v>3</v>
      </c>
      <c r="H7" s="16" t="s">
        <v>939</v>
      </c>
      <c r="I7" s="16" t="s">
        <v>4</v>
      </c>
      <c r="J7" s="524"/>
      <c r="K7" s="88" t="s">
        <v>1191</v>
      </c>
      <c r="L7" s="87" t="s">
        <v>1192</v>
      </c>
      <c r="M7" s="87" t="s">
        <v>1229</v>
      </c>
      <c r="N7" s="524"/>
      <c r="O7" s="524"/>
      <c r="P7" s="16" t="s">
        <v>1193</v>
      </c>
      <c r="Q7" s="16" t="s">
        <v>1220</v>
      </c>
      <c r="R7" s="16" t="s">
        <v>1221</v>
      </c>
      <c r="S7" s="524"/>
      <c r="T7" s="523"/>
      <c r="U7" s="513"/>
      <c r="V7" s="513"/>
      <c r="W7" s="513"/>
      <c r="X7" s="513"/>
      <c r="Y7" s="513"/>
      <c r="Z7" s="513"/>
      <c r="AB7" s="45" t="s">
        <v>1224</v>
      </c>
    </row>
    <row r="8" spans="1:31" s="44" customFormat="1" ht="13.5" x14ac:dyDescent="0.25">
      <c r="A8" s="46">
        <v>-1</v>
      </c>
      <c r="B8" s="46">
        <v>-2</v>
      </c>
      <c r="C8" s="46">
        <v>-3</v>
      </c>
      <c r="D8" s="46">
        <v>-4</v>
      </c>
      <c r="E8" s="46">
        <v>-5</v>
      </c>
      <c r="F8" s="46">
        <v>-6</v>
      </c>
      <c r="G8" s="46">
        <v>-7</v>
      </c>
      <c r="H8" s="46">
        <v>-8</v>
      </c>
      <c r="I8" s="46">
        <v>-9</v>
      </c>
      <c r="J8" s="46">
        <v>-10</v>
      </c>
      <c r="K8" s="46">
        <v>-11</v>
      </c>
      <c r="L8" s="46">
        <v>-12</v>
      </c>
      <c r="M8" s="46">
        <v>-13</v>
      </c>
      <c r="N8" s="60">
        <v>-14</v>
      </c>
      <c r="O8" s="60">
        <v>-15</v>
      </c>
      <c r="P8" s="46">
        <v>-16</v>
      </c>
      <c r="Q8" s="46">
        <v>-17</v>
      </c>
      <c r="R8" s="46">
        <v>-18</v>
      </c>
      <c r="S8" s="49">
        <v>-19</v>
      </c>
      <c r="T8" s="121"/>
      <c r="U8" s="121"/>
      <c r="V8" s="121"/>
      <c r="W8" s="121"/>
      <c r="X8" s="121"/>
      <c r="Y8" s="121"/>
      <c r="Z8" s="121"/>
    </row>
    <row r="9" spans="1:31" s="45" customFormat="1" x14ac:dyDescent="0.2">
      <c r="A9" s="89" t="s">
        <v>864</v>
      </c>
      <c r="B9" s="89" t="s">
        <v>864</v>
      </c>
      <c r="C9" s="92" t="s">
        <v>174</v>
      </c>
      <c r="D9" s="73" t="s">
        <v>190</v>
      </c>
      <c r="E9" s="93"/>
      <c r="F9" s="94"/>
      <c r="G9" s="95"/>
      <c r="H9" s="95"/>
      <c r="I9" s="95"/>
      <c r="J9" s="85"/>
      <c r="K9" s="83"/>
      <c r="L9" s="96"/>
      <c r="M9" s="96"/>
      <c r="N9" s="97"/>
      <c r="O9" s="97"/>
      <c r="P9" s="98">
        <f t="shared" ref="P9:P72" si="0">IFERROR(H9/J9*100,0)</f>
        <v>0</v>
      </c>
      <c r="Q9" s="98">
        <f t="shared" ref="Q9:Q72" si="1">IFERROR(N9/J9*100,0)</f>
        <v>0</v>
      </c>
      <c r="R9" s="98">
        <f t="shared" ref="R9:R72" si="2">IFERROR(O9/J9*100,0)</f>
        <v>0</v>
      </c>
      <c r="S9" s="99"/>
      <c r="T9" s="100" t="s">
        <v>1222</v>
      </c>
      <c r="U9" s="100"/>
      <c r="V9" s="101"/>
      <c r="W9" s="101"/>
      <c r="X9" s="100"/>
      <c r="Y9" s="100" t="s">
        <v>77</v>
      </c>
      <c r="Z9" s="100"/>
      <c r="AA9" s="102" t="s">
        <v>78</v>
      </c>
      <c r="AB9" s="100"/>
    </row>
    <row r="10" spans="1:31" s="45" customFormat="1" x14ac:dyDescent="0.2">
      <c r="A10" s="89">
        <v>1</v>
      </c>
      <c r="B10" s="89">
        <v>1</v>
      </c>
      <c r="C10" s="89"/>
      <c r="D10" s="73" t="s">
        <v>1000</v>
      </c>
      <c r="E10" s="93"/>
      <c r="F10" s="94"/>
      <c r="G10" s="103"/>
      <c r="H10" s="103"/>
      <c r="I10" s="95"/>
      <c r="J10" s="86"/>
      <c r="K10" s="83"/>
      <c r="L10" s="96"/>
      <c r="M10" s="96"/>
      <c r="N10" s="97"/>
      <c r="O10" s="97"/>
      <c r="P10" s="98">
        <f t="shared" si="0"/>
        <v>0</v>
      </c>
      <c r="Q10" s="98">
        <f t="shared" si="1"/>
        <v>0</v>
      </c>
      <c r="R10" s="98">
        <f t="shared" si="2"/>
        <v>0</v>
      </c>
      <c r="S10" s="99"/>
      <c r="T10" s="100" t="s">
        <v>1222</v>
      </c>
      <c r="U10" s="100" t="s">
        <v>78</v>
      </c>
      <c r="V10" s="101"/>
      <c r="W10" s="101"/>
      <c r="X10" s="100"/>
      <c r="Y10" s="100"/>
      <c r="Z10" s="100" t="s">
        <v>78</v>
      </c>
      <c r="AA10" s="102"/>
      <c r="AB10" s="100"/>
    </row>
    <row r="11" spans="1:31" s="45" customFormat="1" x14ac:dyDescent="0.2">
      <c r="A11" s="122" t="s">
        <v>76</v>
      </c>
      <c r="B11" s="122" t="s">
        <v>76</v>
      </c>
      <c r="C11" s="122"/>
      <c r="D11" s="73" t="s">
        <v>1194</v>
      </c>
      <c r="E11" s="93"/>
      <c r="F11" s="94"/>
      <c r="G11" s="103"/>
      <c r="H11" s="103"/>
      <c r="I11" s="95"/>
      <c r="J11" s="86"/>
      <c r="K11" s="83"/>
      <c r="L11" s="96"/>
      <c r="M11" s="96"/>
      <c r="N11" s="97"/>
      <c r="O11" s="97"/>
      <c r="P11" s="98">
        <f t="shared" si="0"/>
        <v>0</v>
      </c>
      <c r="Q11" s="98">
        <f t="shared" si="1"/>
        <v>0</v>
      </c>
      <c r="R11" s="98">
        <f t="shared" si="2"/>
        <v>0</v>
      </c>
      <c r="S11" s="99"/>
      <c r="T11" s="100" t="s">
        <v>1222</v>
      </c>
      <c r="U11" s="100"/>
      <c r="V11" s="101"/>
      <c r="W11" s="101"/>
      <c r="X11" s="100"/>
      <c r="Y11" s="100" t="s">
        <v>77</v>
      </c>
      <c r="Z11" s="100"/>
      <c r="AA11" s="102" t="s">
        <v>78</v>
      </c>
      <c r="AB11" s="100"/>
    </row>
    <row r="12" spans="1:31" s="45" customFormat="1" x14ac:dyDescent="0.2">
      <c r="A12" s="517" t="s">
        <v>1045</v>
      </c>
      <c r="B12" s="517" t="s">
        <v>1045</v>
      </c>
      <c r="C12" s="517"/>
      <c r="D12" s="82" t="s">
        <v>883</v>
      </c>
      <c r="E12" s="93"/>
      <c r="F12" s="91"/>
      <c r="G12" s="91"/>
      <c r="H12" s="91"/>
      <c r="I12" s="91"/>
      <c r="J12" s="86"/>
      <c r="K12" s="83"/>
      <c r="L12" s="96"/>
      <c r="M12" s="96"/>
      <c r="N12" s="97"/>
      <c r="O12" s="97"/>
      <c r="P12" s="98">
        <f t="shared" si="0"/>
        <v>0</v>
      </c>
      <c r="Q12" s="98">
        <f t="shared" si="1"/>
        <v>0</v>
      </c>
      <c r="R12" s="98">
        <f t="shared" si="2"/>
        <v>0</v>
      </c>
      <c r="S12" s="99"/>
      <c r="T12" s="100" t="s">
        <v>1222</v>
      </c>
      <c r="U12" s="100"/>
      <c r="V12" s="101"/>
      <c r="W12" s="101"/>
      <c r="X12" s="100"/>
      <c r="Y12" s="100" t="s">
        <v>77</v>
      </c>
      <c r="Z12" s="100"/>
      <c r="AA12" s="102" t="s">
        <v>78</v>
      </c>
      <c r="AB12" s="100"/>
    </row>
    <row r="13" spans="1:31" s="45" customFormat="1" ht="15" x14ac:dyDescent="0.2">
      <c r="A13" s="517"/>
      <c r="B13" s="517"/>
      <c r="C13" s="517"/>
      <c r="D13" s="104" t="s">
        <v>884</v>
      </c>
      <c r="E13" s="93"/>
      <c r="F13" s="125">
        <f>VLOOKUP(D13,'[1]MAX-MIN'!$A$4:$E$42,2,0)</f>
        <v>1</v>
      </c>
      <c r="G13" s="125">
        <f>VLOOKUP(D13,'[1]MAX-MIN'!$A$4:$E$42,3,0)</f>
        <v>25263157.894736841</v>
      </c>
      <c r="H13" s="125">
        <f>VLOOKUP(D13,'[1]MAX-MIN'!$A$4:$E$42,4,0)</f>
        <v>25263157.894736841</v>
      </c>
      <c r="I13" s="125">
        <f>VLOOKUP(D13,'[1]MAX-MIN'!$A$4:$E$42,5,0)</f>
        <v>25263157.894736841</v>
      </c>
      <c r="J13" s="105">
        <v>10000</v>
      </c>
      <c r="K13" s="83">
        <v>2.8</v>
      </c>
      <c r="L13" s="96">
        <v>2.2999999999999998</v>
      </c>
      <c r="M13" s="96">
        <v>1.8</v>
      </c>
      <c r="N13" s="97">
        <f>J13*M13</f>
        <v>18000</v>
      </c>
      <c r="O13" s="97">
        <f>H13-N13</f>
        <v>25245157.894736841</v>
      </c>
      <c r="P13" s="98">
        <f t="shared" si="0"/>
        <v>252631.57894736843</v>
      </c>
      <c r="Q13" s="98">
        <f t="shared" si="1"/>
        <v>180</v>
      </c>
      <c r="R13" s="98">
        <f t="shared" si="2"/>
        <v>252451.5789473684</v>
      </c>
      <c r="S13" s="99"/>
      <c r="T13" s="100" t="s">
        <v>1222</v>
      </c>
      <c r="U13" s="100"/>
      <c r="V13" s="101"/>
      <c r="W13" s="101"/>
      <c r="X13" s="100"/>
      <c r="Y13" s="100" t="s">
        <v>77</v>
      </c>
      <c r="Z13" s="100"/>
      <c r="AA13" s="102" t="s">
        <v>78</v>
      </c>
      <c r="AB13" s="100">
        <v>1</v>
      </c>
      <c r="AC13" s="126">
        <f>G13/1000</f>
        <v>25263.15789473684</v>
      </c>
      <c r="AD13" s="126">
        <f>H13/1000</f>
        <v>25263.15789473684</v>
      </c>
      <c r="AE13" s="126">
        <f>I13/1000</f>
        <v>25263.15789473684</v>
      </c>
    </row>
    <row r="14" spans="1:31" s="45" customFormat="1" ht="15" x14ac:dyDescent="0.2">
      <c r="A14" s="517"/>
      <c r="B14" s="517"/>
      <c r="C14" s="517"/>
      <c r="D14" s="104" t="s">
        <v>885</v>
      </c>
      <c r="E14" s="93"/>
      <c r="F14" s="125">
        <f>VLOOKUP(D14,'[1]MAX-MIN'!$A$4:$E$42,2,0)</f>
        <v>5</v>
      </c>
      <c r="G14" s="125">
        <f>VLOOKUP(D14,'[1]MAX-MIN'!$A$4:$E$42,3,0)</f>
        <v>29220779.220779222</v>
      </c>
      <c r="H14" s="125">
        <f>VLOOKUP(D14,'[1]MAX-MIN'!$A$4:$E$42,4,0)</f>
        <v>27518577.71857772</v>
      </c>
      <c r="I14" s="125">
        <f>VLOOKUP(D14,'[1]MAX-MIN'!$A$4:$E$42,5,0)</f>
        <v>26125356.125356123</v>
      </c>
      <c r="J14" s="105">
        <v>9000</v>
      </c>
      <c r="K14" s="83">
        <v>3.9</v>
      </c>
      <c r="L14" s="96">
        <v>2.9</v>
      </c>
      <c r="M14" s="96">
        <v>2.1</v>
      </c>
      <c r="N14" s="97">
        <f t="shared" ref="N14:N77" si="3">J14*M14</f>
        <v>18900</v>
      </c>
      <c r="O14" s="97"/>
      <c r="P14" s="98">
        <f t="shared" si="0"/>
        <v>305761.97465086356</v>
      </c>
      <c r="Q14" s="98">
        <f t="shared" si="1"/>
        <v>210</v>
      </c>
      <c r="R14" s="98">
        <f t="shared" si="2"/>
        <v>0</v>
      </c>
      <c r="S14" s="99"/>
      <c r="T14" s="100" t="s">
        <v>1222</v>
      </c>
      <c r="U14" s="100"/>
      <c r="V14" s="101"/>
      <c r="W14" s="101"/>
      <c r="X14" s="100"/>
      <c r="Y14" s="100"/>
      <c r="Z14" s="100"/>
      <c r="AA14" s="102"/>
      <c r="AB14" s="100">
        <v>2</v>
      </c>
      <c r="AC14" s="126">
        <f t="shared" ref="AC14:AC77" si="4">G14/1000</f>
        <v>29220.779220779223</v>
      </c>
      <c r="AD14" s="126">
        <f t="shared" ref="AD14:AD77" si="5">H14/1000</f>
        <v>27518.577718577719</v>
      </c>
      <c r="AE14" s="126">
        <f t="shared" ref="AE14:AE77" si="6">I14/1000</f>
        <v>26125.356125356124</v>
      </c>
    </row>
    <row r="15" spans="1:31" s="45" customFormat="1" ht="15" x14ac:dyDescent="0.2">
      <c r="A15" s="517"/>
      <c r="B15" s="517"/>
      <c r="C15" s="517"/>
      <c r="D15" s="106" t="s">
        <v>886</v>
      </c>
      <c r="E15" s="93"/>
      <c r="F15" s="125"/>
      <c r="G15" s="125"/>
      <c r="H15" s="125"/>
      <c r="I15" s="125"/>
      <c r="J15" s="105">
        <v>7000</v>
      </c>
      <c r="K15" s="83">
        <v>0</v>
      </c>
      <c r="L15" s="96">
        <v>1.1000000000000001</v>
      </c>
      <c r="M15" s="96">
        <v>1.1000000000000001</v>
      </c>
      <c r="N15" s="97">
        <f t="shared" si="3"/>
        <v>7700.0000000000009</v>
      </c>
      <c r="O15" s="97"/>
      <c r="P15" s="98">
        <f t="shared" si="0"/>
        <v>0</v>
      </c>
      <c r="Q15" s="98">
        <f t="shared" si="1"/>
        <v>110.00000000000001</v>
      </c>
      <c r="R15" s="98">
        <f t="shared" si="2"/>
        <v>0</v>
      </c>
      <c r="S15" s="99" t="s">
        <v>1208</v>
      </c>
      <c r="T15" s="100" t="s">
        <v>1222</v>
      </c>
      <c r="U15" s="100"/>
      <c r="V15" s="101"/>
      <c r="W15" s="101"/>
      <c r="X15" s="100"/>
      <c r="Y15" s="100" t="s">
        <v>77</v>
      </c>
      <c r="Z15" s="100"/>
      <c r="AA15" s="102" t="s">
        <v>78</v>
      </c>
      <c r="AB15" s="100">
        <v>3</v>
      </c>
      <c r="AC15" s="126">
        <f t="shared" si="4"/>
        <v>0</v>
      </c>
      <c r="AD15" s="126">
        <f t="shared" si="5"/>
        <v>0</v>
      </c>
      <c r="AE15" s="126">
        <f t="shared" si="6"/>
        <v>0</v>
      </c>
    </row>
    <row r="16" spans="1:31" s="45" customFormat="1" ht="15" x14ac:dyDescent="0.2">
      <c r="A16" s="517" t="s">
        <v>1046</v>
      </c>
      <c r="B16" s="517" t="s">
        <v>1046</v>
      </c>
      <c r="C16" s="517"/>
      <c r="D16" s="81" t="s">
        <v>875</v>
      </c>
      <c r="E16" s="93"/>
      <c r="F16" s="125"/>
      <c r="G16" s="125"/>
      <c r="H16" s="125"/>
      <c r="I16" s="125"/>
      <c r="J16" s="105"/>
      <c r="K16" s="83"/>
      <c r="L16" s="96"/>
      <c r="M16" s="96"/>
      <c r="N16" s="97">
        <f t="shared" si="3"/>
        <v>0</v>
      </c>
      <c r="O16" s="97"/>
      <c r="P16" s="98">
        <f t="shared" si="0"/>
        <v>0</v>
      </c>
      <c r="Q16" s="98">
        <f t="shared" si="1"/>
        <v>0</v>
      </c>
      <c r="R16" s="98">
        <f t="shared" si="2"/>
        <v>0</v>
      </c>
      <c r="S16" s="99"/>
      <c r="T16" s="100" t="s">
        <v>1222</v>
      </c>
      <c r="U16" s="100"/>
      <c r="V16" s="101"/>
      <c r="W16" s="101"/>
      <c r="X16" s="100"/>
      <c r="Y16" s="100" t="s">
        <v>77</v>
      </c>
      <c r="Z16" s="100"/>
      <c r="AA16" s="102" t="s">
        <v>78</v>
      </c>
      <c r="AB16" s="100"/>
      <c r="AC16" s="126">
        <f t="shared" si="4"/>
        <v>0</v>
      </c>
      <c r="AD16" s="126">
        <f t="shared" si="5"/>
        <v>0</v>
      </c>
      <c r="AE16" s="126">
        <f t="shared" si="6"/>
        <v>0</v>
      </c>
    </row>
    <row r="17" spans="1:31" s="63" customFormat="1" ht="15" x14ac:dyDescent="0.2">
      <c r="A17" s="522"/>
      <c r="B17" s="522"/>
      <c r="C17" s="522"/>
      <c r="D17" s="113" t="s">
        <v>192</v>
      </c>
      <c r="E17" s="93"/>
      <c r="F17" s="125">
        <v>1</v>
      </c>
      <c r="G17" s="125">
        <v>16000000</v>
      </c>
      <c r="H17" s="125">
        <v>16000000</v>
      </c>
      <c r="I17" s="125">
        <v>16000000</v>
      </c>
      <c r="J17" s="116">
        <v>8000</v>
      </c>
      <c r="K17" s="114">
        <v>2.6</v>
      </c>
      <c r="L17" s="115">
        <v>2.1</v>
      </c>
      <c r="M17" s="115">
        <v>1.7</v>
      </c>
      <c r="N17" s="117">
        <f t="shared" si="3"/>
        <v>13600</v>
      </c>
      <c r="O17" s="117"/>
      <c r="P17" s="98">
        <f t="shared" si="0"/>
        <v>200000</v>
      </c>
      <c r="Q17" s="98">
        <f t="shared" si="1"/>
        <v>170</v>
      </c>
      <c r="R17" s="98">
        <f t="shared" si="2"/>
        <v>0</v>
      </c>
      <c r="S17" s="118"/>
      <c r="T17" s="100" t="s">
        <v>1222</v>
      </c>
      <c r="U17" s="100"/>
      <c r="V17" s="101"/>
      <c r="W17" s="101"/>
      <c r="X17" s="100"/>
      <c r="Y17" s="100" t="s">
        <v>77</v>
      </c>
      <c r="Z17" s="100"/>
      <c r="AA17" s="102" t="s">
        <v>78</v>
      </c>
      <c r="AB17" s="119">
        <v>4</v>
      </c>
      <c r="AC17" s="126">
        <f t="shared" si="4"/>
        <v>16000</v>
      </c>
      <c r="AD17" s="126">
        <f t="shared" si="5"/>
        <v>16000</v>
      </c>
      <c r="AE17" s="126">
        <f t="shared" si="6"/>
        <v>16000</v>
      </c>
    </row>
    <row r="18" spans="1:31" s="45" customFormat="1" ht="15" x14ac:dyDescent="0.2">
      <c r="A18" s="517" t="s">
        <v>1047</v>
      </c>
      <c r="B18" s="517" t="s">
        <v>1047</v>
      </c>
      <c r="C18" s="517"/>
      <c r="D18" s="81" t="s">
        <v>874</v>
      </c>
      <c r="E18" s="93"/>
      <c r="F18" s="125"/>
      <c r="G18" s="125"/>
      <c r="H18" s="125"/>
      <c r="I18" s="125"/>
      <c r="J18" s="105"/>
      <c r="K18" s="83"/>
      <c r="L18" s="96"/>
      <c r="M18" s="96"/>
      <c r="N18" s="97">
        <f t="shared" si="3"/>
        <v>0</v>
      </c>
      <c r="O18" s="97"/>
      <c r="P18" s="98">
        <f t="shared" si="0"/>
        <v>0</v>
      </c>
      <c r="Q18" s="98">
        <f t="shared" si="1"/>
        <v>0</v>
      </c>
      <c r="R18" s="98">
        <f t="shared" si="2"/>
        <v>0</v>
      </c>
      <c r="S18" s="99"/>
      <c r="T18" s="100" t="s">
        <v>1222</v>
      </c>
      <c r="U18" s="100" t="s">
        <v>78</v>
      </c>
      <c r="V18" s="101"/>
      <c r="W18" s="101"/>
      <c r="X18" s="100"/>
      <c r="Y18" s="100"/>
      <c r="Z18" s="100" t="s">
        <v>78</v>
      </c>
      <c r="AA18" s="102"/>
      <c r="AB18" s="100"/>
      <c r="AC18" s="126">
        <f t="shared" si="4"/>
        <v>0</v>
      </c>
      <c r="AD18" s="126">
        <f t="shared" si="5"/>
        <v>0</v>
      </c>
      <c r="AE18" s="126">
        <f t="shared" si="6"/>
        <v>0</v>
      </c>
    </row>
    <row r="19" spans="1:31" s="45" customFormat="1" ht="15" x14ac:dyDescent="0.2">
      <c r="A19" s="517"/>
      <c r="B19" s="517"/>
      <c r="C19" s="517"/>
      <c r="D19" s="80" t="s">
        <v>887</v>
      </c>
      <c r="E19" s="93"/>
      <c r="F19" s="125">
        <f>VLOOKUP(D19,'[1]MAX-MIN'!$A$4:$E$42,2,0)</f>
        <v>2</v>
      </c>
      <c r="G19" s="125">
        <f>VLOOKUP(D19,'[1]MAX-MIN'!$A$4:$E$42,3,0)</f>
        <v>18981018.981018983</v>
      </c>
      <c r="H19" s="125">
        <f>VLOOKUP(D19,'[1]MAX-MIN'!$A$4:$E$42,4,0)</f>
        <v>18043141.06945686</v>
      </c>
      <c r="I19" s="125">
        <f>VLOOKUP(D19,'[1]MAX-MIN'!$A$4:$E$42,5,0)</f>
        <v>17105263.157894738</v>
      </c>
      <c r="J19" s="105">
        <v>8000</v>
      </c>
      <c r="K19" s="83">
        <v>2.6</v>
      </c>
      <c r="L19" s="96">
        <v>2.1</v>
      </c>
      <c r="M19" s="96">
        <v>1.7</v>
      </c>
      <c r="N19" s="97">
        <f t="shared" si="3"/>
        <v>13600</v>
      </c>
      <c r="O19" s="97"/>
      <c r="P19" s="98">
        <f t="shared" si="0"/>
        <v>225539.26336821078</v>
      </c>
      <c r="Q19" s="98">
        <f t="shared" si="1"/>
        <v>170</v>
      </c>
      <c r="R19" s="98">
        <f t="shared" si="2"/>
        <v>0</v>
      </c>
      <c r="S19" s="99"/>
      <c r="T19" s="100" t="s">
        <v>1222</v>
      </c>
      <c r="U19" s="100"/>
      <c r="V19" s="101"/>
      <c r="W19" s="101"/>
      <c r="X19" s="100"/>
      <c r="Y19" s="100" t="s">
        <v>77</v>
      </c>
      <c r="Z19" s="100"/>
      <c r="AA19" s="102" t="s">
        <v>78</v>
      </c>
      <c r="AB19" s="100">
        <v>5</v>
      </c>
      <c r="AC19" s="126">
        <f t="shared" si="4"/>
        <v>18981.018981018984</v>
      </c>
      <c r="AD19" s="126">
        <f t="shared" si="5"/>
        <v>18043.141069456862</v>
      </c>
      <c r="AE19" s="126">
        <f t="shared" si="6"/>
        <v>17105.263157894737</v>
      </c>
    </row>
    <row r="20" spans="1:31" s="45" customFormat="1" ht="25.5" x14ac:dyDescent="0.2">
      <c r="A20" s="517"/>
      <c r="B20" s="517"/>
      <c r="C20" s="517"/>
      <c r="D20" s="80" t="s">
        <v>888</v>
      </c>
      <c r="E20" s="93"/>
      <c r="F20" s="125"/>
      <c r="G20" s="125"/>
      <c r="H20" s="125"/>
      <c r="I20" s="125"/>
      <c r="J20" s="105">
        <v>6000</v>
      </c>
      <c r="K20" s="83">
        <v>0</v>
      </c>
      <c r="L20" s="96">
        <v>2</v>
      </c>
      <c r="M20" s="96">
        <v>1.6</v>
      </c>
      <c r="N20" s="97">
        <f t="shared" si="3"/>
        <v>9600</v>
      </c>
      <c r="O20" s="97"/>
      <c r="P20" s="98">
        <f t="shared" si="0"/>
        <v>0</v>
      </c>
      <c r="Q20" s="98">
        <f t="shared" si="1"/>
        <v>160</v>
      </c>
      <c r="R20" s="98">
        <f t="shared" si="2"/>
        <v>0</v>
      </c>
      <c r="S20" s="99" t="s">
        <v>1209</v>
      </c>
      <c r="T20" s="100" t="s">
        <v>1222</v>
      </c>
      <c r="U20" s="100"/>
      <c r="V20" s="101"/>
      <c r="W20" s="101"/>
      <c r="X20" s="100"/>
      <c r="Y20" s="100" t="s">
        <v>77</v>
      </c>
      <c r="Z20" s="100"/>
      <c r="AA20" s="102" t="s">
        <v>78</v>
      </c>
      <c r="AB20" s="100">
        <v>6</v>
      </c>
      <c r="AC20" s="126">
        <f t="shared" si="4"/>
        <v>0</v>
      </c>
      <c r="AD20" s="126">
        <f t="shared" si="5"/>
        <v>0</v>
      </c>
      <c r="AE20" s="126">
        <f t="shared" si="6"/>
        <v>0</v>
      </c>
    </row>
    <row r="21" spans="1:31" s="45" customFormat="1" ht="15" x14ac:dyDescent="0.2">
      <c r="A21" s="517" t="s">
        <v>1048</v>
      </c>
      <c r="B21" s="517" t="s">
        <v>1048</v>
      </c>
      <c r="C21" s="517"/>
      <c r="D21" s="81" t="s">
        <v>889</v>
      </c>
      <c r="E21" s="93"/>
      <c r="F21" s="125"/>
      <c r="G21" s="125"/>
      <c r="H21" s="125"/>
      <c r="I21" s="125"/>
      <c r="J21" s="105"/>
      <c r="K21" s="83"/>
      <c r="L21" s="96"/>
      <c r="M21" s="96"/>
      <c r="N21" s="97">
        <f t="shared" si="3"/>
        <v>0</v>
      </c>
      <c r="O21" s="97"/>
      <c r="P21" s="98">
        <f t="shared" si="0"/>
        <v>0</v>
      </c>
      <c r="Q21" s="98">
        <f t="shared" si="1"/>
        <v>0</v>
      </c>
      <c r="R21" s="98">
        <f t="shared" si="2"/>
        <v>0</v>
      </c>
      <c r="S21" s="99"/>
      <c r="T21" s="100" t="s">
        <v>1222</v>
      </c>
      <c r="U21" s="100"/>
      <c r="V21" s="101"/>
      <c r="W21" s="101"/>
      <c r="X21" s="100"/>
      <c r="Y21" s="100" t="s">
        <v>77</v>
      </c>
      <c r="Z21" s="100"/>
      <c r="AA21" s="102" t="s">
        <v>78</v>
      </c>
      <c r="AB21" s="100"/>
      <c r="AC21" s="126">
        <f t="shared" si="4"/>
        <v>0</v>
      </c>
      <c r="AD21" s="126">
        <f t="shared" si="5"/>
        <v>0</v>
      </c>
      <c r="AE21" s="126">
        <f t="shared" si="6"/>
        <v>0</v>
      </c>
    </row>
    <row r="22" spans="1:31" s="45" customFormat="1" ht="25.5" x14ac:dyDescent="0.2">
      <c r="A22" s="517"/>
      <c r="B22" s="517"/>
      <c r="C22" s="517"/>
      <c r="D22" s="80" t="s">
        <v>890</v>
      </c>
      <c r="E22" s="93"/>
      <c r="F22" s="125">
        <f>VLOOKUP(D22,'[1]MAX-MIN'!$A$4:$E$42,2,0)</f>
        <v>1</v>
      </c>
      <c r="G22" s="125">
        <f>VLOOKUP(D22,'[1]MAX-MIN'!$A$4:$E$42,3,0)</f>
        <v>5375375.3753753752</v>
      </c>
      <c r="H22" s="125">
        <f>VLOOKUP(D22,'[1]MAX-MIN'!$A$4:$E$42,4,0)</f>
        <v>5375375.3753753752</v>
      </c>
      <c r="I22" s="125">
        <f>VLOOKUP(D22,'[1]MAX-MIN'!$A$4:$E$42,5,0)</f>
        <v>5375375.3753753752</v>
      </c>
      <c r="J22" s="105">
        <v>2000</v>
      </c>
      <c r="K22" s="83">
        <v>2.6</v>
      </c>
      <c r="L22" s="96">
        <v>2.1</v>
      </c>
      <c r="M22" s="96">
        <v>1.7</v>
      </c>
      <c r="N22" s="97">
        <f t="shared" si="3"/>
        <v>3400</v>
      </c>
      <c r="O22" s="97"/>
      <c r="P22" s="98">
        <f t="shared" si="0"/>
        <v>268768.76876876876</v>
      </c>
      <c r="Q22" s="98">
        <f t="shared" si="1"/>
        <v>170</v>
      </c>
      <c r="R22" s="98">
        <f t="shared" si="2"/>
        <v>0</v>
      </c>
      <c r="S22" s="99"/>
      <c r="T22" s="100" t="s">
        <v>1222</v>
      </c>
      <c r="U22" s="100"/>
      <c r="V22" s="101"/>
      <c r="W22" s="101"/>
      <c r="X22" s="100"/>
      <c r="Y22" s="100" t="s">
        <v>77</v>
      </c>
      <c r="Z22" s="100"/>
      <c r="AA22" s="102" t="s">
        <v>78</v>
      </c>
      <c r="AB22" s="100">
        <v>7</v>
      </c>
      <c r="AC22" s="126">
        <f t="shared" si="4"/>
        <v>5375.3753753753754</v>
      </c>
      <c r="AD22" s="126">
        <f t="shared" si="5"/>
        <v>5375.3753753753754</v>
      </c>
      <c r="AE22" s="126">
        <f t="shared" si="6"/>
        <v>5375.3753753753754</v>
      </c>
    </row>
    <row r="23" spans="1:31" s="45" customFormat="1" ht="25.5" x14ac:dyDescent="0.2">
      <c r="A23" s="517"/>
      <c r="B23" s="517"/>
      <c r="C23" s="517"/>
      <c r="D23" s="78" t="s">
        <v>891</v>
      </c>
      <c r="E23" s="93"/>
      <c r="F23" s="125"/>
      <c r="G23" s="125"/>
      <c r="H23" s="125"/>
      <c r="I23" s="125"/>
      <c r="J23" s="105">
        <v>1400</v>
      </c>
      <c r="K23" s="83">
        <v>0</v>
      </c>
      <c r="L23" s="96">
        <v>2.1</v>
      </c>
      <c r="M23" s="96">
        <v>1.7</v>
      </c>
      <c r="N23" s="97">
        <f t="shared" si="3"/>
        <v>2380</v>
      </c>
      <c r="O23" s="97"/>
      <c r="P23" s="98">
        <f t="shared" si="0"/>
        <v>0</v>
      </c>
      <c r="Q23" s="98">
        <f t="shared" si="1"/>
        <v>170</v>
      </c>
      <c r="R23" s="98">
        <f t="shared" si="2"/>
        <v>0</v>
      </c>
      <c r="S23" s="99" t="s">
        <v>1209</v>
      </c>
      <c r="T23" s="100" t="s">
        <v>1222</v>
      </c>
      <c r="U23" s="100"/>
      <c r="V23" s="101"/>
      <c r="W23" s="101"/>
      <c r="X23" s="100"/>
      <c r="Y23" s="100" t="s">
        <v>77</v>
      </c>
      <c r="Z23" s="100"/>
      <c r="AA23" s="102" t="s">
        <v>78</v>
      </c>
      <c r="AB23" s="100">
        <v>8</v>
      </c>
      <c r="AC23" s="126">
        <f t="shared" si="4"/>
        <v>0</v>
      </c>
      <c r="AD23" s="126">
        <f t="shared" si="5"/>
        <v>0</v>
      </c>
      <c r="AE23" s="126">
        <f t="shared" si="6"/>
        <v>0</v>
      </c>
    </row>
    <row r="24" spans="1:31" s="45" customFormat="1" ht="15" x14ac:dyDescent="0.2">
      <c r="A24" s="517" t="s">
        <v>1049</v>
      </c>
      <c r="B24" s="514" t="s">
        <v>1049</v>
      </c>
      <c r="C24" s="514"/>
      <c r="D24" s="81" t="s">
        <v>876</v>
      </c>
      <c r="E24" s="93"/>
      <c r="F24" s="125"/>
      <c r="G24" s="125"/>
      <c r="H24" s="125"/>
      <c r="I24" s="125"/>
      <c r="J24" s="105"/>
      <c r="K24" s="83"/>
      <c r="L24" s="96"/>
      <c r="M24" s="96"/>
      <c r="N24" s="97">
        <f t="shared" si="3"/>
        <v>0</v>
      </c>
      <c r="O24" s="97"/>
      <c r="P24" s="98">
        <f t="shared" si="0"/>
        <v>0</v>
      </c>
      <c r="Q24" s="98">
        <f t="shared" si="1"/>
        <v>0</v>
      </c>
      <c r="R24" s="98">
        <f t="shared" si="2"/>
        <v>0</v>
      </c>
      <c r="S24" s="99"/>
      <c r="T24" s="100" t="s">
        <v>1222</v>
      </c>
      <c r="U24" s="100"/>
      <c r="V24" s="101"/>
      <c r="W24" s="101"/>
      <c r="X24" s="100"/>
      <c r="Y24" s="100" t="s">
        <v>77</v>
      </c>
      <c r="Z24" s="100"/>
      <c r="AA24" s="102" t="s">
        <v>78</v>
      </c>
      <c r="AB24" s="100"/>
      <c r="AC24" s="126">
        <f t="shared" si="4"/>
        <v>0</v>
      </c>
      <c r="AD24" s="126">
        <f t="shared" si="5"/>
        <v>0</v>
      </c>
      <c r="AE24" s="126">
        <f t="shared" si="6"/>
        <v>0</v>
      </c>
    </row>
    <row r="25" spans="1:31" s="45" customFormat="1" ht="15" x14ac:dyDescent="0.2">
      <c r="A25" s="517"/>
      <c r="B25" s="515"/>
      <c r="C25" s="515"/>
      <c r="D25" s="80" t="s">
        <v>892</v>
      </c>
      <c r="E25" s="93"/>
      <c r="F25" s="125">
        <f>VLOOKUP(D25,'[1]MAX-MIN'!$A$4:$E$42,2,0)</f>
        <v>9</v>
      </c>
      <c r="G25" s="125">
        <f>VLOOKUP(D25,'[1]MAX-MIN'!$A$4:$E$42,3,0)</f>
        <v>22049517.684887461</v>
      </c>
      <c r="H25" s="125">
        <f>VLOOKUP(D25,'[1]MAX-MIN'!$A$4:$E$42,4,0)</f>
        <v>18615338.672054358</v>
      </c>
      <c r="I25" s="125">
        <f>VLOOKUP(D25,'[1]MAX-MIN'!$A$4:$E$42,5,0)</f>
        <v>17669902.91262136</v>
      </c>
      <c r="J25" s="105">
        <v>6000</v>
      </c>
      <c r="K25" s="83">
        <v>3.8</v>
      </c>
      <c r="L25" s="96">
        <v>2.8</v>
      </c>
      <c r="M25" s="96">
        <v>2.1</v>
      </c>
      <c r="N25" s="97">
        <f t="shared" si="3"/>
        <v>12600</v>
      </c>
      <c r="O25" s="97"/>
      <c r="P25" s="98">
        <f t="shared" si="0"/>
        <v>310255.64453423931</v>
      </c>
      <c r="Q25" s="98">
        <f t="shared" si="1"/>
        <v>210</v>
      </c>
      <c r="R25" s="98">
        <f t="shared" si="2"/>
        <v>0</v>
      </c>
      <c r="S25" s="99"/>
      <c r="T25" s="100" t="s">
        <v>1222</v>
      </c>
      <c r="U25" s="100"/>
      <c r="V25" s="101"/>
      <c r="W25" s="101"/>
      <c r="X25" s="100"/>
      <c r="Y25" s="100" t="s">
        <v>77</v>
      </c>
      <c r="Z25" s="100"/>
      <c r="AA25" s="102" t="s">
        <v>78</v>
      </c>
      <c r="AB25" s="100">
        <v>9</v>
      </c>
      <c r="AC25" s="126">
        <f t="shared" si="4"/>
        <v>22049.517684887462</v>
      </c>
      <c r="AD25" s="126">
        <f t="shared" si="5"/>
        <v>18615.338672054357</v>
      </c>
      <c r="AE25" s="126">
        <f t="shared" si="6"/>
        <v>17669.902912621361</v>
      </c>
    </row>
    <row r="26" spans="1:31" s="45" customFormat="1" ht="25.5" x14ac:dyDescent="0.2">
      <c r="A26" s="517"/>
      <c r="B26" s="515"/>
      <c r="C26" s="515"/>
      <c r="D26" s="80" t="s">
        <v>893</v>
      </c>
      <c r="E26" s="93"/>
      <c r="F26" s="125">
        <f>VLOOKUP(D26,'[1]MAX-MIN'!$A$4:$E$42,2,0)</f>
        <v>1</v>
      </c>
      <c r="G26" s="125">
        <f>VLOOKUP(D26,'[1]MAX-MIN'!$A$4:$E$42,3,0)</f>
        <v>19221041.982802227</v>
      </c>
      <c r="H26" s="125">
        <f>VLOOKUP(D26,'[1]MAX-MIN'!$A$4:$E$42,4,0)</f>
        <v>19221041.982802227</v>
      </c>
      <c r="I26" s="125">
        <f>VLOOKUP(D26,'[1]MAX-MIN'!$A$4:$E$42,5,0)</f>
        <v>19221041.982802227</v>
      </c>
      <c r="J26" s="105">
        <v>7000</v>
      </c>
      <c r="K26" s="83">
        <v>0</v>
      </c>
      <c r="L26" s="96">
        <v>2.6</v>
      </c>
      <c r="M26" s="96">
        <v>2</v>
      </c>
      <c r="N26" s="97">
        <f t="shared" si="3"/>
        <v>14000</v>
      </c>
      <c r="O26" s="97"/>
      <c r="P26" s="98">
        <f t="shared" si="0"/>
        <v>274586.31404003181</v>
      </c>
      <c r="Q26" s="98">
        <f t="shared" si="1"/>
        <v>200</v>
      </c>
      <c r="R26" s="98">
        <f t="shared" si="2"/>
        <v>0</v>
      </c>
      <c r="S26" s="99" t="s">
        <v>1209</v>
      </c>
      <c r="T26" s="100" t="s">
        <v>1222</v>
      </c>
      <c r="U26" s="100"/>
      <c r="V26" s="101"/>
      <c r="W26" s="101"/>
      <c r="X26" s="100"/>
      <c r="Y26" s="100" t="s">
        <v>77</v>
      </c>
      <c r="Z26" s="100"/>
      <c r="AA26" s="102" t="s">
        <v>78</v>
      </c>
      <c r="AB26" s="100">
        <v>10</v>
      </c>
      <c r="AC26" s="126">
        <f t="shared" si="4"/>
        <v>19221.041982802228</v>
      </c>
      <c r="AD26" s="126">
        <f t="shared" si="5"/>
        <v>19221.041982802228</v>
      </c>
      <c r="AE26" s="126">
        <f t="shared" si="6"/>
        <v>19221.041982802228</v>
      </c>
    </row>
    <row r="27" spans="1:31" s="45" customFormat="1" ht="25.5" x14ac:dyDescent="0.2">
      <c r="A27" s="517"/>
      <c r="B27" s="516"/>
      <c r="C27" s="516"/>
      <c r="D27" s="80" t="s">
        <v>894</v>
      </c>
      <c r="E27" s="93"/>
      <c r="F27" s="125"/>
      <c r="G27" s="125"/>
      <c r="H27" s="125"/>
      <c r="I27" s="125"/>
      <c r="J27" s="105">
        <v>8000</v>
      </c>
      <c r="K27" s="83">
        <v>0</v>
      </c>
      <c r="L27" s="96">
        <v>2</v>
      </c>
      <c r="M27" s="96">
        <v>1.6</v>
      </c>
      <c r="N27" s="97">
        <f t="shared" si="3"/>
        <v>12800</v>
      </c>
      <c r="O27" s="97"/>
      <c r="P27" s="98">
        <f t="shared" si="0"/>
        <v>0</v>
      </c>
      <c r="Q27" s="98">
        <f t="shared" si="1"/>
        <v>160</v>
      </c>
      <c r="R27" s="98">
        <f t="shared" si="2"/>
        <v>0</v>
      </c>
      <c r="S27" s="99" t="s">
        <v>1209</v>
      </c>
      <c r="T27" s="100" t="s">
        <v>1222</v>
      </c>
      <c r="U27" s="100"/>
      <c r="V27" s="101"/>
      <c r="W27" s="101"/>
      <c r="X27" s="100"/>
      <c r="Y27" s="100" t="s">
        <v>77</v>
      </c>
      <c r="Z27" s="100"/>
      <c r="AA27" s="102" t="s">
        <v>78</v>
      </c>
      <c r="AB27" s="100">
        <v>11</v>
      </c>
      <c r="AC27" s="126">
        <f t="shared" si="4"/>
        <v>0</v>
      </c>
      <c r="AD27" s="126">
        <f t="shared" si="5"/>
        <v>0</v>
      </c>
      <c r="AE27" s="126">
        <f t="shared" si="6"/>
        <v>0</v>
      </c>
    </row>
    <row r="28" spans="1:31" s="45" customFormat="1" ht="15" x14ac:dyDescent="0.2">
      <c r="A28" s="517" t="s">
        <v>1050</v>
      </c>
      <c r="B28" s="514" t="s">
        <v>1050</v>
      </c>
      <c r="C28" s="514"/>
      <c r="D28" s="81" t="s">
        <v>895</v>
      </c>
      <c r="E28" s="93"/>
      <c r="F28" s="125"/>
      <c r="G28" s="125"/>
      <c r="H28" s="125"/>
      <c r="I28" s="125"/>
      <c r="J28" s="105"/>
      <c r="K28" s="83"/>
      <c r="L28" s="96"/>
      <c r="M28" s="96"/>
      <c r="N28" s="97">
        <f t="shared" si="3"/>
        <v>0</v>
      </c>
      <c r="O28" s="97"/>
      <c r="P28" s="98">
        <f t="shared" si="0"/>
        <v>0</v>
      </c>
      <c r="Q28" s="98">
        <f t="shared" si="1"/>
        <v>0</v>
      </c>
      <c r="R28" s="98">
        <f t="shared" si="2"/>
        <v>0</v>
      </c>
      <c r="S28" s="99"/>
      <c r="T28" s="100" t="s">
        <v>1222</v>
      </c>
      <c r="U28" s="100"/>
      <c r="V28" s="101"/>
      <c r="W28" s="101"/>
      <c r="X28" s="100"/>
      <c r="Y28" s="100" t="s">
        <v>77</v>
      </c>
      <c r="Z28" s="100"/>
      <c r="AA28" s="102" t="s">
        <v>78</v>
      </c>
      <c r="AB28" s="100"/>
      <c r="AC28" s="126">
        <f t="shared" si="4"/>
        <v>0</v>
      </c>
      <c r="AD28" s="126">
        <f t="shared" si="5"/>
        <v>0</v>
      </c>
      <c r="AE28" s="126">
        <f t="shared" si="6"/>
        <v>0</v>
      </c>
    </row>
    <row r="29" spans="1:31" s="45" customFormat="1" ht="25.5" x14ac:dyDescent="0.2">
      <c r="A29" s="517"/>
      <c r="B29" s="515"/>
      <c r="C29" s="515"/>
      <c r="D29" s="80" t="s">
        <v>896</v>
      </c>
      <c r="E29" s="93"/>
      <c r="F29" s="125">
        <f>VLOOKUP(D29,'[1]MAX-MIN'!$A$4:$E$42,2,0)</f>
        <v>1</v>
      </c>
      <c r="G29" s="125">
        <f>VLOOKUP(D29,'[1]MAX-MIN'!$A$4:$E$42,3,0)</f>
        <v>6781013.1631431989</v>
      </c>
      <c r="H29" s="125">
        <f>VLOOKUP(D29,'[1]MAX-MIN'!$A$4:$E$42,4,0)</f>
        <v>6781013.1631431989</v>
      </c>
      <c r="I29" s="125">
        <f>VLOOKUP(D29,'[1]MAX-MIN'!$A$4:$E$42,5,0)</f>
        <v>6781013.1631431989</v>
      </c>
      <c r="J29" s="105">
        <v>1500</v>
      </c>
      <c r="K29" s="83">
        <v>0</v>
      </c>
      <c r="L29" s="96">
        <v>2</v>
      </c>
      <c r="M29" s="96">
        <v>1.6</v>
      </c>
      <c r="N29" s="97">
        <f t="shared" si="3"/>
        <v>2400</v>
      </c>
      <c r="O29" s="97"/>
      <c r="P29" s="98">
        <f t="shared" si="0"/>
        <v>452067.54420954658</v>
      </c>
      <c r="Q29" s="98">
        <f t="shared" si="1"/>
        <v>160</v>
      </c>
      <c r="R29" s="98">
        <f t="shared" si="2"/>
        <v>0</v>
      </c>
      <c r="S29" s="99" t="s">
        <v>1209</v>
      </c>
      <c r="T29" s="100" t="s">
        <v>1222</v>
      </c>
      <c r="U29" s="100"/>
      <c r="V29" s="101"/>
      <c r="W29" s="101"/>
      <c r="X29" s="100"/>
      <c r="Y29" s="100" t="s">
        <v>77</v>
      </c>
      <c r="Z29" s="100"/>
      <c r="AA29" s="102" t="s">
        <v>78</v>
      </c>
      <c r="AB29" s="100">
        <v>12</v>
      </c>
      <c r="AC29" s="126">
        <f t="shared" si="4"/>
        <v>6781.0131631431987</v>
      </c>
      <c r="AD29" s="126">
        <f t="shared" si="5"/>
        <v>6781.0131631431987</v>
      </c>
      <c r="AE29" s="126">
        <f t="shared" si="6"/>
        <v>6781.0131631431987</v>
      </c>
    </row>
    <row r="30" spans="1:31" s="45" customFormat="1" ht="25.5" x14ac:dyDescent="0.2">
      <c r="A30" s="517"/>
      <c r="B30" s="515"/>
      <c r="C30" s="515"/>
      <c r="D30" s="80" t="s">
        <v>897</v>
      </c>
      <c r="E30" s="93"/>
      <c r="F30" s="125">
        <f>VLOOKUP(D30,'[1]MAX-MIN'!$A$4:$E$42,2,0)</f>
        <v>2</v>
      </c>
      <c r="G30" s="125">
        <f>VLOOKUP(D30,'[1]MAX-MIN'!$A$4:$E$42,3,0)</f>
        <v>5238649.5925494758</v>
      </c>
      <c r="H30" s="125">
        <f>VLOOKUP(D30,'[1]MAX-MIN'!$A$4:$E$42,4,0)</f>
        <v>5074818.9644760881</v>
      </c>
      <c r="I30" s="125">
        <f>VLOOKUP(D30,'[1]MAX-MIN'!$A$4:$E$42,5,0)</f>
        <v>4910988.3364027012</v>
      </c>
      <c r="J30" s="105">
        <v>1500</v>
      </c>
      <c r="K30" s="83">
        <v>0</v>
      </c>
      <c r="L30" s="96">
        <v>2</v>
      </c>
      <c r="M30" s="96">
        <v>1.6</v>
      </c>
      <c r="N30" s="97">
        <f t="shared" si="3"/>
        <v>2400</v>
      </c>
      <c r="O30" s="97"/>
      <c r="P30" s="98">
        <f t="shared" si="0"/>
        <v>338321.26429840585</v>
      </c>
      <c r="Q30" s="98">
        <f t="shared" si="1"/>
        <v>160</v>
      </c>
      <c r="R30" s="98">
        <f t="shared" si="2"/>
        <v>0</v>
      </c>
      <c r="S30" s="99" t="s">
        <v>1209</v>
      </c>
      <c r="T30" s="100" t="s">
        <v>1222</v>
      </c>
      <c r="U30" s="100"/>
      <c r="V30" s="101"/>
      <c r="W30" s="101"/>
      <c r="X30" s="100"/>
      <c r="Y30" s="100" t="s">
        <v>77</v>
      </c>
      <c r="Z30" s="100"/>
      <c r="AA30" s="102" t="s">
        <v>78</v>
      </c>
      <c r="AB30" s="100">
        <v>13</v>
      </c>
      <c r="AC30" s="126">
        <f t="shared" si="4"/>
        <v>5238.6495925494755</v>
      </c>
      <c r="AD30" s="126">
        <f t="shared" si="5"/>
        <v>5074.8189644760878</v>
      </c>
      <c r="AE30" s="126">
        <f t="shared" si="6"/>
        <v>4910.988336402701</v>
      </c>
    </row>
    <row r="31" spans="1:31" s="45" customFormat="1" ht="25.5" x14ac:dyDescent="0.2">
      <c r="A31" s="517"/>
      <c r="B31" s="515"/>
      <c r="C31" s="515"/>
      <c r="D31" s="80" t="s">
        <v>898</v>
      </c>
      <c r="E31" s="93"/>
      <c r="F31" s="125"/>
      <c r="G31" s="125"/>
      <c r="H31" s="125"/>
      <c r="I31" s="125"/>
      <c r="J31" s="105">
        <v>8000</v>
      </c>
      <c r="K31" s="83">
        <v>0</v>
      </c>
      <c r="L31" s="96">
        <v>1.3</v>
      </c>
      <c r="M31" s="96">
        <v>1.2</v>
      </c>
      <c r="N31" s="97">
        <f t="shared" si="3"/>
        <v>9600</v>
      </c>
      <c r="O31" s="97"/>
      <c r="P31" s="98">
        <f t="shared" si="0"/>
        <v>0</v>
      </c>
      <c r="Q31" s="98">
        <f t="shared" si="1"/>
        <v>120</v>
      </c>
      <c r="R31" s="98">
        <f t="shared" si="2"/>
        <v>0</v>
      </c>
      <c r="S31" s="99" t="s">
        <v>1209</v>
      </c>
      <c r="T31" s="100" t="s">
        <v>1222</v>
      </c>
      <c r="U31" s="100"/>
      <c r="V31" s="101"/>
      <c r="W31" s="101"/>
      <c r="X31" s="100"/>
      <c r="Y31" s="100" t="s">
        <v>77</v>
      </c>
      <c r="Z31" s="100"/>
      <c r="AA31" s="102" t="s">
        <v>78</v>
      </c>
      <c r="AB31" s="100">
        <v>14</v>
      </c>
      <c r="AC31" s="126">
        <f t="shared" si="4"/>
        <v>0</v>
      </c>
      <c r="AD31" s="126">
        <f t="shared" si="5"/>
        <v>0</v>
      </c>
      <c r="AE31" s="126">
        <f t="shared" si="6"/>
        <v>0</v>
      </c>
    </row>
    <row r="32" spans="1:31" s="45" customFormat="1" ht="15" x14ac:dyDescent="0.2">
      <c r="A32" s="517"/>
      <c r="B32" s="516"/>
      <c r="C32" s="516"/>
      <c r="D32" s="80" t="s">
        <v>899</v>
      </c>
      <c r="E32" s="93"/>
      <c r="F32" s="125">
        <f>VLOOKUP(D32,'[1]MAX-MIN'!$A$4:$E$42,2,0)</f>
        <v>1</v>
      </c>
      <c r="G32" s="125">
        <f>VLOOKUP(D32,'[1]MAX-MIN'!$A$4:$E$42,3,0)</f>
        <v>5415162.4548736466</v>
      </c>
      <c r="H32" s="125">
        <f>VLOOKUP(D32,'[1]MAX-MIN'!$A$4:$E$42,4,0)</f>
        <v>5415162.4548736466</v>
      </c>
      <c r="I32" s="125">
        <f>VLOOKUP(D32,'[1]MAX-MIN'!$A$4:$E$42,5,0)</f>
        <v>5415162.4548736466</v>
      </c>
      <c r="J32" s="105">
        <v>1100</v>
      </c>
      <c r="K32" s="83">
        <v>4.5999999999999996</v>
      </c>
      <c r="L32" s="96">
        <v>3.2</v>
      </c>
      <c r="M32" s="96">
        <v>2.2999999999999998</v>
      </c>
      <c r="N32" s="97">
        <f t="shared" si="3"/>
        <v>2530</v>
      </c>
      <c r="O32" s="97"/>
      <c r="P32" s="98">
        <f t="shared" si="0"/>
        <v>492287.49589760427</v>
      </c>
      <c r="Q32" s="98">
        <f t="shared" si="1"/>
        <v>229.99999999999997</v>
      </c>
      <c r="R32" s="98">
        <f t="shared" si="2"/>
        <v>0</v>
      </c>
      <c r="S32" s="99"/>
      <c r="T32" s="100" t="s">
        <v>1222</v>
      </c>
      <c r="U32" s="100"/>
      <c r="V32" s="101"/>
      <c r="W32" s="101"/>
      <c r="X32" s="100"/>
      <c r="Y32" s="100" t="s">
        <v>77</v>
      </c>
      <c r="Z32" s="100"/>
      <c r="AA32" s="102" t="s">
        <v>78</v>
      </c>
      <c r="AB32" s="100">
        <v>15</v>
      </c>
      <c r="AC32" s="126">
        <f t="shared" si="4"/>
        <v>5415.1624548736463</v>
      </c>
      <c r="AD32" s="126">
        <f t="shared" si="5"/>
        <v>5415.1624548736463</v>
      </c>
      <c r="AE32" s="126">
        <f t="shared" si="6"/>
        <v>5415.1624548736463</v>
      </c>
    </row>
    <row r="33" spans="1:31" s="45" customFormat="1" ht="15" x14ac:dyDescent="0.2">
      <c r="A33" s="517" t="s">
        <v>1051</v>
      </c>
      <c r="B33" s="514" t="s">
        <v>1051</v>
      </c>
      <c r="C33" s="514"/>
      <c r="D33" s="75" t="s">
        <v>900</v>
      </c>
      <c r="E33" s="93"/>
      <c r="F33" s="125"/>
      <c r="G33" s="125"/>
      <c r="H33" s="125"/>
      <c r="I33" s="125"/>
      <c r="J33" s="105"/>
      <c r="K33" s="83"/>
      <c r="L33" s="96"/>
      <c r="M33" s="96"/>
      <c r="N33" s="97">
        <f t="shared" si="3"/>
        <v>0</v>
      </c>
      <c r="O33" s="97"/>
      <c r="P33" s="98">
        <f t="shared" si="0"/>
        <v>0</v>
      </c>
      <c r="Q33" s="98">
        <f t="shared" si="1"/>
        <v>0</v>
      </c>
      <c r="R33" s="98">
        <f t="shared" si="2"/>
        <v>0</v>
      </c>
      <c r="S33" s="99"/>
      <c r="T33" s="100" t="s">
        <v>1222</v>
      </c>
      <c r="U33" s="100"/>
      <c r="V33" s="101"/>
      <c r="W33" s="101"/>
      <c r="X33" s="100"/>
      <c r="Y33" s="100" t="s">
        <v>77</v>
      </c>
      <c r="Z33" s="100"/>
      <c r="AA33" s="102" t="s">
        <v>78</v>
      </c>
      <c r="AB33" s="100"/>
      <c r="AC33" s="126">
        <f t="shared" si="4"/>
        <v>0</v>
      </c>
      <c r="AD33" s="126">
        <f t="shared" si="5"/>
        <v>0</v>
      </c>
      <c r="AE33" s="126">
        <f t="shared" si="6"/>
        <v>0</v>
      </c>
    </row>
    <row r="34" spans="1:31" s="45" customFormat="1" ht="25.5" x14ac:dyDescent="0.2">
      <c r="A34" s="517"/>
      <c r="B34" s="515"/>
      <c r="C34" s="515"/>
      <c r="D34" s="78" t="s">
        <v>901</v>
      </c>
      <c r="E34" s="93"/>
      <c r="F34" s="125"/>
      <c r="G34" s="125"/>
      <c r="H34" s="125"/>
      <c r="I34" s="125"/>
      <c r="J34" s="105">
        <v>2000</v>
      </c>
      <c r="K34" s="83">
        <v>0</v>
      </c>
      <c r="L34" s="96">
        <v>1.5</v>
      </c>
      <c r="M34" s="96">
        <v>1.3</v>
      </c>
      <c r="N34" s="97">
        <f t="shared" si="3"/>
        <v>2600</v>
      </c>
      <c r="O34" s="97"/>
      <c r="P34" s="98">
        <f t="shared" si="0"/>
        <v>0</v>
      </c>
      <c r="Q34" s="98">
        <f t="shared" si="1"/>
        <v>130</v>
      </c>
      <c r="R34" s="98">
        <f t="shared" si="2"/>
        <v>0</v>
      </c>
      <c r="S34" s="99" t="s">
        <v>1210</v>
      </c>
      <c r="T34" s="100" t="s">
        <v>1222</v>
      </c>
      <c r="U34" s="100"/>
      <c r="V34" s="101"/>
      <c r="W34" s="101"/>
      <c r="X34" s="100"/>
      <c r="Y34" s="100" t="s">
        <v>77</v>
      </c>
      <c r="Z34" s="100"/>
      <c r="AA34" s="102" t="s">
        <v>78</v>
      </c>
      <c r="AB34" s="100">
        <v>16</v>
      </c>
      <c r="AC34" s="126">
        <f t="shared" si="4"/>
        <v>0</v>
      </c>
      <c r="AD34" s="126">
        <f t="shared" si="5"/>
        <v>0</v>
      </c>
      <c r="AE34" s="126">
        <f t="shared" si="6"/>
        <v>0</v>
      </c>
    </row>
    <row r="35" spans="1:31" s="45" customFormat="1" ht="25.5" x14ac:dyDescent="0.2">
      <c r="A35" s="517"/>
      <c r="B35" s="515"/>
      <c r="C35" s="515"/>
      <c r="D35" s="80" t="s">
        <v>902</v>
      </c>
      <c r="E35" s="93"/>
      <c r="F35" s="125"/>
      <c r="G35" s="125"/>
      <c r="H35" s="125"/>
      <c r="I35" s="125"/>
      <c r="J35" s="105">
        <v>3500</v>
      </c>
      <c r="K35" s="83">
        <v>0</v>
      </c>
      <c r="L35" s="96">
        <v>1.4</v>
      </c>
      <c r="M35" s="96">
        <v>1.3</v>
      </c>
      <c r="N35" s="97">
        <f t="shared" si="3"/>
        <v>4550</v>
      </c>
      <c r="O35" s="97"/>
      <c r="P35" s="98">
        <f t="shared" si="0"/>
        <v>0</v>
      </c>
      <c r="Q35" s="98">
        <f t="shared" si="1"/>
        <v>130</v>
      </c>
      <c r="R35" s="98">
        <f t="shared" si="2"/>
        <v>0</v>
      </c>
      <c r="S35" s="99" t="s">
        <v>1209</v>
      </c>
      <c r="T35" s="100" t="s">
        <v>1222</v>
      </c>
      <c r="U35" s="100" t="s">
        <v>78</v>
      </c>
      <c r="V35" s="101"/>
      <c r="W35" s="101"/>
      <c r="X35" s="100"/>
      <c r="Y35" s="100"/>
      <c r="Z35" s="100" t="s">
        <v>78</v>
      </c>
      <c r="AA35" s="102"/>
      <c r="AB35" s="100">
        <v>17</v>
      </c>
      <c r="AC35" s="126">
        <f t="shared" si="4"/>
        <v>0</v>
      </c>
      <c r="AD35" s="126">
        <f t="shared" si="5"/>
        <v>0</v>
      </c>
      <c r="AE35" s="126">
        <f t="shared" si="6"/>
        <v>0</v>
      </c>
    </row>
    <row r="36" spans="1:31" s="45" customFormat="1" ht="25.5" x14ac:dyDescent="0.2">
      <c r="A36" s="517"/>
      <c r="B36" s="516"/>
      <c r="C36" s="516"/>
      <c r="D36" s="80" t="s">
        <v>1195</v>
      </c>
      <c r="E36" s="93"/>
      <c r="F36" s="125">
        <f>VLOOKUP(D36,'[1]MAX-MIN'!$A$4:$E$42,2,0)</f>
        <v>1</v>
      </c>
      <c r="G36" s="125">
        <f>VLOOKUP(D36,'[1]MAX-MIN'!$A$4:$E$42,3,0)</f>
        <v>12309495.896834701</v>
      </c>
      <c r="H36" s="125">
        <f>VLOOKUP(D36,'[1]MAX-MIN'!$A$4:$E$42,4,0)</f>
        <v>12309495.896834701</v>
      </c>
      <c r="I36" s="125">
        <f>VLOOKUP(D36,'[1]MAX-MIN'!$A$4:$E$42,5,0)</f>
        <v>12309495.896834701</v>
      </c>
      <c r="J36" s="105">
        <v>5000</v>
      </c>
      <c r="K36" s="83">
        <v>0</v>
      </c>
      <c r="L36" s="96">
        <v>1.4</v>
      </c>
      <c r="M36" s="96">
        <v>1.3</v>
      </c>
      <c r="N36" s="97">
        <f t="shared" si="3"/>
        <v>6500</v>
      </c>
      <c r="O36" s="97"/>
      <c r="P36" s="98">
        <f t="shared" si="0"/>
        <v>246189.91793669402</v>
      </c>
      <c r="Q36" s="98">
        <f t="shared" si="1"/>
        <v>130</v>
      </c>
      <c r="R36" s="98">
        <f t="shared" si="2"/>
        <v>0</v>
      </c>
      <c r="S36" s="99" t="s">
        <v>1209</v>
      </c>
      <c r="T36" s="100" t="s">
        <v>1222</v>
      </c>
      <c r="U36" s="100"/>
      <c r="V36" s="101"/>
      <c r="W36" s="101"/>
      <c r="X36" s="100"/>
      <c r="Y36" s="100" t="s">
        <v>77</v>
      </c>
      <c r="Z36" s="100"/>
      <c r="AA36" s="102" t="s">
        <v>78</v>
      </c>
      <c r="AB36" s="100">
        <v>18</v>
      </c>
      <c r="AC36" s="126">
        <f t="shared" si="4"/>
        <v>12309.495896834702</v>
      </c>
      <c r="AD36" s="126">
        <f t="shared" si="5"/>
        <v>12309.495896834702</v>
      </c>
      <c r="AE36" s="126">
        <f t="shared" si="6"/>
        <v>12309.495896834702</v>
      </c>
    </row>
    <row r="37" spans="1:31" s="45" customFormat="1" ht="15" x14ac:dyDescent="0.2">
      <c r="A37" s="517" t="s">
        <v>1052</v>
      </c>
      <c r="B37" s="517" t="s">
        <v>1052</v>
      </c>
      <c r="C37" s="517"/>
      <c r="D37" s="81" t="s">
        <v>903</v>
      </c>
      <c r="E37" s="93"/>
      <c r="F37" s="125"/>
      <c r="G37" s="125"/>
      <c r="H37" s="125"/>
      <c r="I37" s="125"/>
      <c r="J37" s="105"/>
      <c r="K37" s="83"/>
      <c r="L37" s="96"/>
      <c r="M37" s="96"/>
      <c r="N37" s="97">
        <f t="shared" si="3"/>
        <v>0</v>
      </c>
      <c r="O37" s="97"/>
      <c r="P37" s="98">
        <f t="shared" si="0"/>
        <v>0</v>
      </c>
      <c r="Q37" s="98">
        <f t="shared" si="1"/>
        <v>0</v>
      </c>
      <c r="R37" s="98">
        <f t="shared" si="2"/>
        <v>0</v>
      </c>
      <c r="S37" s="99"/>
      <c r="T37" s="100" t="s">
        <v>1222</v>
      </c>
      <c r="U37" s="100"/>
      <c r="V37" s="101"/>
      <c r="W37" s="101"/>
      <c r="X37" s="100"/>
      <c r="Y37" s="100" t="s">
        <v>77</v>
      </c>
      <c r="Z37" s="100"/>
      <c r="AA37" s="102" t="s">
        <v>78</v>
      </c>
      <c r="AB37" s="100"/>
      <c r="AC37" s="126">
        <f t="shared" si="4"/>
        <v>0</v>
      </c>
      <c r="AD37" s="126">
        <f t="shared" si="5"/>
        <v>0</v>
      </c>
      <c r="AE37" s="126">
        <f t="shared" si="6"/>
        <v>0</v>
      </c>
    </row>
    <row r="38" spans="1:31" s="45" customFormat="1" ht="25.5" x14ac:dyDescent="0.2">
      <c r="A38" s="517"/>
      <c r="B38" s="517"/>
      <c r="C38" s="517"/>
      <c r="D38" s="78" t="s">
        <v>904</v>
      </c>
      <c r="E38" s="93"/>
      <c r="F38" s="125">
        <f>VLOOKUP(D38,'[1]MAX-MIN'!$A$4:$E$42,2,0)</f>
        <v>1</v>
      </c>
      <c r="G38" s="125">
        <f>VLOOKUP(D38,'[1]MAX-MIN'!$A$4:$E$42,3,0)</f>
        <v>4464285.7142857146</v>
      </c>
      <c r="H38" s="125">
        <f>VLOOKUP(D38,'[1]MAX-MIN'!$A$4:$E$42,4,0)</f>
        <v>4464285.7142857146</v>
      </c>
      <c r="I38" s="125">
        <f>VLOOKUP(D38,'[1]MAX-MIN'!$A$4:$E$42,5,0)</f>
        <v>4464285.7142857146</v>
      </c>
      <c r="J38" s="105">
        <v>1500</v>
      </c>
      <c r="K38" s="83">
        <v>0</v>
      </c>
      <c r="L38" s="96">
        <v>2</v>
      </c>
      <c r="M38" s="96">
        <v>1.6</v>
      </c>
      <c r="N38" s="97">
        <f t="shared" si="3"/>
        <v>2400</v>
      </c>
      <c r="O38" s="97"/>
      <c r="P38" s="98">
        <f t="shared" si="0"/>
        <v>297619.04761904763</v>
      </c>
      <c r="Q38" s="98">
        <f t="shared" si="1"/>
        <v>160</v>
      </c>
      <c r="R38" s="98">
        <f t="shared" si="2"/>
        <v>0</v>
      </c>
      <c r="S38" s="99" t="s">
        <v>1210</v>
      </c>
      <c r="T38" s="100" t="s">
        <v>1222</v>
      </c>
      <c r="U38" s="100"/>
      <c r="V38" s="101"/>
      <c r="W38" s="101"/>
      <c r="X38" s="100"/>
      <c r="Y38" s="100" t="s">
        <v>77</v>
      </c>
      <c r="Z38" s="100"/>
      <c r="AA38" s="102" t="s">
        <v>78</v>
      </c>
      <c r="AB38" s="100">
        <v>21</v>
      </c>
      <c r="AC38" s="126">
        <f t="shared" si="4"/>
        <v>4464.2857142857147</v>
      </c>
      <c r="AD38" s="126">
        <f t="shared" si="5"/>
        <v>4464.2857142857147</v>
      </c>
      <c r="AE38" s="126">
        <f t="shared" si="6"/>
        <v>4464.2857142857147</v>
      </c>
    </row>
    <row r="39" spans="1:31" s="45" customFormat="1" ht="25.5" x14ac:dyDescent="0.2">
      <c r="A39" s="517"/>
      <c r="B39" s="517"/>
      <c r="C39" s="517"/>
      <c r="D39" s="78" t="s">
        <v>905</v>
      </c>
      <c r="E39" s="93"/>
      <c r="F39" s="125"/>
      <c r="G39" s="125"/>
      <c r="H39" s="125"/>
      <c r="I39" s="125"/>
      <c r="J39" s="105">
        <v>1100</v>
      </c>
      <c r="K39" s="83">
        <v>0</v>
      </c>
      <c r="L39" s="96">
        <v>1.6</v>
      </c>
      <c r="M39" s="96">
        <v>1.4</v>
      </c>
      <c r="N39" s="97">
        <f t="shared" si="3"/>
        <v>1540</v>
      </c>
      <c r="O39" s="97"/>
      <c r="P39" s="98">
        <f t="shared" si="0"/>
        <v>0</v>
      </c>
      <c r="Q39" s="98">
        <f t="shared" si="1"/>
        <v>140</v>
      </c>
      <c r="R39" s="98">
        <f t="shared" si="2"/>
        <v>0</v>
      </c>
      <c r="S39" s="99" t="s">
        <v>1209</v>
      </c>
      <c r="T39" s="100" t="s">
        <v>1222</v>
      </c>
      <c r="U39" s="100"/>
      <c r="V39" s="101"/>
      <c r="W39" s="101"/>
      <c r="X39" s="100"/>
      <c r="Y39" s="100" t="s">
        <v>77</v>
      </c>
      <c r="Z39" s="100"/>
      <c r="AA39" s="102" t="s">
        <v>78</v>
      </c>
      <c r="AB39" s="100">
        <v>22</v>
      </c>
      <c r="AC39" s="126">
        <f t="shared" si="4"/>
        <v>0</v>
      </c>
      <c r="AD39" s="126">
        <f t="shared" si="5"/>
        <v>0</v>
      </c>
      <c r="AE39" s="126">
        <f t="shared" si="6"/>
        <v>0</v>
      </c>
    </row>
    <row r="40" spans="1:31" s="45" customFormat="1" ht="15" x14ac:dyDescent="0.2">
      <c r="A40" s="517" t="s">
        <v>1053</v>
      </c>
      <c r="B40" s="517" t="s">
        <v>1053</v>
      </c>
      <c r="C40" s="517"/>
      <c r="D40" s="81" t="s">
        <v>879</v>
      </c>
      <c r="E40" s="93"/>
      <c r="F40" s="125"/>
      <c r="G40" s="125"/>
      <c r="H40" s="125"/>
      <c r="I40" s="125"/>
      <c r="J40" s="105"/>
      <c r="K40" s="83"/>
      <c r="L40" s="96"/>
      <c r="M40" s="96"/>
      <c r="N40" s="97">
        <f t="shared" si="3"/>
        <v>0</v>
      </c>
      <c r="O40" s="97"/>
      <c r="P40" s="98">
        <f t="shared" si="0"/>
        <v>0</v>
      </c>
      <c r="Q40" s="98">
        <f t="shared" si="1"/>
        <v>0</v>
      </c>
      <c r="R40" s="98">
        <f t="shared" si="2"/>
        <v>0</v>
      </c>
      <c r="S40" s="99"/>
      <c r="T40" s="100" t="s">
        <v>1222</v>
      </c>
      <c r="U40" s="100"/>
      <c r="V40" s="101"/>
      <c r="W40" s="101"/>
      <c r="X40" s="100"/>
      <c r="Y40" s="100" t="s">
        <v>77</v>
      </c>
      <c r="Z40" s="100"/>
      <c r="AA40" s="102" t="s">
        <v>78</v>
      </c>
      <c r="AB40" s="100"/>
      <c r="AC40" s="126">
        <f t="shared" si="4"/>
        <v>0</v>
      </c>
      <c r="AD40" s="126">
        <f t="shared" si="5"/>
        <v>0</v>
      </c>
      <c r="AE40" s="126">
        <f t="shared" si="6"/>
        <v>0</v>
      </c>
    </row>
    <row r="41" spans="1:31" s="45" customFormat="1" ht="25.5" x14ac:dyDescent="0.2">
      <c r="A41" s="517"/>
      <c r="B41" s="517"/>
      <c r="C41" s="517"/>
      <c r="D41" s="78" t="s">
        <v>906</v>
      </c>
      <c r="E41" s="93"/>
      <c r="F41" s="125">
        <f>VLOOKUP(D41,'[1]MAX-MIN'!$A$4:$E$42,2,0)</f>
        <v>1</v>
      </c>
      <c r="G41" s="125">
        <f>VLOOKUP(D41,'[1]MAX-MIN'!$A$4:$E$42,3,0)</f>
        <v>9375000</v>
      </c>
      <c r="H41" s="125">
        <f>VLOOKUP(D41,'[1]MAX-MIN'!$A$4:$E$42,4,0)</f>
        <v>9375000</v>
      </c>
      <c r="I41" s="125">
        <f>VLOOKUP(D41,'[1]MAX-MIN'!$A$4:$E$42,5,0)</f>
        <v>9375000</v>
      </c>
      <c r="J41" s="105">
        <v>3000</v>
      </c>
      <c r="K41" s="83">
        <v>0</v>
      </c>
      <c r="L41" s="96">
        <v>1.7</v>
      </c>
      <c r="M41" s="96">
        <v>1.5</v>
      </c>
      <c r="N41" s="97">
        <f t="shared" si="3"/>
        <v>4500</v>
      </c>
      <c r="O41" s="97"/>
      <c r="P41" s="98">
        <f t="shared" si="0"/>
        <v>312500</v>
      </c>
      <c r="Q41" s="98">
        <f t="shared" si="1"/>
        <v>150</v>
      </c>
      <c r="R41" s="98">
        <f t="shared" si="2"/>
        <v>0</v>
      </c>
      <c r="S41" s="99" t="s">
        <v>1211</v>
      </c>
      <c r="T41" s="100" t="s">
        <v>1222</v>
      </c>
      <c r="U41" s="100"/>
      <c r="V41" s="101"/>
      <c r="W41" s="101"/>
      <c r="X41" s="100"/>
      <c r="Y41" s="100" t="s">
        <v>77</v>
      </c>
      <c r="Z41" s="100"/>
      <c r="AA41" s="102" t="s">
        <v>78</v>
      </c>
      <c r="AB41" s="100">
        <v>23</v>
      </c>
      <c r="AC41" s="126">
        <f t="shared" si="4"/>
        <v>9375</v>
      </c>
      <c r="AD41" s="126">
        <f t="shared" si="5"/>
        <v>9375</v>
      </c>
      <c r="AE41" s="126">
        <f t="shared" si="6"/>
        <v>9375</v>
      </c>
    </row>
    <row r="42" spans="1:31" s="45" customFormat="1" ht="15" x14ac:dyDescent="0.2">
      <c r="A42" s="123" t="s">
        <v>1054</v>
      </c>
      <c r="B42" s="123" t="s">
        <v>1054</v>
      </c>
      <c r="C42" s="123"/>
      <c r="D42" s="75" t="s">
        <v>907</v>
      </c>
      <c r="E42" s="93"/>
      <c r="F42" s="125"/>
      <c r="G42" s="125"/>
      <c r="H42" s="125"/>
      <c r="I42" s="125"/>
      <c r="J42" s="105">
        <v>1500</v>
      </c>
      <c r="K42" s="83">
        <v>2.1</v>
      </c>
      <c r="L42" s="96">
        <v>1.8</v>
      </c>
      <c r="M42" s="96">
        <v>1.5</v>
      </c>
      <c r="N42" s="97">
        <f t="shared" si="3"/>
        <v>2250</v>
      </c>
      <c r="O42" s="97"/>
      <c r="P42" s="98">
        <f t="shared" si="0"/>
        <v>0</v>
      </c>
      <c r="Q42" s="98">
        <f t="shared" si="1"/>
        <v>150</v>
      </c>
      <c r="R42" s="98">
        <f t="shared" si="2"/>
        <v>0</v>
      </c>
      <c r="S42" s="99"/>
      <c r="T42" s="100" t="s">
        <v>1222</v>
      </c>
      <c r="U42" s="100"/>
      <c r="V42" s="101"/>
      <c r="W42" s="101"/>
      <c r="X42" s="100"/>
      <c r="Y42" s="100" t="s">
        <v>77</v>
      </c>
      <c r="Z42" s="100"/>
      <c r="AA42" s="102" t="s">
        <v>78</v>
      </c>
      <c r="AB42" s="100">
        <v>24</v>
      </c>
      <c r="AC42" s="126">
        <f t="shared" si="4"/>
        <v>0</v>
      </c>
      <c r="AD42" s="126">
        <f t="shared" si="5"/>
        <v>0</v>
      </c>
      <c r="AE42" s="126">
        <f t="shared" si="6"/>
        <v>0</v>
      </c>
    </row>
    <row r="43" spans="1:31" s="45" customFormat="1" ht="15" x14ac:dyDescent="0.2">
      <c r="A43" s="123" t="s">
        <v>1079</v>
      </c>
      <c r="B43" s="123" t="s">
        <v>1079</v>
      </c>
      <c r="C43" s="123"/>
      <c r="D43" s="75" t="s">
        <v>878</v>
      </c>
      <c r="E43" s="93"/>
      <c r="F43" s="125">
        <f>VLOOKUP(D43,'[1]MAX-MIN'!$A$4:$E$42,2,0)</f>
        <v>3</v>
      </c>
      <c r="G43" s="125">
        <f>VLOOKUP(D43,'[1]MAX-MIN'!$A$4:$E$42,3,0)</f>
        <v>4191895.668374476</v>
      </c>
      <c r="H43" s="125">
        <f>VLOOKUP(D43,'[1]MAX-MIN'!$A$4:$E$42,4,0)</f>
        <v>4126074.4395276918</v>
      </c>
      <c r="I43" s="125">
        <f>VLOOKUP(D43,'[1]MAX-MIN'!$A$4:$E$42,5,0)</f>
        <v>4076738.6091127098</v>
      </c>
      <c r="J43" s="105">
        <v>1500</v>
      </c>
      <c r="K43" s="83">
        <v>0</v>
      </c>
      <c r="L43" s="96">
        <v>1.7</v>
      </c>
      <c r="M43" s="96">
        <v>1.5</v>
      </c>
      <c r="N43" s="97">
        <f t="shared" si="3"/>
        <v>2250</v>
      </c>
      <c r="O43" s="97"/>
      <c r="P43" s="98">
        <f t="shared" si="0"/>
        <v>275071.62930184614</v>
      </c>
      <c r="Q43" s="98">
        <f t="shared" si="1"/>
        <v>150</v>
      </c>
      <c r="R43" s="98">
        <f t="shared" si="2"/>
        <v>0</v>
      </c>
      <c r="S43" s="99" t="s">
        <v>1212</v>
      </c>
      <c r="T43" s="100" t="s">
        <v>1222</v>
      </c>
      <c r="U43" s="100"/>
      <c r="V43" s="101"/>
      <c r="W43" s="101"/>
      <c r="X43" s="100"/>
      <c r="Y43" s="100" t="s">
        <v>77</v>
      </c>
      <c r="Z43" s="100"/>
      <c r="AA43" s="102" t="s">
        <v>78</v>
      </c>
      <c r="AB43" s="100">
        <v>25</v>
      </c>
      <c r="AC43" s="126">
        <f t="shared" si="4"/>
        <v>4191.8956683744764</v>
      </c>
      <c r="AD43" s="126">
        <f t="shared" si="5"/>
        <v>4126.0744395276915</v>
      </c>
      <c r="AE43" s="126">
        <f t="shared" si="6"/>
        <v>4076.7386091127096</v>
      </c>
    </row>
    <row r="44" spans="1:31" s="45" customFormat="1" ht="15" x14ac:dyDescent="0.2">
      <c r="A44" s="517" t="s">
        <v>1080</v>
      </c>
      <c r="B44" s="517" t="s">
        <v>1080</v>
      </c>
      <c r="C44" s="517"/>
      <c r="D44" s="75" t="s">
        <v>877</v>
      </c>
      <c r="E44" s="93"/>
      <c r="F44" s="125"/>
      <c r="G44" s="125"/>
      <c r="H44" s="125"/>
      <c r="I44" s="125"/>
      <c r="J44" s="105"/>
      <c r="K44" s="83"/>
      <c r="L44" s="96"/>
      <c r="M44" s="96"/>
      <c r="N44" s="97">
        <f t="shared" si="3"/>
        <v>0</v>
      </c>
      <c r="O44" s="97"/>
      <c r="P44" s="98">
        <f t="shared" si="0"/>
        <v>0</v>
      </c>
      <c r="Q44" s="98">
        <f t="shared" si="1"/>
        <v>0</v>
      </c>
      <c r="R44" s="98">
        <f t="shared" si="2"/>
        <v>0</v>
      </c>
      <c r="S44" s="99"/>
      <c r="T44" s="100" t="s">
        <v>1222</v>
      </c>
      <c r="U44" s="100"/>
      <c r="V44" s="101"/>
      <c r="W44" s="101"/>
      <c r="X44" s="100"/>
      <c r="Y44" s="100" t="s">
        <v>77</v>
      </c>
      <c r="Z44" s="100"/>
      <c r="AA44" s="102" t="s">
        <v>78</v>
      </c>
      <c r="AB44" s="100"/>
      <c r="AC44" s="126">
        <f t="shared" si="4"/>
        <v>0</v>
      </c>
      <c r="AD44" s="126">
        <f t="shared" si="5"/>
        <v>0</v>
      </c>
      <c r="AE44" s="126">
        <f t="shared" si="6"/>
        <v>0</v>
      </c>
    </row>
    <row r="45" spans="1:31" s="45" customFormat="1" ht="25.5" x14ac:dyDescent="0.2">
      <c r="A45" s="517"/>
      <c r="B45" s="517"/>
      <c r="C45" s="517"/>
      <c r="D45" s="78" t="s">
        <v>908</v>
      </c>
      <c r="E45" s="93"/>
      <c r="F45" s="125"/>
      <c r="G45" s="125"/>
      <c r="H45" s="125"/>
      <c r="I45" s="125"/>
      <c r="J45" s="105">
        <v>1800</v>
      </c>
      <c r="K45" s="83">
        <v>0</v>
      </c>
      <c r="L45" s="96">
        <v>1.2</v>
      </c>
      <c r="M45" s="96">
        <v>1.1000000000000001</v>
      </c>
      <c r="N45" s="97">
        <f t="shared" si="3"/>
        <v>1980.0000000000002</v>
      </c>
      <c r="O45" s="97"/>
      <c r="P45" s="98">
        <f t="shared" si="0"/>
        <v>0</v>
      </c>
      <c r="Q45" s="98">
        <f t="shared" si="1"/>
        <v>110.00000000000001</v>
      </c>
      <c r="R45" s="98">
        <f t="shared" si="2"/>
        <v>0</v>
      </c>
      <c r="S45" s="99" t="s">
        <v>1213</v>
      </c>
      <c r="T45" s="100" t="s">
        <v>1222</v>
      </c>
      <c r="U45" s="100"/>
      <c r="V45" s="101"/>
      <c r="W45" s="101"/>
      <c r="X45" s="100"/>
      <c r="Y45" s="100" t="s">
        <v>77</v>
      </c>
      <c r="Z45" s="100"/>
      <c r="AA45" s="102" t="s">
        <v>78</v>
      </c>
      <c r="AB45" s="100">
        <v>26</v>
      </c>
      <c r="AC45" s="126">
        <f t="shared" si="4"/>
        <v>0</v>
      </c>
      <c r="AD45" s="126">
        <f t="shared" si="5"/>
        <v>0</v>
      </c>
      <c r="AE45" s="126">
        <f t="shared" si="6"/>
        <v>0</v>
      </c>
    </row>
    <row r="46" spans="1:31" s="45" customFormat="1" ht="38.25" x14ac:dyDescent="0.2">
      <c r="A46" s="517"/>
      <c r="B46" s="517"/>
      <c r="C46" s="517"/>
      <c r="D46" s="78" t="s">
        <v>909</v>
      </c>
      <c r="E46" s="93"/>
      <c r="F46" s="125"/>
      <c r="G46" s="125"/>
      <c r="H46" s="125"/>
      <c r="I46" s="125"/>
      <c r="J46" s="105">
        <v>1500</v>
      </c>
      <c r="K46" s="83">
        <v>0</v>
      </c>
      <c r="L46" s="96">
        <v>1.4</v>
      </c>
      <c r="M46" s="96">
        <v>1.3</v>
      </c>
      <c r="N46" s="97">
        <f t="shared" si="3"/>
        <v>1950</v>
      </c>
      <c r="O46" s="97"/>
      <c r="P46" s="98">
        <f t="shared" si="0"/>
        <v>0</v>
      </c>
      <c r="Q46" s="98">
        <f t="shared" si="1"/>
        <v>130</v>
      </c>
      <c r="R46" s="98">
        <f t="shared" si="2"/>
        <v>0</v>
      </c>
      <c r="S46" s="99" t="s">
        <v>1214</v>
      </c>
      <c r="T46" s="100" t="s">
        <v>1222</v>
      </c>
      <c r="U46" s="100"/>
      <c r="V46" s="101"/>
      <c r="W46" s="101"/>
      <c r="X46" s="100"/>
      <c r="Y46" s="100" t="s">
        <v>77</v>
      </c>
      <c r="Z46" s="100"/>
      <c r="AA46" s="102" t="s">
        <v>78</v>
      </c>
      <c r="AB46" s="100">
        <v>27</v>
      </c>
      <c r="AC46" s="126">
        <f t="shared" si="4"/>
        <v>0</v>
      </c>
      <c r="AD46" s="126">
        <f t="shared" si="5"/>
        <v>0</v>
      </c>
      <c r="AE46" s="126">
        <f t="shared" si="6"/>
        <v>0</v>
      </c>
    </row>
    <row r="47" spans="1:31" s="45" customFormat="1" ht="25.5" x14ac:dyDescent="0.2">
      <c r="A47" s="123" t="s">
        <v>1081</v>
      </c>
      <c r="B47" s="123" t="s">
        <v>1081</v>
      </c>
      <c r="C47" s="123"/>
      <c r="D47" s="78" t="s">
        <v>1004</v>
      </c>
      <c r="E47" s="93"/>
      <c r="F47" s="125"/>
      <c r="G47" s="125"/>
      <c r="H47" s="125"/>
      <c r="I47" s="125"/>
      <c r="J47" s="105">
        <v>1500</v>
      </c>
      <c r="K47" s="83">
        <v>1.5</v>
      </c>
      <c r="L47" s="96">
        <v>1.4</v>
      </c>
      <c r="M47" s="96">
        <v>1.3</v>
      </c>
      <c r="N47" s="97">
        <f t="shared" si="3"/>
        <v>1950</v>
      </c>
      <c r="O47" s="97"/>
      <c r="P47" s="98">
        <f t="shared" si="0"/>
        <v>0</v>
      </c>
      <c r="Q47" s="98">
        <f t="shared" si="1"/>
        <v>130</v>
      </c>
      <c r="R47" s="98">
        <f t="shared" si="2"/>
        <v>0</v>
      </c>
      <c r="S47" s="99"/>
      <c r="T47" s="100" t="s">
        <v>1222</v>
      </c>
      <c r="U47" s="100"/>
      <c r="V47" s="101"/>
      <c r="W47" s="101"/>
      <c r="X47" s="100"/>
      <c r="Y47" s="100" t="s">
        <v>77</v>
      </c>
      <c r="Z47" s="100"/>
      <c r="AA47" s="102" t="s">
        <v>78</v>
      </c>
      <c r="AB47" s="100">
        <v>28</v>
      </c>
      <c r="AC47" s="126">
        <f t="shared" si="4"/>
        <v>0</v>
      </c>
      <c r="AD47" s="126">
        <f t="shared" si="5"/>
        <v>0</v>
      </c>
      <c r="AE47" s="126">
        <f t="shared" si="6"/>
        <v>0</v>
      </c>
    </row>
    <row r="48" spans="1:31" s="45" customFormat="1" ht="15" x14ac:dyDescent="0.2">
      <c r="A48" s="517" t="s">
        <v>1082</v>
      </c>
      <c r="B48" s="517" t="s">
        <v>1082</v>
      </c>
      <c r="C48" s="517" t="s">
        <v>79</v>
      </c>
      <c r="D48" s="75" t="s">
        <v>910</v>
      </c>
      <c r="E48" s="93"/>
      <c r="F48" s="125"/>
      <c r="G48" s="125"/>
      <c r="H48" s="125"/>
      <c r="I48" s="125"/>
      <c r="J48" s="105"/>
      <c r="K48" s="83"/>
      <c r="L48" s="96"/>
      <c r="M48" s="96"/>
      <c r="N48" s="97">
        <f t="shared" si="3"/>
        <v>0</v>
      </c>
      <c r="O48" s="97"/>
      <c r="P48" s="98">
        <f t="shared" si="0"/>
        <v>0</v>
      </c>
      <c r="Q48" s="98">
        <f t="shared" si="1"/>
        <v>0</v>
      </c>
      <c r="R48" s="98">
        <f t="shared" si="2"/>
        <v>0</v>
      </c>
      <c r="S48" s="99"/>
      <c r="T48" s="100" t="s">
        <v>1222</v>
      </c>
      <c r="U48" s="100"/>
      <c r="V48" s="101"/>
      <c r="W48" s="101"/>
      <c r="X48" s="100"/>
      <c r="Y48" s="100" t="s">
        <v>77</v>
      </c>
      <c r="Z48" s="100"/>
      <c r="AA48" s="102" t="s">
        <v>78</v>
      </c>
      <c r="AC48" s="126">
        <f t="shared" si="4"/>
        <v>0</v>
      </c>
      <c r="AD48" s="126">
        <f t="shared" si="5"/>
        <v>0</v>
      </c>
      <c r="AE48" s="126">
        <f t="shared" si="6"/>
        <v>0</v>
      </c>
    </row>
    <row r="49" spans="1:31" s="45" customFormat="1" ht="25.5" x14ac:dyDescent="0.2">
      <c r="A49" s="517"/>
      <c r="B49" s="517"/>
      <c r="C49" s="517"/>
      <c r="D49" s="78" t="s">
        <v>1196</v>
      </c>
      <c r="E49" s="93"/>
      <c r="F49" s="125"/>
      <c r="G49" s="125"/>
      <c r="H49" s="125"/>
      <c r="I49" s="125"/>
      <c r="J49" s="105">
        <v>1500</v>
      </c>
      <c r="K49" s="83">
        <v>0</v>
      </c>
      <c r="L49" s="96">
        <v>1.7</v>
      </c>
      <c r="M49" s="96">
        <v>1.5</v>
      </c>
      <c r="N49" s="97">
        <f t="shared" si="3"/>
        <v>2250</v>
      </c>
      <c r="O49" s="97"/>
      <c r="P49" s="98">
        <f t="shared" si="0"/>
        <v>0</v>
      </c>
      <c r="Q49" s="98">
        <f t="shared" si="1"/>
        <v>150</v>
      </c>
      <c r="R49" s="98">
        <f t="shared" si="2"/>
        <v>0</v>
      </c>
      <c r="S49" s="99" t="s">
        <v>1212</v>
      </c>
      <c r="T49" s="100" t="s">
        <v>1222</v>
      </c>
      <c r="U49" s="100"/>
      <c r="V49" s="101"/>
      <c r="W49" s="101"/>
      <c r="X49" s="100"/>
      <c r="Y49" s="100" t="s">
        <v>77</v>
      </c>
      <c r="Z49" s="100"/>
      <c r="AA49" s="102" t="s">
        <v>78</v>
      </c>
      <c r="AB49" s="100">
        <v>29</v>
      </c>
      <c r="AC49" s="126">
        <f t="shared" si="4"/>
        <v>0</v>
      </c>
      <c r="AD49" s="126">
        <f t="shared" si="5"/>
        <v>0</v>
      </c>
      <c r="AE49" s="126">
        <f t="shared" si="6"/>
        <v>0</v>
      </c>
    </row>
    <row r="50" spans="1:31" s="45" customFormat="1" ht="25.5" x14ac:dyDescent="0.2">
      <c r="A50" s="517"/>
      <c r="B50" s="517"/>
      <c r="C50" s="517"/>
      <c r="D50" s="78" t="s">
        <v>1197</v>
      </c>
      <c r="E50" s="93"/>
      <c r="F50" s="125">
        <f>VLOOKUP(D50,'[1]MAX-MIN'!$A$4:$E$42,2,0)</f>
        <v>1</v>
      </c>
      <c r="G50" s="125">
        <f>VLOOKUP(D50,'[1]MAX-MIN'!$A$4:$E$42,3,0)</f>
        <v>6739707.8353253659</v>
      </c>
      <c r="H50" s="125">
        <f>VLOOKUP(D50,'[1]MAX-MIN'!$A$4:$E$42,4,0)</f>
        <v>6739707.8353253659</v>
      </c>
      <c r="I50" s="125">
        <f>VLOOKUP(D50,'[1]MAX-MIN'!$A$4:$E$42,5,0)</f>
        <v>6739707.8353253659</v>
      </c>
      <c r="J50" s="105">
        <v>1500</v>
      </c>
      <c r="K50" s="83">
        <v>0</v>
      </c>
      <c r="L50" s="96">
        <v>1.7</v>
      </c>
      <c r="M50" s="96">
        <v>1.5</v>
      </c>
      <c r="N50" s="97">
        <f t="shared" si="3"/>
        <v>2250</v>
      </c>
      <c r="O50" s="97"/>
      <c r="P50" s="98">
        <f t="shared" si="0"/>
        <v>449313.85568835778</v>
      </c>
      <c r="Q50" s="98">
        <f t="shared" si="1"/>
        <v>150</v>
      </c>
      <c r="R50" s="98">
        <f t="shared" si="2"/>
        <v>0</v>
      </c>
      <c r="S50" s="99" t="s">
        <v>1212</v>
      </c>
      <c r="T50" s="100" t="s">
        <v>1222</v>
      </c>
      <c r="U50" s="100"/>
      <c r="V50" s="101"/>
      <c r="W50" s="101"/>
      <c r="X50" s="100"/>
      <c r="Y50" s="100" t="s">
        <v>77</v>
      </c>
      <c r="Z50" s="100"/>
      <c r="AA50" s="102" t="s">
        <v>78</v>
      </c>
      <c r="AB50" s="100">
        <v>30</v>
      </c>
      <c r="AC50" s="126">
        <f t="shared" si="4"/>
        <v>6739.7078353253655</v>
      </c>
      <c r="AD50" s="126">
        <f t="shared" si="5"/>
        <v>6739.7078353253655</v>
      </c>
      <c r="AE50" s="126">
        <f t="shared" si="6"/>
        <v>6739.7078353253655</v>
      </c>
    </row>
    <row r="51" spans="1:31" s="45" customFormat="1" ht="15" x14ac:dyDescent="0.2">
      <c r="A51" s="517" t="s">
        <v>1083</v>
      </c>
      <c r="B51" s="517" t="s">
        <v>1083</v>
      </c>
      <c r="C51" s="517"/>
      <c r="D51" s="82" t="s">
        <v>911</v>
      </c>
      <c r="E51" s="93"/>
      <c r="F51" s="125"/>
      <c r="G51" s="125"/>
      <c r="H51" s="125"/>
      <c r="I51" s="125"/>
      <c r="J51" s="105"/>
      <c r="K51" s="83"/>
      <c r="L51" s="96"/>
      <c r="M51" s="96"/>
      <c r="N51" s="97">
        <f t="shared" si="3"/>
        <v>0</v>
      </c>
      <c r="O51" s="97"/>
      <c r="P51" s="98">
        <f t="shared" si="0"/>
        <v>0</v>
      </c>
      <c r="Q51" s="98">
        <f t="shared" si="1"/>
        <v>0</v>
      </c>
      <c r="R51" s="98">
        <f t="shared" si="2"/>
        <v>0</v>
      </c>
      <c r="S51" s="99"/>
      <c r="T51" s="100" t="s">
        <v>1222</v>
      </c>
      <c r="U51" s="100"/>
      <c r="V51" s="101"/>
      <c r="W51" s="101"/>
      <c r="X51" s="100"/>
      <c r="Y51" s="100" t="s">
        <v>77</v>
      </c>
      <c r="Z51" s="100"/>
      <c r="AA51" s="102" t="s">
        <v>78</v>
      </c>
      <c r="AC51" s="126">
        <f t="shared" si="4"/>
        <v>0</v>
      </c>
      <c r="AD51" s="126">
        <f t="shared" si="5"/>
        <v>0</v>
      </c>
      <c r="AE51" s="126">
        <f t="shared" si="6"/>
        <v>0</v>
      </c>
    </row>
    <row r="52" spans="1:31" s="45" customFormat="1" ht="25.5" x14ac:dyDescent="0.2">
      <c r="A52" s="517"/>
      <c r="B52" s="517"/>
      <c r="C52" s="517"/>
      <c r="D52" s="78" t="s">
        <v>912</v>
      </c>
      <c r="E52" s="93"/>
      <c r="F52" s="125"/>
      <c r="G52" s="125"/>
      <c r="H52" s="125"/>
      <c r="I52" s="125"/>
      <c r="J52" s="105">
        <v>3000</v>
      </c>
      <c r="K52" s="83">
        <v>0</v>
      </c>
      <c r="L52" s="96">
        <v>1.3</v>
      </c>
      <c r="M52" s="96">
        <v>1.2</v>
      </c>
      <c r="N52" s="97">
        <f t="shared" si="3"/>
        <v>3600</v>
      </c>
      <c r="O52" s="97"/>
      <c r="P52" s="98">
        <f t="shared" si="0"/>
        <v>0</v>
      </c>
      <c r="Q52" s="98">
        <f t="shared" si="1"/>
        <v>120</v>
      </c>
      <c r="R52" s="98">
        <f t="shared" si="2"/>
        <v>0</v>
      </c>
      <c r="S52" s="99" t="s">
        <v>1215</v>
      </c>
      <c r="T52" s="100" t="s">
        <v>1222</v>
      </c>
      <c r="U52" s="100"/>
      <c r="V52" s="101"/>
      <c r="W52" s="101"/>
      <c r="X52" s="100"/>
      <c r="Y52" s="100" t="s">
        <v>77</v>
      </c>
      <c r="Z52" s="100"/>
      <c r="AA52" s="102" t="s">
        <v>78</v>
      </c>
      <c r="AB52" s="100">
        <v>31</v>
      </c>
      <c r="AC52" s="126">
        <f t="shared" si="4"/>
        <v>0</v>
      </c>
      <c r="AD52" s="126">
        <f t="shared" si="5"/>
        <v>0</v>
      </c>
      <c r="AE52" s="126">
        <f t="shared" si="6"/>
        <v>0</v>
      </c>
    </row>
    <row r="53" spans="1:31" s="45" customFormat="1" ht="25.5" x14ac:dyDescent="0.2">
      <c r="A53" s="517"/>
      <c r="B53" s="517"/>
      <c r="C53" s="517"/>
      <c r="D53" s="78" t="s">
        <v>913</v>
      </c>
      <c r="E53" s="93"/>
      <c r="F53" s="125"/>
      <c r="G53" s="125"/>
      <c r="H53" s="125"/>
      <c r="I53" s="125"/>
      <c r="J53" s="105">
        <v>1500</v>
      </c>
      <c r="K53" s="83">
        <v>0</v>
      </c>
      <c r="L53" s="96">
        <v>1.7</v>
      </c>
      <c r="M53" s="96">
        <v>1.5</v>
      </c>
      <c r="N53" s="97">
        <f t="shared" si="3"/>
        <v>2250</v>
      </c>
      <c r="O53" s="97"/>
      <c r="P53" s="98">
        <f t="shared" si="0"/>
        <v>0</v>
      </c>
      <c r="Q53" s="98">
        <f t="shared" si="1"/>
        <v>150</v>
      </c>
      <c r="R53" s="98">
        <f t="shared" si="2"/>
        <v>0</v>
      </c>
      <c r="S53" s="99" t="s">
        <v>1212</v>
      </c>
      <c r="T53" s="100" t="s">
        <v>1222</v>
      </c>
      <c r="U53" s="100" t="s">
        <v>78</v>
      </c>
      <c r="V53" s="101"/>
      <c r="W53" s="101"/>
      <c r="X53" s="100"/>
      <c r="Y53" s="100" t="s">
        <v>77</v>
      </c>
      <c r="Z53" s="100"/>
      <c r="AA53" s="102" t="s">
        <v>78</v>
      </c>
      <c r="AB53" s="100">
        <v>32</v>
      </c>
      <c r="AC53" s="126">
        <f t="shared" si="4"/>
        <v>0</v>
      </c>
      <c r="AD53" s="126">
        <f t="shared" si="5"/>
        <v>0</v>
      </c>
      <c r="AE53" s="126">
        <f t="shared" si="6"/>
        <v>0</v>
      </c>
    </row>
    <row r="54" spans="1:31" s="45" customFormat="1" ht="38.25" x14ac:dyDescent="0.2">
      <c r="A54" s="517"/>
      <c r="B54" s="517"/>
      <c r="C54" s="517"/>
      <c r="D54" s="78" t="s">
        <v>914</v>
      </c>
      <c r="E54" s="93"/>
      <c r="F54" s="125"/>
      <c r="G54" s="125"/>
      <c r="H54" s="125"/>
      <c r="I54" s="125"/>
      <c r="J54" s="105">
        <v>1500</v>
      </c>
      <c r="K54" s="83">
        <v>0</v>
      </c>
      <c r="L54" s="96">
        <v>1.7</v>
      </c>
      <c r="M54" s="96">
        <v>1.5</v>
      </c>
      <c r="N54" s="97">
        <f t="shared" si="3"/>
        <v>2250</v>
      </c>
      <c r="O54" s="97"/>
      <c r="P54" s="98">
        <f t="shared" si="0"/>
        <v>0</v>
      </c>
      <c r="Q54" s="98">
        <f t="shared" si="1"/>
        <v>150</v>
      </c>
      <c r="R54" s="98">
        <f t="shared" si="2"/>
        <v>0</v>
      </c>
      <c r="S54" s="99" t="s">
        <v>1212</v>
      </c>
      <c r="T54" s="100" t="s">
        <v>1222</v>
      </c>
      <c r="U54" s="100" t="s">
        <v>78</v>
      </c>
      <c r="V54" s="101"/>
      <c r="W54" s="101"/>
      <c r="X54" s="100"/>
      <c r="Y54" s="100" t="s">
        <v>77</v>
      </c>
      <c r="Z54" s="100"/>
      <c r="AA54" s="102" t="s">
        <v>78</v>
      </c>
      <c r="AB54" s="100">
        <v>33</v>
      </c>
      <c r="AC54" s="126">
        <f t="shared" si="4"/>
        <v>0</v>
      </c>
      <c r="AD54" s="126">
        <f t="shared" si="5"/>
        <v>0</v>
      </c>
      <c r="AE54" s="126">
        <f t="shared" si="6"/>
        <v>0</v>
      </c>
    </row>
    <row r="55" spans="1:31" s="45" customFormat="1" ht="25.5" x14ac:dyDescent="0.2">
      <c r="A55" s="517"/>
      <c r="B55" s="517"/>
      <c r="C55" s="517"/>
      <c r="D55" s="78" t="s">
        <v>915</v>
      </c>
      <c r="E55" s="93"/>
      <c r="F55" s="125">
        <f>VLOOKUP(D55,'[1]MAX-MIN'!$A$4:$E$42,2,0)</f>
        <v>2</v>
      </c>
      <c r="G55" s="125">
        <f>VLOOKUP(D55,'[1]MAX-MIN'!$A$4:$E$42,3,0)</f>
        <v>3571428.5714285714</v>
      </c>
      <c r="H55" s="125">
        <f>VLOOKUP(D55,'[1]MAX-MIN'!$A$4:$E$42,4,0)</f>
        <v>3357142.8571428573</v>
      </c>
      <c r="I55" s="125">
        <f>VLOOKUP(D55,'[1]MAX-MIN'!$A$4:$E$42,5,0)</f>
        <v>3142857.1428571427</v>
      </c>
      <c r="J55" s="105">
        <v>1500</v>
      </c>
      <c r="K55" s="83">
        <v>0</v>
      </c>
      <c r="L55" s="96">
        <v>1.7</v>
      </c>
      <c r="M55" s="96">
        <v>1.5</v>
      </c>
      <c r="N55" s="97">
        <f t="shared" si="3"/>
        <v>2250</v>
      </c>
      <c r="O55" s="97"/>
      <c r="P55" s="98">
        <f t="shared" si="0"/>
        <v>223809.52380952382</v>
      </c>
      <c r="Q55" s="98">
        <f t="shared" si="1"/>
        <v>150</v>
      </c>
      <c r="R55" s="98">
        <f t="shared" si="2"/>
        <v>0</v>
      </c>
      <c r="S55" s="99" t="s">
        <v>1212</v>
      </c>
      <c r="T55" s="100" t="s">
        <v>1222</v>
      </c>
      <c r="U55" s="100" t="s">
        <v>78</v>
      </c>
      <c r="V55" s="101"/>
      <c r="W55" s="101"/>
      <c r="X55" s="100"/>
      <c r="Y55" s="100" t="s">
        <v>77</v>
      </c>
      <c r="Z55" s="100"/>
      <c r="AA55" s="102" t="s">
        <v>78</v>
      </c>
      <c r="AB55" s="100">
        <v>34</v>
      </c>
      <c r="AC55" s="126">
        <f t="shared" si="4"/>
        <v>3571.4285714285716</v>
      </c>
      <c r="AD55" s="126">
        <f t="shared" si="5"/>
        <v>3357.1428571428573</v>
      </c>
      <c r="AE55" s="126">
        <f t="shared" si="6"/>
        <v>3142.8571428571427</v>
      </c>
    </row>
    <row r="56" spans="1:31" s="45" customFormat="1" ht="25.5" x14ac:dyDescent="0.2">
      <c r="A56" s="517"/>
      <c r="B56" s="517"/>
      <c r="C56" s="517"/>
      <c r="D56" s="78" t="s">
        <v>916</v>
      </c>
      <c r="E56" s="107"/>
      <c r="F56" s="125"/>
      <c r="G56" s="125"/>
      <c r="H56" s="125"/>
      <c r="I56" s="125"/>
      <c r="J56" s="105">
        <v>1000</v>
      </c>
      <c r="K56" s="83">
        <v>0</v>
      </c>
      <c r="L56" s="96">
        <v>2.1</v>
      </c>
      <c r="M56" s="96">
        <v>1.7</v>
      </c>
      <c r="N56" s="97">
        <f t="shared" si="3"/>
        <v>1700</v>
      </c>
      <c r="O56" s="108"/>
      <c r="P56" s="98">
        <f t="shared" si="0"/>
        <v>0</v>
      </c>
      <c r="Q56" s="98">
        <f t="shared" si="1"/>
        <v>170</v>
      </c>
      <c r="R56" s="98">
        <f t="shared" si="2"/>
        <v>0</v>
      </c>
      <c r="S56" s="99" t="s">
        <v>1216</v>
      </c>
      <c r="T56" s="100" t="s">
        <v>1222</v>
      </c>
      <c r="U56" s="109"/>
      <c r="V56" s="109"/>
      <c r="W56" s="109"/>
      <c r="X56" s="109"/>
      <c r="Y56" s="109"/>
      <c r="Z56" s="109"/>
      <c r="AB56" s="100">
        <v>35</v>
      </c>
      <c r="AC56" s="126">
        <f t="shared" si="4"/>
        <v>0</v>
      </c>
      <c r="AD56" s="126">
        <f t="shared" si="5"/>
        <v>0</v>
      </c>
      <c r="AE56" s="126">
        <f t="shared" si="6"/>
        <v>0</v>
      </c>
    </row>
    <row r="57" spans="1:31" s="45" customFormat="1" ht="25.5" x14ac:dyDescent="0.2">
      <c r="A57" s="517"/>
      <c r="B57" s="517"/>
      <c r="C57" s="517"/>
      <c r="D57" s="78" t="s">
        <v>917</v>
      </c>
      <c r="E57" s="107"/>
      <c r="F57" s="125">
        <f>VLOOKUP(D57,'[1]MAX-MIN'!$A$4:$E$42,2,0)</f>
        <v>2</v>
      </c>
      <c r="G57" s="125">
        <f>VLOOKUP(D57,'[1]MAX-MIN'!$A$4:$E$42,3,0)</f>
        <v>10526315.789473685</v>
      </c>
      <c r="H57" s="125">
        <f>VLOOKUP(D57,'[1]MAX-MIN'!$A$4:$E$42,4,0)</f>
        <v>9777046.7836257312</v>
      </c>
      <c r="I57" s="125">
        <f>VLOOKUP(D57,'[1]MAX-MIN'!$A$4:$E$42,5,0)</f>
        <v>9027777.777777778</v>
      </c>
      <c r="J57" s="105">
        <v>3500</v>
      </c>
      <c r="K57" s="83">
        <v>2.8</v>
      </c>
      <c r="L57" s="96">
        <v>2.2999999999999998</v>
      </c>
      <c r="M57" s="96">
        <v>1.8</v>
      </c>
      <c r="N57" s="97">
        <f t="shared" si="3"/>
        <v>6300</v>
      </c>
      <c r="O57" s="108"/>
      <c r="P57" s="98"/>
      <c r="Q57" s="98"/>
      <c r="R57" s="98"/>
      <c r="S57" s="99"/>
      <c r="T57" s="100" t="s">
        <v>1222</v>
      </c>
      <c r="U57" s="109"/>
      <c r="V57" s="109"/>
      <c r="W57" s="109"/>
      <c r="X57" s="109" t="s">
        <v>74</v>
      </c>
      <c r="Y57" s="109"/>
      <c r="Z57" s="109"/>
      <c r="AB57" s="100">
        <v>36</v>
      </c>
      <c r="AC57" s="126">
        <f t="shared" si="4"/>
        <v>10526.315789473685</v>
      </c>
      <c r="AD57" s="126">
        <f t="shared" si="5"/>
        <v>9777.0467836257321</v>
      </c>
      <c r="AE57" s="126">
        <f t="shared" si="6"/>
        <v>9027.7777777777774</v>
      </c>
    </row>
    <row r="58" spans="1:31" s="63" customFormat="1" ht="25.5" x14ac:dyDescent="0.2">
      <c r="A58" s="522"/>
      <c r="B58" s="522"/>
      <c r="C58" s="522"/>
      <c r="D58" s="124" t="s">
        <v>918</v>
      </c>
      <c r="E58" s="110"/>
      <c r="F58" s="125">
        <f>VLOOKUP(D58,'[1]MAX-MIN'!$A$4:$E$42,2,0)</f>
        <v>2</v>
      </c>
      <c r="G58" s="125">
        <f>VLOOKUP(D58,'[1]MAX-MIN'!$A$4:$E$42,3,0)</f>
        <v>6392694.0639269408</v>
      </c>
      <c r="H58" s="125">
        <f>VLOOKUP(D58,'[1]MAX-MIN'!$A$4:$E$42,4,0)</f>
        <v>6205606.2912227297</v>
      </c>
      <c r="I58" s="125">
        <f>VLOOKUP(D58,'[1]MAX-MIN'!$A$4:$E$42,5,0)</f>
        <v>6018518.5185185187</v>
      </c>
      <c r="J58" s="116">
        <v>3000</v>
      </c>
      <c r="K58" s="114">
        <v>2.4</v>
      </c>
      <c r="L58" s="115">
        <v>2</v>
      </c>
      <c r="M58" s="115">
        <v>1.6</v>
      </c>
      <c r="N58" s="117">
        <f t="shared" si="3"/>
        <v>4800</v>
      </c>
      <c r="O58" s="120"/>
      <c r="P58" s="98">
        <f t="shared" si="0"/>
        <v>206853.54304075768</v>
      </c>
      <c r="Q58" s="98">
        <f t="shared" si="1"/>
        <v>160</v>
      </c>
      <c r="R58" s="98">
        <f t="shared" si="2"/>
        <v>0</v>
      </c>
      <c r="S58" s="118"/>
      <c r="T58" s="100" t="s">
        <v>1222</v>
      </c>
      <c r="U58" s="109"/>
      <c r="V58" s="109"/>
      <c r="W58" s="109"/>
      <c r="X58" s="109"/>
      <c r="Y58" s="109"/>
      <c r="Z58" s="109"/>
      <c r="AA58" s="45"/>
      <c r="AB58" s="63">
        <v>37</v>
      </c>
      <c r="AC58" s="126">
        <f t="shared" si="4"/>
        <v>6392.6940639269405</v>
      </c>
      <c r="AD58" s="126">
        <f t="shared" si="5"/>
        <v>6205.6062912227299</v>
      </c>
      <c r="AE58" s="126">
        <f t="shared" si="6"/>
        <v>6018.5185185185182</v>
      </c>
    </row>
    <row r="59" spans="1:31" s="45" customFormat="1" ht="25.5" x14ac:dyDescent="0.2">
      <c r="A59" s="517"/>
      <c r="B59" s="517"/>
      <c r="C59" s="517"/>
      <c r="D59" s="78" t="s">
        <v>919</v>
      </c>
      <c r="E59" s="110"/>
      <c r="F59" s="125">
        <f>VLOOKUP(D59,'[1]MAX-MIN'!$A$4:$E$42,2,0)</f>
        <v>1</v>
      </c>
      <c r="G59" s="125">
        <f>VLOOKUP(D59,'[1]MAX-MIN'!$A$4:$E$42,3,0)</f>
        <v>5714285.7142857146</v>
      </c>
      <c r="H59" s="125">
        <f>VLOOKUP(D59,'[1]MAX-MIN'!$A$4:$E$42,4,0)</f>
        <v>5714285.7142857146</v>
      </c>
      <c r="I59" s="125">
        <f>VLOOKUP(D59,'[1]MAX-MIN'!$A$4:$E$42,5,0)</f>
        <v>5714285.7142857146</v>
      </c>
      <c r="J59" s="105">
        <v>2000</v>
      </c>
      <c r="K59" s="83">
        <v>3</v>
      </c>
      <c r="L59" s="96">
        <v>2.2999999999999998</v>
      </c>
      <c r="M59" s="96">
        <v>1.8</v>
      </c>
      <c r="N59" s="97">
        <f t="shared" si="3"/>
        <v>3600</v>
      </c>
      <c r="O59" s="111"/>
      <c r="P59" s="98">
        <f t="shared" si="0"/>
        <v>285714.28571428574</v>
      </c>
      <c r="Q59" s="98">
        <f t="shared" si="1"/>
        <v>180</v>
      </c>
      <c r="R59" s="98">
        <f t="shared" si="2"/>
        <v>0</v>
      </c>
      <c r="S59" s="99"/>
      <c r="T59" s="100" t="s">
        <v>1222</v>
      </c>
      <c r="U59" s="109"/>
      <c r="V59" s="109"/>
      <c r="W59" s="109"/>
      <c r="X59" s="109"/>
      <c r="Y59" s="109" t="s">
        <v>77</v>
      </c>
      <c r="Z59" s="109"/>
      <c r="AB59" s="45">
        <v>38</v>
      </c>
      <c r="AC59" s="126">
        <f t="shared" si="4"/>
        <v>5714.2857142857147</v>
      </c>
      <c r="AD59" s="126">
        <f t="shared" si="5"/>
        <v>5714.2857142857147</v>
      </c>
      <c r="AE59" s="126">
        <f t="shared" si="6"/>
        <v>5714.2857142857147</v>
      </c>
    </row>
    <row r="60" spans="1:31" s="45" customFormat="1" ht="25.5" x14ac:dyDescent="0.2">
      <c r="A60" s="517"/>
      <c r="B60" s="517"/>
      <c r="C60" s="517"/>
      <c r="D60" s="78" t="s">
        <v>942</v>
      </c>
      <c r="E60" s="110"/>
      <c r="F60" s="125">
        <f>VLOOKUP(D60,'[1]MAX-MIN'!$A$4:$E$42,2,0)</f>
        <v>13</v>
      </c>
      <c r="G60" s="125">
        <f>VLOOKUP(D60,'[1]MAX-MIN'!$A$4:$E$42,3,0)</f>
        <v>12825278.810408922</v>
      </c>
      <c r="H60" s="125">
        <f>VLOOKUP(D60,'[1]MAX-MIN'!$A$4:$E$42,4,0)</f>
        <v>11122110.650352357</v>
      </c>
      <c r="I60" s="125">
        <f>VLOOKUP(D60,'[1]MAX-MIN'!$A$4:$E$42,5,0)</f>
        <v>9458577.9517286364</v>
      </c>
      <c r="J60" s="105">
        <v>3500</v>
      </c>
      <c r="K60" s="83">
        <v>2.9</v>
      </c>
      <c r="L60" s="96">
        <v>2.2999999999999998</v>
      </c>
      <c r="M60" s="96">
        <v>1.8</v>
      </c>
      <c r="N60" s="97">
        <f t="shared" si="3"/>
        <v>6300</v>
      </c>
      <c r="O60" s="111"/>
      <c r="P60" s="98">
        <f t="shared" si="0"/>
        <v>317774.59001006733</v>
      </c>
      <c r="Q60" s="98">
        <f t="shared" si="1"/>
        <v>180</v>
      </c>
      <c r="R60" s="98">
        <f t="shared" si="2"/>
        <v>0</v>
      </c>
      <c r="S60" s="99"/>
      <c r="T60" s="100" t="s">
        <v>1222</v>
      </c>
      <c r="U60" s="109"/>
      <c r="V60" s="109"/>
      <c r="W60" s="109"/>
      <c r="X60" s="109"/>
      <c r="Y60" s="109" t="s">
        <v>77</v>
      </c>
      <c r="Z60" s="109"/>
      <c r="AC60" s="126">
        <f t="shared" si="4"/>
        <v>12825.278810408921</v>
      </c>
      <c r="AD60" s="126">
        <f t="shared" si="5"/>
        <v>11122.110650352357</v>
      </c>
      <c r="AE60" s="126">
        <f t="shared" si="6"/>
        <v>9458.5779517286355</v>
      </c>
    </row>
    <row r="61" spans="1:31" s="45" customFormat="1" ht="25.5" x14ac:dyDescent="0.2">
      <c r="A61" s="517"/>
      <c r="B61" s="517"/>
      <c r="C61" s="517"/>
      <c r="D61" s="78" t="s">
        <v>943</v>
      </c>
      <c r="E61" s="110"/>
      <c r="F61" s="125">
        <f>VLOOKUP(D61,'[1]MAX-MIN'!$A$4:$E$42,2,0)</f>
        <v>5</v>
      </c>
      <c r="G61" s="125">
        <f>VLOOKUP(D61,'[1]MAX-MIN'!$A$4:$E$42,3,0)</f>
        <v>8333333.333333333</v>
      </c>
      <c r="H61" s="125">
        <f>VLOOKUP(D61,'[1]MAX-MIN'!$A$4:$E$42,4,0)</f>
        <v>7976447.0518963244</v>
      </c>
      <c r="I61" s="125">
        <f>VLOOKUP(D61,'[1]MAX-MIN'!$A$4:$E$42,5,0)</f>
        <v>7392473.1182795698</v>
      </c>
      <c r="J61" s="105">
        <v>2500</v>
      </c>
      <c r="K61" s="83">
        <v>3.2</v>
      </c>
      <c r="L61" s="96">
        <v>2.4</v>
      </c>
      <c r="M61" s="96">
        <v>1.9</v>
      </c>
      <c r="N61" s="97">
        <f t="shared" si="3"/>
        <v>4750</v>
      </c>
      <c r="O61" s="111"/>
      <c r="P61" s="98">
        <f t="shared" si="0"/>
        <v>319057.88207585295</v>
      </c>
      <c r="Q61" s="98">
        <f t="shared" si="1"/>
        <v>190</v>
      </c>
      <c r="R61" s="98">
        <f t="shared" si="2"/>
        <v>0</v>
      </c>
      <c r="S61" s="99"/>
      <c r="T61" s="100" t="s">
        <v>1222</v>
      </c>
      <c r="U61" s="109"/>
      <c r="V61" s="109"/>
      <c r="W61" s="109"/>
      <c r="X61" s="109"/>
      <c r="Y61" s="109" t="s">
        <v>77</v>
      </c>
      <c r="Z61" s="109"/>
      <c r="AC61" s="126">
        <f t="shared" si="4"/>
        <v>8333.3333333333321</v>
      </c>
      <c r="AD61" s="126">
        <f t="shared" si="5"/>
        <v>7976.4470518963244</v>
      </c>
      <c r="AE61" s="126">
        <f t="shared" si="6"/>
        <v>7392.4731182795695</v>
      </c>
    </row>
    <row r="62" spans="1:31" s="45" customFormat="1" ht="25.5" x14ac:dyDescent="0.2">
      <c r="A62" s="517"/>
      <c r="B62" s="517"/>
      <c r="C62" s="517"/>
      <c r="D62" s="78" t="s">
        <v>1228</v>
      </c>
      <c r="E62" s="110"/>
      <c r="F62" s="125">
        <f>VLOOKUP(D62,'[1]MAX-MIN'!$A$4:$E$42,2,0)</f>
        <v>5</v>
      </c>
      <c r="G62" s="125">
        <f>VLOOKUP(D62,'[1]MAX-MIN'!$A$4:$E$42,3,0)</f>
        <v>8461538.461538462</v>
      </c>
      <c r="H62" s="125">
        <f>VLOOKUP(D62,'[1]MAX-MIN'!$A$4:$E$42,4,0)</f>
        <v>7052371.6627850588</v>
      </c>
      <c r="I62" s="125">
        <f>VLOOKUP(D62,'[1]MAX-MIN'!$A$4:$E$42,5,0)</f>
        <v>6143943.8267992977</v>
      </c>
      <c r="J62" s="105">
        <v>2000</v>
      </c>
      <c r="K62" s="83">
        <v>0</v>
      </c>
      <c r="L62" s="96">
        <v>1.5</v>
      </c>
      <c r="M62" s="96">
        <v>1.3</v>
      </c>
      <c r="N62" s="97">
        <f t="shared" si="3"/>
        <v>2600</v>
      </c>
      <c r="O62" s="111"/>
      <c r="P62" s="98">
        <f t="shared" si="0"/>
        <v>352618.58313925297</v>
      </c>
      <c r="Q62" s="98">
        <f t="shared" si="1"/>
        <v>130</v>
      </c>
      <c r="R62" s="98">
        <f t="shared" si="2"/>
        <v>0</v>
      </c>
      <c r="S62" s="99" t="s">
        <v>1210</v>
      </c>
      <c r="T62" s="100" t="s">
        <v>1222</v>
      </c>
      <c r="U62" s="109"/>
      <c r="V62" s="109"/>
      <c r="W62" s="109"/>
      <c r="X62" s="109"/>
      <c r="Y62" s="109"/>
      <c r="Z62" s="109"/>
      <c r="AC62" s="126">
        <f t="shared" si="4"/>
        <v>8461.5384615384628</v>
      </c>
      <c r="AD62" s="126">
        <f t="shared" si="5"/>
        <v>7052.371662785059</v>
      </c>
      <c r="AE62" s="126">
        <f t="shared" si="6"/>
        <v>6143.9438267992973</v>
      </c>
    </row>
    <row r="63" spans="1:31" s="45" customFormat="1" ht="38.25" x14ac:dyDescent="0.2">
      <c r="A63" s="517"/>
      <c r="B63" s="517"/>
      <c r="C63" s="517"/>
      <c r="D63" s="78" t="s">
        <v>920</v>
      </c>
      <c r="E63" s="110"/>
      <c r="F63" s="125"/>
      <c r="G63" s="125"/>
      <c r="H63" s="125"/>
      <c r="I63" s="125"/>
      <c r="J63" s="105">
        <v>1000</v>
      </c>
      <c r="K63" s="83">
        <v>0</v>
      </c>
      <c r="L63" s="96">
        <v>2.1</v>
      </c>
      <c r="M63" s="96">
        <v>1.7</v>
      </c>
      <c r="N63" s="97">
        <f t="shared" si="3"/>
        <v>1700</v>
      </c>
      <c r="O63" s="111"/>
      <c r="P63" s="98">
        <f t="shared" si="0"/>
        <v>0</v>
      </c>
      <c r="Q63" s="98">
        <f t="shared" si="1"/>
        <v>170</v>
      </c>
      <c r="R63" s="98">
        <f t="shared" si="2"/>
        <v>0</v>
      </c>
      <c r="S63" s="99" t="s">
        <v>1216</v>
      </c>
      <c r="T63" s="100" t="s">
        <v>1222</v>
      </c>
      <c r="U63" s="109"/>
      <c r="V63" s="109"/>
      <c r="W63" s="109"/>
      <c r="X63" s="109"/>
      <c r="Y63" s="109" t="s">
        <v>77</v>
      </c>
      <c r="Z63" s="109"/>
      <c r="AB63" s="45">
        <v>40</v>
      </c>
      <c r="AC63" s="126">
        <f t="shared" si="4"/>
        <v>0</v>
      </c>
      <c r="AD63" s="126">
        <f t="shared" si="5"/>
        <v>0</v>
      </c>
      <c r="AE63" s="126">
        <f t="shared" si="6"/>
        <v>0</v>
      </c>
    </row>
    <row r="64" spans="1:31" s="45" customFormat="1" ht="25.5" x14ac:dyDescent="0.2">
      <c r="A64" s="517"/>
      <c r="B64" s="517"/>
      <c r="C64" s="517"/>
      <c r="D64" s="78" t="s">
        <v>921</v>
      </c>
      <c r="E64" s="110"/>
      <c r="F64" s="125">
        <f>VLOOKUP(D64,'[1]MAX-MIN'!$A$4:$E$42,2,0)</f>
        <v>1</v>
      </c>
      <c r="G64" s="125">
        <f>VLOOKUP(D64,'[1]MAX-MIN'!$A$4:$E$42,3,0)</f>
        <v>9285714.2857142854</v>
      </c>
      <c r="H64" s="125">
        <f>VLOOKUP(D64,'[1]MAX-MIN'!$A$4:$E$42,4,0)</f>
        <v>9285714.2857142854</v>
      </c>
      <c r="I64" s="125">
        <f>VLOOKUP(D64,'[1]MAX-MIN'!$A$4:$E$42,5,0)</f>
        <v>9285714.2857142854</v>
      </c>
      <c r="J64" s="105">
        <v>3000</v>
      </c>
      <c r="K64" s="83">
        <v>3.5</v>
      </c>
      <c r="L64" s="96">
        <v>2.7</v>
      </c>
      <c r="M64" s="96">
        <v>2</v>
      </c>
      <c r="N64" s="97">
        <f t="shared" si="3"/>
        <v>6000</v>
      </c>
      <c r="O64" s="111"/>
      <c r="P64" s="98">
        <f t="shared" si="0"/>
        <v>309523.80952380947</v>
      </c>
      <c r="Q64" s="98">
        <f t="shared" si="1"/>
        <v>200</v>
      </c>
      <c r="R64" s="98">
        <f t="shared" si="2"/>
        <v>0</v>
      </c>
      <c r="S64" s="99"/>
      <c r="T64" s="100" t="s">
        <v>1222</v>
      </c>
      <c r="U64" s="109"/>
      <c r="V64" s="109"/>
      <c r="W64" s="109"/>
      <c r="X64" s="109"/>
      <c r="Y64" s="109"/>
      <c r="Z64" s="109"/>
      <c r="AB64" s="45">
        <v>39</v>
      </c>
      <c r="AC64" s="126">
        <f t="shared" si="4"/>
        <v>9285.7142857142862</v>
      </c>
      <c r="AD64" s="126">
        <f t="shared" si="5"/>
        <v>9285.7142857142862</v>
      </c>
      <c r="AE64" s="126">
        <f t="shared" si="6"/>
        <v>9285.7142857142862</v>
      </c>
    </row>
    <row r="65" spans="1:31" s="45" customFormat="1" ht="25.5" x14ac:dyDescent="0.2">
      <c r="A65" s="517"/>
      <c r="B65" s="517"/>
      <c r="C65" s="517"/>
      <c r="D65" s="78" t="s">
        <v>922</v>
      </c>
      <c r="E65" s="110"/>
      <c r="F65" s="125"/>
      <c r="G65" s="125"/>
      <c r="H65" s="125"/>
      <c r="I65" s="125"/>
      <c r="J65" s="105">
        <v>1000</v>
      </c>
      <c r="K65" s="83">
        <v>0</v>
      </c>
      <c r="L65" s="96">
        <v>1.8</v>
      </c>
      <c r="M65" s="96">
        <v>1.5</v>
      </c>
      <c r="N65" s="97">
        <f t="shared" si="3"/>
        <v>1500</v>
      </c>
      <c r="O65" s="111"/>
      <c r="P65" s="98">
        <f t="shared" si="0"/>
        <v>0</v>
      </c>
      <c r="Q65" s="98">
        <f t="shared" si="1"/>
        <v>150</v>
      </c>
      <c r="R65" s="98">
        <f t="shared" si="2"/>
        <v>0</v>
      </c>
      <c r="S65" s="99" t="s">
        <v>1208</v>
      </c>
      <c r="T65" s="100" t="s">
        <v>1222</v>
      </c>
      <c r="U65" s="109"/>
      <c r="V65" s="109"/>
      <c r="W65" s="109"/>
      <c r="X65" s="109"/>
      <c r="Y65" s="109" t="s">
        <v>77</v>
      </c>
      <c r="Z65" s="109"/>
      <c r="AC65" s="126">
        <f t="shared" si="4"/>
        <v>0</v>
      </c>
      <c r="AD65" s="126">
        <f t="shared" si="5"/>
        <v>0</v>
      </c>
      <c r="AE65" s="126">
        <f t="shared" si="6"/>
        <v>0</v>
      </c>
    </row>
    <row r="66" spans="1:31" s="45" customFormat="1" ht="25.5" x14ac:dyDescent="0.2">
      <c r="A66" s="517"/>
      <c r="B66" s="517"/>
      <c r="C66" s="517"/>
      <c r="D66" s="78" t="s">
        <v>1226</v>
      </c>
      <c r="E66" s="110"/>
      <c r="F66" s="125"/>
      <c r="G66" s="125"/>
      <c r="H66" s="125"/>
      <c r="I66" s="125"/>
      <c r="J66" s="105">
        <v>1000</v>
      </c>
      <c r="K66" s="83">
        <v>0</v>
      </c>
      <c r="L66" s="96">
        <v>1.8</v>
      </c>
      <c r="M66" s="96">
        <v>1.5</v>
      </c>
      <c r="N66" s="97">
        <f t="shared" si="3"/>
        <v>1500</v>
      </c>
      <c r="O66" s="111"/>
      <c r="P66" s="98">
        <f t="shared" si="0"/>
        <v>0</v>
      </c>
      <c r="Q66" s="98">
        <f t="shared" si="1"/>
        <v>150</v>
      </c>
      <c r="R66" s="98">
        <f t="shared" si="2"/>
        <v>0</v>
      </c>
      <c r="S66" s="99" t="s">
        <v>1208</v>
      </c>
      <c r="T66" s="100" t="s">
        <v>1222</v>
      </c>
      <c r="U66" s="109"/>
      <c r="V66" s="109"/>
      <c r="W66" s="109"/>
      <c r="X66" s="109"/>
      <c r="Y66" s="109" t="s">
        <v>77</v>
      </c>
      <c r="Z66" s="109"/>
      <c r="AC66" s="126">
        <f t="shared" si="4"/>
        <v>0</v>
      </c>
      <c r="AD66" s="126">
        <f t="shared" si="5"/>
        <v>0</v>
      </c>
      <c r="AE66" s="126">
        <f t="shared" si="6"/>
        <v>0</v>
      </c>
    </row>
    <row r="67" spans="1:31" s="45" customFormat="1" ht="25.5" x14ac:dyDescent="0.2">
      <c r="A67" s="517"/>
      <c r="B67" s="517"/>
      <c r="C67" s="517"/>
      <c r="D67" s="78" t="s">
        <v>1198</v>
      </c>
      <c r="E67" s="110"/>
      <c r="F67" s="125"/>
      <c r="G67" s="125"/>
      <c r="H67" s="125"/>
      <c r="I67" s="125"/>
      <c r="J67" s="105">
        <v>1000</v>
      </c>
      <c r="K67" s="83">
        <v>0</v>
      </c>
      <c r="L67" s="96">
        <v>1.8</v>
      </c>
      <c r="M67" s="96">
        <v>1.5</v>
      </c>
      <c r="N67" s="97">
        <f t="shared" si="3"/>
        <v>1500</v>
      </c>
      <c r="O67" s="111"/>
      <c r="P67" s="98">
        <f t="shared" si="0"/>
        <v>0</v>
      </c>
      <c r="Q67" s="98">
        <f t="shared" si="1"/>
        <v>150</v>
      </c>
      <c r="R67" s="98">
        <f t="shared" si="2"/>
        <v>0</v>
      </c>
      <c r="S67" s="99" t="s">
        <v>1208</v>
      </c>
      <c r="T67" s="100" t="s">
        <v>1222</v>
      </c>
      <c r="U67" s="109"/>
      <c r="V67" s="109"/>
      <c r="W67" s="109"/>
      <c r="X67" s="109"/>
      <c r="Y67" s="109"/>
      <c r="Z67" s="109"/>
      <c r="AC67" s="126">
        <f t="shared" si="4"/>
        <v>0</v>
      </c>
      <c r="AD67" s="126">
        <f t="shared" si="5"/>
        <v>0</v>
      </c>
      <c r="AE67" s="126">
        <f t="shared" si="6"/>
        <v>0</v>
      </c>
    </row>
    <row r="68" spans="1:31" s="45" customFormat="1" ht="25.5" x14ac:dyDescent="0.2">
      <c r="A68" s="517"/>
      <c r="B68" s="517"/>
      <c r="C68" s="517"/>
      <c r="D68" s="78" t="s">
        <v>923</v>
      </c>
      <c r="E68" s="110"/>
      <c r="F68" s="125"/>
      <c r="G68" s="125"/>
      <c r="H68" s="125"/>
      <c r="I68" s="125"/>
      <c r="J68" s="105">
        <v>1000</v>
      </c>
      <c r="K68" s="83">
        <v>0</v>
      </c>
      <c r="L68" s="96">
        <v>1.8</v>
      </c>
      <c r="M68" s="96">
        <v>1.5</v>
      </c>
      <c r="N68" s="97">
        <f t="shared" si="3"/>
        <v>1500</v>
      </c>
      <c r="O68" s="111"/>
      <c r="P68" s="98">
        <f t="shared" si="0"/>
        <v>0</v>
      </c>
      <c r="Q68" s="98">
        <f t="shared" si="1"/>
        <v>150</v>
      </c>
      <c r="R68" s="98">
        <f t="shared" si="2"/>
        <v>0</v>
      </c>
      <c r="S68" s="99" t="s">
        <v>1208</v>
      </c>
      <c r="T68" s="100" t="s">
        <v>1222</v>
      </c>
      <c r="U68" s="109"/>
      <c r="V68" s="109"/>
      <c r="W68" s="109"/>
      <c r="X68" s="109"/>
      <c r="Y68" s="109" t="s">
        <v>77</v>
      </c>
      <c r="Z68" s="109"/>
      <c r="AC68" s="126">
        <f t="shared" si="4"/>
        <v>0</v>
      </c>
      <c r="AD68" s="126">
        <f t="shared" si="5"/>
        <v>0</v>
      </c>
      <c r="AE68" s="126">
        <f t="shared" si="6"/>
        <v>0</v>
      </c>
    </row>
    <row r="69" spans="1:31" s="45" customFormat="1" ht="38.25" x14ac:dyDescent="0.2">
      <c r="A69" s="517"/>
      <c r="B69" s="517"/>
      <c r="C69" s="517"/>
      <c r="D69" s="78" t="s">
        <v>924</v>
      </c>
      <c r="E69" s="110"/>
      <c r="F69" s="125"/>
      <c r="G69" s="125"/>
      <c r="H69" s="125"/>
      <c r="I69" s="125"/>
      <c r="J69" s="105">
        <v>1000</v>
      </c>
      <c r="K69" s="83">
        <v>0</v>
      </c>
      <c r="L69" s="96">
        <v>1.8</v>
      </c>
      <c r="M69" s="96">
        <v>1.5</v>
      </c>
      <c r="N69" s="97">
        <f t="shared" si="3"/>
        <v>1500</v>
      </c>
      <c r="O69" s="111"/>
      <c r="P69" s="98">
        <f t="shared" si="0"/>
        <v>0</v>
      </c>
      <c r="Q69" s="98">
        <f t="shared" si="1"/>
        <v>150</v>
      </c>
      <c r="R69" s="98">
        <f t="shared" si="2"/>
        <v>0</v>
      </c>
      <c r="S69" s="99" t="s">
        <v>1208</v>
      </c>
      <c r="T69" s="100" t="s">
        <v>1222</v>
      </c>
      <c r="U69" s="109"/>
      <c r="V69" s="109"/>
      <c r="W69" s="109"/>
      <c r="X69" s="109"/>
      <c r="Y69" s="109" t="s">
        <v>77</v>
      </c>
      <c r="Z69" s="109"/>
      <c r="AC69" s="126">
        <f t="shared" si="4"/>
        <v>0</v>
      </c>
      <c r="AD69" s="126">
        <f t="shared" si="5"/>
        <v>0</v>
      </c>
      <c r="AE69" s="126">
        <f t="shared" si="6"/>
        <v>0</v>
      </c>
    </row>
    <row r="70" spans="1:31" s="45" customFormat="1" ht="38.25" x14ac:dyDescent="0.2">
      <c r="A70" s="517"/>
      <c r="B70" s="517"/>
      <c r="C70" s="517"/>
      <c r="D70" s="78" t="s">
        <v>925</v>
      </c>
      <c r="E70" s="110"/>
      <c r="F70" s="125"/>
      <c r="G70" s="125"/>
      <c r="H70" s="125"/>
      <c r="I70" s="125"/>
      <c r="J70" s="105">
        <v>1000</v>
      </c>
      <c r="K70" s="83">
        <v>0</v>
      </c>
      <c r="L70" s="96">
        <v>1.8</v>
      </c>
      <c r="M70" s="96">
        <v>1.5</v>
      </c>
      <c r="N70" s="97">
        <f t="shared" si="3"/>
        <v>1500</v>
      </c>
      <c r="O70" s="111"/>
      <c r="P70" s="98">
        <f t="shared" si="0"/>
        <v>0</v>
      </c>
      <c r="Q70" s="98">
        <f t="shared" si="1"/>
        <v>150</v>
      </c>
      <c r="R70" s="98">
        <f t="shared" si="2"/>
        <v>0</v>
      </c>
      <c r="S70" s="99" t="s">
        <v>1208</v>
      </c>
      <c r="T70" s="100" t="s">
        <v>1222</v>
      </c>
      <c r="U70" s="109"/>
      <c r="V70" s="109"/>
      <c r="W70" s="109"/>
      <c r="X70" s="109"/>
      <c r="Y70" s="109"/>
      <c r="Z70" s="109"/>
      <c r="AC70" s="126">
        <f t="shared" si="4"/>
        <v>0</v>
      </c>
      <c r="AD70" s="126">
        <f t="shared" si="5"/>
        <v>0</v>
      </c>
      <c r="AE70" s="126">
        <f t="shared" si="6"/>
        <v>0</v>
      </c>
    </row>
    <row r="71" spans="1:31" s="45" customFormat="1" ht="38.25" x14ac:dyDescent="0.2">
      <c r="A71" s="517"/>
      <c r="B71" s="517"/>
      <c r="C71" s="517"/>
      <c r="D71" s="78" t="s">
        <v>926</v>
      </c>
      <c r="E71" s="110"/>
      <c r="F71" s="125"/>
      <c r="G71" s="125"/>
      <c r="H71" s="125"/>
      <c r="I71" s="125"/>
      <c r="J71" s="105">
        <v>1000</v>
      </c>
      <c r="K71" s="83">
        <v>0</v>
      </c>
      <c r="L71" s="96">
        <v>1.8</v>
      </c>
      <c r="M71" s="96">
        <v>1.5</v>
      </c>
      <c r="N71" s="97">
        <f t="shared" si="3"/>
        <v>1500</v>
      </c>
      <c r="O71" s="111"/>
      <c r="P71" s="98">
        <f t="shared" si="0"/>
        <v>0</v>
      </c>
      <c r="Q71" s="98">
        <f t="shared" si="1"/>
        <v>150</v>
      </c>
      <c r="R71" s="98">
        <f t="shared" si="2"/>
        <v>0</v>
      </c>
      <c r="S71" s="99" t="s">
        <v>1208</v>
      </c>
      <c r="T71" s="100" t="s">
        <v>1222</v>
      </c>
      <c r="U71" s="109"/>
      <c r="V71" s="109"/>
      <c r="W71" s="109"/>
      <c r="X71" s="109"/>
      <c r="Y71" s="109" t="s">
        <v>77</v>
      </c>
      <c r="Z71" s="109"/>
      <c r="AC71" s="126">
        <f t="shared" si="4"/>
        <v>0</v>
      </c>
      <c r="AD71" s="126">
        <f t="shared" si="5"/>
        <v>0</v>
      </c>
      <c r="AE71" s="126">
        <f t="shared" si="6"/>
        <v>0</v>
      </c>
    </row>
    <row r="72" spans="1:31" s="45" customFormat="1" ht="25.5" x14ac:dyDescent="0.2">
      <c r="A72" s="517"/>
      <c r="B72" s="517"/>
      <c r="C72" s="517"/>
      <c r="D72" s="78" t="s">
        <v>927</v>
      </c>
      <c r="E72" s="110"/>
      <c r="F72" s="125"/>
      <c r="G72" s="125"/>
      <c r="H72" s="125"/>
      <c r="I72" s="125"/>
      <c r="J72" s="105">
        <v>1000</v>
      </c>
      <c r="K72" s="83">
        <v>0</v>
      </c>
      <c r="L72" s="96">
        <v>1.8</v>
      </c>
      <c r="M72" s="96">
        <v>1.5</v>
      </c>
      <c r="N72" s="97">
        <f t="shared" si="3"/>
        <v>1500</v>
      </c>
      <c r="O72" s="111"/>
      <c r="P72" s="98">
        <f t="shared" si="0"/>
        <v>0</v>
      </c>
      <c r="Q72" s="98">
        <f t="shared" si="1"/>
        <v>150</v>
      </c>
      <c r="R72" s="98">
        <f t="shared" si="2"/>
        <v>0</v>
      </c>
      <c r="S72" s="99" t="s">
        <v>1208</v>
      </c>
      <c r="T72" s="100" t="s">
        <v>1222</v>
      </c>
      <c r="U72" s="109"/>
      <c r="V72" s="109"/>
      <c r="W72" s="109"/>
      <c r="X72" s="109"/>
      <c r="Y72" s="109" t="s">
        <v>77</v>
      </c>
      <c r="Z72" s="109"/>
      <c r="AC72" s="126">
        <f t="shared" si="4"/>
        <v>0</v>
      </c>
      <c r="AD72" s="126">
        <f t="shared" si="5"/>
        <v>0</v>
      </c>
      <c r="AE72" s="126">
        <f t="shared" si="6"/>
        <v>0</v>
      </c>
    </row>
    <row r="73" spans="1:31" s="45" customFormat="1" ht="25.5" x14ac:dyDescent="0.2">
      <c r="A73" s="517"/>
      <c r="B73" s="517"/>
      <c r="C73" s="517"/>
      <c r="D73" s="78" t="s">
        <v>928</v>
      </c>
      <c r="E73" s="110"/>
      <c r="F73" s="125"/>
      <c r="G73" s="125"/>
      <c r="H73" s="125"/>
      <c r="I73" s="125"/>
      <c r="J73" s="105">
        <v>1000</v>
      </c>
      <c r="K73" s="83">
        <v>0</v>
      </c>
      <c r="L73" s="96">
        <v>1.8</v>
      </c>
      <c r="M73" s="96">
        <v>1.5</v>
      </c>
      <c r="N73" s="97">
        <f t="shared" si="3"/>
        <v>1500</v>
      </c>
      <c r="O73" s="111"/>
      <c r="P73" s="98">
        <f t="shared" ref="P73:P116" si="7">IFERROR(H73/J73*100,0)</f>
        <v>0</v>
      </c>
      <c r="Q73" s="98">
        <f t="shared" ref="Q73:Q116" si="8">IFERROR(N73/J73*100,0)</f>
        <v>150</v>
      </c>
      <c r="R73" s="98">
        <f t="shared" ref="R73:R116" si="9">IFERROR(O73/J73*100,0)</f>
        <v>0</v>
      </c>
      <c r="S73" s="99" t="s">
        <v>1208</v>
      </c>
      <c r="T73" s="100" t="s">
        <v>1222</v>
      </c>
      <c r="U73" s="109"/>
      <c r="V73" s="109"/>
      <c r="W73" s="109"/>
      <c r="X73" s="109"/>
      <c r="Y73" s="109" t="s">
        <v>77</v>
      </c>
      <c r="Z73" s="109"/>
      <c r="AC73" s="126">
        <f t="shared" si="4"/>
        <v>0</v>
      </c>
      <c r="AD73" s="126">
        <f t="shared" si="5"/>
        <v>0</v>
      </c>
      <c r="AE73" s="126">
        <f t="shared" si="6"/>
        <v>0</v>
      </c>
    </row>
    <row r="74" spans="1:31" s="45" customFormat="1" ht="25.5" x14ac:dyDescent="0.2">
      <c r="A74" s="517"/>
      <c r="B74" s="517"/>
      <c r="C74" s="517"/>
      <c r="D74" s="78" t="s">
        <v>1227</v>
      </c>
      <c r="E74" s="110"/>
      <c r="F74" s="125"/>
      <c r="G74" s="125"/>
      <c r="H74" s="125"/>
      <c r="I74" s="125"/>
      <c r="J74" s="105">
        <v>1000</v>
      </c>
      <c r="K74" s="83">
        <v>0</v>
      </c>
      <c r="L74" s="96">
        <v>1.8</v>
      </c>
      <c r="M74" s="96">
        <v>1.5</v>
      </c>
      <c r="N74" s="97">
        <f t="shared" si="3"/>
        <v>1500</v>
      </c>
      <c r="O74" s="111"/>
      <c r="P74" s="98">
        <f t="shared" si="7"/>
        <v>0</v>
      </c>
      <c r="Q74" s="98">
        <f t="shared" si="8"/>
        <v>150</v>
      </c>
      <c r="R74" s="98">
        <f t="shared" si="9"/>
        <v>0</v>
      </c>
      <c r="S74" s="99" t="s">
        <v>1208</v>
      </c>
      <c r="T74" s="100" t="s">
        <v>1222</v>
      </c>
      <c r="U74" s="109"/>
      <c r="V74" s="109"/>
      <c r="W74" s="109"/>
      <c r="X74" s="109"/>
      <c r="Y74" s="109"/>
      <c r="Z74" s="109"/>
      <c r="AC74" s="126">
        <f t="shared" si="4"/>
        <v>0</v>
      </c>
      <c r="AD74" s="126">
        <f t="shared" si="5"/>
        <v>0</v>
      </c>
      <c r="AE74" s="126">
        <f t="shared" si="6"/>
        <v>0</v>
      </c>
    </row>
    <row r="75" spans="1:31" s="45" customFormat="1" ht="25.5" x14ac:dyDescent="0.2">
      <c r="A75" s="517"/>
      <c r="B75" s="517"/>
      <c r="C75" s="517"/>
      <c r="D75" s="78" t="s">
        <v>929</v>
      </c>
      <c r="E75" s="110"/>
      <c r="F75" s="125"/>
      <c r="G75" s="125"/>
      <c r="H75" s="125"/>
      <c r="I75" s="125"/>
      <c r="J75" s="105">
        <v>1000</v>
      </c>
      <c r="K75" s="83">
        <v>0</v>
      </c>
      <c r="L75" s="96">
        <v>1.8</v>
      </c>
      <c r="M75" s="96">
        <v>1.5</v>
      </c>
      <c r="N75" s="97">
        <f t="shared" si="3"/>
        <v>1500</v>
      </c>
      <c r="O75" s="111"/>
      <c r="P75" s="98">
        <f t="shared" si="7"/>
        <v>0</v>
      </c>
      <c r="Q75" s="98">
        <f t="shared" si="8"/>
        <v>150</v>
      </c>
      <c r="R75" s="98">
        <f t="shared" si="9"/>
        <v>0</v>
      </c>
      <c r="S75" s="99" t="s">
        <v>1208</v>
      </c>
      <c r="T75" s="100" t="s">
        <v>1222</v>
      </c>
      <c r="U75" s="109"/>
      <c r="V75" s="109"/>
      <c r="W75" s="109"/>
      <c r="X75" s="109"/>
      <c r="Y75" s="109" t="s">
        <v>77</v>
      </c>
      <c r="Z75" s="109"/>
      <c r="AC75" s="126">
        <f t="shared" si="4"/>
        <v>0</v>
      </c>
      <c r="AD75" s="126">
        <f t="shared" si="5"/>
        <v>0</v>
      </c>
      <c r="AE75" s="126">
        <f t="shared" si="6"/>
        <v>0</v>
      </c>
    </row>
    <row r="76" spans="1:31" s="45" customFormat="1" ht="38.25" x14ac:dyDescent="0.2">
      <c r="A76" s="517"/>
      <c r="B76" s="517"/>
      <c r="C76" s="517"/>
      <c r="D76" s="78" t="s">
        <v>930</v>
      </c>
      <c r="E76" s="110"/>
      <c r="F76" s="125"/>
      <c r="G76" s="125"/>
      <c r="H76" s="125"/>
      <c r="I76" s="125"/>
      <c r="J76" s="105">
        <v>1000</v>
      </c>
      <c r="K76" s="83">
        <v>0</v>
      </c>
      <c r="L76" s="96">
        <v>1.8</v>
      </c>
      <c r="M76" s="96">
        <v>1.5</v>
      </c>
      <c r="N76" s="97">
        <f t="shared" si="3"/>
        <v>1500</v>
      </c>
      <c r="O76" s="111"/>
      <c r="P76" s="98">
        <f t="shared" si="7"/>
        <v>0</v>
      </c>
      <c r="Q76" s="98">
        <f t="shared" si="8"/>
        <v>150</v>
      </c>
      <c r="R76" s="98">
        <f t="shared" si="9"/>
        <v>0</v>
      </c>
      <c r="S76" s="99" t="s">
        <v>1208</v>
      </c>
      <c r="T76" s="100" t="s">
        <v>1222</v>
      </c>
      <c r="U76" s="109"/>
      <c r="V76" s="109"/>
      <c r="W76" s="109"/>
      <c r="X76" s="109"/>
      <c r="Y76" s="109" t="s">
        <v>77</v>
      </c>
      <c r="Z76" s="109"/>
      <c r="AC76" s="126">
        <f t="shared" si="4"/>
        <v>0</v>
      </c>
      <c r="AD76" s="126">
        <f t="shared" si="5"/>
        <v>0</v>
      </c>
      <c r="AE76" s="126">
        <f t="shared" si="6"/>
        <v>0</v>
      </c>
    </row>
    <row r="77" spans="1:31" s="45" customFormat="1" ht="25.5" x14ac:dyDescent="0.2">
      <c r="A77" s="517"/>
      <c r="B77" s="517"/>
      <c r="C77" s="517"/>
      <c r="D77" s="78" t="s">
        <v>931</v>
      </c>
      <c r="E77" s="110"/>
      <c r="F77" s="125">
        <f>VLOOKUP(D77,'[1]MAX-MIN'!$A$4:$E$42,2,0)</f>
        <v>4</v>
      </c>
      <c r="G77" s="125">
        <f>VLOOKUP(D77,'[1]MAX-MIN'!$A$4:$E$42,3,0)</f>
        <v>3673835.1254480286</v>
      </c>
      <c r="H77" s="125">
        <f>VLOOKUP(D77,'[1]MAX-MIN'!$A$4:$E$42,4,0)</f>
        <v>3406535.0307440674</v>
      </c>
      <c r="I77" s="125">
        <f>VLOOKUP(D77,'[1]MAX-MIN'!$A$4:$E$42,5,0)</f>
        <v>3265972.6474790773</v>
      </c>
      <c r="J77" s="105">
        <v>1500</v>
      </c>
      <c r="K77" s="83">
        <v>2.1</v>
      </c>
      <c r="L77" s="96">
        <v>1.8</v>
      </c>
      <c r="M77" s="96">
        <v>1.5</v>
      </c>
      <c r="N77" s="97">
        <f t="shared" si="3"/>
        <v>2250</v>
      </c>
      <c r="O77" s="111"/>
      <c r="P77" s="98">
        <f t="shared" si="7"/>
        <v>227102.33538293783</v>
      </c>
      <c r="Q77" s="98">
        <f t="shared" si="8"/>
        <v>150</v>
      </c>
      <c r="R77" s="98">
        <f t="shared" si="9"/>
        <v>0</v>
      </c>
      <c r="S77" s="99"/>
      <c r="T77" s="100" t="s">
        <v>1222</v>
      </c>
      <c r="U77" s="109"/>
      <c r="V77" s="109"/>
      <c r="W77" s="109"/>
      <c r="X77" s="109"/>
      <c r="Y77" s="109" t="s">
        <v>77</v>
      </c>
      <c r="Z77" s="109"/>
      <c r="AC77" s="126">
        <f t="shared" si="4"/>
        <v>3673.8351254480285</v>
      </c>
      <c r="AD77" s="126">
        <f t="shared" si="5"/>
        <v>3406.5350307440672</v>
      </c>
      <c r="AE77" s="126">
        <f t="shared" si="6"/>
        <v>3265.9726474790773</v>
      </c>
    </row>
    <row r="78" spans="1:31" s="45" customFormat="1" ht="15" x14ac:dyDescent="0.2">
      <c r="A78" s="517"/>
      <c r="B78" s="517"/>
      <c r="C78" s="517"/>
      <c r="D78" s="78" t="s">
        <v>1225</v>
      </c>
      <c r="E78" s="110"/>
      <c r="F78" s="125">
        <f>VLOOKUP(D78,'[1]MAX-MIN'!$A$4:$E$42,2,0)</f>
        <v>4</v>
      </c>
      <c r="G78" s="125">
        <f>VLOOKUP(D78,'[1]MAX-MIN'!$A$4:$E$42,3,0)</f>
        <v>5882352.9411764704</v>
      </c>
      <c r="H78" s="125">
        <f>VLOOKUP(D78,'[1]MAX-MIN'!$A$4:$E$42,4,0)</f>
        <v>4008825.2196438191</v>
      </c>
      <c r="I78" s="125">
        <f>VLOOKUP(D78,'[1]MAX-MIN'!$A$4:$E$42,5,0)</f>
        <v>3082614.0567200989</v>
      </c>
      <c r="J78" s="105">
        <v>1200</v>
      </c>
      <c r="K78" s="83">
        <v>2.2000000000000002</v>
      </c>
      <c r="L78" s="96">
        <v>1.8</v>
      </c>
      <c r="M78" s="96">
        <v>1.5</v>
      </c>
      <c r="N78" s="97">
        <f t="shared" ref="N78:N119" si="10">J78*M78</f>
        <v>1800</v>
      </c>
      <c r="O78" s="111"/>
      <c r="P78" s="98">
        <f t="shared" si="7"/>
        <v>334068.7683036516</v>
      </c>
      <c r="Q78" s="98">
        <f t="shared" si="8"/>
        <v>150</v>
      </c>
      <c r="R78" s="98">
        <f t="shared" si="9"/>
        <v>0</v>
      </c>
      <c r="S78" s="99"/>
      <c r="T78" s="100" t="s">
        <v>1222</v>
      </c>
      <c r="U78" s="109"/>
      <c r="V78" s="109"/>
      <c r="W78" s="109"/>
      <c r="X78" s="109"/>
      <c r="Y78" s="109" t="s">
        <v>77</v>
      </c>
      <c r="Z78" s="109"/>
      <c r="AC78" s="126">
        <f t="shared" ref="AC78:AC116" si="11">G78/1000</f>
        <v>5882.3529411764703</v>
      </c>
      <c r="AD78" s="126">
        <f t="shared" ref="AD78:AD116" si="12">H78/1000</f>
        <v>4008.8252196438193</v>
      </c>
      <c r="AE78" s="126">
        <f t="shared" ref="AE78:AE116" si="13">I78/1000</f>
        <v>3082.6140567200991</v>
      </c>
    </row>
    <row r="79" spans="1:31" s="45" customFormat="1" ht="15" x14ac:dyDescent="0.2">
      <c r="A79" s="517"/>
      <c r="B79" s="517"/>
      <c r="C79" s="517"/>
      <c r="D79" s="78" t="s">
        <v>932</v>
      </c>
      <c r="E79" s="110"/>
      <c r="F79" s="125">
        <f>VLOOKUP(D79,'[1]MAX-MIN'!$A$4:$E$42,2,0)</f>
        <v>6</v>
      </c>
      <c r="G79" s="125">
        <f>VLOOKUP(D79,'[1]MAX-MIN'!$A$4:$E$42,3,0)</f>
        <v>5154639.1752577322</v>
      </c>
      <c r="H79" s="125">
        <f>VLOOKUP(D79,'[1]MAX-MIN'!$A$4:$E$42,4,0)</f>
        <v>3532925.1980436281</v>
      </c>
      <c r="I79" s="125">
        <f>VLOOKUP(D79,'[1]MAX-MIN'!$A$4:$E$42,5,0)</f>
        <v>3067484.6625766871</v>
      </c>
      <c r="J79" s="105">
        <v>900</v>
      </c>
      <c r="K79" s="83">
        <v>2.9</v>
      </c>
      <c r="L79" s="96">
        <v>2.2999999999999998</v>
      </c>
      <c r="M79" s="96">
        <v>1.8</v>
      </c>
      <c r="N79" s="97">
        <f t="shared" si="10"/>
        <v>1620</v>
      </c>
      <c r="O79" s="111"/>
      <c r="P79" s="98">
        <f t="shared" si="7"/>
        <v>392547.24422706984</v>
      </c>
      <c r="Q79" s="98">
        <f t="shared" si="8"/>
        <v>180</v>
      </c>
      <c r="R79" s="98">
        <f t="shared" si="9"/>
        <v>0</v>
      </c>
      <c r="S79" s="99"/>
      <c r="T79" s="100" t="s">
        <v>1222</v>
      </c>
      <c r="U79" s="109"/>
      <c r="V79" s="109"/>
      <c r="W79" s="109"/>
      <c r="X79" s="109"/>
      <c r="Y79" s="109"/>
      <c r="Z79" s="109"/>
      <c r="AC79" s="126">
        <f t="shared" si="11"/>
        <v>5154.6391752577319</v>
      </c>
      <c r="AD79" s="126">
        <f t="shared" si="12"/>
        <v>3532.9251980436279</v>
      </c>
      <c r="AE79" s="126">
        <f t="shared" si="13"/>
        <v>3067.4846625766872</v>
      </c>
    </row>
    <row r="80" spans="1:31" s="45" customFormat="1" ht="25.5" x14ac:dyDescent="0.2">
      <c r="A80" s="517"/>
      <c r="B80" s="517"/>
      <c r="C80" s="517"/>
      <c r="D80" s="78" t="s">
        <v>933</v>
      </c>
      <c r="E80" s="110"/>
      <c r="F80" s="125"/>
      <c r="G80" s="125"/>
      <c r="H80" s="125"/>
      <c r="I80" s="125"/>
      <c r="J80" s="105">
        <v>700</v>
      </c>
      <c r="K80" s="83">
        <v>0</v>
      </c>
      <c r="L80" s="96">
        <v>1.8</v>
      </c>
      <c r="M80" s="96">
        <v>1.5</v>
      </c>
      <c r="N80" s="97">
        <f t="shared" si="10"/>
        <v>1050</v>
      </c>
      <c r="O80" s="111"/>
      <c r="P80" s="98">
        <f t="shared" si="7"/>
        <v>0</v>
      </c>
      <c r="Q80" s="98">
        <f t="shared" si="8"/>
        <v>150</v>
      </c>
      <c r="R80" s="98">
        <f t="shared" si="9"/>
        <v>0</v>
      </c>
      <c r="S80" s="99" t="s">
        <v>1208</v>
      </c>
      <c r="T80" s="100" t="s">
        <v>1222</v>
      </c>
      <c r="U80" s="109"/>
      <c r="V80" s="109"/>
      <c r="W80" s="109"/>
      <c r="X80" s="109"/>
      <c r="Y80" s="109" t="s">
        <v>77</v>
      </c>
      <c r="Z80" s="109"/>
      <c r="AC80" s="126">
        <f t="shared" si="11"/>
        <v>0</v>
      </c>
      <c r="AD80" s="126">
        <f t="shared" si="12"/>
        <v>0</v>
      </c>
      <c r="AE80" s="126">
        <f t="shared" si="13"/>
        <v>0</v>
      </c>
    </row>
    <row r="81" spans="1:31" s="45" customFormat="1" ht="25.5" x14ac:dyDescent="0.2">
      <c r="A81" s="517"/>
      <c r="B81" s="517"/>
      <c r="C81" s="517"/>
      <c r="D81" s="78" t="s">
        <v>934</v>
      </c>
      <c r="E81" s="110"/>
      <c r="F81" s="125">
        <f>VLOOKUP(D81,'[1]MAX-MIN'!$A$4:$E$42,2,0)</f>
        <v>6</v>
      </c>
      <c r="G81" s="125">
        <f>VLOOKUP(D81,'[1]MAX-MIN'!$A$4:$E$42,3,0)</f>
        <v>3531438.4151593456</v>
      </c>
      <c r="H81" s="125">
        <f>VLOOKUP(D81,'[1]MAX-MIN'!$A$4:$E$42,4,0)</f>
        <v>2808034.7973973565</v>
      </c>
      <c r="I81" s="125">
        <f>VLOOKUP(D81,'[1]MAX-MIN'!$A$4:$E$42,5,0)</f>
        <v>2222222.222222222</v>
      </c>
      <c r="J81" s="105">
        <v>700</v>
      </c>
      <c r="K81" s="83">
        <v>0</v>
      </c>
      <c r="L81" s="96">
        <v>1.8</v>
      </c>
      <c r="M81" s="96">
        <v>1.5</v>
      </c>
      <c r="N81" s="97">
        <f t="shared" si="10"/>
        <v>1050</v>
      </c>
      <c r="O81" s="111"/>
      <c r="P81" s="98">
        <f t="shared" si="7"/>
        <v>401147.82819962234</v>
      </c>
      <c r="Q81" s="98">
        <f t="shared" si="8"/>
        <v>150</v>
      </c>
      <c r="R81" s="98">
        <f t="shared" si="9"/>
        <v>0</v>
      </c>
      <c r="S81" s="99" t="s">
        <v>1208</v>
      </c>
      <c r="T81" s="100" t="s">
        <v>1222</v>
      </c>
      <c r="U81" s="109"/>
      <c r="V81" s="109"/>
      <c r="W81" s="109"/>
      <c r="X81" s="109"/>
      <c r="Y81" s="109" t="s">
        <v>77</v>
      </c>
      <c r="Z81" s="109"/>
      <c r="AC81" s="126">
        <f t="shared" si="11"/>
        <v>3531.4384151593458</v>
      </c>
      <c r="AD81" s="126">
        <f t="shared" si="12"/>
        <v>2808.0347973973567</v>
      </c>
      <c r="AE81" s="126">
        <f t="shared" si="13"/>
        <v>2222.2222222222222</v>
      </c>
    </row>
    <row r="82" spans="1:31" s="45" customFormat="1" ht="25.5" x14ac:dyDescent="0.2">
      <c r="A82" s="517"/>
      <c r="B82" s="517"/>
      <c r="C82" s="517"/>
      <c r="D82" s="79" t="s">
        <v>935</v>
      </c>
      <c r="E82" s="110"/>
      <c r="F82" s="125"/>
      <c r="G82" s="125"/>
      <c r="H82" s="125"/>
      <c r="I82" s="125"/>
      <c r="J82" s="105">
        <v>5000</v>
      </c>
      <c r="K82" s="83">
        <v>0</v>
      </c>
      <c r="L82" s="96">
        <v>1.8</v>
      </c>
      <c r="M82" s="96">
        <v>1.5</v>
      </c>
      <c r="N82" s="97">
        <f t="shared" si="10"/>
        <v>7500</v>
      </c>
      <c r="O82" s="111"/>
      <c r="P82" s="98">
        <f t="shared" si="7"/>
        <v>0</v>
      </c>
      <c r="Q82" s="98">
        <f t="shared" si="8"/>
        <v>150</v>
      </c>
      <c r="R82" s="98">
        <f t="shared" si="9"/>
        <v>0</v>
      </c>
      <c r="S82" s="99" t="s">
        <v>1208</v>
      </c>
      <c r="T82" s="100" t="s">
        <v>1222</v>
      </c>
      <c r="U82" s="109"/>
      <c r="V82" s="109"/>
      <c r="W82" s="109"/>
      <c r="X82" s="109"/>
      <c r="Y82" s="109" t="s">
        <v>77</v>
      </c>
      <c r="Z82" s="109"/>
      <c r="AB82" s="45">
        <v>41</v>
      </c>
      <c r="AC82" s="126">
        <f t="shared" si="11"/>
        <v>0</v>
      </c>
      <c r="AD82" s="126">
        <f t="shared" si="12"/>
        <v>0</v>
      </c>
      <c r="AE82" s="126">
        <f t="shared" si="13"/>
        <v>0</v>
      </c>
    </row>
    <row r="83" spans="1:31" s="45" customFormat="1" ht="25.5" x14ac:dyDescent="0.2">
      <c r="A83" s="517"/>
      <c r="B83" s="517"/>
      <c r="C83" s="517"/>
      <c r="D83" s="78" t="s">
        <v>936</v>
      </c>
      <c r="E83" s="110"/>
      <c r="F83" s="125">
        <f>VLOOKUP(D83,'[1]MAX-MIN'!$A$4:$E$42,2,0)</f>
        <v>9</v>
      </c>
      <c r="G83" s="125">
        <f>VLOOKUP(D83,'[1]MAX-MIN'!$A$4:$E$42,3,0)</f>
        <v>13650000</v>
      </c>
      <c r="H83" s="125">
        <f>VLOOKUP(D83,'[1]MAX-MIN'!$A$4:$E$42,4,0)</f>
        <v>11913056.746457066</v>
      </c>
      <c r="I83" s="125">
        <f>VLOOKUP(D83,'[1]MAX-MIN'!$A$4:$E$42,5,0)</f>
        <v>10290000</v>
      </c>
      <c r="J83" s="105">
        <v>3500</v>
      </c>
      <c r="K83" s="83">
        <v>2.2000000000000002</v>
      </c>
      <c r="L83" s="96">
        <v>1.9</v>
      </c>
      <c r="M83" s="96">
        <v>1.6</v>
      </c>
      <c r="N83" s="97">
        <f t="shared" si="10"/>
        <v>5600</v>
      </c>
      <c r="O83" s="111"/>
      <c r="P83" s="98">
        <f t="shared" si="7"/>
        <v>340373.04989877332</v>
      </c>
      <c r="Q83" s="98">
        <f t="shared" si="8"/>
        <v>160</v>
      </c>
      <c r="R83" s="98">
        <f t="shared" si="9"/>
        <v>0</v>
      </c>
      <c r="S83" s="99"/>
      <c r="T83" s="100" t="s">
        <v>1222</v>
      </c>
      <c r="U83" s="109"/>
      <c r="V83" s="109"/>
      <c r="W83" s="109"/>
      <c r="X83" s="109"/>
      <c r="Y83" s="109"/>
      <c r="Z83" s="109"/>
      <c r="AC83" s="126">
        <f t="shared" si="11"/>
        <v>13650</v>
      </c>
      <c r="AD83" s="126">
        <f t="shared" si="12"/>
        <v>11913.056746457067</v>
      </c>
      <c r="AE83" s="126">
        <f t="shared" si="13"/>
        <v>10290</v>
      </c>
    </row>
    <row r="84" spans="1:31" s="45" customFormat="1" ht="25.5" x14ac:dyDescent="0.2">
      <c r="A84" s="517"/>
      <c r="B84" s="517"/>
      <c r="C84" s="517"/>
      <c r="D84" s="78" t="s">
        <v>937</v>
      </c>
      <c r="E84" s="110"/>
      <c r="F84" s="125">
        <f>VLOOKUP(D84,'[1]MAX-MIN'!$A$4:$E$42,2,0)</f>
        <v>2</v>
      </c>
      <c r="G84" s="125">
        <f>VLOOKUP(D84,'[1]MAX-MIN'!$A$4:$E$42,3,0)</f>
        <v>7356250</v>
      </c>
      <c r="H84" s="125">
        <f>VLOOKUP(D84,'[1]MAX-MIN'!$A$4:$E$42,4,0)</f>
        <v>7356250</v>
      </c>
      <c r="I84" s="125">
        <f>VLOOKUP(D84,'[1]MAX-MIN'!$A$4:$E$42,5,0)</f>
        <v>7356250</v>
      </c>
      <c r="J84" s="105">
        <v>3000</v>
      </c>
      <c r="K84" s="83">
        <v>2.4</v>
      </c>
      <c r="L84" s="96">
        <v>2</v>
      </c>
      <c r="M84" s="96">
        <v>1.6</v>
      </c>
      <c r="N84" s="97">
        <f t="shared" si="10"/>
        <v>4800</v>
      </c>
      <c r="O84" s="111"/>
      <c r="P84" s="98">
        <f t="shared" si="7"/>
        <v>245208.33333333334</v>
      </c>
      <c r="Q84" s="98">
        <f t="shared" si="8"/>
        <v>160</v>
      </c>
      <c r="R84" s="98">
        <f t="shared" si="9"/>
        <v>0</v>
      </c>
      <c r="S84" s="99"/>
      <c r="T84" s="100" t="s">
        <v>1222</v>
      </c>
      <c r="U84" s="109"/>
      <c r="V84" s="109"/>
      <c r="W84" s="109"/>
      <c r="X84" s="109"/>
      <c r="Y84" s="109" t="s">
        <v>77</v>
      </c>
      <c r="Z84" s="109"/>
      <c r="AC84" s="126">
        <f t="shared" si="11"/>
        <v>7356.25</v>
      </c>
      <c r="AD84" s="126">
        <f t="shared" si="12"/>
        <v>7356.25</v>
      </c>
      <c r="AE84" s="126">
        <f t="shared" si="13"/>
        <v>7356.25</v>
      </c>
    </row>
    <row r="85" spans="1:31" s="45" customFormat="1" ht="15" x14ac:dyDescent="0.2">
      <c r="A85" s="90" t="s">
        <v>79</v>
      </c>
      <c r="B85" s="90" t="s">
        <v>79</v>
      </c>
      <c r="C85" s="90"/>
      <c r="D85" s="75" t="s">
        <v>1199</v>
      </c>
      <c r="E85" s="110"/>
      <c r="F85" s="125"/>
      <c r="G85" s="125"/>
      <c r="H85" s="125"/>
      <c r="I85" s="125"/>
      <c r="J85" s="105"/>
      <c r="K85" s="83"/>
      <c r="L85" s="96"/>
      <c r="M85" s="96"/>
      <c r="N85" s="97">
        <f t="shared" si="10"/>
        <v>0</v>
      </c>
      <c r="O85" s="111"/>
      <c r="P85" s="98">
        <f t="shared" si="7"/>
        <v>0</v>
      </c>
      <c r="Q85" s="98">
        <f t="shared" si="8"/>
        <v>0</v>
      </c>
      <c r="R85" s="98">
        <f t="shared" si="9"/>
        <v>0</v>
      </c>
      <c r="S85" s="99"/>
      <c r="T85" s="100" t="s">
        <v>1222</v>
      </c>
      <c r="U85" s="109"/>
      <c r="V85" s="109"/>
      <c r="W85" s="109"/>
      <c r="X85" s="109"/>
      <c r="Y85" s="109" t="s">
        <v>77</v>
      </c>
      <c r="Z85" s="109"/>
      <c r="AC85" s="126">
        <f t="shared" si="11"/>
        <v>0</v>
      </c>
      <c r="AD85" s="126">
        <f t="shared" si="12"/>
        <v>0</v>
      </c>
      <c r="AE85" s="126">
        <f t="shared" si="13"/>
        <v>0</v>
      </c>
    </row>
    <row r="86" spans="1:31" s="45" customFormat="1" ht="15" x14ac:dyDescent="0.2">
      <c r="A86" s="518" t="s">
        <v>1055</v>
      </c>
      <c r="B86" s="519" t="s">
        <v>1055</v>
      </c>
      <c r="C86" s="519"/>
      <c r="D86" s="81" t="s">
        <v>187</v>
      </c>
      <c r="E86" s="110"/>
      <c r="F86" s="125"/>
      <c r="G86" s="125"/>
      <c r="H86" s="125"/>
      <c r="I86" s="125"/>
      <c r="J86" s="105"/>
      <c r="K86" s="83"/>
      <c r="L86" s="96"/>
      <c r="M86" s="96"/>
      <c r="N86" s="97">
        <f t="shared" si="10"/>
        <v>0</v>
      </c>
      <c r="O86" s="111"/>
      <c r="P86" s="98">
        <f t="shared" si="7"/>
        <v>0</v>
      </c>
      <c r="Q86" s="98">
        <f t="shared" si="8"/>
        <v>0</v>
      </c>
      <c r="R86" s="98">
        <f t="shared" si="9"/>
        <v>0</v>
      </c>
      <c r="S86" s="99"/>
      <c r="T86" s="100" t="s">
        <v>1222</v>
      </c>
      <c r="U86" s="109"/>
      <c r="V86" s="109"/>
      <c r="W86" s="109"/>
      <c r="X86" s="109"/>
      <c r="Y86" s="109"/>
      <c r="Z86" s="109"/>
      <c r="AC86" s="126">
        <f t="shared" si="11"/>
        <v>0</v>
      </c>
      <c r="AD86" s="126">
        <f t="shared" si="12"/>
        <v>0</v>
      </c>
      <c r="AE86" s="126">
        <f t="shared" si="13"/>
        <v>0</v>
      </c>
    </row>
    <row r="87" spans="1:31" s="63" customFormat="1" ht="25.5" x14ac:dyDescent="0.2">
      <c r="A87" s="520"/>
      <c r="B87" s="521"/>
      <c r="C87" s="521"/>
      <c r="D87" s="113" t="s">
        <v>192</v>
      </c>
      <c r="E87" s="110"/>
      <c r="F87" s="125">
        <v>2</v>
      </c>
      <c r="G87" s="125">
        <v>15500000</v>
      </c>
      <c r="H87" s="125">
        <v>15000000</v>
      </c>
      <c r="I87" s="125">
        <v>14500000</v>
      </c>
      <c r="J87" s="116">
        <v>7000</v>
      </c>
      <c r="K87" s="114">
        <v>0</v>
      </c>
      <c r="L87" s="115">
        <v>1.9</v>
      </c>
      <c r="M87" s="115">
        <v>1.6</v>
      </c>
      <c r="N87" s="117">
        <f t="shared" si="10"/>
        <v>11200</v>
      </c>
      <c r="O87" s="120"/>
      <c r="P87" s="98">
        <f t="shared" si="7"/>
        <v>214285.71428571426</v>
      </c>
      <c r="Q87" s="98">
        <f t="shared" si="8"/>
        <v>160</v>
      </c>
      <c r="R87" s="98">
        <f t="shared" si="9"/>
        <v>0</v>
      </c>
      <c r="S87" s="118" t="s">
        <v>1209</v>
      </c>
      <c r="T87" s="100" t="s">
        <v>1222</v>
      </c>
      <c r="U87" s="109"/>
      <c r="V87" s="109"/>
      <c r="W87" s="109"/>
      <c r="X87" s="109"/>
      <c r="Y87" s="109" t="s">
        <v>77</v>
      </c>
      <c r="Z87" s="109"/>
      <c r="AA87" s="45"/>
      <c r="AB87" s="63">
        <v>42</v>
      </c>
      <c r="AC87" s="126">
        <f t="shared" si="11"/>
        <v>15500</v>
      </c>
      <c r="AD87" s="126">
        <f t="shared" si="12"/>
        <v>15000</v>
      </c>
      <c r="AE87" s="126">
        <f t="shared" si="13"/>
        <v>14500</v>
      </c>
    </row>
    <row r="88" spans="1:31" s="45" customFormat="1" ht="15" x14ac:dyDescent="0.2">
      <c r="A88" s="518"/>
      <c r="B88" s="519"/>
      <c r="C88" s="519"/>
      <c r="D88" s="80" t="s">
        <v>193</v>
      </c>
      <c r="E88" s="110"/>
      <c r="F88" s="125">
        <f>VLOOKUP(D88,'[1]MAX-MIN'!$A$4:$E$42,2,0)</f>
        <v>2</v>
      </c>
      <c r="G88" s="125">
        <f>VLOOKUP(D88,'[1]MAX-MIN'!$A$4:$E$42,3,0)</f>
        <v>13750000</v>
      </c>
      <c r="H88" s="125">
        <f>VLOOKUP(D88,'[1]MAX-MIN'!$A$4:$E$42,4,0)</f>
        <v>13356481.481481481</v>
      </c>
      <c r="I88" s="125">
        <f>VLOOKUP(D88,'[1]MAX-MIN'!$A$4:$E$42,5,0)</f>
        <v>12962962.962962963</v>
      </c>
      <c r="J88" s="105">
        <v>5000</v>
      </c>
      <c r="K88" s="83">
        <v>3.1</v>
      </c>
      <c r="L88" s="96">
        <v>2.2999999999999998</v>
      </c>
      <c r="M88" s="96">
        <v>1.8</v>
      </c>
      <c r="N88" s="97">
        <f t="shared" si="10"/>
        <v>9000</v>
      </c>
      <c r="O88" s="111"/>
      <c r="P88" s="98">
        <f t="shared" si="7"/>
        <v>267129.62962962961</v>
      </c>
      <c r="Q88" s="98">
        <f t="shared" si="8"/>
        <v>180</v>
      </c>
      <c r="R88" s="98">
        <f t="shared" si="9"/>
        <v>0</v>
      </c>
      <c r="S88" s="99"/>
      <c r="T88" s="100" t="s">
        <v>1222</v>
      </c>
      <c r="U88" s="109"/>
      <c r="V88" s="109"/>
      <c r="W88" s="109"/>
      <c r="X88" s="109"/>
      <c r="Y88" s="109" t="s">
        <v>77</v>
      </c>
      <c r="Z88" s="109"/>
      <c r="AB88" s="45">
        <v>43</v>
      </c>
      <c r="AC88" s="126">
        <f t="shared" si="11"/>
        <v>13750</v>
      </c>
      <c r="AD88" s="126">
        <f t="shared" si="12"/>
        <v>13356.481481481482</v>
      </c>
      <c r="AE88" s="126">
        <f t="shared" si="13"/>
        <v>12962.962962962964</v>
      </c>
    </row>
    <row r="89" spans="1:31" s="45" customFormat="1" ht="15" x14ac:dyDescent="0.2">
      <c r="A89" s="518" t="s">
        <v>1056</v>
      </c>
      <c r="B89" s="519" t="s">
        <v>1056</v>
      </c>
      <c r="C89" s="519"/>
      <c r="D89" s="81" t="s">
        <v>194</v>
      </c>
      <c r="E89" s="110"/>
      <c r="F89" s="125"/>
      <c r="G89" s="125"/>
      <c r="H89" s="125"/>
      <c r="I89" s="125"/>
      <c r="J89" s="105"/>
      <c r="K89" s="83"/>
      <c r="L89" s="96"/>
      <c r="M89" s="96"/>
      <c r="N89" s="97">
        <f t="shared" si="10"/>
        <v>0</v>
      </c>
      <c r="O89" s="111"/>
      <c r="P89" s="98">
        <f t="shared" si="7"/>
        <v>0</v>
      </c>
      <c r="Q89" s="98">
        <f t="shared" si="8"/>
        <v>0</v>
      </c>
      <c r="R89" s="98">
        <f t="shared" si="9"/>
        <v>0</v>
      </c>
      <c r="S89" s="99"/>
      <c r="T89" s="100" t="s">
        <v>1222</v>
      </c>
      <c r="U89" s="109"/>
      <c r="V89" s="109"/>
      <c r="W89" s="109"/>
      <c r="X89" s="109"/>
      <c r="Y89" s="109" t="s">
        <v>77</v>
      </c>
      <c r="Z89" s="109"/>
      <c r="AC89" s="126">
        <f t="shared" si="11"/>
        <v>0</v>
      </c>
      <c r="AD89" s="126">
        <f t="shared" si="12"/>
        <v>0</v>
      </c>
      <c r="AE89" s="126">
        <f t="shared" si="13"/>
        <v>0</v>
      </c>
    </row>
    <row r="90" spans="1:31" s="45" customFormat="1" ht="15" x14ac:dyDescent="0.2">
      <c r="A90" s="518"/>
      <c r="B90" s="519"/>
      <c r="C90" s="519"/>
      <c r="D90" s="80" t="s">
        <v>195</v>
      </c>
      <c r="E90" s="110"/>
      <c r="F90" s="125"/>
      <c r="G90" s="125"/>
      <c r="H90" s="125"/>
      <c r="I90" s="125"/>
      <c r="J90" s="105">
        <v>2500</v>
      </c>
      <c r="K90" s="83">
        <v>2.4</v>
      </c>
      <c r="L90" s="96">
        <v>2</v>
      </c>
      <c r="M90" s="96">
        <v>1.6</v>
      </c>
      <c r="N90" s="97">
        <f t="shared" si="10"/>
        <v>4000</v>
      </c>
      <c r="O90" s="111"/>
      <c r="P90" s="98">
        <f t="shared" si="7"/>
        <v>0</v>
      </c>
      <c r="Q90" s="98">
        <f t="shared" si="8"/>
        <v>160</v>
      </c>
      <c r="R90" s="98">
        <f t="shared" si="9"/>
        <v>0</v>
      </c>
      <c r="S90" s="99"/>
      <c r="T90" s="100" t="s">
        <v>1222</v>
      </c>
      <c r="U90" s="109"/>
      <c r="V90" s="109"/>
      <c r="W90" s="109"/>
      <c r="X90" s="109"/>
      <c r="Y90" s="109"/>
      <c r="Z90" s="109"/>
      <c r="AB90" s="45">
        <v>44</v>
      </c>
      <c r="AC90" s="126">
        <f t="shared" si="11"/>
        <v>0</v>
      </c>
      <c r="AD90" s="126">
        <f t="shared" si="12"/>
        <v>0</v>
      </c>
      <c r="AE90" s="126">
        <f t="shared" si="13"/>
        <v>0</v>
      </c>
    </row>
    <row r="91" spans="1:31" s="45" customFormat="1" ht="15" x14ac:dyDescent="0.2">
      <c r="A91" s="518" t="s">
        <v>1057</v>
      </c>
      <c r="B91" s="519" t="s">
        <v>1057</v>
      </c>
      <c r="C91" s="519"/>
      <c r="D91" s="81" t="s">
        <v>196</v>
      </c>
      <c r="E91" s="110"/>
      <c r="F91" s="125"/>
      <c r="G91" s="125"/>
      <c r="H91" s="125"/>
      <c r="I91" s="125"/>
      <c r="J91" s="105"/>
      <c r="K91" s="83"/>
      <c r="L91" s="96"/>
      <c r="M91" s="96"/>
      <c r="N91" s="97">
        <f t="shared" si="10"/>
        <v>0</v>
      </c>
      <c r="O91" s="111"/>
      <c r="P91" s="98">
        <f t="shared" si="7"/>
        <v>0</v>
      </c>
      <c r="Q91" s="98">
        <f t="shared" si="8"/>
        <v>0</v>
      </c>
      <c r="R91" s="98">
        <f t="shared" si="9"/>
        <v>0</v>
      </c>
      <c r="S91" s="99"/>
      <c r="T91" s="100" t="s">
        <v>1222</v>
      </c>
      <c r="U91" s="109"/>
      <c r="V91" s="109"/>
      <c r="W91" s="109"/>
      <c r="X91" s="109"/>
      <c r="Y91" s="109" t="s">
        <v>77</v>
      </c>
      <c r="Z91" s="109"/>
      <c r="AC91" s="126">
        <f t="shared" si="11"/>
        <v>0</v>
      </c>
      <c r="AD91" s="126">
        <f t="shared" si="12"/>
        <v>0</v>
      </c>
      <c r="AE91" s="126">
        <f t="shared" si="13"/>
        <v>0</v>
      </c>
    </row>
    <row r="92" spans="1:31" s="45" customFormat="1" ht="25.5" x14ac:dyDescent="0.2">
      <c r="A92" s="518"/>
      <c r="B92" s="519"/>
      <c r="C92" s="519"/>
      <c r="D92" s="80" t="s">
        <v>197</v>
      </c>
      <c r="E92" s="110"/>
      <c r="F92" s="125"/>
      <c r="G92" s="125"/>
      <c r="H92" s="125"/>
      <c r="I92" s="125"/>
      <c r="J92" s="105">
        <v>1100</v>
      </c>
      <c r="K92" s="83">
        <v>0</v>
      </c>
      <c r="L92" s="96">
        <v>1.9</v>
      </c>
      <c r="M92" s="96">
        <v>1.6</v>
      </c>
      <c r="N92" s="97">
        <f t="shared" si="10"/>
        <v>1760</v>
      </c>
      <c r="O92" s="111"/>
      <c r="P92" s="98">
        <f t="shared" si="7"/>
        <v>0</v>
      </c>
      <c r="Q92" s="98">
        <f t="shared" si="8"/>
        <v>160</v>
      </c>
      <c r="R92" s="98">
        <f t="shared" si="9"/>
        <v>0</v>
      </c>
      <c r="S92" s="99" t="s">
        <v>1216</v>
      </c>
      <c r="T92" s="100" t="s">
        <v>1222</v>
      </c>
      <c r="U92" s="109"/>
      <c r="V92" s="109"/>
      <c r="W92" s="109"/>
      <c r="X92" s="109"/>
      <c r="Y92" s="109" t="s">
        <v>77</v>
      </c>
      <c r="Z92" s="109"/>
      <c r="AB92" s="45">
        <v>19</v>
      </c>
      <c r="AC92" s="126">
        <f t="shared" si="11"/>
        <v>0</v>
      </c>
      <c r="AD92" s="126">
        <f t="shared" si="12"/>
        <v>0</v>
      </c>
      <c r="AE92" s="126">
        <f t="shared" si="13"/>
        <v>0</v>
      </c>
    </row>
    <row r="93" spans="1:31" s="45" customFormat="1" ht="25.5" x14ac:dyDescent="0.2">
      <c r="A93" s="518"/>
      <c r="B93" s="519"/>
      <c r="C93" s="519"/>
      <c r="D93" s="80" t="s">
        <v>198</v>
      </c>
      <c r="E93" s="110"/>
      <c r="F93" s="125"/>
      <c r="G93" s="125"/>
      <c r="H93" s="125"/>
      <c r="I93" s="125"/>
      <c r="J93" s="105">
        <v>1000</v>
      </c>
      <c r="K93" s="83">
        <v>0</v>
      </c>
      <c r="L93" s="96">
        <v>2.1</v>
      </c>
      <c r="M93" s="96">
        <v>1.7</v>
      </c>
      <c r="N93" s="97">
        <f t="shared" si="10"/>
        <v>1700</v>
      </c>
      <c r="O93" s="111"/>
      <c r="P93" s="98">
        <f t="shared" si="7"/>
        <v>0</v>
      </c>
      <c r="Q93" s="98">
        <f t="shared" si="8"/>
        <v>170</v>
      </c>
      <c r="R93" s="98">
        <f t="shared" si="9"/>
        <v>0</v>
      </c>
      <c r="S93" s="99" t="s">
        <v>1216</v>
      </c>
      <c r="T93" s="100" t="s">
        <v>1222</v>
      </c>
      <c r="U93" s="109" t="s">
        <v>164</v>
      </c>
      <c r="V93" s="109"/>
      <c r="W93" s="109"/>
      <c r="X93" s="109"/>
      <c r="Y93" s="109" t="s">
        <v>77</v>
      </c>
      <c r="Z93" s="109"/>
      <c r="AB93" s="45">
        <v>20</v>
      </c>
      <c r="AC93" s="126">
        <f t="shared" si="11"/>
        <v>0</v>
      </c>
      <c r="AD93" s="126">
        <f t="shared" si="12"/>
        <v>0</v>
      </c>
      <c r="AE93" s="126">
        <f t="shared" si="13"/>
        <v>0</v>
      </c>
    </row>
    <row r="94" spans="1:31" s="45" customFormat="1" ht="15" x14ac:dyDescent="0.2">
      <c r="A94" s="518" t="s">
        <v>1058</v>
      </c>
      <c r="B94" s="519" t="s">
        <v>1058</v>
      </c>
      <c r="C94" s="519"/>
      <c r="D94" s="81" t="s">
        <v>199</v>
      </c>
      <c r="E94" s="110"/>
      <c r="F94" s="125"/>
      <c r="G94" s="125"/>
      <c r="H94" s="125"/>
      <c r="I94" s="125"/>
      <c r="J94" s="105"/>
      <c r="K94" s="83"/>
      <c r="L94" s="96"/>
      <c r="M94" s="96"/>
      <c r="N94" s="97">
        <f t="shared" si="10"/>
        <v>0</v>
      </c>
      <c r="O94" s="111"/>
      <c r="P94" s="98">
        <f t="shared" si="7"/>
        <v>0</v>
      </c>
      <c r="Q94" s="98">
        <f t="shared" si="8"/>
        <v>0</v>
      </c>
      <c r="R94" s="98">
        <f t="shared" si="9"/>
        <v>0</v>
      </c>
      <c r="S94" s="99"/>
      <c r="T94" s="100" t="s">
        <v>1222</v>
      </c>
      <c r="U94" s="109"/>
      <c r="V94" s="109"/>
      <c r="W94" s="109"/>
      <c r="X94" s="109"/>
      <c r="Y94" s="109"/>
      <c r="Z94" s="109"/>
      <c r="AC94" s="126">
        <f t="shared" si="11"/>
        <v>0</v>
      </c>
      <c r="AD94" s="126">
        <f t="shared" si="12"/>
        <v>0</v>
      </c>
      <c r="AE94" s="126">
        <f t="shared" si="13"/>
        <v>0</v>
      </c>
    </row>
    <row r="95" spans="1:31" s="45" customFormat="1" ht="15" x14ac:dyDescent="0.2">
      <c r="A95" s="518"/>
      <c r="B95" s="519"/>
      <c r="C95" s="519"/>
      <c r="D95" s="71" t="s">
        <v>200</v>
      </c>
      <c r="E95" s="110"/>
      <c r="F95" s="125"/>
      <c r="G95" s="125"/>
      <c r="H95" s="125"/>
      <c r="I95" s="125"/>
      <c r="J95" s="105">
        <v>600</v>
      </c>
      <c r="K95" s="83">
        <v>0</v>
      </c>
      <c r="L95" s="96">
        <v>2</v>
      </c>
      <c r="M95" s="96">
        <v>1.6</v>
      </c>
      <c r="N95" s="97">
        <f t="shared" si="10"/>
        <v>960</v>
      </c>
      <c r="O95" s="111"/>
      <c r="P95" s="98">
        <f t="shared" si="7"/>
        <v>0</v>
      </c>
      <c r="Q95" s="98">
        <f t="shared" si="8"/>
        <v>160</v>
      </c>
      <c r="R95" s="98">
        <f t="shared" si="9"/>
        <v>0</v>
      </c>
      <c r="S95" s="99" t="s">
        <v>1208</v>
      </c>
      <c r="T95" s="100" t="s">
        <v>1222</v>
      </c>
      <c r="U95" s="109"/>
      <c r="V95" s="109"/>
      <c r="W95" s="109"/>
      <c r="X95" s="109"/>
      <c r="Y95" s="109" t="s">
        <v>77</v>
      </c>
      <c r="Z95" s="109"/>
      <c r="AB95" s="45">
        <v>45</v>
      </c>
      <c r="AC95" s="126">
        <f t="shared" si="11"/>
        <v>0</v>
      </c>
      <c r="AD95" s="126">
        <f t="shared" si="12"/>
        <v>0</v>
      </c>
      <c r="AE95" s="126">
        <f t="shared" si="13"/>
        <v>0</v>
      </c>
    </row>
    <row r="96" spans="1:31" s="45" customFormat="1" ht="25.5" x14ac:dyDescent="0.2">
      <c r="A96" s="123" t="s">
        <v>1059</v>
      </c>
      <c r="B96" s="123" t="s">
        <v>1059</v>
      </c>
      <c r="C96" s="123"/>
      <c r="D96" s="78" t="s">
        <v>1200</v>
      </c>
      <c r="E96" s="110"/>
      <c r="F96" s="125"/>
      <c r="G96" s="125"/>
      <c r="H96" s="125"/>
      <c r="I96" s="125"/>
      <c r="J96" s="105">
        <v>500</v>
      </c>
      <c r="K96" s="83">
        <v>0</v>
      </c>
      <c r="L96" s="96">
        <v>2</v>
      </c>
      <c r="M96" s="96">
        <v>1.6</v>
      </c>
      <c r="N96" s="97">
        <f t="shared" si="10"/>
        <v>800</v>
      </c>
      <c r="O96" s="111"/>
      <c r="P96" s="98">
        <f t="shared" si="7"/>
        <v>0</v>
      </c>
      <c r="Q96" s="98">
        <f t="shared" si="8"/>
        <v>160</v>
      </c>
      <c r="R96" s="98">
        <f t="shared" si="9"/>
        <v>0</v>
      </c>
      <c r="S96" s="99" t="s">
        <v>1208</v>
      </c>
      <c r="T96" s="100" t="s">
        <v>1222</v>
      </c>
      <c r="U96" s="109"/>
      <c r="V96" s="109"/>
      <c r="W96" s="109"/>
      <c r="X96" s="109"/>
      <c r="Y96" s="109" t="s">
        <v>77</v>
      </c>
      <c r="Z96" s="109"/>
      <c r="AB96" s="45">
        <v>46</v>
      </c>
      <c r="AC96" s="126">
        <f t="shared" si="11"/>
        <v>0</v>
      </c>
      <c r="AD96" s="126">
        <f t="shared" si="12"/>
        <v>0</v>
      </c>
      <c r="AE96" s="126">
        <f t="shared" si="13"/>
        <v>0</v>
      </c>
    </row>
    <row r="97" spans="1:31" s="45" customFormat="1" ht="25.5" customHeight="1" x14ac:dyDescent="0.2">
      <c r="A97" s="514" t="s">
        <v>141</v>
      </c>
      <c r="B97" s="517" t="s">
        <v>1060</v>
      </c>
      <c r="C97" s="517"/>
      <c r="D97" s="78" t="s">
        <v>1201</v>
      </c>
      <c r="E97" s="110"/>
      <c r="F97" s="125">
        <f>VLOOKUP(D97,'[1]MAX-MIN'!$A$4:$E$42,2,0)</f>
        <v>13</v>
      </c>
      <c r="G97" s="125">
        <f>VLOOKUP(D97,'[1]MAX-MIN'!$A$4:$E$42,3,0)</f>
        <v>5975452.1963824285</v>
      </c>
      <c r="H97" s="125">
        <f>VLOOKUP(D97,'[1]MAX-MIN'!$A$4:$E$42,4,0)</f>
        <v>5457531.0363397431</v>
      </c>
      <c r="I97" s="125">
        <f>VLOOKUP(D97,'[1]MAX-MIN'!$A$4:$E$42,5,0)</f>
        <v>5154061.62464986</v>
      </c>
      <c r="J97" s="105">
        <v>1200</v>
      </c>
      <c r="K97" s="83">
        <v>5.0999999999999996</v>
      </c>
      <c r="L97" s="96">
        <v>3.4</v>
      </c>
      <c r="M97" s="96">
        <v>2.2999999999999998</v>
      </c>
      <c r="N97" s="97">
        <f t="shared" si="10"/>
        <v>2760</v>
      </c>
      <c r="O97" s="111"/>
      <c r="P97" s="98">
        <f t="shared" si="7"/>
        <v>454794.25302831194</v>
      </c>
      <c r="Q97" s="98">
        <f t="shared" si="8"/>
        <v>229.99999999999997</v>
      </c>
      <c r="R97" s="98">
        <f t="shared" si="9"/>
        <v>0</v>
      </c>
      <c r="S97" s="99"/>
      <c r="T97" s="100" t="s">
        <v>1222</v>
      </c>
      <c r="U97" s="109"/>
      <c r="V97" s="109"/>
      <c r="W97" s="109"/>
      <c r="X97" s="109"/>
      <c r="Y97" s="109"/>
      <c r="Z97" s="109"/>
      <c r="AC97" s="126">
        <f t="shared" si="11"/>
        <v>5975.4521963824282</v>
      </c>
      <c r="AD97" s="126">
        <f t="shared" si="12"/>
        <v>5457.531036339743</v>
      </c>
      <c r="AE97" s="126">
        <f t="shared" si="13"/>
        <v>5154.0616246498603</v>
      </c>
    </row>
    <row r="98" spans="1:31" s="45" customFormat="1" ht="15" x14ac:dyDescent="0.2">
      <c r="A98" s="515"/>
      <c r="B98" s="517"/>
      <c r="C98" s="517"/>
      <c r="D98" s="78" t="s">
        <v>201</v>
      </c>
      <c r="E98" s="110"/>
      <c r="F98" s="125">
        <f>VLOOKUP(D98,'[1]MAX-MIN'!$A$4:$E$42,2,0)</f>
        <v>8</v>
      </c>
      <c r="G98" s="125">
        <f>VLOOKUP(D98,'[1]MAX-MIN'!$A$4:$E$42,3,0)</f>
        <v>8750000</v>
      </c>
      <c r="H98" s="125">
        <f>VLOOKUP(D98,'[1]MAX-MIN'!$A$4:$E$42,4,0)</f>
        <v>8033066.1856345227</v>
      </c>
      <c r="I98" s="125">
        <f>VLOOKUP(D98,'[1]MAX-MIN'!$A$4:$E$42,5,0)</f>
        <v>7500000</v>
      </c>
      <c r="J98" s="105">
        <v>1500</v>
      </c>
      <c r="K98" s="83">
        <v>5.4</v>
      </c>
      <c r="L98" s="96">
        <v>3.6</v>
      </c>
      <c r="M98" s="96">
        <v>2.5</v>
      </c>
      <c r="N98" s="97">
        <f t="shared" si="10"/>
        <v>3750</v>
      </c>
      <c r="O98" s="111"/>
      <c r="P98" s="98">
        <f t="shared" si="7"/>
        <v>535537.74570896826</v>
      </c>
      <c r="Q98" s="98">
        <f t="shared" si="8"/>
        <v>250</v>
      </c>
      <c r="R98" s="98">
        <f t="shared" si="9"/>
        <v>0</v>
      </c>
      <c r="S98" s="99"/>
      <c r="T98" s="100" t="s">
        <v>1222</v>
      </c>
      <c r="U98" s="109"/>
      <c r="V98" s="109"/>
      <c r="W98" s="109"/>
      <c r="X98" s="109"/>
      <c r="Y98" s="109" t="s">
        <v>77</v>
      </c>
      <c r="Z98" s="109"/>
      <c r="AC98" s="126">
        <f t="shared" si="11"/>
        <v>8750</v>
      </c>
      <c r="AD98" s="126">
        <f t="shared" si="12"/>
        <v>8033.0661856345223</v>
      </c>
      <c r="AE98" s="126">
        <f t="shared" si="13"/>
        <v>7500</v>
      </c>
    </row>
    <row r="99" spans="1:31" s="45" customFormat="1" ht="15" x14ac:dyDescent="0.2">
      <c r="A99" s="515"/>
      <c r="B99" s="517"/>
      <c r="C99" s="517"/>
      <c r="D99" s="78" t="s">
        <v>202</v>
      </c>
      <c r="E99" s="110"/>
      <c r="F99" s="125">
        <f>VLOOKUP(D99,'[1]MAX-MIN'!$A$4:$E$42,2,0)</f>
        <v>9</v>
      </c>
      <c r="G99" s="125">
        <f>VLOOKUP(D99,'[1]MAX-MIN'!$A$4:$E$42,3,0)</f>
        <v>6250000</v>
      </c>
      <c r="H99" s="125">
        <f>VLOOKUP(D99,'[1]MAX-MIN'!$A$4:$E$42,4,0)</f>
        <v>5662465.7064471878</v>
      </c>
      <c r="I99" s="125">
        <f>VLOOKUP(D99,'[1]MAX-MIN'!$A$4:$E$42,5,0)</f>
        <v>5312500</v>
      </c>
      <c r="J99" s="105">
        <v>1000</v>
      </c>
      <c r="K99" s="83">
        <v>6</v>
      </c>
      <c r="L99" s="96">
        <v>3.8</v>
      </c>
      <c r="M99" s="96">
        <v>2.5</v>
      </c>
      <c r="N99" s="97">
        <f t="shared" si="10"/>
        <v>2500</v>
      </c>
      <c r="O99" s="111"/>
      <c r="P99" s="98">
        <f t="shared" si="7"/>
        <v>566246.57064471871</v>
      </c>
      <c r="Q99" s="98">
        <f t="shared" si="8"/>
        <v>250</v>
      </c>
      <c r="R99" s="98">
        <f t="shared" si="9"/>
        <v>0</v>
      </c>
      <c r="S99" s="99"/>
      <c r="T99" s="100" t="s">
        <v>1222</v>
      </c>
      <c r="U99" s="109"/>
      <c r="V99" s="109"/>
      <c r="W99" s="109"/>
      <c r="X99" s="109"/>
      <c r="Y99" s="109" t="s">
        <v>77</v>
      </c>
      <c r="Z99" s="109"/>
      <c r="AC99" s="126">
        <f t="shared" si="11"/>
        <v>6250</v>
      </c>
      <c r="AD99" s="126">
        <f t="shared" si="12"/>
        <v>5662.4657064471876</v>
      </c>
      <c r="AE99" s="126">
        <f t="shared" si="13"/>
        <v>5312.5</v>
      </c>
    </row>
    <row r="100" spans="1:31" s="45" customFormat="1" ht="38.25" x14ac:dyDescent="0.2">
      <c r="A100" s="515"/>
      <c r="B100" s="517"/>
      <c r="C100" s="517"/>
      <c r="D100" s="78" t="s">
        <v>1005</v>
      </c>
      <c r="E100" s="110"/>
      <c r="F100" s="125"/>
      <c r="G100" s="125"/>
      <c r="H100" s="125"/>
      <c r="I100" s="125"/>
      <c r="J100" s="105">
        <v>300</v>
      </c>
      <c r="K100" s="83">
        <v>0</v>
      </c>
      <c r="L100" s="96">
        <v>2</v>
      </c>
      <c r="M100" s="96">
        <v>1.6</v>
      </c>
      <c r="N100" s="97">
        <f t="shared" si="10"/>
        <v>480</v>
      </c>
      <c r="O100" s="111"/>
      <c r="P100" s="98">
        <f t="shared" si="7"/>
        <v>0</v>
      </c>
      <c r="Q100" s="98">
        <f t="shared" si="8"/>
        <v>160</v>
      </c>
      <c r="R100" s="98">
        <f t="shared" si="9"/>
        <v>0</v>
      </c>
      <c r="S100" s="99" t="s">
        <v>1208</v>
      </c>
      <c r="T100" s="100" t="s">
        <v>1222</v>
      </c>
      <c r="U100" s="109"/>
      <c r="V100" s="109"/>
      <c r="W100" s="109"/>
      <c r="X100" s="109"/>
      <c r="Y100" s="109" t="s">
        <v>77</v>
      </c>
      <c r="Z100" s="109"/>
      <c r="AC100" s="126">
        <f t="shared" si="11"/>
        <v>0</v>
      </c>
      <c r="AD100" s="126">
        <f t="shared" si="12"/>
        <v>0</v>
      </c>
      <c r="AE100" s="126">
        <f t="shared" si="13"/>
        <v>0</v>
      </c>
    </row>
    <row r="101" spans="1:31" s="45" customFormat="1" ht="25.5" x14ac:dyDescent="0.2">
      <c r="A101" s="515"/>
      <c r="B101" s="517"/>
      <c r="C101" s="517"/>
      <c r="D101" s="78" t="s">
        <v>1006</v>
      </c>
      <c r="E101" s="110"/>
      <c r="F101" s="125"/>
      <c r="G101" s="125"/>
      <c r="H101" s="125"/>
      <c r="I101" s="125"/>
      <c r="J101" s="105">
        <v>300</v>
      </c>
      <c r="K101" s="83">
        <v>0</v>
      </c>
      <c r="L101" s="96">
        <v>2</v>
      </c>
      <c r="M101" s="96">
        <v>1.6</v>
      </c>
      <c r="N101" s="97">
        <f t="shared" si="10"/>
        <v>480</v>
      </c>
      <c r="O101" s="111"/>
      <c r="P101" s="98">
        <f t="shared" si="7"/>
        <v>0</v>
      </c>
      <c r="Q101" s="98">
        <f t="shared" si="8"/>
        <v>160</v>
      </c>
      <c r="R101" s="98">
        <f t="shared" si="9"/>
        <v>0</v>
      </c>
      <c r="S101" s="99" t="s">
        <v>1208</v>
      </c>
      <c r="T101" s="100" t="s">
        <v>1222</v>
      </c>
      <c r="U101" s="109"/>
      <c r="V101" s="109"/>
      <c r="W101" s="109"/>
      <c r="X101" s="109"/>
      <c r="Y101" s="109" t="s">
        <v>77</v>
      </c>
      <c r="Z101" s="109"/>
      <c r="AC101" s="126">
        <f t="shared" si="11"/>
        <v>0</v>
      </c>
      <c r="AD101" s="126">
        <f t="shared" si="12"/>
        <v>0</v>
      </c>
      <c r="AE101" s="126">
        <f t="shared" si="13"/>
        <v>0</v>
      </c>
    </row>
    <row r="102" spans="1:31" s="45" customFormat="1" ht="15" x14ac:dyDescent="0.2">
      <c r="A102" s="515"/>
      <c r="B102" s="517"/>
      <c r="C102" s="517"/>
      <c r="D102" s="78" t="s">
        <v>1007</v>
      </c>
      <c r="E102" s="110"/>
      <c r="F102" s="125"/>
      <c r="G102" s="125"/>
      <c r="H102" s="125"/>
      <c r="I102" s="125"/>
      <c r="J102" s="105">
        <v>300</v>
      </c>
      <c r="K102" s="83">
        <v>0</v>
      </c>
      <c r="L102" s="96">
        <v>2</v>
      </c>
      <c r="M102" s="96">
        <v>1.6</v>
      </c>
      <c r="N102" s="97">
        <f t="shared" si="10"/>
        <v>480</v>
      </c>
      <c r="O102" s="111"/>
      <c r="P102" s="98">
        <f t="shared" si="7"/>
        <v>0</v>
      </c>
      <c r="Q102" s="98">
        <f t="shared" si="8"/>
        <v>160</v>
      </c>
      <c r="R102" s="98">
        <f t="shared" si="9"/>
        <v>0</v>
      </c>
      <c r="S102" s="99" t="s">
        <v>1208</v>
      </c>
      <c r="T102" s="100" t="s">
        <v>1222</v>
      </c>
      <c r="U102" s="109"/>
      <c r="V102" s="109"/>
      <c r="W102" s="109"/>
      <c r="X102" s="109"/>
      <c r="Y102" s="109" t="s">
        <v>77</v>
      </c>
      <c r="Z102" s="109"/>
      <c r="AC102" s="126">
        <f t="shared" si="11"/>
        <v>0</v>
      </c>
      <c r="AD102" s="126">
        <f t="shared" si="12"/>
        <v>0</v>
      </c>
      <c r="AE102" s="126">
        <f t="shared" si="13"/>
        <v>0</v>
      </c>
    </row>
    <row r="103" spans="1:31" s="45" customFormat="1" ht="25.5" x14ac:dyDescent="0.2">
      <c r="A103" s="515"/>
      <c r="B103" s="517"/>
      <c r="C103" s="517"/>
      <c r="D103" s="78" t="s">
        <v>1008</v>
      </c>
      <c r="E103" s="110"/>
      <c r="F103" s="125"/>
      <c r="G103" s="125"/>
      <c r="H103" s="125"/>
      <c r="I103" s="125"/>
      <c r="J103" s="105">
        <v>300</v>
      </c>
      <c r="K103" s="83">
        <v>0</v>
      </c>
      <c r="L103" s="96">
        <v>2</v>
      </c>
      <c r="M103" s="96">
        <v>1.6</v>
      </c>
      <c r="N103" s="97">
        <f t="shared" si="10"/>
        <v>480</v>
      </c>
      <c r="O103" s="111"/>
      <c r="P103" s="98">
        <f t="shared" si="7"/>
        <v>0</v>
      </c>
      <c r="Q103" s="98">
        <f t="shared" si="8"/>
        <v>160</v>
      </c>
      <c r="R103" s="98">
        <f t="shared" si="9"/>
        <v>0</v>
      </c>
      <c r="S103" s="99" t="s">
        <v>1208</v>
      </c>
      <c r="T103" s="100" t="s">
        <v>1222</v>
      </c>
      <c r="U103" s="109"/>
      <c r="V103" s="109"/>
      <c r="W103" s="109"/>
      <c r="X103" s="109"/>
      <c r="Y103" s="109" t="s">
        <v>77</v>
      </c>
      <c r="Z103" s="109"/>
      <c r="AC103" s="126">
        <f t="shared" si="11"/>
        <v>0</v>
      </c>
      <c r="AD103" s="126">
        <f t="shared" si="12"/>
        <v>0</v>
      </c>
      <c r="AE103" s="126">
        <f t="shared" si="13"/>
        <v>0</v>
      </c>
    </row>
    <row r="104" spans="1:31" s="45" customFormat="1" ht="25.5" x14ac:dyDescent="0.2">
      <c r="A104" s="515"/>
      <c r="B104" s="517"/>
      <c r="C104" s="517"/>
      <c r="D104" s="78" t="s">
        <v>203</v>
      </c>
      <c r="E104" s="110"/>
      <c r="F104" s="125"/>
      <c r="G104" s="125"/>
      <c r="H104" s="125"/>
      <c r="I104" s="125"/>
      <c r="J104" s="105">
        <v>180</v>
      </c>
      <c r="K104" s="83">
        <v>0</v>
      </c>
      <c r="L104" s="96">
        <v>2</v>
      </c>
      <c r="M104" s="96">
        <v>1.6</v>
      </c>
      <c r="N104" s="97">
        <f t="shared" si="10"/>
        <v>288</v>
      </c>
      <c r="O104" s="111"/>
      <c r="P104" s="98">
        <f t="shared" si="7"/>
        <v>0</v>
      </c>
      <c r="Q104" s="98">
        <f t="shared" si="8"/>
        <v>160</v>
      </c>
      <c r="R104" s="98">
        <f t="shared" si="9"/>
        <v>0</v>
      </c>
      <c r="S104" s="99" t="s">
        <v>1208</v>
      </c>
      <c r="T104" s="100" t="s">
        <v>1222</v>
      </c>
      <c r="U104" s="109"/>
      <c r="V104" s="109"/>
      <c r="W104" s="109"/>
      <c r="X104" s="109"/>
      <c r="Y104" s="109" t="s">
        <v>77</v>
      </c>
      <c r="Z104" s="109"/>
      <c r="AC104" s="126">
        <f t="shared" si="11"/>
        <v>0</v>
      </c>
      <c r="AD104" s="126">
        <f t="shared" si="12"/>
        <v>0</v>
      </c>
      <c r="AE104" s="126">
        <f t="shared" si="13"/>
        <v>0</v>
      </c>
    </row>
    <row r="105" spans="1:31" s="45" customFormat="1" ht="15" x14ac:dyDescent="0.2">
      <c r="A105" s="515"/>
      <c r="B105" s="517"/>
      <c r="C105" s="517"/>
      <c r="D105" s="78" t="s">
        <v>1202</v>
      </c>
      <c r="E105" s="110"/>
      <c r="F105" s="125">
        <f>VLOOKUP(D105,'[1]MAX-MIN'!$A$4:$E$42,2,0)</f>
        <v>1</v>
      </c>
      <c r="G105" s="125">
        <f>VLOOKUP(D105,'[1]MAX-MIN'!$A$4:$E$42,3,0)</f>
        <v>1785714.2857142857</v>
      </c>
      <c r="H105" s="125">
        <f>VLOOKUP(D105,'[1]MAX-MIN'!$A$4:$E$42,4,0)</f>
        <v>1785714.2857142857</v>
      </c>
      <c r="I105" s="125">
        <f>VLOOKUP(D105,'[1]MAX-MIN'!$A$4:$E$42,5,0)</f>
        <v>1785714.2857142857</v>
      </c>
      <c r="J105" s="105">
        <v>300</v>
      </c>
      <c r="K105" s="83">
        <v>0</v>
      </c>
      <c r="L105" s="96">
        <v>2</v>
      </c>
      <c r="M105" s="96">
        <v>1.6</v>
      </c>
      <c r="N105" s="97">
        <f t="shared" si="10"/>
        <v>480</v>
      </c>
      <c r="O105" s="111"/>
      <c r="P105" s="98">
        <f t="shared" si="7"/>
        <v>595238.09523809527</v>
      </c>
      <c r="Q105" s="98">
        <f t="shared" si="8"/>
        <v>160</v>
      </c>
      <c r="R105" s="98">
        <f t="shared" si="9"/>
        <v>0</v>
      </c>
      <c r="S105" s="99" t="s">
        <v>1208</v>
      </c>
      <c r="T105" s="100" t="s">
        <v>1222</v>
      </c>
      <c r="U105" s="109"/>
      <c r="V105" s="109"/>
      <c r="W105" s="109"/>
      <c r="X105" s="109"/>
      <c r="Y105" s="109" t="s">
        <v>77</v>
      </c>
      <c r="Z105" s="109"/>
      <c r="AB105" s="45">
        <v>99</v>
      </c>
      <c r="AC105" s="126">
        <f t="shared" si="11"/>
        <v>1785.7142857142858</v>
      </c>
      <c r="AD105" s="126">
        <f t="shared" si="12"/>
        <v>1785.7142857142858</v>
      </c>
      <c r="AE105" s="126">
        <f t="shared" si="13"/>
        <v>1785.7142857142858</v>
      </c>
    </row>
    <row r="106" spans="1:31" s="45" customFormat="1" ht="25.5" x14ac:dyDescent="0.2">
      <c r="A106" s="515"/>
      <c r="B106" s="517"/>
      <c r="C106" s="517"/>
      <c r="D106" s="78" t="s">
        <v>1203</v>
      </c>
      <c r="E106" s="110"/>
      <c r="F106" s="125"/>
      <c r="G106" s="125"/>
      <c r="H106" s="125"/>
      <c r="I106" s="125"/>
      <c r="J106" s="105">
        <v>250</v>
      </c>
      <c r="K106" s="83">
        <v>0</v>
      </c>
      <c r="L106" s="96">
        <v>2</v>
      </c>
      <c r="M106" s="96">
        <v>1.6</v>
      </c>
      <c r="N106" s="97">
        <f t="shared" si="10"/>
        <v>400</v>
      </c>
      <c r="O106" s="111"/>
      <c r="P106" s="98">
        <f t="shared" si="7"/>
        <v>0</v>
      </c>
      <c r="Q106" s="98">
        <f t="shared" si="8"/>
        <v>160</v>
      </c>
      <c r="R106" s="98">
        <f t="shared" si="9"/>
        <v>0</v>
      </c>
      <c r="S106" s="99" t="s">
        <v>1208</v>
      </c>
      <c r="T106" s="100" t="s">
        <v>1222</v>
      </c>
      <c r="U106" s="109" t="s">
        <v>78</v>
      </c>
      <c r="V106" s="109"/>
      <c r="W106" s="109"/>
      <c r="X106" s="109"/>
      <c r="Y106" s="109" t="s">
        <v>77</v>
      </c>
      <c r="Z106" s="109"/>
      <c r="AC106" s="126">
        <f t="shared" si="11"/>
        <v>0</v>
      </c>
      <c r="AD106" s="126">
        <f t="shared" si="12"/>
        <v>0</v>
      </c>
      <c r="AE106" s="126">
        <f t="shared" si="13"/>
        <v>0</v>
      </c>
    </row>
    <row r="107" spans="1:31" s="45" customFormat="1" ht="25.5" customHeight="1" x14ac:dyDescent="0.2">
      <c r="A107" s="515"/>
      <c r="B107" s="517"/>
      <c r="C107" s="517"/>
      <c r="D107" s="78" t="s">
        <v>1009</v>
      </c>
      <c r="E107" s="110"/>
      <c r="F107" s="125"/>
      <c r="G107" s="125"/>
      <c r="H107" s="125"/>
      <c r="I107" s="125"/>
      <c r="J107" s="105">
        <v>250</v>
      </c>
      <c r="K107" s="83">
        <v>0</v>
      </c>
      <c r="L107" s="96">
        <v>2</v>
      </c>
      <c r="M107" s="96">
        <v>1.6</v>
      </c>
      <c r="N107" s="97">
        <f t="shared" si="10"/>
        <v>400</v>
      </c>
      <c r="O107" s="111"/>
      <c r="P107" s="98">
        <f t="shared" si="7"/>
        <v>0</v>
      </c>
      <c r="Q107" s="98">
        <f t="shared" si="8"/>
        <v>160</v>
      </c>
      <c r="R107" s="98">
        <f t="shared" si="9"/>
        <v>0</v>
      </c>
      <c r="S107" s="99" t="s">
        <v>1208</v>
      </c>
      <c r="T107" s="100" t="s">
        <v>1222</v>
      </c>
      <c r="U107" s="109"/>
      <c r="V107" s="109" t="s">
        <v>81</v>
      </c>
      <c r="W107" s="109"/>
      <c r="X107" s="109"/>
      <c r="Y107" s="109" t="s">
        <v>77</v>
      </c>
      <c r="Z107" s="109"/>
      <c r="AC107" s="126">
        <f t="shared" si="11"/>
        <v>0</v>
      </c>
      <c r="AD107" s="126">
        <f t="shared" si="12"/>
        <v>0</v>
      </c>
      <c r="AE107" s="126">
        <f t="shared" si="13"/>
        <v>0</v>
      </c>
    </row>
    <row r="108" spans="1:31" s="45" customFormat="1" ht="25.5" x14ac:dyDescent="0.2">
      <c r="A108" s="515"/>
      <c r="B108" s="517"/>
      <c r="C108" s="517"/>
      <c r="D108" s="78" t="s">
        <v>204</v>
      </c>
      <c r="E108" s="110"/>
      <c r="F108" s="125"/>
      <c r="G108" s="125"/>
      <c r="H108" s="125"/>
      <c r="I108" s="125"/>
      <c r="J108" s="105">
        <v>300</v>
      </c>
      <c r="K108" s="83">
        <v>0</v>
      </c>
      <c r="L108" s="96">
        <v>2</v>
      </c>
      <c r="M108" s="96">
        <v>1.6</v>
      </c>
      <c r="N108" s="97">
        <f t="shared" si="10"/>
        <v>480</v>
      </c>
      <c r="O108" s="111"/>
      <c r="P108" s="98">
        <f t="shared" si="7"/>
        <v>0</v>
      </c>
      <c r="Q108" s="98">
        <f t="shared" si="8"/>
        <v>160</v>
      </c>
      <c r="R108" s="98">
        <f t="shared" si="9"/>
        <v>0</v>
      </c>
      <c r="S108" s="99" t="s">
        <v>1208</v>
      </c>
      <c r="T108" s="100" t="s">
        <v>1222</v>
      </c>
      <c r="U108" s="109"/>
      <c r="V108" s="109" t="s">
        <v>81</v>
      </c>
      <c r="W108" s="109"/>
      <c r="X108" s="109"/>
      <c r="Y108" s="109" t="s">
        <v>77</v>
      </c>
      <c r="Z108" s="109"/>
      <c r="AC108" s="126">
        <f t="shared" si="11"/>
        <v>0</v>
      </c>
      <c r="AD108" s="126">
        <f t="shared" si="12"/>
        <v>0</v>
      </c>
      <c r="AE108" s="126">
        <f t="shared" si="13"/>
        <v>0</v>
      </c>
    </row>
    <row r="109" spans="1:31" s="45" customFormat="1" ht="25.5" x14ac:dyDescent="0.2">
      <c r="A109" s="515"/>
      <c r="B109" s="517"/>
      <c r="C109" s="517"/>
      <c r="D109" s="78" t="s">
        <v>1010</v>
      </c>
      <c r="E109" s="110"/>
      <c r="F109" s="125"/>
      <c r="G109" s="125"/>
      <c r="H109" s="125"/>
      <c r="I109" s="125"/>
      <c r="J109" s="105">
        <v>300</v>
      </c>
      <c r="K109" s="83">
        <v>0</v>
      </c>
      <c r="L109" s="96">
        <v>2</v>
      </c>
      <c r="M109" s="96">
        <v>1.6</v>
      </c>
      <c r="N109" s="97">
        <f t="shared" si="10"/>
        <v>480</v>
      </c>
      <c r="O109" s="111"/>
      <c r="P109" s="98">
        <f t="shared" si="7"/>
        <v>0</v>
      </c>
      <c r="Q109" s="98">
        <f t="shared" si="8"/>
        <v>160</v>
      </c>
      <c r="R109" s="98">
        <f t="shared" si="9"/>
        <v>0</v>
      </c>
      <c r="S109" s="99" t="s">
        <v>1208</v>
      </c>
      <c r="T109" s="100" t="s">
        <v>1222</v>
      </c>
      <c r="U109" s="109"/>
      <c r="V109" s="109"/>
      <c r="W109" s="109"/>
      <c r="X109" s="109"/>
      <c r="Y109" s="109" t="s">
        <v>77</v>
      </c>
      <c r="Z109" s="109"/>
      <c r="AC109" s="126">
        <f t="shared" si="11"/>
        <v>0</v>
      </c>
      <c r="AD109" s="126">
        <f t="shared" si="12"/>
        <v>0</v>
      </c>
      <c r="AE109" s="126">
        <f t="shared" si="13"/>
        <v>0</v>
      </c>
    </row>
    <row r="110" spans="1:31" s="45" customFormat="1" ht="25.5" customHeight="1" x14ac:dyDescent="0.2">
      <c r="A110" s="515"/>
      <c r="B110" s="517"/>
      <c r="C110" s="517"/>
      <c r="D110" s="78" t="s">
        <v>205</v>
      </c>
      <c r="E110" s="110"/>
      <c r="F110" s="125"/>
      <c r="G110" s="125"/>
      <c r="H110" s="125"/>
      <c r="I110" s="125"/>
      <c r="J110" s="105">
        <v>140</v>
      </c>
      <c r="K110" s="83">
        <v>0</v>
      </c>
      <c r="L110" s="96">
        <v>2</v>
      </c>
      <c r="M110" s="96">
        <v>1.6</v>
      </c>
      <c r="N110" s="97">
        <f t="shared" si="10"/>
        <v>224</v>
      </c>
      <c r="O110" s="111"/>
      <c r="P110" s="98">
        <f t="shared" si="7"/>
        <v>0</v>
      </c>
      <c r="Q110" s="98">
        <f t="shared" si="8"/>
        <v>160</v>
      </c>
      <c r="R110" s="98">
        <f t="shared" si="9"/>
        <v>0</v>
      </c>
      <c r="S110" s="99" t="s">
        <v>1208</v>
      </c>
      <c r="T110" s="100" t="s">
        <v>1222</v>
      </c>
      <c r="U110" s="109"/>
      <c r="V110" s="109"/>
      <c r="W110" s="109"/>
      <c r="X110" s="109"/>
      <c r="Y110" s="109" t="s">
        <v>77</v>
      </c>
      <c r="Z110" s="109"/>
      <c r="AB110" s="45">
        <v>100</v>
      </c>
      <c r="AC110" s="126">
        <f t="shared" si="11"/>
        <v>0</v>
      </c>
      <c r="AD110" s="126">
        <f t="shared" si="12"/>
        <v>0</v>
      </c>
      <c r="AE110" s="126">
        <f t="shared" si="13"/>
        <v>0</v>
      </c>
    </row>
    <row r="111" spans="1:31" s="45" customFormat="1" ht="25.5" x14ac:dyDescent="0.2">
      <c r="A111" s="515"/>
      <c r="B111" s="517"/>
      <c r="C111" s="517"/>
      <c r="D111" s="78" t="s">
        <v>1011</v>
      </c>
      <c r="E111" s="110"/>
      <c r="F111" s="125">
        <f>VLOOKUP(D111,'[1]MAX-MIN'!$A$4:$E$42,2,0)</f>
        <v>1</v>
      </c>
      <c r="G111" s="125">
        <f>VLOOKUP(D111,'[1]MAX-MIN'!$A$4:$E$42,3,0)</f>
        <v>1454741.3793103448</v>
      </c>
      <c r="H111" s="125">
        <f>VLOOKUP(D111,'[1]MAX-MIN'!$A$4:$E$42,4,0)</f>
        <v>1454741.3793103448</v>
      </c>
      <c r="I111" s="125">
        <f>VLOOKUP(D111,'[1]MAX-MIN'!$A$4:$E$42,5,0)</f>
        <v>1454741.3793103448</v>
      </c>
      <c r="J111" s="105">
        <v>180</v>
      </c>
      <c r="K111" s="83">
        <v>0</v>
      </c>
      <c r="L111" s="96">
        <v>2</v>
      </c>
      <c r="M111" s="96">
        <v>1.6</v>
      </c>
      <c r="N111" s="97">
        <f t="shared" si="10"/>
        <v>288</v>
      </c>
      <c r="O111" s="111"/>
      <c r="P111" s="98">
        <f t="shared" si="7"/>
        <v>808189.6551724138</v>
      </c>
      <c r="Q111" s="98">
        <f t="shared" si="8"/>
        <v>160</v>
      </c>
      <c r="R111" s="98">
        <f t="shared" si="9"/>
        <v>0</v>
      </c>
      <c r="S111" s="99" t="s">
        <v>1208</v>
      </c>
      <c r="T111" s="100" t="s">
        <v>1222</v>
      </c>
      <c r="U111" s="109"/>
      <c r="V111" s="109"/>
      <c r="W111" s="109"/>
      <c r="X111" s="109"/>
      <c r="Y111" s="109" t="s">
        <v>77</v>
      </c>
      <c r="Z111" s="109"/>
      <c r="AC111" s="126">
        <f t="shared" si="11"/>
        <v>1454.7413793103449</v>
      </c>
      <c r="AD111" s="126">
        <f t="shared" si="12"/>
        <v>1454.7413793103449</v>
      </c>
      <c r="AE111" s="126">
        <f t="shared" si="13"/>
        <v>1454.7413793103449</v>
      </c>
    </row>
    <row r="112" spans="1:31" s="45" customFormat="1" ht="15" x14ac:dyDescent="0.2">
      <c r="A112" s="515"/>
      <c r="B112" s="517"/>
      <c r="C112" s="517"/>
      <c r="D112" s="78" t="s">
        <v>206</v>
      </c>
      <c r="E112" s="110"/>
      <c r="F112" s="125">
        <f>VLOOKUP(D112,'[1]MAX-MIN'!$A$4:$E$42,2,0)</f>
        <v>4</v>
      </c>
      <c r="G112" s="125">
        <f>VLOOKUP(D112,'[1]MAX-MIN'!$A$4:$E$42,3,0)</f>
        <v>1143292.6829268294</v>
      </c>
      <c r="H112" s="125">
        <f>VLOOKUP(D112,'[1]MAX-MIN'!$A$4:$E$42,4,0)</f>
        <v>1074952.3844471532</v>
      </c>
      <c r="I112" s="125">
        <f>VLOOKUP(D112,'[1]MAX-MIN'!$A$4:$E$42,5,0)</f>
        <v>1047120.4188481675</v>
      </c>
      <c r="J112" s="105">
        <v>130</v>
      </c>
      <c r="K112" s="83">
        <v>0</v>
      </c>
      <c r="L112" s="96">
        <v>2</v>
      </c>
      <c r="M112" s="96">
        <v>1.6</v>
      </c>
      <c r="N112" s="97">
        <f t="shared" si="10"/>
        <v>208</v>
      </c>
      <c r="O112" s="111"/>
      <c r="P112" s="98">
        <f t="shared" si="7"/>
        <v>826886.44957473315</v>
      </c>
      <c r="Q112" s="98">
        <f t="shared" si="8"/>
        <v>160</v>
      </c>
      <c r="R112" s="98">
        <f t="shared" si="9"/>
        <v>0</v>
      </c>
      <c r="S112" s="99" t="s">
        <v>1208</v>
      </c>
      <c r="T112" s="100" t="s">
        <v>1222</v>
      </c>
      <c r="U112" s="109"/>
      <c r="V112" s="109"/>
      <c r="W112" s="109"/>
      <c r="X112" s="109"/>
      <c r="Y112" s="109" t="s">
        <v>77</v>
      </c>
      <c r="Z112" s="109"/>
      <c r="AC112" s="126">
        <f t="shared" si="11"/>
        <v>1143.2926829268295</v>
      </c>
      <c r="AD112" s="126">
        <f t="shared" si="12"/>
        <v>1074.9523844471532</v>
      </c>
      <c r="AE112" s="126">
        <f t="shared" si="13"/>
        <v>1047.1204188481674</v>
      </c>
    </row>
    <row r="113" spans="1:31" s="45" customFormat="1" ht="25.5" x14ac:dyDescent="0.2">
      <c r="A113" s="515"/>
      <c r="B113" s="514"/>
      <c r="C113" s="514" t="s">
        <v>83</v>
      </c>
      <c r="D113" s="112" t="s">
        <v>1204</v>
      </c>
      <c r="E113" s="110"/>
      <c r="F113" s="125">
        <f>VLOOKUP(D113,'[1]MAX-MIN'!$A$4:$E$42,2,0)</f>
        <v>9</v>
      </c>
      <c r="G113" s="125">
        <f>VLOOKUP(D113,'[1]MAX-MIN'!$A$4:$E$42,3,0)</f>
        <v>5952380.9523809524</v>
      </c>
      <c r="H113" s="125">
        <f>VLOOKUP(D113,'[1]MAX-MIN'!$A$4:$E$42,4,0)</f>
        <v>5522486.7724867724</v>
      </c>
      <c r="I113" s="125">
        <f>VLOOKUP(D113,'[1]MAX-MIN'!$A$4:$E$42,5,0)</f>
        <v>5059523.8095238097</v>
      </c>
      <c r="J113" s="86">
        <v>1000</v>
      </c>
      <c r="K113" s="83">
        <v>0</v>
      </c>
      <c r="L113" s="96">
        <v>2</v>
      </c>
      <c r="M113" s="96">
        <v>1.6</v>
      </c>
      <c r="N113" s="97">
        <f t="shared" si="10"/>
        <v>1600</v>
      </c>
      <c r="O113" s="111"/>
      <c r="P113" s="98">
        <f t="shared" si="7"/>
        <v>552248.67724867724</v>
      </c>
      <c r="Q113" s="98">
        <f t="shared" si="8"/>
        <v>160</v>
      </c>
      <c r="R113" s="98">
        <f t="shared" si="9"/>
        <v>0</v>
      </c>
      <c r="S113" s="99" t="s">
        <v>1217</v>
      </c>
      <c r="T113" s="100" t="s">
        <v>1222</v>
      </c>
      <c r="U113" s="109"/>
      <c r="V113" s="109"/>
      <c r="W113" s="109"/>
      <c r="X113" s="109"/>
      <c r="Y113" s="109" t="s">
        <v>77</v>
      </c>
      <c r="Z113" s="109"/>
      <c r="AC113" s="126">
        <f t="shared" si="11"/>
        <v>5952.3809523809523</v>
      </c>
      <c r="AD113" s="126">
        <f t="shared" si="12"/>
        <v>5522.4867724867727</v>
      </c>
      <c r="AE113" s="126">
        <f t="shared" si="13"/>
        <v>5059.5238095238101</v>
      </c>
    </row>
    <row r="114" spans="1:31" s="45" customFormat="1" x14ac:dyDescent="0.2">
      <c r="A114" s="515"/>
      <c r="B114" s="515"/>
      <c r="C114" s="515"/>
      <c r="D114" s="112" t="s">
        <v>1205</v>
      </c>
      <c r="E114" s="110"/>
      <c r="F114" s="125">
        <f>VLOOKUP(D114,'[1]MAX-MIN'!$A$4:$E$42,2,0)</f>
        <v>3</v>
      </c>
      <c r="G114" s="125">
        <f>VLOOKUP(D114,'[1]MAX-MIN'!$A$4:$E$42,3,0)</f>
        <v>6875000</v>
      </c>
      <c r="H114" s="125">
        <f>VLOOKUP(D114,'[1]MAX-MIN'!$A$4:$E$42,4,0)</f>
        <v>6458333.333333333</v>
      </c>
      <c r="I114" s="125">
        <f>VLOOKUP(D114,'[1]MAX-MIN'!$A$4:$E$42,5,0)</f>
        <v>6250000</v>
      </c>
      <c r="J114" s="86">
        <v>1500</v>
      </c>
      <c r="K114" s="83">
        <v>4.5999999999999996</v>
      </c>
      <c r="L114" s="96">
        <v>3.2</v>
      </c>
      <c r="M114" s="96">
        <v>2.2999999999999998</v>
      </c>
      <c r="N114" s="97">
        <f t="shared" si="10"/>
        <v>3449.9999999999995</v>
      </c>
      <c r="O114" s="111"/>
      <c r="P114" s="98">
        <f t="shared" si="7"/>
        <v>430555.55555555556</v>
      </c>
      <c r="Q114" s="98">
        <f t="shared" si="8"/>
        <v>229.99999999999997</v>
      </c>
      <c r="R114" s="98">
        <f t="shared" si="9"/>
        <v>0</v>
      </c>
      <c r="S114" s="99"/>
      <c r="T114" s="100" t="s">
        <v>1222</v>
      </c>
      <c r="U114" s="109"/>
      <c r="V114" s="109"/>
      <c r="W114" s="109"/>
      <c r="X114" s="109"/>
      <c r="Y114" s="109" t="s">
        <v>77</v>
      </c>
      <c r="Z114" s="109"/>
      <c r="AC114" s="126">
        <f t="shared" si="11"/>
        <v>6875</v>
      </c>
      <c r="AD114" s="126">
        <f t="shared" si="12"/>
        <v>6458.333333333333</v>
      </c>
      <c r="AE114" s="126">
        <f t="shared" si="13"/>
        <v>6250</v>
      </c>
    </row>
    <row r="115" spans="1:31" s="45" customFormat="1" ht="25.5" x14ac:dyDescent="0.2">
      <c r="A115" s="515"/>
      <c r="B115" s="515"/>
      <c r="C115" s="515"/>
      <c r="D115" s="112" t="s">
        <v>1206</v>
      </c>
      <c r="E115" s="110"/>
      <c r="F115" s="125">
        <f>VLOOKUP(D115,'[1]MAX-MIN'!$A$4:$E$42,2,0)</f>
        <v>9</v>
      </c>
      <c r="G115" s="125">
        <f>VLOOKUP(D115,'[1]MAX-MIN'!$A$4:$E$42,3,0)</f>
        <v>4464285.7142857146</v>
      </c>
      <c r="H115" s="125">
        <f>VLOOKUP(D115,'[1]MAX-MIN'!$A$4:$E$42,4,0)</f>
        <v>4128006.9459511968</v>
      </c>
      <c r="I115" s="125">
        <f>VLOOKUP(D115,'[1]MAX-MIN'!$A$4:$E$42,5,0)</f>
        <v>3891941.3919413919</v>
      </c>
      <c r="J115" s="86">
        <v>1000</v>
      </c>
      <c r="K115" s="83">
        <v>0</v>
      </c>
      <c r="L115" s="96">
        <v>3</v>
      </c>
      <c r="M115" s="96">
        <v>2.2000000000000002</v>
      </c>
      <c r="N115" s="97">
        <f t="shared" si="10"/>
        <v>2200</v>
      </c>
      <c r="O115" s="111"/>
      <c r="P115" s="98">
        <f t="shared" si="7"/>
        <v>412800.69459511968</v>
      </c>
      <c r="Q115" s="98">
        <f t="shared" si="8"/>
        <v>220.00000000000003</v>
      </c>
      <c r="R115" s="98">
        <f t="shared" si="9"/>
        <v>0</v>
      </c>
      <c r="S115" s="99" t="s">
        <v>1218</v>
      </c>
      <c r="T115" s="100" t="s">
        <v>1222</v>
      </c>
      <c r="U115" s="109"/>
      <c r="V115" s="109"/>
      <c r="W115" s="109"/>
      <c r="X115" s="109"/>
      <c r="Y115" s="109" t="s">
        <v>77</v>
      </c>
      <c r="Z115" s="109"/>
      <c r="AC115" s="126">
        <f t="shared" si="11"/>
        <v>4464.2857142857147</v>
      </c>
      <c r="AD115" s="126">
        <f t="shared" si="12"/>
        <v>4128.0069459511969</v>
      </c>
      <c r="AE115" s="126">
        <f t="shared" si="13"/>
        <v>3891.9413919413919</v>
      </c>
    </row>
    <row r="116" spans="1:31" s="45" customFormat="1" ht="25.5" x14ac:dyDescent="0.2">
      <c r="A116" s="516"/>
      <c r="B116" s="516"/>
      <c r="C116" s="516"/>
      <c r="D116" s="112" t="s">
        <v>1207</v>
      </c>
      <c r="E116" s="110"/>
      <c r="F116" s="125"/>
      <c r="G116" s="125"/>
      <c r="H116" s="125"/>
      <c r="I116" s="125"/>
      <c r="J116" s="86">
        <v>1000</v>
      </c>
      <c r="K116" s="83">
        <v>0</v>
      </c>
      <c r="L116" s="96">
        <v>3</v>
      </c>
      <c r="M116" s="96">
        <v>2.2000000000000002</v>
      </c>
      <c r="N116" s="97">
        <f t="shared" si="10"/>
        <v>2200</v>
      </c>
      <c r="O116" s="111"/>
      <c r="P116" s="98">
        <f t="shared" si="7"/>
        <v>0</v>
      </c>
      <c r="Q116" s="98">
        <f t="shared" si="8"/>
        <v>220.00000000000003</v>
      </c>
      <c r="R116" s="98">
        <f t="shared" si="9"/>
        <v>0</v>
      </c>
      <c r="S116" s="99" t="s">
        <v>1219</v>
      </c>
      <c r="T116" s="100" t="s">
        <v>1222</v>
      </c>
      <c r="U116" s="109"/>
      <c r="V116" s="109"/>
      <c r="W116" s="109"/>
      <c r="X116" s="109"/>
      <c r="Y116" s="109" t="s">
        <v>77</v>
      </c>
      <c r="Z116" s="109"/>
      <c r="AC116" s="126">
        <f t="shared" si="11"/>
        <v>0</v>
      </c>
      <c r="AD116" s="126">
        <f t="shared" si="12"/>
        <v>0</v>
      </c>
      <c r="AE116" s="126">
        <f t="shared" si="13"/>
        <v>0</v>
      </c>
    </row>
    <row r="117" spans="1:31" x14ac:dyDescent="0.25">
      <c r="N117" s="97">
        <f t="shared" si="10"/>
        <v>0</v>
      </c>
    </row>
    <row r="118" spans="1:31" x14ac:dyDescent="0.25">
      <c r="N118" s="97">
        <f t="shared" si="10"/>
        <v>0</v>
      </c>
    </row>
    <row r="119" spans="1:31" x14ac:dyDescent="0.25">
      <c r="N119" s="97">
        <f t="shared" si="10"/>
        <v>0</v>
      </c>
    </row>
    <row r="120" spans="1:31" s="45" customFormat="1" x14ac:dyDescent="0.25">
      <c r="D120" s="51"/>
      <c r="E120" s="121"/>
      <c r="F120" s="44"/>
      <c r="G120" s="52"/>
      <c r="H120" s="52"/>
      <c r="I120" s="52"/>
      <c r="J120" s="52"/>
      <c r="K120" s="52"/>
      <c r="L120" s="52"/>
      <c r="M120" s="52"/>
      <c r="N120" s="47"/>
      <c r="O120" s="47"/>
      <c r="P120" s="59"/>
      <c r="Q120" s="59"/>
      <c r="R120" s="59"/>
      <c r="S120" s="56"/>
      <c r="T120" s="121"/>
      <c r="U120" s="121"/>
      <c r="V120" s="121"/>
      <c r="W120" s="121"/>
      <c r="X120" s="121"/>
      <c r="Y120" s="121"/>
      <c r="Z120" s="121"/>
    </row>
    <row r="121" spans="1:31" x14ac:dyDescent="0.25">
      <c r="D121" s="48"/>
      <c r="E121" s="44"/>
      <c r="F121" s="44"/>
      <c r="G121" s="44"/>
      <c r="H121" s="44"/>
      <c r="I121" s="44"/>
      <c r="N121" s="53"/>
      <c r="O121" s="53"/>
      <c r="P121" s="44"/>
    </row>
    <row r="122" spans="1:31" x14ac:dyDescent="0.25">
      <c r="D122" s="48"/>
      <c r="E122" s="44"/>
      <c r="F122" s="44"/>
      <c r="G122" s="44"/>
      <c r="H122" s="44"/>
      <c r="I122" s="44"/>
      <c r="N122" s="53"/>
      <c r="O122" s="53"/>
      <c r="P122" s="44"/>
    </row>
    <row r="123" spans="1:31" x14ac:dyDescent="0.25">
      <c r="D123" s="48"/>
      <c r="E123" s="44"/>
      <c r="F123" s="44"/>
      <c r="G123" s="44"/>
      <c r="H123" s="44"/>
      <c r="I123" s="44"/>
      <c r="N123" s="53"/>
      <c r="O123" s="53"/>
      <c r="P123" s="44"/>
    </row>
    <row r="124" spans="1:31" x14ac:dyDescent="0.25">
      <c r="D124" s="48"/>
      <c r="E124" s="513"/>
      <c r="F124" s="513"/>
      <c r="G124" s="513"/>
      <c r="H124" s="513"/>
      <c r="I124" s="513"/>
      <c r="J124" s="513"/>
      <c r="K124" s="121"/>
      <c r="L124" s="121"/>
      <c r="M124" s="121"/>
      <c r="N124" s="513"/>
      <c r="O124" s="513"/>
      <c r="P124" s="513"/>
      <c r="Q124" s="513"/>
      <c r="R124" s="513"/>
      <c r="S124" s="513"/>
    </row>
  </sheetData>
  <autoFilter ref="A8:AB119"/>
  <mergeCells count="78">
    <mergeCell ref="A6:A7"/>
    <mergeCell ref="B6:B7"/>
    <mergeCell ref="C6:C7"/>
    <mergeCell ref="D6:D7"/>
    <mergeCell ref="E6:E7"/>
    <mergeCell ref="O6:O7"/>
    <mergeCell ref="P6:R6"/>
    <mergeCell ref="S6:S7"/>
    <mergeCell ref="P1:S1"/>
    <mergeCell ref="D3:S3"/>
    <mergeCell ref="D4:S4"/>
    <mergeCell ref="D5:S5"/>
    <mergeCell ref="F6:I6"/>
    <mergeCell ref="Z6:Z7"/>
    <mergeCell ref="A12:A15"/>
    <mergeCell ref="B12:B15"/>
    <mergeCell ref="C12:C15"/>
    <mergeCell ref="A16:A17"/>
    <mergeCell ref="B16:B17"/>
    <mergeCell ref="C16:C17"/>
    <mergeCell ref="T6:T7"/>
    <mergeCell ref="U6:U7"/>
    <mergeCell ref="V6:V7"/>
    <mergeCell ref="W6:W7"/>
    <mergeCell ref="X6:X7"/>
    <mergeCell ref="Y6:Y7"/>
    <mergeCell ref="J6:J7"/>
    <mergeCell ref="K6:M6"/>
    <mergeCell ref="N6:N7"/>
    <mergeCell ref="A18:A20"/>
    <mergeCell ref="B18:B20"/>
    <mergeCell ref="C18:C20"/>
    <mergeCell ref="A21:A23"/>
    <mergeCell ref="B21:B23"/>
    <mergeCell ref="C21:C23"/>
    <mergeCell ref="A24:A27"/>
    <mergeCell ref="B24:B27"/>
    <mergeCell ref="C24:C27"/>
    <mergeCell ref="A28:A32"/>
    <mergeCell ref="B28:B32"/>
    <mergeCell ref="C28:C32"/>
    <mergeCell ref="A33:A36"/>
    <mergeCell ref="B33:B36"/>
    <mergeCell ref="C33:C36"/>
    <mergeCell ref="A37:A39"/>
    <mergeCell ref="B37:B39"/>
    <mergeCell ref="C37:C39"/>
    <mergeCell ref="A40:A41"/>
    <mergeCell ref="B40:B41"/>
    <mergeCell ref="C40:C41"/>
    <mergeCell ref="A44:A46"/>
    <mergeCell ref="B44:B46"/>
    <mergeCell ref="C44:C46"/>
    <mergeCell ref="A48:A50"/>
    <mergeCell ref="B48:B50"/>
    <mergeCell ref="C48:C50"/>
    <mergeCell ref="A51:A84"/>
    <mergeCell ref="B51:B84"/>
    <mergeCell ref="C51:C84"/>
    <mergeCell ref="A86:A88"/>
    <mergeCell ref="B86:B88"/>
    <mergeCell ref="C86:C88"/>
    <mergeCell ref="A89:A90"/>
    <mergeCell ref="B89:B90"/>
    <mergeCell ref="C89:C90"/>
    <mergeCell ref="A91:A93"/>
    <mergeCell ref="B91:B93"/>
    <mergeCell ref="C91:C93"/>
    <mergeCell ref="A94:A95"/>
    <mergeCell ref="B94:B95"/>
    <mergeCell ref="C94:C95"/>
    <mergeCell ref="N124:S124"/>
    <mergeCell ref="A97:A116"/>
    <mergeCell ref="B97:B112"/>
    <mergeCell ref="C97:C112"/>
    <mergeCell ref="B113:B116"/>
    <mergeCell ref="C113:C116"/>
    <mergeCell ref="E124:J124"/>
  </mergeCells>
  <conditionalFormatting sqref="D13:D116">
    <cfRule type="duplicateValues" dxfId="10" priority="1"/>
  </conditionalFormatting>
  <conditionalFormatting sqref="J56:M116">
    <cfRule type="expression" dxfId="9" priority="2" stopIfTrue="1">
      <formula>AND(#REF!&lt;&gt;#REF!,#REF!&lt;&gt;J56,#REF!&lt;&gt;J56)</formula>
    </cfRule>
    <cfRule type="expression" dxfId="8" priority="3" stopIfTrue="1">
      <formula>OR(#REF!&lt;&gt;#REF!,#REF!&lt;&gt;J56)</formula>
    </cfRule>
    <cfRule type="expression" dxfId="7" priority="4" stopIfTrue="1">
      <formula>AND(#REF!&lt;&gt;#REF!,#REF!=J56)</formula>
    </cfRule>
  </conditionalFormatting>
  <printOptions horizontalCentered="1"/>
  <pageMargins left="0.39370078740157483" right="0.23622047244094491" top="0.31496062992125984" bottom="0.39370078740157483" header="7.874015748031496E-2" footer="7.874015748031496E-2"/>
  <pageSetup paperSize="9" scale="75" orientation="landscape" r:id="rId1"/>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showZeros="0" zoomScale="85" zoomScaleNormal="85" workbookViewId="0">
      <selection activeCell="I20" sqref="I20"/>
    </sheetView>
  </sheetViews>
  <sheetFormatPr defaultRowHeight="15" x14ac:dyDescent="0.25"/>
  <cols>
    <col min="2" max="2" width="22.5703125" customWidth="1"/>
    <col min="8" max="9" width="9.140625" customWidth="1"/>
    <col min="10" max="13" width="9.140625" hidden="1" customWidth="1"/>
    <col min="14" max="14" width="43.140625" hidden="1" customWidth="1"/>
  </cols>
  <sheetData>
    <row r="1" spans="1:14" s="9" customFormat="1" x14ac:dyDescent="0.25">
      <c r="A1" s="773" t="s">
        <v>1533</v>
      </c>
      <c r="B1" s="773"/>
      <c r="C1" s="773"/>
      <c r="D1" s="773"/>
      <c r="E1" s="773"/>
      <c r="F1" s="773"/>
      <c r="G1" s="773"/>
      <c r="H1" s="773"/>
      <c r="I1" s="216"/>
    </row>
    <row r="2" spans="1:14" s="9" customFormat="1" x14ac:dyDescent="0.25">
      <c r="A2" s="10"/>
      <c r="B2" s="10"/>
      <c r="C2" s="10"/>
      <c r="D2" s="10"/>
      <c r="E2" s="10"/>
      <c r="F2" s="774" t="s">
        <v>21</v>
      </c>
      <c r="G2" s="774"/>
      <c r="H2" s="774"/>
      <c r="I2" s="217"/>
    </row>
    <row r="3" spans="1:14" s="9" customFormat="1" x14ac:dyDescent="0.25">
      <c r="A3" s="775" t="s">
        <v>9</v>
      </c>
      <c r="B3" s="775" t="s">
        <v>22</v>
      </c>
      <c r="C3" s="775" t="s">
        <v>23</v>
      </c>
      <c r="D3" s="775" t="s">
        <v>24</v>
      </c>
      <c r="E3" s="775" t="s">
        <v>1532</v>
      </c>
      <c r="F3" s="775"/>
      <c r="G3" s="775"/>
      <c r="H3" s="775"/>
      <c r="I3" s="176"/>
    </row>
    <row r="4" spans="1:14" s="9" customFormat="1" ht="118.5" customHeight="1" x14ac:dyDescent="0.25">
      <c r="A4" s="775"/>
      <c r="B4" s="775"/>
      <c r="C4" s="775"/>
      <c r="D4" s="775"/>
      <c r="E4" s="218" t="s">
        <v>25</v>
      </c>
      <c r="F4" s="218" t="s">
        <v>26</v>
      </c>
      <c r="G4" s="218" t="s">
        <v>27</v>
      </c>
      <c r="H4" s="218" t="s">
        <v>28</v>
      </c>
      <c r="I4" s="176"/>
      <c r="J4" s="274" t="s">
        <v>7414</v>
      </c>
      <c r="K4" s="165" t="s">
        <v>7415</v>
      </c>
      <c r="L4" s="168" t="s">
        <v>7417</v>
      </c>
      <c r="M4" s="168" t="s">
        <v>7416</v>
      </c>
    </row>
    <row r="5" spans="1:14" s="9" customFormat="1" x14ac:dyDescent="0.25">
      <c r="A5" s="11">
        <v>1</v>
      </c>
      <c r="B5" s="12" t="s">
        <v>44</v>
      </c>
      <c r="C5" s="149" t="e">
        <f>SUM(COUNTIFS(#REF!,"TPHT",#REF!,"XA")+COUNTIFS(#REF!,"TPHT",#REF!,"XA"))</f>
        <v>#REF!</v>
      </c>
      <c r="D5" s="149" t="e">
        <f>SUM(COUNTIFS(#REF!,"TPHT",#REF!,"DI")+COUNTIFS(#REF!,"TPHT",#REF!,"DI"))</f>
        <v>#REF!</v>
      </c>
      <c r="E5" s="149" t="e">
        <f>C5</f>
        <v>#REF!</v>
      </c>
      <c r="F5" s="149" t="e">
        <f>SUMIF(#REF!,"TPHT",#REF!)</f>
        <v>#REF!</v>
      </c>
      <c r="G5" s="149" t="e">
        <f>SUMIF(#REF!,"TPHT",#REF!)</f>
        <v>#REF!</v>
      </c>
      <c r="H5" s="149" t="e">
        <f>SUM(E5:G5)</f>
        <v>#REF!</v>
      </c>
      <c r="I5" s="177"/>
      <c r="J5" s="275">
        <v>0</v>
      </c>
      <c r="K5" s="163">
        <v>953</v>
      </c>
      <c r="L5" s="167" t="e">
        <f>F5-J5</f>
        <v>#REF!</v>
      </c>
      <c r="M5" s="167" t="e">
        <f t="shared" ref="M5:M17" si="0">G5-K5</f>
        <v>#REF!</v>
      </c>
      <c r="N5" s="9" t="s">
        <v>8501</v>
      </c>
    </row>
    <row r="6" spans="1:14" s="14" customFormat="1" x14ac:dyDescent="0.25">
      <c r="A6" s="11">
        <v>2</v>
      </c>
      <c r="B6" s="12" t="s">
        <v>45</v>
      </c>
      <c r="C6" s="149" t="e">
        <f>SUM(COUNTIFS(#REF!,"TXHL",#REF!,"XA")+COUNTIFS(#REF!,"TXHL",#REF!,"XA"))</f>
        <v>#REF!</v>
      </c>
      <c r="D6" s="149" t="e">
        <f>SUM(COUNTIFS(#REF!,"TXHL",#REF!,"DI")+COUNTIFS(#REF!,"TXHL",#REF!,"DI"))</f>
        <v>#REF!</v>
      </c>
      <c r="E6" s="149" t="e">
        <f t="shared" ref="E6:E17" si="1">C6</f>
        <v>#REF!</v>
      </c>
      <c r="F6" s="149" t="e">
        <f>SUMIF(#REF!,"TXHL",#REF!)</f>
        <v>#REF!</v>
      </c>
      <c r="G6" s="149" t="e">
        <f>SUMIF(#REF!,"TXHL",#REF!)</f>
        <v>#REF!</v>
      </c>
      <c r="H6" s="149" t="e">
        <f t="shared" ref="H6:H17" si="2">SUM(E6:G6)</f>
        <v>#REF!</v>
      </c>
      <c r="I6" s="177"/>
      <c r="J6" s="276">
        <v>0</v>
      </c>
      <c r="K6" s="164">
        <v>216</v>
      </c>
      <c r="L6" s="167" t="e">
        <f t="shared" ref="L6:L17" si="3">F6-J6</f>
        <v>#REF!</v>
      </c>
      <c r="M6" s="167" t="e">
        <f t="shared" si="0"/>
        <v>#REF!</v>
      </c>
      <c r="N6" s="9"/>
    </row>
    <row r="7" spans="1:14" s="14" customFormat="1" x14ac:dyDescent="0.25">
      <c r="A7" s="11">
        <v>3</v>
      </c>
      <c r="B7" s="12" t="s">
        <v>46</v>
      </c>
      <c r="C7" s="149" t="e">
        <f>SUM(COUNTIFS(#REF!,"TXKA",#REF!,"XA")+COUNTIFS(#REF!,"TXKA",#REF!,"XA"))</f>
        <v>#REF!</v>
      </c>
      <c r="D7" s="149" t="e">
        <f>SUM(COUNTIFS(#REF!,"TXKA",#REF!,"DI")+COUNTIFS(#REF!,"TXKA",#REF!,"DI"))</f>
        <v>#REF!</v>
      </c>
      <c r="E7" s="149" t="e">
        <f t="shared" si="1"/>
        <v>#REF!</v>
      </c>
      <c r="F7" s="149" t="e">
        <f>SUMIF(#REF!,"TXKA",#REF!)</f>
        <v>#REF!</v>
      </c>
      <c r="G7" s="149" t="e">
        <f>SUMIF(#REF!,"TXKA",#REF!)</f>
        <v>#REF!</v>
      </c>
      <c r="H7" s="149" t="e">
        <f t="shared" si="2"/>
        <v>#REF!</v>
      </c>
      <c r="I7" s="177"/>
      <c r="J7" s="276">
        <v>226</v>
      </c>
      <c r="K7" s="164">
        <v>389</v>
      </c>
      <c r="L7" s="167" t="e">
        <f t="shared" si="3"/>
        <v>#REF!</v>
      </c>
      <c r="M7" s="167" t="e">
        <f t="shared" si="0"/>
        <v>#REF!</v>
      </c>
      <c r="N7" s="9"/>
    </row>
    <row r="8" spans="1:14" s="14" customFormat="1" x14ac:dyDescent="0.25">
      <c r="A8" s="11">
        <v>4</v>
      </c>
      <c r="B8" s="13" t="s">
        <v>47</v>
      </c>
      <c r="C8" s="149" t="e">
        <f>SUM(COUNTIFS(#REF!,"NX",#REF!,"XA")+COUNTIFS(#REF!,"NX",#REF!,"XA"))</f>
        <v>#REF!</v>
      </c>
      <c r="D8" s="149" t="e">
        <f>SUM(COUNTIFS(#REF!,"NX",#REF!,"DI")+COUNTIFS(#REF!,"NX",#REF!,"DI"))</f>
        <v>#REF!</v>
      </c>
      <c r="E8" s="149" t="e">
        <f t="shared" si="1"/>
        <v>#REF!</v>
      </c>
      <c r="F8" s="149" t="e">
        <f>SUMIF(#REF!,"NX",#REF!)</f>
        <v>#REF!</v>
      </c>
      <c r="G8" s="149" t="e">
        <f>SUMIF(#REF!,"NX",#REF!)</f>
        <v>#REF!</v>
      </c>
      <c r="H8" s="149" t="e">
        <f t="shared" si="2"/>
        <v>#REF!</v>
      </c>
      <c r="I8" s="177"/>
      <c r="J8" s="276">
        <v>594</v>
      </c>
      <c r="K8" s="164">
        <v>114</v>
      </c>
      <c r="L8" s="167" t="e">
        <f t="shared" si="3"/>
        <v>#REF!</v>
      </c>
      <c r="M8" s="167" t="e">
        <f t="shared" si="0"/>
        <v>#REF!</v>
      </c>
      <c r="N8" s="9"/>
    </row>
    <row r="9" spans="1:14" s="14" customFormat="1" x14ac:dyDescent="0.25">
      <c r="A9" s="11">
        <v>5</v>
      </c>
      <c r="B9" s="13" t="s">
        <v>48</v>
      </c>
      <c r="C9" s="149" t="e">
        <f>SUM(COUNTIFS(#REF!,"DT",#REF!,"XA")+COUNTIFS(#REF!,"DT",#REF!,"XA"))</f>
        <v>#REF!</v>
      </c>
      <c r="D9" s="149" t="e">
        <f>SUM(COUNTIFS(#REF!,"DT",#REF!,"DI")+COUNTIFS(#REF!,"DT",#REF!,"DI"))</f>
        <v>#REF!</v>
      </c>
      <c r="E9" s="149" t="e">
        <f t="shared" si="1"/>
        <v>#REF!</v>
      </c>
      <c r="F9" s="149" t="e">
        <f>SUMIF(#REF!,"DT",#REF!)</f>
        <v>#REF!</v>
      </c>
      <c r="G9" s="149" t="e">
        <f>SUMIF(#REF!,"DT",#REF!)</f>
        <v>#REF!</v>
      </c>
      <c r="H9" s="149" t="e">
        <f t="shared" si="2"/>
        <v>#REF!</v>
      </c>
      <c r="I9" s="177"/>
      <c r="J9" s="276">
        <v>881</v>
      </c>
      <c r="K9" s="164">
        <v>153</v>
      </c>
      <c r="L9" s="167" t="e">
        <f t="shared" si="3"/>
        <v>#REF!</v>
      </c>
      <c r="M9" s="167" t="e">
        <f t="shared" si="0"/>
        <v>#REF!</v>
      </c>
      <c r="N9" s="9"/>
    </row>
    <row r="10" spans="1:14" s="14" customFormat="1" x14ac:dyDescent="0.25">
      <c r="A10" s="11">
        <v>6</v>
      </c>
      <c r="B10" s="13" t="s">
        <v>49</v>
      </c>
      <c r="C10" s="149" t="e">
        <f>SUM(COUNTIFS(#REF!,"HS",#REF!,"XA")+COUNTIFS(#REF!,"HS",#REF!,"XA"))</f>
        <v>#REF!</v>
      </c>
      <c r="D10" s="149" t="e">
        <f>SUM(COUNTIFS(#REF!,"HS",#REF!,"DI")+COUNTIFS(#REF!,"HS",#REF!,"DI"))</f>
        <v>#REF!</v>
      </c>
      <c r="E10" s="149" t="e">
        <f t="shared" si="1"/>
        <v>#REF!</v>
      </c>
      <c r="F10" s="149" t="e">
        <f>SUMIF(#REF!,"HS",#REF!)</f>
        <v>#REF!</v>
      </c>
      <c r="G10" s="149" t="e">
        <f>SUMIF(#REF!,"HS",#REF!)</f>
        <v>#REF!</v>
      </c>
      <c r="H10" s="149" t="e">
        <f t="shared" si="2"/>
        <v>#REF!</v>
      </c>
      <c r="I10" s="177"/>
      <c r="J10" s="276">
        <v>677</v>
      </c>
      <c r="K10" s="164">
        <v>175</v>
      </c>
      <c r="L10" s="167" t="e">
        <f t="shared" si="3"/>
        <v>#REF!</v>
      </c>
      <c r="M10" s="167" t="e">
        <f t="shared" si="0"/>
        <v>#REF!</v>
      </c>
      <c r="N10" s="9"/>
    </row>
    <row r="11" spans="1:14" s="14" customFormat="1" x14ac:dyDescent="0.25">
      <c r="A11" s="11">
        <v>7</v>
      </c>
      <c r="B11" s="13" t="s">
        <v>50</v>
      </c>
      <c r="C11" s="149" t="e">
        <f>SUM(COUNTIFS(#REF!,"HK",#REF!,"XA")+COUNTIFS(#REF!,"HK",#REF!,"XA"))</f>
        <v>#REF!</v>
      </c>
      <c r="D11" s="149" t="e">
        <f>SUM(COUNTIFS(#REF!,"HK",#REF!,"DI")+COUNTIFS(#REF!,"HK",#REF!,"DI"))</f>
        <v>#REF!</v>
      </c>
      <c r="E11" s="149" t="e">
        <f t="shared" si="1"/>
        <v>#REF!</v>
      </c>
      <c r="F11" s="149" t="e">
        <f>SUMIF(#REF!,"HK",#REF!)</f>
        <v>#REF!</v>
      </c>
      <c r="G11" s="149" t="e">
        <f>SUMIF(#REF!,"HK",#REF!)</f>
        <v>#REF!</v>
      </c>
      <c r="H11" s="149" t="e">
        <f t="shared" si="2"/>
        <v>#REF!</v>
      </c>
      <c r="I11" s="177"/>
      <c r="J11" s="276">
        <v>642</v>
      </c>
      <c r="K11" s="164">
        <v>256</v>
      </c>
      <c r="L11" s="167" t="e">
        <f t="shared" si="3"/>
        <v>#REF!</v>
      </c>
      <c r="M11" s="167" t="e">
        <f t="shared" si="0"/>
        <v>#REF!</v>
      </c>
      <c r="N11" s="9"/>
    </row>
    <row r="12" spans="1:14" s="14" customFormat="1" x14ac:dyDescent="0.25">
      <c r="A12" s="11">
        <v>8</v>
      </c>
      <c r="B12" s="13" t="s">
        <v>51</v>
      </c>
      <c r="C12" s="149" t="e">
        <f>SUM(COUNTIFS(#REF!,"VQ",#REF!,"XA")+COUNTIFS(#REF!,"VQ",#REF!,"XA"))</f>
        <v>#REF!</v>
      </c>
      <c r="D12" s="149" t="e">
        <f>SUM(COUNTIFS(#REF!,"VQ",#REF!,"DI")+COUNTIFS(#REF!,"VQ",#REF!,"DI"))</f>
        <v>#REF!</v>
      </c>
      <c r="E12" s="149" t="e">
        <f t="shared" si="1"/>
        <v>#REF!</v>
      </c>
      <c r="F12" s="149" t="e">
        <f>SUMIF(#REF!,"VQ",#REF!)</f>
        <v>#REF!</v>
      </c>
      <c r="G12" s="149" t="e">
        <f>SUMIF(#REF!,"VQ",#REF!)</f>
        <v>#REF!</v>
      </c>
      <c r="H12" s="149" t="e">
        <f t="shared" si="2"/>
        <v>#REF!</v>
      </c>
      <c r="I12" s="177"/>
      <c r="J12" s="276">
        <v>144</v>
      </c>
      <c r="K12" s="164">
        <v>96</v>
      </c>
      <c r="L12" s="167" t="e">
        <f t="shared" si="3"/>
        <v>#REF!</v>
      </c>
      <c r="M12" s="167" t="e">
        <f t="shared" si="0"/>
        <v>#REF!</v>
      </c>
      <c r="N12" s="9"/>
    </row>
    <row r="13" spans="1:14" s="14" customFormat="1" x14ac:dyDescent="0.25">
      <c r="A13" s="11">
        <v>9</v>
      </c>
      <c r="B13" s="13" t="s">
        <v>52</v>
      </c>
      <c r="C13" s="149" t="e">
        <f>SUM(COUNTIFS(#REF!,"CL",#REF!,"XA")+COUNTIFS(#REF!,"CL",#REF!,"XA"))</f>
        <v>#REF!</v>
      </c>
      <c r="D13" s="149" t="e">
        <f>SUM(COUNTIFS(#REF!,"CL",#REF!,"DI")+COUNTIFS(#REF!,"CL",#REF!,"DI"))</f>
        <v>#REF!</v>
      </c>
      <c r="E13" s="149" t="e">
        <f t="shared" si="1"/>
        <v>#REF!</v>
      </c>
      <c r="F13" s="149" t="e">
        <f>SUMIF(#REF!,"CL",#REF!)</f>
        <v>#REF!</v>
      </c>
      <c r="G13" s="149" t="e">
        <f>SUMIF(#REF!,"CL",#REF!)</f>
        <v>#REF!</v>
      </c>
      <c r="H13" s="149" t="e">
        <f t="shared" si="2"/>
        <v>#REF!</v>
      </c>
      <c r="I13" s="177"/>
      <c r="J13" s="276">
        <v>1120</v>
      </c>
      <c r="K13" s="164">
        <v>553</v>
      </c>
      <c r="L13" s="167" t="e">
        <f t="shared" si="3"/>
        <v>#REF!</v>
      </c>
      <c r="M13" s="167" t="e">
        <f t="shared" si="0"/>
        <v>#REF!</v>
      </c>
      <c r="N13" s="9"/>
    </row>
    <row r="14" spans="1:14" s="14" customFormat="1" x14ac:dyDescent="0.25">
      <c r="A14" s="11">
        <v>10</v>
      </c>
      <c r="B14" s="13" t="s">
        <v>53</v>
      </c>
      <c r="C14" s="149" t="e">
        <f>SUM(COUNTIFS(#REF!,"TH",#REF!,"XA")+COUNTIFS(#REF!,"TH",#REF!,"XA"))</f>
        <v>#REF!</v>
      </c>
      <c r="D14" s="149" t="e">
        <f>SUM(COUNTIFS(#REF!,"TH",#REF!,"DI")+COUNTIFS(#REF!,"TH",#REF!,"DI"))</f>
        <v>#REF!</v>
      </c>
      <c r="E14" s="149" t="e">
        <f t="shared" si="1"/>
        <v>#REF!</v>
      </c>
      <c r="F14" s="149" t="e">
        <f>SUMIF(#REF!,"TH",#REF!)</f>
        <v>#REF!</v>
      </c>
      <c r="G14" s="149" t="e">
        <f>SUMIF(#REF!,"TH",#REF!)</f>
        <v>#REF!</v>
      </c>
      <c r="H14" s="149" t="e">
        <f t="shared" si="2"/>
        <v>#REF!</v>
      </c>
      <c r="I14" s="177"/>
      <c r="J14" s="276">
        <v>1014</v>
      </c>
      <c r="K14" s="164">
        <v>104</v>
      </c>
      <c r="L14" s="167" t="e">
        <f t="shared" si="3"/>
        <v>#REF!</v>
      </c>
      <c r="M14" s="167" t="e">
        <f t="shared" si="0"/>
        <v>#REF!</v>
      </c>
      <c r="N14" s="9" t="s">
        <v>8501</v>
      </c>
    </row>
    <row r="15" spans="1:14" s="14" customFormat="1" x14ac:dyDescent="0.25">
      <c r="A15" s="11">
        <v>11</v>
      </c>
      <c r="B15" s="13" t="s">
        <v>54</v>
      </c>
      <c r="C15" s="149" t="e">
        <f>SUM(COUNTIFS(#REF!,"LH",#REF!,"XA")+COUNTIFS(#REF!,"LH",#REF!,"XA"))</f>
        <v>#REF!</v>
      </c>
      <c r="D15" s="149" t="e">
        <f>SUM(COUNTIFS(#REF!,"LH",#REF!,"DI")+COUNTIFS(#REF!,"LH",#REF!,"DI"))</f>
        <v>#REF!</v>
      </c>
      <c r="E15" s="149" t="e">
        <f t="shared" si="1"/>
        <v>#REF!</v>
      </c>
      <c r="F15" s="149" t="e">
        <f>SUMIF(#REF!,"LH",#REF!)</f>
        <v>#REF!</v>
      </c>
      <c r="G15" s="149" t="e">
        <f>SUMIF(#REF!,"LH",#REF!)</f>
        <v>#REF!</v>
      </c>
      <c r="H15" s="149" t="e">
        <f t="shared" si="2"/>
        <v>#REF!</v>
      </c>
      <c r="I15" s="177"/>
      <c r="J15" s="276">
        <v>711</v>
      </c>
      <c r="K15" s="164">
        <v>196</v>
      </c>
      <c r="L15" s="167" t="e">
        <f t="shared" si="3"/>
        <v>#REF!</v>
      </c>
      <c r="M15" s="167" t="e">
        <f t="shared" si="0"/>
        <v>#REF!</v>
      </c>
      <c r="N15" s="9"/>
    </row>
    <row r="16" spans="1:14" s="14" customFormat="1" x14ac:dyDescent="0.25">
      <c r="A16" s="11">
        <v>12</v>
      </c>
      <c r="B16" s="13" t="s">
        <v>55</v>
      </c>
      <c r="C16" s="149" t="e">
        <f>SUM(COUNTIFS(#REF!,"CX",#REF!,"XA")+COUNTIFS(#REF!,"CX",#REF!,"XA"))</f>
        <v>#REF!</v>
      </c>
      <c r="D16" s="149" t="e">
        <f>SUM(COUNTIFS(#REF!,"CX",#REF!,"DI")+COUNTIFS(#REF!,"CX",#REF!,"DI"))</f>
        <v>#REF!</v>
      </c>
      <c r="E16" s="149" t="e">
        <f t="shared" si="1"/>
        <v>#REF!</v>
      </c>
      <c r="F16" s="149" t="e">
        <f>SUMIF(#REF!,"CX",#REF!)</f>
        <v>#REF!</v>
      </c>
      <c r="G16" s="149" t="e">
        <f>SUMIF(#REF!,"CX",#REF!)</f>
        <v>#REF!</v>
      </c>
      <c r="H16" s="149" t="e">
        <f t="shared" si="2"/>
        <v>#REF!</v>
      </c>
      <c r="I16" s="177"/>
      <c r="J16" s="276">
        <v>809</v>
      </c>
      <c r="K16" s="164">
        <v>217</v>
      </c>
      <c r="L16" s="167" t="e">
        <f t="shared" si="3"/>
        <v>#REF!</v>
      </c>
      <c r="M16" s="167" t="e">
        <f t="shared" si="0"/>
        <v>#REF!</v>
      </c>
      <c r="N16" s="9" t="s">
        <v>8501</v>
      </c>
    </row>
    <row r="17" spans="1:14" s="14" customFormat="1" x14ac:dyDescent="0.25">
      <c r="A17" s="11">
        <v>13</v>
      </c>
      <c r="B17" s="13" t="s">
        <v>56</v>
      </c>
      <c r="C17" s="149" t="e">
        <f>SUM(COUNTIFS(#REF!,"KA",#REF!,"XA")+COUNTIFS(#REF!,"KA",#REF!,"XA"))</f>
        <v>#REF!</v>
      </c>
      <c r="D17" s="149" t="e">
        <f>SUM(COUNTIFS(#REF!,"KA",#REF!,"DI")+COUNTIFS(#REF!,"KA",#REF!,"DI"))</f>
        <v>#REF!</v>
      </c>
      <c r="E17" s="149" t="e">
        <f t="shared" si="1"/>
        <v>#REF!</v>
      </c>
      <c r="F17" s="149" t="e">
        <f>SUMIF(#REF!,"KA",#REF!)</f>
        <v>#REF!</v>
      </c>
      <c r="G17" s="149" t="e">
        <f>SUMIF(#REF!,"KA",#REF!)</f>
        <v>#REF!</v>
      </c>
      <c r="H17" s="149" t="e">
        <f t="shared" si="2"/>
        <v>#REF!</v>
      </c>
      <c r="I17" s="177"/>
      <c r="J17" s="276">
        <v>651</v>
      </c>
      <c r="K17" s="164">
        <v>0</v>
      </c>
      <c r="L17" s="167" t="e">
        <f t="shared" si="3"/>
        <v>#REF!</v>
      </c>
      <c r="M17" s="167" t="e">
        <f t="shared" si="0"/>
        <v>#REF!</v>
      </c>
      <c r="N17" s="9"/>
    </row>
    <row r="18" spans="1:14" s="15" customFormat="1" ht="15" customHeight="1" x14ac:dyDescent="0.2">
      <c r="A18" s="771" t="s">
        <v>57</v>
      </c>
      <c r="B18" s="772"/>
      <c r="C18" s="21" t="e">
        <f t="shared" ref="C18:H18" si="4">SUM(C5:C17)</f>
        <v>#REF!</v>
      </c>
      <c r="D18" s="21" t="e">
        <f t="shared" si="4"/>
        <v>#REF!</v>
      </c>
      <c r="E18" s="21" t="e">
        <f t="shared" si="4"/>
        <v>#REF!</v>
      </c>
      <c r="F18" s="21" t="e">
        <f t="shared" si="4"/>
        <v>#REF!</v>
      </c>
      <c r="G18" s="21" t="e">
        <f t="shared" si="4"/>
        <v>#REF!</v>
      </c>
      <c r="H18" s="21" t="e">
        <f t="shared" si="4"/>
        <v>#REF!</v>
      </c>
      <c r="I18" s="278"/>
      <c r="J18" s="277"/>
      <c r="K18" s="166"/>
      <c r="L18" s="166"/>
    </row>
  </sheetData>
  <mergeCells count="8">
    <mergeCell ref="A18:B18"/>
    <mergeCell ref="A1:H1"/>
    <mergeCell ref="F2:H2"/>
    <mergeCell ref="A3:A4"/>
    <mergeCell ref="B3:B4"/>
    <mergeCell ref="C3:C4"/>
    <mergeCell ref="D3:D4"/>
    <mergeCell ref="E3:H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
  <sheetViews>
    <sheetView showZeros="0" workbookViewId="0">
      <selection activeCell="I20" sqref="I20"/>
    </sheetView>
  </sheetViews>
  <sheetFormatPr defaultRowHeight="15" x14ac:dyDescent="0.25"/>
  <cols>
    <col min="2" max="2" width="20" customWidth="1"/>
    <col min="11" max="11" width="9.140625" customWidth="1"/>
  </cols>
  <sheetData>
    <row r="1" spans="1:8" s="3" customFormat="1" ht="33" customHeight="1" x14ac:dyDescent="0.25">
      <c r="A1" s="776" t="s">
        <v>1233</v>
      </c>
      <c r="B1" s="776"/>
      <c r="C1" s="776"/>
      <c r="D1" s="776"/>
      <c r="E1" s="776"/>
      <c r="F1" s="776"/>
      <c r="G1" s="776"/>
      <c r="H1" s="776"/>
    </row>
    <row r="2" spans="1:8" s="3" customFormat="1" x14ac:dyDescent="0.25">
      <c r="A2" s="10"/>
      <c r="B2" s="10"/>
      <c r="C2" s="10"/>
      <c r="D2" s="10"/>
      <c r="E2" s="10"/>
      <c r="F2" s="777" t="s">
        <v>1330</v>
      </c>
      <c r="G2" s="777"/>
      <c r="H2" s="777"/>
    </row>
    <row r="3" spans="1:8" s="3" customFormat="1" ht="18" customHeight="1" x14ac:dyDescent="0.25">
      <c r="A3" s="778" t="s">
        <v>9</v>
      </c>
      <c r="B3" s="524" t="s">
        <v>22</v>
      </c>
      <c r="C3" s="524" t="s">
        <v>1232</v>
      </c>
      <c r="D3" s="524"/>
      <c r="E3" s="524"/>
      <c r="F3" s="524"/>
      <c r="G3" s="524"/>
      <c r="H3" s="524" t="s">
        <v>1244</v>
      </c>
    </row>
    <row r="4" spans="1:8" s="3" customFormat="1" ht="55.5" customHeight="1" x14ac:dyDescent="0.25">
      <c r="A4" s="778"/>
      <c r="B4" s="524"/>
      <c r="C4" s="16" t="s">
        <v>31</v>
      </c>
      <c r="D4" s="16" t="s">
        <v>32</v>
      </c>
      <c r="E4" s="16" t="s">
        <v>33</v>
      </c>
      <c r="F4" s="16" t="s">
        <v>34</v>
      </c>
      <c r="G4" s="16" t="s">
        <v>35</v>
      </c>
      <c r="H4" s="524"/>
    </row>
    <row r="5" spans="1:8" s="3" customFormat="1" x14ac:dyDescent="0.25">
      <c r="A5" s="23">
        <v>1</v>
      </c>
      <c r="B5" s="24" t="s">
        <v>44</v>
      </c>
      <c r="C5" s="25" t="e">
        <f>COUNTIFS(#REF!,"&lt;120",#REF!,"&gt;100",#REF!,"TPHT")</f>
        <v>#REF!</v>
      </c>
      <c r="D5" s="25" t="e">
        <f>COUNTIFS(#REF!,"&gt;=120",#REF!,"&lt;150",#REF!,"TPHT")</f>
        <v>#REF!</v>
      </c>
      <c r="E5" s="25" t="e">
        <f>COUNTIFS(#REF!,"&gt;=150",#REF!,"&lt;200",#REF!,"TPHT")</f>
        <v>#REF!</v>
      </c>
      <c r="F5" s="25" t="e">
        <f>COUNTIFS(#REF!,"&gt;=200",#REF!,"&lt;250",#REF!,"TPHT")</f>
        <v>#REF!</v>
      </c>
      <c r="G5" s="25" t="e">
        <f>COUNTIFS(#REF!,"&gt;=250",#REF!,"TPHT")</f>
        <v>#REF!</v>
      </c>
      <c r="H5" s="25" t="e">
        <f>SUM(C5:G5)</f>
        <v>#REF!</v>
      </c>
    </row>
    <row r="6" spans="1:8" x14ac:dyDescent="0.25">
      <c r="A6" s="11">
        <v>2</v>
      </c>
      <c r="B6" s="12" t="s">
        <v>45</v>
      </c>
      <c r="C6" s="17" t="e">
        <f>COUNTIFS(#REF!,"&lt;120",#REF!,"&gt;100",#REF!,"TXHL")</f>
        <v>#REF!</v>
      </c>
      <c r="D6" s="17" t="e">
        <f>COUNTIFS(#REF!,"&gt;=120",#REF!,"&lt;150",#REF!,"TXHL")</f>
        <v>#REF!</v>
      </c>
      <c r="E6" s="17" t="e">
        <f>COUNTIFS(#REF!,"&gt;=150",#REF!,"&lt;200",#REF!,"TXHL")</f>
        <v>#REF!</v>
      </c>
      <c r="F6" s="17" t="e">
        <f>COUNTIFS(#REF!,"&gt;=200",#REF!,"&lt;250",#REF!,"TXHL")</f>
        <v>#REF!</v>
      </c>
      <c r="G6" s="17" t="e">
        <f>COUNTIFS(#REF!,"&gt;=250",#REF!,"TXHL")</f>
        <v>#REF!</v>
      </c>
      <c r="H6" s="17" t="e">
        <f t="shared" ref="H6:H17" si="0">SUM(C6:G6)</f>
        <v>#REF!</v>
      </c>
    </row>
    <row r="7" spans="1:8" x14ac:dyDescent="0.25">
      <c r="A7" s="11">
        <v>3</v>
      </c>
      <c r="B7" s="12" t="s">
        <v>46</v>
      </c>
      <c r="C7" s="17" t="e">
        <f>COUNTIFS(#REF!,"&lt;120",#REF!,"&gt;100",#REF!,"TXKA")</f>
        <v>#REF!</v>
      </c>
      <c r="D7" s="17" t="e">
        <f>COUNTIFS(#REF!,"&gt;=120",#REF!,"&lt;150",#REF!,"TXKA")</f>
        <v>#REF!</v>
      </c>
      <c r="E7" s="17" t="e">
        <f>COUNTIFS(#REF!,"&gt;=150",#REF!,"&lt;200",#REF!,"TXKA")</f>
        <v>#REF!</v>
      </c>
      <c r="F7" s="17" t="e">
        <f>COUNTIFS(#REF!,"&gt;=200",#REF!,"&lt;250",#REF!,"TXKA")</f>
        <v>#REF!</v>
      </c>
      <c r="G7" s="17" t="e">
        <f>COUNTIFS(#REF!,"&gt;=250",#REF!,"TXKA")</f>
        <v>#REF!</v>
      </c>
      <c r="H7" s="17" t="e">
        <f t="shared" si="0"/>
        <v>#REF!</v>
      </c>
    </row>
    <row r="8" spans="1:8" x14ac:dyDescent="0.25">
      <c r="A8" s="11">
        <v>4</v>
      </c>
      <c r="B8" s="13" t="s">
        <v>47</v>
      </c>
      <c r="C8" s="17" t="e">
        <f>COUNTIFS(#REF!,"&lt;120",#REF!,"&gt;100",#REF!,"NX")</f>
        <v>#REF!</v>
      </c>
      <c r="D8" s="17" t="e">
        <f>COUNTIFS(#REF!,"&gt;=120",#REF!,"&lt;150",#REF!,"NX")</f>
        <v>#REF!</v>
      </c>
      <c r="E8" s="17" t="e">
        <f>COUNTIFS(#REF!,"&gt;=150",#REF!,"&lt;200",#REF!,"NX")</f>
        <v>#REF!</v>
      </c>
      <c r="F8" s="17" t="e">
        <f>COUNTIFS(#REF!,"&gt;=200",#REF!,"&lt;250",#REF!,"NX")</f>
        <v>#REF!</v>
      </c>
      <c r="G8" s="17" t="e">
        <f>COUNTIFS(#REF!,"&gt;=250",#REF!,"NX")</f>
        <v>#REF!</v>
      </c>
      <c r="H8" s="17" t="e">
        <f t="shared" si="0"/>
        <v>#REF!</v>
      </c>
    </row>
    <row r="9" spans="1:8" x14ac:dyDescent="0.25">
      <c r="A9" s="11">
        <v>5</v>
      </c>
      <c r="B9" s="13" t="s">
        <v>48</v>
      </c>
      <c r="C9" s="17" t="e">
        <f>COUNTIFS(#REF!,"&lt;120",#REF!,"&gt;100",#REF!,"DT")</f>
        <v>#REF!</v>
      </c>
      <c r="D9" s="17" t="e">
        <f>COUNTIFS(#REF!,"&gt;=120",#REF!,"&lt;150",#REF!,"DT")</f>
        <v>#REF!</v>
      </c>
      <c r="E9" s="17" t="e">
        <f>COUNTIFS(#REF!,"&gt;=150",#REF!,"&lt;200",#REF!,"DT")</f>
        <v>#REF!</v>
      </c>
      <c r="F9" s="17" t="e">
        <f>COUNTIFS(#REF!,"&gt;=200",#REF!,"&lt;250",#REF!,"DT")</f>
        <v>#REF!</v>
      </c>
      <c r="G9" s="17" t="e">
        <f>COUNTIFS(#REF!,"&gt;=250",#REF!,"DT")</f>
        <v>#REF!</v>
      </c>
      <c r="H9" s="17" t="e">
        <f t="shared" si="0"/>
        <v>#REF!</v>
      </c>
    </row>
    <row r="10" spans="1:8" x14ac:dyDescent="0.25">
      <c r="A10" s="11">
        <v>6</v>
      </c>
      <c r="B10" s="13" t="s">
        <v>49</v>
      </c>
      <c r="C10" s="17" t="e">
        <f>COUNTIFS(#REF!,"&lt;120",#REF!,"&gt;100",#REF!,"HS")</f>
        <v>#REF!</v>
      </c>
      <c r="D10" s="17" t="e">
        <f>COUNTIFS(#REF!,"&gt;=120",#REF!,"&lt;150",#REF!,"HS")</f>
        <v>#REF!</v>
      </c>
      <c r="E10" s="17" t="e">
        <f>COUNTIFS(#REF!,"&gt;=150",#REF!,"&lt;200",#REF!,"HS")</f>
        <v>#REF!</v>
      </c>
      <c r="F10" s="17" t="e">
        <f>COUNTIFS(#REF!,"&gt;=200",#REF!,"&lt;250",#REF!,"HS")</f>
        <v>#REF!</v>
      </c>
      <c r="G10" s="17" t="e">
        <f>COUNTIFS(#REF!,"&gt;=250",#REF!,"HS")</f>
        <v>#REF!</v>
      </c>
      <c r="H10" s="17" t="e">
        <f t="shared" si="0"/>
        <v>#REF!</v>
      </c>
    </row>
    <row r="11" spans="1:8" x14ac:dyDescent="0.25">
      <c r="A11" s="11">
        <v>7</v>
      </c>
      <c r="B11" s="13" t="s">
        <v>50</v>
      </c>
      <c r="C11" s="17" t="e">
        <f>COUNTIFS(#REF!,"&lt;120",#REF!,"&gt;100",#REF!,"HK")</f>
        <v>#REF!</v>
      </c>
      <c r="D11" s="17" t="e">
        <f>COUNTIFS(#REF!,"&gt;=120",#REF!,"&lt;150",#REF!,"HK")</f>
        <v>#REF!</v>
      </c>
      <c r="E11" s="17" t="e">
        <f>COUNTIFS(#REF!,"&gt;=150",#REF!,"&lt;200",#REF!,"HK")</f>
        <v>#REF!</v>
      </c>
      <c r="F11" s="17" t="e">
        <f>COUNTIFS(#REF!,"&gt;=200",#REF!,"&lt;250",#REF!,"HK")</f>
        <v>#REF!</v>
      </c>
      <c r="G11" s="17" t="e">
        <f>COUNTIFS(#REF!,"&gt;=250",#REF!,"HK")</f>
        <v>#REF!</v>
      </c>
      <c r="H11" s="17" t="e">
        <f t="shared" si="0"/>
        <v>#REF!</v>
      </c>
    </row>
    <row r="12" spans="1:8" x14ac:dyDescent="0.25">
      <c r="A12" s="11">
        <v>8</v>
      </c>
      <c r="B12" s="13" t="s">
        <v>51</v>
      </c>
      <c r="C12" s="17" t="e">
        <f>COUNTIFS(#REF!,"&lt;120",#REF!,"&gt;100",#REF!,"VQ")</f>
        <v>#REF!</v>
      </c>
      <c r="D12" s="17" t="e">
        <f>COUNTIFS(#REF!,"&gt;=120",#REF!,"&lt;150",#REF!,"VQ")</f>
        <v>#REF!</v>
      </c>
      <c r="E12" s="17" t="e">
        <f>COUNTIFS(#REF!,"&gt;=150",#REF!,"&lt;200",#REF!,"VQ")</f>
        <v>#REF!</v>
      </c>
      <c r="F12" s="17" t="e">
        <f>COUNTIFS(#REF!,"&gt;=200",#REF!,"&lt;250",#REF!,"VQ")</f>
        <v>#REF!</v>
      </c>
      <c r="G12" s="17" t="e">
        <f>COUNTIFS(#REF!,"&gt;=250",#REF!,"VQ")</f>
        <v>#REF!</v>
      </c>
      <c r="H12" s="17" t="e">
        <f t="shared" si="0"/>
        <v>#REF!</v>
      </c>
    </row>
    <row r="13" spans="1:8" x14ac:dyDescent="0.25">
      <c r="A13" s="11">
        <v>9</v>
      </c>
      <c r="B13" s="13" t="s">
        <v>52</v>
      </c>
      <c r="C13" s="17" t="e">
        <f>COUNTIFS(#REF!,"&lt;120",#REF!,"&gt;100",#REF!,"CL")</f>
        <v>#REF!</v>
      </c>
      <c r="D13" s="17" t="e">
        <f>COUNTIFS(#REF!,"&gt;=120",#REF!,"&lt;150",#REF!,"CL")</f>
        <v>#REF!</v>
      </c>
      <c r="E13" s="17" t="e">
        <f>COUNTIFS(#REF!,"&gt;=150",#REF!,"&lt;200",#REF!,"CL")</f>
        <v>#REF!</v>
      </c>
      <c r="F13" s="17" t="e">
        <f>COUNTIFS(#REF!,"&gt;=200",#REF!,"&lt;250",#REF!,"CL")</f>
        <v>#REF!</v>
      </c>
      <c r="G13" s="17" t="e">
        <f>COUNTIFS(#REF!,"&gt;=250",#REF!,"CL")</f>
        <v>#REF!</v>
      </c>
      <c r="H13" s="17" t="e">
        <f t="shared" si="0"/>
        <v>#REF!</v>
      </c>
    </row>
    <row r="14" spans="1:8" x14ac:dyDescent="0.25">
      <c r="A14" s="11">
        <v>10</v>
      </c>
      <c r="B14" s="13" t="s">
        <v>53</v>
      </c>
      <c r="C14" s="17" t="e">
        <f>COUNTIFS(#REF!,"&lt;120",#REF!,"&gt;100",#REF!,"TH")</f>
        <v>#REF!</v>
      </c>
      <c r="D14" s="17" t="e">
        <f>COUNTIFS(#REF!,"&gt;=120",#REF!,"&lt;150",#REF!,"TH")</f>
        <v>#REF!</v>
      </c>
      <c r="E14" s="17" t="e">
        <f>COUNTIFS(#REF!,"&gt;=150",#REF!,"&lt;200",#REF!,"TH")</f>
        <v>#REF!</v>
      </c>
      <c r="F14" s="17" t="e">
        <f>COUNTIFS(#REF!,"&gt;=200",#REF!,"&lt;250",#REF!,"TH")</f>
        <v>#REF!</v>
      </c>
      <c r="G14" s="17" t="e">
        <f>COUNTIFS(#REF!,"&gt;=250",#REF!,"TH")</f>
        <v>#REF!</v>
      </c>
      <c r="H14" s="17" t="e">
        <f t="shared" si="0"/>
        <v>#REF!</v>
      </c>
    </row>
    <row r="15" spans="1:8" x14ac:dyDescent="0.25">
      <c r="A15" s="11">
        <v>11</v>
      </c>
      <c r="B15" s="13" t="s">
        <v>54</v>
      </c>
      <c r="C15" s="17" t="e">
        <f>COUNTIFS(#REF!,"&lt;120",#REF!,"&gt;100",#REF!,"LH")</f>
        <v>#REF!</v>
      </c>
      <c r="D15" s="17" t="e">
        <f>COUNTIFS(#REF!,"&gt;=120",#REF!,"&lt;150",#REF!,"LH")</f>
        <v>#REF!</v>
      </c>
      <c r="E15" s="17" t="e">
        <f>COUNTIFS(#REF!,"&gt;=150",#REF!,"&lt;200",#REF!,"LH")</f>
        <v>#REF!</v>
      </c>
      <c r="F15" s="17" t="e">
        <f>COUNTIFS(#REF!,"&gt;=200",#REF!,"&lt;250",#REF!,"LH")</f>
        <v>#REF!</v>
      </c>
      <c r="G15" s="17" t="e">
        <f>COUNTIFS(#REF!,"&gt;=250",#REF!,"LH")</f>
        <v>#REF!</v>
      </c>
      <c r="H15" s="17" t="e">
        <f t="shared" si="0"/>
        <v>#REF!</v>
      </c>
    </row>
    <row r="16" spans="1:8" x14ac:dyDescent="0.25">
      <c r="A16" s="11">
        <v>12</v>
      </c>
      <c r="B16" s="13" t="s">
        <v>55</v>
      </c>
      <c r="C16" s="17" t="e">
        <f>COUNTIFS(#REF!,"&lt;120",#REF!,"&gt;100",#REF!,"CX")</f>
        <v>#REF!</v>
      </c>
      <c r="D16" s="17" t="e">
        <f>COUNTIFS(#REF!,"&gt;=120",#REF!,"&lt;150",#REF!,"CX")</f>
        <v>#REF!</v>
      </c>
      <c r="E16" s="17" t="e">
        <f>COUNTIFS(#REF!,"&gt;=150",#REF!,"&lt;200",#REF!,"CX")</f>
        <v>#REF!</v>
      </c>
      <c r="F16" s="17" t="e">
        <f>COUNTIFS(#REF!,"&gt;=200",#REF!,"&lt;250",#REF!,"CX")</f>
        <v>#REF!</v>
      </c>
      <c r="G16" s="17" t="e">
        <f>COUNTIFS(#REF!,"&gt;=250",#REF!,"CX")</f>
        <v>#REF!</v>
      </c>
      <c r="H16" s="17" t="e">
        <f t="shared" si="0"/>
        <v>#REF!</v>
      </c>
    </row>
    <row r="17" spans="1:8" x14ac:dyDescent="0.25">
      <c r="A17" s="11">
        <v>13</v>
      </c>
      <c r="B17" s="13" t="s">
        <v>56</v>
      </c>
      <c r="C17" s="17" t="e">
        <f>COUNTIFS(#REF!,"&lt;120",#REF!,"&gt;100",#REF!,"KA")</f>
        <v>#REF!</v>
      </c>
      <c r="D17" s="17" t="e">
        <f>COUNTIFS(#REF!,"&gt;=120",#REF!,"&lt;150",#REF!,"KA")</f>
        <v>#REF!</v>
      </c>
      <c r="E17" s="17" t="e">
        <f>COUNTIFS(#REF!,"&gt;=150",#REF!,"&lt;200",#REF!,"KA")</f>
        <v>#REF!</v>
      </c>
      <c r="F17" s="17" t="e">
        <f>COUNTIFS(#REF!,"&gt;=200",#REF!,"&lt;250",#REF!,"KA")</f>
        <v>#REF!</v>
      </c>
      <c r="G17" s="17" t="e">
        <f>COUNTIFS(#REF!,"&gt;=250",#REF!,"KA")</f>
        <v>#REF!</v>
      </c>
      <c r="H17" s="17" t="e">
        <f t="shared" si="0"/>
        <v>#REF!</v>
      </c>
    </row>
    <row r="18" spans="1:8" s="18" customFormat="1" x14ac:dyDescent="0.25">
      <c r="A18" s="771" t="s">
        <v>57</v>
      </c>
      <c r="B18" s="772"/>
      <c r="C18" s="21" t="e">
        <f t="shared" ref="C18:H18" si="1">SUM(C5:C17)</f>
        <v>#REF!</v>
      </c>
      <c r="D18" s="21" t="e">
        <f t="shared" si="1"/>
        <v>#REF!</v>
      </c>
      <c r="E18" s="21" t="e">
        <f t="shared" si="1"/>
        <v>#REF!</v>
      </c>
      <c r="F18" s="21" t="e">
        <f t="shared" si="1"/>
        <v>#REF!</v>
      </c>
      <c r="G18" s="21" t="e">
        <f t="shared" si="1"/>
        <v>#REF!</v>
      </c>
      <c r="H18" s="21" t="e">
        <f t="shared" si="1"/>
        <v>#REF!</v>
      </c>
    </row>
  </sheetData>
  <mergeCells count="7">
    <mergeCell ref="A18:B18"/>
    <mergeCell ref="A1:H1"/>
    <mergeCell ref="F2:H2"/>
    <mergeCell ref="A3:A4"/>
    <mergeCell ref="B3:B4"/>
    <mergeCell ref="C3:G3"/>
    <mergeCell ref="H3:H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9"/>
  <sheetViews>
    <sheetView showZeros="0" workbookViewId="0">
      <selection activeCell="I20" sqref="I20"/>
    </sheetView>
  </sheetViews>
  <sheetFormatPr defaultColWidth="9.140625" defaultRowHeight="15" x14ac:dyDescent="0.25"/>
  <cols>
    <col min="1" max="1" width="9.140625" style="14"/>
    <col min="2" max="2" width="19.85546875" style="14" customWidth="1"/>
    <col min="3" max="16384" width="9.140625" style="14"/>
  </cols>
  <sheetData>
    <row r="1" spans="1:8" s="20" customFormat="1" ht="47.25" customHeight="1" x14ac:dyDescent="0.2">
      <c r="A1" s="776" t="s">
        <v>1329</v>
      </c>
      <c r="B1" s="776"/>
      <c r="C1" s="776"/>
      <c r="D1" s="776"/>
      <c r="E1" s="776"/>
      <c r="F1" s="776"/>
      <c r="G1" s="776"/>
      <c r="H1" s="19"/>
    </row>
    <row r="2" spans="1:8" s="20" customFormat="1" ht="15" customHeight="1" x14ac:dyDescent="0.2">
      <c r="A2" s="10"/>
      <c r="B2" s="10"/>
      <c r="C2" s="10"/>
      <c r="D2" s="10"/>
      <c r="E2" s="779" t="s">
        <v>1330</v>
      </c>
      <c r="F2" s="779"/>
      <c r="G2" s="779"/>
    </row>
    <row r="3" spans="1:8" s="20" customFormat="1" ht="12.75" x14ac:dyDescent="0.2">
      <c r="A3" s="778" t="s">
        <v>9</v>
      </c>
      <c r="B3" s="524" t="s">
        <v>22</v>
      </c>
      <c r="C3" s="524" t="s">
        <v>1245</v>
      </c>
      <c r="D3" s="524"/>
      <c r="E3" s="524"/>
      <c r="F3" s="524"/>
      <c r="G3" s="524" t="s">
        <v>1246</v>
      </c>
    </row>
    <row r="4" spans="1:8" s="20" customFormat="1" ht="12.75" x14ac:dyDescent="0.2">
      <c r="A4" s="778"/>
      <c r="B4" s="524"/>
      <c r="C4" s="524" t="s">
        <v>36</v>
      </c>
      <c r="D4" s="524" t="s">
        <v>37</v>
      </c>
      <c r="E4" s="524" t="s">
        <v>38</v>
      </c>
      <c r="F4" s="524" t="s">
        <v>39</v>
      </c>
      <c r="G4" s="524"/>
    </row>
    <row r="5" spans="1:8" s="20" customFormat="1" ht="32.25" customHeight="1" x14ac:dyDescent="0.2">
      <c r="A5" s="778"/>
      <c r="B5" s="524"/>
      <c r="C5" s="524"/>
      <c r="D5" s="524"/>
      <c r="E5" s="524"/>
      <c r="F5" s="524"/>
      <c r="G5" s="524"/>
    </row>
    <row r="6" spans="1:8" s="20" customFormat="1" x14ac:dyDescent="0.2">
      <c r="A6" s="11">
        <v>1</v>
      </c>
      <c r="B6" s="12" t="s">
        <v>44</v>
      </c>
      <c r="C6" s="17" t="e">
        <f>COUNTIFS(#REF!,"&lt;100",#REF!,"&gt;90",#REF!,"TPHT")</f>
        <v>#REF!</v>
      </c>
      <c r="D6" s="17" t="e">
        <f>COUNTIFS(#REF!,"&lt;=90",#REF!,"&gt;80",#REF!,"TPHT")</f>
        <v>#REF!</v>
      </c>
      <c r="E6" s="17" t="e">
        <f>COUNTIFS(#REF!,"&lt;=80",#REF!,"&gt;60",#REF!,"TPHT")</f>
        <v>#REF!</v>
      </c>
      <c r="F6" s="17" t="e">
        <f>COUNTIFS(#REF!,"&lt;=60",#REF!,"&gt;1",#REF!,"TPHT")</f>
        <v>#REF!</v>
      </c>
      <c r="G6" s="17" t="e">
        <f>SUM(C6:F6)</f>
        <v>#REF!</v>
      </c>
    </row>
    <row r="7" spans="1:8" x14ac:dyDescent="0.25">
      <c r="A7" s="11">
        <v>2</v>
      </c>
      <c r="B7" s="12" t="s">
        <v>45</v>
      </c>
      <c r="C7" s="17" t="e">
        <f>COUNTIFS(#REF!,"&lt;100",#REF!,"&gt;90",#REF!,"TXHL")</f>
        <v>#REF!</v>
      </c>
      <c r="D7" s="17" t="e">
        <f>COUNTIFS(#REF!,"&lt;=90",#REF!,"&gt;80",#REF!,"TXHL")</f>
        <v>#REF!</v>
      </c>
      <c r="E7" s="17" t="e">
        <f>COUNTIFS(#REF!,"&lt;=80",#REF!,"&gt;60",#REF!,"TXHL")</f>
        <v>#REF!</v>
      </c>
      <c r="F7" s="17" t="e">
        <f>COUNTIFS(#REF!,"&lt;=60",#REF!,"&gt;1",#REF!,"TXHL")</f>
        <v>#REF!</v>
      </c>
      <c r="G7" s="17" t="e">
        <f t="shared" ref="G7:G18" si="0">SUM(C7:F7)</f>
        <v>#REF!</v>
      </c>
    </row>
    <row r="8" spans="1:8" x14ac:dyDescent="0.25">
      <c r="A8" s="11">
        <v>3</v>
      </c>
      <c r="B8" s="12" t="s">
        <v>46</v>
      </c>
      <c r="C8" s="17" t="e">
        <f>COUNTIFS(#REF!,"&lt;100",#REF!,"&gt;90",#REF!,"TXKA")</f>
        <v>#REF!</v>
      </c>
      <c r="D8" s="17" t="e">
        <f>COUNTIFS(#REF!,"&lt;=90",#REF!,"&gt;80",#REF!,"TXKA")</f>
        <v>#REF!</v>
      </c>
      <c r="E8" s="17" t="e">
        <f>COUNTIFS(#REF!,"&lt;=80",#REF!,"&gt;60",#REF!,"TXKA")</f>
        <v>#REF!</v>
      </c>
      <c r="F8" s="17" t="e">
        <f>COUNTIFS(#REF!,"&lt;=60",#REF!,"&gt;1",#REF!,"TXKA")</f>
        <v>#REF!</v>
      </c>
      <c r="G8" s="17" t="e">
        <f t="shared" si="0"/>
        <v>#REF!</v>
      </c>
    </row>
    <row r="9" spans="1:8" x14ac:dyDescent="0.25">
      <c r="A9" s="11">
        <v>4</v>
      </c>
      <c r="B9" s="13" t="s">
        <v>47</v>
      </c>
      <c r="C9" s="17" t="e">
        <f>COUNTIFS(#REF!,"&lt;100",#REF!,"&gt;90",#REF!,"NX")</f>
        <v>#REF!</v>
      </c>
      <c r="D9" s="17" t="e">
        <f>COUNTIFS(#REF!,"&lt;=90",#REF!,"&gt;80",#REF!,"NX")</f>
        <v>#REF!</v>
      </c>
      <c r="E9" s="17" t="e">
        <f>COUNTIFS(#REF!,"&lt;=80",#REF!,"&gt;60",#REF!,"NX")</f>
        <v>#REF!</v>
      </c>
      <c r="F9" s="17" t="e">
        <f>COUNTIFS(#REF!,"&lt;=60",#REF!,"&gt;1",#REF!,"NX")</f>
        <v>#REF!</v>
      </c>
      <c r="G9" s="17" t="e">
        <f t="shared" si="0"/>
        <v>#REF!</v>
      </c>
    </row>
    <row r="10" spans="1:8" x14ac:dyDescent="0.25">
      <c r="A10" s="11">
        <v>5</v>
      </c>
      <c r="B10" s="13" t="s">
        <v>48</v>
      </c>
      <c r="C10" s="17" t="e">
        <f>COUNTIFS(#REF!,"&lt;100",#REF!,"&gt;90",#REF!,"DT")</f>
        <v>#REF!</v>
      </c>
      <c r="D10" s="17" t="e">
        <f>COUNTIFS(#REF!,"&lt;=90",#REF!,"&gt;80",#REF!,"DT")</f>
        <v>#REF!</v>
      </c>
      <c r="E10" s="17" t="e">
        <f>COUNTIFS(#REF!,"&lt;=80",#REF!,"&gt;60",#REF!,"DT")</f>
        <v>#REF!</v>
      </c>
      <c r="F10" s="17" t="e">
        <f>COUNTIFS(#REF!,"&lt;=60",#REF!,"&gt;1",#REF!,"DT")</f>
        <v>#REF!</v>
      </c>
      <c r="G10" s="17" t="e">
        <f t="shared" si="0"/>
        <v>#REF!</v>
      </c>
    </row>
    <row r="11" spans="1:8" x14ac:dyDescent="0.25">
      <c r="A11" s="11">
        <v>6</v>
      </c>
      <c r="B11" s="13" t="s">
        <v>49</v>
      </c>
      <c r="C11" s="17" t="e">
        <f>COUNTIFS(#REF!,"&lt;100",#REF!,"&gt;90",#REF!,"HS")</f>
        <v>#REF!</v>
      </c>
      <c r="D11" s="17" t="e">
        <f>COUNTIFS(#REF!,"&lt;=90",#REF!,"&gt;80",#REF!,"HS")</f>
        <v>#REF!</v>
      </c>
      <c r="E11" s="17" t="e">
        <f>COUNTIFS(#REF!,"&lt;=80",#REF!,"&gt;60",#REF!,"HS")</f>
        <v>#REF!</v>
      </c>
      <c r="F11" s="17" t="e">
        <f>COUNTIFS(#REF!,"&lt;=60",#REF!,"&gt;1",#REF!,"HS")</f>
        <v>#REF!</v>
      </c>
      <c r="G11" s="17" t="e">
        <f t="shared" si="0"/>
        <v>#REF!</v>
      </c>
    </row>
    <row r="12" spans="1:8" x14ac:dyDescent="0.25">
      <c r="A12" s="11">
        <v>7</v>
      </c>
      <c r="B12" s="13" t="s">
        <v>50</v>
      </c>
      <c r="C12" s="17" t="e">
        <f>COUNTIFS(#REF!,"&lt;100",#REF!,"&gt;90",#REF!,"HK")</f>
        <v>#REF!</v>
      </c>
      <c r="D12" s="17" t="e">
        <f>COUNTIFS(#REF!,"&lt;=90",#REF!,"&gt;80",#REF!,"HK")</f>
        <v>#REF!</v>
      </c>
      <c r="E12" s="17" t="e">
        <f>COUNTIFS(#REF!,"&lt;=80",#REF!,"&gt;60",#REF!,"HK")</f>
        <v>#REF!</v>
      </c>
      <c r="F12" s="17" t="e">
        <f>COUNTIFS(#REF!,"&lt;=60",#REF!,"&gt;1",#REF!,"HK")</f>
        <v>#REF!</v>
      </c>
      <c r="G12" s="17" t="e">
        <f t="shared" si="0"/>
        <v>#REF!</v>
      </c>
    </row>
    <row r="13" spans="1:8" x14ac:dyDescent="0.25">
      <c r="A13" s="11">
        <v>8</v>
      </c>
      <c r="B13" s="13" t="s">
        <v>51</v>
      </c>
      <c r="C13" s="17" t="e">
        <f>COUNTIFS(#REF!,"&lt;100",#REF!,"&gt;90",#REF!,"VQ")</f>
        <v>#REF!</v>
      </c>
      <c r="D13" s="17" t="e">
        <f>COUNTIFS(#REF!,"&lt;=90",#REF!,"&gt;80",#REF!,"VQ")</f>
        <v>#REF!</v>
      </c>
      <c r="E13" s="17" t="e">
        <f>COUNTIFS(#REF!,"&lt;=80",#REF!,"&gt;60",#REF!,"VQ")</f>
        <v>#REF!</v>
      </c>
      <c r="F13" s="17" t="e">
        <f>COUNTIFS(#REF!,"&lt;=60",#REF!,"&gt;1",#REF!,"VQ")</f>
        <v>#REF!</v>
      </c>
      <c r="G13" s="17" t="e">
        <f t="shared" si="0"/>
        <v>#REF!</v>
      </c>
    </row>
    <row r="14" spans="1:8" x14ac:dyDescent="0.25">
      <c r="A14" s="11">
        <v>9</v>
      </c>
      <c r="B14" s="13" t="s">
        <v>52</v>
      </c>
      <c r="C14" s="17" t="e">
        <f>COUNTIFS(#REF!,"&lt;100",#REF!,"&gt;90",#REF!,"CL")</f>
        <v>#REF!</v>
      </c>
      <c r="D14" s="17" t="e">
        <f>COUNTIFS(#REF!,"&lt;=90",#REF!,"&gt;80",#REF!,"CL")</f>
        <v>#REF!</v>
      </c>
      <c r="E14" s="17" t="e">
        <f>COUNTIFS(#REF!,"&lt;=80",#REF!,"&gt;60",#REF!,"CL")</f>
        <v>#REF!</v>
      </c>
      <c r="F14" s="17" t="e">
        <f>COUNTIFS(#REF!,"&lt;=60",#REF!,"&gt;1",#REF!,"CL")</f>
        <v>#REF!</v>
      </c>
      <c r="G14" s="17" t="e">
        <f t="shared" si="0"/>
        <v>#REF!</v>
      </c>
    </row>
    <row r="15" spans="1:8" x14ac:dyDescent="0.25">
      <c r="A15" s="11">
        <v>10</v>
      </c>
      <c r="B15" s="13" t="s">
        <v>53</v>
      </c>
      <c r="C15" s="17" t="e">
        <f>COUNTIFS(#REF!,"&lt;100",#REF!,"&gt;90",#REF!,"TH")</f>
        <v>#REF!</v>
      </c>
      <c r="D15" s="17" t="e">
        <f>COUNTIFS(#REF!,"&lt;=90",#REF!,"&gt;80",#REF!,"TH")</f>
        <v>#REF!</v>
      </c>
      <c r="E15" s="17" t="e">
        <f>COUNTIFS(#REF!,"&lt;=80",#REF!,"&gt;60",#REF!,"TH")</f>
        <v>#REF!</v>
      </c>
      <c r="F15" s="17" t="e">
        <f>COUNTIFS(#REF!,"&lt;=60",#REF!,"&gt;1",#REF!,"TH")</f>
        <v>#REF!</v>
      </c>
      <c r="G15" s="17" t="e">
        <f t="shared" si="0"/>
        <v>#REF!</v>
      </c>
    </row>
    <row r="16" spans="1:8" x14ac:dyDescent="0.25">
      <c r="A16" s="11">
        <v>11</v>
      </c>
      <c r="B16" s="13" t="s">
        <v>54</v>
      </c>
      <c r="C16" s="17" t="e">
        <f>COUNTIFS(#REF!,"&lt;100",#REF!,"&gt;90",#REF!,"LH")</f>
        <v>#REF!</v>
      </c>
      <c r="D16" s="17" t="e">
        <f>COUNTIFS(#REF!,"&lt;=90",#REF!,"&gt;80",#REF!,"LH")</f>
        <v>#REF!</v>
      </c>
      <c r="E16" s="17" t="e">
        <f>COUNTIFS(#REF!,"&lt;=80",#REF!,"&gt;60",#REF!,"LH")</f>
        <v>#REF!</v>
      </c>
      <c r="F16" s="17" t="e">
        <f>COUNTIFS(#REF!,"&lt;=60",#REF!,"&gt;1",#REF!,"LH")</f>
        <v>#REF!</v>
      </c>
      <c r="G16" s="17" t="e">
        <f t="shared" si="0"/>
        <v>#REF!</v>
      </c>
    </row>
    <row r="17" spans="1:7" x14ac:dyDescent="0.25">
      <c r="A17" s="11">
        <v>12</v>
      </c>
      <c r="B17" s="13" t="s">
        <v>55</v>
      </c>
      <c r="C17" s="17" t="e">
        <f>COUNTIFS(#REF!,"&lt;100",#REF!,"&gt;90",#REF!,"CX")</f>
        <v>#REF!</v>
      </c>
      <c r="D17" s="17" t="e">
        <f>COUNTIFS(#REF!,"&lt;=90",#REF!,"&gt;80",#REF!,"CX")</f>
        <v>#REF!</v>
      </c>
      <c r="E17" s="17" t="e">
        <f>COUNTIFS(#REF!,"&lt;=80",#REF!,"&gt;60",#REF!,"CX")</f>
        <v>#REF!</v>
      </c>
      <c r="F17" s="17" t="e">
        <f>COUNTIFS(#REF!,"&lt;=60",#REF!,"&gt;1",#REF!,"CX")</f>
        <v>#REF!</v>
      </c>
      <c r="G17" s="17" t="e">
        <f t="shared" si="0"/>
        <v>#REF!</v>
      </c>
    </row>
    <row r="18" spans="1:7" x14ac:dyDescent="0.25">
      <c r="A18" s="11">
        <v>13</v>
      </c>
      <c r="B18" s="13" t="s">
        <v>56</v>
      </c>
      <c r="C18" s="17" t="e">
        <f>COUNTIFS(#REF!,"&lt;100",#REF!,"&gt;90",#REF!,"KA")</f>
        <v>#REF!</v>
      </c>
      <c r="D18" s="17" t="e">
        <f>COUNTIFS(#REF!,"&lt;=90",#REF!,"&gt;80",#REF!,"KA")</f>
        <v>#REF!</v>
      </c>
      <c r="E18" s="17" t="e">
        <f>COUNTIFS(#REF!,"&lt;=80",#REF!,"&gt;60",#REF!,"KA")</f>
        <v>#REF!</v>
      </c>
      <c r="F18" s="17" t="e">
        <f>COUNTIFS(#REF!,"&lt;=60",#REF!,"&gt;1",#REF!,"KA")</f>
        <v>#REF!</v>
      </c>
      <c r="G18" s="17" t="e">
        <f t="shared" si="0"/>
        <v>#REF!</v>
      </c>
    </row>
    <row r="19" spans="1:7" s="15" customFormat="1" ht="15" customHeight="1" x14ac:dyDescent="0.2">
      <c r="A19" s="771" t="s">
        <v>57</v>
      </c>
      <c r="B19" s="772"/>
      <c r="C19" s="21" t="e">
        <f>SUM(C6:C18)</f>
        <v>#REF!</v>
      </c>
      <c r="D19" s="21" t="e">
        <f>SUM(D6:D18)</f>
        <v>#REF!</v>
      </c>
      <c r="E19" s="21" t="e">
        <f>SUM(E6:E18)</f>
        <v>#REF!</v>
      </c>
      <c r="F19" s="21" t="e">
        <f>SUM(F6:F18)</f>
        <v>#REF!</v>
      </c>
      <c r="G19" s="21" t="e">
        <f>SUM(G6:G18)</f>
        <v>#REF!</v>
      </c>
    </row>
  </sheetData>
  <mergeCells count="11">
    <mergeCell ref="A19:B19"/>
    <mergeCell ref="A1:G1"/>
    <mergeCell ref="E2:G2"/>
    <mergeCell ref="A3:A5"/>
    <mergeCell ref="B3:B5"/>
    <mergeCell ref="C3:F3"/>
    <mergeCell ref="G3:G5"/>
    <mergeCell ref="C4:C5"/>
    <mergeCell ref="D4:D5"/>
    <mergeCell ref="E4:E5"/>
    <mergeCell ref="F4:F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
  <sheetViews>
    <sheetView showZeros="0" workbookViewId="0">
      <selection activeCell="I20" sqref="I20"/>
    </sheetView>
  </sheetViews>
  <sheetFormatPr defaultRowHeight="15" x14ac:dyDescent="0.25"/>
  <cols>
    <col min="2" max="2" width="18.85546875" customWidth="1"/>
  </cols>
  <sheetData>
    <row r="1" spans="1:8" s="5" customFormat="1" ht="45.75" customHeight="1" x14ac:dyDescent="0.2">
      <c r="A1" s="776" t="s">
        <v>1331</v>
      </c>
      <c r="B1" s="776"/>
      <c r="C1" s="776"/>
      <c r="D1" s="776"/>
      <c r="E1" s="776"/>
      <c r="F1" s="776"/>
      <c r="G1" s="776"/>
      <c r="H1" s="776"/>
    </row>
    <row r="2" spans="1:8" s="5" customFormat="1" ht="12.75" x14ac:dyDescent="0.2">
      <c r="A2" s="10"/>
      <c r="B2" s="10"/>
      <c r="C2" s="10"/>
      <c r="D2" s="10"/>
      <c r="E2" s="10"/>
      <c r="F2" s="777" t="s">
        <v>1330</v>
      </c>
      <c r="G2" s="777"/>
      <c r="H2" s="777"/>
    </row>
    <row r="3" spans="1:8" s="5" customFormat="1" ht="18" customHeight="1" x14ac:dyDescent="0.2">
      <c r="A3" s="778" t="s">
        <v>9</v>
      </c>
      <c r="B3" s="524" t="s">
        <v>22</v>
      </c>
      <c r="C3" s="524" t="s">
        <v>1232</v>
      </c>
      <c r="D3" s="524"/>
      <c r="E3" s="524"/>
      <c r="F3" s="524"/>
      <c r="G3" s="524"/>
      <c r="H3" s="524" t="s">
        <v>1244</v>
      </c>
    </row>
    <row r="4" spans="1:8" s="5" customFormat="1" ht="36" customHeight="1" x14ac:dyDescent="0.2">
      <c r="A4" s="778"/>
      <c r="B4" s="524"/>
      <c r="C4" s="16" t="s">
        <v>31</v>
      </c>
      <c r="D4" s="16" t="s">
        <v>32</v>
      </c>
      <c r="E4" s="16" t="s">
        <v>33</v>
      </c>
      <c r="F4" s="16" t="s">
        <v>34</v>
      </c>
      <c r="G4" s="16" t="s">
        <v>35</v>
      </c>
      <c r="H4" s="524"/>
    </row>
    <row r="5" spans="1:8" s="5" customFormat="1" x14ac:dyDescent="0.2">
      <c r="A5" s="11">
        <v>1</v>
      </c>
      <c r="B5" s="12" t="s">
        <v>44</v>
      </c>
      <c r="C5" s="25" t="e">
        <f>COUNTIFS(#REF!,"&lt;120",#REF!,"&gt;100",#REF!,"TPHT")</f>
        <v>#REF!</v>
      </c>
      <c r="D5" s="25" t="e">
        <f>COUNTIFS(#REF!,"&gt;=120",#REF!,"&lt;150",#REF!,"TPHT")</f>
        <v>#REF!</v>
      </c>
      <c r="E5" s="25" t="e">
        <f>COUNTIFS(#REF!,"&gt;=150",#REF!,"&lt;200",#REF!,"TPHT")</f>
        <v>#REF!</v>
      </c>
      <c r="F5" s="25" t="e">
        <f>COUNTIFS(#REF!,"&gt;=200",#REF!,"&lt;250",#REF!,"TPHT")</f>
        <v>#REF!</v>
      </c>
      <c r="G5" s="25" t="e">
        <f>COUNTIFS(#REF!,"&gt;=250",#REF!,"TPHT")</f>
        <v>#REF!</v>
      </c>
      <c r="H5" s="17" t="e">
        <f>SUM(C5:G5)</f>
        <v>#REF!</v>
      </c>
    </row>
    <row r="6" spans="1:8" x14ac:dyDescent="0.25">
      <c r="A6" s="11">
        <v>2</v>
      </c>
      <c r="B6" s="12" t="s">
        <v>45</v>
      </c>
      <c r="C6" s="25" t="e">
        <f>COUNTIFS(#REF!,"&lt;120",#REF!,"&gt;100",#REF!,"TXHL")</f>
        <v>#REF!</v>
      </c>
      <c r="D6" s="25" t="e">
        <f>COUNTIFS(#REF!,"&gt;=120",#REF!,"&lt;150",#REF!,"TXHL")</f>
        <v>#REF!</v>
      </c>
      <c r="E6" s="25" t="e">
        <f>COUNTIFS(#REF!,"&gt;=150",#REF!,"&lt;200",#REF!,"TXHL")</f>
        <v>#REF!</v>
      </c>
      <c r="F6" s="25" t="e">
        <f>COUNTIFS(#REF!,"&gt;=200",#REF!,"&lt;250",#REF!,"TXHL")</f>
        <v>#REF!</v>
      </c>
      <c r="G6" s="25" t="e">
        <f>COUNTIFS(#REF!,"&gt;=250",#REF!,"TXHL")</f>
        <v>#REF!</v>
      </c>
      <c r="H6" s="17" t="e">
        <f t="shared" ref="H6:H17" si="0">SUM(C6:G6)</f>
        <v>#REF!</v>
      </c>
    </row>
    <row r="7" spans="1:8" x14ac:dyDescent="0.25">
      <c r="A7" s="11">
        <v>3</v>
      </c>
      <c r="B7" s="12" t="s">
        <v>46</v>
      </c>
      <c r="C7" s="25" t="e">
        <f>COUNTIFS(#REF!,"&lt;120",#REF!,"&gt;100",#REF!,"TXKA")</f>
        <v>#REF!</v>
      </c>
      <c r="D7" s="25" t="e">
        <f>COUNTIFS(#REF!,"&gt;=120",#REF!,"&lt;150",#REF!,"TXKA")</f>
        <v>#REF!</v>
      </c>
      <c r="E7" s="25" t="e">
        <f>COUNTIFS(#REF!,"&gt;=150",#REF!,"&lt;200",#REF!,"TXKA")</f>
        <v>#REF!</v>
      </c>
      <c r="F7" s="25" t="e">
        <f>COUNTIFS(#REF!,"&gt;=200",#REF!,"&lt;250",#REF!,"TXKA")</f>
        <v>#REF!</v>
      </c>
      <c r="G7" s="25" t="e">
        <f>COUNTIFS(#REF!,"&gt;=250",#REF!,"TXKA")</f>
        <v>#REF!</v>
      </c>
      <c r="H7" s="17" t="e">
        <f t="shared" si="0"/>
        <v>#REF!</v>
      </c>
    </row>
    <row r="8" spans="1:8" x14ac:dyDescent="0.25">
      <c r="A8" s="11">
        <v>4</v>
      </c>
      <c r="B8" s="13" t="s">
        <v>47</v>
      </c>
      <c r="C8" s="25" t="e">
        <f>COUNTIFS(#REF!,"&lt;120",#REF!,"&gt;100",#REF!,"NX")</f>
        <v>#REF!</v>
      </c>
      <c r="D8" s="25" t="e">
        <f>COUNTIFS(#REF!,"&gt;=120",#REF!,"&lt;150",#REF!,"NX")</f>
        <v>#REF!</v>
      </c>
      <c r="E8" s="25" t="e">
        <f>COUNTIFS(#REF!,"&gt;=150",#REF!,"&lt;200",#REF!,"NX")</f>
        <v>#REF!</v>
      </c>
      <c r="F8" s="25" t="e">
        <f>COUNTIFS(#REF!,"&gt;=200",#REF!,"&lt;250",#REF!,"NX")</f>
        <v>#REF!</v>
      </c>
      <c r="G8" s="25" t="e">
        <f>COUNTIFS(#REF!,"&gt;=250",#REF!,"NX")</f>
        <v>#REF!</v>
      </c>
      <c r="H8" s="17" t="e">
        <f t="shared" si="0"/>
        <v>#REF!</v>
      </c>
    </row>
    <row r="9" spans="1:8" x14ac:dyDescent="0.25">
      <c r="A9" s="11">
        <v>5</v>
      </c>
      <c r="B9" s="13" t="s">
        <v>48</v>
      </c>
      <c r="C9" s="25" t="e">
        <f>COUNTIFS(#REF!,"&lt;120",#REF!,"&gt;100",#REF!,"DT")</f>
        <v>#REF!</v>
      </c>
      <c r="D9" s="25" t="e">
        <f>COUNTIFS(#REF!,"&gt;=120",#REF!,"&lt;150",#REF!,"DT")</f>
        <v>#REF!</v>
      </c>
      <c r="E9" s="25" t="e">
        <f>COUNTIFS(#REF!,"&gt;=150",#REF!,"&lt;200",#REF!,"DT")</f>
        <v>#REF!</v>
      </c>
      <c r="F9" s="25" t="e">
        <f>COUNTIFS(#REF!,"&gt;=200",#REF!,"&lt;250",#REF!,"DT")</f>
        <v>#REF!</v>
      </c>
      <c r="G9" s="25" t="e">
        <f>COUNTIFS(#REF!,"&gt;=250",#REF!,"DT")</f>
        <v>#REF!</v>
      </c>
      <c r="H9" s="17" t="e">
        <f t="shared" si="0"/>
        <v>#REF!</v>
      </c>
    </row>
    <row r="10" spans="1:8" x14ac:dyDescent="0.25">
      <c r="A10" s="11">
        <v>6</v>
      </c>
      <c r="B10" s="13" t="s">
        <v>49</v>
      </c>
      <c r="C10" s="25" t="e">
        <f>COUNTIFS(#REF!,"&lt;120",#REF!,"&gt;100",#REF!,"HS")</f>
        <v>#REF!</v>
      </c>
      <c r="D10" s="25" t="e">
        <f>COUNTIFS(#REF!,"&gt;=120",#REF!,"&lt;150",#REF!,"HS")</f>
        <v>#REF!</v>
      </c>
      <c r="E10" s="25" t="e">
        <f>COUNTIFS(#REF!,"&gt;=150",#REF!,"&lt;200",#REF!,"HS")</f>
        <v>#REF!</v>
      </c>
      <c r="F10" s="25" t="e">
        <f>COUNTIFS(#REF!,"&gt;=200",#REF!,"&lt;250",#REF!,"HS")</f>
        <v>#REF!</v>
      </c>
      <c r="G10" s="25" t="e">
        <f>COUNTIFS(#REF!,"&gt;=250",#REF!,"HS")</f>
        <v>#REF!</v>
      </c>
      <c r="H10" s="17" t="e">
        <f t="shared" si="0"/>
        <v>#REF!</v>
      </c>
    </row>
    <row r="11" spans="1:8" x14ac:dyDescent="0.25">
      <c r="A11" s="11">
        <v>7</v>
      </c>
      <c r="B11" s="13" t="s">
        <v>50</v>
      </c>
      <c r="C11" s="25" t="e">
        <f>COUNTIFS(#REF!,"&lt;120",#REF!,"&gt;100",#REF!,"HK")</f>
        <v>#REF!</v>
      </c>
      <c r="D11" s="25" t="e">
        <f>COUNTIFS(#REF!,"&gt;=120",#REF!,"&lt;150",#REF!,"HK")</f>
        <v>#REF!</v>
      </c>
      <c r="E11" s="25" t="e">
        <f>COUNTIFS(#REF!,"&gt;=150",#REF!,"&lt;200",#REF!,"HK")</f>
        <v>#REF!</v>
      </c>
      <c r="F11" s="25" t="e">
        <f>COUNTIFS(#REF!,"&gt;=200",#REF!,"&lt;250",#REF!,"HK")</f>
        <v>#REF!</v>
      </c>
      <c r="G11" s="25" t="e">
        <f>COUNTIFS(#REF!,"&gt;=250",#REF!,"HK")</f>
        <v>#REF!</v>
      </c>
      <c r="H11" s="17" t="e">
        <f t="shared" si="0"/>
        <v>#REF!</v>
      </c>
    </row>
    <row r="12" spans="1:8" x14ac:dyDescent="0.25">
      <c r="A12" s="11">
        <v>8</v>
      </c>
      <c r="B12" s="13" t="s">
        <v>51</v>
      </c>
      <c r="C12" s="25" t="e">
        <f>COUNTIFS(#REF!,"&lt;120",#REF!,"&gt;100",#REF!,"VQ")</f>
        <v>#REF!</v>
      </c>
      <c r="D12" s="25" t="e">
        <f>COUNTIFS(#REF!,"&gt;=120",#REF!,"&lt;150",#REF!,"VQ")</f>
        <v>#REF!</v>
      </c>
      <c r="E12" s="25" t="e">
        <f>COUNTIFS(#REF!,"&gt;=150",#REF!,"&lt;200",#REF!,"VQ")</f>
        <v>#REF!</v>
      </c>
      <c r="F12" s="25" t="e">
        <f>COUNTIFS(#REF!,"&gt;=200",#REF!,"&lt;250",#REF!,"VQ")</f>
        <v>#REF!</v>
      </c>
      <c r="G12" s="25" t="e">
        <f>COUNTIFS(#REF!,"&gt;=250",#REF!,"VQ")</f>
        <v>#REF!</v>
      </c>
      <c r="H12" s="17" t="e">
        <f t="shared" si="0"/>
        <v>#REF!</v>
      </c>
    </row>
    <row r="13" spans="1:8" x14ac:dyDescent="0.25">
      <c r="A13" s="11">
        <v>9</v>
      </c>
      <c r="B13" s="13" t="s">
        <v>52</v>
      </c>
      <c r="C13" s="25" t="e">
        <f>COUNTIFS(#REF!,"&lt;120",#REF!,"&gt;100",#REF!,"CL")</f>
        <v>#REF!</v>
      </c>
      <c r="D13" s="25" t="e">
        <f>COUNTIFS(#REF!,"&gt;=120",#REF!,"&lt;150",#REF!,"CL")</f>
        <v>#REF!</v>
      </c>
      <c r="E13" s="25" t="e">
        <f>COUNTIFS(#REF!,"&gt;=150",#REF!,"&lt;200",#REF!,"CL")</f>
        <v>#REF!</v>
      </c>
      <c r="F13" s="25" t="e">
        <f>COUNTIFS(#REF!,"&gt;=200",#REF!,"&lt;250",#REF!,"CL")</f>
        <v>#REF!</v>
      </c>
      <c r="G13" s="25" t="e">
        <f>COUNTIFS(#REF!,"&gt;=250",#REF!,"CL")</f>
        <v>#REF!</v>
      </c>
      <c r="H13" s="17" t="e">
        <f t="shared" si="0"/>
        <v>#REF!</v>
      </c>
    </row>
    <row r="14" spans="1:8" x14ac:dyDescent="0.25">
      <c r="A14" s="11">
        <v>10</v>
      </c>
      <c r="B14" s="13" t="s">
        <v>53</v>
      </c>
      <c r="C14" s="25" t="e">
        <f>COUNTIFS(#REF!,"&lt;120",#REF!,"&gt;100",#REF!,"TH")</f>
        <v>#REF!</v>
      </c>
      <c r="D14" s="25" t="e">
        <f>COUNTIFS(#REF!,"&gt;=120",#REF!,"&lt;150",#REF!,"TH")</f>
        <v>#REF!</v>
      </c>
      <c r="E14" s="25" t="e">
        <f>COUNTIFS(#REF!,"&gt;=150",#REF!,"&lt;200",#REF!,"TH")</f>
        <v>#REF!</v>
      </c>
      <c r="F14" s="25" t="e">
        <f>COUNTIFS(#REF!,"&gt;=200",#REF!,"&lt;250",#REF!,"TH")</f>
        <v>#REF!</v>
      </c>
      <c r="G14" s="25" t="e">
        <f>COUNTIFS(#REF!,"&gt;=250",#REF!,"TH")</f>
        <v>#REF!</v>
      </c>
      <c r="H14" s="17" t="e">
        <f t="shared" si="0"/>
        <v>#REF!</v>
      </c>
    </row>
    <row r="15" spans="1:8" x14ac:dyDescent="0.25">
      <c r="A15" s="11">
        <v>11</v>
      </c>
      <c r="B15" s="13" t="s">
        <v>54</v>
      </c>
      <c r="C15" s="25" t="e">
        <f>COUNTIFS(#REF!,"&lt;120",#REF!,"&gt;100",#REF!,"LH")</f>
        <v>#REF!</v>
      </c>
      <c r="D15" s="25" t="e">
        <f>COUNTIFS(#REF!,"&gt;=120",#REF!,"&lt;150",#REF!,"LH")</f>
        <v>#REF!</v>
      </c>
      <c r="E15" s="25" t="e">
        <f>COUNTIFS(#REF!,"&gt;=150",#REF!,"&lt;200",#REF!,"LH")</f>
        <v>#REF!</v>
      </c>
      <c r="F15" s="25" t="e">
        <f>COUNTIFS(#REF!,"&gt;=200",#REF!,"&lt;250",#REF!,"LH")</f>
        <v>#REF!</v>
      </c>
      <c r="G15" s="25" t="e">
        <f>COUNTIFS(#REF!,"&gt;=250",#REF!,"LH")</f>
        <v>#REF!</v>
      </c>
      <c r="H15" s="17" t="e">
        <f t="shared" si="0"/>
        <v>#REF!</v>
      </c>
    </row>
    <row r="16" spans="1:8" x14ac:dyDescent="0.25">
      <c r="A16" s="11">
        <v>12</v>
      </c>
      <c r="B16" s="13" t="s">
        <v>55</v>
      </c>
      <c r="C16" s="25" t="e">
        <f>COUNTIFS(#REF!,"&lt;120",#REF!,"&gt;100",#REF!,"CX")</f>
        <v>#REF!</v>
      </c>
      <c r="D16" s="25" t="e">
        <f>COUNTIFS(#REF!,"&gt;=120",#REF!,"&lt;150",#REF!,"CX")</f>
        <v>#REF!</v>
      </c>
      <c r="E16" s="25" t="e">
        <f>COUNTIFS(#REF!,"&gt;=150",#REF!,"&lt;200",#REF!,"CX")</f>
        <v>#REF!</v>
      </c>
      <c r="F16" s="25" t="e">
        <f>COUNTIFS(#REF!,"&gt;=200",#REF!,"&lt;250",#REF!,"CX")</f>
        <v>#REF!</v>
      </c>
      <c r="G16" s="25" t="e">
        <f>COUNTIFS(#REF!,"&gt;=250",#REF!,"CX")</f>
        <v>#REF!</v>
      </c>
      <c r="H16" s="17" t="e">
        <f t="shared" si="0"/>
        <v>#REF!</v>
      </c>
    </row>
    <row r="17" spans="1:8" x14ac:dyDescent="0.25">
      <c r="A17" s="11">
        <v>13</v>
      </c>
      <c r="B17" s="13" t="s">
        <v>56</v>
      </c>
      <c r="C17" s="25" t="e">
        <f>COUNTIFS(#REF!,"&lt;120",#REF!,"&gt;100",#REF!,"KA")</f>
        <v>#REF!</v>
      </c>
      <c r="D17" s="25" t="e">
        <f>COUNTIFS(#REF!,"&gt;=120",#REF!,"&lt;150",#REF!,"KA")</f>
        <v>#REF!</v>
      </c>
      <c r="E17" s="25" t="e">
        <f>COUNTIFS(#REF!,"&gt;=150",#REF!,"&lt;200",#REF!,"KA")</f>
        <v>#REF!</v>
      </c>
      <c r="F17" s="25" t="e">
        <f>COUNTIFS(#REF!,"&gt;=200",#REF!,"&lt;250",#REF!,"KA")</f>
        <v>#REF!</v>
      </c>
      <c r="G17" s="25" t="e">
        <f>COUNTIFS(#REF!,"&gt;=250",#REF!,"KA")</f>
        <v>#REF!</v>
      </c>
      <c r="H17" s="17" t="e">
        <f t="shared" si="0"/>
        <v>#REF!</v>
      </c>
    </row>
    <row r="18" spans="1:8" s="18" customFormat="1" x14ac:dyDescent="0.25">
      <c r="A18" s="771" t="s">
        <v>57</v>
      </c>
      <c r="B18" s="772"/>
      <c r="C18" s="21" t="e">
        <f t="shared" ref="C18:H18" si="1">SUM(C5:C17)</f>
        <v>#REF!</v>
      </c>
      <c r="D18" s="21" t="e">
        <f t="shared" si="1"/>
        <v>#REF!</v>
      </c>
      <c r="E18" s="21" t="e">
        <f t="shared" si="1"/>
        <v>#REF!</v>
      </c>
      <c r="F18" s="21" t="e">
        <f t="shared" si="1"/>
        <v>#REF!</v>
      </c>
      <c r="G18" s="21" t="e">
        <f t="shared" si="1"/>
        <v>#REF!</v>
      </c>
      <c r="H18" s="21" t="e">
        <f t="shared" si="1"/>
        <v>#REF!</v>
      </c>
    </row>
  </sheetData>
  <mergeCells count="7">
    <mergeCell ref="A18:B18"/>
    <mergeCell ref="A1:H1"/>
    <mergeCell ref="F2:H2"/>
    <mergeCell ref="A3:A4"/>
    <mergeCell ref="B3:B4"/>
    <mergeCell ref="C3:G3"/>
    <mergeCell ref="H3:H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9"/>
  <sheetViews>
    <sheetView showZeros="0" topLeftCell="A13" workbookViewId="0">
      <selection activeCell="I20" sqref="I20"/>
    </sheetView>
  </sheetViews>
  <sheetFormatPr defaultRowHeight="15" x14ac:dyDescent="0.25"/>
  <cols>
    <col min="2" max="2" width="17.85546875" customWidth="1"/>
  </cols>
  <sheetData>
    <row r="1" spans="1:8" s="5" customFormat="1" ht="28.5" customHeight="1" x14ac:dyDescent="0.2">
      <c r="A1" s="776" t="s">
        <v>1332</v>
      </c>
      <c r="B1" s="776"/>
      <c r="C1" s="776"/>
      <c r="D1" s="776"/>
      <c r="E1" s="776"/>
      <c r="F1" s="776"/>
      <c r="G1" s="776"/>
      <c r="H1" s="4"/>
    </row>
    <row r="2" spans="1:8" s="5" customFormat="1" ht="15" customHeight="1" x14ac:dyDescent="0.2">
      <c r="A2" s="10"/>
      <c r="B2" s="10"/>
      <c r="C2" s="10"/>
      <c r="D2" s="10"/>
      <c r="E2" s="779" t="s">
        <v>1330</v>
      </c>
      <c r="F2" s="779"/>
      <c r="G2" s="779"/>
    </row>
    <row r="3" spans="1:8" s="5" customFormat="1" ht="12.75" x14ac:dyDescent="0.2">
      <c r="A3" s="778" t="s">
        <v>9</v>
      </c>
      <c r="B3" s="524" t="s">
        <v>22</v>
      </c>
      <c r="C3" s="524" t="s">
        <v>1245</v>
      </c>
      <c r="D3" s="524"/>
      <c r="E3" s="524"/>
      <c r="F3" s="524"/>
      <c r="G3" s="524" t="s">
        <v>1246</v>
      </c>
    </row>
    <row r="4" spans="1:8" s="5" customFormat="1" ht="12.75" x14ac:dyDescent="0.2">
      <c r="A4" s="778"/>
      <c r="B4" s="524"/>
      <c r="C4" s="524" t="s">
        <v>36</v>
      </c>
      <c r="D4" s="524" t="s">
        <v>37</v>
      </c>
      <c r="E4" s="524" t="s">
        <v>38</v>
      </c>
      <c r="F4" s="524" t="s">
        <v>39</v>
      </c>
      <c r="G4" s="524"/>
    </row>
    <row r="5" spans="1:8" s="5" customFormat="1" ht="22.5" customHeight="1" x14ac:dyDescent="0.2">
      <c r="A5" s="778"/>
      <c r="B5" s="524"/>
      <c r="C5" s="524"/>
      <c r="D5" s="524"/>
      <c r="E5" s="524"/>
      <c r="F5" s="524"/>
      <c r="G5" s="524"/>
    </row>
    <row r="6" spans="1:8" s="5" customFormat="1" x14ac:dyDescent="0.2">
      <c r="A6" s="11">
        <v>1</v>
      </c>
      <c r="B6" s="12" t="s">
        <v>44</v>
      </c>
      <c r="C6" s="17" t="e">
        <f>COUNTIFS(#REF!,"&lt;100",#REF!,"&gt;90",#REF!,"TPHT")</f>
        <v>#REF!</v>
      </c>
      <c r="D6" s="17" t="e">
        <f>COUNTIFS(#REF!,"&lt;=90",#REF!,"&gt;80",#REF!,"TPHT")</f>
        <v>#REF!</v>
      </c>
      <c r="E6" s="17" t="e">
        <f>COUNTIFS(#REF!,"&lt;=80",#REF!,"&gt;60",#REF!,"TPHT")</f>
        <v>#REF!</v>
      </c>
      <c r="F6" s="17" t="e">
        <f>COUNTIFS(#REF!,"&lt;=60",#REF!,"&gt;1",#REF!,"TPHT")</f>
        <v>#REF!</v>
      </c>
      <c r="G6" s="17" t="e">
        <f>SUM(C6:F6)</f>
        <v>#REF!</v>
      </c>
    </row>
    <row r="7" spans="1:8" x14ac:dyDescent="0.25">
      <c r="A7" s="11">
        <v>2</v>
      </c>
      <c r="B7" s="12" t="s">
        <v>45</v>
      </c>
      <c r="C7" s="17" t="e">
        <f>COUNTIFS(#REF!,"&lt;100",#REF!,"&gt;90",#REF!,"TXHL")</f>
        <v>#REF!</v>
      </c>
      <c r="D7" s="17" t="e">
        <f>COUNTIFS(#REF!,"&lt;=90",#REF!,"&gt;80",#REF!,"TXHL")</f>
        <v>#REF!</v>
      </c>
      <c r="E7" s="17" t="e">
        <f>COUNTIFS(#REF!,"&lt;=80",#REF!,"&gt;60",#REF!,"TXHL")</f>
        <v>#REF!</v>
      </c>
      <c r="F7" s="17" t="e">
        <f>COUNTIFS(#REF!,"&lt;=60",#REF!,"&gt;1",#REF!,"TXHL")</f>
        <v>#REF!</v>
      </c>
      <c r="G7" s="17" t="e">
        <f t="shared" ref="G7:G18" si="0">SUM(C7:F7)</f>
        <v>#REF!</v>
      </c>
    </row>
    <row r="8" spans="1:8" x14ac:dyDescent="0.25">
      <c r="A8" s="11">
        <v>3</v>
      </c>
      <c r="B8" s="12" t="s">
        <v>46</v>
      </c>
      <c r="C8" s="17" t="e">
        <f>COUNTIFS(#REF!,"&lt;100",#REF!,"&gt;90",#REF!,"TXKA")</f>
        <v>#REF!</v>
      </c>
      <c r="D8" s="17" t="e">
        <f>COUNTIFS(#REF!,"&lt;=90",#REF!,"&gt;80",#REF!,"TXKA")</f>
        <v>#REF!</v>
      </c>
      <c r="E8" s="17" t="e">
        <f>COUNTIFS(#REF!,"&lt;=80",#REF!,"&gt;60",#REF!,"TXKA")</f>
        <v>#REF!</v>
      </c>
      <c r="F8" s="17" t="e">
        <f>COUNTIFS(#REF!,"&lt;=60",#REF!,"&gt;1",#REF!,"TXKA")</f>
        <v>#REF!</v>
      </c>
      <c r="G8" s="17" t="e">
        <f t="shared" si="0"/>
        <v>#REF!</v>
      </c>
    </row>
    <row r="9" spans="1:8" x14ac:dyDescent="0.25">
      <c r="A9" s="11">
        <v>4</v>
      </c>
      <c r="B9" s="13" t="s">
        <v>47</v>
      </c>
      <c r="C9" s="17" t="e">
        <f>COUNTIFS(#REF!,"&lt;100",#REF!,"&gt;90",#REF!,"NX")</f>
        <v>#REF!</v>
      </c>
      <c r="D9" s="17" t="e">
        <f>COUNTIFS(#REF!,"&lt;=90",#REF!,"&gt;80",#REF!,"NX")</f>
        <v>#REF!</v>
      </c>
      <c r="E9" s="17" t="e">
        <f>COUNTIFS(#REF!,"&lt;=80",#REF!,"&gt;60",#REF!,"NX")</f>
        <v>#REF!</v>
      </c>
      <c r="F9" s="17" t="e">
        <f>COUNTIFS(#REF!,"&lt;=60",#REF!,"&gt;1",#REF!,"NX")</f>
        <v>#REF!</v>
      </c>
      <c r="G9" s="17" t="e">
        <f t="shared" si="0"/>
        <v>#REF!</v>
      </c>
    </row>
    <row r="10" spans="1:8" x14ac:dyDescent="0.25">
      <c r="A10" s="11">
        <v>5</v>
      </c>
      <c r="B10" s="13" t="s">
        <v>48</v>
      </c>
      <c r="C10" s="17" t="e">
        <f>COUNTIFS(#REF!,"&lt;100",#REF!,"&gt;90",#REF!,"DT")</f>
        <v>#REF!</v>
      </c>
      <c r="D10" s="17" t="e">
        <f>COUNTIFS(#REF!,"&lt;=90",#REF!,"&gt;80",#REF!,"DT")</f>
        <v>#REF!</v>
      </c>
      <c r="E10" s="17" t="e">
        <f>COUNTIFS(#REF!,"&lt;=80",#REF!,"&gt;60",#REF!,"DT")</f>
        <v>#REF!</v>
      </c>
      <c r="F10" s="17" t="e">
        <f>COUNTIFS(#REF!,"&lt;=60",#REF!,"&gt;1",#REF!,"DT")</f>
        <v>#REF!</v>
      </c>
      <c r="G10" s="17" t="e">
        <f t="shared" si="0"/>
        <v>#REF!</v>
      </c>
    </row>
    <row r="11" spans="1:8" x14ac:dyDescent="0.25">
      <c r="A11" s="11">
        <v>6</v>
      </c>
      <c r="B11" s="13" t="s">
        <v>49</v>
      </c>
      <c r="C11" s="17" t="e">
        <f>COUNTIFS(#REF!,"&lt;100",#REF!,"&gt;90",#REF!,"HS")</f>
        <v>#REF!</v>
      </c>
      <c r="D11" s="17" t="e">
        <f>COUNTIFS(#REF!,"&lt;=90",#REF!,"&gt;80",#REF!,"HS")</f>
        <v>#REF!</v>
      </c>
      <c r="E11" s="17" t="e">
        <f>COUNTIFS(#REF!,"&lt;=80",#REF!,"&gt;60",#REF!,"HS")</f>
        <v>#REF!</v>
      </c>
      <c r="F11" s="17" t="e">
        <f>COUNTIFS(#REF!,"&lt;=60",#REF!,"&gt;1",#REF!,"HS")</f>
        <v>#REF!</v>
      </c>
      <c r="G11" s="17" t="e">
        <f t="shared" si="0"/>
        <v>#REF!</v>
      </c>
    </row>
    <row r="12" spans="1:8" x14ac:dyDescent="0.25">
      <c r="A12" s="11">
        <v>7</v>
      </c>
      <c r="B12" s="13" t="s">
        <v>50</v>
      </c>
      <c r="C12" s="17" t="e">
        <f>COUNTIFS(#REF!,"&lt;100",#REF!,"&gt;90",#REF!,"HK")</f>
        <v>#REF!</v>
      </c>
      <c r="D12" s="17" t="e">
        <f>COUNTIFS(#REF!,"&lt;=90",#REF!,"&gt;80",#REF!,"HK")</f>
        <v>#REF!</v>
      </c>
      <c r="E12" s="17" t="e">
        <f>COUNTIFS(#REF!,"&lt;=80",#REF!,"&gt;60",#REF!,"HK")</f>
        <v>#REF!</v>
      </c>
      <c r="F12" s="17" t="e">
        <f>COUNTIFS(#REF!,"&lt;=60",#REF!,"&gt;1",#REF!,"HK")</f>
        <v>#REF!</v>
      </c>
      <c r="G12" s="17" t="e">
        <f t="shared" si="0"/>
        <v>#REF!</v>
      </c>
    </row>
    <row r="13" spans="1:8" x14ac:dyDescent="0.25">
      <c r="A13" s="11">
        <v>8</v>
      </c>
      <c r="B13" s="13" t="s">
        <v>51</v>
      </c>
      <c r="C13" s="17" t="e">
        <f>COUNTIFS(#REF!,"&lt;100",#REF!,"&gt;90",#REF!,"VQ")</f>
        <v>#REF!</v>
      </c>
      <c r="D13" s="17" t="e">
        <f>COUNTIFS(#REF!,"&lt;=90",#REF!,"&gt;80",#REF!,"VQ")</f>
        <v>#REF!</v>
      </c>
      <c r="E13" s="17" t="e">
        <f>COUNTIFS(#REF!,"&lt;=80",#REF!,"&gt;60",#REF!,"VQ")</f>
        <v>#REF!</v>
      </c>
      <c r="F13" s="17" t="e">
        <f>COUNTIFS(#REF!,"&lt;=60",#REF!,"&gt;1",#REF!,"VQ")</f>
        <v>#REF!</v>
      </c>
      <c r="G13" s="17" t="e">
        <f t="shared" si="0"/>
        <v>#REF!</v>
      </c>
    </row>
    <row r="14" spans="1:8" x14ac:dyDescent="0.25">
      <c r="A14" s="11">
        <v>9</v>
      </c>
      <c r="B14" s="13" t="s">
        <v>52</v>
      </c>
      <c r="C14" s="17" t="e">
        <f>COUNTIFS(#REF!,"&lt;100",#REF!,"&gt;90",#REF!,"CL")</f>
        <v>#REF!</v>
      </c>
      <c r="D14" s="17" t="e">
        <f>COUNTIFS(#REF!,"&lt;=90",#REF!,"&gt;80",#REF!,"CL")</f>
        <v>#REF!</v>
      </c>
      <c r="E14" s="17" t="e">
        <f>COUNTIFS(#REF!,"&lt;=80",#REF!,"&gt;60",#REF!,"CL")</f>
        <v>#REF!</v>
      </c>
      <c r="F14" s="17" t="e">
        <f>COUNTIFS(#REF!,"&lt;=60",#REF!,"&gt;1",#REF!,"CL")</f>
        <v>#REF!</v>
      </c>
      <c r="G14" s="17" t="e">
        <f t="shared" si="0"/>
        <v>#REF!</v>
      </c>
    </row>
    <row r="15" spans="1:8" x14ac:dyDescent="0.25">
      <c r="A15" s="11">
        <v>10</v>
      </c>
      <c r="B15" s="13" t="s">
        <v>53</v>
      </c>
      <c r="C15" s="17" t="e">
        <f>COUNTIFS(#REF!,"&lt;100",#REF!,"&gt;90",#REF!,"TH")</f>
        <v>#REF!</v>
      </c>
      <c r="D15" s="17" t="e">
        <f>COUNTIFS(#REF!,"&lt;=90",#REF!,"&gt;80",#REF!,"TH")</f>
        <v>#REF!</v>
      </c>
      <c r="E15" s="17" t="e">
        <f>COUNTIFS(#REF!,"&lt;=80",#REF!,"&gt;60",#REF!,"TH")</f>
        <v>#REF!</v>
      </c>
      <c r="F15" s="17" t="e">
        <f>COUNTIFS(#REF!,"&lt;=60",#REF!,"&gt;1",#REF!,"TH")</f>
        <v>#REF!</v>
      </c>
      <c r="G15" s="17" t="e">
        <f t="shared" si="0"/>
        <v>#REF!</v>
      </c>
    </row>
    <row r="16" spans="1:8" x14ac:dyDescent="0.25">
      <c r="A16" s="11">
        <v>11</v>
      </c>
      <c r="B16" s="13" t="s">
        <v>54</v>
      </c>
      <c r="C16" s="17" t="e">
        <f>COUNTIFS(#REF!,"&lt;100",#REF!,"&gt;90",#REF!,"LH")</f>
        <v>#REF!</v>
      </c>
      <c r="D16" s="17" t="e">
        <f>COUNTIFS(#REF!,"&lt;=90",#REF!,"&gt;80",#REF!,"LH")</f>
        <v>#REF!</v>
      </c>
      <c r="E16" s="17" t="e">
        <f>COUNTIFS(#REF!,"&lt;=80",#REF!,"&gt;60",#REF!,"LH")</f>
        <v>#REF!</v>
      </c>
      <c r="F16" s="17" t="e">
        <f>COUNTIFS(#REF!,"&lt;=60",#REF!,"&gt;1",#REF!,"LH")</f>
        <v>#REF!</v>
      </c>
      <c r="G16" s="17" t="e">
        <f t="shared" si="0"/>
        <v>#REF!</v>
      </c>
    </row>
    <row r="17" spans="1:7" x14ac:dyDescent="0.25">
      <c r="A17" s="11">
        <v>12</v>
      </c>
      <c r="B17" s="13" t="s">
        <v>55</v>
      </c>
      <c r="C17" s="17" t="e">
        <f>COUNTIFS(#REF!,"&lt;100",#REF!,"&gt;90",#REF!,"CX")</f>
        <v>#REF!</v>
      </c>
      <c r="D17" s="17" t="e">
        <f>COUNTIFS(#REF!,"&lt;=90",#REF!,"&gt;80",#REF!,"CX")</f>
        <v>#REF!</v>
      </c>
      <c r="E17" s="17" t="e">
        <f>COUNTIFS(#REF!,"&lt;=80",#REF!,"&gt;60",#REF!,"CX")</f>
        <v>#REF!</v>
      </c>
      <c r="F17" s="17" t="e">
        <f>COUNTIFS(#REF!,"&lt;=60",#REF!,"&gt;1",#REF!,"CX")</f>
        <v>#REF!</v>
      </c>
      <c r="G17" s="17" t="e">
        <f t="shared" si="0"/>
        <v>#REF!</v>
      </c>
    </row>
    <row r="18" spans="1:7" x14ac:dyDescent="0.25">
      <c r="A18" s="11">
        <v>13</v>
      </c>
      <c r="B18" s="13" t="s">
        <v>56</v>
      </c>
      <c r="C18" s="17" t="e">
        <f>COUNTIFS(#REF!,"&lt;100",#REF!,"&gt;90",#REF!,"KA")</f>
        <v>#REF!</v>
      </c>
      <c r="D18" s="17" t="e">
        <f>COUNTIFS(#REF!,"&lt;=90",#REF!,"&gt;80",#REF!,"KA")</f>
        <v>#REF!</v>
      </c>
      <c r="E18" s="17" t="e">
        <f>COUNTIFS(#REF!,"&lt;=80",#REF!,"&gt;60",#REF!,"KA")</f>
        <v>#REF!</v>
      </c>
      <c r="F18" s="17" t="e">
        <f>COUNTIFS(#REF!,"&lt;=60",#REF!,"&gt;1",#REF!,"KA")</f>
        <v>#REF!</v>
      </c>
      <c r="G18" s="17" t="e">
        <f t="shared" si="0"/>
        <v>#REF!</v>
      </c>
    </row>
    <row r="19" spans="1:7" s="18" customFormat="1" x14ac:dyDescent="0.25">
      <c r="A19" s="771" t="s">
        <v>57</v>
      </c>
      <c r="B19" s="772"/>
      <c r="C19" s="21" t="e">
        <f>SUM(C6:C18)</f>
        <v>#REF!</v>
      </c>
      <c r="D19" s="21" t="e">
        <f>SUM(D6:D18)</f>
        <v>#REF!</v>
      </c>
      <c r="E19" s="21" t="e">
        <f>SUM(E6:E18)</f>
        <v>#REF!</v>
      </c>
      <c r="F19" s="21" t="e">
        <f>SUM(F6:F18)</f>
        <v>#REF!</v>
      </c>
      <c r="G19" s="21" t="e">
        <f>SUM(G6:G18)</f>
        <v>#REF!</v>
      </c>
    </row>
  </sheetData>
  <mergeCells count="11">
    <mergeCell ref="A19:B19"/>
    <mergeCell ref="A1:G1"/>
    <mergeCell ref="E2:G2"/>
    <mergeCell ref="A3:A5"/>
    <mergeCell ref="B3:B5"/>
    <mergeCell ref="C3:F3"/>
    <mergeCell ref="G3:G5"/>
    <mergeCell ref="C4:C5"/>
    <mergeCell ref="D4:D5"/>
    <mergeCell ref="E4:E5"/>
    <mergeCell ref="F4:F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0"/>
  <sheetViews>
    <sheetView showZeros="0" workbookViewId="0">
      <selection activeCell="I20" sqref="I20"/>
    </sheetView>
  </sheetViews>
  <sheetFormatPr defaultRowHeight="15" x14ac:dyDescent="0.25"/>
  <cols>
    <col min="2" max="2" width="18.42578125" customWidth="1"/>
    <col min="3" max="3" width="7.140625" customWidth="1"/>
    <col min="4" max="4" width="9.42578125" customWidth="1"/>
    <col min="5" max="5" width="8.5703125" customWidth="1"/>
    <col min="6" max="6" width="8.42578125" customWidth="1"/>
    <col min="7" max="7" width="8.5703125" customWidth="1"/>
    <col min="8" max="9" width="8.140625" customWidth="1"/>
    <col min="10" max="10" width="8" customWidth="1"/>
    <col min="11" max="11" width="7.42578125" customWidth="1"/>
    <col min="12" max="12" width="8.140625" customWidth="1"/>
    <col min="13" max="13" width="7.5703125" customWidth="1"/>
  </cols>
  <sheetData>
    <row r="1" spans="1:13" s="5" customFormat="1" ht="28.5" customHeight="1" x14ac:dyDescent="0.2">
      <c r="A1" s="776" t="s">
        <v>1333</v>
      </c>
      <c r="B1" s="776"/>
      <c r="C1" s="776"/>
      <c r="D1" s="776"/>
      <c r="E1" s="776"/>
      <c r="F1" s="776"/>
      <c r="G1" s="776"/>
      <c r="H1" s="776"/>
      <c r="I1" s="776"/>
      <c r="J1" s="776"/>
      <c r="K1" s="776"/>
      <c r="L1" s="776"/>
      <c r="M1" s="776"/>
    </row>
    <row r="2" spans="1:13" s="5" customFormat="1" ht="12.75" x14ac:dyDescent="0.2">
      <c r="A2" s="10"/>
      <c r="B2" s="10"/>
      <c r="C2" s="10"/>
      <c r="D2" s="10"/>
      <c r="E2" s="10"/>
      <c r="F2" s="774" t="s">
        <v>11</v>
      </c>
      <c r="G2" s="774"/>
      <c r="H2" s="774"/>
      <c r="I2" s="774"/>
      <c r="J2" s="774"/>
      <c r="K2" s="774"/>
      <c r="L2" s="774"/>
      <c r="M2" s="774"/>
    </row>
    <row r="3" spans="1:13" s="5" customFormat="1" ht="17.25" customHeight="1" x14ac:dyDescent="0.2">
      <c r="A3" s="778" t="s">
        <v>9</v>
      </c>
      <c r="B3" s="524" t="s">
        <v>22</v>
      </c>
      <c r="C3" s="524" t="s">
        <v>40</v>
      </c>
      <c r="D3" s="524"/>
      <c r="E3" s="524"/>
      <c r="F3" s="524"/>
      <c r="G3" s="524"/>
      <c r="H3" s="524"/>
      <c r="I3" s="524"/>
      <c r="J3" s="524"/>
      <c r="K3" s="524"/>
      <c r="L3" s="524"/>
      <c r="M3" s="524" t="s">
        <v>15</v>
      </c>
    </row>
    <row r="4" spans="1:13" s="5" customFormat="1" ht="39.75" customHeight="1" x14ac:dyDescent="0.2">
      <c r="A4" s="778"/>
      <c r="B4" s="524"/>
      <c r="C4" s="16" t="s">
        <v>36</v>
      </c>
      <c r="D4" s="16" t="s">
        <v>7433</v>
      </c>
      <c r="E4" s="16" t="s">
        <v>7434</v>
      </c>
      <c r="F4" s="16" t="s">
        <v>7427</v>
      </c>
      <c r="G4" s="16" t="s">
        <v>7426</v>
      </c>
      <c r="H4" s="16" t="s">
        <v>7428</v>
      </c>
      <c r="I4" s="16" t="s">
        <v>7429</v>
      </c>
      <c r="J4" s="16" t="s">
        <v>7430</v>
      </c>
      <c r="K4" s="16" t="s">
        <v>7431</v>
      </c>
      <c r="L4" s="16" t="s">
        <v>7425</v>
      </c>
      <c r="M4" s="524"/>
    </row>
    <row r="5" spans="1:13" s="5" customFormat="1" x14ac:dyDescent="0.2">
      <c r="A5" s="11">
        <v>1</v>
      </c>
      <c r="B5" s="12" t="s">
        <v>44</v>
      </c>
      <c r="C5" s="25" t="e">
        <f>COUNTIFS(#REF!,"&lt;110",#REF!,"&gt;100",#REF!,"TPHT")</f>
        <v>#REF!</v>
      </c>
      <c r="D5" s="25" t="e">
        <f>COUNTIFS(#REF!,"&gt;=110",#REF!,"&lt;150",#REF!,"TPHT")</f>
        <v>#REF!</v>
      </c>
      <c r="E5" s="25" t="e">
        <f>COUNTIFS(#REF!,"&gt;=150",#REF!,"&lt;200",#REF!,"TPHT")</f>
        <v>#REF!</v>
      </c>
      <c r="F5" s="25" t="e">
        <f>COUNTIFS(#REF!,"&gt;=200",#REF!,"&lt;250",#REF!,"TPHT")</f>
        <v>#REF!</v>
      </c>
      <c r="G5" s="25" t="e">
        <f>COUNTIFS(#REF!,"&gt;=250",#REF!,"&lt;300",#REF!,"TPHT")</f>
        <v>#REF!</v>
      </c>
      <c r="H5" s="25" t="e">
        <f>COUNTIFS(#REF!,"&gt;=300",#REF!,"&lt;350",#REF!,"TPHT")</f>
        <v>#REF!</v>
      </c>
      <c r="I5" s="25" t="e">
        <f>COUNTIFS(#REF!,"&gt;=350",#REF!,"&lt;400",#REF!,"TPHT")</f>
        <v>#REF!</v>
      </c>
      <c r="J5" s="25" t="e">
        <f>COUNTIFS(#REF!,"&gt;=400",#REF!,"&lt;450",#REF!,"TPHT")</f>
        <v>#REF!</v>
      </c>
      <c r="K5" s="25" t="e">
        <f>COUNTIFS(#REF!,"&gt;=450",#REF!,"&lt;500",#REF!,"TPHT")</f>
        <v>#REF!</v>
      </c>
      <c r="L5" s="25" t="e">
        <f>COUNTIFS(#REF!,"&gt;=500",#REF!,"TPHT")</f>
        <v>#REF!</v>
      </c>
      <c r="M5" s="25" t="e">
        <f>COUNTIFS(#REF!,"TPHT",#REF!,"BS")</f>
        <v>#REF!</v>
      </c>
    </row>
    <row r="6" spans="1:13" x14ac:dyDescent="0.25">
      <c r="A6" s="11">
        <v>2</v>
      </c>
      <c r="B6" s="12" t="s">
        <v>45</v>
      </c>
      <c r="C6" s="25" t="e">
        <f>COUNTIFS(#REF!,"&lt;110",#REF!,"&gt;100",#REF!,"TXHL")</f>
        <v>#REF!</v>
      </c>
      <c r="D6" s="25" t="e">
        <f>COUNTIFS(#REF!,"&gt;=110",#REF!,"&lt;150",#REF!,"TXHL")</f>
        <v>#REF!</v>
      </c>
      <c r="E6" s="25" t="e">
        <f>COUNTIFS(#REF!,"&gt;=150",#REF!,"&lt;200",#REF!,"TXHL")</f>
        <v>#REF!</v>
      </c>
      <c r="F6" s="25" t="e">
        <f>COUNTIFS(#REF!,"&gt;=200",#REF!,"&lt;250",#REF!,"TXHL")</f>
        <v>#REF!</v>
      </c>
      <c r="G6" s="25" t="e">
        <f>COUNTIFS(#REF!,"&gt;=250",#REF!,"&lt;300",#REF!,"TXHL")</f>
        <v>#REF!</v>
      </c>
      <c r="H6" s="25" t="e">
        <f>COUNTIFS(#REF!,"&gt;=300",#REF!,"&lt;350",#REF!,"TXHL")</f>
        <v>#REF!</v>
      </c>
      <c r="I6" s="25" t="e">
        <f>COUNTIFS(#REF!,"&gt;=350",#REF!,"&lt;400",#REF!,"TXHL")</f>
        <v>#REF!</v>
      </c>
      <c r="J6" s="25" t="e">
        <f>COUNTIFS(#REF!,"&gt;=400",#REF!,"&lt;450",#REF!,"TXHL")</f>
        <v>#REF!</v>
      </c>
      <c r="K6" s="25" t="e">
        <f>COUNTIFS(#REF!,"&gt;=450",#REF!,"&lt;500",#REF!,"TXHL")</f>
        <v>#REF!</v>
      </c>
      <c r="L6" s="25" t="e">
        <f>COUNTIFS(#REF!,"&gt;=500",#REF!,"TXHL")</f>
        <v>#REF!</v>
      </c>
      <c r="M6" s="25" t="e">
        <f>COUNTIFS(#REF!,"TXHL",#REF!,"BS")</f>
        <v>#REF!</v>
      </c>
    </row>
    <row r="7" spans="1:13" x14ac:dyDescent="0.25">
      <c r="A7" s="11">
        <v>3</v>
      </c>
      <c r="B7" s="12" t="s">
        <v>46</v>
      </c>
      <c r="C7" s="25" t="e">
        <f>COUNTIFS(#REF!,"&lt;110",#REF!,"&gt;100",#REF!,"TXKA")</f>
        <v>#REF!</v>
      </c>
      <c r="D7" s="25" t="e">
        <f>COUNTIFS(#REF!,"&gt;=110",#REF!,"&lt;150",#REF!,"TXKA")</f>
        <v>#REF!</v>
      </c>
      <c r="E7" s="25" t="e">
        <f>COUNTIFS(#REF!,"&gt;=150",#REF!,"&lt;200",#REF!,"TXKA")</f>
        <v>#REF!</v>
      </c>
      <c r="F7" s="25" t="e">
        <f>COUNTIFS(#REF!,"&gt;=200",#REF!,"&lt;250",#REF!,"TXKA")</f>
        <v>#REF!</v>
      </c>
      <c r="G7" s="25" t="e">
        <f>COUNTIFS(#REF!,"&gt;=250",#REF!,"&lt;300",#REF!,"TXKA")</f>
        <v>#REF!</v>
      </c>
      <c r="H7" s="25" t="e">
        <f>COUNTIFS(#REF!,"&gt;=300",#REF!,"&lt;350",#REF!,"TXKA")</f>
        <v>#REF!</v>
      </c>
      <c r="I7" s="25" t="e">
        <f>COUNTIFS(#REF!,"&gt;=350",#REF!,"&lt;400",#REF!,"TXKA")</f>
        <v>#REF!</v>
      </c>
      <c r="J7" s="25" t="e">
        <f>COUNTIFS(#REF!,"&gt;=400",#REF!,"&lt;450",#REF!,"TXKA")</f>
        <v>#REF!</v>
      </c>
      <c r="K7" s="25" t="e">
        <f>COUNTIFS(#REF!,"&gt;=450",#REF!,"&lt;500",#REF!,"TXKA")</f>
        <v>#REF!</v>
      </c>
      <c r="L7" s="25" t="e">
        <f>COUNTIFS(#REF!,"&gt;=500",#REF!,"TXKA")</f>
        <v>#REF!</v>
      </c>
      <c r="M7" s="25" t="e">
        <f>COUNTIFS(#REF!,"TXKA",#REF!,"BS")</f>
        <v>#REF!</v>
      </c>
    </row>
    <row r="8" spans="1:13" x14ac:dyDescent="0.25">
      <c r="A8" s="11">
        <v>4</v>
      </c>
      <c r="B8" s="13" t="s">
        <v>47</v>
      </c>
      <c r="C8" s="25" t="e">
        <f>COUNTIFS(#REF!,"&lt;110",#REF!,"&gt;100",#REF!,"NX")</f>
        <v>#REF!</v>
      </c>
      <c r="D8" s="25" t="e">
        <f>COUNTIFS(#REF!,"&gt;=110",#REF!,"&lt;150",#REF!,"NX")</f>
        <v>#REF!</v>
      </c>
      <c r="E8" s="25" t="e">
        <f>COUNTIFS(#REF!,"&gt;=150",#REF!,"&lt;200",#REF!,"NX")</f>
        <v>#REF!</v>
      </c>
      <c r="F8" s="25" t="e">
        <f>COUNTIFS(#REF!,"&gt;=200",#REF!,"&lt;250",#REF!,"NX")</f>
        <v>#REF!</v>
      </c>
      <c r="G8" s="25" t="e">
        <f>COUNTIFS(#REF!,"&gt;=250",#REF!,"&lt;300",#REF!,"NX")</f>
        <v>#REF!</v>
      </c>
      <c r="H8" s="25" t="e">
        <f>COUNTIFS(#REF!,"&gt;=300",#REF!,"&lt;350",#REF!,"NX")</f>
        <v>#REF!</v>
      </c>
      <c r="I8" s="25" t="e">
        <f>COUNTIFS(#REF!,"&gt;=350",#REF!,"&lt;400",#REF!,"NX")</f>
        <v>#REF!</v>
      </c>
      <c r="J8" s="25" t="e">
        <f>COUNTIFS(#REF!,"&gt;=400",#REF!,"&lt;450",#REF!,"NX")</f>
        <v>#REF!</v>
      </c>
      <c r="K8" s="25" t="e">
        <f>COUNTIFS(#REF!,"&gt;=450",#REF!,"&lt;500",#REF!,"NX")</f>
        <v>#REF!</v>
      </c>
      <c r="L8" s="25" t="e">
        <f>COUNTIFS(#REF!,"&gt;=500",#REF!,"NX")</f>
        <v>#REF!</v>
      </c>
      <c r="M8" s="25" t="e">
        <f>COUNTIFS(#REF!,"NX",#REF!,"BS")</f>
        <v>#REF!</v>
      </c>
    </row>
    <row r="9" spans="1:13" x14ac:dyDescent="0.25">
      <c r="A9" s="319">
        <v>5</v>
      </c>
      <c r="B9" s="320" t="s">
        <v>48</v>
      </c>
      <c r="C9" s="321" t="e">
        <f>COUNTIFS(#REF!,"&lt;110",#REF!,"&gt;100",#REF!,"DT")</f>
        <v>#REF!</v>
      </c>
      <c r="D9" s="321" t="e">
        <f>COUNTIFS(#REF!,"&gt;=110",#REF!,"&lt;150",#REF!,"DT")</f>
        <v>#REF!</v>
      </c>
      <c r="E9" s="321" t="e">
        <f>COUNTIFS(#REF!,"&gt;=150",#REF!,"&lt;200",#REF!,"DT")</f>
        <v>#REF!</v>
      </c>
      <c r="F9" s="321" t="e">
        <f>COUNTIFS(#REF!,"&gt;=200",#REF!,"&lt;250",#REF!,"DT")</f>
        <v>#REF!</v>
      </c>
      <c r="G9" s="321" t="e">
        <f>COUNTIFS(#REF!,"&gt;=250",#REF!,"&lt;300",#REF!,"DT")</f>
        <v>#REF!</v>
      </c>
      <c r="H9" s="321" t="e">
        <f>COUNTIFS(#REF!,"&gt;=300",#REF!,"&lt;350",#REF!,"DT")</f>
        <v>#REF!</v>
      </c>
      <c r="I9" s="321" t="e">
        <f>COUNTIFS(#REF!,"&gt;=350",#REF!,"&lt;400",#REF!,"DT")</f>
        <v>#REF!</v>
      </c>
      <c r="J9" s="321" t="e">
        <f>COUNTIFS(#REF!,"&gt;=400",#REF!,"&lt;450",#REF!,"DT")</f>
        <v>#REF!</v>
      </c>
      <c r="K9" s="321" t="e">
        <f>COUNTIFS(#REF!,"&gt;=450",#REF!,"&lt;500",#REF!,"DT")</f>
        <v>#REF!</v>
      </c>
      <c r="L9" s="321" t="e">
        <f>COUNTIFS(#REF!,"&gt;=500",#REF!,"DT")</f>
        <v>#REF!</v>
      </c>
      <c r="M9" s="321" t="e">
        <f>COUNTIFS(#REF!,"DT",#REF!,"BS")</f>
        <v>#REF!</v>
      </c>
    </row>
    <row r="10" spans="1:13" x14ac:dyDescent="0.25">
      <c r="A10" s="11">
        <v>6</v>
      </c>
      <c r="B10" s="13" t="s">
        <v>49</v>
      </c>
      <c r="C10" s="25" t="e">
        <f>COUNTIFS(#REF!,"&lt;110",#REF!,"&gt;100",#REF!,"HS")</f>
        <v>#REF!</v>
      </c>
      <c r="D10" s="25" t="e">
        <f>COUNTIFS(#REF!,"&gt;=110",#REF!,"&lt;150",#REF!,"HS")</f>
        <v>#REF!</v>
      </c>
      <c r="E10" s="25" t="e">
        <f>COUNTIFS(#REF!,"&gt;=150",#REF!,"&lt;200",#REF!,"HS")</f>
        <v>#REF!</v>
      </c>
      <c r="F10" s="25" t="e">
        <f>COUNTIFS(#REF!,"&gt;=200",#REF!,"&lt;250",#REF!,"HS")</f>
        <v>#REF!</v>
      </c>
      <c r="G10" s="25" t="e">
        <f>COUNTIFS(#REF!,"&gt;=250",#REF!,"&lt;300",#REF!,"HS")</f>
        <v>#REF!</v>
      </c>
      <c r="H10" s="25" t="e">
        <f>COUNTIFS(#REF!,"&gt;=300",#REF!,"&lt;350",#REF!,"HS")</f>
        <v>#REF!</v>
      </c>
      <c r="I10" s="25" t="e">
        <f>COUNTIFS(#REF!,"&gt;=350",#REF!,"&lt;400",#REF!,"HS")</f>
        <v>#REF!</v>
      </c>
      <c r="J10" s="25" t="e">
        <f>COUNTIFS(#REF!,"&gt;=400",#REF!,"&lt;450",#REF!,"HS")</f>
        <v>#REF!</v>
      </c>
      <c r="K10" s="25" t="e">
        <f>COUNTIFS(#REF!,"&gt;=450",#REF!,"&lt;500",#REF!,"HS")</f>
        <v>#REF!</v>
      </c>
      <c r="L10" s="25" t="e">
        <f>COUNTIFS(#REF!,"&gt;=500",#REF!,"HS")</f>
        <v>#REF!</v>
      </c>
      <c r="M10" s="25" t="e">
        <f>COUNTIFS(#REF!,"HS",#REF!,"BS")</f>
        <v>#REF!</v>
      </c>
    </row>
    <row r="11" spans="1:13" x14ac:dyDescent="0.25">
      <c r="A11" s="11">
        <v>7</v>
      </c>
      <c r="B11" s="13" t="s">
        <v>50</v>
      </c>
      <c r="C11" s="25" t="e">
        <f>COUNTIFS(#REF!,"&lt;110",#REF!,"&gt;100",#REF!,"HK")</f>
        <v>#REF!</v>
      </c>
      <c r="D11" s="25" t="e">
        <f>COUNTIFS(#REF!,"&gt;=110",#REF!,"&lt;150",#REF!,"HK")</f>
        <v>#REF!</v>
      </c>
      <c r="E11" s="25" t="e">
        <f>COUNTIFS(#REF!,"&gt;=150",#REF!,"&lt;200",#REF!,"HK")</f>
        <v>#REF!</v>
      </c>
      <c r="F11" s="25" t="e">
        <f>COUNTIFS(#REF!,"&gt;=200",#REF!,"&lt;250",#REF!,"HK")</f>
        <v>#REF!</v>
      </c>
      <c r="G11" s="25" t="e">
        <f>COUNTIFS(#REF!,"&gt;=250",#REF!,"&lt;300",#REF!,"HK")</f>
        <v>#REF!</v>
      </c>
      <c r="H11" s="25" t="e">
        <f>COUNTIFS(#REF!,"&gt;=300",#REF!,"&lt;350",#REF!,"HK")</f>
        <v>#REF!</v>
      </c>
      <c r="I11" s="25" t="e">
        <f>COUNTIFS(#REF!,"&gt;=350",#REF!,"&lt;400",#REF!,"HK")</f>
        <v>#REF!</v>
      </c>
      <c r="J11" s="25" t="e">
        <f>COUNTIFS(#REF!,"&gt;=400",#REF!,"&lt;450",#REF!,"HK")</f>
        <v>#REF!</v>
      </c>
      <c r="K11" s="25" t="e">
        <f>COUNTIFS(#REF!,"&gt;=450",#REF!,"&lt;500",#REF!,"HK")</f>
        <v>#REF!</v>
      </c>
      <c r="L11" s="25" t="e">
        <f>COUNTIFS(#REF!,"&gt;=500",#REF!,"HK")</f>
        <v>#REF!</v>
      </c>
      <c r="M11" s="25" t="e">
        <f>COUNTIFS(#REF!,"HK",#REF!,"BS")</f>
        <v>#REF!</v>
      </c>
    </row>
    <row r="12" spans="1:13" x14ac:dyDescent="0.25">
      <c r="A12" s="11">
        <v>8</v>
      </c>
      <c r="B12" s="13" t="s">
        <v>51</v>
      </c>
      <c r="C12" s="25" t="e">
        <f>COUNTIFS(#REF!,"&lt;110",#REF!,"&gt;100",#REF!,"VQ")</f>
        <v>#REF!</v>
      </c>
      <c r="D12" s="25" t="e">
        <f>COUNTIFS(#REF!,"&gt;=110",#REF!,"&lt;150",#REF!,"VQ")</f>
        <v>#REF!</v>
      </c>
      <c r="E12" s="25" t="e">
        <f>COUNTIFS(#REF!,"&gt;=150",#REF!,"&lt;200",#REF!,"VQ")</f>
        <v>#REF!</v>
      </c>
      <c r="F12" s="25" t="e">
        <f>COUNTIFS(#REF!,"&gt;=200",#REF!,"&lt;250",#REF!,"VQ")</f>
        <v>#REF!</v>
      </c>
      <c r="G12" s="25" t="e">
        <f>COUNTIFS(#REF!,"&gt;=250",#REF!,"&lt;300",#REF!,"VQ")</f>
        <v>#REF!</v>
      </c>
      <c r="H12" s="25" t="e">
        <f>COUNTIFS(#REF!,"&gt;=300",#REF!,"&lt;350",#REF!,"VQ")</f>
        <v>#REF!</v>
      </c>
      <c r="I12" s="25" t="e">
        <f>COUNTIFS(#REF!,"&gt;=350",#REF!,"&lt;400",#REF!,"VQ")</f>
        <v>#REF!</v>
      </c>
      <c r="J12" s="25" t="e">
        <f>COUNTIFS(#REF!,"&gt;=400",#REF!,"&lt;450",#REF!,"VQ")</f>
        <v>#REF!</v>
      </c>
      <c r="K12" s="25" t="e">
        <f>COUNTIFS(#REF!,"&gt;=450",#REF!,"&lt;500",#REF!,"VQ")</f>
        <v>#REF!</v>
      </c>
      <c r="L12" s="25" t="e">
        <f>COUNTIFS(#REF!,"&gt;=500",#REF!,"VQ")</f>
        <v>#REF!</v>
      </c>
      <c r="M12" s="25" t="e">
        <f>COUNTIFS(#REF!,"VQ",#REF!,"BS")</f>
        <v>#REF!</v>
      </c>
    </row>
    <row r="13" spans="1:13" x14ac:dyDescent="0.25">
      <c r="A13" s="11">
        <v>9</v>
      </c>
      <c r="B13" s="13" t="s">
        <v>52</v>
      </c>
      <c r="C13" s="25" t="e">
        <f>COUNTIFS(#REF!,"&lt;110",#REF!,"&gt;100",#REF!,"CL")</f>
        <v>#REF!</v>
      </c>
      <c r="D13" s="25" t="e">
        <f>COUNTIFS(#REF!,"&gt;=110",#REF!,"&lt;150",#REF!,"CL")</f>
        <v>#REF!</v>
      </c>
      <c r="E13" s="25" t="e">
        <f>COUNTIFS(#REF!,"&gt;=150",#REF!,"&lt;200",#REF!,"CL")</f>
        <v>#REF!</v>
      </c>
      <c r="F13" s="25" t="e">
        <f>COUNTIFS(#REF!,"&gt;=200",#REF!,"&lt;250",#REF!,"CL")</f>
        <v>#REF!</v>
      </c>
      <c r="G13" s="25" t="e">
        <f>COUNTIFS(#REF!,"&gt;=250",#REF!,"&lt;300",#REF!,"CL")</f>
        <v>#REF!</v>
      </c>
      <c r="H13" s="25" t="e">
        <f>COUNTIFS(#REF!,"&gt;=300",#REF!,"&lt;350",#REF!,"CL")</f>
        <v>#REF!</v>
      </c>
      <c r="I13" s="25" t="e">
        <f>COUNTIFS(#REF!,"&gt;=350",#REF!,"&lt;400",#REF!,"CL")</f>
        <v>#REF!</v>
      </c>
      <c r="J13" s="25" t="e">
        <f>COUNTIFS(#REF!,"&gt;=400",#REF!,"&lt;450",#REF!,"CL")</f>
        <v>#REF!</v>
      </c>
      <c r="K13" s="25" t="e">
        <f>COUNTIFS(#REF!,"&gt;=450",#REF!,"&lt;500",#REF!,"CL")</f>
        <v>#REF!</v>
      </c>
      <c r="L13" s="25" t="e">
        <f>COUNTIFS(#REF!,"&gt;=500",#REF!,"CL")</f>
        <v>#REF!</v>
      </c>
      <c r="M13" s="25" t="e">
        <f>COUNTIFS(#REF!,"CL",#REF!,"BS")</f>
        <v>#REF!</v>
      </c>
    </row>
    <row r="14" spans="1:13" x14ac:dyDescent="0.25">
      <c r="A14" s="11">
        <v>10</v>
      </c>
      <c r="B14" s="13" t="s">
        <v>53</v>
      </c>
      <c r="C14" s="25" t="e">
        <f>COUNTIFS(#REF!,"&lt;110",#REF!,"&gt;100",#REF!,"TH")</f>
        <v>#REF!</v>
      </c>
      <c r="D14" s="25" t="e">
        <f>COUNTIFS(#REF!,"&gt;=110",#REF!,"&lt;150",#REF!,"TH")</f>
        <v>#REF!</v>
      </c>
      <c r="E14" s="25" t="e">
        <f>COUNTIFS(#REF!,"&gt;=150",#REF!,"&lt;200",#REF!,"TH")</f>
        <v>#REF!</v>
      </c>
      <c r="F14" s="25" t="e">
        <f>COUNTIFS(#REF!,"&gt;=200",#REF!,"&lt;250",#REF!,"TH")</f>
        <v>#REF!</v>
      </c>
      <c r="G14" s="25" t="e">
        <f>COUNTIFS(#REF!,"&gt;=250",#REF!,"&lt;300",#REF!,"TH")</f>
        <v>#REF!</v>
      </c>
      <c r="H14" s="25" t="e">
        <f>COUNTIFS(#REF!,"&gt;=300",#REF!,"&lt;350",#REF!,"TH")</f>
        <v>#REF!</v>
      </c>
      <c r="I14" s="25" t="e">
        <f>COUNTIFS(#REF!,"&gt;=350",#REF!,"&lt;400",#REF!,"TH")</f>
        <v>#REF!</v>
      </c>
      <c r="J14" s="25" t="e">
        <f>COUNTIFS(#REF!,"&gt;=400",#REF!,"&lt;450",#REF!,"TH")</f>
        <v>#REF!</v>
      </c>
      <c r="K14" s="25" t="e">
        <f>COUNTIFS(#REF!,"&gt;=450",#REF!,"&lt;500",#REF!,"TH")</f>
        <v>#REF!</v>
      </c>
      <c r="L14" s="25" t="e">
        <f>COUNTIFS(#REF!,"&gt;=500",#REF!,"TH")</f>
        <v>#REF!</v>
      </c>
      <c r="M14" s="25" t="e">
        <f>COUNTIFS(#REF!,"TH",#REF!,"BS")</f>
        <v>#REF!</v>
      </c>
    </row>
    <row r="15" spans="1:13" x14ac:dyDescent="0.25">
      <c r="A15" s="11">
        <v>11</v>
      </c>
      <c r="B15" s="13" t="s">
        <v>54</v>
      </c>
      <c r="C15" s="25" t="e">
        <f>COUNTIFS(#REF!,"&lt;110",#REF!,"&gt;100",#REF!,"LH")</f>
        <v>#REF!</v>
      </c>
      <c r="D15" s="25" t="e">
        <f>COUNTIFS(#REF!,"&gt;=110",#REF!,"&lt;150",#REF!,"LH")</f>
        <v>#REF!</v>
      </c>
      <c r="E15" s="25" t="e">
        <f>COUNTIFS(#REF!,"&gt;=150",#REF!,"&lt;200",#REF!,"LH")</f>
        <v>#REF!</v>
      </c>
      <c r="F15" s="25" t="e">
        <f>COUNTIFS(#REF!,"&gt;=200",#REF!,"&lt;250",#REF!,"LH")</f>
        <v>#REF!</v>
      </c>
      <c r="G15" s="25" t="e">
        <f>COUNTIFS(#REF!,"&gt;=250",#REF!,"&lt;300",#REF!,"LH")</f>
        <v>#REF!</v>
      </c>
      <c r="H15" s="25" t="e">
        <f>COUNTIFS(#REF!,"&gt;=300",#REF!,"&lt;350",#REF!,"LH")</f>
        <v>#REF!</v>
      </c>
      <c r="I15" s="25" t="e">
        <f>COUNTIFS(#REF!,"&gt;=350",#REF!,"&lt;400",#REF!,"LH")</f>
        <v>#REF!</v>
      </c>
      <c r="J15" s="25" t="e">
        <f>COUNTIFS(#REF!,"&gt;=400",#REF!,"&lt;450",#REF!,"LH")</f>
        <v>#REF!</v>
      </c>
      <c r="K15" s="25" t="e">
        <f>COUNTIFS(#REF!,"&gt;=450",#REF!,"&lt;500",#REF!,"LH")</f>
        <v>#REF!</v>
      </c>
      <c r="L15" s="25" t="e">
        <f>COUNTIFS(#REF!,"&gt;=500",#REF!,"LH")</f>
        <v>#REF!</v>
      </c>
      <c r="M15" s="25" t="e">
        <f>COUNTIFS(#REF!,"LH",#REF!,"BS")</f>
        <v>#REF!</v>
      </c>
    </row>
    <row r="16" spans="1:13" x14ac:dyDescent="0.25">
      <c r="A16" s="11">
        <v>12</v>
      </c>
      <c r="B16" s="13" t="s">
        <v>55</v>
      </c>
      <c r="C16" s="25" t="e">
        <f>COUNTIFS(#REF!,"&lt;110",#REF!,"&gt;100",#REF!,"CX")</f>
        <v>#REF!</v>
      </c>
      <c r="D16" s="25" t="e">
        <f>COUNTIFS(#REF!,"&gt;=110",#REF!,"&lt;150",#REF!,"CX")</f>
        <v>#REF!</v>
      </c>
      <c r="E16" s="25" t="e">
        <f>COUNTIFS(#REF!,"&gt;=150",#REF!,"&lt;200",#REF!,"CX")</f>
        <v>#REF!</v>
      </c>
      <c r="F16" s="25" t="e">
        <f>COUNTIFS(#REF!,"&gt;=200",#REF!,"&lt;250",#REF!,"CX")</f>
        <v>#REF!</v>
      </c>
      <c r="G16" s="25" t="e">
        <f>COUNTIFS(#REF!,"&gt;=250",#REF!,"&lt;300",#REF!,"CX")</f>
        <v>#REF!</v>
      </c>
      <c r="H16" s="25" t="e">
        <f>COUNTIFS(#REF!,"&gt;=300",#REF!,"&lt;350",#REF!,"CX")</f>
        <v>#REF!</v>
      </c>
      <c r="I16" s="25" t="e">
        <f>COUNTIFS(#REF!,"&gt;=350",#REF!,"&lt;400",#REF!,"CX")</f>
        <v>#REF!</v>
      </c>
      <c r="J16" s="25" t="e">
        <f>COUNTIFS(#REF!,"&gt;=400",#REF!,"&lt;450",#REF!,"CX")</f>
        <v>#REF!</v>
      </c>
      <c r="K16" s="25" t="e">
        <f>COUNTIFS(#REF!,"&gt;=450",#REF!,"&lt;500",#REF!,"CX")</f>
        <v>#REF!</v>
      </c>
      <c r="L16" s="25" t="e">
        <f>COUNTIFS(#REF!,"&gt;=500",#REF!,"CX")</f>
        <v>#REF!</v>
      </c>
      <c r="M16" s="25" t="e">
        <f>COUNTIFS(#REF!,"CX",#REF!,"BS")</f>
        <v>#REF!</v>
      </c>
    </row>
    <row r="17" spans="1:13" x14ac:dyDescent="0.25">
      <c r="A17" s="11">
        <v>13</v>
      </c>
      <c r="B17" s="13" t="s">
        <v>56</v>
      </c>
      <c r="C17" s="25" t="e">
        <f>COUNTIFS(#REF!,"&lt;110",#REF!,"&gt;100",#REF!,"KA")</f>
        <v>#REF!</v>
      </c>
      <c r="D17" s="25" t="e">
        <f>COUNTIFS(#REF!,"&gt;=110",#REF!,"&lt;150",#REF!,"KA")</f>
        <v>#REF!</v>
      </c>
      <c r="E17" s="25" t="e">
        <f>COUNTIFS(#REF!,"&gt;=150",#REF!,"&lt;200",#REF!,"KA")</f>
        <v>#REF!</v>
      </c>
      <c r="F17" s="25" t="e">
        <f>COUNTIFS(#REF!,"&gt;=200",#REF!,"&lt;250",#REF!,"KA")</f>
        <v>#REF!</v>
      </c>
      <c r="G17" s="25" t="e">
        <f>COUNTIFS(#REF!,"&gt;=250",#REF!,"&lt;300",#REF!,"KA")</f>
        <v>#REF!</v>
      </c>
      <c r="H17" s="25" t="e">
        <f>COUNTIFS(#REF!,"&gt;=300",#REF!,"&lt;350",#REF!,"KA")</f>
        <v>#REF!</v>
      </c>
      <c r="I17" s="25" t="e">
        <f>COUNTIFS(#REF!,"&gt;=350",#REF!,"&lt;400",#REF!,"KA")</f>
        <v>#REF!</v>
      </c>
      <c r="J17" s="25" t="e">
        <f>COUNTIFS(#REF!,"&gt;=400",#REF!,"&lt;450",#REF!,"KA")</f>
        <v>#REF!</v>
      </c>
      <c r="K17" s="25" t="e">
        <f>COUNTIFS(#REF!,"&gt;=450",#REF!,"&lt;500",#REF!,"KA")</f>
        <v>#REF!</v>
      </c>
      <c r="L17" s="25" t="e">
        <f>COUNTIFS(#REF!,"&gt;=500",#REF!,"KA")</f>
        <v>#REF!</v>
      </c>
      <c r="M17" s="25" t="e">
        <f>COUNTIFS(#REF!,"KA",#REF!,"BS")</f>
        <v>#REF!</v>
      </c>
    </row>
    <row r="18" spans="1:13" x14ac:dyDescent="0.25">
      <c r="A18" s="781" t="e">
        <f xml:space="preserve"> "Tổng tuyến tăng: "&amp;SUM(C18:L18)</f>
        <v>#REF!</v>
      </c>
      <c r="B18" s="781"/>
      <c r="C18" s="21" t="e">
        <f t="shared" ref="C18:M18" si="0">SUM(C5:C17)</f>
        <v>#REF!</v>
      </c>
      <c r="D18" s="21" t="e">
        <f t="shared" si="0"/>
        <v>#REF!</v>
      </c>
      <c r="E18" s="21" t="e">
        <f t="shared" si="0"/>
        <v>#REF!</v>
      </c>
      <c r="F18" s="21" t="e">
        <f t="shared" si="0"/>
        <v>#REF!</v>
      </c>
      <c r="G18" s="21" t="e">
        <f t="shared" si="0"/>
        <v>#REF!</v>
      </c>
      <c r="H18" s="21" t="e">
        <f t="shared" si="0"/>
        <v>#REF!</v>
      </c>
      <c r="I18" s="21" t="e">
        <f t="shared" si="0"/>
        <v>#REF!</v>
      </c>
      <c r="J18" s="21" t="e">
        <f t="shared" si="0"/>
        <v>#REF!</v>
      </c>
      <c r="K18" s="21" t="e">
        <f t="shared" si="0"/>
        <v>#REF!</v>
      </c>
      <c r="L18" s="21" t="e">
        <f t="shared" si="0"/>
        <v>#REF!</v>
      </c>
      <c r="M18" s="21" t="e">
        <f t="shared" si="0"/>
        <v>#REF!</v>
      </c>
    </row>
    <row r="19" spans="1:13" x14ac:dyDescent="0.25">
      <c r="A19" s="781" t="s">
        <v>7432</v>
      </c>
      <c r="B19" s="781"/>
      <c r="C19" s="174" t="e">
        <f>C18/SUM($C$18:$L$18)</f>
        <v>#REF!</v>
      </c>
      <c r="D19" s="174" t="e">
        <f t="shared" ref="D19:L19" si="1">D18/SUM($C$18:$L$18)</f>
        <v>#REF!</v>
      </c>
      <c r="E19" s="174" t="e">
        <f t="shared" si="1"/>
        <v>#REF!</v>
      </c>
      <c r="F19" s="174" t="e">
        <f t="shared" si="1"/>
        <v>#REF!</v>
      </c>
      <c r="G19" s="174" t="e">
        <f t="shared" si="1"/>
        <v>#REF!</v>
      </c>
      <c r="H19" s="174" t="e">
        <f t="shared" si="1"/>
        <v>#REF!</v>
      </c>
      <c r="I19" s="174" t="e">
        <f t="shared" si="1"/>
        <v>#REF!</v>
      </c>
      <c r="J19" s="174" t="e">
        <f t="shared" si="1"/>
        <v>#REF!</v>
      </c>
      <c r="K19" s="174" t="e">
        <f t="shared" si="1"/>
        <v>#REF!</v>
      </c>
      <c r="L19" s="174" t="e">
        <f t="shared" si="1"/>
        <v>#REF!</v>
      </c>
      <c r="M19" s="21"/>
    </row>
    <row r="20" spans="1:13" x14ac:dyDescent="0.25">
      <c r="A20" s="780" t="s">
        <v>58</v>
      </c>
      <c r="B20" s="780"/>
      <c r="C20" s="780"/>
      <c r="D20" s="780"/>
      <c r="E20" s="780"/>
      <c r="F20" s="780"/>
      <c r="G20" s="780"/>
      <c r="H20" s="780"/>
      <c r="I20" s="780"/>
      <c r="J20" s="780"/>
      <c r="K20" s="780"/>
      <c r="L20" s="780"/>
      <c r="M20" s="780"/>
    </row>
  </sheetData>
  <mergeCells count="9">
    <mergeCell ref="A20:M20"/>
    <mergeCell ref="A18:B18"/>
    <mergeCell ref="A1:M1"/>
    <mergeCell ref="F2:M2"/>
    <mergeCell ref="A3:A4"/>
    <mergeCell ref="B3:B4"/>
    <mergeCell ref="C3:L3"/>
    <mergeCell ref="M3:M4"/>
    <mergeCell ref="A19:B19"/>
  </mergeCell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9"/>
  <sheetViews>
    <sheetView showZeros="0" workbookViewId="0">
      <selection activeCell="I20" sqref="I20"/>
    </sheetView>
  </sheetViews>
  <sheetFormatPr defaultRowHeight="15" x14ac:dyDescent="0.25"/>
  <cols>
    <col min="2" max="2" width="18.42578125" customWidth="1"/>
  </cols>
  <sheetData>
    <row r="1" spans="1:8" s="5" customFormat="1" ht="32.25" customHeight="1" x14ac:dyDescent="0.2">
      <c r="A1" s="776" t="s">
        <v>1334</v>
      </c>
      <c r="B1" s="776"/>
      <c r="C1" s="776"/>
      <c r="D1" s="776"/>
      <c r="E1" s="776"/>
      <c r="F1" s="776"/>
      <c r="G1" s="776"/>
      <c r="H1" s="4"/>
    </row>
    <row r="2" spans="1:8" s="5" customFormat="1" ht="15" customHeight="1" x14ac:dyDescent="0.2">
      <c r="A2" s="10"/>
      <c r="B2" s="10"/>
      <c r="C2" s="10"/>
      <c r="D2" s="10"/>
      <c r="E2" s="779" t="s">
        <v>11</v>
      </c>
      <c r="F2" s="779"/>
      <c r="G2" s="779"/>
    </row>
    <row r="3" spans="1:8" s="5" customFormat="1" ht="22.5" customHeight="1" x14ac:dyDescent="0.2">
      <c r="A3" s="778" t="s">
        <v>9</v>
      </c>
      <c r="B3" s="524" t="s">
        <v>22</v>
      </c>
      <c r="C3" s="524" t="s">
        <v>43</v>
      </c>
      <c r="D3" s="524"/>
      <c r="E3" s="524"/>
      <c r="F3" s="524"/>
      <c r="G3" s="524"/>
      <c r="H3" s="6"/>
    </row>
    <row r="4" spans="1:8" s="5" customFormat="1" ht="12.75" x14ac:dyDescent="0.2">
      <c r="A4" s="778"/>
      <c r="B4" s="524"/>
      <c r="C4" s="524" t="s">
        <v>36</v>
      </c>
      <c r="D4" s="524" t="s">
        <v>37</v>
      </c>
      <c r="E4" s="524" t="s">
        <v>38</v>
      </c>
      <c r="F4" s="524" t="s">
        <v>41</v>
      </c>
      <c r="G4" s="524" t="s">
        <v>42</v>
      </c>
      <c r="H4" s="6"/>
    </row>
    <row r="5" spans="1:8" s="5" customFormat="1" ht="30" customHeight="1" x14ac:dyDescent="0.2">
      <c r="A5" s="778"/>
      <c r="B5" s="524"/>
      <c r="C5" s="524"/>
      <c r="D5" s="524"/>
      <c r="E5" s="524"/>
      <c r="F5" s="524"/>
      <c r="G5" s="524"/>
      <c r="H5" s="6"/>
    </row>
    <row r="6" spans="1:8" s="5" customFormat="1" x14ac:dyDescent="0.2">
      <c r="A6" s="11">
        <v>1</v>
      </c>
      <c r="B6" s="12" t="s">
        <v>44</v>
      </c>
      <c r="C6" s="17" t="e">
        <f>COUNTIFS(#REF!,"&lt;100",#REF!,"&gt;90",#REF!,"TPHT")</f>
        <v>#REF!</v>
      </c>
      <c r="D6" s="17" t="e">
        <f>COUNTIFS(#REF!,"&lt;=90",#REF!,"&gt;80",#REF!,"TPHT")</f>
        <v>#REF!</v>
      </c>
      <c r="E6" s="17" t="e">
        <f>COUNTIFS(#REF!,"&lt;=80",#REF!,"&gt;60",#REF!,"TPHT")</f>
        <v>#REF!</v>
      </c>
      <c r="F6" s="17" t="e">
        <f>COUNTIFS(#REF!,"&lt;=60",#REF!,"&gt;40",#REF!,"TPHT")</f>
        <v>#REF!</v>
      </c>
      <c r="G6" s="17" t="e">
        <f>COUNTIFS(#REF!,"&lt;=40",#REF!,"&gt;1",#REF!,"TPHT")</f>
        <v>#REF!</v>
      </c>
      <c r="H6" s="6"/>
    </row>
    <row r="7" spans="1:8" x14ac:dyDescent="0.25">
      <c r="A7" s="11">
        <v>2</v>
      </c>
      <c r="B7" s="12" t="s">
        <v>45</v>
      </c>
      <c r="C7" s="17" t="e">
        <f>COUNTIFS(#REF!,"&lt;100",#REF!,"&gt;90",#REF!,"TXHL")</f>
        <v>#REF!</v>
      </c>
      <c r="D7" s="17" t="e">
        <f>COUNTIFS(#REF!,"&lt;=90",#REF!,"&gt;80",#REF!,"TXHL")</f>
        <v>#REF!</v>
      </c>
      <c r="E7" s="17" t="e">
        <f>COUNTIFS(#REF!,"&lt;=80",#REF!,"&gt;60",#REF!,"TXHL")</f>
        <v>#REF!</v>
      </c>
      <c r="F7" s="17" t="e">
        <f>COUNTIFS(#REF!,"&lt;=60",#REF!,"&gt;40",#REF!,"TXHL")</f>
        <v>#REF!</v>
      </c>
      <c r="G7" s="17" t="e">
        <f>COUNTIFS(#REF!,"&lt;=40",#REF!,"&gt;1",#REF!,"TXHL")</f>
        <v>#REF!</v>
      </c>
    </row>
    <row r="8" spans="1:8" x14ac:dyDescent="0.25">
      <c r="A8" s="11">
        <v>3</v>
      </c>
      <c r="B8" s="12" t="s">
        <v>46</v>
      </c>
      <c r="C8" s="17" t="e">
        <f>COUNTIFS(#REF!,"&lt;100",#REF!,"&gt;90",#REF!,"TXKA")</f>
        <v>#REF!</v>
      </c>
      <c r="D8" s="17" t="e">
        <f>COUNTIFS(#REF!,"&lt;=90",#REF!,"&gt;80",#REF!,"TXKA")</f>
        <v>#REF!</v>
      </c>
      <c r="E8" s="17" t="e">
        <f>COUNTIFS(#REF!,"&lt;=80",#REF!,"&gt;60",#REF!,"TXKA")</f>
        <v>#REF!</v>
      </c>
      <c r="F8" s="17" t="e">
        <f>COUNTIFS(#REF!,"&lt;=60",#REF!,"&gt;40",#REF!,"TXKA")</f>
        <v>#REF!</v>
      </c>
      <c r="G8" s="17" t="e">
        <f>COUNTIFS(#REF!,"&lt;=40",#REF!,"&gt;1",#REF!,"TXKA")</f>
        <v>#REF!</v>
      </c>
    </row>
    <row r="9" spans="1:8" x14ac:dyDescent="0.25">
      <c r="A9" s="11">
        <v>4</v>
      </c>
      <c r="B9" s="13" t="s">
        <v>47</v>
      </c>
      <c r="C9" s="17" t="e">
        <f>COUNTIFS(#REF!,"&lt;100",#REF!,"&gt;90",#REF!,"NX")</f>
        <v>#REF!</v>
      </c>
      <c r="D9" s="17" t="e">
        <f>COUNTIFS(#REF!,"&lt;=90",#REF!,"&gt;80",#REF!,"NX")</f>
        <v>#REF!</v>
      </c>
      <c r="E9" s="17" t="e">
        <f>COUNTIFS(#REF!,"&lt;=80",#REF!,"&gt;60",#REF!,"NX")</f>
        <v>#REF!</v>
      </c>
      <c r="F9" s="17" t="e">
        <f>COUNTIFS(#REF!,"&lt;=60",#REF!,"&gt;40",#REF!,"NX")</f>
        <v>#REF!</v>
      </c>
      <c r="G9" s="17" t="e">
        <f>COUNTIFS(#REF!,"&lt;=40",#REF!,"&gt;1",#REF!,"NX")</f>
        <v>#REF!</v>
      </c>
    </row>
    <row r="10" spans="1:8" x14ac:dyDescent="0.25">
      <c r="A10" s="11">
        <v>5</v>
      </c>
      <c r="B10" s="13" t="s">
        <v>48</v>
      </c>
      <c r="C10" s="17" t="e">
        <f>COUNTIFS(#REF!,"&lt;100",#REF!,"&gt;90",#REF!,"DT")</f>
        <v>#REF!</v>
      </c>
      <c r="D10" s="17" t="e">
        <f>COUNTIFS(#REF!,"&lt;=90",#REF!,"&gt;80",#REF!,"DT")</f>
        <v>#REF!</v>
      </c>
      <c r="E10" s="17" t="e">
        <f>COUNTIFS(#REF!,"&lt;=80",#REF!,"&gt;60",#REF!,"DT")</f>
        <v>#REF!</v>
      </c>
      <c r="F10" s="17" t="e">
        <f>COUNTIFS(#REF!,"&lt;=60",#REF!,"&gt;40",#REF!,"DT")</f>
        <v>#REF!</v>
      </c>
      <c r="G10" s="17" t="e">
        <f>COUNTIFS(#REF!,"&lt;=40",#REF!,"&gt;1",#REF!,"DT")</f>
        <v>#REF!</v>
      </c>
    </row>
    <row r="11" spans="1:8" x14ac:dyDescent="0.25">
      <c r="A11" s="11">
        <v>6</v>
      </c>
      <c r="B11" s="13" t="s">
        <v>49</v>
      </c>
      <c r="C11" s="17"/>
      <c r="D11" s="17" t="e">
        <f>COUNTIFS(#REF!,"&lt;=90",#REF!,"&gt;80",#REF!,"HS")</f>
        <v>#REF!</v>
      </c>
      <c r="E11" s="17" t="e">
        <f>COUNTIFS(#REF!,"&lt;=80",#REF!,"&gt;60",#REF!,"HS")</f>
        <v>#REF!</v>
      </c>
      <c r="F11" s="17" t="e">
        <f>COUNTIFS(#REF!,"&lt;=60",#REF!,"&gt;40",#REF!,"HS")</f>
        <v>#REF!</v>
      </c>
      <c r="G11" s="17" t="e">
        <f>COUNTIFS(#REF!,"&lt;=40",#REF!,"&gt;1",#REF!,"HS")</f>
        <v>#REF!</v>
      </c>
    </row>
    <row r="12" spans="1:8" x14ac:dyDescent="0.25">
      <c r="A12" s="11">
        <v>7</v>
      </c>
      <c r="B12" s="13" t="s">
        <v>50</v>
      </c>
      <c r="C12" s="17" t="e">
        <f>COUNTIFS(#REF!,"&lt;100",#REF!,"&gt;90",#REF!,"HK")</f>
        <v>#REF!</v>
      </c>
      <c r="D12" s="17" t="e">
        <f>COUNTIFS(#REF!,"&lt;=90",#REF!,"&gt;80",#REF!,"HK")</f>
        <v>#REF!</v>
      </c>
      <c r="E12" s="17" t="e">
        <f>COUNTIFS(#REF!,"&lt;=80",#REF!,"&gt;60",#REF!,"HK")</f>
        <v>#REF!</v>
      </c>
      <c r="F12" s="17" t="e">
        <f>COUNTIFS(#REF!,"&lt;=60",#REF!,"&gt;40",#REF!,"HK")</f>
        <v>#REF!</v>
      </c>
      <c r="G12" s="17" t="e">
        <f>COUNTIFS(#REF!,"&lt;=40",#REF!,"&gt;1",#REF!,"HK")</f>
        <v>#REF!</v>
      </c>
    </row>
    <row r="13" spans="1:8" x14ac:dyDescent="0.25">
      <c r="A13" s="11">
        <v>8</v>
      </c>
      <c r="B13" s="13" t="s">
        <v>51</v>
      </c>
      <c r="C13" s="17" t="e">
        <f>COUNTIFS(#REF!,"&lt;100",#REF!,"&gt;90",#REF!,"VQ")</f>
        <v>#REF!</v>
      </c>
      <c r="D13" s="17" t="e">
        <f>COUNTIFS(#REF!,"&lt;=90",#REF!,"&gt;80",#REF!,"VQ")</f>
        <v>#REF!</v>
      </c>
      <c r="E13" s="17" t="e">
        <f>COUNTIFS(#REF!,"&lt;=80",#REF!,"&gt;60",#REF!,"VQ")</f>
        <v>#REF!</v>
      </c>
      <c r="F13" s="17" t="e">
        <f>COUNTIFS(#REF!,"&lt;=60",#REF!,"&gt;40",#REF!,"VQ")</f>
        <v>#REF!</v>
      </c>
      <c r="G13" s="17" t="e">
        <f>COUNTIFS(#REF!,"&lt;=40",#REF!,"&gt;1",#REF!,"VQ")</f>
        <v>#REF!</v>
      </c>
    </row>
    <row r="14" spans="1:8" x14ac:dyDescent="0.25">
      <c r="A14" s="11">
        <v>9</v>
      </c>
      <c r="B14" s="13" t="s">
        <v>52</v>
      </c>
      <c r="C14" s="17" t="e">
        <f>COUNTIFS(#REF!,"&lt;100",#REF!,"&gt;90",#REF!,"CL")</f>
        <v>#REF!</v>
      </c>
      <c r="D14" s="17" t="e">
        <f>COUNTIFS(#REF!,"&lt;=90",#REF!,"&gt;80",#REF!,"CL")</f>
        <v>#REF!</v>
      </c>
      <c r="E14" s="17" t="e">
        <f>COUNTIFS(#REF!,"&lt;=80",#REF!,"&gt;60",#REF!,"CL")</f>
        <v>#REF!</v>
      </c>
      <c r="F14" s="17" t="e">
        <f>COUNTIFS(#REF!,"&lt;=60",#REF!,"&gt;40",#REF!,"CL")</f>
        <v>#REF!</v>
      </c>
      <c r="G14" s="17" t="e">
        <f>COUNTIFS(#REF!,"&lt;=40",#REF!,"&gt;1",#REF!,"CL")</f>
        <v>#REF!</v>
      </c>
    </row>
    <row r="15" spans="1:8" x14ac:dyDescent="0.25">
      <c r="A15" s="11">
        <v>10</v>
      </c>
      <c r="B15" s="13" t="s">
        <v>53</v>
      </c>
      <c r="C15" s="17" t="e">
        <f>COUNTIFS(#REF!,"&lt;100",#REF!,"&gt;90",#REF!,"TH")</f>
        <v>#REF!</v>
      </c>
      <c r="D15" s="17" t="e">
        <f>COUNTIFS(#REF!,"&lt;=90",#REF!,"&gt;80",#REF!,"TH")</f>
        <v>#REF!</v>
      </c>
      <c r="E15" s="17" t="e">
        <f>COUNTIFS(#REF!,"&lt;=80",#REF!,"&gt;60",#REF!,"TH")</f>
        <v>#REF!</v>
      </c>
      <c r="F15" s="17" t="e">
        <f>COUNTIFS(#REF!,"&lt;=60",#REF!,"&gt;40",#REF!,"TH")</f>
        <v>#REF!</v>
      </c>
      <c r="G15" s="17" t="e">
        <f>COUNTIFS(#REF!,"&lt;=40",#REF!,"&gt;1",#REF!,"TH")</f>
        <v>#REF!</v>
      </c>
    </row>
    <row r="16" spans="1:8" x14ac:dyDescent="0.25">
      <c r="A16" s="11">
        <v>11</v>
      </c>
      <c r="B16" s="13" t="s">
        <v>54</v>
      </c>
      <c r="C16" s="17" t="e">
        <f>COUNTIFS(#REF!,"&lt;100",#REF!,"&gt;90",#REF!,"LH")</f>
        <v>#REF!</v>
      </c>
      <c r="D16" s="17" t="e">
        <f>COUNTIFS(#REF!,"&lt;=90",#REF!,"&gt;80",#REF!,"LH")</f>
        <v>#REF!</v>
      </c>
      <c r="E16" s="17" t="e">
        <f>COUNTIFS(#REF!,"&lt;=80",#REF!,"&gt;60",#REF!,"LH")</f>
        <v>#REF!</v>
      </c>
      <c r="F16" s="17" t="e">
        <f>COUNTIFS(#REF!,"&lt;=60",#REF!,"&gt;40",#REF!,"LH")</f>
        <v>#REF!</v>
      </c>
      <c r="G16" s="17" t="e">
        <f>COUNTIFS(#REF!,"&lt;=40",#REF!,"&gt;1",#REF!,"LH")</f>
        <v>#REF!</v>
      </c>
    </row>
    <row r="17" spans="1:7" x14ac:dyDescent="0.25">
      <c r="A17" s="11">
        <v>12</v>
      </c>
      <c r="B17" s="13" t="s">
        <v>55</v>
      </c>
      <c r="C17" s="17" t="e">
        <f>COUNTIFS(#REF!,"&lt;100",#REF!,"&gt;90",#REF!,"CX")</f>
        <v>#REF!</v>
      </c>
      <c r="D17" s="17" t="e">
        <f>COUNTIFS(#REF!,"&lt;=90",#REF!,"&gt;80",#REF!,"CX")</f>
        <v>#REF!</v>
      </c>
      <c r="E17" s="17" t="e">
        <f>COUNTIFS(#REF!,"&lt;=80",#REF!,"&gt;60",#REF!,"CX")</f>
        <v>#REF!</v>
      </c>
      <c r="F17" s="17" t="e">
        <f>COUNTIFS(#REF!,"&lt;=60",#REF!,"&gt;40",#REF!,"CX")</f>
        <v>#REF!</v>
      </c>
      <c r="G17" s="17" t="e">
        <f>COUNTIFS(#REF!,"&lt;=40",#REF!,"&gt;1",#REF!,"CX")</f>
        <v>#REF!</v>
      </c>
    </row>
    <row r="18" spans="1:7" x14ac:dyDescent="0.25">
      <c r="A18" s="11">
        <v>13</v>
      </c>
      <c r="B18" s="13" t="s">
        <v>56</v>
      </c>
      <c r="C18" s="17" t="e">
        <f>COUNTIFS(#REF!,"&lt;100",#REF!,"&gt;90",#REF!,"KA")</f>
        <v>#REF!</v>
      </c>
      <c r="D18" s="17" t="e">
        <f>COUNTIFS(#REF!,"&lt;=90",#REF!,"&gt;80",#REF!,"KA")</f>
        <v>#REF!</v>
      </c>
      <c r="E18" s="17" t="e">
        <f>COUNTIFS(#REF!,"&lt;=80",#REF!,"&gt;60",#REF!,"KA")</f>
        <v>#REF!</v>
      </c>
      <c r="F18" s="17" t="e">
        <f>COUNTIFS(#REF!,"&lt;=60",#REF!,"&gt;40",#REF!,"KA")</f>
        <v>#REF!</v>
      </c>
      <c r="G18" s="17" t="e">
        <f>COUNTIFS(#REF!,"&lt;=40",#REF!,"&gt;1",#REF!,"KA")</f>
        <v>#REF!</v>
      </c>
    </row>
    <row r="19" spans="1:7" x14ac:dyDescent="0.25">
      <c r="A19" s="781" t="s">
        <v>57</v>
      </c>
      <c r="B19" s="781"/>
      <c r="C19" s="21" t="e">
        <f>SUM(C6:C18)</f>
        <v>#REF!</v>
      </c>
      <c r="D19" s="21" t="e">
        <f>SUM(D6:D18)</f>
        <v>#REF!</v>
      </c>
      <c r="E19" s="21" t="e">
        <f>SUM(E6:E18)</f>
        <v>#REF!</v>
      </c>
      <c r="F19" s="21" t="e">
        <f>SUM(F6:F18)</f>
        <v>#REF!</v>
      </c>
      <c r="G19" s="21" t="e">
        <f>SUM(G6:G18)</f>
        <v>#REF!</v>
      </c>
    </row>
  </sheetData>
  <mergeCells count="11">
    <mergeCell ref="A19:B19"/>
    <mergeCell ref="A1:G1"/>
    <mergeCell ref="E2:G2"/>
    <mergeCell ref="A3:A5"/>
    <mergeCell ref="B3:B5"/>
    <mergeCell ref="C3:G3"/>
    <mergeCell ref="C4:C5"/>
    <mergeCell ref="D4:D5"/>
    <mergeCell ref="E4:E5"/>
    <mergeCell ref="F4:F5"/>
    <mergeCell ref="G4:G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0"/>
  <sheetViews>
    <sheetView showZeros="0" workbookViewId="0">
      <selection activeCell="I20" sqref="I20"/>
    </sheetView>
  </sheetViews>
  <sheetFormatPr defaultColWidth="9.140625" defaultRowHeight="15" x14ac:dyDescent="0.25"/>
  <cols>
    <col min="1" max="1" width="9.140625" style="14"/>
    <col min="2" max="2" width="19" style="14" customWidth="1"/>
    <col min="3" max="3" width="8.42578125" style="14" customWidth="1"/>
    <col min="4" max="4" width="7" style="14" customWidth="1"/>
    <col min="5" max="5" width="8.140625" style="14" customWidth="1"/>
    <col min="6" max="7" width="9.140625" style="14"/>
    <col min="8" max="8" width="9" style="14" customWidth="1"/>
    <col min="9" max="9" width="7.85546875" style="14" customWidth="1"/>
    <col min="10" max="10" width="7.5703125" style="14" customWidth="1"/>
    <col min="11" max="11" width="7.140625" style="14" customWidth="1"/>
    <col min="12" max="12" width="8.140625" style="14" customWidth="1"/>
    <col min="13" max="16384" width="9.140625" style="14"/>
  </cols>
  <sheetData>
    <row r="1" spans="1:13" s="20" customFormat="1" ht="12.75" x14ac:dyDescent="0.2">
      <c r="A1" s="773" t="s">
        <v>1335</v>
      </c>
      <c r="B1" s="773"/>
      <c r="C1" s="773"/>
      <c r="D1" s="773"/>
      <c r="E1" s="773"/>
      <c r="F1" s="773"/>
      <c r="G1" s="773"/>
      <c r="H1" s="773"/>
      <c r="I1" s="773"/>
      <c r="J1" s="773"/>
      <c r="K1" s="773"/>
      <c r="L1" s="773"/>
      <c r="M1" s="773"/>
    </row>
    <row r="2" spans="1:13" s="20" customFormat="1" ht="12.75" x14ac:dyDescent="0.2">
      <c r="A2" s="10"/>
      <c r="B2" s="10"/>
      <c r="C2" s="10"/>
      <c r="D2" s="10"/>
      <c r="E2" s="10"/>
      <c r="F2" s="777" t="s">
        <v>11</v>
      </c>
      <c r="G2" s="777"/>
      <c r="H2" s="777"/>
      <c r="I2" s="777"/>
      <c r="J2" s="777"/>
      <c r="K2" s="777"/>
      <c r="L2" s="777"/>
      <c r="M2" s="777"/>
    </row>
    <row r="3" spans="1:13" s="20" customFormat="1" ht="12.75" x14ac:dyDescent="0.2">
      <c r="A3" s="778" t="s">
        <v>9</v>
      </c>
      <c r="B3" s="524" t="s">
        <v>22</v>
      </c>
      <c r="C3" s="524" t="s">
        <v>40</v>
      </c>
      <c r="D3" s="524"/>
      <c r="E3" s="524"/>
      <c r="F3" s="524"/>
      <c r="G3" s="524"/>
      <c r="H3" s="524"/>
      <c r="I3" s="524"/>
      <c r="J3" s="524"/>
      <c r="K3" s="524"/>
      <c r="L3" s="524"/>
      <c r="M3" s="524" t="s">
        <v>15</v>
      </c>
    </row>
    <row r="4" spans="1:13" s="20" customFormat="1" ht="48" customHeight="1" x14ac:dyDescent="0.2">
      <c r="A4" s="778"/>
      <c r="B4" s="524"/>
      <c r="C4" s="16" t="s">
        <v>36</v>
      </c>
      <c r="D4" s="16" t="s">
        <v>7433</v>
      </c>
      <c r="E4" s="16" t="s">
        <v>7434</v>
      </c>
      <c r="F4" s="16" t="s">
        <v>7427</v>
      </c>
      <c r="G4" s="16" t="s">
        <v>7426</v>
      </c>
      <c r="H4" s="16" t="s">
        <v>7428</v>
      </c>
      <c r="I4" s="16" t="s">
        <v>7429</v>
      </c>
      <c r="J4" s="16" t="s">
        <v>7430</v>
      </c>
      <c r="K4" s="16" t="s">
        <v>7431</v>
      </c>
      <c r="L4" s="16" t="s">
        <v>7425</v>
      </c>
      <c r="M4" s="524"/>
    </row>
    <row r="5" spans="1:13" s="20" customFormat="1" x14ac:dyDescent="0.2">
      <c r="A5" s="11">
        <v>1</v>
      </c>
      <c r="B5" s="12" t="s">
        <v>44</v>
      </c>
      <c r="C5" s="25" t="e">
        <f>COUNTIFS(#REF!,"&lt;110",#REF!,"&gt;100",#REF!,"TPHT")</f>
        <v>#REF!</v>
      </c>
      <c r="D5" s="25" t="e">
        <f>COUNTIFS(#REF!,"&gt;=110",#REF!,"&lt;150",#REF!,"TPHT")</f>
        <v>#REF!</v>
      </c>
      <c r="E5" s="25" t="e">
        <f>COUNTIFS(#REF!,"&gt;=150",#REF!,"&lt;200",#REF!,"TPHT")</f>
        <v>#REF!</v>
      </c>
      <c r="F5" s="25" t="e">
        <f>COUNTIFS(#REF!,"&gt;=200",#REF!,"&lt;250",#REF!,"TPHT")</f>
        <v>#REF!</v>
      </c>
      <c r="G5" s="25" t="e">
        <f>COUNTIFS(#REF!,"&gt;=250",#REF!,"&lt;300",#REF!,"TPHT")</f>
        <v>#REF!</v>
      </c>
      <c r="H5" s="25" t="e">
        <f>COUNTIFS(#REF!,"&gt;=300",#REF!,"&lt;350",#REF!,"TPHT")</f>
        <v>#REF!</v>
      </c>
      <c r="I5" s="25" t="e">
        <f>COUNTIFS(#REF!,"&gt;=350",#REF!,"&lt;400",#REF!,"TPHT")</f>
        <v>#REF!</v>
      </c>
      <c r="J5" s="25" t="e">
        <f>COUNTIFS(#REF!,"&gt;=400",#REF!,"&lt;450",#REF!,"TPHT")</f>
        <v>#REF!</v>
      </c>
      <c r="K5" s="25" t="e">
        <f>COUNTIFS(#REF!,"&gt;=450",#REF!,"&lt;500",#REF!,"TPHT")</f>
        <v>#REF!</v>
      </c>
      <c r="L5" s="25" t="e">
        <f>COUNTIFS(#REF!,"&gt;=500",#REF!,"TPHT")</f>
        <v>#REF!</v>
      </c>
      <c r="M5" s="17" t="e">
        <f>COUNTIFS(#REF!,"TPHT",#REF!,"BS")</f>
        <v>#REF!</v>
      </c>
    </row>
    <row r="6" spans="1:13" x14ac:dyDescent="0.25">
      <c r="A6" s="11">
        <v>2</v>
      </c>
      <c r="B6" s="12" t="s">
        <v>45</v>
      </c>
      <c r="C6" s="25" t="e">
        <f>COUNTIFS(#REF!,"&lt;110",#REF!,"&gt;100",#REF!,"TXHL")</f>
        <v>#REF!</v>
      </c>
      <c r="D6" s="25" t="e">
        <f>COUNTIFS(#REF!,"&gt;=110",#REF!,"&lt;150",#REF!,"TXHL")</f>
        <v>#REF!</v>
      </c>
      <c r="E6" s="25" t="e">
        <f>COUNTIFS(#REF!,"&gt;=150",#REF!,"&lt;200",#REF!,"TXHL")</f>
        <v>#REF!</v>
      </c>
      <c r="F6" s="25" t="e">
        <f>COUNTIFS(#REF!,"&gt;=200",#REF!,"&lt;250",#REF!,"TXHL")</f>
        <v>#REF!</v>
      </c>
      <c r="G6" s="25" t="e">
        <f>COUNTIFS(#REF!,"&gt;=250",#REF!,"&lt;300",#REF!,"TXHL")</f>
        <v>#REF!</v>
      </c>
      <c r="H6" s="25" t="e">
        <f>COUNTIFS(#REF!,"&gt;=300",#REF!,"&lt;350",#REF!,"TXHL")</f>
        <v>#REF!</v>
      </c>
      <c r="I6" s="25" t="e">
        <f>COUNTIFS(#REF!,"&gt;=350",#REF!,"&lt;400",#REF!,"TXHL")</f>
        <v>#REF!</v>
      </c>
      <c r="J6" s="25" t="e">
        <f>COUNTIFS(#REF!,"&gt;=400",#REF!,"&lt;450",#REF!,"TXHL")</f>
        <v>#REF!</v>
      </c>
      <c r="K6" s="25" t="e">
        <f>COUNTIFS(#REF!,"&gt;=450",#REF!,"&lt;500",#REF!,"TXHL")</f>
        <v>#REF!</v>
      </c>
      <c r="L6" s="25" t="e">
        <f>COUNTIFS(#REF!,"&gt;=500",#REF!,"TXHL")</f>
        <v>#REF!</v>
      </c>
      <c r="M6" s="17" t="e">
        <f>COUNTIFS(#REF!,"TXHL",#REF!,"BS")</f>
        <v>#REF!</v>
      </c>
    </row>
    <row r="7" spans="1:13" x14ac:dyDescent="0.25">
      <c r="A7" s="11">
        <v>3</v>
      </c>
      <c r="B7" s="12" t="s">
        <v>46</v>
      </c>
      <c r="C7" s="25" t="e">
        <f>COUNTIFS(#REF!,"&lt;110",#REF!,"&gt;100",#REF!,"TXKA")</f>
        <v>#REF!</v>
      </c>
      <c r="D7" s="25" t="e">
        <f>COUNTIFS(#REF!,"&gt;=110",#REF!,"&lt;150",#REF!,"TXKA")</f>
        <v>#REF!</v>
      </c>
      <c r="E7" s="25" t="e">
        <f>COUNTIFS(#REF!,"&gt;=150",#REF!,"&lt;200",#REF!,"TXKA")</f>
        <v>#REF!</v>
      </c>
      <c r="F7" s="25" t="e">
        <f>COUNTIFS(#REF!,"&gt;=200",#REF!,"&lt;250",#REF!,"TXKA")</f>
        <v>#REF!</v>
      </c>
      <c r="G7" s="25" t="e">
        <f>COUNTIFS(#REF!,"&gt;=250",#REF!,"&lt;300",#REF!,"TXKA")</f>
        <v>#REF!</v>
      </c>
      <c r="H7" s="25" t="e">
        <f>COUNTIFS(#REF!,"&gt;=300",#REF!,"&lt;350",#REF!,"TXKA")</f>
        <v>#REF!</v>
      </c>
      <c r="I7" s="25" t="e">
        <f>COUNTIFS(#REF!,"&gt;=350",#REF!,"&lt;400",#REF!,"TXKA")</f>
        <v>#REF!</v>
      </c>
      <c r="J7" s="25" t="e">
        <f>COUNTIFS(#REF!,"&gt;=400",#REF!,"&lt;450",#REF!,"TXKA")</f>
        <v>#REF!</v>
      </c>
      <c r="K7" s="25" t="e">
        <f>COUNTIFS(#REF!,"&gt;=450",#REF!,"&lt;500",#REF!,"TXKA")</f>
        <v>#REF!</v>
      </c>
      <c r="L7" s="25" t="e">
        <f>COUNTIFS(#REF!,"&gt;=500",#REF!,"TXKA")</f>
        <v>#REF!</v>
      </c>
      <c r="M7" s="17" t="e">
        <f>COUNTIFS(#REF!,"TXKA",#REF!,"BS")</f>
        <v>#REF!</v>
      </c>
    </row>
    <row r="8" spans="1:13" x14ac:dyDescent="0.25">
      <c r="A8" s="11">
        <v>4</v>
      </c>
      <c r="B8" s="13" t="s">
        <v>47</v>
      </c>
      <c r="C8" s="25" t="e">
        <f>COUNTIFS(#REF!,"&lt;110",#REF!,"&gt;100",#REF!,"NX")</f>
        <v>#REF!</v>
      </c>
      <c r="D8" s="25" t="e">
        <f>COUNTIFS(#REF!,"&gt;=110",#REF!,"&lt;150",#REF!,"NX")</f>
        <v>#REF!</v>
      </c>
      <c r="E8" s="25" t="e">
        <f>COUNTIFS(#REF!,"&gt;=150",#REF!,"&lt;200",#REF!,"NX")</f>
        <v>#REF!</v>
      </c>
      <c r="F8" s="25" t="e">
        <f>COUNTIFS(#REF!,"&gt;=200",#REF!,"&lt;250",#REF!,"NX")</f>
        <v>#REF!</v>
      </c>
      <c r="G8" s="25" t="e">
        <f>COUNTIFS(#REF!,"&gt;=250",#REF!,"&lt;300",#REF!,"NX")</f>
        <v>#REF!</v>
      </c>
      <c r="H8" s="25" t="e">
        <f>COUNTIFS(#REF!,"&gt;=300",#REF!,"&lt;350",#REF!,"NX")</f>
        <v>#REF!</v>
      </c>
      <c r="I8" s="25" t="e">
        <f>COUNTIFS(#REF!,"&gt;=350",#REF!,"&lt;400",#REF!,"NX")</f>
        <v>#REF!</v>
      </c>
      <c r="J8" s="25" t="e">
        <f>COUNTIFS(#REF!,"&gt;=400",#REF!,"&lt;450",#REF!,"NX")</f>
        <v>#REF!</v>
      </c>
      <c r="K8" s="25" t="e">
        <f>COUNTIFS(#REF!,"&gt;=450",#REF!,"&lt;500",#REF!,"NX")</f>
        <v>#REF!</v>
      </c>
      <c r="L8" s="25" t="e">
        <f>COUNTIFS(#REF!,"&gt;=500",#REF!,"NX")</f>
        <v>#REF!</v>
      </c>
      <c r="M8" s="17" t="e">
        <f>COUNTIFS(#REF!,"NX",#REF!,"BS")</f>
        <v>#REF!</v>
      </c>
    </row>
    <row r="9" spans="1:13" x14ac:dyDescent="0.25">
      <c r="A9" s="11">
        <v>5</v>
      </c>
      <c r="B9" s="320" t="s">
        <v>48</v>
      </c>
      <c r="C9" s="321" t="e">
        <f>COUNTIFS(#REF!,"&lt;110",#REF!,"&gt;100",#REF!,"DT")</f>
        <v>#REF!</v>
      </c>
      <c r="D9" s="321" t="e">
        <f>COUNTIFS(#REF!,"&gt;=110",#REF!,"&lt;150",#REF!,"DT")</f>
        <v>#REF!</v>
      </c>
      <c r="E9" s="321" t="e">
        <f>COUNTIFS(#REF!,"&gt;=150",#REF!,"&lt;200",#REF!,"DT")</f>
        <v>#REF!</v>
      </c>
      <c r="F9" s="321" t="e">
        <f>COUNTIFS(#REF!,"&gt;=200",#REF!,"&lt;250",#REF!,"DT")</f>
        <v>#REF!</v>
      </c>
      <c r="G9" s="321" t="e">
        <f>COUNTIFS(#REF!,"&gt;=250",#REF!,"&lt;300",#REF!,"DT")</f>
        <v>#REF!</v>
      </c>
      <c r="H9" s="321" t="e">
        <f>COUNTIFS(#REF!,"&gt;=300",#REF!,"&lt;350",#REF!,"DT")</f>
        <v>#REF!</v>
      </c>
      <c r="I9" s="321" t="e">
        <f>COUNTIFS(#REF!,"&gt;=350",#REF!,"&lt;400",#REF!,"DT")</f>
        <v>#REF!</v>
      </c>
      <c r="J9" s="321" t="e">
        <f>COUNTIFS(#REF!,"&gt;=400",#REF!,"&lt;450",#REF!,"DT")</f>
        <v>#REF!</v>
      </c>
      <c r="K9" s="321" t="e">
        <f>COUNTIFS(#REF!,"&gt;=450",#REF!,"&lt;500",#REF!,"DT")</f>
        <v>#REF!</v>
      </c>
      <c r="L9" s="321" t="e">
        <f>COUNTIFS(#REF!,"&gt;=500",#REF!,"DT")</f>
        <v>#REF!</v>
      </c>
      <c r="M9" s="322" t="e">
        <f>COUNTIFS(#REF!,"DT",#REF!,"BS")</f>
        <v>#REF!</v>
      </c>
    </row>
    <row r="10" spans="1:13" x14ac:dyDescent="0.25">
      <c r="A10" s="11">
        <v>6</v>
      </c>
      <c r="B10" s="13" t="s">
        <v>49</v>
      </c>
      <c r="C10" s="25" t="e">
        <f>COUNTIFS(#REF!,"&lt;110",#REF!,"&gt;100",#REF!,"HS")</f>
        <v>#REF!</v>
      </c>
      <c r="D10" s="25" t="e">
        <f>COUNTIFS(#REF!,"&gt;=110",#REF!,"&lt;150",#REF!,"HS")</f>
        <v>#REF!</v>
      </c>
      <c r="E10" s="25" t="e">
        <f>COUNTIFS(#REF!,"&gt;=150",#REF!,"&lt;200",#REF!,"HS")</f>
        <v>#REF!</v>
      </c>
      <c r="F10" s="25" t="e">
        <f>COUNTIFS(#REF!,"&gt;=200",#REF!,"&lt;250",#REF!,"HS")</f>
        <v>#REF!</v>
      </c>
      <c r="G10" s="25" t="e">
        <f>COUNTIFS(#REF!,"&gt;=250",#REF!,"&lt;300",#REF!,"HS")</f>
        <v>#REF!</v>
      </c>
      <c r="H10" s="25" t="e">
        <f>COUNTIFS(#REF!,"&gt;=300",#REF!,"&lt;350",#REF!,"HS")</f>
        <v>#REF!</v>
      </c>
      <c r="I10" s="25" t="e">
        <f>COUNTIFS(#REF!,"&gt;=350",#REF!,"&lt;400",#REF!,"HS")</f>
        <v>#REF!</v>
      </c>
      <c r="J10" s="25" t="e">
        <f>COUNTIFS(#REF!,"&gt;=400",#REF!,"&lt;450",#REF!,"HS")</f>
        <v>#REF!</v>
      </c>
      <c r="K10" s="25" t="e">
        <f>COUNTIFS(#REF!,"&gt;=450",#REF!,"&lt;500",#REF!,"HS")</f>
        <v>#REF!</v>
      </c>
      <c r="L10" s="25" t="e">
        <f>COUNTIFS(#REF!,"&gt;=500",#REF!,"HS")</f>
        <v>#REF!</v>
      </c>
      <c r="M10" s="17" t="e">
        <f>COUNTIFS(#REF!,"HS",#REF!,"BS")</f>
        <v>#REF!</v>
      </c>
    </row>
    <row r="11" spans="1:13" x14ac:dyDescent="0.25">
      <c r="A11" s="11">
        <v>7</v>
      </c>
      <c r="B11" s="13" t="s">
        <v>50</v>
      </c>
      <c r="C11" s="25" t="e">
        <f>COUNTIFS(#REF!,"&lt;110",#REF!,"&gt;100",#REF!,"HK")</f>
        <v>#REF!</v>
      </c>
      <c r="D11" s="25" t="e">
        <f>COUNTIFS(#REF!,"&gt;=110",#REF!,"&lt;150",#REF!,"HK")</f>
        <v>#REF!</v>
      </c>
      <c r="E11" s="25" t="e">
        <f>COUNTIFS(#REF!,"&gt;=150",#REF!,"&lt;200",#REF!,"HK")</f>
        <v>#REF!</v>
      </c>
      <c r="F11" s="25" t="e">
        <f>COUNTIFS(#REF!,"&gt;=200",#REF!,"&lt;250",#REF!,"HK")</f>
        <v>#REF!</v>
      </c>
      <c r="G11" s="25" t="e">
        <f>COUNTIFS(#REF!,"&gt;=250",#REF!,"&lt;300",#REF!,"HK")</f>
        <v>#REF!</v>
      </c>
      <c r="H11" s="25" t="e">
        <f>COUNTIFS(#REF!,"&gt;=300",#REF!,"&lt;350",#REF!,"HK")</f>
        <v>#REF!</v>
      </c>
      <c r="I11" s="25" t="e">
        <f>COUNTIFS(#REF!,"&gt;=350",#REF!,"&lt;400",#REF!,"HK")</f>
        <v>#REF!</v>
      </c>
      <c r="J11" s="25" t="e">
        <f>COUNTIFS(#REF!,"&gt;=400",#REF!,"&lt;450",#REF!,"HK")</f>
        <v>#REF!</v>
      </c>
      <c r="K11" s="25" t="e">
        <f>COUNTIFS(#REF!,"&gt;=450",#REF!,"&lt;500",#REF!,"HK")</f>
        <v>#REF!</v>
      </c>
      <c r="L11" s="25" t="e">
        <f>COUNTIFS(#REF!,"&gt;=500",#REF!,"HK")</f>
        <v>#REF!</v>
      </c>
      <c r="M11" s="17" t="e">
        <f>COUNTIFS(#REF!,"HK",#REF!,"BS")</f>
        <v>#REF!</v>
      </c>
    </row>
    <row r="12" spans="1:13" x14ac:dyDescent="0.25">
      <c r="A12" s="11">
        <v>8</v>
      </c>
      <c r="B12" s="13" t="s">
        <v>51</v>
      </c>
      <c r="C12" s="25" t="e">
        <f>COUNTIFS(#REF!,"&lt;110",#REF!,"&gt;100",#REF!,"VQ")</f>
        <v>#REF!</v>
      </c>
      <c r="D12" s="25" t="e">
        <f>COUNTIFS(#REF!,"&gt;=110",#REF!,"&lt;150",#REF!,"VQ")</f>
        <v>#REF!</v>
      </c>
      <c r="E12" s="25" t="e">
        <f>COUNTIFS(#REF!,"&gt;=150",#REF!,"&lt;200",#REF!,"VQ")</f>
        <v>#REF!</v>
      </c>
      <c r="F12" s="25" t="e">
        <f>COUNTIFS(#REF!,"&gt;=200",#REF!,"&lt;250",#REF!,"VQ")</f>
        <v>#REF!</v>
      </c>
      <c r="G12" s="25" t="e">
        <f>COUNTIFS(#REF!,"&gt;=250",#REF!,"&lt;300",#REF!,"VQ")</f>
        <v>#REF!</v>
      </c>
      <c r="H12" s="25" t="e">
        <f>COUNTIFS(#REF!,"&gt;=300",#REF!,"&lt;350",#REF!,"VQ")</f>
        <v>#REF!</v>
      </c>
      <c r="I12" s="25" t="e">
        <f>COUNTIFS(#REF!,"&gt;=350",#REF!,"&lt;400",#REF!,"VQ")</f>
        <v>#REF!</v>
      </c>
      <c r="J12" s="25" t="e">
        <f>COUNTIFS(#REF!,"&gt;=400",#REF!,"&lt;450",#REF!,"VQ")</f>
        <v>#REF!</v>
      </c>
      <c r="K12" s="25" t="e">
        <f>COUNTIFS(#REF!,"&gt;=450",#REF!,"&lt;500",#REF!,"VQ")</f>
        <v>#REF!</v>
      </c>
      <c r="L12" s="25" t="e">
        <f>COUNTIFS(#REF!,"&gt;=500",#REF!,"VQ")</f>
        <v>#REF!</v>
      </c>
      <c r="M12" s="17" t="e">
        <f>COUNTIFS(#REF!,"VQ",#REF!,"BS")</f>
        <v>#REF!</v>
      </c>
    </row>
    <row r="13" spans="1:13" x14ac:dyDescent="0.25">
      <c r="A13" s="11">
        <v>9</v>
      </c>
      <c r="B13" s="13" t="s">
        <v>52</v>
      </c>
      <c r="C13" s="25" t="e">
        <f>COUNTIFS(#REF!,"&lt;110",#REF!,"&gt;100",#REF!,"CL")</f>
        <v>#REF!</v>
      </c>
      <c r="D13" s="25" t="e">
        <f>COUNTIFS(#REF!,"&gt;=110",#REF!,"&lt;150",#REF!,"CL")</f>
        <v>#REF!</v>
      </c>
      <c r="E13" s="25" t="e">
        <f>COUNTIFS(#REF!,"&gt;=150",#REF!,"&lt;200",#REF!,"CL")</f>
        <v>#REF!</v>
      </c>
      <c r="F13" s="25" t="e">
        <f>COUNTIFS(#REF!,"&gt;=200",#REF!,"&lt;250",#REF!,"CL")</f>
        <v>#REF!</v>
      </c>
      <c r="G13" s="25" t="e">
        <f>COUNTIFS(#REF!,"&gt;=250",#REF!,"&lt;300",#REF!,"CL")</f>
        <v>#REF!</v>
      </c>
      <c r="H13" s="25" t="e">
        <f>COUNTIFS(#REF!,"&gt;=300",#REF!,"&lt;350",#REF!,"CL")</f>
        <v>#REF!</v>
      </c>
      <c r="I13" s="25" t="e">
        <f>COUNTIFS(#REF!,"&gt;=350",#REF!,"&lt;400",#REF!,"CL")</f>
        <v>#REF!</v>
      </c>
      <c r="J13" s="25" t="e">
        <f>COUNTIFS(#REF!,"&gt;=400",#REF!,"&lt;450",#REF!,"CL")</f>
        <v>#REF!</v>
      </c>
      <c r="K13" s="25" t="e">
        <f>COUNTIFS(#REF!,"&gt;=450",#REF!,"&lt;500",#REF!,"CL")</f>
        <v>#REF!</v>
      </c>
      <c r="L13" s="25" t="e">
        <f>COUNTIFS(#REF!,"&gt;=500",#REF!,"CL")</f>
        <v>#REF!</v>
      </c>
      <c r="M13" s="17" t="e">
        <f>COUNTIFS(#REF!,"CL",#REF!,"BS")</f>
        <v>#REF!</v>
      </c>
    </row>
    <row r="14" spans="1:13" x14ac:dyDescent="0.25">
      <c r="A14" s="11">
        <v>10</v>
      </c>
      <c r="B14" s="13" t="s">
        <v>53</v>
      </c>
      <c r="C14" s="25" t="e">
        <f>COUNTIFS(#REF!,"&lt;110",#REF!,"&gt;100",#REF!,"TH")</f>
        <v>#REF!</v>
      </c>
      <c r="D14" s="25" t="e">
        <f>COUNTIFS(#REF!,"&gt;=110",#REF!,"&lt;150",#REF!,"TH")</f>
        <v>#REF!</v>
      </c>
      <c r="E14" s="25" t="e">
        <f>COUNTIFS(#REF!,"&gt;=150",#REF!,"&lt;200",#REF!,"TH")</f>
        <v>#REF!</v>
      </c>
      <c r="F14" s="25" t="e">
        <f>COUNTIFS(#REF!,"&gt;=200",#REF!,"&lt;250",#REF!,"TH")</f>
        <v>#REF!</v>
      </c>
      <c r="G14" s="25" t="e">
        <f>COUNTIFS(#REF!,"&gt;=250",#REF!,"&lt;300",#REF!,"TH")</f>
        <v>#REF!</v>
      </c>
      <c r="H14" s="25" t="e">
        <f>COUNTIFS(#REF!,"&gt;=300",#REF!,"&lt;350",#REF!,"TH")</f>
        <v>#REF!</v>
      </c>
      <c r="I14" s="25" t="e">
        <f>COUNTIFS(#REF!,"&gt;=350",#REF!,"&lt;400",#REF!,"TH")</f>
        <v>#REF!</v>
      </c>
      <c r="J14" s="25" t="e">
        <f>COUNTIFS(#REF!,"&gt;=400",#REF!,"&lt;450",#REF!,"TH")</f>
        <v>#REF!</v>
      </c>
      <c r="K14" s="25" t="e">
        <f>COUNTIFS(#REF!,"&gt;=450",#REF!,"&lt;500",#REF!,"TH")</f>
        <v>#REF!</v>
      </c>
      <c r="L14" s="25" t="e">
        <f>COUNTIFS(#REF!,"&gt;=500",#REF!,"TH")</f>
        <v>#REF!</v>
      </c>
      <c r="M14" s="17" t="e">
        <f>COUNTIFS(#REF!,"TH",#REF!,"BS")</f>
        <v>#REF!</v>
      </c>
    </row>
    <row r="15" spans="1:13" x14ac:dyDescent="0.25">
      <c r="A15" s="11">
        <v>11</v>
      </c>
      <c r="B15" s="13" t="s">
        <v>54</v>
      </c>
      <c r="C15" s="25" t="e">
        <f>COUNTIFS(#REF!,"&lt;110",#REF!,"&gt;100",#REF!,"LH")</f>
        <v>#REF!</v>
      </c>
      <c r="D15" s="25" t="e">
        <f>COUNTIFS(#REF!,"&gt;=110",#REF!,"&lt;150",#REF!,"LH")</f>
        <v>#REF!</v>
      </c>
      <c r="E15" s="25" t="e">
        <f>COUNTIFS(#REF!,"&gt;=150",#REF!,"&lt;200",#REF!,"LH")</f>
        <v>#REF!</v>
      </c>
      <c r="F15" s="25" t="e">
        <f>COUNTIFS(#REF!,"&gt;=200",#REF!,"&lt;250",#REF!,"LH")</f>
        <v>#REF!</v>
      </c>
      <c r="G15" s="25" t="e">
        <f>COUNTIFS(#REF!,"&gt;=250",#REF!,"&lt;300",#REF!,"LH")</f>
        <v>#REF!</v>
      </c>
      <c r="H15" s="25" t="e">
        <f>COUNTIFS(#REF!,"&gt;=300",#REF!,"&lt;350",#REF!,"LH")</f>
        <v>#REF!</v>
      </c>
      <c r="I15" s="25" t="e">
        <f>COUNTIFS(#REF!,"&gt;=350",#REF!,"&lt;400",#REF!,"LH")</f>
        <v>#REF!</v>
      </c>
      <c r="J15" s="25" t="e">
        <f>COUNTIFS(#REF!,"&gt;=400",#REF!,"&lt;450",#REF!,"LH")</f>
        <v>#REF!</v>
      </c>
      <c r="K15" s="25" t="e">
        <f>COUNTIFS(#REF!,"&gt;=450",#REF!,"&lt;500",#REF!,"LH")</f>
        <v>#REF!</v>
      </c>
      <c r="L15" s="25" t="e">
        <f>COUNTIFS(#REF!,"&gt;=500",#REF!,"LH")</f>
        <v>#REF!</v>
      </c>
      <c r="M15" s="17" t="e">
        <f>COUNTIFS(#REF!,"LH",#REF!,"BS")</f>
        <v>#REF!</v>
      </c>
    </row>
    <row r="16" spans="1:13" x14ac:dyDescent="0.25">
      <c r="A16" s="11">
        <v>12</v>
      </c>
      <c r="B16" s="13" t="s">
        <v>55</v>
      </c>
      <c r="C16" s="25" t="e">
        <f>COUNTIFS(#REF!,"&lt;110",#REF!,"&gt;100",#REF!,"CX")</f>
        <v>#REF!</v>
      </c>
      <c r="D16" s="25" t="e">
        <f>COUNTIFS(#REF!,"&gt;=110",#REF!,"&lt;150",#REF!,"CX")</f>
        <v>#REF!</v>
      </c>
      <c r="E16" s="25" t="e">
        <f>COUNTIFS(#REF!,"&gt;=150",#REF!,"&lt;200",#REF!,"CX")</f>
        <v>#REF!</v>
      </c>
      <c r="F16" s="25" t="e">
        <f>COUNTIFS(#REF!,"&gt;=200",#REF!,"&lt;250",#REF!,"CX")</f>
        <v>#REF!</v>
      </c>
      <c r="G16" s="25" t="e">
        <f>COUNTIFS(#REF!,"&gt;=250",#REF!,"&lt;300",#REF!,"CX")</f>
        <v>#REF!</v>
      </c>
      <c r="H16" s="25" t="e">
        <f>COUNTIFS(#REF!,"&gt;=300",#REF!,"&lt;350",#REF!,"CX")</f>
        <v>#REF!</v>
      </c>
      <c r="I16" s="25" t="e">
        <f>COUNTIFS(#REF!,"&gt;=350",#REF!,"&lt;400",#REF!,"CX")</f>
        <v>#REF!</v>
      </c>
      <c r="J16" s="25" t="e">
        <f>COUNTIFS(#REF!,"&gt;=400",#REF!,"&lt;450",#REF!,"CX")</f>
        <v>#REF!</v>
      </c>
      <c r="K16" s="25" t="e">
        <f>COUNTIFS(#REF!,"&gt;=450",#REF!,"&lt;500",#REF!,"CX")</f>
        <v>#REF!</v>
      </c>
      <c r="L16" s="25" t="e">
        <f>COUNTIFS(#REF!,"&gt;=500",#REF!,"CX")</f>
        <v>#REF!</v>
      </c>
      <c r="M16" s="17" t="e">
        <f>COUNTIFS(#REF!,"CX",#REF!,"BS")</f>
        <v>#REF!</v>
      </c>
    </row>
    <row r="17" spans="1:13" x14ac:dyDescent="0.25">
      <c r="A17" s="11">
        <v>13</v>
      </c>
      <c r="B17" s="13" t="s">
        <v>56</v>
      </c>
      <c r="C17" s="25" t="e">
        <f>COUNTIFS(#REF!,"&lt;110",#REF!,"&gt;100",#REF!,"KA")</f>
        <v>#REF!</v>
      </c>
      <c r="D17" s="25" t="e">
        <f>COUNTIFS(#REF!,"&gt;=110",#REF!,"&lt;150",#REF!,"KA")</f>
        <v>#REF!</v>
      </c>
      <c r="E17" s="25" t="e">
        <f>COUNTIFS(#REF!,"&gt;=150",#REF!,"&lt;200",#REF!,"KA")</f>
        <v>#REF!</v>
      </c>
      <c r="F17" s="25" t="e">
        <f>COUNTIFS(#REF!,"&gt;=200",#REF!,"&lt;250",#REF!,"KA")</f>
        <v>#REF!</v>
      </c>
      <c r="G17" s="25" t="e">
        <f>COUNTIFS(#REF!,"&gt;=250",#REF!,"&lt;300",#REF!,"KA")</f>
        <v>#REF!</v>
      </c>
      <c r="H17" s="25" t="e">
        <f>COUNTIFS(#REF!,"&gt;=300",#REF!,"&lt;350",#REF!,"KA")</f>
        <v>#REF!</v>
      </c>
      <c r="I17" s="25" t="e">
        <f>COUNTIFS(#REF!,"&gt;=350",#REF!,"&lt;400",#REF!,"KA")</f>
        <v>#REF!</v>
      </c>
      <c r="J17" s="25" t="e">
        <f>COUNTIFS(#REF!,"&gt;=400",#REF!,"&lt;450",#REF!,"KA")</f>
        <v>#REF!</v>
      </c>
      <c r="K17" s="25" t="e">
        <f>COUNTIFS(#REF!,"&gt;=450",#REF!,"&lt;500",#REF!,"KA")</f>
        <v>#REF!</v>
      </c>
      <c r="L17" s="25" t="e">
        <f>COUNTIFS(#REF!,"&gt;=500",#REF!,"KA")</f>
        <v>#REF!</v>
      </c>
      <c r="M17" s="17" t="e">
        <f>COUNTIFS(#REF!,"KA",#REF!,"BS")</f>
        <v>#REF!</v>
      </c>
    </row>
    <row r="18" spans="1:13" x14ac:dyDescent="0.25">
      <c r="A18" s="781" t="e">
        <f>"Tổng tuyến tăng: "&amp;SUM(C18:L18)</f>
        <v>#REF!</v>
      </c>
      <c r="B18" s="781"/>
      <c r="C18" s="21" t="e">
        <f t="shared" ref="C18:M18" si="0">SUM(C5:C17)</f>
        <v>#REF!</v>
      </c>
      <c r="D18" s="21" t="e">
        <f t="shared" si="0"/>
        <v>#REF!</v>
      </c>
      <c r="E18" s="21" t="e">
        <f t="shared" si="0"/>
        <v>#REF!</v>
      </c>
      <c r="F18" s="21" t="e">
        <f t="shared" si="0"/>
        <v>#REF!</v>
      </c>
      <c r="G18" s="21" t="e">
        <f t="shared" si="0"/>
        <v>#REF!</v>
      </c>
      <c r="H18" s="21" t="e">
        <f t="shared" si="0"/>
        <v>#REF!</v>
      </c>
      <c r="I18" s="21" t="e">
        <f t="shared" si="0"/>
        <v>#REF!</v>
      </c>
      <c r="J18" s="21" t="e">
        <f t="shared" si="0"/>
        <v>#REF!</v>
      </c>
      <c r="K18" s="21" t="e">
        <f t="shared" si="0"/>
        <v>#REF!</v>
      </c>
      <c r="L18" s="21" t="e">
        <f t="shared" si="0"/>
        <v>#REF!</v>
      </c>
      <c r="M18" s="21" t="e">
        <f t="shared" si="0"/>
        <v>#REF!</v>
      </c>
    </row>
    <row r="19" spans="1:13" x14ac:dyDescent="0.25">
      <c r="A19" s="781" t="s">
        <v>7432</v>
      </c>
      <c r="B19" s="781"/>
      <c r="C19" s="174" t="e">
        <f>C18/SUM($C$18:$L$18)</f>
        <v>#REF!</v>
      </c>
      <c r="D19" s="174" t="e">
        <f t="shared" ref="D19:L19" si="1">D18/SUM($C$18:$L$18)</f>
        <v>#REF!</v>
      </c>
      <c r="E19" s="174" t="e">
        <f t="shared" si="1"/>
        <v>#REF!</v>
      </c>
      <c r="F19" s="174" t="e">
        <f t="shared" si="1"/>
        <v>#REF!</v>
      </c>
      <c r="G19" s="174" t="e">
        <f t="shared" si="1"/>
        <v>#REF!</v>
      </c>
      <c r="H19" s="174" t="e">
        <f t="shared" si="1"/>
        <v>#REF!</v>
      </c>
      <c r="I19" s="174" t="e">
        <f t="shared" si="1"/>
        <v>#REF!</v>
      </c>
      <c r="J19" s="174" t="e">
        <f t="shared" si="1"/>
        <v>#REF!</v>
      </c>
      <c r="K19" s="174" t="e">
        <f t="shared" si="1"/>
        <v>#REF!</v>
      </c>
      <c r="L19" s="174" t="e">
        <f t="shared" si="1"/>
        <v>#REF!</v>
      </c>
      <c r="M19" s="21"/>
    </row>
    <row r="20" spans="1:13" customFormat="1" x14ac:dyDescent="0.25">
      <c r="A20" s="780" t="s">
        <v>58</v>
      </c>
      <c r="B20" s="780"/>
      <c r="C20" s="780"/>
      <c r="D20" s="780"/>
      <c r="E20" s="780"/>
      <c r="F20" s="780"/>
      <c r="G20" s="780"/>
      <c r="H20" s="780"/>
      <c r="I20" s="780"/>
      <c r="J20" s="780"/>
      <c r="K20" s="780"/>
      <c r="L20" s="780"/>
      <c r="M20" s="780"/>
    </row>
  </sheetData>
  <mergeCells count="9">
    <mergeCell ref="A20:M20"/>
    <mergeCell ref="A18:B18"/>
    <mergeCell ref="A1:M1"/>
    <mergeCell ref="F2:M2"/>
    <mergeCell ref="A3:A4"/>
    <mergeCell ref="B3:B4"/>
    <mergeCell ref="C3:L3"/>
    <mergeCell ref="M3:M4"/>
    <mergeCell ref="A19:B19"/>
  </mergeCells>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9"/>
  <sheetViews>
    <sheetView showZeros="0" workbookViewId="0">
      <selection activeCell="I20" sqref="I20"/>
    </sheetView>
  </sheetViews>
  <sheetFormatPr defaultColWidth="9.140625" defaultRowHeight="15" x14ac:dyDescent="0.25"/>
  <cols>
    <col min="1" max="1" width="9.140625" style="14"/>
    <col min="2" max="2" width="19.5703125" style="14" customWidth="1"/>
    <col min="3" max="16384" width="9.140625" style="14"/>
  </cols>
  <sheetData>
    <row r="1" spans="1:8" s="20" customFormat="1" ht="29.25" customHeight="1" x14ac:dyDescent="0.2">
      <c r="A1" s="776" t="s">
        <v>1336</v>
      </c>
      <c r="B1" s="776"/>
      <c r="C1" s="776"/>
      <c r="D1" s="776"/>
      <c r="E1" s="776"/>
      <c r="F1" s="776"/>
      <c r="G1" s="776"/>
      <c r="H1" s="19"/>
    </row>
    <row r="2" spans="1:8" s="20" customFormat="1" ht="15" customHeight="1" x14ac:dyDescent="0.2">
      <c r="A2" s="10"/>
      <c r="B2" s="10"/>
      <c r="C2" s="10"/>
      <c r="D2" s="10"/>
      <c r="E2" s="779" t="s">
        <v>11</v>
      </c>
      <c r="F2" s="779"/>
      <c r="G2" s="779"/>
    </row>
    <row r="3" spans="1:8" s="20" customFormat="1" ht="21" customHeight="1" x14ac:dyDescent="0.2">
      <c r="A3" s="778" t="s">
        <v>9</v>
      </c>
      <c r="B3" s="524" t="s">
        <v>22</v>
      </c>
      <c r="C3" s="524" t="s">
        <v>43</v>
      </c>
      <c r="D3" s="524"/>
      <c r="E3" s="524"/>
      <c r="F3" s="524"/>
      <c r="G3" s="524"/>
      <c r="H3" s="22"/>
    </row>
    <row r="4" spans="1:8" s="20" customFormat="1" ht="12.75" x14ac:dyDescent="0.2">
      <c r="A4" s="778"/>
      <c r="B4" s="524"/>
      <c r="C4" s="524" t="s">
        <v>36</v>
      </c>
      <c r="D4" s="524" t="s">
        <v>37</v>
      </c>
      <c r="E4" s="524" t="s">
        <v>38</v>
      </c>
      <c r="F4" s="524" t="s">
        <v>41</v>
      </c>
      <c r="G4" s="524" t="s">
        <v>42</v>
      </c>
      <c r="H4" s="22"/>
    </row>
    <row r="5" spans="1:8" s="20" customFormat="1" ht="30" customHeight="1" x14ac:dyDescent="0.2">
      <c r="A5" s="778"/>
      <c r="B5" s="524"/>
      <c r="C5" s="524"/>
      <c r="D5" s="524"/>
      <c r="E5" s="524"/>
      <c r="F5" s="524"/>
      <c r="G5" s="524"/>
      <c r="H5" s="22"/>
    </row>
    <row r="6" spans="1:8" s="20" customFormat="1" x14ac:dyDescent="0.2">
      <c r="A6" s="11">
        <v>1</v>
      </c>
      <c r="B6" s="12" t="s">
        <v>44</v>
      </c>
      <c r="C6" s="17" t="e">
        <f>COUNTIFS(#REF!,"&lt;100",#REF!,"&gt;90",#REF!,"TPHT")</f>
        <v>#REF!</v>
      </c>
      <c r="D6" s="17" t="e">
        <f>COUNTIFS(#REF!,"&lt;=90",#REF!,"&gt;80",#REF!,"TPHT")</f>
        <v>#REF!</v>
      </c>
      <c r="E6" s="17" t="e">
        <f>COUNTIFS(#REF!,"&lt;=80",#REF!,"&gt;60",#REF!,"TPHT")</f>
        <v>#REF!</v>
      </c>
      <c r="F6" s="17" t="e">
        <f>COUNTIFS(#REF!,"&lt;=60",#REF!,"&gt;40",#REF!,"TPHT")</f>
        <v>#REF!</v>
      </c>
      <c r="G6" s="17" t="e">
        <f>COUNTIFS(#REF!,"&lt;=40",#REF!,"&gt;1",#REF!,"TPHT")</f>
        <v>#REF!</v>
      </c>
      <c r="H6" s="22"/>
    </row>
    <row r="7" spans="1:8" x14ac:dyDescent="0.25">
      <c r="A7" s="11">
        <v>2</v>
      </c>
      <c r="B7" s="12" t="s">
        <v>45</v>
      </c>
      <c r="C7" s="17" t="e">
        <f>COUNTIFS(#REF!,"&lt;100",#REF!,"&gt;90",#REF!,"TXHL")</f>
        <v>#REF!</v>
      </c>
      <c r="D7" s="17" t="e">
        <f>COUNTIFS(#REF!,"&lt;=90",#REF!,"&gt;80",#REF!,"TXHL")</f>
        <v>#REF!</v>
      </c>
      <c r="E7" s="17" t="e">
        <f>COUNTIFS(#REF!,"&lt;=80",#REF!,"&gt;60",#REF!,"TXHL")</f>
        <v>#REF!</v>
      </c>
      <c r="F7" s="17" t="e">
        <f>COUNTIFS(#REF!,"&lt;=60",#REF!,"&gt;40",#REF!,"TXHL")</f>
        <v>#REF!</v>
      </c>
      <c r="G7" s="17" t="e">
        <f>COUNTIFS(#REF!,"&lt;=40",#REF!,"&gt;1",#REF!,"TXHL")</f>
        <v>#REF!</v>
      </c>
    </row>
    <row r="8" spans="1:8" x14ac:dyDescent="0.25">
      <c r="A8" s="11">
        <v>3</v>
      </c>
      <c r="B8" s="12" t="s">
        <v>46</v>
      </c>
      <c r="C8" s="17" t="e">
        <f>COUNTIFS(#REF!,"&lt;100",#REF!,"&gt;90",#REF!,"TXKA")</f>
        <v>#REF!</v>
      </c>
      <c r="D8" s="17" t="e">
        <f>COUNTIFS(#REF!,"&lt;=90",#REF!,"&gt;80",#REF!,"TXKA")</f>
        <v>#REF!</v>
      </c>
      <c r="E8" s="17" t="e">
        <f>COUNTIFS(#REF!,"&lt;=80",#REF!,"&gt;60",#REF!,"TXKA")</f>
        <v>#REF!</v>
      </c>
      <c r="F8" s="17" t="e">
        <f>COUNTIFS(#REF!,"&lt;=60",#REF!,"&gt;40",#REF!,"TXKA")</f>
        <v>#REF!</v>
      </c>
      <c r="G8" s="17" t="e">
        <f>COUNTIFS(#REF!,"&lt;=40",#REF!,"&gt;1",#REF!,"TXKA")</f>
        <v>#REF!</v>
      </c>
    </row>
    <row r="9" spans="1:8" x14ac:dyDescent="0.25">
      <c r="A9" s="11">
        <v>4</v>
      </c>
      <c r="B9" s="13" t="s">
        <v>47</v>
      </c>
      <c r="C9" s="17" t="e">
        <f>COUNTIFS(#REF!,"&lt;100",#REF!,"&gt;90",#REF!,"NX")</f>
        <v>#REF!</v>
      </c>
      <c r="D9" s="17" t="e">
        <f>COUNTIFS(#REF!,"&lt;=90",#REF!,"&gt;80",#REF!,"NX")</f>
        <v>#REF!</v>
      </c>
      <c r="E9" s="17" t="e">
        <f>COUNTIFS(#REF!,"&lt;=80",#REF!,"&gt;60",#REF!,"NX")</f>
        <v>#REF!</v>
      </c>
      <c r="F9" s="17" t="e">
        <f>COUNTIFS(#REF!,"&lt;=60",#REF!,"&gt;40",#REF!,"NX")</f>
        <v>#REF!</v>
      </c>
      <c r="G9" s="17" t="e">
        <f>COUNTIFS(#REF!,"&lt;=40",#REF!,"&gt;1",#REF!,"NX")</f>
        <v>#REF!</v>
      </c>
    </row>
    <row r="10" spans="1:8" x14ac:dyDescent="0.25">
      <c r="A10" s="11">
        <v>5</v>
      </c>
      <c r="B10" s="13" t="s">
        <v>48</v>
      </c>
      <c r="C10" s="17" t="e">
        <f>COUNTIFS(#REF!,"&lt;100",#REF!,"&gt;90",#REF!,"DT")</f>
        <v>#REF!</v>
      </c>
      <c r="D10" s="17" t="e">
        <f>COUNTIFS(#REF!,"&lt;=90",#REF!,"&gt;80",#REF!,"DT")</f>
        <v>#REF!</v>
      </c>
      <c r="E10" s="17" t="e">
        <f>COUNTIFS(#REF!,"&lt;=80",#REF!,"&gt;60",#REF!,"DT")</f>
        <v>#REF!</v>
      </c>
      <c r="F10" s="17" t="e">
        <f>COUNTIFS(#REF!,"&lt;=60",#REF!,"&gt;40",#REF!,"DT")</f>
        <v>#REF!</v>
      </c>
      <c r="G10" s="17" t="e">
        <f>COUNTIFS(#REF!,"&lt;=40",#REF!,"&gt;1",#REF!,"DT")</f>
        <v>#REF!</v>
      </c>
    </row>
    <row r="11" spans="1:8" x14ac:dyDescent="0.25">
      <c r="A11" s="11">
        <v>6</v>
      </c>
      <c r="B11" s="13" t="s">
        <v>49</v>
      </c>
      <c r="C11" s="17" t="e">
        <f>COUNTIFS(#REF!,"&lt;100",#REF!,"&gt;90",#REF!,"HS")</f>
        <v>#REF!</v>
      </c>
      <c r="D11" s="17" t="e">
        <f>COUNTIFS(#REF!,"&lt;=90",#REF!,"&gt;80",#REF!,"HS")</f>
        <v>#REF!</v>
      </c>
      <c r="E11" s="17" t="e">
        <f>COUNTIFS(#REF!,"&lt;=80",#REF!,"&gt;60",#REF!,"HS")</f>
        <v>#REF!</v>
      </c>
      <c r="F11" s="17" t="e">
        <f>COUNTIFS(#REF!,"&lt;=60",#REF!,"&gt;40",#REF!,"HS")</f>
        <v>#REF!</v>
      </c>
      <c r="G11" s="17" t="e">
        <f>COUNTIFS(#REF!,"&lt;=40",#REF!,"&gt;1",#REF!,"HS")</f>
        <v>#REF!</v>
      </c>
    </row>
    <row r="12" spans="1:8" x14ac:dyDescent="0.25">
      <c r="A12" s="11">
        <v>7</v>
      </c>
      <c r="B12" s="13" t="s">
        <v>50</v>
      </c>
      <c r="C12" s="17" t="e">
        <f>COUNTIFS(#REF!,"&lt;100",#REF!,"&gt;90",#REF!,"HK")</f>
        <v>#REF!</v>
      </c>
      <c r="D12" s="17" t="e">
        <f>COUNTIFS(#REF!,"&lt;=90",#REF!,"&gt;80",#REF!,"HK")</f>
        <v>#REF!</v>
      </c>
      <c r="E12" s="17" t="e">
        <f>COUNTIFS(#REF!,"&lt;=80",#REF!,"&gt;60",#REF!,"HK")</f>
        <v>#REF!</v>
      </c>
      <c r="F12" s="17" t="e">
        <f>COUNTIFS(#REF!,"&lt;=60",#REF!,"&gt;40",#REF!,"HK")</f>
        <v>#REF!</v>
      </c>
      <c r="G12" s="17" t="e">
        <f>COUNTIFS(#REF!,"&lt;=40",#REF!,"&gt;1",#REF!,"HK")</f>
        <v>#REF!</v>
      </c>
    </row>
    <row r="13" spans="1:8" x14ac:dyDescent="0.25">
      <c r="A13" s="11">
        <v>8</v>
      </c>
      <c r="B13" s="13" t="s">
        <v>51</v>
      </c>
      <c r="C13" s="17" t="e">
        <f>COUNTIFS(#REF!,"&lt;100",#REF!,"&gt;90",#REF!,"VQ")</f>
        <v>#REF!</v>
      </c>
      <c r="D13" s="17" t="e">
        <f>COUNTIFS(#REF!,"&lt;=90",#REF!,"&gt;80",#REF!,"VQ")</f>
        <v>#REF!</v>
      </c>
      <c r="E13" s="17" t="e">
        <f>COUNTIFS(#REF!,"&lt;=80",#REF!,"&gt;60",#REF!,"VQ")</f>
        <v>#REF!</v>
      </c>
      <c r="F13" s="17" t="e">
        <f>COUNTIFS(#REF!,"&lt;=60",#REF!,"&gt;40",#REF!,"VQ")</f>
        <v>#REF!</v>
      </c>
      <c r="G13" s="17" t="e">
        <f>COUNTIFS(#REF!,"&lt;=40",#REF!,"&gt;1",#REF!,"VQ")</f>
        <v>#REF!</v>
      </c>
    </row>
    <row r="14" spans="1:8" x14ac:dyDescent="0.25">
      <c r="A14" s="11">
        <v>9</v>
      </c>
      <c r="B14" s="13" t="s">
        <v>52</v>
      </c>
      <c r="C14" s="17" t="e">
        <f>COUNTIFS(#REF!,"&lt;100",#REF!,"&gt;90",#REF!,"CL")</f>
        <v>#REF!</v>
      </c>
      <c r="D14" s="17" t="e">
        <f>COUNTIFS(#REF!,"&lt;=90",#REF!,"&gt;80",#REF!,"CL")</f>
        <v>#REF!</v>
      </c>
      <c r="E14" s="17" t="e">
        <f>COUNTIFS(#REF!,"&lt;=80",#REF!,"&gt;60",#REF!,"CL")</f>
        <v>#REF!</v>
      </c>
      <c r="F14" s="17" t="e">
        <f>COUNTIFS(#REF!,"&lt;=60",#REF!,"&gt;40",#REF!,"CL")</f>
        <v>#REF!</v>
      </c>
      <c r="G14" s="17" t="e">
        <f>COUNTIFS(#REF!,"&lt;=40",#REF!,"&gt;1",#REF!,"CL")</f>
        <v>#REF!</v>
      </c>
    </row>
    <row r="15" spans="1:8" x14ac:dyDescent="0.25">
      <c r="A15" s="11">
        <v>10</v>
      </c>
      <c r="B15" s="13" t="s">
        <v>53</v>
      </c>
      <c r="C15" s="17" t="e">
        <f>COUNTIFS(#REF!,"&lt;100",#REF!,"&gt;90",#REF!,"TH")</f>
        <v>#REF!</v>
      </c>
      <c r="D15" s="17" t="e">
        <f>COUNTIFS(#REF!,"&lt;=90",#REF!,"&gt;80",#REF!,"TH")</f>
        <v>#REF!</v>
      </c>
      <c r="E15" s="17" t="e">
        <f>COUNTIFS(#REF!,"&lt;=80",#REF!,"&gt;60",#REF!,"TH")</f>
        <v>#REF!</v>
      </c>
      <c r="F15" s="17" t="e">
        <f>COUNTIFS(#REF!,"&lt;=60",#REF!,"&gt;40",#REF!,"TH")</f>
        <v>#REF!</v>
      </c>
      <c r="G15" s="17" t="e">
        <f>COUNTIFS(#REF!,"&lt;=40",#REF!,"&gt;1",#REF!,"TH")</f>
        <v>#REF!</v>
      </c>
    </row>
    <row r="16" spans="1:8" x14ac:dyDescent="0.25">
      <c r="A16" s="11">
        <v>11</v>
      </c>
      <c r="B16" s="13" t="s">
        <v>54</v>
      </c>
      <c r="C16" s="17" t="e">
        <f>COUNTIFS(#REF!,"&lt;100",#REF!,"&gt;90",#REF!,"LH")</f>
        <v>#REF!</v>
      </c>
      <c r="D16" s="17" t="e">
        <f>COUNTIFS(#REF!,"&lt;=90",#REF!,"&gt;80",#REF!,"LH")</f>
        <v>#REF!</v>
      </c>
      <c r="E16" s="17" t="e">
        <f>COUNTIFS(#REF!,"&lt;=80",#REF!,"&gt;60",#REF!,"LH")</f>
        <v>#REF!</v>
      </c>
      <c r="F16" s="17" t="e">
        <f>COUNTIFS(#REF!,"&lt;=60",#REF!,"&gt;40",#REF!,"LH")</f>
        <v>#REF!</v>
      </c>
      <c r="G16" s="17" t="e">
        <f>COUNTIFS(#REF!,"&lt;=40",#REF!,"&gt;1",#REF!,"LH")</f>
        <v>#REF!</v>
      </c>
    </row>
    <row r="17" spans="1:7" x14ac:dyDescent="0.25">
      <c r="A17" s="11">
        <v>12</v>
      </c>
      <c r="B17" s="13" t="s">
        <v>55</v>
      </c>
      <c r="C17" s="17" t="e">
        <f>COUNTIFS(#REF!,"&lt;100",#REF!,"&gt;90",#REF!,"CX")</f>
        <v>#REF!</v>
      </c>
      <c r="D17" s="17" t="e">
        <f>COUNTIFS(#REF!,"&lt;=90",#REF!,"&gt;80",#REF!,"CX")</f>
        <v>#REF!</v>
      </c>
      <c r="E17" s="17" t="e">
        <f>COUNTIFS(#REF!,"&lt;=80",#REF!,"&gt;60",#REF!,"CX")</f>
        <v>#REF!</v>
      </c>
      <c r="F17" s="17" t="e">
        <f>COUNTIFS(#REF!,"&lt;=60",#REF!,"&gt;40",#REF!,"CX")</f>
        <v>#REF!</v>
      </c>
      <c r="G17" s="17" t="e">
        <f>COUNTIFS(#REF!,"&lt;=40",#REF!,"&gt;1",#REF!,"CX")</f>
        <v>#REF!</v>
      </c>
    </row>
    <row r="18" spans="1:7" x14ac:dyDescent="0.25">
      <c r="A18" s="11">
        <v>13</v>
      </c>
      <c r="B18" s="13" t="s">
        <v>56</v>
      </c>
      <c r="C18" s="17" t="e">
        <f>COUNTIFS(#REF!,"&lt;100",#REF!,"&gt;90",#REF!,"KA")</f>
        <v>#REF!</v>
      </c>
      <c r="D18" s="17" t="e">
        <f>COUNTIFS(#REF!,"&lt;=90",#REF!,"&gt;80",#REF!,"KA")</f>
        <v>#REF!</v>
      </c>
      <c r="E18" s="17" t="e">
        <f>COUNTIFS(#REF!,"&lt;=80",#REF!,"&gt;60",#REF!,"KA")</f>
        <v>#REF!</v>
      </c>
      <c r="F18" s="17" t="e">
        <f>COUNTIFS(#REF!,"&lt;=60",#REF!,"&gt;40",#REF!,"KA")</f>
        <v>#REF!</v>
      </c>
      <c r="G18" s="17" t="e">
        <f>COUNTIFS(#REF!,"&lt;=40",#REF!,"&gt;1",#REF!,"KA")</f>
        <v>#REF!</v>
      </c>
    </row>
    <row r="19" spans="1:7" x14ac:dyDescent="0.25">
      <c r="A19" s="781" t="s">
        <v>57</v>
      </c>
      <c r="B19" s="781"/>
      <c r="C19" s="21" t="e">
        <f>SUM(C6:C18)</f>
        <v>#REF!</v>
      </c>
      <c r="D19" s="21" t="e">
        <f>SUM(D6:D18)</f>
        <v>#REF!</v>
      </c>
      <c r="E19" s="21" t="e">
        <f>SUM(E6:E18)</f>
        <v>#REF!</v>
      </c>
      <c r="F19" s="21" t="e">
        <f>SUM(F6:F18)</f>
        <v>#REF!</v>
      </c>
      <c r="G19" s="21" t="e">
        <f>SUM(G6:G18)</f>
        <v>#REF!</v>
      </c>
    </row>
  </sheetData>
  <mergeCells count="11">
    <mergeCell ref="A19:B19"/>
    <mergeCell ref="A1:G1"/>
    <mergeCell ref="E2:G2"/>
    <mergeCell ref="A3:A5"/>
    <mergeCell ref="B3:B5"/>
    <mergeCell ref="C3:G3"/>
    <mergeCell ref="C4:C5"/>
    <mergeCell ref="D4:D5"/>
    <mergeCell ref="E4:E5"/>
    <mergeCell ref="F4:F5"/>
    <mergeCell ref="G4:G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zoomScale="70" zoomScaleNormal="70" workbookViewId="0">
      <selection activeCell="L17" sqref="L17"/>
    </sheetView>
  </sheetViews>
  <sheetFormatPr defaultColWidth="9.140625" defaultRowHeight="18.75" x14ac:dyDescent="0.3"/>
  <cols>
    <col min="1" max="1" width="21.5703125" style="64" customWidth="1"/>
    <col min="2" max="2" width="20.42578125" style="64" customWidth="1"/>
    <col min="3" max="3" width="24.42578125" style="64" customWidth="1"/>
    <col min="4" max="4" width="18.85546875" style="64" customWidth="1"/>
    <col min="5" max="5" width="25.42578125" style="64" bestFit="1" customWidth="1"/>
    <col min="6" max="16384" width="9.140625" style="64"/>
  </cols>
  <sheetData>
    <row r="1" spans="1:8" ht="48" customHeight="1" x14ac:dyDescent="0.3">
      <c r="A1" s="782" t="s">
        <v>984</v>
      </c>
      <c r="B1" s="782"/>
      <c r="C1" s="782"/>
      <c r="D1" s="782"/>
      <c r="E1" s="782"/>
    </row>
    <row r="2" spans="1:8" ht="19.5" customHeight="1" x14ac:dyDescent="0.3">
      <c r="A2" s="65" t="s">
        <v>944</v>
      </c>
      <c r="B2" s="783" t="s">
        <v>985</v>
      </c>
      <c r="C2" s="784"/>
      <c r="D2" s="785"/>
      <c r="E2" s="66" t="s">
        <v>947</v>
      </c>
    </row>
    <row r="3" spans="1:8" s="70" customFormat="1" x14ac:dyDescent="0.3">
      <c r="A3" s="69" t="s">
        <v>986</v>
      </c>
      <c r="B3" s="69" t="s">
        <v>973</v>
      </c>
      <c r="C3" s="69" t="s">
        <v>974</v>
      </c>
      <c r="D3" s="69"/>
      <c r="E3" s="69" t="s">
        <v>1029</v>
      </c>
      <c r="F3" s="70" t="s">
        <v>882</v>
      </c>
      <c r="H3" s="70" t="s">
        <v>1027</v>
      </c>
    </row>
    <row r="4" spans="1:8" s="68" customFormat="1" x14ac:dyDescent="0.3">
      <c r="A4" s="67" t="s">
        <v>986</v>
      </c>
      <c r="B4" s="67" t="s">
        <v>975</v>
      </c>
      <c r="C4" s="67" t="s">
        <v>983</v>
      </c>
      <c r="D4" s="67"/>
      <c r="E4" s="67" t="s">
        <v>1030</v>
      </c>
      <c r="F4" s="68" t="s">
        <v>882</v>
      </c>
    </row>
    <row r="5" spans="1:8" s="68" customFormat="1" x14ac:dyDescent="0.3">
      <c r="A5" s="67" t="s">
        <v>999</v>
      </c>
      <c r="B5" s="67" t="s">
        <v>976</v>
      </c>
      <c r="C5" s="67" t="s">
        <v>977</v>
      </c>
      <c r="D5" s="67"/>
      <c r="E5" s="67" t="s">
        <v>1031</v>
      </c>
    </row>
    <row r="6" spans="1:8" s="68" customFormat="1" x14ac:dyDescent="0.3">
      <c r="A6" s="67" t="s">
        <v>46</v>
      </c>
      <c r="B6" s="67" t="s">
        <v>978</v>
      </c>
      <c r="C6" s="67" t="s">
        <v>948</v>
      </c>
      <c r="D6" s="67"/>
      <c r="E6" s="67" t="s">
        <v>1012</v>
      </c>
    </row>
    <row r="7" spans="1:8" s="68" customFormat="1" x14ac:dyDescent="0.3">
      <c r="A7" s="67" t="s">
        <v>44</v>
      </c>
      <c r="B7" s="67" t="s">
        <v>945</v>
      </c>
      <c r="C7" s="67" t="s">
        <v>946</v>
      </c>
      <c r="D7" s="67"/>
      <c r="E7" s="67" t="s">
        <v>1032</v>
      </c>
    </row>
    <row r="8" spans="1:8" s="68" customFormat="1" x14ac:dyDescent="0.3">
      <c r="A8" s="67" t="s">
        <v>987</v>
      </c>
      <c r="B8" s="67" t="s">
        <v>956</v>
      </c>
      <c r="C8" s="67" t="s">
        <v>995</v>
      </c>
      <c r="D8" s="67"/>
      <c r="E8" s="67" t="s">
        <v>995</v>
      </c>
    </row>
    <row r="9" spans="1:8" s="68" customFormat="1" x14ac:dyDescent="0.3">
      <c r="A9" s="67" t="s">
        <v>987</v>
      </c>
      <c r="B9" s="67" t="s">
        <v>996</v>
      </c>
      <c r="C9" s="67" t="s">
        <v>957</v>
      </c>
      <c r="D9" s="67" t="s">
        <v>958</v>
      </c>
      <c r="E9" s="67" t="s">
        <v>1033</v>
      </c>
    </row>
    <row r="10" spans="1:8" s="70" customFormat="1" x14ac:dyDescent="0.3">
      <c r="A10" s="69" t="s">
        <v>987</v>
      </c>
      <c r="B10" s="69" t="s">
        <v>959</v>
      </c>
      <c r="C10" s="69" t="s">
        <v>960</v>
      </c>
      <c r="D10" s="69" t="s">
        <v>1002</v>
      </c>
      <c r="E10" s="69" t="s">
        <v>1034</v>
      </c>
    </row>
    <row r="11" spans="1:8" s="68" customFormat="1" x14ac:dyDescent="0.3">
      <c r="A11" s="67" t="s">
        <v>987</v>
      </c>
      <c r="B11" s="67" t="s">
        <v>961</v>
      </c>
      <c r="C11" s="67" t="s">
        <v>962</v>
      </c>
      <c r="D11" s="67" t="s">
        <v>963</v>
      </c>
      <c r="E11" s="67" t="s">
        <v>1035</v>
      </c>
      <c r="G11" s="68" t="s">
        <v>963</v>
      </c>
      <c r="H11" s="68" t="s">
        <v>997</v>
      </c>
    </row>
    <row r="12" spans="1:8" s="68" customFormat="1" x14ac:dyDescent="0.3">
      <c r="A12" s="67" t="s">
        <v>987</v>
      </c>
      <c r="B12" s="67" t="s">
        <v>979</v>
      </c>
      <c r="C12" s="67" t="s">
        <v>964</v>
      </c>
      <c r="D12" s="67"/>
      <c r="E12" s="67" t="s">
        <v>1036</v>
      </c>
    </row>
    <row r="13" spans="1:8" s="68" customFormat="1" x14ac:dyDescent="0.3">
      <c r="A13" s="67" t="s">
        <v>987</v>
      </c>
      <c r="B13" s="67" t="s">
        <v>998</v>
      </c>
      <c r="C13" s="67" t="s">
        <v>965</v>
      </c>
      <c r="D13" s="67"/>
      <c r="E13" s="67" t="s">
        <v>1037</v>
      </c>
    </row>
    <row r="14" spans="1:8" s="68" customFormat="1" x14ac:dyDescent="0.3">
      <c r="A14" s="67" t="s">
        <v>988</v>
      </c>
      <c r="B14" s="67" t="s">
        <v>75</v>
      </c>
      <c r="C14" s="67" t="s">
        <v>880</v>
      </c>
      <c r="D14" s="67"/>
      <c r="E14" s="67" t="s">
        <v>968</v>
      </c>
    </row>
    <row r="15" spans="1:8" s="68" customFormat="1" x14ac:dyDescent="0.3">
      <c r="A15" s="67" t="s">
        <v>988</v>
      </c>
      <c r="B15" s="67" t="s">
        <v>82</v>
      </c>
      <c r="C15" s="67" t="s">
        <v>104</v>
      </c>
      <c r="D15" s="67"/>
      <c r="E15" s="67" t="s">
        <v>1038</v>
      </c>
    </row>
    <row r="16" spans="1:8" s="68" customFormat="1" x14ac:dyDescent="0.3">
      <c r="A16" s="67" t="s">
        <v>989</v>
      </c>
      <c r="B16" s="67" t="s">
        <v>872</v>
      </c>
      <c r="C16" s="67" t="s">
        <v>871</v>
      </c>
      <c r="D16" s="67"/>
      <c r="E16" s="67" t="s">
        <v>1039</v>
      </c>
    </row>
    <row r="17" spans="1:8" s="68" customFormat="1" x14ac:dyDescent="0.3">
      <c r="A17" s="67" t="s">
        <v>989</v>
      </c>
      <c r="B17" s="67" t="s">
        <v>870</v>
      </c>
      <c r="C17" s="67"/>
      <c r="D17" s="67"/>
      <c r="E17" s="67" t="s">
        <v>980</v>
      </c>
    </row>
    <row r="18" spans="1:8" s="68" customFormat="1" x14ac:dyDescent="0.3">
      <c r="A18" s="67" t="s">
        <v>990</v>
      </c>
      <c r="B18" s="67" t="s">
        <v>866</v>
      </c>
      <c r="C18" s="67" t="s">
        <v>865</v>
      </c>
      <c r="D18" s="67"/>
      <c r="E18" s="67" t="s">
        <v>1040</v>
      </c>
    </row>
    <row r="19" spans="1:8" s="68" customFormat="1" x14ac:dyDescent="0.3">
      <c r="A19" s="67" t="s">
        <v>991</v>
      </c>
      <c r="B19" s="67" t="s">
        <v>180</v>
      </c>
      <c r="C19" s="67" t="s">
        <v>188</v>
      </c>
      <c r="D19" s="67" t="s">
        <v>183</v>
      </c>
      <c r="E19" s="67" t="s">
        <v>1023</v>
      </c>
    </row>
    <row r="20" spans="1:8" s="68" customFormat="1" x14ac:dyDescent="0.3">
      <c r="A20" s="67" t="s">
        <v>991</v>
      </c>
      <c r="B20" s="67" t="s">
        <v>971</v>
      </c>
      <c r="C20" s="67" t="s">
        <v>972</v>
      </c>
      <c r="D20" s="67" t="s">
        <v>175</v>
      </c>
      <c r="E20" s="67" t="s">
        <v>1024</v>
      </c>
    </row>
    <row r="21" spans="1:8" s="70" customFormat="1" x14ac:dyDescent="0.3">
      <c r="A21" s="69" t="s">
        <v>991</v>
      </c>
      <c r="B21" s="69" t="s">
        <v>182</v>
      </c>
      <c r="C21" s="69" t="s">
        <v>185</v>
      </c>
      <c r="D21" s="69" t="s">
        <v>1026</v>
      </c>
      <c r="E21" s="69" t="s">
        <v>1025</v>
      </c>
      <c r="H21" s="70" t="s">
        <v>1027</v>
      </c>
    </row>
    <row r="22" spans="1:8" s="68" customFormat="1" x14ac:dyDescent="0.3">
      <c r="A22" s="67" t="s">
        <v>991</v>
      </c>
      <c r="B22" s="67" t="s">
        <v>186</v>
      </c>
      <c r="C22" s="67" t="s">
        <v>176</v>
      </c>
      <c r="D22" s="67"/>
      <c r="E22" s="67" t="s">
        <v>1028</v>
      </c>
    </row>
    <row r="23" spans="1:8" s="68" customFormat="1" x14ac:dyDescent="0.3">
      <c r="A23" s="67" t="s">
        <v>992</v>
      </c>
      <c r="B23" s="67" t="s">
        <v>191</v>
      </c>
      <c r="C23" s="67" t="s">
        <v>982</v>
      </c>
      <c r="D23" s="67"/>
      <c r="E23" s="67" t="s">
        <v>981</v>
      </c>
    </row>
    <row r="24" spans="1:8" s="68" customFormat="1" x14ac:dyDescent="0.3">
      <c r="A24" s="67" t="s">
        <v>992</v>
      </c>
      <c r="B24" s="67" t="s">
        <v>382</v>
      </c>
      <c r="C24" s="67" t="s">
        <v>969</v>
      </c>
      <c r="D24" s="67" t="s">
        <v>275</v>
      </c>
      <c r="E24" s="67" t="s">
        <v>1015</v>
      </c>
    </row>
    <row r="25" spans="1:8" s="68" customFormat="1" x14ac:dyDescent="0.3">
      <c r="A25" s="67" t="s">
        <v>992</v>
      </c>
      <c r="B25" s="67" t="s">
        <v>269</v>
      </c>
      <c r="C25" s="67" t="s">
        <v>273</v>
      </c>
      <c r="D25" s="67" t="s">
        <v>271</v>
      </c>
      <c r="E25" s="67" t="s">
        <v>1016</v>
      </c>
    </row>
    <row r="26" spans="1:8" s="68" customFormat="1" x14ac:dyDescent="0.3">
      <c r="A26" s="67" t="s">
        <v>992</v>
      </c>
      <c r="B26" s="67" t="s">
        <v>564</v>
      </c>
      <c r="C26" s="67" t="s">
        <v>328</v>
      </c>
      <c r="D26" s="67" t="s">
        <v>970</v>
      </c>
      <c r="E26" s="67" t="s">
        <v>1017</v>
      </c>
    </row>
    <row r="27" spans="1:8" s="68" customFormat="1" x14ac:dyDescent="0.3">
      <c r="A27" s="67" t="s">
        <v>992</v>
      </c>
      <c r="B27" s="67" t="s">
        <v>489</v>
      </c>
      <c r="C27" s="67" t="s">
        <v>504</v>
      </c>
      <c r="D27" s="67"/>
      <c r="E27" s="67" t="s">
        <v>1018</v>
      </c>
    </row>
    <row r="28" spans="1:8" s="68" customFormat="1" x14ac:dyDescent="0.3">
      <c r="A28" s="67" t="s">
        <v>992</v>
      </c>
      <c r="B28" s="67" t="s">
        <v>673</v>
      </c>
      <c r="C28" s="67" t="s">
        <v>732</v>
      </c>
      <c r="D28" s="67"/>
      <c r="E28" s="67" t="s">
        <v>1019</v>
      </c>
    </row>
    <row r="29" spans="1:8" s="68" customFormat="1" x14ac:dyDescent="0.3">
      <c r="A29" s="67" t="s">
        <v>992</v>
      </c>
      <c r="B29" s="67" t="s">
        <v>629</v>
      </c>
      <c r="C29" s="67" t="s">
        <v>591</v>
      </c>
      <c r="D29" s="67"/>
      <c r="E29" s="67" t="s">
        <v>1020</v>
      </c>
    </row>
    <row r="30" spans="1:8" s="68" customFormat="1" x14ac:dyDescent="0.3">
      <c r="A30" s="67" t="s">
        <v>992</v>
      </c>
      <c r="B30" s="67" t="s">
        <v>530</v>
      </c>
      <c r="C30" s="67" t="s">
        <v>512</v>
      </c>
      <c r="D30" s="67"/>
      <c r="E30" s="67" t="s">
        <v>1021</v>
      </c>
    </row>
    <row r="31" spans="1:8" s="68" customFormat="1" x14ac:dyDescent="0.3">
      <c r="A31" s="67" t="s">
        <v>992</v>
      </c>
      <c r="B31" s="67" t="s">
        <v>267</v>
      </c>
      <c r="C31" s="67" t="s">
        <v>781</v>
      </c>
      <c r="D31" s="67"/>
      <c r="E31" s="67" t="s">
        <v>1022</v>
      </c>
    </row>
    <row r="32" spans="1:8" s="68" customFormat="1" x14ac:dyDescent="0.3">
      <c r="A32" s="67" t="s">
        <v>993</v>
      </c>
      <c r="B32" s="67" t="s">
        <v>949</v>
      </c>
      <c r="C32" s="67" t="s">
        <v>881</v>
      </c>
      <c r="D32" s="67"/>
      <c r="E32" s="67" t="s">
        <v>950</v>
      </c>
    </row>
    <row r="33" spans="1:5" s="68" customFormat="1" x14ac:dyDescent="0.3">
      <c r="A33" s="67" t="s">
        <v>993</v>
      </c>
      <c r="B33" s="67" t="s">
        <v>951</v>
      </c>
      <c r="C33" s="67" t="s">
        <v>952</v>
      </c>
      <c r="D33" s="67" t="s">
        <v>953</v>
      </c>
      <c r="E33" s="67" t="s">
        <v>1041</v>
      </c>
    </row>
    <row r="34" spans="1:5" s="68" customFormat="1" x14ac:dyDescent="0.3">
      <c r="A34" s="67" t="s">
        <v>993</v>
      </c>
      <c r="B34" s="67" t="s">
        <v>954</v>
      </c>
      <c r="C34" s="67" t="s">
        <v>955</v>
      </c>
      <c r="D34" s="67"/>
      <c r="E34" s="67" t="s">
        <v>1042</v>
      </c>
    </row>
    <row r="35" spans="1:5" s="68" customFormat="1" x14ac:dyDescent="0.3">
      <c r="A35" s="67" t="s">
        <v>994</v>
      </c>
      <c r="B35" s="67" t="s">
        <v>861</v>
      </c>
      <c r="C35" s="67" t="s">
        <v>966</v>
      </c>
      <c r="D35" s="67"/>
      <c r="E35" s="67" t="s">
        <v>966</v>
      </c>
    </row>
    <row r="36" spans="1:5" s="68" customFormat="1" x14ac:dyDescent="0.3">
      <c r="A36" s="67" t="s">
        <v>994</v>
      </c>
      <c r="B36" s="67" t="s">
        <v>859</v>
      </c>
      <c r="C36" s="67" t="s">
        <v>860</v>
      </c>
      <c r="D36" s="67" t="s">
        <v>862</v>
      </c>
      <c r="E36" s="67" t="s">
        <v>1014</v>
      </c>
    </row>
    <row r="37" spans="1:5" s="68" customFormat="1" x14ac:dyDescent="0.3">
      <c r="A37" s="67" t="s">
        <v>994</v>
      </c>
      <c r="B37" s="67" t="s">
        <v>858</v>
      </c>
      <c r="C37" s="67" t="s">
        <v>863</v>
      </c>
      <c r="D37" s="67" t="s">
        <v>967</v>
      </c>
      <c r="E37" s="67" t="s">
        <v>1013</v>
      </c>
    </row>
  </sheetData>
  <autoFilter ref="A2:E37"/>
  <mergeCells count="2">
    <mergeCell ref="A1:E1"/>
    <mergeCell ref="B2:D2"/>
  </mergeCell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
  <sheetViews>
    <sheetView showZeros="0" workbookViewId="0">
      <selection activeCell="A5" sqref="A5:XFD8"/>
    </sheetView>
  </sheetViews>
  <sheetFormatPr defaultRowHeight="15" x14ac:dyDescent="0.25"/>
  <cols>
    <col min="2" max="2" width="18.85546875" customWidth="1"/>
  </cols>
  <sheetData>
    <row r="1" spans="1:8" s="5" customFormat="1" ht="45.75" customHeight="1" x14ac:dyDescent="0.2">
      <c r="A1" s="776" t="s">
        <v>1001</v>
      </c>
      <c r="B1" s="776"/>
      <c r="C1" s="776"/>
      <c r="D1" s="776"/>
      <c r="E1" s="776"/>
      <c r="F1" s="776"/>
      <c r="G1" s="776"/>
      <c r="H1" s="776"/>
    </row>
    <row r="2" spans="1:8" s="5" customFormat="1" ht="12.75" x14ac:dyDescent="0.2">
      <c r="A2" s="10"/>
      <c r="B2" s="10"/>
      <c r="C2" s="10"/>
      <c r="D2" s="10"/>
      <c r="E2" s="10"/>
      <c r="F2" s="777" t="s">
        <v>21</v>
      </c>
      <c r="G2" s="777"/>
      <c r="H2" s="777"/>
    </row>
    <row r="3" spans="1:8" s="5" customFormat="1" ht="18" customHeight="1" x14ac:dyDescent="0.2">
      <c r="A3" s="778" t="s">
        <v>9</v>
      </c>
      <c r="B3" s="524" t="s">
        <v>22</v>
      </c>
      <c r="C3" s="524" t="s">
        <v>29</v>
      </c>
      <c r="D3" s="524"/>
      <c r="E3" s="524"/>
      <c r="F3" s="524"/>
      <c r="G3" s="524"/>
      <c r="H3" s="524" t="s">
        <v>30</v>
      </c>
    </row>
    <row r="4" spans="1:8" s="5" customFormat="1" ht="36" customHeight="1" x14ac:dyDescent="0.2">
      <c r="A4" s="778"/>
      <c r="B4" s="524"/>
      <c r="C4" s="16" t="s">
        <v>31</v>
      </c>
      <c r="D4" s="16" t="s">
        <v>32</v>
      </c>
      <c r="E4" s="16" t="s">
        <v>33</v>
      </c>
      <c r="F4" s="16" t="s">
        <v>34</v>
      </c>
      <c r="G4" s="16" t="s">
        <v>35</v>
      </c>
      <c r="H4" s="524"/>
    </row>
    <row r="5" spans="1:8" s="5" customFormat="1" x14ac:dyDescent="0.2">
      <c r="A5" s="11">
        <v>1</v>
      </c>
      <c r="B5" s="12" t="s">
        <v>44</v>
      </c>
      <c r="C5" s="25" t="e">
        <f>COUNTIFS(#REF!,"&lt;120",#REF!,"&gt;100",#REF!,"TPHT")</f>
        <v>#REF!</v>
      </c>
      <c r="D5" s="25" t="e">
        <f>COUNTIFS(#REF!,"&gt;=120",#REF!,"&lt;150",#REF!,"TPHT")</f>
        <v>#REF!</v>
      </c>
      <c r="E5" s="25" t="e">
        <f>COUNTIFS(#REF!,"&gt;=150",#REF!,"&lt;200",#REF!,"TPHT")</f>
        <v>#REF!</v>
      </c>
      <c r="F5" s="25" t="e">
        <f>COUNTIFS(#REF!,"&gt;=200",#REF!,"&lt;250",#REF!,"TPHT")</f>
        <v>#REF!</v>
      </c>
      <c r="G5" s="25" t="e">
        <f>COUNTIFS(#REF!,"&gt;=250",#REF!,"TPHT")</f>
        <v>#REF!</v>
      </c>
      <c r="H5" s="17" t="e">
        <f>SUM(C5:G5)</f>
        <v>#REF!</v>
      </c>
    </row>
    <row r="6" spans="1:8" x14ac:dyDescent="0.25">
      <c r="A6" s="11">
        <v>2</v>
      </c>
      <c r="B6" s="12" t="s">
        <v>45</v>
      </c>
      <c r="C6" s="25" t="e">
        <f>COUNTIFS(#REF!,"&lt;120",#REF!,"&gt;100",#REF!,"TXHL")</f>
        <v>#REF!</v>
      </c>
      <c r="D6" s="25" t="e">
        <f>COUNTIFS(#REF!,"&gt;=120",#REF!,"&lt;150",#REF!,"TXHL")</f>
        <v>#REF!</v>
      </c>
      <c r="E6" s="25" t="e">
        <f>COUNTIFS(#REF!,"&gt;=150",#REF!,"&lt;200",#REF!,"TXHL")</f>
        <v>#REF!</v>
      </c>
      <c r="F6" s="25" t="e">
        <f>COUNTIFS(#REF!,"&gt;=200",#REF!,"&lt;250",#REF!,"TXHL")</f>
        <v>#REF!</v>
      </c>
      <c r="G6" s="25" t="e">
        <f>COUNTIFS(#REF!,"&gt;=250",#REF!,"TXHL")</f>
        <v>#REF!</v>
      </c>
      <c r="H6" s="17" t="e">
        <f t="shared" ref="H6:H17" si="0">SUM(C6:G6)</f>
        <v>#REF!</v>
      </c>
    </row>
    <row r="7" spans="1:8" x14ac:dyDescent="0.25">
      <c r="A7" s="11">
        <v>3</v>
      </c>
      <c r="B7" s="12" t="s">
        <v>46</v>
      </c>
      <c r="C7" s="25" t="e">
        <f>COUNTIFS(#REF!,"&lt;120",#REF!,"&gt;100",#REF!,"TXKA")</f>
        <v>#REF!</v>
      </c>
      <c r="D7" s="25" t="e">
        <f>COUNTIFS(#REF!,"&gt;=120",#REF!,"&lt;150",#REF!,"TXKA")</f>
        <v>#REF!</v>
      </c>
      <c r="E7" s="25" t="e">
        <f>COUNTIFS(#REF!,"&gt;=150",#REF!,"&lt;200",#REF!,"TXKA")</f>
        <v>#REF!</v>
      </c>
      <c r="F7" s="25" t="e">
        <f>COUNTIFS(#REF!,"&gt;=200",#REF!,"&lt;250",#REF!,"TXKA")</f>
        <v>#REF!</v>
      </c>
      <c r="G7" s="25" t="e">
        <f>COUNTIFS(#REF!,"&gt;=250",#REF!,"TXKA")</f>
        <v>#REF!</v>
      </c>
      <c r="H7" s="17" t="e">
        <f t="shared" si="0"/>
        <v>#REF!</v>
      </c>
    </row>
    <row r="8" spans="1:8" x14ac:dyDescent="0.25">
      <c r="A8" s="11">
        <v>4</v>
      </c>
      <c r="B8" s="13" t="s">
        <v>47</v>
      </c>
      <c r="C8" s="25" t="e">
        <f>COUNTIFS(#REF!,"&lt;120",#REF!,"&gt;100",#REF!,"NX")</f>
        <v>#REF!</v>
      </c>
      <c r="D8" s="25" t="e">
        <f>COUNTIFS(#REF!,"&gt;=120",#REF!,"&lt;150",#REF!,"NX")</f>
        <v>#REF!</v>
      </c>
      <c r="E8" s="25" t="e">
        <f>COUNTIFS(#REF!,"&gt;=150",#REF!,"&lt;200",#REF!,"NX")</f>
        <v>#REF!</v>
      </c>
      <c r="F8" s="25" t="e">
        <f>COUNTIFS(#REF!,"&gt;=200",#REF!,"&lt;250",#REF!,"NX")</f>
        <v>#REF!</v>
      </c>
      <c r="G8" s="25" t="e">
        <f>COUNTIFS(#REF!,"&gt;=250",#REF!,"NX")</f>
        <v>#REF!</v>
      </c>
      <c r="H8" s="17" t="e">
        <f t="shared" si="0"/>
        <v>#REF!</v>
      </c>
    </row>
    <row r="9" spans="1:8" x14ac:dyDescent="0.25">
      <c r="A9" s="11">
        <v>5</v>
      </c>
      <c r="B9" s="13" t="s">
        <v>48</v>
      </c>
      <c r="C9" s="25" t="e">
        <f>COUNTIFS(#REF!,"&lt;120",#REF!,"&gt;100",#REF!,"DT")</f>
        <v>#REF!</v>
      </c>
      <c r="D9" s="25" t="e">
        <f>COUNTIFS(#REF!,"&gt;=120",#REF!,"&lt;150",#REF!,"DT")</f>
        <v>#REF!</v>
      </c>
      <c r="E9" s="25" t="e">
        <f>COUNTIFS(#REF!,"&gt;=150",#REF!,"&lt;200",#REF!,"DT")</f>
        <v>#REF!</v>
      </c>
      <c r="F9" s="25" t="e">
        <f>COUNTIFS(#REF!,"&gt;=200",#REF!,"&lt;250",#REF!,"DT")</f>
        <v>#REF!</v>
      </c>
      <c r="G9" s="25" t="e">
        <f>COUNTIFS(#REF!,"&gt;=250",#REF!,"DT")</f>
        <v>#REF!</v>
      </c>
      <c r="H9" s="17" t="e">
        <f t="shared" si="0"/>
        <v>#REF!</v>
      </c>
    </row>
    <row r="10" spans="1:8" x14ac:dyDescent="0.25">
      <c r="A10" s="11">
        <v>6</v>
      </c>
      <c r="B10" s="13" t="s">
        <v>49</v>
      </c>
      <c r="C10" s="25" t="e">
        <f>COUNTIFS(#REF!,"&lt;120",#REF!,"&gt;100",#REF!,"HS")</f>
        <v>#REF!</v>
      </c>
      <c r="D10" s="25" t="e">
        <f>COUNTIFS(#REF!,"&gt;=120",#REF!,"&lt;150",#REF!,"HS")</f>
        <v>#REF!</v>
      </c>
      <c r="E10" s="25" t="e">
        <f>COUNTIFS(#REF!,"&gt;=150",#REF!,"&lt;200",#REF!,"HS")</f>
        <v>#REF!</v>
      </c>
      <c r="F10" s="25" t="e">
        <f>COUNTIFS(#REF!,"&gt;=200",#REF!,"&lt;250",#REF!,"HS")</f>
        <v>#REF!</v>
      </c>
      <c r="G10" s="25" t="e">
        <f>COUNTIFS(#REF!,"&gt;=250",#REF!,"HS")</f>
        <v>#REF!</v>
      </c>
      <c r="H10" s="17" t="e">
        <f t="shared" si="0"/>
        <v>#REF!</v>
      </c>
    </row>
    <row r="11" spans="1:8" x14ac:dyDescent="0.25">
      <c r="A11" s="11">
        <v>7</v>
      </c>
      <c r="B11" s="13" t="s">
        <v>50</v>
      </c>
      <c r="C11" s="25" t="e">
        <f>COUNTIFS(#REF!,"&lt;120",#REF!,"&gt;100",#REF!,"HK")</f>
        <v>#REF!</v>
      </c>
      <c r="D11" s="25" t="e">
        <f>COUNTIFS(#REF!,"&gt;=120",#REF!,"&lt;150",#REF!,"HK")</f>
        <v>#REF!</v>
      </c>
      <c r="E11" s="25" t="e">
        <f>COUNTIFS(#REF!,"&gt;=150",#REF!,"&lt;200",#REF!,"HK")</f>
        <v>#REF!</v>
      </c>
      <c r="F11" s="25" t="e">
        <f>COUNTIFS(#REF!,"&gt;=200",#REF!,"&lt;250",#REF!,"HK")</f>
        <v>#REF!</v>
      </c>
      <c r="G11" s="25" t="e">
        <f>COUNTIFS(#REF!,"&gt;=250",#REF!,"HK")</f>
        <v>#REF!</v>
      </c>
      <c r="H11" s="17" t="e">
        <f t="shared" si="0"/>
        <v>#REF!</v>
      </c>
    </row>
    <row r="12" spans="1:8" x14ac:dyDescent="0.25">
      <c r="A12" s="11">
        <v>8</v>
      </c>
      <c r="B12" s="13" t="s">
        <v>51</v>
      </c>
      <c r="C12" s="25" t="e">
        <f>COUNTIFS(#REF!,"&lt;120",#REF!,"&gt;100",#REF!,"VQ")</f>
        <v>#REF!</v>
      </c>
      <c r="D12" s="25" t="e">
        <f>COUNTIFS(#REF!,"&gt;=120",#REF!,"&lt;150",#REF!,"VQ")</f>
        <v>#REF!</v>
      </c>
      <c r="E12" s="25" t="e">
        <f>COUNTIFS(#REF!,"&gt;=150",#REF!,"&lt;200",#REF!,"VQ")</f>
        <v>#REF!</v>
      </c>
      <c r="F12" s="25" t="e">
        <f>COUNTIFS(#REF!,"&gt;=200",#REF!,"&lt;250",#REF!,"VQ")</f>
        <v>#REF!</v>
      </c>
      <c r="G12" s="25" t="e">
        <f>COUNTIFS(#REF!,"&gt;=250",#REF!,"VQ")</f>
        <v>#REF!</v>
      </c>
      <c r="H12" s="17" t="e">
        <f t="shared" si="0"/>
        <v>#REF!</v>
      </c>
    </row>
    <row r="13" spans="1:8" x14ac:dyDescent="0.25">
      <c r="A13" s="11">
        <v>9</v>
      </c>
      <c r="B13" s="13" t="s">
        <v>52</v>
      </c>
      <c r="C13" s="25" t="e">
        <f>COUNTIFS(#REF!,"&lt;120",#REF!,"&gt;100",#REF!,"CL")</f>
        <v>#REF!</v>
      </c>
      <c r="D13" s="25" t="e">
        <f>COUNTIFS(#REF!,"&gt;=120",#REF!,"&lt;150",#REF!,"CL")</f>
        <v>#REF!</v>
      </c>
      <c r="E13" s="25" t="e">
        <f>COUNTIFS(#REF!,"&gt;=150",#REF!,"&lt;200",#REF!,"CL")</f>
        <v>#REF!</v>
      </c>
      <c r="F13" s="25" t="e">
        <f>COUNTIFS(#REF!,"&gt;=200",#REF!,"&lt;250",#REF!,"CL")</f>
        <v>#REF!</v>
      </c>
      <c r="G13" s="25" t="e">
        <f>COUNTIFS(#REF!,"&gt;=250",#REF!,"CL")</f>
        <v>#REF!</v>
      </c>
      <c r="H13" s="17" t="e">
        <f t="shared" si="0"/>
        <v>#REF!</v>
      </c>
    </row>
    <row r="14" spans="1:8" x14ac:dyDescent="0.25">
      <c r="A14" s="11">
        <v>10</v>
      </c>
      <c r="B14" s="13" t="s">
        <v>53</v>
      </c>
      <c r="C14" s="25" t="e">
        <f>COUNTIFS(#REF!,"&lt;120",#REF!,"&gt;100",#REF!,"TH")</f>
        <v>#REF!</v>
      </c>
      <c r="D14" s="25" t="e">
        <f>COUNTIFS(#REF!,"&gt;=120",#REF!,"&lt;150",#REF!,"TH")</f>
        <v>#REF!</v>
      </c>
      <c r="E14" s="25" t="e">
        <f>COUNTIFS(#REF!,"&gt;=150",#REF!,"&lt;200",#REF!,"TH")</f>
        <v>#REF!</v>
      </c>
      <c r="F14" s="25" t="e">
        <f>COUNTIFS(#REF!,"&gt;=200",#REF!,"&lt;250",#REF!,"TH")</f>
        <v>#REF!</v>
      </c>
      <c r="G14" s="25" t="e">
        <f>COUNTIFS(#REF!,"&gt;=250",#REF!,"TH")</f>
        <v>#REF!</v>
      </c>
      <c r="H14" s="17" t="e">
        <f t="shared" si="0"/>
        <v>#REF!</v>
      </c>
    </row>
    <row r="15" spans="1:8" x14ac:dyDescent="0.25">
      <c r="A15" s="11">
        <v>11</v>
      </c>
      <c r="B15" s="13" t="s">
        <v>54</v>
      </c>
      <c r="C15" s="25" t="e">
        <f>COUNTIFS(#REF!,"&lt;120",#REF!,"&gt;100",#REF!,"LH")</f>
        <v>#REF!</v>
      </c>
      <c r="D15" s="25" t="e">
        <f>COUNTIFS(#REF!,"&gt;=120",#REF!,"&lt;150",#REF!,"LH")</f>
        <v>#REF!</v>
      </c>
      <c r="E15" s="25" t="e">
        <f>COUNTIFS(#REF!,"&gt;=150",#REF!,"&lt;200",#REF!,"LH")</f>
        <v>#REF!</v>
      </c>
      <c r="F15" s="25" t="e">
        <f>COUNTIFS(#REF!,"&gt;=200",#REF!,"&lt;250",#REF!,"LH")</f>
        <v>#REF!</v>
      </c>
      <c r="G15" s="25" t="e">
        <f>COUNTIFS(#REF!,"&gt;=250",#REF!,"LH")</f>
        <v>#REF!</v>
      </c>
      <c r="H15" s="17" t="e">
        <f t="shared" si="0"/>
        <v>#REF!</v>
      </c>
    </row>
    <row r="16" spans="1:8" x14ac:dyDescent="0.25">
      <c r="A16" s="11">
        <v>12</v>
      </c>
      <c r="B16" s="13" t="s">
        <v>55</v>
      </c>
      <c r="C16" s="25" t="e">
        <f>COUNTIFS(#REF!,"&lt;120",#REF!,"&gt;100",#REF!,"CX")</f>
        <v>#REF!</v>
      </c>
      <c r="D16" s="25" t="e">
        <f>COUNTIFS(#REF!,"&gt;=120",#REF!,"&lt;150",#REF!,"CX")</f>
        <v>#REF!</v>
      </c>
      <c r="E16" s="25" t="e">
        <f>COUNTIFS(#REF!,"&gt;=150",#REF!,"&lt;200",#REF!,"CX")</f>
        <v>#REF!</v>
      </c>
      <c r="F16" s="25" t="e">
        <f>COUNTIFS(#REF!,"&gt;=200",#REF!,"&lt;250",#REF!,"CX")</f>
        <v>#REF!</v>
      </c>
      <c r="G16" s="25" t="e">
        <f>COUNTIFS(#REF!,"&gt;=250",#REF!,"CX")</f>
        <v>#REF!</v>
      </c>
      <c r="H16" s="17" t="e">
        <f t="shared" si="0"/>
        <v>#REF!</v>
      </c>
    </row>
    <row r="17" spans="1:8" x14ac:dyDescent="0.25">
      <c r="A17" s="11">
        <v>13</v>
      </c>
      <c r="B17" s="13" t="s">
        <v>56</v>
      </c>
      <c r="C17" s="25" t="e">
        <f>COUNTIFS(#REF!,"&lt;120",#REF!,"&gt;100",#REF!,"KA")</f>
        <v>#REF!</v>
      </c>
      <c r="D17" s="25" t="e">
        <f>COUNTIFS(#REF!,"&gt;=120",#REF!,"&lt;150",#REF!,"KA")</f>
        <v>#REF!</v>
      </c>
      <c r="E17" s="25" t="e">
        <f>COUNTIFS(#REF!,"&gt;=150",#REF!,"&lt;200",#REF!,"KA")</f>
        <v>#REF!</v>
      </c>
      <c r="F17" s="25" t="e">
        <f>COUNTIFS(#REF!,"&gt;=200",#REF!,"&lt;250",#REF!,"KA")</f>
        <v>#REF!</v>
      </c>
      <c r="G17" s="25" t="e">
        <f>COUNTIFS(#REF!,"&gt;=250",#REF!,"KA")</f>
        <v>#REF!</v>
      </c>
      <c r="H17" s="17" t="e">
        <f t="shared" si="0"/>
        <v>#REF!</v>
      </c>
    </row>
    <row r="18" spans="1:8" s="18" customFormat="1" x14ac:dyDescent="0.25">
      <c r="A18" s="771" t="s">
        <v>57</v>
      </c>
      <c r="B18" s="772"/>
      <c r="C18" s="21" t="e">
        <f t="shared" ref="C18:H18" si="1">SUM(C5:C17)</f>
        <v>#REF!</v>
      </c>
      <c r="D18" s="21" t="e">
        <f t="shared" si="1"/>
        <v>#REF!</v>
      </c>
      <c r="E18" s="21" t="e">
        <f t="shared" si="1"/>
        <v>#REF!</v>
      </c>
      <c r="F18" s="21" t="e">
        <f t="shared" si="1"/>
        <v>#REF!</v>
      </c>
      <c r="G18" s="21" t="e">
        <f t="shared" si="1"/>
        <v>#REF!</v>
      </c>
      <c r="H18" s="21" t="e">
        <f t="shared" si="1"/>
        <v>#REF!</v>
      </c>
    </row>
  </sheetData>
  <mergeCells count="7">
    <mergeCell ref="A18:B18"/>
    <mergeCell ref="A1:H1"/>
    <mergeCell ref="F2:H2"/>
    <mergeCell ref="A3:A4"/>
    <mergeCell ref="B3:B4"/>
    <mergeCell ref="C3:G3"/>
    <mergeCell ref="H3:H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05"/>
  <sheetViews>
    <sheetView showZeros="0" view="pageBreakPreview" zoomScale="70" zoomScaleNormal="70" zoomScaleSheetLayoutView="70" workbookViewId="0">
      <selection activeCell="D5" sqref="D5:D6"/>
    </sheetView>
  </sheetViews>
  <sheetFormatPr defaultColWidth="9" defaultRowHeight="12.75" x14ac:dyDescent="0.25"/>
  <cols>
    <col min="1" max="1" width="6.85546875" style="84" bestFit="1" customWidth="1"/>
    <col min="2" max="2" width="10" style="84" customWidth="1"/>
    <col min="3" max="3" width="9.85546875" style="84" customWidth="1"/>
    <col min="4" max="4" width="47.5703125" style="55" customWidth="1"/>
    <col min="5" max="5" width="8.140625" style="84" customWidth="1"/>
    <col min="6" max="6" width="11.140625" style="57" customWidth="1"/>
    <col min="7" max="7" width="9.140625" style="57" customWidth="1"/>
    <col min="8" max="16384" width="9" style="57"/>
  </cols>
  <sheetData>
    <row r="1" spans="1:7" ht="30.6" customHeight="1" x14ac:dyDescent="0.25">
      <c r="A1" s="535" t="s">
        <v>9555</v>
      </c>
      <c r="B1" s="536"/>
      <c r="C1" s="536"/>
      <c r="D1" s="513" t="s">
        <v>8957</v>
      </c>
      <c r="E1" s="537"/>
      <c r="F1" s="537"/>
      <c r="G1" s="537"/>
    </row>
    <row r="2" spans="1:7" ht="35.450000000000003" customHeight="1" x14ac:dyDescent="0.2">
      <c r="A2" s="538" t="s">
        <v>9018</v>
      </c>
      <c r="B2" s="538"/>
      <c r="C2" s="538"/>
      <c r="D2" s="538"/>
      <c r="E2" s="538"/>
      <c r="F2" s="538"/>
      <c r="G2" s="538"/>
    </row>
    <row r="3" spans="1:7" x14ac:dyDescent="0.2">
      <c r="A3" s="530" t="s">
        <v>9554</v>
      </c>
      <c r="B3" s="530"/>
      <c r="C3" s="530"/>
      <c r="D3" s="530"/>
      <c r="E3" s="530"/>
      <c r="F3" s="530"/>
      <c r="G3" s="530"/>
    </row>
    <row r="4" spans="1:7" ht="12.75" customHeight="1" x14ac:dyDescent="0.25">
      <c r="A4" s="615" t="s">
        <v>873</v>
      </c>
      <c r="B4" s="615"/>
      <c r="C4" s="615"/>
      <c r="D4" s="615"/>
      <c r="E4" s="615"/>
      <c r="F4" s="615"/>
      <c r="G4" s="615"/>
    </row>
    <row r="5" spans="1:7" s="45" customFormat="1" ht="21.75" customHeight="1" x14ac:dyDescent="0.25">
      <c r="A5" s="524" t="s">
        <v>9</v>
      </c>
      <c r="B5" s="532" t="s">
        <v>9557</v>
      </c>
      <c r="C5" s="532" t="s">
        <v>9558</v>
      </c>
      <c r="D5" s="524" t="s">
        <v>1189</v>
      </c>
      <c r="E5" s="524" t="s">
        <v>8502</v>
      </c>
      <c r="F5" s="524"/>
      <c r="G5" s="524"/>
    </row>
    <row r="6" spans="1:7" s="45" customFormat="1" ht="47.45" customHeight="1" x14ac:dyDescent="0.25">
      <c r="A6" s="524"/>
      <c r="B6" s="533"/>
      <c r="C6" s="533"/>
      <c r="D6" s="524"/>
      <c r="E6" s="16" t="s">
        <v>8503</v>
      </c>
      <c r="F6" s="16" t="s">
        <v>8504</v>
      </c>
      <c r="G6" s="16" t="s">
        <v>8505</v>
      </c>
    </row>
    <row r="7" spans="1:7" x14ac:dyDescent="0.25">
      <c r="A7" s="454" t="s">
        <v>124</v>
      </c>
      <c r="B7" s="454" t="s">
        <v>124</v>
      </c>
      <c r="C7" s="425"/>
      <c r="D7" s="75" t="s">
        <v>5555</v>
      </c>
      <c r="E7" s="455"/>
      <c r="F7" s="280"/>
      <c r="G7" s="280"/>
    </row>
    <row r="8" spans="1:7" x14ac:dyDescent="0.25">
      <c r="A8" s="16" t="s">
        <v>1534</v>
      </c>
      <c r="B8" s="16" t="s">
        <v>1534</v>
      </c>
      <c r="C8" s="16"/>
      <c r="D8" s="75" t="s">
        <v>6838</v>
      </c>
      <c r="E8" s="456"/>
      <c r="F8" s="280"/>
      <c r="G8" s="280"/>
    </row>
    <row r="9" spans="1:7" x14ac:dyDescent="0.25">
      <c r="A9" s="16" t="s">
        <v>5558</v>
      </c>
      <c r="B9" s="16" t="s">
        <v>5558</v>
      </c>
      <c r="C9" s="16"/>
      <c r="D9" s="75" t="s">
        <v>5559</v>
      </c>
      <c r="E9" s="456"/>
      <c r="F9" s="280"/>
      <c r="G9" s="280"/>
    </row>
    <row r="10" spans="1:7" x14ac:dyDescent="0.25">
      <c r="A10" s="595">
        <v>1</v>
      </c>
      <c r="B10" s="595">
        <v>1</v>
      </c>
      <c r="C10" s="318"/>
      <c r="D10" s="75" t="s">
        <v>5465</v>
      </c>
      <c r="E10" s="456"/>
      <c r="F10" s="280">
        <f>IFERROR(E10*0.7,0)</f>
        <v>0</v>
      </c>
      <c r="G10" s="280">
        <f>IFERROR(E10*0.6,0)</f>
        <v>0</v>
      </c>
    </row>
    <row r="11" spans="1:7" x14ac:dyDescent="0.25">
      <c r="A11" s="595"/>
      <c r="B11" s="595"/>
      <c r="C11" s="318"/>
      <c r="D11" s="78" t="s">
        <v>6839</v>
      </c>
      <c r="E11" s="424">
        <v>38400</v>
      </c>
      <c r="F11" s="352">
        <f t="shared" ref="F11:F74" si="0">IFERROR(E11*0.7,0)</f>
        <v>26880</v>
      </c>
      <c r="G11" s="352">
        <f t="shared" ref="G11:G74" si="1">IFERROR(E11*0.6,0)</f>
        <v>23040</v>
      </c>
    </row>
    <row r="12" spans="1:7" x14ac:dyDescent="0.25">
      <c r="A12" s="595"/>
      <c r="B12" s="595"/>
      <c r="C12" s="318"/>
      <c r="D12" s="78" t="s">
        <v>6840</v>
      </c>
      <c r="E12" s="424">
        <v>26900</v>
      </c>
      <c r="F12" s="352">
        <f t="shared" si="0"/>
        <v>18830</v>
      </c>
      <c r="G12" s="352">
        <f t="shared" si="1"/>
        <v>16140</v>
      </c>
    </row>
    <row r="13" spans="1:7" x14ac:dyDescent="0.25">
      <c r="A13" s="595"/>
      <c r="B13" s="595"/>
      <c r="C13" s="318"/>
      <c r="D13" s="78" t="s">
        <v>6841</v>
      </c>
      <c r="E13" s="424">
        <v>23200</v>
      </c>
      <c r="F13" s="352">
        <f t="shared" si="0"/>
        <v>16239.999999999998</v>
      </c>
      <c r="G13" s="352">
        <f t="shared" si="1"/>
        <v>13920</v>
      </c>
    </row>
    <row r="14" spans="1:7" x14ac:dyDescent="0.25">
      <c r="A14" s="595"/>
      <c r="B14" s="595"/>
      <c r="C14" s="318"/>
      <c r="D14" s="78" t="s">
        <v>6842</v>
      </c>
      <c r="E14" s="424">
        <v>17600</v>
      </c>
      <c r="F14" s="352">
        <f t="shared" si="0"/>
        <v>12320</v>
      </c>
      <c r="G14" s="352">
        <f t="shared" si="1"/>
        <v>10560</v>
      </c>
    </row>
    <row r="15" spans="1:7" x14ac:dyDescent="0.25">
      <c r="A15" s="595"/>
      <c r="B15" s="595"/>
      <c r="C15" s="318"/>
      <c r="D15" s="78" t="s">
        <v>6843</v>
      </c>
      <c r="E15" s="424">
        <v>12800</v>
      </c>
      <c r="F15" s="352">
        <f t="shared" si="0"/>
        <v>8960</v>
      </c>
      <c r="G15" s="352">
        <f t="shared" si="1"/>
        <v>7680</v>
      </c>
    </row>
    <row r="16" spans="1:7" x14ac:dyDescent="0.25">
      <c r="A16" s="595">
        <v>2</v>
      </c>
      <c r="B16" s="595">
        <v>2</v>
      </c>
      <c r="C16" s="318"/>
      <c r="D16" s="75" t="s">
        <v>874</v>
      </c>
      <c r="E16" s="424">
        <v>0</v>
      </c>
      <c r="F16" s="352">
        <f t="shared" si="0"/>
        <v>0</v>
      </c>
      <c r="G16" s="352">
        <f t="shared" si="1"/>
        <v>0</v>
      </c>
    </row>
    <row r="17" spans="1:7" ht="25.5" x14ac:dyDescent="0.25">
      <c r="A17" s="595"/>
      <c r="B17" s="595"/>
      <c r="C17" s="318"/>
      <c r="D17" s="78" t="s">
        <v>6844</v>
      </c>
      <c r="E17" s="424">
        <v>40200</v>
      </c>
      <c r="F17" s="352">
        <f t="shared" si="0"/>
        <v>28140</v>
      </c>
      <c r="G17" s="352">
        <f t="shared" si="1"/>
        <v>24120</v>
      </c>
    </row>
    <row r="18" spans="1:7" s="45" customFormat="1" x14ac:dyDescent="0.25">
      <c r="A18" s="595"/>
      <c r="B18" s="595"/>
      <c r="C18" s="318"/>
      <c r="D18" s="78" t="s">
        <v>6845</v>
      </c>
      <c r="E18" s="424">
        <v>31500</v>
      </c>
      <c r="F18" s="352">
        <f t="shared" si="0"/>
        <v>22050</v>
      </c>
      <c r="G18" s="352">
        <f t="shared" si="1"/>
        <v>18900</v>
      </c>
    </row>
    <row r="19" spans="1:7" s="45" customFormat="1" x14ac:dyDescent="0.25">
      <c r="A19" s="595"/>
      <c r="B19" s="595"/>
      <c r="C19" s="318"/>
      <c r="D19" s="78" t="s">
        <v>6846</v>
      </c>
      <c r="E19" s="424">
        <v>26300</v>
      </c>
      <c r="F19" s="352">
        <f t="shared" si="0"/>
        <v>18410</v>
      </c>
      <c r="G19" s="352">
        <f t="shared" si="1"/>
        <v>15780</v>
      </c>
    </row>
    <row r="20" spans="1:7" s="45" customFormat="1" ht="25.5" x14ac:dyDescent="0.25">
      <c r="A20" s="595"/>
      <c r="B20" s="595"/>
      <c r="C20" s="318"/>
      <c r="D20" s="78" t="s">
        <v>6847</v>
      </c>
      <c r="E20" s="424">
        <v>23300</v>
      </c>
      <c r="F20" s="352">
        <f t="shared" si="0"/>
        <v>16309.999999999998</v>
      </c>
      <c r="G20" s="352">
        <f t="shared" si="1"/>
        <v>13980</v>
      </c>
    </row>
    <row r="21" spans="1:7" s="45" customFormat="1" x14ac:dyDescent="0.25">
      <c r="A21" s="595">
        <v>3</v>
      </c>
      <c r="B21" s="595">
        <v>3</v>
      </c>
      <c r="C21" s="318"/>
      <c r="D21" s="75" t="s">
        <v>875</v>
      </c>
      <c r="E21" s="424">
        <v>0</v>
      </c>
      <c r="F21" s="352">
        <f t="shared" si="0"/>
        <v>0</v>
      </c>
      <c r="G21" s="352">
        <f t="shared" si="1"/>
        <v>0</v>
      </c>
    </row>
    <row r="22" spans="1:7" s="45" customFormat="1" x14ac:dyDescent="0.25">
      <c r="A22" s="595"/>
      <c r="B22" s="595"/>
      <c r="C22" s="318"/>
      <c r="D22" s="78" t="s">
        <v>6848</v>
      </c>
      <c r="E22" s="424">
        <v>45000</v>
      </c>
      <c r="F22" s="352">
        <f t="shared" si="0"/>
        <v>31499.999999999996</v>
      </c>
      <c r="G22" s="352">
        <f t="shared" si="1"/>
        <v>27000</v>
      </c>
    </row>
    <row r="23" spans="1:7" s="45" customFormat="1" ht="25.5" x14ac:dyDescent="0.25">
      <c r="A23" s="595"/>
      <c r="B23" s="595"/>
      <c r="C23" s="318"/>
      <c r="D23" s="78" t="s">
        <v>6849</v>
      </c>
      <c r="E23" s="424">
        <v>31500</v>
      </c>
      <c r="F23" s="352">
        <f t="shared" si="0"/>
        <v>22050</v>
      </c>
      <c r="G23" s="352">
        <f t="shared" si="1"/>
        <v>18900</v>
      </c>
    </row>
    <row r="24" spans="1:7" s="45" customFormat="1" ht="25.5" x14ac:dyDescent="0.25">
      <c r="A24" s="595"/>
      <c r="B24" s="595"/>
      <c r="C24" s="318"/>
      <c r="D24" s="78" t="s">
        <v>6850</v>
      </c>
      <c r="E24" s="424">
        <v>26000</v>
      </c>
      <c r="F24" s="352">
        <f t="shared" si="0"/>
        <v>18200</v>
      </c>
      <c r="G24" s="352">
        <f t="shared" si="1"/>
        <v>15600</v>
      </c>
    </row>
    <row r="25" spans="1:7" s="45" customFormat="1" x14ac:dyDescent="0.25">
      <c r="A25" s="595">
        <v>4</v>
      </c>
      <c r="B25" s="595">
        <v>4</v>
      </c>
      <c r="C25" s="318"/>
      <c r="D25" s="75" t="s">
        <v>6769</v>
      </c>
      <c r="E25" s="424">
        <v>0</v>
      </c>
      <c r="F25" s="352">
        <f t="shared" si="0"/>
        <v>0</v>
      </c>
      <c r="G25" s="352">
        <f t="shared" si="1"/>
        <v>0</v>
      </c>
    </row>
    <row r="26" spans="1:7" s="45" customFormat="1" x14ac:dyDescent="0.25">
      <c r="A26" s="595"/>
      <c r="B26" s="595"/>
      <c r="C26" s="318"/>
      <c r="D26" s="78" t="s">
        <v>6851</v>
      </c>
      <c r="E26" s="424">
        <v>40400</v>
      </c>
      <c r="F26" s="352">
        <f t="shared" si="0"/>
        <v>28280</v>
      </c>
      <c r="G26" s="352">
        <f t="shared" si="1"/>
        <v>24240</v>
      </c>
    </row>
    <row r="27" spans="1:7" s="45" customFormat="1" x14ac:dyDescent="0.25">
      <c r="A27" s="595"/>
      <c r="B27" s="595"/>
      <c r="C27" s="318"/>
      <c r="D27" s="78" t="s">
        <v>6852</v>
      </c>
      <c r="E27" s="424">
        <v>35300</v>
      </c>
      <c r="F27" s="352">
        <f t="shared" si="0"/>
        <v>24710</v>
      </c>
      <c r="G27" s="352">
        <f t="shared" si="1"/>
        <v>21180</v>
      </c>
    </row>
    <row r="28" spans="1:7" s="45" customFormat="1" x14ac:dyDescent="0.25">
      <c r="A28" s="595"/>
      <c r="B28" s="595"/>
      <c r="C28" s="318"/>
      <c r="D28" s="78" t="s">
        <v>6853</v>
      </c>
      <c r="E28" s="424">
        <v>24800</v>
      </c>
      <c r="F28" s="352">
        <f t="shared" si="0"/>
        <v>17360</v>
      </c>
      <c r="G28" s="352">
        <f t="shared" si="1"/>
        <v>14880</v>
      </c>
    </row>
    <row r="29" spans="1:7" s="45" customFormat="1" x14ac:dyDescent="0.25">
      <c r="A29" s="595">
        <v>5</v>
      </c>
      <c r="B29" s="595">
        <v>5</v>
      </c>
      <c r="C29" s="318"/>
      <c r="D29" s="75" t="s">
        <v>6854</v>
      </c>
      <c r="E29" s="424">
        <v>0</v>
      </c>
      <c r="F29" s="352">
        <f t="shared" si="0"/>
        <v>0</v>
      </c>
      <c r="G29" s="352">
        <f t="shared" si="1"/>
        <v>0</v>
      </c>
    </row>
    <row r="30" spans="1:7" s="45" customFormat="1" ht="25.5" x14ac:dyDescent="0.25">
      <c r="A30" s="595"/>
      <c r="B30" s="595"/>
      <c r="C30" s="318"/>
      <c r="D30" s="78" t="s">
        <v>6855</v>
      </c>
      <c r="E30" s="424">
        <v>27300</v>
      </c>
      <c r="F30" s="352">
        <f t="shared" si="0"/>
        <v>19110</v>
      </c>
      <c r="G30" s="352">
        <f t="shared" si="1"/>
        <v>16380</v>
      </c>
    </row>
    <row r="31" spans="1:7" s="45" customFormat="1" x14ac:dyDescent="0.25">
      <c r="A31" s="595"/>
      <c r="B31" s="595"/>
      <c r="C31" s="318"/>
      <c r="D31" s="78" t="s">
        <v>6856</v>
      </c>
      <c r="E31" s="424">
        <v>39000</v>
      </c>
      <c r="F31" s="352">
        <f t="shared" si="0"/>
        <v>27300</v>
      </c>
      <c r="G31" s="352">
        <f t="shared" si="1"/>
        <v>23400</v>
      </c>
    </row>
    <row r="32" spans="1:7" s="45" customFormat="1" x14ac:dyDescent="0.25">
      <c r="A32" s="595">
        <v>6</v>
      </c>
      <c r="B32" s="595">
        <v>6</v>
      </c>
      <c r="C32" s="318"/>
      <c r="D32" s="75" t="s">
        <v>6751</v>
      </c>
      <c r="E32" s="424">
        <v>0</v>
      </c>
      <c r="F32" s="352">
        <f t="shared" si="0"/>
        <v>0</v>
      </c>
      <c r="G32" s="352">
        <f t="shared" si="1"/>
        <v>0</v>
      </c>
    </row>
    <row r="33" spans="1:7" s="45" customFormat="1" ht="25.5" x14ac:dyDescent="0.25">
      <c r="A33" s="595"/>
      <c r="B33" s="595"/>
      <c r="C33" s="318"/>
      <c r="D33" s="78" t="s">
        <v>6857</v>
      </c>
      <c r="E33" s="424">
        <v>40500</v>
      </c>
      <c r="F33" s="352">
        <f t="shared" si="0"/>
        <v>28350</v>
      </c>
      <c r="G33" s="352">
        <f t="shared" si="1"/>
        <v>24300</v>
      </c>
    </row>
    <row r="34" spans="1:7" s="45" customFormat="1" ht="25.5" x14ac:dyDescent="0.25">
      <c r="A34" s="595"/>
      <c r="B34" s="595"/>
      <c r="C34" s="318"/>
      <c r="D34" s="78" t="s">
        <v>6858</v>
      </c>
      <c r="E34" s="424">
        <v>30000</v>
      </c>
      <c r="F34" s="352">
        <f t="shared" si="0"/>
        <v>21000</v>
      </c>
      <c r="G34" s="352">
        <f t="shared" si="1"/>
        <v>18000</v>
      </c>
    </row>
    <row r="35" spans="1:7" s="45" customFormat="1" ht="25.5" x14ac:dyDescent="0.25">
      <c r="A35" s="595"/>
      <c r="B35" s="595"/>
      <c r="C35" s="318"/>
      <c r="D35" s="78" t="s">
        <v>6859</v>
      </c>
      <c r="E35" s="424">
        <v>24100</v>
      </c>
      <c r="F35" s="352">
        <f t="shared" si="0"/>
        <v>16870</v>
      </c>
      <c r="G35" s="352">
        <f t="shared" si="1"/>
        <v>14460</v>
      </c>
    </row>
    <row r="36" spans="1:7" s="45" customFormat="1" ht="25.5" x14ac:dyDescent="0.25">
      <c r="A36" s="595"/>
      <c r="B36" s="595"/>
      <c r="C36" s="318"/>
      <c r="D36" s="78" t="s">
        <v>6860</v>
      </c>
      <c r="E36" s="424">
        <v>19300</v>
      </c>
      <c r="F36" s="352">
        <f t="shared" si="0"/>
        <v>13510</v>
      </c>
      <c r="G36" s="352">
        <f t="shared" si="1"/>
        <v>11580</v>
      </c>
    </row>
    <row r="37" spans="1:7" s="45" customFormat="1" x14ac:dyDescent="0.25">
      <c r="A37" s="595">
        <v>7</v>
      </c>
      <c r="B37" s="595">
        <v>7</v>
      </c>
      <c r="C37" s="318"/>
      <c r="D37" s="75" t="s">
        <v>6623</v>
      </c>
      <c r="E37" s="424">
        <v>0</v>
      </c>
      <c r="F37" s="352">
        <f t="shared" si="0"/>
        <v>0</v>
      </c>
      <c r="G37" s="352">
        <f t="shared" si="1"/>
        <v>0</v>
      </c>
    </row>
    <row r="38" spans="1:7" s="45" customFormat="1" ht="25.5" x14ac:dyDescent="0.25">
      <c r="A38" s="595"/>
      <c r="B38" s="595"/>
      <c r="C38" s="318"/>
      <c r="D38" s="78" t="s">
        <v>6861</v>
      </c>
      <c r="E38" s="424">
        <v>30000</v>
      </c>
      <c r="F38" s="352">
        <f t="shared" si="0"/>
        <v>21000</v>
      </c>
      <c r="G38" s="352">
        <f t="shared" si="1"/>
        <v>18000</v>
      </c>
    </row>
    <row r="39" spans="1:7" s="45" customFormat="1" ht="25.5" x14ac:dyDescent="0.25">
      <c r="A39" s="595"/>
      <c r="B39" s="595"/>
      <c r="C39" s="318"/>
      <c r="D39" s="78" t="s">
        <v>6862</v>
      </c>
      <c r="E39" s="424">
        <v>42200</v>
      </c>
      <c r="F39" s="352">
        <f t="shared" si="0"/>
        <v>29539.999999999996</v>
      </c>
      <c r="G39" s="352">
        <f t="shared" si="1"/>
        <v>25320</v>
      </c>
    </row>
    <row r="40" spans="1:7" s="45" customFormat="1" ht="25.5" x14ac:dyDescent="0.25">
      <c r="A40" s="595"/>
      <c r="B40" s="595"/>
      <c r="C40" s="318"/>
      <c r="D40" s="78" t="s">
        <v>6863</v>
      </c>
      <c r="E40" s="424">
        <v>30500</v>
      </c>
      <c r="F40" s="352">
        <f t="shared" si="0"/>
        <v>21350</v>
      </c>
      <c r="G40" s="352">
        <f t="shared" si="1"/>
        <v>18300</v>
      </c>
    </row>
    <row r="41" spans="1:7" s="45" customFormat="1" x14ac:dyDescent="0.25">
      <c r="A41" s="595"/>
      <c r="B41" s="595"/>
      <c r="C41" s="318"/>
      <c r="D41" s="78" t="s">
        <v>6864</v>
      </c>
      <c r="E41" s="424">
        <v>25900</v>
      </c>
      <c r="F41" s="352">
        <f t="shared" si="0"/>
        <v>18130</v>
      </c>
      <c r="G41" s="352">
        <f t="shared" si="1"/>
        <v>15540</v>
      </c>
    </row>
    <row r="42" spans="1:7" s="45" customFormat="1" x14ac:dyDescent="0.25">
      <c r="A42" s="595"/>
      <c r="B42" s="595"/>
      <c r="C42" s="318"/>
      <c r="D42" s="78" t="s">
        <v>6865</v>
      </c>
      <c r="E42" s="424">
        <v>18900</v>
      </c>
      <c r="F42" s="352">
        <f t="shared" si="0"/>
        <v>13230</v>
      </c>
      <c r="G42" s="352">
        <f t="shared" si="1"/>
        <v>11340</v>
      </c>
    </row>
    <row r="43" spans="1:7" s="45" customFormat="1" x14ac:dyDescent="0.25">
      <c r="A43" s="595">
        <v>8</v>
      </c>
      <c r="B43" s="595">
        <v>8</v>
      </c>
      <c r="C43" s="318"/>
      <c r="D43" s="75" t="s">
        <v>2980</v>
      </c>
      <c r="E43" s="424">
        <v>0</v>
      </c>
      <c r="F43" s="352">
        <f t="shared" si="0"/>
        <v>0</v>
      </c>
      <c r="G43" s="352">
        <f t="shared" si="1"/>
        <v>0</v>
      </c>
    </row>
    <row r="44" spans="1:7" s="45" customFormat="1" x14ac:dyDescent="0.25">
      <c r="A44" s="595"/>
      <c r="B44" s="595"/>
      <c r="C44" s="318"/>
      <c r="D44" s="78" t="s">
        <v>6866</v>
      </c>
      <c r="E44" s="424">
        <v>24200</v>
      </c>
      <c r="F44" s="352">
        <f t="shared" si="0"/>
        <v>16940</v>
      </c>
      <c r="G44" s="352">
        <f t="shared" si="1"/>
        <v>14520</v>
      </c>
    </row>
    <row r="45" spans="1:7" s="45" customFormat="1" x14ac:dyDescent="0.25">
      <c r="A45" s="595">
        <v>9</v>
      </c>
      <c r="B45" s="595">
        <v>9</v>
      </c>
      <c r="C45" s="318"/>
      <c r="D45" s="75" t="s">
        <v>5807</v>
      </c>
      <c r="E45" s="424">
        <v>0</v>
      </c>
      <c r="F45" s="352">
        <f t="shared" si="0"/>
        <v>0</v>
      </c>
      <c r="G45" s="352">
        <f t="shared" si="1"/>
        <v>0</v>
      </c>
    </row>
    <row r="46" spans="1:7" s="45" customFormat="1" ht="25.5" x14ac:dyDescent="0.25">
      <c r="A46" s="595"/>
      <c r="B46" s="595"/>
      <c r="C46" s="318"/>
      <c r="D46" s="78" t="s">
        <v>6867</v>
      </c>
      <c r="E46" s="424">
        <v>15600</v>
      </c>
      <c r="F46" s="352">
        <f t="shared" si="0"/>
        <v>10920</v>
      </c>
      <c r="G46" s="352">
        <f t="shared" si="1"/>
        <v>9360</v>
      </c>
    </row>
    <row r="47" spans="1:7" s="45" customFormat="1" x14ac:dyDescent="0.25">
      <c r="A47" s="595"/>
      <c r="B47" s="595"/>
      <c r="C47" s="318"/>
      <c r="D47" s="78" t="s">
        <v>6868</v>
      </c>
      <c r="E47" s="424">
        <v>14699.999999999998</v>
      </c>
      <c r="F47" s="352">
        <f t="shared" si="0"/>
        <v>10289.999999999998</v>
      </c>
      <c r="G47" s="352">
        <f t="shared" si="1"/>
        <v>8819.9999999999982</v>
      </c>
    </row>
    <row r="48" spans="1:7" s="45" customFormat="1" x14ac:dyDescent="0.25">
      <c r="A48" s="595"/>
      <c r="B48" s="595"/>
      <c r="C48" s="318"/>
      <c r="D48" s="78" t="s">
        <v>6869</v>
      </c>
      <c r="E48" s="424">
        <v>12400</v>
      </c>
      <c r="F48" s="352">
        <f t="shared" si="0"/>
        <v>8680</v>
      </c>
      <c r="G48" s="352">
        <f t="shared" si="1"/>
        <v>7440</v>
      </c>
    </row>
    <row r="49" spans="1:7" s="45" customFormat="1" x14ac:dyDescent="0.25">
      <c r="A49" s="318">
        <v>10</v>
      </c>
      <c r="B49" s="318">
        <v>10</v>
      </c>
      <c r="C49" s="318"/>
      <c r="D49" s="75" t="s">
        <v>9348</v>
      </c>
      <c r="E49" s="424">
        <v>21000</v>
      </c>
      <c r="F49" s="352">
        <f t="shared" si="0"/>
        <v>14699.999999999998</v>
      </c>
      <c r="G49" s="352">
        <f t="shared" si="1"/>
        <v>12600</v>
      </c>
    </row>
    <row r="50" spans="1:7" s="45" customFormat="1" x14ac:dyDescent="0.25">
      <c r="A50" s="595">
        <v>11</v>
      </c>
      <c r="B50" s="595">
        <v>11</v>
      </c>
      <c r="C50" s="318"/>
      <c r="D50" s="75" t="s">
        <v>6870</v>
      </c>
      <c r="E50" s="424">
        <v>0</v>
      </c>
      <c r="F50" s="352">
        <f t="shared" si="0"/>
        <v>0</v>
      </c>
      <c r="G50" s="352">
        <f t="shared" si="1"/>
        <v>0</v>
      </c>
    </row>
    <row r="51" spans="1:7" s="45" customFormat="1" x14ac:dyDescent="0.25">
      <c r="A51" s="595"/>
      <c r="B51" s="595"/>
      <c r="C51" s="318"/>
      <c r="D51" s="78" t="s">
        <v>6871</v>
      </c>
      <c r="E51" s="424">
        <v>42200</v>
      </c>
      <c r="F51" s="352">
        <f t="shared" si="0"/>
        <v>29539.999999999996</v>
      </c>
      <c r="G51" s="352">
        <f t="shared" si="1"/>
        <v>25320</v>
      </c>
    </row>
    <row r="52" spans="1:7" s="45" customFormat="1" ht="25.5" x14ac:dyDescent="0.25">
      <c r="A52" s="595"/>
      <c r="B52" s="595"/>
      <c r="C52" s="318"/>
      <c r="D52" s="78" t="s">
        <v>6872</v>
      </c>
      <c r="E52" s="424">
        <v>31499.999999999996</v>
      </c>
      <c r="F52" s="352">
        <f t="shared" si="0"/>
        <v>22049.999999999996</v>
      </c>
      <c r="G52" s="352">
        <f t="shared" si="1"/>
        <v>18899.999999999996</v>
      </c>
    </row>
    <row r="53" spans="1:7" s="45" customFormat="1" ht="25.5" x14ac:dyDescent="0.25">
      <c r="A53" s="595"/>
      <c r="B53" s="595"/>
      <c r="C53" s="318"/>
      <c r="D53" s="78" t="s">
        <v>6873</v>
      </c>
      <c r="E53" s="424">
        <v>25900</v>
      </c>
      <c r="F53" s="352">
        <f t="shared" si="0"/>
        <v>18130</v>
      </c>
      <c r="G53" s="352">
        <f t="shared" si="1"/>
        <v>15540</v>
      </c>
    </row>
    <row r="54" spans="1:7" s="45" customFormat="1" ht="25.5" x14ac:dyDescent="0.25">
      <c r="A54" s="595"/>
      <c r="B54" s="595"/>
      <c r="C54" s="318"/>
      <c r="D54" s="78" t="s">
        <v>6874</v>
      </c>
      <c r="E54" s="424">
        <v>23100</v>
      </c>
      <c r="F54" s="352">
        <f t="shared" si="0"/>
        <v>16169.999999999998</v>
      </c>
      <c r="G54" s="352">
        <f t="shared" si="1"/>
        <v>13860</v>
      </c>
    </row>
    <row r="55" spans="1:7" s="45" customFormat="1" x14ac:dyDescent="0.25">
      <c r="A55" s="595">
        <v>12</v>
      </c>
      <c r="B55" s="595">
        <v>12</v>
      </c>
      <c r="C55" s="318"/>
      <c r="D55" s="75" t="s">
        <v>876</v>
      </c>
      <c r="E55" s="424">
        <v>0</v>
      </c>
      <c r="F55" s="352">
        <f t="shared" si="0"/>
        <v>0</v>
      </c>
      <c r="G55" s="352">
        <f t="shared" si="1"/>
        <v>0</v>
      </c>
    </row>
    <row r="56" spans="1:7" s="45" customFormat="1" x14ac:dyDescent="0.25">
      <c r="A56" s="595"/>
      <c r="B56" s="595"/>
      <c r="C56" s="318"/>
      <c r="D56" s="78" t="s">
        <v>6875</v>
      </c>
      <c r="E56" s="424">
        <v>23400</v>
      </c>
      <c r="F56" s="352">
        <f t="shared" si="0"/>
        <v>16379.999999999998</v>
      </c>
      <c r="G56" s="352">
        <f t="shared" si="1"/>
        <v>14040</v>
      </c>
    </row>
    <row r="57" spans="1:7" s="45" customFormat="1" x14ac:dyDescent="0.25">
      <c r="A57" s="595">
        <v>13</v>
      </c>
      <c r="B57" s="595">
        <v>13</v>
      </c>
      <c r="C57" s="318"/>
      <c r="D57" s="75" t="s">
        <v>5668</v>
      </c>
      <c r="E57" s="424">
        <v>0</v>
      </c>
      <c r="F57" s="352">
        <f t="shared" si="0"/>
        <v>0</v>
      </c>
      <c r="G57" s="352">
        <f t="shared" si="1"/>
        <v>0</v>
      </c>
    </row>
    <row r="58" spans="1:7" s="45" customFormat="1" x14ac:dyDescent="0.25">
      <c r="A58" s="595"/>
      <c r="B58" s="595"/>
      <c r="C58" s="318"/>
      <c r="D58" s="78" t="s">
        <v>6876</v>
      </c>
      <c r="E58" s="424">
        <v>26300</v>
      </c>
      <c r="F58" s="352">
        <f t="shared" si="0"/>
        <v>18410</v>
      </c>
      <c r="G58" s="352">
        <f t="shared" si="1"/>
        <v>15780</v>
      </c>
    </row>
    <row r="59" spans="1:7" s="63" customFormat="1" ht="25.5" x14ac:dyDescent="0.25">
      <c r="A59" s="595"/>
      <c r="B59" s="595"/>
      <c r="C59" s="318"/>
      <c r="D59" s="78" t="s">
        <v>6877</v>
      </c>
      <c r="E59" s="424">
        <v>20000</v>
      </c>
      <c r="F59" s="352">
        <f t="shared" si="0"/>
        <v>14000</v>
      </c>
      <c r="G59" s="352">
        <f t="shared" si="1"/>
        <v>12000</v>
      </c>
    </row>
    <row r="60" spans="1:7" s="45" customFormat="1" ht="25.5" x14ac:dyDescent="0.25">
      <c r="A60" s="595"/>
      <c r="B60" s="595"/>
      <c r="C60" s="318"/>
      <c r="D60" s="78" t="s">
        <v>6878</v>
      </c>
      <c r="E60" s="424">
        <v>15400</v>
      </c>
      <c r="F60" s="352">
        <f t="shared" si="0"/>
        <v>10780</v>
      </c>
      <c r="G60" s="352">
        <f t="shared" si="1"/>
        <v>9240</v>
      </c>
    </row>
    <row r="61" spans="1:7" s="45" customFormat="1" ht="13.5" x14ac:dyDescent="0.25">
      <c r="A61" s="595"/>
      <c r="B61" s="595"/>
      <c r="C61" s="318"/>
      <c r="D61" s="78" t="s">
        <v>9349</v>
      </c>
      <c r="E61" s="424"/>
      <c r="F61" s="352">
        <f t="shared" si="0"/>
        <v>0</v>
      </c>
      <c r="G61" s="352">
        <f t="shared" si="1"/>
        <v>0</v>
      </c>
    </row>
    <row r="62" spans="1:7" s="45" customFormat="1" x14ac:dyDescent="0.25">
      <c r="A62" s="595"/>
      <c r="B62" s="595"/>
      <c r="C62" s="318"/>
      <c r="D62" s="78" t="s">
        <v>8518</v>
      </c>
      <c r="E62" s="424">
        <v>10800</v>
      </c>
      <c r="F62" s="352">
        <f t="shared" si="0"/>
        <v>7559.9999999999991</v>
      </c>
      <c r="G62" s="352">
        <f t="shared" si="1"/>
        <v>6480</v>
      </c>
    </row>
    <row r="63" spans="1:7" s="45" customFormat="1" x14ac:dyDescent="0.25">
      <c r="A63" s="595">
        <v>14</v>
      </c>
      <c r="B63" s="595">
        <v>14</v>
      </c>
      <c r="C63" s="318"/>
      <c r="D63" s="75" t="s">
        <v>9350</v>
      </c>
      <c r="E63" s="424">
        <v>0</v>
      </c>
      <c r="F63" s="352">
        <f t="shared" si="0"/>
        <v>0</v>
      </c>
      <c r="G63" s="352">
        <f t="shared" si="1"/>
        <v>0</v>
      </c>
    </row>
    <row r="64" spans="1:7" s="45" customFormat="1" ht="25.5" x14ac:dyDescent="0.25">
      <c r="A64" s="595"/>
      <c r="B64" s="595"/>
      <c r="C64" s="318"/>
      <c r="D64" s="78" t="s">
        <v>6879</v>
      </c>
      <c r="E64" s="424">
        <v>22400</v>
      </c>
      <c r="F64" s="352">
        <f t="shared" si="0"/>
        <v>15679.999999999998</v>
      </c>
      <c r="G64" s="352">
        <f t="shared" si="1"/>
        <v>13440</v>
      </c>
    </row>
    <row r="65" spans="1:7" s="45" customFormat="1" x14ac:dyDescent="0.25">
      <c r="A65" s="595"/>
      <c r="B65" s="595"/>
      <c r="C65" s="318"/>
      <c r="D65" s="78" t="s">
        <v>6880</v>
      </c>
      <c r="E65" s="424">
        <v>20800</v>
      </c>
      <c r="F65" s="352">
        <f t="shared" si="0"/>
        <v>14559.999999999998</v>
      </c>
      <c r="G65" s="352">
        <f t="shared" si="1"/>
        <v>12480</v>
      </c>
    </row>
    <row r="66" spans="1:7" s="45" customFormat="1" x14ac:dyDescent="0.25">
      <c r="A66" s="595"/>
      <c r="B66" s="595"/>
      <c r="C66" s="318"/>
      <c r="D66" s="78" t="s">
        <v>6881</v>
      </c>
      <c r="E66" s="424">
        <v>16099.999999999998</v>
      </c>
      <c r="F66" s="352">
        <f t="shared" si="0"/>
        <v>11269.999999999998</v>
      </c>
      <c r="G66" s="352">
        <f t="shared" si="1"/>
        <v>9659.9999999999982</v>
      </c>
    </row>
    <row r="67" spans="1:7" s="45" customFormat="1" x14ac:dyDescent="0.25">
      <c r="A67" s="595"/>
      <c r="B67" s="595"/>
      <c r="C67" s="318"/>
      <c r="D67" s="78" t="s">
        <v>6882</v>
      </c>
      <c r="E67" s="424">
        <v>14400</v>
      </c>
      <c r="F67" s="352">
        <f t="shared" si="0"/>
        <v>10080</v>
      </c>
      <c r="G67" s="352">
        <f t="shared" si="1"/>
        <v>8640</v>
      </c>
    </row>
    <row r="68" spans="1:7" s="45" customFormat="1" x14ac:dyDescent="0.25">
      <c r="A68" s="318">
        <v>15</v>
      </c>
      <c r="B68" s="318">
        <v>15</v>
      </c>
      <c r="C68" s="318"/>
      <c r="D68" s="75" t="s">
        <v>9351</v>
      </c>
      <c r="E68" s="424">
        <v>16800</v>
      </c>
      <c r="F68" s="352">
        <f t="shared" si="0"/>
        <v>11760</v>
      </c>
      <c r="G68" s="352">
        <f t="shared" si="1"/>
        <v>10080</v>
      </c>
    </row>
    <row r="69" spans="1:7" s="45" customFormat="1" x14ac:dyDescent="0.25">
      <c r="A69" s="591">
        <v>16</v>
      </c>
      <c r="B69" s="595">
        <v>16</v>
      </c>
      <c r="C69" s="318"/>
      <c r="D69" s="75" t="s">
        <v>6512</v>
      </c>
      <c r="E69" s="424">
        <v>0</v>
      </c>
      <c r="F69" s="352">
        <f t="shared" si="0"/>
        <v>0</v>
      </c>
      <c r="G69" s="352">
        <f t="shared" si="1"/>
        <v>0</v>
      </c>
    </row>
    <row r="70" spans="1:7" s="45" customFormat="1" x14ac:dyDescent="0.25">
      <c r="A70" s="592"/>
      <c r="B70" s="595"/>
      <c r="C70" s="318"/>
      <c r="D70" s="78" t="s">
        <v>6883</v>
      </c>
      <c r="E70" s="424">
        <v>29200</v>
      </c>
      <c r="F70" s="352">
        <f t="shared" si="0"/>
        <v>20440</v>
      </c>
      <c r="G70" s="352">
        <f t="shared" si="1"/>
        <v>17520</v>
      </c>
    </row>
    <row r="71" spans="1:7" s="45" customFormat="1" ht="25.5" x14ac:dyDescent="0.25">
      <c r="A71" s="592"/>
      <c r="B71" s="595"/>
      <c r="C71" s="318"/>
      <c r="D71" s="78" t="s">
        <v>9352</v>
      </c>
      <c r="E71" s="424">
        <v>0</v>
      </c>
      <c r="F71" s="352">
        <f t="shared" si="0"/>
        <v>0</v>
      </c>
      <c r="G71" s="352">
        <f t="shared" si="1"/>
        <v>0</v>
      </c>
    </row>
    <row r="72" spans="1:7" s="45" customFormat="1" x14ac:dyDescent="0.25">
      <c r="A72" s="592"/>
      <c r="B72" s="595"/>
      <c r="C72" s="318"/>
      <c r="D72" s="78" t="s">
        <v>7495</v>
      </c>
      <c r="E72" s="424">
        <v>26900</v>
      </c>
      <c r="F72" s="352">
        <f t="shared" si="0"/>
        <v>18830</v>
      </c>
      <c r="G72" s="352">
        <f t="shared" si="1"/>
        <v>16140</v>
      </c>
    </row>
    <row r="73" spans="1:7" s="45" customFormat="1" ht="13.5" x14ac:dyDescent="0.25">
      <c r="A73" s="593"/>
      <c r="B73" s="318"/>
      <c r="C73" s="318"/>
      <c r="D73" s="78" t="s">
        <v>9353</v>
      </c>
      <c r="E73" s="424">
        <v>17500</v>
      </c>
      <c r="F73" s="352">
        <f t="shared" si="0"/>
        <v>12250</v>
      </c>
      <c r="G73" s="352">
        <f t="shared" si="1"/>
        <v>10500</v>
      </c>
    </row>
    <row r="74" spans="1:7" s="45" customFormat="1" x14ac:dyDescent="0.25">
      <c r="A74" s="595">
        <v>17</v>
      </c>
      <c r="B74" s="595">
        <v>17</v>
      </c>
      <c r="C74" s="318"/>
      <c r="D74" s="75" t="s">
        <v>6884</v>
      </c>
      <c r="E74" s="424">
        <v>0</v>
      </c>
      <c r="F74" s="352">
        <f t="shared" si="0"/>
        <v>0</v>
      </c>
      <c r="G74" s="352">
        <f t="shared" si="1"/>
        <v>0</v>
      </c>
    </row>
    <row r="75" spans="1:7" s="45" customFormat="1" x14ac:dyDescent="0.25">
      <c r="A75" s="595"/>
      <c r="B75" s="595"/>
      <c r="C75" s="318"/>
      <c r="D75" s="78" t="s">
        <v>6871</v>
      </c>
      <c r="E75" s="424">
        <v>30000</v>
      </c>
      <c r="F75" s="352">
        <f t="shared" ref="F75:F138" si="2">IFERROR(E75*0.7,0)</f>
        <v>21000</v>
      </c>
      <c r="G75" s="352">
        <f t="shared" ref="G75:G138" si="3">IFERROR(E75*0.6,0)</f>
        <v>18000</v>
      </c>
    </row>
    <row r="76" spans="1:7" s="45" customFormat="1" ht="25.5" x14ac:dyDescent="0.25">
      <c r="A76" s="595"/>
      <c r="B76" s="595"/>
      <c r="C76" s="318"/>
      <c r="D76" s="78" t="s">
        <v>6872</v>
      </c>
      <c r="E76" s="424">
        <v>22600</v>
      </c>
      <c r="F76" s="352">
        <f t="shared" si="2"/>
        <v>15819.999999999998</v>
      </c>
      <c r="G76" s="352">
        <f t="shared" si="3"/>
        <v>13560</v>
      </c>
    </row>
    <row r="77" spans="1:7" s="45" customFormat="1" x14ac:dyDescent="0.25">
      <c r="A77" s="318">
        <v>18</v>
      </c>
      <c r="B77" s="318">
        <v>18</v>
      </c>
      <c r="C77" s="318"/>
      <c r="D77" s="75" t="s">
        <v>9354</v>
      </c>
      <c r="E77" s="424">
        <v>21500</v>
      </c>
      <c r="F77" s="352">
        <f t="shared" si="2"/>
        <v>15049.999999999998</v>
      </c>
      <c r="G77" s="352">
        <f t="shared" si="3"/>
        <v>12900</v>
      </c>
    </row>
    <row r="78" spans="1:7" s="45" customFormat="1" x14ac:dyDescent="0.25">
      <c r="A78" s="595">
        <v>19</v>
      </c>
      <c r="B78" s="595">
        <v>19</v>
      </c>
      <c r="C78" s="318"/>
      <c r="D78" s="75" t="s">
        <v>6637</v>
      </c>
      <c r="E78" s="424">
        <v>0</v>
      </c>
      <c r="F78" s="352">
        <f t="shared" si="2"/>
        <v>0</v>
      </c>
      <c r="G78" s="352">
        <f t="shared" si="3"/>
        <v>0</v>
      </c>
    </row>
    <row r="79" spans="1:7" s="45" customFormat="1" ht="25.5" x14ac:dyDescent="0.25">
      <c r="A79" s="595"/>
      <c r="B79" s="595"/>
      <c r="C79" s="318"/>
      <c r="D79" s="78" t="s">
        <v>6885</v>
      </c>
      <c r="E79" s="424">
        <v>22500</v>
      </c>
      <c r="F79" s="352">
        <f t="shared" si="2"/>
        <v>15749.999999999998</v>
      </c>
      <c r="G79" s="352">
        <f t="shared" si="3"/>
        <v>13500</v>
      </c>
    </row>
    <row r="80" spans="1:7" s="45" customFormat="1" ht="25.5" x14ac:dyDescent="0.25">
      <c r="A80" s="595"/>
      <c r="B80" s="595"/>
      <c r="C80" s="318"/>
      <c r="D80" s="78" t="s">
        <v>6886</v>
      </c>
      <c r="E80" s="424">
        <v>19900</v>
      </c>
      <c r="F80" s="352">
        <f t="shared" si="2"/>
        <v>13930</v>
      </c>
      <c r="G80" s="352">
        <f t="shared" si="3"/>
        <v>11940</v>
      </c>
    </row>
    <row r="81" spans="1:7" s="45" customFormat="1" ht="25.5" x14ac:dyDescent="0.25">
      <c r="A81" s="595"/>
      <c r="B81" s="595"/>
      <c r="C81" s="318"/>
      <c r="D81" s="78" t="s">
        <v>6887</v>
      </c>
      <c r="E81" s="424">
        <v>22800</v>
      </c>
      <c r="F81" s="352">
        <f t="shared" si="2"/>
        <v>15959.999999999998</v>
      </c>
      <c r="G81" s="352">
        <f t="shared" si="3"/>
        <v>13680</v>
      </c>
    </row>
    <row r="82" spans="1:7" s="45" customFormat="1" x14ac:dyDescent="0.25">
      <c r="A82" s="595">
        <v>20</v>
      </c>
      <c r="B82" s="595">
        <v>20</v>
      </c>
      <c r="C82" s="318"/>
      <c r="D82" s="75" t="s">
        <v>6888</v>
      </c>
      <c r="E82" s="424">
        <v>0</v>
      </c>
      <c r="F82" s="352">
        <f t="shared" si="2"/>
        <v>0</v>
      </c>
      <c r="G82" s="352">
        <f t="shared" si="3"/>
        <v>0</v>
      </c>
    </row>
    <row r="83" spans="1:7" s="45" customFormat="1" ht="25.5" x14ac:dyDescent="0.25">
      <c r="A83" s="595"/>
      <c r="B83" s="595"/>
      <c r="C83" s="318"/>
      <c r="D83" s="78" t="s">
        <v>6889</v>
      </c>
      <c r="E83" s="424">
        <v>12500</v>
      </c>
      <c r="F83" s="352">
        <f t="shared" si="2"/>
        <v>8750</v>
      </c>
      <c r="G83" s="352">
        <f t="shared" si="3"/>
        <v>7500</v>
      </c>
    </row>
    <row r="84" spans="1:7" s="45" customFormat="1" ht="25.5" x14ac:dyDescent="0.25">
      <c r="A84" s="595"/>
      <c r="B84" s="595"/>
      <c r="C84" s="318"/>
      <c r="D84" s="78" t="s">
        <v>6890</v>
      </c>
      <c r="E84" s="424">
        <v>10100</v>
      </c>
      <c r="F84" s="352">
        <f t="shared" si="2"/>
        <v>7070</v>
      </c>
      <c r="G84" s="352">
        <f t="shared" si="3"/>
        <v>6060</v>
      </c>
    </row>
    <row r="85" spans="1:7" s="45" customFormat="1" x14ac:dyDescent="0.25">
      <c r="A85" s="595"/>
      <c r="B85" s="595"/>
      <c r="C85" s="318"/>
      <c r="D85" s="78" t="s">
        <v>6891</v>
      </c>
      <c r="E85" s="424">
        <v>8400</v>
      </c>
      <c r="F85" s="352">
        <f t="shared" si="2"/>
        <v>5880</v>
      </c>
      <c r="G85" s="352">
        <f t="shared" si="3"/>
        <v>5040</v>
      </c>
    </row>
    <row r="86" spans="1:7" s="45" customFormat="1" x14ac:dyDescent="0.25">
      <c r="A86" s="595">
        <v>21</v>
      </c>
      <c r="B86" s="595">
        <v>21</v>
      </c>
      <c r="C86" s="318"/>
      <c r="D86" s="75" t="s">
        <v>6892</v>
      </c>
      <c r="E86" s="424">
        <v>0</v>
      </c>
      <c r="F86" s="352">
        <f t="shared" si="2"/>
        <v>0</v>
      </c>
      <c r="G86" s="352">
        <f t="shared" si="3"/>
        <v>0</v>
      </c>
    </row>
    <row r="87" spans="1:7" s="45" customFormat="1" ht="25.5" x14ac:dyDescent="0.25">
      <c r="A87" s="595"/>
      <c r="B87" s="595"/>
      <c r="C87" s="318"/>
      <c r="D87" s="78" t="s">
        <v>6893</v>
      </c>
      <c r="E87" s="424">
        <v>11300</v>
      </c>
      <c r="F87" s="352">
        <f t="shared" si="2"/>
        <v>7909.9999999999991</v>
      </c>
      <c r="G87" s="352">
        <f t="shared" si="3"/>
        <v>6780</v>
      </c>
    </row>
    <row r="88" spans="1:7" s="45" customFormat="1" x14ac:dyDescent="0.25">
      <c r="A88" s="595"/>
      <c r="B88" s="595"/>
      <c r="C88" s="318"/>
      <c r="D88" s="78" t="s">
        <v>6894</v>
      </c>
      <c r="E88" s="424">
        <v>8400</v>
      </c>
      <c r="F88" s="352">
        <f t="shared" si="2"/>
        <v>5880</v>
      </c>
      <c r="G88" s="352">
        <f t="shared" si="3"/>
        <v>5040</v>
      </c>
    </row>
    <row r="89" spans="1:7" s="45" customFormat="1" ht="25.5" x14ac:dyDescent="0.25">
      <c r="A89" s="595"/>
      <c r="B89" s="595"/>
      <c r="C89" s="318"/>
      <c r="D89" s="78" t="s">
        <v>6895</v>
      </c>
      <c r="E89" s="424">
        <v>6500</v>
      </c>
      <c r="F89" s="352">
        <f t="shared" si="2"/>
        <v>4550</v>
      </c>
      <c r="G89" s="352">
        <f t="shared" si="3"/>
        <v>3900</v>
      </c>
    </row>
    <row r="90" spans="1:7" s="45" customFormat="1" x14ac:dyDescent="0.25">
      <c r="A90" s="595"/>
      <c r="B90" s="595"/>
      <c r="C90" s="318"/>
      <c r="D90" s="78" t="s">
        <v>6896</v>
      </c>
      <c r="E90" s="424">
        <v>5500</v>
      </c>
      <c r="F90" s="352">
        <f t="shared" si="2"/>
        <v>3849.9999999999995</v>
      </c>
      <c r="G90" s="352">
        <f t="shared" si="3"/>
        <v>3300</v>
      </c>
    </row>
    <row r="91" spans="1:7" s="45" customFormat="1" x14ac:dyDescent="0.25">
      <c r="A91" s="595">
        <v>22</v>
      </c>
      <c r="B91" s="595">
        <v>22</v>
      </c>
      <c r="C91" s="318"/>
      <c r="D91" s="75" t="s">
        <v>2847</v>
      </c>
      <c r="E91" s="424">
        <v>0</v>
      </c>
      <c r="F91" s="352">
        <f t="shared" si="2"/>
        <v>0</v>
      </c>
      <c r="G91" s="352">
        <f t="shared" si="3"/>
        <v>0</v>
      </c>
    </row>
    <row r="92" spans="1:7" s="45" customFormat="1" x14ac:dyDescent="0.25">
      <c r="A92" s="595"/>
      <c r="B92" s="595"/>
      <c r="C92" s="318"/>
      <c r="D92" s="78" t="s">
        <v>6897</v>
      </c>
      <c r="E92" s="424">
        <v>21000</v>
      </c>
      <c r="F92" s="352">
        <f t="shared" si="2"/>
        <v>14699.999999999998</v>
      </c>
      <c r="G92" s="352">
        <f t="shared" si="3"/>
        <v>12600</v>
      </c>
    </row>
    <row r="93" spans="1:7" s="45" customFormat="1" x14ac:dyDescent="0.25">
      <c r="A93" s="595"/>
      <c r="B93" s="595"/>
      <c r="C93" s="318"/>
      <c r="D93" s="78" t="s">
        <v>6898</v>
      </c>
      <c r="E93" s="424">
        <v>18200</v>
      </c>
      <c r="F93" s="352">
        <f t="shared" si="2"/>
        <v>12740</v>
      </c>
      <c r="G93" s="352">
        <f t="shared" si="3"/>
        <v>10920</v>
      </c>
    </row>
    <row r="94" spans="1:7" s="45" customFormat="1" ht="25.5" x14ac:dyDescent="0.25">
      <c r="A94" s="595"/>
      <c r="B94" s="595"/>
      <c r="C94" s="318"/>
      <c r="D94" s="78" t="s">
        <v>6899</v>
      </c>
      <c r="E94" s="424">
        <v>19600</v>
      </c>
      <c r="F94" s="352">
        <f t="shared" si="2"/>
        <v>13720</v>
      </c>
      <c r="G94" s="352">
        <f t="shared" si="3"/>
        <v>11760</v>
      </c>
    </row>
    <row r="95" spans="1:7" s="45" customFormat="1" x14ac:dyDescent="0.25">
      <c r="A95" s="318">
        <v>23</v>
      </c>
      <c r="B95" s="318">
        <v>23</v>
      </c>
      <c r="C95" s="318"/>
      <c r="D95" s="75" t="s">
        <v>5482</v>
      </c>
      <c r="E95" s="424">
        <v>15399.999999999998</v>
      </c>
      <c r="F95" s="352">
        <f t="shared" si="2"/>
        <v>10779.999999999998</v>
      </c>
      <c r="G95" s="352">
        <f t="shared" si="3"/>
        <v>9239.9999999999982</v>
      </c>
    </row>
    <row r="96" spans="1:7" s="45" customFormat="1" x14ac:dyDescent="0.25">
      <c r="A96" s="595">
        <v>24</v>
      </c>
      <c r="B96" s="595">
        <v>24</v>
      </c>
      <c r="C96" s="318"/>
      <c r="D96" s="75" t="s">
        <v>6900</v>
      </c>
      <c r="E96" s="424">
        <v>0</v>
      </c>
      <c r="F96" s="352">
        <f t="shared" si="2"/>
        <v>0</v>
      </c>
      <c r="G96" s="352">
        <f t="shared" si="3"/>
        <v>0</v>
      </c>
    </row>
    <row r="97" spans="1:7" s="45" customFormat="1" ht="25.5" x14ac:dyDescent="0.25">
      <c r="A97" s="595"/>
      <c r="B97" s="595"/>
      <c r="C97" s="318"/>
      <c r="D97" s="78" t="s">
        <v>6901</v>
      </c>
      <c r="E97" s="424">
        <v>11100</v>
      </c>
      <c r="F97" s="352">
        <f t="shared" si="2"/>
        <v>7769.9999999999991</v>
      </c>
      <c r="G97" s="352">
        <f t="shared" si="3"/>
        <v>6660</v>
      </c>
    </row>
    <row r="98" spans="1:7" s="45" customFormat="1" ht="25.5" x14ac:dyDescent="0.25">
      <c r="A98" s="595"/>
      <c r="B98" s="595"/>
      <c r="C98" s="318"/>
      <c r="D98" s="78" t="s">
        <v>6902</v>
      </c>
      <c r="E98" s="424">
        <v>8500</v>
      </c>
      <c r="F98" s="352">
        <f t="shared" si="2"/>
        <v>5950</v>
      </c>
      <c r="G98" s="352">
        <f t="shared" si="3"/>
        <v>5100</v>
      </c>
    </row>
    <row r="99" spans="1:7" s="45" customFormat="1" x14ac:dyDescent="0.25">
      <c r="A99" s="595"/>
      <c r="B99" s="595"/>
      <c r="C99" s="318"/>
      <c r="D99" s="78" t="s">
        <v>6903</v>
      </c>
      <c r="E99" s="424">
        <v>7800</v>
      </c>
      <c r="F99" s="352">
        <f t="shared" si="2"/>
        <v>5460</v>
      </c>
      <c r="G99" s="352">
        <f t="shared" si="3"/>
        <v>4680</v>
      </c>
    </row>
    <row r="100" spans="1:7" s="45" customFormat="1" x14ac:dyDescent="0.25">
      <c r="A100" s="595">
        <v>25</v>
      </c>
      <c r="B100" s="595">
        <v>25</v>
      </c>
      <c r="C100" s="318"/>
      <c r="D100" s="75" t="s">
        <v>6904</v>
      </c>
      <c r="E100" s="424">
        <v>0</v>
      </c>
      <c r="F100" s="352">
        <f t="shared" si="2"/>
        <v>0</v>
      </c>
      <c r="G100" s="352">
        <f t="shared" si="3"/>
        <v>0</v>
      </c>
    </row>
    <row r="101" spans="1:7" s="45" customFormat="1" ht="38.25" x14ac:dyDescent="0.25">
      <c r="A101" s="595"/>
      <c r="B101" s="595"/>
      <c r="C101" s="318"/>
      <c r="D101" s="78" t="s">
        <v>6905</v>
      </c>
      <c r="E101" s="424">
        <v>5300</v>
      </c>
      <c r="F101" s="352">
        <f t="shared" si="2"/>
        <v>3709.9999999999995</v>
      </c>
      <c r="G101" s="352">
        <f t="shared" si="3"/>
        <v>3180</v>
      </c>
    </row>
    <row r="102" spans="1:7" s="45" customFormat="1" x14ac:dyDescent="0.25">
      <c r="A102" s="595"/>
      <c r="B102" s="595"/>
      <c r="C102" s="318"/>
      <c r="D102" s="78" t="s">
        <v>6906</v>
      </c>
      <c r="E102" s="424">
        <v>4000</v>
      </c>
      <c r="F102" s="352">
        <f t="shared" si="2"/>
        <v>2800</v>
      </c>
      <c r="G102" s="352">
        <f t="shared" si="3"/>
        <v>2400</v>
      </c>
    </row>
    <row r="103" spans="1:7" s="45" customFormat="1" x14ac:dyDescent="0.25">
      <c r="A103" s="595">
        <v>26</v>
      </c>
      <c r="B103" s="595">
        <v>26</v>
      </c>
      <c r="C103" s="318"/>
      <c r="D103" s="75" t="s">
        <v>5567</v>
      </c>
      <c r="E103" s="424"/>
      <c r="F103" s="352">
        <f t="shared" si="2"/>
        <v>0</v>
      </c>
      <c r="G103" s="352">
        <f t="shared" si="3"/>
        <v>0</v>
      </c>
    </row>
    <row r="104" spans="1:7" s="45" customFormat="1" x14ac:dyDescent="0.25">
      <c r="A104" s="595"/>
      <c r="B104" s="595"/>
      <c r="C104" s="318"/>
      <c r="D104" s="78" t="s">
        <v>6907</v>
      </c>
      <c r="E104" s="424">
        <v>19300</v>
      </c>
      <c r="F104" s="352">
        <f t="shared" si="2"/>
        <v>13510</v>
      </c>
      <c r="G104" s="352">
        <f t="shared" si="3"/>
        <v>11580</v>
      </c>
    </row>
    <row r="105" spans="1:7" s="45" customFormat="1" ht="25.5" x14ac:dyDescent="0.25">
      <c r="A105" s="595"/>
      <c r="B105" s="595"/>
      <c r="C105" s="318"/>
      <c r="D105" s="78" t="s">
        <v>6908</v>
      </c>
      <c r="E105" s="424">
        <v>15400</v>
      </c>
      <c r="F105" s="352">
        <f t="shared" si="2"/>
        <v>10780</v>
      </c>
      <c r="G105" s="352">
        <f t="shared" si="3"/>
        <v>9240</v>
      </c>
    </row>
    <row r="106" spans="1:7" s="45" customFormat="1" ht="25.5" x14ac:dyDescent="0.25">
      <c r="A106" s="595"/>
      <c r="B106" s="595"/>
      <c r="C106" s="318"/>
      <c r="D106" s="78" t="s">
        <v>6909</v>
      </c>
      <c r="E106" s="424">
        <v>11700</v>
      </c>
      <c r="F106" s="352">
        <f t="shared" si="2"/>
        <v>8189.9999999999991</v>
      </c>
      <c r="G106" s="352">
        <f t="shared" si="3"/>
        <v>7020</v>
      </c>
    </row>
    <row r="107" spans="1:7" s="45" customFormat="1" x14ac:dyDescent="0.25">
      <c r="A107" s="318">
        <v>27</v>
      </c>
      <c r="B107" s="318">
        <v>27</v>
      </c>
      <c r="C107" s="318"/>
      <c r="D107" s="75" t="s">
        <v>6910</v>
      </c>
      <c r="E107" s="424">
        <v>12400</v>
      </c>
      <c r="F107" s="352">
        <f t="shared" si="2"/>
        <v>8680</v>
      </c>
      <c r="G107" s="352">
        <f t="shared" si="3"/>
        <v>7440</v>
      </c>
    </row>
    <row r="108" spans="1:7" s="45" customFormat="1" x14ac:dyDescent="0.25">
      <c r="A108" s="595">
        <v>28</v>
      </c>
      <c r="B108" s="595">
        <v>28</v>
      </c>
      <c r="C108" s="318"/>
      <c r="D108" s="75" t="s">
        <v>6634</v>
      </c>
      <c r="E108" s="424">
        <v>0</v>
      </c>
      <c r="F108" s="352">
        <f t="shared" si="2"/>
        <v>0</v>
      </c>
      <c r="G108" s="352">
        <f t="shared" si="3"/>
        <v>0</v>
      </c>
    </row>
    <row r="109" spans="1:7" s="45" customFormat="1" ht="25.5" x14ac:dyDescent="0.25">
      <c r="A109" s="595"/>
      <c r="B109" s="595"/>
      <c r="C109" s="318"/>
      <c r="D109" s="78" t="s">
        <v>6911</v>
      </c>
      <c r="E109" s="424">
        <v>19600</v>
      </c>
      <c r="F109" s="352">
        <f t="shared" si="2"/>
        <v>13720</v>
      </c>
      <c r="G109" s="352">
        <f t="shared" si="3"/>
        <v>11760</v>
      </c>
    </row>
    <row r="110" spans="1:7" s="45" customFormat="1" ht="25.5" x14ac:dyDescent="0.25">
      <c r="A110" s="595"/>
      <c r="B110" s="595"/>
      <c r="C110" s="318"/>
      <c r="D110" s="78" t="s">
        <v>7496</v>
      </c>
      <c r="E110" s="424">
        <v>14699.999999999998</v>
      </c>
      <c r="F110" s="352">
        <f t="shared" si="2"/>
        <v>10289.999999999998</v>
      </c>
      <c r="G110" s="352">
        <f t="shared" si="3"/>
        <v>8819.9999999999982</v>
      </c>
    </row>
    <row r="111" spans="1:7" s="45" customFormat="1" x14ac:dyDescent="0.25">
      <c r="A111" s="318">
        <v>29</v>
      </c>
      <c r="B111" s="318">
        <v>29</v>
      </c>
      <c r="C111" s="318"/>
      <c r="D111" s="75" t="s">
        <v>6912</v>
      </c>
      <c r="E111" s="424">
        <v>13300</v>
      </c>
      <c r="F111" s="352">
        <f t="shared" si="2"/>
        <v>9310</v>
      </c>
      <c r="G111" s="352">
        <f t="shared" si="3"/>
        <v>7980</v>
      </c>
    </row>
    <row r="112" spans="1:7" s="45" customFormat="1" x14ac:dyDescent="0.25">
      <c r="A112" s="318">
        <v>30</v>
      </c>
      <c r="B112" s="318">
        <v>30</v>
      </c>
      <c r="C112" s="318"/>
      <c r="D112" s="75" t="s">
        <v>9355</v>
      </c>
      <c r="E112" s="424">
        <v>13300</v>
      </c>
      <c r="F112" s="352">
        <f t="shared" si="2"/>
        <v>9310</v>
      </c>
      <c r="G112" s="352">
        <f t="shared" si="3"/>
        <v>7980</v>
      </c>
    </row>
    <row r="113" spans="1:7" s="45" customFormat="1" x14ac:dyDescent="0.25">
      <c r="A113" s="595">
        <v>31</v>
      </c>
      <c r="B113" s="595">
        <v>31</v>
      </c>
      <c r="C113" s="318"/>
      <c r="D113" s="75" t="s">
        <v>6913</v>
      </c>
      <c r="E113" s="424">
        <v>0</v>
      </c>
      <c r="F113" s="352">
        <f t="shared" si="2"/>
        <v>0</v>
      </c>
      <c r="G113" s="352">
        <f t="shared" si="3"/>
        <v>0</v>
      </c>
    </row>
    <row r="114" spans="1:7" s="45" customFormat="1" ht="25.5" x14ac:dyDescent="0.25">
      <c r="A114" s="595"/>
      <c r="B114" s="595"/>
      <c r="C114" s="318"/>
      <c r="D114" s="78" t="s">
        <v>6914</v>
      </c>
      <c r="E114" s="424">
        <v>18000</v>
      </c>
      <c r="F114" s="352">
        <f t="shared" si="2"/>
        <v>12600</v>
      </c>
      <c r="G114" s="352">
        <f t="shared" si="3"/>
        <v>10800</v>
      </c>
    </row>
    <row r="115" spans="1:7" s="45" customFormat="1" ht="25.5" x14ac:dyDescent="0.25">
      <c r="A115" s="595"/>
      <c r="B115" s="595"/>
      <c r="C115" s="318"/>
      <c r="D115" s="78" t="s">
        <v>6915</v>
      </c>
      <c r="E115" s="424">
        <v>17500</v>
      </c>
      <c r="F115" s="352">
        <f t="shared" si="2"/>
        <v>12250</v>
      </c>
      <c r="G115" s="352">
        <f t="shared" si="3"/>
        <v>10500</v>
      </c>
    </row>
    <row r="116" spans="1:7" s="45" customFormat="1" x14ac:dyDescent="0.25">
      <c r="A116" s="595"/>
      <c r="B116" s="595"/>
      <c r="C116" s="318"/>
      <c r="D116" s="78" t="s">
        <v>6916</v>
      </c>
      <c r="E116" s="424">
        <v>15399.999999999998</v>
      </c>
      <c r="F116" s="352">
        <f t="shared" si="2"/>
        <v>10779.999999999998</v>
      </c>
      <c r="G116" s="352">
        <f t="shared" si="3"/>
        <v>9239.9999999999982</v>
      </c>
    </row>
    <row r="117" spans="1:7" s="45" customFormat="1" x14ac:dyDescent="0.25">
      <c r="A117" s="595"/>
      <c r="B117" s="595"/>
      <c r="C117" s="318"/>
      <c r="D117" s="78" t="s">
        <v>6917</v>
      </c>
      <c r="E117" s="424">
        <v>14000</v>
      </c>
      <c r="F117" s="352">
        <f t="shared" si="2"/>
        <v>9800</v>
      </c>
      <c r="G117" s="352">
        <f t="shared" si="3"/>
        <v>8400</v>
      </c>
    </row>
    <row r="118" spans="1:7" s="45" customFormat="1" x14ac:dyDescent="0.25">
      <c r="A118" s="318">
        <v>32</v>
      </c>
      <c r="B118" s="318">
        <v>32</v>
      </c>
      <c r="C118" s="318"/>
      <c r="D118" s="75" t="s">
        <v>6918</v>
      </c>
      <c r="E118" s="424">
        <v>35000</v>
      </c>
      <c r="F118" s="352">
        <f t="shared" si="2"/>
        <v>24500</v>
      </c>
      <c r="G118" s="352">
        <f t="shared" si="3"/>
        <v>21000</v>
      </c>
    </row>
    <row r="119" spans="1:7" s="45" customFormat="1" x14ac:dyDescent="0.25">
      <c r="A119" s="318">
        <v>33</v>
      </c>
      <c r="B119" s="318">
        <v>33</v>
      </c>
      <c r="C119" s="318"/>
      <c r="D119" s="75" t="s">
        <v>9356</v>
      </c>
      <c r="E119" s="424">
        <v>12200</v>
      </c>
      <c r="F119" s="352">
        <f t="shared" si="2"/>
        <v>8540</v>
      </c>
      <c r="G119" s="352">
        <f t="shared" si="3"/>
        <v>7320</v>
      </c>
    </row>
    <row r="120" spans="1:7" s="45" customFormat="1" x14ac:dyDescent="0.25">
      <c r="A120" s="595">
        <v>34</v>
      </c>
      <c r="B120" s="595">
        <v>34</v>
      </c>
      <c r="C120" s="318"/>
      <c r="D120" s="75" t="s">
        <v>6919</v>
      </c>
      <c r="E120" s="424">
        <v>0</v>
      </c>
      <c r="F120" s="352">
        <f t="shared" si="2"/>
        <v>0</v>
      </c>
      <c r="G120" s="352">
        <f t="shared" si="3"/>
        <v>0</v>
      </c>
    </row>
    <row r="121" spans="1:7" s="45" customFormat="1" ht="25.5" x14ac:dyDescent="0.25">
      <c r="A121" s="595"/>
      <c r="B121" s="595"/>
      <c r="C121" s="318"/>
      <c r="D121" s="78" t="s">
        <v>6920</v>
      </c>
      <c r="E121" s="424">
        <v>33600</v>
      </c>
      <c r="F121" s="352">
        <f t="shared" si="2"/>
        <v>23520</v>
      </c>
      <c r="G121" s="352">
        <f t="shared" si="3"/>
        <v>20160</v>
      </c>
    </row>
    <row r="122" spans="1:7" s="45" customFormat="1" x14ac:dyDescent="0.25">
      <c r="A122" s="595"/>
      <c r="B122" s="595"/>
      <c r="C122" s="318"/>
      <c r="D122" s="78" t="s">
        <v>6921</v>
      </c>
      <c r="E122" s="424">
        <v>29700</v>
      </c>
      <c r="F122" s="352">
        <f t="shared" si="2"/>
        <v>20790</v>
      </c>
      <c r="G122" s="352">
        <f t="shared" si="3"/>
        <v>17820</v>
      </c>
    </row>
    <row r="123" spans="1:7" s="45" customFormat="1" ht="25.5" x14ac:dyDescent="0.25">
      <c r="A123" s="595"/>
      <c r="B123" s="595"/>
      <c r="C123" s="318"/>
      <c r="D123" s="78" t="s">
        <v>7497</v>
      </c>
      <c r="E123" s="424">
        <v>18000</v>
      </c>
      <c r="F123" s="352">
        <f t="shared" si="2"/>
        <v>12600</v>
      </c>
      <c r="G123" s="352">
        <f t="shared" si="3"/>
        <v>10800</v>
      </c>
    </row>
    <row r="124" spans="1:7" s="45" customFormat="1" x14ac:dyDescent="0.25">
      <c r="A124" s="595">
        <v>35</v>
      </c>
      <c r="B124" s="595">
        <v>35</v>
      </c>
      <c r="C124" s="318"/>
      <c r="D124" s="75" t="s">
        <v>6922</v>
      </c>
      <c r="E124" s="424">
        <v>0</v>
      </c>
      <c r="F124" s="352">
        <f t="shared" si="2"/>
        <v>0</v>
      </c>
      <c r="G124" s="352">
        <f t="shared" si="3"/>
        <v>0</v>
      </c>
    </row>
    <row r="125" spans="1:7" s="45" customFormat="1" x14ac:dyDescent="0.25">
      <c r="A125" s="595"/>
      <c r="B125" s="595"/>
      <c r="C125" s="318"/>
      <c r="D125" s="78" t="s">
        <v>7498</v>
      </c>
      <c r="E125" s="424">
        <v>6400</v>
      </c>
      <c r="F125" s="352">
        <f t="shared" si="2"/>
        <v>4480</v>
      </c>
      <c r="G125" s="352">
        <f t="shared" si="3"/>
        <v>3840</v>
      </c>
    </row>
    <row r="126" spans="1:7" s="45" customFormat="1" x14ac:dyDescent="0.25">
      <c r="A126" s="595"/>
      <c r="B126" s="595"/>
      <c r="C126" s="318"/>
      <c r="D126" s="78" t="s">
        <v>6923</v>
      </c>
      <c r="E126" s="424">
        <v>5500</v>
      </c>
      <c r="F126" s="352">
        <f t="shared" si="2"/>
        <v>3849.9999999999995</v>
      </c>
      <c r="G126" s="352">
        <f t="shared" si="3"/>
        <v>3300</v>
      </c>
    </row>
    <row r="127" spans="1:7" s="45" customFormat="1" x14ac:dyDescent="0.25">
      <c r="A127" s="595">
        <v>36</v>
      </c>
      <c r="B127" s="595">
        <v>36</v>
      </c>
      <c r="C127" s="318"/>
      <c r="D127" s="75" t="s">
        <v>5539</v>
      </c>
      <c r="E127" s="424"/>
      <c r="F127" s="352">
        <f t="shared" si="2"/>
        <v>0</v>
      </c>
      <c r="G127" s="352">
        <f t="shared" si="3"/>
        <v>0</v>
      </c>
    </row>
    <row r="128" spans="1:7" s="45" customFormat="1" x14ac:dyDescent="0.25">
      <c r="A128" s="595"/>
      <c r="B128" s="595"/>
      <c r="C128" s="318"/>
      <c r="D128" s="78" t="s">
        <v>7499</v>
      </c>
      <c r="E128" s="424">
        <v>11200</v>
      </c>
      <c r="F128" s="352">
        <f t="shared" si="2"/>
        <v>7839.9999999999991</v>
      </c>
      <c r="G128" s="352">
        <f t="shared" si="3"/>
        <v>6720</v>
      </c>
    </row>
    <row r="129" spans="1:7" s="45" customFormat="1" x14ac:dyDescent="0.25">
      <c r="A129" s="595"/>
      <c r="B129" s="595"/>
      <c r="C129" s="318"/>
      <c r="D129" s="78" t="s">
        <v>6924</v>
      </c>
      <c r="E129" s="424">
        <v>9500</v>
      </c>
      <c r="F129" s="352">
        <f t="shared" si="2"/>
        <v>6650</v>
      </c>
      <c r="G129" s="352">
        <f t="shared" si="3"/>
        <v>5700</v>
      </c>
    </row>
    <row r="130" spans="1:7" s="45" customFormat="1" x14ac:dyDescent="0.25">
      <c r="A130" s="595"/>
      <c r="B130" s="595"/>
      <c r="C130" s="318"/>
      <c r="D130" s="78" t="s">
        <v>6925</v>
      </c>
      <c r="E130" s="424">
        <v>7200</v>
      </c>
      <c r="F130" s="352">
        <f t="shared" si="2"/>
        <v>5040</v>
      </c>
      <c r="G130" s="352">
        <f t="shared" si="3"/>
        <v>4320</v>
      </c>
    </row>
    <row r="131" spans="1:7" s="45" customFormat="1" x14ac:dyDescent="0.25">
      <c r="A131" s="595"/>
      <c r="B131" s="595"/>
      <c r="C131" s="318"/>
      <c r="D131" s="78" t="s">
        <v>6926</v>
      </c>
      <c r="E131" s="424">
        <v>6900</v>
      </c>
      <c r="F131" s="352">
        <f t="shared" si="2"/>
        <v>4830</v>
      </c>
      <c r="G131" s="352">
        <f t="shared" si="3"/>
        <v>4140</v>
      </c>
    </row>
    <row r="132" spans="1:7" s="45" customFormat="1" x14ac:dyDescent="0.25">
      <c r="A132" s="318">
        <v>37</v>
      </c>
      <c r="B132" s="318">
        <v>37</v>
      </c>
      <c r="C132" s="318"/>
      <c r="D132" s="75" t="s">
        <v>6927</v>
      </c>
      <c r="E132" s="424">
        <v>14000</v>
      </c>
      <c r="F132" s="352">
        <f t="shared" si="2"/>
        <v>9800</v>
      </c>
      <c r="G132" s="352">
        <f t="shared" si="3"/>
        <v>8400</v>
      </c>
    </row>
    <row r="133" spans="1:7" s="45" customFormat="1" x14ac:dyDescent="0.25">
      <c r="A133" s="595">
        <v>38</v>
      </c>
      <c r="B133" s="595">
        <v>38</v>
      </c>
      <c r="C133" s="318"/>
      <c r="D133" s="75" t="s">
        <v>6928</v>
      </c>
      <c r="E133" s="424">
        <v>0</v>
      </c>
      <c r="F133" s="352">
        <f t="shared" si="2"/>
        <v>0</v>
      </c>
      <c r="G133" s="352">
        <f t="shared" si="3"/>
        <v>0</v>
      </c>
    </row>
    <row r="134" spans="1:7" s="45" customFormat="1" ht="25.5" x14ac:dyDescent="0.25">
      <c r="A134" s="595"/>
      <c r="B134" s="595"/>
      <c r="C134" s="318"/>
      <c r="D134" s="78" t="s">
        <v>6929</v>
      </c>
      <c r="E134" s="424">
        <v>7400</v>
      </c>
      <c r="F134" s="352">
        <f t="shared" si="2"/>
        <v>5180</v>
      </c>
      <c r="G134" s="352">
        <f t="shared" si="3"/>
        <v>4440</v>
      </c>
    </row>
    <row r="135" spans="1:7" s="45" customFormat="1" x14ac:dyDescent="0.25">
      <c r="A135" s="595"/>
      <c r="B135" s="595"/>
      <c r="C135" s="318"/>
      <c r="D135" s="78" t="s">
        <v>6930</v>
      </c>
      <c r="E135" s="424">
        <v>5100</v>
      </c>
      <c r="F135" s="352">
        <f t="shared" si="2"/>
        <v>3570</v>
      </c>
      <c r="G135" s="352">
        <f t="shared" si="3"/>
        <v>3060</v>
      </c>
    </row>
    <row r="136" spans="1:7" s="45" customFormat="1" x14ac:dyDescent="0.25">
      <c r="A136" s="591">
        <v>39</v>
      </c>
      <c r="B136" s="591">
        <v>39</v>
      </c>
      <c r="C136" s="591" t="s">
        <v>76</v>
      </c>
      <c r="D136" s="75" t="s">
        <v>7500</v>
      </c>
      <c r="E136" s="424">
        <v>0</v>
      </c>
      <c r="F136" s="352">
        <f t="shared" si="2"/>
        <v>0</v>
      </c>
      <c r="G136" s="352">
        <f t="shared" si="3"/>
        <v>0</v>
      </c>
    </row>
    <row r="137" spans="1:7" s="45" customFormat="1" x14ac:dyDescent="0.25">
      <c r="A137" s="592"/>
      <c r="B137" s="592"/>
      <c r="C137" s="592"/>
      <c r="D137" s="137" t="s">
        <v>6931</v>
      </c>
      <c r="E137" s="424">
        <v>35200</v>
      </c>
      <c r="F137" s="352">
        <f t="shared" si="2"/>
        <v>24640</v>
      </c>
      <c r="G137" s="352">
        <f t="shared" si="3"/>
        <v>21120</v>
      </c>
    </row>
    <row r="138" spans="1:7" s="45" customFormat="1" x14ac:dyDescent="0.25">
      <c r="A138" s="592"/>
      <c r="B138" s="592"/>
      <c r="C138" s="592"/>
      <c r="D138" s="137" t="s">
        <v>6932</v>
      </c>
      <c r="E138" s="424">
        <v>30200</v>
      </c>
      <c r="F138" s="352">
        <f t="shared" si="2"/>
        <v>21140</v>
      </c>
      <c r="G138" s="352">
        <f t="shared" si="3"/>
        <v>18120</v>
      </c>
    </row>
    <row r="139" spans="1:7" s="45" customFormat="1" x14ac:dyDescent="0.25">
      <c r="A139" s="592"/>
      <c r="B139" s="592"/>
      <c r="C139" s="592"/>
      <c r="D139" s="137" t="s">
        <v>6933</v>
      </c>
      <c r="E139" s="424">
        <v>25500</v>
      </c>
      <c r="F139" s="352">
        <f t="shared" ref="F139:F202" si="4">IFERROR(E139*0.7,0)</f>
        <v>17850</v>
      </c>
      <c r="G139" s="352">
        <f t="shared" ref="G139:G202" si="5">IFERROR(E139*0.6,0)</f>
        <v>15300</v>
      </c>
    </row>
    <row r="140" spans="1:7" s="45" customFormat="1" x14ac:dyDescent="0.25">
      <c r="A140" s="593"/>
      <c r="B140" s="593"/>
      <c r="C140" s="593"/>
      <c r="D140" s="137" t="s">
        <v>6934</v>
      </c>
      <c r="E140" s="424">
        <v>18000</v>
      </c>
      <c r="F140" s="352">
        <f t="shared" si="4"/>
        <v>12600</v>
      </c>
      <c r="G140" s="352">
        <f t="shared" si="5"/>
        <v>10800</v>
      </c>
    </row>
    <row r="141" spans="1:7" s="45" customFormat="1" ht="13.5" x14ac:dyDescent="0.25">
      <c r="A141" s="591">
        <v>40</v>
      </c>
      <c r="B141" s="591"/>
      <c r="C141" s="591">
        <v>1</v>
      </c>
      <c r="D141" s="145" t="s">
        <v>9357</v>
      </c>
      <c r="E141" s="424">
        <v>0</v>
      </c>
      <c r="F141" s="352">
        <f t="shared" si="4"/>
        <v>0</v>
      </c>
      <c r="G141" s="352">
        <f t="shared" si="5"/>
        <v>0</v>
      </c>
    </row>
    <row r="142" spans="1:7" s="45" customFormat="1" ht="25.5" x14ac:dyDescent="0.25">
      <c r="A142" s="592"/>
      <c r="B142" s="593"/>
      <c r="C142" s="593"/>
      <c r="D142" s="137" t="s">
        <v>9358</v>
      </c>
      <c r="E142" s="424"/>
      <c r="F142" s="352">
        <f t="shared" si="4"/>
        <v>0</v>
      </c>
      <c r="G142" s="352">
        <f t="shared" si="5"/>
        <v>0</v>
      </c>
    </row>
    <row r="143" spans="1:7" s="45" customFormat="1" x14ac:dyDescent="0.25">
      <c r="A143" s="592"/>
      <c r="B143" s="318"/>
      <c r="C143" s="318"/>
      <c r="D143" s="78" t="s">
        <v>6935</v>
      </c>
      <c r="E143" s="424">
        <v>12500</v>
      </c>
      <c r="F143" s="352">
        <f t="shared" si="4"/>
        <v>8750</v>
      </c>
      <c r="G143" s="352">
        <f t="shared" si="5"/>
        <v>7500</v>
      </c>
    </row>
    <row r="144" spans="1:7" s="45" customFormat="1" x14ac:dyDescent="0.25">
      <c r="A144" s="593"/>
      <c r="B144" s="318"/>
      <c r="C144" s="318"/>
      <c r="D144" s="78" t="s">
        <v>6936</v>
      </c>
      <c r="E144" s="424">
        <v>4200</v>
      </c>
      <c r="F144" s="352">
        <f t="shared" si="4"/>
        <v>2940</v>
      </c>
      <c r="G144" s="352">
        <f t="shared" si="5"/>
        <v>2520</v>
      </c>
    </row>
    <row r="145" spans="1:7" s="45" customFormat="1" x14ac:dyDescent="0.25">
      <c r="A145" s="591">
        <v>41</v>
      </c>
      <c r="B145" s="375">
        <v>40</v>
      </c>
      <c r="C145" s="318"/>
      <c r="D145" s="75" t="s">
        <v>6937</v>
      </c>
      <c r="E145" s="424">
        <v>0</v>
      </c>
      <c r="F145" s="352">
        <f t="shared" si="4"/>
        <v>0</v>
      </c>
      <c r="G145" s="352">
        <f t="shared" si="5"/>
        <v>0</v>
      </c>
    </row>
    <row r="146" spans="1:7" s="45" customFormat="1" ht="25.5" x14ac:dyDescent="0.25">
      <c r="A146" s="592"/>
      <c r="B146" s="457"/>
      <c r="C146" s="318"/>
      <c r="D146" s="78" t="s">
        <v>6938</v>
      </c>
      <c r="E146" s="424">
        <v>16099.999999999998</v>
      </c>
      <c r="F146" s="352">
        <f t="shared" si="4"/>
        <v>11269.999999999998</v>
      </c>
      <c r="G146" s="352">
        <f t="shared" si="5"/>
        <v>9659.9999999999982</v>
      </c>
    </row>
    <row r="147" spans="1:7" s="45" customFormat="1" ht="25.5" x14ac:dyDescent="0.25">
      <c r="A147" s="592"/>
      <c r="B147" s="457"/>
      <c r="C147" s="318"/>
      <c r="D147" s="78" t="s">
        <v>6939</v>
      </c>
      <c r="E147" s="424">
        <v>13600</v>
      </c>
      <c r="F147" s="352">
        <f t="shared" si="4"/>
        <v>9520</v>
      </c>
      <c r="G147" s="352">
        <f t="shared" si="5"/>
        <v>8160</v>
      </c>
    </row>
    <row r="148" spans="1:7" s="45" customFormat="1" x14ac:dyDescent="0.25">
      <c r="A148" s="593"/>
      <c r="B148" s="458"/>
      <c r="C148" s="318"/>
      <c r="D148" s="78" t="s">
        <v>9359</v>
      </c>
      <c r="E148" s="424">
        <v>12200</v>
      </c>
      <c r="F148" s="352">
        <f t="shared" si="4"/>
        <v>8540</v>
      </c>
      <c r="G148" s="352">
        <f t="shared" si="5"/>
        <v>7320</v>
      </c>
    </row>
    <row r="149" spans="1:7" s="45" customFormat="1" ht="13.5" x14ac:dyDescent="0.25">
      <c r="A149" s="591">
        <v>42</v>
      </c>
      <c r="B149" s="318">
        <v>41</v>
      </c>
      <c r="C149" s="318"/>
      <c r="D149" s="75" t="s">
        <v>9360</v>
      </c>
      <c r="E149" s="424">
        <v>0</v>
      </c>
      <c r="F149" s="352">
        <f t="shared" si="4"/>
        <v>0</v>
      </c>
      <c r="G149" s="352">
        <f t="shared" si="5"/>
        <v>0</v>
      </c>
    </row>
    <row r="150" spans="1:7" s="45" customFormat="1" x14ac:dyDescent="0.25">
      <c r="A150" s="592"/>
      <c r="B150" s="318"/>
      <c r="C150" s="318"/>
      <c r="D150" s="75" t="s">
        <v>6940</v>
      </c>
      <c r="E150" s="424">
        <v>0</v>
      </c>
      <c r="F150" s="352">
        <f t="shared" si="4"/>
        <v>0</v>
      </c>
      <c r="G150" s="352">
        <f t="shared" si="5"/>
        <v>0</v>
      </c>
    </row>
    <row r="151" spans="1:7" s="45" customFormat="1" x14ac:dyDescent="0.25">
      <c r="A151" s="592"/>
      <c r="B151" s="318"/>
      <c r="C151" s="318"/>
      <c r="D151" s="78" t="s">
        <v>7501</v>
      </c>
      <c r="E151" s="424">
        <v>6500</v>
      </c>
      <c r="F151" s="352">
        <f t="shared" si="4"/>
        <v>4550</v>
      </c>
      <c r="G151" s="352">
        <f t="shared" si="5"/>
        <v>3900</v>
      </c>
    </row>
    <row r="152" spans="1:7" s="45" customFormat="1" x14ac:dyDescent="0.25">
      <c r="A152" s="592"/>
      <c r="B152" s="318"/>
      <c r="C152" s="318"/>
      <c r="D152" s="78" t="s">
        <v>7502</v>
      </c>
      <c r="E152" s="424">
        <v>11400</v>
      </c>
      <c r="F152" s="352">
        <f t="shared" si="4"/>
        <v>7979.9999999999991</v>
      </c>
      <c r="G152" s="352">
        <f t="shared" si="5"/>
        <v>6840</v>
      </c>
    </row>
    <row r="153" spans="1:7" s="45" customFormat="1" x14ac:dyDescent="0.25">
      <c r="A153" s="593"/>
      <c r="B153" s="318"/>
      <c r="C153" s="318"/>
      <c r="D153" s="78" t="s">
        <v>6941</v>
      </c>
      <c r="E153" s="424">
        <v>12600</v>
      </c>
      <c r="F153" s="352">
        <f t="shared" si="4"/>
        <v>8820</v>
      </c>
      <c r="G153" s="352">
        <f t="shared" si="5"/>
        <v>7560</v>
      </c>
    </row>
    <row r="154" spans="1:7" s="45" customFormat="1" x14ac:dyDescent="0.25">
      <c r="A154" s="595">
        <v>43</v>
      </c>
      <c r="B154" s="595">
        <v>42</v>
      </c>
      <c r="C154" s="318"/>
      <c r="D154" s="75" t="s">
        <v>6942</v>
      </c>
      <c r="E154" s="424">
        <v>0</v>
      </c>
      <c r="F154" s="352">
        <f t="shared" si="4"/>
        <v>0</v>
      </c>
      <c r="G154" s="352">
        <f t="shared" si="5"/>
        <v>0</v>
      </c>
    </row>
    <row r="155" spans="1:7" s="45" customFormat="1" ht="25.5" x14ac:dyDescent="0.25">
      <c r="A155" s="595"/>
      <c r="B155" s="595"/>
      <c r="C155" s="318"/>
      <c r="D155" s="78" t="s">
        <v>7503</v>
      </c>
      <c r="E155" s="424">
        <v>5900</v>
      </c>
      <c r="F155" s="352">
        <f t="shared" si="4"/>
        <v>4130</v>
      </c>
      <c r="G155" s="352">
        <f t="shared" si="5"/>
        <v>3540</v>
      </c>
    </row>
    <row r="156" spans="1:7" s="45" customFormat="1" x14ac:dyDescent="0.25">
      <c r="A156" s="595"/>
      <c r="B156" s="595"/>
      <c r="C156" s="318"/>
      <c r="D156" s="78" t="s">
        <v>7504</v>
      </c>
      <c r="E156" s="424">
        <v>4800</v>
      </c>
      <c r="F156" s="352">
        <f t="shared" si="4"/>
        <v>3360</v>
      </c>
      <c r="G156" s="352">
        <f t="shared" si="5"/>
        <v>2880</v>
      </c>
    </row>
    <row r="157" spans="1:7" s="45" customFormat="1" x14ac:dyDescent="0.25">
      <c r="A157" s="318"/>
      <c r="B157" s="318">
        <v>43</v>
      </c>
      <c r="C157" s="318"/>
      <c r="D157" s="75" t="s">
        <v>9361</v>
      </c>
      <c r="E157" s="424">
        <v>0</v>
      </c>
      <c r="F157" s="352">
        <f t="shared" si="4"/>
        <v>0</v>
      </c>
      <c r="G157" s="352">
        <f t="shared" si="5"/>
        <v>0</v>
      </c>
    </row>
    <row r="158" spans="1:7" s="45" customFormat="1" x14ac:dyDescent="0.25">
      <c r="A158" s="591">
        <v>44</v>
      </c>
      <c r="B158" s="318"/>
      <c r="C158" s="318"/>
      <c r="D158" s="75" t="s">
        <v>7505</v>
      </c>
      <c r="E158" s="424">
        <v>0</v>
      </c>
      <c r="F158" s="352">
        <f t="shared" si="4"/>
        <v>0</v>
      </c>
      <c r="G158" s="352">
        <f t="shared" si="5"/>
        <v>0</v>
      </c>
    </row>
    <row r="159" spans="1:7" s="45" customFormat="1" ht="25.5" x14ac:dyDescent="0.25">
      <c r="A159" s="592"/>
      <c r="B159" s="318"/>
      <c r="C159" s="318"/>
      <c r="D159" s="78" t="s">
        <v>7506</v>
      </c>
      <c r="E159" s="424">
        <v>13600</v>
      </c>
      <c r="F159" s="352">
        <f t="shared" si="4"/>
        <v>9520</v>
      </c>
      <c r="G159" s="352">
        <f t="shared" si="5"/>
        <v>8160</v>
      </c>
    </row>
    <row r="160" spans="1:7" s="45" customFormat="1" x14ac:dyDescent="0.25">
      <c r="A160" s="593"/>
      <c r="B160" s="318"/>
      <c r="C160" s="318"/>
      <c r="D160" s="78" t="s">
        <v>7507</v>
      </c>
      <c r="E160" s="424">
        <v>10700</v>
      </c>
      <c r="F160" s="352">
        <f t="shared" si="4"/>
        <v>7489.9999999999991</v>
      </c>
      <c r="G160" s="352">
        <f t="shared" si="5"/>
        <v>6420</v>
      </c>
    </row>
    <row r="161" spans="1:7" s="45" customFormat="1" x14ac:dyDescent="0.25">
      <c r="A161" s="595">
        <v>45</v>
      </c>
      <c r="B161" s="595">
        <v>44</v>
      </c>
      <c r="C161" s="318"/>
      <c r="D161" s="75" t="s">
        <v>6943</v>
      </c>
      <c r="E161" s="424">
        <v>0</v>
      </c>
      <c r="F161" s="352">
        <f t="shared" si="4"/>
        <v>0</v>
      </c>
      <c r="G161" s="352">
        <f t="shared" si="5"/>
        <v>0</v>
      </c>
    </row>
    <row r="162" spans="1:7" s="45" customFormat="1" x14ac:dyDescent="0.25">
      <c r="A162" s="595"/>
      <c r="B162" s="595"/>
      <c r="C162" s="318"/>
      <c r="D162" s="78" t="s">
        <v>6944</v>
      </c>
      <c r="E162" s="424">
        <v>6800</v>
      </c>
      <c r="F162" s="352">
        <f t="shared" si="4"/>
        <v>4760</v>
      </c>
      <c r="G162" s="352">
        <f t="shared" si="5"/>
        <v>4080</v>
      </c>
    </row>
    <row r="163" spans="1:7" s="45" customFormat="1" x14ac:dyDescent="0.25">
      <c r="A163" s="595"/>
      <c r="B163" s="595"/>
      <c r="C163" s="205"/>
      <c r="D163" s="78" t="s">
        <v>6945</v>
      </c>
      <c r="E163" s="424">
        <v>8000</v>
      </c>
      <c r="F163" s="352">
        <f t="shared" si="4"/>
        <v>5600</v>
      </c>
      <c r="G163" s="352">
        <f t="shared" si="5"/>
        <v>4800</v>
      </c>
    </row>
    <row r="164" spans="1:7" s="45" customFormat="1" x14ac:dyDescent="0.25">
      <c r="A164" s="591">
        <v>46</v>
      </c>
      <c r="B164" s="318">
        <v>45</v>
      </c>
      <c r="C164" s="318"/>
      <c r="D164" s="75" t="s">
        <v>9362</v>
      </c>
      <c r="E164" s="424">
        <v>0</v>
      </c>
      <c r="F164" s="352">
        <f t="shared" si="4"/>
        <v>0</v>
      </c>
      <c r="G164" s="352">
        <f t="shared" si="5"/>
        <v>0</v>
      </c>
    </row>
    <row r="165" spans="1:7" s="45" customFormat="1" x14ac:dyDescent="0.25">
      <c r="A165" s="592"/>
      <c r="B165" s="318"/>
      <c r="C165" s="318"/>
      <c r="D165" s="75" t="s">
        <v>6946</v>
      </c>
      <c r="E165" s="424">
        <v>0</v>
      </c>
      <c r="F165" s="352">
        <f t="shared" si="4"/>
        <v>0</v>
      </c>
      <c r="G165" s="352">
        <f t="shared" si="5"/>
        <v>0</v>
      </c>
    </row>
    <row r="166" spans="1:7" s="45" customFormat="1" x14ac:dyDescent="0.25">
      <c r="A166" s="592"/>
      <c r="B166" s="318"/>
      <c r="C166" s="318"/>
      <c r="D166" s="78" t="s">
        <v>6947</v>
      </c>
      <c r="E166" s="424">
        <v>10500</v>
      </c>
      <c r="F166" s="352">
        <f t="shared" si="4"/>
        <v>7349.9999999999991</v>
      </c>
      <c r="G166" s="352">
        <f t="shared" si="5"/>
        <v>6300</v>
      </c>
    </row>
    <row r="167" spans="1:7" s="45" customFormat="1" x14ac:dyDescent="0.25">
      <c r="A167" s="592"/>
      <c r="B167" s="318"/>
      <c r="C167" s="318"/>
      <c r="D167" s="78" t="s">
        <v>6948</v>
      </c>
      <c r="E167" s="424">
        <v>9000</v>
      </c>
      <c r="F167" s="352">
        <f t="shared" si="4"/>
        <v>6300</v>
      </c>
      <c r="G167" s="352">
        <f t="shared" si="5"/>
        <v>5400</v>
      </c>
    </row>
    <row r="168" spans="1:7" s="45" customFormat="1" x14ac:dyDescent="0.25">
      <c r="A168" s="593"/>
      <c r="B168" s="318"/>
      <c r="C168" s="318"/>
      <c r="D168" s="137" t="s">
        <v>6949</v>
      </c>
      <c r="E168" s="424">
        <v>7500</v>
      </c>
      <c r="F168" s="352">
        <f t="shared" si="4"/>
        <v>5250</v>
      </c>
      <c r="G168" s="352">
        <f t="shared" si="5"/>
        <v>4500</v>
      </c>
    </row>
    <row r="169" spans="1:7" s="45" customFormat="1" x14ac:dyDescent="0.25">
      <c r="A169" s="595">
        <v>47</v>
      </c>
      <c r="B169" s="595">
        <v>46</v>
      </c>
      <c r="C169" s="318"/>
      <c r="D169" s="75" t="s">
        <v>6515</v>
      </c>
      <c r="E169" s="424">
        <v>0</v>
      </c>
      <c r="F169" s="352">
        <f t="shared" si="4"/>
        <v>0</v>
      </c>
      <c r="G169" s="352">
        <f t="shared" si="5"/>
        <v>0</v>
      </c>
    </row>
    <row r="170" spans="1:7" s="45" customFormat="1" ht="25.5" x14ac:dyDescent="0.25">
      <c r="A170" s="595"/>
      <c r="B170" s="595"/>
      <c r="C170" s="318"/>
      <c r="D170" s="78" t="s">
        <v>6950</v>
      </c>
      <c r="E170" s="424">
        <v>11400</v>
      </c>
      <c r="F170" s="352">
        <f t="shared" si="4"/>
        <v>7979.9999999999991</v>
      </c>
      <c r="G170" s="352">
        <f t="shared" si="5"/>
        <v>6840</v>
      </c>
    </row>
    <row r="171" spans="1:7" s="45" customFormat="1" x14ac:dyDescent="0.25">
      <c r="A171" s="595"/>
      <c r="B171" s="595"/>
      <c r="C171" s="318"/>
      <c r="D171" s="78" t="s">
        <v>6951</v>
      </c>
      <c r="E171" s="424">
        <v>9800</v>
      </c>
      <c r="F171" s="352">
        <f t="shared" si="4"/>
        <v>6860</v>
      </c>
      <c r="G171" s="352">
        <f t="shared" si="5"/>
        <v>5880</v>
      </c>
    </row>
    <row r="172" spans="1:7" s="45" customFormat="1" x14ac:dyDescent="0.25">
      <c r="A172" s="591">
        <v>48</v>
      </c>
      <c r="B172" s="595">
        <v>47</v>
      </c>
      <c r="C172" s="318"/>
      <c r="D172" s="75" t="s">
        <v>877</v>
      </c>
      <c r="E172" s="424">
        <v>0</v>
      </c>
      <c r="F172" s="352">
        <f t="shared" si="4"/>
        <v>0</v>
      </c>
      <c r="G172" s="352">
        <f t="shared" si="5"/>
        <v>0</v>
      </c>
    </row>
    <row r="173" spans="1:7" s="45" customFormat="1" ht="25.5" x14ac:dyDescent="0.25">
      <c r="A173" s="592"/>
      <c r="B173" s="595"/>
      <c r="C173" s="318"/>
      <c r="D173" s="78" t="s">
        <v>6952</v>
      </c>
      <c r="E173" s="424">
        <v>12400</v>
      </c>
      <c r="F173" s="352">
        <f t="shared" si="4"/>
        <v>8680</v>
      </c>
      <c r="G173" s="352">
        <f t="shared" si="5"/>
        <v>7440</v>
      </c>
    </row>
    <row r="174" spans="1:7" s="45" customFormat="1" ht="25.5" x14ac:dyDescent="0.25">
      <c r="A174" s="592"/>
      <c r="B174" s="595"/>
      <c r="C174" s="318"/>
      <c r="D174" s="78" t="s">
        <v>6953</v>
      </c>
      <c r="E174" s="424">
        <v>15500</v>
      </c>
      <c r="F174" s="352">
        <f t="shared" si="4"/>
        <v>10850</v>
      </c>
      <c r="G174" s="352">
        <f t="shared" si="5"/>
        <v>9300</v>
      </c>
    </row>
    <row r="175" spans="1:7" s="45" customFormat="1" x14ac:dyDescent="0.25">
      <c r="A175" s="592"/>
      <c r="B175" s="318"/>
      <c r="C175" s="318"/>
      <c r="D175" s="137" t="s">
        <v>9363</v>
      </c>
      <c r="E175" s="424">
        <v>18900</v>
      </c>
      <c r="F175" s="352">
        <f t="shared" si="4"/>
        <v>13230</v>
      </c>
      <c r="G175" s="352">
        <f t="shared" si="5"/>
        <v>11340</v>
      </c>
    </row>
    <row r="176" spans="1:7" s="45" customFormat="1" ht="25.5" x14ac:dyDescent="0.25">
      <c r="A176" s="593"/>
      <c r="B176" s="318"/>
      <c r="C176" s="318"/>
      <c r="D176" s="137" t="s">
        <v>9364</v>
      </c>
      <c r="E176" s="424">
        <v>15399.999999999998</v>
      </c>
      <c r="F176" s="352">
        <f t="shared" si="4"/>
        <v>10779.999999999998</v>
      </c>
      <c r="G176" s="352">
        <f t="shared" si="5"/>
        <v>9239.9999999999982</v>
      </c>
    </row>
    <row r="177" spans="1:7" s="45" customFormat="1" x14ac:dyDescent="0.25">
      <c r="A177" s="595">
        <v>49</v>
      </c>
      <c r="B177" s="595">
        <v>48</v>
      </c>
      <c r="C177" s="318"/>
      <c r="D177" s="75" t="s">
        <v>6954</v>
      </c>
      <c r="E177" s="424">
        <v>0</v>
      </c>
      <c r="F177" s="352">
        <f t="shared" si="4"/>
        <v>0</v>
      </c>
      <c r="G177" s="352">
        <f t="shared" si="5"/>
        <v>0</v>
      </c>
    </row>
    <row r="178" spans="1:7" s="45" customFormat="1" ht="25.5" x14ac:dyDescent="0.25">
      <c r="A178" s="595"/>
      <c r="B178" s="595"/>
      <c r="C178" s="318"/>
      <c r="D178" s="78" t="s">
        <v>6955</v>
      </c>
      <c r="E178" s="424">
        <v>11200</v>
      </c>
      <c r="F178" s="352">
        <f t="shared" si="4"/>
        <v>7839.9999999999991</v>
      </c>
      <c r="G178" s="352">
        <f t="shared" si="5"/>
        <v>6720</v>
      </c>
    </row>
    <row r="179" spans="1:7" s="45" customFormat="1" ht="25.5" x14ac:dyDescent="0.25">
      <c r="A179" s="595"/>
      <c r="B179" s="595"/>
      <c r="C179" s="318"/>
      <c r="D179" s="78" t="s">
        <v>7508</v>
      </c>
      <c r="E179" s="424">
        <v>9700</v>
      </c>
      <c r="F179" s="352">
        <f t="shared" si="4"/>
        <v>6790</v>
      </c>
      <c r="G179" s="352">
        <f t="shared" si="5"/>
        <v>5820</v>
      </c>
    </row>
    <row r="180" spans="1:7" s="45" customFormat="1" x14ac:dyDescent="0.25">
      <c r="A180" s="595"/>
      <c r="B180" s="595"/>
      <c r="C180" s="318"/>
      <c r="D180" s="78" t="s">
        <v>6956</v>
      </c>
      <c r="E180" s="424">
        <v>7500</v>
      </c>
      <c r="F180" s="352">
        <f t="shared" si="4"/>
        <v>5250</v>
      </c>
      <c r="G180" s="352">
        <f t="shared" si="5"/>
        <v>4500</v>
      </c>
    </row>
    <row r="181" spans="1:7" s="45" customFormat="1" x14ac:dyDescent="0.25">
      <c r="A181" s="318">
        <v>50</v>
      </c>
      <c r="B181" s="318">
        <v>49</v>
      </c>
      <c r="C181" s="318"/>
      <c r="D181" s="75" t="s">
        <v>6957</v>
      </c>
      <c r="E181" s="424">
        <v>7800</v>
      </c>
      <c r="F181" s="352">
        <f t="shared" si="4"/>
        <v>5460</v>
      </c>
      <c r="G181" s="352">
        <f t="shared" si="5"/>
        <v>4680</v>
      </c>
    </row>
    <row r="182" spans="1:7" s="45" customFormat="1" x14ac:dyDescent="0.25">
      <c r="A182" s="595">
        <v>51</v>
      </c>
      <c r="B182" s="595">
        <v>50</v>
      </c>
      <c r="C182" s="318"/>
      <c r="D182" s="75" t="s">
        <v>6958</v>
      </c>
      <c r="E182" s="424">
        <v>0</v>
      </c>
      <c r="F182" s="352">
        <f t="shared" si="4"/>
        <v>0</v>
      </c>
      <c r="G182" s="352">
        <f t="shared" si="5"/>
        <v>0</v>
      </c>
    </row>
    <row r="183" spans="1:7" s="45" customFormat="1" x14ac:dyDescent="0.25">
      <c r="A183" s="595"/>
      <c r="B183" s="595"/>
      <c r="C183" s="318"/>
      <c r="D183" s="78" t="s">
        <v>6959</v>
      </c>
      <c r="E183" s="424">
        <v>8500</v>
      </c>
      <c r="F183" s="352">
        <f t="shared" si="4"/>
        <v>5950</v>
      </c>
      <c r="G183" s="352">
        <f t="shared" si="5"/>
        <v>5100</v>
      </c>
    </row>
    <row r="184" spans="1:7" s="45" customFormat="1" ht="25.5" x14ac:dyDescent="0.25">
      <c r="A184" s="595"/>
      <c r="B184" s="595"/>
      <c r="C184" s="318"/>
      <c r="D184" s="78" t="s">
        <v>6960</v>
      </c>
      <c r="E184" s="424">
        <v>6500</v>
      </c>
      <c r="F184" s="352">
        <f t="shared" si="4"/>
        <v>4550</v>
      </c>
      <c r="G184" s="352">
        <f t="shared" si="5"/>
        <v>3900</v>
      </c>
    </row>
    <row r="185" spans="1:7" s="45" customFormat="1" x14ac:dyDescent="0.25">
      <c r="A185" s="595">
        <v>52</v>
      </c>
      <c r="B185" s="595">
        <v>51</v>
      </c>
      <c r="C185" s="318"/>
      <c r="D185" s="75" t="s">
        <v>6961</v>
      </c>
      <c r="E185" s="424">
        <v>0</v>
      </c>
      <c r="F185" s="352">
        <f t="shared" si="4"/>
        <v>0</v>
      </c>
      <c r="G185" s="352">
        <f t="shared" si="5"/>
        <v>0</v>
      </c>
    </row>
    <row r="186" spans="1:7" s="45" customFormat="1" ht="25.5" x14ac:dyDescent="0.25">
      <c r="A186" s="595"/>
      <c r="B186" s="595"/>
      <c r="C186" s="318"/>
      <c r="D186" s="78" t="s">
        <v>6962</v>
      </c>
      <c r="E186" s="424">
        <v>4800</v>
      </c>
      <c r="F186" s="352">
        <f t="shared" si="4"/>
        <v>3360</v>
      </c>
      <c r="G186" s="352">
        <f t="shared" si="5"/>
        <v>2880</v>
      </c>
    </row>
    <row r="187" spans="1:7" s="45" customFormat="1" x14ac:dyDescent="0.25">
      <c r="A187" s="595"/>
      <c r="B187" s="595"/>
      <c r="C187" s="318"/>
      <c r="D187" s="78" t="s">
        <v>6963</v>
      </c>
      <c r="E187" s="424">
        <v>3900</v>
      </c>
      <c r="F187" s="352">
        <f t="shared" si="4"/>
        <v>2730</v>
      </c>
      <c r="G187" s="352">
        <f t="shared" si="5"/>
        <v>2340</v>
      </c>
    </row>
    <row r="188" spans="1:7" s="45" customFormat="1" x14ac:dyDescent="0.25">
      <c r="A188" s="595">
        <v>53</v>
      </c>
      <c r="B188" s="595">
        <v>52</v>
      </c>
      <c r="C188" s="318"/>
      <c r="D188" s="75" t="s">
        <v>6964</v>
      </c>
      <c r="E188" s="424"/>
      <c r="F188" s="352">
        <f t="shared" si="4"/>
        <v>0</v>
      </c>
      <c r="G188" s="352">
        <f t="shared" si="5"/>
        <v>0</v>
      </c>
    </row>
    <row r="189" spans="1:7" s="45" customFormat="1" x14ac:dyDescent="0.25">
      <c r="A189" s="595"/>
      <c r="B189" s="595"/>
      <c r="C189" s="318"/>
      <c r="D189" s="78" t="s">
        <v>6965</v>
      </c>
      <c r="E189" s="424">
        <v>4800</v>
      </c>
      <c r="F189" s="352">
        <f t="shared" si="4"/>
        <v>3360</v>
      </c>
      <c r="G189" s="352">
        <f t="shared" si="5"/>
        <v>2880</v>
      </c>
    </row>
    <row r="190" spans="1:7" s="45" customFormat="1" x14ac:dyDescent="0.25">
      <c r="A190" s="595"/>
      <c r="B190" s="595"/>
      <c r="C190" s="318"/>
      <c r="D190" s="78" t="s">
        <v>6963</v>
      </c>
      <c r="E190" s="424">
        <v>3500</v>
      </c>
      <c r="F190" s="352">
        <f t="shared" si="4"/>
        <v>2450</v>
      </c>
      <c r="G190" s="352">
        <f t="shared" si="5"/>
        <v>2100</v>
      </c>
    </row>
    <row r="191" spans="1:7" s="45" customFormat="1" x14ac:dyDescent="0.25">
      <c r="A191" s="318">
        <v>54</v>
      </c>
      <c r="B191" s="318">
        <v>53</v>
      </c>
      <c r="C191" s="318"/>
      <c r="D191" s="75" t="s">
        <v>6966</v>
      </c>
      <c r="E191" s="424">
        <v>15500</v>
      </c>
      <c r="F191" s="352">
        <f t="shared" si="4"/>
        <v>10850</v>
      </c>
      <c r="G191" s="352">
        <f t="shared" si="5"/>
        <v>9300</v>
      </c>
    </row>
    <row r="192" spans="1:7" s="45" customFormat="1" x14ac:dyDescent="0.25">
      <c r="A192" s="318">
        <v>55</v>
      </c>
      <c r="B192" s="318">
        <v>54</v>
      </c>
      <c r="C192" s="318"/>
      <c r="D192" s="75" t="s">
        <v>6967</v>
      </c>
      <c r="E192" s="424">
        <v>13300</v>
      </c>
      <c r="F192" s="352">
        <f t="shared" si="4"/>
        <v>9310</v>
      </c>
      <c r="G192" s="352">
        <f t="shared" si="5"/>
        <v>7980</v>
      </c>
    </row>
    <row r="193" spans="1:7" s="45" customFormat="1" x14ac:dyDescent="0.25">
      <c r="A193" s="318">
        <v>56</v>
      </c>
      <c r="B193" s="318">
        <v>55</v>
      </c>
      <c r="C193" s="318"/>
      <c r="D193" s="75" t="s">
        <v>6968</v>
      </c>
      <c r="E193" s="424">
        <v>13300</v>
      </c>
      <c r="F193" s="352">
        <f t="shared" si="4"/>
        <v>9310</v>
      </c>
      <c r="G193" s="352">
        <f t="shared" si="5"/>
        <v>7980</v>
      </c>
    </row>
    <row r="194" spans="1:7" s="45" customFormat="1" x14ac:dyDescent="0.25">
      <c r="A194" s="318">
        <v>57</v>
      </c>
      <c r="B194" s="318">
        <v>56</v>
      </c>
      <c r="C194" s="318"/>
      <c r="D194" s="75" t="s">
        <v>6969</v>
      </c>
      <c r="E194" s="424">
        <v>13300</v>
      </c>
      <c r="F194" s="352">
        <f t="shared" si="4"/>
        <v>9310</v>
      </c>
      <c r="G194" s="352">
        <f t="shared" si="5"/>
        <v>7980</v>
      </c>
    </row>
    <row r="195" spans="1:7" s="45" customFormat="1" x14ac:dyDescent="0.25">
      <c r="A195" s="318">
        <v>58</v>
      </c>
      <c r="B195" s="318">
        <v>57</v>
      </c>
      <c r="C195" s="318"/>
      <c r="D195" s="75" t="s">
        <v>6970</v>
      </c>
      <c r="E195" s="424">
        <v>11700</v>
      </c>
      <c r="F195" s="352">
        <f t="shared" si="4"/>
        <v>8189.9999999999991</v>
      </c>
      <c r="G195" s="352">
        <f t="shared" si="5"/>
        <v>7020</v>
      </c>
    </row>
    <row r="196" spans="1:7" s="45" customFormat="1" x14ac:dyDescent="0.25">
      <c r="A196" s="595">
        <v>59</v>
      </c>
      <c r="B196" s="595">
        <v>58</v>
      </c>
      <c r="C196" s="318"/>
      <c r="D196" s="75" t="s">
        <v>6111</v>
      </c>
      <c r="E196" s="424">
        <v>0</v>
      </c>
      <c r="F196" s="352">
        <f t="shared" si="4"/>
        <v>0</v>
      </c>
      <c r="G196" s="352">
        <f t="shared" si="5"/>
        <v>0</v>
      </c>
    </row>
    <row r="197" spans="1:7" s="45" customFormat="1" x14ac:dyDescent="0.25">
      <c r="A197" s="595"/>
      <c r="B197" s="595"/>
      <c r="C197" s="318"/>
      <c r="D197" s="78" t="s">
        <v>6971</v>
      </c>
      <c r="E197" s="424">
        <v>9100</v>
      </c>
      <c r="F197" s="352">
        <f t="shared" si="4"/>
        <v>6370</v>
      </c>
      <c r="G197" s="352">
        <f t="shared" si="5"/>
        <v>5460</v>
      </c>
    </row>
    <row r="198" spans="1:7" s="45" customFormat="1" x14ac:dyDescent="0.25">
      <c r="A198" s="595"/>
      <c r="B198" s="595"/>
      <c r="C198" s="318"/>
      <c r="D198" s="78" t="s">
        <v>6972</v>
      </c>
      <c r="E198" s="424">
        <v>9600</v>
      </c>
      <c r="F198" s="352">
        <f t="shared" si="4"/>
        <v>6720</v>
      </c>
      <c r="G198" s="352">
        <f t="shared" si="5"/>
        <v>5760</v>
      </c>
    </row>
    <row r="199" spans="1:7" s="45" customFormat="1" x14ac:dyDescent="0.25">
      <c r="A199" s="595">
        <v>60</v>
      </c>
      <c r="B199" s="595">
        <v>59</v>
      </c>
      <c r="C199" s="318"/>
      <c r="D199" s="75" t="s">
        <v>6973</v>
      </c>
      <c r="E199" s="424">
        <v>0</v>
      </c>
      <c r="F199" s="352">
        <f t="shared" si="4"/>
        <v>0</v>
      </c>
      <c r="G199" s="352">
        <f t="shared" si="5"/>
        <v>0</v>
      </c>
    </row>
    <row r="200" spans="1:7" s="45" customFormat="1" x14ac:dyDescent="0.25">
      <c r="A200" s="595"/>
      <c r="B200" s="595"/>
      <c r="C200" s="318"/>
      <c r="D200" s="78" t="s">
        <v>6974</v>
      </c>
      <c r="E200" s="424">
        <v>9100</v>
      </c>
      <c r="F200" s="352">
        <f t="shared" si="4"/>
        <v>6370</v>
      </c>
      <c r="G200" s="352">
        <f t="shared" si="5"/>
        <v>5460</v>
      </c>
    </row>
    <row r="201" spans="1:7" s="45" customFormat="1" x14ac:dyDescent="0.25">
      <c r="A201" s="595"/>
      <c r="B201" s="595"/>
      <c r="C201" s="318"/>
      <c r="D201" s="78" t="s">
        <v>6975</v>
      </c>
      <c r="E201" s="424">
        <v>10100</v>
      </c>
      <c r="F201" s="352">
        <f t="shared" si="4"/>
        <v>7070</v>
      </c>
      <c r="G201" s="352">
        <f t="shared" si="5"/>
        <v>6060</v>
      </c>
    </row>
    <row r="202" spans="1:7" s="45" customFormat="1" x14ac:dyDescent="0.25">
      <c r="A202" s="595">
        <v>61</v>
      </c>
      <c r="B202" s="595">
        <v>60</v>
      </c>
      <c r="C202" s="318"/>
      <c r="D202" s="75" t="s">
        <v>5481</v>
      </c>
      <c r="E202" s="424">
        <v>0</v>
      </c>
      <c r="F202" s="352">
        <f t="shared" si="4"/>
        <v>0</v>
      </c>
      <c r="G202" s="352">
        <f t="shared" si="5"/>
        <v>0</v>
      </c>
    </row>
    <row r="203" spans="1:7" s="45" customFormat="1" ht="25.5" x14ac:dyDescent="0.25">
      <c r="A203" s="595"/>
      <c r="B203" s="595"/>
      <c r="C203" s="318"/>
      <c r="D203" s="78" t="s">
        <v>6976</v>
      </c>
      <c r="E203" s="424">
        <v>9100</v>
      </c>
      <c r="F203" s="352">
        <f t="shared" ref="F203:F266" si="6">IFERROR(E203*0.7,0)</f>
        <v>6370</v>
      </c>
      <c r="G203" s="352">
        <f t="shared" ref="G203:G266" si="7">IFERROR(E203*0.6,0)</f>
        <v>5460</v>
      </c>
    </row>
    <row r="204" spans="1:7" s="45" customFormat="1" ht="25.5" x14ac:dyDescent="0.25">
      <c r="A204" s="595"/>
      <c r="B204" s="595"/>
      <c r="C204" s="205"/>
      <c r="D204" s="78" t="s">
        <v>6977</v>
      </c>
      <c r="E204" s="424">
        <v>7699.9999999999991</v>
      </c>
      <c r="F204" s="352">
        <f t="shared" si="6"/>
        <v>5389.9999999999991</v>
      </c>
      <c r="G204" s="352">
        <f t="shared" si="7"/>
        <v>4619.9999999999991</v>
      </c>
    </row>
    <row r="205" spans="1:7" s="45" customFormat="1" x14ac:dyDescent="0.25">
      <c r="A205" s="318">
        <v>62</v>
      </c>
      <c r="B205" s="318">
        <v>61</v>
      </c>
      <c r="C205" s="318"/>
      <c r="D205" s="75" t="s">
        <v>5619</v>
      </c>
      <c r="E205" s="424">
        <v>7800</v>
      </c>
      <c r="F205" s="352">
        <f t="shared" si="6"/>
        <v>5460</v>
      </c>
      <c r="G205" s="352">
        <f t="shared" si="7"/>
        <v>4680</v>
      </c>
    </row>
    <row r="206" spans="1:7" s="45" customFormat="1" x14ac:dyDescent="0.25">
      <c r="A206" s="595">
        <v>63</v>
      </c>
      <c r="B206" s="595">
        <v>62</v>
      </c>
      <c r="C206" s="318"/>
      <c r="D206" s="75" t="s">
        <v>6978</v>
      </c>
      <c r="E206" s="424">
        <v>0</v>
      </c>
      <c r="F206" s="352">
        <f t="shared" si="6"/>
        <v>0</v>
      </c>
      <c r="G206" s="352">
        <f t="shared" si="7"/>
        <v>0</v>
      </c>
    </row>
    <row r="207" spans="1:7" s="45" customFormat="1" ht="25.5" x14ac:dyDescent="0.25">
      <c r="A207" s="595"/>
      <c r="B207" s="595"/>
      <c r="C207" s="318"/>
      <c r="D207" s="78" t="s">
        <v>6979</v>
      </c>
      <c r="E207" s="424">
        <v>8500</v>
      </c>
      <c r="F207" s="352">
        <f t="shared" si="6"/>
        <v>5950</v>
      </c>
      <c r="G207" s="352">
        <f t="shared" si="7"/>
        <v>5100</v>
      </c>
    </row>
    <row r="208" spans="1:7" s="45" customFormat="1" x14ac:dyDescent="0.25">
      <c r="A208" s="318">
        <v>64</v>
      </c>
      <c r="B208" s="318">
        <v>63</v>
      </c>
      <c r="C208" s="318"/>
      <c r="D208" s="75" t="s">
        <v>6980</v>
      </c>
      <c r="E208" s="424">
        <v>7800</v>
      </c>
      <c r="F208" s="352">
        <f t="shared" si="6"/>
        <v>5460</v>
      </c>
      <c r="G208" s="352">
        <f t="shared" si="7"/>
        <v>4680</v>
      </c>
    </row>
    <row r="209" spans="1:7" s="45" customFormat="1" x14ac:dyDescent="0.25">
      <c r="A209" s="318">
        <v>65</v>
      </c>
      <c r="B209" s="318">
        <v>64</v>
      </c>
      <c r="C209" s="318"/>
      <c r="D209" s="75" t="s">
        <v>5480</v>
      </c>
      <c r="E209" s="424">
        <v>7800</v>
      </c>
      <c r="F209" s="352">
        <f t="shared" si="6"/>
        <v>5460</v>
      </c>
      <c r="G209" s="352">
        <f t="shared" si="7"/>
        <v>4680</v>
      </c>
    </row>
    <row r="210" spans="1:7" s="45" customFormat="1" x14ac:dyDescent="0.25">
      <c r="A210" s="318">
        <v>66</v>
      </c>
      <c r="B210" s="318">
        <v>65</v>
      </c>
      <c r="C210" s="318"/>
      <c r="D210" s="75" t="s">
        <v>5547</v>
      </c>
      <c r="E210" s="424">
        <v>8400</v>
      </c>
      <c r="F210" s="352">
        <f t="shared" si="6"/>
        <v>5880</v>
      </c>
      <c r="G210" s="352">
        <f t="shared" si="7"/>
        <v>5040</v>
      </c>
    </row>
    <row r="211" spans="1:7" s="45" customFormat="1" x14ac:dyDescent="0.25">
      <c r="A211" s="595">
        <v>67</v>
      </c>
      <c r="B211" s="595">
        <v>66</v>
      </c>
      <c r="C211" s="318"/>
      <c r="D211" s="75" t="s">
        <v>6981</v>
      </c>
      <c r="E211" s="424">
        <v>0</v>
      </c>
      <c r="F211" s="352">
        <f t="shared" si="6"/>
        <v>0</v>
      </c>
      <c r="G211" s="352">
        <f t="shared" si="7"/>
        <v>0</v>
      </c>
    </row>
    <row r="212" spans="1:7" s="45" customFormat="1" x14ac:dyDescent="0.25">
      <c r="A212" s="595"/>
      <c r="B212" s="595"/>
      <c r="C212" s="318"/>
      <c r="D212" s="78" t="s">
        <v>6982</v>
      </c>
      <c r="E212" s="424">
        <v>8100</v>
      </c>
      <c r="F212" s="352">
        <f t="shared" si="6"/>
        <v>5670</v>
      </c>
      <c r="G212" s="352">
        <f t="shared" si="7"/>
        <v>4860</v>
      </c>
    </row>
    <row r="213" spans="1:7" s="45" customFormat="1" x14ac:dyDescent="0.25">
      <c r="A213" s="595">
        <v>68</v>
      </c>
      <c r="B213" s="595">
        <v>67</v>
      </c>
      <c r="C213" s="318"/>
      <c r="D213" s="75" t="s">
        <v>6133</v>
      </c>
      <c r="E213" s="424">
        <v>7800</v>
      </c>
      <c r="F213" s="352">
        <f t="shared" si="6"/>
        <v>5460</v>
      </c>
      <c r="G213" s="352">
        <f t="shared" si="7"/>
        <v>4680</v>
      </c>
    </row>
    <row r="214" spans="1:7" s="45" customFormat="1" ht="25.5" x14ac:dyDescent="0.25">
      <c r="A214" s="595"/>
      <c r="B214" s="595"/>
      <c r="C214" s="318"/>
      <c r="D214" s="78" t="s">
        <v>9365</v>
      </c>
      <c r="E214" s="424"/>
      <c r="F214" s="352">
        <f t="shared" si="6"/>
        <v>0</v>
      </c>
      <c r="G214" s="352">
        <f t="shared" si="7"/>
        <v>0</v>
      </c>
    </row>
    <row r="215" spans="1:7" s="45" customFormat="1" x14ac:dyDescent="0.25">
      <c r="A215" s="595"/>
      <c r="B215" s="595"/>
      <c r="C215" s="318"/>
      <c r="D215" s="78" t="s">
        <v>9366</v>
      </c>
      <c r="E215" s="424"/>
      <c r="F215" s="352">
        <f t="shared" si="6"/>
        <v>0</v>
      </c>
      <c r="G215" s="352">
        <f t="shared" si="7"/>
        <v>0</v>
      </c>
    </row>
    <row r="216" spans="1:7" s="45" customFormat="1" x14ac:dyDescent="0.25">
      <c r="A216" s="595"/>
      <c r="B216" s="595"/>
      <c r="C216" s="318"/>
      <c r="D216" s="78" t="s">
        <v>9367</v>
      </c>
      <c r="E216" s="424"/>
      <c r="F216" s="352">
        <f t="shared" si="6"/>
        <v>0</v>
      </c>
      <c r="G216" s="352">
        <f t="shared" si="7"/>
        <v>0</v>
      </c>
    </row>
    <row r="217" spans="1:7" s="45" customFormat="1" x14ac:dyDescent="0.25">
      <c r="A217" s="591">
        <v>69</v>
      </c>
      <c r="B217" s="595">
        <v>68</v>
      </c>
      <c r="C217" s="318"/>
      <c r="D217" s="75" t="s">
        <v>6983</v>
      </c>
      <c r="E217" s="424">
        <v>0</v>
      </c>
      <c r="F217" s="352">
        <f t="shared" si="6"/>
        <v>0</v>
      </c>
      <c r="G217" s="352">
        <f t="shared" si="7"/>
        <v>0</v>
      </c>
    </row>
    <row r="218" spans="1:7" s="45" customFormat="1" x14ac:dyDescent="0.25">
      <c r="A218" s="592"/>
      <c r="B218" s="595"/>
      <c r="C218" s="318"/>
      <c r="D218" s="78" t="s">
        <v>6984</v>
      </c>
      <c r="E218" s="424">
        <v>13600</v>
      </c>
      <c r="F218" s="352">
        <f t="shared" si="6"/>
        <v>9520</v>
      </c>
      <c r="G218" s="352">
        <f t="shared" si="7"/>
        <v>8160</v>
      </c>
    </row>
    <row r="219" spans="1:7" s="45" customFormat="1" x14ac:dyDescent="0.25">
      <c r="A219" s="592"/>
      <c r="B219" s="595"/>
      <c r="C219" s="318"/>
      <c r="D219" s="78" t="s">
        <v>6985</v>
      </c>
      <c r="E219" s="424">
        <v>12480</v>
      </c>
      <c r="F219" s="352">
        <f t="shared" si="6"/>
        <v>8736</v>
      </c>
      <c r="G219" s="352">
        <f t="shared" si="7"/>
        <v>7488</v>
      </c>
    </row>
    <row r="220" spans="1:7" s="45" customFormat="1" x14ac:dyDescent="0.25">
      <c r="A220" s="592"/>
      <c r="B220" s="595"/>
      <c r="C220" s="318"/>
      <c r="D220" s="78" t="s">
        <v>6986</v>
      </c>
      <c r="E220" s="424">
        <v>9600</v>
      </c>
      <c r="F220" s="352">
        <f t="shared" si="6"/>
        <v>6720</v>
      </c>
      <c r="G220" s="352">
        <f t="shared" si="7"/>
        <v>5760</v>
      </c>
    </row>
    <row r="221" spans="1:7" s="45" customFormat="1" x14ac:dyDescent="0.25">
      <c r="A221" s="592"/>
      <c r="B221" s="595"/>
      <c r="C221" s="318"/>
      <c r="D221" s="78" t="s">
        <v>6987</v>
      </c>
      <c r="E221" s="424">
        <v>6300</v>
      </c>
      <c r="F221" s="352">
        <f t="shared" si="6"/>
        <v>4410</v>
      </c>
      <c r="G221" s="352">
        <f t="shared" si="7"/>
        <v>3780</v>
      </c>
    </row>
    <row r="222" spans="1:7" s="45" customFormat="1" ht="25.5" x14ac:dyDescent="0.25">
      <c r="A222" s="593"/>
      <c r="B222" s="318"/>
      <c r="C222" s="318"/>
      <c r="D222" s="78" t="s">
        <v>9368</v>
      </c>
      <c r="E222" s="424">
        <v>13600</v>
      </c>
      <c r="F222" s="352">
        <f t="shared" si="6"/>
        <v>9520</v>
      </c>
      <c r="G222" s="352">
        <f t="shared" si="7"/>
        <v>8160</v>
      </c>
    </row>
    <row r="223" spans="1:7" s="45" customFormat="1" ht="13.5" x14ac:dyDescent="0.25">
      <c r="A223" s="318"/>
      <c r="B223" s="318">
        <v>69</v>
      </c>
      <c r="C223" s="318"/>
      <c r="D223" s="75" t="s">
        <v>9369</v>
      </c>
      <c r="E223" s="424">
        <v>0</v>
      </c>
      <c r="F223" s="352">
        <f t="shared" si="6"/>
        <v>0</v>
      </c>
      <c r="G223" s="352">
        <f t="shared" si="7"/>
        <v>0</v>
      </c>
    </row>
    <row r="224" spans="1:7" s="45" customFormat="1" x14ac:dyDescent="0.25">
      <c r="A224" s="591">
        <v>70</v>
      </c>
      <c r="B224" s="318"/>
      <c r="C224" s="318"/>
      <c r="D224" s="75" t="s">
        <v>7509</v>
      </c>
      <c r="E224" s="424">
        <v>0</v>
      </c>
      <c r="F224" s="352">
        <f t="shared" si="6"/>
        <v>0</v>
      </c>
      <c r="G224" s="352">
        <f t="shared" si="7"/>
        <v>0</v>
      </c>
    </row>
    <row r="225" spans="1:7" s="45" customFormat="1" ht="25.5" x14ac:dyDescent="0.25">
      <c r="A225" s="592"/>
      <c r="B225" s="318"/>
      <c r="C225" s="318"/>
      <c r="D225" s="78" t="s">
        <v>7510</v>
      </c>
      <c r="E225" s="424">
        <v>8000</v>
      </c>
      <c r="F225" s="352">
        <f t="shared" si="6"/>
        <v>5600</v>
      </c>
      <c r="G225" s="352">
        <f t="shared" si="7"/>
        <v>4800</v>
      </c>
    </row>
    <row r="226" spans="1:7" s="45" customFormat="1" ht="25.5" x14ac:dyDescent="0.25">
      <c r="A226" s="593"/>
      <c r="B226" s="318"/>
      <c r="C226" s="318"/>
      <c r="D226" s="78" t="s">
        <v>7511</v>
      </c>
      <c r="E226" s="424">
        <v>7000</v>
      </c>
      <c r="F226" s="352">
        <f t="shared" si="6"/>
        <v>4900</v>
      </c>
      <c r="G226" s="352">
        <f t="shared" si="7"/>
        <v>4200</v>
      </c>
    </row>
    <row r="227" spans="1:7" s="45" customFormat="1" x14ac:dyDescent="0.25">
      <c r="A227" s="595">
        <v>71</v>
      </c>
      <c r="B227" s="595">
        <v>70</v>
      </c>
      <c r="C227" s="318"/>
      <c r="D227" s="75" t="s">
        <v>6988</v>
      </c>
      <c r="E227" s="424">
        <v>0</v>
      </c>
      <c r="F227" s="352">
        <f t="shared" si="6"/>
        <v>0</v>
      </c>
      <c r="G227" s="352">
        <f t="shared" si="7"/>
        <v>0</v>
      </c>
    </row>
    <row r="228" spans="1:7" s="45" customFormat="1" ht="25.5" x14ac:dyDescent="0.25">
      <c r="A228" s="595"/>
      <c r="B228" s="595"/>
      <c r="C228" s="318"/>
      <c r="D228" s="78" t="s">
        <v>6989</v>
      </c>
      <c r="E228" s="424">
        <v>27200</v>
      </c>
      <c r="F228" s="352">
        <f t="shared" si="6"/>
        <v>19040</v>
      </c>
      <c r="G228" s="352">
        <f t="shared" si="7"/>
        <v>16320</v>
      </c>
    </row>
    <row r="229" spans="1:7" s="45" customFormat="1" ht="25.5" x14ac:dyDescent="0.25">
      <c r="A229" s="595"/>
      <c r="B229" s="595"/>
      <c r="C229" s="318"/>
      <c r="D229" s="78" t="s">
        <v>6990</v>
      </c>
      <c r="E229" s="424">
        <v>19600</v>
      </c>
      <c r="F229" s="352">
        <f t="shared" si="6"/>
        <v>13720</v>
      </c>
      <c r="G229" s="352">
        <f t="shared" si="7"/>
        <v>11760</v>
      </c>
    </row>
    <row r="230" spans="1:7" s="45" customFormat="1" ht="25.5" x14ac:dyDescent="0.25">
      <c r="A230" s="595"/>
      <c r="B230" s="595"/>
      <c r="C230" s="318"/>
      <c r="D230" s="78" t="s">
        <v>6991</v>
      </c>
      <c r="E230" s="424">
        <v>14300</v>
      </c>
      <c r="F230" s="352">
        <f t="shared" si="6"/>
        <v>10010</v>
      </c>
      <c r="G230" s="352">
        <f t="shared" si="7"/>
        <v>8580</v>
      </c>
    </row>
    <row r="231" spans="1:7" s="45" customFormat="1" x14ac:dyDescent="0.25">
      <c r="A231" s="318">
        <v>72</v>
      </c>
      <c r="B231" s="318">
        <v>71</v>
      </c>
      <c r="C231" s="318"/>
      <c r="D231" s="75" t="s">
        <v>6992</v>
      </c>
      <c r="E231" s="424">
        <v>7300</v>
      </c>
      <c r="F231" s="352">
        <f t="shared" si="6"/>
        <v>5110</v>
      </c>
      <c r="G231" s="352">
        <f t="shared" si="7"/>
        <v>4380</v>
      </c>
    </row>
    <row r="232" spans="1:7" s="45" customFormat="1" x14ac:dyDescent="0.25">
      <c r="A232" s="318">
        <v>73</v>
      </c>
      <c r="B232" s="318">
        <v>73</v>
      </c>
      <c r="C232" s="318"/>
      <c r="D232" s="75" t="s">
        <v>5636</v>
      </c>
      <c r="E232" s="424">
        <v>10500</v>
      </c>
      <c r="F232" s="352">
        <f t="shared" si="6"/>
        <v>7349.9999999999991</v>
      </c>
      <c r="G232" s="352">
        <f t="shared" si="7"/>
        <v>6300</v>
      </c>
    </row>
    <row r="233" spans="1:7" s="45" customFormat="1" x14ac:dyDescent="0.25">
      <c r="A233" s="318">
        <v>74</v>
      </c>
      <c r="B233" s="318">
        <v>74</v>
      </c>
      <c r="C233" s="318"/>
      <c r="D233" s="75" t="s">
        <v>5552</v>
      </c>
      <c r="E233" s="424">
        <v>10500</v>
      </c>
      <c r="F233" s="352">
        <f t="shared" si="6"/>
        <v>7349.9999999999991</v>
      </c>
      <c r="G233" s="352">
        <f t="shared" si="7"/>
        <v>6300</v>
      </c>
    </row>
    <row r="234" spans="1:7" s="45" customFormat="1" x14ac:dyDescent="0.25">
      <c r="A234" s="318">
        <v>75</v>
      </c>
      <c r="B234" s="318">
        <v>75</v>
      </c>
      <c r="C234" s="318"/>
      <c r="D234" s="75" t="s">
        <v>6777</v>
      </c>
      <c r="E234" s="424">
        <v>10500</v>
      </c>
      <c r="F234" s="352">
        <f t="shared" si="6"/>
        <v>7349.9999999999991</v>
      </c>
      <c r="G234" s="352">
        <f t="shared" si="7"/>
        <v>6300</v>
      </c>
    </row>
    <row r="235" spans="1:7" s="45" customFormat="1" x14ac:dyDescent="0.25">
      <c r="A235" s="318">
        <v>76</v>
      </c>
      <c r="B235" s="318">
        <v>76</v>
      </c>
      <c r="C235" s="318"/>
      <c r="D235" s="75" t="s">
        <v>5551</v>
      </c>
      <c r="E235" s="424">
        <v>11100</v>
      </c>
      <c r="F235" s="352">
        <f t="shared" si="6"/>
        <v>7769.9999999999991</v>
      </c>
      <c r="G235" s="352">
        <f t="shared" si="7"/>
        <v>6660</v>
      </c>
    </row>
    <row r="236" spans="1:7" s="45" customFormat="1" x14ac:dyDescent="0.25">
      <c r="A236" s="318">
        <v>77</v>
      </c>
      <c r="B236" s="318">
        <v>77</v>
      </c>
      <c r="C236" s="318"/>
      <c r="D236" s="75" t="s">
        <v>6993</v>
      </c>
      <c r="E236" s="424">
        <v>11100</v>
      </c>
      <c r="F236" s="352">
        <f t="shared" si="6"/>
        <v>7769.9999999999991</v>
      </c>
      <c r="G236" s="352">
        <f t="shared" si="7"/>
        <v>6660</v>
      </c>
    </row>
    <row r="237" spans="1:7" s="45" customFormat="1" x14ac:dyDescent="0.25">
      <c r="A237" s="318">
        <v>78</v>
      </c>
      <c r="B237" s="318">
        <v>78</v>
      </c>
      <c r="C237" s="318"/>
      <c r="D237" s="75" t="s">
        <v>6994</v>
      </c>
      <c r="E237" s="424">
        <v>11500</v>
      </c>
      <c r="F237" s="352">
        <f t="shared" si="6"/>
        <v>8049.9999999999991</v>
      </c>
      <c r="G237" s="352">
        <f t="shared" si="7"/>
        <v>6900</v>
      </c>
    </row>
    <row r="238" spans="1:7" s="45" customFormat="1" x14ac:dyDescent="0.25">
      <c r="A238" s="318">
        <v>79</v>
      </c>
      <c r="B238" s="318">
        <v>79</v>
      </c>
      <c r="C238" s="318"/>
      <c r="D238" s="75" t="s">
        <v>6995</v>
      </c>
      <c r="E238" s="424">
        <v>10500</v>
      </c>
      <c r="F238" s="352">
        <f t="shared" si="6"/>
        <v>7349.9999999999991</v>
      </c>
      <c r="G238" s="352">
        <f t="shared" si="7"/>
        <v>6300</v>
      </c>
    </row>
    <row r="239" spans="1:7" s="45" customFormat="1" x14ac:dyDescent="0.25">
      <c r="A239" s="318">
        <v>80</v>
      </c>
      <c r="B239" s="318">
        <v>80</v>
      </c>
      <c r="C239" s="318"/>
      <c r="D239" s="75" t="s">
        <v>5548</v>
      </c>
      <c r="E239" s="424">
        <v>8500</v>
      </c>
      <c r="F239" s="352">
        <f t="shared" si="6"/>
        <v>5950</v>
      </c>
      <c r="G239" s="352">
        <f t="shared" si="7"/>
        <v>5100</v>
      </c>
    </row>
    <row r="240" spans="1:7" s="45" customFormat="1" x14ac:dyDescent="0.25">
      <c r="A240" s="595">
        <v>81</v>
      </c>
      <c r="B240" s="595">
        <v>81</v>
      </c>
      <c r="C240" s="318"/>
      <c r="D240" s="75" t="s">
        <v>6996</v>
      </c>
      <c r="E240" s="424">
        <v>0</v>
      </c>
      <c r="F240" s="352">
        <f t="shared" si="6"/>
        <v>0</v>
      </c>
      <c r="G240" s="352">
        <f t="shared" si="7"/>
        <v>0</v>
      </c>
    </row>
    <row r="241" spans="1:7" s="45" customFormat="1" x14ac:dyDescent="0.25">
      <c r="A241" s="595"/>
      <c r="B241" s="595"/>
      <c r="C241" s="318"/>
      <c r="D241" s="78" t="s">
        <v>6997</v>
      </c>
      <c r="E241" s="424">
        <v>9700</v>
      </c>
      <c r="F241" s="352">
        <f t="shared" si="6"/>
        <v>6790</v>
      </c>
      <c r="G241" s="352">
        <f t="shared" si="7"/>
        <v>5820</v>
      </c>
    </row>
    <row r="242" spans="1:7" s="45" customFormat="1" x14ac:dyDescent="0.25">
      <c r="A242" s="595"/>
      <c r="B242" s="595"/>
      <c r="C242" s="318"/>
      <c r="D242" s="78" t="s">
        <v>6998</v>
      </c>
      <c r="E242" s="424">
        <v>7600</v>
      </c>
      <c r="F242" s="352">
        <f t="shared" si="6"/>
        <v>5320</v>
      </c>
      <c r="G242" s="352">
        <f t="shared" si="7"/>
        <v>4560</v>
      </c>
    </row>
    <row r="243" spans="1:7" s="45" customFormat="1" x14ac:dyDescent="0.25">
      <c r="A243" s="595"/>
      <c r="B243" s="595"/>
      <c r="C243" s="318"/>
      <c r="D243" s="78" t="s">
        <v>6999</v>
      </c>
      <c r="E243" s="424">
        <v>7500</v>
      </c>
      <c r="F243" s="352">
        <f t="shared" si="6"/>
        <v>5250</v>
      </c>
      <c r="G243" s="352">
        <f t="shared" si="7"/>
        <v>4500</v>
      </c>
    </row>
    <row r="244" spans="1:7" s="45" customFormat="1" x14ac:dyDescent="0.25">
      <c r="A244" s="595"/>
      <c r="B244" s="595"/>
      <c r="C244" s="318"/>
      <c r="D244" s="78" t="s">
        <v>7000</v>
      </c>
      <c r="E244" s="424">
        <v>6500</v>
      </c>
      <c r="F244" s="352">
        <f t="shared" si="6"/>
        <v>4550</v>
      </c>
      <c r="G244" s="352">
        <f t="shared" si="7"/>
        <v>3900</v>
      </c>
    </row>
    <row r="245" spans="1:7" s="45" customFormat="1" x14ac:dyDescent="0.25">
      <c r="A245" s="318">
        <v>82</v>
      </c>
      <c r="B245" s="318">
        <v>82</v>
      </c>
      <c r="C245" s="318"/>
      <c r="D245" s="75" t="s">
        <v>6517</v>
      </c>
      <c r="E245" s="424">
        <v>10500</v>
      </c>
      <c r="F245" s="352">
        <f t="shared" si="6"/>
        <v>7349.9999999999991</v>
      </c>
      <c r="G245" s="352">
        <f t="shared" si="7"/>
        <v>6300</v>
      </c>
    </row>
    <row r="246" spans="1:7" s="45" customFormat="1" x14ac:dyDescent="0.25">
      <c r="A246" s="318">
        <v>83</v>
      </c>
      <c r="B246" s="318">
        <v>83</v>
      </c>
      <c r="C246" s="318"/>
      <c r="D246" s="75" t="s">
        <v>5444</v>
      </c>
      <c r="E246" s="424">
        <v>7000</v>
      </c>
      <c r="F246" s="352">
        <f t="shared" si="6"/>
        <v>4900</v>
      </c>
      <c r="G246" s="352">
        <f t="shared" si="7"/>
        <v>4200</v>
      </c>
    </row>
    <row r="247" spans="1:7" s="45" customFormat="1" x14ac:dyDescent="0.25">
      <c r="A247" s="318">
        <v>84</v>
      </c>
      <c r="B247" s="318">
        <v>84</v>
      </c>
      <c r="C247" s="318"/>
      <c r="D247" s="75" t="s">
        <v>7001</v>
      </c>
      <c r="E247" s="424">
        <v>9000</v>
      </c>
      <c r="F247" s="352">
        <f t="shared" si="6"/>
        <v>6300</v>
      </c>
      <c r="G247" s="352">
        <f t="shared" si="7"/>
        <v>5400</v>
      </c>
    </row>
    <row r="248" spans="1:7" s="63" customFormat="1" x14ac:dyDescent="0.25">
      <c r="A248" s="318">
        <v>85</v>
      </c>
      <c r="B248" s="318">
        <v>85</v>
      </c>
      <c r="C248" s="318"/>
      <c r="D248" s="75" t="s">
        <v>6508</v>
      </c>
      <c r="E248" s="424">
        <v>10000</v>
      </c>
      <c r="F248" s="352">
        <f t="shared" si="6"/>
        <v>7000</v>
      </c>
      <c r="G248" s="352">
        <f t="shared" si="7"/>
        <v>6000</v>
      </c>
    </row>
    <row r="249" spans="1:7" s="45" customFormat="1" x14ac:dyDescent="0.25">
      <c r="A249" s="595">
        <v>86</v>
      </c>
      <c r="B249" s="595">
        <v>86</v>
      </c>
      <c r="C249" s="318"/>
      <c r="D249" s="75" t="s">
        <v>7002</v>
      </c>
      <c r="E249" s="424">
        <v>0</v>
      </c>
      <c r="F249" s="352">
        <f t="shared" si="6"/>
        <v>0</v>
      </c>
      <c r="G249" s="352">
        <f t="shared" si="7"/>
        <v>0</v>
      </c>
    </row>
    <row r="250" spans="1:7" s="45" customFormat="1" x14ac:dyDescent="0.25">
      <c r="A250" s="595"/>
      <c r="B250" s="595"/>
      <c r="C250" s="318"/>
      <c r="D250" s="78" t="s">
        <v>7003</v>
      </c>
      <c r="E250" s="424">
        <v>8500</v>
      </c>
      <c r="F250" s="352">
        <f t="shared" si="6"/>
        <v>5950</v>
      </c>
      <c r="G250" s="352">
        <f t="shared" si="7"/>
        <v>5100</v>
      </c>
    </row>
    <row r="251" spans="1:7" s="45" customFormat="1" x14ac:dyDescent="0.25">
      <c r="A251" s="595"/>
      <c r="B251" s="595"/>
      <c r="C251" s="318"/>
      <c r="D251" s="78" t="s">
        <v>7004</v>
      </c>
      <c r="E251" s="424">
        <v>6500</v>
      </c>
      <c r="F251" s="352">
        <f t="shared" si="6"/>
        <v>4550</v>
      </c>
      <c r="G251" s="352">
        <f t="shared" si="7"/>
        <v>3900</v>
      </c>
    </row>
    <row r="252" spans="1:7" s="45" customFormat="1" x14ac:dyDescent="0.25">
      <c r="A252" s="595">
        <v>87</v>
      </c>
      <c r="B252" s="595">
        <v>87</v>
      </c>
      <c r="C252" s="318"/>
      <c r="D252" s="75" t="s">
        <v>7005</v>
      </c>
      <c r="E252" s="424">
        <v>0</v>
      </c>
      <c r="F252" s="352">
        <f t="shared" si="6"/>
        <v>0</v>
      </c>
      <c r="G252" s="352">
        <f t="shared" si="7"/>
        <v>0</v>
      </c>
    </row>
    <row r="253" spans="1:7" s="45" customFormat="1" x14ac:dyDescent="0.25">
      <c r="A253" s="595"/>
      <c r="B253" s="595"/>
      <c r="C253" s="318"/>
      <c r="D253" s="78" t="s">
        <v>7006</v>
      </c>
      <c r="E253" s="424">
        <v>6500</v>
      </c>
      <c r="F253" s="352">
        <f t="shared" si="6"/>
        <v>4550</v>
      </c>
      <c r="G253" s="352">
        <f t="shared" si="7"/>
        <v>3900</v>
      </c>
    </row>
    <row r="254" spans="1:7" s="45" customFormat="1" x14ac:dyDescent="0.25">
      <c r="A254" s="595"/>
      <c r="B254" s="595"/>
      <c r="C254" s="318"/>
      <c r="D254" s="78" t="s">
        <v>7004</v>
      </c>
      <c r="E254" s="424">
        <v>5900</v>
      </c>
      <c r="F254" s="352">
        <f t="shared" si="6"/>
        <v>4130</v>
      </c>
      <c r="G254" s="352">
        <f t="shared" si="7"/>
        <v>3540</v>
      </c>
    </row>
    <row r="255" spans="1:7" s="45" customFormat="1" x14ac:dyDescent="0.25">
      <c r="A255" s="318">
        <v>88</v>
      </c>
      <c r="B255" s="318">
        <v>88</v>
      </c>
      <c r="C255" s="318"/>
      <c r="D255" s="75" t="s">
        <v>5275</v>
      </c>
      <c r="E255" s="424">
        <v>8500</v>
      </c>
      <c r="F255" s="352">
        <f t="shared" si="6"/>
        <v>5950</v>
      </c>
      <c r="G255" s="352">
        <f t="shared" si="7"/>
        <v>5100</v>
      </c>
    </row>
    <row r="256" spans="1:7" s="45" customFormat="1" x14ac:dyDescent="0.25">
      <c r="A256" s="318">
        <v>89</v>
      </c>
      <c r="B256" s="318">
        <v>89</v>
      </c>
      <c r="C256" s="318"/>
      <c r="D256" s="75" t="s">
        <v>7007</v>
      </c>
      <c r="E256" s="424">
        <v>11700</v>
      </c>
      <c r="F256" s="352">
        <f t="shared" si="6"/>
        <v>8189.9999999999991</v>
      </c>
      <c r="G256" s="352">
        <f t="shared" si="7"/>
        <v>7020</v>
      </c>
    </row>
    <row r="257" spans="1:7" s="45" customFormat="1" x14ac:dyDescent="0.25">
      <c r="A257" s="318">
        <v>90</v>
      </c>
      <c r="B257" s="318">
        <v>90</v>
      </c>
      <c r="C257" s="318"/>
      <c r="D257" s="75" t="s">
        <v>7008</v>
      </c>
      <c r="E257" s="424">
        <v>16800</v>
      </c>
      <c r="F257" s="352">
        <f t="shared" si="6"/>
        <v>11760</v>
      </c>
      <c r="G257" s="352">
        <f t="shared" si="7"/>
        <v>10080</v>
      </c>
    </row>
    <row r="258" spans="1:7" s="63" customFormat="1" x14ac:dyDescent="0.25">
      <c r="A258" s="318">
        <v>91</v>
      </c>
      <c r="B258" s="318">
        <v>91</v>
      </c>
      <c r="C258" s="318"/>
      <c r="D258" s="75" t="s">
        <v>7009</v>
      </c>
      <c r="E258" s="424">
        <v>12000</v>
      </c>
      <c r="F258" s="352">
        <f t="shared" si="6"/>
        <v>8400</v>
      </c>
      <c r="G258" s="352">
        <f t="shared" si="7"/>
        <v>7200</v>
      </c>
    </row>
    <row r="259" spans="1:7" s="45" customFormat="1" x14ac:dyDescent="0.25">
      <c r="A259" s="318">
        <v>92</v>
      </c>
      <c r="B259" s="318">
        <v>92</v>
      </c>
      <c r="C259" s="318"/>
      <c r="D259" s="75" t="s">
        <v>7010</v>
      </c>
      <c r="E259" s="424">
        <v>11500</v>
      </c>
      <c r="F259" s="352">
        <f t="shared" si="6"/>
        <v>8049.9999999999991</v>
      </c>
      <c r="G259" s="352">
        <f t="shared" si="7"/>
        <v>6900</v>
      </c>
    </row>
    <row r="260" spans="1:7" s="45" customFormat="1" x14ac:dyDescent="0.25">
      <c r="A260" s="595">
        <v>93</v>
      </c>
      <c r="B260" s="595">
        <v>93</v>
      </c>
      <c r="C260" s="318"/>
      <c r="D260" s="75" t="s">
        <v>7011</v>
      </c>
      <c r="E260" s="424">
        <v>0</v>
      </c>
      <c r="F260" s="352">
        <f t="shared" si="6"/>
        <v>0</v>
      </c>
      <c r="G260" s="352">
        <f t="shared" si="7"/>
        <v>0</v>
      </c>
    </row>
    <row r="261" spans="1:7" s="45" customFormat="1" ht="25.5" x14ac:dyDescent="0.25">
      <c r="A261" s="595"/>
      <c r="B261" s="595"/>
      <c r="C261" s="318"/>
      <c r="D261" s="78" t="s">
        <v>7012</v>
      </c>
      <c r="E261" s="424">
        <v>15399.999999999998</v>
      </c>
      <c r="F261" s="352">
        <f t="shared" si="6"/>
        <v>10779.999999999998</v>
      </c>
      <c r="G261" s="352">
        <f t="shared" si="7"/>
        <v>9239.9999999999982</v>
      </c>
    </row>
    <row r="262" spans="1:7" s="45" customFormat="1" x14ac:dyDescent="0.25">
      <c r="A262" s="595"/>
      <c r="B262" s="595"/>
      <c r="C262" s="318"/>
      <c r="D262" s="78" t="s">
        <v>7013</v>
      </c>
      <c r="E262" s="424">
        <v>13000</v>
      </c>
      <c r="F262" s="352">
        <f t="shared" si="6"/>
        <v>9100</v>
      </c>
      <c r="G262" s="352">
        <f t="shared" si="7"/>
        <v>7800</v>
      </c>
    </row>
    <row r="263" spans="1:7" s="45" customFormat="1" x14ac:dyDescent="0.25">
      <c r="A263" s="318">
        <v>94</v>
      </c>
      <c r="B263" s="318">
        <v>94</v>
      </c>
      <c r="C263" s="318"/>
      <c r="D263" s="75" t="s">
        <v>7014</v>
      </c>
      <c r="E263" s="424">
        <v>6500</v>
      </c>
      <c r="F263" s="352">
        <f t="shared" si="6"/>
        <v>4550</v>
      </c>
      <c r="G263" s="352">
        <f t="shared" si="7"/>
        <v>3900</v>
      </c>
    </row>
    <row r="264" spans="1:7" s="45" customFormat="1" x14ac:dyDescent="0.25">
      <c r="A264" s="595">
        <v>95</v>
      </c>
      <c r="B264" s="595">
        <v>95</v>
      </c>
      <c r="C264" s="318"/>
      <c r="D264" s="75" t="s">
        <v>5660</v>
      </c>
      <c r="E264" s="424">
        <v>0</v>
      </c>
      <c r="F264" s="352">
        <f t="shared" si="6"/>
        <v>0</v>
      </c>
      <c r="G264" s="352">
        <f t="shared" si="7"/>
        <v>0</v>
      </c>
    </row>
    <row r="265" spans="1:7" s="45" customFormat="1" x14ac:dyDescent="0.25">
      <c r="A265" s="595"/>
      <c r="B265" s="595"/>
      <c r="C265" s="318"/>
      <c r="D265" s="78" t="s">
        <v>7015</v>
      </c>
      <c r="E265" s="424">
        <v>6200</v>
      </c>
      <c r="F265" s="352">
        <f t="shared" si="6"/>
        <v>4340</v>
      </c>
      <c r="G265" s="352">
        <f t="shared" si="7"/>
        <v>3720</v>
      </c>
    </row>
    <row r="266" spans="1:7" s="45" customFormat="1" x14ac:dyDescent="0.25">
      <c r="A266" s="595"/>
      <c r="B266" s="595"/>
      <c r="C266" s="318"/>
      <c r="D266" s="78" t="s">
        <v>7016</v>
      </c>
      <c r="E266" s="424">
        <v>4200</v>
      </c>
      <c r="F266" s="352">
        <f t="shared" si="6"/>
        <v>2940</v>
      </c>
      <c r="G266" s="352">
        <f t="shared" si="7"/>
        <v>2520</v>
      </c>
    </row>
    <row r="267" spans="1:7" s="45" customFormat="1" x14ac:dyDescent="0.25">
      <c r="A267" s="595">
        <v>96</v>
      </c>
      <c r="B267" s="595">
        <v>96</v>
      </c>
      <c r="C267" s="318"/>
      <c r="D267" s="75" t="s">
        <v>7017</v>
      </c>
      <c r="E267" s="424">
        <v>0</v>
      </c>
      <c r="F267" s="352">
        <f t="shared" ref="F267:F330" si="8">IFERROR(E267*0.7,0)</f>
        <v>0</v>
      </c>
      <c r="G267" s="352">
        <f t="shared" ref="G267:G330" si="9">IFERROR(E267*0.6,0)</f>
        <v>0</v>
      </c>
    </row>
    <row r="268" spans="1:7" s="45" customFormat="1" ht="25.5" x14ac:dyDescent="0.25">
      <c r="A268" s="595"/>
      <c r="B268" s="595"/>
      <c r="C268" s="318"/>
      <c r="D268" s="78" t="s">
        <v>7018</v>
      </c>
      <c r="E268" s="424">
        <v>7200</v>
      </c>
      <c r="F268" s="352">
        <f t="shared" si="8"/>
        <v>5040</v>
      </c>
      <c r="G268" s="352">
        <f t="shared" si="9"/>
        <v>4320</v>
      </c>
    </row>
    <row r="269" spans="1:7" s="45" customFormat="1" x14ac:dyDescent="0.25">
      <c r="A269" s="595"/>
      <c r="B269" s="595"/>
      <c r="C269" s="318"/>
      <c r="D269" s="78" t="s">
        <v>7019</v>
      </c>
      <c r="E269" s="424">
        <v>5850</v>
      </c>
      <c r="F269" s="352">
        <f t="shared" si="8"/>
        <v>4094.9999999999995</v>
      </c>
      <c r="G269" s="352">
        <f t="shared" si="9"/>
        <v>3510</v>
      </c>
    </row>
    <row r="270" spans="1:7" s="45" customFormat="1" x14ac:dyDescent="0.25">
      <c r="A270" s="318">
        <v>97</v>
      </c>
      <c r="B270" s="318">
        <v>97</v>
      </c>
      <c r="C270" s="318"/>
      <c r="D270" s="75" t="s">
        <v>5867</v>
      </c>
      <c r="E270" s="424">
        <v>14000</v>
      </c>
      <c r="F270" s="352">
        <f t="shared" si="8"/>
        <v>9800</v>
      </c>
      <c r="G270" s="352">
        <f t="shared" si="9"/>
        <v>8400</v>
      </c>
    </row>
    <row r="271" spans="1:7" s="45" customFormat="1" x14ac:dyDescent="0.25">
      <c r="A271" s="318">
        <v>98</v>
      </c>
      <c r="B271" s="318"/>
      <c r="C271" s="318"/>
      <c r="D271" s="75" t="s">
        <v>9370</v>
      </c>
      <c r="E271" s="424">
        <v>8500</v>
      </c>
      <c r="F271" s="352">
        <f t="shared" si="8"/>
        <v>5950</v>
      </c>
      <c r="G271" s="352">
        <f t="shared" si="9"/>
        <v>5100</v>
      </c>
    </row>
    <row r="272" spans="1:7" s="45" customFormat="1" x14ac:dyDescent="0.25">
      <c r="A272" s="318">
        <v>99</v>
      </c>
      <c r="B272" s="318"/>
      <c r="C272" s="318"/>
      <c r="D272" s="75" t="s">
        <v>9371</v>
      </c>
      <c r="E272" s="424">
        <v>11700</v>
      </c>
      <c r="F272" s="352">
        <f t="shared" si="8"/>
        <v>8189.9999999999991</v>
      </c>
      <c r="G272" s="352">
        <f t="shared" si="9"/>
        <v>7020</v>
      </c>
    </row>
    <row r="273" spans="1:7" s="45" customFormat="1" x14ac:dyDescent="0.25">
      <c r="A273" s="318">
        <v>100</v>
      </c>
      <c r="B273" s="318"/>
      <c r="C273" s="318"/>
      <c r="D273" s="75" t="s">
        <v>9372</v>
      </c>
      <c r="E273" s="424">
        <v>10400</v>
      </c>
      <c r="F273" s="352">
        <f t="shared" si="8"/>
        <v>7279.9999999999991</v>
      </c>
      <c r="G273" s="352">
        <f t="shared" si="9"/>
        <v>6240</v>
      </c>
    </row>
    <row r="274" spans="1:7" s="45" customFormat="1" x14ac:dyDescent="0.25">
      <c r="A274" s="591">
        <v>101</v>
      </c>
      <c r="B274" s="318"/>
      <c r="C274" s="318"/>
      <c r="D274" s="75" t="s">
        <v>9373</v>
      </c>
      <c r="E274" s="424"/>
      <c r="F274" s="352">
        <f t="shared" si="8"/>
        <v>0</v>
      </c>
      <c r="G274" s="352">
        <f t="shared" si="9"/>
        <v>0</v>
      </c>
    </row>
    <row r="275" spans="1:7" s="45" customFormat="1" x14ac:dyDescent="0.25">
      <c r="A275" s="592"/>
      <c r="B275" s="318"/>
      <c r="C275" s="318"/>
      <c r="D275" s="78" t="s">
        <v>7512</v>
      </c>
      <c r="E275" s="424">
        <v>9700</v>
      </c>
      <c r="F275" s="352">
        <f t="shared" si="8"/>
        <v>6790</v>
      </c>
      <c r="G275" s="352">
        <f t="shared" si="9"/>
        <v>5820</v>
      </c>
    </row>
    <row r="276" spans="1:7" s="45" customFormat="1" x14ac:dyDescent="0.25">
      <c r="A276" s="593"/>
      <c r="B276" s="318"/>
      <c r="C276" s="318"/>
      <c r="D276" s="78" t="s">
        <v>7513</v>
      </c>
      <c r="E276" s="424">
        <v>6800</v>
      </c>
      <c r="F276" s="352">
        <f t="shared" si="8"/>
        <v>4760</v>
      </c>
      <c r="G276" s="352">
        <f t="shared" si="9"/>
        <v>4080</v>
      </c>
    </row>
    <row r="277" spans="1:7" s="45" customFormat="1" x14ac:dyDescent="0.25">
      <c r="A277" s="450">
        <v>102</v>
      </c>
      <c r="B277" s="318"/>
      <c r="C277" s="318"/>
      <c r="D277" s="145" t="s">
        <v>9374</v>
      </c>
      <c r="E277" s="424">
        <v>15000</v>
      </c>
      <c r="F277" s="352">
        <f t="shared" si="8"/>
        <v>10500</v>
      </c>
      <c r="G277" s="352">
        <f t="shared" si="9"/>
        <v>9000</v>
      </c>
    </row>
    <row r="278" spans="1:7" s="45" customFormat="1" x14ac:dyDescent="0.25">
      <c r="A278" s="318">
        <v>103</v>
      </c>
      <c r="B278" s="318"/>
      <c r="C278" s="318"/>
      <c r="D278" s="145" t="s">
        <v>9375</v>
      </c>
      <c r="E278" s="424">
        <v>24000</v>
      </c>
      <c r="F278" s="352">
        <f t="shared" si="8"/>
        <v>16800</v>
      </c>
      <c r="G278" s="352">
        <f t="shared" si="9"/>
        <v>14400</v>
      </c>
    </row>
    <row r="279" spans="1:7" s="45" customFormat="1" x14ac:dyDescent="0.25">
      <c r="A279" s="317" t="s">
        <v>5709</v>
      </c>
      <c r="B279" s="317" t="s">
        <v>5709</v>
      </c>
      <c r="C279" s="317" t="s">
        <v>5709</v>
      </c>
      <c r="D279" s="75" t="s">
        <v>5710</v>
      </c>
      <c r="E279" s="424">
        <v>0</v>
      </c>
      <c r="F279" s="352">
        <f t="shared" si="8"/>
        <v>0</v>
      </c>
      <c r="G279" s="352">
        <f t="shared" si="9"/>
        <v>0</v>
      </c>
    </row>
    <row r="280" spans="1:7" s="45" customFormat="1" x14ac:dyDescent="0.25">
      <c r="A280" s="317">
        <v>1</v>
      </c>
      <c r="B280" s="317">
        <v>1</v>
      </c>
      <c r="C280" s="317"/>
      <c r="D280" s="75" t="s">
        <v>7020</v>
      </c>
      <c r="E280" s="424">
        <v>0</v>
      </c>
      <c r="F280" s="352">
        <f t="shared" si="8"/>
        <v>0</v>
      </c>
      <c r="G280" s="352">
        <f t="shared" si="9"/>
        <v>0</v>
      </c>
    </row>
    <row r="281" spans="1:7" s="45" customFormat="1" ht="26.25" x14ac:dyDescent="0.25">
      <c r="A281" s="595" t="s">
        <v>76</v>
      </c>
      <c r="B281" s="595" t="s">
        <v>76</v>
      </c>
      <c r="C281" s="318"/>
      <c r="D281" s="75" t="s">
        <v>9376</v>
      </c>
      <c r="E281" s="424">
        <v>0</v>
      </c>
      <c r="F281" s="352">
        <f t="shared" si="8"/>
        <v>0</v>
      </c>
      <c r="G281" s="352">
        <f t="shared" si="9"/>
        <v>0</v>
      </c>
    </row>
    <row r="282" spans="1:7" s="45" customFormat="1" ht="25.5" x14ac:dyDescent="0.25">
      <c r="A282" s="595"/>
      <c r="B282" s="595"/>
      <c r="C282" s="318"/>
      <c r="D282" s="75" t="s">
        <v>7514</v>
      </c>
      <c r="E282" s="424">
        <v>6500</v>
      </c>
      <c r="F282" s="352">
        <f t="shared" si="8"/>
        <v>4550</v>
      </c>
      <c r="G282" s="352">
        <f t="shared" si="9"/>
        <v>3900</v>
      </c>
    </row>
    <row r="283" spans="1:7" s="45" customFormat="1" x14ac:dyDescent="0.25">
      <c r="A283" s="595"/>
      <c r="B283" s="595"/>
      <c r="C283" s="318"/>
      <c r="D283" s="78" t="s">
        <v>9377</v>
      </c>
      <c r="E283" s="424"/>
      <c r="F283" s="352">
        <f t="shared" si="8"/>
        <v>0</v>
      </c>
      <c r="G283" s="352">
        <f t="shared" si="9"/>
        <v>0</v>
      </c>
    </row>
    <row r="284" spans="1:7" s="45" customFormat="1" x14ac:dyDescent="0.25">
      <c r="A284" s="595"/>
      <c r="B284" s="595"/>
      <c r="C284" s="318"/>
      <c r="D284" s="78" t="s">
        <v>9378</v>
      </c>
      <c r="E284" s="424"/>
      <c r="F284" s="352">
        <f t="shared" si="8"/>
        <v>0</v>
      </c>
      <c r="G284" s="352">
        <f t="shared" si="9"/>
        <v>0</v>
      </c>
    </row>
    <row r="285" spans="1:7" s="45" customFormat="1" ht="26.25" x14ac:dyDescent="0.25">
      <c r="A285" s="595" t="s">
        <v>79</v>
      </c>
      <c r="B285" s="595" t="s">
        <v>79</v>
      </c>
      <c r="C285" s="318"/>
      <c r="D285" s="75" t="s">
        <v>9379</v>
      </c>
      <c r="E285" s="424">
        <v>0</v>
      </c>
      <c r="F285" s="352">
        <f t="shared" si="8"/>
        <v>0</v>
      </c>
      <c r="G285" s="352">
        <f t="shared" si="9"/>
        <v>0</v>
      </c>
    </row>
    <row r="286" spans="1:7" s="45" customFormat="1" ht="25.5" x14ac:dyDescent="0.25">
      <c r="A286" s="595"/>
      <c r="B286" s="595"/>
      <c r="C286" s="318"/>
      <c r="D286" s="75" t="s">
        <v>7515</v>
      </c>
      <c r="E286" s="424">
        <v>4300</v>
      </c>
      <c r="F286" s="352">
        <f t="shared" si="8"/>
        <v>3010</v>
      </c>
      <c r="G286" s="352">
        <f t="shared" si="9"/>
        <v>2580</v>
      </c>
    </row>
    <row r="287" spans="1:7" s="45" customFormat="1" x14ac:dyDescent="0.25">
      <c r="A287" s="595"/>
      <c r="B287" s="595"/>
      <c r="C287" s="318"/>
      <c r="D287" s="78" t="s">
        <v>9380</v>
      </c>
      <c r="E287" s="424"/>
      <c r="F287" s="352">
        <f t="shared" si="8"/>
        <v>0</v>
      </c>
      <c r="G287" s="352">
        <f t="shared" si="9"/>
        <v>0</v>
      </c>
    </row>
    <row r="288" spans="1:7" s="45" customFormat="1" x14ac:dyDescent="0.25">
      <c r="A288" s="595"/>
      <c r="B288" s="595"/>
      <c r="C288" s="318"/>
      <c r="D288" s="78" t="s">
        <v>9381</v>
      </c>
      <c r="E288" s="424"/>
      <c r="F288" s="352">
        <f t="shared" si="8"/>
        <v>0</v>
      </c>
      <c r="G288" s="352">
        <f t="shared" si="9"/>
        <v>0</v>
      </c>
    </row>
    <row r="289" spans="1:7" s="45" customFormat="1" ht="27" x14ac:dyDescent="0.25">
      <c r="A289" s="595" t="s">
        <v>80</v>
      </c>
      <c r="B289" s="595" t="s">
        <v>80</v>
      </c>
      <c r="C289" s="318"/>
      <c r="D289" s="75" t="s">
        <v>9382</v>
      </c>
      <c r="E289" s="424">
        <v>0</v>
      </c>
      <c r="F289" s="352">
        <f t="shared" si="8"/>
        <v>0</v>
      </c>
      <c r="G289" s="352">
        <f t="shared" si="9"/>
        <v>0</v>
      </c>
    </row>
    <row r="290" spans="1:7" s="45" customFormat="1" ht="25.5" x14ac:dyDescent="0.25">
      <c r="A290" s="595"/>
      <c r="B290" s="595"/>
      <c r="C290" s="318"/>
      <c r="D290" s="75" t="s">
        <v>7516</v>
      </c>
      <c r="E290" s="424">
        <v>4000</v>
      </c>
      <c r="F290" s="352">
        <f t="shared" si="8"/>
        <v>2800</v>
      </c>
      <c r="G290" s="352">
        <f t="shared" si="9"/>
        <v>2400</v>
      </c>
    </row>
    <row r="291" spans="1:7" s="45" customFormat="1" x14ac:dyDescent="0.25">
      <c r="A291" s="595"/>
      <c r="B291" s="595"/>
      <c r="C291" s="318"/>
      <c r="D291" s="78" t="s">
        <v>9383</v>
      </c>
      <c r="E291" s="424"/>
      <c r="F291" s="352">
        <f t="shared" si="8"/>
        <v>0</v>
      </c>
      <c r="G291" s="352">
        <f t="shared" si="9"/>
        <v>0</v>
      </c>
    </row>
    <row r="292" spans="1:7" s="45" customFormat="1" x14ac:dyDescent="0.25">
      <c r="A292" s="595"/>
      <c r="B292" s="595"/>
      <c r="C292" s="318"/>
      <c r="D292" s="78" t="s">
        <v>9384</v>
      </c>
      <c r="E292" s="424"/>
      <c r="F292" s="352">
        <f t="shared" si="8"/>
        <v>0</v>
      </c>
      <c r="G292" s="352">
        <f t="shared" si="9"/>
        <v>0</v>
      </c>
    </row>
    <row r="293" spans="1:7" s="45" customFormat="1" x14ac:dyDescent="0.25">
      <c r="A293" s="595"/>
      <c r="B293" s="595"/>
      <c r="C293" s="318"/>
      <c r="D293" s="78" t="s">
        <v>9377</v>
      </c>
      <c r="E293" s="424"/>
      <c r="F293" s="352">
        <f t="shared" si="8"/>
        <v>0</v>
      </c>
      <c r="G293" s="352">
        <f t="shared" si="9"/>
        <v>0</v>
      </c>
    </row>
    <row r="294" spans="1:7" s="45" customFormat="1" x14ac:dyDescent="0.25">
      <c r="A294" s="595"/>
      <c r="B294" s="595"/>
      <c r="C294" s="318"/>
      <c r="D294" s="78" t="s">
        <v>9385</v>
      </c>
      <c r="E294" s="424"/>
      <c r="F294" s="352">
        <f t="shared" si="8"/>
        <v>0</v>
      </c>
      <c r="G294" s="352">
        <f t="shared" si="9"/>
        <v>0</v>
      </c>
    </row>
    <row r="295" spans="1:7" s="45" customFormat="1" x14ac:dyDescent="0.25">
      <c r="A295" s="595"/>
      <c r="B295" s="595"/>
      <c r="C295" s="318"/>
      <c r="D295" s="78" t="s">
        <v>9386</v>
      </c>
      <c r="E295" s="424"/>
      <c r="F295" s="352">
        <f t="shared" si="8"/>
        <v>0</v>
      </c>
      <c r="G295" s="352">
        <f t="shared" si="9"/>
        <v>0</v>
      </c>
    </row>
    <row r="296" spans="1:7" s="45" customFormat="1" x14ac:dyDescent="0.25">
      <c r="A296" s="318"/>
      <c r="B296" s="318"/>
      <c r="C296" s="318"/>
      <c r="D296" s="78" t="s">
        <v>9387</v>
      </c>
      <c r="E296" s="424"/>
      <c r="F296" s="352">
        <f t="shared" si="8"/>
        <v>0</v>
      </c>
      <c r="G296" s="352">
        <f t="shared" si="9"/>
        <v>0</v>
      </c>
    </row>
    <row r="297" spans="1:7" s="45" customFormat="1" ht="26.25" x14ac:dyDescent="0.25">
      <c r="A297" s="318"/>
      <c r="B297" s="318" t="s">
        <v>126</v>
      </c>
      <c r="C297" s="318"/>
      <c r="D297" s="75" t="s">
        <v>9388</v>
      </c>
      <c r="E297" s="424">
        <v>0</v>
      </c>
      <c r="F297" s="352">
        <f t="shared" si="8"/>
        <v>0</v>
      </c>
      <c r="G297" s="352">
        <f t="shared" si="9"/>
        <v>0</v>
      </c>
    </row>
    <row r="298" spans="1:7" s="45" customFormat="1" ht="25.5" x14ac:dyDescent="0.25">
      <c r="A298" s="318" t="s">
        <v>126</v>
      </c>
      <c r="B298" s="318"/>
      <c r="C298" s="318"/>
      <c r="D298" s="75" t="s">
        <v>7517</v>
      </c>
      <c r="E298" s="424">
        <v>2500</v>
      </c>
      <c r="F298" s="352">
        <f t="shared" si="8"/>
        <v>1750</v>
      </c>
      <c r="G298" s="352">
        <f t="shared" si="9"/>
        <v>1500</v>
      </c>
    </row>
    <row r="299" spans="1:7" s="45" customFormat="1" ht="27" x14ac:dyDescent="0.25">
      <c r="A299" s="318"/>
      <c r="B299" s="318" t="s">
        <v>127</v>
      </c>
      <c r="C299" s="318"/>
      <c r="D299" s="75" t="s">
        <v>9389</v>
      </c>
      <c r="E299" s="424"/>
      <c r="F299" s="352">
        <f t="shared" si="8"/>
        <v>0</v>
      </c>
      <c r="G299" s="352">
        <f t="shared" si="9"/>
        <v>0</v>
      </c>
    </row>
    <row r="300" spans="1:7" s="45" customFormat="1" ht="25.5" x14ac:dyDescent="0.25">
      <c r="A300" s="318" t="s">
        <v>127</v>
      </c>
      <c r="B300" s="318"/>
      <c r="C300" s="318"/>
      <c r="D300" s="75" t="s">
        <v>7518</v>
      </c>
      <c r="E300" s="424">
        <v>2300</v>
      </c>
      <c r="F300" s="352">
        <f t="shared" si="8"/>
        <v>1610</v>
      </c>
      <c r="G300" s="352">
        <f t="shared" si="9"/>
        <v>1380</v>
      </c>
    </row>
    <row r="301" spans="1:7" s="45" customFormat="1" ht="38.25" x14ac:dyDescent="0.25">
      <c r="A301" s="614"/>
      <c r="B301" s="614" t="s">
        <v>128</v>
      </c>
      <c r="C301" s="318"/>
      <c r="D301" s="75" t="s">
        <v>9390</v>
      </c>
      <c r="E301" s="424"/>
      <c r="F301" s="352">
        <f t="shared" si="8"/>
        <v>0</v>
      </c>
      <c r="G301" s="352">
        <f t="shared" si="9"/>
        <v>0</v>
      </c>
    </row>
    <row r="302" spans="1:7" s="45" customFormat="1" x14ac:dyDescent="0.25">
      <c r="A302" s="614"/>
      <c r="B302" s="614"/>
      <c r="C302" s="318"/>
      <c r="D302" s="78" t="s">
        <v>9391</v>
      </c>
      <c r="E302" s="424"/>
      <c r="F302" s="352">
        <f t="shared" si="8"/>
        <v>0</v>
      </c>
      <c r="G302" s="352">
        <f t="shared" si="9"/>
        <v>0</v>
      </c>
    </row>
    <row r="303" spans="1:7" s="45" customFormat="1" x14ac:dyDescent="0.25">
      <c r="A303" s="614"/>
      <c r="B303" s="614"/>
      <c r="C303" s="459"/>
      <c r="D303" s="78" t="s">
        <v>9392</v>
      </c>
      <c r="E303" s="424"/>
      <c r="F303" s="352">
        <f t="shared" si="8"/>
        <v>0</v>
      </c>
      <c r="G303" s="352">
        <f t="shared" si="9"/>
        <v>0</v>
      </c>
    </row>
    <row r="304" spans="1:7" s="45" customFormat="1" x14ac:dyDescent="0.25">
      <c r="A304" s="614"/>
      <c r="B304" s="614"/>
      <c r="C304" s="459"/>
      <c r="D304" s="78" t="s">
        <v>9393</v>
      </c>
      <c r="E304" s="424"/>
      <c r="F304" s="352">
        <f t="shared" si="8"/>
        <v>0</v>
      </c>
      <c r="G304" s="352">
        <f t="shared" si="9"/>
        <v>0</v>
      </c>
    </row>
    <row r="305" spans="1:7" s="45" customFormat="1" x14ac:dyDescent="0.25">
      <c r="A305" s="614"/>
      <c r="B305" s="614"/>
      <c r="C305" s="459"/>
      <c r="D305" s="78" t="s">
        <v>9394</v>
      </c>
      <c r="E305" s="424"/>
      <c r="F305" s="352">
        <f t="shared" si="8"/>
        <v>0</v>
      </c>
      <c r="G305" s="352">
        <f t="shared" si="9"/>
        <v>0</v>
      </c>
    </row>
    <row r="306" spans="1:7" s="45" customFormat="1" x14ac:dyDescent="0.25">
      <c r="A306" s="614"/>
      <c r="B306" s="614"/>
      <c r="C306" s="459"/>
      <c r="D306" s="78" t="s">
        <v>9395</v>
      </c>
      <c r="E306" s="424"/>
      <c r="F306" s="352">
        <f t="shared" si="8"/>
        <v>0</v>
      </c>
      <c r="G306" s="352">
        <f t="shared" si="9"/>
        <v>0</v>
      </c>
    </row>
    <row r="307" spans="1:7" s="45" customFormat="1" x14ac:dyDescent="0.25">
      <c r="A307" s="614"/>
      <c r="B307" s="614"/>
      <c r="C307" s="459"/>
      <c r="D307" s="78" t="s">
        <v>9396</v>
      </c>
      <c r="E307" s="424"/>
      <c r="F307" s="352">
        <f t="shared" si="8"/>
        <v>0</v>
      </c>
      <c r="G307" s="352">
        <f t="shared" si="9"/>
        <v>0</v>
      </c>
    </row>
    <row r="308" spans="1:7" s="45" customFormat="1" x14ac:dyDescent="0.25">
      <c r="A308" s="317">
        <v>2</v>
      </c>
      <c r="B308" s="317">
        <v>2</v>
      </c>
      <c r="C308" s="317"/>
      <c r="D308" s="75" t="s">
        <v>7025</v>
      </c>
      <c r="E308" s="424">
        <v>0</v>
      </c>
      <c r="F308" s="352">
        <f t="shared" si="8"/>
        <v>0</v>
      </c>
      <c r="G308" s="352">
        <f t="shared" si="9"/>
        <v>0</v>
      </c>
    </row>
    <row r="309" spans="1:7" s="45" customFormat="1" x14ac:dyDescent="0.25">
      <c r="A309" s="318" t="s">
        <v>83</v>
      </c>
      <c r="B309" s="318" t="s">
        <v>83</v>
      </c>
      <c r="C309" s="318"/>
      <c r="D309" s="78" t="s">
        <v>7026</v>
      </c>
      <c r="E309" s="424">
        <v>10500</v>
      </c>
      <c r="F309" s="352">
        <f t="shared" si="8"/>
        <v>7349.9999999999991</v>
      </c>
      <c r="G309" s="352">
        <f t="shared" si="9"/>
        <v>6300</v>
      </c>
    </row>
    <row r="310" spans="1:7" s="45" customFormat="1" ht="25.5" x14ac:dyDescent="0.25">
      <c r="A310" s="318" t="s">
        <v>1297</v>
      </c>
      <c r="B310" s="318" t="s">
        <v>1297</v>
      </c>
      <c r="C310" s="318"/>
      <c r="D310" s="78" t="s">
        <v>7027</v>
      </c>
      <c r="E310" s="424">
        <v>7800</v>
      </c>
      <c r="F310" s="352">
        <f t="shared" si="8"/>
        <v>5460</v>
      </c>
      <c r="G310" s="352">
        <f t="shared" si="9"/>
        <v>4680</v>
      </c>
    </row>
    <row r="311" spans="1:7" s="45" customFormat="1" x14ac:dyDescent="0.25">
      <c r="A311" s="318" t="s">
        <v>1598</v>
      </c>
      <c r="B311" s="318" t="s">
        <v>1598</v>
      </c>
      <c r="C311" s="318"/>
      <c r="D311" s="78" t="s">
        <v>7028</v>
      </c>
      <c r="E311" s="424">
        <v>5500</v>
      </c>
      <c r="F311" s="352">
        <f t="shared" si="8"/>
        <v>3849.9999999999995</v>
      </c>
      <c r="G311" s="352">
        <f t="shared" si="9"/>
        <v>3300</v>
      </c>
    </row>
    <row r="312" spans="1:7" s="45" customFormat="1" x14ac:dyDescent="0.25">
      <c r="A312" s="318" t="s">
        <v>1602</v>
      </c>
      <c r="B312" s="318" t="s">
        <v>1602</v>
      </c>
      <c r="C312" s="318"/>
      <c r="D312" s="78" t="s">
        <v>7022</v>
      </c>
      <c r="E312" s="424">
        <v>4000</v>
      </c>
      <c r="F312" s="352">
        <f t="shared" si="8"/>
        <v>2800</v>
      </c>
      <c r="G312" s="352">
        <f t="shared" si="9"/>
        <v>2400</v>
      </c>
    </row>
    <row r="313" spans="1:7" s="45" customFormat="1" x14ac:dyDescent="0.25">
      <c r="A313" s="318" t="s">
        <v>1603</v>
      </c>
      <c r="B313" s="318" t="s">
        <v>1603</v>
      </c>
      <c r="C313" s="318"/>
      <c r="D313" s="78" t="s">
        <v>7029</v>
      </c>
      <c r="E313" s="424">
        <v>3600</v>
      </c>
      <c r="F313" s="352">
        <f t="shared" si="8"/>
        <v>2520</v>
      </c>
      <c r="G313" s="352">
        <f t="shared" si="9"/>
        <v>2160</v>
      </c>
    </row>
    <row r="314" spans="1:7" s="45" customFormat="1" x14ac:dyDescent="0.25">
      <c r="A314" s="318" t="s">
        <v>1606</v>
      </c>
      <c r="B314" s="318" t="s">
        <v>1606</v>
      </c>
      <c r="C314" s="318"/>
      <c r="D314" s="78" t="s">
        <v>7024</v>
      </c>
      <c r="E314" s="424">
        <v>2200</v>
      </c>
      <c r="F314" s="352">
        <f t="shared" si="8"/>
        <v>1540</v>
      </c>
      <c r="G314" s="352">
        <f t="shared" si="9"/>
        <v>1320</v>
      </c>
    </row>
    <row r="315" spans="1:7" s="45" customFormat="1" ht="51" x14ac:dyDescent="0.25">
      <c r="A315" s="318" t="s">
        <v>1612</v>
      </c>
      <c r="B315" s="318" t="s">
        <v>1612</v>
      </c>
      <c r="C315" s="318"/>
      <c r="D315" s="78" t="s">
        <v>7030</v>
      </c>
      <c r="E315" s="424">
        <v>9100</v>
      </c>
      <c r="F315" s="352">
        <f t="shared" si="8"/>
        <v>6370</v>
      </c>
      <c r="G315" s="352">
        <f t="shared" si="9"/>
        <v>5460</v>
      </c>
    </row>
    <row r="316" spans="1:7" s="45" customFormat="1" x14ac:dyDescent="0.25">
      <c r="A316" s="317">
        <v>3</v>
      </c>
      <c r="B316" s="317">
        <v>3</v>
      </c>
      <c r="C316" s="317"/>
      <c r="D316" s="75" t="s">
        <v>7031</v>
      </c>
      <c r="E316" s="424"/>
      <c r="F316" s="352">
        <f t="shared" si="8"/>
        <v>0</v>
      </c>
      <c r="G316" s="352">
        <f t="shared" si="9"/>
        <v>0</v>
      </c>
    </row>
    <row r="317" spans="1:7" s="45" customFormat="1" ht="51" x14ac:dyDescent="0.25">
      <c r="A317" s="318" t="s">
        <v>84</v>
      </c>
      <c r="B317" s="318" t="s">
        <v>84</v>
      </c>
      <c r="C317" s="318"/>
      <c r="D317" s="75" t="s">
        <v>7032</v>
      </c>
      <c r="E317" s="424">
        <v>0</v>
      </c>
      <c r="F317" s="352">
        <f t="shared" si="8"/>
        <v>0</v>
      </c>
      <c r="G317" s="352">
        <f t="shared" si="9"/>
        <v>0</v>
      </c>
    </row>
    <row r="318" spans="1:7" s="45" customFormat="1" x14ac:dyDescent="0.25">
      <c r="A318" s="318" t="s">
        <v>1351</v>
      </c>
      <c r="B318" s="318" t="s">
        <v>1351</v>
      </c>
      <c r="C318" s="318"/>
      <c r="D318" s="78" t="s">
        <v>7033</v>
      </c>
      <c r="E318" s="424">
        <v>13000</v>
      </c>
      <c r="F318" s="352">
        <f t="shared" si="8"/>
        <v>9100</v>
      </c>
      <c r="G318" s="352">
        <f t="shared" si="9"/>
        <v>7800</v>
      </c>
    </row>
    <row r="319" spans="1:7" s="45" customFormat="1" ht="25.5" x14ac:dyDescent="0.25">
      <c r="A319" s="318" t="s">
        <v>1352</v>
      </c>
      <c r="B319" s="318" t="s">
        <v>1352</v>
      </c>
      <c r="C319" s="318"/>
      <c r="D319" s="78" t="s">
        <v>7034</v>
      </c>
      <c r="E319" s="424">
        <v>10700</v>
      </c>
      <c r="F319" s="352">
        <f t="shared" si="8"/>
        <v>7489.9999999999991</v>
      </c>
      <c r="G319" s="352">
        <f t="shared" si="9"/>
        <v>6420</v>
      </c>
    </row>
    <row r="320" spans="1:7" s="45" customFormat="1" ht="25.5" x14ac:dyDescent="0.25">
      <c r="A320" s="318" t="s">
        <v>1353</v>
      </c>
      <c r="B320" s="318" t="s">
        <v>1353</v>
      </c>
      <c r="C320" s="318"/>
      <c r="D320" s="78" t="s">
        <v>7035</v>
      </c>
      <c r="E320" s="424">
        <v>7800</v>
      </c>
      <c r="F320" s="352">
        <f t="shared" si="8"/>
        <v>5460</v>
      </c>
      <c r="G320" s="352">
        <f t="shared" si="9"/>
        <v>4680</v>
      </c>
    </row>
    <row r="321" spans="1:7" s="45" customFormat="1" x14ac:dyDescent="0.25">
      <c r="A321" s="318" t="s">
        <v>1355</v>
      </c>
      <c r="B321" s="318" t="s">
        <v>1355</v>
      </c>
      <c r="C321" s="318"/>
      <c r="D321" s="78" t="s">
        <v>7036</v>
      </c>
      <c r="E321" s="424">
        <v>6800</v>
      </c>
      <c r="F321" s="352">
        <f t="shared" si="8"/>
        <v>4760</v>
      </c>
      <c r="G321" s="352">
        <f t="shared" si="9"/>
        <v>4080</v>
      </c>
    </row>
    <row r="322" spans="1:7" s="45" customFormat="1" ht="25.5" x14ac:dyDescent="0.25">
      <c r="A322" s="318" t="s">
        <v>85</v>
      </c>
      <c r="B322" s="318" t="s">
        <v>85</v>
      </c>
      <c r="C322" s="318"/>
      <c r="D322" s="75" t="s">
        <v>7037</v>
      </c>
      <c r="E322" s="424">
        <v>0</v>
      </c>
      <c r="F322" s="352">
        <f t="shared" si="8"/>
        <v>0</v>
      </c>
      <c r="G322" s="352">
        <f t="shared" si="9"/>
        <v>0</v>
      </c>
    </row>
    <row r="323" spans="1:7" s="45" customFormat="1" x14ac:dyDescent="0.25">
      <c r="A323" s="318" t="s">
        <v>1470</v>
      </c>
      <c r="B323" s="318" t="s">
        <v>1470</v>
      </c>
      <c r="C323" s="318"/>
      <c r="D323" s="78" t="s">
        <v>7033</v>
      </c>
      <c r="E323" s="424">
        <v>11400</v>
      </c>
      <c r="F323" s="352">
        <f t="shared" si="8"/>
        <v>7979.9999999999991</v>
      </c>
      <c r="G323" s="352">
        <f t="shared" si="9"/>
        <v>6840</v>
      </c>
    </row>
    <row r="324" spans="1:7" s="45" customFormat="1" ht="25.5" x14ac:dyDescent="0.25">
      <c r="A324" s="318" t="s">
        <v>1471</v>
      </c>
      <c r="B324" s="318" t="s">
        <v>1471</v>
      </c>
      <c r="C324" s="318"/>
      <c r="D324" s="78" t="s">
        <v>7038</v>
      </c>
      <c r="E324" s="424">
        <v>10400</v>
      </c>
      <c r="F324" s="352">
        <f t="shared" si="8"/>
        <v>7279.9999999999991</v>
      </c>
      <c r="G324" s="352">
        <f t="shared" si="9"/>
        <v>6240</v>
      </c>
    </row>
    <row r="325" spans="1:7" s="45" customFormat="1" ht="25.5" x14ac:dyDescent="0.25">
      <c r="A325" s="318" t="s">
        <v>1472</v>
      </c>
      <c r="B325" s="318" t="s">
        <v>1472</v>
      </c>
      <c r="C325" s="318"/>
      <c r="D325" s="78" t="s">
        <v>7027</v>
      </c>
      <c r="E325" s="424">
        <v>7500</v>
      </c>
      <c r="F325" s="352">
        <f t="shared" si="8"/>
        <v>5250</v>
      </c>
      <c r="G325" s="352">
        <f t="shared" si="9"/>
        <v>4500</v>
      </c>
    </row>
    <row r="326" spans="1:7" s="45" customFormat="1" x14ac:dyDescent="0.25">
      <c r="A326" s="318" t="s">
        <v>1473</v>
      </c>
      <c r="B326" s="318" t="s">
        <v>1473</v>
      </c>
      <c r="C326" s="318"/>
      <c r="D326" s="78" t="s">
        <v>7028</v>
      </c>
      <c r="E326" s="424">
        <v>6900</v>
      </c>
      <c r="F326" s="352">
        <f t="shared" si="8"/>
        <v>4830</v>
      </c>
      <c r="G326" s="352">
        <f t="shared" si="9"/>
        <v>4140</v>
      </c>
    </row>
    <row r="327" spans="1:7" s="45" customFormat="1" x14ac:dyDescent="0.25">
      <c r="A327" s="318" t="s">
        <v>1501</v>
      </c>
      <c r="B327" s="318" t="s">
        <v>1501</v>
      </c>
      <c r="C327" s="318"/>
      <c r="D327" s="75" t="s">
        <v>7039</v>
      </c>
      <c r="E327" s="424">
        <v>0</v>
      </c>
      <c r="F327" s="352">
        <f t="shared" si="8"/>
        <v>0</v>
      </c>
      <c r="G327" s="352">
        <f t="shared" si="9"/>
        <v>0</v>
      </c>
    </row>
    <row r="328" spans="1:7" s="45" customFormat="1" x14ac:dyDescent="0.25">
      <c r="A328" s="318" t="s">
        <v>2233</v>
      </c>
      <c r="B328" s="318" t="s">
        <v>2233</v>
      </c>
      <c r="C328" s="318"/>
      <c r="D328" s="78" t="s">
        <v>7040</v>
      </c>
      <c r="E328" s="424">
        <v>5400</v>
      </c>
      <c r="F328" s="352">
        <f t="shared" si="8"/>
        <v>3779.9999999999995</v>
      </c>
      <c r="G328" s="352">
        <f t="shared" si="9"/>
        <v>3240</v>
      </c>
    </row>
    <row r="329" spans="1:7" s="45" customFormat="1" x14ac:dyDescent="0.25">
      <c r="A329" s="318" t="s">
        <v>2234</v>
      </c>
      <c r="B329" s="318" t="s">
        <v>2234</v>
      </c>
      <c r="C329" s="318"/>
      <c r="D329" s="78" t="s">
        <v>7041</v>
      </c>
      <c r="E329" s="424">
        <v>3900</v>
      </c>
      <c r="F329" s="352">
        <f t="shared" si="8"/>
        <v>2730</v>
      </c>
      <c r="G329" s="352">
        <f t="shared" si="9"/>
        <v>2340</v>
      </c>
    </row>
    <row r="330" spans="1:7" s="45" customFormat="1" x14ac:dyDescent="0.25">
      <c r="A330" s="318" t="s">
        <v>2236</v>
      </c>
      <c r="B330" s="318" t="s">
        <v>2236</v>
      </c>
      <c r="C330" s="318"/>
      <c r="D330" s="78" t="s">
        <v>7042</v>
      </c>
      <c r="E330" s="424">
        <v>3000</v>
      </c>
      <c r="F330" s="352">
        <f t="shared" si="8"/>
        <v>2100</v>
      </c>
      <c r="G330" s="352">
        <f t="shared" si="9"/>
        <v>1800</v>
      </c>
    </row>
    <row r="331" spans="1:7" s="45" customFormat="1" x14ac:dyDescent="0.25">
      <c r="A331" s="318" t="s">
        <v>2238</v>
      </c>
      <c r="B331" s="318" t="s">
        <v>2238</v>
      </c>
      <c r="C331" s="318"/>
      <c r="D331" s="78" t="s">
        <v>7043</v>
      </c>
      <c r="E331" s="424">
        <v>2700</v>
      </c>
      <c r="F331" s="352">
        <f t="shared" ref="F331:F390" si="10">IFERROR(E331*0.7,0)</f>
        <v>1889.9999999999998</v>
      </c>
      <c r="G331" s="352">
        <f t="shared" ref="G331:G390" si="11">IFERROR(E331*0.6,0)</f>
        <v>1620</v>
      </c>
    </row>
    <row r="332" spans="1:7" s="45" customFormat="1" x14ac:dyDescent="0.25">
      <c r="A332" s="318" t="s">
        <v>2240</v>
      </c>
      <c r="B332" s="318" t="s">
        <v>2240</v>
      </c>
      <c r="C332" s="318"/>
      <c r="D332" s="78" t="s">
        <v>7044</v>
      </c>
      <c r="E332" s="424">
        <v>2300</v>
      </c>
      <c r="F332" s="352">
        <f t="shared" si="10"/>
        <v>1610</v>
      </c>
      <c r="G332" s="352">
        <f t="shared" si="11"/>
        <v>1380</v>
      </c>
    </row>
    <row r="333" spans="1:7" s="45" customFormat="1" x14ac:dyDescent="0.25">
      <c r="A333" s="317">
        <v>4</v>
      </c>
      <c r="B333" s="317">
        <v>4</v>
      </c>
      <c r="C333" s="317">
        <v>1</v>
      </c>
      <c r="D333" s="75" t="s">
        <v>7045</v>
      </c>
      <c r="E333" s="424">
        <v>0</v>
      </c>
      <c r="F333" s="352">
        <f t="shared" si="10"/>
        <v>0</v>
      </c>
      <c r="G333" s="352">
        <f t="shared" si="11"/>
        <v>0</v>
      </c>
    </row>
    <row r="334" spans="1:7" s="45" customFormat="1" x14ac:dyDescent="0.25">
      <c r="A334" s="318" t="s">
        <v>86</v>
      </c>
      <c r="B334" s="318" t="s">
        <v>86</v>
      </c>
      <c r="C334" s="318"/>
      <c r="D334" s="78" t="s">
        <v>7046</v>
      </c>
      <c r="E334" s="424">
        <v>8600</v>
      </c>
      <c r="F334" s="352">
        <f t="shared" si="10"/>
        <v>6020</v>
      </c>
      <c r="G334" s="352">
        <f t="shared" si="11"/>
        <v>5160</v>
      </c>
    </row>
    <row r="335" spans="1:7" s="63" customFormat="1" ht="25.5" x14ac:dyDescent="0.25">
      <c r="A335" s="318" t="s">
        <v>87</v>
      </c>
      <c r="B335" s="318" t="s">
        <v>87</v>
      </c>
      <c r="C335" s="318"/>
      <c r="D335" s="78" t="s">
        <v>7034</v>
      </c>
      <c r="E335" s="424">
        <v>7900</v>
      </c>
      <c r="F335" s="352">
        <f t="shared" si="10"/>
        <v>5530</v>
      </c>
      <c r="G335" s="352">
        <f t="shared" si="11"/>
        <v>4740</v>
      </c>
    </row>
    <row r="336" spans="1:7" s="45" customFormat="1" ht="25.5" x14ac:dyDescent="0.25">
      <c r="A336" s="318" t="s">
        <v>88</v>
      </c>
      <c r="B336" s="318" t="s">
        <v>88</v>
      </c>
      <c r="C336" s="318"/>
      <c r="D336" s="78" t="s">
        <v>7027</v>
      </c>
      <c r="E336" s="424">
        <v>7500</v>
      </c>
      <c r="F336" s="352">
        <f t="shared" si="10"/>
        <v>5250</v>
      </c>
      <c r="G336" s="352">
        <f t="shared" si="11"/>
        <v>4500</v>
      </c>
    </row>
    <row r="337" spans="1:7" s="45" customFormat="1" x14ac:dyDescent="0.25">
      <c r="A337" s="595" t="s">
        <v>1653</v>
      </c>
      <c r="B337" s="595" t="s">
        <v>1653</v>
      </c>
      <c r="C337" s="318"/>
      <c r="D337" s="75" t="s">
        <v>7028</v>
      </c>
      <c r="E337" s="424">
        <v>0</v>
      </c>
      <c r="F337" s="352">
        <f t="shared" si="10"/>
        <v>0</v>
      </c>
      <c r="G337" s="352">
        <f t="shared" si="11"/>
        <v>0</v>
      </c>
    </row>
    <row r="338" spans="1:7" s="45" customFormat="1" x14ac:dyDescent="0.25">
      <c r="A338" s="595"/>
      <c r="B338" s="595"/>
      <c r="C338" s="318"/>
      <c r="D338" s="78" t="s">
        <v>7047</v>
      </c>
      <c r="E338" s="424">
        <v>5100</v>
      </c>
      <c r="F338" s="352">
        <f t="shared" si="10"/>
        <v>3570</v>
      </c>
      <c r="G338" s="352">
        <f t="shared" si="11"/>
        <v>3060</v>
      </c>
    </row>
    <row r="339" spans="1:7" s="45" customFormat="1" x14ac:dyDescent="0.25">
      <c r="A339" s="595"/>
      <c r="B339" s="595"/>
      <c r="C339" s="318"/>
      <c r="D339" s="78" t="s">
        <v>7048</v>
      </c>
      <c r="E339" s="424">
        <v>4800</v>
      </c>
      <c r="F339" s="352">
        <f t="shared" si="10"/>
        <v>3360</v>
      </c>
      <c r="G339" s="352">
        <f t="shared" si="11"/>
        <v>2880</v>
      </c>
    </row>
    <row r="340" spans="1:7" s="45" customFormat="1" x14ac:dyDescent="0.25">
      <c r="A340" s="595" t="s">
        <v>2258</v>
      </c>
      <c r="B340" s="595" t="s">
        <v>2258</v>
      </c>
      <c r="C340" s="318"/>
      <c r="D340" s="75" t="s">
        <v>7049</v>
      </c>
      <c r="E340" s="424">
        <v>0</v>
      </c>
      <c r="F340" s="352">
        <f t="shared" si="10"/>
        <v>0</v>
      </c>
      <c r="G340" s="352">
        <f t="shared" si="11"/>
        <v>0</v>
      </c>
    </row>
    <row r="341" spans="1:7" s="45" customFormat="1" x14ac:dyDescent="0.25">
      <c r="A341" s="595"/>
      <c r="B341" s="595"/>
      <c r="C341" s="318"/>
      <c r="D341" s="78" t="s">
        <v>7050</v>
      </c>
      <c r="E341" s="424">
        <v>4500</v>
      </c>
      <c r="F341" s="352">
        <f t="shared" si="10"/>
        <v>3150</v>
      </c>
      <c r="G341" s="352">
        <f t="shared" si="11"/>
        <v>2700</v>
      </c>
    </row>
    <row r="342" spans="1:7" s="45" customFormat="1" x14ac:dyDescent="0.25">
      <c r="A342" s="595"/>
      <c r="B342" s="595"/>
      <c r="C342" s="318"/>
      <c r="D342" s="78" t="s">
        <v>7051</v>
      </c>
      <c r="E342" s="424">
        <v>4100</v>
      </c>
      <c r="F342" s="352">
        <f t="shared" si="10"/>
        <v>2870</v>
      </c>
      <c r="G342" s="352">
        <f t="shared" si="11"/>
        <v>2460</v>
      </c>
    </row>
    <row r="343" spans="1:7" s="45" customFormat="1" ht="25.5" x14ac:dyDescent="0.25">
      <c r="A343" s="595" t="s">
        <v>2260</v>
      </c>
      <c r="B343" s="595" t="s">
        <v>2260</v>
      </c>
      <c r="C343" s="318"/>
      <c r="D343" s="75" t="s">
        <v>7052</v>
      </c>
      <c r="E343" s="424">
        <v>0</v>
      </c>
      <c r="F343" s="352">
        <f t="shared" si="10"/>
        <v>0</v>
      </c>
      <c r="G343" s="352">
        <f t="shared" si="11"/>
        <v>0</v>
      </c>
    </row>
    <row r="344" spans="1:7" s="63" customFormat="1" x14ac:dyDescent="0.25">
      <c r="A344" s="595"/>
      <c r="B344" s="595"/>
      <c r="C344" s="318"/>
      <c r="D344" s="78" t="s">
        <v>7050</v>
      </c>
      <c r="E344" s="424">
        <v>5000</v>
      </c>
      <c r="F344" s="352">
        <f t="shared" si="10"/>
        <v>3500</v>
      </c>
      <c r="G344" s="352">
        <f t="shared" si="11"/>
        <v>3000</v>
      </c>
    </row>
    <row r="345" spans="1:7" s="63" customFormat="1" x14ac:dyDescent="0.25">
      <c r="A345" s="595"/>
      <c r="B345" s="595"/>
      <c r="C345" s="318"/>
      <c r="D345" s="78" t="s">
        <v>7051</v>
      </c>
      <c r="E345" s="424">
        <v>4400</v>
      </c>
      <c r="F345" s="352">
        <f t="shared" si="10"/>
        <v>3080</v>
      </c>
      <c r="G345" s="352">
        <f t="shared" si="11"/>
        <v>2640</v>
      </c>
    </row>
    <row r="346" spans="1:7" s="45" customFormat="1" x14ac:dyDescent="0.25">
      <c r="A346" s="595" t="s">
        <v>2262</v>
      </c>
      <c r="B346" s="595" t="s">
        <v>2262</v>
      </c>
      <c r="C346" s="318"/>
      <c r="D346" s="75" t="s">
        <v>7023</v>
      </c>
      <c r="E346" s="424">
        <v>0</v>
      </c>
      <c r="F346" s="352">
        <f t="shared" si="10"/>
        <v>0</v>
      </c>
      <c r="G346" s="352">
        <f t="shared" si="11"/>
        <v>0</v>
      </c>
    </row>
    <row r="347" spans="1:7" s="45" customFormat="1" x14ac:dyDescent="0.25">
      <c r="A347" s="595"/>
      <c r="B347" s="595"/>
      <c r="C347" s="318"/>
      <c r="D347" s="78" t="s">
        <v>7050</v>
      </c>
      <c r="E347" s="424">
        <v>2500</v>
      </c>
      <c r="F347" s="352">
        <f t="shared" si="10"/>
        <v>1750</v>
      </c>
      <c r="G347" s="352">
        <f t="shared" si="11"/>
        <v>1500</v>
      </c>
    </row>
    <row r="348" spans="1:7" s="45" customFormat="1" x14ac:dyDescent="0.25">
      <c r="A348" s="595"/>
      <c r="B348" s="595"/>
      <c r="C348" s="318"/>
      <c r="D348" s="78" t="s">
        <v>7051</v>
      </c>
      <c r="E348" s="424">
        <v>2400</v>
      </c>
      <c r="F348" s="352">
        <f t="shared" si="10"/>
        <v>1680</v>
      </c>
      <c r="G348" s="352">
        <f t="shared" si="11"/>
        <v>1440</v>
      </c>
    </row>
    <row r="349" spans="1:7" s="45" customFormat="1" x14ac:dyDescent="0.25">
      <c r="A349" s="595" t="s">
        <v>2264</v>
      </c>
      <c r="B349" s="595" t="s">
        <v>2264</v>
      </c>
      <c r="C349" s="318"/>
      <c r="D349" s="75" t="s">
        <v>7024</v>
      </c>
      <c r="E349" s="424">
        <v>0</v>
      </c>
      <c r="F349" s="352">
        <f t="shared" si="10"/>
        <v>0</v>
      </c>
      <c r="G349" s="352">
        <f t="shared" si="11"/>
        <v>0</v>
      </c>
    </row>
    <row r="350" spans="1:7" s="45" customFormat="1" x14ac:dyDescent="0.25">
      <c r="A350" s="595"/>
      <c r="B350" s="595"/>
      <c r="C350" s="318"/>
      <c r="D350" s="78" t="s">
        <v>7050</v>
      </c>
      <c r="E350" s="424">
        <v>2300</v>
      </c>
      <c r="F350" s="352">
        <f t="shared" si="10"/>
        <v>1610</v>
      </c>
      <c r="G350" s="352">
        <f t="shared" si="11"/>
        <v>1380</v>
      </c>
    </row>
    <row r="351" spans="1:7" s="45" customFormat="1" x14ac:dyDescent="0.25">
      <c r="A351" s="595"/>
      <c r="B351" s="595"/>
      <c r="C351" s="318"/>
      <c r="D351" s="78" t="s">
        <v>7053</v>
      </c>
      <c r="E351" s="424">
        <v>2300</v>
      </c>
      <c r="F351" s="352">
        <f t="shared" si="10"/>
        <v>1610</v>
      </c>
      <c r="G351" s="352">
        <f t="shared" si="11"/>
        <v>1380</v>
      </c>
    </row>
    <row r="352" spans="1:7" s="45" customFormat="1" x14ac:dyDescent="0.25">
      <c r="A352" s="595"/>
      <c r="B352" s="595"/>
      <c r="C352" s="318"/>
      <c r="D352" s="78" t="s">
        <v>7048</v>
      </c>
      <c r="E352" s="424">
        <v>2100</v>
      </c>
      <c r="F352" s="352">
        <f t="shared" si="10"/>
        <v>1470</v>
      </c>
      <c r="G352" s="352">
        <f t="shared" si="11"/>
        <v>1260</v>
      </c>
    </row>
    <row r="353" spans="1:7" s="45" customFormat="1" x14ac:dyDescent="0.25">
      <c r="A353" s="318" t="s">
        <v>2266</v>
      </c>
      <c r="B353" s="318" t="s">
        <v>2266</v>
      </c>
      <c r="C353" s="318"/>
      <c r="D353" s="78" t="s">
        <v>7054</v>
      </c>
      <c r="E353" s="424">
        <v>4700</v>
      </c>
      <c r="F353" s="352">
        <f t="shared" si="10"/>
        <v>3290</v>
      </c>
      <c r="G353" s="352">
        <f t="shared" si="11"/>
        <v>2820</v>
      </c>
    </row>
    <row r="354" spans="1:7" s="45" customFormat="1" ht="38.25" x14ac:dyDescent="0.25">
      <c r="A354" s="318"/>
      <c r="B354" s="318" t="s">
        <v>2268</v>
      </c>
      <c r="C354" s="318"/>
      <c r="D354" s="78" t="s">
        <v>9397</v>
      </c>
      <c r="E354" s="424">
        <v>0</v>
      </c>
      <c r="F354" s="352">
        <f t="shared" si="10"/>
        <v>0</v>
      </c>
      <c r="G354" s="352">
        <f t="shared" si="11"/>
        <v>0</v>
      </c>
    </row>
    <row r="355" spans="1:7" s="45" customFormat="1" x14ac:dyDescent="0.25">
      <c r="A355" s="318" t="s">
        <v>2268</v>
      </c>
      <c r="B355" s="318"/>
      <c r="C355" s="318"/>
      <c r="D355" s="78" t="s">
        <v>7519</v>
      </c>
      <c r="E355" s="424">
        <v>5600</v>
      </c>
      <c r="F355" s="352">
        <f t="shared" si="10"/>
        <v>3919.9999999999995</v>
      </c>
      <c r="G355" s="352">
        <f t="shared" si="11"/>
        <v>3360</v>
      </c>
    </row>
    <row r="356" spans="1:7" s="45" customFormat="1" ht="25.5" x14ac:dyDescent="0.25">
      <c r="A356" s="318" t="s">
        <v>2269</v>
      </c>
      <c r="B356" s="318" t="s">
        <v>2269</v>
      </c>
      <c r="C356" s="318"/>
      <c r="D356" s="78" t="s">
        <v>7055</v>
      </c>
      <c r="E356" s="424">
        <v>13200</v>
      </c>
      <c r="F356" s="352">
        <f t="shared" si="10"/>
        <v>9240</v>
      </c>
      <c r="G356" s="352">
        <f t="shared" si="11"/>
        <v>7920</v>
      </c>
    </row>
    <row r="357" spans="1:7" s="45" customFormat="1" x14ac:dyDescent="0.25">
      <c r="A357" s="595" t="s">
        <v>2270</v>
      </c>
      <c r="B357" s="595" t="s">
        <v>2270</v>
      </c>
      <c r="C357" s="318"/>
      <c r="D357" s="75" t="s">
        <v>7056</v>
      </c>
      <c r="E357" s="424">
        <v>0</v>
      </c>
      <c r="F357" s="352">
        <f t="shared" si="10"/>
        <v>0</v>
      </c>
      <c r="G357" s="352">
        <f t="shared" si="11"/>
        <v>0</v>
      </c>
    </row>
    <row r="358" spans="1:7" s="45" customFormat="1" x14ac:dyDescent="0.25">
      <c r="A358" s="595"/>
      <c r="B358" s="595"/>
      <c r="C358" s="318"/>
      <c r="D358" s="78" t="s">
        <v>7057</v>
      </c>
      <c r="E358" s="424">
        <v>11900</v>
      </c>
      <c r="F358" s="352">
        <f t="shared" si="10"/>
        <v>8330</v>
      </c>
      <c r="G358" s="352">
        <f t="shared" si="11"/>
        <v>7140</v>
      </c>
    </row>
    <row r="359" spans="1:7" s="45" customFormat="1" x14ac:dyDescent="0.25">
      <c r="A359" s="595"/>
      <c r="B359" s="595"/>
      <c r="C359" s="318"/>
      <c r="D359" s="78" t="s">
        <v>7058</v>
      </c>
      <c r="E359" s="424">
        <v>10100</v>
      </c>
      <c r="F359" s="352">
        <f t="shared" si="10"/>
        <v>7070</v>
      </c>
      <c r="G359" s="352">
        <f t="shared" si="11"/>
        <v>6060</v>
      </c>
    </row>
    <row r="360" spans="1:7" s="45" customFormat="1" ht="25.5" x14ac:dyDescent="0.25">
      <c r="A360" s="318" t="s">
        <v>2271</v>
      </c>
      <c r="B360" s="318" t="s">
        <v>2271</v>
      </c>
      <c r="C360" s="318"/>
      <c r="D360" s="78" t="s">
        <v>7059</v>
      </c>
      <c r="E360" s="424">
        <v>10200</v>
      </c>
      <c r="F360" s="352">
        <f t="shared" si="10"/>
        <v>7140</v>
      </c>
      <c r="G360" s="352">
        <f t="shared" si="11"/>
        <v>6120</v>
      </c>
    </row>
    <row r="361" spans="1:7" s="45" customFormat="1" ht="25.5" x14ac:dyDescent="0.25">
      <c r="A361" s="318" t="s">
        <v>4537</v>
      </c>
      <c r="B361" s="318" t="s">
        <v>4537</v>
      </c>
      <c r="C361" s="318"/>
      <c r="D361" s="78" t="s">
        <v>7060</v>
      </c>
      <c r="E361" s="424">
        <v>8100</v>
      </c>
      <c r="F361" s="352">
        <f t="shared" si="10"/>
        <v>5670</v>
      </c>
      <c r="G361" s="352">
        <f t="shared" si="11"/>
        <v>4860</v>
      </c>
    </row>
    <row r="362" spans="1:7" s="45" customFormat="1" ht="25.5" x14ac:dyDescent="0.25">
      <c r="A362" s="318" t="s">
        <v>4539</v>
      </c>
      <c r="B362" s="318" t="s">
        <v>4539</v>
      </c>
      <c r="C362" s="318"/>
      <c r="D362" s="77" t="s">
        <v>7061</v>
      </c>
      <c r="E362" s="424">
        <v>11600</v>
      </c>
      <c r="F362" s="352">
        <f t="shared" si="10"/>
        <v>8119.9999999999991</v>
      </c>
      <c r="G362" s="352">
        <f t="shared" si="11"/>
        <v>6960</v>
      </c>
    </row>
    <row r="363" spans="1:7" s="45" customFormat="1" x14ac:dyDescent="0.25">
      <c r="A363" s="318" t="s">
        <v>4542</v>
      </c>
      <c r="B363" s="318"/>
      <c r="C363" s="591" t="s">
        <v>76</v>
      </c>
      <c r="D363" s="137" t="s">
        <v>9398</v>
      </c>
      <c r="E363" s="424">
        <v>10500</v>
      </c>
      <c r="F363" s="352">
        <f t="shared" si="10"/>
        <v>7349.9999999999991</v>
      </c>
      <c r="G363" s="352">
        <f t="shared" si="11"/>
        <v>6300</v>
      </c>
    </row>
    <row r="364" spans="1:7" s="45" customFormat="1" ht="25.5" x14ac:dyDescent="0.25">
      <c r="A364" s="318"/>
      <c r="B364" s="318" t="s">
        <v>4544</v>
      </c>
      <c r="C364" s="592"/>
      <c r="D364" s="137" t="s">
        <v>9399</v>
      </c>
      <c r="E364" s="424">
        <v>0</v>
      </c>
      <c r="F364" s="352">
        <f t="shared" si="10"/>
        <v>0</v>
      </c>
      <c r="G364" s="352">
        <f t="shared" si="11"/>
        <v>0</v>
      </c>
    </row>
    <row r="365" spans="1:7" s="45" customFormat="1" x14ac:dyDescent="0.25">
      <c r="A365" s="318" t="s">
        <v>4544</v>
      </c>
      <c r="B365" s="318"/>
      <c r="C365" s="592"/>
      <c r="D365" s="145" t="s">
        <v>878</v>
      </c>
      <c r="E365" s="424">
        <v>14400</v>
      </c>
      <c r="F365" s="352">
        <f t="shared" si="10"/>
        <v>10080</v>
      </c>
      <c r="G365" s="352">
        <f t="shared" si="11"/>
        <v>8640</v>
      </c>
    </row>
    <row r="366" spans="1:7" s="45" customFormat="1" ht="25.5" x14ac:dyDescent="0.25">
      <c r="A366" s="318"/>
      <c r="B366" s="318" t="s">
        <v>4547</v>
      </c>
      <c r="C366" s="592"/>
      <c r="D366" s="137" t="s">
        <v>9400</v>
      </c>
      <c r="E366" s="424"/>
      <c r="F366" s="352">
        <f t="shared" si="10"/>
        <v>0</v>
      </c>
      <c r="G366" s="352">
        <f t="shared" si="11"/>
        <v>0</v>
      </c>
    </row>
    <row r="367" spans="1:7" s="45" customFormat="1" x14ac:dyDescent="0.25">
      <c r="A367" s="318" t="s">
        <v>4547</v>
      </c>
      <c r="B367" s="318"/>
      <c r="C367" s="593"/>
      <c r="D367" s="145" t="s">
        <v>7520</v>
      </c>
      <c r="E367" s="424">
        <v>15400</v>
      </c>
      <c r="F367" s="352">
        <f t="shared" si="10"/>
        <v>10780</v>
      </c>
      <c r="G367" s="352">
        <f t="shared" si="11"/>
        <v>9240</v>
      </c>
    </row>
    <row r="368" spans="1:7" s="45" customFormat="1" x14ac:dyDescent="0.25">
      <c r="A368" s="318" t="s">
        <v>4549</v>
      </c>
      <c r="B368" s="318"/>
      <c r="C368" s="318" t="s">
        <v>79</v>
      </c>
      <c r="D368" s="145" t="s">
        <v>5548</v>
      </c>
      <c r="E368" s="424">
        <v>11200</v>
      </c>
      <c r="F368" s="352">
        <f t="shared" si="10"/>
        <v>7839.9999999999991</v>
      </c>
      <c r="G368" s="352">
        <f t="shared" si="11"/>
        <v>6720</v>
      </c>
    </row>
    <row r="369" spans="1:7" s="45" customFormat="1" x14ac:dyDescent="0.25">
      <c r="A369" s="317">
        <v>5</v>
      </c>
      <c r="B369" s="317">
        <v>5</v>
      </c>
      <c r="C369" s="317"/>
      <c r="D369" s="75" t="s">
        <v>7062</v>
      </c>
      <c r="E369" s="424">
        <v>0</v>
      </c>
      <c r="F369" s="352">
        <f t="shared" si="10"/>
        <v>0</v>
      </c>
      <c r="G369" s="352">
        <f t="shared" si="11"/>
        <v>0</v>
      </c>
    </row>
    <row r="370" spans="1:7" s="45" customFormat="1" x14ac:dyDescent="0.25">
      <c r="A370" s="318" t="s">
        <v>89</v>
      </c>
      <c r="B370" s="318" t="s">
        <v>89</v>
      </c>
      <c r="C370" s="318"/>
      <c r="D370" s="78" t="s">
        <v>7046</v>
      </c>
      <c r="E370" s="424">
        <v>9100</v>
      </c>
      <c r="F370" s="352">
        <f t="shared" si="10"/>
        <v>6370</v>
      </c>
      <c r="G370" s="352">
        <f t="shared" si="11"/>
        <v>5460</v>
      </c>
    </row>
    <row r="371" spans="1:7" s="45" customFormat="1" ht="25.5" x14ac:dyDescent="0.25">
      <c r="A371" s="318" t="s">
        <v>90</v>
      </c>
      <c r="B371" s="318" t="s">
        <v>90</v>
      </c>
      <c r="C371" s="318"/>
      <c r="D371" s="78" t="s">
        <v>7034</v>
      </c>
      <c r="E371" s="424">
        <v>8200</v>
      </c>
      <c r="F371" s="352">
        <f t="shared" si="10"/>
        <v>5740</v>
      </c>
      <c r="G371" s="352">
        <f t="shared" si="11"/>
        <v>4920</v>
      </c>
    </row>
    <row r="372" spans="1:7" s="45" customFormat="1" ht="25.5" x14ac:dyDescent="0.25">
      <c r="A372" s="318" t="s">
        <v>91</v>
      </c>
      <c r="B372" s="318" t="s">
        <v>91</v>
      </c>
      <c r="C372" s="318"/>
      <c r="D372" s="78" t="s">
        <v>7027</v>
      </c>
      <c r="E372" s="424">
        <v>7800</v>
      </c>
      <c r="F372" s="352">
        <f t="shared" si="10"/>
        <v>5460</v>
      </c>
      <c r="G372" s="352">
        <f t="shared" si="11"/>
        <v>4680</v>
      </c>
    </row>
    <row r="373" spans="1:7" s="45" customFormat="1" x14ac:dyDescent="0.25">
      <c r="A373" s="318" t="s">
        <v>133</v>
      </c>
      <c r="B373" s="318" t="s">
        <v>133</v>
      </c>
      <c r="C373" s="318"/>
      <c r="D373" s="78" t="s">
        <v>7028</v>
      </c>
      <c r="E373" s="424">
        <v>6200</v>
      </c>
      <c r="F373" s="352">
        <f t="shared" si="10"/>
        <v>4340</v>
      </c>
      <c r="G373" s="352">
        <f t="shared" si="11"/>
        <v>3720</v>
      </c>
    </row>
    <row r="374" spans="1:7" s="45" customFormat="1" x14ac:dyDescent="0.25">
      <c r="A374" s="591" t="s">
        <v>134</v>
      </c>
      <c r="B374" s="591" t="s">
        <v>134</v>
      </c>
      <c r="C374" s="318"/>
      <c r="D374" s="75" t="s">
        <v>7049</v>
      </c>
      <c r="E374" s="424">
        <v>0</v>
      </c>
      <c r="F374" s="352">
        <f t="shared" si="10"/>
        <v>0</v>
      </c>
      <c r="G374" s="352">
        <f t="shared" si="11"/>
        <v>0</v>
      </c>
    </row>
    <row r="375" spans="1:7" s="45" customFormat="1" x14ac:dyDescent="0.25">
      <c r="A375" s="592"/>
      <c r="B375" s="592"/>
      <c r="C375" s="318"/>
      <c r="D375" s="78" t="s">
        <v>9401</v>
      </c>
      <c r="E375" s="355"/>
      <c r="F375" s="352">
        <f t="shared" si="10"/>
        <v>0</v>
      </c>
      <c r="G375" s="352">
        <f t="shared" si="11"/>
        <v>0</v>
      </c>
    </row>
    <row r="376" spans="1:7" s="45" customFormat="1" x14ac:dyDescent="0.25">
      <c r="A376" s="592"/>
      <c r="B376" s="592"/>
      <c r="C376" s="318"/>
      <c r="D376" s="78" t="s">
        <v>8522</v>
      </c>
      <c r="E376" s="424">
        <v>5300</v>
      </c>
      <c r="F376" s="352">
        <f t="shared" si="10"/>
        <v>3709.9999999999995</v>
      </c>
      <c r="G376" s="352">
        <f t="shared" si="11"/>
        <v>3180</v>
      </c>
    </row>
    <row r="377" spans="1:7" s="45" customFormat="1" x14ac:dyDescent="0.25">
      <c r="A377" s="592"/>
      <c r="B377" s="592"/>
      <c r="C377" s="318"/>
      <c r="D377" s="78" t="s">
        <v>9402</v>
      </c>
      <c r="E377" s="355"/>
      <c r="F377" s="352">
        <f t="shared" si="10"/>
        <v>0</v>
      </c>
      <c r="G377" s="352">
        <f t="shared" si="11"/>
        <v>0</v>
      </c>
    </row>
    <row r="378" spans="1:7" s="45" customFormat="1" x14ac:dyDescent="0.25">
      <c r="A378" s="592"/>
      <c r="B378" s="592"/>
      <c r="C378" s="318"/>
      <c r="D378" s="78" t="s">
        <v>8521</v>
      </c>
      <c r="E378" s="424">
        <v>5300</v>
      </c>
      <c r="F378" s="352">
        <f t="shared" si="10"/>
        <v>3709.9999999999995</v>
      </c>
      <c r="G378" s="352">
        <f t="shared" si="11"/>
        <v>3180</v>
      </c>
    </row>
    <row r="379" spans="1:7" s="45" customFormat="1" ht="13.5" x14ac:dyDescent="0.25">
      <c r="A379" s="592"/>
      <c r="B379" s="592"/>
      <c r="C379" s="318"/>
      <c r="D379" s="78" t="s">
        <v>9403</v>
      </c>
      <c r="E379" s="355"/>
      <c r="F379" s="352">
        <f t="shared" si="10"/>
        <v>0</v>
      </c>
      <c r="G379" s="352">
        <f t="shared" si="11"/>
        <v>0</v>
      </c>
    </row>
    <row r="380" spans="1:7" s="45" customFormat="1" x14ac:dyDescent="0.25">
      <c r="A380" s="592"/>
      <c r="B380" s="592"/>
      <c r="C380" s="318"/>
      <c r="D380" s="78" t="s">
        <v>8520</v>
      </c>
      <c r="E380" s="424">
        <v>4900</v>
      </c>
      <c r="F380" s="352">
        <f t="shared" si="10"/>
        <v>3430</v>
      </c>
      <c r="G380" s="352">
        <f t="shared" si="11"/>
        <v>2940</v>
      </c>
    </row>
    <row r="381" spans="1:7" s="45" customFormat="1" ht="13.5" x14ac:dyDescent="0.25">
      <c r="A381" s="592"/>
      <c r="B381" s="592"/>
      <c r="C381" s="318"/>
      <c r="D381" s="78" t="s">
        <v>9404</v>
      </c>
      <c r="E381" s="355"/>
      <c r="F381" s="352">
        <f t="shared" si="10"/>
        <v>0</v>
      </c>
      <c r="G381" s="352">
        <f t="shared" si="11"/>
        <v>0</v>
      </c>
    </row>
    <row r="382" spans="1:7" s="45" customFormat="1" x14ac:dyDescent="0.25">
      <c r="A382" s="593"/>
      <c r="B382" s="593"/>
      <c r="C382" s="318"/>
      <c r="D382" s="78" t="s">
        <v>8519</v>
      </c>
      <c r="E382" s="424">
        <v>3900</v>
      </c>
      <c r="F382" s="352">
        <f t="shared" si="10"/>
        <v>2730</v>
      </c>
      <c r="G382" s="352">
        <f t="shared" si="11"/>
        <v>2340</v>
      </c>
    </row>
    <row r="383" spans="1:7" s="45" customFormat="1" x14ac:dyDescent="0.25">
      <c r="A383" s="318" t="s">
        <v>3939</v>
      </c>
      <c r="B383" s="318" t="s">
        <v>3939</v>
      </c>
      <c r="C383" s="318"/>
      <c r="D383" s="78" t="s">
        <v>7041</v>
      </c>
      <c r="E383" s="424">
        <v>4200</v>
      </c>
      <c r="F383" s="352">
        <f t="shared" si="10"/>
        <v>2940</v>
      </c>
      <c r="G383" s="352">
        <f t="shared" si="11"/>
        <v>2520</v>
      </c>
    </row>
    <row r="384" spans="1:7" s="45" customFormat="1" x14ac:dyDescent="0.25">
      <c r="A384" s="318" t="s">
        <v>135</v>
      </c>
      <c r="B384" s="318" t="s">
        <v>135</v>
      </c>
      <c r="C384" s="318"/>
      <c r="D384" s="78" t="s">
        <v>7042</v>
      </c>
      <c r="E384" s="424">
        <v>3600</v>
      </c>
      <c r="F384" s="352">
        <f t="shared" si="10"/>
        <v>2520</v>
      </c>
      <c r="G384" s="352">
        <f t="shared" si="11"/>
        <v>2160</v>
      </c>
    </row>
    <row r="385" spans="1:7" s="45" customFormat="1" x14ac:dyDescent="0.25">
      <c r="A385" s="318" t="s">
        <v>136</v>
      </c>
      <c r="B385" s="318" t="s">
        <v>136</v>
      </c>
      <c r="C385" s="318"/>
      <c r="D385" s="78" t="s">
        <v>7023</v>
      </c>
      <c r="E385" s="424">
        <v>2900</v>
      </c>
      <c r="F385" s="352">
        <f t="shared" si="10"/>
        <v>2029.9999999999998</v>
      </c>
      <c r="G385" s="352">
        <f t="shared" si="11"/>
        <v>1740</v>
      </c>
    </row>
    <row r="386" spans="1:7" s="45" customFormat="1" x14ac:dyDescent="0.25">
      <c r="A386" s="318" t="s">
        <v>137</v>
      </c>
      <c r="B386" s="318" t="s">
        <v>137</v>
      </c>
      <c r="C386" s="318"/>
      <c r="D386" s="78" t="s">
        <v>7024</v>
      </c>
      <c r="E386" s="424">
        <v>2200</v>
      </c>
      <c r="F386" s="352">
        <f t="shared" si="10"/>
        <v>1540</v>
      </c>
      <c r="G386" s="352">
        <f t="shared" si="11"/>
        <v>1320</v>
      </c>
    </row>
    <row r="387" spans="1:7" s="45" customFormat="1" ht="25.5" x14ac:dyDescent="0.25">
      <c r="A387" s="595" t="s">
        <v>177</v>
      </c>
      <c r="B387" s="595" t="s">
        <v>177</v>
      </c>
      <c r="C387" s="318"/>
      <c r="D387" s="75" t="s">
        <v>7063</v>
      </c>
      <c r="E387" s="424">
        <v>0</v>
      </c>
      <c r="F387" s="352">
        <f t="shared" si="10"/>
        <v>0</v>
      </c>
      <c r="G387" s="352">
        <f t="shared" si="11"/>
        <v>0</v>
      </c>
    </row>
    <row r="388" spans="1:7" s="45" customFormat="1" x14ac:dyDescent="0.25">
      <c r="A388" s="595"/>
      <c r="B388" s="595"/>
      <c r="C388" s="318"/>
      <c r="D388" s="78" t="s">
        <v>7064</v>
      </c>
      <c r="E388" s="424">
        <v>10200</v>
      </c>
      <c r="F388" s="352">
        <f t="shared" si="10"/>
        <v>7140</v>
      </c>
      <c r="G388" s="352">
        <f t="shared" si="11"/>
        <v>6120</v>
      </c>
    </row>
    <row r="389" spans="1:7" s="45" customFormat="1" x14ac:dyDescent="0.25">
      <c r="A389" s="595"/>
      <c r="B389" s="595"/>
      <c r="C389" s="318"/>
      <c r="D389" s="78" t="s">
        <v>7058</v>
      </c>
      <c r="E389" s="424">
        <v>9000</v>
      </c>
      <c r="F389" s="352">
        <f t="shared" si="10"/>
        <v>6300</v>
      </c>
      <c r="G389" s="352">
        <f t="shared" si="11"/>
        <v>5400</v>
      </c>
    </row>
    <row r="390" spans="1:7" s="45" customFormat="1" ht="13.5" x14ac:dyDescent="0.25">
      <c r="A390" s="595" t="s">
        <v>178</v>
      </c>
      <c r="B390" s="595" t="s">
        <v>178</v>
      </c>
      <c r="C390" s="318"/>
      <c r="D390" s="75" t="s">
        <v>9405</v>
      </c>
      <c r="E390" s="424">
        <v>0</v>
      </c>
      <c r="F390" s="352">
        <f t="shared" si="10"/>
        <v>0</v>
      </c>
      <c r="G390" s="352">
        <f t="shared" si="11"/>
        <v>0</v>
      </c>
    </row>
    <row r="391" spans="1:7" s="45" customFormat="1" x14ac:dyDescent="0.25">
      <c r="A391" s="595"/>
      <c r="B391" s="595"/>
      <c r="C391" s="318"/>
      <c r="D391" s="75" t="s">
        <v>8523</v>
      </c>
      <c r="E391" s="424"/>
      <c r="F391" s="352">
        <f t="shared" ref="F391:F454" si="12">IFERROR(E391*0.7,0)</f>
        <v>0</v>
      </c>
      <c r="G391" s="352">
        <f t="shared" ref="G391:G454" si="13">IFERROR(E391*0.6,0)</f>
        <v>0</v>
      </c>
    </row>
    <row r="392" spans="1:7" s="45" customFormat="1" x14ac:dyDescent="0.25">
      <c r="A392" s="595"/>
      <c r="B392" s="595"/>
      <c r="C392" s="318"/>
      <c r="D392" s="78" t="s">
        <v>7046</v>
      </c>
      <c r="E392" s="424">
        <v>11400</v>
      </c>
      <c r="F392" s="352">
        <f t="shared" si="12"/>
        <v>7979.9999999999991</v>
      </c>
      <c r="G392" s="352">
        <f t="shared" si="13"/>
        <v>6840</v>
      </c>
    </row>
    <row r="393" spans="1:7" s="45" customFormat="1" ht="25.5" x14ac:dyDescent="0.25">
      <c r="A393" s="595"/>
      <c r="B393" s="595"/>
      <c r="C393" s="318"/>
      <c r="D393" s="78" t="s">
        <v>7034</v>
      </c>
      <c r="E393" s="424">
        <v>11600</v>
      </c>
      <c r="F393" s="352">
        <f t="shared" si="12"/>
        <v>8119.9999999999991</v>
      </c>
      <c r="G393" s="352">
        <f t="shared" si="13"/>
        <v>6960</v>
      </c>
    </row>
    <row r="394" spans="1:7" s="45" customFormat="1" ht="25.5" x14ac:dyDescent="0.25">
      <c r="A394" s="595"/>
      <c r="B394" s="595"/>
      <c r="C394" s="318"/>
      <c r="D394" s="78" t="s">
        <v>7027</v>
      </c>
      <c r="E394" s="424">
        <v>9100</v>
      </c>
      <c r="F394" s="352">
        <f t="shared" si="12"/>
        <v>6370</v>
      </c>
      <c r="G394" s="352">
        <f t="shared" si="13"/>
        <v>5460</v>
      </c>
    </row>
    <row r="395" spans="1:7" s="45" customFormat="1" x14ac:dyDescent="0.25">
      <c r="A395" s="595"/>
      <c r="B395" s="595"/>
      <c r="C395" s="318"/>
      <c r="D395" s="78" t="s">
        <v>7028</v>
      </c>
      <c r="E395" s="424">
        <v>8200</v>
      </c>
      <c r="F395" s="352">
        <f t="shared" si="12"/>
        <v>5740</v>
      </c>
      <c r="G395" s="352">
        <f t="shared" si="13"/>
        <v>4920</v>
      </c>
    </row>
    <row r="396" spans="1:7" s="45" customFormat="1" x14ac:dyDescent="0.25">
      <c r="A396" s="595"/>
      <c r="B396" s="595"/>
      <c r="C396" s="318"/>
      <c r="D396" s="78" t="s">
        <v>7049</v>
      </c>
      <c r="E396" s="424">
        <v>7400</v>
      </c>
      <c r="F396" s="352">
        <f t="shared" si="12"/>
        <v>5180</v>
      </c>
      <c r="G396" s="352">
        <f t="shared" si="13"/>
        <v>4440</v>
      </c>
    </row>
    <row r="397" spans="1:7" s="45" customFormat="1" ht="25.5" x14ac:dyDescent="0.25">
      <c r="A397" s="318" t="s">
        <v>179</v>
      </c>
      <c r="B397" s="318" t="s">
        <v>179</v>
      </c>
      <c r="C397" s="318"/>
      <c r="D397" s="78" t="s">
        <v>7065</v>
      </c>
      <c r="E397" s="424">
        <v>14400</v>
      </c>
      <c r="F397" s="352">
        <f t="shared" si="12"/>
        <v>10080</v>
      </c>
      <c r="G397" s="352">
        <f t="shared" si="13"/>
        <v>8640</v>
      </c>
    </row>
    <row r="398" spans="1:7" s="45" customFormat="1" x14ac:dyDescent="0.25">
      <c r="A398" s="317">
        <v>6</v>
      </c>
      <c r="B398" s="317">
        <v>6</v>
      </c>
      <c r="C398" s="317"/>
      <c r="D398" s="75" t="s">
        <v>7066</v>
      </c>
      <c r="E398" s="424">
        <v>0</v>
      </c>
      <c r="F398" s="352">
        <f t="shared" si="12"/>
        <v>0</v>
      </c>
      <c r="G398" s="352">
        <f t="shared" si="13"/>
        <v>0</v>
      </c>
    </row>
    <row r="399" spans="1:7" s="45" customFormat="1" x14ac:dyDescent="0.25">
      <c r="A399" s="318" t="s">
        <v>92</v>
      </c>
      <c r="B399" s="318" t="s">
        <v>92</v>
      </c>
      <c r="C399" s="318"/>
      <c r="D399" s="75" t="s">
        <v>7067</v>
      </c>
      <c r="E399" s="424">
        <v>0</v>
      </c>
      <c r="F399" s="352">
        <f t="shared" si="12"/>
        <v>0</v>
      </c>
      <c r="G399" s="352">
        <f t="shared" si="13"/>
        <v>0</v>
      </c>
    </row>
    <row r="400" spans="1:7" s="45" customFormat="1" x14ac:dyDescent="0.25">
      <c r="A400" s="318" t="s">
        <v>1062</v>
      </c>
      <c r="B400" s="318" t="s">
        <v>1062</v>
      </c>
      <c r="C400" s="318"/>
      <c r="D400" s="78" t="s">
        <v>7033</v>
      </c>
      <c r="E400" s="424">
        <v>10600</v>
      </c>
      <c r="F400" s="352">
        <f t="shared" si="12"/>
        <v>7419.9999999999991</v>
      </c>
      <c r="G400" s="352">
        <f t="shared" si="13"/>
        <v>6360</v>
      </c>
    </row>
    <row r="401" spans="1:7" s="45" customFormat="1" ht="25.5" x14ac:dyDescent="0.25">
      <c r="A401" s="318" t="s">
        <v>1063</v>
      </c>
      <c r="B401" s="318" t="s">
        <v>1063</v>
      </c>
      <c r="C401" s="318"/>
      <c r="D401" s="78" t="s">
        <v>7034</v>
      </c>
      <c r="E401" s="424">
        <v>9700</v>
      </c>
      <c r="F401" s="352">
        <f t="shared" si="12"/>
        <v>6790</v>
      </c>
      <c r="G401" s="352">
        <f t="shared" si="13"/>
        <v>5820</v>
      </c>
    </row>
    <row r="402" spans="1:7" s="45" customFormat="1" ht="25.5" x14ac:dyDescent="0.25">
      <c r="A402" s="318" t="s">
        <v>1064</v>
      </c>
      <c r="B402" s="318" t="s">
        <v>1064</v>
      </c>
      <c r="C402" s="318"/>
      <c r="D402" s="78" t="s">
        <v>7027</v>
      </c>
      <c r="E402" s="424">
        <v>8300</v>
      </c>
      <c r="F402" s="352">
        <f t="shared" si="12"/>
        <v>5810</v>
      </c>
      <c r="G402" s="352">
        <f t="shared" si="13"/>
        <v>4980</v>
      </c>
    </row>
    <row r="403" spans="1:7" s="45" customFormat="1" x14ac:dyDescent="0.25">
      <c r="A403" s="318" t="s">
        <v>1065</v>
      </c>
      <c r="B403" s="318" t="s">
        <v>1065</v>
      </c>
      <c r="C403" s="318"/>
      <c r="D403" s="78" t="s">
        <v>7028</v>
      </c>
      <c r="E403" s="424">
        <v>6500</v>
      </c>
      <c r="F403" s="352">
        <f t="shared" si="12"/>
        <v>4550</v>
      </c>
      <c r="G403" s="352">
        <f t="shared" si="13"/>
        <v>3900</v>
      </c>
    </row>
    <row r="404" spans="1:7" s="45" customFormat="1" x14ac:dyDescent="0.25">
      <c r="A404" s="318" t="s">
        <v>1066</v>
      </c>
      <c r="B404" s="318" t="s">
        <v>1066</v>
      </c>
      <c r="C404" s="318"/>
      <c r="D404" s="78" t="s">
        <v>7049</v>
      </c>
      <c r="E404" s="424">
        <v>5300</v>
      </c>
      <c r="F404" s="352">
        <f t="shared" si="12"/>
        <v>3709.9999999999995</v>
      </c>
      <c r="G404" s="352">
        <f t="shared" si="13"/>
        <v>3180</v>
      </c>
    </row>
    <row r="405" spans="1:7" s="45" customFormat="1" x14ac:dyDescent="0.25">
      <c r="A405" s="318" t="s">
        <v>1067</v>
      </c>
      <c r="B405" s="318" t="s">
        <v>1067</v>
      </c>
      <c r="C405" s="318"/>
      <c r="D405" s="78" t="s">
        <v>7041</v>
      </c>
      <c r="E405" s="424">
        <v>5500</v>
      </c>
      <c r="F405" s="352">
        <f t="shared" si="12"/>
        <v>3849.9999999999995</v>
      </c>
      <c r="G405" s="352">
        <f t="shared" si="13"/>
        <v>3300</v>
      </c>
    </row>
    <row r="406" spans="1:7" s="45" customFormat="1" x14ac:dyDescent="0.25">
      <c r="A406" s="318" t="s">
        <v>1068</v>
      </c>
      <c r="B406" s="318" t="s">
        <v>1068</v>
      </c>
      <c r="C406" s="318"/>
      <c r="D406" s="78" t="s">
        <v>7068</v>
      </c>
      <c r="E406" s="424">
        <v>4600</v>
      </c>
      <c r="F406" s="352">
        <f t="shared" si="12"/>
        <v>3220</v>
      </c>
      <c r="G406" s="352">
        <f t="shared" si="13"/>
        <v>2760</v>
      </c>
    </row>
    <row r="407" spans="1:7" s="45" customFormat="1" x14ac:dyDescent="0.25">
      <c r="A407" s="318" t="s">
        <v>1125</v>
      </c>
      <c r="B407" s="318" t="s">
        <v>1125</v>
      </c>
      <c r="C407" s="318"/>
      <c r="D407" s="78" t="s">
        <v>7023</v>
      </c>
      <c r="E407" s="424">
        <v>2900</v>
      </c>
      <c r="F407" s="352">
        <f t="shared" si="12"/>
        <v>2029.9999999999998</v>
      </c>
      <c r="G407" s="352">
        <f t="shared" si="13"/>
        <v>1740</v>
      </c>
    </row>
    <row r="408" spans="1:7" s="45" customFormat="1" x14ac:dyDescent="0.25">
      <c r="A408" s="318" t="s">
        <v>7069</v>
      </c>
      <c r="B408" s="318" t="s">
        <v>7069</v>
      </c>
      <c r="C408" s="318"/>
      <c r="D408" s="78" t="s">
        <v>7044</v>
      </c>
      <c r="E408" s="424">
        <v>2000</v>
      </c>
      <c r="F408" s="352">
        <f t="shared" si="12"/>
        <v>1400</v>
      </c>
      <c r="G408" s="352">
        <f t="shared" si="13"/>
        <v>1200</v>
      </c>
    </row>
    <row r="409" spans="1:7" s="45" customFormat="1" x14ac:dyDescent="0.25">
      <c r="A409" s="318" t="s">
        <v>93</v>
      </c>
      <c r="B409" s="318" t="s">
        <v>93</v>
      </c>
      <c r="C409" s="318"/>
      <c r="D409" s="75" t="s">
        <v>7070</v>
      </c>
      <c r="E409" s="424">
        <v>0</v>
      </c>
      <c r="F409" s="352">
        <f t="shared" si="12"/>
        <v>0</v>
      </c>
      <c r="G409" s="352">
        <f t="shared" si="13"/>
        <v>0</v>
      </c>
    </row>
    <row r="410" spans="1:7" s="45" customFormat="1" x14ac:dyDescent="0.25">
      <c r="A410" s="318" t="s">
        <v>1069</v>
      </c>
      <c r="B410" s="318" t="s">
        <v>1069</v>
      </c>
      <c r="C410" s="318"/>
      <c r="D410" s="78" t="s">
        <v>7033</v>
      </c>
      <c r="E410" s="424">
        <v>9300</v>
      </c>
      <c r="F410" s="352">
        <f t="shared" si="12"/>
        <v>6510</v>
      </c>
      <c r="G410" s="352">
        <f t="shared" si="13"/>
        <v>5580</v>
      </c>
    </row>
    <row r="411" spans="1:7" s="45" customFormat="1" ht="25.5" x14ac:dyDescent="0.25">
      <c r="A411" s="318" t="s">
        <v>1070</v>
      </c>
      <c r="B411" s="318" t="s">
        <v>1070</v>
      </c>
      <c r="C411" s="318"/>
      <c r="D411" s="78" t="s">
        <v>7034</v>
      </c>
      <c r="E411" s="424">
        <v>8600</v>
      </c>
      <c r="F411" s="352">
        <f t="shared" si="12"/>
        <v>6020</v>
      </c>
      <c r="G411" s="352">
        <f t="shared" si="13"/>
        <v>5160</v>
      </c>
    </row>
    <row r="412" spans="1:7" s="45" customFormat="1" ht="25.5" x14ac:dyDescent="0.25">
      <c r="A412" s="318" t="s">
        <v>1071</v>
      </c>
      <c r="B412" s="318" t="s">
        <v>1071</v>
      </c>
      <c r="C412" s="318"/>
      <c r="D412" s="78" t="s">
        <v>7027</v>
      </c>
      <c r="E412" s="424">
        <v>7000</v>
      </c>
      <c r="F412" s="352">
        <f t="shared" si="12"/>
        <v>4900</v>
      </c>
      <c r="G412" s="352">
        <f t="shared" si="13"/>
        <v>4200</v>
      </c>
    </row>
    <row r="413" spans="1:7" s="45" customFormat="1" x14ac:dyDescent="0.25">
      <c r="A413" s="318" t="s">
        <v>1072</v>
      </c>
      <c r="B413" s="318" t="s">
        <v>1072</v>
      </c>
      <c r="C413" s="318"/>
      <c r="D413" s="78" t="s">
        <v>7028</v>
      </c>
      <c r="E413" s="424">
        <v>5900</v>
      </c>
      <c r="F413" s="352">
        <f t="shared" si="12"/>
        <v>4130</v>
      </c>
      <c r="G413" s="352">
        <f t="shared" si="13"/>
        <v>3540</v>
      </c>
    </row>
    <row r="414" spans="1:7" s="45" customFormat="1" x14ac:dyDescent="0.25">
      <c r="A414" s="318" t="s">
        <v>1073</v>
      </c>
      <c r="B414" s="318" t="s">
        <v>1073</v>
      </c>
      <c r="C414" s="318"/>
      <c r="D414" s="78" t="s">
        <v>7049</v>
      </c>
      <c r="E414" s="424">
        <v>4400</v>
      </c>
      <c r="F414" s="352">
        <f t="shared" si="12"/>
        <v>3080</v>
      </c>
      <c r="G414" s="352">
        <f t="shared" si="13"/>
        <v>2640</v>
      </c>
    </row>
    <row r="415" spans="1:7" s="45" customFormat="1" x14ac:dyDescent="0.25">
      <c r="A415" s="318" t="s">
        <v>1074</v>
      </c>
      <c r="B415" s="318" t="s">
        <v>1074</v>
      </c>
      <c r="C415" s="318"/>
      <c r="D415" s="78" t="s">
        <v>7041</v>
      </c>
      <c r="E415" s="424">
        <v>4600</v>
      </c>
      <c r="F415" s="352">
        <f t="shared" si="12"/>
        <v>3220</v>
      </c>
      <c r="G415" s="352">
        <f t="shared" si="13"/>
        <v>2760</v>
      </c>
    </row>
    <row r="416" spans="1:7" s="45" customFormat="1" x14ac:dyDescent="0.25">
      <c r="A416" s="318" t="s">
        <v>1075</v>
      </c>
      <c r="B416" s="318" t="s">
        <v>1075</v>
      </c>
      <c r="C416" s="318"/>
      <c r="D416" s="78" t="s">
        <v>7042</v>
      </c>
      <c r="E416" s="424">
        <v>3500</v>
      </c>
      <c r="F416" s="352">
        <f t="shared" si="12"/>
        <v>2450</v>
      </c>
      <c r="G416" s="352">
        <f t="shared" si="13"/>
        <v>2100</v>
      </c>
    </row>
    <row r="417" spans="1:7" s="45" customFormat="1" x14ac:dyDescent="0.25">
      <c r="A417" s="318" t="s">
        <v>1076</v>
      </c>
      <c r="B417" s="318" t="s">
        <v>1076</v>
      </c>
      <c r="C417" s="318"/>
      <c r="D417" s="78" t="s">
        <v>7023</v>
      </c>
      <c r="E417" s="424">
        <v>2800</v>
      </c>
      <c r="F417" s="352">
        <f t="shared" si="12"/>
        <v>1959.9999999999998</v>
      </c>
      <c r="G417" s="352">
        <f t="shared" si="13"/>
        <v>1680</v>
      </c>
    </row>
    <row r="418" spans="1:7" s="45" customFormat="1" x14ac:dyDescent="0.25">
      <c r="A418" s="318" t="s">
        <v>1077</v>
      </c>
      <c r="B418" s="318" t="s">
        <v>1077</v>
      </c>
      <c r="C418" s="318"/>
      <c r="D418" s="78" t="s">
        <v>7044</v>
      </c>
      <c r="E418" s="424">
        <v>2000</v>
      </c>
      <c r="F418" s="352">
        <f t="shared" si="12"/>
        <v>1400</v>
      </c>
      <c r="G418" s="352">
        <f t="shared" si="13"/>
        <v>1200</v>
      </c>
    </row>
    <row r="419" spans="1:7" s="45" customFormat="1" ht="25.5" x14ac:dyDescent="0.25">
      <c r="A419" s="318" t="s">
        <v>94</v>
      </c>
      <c r="B419" s="318" t="s">
        <v>94</v>
      </c>
      <c r="C419" s="318"/>
      <c r="D419" s="75" t="s">
        <v>7071</v>
      </c>
      <c r="E419" s="424">
        <v>0</v>
      </c>
      <c r="F419" s="352">
        <f t="shared" si="12"/>
        <v>0</v>
      </c>
      <c r="G419" s="352">
        <f t="shared" si="13"/>
        <v>0</v>
      </c>
    </row>
    <row r="420" spans="1:7" s="45" customFormat="1" x14ac:dyDescent="0.25">
      <c r="A420" s="318" t="s">
        <v>1126</v>
      </c>
      <c r="B420" s="318" t="s">
        <v>1126</v>
      </c>
      <c r="C420" s="318"/>
      <c r="D420" s="78" t="s">
        <v>7033</v>
      </c>
      <c r="E420" s="424">
        <v>8300</v>
      </c>
      <c r="F420" s="352">
        <f t="shared" si="12"/>
        <v>5810</v>
      </c>
      <c r="G420" s="352">
        <f t="shared" si="13"/>
        <v>4980</v>
      </c>
    </row>
    <row r="421" spans="1:7" s="45" customFormat="1" ht="25.5" x14ac:dyDescent="0.25">
      <c r="A421" s="318" t="s">
        <v>1127</v>
      </c>
      <c r="B421" s="318" t="s">
        <v>1127</v>
      </c>
      <c r="C421" s="318"/>
      <c r="D421" s="78" t="s">
        <v>7034</v>
      </c>
      <c r="E421" s="424">
        <v>7600</v>
      </c>
      <c r="F421" s="352">
        <f t="shared" si="12"/>
        <v>5320</v>
      </c>
      <c r="G421" s="352">
        <f t="shared" si="13"/>
        <v>4560</v>
      </c>
    </row>
    <row r="422" spans="1:7" s="45" customFormat="1" ht="25.5" x14ac:dyDescent="0.25">
      <c r="A422" s="318" t="s">
        <v>1128</v>
      </c>
      <c r="B422" s="318" t="s">
        <v>1128</v>
      </c>
      <c r="C422" s="318"/>
      <c r="D422" s="78" t="s">
        <v>7027</v>
      </c>
      <c r="E422" s="424">
        <v>5900</v>
      </c>
      <c r="F422" s="352">
        <f t="shared" si="12"/>
        <v>4130</v>
      </c>
      <c r="G422" s="352">
        <f t="shared" si="13"/>
        <v>3540</v>
      </c>
    </row>
    <row r="423" spans="1:7" s="45" customFormat="1" x14ac:dyDescent="0.25">
      <c r="A423" s="318" t="s">
        <v>7072</v>
      </c>
      <c r="B423" s="318" t="s">
        <v>7072</v>
      </c>
      <c r="C423" s="318"/>
      <c r="D423" s="78" t="s">
        <v>7028</v>
      </c>
      <c r="E423" s="424">
        <v>4900</v>
      </c>
      <c r="F423" s="352">
        <f t="shared" si="12"/>
        <v>3430</v>
      </c>
      <c r="G423" s="352">
        <f t="shared" si="13"/>
        <v>2940</v>
      </c>
    </row>
    <row r="424" spans="1:7" s="45" customFormat="1" x14ac:dyDescent="0.25">
      <c r="A424" s="318" t="s">
        <v>7073</v>
      </c>
      <c r="B424" s="318" t="s">
        <v>7073</v>
      </c>
      <c r="C424" s="318"/>
      <c r="D424" s="78" t="s">
        <v>7049</v>
      </c>
      <c r="E424" s="424">
        <v>3400</v>
      </c>
      <c r="F424" s="352">
        <f t="shared" si="12"/>
        <v>2380</v>
      </c>
      <c r="G424" s="352">
        <f t="shared" si="13"/>
        <v>2040</v>
      </c>
    </row>
    <row r="425" spans="1:7" s="45" customFormat="1" x14ac:dyDescent="0.25">
      <c r="A425" s="318" t="s">
        <v>7074</v>
      </c>
      <c r="B425" s="318" t="s">
        <v>7074</v>
      </c>
      <c r="C425" s="318"/>
      <c r="D425" s="78" t="s">
        <v>7041</v>
      </c>
      <c r="E425" s="424">
        <v>3700</v>
      </c>
      <c r="F425" s="352">
        <f t="shared" si="12"/>
        <v>2590</v>
      </c>
      <c r="G425" s="352">
        <f t="shared" si="13"/>
        <v>2220</v>
      </c>
    </row>
    <row r="426" spans="1:7" s="45" customFormat="1" x14ac:dyDescent="0.25">
      <c r="A426" s="318" t="s">
        <v>7075</v>
      </c>
      <c r="B426" s="318" t="s">
        <v>7075</v>
      </c>
      <c r="C426" s="318"/>
      <c r="D426" s="78" t="s">
        <v>7042</v>
      </c>
      <c r="E426" s="424">
        <v>2900</v>
      </c>
      <c r="F426" s="352">
        <f t="shared" si="12"/>
        <v>2029.9999999999998</v>
      </c>
      <c r="G426" s="352">
        <f t="shared" si="13"/>
        <v>1740</v>
      </c>
    </row>
    <row r="427" spans="1:7" s="45" customFormat="1" x14ac:dyDescent="0.25">
      <c r="A427" s="318" t="s">
        <v>7076</v>
      </c>
      <c r="B427" s="318" t="s">
        <v>7076</v>
      </c>
      <c r="C427" s="318"/>
      <c r="D427" s="78" t="s">
        <v>7023</v>
      </c>
      <c r="E427" s="424">
        <v>2100</v>
      </c>
      <c r="F427" s="352">
        <f t="shared" si="12"/>
        <v>1470</v>
      </c>
      <c r="G427" s="352">
        <f t="shared" si="13"/>
        <v>1260</v>
      </c>
    </row>
    <row r="428" spans="1:7" s="45" customFormat="1" x14ac:dyDescent="0.25">
      <c r="A428" s="318" t="s">
        <v>7077</v>
      </c>
      <c r="B428" s="318" t="s">
        <v>7077</v>
      </c>
      <c r="C428" s="318"/>
      <c r="D428" s="78" t="s">
        <v>7044</v>
      </c>
      <c r="E428" s="424">
        <v>1900</v>
      </c>
      <c r="F428" s="352">
        <f t="shared" si="12"/>
        <v>1330</v>
      </c>
      <c r="G428" s="352">
        <f t="shared" si="13"/>
        <v>1140</v>
      </c>
    </row>
    <row r="429" spans="1:7" s="45" customFormat="1" x14ac:dyDescent="0.25">
      <c r="A429" s="318" t="s">
        <v>1724</v>
      </c>
      <c r="B429" s="318" t="s">
        <v>1724</v>
      </c>
      <c r="C429" s="318"/>
      <c r="D429" s="75" t="s">
        <v>7078</v>
      </c>
      <c r="E429" s="424">
        <v>0</v>
      </c>
      <c r="F429" s="352">
        <f t="shared" si="12"/>
        <v>0</v>
      </c>
      <c r="G429" s="352">
        <f t="shared" si="13"/>
        <v>0</v>
      </c>
    </row>
    <row r="430" spans="1:7" s="45" customFormat="1" x14ac:dyDescent="0.25">
      <c r="A430" s="318" t="s">
        <v>7079</v>
      </c>
      <c r="B430" s="318" t="s">
        <v>7079</v>
      </c>
      <c r="C430" s="318"/>
      <c r="D430" s="78" t="s">
        <v>7033</v>
      </c>
      <c r="E430" s="424">
        <v>8500</v>
      </c>
      <c r="F430" s="352">
        <f t="shared" si="12"/>
        <v>5950</v>
      </c>
      <c r="G430" s="352">
        <f t="shared" si="13"/>
        <v>5100</v>
      </c>
    </row>
    <row r="431" spans="1:7" s="45" customFormat="1" ht="25.5" x14ac:dyDescent="0.25">
      <c r="A431" s="318" t="s">
        <v>7080</v>
      </c>
      <c r="B431" s="318" t="s">
        <v>7080</v>
      </c>
      <c r="C431" s="318"/>
      <c r="D431" s="78" t="s">
        <v>7038</v>
      </c>
      <c r="E431" s="424">
        <v>7800</v>
      </c>
      <c r="F431" s="352">
        <f t="shared" si="12"/>
        <v>5460</v>
      </c>
      <c r="G431" s="352">
        <f t="shared" si="13"/>
        <v>4680</v>
      </c>
    </row>
    <row r="432" spans="1:7" s="45" customFormat="1" ht="25.5" x14ac:dyDescent="0.25">
      <c r="A432" s="318" t="s">
        <v>7081</v>
      </c>
      <c r="B432" s="318" t="s">
        <v>7081</v>
      </c>
      <c r="C432" s="318"/>
      <c r="D432" s="78" t="s">
        <v>7027</v>
      </c>
      <c r="E432" s="424">
        <v>6200</v>
      </c>
      <c r="F432" s="352">
        <f t="shared" si="12"/>
        <v>4340</v>
      </c>
      <c r="G432" s="352">
        <f t="shared" si="13"/>
        <v>3720</v>
      </c>
    </row>
    <row r="433" spans="1:7" s="45" customFormat="1" x14ac:dyDescent="0.25">
      <c r="A433" s="318" t="s">
        <v>7082</v>
      </c>
      <c r="B433" s="318" t="s">
        <v>7082</v>
      </c>
      <c r="C433" s="318"/>
      <c r="D433" s="78" t="s">
        <v>7028</v>
      </c>
      <c r="E433" s="424">
        <v>5300</v>
      </c>
      <c r="F433" s="352">
        <f t="shared" si="12"/>
        <v>3709.9999999999995</v>
      </c>
      <c r="G433" s="352">
        <f t="shared" si="13"/>
        <v>3180</v>
      </c>
    </row>
    <row r="434" spans="1:7" s="45" customFormat="1" x14ac:dyDescent="0.25">
      <c r="A434" s="318" t="s">
        <v>7083</v>
      </c>
      <c r="B434" s="318" t="s">
        <v>7083</v>
      </c>
      <c r="C434" s="318"/>
      <c r="D434" s="78" t="s">
        <v>7049</v>
      </c>
      <c r="E434" s="424">
        <v>3900</v>
      </c>
      <c r="F434" s="352">
        <f t="shared" si="12"/>
        <v>2730</v>
      </c>
      <c r="G434" s="352">
        <f t="shared" si="13"/>
        <v>2340</v>
      </c>
    </row>
    <row r="435" spans="1:7" s="45" customFormat="1" x14ac:dyDescent="0.25">
      <c r="A435" s="318" t="s">
        <v>7084</v>
      </c>
      <c r="B435" s="318" t="s">
        <v>7084</v>
      </c>
      <c r="C435" s="318"/>
      <c r="D435" s="78" t="s">
        <v>7041</v>
      </c>
      <c r="E435" s="424">
        <v>4200</v>
      </c>
      <c r="F435" s="352">
        <f t="shared" si="12"/>
        <v>2940</v>
      </c>
      <c r="G435" s="352">
        <f t="shared" si="13"/>
        <v>2520</v>
      </c>
    </row>
    <row r="436" spans="1:7" s="45" customFormat="1" x14ac:dyDescent="0.25">
      <c r="A436" s="318" t="s">
        <v>7085</v>
      </c>
      <c r="B436" s="318" t="s">
        <v>7085</v>
      </c>
      <c r="C436" s="318"/>
      <c r="D436" s="78" t="s">
        <v>7042</v>
      </c>
      <c r="E436" s="424">
        <v>3300</v>
      </c>
      <c r="F436" s="352">
        <f t="shared" si="12"/>
        <v>2310</v>
      </c>
      <c r="G436" s="352">
        <f t="shared" si="13"/>
        <v>1980</v>
      </c>
    </row>
    <row r="437" spans="1:7" s="45" customFormat="1" x14ac:dyDescent="0.25">
      <c r="A437" s="318" t="s">
        <v>7086</v>
      </c>
      <c r="B437" s="318" t="s">
        <v>7086</v>
      </c>
      <c r="C437" s="318"/>
      <c r="D437" s="78" t="s">
        <v>7023</v>
      </c>
      <c r="E437" s="424">
        <v>2400</v>
      </c>
      <c r="F437" s="352">
        <f t="shared" si="12"/>
        <v>1680</v>
      </c>
      <c r="G437" s="352">
        <f t="shared" si="13"/>
        <v>1440</v>
      </c>
    </row>
    <row r="438" spans="1:7" s="45" customFormat="1" x14ac:dyDescent="0.25">
      <c r="A438" s="318" t="s">
        <v>7087</v>
      </c>
      <c r="B438" s="318" t="s">
        <v>7087</v>
      </c>
      <c r="C438" s="318"/>
      <c r="D438" s="78" t="s">
        <v>7024</v>
      </c>
      <c r="E438" s="424">
        <v>1900</v>
      </c>
      <c r="F438" s="352">
        <f t="shared" si="12"/>
        <v>1330</v>
      </c>
      <c r="G438" s="352">
        <f t="shared" si="13"/>
        <v>1140</v>
      </c>
    </row>
    <row r="439" spans="1:7" s="45" customFormat="1" x14ac:dyDescent="0.25">
      <c r="A439" s="318" t="s">
        <v>1733</v>
      </c>
      <c r="B439" s="318" t="s">
        <v>1733</v>
      </c>
      <c r="C439" s="318"/>
      <c r="D439" s="75" t="s">
        <v>7088</v>
      </c>
      <c r="E439" s="424">
        <v>0</v>
      </c>
      <c r="F439" s="352">
        <f t="shared" si="12"/>
        <v>0</v>
      </c>
      <c r="G439" s="352">
        <f t="shared" si="13"/>
        <v>0</v>
      </c>
    </row>
    <row r="440" spans="1:7" s="45" customFormat="1" x14ac:dyDescent="0.25">
      <c r="A440" s="318" t="s">
        <v>7089</v>
      </c>
      <c r="B440" s="318" t="s">
        <v>7089</v>
      </c>
      <c r="C440" s="318"/>
      <c r="D440" s="78" t="s">
        <v>7033</v>
      </c>
      <c r="E440" s="424">
        <v>9500</v>
      </c>
      <c r="F440" s="352">
        <f t="shared" si="12"/>
        <v>6650</v>
      </c>
      <c r="G440" s="352">
        <f t="shared" si="13"/>
        <v>5700</v>
      </c>
    </row>
    <row r="441" spans="1:7" s="45" customFormat="1" ht="25.5" x14ac:dyDescent="0.25">
      <c r="A441" s="318" t="s">
        <v>7090</v>
      </c>
      <c r="B441" s="318" t="s">
        <v>7090</v>
      </c>
      <c r="C441" s="318"/>
      <c r="D441" s="78" t="s">
        <v>7034</v>
      </c>
      <c r="E441" s="424">
        <v>8700</v>
      </c>
      <c r="F441" s="352">
        <f t="shared" si="12"/>
        <v>6090</v>
      </c>
      <c r="G441" s="352">
        <f t="shared" si="13"/>
        <v>5220</v>
      </c>
    </row>
    <row r="442" spans="1:7" s="45" customFormat="1" ht="25.5" x14ac:dyDescent="0.25">
      <c r="A442" s="318" t="s">
        <v>7091</v>
      </c>
      <c r="B442" s="318" t="s">
        <v>7091</v>
      </c>
      <c r="C442" s="318"/>
      <c r="D442" s="78" t="s">
        <v>7027</v>
      </c>
      <c r="E442" s="424">
        <v>7100</v>
      </c>
      <c r="F442" s="352">
        <f t="shared" si="12"/>
        <v>4970</v>
      </c>
      <c r="G442" s="352">
        <f t="shared" si="13"/>
        <v>4260</v>
      </c>
    </row>
    <row r="443" spans="1:7" s="45" customFormat="1" x14ac:dyDescent="0.25">
      <c r="A443" s="318" t="s">
        <v>7092</v>
      </c>
      <c r="B443" s="318" t="s">
        <v>7092</v>
      </c>
      <c r="C443" s="318"/>
      <c r="D443" s="78" t="s">
        <v>7028</v>
      </c>
      <c r="E443" s="424">
        <v>5900</v>
      </c>
      <c r="F443" s="352">
        <f t="shared" si="12"/>
        <v>4130</v>
      </c>
      <c r="G443" s="352">
        <f t="shared" si="13"/>
        <v>3540</v>
      </c>
    </row>
    <row r="444" spans="1:7" s="45" customFormat="1" x14ac:dyDescent="0.25">
      <c r="A444" s="318" t="s">
        <v>7093</v>
      </c>
      <c r="B444" s="318" t="s">
        <v>7093</v>
      </c>
      <c r="C444" s="318"/>
      <c r="D444" s="78" t="s">
        <v>7049</v>
      </c>
      <c r="E444" s="424">
        <v>5300</v>
      </c>
      <c r="F444" s="352">
        <f t="shared" si="12"/>
        <v>3709.9999999999995</v>
      </c>
      <c r="G444" s="352">
        <f t="shared" si="13"/>
        <v>3180</v>
      </c>
    </row>
    <row r="445" spans="1:7" s="45" customFormat="1" x14ac:dyDescent="0.25">
      <c r="A445" s="318" t="s">
        <v>7094</v>
      </c>
      <c r="B445" s="318" t="s">
        <v>7094</v>
      </c>
      <c r="C445" s="318"/>
      <c r="D445" s="78" t="s">
        <v>7041</v>
      </c>
      <c r="E445" s="424">
        <v>4900</v>
      </c>
      <c r="F445" s="352">
        <f t="shared" si="12"/>
        <v>3430</v>
      </c>
      <c r="G445" s="352">
        <f t="shared" si="13"/>
        <v>2940</v>
      </c>
    </row>
    <row r="446" spans="1:7" s="45" customFormat="1" x14ac:dyDescent="0.25">
      <c r="A446" s="318" t="s">
        <v>7095</v>
      </c>
      <c r="B446" s="318" t="s">
        <v>7095</v>
      </c>
      <c r="C446" s="318"/>
      <c r="D446" s="78" t="s">
        <v>7042</v>
      </c>
      <c r="E446" s="424">
        <v>3600</v>
      </c>
      <c r="F446" s="352">
        <f t="shared" si="12"/>
        <v>2520</v>
      </c>
      <c r="G446" s="352">
        <f t="shared" si="13"/>
        <v>2160</v>
      </c>
    </row>
    <row r="447" spans="1:7" s="45" customFormat="1" x14ac:dyDescent="0.25">
      <c r="A447" s="318" t="s">
        <v>7096</v>
      </c>
      <c r="B447" s="318" t="s">
        <v>7096</v>
      </c>
      <c r="C447" s="318"/>
      <c r="D447" s="78" t="s">
        <v>7023</v>
      </c>
      <c r="E447" s="424">
        <v>2400</v>
      </c>
      <c r="F447" s="352">
        <f t="shared" si="12"/>
        <v>1680</v>
      </c>
      <c r="G447" s="352">
        <f t="shared" si="13"/>
        <v>1440</v>
      </c>
    </row>
    <row r="448" spans="1:7" s="45" customFormat="1" x14ac:dyDescent="0.25">
      <c r="A448" s="318" t="s">
        <v>7097</v>
      </c>
      <c r="B448" s="318" t="s">
        <v>7097</v>
      </c>
      <c r="C448" s="318"/>
      <c r="D448" s="78" t="s">
        <v>7044</v>
      </c>
      <c r="E448" s="424">
        <v>1800</v>
      </c>
      <c r="F448" s="352">
        <f t="shared" si="12"/>
        <v>1260</v>
      </c>
      <c r="G448" s="352">
        <f t="shared" si="13"/>
        <v>1080</v>
      </c>
    </row>
    <row r="449" spans="1:7" s="45" customFormat="1" x14ac:dyDescent="0.25">
      <c r="A449" s="318" t="s">
        <v>1752</v>
      </c>
      <c r="B449" s="318" t="s">
        <v>1752</v>
      </c>
      <c r="C449" s="318"/>
      <c r="D449" s="75" t="s">
        <v>7098</v>
      </c>
      <c r="E449" s="424">
        <v>0</v>
      </c>
      <c r="F449" s="352">
        <f t="shared" si="12"/>
        <v>0</v>
      </c>
      <c r="G449" s="352">
        <f t="shared" si="13"/>
        <v>0</v>
      </c>
    </row>
    <row r="450" spans="1:7" s="45" customFormat="1" x14ac:dyDescent="0.25">
      <c r="A450" s="318" t="s">
        <v>7099</v>
      </c>
      <c r="B450" s="318" t="s">
        <v>7099</v>
      </c>
      <c r="C450" s="318"/>
      <c r="D450" s="78" t="s">
        <v>7033</v>
      </c>
      <c r="E450" s="424">
        <v>15300</v>
      </c>
      <c r="F450" s="352">
        <f t="shared" si="12"/>
        <v>10710</v>
      </c>
      <c r="G450" s="352">
        <f t="shared" si="13"/>
        <v>9180</v>
      </c>
    </row>
    <row r="451" spans="1:7" s="45" customFormat="1" ht="25.5" x14ac:dyDescent="0.25">
      <c r="A451" s="318" t="s">
        <v>7100</v>
      </c>
      <c r="B451" s="318" t="s">
        <v>7100</v>
      </c>
      <c r="C451" s="318"/>
      <c r="D451" s="78" t="s">
        <v>7034</v>
      </c>
      <c r="E451" s="424">
        <v>14400</v>
      </c>
      <c r="F451" s="352">
        <f t="shared" si="12"/>
        <v>10080</v>
      </c>
      <c r="G451" s="352">
        <f t="shared" si="13"/>
        <v>8640</v>
      </c>
    </row>
    <row r="452" spans="1:7" s="45" customFormat="1" ht="25.5" x14ac:dyDescent="0.25">
      <c r="A452" s="318" t="s">
        <v>7101</v>
      </c>
      <c r="B452" s="318" t="s">
        <v>7101</v>
      </c>
      <c r="C452" s="318"/>
      <c r="D452" s="78" t="s">
        <v>7027</v>
      </c>
      <c r="E452" s="424">
        <v>11700</v>
      </c>
      <c r="F452" s="352">
        <f t="shared" si="12"/>
        <v>8189.9999999999991</v>
      </c>
      <c r="G452" s="352">
        <f t="shared" si="13"/>
        <v>7020</v>
      </c>
    </row>
    <row r="453" spans="1:7" s="45" customFormat="1" x14ac:dyDescent="0.25">
      <c r="A453" s="318" t="s">
        <v>7102</v>
      </c>
      <c r="B453" s="318" t="s">
        <v>7102</v>
      </c>
      <c r="C453" s="318"/>
      <c r="D453" s="78" t="s">
        <v>7028</v>
      </c>
      <c r="E453" s="424">
        <v>9100</v>
      </c>
      <c r="F453" s="352">
        <f t="shared" si="12"/>
        <v>6370</v>
      </c>
      <c r="G453" s="352">
        <f t="shared" si="13"/>
        <v>5460</v>
      </c>
    </row>
    <row r="454" spans="1:7" s="45" customFormat="1" x14ac:dyDescent="0.25">
      <c r="A454" s="318" t="s">
        <v>7103</v>
      </c>
      <c r="B454" s="318" t="s">
        <v>7103</v>
      </c>
      <c r="C454" s="318"/>
      <c r="D454" s="78" t="s">
        <v>7049</v>
      </c>
      <c r="E454" s="424">
        <v>6500</v>
      </c>
      <c r="F454" s="352">
        <f t="shared" si="12"/>
        <v>4550</v>
      </c>
      <c r="G454" s="352">
        <f t="shared" si="13"/>
        <v>3900</v>
      </c>
    </row>
    <row r="455" spans="1:7" s="45" customFormat="1" x14ac:dyDescent="0.25">
      <c r="A455" s="318" t="s">
        <v>7104</v>
      </c>
      <c r="B455" s="318" t="s">
        <v>7104</v>
      </c>
      <c r="C455" s="318"/>
      <c r="D455" s="78" t="s">
        <v>7041</v>
      </c>
      <c r="E455" s="424">
        <v>6500</v>
      </c>
      <c r="F455" s="352">
        <f t="shared" ref="F455:F500" si="14">IFERROR(E455*0.7,0)</f>
        <v>4550</v>
      </c>
      <c r="G455" s="352">
        <f t="shared" ref="G455:G500" si="15">IFERROR(E455*0.6,0)</f>
        <v>3900</v>
      </c>
    </row>
    <row r="456" spans="1:7" s="45" customFormat="1" x14ac:dyDescent="0.25">
      <c r="A456" s="318" t="s">
        <v>7105</v>
      </c>
      <c r="B456" s="318" t="s">
        <v>7105</v>
      </c>
      <c r="C456" s="318"/>
      <c r="D456" s="78" t="s">
        <v>7042</v>
      </c>
      <c r="E456" s="424">
        <v>5000</v>
      </c>
      <c r="F456" s="352">
        <f t="shared" si="14"/>
        <v>3500</v>
      </c>
      <c r="G456" s="352">
        <f t="shared" si="15"/>
        <v>3000</v>
      </c>
    </row>
    <row r="457" spans="1:7" s="45" customFormat="1" x14ac:dyDescent="0.25">
      <c r="A457" s="318" t="s">
        <v>7106</v>
      </c>
      <c r="B457" s="318" t="s">
        <v>7106</v>
      </c>
      <c r="C457" s="318"/>
      <c r="D457" s="78" t="s">
        <v>7023</v>
      </c>
      <c r="E457" s="424">
        <v>3900</v>
      </c>
      <c r="F457" s="352">
        <f t="shared" si="14"/>
        <v>2730</v>
      </c>
      <c r="G457" s="352">
        <f t="shared" si="15"/>
        <v>2340</v>
      </c>
    </row>
    <row r="458" spans="1:7" s="45" customFormat="1" x14ac:dyDescent="0.25">
      <c r="A458" s="318" t="s">
        <v>7107</v>
      </c>
      <c r="B458" s="318" t="s">
        <v>7107</v>
      </c>
      <c r="C458" s="318"/>
      <c r="D458" s="78" t="s">
        <v>7044</v>
      </c>
      <c r="E458" s="424">
        <v>2500</v>
      </c>
      <c r="F458" s="352">
        <f t="shared" si="14"/>
        <v>1750</v>
      </c>
      <c r="G458" s="352">
        <f t="shared" si="15"/>
        <v>1500</v>
      </c>
    </row>
    <row r="459" spans="1:7" s="45" customFormat="1" x14ac:dyDescent="0.25">
      <c r="A459" s="318" t="s">
        <v>7108</v>
      </c>
      <c r="B459" s="318" t="s">
        <v>7108</v>
      </c>
      <c r="C459" s="318"/>
      <c r="D459" s="78" t="s">
        <v>7109</v>
      </c>
      <c r="E459" s="424">
        <v>13000</v>
      </c>
      <c r="F459" s="352">
        <f t="shared" si="14"/>
        <v>9100</v>
      </c>
      <c r="G459" s="352">
        <f t="shared" si="15"/>
        <v>7800</v>
      </c>
    </row>
    <row r="460" spans="1:7" s="45" customFormat="1" x14ac:dyDescent="0.25">
      <c r="A460" s="317">
        <v>7</v>
      </c>
      <c r="B460" s="317">
        <v>7</v>
      </c>
      <c r="C460" s="317"/>
      <c r="D460" s="75" t="s">
        <v>7110</v>
      </c>
      <c r="E460" s="424">
        <v>0</v>
      </c>
      <c r="F460" s="352">
        <f t="shared" si="14"/>
        <v>0</v>
      </c>
      <c r="G460" s="352">
        <f t="shared" si="15"/>
        <v>0</v>
      </c>
    </row>
    <row r="461" spans="1:7" s="45" customFormat="1" x14ac:dyDescent="0.25">
      <c r="A461" s="318"/>
      <c r="B461" s="318" t="s">
        <v>95</v>
      </c>
      <c r="C461" s="318"/>
      <c r="D461" s="75" t="s">
        <v>9406</v>
      </c>
      <c r="E461" s="424">
        <v>0</v>
      </c>
      <c r="F461" s="352">
        <f t="shared" si="14"/>
        <v>0</v>
      </c>
      <c r="G461" s="352">
        <f t="shared" si="15"/>
        <v>0</v>
      </c>
    </row>
    <row r="462" spans="1:7" s="45" customFormat="1" x14ac:dyDescent="0.25">
      <c r="A462" s="318" t="s">
        <v>95</v>
      </c>
      <c r="B462" s="318"/>
      <c r="C462" s="318"/>
      <c r="D462" s="75" t="s">
        <v>7521</v>
      </c>
      <c r="E462" s="424">
        <v>0</v>
      </c>
      <c r="F462" s="352">
        <f t="shared" si="14"/>
        <v>0</v>
      </c>
      <c r="G462" s="352">
        <f t="shared" si="15"/>
        <v>0</v>
      </c>
    </row>
    <row r="463" spans="1:7" s="45" customFormat="1" x14ac:dyDescent="0.25">
      <c r="A463" s="318" t="s">
        <v>1810</v>
      </c>
      <c r="B463" s="318" t="s">
        <v>1810</v>
      </c>
      <c r="C463" s="318"/>
      <c r="D463" s="78" t="s">
        <v>7033</v>
      </c>
      <c r="E463" s="424">
        <v>10200</v>
      </c>
      <c r="F463" s="352">
        <f t="shared" si="14"/>
        <v>7140</v>
      </c>
      <c r="G463" s="352">
        <f t="shared" si="15"/>
        <v>6120</v>
      </c>
    </row>
    <row r="464" spans="1:7" s="45" customFormat="1" ht="25.5" x14ac:dyDescent="0.25">
      <c r="A464" s="318" t="s">
        <v>1811</v>
      </c>
      <c r="B464" s="318" t="s">
        <v>1811</v>
      </c>
      <c r="C464" s="318"/>
      <c r="D464" s="78" t="s">
        <v>7034</v>
      </c>
      <c r="E464" s="424">
        <v>8500</v>
      </c>
      <c r="F464" s="352">
        <f t="shared" si="14"/>
        <v>5950</v>
      </c>
      <c r="G464" s="352">
        <f t="shared" si="15"/>
        <v>5100</v>
      </c>
    </row>
    <row r="465" spans="1:7" s="45" customFormat="1" ht="25.5" x14ac:dyDescent="0.25">
      <c r="A465" s="318" t="s">
        <v>7111</v>
      </c>
      <c r="B465" s="318" t="s">
        <v>7111</v>
      </c>
      <c r="C465" s="318"/>
      <c r="D465" s="78" t="s">
        <v>7027</v>
      </c>
      <c r="E465" s="424">
        <v>8000</v>
      </c>
      <c r="F465" s="352">
        <f t="shared" si="14"/>
        <v>5600</v>
      </c>
      <c r="G465" s="352">
        <f t="shared" si="15"/>
        <v>4800</v>
      </c>
    </row>
    <row r="466" spans="1:7" s="45" customFormat="1" x14ac:dyDescent="0.25">
      <c r="A466" s="318" t="s">
        <v>7112</v>
      </c>
      <c r="B466" s="318" t="s">
        <v>7112</v>
      </c>
      <c r="C466" s="318"/>
      <c r="D466" s="78" t="s">
        <v>7028</v>
      </c>
      <c r="E466" s="424">
        <v>7000</v>
      </c>
      <c r="F466" s="352">
        <f t="shared" si="14"/>
        <v>4900</v>
      </c>
      <c r="G466" s="352">
        <f t="shared" si="15"/>
        <v>4200</v>
      </c>
    </row>
    <row r="467" spans="1:7" s="45" customFormat="1" x14ac:dyDescent="0.25">
      <c r="A467" s="318" t="s">
        <v>7113</v>
      </c>
      <c r="B467" s="318" t="s">
        <v>7113</v>
      </c>
      <c r="C467" s="318"/>
      <c r="D467" s="78" t="s">
        <v>7049</v>
      </c>
      <c r="E467" s="424">
        <v>4000</v>
      </c>
      <c r="F467" s="352">
        <f t="shared" si="14"/>
        <v>2800</v>
      </c>
      <c r="G467" s="352">
        <f t="shared" si="15"/>
        <v>2400</v>
      </c>
    </row>
    <row r="468" spans="1:7" s="45" customFormat="1" x14ac:dyDescent="0.25">
      <c r="A468" s="318" t="s">
        <v>7114</v>
      </c>
      <c r="B468" s="318" t="s">
        <v>7114</v>
      </c>
      <c r="C468" s="318"/>
      <c r="D468" s="78" t="s">
        <v>7041</v>
      </c>
      <c r="E468" s="424">
        <v>4600</v>
      </c>
      <c r="F468" s="352">
        <f t="shared" si="14"/>
        <v>3220</v>
      </c>
      <c r="G468" s="352">
        <f t="shared" si="15"/>
        <v>2760</v>
      </c>
    </row>
    <row r="469" spans="1:7" s="45" customFormat="1" x14ac:dyDescent="0.25">
      <c r="A469" s="318" t="s">
        <v>7115</v>
      </c>
      <c r="B469" s="318" t="s">
        <v>7115</v>
      </c>
      <c r="C469" s="318"/>
      <c r="D469" s="78" t="s">
        <v>7042</v>
      </c>
      <c r="E469" s="424">
        <v>3900</v>
      </c>
      <c r="F469" s="352">
        <f t="shared" si="14"/>
        <v>2730</v>
      </c>
      <c r="G469" s="352">
        <f t="shared" si="15"/>
        <v>2340</v>
      </c>
    </row>
    <row r="470" spans="1:7" s="45" customFormat="1" x14ac:dyDescent="0.25">
      <c r="A470" s="318" t="s">
        <v>7116</v>
      </c>
      <c r="B470" s="318" t="s">
        <v>7116</v>
      </c>
      <c r="C470" s="318"/>
      <c r="D470" s="78" t="s">
        <v>7023</v>
      </c>
      <c r="E470" s="424">
        <v>3500</v>
      </c>
      <c r="F470" s="352">
        <f t="shared" si="14"/>
        <v>2450</v>
      </c>
      <c r="G470" s="352">
        <f t="shared" si="15"/>
        <v>2100</v>
      </c>
    </row>
    <row r="471" spans="1:7" s="45" customFormat="1" x14ac:dyDescent="0.25">
      <c r="A471" s="318" t="s">
        <v>7117</v>
      </c>
      <c r="B471" s="318" t="s">
        <v>7117</v>
      </c>
      <c r="C471" s="318"/>
      <c r="D471" s="78" t="s">
        <v>7044</v>
      </c>
      <c r="E471" s="424">
        <v>2200</v>
      </c>
      <c r="F471" s="352">
        <f t="shared" si="14"/>
        <v>1540</v>
      </c>
      <c r="G471" s="352">
        <f t="shared" si="15"/>
        <v>1320</v>
      </c>
    </row>
    <row r="472" spans="1:7" s="45" customFormat="1" ht="25.5" x14ac:dyDescent="0.25">
      <c r="A472" s="318"/>
      <c r="B472" s="318" t="s">
        <v>96</v>
      </c>
      <c r="C472" s="318"/>
      <c r="D472" s="75" t="s">
        <v>9407</v>
      </c>
      <c r="E472" s="424">
        <v>0</v>
      </c>
      <c r="F472" s="352">
        <f t="shared" si="14"/>
        <v>0</v>
      </c>
      <c r="G472" s="352">
        <f t="shared" si="15"/>
        <v>0</v>
      </c>
    </row>
    <row r="473" spans="1:7" s="45" customFormat="1" ht="25.5" x14ac:dyDescent="0.25">
      <c r="A473" s="318" t="s">
        <v>96</v>
      </c>
      <c r="B473" s="318"/>
      <c r="C473" s="318"/>
      <c r="D473" s="75" t="s">
        <v>7522</v>
      </c>
      <c r="E473" s="424">
        <v>0</v>
      </c>
      <c r="F473" s="352">
        <f t="shared" si="14"/>
        <v>0</v>
      </c>
      <c r="G473" s="352">
        <f t="shared" si="15"/>
        <v>0</v>
      </c>
    </row>
    <row r="474" spans="1:7" s="45" customFormat="1" x14ac:dyDescent="0.25">
      <c r="A474" s="318" t="s">
        <v>1835</v>
      </c>
      <c r="B474" s="318" t="s">
        <v>1835</v>
      </c>
      <c r="C474" s="318"/>
      <c r="D474" s="78" t="s">
        <v>7033</v>
      </c>
      <c r="E474" s="424">
        <v>8000</v>
      </c>
      <c r="F474" s="352">
        <f t="shared" si="14"/>
        <v>5600</v>
      </c>
      <c r="G474" s="352">
        <f t="shared" si="15"/>
        <v>4800</v>
      </c>
    </row>
    <row r="475" spans="1:7" s="45" customFormat="1" ht="25.5" x14ac:dyDescent="0.25">
      <c r="A475" s="318" t="s">
        <v>1836</v>
      </c>
      <c r="B475" s="318" t="s">
        <v>1836</v>
      </c>
      <c r="C475" s="318"/>
      <c r="D475" s="78" t="s">
        <v>7034</v>
      </c>
      <c r="E475" s="424">
        <v>7500</v>
      </c>
      <c r="F475" s="352">
        <f t="shared" si="14"/>
        <v>5250</v>
      </c>
      <c r="G475" s="352">
        <f t="shared" si="15"/>
        <v>4500</v>
      </c>
    </row>
    <row r="476" spans="1:7" s="45" customFormat="1" ht="25.5" x14ac:dyDescent="0.25">
      <c r="A476" s="318" t="s">
        <v>1842</v>
      </c>
      <c r="B476" s="318" t="s">
        <v>1842</v>
      </c>
      <c r="C476" s="318"/>
      <c r="D476" s="78" t="s">
        <v>7027</v>
      </c>
      <c r="E476" s="424">
        <v>6000</v>
      </c>
      <c r="F476" s="352">
        <f t="shared" si="14"/>
        <v>4200</v>
      </c>
      <c r="G476" s="352">
        <f t="shared" si="15"/>
        <v>3600</v>
      </c>
    </row>
    <row r="477" spans="1:7" s="45" customFormat="1" x14ac:dyDescent="0.25">
      <c r="A477" s="318" t="s">
        <v>7118</v>
      </c>
      <c r="B477" s="318" t="s">
        <v>7118</v>
      </c>
      <c r="C477" s="318"/>
      <c r="D477" s="78" t="s">
        <v>7028</v>
      </c>
      <c r="E477" s="424">
        <v>4600</v>
      </c>
      <c r="F477" s="352">
        <f t="shared" si="14"/>
        <v>3220</v>
      </c>
      <c r="G477" s="352">
        <f t="shared" si="15"/>
        <v>2760</v>
      </c>
    </row>
    <row r="478" spans="1:7" s="45" customFormat="1" x14ac:dyDescent="0.25">
      <c r="A478" s="318" t="s">
        <v>7119</v>
      </c>
      <c r="B478" s="318" t="s">
        <v>7119</v>
      </c>
      <c r="C478" s="318"/>
      <c r="D478" s="78" t="s">
        <v>7049</v>
      </c>
      <c r="E478" s="424">
        <v>4000</v>
      </c>
      <c r="F478" s="352">
        <f t="shared" si="14"/>
        <v>2800</v>
      </c>
      <c r="G478" s="352">
        <f t="shared" si="15"/>
        <v>2400</v>
      </c>
    </row>
    <row r="479" spans="1:7" s="45" customFormat="1" x14ac:dyDescent="0.25">
      <c r="A479" s="318" t="s">
        <v>7120</v>
      </c>
      <c r="B479" s="318" t="s">
        <v>7120</v>
      </c>
      <c r="C479" s="318"/>
      <c r="D479" s="78" t="s">
        <v>7041</v>
      </c>
      <c r="E479" s="424">
        <v>3900</v>
      </c>
      <c r="F479" s="352">
        <f t="shared" si="14"/>
        <v>2730</v>
      </c>
      <c r="G479" s="352">
        <f t="shared" si="15"/>
        <v>2340</v>
      </c>
    </row>
    <row r="480" spans="1:7" s="45" customFormat="1" x14ac:dyDescent="0.25">
      <c r="A480" s="318" t="s">
        <v>7121</v>
      </c>
      <c r="B480" s="318" t="s">
        <v>7121</v>
      </c>
      <c r="C480" s="318"/>
      <c r="D480" s="78" t="s">
        <v>7042</v>
      </c>
      <c r="E480" s="424">
        <v>3500</v>
      </c>
      <c r="F480" s="352">
        <f t="shared" si="14"/>
        <v>2450</v>
      </c>
      <c r="G480" s="352">
        <f t="shared" si="15"/>
        <v>2100</v>
      </c>
    </row>
    <row r="481" spans="1:7" s="45" customFormat="1" x14ac:dyDescent="0.25">
      <c r="A481" s="318" t="s">
        <v>7122</v>
      </c>
      <c r="B481" s="318" t="s">
        <v>7122</v>
      </c>
      <c r="C481" s="318"/>
      <c r="D481" s="78" t="s">
        <v>7023</v>
      </c>
      <c r="E481" s="424">
        <v>2900</v>
      </c>
      <c r="F481" s="352">
        <f t="shared" si="14"/>
        <v>2029.9999999999998</v>
      </c>
      <c r="G481" s="352">
        <f t="shared" si="15"/>
        <v>1740</v>
      </c>
    </row>
    <row r="482" spans="1:7" s="45" customFormat="1" x14ac:dyDescent="0.25">
      <c r="A482" s="318" t="s">
        <v>7123</v>
      </c>
      <c r="B482" s="318" t="s">
        <v>7123</v>
      </c>
      <c r="C482" s="318"/>
      <c r="D482" s="78" t="s">
        <v>7044</v>
      </c>
      <c r="E482" s="424">
        <v>2700</v>
      </c>
      <c r="F482" s="352">
        <f t="shared" si="14"/>
        <v>1889.9999999999998</v>
      </c>
      <c r="G482" s="352">
        <f t="shared" si="15"/>
        <v>1620</v>
      </c>
    </row>
    <row r="483" spans="1:7" s="45" customFormat="1" ht="25.5" x14ac:dyDescent="0.25">
      <c r="A483" s="318"/>
      <c r="B483" s="318" t="s">
        <v>97</v>
      </c>
      <c r="C483" s="318"/>
      <c r="D483" s="75" t="s">
        <v>9408</v>
      </c>
      <c r="E483" s="424">
        <v>0</v>
      </c>
      <c r="F483" s="352">
        <f t="shared" si="14"/>
        <v>0</v>
      </c>
      <c r="G483" s="352">
        <f t="shared" si="15"/>
        <v>0</v>
      </c>
    </row>
    <row r="484" spans="1:7" s="45" customFormat="1" ht="25.5" x14ac:dyDescent="0.25">
      <c r="A484" s="318" t="s">
        <v>97</v>
      </c>
      <c r="B484" s="318"/>
      <c r="C484" s="318"/>
      <c r="D484" s="75" t="s">
        <v>7523</v>
      </c>
      <c r="E484" s="424">
        <v>0</v>
      </c>
      <c r="F484" s="352">
        <f t="shared" si="14"/>
        <v>0</v>
      </c>
      <c r="G484" s="352">
        <f t="shared" si="15"/>
        <v>0</v>
      </c>
    </row>
    <row r="485" spans="1:7" s="45" customFormat="1" x14ac:dyDescent="0.25">
      <c r="A485" s="318" t="s">
        <v>7124</v>
      </c>
      <c r="B485" s="318" t="s">
        <v>7124</v>
      </c>
      <c r="C485" s="318"/>
      <c r="D485" s="78" t="s">
        <v>7033</v>
      </c>
      <c r="E485" s="424">
        <v>7500</v>
      </c>
      <c r="F485" s="352">
        <f t="shared" si="14"/>
        <v>5250</v>
      </c>
      <c r="G485" s="352">
        <f t="shared" si="15"/>
        <v>4500</v>
      </c>
    </row>
    <row r="486" spans="1:7" s="45" customFormat="1" ht="25.5" x14ac:dyDescent="0.25">
      <c r="A486" s="318" t="s">
        <v>7125</v>
      </c>
      <c r="B486" s="318" t="s">
        <v>7125</v>
      </c>
      <c r="C486" s="318"/>
      <c r="D486" s="78" t="s">
        <v>7034</v>
      </c>
      <c r="E486" s="424">
        <v>6200</v>
      </c>
      <c r="F486" s="352">
        <f t="shared" si="14"/>
        <v>4340</v>
      </c>
      <c r="G486" s="352">
        <f t="shared" si="15"/>
        <v>3720</v>
      </c>
    </row>
    <row r="487" spans="1:7" s="45" customFormat="1" ht="25.5" x14ac:dyDescent="0.25">
      <c r="A487" s="318" t="s">
        <v>7126</v>
      </c>
      <c r="B487" s="318" t="s">
        <v>7126</v>
      </c>
      <c r="C487" s="318"/>
      <c r="D487" s="78" t="s">
        <v>7027</v>
      </c>
      <c r="E487" s="424">
        <v>5500</v>
      </c>
      <c r="F487" s="352">
        <f t="shared" si="14"/>
        <v>3849.9999999999995</v>
      </c>
      <c r="G487" s="352">
        <f t="shared" si="15"/>
        <v>3300</v>
      </c>
    </row>
    <row r="488" spans="1:7" s="45" customFormat="1" x14ac:dyDescent="0.25">
      <c r="A488" s="318" t="s">
        <v>7127</v>
      </c>
      <c r="B488" s="318" t="s">
        <v>7127</v>
      </c>
      <c r="C488" s="318"/>
      <c r="D488" s="78" t="s">
        <v>7028</v>
      </c>
      <c r="E488" s="424">
        <v>5300</v>
      </c>
      <c r="F488" s="352">
        <f t="shared" si="14"/>
        <v>3709.9999999999995</v>
      </c>
      <c r="G488" s="352">
        <f t="shared" si="15"/>
        <v>3180</v>
      </c>
    </row>
    <row r="489" spans="1:7" s="45" customFormat="1" x14ac:dyDescent="0.25">
      <c r="A489" s="318" t="s">
        <v>7128</v>
      </c>
      <c r="B489" s="318" t="s">
        <v>7128</v>
      </c>
      <c r="C489" s="318"/>
      <c r="D489" s="78" t="s">
        <v>7049</v>
      </c>
      <c r="E489" s="424">
        <v>3500</v>
      </c>
      <c r="F489" s="352">
        <f t="shared" si="14"/>
        <v>2450</v>
      </c>
      <c r="G489" s="352">
        <f t="shared" si="15"/>
        <v>2100</v>
      </c>
    </row>
    <row r="490" spans="1:7" s="45" customFormat="1" x14ac:dyDescent="0.25">
      <c r="A490" s="318" t="s">
        <v>7129</v>
      </c>
      <c r="B490" s="318" t="s">
        <v>7129</v>
      </c>
      <c r="C490" s="318"/>
      <c r="D490" s="78" t="s">
        <v>7041</v>
      </c>
      <c r="E490" s="424">
        <v>4200</v>
      </c>
      <c r="F490" s="352">
        <f t="shared" si="14"/>
        <v>2940</v>
      </c>
      <c r="G490" s="352">
        <f t="shared" si="15"/>
        <v>2520</v>
      </c>
    </row>
    <row r="491" spans="1:7" s="45" customFormat="1" x14ac:dyDescent="0.25">
      <c r="A491" s="318" t="s">
        <v>7130</v>
      </c>
      <c r="B491" s="318" t="s">
        <v>7130</v>
      </c>
      <c r="C491" s="318"/>
      <c r="D491" s="78" t="s">
        <v>7042</v>
      </c>
      <c r="E491" s="424">
        <v>4000</v>
      </c>
      <c r="F491" s="352">
        <f t="shared" si="14"/>
        <v>2800</v>
      </c>
      <c r="G491" s="352">
        <f t="shared" si="15"/>
        <v>2400</v>
      </c>
    </row>
    <row r="492" spans="1:7" s="45" customFormat="1" x14ac:dyDescent="0.25">
      <c r="A492" s="318" t="s">
        <v>7131</v>
      </c>
      <c r="B492" s="318" t="s">
        <v>7131</v>
      </c>
      <c r="C492" s="318"/>
      <c r="D492" s="78" t="s">
        <v>7023</v>
      </c>
      <c r="E492" s="424">
        <v>3500</v>
      </c>
      <c r="F492" s="352">
        <f t="shared" si="14"/>
        <v>2450</v>
      </c>
      <c r="G492" s="352">
        <f t="shared" si="15"/>
        <v>2100</v>
      </c>
    </row>
    <row r="493" spans="1:7" s="45" customFormat="1" x14ac:dyDescent="0.25">
      <c r="A493" s="318" t="s">
        <v>7132</v>
      </c>
      <c r="B493" s="318" t="s">
        <v>7132</v>
      </c>
      <c r="C493" s="318"/>
      <c r="D493" s="78" t="s">
        <v>7044</v>
      </c>
      <c r="E493" s="424">
        <v>2100</v>
      </c>
      <c r="F493" s="352">
        <f t="shared" si="14"/>
        <v>1470</v>
      </c>
      <c r="G493" s="352">
        <f t="shared" si="15"/>
        <v>1260</v>
      </c>
    </row>
    <row r="494" spans="1:7" s="45" customFormat="1" ht="51" x14ac:dyDescent="0.25">
      <c r="A494" s="318" t="s">
        <v>7133</v>
      </c>
      <c r="B494" s="318" t="s">
        <v>7133</v>
      </c>
      <c r="C494" s="318"/>
      <c r="D494" s="78" t="s">
        <v>7134</v>
      </c>
      <c r="E494" s="424">
        <v>4000</v>
      </c>
      <c r="F494" s="352">
        <f t="shared" si="14"/>
        <v>2800</v>
      </c>
      <c r="G494" s="352">
        <f t="shared" si="15"/>
        <v>2400</v>
      </c>
    </row>
    <row r="495" spans="1:7" s="45" customFormat="1" x14ac:dyDescent="0.25">
      <c r="A495" s="595" t="s">
        <v>7135</v>
      </c>
      <c r="B495" s="595" t="s">
        <v>7135</v>
      </c>
      <c r="C495" s="318"/>
      <c r="D495" s="75" t="s">
        <v>7136</v>
      </c>
      <c r="E495" s="424">
        <v>0</v>
      </c>
      <c r="F495" s="352">
        <f t="shared" si="14"/>
        <v>0</v>
      </c>
      <c r="G495" s="352">
        <f t="shared" si="15"/>
        <v>0</v>
      </c>
    </row>
    <row r="496" spans="1:7" s="45" customFormat="1" x14ac:dyDescent="0.25">
      <c r="A496" s="595"/>
      <c r="B496" s="595"/>
      <c r="C496" s="318"/>
      <c r="D496" s="78" t="s">
        <v>7137</v>
      </c>
      <c r="E496" s="424">
        <v>8500</v>
      </c>
      <c r="F496" s="352">
        <f t="shared" si="14"/>
        <v>5950</v>
      </c>
      <c r="G496" s="352">
        <f t="shared" si="15"/>
        <v>5100</v>
      </c>
    </row>
    <row r="497" spans="1:7" s="45" customFormat="1" x14ac:dyDescent="0.25">
      <c r="A497" s="595"/>
      <c r="B497" s="595"/>
      <c r="C497" s="318"/>
      <c r="D497" s="78" t="s">
        <v>7138</v>
      </c>
      <c r="E497" s="424">
        <v>7200</v>
      </c>
      <c r="F497" s="352">
        <f t="shared" si="14"/>
        <v>5040</v>
      </c>
      <c r="G497" s="352">
        <f t="shared" si="15"/>
        <v>4320</v>
      </c>
    </row>
    <row r="498" spans="1:7" s="45" customFormat="1" ht="39" customHeight="1" x14ac:dyDescent="0.25">
      <c r="A498" s="595" t="s">
        <v>7139</v>
      </c>
      <c r="B498" s="595" t="s">
        <v>7139</v>
      </c>
      <c r="C498" s="318"/>
      <c r="D498" s="75" t="s">
        <v>7063</v>
      </c>
      <c r="E498" s="424">
        <v>0</v>
      </c>
      <c r="F498" s="352">
        <f t="shared" si="14"/>
        <v>0</v>
      </c>
      <c r="G498" s="352">
        <f t="shared" si="15"/>
        <v>0</v>
      </c>
    </row>
    <row r="499" spans="1:7" s="45" customFormat="1" x14ac:dyDescent="0.25">
      <c r="A499" s="595"/>
      <c r="B499" s="595"/>
      <c r="C499" s="318"/>
      <c r="D499" s="78" t="s">
        <v>7137</v>
      </c>
      <c r="E499" s="424">
        <v>9300</v>
      </c>
      <c r="F499" s="352">
        <f t="shared" si="14"/>
        <v>6510</v>
      </c>
      <c r="G499" s="352">
        <f t="shared" si="15"/>
        <v>5580</v>
      </c>
    </row>
    <row r="500" spans="1:7" s="45" customFormat="1" x14ac:dyDescent="0.25">
      <c r="A500" s="595"/>
      <c r="B500" s="595"/>
      <c r="C500" s="318"/>
      <c r="D500" s="78" t="s">
        <v>7138</v>
      </c>
      <c r="E500" s="424">
        <v>8200</v>
      </c>
      <c r="F500" s="352">
        <f t="shared" si="14"/>
        <v>5740</v>
      </c>
      <c r="G500" s="352">
        <f t="shared" si="15"/>
        <v>4920</v>
      </c>
    </row>
    <row r="501" spans="1:7" s="45" customFormat="1" x14ac:dyDescent="0.25">
      <c r="A501" s="317">
        <v>8</v>
      </c>
      <c r="B501" s="317">
        <v>8</v>
      </c>
      <c r="C501" s="317"/>
      <c r="D501" s="75" t="s">
        <v>7140</v>
      </c>
      <c r="E501" s="424">
        <v>0</v>
      </c>
      <c r="F501" s="352">
        <f t="shared" ref="F501:F547" si="16">IFERROR(E501*0.7,0)</f>
        <v>0</v>
      </c>
      <c r="G501" s="352">
        <f t="shared" ref="G501:G547" si="17">IFERROR(E501*0.6,0)</f>
        <v>0</v>
      </c>
    </row>
    <row r="502" spans="1:7" s="45" customFormat="1" x14ac:dyDescent="0.25">
      <c r="A502" s="595" t="s">
        <v>98</v>
      </c>
      <c r="B502" s="595" t="s">
        <v>98</v>
      </c>
      <c r="C502" s="318"/>
      <c r="D502" s="75" t="s">
        <v>9409</v>
      </c>
      <c r="E502" s="424">
        <v>0</v>
      </c>
      <c r="F502" s="352">
        <f t="shared" si="16"/>
        <v>0</v>
      </c>
      <c r="G502" s="352">
        <f t="shared" si="17"/>
        <v>0</v>
      </c>
    </row>
    <row r="503" spans="1:7" s="45" customFormat="1" x14ac:dyDescent="0.25">
      <c r="A503" s="595"/>
      <c r="B503" s="595"/>
      <c r="C503" s="318"/>
      <c r="D503" s="78" t="s">
        <v>7524</v>
      </c>
      <c r="E503" s="424">
        <v>7400</v>
      </c>
      <c r="F503" s="352">
        <f t="shared" si="16"/>
        <v>5180</v>
      </c>
      <c r="G503" s="352">
        <f t="shared" si="17"/>
        <v>4440</v>
      </c>
    </row>
    <row r="504" spans="1:7" s="45" customFormat="1" x14ac:dyDescent="0.25">
      <c r="A504" s="595"/>
      <c r="B504" s="595"/>
      <c r="C504" s="318"/>
      <c r="D504" s="78" t="s">
        <v>7525</v>
      </c>
      <c r="E504" s="424">
        <v>7000</v>
      </c>
      <c r="F504" s="352">
        <f t="shared" si="16"/>
        <v>4900</v>
      </c>
      <c r="G504" s="352">
        <f t="shared" si="17"/>
        <v>4200</v>
      </c>
    </row>
    <row r="505" spans="1:7" s="45" customFormat="1" x14ac:dyDescent="0.25">
      <c r="A505" s="595"/>
      <c r="B505" s="595"/>
      <c r="C505" s="318"/>
      <c r="D505" s="78" t="s">
        <v>7526</v>
      </c>
      <c r="E505" s="424">
        <v>6100</v>
      </c>
      <c r="F505" s="352">
        <f t="shared" si="16"/>
        <v>4270</v>
      </c>
      <c r="G505" s="352">
        <f t="shared" si="17"/>
        <v>3660</v>
      </c>
    </row>
    <row r="506" spans="1:7" s="45" customFormat="1" x14ac:dyDescent="0.25">
      <c r="A506" s="595" t="s">
        <v>99</v>
      </c>
      <c r="B506" s="595" t="s">
        <v>99</v>
      </c>
      <c r="C506" s="318"/>
      <c r="D506" s="75" t="s">
        <v>9410</v>
      </c>
      <c r="E506" s="424">
        <v>0</v>
      </c>
      <c r="F506" s="352">
        <f t="shared" si="16"/>
        <v>0</v>
      </c>
      <c r="G506" s="352">
        <f t="shared" si="17"/>
        <v>0</v>
      </c>
    </row>
    <row r="507" spans="1:7" s="45" customFormat="1" x14ac:dyDescent="0.25">
      <c r="A507" s="595"/>
      <c r="B507" s="595"/>
      <c r="C507" s="318"/>
      <c r="D507" s="78" t="s">
        <v>7524</v>
      </c>
      <c r="E507" s="424">
        <v>6100</v>
      </c>
      <c r="F507" s="352">
        <f t="shared" si="16"/>
        <v>4270</v>
      </c>
      <c r="G507" s="352">
        <f t="shared" si="17"/>
        <v>3660</v>
      </c>
    </row>
    <row r="508" spans="1:7" s="45" customFormat="1" x14ac:dyDescent="0.25">
      <c r="A508" s="595"/>
      <c r="B508" s="595"/>
      <c r="C508" s="318"/>
      <c r="D508" s="78" t="s">
        <v>7525</v>
      </c>
      <c r="E508" s="424">
        <v>5700</v>
      </c>
      <c r="F508" s="352">
        <f t="shared" si="16"/>
        <v>3989.9999999999995</v>
      </c>
      <c r="G508" s="352">
        <f t="shared" si="17"/>
        <v>3420</v>
      </c>
    </row>
    <row r="509" spans="1:7" s="45" customFormat="1" x14ac:dyDescent="0.25">
      <c r="A509" s="595"/>
      <c r="B509" s="595"/>
      <c r="C509" s="318"/>
      <c r="D509" s="78" t="s">
        <v>7526</v>
      </c>
      <c r="E509" s="424">
        <v>5000</v>
      </c>
      <c r="F509" s="352">
        <f t="shared" si="16"/>
        <v>3500</v>
      </c>
      <c r="G509" s="352">
        <f t="shared" si="17"/>
        <v>3000</v>
      </c>
    </row>
    <row r="510" spans="1:7" s="45" customFormat="1" x14ac:dyDescent="0.25">
      <c r="A510" s="595" t="s">
        <v>100</v>
      </c>
      <c r="B510" s="595" t="s">
        <v>100</v>
      </c>
      <c r="C510" s="318"/>
      <c r="D510" s="75" t="s">
        <v>9411</v>
      </c>
      <c r="E510" s="424">
        <v>0</v>
      </c>
      <c r="F510" s="352">
        <f t="shared" si="16"/>
        <v>0</v>
      </c>
      <c r="G510" s="352">
        <f t="shared" si="17"/>
        <v>0</v>
      </c>
    </row>
    <row r="511" spans="1:7" s="45" customFormat="1" x14ac:dyDescent="0.25">
      <c r="A511" s="595"/>
      <c r="B511" s="595"/>
      <c r="C511" s="318"/>
      <c r="D511" s="78" t="s">
        <v>7524</v>
      </c>
      <c r="E511" s="424">
        <v>5700</v>
      </c>
      <c r="F511" s="352">
        <f t="shared" si="16"/>
        <v>3989.9999999999995</v>
      </c>
      <c r="G511" s="352">
        <f t="shared" si="17"/>
        <v>3420</v>
      </c>
    </row>
    <row r="512" spans="1:7" s="45" customFormat="1" x14ac:dyDescent="0.25">
      <c r="A512" s="595"/>
      <c r="B512" s="595"/>
      <c r="C512" s="318"/>
      <c r="D512" s="78" t="s">
        <v>7525</v>
      </c>
      <c r="E512" s="424">
        <v>5000</v>
      </c>
      <c r="F512" s="352">
        <f t="shared" si="16"/>
        <v>3500</v>
      </c>
      <c r="G512" s="352">
        <f t="shared" si="17"/>
        <v>3000</v>
      </c>
    </row>
    <row r="513" spans="1:7" s="45" customFormat="1" x14ac:dyDescent="0.25">
      <c r="A513" s="595"/>
      <c r="B513" s="595"/>
      <c r="C513" s="318"/>
      <c r="D513" s="78" t="s">
        <v>7526</v>
      </c>
      <c r="E513" s="424">
        <v>4700</v>
      </c>
      <c r="F513" s="352">
        <f t="shared" si="16"/>
        <v>3290</v>
      </c>
      <c r="G513" s="352">
        <f t="shared" si="17"/>
        <v>2820</v>
      </c>
    </row>
    <row r="514" spans="1:7" s="45" customFormat="1" x14ac:dyDescent="0.25">
      <c r="A514" s="595" t="s">
        <v>101</v>
      </c>
      <c r="B514" s="595" t="s">
        <v>101</v>
      </c>
      <c r="C514" s="318"/>
      <c r="D514" s="75" t="s">
        <v>9412</v>
      </c>
      <c r="E514" s="424">
        <v>0</v>
      </c>
      <c r="F514" s="352">
        <f t="shared" si="16"/>
        <v>0</v>
      </c>
      <c r="G514" s="352">
        <f t="shared" si="17"/>
        <v>0</v>
      </c>
    </row>
    <row r="515" spans="1:7" s="45" customFormat="1" x14ac:dyDescent="0.25">
      <c r="A515" s="595"/>
      <c r="B515" s="595"/>
      <c r="C515" s="318"/>
      <c r="D515" s="78" t="s">
        <v>7524</v>
      </c>
      <c r="E515" s="424">
        <v>4100</v>
      </c>
      <c r="F515" s="352">
        <f t="shared" si="16"/>
        <v>2870</v>
      </c>
      <c r="G515" s="352">
        <f t="shared" si="17"/>
        <v>2460</v>
      </c>
    </row>
    <row r="516" spans="1:7" s="45" customFormat="1" x14ac:dyDescent="0.25">
      <c r="A516" s="595"/>
      <c r="B516" s="595"/>
      <c r="C516" s="318"/>
      <c r="D516" s="78" t="s">
        <v>7525</v>
      </c>
      <c r="E516" s="424">
        <v>4000</v>
      </c>
      <c r="F516" s="352">
        <f t="shared" si="16"/>
        <v>2800</v>
      </c>
      <c r="G516" s="352">
        <f t="shared" si="17"/>
        <v>2400</v>
      </c>
    </row>
    <row r="517" spans="1:7" s="45" customFormat="1" x14ac:dyDescent="0.25">
      <c r="A517" s="595"/>
      <c r="B517" s="595"/>
      <c r="C517" s="318"/>
      <c r="D517" s="78" t="s">
        <v>7526</v>
      </c>
      <c r="E517" s="424">
        <v>3500</v>
      </c>
      <c r="F517" s="352">
        <f t="shared" si="16"/>
        <v>2450</v>
      </c>
      <c r="G517" s="352">
        <f t="shared" si="17"/>
        <v>2100</v>
      </c>
    </row>
    <row r="518" spans="1:7" s="45" customFormat="1" x14ac:dyDescent="0.25">
      <c r="A518" s="595" t="s">
        <v>102</v>
      </c>
      <c r="B518" s="595" t="s">
        <v>102</v>
      </c>
      <c r="C518" s="318"/>
      <c r="D518" s="75" t="s">
        <v>9413</v>
      </c>
      <c r="E518" s="424">
        <v>0</v>
      </c>
      <c r="F518" s="352">
        <f t="shared" si="16"/>
        <v>0</v>
      </c>
      <c r="G518" s="352">
        <f t="shared" si="17"/>
        <v>0</v>
      </c>
    </row>
    <row r="519" spans="1:7" s="45" customFormat="1" x14ac:dyDescent="0.25">
      <c r="A519" s="595"/>
      <c r="B519" s="595"/>
      <c r="C519" s="318"/>
      <c r="D519" s="78" t="s">
        <v>7524</v>
      </c>
      <c r="E519" s="424">
        <v>3600</v>
      </c>
      <c r="F519" s="352">
        <f t="shared" si="16"/>
        <v>2520</v>
      </c>
      <c r="G519" s="352">
        <f t="shared" si="17"/>
        <v>2160</v>
      </c>
    </row>
    <row r="520" spans="1:7" s="45" customFormat="1" x14ac:dyDescent="0.25">
      <c r="A520" s="595"/>
      <c r="B520" s="595"/>
      <c r="C520" s="318"/>
      <c r="D520" s="78" t="s">
        <v>7525</v>
      </c>
      <c r="E520" s="424">
        <v>3200</v>
      </c>
      <c r="F520" s="352">
        <f t="shared" si="16"/>
        <v>2240</v>
      </c>
      <c r="G520" s="352">
        <f t="shared" si="17"/>
        <v>1920</v>
      </c>
    </row>
    <row r="521" spans="1:7" s="45" customFormat="1" x14ac:dyDescent="0.25">
      <c r="A521" s="595"/>
      <c r="B521" s="595"/>
      <c r="C521" s="318"/>
      <c r="D521" s="78" t="s">
        <v>7526</v>
      </c>
      <c r="E521" s="424">
        <v>2500</v>
      </c>
      <c r="F521" s="352">
        <f t="shared" si="16"/>
        <v>1750</v>
      </c>
      <c r="G521" s="352">
        <f t="shared" si="17"/>
        <v>1500</v>
      </c>
    </row>
    <row r="522" spans="1:7" s="45" customFormat="1" x14ac:dyDescent="0.25">
      <c r="A522" s="595" t="s">
        <v>103</v>
      </c>
      <c r="B522" s="595" t="s">
        <v>103</v>
      </c>
      <c r="C522" s="318"/>
      <c r="D522" s="75" t="s">
        <v>9414</v>
      </c>
      <c r="E522" s="424">
        <v>0</v>
      </c>
      <c r="F522" s="352">
        <f t="shared" si="16"/>
        <v>0</v>
      </c>
      <c r="G522" s="352">
        <f t="shared" si="17"/>
        <v>0</v>
      </c>
    </row>
    <row r="523" spans="1:7" s="45" customFormat="1" x14ac:dyDescent="0.25">
      <c r="A523" s="595"/>
      <c r="B523" s="595"/>
      <c r="C523" s="318"/>
      <c r="D523" s="78" t="s">
        <v>7524</v>
      </c>
      <c r="E523" s="424">
        <v>3200</v>
      </c>
      <c r="F523" s="352">
        <f t="shared" si="16"/>
        <v>2240</v>
      </c>
      <c r="G523" s="352">
        <f t="shared" si="17"/>
        <v>1920</v>
      </c>
    </row>
    <row r="524" spans="1:7" s="45" customFormat="1" x14ac:dyDescent="0.25">
      <c r="A524" s="595"/>
      <c r="B524" s="595"/>
      <c r="C524" s="318"/>
      <c r="D524" s="78" t="s">
        <v>7525</v>
      </c>
      <c r="E524" s="424">
        <v>2700</v>
      </c>
      <c r="F524" s="352">
        <f t="shared" si="16"/>
        <v>1889.9999999999998</v>
      </c>
      <c r="G524" s="352">
        <f t="shared" si="17"/>
        <v>1620</v>
      </c>
    </row>
    <row r="525" spans="1:7" s="45" customFormat="1" x14ac:dyDescent="0.25">
      <c r="A525" s="595"/>
      <c r="B525" s="595"/>
      <c r="C525" s="318"/>
      <c r="D525" s="78" t="s">
        <v>7526</v>
      </c>
      <c r="E525" s="424">
        <v>2500</v>
      </c>
      <c r="F525" s="352">
        <f t="shared" si="16"/>
        <v>1750</v>
      </c>
      <c r="G525" s="352">
        <f t="shared" si="17"/>
        <v>1500</v>
      </c>
    </row>
    <row r="526" spans="1:7" s="45" customFormat="1" x14ac:dyDescent="0.25">
      <c r="A526" s="595" t="s">
        <v>2364</v>
      </c>
      <c r="B526" s="595" t="s">
        <v>2364</v>
      </c>
      <c r="C526" s="318"/>
      <c r="D526" s="75" t="s">
        <v>9415</v>
      </c>
      <c r="E526" s="424">
        <v>0</v>
      </c>
      <c r="F526" s="352">
        <f t="shared" si="16"/>
        <v>0</v>
      </c>
      <c r="G526" s="352">
        <f t="shared" si="17"/>
        <v>0</v>
      </c>
    </row>
    <row r="527" spans="1:7" s="45" customFormat="1" x14ac:dyDescent="0.25">
      <c r="A527" s="595"/>
      <c r="B527" s="595"/>
      <c r="C527" s="318"/>
      <c r="D527" s="78" t="s">
        <v>7524</v>
      </c>
      <c r="E527" s="424">
        <v>2900</v>
      </c>
      <c r="F527" s="352">
        <f t="shared" si="16"/>
        <v>2029.9999999999998</v>
      </c>
      <c r="G527" s="352">
        <f t="shared" si="17"/>
        <v>1740</v>
      </c>
    </row>
    <row r="528" spans="1:7" s="45" customFormat="1" x14ac:dyDescent="0.25">
      <c r="A528" s="595"/>
      <c r="B528" s="595"/>
      <c r="C528" s="318"/>
      <c r="D528" s="78" t="s">
        <v>7525</v>
      </c>
      <c r="E528" s="424">
        <v>2500</v>
      </c>
      <c r="F528" s="352">
        <f t="shared" si="16"/>
        <v>1750</v>
      </c>
      <c r="G528" s="352">
        <f t="shared" si="17"/>
        <v>1500</v>
      </c>
    </row>
    <row r="529" spans="1:7" s="45" customFormat="1" x14ac:dyDescent="0.25">
      <c r="A529" s="595"/>
      <c r="B529" s="595"/>
      <c r="C529" s="318"/>
      <c r="D529" s="78" t="s">
        <v>7526</v>
      </c>
      <c r="E529" s="424">
        <v>2100</v>
      </c>
      <c r="F529" s="352">
        <f t="shared" si="16"/>
        <v>1470</v>
      </c>
      <c r="G529" s="352">
        <f t="shared" si="17"/>
        <v>1260</v>
      </c>
    </row>
    <row r="530" spans="1:7" s="45" customFormat="1" x14ac:dyDescent="0.25">
      <c r="A530" s="595" t="s">
        <v>2366</v>
      </c>
      <c r="B530" s="595" t="s">
        <v>2366</v>
      </c>
      <c r="C530" s="318"/>
      <c r="D530" s="75" t="s">
        <v>9416</v>
      </c>
      <c r="E530" s="424">
        <v>0</v>
      </c>
      <c r="F530" s="352">
        <f t="shared" si="16"/>
        <v>0</v>
      </c>
      <c r="G530" s="352">
        <f t="shared" si="17"/>
        <v>0</v>
      </c>
    </row>
    <row r="531" spans="1:7" s="45" customFormat="1" x14ac:dyDescent="0.25">
      <c r="A531" s="595"/>
      <c r="B531" s="595"/>
      <c r="C531" s="318"/>
      <c r="D531" s="78" t="s">
        <v>7524</v>
      </c>
      <c r="E531" s="424">
        <v>2500</v>
      </c>
      <c r="F531" s="352">
        <f t="shared" si="16"/>
        <v>1750</v>
      </c>
      <c r="G531" s="352">
        <f t="shared" si="17"/>
        <v>1500</v>
      </c>
    </row>
    <row r="532" spans="1:7" s="45" customFormat="1" x14ac:dyDescent="0.25">
      <c r="A532" s="595"/>
      <c r="B532" s="595"/>
      <c r="C532" s="318"/>
      <c r="D532" s="78" t="s">
        <v>7525</v>
      </c>
      <c r="E532" s="424">
        <v>2100</v>
      </c>
      <c r="F532" s="352">
        <f t="shared" si="16"/>
        <v>1470</v>
      </c>
      <c r="G532" s="352">
        <f t="shared" si="17"/>
        <v>1260</v>
      </c>
    </row>
    <row r="533" spans="1:7" s="45" customFormat="1" x14ac:dyDescent="0.25">
      <c r="A533" s="595"/>
      <c r="B533" s="595"/>
      <c r="C533" s="318"/>
      <c r="D533" s="78" t="s">
        <v>7526</v>
      </c>
      <c r="E533" s="424">
        <v>1900</v>
      </c>
      <c r="F533" s="352">
        <f t="shared" si="16"/>
        <v>1330</v>
      </c>
      <c r="G533" s="352">
        <f t="shared" si="17"/>
        <v>1140</v>
      </c>
    </row>
    <row r="534" spans="1:7" s="45" customFormat="1" x14ac:dyDescent="0.25">
      <c r="A534" s="318" t="s">
        <v>2367</v>
      </c>
      <c r="B534" s="318" t="s">
        <v>2367</v>
      </c>
      <c r="C534" s="318"/>
      <c r="D534" s="75" t="s">
        <v>7141</v>
      </c>
      <c r="E534" s="424">
        <v>2100</v>
      </c>
      <c r="F534" s="352">
        <f t="shared" si="16"/>
        <v>1470</v>
      </c>
      <c r="G534" s="352">
        <f t="shared" si="17"/>
        <v>1260</v>
      </c>
    </row>
    <row r="535" spans="1:7" s="45" customFormat="1" x14ac:dyDescent="0.25">
      <c r="A535" s="317">
        <v>9</v>
      </c>
      <c r="B535" s="317">
        <v>9</v>
      </c>
      <c r="C535" s="317"/>
      <c r="D535" s="75" t="s">
        <v>7142</v>
      </c>
      <c r="E535" s="424">
        <v>0</v>
      </c>
      <c r="F535" s="352">
        <f t="shared" si="16"/>
        <v>0</v>
      </c>
      <c r="G535" s="352">
        <f t="shared" si="17"/>
        <v>0</v>
      </c>
    </row>
    <row r="536" spans="1:7" s="45" customFormat="1" x14ac:dyDescent="0.25">
      <c r="A536" s="318" t="s">
        <v>105</v>
      </c>
      <c r="B536" s="318" t="s">
        <v>105</v>
      </c>
      <c r="C536" s="318"/>
      <c r="D536" s="75" t="s">
        <v>7143</v>
      </c>
      <c r="E536" s="424">
        <v>0</v>
      </c>
      <c r="F536" s="352">
        <f t="shared" si="16"/>
        <v>0</v>
      </c>
      <c r="G536" s="352">
        <f t="shared" si="17"/>
        <v>0</v>
      </c>
    </row>
    <row r="537" spans="1:7" s="45" customFormat="1" x14ac:dyDescent="0.25">
      <c r="A537" s="318" t="s">
        <v>1129</v>
      </c>
      <c r="B537" s="318" t="s">
        <v>1129</v>
      </c>
      <c r="C537" s="318"/>
      <c r="D537" s="78" t="s">
        <v>7046</v>
      </c>
      <c r="E537" s="424">
        <v>9000</v>
      </c>
      <c r="F537" s="352">
        <f t="shared" si="16"/>
        <v>6300</v>
      </c>
      <c r="G537" s="352">
        <f t="shared" si="17"/>
        <v>5400</v>
      </c>
    </row>
    <row r="538" spans="1:7" s="45" customFormat="1" x14ac:dyDescent="0.25">
      <c r="A538" s="318" t="s">
        <v>1130</v>
      </c>
      <c r="B538" s="318" t="s">
        <v>1130</v>
      </c>
      <c r="C538" s="318"/>
      <c r="D538" s="78" t="s">
        <v>7144</v>
      </c>
      <c r="E538" s="424">
        <v>8500</v>
      </c>
      <c r="F538" s="352">
        <f t="shared" si="16"/>
        <v>5950</v>
      </c>
      <c r="G538" s="352">
        <f t="shared" si="17"/>
        <v>5100</v>
      </c>
    </row>
    <row r="539" spans="1:7" s="45" customFormat="1" x14ac:dyDescent="0.25">
      <c r="A539" s="318" t="s">
        <v>1131</v>
      </c>
      <c r="B539" s="318" t="s">
        <v>1131</v>
      </c>
      <c r="C539" s="318"/>
      <c r="D539" s="78" t="s">
        <v>7145</v>
      </c>
      <c r="E539" s="424">
        <v>7200</v>
      </c>
      <c r="F539" s="352">
        <f t="shared" si="16"/>
        <v>5040</v>
      </c>
      <c r="G539" s="352">
        <f t="shared" si="17"/>
        <v>4320</v>
      </c>
    </row>
    <row r="540" spans="1:7" s="45" customFormat="1" x14ac:dyDescent="0.25">
      <c r="A540" s="318" t="s">
        <v>1132</v>
      </c>
      <c r="B540" s="318" t="s">
        <v>1132</v>
      </c>
      <c r="C540" s="318"/>
      <c r="D540" s="78" t="s">
        <v>7021</v>
      </c>
      <c r="E540" s="424">
        <v>6700</v>
      </c>
      <c r="F540" s="352">
        <f t="shared" si="16"/>
        <v>4690</v>
      </c>
      <c r="G540" s="352">
        <f t="shared" si="17"/>
        <v>4020</v>
      </c>
    </row>
    <row r="541" spans="1:7" s="45" customFormat="1" x14ac:dyDescent="0.25">
      <c r="A541" s="318" t="s">
        <v>1133</v>
      </c>
      <c r="B541" s="318" t="s">
        <v>1133</v>
      </c>
      <c r="C541" s="318"/>
      <c r="D541" s="78" t="s">
        <v>7146</v>
      </c>
      <c r="E541" s="424">
        <v>5600</v>
      </c>
      <c r="F541" s="352">
        <f t="shared" si="16"/>
        <v>3919.9999999999995</v>
      </c>
      <c r="G541" s="352">
        <f t="shared" si="17"/>
        <v>3360</v>
      </c>
    </row>
    <row r="542" spans="1:7" s="45" customFormat="1" x14ac:dyDescent="0.25">
      <c r="A542" s="318" t="s">
        <v>4940</v>
      </c>
      <c r="B542" s="318" t="s">
        <v>4940</v>
      </c>
      <c r="C542" s="318"/>
      <c r="D542" s="78" t="s">
        <v>7147</v>
      </c>
      <c r="E542" s="424">
        <v>4900</v>
      </c>
      <c r="F542" s="352">
        <f t="shared" si="16"/>
        <v>3430</v>
      </c>
      <c r="G542" s="352">
        <f t="shared" si="17"/>
        <v>2940</v>
      </c>
    </row>
    <row r="543" spans="1:7" s="45" customFormat="1" x14ac:dyDescent="0.25">
      <c r="A543" s="318" t="s">
        <v>4942</v>
      </c>
      <c r="B543" s="318" t="s">
        <v>4942</v>
      </c>
      <c r="C543" s="318"/>
      <c r="D543" s="78" t="s">
        <v>7148</v>
      </c>
      <c r="E543" s="424">
        <v>5600</v>
      </c>
      <c r="F543" s="352">
        <f t="shared" si="16"/>
        <v>3919.9999999999995</v>
      </c>
      <c r="G543" s="352">
        <f t="shared" si="17"/>
        <v>3360</v>
      </c>
    </row>
    <row r="544" spans="1:7" s="45" customFormat="1" x14ac:dyDescent="0.25">
      <c r="A544" s="318" t="s">
        <v>4944</v>
      </c>
      <c r="B544" s="318" t="s">
        <v>4944</v>
      </c>
      <c r="C544" s="318"/>
      <c r="D544" s="78" t="s">
        <v>7149</v>
      </c>
      <c r="E544" s="424">
        <v>4600</v>
      </c>
      <c r="F544" s="352">
        <f t="shared" si="16"/>
        <v>3220</v>
      </c>
      <c r="G544" s="352">
        <f t="shared" si="17"/>
        <v>2760</v>
      </c>
    </row>
    <row r="545" spans="1:7" s="45" customFormat="1" x14ac:dyDescent="0.25">
      <c r="A545" s="318" t="s">
        <v>4946</v>
      </c>
      <c r="B545" s="318" t="s">
        <v>4946</v>
      </c>
      <c r="C545" s="318"/>
      <c r="D545" s="78" t="s">
        <v>7023</v>
      </c>
      <c r="E545" s="424">
        <v>3200</v>
      </c>
      <c r="F545" s="352">
        <f t="shared" si="16"/>
        <v>2240</v>
      </c>
      <c r="G545" s="352">
        <f t="shared" si="17"/>
        <v>1920</v>
      </c>
    </row>
    <row r="546" spans="1:7" s="45" customFormat="1" x14ac:dyDescent="0.25">
      <c r="A546" s="318" t="s">
        <v>7150</v>
      </c>
      <c r="B546" s="318" t="s">
        <v>7150</v>
      </c>
      <c r="C546" s="318"/>
      <c r="D546" s="78" t="s">
        <v>7044</v>
      </c>
      <c r="E546" s="424">
        <v>2200</v>
      </c>
      <c r="F546" s="352">
        <f t="shared" si="16"/>
        <v>1540</v>
      </c>
      <c r="G546" s="352">
        <f t="shared" si="17"/>
        <v>1320</v>
      </c>
    </row>
    <row r="547" spans="1:7" s="45" customFormat="1" x14ac:dyDescent="0.25">
      <c r="A547" s="318" t="s">
        <v>106</v>
      </c>
      <c r="B547" s="318" t="s">
        <v>106</v>
      </c>
      <c r="C547" s="318"/>
      <c r="D547" s="75" t="s">
        <v>7151</v>
      </c>
      <c r="E547" s="424">
        <v>0</v>
      </c>
      <c r="F547" s="352">
        <f t="shared" si="16"/>
        <v>0</v>
      </c>
      <c r="G547" s="352">
        <f t="shared" si="17"/>
        <v>0</v>
      </c>
    </row>
    <row r="548" spans="1:7" s="45" customFormat="1" x14ac:dyDescent="0.25">
      <c r="A548" s="318" t="s">
        <v>1134</v>
      </c>
      <c r="B548" s="318" t="s">
        <v>1134</v>
      </c>
      <c r="C548" s="318"/>
      <c r="D548" s="78" t="s">
        <v>7046</v>
      </c>
      <c r="E548" s="424">
        <v>9000</v>
      </c>
      <c r="F548" s="352">
        <f t="shared" ref="F548:F611" si="18">IFERROR(E548*0.7,0)</f>
        <v>6300</v>
      </c>
      <c r="G548" s="352">
        <f t="shared" ref="G548:G611" si="19">IFERROR(E548*0.6,0)</f>
        <v>5400</v>
      </c>
    </row>
    <row r="549" spans="1:7" s="45" customFormat="1" x14ac:dyDescent="0.25">
      <c r="A549" s="318" t="s">
        <v>1135</v>
      </c>
      <c r="B549" s="318" t="s">
        <v>1135</v>
      </c>
      <c r="C549" s="318"/>
      <c r="D549" s="78" t="s">
        <v>7152</v>
      </c>
      <c r="E549" s="424">
        <v>8500</v>
      </c>
      <c r="F549" s="352">
        <f t="shared" si="18"/>
        <v>5950</v>
      </c>
      <c r="G549" s="352">
        <f t="shared" si="19"/>
        <v>5100</v>
      </c>
    </row>
    <row r="550" spans="1:7" s="45" customFormat="1" x14ac:dyDescent="0.25">
      <c r="A550" s="318" t="s">
        <v>1136</v>
      </c>
      <c r="B550" s="318" t="s">
        <v>1136</v>
      </c>
      <c r="C550" s="318"/>
      <c r="D550" s="78" t="s">
        <v>7145</v>
      </c>
      <c r="E550" s="424">
        <v>7200</v>
      </c>
      <c r="F550" s="352">
        <f t="shared" si="18"/>
        <v>5040</v>
      </c>
      <c r="G550" s="352">
        <f t="shared" si="19"/>
        <v>4320</v>
      </c>
    </row>
    <row r="551" spans="1:7" s="45" customFormat="1" x14ac:dyDescent="0.25">
      <c r="A551" s="318" t="s">
        <v>1137</v>
      </c>
      <c r="B551" s="318" t="s">
        <v>1137</v>
      </c>
      <c r="C551" s="318"/>
      <c r="D551" s="78" t="s">
        <v>7021</v>
      </c>
      <c r="E551" s="424">
        <v>6800</v>
      </c>
      <c r="F551" s="352">
        <f t="shared" si="18"/>
        <v>4760</v>
      </c>
      <c r="G551" s="352">
        <f t="shared" si="19"/>
        <v>4080</v>
      </c>
    </row>
    <row r="552" spans="1:7" s="45" customFormat="1" x14ac:dyDescent="0.25">
      <c r="A552" s="318" t="s">
        <v>7153</v>
      </c>
      <c r="B552" s="318" t="s">
        <v>7153</v>
      </c>
      <c r="C552" s="318"/>
      <c r="D552" s="78" t="s">
        <v>7146</v>
      </c>
      <c r="E552" s="424">
        <v>5800</v>
      </c>
      <c r="F552" s="352">
        <f t="shared" si="18"/>
        <v>4059.9999999999995</v>
      </c>
      <c r="G552" s="352">
        <f t="shared" si="19"/>
        <v>3480</v>
      </c>
    </row>
    <row r="553" spans="1:7" s="45" customFormat="1" x14ac:dyDescent="0.25">
      <c r="A553" s="318" t="s">
        <v>7154</v>
      </c>
      <c r="B553" s="318" t="s">
        <v>7154</v>
      </c>
      <c r="C553" s="318"/>
      <c r="D553" s="78" t="s">
        <v>7147</v>
      </c>
      <c r="E553" s="424">
        <v>5200</v>
      </c>
      <c r="F553" s="352">
        <f t="shared" si="18"/>
        <v>3639.9999999999995</v>
      </c>
      <c r="G553" s="352">
        <f t="shared" si="19"/>
        <v>3120</v>
      </c>
    </row>
    <row r="554" spans="1:7" s="45" customFormat="1" x14ac:dyDescent="0.25">
      <c r="A554" s="318" t="s">
        <v>7155</v>
      </c>
      <c r="B554" s="318" t="s">
        <v>7155</v>
      </c>
      <c r="C554" s="318"/>
      <c r="D554" s="78" t="s">
        <v>7148</v>
      </c>
      <c r="E554" s="424">
        <v>4500</v>
      </c>
      <c r="F554" s="352">
        <f t="shared" si="18"/>
        <v>3150</v>
      </c>
      <c r="G554" s="352">
        <f t="shared" si="19"/>
        <v>2700</v>
      </c>
    </row>
    <row r="555" spans="1:7" s="45" customFormat="1" x14ac:dyDescent="0.25">
      <c r="A555" s="318" t="s">
        <v>7156</v>
      </c>
      <c r="B555" s="318" t="s">
        <v>7156</v>
      </c>
      <c r="C555" s="318"/>
      <c r="D555" s="78" t="s">
        <v>7149</v>
      </c>
      <c r="E555" s="424">
        <v>4000</v>
      </c>
      <c r="F555" s="352">
        <f t="shared" si="18"/>
        <v>2800</v>
      </c>
      <c r="G555" s="352">
        <f t="shared" si="19"/>
        <v>2400</v>
      </c>
    </row>
    <row r="556" spans="1:7" s="45" customFormat="1" x14ac:dyDescent="0.25">
      <c r="A556" s="318" t="s">
        <v>7157</v>
      </c>
      <c r="B556" s="318" t="s">
        <v>7157</v>
      </c>
      <c r="C556" s="318"/>
      <c r="D556" s="78" t="s">
        <v>7023</v>
      </c>
      <c r="E556" s="424">
        <v>3600</v>
      </c>
      <c r="F556" s="352">
        <f t="shared" si="18"/>
        <v>2520</v>
      </c>
      <c r="G556" s="352">
        <f t="shared" si="19"/>
        <v>2160</v>
      </c>
    </row>
    <row r="557" spans="1:7" s="45" customFormat="1" x14ac:dyDescent="0.25">
      <c r="A557" s="318" t="s">
        <v>7158</v>
      </c>
      <c r="B557" s="318" t="s">
        <v>7158</v>
      </c>
      <c r="C557" s="318"/>
      <c r="D557" s="78" t="s">
        <v>7044</v>
      </c>
      <c r="E557" s="424">
        <v>2200</v>
      </c>
      <c r="F557" s="352">
        <f t="shared" si="18"/>
        <v>1540</v>
      </c>
      <c r="G557" s="352">
        <f t="shared" si="19"/>
        <v>1320</v>
      </c>
    </row>
    <row r="558" spans="1:7" s="45" customFormat="1" x14ac:dyDescent="0.25">
      <c r="A558" s="318" t="s">
        <v>1867</v>
      </c>
      <c r="B558" s="318" t="s">
        <v>1867</v>
      </c>
      <c r="C558" s="318"/>
      <c r="D558" s="75" t="s">
        <v>7159</v>
      </c>
      <c r="E558" s="424">
        <v>0</v>
      </c>
      <c r="F558" s="352">
        <f t="shared" si="18"/>
        <v>0</v>
      </c>
      <c r="G558" s="352">
        <f t="shared" si="19"/>
        <v>0</v>
      </c>
    </row>
    <row r="559" spans="1:7" s="45" customFormat="1" x14ac:dyDescent="0.25">
      <c r="A559" s="318" t="s">
        <v>7160</v>
      </c>
      <c r="B559" s="318" t="s">
        <v>7160</v>
      </c>
      <c r="C559" s="318"/>
      <c r="D559" s="78" t="s">
        <v>7046</v>
      </c>
      <c r="E559" s="424">
        <v>6500</v>
      </c>
      <c r="F559" s="352">
        <f t="shared" si="18"/>
        <v>4550</v>
      </c>
      <c r="G559" s="352">
        <f t="shared" si="19"/>
        <v>3900</v>
      </c>
    </row>
    <row r="560" spans="1:7" s="45" customFormat="1" x14ac:dyDescent="0.25">
      <c r="A560" s="318" t="s">
        <v>7161</v>
      </c>
      <c r="B560" s="318" t="s">
        <v>7161</v>
      </c>
      <c r="C560" s="318"/>
      <c r="D560" s="78" t="s">
        <v>7152</v>
      </c>
      <c r="E560" s="424">
        <v>6200</v>
      </c>
      <c r="F560" s="352">
        <f t="shared" si="18"/>
        <v>4340</v>
      </c>
      <c r="G560" s="352">
        <f t="shared" si="19"/>
        <v>3720</v>
      </c>
    </row>
    <row r="561" spans="1:7" s="45" customFormat="1" x14ac:dyDescent="0.25">
      <c r="A561" s="318" t="s">
        <v>7162</v>
      </c>
      <c r="B561" s="318" t="s">
        <v>7162</v>
      </c>
      <c r="C561" s="318"/>
      <c r="D561" s="78" t="s">
        <v>7145</v>
      </c>
      <c r="E561" s="424">
        <v>5600</v>
      </c>
      <c r="F561" s="352">
        <f t="shared" si="18"/>
        <v>3919.9999999999995</v>
      </c>
      <c r="G561" s="352">
        <f t="shared" si="19"/>
        <v>3360</v>
      </c>
    </row>
    <row r="562" spans="1:7" s="45" customFormat="1" x14ac:dyDescent="0.25">
      <c r="A562" s="318" t="s">
        <v>7163</v>
      </c>
      <c r="B562" s="318" t="s">
        <v>7163</v>
      </c>
      <c r="C562" s="318"/>
      <c r="D562" s="78" t="s">
        <v>7021</v>
      </c>
      <c r="E562" s="424">
        <v>4900</v>
      </c>
      <c r="F562" s="352">
        <f t="shared" si="18"/>
        <v>3430</v>
      </c>
      <c r="G562" s="352">
        <f t="shared" si="19"/>
        <v>2940</v>
      </c>
    </row>
    <row r="563" spans="1:7" s="45" customFormat="1" x14ac:dyDescent="0.25">
      <c r="A563" s="318" t="s">
        <v>7164</v>
      </c>
      <c r="B563" s="318" t="s">
        <v>7164</v>
      </c>
      <c r="C563" s="318"/>
      <c r="D563" s="78" t="s">
        <v>7146</v>
      </c>
      <c r="E563" s="424">
        <v>4400</v>
      </c>
      <c r="F563" s="352">
        <f t="shared" si="18"/>
        <v>3080</v>
      </c>
      <c r="G563" s="352">
        <f t="shared" si="19"/>
        <v>2640</v>
      </c>
    </row>
    <row r="564" spans="1:7" s="45" customFormat="1" x14ac:dyDescent="0.25">
      <c r="A564" s="318" t="s">
        <v>7165</v>
      </c>
      <c r="B564" s="318" t="s">
        <v>7165</v>
      </c>
      <c r="C564" s="318"/>
      <c r="D564" s="78" t="s">
        <v>7147</v>
      </c>
      <c r="E564" s="424">
        <v>3300</v>
      </c>
      <c r="F564" s="352">
        <f t="shared" si="18"/>
        <v>2310</v>
      </c>
      <c r="G564" s="352">
        <f t="shared" si="19"/>
        <v>1980</v>
      </c>
    </row>
    <row r="565" spans="1:7" s="45" customFormat="1" x14ac:dyDescent="0.25">
      <c r="A565" s="318" t="s">
        <v>7166</v>
      </c>
      <c r="B565" s="318" t="s">
        <v>7166</v>
      </c>
      <c r="C565" s="318"/>
      <c r="D565" s="78" t="s">
        <v>7148</v>
      </c>
      <c r="E565" s="424">
        <v>3500</v>
      </c>
      <c r="F565" s="352">
        <f t="shared" si="18"/>
        <v>2450</v>
      </c>
      <c r="G565" s="352">
        <f t="shared" si="19"/>
        <v>2100</v>
      </c>
    </row>
    <row r="566" spans="1:7" s="45" customFormat="1" x14ac:dyDescent="0.25">
      <c r="A566" s="318" t="s">
        <v>7167</v>
      </c>
      <c r="B566" s="318" t="s">
        <v>7167</v>
      </c>
      <c r="C566" s="318"/>
      <c r="D566" s="78" t="s">
        <v>7149</v>
      </c>
      <c r="E566" s="424">
        <v>3200</v>
      </c>
      <c r="F566" s="352">
        <f t="shared" si="18"/>
        <v>2240</v>
      </c>
      <c r="G566" s="352">
        <f t="shared" si="19"/>
        <v>1920</v>
      </c>
    </row>
    <row r="567" spans="1:7" s="45" customFormat="1" x14ac:dyDescent="0.25">
      <c r="A567" s="318" t="s">
        <v>7168</v>
      </c>
      <c r="B567" s="318" t="s">
        <v>7168</v>
      </c>
      <c r="C567" s="318"/>
      <c r="D567" s="78" t="s">
        <v>7023</v>
      </c>
      <c r="E567" s="424">
        <v>2500</v>
      </c>
      <c r="F567" s="352">
        <f t="shared" si="18"/>
        <v>1750</v>
      </c>
      <c r="G567" s="352">
        <f t="shared" si="19"/>
        <v>1500</v>
      </c>
    </row>
    <row r="568" spans="1:7" s="45" customFormat="1" x14ac:dyDescent="0.25">
      <c r="A568" s="318" t="s">
        <v>7169</v>
      </c>
      <c r="B568" s="318" t="s">
        <v>7169</v>
      </c>
      <c r="C568" s="318"/>
      <c r="D568" s="78" t="s">
        <v>7044</v>
      </c>
      <c r="E568" s="424">
        <v>1900</v>
      </c>
      <c r="F568" s="352">
        <f t="shared" si="18"/>
        <v>1330</v>
      </c>
      <c r="G568" s="352">
        <f t="shared" si="19"/>
        <v>1140</v>
      </c>
    </row>
    <row r="569" spans="1:7" s="45" customFormat="1" x14ac:dyDescent="0.25">
      <c r="A569" s="318" t="s">
        <v>1881</v>
      </c>
      <c r="B569" s="318" t="s">
        <v>1881</v>
      </c>
      <c r="C569" s="318"/>
      <c r="D569" s="75" t="s">
        <v>7170</v>
      </c>
      <c r="E569" s="424">
        <v>0</v>
      </c>
      <c r="F569" s="352">
        <f t="shared" si="18"/>
        <v>0</v>
      </c>
      <c r="G569" s="352">
        <f t="shared" si="19"/>
        <v>0</v>
      </c>
    </row>
    <row r="570" spans="1:7" s="45" customFormat="1" x14ac:dyDescent="0.25">
      <c r="A570" s="318" t="s">
        <v>7171</v>
      </c>
      <c r="B570" s="318" t="s">
        <v>7171</v>
      </c>
      <c r="C570" s="318"/>
      <c r="D570" s="78" t="s">
        <v>7046</v>
      </c>
      <c r="E570" s="424">
        <v>6300</v>
      </c>
      <c r="F570" s="352">
        <f t="shared" si="18"/>
        <v>4410</v>
      </c>
      <c r="G570" s="352">
        <f t="shared" si="19"/>
        <v>3780</v>
      </c>
    </row>
    <row r="571" spans="1:7" s="45" customFormat="1" x14ac:dyDescent="0.25">
      <c r="A571" s="318" t="s">
        <v>7172</v>
      </c>
      <c r="B571" s="318" t="s">
        <v>7172</v>
      </c>
      <c r="C571" s="318"/>
      <c r="D571" s="78" t="s">
        <v>7144</v>
      </c>
      <c r="E571" s="424">
        <v>5800</v>
      </c>
      <c r="F571" s="352">
        <f t="shared" si="18"/>
        <v>4059.9999999999995</v>
      </c>
      <c r="G571" s="352">
        <f t="shared" si="19"/>
        <v>3480</v>
      </c>
    </row>
    <row r="572" spans="1:7" s="45" customFormat="1" x14ac:dyDescent="0.25">
      <c r="A572" s="318" t="s">
        <v>7173</v>
      </c>
      <c r="B572" s="318" t="s">
        <v>7173</v>
      </c>
      <c r="C572" s="318"/>
      <c r="D572" s="78" t="s">
        <v>7145</v>
      </c>
      <c r="E572" s="424">
        <v>5300</v>
      </c>
      <c r="F572" s="352">
        <f t="shared" si="18"/>
        <v>3709.9999999999995</v>
      </c>
      <c r="G572" s="352">
        <f t="shared" si="19"/>
        <v>3180</v>
      </c>
    </row>
    <row r="573" spans="1:7" s="45" customFormat="1" x14ac:dyDescent="0.25">
      <c r="A573" s="318" t="s">
        <v>7174</v>
      </c>
      <c r="B573" s="318" t="s">
        <v>7174</v>
      </c>
      <c r="C573" s="318"/>
      <c r="D573" s="78" t="s">
        <v>7021</v>
      </c>
      <c r="E573" s="424">
        <v>4900</v>
      </c>
      <c r="F573" s="352">
        <f t="shared" si="18"/>
        <v>3430</v>
      </c>
      <c r="G573" s="352">
        <f t="shared" si="19"/>
        <v>2940</v>
      </c>
    </row>
    <row r="574" spans="1:7" s="45" customFormat="1" x14ac:dyDescent="0.25">
      <c r="A574" s="318" t="s">
        <v>7175</v>
      </c>
      <c r="B574" s="318" t="s">
        <v>7175</v>
      </c>
      <c r="C574" s="318"/>
      <c r="D574" s="78" t="s">
        <v>7146</v>
      </c>
      <c r="E574" s="424">
        <v>4400</v>
      </c>
      <c r="F574" s="352">
        <f t="shared" si="18"/>
        <v>3080</v>
      </c>
      <c r="G574" s="352">
        <f t="shared" si="19"/>
        <v>2640</v>
      </c>
    </row>
    <row r="575" spans="1:7" s="45" customFormat="1" x14ac:dyDescent="0.25">
      <c r="A575" s="318" t="s">
        <v>7176</v>
      </c>
      <c r="B575" s="318" t="s">
        <v>7176</v>
      </c>
      <c r="C575" s="318"/>
      <c r="D575" s="78" t="s">
        <v>7147</v>
      </c>
      <c r="E575" s="424">
        <v>3900</v>
      </c>
      <c r="F575" s="352">
        <f t="shared" si="18"/>
        <v>2730</v>
      </c>
      <c r="G575" s="352">
        <f t="shared" si="19"/>
        <v>2340</v>
      </c>
    </row>
    <row r="576" spans="1:7" s="45" customFormat="1" x14ac:dyDescent="0.25">
      <c r="A576" s="318" t="s">
        <v>7177</v>
      </c>
      <c r="B576" s="318" t="s">
        <v>7177</v>
      </c>
      <c r="C576" s="318"/>
      <c r="D576" s="78" t="s">
        <v>7148</v>
      </c>
      <c r="E576" s="424">
        <v>3500</v>
      </c>
      <c r="F576" s="352">
        <f t="shared" si="18"/>
        <v>2450</v>
      </c>
      <c r="G576" s="352">
        <f t="shared" si="19"/>
        <v>2100</v>
      </c>
    </row>
    <row r="577" spans="1:7" s="45" customFormat="1" x14ac:dyDescent="0.25">
      <c r="A577" s="318" t="s">
        <v>7178</v>
      </c>
      <c r="B577" s="318" t="s">
        <v>7178</v>
      </c>
      <c r="C577" s="318"/>
      <c r="D577" s="78" t="s">
        <v>7149</v>
      </c>
      <c r="E577" s="424">
        <v>3200</v>
      </c>
      <c r="F577" s="352">
        <f t="shared" si="18"/>
        <v>2240</v>
      </c>
      <c r="G577" s="352">
        <f t="shared" si="19"/>
        <v>1920</v>
      </c>
    </row>
    <row r="578" spans="1:7" s="45" customFormat="1" x14ac:dyDescent="0.25">
      <c r="A578" s="318" t="s">
        <v>7179</v>
      </c>
      <c r="B578" s="318" t="s">
        <v>7179</v>
      </c>
      <c r="C578" s="318"/>
      <c r="D578" s="78" t="s">
        <v>7023</v>
      </c>
      <c r="E578" s="424">
        <v>2800</v>
      </c>
      <c r="F578" s="352">
        <f t="shared" si="18"/>
        <v>1959.9999999999998</v>
      </c>
      <c r="G578" s="352">
        <f t="shared" si="19"/>
        <v>1680</v>
      </c>
    </row>
    <row r="579" spans="1:7" s="45" customFormat="1" x14ac:dyDescent="0.25">
      <c r="A579" s="318" t="s">
        <v>7180</v>
      </c>
      <c r="B579" s="318" t="s">
        <v>7180</v>
      </c>
      <c r="C579" s="318"/>
      <c r="D579" s="78" t="s">
        <v>7044</v>
      </c>
      <c r="E579" s="424">
        <v>1900</v>
      </c>
      <c r="F579" s="352">
        <f t="shared" si="18"/>
        <v>1330</v>
      </c>
      <c r="G579" s="352">
        <f t="shared" si="19"/>
        <v>1140</v>
      </c>
    </row>
    <row r="580" spans="1:7" s="45" customFormat="1" x14ac:dyDescent="0.25">
      <c r="A580" s="318" t="s">
        <v>2392</v>
      </c>
      <c r="B580" s="318" t="s">
        <v>2392</v>
      </c>
      <c r="C580" s="318"/>
      <c r="D580" s="75" t="s">
        <v>7181</v>
      </c>
      <c r="E580" s="424">
        <v>0</v>
      </c>
      <c r="F580" s="352">
        <f t="shared" si="18"/>
        <v>0</v>
      </c>
      <c r="G580" s="352">
        <f t="shared" si="19"/>
        <v>0</v>
      </c>
    </row>
    <row r="581" spans="1:7" s="45" customFormat="1" x14ac:dyDescent="0.25">
      <c r="A581" s="318" t="s">
        <v>7182</v>
      </c>
      <c r="B581" s="318" t="s">
        <v>7182</v>
      </c>
      <c r="C581" s="318"/>
      <c r="D581" s="78" t="s">
        <v>7033</v>
      </c>
      <c r="E581" s="424">
        <v>5600</v>
      </c>
      <c r="F581" s="352">
        <f t="shared" si="18"/>
        <v>3919.9999999999995</v>
      </c>
      <c r="G581" s="352">
        <f t="shared" si="19"/>
        <v>3360</v>
      </c>
    </row>
    <row r="582" spans="1:7" s="45" customFormat="1" x14ac:dyDescent="0.25">
      <c r="A582" s="318" t="s">
        <v>7183</v>
      </c>
      <c r="B582" s="318" t="s">
        <v>7183</v>
      </c>
      <c r="C582" s="318"/>
      <c r="D582" s="78" t="s">
        <v>7152</v>
      </c>
      <c r="E582" s="424">
        <v>5300</v>
      </c>
      <c r="F582" s="352">
        <f t="shared" si="18"/>
        <v>3709.9999999999995</v>
      </c>
      <c r="G582" s="352">
        <f t="shared" si="19"/>
        <v>3180</v>
      </c>
    </row>
    <row r="583" spans="1:7" s="45" customFormat="1" x14ac:dyDescent="0.25">
      <c r="A583" s="318" t="s">
        <v>7184</v>
      </c>
      <c r="B583" s="318" t="s">
        <v>7184</v>
      </c>
      <c r="C583" s="318"/>
      <c r="D583" s="78" t="s">
        <v>7145</v>
      </c>
      <c r="E583" s="424">
        <v>4900</v>
      </c>
      <c r="F583" s="352">
        <f t="shared" si="18"/>
        <v>3430</v>
      </c>
      <c r="G583" s="352">
        <f t="shared" si="19"/>
        <v>2940</v>
      </c>
    </row>
    <row r="584" spans="1:7" s="45" customFormat="1" x14ac:dyDescent="0.25">
      <c r="A584" s="318" t="s">
        <v>7185</v>
      </c>
      <c r="B584" s="318" t="s">
        <v>7185</v>
      </c>
      <c r="C584" s="318"/>
      <c r="D584" s="78" t="s">
        <v>7021</v>
      </c>
      <c r="E584" s="424">
        <v>4600</v>
      </c>
      <c r="F584" s="352">
        <f t="shared" si="18"/>
        <v>3220</v>
      </c>
      <c r="G584" s="352">
        <f t="shared" si="19"/>
        <v>2760</v>
      </c>
    </row>
    <row r="585" spans="1:7" s="45" customFormat="1" x14ac:dyDescent="0.25">
      <c r="A585" s="318" t="s">
        <v>7186</v>
      </c>
      <c r="B585" s="318" t="s">
        <v>7186</v>
      </c>
      <c r="C585" s="318"/>
      <c r="D585" s="78" t="s">
        <v>7146</v>
      </c>
      <c r="E585" s="424">
        <v>2800</v>
      </c>
      <c r="F585" s="352">
        <f t="shared" si="18"/>
        <v>1959.9999999999998</v>
      </c>
      <c r="G585" s="352">
        <f t="shared" si="19"/>
        <v>1680</v>
      </c>
    </row>
    <row r="586" spans="1:7" s="45" customFormat="1" x14ac:dyDescent="0.25">
      <c r="A586" s="318" t="s">
        <v>7187</v>
      </c>
      <c r="B586" s="318" t="s">
        <v>7187</v>
      </c>
      <c r="C586" s="318"/>
      <c r="D586" s="78" t="s">
        <v>7147</v>
      </c>
      <c r="E586" s="424">
        <v>2700</v>
      </c>
      <c r="F586" s="352">
        <f t="shared" si="18"/>
        <v>1889.9999999999998</v>
      </c>
      <c r="G586" s="352">
        <f t="shared" si="19"/>
        <v>1620</v>
      </c>
    </row>
    <row r="587" spans="1:7" s="45" customFormat="1" x14ac:dyDescent="0.25">
      <c r="A587" s="318" t="s">
        <v>7188</v>
      </c>
      <c r="B587" s="318" t="s">
        <v>7188</v>
      </c>
      <c r="C587" s="318"/>
      <c r="D587" s="78" t="s">
        <v>7148</v>
      </c>
      <c r="E587" s="424">
        <v>4200</v>
      </c>
      <c r="F587" s="352">
        <f t="shared" si="18"/>
        <v>2940</v>
      </c>
      <c r="G587" s="352">
        <f t="shared" si="19"/>
        <v>2520</v>
      </c>
    </row>
    <row r="588" spans="1:7" s="45" customFormat="1" x14ac:dyDescent="0.25">
      <c r="A588" s="318" t="s">
        <v>7189</v>
      </c>
      <c r="B588" s="318" t="s">
        <v>7189</v>
      </c>
      <c r="C588" s="318"/>
      <c r="D588" s="78" t="s">
        <v>7149</v>
      </c>
      <c r="E588" s="424">
        <v>3500</v>
      </c>
      <c r="F588" s="352">
        <f t="shared" si="18"/>
        <v>2450</v>
      </c>
      <c r="G588" s="352">
        <f t="shared" si="19"/>
        <v>2100</v>
      </c>
    </row>
    <row r="589" spans="1:7" s="45" customFormat="1" x14ac:dyDescent="0.25">
      <c r="A589" s="318" t="s">
        <v>7190</v>
      </c>
      <c r="B589" s="318" t="s">
        <v>7190</v>
      </c>
      <c r="C589" s="318"/>
      <c r="D589" s="78" t="s">
        <v>7023</v>
      </c>
      <c r="E589" s="424">
        <v>2900</v>
      </c>
      <c r="F589" s="352">
        <f t="shared" si="18"/>
        <v>2029.9999999999998</v>
      </c>
      <c r="G589" s="352">
        <f t="shared" si="19"/>
        <v>1740</v>
      </c>
    </row>
    <row r="590" spans="1:7" s="45" customFormat="1" x14ac:dyDescent="0.25">
      <c r="A590" s="318" t="s">
        <v>7191</v>
      </c>
      <c r="B590" s="318" t="s">
        <v>7191</v>
      </c>
      <c r="C590" s="318"/>
      <c r="D590" s="78" t="s">
        <v>7044</v>
      </c>
      <c r="E590" s="424">
        <v>1900</v>
      </c>
      <c r="F590" s="352">
        <f t="shared" si="18"/>
        <v>1330</v>
      </c>
      <c r="G590" s="352">
        <f t="shared" si="19"/>
        <v>1140</v>
      </c>
    </row>
    <row r="591" spans="1:7" s="45" customFormat="1" x14ac:dyDescent="0.25">
      <c r="A591" s="595" t="s">
        <v>7192</v>
      </c>
      <c r="B591" s="595" t="s">
        <v>7192</v>
      </c>
      <c r="C591" s="318"/>
      <c r="D591" s="75" t="s">
        <v>7193</v>
      </c>
      <c r="E591" s="424">
        <v>0</v>
      </c>
      <c r="F591" s="352">
        <f t="shared" si="18"/>
        <v>0</v>
      </c>
      <c r="G591" s="352">
        <f t="shared" si="19"/>
        <v>0</v>
      </c>
    </row>
    <row r="592" spans="1:7" s="45" customFormat="1" x14ac:dyDescent="0.25">
      <c r="A592" s="595"/>
      <c r="B592" s="595"/>
      <c r="C592" s="318"/>
      <c r="D592" s="78" t="s">
        <v>7527</v>
      </c>
      <c r="E592" s="424">
        <v>7500</v>
      </c>
      <c r="F592" s="352">
        <f t="shared" si="18"/>
        <v>5250</v>
      </c>
      <c r="G592" s="352">
        <f t="shared" si="19"/>
        <v>4500</v>
      </c>
    </row>
    <row r="593" spans="1:7" s="45" customFormat="1" x14ac:dyDescent="0.25">
      <c r="A593" s="591" t="s">
        <v>7528</v>
      </c>
      <c r="B593" s="318"/>
      <c r="C593" s="318"/>
      <c r="D593" s="75" t="s">
        <v>9417</v>
      </c>
      <c r="E593" s="424">
        <v>0</v>
      </c>
      <c r="F593" s="352">
        <f t="shared" si="18"/>
        <v>0</v>
      </c>
      <c r="G593" s="352">
        <f t="shared" si="19"/>
        <v>0</v>
      </c>
    </row>
    <row r="594" spans="1:7" s="45" customFormat="1" x14ac:dyDescent="0.25">
      <c r="A594" s="593"/>
      <c r="B594" s="318"/>
      <c r="C594" s="318"/>
      <c r="D594" s="78" t="s">
        <v>7529</v>
      </c>
      <c r="E594" s="424">
        <v>6700</v>
      </c>
      <c r="F594" s="352">
        <f t="shared" si="18"/>
        <v>4690</v>
      </c>
      <c r="G594" s="352">
        <f t="shared" si="19"/>
        <v>4020</v>
      </c>
    </row>
    <row r="595" spans="1:7" s="45" customFormat="1" x14ac:dyDescent="0.25">
      <c r="A595" s="317">
        <v>10</v>
      </c>
      <c r="B595" s="317">
        <v>10</v>
      </c>
      <c r="C595" s="317">
        <v>2</v>
      </c>
      <c r="D595" s="75" t="s">
        <v>7194</v>
      </c>
      <c r="E595" s="424">
        <v>0</v>
      </c>
      <c r="F595" s="352">
        <f t="shared" si="18"/>
        <v>0</v>
      </c>
      <c r="G595" s="352">
        <f t="shared" si="19"/>
        <v>0</v>
      </c>
    </row>
    <row r="596" spans="1:7" s="45" customFormat="1" x14ac:dyDescent="0.25">
      <c r="A596" s="595" t="s">
        <v>107</v>
      </c>
      <c r="B596" s="595" t="s">
        <v>107</v>
      </c>
      <c r="C596" s="318"/>
      <c r="D596" s="75" t="s">
        <v>7195</v>
      </c>
      <c r="E596" s="424">
        <v>0</v>
      </c>
      <c r="F596" s="352">
        <f t="shared" si="18"/>
        <v>0</v>
      </c>
      <c r="G596" s="352">
        <f t="shared" si="19"/>
        <v>0</v>
      </c>
    </row>
    <row r="597" spans="1:7" s="45" customFormat="1" ht="25.5" x14ac:dyDescent="0.25">
      <c r="A597" s="595"/>
      <c r="B597" s="595"/>
      <c r="C597" s="318"/>
      <c r="D597" s="78" t="s">
        <v>7196</v>
      </c>
      <c r="E597" s="424">
        <v>12000</v>
      </c>
      <c r="F597" s="352">
        <f t="shared" si="18"/>
        <v>8400</v>
      </c>
      <c r="G597" s="352">
        <f t="shared" si="19"/>
        <v>7200</v>
      </c>
    </row>
    <row r="598" spans="1:7" s="45" customFormat="1" ht="25.5" x14ac:dyDescent="0.25">
      <c r="A598" s="595"/>
      <c r="B598" s="595"/>
      <c r="C598" s="318"/>
      <c r="D598" s="78" t="s">
        <v>7197</v>
      </c>
      <c r="E598" s="424">
        <v>9500</v>
      </c>
      <c r="F598" s="352">
        <f t="shared" si="18"/>
        <v>6650</v>
      </c>
      <c r="G598" s="352">
        <f t="shared" si="19"/>
        <v>5700</v>
      </c>
    </row>
    <row r="599" spans="1:7" s="45" customFormat="1" x14ac:dyDescent="0.25">
      <c r="A599" s="595" t="s">
        <v>108</v>
      </c>
      <c r="B599" s="595" t="s">
        <v>108</v>
      </c>
      <c r="C599" s="318"/>
      <c r="D599" s="75" t="s">
        <v>7198</v>
      </c>
      <c r="E599" s="424">
        <v>0</v>
      </c>
      <c r="F599" s="352">
        <f t="shared" si="18"/>
        <v>0</v>
      </c>
      <c r="G599" s="352">
        <f t="shared" si="19"/>
        <v>0</v>
      </c>
    </row>
    <row r="600" spans="1:7" s="45" customFormat="1" ht="25.5" x14ac:dyDescent="0.25">
      <c r="A600" s="595"/>
      <c r="B600" s="595"/>
      <c r="C600" s="318"/>
      <c r="D600" s="78" t="s">
        <v>7196</v>
      </c>
      <c r="E600" s="424">
        <v>11000</v>
      </c>
      <c r="F600" s="352">
        <f t="shared" si="18"/>
        <v>7699.9999999999991</v>
      </c>
      <c r="G600" s="352">
        <f t="shared" si="19"/>
        <v>6600</v>
      </c>
    </row>
    <row r="601" spans="1:7" s="45" customFormat="1" ht="25.5" x14ac:dyDescent="0.25">
      <c r="A601" s="595"/>
      <c r="B601" s="595"/>
      <c r="C601" s="318"/>
      <c r="D601" s="78" t="s">
        <v>7197</v>
      </c>
      <c r="E601" s="424">
        <v>9000</v>
      </c>
      <c r="F601" s="352">
        <f t="shared" si="18"/>
        <v>6300</v>
      </c>
      <c r="G601" s="352">
        <f t="shared" si="19"/>
        <v>5400</v>
      </c>
    </row>
    <row r="602" spans="1:7" s="45" customFormat="1" x14ac:dyDescent="0.25">
      <c r="A602" s="595" t="s">
        <v>1913</v>
      </c>
      <c r="B602" s="595" t="s">
        <v>1913</v>
      </c>
      <c r="C602" s="318"/>
      <c r="D602" s="75" t="s">
        <v>7199</v>
      </c>
      <c r="E602" s="424">
        <v>0</v>
      </c>
      <c r="F602" s="352">
        <f t="shared" si="18"/>
        <v>0</v>
      </c>
      <c r="G602" s="352">
        <f t="shared" si="19"/>
        <v>0</v>
      </c>
    </row>
    <row r="603" spans="1:7" s="45" customFormat="1" x14ac:dyDescent="0.25">
      <c r="A603" s="595"/>
      <c r="B603" s="595"/>
      <c r="C603" s="318"/>
      <c r="D603" s="78" t="s">
        <v>7046</v>
      </c>
      <c r="E603" s="424">
        <v>11400</v>
      </c>
      <c r="F603" s="352">
        <f t="shared" si="18"/>
        <v>7979.9999999999991</v>
      </c>
      <c r="G603" s="352">
        <f t="shared" si="19"/>
        <v>6840</v>
      </c>
    </row>
    <row r="604" spans="1:7" s="45" customFormat="1" x14ac:dyDescent="0.25">
      <c r="A604" s="595"/>
      <c r="B604" s="595"/>
      <c r="C604" s="318"/>
      <c r="D604" s="78" t="s">
        <v>7144</v>
      </c>
      <c r="E604" s="424">
        <v>9900</v>
      </c>
      <c r="F604" s="352">
        <f t="shared" si="18"/>
        <v>6930</v>
      </c>
      <c r="G604" s="352">
        <f t="shared" si="19"/>
        <v>5940</v>
      </c>
    </row>
    <row r="605" spans="1:7" s="45" customFormat="1" x14ac:dyDescent="0.25">
      <c r="A605" s="595"/>
      <c r="B605" s="595"/>
      <c r="C605" s="318"/>
      <c r="D605" s="78" t="s">
        <v>7145</v>
      </c>
      <c r="E605" s="424">
        <v>9100</v>
      </c>
      <c r="F605" s="352">
        <f t="shared" si="18"/>
        <v>6370</v>
      </c>
      <c r="G605" s="352">
        <f t="shared" si="19"/>
        <v>5460</v>
      </c>
    </row>
    <row r="606" spans="1:7" s="45" customFormat="1" x14ac:dyDescent="0.25">
      <c r="A606" s="595"/>
      <c r="B606" s="595"/>
      <c r="C606" s="318"/>
      <c r="D606" s="78" t="s">
        <v>7200</v>
      </c>
      <c r="E606" s="424">
        <v>6100</v>
      </c>
      <c r="F606" s="352">
        <f t="shared" si="18"/>
        <v>4270</v>
      </c>
      <c r="G606" s="352">
        <f t="shared" si="19"/>
        <v>3660</v>
      </c>
    </row>
    <row r="607" spans="1:7" s="45" customFormat="1" x14ac:dyDescent="0.25">
      <c r="A607" s="595"/>
      <c r="B607" s="595"/>
      <c r="C607" s="318"/>
      <c r="D607" s="78" t="s">
        <v>7201</v>
      </c>
      <c r="E607" s="424">
        <v>3900</v>
      </c>
      <c r="F607" s="352">
        <f t="shared" si="18"/>
        <v>2730</v>
      </c>
      <c r="G607" s="352">
        <f t="shared" si="19"/>
        <v>2340</v>
      </c>
    </row>
    <row r="608" spans="1:7" s="45" customFormat="1" x14ac:dyDescent="0.25">
      <c r="A608" s="595"/>
      <c r="B608" s="595"/>
      <c r="C608" s="318"/>
      <c r="D608" s="78" t="s">
        <v>7202</v>
      </c>
      <c r="E608" s="424">
        <v>2200</v>
      </c>
      <c r="F608" s="352">
        <f t="shared" si="18"/>
        <v>1540</v>
      </c>
      <c r="G608" s="352">
        <f t="shared" si="19"/>
        <v>1320</v>
      </c>
    </row>
    <row r="609" spans="1:7" s="45" customFormat="1" ht="25.5" x14ac:dyDescent="0.25">
      <c r="A609" s="318" t="s">
        <v>1918</v>
      </c>
      <c r="B609" s="318"/>
      <c r="C609" s="591" t="s">
        <v>83</v>
      </c>
      <c r="D609" s="137" t="s">
        <v>9418</v>
      </c>
      <c r="E609" s="424">
        <v>2000</v>
      </c>
      <c r="F609" s="352">
        <f t="shared" si="18"/>
        <v>1400</v>
      </c>
      <c r="G609" s="352">
        <f t="shared" si="19"/>
        <v>1200</v>
      </c>
    </row>
    <row r="610" spans="1:7" s="45" customFormat="1" x14ac:dyDescent="0.25">
      <c r="A610" s="318" t="s">
        <v>2405</v>
      </c>
      <c r="B610" s="318"/>
      <c r="C610" s="593"/>
      <c r="D610" s="137" t="s">
        <v>9419</v>
      </c>
      <c r="E610" s="424">
        <v>1400</v>
      </c>
      <c r="F610" s="352">
        <f t="shared" si="18"/>
        <v>979.99999999999989</v>
      </c>
      <c r="G610" s="352">
        <f t="shared" si="19"/>
        <v>840</v>
      </c>
    </row>
    <row r="611" spans="1:7" s="45" customFormat="1" x14ac:dyDescent="0.25">
      <c r="A611" s="375" t="s">
        <v>2406</v>
      </c>
      <c r="B611" s="318"/>
      <c r="C611" s="318"/>
      <c r="D611" s="75" t="s">
        <v>8954</v>
      </c>
      <c r="E611" s="424">
        <v>0</v>
      </c>
      <c r="F611" s="352">
        <f t="shared" si="18"/>
        <v>0</v>
      </c>
      <c r="G611" s="352">
        <f t="shared" si="19"/>
        <v>0</v>
      </c>
    </row>
    <row r="612" spans="1:7" s="45" customFormat="1" ht="25.5" x14ac:dyDescent="0.25">
      <c r="A612" s="592"/>
      <c r="B612" s="318"/>
      <c r="C612" s="318"/>
      <c r="D612" s="78" t="s">
        <v>9420</v>
      </c>
      <c r="E612" s="424">
        <v>15600</v>
      </c>
      <c r="F612" s="352">
        <f t="shared" ref="F612:F668" si="20">IFERROR(E612*0.7,0)</f>
        <v>10920</v>
      </c>
      <c r="G612" s="352">
        <f t="shared" ref="G612:G668" si="21">IFERROR(E612*0.6,0)</f>
        <v>9360</v>
      </c>
    </row>
    <row r="613" spans="1:7" s="45" customFormat="1" ht="25.5" x14ac:dyDescent="0.25">
      <c r="A613" s="593"/>
      <c r="B613" s="318"/>
      <c r="C613" s="318"/>
      <c r="D613" s="78" t="s">
        <v>9421</v>
      </c>
      <c r="E613" s="424">
        <v>14000</v>
      </c>
      <c r="F613" s="352">
        <f t="shared" si="20"/>
        <v>9800</v>
      </c>
      <c r="G613" s="352">
        <f t="shared" si="21"/>
        <v>8400</v>
      </c>
    </row>
    <row r="614" spans="1:7" s="45" customFormat="1" x14ac:dyDescent="0.25">
      <c r="A614" s="591" t="s">
        <v>2407</v>
      </c>
      <c r="B614" s="318"/>
      <c r="C614" s="318"/>
      <c r="D614" s="75" t="s">
        <v>7203</v>
      </c>
      <c r="E614" s="424"/>
      <c r="F614" s="352">
        <f t="shared" si="20"/>
        <v>0</v>
      </c>
      <c r="G614" s="352">
        <f t="shared" si="21"/>
        <v>0</v>
      </c>
    </row>
    <row r="615" spans="1:7" s="45" customFormat="1" ht="25.5" x14ac:dyDescent="0.25">
      <c r="A615" s="592"/>
      <c r="B615" s="318"/>
      <c r="C615" s="318"/>
      <c r="D615" s="78" t="s">
        <v>9422</v>
      </c>
      <c r="E615" s="424">
        <v>11000</v>
      </c>
      <c r="F615" s="352">
        <f t="shared" si="20"/>
        <v>7699.9999999999991</v>
      </c>
      <c r="G615" s="352">
        <f t="shared" si="21"/>
        <v>6600</v>
      </c>
    </row>
    <row r="616" spans="1:7" s="45" customFormat="1" ht="25.5" x14ac:dyDescent="0.25">
      <c r="A616" s="593"/>
      <c r="B616" s="318"/>
      <c r="C616" s="318"/>
      <c r="D616" s="78" t="s">
        <v>9421</v>
      </c>
      <c r="E616" s="424">
        <v>8500</v>
      </c>
      <c r="F616" s="352">
        <f t="shared" si="20"/>
        <v>5950</v>
      </c>
      <c r="G616" s="352">
        <f t="shared" si="21"/>
        <v>5100</v>
      </c>
    </row>
    <row r="617" spans="1:7" s="45" customFormat="1" x14ac:dyDescent="0.25">
      <c r="A617" s="591" t="s">
        <v>2409</v>
      </c>
      <c r="B617" s="318"/>
      <c r="C617" s="318"/>
      <c r="D617" s="75" t="s">
        <v>7204</v>
      </c>
      <c r="E617" s="424"/>
      <c r="F617" s="352">
        <f t="shared" si="20"/>
        <v>0</v>
      </c>
      <c r="G617" s="352">
        <f t="shared" si="21"/>
        <v>0</v>
      </c>
    </row>
    <row r="618" spans="1:7" s="45" customFormat="1" ht="25.5" x14ac:dyDescent="0.25">
      <c r="A618" s="592"/>
      <c r="B618" s="318"/>
      <c r="C618" s="318"/>
      <c r="D618" s="78" t="s">
        <v>9422</v>
      </c>
      <c r="E618" s="424">
        <v>10000</v>
      </c>
      <c r="F618" s="352">
        <f t="shared" si="20"/>
        <v>7000</v>
      </c>
      <c r="G618" s="352">
        <f t="shared" si="21"/>
        <v>6000</v>
      </c>
    </row>
    <row r="619" spans="1:7" s="45" customFormat="1" ht="25.5" x14ac:dyDescent="0.25">
      <c r="A619" s="593"/>
      <c r="B619" s="318"/>
      <c r="C619" s="318"/>
      <c r="D619" s="78" t="s">
        <v>9421</v>
      </c>
      <c r="E619" s="424">
        <v>8000</v>
      </c>
      <c r="F619" s="352">
        <f t="shared" si="20"/>
        <v>5600</v>
      </c>
      <c r="G619" s="352">
        <f t="shared" si="21"/>
        <v>4800</v>
      </c>
    </row>
    <row r="620" spans="1:7" s="45" customFormat="1" x14ac:dyDescent="0.25">
      <c r="A620" s="591" t="s">
        <v>2410</v>
      </c>
      <c r="B620" s="318"/>
      <c r="C620" s="318"/>
      <c r="D620" s="75" t="s">
        <v>7205</v>
      </c>
      <c r="E620" s="424">
        <v>0</v>
      </c>
      <c r="F620" s="352">
        <f t="shared" si="20"/>
        <v>0</v>
      </c>
      <c r="G620" s="352">
        <f t="shared" si="21"/>
        <v>0</v>
      </c>
    </row>
    <row r="621" spans="1:7" s="45" customFormat="1" ht="25.5" x14ac:dyDescent="0.25">
      <c r="A621" s="592"/>
      <c r="B621" s="318"/>
      <c r="C621" s="318"/>
      <c r="D621" s="78" t="s">
        <v>9422</v>
      </c>
      <c r="E621" s="424">
        <v>10000</v>
      </c>
      <c r="F621" s="352">
        <f t="shared" si="20"/>
        <v>7000</v>
      </c>
      <c r="G621" s="352">
        <f t="shared" si="21"/>
        <v>6000</v>
      </c>
    </row>
    <row r="622" spans="1:7" s="45" customFormat="1" ht="25.5" x14ac:dyDescent="0.25">
      <c r="A622" s="593"/>
      <c r="B622" s="318"/>
      <c r="C622" s="318"/>
      <c r="D622" s="78" t="s">
        <v>9421</v>
      </c>
      <c r="E622" s="424">
        <v>8500</v>
      </c>
      <c r="F622" s="352">
        <f t="shared" si="20"/>
        <v>5950</v>
      </c>
      <c r="G622" s="352">
        <f t="shared" si="21"/>
        <v>5100</v>
      </c>
    </row>
    <row r="623" spans="1:7" s="45" customFormat="1" x14ac:dyDescent="0.25">
      <c r="A623" s="591" t="s">
        <v>2411</v>
      </c>
      <c r="B623" s="318"/>
      <c r="C623" s="318"/>
      <c r="D623" s="75" t="s">
        <v>7206</v>
      </c>
      <c r="E623" s="424">
        <v>0</v>
      </c>
      <c r="F623" s="352">
        <f t="shared" si="20"/>
        <v>0</v>
      </c>
      <c r="G623" s="352">
        <f t="shared" si="21"/>
        <v>0</v>
      </c>
    </row>
    <row r="624" spans="1:7" s="45" customFormat="1" ht="25.5" x14ac:dyDescent="0.25">
      <c r="A624" s="592"/>
      <c r="B624" s="318"/>
      <c r="C624" s="318"/>
      <c r="D624" s="78" t="s">
        <v>9420</v>
      </c>
      <c r="E624" s="424">
        <v>9000</v>
      </c>
      <c r="F624" s="352">
        <f t="shared" si="20"/>
        <v>6300</v>
      </c>
      <c r="G624" s="352">
        <f t="shared" si="21"/>
        <v>5400</v>
      </c>
    </row>
    <row r="625" spans="1:7" s="45" customFormat="1" ht="25.5" x14ac:dyDescent="0.25">
      <c r="A625" s="593"/>
      <c r="B625" s="318"/>
      <c r="C625" s="318"/>
      <c r="D625" s="78" t="s">
        <v>9423</v>
      </c>
      <c r="E625" s="424">
        <v>8000</v>
      </c>
      <c r="F625" s="352">
        <f t="shared" si="20"/>
        <v>5600</v>
      </c>
      <c r="G625" s="352">
        <f t="shared" si="21"/>
        <v>4800</v>
      </c>
    </row>
    <row r="626" spans="1:7" s="45" customFormat="1" x14ac:dyDescent="0.25">
      <c r="A626" s="591" t="s">
        <v>4252</v>
      </c>
      <c r="B626" s="318"/>
      <c r="C626" s="318"/>
      <c r="D626" s="75" t="s">
        <v>7207</v>
      </c>
      <c r="E626" s="424">
        <v>0</v>
      </c>
      <c r="F626" s="352">
        <f t="shared" si="20"/>
        <v>0</v>
      </c>
      <c r="G626" s="352">
        <f t="shared" si="21"/>
        <v>0</v>
      </c>
    </row>
    <row r="627" spans="1:7" s="45" customFormat="1" ht="25.5" x14ac:dyDescent="0.25">
      <c r="A627" s="592"/>
      <c r="B627" s="318"/>
      <c r="C627" s="318"/>
      <c r="D627" s="78" t="s">
        <v>9420</v>
      </c>
      <c r="E627" s="424">
        <v>8000</v>
      </c>
      <c r="F627" s="352">
        <f t="shared" si="20"/>
        <v>5600</v>
      </c>
      <c r="G627" s="352">
        <f t="shared" si="21"/>
        <v>4800</v>
      </c>
    </row>
    <row r="628" spans="1:7" s="45" customFormat="1" ht="25.5" x14ac:dyDescent="0.25">
      <c r="A628" s="593"/>
      <c r="B628" s="318"/>
      <c r="C628" s="318"/>
      <c r="D628" s="78" t="s">
        <v>9423</v>
      </c>
      <c r="E628" s="424">
        <v>7500</v>
      </c>
      <c r="F628" s="352">
        <f t="shared" si="20"/>
        <v>5250</v>
      </c>
      <c r="G628" s="352">
        <f t="shared" si="21"/>
        <v>4500</v>
      </c>
    </row>
    <row r="629" spans="1:7" s="45" customFormat="1" x14ac:dyDescent="0.25">
      <c r="A629" s="317">
        <v>11</v>
      </c>
      <c r="B629" s="317">
        <v>11</v>
      </c>
      <c r="C629" s="317"/>
      <c r="D629" s="75" t="s">
        <v>7208</v>
      </c>
      <c r="E629" s="424">
        <v>0</v>
      </c>
      <c r="F629" s="352">
        <f t="shared" si="20"/>
        <v>0</v>
      </c>
      <c r="G629" s="352">
        <f t="shared" si="21"/>
        <v>0</v>
      </c>
    </row>
    <row r="630" spans="1:7" s="45" customFormat="1" x14ac:dyDescent="0.25">
      <c r="A630" s="595" t="s">
        <v>109</v>
      </c>
      <c r="B630" s="595" t="s">
        <v>109</v>
      </c>
      <c r="C630" s="318"/>
      <c r="D630" s="75" t="s">
        <v>7209</v>
      </c>
      <c r="E630" s="424">
        <v>0</v>
      </c>
      <c r="F630" s="352">
        <f t="shared" si="20"/>
        <v>0</v>
      </c>
      <c r="G630" s="352">
        <f t="shared" si="21"/>
        <v>0</v>
      </c>
    </row>
    <row r="631" spans="1:7" s="45" customFormat="1" x14ac:dyDescent="0.25">
      <c r="A631" s="595"/>
      <c r="B631" s="595"/>
      <c r="C631" s="318"/>
      <c r="D631" s="78" t="s">
        <v>7046</v>
      </c>
      <c r="E631" s="424">
        <v>7699.9999999999991</v>
      </c>
      <c r="F631" s="352">
        <f t="shared" si="20"/>
        <v>5389.9999999999991</v>
      </c>
      <c r="G631" s="352">
        <f t="shared" si="21"/>
        <v>4619.9999999999991</v>
      </c>
    </row>
    <row r="632" spans="1:7" s="45" customFormat="1" x14ac:dyDescent="0.25">
      <c r="A632" s="595"/>
      <c r="B632" s="595"/>
      <c r="C632" s="318"/>
      <c r="D632" s="78" t="s">
        <v>7210</v>
      </c>
      <c r="E632" s="424">
        <v>5700</v>
      </c>
      <c r="F632" s="352">
        <f t="shared" si="20"/>
        <v>3989.9999999999995</v>
      </c>
      <c r="G632" s="352">
        <f t="shared" si="21"/>
        <v>3420</v>
      </c>
    </row>
    <row r="633" spans="1:7" s="45" customFormat="1" ht="25.5" x14ac:dyDescent="0.25">
      <c r="A633" s="595"/>
      <c r="B633" s="595"/>
      <c r="C633" s="318"/>
      <c r="D633" s="78" t="s">
        <v>7211</v>
      </c>
      <c r="E633" s="424">
        <v>4800</v>
      </c>
      <c r="F633" s="352">
        <f t="shared" si="20"/>
        <v>3360</v>
      </c>
      <c r="G633" s="352">
        <f t="shared" si="21"/>
        <v>2880</v>
      </c>
    </row>
    <row r="634" spans="1:7" s="45" customFormat="1" x14ac:dyDescent="0.25">
      <c r="A634" s="595"/>
      <c r="B634" s="595"/>
      <c r="C634" s="318"/>
      <c r="D634" s="78" t="s">
        <v>7212</v>
      </c>
      <c r="E634" s="424">
        <v>3900</v>
      </c>
      <c r="F634" s="352">
        <f t="shared" si="20"/>
        <v>2730</v>
      </c>
      <c r="G634" s="352">
        <f t="shared" si="21"/>
        <v>2340</v>
      </c>
    </row>
    <row r="635" spans="1:7" s="45" customFormat="1" x14ac:dyDescent="0.25">
      <c r="A635" s="595"/>
      <c r="B635" s="595"/>
      <c r="C635" s="318"/>
      <c r="D635" s="78" t="s">
        <v>7049</v>
      </c>
      <c r="E635" s="424">
        <v>3300</v>
      </c>
      <c r="F635" s="352">
        <f t="shared" si="20"/>
        <v>2310</v>
      </c>
      <c r="G635" s="352">
        <f t="shared" si="21"/>
        <v>1980</v>
      </c>
    </row>
    <row r="636" spans="1:7" s="45" customFormat="1" x14ac:dyDescent="0.25">
      <c r="A636" s="595"/>
      <c r="B636" s="595"/>
      <c r="C636" s="318"/>
      <c r="D636" s="78" t="s">
        <v>7148</v>
      </c>
      <c r="E636" s="424">
        <v>2500</v>
      </c>
      <c r="F636" s="352">
        <f t="shared" si="20"/>
        <v>1750</v>
      </c>
      <c r="G636" s="352">
        <f t="shared" si="21"/>
        <v>1500</v>
      </c>
    </row>
    <row r="637" spans="1:7" s="45" customFormat="1" x14ac:dyDescent="0.25">
      <c r="A637" s="595"/>
      <c r="B637" s="595"/>
      <c r="C637" s="318"/>
      <c r="D637" s="78" t="s">
        <v>7213</v>
      </c>
      <c r="E637" s="424">
        <v>2100</v>
      </c>
      <c r="F637" s="352">
        <f t="shared" si="20"/>
        <v>1470</v>
      </c>
      <c r="G637" s="352">
        <f t="shared" si="21"/>
        <v>1260</v>
      </c>
    </row>
    <row r="638" spans="1:7" s="45" customFormat="1" x14ac:dyDescent="0.25">
      <c r="A638" s="595"/>
      <c r="B638" s="595"/>
      <c r="C638" s="318"/>
      <c r="D638" s="78" t="s">
        <v>7023</v>
      </c>
      <c r="E638" s="424">
        <v>1800</v>
      </c>
      <c r="F638" s="352">
        <f t="shared" si="20"/>
        <v>1260</v>
      </c>
      <c r="G638" s="352">
        <f t="shared" si="21"/>
        <v>1080</v>
      </c>
    </row>
    <row r="639" spans="1:7" s="45" customFormat="1" x14ac:dyDescent="0.25">
      <c r="A639" s="595"/>
      <c r="B639" s="595"/>
      <c r="C639" s="318"/>
      <c r="D639" s="78" t="s">
        <v>7044</v>
      </c>
      <c r="E639" s="424">
        <v>1400</v>
      </c>
      <c r="F639" s="352">
        <f t="shared" si="20"/>
        <v>979.99999999999989</v>
      </c>
      <c r="G639" s="352">
        <f t="shared" si="21"/>
        <v>840</v>
      </c>
    </row>
    <row r="640" spans="1:7" s="45" customFormat="1" x14ac:dyDescent="0.25">
      <c r="A640" s="595" t="s">
        <v>110</v>
      </c>
      <c r="B640" s="595" t="s">
        <v>110</v>
      </c>
      <c r="C640" s="318"/>
      <c r="D640" s="75" t="s">
        <v>7214</v>
      </c>
      <c r="E640" s="424">
        <v>0</v>
      </c>
      <c r="F640" s="352">
        <f t="shared" si="20"/>
        <v>0</v>
      </c>
      <c r="G640" s="352">
        <f t="shared" si="21"/>
        <v>0</v>
      </c>
    </row>
    <row r="641" spans="1:7" s="45" customFormat="1" x14ac:dyDescent="0.25">
      <c r="A641" s="595"/>
      <c r="B641" s="595"/>
      <c r="C641" s="318"/>
      <c r="D641" s="78" t="s">
        <v>7046</v>
      </c>
      <c r="E641" s="424">
        <v>4600</v>
      </c>
      <c r="F641" s="352">
        <f t="shared" si="20"/>
        <v>3220</v>
      </c>
      <c r="G641" s="352">
        <f t="shared" si="21"/>
        <v>2760</v>
      </c>
    </row>
    <row r="642" spans="1:7" s="45" customFormat="1" x14ac:dyDescent="0.25">
      <c r="A642" s="595"/>
      <c r="B642" s="595"/>
      <c r="C642" s="318"/>
      <c r="D642" s="78" t="s">
        <v>7210</v>
      </c>
      <c r="E642" s="424">
        <v>3200</v>
      </c>
      <c r="F642" s="352">
        <f t="shared" si="20"/>
        <v>2240</v>
      </c>
      <c r="G642" s="352">
        <f t="shared" si="21"/>
        <v>1920</v>
      </c>
    </row>
    <row r="643" spans="1:7" s="45" customFormat="1" ht="25.5" x14ac:dyDescent="0.25">
      <c r="A643" s="595"/>
      <c r="B643" s="595"/>
      <c r="C643" s="318"/>
      <c r="D643" s="78" t="s">
        <v>7211</v>
      </c>
      <c r="E643" s="424">
        <v>2900</v>
      </c>
      <c r="F643" s="352">
        <f t="shared" si="20"/>
        <v>2029.9999999999998</v>
      </c>
      <c r="G643" s="352">
        <f t="shared" si="21"/>
        <v>1740</v>
      </c>
    </row>
    <row r="644" spans="1:7" s="45" customFormat="1" x14ac:dyDescent="0.25">
      <c r="A644" s="595"/>
      <c r="B644" s="595"/>
      <c r="C644" s="318"/>
      <c r="D644" s="78" t="s">
        <v>7212</v>
      </c>
      <c r="E644" s="424">
        <v>2500</v>
      </c>
      <c r="F644" s="352">
        <f t="shared" si="20"/>
        <v>1750</v>
      </c>
      <c r="G644" s="352">
        <f t="shared" si="21"/>
        <v>1500</v>
      </c>
    </row>
    <row r="645" spans="1:7" s="45" customFormat="1" x14ac:dyDescent="0.25">
      <c r="A645" s="595"/>
      <c r="B645" s="595"/>
      <c r="C645" s="318"/>
      <c r="D645" s="78" t="s">
        <v>7049</v>
      </c>
      <c r="E645" s="424">
        <v>1900</v>
      </c>
      <c r="F645" s="352">
        <f t="shared" si="20"/>
        <v>1330</v>
      </c>
      <c r="G645" s="352">
        <f t="shared" si="21"/>
        <v>1140</v>
      </c>
    </row>
    <row r="646" spans="1:7" s="45" customFormat="1" x14ac:dyDescent="0.25">
      <c r="A646" s="595"/>
      <c r="B646" s="595"/>
      <c r="C646" s="318"/>
      <c r="D646" s="78" t="s">
        <v>7148</v>
      </c>
      <c r="E646" s="424">
        <v>1900</v>
      </c>
      <c r="F646" s="352">
        <f t="shared" si="20"/>
        <v>1330</v>
      </c>
      <c r="G646" s="352">
        <f t="shared" si="21"/>
        <v>1140</v>
      </c>
    </row>
    <row r="647" spans="1:7" s="45" customFormat="1" x14ac:dyDescent="0.25">
      <c r="A647" s="595"/>
      <c r="B647" s="595"/>
      <c r="C647" s="318"/>
      <c r="D647" s="78" t="s">
        <v>7213</v>
      </c>
      <c r="E647" s="424">
        <v>1600</v>
      </c>
      <c r="F647" s="352">
        <f t="shared" si="20"/>
        <v>1120</v>
      </c>
      <c r="G647" s="352">
        <f t="shared" si="21"/>
        <v>960</v>
      </c>
    </row>
    <row r="648" spans="1:7" s="45" customFormat="1" x14ac:dyDescent="0.25">
      <c r="A648" s="595"/>
      <c r="B648" s="595"/>
      <c r="C648" s="318"/>
      <c r="D648" s="78" t="s">
        <v>7023</v>
      </c>
      <c r="E648" s="424">
        <v>1300</v>
      </c>
      <c r="F648" s="352">
        <f t="shared" si="20"/>
        <v>909.99999999999989</v>
      </c>
      <c r="G648" s="352">
        <f t="shared" si="21"/>
        <v>780</v>
      </c>
    </row>
    <row r="649" spans="1:7" s="45" customFormat="1" x14ac:dyDescent="0.25">
      <c r="A649" s="595"/>
      <c r="B649" s="595"/>
      <c r="C649" s="318"/>
      <c r="D649" s="78" t="s">
        <v>7044</v>
      </c>
      <c r="E649" s="424">
        <v>1200</v>
      </c>
      <c r="F649" s="352">
        <f t="shared" si="20"/>
        <v>840</v>
      </c>
      <c r="G649" s="352">
        <f t="shared" si="21"/>
        <v>720</v>
      </c>
    </row>
    <row r="650" spans="1:7" s="45" customFormat="1" x14ac:dyDescent="0.25">
      <c r="A650" s="595" t="s">
        <v>1926</v>
      </c>
      <c r="B650" s="595" t="s">
        <v>1926</v>
      </c>
      <c r="C650" s="318"/>
      <c r="D650" s="75" t="s">
        <v>7215</v>
      </c>
      <c r="E650" s="424">
        <v>0</v>
      </c>
      <c r="F650" s="352">
        <f t="shared" si="20"/>
        <v>0</v>
      </c>
      <c r="G650" s="352">
        <f t="shared" si="21"/>
        <v>0</v>
      </c>
    </row>
    <row r="651" spans="1:7" s="45" customFormat="1" x14ac:dyDescent="0.25">
      <c r="A651" s="595"/>
      <c r="B651" s="595"/>
      <c r="C651" s="318"/>
      <c r="D651" s="78" t="s">
        <v>7216</v>
      </c>
      <c r="E651" s="424">
        <v>4500</v>
      </c>
      <c r="F651" s="352">
        <f t="shared" si="20"/>
        <v>3150</v>
      </c>
      <c r="G651" s="352">
        <f t="shared" si="21"/>
        <v>2700</v>
      </c>
    </row>
    <row r="652" spans="1:7" s="45" customFormat="1" x14ac:dyDescent="0.25">
      <c r="A652" s="595"/>
      <c r="B652" s="595"/>
      <c r="C652" s="318"/>
      <c r="D652" s="78" t="s">
        <v>7217</v>
      </c>
      <c r="E652" s="424">
        <v>5500</v>
      </c>
      <c r="F652" s="352">
        <f t="shared" si="20"/>
        <v>3849.9999999999995</v>
      </c>
      <c r="G652" s="352">
        <f t="shared" si="21"/>
        <v>3300</v>
      </c>
    </row>
    <row r="653" spans="1:7" s="45" customFormat="1" x14ac:dyDescent="0.25">
      <c r="A653" s="595"/>
      <c r="B653" s="595"/>
      <c r="C653" s="318"/>
      <c r="D653" s="78" t="s">
        <v>7049</v>
      </c>
      <c r="E653" s="424">
        <v>4500</v>
      </c>
      <c r="F653" s="352">
        <f t="shared" si="20"/>
        <v>3150</v>
      </c>
      <c r="G653" s="352">
        <f t="shared" si="21"/>
        <v>2700</v>
      </c>
    </row>
    <row r="654" spans="1:7" s="45" customFormat="1" x14ac:dyDescent="0.25">
      <c r="A654" s="595"/>
      <c r="B654" s="595"/>
      <c r="C654" s="318"/>
      <c r="D654" s="78" t="s">
        <v>7218</v>
      </c>
      <c r="E654" s="424">
        <v>3900</v>
      </c>
      <c r="F654" s="352">
        <f t="shared" si="20"/>
        <v>2730</v>
      </c>
      <c r="G654" s="352">
        <f t="shared" si="21"/>
        <v>2340</v>
      </c>
    </row>
    <row r="655" spans="1:7" s="45" customFormat="1" x14ac:dyDescent="0.25">
      <c r="A655" s="595"/>
      <c r="B655" s="595"/>
      <c r="C655" s="318"/>
      <c r="D655" s="78" t="s">
        <v>7023</v>
      </c>
      <c r="E655" s="424">
        <v>3600</v>
      </c>
      <c r="F655" s="352">
        <f t="shared" si="20"/>
        <v>2520</v>
      </c>
      <c r="G655" s="352">
        <f t="shared" si="21"/>
        <v>2160</v>
      </c>
    </row>
    <row r="656" spans="1:7" s="45" customFormat="1" x14ac:dyDescent="0.25">
      <c r="A656" s="595"/>
      <c r="B656" s="595"/>
      <c r="C656" s="318"/>
      <c r="D656" s="78" t="s">
        <v>7044</v>
      </c>
      <c r="E656" s="424">
        <v>2000</v>
      </c>
      <c r="F656" s="352">
        <f t="shared" si="20"/>
        <v>1400</v>
      </c>
      <c r="G656" s="352">
        <f t="shared" si="21"/>
        <v>1200</v>
      </c>
    </row>
    <row r="657" spans="1:7" s="45" customFormat="1" x14ac:dyDescent="0.25">
      <c r="A657" s="317">
        <v>12</v>
      </c>
      <c r="B657" s="317">
        <v>12</v>
      </c>
      <c r="C657" s="317">
        <v>3</v>
      </c>
      <c r="D657" s="75" t="s">
        <v>7219</v>
      </c>
      <c r="E657" s="424">
        <v>0</v>
      </c>
      <c r="F657" s="352">
        <f t="shared" si="20"/>
        <v>0</v>
      </c>
      <c r="G657" s="352">
        <f t="shared" si="21"/>
        <v>0</v>
      </c>
    </row>
    <row r="658" spans="1:7" s="45" customFormat="1" ht="40.5" customHeight="1" x14ac:dyDescent="0.25">
      <c r="A658" s="375" t="s">
        <v>111</v>
      </c>
      <c r="B658" s="375" t="s">
        <v>111</v>
      </c>
      <c r="C658" s="317"/>
      <c r="D658" s="75" t="s">
        <v>9424</v>
      </c>
      <c r="E658" s="424">
        <v>0</v>
      </c>
      <c r="F658" s="352">
        <f t="shared" si="20"/>
        <v>0</v>
      </c>
      <c r="G658" s="352">
        <f t="shared" si="21"/>
        <v>0</v>
      </c>
    </row>
    <row r="659" spans="1:7" s="45" customFormat="1" ht="25.5" x14ac:dyDescent="0.25">
      <c r="A659" s="591"/>
      <c r="B659" s="591"/>
      <c r="C659" s="318"/>
      <c r="D659" s="75" t="s">
        <v>7530</v>
      </c>
      <c r="E659" s="424">
        <v>0</v>
      </c>
      <c r="F659" s="352">
        <f t="shared" si="20"/>
        <v>0</v>
      </c>
      <c r="G659" s="352">
        <f t="shared" si="21"/>
        <v>0</v>
      </c>
    </row>
    <row r="660" spans="1:7" s="45" customFormat="1" x14ac:dyDescent="0.25">
      <c r="A660" s="592"/>
      <c r="B660" s="592"/>
      <c r="C660" s="318"/>
      <c r="D660" s="78" t="s">
        <v>7046</v>
      </c>
      <c r="E660" s="424">
        <v>9900</v>
      </c>
      <c r="F660" s="352">
        <f t="shared" si="20"/>
        <v>6930</v>
      </c>
      <c r="G660" s="352">
        <f t="shared" si="21"/>
        <v>5940</v>
      </c>
    </row>
    <row r="661" spans="1:7" s="45" customFormat="1" x14ac:dyDescent="0.25">
      <c r="A661" s="592"/>
      <c r="B661" s="592"/>
      <c r="C661" s="318"/>
      <c r="D661" s="78" t="s">
        <v>7210</v>
      </c>
      <c r="E661" s="424">
        <v>8400</v>
      </c>
      <c r="F661" s="352">
        <f t="shared" si="20"/>
        <v>5880</v>
      </c>
      <c r="G661" s="352">
        <f t="shared" si="21"/>
        <v>5040</v>
      </c>
    </row>
    <row r="662" spans="1:7" s="45" customFormat="1" ht="25.5" x14ac:dyDescent="0.25">
      <c r="A662" s="592"/>
      <c r="B662" s="592"/>
      <c r="C662" s="318"/>
      <c r="D662" s="78" t="s">
        <v>7211</v>
      </c>
      <c r="E662" s="424">
        <v>7800</v>
      </c>
      <c r="F662" s="352">
        <f t="shared" si="20"/>
        <v>5460</v>
      </c>
      <c r="G662" s="352">
        <f t="shared" si="21"/>
        <v>4680</v>
      </c>
    </row>
    <row r="663" spans="1:7" s="45" customFormat="1" x14ac:dyDescent="0.25">
      <c r="A663" s="592"/>
      <c r="B663" s="592"/>
      <c r="C663" s="318"/>
      <c r="D663" s="78" t="s">
        <v>7212</v>
      </c>
      <c r="E663" s="424">
        <v>5700</v>
      </c>
      <c r="F663" s="352">
        <f t="shared" si="20"/>
        <v>3989.9999999999995</v>
      </c>
      <c r="G663" s="352">
        <f t="shared" si="21"/>
        <v>3420</v>
      </c>
    </row>
    <row r="664" spans="1:7" s="45" customFormat="1" x14ac:dyDescent="0.25">
      <c r="A664" s="592"/>
      <c r="B664" s="592"/>
      <c r="C664" s="318"/>
      <c r="D664" s="78" t="s">
        <v>7049</v>
      </c>
      <c r="E664" s="424">
        <v>3600</v>
      </c>
      <c r="F664" s="352">
        <f t="shared" si="20"/>
        <v>2520</v>
      </c>
      <c r="G664" s="352">
        <f t="shared" si="21"/>
        <v>2160</v>
      </c>
    </row>
    <row r="665" spans="1:7" s="45" customFormat="1" x14ac:dyDescent="0.25">
      <c r="A665" s="592"/>
      <c r="B665" s="592"/>
      <c r="C665" s="318"/>
      <c r="D665" s="78" t="s">
        <v>7148</v>
      </c>
      <c r="E665" s="424">
        <v>3500</v>
      </c>
      <c r="F665" s="352">
        <f t="shared" si="20"/>
        <v>2450</v>
      </c>
      <c r="G665" s="352">
        <f t="shared" si="21"/>
        <v>2100</v>
      </c>
    </row>
    <row r="666" spans="1:7" s="45" customFormat="1" x14ac:dyDescent="0.25">
      <c r="A666" s="592"/>
      <c r="B666" s="592"/>
      <c r="C666" s="318"/>
      <c r="D666" s="78" t="s">
        <v>7220</v>
      </c>
      <c r="E666" s="424">
        <v>3200</v>
      </c>
      <c r="F666" s="352">
        <f t="shared" si="20"/>
        <v>2240</v>
      </c>
      <c r="G666" s="352">
        <f t="shared" si="21"/>
        <v>1920</v>
      </c>
    </row>
    <row r="667" spans="1:7" s="45" customFormat="1" x14ac:dyDescent="0.25">
      <c r="A667" s="592"/>
      <c r="B667" s="592"/>
      <c r="C667" s="318"/>
      <c r="D667" s="78" t="s">
        <v>7023</v>
      </c>
      <c r="E667" s="424">
        <v>3100</v>
      </c>
      <c r="F667" s="352">
        <f t="shared" si="20"/>
        <v>2170</v>
      </c>
      <c r="G667" s="352">
        <f t="shared" si="21"/>
        <v>1860</v>
      </c>
    </row>
    <row r="668" spans="1:7" s="45" customFormat="1" x14ac:dyDescent="0.25">
      <c r="A668" s="593"/>
      <c r="B668" s="593"/>
      <c r="C668" s="318"/>
      <c r="D668" s="78" t="s">
        <v>7044</v>
      </c>
      <c r="E668" s="424">
        <v>2000</v>
      </c>
      <c r="F668" s="352">
        <f t="shared" si="20"/>
        <v>1400</v>
      </c>
      <c r="G668" s="352">
        <f t="shared" si="21"/>
        <v>1200</v>
      </c>
    </row>
    <row r="669" spans="1:7" s="45" customFormat="1" ht="25.5" x14ac:dyDescent="0.25">
      <c r="A669" s="449"/>
      <c r="B669" s="449" t="s">
        <v>112</v>
      </c>
      <c r="C669" s="318"/>
      <c r="D669" s="75" t="s">
        <v>9425</v>
      </c>
      <c r="E669" s="424">
        <v>0</v>
      </c>
      <c r="F669" s="352">
        <f t="shared" ref="F669:F723" si="22">IFERROR(E669*0.7,0)</f>
        <v>0</v>
      </c>
      <c r="G669" s="352">
        <f t="shared" ref="G669:G723" si="23">IFERROR(E669*0.6,0)</f>
        <v>0</v>
      </c>
    </row>
    <row r="670" spans="1:7" s="45" customFormat="1" x14ac:dyDescent="0.25">
      <c r="A670" s="591" t="s">
        <v>112</v>
      </c>
      <c r="B670" s="591"/>
      <c r="C670" s="318"/>
      <c r="D670" s="75" t="s">
        <v>7531</v>
      </c>
      <c r="E670" s="424">
        <v>0</v>
      </c>
      <c r="F670" s="352">
        <f t="shared" si="22"/>
        <v>0</v>
      </c>
      <c r="G670" s="352">
        <f t="shared" si="23"/>
        <v>0</v>
      </c>
    </row>
    <row r="671" spans="1:7" s="45" customFormat="1" x14ac:dyDescent="0.25">
      <c r="A671" s="592"/>
      <c r="B671" s="592"/>
      <c r="C671" s="318"/>
      <c r="D671" s="78" t="s">
        <v>7046</v>
      </c>
      <c r="E671" s="424">
        <v>6300</v>
      </c>
      <c r="F671" s="352">
        <f t="shared" si="22"/>
        <v>4410</v>
      </c>
      <c r="G671" s="352">
        <f t="shared" si="23"/>
        <v>3780</v>
      </c>
    </row>
    <row r="672" spans="1:7" s="45" customFormat="1" x14ac:dyDescent="0.25">
      <c r="A672" s="592"/>
      <c r="B672" s="592"/>
      <c r="C672" s="318"/>
      <c r="D672" s="78" t="s">
        <v>7210</v>
      </c>
      <c r="E672" s="424">
        <v>5900</v>
      </c>
      <c r="F672" s="352">
        <f t="shared" si="22"/>
        <v>4130</v>
      </c>
      <c r="G672" s="352">
        <f t="shared" si="23"/>
        <v>3540</v>
      </c>
    </row>
    <row r="673" spans="1:7" s="45" customFormat="1" ht="25.5" x14ac:dyDescent="0.25">
      <c r="A673" s="592"/>
      <c r="B673" s="592"/>
      <c r="C673" s="318"/>
      <c r="D673" s="78" t="s">
        <v>7211</v>
      </c>
      <c r="E673" s="424">
        <v>5500</v>
      </c>
      <c r="F673" s="352">
        <f t="shared" si="22"/>
        <v>3849.9999999999995</v>
      </c>
      <c r="G673" s="352">
        <f t="shared" si="23"/>
        <v>3300</v>
      </c>
    </row>
    <row r="674" spans="1:7" s="45" customFormat="1" x14ac:dyDescent="0.25">
      <c r="A674" s="592"/>
      <c r="B674" s="592"/>
      <c r="C674" s="318"/>
      <c r="D674" s="78" t="s">
        <v>7212</v>
      </c>
      <c r="E674" s="424">
        <v>5100</v>
      </c>
      <c r="F674" s="352">
        <f t="shared" si="22"/>
        <v>3570</v>
      </c>
      <c r="G674" s="352">
        <f t="shared" si="23"/>
        <v>3060</v>
      </c>
    </row>
    <row r="675" spans="1:7" s="45" customFormat="1" x14ac:dyDescent="0.25">
      <c r="A675" s="592"/>
      <c r="B675" s="592"/>
      <c r="C675" s="318"/>
      <c r="D675" s="78" t="s">
        <v>7049</v>
      </c>
      <c r="E675" s="424">
        <v>2600</v>
      </c>
      <c r="F675" s="352">
        <f t="shared" si="22"/>
        <v>1819.9999999999998</v>
      </c>
      <c r="G675" s="352">
        <f t="shared" si="23"/>
        <v>1560</v>
      </c>
    </row>
    <row r="676" spans="1:7" s="45" customFormat="1" x14ac:dyDescent="0.25">
      <c r="A676" s="592"/>
      <c r="B676" s="592"/>
      <c r="C676" s="318"/>
      <c r="D676" s="78" t="s">
        <v>7148</v>
      </c>
      <c r="E676" s="424">
        <v>3500</v>
      </c>
      <c r="F676" s="352">
        <f t="shared" si="22"/>
        <v>2450</v>
      </c>
      <c r="G676" s="352">
        <f t="shared" si="23"/>
        <v>2100</v>
      </c>
    </row>
    <row r="677" spans="1:7" s="45" customFormat="1" x14ac:dyDescent="0.25">
      <c r="A677" s="592"/>
      <c r="B677" s="592"/>
      <c r="C677" s="318"/>
      <c r="D677" s="78" t="s">
        <v>7220</v>
      </c>
      <c r="E677" s="424">
        <v>3200</v>
      </c>
      <c r="F677" s="352">
        <f t="shared" si="22"/>
        <v>2240</v>
      </c>
      <c r="G677" s="352">
        <f t="shared" si="23"/>
        <v>1920</v>
      </c>
    </row>
    <row r="678" spans="1:7" s="45" customFormat="1" x14ac:dyDescent="0.25">
      <c r="A678" s="592"/>
      <c r="B678" s="592"/>
      <c r="C678" s="318"/>
      <c r="D678" s="78" t="s">
        <v>7023</v>
      </c>
      <c r="E678" s="424">
        <v>2800</v>
      </c>
      <c r="F678" s="352">
        <f t="shared" si="22"/>
        <v>1959.9999999999998</v>
      </c>
      <c r="G678" s="352">
        <f t="shared" si="23"/>
        <v>1680</v>
      </c>
    </row>
    <row r="679" spans="1:7" s="45" customFormat="1" x14ac:dyDescent="0.25">
      <c r="A679" s="593"/>
      <c r="B679" s="593"/>
      <c r="C679" s="318"/>
      <c r="D679" s="78" t="s">
        <v>7044</v>
      </c>
      <c r="E679" s="424">
        <v>1800</v>
      </c>
      <c r="F679" s="352">
        <f t="shared" si="22"/>
        <v>1260</v>
      </c>
      <c r="G679" s="352">
        <f t="shared" si="23"/>
        <v>1080</v>
      </c>
    </row>
    <row r="680" spans="1:7" s="45" customFormat="1" x14ac:dyDescent="0.25">
      <c r="A680" s="591" t="s">
        <v>2439</v>
      </c>
      <c r="B680" s="591" t="s">
        <v>2439</v>
      </c>
      <c r="C680" s="318"/>
      <c r="D680" s="75" t="s">
        <v>7221</v>
      </c>
      <c r="E680" s="424">
        <v>0</v>
      </c>
      <c r="F680" s="352">
        <f t="shared" si="22"/>
        <v>0</v>
      </c>
      <c r="G680" s="352">
        <f t="shared" si="23"/>
        <v>0</v>
      </c>
    </row>
    <row r="681" spans="1:7" s="45" customFormat="1" x14ac:dyDescent="0.25">
      <c r="A681" s="592"/>
      <c r="B681" s="592"/>
      <c r="C681" s="318"/>
      <c r="D681" s="332" t="s">
        <v>7222</v>
      </c>
      <c r="E681" s="424">
        <v>8200</v>
      </c>
      <c r="F681" s="352">
        <f t="shared" si="22"/>
        <v>5740</v>
      </c>
      <c r="G681" s="352">
        <f t="shared" si="23"/>
        <v>4920</v>
      </c>
    </row>
    <row r="682" spans="1:7" s="45" customFormat="1" x14ac:dyDescent="0.25">
      <c r="A682" s="593"/>
      <c r="B682" s="593"/>
      <c r="C682" s="318"/>
      <c r="D682" s="332" t="s">
        <v>7223</v>
      </c>
      <c r="E682" s="424">
        <v>7200</v>
      </c>
      <c r="F682" s="352">
        <f t="shared" si="22"/>
        <v>5040</v>
      </c>
      <c r="G682" s="352">
        <f t="shared" si="23"/>
        <v>4320</v>
      </c>
    </row>
    <row r="683" spans="1:7" s="45" customFormat="1" ht="26.25" x14ac:dyDescent="0.25">
      <c r="A683" s="318" t="s">
        <v>2440</v>
      </c>
      <c r="B683" s="318"/>
      <c r="C683" s="318" t="s">
        <v>84</v>
      </c>
      <c r="D683" s="137" t="s">
        <v>9426</v>
      </c>
      <c r="E683" s="424">
        <v>9500</v>
      </c>
      <c r="F683" s="352">
        <f t="shared" si="22"/>
        <v>6650</v>
      </c>
      <c r="G683" s="352">
        <f t="shared" si="23"/>
        <v>5700</v>
      </c>
    </row>
    <row r="684" spans="1:7" s="45" customFormat="1" ht="51" x14ac:dyDescent="0.25">
      <c r="A684" s="591" t="s">
        <v>2441</v>
      </c>
      <c r="B684" s="318"/>
      <c r="C684" s="318"/>
      <c r="D684" s="137" t="s">
        <v>9427</v>
      </c>
      <c r="E684" s="424">
        <v>0</v>
      </c>
      <c r="F684" s="352">
        <f t="shared" si="22"/>
        <v>0</v>
      </c>
      <c r="G684" s="352">
        <f t="shared" si="23"/>
        <v>0</v>
      </c>
    </row>
    <row r="685" spans="1:7" s="45" customFormat="1" x14ac:dyDescent="0.25">
      <c r="A685" s="592"/>
      <c r="B685" s="318"/>
      <c r="C685" s="318"/>
      <c r="D685" s="137" t="s">
        <v>9428</v>
      </c>
      <c r="E685" s="424">
        <v>9000</v>
      </c>
      <c r="F685" s="352">
        <f t="shared" si="22"/>
        <v>6300</v>
      </c>
      <c r="G685" s="352">
        <f t="shared" si="23"/>
        <v>5400</v>
      </c>
    </row>
    <row r="686" spans="1:7" s="45" customFormat="1" ht="25.5" x14ac:dyDescent="0.25">
      <c r="A686" s="592"/>
      <c r="B686" s="318"/>
      <c r="C686" s="318"/>
      <c r="D686" s="137" t="s">
        <v>9429</v>
      </c>
      <c r="E686" s="424">
        <v>8500</v>
      </c>
      <c r="F686" s="352">
        <f t="shared" si="22"/>
        <v>5950</v>
      </c>
      <c r="G686" s="352">
        <f t="shared" si="23"/>
        <v>5100</v>
      </c>
    </row>
    <row r="687" spans="1:7" s="45" customFormat="1" ht="25.5" x14ac:dyDescent="0.25">
      <c r="A687" s="592"/>
      <c r="B687" s="318"/>
      <c r="C687" s="318"/>
      <c r="D687" s="137" t="s">
        <v>9430</v>
      </c>
      <c r="E687" s="424">
        <v>8000</v>
      </c>
      <c r="F687" s="352">
        <f t="shared" si="22"/>
        <v>5600</v>
      </c>
      <c r="G687" s="352">
        <f t="shared" si="23"/>
        <v>4800</v>
      </c>
    </row>
    <row r="688" spans="1:7" s="45" customFormat="1" ht="25.5" x14ac:dyDescent="0.25">
      <c r="A688" s="592"/>
      <c r="B688" s="318"/>
      <c r="C688" s="318"/>
      <c r="D688" s="137" t="s">
        <v>9431</v>
      </c>
      <c r="E688" s="424">
        <v>6500</v>
      </c>
      <c r="F688" s="352">
        <f t="shared" si="22"/>
        <v>4550</v>
      </c>
      <c r="G688" s="352">
        <f t="shared" si="23"/>
        <v>3900</v>
      </c>
    </row>
    <row r="689" spans="1:7" s="45" customFormat="1" ht="25.5" x14ac:dyDescent="0.25">
      <c r="A689" s="592"/>
      <c r="B689" s="318"/>
      <c r="C689" s="318"/>
      <c r="D689" s="137" t="s">
        <v>9432</v>
      </c>
      <c r="E689" s="424">
        <v>5000</v>
      </c>
      <c r="F689" s="352">
        <f t="shared" si="22"/>
        <v>3500</v>
      </c>
      <c r="G689" s="352">
        <f t="shared" si="23"/>
        <v>3000</v>
      </c>
    </row>
    <row r="690" spans="1:7" s="45" customFormat="1" x14ac:dyDescent="0.25">
      <c r="A690" s="317">
        <v>13</v>
      </c>
      <c r="B690" s="317">
        <v>13</v>
      </c>
      <c r="C690" s="317"/>
      <c r="D690" s="75" t="s">
        <v>1032</v>
      </c>
      <c r="E690" s="424">
        <v>0</v>
      </c>
      <c r="F690" s="352">
        <f t="shared" si="22"/>
        <v>0</v>
      </c>
      <c r="G690" s="352">
        <f t="shared" si="23"/>
        <v>0</v>
      </c>
    </row>
    <row r="691" spans="1:7" s="45" customFormat="1" x14ac:dyDescent="0.25">
      <c r="A691" s="318"/>
      <c r="B691" s="318" t="s">
        <v>113</v>
      </c>
      <c r="C691" s="318"/>
      <c r="D691" s="75" t="s">
        <v>7532</v>
      </c>
      <c r="E691" s="424">
        <v>0</v>
      </c>
      <c r="F691" s="352">
        <f t="shared" si="22"/>
        <v>0</v>
      </c>
      <c r="G691" s="352">
        <f t="shared" si="23"/>
        <v>0</v>
      </c>
    </row>
    <row r="692" spans="1:7" s="45" customFormat="1" x14ac:dyDescent="0.25">
      <c r="A692" s="595" t="s">
        <v>113</v>
      </c>
      <c r="B692" s="595" t="s">
        <v>7224</v>
      </c>
      <c r="C692" s="318"/>
      <c r="D692" s="75" t="s">
        <v>7225</v>
      </c>
      <c r="E692" s="424">
        <v>0</v>
      </c>
      <c r="F692" s="352">
        <f t="shared" si="22"/>
        <v>0</v>
      </c>
      <c r="G692" s="352">
        <f t="shared" si="23"/>
        <v>0</v>
      </c>
    </row>
    <row r="693" spans="1:7" s="45" customFormat="1" x14ac:dyDescent="0.25">
      <c r="A693" s="595"/>
      <c r="B693" s="595"/>
      <c r="C693" s="318"/>
      <c r="D693" s="78" t="s">
        <v>7046</v>
      </c>
      <c r="E693" s="424">
        <v>4200</v>
      </c>
      <c r="F693" s="352">
        <f t="shared" si="22"/>
        <v>2940</v>
      </c>
      <c r="G693" s="352">
        <f t="shared" si="23"/>
        <v>2520</v>
      </c>
    </row>
    <row r="694" spans="1:7" s="45" customFormat="1" x14ac:dyDescent="0.25">
      <c r="A694" s="595"/>
      <c r="B694" s="595"/>
      <c r="C694" s="318"/>
      <c r="D694" s="78" t="s">
        <v>7210</v>
      </c>
      <c r="E694" s="424">
        <v>3900</v>
      </c>
      <c r="F694" s="352">
        <f t="shared" si="22"/>
        <v>2730</v>
      </c>
      <c r="G694" s="352">
        <f t="shared" si="23"/>
        <v>2340</v>
      </c>
    </row>
    <row r="695" spans="1:7" s="45" customFormat="1" ht="25.5" x14ac:dyDescent="0.25">
      <c r="A695" s="595"/>
      <c r="B695" s="595"/>
      <c r="C695" s="318"/>
      <c r="D695" s="78" t="s">
        <v>7211</v>
      </c>
      <c r="E695" s="424">
        <v>3800</v>
      </c>
      <c r="F695" s="352">
        <f t="shared" si="22"/>
        <v>2660</v>
      </c>
      <c r="G695" s="352">
        <f t="shared" si="23"/>
        <v>2280</v>
      </c>
    </row>
    <row r="696" spans="1:7" s="45" customFormat="1" x14ac:dyDescent="0.25">
      <c r="A696" s="595"/>
      <c r="B696" s="595"/>
      <c r="C696" s="318"/>
      <c r="D696" s="78" t="s">
        <v>7212</v>
      </c>
      <c r="E696" s="424">
        <v>3600</v>
      </c>
      <c r="F696" s="352">
        <f t="shared" si="22"/>
        <v>2520</v>
      </c>
      <c r="G696" s="352">
        <f t="shared" si="23"/>
        <v>2160</v>
      </c>
    </row>
    <row r="697" spans="1:7" s="45" customFormat="1" x14ac:dyDescent="0.25">
      <c r="A697" s="595"/>
      <c r="B697" s="595"/>
      <c r="C697" s="318"/>
      <c r="D697" s="78" t="s">
        <v>7049</v>
      </c>
      <c r="E697" s="424">
        <v>2800</v>
      </c>
      <c r="F697" s="352">
        <f t="shared" si="22"/>
        <v>1959.9999999999998</v>
      </c>
      <c r="G697" s="352">
        <f t="shared" si="23"/>
        <v>1680</v>
      </c>
    </row>
    <row r="698" spans="1:7" s="45" customFormat="1" x14ac:dyDescent="0.25">
      <c r="A698" s="595"/>
      <c r="B698" s="595"/>
      <c r="C698" s="318"/>
      <c r="D698" s="78" t="s">
        <v>7148</v>
      </c>
      <c r="E698" s="424">
        <v>2800</v>
      </c>
      <c r="F698" s="352">
        <f t="shared" si="22"/>
        <v>1959.9999999999998</v>
      </c>
      <c r="G698" s="352">
        <f t="shared" si="23"/>
        <v>1680</v>
      </c>
    </row>
    <row r="699" spans="1:7" s="45" customFormat="1" x14ac:dyDescent="0.25">
      <c r="A699" s="595"/>
      <c r="B699" s="595"/>
      <c r="C699" s="318"/>
      <c r="D699" s="78" t="s">
        <v>7213</v>
      </c>
      <c r="E699" s="424">
        <v>2700</v>
      </c>
      <c r="F699" s="352">
        <f t="shared" si="22"/>
        <v>1889.9999999999998</v>
      </c>
      <c r="G699" s="352">
        <f t="shared" si="23"/>
        <v>1620</v>
      </c>
    </row>
    <row r="700" spans="1:7" s="45" customFormat="1" x14ac:dyDescent="0.25">
      <c r="A700" s="595"/>
      <c r="B700" s="595"/>
      <c r="C700" s="318"/>
      <c r="D700" s="78" t="s">
        <v>7023</v>
      </c>
      <c r="E700" s="424">
        <v>2600</v>
      </c>
      <c r="F700" s="352">
        <f t="shared" si="22"/>
        <v>1819.9999999999998</v>
      </c>
      <c r="G700" s="352">
        <f t="shared" si="23"/>
        <v>1560</v>
      </c>
    </row>
    <row r="701" spans="1:7" s="45" customFormat="1" x14ac:dyDescent="0.25">
      <c r="A701" s="595"/>
      <c r="B701" s="595"/>
      <c r="C701" s="318"/>
      <c r="D701" s="78" t="s">
        <v>7044</v>
      </c>
      <c r="E701" s="424">
        <v>1700</v>
      </c>
      <c r="F701" s="352">
        <f t="shared" si="22"/>
        <v>1190</v>
      </c>
      <c r="G701" s="352">
        <f t="shared" si="23"/>
        <v>1020</v>
      </c>
    </row>
    <row r="702" spans="1:7" s="45" customFormat="1" x14ac:dyDescent="0.25">
      <c r="A702" s="595" t="s">
        <v>114</v>
      </c>
      <c r="B702" s="595" t="s">
        <v>7226</v>
      </c>
      <c r="C702" s="318"/>
      <c r="D702" s="75" t="s">
        <v>7227</v>
      </c>
      <c r="E702" s="424">
        <v>0</v>
      </c>
      <c r="F702" s="352">
        <f t="shared" si="22"/>
        <v>0</v>
      </c>
      <c r="G702" s="352">
        <f t="shared" si="23"/>
        <v>0</v>
      </c>
    </row>
    <row r="703" spans="1:7" s="45" customFormat="1" x14ac:dyDescent="0.25">
      <c r="A703" s="595"/>
      <c r="B703" s="595"/>
      <c r="C703" s="318"/>
      <c r="D703" s="78" t="s">
        <v>7046</v>
      </c>
      <c r="E703" s="424">
        <v>3200</v>
      </c>
      <c r="F703" s="352">
        <f t="shared" si="22"/>
        <v>2240</v>
      </c>
      <c r="G703" s="352">
        <f t="shared" si="23"/>
        <v>1920</v>
      </c>
    </row>
    <row r="704" spans="1:7" s="45" customFormat="1" x14ac:dyDescent="0.25">
      <c r="A704" s="595"/>
      <c r="B704" s="595"/>
      <c r="C704" s="318"/>
      <c r="D704" s="78" t="s">
        <v>7210</v>
      </c>
      <c r="E704" s="424">
        <v>2900</v>
      </c>
      <c r="F704" s="352">
        <f t="shared" si="22"/>
        <v>2029.9999999999998</v>
      </c>
      <c r="G704" s="352">
        <f t="shared" si="23"/>
        <v>1740</v>
      </c>
    </row>
    <row r="705" spans="1:7" s="45" customFormat="1" ht="25.5" x14ac:dyDescent="0.25">
      <c r="A705" s="595"/>
      <c r="B705" s="595"/>
      <c r="C705" s="318"/>
      <c r="D705" s="78" t="s">
        <v>7211</v>
      </c>
      <c r="E705" s="424">
        <v>2700</v>
      </c>
      <c r="F705" s="352">
        <f t="shared" si="22"/>
        <v>1889.9999999999998</v>
      </c>
      <c r="G705" s="352">
        <f t="shared" si="23"/>
        <v>1620</v>
      </c>
    </row>
    <row r="706" spans="1:7" s="45" customFormat="1" x14ac:dyDescent="0.25">
      <c r="A706" s="595"/>
      <c r="B706" s="595"/>
      <c r="C706" s="318"/>
      <c r="D706" s="78" t="s">
        <v>7212</v>
      </c>
      <c r="E706" s="424">
        <v>2600</v>
      </c>
      <c r="F706" s="352">
        <f t="shared" si="22"/>
        <v>1819.9999999999998</v>
      </c>
      <c r="G706" s="352">
        <f t="shared" si="23"/>
        <v>1560</v>
      </c>
    </row>
    <row r="707" spans="1:7" s="45" customFormat="1" x14ac:dyDescent="0.25">
      <c r="A707" s="595"/>
      <c r="B707" s="595"/>
      <c r="C707" s="318"/>
      <c r="D707" s="78" t="s">
        <v>7049</v>
      </c>
      <c r="E707" s="424">
        <v>2500</v>
      </c>
      <c r="F707" s="352">
        <f t="shared" si="22"/>
        <v>1750</v>
      </c>
      <c r="G707" s="352">
        <f t="shared" si="23"/>
        <v>1500</v>
      </c>
    </row>
    <row r="708" spans="1:7" s="45" customFormat="1" x14ac:dyDescent="0.25">
      <c r="A708" s="595"/>
      <c r="B708" s="595"/>
      <c r="C708" s="318"/>
      <c r="D708" s="78" t="s">
        <v>7148</v>
      </c>
      <c r="E708" s="424">
        <v>2600</v>
      </c>
      <c r="F708" s="352">
        <f t="shared" si="22"/>
        <v>1819.9999999999998</v>
      </c>
      <c r="G708" s="352">
        <f t="shared" si="23"/>
        <v>1560</v>
      </c>
    </row>
    <row r="709" spans="1:7" s="45" customFormat="1" x14ac:dyDescent="0.25">
      <c r="A709" s="595"/>
      <c r="B709" s="595"/>
      <c r="C709" s="318"/>
      <c r="D709" s="78" t="s">
        <v>7213</v>
      </c>
      <c r="E709" s="424">
        <v>2500</v>
      </c>
      <c r="F709" s="352">
        <f t="shared" si="22"/>
        <v>1750</v>
      </c>
      <c r="G709" s="352">
        <f t="shared" si="23"/>
        <v>1500</v>
      </c>
    </row>
    <row r="710" spans="1:7" s="45" customFormat="1" x14ac:dyDescent="0.25">
      <c r="A710" s="595"/>
      <c r="B710" s="595"/>
      <c r="C710" s="318"/>
      <c r="D710" s="78" t="s">
        <v>7023</v>
      </c>
      <c r="E710" s="424">
        <v>2400</v>
      </c>
      <c r="F710" s="352">
        <f t="shared" si="22"/>
        <v>1680</v>
      </c>
      <c r="G710" s="352">
        <f t="shared" si="23"/>
        <v>1440</v>
      </c>
    </row>
    <row r="711" spans="1:7" s="45" customFormat="1" x14ac:dyDescent="0.25">
      <c r="A711" s="595"/>
      <c r="B711" s="595"/>
      <c r="C711" s="318"/>
      <c r="D711" s="78" t="s">
        <v>7044</v>
      </c>
      <c r="E711" s="424">
        <v>1700</v>
      </c>
      <c r="F711" s="352">
        <f t="shared" si="22"/>
        <v>1190</v>
      </c>
      <c r="G711" s="352">
        <f t="shared" si="23"/>
        <v>1020</v>
      </c>
    </row>
    <row r="712" spans="1:7" s="45" customFormat="1" x14ac:dyDescent="0.25">
      <c r="A712" s="318"/>
      <c r="B712" s="318" t="s">
        <v>114</v>
      </c>
      <c r="C712" s="318"/>
      <c r="D712" s="75" t="s">
        <v>7533</v>
      </c>
      <c r="E712" s="424">
        <v>0</v>
      </c>
      <c r="F712" s="352">
        <f t="shared" si="22"/>
        <v>0</v>
      </c>
      <c r="G712" s="352">
        <f t="shared" si="23"/>
        <v>0</v>
      </c>
    </row>
    <row r="713" spans="1:7" s="45" customFormat="1" ht="25.5" x14ac:dyDescent="0.25">
      <c r="A713" s="595" t="s">
        <v>115</v>
      </c>
      <c r="B713" s="595" t="s">
        <v>7228</v>
      </c>
      <c r="C713" s="318"/>
      <c r="D713" s="75" t="s">
        <v>9433</v>
      </c>
      <c r="E713" s="424">
        <v>0</v>
      </c>
      <c r="F713" s="352">
        <f t="shared" si="22"/>
        <v>0</v>
      </c>
      <c r="G713" s="352">
        <f t="shared" si="23"/>
        <v>0</v>
      </c>
    </row>
    <row r="714" spans="1:7" s="45" customFormat="1" x14ac:dyDescent="0.25">
      <c r="A714" s="595"/>
      <c r="B714" s="595"/>
      <c r="C714" s="317"/>
      <c r="D714" s="75" t="s">
        <v>7534</v>
      </c>
      <c r="E714" s="424">
        <v>0</v>
      </c>
      <c r="F714" s="352">
        <f t="shared" si="22"/>
        <v>0</v>
      </c>
      <c r="G714" s="352">
        <f t="shared" si="23"/>
        <v>0</v>
      </c>
    </row>
    <row r="715" spans="1:7" s="45" customFormat="1" x14ac:dyDescent="0.25">
      <c r="A715" s="595"/>
      <c r="B715" s="595"/>
      <c r="C715" s="318"/>
      <c r="D715" s="78" t="s">
        <v>7046</v>
      </c>
      <c r="E715" s="424">
        <v>4300</v>
      </c>
      <c r="F715" s="352">
        <f t="shared" si="22"/>
        <v>3010</v>
      </c>
      <c r="G715" s="352">
        <f t="shared" si="23"/>
        <v>2580</v>
      </c>
    </row>
    <row r="716" spans="1:7" s="45" customFormat="1" x14ac:dyDescent="0.25">
      <c r="A716" s="595"/>
      <c r="B716" s="595"/>
      <c r="C716" s="318"/>
      <c r="D716" s="78" t="s">
        <v>7210</v>
      </c>
      <c r="E716" s="424">
        <v>4100</v>
      </c>
      <c r="F716" s="352">
        <f t="shared" si="22"/>
        <v>2870</v>
      </c>
      <c r="G716" s="352">
        <f t="shared" si="23"/>
        <v>2460</v>
      </c>
    </row>
    <row r="717" spans="1:7" s="45" customFormat="1" ht="25.5" x14ac:dyDescent="0.25">
      <c r="A717" s="595"/>
      <c r="B717" s="595"/>
      <c r="C717" s="318"/>
      <c r="D717" s="78" t="s">
        <v>7211</v>
      </c>
      <c r="E717" s="424">
        <v>4000</v>
      </c>
      <c r="F717" s="352">
        <f t="shared" si="22"/>
        <v>2800</v>
      </c>
      <c r="G717" s="352">
        <f t="shared" si="23"/>
        <v>2400</v>
      </c>
    </row>
    <row r="718" spans="1:7" s="45" customFormat="1" x14ac:dyDescent="0.25">
      <c r="A718" s="595"/>
      <c r="B718" s="595"/>
      <c r="C718" s="318"/>
      <c r="D718" s="78" t="s">
        <v>7212</v>
      </c>
      <c r="E718" s="424">
        <v>4000</v>
      </c>
      <c r="F718" s="352">
        <f t="shared" si="22"/>
        <v>2800</v>
      </c>
      <c r="G718" s="352">
        <f t="shared" si="23"/>
        <v>2400</v>
      </c>
    </row>
    <row r="719" spans="1:7" s="45" customFormat="1" x14ac:dyDescent="0.25">
      <c r="A719" s="595"/>
      <c r="B719" s="595"/>
      <c r="C719" s="318"/>
      <c r="D719" s="78" t="s">
        <v>7049</v>
      </c>
      <c r="E719" s="424">
        <v>3300</v>
      </c>
      <c r="F719" s="352">
        <f t="shared" si="22"/>
        <v>2310</v>
      </c>
      <c r="G719" s="352">
        <f t="shared" si="23"/>
        <v>1980</v>
      </c>
    </row>
    <row r="720" spans="1:7" s="45" customFormat="1" x14ac:dyDescent="0.25">
      <c r="A720" s="595"/>
      <c r="B720" s="595"/>
      <c r="C720" s="318"/>
      <c r="D720" s="78" t="s">
        <v>7148</v>
      </c>
      <c r="E720" s="424">
        <v>3200</v>
      </c>
      <c r="F720" s="352">
        <f t="shared" si="22"/>
        <v>2240</v>
      </c>
      <c r="G720" s="352">
        <f t="shared" si="23"/>
        <v>1920</v>
      </c>
    </row>
    <row r="721" spans="1:7" s="45" customFormat="1" x14ac:dyDescent="0.25">
      <c r="A721" s="595"/>
      <c r="B721" s="595"/>
      <c r="C721" s="318"/>
      <c r="D721" s="78" t="s">
        <v>7213</v>
      </c>
      <c r="E721" s="424">
        <v>3000</v>
      </c>
      <c r="F721" s="352">
        <f t="shared" si="22"/>
        <v>2100</v>
      </c>
      <c r="G721" s="352">
        <f t="shared" si="23"/>
        <v>1800</v>
      </c>
    </row>
    <row r="722" spans="1:7" s="45" customFormat="1" x14ac:dyDescent="0.25">
      <c r="A722" s="595"/>
      <c r="B722" s="595"/>
      <c r="C722" s="318"/>
      <c r="D722" s="78" t="s">
        <v>7023</v>
      </c>
      <c r="E722" s="424">
        <v>2800</v>
      </c>
      <c r="F722" s="352">
        <f t="shared" si="22"/>
        <v>1959.9999999999998</v>
      </c>
      <c r="G722" s="352">
        <f t="shared" si="23"/>
        <v>1680</v>
      </c>
    </row>
    <row r="723" spans="1:7" s="45" customFormat="1" x14ac:dyDescent="0.25">
      <c r="A723" s="595"/>
      <c r="B723" s="595"/>
      <c r="C723" s="318"/>
      <c r="D723" s="78" t="s">
        <v>7044</v>
      </c>
      <c r="E723" s="424">
        <v>1700</v>
      </c>
      <c r="F723" s="352">
        <f t="shared" si="22"/>
        <v>1190</v>
      </c>
      <c r="G723" s="352">
        <f t="shared" si="23"/>
        <v>1020</v>
      </c>
    </row>
    <row r="724" spans="1:7" s="45" customFormat="1" x14ac:dyDescent="0.25">
      <c r="A724" s="595" t="s">
        <v>116</v>
      </c>
      <c r="B724" s="595" t="s">
        <v>7229</v>
      </c>
      <c r="C724" s="318"/>
      <c r="D724" s="75" t="s">
        <v>7230</v>
      </c>
      <c r="E724" s="424">
        <v>0</v>
      </c>
      <c r="F724" s="352">
        <f t="shared" ref="F724:F749" si="24">IFERROR(E724*0.7,0)</f>
        <v>0</v>
      </c>
      <c r="G724" s="352">
        <f t="shared" ref="G724:G749" si="25">IFERROR(E724*0.6,0)</f>
        <v>0</v>
      </c>
    </row>
    <row r="725" spans="1:7" s="45" customFormat="1" x14ac:dyDescent="0.25">
      <c r="A725" s="595"/>
      <c r="B725" s="595"/>
      <c r="C725" s="318"/>
      <c r="D725" s="78" t="s">
        <v>7046</v>
      </c>
      <c r="E725" s="424">
        <v>3400</v>
      </c>
      <c r="F725" s="352">
        <f t="shared" si="24"/>
        <v>2380</v>
      </c>
      <c r="G725" s="352">
        <f t="shared" si="25"/>
        <v>2040</v>
      </c>
    </row>
    <row r="726" spans="1:7" s="45" customFormat="1" x14ac:dyDescent="0.25">
      <c r="A726" s="595"/>
      <c r="B726" s="595"/>
      <c r="C726" s="318"/>
      <c r="D726" s="78" t="s">
        <v>7210</v>
      </c>
      <c r="E726" s="424">
        <v>2900</v>
      </c>
      <c r="F726" s="352">
        <f t="shared" si="24"/>
        <v>2029.9999999999998</v>
      </c>
      <c r="G726" s="352">
        <f t="shared" si="25"/>
        <v>1740</v>
      </c>
    </row>
    <row r="727" spans="1:7" s="45" customFormat="1" ht="25.5" x14ac:dyDescent="0.25">
      <c r="A727" s="595"/>
      <c r="B727" s="595"/>
      <c r="C727" s="318"/>
      <c r="D727" s="78" t="s">
        <v>7211</v>
      </c>
      <c r="E727" s="424">
        <v>2800</v>
      </c>
      <c r="F727" s="352">
        <f t="shared" si="24"/>
        <v>1959.9999999999998</v>
      </c>
      <c r="G727" s="352">
        <f t="shared" si="25"/>
        <v>1680</v>
      </c>
    </row>
    <row r="728" spans="1:7" s="45" customFormat="1" x14ac:dyDescent="0.25">
      <c r="A728" s="595"/>
      <c r="B728" s="595"/>
      <c r="C728" s="318"/>
      <c r="D728" s="78" t="s">
        <v>7212</v>
      </c>
      <c r="E728" s="424">
        <v>2700</v>
      </c>
      <c r="F728" s="352">
        <f t="shared" si="24"/>
        <v>1889.9999999999998</v>
      </c>
      <c r="G728" s="352">
        <f t="shared" si="25"/>
        <v>1620</v>
      </c>
    </row>
    <row r="729" spans="1:7" s="45" customFormat="1" x14ac:dyDescent="0.25">
      <c r="A729" s="595"/>
      <c r="B729" s="595"/>
      <c r="C729" s="318"/>
      <c r="D729" s="78" t="s">
        <v>7049</v>
      </c>
      <c r="E729" s="424">
        <v>2600</v>
      </c>
      <c r="F729" s="352">
        <f t="shared" si="24"/>
        <v>1819.9999999999998</v>
      </c>
      <c r="G729" s="352">
        <f t="shared" si="25"/>
        <v>1560</v>
      </c>
    </row>
    <row r="730" spans="1:7" s="45" customFormat="1" x14ac:dyDescent="0.25">
      <c r="A730" s="595"/>
      <c r="B730" s="595"/>
      <c r="C730" s="318"/>
      <c r="D730" s="78" t="s">
        <v>7148</v>
      </c>
      <c r="E730" s="424">
        <v>2500</v>
      </c>
      <c r="F730" s="352">
        <f t="shared" si="24"/>
        <v>1750</v>
      </c>
      <c r="G730" s="352">
        <f t="shared" si="25"/>
        <v>1500</v>
      </c>
    </row>
    <row r="731" spans="1:7" s="45" customFormat="1" x14ac:dyDescent="0.25">
      <c r="A731" s="595"/>
      <c r="B731" s="595"/>
      <c r="C731" s="318"/>
      <c r="D731" s="78" t="s">
        <v>7213</v>
      </c>
      <c r="E731" s="424">
        <v>2500</v>
      </c>
      <c r="F731" s="352">
        <f t="shared" si="24"/>
        <v>1750</v>
      </c>
      <c r="G731" s="352">
        <f t="shared" si="25"/>
        <v>1500</v>
      </c>
    </row>
    <row r="732" spans="1:7" s="45" customFormat="1" x14ac:dyDescent="0.25">
      <c r="A732" s="595"/>
      <c r="B732" s="595"/>
      <c r="C732" s="318"/>
      <c r="D732" s="78" t="s">
        <v>7023</v>
      </c>
      <c r="E732" s="424">
        <v>2400</v>
      </c>
      <c r="F732" s="352">
        <f t="shared" si="24"/>
        <v>1680</v>
      </c>
      <c r="G732" s="352">
        <f t="shared" si="25"/>
        <v>1440</v>
      </c>
    </row>
    <row r="733" spans="1:7" s="45" customFormat="1" x14ac:dyDescent="0.25">
      <c r="A733" s="595"/>
      <c r="B733" s="595"/>
      <c r="C733" s="318"/>
      <c r="D733" s="78" t="s">
        <v>7044</v>
      </c>
      <c r="E733" s="424">
        <v>1700</v>
      </c>
      <c r="F733" s="352">
        <f t="shared" si="24"/>
        <v>1190</v>
      </c>
      <c r="G733" s="352">
        <f t="shared" si="25"/>
        <v>1020</v>
      </c>
    </row>
    <row r="734" spans="1:7" s="45" customFormat="1" x14ac:dyDescent="0.25">
      <c r="A734" s="318" t="s">
        <v>142</v>
      </c>
      <c r="B734" s="318" t="s">
        <v>7231</v>
      </c>
      <c r="C734" s="318"/>
      <c r="D734" s="75" t="s">
        <v>7232</v>
      </c>
      <c r="E734" s="424">
        <v>4500</v>
      </c>
      <c r="F734" s="352">
        <f t="shared" si="24"/>
        <v>3150</v>
      </c>
      <c r="G734" s="352">
        <f t="shared" si="25"/>
        <v>2700</v>
      </c>
    </row>
    <row r="735" spans="1:7" s="45" customFormat="1" x14ac:dyDescent="0.25">
      <c r="A735" s="317">
        <v>14</v>
      </c>
      <c r="B735" s="317">
        <v>14</v>
      </c>
      <c r="C735" s="317"/>
      <c r="D735" s="75" t="s">
        <v>7233</v>
      </c>
      <c r="E735" s="424">
        <v>0</v>
      </c>
      <c r="F735" s="352">
        <f t="shared" si="24"/>
        <v>0</v>
      </c>
      <c r="G735" s="352">
        <f t="shared" si="25"/>
        <v>0</v>
      </c>
    </row>
    <row r="736" spans="1:7" s="45" customFormat="1" x14ac:dyDescent="0.25">
      <c r="A736" s="595" t="s">
        <v>117</v>
      </c>
      <c r="B736" s="595" t="s">
        <v>117</v>
      </c>
      <c r="C736" s="318"/>
      <c r="D736" s="75" t="s">
        <v>7234</v>
      </c>
      <c r="E736" s="424">
        <v>0</v>
      </c>
      <c r="F736" s="352">
        <f t="shared" si="24"/>
        <v>0</v>
      </c>
      <c r="G736" s="352">
        <f t="shared" si="25"/>
        <v>0</v>
      </c>
    </row>
    <row r="737" spans="1:7" s="45" customFormat="1" x14ac:dyDescent="0.25">
      <c r="A737" s="595"/>
      <c r="B737" s="595"/>
      <c r="C737" s="318"/>
      <c r="D737" s="78" t="s">
        <v>7046</v>
      </c>
      <c r="E737" s="424">
        <v>4400</v>
      </c>
      <c r="F737" s="352">
        <f t="shared" si="24"/>
        <v>3080</v>
      </c>
      <c r="G737" s="352">
        <f t="shared" si="25"/>
        <v>2640</v>
      </c>
    </row>
    <row r="738" spans="1:7" s="45" customFormat="1" ht="25.5" x14ac:dyDescent="0.25">
      <c r="A738" s="595"/>
      <c r="B738" s="595"/>
      <c r="C738" s="318"/>
      <c r="D738" s="78" t="s">
        <v>7235</v>
      </c>
      <c r="E738" s="424">
        <v>4200</v>
      </c>
      <c r="F738" s="352">
        <f t="shared" si="24"/>
        <v>2940</v>
      </c>
      <c r="G738" s="352">
        <f t="shared" si="25"/>
        <v>2520</v>
      </c>
    </row>
    <row r="739" spans="1:7" s="45" customFormat="1" ht="25.5" x14ac:dyDescent="0.25">
      <c r="A739" s="595"/>
      <c r="B739" s="595"/>
      <c r="C739" s="318"/>
      <c r="D739" s="78" t="s">
        <v>7211</v>
      </c>
      <c r="E739" s="424">
        <v>3900</v>
      </c>
      <c r="F739" s="352">
        <f t="shared" si="24"/>
        <v>2730</v>
      </c>
      <c r="G739" s="352">
        <f t="shared" si="25"/>
        <v>2340</v>
      </c>
    </row>
    <row r="740" spans="1:7" s="45" customFormat="1" x14ac:dyDescent="0.25">
      <c r="A740" s="595"/>
      <c r="B740" s="595"/>
      <c r="C740" s="318"/>
      <c r="D740" s="78" t="s">
        <v>7212</v>
      </c>
      <c r="E740" s="424">
        <v>3200</v>
      </c>
      <c r="F740" s="352">
        <f t="shared" si="24"/>
        <v>2240</v>
      </c>
      <c r="G740" s="352">
        <f t="shared" si="25"/>
        <v>1920</v>
      </c>
    </row>
    <row r="741" spans="1:7" s="45" customFormat="1" x14ac:dyDescent="0.25">
      <c r="A741" s="595"/>
      <c r="B741" s="595"/>
      <c r="C741" s="318"/>
      <c r="D741" s="78" t="s">
        <v>7049</v>
      </c>
      <c r="E741" s="424">
        <v>2600</v>
      </c>
      <c r="F741" s="352">
        <f t="shared" si="24"/>
        <v>1819.9999999999998</v>
      </c>
      <c r="G741" s="352">
        <f t="shared" si="25"/>
        <v>1560</v>
      </c>
    </row>
    <row r="742" spans="1:7" s="45" customFormat="1" x14ac:dyDescent="0.25">
      <c r="A742" s="595"/>
      <c r="B742" s="595"/>
      <c r="C742" s="318"/>
      <c r="D742" s="78" t="s">
        <v>7148</v>
      </c>
      <c r="E742" s="424">
        <v>2200</v>
      </c>
      <c r="F742" s="352">
        <f t="shared" si="24"/>
        <v>1540</v>
      </c>
      <c r="G742" s="352">
        <f t="shared" si="25"/>
        <v>1320</v>
      </c>
    </row>
    <row r="743" spans="1:7" s="45" customFormat="1" x14ac:dyDescent="0.25">
      <c r="A743" s="595"/>
      <c r="B743" s="595"/>
      <c r="C743" s="318"/>
      <c r="D743" s="78" t="s">
        <v>7213</v>
      </c>
      <c r="E743" s="424">
        <v>1900</v>
      </c>
      <c r="F743" s="352">
        <f t="shared" si="24"/>
        <v>1330</v>
      </c>
      <c r="G743" s="352">
        <f t="shared" si="25"/>
        <v>1140</v>
      </c>
    </row>
    <row r="744" spans="1:7" s="45" customFormat="1" x14ac:dyDescent="0.25">
      <c r="A744" s="595"/>
      <c r="B744" s="595"/>
      <c r="C744" s="318"/>
      <c r="D744" s="78" t="s">
        <v>7023</v>
      </c>
      <c r="E744" s="424">
        <v>1700</v>
      </c>
      <c r="F744" s="352">
        <f t="shared" si="24"/>
        <v>1190</v>
      </c>
      <c r="G744" s="352">
        <f t="shared" si="25"/>
        <v>1020</v>
      </c>
    </row>
    <row r="745" spans="1:7" s="45" customFormat="1" x14ac:dyDescent="0.25">
      <c r="A745" s="595"/>
      <c r="B745" s="595"/>
      <c r="C745" s="318"/>
      <c r="D745" s="78" t="s">
        <v>7044</v>
      </c>
      <c r="E745" s="424">
        <v>1600</v>
      </c>
      <c r="F745" s="352">
        <f t="shared" si="24"/>
        <v>1120</v>
      </c>
      <c r="G745" s="352">
        <f t="shared" si="25"/>
        <v>960</v>
      </c>
    </row>
    <row r="746" spans="1:7" s="45" customFormat="1" x14ac:dyDescent="0.25">
      <c r="A746" s="595" t="s">
        <v>118</v>
      </c>
      <c r="B746" s="595" t="s">
        <v>118</v>
      </c>
      <c r="C746" s="318"/>
      <c r="D746" s="75" t="s">
        <v>7236</v>
      </c>
      <c r="E746" s="424">
        <v>0</v>
      </c>
      <c r="F746" s="352">
        <f t="shared" si="24"/>
        <v>0</v>
      </c>
      <c r="G746" s="352">
        <f t="shared" si="25"/>
        <v>0</v>
      </c>
    </row>
    <row r="747" spans="1:7" s="45" customFormat="1" x14ac:dyDescent="0.25">
      <c r="A747" s="595"/>
      <c r="B747" s="595"/>
      <c r="C747" s="318"/>
      <c r="D747" s="78" t="s">
        <v>7046</v>
      </c>
      <c r="E747" s="424">
        <v>3600</v>
      </c>
      <c r="F747" s="352">
        <f t="shared" si="24"/>
        <v>2520</v>
      </c>
      <c r="G747" s="352">
        <f t="shared" si="25"/>
        <v>2160</v>
      </c>
    </row>
    <row r="748" spans="1:7" s="45" customFormat="1" ht="25.5" x14ac:dyDescent="0.25">
      <c r="A748" s="595"/>
      <c r="B748" s="595"/>
      <c r="C748" s="318"/>
      <c r="D748" s="78" t="s">
        <v>7235</v>
      </c>
      <c r="E748" s="424">
        <v>3300</v>
      </c>
      <c r="F748" s="352">
        <f t="shared" si="24"/>
        <v>2310</v>
      </c>
      <c r="G748" s="352">
        <f t="shared" si="25"/>
        <v>1980</v>
      </c>
    </row>
    <row r="749" spans="1:7" s="45" customFormat="1" ht="25.5" x14ac:dyDescent="0.25">
      <c r="A749" s="595"/>
      <c r="B749" s="595"/>
      <c r="C749" s="318"/>
      <c r="D749" s="78" t="s">
        <v>7211</v>
      </c>
      <c r="E749" s="424">
        <v>3000</v>
      </c>
      <c r="F749" s="352">
        <f t="shared" si="24"/>
        <v>2100</v>
      </c>
      <c r="G749" s="352">
        <f t="shared" si="25"/>
        <v>1800</v>
      </c>
    </row>
    <row r="750" spans="1:7" s="45" customFormat="1" x14ac:dyDescent="0.25">
      <c r="A750" s="595"/>
      <c r="B750" s="595"/>
      <c r="C750" s="318"/>
      <c r="D750" s="78" t="s">
        <v>7212</v>
      </c>
      <c r="E750" s="424">
        <v>2600</v>
      </c>
      <c r="F750" s="352">
        <f t="shared" ref="F750:F809" si="26">IFERROR(E750*0.6,0)</f>
        <v>1560</v>
      </c>
      <c r="G750" s="352">
        <f t="shared" ref="G750:G809" si="27">IFERROR(E750*0.5,0)</f>
        <v>1300</v>
      </c>
    </row>
    <row r="751" spans="1:7" s="45" customFormat="1" x14ac:dyDescent="0.25">
      <c r="A751" s="595"/>
      <c r="B751" s="595"/>
      <c r="C751" s="318"/>
      <c r="D751" s="78" t="s">
        <v>7049</v>
      </c>
      <c r="E751" s="424">
        <v>2400</v>
      </c>
      <c r="F751" s="352">
        <f t="shared" si="26"/>
        <v>1440</v>
      </c>
      <c r="G751" s="352">
        <f t="shared" si="27"/>
        <v>1200</v>
      </c>
    </row>
    <row r="752" spans="1:7" s="45" customFormat="1" x14ac:dyDescent="0.25">
      <c r="A752" s="595"/>
      <c r="B752" s="595"/>
      <c r="C752" s="318"/>
      <c r="D752" s="78" t="s">
        <v>7148</v>
      </c>
      <c r="E752" s="424">
        <v>2100</v>
      </c>
      <c r="F752" s="352">
        <f t="shared" si="26"/>
        <v>1260</v>
      </c>
      <c r="G752" s="352">
        <f t="shared" si="27"/>
        <v>1050</v>
      </c>
    </row>
    <row r="753" spans="1:7" s="45" customFormat="1" x14ac:dyDescent="0.25">
      <c r="A753" s="595"/>
      <c r="B753" s="595"/>
      <c r="C753" s="318"/>
      <c r="D753" s="78" t="s">
        <v>7213</v>
      </c>
      <c r="E753" s="424">
        <v>1800</v>
      </c>
      <c r="F753" s="352">
        <f t="shared" si="26"/>
        <v>1080</v>
      </c>
      <c r="G753" s="352">
        <f t="shared" si="27"/>
        <v>900</v>
      </c>
    </row>
    <row r="754" spans="1:7" s="45" customFormat="1" x14ac:dyDescent="0.25">
      <c r="A754" s="595"/>
      <c r="B754" s="595"/>
      <c r="C754" s="318"/>
      <c r="D754" s="78" t="s">
        <v>7023</v>
      </c>
      <c r="E754" s="424">
        <v>1700</v>
      </c>
      <c r="F754" s="352">
        <f t="shared" si="26"/>
        <v>1020</v>
      </c>
      <c r="G754" s="352">
        <f t="shared" si="27"/>
        <v>850</v>
      </c>
    </row>
    <row r="755" spans="1:7" s="45" customFormat="1" x14ac:dyDescent="0.25">
      <c r="A755" s="595"/>
      <c r="B755" s="595"/>
      <c r="C755" s="318"/>
      <c r="D755" s="78" t="s">
        <v>7044</v>
      </c>
      <c r="E755" s="424">
        <v>1600</v>
      </c>
      <c r="F755" s="352">
        <f t="shared" si="26"/>
        <v>960</v>
      </c>
      <c r="G755" s="352">
        <f t="shared" si="27"/>
        <v>800</v>
      </c>
    </row>
    <row r="756" spans="1:7" s="45" customFormat="1" x14ac:dyDescent="0.25">
      <c r="A756" s="595" t="s">
        <v>149</v>
      </c>
      <c r="B756" s="595" t="s">
        <v>149</v>
      </c>
      <c r="C756" s="318"/>
      <c r="D756" s="75" t="s">
        <v>7237</v>
      </c>
      <c r="E756" s="424">
        <v>0</v>
      </c>
      <c r="F756" s="352">
        <f t="shared" si="26"/>
        <v>0</v>
      </c>
      <c r="G756" s="352">
        <f t="shared" si="27"/>
        <v>0</v>
      </c>
    </row>
    <row r="757" spans="1:7" s="45" customFormat="1" x14ac:dyDescent="0.25">
      <c r="A757" s="595"/>
      <c r="B757" s="595"/>
      <c r="C757" s="318"/>
      <c r="D757" s="78" t="s">
        <v>7046</v>
      </c>
      <c r="E757" s="424">
        <v>2800</v>
      </c>
      <c r="F757" s="352">
        <f t="shared" si="26"/>
        <v>1680</v>
      </c>
      <c r="G757" s="352">
        <f t="shared" si="27"/>
        <v>1400</v>
      </c>
    </row>
    <row r="758" spans="1:7" s="45" customFormat="1" ht="25.5" x14ac:dyDescent="0.25">
      <c r="A758" s="595"/>
      <c r="B758" s="595"/>
      <c r="C758" s="318"/>
      <c r="D758" s="78" t="s">
        <v>7235</v>
      </c>
      <c r="E758" s="424">
        <v>2500</v>
      </c>
      <c r="F758" s="352">
        <f t="shared" si="26"/>
        <v>1500</v>
      </c>
      <c r="G758" s="352">
        <f t="shared" si="27"/>
        <v>1250</v>
      </c>
    </row>
    <row r="759" spans="1:7" s="45" customFormat="1" ht="25.5" x14ac:dyDescent="0.25">
      <c r="A759" s="595"/>
      <c r="B759" s="595"/>
      <c r="C759" s="318"/>
      <c r="D759" s="78" t="s">
        <v>7211</v>
      </c>
      <c r="E759" s="424">
        <v>2400</v>
      </c>
      <c r="F759" s="352">
        <f t="shared" si="26"/>
        <v>1440</v>
      </c>
      <c r="G759" s="352">
        <f t="shared" si="27"/>
        <v>1200</v>
      </c>
    </row>
    <row r="760" spans="1:7" s="45" customFormat="1" x14ac:dyDescent="0.25">
      <c r="A760" s="595"/>
      <c r="B760" s="595"/>
      <c r="C760" s="318"/>
      <c r="D760" s="78" t="s">
        <v>7212</v>
      </c>
      <c r="E760" s="424">
        <v>2300</v>
      </c>
      <c r="F760" s="352">
        <f t="shared" si="26"/>
        <v>1380</v>
      </c>
      <c r="G760" s="352">
        <f t="shared" si="27"/>
        <v>1150</v>
      </c>
    </row>
    <row r="761" spans="1:7" s="45" customFormat="1" x14ac:dyDescent="0.25">
      <c r="A761" s="595"/>
      <c r="B761" s="595"/>
      <c r="C761" s="318"/>
      <c r="D761" s="78" t="s">
        <v>7049</v>
      </c>
      <c r="E761" s="424">
        <v>2100</v>
      </c>
      <c r="F761" s="352">
        <f t="shared" si="26"/>
        <v>1260</v>
      </c>
      <c r="G761" s="352">
        <f t="shared" si="27"/>
        <v>1050</v>
      </c>
    </row>
    <row r="762" spans="1:7" s="45" customFormat="1" x14ac:dyDescent="0.25">
      <c r="A762" s="595"/>
      <c r="B762" s="595"/>
      <c r="C762" s="318"/>
      <c r="D762" s="78" t="s">
        <v>7148</v>
      </c>
      <c r="E762" s="424">
        <v>1800</v>
      </c>
      <c r="F762" s="352">
        <f t="shared" si="26"/>
        <v>1080</v>
      </c>
      <c r="G762" s="352">
        <f t="shared" si="27"/>
        <v>900</v>
      </c>
    </row>
    <row r="763" spans="1:7" s="45" customFormat="1" x14ac:dyDescent="0.25">
      <c r="A763" s="595"/>
      <c r="B763" s="595"/>
      <c r="C763" s="318"/>
      <c r="D763" s="78" t="s">
        <v>7213</v>
      </c>
      <c r="E763" s="424">
        <v>1800</v>
      </c>
      <c r="F763" s="352">
        <f t="shared" si="26"/>
        <v>1080</v>
      </c>
      <c r="G763" s="352">
        <f t="shared" si="27"/>
        <v>900</v>
      </c>
    </row>
    <row r="764" spans="1:7" s="45" customFormat="1" x14ac:dyDescent="0.25">
      <c r="A764" s="595"/>
      <c r="B764" s="595"/>
      <c r="C764" s="318"/>
      <c r="D764" s="78" t="s">
        <v>7023</v>
      </c>
      <c r="E764" s="424">
        <v>1800</v>
      </c>
      <c r="F764" s="352">
        <f t="shared" si="26"/>
        <v>1080</v>
      </c>
      <c r="G764" s="352">
        <f t="shared" si="27"/>
        <v>900</v>
      </c>
    </row>
    <row r="765" spans="1:7" s="45" customFormat="1" x14ac:dyDescent="0.25">
      <c r="A765" s="595"/>
      <c r="B765" s="595"/>
      <c r="C765" s="318"/>
      <c r="D765" s="78" t="s">
        <v>7044</v>
      </c>
      <c r="E765" s="424">
        <v>1700</v>
      </c>
      <c r="F765" s="352">
        <f t="shared" si="26"/>
        <v>1020</v>
      </c>
      <c r="G765" s="352">
        <f t="shared" si="27"/>
        <v>850</v>
      </c>
    </row>
    <row r="766" spans="1:7" s="45" customFormat="1" ht="25.5" x14ac:dyDescent="0.25">
      <c r="A766" s="318" t="s">
        <v>150</v>
      </c>
      <c r="B766" s="318"/>
      <c r="C766" s="318"/>
      <c r="D766" s="78" t="s">
        <v>9021</v>
      </c>
      <c r="E766" s="424">
        <v>5300</v>
      </c>
      <c r="F766" s="352">
        <f t="shared" ref="F766:F769" si="28">IFERROR(E766*0.6,0)</f>
        <v>3180</v>
      </c>
      <c r="G766" s="352">
        <f t="shared" ref="G766:G769" si="29">IFERROR(E766*0.5,0)</f>
        <v>2650</v>
      </c>
    </row>
    <row r="767" spans="1:7" s="45" customFormat="1" ht="25.5" x14ac:dyDescent="0.25">
      <c r="A767" s="318" t="s">
        <v>151</v>
      </c>
      <c r="B767" s="318"/>
      <c r="C767" s="318"/>
      <c r="D767" s="78" t="s">
        <v>9022</v>
      </c>
      <c r="E767" s="424">
        <v>6200</v>
      </c>
      <c r="F767" s="352">
        <f t="shared" si="28"/>
        <v>3720</v>
      </c>
      <c r="G767" s="352">
        <f t="shared" si="29"/>
        <v>3100</v>
      </c>
    </row>
    <row r="768" spans="1:7" s="45" customFormat="1" ht="25.5" x14ac:dyDescent="0.25">
      <c r="A768" s="318" t="s">
        <v>152</v>
      </c>
      <c r="B768" s="318"/>
      <c r="C768" s="318"/>
      <c r="D768" s="78" t="s">
        <v>9023</v>
      </c>
      <c r="E768" s="424">
        <v>5000</v>
      </c>
      <c r="F768" s="352">
        <f t="shared" si="28"/>
        <v>3000</v>
      </c>
      <c r="G768" s="352">
        <f t="shared" si="29"/>
        <v>2500</v>
      </c>
    </row>
    <row r="769" spans="1:7" s="45" customFormat="1" ht="25.5" x14ac:dyDescent="0.25">
      <c r="A769" s="318" t="s">
        <v>153</v>
      </c>
      <c r="B769" s="318"/>
      <c r="C769" s="318"/>
      <c r="D769" s="78" t="s">
        <v>9024</v>
      </c>
      <c r="E769" s="424">
        <v>4800</v>
      </c>
      <c r="F769" s="352">
        <f t="shared" si="28"/>
        <v>2880</v>
      </c>
      <c r="G769" s="352">
        <f t="shared" si="29"/>
        <v>2400</v>
      </c>
    </row>
    <row r="770" spans="1:7" s="45" customFormat="1" x14ac:dyDescent="0.25">
      <c r="A770" s="595" t="s">
        <v>154</v>
      </c>
      <c r="B770" s="595" t="s">
        <v>150</v>
      </c>
      <c r="C770" s="318"/>
      <c r="D770" s="75" t="s">
        <v>7238</v>
      </c>
      <c r="E770" s="424">
        <v>0</v>
      </c>
      <c r="F770" s="352">
        <f t="shared" si="26"/>
        <v>0</v>
      </c>
      <c r="G770" s="352">
        <f t="shared" si="27"/>
        <v>0</v>
      </c>
    </row>
    <row r="771" spans="1:7" s="45" customFormat="1" x14ac:dyDescent="0.25">
      <c r="A771" s="595"/>
      <c r="B771" s="595"/>
      <c r="C771" s="318"/>
      <c r="D771" s="78" t="s">
        <v>7239</v>
      </c>
      <c r="E771" s="424">
        <v>7000</v>
      </c>
      <c r="F771" s="352">
        <f t="shared" si="26"/>
        <v>4200</v>
      </c>
      <c r="G771" s="352">
        <f t="shared" si="27"/>
        <v>3500</v>
      </c>
    </row>
    <row r="772" spans="1:7" s="45" customFormat="1" x14ac:dyDescent="0.25">
      <c r="A772" s="595"/>
      <c r="B772" s="595"/>
      <c r="C772" s="318"/>
      <c r="D772" s="78" t="s">
        <v>7240</v>
      </c>
      <c r="E772" s="424">
        <v>6300</v>
      </c>
      <c r="F772" s="352">
        <f t="shared" si="26"/>
        <v>3780</v>
      </c>
      <c r="G772" s="352">
        <f t="shared" si="27"/>
        <v>3150</v>
      </c>
    </row>
    <row r="773" spans="1:7" s="45" customFormat="1" x14ac:dyDescent="0.25">
      <c r="A773" s="317">
        <v>15</v>
      </c>
      <c r="B773" s="317">
        <v>15</v>
      </c>
      <c r="C773" s="317"/>
      <c r="D773" s="75" t="s">
        <v>7241</v>
      </c>
      <c r="E773" s="424">
        <v>0</v>
      </c>
      <c r="F773" s="352">
        <f t="shared" si="26"/>
        <v>0</v>
      </c>
      <c r="G773" s="352">
        <f t="shared" si="27"/>
        <v>0</v>
      </c>
    </row>
    <row r="774" spans="1:7" s="45" customFormat="1" x14ac:dyDescent="0.25">
      <c r="A774" s="595" t="s">
        <v>119</v>
      </c>
      <c r="B774" s="595" t="s">
        <v>119</v>
      </c>
      <c r="C774" s="318"/>
      <c r="D774" s="75" t="s">
        <v>7242</v>
      </c>
      <c r="E774" s="424">
        <v>0</v>
      </c>
      <c r="F774" s="352">
        <f t="shared" si="26"/>
        <v>0</v>
      </c>
      <c r="G774" s="352">
        <f t="shared" si="27"/>
        <v>0</v>
      </c>
    </row>
    <row r="775" spans="1:7" s="45" customFormat="1" x14ac:dyDescent="0.25">
      <c r="A775" s="595"/>
      <c r="B775" s="595"/>
      <c r="C775" s="318"/>
      <c r="D775" s="78" t="s">
        <v>7046</v>
      </c>
      <c r="E775" s="424">
        <v>7100</v>
      </c>
      <c r="F775" s="352">
        <f t="shared" si="26"/>
        <v>4260</v>
      </c>
      <c r="G775" s="352">
        <f t="shared" si="27"/>
        <v>3550</v>
      </c>
    </row>
    <row r="776" spans="1:7" s="45" customFormat="1" ht="25.5" x14ac:dyDescent="0.25">
      <c r="A776" s="595"/>
      <c r="B776" s="595"/>
      <c r="C776" s="318"/>
      <c r="D776" s="78" t="s">
        <v>7034</v>
      </c>
      <c r="E776" s="424">
        <v>6600</v>
      </c>
      <c r="F776" s="352">
        <f t="shared" si="26"/>
        <v>3960</v>
      </c>
      <c r="G776" s="352">
        <f t="shared" si="27"/>
        <v>3300</v>
      </c>
    </row>
    <row r="777" spans="1:7" s="45" customFormat="1" ht="25.5" x14ac:dyDescent="0.25">
      <c r="A777" s="595"/>
      <c r="B777" s="595"/>
      <c r="C777" s="318"/>
      <c r="D777" s="78" t="s">
        <v>7027</v>
      </c>
      <c r="E777" s="424">
        <v>5900</v>
      </c>
      <c r="F777" s="352">
        <f t="shared" si="26"/>
        <v>3540</v>
      </c>
      <c r="G777" s="352">
        <f t="shared" si="27"/>
        <v>2950</v>
      </c>
    </row>
    <row r="778" spans="1:7" s="45" customFormat="1" x14ac:dyDescent="0.25">
      <c r="A778" s="595"/>
      <c r="B778" s="595"/>
      <c r="C778" s="318"/>
      <c r="D778" s="78" t="s">
        <v>7028</v>
      </c>
      <c r="E778" s="424">
        <v>5200</v>
      </c>
      <c r="F778" s="352">
        <f t="shared" si="26"/>
        <v>3120</v>
      </c>
      <c r="G778" s="352">
        <f t="shared" si="27"/>
        <v>2600</v>
      </c>
    </row>
    <row r="779" spans="1:7" s="45" customFormat="1" x14ac:dyDescent="0.25">
      <c r="A779" s="595"/>
      <c r="B779" s="595"/>
      <c r="C779" s="318"/>
      <c r="D779" s="78" t="s">
        <v>7049</v>
      </c>
      <c r="E779" s="424">
        <v>5000</v>
      </c>
      <c r="F779" s="352">
        <f t="shared" si="26"/>
        <v>3000</v>
      </c>
      <c r="G779" s="352">
        <f t="shared" si="27"/>
        <v>2500</v>
      </c>
    </row>
    <row r="780" spans="1:7" s="45" customFormat="1" x14ac:dyDescent="0.25">
      <c r="A780" s="595"/>
      <c r="B780" s="595"/>
      <c r="C780" s="318"/>
      <c r="D780" s="78" t="s">
        <v>7148</v>
      </c>
      <c r="E780" s="424">
        <v>4900</v>
      </c>
      <c r="F780" s="352">
        <f t="shared" si="26"/>
        <v>2940</v>
      </c>
      <c r="G780" s="352">
        <f t="shared" si="27"/>
        <v>2450</v>
      </c>
    </row>
    <row r="781" spans="1:7" s="45" customFormat="1" x14ac:dyDescent="0.25">
      <c r="A781" s="595"/>
      <c r="B781" s="595"/>
      <c r="C781" s="318"/>
      <c r="D781" s="78" t="s">
        <v>7149</v>
      </c>
      <c r="E781" s="424">
        <v>2800</v>
      </c>
      <c r="F781" s="352">
        <f t="shared" si="26"/>
        <v>1680</v>
      </c>
      <c r="G781" s="352">
        <f t="shared" si="27"/>
        <v>1400</v>
      </c>
    </row>
    <row r="782" spans="1:7" s="45" customFormat="1" x14ac:dyDescent="0.25">
      <c r="A782" s="595"/>
      <c r="B782" s="595"/>
      <c r="C782" s="318"/>
      <c r="D782" s="78" t="s">
        <v>7023</v>
      </c>
      <c r="E782" s="424">
        <v>2100</v>
      </c>
      <c r="F782" s="352">
        <f t="shared" si="26"/>
        <v>1260</v>
      </c>
      <c r="G782" s="352">
        <f t="shared" si="27"/>
        <v>1050</v>
      </c>
    </row>
    <row r="783" spans="1:7" s="45" customFormat="1" x14ac:dyDescent="0.25">
      <c r="A783" s="595"/>
      <c r="B783" s="595"/>
      <c r="C783" s="318"/>
      <c r="D783" s="78" t="s">
        <v>7044</v>
      </c>
      <c r="E783" s="424">
        <v>1700</v>
      </c>
      <c r="F783" s="352">
        <f t="shared" si="26"/>
        <v>1020</v>
      </c>
      <c r="G783" s="352">
        <f t="shared" si="27"/>
        <v>850</v>
      </c>
    </row>
    <row r="784" spans="1:7" s="45" customFormat="1" ht="25.5" x14ac:dyDescent="0.25">
      <c r="A784" s="595" t="s">
        <v>120</v>
      </c>
      <c r="B784" s="595" t="s">
        <v>120</v>
      </c>
      <c r="C784" s="318"/>
      <c r="D784" s="75" t="s">
        <v>7243</v>
      </c>
      <c r="E784" s="424">
        <v>0</v>
      </c>
      <c r="F784" s="352">
        <f t="shared" si="26"/>
        <v>0</v>
      </c>
      <c r="G784" s="352">
        <f t="shared" si="27"/>
        <v>0</v>
      </c>
    </row>
    <row r="785" spans="1:7" s="45" customFormat="1" x14ac:dyDescent="0.25">
      <c r="A785" s="595"/>
      <c r="B785" s="595"/>
      <c r="C785" s="318"/>
      <c r="D785" s="78" t="s">
        <v>7046</v>
      </c>
      <c r="E785" s="424">
        <v>6600</v>
      </c>
      <c r="F785" s="352">
        <f t="shared" si="26"/>
        <v>3960</v>
      </c>
      <c r="G785" s="352">
        <f t="shared" si="27"/>
        <v>3300</v>
      </c>
    </row>
    <row r="786" spans="1:7" s="45" customFormat="1" ht="25.5" x14ac:dyDescent="0.25">
      <c r="A786" s="595"/>
      <c r="B786" s="595"/>
      <c r="C786" s="318"/>
      <c r="D786" s="78" t="s">
        <v>7038</v>
      </c>
      <c r="E786" s="424">
        <v>5300</v>
      </c>
      <c r="F786" s="352">
        <f t="shared" si="26"/>
        <v>3180</v>
      </c>
      <c r="G786" s="352">
        <f t="shared" si="27"/>
        <v>2650</v>
      </c>
    </row>
    <row r="787" spans="1:7" s="45" customFormat="1" ht="25.5" x14ac:dyDescent="0.25">
      <c r="A787" s="595"/>
      <c r="B787" s="595"/>
      <c r="C787" s="318"/>
      <c r="D787" s="78" t="s">
        <v>7027</v>
      </c>
      <c r="E787" s="424">
        <v>4900</v>
      </c>
      <c r="F787" s="352">
        <f t="shared" si="26"/>
        <v>2940</v>
      </c>
      <c r="G787" s="352">
        <f t="shared" si="27"/>
        <v>2450</v>
      </c>
    </row>
    <row r="788" spans="1:7" s="45" customFormat="1" x14ac:dyDescent="0.25">
      <c r="A788" s="595"/>
      <c r="B788" s="595"/>
      <c r="C788" s="318"/>
      <c r="D788" s="78" t="s">
        <v>7028</v>
      </c>
      <c r="E788" s="424">
        <v>4200</v>
      </c>
      <c r="F788" s="352">
        <f t="shared" si="26"/>
        <v>2520</v>
      </c>
      <c r="G788" s="352">
        <f t="shared" si="27"/>
        <v>2100</v>
      </c>
    </row>
    <row r="789" spans="1:7" s="45" customFormat="1" x14ac:dyDescent="0.25">
      <c r="A789" s="595"/>
      <c r="B789" s="595"/>
      <c r="C789" s="318"/>
      <c r="D789" s="78" t="s">
        <v>7049</v>
      </c>
      <c r="E789" s="424">
        <v>3900</v>
      </c>
      <c r="F789" s="352">
        <f t="shared" si="26"/>
        <v>2340</v>
      </c>
      <c r="G789" s="352">
        <f t="shared" si="27"/>
        <v>1950</v>
      </c>
    </row>
    <row r="790" spans="1:7" s="45" customFormat="1" x14ac:dyDescent="0.25">
      <c r="A790" s="595"/>
      <c r="B790" s="595"/>
      <c r="C790" s="318"/>
      <c r="D790" s="78" t="s">
        <v>7148</v>
      </c>
      <c r="E790" s="424">
        <v>2800</v>
      </c>
      <c r="F790" s="352">
        <f t="shared" si="26"/>
        <v>1680</v>
      </c>
      <c r="G790" s="352">
        <f t="shared" si="27"/>
        <v>1400</v>
      </c>
    </row>
    <row r="791" spans="1:7" s="45" customFormat="1" x14ac:dyDescent="0.25">
      <c r="A791" s="595"/>
      <c r="B791" s="595"/>
      <c r="C791" s="318"/>
      <c r="D791" s="78" t="s">
        <v>7149</v>
      </c>
      <c r="E791" s="424">
        <v>2500</v>
      </c>
      <c r="F791" s="352">
        <f t="shared" si="26"/>
        <v>1500</v>
      </c>
      <c r="G791" s="352">
        <f t="shared" si="27"/>
        <v>1250</v>
      </c>
    </row>
    <row r="792" spans="1:7" s="45" customFormat="1" x14ac:dyDescent="0.25">
      <c r="A792" s="595"/>
      <c r="B792" s="595"/>
      <c r="C792" s="318"/>
      <c r="D792" s="78" t="s">
        <v>7023</v>
      </c>
      <c r="E792" s="424">
        <v>2400</v>
      </c>
      <c r="F792" s="352">
        <f t="shared" si="26"/>
        <v>1440</v>
      </c>
      <c r="G792" s="352">
        <f t="shared" si="27"/>
        <v>1200</v>
      </c>
    </row>
    <row r="793" spans="1:7" s="45" customFormat="1" x14ac:dyDescent="0.25">
      <c r="A793" s="595"/>
      <c r="B793" s="595"/>
      <c r="C793" s="318"/>
      <c r="D793" s="78" t="s">
        <v>7044</v>
      </c>
      <c r="E793" s="424">
        <v>1800</v>
      </c>
      <c r="F793" s="352">
        <f t="shared" si="26"/>
        <v>1080</v>
      </c>
      <c r="G793" s="352">
        <f t="shared" si="27"/>
        <v>900</v>
      </c>
    </row>
    <row r="794" spans="1:7" s="45" customFormat="1" x14ac:dyDescent="0.25">
      <c r="A794" s="595" t="s">
        <v>121</v>
      </c>
      <c r="B794" s="595" t="s">
        <v>121</v>
      </c>
      <c r="C794" s="318"/>
      <c r="D794" s="75" t="s">
        <v>7244</v>
      </c>
      <c r="E794" s="424">
        <v>0</v>
      </c>
      <c r="F794" s="352">
        <f t="shared" si="26"/>
        <v>0</v>
      </c>
      <c r="G794" s="352">
        <f t="shared" si="27"/>
        <v>0</v>
      </c>
    </row>
    <row r="795" spans="1:7" s="45" customFormat="1" x14ac:dyDescent="0.25">
      <c r="A795" s="595"/>
      <c r="B795" s="595"/>
      <c r="C795" s="318"/>
      <c r="D795" s="78" t="s">
        <v>7046</v>
      </c>
      <c r="E795" s="424">
        <v>3100</v>
      </c>
      <c r="F795" s="352">
        <f t="shared" si="26"/>
        <v>1860</v>
      </c>
      <c r="G795" s="352">
        <f t="shared" si="27"/>
        <v>1550</v>
      </c>
    </row>
    <row r="796" spans="1:7" s="45" customFormat="1" x14ac:dyDescent="0.25">
      <c r="A796" s="595"/>
      <c r="B796" s="595"/>
      <c r="C796" s="318"/>
      <c r="D796" s="78" t="s">
        <v>7144</v>
      </c>
      <c r="E796" s="424">
        <v>2300</v>
      </c>
      <c r="F796" s="352">
        <f t="shared" si="26"/>
        <v>1380</v>
      </c>
      <c r="G796" s="352">
        <f t="shared" si="27"/>
        <v>1150</v>
      </c>
    </row>
    <row r="797" spans="1:7" s="45" customFormat="1" x14ac:dyDescent="0.25">
      <c r="A797" s="595"/>
      <c r="B797" s="595"/>
      <c r="C797" s="318"/>
      <c r="D797" s="78" t="s">
        <v>7145</v>
      </c>
      <c r="E797" s="424">
        <v>2200</v>
      </c>
      <c r="F797" s="352">
        <f t="shared" si="26"/>
        <v>1320</v>
      </c>
      <c r="G797" s="352">
        <f t="shared" si="27"/>
        <v>1100</v>
      </c>
    </row>
    <row r="798" spans="1:7" s="45" customFormat="1" x14ac:dyDescent="0.25">
      <c r="A798" s="595"/>
      <c r="B798" s="595"/>
      <c r="C798" s="318"/>
      <c r="D798" s="78" t="s">
        <v>7021</v>
      </c>
      <c r="E798" s="424">
        <v>1900</v>
      </c>
      <c r="F798" s="352">
        <f t="shared" si="26"/>
        <v>1140</v>
      </c>
      <c r="G798" s="352">
        <f t="shared" si="27"/>
        <v>950</v>
      </c>
    </row>
    <row r="799" spans="1:7" s="45" customFormat="1" x14ac:dyDescent="0.25">
      <c r="A799" s="595"/>
      <c r="B799" s="595"/>
      <c r="C799" s="318"/>
      <c r="D799" s="78" t="s">
        <v>7049</v>
      </c>
      <c r="E799" s="424">
        <v>1800</v>
      </c>
      <c r="F799" s="352">
        <f t="shared" si="26"/>
        <v>1080</v>
      </c>
      <c r="G799" s="352">
        <f t="shared" si="27"/>
        <v>900</v>
      </c>
    </row>
    <row r="800" spans="1:7" s="45" customFormat="1" x14ac:dyDescent="0.25">
      <c r="A800" s="595"/>
      <c r="B800" s="595"/>
      <c r="C800" s="318"/>
      <c r="D800" s="78" t="s">
        <v>7148</v>
      </c>
      <c r="E800" s="424">
        <v>1700</v>
      </c>
      <c r="F800" s="352">
        <f t="shared" si="26"/>
        <v>1020</v>
      </c>
      <c r="G800" s="352">
        <f t="shared" si="27"/>
        <v>850</v>
      </c>
    </row>
    <row r="801" spans="1:7" s="45" customFormat="1" x14ac:dyDescent="0.25">
      <c r="A801" s="595"/>
      <c r="B801" s="595"/>
      <c r="C801" s="318"/>
      <c r="D801" s="78" t="s">
        <v>7245</v>
      </c>
      <c r="E801" s="424">
        <v>1400</v>
      </c>
      <c r="F801" s="352">
        <f t="shared" si="26"/>
        <v>840</v>
      </c>
      <c r="G801" s="352">
        <f t="shared" si="27"/>
        <v>700</v>
      </c>
    </row>
    <row r="802" spans="1:7" s="45" customFormat="1" x14ac:dyDescent="0.25">
      <c r="A802" s="595"/>
      <c r="B802" s="595"/>
      <c r="C802" s="318"/>
      <c r="D802" s="78" t="s">
        <v>7023</v>
      </c>
      <c r="E802" s="424">
        <v>1000</v>
      </c>
      <c r="F802" s="352">
        <f t="shared" si="26"/>
        <v>600</v>
      </c>
      <c r="G802" s="352">
        <f t="shared" si="27"/>
        <v>500</v>
      </c>
    </row>
    <row r="803" spans="1:7" s="45" customFormat="1" x14ac:dyDescent="0.25">
      <c r="A803" s="595"/>
      <c r="B803" s="595"/>
      <c r="C803" s="318"/>
      <c r="D803" s="78" t="s">
        <v>7044</v>
      </c>
      <c r="E803" s="424">
        <v>1200</v>
      </c>
      <c r="F803" s="352">
        <f t="shared" si="26"/>
        <v>720</v>
      </c>
      <c r="G803" s="352">
        <f t="shared" si="27"/>
        <v>600</v>
      </c>
    </row>
    <row r="804" spans="1:7" s="45" customFormat="1" x14ac:dyDescent="0.25">
      <c r="A804" s="595"/>
      <c r="B804" s="595"/>
      <c r="C804" s="318"/>
      <c r="D804" s="75" t="s">
        <v>7246</v>
      </c>
      <c r="E804" s="424">
        <v>0</v>
      </c>
      <c r="F804" s="352">
        <f t="shared" si="26"/>
        <v>0</v>
      </c>
      <c r="G804" s="352">
        <f t="shared" si="27"/>
        <v>0</v>
      </c>
    </row>
    <row r="805" spans="1:7" s="45" customFormat="1" x14ac:dyDescent="0.25">
      <c r="A805" s="595"/>
      <c r="B805" s="595"/>
      <c r="C805" s="318"/>
      <c r="D805" s="78" t="s">
        <v>7046</v>
      </c>
      <c r="E805" s="424">
        <v>3500</v>
      </c>
      <c r="F805" s="352">
        <f t="shared" si="26"/>
        <v>2100</v>
      </c>
      <c r="G805" s="352">
        <f t="shared" si="27"/>
        <v>1750</v>
      </c>
    </row>
    <row r="806" spans="1:7" s="45" customFormat="1" x14ac:dyDescent="0.25">
      <c r="A806" s="595"/>
      <c r="B806" s="595"/>
      <c r="C806" s="318"/>
      <c r="D806" s="78" t="s">
        <v>7144</v>
      </c>
      <c r="E806" s="424">
        <v>3100</v>
      </c>
      <c r="F806" s="352">
        <f t="shared" si="26"/>
        <v>1860</v>
      </c>
      <c r="G806" s="352">
        <f t="shared" si="27"/>
        <v>1550</v>
      </c>
    </row>
    <row r="807" spans="1:7" s="45" customFormat="1" x14ac:dyDescent="0.25">
      <c r="A807" s="595"/>
      <c r="B807" s="595"/>
      <c r="C807" s="318"/>
      <c r="D807" s="78" t="s">
        <v>7145</v>
      </c>
      <c r="E807" s="424">
        <v>2600</v>
      </c>
      <c r="F807" s="352">
        <f t="shared" si="26"/>
        <v>1560</v>
      </c>
      <c r="G807" s="352">
        <f t="shared" si="27"/>
        <v>1300</v>
      </c>
    </row>
    <row r="808" spans="1:7" s="45" customFormat="1" x14ac:dyDescent="0.25">
      <c r="A808" s="595"/>
      <c r="B808" s="595"/>
      <c r="C808" s="318"/>
      <c r="D808" s="78" t="s">
        <v>7021</v>
      </c>
      <c r="E808" s="424">
        <v>2500</v>
      </c>
      <c r="F808" s="352">
        <f t="shared" si="26"/>
        <v>1500</v>
      </c>
      <c r="G808" s="352">
        <f t="shared" si="27"/>
        <v>1250</v>
      </c>
    </row>
    <row r="809" spans="1:7" s="45" customFormat="1" x14ac:dyDescent="0.25">
      <c r="A809" s="595"/>
      <c r="B809" s="595"/>
      <c r="C809" s="318"/>
      <c r="D809" s="78" t="s">
        <v>7049</v>
      </c>
      <c r="E809" s="424">
        <v>2400</v>
      </c>
      <c r="F809" s="352">
        <f t="shared" si="26"/>
        <v>1440</v>
      </c>
      <c r="G809" s="352">
        <f t="shared" si="27"/>
        <v>1200</v>
      </c>
    </row>
    <row r="810" spans="1:7" s="45" customFormat="1" x14ac:dyDescent="0.25">
      <c r="A810" s="595"/>
      <c r="B810" s="595"/>
      <c r="C810" s="318"/>
      <c r="D810" s="78" t="s">
        <v>7148</v>
      </c>
      <c r="E810" s="424">
        <v>2100</v>
      </c>
      <c r="F810" s="352">
        <f t="shared" ref="F810:F859" si="30">IFERROR(E810*0.6,0)</f>
        <v>1260</v>
      </c>
      <c r="G810" s="352">
        <f t="shared" ref="G810:G859" si="31">IFERROR(E810*0.5,0)</f>
        <v>1050</v>
      </c>
    </row>
    <row r="811" spans="1:7" s="45" customFormat="1" x14ac:dyDescent="0.25">
      <c r="A811" s="595"/>
      <c r="B811" s="595"/>
      <c r="C811" s="318"/>
      <c r="D811" s="78" t="s">
        <v>7245</v>
      </c>
      <c r="E811" s="424">
        <v>1700</v>
      </c>
      <c r="F811" s="352">
        <f t="shared" si="30"/>
        <v>1020</v>
      </c>
      <c r="G811" s="352">
        <f t="shared" si="31"/>
        <v>850</v>
      </c>
    </row>
    <row r="812" spans="1:7" s="45" customFormat="1" x14ac:dyDescent="0.25">
      <c r="A812" s="595"/>
      <c r="B812" s="595"/>
      <c r="C812" s="318"/>
      <c r="D812" s="78" t="s">
        <v>7023</v>
      </c>
      <c r="E812" s="424">
        <v>1400</v>
      </c>
      <c r="F812" s="352">
        <f t="shared" si="30"/>
        <v>840</v>
      </c>
      <c r="G812" s="352">
        <f t="shared" si="31"/>
        <v>700</v>
      </c>
    </row>
    <row r="813" spans="1:7" s="45" customFormat="1" x14ac:dyDescent="0.25">
      <c r="A813" s="595"/>
      <c r="B813" s="595"/>
      <c r="C813" s="318"/>
      <c r="D813" s="78" t="s">
        <v>7044</v>
      </c>
      <c r="E813" s="424">
        <v>1200</v>
      </c>
      <c r="F813" s="352">
        <f t="shared" si="30"/>
        <v>720</v>
      </c>
      <c r="G813" s="352">
        <f t="shared" si="31"/>
        <v>600</v>
      </c>
    </row>
    <row r="814" spans="1:7" s="45" customFormat="1" x14ac:dyDescent="0.25">
      <c r="A814" s="317" t="s">
        <v>163</v>
      </c>
      <c r="B814" s="89" t="s">
        <v>163</v>
      </c>
      <c r="C814" s="425"/>
      <c r="D814" s="75" t="s">
        <v>5556</v>
      </c>
      <c r="E814" s="424">
        <v>0</v>
      </c>
      <c r="F814" s="352">
        <f t="shared" si="30"/>
        <v>0</v>
      </c>
      <c r="G814" s="352">
        <f t="shared" si="31"/>
        <v>0</v>
      </c>
    </row>
    <row r="815" spans="1:7" s="45" customFormat="1" x14ac:dyDescent="0.25">
      <c r="A815" s="200" t="s">
        <v>1534</v>
      </c>
      <c r="B815" s="200" t="s">
        <v>1534</v>
      </c>
      <c r="C815" s="205" t="s">
        <v>1534</v>
      </c>
      <c r="D815" s="75" t="s">
        <v>5557</v>
      </c>
      <c r="E815" s="352">
        <v>0</v>
      </c>
      <c r="F815" s="352">
        <f t="shared" si="30"/>
        <v>0</v>
      </c>
      <c r="G815" s="352">
        <f t="shared" si="31"/>
        <v>0</v>
      </c>
    </row>
    <row r="816" spans="1:7" s="45" customFormat="1" x14ac:dyDescent="0.25">
      <c r="A816" s="200" t="s">
        <v>5558</v>
      </c>
      <c r="B816" s="200" t="s">
        <v>5558</v>
      </c>
      <c r="C816" s="205"/>
      <c r="D816" s="75" t="s">
        <v>5559</v>
      </c>
      <c r="E816" s="352">
        <v>0</v>
      </c>
      <c r="F816" s="352">
        <f t="shared" si="30"/>
        <v>0</v>
      </c>
      <c r="G816" s="352">
        <f t="shared" si="31"/>
        <v>0</v>
      </c>
    </row>
    <row r="817" spans="1:7" s="45" customFormat="1" x14ac:dyDescent="0.25">
      <c r="A817" s="558">
        <v>1</v>
      </c>
      <c r="B817" s="558">
        <v>1</v>
      </c>
      <c r="C817" s="558"/>
      <c r="D817" s="145" t="s">
        <v>5560</v>
      </c>
      <c r="E817" s="352">
        <v>0</v>
      </c>
      <c r="F817" s="352">
        <f t="shared" si="30"/>
        <v>0</v>
      </c>
      <c r="G817" s="352">
        <f t="shared" si="31"/>
        <v>0</v>
      </c>
    </row>
    <row r="818" spans="1:7" s="45" customFormat="1" x14ac:dyDescent="0.25">
      <c r="A818" s="558"/>
      <c r="B818" s="558"/>
      <c r="C818" s="558"/>
      <c r="D818" s="137" t="s">
        <v>5561</v>
      </c>
      <c r="E818" s="352">
        <v>13000</v>
      </c>
      <c r="F818" s="352">
        <f t="shared" si="30"/>
        <v>7800</v>
      </c>
      <c r="G818" s="352">
        <f t="shared" si="31"/>
        <v>6500</v>
      </c>
    </row>
    <row r="819" spans="1:7" s="45" customFormat="1" x14ac:dyDescent="0.25">
      <c r="A819" s="558"/>
      <c r="B819" s="558"/>
      <c r="C819" s="558"/>
      <c r="D819" s="137" t="s">
        <v>5562</v>
      </c>
      <c r="E819" s="352">
        <v>12300</v>
      </c>
      <c r="F819" s="352">
        <f t="shared" si="30"/>
        <v>7380</v>
      </c>
      <c r="G819" s="352">
        <f t="shared" si="31"/>
        <v>6150</v>
      </c>
    </row>
    <row r="820" spans="1:7" s="45" customFormat="1" x14ac:dyDescent="0.25">
      <c r="A820" s="558"/>
      <c r="B820" s="558"/>
      <c r="C820" s="558"/>
      <c r="D820" s="137" t="s">
        <v>5563</v>
      </c>
      <c r="E820" s="352">
        <v>10000</v>
      </c>
      <c r="F820" s="352">
        <f t="shared" si="30"/>
        <v>6000</v>
      </c>
      <c r="G820" s="352">
        <f t="shared" si="31"/>
        <v>5000</v>
      </c>
    </row>
    <row r="821" spans="1:7" s="45" customFormat="1" x14ac:dyDescent="0.25">
      <c r="A821" s="558"/>
      <c r="B821" s="558"/>
      <c r="C821" s="558"/>
      <c r="D821" s="137" t="s">
        <v>5564</v>
      </c>
      <c r="E821" s="352">
        <v>9000</v>
      </c>
      <c r="F821" s="352">
        <f t="shared" si="30"/>
        <v>5400</v>
      </c>
      <c r="G821" s="352">
        <f t="shared" si="31"/>
        <v>4500</v>
      </c>
    </row>
    <row r="822" spans="1:7" s="45" customFormat="1" x14ac:dyDescent="0.25">
      <c r="A822" s="558"/>
      <c r="B822" s="558"/>
      <c r="C822" s="558"/>
      <c r="D822" s="137" t="s">
        <v>5565</v>
      </c>
      <c r="E822" s="352">
        <v>7000</v>
      </c>
      <c r="F822" s="352">
        <f t="shared" si="30"/>
        <v>4200</v>
      </c>
      <c r="G822" s="352">
        <f t="shared" si="31"/>
        <v>3500</v>
      </c>
    </row>
    <row r="823" spans="1:7" s="45" customFormat="1" x14ac:dyDescent="0.25">
      <c r="A823" s="558"/>
      <c r="B823" s="558"/>
      <c r="C823" s="558"/>
      <c r="D823" s="137" t="s">
        <v>5566</v>
      </c>
      <c r="E823" s="352">
        <v>5500</v>
      </c>
      <c r="F823" s="352">
        <f t="shared" si="30"/>
        <v>3300</v>
      </c>
      <c r="G823" s="352">
        <f t="shared" si="31"/>
        <v>2750</v>
      </c>
    </row>
    <row r="824" spans="1:7" s="45" customFormat="1" x14ac:dyDescent="0.25">
      <c r="A824" s="556">
        <v>2</v>
      </c>
      <c r="B824" s="556">
        <v>2</v>
      </c>
      <c r="C824" s="556"/>
      <c r="D824" s="145" t="s">
        <v>5567</v>
      </c>
      <c r="E824" s="352">
        <v>0</v>
      </c>
      <c r="F824" s="352">
        <f t="shared" si="30"/>
        <v>0</v>
      </c>
      <c r="G824" s="352">
        <f t="shared" si="31"/>
        <v>0</v>
      </c>
    </row>
    <row r="825" spans="1:7" s="45" customFormat="1" ht="25.5" x14ac:dyDescent="0.25">
      <c r="A825" s="556"/>
      <c r="B825" s="556"/>
      <c r="C825" s="556"/>
      <c r="D825" s="137" t="s">
        <v>5568</v>
      </c>
      <c r="E825" s="352">
        <v>13000</v>
      </c>
      <c r="F825" s="352">
        <f t="shared" si="30"/>
        <v>7800</v>
      </c>
      <c r="G825" s="352">
        <f t="shared" si="31"/>
        <v>6500</v>
      </c>
    </row>
    <row r="826" spans="1:7" s="45" customFormat="1" x14ac:dyDescent="0.25">
      <c r="A826" s="556"/>
      <c r="B826" s="556"/>
      <c r="C826" s="556"/>
      <c r="D826" s="137" t="s">
        <v>5569</v>
      </c>
      <c r="E826" s="352">
        <v>12000</v>
      </c>
      <c r="F826" s="352">
        <f t="shared" si="30"/>
        <v>7200</v>
      </c>
      <c r="G826" s="352">
        <f t="shared" si="31"/>
        <v>6000</v>
      </c>
    </row>
    <row r="827" spans="1:7" s="45" customFormat="1" x14ac:dyDescent="0.25">
      <c r="A827" s="556"/>
      <c r="B827" s="556"/>
      <c r="C827" s="556"/>
      <c r="D827" s="137" t="s">
        <v>5570</v>
      </c>
      <c r="E827" s="352">
        <v>9000</v>
      </c>
      <c r="F827" s="352">
        <f t="shared" si="30"/>
        <v>5400</v>
      </c>
      <c r="G827" s="352">
        <f t="shared" si="31"/>
        <v>4500</v>
      </c>
    </row>
    <row r="828" spans="1:7" s="45" customFormat="1" x14ac:dyDescent="0.25">
      <c r="A828" s="556"/>
      <c r="B828" s="556"/>
      <c r="C828" s="556"/>
      <c r="D828" s="137" t="s">
        <v>5571</v>
      </c>
      <c r="E828" s="352">
        <v>7500</v>
      </c>
      <c r="F828" s="352">
        <f t="shared" si="30"/>
        <v>4500</v>
      </c>
      <c r="G828" s="352">
        <f t="shared" si="31"/>
        <v>3750</v>
      </c>
    </row>
    <row r="829" spans="1:7" s="45" customFormat="1" x14ac:dyDescent="0.25">
      <c r="A829" s="556"/>
      <c r="B829" s="556"/>
      <c r="C829" s="556"/>
      <c r="D829" s="137" t="s">
        <v>5572</v>
      </c>
      <c r="E829" s="352">
        <v>7000</v>
      </c>
      <c r="F829" s="352">
        <f t="shared" si="30"/>
        <v>4200</v>
      </c>
      <c r="G829" s="352">
        <f t="shared" si="31"/>
        <v>3500</v>
      </c>
    </row>
    <row r="830" spans="1:7" s="45" customFormat="1" x14ac:dyDescent="0.25">
      <c r="A830" s="556"/>
      <c r="B830" s="556"/>
      <c r="C830" s="556"/>
      <c r="D830" s="137" t="s">
        <v>5573</v>
      </c>
      <c r="E830" s="352">
        <v>6100</v>
      </c>
      <c r="F830" s="352">
        <f t="shared" si="30"/>
        <v>3660</v>
      </c>
      <c r="G830" s="352">
        <f t="shared" si="31"/>
        <v>3050</v>
      </c>
    </row>
    <row r="831" spans="1:7" s="45" customFormat="1" x14ac:dyDescent="0.25">
      <c r="A831" s="556"/>
      <c r="B831" s="556"/>
      <c r="C831" s="556"/>
      <c r="D831" s="137" t="s">
        <v>5574</v>
      </c>
      <c r="E831" s="352">
        <v>7000</v>
      </c>
      <c r="F831" s="352">
        <f t="shared" si="30"/>
        <v>4200</v>
      </c>
      <c r="G831" s="352">
        <f t="shared" si="31"/>
        <v>3500</v>
      </c>
    </row>
    <row r="832" spans="1:7" s="45" customFormat="1" x14ac:dyDescent="0.25">
      <c r="A832" s="556"/>
      <c r="B832" s="556"/>
      <c r="C832" s="556"/>
      <c r="D832" s="137" t="s">
        <v>5575</v>
      </c>
      <c r="E832" s="352">
        <v>5500</v>
      </c>
      <c r="F832" s="352">
        <f t="shared" si="30"/>
        <v>3300</v>
      </c>
      <c r="G832" s="352">
        <f t="shared" si="31"/>
        <v>2750</v>
      </c>
    </row>
    <row r="833" spans="1:7" s="45" customFormat="1" x14ac:dyDescent="0.25">
      <c r="A833" s="556">
        <v>3</v>
      </c>
      <c r="B833" s="556">
        <v>3</v>
      </c>
      <c r="C833" s="556"/>
      <c r="D833" s="145" t="s">
        <v>874</v>
      </c>
      <c r="E833" s="352">
        <v>0</v>
      </c>
      <c r="F833" s="352">
        <f t="shared" si="30"/>
        <v>0</v>
      </c>
      <c r="G833" s="352">
        <f t="shared" si="31"/>
        <v>0</v>
      </c>
    </row>
    <row r="834" spans="1:7" s="45" customFormat="1" x14ac:dyDescent="0.25">
      <c r="A834" s="556"/>
      <c r="B834" s="556"/>
      <c r="C834" s="556"/>
      <c r="D834" s="137" t="s">
        <v>5576</v>
      </c>
      <c r="E834" s="352">
        <v>13500</v>
      </c>
      <c r="F834" s="352">
        <f t="shared" si="30"/>
        <v>8100</v>
      </c>
      <c r="G834" s="352">
        <f t="shared" si="31"/>
        <v>6750</v>
      </c>
    </row>
    <row r="835" spans="1:7" s="45" customFormat="1" ht="27" x14ac:dyDescent="0.25">
      <c r="A835" s="556"/>
      <c r="B835" s="556"/>
      <c r="C835" s="556"/>
      <c r="D835" s="137" t="s">
        <v>9025</v>
      </c>
      <c r="E835" s="352"/>
      <c r="F835" s="352">
        <f t="shared" si="30"/>
        <v>0</v>
      </c>
      <c r="G835" s="352">
        <f t="shared" si="31"/>
        <v>0</v>
      </c>
    </row>
    <row r="836" spans="1:7" s="45" customFormat="1" x14ac:dyDescent="0.25">
      <c r="A836" s="556"/>
      <c r="B836" s="556"/>
      <c r="C836" s="556"/>
      <c r="D836" s="137" t="s">
        <v>8929</v>
      </c>
      <c r="E836" s="352">
        <v>13000</v>
      </c>
      <c r="F836" s="352">
        <f t="shared" si="30"/>
        <v>7800</v>
      </c>
      <c r="G836" s="352">
        <f t="shared" si="31"/>
        <v>6500</v>
      </c>
    </row>
    <row r="837" spans="1:7" s="45" customFormat="1" x14ac:dyDescent="0.25">
      <c r="A837" s="556"/>
      <c r="B837" s="556"/>
      <c r="C837" s="556"/>
      <c r="D837" s="137" t="s">
        <v>5577</v>
      </c>
      <c r="E837" s="352">
        <v>11500</v>
      </c>
      <c r="F837" s="352">
        <f t="shared" si="30"/>
        <v>6900</v>
      </c>
      <c r="G837" s="352">
        <f t="shared" si="31"/>
        <v>5750</v>
      </c>
    </row>
    <row r="838" spans="1:7" s="45" customFormat="1" x14ac:dyDescent="0.25">
      <c r="A838" s="556"/>
      <c r="B838" s="556"/>
      <c r="C838" s="556"/>
      <c r="D838" s="137" t="s">
        <v>5578</v>
      </c>
      <c r="E838" s="352">
        <v>9000</v>
      </c>
      <c r="F838" s="352">
        <f t="shared" si="30"/>
        <v>5400</v>
      </c>
      <c r="G838" s="352">
        <f t="shared" si="31"/>
        <v>4500</v>
      </c>
    </row>
    <row r="839" spans="1:7" s="45" customFormat="1" ht="13.5" x14ac:dyDescent="0.25">
      <c r="A839" s="556"/>
      <c r="B839" s="556"/>
      <c r="C839" s="556"/>
      <c r="D839" s="137" t="s">
        <v>9026</v>
      </c>
      <c r="E839" s="352"/>
      <c r="F839" s="352">
        <f t="shared" si="30"/>
        <v>0</v>
      </c>
      <c r="G839" s="352">
        <f t="shared" si="31"/>
        <v>0</v>
      </c>
    </row>
    <row r="840" spans="1:7" s="45" customFormat="1" x14ac:dyDescent="0.25">
      <c r="A840" s="556"/>
      <c r="B840" s="556"/>
      <c r="C840" s="556"/>
      <c r="D840" s="137" t="s">
        <v>8930</v>
      </c>
      <c r="E840" s="352">
        <v>8500</v>
      </c>
      <c r="F840" s="352">
        <f t="shared" si="30"/>
        <v>5100</v>
      </c>
      <c r="G840" s="352">
        <f t="shared" si="31"/>
        <v>4250</v>
      </c>
    </row>
    <row r="841" spans="1:7" s="45" customFormat="1" x14ac:dyDescent="0.25">
      <c r="A841" s="556"/>
      <c r="B841" s="556"/>
      <c r="C841" s="556"/>
      <c r="D841" s="137" t="s">
        <v>5579</v>
      </c>
      <c r="E841" s="352">
        <v>8000</v>
      </c>
      <c r="F841" s="352">
        <f t="shared" si="30"/>
        <v>4800</v>
      </c>
      <c r="G841" s="352">
        <f t="shared" si="31"/>
        <v>4000</v>
      </c>
    </row>
    <row r="842" spans="1:7" s="45" customFormat="1" x14ac:dyDescent="0.25">
      <c r="A842" s="556"/>
      <c r="B842" s="556"/>
      <c r="C842" s="556"/>
      <c r="D842" s="137" t="s">
        <v>5580</v>
      </c>
      <c r="E842" s="352">
        <v>7000</v>
      </c>
      <c r="F842" s="352">
        <f t="shared" si="30"/>
        <v>4200</v>
      </c>
      <c r="G842" s="352">
        <f t="shared" si="31"/>
        <v>3500</v>
      </c>
    </row>
    <row r="843" spans="1:7" s="45" customFormat="1" x14ac:dyDescent="0.25">
      <c r="A843" s="556">
        <v>4</v>
      </c>
      <c r="B843" s="556">
        <v>4</v>
      </c>
      <c r="C843" s="556"/>
      <c r="D843" s="145" t="s">
        <v>5581</v>
      </c>
      <c r="E843" s="352">
        <v>0</v>
      </c>
      <c r="F843" s="352">
        <f t="shared" si="30"/>
        <v>0</v>
      </c>
      <c r="G843" s="352">
        <f t="shared" si="31"/>
        <v>0</v>
      </c>
    </row>
    <row r="844" spans="1:7" s="45" customFormat="1" x14ac:dyDescent="0.25">
      <c r="A844" s="556"/>
      <c r="B844" s="556"/>
      <c r="C844" s="556"/>
      <c r="D844" s="137" t="s">
        <v>5582</v>
      </c>
      <c r="E844" s="352">
        <v>10000</v>
      </c>
      <c r="F844" s="352">
        <f t="shared" si="30"/>
        <v>6000</v>
      </c>
      <c r="G844" s="352">
        <f t="shared" si="31"/>
        <v>5000</v>
      </c>
    </row>
    <row r="845" spans="1:7" s="45" customFormat="1" x14ac:dyDescent="0.25">
      <c r="A845" s="556"/>
      <c r="B845" s="556"/>
      <c r="C845" s="556"/>
      <c r="D845" s="137" t="s">
        <v>5583</v>
      </c>
      <c r="E845" s="352">
        <v>9000</v>
      </c>
      <c r="F845" s="352">
        <f t="shared" si="30"/>
        <v>5400</v>
      </c>
      <c r="G845" s="352">
        <f t="shared" si="31"/>
        <v>4500</v>
      </c>
    </row>
    <row r="846" spans="1:7" s="45" customFormat="1" x14ac:dyDescent="0.25">
      <c r="A846" s="556"/>
      <c r="B846" s="556"/>
      <c r="C846" s="556"/>
      <c r="D846" s="137" t="s">
        <v>5584</v>
      </c>
      <c r="E846" s="352">
        <v>6500</v>
      </c>
      <c r="F846" s="352">
        <f t="shared" si="30"/>
        <v>3900</v>
      </c>
      <c r="G846" s="352">
        <f t="shared" si="31"/>
        <v>3250</v>
      </c>
    </row>
    <row r="847" spans="1:7" s="45" customFormat="1" x14ac:dyDescent="0.25">
      <c r="A847" s="556"/>
      <c r="B847" s="556"/>
      <c r="C847" s="556"/>
      <c r="D847" s="137" t="s">
        <v>5585</v>
      </c>
      <c r="E847" s="352">
        <v>3500</v>
      </c>
      <c r="F847" s="352">
        <f t="shared" si="30"/>
        <v>2100</v>
      </c>
      <c r="G847" s="352">
        <f t="shared" si="31"/>
        <v>1750</v>
      </c>
    </row>
    <row r="848" spans="1:7" s="45" customFormat="1" ht="25.5" x14ac:dyDescent="0.25">
      <c r="A848" s="556"/>
      <c r="B848" s="556"/>
      <c r="C848" s="556"/>
      <c r="D848" s="137" t="s">
        <v>9027</v>
      </c>
      <c r="E848" s="352"/>
      <c r="F848" s="352">
        <f t="shared" si="30"/>
        <v>0</v>
      </c>
      <c r="G848" s="352">
        <f t="shared" si="31"/>
        <v>0</v>
      </c>
    </row>
    <row r="849" spans="1:7" s="45" customFormat="1" x14ac:dyDescent="0.25">
      <c r="A849" s="556"/>
      <c r="B849" s="556"/>
      <c r="C849" s="556"/>
      <c r="D849" s="145" t="s">
        <v>8931</v>
      </c>
      <c r="E849" s="352">
        <v>5100</v>
      </c>
      <c r="F849" s="352">
        <f t="shared" si="30"/>
        <v>3060</v>
      </c>
      <c r="G849" s="352">
        <f t="shared" si="31"/>
        <v>2550</v>
      </c>
    </row>
    <row r="850" spans="1:7" s="45" customFormat="1" x14ac:dyDescent="0.25">
      <c r="A850" s="556">
        <v>5</v>
      </c>
      <c r="B850" s="556">
        <v>5</v>
      </c>
      <c r="C850" s="556"/>
      <c r="D850" s="145" t="s">
        <v>5548</v>
      </c>
      <c r="E850" s="352">
        <v>0</v>
      </c>
      <c r="F850" s="352">
        <f t="shared" si="30"/>
        <v>0</v>
      </c>
      <c r="G850" s="352">
        <f t="shared" si="31"/>
        <v>0</v>
      </c>
    </row>
    <row r="851" spans="1:7" s="45" customFormat="1" ht="25.5" x14ac:dyDescent="0.25">
      <c r="A851" s="556"/>
      <c r="B851" s="556"/>
      <c r="C851" s="556"/>
      <c r="D851" s="137" t="s">
        <v>5586</v>
      </c>
      <c r="E851" s="352">
        <v>9100</v>
      </c>
      <c r="F851" s="352">
        <f t="shared" si="30"/>
        <v>5460</v>
      </c>
      <c r="G851" s="352">
        <f t="shared" si="31"/>
        <v>4550</v>
      </c>
    </row>
    <row r="852" spans="1:7" s="45" customFormat="1" x14ac:dyDescent="0.25">
      <c r="A852" s="556"/>
      <c r="B852" s="556"/>
      <c r="C852" s="556"/>
      <c r="D852" s="137" t="s">
        <v>5587</v>
      </c>
      <c r="E852" s="352">
        <v>4000</v>
      </c>
      <c r="F852" s="352">
        <f t="shared" si="30"/>
        <v>2400</v>
      </c>
      <c r="G852" s="352">
        <f t="shared" si="31"/>
        <v>2000</v>
      </c>
    </row>
    <row r="853" spans="1:7" s="45" customFormat="1" x14ac:dyDescent="0.25">
      <c r="A853" s="556"/>
      <c r="B853" s="556"/>
      <c r="C853" s="556"/>
      <c r="D853" s="78" t="s">
        <v>5588</v>
      </c>
      <c r="E853" s="352">
        <v>3500</v>
      </c>
      <c r="F853" s="352">
        <f t="shared" si="30"/>
        <v>2100</v>
      </c>
      <c r="G853" s="352">
        <f t="shared" si="31"/>
        <v>1750</v>
      </c>
    </row>
    <row r="854" spans="1:7" s="45" customFormat="1" ht="25.5" x14ac:dyDescent="0.25">
      <c r="A854" s="556"/>
      <c r="B854" s="556"/>
      <c r="C854" s="556"/>
      <c r="D854" s="78" t="s">
        <v>5589</v>
      </c>
      <c r="E854" s="352">
        <v>1800</v>
      </c>
      <c r="F854" s="352">
        <f t="shared" si="30"/>
        <v>1080</v>
      </c>
      <c r="G854" s="352">
        <f t="shared" si="31"/>
        <v>900</v>
      </c>
    </row>
    <row r="855" spans="1:7" s="45" customFormat="1" x14ac:dyDescent="0.25">
      <c r="A855" s="556">
        <v>6</v>
      </c>
      <c r="B855" s="556">
        <v>6</v>
      </c>
      <c r="C855" s="556"/>
      <c r="D855" s="145" t="s">
        <v>5590</v>
      </c>
      <c r="E855" s="352">
        <v>0</v>
      </c>
      <c r="F855" s="352">
        <f t="shared" si="30"/>
        <v>0</v>
      </c>
      <c r="G855" s="352">
        <f t="shared" si="31"/>
        <v>0</v>
      </c>
    </row>
    <row r="856" spans="1:7" s="45" customFormat="1" ht="25.5" x14ac:dyDescent="0.25">
      <c r="A856" s="556"/>
      <c r="B856" s="556"/>
      <c r="C856" s="556"/>
      <c r="D856" s="137" t="s">
        <v>5586</v>
      </c>
      <c r="E856" s="352">
        <v>5000</v>
      </c>
      <c r="F856" s="352">
        <f t="shared" si="30"/>
        <v>3000</v>
      </c>
      <c r="G856" s="352">
        <f t="shared" si="31"/>
        <v>2500</v>
      </c>
    </row>
    <row r="857" spans="1:7" s="45" customFormat="1" x14ac:dyDescent="0.25">
      <c r="A857" s="556"/>
      <c r="B857" s="556"/>
      <c r="C857" s="556"/>
      <c r="D857" s="137" t="s">
        <v>5591</v>
      </c>
      <c r="E857" s="352">
        <v>3900</v>
      </c>
      <c r="F857" s="352">
        <f t="shared" si="30"/>
        <v>2340</v>
      </c>
      <c r="G857" s="352">
        <f t="shared" si="31"/>
        <v>1950</v>
      </c>
    </row>
    <row r="858" spans="1:7" s="45" customFormat="1" x14ac:dyDescent="0.25">
      <c r="A858" s="556"/>
      <c r="B858" s="556"/>
      <c r="C858" s="556"/>
      <c r="D858" s="78" t="s">
        <v>5592</v>
      </c>
      <c r="E858" s="352">
        <v>1700</v>
      </c>
      <c r="F858" s="352">
        <f t="shared" si="30"/>
        <v>1020</v>
      </c>
      <c r="G858" s="352">
        <f t="shared" si="31"/>
        <v>850</v>
      </c>
    </row>
    <row r="859" spans="1:7" s="45" customFormat="1" x14ac:dyDescent="0.25">
      <c r="A859" s="556"/>
      <c r="B859" s="556"/>
      <c r="C859" s="556"/>
      <c r="D859" s="78" t="s">
        <v>5571</v>
      </c>
      <c r="E859" s="352">
        <v>1500</v>
      </c>
      <c r="F859" s="352">
        <f t="shared" si="30"/>
        <v>900</v>
      </c>
      <c r="G859" s="352">
        <f t="shared" si="31"/>
        <v>750</v>
      </c>
    </row>
    <row r="860" spans="1:7" s="45" customFormat="1" ht="25.5" x14ac:dyDescent="0.25">
      <c r="A860" s="556">
        <v>7</v>
      </c>
      <c r="B860" s="556">
        <v>7</v>
      </c>
      <c r="C860" s="556"/>
      <c r="D860" s="145" t="s">
        <v>5593</v>
      </c>
      <c r="E860" s="352">
        <v>0</v>
      </c>
      <c r="F860" s="352">
        <f t="shared" ref="F860:F923" si="32">IFERROR(E860*0.6,0)</f>
        <v>0</v>
      </c>
      <c r="G860" s="352">
        <f t="shared" ref="G860:G923" si="33">IFERROR(E860*0.5,0)</f>
        <v>0</v>
      </c>
    </row>
    <row r="861" spans="1:7" s="45" customFormat="1" x14ac:dyDescent="0.25">
      <c r="A861" s="556"/>
      <c r="B861" s="556"/>
      <c r="C861" s="556"/>
      <c r="D861" s="137" t="s">
        <v>5594</v>
      </c>
      <c r="E861" s="352">
        <v>3500</v>
      </c>
      <c r="F861" s="352">
        <f t="shared" si="32"/>
        <v>2100</v>
      </c>
      <c r="G861" s="352">
        <f t="shared" si="33"/>
        <v>1750</v>
      </c>
    </row>
    <row r="862" spans="1:7" s="45" customFormat="1" x14ac:dyDescent="0.25">
      <c r="A862" s="556"/>
      <c r="B862" s="556"/>
      <c r="C862" s="556"/>
      <c r="D862" s="137" t="s">
        <v>5595</v>
      </c>
      <c r="E862" s="352">
        <v>3500</v>
      </c>
      <c r="F862" s="352">
        <f t="shared" si="32"/>
        <v>2100</v>
      </c>
      <c r="G862" s="352">
        <f t="shared" si="33"/>
        <v>1750</v>
      </c>
    </row>
    <row r="863" spans="1:7" s="45" customFormat="1" x14ac:dyDescent="0.25">
      <c r="A863" s="556"/>
      <c r="B863" s="556"/>
      <c r="C863" s="556"/>
      <c r="D863" s="137" t="s">
        <v>5596</v>
      </c>
      <c r="E863" s="352">
        <v>4300</v>
      </c>
      <c r="F863" s="352">
        <f t="shared" si="32"/>
        <v>2580</v>
      </c>
      <c r="G863" s="352">
        <f t="shared" si="33"/>
        <v>2150</v>
      </c>
    </row>
    <row r="864" spans="1:7" s="45" customFormat="1" x14ac:dyDescent="0.25">
      <c r="A864" s="556">
        <v>8</v>
      </c>
      <c r="B864" s="556">
        <v>8</v>
      </c>
      <c r="C864" s="556"/>
      <c r="D864" s="145" t="s">
        <v>5597</v>
      </c>
      <c r="E864" s="352">
        <v>0</v>
      </c>
      <c r="F864" s="352">
        <f t="shared" si="32"/>
        <v>0</v>
      </c>
      <c r="G864" s="352">
        <f t="shared" si="33"/>
        <v>0</v>
      </c>
    </row>
    <row r="865" spans="1:7" s="45" customFormat="1" x14ac:dyDescent="0.25">
      <c r="A865" s="556"/>
      <c r="B865" s="556"/>
      <c r="C865" s="556"/>
      <c r="D865" s="137" t="s">
        <v>5598</v>
      </c>
      <c r="E865" s="352">
        <v>4000</v>
      </c>
      <c r="F865" s="352">
        <f t="shared" si="32"/>
        <v>2400</v>
      </c>
      <c r="G865" s="352">
        <f t="shared" si="33"/>
        <v>2000</v>
      </c>
    </row>
    <row r="866" spans="1:7" s="45" customFormat="1" x14ac:dyDescent="0.25">
      <c r="A866" s="556"/>
      <c r="B866" s="556"/>
      <c r="C866" s="556"/>
      <c r="D866" s="137" t="s">
        <v>5599</v>
      </c>
      <c r="E866" s="352">
        <v>3000</v>
      </c>
      <c r="F866" s="352">
        <f t="shared" si="32"/>
        <v>1800</v>
      </c>
      <c r="G866" s="352">
        <f t="shared" si="33"/>
        <v>1500</v>
      </c>
    </row>
    <row r="867" spans="1:7" s="45" customFormat="1" x14ac:dyDescent="0.25">
      <c r="A867" s="556"/>
      <c r="B867" s="556"/>
      <c r="C867" s="556"/>
      <c r="D867" s="137" t="s">
        <v>5600</v>
      </c>
      <c r="E867" s="352">
        <v>2500</v>
      </c>
      <c r="F867" s="352">
        <f t="shared" si="32"/>
        <v>1500</v>
      </c>
      <c r="G867" s="352">
        <f t="shared" si="33"/>
        <v>1250</v>
      </c>
    </row>
    <row r="868" spans="1:7" s="45" customFormat="1" x14ac:dyDescent="0.25">
      <c r="A868" s="556">
        <v>9</v>
      </c>
      <c r="B868" s="556">
        <v>9</v>
      </c>
      <c r="C868" s="556"/>
      <c r="D868" s="145" t="s">
        <v>5601</v>
      </c>
      <c r="E868" s="352">
        <v>0</v>
      </c>
      <c r="F868" s="352">
        <f t="shared" si="32"/>
        <v>0</v>
      </c>
      <c r="G868" s="352">
        <f t="shared" si="33"/>
        <v>0</v>
      </c>
    </row>
    <row r="869" spans="1:7" s="45" customFormat="1" ht="25.5" x14ac:dyDescent="0.25">
      <c r="A869" s="556"/>
      <c r="B869" s="556"/>
      <c r="C869" s="556"/>
      <c r="D869" s="137" t="s">
        <v>5602</v>
      </c>
      <c r="E869" s="352">
        <v>6500</v>
      </c>
      <c r="F869" s="352">
        <f t="shared" si="32"/>
        <v>3900</v>
      </c>
      <c r="G869" s="352">
        <f t="shared" si="33"/>
        <v>3250</v>
      </c>
    </row>
    <row r="870" spans="1:7" s="45" customFormat="1" x14ac:dyDescent="0.25">
      <c r="A870" s="556"/>
      <c r="B870" s="556"/>
      <c r="C870" s="556"/>
      <c r="D870" s="137" t="s">
        <v>5603</v>
      </c>
      <c r="E870" s="352">
        <v>9500</v>
      </c>
      <c r="F870" s="352">
        <f t="shared" si="32"/>
        <v>5700</v>
      </c>
      <c r="G870" s="352">
        <f t="shared" si="33"/>
        <v>4750</v>
      </c>
    </row>
    <row r="871" spans="1:7" s="45" customFormat="1" x14ac:dyDescent="0.25">
      <c r="A871" s="556"/>
      <c r="B871" s="556"/>
      <c r="C871" s="556"/>
      <c r="D871" s="137" t="s">
        <v>5604</v>
      </c>
      <c r="E871" s="352">
        <v>9800</v>
      </c>
      <c r="F871" s="352">
        <f t="shared" si="32"/>
        <v>5880</v>
      </c>
      <c r="G871" s="352">
        <f t="shared" si="33"/>
        <v>4900</v>
      </c>
    </row>
    <row r="872" spans="1:7" s="45" customFormat="1" x14ac:dyDescent="0.25">
      <c r="A872" s="556"/>
      <c r="B872" s="556"/>
      <c r="C872" s="556"/>
      <c r="D872" s="137" t="s">
        <v>5605</v>
      </c>
      <c r="E872" s="352">
        <v>10000</v>
      </c>
      <c r="F872" s="352">
        <f t="shared" si="32"/>
        <v>6000</v>
      </c>
      <c r="G872" s="352">
        <f t="shared" si="33"/>
        <v>5000</v>
      </c>
    </row>
    <row r="873" spans="1:7" s="45" customFormat="1" x14ac:dyDescent="0.25">
      <c r="A873" s="556">
        <v>10</v>
      </c>
      <c r="B873" s="556">
        <v>10</v>
      </c>
      <c r="C873" s="556"/>
      <c r="D873" s="145" t="s">
        <v>5606</v>
      </c>
      <c r="E873" s="352">
        <v>0</v>
      </c>
      <c r="F873" s="352">
        <f t="shared" si="32"/>
        <v>0</v>
      </c>
      <c r="G873" s="352">
        <f t="shared" si="33"/>
        <v>0</v>
      </c>
    </row>
    <row r="874" spans="1:7" s="45" customFormat="1" x14ac:dyDescent="0.25">
      <c r="A874" s="556"/>
      <c r="B874" s="556"/>
      <c r="C874" s="556"/>
      <c r="D874" s="137" t="s">
        <v>5607</v>
      </c>
      <c r="E874" s="352">
        <v>9000</v>
      </c>
      <c r="F874" s="352">
        <f t="shared" si="32"/>
        <v>5400</v>
      </c>
      <c r="G874" s="352">
        <f t="shared" si="33"/>
        <v>4500</v>
      </c>
    </row>
    <row r="875" spans="1:7" s="45" customFormat="1" x14ac:dyDescent="0.25">
      <c r="A875" s="556"/>
      <c r="B875" s="556"/>
      <c r="C875" s="556"/>
      <c r="D875" s="137" t="s">
        <v>5608</v>
      </c>
      <c r="E875" s="352">
        <v>8000</v>
      </c>
      <c r="F875" s="352">
        <f t="shared" si="32"/>
        <v>4800</v>
      </c>
      <c r="G875" s="352">
        <f t="shared" si="33"/>
        <v>4000</v>
      </c>
    </row>
    <row r="876" spans="1:7" s="45" customFormat="1" x14ac:dyDescent="0.25">
      <c r="A876" s="556"/>
      <c r="B876" s="556"/>
      <c r="C876" s="556"/>
      <c r="D876" s="137" t="s">
        <v>5609</v>
      </c>
      <c r="E876" s="352">
        <v>6500</v>
      </c>
      <c r="F876" s="352">
        <f t="shared" si="32"/>
        <v>3900</v>
      </c>
      <c r="G876" s="352">
        <f t="shared" si="33"/>
        <v>3250</v>
      </c>
    </row>
    <row r="877" spans="1:7" s="45" customFormat="1" x14ac:dyDescent="0.25">
      <c r="A877" s="556"/>
      <c r="B877" s="556"/>
      <c r="C877" s="556"/>
      <c r="D877" s="137" t="s">
        <v>5571</v>
      </c>
      <c r="E877" s="352">
        <v>8000</v>
      </c>
      <c r="F877" s="352">
        <f t="shared" si="32"/>
        <v>4800</v>
      </c>
      <c r="G877" s="352">
        <f t="shared" si="33"/>
        <v>4000</v>
      </c>
    </row>
    <row r="878" spans="1:7" s="45" customFormat="1" ht="25.5" x14ac:dyDescent="0.25">
      <c r="A878" s="556"/>
      <c r="B878" s="556"/>
      <c r="C878" s="556"/>
      <c r="D878" s="137" t="s">
        <v>5610</v>
      </c>
      <c r="E878" s="352">
        <v>7000</v>
      </c>
      <c r="F878" s="352">
        <f t="shared" si="32"/>
        <v>4200</v>
      </c>
      <c r="G878" s="352">
        <f t="shared" si="33"/>
        <v>3500</v>
      </c>
    </row>
    <row r="879" spans="1:7" s="45" customFormat="1" x14ac:dyDescent="0.25">
      <c r="A879" s="556"/>
      <c r="B879" s="556"/>
      <c r="C879" s="556"/>
      <c r="D879" s="137" t="s">
        <v>5611</v>
      </c>
      <c r="E879" s="352">
        <v>6000</v>
      </c>
      <c r="F879" s="352">
        <f t="shared" si="32"/>
        <v>3600</v>
      </c>
      <c r="G879" s="352">
        <f t="shared" si="33"/>
        <v>3000</v>
      </c>
    </row>
    <row r="880" spans="1:7" s="45" customFormat="1" x14ac:dyDescent="0.25">
      <c r="A880" s="556">
        <v>11</v>
      </c>
      <c r="B880" s="556">
        <v>11</v>
      </c>
      <c r="C880" s="556"/>
      <c r="D880" s="145" t="s">
        <v>5612</v>
      </c>
      <c r="E880" s="352">
        <v>0</v>
      </c>
      <c r="F880" s="352">
        <f t="shared" si="32"/>
        <v>0</v>
      </c>
      <c r="G880" s="352">
        <f t="shared" si="33"/>
        <v>0</v>
      </c>
    </row>
    <row r="881" spans="1:7" s="45" customFormat="1" x14ac:dyDescent="0.25">
      <c r="A881" s="556"/>
      <c r="B881" s="556"/>
      <c r="C881" s="556"/>
      <c r="D881" s="137" t="s">
        <v>5613</v>
      </c>
      <c r="E881" s="352">
        <v>6600</v>
      </c>
      <c r="F881" s="352">
        <f t="shared" si="32"/>
        <v>3960</v>
      </c>
      <c r="G881" s="352">
        <f t="shared" si="33"/>
        <v>3300</v>
      </c>
    </row>
    <row r="882" spans="1:7" s="45" customFormat="1" x14ac:dyDescent="0.25">
      <c r="A882" s="556"/>
      <c r="B882" s="556"/>
      <c r="C882" s="556"/>
      <c r="D882" s="137" t="s">
        <v>5614</v>
      </c>
      <c r="E882" s="352">
        <v>5500</v>
      </c>
      <c r="F882" s="352">
        <f t="shared" si="32"/>
        <v>3300</v>
      </c>
      <c r="G882" s="352">
        <f t="shared" si="33"/>
        <v>2750</v>
      </c>
    </row>
    <row r="883" spans="1:7" s="45" customFormat="1" x14ac:dyDescent="0.25">
      <c r="A883" s="556"/>
      <c r="B883" s="556"/>
      <c r="C883" s="556"/>
      <c r="D883" s="137" t="s">
        <v>5615</v>
      </c>
      <c r="E883" s="352">
        <v>6400</v>
      </c>
      <c r="F883" s="352">
        <f t="shared" si="32"/>
        <v>3840</v>
      </c>
      <c r="G883" s="352">
        <f t="shared" si="33"/>
        <v>3200</v>
      </c>
    </row>
    <row r="884" spans="1:7" s="45" customFormat="1" x14ac:dyDescent="0.25">
      <c r="A884" s="556">
        <v>12</v>
      </c>
      <c r="B884" s="556">
        <v>12</v>
      </c>
      <c r="C884" s="556"/>
      <c r="D884" s="145" t="s">
        <v>878</v>
      </c>
      <c r="E884" s="352">
        <v>0</v>
      </c>
      <c r="F884" s="352">
        <f t="shared" si="32"/>
        <v>0</v>
      </c>
      <c r="G884" s="352">
        <f t="shared" si="33"/>
        <v>0</v>
      </c>
    </row>
    <row r="885" spans="1:7" s="45" customFormat="1" ht="25.5" x14ac:dyDescent="0.25">
      <c r="A885" s="556"/>
      <c r="B885" s="556"/>
      <c r="C885" s="556"/>
      <c r="D885" s="137" t="s">
        <v>5616</v>
      </c>
      <c r="E885" s="352">
        <v>4500</v>
      </c>
      <c r="F885" s="352">
        <f t="shared" si="32"/>
        <v>2700</v>
      </c>
      <c r="G885" s="352">
        <f t="shared" si="33"/>
        <v>2250</v>
      </c>
    </row>
    <row r="886" spans="1:7" s="45" customFormat="1" x14ac:dyDescent="0.25">
      <c r="A886" s="556"/>
      <c r="B886" s="556"/>
      <c r="C886" s="556"/>
      <c r="D886" s="137" t="s">
        <v>5617</v>
      </c>
      <c r="E886" s="352">
        <v>4000</v>
      </c>
      <c r="F886" s="352">
        <f t="shared" si="32"/>
        <v>2400</v>
      </c>
      <c r="G886" s="352">
        <f t="shared" si="33"/>
        <v>2000</v>
      </c>
    </row>
    <row r="887" spans="1:7" s="45" customFormat="1" x14ac:dyDescent="0.25">
      <c r="A887" s="556"/>
      <c r="B887" s="556"/>
      <c r="C887" s="556"/>
      <c r="D887" s="137" t="s">
        <v>5618</v>
      </c>
      <c r="E887" s="352">
        <v>4500</v>
      </c>
      <c r="F887" s="352">
        <f t="shared" si="32"/>
        <v>2700</v>
      </c>
      <c r="G887" s="352">
        <f t="shared" si="33"/>
        <v>2250</v>
      </c>
    </row>
    <row r="888" spans="1:7" s="45" customFormat="1" x14ac:dyDescent="0.25">
      <c r="A888" s="556">
        <v>13</v>
      </c>
      <c r="B888" s="556">
        <v>13</v>
      </c>
      <c r="C888" s="556"/>
      <c r="D888" s="145" t="s">
        <v>5619</v>
      </c>
      <c r="E888" s="352">
        <v>0</v>
      </c>
      <c r="F888" s="352">
        <f t="shared" si="32"/>
        <v>0</v>
      </c>
      <c r="G888" s="352">
        <f t="shared" si="33"/>
        <v>0</v>
      </c>
    </row>
    <row r="889" spans="1:7" s="45" customFormat="1" x14ac:dyDescent="0.25">
      <c r="A889" s="556"/>
      <c r="B889" s="556"/>
      <c r="C889" s="556"/>
      <c r="D889" s="137" t="s">
        <v>5620</v>
      </c>
      <c r="E889" s="352">
        <v>4000</v>
      </c>
      <c r="F889" s="352">
        <f t="shared" si="32"/>
        <v>2400</v>
      </c>
      <c r="G889" s="352">
        <f t="shared" si="33"/>
        <v>2000</v>
      </c>
    </row>
    <row r="890" spans="1:7" s="45" customFormat="1" x14ac:dyDescent="0.25">
      <c r="A890" s="556"/>
      <c r="B890" s="556"/>
      <c r="C890" s="556"/>
      <c r="D890" s="137" t="s">
        <v>5621</v>
      </c>
      <c r="E890" s="352">
        <v>5000</v>
      </c>
      <c r="F890" s="352">
        <f t="shared" si="32"/>
        <v>3000</v>
      </c>
      <c r="G890" s="352">
        <f t="shared" si="33"/>
        <v>2500</v>
      </c>
    </row>
    <row r="891" spans="1:7" s="45" customFormat="1" ht="25.5" x14ac:dyDescent="0.25">
      <c r="A891" s="556">
        <v>14</v>
      </c>
      <c r="B891" s="556">
        <v>14</v>
      </c>
      <c r="C891" s="556"/>
      <c r="D891" s="145" t="s">
        <v>5622</v>
      </c>
      <c r="E891" s="352">
        <v>0</v>
      </c>
      <c r="F891" s="352">
        <f t="shared" si="32"/>
        <v>0</v>
      </c>
      <c r="G891" s="352">
        <f t="shared" si="33"/>
        <v>0</v>
      </c>
    </row>
    <row r="892" spans="1:7" s="45" customFormat="1" x14ac:dyDescent="0.25">
      <c r="A892" s="556"/>
      <c r="B892" s="556"/>
      <c r="C892" s="556"/>
      <c r="D892" s="137" t="s">
        <v>5607</v>
      </c>
      <c r="E892" s="352">
        <v>2500</v>
      </c>
      <c r="F892" s="352">
        <f t="shared" si="32"/>
        <v>1500</v>
      </c>
      <c r="G892" s="352">
        <f t="shared" si="33"/>
        <v>1250</v>
      </c>
    </row>
    <row r="893" spans="1:7" s="45" customFormat="1" x14ac:dyDescent="0.25">
      <c r="A893" s="556"/>
      <c r="B893" s="556"/>
      <c r="C893" s="556"/>
      <c r="D893" s="137" t="s">
        <v>5608</v>
      </c>
      <c r="E893" s="352">
        <v>5000</v>
      </c>
      <c r="F893" s="352">
        <f t="shared" si="32"/>
        <v>3000</v>
      </c>
      <c r="G893" s="352">
        <f t="shared" si="33"/>
        <v>2500</v>
      </c>
    </row>
    <row r="894" spans="1:7" s="45" customFormat="1" x14ac:dyDescent="0.25">
      <c r="A894" s="556"/>
      <c r="B894" s="556"/>
      <c r="C894" s="556"/>
      <c r="D894" s="137" t="s">
        <v>5609</v>
      </c>
      <c r="E894" s="352">
        <v>4000</v>
      </c>
      <c r="F894" s="352">
        <f t="shared" si="32"/>
        <v>2400</v>
      </c>
      <c r="G894" s="352">
        <f t="shared" si="33"/>
        <v>2000</v>
      </c>
    </row>
    <row r="895" spans="1:7" s="45" customFormat="1" x14ac:dyDescent="0.25">
      <c r="A895" s="556"/>
      <c r="B895" s="556"/>
      <c r="C895" s="556"/>
      <c r="D895" s="137" t="s">
        <v>5571</v>
      </c>
      <c r="E895" s="352">
        <v>5500</v>
      </c>
      <c r="F895" s="352">
        <f t="shared" si="32"/>
        <v>3300</v>
      </c>
      <c r="G895" s="352">
        <f t="shared" si="33"/>
        <v>2750</v>
      </c>
    </row>
    <row r="896" spans="1:7" s="45" customFormat="1" x14ac:dyDescent="0.25">
      <c r="A896" s="556">
        <v>15</v>
      </c>
      <c r="B896" s="556">
        <v>15</v>
      </c>
      <c r="C896" s="556"/>
      <c r="D896" s="145" t="s">
        <v>875</v>
      </c>
      <c r="E896" s="352">
        <v>0</v>
      </c>
      <c r="F896" s="352">
        <f t="shared" si="32"/>
        <v>0</v>
      </c>
      <c r="G896" s="352">
        <f t="shared" si="33"/>
        <v>0</v>
      </c>
    </row>
    <row r="897" spans="1:7" s="45" customFormat="1" ht="25.5" x14ac:dyDescent="0.25">
      <c r="A897" s="556"/>
      <c r="B897" s="556"/>
      <c r="C897" s="556"/>
      <c r="D897" s="137" t="s">
        <v>5623</v>
      </c>
      <c r="E897" s="352">
        <v>5000</v>
      </c>
      <c r="F897" s="352">
        <f t="shared" si="32"/>
        <v>3000</v>
      </c>
      <c r="G897" s="352">
        <f t="shared" si="33"/>
        <v>2500</v>
      </c>
    </row>
    <row r="898" spans="1:7" s="45" customFormat="1" x14ac:dyDescent="0.25">
      <c r="A898" s="556"/>
      <c r="B898" s="556"/>
      <c r="C898" s="556"/>
      <c r="D898" s="137" t="s">
        <v>5621</v>
      </c>
      <c r="E898" s="352">
        <v>4000</v>
      </c>
      <c r="F898" s="352">
        <f t="shared" si="32"/>
        <v>2400</v>
      </c>
      <c r="G898" s="352">
        <f t="shared" si="33"/>
        <v>2000</v>
      </c>
    </row>
    <row r="899" spans="1:7" s="45" customFormat="1" x14ac:dyDescent="0.25">
      <c r="A899" s="556">
        <v>16</v>
      </c>
      <c r="B899" s="556">
        <v>16</v>
      </c>
      <c r="C899" s="556"/>
      <c r="D899" s="145" t="s">
        <v>5624</v>
      </c>
      <c r="E899" s="352">
        <v>0</v>
      </c>
      <c r="F899" s="352">
        <f t="shared" si="32"/>
        <v>0</v>
      </c>
      <c r="G899" s="352">
        <f t="shared" si="33"/>
        <v>0</v>
      </c>
    </row>
    <row r="900" spans="1:7" s="45" customFormat="1" x14ac:dyDescent="0.25">
      <c r="A900" s="556"/>
      <c r="B900" s="556"/>
      <c r="C900" s="556"/>
      <c r="D900" s="137" t="s">
        <v>5625</v>
      </c>
      <c r="E900" s="352">
        <v>3500</v>
      </c>
      <c r="F900" s="352">
        <f t="shared" si="32"/>
        <v>2100</v>
      </c>
      <c r="G900" s="352">
        <f t="shared" si="33"/>
        <v>1750</v>
      </c>
    </row>
    <row r="901" spans="1:7" s="45" customFormat="1" x14ac:dyDescent="0.25">
      <c r="A901" s="556"/>
      <c r="B901" s="556"/>
      <c r="C901" s="556"/>
      <c r="D901" s="137" t="s">
        <v>5626</v>
      </c>
      <c r="E901" s="352">
        <v>3000</v>
      </c>
      <c r="F901" s="352">
        <f t="shared" si="32"/>
        <v>1800</v>
      </c>
      <c r="G901" s="352">
        <f t="shared" si="33"/>
        <v>1500</v>
      </c>
    </row>
    <row r="902" spans="1:7" s="45" customFormat="1" x14ac:dyDescent="0.25">
      <c r="A902" s="556"/>
      <c r="B902" s="556"/>
      <c r="C902" s="556"/>
      <c r="D902" s="137" t="s">
        <v>5627</v>
      </c>
      <c r="E902" s="352">
        <v>2500</v>
      </c>
      <c r="F902" s="352">
        <f t="shared" si="32"/>
        <v>1500</v>
      </c>
      <c r="G902" s="352">
        <f t="shared" si="33"/>
        <v>1250</v>
      </c>
    </row>
    <row r="903" spans="1:7" s="45" customFormat="1" x14ac:dyDescent="0.25">
      <c r="A903" s="556">
        <v>17</v>
      </c>
      <c r="B903" s="556">
        <v>17</v>
      </c>
      <c r="C903" s="556"/>
      <c r="D903" s="145" t="s">
        <v>5628</v>
      </c>
      <c r="E903" s="352">
        <v>0</v>
      </c>
      <c r="F903" s="352">
        <f t="shared" si="32"/>
        <v>0</v>
      </c>
      <c r="G903" s="352">
        <f t="shared" si="33"/>
        <v>0</v>
      </c>
    </row>
    <row r="904" spans="1:7" s="45" customFormat="1" x14ac:dyDescent="0.25">
      <c r="A904" s="556"/>
      <c r="B904" s="556"/>
      <c r="C904" s="556"/>
      <c r="D904" s="137" t="s">
        <v>5629</v>
      </c>
      <c r="E904" s="352">
        <v>6500</v>
      </c>
      <c r="F904" s="352">
        <f t="shared" si="32"/>
        <v>3900</v>
      </c>
      <c r="G904" s="352">
        <f t="shared" si="33"/>
        <v>3250</v>
      </c>
    </row>
    <row r="905" spans="1:7" s="45" customFormat="1" ht="13.5" x14ac:dyDescent="0.25">
      <c r="A905" s="556"/>
      <c r="B905" s="556"/>
      <c r="C905" s="556"/>
      <c r="D905" s="137" t="s">
        <v>9028</v>
      </c>
      <c r="E905" s="352"/>
      <c r="F905" s="352">
        <f t="shared" si="32"/>
        <v>0</v>
      </c>
      <c r="G905" s="352">
        <f t="shared" si="33"/>
        <v>0</v>
      </c>
    </row>
    <row r="906" spans="1:7" s="45" customFormat="1" x14ac:dyDescent="0.25">
      <c r="A906" s="556"/>
      <c r="B906" s="556"/>
      <c r="C906" s="556"/>
      <c r="D906" s="137" t="s">
        <v>8932</v>
      </c>
      <c r="E906" s="352">
        <v>6000</v>
      </c>
      <c r="F906" s="352">
        <f t="shared" si="32"/>
        <v>3600</v>
      </c>
      <c r="G906" s="352">
        <f t="shared" si="33"/>
        <v>3000</v>
      </c>
    </row>
    <row r="907" spans="1:7" s="45" customFormat="1" x14ac:dyDescent="0.25">
      <c r="A907" s="556"/>
      <c r="B907" s="556"/>
      <c r="C907" s="556"/>
      <c r="D907" s="137" t="s">
        <v>5630</v>
      </c>
      <c r="E907" s="352">
        <v>2600</v>
      </c>
      <c r="F907" s="352">
        <f t="shared" si="32"/>
        <v>1560</v>
      </c>
      <c r="G907" s="352">
        <f t="shared" si="33"/>
        <v>1300</v>
      </c>
    </row>
    <row r="908" spans="1:7" s="45" customFormat="1" x14ac:dyDescent="0.25">
      <c r="A908" s="556">
        <v>18</v>
      </c>
      <c r="B908" s="556">
        <v>18</v>
      </c>
      <c r="C908" s="556"/>
      <c r="D908" s="145" t="s">
        <v>5482</v>
      </c>
      <c r="E908" s="352">
        <v>0</v>
      </c>
      <c r="F908" s="352">
        <f t="shared" si="32"/>
        <v>0</v>
      </c>
      <c r="G908" s="352">
        <f t="shared" si="33"/>
        <v>0</v>
      </c>
    </row>
    <row r="909" spans="1:7" s="45" customFormat="1" x14ac:dyDescent="0.25">
      <c r="A909" s="556"/>
      <c r="B909" s="556"/>
      <c r="C909" s="556"/>
      <c r="D909" s="137" t="s">
        <v>5631</v>
      </c>
      <c r="E909" s="352">
        <v>4500</v>
      </c>
      <c r="F909" s="352">
        <f t="shared" si="32"/>
        <v>2700</v>
      </c>
      <c r="G909" s="352">
        <f t="shared" si="33"/>
        <v>2250</v>
      </c>
    </row>
    <row r="910" spans="1:7" s="45" customFormat="1" x14ac:dyDescent="0.25">
      <c r="A910" s="556"/>
      <c r="B910" s="556"/>
      <c r="C910" s="556"/>
      <c r="D910" s="137" t="s">
        <v>5632</v>
      </c>
      <c r="E910" s="352">
        <v>4200</v>
      </c>
      <c r="F910" s="352">
        <f t="shared" si="32"/>
        <v>2520</v>
      </c>
      <c r="G910" s="352">
        <f t="shared" si="33"/>
        <v>2100</v>
      </c>
    </row>
    <row r="911" spans="1:7" s="45" customFormat="1" x14ac:dyDescent="0.25">
      <c r="A911" s="556">
        <v>19</v>
      </c>
      <c r="B911" s="556">
        <v>19</v>
      </c>
      <c r="C911" s="556"/>
      <c r="D911" s="145" t="s">
        <v>5633</v>
      </c>
      <c r="E911" s="352">
        <v>0</v>
      </c>
      <c r="F911" s="352">
        <f t="shared" si="32"/>
        <v>0</v>
      </c>
      <c r="G911" s="352">
        <f t="shared" si="33"/>
        <v>0</v>
      </c>
    </row>
    <row r="912" spans="1:7" s="45" customFormat="1" x14ac:dyDescent="0.25">
      <c r="A912" s="556"/>
      <c r="B912" s="556"/>
      <c r="C912" s="556"/>
      <c r="D912" s="137" t="s">
        <v>5634</v>
      </c>
      <c r="E912" s="352">
        <v>4300</v>
      </c>
      <c r="F912" s="352">
        <f t="shared" si="32"/>
        <v>2580</v>
      </c>
      <c r="G912" s="352">
        <f t="shared" si="33"/>
        <v>2150</v>
      </c>
    </row>
    <row r="913" spans="1:7" s="45" customFormat="1" x14ac:dyDescent="0.25">
      <c r="A913" s="556"/>
      <c r="B913" s="556"/>
      <c r="C913" s="556"/>
      <c r="D913" s="137" t="s">
        <v>5635</v>
      </c>
      <c r="E913" s="352">
        <v>3800</v>
      </c>
      <c r="F913" s="352">
        <f t="shared" si="32"/>
        <v>2280</v>
      </c>
      <c r="G913" s="352">
        <f t="shared" si="33"/>
        <v>1900</v>
      </c>
    </row>
    <row r="914" spans="1:7" s="45" customFormat="1" x14ac:dyDescent="0.25">
      <c r="A914" s="556">
        <v>20</v>
      </c>
      <c r="B914" s="556">
        <v>20</v>
      </c>
      <c r="C914" s="556"/>
      <c r="D914" s="145" t="s">
        <v>5636</v>
      </c>
      <c r="E914" s="352">
        <v>0</v>
      </c>
      <c r="F914" s="352">
        <f t="shared" si="32"/>
        <v>0</v>
      </c>
      <c r="G914" s="352">
        <f t="shared" si="33"/>
        <v>0</v>
      </c>
    </row>
    <row r="915" spans="1:7" s="45" customFormat="1" ht="25.5" x14ac:dyDescent="0.25">
      <c r="A915" s="556"/>
      <c r="B915" s="556"/>
      <c r="C915" s="556"/>
      <c r="D915" s="137" t="s">
        <v>5637</v>
      </c>
      <c r="E915" s="352">
        <v>1500</v>
      </c>
      <c r="F915" s="352">
        <f t="shared" si="32"/>
        <v>900</v>
      </c>
      <c r="G915" s="352">
        <f t="shared" si="33"/>
        <v>750</v>
      </c>
    </row>
    <row r="916" spans="1:7" s="45" customFormat="1" x14ac:dyDescent="0.25">
      <c r="A916" s="556"/>
      <c r="B916" s="556"/>
      <c r="C916" s="556"/>
      <c r="D916" s="137" t="s">
        <v>5638</v>
      </c>
      <c r="E916" s="352">
        <v>1500</v>
      </c>
      <c r="F916" s="352">
        <f t="shared" si="32"/>
        <v>900</v>
      </c>
      <c r="G916" s="352">
        <f t="shared" si="33"/>
        <v>750</v>
      </c>
    </row>
    <row r="917" spans="1:7" s="45" customFormat="1" x14ac:dyDescent="0.25">
      <c r="A917" s="556">
        <v>21</v>
      </c>
      <c r="B917" s="556">
        <v>21</v>
      </c>
      <c r="C917" s="556"/>
      <c r="D917" s="145" t="s">
        <v>5639</v>
      </c>
      <c r="E917" s="352">
        <v>0</v>
      </c>
      <c r="F917" s="352">
        <f t="shared" si="32"/>
        <v>0</v>
      </c>
      <c r="G917" s="352">
        <f t="shared" si="33"/>
        <v>0</v>
      </c>
    </row>
    <row r="918" spans="1:7" s="45" customFormat="1" x14ac:dyDescent="0.25">
      <c r="A918" s="556"/>
      <c r="B918" s="556"/>
      <c r="C918" s="556"/>
      <c r="D918" s="137" t="s">
        <v>5640</v>
      </c>
      <c r="E918" s="352">
        <v>6500</v>
      </c>
      <c r="F918" s="352">
        <f t="shared" si="32"/>
        <v>3900</v>
      </c>
      <c r="G918" s="352">
        <f t="shared" si="33"/>
        <v>3250</v>
      </c>
    </row>
    <row r="919" spans="1:7" s="45" customFormat="1" x14ac:dyDescent="0.25">
      <c r="A919" s="556"/>
      <c r="B919" s="556"/>
      <c r="C919" s="556"/>
      <c r="D919" s="137" t="s">
        <v>5641</v>
      </c>
      <c r="E919" s="352">
        <v>4500</v>
      </c>
      <c r="F919" s="352">
        <f t="shared" si="32"/>
        <v>2700</v>
      </c>
      <c r="G919" s="352">
        <f t="shared" si="33"/>
        <v>2250</v>
      </c>
    </row>
    <row r="920" spans="1:7" s="45" customFormat="1" x14ac:dyDescent="0.25">
      <c r="A920" s="556">
        <v>22</v>
      </c>
      <c r="B920" s="556">
        <v>22</v>
      </c>
      <c r="C920" s="556"/>
      <c r="D920" s="145" t="s">
        <v>5642</v>
      </c>
      <c r="E920" s="352">
        <v>0</v>
      </c>
      <c r="F920" s="352">
        <f t="shared" si="32"/>
        <v>0</v>
      </c>
      <c r="G920" s="352">
        <f t="shared" si="33"/>
        <v>0</v>
      </c>
    </row>
    <row r="921" spans="1:7" s="45" customFormat="1" x14ac:dyDescent="0.25">
      <c r="A921" s="556"/>
      <c r="B921" s="556"/>
      <c r="C921" s="556"/>
      <c r="D921" s="137" t="s">
        <v>5643</v>
      </c>
      <c r="E921" s="352">
        <v>3200</v>
      </c>
      <c r="F921" s="352">
        <f t="shared" si="32"/>
        <v>1920</v>
      </c>
      <c r="G921" s="352">
        <f t="shared" si="33"/>
        <v>1600</v>
      </c>
    </row>
    <row r="922" spans="1:7" s="45" customFormat="1" x14ac:dyDescent="0.25">
      <c r="A922" s="556"/>
      <c r="B922" s="556"/>
      <c r="C922" s="556"/>
      <c r="D922" s="137" t="s">
        <v>5644</v>
      </c>
      <c r="E922" s="352">
        <v>2800</v>
      </c>
      <c r="F922" s="352">
        <f t="shared" si="32"/>
        <v>1680</v>
      </c>
      <c r="G922" s="352">
        <f t="shared" si="33"/>
        <v>1400</v>
      </c>
    </row>
    <row r="923" spans="1:7" s="45" customFormat="1" x14ac:dyDescent="0.25">
      <c r="A923" s="556"/>
      <c r="B923" s="556"/>
      <c r="C923" s="556"/>
      <c r="D923" s="137" t="s">
        <v>5645</v>
      </c>
      <c r="E923" s="352">
        <v>2600</v>
      </c>
      <c r="F923" s="352">
        <f t="shared" si="32"/>
        <v>1560</v>
      </c>
      <c r="G923" s="352">
        <f t="shared" si="33"/>
        <v>1300</v>
      </c>
    </row>
    <row r="924" spans="1:7" s="45" customFormat="1" x14ac:dyDescent="0.25">
      <c r="A924" s="556">
        <v>23</v>
      </c>
      <c r="B924" s="556">
        <v>23</v>
      </c>
      <c r="C924" s="556"/>
      <c r="D924" s="145" t="s">
        <v>5646</v>
      </c>
      <c r="E924" s="352">
        <v>0</v>
      </c>
      <c r="F924" s="352">
        <f t="shared" ref="F924:F987" si="34">IFERROR(E924*0.6,0)</f>
        <v>0</v>
      </c>
      <c r="G924" s="352">
        <f t="shared" ref="G924:G987" si="35">IFERROR(E924*0.5,0)</f>
        <v>0</v>
      </c>
    </row>
    <row r="925" spans="1:7" s="45" customFormat="1" x14ac:dyDescent="0.25">
      <c r="A925" s="556"/>
      <c r="B925" s="556"/>
      <c r="C925" s="556"/>
      <c r="D925" s="137" t="s">
        <v>5647</v>
      </c>
      <c r="E925" s="352">
        <v>3200</v>
      </c>
      <c r="F925" s="352">
        <f t="shared" si="34"/>
        <v>1920</v>
      </c>
      <c r="G925" s="352">
        <f t="shared" si="35"/>
        <v>1600</v>
      </c>
    </row>
    <row r="926" spans="1:7" s="45" customFormat="1" x14ac:dyDescent="0.25">
      <c r="A926" s="556"/>
      <c r="B926" s="556"/>
      <c r="C926" s="556"/>
      <c r="D926" s="137" t="s">
        <v>5648</v>
      </c>
      <c r="E926" s="352">
        <v>2400</v>
      </c>
      <c r="F926" s="352">
        <f t="shared" si="34"/>
        <v>1440</v>
      </c>
      <c r="G926" s="352">
        <f t="shared" si="35"/>
        <v>1200</v>
      </c>
    </row>
    <row r="927" spans="1:7" s="45" customFormat="1" x14ac:dyDescent="0.25">
      <c r="A927" s="556">
        <v>24</v>
      </c>
      <c r="B927" s="556">
        <v>24</v>
      </c>
      <c r="C927" s="556"/>
      <c r="D927" s="75" t="s">
        <v>5649</v>
      </c>
      <c r="E927" s="352">
        <v>0</v>
      </c>
      <c r="F927" s="352">
        <f t="shared" si="34"/>
        <v>0</v>
      </c>
      <c r="G927" s="352">
        <f t="shared" si="35"/>
        <v>0</v>
      </c>
    </row>
    <row r="928" spans="1:7" s="45" customFormat="1" ht="25.5" x14ac:dyDescent="0.25">
      <c r="A928" s="556"/>
      <c r="B928" s="556"/>
      <c r="C928" s="556"/>
      <c r="D928" s="137" t="s">
        <v>5650</v>
      </c>
      <c r="E928" s="352">
        <v>1500</v>
      </c>
      <c r="F928" s="352">
        <f t="shared" si="34"/>
        <v>900</v>
      </c>
      <c r="G928" s="352">
        <f t="shared" si="35"/>
        <v>750</v>
      </c>
    </row>
    <row r="929" spans="1:7" s="45" customFormat="1" x14ac:dyDescent="0.25">
      <c r="A929" s="556"/>
      <c r="B929" s="556"/>
      <c r="C929" s="556"/>
      <c r="D929" s="137" t="s">
        <v>5651</v>
      </c>
      <c r="E929" s="352">
        <v>2400</v>
      </c>
      <c r="F929" s="352">
        <f t="shared" si="34"/>
        <v>1440</v>
      </c>
      <c r="G929" s="352">
        <f t="shared" si="35"/>
        <v>1200</v>
      </c>
    </row>
    <row r="930" spans="1:7" s="45" customFormat="1" x14ac:dyDescent="0.25">
      <c r="A930" s="556">
        <v>25</v>
      </c>
      <c r="B930" s="556">
        <v>25</v>
      </c>
      <c r="C930" s="556"/>
      <c r="D930" s="145" t="s">
        <v>5652</v>
      </c>
      <c r="E930" s="352">
        <v>0</v>
      </c>
      <c r="F930" s="352">
        <f t="shared" si="34"/>
        <v>0</v>
      </c>
      <c r="G930" s="352">
        <f t="shared" si="35"/>
        <v>0</v>
      </c>
    </row>
    <row r="931" spans="1:7" s="45" customFormat="1" ht="25.5" x14ac:dyDescent="0.25">
      <c r="A931" s="556"/>
      <c r="B931" s="556"/>
      <c r="C931" s="556"/>
      <c r="D931" s="137" t="s">
        <v>5653</v>
      </c>
      <c r="E931" s="352">
        <v>3400</v>
      </c>
      <c r="F931" s="352">
        <f t="shared" si="34"/>
        <v>2040</v>
      </c>
      <c r="G931" s="352">
        <f t="shared" si="35"/>
        <v>1700</v>
      </c>
    </row>
    <row r="932" spans="1:7" s="45" customFormat="1" x14ac:dyDescent="0.25">
      <c r="A932" s="556"/>
      <c r="B932" s="556"/>
      <c r="C932" s="556"/>
      <c r="D932" s="137" t="s">
        <v>5654</v>
      </c>
      <c r="E932" s="352">
        <v>2500</v>
      </c>
      <c r="F932" s="352">
        <f t="shared" si="34"/>
        <v>1500</v>
      </c>
      <c r="G932" s="352">
        <f t="shared" si="35"/>
        <v>1250</v>
      </c>
    </row>
    <row r="933" spans="1:7" s="45" customFormat="1" x14ac:dyDescent="0.25">
      <c r="A933" s="556"/>
      <c r="B933" s="556"/>
      <c r="C933" s="556"/>
      <c r="D933" s="137" t="s">
        <v>5645</v>
      </c>
      <c r="E933" s="352">
        <v>1200</v>
      </c>
      <c r="F933" s="352">
        <f t="shared" si="34"/>
        <v>720</v>
      </c>
      <c r="G933" s="352">
        <f t="shared" si="35"/>
        <v>600</v>
      </c>
    </row>
    <row r="934" spans="1:7" s="45" customFormat="1" ht="25.5" x14ac:dyDescent="0.25">
      <c r="A934" s="17">
        <v>26</v>
      </c>
      <c r="B934" s="17">
        <v>26</v>
      </c>
      <c r="C934" s="17"/>
      <c r="D934" s="137" t="s">
        <v>9029</v>
      </c>
      <c r="E934" s="352">
        <v>1500</v>
      </c>
      <c r="F934" s="352">
        <f t="shared" si="34"/>
        <v>900</v>
      </c>
      <c r="G934" s="352">
        <f t="shared" si="35"/>
        <v>750</v>
      </c>
    </row>
    <row r="935" spans="1:7" s="45" customFormat="1" ht="25.5" x14ac:dyDescent="0.25">
      <c r="A935" s="17">
        <v>27</v>
      </c>
      <c r="B935" s="17">
        <v>27</v>
      </c>
      <c r="C935" s="17"/>
      <c r="D935" s="137" t="s">
        <v>9030</v>
      </c>
      <c r="E935" s="352">
        <v>2500</v>
      </c>
      <c r="F935" s="352">
        <f t="shared" si="34"/>
        <v>1500</v>
      </c>
      <c r="G935" s="352">
        <f t="shared" si="35"/>
        <v>1250</v>
      </c>
    </row>
    <row r="936" spans="1:7" s="45" customFormat="1" x14ac:dyDescent="0.25">
      <c r="A936" s="17">
        <v>28</v>
      </c>
      <c r="B936" s="17">
        <v>28</v>
      </c>
      <c r="C936" s="17"/>
      <c r="D936" s="145" t="s">
        <v>5480</v>
      </c>
      <c r="E936" s="352">
        <v>4500</v>
      </c>
      <c r="F936" s="352">
        <f t="shared" si="34"/>
        <v>2700</v>
      </c>
      <c r="G936" s="352">
        <f t="shared" si="35"/>
        <v>2250</v>
      </c>
    </row>
    <row r="937" spans="1:7" s="45" customFormat="1" ht="25.5" x14ac:dyDescent="0.25">
      <c r="A937" s="17">
        <v>29</v>
      </c>
      <c r="B937" s="17">
        <v>29</v>
      </c>
      <c r="C937" s="17"/>
      <c r="D937" s="137" t="s">
        <v>9031</v>
      </c>
      <c r="E937" s="352">
        <v>3500</v>
      </c>
      <c r="F937" s="352">
        <f t="shared" si="34"/>
        <v>2100</v>
      </c>
      <c r="G937" s="352">
        <f t="shared" si="35"/>
        <v>1750</v>
      </c>
    </row>
    <row r="938" spans="1:7" s="45" customFormat="1" x14ac:dyDescent="0.25">
      <c r="A938" s="17">
        <v>30</v>
      </c>
      <c r="B938" s="17">
        <v>30</v>
      </c>
      <c r="C938" s="17"/>
      <c r="D938" s="145" t="s">
        <v>5444</v>
      </c>
      <c r="E938" s="352">
        <v>2500</v>
      </c>
      <c r="F938" s="352">
        <f t="shared" si="34"/>
        <v>1500</v>
      </c>
      <c r="G938" s="352">
        <f t="shared" si="35"/>
        <v>1250</v>
      </c>
    </row>
    <row r="939" spans="1:7" s="45" customFormat="1" ht="25.5" x14ac:dyDescent="0.25">
      <c r="A939" s="17">
        <v>31</v>
      </c>
      <c r="B939" s="17">
        <v>31</v>
      </c>
      <c r="C939" s="17"/>
      <c r="D939" s="137" t="s">
        <v>9032</v>
      </c>
      <c r="E939" s="352">
        <v>5200</v>
      </c>
      <c r="F939" s="352">
        <f t="shared" si="34"/>
        <v>3120</v>
      </c>
      <c r="G939" s="352">
        <f t="shared" si="35"/>
        <v>2600</v>
      </c>
    </row>
    <row r="940" spans="1:7" s="45" customFormat="1" ht="25.5" x14ac:dyDescent="0.25">
      <c r="A940" s="17">
        <v>32</v>
      </c>
      <c r="B940" s="17">
        <v>32</v>
      </c>
      <c r="C940" s="17"/>
      <c r="D940" s="137" t="s">
        <v>9033</v>
      </c>
      <c r="E940" s="352">
        <v>6500</v>
      </c>
      <c r="F940" s="352">
        <f t="shared" si="34"/>
        <v>3900</v>
      </c>
      <c r="G940" s="352">
        <f t="shared" si="35"/>
        <v>3250</v>
      </c>
    </row>
    <row r="941" spans="1:7" s="45" customFormat="1" x14ac:dyDescent="0.25">
      <c r="A941" s="17">
        <v>33</v>
      </c>
      <c r="B941" s="17">
        <v>33</v>
      </c>
      <c r="C941" s="17"/>
      <c r="D941" s="145" t="s">
        <v>5655</v>
      </c>
      <c r="E941" s="352">
        <v>6000</v>
      </c>
      <c r="F941" s="352">
        <f t="shared" si="34"/>
        <v>3600</v>
      </c>
      <c r="G941" s="352">
        <f t="shared" si="35"/>
        <v>3000</v>
      </c>
    </row>
    <row r="942" spans="1:7" s="45" customFormat="1" ht="25.5" x14ac:dyDescent="0.25">
      <c r="A942" s="17">
        <v>34</v>
      </c>
      <c r="B942" s="17">
        <v>34</v>
      </c>
      <c r="C942" s="17"/>
      <c r="D942" s="137" t="s">
        <v>9034</v>
      </c>
      <c r="E942" s="352">
        <v>4500</v>
      </c>
      <c r="F942" s="352">
        <f t="shared" si="34"/>
        <v>2700</v>
      </c>
      <c r="G942" s="352">
        <f t="shared" si="35"/>
        <v>2250</v>
      </c>
    </row>
    <row r="943" spans="1:7" s="45" customFormat="1" ht="25.5" x14ac:dyDescent="0.25">
      <c r="A943" s="17">
        <v>35</v>
      </c>
      <c r="B943" s="17">
        <v>35</v>
      </c>
      <c r="C943" s="17"/>
      <c r="D943" s="137" t="s">
        <v>9035</v>
      </c>
      <c r="E943" s="352">
        <v>4500</v>
      </c>
      <c r="F943" s="352">
        <f t="shared" si="34"/>
        <v>2700</v>
      </c>
      <c r="G943" s="352">
        <f t="shared" si="35"/>
        <v>2250</v>
      </c>
    </row>
    <row r="944" spans="1:7" s="45" customFormat="1" ht="25.5" x14ac:dyDescent="0.25">
      <c r="A944" s="17">
        <v>36</v>
      </c>
      <c r="B944" s="17">
        <v>36</v>
      </c>
      <c r="C944" s="17"/>
      <c r="D944" s="137" t="s">
        <v>9036</v>
      </c>
      <c r="E944" s="352">
        <v>3500</v>
      </c>
      <c r="F944" s="352">
        <f t="shared" si="34"/>
        <v>2100</v>
      </c>
      <c r="G944" s="352">
        <f t="shared" si="35"/>
        <v>1750</v>
      </c>
    </row>
    <row r="945" spans="1:7" s="45" customFormat="1" ht="25.5" x14ac:dyDescent="0.25">
      <c r="A945" s="17">
        <v>37</v>
      </c>
      <c r="B945" s="17">
        <v>37</v>
      </c>
      <c r="C945" s="17"/>
      <c r="D945" s="137" t="s">
        <v>9037</v>
      </c>
      <c r="E945" s="352">
        <v>2250</v>
      </c>
      <c r="F945" s="352">
        <f t="shared" si="34"/>
        <v>1350</v>
      </c>
      <c r="G945" s="352">
        <f t="shared" si="35"/>
        <v>1125</v>
      </c>
    </row>
    <row r="946" spans="1:7" s="45" customFormat="1" ht="25.5" x14ac:dyDescent="0.25">
      <c r="A946" s="17">
        <v>38</v>
      </c>
      <c r="B946" s="17">
        <v>38</v>
      </c>
      <c r="C946" s="17"/>
      <c r="D946" s="137" t="s">
        <v>9038</v>
      </c>
      <c r="E946" s="352">
        <v>1800</v>
      </c>
      <c r="F946" s="352">
        <f t="shared" si="34"/>
        <v>1080</v>
      </c>
      <c r="G946" s="352">
        <f t="shared" si="35"/>
        <v>900</v>
      </c>
    </row>
    <row r="947" spans="1:7" s="45" customFormat="1" ht="25.5" x14ac:dyDescent="0.25">
      <c r="A947" s="17">
        <v>39</v>
      </c>
      <c r="B947" s="17">
        <v>39</v>
      </c>
      <c r="C947" s="17"/>
      <c r="D947" s="137" t="s">
        <v>9039</v>
      </c>
      <c r="E947" s="352">
        <v>2250</v>
      </c>
      <c r="F947" s="352">
        <f t="shared" si="34"/>
        <v>1350</v>
      </c>
      <c r="G947" s="352">
        <f t="shared" si="35"/>
        <v>1125</v>
      </c>
    </row>
    <row r="948" spans="1:7" s="45" customFormat="1" ht="25.5" x14ac:dyDescent="0.25">
      <c r="A948" s="17">
        <v>40</v>
      </c>
      <c r="B948" s="17">
        <v>40</v>
      </c>
      <c r="C948" s="17"/>
      <c r="D948" s="137" t="s">
        <v>9040</v>
      </c>
      <c r="E948" s="352">
        <v>3900</v>
      </c>
      <c r="F948" s="352">
        <f t="shared" si="34"/>
        <v>2340</v>
      </c>
      <c r="G948" s="352">
        <f t="shared" si="35"/>
        <v>1950</v>
      </c>
    </row>
    <row r="949" spans="1:7" s="45" customFormat="1" x14ac:dyDescent="0.25">
      <c r="A949" s="17">
        <v>41</v>
      </c>
      <c r="B949" s="17">
        <v>41</v>
      </c>
      <c r="C949" s="17"/>
      <c r="D949" s="145" t="s">
        <v>5656</v>
      </c>
      <c r="E949" s="352">
        <v>3500</v>
      </c>
      <c r="F949" s="352">
        <f t="shared" si="34"/>
        <v>2100</v>
      </c>
      <c r="G949" s="352">
        <f t="shared" si="35"/>
        <v>1750</v>
      </c>
    </row>
    <row r="950" spans="1:7" s="45" customFormat="1" x14ac:dyDescent="0.25">
      <c r="A950" s="17">
        <v>42</v>
      </c>
      <c r="B950" s="17">
        <v>42</v>
      </c>
      <c r="C950" s="17"/>
      <c r="D950" s="145" t="s">
        <v>5303</v>
      </c>
      <c r="E950" s="352">
        <v>4800</v>
      </c>
      <c r="F950" s="352">
        <f t="shared" si="34"/>
        <v>2880</v>
      </c>
      <c r="G950" s="352">
        <f t="shared" si="35"/>
        <v>2400</v>
      </c>
    </row>
    <row r="951" spans="1:7" s="45" customFormat="1" x14ac:dyDescent="0.25">
      <c r="A951" s="17">
        <v>43</v>
      </c>
      <c r="B951" s="17">
        <v>43</v>
      </c>
      <c r="C951" s="17"/>
      <c r="D951" s="137" t="s">
        <v>9041</v>
      </c>
      <c r="E951" s="352">
        <v>2600</v>
      </c>
      <c r="F951" s="352">
        <f t="shared" si="34"/>
        <v>1560</v>
      </c>
      <c r="G951" s="352">
        <f t="shared" si="35"/>
        <v>1300</v>
      </c>
    </row>
    <row r="952" spans="1:7" s="45" customFormat="1" ht="13.5" x14ac:dyDescent="0.25">
      <c r="A952" s="542">
        <v>44</v>
      </c>
      <c r="B952" s="542">
        <v>44</v>
      </c>
      <c r="C952" s="542"/>
      <c r="D952" s="137" t="s">
        <v>9042</v>
      </c>
      <c r="E952" s="352">
        <v>0</v>
      </c>
      <c r="F952" s="352">
        <f t="shared" si="34"/>
        <v>0</v>
      </c>
      <c r="G952" s="352">
        <f t="shared" si="35"/>
        <v>0</v>
      </c>
    </row>
    <row r="953" spans="1:7" s="45" customFormat="1" x14ac:dyDescent="0.25">
      <c r="A953" s="544"/>
      <c r="B953" s="544"/>
      <c r="C953" s="544"/>
      <c r="D953" s="137" t="s">
        <v>9043</v>
      </c>
      <c r="E953" s="352">
        <v>6000</v>
      </c>
      <c r="F953" s="352">
        <f t="shared" si="34"/>
        <v>3600</v>
      </c>
      <c r="G953" s="352">
        <f t="shared" si="35"/>
        <v>3000</v>
      </c>
    </row>
    <row r="954" spans="1:7" s="45" customFormat="1" x14ac:dyDescent="0.25">
      <c r="A954" s="17">
        <v>45</v>
      </c>
      <c r="B954" s="17">
        <v>45</v>
      </c>
      <c r="C954" s="17"/>
      <c r="D954" s="137" t="s">
        <v>5657</v>
      </c>
      <c r="E954" s="352">
        <v>3500</v>
      </c>
      <c r="F954" s="352">
        <f t="shared" si="34"/>
        <v>2100</v>
      </c>
      <c r="G954" s="352">
        <f t="shared" si="35"/>
        <v>1750</v>
      </c>
    </row>
    <row r="955" spans="1:7" s="45" customFormat="1" ht="25.5" x14ac:dyDescent="0.25">
      <c r="A955" s="17">
        <v>46</v>
      </c>
      <c r="B955" s="17">
        <v>46</v>
      </c>
      <c r="C955" s="17"/>
      <c r="D955" s="137" t="s">
        <v>9044</v>
      </c>
      <c r="E955" s="352">
        <v>4500</v>
      </c>
      <c r="F955" s="352">
        <f t="shared" si="34"/>
        <v>2700</v>
      </c>
      <c r="G955" s="352">
        <f t="shared" si="35"/>
        <v>2250</v>
      </c>
    </row>
    <row r="956" spans="1:7" s="45" customFormat="1" ht="25.5" x14ac:dyDescent="0.25">
      <c r="A956" s="17">
        <v>47</v>
      </c>
      <c r="B956" s="17">
        <v>47</v>
      </c>
      <c r="C956" s="17"/>
      <c r="D956" s="137" t="s">
        <v>9045</v>
      </c>
      <c r="E956" s="352">
        <v>5900</v>
      </c>
      <c r="F956" s="352">
        <f t="shared" si="34"/>
        <v>3540</v>
      </c>
      <c r="G956" s="352">
        <f t="shared" si="35"/>
        <v>2950</v>
      </c>
    </row>
    <row r="957" spans="1:7" s="45" customFormat="1" ht="25.5" x14ac:dyDescent="0.25">
      <c r="A957" s="17">
        <v>48</v>
      </c>
      <c r="B957" s="17">
        <v>48</v>
      </c>
      <c r="C957" s="17"/>
      <c r="D957" s="137" t="s">
        <v>9046</v>
      </c>
      <c r="E957" s="352">
        <v>8500</v>
      </c>
      <c r="F957" s="352">
        <f t="shared" si="34"/>
        <v>5100</v>
      </c>
      <c r="G957" s="352">
        <f t="shared" si="35"/>
        <v>4250</v>
      </c>
    </row>
    <row r="958" spans="1:7" s="45" customFormat="1" ht="25.5" x14ac:dyDescent="0.25">
      <c r="A958" s="17">
        <v>49</v>
      </c>
      <c r="B958" s="17">
        <v>49</v>
      </c>
      <c r="C958" s="17"/>
      <c r="D958" s="137" t="s">
        <v>9047</v>
      </c>
      <c r="E958" s="352">
        <v>3500</v>
      </c>
      <c r="F958" s="352">
        <f t="shared" si="34"/>
        <v>2100</v>
      </c>
      <c r="G958" s="352">
        <f t="shared" si="35"/>
        <v>1750</v>
      </c>
    </row>
    <row r="959" spans="1:7" s="45" customFormat="1" ht="13.5" x14ac:dyDescent="0.25">
      <c r="A959" s="17">
        <v>50</v>
      </c>
      <c r="B959" s="17"/>
      <c r="C959" s="17"/>
      <c r="D959" s="137" t="s">
        <v>9048</v>
      </c>
      <c r="E959" s="352">
        <v>3000</v>
      </c>
      <c r="F959" s="352">
        <f t="shared" si="34"/>
        <v>1800</v>
      </c>
      <c r="G959" s="352">
        <f t="shared" si="35"/>
        <v>1500</v>
      </c>
    </row>
    <row r="960" spans="1:7" s="45" customFormat="1" ht="25.5" x14ac:dyDescent="0.25">
      <c r="A960" s="17">
        <v>51</v>
      </c>
      <c r="B960" s="17">
        <v>50</v>
      </c>
      <c r="C960" s="17"/>
      <c r="D960" s="137" t="s">
        <v>9049</v>
      </c>
      <c r="E960" s="352">
        <v>2700</v>
      </c>
      <c r="F960" s="352">
        <f t="shared" si="34"/>
        <v>1620</v>
      </c>
      <c r="G960" s="352">
        <f t="shared" si="35"/>
        <v>1350</v>
      </c>
    </row>
    <row r="961" spans="1:7" s="45" customFormat="1" ht="25.5" x14ac:dyDescent="0.25">
      <c r="A961" s="17">
        <v>52</v>
      </c>
      <c r="B961" s="17">
        <v>51</v>
      </c>
      <c r="C961" s="17"/>
      <c r="D961" s="137" t="s">
        <v>9050</v>
      </c>
      <c r="E961" s="352">
        <v>3000</v>
      </c>
      <c r="F961" s="352">
        <f t="shared" si="34"/>
        <v>1800</v>
      </c>
      <c r="G961" s="352">
        <f t="shared" si="35"/>
        <v>1500</v>
      </c>
    </row>
    <row r="962" spans="1:7" s="45" customFormat="1" ht="25.5" x14ac:dyDescent="0.25">
      <c r="A962" s="17">
        <v>53</v>
      </c>
      <c r="B962" s="17">
        <v>52</v>
      </c>
      <c r="C962" s="17"/>
      <c r="D962" s="137" t="s">
        <v>9051</v>
      </c>
      <c r="E962" s="352">
        <v>2700</v>
      </c>
      <c r="F962" s="352">
        <f t="shared" si="34"/>
        <v>1620</v>
      </c>
      <c r="G962" s="352">
        <f t="shared" si="35"/>
        <v>1350</v>
      </c>
    </row>
    <row r="963" spans="1:7" s="45" customFormat="1" ht="25.5" x14ac:dyDescent="0.25">
      <c r="A963" s="17">
        <v>54</v>
      </c>
      <c r="B963" s="17">
        <v>53</v>
      </c>
      <c r="C963" s="17"/>
      <c r="D963" s="137" t="s">
        <v>9052</v>
      </c>
      <c r="E963" s="352">
        <v>2400</v>
      </c>
      <c r="F963" s="352">
        <f t="shared" si="34"/>
        <v>1440</v>
      </c>
      <c r="G963" s="352">
        <f t="shared" si="35"/>
        <v>1200</v>
      </c>
    </row>
    <row r="964" spans="1:7" s="45" customFormat="1" ht="25.5" x14ac:dyDescent="0.25">
      <c r="A964" s="17">
        <v>55</v>
      </c>
      <c r="B964" s="17">
        <v>54</v>
      </c>
      <c r="C964" s="17"/>
      <c r="D964" s="137" t="s">
        <v>9053</v>
      </c>
      <c r="E964" s="352">
        <v>2700</v>
      </c>
      <c r="F964" s="352">
        <f t="shared" si="34"/>
        <v>1620</v>
      </c>
      <c r="G964" s="352">
        <f t="shared" si="35"/>
        <v>1350</v>
      </c>
    </row>
    <row r="965" spans="1:7" s="45" customFormat="1" ht="25.5" x14ac:dyDescent="0.25">
      <c r="A965" s="17">
        <v>56</v>
      </c>
      <c r="B965" s="17">
        <v>55</v>
      </c>
      <c r="C965" s="17"/>
      <c r="D965" s="137" t="s">
        <v>9054</v>
      </c>
      <c r="E965" s="352">
        <v>2400</v>
      </c>
      <c r="F965" s="352">
        <f t="shared" si="34"/>
        <v>1440</v>
      </c>
      <c r="G965" s="352">
        <f t="shared" si="35"/>
        <v>1200</v>
      </c>
    </row>
    <row r="966" spans="1:7" s="45" customFormat="1" ht="25.5" x14ac:dyDescent="0.25">
      <c r="A966" s="17">
        <v>57</v>
      </c>
      <c r="B966" s="17">
        <v>56</v>
      </c>
      <c r="C966" s="17"/>
      <c r="D966" s="137" t="s">
        <v>9055</v>
      </c>
      <c r="E966" s="352">
        <v>2400</v>
      </c>
      <c r="F966" s="352">
        <f t="shared" si="34"/>
        <v>1440</v>
      </c>
      <c r="G966" s="352">
        <f t="shared" si="35"/>
        <v>1200</v>
      </c>
    </row>
    <row r="967" spans="1:7" s="45" customFormat="1" ht="25.5" x14ac:dyDescent="0.25">
      <c r="A967" s="17">
        <v>58</v>
      </c>
      <c r="B967" s="17">
        <v>57</v>
      </c>
      <c r="C967" s="367" t="s">
        <v>76</v>
      </c>
      <c r="D967" s="137" t="s">
        <v>9056</v>
      </c>
      <c r="E967" s="352">
        <v>2400</v>
      </c>
      <c r="F967" s="352">
        <f t="shared" si="34"/>
        <v>1440</v>
      </c>
      <c r="G967" s="352">
        <f t="shared" si="35"/>
        <v>1200</v>
      </c>
    </row>
    <row r="968" spans="1:7" s="45" customFormat="1" ht="25.5" x14ac:dyDescent="0.25">
      <c r="A968" s="17">
        <v>59</v>
      </c>
      <c r="B968" s="17">
        <v>58</v>
      </c>
      <c r="C968" s="17"/>
      <c r="D968" s="137" t="s">
        <v>9057</v>
      </c>
      <c r="E968" s="352">
        <v>2400</v>
      </c>
      <c r="F968" s="352">
        <f t="shared" si="34"/>
        <v>1440</v>
      </c>
      <c r="G968" s="352">
        <f t="shared" si="35"/>
        <v>1200</v>
      </c>
    </row>
    <row r="969" spans="1:7" s="45" customFormat="1" ht="25.5" x14ac:dyDescent="0.25">
      <c r="A969" s="17">
        <v>60</v>
      </c>
      <c r="B969" s="17">
        <v>59</v>
      </c>
      <c r="C969" s="17"/>
      <c r="D969" s="137" t="s">
        <v>9058</v>
      </c>
      <c r="E969" s="352">
        <v>2700</v>
      </c>
      <c r="F969" s="352">
        <f t="shared" si="34"/>
        <v>1620</v>
      </c>
      <c r="G969" s="352">
        <f t="shared" si="35"/>
        <v>1350</v>
      </c>
    </row>
    <row r="970" spans="1:7" s="45" customFormat="1" ht="25.5" x14ac:dyDescent="0.25">
      <c r="A970" s="17">
        <v>61</v>
      </c>
      <c r="B970" s="17">
        <v>60</v>
      </c>
      <c r="C970" s="17"/>
      <c r="D970" s="137" t="s">
        <v>9059</v>
      </c>
      <c r="E970" s="352">
        <v>2500</v>
      </c>
      <c r="F970" s="352">
        <f t="shared" si="34"/>
        <v>1500</v>
      </c>
      <c r="G970" s="352">
        <f t="shared" si="35"/>
        <v>1250</v>
      </c>
    </row>
    <row r="971" spans="1:7" s="45" customFormat="1" ht="25.5" x14ac:dyDescent="0.25">
      <c r="A971" s="17">
        <v>62</v>
      </c>
      <c r="B971" s="17">
        <v>61</v>
      </c>
      <c r="C971" s="17"/>
      <c r="D971" s="137" t="s">
        <v>5658</v>
      </c>
      <c r="E971" s="352">
        <v>4000</v>
      </c>
      <c r="F971" s="352">
        <f t="shared" si="34"/>
        <v>2400</v>
      </c>
      <c r="G971" s="352">
        <f t="shared" si="35"/>
        <v>2000</v>
      </c>
    </row>
    <row r="972" spans="1:7" s="45" customFormat="1" ht="25.5" x14ac:dyDescent="0.25">
      <c r="A972" s="17">
        <v>63</v>
      </c>
      <c r="B972" s="17">
        <v>62</v>
      </c>
      <c r="C972" s="17"/>
      <c r="D972" s="137" t="s">
        <v>9060</v>
      </c>
      <c r="E972" s="352">
        <v>4200</v>
      </c>
      <c r="F972" s="352">
        <f t="shared" si="34"/>
        <v>2520</v>
      </c>
      <c r="G972" s="352">
        <f t="shared" si="35"/>
        <v>2100</v>
      </c>
    </row>
    <row r="973" spans="1:7" s="45" customFormat="1" x14ac:dyDescent="0.25">
      <c r="A973" s="17">
        <v>64</v>
      </c>
      <c r="B973" s="17">
        <v>63</v>
      </c>
      <c r="C973" s="17"/>
      <c r="D973" s="145" t="s">
        <v>5659</v>
      </c>
      <c r="E973" s="352">
        <v>5000</v>
      </c>
      <c r="F973" s="352">
        <f t="shared" si="34"/>
        <v>3000</v>
      </c>
      <c r="G973" s="352">
        <f t="shared" si="35"/>
        <v>2500</v>
      </c>
    </row>
    <row r="974" spans="1:7" s="45" customFormat="1" ht="25.5" x14ac:dyDescent="0.25">
      <c r="A974" s="17">
        <v>65</v>
      </c>
      <c r="B974" s="17">
        <v>64</v>
      </c>
      <c r="C974" s="17"/>
      <c r="D974" s="137" t="s">
        <v>9061</v>
      </c>
      <c r="E974" s="352">
        <v>3600</v>
      </c>
      <c r="F974" s="352">
        <f t="shared" si="34"/>
        <v>2160</v>
      </c>
      <c r="G974" s="352">
        <f t="shared" si="35"/>
        <v>1800</v>
      </c>
    </row>
    <row r="975" spans="1:7" s="45" customFormat="1" ht="25.5" x14ac:dyDescent="0.25">
      <c r="A975" s="17">
        <v>66</v>
      </c>
      <c r="B975" s="17">
        <v>65</v>
      </c>
      <c r="C975" s="17"/>
      <c r="D975" s="137" t="s">
        <v>9062</v>
      </c>
      <c r="E975" s="352">
        <v>2500</v>
      </c>
      <c r="F975" s="352">
        <f t="shared" si="34"/>
        <v>1500</v>
      </c>
      <c r="G975" s="352">
        <f t="shared" si="35"/>
        <v>1250</v>
      </c>
    </row>
    <row r="976" spans="1:7" s="45" customFormat="1" x14ac:dyDescent="0.25">
      <c r="A976" s="17">
        <v>67</v>
      </c>
      <c r="B976" s="17">
        <v>66</v>
      </c>
      <c r="C976" s="17"/>
      <c r="D976" s="145" t="s">
        <v>5660</v>
      </c>
      <c r="E976" s="352">
        <v>0</v>
      </c>
      <c r="F976" s="352">
        <f t="shared" si="34"/>
        <v>0</v>
      </c>
      <c r="G976" s="352">
        <f t="shared" si="35"/>
        <v>0</v>
      </c>
    </row>
    <row r="977" spans="1:7" s="45" customFormat="1" x14ac:dyDescent="0.25">
      <c r="A977" s="17"/>
      <c r="B977" s="17"/>
      <c r="C977" s="17"/>
      <c r="D977" s="137" t="s">
        <v>5661</v>
      </c>
      <c r="E977" s="352">
        <v>2500</v>
      </c>
      <c r="F977" s="352">
        <f t="shared" si="34"/>
        <v>1500</v>
      </c>
      <c r="G977" s="352">
        <f t="shared" si="35"/>
        <v>1250</v>
      </c>
    </row>
    <row r="978" spans="1:7" s="45" customFormat="1" x14ac:dyDescent="0.25">
      <c r="A978" s="17"/>
      <c r="B978" s="17"/>
      <c r="C978" s="17"/>
      <c r="D978" s="137" t="s">
        <v>5662</v>
      </c>
      <c r="E978" s="352">
        <v>1500</v>
      </c>
      <c r="F978" s="352">
        <f t="shared" si="34"/>
        <v>900</v>
      </c>
      <c r="G978" s="352">
        <f t="shared" si="35"/>
        <v>750</v>
      </c>
    </row>
    <row r="979" spans="1:7" s="45" customFormat="1" ht="25.5" x14ac:dyDescent="0.25">
      <c r="A979" s="17">
        <v>68</v>
      </c>
      <c r="B979" s="17">
        <v>67</v>
      </c>
      <c r="C979" s="17"/>
      <c r="D979" s="137" t="s">
        <v>9063</v>
      </c>
      <c r="E979" s="352">
        <v>2600</v>
      </c>
      <c r="F979" s="352">
        <f t="shared" si="34"/>
        <v>1560</v>
      </c>
      <c r="G979" s="352">
        <f t="shared" si="35"/>
        <v>1300</v>
      </c>
    </row>
    <row r="980" spans="1:7" s="45" customFormat="1" x14ac:dyDescent="0.25">
      <c r="A980" s="17">
        <v>69</v>
      </c>
      <c r="B980" s="17">
        <v>68</v>
      </c>
      <c r="C980" s="17"/>
      <c r="D980" s="137" t="s">
        <v>9064</v>
      </c>
      <c r="E980" s="352">
        <v>0</v>
      </c>
      <c r="F980" s="352">
        <f t="shared" si="34"/>
        <v>0</v>
      </c>
      <c r="G980" s="352">
        <f t="shared" si="35"/>
        <v>0</v>
      </c>
    </row>
    <row r="981" spans="1:7" s="45" customFormat="1" x14ac:dyDescent="0.25">
      <c r="A981" s="17"/>
      <c r="B981" s="17"/>
      <c r="C981" s="17"/>
      <c r="D981" s="137" t="s">
        <v>5663</v>
      </c>
      <c r="E981" s="352">
        <v>1800</v>
      </c>
      <c r="F981" s="352">
        <f t="shared" si="34"/>
        <v>1080</v>
      </c>
      <c r="G981" s="352">
        <f t="shared" si="35"/>
        <v>900</v>
      </c>
    </row>
    <row r="982" spans="1:7" s="45" customFormat="1" x14ac:dyDescent="0.25">
      <c r="A982" s="17"/>
      <c r="B982" s="17"/>
      <c r="C982" s="17"/>
      <c r="D982" s="137" t="s">
        <v>5664</v>
      </c>
      <c r="E982" s="352">
        <v>4000</v>
      </c>
      <c r="F982" s="352">
        <f t="shared" si="34"/>
        <v>2400</v>
      </c>
      <c r="G982" s="352">
        <f t="shared" si="35"/>
        <v>2000</v>
      </c>
    </row>
    <row r="983" spans="1:7" s="45" customFormat="1" x14ac:dyDescent="0.25">
      <c r="A983" s="17">
        <v>70</v>
      </c>
      <c r="B983" s="17">
        <v>69</v>
      </c>
      <c r="C983" s="17"/>
      <c r="D983" s="145" t="s">
        <v>5540</v>
      </c>
      <c r="E983" s="352">
        <v>2900</v>
      </c>
      <c r="F983" s="352">
        <f t="shared" si="34"/>
        <v>1740</v>
      </c>
      <c r="G983" s="352">
        <f t="shared" si="35"/>
        <v>1450</v>
      </c>
    </row>
    <row r="984" spans="1:7" s="45" customFormat="1" x14ac:dyDescent="0.25">
      <c r="A984" s="17"/>
      <c r="B984" s="17">
        <v>70</v>
      </c>
      <c r="C984" s="17"/>
      <c r="D984" s="145" t="s">
        <v>7492</v>
      </c>
      <c r="E984" s="352"/>
      <c r="F984" s="352">
        <f t="shared" si="34"/>
        <v>0</v>
      </c>
      <c r="G984" s="352">
        <f t="shared" si="35"/>
        <v>0</v>
      </c>
    </row>
    <row r="985" spans="1:7" s="45" customFormat="1" x14ac:dyDescent="0.25">
      <c r="A985" s="17">
        <v>71</v>
      </c>
      <c r="B985" s="17">
        <v>71</v>
      </c>
      <c r="C985" s="17"/>
      <c r="D985" s="145" t="s">
        <v>5665</v>
      </c>
      <c r="E985" s="352">
        <v>3900</v>
      </c>
      <c r="F985" s="352">
        <f t="shared" si="34"/>
        <v>2340</v>
      </c>
      <c r="G985" s="352">
        <f t="shared" si="35"/>
        <v>1950</v>
      </c>
    </row>
    <row r="986" spans="1:7" s="45" customFormat="1" x14ac:dyDescent="0.25">
      <c r="A986" s="17">
        <v>72</v>
      </c>
      <c r="B986" s="17">
        <v>72</v>
      </c>
      <c r="C986" s="17"/>
      <c r="D986" s="145" t="s">
        <v>5666</v>
      </c>
      <c r="E986" s="352">
        <v>2100</v>
      </c>
      <c r="F986" s="352">
        <f t="shared" si="34"/>
        <v>1260</v>
      </c>
      <c r="G986" s="352">
        <f t="shared" si="35"/>
        <v>1050</v>
      </c>
    </row>
    <row r="987" spans="1:7" s="45" customFormat="1" x14ac:dyDescent="0.25">
      <c r="A987" s="17">
        <v>73</v>
      </c>
      <c r="B987" s="17">
        <v>73</v>
      </c>
      <c r="C987" s="17"/>
      <c r="D987" s="145" t="s">
        <v>5667</v>
      </c>
      <c r="E987" s="352">
        <v>2600</v>
      </c>
      <c r="F987" s="352">
        <f t="shared" si="34"/>
        <v>1560</v>
      </c>
      <c r="G987" s="352">
        <f t="shared" si="35"/>
        <v>1300</v>
      </c>
    </row>
    <row r="988" spans="1:7" s="45" customFormat="1" x14ac:dyDescent="0.25">
      <c r="A988" s="17">
        <v>74</v>
      </c>
      <c r="B988" s="17">
        <v>74</v>
      </c>
      <c r="C988" s="17"/>
      <c r="D988" s="145" t="s">
        <v>5668</v>
      </c>
      <c r="E988" s="352">
        <v>3500</v>
      </c>
      <c r="F988" s="352">
        <f t="shared" ref="F988:F1051" si="36">IFERROR(E988*0.6,0)</f>
        <v>2100</v>
      </c>
      <c r="G988" s="352">
        <f t="shared" ref="G988:G1051" si="37">IFERROR(E988*0.5,0)</f>
        <v>1750</v>
      </c>
    </row>
    <row r="989" spans="1:7" s="45" customFormat="1" ht="25.5" x14ac:dyDescent="0.25">
      <c r="A989" s="17">
        <v>75</v>
      </c>
      <c r="B989" s="17">
        <v>75</v>
      </c>
      <c r="C989" s="17"/>
      <c r="D989" s="137" t="s">
        <v>5669</v>
      </c>
      <c r="E989" s="352">
        <v>4000</v>
      </c>
      <c r="F989" s="352">
        <f t="shared" si="36"/>
        <v>2400</v>
      </c>
      <c r="G989" s="352">
        <f t="shared" si="37"/>
        <v>2000</v>
      </c>
    </row>
    <row r="990" spans="1:7" s="45" customFormat="1" ht="25.5" x14ac:dyDescent="0.25">
      <c r="A990" s="17">
        <v>76</v>
      </c>
      <c r="B990" s="17">
        <v>76</v>
      </c>
      <c r="C990" s="17"/>
      <c r="D990" s="137" t="s">
        <v>9065</v>
      </c>
      <c r="E990" s="352">
        <v>1500</v>
      </c>
      <c r="F990" s="352">
        <f t="shared" si="36"/>
        <v>900</v>
      </c>
      <c r="G990" s="352">
        <f t="shared" si="37"/>
        <v>750</v>
      </c>
    </row>
    <row r="991" spans="1:7" s="45" customFormat="1" ht="25.5" x14ac:dyDescent="0.25">
      <c r="A991" s="17">
        <v>77</v>
      </c>
      <c r="B991" s="17">
        <v>77</v>
      </c>
      <c r="C991" s="17"/>
      <c r="D991" s="137" t="s">
        <v>9066</v>
      </c>
      <c r="E991" s="352">
        <v>1500</v>
      </c>
      <c r="F991" s="352">
        <f t="shared" si="36"/>
        <v>900</v>
      </c>
      <c r="G991" s="352">
        <f t="shared" si="37"/>
        <v>750</v>
      </c>
    </row>
    <row r="992" spans="1:7" s="45" customFormat="1" ht="25.5" x14ac:dyDescent="0.25">
      <c r="A992" s="17">
        <v>78</v>
      </c>
      <c r="B992" s="17">
        <v>78</v>
      </c>
      <c r="C992" s="17"/>
      <c r="D992" s="137" t="s">
        <v>9067</v>
      </c>
      <c r="E992" s="352">
        <v>1500</v>
      </c>
      <c r="F992" s="352">
        <f t="shared" si="36"/>
        <v>900</v>
      </c>
      <c r="G992" s="352">
        <f t="shared" si="37"/>
        <v>750</v>
      </c>
    </row>
    <row r="993" spans="1:7" s="45" customFormat="1" ht="25.5" x14ac:dyDescent="0.25">
      <c r="A993" s="17">
        <v>79</v>
      </c>
      <c r="B993" s="17">
        <v>79</v>
      </c>
      <c r="C993" s="17"/>
      <c r="D993" s="137" t="s">
        <v>9068</v>
      </c>
      <c r="E993" s="352">
        <v>2200</v>
      </c>
      <c r="F993" s="352">
        <f t="shared" si="36"/>
        <v>1320</v>
      </c>
      <c r="G993" s="352">
        <f t="shared" si="37"/>
        <v>1100</v>
      </c>
    </row>
    <row r="994" spans="1:7" s="45" customFormat="1" x14ac:dyDescent="0.25">
      <c r="A994" s="17">
        <v>80</v>
      </c>
      <c r="B994" s="17">
        <v>80</v>
      </c>
      <c r="C994" s="17"/>
      <c r="D994" s="137" t="s">
        <v>5670</v>
      </c>
      <c r="E994" s="352">
        <v>2500</v>
      </c>
      <c r="F994" s="352">
        <f t="shared" si="36"/>
        <v>1500</v>
      </c>
      <c r="G994" s="352">
        <f t="shared" si="37"/>
        <v>1250</v>
      </c>
    </row>
    <row r="995" spans="1:7" s="45" customFormat="1" ht="38.25" x14ac:dyDescent="0.25">
      <c r="A995" s="17">
        <v>81</v>
      </c>
      <c r="B995" s="17">
        <v>81</v>
      </c>
      <c r="C995" s="17"/>
      <c r="D995" s="137" t="s">
        <v>5671</v>
      </c>
      <c r="E995" s="352">
        <v>2200</v>
      </c>
      <c r="F995" s="352">
        <f t="shared" si="36"/>
        <v>1320</v>
      </c>
      <c r="G995" s="352">
        <f t="shared" si="37"/>
        <v>1100</v>
      </c>
    </row>
    <row r="996" spans="1:7" s="45" customFormat="1" ht="25.5" x14ac:dyDescent="0.25">
      <c r="A996" s="17">
        <v>82</v>
      </c>
      <c r="B996" s="17">
        <v>82</v>
      </c>
      <c r="C996" s="17"/>
      <c r="D996" s="78" t="s">
        <v>9069</v>
      </c>
      <c r="E996" s="352">
        <v>2200</v>
      </c>
      <c r="F996" s="352">
        <f t="shared" si="36"/>
        <v>1320</v>
      </c>
      <c r="G996" s="352">
        <f t="shared" si="37"/>
        <v>1100</v>
      </c>
    </row>
    <row r="997" spans="1:7" s="45" customFormat="1" ht="25.5" x14ac:dyDescent="0.25">
      <c r="A997" s="17">
        <v>83</v>
      </c>
      <c r="B997" s="17">
        <v>83</v>
      </c>
      <c r="C997" s="17"/>
      <c r="D997" s="78" t="s">
        <v>9070</v>
      </c>
      <c r="E997" s="352">
        <v>1800</v>
      </c>
      <c r="F997" s="352">
        <f t="shared" si="36"/>
        <v>1080</v>
      </c>
      <c r="G997" s="352">
        <f t="shared" si="37"/>
        <v>900</v>
      </c>
    </row>
    <row r="998" spans="1:7" s="45" customFormat="1" x14ac:dyDescent="0.25">
      <c r="A998" s="17">
        <v>84</v>
      </c>
      <c r="B998" s="17">
        <v>84</v>
      </c>
      <c r="C998" s="17"/>
      <c r="D998" s="75" t="s">
        <v>5672</v>
      </c>
      <c r="E998" s="352">
        <v>2200</v>
      </c>
      <c r="F998" s="352">
        <f t="shared" si="36"/>
        <v>1320</v>
      </c>
      <c r="G998" s="352">
        <f t="shared" si="37"/>
        <v>1100</v>
      </c>
    </row>
    <row r="999" spans="1:7" s="45" customFormat="1" x14ac:dyDescent="0.25">
      <c r="A999" s="17">
        <v>85</v>
      </c>
      <c r="B999" s="17">
        <v>85</v>
      </c>
      <c r="C999" s="17"/>
      <c r="D999" s="75" t="s">
        <v>9071</v>
      </c>
      <c r="E999" s="352">
        <v>2500</v>
      </c>
      <c r="F999" s="352">
        <f t="shared" si="36"/>
        <v>1500</v>
      </c>
      <c r="G999" s="352">
        <f t="shared" si="37"/>
        <v>1250</v>
      </c>
    </row>
    <row r="1000" spans="1:7" s="45" customFormat="1" ht="13.5" x14ac:dyDescent="0.25">
      <c r="A1000" s="17">
        <v>86</v>
      </c>
      <c r="B1000" s="17"/>
      <c r="C1000" s="17"/>
      <c r="D1000" s="75" t="s">
        <v>9072</v>
      </c>
      <c r="E1000" s="352">
        <v>2500</v>
      </c>
      <c r="F1000" s="352">
        <f t="shared" si="36"/>
        <v>1500</v>
      </c>
      <c r="G1000" s="352">
        <f t="shared" si="37"/>
        <v>1250</v>
      </c>
    </row>
    <row r="1001" spans="1:7" s="45" customFormat="1" x14ac:dyDescent="0.25">
      <c r="A1001" s="17">
        <v>87</v>
      </c>
      <c r="B1001" s="17">
        <v>86</v>
      </c>
      <c r="C1001" s="17"/>
      <c r="D1001" s="145" t="s">
        <v>5673</v>
      </c>
      <c r="E1001" s="352">
        <v>1800</v>
      </c>
      <c r="F1001" s="352">
        <f t="shared" si="36"/>
        <v>1080</v>
      </c>
      <c r="G1001" s="352">
        <f t="shared" si="37"/>
        <v>900</v>
      </c>
    </row>
    <row r="1002" spans="1:7" s="45" customFormat="1" x14ac:dyDescent="0.25">
      <c r="A1002" s="17">
        <v>88</v>
      </c>
      <c r="B1002" s="17">
        <v>87</v>
      </c>
      <c r="C1002" s="17"/>
      <c r="D1002" s="137" t="s">
        <v>9073</v>
      </c>
      <c r="E1002" s="352">
        <v>1900</v>
      </c>
      <c r="F1002" s="352">
        <f t="shared" si="36"/>
        <v>1140</v>
      </c>
      <c r="G1002" s="352">
        <f t="shared" si="37"/>
        <v>950</v>
      </c>
    </row>
    <row r="1003" spans="1:7" s="45" customFormat="1" x14ac:dyDescent="0.25">
      <c r="A1003" s="17">
        <v>89</v>
      </c>
      <c r="B1003" s="17">
        <v>88</v>
      </c>
      <c r="C1003" s="17"/>
      <c r="D1003" s="137" t="s">
        <v>5674</v>
      </c>
      <c r="E1003" s="352">
        <v>1200</v>
      </c>
      <c r="F1003" s="352">
        <f t="shared" si="36"/>
        <v>720</v>
      </c>
      <c r="G1003" s="352">
        <f t="shared" si="37"/>
        <v>600</v>
      </c>
    </row>
    <row r="1004" spans="1:7" s="45" customFormat="1" ht="25.5" x14ac:dyDescent="0.25">
      <c r="A1004" s="17">
        <v>90</v>
      </c>
      <c r="B1004" s="17">
        <v>89</v>
      </c>
      <c r="C1004" s="17"/>
      <c r="D1004" s="137" t="s">
        <v>5675</v>
      </c>
      <c r="E1004" s="352">
        <v>3200</v>
      </c>
      <c r="F1004" s="352">
        <f t="shared" si="36"/>
        <v>1920</v>
      </c>
      <c r="G1004" s="352">
        <f t="shared" si="37"/>
        <v>1600</v>
      </c>
    </row>
    <row r="1005" spans="1:7" s="45" customFormat="1" ht="25.5" x14ac:dyDescent="0.25">
      <c r="A1005" s="17">
        <v>91</v>
      </c>
      <c r="B1005" s="17">
        <v>90</v>
      </c>
      <c r="C1005" s="17"/>
      <c r="D1005" s="137" t="s">
        <v>5676</v>
      </c>
      <c r="E1005" s="352">
        <v>2600</v>
      </c>
      <c r="F1005" s="352">
        <f t="shared" si="36"/>
        <v>1560</v>
      </c>
      <c r="G1005" s="352">
        <f t="shared" si="37"/>
        <v>1300</v>
      </c>
    </row>
    <row r="1006" spans="1:7" s="45" customFormat="1" ht="25.5" x14ac:dyDescent="0.25">
      <c r="A1006" s="17">
        <v>92</v>
      </c>
      <c r="B1006" s="17">
        <v>91</v>
      </c>
      <c r="C1006" s="17"/>
      <c r="D1006" s="137" t="s">
        <v>5677</v>
      </c>
      <c r="E1006" s="352">
        <v>10500</v>
      </c>
      <c r="F1006" s="352">
        <f t="shared" si="36"/>
        <v>6300</v>
      </c>
      <c r="G1006" s="352">
        <f t="shared" si="37"/>
        <v>5250</v>
      </c>
    </row>
    <row r="1007" spans="1:7" s="45" customFormat="1" x14ac:dyDescent="0.25">
      <c r="A1007" s="542">
        <v>93</v>
      </c>
      <c r="B1007" s="542">
        <v>92</v>
      </c>
      <c r="C1007" s="542"/>
      <c r="D1007" s="145" t="s">
        <v>5678</v>
      </c>
      <c r="E1007" s="352">
        <v>0</v>
      </c>
      <c r="F1007" s="352">
        <f t="shared" si="36"/>
        <v>0</v>
      </c>
      <c r="G1007" s="352">
        <f t="shared" si="37"/>
        <v>0</v>
      </c>
    </row>
    <row r="1008" spans="1:7" s="45" customFormat="1" x14ac:dyDescent="0.25">
      <c r="A1008" s="543"/>
      <c r="B1008" s="543"/>
      <c r="C1008" s="543"/>
      <c r="D1008" s="137" t="s">
        <v>5679</v>
      </c>
      <c r="E1008" s="352">
        <v>6000</v>
      </c>
      <c r="F1008" s="352">
        <f t="shared" si="36"/>
        <v>3600</v>
      </c>
      <c r="G1008" s="352">
        <f t="shared" si="37"/>
        <v>3000</v>
      </c>
    </row>
    <row r="1009" spans="1:7" s="45" customFormat="1" ht="26.25" x14ac:dyDescent="0.25">
      <c r="A1009" s="543"/>
      <c r="B1009" s="543"/>
      <c r="C1009" s="543"/>
      <c r="D1009" s="137" t="s">
        <v>9074</v>
      </c>
      <c r="E1009" s="352">
        <v>0</v>
      </c>
      <c r="F1009" s="352">
        <f t="shared" si="36"/>
        <v>0</v>
      </c>
      <c r="G1009" s="352">
        <f t="shared" si="37"/>
        <v>0</v>
      </c>
    </row>
    <row r="1010" spans="1:7" s="45" customFormat="1" x14ac:dyDescent="0.25">
      <c r="A1010" s="544"/>
      <c r="B1010" s="544"/>
      <c r="C1010" s="544"/>
      <c r="D1010" s="426" t="s">
        <v>8933</v>
      </c>
      <c r="E1010" s="352">
        <v>6000</v>
      </c>
      <c r="F1010" s="352">
        <f t="shared" si="36"/>
        <v>3600</v>
      </c>
      <c r="G1010" s="352">
        <f t="shared" si="37"/>
        <v>3000</v>
      </c>
    </row>
    <row r="1011" spans="1:7" s="45" customFormat="1" ht="26.25" x14ac:dyDescent="0.25">
      <c r="A1011" s="17">
        <v>94</v>
      </c>
      <c r="B1011" s="17"/>
      <c r="C1011" s="17"/>
      <c r="D1011" s="137" t="s">
        <v>9075</v>
      </c>
      <c r="E1011" s="352">
        <v>5500</v>
      </c>
      <c r="F1011" s="352">
        <f t="shared" si="36"/>
        <v>3300</v>
      </c>
      <c r="G1011" s="352">
        <f t="shared" si="37"/>
        <v>2750</v>
      </c>
    </row>
    <row r="1012" spans="1:7" s="45" customFormat="1" ht="26.25" x14ac:dyDescent="0.25">
      <c r="A1012" s="17">
        <v>95</v>
      </c>
      <c r="B1012" s="17"/>
      <c r="C1012" s="17"/>
      <c r="D1012" s="137" t="s">
        <v>9076</v>
      </c>
      <c r="E1012" s="352">
        <v>6000</v>
      </c>
      <c r="F1012" s="352">
        <f t="shared" si="36"/>
        <v>3600</v>
      </c>
      <c r="G1012" s="352">
        <f t="shared" si="37"/>
        <v>3000</v>
      </c>
    </row>
    <row r="1013" spans="1:7" s="45" customFormat="1" ht="25.5" x14ac:dyDescent="0.25">
      <c r="A1013" s="556">
        <v>96</v>
      </c>
      <c r="B1013" s="556">
        <v>93</v>
      </c>
      <c r="C1013" s="556"/>
      <c r="D1013" s="145" t="s">
        <v>5680</v>
      </c>
      <c r="E1013" s="352">
        <v>0</v>
      </c>
      <c r="F1013" s="352">
        <f t="shared" si="36"/>
        <v>0</v>
      </c>
      <c r="G1013" s="352">
        <f t="shared" si="37"/>
        <v>0</v>
      </c>
    </row>
    <row r="1014" spans="1:7" s="45" customFormat="1" x14ac:dyDescent="0.25">
      <c r="A1014" s="556"/>
      <c r="B1014" s="556"/>
      <c r="C1014" s="556"/>
      <c r="D1014" s="137" t="s">
        <v>5681</v>
      </c>
      <c r="E1014" s="352">
        <v>5000</v>
      </c>
      <c r="F1014" s="352">
        <f t="shared" si="36"/>
        <v>3000</v>
      </c>
      <c r="G1014" s="352">
        <f t="shared" si="37"/>
        <v>2500</v>
      </c>
    </row>
    <row r="1015" spans="1:7" s="45" customFormat="1" x14ac:dyDescent="0.25">
      <c r="A1015" s="556"/>
      <c r="B1015" s="556"/>
      <c r="C1015" s="556"/>
      <c r="D1015" s="137" t="s">
        <v>5682</v>
      </c>
      <c r="E1015" s="352">
        <v>4800</v>
      </c>
      <c r="F1015" s="352">
        <f t="shared" si="36"/>
        <v>2880</v>
      </c>
      <c r="G1015" s="352">
        <f t="shared" si="37"/>
        <v>2400</v>
      </c>
    </row>
    <row r="1016" spans="1:7" s="45" customFormat="1" ht="25.5" x14ac:dyDescent="0.25">
      <c r="A1016" s="17">
        <v>97</v>
      </c>
      <c r="B1016" s="17">
        <v>94</v>
      </c>
      <c r="C1016" s="17"/>
      <c r="D1016" s="145" t="s">
        <v>5683</v>
      </c>
      <c r="E1016" s="352">
        <v>3000</v>
      </c>
      <c r="F1016" s="352">
        <f t="shared" si="36"/>
        <v>1800</v>
      </c>
      <c r="G1016" s="352">
        <f t="shared" si="37"/>
        <v>1500</v>
      </c>
    </row>
    <row r="1017" spans="1:7" s="45" customFormat="1" x14ac:dyDescent="0.25">
      <c r="A1017" s="556">
        <v>98</v>
      </c>
      <c r="B1017" s="556">
        <v>95</v>
      </c>
      <c r="C1017" s="556"/>
      <c r="D1017" s="145" t="s">
        <v>5684</v>
      </c>
      <c r="E1017" s="352">
        <v>0</v>
      </c>
      <c r="F1017" s="352">
        <f t="shared" si="36"/>
        <v>0</v>
      </c>
      <c r="G1017" s="352">
        <f t="shared" si="37"/>
        <v>0</v>
      </c>
    </row>
    <row r="1018" spans="1:7" s="45" customFormat="1" x14ac:dyDescent="0.25">
      <c r="A1018" s="556"/>
      <c r="B1018" s="556"/>
      <c r="C1018" s="556"/>
      <c r="D1018" s="137" t="s">
        <v>5685</v>
      </c>
      <c r="E1018" s="352">
        <v>2800</v>
      </c>
      <c r="F1018" s="352">
        <f t="shared" si="36"/>
        <v>1680</v>
      </c>
      <c r="G1018" s="352">
        <f t="shared" si="37"/>
        <v>1400</v>
      </c>
    </row>
    <row r="1019" spans="1:7" s="45" customFormat="1" x14ac:dyDescent="0.25">
      <c r="A1019" s="556"/>
      <c r="B1019" s="556"/>
      <c r="C1019" s="556"/>
      <c r="D1019" s="137" t="s">
        <v>5686</v>
      </c>
      <c r="E1019" s="352">
        <v>2600</v>
      </c>
      <c r="F1019" s="352">
        <f t="shared" si="36"/>
        <v>1560</v>
      </c>
      <c r="G1019" s="352">
        <f t="shared" si="37"/>
        <v>1300</v>
      </c>
    </row>
    <row r="1020" spans="1:7" s="45" customFormat="1" x14ac:dyDescent="0.25">
      <c r="A1020" s="556"/>
      <c r="B1020" s="556"/>
      <c r="C1020" s="556"/>
      <c r="D1020" s="137" t="s">
        <v>5687</v>
      </c>
      <c r="E1020" s="352">
        <v>1800</v>
      </c>
      <c r="F1020" s="352">
        <f t="shared" si="36"/>
        <v>1080</v>
      </c>
      <c r="G1020" s="352">
        <f t="shared" si="37"/>
        <v>900</v>
      </c>
    </row>
    <row r="1021" spans="1:7" s="45" customFormat="1" x14ac:dyDescent="0.25">
      <c r="A1021" s="556"/>
      <c r="B1021" s="556"/>
      <c r="C1021" s="556"/>
      <c r="D1021" s="137" t="s">
        <v>5688</v>
      </c>
      <c r="E1021" s="352">
        <v>1600</v>
      </c>
      <c r="F1021" s="352">
        <f t="shared" si="36"/>
        <v>960</v>
      </c>
      <c r="G1021" s="352">
        <f t="shared" si="37"/>
        <v>800</v>
      </c>
    </row>
    <row r="1022" spans="1:7" s="45" customFormat="1" x14ac:dyDescent="0.25">
      <c r="A1022" s="17">
        <v>99</v>
      </c>
      <c r="B1022" s="17">
        <v>96</v>
      </c>
      <c r="C1022" s="17"/>
      <c r="D1022" s="137" t="s">
        <v>5689</v>
      </c>
      <c r="E1022" s="352">
        <v>2700</v>
      </c>
      <c r="F1022" s="352">
        <f t="shared" si="36"/>
        <v>1620</v>
      </c>
      <c r="G1022" s="352">
        <f t="shared" si="37"/>
        <v>1350</v>
      </c>
    </row>
    <row r="1023" spans="1:7" s="45" customFormat="1" ht="25.5" x14ac:dyDescent="0.25">
      <c r="A1023" s="556">
        <v>100</v>
      </c>
      <c r="B1023" s="556">
        <v>97</v>
      </c>
      <c r="C1023" s="556"/>
      <c r="D1023" s="145" t="s">
        <v>5690</v>
      </c>
      <c r="E1023" s="352">
        <v>0</v>
      </c>
      <c r="F1023" s="352">
        <f t="shared" si="36"/>
        <v>0</v>
      </c>
      <c r="G1023" s="352">
        <f t="shared" si="37"/>
        <v>0</v>
      </c>
    </row>
    <row r="1024" spans="1:7" s="45" customFormat="1" x14ac:dyDescent="0.25">
      <c r="A1024" s="556"/>
      <c r="B1024" s="556"/>
      <c r="C1024" s="556"/>
      <c r="D1024" s="137" t="s">
        <v>5691</v>
      </c>
      <c r="E1024" s="352">
        <v>1000</v>
      </c>
      <c r="F1024" s="352">
        <f t="shared" si="36"/>
        <v>600</v>
      </c>
      <c r="G1024" s="352">
        <f t="shared" si="37"/>
        <v>500</v>
      </c>
    </row>
    <row r="1025" spans="1:7" s="45" customFormat="1" x14ac:dyDescent="0.25">
      <c r="A1025" s="556"/>
      <c r="B1025" s="556"/>
      <c r="C1025" s="556"/>
      <c r="D1025" s="137" t="s">
        <v>5692</v>
      </c>
      <c r="E1025" s="352">
        <v>800</v>
      </c>
      <c r="F1025" s="352">
        <f t="shared" si="36"/>
        <v>480</v>
      </c>
      <c r="G1025" s="352">
        <f t="shared" si="37"/>
        <v>400</v>
      </c>
    </row>
    <row r="1026" spans="1:7" s="45" customFormat="1" ht="25.5" x14ac:dyDescent="0.25">
      <c r="A1026" s="17">
        <v>101</v>
      </c>
      <c r="B1026" s="17">
        <v>98</v>
      </c>
      <c r="C1026" s="17"/>
      <c r="D1026" s="137" t="s">
        <v>5693</v>
      </c>
      <c r="E1026" s="352">
        <v>3000</v>
      </c>
      <c r="F1026" s="352">
        <f t="shared" si="36"/>
        <v>1800</v>
      </c>
      <c r="G1026" s="352">
        <f t="shared" si="37"/>
        <v>1500</v>
      </c>
    </row>
    <row r="1027" spans="1:7" s="45" customFormat="1" ht="25.5" x14ac:dyDescent="0.25">
      <c r="A1027" s="556">
        <v>102</v>
      </c>
      <c r="B1027" s="556">
        <v>99</v>
      </c>
      <c r="C1027" s="556"/>
      <c r="D1027" s="145" t="s">
        <v>5694</v>
      </c>
      <c r="E1027" s="352">
        <v>0</v>
      </c>
      <c r="F1027" s="352">
        <f t="shared" si="36"/>
        <v>0</v>
      </c>
      <c r="G1027" s="352">
        <f t="shared" si="37"/>
        <v>0</v>
      </c>
    </row>
    <row r="1028" spans="1:7" s="45" customFormat="1" x14ac:dyDescent="0.25">
      <c r="A1028" s="556"/>
      <c r="B1028" s="556"/>
      <c r="C1028" s="556"/>
      <c r="D1028" s="137" t="s">
        <v>5695</v>
      </c>
      <c r="E1028" s="352">
        <v>2800</v>
      </c>
      <c r="F1028" s="352">
        <f t="shared" si="36"/>
        <v>1680</v>
      </c>
      <c r="G1028" s="352">
        <f t="shared" si="37"/>
        <v>1400</v>
      </c>
    </row>
    <row r="1029" spans="1:7" s="45" customFormat="1" x14ac:dyDescent="0.25">
      <c r="A1029" s="556"/>
      <c r="B1029" s="556"/>
      <c r="C1029" s="556"/>
      <c r="D1029" s="137" t="s">
        <v>5696</v>
      </c>
      <c r="E1029" s="352">
        <v>1600</v>
      </c>
      <c r="F1029" s="352">
        <f t="shared" si="36"/>
        <v>960</v>
      </c>
      <c r="G1029" s="352">
        <f t="shared" si="37"/>
        <v>800</v>
      </c>
    </row>
    <row r="1030" spans="1:7" s="45" customFormat="1" ht="25.5" x14ac:dyDescent="0.25">
      <c r="A1030" s="556">
        <v>103</v>
      </c>
      <c r="B1030" s="556">
        <v>100</v>
      </c>
      <c r="C1030" s="556"/>
      <c r="D1030" s="145" t="s">
        <v>5697</v>
      </c>
      <c r="E1030" s="352">
        <v>0</v>
      </c>
      <c r="F1030" s="352">
        <f t="shared" si="36"/>
        <v>0</v>
      </c>
      <c r="G1030" s="352">
        <f t="shared" si="37"/>
        <v>0</v>
      </c>
    </row>
    <row r="1031" spans="1:7" s="45" customFormat="1" x14ac:dyDescent="0.25">
      <c r="A1031" s="556"/>
      <c r="B1031" s="556"/>
      <c r="C1031" s="556"/>
      <c r="D1031" s="137" t="s">
        <v>5698</v>
      </c>
      <c r="E1031" s="352">
        <v>1800</v>
      </c>
      <c r="F1031" s="352">
        <f t="shared" si="36"/>
        <v>1080</v>
      </c>
      <c r="G1031" s="352">
        <f t="shared" si="37"/>
        <v>900</v>
      </c>
    </row>
    <row r="1032" spans="1:7" s="45" customFormat="1" x14ac:dyDescent="0.25">
      <c r="A1032" s="556"/>
      <c r="B1032" s="556"/>
      <c r="C1032" s="556"/>
      <c r="D1032" s="137" t="s">
        <v>5699</v>
      </c>
      <c r="E1032" s="352">
        <v>1500</v>
      </c>
      <c r="F1032" s="352">
        <f t="shared" si="36"/>
        <v>900</v>
      </c>
      <c r="G1032" s="352">
        <f t="shared" si="37"/>
        <v>750</v>
      </c>
    </row>
    <row r="1033" spans="1:7" s="45" customFormat="1" ht="25.5" x14ac:dyDescent="0.25">
      <c r="A1033" s="17">
        <v>104</v>
      </c>
      <c r="B1033" s="17">
        <v>101</v>
      </c>
      <c r="C1033" s="17"/>
      <c r="D1033" s="137" t="s">
        <v>5700</v>
      </c>
      <c r="E1033" s="352">
        <v>1300</v>
      </c>
      <c r="F1033" s="352">
        <f t="shared" si="36"/>
        <v>780</v>
      </c>
      <c r="G1033" s="352">
        <f t="shared" si="37"/>
        <v>650</v>
      </c>
    </row>
    <row r="1034" spans="1:7" s="45" customFormat="1" ht="25.5" x14ac:dyDescent="0.25">
      <c r="A1034" s="17">
        <v>105</v>
      </c>
      <c r="B1034" s="17">
        <v>102</v>
      </c>
      <c r="C1034" s="17"/>
      <c r="D1034" s="137" t="s">
        <v>5701</v>
      </c>
      <c r="E1034" s="352">
        <v>2000</v>
      </c>
      <c r="F1034" s="352">
        <f t="shared" si="36"/>
        <v>1200</v>
      </c>
      <c r="G1034" s="352">
        <f t="shared" si="37"/>
        <v>1000</v>
      </c>
    </row>
    <row r="1035" spans="1:7" s="45" customFormat="1" ht="25.5" x14ac:dyDescent="0.25">
      <c r="A1035" s="17">
        <v>106</v>
      </c>
      <c r="B1035" s="17">
        <v>103</v>
      </c>
      <c r="C1035" s="17"/>
      <c r="D1035" s="137" t="s">
        <v>5702</v>
      </c>
      <c r="E1035" s="352">
        <v>1700</v>
      </c>
      <c r="F1035" s="352">
        <f t="shared" si="36"/>
        <v>1020</v>
      </c>
      <c r="G1035" s="352">
        <f t="shared" si="37"/>
        <v>850</v>
      </c>
    </row>
    <row r="1036" spans="1:7" s="45" customFormat="1" x14ac:dyDescent="0.25">
      <c r="A1036" s="17">
        <v>107</v>
      </c>
      <c r="B1036" s="17">
        <v>104</v>
      </c>
      <c r="C1036" s="17"/>
      <c r="D1036" s="137" t="s">
        <v>5703</v>
      </c>
      <c r="E1036" s="352">
        <v>3200</v>
      </c>
      <c r="F1036" s="352">
        <f t="shared" si="36"/>
        <v>1920</v>
      </c>
      <c r="G1036" s="352">
        <f t="shared" si="37"/>
        <v>1600</v>
      </c>
    </row>
    <row r="1037" spans="1:7" s="45" customFormat="1" ht="25.5" x14ac:dyDescent="0.25">
      <c r="A1037" s="17">
        <v>108</v>
      </c>
      <c r="B1037" s="17">
        <v>105</v>
      </c>
      <c r="C1037" s="17"/>
      <c r="D1037" s="137" t="s">
        <v>5704</v>
      </c>
      <c r="E1037" s="352">
        <v>4500</v>
      </c>
      <c r="F1037" s="352">
        <f t="shared" si="36"/>
        <v>2700</v>
      </c>
      <c r="G1037" s="352">
        <f t="shared" si="37"/>
        <v>2250</v>
      </c>
    </row>
    <row r="1038" spans="1:7" s="45" customFormat="1" ht="25.5" x14ac:dyDescent="0.25">
      <c r="A1038" s="17">
        <v>109</v>
      </c>
      <c r="B1038" s="17">
        <v>106</v>
      </c>
      <c r="C1038" s="17"/>
      <c r="D1038" s="137" t="s">
        <v>5705</v>
      </c>
      <c r="E1038" s="352">
        <v>3500</v>
      </c>
      <c r="F1038" s="352">
        <f t="shared" si="36"/>
        <v>2100</v>
      </c>
      <c r="G1038" s="352">
        <f t="shared" si="37"/>
        <v>1750</v>
      </c>
    </row>
    <row r="1039" spans="1:7" s="45" customFormat="1" ht="25.5" x14ac:dyDescent="0.25">
      <c r="A1039" s="17">
        <v>110</v>
      </c>
      <c r="B1039" s="17">
        <v>107</v>
      </c>
      <c r="C1039" s="17"/>
      <c r="D1039" s="137" t="s">
        <v>5706</v>
      </c>
      <c r="E1039" s="352">
        <v>3200</v>
      </c>
      <c r="F1039" s="352">
        <f t="shared" si="36"/>
        <v>1920</v>
      </c>
      <c r="G1039" s="352">
        <f t="shared" si="37"/>
        <v>1600</v>
      </c>
    </row>
    <row r="1040" spans="1:7" s="45" customFormat="1" ht="25.5" x14ac:dyDescent="0.25">
      <c r="A1040" s="17">
        <v>111</v>
      </c>
      <c r="B1040" s="17">
        <v>108</v>
      </c>
      <c r="C1040" s="17"/>
      <c r="D1040" s="137" t="s">
        <v>9077</v>
      </c>
      <c r="E1040" s="352">
        <v>3200</v>
      </c>
      <c r="F1040" s="352">
        <f t="shared" si="36"/>
        <v>1920</v>
      </c>
      <c r="G1040" s="352">
        <f t="shared" si="37"/>
        <v>1600</v>
      </c>
    </row>
    <row r="1041" spans="1:7" s="45" customFormat="1" ht="25.5" x14ac:dyDescent="0.25">
      <c r="A1041" s="17">
        <v>112</v>
      </c>
      <c r="B1041" s="17">
        <v>109</v>
      </c>
      <c r="C1041" s="17"/>
      <c r="D1041" s="137" t="s">
        <v>5707</v>
      </c>
      <c r="E1041" s="352">
        <v>3500</v>
      </c>
      <c r="F1041" s="352">
        <f t="shared" si="36"/>
        <v>2100</v>
      </c>
      <c r="G1041" s="352">
        <f t="shared" si="37"/>
        <v>1750</v>
      </c>
    </row>
    <row r="1042" spans="1:7" s="45" customFormat="1" x14ac:dyDescent="0.25">
      <c r="A1042" s="17">
        <v>113</v>
      </c>
      <c r="B1042" s="17">
        <v>110</v>
      </c>
      <c r="C1042" s="17"/>
      <c r="D1042" s="427" t="s">
        <v>7493</v>
      </c>
      <c r="E1042" s="352">
        <v>2000</v>
      </c>
      <c r="F1042" s="352">
        <f t="shared" si="36"/>
        <v>1200</v>
      </c>
      <c r="G1042" s="352">
        <f t="shared" si="37"/>
        <v>1000</v>
      </c>
    </row>
    <row r="1043" spans="1:7" s="45" customFormat="1" x14ac:dyDescent="0.25">
      <c r="A1043" s="17">
        <v>114</v>
      </c>
      <c r="B1043" s="17">
        <v>111</v>
      </c>
      <c r="C1043" s="17"/>
      <c r="D1043" s="427" t="s">
        <v>7494</v>
      </c>
      <c r="E1043" s="352">
        <v>1500</v>
      </c>
      <c r="F1043" s="352">
        <f t="shared" si="36"/>
        <v>900</v>
      </c>
      <c r="G1043" s="352">
        <f t="shared" si="37"/>
        <v>750</v>
      </c>
    </row>
    <row r="1044" spans="1:7" s="45" customFormat="1" ht="13.5" x14ac:dyDescent="0.25">
      <c r="A1044" s="17">
        <v>115</v>
      </c>
      <c r="B1044" s="17"/>
      <c r="C1044" s="17"/>
      <c r="D1044" s="428" t="s">
        <v>9078</v>
      </c>
      <c r="E1044" s="357">
        <v>3000</v>
      </c>
      <c r="F1044" s="352">
        <f t="shared" si="36"/>
        <v>1800</v>
      </c>
      <c r="G1044" s="352">
        <f t="shared" si="37"/>
        <v>1500</v>
      </c>
    </row>
    <row r="1045" spans="1:7" s="45" customFormat="1" ht="26.25" x14ac:dyDescent="0.25">
      <c r="A1045" s="17">
        <v>116</v>
      </c>
      <c r="B1045" s="17"/>
      <c r="C1045" s="17"/>
      <c r="D1045" s="145" t="s">
        <v>9079</v>
      </c>
      <c r="E1045" s="352">
        <v>7200</v>
      </c>
      <c r="F1045" s="352">
        <f t="shared" si="36"/>
        <v>4320</v>
      </c>
      <c r="G1045" s="352">
        <f t="shared" si="37"/>
        <v>3600</v>
      </c>
    </row>
    <row r="1046" spans="1:7" s="45" customFormat="1" ht="26.25" x14ac:dyDescent="0.25">
      <c r="A1046" s="17">
        <v>117</v>
      </c>
      <c r="B1046" s="17"/>
      <c r="C1046" s="17"/>
      <c r="D1046" s="145" t="s">
        <v>9080</v>
      </c>
      <c r="E1046" s="352">
        <v>6000</v>
      </c>
      <c r="F1046" s="352">
        <f t="shared" si="36"/>
        <v>3600</v>
      </c>
      <c r="G1046" s="352">
        <f t="shared" si="37"/>
        <v>3000</v>
      </c>
    </row>
    <row r="1047" spans="1:7" s="45" customFormat="1" ht="13.5" x14ac:dyDescent="0.25">
      <c r="A1047" s="17">
        <v>118</v>
      </c>
      <c r="B1047" s="17"/>
      <c r="C1047" s="17"/>
      <c r="D1047" s="145" t="s">
        <v>9081</v>
      </c>
      <c r="E1047" s="352">
        <v>5000</v>
      </c>
      <c r="F1047" s="352">
        <f t="shared" si="36"/>
        <v>3000</v>
      </c>
      <c r="G1047" s="352">
        <f t="shared" si="37"/>
        <v>2500</v>
      </c>
    </row>
    <row r="1048" spans="1:7" s="45" customFormat="1" ht="26.25" x14ac:dyDescent="0.25">
      <c r="A1048" s="17">
        <v>119</v>
      </c>
      <c r="B1048" s="17"/>
      <c r="C1048" s="17"/>
      <c r="D1048" s="145" t="s">
        <v>9082</v>
      </c>
      <c r="E1048" s="352">
        <v>5000</v>
      </c>
      <c r="F1048" s="352">
        <f t="shared" si="36"/>
        <v>3000</v>
      </c>
      <c r="G1048" s="352">
        <f t="shared" si="37"/>
        <v>2500</v>
      </c>
    </row>
    <row r="1049" spans="1:7" s="45" customFormat="1" ht="25.5" x14ac:dyDescent="0.25">
      <c r="A1049" s="17">
        <v>120</v>
      </c>
      <c r="B1049" s="17">
        <v>112</v>
      </c>
      <c r="C1049" s="17"/>
      <c r="D1049" s="137" t="s">
        <v>5708</v>
      </c>
      <c r="E1049" s="352">
        <v>3000</v>
      </c>
      <c r="F1049" s="352">
        <f t="shared" si="36"/>
        <v>1800</v>
      </c>
      <c r="G1049" s="352">
        <f t="shared" si="37"/>
        <v>1500</v>
      </c>
    </row>
    <row r="1050" spans="1:7" s="45" customFormat="1" ht="13.5" x14ac:dyDescent="0.25">
      <c r="A1050" s="542">
        <v>121</v>
      </c>
      <c r="B1050" s="542">
        <v>113</v>
      </c>
      <c r="C1050" s="542"/>
      <c r="D1050" s="137" t="s">
        <v>9083</v>
      </c>
      <c r="E1050" s="352">
        <v>0</v>
      </c>
      <c r="F1050" s="352">
        <f t="shared" si="36"/>
        <v>0</v>
      </c>
      <c r="G1050" s="352">
        <f t="shared" si="37"/>
        <v>0</v>
      </c>
    </row>
    <row r="1051" spans="1:7" s="45" customFormat="1" x14ac:dyDescent="0.25">
      <c r="A1051" s="544"/>
      <c r="B1051" s="544"/>
      <c r="C1051" s="544"/>
      <c r="D1051" s="429" t="s">
        <v>9084</v>
      </c>
      <c r="E1051" s="352">
        <v>4000</v>
      </c>
      <c r="F1051" s="352">
        <f t="shared" si="36"/>
        <v>2400</v>
      </c>
      <c r="G1051" s="352">
        <f t="shared" si="37"/>
        <v>2000</v>
      </c>
    </row>
    <row r="1052" spans="1:7" s="45" customFormat="1" ht="26.25" x14ac:dyDescent="0.25">
      <c r="A1052" s="17">
        <v>122</v>
      </c>
      <c r="B1052" s="17"/>
      <c r="C1052" s="17"/>
      <c r="D1052" s="137" t="s">
        <v>9085</v>
      </c>
      <c r="E1052" s="352">
        <v>3500</v>
      </c>
      <c r="F1052" s="352">
        <f t="shared" ref="F1052:F1115" si="38">IFERROR(E1052*0.6,0)</f>
        <v>2100</v>
      </c>
      <c r="G1052" s="352">
        <f t="shared" ref="G1052:G1115" si="39">IFERROR(E1052*0.5,0)</f>
        <v>1750</v>
      </c>
    </row>
    <row r="1053" spans="1:7" s="45" customFormat="1" ht="26.25" x14ac:dyDescent="0.25">
      <c r="A1053" s="17">
        <v>123</v>
      </c>
      <c r="B1053" s="17"/>
      <c r="C1053" s="17"/>
      <c r="D1053" s="137" t="s">
        <v>9086</v>
      </c>
      <c r="E1053" s="357">
        <v>3200</v>
      </c>
      <c r="F1053" s="352">
        <f t="shared" si="38"/>
        <v>1920</v>
      </c>
      <c r="G1053" s="352">
        <f t="shared" si="39"/>
        <v>1600</v>
      </c>
    </row>
    <row r="1054" spans="1:7" s="45" customFormat="1" ht="26.25" x14ac:dyDescent="0.25">
      <c r="A1054" s="17">
        <v>124</v>
      </c>
      <c r="B1054" s="17"/>
      <c r="C1054" s="17"/>
      <c r="D1054" s="137" t="s">
        <v>9087</v>
      </c>
      <c r="E1054" s="352">
        <v>3200</v>
      </c>
      <c r="F1054" s="352">
        <f t="shared" si="38"/>
        <v>1920</v>
      </c>
      <c r="G1054" s="352">
        <f t="shared" si="39"/>
        <v>1600</v>
      </c>
    </row>
    <row r="1055" spans="1:7" s="45" customFormat="1" x14ac:dyDescent="0.25">
      <c r="A1055" s="200" t="s">
        <v>5709</v>
      </c>
      <c r="B1055" s="200" t="s">
        <v>5709</v>
      </c>
      <c r="C1055" s="200"/>
      <c r="D1055" s="145" t="s">
        <v>5710</v>
      </c>
      <c r="E1055" s="352">
        <v>0</v>
      </c>
      <c r="F1055" s="352">
        <f t="shared" si="38"/>
        <v>0</v>
      </c>
      <c r="G1055" s="352">
        <f t="shared" si="39"/>
        <v>0</v>
      </c>
    </row>
    <row r="1056" spans="1:7" s="45" customFormat="1" x14ac:dyDescent="0.25">
      <c r="A1056" s="556">
        <v>125</v>
      </c>
      <c r="B1056" s="556">
        <v>114</v>
      </c>
      <c r="C1056" s="556"/>
      <c r="D1056" s="145" t="s">
        <v>5711</v>
      </c>
      <c r="E1056" s="352">
        <v>0</v>
      </c>
      <c r="F1056" s="352">
        <f t="shared" si="38"/>
        <v>0</v>
      </c>
      <c r="G1056" s="352">
        <f t="shared" si="39"/>
        <v>0</v>
      </c>
    </row>
    <row r="1057" spans="1:7" s="45" customFormat="1" x14ac:dyDescent="0.25">
      <c r="A1057" s="556"/>
      <c r="B1057" s="556"/>
      <c r="C1057" s="556"/>
      <c r="D1057" s="145" t="s">
        <v>5712</v>
      </c>
      <c r="E1057" s="352">
        <v>0</v>
      </c>
      <c r="F1057" s="352">
        <f t="shared" si="38"/>
        <v>0</v>
      </c>
      <c r="G1057" s="352">
        <f t="shared" si="39"/>
        <v>0</v>
      </c>
    </row>
    <row r="1058" spans="1:7" s="45" customFormat="1" x14ac:dyDescent="0.25">
      <c r="A1058" s="556"/>
      <c r="B1058" s="556"/>
      <c r="C1058" s="556"/>
      <c r="D1058" s="137" t="s">
        <v>5713</v>
      </c>
      <c r="E1058" s="352">
        <v>4500</v>
      </c>
      <c r="F1058" s="352">
        <f t="shared" si="38"/>
        <v>2700</v>
      </c>
      <c r="G1058" s="352">
        <f t="shared" si="39"/>
        <v>2250</v>
      </c>
    </row>
    <row r="1059" spans="1:7" s="45" customFormat="1" x14ac:dyDescent="0.25">
      <c r="A1059" s="556"/>
      <c r="B1059" s="556"/>
      <c r="C1059" s="556"/>
      <c r="D1059" s="137" t="s">
        <v>5714</v>
      </c>
      <c r="E1059" s="352">
        <v>4300</v>
      </c>
      <c r="F1059" s="352">
        <f t="shared" si="38"/>
        <v>2580</v>
      </c>
      <c r="G1059" s="352">
        <f t="shared" si="39"/>
        <v>2150</v>
      </c>
    </row>
    <row r="1060" spans="1:7" s="45" customFormat="1" x14ac:dyDescent="0.25">
      <c r="A1060" s="556"/>
      <c r="B1060" s="556"/>
      <c r="C1060" s="556"/>
      <c r="D1060" s="137" t="s">
        <v>5715</v>
      </c>
      <c r="E1060" s="352">
        <v>2000</v>
      </c>
      <c r="F1060" s="352">
        <f t="shared" si="38"/>
        <v>1200</v>
      </c>
      <c r="G1060" s="352">
        <f t="shared" si="39"/>
        <v>1000</v>
      </c>
    </row>
    <row r="1061" spans="1:7" s="45" customFormat="1" x14ac:dyDescent="0.25">
      <c r="A1061" s="556"/>
      <c r="B1061" s="556"/>
      <c r="C1061" s="556"/>
      <c r="D1061" s="137" t="s">
        <v>5716</v>
      </c>
      <c r="E1061" s="352">
        <v>1500</v>
      </c>
      <c r="F1061" s="352">
        <f t="shared" si="38"/>
        <v>900</v>
      </c>
      <c r="G1061" s="352">
        <f t="shared" si="39"/>
        <v>750</v>
      </c>
    </row>
    <row r="1062" spans="1:7" s="45" customFormat="1" x14ac:dyDescent="0.25">
      <c r="A1062" s="556"/>
      <c r="B1062" s="556"/>
      <c r="C1062" s="556"/>
      <c r="D1062" s="137" t="s">
        <v>5717</v>
      </c>
      <c r="E1062" s="352">
        <v>2100</v>
      </c>
      <c r="F1062" s="352">
        <f t="shared" si="38"/>
        <v>1260</v>
      </c>
      <c r="G1062" s="352">
        <f t="shared" si="39"/>
        <v>1050</v>
      </c>
    </row>
    <row r="1063" spans="1:7" s="45" customFormat="1" x14ac:dyDescent="0.25">
      <c r="A1063" s="556"/>
      <c r="B1063" s="556"/>
      <c r="C1063" s="556"/>
      <c r="D1063" s="137" t="s">
        <v>5718</v>
      </c>
      <c r="E1063" s="352">
        <v>1500</v>
      </c>
      <c r="F1063" s="352">
        <f t="shared" si="38"/>
        <v>900</v>
      </c>
      <c r="G1063" s="352">
        <f t="shared" si="39"/>
        <v>750</v>
      </c>
    </row>
    <row r="1064" spans="1:7" s="45" customFormat="1" x14ac:dyDescent="0.25">
      <c r="A1064" s="556"/>
      <c r="B1064" s="556"/>
      <c r="C1064" s="556"/>
      <c r="D1064" s="137" t="s">
        <v>5719</v>
      </c>
      <c r="E1064" s="352">
        <v>1100</v>
      </c>
      <c r="F1064" s="352">
        <f t="shared" si="38"/>
        <v>660</v>
      </c>
      <c r="G1064" s="352">
        <f t="shared" si="39"/>
        <v>550</v>
      </c>
    </row>
    <row r="1065" spans="1:7" s="45" customFormat="1" x14ac:dyDescent="0.25">
      <c r="A1065" s="556"/>
      <c r="B1065" s="556"/>
      <c r="C1065" s="556"/>
      <c r="D1065" s="137" t="s">
        <v>5720</v>
      </c>
      <c r="E1065" s="352">
        <v>1000</v>
      </c>
      <c r="F1065" s="352">
        <f t="shared" si="38"/>
        <v>600</v>
      </c>
      <c r="G1065" s="352">
        <f t="shared" si="39"/>
        <v>500</v>
      </c>
    </row>
    <row r="1066" spans="1:7" s="45" customFormat="1" x14ac:dyDescent="0.25">
      <c r="A1066" s="556"/>
      <c r="B1066" s="556"/>
      <c r="C1066" s="556"/>
      <c r="D1066" s="75" t="s">
        <v>5721</v>
      </c>
      <c r="E1066" s="352">
        <v>0</v>
      </c>
      <c r="F1066" s="352">
        <f t="shared" si="38"/>
        <v>0</v>
      </c>
      <c r="G1066" s="352">
        <f t="shared" si="39"/>
        <v>0</v>
      </c>
    </row>
    <row r="1067" spans="1:7" s="45" customFormat="1" x14ac:dyDescent="0.25">
      <c r="A1067" s="556"/>
      <c r="B1067" s="556"/>
      <c r="C1067" s="556"/>
      <c r="D1067" s="137" t="s">
        <v>5722</v>
      </c>
      <c r="E1067" s="352">
        <v>3200</v>
      </c>
      <c r="F1067" s="352">
        <f t="shared" si="38"/>
        <v>1920</v>
      </c>
      <c r="G1067" s="352">
        <f t="shared" si="39"/>
        <v>1600</v>
      </c>
    </row>
    <row r="1068" spans="1:7" s="45" customFormat="1" x14ac:dyDescent="0.25">
      <c r="A1068" s="556"/>
      <c r="B1068" s="556"/>
      <c r="C1068" s="556"/>
      <c r="D1068" s="137" t="s">
        <v>5714</v>
      </c>
      <c r="E1068" s="352">
        <v>2300</v>
      </c>
      <c r="F1068" s="352">
        <f t="shared" si="38"/>
        <v>1380</v>
      </c>
      <c r="G1068" s="352">
        <f t="shared" si="39"/>
        <v>1150</v>
      </c>
    </row>
    <row r="1069" spans="1:7" s="45" customFormat="1" x14ac:dyDescent="0.25">
      <c r="A1069" s="556"/>
      <c r="B1069" s="556"/>
      <c r="C1069" s="556"/>
      <c r="D1069" s="137" t="s">
        <v>5715</v>
      </c>
      <c r="E1069" s="352">
        <v>1600</v>
      </c>
      <c r="F1069" s="352">
        <f t="shared" si="38"/>
        <v>960</v>
      </c>
      <c r="G1069" s="352">
        <f t="shared" si="39"/>
        <v>800</v>
      </c>
    </row>
    <row r="1070" spans="1:7" s="45" customFormat="1" x14ac:dyDescent="0.25">
      <c r="A1070" s="556"/>
      <c r="B1070" s="556"/>
      <c r="C1070" s="556"/>
      <c r="D1070" s="137" t="s">
        <v>5716</v>
      </c>
      <c r="E1070" s="352">
        <v>1100</v>
      </c>
      <c r="F1070" s="352">
        <f t="shared" si="38"/>
        <v>660</v>
      </c>
      <c r="G1070" s="352">
        <f t="shared" si="39"/>
        <v>550</v>
      </c>
    </row>
    <row r="1071" spans="1:7" s="45" customFormat="1" x14ac:dyDescent="0.25">
      <c r="A1071" s="556"/>
      <c r="B1071" s="556"/>
      <c r="C1071" s="556"/>
      <c r="D1071" s="137" t="s">
        <v>5717</v>
      </c>
      <c r="E1071" s="352">
        <v>2800</v>
      </c>
      <c r="F1071" s="352">
        <f t="shared" si="38"/>
        <v>1680</v>
      </c>
      <c r="G1071" s="352">
        <f t="shared" si="39"/>
        <v>1400</v>
      </c>
    </row>
    <row r="1072" spans="1:7" s="45" customFormat="1" x14ac:dyDescent="0.25">
      <c r="A1072" s="556"/>
      <c r="B1072" s="556"/>
      <c r="C1072" s="556"/>
      <c r="D1072" s="137" t="s">
        <v>5718</v>
      </c>
      <c r="E1072" s="352">
        <v>2000</v>
      </c>
      <c r="F1072" s="352">
        <f t="shared" si="38"/>
        <v>1200</v>
      </c>
      <c r="G1072" s="352">
        <f t="shared" si="39"/>
        <v>1000</v>
      </c>
    </row>
    <row r="1073" spans="1:7" s="45" customFormat="1" x14ac:dyDescent="0.25">
      <c r="A1073" s="556"/>
      <c r="B1073" s="556"/>
      <c r="C1073" s="556"/>
      <c r="D1073" s="137" t="s">
        <v>5719</v>
      </c>
      <c r="E1073" s="352">
        <v>1600</v>
      </c>
      <c r="F1073" s="352">
        <f t="shared" si="38"/>
        <v>960</v>
      </c>
      <c r="G1073" s="352">
        <f t="shared" si="39"/>
        <v>800</v>
      </c>
    </row>
    <row r="1074" spans="1:7" s="45" customFormat="1" x14ac:dyDescent="0.25">
      <c r="A1074" s="556"/>
      <c r="B1074" s="556"/>
      <c r="C1074" s="556"/>
      <c r="D1074" s="137" t="s">
        <v>5720</v>
      </c>
      <c r="E1074" s="352">
        <v>1100</v>
      </c>
      <c r="F1074" s="352">
        <f t="shared" si="38"/>
        <v>660</v>
      </c>
      <c r="G1074" s="352">
        <f t="shared" si="39"/>
        <v>550</v>
      </c>
    </row>
    <row r="1075" spans="1:7" s="45" customFormat="1" x14ac:dyDescent="0.25">
      <c r="A1075" s="556"/>
      <c r="B1075" s="556"/>
      <c r="C1075" s="556"/>
      <c r="D1075" s="145" t="s">
        <v>5723</v>
      </c>
      <c r="E1075" s="352">
        <v>0</v>
      </c>
      <c r="F1075" s="352">
        <f t="shared" si="38"/>
        <v>0</v>
      </c>
      <c r="G1075" s="352">
        <f t="shared" si="39"/>
        <v>0</v>
      </c>
    </row>
    <row r="1076" spans="1:7" s="45" customFormat="1" x14ac:dyDescent="0.25">
      <c r="A1076" s="556"/>
      <c r="B1076" s="556"/>
      <c r="C1076" s="556"/>
      <c r="D1076" s="137" t="s">
        <v>5713</v>
      </c>
      <c r="E1076" s="352">
        <v>3500</v>
      </c>
      <c r="F1076" s="352">
        <f t="shared" si="38"/>
        <v>2100</v>
      </c>
      <c r="G1076" s="352">
        <f t="shared" si="39"/>
        <v>1750</v>
      </c>
    </row>
    <row r="1077" spans="1:7" s="45" customFormat="1" x14ac:dyDescent="0.25">
      <c r="A1077" s="556"/>
      <c r="B1077" s="556"/>
      <c r="C1077" s="556"/>
      <c r="D1077" s="137" t="s">
        <v>5714</v>
      </c>
      <c r="E1077" s="352">
        <v>3000</v>
      </c>
      <c r="F1077" s="352">
        <f t="shared" si="38"/>
        <v>1800</v>
      </c>
      <c r="G1077" s="352">
        <f t="shared" si="39"/>
        <v>1500</v>
      </c>
    </row>
    <row r="1078" spans="1:7" s="45" customFormat="1" x14ac:dyDescent="0.25">
      <c r="A1078" s="556"/>
      <c r="B1078" s="556"/>
      <c r="C1078" s="556"/>
      <c r="D1078" s="137" t="s">
        <v>5715</v>
      </c>
      <c r="E1078" s="352">
        <v>2500</v>
      </c>
      <c r="F1078" s="352">
        <f t="shared" si="38"/>
        <v>1500</v>
      </c>
      <c r="G1078" s="352">
        <f t="shared" si="39"/>
        <v>1250</v>
      </c>
    </row>
    <row r="1079" spans="1:7" s="45" customFormat="1" x14ac:dyDescent="0.25">
      <c r="A1079" s="556"/>
      <c r="B1079" s="556"/>
      <c r="C1079" s="556"/>
      <c r="D1079" s="137" t="s">
        <v>5716</v>
      </c>
      <c r="E1079" s="352">
        <v>2000</v>
      </c>
      <c r="F1079" s="352">
        <f t="shared" si="38"/>
        <v>1200</v>
      </c>
      <c r="G1079" s="352">
        <f t="shared" si="39"/>
        <v>1000</v>
      </c>
    </row>
    <row r="1080" spans="1:7" s="45" customFormat="1" x14ac:dyDescent="0.25">
      <c r="A1080" s="556"/>
      <c r="B1080" s="556"/>
      <c r="C1080" s="556"/>
      <c r="D1080" s="137" t="s">
        <v>5717</v>
      </c>
      <c r="E1080" s="352">
        <v>3000</v>
      </c>
      <c r="F1080" s="352">
        <f t="shared" si="38"/>
        <v>1800</v>
      </c>
      <c r="G1080" s="352">
        <f t="shared" si="39"/>
        <v>1500</v>
      </c>
    </row>
    <row r="1081" spans="1:7" s="45" customFormat="1" x14ac:dyDescent="0.25">
      <c r="A1081" s="556"/>
      <c r="B1081" s="556"/>
      <c r="C1081" s="556"/>
      <c r="D1081" s="137" t="s">
        <v>5718</v>
      </c>
      <c r="E1081" s="352">
        <v>2500</v>
      </c>
      <c r="F1081" s="352">
        <f t="shared" si="38"/>
        <v>1500</v>
      </c>
      <c r="G1081" s="352">
        <f t="shared" si="39"/>
        <v>1250</v>
      </c>
    </row>
    <row r="1082" spans="1:7" s="45" customFormat="1" x14ac:dyDescent="0.25">
      <c r="A1082" s="556"/>
      <c r="B1082" s="556"/>
      <c r="C1082" s="556"/>
      <c r="D1082" s="137" t="s">
        <v>5719</v>
      </c>
      <c r="E1082" s="352">
        <v>2400</v>
      </c>
      <c r="F1082" s="352">
        <f t="shared" si="38"/>
        <v>1440</v>
      </c>
      <c r="G1082" s="352">
        <f t="shared" si="39"/>
        <v>1200</v>
      </c>
    </row>
    <row r="1083" spans="1:7" s="45" customFormat="1" x14ac:dyDescent="0.25">
      <c r="A1083" s="556"/>
      <c r="B1083" s="556"/>
      <c r="C1083" s="556"/>
      <c r="D1083" s="137" t="s">
        <v>5720</v>
      </c>
      <c r="E1083" s="352">
        <v>2000</v>
      </c>
      <c r="F1083" s="352">
        <f t="shared" si="38"/>
        <v>1200</v>
      </c>
      <c r="G1083" s="352">
        <f t="shared" si="39"/>
        <v>1000</v>
      </c>
    </row>
    <row r="1084" spans="1:7" s="45" customFormat="1" x14ac:dyDescent="0.25">
      <c r="A1084" s="556">
        <v>126</v>
      </c>
      <c r="B1084" s="556">
        <v>115</v>
      </c>
      <c r="C1084" s="556"/>
      <c r="D1084" s="75" t="s">
        <v>5724</v>
      </c>
      <c r="E1084" s="352">
        <v>0</v>
      </c>
      <c r="F1084" s="352">
        <f t="shared" si="38"/>
        <v>0</v>
      </c>
      <c r="G1084" s="352">
        <f t="shared" si="39"/>
        <v>0</v>
      </c>
    </row>
    <row r="1085" spans="1:7" s="45" customFormat="1" x14ac:dyDescent="0.25">
      <c r="A1085" s="556"/>
      <c r="B1085" s="556"/>
      <c r="C1085" s="556"/>
      <c r="D1085" s="137" t="s">
        <v>5713</v>
      </c>
      <c r="E1085" s="352">
        <v>4400</v>
      </c>
      <c r="F1085" s="352">
        <f t="shared" si="38"/>
        <v>2640</v>
      </c>
      <c r="G1085" s="352">
        <f t="shared" si="39"/>
        <v>2200</v>
      </c>
    </row>
    <row r="1086" spans="1:7" s="45" customFormat="1" x14ac:dyDescent="0.25">
      <c r="A1086" s="556"/>
      <c r="B1086" s="556"/>
      <c r="C1086" s="556"/>
      <c r="D1086" s="137" t="s">
        <v>5714</v>
      </c>
      <c r="E1086" s="352">
        <v>2700</v>
      </c>
      <c r="F1086" s="352">
        <f t="shared" si="38"/>
        <v>1620</v>
      </c>
      <c r="G1086" s="352">
        <f t="shared" si="39"/>
        <v>1350</v>
      </c>
    </row>
    <row r="1087" spans="1:7" s="45" customFormat="1" x14ac:dyDescent="0.25">
      <c r="A1087" s="556"/>
      <c r="B1087" s="556"/>
      <c r="C1087" s="556"/>
      <c r="D1087" s="137" t="s">
        <v>5715</v>
      </c>
      <c r="E1087" s="352">
        <v>2300</v>
      </c>
      <c r="F1087" s="352">
        <f t="shared" si="38"/>
        <v>1380</v>
      </c>
      <c r="G1087" s="352">
        <f t="shared" si="39"/>
        <v>1150</v>
      </c>
    </row>
    <row r="1088" spans="1:7" s="45" customFormat="1" x14ac:dyDescent="0.25">
      <c r="A1088" s="556"/>
      <c r="B1088" s="556"/>
      <c r="C1088" s="556"/>
      <c r="D1088" s="137" t="s">
        <v>5716</v>
      </c>
      <c r="E1088" s="352">
        <v>1800</v>
      </c>
      <c r="F1088" s="352">
        <f t="shared" si="38"/>
        <v>1080</v>
      </c>
      <c r="G1088" s="352">
        <f t="shared" si="39"/>
        <v>900</v>
      </c>
    </row>
    <row r="1089" spans="1:7" s="45" customFormat="1" x14ac:dyDescent="0.25">
      <c r="A1089" s="556"/>
      <c r="B1089" s="556"/>
      <c r="C1089" s="556"/>
      <c r="D1089" s="137" t="s">
        <v>5717</v>
      </c>
      <c r="E1089" s="352">
        <v>2000</v>
      </c>
      <c r="F1089" s="352">
        <f t="shared" si="38"/>
        <v>1200</v>
      </c>
      <c r="G1089" s="352">
        <f t="shared" si="39"/>
        <v>1000</v>
      </c>
    </row>
    <row r="1090" spans="1:7" s="45" customFormat="1" x14ac:dyDescent="0.25">
      <c r="A1090" s="556"/>
      <c r="B1090" s="556"/>
      <c r="C1090" s="556"/>
      <c r="D1090" s="137" t="s">
        <v>5718</v>
      </c>
      <c r="E1090" s="352">
        <v>1800</v>
      </c>
      <c r="F1090" s="352">
        <f t="shared" si="38"/>
        <v>1080</v>
      </c>
      <c r="G1090" s="352">
        <f t="shared" si="39"/>
        <v>900</v>
      </c>
    </row>
    <row r="1091" spans="1:7" s="45" customFormat="1" x14ac:dyDescent="0.25">
      <c r="A1091" s="556"/>
      <c r="B1091" s="556"/>
      <c r="C1091" s="556"/>
      <c r="D1091" s="137" t="s">
        <v>5719</v>
      </c>
      <c r="E1091" s="352">
        <v>1600</v>
      </c>
      <c r="F1091" s="352">
        <f t="shared" si="38"/>
        <v>960</v>
      </c>
      <c r="G1091" s="352">
        <f t="shared" si="39"/>
        <v>800</v>
      </c>
    </row>
    <row r="1092" spans="1:7" s="45" customFormat="1" x14ac:dyDescent="0.25">
      <c r="A1092" s="556"/>
      <c r="B1092" s="556"/>
      <c r="C1092" s="556"/>
      <c r="D1092" s="137" t="s">
        <v>5720</v>
      </c>
      <c r="E1092" s="352">
        <v>1200</v>
      </c>
      <c r="F1092" s="352">
        <f t="shared" si="38"/>
        <v>720</v>
      </c>
      <c r="G1092" s="352">
        <f t="shared" si="39"/>
        <v>600</v>
      </c>
    </row>
    <row r="1093" spans="1:7" s="45" customFormat="1" x14ac:dyDescent="0.25">
      <c r="A1093" s="556">
        <v>127</v>
      </c>
      <c r="B1093" s="556">
        <v>116</v>
      </c>
      <c r="C1093" s="556"/>
      <c r="D1093" s="145" t="s">
        <v>5725</v>
      </c>
      <c r="E1093" s="352">
        <v>0</v>
      </c>
      <c r="F1093" s="352">
        <f t="shared" si="38"/>
        <v>0</v>
      </c>
      <c r="G1093" s="352">
        <f t="shared" si="39"/>
        <v>0</v>
      </c>
    </row>
    <row r="1094" spans="1:7" s="45" customFormat="1" x14ac:dyDescent="0.25">
      <c r="A1094" s="556"/>
      <c r="B1094" s="556"/>
      <c r="C1094" s="556"/>
      <c r="D1094" s="145" t="s">
        <v>5726</v>
      </c>
      <c r="E1094" s="352">
        <v>0</v>
      </c>
      <c r="F1094" s="352">
        <f t="shared" si="38"/>
        <v>0</v>
      </c>
      <c r="G1094" s="352">
        <f t="shared" si="39"/>
        <v>0</v>
      </c>
    </row>
    <row r="1095" spans="1:7" s="45" customFormat="1" x14ac:dyDescent="0.25">
      <c r="A1095" s="556"/>
      <c r="B1095" s="556"/>
      <c r="C1095" s="556"/>
      <c r="D1095" s="137" t="s">
        <v>5713</v>
      </c>
      <c r="E1095" s="352">
        <v>2800</v>
      </c>
      <c r="F1095" s="352">
        <f t="shared" si="38"/>
        <v>1680</v>
      </c>
      <c r="G1095" s="352">
        <f t="shared" si="39"/>
        <v>1400</v>
      </c>
    </row>
    <row r="1096" spans="1:7" s="45" customFormat="1" x14ac:dyDescent="0.25">
      <c r="A1096" s="556"/>
      <c r="B1096" s="556"/>
      <c r="C1096" s="556"/>
      <c r="D1096" s="137" t="s">
        <v>5727</v>
      </c>
      <c r="E1096" s="352">
        <v>2500</v>
      </c>
      <c r="F1096" s="352">
        <f t="shared" si="38"/>
        <v>1500</v>
      </c>
      <c r="G1096" s="352">
        <f t="shared" si="39"/>
        <v>1250</v>
      </c>
    </row>
    <row r="1097" spans="1:7" s="45" customFormat="1" x14ac:dyDescent="0.25">
      <c r="A1097" s="556"/>
      <c r="B1097" s="556"/>
      <c r="C1097" s="556"/>
      <c r="D1097" s="137" t="s">
        <v>5728</v>
      </c>
      <c r="E1097" s="352">
        <v>2100</v>
      </c>
      <c r="F1097" s="352">
        <f t="shared" si="38"/>
        <v>1260</v>
      </c>
      <c r="G1097" s="352">
        <f t="shared" si="39"/>
        <v>1050</v>
      </c>
    </row>
    <row r="1098" spans="1:7" s="45" customFormat="1" x14ac:dyDescent="0.25">
      <c r="A1098" s="556"/>
      <c r="B1098" s="556"/>
      <c r="C1098" s="556"/>
      <c r="D1098" s="137" t="s">
        <v>5716</v>
      </c>
      <c r="E1098" s="352">
        <v>1500</v>
      </c>
      <c r="F1098" s="352">
        <f t="shared" si="38"/>
        <v>900</v>
      </c>
      <c r="G1098" s="352">
        <f t="shared" si="39"/>
        <v>750</v>
      </c>
    </row>
    <row r="1099" spans="1:7" s="45" customFormat="1" x14ac:dyDescent="0.25">
      <c r="A1099" s="556"/>
      <c r="B1099" s="556"/>
      <c r="C1099" s="556"/>
      <c r="D1099" s="137" t="s">
        <v>5717</v>
      </c>
      <c r="E1099" s="352">
        <v>1500</v>
      </c>
      <c r="F1099" s="352">
        <f t="shared" si="38"/>
        <v>900</v>
      </c>
      <c r="G1099" s="352">
        <f t="shared" si="39"/>
        <v>750</v>
      </c>
    </row>
    <row r="1100" spans="1:7" s="45" customFormat="1" x14ac:dyDescent="0.25">
      <c r="A1100" s="556"/>
      <c r="B1100" s="556"/>
      <c r="C1100" s="556"/>
      <c r="D1100" s="137" t="s">
        <v>5718</v>
      </c>
      <c r="E1100" s="352">
        <v>1200</v>
      </c>
      <c r="F1100" s="352">
        <f t="shared" si="38"/>
        <v>720</v>
      </c>
      <c r="G1100" s="352">
        <f t="shared" si="39"/>
        <v>600</v>
      </c>
    </row>
    <row r="1101" spans="1:7" s="45" customFormat="1" x14ac:dyDescent="0.25">
      <c r="A1101" s="556"/>
      <c r="B1101" s="556"/>
      <c r="C1101" s="556"/>
      <c r="D1101" s="137" t="s">
        <v>5719</v>
      </c>
      <c r="E1101" s="352">
        <v>800</v>
      </c>
      <c r="F1101" s="352">
        <f t="shared" si="38"/>
        <v>480</v>
      </c>
      <c r="G1101" s="352">
        <f t="shared" si="39"/>
        <v>400</v>
      </c>
    </row>
    <row r="1102" spans="1:7" s="45" customFormat="1" x14ac:dyDescent="0.25">
      <c r="A1102" s="556"/>
      <c r="B1102" s="556"/>
      <c r="C1102" s="556"/>
      <c r="D1102" s="137" t="s">
        <v>5720</v>
      </c>
      <c r="E1102" s="352">
        <v>600</v>
      </c>
      <c r="F1102" s="352">
        <f t="shared" si="38"/>
        <v>360</v>
      </c>
      <c r="G1102" s="352">
        <f t="shared" si="39"/>
        <v>300</v>
      </c>
    </row>
    <row r="1103" spans="1:7" s="45" customFormat="1" x14ac:dyDescent="0.25">
      <c r="A1103" s="556"/>
      <c r="B1103" s="556"/>
      <c r="C1103" s="556"/>
      <c r="D1103" s="145" t="s">
        <v>5729</v>
      </c>
      <c r="E1103" s="352">
        <v>0</v>
      </c>
      <c r="F1103" s="352">
        <f t="shared" si="38"/>
        <v>0</v>
      </c>
      <c r="G1103" s="352">
        <f t="shared" si="39"/>
        <v>0</v>
      </c>
    </row>
    <row r="1104" spans="1:7" s="45" customFormat="1" x14ac:dyDescent="0.25">
      <c r="A1104" s="556"/>
      <c r="B1104" s="556"/>
      <c r="C1104" s="556"/>
      <c r="D1104" s="137" t="s">
        <v>5713</v>
      </c>
      <c r="E1104" s="352">
        <v>3000</v>
      </c>
      <c r="F1104" s="352">
        <f t="shared" si="38"/>
        <v>1800</v>
      </c>
      <c r="G1104" s="352">
        <f t="shared" si="39"/>
        <v>1500</v>
      </c>
    </row>
    <row r="1105" spans="1:7" s="45" customFormat="1" x14ac:dyDescent="0.25">
      <c r="A1105" s="556"/>
      <c r="B1105" s="556"/>
      <c r="C1105" s="556"/>
      <c r="D1105" s="137" t="s">
        <v>5714</v>
      </c>
      <c r="E1105" s="352">
        <v>2700</v>
      </c>
      <c r="F1105" s="352">
        <f t="shared" si="38"/>
        <v>1620</v>
      </c>
      <c r="G1105" s="352">
        <f t="shared" si="39"/>
        <v>1350</v>
      </c>
    </row>
    <row r="1106" spans="1:7" s="45" customFormat="1" x14ac:dyDescent="0.25">
      <c r="A1106" s="556"/>
      <c r="B1106" s="556"/>
      <c r="C1106" s="556"/>
      <c r="D1106" s="137" t="s">
        <v>5728</v>
      </c>
      <c r="E1106" s="352">
        <v>2300</v>
      </c>
      <c r="F1106" s="352">
        <f t="shared" si="38"/>
        <v>1380</v>
      </c>
      <c r="G1106" s="352">
        <f t="shared" si="39"/>
        <v>1150</v>
      </c>
    </row>
    <row r="1107" spans="1:7" s="45" customFormat="1" x14ac:dyDescent="0.25">
      <c r="A1107" s="556"/>
      <c r="B1107" s="556"/>
      <c r="C1107" s="556"/>
      <c r="D1107" s="137" t="s">
        <v>5716</v>
      </c>
      <c r="E1107" s="352">
        <v>1200</v>
      </c>
      <c r="F1107" s="352">
        <f t="shared" si="38"/>
        <v>720</v>
      </c>
      <c r="G1107" s="352">
        <f t="shared" si="39"/>
        <v>600</v>
      </c>
    </row>
    <row r="1108" spans="1:7" s="45" customFormat="1" x14ac:dyDescent="0.25">
      <c r="A1108" s="556"/>
      <c r="B1108" s="556"/>
      <c r="C1108" s="556"/>
      <c r="D1108" s="137" t="s">
        <v>5717</v>
      </c>
      <c r="E1108" s="352">
        <v>1800</v>
      </c>
      <c r="F1108" s="352">
        <f t="shared" si="38"/>
        <v>1080</v>
      </c>
      <c r="G1108" s="352">
        <f t="shared" si="39"/>
        <v>900</v>
      </c>
    </row>
    <row r="1109" spans="1:7" s="45" customFormat="1" x14ac:dyDescent="0.25">
      <c r="A1109" s="556"/>
      <c r="B1109" s="556"/>
      <c r="C1109" s="556"/>
      <c r="D1109" s="137" t="s">
        <v>5718</v>
      </c>
      <c r="E1109" s="352">
        <v>1300</v>
      </c>
      <c r="F1109" s="352">
        <f t="shared" si="38"/>
        <v>780</v>
      </c>
      <c r="G1109" s="352">
        <f t="shared" si="39"/>
        <v>650</v>
      </c>
    </row>
    <row r="1110" spans="1:7" s="45" customFormat="1" x14ac:dyDescent="0.25">
      <c r="A1110" s="556"/>
      <c r="B1110" s="556"/>
      <c r="C1110" s="556"/>
      <c r="D1110" s="137" t="s">
        <v>5719</v>
      </c>
      <c r="E1110" s="352">
        <v>1200</v>
      </c>
      <c r="F1110" s="352">
        <f t="shared" si="38"/>
        <v>720</v>
      </c>
      <c r="G1110" s="352">
        <f t="shared" si="39"/>
        <v>600</v>
      </c>
    </row>
    <row r="1111" spans="1:7" s="45" customFormat="1" x14ac:dyDescent="0.25">
      <c r="A1111" s="556"/>
      <c r="B1111" s="556"/>
      <c r="C1111" s="556"/>
      <c r="D1111" s="137" t="s">
        <v>5720</v>
      </c>
      <c r="E1111" s="352">
        <v>1000</v>
      </c>
      <c r="F1111" s="352">
        <f t="shared" si="38"/>
        <v>600</v>
      </c>
      <c r="G1111" s="352">
        <f t="shared" si="39"/>
        <v>500</v>
      </c>
    </row>
    <row r="1112" spans="1:7" s="45" customFormat="1" x14ac:dyDescent="0.25">
      <c r="A1112" s="556">
        <v>128</v>
      </c>
      <c r="B1112" s="556">
        <v>117</v>
      </c>
      <c r="C1112" s="556"/>
      <c r="D1112" s="145" t="s">
        <v>5730</v>
      </c>
      <c r="E1112" s="352">
        <v>0</v>
      </c>
      <c r="F1112" s="352">
        <f t="shared" si="38"/>
        <v>0</v>
      </c>
      <c r="G1112" s="352">
        <f t="shared" si="39"/>
        <v>0</v>
      </c>
    </row>
    <row r="1113" spans="1:7" s="45" customFormat="1" x14ac:dyDescent="0.25">
      <c r="A1113" s="556"/>
      <c r="B1113" s="556"/>
      <c r="C1113" s="556"/>
      <c r="D1113" s="137" t="s">
        <v>5713</v>
      </c>
      <c r="E1113" s="352">
        <v>2200</v>
      </c>
      <c r="F1113" s="352">
        <f t="shared" si="38"/>
        <v>1320</v>
      </c>
      <c r="G1113" s="352">
        <f t="shared" si="39"/>
        <v>1100</v>
      </c>
    </row>
    <row r="1114" spans="1:7" s="45" customFormat="1" x14ac:dyDescent="0.25">
      <c r="A1114" s="556"/>
      <c r="B1114" s="556"/>
      <c r="C1114" s="556"/>
      <c r="D1114" s="137" t="s">
        <v>5731</v>
      </c>
      <c r="E1114" s="352">
        <v>2800</v>
      </c>
      <c r="F1114" s="352">
        <f t="shared" si="38"/>
        <v>1680</v>
      </c>
      <c r="G1114" s="352">
        <f t="shared" si="39"/>
        <v>1400</v>
      </c>
    </row>
    <row r="1115" spans="1:7" s="45" customFormat="1" x14ac:dyDescent="0.25">
      <c r="A1115" s="556"/>
      <c r="B1115" s="556"/>
      <c r="C1115" s="556"/>
      <c r="D1115" s="137" t="s">
        <v>5715</v>
      </c>
      <c r="E1115" s="352">
        <v>2300</v>
      </c>
      <c r="F1115" s="352">
        <f t="shared" si="38"/>
        <v>1380</v>
      </c>
      <c r="G1115" s="352">
        <f t="shared" si="39"/>
        <v>1150</v>
      </c>
    </row>
    <row r="1116" spans="1:7" s="45" customFormat="1" x14ac:dyDescent="0.25">
      <c r="A1116" s="556"/>
      <c r="B1116" s="556"/>
      <c r="C1116" s="556"/>
      <c r="D1116" s="137" t="s">
        <v>5716</v>
      </c>
      <c r="E1116" s="352">
        <v>1100</v>
      </c>
      <c r="F1116" s="352">
        <f t="shared" ref="F1116:F1179" si="40">IFERROR(E1116*0.6,0)</f>
        <v>660</v>
      </c>
      <c r="G1116" s="352">
        <f t="shared" ref="G1116:G1179" si="41">IFERROR(E1116*0.5,0)</f>
        <v>550</v>
      </c>
    </row>
    <row r="1117" spans="1:7" s="45" customFormat="1" x14ac:dyDescent="0.25">
      <c r="A1117" s="556"/>
      <c r="B1117" s="556"/>
      <c r="C1117" s="556"/>
      <c r="D1117" s="137" t="s">
        <v>5717</v>
      </c>
      <c r="E1117" s="352">
        <v>1400</v>
      </c>
      <c r="F1117" s="352">
        <f t="shared" si="40"/>
        <v>840</v>
      </c>
      <c r="G1117" s="352">
        <f t="shared" si="41"/>
        <v>700</v>
      </c>
    </row>
    <row r="1118" spans="1:7" s="45" customFormat="1" x14ac:dyDescent="0.25">
      <c r="A1118" s="556"/>
      <c r="B1118" s="556"/>
      <c r="C1118" s="556"/>
      <c r="D1118" s="137" t="s">
        <v>5718</v>
      </c>
      <c r="E1118" s="352">
        <v>1300</v>
      </c>
      <c r="F1118" s="352">
        <f t="shared" si="40"/>
        <v>780</v>
      </c>
      <c r="G1118" s="352">
        <f t="shared" si="41"/>
        <v>650</v>
      </c>
    </row>
    <row r="1119" spans="1:7" s="45" customFormat="1" x14ac:dyDescent="0.25">
      <c r="A1119" s="556"/>
      <c r="B1119" s="556"/>
      <c r="C1119" s="556"/>
      <c r="D1119" s="137" t="s">
        <v>5719</v>
      </c>
      <c r="E1119" s="352">
        <v>1000</v>
      </c>
      <c r="F1119" s="352">
        <f t="shared" si="40"/>
        <v>600</v>
      </c>
      <c r="G1119" s="352">
        <f t="shared" si="41"/>
        <v>500</v>
      </c>
    </row>
    <row r="1120" spans="1:7" s="45" customFormat="1" x14ac:dyDescent="0.25">
      <c r="A1120" s="556"/>
      <c r="B1120" s="556"/>
      <c r="C1120" s="556"/>
      <c r="D1120" s="137" t="s">
        <v>5720</v>
      </c>
      <c r="E1120" s="352">
        <v>800</v>
      </c>
      <c r="F1120" s="352">
        <f t="shared" si="40"/>
        <v>480</v>
      </c>
      <c r="G1120" s="352">
        <f t="shared" si="41"/>
        <v>400</v>
      </c>
    </row>
    <row r="1121" spans="1:7" s="45" customFormat="1" x14ac:dyDescent="0.25">
      <c r="A1121" s="556">
        <v>129</v>
      </c>
      <c r="B1121" s="556">
        <v>118</v>
      </c>
      <c r="C1121" s="556"/>
      <c r="D1121" s="75" t="s">
        <v>5732</v>
      </c>
      <c r="E1121" s="352">
        <v>0</v>
      </c>
      <c r="F1121" s="352">
        <f t="shared" si="40"/>
        <v>0</v>
      </c>
      <c r="G1121" s="352">
        <f t="shared" si="41"/>
        <v>0</v>
      </c>
    </row>
    <row r="1122" spans="1:7" s="45" customFormat="1" x14ac:dyDescent="0.25">
      <c r="A1122" s="556"/>
      <c r="B1122" s="556"/>
      <c r="C1122" s="556"/>
      <c r="D1122" s="137" t="s">
        <v>5713</v>
      </c>
      <c r="E1122" s="352">
        <v>3500</v>
      </c>
      <c r="F1122" s="352">
        <f t="shared" si="40"/>
        <v>2100</v>
      </c>
      <c r="G1122" s="352">
        <f t="shared" si="41"/>
        <v>1750</v>
      </c>
    </row>
    <row r="1123" spans="1:7" s="45" customFormat="1" x14ac:dyDescent="0.25">
      <c r="A1123" s="556"/>
      <c r="B1123" s="556"/>
      <c r="C1123" s="556"/>
      <c r="D1123" s="137" t="s">
        <v>5727</v>
      </c>
      <c r="E1123" s="352">
        <v>3100</v>
      </c>
      <c r="F1123" s="352">
        <f t="shared" si="40"/>
        <v>1860</v>
      </c>
      <c r="G1123" s="352">
        <f t="shared" si="41"/>
        <v>1550</v>
      </c>
    </row>
    <row r="1124" spans="1:7" s="45" customFormat="1" x14ac:dyDescent="0.25">
      <c r="A1124" s="556"/>
      <c r="B1124" s="556"/>
      <c r="C1124" s="556"/>
      <c r="D1124" s="137" t="s">
        <v>5715</v>
      </c>
      <c r="E1124" s="352">
        <v>2400</v>
      </c>
      <c r="F1124" s="352">
        <f t="shared" si="40"/>
        <v>1440</v>
      </c>
      <c r="G1124" s="352">
        <f t="shared" si="41"/>
        <v>1200</v>
      </c>
    </row>
    <row r="1125" spans="1:7" s="45" customFormat="1" x14ac:dyDescent="0.25">
      <c r="A1125" s="556"/>
      <c r="B1125" s="556"/>
      <c r="C1125" s="556"/>
      <c r="D1125" s="137" t="s">
        <v>5716</v>
      </c>
      <c r="E1125" s="352">
        <v>1100</v>
      </c>
      <c r="F1125" s="352">
        <f t="shared" si="40"/>
        <v>660</v>
      </c>
      <c r="G1125" s="352">
        <f t="shared" si="41"/>
        <v>550</v>
      </c>
    </row>
    <row r="1126" spans="1:7" s="45" customFormat="1" x14ac:dyDescent="0.25">
      <c r="A1126" s="556"/>
      <c r="B1126" s="556"/>
      <c r="C1126" s="556"/>
      <c r="D1126" s="137" t="s">
        <v>5717</v>
      </c>
      <c r="E1126" s="352">
        <v>1400</v>
      </c>
      <c r="F1126" s="352">
        <f t="shared" si="40"/>
        <v>840</v>
      </c>
      <c r="G1126" s="352">
        <f t="shared" si="41"/>
        <v>700</v>
      </c>
    </row>
    <row r="1127" spans="1:7" s="45" customFormat="1" x14ac:dyDescent="0.25">
      <c r="A1127" s="556"/>
      <c r="B1127" s="556"/>
      <c r="C1127" s="556"/>
      <c r="D1127" s="137" t="s">
        <v>5718</v>
      </c>
      <c r="E1127" s="352">
        <v>1300</v>
      </c>
      <c r="F1127" s="352">
        <f t="shared" si="40"/>
        <v>780</v>
      </c>
      <c r="G1127" s="352">
        <f t="shared" si="41"/>
        <v>650</v>
      </c>
    </row>
    <row r="1128" spans="1:7" s="45" customFormat="1" x14ac:dyDescent="0.25">
      <c r="A1128" s="556"/>
      <c r="B1128" s="556"/>
      <c r="C1128" s="556"/>
      <c r="D1128" s="137" t="s">
        <v>5719</v>
      </c>
      <c r="E1128" s="352">
        <v>1000</v>
      </c>
      <c r="F1128" s="352">
        <f t="shared" si="40"/>
        <v>600</v>
      </c>
      <c r="G1128" s="352">
        <f t="shared" si="41"/>
        <v>500</v>
      </c>
    </row>
    <row r="1129" spans="1:7" s="45" customFormat="1" x14ac:dyDescent="0.25">
      <c r="A1129" s="556"/>
      <c r="B1129" s="556"/>
      <c r="C1129" s="556"/>
      <c r="D1129" s="137" t="s">
        <v>5720</v>
      </c>
      <c r="E1129" s="352">
        <v>800</v>
      </c>
      <c r="F1129" s="352">
        <f t="shared" si="40"/>
        <v>480</v>
      </c>
      <c r="G1129" s="352">
        <f t="shared" si="41"/>
        <v>400</v>
      </c>
    </row>
    <row r="1130" spans="1:7" s="45" customFormat="1" x14ac:dyDescent="0.25">
      <c r="A1130" s="556">
        <v>130</v>
      </c>
      <c r="B1130" s="556">
        <v>119</v>
      </c>
      <c r="C1130" s="17"/>
      <c r="D1130" s="145" t="s">
        <v>5733</v>
      </c>
      <c r="E1130" s="352">
        <v>0</v>
      </c>
      <c r="F1130" s="352">
        <f t="shared" si="40"/>
        <v>0</v>
      </c>
      <c r="G1130" s="352">
        <f t="shared" si="41"/>
        <v>0</v>
      </c>
    </row>
    <row r="1131" spans="1:7" s="45" customFormat="1" x14ac:dyDescent="0.25">
      <c r="A1131" s="556"/>
      <c r="B1131" s="556"/>
      <c r="C1131" s="17"/>
      <c r="D1131" s="137" t="s">
        <v>5734</v>
      </c>
      <c r="E1131" s="352">
        <v>3300</v>
      </c>
      <c r="F1131" s="352">
        <f t="shared" si="40"/>
        <v>1980</v>
      </c>
      <c r="G1131" s="352">
        <f t="shared" si="41"/>
        <v>1650</v>
      </c>
    </row>
    <row r="1132" spans="1:7" s="45" customFormat="1" x14ac:dyDescent="0.25">
      <c r="A1132" s="556"/>
      <c r="B1132" s="556"/>
      <c r="C1132" s="556"/>
      <c r="D1132" s="137" t="s">
        <v>5735</v>
      </c>
      <c r="E1132" s="352">
        <v>2300</v>
      </c>
      <c r="F1132" s="352">
        <f t="shared" si="40"/>
        <v>1380</v>
      </c>
      <c r="G1132" s="352">
        <f t="shared" si="41"/>
        <v>1150</v>
      </c>
    </row>
    <row r="1133" spans="1:7" s="45" customFormat="1" x14ac:dyDescent="0.25">
      <c r="A1133" s="556"/>
      <c r="B1133" s="556"/>
      <c r="C1133" s="556"/>
      <c r="D1133" s="137" t="s">
        <v>5736</v>
      </c>
      <c r="E1133" s="352">
        <v>1100</v>
      </c>
      <c r="F1133" s="352">
        <f t="shared" si="40"/>
        <v>660</v>
      </c>
      <c r="G1133" s="352">
        <f t="shared" si="41"/>
        <v>550</v>
      </c>
    </row>
    <row r="1134" spans="1:7" s="45" customFormat="1" x14ac:dyDescent="0.25">
      <c r="A1134" s="556"/>
      <c r="B1134" s="556"/>
      <c r="C1134" s="556"/>
      <c r="D1134" s="137" t="s">
        <v>5737</v>
      </c>
      <c r="E1134" s="352">
        <v>600</v>
      </c>
      <c r="F1134" s="352">
        <f t="shared" si="40"/>
        <v>360</v>
      </c>
      <c r="G1134" s="352">
        <f t="shared" si="41"/>
        <v>300</v>
      </c>
    </row>
    <row r="1135" spans="1:7" s="45" customFormat="1" x14ac:dyDescent="0.25">
      <c r="A1135" s="556"/>
      <c r="B1135" s="556"/>
      <c r="C1135" s="556"/>
      <c r="D1135" s="137" t="s">
        <v>5717</v>
      </c>
      <c r="E1135" s="352">
        <v>1000</v>
      </c>
      <c r="F1135" s="352">
        <f t="shared" si="40"/>
        <v>600</v>
      </c>
      <c r="G1135" s="352">
        <f t="shared" si="41"/>
        <v>500</v>
      </c>
    </row>
    <row r="1136" spans="1:7" s="45" customFormat="1" x14ac:dyDescent="0.25">
      <c r="A1136" s="556"/>
      <c r="B1136" s="556"/>
      <c r="C1136" s="556"/>
      <c r="D1136" s="137" t="s">
        <v>5688</v>
      </c>
      <c r="E1136" s="352">
        <v>900</v>
      </c>
      <c r="F1136" s="352">
        <f t="shared" si="40"/>
        <v>540</v>
      </c>
      <c r="G1136" s="352">
        <f t="shared" si="41"/>
        <v>450</v>
      </c>
    </row>
    <row r="1137" spans="1:7" s="45" customFormat="1" x14ac:dyDescent="0.25">
      <c r="A1137" s="556"/>
      <c r="B1137" s="556"/>
      <c r="C1137" s="556"/>
      <c r="D1137" s="137" t="s">
        <v>5719</v>
      </c>
      <c r="E1137" s="352">
        <v>800</v>
      </c>
      <c r="F1137" s="352">
        <f t="shared" si="40"/>
        <v>480</v>
      </c>
      <c r="G1137" s="352">
        <f t="shared" si="41"/>
        <v>400</v>
      </c>
    </row>
    <row r="1138" spans="1:7" s="45" customFormat="1" x14ac:dyDescent="0.25">
      <c r="A1138" s="556"/>
      <c r="B1138" s="556"/>
      <c r="C1138" s="556"/>
      <c r="D1138" s="137" t="s">
        <v>5720</v>
      </c>
      <c r="E1138" s="352">
        <v>600</v>
      </c>
      <c r="F1138" s="352">
        <f t="shared" si="40"/>
        <v>360</v>
      </c>
      <c r="G1138" s="352">
        <f t="shared" si="41"/>
        <v>300</v>
      </c>
    </row>
    <row r="1139" spans="1:7" s="45" customFormat="1" x14ac:dyDescent="0.25">
      <c r="A1139" s="89" t="s">
        <v>2116</v>
      </c>
      <c r="B1139" s="89" t="s">
        <v>2116</v>
      </c>
      <c r="C1139" s="122"/>
      <c r="D1139" s="75" t="s">
        <v>46</v>
      </c>
      <c r="E1139" s="424"/>
      <c r="F1139" s="352">
        <f t="shared" si="40"/>
        <v>0</v>
      </c>
      <c r="G1139" s="352">
        <f t="shared" si="41"/>
        <v>0</v>
      </c>
    </row>
    <row r="1140" spans="1:7" s="45" customFormat="1" x14ac:dyDescent="0.25">
      <c r="A1140" s="89">
        <v>1</v>
      </c>
      <c r="B1140" s="89">
        <v>1</v>
      </c>
      <c r="C1140" s="122"/>
      <c r="D1140" s="75" t="s">
        <v>1012</v>
      </c>
      <c r="E1140" s="424"/>
      <c r="F1140" s="352">
        <f t="shared" si="40"/>
        <v>0</v>
      </c>
      <c r="G1140" s="352">
        <f t="shared" si="41"/>
        <v>0</v>
      </c>
    </row>
    <row r="1141" spans="1:7" s="45" customFormat="1" x14ac:dyDescent="0.25">
      <c r="A1141" s="17" t="s">
        <v>76</v>
      </c>
      <c r="B1141" s="17" t="s">
        <v>76</v>
      </c>
      <c r="C1141" s="122"/>
      <c r="D1141" s="75" t="s">
        <v>7589</v>
      </c>
      <c r="E1141" s="424"/>
      <c r="F1141" s="352">
        <f t="shared" si="40"/>
        <v>0</v>
      </c>
      <c r="G1141" s="352">
        <f t="shared" si="41"/>
        <v>0</v>
      </c>
    </row>
    <row r="1142" spans="1:7" s="45" customFormat="1" x14ac:dyDescent="0.25">
      <c r="A1142" s="542" t="s">
        <v>1045</v>
      </c>
      <c r="B1142" s="542" t="s">
        <v>1045</v>
      </c>
      <c r="C1142" s="122"/>
      <c r="D1142" s="75" t="s">
        <v>5181</v>
      </c>
      <c r="E1142" s="424"/>
      <c r="F1142" s="352">
        <f t="shared" si="40"/>
        <v>0</v>
      </c>
      <c r="G1142" s="352">
        <f t="shared" si="41"/>
        <v>0</v>
      </c>
    </row>
    <row r="1143" spans="1:7" s="45" customFormat="1" ht="25.5" x14ac:dyDescent="0.25">
      <c r="A1143" s="543"/>
      <c r="B1143" s="543"/>
      <c r="C1143" s="122"/>
      <c r="D1143" s="78" t="s">
        <v>5182</v>
      </c>
      <c r="E1143" s="352">
        <v>20000</v>
      </c>
      <c r="F1143" s="352">
        <f t="shared" si="40"/>
        <v>12000</v>
      </c>
      <c r="G1143" s="352">
        <f t="shared" si="41"/>
        <v>10000</v>
      </c>
    </row>
    <row r="1144" spans="1:7" s="45" customFormat="1" ht="25.5" x14ac:dyDescent="0.25">
      <c r="A1144" s="543"/>
      <c r="B1144" s="543"/>
      <c r="C1144" s="122"/>
      <c r="D1144" s="78" t="s">
        <v>5183</v>
      </c>
      <c r="E1144" s="352">
        <v>17000</v>
      </c>
      <c r="F1144" s="352">
        <f t="shared" si="40"/>
        <v>10200</v>
      </c>
      <c r="G1144" s="352">
        <f t="shared" si="41"/>
        <v>8500</v>
      </c>
    </row>
    <row r="1145" spans="1:7" s="45" customFormat="1" ht="25.5" x14ac:dyDescent="0.25">
      <c r="A1145" s="543"/>
      <c r="B1145" s="543"/>
      <c r="C1145" s="367" t="s">
        <v>1045</v>
      </c>
      <c r="D1145" s="430" t="s">
        <v>5184</v>
      </c>
      <c r="E1145" s="352">
        <v>12000</v>
      </c>
      <c r="F1145" s="352">
        <f t="shared" si="40"/>
        <v>7200</v>
      </c>
      <c r="G1145" s="352">
        <f t="shared" si="41"/>
        <v>6000</v>
      </c>
    </row>
    <row r="1146" spans="1:7" s="45" customFormat="1" ht="38.25" x14ac:dyDescent="0.25">
      <c r="A1146" s="17" t="s">
        <v>1046</v>
      </c>
      <c r="B1146" s="17"/>
      <c r="C1146" s="122" t="s">
        <v>1046</v>
      </c>
      <c r="D1146" s="137" t="s">
        <v>7590</v>
      </c>
      <c r="E1146" s="352">
        <v>12000</v>
      </c>
      <c r="F1146" s="352">
        <f t="shared" si="40"/>
        <v>7200</v>
      </c>
      <c r="G1146" s="352">
        <f t="shared" si="41"/>
        <v>6000</v>
      </c>
    </row>
    <row r="1147" spans="1:7" s="45" customFormat="1" x14ac:dyDescent="0.25">
      <c r="A1147" s="17" t="s">
        <v>1047</v>
      </c>
      <c r="B1147" s="17" t="s">
        <v>1046</v>
      </c>
      <c r="C1147" s="122"/>
      <c r="D1147" s="78" t="s">
        <v>9088</v>
      </c>
      <c r="E1147" s="352">
        <v>12000</v>
      </c>
      <c r="F1147" s="352">
        <f t="shared" si="40"/>
        <v>7200</v>
      </c>
      <c r="G1147" s="352">
        <f t="shared" si="41"/>
        <v>6000</v>
      </c>
    </row>
    <row r="1148" spans="1:7" s="45" customFormat="1" x14ac:dyDescent="0.25">
      <c r="A1148" s="542" t="s">
        <v>1048</v>
      </c>
      <c r="B1148" s="542" t="s">
        <v>1047</v>
      </c>
      <c r="C1148" s="122"/>
      <c r="D1148" s="75" t="s">
        <v>5185</v>
      </c>
      <c r="E1148" s="352">
        <v>0</v>
      </c>
      <c r="F1148" s="352">
        <f t="shared" si="40"/>
        <v>0</v>
      </c>
      <c r="G1148" s="352">
        <f t="shared" si="41"/>
        <v>0</v>
      </c>
    </row>
    <row r="1149" spans="1:7" s="45" customFormat="1" x14ac:dyDescent="0.25">
      <c r="A1149" s="543"/>
      <c r="B1149" s="543"/>
      <c r="C1149" s="122"/>
      <c r="D1149" s="78" t="s">
        <v>5186</v>
      </c>
      <c r="E1149" s="352">
        <v>8200</v>
      </c>
      <c r="F1149" s="352">
        <f t="shared" si="40"/>
        <v>4920</v>
      </c>
      <c r="G1149" s="352">
        <f t="shared" si="41"/>
        <v>4100</v>
      </c>
    </row>
    <row r="1150" spans="1:7" s="45" customFormat="1" x14ac:dyDescent="0.25">
      <c r="A1150" s="543"/>
      <c r="B1150" s="543"/>
      <c r="C1150" s="122"/>
      <c r="D1150" s="78" t="s">
        <v>5187</v>
      </c>
      <c r="E1150" s="352">
        <v>5800</v>
      </c>
      <c r="F1150" s="352">
        <f t="shared" si="40"/>
        <v>3480</v>
      </c>
      <c r="G1150" s="352">
        <f t="shared" si="41"/>
        <v>2900</v>
      </c>
    </row>
    <row r="1151" spans="1:7" s="45" customFormat="1" ht="25.5" x14ac:dyDescent="0.25">
      <c r="A1151" s="544"/>
      <c r="B1151" s="544"/>
      <c r="C1151" s="122"/>
      <c r="D1151" s="78" t="s">
        <v>9089</v>
      </c>
      <c r="E1151" s="352">
        <v>5000</v>
      </c>
      <c r="F1151" s="352">
        <f t="shared" si="40"/>
        <v>3000</v>
      </c>
      <c r="G1151" s="352">
        <f t="shared" si="41"/>
        <v>2500</v>
      </c>
    </row>
    <row r="1152" spans="1:7" s="45" customFormat="1" x14ac:dyDescent="0.25">
      <c r="A1152" s="542" t="s">
        <v>1049</v>
      </c>
      <c r="B1152" s="542" t="s">
        <v>1048</v>
      </c>
      <c r="C1152" s="122"/>
      <c r="D1152" s="75" t="s">
        <v>5188</v>
      </c>
      <c r="E1152" s="352"/>
      <c r="F1152" s="352">
        <f t="shared" si="40"/>
        <v>0</v>
      </c>
      <c r="G1152" s="352">
        <f t="shared" si="41"/>
        <v>0</v>
      </c>
    </row>
    <row r="1153" spans="1:7" s="45" customFormat="1" ht="38.25" x14ac:dyDescent="0.25">
      <c r="A1153" s="543"/>
      <c r="B1153" s="543"/>
      <c r="C1153" s="122"/>
      <c r="D1153" s="78" t="s">
        <v>5189</v>
      </c>
      <c r="E1153" s="352">
        <v>3750</v>
      </c>
      <c r="F1153" s="352">
        <f t="shared" si="40"/>
        <v>2250</v>
      </c>
      <c r="G1153" s="352">
        <f t="shared" si="41"/>
        <v>1875</v>
      </c>
    </row>
    <row r="1154" spans="1:7" s="45" customFormat="1" ht="25.5" x14ac:dyDescent="0.25">
      <c r="A1154" s="543"/>
      <c r="B1154" s="543"/>
      <c r="C1154" s="122"/>
      <c r="D1154" s="78" t="s">
        <v>5190</v>
      </c>
      <c r="E1154" s="352">
        <v>3750</v>
      </c>
      <c r="F1154" s="352">
        <f t="shared" si="40"/>
        <v>2250</v>
      </c>
      <c r="G1154" s="352">
        <f t="shared" si="41"/>
        <v>1875</v>
      </c>
    </row>
    <row r="1155" spans="1:7" s="45" customFormat="1" ht="25.5" x14ac:dyDescent="0.25">
      <c r="A1155" s="17" t="s">
        <v>1050</v>
      </c>
      <c r="B1155" s="17" t="s">
        <v>1049</v>
      </c>
      <c r="C1155" s="122"/>
      <c r="D1155" s="78" t="s">
        <v>9090</v>
      </c>
      <c r="E1155" s="352">
        <v>3750</v>
      </c>
      <c r="F1155" s="352">
        <f t="shared" si="40"/>
        <v>2250</v>
      </c>
      <c r="G1155" s="352">
        <f t="shared" si="41"/>
        <v>1875</v>
      </c>
    </row>
    <row r="1156" spans="1:7" s="45" customFormat="1" ht="26.25" x14ac:dyDescent="0.25">
      <c r="A1156" s="542" t="s">
        <v>1051</v>
      </c>
      <c r="B1156" s="542" t="s">
        <v>1050</v>
      </c>
      <c r="C1156" s="122"/>
      <c r="D1156" s="78" t="s">
        <v>9091</v>
      </c>
      <c r="E1156" s="352"/>
      <c r="F1156" s="352">
        <f t="shared" si="40"/>
        <v>0</v>
      </c>
      <c r="G1156" s="352">
        <f t="shared" si="41"/>
        <v>0</v>
      </c>
    </row>
    <row r="1157" spans="1:7" s="45" customFormat="1" x14ac:dyDescent="0.25">
      <c r="A1157" s="543"/>
      <c r="B1157" s="543"/>
      <c r="C1157" s="122"/>
      <c r="D1157" s="75" t="s">
        <v>7591</v>
      </c>
      <c r="E1157" s="352"/>
      <c r="F1157" s="352">
        <f t="shared" si="40"/>
        <v>0</v>
      </c>
      <c r="G1157" s="352">
        <f t="shared" si="41"/>
        <v>0</v>
      </c>
    </row>
    <row r="1158" spans="1:7" s="45" customFormat="1" ht="25.5" x14ac:dyDescent="0.25">
      <c r="A1158" s="543"/>
      <c r="B1158" s="543"/>
      <c r="C1158" s="122"/>
      <c r="D1158" s="78" t="s">
        <v>7592</v>
      </c>
      <c r="E1158" s="352">
        <v>5250</v>
      </c>
      <c r="F1158" s="352">
        <f t="shared" si="40"/>
        <v>3150</v>
      </c>
      <c r="G1158" s="352">
        <f t="shared" si="41"/>
        <v>2625</v>
      </c>
    </row>
    <row r="1159" spans="1:7" s="45" customFormat="1" x14ac:dyDescent="0.25">
      <c r="A1159" s="544"/>
      <c r="B1159" s="544"/>
      <c r="C1159" s="122"/>
      <c r="D1159" s="78" t="s">
        <v>7593</v>
      </c>
      <c r="E1159" s="352">
        <v>3750</v>
      </c>
      <c r="F1159" s="352">
        <f t="shared" si="40"/>
        <v>2250</v>
      </c>
      <c r="G1159" s="352">
        <f t="shared" si="41"/>
        <v>1875</v>
      </c>
    </row>
    <row r="1160" spans="1:7" s="45" customFormat="1" ht="25.5" x14ac:dyDescent="0.25">
      <c r="A1160" s="17" t="s">
        <v>1052</v>
      </c>
      <c r="B1160" s="17" t="s">
        <v>1051</v>
      </c>
      <c r="C1160" s="122"/>
      <c r="D1160" s="78" t="s">
        <v>5191</v>
      </c>
      <c r="E1160" s="352">
        <v>3500</v>
      </c>
      <c r="F1160" s="352">
        <f t="shared" si="40"/>
        <v>2100</v>
      </c>
      <c r="G1160" s="352">
        <f t="shared" si="41"/>
        <v>1750</v>
      </c>
    </row>
    <row r="1161" spans="1:7" s="45" customFormat="1" ht="25.5" x14ac:dyDescent="0.25">
      <c r="A1161" s="17" t="s">
        <v>5205</v>
      </c>
      <c r="B1161" s="17" t="s">
        <v>1052</v>
      </c>
      <c r="C1161" s="122"/>
      <c r="D1161" s="78" t="s">
        <v>5192</v>
      </c>
      <c r="E1161" s="352">
        <v>2000</v>
      </c>
      <c r="F1161" s="352">
        <f t="shared" si="40"/>
        <v>1200</v>
      </c>
      <c r="G1161" s="352">
        <f t="shared" si="41"/>
        <v>1000</v>
      </c>
    </row>
    <row r="1162" spans="1:7" s="45" customFormat="1" ht="25.5" x14ac:dyDescent="0.25">
      <c r="A1162" s="17" t="s">
        <v>1054</v>
      </c>
      <c r="B1162" s="17" t="s">
        <v>1053</v>
      </c>
      <c r="C1162" s="122"/>
      <c r="D1162" s="78" t="s">
        <v>5193</v>
      </c>
      <c r="E1162" s="352">
        <v>2000</v>
      </c>
      <c r="F1162" s="352">
        <f t="shared" si="40"/>
        <v>1200</v>
      </c>
      <c r="G1162" s="352">
        <f t="shared" si="41"/>
        <v>1000</v>
      </c>
    </row>
    <row r="1163" spans="1:7" s="45" customFormat="1" x14ac:dyDescent="0.25">
      <c r="A1163" s="542" t="s">
        <v>1079</v>
      </c>
      <c r="B1163" s="17"/>
      <c r="C1163" s="122"/>
      <c r="D1163" s="75" t="s">
        <v>8953</v>
      </c>
      <c r="E1163" s="352"/>
      <c r="F1163" s="352">
        <f t="shared" si="40"/>
        <v>0</v>
      </c>
      <c r="G1163" s="352">
        <f t="shared" si="41"/>
        <v>0</v>
      </c>
    </row>
    <row r="1164" spans="1:7" s="45" customFormat="1" ht="25.5" x14ac:dyDescent="0.25">
      <c r="A1164" s="543"/>
      <c r="B1164" s="17" t="s">
        <v>1054</v>
      </c>
      <c r="C1164" s="122"/>
      <c r="D1164" s="78" t="s">
        <v>7594</v>
      </c>
      <c r="E1164" s="352"/>
      <c r="F1164" s="352">
        <f t="shared" si="40"/>
        <v>0</v>
      </c>
      <c r="G1164" s="352">
        <f t="shared" si="41"/>
        <v>0</v>
      </c>
    </row>
    <row r="1165" spans="1:7" s="45" customFormat="1" x14ac:dyDescent="0.25">
      <c r="A1165" s="543"/>
      <c r="B1165" s="17" t="s">
        <v>1079</v>
      </c>
      <c r="C1165" s="122"/>
      <c r="D1165" s="78" t="s">
        <v>7595</v>
      </c>
      <c r="E1165" s="352"/>
      <c r="F1165" s="352">
        <f t="shared" si="40"/>
        <v>0</v>
      </c>
      <c r="G1165" s="352">
        <f t="shared" si="41"/>
        <v>0</v>
      </c>
    </row>
    <row r="1166" spans="1:7" s="45" customFormat="1" ht="25.5" x14ac:dyDescent="0.25">
      <c r="A1166" s="543"/>
      <c r="B1166" s="17" t="s">
        <v>5204</v>
      </c>
      <c r="C1166" s="122"/>
      <c r="D1166" s="78" t="s">
        <v>7596</v>
      </c>
      <c r="E1166" s="352"/>
      <c r="F1166" s="352">
        <f t="shared" si="40"/>
        <v>0</v>
      </c>
      <c r="G1166" s="352">
        <f t="shared" si="41"/>
        <v>0</v>
      </c>
    </row>
    <row r="1167" spans="1:7" s="45" customFormat="1" x14ac:dyDescent="0.25">
      <c r="A1167" s="543"/>
      <c r="B1167" s="367"/>
      <c r="C1167" s="122"/>
      <c r="D1167" s="75" t="s">
        <v>8948</v>
      </c>
      <c r="E1167" s="352"/>
      <c r="F1167" s="352">
        <f t="shared" si="40"/>
        <v>0</v>
      </c>
      <c r="G1167" s="352">
        <f t="shared" si="41"/>
        <v>0</v>
      </c>
    </row>
    <row r="1168" spans="1:7" s="45" customFormat="1" x14ac:dyDescent="0.25">
      <c r="A1168" s="543"/>
      <c r="B1168" s="542"/>
      <c r="C1168" s="122"/>
      <c r="D1168" s="75" t="s">
        <v>8949</v>
      </c>
      <c r="E1168" s="352"/>
      <c r="F1168" s="352">
        <f t="shared" si="40"/>
        <v>0</v>
      </c>
      <c r="G1168" s="352">
        <f t="shared" si="41"/>
        <v>0</v>
      </c>
    </row>
    <row r="1169" spans="1:7" s="45" customFormat="1" ht="25.5" x14ac:dyDescent="0.25">
      <c r="A1169" s="543"/>
      <c r="B1169" s="543"/>
      <c r="C1169" s="122"/>
      <c r="D1169" s="78" t="s">
        <v>5423</v>
      </c>
      <c r="E1169" s="352">
        <v>3500</v>
      </c>
      <c r="F1169" s="352">
        <f t="shared" si="40"/>
        <v>2100</v>
      </c>
      <c r="G1169" s="352">
        <f t="shared" si="41"/>
        <v>1750</v>
      </c>
    </row>
    <row r="1170" spans="1:7" s="45" customFormat="1" x14ac:dyDescent="0.25">
      <c r="A1170" s="543"/>
      <c r="B1170" s="543"/>
      <c r="C1170" s="122"/>
      <c r="D1170" s="78" t="s">
        <v>5424</v>
      </c>
      <c r="E1170" s="352">
        <v>3000</v>
      </c>
      <c r="F1170" s="352">
        <f t="shared" si="40"/>
        <v>1800</v>
      </c>
      <c r="G1170" s="352">
        <f t="shared" si="41"/>
        <v>1500</v>
      </c>
    </row>
    <row r="1171" spans="1:7" s="45" customFormat="1" ht="25.5" x14ac:dyDescent="0.25">
      <c r="A1171" s="544"/>
      <c r="B1171" s="544"/>
      <c r="C1171" s="122"/>
      <c r="D1171" s="78" t="s">
        <v>5425</v>
      </c>
      <c r="E1171" s="352">
        <v>2200</v>
      </c>
      <c r="F1171" s="352">
        <f t="shared" si="40"/>
        <v>1320</v>
      </c>
      <c r="G1171" s="352">
        <f t="shared" si="41"/>
        <v>1100</v>
      </c>
    </row>
    <row r="1172" spans="1:7" s="45" customFormat="1" ht="25.5" x14ac:dyDescent="0.25">
      <c r="A1172" s="17" t="s">
        <v>1080</v>
      </c>
      <c r="B1172" s="17" t="s">
        <v>1080</v>
      </c>
      <c r="C1172" s="122"/>
      <c r="D1172" s="78" t="s">
        <v>5194</v>
      </c>
      <c r="E1172" s="352">
        <v>2500</v>
      </c>
      <c r="F1172" s="352">
        <f t="shared" si="40"/>
        <v>1500</v>
      </c>
      <c r="G1172" s="352">
        <f t="shared" si="41"/>
        <v>1250</v>
      </c>
    </row>
    <row r="1173" spans="1:7" s="45" customFormat="1" x14ac:dyDescent="0.25">
      <c r="A1173" s="17" t="s">
        <v>1081</v>
      </c>
      <c r="B1173" s="17" t="s">
        <v>1081</v>
      </c>
      <c r="C1173" s="122"/>
      <c r="D1173" s="78" t="s">
        <v>5195</v>
      </c>
      <c r="E1173" s="352">
        <v>3000</v>
      </c>
      <c r="F1173" s="352">
        <f t="shared" si="40"/>
        <v>1800</v>
      </c>
      <c r="G1173" s="352">
        <f t="shared" si="41"/>
        <v>1500</v>
      </c>
    </row>
    <row r="1174" spans="1:7" s="45" customFormat="1" x14ac:dyDescent="0.25">
      <c r="A1174" s="556" t="s">
        <v>1082</v>
      </c>
      <c r="B1174" s="556" t="s">
        <v>1082</v>
      </c>
      <c r="C1174" s="122"/>
      <c r="D1174" s="75" t="s">
        <v>5196</v>
      </c>
      <c r="E1174" s="352">
        <v>0</v>
      </c>
      <c r="F1174" s="352">
        <f t="shared" si="40"/>
        <v>0</v>
      </c>
      <c r="G1174" s="352">
        <f t="shared" si="41"/>
        <v>0</v>
      </c>
    </row>
    <row r="1175" spans="1:7" s="45" customFormat="1" ht="25.5" x14ac:dyDescent="0.25">
      <c r="A1175" s="556"/>
      <c r="B1175" s="556"/>
      <c r="C1175" s="122"/>
      <c r="D1175" s="78" t="s">
        <v>5197</v>
      </c>
      <c r="E1175" s="352">
        <v>8370</v>
      </c>
      <c r="F1175" s="352">
        <f t="shared" si="40"/>
        <v>5022</v>
      </c>
      <c r="G1175" s="352">
        <f t="shared" si="41"/>
        <v>4185</v>
      </c>
    </row>
    <row r="1176" spans="1:7" s="45" customFormat="1" x14ac:dyDescent="0.25">
      <c r="A1176" s="556"/>
      <c r="B1176" s="556"/>
      <c r="C1176" s="122"/>
      <c r="D1176" s="78" t="s">
        <v>5198</v>
      </c>
      <c r="E1176" s="352">
        <v>5900</v>
      </c>
      <c r="F1176" s="352">
        <f t="shared" si="40"/>
        <v>3540</v>
      </c>
      <c r="G1176" s="352">
        <f t="shared" si="41"/>
        <v>2950</v>
      </c>
    </row>
    <row r="1177" spans="1:7" s="45" customFormat="1" x14ac:dyDescent="0.25">
      <c r="A1177" s="556"/>
      <c r="B1177" s="556"/>
      <c r="C1177" s="122"/>
      <c r="D1177" s="78" t="s">
        <v>5199</v>
      </c>
      <c r="E1177" s="352">
        <v>4200</v>
      </c>
      <c r="F1177" s="352">
        <f t="shared" si="40"/>
        <v>2520</v>
      </c>
      <c r="G1177" s="352">
        <f t="shared" si="41"/>
        <v>2100</v>
      </c>
    </row>
    <row r="1178" spans="1:7" s="45" customFormat="1" ht="25.5" x14ac:dyDescent="0.25">
      <c r="A1178" s="17" t="s">
        <v>1083</v>
      </c>
      <c r="B1178" s="17" t="s">
        <v>1083</v>
      </c>
      <c r="C1178" s="122"/>
      <c r="D1178" s="78" t="s">
        <v>5200</v>
      </c>
      <c r="E1178" s="352">
        <v>2000</v>
      </c>
      <c r="F1178" s="352">
        <f t="shared" si="40"/>
        <v>1200</v>
      </c>
      <c r="G1178" s="352">
        <f t="shared" si="41"/>
        <v>1000</v>
      </c>
    </row>
    <row r="1179" spans="1:7" s="45" customFormat="1" ht="25.5" x14ac:dyDescent="0.25">
      <c r="A1179" s="17" t="s">
        <v>3074</v>
      </c>
      <c r="B1179" s="17" t="s">
        <v>3074</v>
      </c>
      <c r="C1179" s="122"/>
      <c r="D1179" s="78" t="s">
        <v>5201</v>
      </c>
      <c r="E1179" s="352">
        <v>2000</v>
      </c>
      <c r="F1179" s="352">
        <f t="shared" si="40"/>
        <v>1200</v>
      </c>
      <c r="G1179" s="352">
        <f t="shared" si="41"/>
        <v>1000</v>
      </c>
    </row>
    <row r="1180" spans="1:7" s="45" customFormat="1" x14ac:dyDescent="0.25">
      <c r="A1180" s="542" t="s">
        <v>5202</v>
      </c>
      <c r="B1180" s="542" t="s">
        <v>5202</v>
      </c>
      <c r="C1180" s="122"/>
      <c r="D1180" s="75" t="s">
        <v>5203</v>
      </c>
      <c r="E1180" s="352">
        <v>0</v>
      </c>
      <c r="F1180" s="352">
        <f t="shared" ref="F1180:F1244" si="42">IFERROR(E1180*0.6,0)</f>
        <v>0</v>
      </c>
      <c r="G1180" s="352">
        <f t="shared" ref="G1180:G1244" si="43">IFERROR(E1180*0.5,0)</f>
        <v>0</v>
      </c>
    </row>
    <row r="1181" spans="1:7" s="45" customFormat="1" ht="25.5" x14ac:dyDescent="0.25">
      <c r="A1181" s="543"/>
      <c r="B1181" s="543"/>
      <c r="C1181" s="446"/>
      <c r="D1181" s="78" t="s">
        <v>7598</v>
      </c>
      <c r="E1181" s="352"/>
      <c r="F1181" s="352">
        <f t="shared" si="42"/>
        <v>0</v>
      </c>
      <c r="G1181" s="352">
        <f t="shared" si="43"/>
        <v>0</v>
      </c>
    </row>
    <row r="1182" spans="1:7" s="45" customFormat="1" ht="25.5" x14ac:dyDescent="0.25">
      <c r="A1182" s="543"/>
      <c r="B1182" s="543"/>
      <c r="C1182" s="553"/>
      <c r="D1182" s="78" t="s">
        <v>7599</v>
      </c>
      <c r="E1182" s="352"/>
      <c r="F1182" s="352">
        <f t="shared" si="42"/>
        <v>0</v>
      </c>
      <c r="G1182" s="352">
        <f t="shared" si="43"/>
        <v>0</v>
      </c>
    </row>
    <row r="1183" spans="1:7" s="45" customFormat="1" x14ac:dyDescent="0.25">
      <c r="A1183" s="543"/>
      <c r="B1183" s="543"/>
      <c r="C1183" s="555"/>
      <c r="D1183" s="75" t="s">
        <v>7600</v>
      </c>
      <c r="E1183" s="352"/>
      <c r="F1183" s="352">
        <f t="shared" si="42"/>
        <v>0</v>
      </c>
      <c r="G1183" s="352">
        <f t="shared" si="43"/>
        <v>0</v>
      </c>
    </row>
    <row r="1184" spans="1:7" s="45" customFormat="1" ht="25.5" x14ac:dyDescent="0.25">
      <c r="A1184" s="543"/>
      <c r="B1184" s="543"/>
      <c r="C1184" s="555"/>
      <c r="D1184" s="78" t="s">
        <v>7601</v>
      </c>
      <c r="E1184" s="352">
        <v>3000</v>
      </c>
      <c r="F1184" s="352">
        <f t="shared" si="42"/>
        <v>1800</v>
      </c>
      <c r="G1184" s="352">
        <f t="shared" si="43"/>
        <v>1500</v>
      </c>
    </row>
    <row r="1185" spans="1:7" s="45" customFormat="1" x14ac:dyDescent="0.25">
      <c r="A1185" s="543"/>
      <c r="B1185" s="543"/>
      <c r="C1185" s="555"/>
      <c r="D1185" s="78" t="s">
        <v>7602</v>
      </c>
      <c r="E1185" s="352">
        <v>2500</v>
      </c>
      <c r="F1185" s="352">
        <f t="shared" si="42"/>
        <v>1500</v>
      </c>
      <c r="G1185" s="352">
        <f t="shared" si="43"/>
        <v>1250</v>
      </c>
    </row>
    <row r="1186" spans="1:7" s="45" customFormat="1" x14ac:dyDescent="0.25">
      <c r="A1186" s="544"/>
      <c r="B1186" s="544"/>
      <c r="C1186" s="554"/>
      <c r="D1186" s="78" t="s">
        <v>7603</v>
      </c>
      <c r="E1186" s="352">
        <v>2000</v>
      </c>
      <c r="F1186" s="352">
        <f t="shared" si="42"/>
        <v>1200</v>
      </c>
      <c r="G1186" s="352">
        <f t="shared" si="43"/>
        <v>1000</v>
      </c>
    </row>
    <row r="1187" spans="1:7" s="45" customFormat="1" ht="38.25" x14ac:dyDescent="0.25">
      <c r="A1187" s="17" t="s">
        <v>5204</v>
      </c>
      <c r="B1187" s="17" t="s">
        <v>5205</v>
      </c>
      <c r="C1187" s="122"/>
      <c r="D1187" s="78" t="s">
        <v>5206</v>
      </c>
      <c r="E1187" s="352">
        <v>2000</v>
      </c>
      <c r="F1187" s="352">
        <f t="shared" si="42"/>
        <v>1200</v>
      </c>
      <c r="G1187" s="352">
        <f t="shared" si="43"/>
        <v>1000</v>
      </c>
    </row>
    <row r="1188" spans="1:7" s="45" customFormat="1" ht="25.5" x14ac:dyDescent="0.25">
      <c r="A1188" s="17" t="s">
        <v>5205</v>
      </c>
      <c r="B1188" s="17" t="s">
        <v>5207</v>
      </c>
      <c r="C1188" s="122"/>
      <c r="D1188" s="78" t="s">
        <v>5208</v>
      </c>
      <c r="E1188" s="352">
        <v>2200</v>
      </c>
      <c r="F1188" s="352">
        <f t="shared" si="42"/>
        <v>1320</v>
      </c>
      <c r="G1188" s="352">
        <f t="shared" si="43"/>
        <v>1100</v>
      </c>
    </row>
    <row r="1189" spans="1:7" s="45" customFormat="1" x14ac:dyDescent="0.25">
      <c r="A1189" s="17" t="s">
        <v>5207</v>
      </c>
      <c r="B1189" s="17" t="s">
        <v>5209</v>
      </c>
      <c r="C1189" s="122"/>
      <c r="D1189" s="78" t="s">
        <v>5210</v>
      </c>
      <c r="E1189" s="352">
        <v>1800</v>
      </c>
      <c r="F1189" s="352">
        <f t="shared" si="42"/>
        <v>1080</v>
      </c>
      <c r="G1189" s="352">
        <f t="shared" si="43"/>
        <v>900</v>
      </c>
    </row>
    <row r="1190" spans="1:7" s="45" customFormat="1" ht="25.5" x14ac:dyDescent="0.25">
      <c r="A1190" s="17" t="s">
        <v>5209</v>
      </c>
      <c r="B1190" s="17" t="s">
        <v>5211</v>
      </c>
      <c r="C1190" s="122"/>
      <c r="D1190" s="78" t="s">
        <v>5212</v>
      </c>
      <c r="E1190" s="352">
        <v>2000</v>
      </c>
      <c r="F1190" s="352">
        <f t="shared" si="42"/>
        <v>1200</v>
      </c>
      <c r="G1190" s="352">
        <f t="shared" si="43"/>
        <v>1000</v>
      </c>
    </row>
    <row r="1191" spans="1:7" s="45" customFormat="1" x14ac:dyDescent="0.25">
      <c r="A1191" s="17" t="s">
        <v>5211</v>
      </c>
      <c r="B1191" s="17"/>
      <c r="C1191" s="122"/>
      <c r="D1191" s="78" t="s">
        <v>9092</v>
      </c>
      <c r="E1191" s="352">
        <v>1800</v>
      </c>
      <c r="F1191" s="352">
        <f t="shared" si="42"/>
        <v>1080</v>
      </c>
      <c r="G1191" s="352">
        <f t="shared" si="43"/>
        <v>900</v>
      </c>
    </row>
    <row r="1192" spans="1:7" s="45" customFormat="1" ht="39.75" x14ac:dyDescent="0.25">
      <c r="A1192" s="542" t="s">
        <v>5213</v>
      </c>
      <c r="B1192" s="542" t="s">
        <v>5213</v>
      </c>
      <c r="C1192" s="122"/>
      <c r="D1192" s="78" t="s">
        <v>9093</v>
      </c>
      <c r="E1192" s="352"/>
      <c r="F1192" s="352">
        <f t="shared" si="42"/>
        <v>0</v>
      </c>
      <c r="G1192" s="352">
        <f t="shared" si="43"/>
        <v>0</v>
      </c>
    </row>
    <row r="1193" spans="1:7" s="45" customFormat="1" ht="25.5" x14ac:dyDescent="0.25">
      <c r="A1193" s="544"/>
      <c r="B1193" s="544"/>
      <c r="C1193" s="122"/>
      <c r="D1193" s="78" t="s">
        <v>7604</v>
      </c>
      <c r="E1193" s="352">
        <v>2200</v>
      </c>
      <c r="F1193" s="352">
        <f t="shared" si="42"/>
        <v>1320</v>
      </c>
      <c r="G1193" s="352">
        <f t="shared" si="43"/>
        <v>1100</v>
      </c>
    </row>
    <row r="1194" spans="1:7" s="45" customFormat="1" ht="25.5" x14ac:dyDescent="0.25">
      <c r="A1194" s="17" t="s">
        <v>5214</v>
      </c>
      <c r="B1194" s="17" t="s">
        <v>5214</v>
      </c>
      <c r="C1194" s="122"/>
      <c r="D1194" s="78" t="s">
        <v>5215</v>
      </c>
      <c r="E1194" s="352">
        <v>2500</v>
      </c>
      <c r="F1194" s="352">
        <f t="shared" si="42"/>
        <v>1500</v>
      </c>
      <c r="G1194" s="352">
        <f t="shared" si="43"/>
        <v>1250</v>
      </c>
    </row>
    <row r="1195" spans="1:7" s="45" customFormat="1" x14ac:dyDescent="0.25">
      <c r="A1195" s="542" t="s">
        <v>5216</v>
      </c>
      <c r="B1195" s="17"/>
      <c r="C1195" s="122"/>
      <c r="D1195" s="75" t="s">
        <v>7605</v>
      </c>
      <c r="E1195" s="352"/>
      <c r="F1195" s="352"/>
      <c r="G1195" s="352"/>
    </row>
    <row r="1196" spans="1:7" s="45" customFormat="1" ht="25.5" x14ac:dyDescent="0.25">
      <c r="A1196" s="543"/>
      <c r="B1196" s="17" t="s">
        <v>5216</v>
      </c>
      <c r="C1196" s="122"/>
      <c r="D1196" s="78" t="s">
        <v>7606</v>
      </c>
      <c r="E1196" s="352">
        <v>0</v>
      </c>
      <c r="F1196" s="352">
        <f t="shared" si="42"/>
        <v>0</v>
      </c>
      <c r="G1196" s="352">
        <f t="shared" si="43"/>
        <v>0</v>
      </c>
    </row>
    <row r="1197" spans="1:7" s="45" customFormat="1" x14ac:dyDescent="0.25">
      <c r="A1197" s="543"/>
      <c r="B1197" s="17" t="s">
        <v>5219</v>
      </c>
      <c r="C1197" s="122"/>
      <c r="D1197" s="78" t="s">
        <v>7607</v>
      </c>
      <c r="E1197" s="352">
        <v>0</v>
      </c>
      <c r="F1197" s="352">
        <f t="shared" si="42"/>
        <v>0</v>
      </c>
      <c r="G1197" s="352">
        <f t="shared" si="43"/>
        <v>0</v>
      </c>
    </row>
    <row r="1198" spans="1:7" s="45" customFormat="1" x14ac:dyDescent="0.25">
      <c r="A1198" s="543"/>
      <c r="B1198" s="367"/>
      <c r="C1198" s="122"/>
      <c r="D1198" s="75" t="s">
        <v>8950</v>
      </c>
      <c r="E1198" s="352"/>
      <c r="F1198" s="352">
        <f t="shared" si="42"/>
        <v>0</v>
      </c>
      <c r="G1198" s="352">
        <f t="shared" si="43"/>
        <v>0</v>
      </c>
    </row>
    <row r="1199" spans="1:7" s="45" customFormat="1" x14ac:dyDescent="0.25">
      <c r="A1199" s="543"/>
      <c r="B1199" s="542"/>
      <c r="C1199" s="122"/>
      <c r="D1199" s="75" t="s">
        <v>8951</v>
      </c>
      <c r="E1199" s="352"/>
      <c r="F1199" s="352">
        <f t="shared" si="42"/>
        <v>0</v>
      </c>
      <c r="G1199" s="352">
        <f t="shared" si="43"/>
        <v>0</v>
      </c>
    </row>
    <row r="1200" spans="1:7" s="45" customFormat="1" ht="25.5" x14ac:dyDescent="0.25">
      <c r="A1200" s="543"/>
      <c r="B1200" s="543"/>
      <c r="C1200" s="122"/>
      <c r="D1200" s="78" t="s">
        <v>5421</v>
      </c>
      <c r="E1200" s="352">
        <v>3500</v>
      </c>
      <c r="F1200" s="352">
        <f t="shared" si="42"/>
        <v>2100</v>
      </c>
      <c r="G1200" s="352">
        <f t="shared" si="43"/>
        <v>1750</v>
      </c>
    </row>
    <row r="1201" spans="1:7" s="45" customFormat="1" ht="25.5" x14ac:dyDescent="0.25">
      <c r="A1201" s="544"/>
      <c r="B1201" s="544"/>
      <c r="C1201" s="122"/>
      <c r="D1201" s="78" t="s">
        <v>5422</v>
      </c>
      <c r="E1201" s="352">
        <v>2500</v>
      </c>
      <c r="F1201" s="352">
        <f t="shared" si="42"/>
        <v>1500</v>
      </c>
      <c r="G1201" s="352">
        <f t="shared" si="43"/>
        <v>1250</v>
      </c>
    </row>
    <row r="1202" spans="1:7" s="45" customFormat="1" ht="25.5" x14ac:dyDescent="0.25">
      <c r="A1202" s="17" t="s">
        <v>5217</v>
      </c>
      <c r="B1202" s="17" t="s">
        <v>5217</v>
      </c>
      <c r="C1202" s="122"/>
      <c r="D1202" s="78" t="s">
        <v>5218</v>
      </c>
      <c r="E1202" s="352">
        <v>3380</v>
      </c>
      <c r="F1202" s="352">
        <f t="shared" si="42"/>
        <v>2028</v>
      </c>
      <c r="G1202" s="352">
        <f t="shared" si="43"/>
        <v>1690</v>
      </c>
    </row>
    <row r="1203" spans="1:7" s="45" customFormat="1" ht="25.5" x14ac:dyDescent="0.25">
      <c r="A1203" s="17" t="s">
        <v>5219</v>
      </c>
      <c r="B1203" s="17" t="s">
        <v>5220</v>
      </c>
      <c r="C1203" s="122"/>
      <c r="D1203" s="78" t="s">
        <v>5221</v>
      </c>
      <c r="E1203" s="352">
        <v>2500</v>
      </c>
      <c r="F1203" s="352">
        <f t="shared" si="42"/>
        <v>1500</v>
      </c>
      <c r="G1203" s="352">
        <f t="shared" si="43"/>
        <v>1250</v>
      </c>
    </row>
    <row r="1204" spans="1:7" s="45" customFormat="1" x14ac:dyDescent="0.25">
      <c r="A1204" s="17" t="s">
        <v>5220</v>
      </c>
      <c r="B1204" s="17" t="s">
        <v>5222</v>
      </c>
      <c r="C1204" s="122"/>
      <c r="D1204" s="78" t="s">
        <v>5223</v>
      </c>
      <c r="E1204" s="352">
        <v>3750</v>
      </c>
      <c r="F1204" s="352">
        <f t="shared" si="42"/>
        <v>2250</v>
      </c>
      <c r="G1204" s="352">
        <f t="shared" si="43"/>
        <v>1875</v>
      </c>
    </row>
    <row r="1205" spans="1:7" s="45" customFormat="1" x14ac:dyDescent="0.25">
      <c r="A1205" s="17" t="s">
        <v>5222</v>
      </c>
      <c r="B1205" s="17" t="s">
        <v>5224</v>
      </c>
      <c r="C1205" s="122"/>
      <c r="D1205" s="78" t="s">
        <v>5225</v>
      </c>
      <c r="E1205" s="352">
        <v>2500</v>
      </c>
      <c r="F1205" s="352">
        <f t="shared" si="42"/>
        <v>1500</v>
      </c>
      <c r="G1205" s="352">
        <f t="shared" si="43"/>
        <v>1250</v>
      </c>
    </row>
    <row r="1206" spans="1:7" s="45" customFormat="1" ht="25.5" x14ac:dyDescent="0.25">
      <c r="A1206" s="17" t="s">
        <v>5224</v>
      </c>
      <c r="B1206" s="17"/>
      <c r="C1206" s="122"/>
      <c r="D1206" s="75" t="s">
        <v>9094</v>
      </c>
      <c r="E1206" s="352">
        <v>3000</v>
      </c>
      <c r="F1206" s="352">
        <f t="shared" si="42"/>
        <v>1800</v>
      </c>
      <c r="G1206" s="352">
        <f t="shared" si="43"/>
        <v>1500</v>
      </c>
    </row>
    <row r="1207" spans="1:7" s="45" customFormat="1" ht="25.5" x14ac:dyDescent="0.25">
      <c r="A1207" s="17" t="s">
        <v>5226</v>
      </c>
      <c r="B1207" s="17" t="s">
        <v>5226</v>
      </c>
      <c r="C1207" s="122"/>
      <c r="D1207" s="78" t="s">
        <v>5227</v>
      </c>
      <c r="E1207" s="352">
        <v>2500</v>
      </c>
      <c r="F1207" s="352">
        <f t="shared" si="42"/>
        <v>1500</v>
      </c>
      <c r="G1207" s="352">
        <f t="shared" si="43"/>
        <v>1250</v>
      </c>
    </row>
    <row r="1208" spans="1:7" s="45" customFormat="1" ht="38.25" x14ac:dyDescent="0.25">
      <c r="A1208" s="17" t="s">
        <v>5228</v>
      </c>
      <c r="B1208" s="17" t="s">
        <v>5228</v>
      </c>
      <c r="C1208" s="122"/>
      <c r="D1208" s="78" t="s">
        <v>5229</v>
      </c>
      <c r="E1208" s="352">
        <v>2000</v>
      </c>
      <c r="F1208" s="352">
        <f t="shared" si="42"/>
        <v>1200</v>
      </c>
      <c r="G1208" s="352">
        <f t="shared" si="43"/>
        <v>1000</v>
      </c>
    </row>
    <row r="1209" spans="1:7" s="45" customFormat="1" ht="25.5" x14ac:dyDescent="0.25">
      <c r="A1209" s="17" t="s">
        <v>5230</v>
      </c>
      <c r="B1209" s="17" t="s">
        <v>5230</v>
      </c>
      <c r="C1209" s="122"/>
      <c r="D1209" s="78" t="s">
        <v>5231</v>
      </c>
      <c r="E1209" s="352">
        <v>3000</v>
      </c>
      <c r="F1209" s="352">
        <f t="shared" si="42"/>
        <v>1800</v>
      </c>
      <c r="G1209" s="352">
        <f t="shared" si="43"/>
        <v>1500</v>
      </c>
    </row>
    <row r="1210" spans="1:7" s="45" customFormat="1" ht="38.25" x14ac:dyDescent="0.25">
      <c r="A1210" s="17" t="s">
        <v>5232</v>
      </c>
      <c r="B1210" s="17" t="s">
        <v>5232</v>
      </c>
      <c r="C1210" s="122"/>
      <c r="D1210" s="78" t="s">
        <v>5233</v>
      </c>
      <c r="E1210" s="352">
        <v>1800</v>
      </c>
      <c r="F1210" s="352">
        <f t="shared" si="42"/>
        <v>1080</v>
      </c>
      <c r="G1210" s="352">
        <f t="shared" si="43"/>
        <v>900</v>
      </c>
    </row>
    <row r="1211" spans="1:7" s="45" customFormat="1" ht="25.5" x14ac:dyDescent="0.25">
      <c r="A1211" s="17" t="s">
        <v>5234</v>
      </c>
      <c r="B1211" s="17" t="s">
        <v>5234</v>
      </c>
      <c r="C1211" s="122"/>
      <c r="D1211" s="78" t="s">
        <v>5235</v>
      </c>
      <c r="E1211" s="352">
        <v>2200</v>
      </c>
      <c r="F1211" s="352">
        <f t="shared" si="42"/>
        <v>1320</v>
      </c>
      <c r="G1211" s="352">
        <f t="shared" si="43"/>
        <v>1100</v>
      </c>
    </row>
    <row r="1212" spans="1:7" s="45" customFormat="1" ht="25.5" x14ac:dyDescent="0.25">
      <c r="A1212" s="17" t="s">
        <v>5236</v>
      </c>
      <c r="B1212" s="17" t="s">
        <v>5236</v>
      </c>
      <c r="C1212" s="122"/>
      <c r="D1212" s="78" t="s">
        <v>5237</v>
      </c>
      <c r="E1212" s="352">
        <v>3500</v>
      </c>
      <c r="F1212" s="352">
        <f t="shared" si="42"/>
        <v>2100</v>
      </c>
      <c r="G1212" s="352">
        <f t="shared" si="43"/>
        <v>1750</v>
      </c>
    </row>
    <row r="1213" spans="1:7" s="45" customFormat="1" ht="25.5" x14ac:dyDescent="0.25">
      <c r="A1213" s="17" t="s">
        <v>5238</v>
      </c>
      <c r="B1213" s="17" t="s">
        <v>5238</v>
      </c>
      <c r="C1213" s="122"/>
      <c r="D1213" s="78" t="s">
        <v>5239</v>
      </c>
      <c r="E1213" s="352">
        <v>2500</v>
      </c>
      <c r="F1213" s="352">
        <f t="shared" si="42"/>
        <v>1500</v>
      </c>
      <c r="G1213" s="352">
        <f t="shared" si="43"/>
        <v>1250</v>
      </c>
    </row>
    <row r="1214" spans="1:7" s="45" customFormat="1" ht="25.5" x14ac:dyDescent="0.25">
      <c r="A1214" s="17" t="s">
        <v>5240</v>
      </c>
      <c r="B1214" s="17" t="s">
        <v>5240</v>
      </c>
      <c r="C1214" s="122"/>
      <c r="D1214" s="78" t="s">
        <v>5241</v>
      </c>
      <c r="E1214" s="352">
        <v>4000</v>
      </c>
      <c r="F1214" s="352">
        <f t="shared" si="42"/>
        <v>2400</v>
      </c>
      <c r="G1214" s="352">
        <f t="shared" si="43"/>
        <v>2000</v>
      </c>
    </row>
    <row r="1215" spans="1:7" s="45" customFormat="1" ht="25.5" x14ac:dyDescent="0.25">
      <c r="A1215" s="17" t="s">
        <v>5242</v>
      </c>
      <c r="B1215" s="17" t="s">
        <v>5242</v>
      </c>
      <c r="C1215" s="122"/>
      <c r="D1215" s="78" t="s">
        <v>5243</v>
      </c>
      <c r="E1215" s="352">
        <v>2500</v>
      </c>
      <c r="F1215" s="352">
        <f t="shared" si="42"/>
        <v>1500</v>
      </c>
      <c r="G1215" s="352">
        <f t="shared" si="43"/>
        <v>1250</v>
      </c>
    </row>
    <row r="1216" spans="1:7" s="45" customFormat="1" ht="25.5" x14ac:dyDescent="0.25">
      <c r="A1216" s="17" t="s">
        <v>5244</v>
      </c>
      <c r="B1216" s="17" t="s">
        <v>5244</v>
      </c>
      <c r="C1216" s="122"/>
      <c r="D1216" s="78" t="s">
        <v>5245</v>
      </c>
      <c r="E1216" s="352">
        <v>2500</v>
      </c>
      <c r="F1216" s="352">
        <f t="shared" si="42"/>
        <v>1500</v>
      </c>
      <c r="G1216" s="352">
        <f t="shared" si="43"/>
        <v>1250</v>
      </c>
    </row>
    <row r="1217" spans="1:7" s="45" customFormat="1" ht="25.5" x14ac:dyDescent="0.25">
      <c r="A1217" s="17" t="s">
        <v>5246</v>
      </c>
      <c r="B1217" s="17" t="s">
        <v>5246</v>
      </c>
      <c r="C1217" s="122"/>
      <c r="D1217" s="78" t="s">
        <v>5247</v>
      </c>
      <c r="E1217" s="352">
        <v>2000</v>
      </c>
      <c r="F1217" s="352">
        <f t="shared" si="42"/>
        <v>1200</v>
      </c>
      <c r="G1217" s="352">
        <f t="shared" si="43"/>
        <v>1000</v>
      </c>
    </row>
    <row r="1218" spans="1:7" s="45" customFormat="1" ht="25.5" x14ac:dyDescent="0.25">
      <c r="A1218" s="17" t="s">
        <v>5248</v>
      </c>
      <c r="B1218" s="17" t="s">
        <v>5248</v>
      </c>
      <c r="C1218" s="122"/>
      <c r="D1218" s="78" t="s">
        <v>5249</v>
      </c>
      <c r="E1218" s="352">
        <v>2000</v>
      </c>
      <c r="F1218" s="352">
        <f t="shared" si="42"/>
        <v>1200</v>
      </c>
      <c r="G1218" s="352">
        <f t="shared" si="43"/>
        <v>1000</v>
      </c>
    </row>
    <row r="1219" spans="1:7" s="45" customFormat="1" ht="25.5" x14ac:dyDescent="0.25">
      <c r="A1219" s="17" t="s">
        <v>5250</v>
      </c>
      <c r="B1219" s="17" t="s">
        <v>5250</v>
      </c>
      <c r="C1219" s="122"/>
      <c r="D1219" s="78" t="s">
        <v>5251</v>
      </c>
      <c r="E1219" s="352">
        <v>2000</v>
      </c>
      <c r="F1219" s="352">
        <f t="shared" si="42"/>
        <v>1200</v>
      </c>
      <c r="G1219" s="352">
        <f t="shared" si="43"/>
        <v>1000</v>
      </c>
    </row>
    <row r="1220" spans="1:7" s="45" customFormat="1" ht="25.5" x14ac:dyDescent="0.25">
      <c r="A1220" s="17" t="s">
        <v>5252</v>
      </c>
      <c r="B1220" s="17" t="s">
        <v>5252</v>
      </c>
      <c r="C1220" s="122"/>
      <c r="D1220" s="78" t="s">
        <v>5253</v>
      </c>
      <c r="E1220" s="352">
        <v>2000</v>
      </c>
      <c r="F1220" s="352">
        <f t="shared" si="42"/>
        <v>1200</v>
      </c>
      <c r="G1220" s="352">
        <f t="shared" si="43"/>
        <v>1000</v>
      </c>
    </row>
    <row r="1221" spans="1:7" s="45" customFormat="1" ht="25.5" x14ac:dyDescent="0.25">
      <c r="A1221" s="17" t="s">
        <v>5254</v>
      </c>
      <c r="B1221" s="17" t="s">
        <v>5254</v>
      </c>
      <c r="C1221" s="122"/>
      <c r="D1221" s="78" t="s">
        <v>5255</v>
      </c>
      <c r="E1221" s="352">
        <v>2000</v>
      </c>
      <c r="F1221" s="352">
        <f t="shared" si="42"/>
        <v>1200</v>
      </c>
      <c r="G1221" s="352">
        <f t="shared" si="43"/>
        <v>1000</v>
      </c>
    </row>
    <row r="1222" spans="1:7" s="45" customFormat="1" ht="25.5" x14ac:dyDescent="0.25">
      <c r="A1222" s="17" t="s">
        <v>5256</v>
      </c>
      <c r="B1222" s="17" t="s">
        <v>5256</v>
      </c>
      <c r="C1222" s="122"/>
      <c r="D1222" s="78" t="s">
        <v>5257</v>
      </c>
      <c r="E1222" s="352">
        <v>2000</v>
      </c>
      <c r="F1222" s="352">
        <f t="shared" si="42"/>
        <v>1200</v>
      </c>
      <c r="G1222" s="352">
        <f t="shared" si="43"/>
        <v>1000</v>
      </c>
    </row>
    <row r="1223" spans="1:7" s="45" customFormat="1" ht="25.5" x14ac:dyDescent="0.25">
      <c r="A1223" s="17" t="s">
        <v>5258</v>
      </c>
      <c r="B1223" s="17" t="s">
        <v>5258</v>
      </c>
      <c r="C1223" s="122"/>
      <c r="D1223" s="78" t="s">
        <v>5259</v>
      </c>
      <c r="E1223" s="352">
        <v>2500</v>
      </c>
      <c r="F1223" s="352">
        <f t="shared" si="42"/>
        <v>1500</v>
      </c>
      <c r="G1223" s="352">
        <f t="shared" si="43"/>
        <v>1250</v>
      </c>
    </row>
    <row r="1224" spans="1:7" s="45" customFormat="1" ht="25.5" x14ac:dyDescent="0.25">
      <c r="A1224" s="17" t="s">
        <v>5260</v>
      </c>
      <c r="B1224" s="17" t="s">
        <v>5260</v>
      </c>
      <c r="C1224" s="122"/>
      <c r="D1224" s="78" t="s">
        <v>5261</v>
      </c>
      <c r="E1224" s="352">
        <v>2200</v>
      </c>
      <c r="F1224" s="352">
        <f t="shared" si="42"/>
        <v>1320</v>
      </c>
      <c r="G1224" s="352">
        <f t="shared" si="43"/>
        <v>1100</v>
      </c>
    </row>
    <row r="1225" spans="1:7" s="45" customFormat="1" ht="25.5" x14ac:dyDescent="0.25">
      <c r="A1225" s="17" t="s">
        <v>5262</v>
      </c>
      <c r="B1225" s="17"/>
      <c r="C1225" s="122"/>
      <c r="D1225" s="78" t="s">
        <v>9434</v>
      </c>
      <c r="E1225" s="352">
        <v>2000</v>
      </c>
      <c r="F1225" s="352">
        <f t="shared" si="42"/>
        <v>1200</v>
      </c>
      <c r="G1225" s="352">
        <f t="shared" si="43"/>
        <v>1000</v>
      </c>
    </row>
    <row r="1226" spans="1:7" s="45" customFormat="1" ht="25.5" x14ac:dyDescent="0.25">
      <c r="A1226" s="17" t="s">
        <v>5264</v>
      </c>
      <c r="B1226" s="17"/>
      <c r="C1226" s="122"/>
      <c r="D1226" s="78" t="s">
        <v>9435</v>
      </c>
      <c r="E1226" s="352">
        <v>2000</v>
      </c>
      <c r="F1226" s="352">
        <f t="shared" si="42"/>
        <v>1200</v>
      </c>
      <c r="G1226" s="352">
        <f t="shared" si="43"/>
        <v>1000</v>
      </c>
    </row>
    <row r="1227" spans="1:7" s="45" customFormat="1" ht="25.5" x14ac:dyDescent="0.25">
      <c r="A1227" s="367" t="s">
        <v>5265</v>
      </c>
      <c r="B1227" s="17" t="s">
        <v>5262</v>
      </c>
      <c r="C1227" s="122"/>
      <c r="D1227" s="78" t="s">
        <v>5263</v>
      </c>
      <c r="E1227" s="352">
        <v>2500</v>
      </c>
      <c r="F1227" s="352">
        <f t="shared" si="42"/>
        <v>1500</v>
      </c>
      <c r="G1227" s="352">
        <f t="shared" si="43"/>
        <v>1250</v>
      </c>
    </row>
    <row r="1228" spans="1:7" s="45" customFormat="1" ht="25.5" x14ac:dyDescent="0.25">
      <c r="A1228" s="367" t="s">
        <v>5267</v>
      </c>
      <c r="B1228" s="367"/>
      <c r="C1228" s="122"/>
      <c r="D1228" s="78" t="s">
        <v>9436</v>
      </c>
      <c r="E1228" s="352">
        <v>2000</v>
      </c>
      <c r="F1228" s="352">
        <f t="shared" si="42"/>
        <v>1200</v>
      </c>
      <c r="G1228" s="352">
        <f t="shared" si="43"/>
        <v>1000</v>
      </c>
    </row>
    <row r="1229" spans="1:7" s="45" customFormat="1" ht="26.25" x14ac:dyDescent="0.25">
      <c r="A1229" s="542" t="s">
        <v>5269</v>
      </c>
      <c r="B1229" s="542" t="s">
        <v>5264</v>
      </c>
      <c r="C1229" s="122"/>
      <c r="D1229" s="78" t="s">
        <v>9095</v>
      </c>
      <c r="E1229" s="352"/>
      <c r="F1229" s="352">
        <f t="shared" si="42"/>
        <v>0</v>
      </c>
      <c r="G1229" s="352">
        <f t="shared" si="43"/>
        <v>0</v>
      </c>
    </row>
    <row r="1230" spans="1:7" s="45" customFormat="1" ht="25.5" x14ac:dyDescent="0.25">
      <c r="A1230" s="544"/>
      <c r="B1230" s="544"/>
      <c r="C1230" s="122"/>
      <c r="D1230" s="78" t="s">
        <v>7609</v>
      </c>
      <c r="E1230" s="352">
        <v>4000</v>
      </c>
      <c r="F1230" s="352">
        <f t="shared" si="42"/>
        <v>2400</v>
      </c>
      <c r="G1230" s="352">
        <f t="shared" si="43"/>
        <v>2000</v>
      </c>
    </row>
    <row r="1231" spans="1:7" s="45" customFormat="1" x14ac:dyDescent="0.25">
      <c r="A1231" s="542" t="s">
        <v>5270</v>
      </c>
      <c r="B1231" s="25"/>
      <c r="C1231" s="122"/>
      <c r="D1231" s="75" t="s">
        <v>7605</v>
      </c>
      <c r="E1231" s="352"/>
      <c r="F1231" s="352">
        <f t="shared" si="42"/>
        <v>0</v>
      </c>
      <c r="G1231" s="352">
        <f t="shared" si="43"/>
        <v>0</v>
      </c>
    </row>
    <row r="1232" spans="1:7" s="45" customFormat="1" ht="25.5" x14ac:dyDescent="0.25">
      <c r="A1232" s="543"/>
      <c r="B1232" s="17" t="s">
        <v>5265</v>
      </c>
      <c r="C1232" s="122"/>
      <c r="D1232" s="78" t="s">
        <v>5266</v>
      </c>
      <c r="E1232" s="352"/>
      <c r="F1232" s="352">
        <f t="shared" si="42"/>
        <v>0</v>
      </c>
      <c r="G1232" s="352">
        <f t="shared" si="43"/>
        <v>0</v>
      </c>
    </row>
    <row r="1233" spans="1:7" s="45" customFormat="1" x14ac:dyDescent="0.25">
      <c r="A1233" s="543"/>
      <c r="B1233" s="17" t="s">
        <v>5267</v>
      </c>
      <c r="C1233" s="122"/>
      <c r="D1233" s="78" t="s">
        <v>5268</v>
      </c>
      <c r="E1233" s="352"/>
      <c r="F1233" s="352">
        <f t="shared" si="42"/>
        <v>0</v>
      </c>
      <c r="G1233" s="352">
        <f t="shared" si="43"/>
        <v>0</v>
      </c>
    </row>
    <row r="1234" spans="1:7" s="45" customFormat="1" x14ac:dyDescent="0.25">
      <c r="A1234" s="543"/>
      <c r="B1234" s="17"/>
      <c r="C1234" s="122"/>
      <c r="D1234" s="75" t="s">
        <v>7610</v>
      </c>
      <c r="E1234" s="352"/>
      <c r="F1234" s="352">
        <f t="shared" si="42"/>
        <v>0</v>
      </c>
      <c r="G1234" s="352">
        <f t="shared" si="43"/>
        <v>0</v>
      </c>
    </row>
    <row r="1235" spans="1:7" s="45" customFormat="1" x14ac:dyDescent="0.25">
      <c r="A1235" s="543"/>
      <c r="B1235" s="17"/>
      <c r="C1235" s="122"/>
      <c r="D1235" s="75" t="s">
        <v>7611</v>
      </c>
      <c r="E1235" s="352"/>
      <c r="F1235" s="352">
        <f t="shared" si="42"/>
        <v>0</v>
      </c>
      <c r="G1235" s="352">
        <f t="shared" si="43"/>
        <v>0</v>
      </c>
    </row>
    <row r="1236" spans="1:7" s="45" customFormat="1" ht="25.5" x14ac:dyDescent="0.25">
      <c r="A1236" s="543"/>
      <c r="B1236" s="17"/>
      <c r="C1236" s="122"/>
      <c r="D1236" s="78" t="s">
        <v>7612</v>
      </c>
      <c r="E1236" s="352">
        <v>4000</v>
      </c>
      <c r="F1236" s="352">
        <f t="shared" si="42"/>
        <v>2400</v>
      </c>
      <c r="G1236" s="352">
        <f t="shared" si="43"/>
        <v>2000</v>
      </c>
    </row>
    <row r="1237" spans="1:7" s="45" customFormat="1" x14ac:dyDescent="0.25">
      <c r="A1237" s="544"/>
      <c r="B1237" s="17"/>
      <c r="C1237" s="122"/>
      <c r="D1237" s="78" t="s">
        <v>7613</v>
      </c>
      <c r="E1237" s="352">
        <v>2800</v>
      </c>
      <c r="F1237" s="352">
        <f t="shared" si="42"/>
        <v>1680</v>
      </c>
      <c r="G1237" s="352">
        <f t="shared" si="43"/>
        <v>1400</v>
      </c>
    </row>
    <row r="1238" spans="1:7" s="45" customFormat="1" ht="25.5" x14ac:dyDescent="0.25">
      <c r="A1238" s="17" t="s">
        <v>5271</v>
      </c>
      <c r="B1238" s="17" t="s">
        <v>5269</v>
      </c>
      <c r="C1238" s="122"/>
      <c r="D1238" s="78" t="s">
        <v>9096</v>
      </c>
      <c r="E1238" s="352">
        <v>4000</v>
      </c>
      <c r="F1238" s="352">
        <f t="shared" si="42"/>
        <v>2400</v>
      </c>
      <c r="G1238" s="352">
        <f t="shared" si="43"/>
        <v>2000</v>
      </c>
    </row>
    <row r="1239" spans="1:7" s="45" customFormat="1" x14ac:dyDescent="0.25">
      <c r="A1239" s="17" t="s">
        <v>5272</v>
      </c>
      <c r="B1239" s="17" t="s">
        <v>5270</v>
      </c>
      <c r="C1239" s="122"/>
      <c r="D1239" s="78" t="s">
        <v>9097</v>
      </c>
      <c r="E1239" s="352">
        <v>7000</v>
      </c>
      <c r="F1239" s="352">
        <f t="shared" si="42"/>
        <v>4200</v>
      </c>
      <c r="G1239" s="352">
        <f t="shared" si="43"/>
        <v>3500</v>
      </c>
    </row>
    <row r="1240" spans="1:7" s="45" customFormat="1" ht="25.5" x14ac:dyDescent="0.25">
      <c r="A1240" s="17" t="s">
        <v>5274</v>
      </c>
      <c r="B1240" s="17" t="s">
        <v>5271</v>
      </c>
      <c r="C1240" s="122"/>
      <c r="D1240" s="78" t="s">
        <v>9098</v>
      </c>
      <c r="E1240" s="352">
        <v>4000</v>
      </c>
      <c r="F1240" s="352">
        <f t="shared" si="42"/>
        <v>2400</v>
      </c>
      <c r="G1240" s="352">
        <f t="shared" si="43"/>
        <v>2000</v>
      </c>
    </row>
    <row r="1241" spans="1:7" s="45" customFormat="1" ht="25.5" x14ac:dyDescent="0.25">
      <c r="A1241" s="17" t="s">
        <v>5279</v>
      </c>
      <c r="B1241" s="17" t="s">
        <v>5272</v>
      </c>
      <c r="C1241" s="122"/>
      <c r="D1241" s="78" t="s">
        <v>5273</v>
      </c>
      <c r="E1241" s="352">
        <v>3000</v>
      </c>
      <c r="F1241" s="352">
        <f t="shared" si="42"/>
        <v>1800</v>
      </c>
      <c r="G1241" s="352">
        <f t="shared" si="43"/>
        <v>1500</v>
      </c>
    </row>
    <row r="1242" spans="1:7" s="45" customFormat="1" x14ac:dyDescent="0.25">
      <c r="A1242" s="542" t="s">
        <v>5281</v>
      </c>
      <c r="B1242" s="556" t="s">
        <v>5274</v>
      </c>
      <c r="C1242" s="122"/>
      <c r="D1242" s="75" t="s">
        <v>5275</v>
      </c>
      <c r="E1242" s="352">
        <v>0</v>
      </c>
      <c r="F1242" s="352">
        <f t="shared" si="42"/>
        <v>0</v>
      </c>
      <c r="G1242" s="352">
        <f t="shared" si="43"/>
        <v>0</v>
      </c>
    </row>
    <row r="1243" spans="1:7" s="45" customFormat="1" ht="25.5" x14ac:dyDescent="0.25">
      <c r="A1243" s="543"/>
      <c r="B1243" s="556"/>
      <c r="C1243" s="122"/>
      <c r="D1243" s="78" t="s">
        <v>5276</v>
      </c>
      <c r="E1243" s="352">
        <v>4000</v>
      </c>
      <c r="F1243" s="352">
        <f t="shared" si="42"/>
        <v>2400</v>
      </c>
      <c r="G1243" s="352">
        <f t="shared" si="43"/>
        <v>2000</v>
      </c>
    </row>
    <row r="1244" spans="1:7" s="45" customFormat="1" x14ac:dyDescent="0.25">
      <c r="A1244" s="543"/>
      <c r="B1244" s="556"/>
      <c r="C1244" s="122"/>
      <c r="D1244" s="78" t="s">
        <v>5277</v>
      </c>
      <c r="E1244" s="352">
        <v>3500</v>
      </c>
      <c r="F1244" s="352">
        <f t="shared" si="42"/>
        <v>2100</v>
      </c>
      <c r="G1244" s="352">
        <f t="shared" si="43"/>
        <v>1750</v>
      </c>
    </row>
    <row r="1245" spans="1:7" s="45" customFormat="1" x14ac:dyDescent="0.25">
      <c r="A1245" s="544"/>
      <c r="B1245" s="556"/>
      <c r="C1245" s="122"/>
      <c r="D1245" s="78" t="s">
        <v>5278</v>
      </c>
      <c r="E1245" s="352">
        <v>2500</v>
      </c>
      <c r="F1245" s="352">
        <f t="shared" ref="F1245:F1308" si="44">IFERROR(E1245*0.6,0)</f>
        <v>1500</v>
      </c>
      <c r="G1245" s="352">
        <f t="shared" ref="G1245:G1308" si="45">IFERROR(E1245*0.5,0)</f>
        <v>1250</v>
      </c>
    </row>
    <row r="1246" spans="1:7" s="45" customFormat="1" ht="25.5" x14ac:dyDescent="0.25">
      <c r="A1246" s="17" t="s">
        <v>5285</v>
      </c>
      <c r="B1246" s="17" t="s">
        <v>5279</v>
      </c>
      <c r="C1246" s="122"/>
      <c r="D1246" s="78" t="s">
        <v>5280</v>
      </c>
      <c r="E1246" s="352">
        <v>2000</v>
      </c>
      <c r="F1246" s="352">
        <f t="shared" si="44"/>
        <v>1200</v>
      </c>
      <c r="G1246" s="352">
        <f t="shared" si="45"/>
        <v>1000</v>
      </c>
    </row>
    <row r="1247" spans="1:7" s="45" customFormat="1" x14ac:dyDescent="0.25">
      <c r="A1247" s="542" t="s">
        <v>5287</v>
      </c>
      <c r="B1247" s="556" t="s">
        <v>5281</v>
      </c>
      <c r="C1247" s="122"/>
      <c r="D1247" s="75" t="s">
        <v>5282</v>
      </c>
      <c r="E1247" s="352">
        <v>0</v>
      </c>
      <c r="F1247" s="352">
        <f t="shared" si="44"/>
        <v>0</v>
      </c>
      <c r="G1247" s="352">
        <f t="shared" si="45"/>
        <v>0</v>
      </c>
    </row>
    <row r="1248" spans="1:7" s="45" customFormat="1" x14ac:dyDescent="0.25">
      <c r="A1248" s="543"/>
      <c r="B1248" s="556"/>
      <c r="C1248" s="122"/>
      <c r="D1248" s="78" t="s">
        <v>5283</v>
      </c>
      <c r="E1248" s="352">
        <v>4000</v>
      </c>
      <c r="F1248" s="352">
        <f t="shared" si="44"/>
        <v>2400</v>
      </c>
      <c r="G1248" s="352">
        <f t="shared" si="45"/>
        <v>2000</v>
      </c>
    </row>
    <row r="1249" spans="1:7" s="45" customFormat="1" x14ac:dyDescent="0.25">
      <c r="A1249" s="544"/>
      <c r="B1249" s="556"/>
      <c r="C1249" s="122"/>
      <c r="D1249" s="78" t="s">
        <v>5284</v>
      </c>
      <c r="E1249" s="352">
        <v>3500</v>
      </c>
      <c r="F1249" s="352">
        <f t="shared" si="44"/>
        <v>2100</v>
      </c>
      <c r="G1249" s="352">
        <f t="shared" si="45"/>
        <v>1750</v>
      </c>
    </row>
    <row r="1250" spans="1:7" s="45" customFormat="1" ht="25.5" x14ac:dyDescent="0.25">
      <c r="A1250" s="17" t="s">
        <v>5289</v>
      </c>
      <c r="B1250" s="17" t="s">
        <v>5285</v>
      </c>
      <c r="C1250" s="122"/>
      <c r="D1250" s="78" t="s">
        <v>5286</v>
      </c>
      <c r="E1250" s="352">
        <v>2500</v>
      </c>
      <c r="F1250" s="352">
        <f t="shared" si="44"/>
        <v>1500</v>
      </c>
      <c r="G1250" s="352">
        <f t="shared" si="45"/>
        <v>1250</v>
      </c>
    </row>
    <row r="1251" spans="1:7" s="45" customFormat="1" ht="25.5" x14ac:dyDescent="0.25">
      <c r="A1251" s="17" t="s">
        <v>5290</v>
      </c>
      <c r="B1251" s="17" t="s">
        <v>5287</v>
      </c>
      <c r="C1251" s="122"/>
      <c r="D1251" s="78" t="s">
        <v>5288</v>
      </c>
      <c r="E1251" s="352">
        <v>3000</v>
      </c>
      <c r="F1251" s="352">
        <f t="shared" si="44"/>
        <v>1800</v>
      </c>
      <c r="G1251" s="352">
        <f t="shared" si="45"/>
        <v>1500</v>
      </c>
    </row>
    <row r="1252" spans="1:7" s="45" customFormat="1" ht="26.25" x14ac:dyDescent="0.25">
      <c r="A1252" s="542" t="s">
        <v>5292</v>
      </c>
      <c r="B1252" s="542" t="s">
        <v>5289</v>
      </c>
      <c r="C1252" s="122"/>
      <c r="D1252" s="78" t="s">
        <v>9099</v>
      </c>
      <c r="E1252" s="352"/>
      <c r="F1252" s="352">
        <f t="shared" si="44"/>
        <v>0</v>
      </c>
      <c r="G1252" s="352">
        <f t="shared" si="45"/>
        <v>0</v>
      </c>
    </row>
    <row r="1253" spans="1:7" s="45" customFormat="1" ht="38.25" x14ac:dyDescent="0.25">
      <c r="A1253" s="544"/>
      <c r="B1253" s="544"/>
      <c r="C1253" s="122"/>
      <c r="D1253" s="78" t="s">
        <v>7614</v>
      </c>
      <c r="E1253" s="352">
        <v>4000</v>
      </c>
      <c r="F1253" s="352">
        <f t="shared" si="44"/>
        <v>2400</v>
      </c>
      <c r="G1253" s="352">
        <f t="shared" si="45"/>
        <v>2000</v>
      </c>
    </row>
    <row r="1254" spans="1:7" s="45" customFormat="1" x14ac:dyDescent="0.25">
      <c r="A1254" s="17" t="s">
        <v>5294</v>
      </c>
      <c r="B1254" s="17" t="s">
        <v>5290</v>
      </c>
      <c r="C1254" s="122"/>
      <c r="D1254" s="78" t="s">
        <v>5291</v>
      </c>
      <c r="E1254" s="352">
        <v>3000</v>
      </c>
      <c r="F1254" s="352">
        <f t="shared" si="44"/>
        <v>1800</v>
      </c>
      <c r="G1254" s="352">
        <f t="shared" si="45"/>
        <v>1500</v>
      </c>
    </row>
    <row r="1255" spans="1:7" s="45" customFormat="1" ht="38.25" x14ac:dyDescent="0.25">
      <c r="A1255" s="17" t="s">
        <v>5296</v>
      </c>
      <c r="B1255" s="17" t="s">
        <v>5292</v>
      </c>
      <c r="C1255" s="122"/>
      <c r="D1255" s="78" t="s">
        <v>5293</v>
      </c>
      <c r="E1255" s="352">
        <v>3000</v>
      </c>
      <c r="F1255" s="352">
        <f t="shared" si="44"/>
        <v>1800</v>
      </c>
      <c r="G1255" s="352">
        <f t="shared" si="45"/>
        <v>1500</v>
      </c>
    </row>
    <row r="1256" spans="1:7" s="45" customFormat="1" ht="25.5" x14ac:dyDescent="0.25">
      <c r="A1256" s="17" t="s">
        <v>5300</v>
      </c>
      <c r="B1256" s="17"/>
      <c r="C1256" s="122"/>
      <c r="D1256" s="78" t="s">
        <v>9100</v>
      </c>
      <c r="E1256" s="352">
        <v>2500</v>
      </c>
      <c r="F1256" s="352">
        <f t="shared" si="44"/>
        <v>1500</v>
      </c>
      <c r="G1256" s="352">
        <f t="shared" si="45"/>
        <v>1250</v>
      </c>
    </row>
    <row r="1257" spans="1:7" s="45" customFormat="1" x14ac:dyDescent="0.25">
      <c r="A1257" s="17" t="s">
        <v>5300</v>
      </c>
      <c r="B1257" s="17" t="s">
        <v>5294</v>
      </c>
      <c r="C1257" s="122"/>
      <c r="D1257" s="78" t="s">
        <v>5295</v>
      </c>
      <c r="E1257" s="352">
        <v>2500</v>
      </c>
      <c r="F1257" s="352">
        <f t="shared" si="44"/>
        <v>1500</v>
      </c>
      <c r="G1257" s="352">
        <f t="shared" si="45"/>
        <v>1250</v>
      </c>
    </row>
    <row r="1258" spans="1:7" s="45" customFormat="1" x14ac:dyDescent="0.25">
      <c r="A1258" s="611" t="s">
        <v>5305</v>
      </c>
      <c r="B1258" s="556" t="s">
        <v>5296</v>
      </c>
      <c r="C1258" s="122"/>
      <c r="D1258" s="75" t="s">
        <v>5297</v>
      </c>
      <c r="E1258" s="352">
        <v>0</v>
      </c>
      <c r="F1258" s="352">
        <f t="shared" si="44"/>
        <v>0</v>
      </c>
      <c r="G1258" s="352">
        <f t="shared" si="45"/>
        <v>0</v>
      </c>
    </row>
    <row r="1259" spans="1:7" s="45" customFormat="1" ht="25.5" x14ac:dyDescent="0.25">
      <c r="A1259" s="612"/>
      <c r="B1259" s="556"/>
      <c r="C1259" s="122"/>
      <c r="D1259" s="78" t="s">
        <v>5298</v>
      </c>
      <c r="E1259" s="352">
        <v>3000</v>
      </c>
      <c r="F1259" s="352">
        <f t="shared" si="44"/>
        <v>1800</v>
      </c>
      <c r="G1259" s="352">
        <f t="shared" si="45"/>
        <v>1500</v>
      </c>
    </row>
    <row r="1260" spans="1:7" s="45" customFormat="1" x14ac:dyDescent="0.25">
      <c r="A1260" s="612"/>
      <c r="B1260" s="556"/>
      <c r="C1260" s="122"/>
      <c r="D1260" s="75" t="s">
        <v>7615</v>
      </c>
      <c r="E1260" s="352"/>
      <c r="F1260" s="352">
        <f t="shared" si="44"/>
        <v>0</v>
      </c>
      <c r="G1260" s="352">
        <f t="shared" si="45"/>
        <v>0</v>
      </c>
    </row>
    <row r="1261" spans="1:7" s="45" customFormat="1" x14ac:dyDescent="0.25">
      <c r="A1261" s="612"/>
      <c r="B1261" s="556"/>
      <c r="C1261" s="122"/>
      <c r="D1261" s="78" t="s">
        <v>5299</v>
      </c>
      <c r="E1261" s="352"/>
      <c r="F1261" s="352">
        <f t="shared" si="44"/>
        <v>0</v>
      </c>
      <c r="G1261" s="352">
        <f t="shared" si="45"/>
        <v>0</v>
      </c>
    </row>
    <row r="1262" spans="1:7" s="45" customFormat="1" x14ac:dyDescent="0.25">
      <c r="A1262" s="612"/>
      <c r="B1262" s="431" t="s">
        <v>1056</v>
      </c>
      <c r="C1262" s="122"/>
      <c r="D1262" s="137" t="s">
        <v>5430</v>
      </c>
      <c r="E1262" s="352"/>
      <c r="F1262" s="352">
        <f t="shared" si="44"/>
        <v>0</v>
      </c>
      <c r="G1262" s="352">
        <f t="shared" si="45"/>
        <v>0</v>
      </c>
    </row>
    <row r="1263" spans="1:7" s="45" customFormat="1" x14ac:dyDescent="0.25">
      <c r="A1263" s="612"/>
      <c r="B1263" s="17"/>
      <c r="C1263" s="122"/>
      <c r="D1263" s="75" t="s">
        <v>7616</v>
      </c>
      <c r="E1263" s="352"/>
      <c r="F1263" s="352">
        <f t="shared" si="44"/>
        <v>0</v>
      </c>
      <c r="G1263" s="352">
        <f t="shared" si="45"/>
        <v>0</v>
      </c>
    </row>
    <row r="1264" spans="1:7" s="45" customFormat="1" x14ac:dyDescent="0.25">
      <c r="A1264" s="613"/>
      <c r="B1264" s="17"/>
      <c r="C1264" s="122"/>
      <c r="D1264" s="78" t="s">
        <v>7617</v>
      </c>
      <c r="E1264" s="352">
        <v>2600</v>
      </c>
      <c r="F1264" s="352">
        <f t="shared" si="44"/>
        <v>1560</v>
      </c>
      <c r="G1264" s="352">
        <f t="shared" si="45"/>
        <v>1300</v>
      </c>
    </row>
    <row r="1265" spans="1:7" s="45" customFormat="1" ht="25.5" x14ac:dyDescent="0.25">
      <c r="A1265" s="432" t="s">
        <v>5307</v>
      </c>
      <c r="B1265" s="17" t="s">
        <v>5300</v>
      </c>
      <c r="C1265" s="122"/>
      <c r="D1265" s="78" t="s">
        <v>5301</v>
      </c>
      <c r="E1265" s="352">
        <v>2000</v>
      </c>
      <c r="F1265" s="352">
        <f t="shared" si="44"/>
        <v>1200</v>
      </c>
      <c r="G1265" s="352">
        <f t="shared" si="45"/>
        <v>1000</v>
      </c>
    </row>
    <row r="1266" spans="1:7" s="45" customFormat="1" x14ac:dyDescent="0.25">
      <c r="A1266" s="542" t="s">
        <v>5309</v>
      </c>
      <c r="B1266" s="556" t="s">
        <v>5302</v>
      </c>
      <c r="C1266" s="122"/>
      <c r="D1266" s="75" t="s">
        <v>5303</v>
      </c>
      <c r="E1266" s="352">
        <v>0</v>
      </c>
      <c r="F1266" s="352">
        <f t="shared" si="44"/>
        <v>0</v>
      </c>
      <c r="G1266" s="352">
        <f t="shared" si="45"/>
        <v>0</v>
      </c>
    </row>
    <row r="1267" spans="1:7" s="45" customFormat="1" ht="25.5" x14ac:dyDescent="0.25">
      <c r="A1267" s="543"/>
      <c r="B1267" s="556"/>
      <c r="C1267" s="122"/>
      <c r="D1267" s="78" t="s">
        <v>9101</v>
      </c>
      <c r="E1267" s="352">
        <v>3000</v>
      </c>
      <c r="F1267" s="352">
        <f t="shared" si="44"/>
        <v>1800</v>
      </c>
      <c r="G1267" s="352">
        <f t="shared" si="45"/>
        <v>1500</v>
      </c>
    </row>
    <row r="1268" spans="1:7" s="45" customFormat="1" x14ac:dyDescent="0.25">
      <c r="A1268" s="544"/>
      <c r="B1268" s="556"/>
      <c r="C1268" s="122"/>
      <c r="D1268" s="78" t="s">
        <v>5304</v>
      </c>
      <c r="E1268" s="352">
        <v>2500</v>
      </c>
      <c r="F1268" s="352">
        <f t="shared" si="44"/>
        <v>1500</v>
      </c>
      <c r="G1268" s="352">
        <f t="shared" si="45"/>
        <v>1250</v>
      </c>
    </row>
    <row r="1269" spans="1:7" s="45" customFormat="1" ht="25.5" x14ac:dyDescent="0.25">
      <c r="A1269" s="17" t="s">
        <v>5311</v>
      </c>
      <c r="B1269" s="17" t="s">
        <v>5305</v>
      </c>
      <c r="C1269" s="122"/>
      <c r="D1269" s="78" t="s">
        <v>5306</v>
      </c>
      <c r="E1269" s="352">
        <v>2500</v>
      </c>
      <c r="F1269" s="352">
        <f t="shared" si="44"/>
        <v>1500</v>
      </c>
      <c r="G1269" s="352">
        <f t="shared" si="45"/>
        <v>1250</v>
      </c>
    </row>
    <row r="1270" spans="1:7" s="45" customFormat="1" ht="25.5" x14ac:dyDescent="0.25">
      <c r="A1270" s="17" t="s">
        <v>5312</v>
      </c>
      <c r="B1270" s="17" t="s">
        <v>5307</v>
      </c>
      <c r="C1270" s="122"/>
      <c r="D1270" s="78" t="s">
        <v>5308</v>
      </c>
      <c r="E1270" s="352">
        <v>3000</v>
      </c>
      <c r="F1270" s="352">
        <f t="shared" si="44"/>
        <v>1800</v>
      </c>
      <c r="G1270" s="352">
        <f t="shared" si="45"/>
        <v>1500</v>
      </c>
    </row>
    <row r="1271" spans="1:7" s="45" customFormat="1" x14ac:dyDescent="0.25">
      <c r="A1271" s="542" t="s">
        <v>5314</v>
      </c>
      <c r="B1271" s="556" t="s">
        <v>5309</v>
      </c>
      <c r="C1271" s="122"/>
      <c r="D1271" s="75" t="s">
        <v>5310</v>
      </c>
      <c r="E1271" s="352">
        <v>0</v>
      </c>
      <c r="F1271" s="352">
        <f t="shared" si="44"/>
        <v>0</v>
      </c>
      <c r="G1271" s="352">
        <f t="shared" si="45"/>
        <v>0</v>
      </c>
    </row>
    <row r="1272" spans="1:7" s="45" customFormat="1" ht="25.5" x14ac:dyDescent="0.25">
      <c r="A1272" s="543"/>
      <c r="B1272" s="556"/>
      <c r="C1272" s="122"/>
      <c r="D1272" s="78" t="s">
        <v>7618</v>
      </c>
      <c r="E1272" s="352">
        <v>3500</v>
      </c>
      <c r="F1272" s="352">
        <f t="shared" si="44"/>
        <v>2100</v>
      </c>
      <c r="G1272" s="352">
        <f t="shared" si="45"/>
        <v>1750</v>
      </c>
    </row>
    <row r="1273" spans="1:7" s="45" customFormat="1" x14ac:dyDescent="0.25">
      <c r="A1273" s="543"/>
      <c r="B1273" s="556"/>
      <c r="C1273" s="122"/>
      <c r="D1273" s="75" t="s">
        <v>7615</v>
      </c>
      <c r="E1273" s="352"/>
      <c r="F1273" s="352">
        <f t="shared" si="44"/>
        <v>0</v>
      </c>
      <c r="G1273" s="352">
        <f t="shared" si="45"/>
        <v>0</v>
      </c>
    </row>
    <row r="1274" spans="1:7" s="45" customFormat="1" x14ac:dyDescent="0.25">
      <c r="A1274" s="543"/>
      <c r="B1274" s="556"/>
      <c r="C1274" s="122"/>
      <c r="D1274" s="78" t="s">
        <v>7619</v>
      </c>
      <c r="E1274" s="352"/>
      <c r="F1274" s="352">
        <f t="shared" si="44"/>
        <v>0</v>
      </c>
      <c r="G1274" s="352">
        <f t="shared" si="45"/>
        <v>0</v>
      </c>
    </row>
    <row r="1275" spans="1:7" s="45" customFormat="1" ht="25.5" x14ac:dyDescent="0.25">
      <c r="A1275" s="543"/>
      <c r="B1275" s="17" t="s">
        <v>1055</v>
      </c>
      <c r="C1275" s="122"/>
      <c r="D1275" s="137" t="s">
        <v>5429</v>
      </c>
      <c r="E1275" s="352"/>
      <c r="F1275" s="352">
        <f t="shared" si="44"/>
        <v>0</v>
      </c>
      <c r="G1275" s="352">
        <f t="shared" si="45"/>
        <v>0</v>
      </c>
    </row>
    <row r="1276" spans="1:7" s="45" customFormat="1" x14ac:dyDescent="0.25">
      <c r="A1276" s="543"/>
      <c r="B1276" s="17"/>
      <c r="C1276" s="122"/>
      <c r="D1276" s="75" t="s">
        <v>7616</v>
      </c>
      <c r="E1276" s="352"/>
      <c r="F1276" s="352">
        <f t="shared" si="44"/>
        <v>0</v>
      </c>
      <c r="G1276" s="352">
        <f t="shared" si="45"/>
        <v>0</v>
      </c>
    </row>
    <row r="1277" spans="1:7" s="45" customFormat="1" x14ac:dyDescent="0.25">
      <c r="A1277" s="544"/>
      <c r="B1277" s="17"/>
      <c r="C1277" s="122"/>
      <c r="D1277" s="78" t="s">
        <v>7620</v>
      </c>
      <c r="E1277" s="352">
        <v>3000</v>
      </c>
      <c r="F1277" s="352">
        <f t="shared" si="44"/>
        <v>1800</v>
      </c>
      <c r="G1277" s="352">
        <f t="shared" si="45"/>
        <v>1500</v>
      </c>
    </row>
    <row r="1278" spans="1:7" s="45" customFormat="1" x14ac:dyDescent="0.25">
      <c r="A1278" s="542" t="s">
        <v>5316</v>
      </c>
      <c r="B1278" s="17"/>
      <c r="C1278" s="448"/>
      <c r="D1278" s="75" t="s">
        <v>7605</v>
      </c>
      <c r="E1278" s="352"/>
      <c r="F1278" s="352">
        <f t="shared" si="44"/>
        <v>0</v>
      </c>
      <c r="G1278" s="352">
        <f t="shared" si="45"/>
        <v>0</v>
      </c>
    </row>
    <row r="1279" spans="1:7" s="45" customFormat="1" x14ac:dyDescent="0.25">
      <c r="A1279" s="543"/>
      <c r="B1279" s="17" t="s">
        <v>5311</v>
      </c>
      <c r="C1279" s="122"/>
      <c r="D1279" s="78" t="s">
        <v>7621</v>
      </c>
      <c r="E1279" s="352"/>
      <c r="F1279" s="352">
        <f t="shared" si="44"/>
        <v>0</v>
      </c>
      <c r="G1279" s="352">
        <f t="shared" si="45"/>
        <v>0</v>
      </c>
    </row>
    <row r="1280" spans="1:7" s="45" customFormat="1" ht="25.5" x14ac:dyDescent="0.25">
      <c r="A1280" s="543"/>
      <c r="B1280" s="431" t="s">
        <v>3084</v>
      </c>
      <c r="C1280" s="122"/>
      <c r="D1280" s="137" t="s">
        <v>5434</v>
      </c>
      <c r="E1280" s="352"/>
      <c r="F1280" s="352">
        <f t="shared" si="44"/>
        <v>0</v>
      </c>
      <c r="G1280" s="352">
        <f t="shared" si="45"/>
        <v>0</v>
      </c>
    </row>
    <row r="1281" spans="1:7" s="45" customFormat="1" x14ac:dyDescent="0.25">
      <c r="A1281" s="543"/>
      <c r="B1281" s="431"/>
      <c r="C1281" s="122"/>
      <c r="D1281" s="145" t="s">
        <v>7622</v>
      </c>
      <c r="E1281" s="352"/>
      <c r="F1281" s="352">
        <f t="shared" si="44"/>
        <v>0</v>
      </c>
      <c r="G1281" s="352">
        <f t="shared" si="45"/>
        <v>0</v>
      </c>
    </row>
    <row r="1282" spans="1:7" s="45" customFormat="1" ht="25.5" x14ac:dyDescent="0.25">
      <c r="A1282" s="544"/>
      <c r="B1282" s="17"/>
      <c r="C1282" s="122"/>
      <c r="D1282" s="78" t="s">
        <v>9102</v>
      </c>
      <c r="E1282" s="352">
        <v>2700</v>
      </c>
      <c r="F1282" s="352">
        <f t="shared" si="44"/>
        <v>1620</v>
      </c>
      <c r="G1282" s="352">
        <f t="shared" si="45"/>
        <v>1350</v>
      </c>
    </row>
    <row r="1283" spans="1:7" s="45" customFormat="1" ht="25.5" x14ac:dyDescent="0.25">
      <c r="A1283" s="17" t="s">
        <v>5318</v>
      </c>
      <c r="B1283" s="17" t="s">
        <v>5312</v>
      </c>
      <c r="C1283" s="122"/>
      <c r="D1283" s="78" t="s">
        <v>5313</v>
      </c>
      <c r="E1283" s="352">
        <v>2700</v>
      </c>
      <c r="F1283" s="352">
        <f t="shared" si="44"/>
        <v>1620</v>
      </c>
      <c r="G1283" s="352">
        <f t="shared" si="45"/>
        <v>1350</v>
      </c>
    </row>
    <row r="1284" spans="1:7" s="45" customFormat="1" ht="25.5" x14ac:dyDescent="0.25">
      <c r="A1284" s="17" t="s">
        <v>5320</v>
      </c>
      <c r="B1284" s="17" t="s">
        <v>5314</v>
      </c>
      <c r="C1284" s="122"/>
      <c r="D1284" s="78" t="s">
        <v>5315</v>
      </c>
      <c r="E1284" s="352">
        <v>2500</v>
      </c>
      <c r="F1284" s="352">
        <f t="shared" si="44"/>
        <v>1500</v>
      </c>
      <c r="G1284" s="352">
        <f t="shared" si="45"/>
        <v>1250</v>
      </c>
    </row>
    <row r="1285" spans="1:7" s="45" customFormat="1" ht="25.5" x14ac:dyDescent="0.25">
      <c r="A1285" s="17" t="s">
        <v>5322</v>
      </c>
      <c r="B1285" s="17" t="s">
        <v>5316</v>
      </c>
      <c r="C1285" s="122"/>
      <c r="D1285" s="78" t="s">
        <v>5317</v>
      </c>
      <c r="E1285" s="352">
        <v>2000</v>
      </c>
      <c r="F1285" s="352">
        <f t="shared" si="44"/>
        <v>1200</v>
      </c>
      <c r="G1285" s="352">
        <f t="shared" si="45"/>
        <v>1000</v>
      </c>
    </row>
    <row r="1286" spans="1:7" s="45" customFormat="1" ht="25.5" x14ac:dyDescent="0.25">
      <c r="A1286" s="17" t="s">
        <v>5324</v>
      </c>
      <c r="B1286" s="17" t="s">
        <v>5318</v>
      </c>
      <c r="C1286" s="122"/>
      <c r="D1286" s="78" t="s">
        <v>5319</v>
      </c>
      <c r="E1286" s="352">
        <v>2500</v>
      </c>
      <c r="F1286" s="352">
        <f t="shared" si="44"/>
        <v>1500</v>
      </c>
      <c r="G1286" s="352">
        <f t="shared" si="45"/>
        <v>1250</v>
      </c>
    </row>
    <row r="1287" spans="1:7" s="45" customFormat="1" x14ac:dyDescent="0.25">
      <c r="A1287" s="17" t="s">
        <v>5326</v>
      </c>
      <c r="B1287" s="17" t="s">
        <v>5320</v>
      </c>
      <c r="C1287" s="122"/>
      <c r="D1287" s="78" t="s">
        <v>5321</v>
      </c>
      <c r="E1287" s="352">
        <v>2000</v>
      </c>
      <c r="F1287" s="352">
        <f t="shared" si="44"/>
        <v>1200</v>
      </c>
      <c r="G1287" s="352">
        <f t="shared" si="45"/>
        <v>1000</v>
      </c>
    </row>
    <row r="1288" spans="1:7" s="45" customFormat="1" ht="25.5" x14ac:dyDescent="0.25">
      <c r="A1288" s="17" t="s">
        <v>5328</v>
      </c>
      <c r="B1288" s="17" t="s">
        <v>5322</v>
      </c>
      <c r="C1288" s="122"/>
      <c r="D1288" s="78" t="s">
        <v>5323</v>
      </c>
      <c r="E1288" s="352">
        <v>2000</v>
      </c>
      <c r="F1288" s="352">
        <f t="shared" si="44"/>
        <v>1200</v>
      </c>
      <c r="G1288" s="352">
        <f t="shared" si="45"/>
        <v>1000</v>
      </c>
    </row>
    <row r="1289" spans="1:7" s="45" customFormat="1" ht="25.5" x14ac:dyDescent="0.25">
      <c r="A1289" s="17" t="s">
        <v>5330</v>
      </c>
      <c r="B1289" s="17" t="s">
        <v>5324</v>
      </c>
      <c r="C1289" s="122"/>
      <c r="D1289" s="78" t="s">
        <v>5325</v>
      </c>
      <c r="E1289" s="352">
        <v>2500</v>
      </c>
      <c r="F1289" s="352">
        <f t="shared" si="44"/>
        <v>1500</v>
      </c>
      <c r="G1289" s="352">
        <f t="shared" si="45"/>
        <v>1250</v>
      </c>
    </row>
    <row r="1290" spans="1:7" s="45" customFormat="1" ht="25.5" x14ac:dyDescent="0.25">
      <c r="A1290" s="17" t="s">
        <v>5332</v>
      </c>
      <c r="B1290" s="17" t="s">
        <v>5326</v>
      </c>
      <c r="C1290" s="122"/>
      <c r="D1290" s="78" t="s">
        <v>5327</v>
      </c>
      <c r="E1290" s="352">
        <v>2500</v>
      </c>
      <c r="F1290" s="352">
        <f t="shared" si="44"/>
        <v>1500</v>
      </c>
      <c r="G1290" s="352">
        <f t="shared" si="45"/>
        <v>1250</v>
      </c>
    </row>
    <row r="1291" spans="1:7" s="45" customFormat="1" ht="25.5" x14ac:dyDescent="0.25">
      <c r="A1291" s="17" t="s">
        <v>5334</v>
      </c>
      <c r="B1291" s="17" t="s">
        <v>5328</v>
      </c>
      <c r="C1291" s="122"/>
      <c r="D1291" s="78" t="s">
        <v>5329</v>
      </c>
      <c r="E1291" s="352">
        <v>2200</v>
      </c>
      <c r="F1291" s="352">
        <f t="shared" si="44"/>
        <v>1320</v>
      </c>
      <c r="G1291" s="352">
        <f t="shared" si="45"/>
        <v>1100</v>
      </c>
    </row>
    <row r="1292" spans="1:7" s="45" customFormat="1" ht="25.5" x14ac:dyDescent="0.25">
      <c r="A1292" s="17" t="s">
        <v>5336</v>
      </c>
      <c r="B1292" s="17" t="s">
        <v>5330</v>
      </c>
      <c r="C1292" s="122"/>
      <c r="D1292" s="78" t="s">
        <v>5331</v>
      </c>
      <c r="E1292" s="352">
        <v>2300</v>
      </c>
      <c r="F1292" s="352">
        <f t="shared" si="44"/>
        <v>1380</v>
      </c>
      <c r="G1292" s="352">
        <f t="shared" si="45"/>
        <v>1150</v>
      </c>
    </row>
    <row r="1293" spans="1:7" s="45" customFormat="1" ht="25.5" x14ac:dyDescent="0.25">
      <c r="A1293" s="17" t="s">
        <v>5338</v>
      </c>
      <c r="B1293" s="17" t="s">
        <v>5332</v>
      </c>
      <c r="C1293" s="122"/>
      <c r="D1293" s="78" t="s">
        <v>5333</v>
      </c>
      <c r="E1293" s="352">
        <v>2200</v>
      </c>
      <c r="F1293" s="352">
        <f t="shared" si="44"/>
        <v>1320</v>
      </c>
      <c r="G1293" s="352">
        <f t="shared" si="45"/>
        <v>1100</v>
      </c>
    </row>
    <row r="1294" spans="1:7" s="45" customFormat="1" ht="25.5" x14ac:dyDescent="0.25">
      <c r="A1294" s="17" t="s">
        <v>5340</v>
      </c>
      <c r="B1294" s="17" t="s">
        <v>5334</v>
      </c>
      <c r="C1294" s="122"/>
      <c r="D1294" s="78" t="s">
        <v>5335</v>
      </c>
      <c r="E1294" s="352">
        <v>1700</v>
      </c>
      <c r="F1294" s="352">
        <f t="shared" si="44"/>
        <v>1020</v>
      </c>
      <c r="G1294" s="352">
        <f t="shared" si="45"/>
        <v>850</v>
      </c>
    </row>
    <row r="1295" spans="1:7" s="45" customFormat="1" ht="38.25" x14ac:dyDescent="0.25">
      <c r="A1295" s="17" t="s">
        <v>5341</v>
      </c>
      <c r="B1295" s="17" t="s">
        <v>5336</v>
      </c>
      <c r="C1295" s="122"/>
      <c r="D1295" s="78" t="s">
        <v>5337</v>
      </c>
      <c r="E1295" s="352">
        <v>2500</v>
      </c>
      <c r="F1295" s="352">
        <f t="shared" si="44"/>
        <v>1500</v>
      </c>
      <c r="G1295" s="352">
        <f t="shared" si="45"/>
        <v>1250</v>
      </c>
    </row>
    <row r="1296" spans="1:7" s="45" customFormat="1" ht="25.5" x14ac:dyDescent="0.25">
      <c r="A1296" s="17" t="s">
        <v>5345</v>
      </c>
      <c r="B1296" s="17" t="s">
        <v>5338</v>
      </c>
      <c r="C1296" s="122"/>
      <c r="D1296" s="78" t="s">
        <v>5339</v>
      </c>
      <c r="E1296" s="352">
        <v>2200</v>
      </c>
      <c r="F1296" s="352">
        <f t="shared" si="44"/>
        <v>1320</v>
      </c>
      <c r="G1296" s="352">
        <f t="shared" si="45"/>
        <v>1100</v>
      </c>
    </row>
    <row r="1297" spans="1:7" s="45" customFormat="1" ht="25.5" x14ac:dyDescent="0.25">
      <c r="A1297" s="17" t="s">
        <v>5347</v>
      </c>
      <c r="B1297" s="17" t="s">
        <v>5340</v>
      </c>
      <c r="C1297" s="122"/>
      <c r="D1297" s="78" t="s">
        <v>9103</v>
      </c>
      <c r="E1297" s="352">
        <v>8000</v>
      </c>
      <c r="F1297" s="352">
        <f t="shared" si="44"/>
        <v>4800</v>
      </c>
      <c r="G1297" s="352">
        <f t="shared" si="45"/>
        <v>4000</v>
      </c>
    </row>
    <row r="1298" spans="1:7" s="45" customFormat="1" x14ac:dyDescent="0.25">
      <c r="A1298" s="542" t="s">
        <v>5349</v>
      </c>
      <c r="B1298" s="556" t="s">
        <v>5341</v>
      </c>
      <c r="C1298" s="122"/>
      <c r="D1298" s="75" t="s">
        <v>5342</v>
      </c>
      <c r="E1298" s="352">
        <v>0</v>
      </c>
      <c r="F1298" s="352">
        <f t="shared" si="44"/>
        <v>0</v>
      </c>
      <c r="G1298" s="352">
        <f t="shared" si="45"/>
        <v>0</v>
      </c>
    </row>
    <row r="1299" spans="1:7" s="45" customFormat="1" ht="25.5" x14ac:dyDescent="0.25">
      <c r="A1299" s="543"/>
      <c r="B1299" s="556"/>
      <c r="C1299" s="122"/>
      <c r="D1299" s="78" t="s">
        <v>5343</v>
      </c>
      <c r="E1299" s="352">
        <v>5000</v>
      </c>
      <c r="F1299" s="352">
        <f t="shared" si="44"/>
        <v>3000</v>
      </c>
      <c r="G1299" s="352">
        <f t="shared" si="45"/>
        <v>2500</v>
      </c>
    </row>
    <row r="1300" spans="1:7" s="45" customFormat="1" x14ac:dyDescent="0.25">
      <c r="A1300" s="544"/>
      <c r="B1300" s="556"/>
      <c r="C1300" s="122"/>
      <c r="D1300" s="78" t="s">
        <v>5344</v>
      </c>
      <c r="E1300" s="352">
        <v>6000</v>
      </c>
      <c r="F1300" s="352">
        <f t="shared" si="44"/>
        <v>3600</v>
      </c>
      <c r="G1300" s="352">
        <f t="shared" si="45"/>
        <v>3000</v>
      </c>
    </row>
    <row r="1301" spans="1:7" s="45" customFormat="1" ht="25.5" x14ac:dyDescent="0.25">
      <c r="A1301" s="17" t="s">
        <v>5351</v>
      </c>
      <c r="B1301" s="17" t="s">
        <v>5345</v>
      </c>
      <c r="C1301" s="122"/>
      <c r="D1301" s="78" t="s">
        <v>5346</v>
      </c>
      <c r="E1301" s="352">
        <v>3000</v>
      </c>
      <c r="F1301" s="352">
        <f t="shared" si="44"/>
        <v>1800</v>
      </c>
      <c r="G1301" s="352">
        <f t="shared" si="45"/>
        <v>1500</v>
      </c>
    </row>
    <row r="1302" spans="1:7" s="45" customFormat="1" ht="25.5" x14ac:dyDescent="0.25">
      <c r="A1302" s="17" t="s">
        <v>5353</v>
      </c>
      <c r="B1302" s="17" t="s">
        <v>5347</v>
      </c>
      <c r="C1302" s="122"/>
      <c r="D1302" s="78" t="s">
        <v>5348</v>
      </c>
      <c r="E1302" s="352">
        <v>3000</v>
      </c>
      <c r="F1302" s="352">
        <f t="shared" si="44"/>
        <v>1800</v>
      </c>
      <c r="G1302" s="352">
        <f t="shared" si="45"/>
        <v>1500</v>
      </c>
    </row>
    <row r="1303" spans="1:7" s="45" customFormat="1" x14ac:dyDescent="0.25">
      <c r="A1303" s="17" t="s">
        <v>5355</v>
      </c>
      <c r="B1303" s="17" t="s">
        <v>5349</v>
      </c>
      <c r="C1303" s="122"/>
      <c r="D1303" s="78" t="s">
        <v>5350</v>
      </c>
      <c r="E1303" s="352">
        <v>2000</v>
      </c>
      <c r="F1303" s="352">
        <f t="shared" si="44"/>
        <v>1200</v>
      </c>
      <c r="G1303" s="352">
        <f t="shared" si="45"/>
        <v>1000</v>
      </c>
    </row>
    <row r="1304" spans="1:7" s="45" customFormat="1" ht="25.5" x14ac:dyDescent="0.25">
      <c r="A1304" s="17" t="s">
        <v>5357</v>
      </c>
      <c r="B1304" s="17" t="s">
        <v>5351</v>
      </c>
      <c r="C1304" s="122"/>
      <c r="D1304" s="78" t="s">
        <v>5352</v>
      </c>
      <c r="E1304" s="352">
        <v>2500</v>
      </c>
      <c r="F1304" s="352">
        <f t="shared" si="44"/>
        <v>1500</v>
      </c>
      <c r="G1304" s="352">
        <f t="shared" si="45"/>
        <v>1250</v>
      </c>
    </row>
    <row r="1305" spans="1:7" s="45" customFormat="1" x14ac:dyDescent="0.25">
      <c r="A1305" s="17" t="s">
        <v>5359</v>
      </c>
      <c r="B1305" s="17"/>
      <c r="C1305" s="122"/>
      <c r="D1305" s="78" t="s">
        <v>9104</v>
      </c>
      <c r="E1305" s="352">
        <v>2000</v>
      </c>
      <c r="F1305" s="352">
        <f t="shared" si="44"/>
        <v>1200</v>
      </c>
      <c r="G1305" s="352">
        <f t="shared" si="45"/>
        <v>1000</v>
      </c>
    </row>
    <row r="1306" spans="1:7" s="45" customFormat="1" ht="25.5" x14ac:dyDescent="0.25">
      <c r="A1306" s="17" t="s">
        <v>5361</v>
      </c>
      <c r="B1306" s="17" t="s">
        <v>5353</v>
      </c>
      <c r="C1306" s="122"/>
      <c r="D1306" s="78" t="s">
        <v>5354</v>
      </c>
      <c r="E1306" s="352">
        <v>2000</v>
      </c>
      <c r="F1306" s="352">
        <f t="shared" si="44"/>
        <v>1200</v>
      </c>
      <c r="G1306" s="352">
        <f t="shared" si="45"/>
        <v>1000</v>
      </c>
    </row>
    <row r="1307" spans="1:7" s="45" customFormat="1" ht="25.5" x14ac:dyDescent="0.25">
      <c r="A1307" s="17" t="s">
        <v>5363</v>
      </c>
      <c r="B1307" s="17" t="s">
        <v>5355</v>
      </c>
      <c r="C1307" s="122"/>
      <c r="D1307" s="78" t="s">
        <v>5356</v>
      </c>
      <c r="E1307" s="352">
        <v>2000</v>
      </c>
      <c r="F1307" s="352">
        <f t="shared" si="44"/>
        <v>1200</v>
      </c>
      <c r="G1307" s="352">
        <f t="shared" si="45"/>
        <v>1000</v>
      </c>
    </row>
    <row r="1308" spans="1:7" s="45" customFormat="1" ht="38.25" x14ac:dyDescent="0.25">
      <c r="A1308" s="17" t="s">
        <v>5365</v>
      </c>
      <c r="B1308" s="17" t="s">
        <v>5357</v>
      </c>
      <c r="C1308" s="122"/>
      <c r="D1308" s="78" t="s">
        <v>5358</v>
      </c>
      <c r="E1308" s="352">
        <v>2000</v>
      </c>
      <c r="F1308" s="352">
        <f t="shared" si="44"/>
        <v>1200</v>
      </c>
      <c r="G1308" s="352">
        <f t="shared" si="45"/>
        <v>1000</v>
      </c>
    </row>
    <row r="1309" spans="1:7" s="45" customFormat="1" ht="25.5" x14ac:dyDescent="0.25">
      <c r="A1309" s="17" t="s">
        <v>5367</v>
      </c>
      <c r="B1309" s="17" t="s">
        <v>5359</v>
      </c>
      <c r="C1309" s="122"/>
      <c r="D1309" s="78" t="s">
        <v>5360</v>
      </c>
      <c r="E1309" s="352">
        <v>2000</v>
      </c>
      <c r="F1309" s="352">
        <f t="shared" ref="F1309:F1372" si="46">IFERROR(E1309*0.6,0)</f>
        <v>1200</v>
      </c>
      <c r="G1309" s="352">
        <f t="shared" ref="G1309:G1372" si="47">IFERROR(E1309*0.5,0)</f>
        <v>1000</v>
      </c>
    </row>
    <row r="1310" spans="1:7" s="45" customFormat="1" ht="25.5" x14ac:dyDescent="0.25">
      <c r="A1310" s="17" t="s">
        <v>5369</v>
      </c>
      <c r="B1310" s="17" t="s">
        <v>5361</v>
      </c>
      <c r="C1310" s="122"/>
      <c r="D1310" s="78" t="s">
        <v>5362</v>
      </c>
      <c r="E1310" s="352">
        <v>2200</v>
      </c>
      <c r="F1310" s="352">
        <f t="shared" si="46"/>
        <v>1320</v>
      </c>
      <c r="G1310" s="352">
        <f t="shared" si="47"/>
        <v>1100</v>
      </c>
    </row>
    <row r="1311" spans="1:7" s="45" customFormat="1" ht="25.5" x14ac:dyDescent="0.25">
      <c r="A1311" s="17" t="s">
        <v>5375</v>
      </c>
      <c r="B1311" s="17" t="s">
        <v>5363</v>
      </c>
      <c r="C1311" s="122"/>
      <c r="D1311" s="78" t="s">
        <v>5364</v>
      </c>
      <c r="E1311" s="352">
        <v>2000</v>
      </c>
      <c r="F1311" s="352">
        <f t="shared" si="46"/>
        <v>1200</v>
      </c>
      <c r="G1311" s="352">
        <f t="shared" si="47"/>
        <v>1000</v>
      </c>
    </row>
    <row r="1312" spans="1:7" s="45" customFormat="1" ht="25.5" x14ac:dyDescent="0.25">
      <c r="A1312" s="17" t="s">
        <v>5382</v>
      </c>
      <c r="B1312" s="17" t="s">
        <v>5365</v>
      </c>
      <c r="C1312" s="122"/>
      <c r="D1312" s="78" t="s">
        <v>5366</v>
      </c>
      <c r="E1312" s="352">
        <v>5500</v>
      </c>
      <c r="F1312" s="352">
        <f t="shared" si="46"/>
        <v>3300</v>
      </c>
      <c r="G1312" s="352">
        <f t="shared" si="47"/>
        <v>2750</v>
      </c>
    </row>
    <row r="1313" spans="1:7" s="45" customFormat="1" ht="25.5" x14ac:dyDescent="0.25">
      <c r="A1313" s="17" t="s">
        <v>5390</v>
      </c>
      <c r="B1313" s="17" t="s">
        <v>5367</v>
      </c>
      <c r="C1313" s="122"/>
      <c r="D1313" s="78" t="s">
        <v>5368</v>
      </c>
      <c r="E1313" s="352">
        <v>2000</v>
      </c>
      <c r="F1313" s="352">
        <f t="shared" si="46"/>
        <v>1200</v>
      </c>
      <c r="G1313" s="352">
        <f t="shared" si="47"/>
        <v>1000</v>
      </c>
    </row>
    <row r="1314" spans="1:7" s="45" customFormat="1" x14ac:dyDescent="0.25">
      <c r="A1314" s="542" t="s">
        <v>5393</v>
      </c>
      <c r="B1314" s="556" t="s">
        <v>5369</v>
      </c>
      <c r="C1314" s="122"/>
      <c r="D1314" s="75" t="s">
        <v>5370</v>
      </c>
      <c r="E1314" s="352">
        <v>0</v>
      </c>
      <c r="F1314" s="352">
        <f t="shared" si="46"/>
        <v>0</v>
      </c>
      <c r="G1314" s="352">
        <f t="shared" si="47"/>
        <v>0</v>
      </c>
    </row>
    <row r="1315" spans="1:7" s="45" customFormat="1" ht="38.25" x14ac:dyDescent="0.25">
      <c r="A1315" s="543"/>
      <c r="B1315" s="556"/>
      <c r="C1315" s="122"/>
      <c r="D1315" s="78" t="s">
        <v>5371</v>
      </c>
      <c r="E1315" s="352">
        <v>3750</v>
      </c>
      <c r="F1315" s="352">
        <f t="shared" si="46"/>
        <v>2250</v>
      </c>
      <c r="G1315" s="352">
        <f t="shared" si="47"/>
        <v>1875</v>
      </c>
    </row>
    <row r="1316" spans="1:7" s="45" customFormat="1" ht="38.25" x14ac:dyDescent="0.25">
      <c r="A1316" s="543"/>
      <c r="B1316" s="556"/>
      <c r="C1316" s="122"/>
      <c r="D1316" s="78" t="s">
        <v>5372</v>
      </c>
      <c r="E1316" s="352">
        <v>3700</v>
      </c>
      <c r="F1316" s="352">
        <f t="shared" si="46"/>
        <v>2220</v>
      </c>
      <c r="G1316" s="352">
        <f t="shared" si="47"/>
        <v>1850</v>
      </c>
    </row>
    <row r="1317" spans="1:7" s="45" customFormat="1" ht="38.25" x14ac:dyDescent="0.25">
      <c r="A1317" s="543"/>
      <c r="B1317" s="556"/>
      <c r="C1317" s="122"/>
      <c r="D1317" s="78" t="s">
        <v>5373</v>
      </c>
      <c r="E1317" s="352">
        <v>3500</v>
      </c>
      <c r="F1317" s="352">
        <f t="shared" si="46"/>
        <v>2100</v>
      </c>
      <c r="G1317" s="352">
        <f t="shared" si="47"/>
        <v>1750</v>
      </c>
    </row>
    <row r="1318" spans="1:7" s="45" customFormat="1" ht="38.25" x14ac:dyDescent="0.25">
      <c r="A1318" s="544"/>
      <c r="B1318" s="556"/>
      <c r="C1318" s="122"/>
      <c r="D1318" s="78" t="s">
        <v>5374</v>
      </c>
      <c r="E1318" s="352">
        <v>3500</v>
      </c>
      <c r="F1318" s="352">
        <f t="shared" si="46"/>
        <v>2100</v>
      </c>
      <c r="G1318" s="352">
        <f t="shared" si="47"/>
        <v>1750</v>
      </c>
    </row>
    <row r="1319" spans="1:7" s="45" customFormat="1" x14ac:dyDescent="0.25">
      <c r="A1319" s="542" t="s">
        <v>5394</v>
      </c>
      <c r="B1319" s="556" t="s">
        <v>5375</v>
      </c>
      <c r="C1319" s="122"/>
      <c r="D1319" s="75" t="s">
        <v>5376</v>
      </c>
      <c r="E1319" s="352">
        <v>0</v>
      </c>
      <c r="F1319" s="352">
        <f t="shared" si="46"/>
        <v>0</v>
      </c>
      <c r="G1319" s="352">
        <f t="shared" si="47"/>
        <v>0</v>
      </c>
    </row>
    <row r="1320" spans="1:7" s="45" customFormat="1" ht="38.25" x14ac:dyDescent="0.25">
      <c r="A1320" s="543"/>
      <c r="B1320" s="556"/>
      <c r="C1320" s="122"/>
      <c r="D1320" s="78" t="s">
        <v>5377</v>
      </c>
      <c r="E1320" s="352">
        <v>4500</v>
      </c>
      <c r="F1320" s="352">
        <f t="shared" si="46"/>
        <v>2700</v>
      </c>
      <c r="G1320" s="352">
        <f t="shared" si="47"/>
        <v>2250</v>
      </c>
    </row>
    <row r="1321" spans="1:7" s="45" customFormat="1" ht="25.5" x14ac:dyDescent="0.25">
      <c r="A1321" s="543"/>
      <c r="B1321" s="556"/>
      <c r="C1321" s="122"/>
      <c r="D1321" s="78" t="s">
        <v>5378</v>
      </c>
      <c r="E1321" s="352">
        <v>4000</v>
      </c>
      <c r="F1321" s="352">
        <f t="shared" si="46"/>
        <v>2400</v>
      </c>
      <c r="G1321" s="352">
        <f t="shared" si="47"/>
        <v>2000</v>
      </c>
    </row>
    <row r="1322" spans="1:7" s="45" customFormat="1" ht="25.5" x14ac:dyDescent="0.25">
      <c r="A1322" s="543"/>
      <c r="B1322" s="556"/>
      <c r="C1322" s="122"/>
      <c r="D1322" s="78" t="s">
        <v>5379</v>
      </c>
      <c r="E1322" s="352">
        <v>4000</v>
      </c>
      <c r="F1322" s="352">
        <f t="shared" si="46"/>
        <v>2400</v>
      </c>
      <c r="G1322" s="352">
        <f t="shared" si="47"/>
        <v>2000</v>
      </c>
    </row>
    <row r="1323" spans="1:7" s="45" customFormat="1" ht="25.5" x14ac:dyDescent="0.25">
      <c r="A1323" s="543"/>
      <c r="B1323" s="556"/>
      <c r="C1323" s="122"/>
      <c r="D1323" s="78" t="s">
        <v>5380</v>
      </c>
      <c r="E1323" s="352">
        <v>4000</v>
      </c>
      <c r="F1323" s="352">
        <f t="shared" si="46"/>
        <v>2400</v>
      </c>
      <c r="G1323" s="352">
        <f t="shared" si="47"/>
        <v>2000</v>
      </c>
    </row>
    <row r="1324" spans="1:7" s="45" customFormat="1" ht="38.25" x14ac:dyDescent="0.25">
      <c r="A1324" s="544"/>
      <c r="B1324" s="556"/>
      <c r="C1324" s="122"/>
      <c r="D1324" s="78" t="s">
        <v>5381</v>
      </c>
      <c r="E1324" s="352">
        <v>2700</v>
      </c>
      <c r="F1324" s="352">
        <f t="shared" si="46"/>
        <v>1620</v>
      </c>
      <c r="G1324" s="352">
        <f t="shared" si="47"/>
        <v>1350</v>
      </c>
    </row>
    <row r="1325" spans="1:7" s="45" customFormat="1" x14ac:dyDescent="0.25">
      <c r="A1325" s="542" t="s">
        <v>5395</v>
      </c>
      <c r="B1325" s="556" t="s">
        <v>5382</v>
      </c>
      <c r="C1325" s="122"/>
      <c r="D1325" s="75" t="s">
        <v>5383</v>
      </c>
      <c r="E1325" s="352">
        <v>0</v>
      </c>
      <c r="F1325" s="352">
        <f t="shared" si="46"/>
        <v>0</v>
      </c>
      <c r="G1325" s="352">
        <f t="shared" si="47"/>
        <v>0</v>
      </c>
    </row>
    <row r="1326" spans="1:7" s="45" customFormat="1" ht="25.5" x14ac:dyDescent="0.25">
      <c r="A1326" s="543"/>
      <c r="B1326" s="556"/>
      <c r="C1326" s="122"/>
      <c r="D1326" s="78" t="s">
        <v>5384</v>
      </c>
      <c r="E1326" s="352">
        <v>3000</v>
      </c>
      <c r="F1326" s="352">
        <f t="shared" si="46"/>
        <v>1800</v>
      </c>
      <c r="G1326" s="352">
        <f t="shared" si="47"/>
        <v>1500</v>
      </c>
    </row>
    <row r="1327" spans="1:7" s="45" customFormat="1" ht="25.5" x14ac:dyDescent="0.25">
      <c r="A1327" s="543"/>
      <c r="B1327" s="556"/>
      <c r="C1327" s="122"/>
      <c r="D1327" s="78" t="s">
        <v>5385</v>
      </c>
      <c r="E1327" s="352">
        <v>2700</v>
      </c>
      <c r="F1327" s="352">
        <f t="shared" si="46"/>
        <v>1620</v>
      </c>
      <c r="G1327" s="352">
        <f t="shared" si="47"/>
        <v>1350</v>
      </c>
    </row>
    <row r="1328" spans="1:7" s="45" customFormat="1" ht="25.5" x14ac:dyDescent="0.25">
      <c r="A1328" s="543"/>
      <c r="B1328" s="556"/>
      <c r="C1328" s="122"/>
      <c r="D1328" s="78" t="s">
        <v>5386</v>
      </c>
      <c r="E1328" s="352">
        <v>2500</v>
      </c>
      <c r="F1328" s="352">
        <f t="shared" si="46"/>
        <v>1500</v>
      </c>
      <c r="G1328" s="352">
        <f t="shared" si="47"/>
        <v>1250</v>
      </c>
    </row>
    <row r="1329" spans="1:7" s="45" customFormat="1" ht="25.5" x14ac:dyDescent="0.25">
      <c r="A1329" s="543"/>
      <c r="B1329" s="556"/>
      <c r="C1329" s="122"/>
      <c r="D1329" s="78" t="s">
        <v>5387</v>
      </c>
      <c r="E1329" s="352">
        <v>2500</v>
      </c>
      <c r="F1329" s="352">
        <f t="shared" si="46"/>
        <v>1500</v>
      </c>
      <c r="G1329" s="352">
        <f t="shared" si="47"/>
        <v>1250</v>
      </c>
    </row>
    <row r="1330" spans="1:7" s="45" customFormat="1" x14ac:dyDescent="0.25">
      <c r="A1330" s="543"/>
      <c r="B1330" s="556"/>
      <c r="C1330" s="122"/>
      <c r="D1330" s="78" t="s">
        <v>5388</v>
      </c>
      <c r="E1330" s="352">
        <v>2000</v>
      </c>
      <c r="F1330" s="352">
        <f t="shared" si="46"/>
        <v>1200</v>
      </c>
      <c r="G1330" s="352">
        <f t="shared" si="47"/>
        <v>1000</v>
      </c>
    </row>
    <row r="1331" spans="1:7" s="45" customFormat="1" x14ac:dyDescent="0.25">
      <c r="A1331" s="544"/>
      <c r="B1331" s="556"/>
      <c r="C1331" s="122"/>
      <c r="D1331" s="78" t="s">
        <v>5389</v>
      </c>
      <c r="E1331" s="352">
        <v>2000</v>
      </c>
      <c r="F1331" s="352">
        <f t="shared" si="46"/>
        <v>1200</v>
      </c>
      <c r="G1331" s="352">
        <f t="shared" si="47"/>
        <v>1000</v>
      </c>
    </row>
    <row r="1332" spans="1:7" s="45" customFormat="1" x14ac:dyDescent="0.25">
      <c r="A1332" s="542" t="s">
        <v>5397</v>
      </c>
      <c r="B1332" s="556" t="s">
        <v>5390</v>
      </c>
      <c r="C1332" s="122"/>
      <c r="D1332" s="75" t="s">
        <v>5391</v>
      </c>
      <c r="E1332" s="352">
        <v>0</v>
      </c>
      <c r="F1332" s="352">
        <f t="shared" si="46"/>
        <v>0</v>
      </c>
      <c r="G1332" s="352">
        <f t="shared" si="47"/>
        <v>0</v>
      </c>
    </row>
    <row r="1333" spans="1:7" s="45" customFormat="1" x14ac:dyDescent="0.25">
      <c r="A1333" s="543"/>
      <c r="B1333" s="556"/>
      <c r="C1333" s="122"/>
      <c r="D1333" s="78" t="s">
        <v>5392</v>
      </c>
      <c r="E1333" s="352">
        <v>4000</v>
      </c>
      <c r="F1333" s="352">
        <f t="shared" si="46"/>
        <v>2400</v>
      </c>
      <c r="G1333" s="352">
        <f t="shared" si="47"/>
        <v>2000</v>
      </c>
    </row>
    <row r="1334" spans="1:7" s="45" customFormat="1" x14ac:dyDescent="0.25">
      <c r="A1334" s="543"/>
      <c r="B1334" s="556"/>
      <c r="C1334" s="122"/>
      <c r="D1334" s="78" t="s">
        <v>7623</v>
      </c>
      <c r="E1334" s="352">
        <v>4000</v>
      </c>
      <c r="F1334" s="352">
        <f t="shared" si="46"/>
        <v>2400</v>
      </c>
      <c r="G1334" s="352">
        <f t="shared" si="47"/>
        <v>2000</v>
      </c>
    </row>
    <row r="1335" spans="1:7" s="45" customFormat="1" x14ac:dyDescent="0.25">
      <c r="A1335" s="17" t="s">
        <v>5399</v>
      </c>
      <c r="B1335" s="17" t="s">
        <v>5393</v>
      </c>
      <c r="C1335" s="122"/>
      <c r="D1335" s="78" t="s">
        <v>4497</v>
      </c>
      <c r="E1335" s="352">
        <v>1600</v>
      </c>
      <c r="F1335" s="352">
        <f t="shared" si="46"/>
        <v>960</v>
      </c>
      <c r="G1335" s="352">
        <f t="shared" si="47"/>
        <v>800</v>
      </c>
    </row>
    <row r="1336" spans="1:7" s="45" customFormat="1" x14ac:dyDescent="0.25">
      <c r="A1336" s="17" t="s">
        <v>5400</v>
      </c>
      <c r="B1336" s="17" t="s">
        <v>5394</v>
      </c>
      <c r="C1336" s="122"/>
      <c r="D1336" s="78" t="s">
        <v>4499</v>
      </c>
      <c r="E1336" s="352">
        <v>1350</v>
      </c>
      <c r="F1336" s="352">
        <f t="shared" si="46"/>
        <v>810</v>
      </c>
      <c r="G1336" s="352">
        <f t="shared" si="47"/>
        <v>675</v>
      </c>
    </row>
    <row r="1337" spans="1:7" s="45" customFormat="1" ht="25.5" x14ac:dyDescent="0.25">
      <c r="A1337" s="17" t="s">
        <v>5402</v>
      </c>
      <c r="B1337" s="17" t="s">
        <v>5395</v>
      </c>
      <c r="C1337" s="122"/>
      <c r="D1337" s="78" t="s">
        <v>5396</v>
      </c>
      <c r="E1337" s="352">
        <v>5000</v>
      </c>
      <c r="F1337" s="352">
        <f t="shared" si="46"/>
        <v>3000</v>
      </c>
      <c r="G1337" s="352">
        <f t="shared" si="47"/>
        <v>2500</v>
      </c>
    </row>
    <row r="1338" spans="1:7" s="45" customFormat="1" ht="25.5" x14ac:dyDescent="0.25">
      <c r="A1338" s="17" t="s">
        <v>5404</v>
      </c>
      <c r="B1338" s="17" t="s">
        <v>5397</v>
      </c>
      <c r="C1338" s="122"/>
      <c r="D1338" s="78" t="s">
        <v>5398</v>
      </c>
      <c r="E1338" s="352">
        <v>4500</v>
      </c>
      <c r="F1338" s="352">
        <f t="shared" si="46"/>
        <v>2700</v>
      </c>
      <c r="G1338" s="352">
        <f t="shared" si="47"/>
        <v>2250</v>
      </c>
    </row>
    <row r="1339" spans="1:7" s="45" customFormat="1" ht="25.5" x14ac:dyDescent="0.25">
      <c r="A1339" s="17" t="s">
        <v>5406</v>
      </c>
      <c r="B1339" s="17" t="s">
        <v>5399</v>
      </c>
      <c r="C1339" s="122"/>
      <c r="D1339" s="78" t="s">
        <v>9105</v>
      </c>
      <c r="E1339" s="352"/>
      <c r="F1339" s="352">
        <f t="shared" si="46"/>
        <v>0</v>
      </c>
      <c r="G1339" s="352">
        <f t="shared" si="47"/>
        <v>0</v>
      </c>
    </row>
    <row r="1340" spans="1:7" s="45" customFormat="1" ht="25.5" x14ac:dyDescent="0.25">
      <c r="A1340" s="17" t="s">
        <v>5408</v>
      </c>
      <c r="B1340" s="17" t="s">
        <v>5400</v>
      </c>
      <c r="C1340" s="122"/>
      <c r="D1340" s="78" t="s">
        <v>5401</v>
      </c>
      <c r="E1340" s="352">
        <v>3000</v>
      </c>
      <c r="F1340" s="352">
        <f t="shared" si="46"/>
        <v>1800</v>
      </c>
      <c r="G1340" s="352">
        <f t="shared" si="47"/>
        <v>1500</v>
      </c>
    </row>
    <row r="1341" spans="1:7" s="45" customFormat="1" ht="38.25" x14ac:dyDescent="0.25">
      <c r="A1341" s="17" t="s">
        <v>5410</v>
      </c>
      <c r="B1341" s="17" t="s">
        <v>5402</v>
      </c>
      <c r="C1341" s="122"/>
      <c r="D1341" s="78" t="s">
        <v>5403</v>
      </c>
      <c r="E1341" s="352">
        <v>4500</v>
      </c>
      <c r="F1341" s="352">
        <f t="shared" si="46"/>
        <v>2700</v>
      </c>
      <c r="G1341" s="352">
        <f t="shared" si="47"/>
        <v>2250</v>
      </c>
    </row>
    <row r="1342" spans="1:7" s="45" customFormat="1" ht="38.25" x14ac:dyDescent="0.25">
      <c r="A1342" s="17" t="s">
        <v>5412</v>
      </c>
      <c r="B1342" s="17"/>
      <c r="C1342" s="122"/>
      <c r="D1342" s="78" t="s">
        <v>9106</v>
      </c>
      <c r="E1342" s="352">
        <v>4500</v>
      </c>
      <c r="F1342" s="352">
        <f t="shared" si="46"/>
        <v>2700</v>
      </c>
      <c r="G1342" s="352">
        <f t="shared" si="47"/>
        <v>2250</v>
      </c>
    </row>
    <row r="1343" spans="1:7" s="45" customFormat="1" x14ac:dyDescent="0.25">
      <c r="A1343" s="17" t="s">
        <v>5414</v>
      </c>
      <c r="B1343" s="17"/>
      <c r="C1343" s="122"/>
      <c r="D1343" s="78" t="s">
        <v>9107</v>
      </c>
      <c r="E1343" s="352">
        <v>4000</v>
      </c>
      <c r="F1343" s="352">
        <f t="shared" si="46"/>
        <v>2400</v>
      </c>
      <c r="G1343" s="352">
        <f t="shared" si="47"/>
        <v>2000</v>
      </c>
    </row>
    <row r="1344" spans="1:7" s="45" customFormat="1" ht="38.25" x14ac:dyDescent="0.25">
      <c r="A1344" s="17" t="s">
        <v>5416</v>
      </c>
      <c r="B1344" s="17" t="s">
        <v>5404</v>
      </c>
      <c r="C1344" s="122"/>
      <c r="D1344" s="78" t="s">
        <v>5405</v>
      </c>
      <c r="E1344" s="352">
        <v>2500</v>
      </c>
      <c r="F1344" s="352">
        <f t="shared" si="46"/>
        <v>1500</v>
      </c>
      <c r="G1344" s="352">
        <f t="shared" si="47"/>
        <v>1250</v>
      </c>
    </row>
    <row r="1345" spans="1:7" s="45" customFormat="1" ht="25.5" x14ac:dyDescent="0.25">
      <c r="A1345" s="17" t="s">
        <v>5417</v>
      </c>
      <c r="B1345" s="17" t="s">
        <v>5406</v>
      </c>
      <c r="C1345" s="122"/>
      <c r="D1345" s="78" t="s">
        <v>5407</v>
      </c>
      <c r="E1345" s="352">
        <v>2000</v>
      </c>
      <c r="F1345" s="352">
        <f t="shared" si="46"/>
        <v>1200</v>
      </c>
      <c r="G1345" s="352">
        <f t="shared" si="47"/>
        <v>1000</v>
      </c>
    </row>
    <row r="1346" spans="1:7" s="45" customFormat="1" ht="38.25" x14ac:dyDescent="0.25">
      <c r="A1346" s="17" t="s">
        <v>5419</v>
      </c>
      <c r="B1346" s="17" t="s">
        <v>5408</v>
      </c>
      <c r="C1346" s="122"/>
      <c r="D1346" s="78" t="s">
        <v>5409</v>
      </c>
      <c r="E1346" s="352">
        <v>6500</v>
      </c>
      <c r="F1346" s="352">
        <f t="shared" si="46"/>
        <v>3900</v>
      </c>
      <c r="G1346" s="352">
        <f t="shared" si="47"/>
        <v>3250</v>
      </c>
    </row>
    <row r="1347" spans="1:7" s="45" customFormat="1" ht="38.25" x14ac:dyDescent="0.25">
      <c r="A1347" s="17" t="s">
        <v>7624</v>
      </c>
      <c r="B1347" s="17" t="s">
        <v>5410</v>
      </c>
      <c r="C1347" s="122"/>
      <c r="D1347" s="78" t="s">
        <v>5411</v>
      </c>
      <c r="E1347" s="352">
        <v>6500</v>
      </c>
      <c r="F1347" s="352">
        <f t="shared" si="46"/>
        <v>3900</v>
      </c>
      <c r="G1347" s="352">
        <f t="shared" si="47"/>
        <v>3250</v>
      </c>
    </row>
    <row r="1348" spans="1:7" s="45" customFormat="1" ht="38.25" x14ac:dyDescent="0.25">
      <c r="A1348" s="17" t="s">
        <v>7625</v>
      </c>
      <c r="B1348" s="17" t="s">
        <v>5412</v>
      </c>
      <c r="C1348" s="122"/>
      <c r="D1348" s="78" t="s">
        <v>5413</v>
      </c>
      <c r="E1348" s="352">
        <v>6000</v>
      </c>
      <c r="F1348" s="352">
        <f t="shared" si="46"/>
        <v>3600</v>
      </c>
      <c r="G1348" s="352">
        <f t="shared" si="47"/>
        <v>3000</v>
      </c>
    </row>
    <row r="1349" spans="1:7" s="45" customFormat="1" ht="25.5" x14ac:dyDescent="0.25">
      <c r="A1349" s="17" t="s">
        <v>7626</v>
      </c>
      <c r="B1349" s="17" t="s">
        <v>5414</v>
      </c>
      <c r="C1349" s="122"/>
      <c r="D1349" s="78" t="s">
        <v>5415</v>
      </c>
      <c r="E1349" s="352">
        <v>3500</v>
      </c>
      <c r="F1349" s="352">
        <f t="shared" si="46"/>
        <v>2100</v>
      </c>
      <c r="G1349" s="352">
        <f t="shared" si="47"/>
        <v>1750</v>
      </c>
    </row>
    <row r="1350" spans="1:7" s="45" customFormat="1" ht="26.25" x14ac:dyDescent="0.25">
      <c r="A1350" s="542" t="s">
        <v>7627</v>
      </c>
      <c r="B1350" s="556" t="s">
        <v>5416</v>
      </c>
      <c r="C1350" s="122"/>
      <c r="D1350" s="78" t="s">
        <v>9108</v>
      </c>
      <c r="E1350" s="352"/>
      <c r="F1350" s="352">
        <f t="shared" si="46"/>
        <v>0</v>
      </c>
      <c r="G1350" s="352">
        <f t="shared" si="47"/>
        <v>0</v>
      </c>
    </row>
    <row r="1351" spans="1:7" s="45" customFormat="1" x14ac:dyDescent="0.25">
      <c r="A1351" s="543"/>
      <c r="B1351" s="556"/>
      <c r="C1351" s="122"/>
      <c r="D1351" s="75" t="s">
        <v>7628</v>
      </c>
      <c r="E1351" s="352"/>
      <c r="F1351" s="352">
        <f t="shared" si="46"/>
        <v>0</v>
      </c>
      <c r="G1351" s="352">
        <f t="shared" si="47"/>
        <v>0</v>
      </c>
    </row>
    <row r="1352" spans="1:7" s="45" customFormat="1" ht="25.5" x14ac:dyDescent="0.25">
      <c r="A1352" s="543"/>
      <c r="B1352" s="556"/>
      <c r="C1352" s="122"/>
      <c r="D1352" s="137" t="s">
        <v>5426</v>
      </c>
      <c r="E1352" s="352">
        <v>6000</v>
      </c>
      <c r="F1352" s="352">
        <f t="shared" si="46"/>
        <v>3600</v>
      </c>
      <c r="G1352" s="352">
        <f t="shared" si="47"/>
        <v>3000</v>
      </c>
    </row>
    <row r="1353" spans="1:7" s="45" customFormat="1" x14ac:dyDescent="0.25">
      <c r="A1353" s="544"/>
      <c r="B1353" s="17"/>
      <c r="C1353" s="122"/>
      <c r="D1353" s="137" t="s">
        <v>9109</v>
      </c>
      <c r="E1353" s="352">
        <v>4500</v>
      </c>
      <c r="F1353" s="352">
        <f t="shared" si="46"/>
        <v>2700</v>
      </c>
      <c r="G1353" s="352">
        <f t="shared" si="47"/>
        <v>2250</v>
      </c>
    </row>
    <row r="1354" spans="1:7" s="45" customFormat="1" x14ac:dyDescent="0.25">
      <c r="A1354" s="542" t="s">
        <v>7629</v>
      </c>
      <c r="B1354" s="17"/>
      <c r="C1354" s="122"/>
      <c r="D1354" s="145" t="s">
        <v>7605</v>
      </c>
      <c r="E1354" s="352"/>
      <c r="F1354" s="352">
        <f t="shared" si="46"/>
        <v>0</v>
      </c>
      <c r="G1354" s="352">
        <f t="shared" si="47"/>
        <v>0</v>
      </c>
    </row>
    <row r="1355" spans="1:7" s="45" customFormat="1" ht="25.5" x14ac:dyDescent="0.25">
      <c r="A1355" s="543"/>
      <c r="B1355" s="17" t="s">
        <v>5416</v>
      </c>
      <c r="C1355" s="122"/>
      <c r="D1355" s="78" t="s">
        <v>7630</v>
      </c>
      <c r="E1355" s="352"/>
      <c r="F1355" s="352">
        <f t="shared" si="46"/>
        <v>0</v>
      </c>
      <c r="G1355" s="352">
        <f t="shared" si="47"/>
        <v>0</v>
      </c>
    </row>
    <row r="1356" spans="1:7" s="45" customFormat="1" x14ac:dyDescent="0.25">
      <c r="A1356" s="543"/>
      <c r="B1356" s="431" t="s">
        <v>2161</v>
      </c>
      <c r="C1356" s="122"/>
      <c r="D1356" s="137" t="s">
        <v>7631</v>
      </c>
      <c r="E1356" s="352"/>
      <c r="F1356" s="352">
        <f t="shared" si="46"/>
        <v>0</v>
      </c>
      <c r="G1356" s="352">
        <f t="shared" si="47"/>
        <v>0</v>
      </c>
    </row>
    <row r="1357" spans="1:7" s="45" customFormat="1" x14ac:dyDescent="0.25">
      <c r="A1357" s="543"/>
      <c r="B1357" s="17"/>
      <c r="C1357" s="122"/>
      <c r="D1357" s="75" t="s">
        <v>7608</v>
      </c>
      <c r="E1357" s="352"/>
      <c r="F1357" s="352">
        <f t="shared" si="46"/>
        <v>0</v>
      </c>
      <c r="G1357" s="352">
        <f t="shared" si="47"/>
        <v>0</v>
      </c>
    </row>
    <row r="1358" spans="1:7" s="45" customFormat="1" x14ac:dyDescent="0.25">
      <c r="A1358" s="543"/>
      <c r="B1358" s="556"/>
      <c r="C1358" s="122"/>
      <c r="D1358" s="75" t="s">
        <v>7632</v>
      </c>
      <c r="E1358" s="352"/>
      <c r="F1358" s="352">
        <f t="shared" si="46"/>
        <v>0</v>
      </c>
      <c r="G1358" s="352">
        <f t="shared" si="47"/>
        <v>0</v>
      </c>
    </row>
    <row r="1359" spans="1:7" s="45" customFormat="1" ht="25.5" x14ac:dyDescent="0.25">
      <c r="A1359" s="543"/>
      <c r="B1359" s="556"/>
      <c r="C1359" s="122"/>
      <c r="D1359" s="78" t="s">
        <v>5427</v>
      </c>
      <c r="E1359" s="352">
        <v>6000</v>
      </c>
      <c r="F1359" s="352">
        <f t="shared" si="46"/>
        <v>3600</v>
      </c>
      <c r="G1359" s="352">
        <f t="shared" si="47"/>
        <v>3000</v>
      </c>
    </row>
    <row r="1360" spans="1:7" s="45" customFormat="1" x14ac:dyDescent="0.25">
      <c r="A1360" s="544"/>
      <c r="B1360" s="556"/>
      <c r="C1360" s="122"/>
      <c r="D1360" s="78" t="s">
        <v>5428</v>
      </c>
      <c r="E1360" s="352">
        <v>4500</v>
      </c>
      <c r="F1360" s="352">
        <f t="shared" si="46"/>
        <v>2700</v>
      </c>
      <c r="G1360" s="352">
        <f t="shared" si="47"/>
        <v>2250</v>
      </c>
    </row>
    <row r="1361" spans="1:7" s="45" customFormat="1" x14ac:dyDescent="0.25">
      <c r="A1361" s="432" t="s">
        <v>7633</v>
      </c>
      <c r="B1361" s="17" t="s">
        <v>5417</v>
      </c>
      <c r="C1361" s="122"/>
      <c r="D1361" s="78" t="s">
        <v>5418</v>
      </c>
      <c r="E1361" s="352">
        <v>3500</v>
      </c>
      <c r="F1361" s="352">
        <f t="shared" si="46"/>
        <v>2100</v>
      </c>
      <c r="G1361" s="352">
        <f t="shared" si="47"/>
        <v>1750</v>
      </c>
    </row>
    <row r="1362" spans="1:7" s="45" customFormat="1" ht="25.5" x14ac:dyDescent="0.25">
      <c r="A1362" s="432" t="s">
        <v>7634</v>
      </c>
      <c r="B1362" s="17" t="s">
        <v>5419</v>
      </c>
      <c r="C1362" s="122"/>
      <c r="D1362" s="78" t="s">
        <v>5420</v>
      </c>
      <c r="E1362" s="352">
        <v>4500</v>
      </c>
      <c r="F1362" s="352">
        <f t="shared" si="46"/>
        <v>2700</v>
      </c>
      <c r="G1362" s="352">
        <f t="shared" si="47"/>
        <v>2250</v>
      </c>
    </row>
    <row r="1363" spans="1:7" s="45" customFormat="1" ht="25.5" x14ac:dyDescent="0.25">
      <c r="A1363" s="432" t="s">
        <v>7635</v>
      </c>
      <c r="B1363" s="17"/>
      <c r="C1363" s="122"/>
      <c r="D1363" s="137" t="s">
        <v>9110</v>
      </c>
      <c r="E1363" s="352">
        <v>4000</v>
      </c>
      <c r="F1363" s="352">
        <f t="shared" si="46"/>
        <v>2400</v>
      </c>
      <c r="G1363" s="352">
        <f t="shared" si="47"/>
        <v>2000</v>
      </c>
    </row>
    <row r="1364" spans="1:7" s="45" customFormat="1" ht="25.5" x14ac:dyDescent="0.25">
      <c r="A1364" s="432" t="s">
        <v>7636</v>
      </c>
      <c r="B1364" s="17"/>
      <c r="C1364" s="122"/>
      <c r="D1364" s="78" t="s">
        <v>9111</v>
      </c>
      <c r="E1364" s="352">
        <v>4500</v>
      </c>
      <c r="F1364" s="352">
        <f t="shared" si="46"/>
        <v>2700</v>
      </c>
      <c r="G1364" s="352">
        <f t="shared" si="47"/>
        <v>2250</v>
      </c>
    </row>
    <row r="1365" spans="1:7" s="45" customFormat="1" ht="25.5" x14ac:dyDescent="0.25">
      <c r="A1365" s="432" t="s">
        <v>7637</v>
      </c>
      <c r="B1365" s="17"/>
      <c r="C1365" s="122"/>
      <c r="D1365" s="78" t="s">
        <v>9112</v>
      </c>
      <c r="E1365" s="352">
        <v>2200</v>
      </c>
      <c r="F1365" s="352">
        <f t="shared" si="46"/>
        <v>1320</v>
      </c>
      <c r="G1365" s="352">
        <f t="shared" si="47"/>
        <v>1100</v>
      </c>
    </row>
    <row r="1366" spans="1:7" s="45" customFormat="1" ht="38.25" x14ac:dyDescent="0.25">
      <c r="A1366" s="432" t="s">
        <v>7638</v>
      </c>
      <c r="B1366" s="25"/>
      <c r="C1366" s="122"/>
      <c r="D1366" s="78" t="s">
        <v>9113</v>
      </c>
      <c r="E1366" s="352">
        <v>6500</v>
      </c>
      <c r="F1366" s="352">
        <f t="shared" si="46"/>
        <v>3900</v>
      </c>
      <c r="G1366" s="352">
        <f t="shared" si="47"/>
        <v>3250</v>
      </c>
    </row>
    <row r="1367" spans="1:7" s="45" customFormat="1" x14ac:dyDescent="0.25">
      <c r="A1367" s="17" t="s">
        <v>79</v>
      </c>
      <c r="B1367" s="17" t="s">
        <v>79</v>
      </c>
      <c r="C1367" s="122"/>
      <c r="D1367" s="145" t="s">
        <v>7639</v>
      </c>
      <c r="E1367" s="352"/>
      <c r="F1367" s="352">
        <f t="shared" si="46"/>
        <v>0</v>
      </c>
      <c r="G1367" s="352">
        <f t="shared" si="47"/>
        <v>0</v>
      </c>
    </row>
    <row r="1368" spans="1:7" s="45" customFormat="1" x14ac:dyDescent="0.25">
      <c r="A1368" s="608" t="s">
        <v>1055</v>
      </c>
      <c r="B1368" s="17"/>
      <c r="C1368" s="122"/>
      <c r="D1368" s="145" t="s">
        <v>7605</v>
      </c>
      <c r="E1368" s="352"/>
      <c r="F1368" s="352">
        <f t="shared" si="46"/>
        <v>0</v>
      </c>
      <c r="G1368" s="352">
        <f t="shared" si="47"/>
        <v>0</v>
      </c>
    </row>
    <row r="1369" spans="1:7" s="45" customFormat="1" x14ac:dyDescent="0.25">
      <c r="A1369" s="610"/>
      <c r="B1369" s="431" t="s">
        <v>1057</v>
      </c>
      <c r="C1369" s="122"/>
      <c r="D1369" s="137" t="s">
        <v>7640</v>
      </c>
      <c r="E1369" s="352"/>
      <c r="F1369" s="352">
        <f t="shared" si="46"/>
        <v>0</v>
      </c>
      <c r="G1369" s="352">
        <f t="shared" si="47"/>
        <v>0</v>
      </c>
    </row>
    <row r="1370" spans="1:7" s="45" customFormat="1" x14ac:dyDescent="0.25">
      <c r="A1370" s="610"/>
      <c r="B1370" s="431" t="s">
        <v>1058</v>
      </c>
      <c r="C1370" s="122"/>
      <c r="D1370" s="137" t="s">
        <v>7641</v>
      </c>
      <c r="E1370" s="352"/>
      <c r="F1370" s="352">
        <f t="shared" si="46"/>
        <v>0</v>
      </c>
      <c r="G1370" s="352">
        <f t="shared" si="47"/>
        <v>0</v>
      </c>
    </row>
    <row r="1371" spans="1:7" s="45" customFormat="1" ht="13.5" x14ac:dyDescent="0.25">
      <c r="A1371" s="610"/>
      <c r="B1371" s="431"/>
      <c r="C1371" s="122"/>
      <c r="D1371" s="170" t="s">
        <v>7608</v>
      </c>
      <c r="E1371" s="352"/>
      <c r="F1371" s="352">
        <f t="shared" si="46"/>
        <v>0</v>
      </c>
      <c r="G1371" s="352">
        <f t="shared" si="47"/>
        <v>0</v>
      </c>
    </row>
    <row r="1372" spans="1:7" s="45" customFormat="1" x14ac:dyDescent="0.25">
      <c r="A1372" s="610"/>
      <c r="B1372" s="431"/>
      <c r="C1372" s="122"/>
      <c r="D1372" s="75" t="s">
        <v>7642</v>
      </c>
      <c r="E1372" s="352"/>
      <c r="F1372" s="352">
        <f t="shared" si="46"/>
        <v>0</v>
      </c>
      <c r="G1372" s="352">
        <f t="shared" si="47"/>
        <v>0</v>
      </c>
    </row>
    <row r="1373" spans="1:7" s="45" customFormat="1" ht="25.5" x14ac:dyDescent="0.25">
      <c r="A1373" s="610"/>
      <c r="B1373" s="431"/>
      <c r="C1373" s="122"/>
      <c r="D1373" s="137" t="s">
        <v>9114</v>
      </c>
      <c r="E1373" s="352">
        <v>2500</v>
      </c>
      <c r="F1373" s="352">
        <f t="shared" ref="F1373:F1436" si="48">IFERROR(E1373*0.6,0)</f>
        <v>1500</v>
      </c>
      <c r="G1373" s="352">
        <f t="shared" ref="G1373:G1436" si="49">IFERROR(E1373*0.5,0)</f>
        <v>1250</v>
      </c>
    </row>
    <row r="1374" spans="1:7" s="45" customFormat="1" ht="25.5" x14ac:dyDescent="0.25">
      <c r="A1374" s="609"/>
      <c r="B1374" s="431"/>
      <c r="C1374" s="122"/>
      <c r="D1374" s="137" t="s">
        <v>9115</v>
      </c>
      <c r="E1374" s="352">
        <v>2200</v>
      </c>
      <c r="F1374" s="352">
        <f t="shared" si="48"/>
        <v>1320</v>
      </c>
      <c r="G1374" s="352">
        <f t="shared" si="49"/>
        <v>1100</v>
      </c>
    </row>
    <row r="1375" spans="1:7" s="45" customFormat="1" x14ac:dyDescent="0.25">
      <c r="A1375" s="431" t="s">
        <v>1056</v>
      </c>
      <c r="B1375" s="431" t="s">
        <v>1059</v>
      </c>
      <c r="C1375" s="122"/>
      <c r="D1375" s="137" t="s">
        <v>5431</v>
      </c>
      <c r="E1375" s="352">
        <v>2000</v>
      </c>
      <c r="F1375" s="352">
        <f t="shared" si="48"/>
        <v>1200</v>
      </c>
      <c r="G1375" s="352">
        <f t="shared" si="49"/>
        <v>1000</v>
      </c>
    </row>
    <row r="1376" spans="1:7" s="45" customFormat="1" ht="26.25" x14ac:dyDescent="0.25">
      <c r="A1376" s="608" t="s">
        <v>1057</v>
      </c>
      <c r="B1376" s="608" t="s">
        <v>1060</v>
      </c>
      <c r="C1376" s="122"/>
      <c r="D1376" s="137" t="s">
        <v>9116</v>
      </c>
      <c r="E1376" s="352"/>
      <c r="F1376" s="352">
        <f t="shared" si="48"/>
        <v>0</v>
      </c>
      <c r="G1376" s="352">
        <f t="shared" si="49"/>
        <v>0</v>
      </c>
    </row>
    <row r="1377" spans="1:7" s="45" customFormat="1" ht="25.5" x14ac:dyDescent="0.25">
      <c r="A1377" s="609"/>
      <c r="B1377" s="609"/>
      <c r="C1377" s="122"/>
      <c r="D1377" s="137" t="s">
        <v>7643</v>
      </c>
      <c r="E1377" s="352">
        <v>2000</v>
      </c>
      <c r="F1377" s="352">
        <f t="shared" si="48"/>
        <v>1200</v>
      </c>
      <c r="G1377" s="352">
        <f t="shared" si="49"/>
        <v>1000</v>
      </c>
    </row>
    <row r="1378" spans="1:7" s="45" customFormat="1" ht="25.5" x14ac:dyDescent="0.25">
      <c r="A1378" s="431" t="s">
        <v>1058</v>
      </c>
      <c r="B1378" s="431" t="s">
        <v>2155</v>
      </c>
      <c r="C1378" s="122"/>
      <c r="D1378" s="137" t="s">
        <v>5432</v>
      </c>
      <c r="E1378" s="352">
        <v>2000</v>
      </c>
      <c r="F1378" s="352">
        <f t="shared" si="48"/>
        <v>1200</v>
      </c>
      <c r="G1378" s="352">
        <f t="shared" si="49"/>
        <v>1000</v>
      </c>
    </row>
    <row r="1379" spans="1:7" s="45" customFormat="1" x14ac:dyDescent="0.25">
      <c r="A1379" s="431" t="s">
        <v>1059</v>
      </c>
      <c r="B1379" s="431" t="s">
        <v>2158</v>
      </c>
      <c r="C1379" s="122"/>
      <c r="D1379" s="137" t="s">
        <v>5433</v>
      </c>
      <c r="E1379" s="352">
        <v>2000</v>
      </c>
      <c r="F1379" s="352">
        <f t="shared" si="48"/>
        <v>1200</v>
      </c>
      <c r="G1379" s="352">
        <f t="shared" si="49"/>
        <v>1000</v>
      </c>
    </row>
    <row r="1380" spans="1:7" s="45" customFormat="1" ht="26.25" x14ac:dyDescent="0.25">
      <c r="A1380" s="608" t="s">
        <v>1060</v>
      </c>
      <c r="B1380" s="608" t="s">
        <v>3086</v>
      </c>
      <c r="C1380" s="122"/>
      <c r="D1380" s="137" t="s">
        <v>9117</v>
      </c>
      <c r="E1380" s="352"/>
      <c r="F1380" s="352">
        <f t="shared" si="48"/>
        <v>0</v>
      </c>
      <c r="G1380" s="352">
        <f t="shared" si="49"/>
        <v>0</v>
      </c>
    </row>
    <row r="1381" spans="1:7" s="45" customFormat="1" ht="25.5" x14ac:dyDescent="0.25">
      <c r="A1381" s="609"/>
      <c r="B1381" s="609"/>
      <c r="C1381" s="122"/>
      <c r="D1381" s="137" t="s">
        <v>7644</v>
      </c>
      <c r="E1381" s="352">
        <v>2000</v>
      </c>
      <c r="F1381" s="352">
        <f t="shared" si="48"/>
        <v>1200</v>
      </c>
      <c r="G1381" s="352">
        <f t="shared" si="49"/>
        <v>1000</v>
      </c>
    </row>
    <row r="1382" spans="1:7" s="45" customFormat="1" ht="27" x14ac:dyDescent="0.25">
      <c r="A1382" s="608" t="s">
        <v>2155</v>
      </c>
      <c r="B1382" s="608" t="s">
        <v>3088</v>
      </c>
      <c r="C1382" s="122"/>
      <c r="D1382" s="137" t="s">
        <v>9118</v>
      </c>
      <c r="E1382" s="352"/>
      <c r="F1382" s="352">
        <f t="shared" si="48"/>
        <v>0</v>
      </c>
      <c r="G1382" s="352">
        <f t="shared" si="49"/>
        <v>0</v>
      </c>
    </row>
    <row r="1383" spans="1:7" s="45" customFormat="1" x14ac:dyDescent="0.25">
      <c r="A1383" s="609"/>
      <c r="B1383" s="609"/>
      <c r="C1383" s="122"/>
      <c r="D1383" s="137" t="s">
        <v>7645</v>
      </c>
      <c r="E1383" s="352">
        <v>2000</v>
      </c>
      <c r="F1383" s="352">
        <f t="shared" si="48"/>
        <v>1200</v>
      </c>
      <c r="G1383" s="352">
        <f t="shared" si="49"/>
        <v>1000</v>
      </c>
    </row>
    <row r="1384" spans="1:7" s="45" customFormat="1" ht="26.25" x14ac:dyDescent="0.25">
      <c r="A1384" s="608" t="s">
        <v>2158</v>
      </c>
      <c r="B1384" s="608" t="s">
        <v>3090</v>
      </c>
      <c r="C1384" s="122"/>
      <c r="D1384" s="137" t="s">
        <v>9119</v>
      </c>
      <c r="E1384" s="352"/>
      <c r="F1384" s="352">
        <f t="shared" si="48"/>
        <v>0</v>
      </c>
      <c r="G1384" s="352">
        <f t="shared" si="49"/>
        <v>0</v>
      </c>
    </row>
    <row r="1385" spans="1:7" s="45" customFormat="1" x14ac:dyDescent="0.25">
      <c r="A1385" s="609"/>
      <c r="B1385" s="609"/>
      <c r="C1385" s="122"/>
      <c r="D1385" s="137" t="s">
        <v>7646</v>
      </c>
      <c r="E1385" s="352">
        <v>2000</v>
      </c>
      <c r="F1385" s="352">
        <f t="shared" si="48"/>
        <v>1200</v>
      </c>
      <c r="G1385" s="352">
        <f t="shared" si="49"/>
        <v>1000</v>
      </c>
    </row>
    <row r="1386" spans="1:7" s="45" customFormat="1" ht="26.25" x14ac:dyDescent="0.25">
      <c r="A1386" s="608" t="s">
        <v>2161</v>
      </c>
      <c r="B1386" s="608" t="s">
        <v>3092</v>
      </c>
      <c r="C1386" s="122"/>
      <c r="D1386" s="137" t="s">
        <v>9120</v>
      </c>
      <c r="E1386" s="352"/>
      <c r="F1386" s="352">
        <f t="shared" si="48"/>
        <v>0</v>
      </c>
      <c r="G1386" s="352">
        <f t="shared" si="49"/>
        <v>0</v>
      </c>
    </row>
    <row r="1387" spans="1:7" s="45" customFormat="1" ht="25.5" x14ac:dyDescent="0.25">
      <c r="A1387" s="609"/>
      <c r="B1387" s="609"/>
      <c r="C1387" s="122"/>
      <c r="D1387" s="137" t="s">
        <v>7647</v>
      </c>
      <c r="E1387" s="352">
        <v>2000</v>
      </c>
      <c r="F1387" s="352">
        <f t="shared" si="48"/>
        <v>1200</v>
      </c>
      <c r="G1387" s="352">
        <f t="shared" si="49"/>
        <v>1000</v>
      </c>
    </row>
    <row r="1388" spans="1:7" s="45" customFormat="1" x14ac:dyDescent="0.25">
      <c r="A1388" s="431" t="s">
        <v>3084</v>
      </c>
      <c r="B1388" s="431" t="s">
        <v>3094</v>
      </c>
      <c r="C1388" s="122"/>
      <c r="D1388" s="145" t="s">
        <v>5435</v>
      </c>
      <c r="E1388" s="352">
        <v>2500</v>
      </c>
      <c r="F1388" s="352">
        <f t="shared" si="48"/>
        <v>1500</v>
      </c>
      <c r="G1388" s="352">
        <f t="shared" si="49"/>
        <v>1250</v>
      </c>
    </row>
    <row r="1389" spans="1:7" s="45" customFormat="1" x14ac:dyDescent="0.25">
      <c r="A1389" s="431" t="s">
        <v>3086</v>
      </c>
      <c r="B1389" s="431" t="s">
        <v>3096</v>
      </c>
      <c r="C1389" s="122"/>
      <c r="D1389" s="137" t="s">
        <v>9121</v>
      </c>
      <c r="E1389" s="352"/>
      <c r="F1389" s="352">
        <f t="shared" si="48"/>
        <v>0</v>
      </c>
      <c r="G1389" s="352">
        <f t="shared" si="49"/>
        <v>0</v>
      </c>
    </row>
    <row r="1390" spans="1:7" s="45" customFormat="1" x14ac:dyDescent="0.25">
      <c r="A1390" s="431" t="s">
        <v>3088</v>
      </c>
      <c r="B1390" s="431" t="s">
        <v>3097</v>
      </c>
      <c r="C1390" s="122"/>
      <c r="D1390" s="137" t="s">
        <v>9122</v>
      </c>
      <c r="E1390" s="352"/>
      <c r="F1390" s="352">
        <f t="shared" si="48"/>
        <v>0</v>
      </c>
      <c r="G1390" s="352">
        <f t="shared" si="49"/>
        <v>0</v>
      </c>
    </row>
    <row r="1391" spans="1:7" s="45" customFormat="1" ht="26.25" x14ac:dyDescent="0.25">
      <c r="A1391" s="608" t="s">
        <v>3090</v>
      </c>
      <c r="B1391" s="608" t="s">
        <v>5436</v>
      </c>
      <c r="C1391" s="122"/>
      <c r="D1391" s="78" t="s">
        <v>9123</v>
      </c>
      <c r="E1391" s="352"/>
      <c r="F1391" s="352">
        <f t="shared" si="48"/>
        <v>0</v>
      </c>
      <c r="G1391" s="352">
        <f t="shared" si="49"/>
        <v>0</v>
      </c>
    </row>
    <row r="1392" spans="1:7" s="45" customFormat="1" ht="25.5" x14ac:dyDescent="0.25">
      <c r="A1392" s="609"/>
      <c r="B1392" s="609"/>
      <c r="C1392" s="122"/>
      <c r="D1392" s="78" t="s">
        <v>7648</v>
      </c>
      <c r="E1392" s="352">
        <v>2000</v>
      </c>
      <c r="F1392" s="352">
        <f t="shared" si="48"/>
        <v>1200</v>
      </c>
      <c r="G1392" s="352">
        <f t="shared" si="49"/>
        <v>1000</v>
      </c>
    </row>
    <row r="1393" spans="1:7" s="45" customFormat="1" ht="27" x14ac:dyDescent="0.25">
      <c r="A1393" s="608" t="s">
        <v>3092</v>
      </c>
      <c r="B1393" s="608" t="s">
        <v>5437</v>
      </c>
      <c r="C1393" s="122"/>
      <c r="D1393" s="78" t="s">
        <v>9124</v>
      </c>
      <c r="E1393" s="352"/>
      <c r="F1393" s="352">
        <f t="shared" si="48"/>
        <v>0</v>
      </c>
      <c r="G1393" s="352">
        <f t="shared" si="49"/>
        <v>0</v>
      </c>
    </row>
    <row r="1394" spans="1:7" s="45" customFormat="1" x14ac:dyDescent="0.25">
      <c r="A1394" s="609"/>
      <c r="B1394" s="609"/>
      <c r="C1394" s="122"/>
      <c r="D1394" s="78" t="s">
        <v>7649</v>
      </c>
      <c r="E1394" s="352">
        <v>2000</v>
      </c>
      <c r="F1394" s="352">
        <f t="shared" si="48"/>
        <v>1200</v>
      </c>
      <c r="G1394" s="352">
        <f t="shared" si="49"/>
        <v>1000</v>
      </c>
    </row>
    <row r="1395" spans="1:7" s="45" customFormat="1" x14ac:dyDescent="0.25">
      <c r="A1395" s="200">
        <v>2</v>
      </c>
      <c r="B1395" s="200">
        <v>2</v>
      </c>
      <c r="C1395" s="122"/>
      <c r="D1395" s="75" t="s">
        <v>5438</v>
      </c>
      <c r="E1395" s="352">
        <v>0</v>
      </c>
      <c r="F1395" s="352">
        <f t="shared" si="48"/>
        <v>0</v>
      </c>
      <c r="G1395" s="352">
        <f t="shared" si="49"/>
        <v>0</v>
      </c>
    </row>
    <row r="1396" spans="1:7" s="45" customFormat="1" x14ac:dyDescent="0.25">
      <c r="A1396" s="556" t="s">
        <v>83</v>
      </c>
      <c r="B1396" s="556" t="s">
        <v>83</v>
      </c>
      <c r="C1396" s="122"/>
      <c r="D1396" s="75" t="s">
        <v>5439</v>
      </c>
      <c r="E1396" s="352">
        <v>0</v>
      </c>
      <c r="F1396" s="352">
        <f t="shared" si="48"/>
        <v>0</v>
      </c>
      <c r="G1396" s="352">
        <f t="shared" si="49"/>
        <v>0</v>
      </c>
    </row>
    <row r="1397" spans="1:7" s="45" customFormat="1" ht="25.5" x14ac:dyDescent="0.25">
      <c r="A1397" s="556"/>
      <c r="B1397" s="556"/>
      <c r="C1397" s="122"/>
      <c r="D1397" s="78" t="s">
        <v>5440</v>
      </c>
      <c r="E1397" s="352">
        <v>8320</v>
      </c>
      <c r="F1397" s="352">
        <f t="shared" si="48"/>
        <v>4992</v>
      </c>
      <c r="G1397" s="352">
        <f t="shared" si="49"/>
        <v>4160</v>
      </c>
    </row>
    <row r="1398" spans="1:7" s="45" customFormat="1" x14ac:dyDescent="0.25">
      <c r="A1398" s="556"/>
      <c r="B1398" s="556"/>
      <c r="C1398" s="122"/>
      <c r="D1398" s="78" t="s">
        <v>5441</v>
      </c>
      <c r="E1398" s="352">
        <v>6920</v>
      </c>
      <c r="F1398" s="352">
        <f t="shared" si="48"/>
        <v>4152</v>
      </c>
      <c r="G1398" s="352">
        <f t="shared" si="49"/>
        <v>3460</v>
      </c>
    </row>
    <row r="1399" spans="1:7" s="45" customFormat="1" ht="25.5" x14ac:dyDescent="0.25">
      <c r="A1399" s="556"/>
      <c r="B1399" s="556"/>
      <c r="C1399" s="122"/>
      <c r="D1399" s="78" t="s">
        <v>5442</v>
      </c>
      <c r="E1399" s="352">
        <v>6760</v>
      </c>
      <c r="F1399" s="352">
        <f t="shared" si="48"/>
        <v>4056</v>
      </c>
      <c r="G1399" s="352">
        <f t="shared" si="49"/>
        <v>3380</v>
      </c>
    </row>
    <row r="1400" spans="1:7" s="45" customFormat="1" ht="25.5" x14ac:dyDescent="0.25">
      <c r="A1400" s="556"/>
      <c r="B1400" s="556"/>
      <c r="C1400" s="122"/>
      <c r="D1400" s="78" t="s">
        <v>5443</v>
      </c>
      <c r="E1400" s="352">
        <v>8100</v>
      </c>
      <c r="F1400" s="352">
        <f t="shared" si="48"/>
        <v>4860</v>
      </c>
      <c r="G1400" s="352">
        <f t="shared" si="49"/>
        <v>4050</v>
      </c>
    </row>
    <row r="1401" spans="1:7" s="45" customFormat="1" ht="25.5" x14ac:dyDescent="0.25">
      <c r="A1401" s="17" t="s">
        <v>1297</v>
      </c>
      <c r="B1401" s="17" t="s">
        <v>1297</v>
      </c>
      <c r="C1401" s="122"/>
      <c r="D1401" s="78" t="s">
        <v>9125</v>
      </c>
      <c r="E1401" s="352">
        <v>2500</v>
      </c>
      <c r="F1401" s="352">
        <f t="shared" si="48"/>
        <v>1500</v>
      </c>
      <c r="G1401" s="352">
        <f t="shared" si="49"/>
        <v>1250</v>
      </c>
    </row>
    <row r="1402" spans="1:7" s="45" customFormat="1" x14ac:dyDescent="0.25">
      <c r="A1402" s="17" t="s">
        <v>1598</v>
      </c>
      <c r="B1402" s="17" t="s">
        <v>1598</v>
      </c>
      <c r="C1402" s="122"/>
      <c r="D1402" s="75" t="s">
        <v>5444</v>
      </c>
      <c r="E1402" s="352">
        <v>2100</v>
      </c>
      <c r="F1402" s="352">
        <f t="shared" si="48"/>
        <v>1260</v>
      </c>
      <c r="G1402" s="352">
        <f t="shared" si="49"/>
        <v>1050</v>
      </c>
    </row>
    <row r="1403" spans="1:7" s="45" customFormat="1" ht="25.5" x14ac:dyDescent="0.25">
      <c r="A1403" s="17" t="s">
        <v>1602</v>
      </c>
      <c r="B1403" s="17" t="s">
        <v>1602</v>
      </c>
      <c r="C1403" s="122"/>
      <c r="D1403" s="78" t="s">
        <v>9126</v>
      </c>
      <c r="E1403" s="352">
        <v>5600</v>
      </c>
      <c r="F1403" s="352">
        <f t="shared" si="48"/>
        <v>3360</v>
      </c>
      <c r="G1403" s="352">
        <f t="shared" si="49"/>
        <v>2800</v>
      </c>
    </row>
    <row r="1404" spans="1:7" s="45" customFormat="1" ht="25.5" x14ac:dyDescent="0.25">
      <c r="A1404" s="17" t="s">
        <v>1603</v>
      </c>
      <c r="B1404" s="17" t="s">
        <v>1603</v>
      </c>
      <c r="C1404" s="122"/>
      <c r="D1404" s="78" t="s">
        <v>9127</v>
      </c>
      <c r="E1404" s="352">
        <v>5460</v>
      </c>
      <c r="F1404" s="352">
        <f t="shared" si="48"/>
        <v>3276</v>
      </c>
      <c r="G1404" s="352">
        <f t="shared" si="49"/>
        <v>2730</v>
      </c>
    </row>
    <row r="1405" spans="1:7" s="45" customFormat="1" ht="38.25" x14ac:dyDescent="0.25">
      <c r="A1405" s="17" t="s">
        <v>1606</v>
      </c>
      <c r="B1405" s="17" t="s">
        <v>1606</v>
      </c>
      <c r="C1405" s="122"/>
      <c r="D1405" s="78" t="s">
        <v>5445</v>
      </c>
      <c r="E1405" s="352">
        <v>5600</v>
      </c>
      <c r="F1405" s="352">
        <f t="shared" si="48"/>
        <v>3360</v>
      </c>
      <c r="G1405" s="352">
        <f t="shared" si="49"/>
        <v>2800</v>
      </c>
    </row>
    <row r="1406" spans="1:7" s="45" customFormat="1" ht="25.5" x14ac:dyDescent="0.25">
      <c r="A1406" s="17" t="s">
        <v>1612</v>
      </c>
      <c r="B1406" s="17" t="s">
        <v>1612</v>
      </c>
      <c r="C1406" s="122"/>
      <c r="D1406" s="78" t="s">
        <v>5446</v>
      </c>
      <c r="E1406" s="352">
        <v>2000</v>
      </c>
      <c r="F1406" s="352">
        <f t="shared" si="48"/>
        <v>1200</v>
      </c>
      <c r="G1406" s="352">
        <f t="shared" si="49"/>
        <v>1000</v>
      </c>
    </row>
    <row r="1407" spans="1:7" s="45" customFormat="1" ht="25.5" x14ac:dyDescent="0.25">
      <c r="A1407" s="17" t="s">
        <v>1613</v>
      </c>
      <c r="B1407" s="17" t="s">
        <v>1613</v>
      </c>
      <c r="C1407" s="122"/>
      <c r="D1407" s="78" t="s">
        <v>5447</v>
      </c>
      <c r="E1407" s="352">
        <v>2000</v>
      </c>
      <c r="F1407" s="352">
        <f t="shared" si="48"/>
        <v>1200</v>
      </c>
      <c r="G1407" s="352">
        <f t="shared" si="49"/>
        <v>1000</v>
      </c>
    </row>
    <row r="1408" spans="1:7" s="45" customFormat="1" ht="25.5" x14ac:dyDescent="0.25">
      <c r="A1408" s="17" t="s">
        <v>2191</v>
      </c>
      <c r="B1408" s="17" t="s">
        <v>2191</v>
      </c>
      <c r="C1408" s="122"/>
      <c r="D1408" s="78" t="s">
        <v>5448</v>
      </c>
      <c r="E1408" s="352">
        <v>1250</v>
      </c>
      <c r="F1408" s="352">
        <f t="shared" si="48"/>
        <v>750</v>
      </c>
      <c r="G1408" s="352">
        <f t="shared" si="49"/>
        <v>625</v>
      </c>
    </row>
    <row r="1409" spans="1:7" s="45" customFormat="1" ht="25.5" x14ac:dyDescent="0.25">
      <c r="A1409" s="17" t="s">
        <v>2193</v>
      </c>
      <c r="B1409" s="17" t="s">
        <v>2193</v>
      </c>
      <c r="C1409" s="122"/>
      <c r="D1409" s="78" t="s">
        <v>5449</v>
      </c>
      <c r="E1409" s="352">
        <v>1800</v>
      </c>
      <c r="F1409" s="352">
        <f t="shared" si="48"/>
        <v>1080</v>
      </c>
      <c r="G1409" s="352">
        <f t="shared" si="49"/>
        <v>900</v>
      </c>
    </row>
    <row r="1410" spans="1:7" s="45" customFormat="1" x14ac:dyDescent="0.25">
      <c r="A1410" s="17" t="s">
        <v>2194</v>
      </c>
      <c r="B1410" s="17" t="s">
        <v>2194</v>
      </c>
      <c r="C1410" s="122"/>
      <c r="D1410" s="78" t="s">
        <v>5450</v>
      </c>
      <c r="E1410" s="352">
        <v>2000</v>
      </c>
      <c r="F1410" s="352">
        <f t="shared" si="48"/>
        <v>1200</v>
      </c>
      <c r="G1410" s="352">
        <f t="shared" si="49"/>
        <v>1000</v>
      </c>
    </row>
    <row r="1411" spans="1:7" s="45" customFormat="1" ht="25.5" x14ac:dyDescent="0.25">
      <c r="A1411" s="17" t="s">
        <v>2196</v>
      </c>
      <c r="B1411" s="17" t="s">
        <v>2196</v>
      </c>
      <c r="C1411" s="122"/>
      <c r="D1411" s="78" t="s">
        <v>5451</v>
      </c>
      <c r="E1411" s="352">
        <v>1700</v>
      </c>
      <c r="F1411" s="352">
        <f t="shared" si="48"/>
        <v>1020</v>
      </c>
      <c r="G1411" s="352">
        <f t="shared" si="49"/>
        <v>850</v>
      </c>
    </row>
    <row r="1412" spans="1:7" s="45" customFormat="1" x14ac:dyDescent="0.25">
      <c r="A1412" s="17" t="s">
        <v>2197</v>
      </c>
      <c r="B1412" s="17" t="s">
        <v>2197</v>
      </c>
      <c r="C1412" s="122"/>
      <c r="D1412" s="78" t="s">
        <v>4497</v>
      </c>
      <c r="E1412" s="352">
        <v>1200</v>
      </c>
      <c r="F1412" s="352">
        <f t="shared" si="48"/>
        <v>720</v>
      </c>
      <c r="G1412" s="352">
        <f t="shared" si="49"/>
        <v>600</v>
      </c>
    </row>
    <row r="1413" spans="1:7" s="45" customFormat="1" x14ac:dyDescent="0.25">
      <c r="A1413" s="17" t="s">
        <v>1529</v>
      </c>
      <c r="B1413" s="17" t="s">
        <v>1529</v>
      </c>
      <c r="C1413" s="122"/>
      <c r="D1413" s="78" t="s">
        <v>5452</v>
      </c>
      <c r="E1413" s="352">
        <v>1050</v>
      </c>
      <c r="F1413" s="352">
        <f t="shared" si="48"/>
        <v>630</v>
      </c>
      <c r="G1413" s="352">
        <f t="shared" si="49"/>
        <v>525</v>
      </c>
    </row>
    <row r="1414" spans="1:7" s="45" customFormat="1" x14ac:dyDescent="0.25">
      <c r="A1414" s="17" t="s">
        <v>2199</v>
      </c>
      <c r="B1414" s="17" t="s">
        <v>2199</v>
      </c>
      <c r="C1414" s="122"/>
      <c r="D1414" s="75" t="s">
        <v>5435</v>
      </c>
      <c r="E1414" s="352">
        <v>2000</v>
      </c>
      <c r="F1414" s="352">
        <f t="shared" si="48"/>
        <v>1200</v>
      </c>
      <c r="G1414" s="352">
        <f t="shared" si="49"/>
        <v>1000</v>
      </c>
    </row>
    <row r="1415" spans="1:7" s="45" customFormat="1" ht="25.5" x14ac:dyDescent="0.25">
      <c r="A1415" s="17" t="s">
        <v>2201</v>
      </c>
      <c r="B1415" s="17" t="s">
        <v>2201</v>
      </c>
      <c r="C1415" s="122"/>
      <c r="D1415" s="78" t="s">
        <v>9128</v>
      </c>
      <c r="E1415" s="352">
        <v>2400</v>
      </c>
      <c r="F1415" s="352">
        <f t="shared" si="48"/>
        <v>1440</v>
      </c>
      <c r="G1415" s="352">
        <f t="shared" si="49"/>
        <v>1200</v>
      </c>
    </row>
    <row r="1416" spans="1:7" s="45" customFormat="1" ht="25.5" x14ac:dyDescent="0.25">
      <c r="A1416" s="17" t="s">
        <v>2202</v>
      </c>
      <c r="B1416" s="17" t="s">
        <v>2202</v>
      </c>
      <c r="C1416" s="122"/>
      <c r="D1416" s="78" t="s">
        <v>9129</v>
      </c>
      <c r="E1416" s="352">
        <v>2550</v>
      </c>
      <c r="F1416" s="352">
        <f t="shared" si="48"/>
        <v>1530</v>
      </c>
      <c r="G1416" s="352">
        <f t="shared" si="49"/>
        <v>1275</v>
      </c>
    </row>
    <row r="1417" spans="1:7" s="45" customFormat="1" ht="25.5" x14ac:dyDescent="0.25">
      <c r="A1417" s="17" t="s">
        <v>3132</v>
      </c>
      <c r="B1417" s="17" t="s">
        <v>3132</v>
      </c>
      <c r="C1417" s="122"/>
      <c r="D1417" s="78" t="s">
        <v>9130</v>
      </c>
      <c r="E1417" s="352">
        <v>3000</v>
      </c>
      <c r="F1417" s="352">
        <f t="shared" si="48"/>
        <v>1800</v>
      </c>
      <c r="G1417" s="352">
        <f t="shared" si="49"/>
        <v>1500</v>
      </c>
    </row>
    <row r="1418" spans="1:7" s="45" customFormat="1" ht="39" x14ac:dyDescent="0.25">
      <c r="A1418" s="542" t="s">
        <v>3133</v>
      </c>
      <c r="B1418" s="542" t="s">
        <v>3133</v>
      </c>
      <c r="C1418" s="122"/>
      <c r="D1418" s="78" t="s">
        <v>9131</v>
      </c>
      <c r="E1418" s="352">
        <v>0</v>
      </c>
      <c r="F1418" s="352">
        <f t="shared" si="48"/>
        <v>0</v>
      </c>
      <c r="G1418" s="352">
        <f t="shared" si="49"/>
        <v>0</v>
      </c>
    </row>
    <row r="1419" spans="1:7" s="45" customFormat="1" ht="38.25" x14ac:dyDescent="0.25">
      <c r="A1419" s="544"/>
      <c r="B1419" s="544"/>
      <c r="C1419" s="122"/>
      <c r="D1419" s="78" t="s">
        <v>9132</v>
      </c>
      <c r="E1419" s="352">
        <v>3000</v>
      </c>
      <c r="F1419" s="352">
        <f t="shared" si="48"/>
        <v>1800</v>
      </c>
      <c r="G1419" s="352">
        <f t="shared" si="49"/>
        <v>1500</v>
      </c>
    </row>
    <row r="1420" spans="1:7" s="45" customFormat="1" x14ac:dyDescent="0.25">
      <c r="A1420" s="17" t="s">
        <v>3134</v>
      </c>
      <c r="B1420" s="17" t="s">
        <v>3134</v>
      </c>
      <c r="C1420" s="122"/>
      <c r="D1420" s="78" t="s">
        <v>5453</v>
      </c>
      <c r="E1420" s="352">
        <v>1400</v>
      </c>
      <c r="F1420" s="352">
        <f t="shared" si="48"/>
        <v>840</v>
      </c>
      <c r="G1420" s="352">
        <f t="shared" si="49"/>
        <v>700</v>
      </c>
    </row>
    <row r="1421" spans="1:7" s="45" customFormat="1" x14ac:dyDescent="0.25">
      <c r="A1421" s="17" t="s">
        <v>3135</v>
      </c>
      <c r="B1421" s="17" t="s">
        <v>3135</v>
      </c>
      <c r="C1421" s="122"/>
      <c r="D1421" s="75" t="s">
        <v>5454</v>
      </c>
      <c r="E1421" s="352">
        <v>3000</v>
      </c>
      <c r="F1421" s="352">
        <f t="shared" si="48"/>
        <v>1800</v>
      </c>
      <c r="G1421" s="352">
        <f t="shared" si="49"/>
        <v>1500</v>
      </c>
    </row>
    <row r="1422" spans="1:7" s="45" customFormat="1" x14ac:dyDescent="0.25">
      <c r="A1422" s="17" t="s">
        <v>3136</v>
      </c>
      <c r="B1422" s="17"/>
      <c r="C1422" s="122"/>
      <c r="D1422" s="78" t="s">
        <v>9133</v>
      </c>
      <c r="E1422" s="352">
        <v>2000</v>
      </c>
      <c r="F1422" s="352">
        <f t="shared" si="48"/>
        <v>1200</v>
      </c>
      <c r="G1422" s="352">
        <f t="shared" si="49"/>
        <v>1000</v>
      </c>
    </row>
    <row r="1423" spans="1:7" s="45" customFormat="1" ht="25.5" x14ac:dyDescent="0.25">
      <c r="A1423" s="17" t="s">
        <v>3137</v>
      </c>
      <c r="B1423" s="17"/>
      <c r="C1423" s="122"/>
      <c r="D1423" s="78" t="s">
        <v>9134</v>
      </c>
      <c r="E1423" s="352">
        <v>2400</v>
      </c>
      <c r="F1423" s="352">
        <f t="shared" si="48"/>
        <v>1440</v>
      </c>
      <c r="G1423" s="352">
        <f t="shared" si="49"/>
        <v>1200</v>
      </c>
    </row>
    <row r="1424" spans="1:7" s="45" customFormat="1" x14ac:dyDescent="0.25">
      <c r="A1424" s="17" t="s">
        <v>3138</v>
      </c>
      <c r="B1424" s="17"/>
      <c r="C1424" s="122"/>
      <c r="D1424" s="78" t="s">
        <v>9135</v>
      </c>
      <c r="E1424" s="352">
        <v>2400</v>
      </c>
      <c r="F1424" s="352">
        <f t="shared" si="48"/>
        <v>1440</v>
      </c>
      <c r="G1424" s="352">
        <f t="shared" si="49"/>
        <v>1200</v>
      </c>
    </row>
    <row r="1425" spans="1:7" s="45" customFormat="1" x14ac:dyDescent="0.25">
      <c r="A1425" s="200">
        <v>3</v>
      </c>
      <c r="B1425" s="200">
        <v>3</v>
      </c>
      <c r="C1425" s="122"/>
      <c r="D1425" s="75" t="s">
        <v>5455</v>
      </c>
      <c r="E1425" s="352">
        <v>0</v>
      </c>
      <c r="F1425" s="352">
        <f t="shared" si="48"/>
        <v>0</v>
      </c>
      <c r="G1425" s="352">
        <f t="shared" si="49"/>
        <v>0</v>
      </c>
    </row>
    <row r="1426" spans="1:7" s="45" customFormat="1" ht="38.25" x14ac:dyDescent="0.25">
      <c r="A1426" s="556" t="s">
        <v>84</v>
      </c>
      <c r="B1426" s="556" t="s">
        <v>84</v>
      </c>
      <c r="C1426" s="122"/>
      <c r="D1426" s="78" t="s">
        <v>9136</v>
      </c>
      <c r="E1426" s="352">
        <v>6200</v>
      </c>
      <c r="F1426" s="352">
        <f t="shared" si="48"/>
        <v>3720</v>
      </c>
      <c r="G1426" s="352">
        <f t="shared" si="49"/>
        <v>3100</v>
      </c>
    </row>
    <row r="1427" spans="1:7" s="45" customFormat="1" x14ac:dyDescent="0.25">
      <c r="A1427" s="556"/>
      <c r="B1427" s="556"/>
      <c r="C1427" s="122"/>
      <c r="D1427" s="78" t="s">
        <v>5456</v>
      </c>
      <c r="E1427" s="352">
        <v>4800</v>
      </c>
      <c r="F1427" s="352">
        <f t="shared" si="48"/>
        <v>2880</v>
      </c>
      <c r="G1427" s="352">
        <f t="shared" si="49"/>
        <v>2400</v>
      </c>
    </row>
    <row r="1428" spans="1:7" s="45" customFormat="1" x14ac:dyDescent="0.25">
      <c r="A1428" s="556"/>
      <c r="B1428" s="556"/>
      <c r="C1428" s="122"/>
      <c r="D1428" s="78" t="s">
        <v>5457</v>
      </c>
      <c r="E1428" s="352">
        <v>4060</v>
      </c>
      <c r="F1428" s="352">
        <f t="shared" si="48"/>
        <v>2436</v>
      </c>
      <c r="G1428" s="352">
        <f t="shared" si="49"/>
        <v>2030</v>
      </c>
    </row>
    <row r="1429" spans="1:7" s="45" customFormat="1" ht="25.5" x14ac:dyDescent="0.25">
      <c r="A1429" s="17" t="s">
        <v>85</v>
      </c>
      <c r="B1429" s="17" t="s">
        <v>85</v>
      </c>
      <c r="C1429" s="122"/>
      <c r="D1429" s="78" t="s">
        <v>9137</v>
      </c>
      <c r="E1429" s="352">
        <v>2500</v>
      </c>
      <c r="F1429" s="352">
        <f t="shared" si="48"/>
        <v>1500</v>
      </c>
      <c r="G1429" s="352">
        <f t="shared" si="49"/>
        <v>1250</v>
      </c>
    </row>
    <row r="1430" spans="1:7" s="45" customFormat="1" ht="26.25" x14ac:dyDescent="0.25">
      <c r="A1430" s="542" t="s">
        <v>1501</v>
      </c>
      <c r="B1430" s="542" t="s">
        <v>1501</v>
      </c>
      <c r="C1430" s="122"/>
      <c r="D1430" s="78" t="s">
        <v>9138</v>
      </c>
      <c r="E1430" s="352"/>
      <c r="F1430" s="352">
        <f t="shared" si="48"/>
        <v>0</v>
      </c>
      <c r="G1430" s="352">
        <f t="shared" si="49"/>
        <v>0</v>
      </c>
    </row>
    <row r="1431" spans="1:7" s="45" customFormat="1" ht="25.5" x14ac:dyDescent="0.25">
      <c r="A1431" s="544"/>
      <c r="B1431" s="544"/>
      <c r="C1431" s="122"/>
      <c r="D1431" s="78" t="s">
        <v>9139</v>
      </c>
      <c r="E1431" s="352">
        <v>1600</v>
      </c>
      <c r="F1431" s="352">
        <f t="shared" si="48"/>
        <v>960</v>
      </c>
      <c r="G1431" s="352">
        <f t="shared" si="49"/>
        <v>800</v>
      </c>
    </row>
    <row r="1432" spans="1:7" s="45" customFormat="1" ht="25.5" x14ac:dyDescent="0.25">
      <c r="A1432" s="17" t="s">
        <v>1638</v>
      </c>
      <c r="B1432" s="17" t="s">
        <v>1638</v>
      </c>
      <c r="C1432" s="122"/>
      <c r="D1432" s="78" t="s">
        <v>9140</v>
      </c>
      <c r="E1432" s="352"/>
      <c r="F1432" s="352">
        <f t="shared" si="48"/>
        <v>0</v>
      </c>
      <c r="G1432" s="352">
        <f t="shared" si="49"/>
        <v>0</v>
      </c>
    </row>
    <row r="1433" spans="1:7" s="45" customFormat="1" ht="38.25" x14ac:dyDescent="0.25">
      <c r="A1433" s="17" t="s">
        <v>2821</v>
      </c>
      <c r="B1433" s="17" t="s">
        <v>2821</v>
      </c>
      <c r="C1433" s="122"/>
      <c r="D1433" s="78" t="s">
        <v>5458</v>
      </c>
      <c r="E1433" s="352">
        <v>1500</v>
      </c>
      <c r="F1433" s="352">
        <f t="shared" si="48"/>
        <v>900</v>
      </c>
      <c r="G1433" s="352">
        <f t="shared" si="49"/>
        <v>750</v>
      </c>
    </row>
    <row r="1434" spans="1:7" s="45" customFormat="1" ht="25.5" x14ac:dyDescent="0.25">
      <c r="A1434" s="17" t="s">
        <v>2826</v>
      </c>
      <c r="B1434" s="17" t="s">
        <v>2826</v>
      </c>
      <c r="C1434" s="122"/>
      <c r="D1434" s="78" t="s">
        <v>5459</v>
      </c>
      <c r="E1434" s="352">
        <v>1500</v>
      </c>
      <c r="F1434" s="352">
        <f t="shared" si="48"/>
        <v>900</v>
      </c>
      <c r="G1434" s="352">
        <f t="shared" si="49"/>
        <v>750</v>
      </c>
    </row>
    <row r="1435" spans="1:7" s="45" customFormat="1" x14ac:dyDescent="0.25">
      <c r="A1435" s="17" t="s">
        <v>2828</v>
      </c>
      <c r="B1435" s="17" t="s">
        <v>2828</v>
      </c>
      <c r="C1435" s="122"/>
      <c r="D1435" s="78" t="s">
        <v>9141</v>
      </c>
      <c r="E1435" s="352"/>
      <c r="F1435" s="352">
        <f t="shared" si="48"/>
        <v>0</v>
      </c>
      <c r="G1435" s="352">
        <f t="shared" si="49"/>
        <v>0</v>
      </c>
    </row>
    <row r="1436" spans="1:7" s="45" customFormat="1" x14ac:dyDescent="0.25">
      <c r="A1436" s="542" t="s">
        <v>2832</v>
      </c>
      <c r="B1436" s="542" t="s">
        <v>2832</v>
      </c>
      <c r="C1436" s="122"/>
      <c r="D1436" s="78" t="s">
        <v>9142</v>
      </c>
      <c r="E1436" s="352"/>
      <c r="F1436" s="352">
        <f t="shared" si="48"/>
        <v>0</v>
      </c>
      <c r="G1436" s="352">
        <f t="shared" si="49"/>
        <v>0</v>
      </c>
    </row>
    <row r="1437" spans="1:7" s="45" customFormat="1" ht="38.25" x14ac:dyDescent="0.25">
      <c r="A1437" s="544"/>
      <c r="B1437" s="544"/>
      <c r="C1437" s="122"/>
      <c r="D1437" s="78" t="s">
        <v>7650</v>
      </c>
      <c r="E1437" s="352">
        <v>3120</v>
      </c>
      <c r="F1437" s="352">
        <f t="shared" ref="F1437:F1500" si="50">IFERROR(E1437*0.6,0)</f>
        <v>1872</v>
      </c>
      <c r="G1437" s="352">
        <f t="shared" ref="G1437:G1500" si="51">IFERROR(E1437*0.5,0)</f>
        <v>1560</v>
      </c>
    </row>
    <row r="1438" spans="1:7" s="45" customFormat="1" x14ac:dyDescent="0.25">
      <c r="A1438" s="17" t="s">
        <v>2837</v>
      </c>
      <c r="B1438" s="17" t="s">
        <v>2837</v>
      </c>
      <c r="C1438" s="122"/>
      <c r="D1438" s="78" t="s">
        <v>5460</v>
      </c>
      <c r="E1438" s="352">
        <v>950</v>
      </c>
      <c r="F1438" s="352">
        <f t="shared" si="50"/>
        <v>570</v>
      </c>
      <c r="G1438" s="352">
        <f t="shared" si="51"/>
        <v>475</v>
      </c>
    </row>
    <row r="1439" spans="1:7" s="45" customFormat="1" x14ac:dyDescent="0.25">
      <c r="A1439" s="17" t="s">
        <v>2839</v>
      </c>
      <c r="B1439" s="17" t="s">
        <v>2839</v>
      </c>
      <c r="C1439" s="122"/>
      <c r="D1439" s="78" t="s">
        <v>5461</v>
      </c>
      <c r="E1439" s="352">
        <v>3050</v>
      </c>
      <c r="F1439" s="352">
        <f t="shared" si="50"/>
        <v>1830</v>
      </c>
      <c r="G1439" s="352">
        <f t="shared" si="51"/>
        <v>1525</v>
      </c>
    </row>
    <row r="1440" spans="1:7" s="45" customFormat="1" ht="25.5" x14ac:dyDescent="0.25">
      <c r="A1440" s="17" t="s">
        <v>4084</v>
      </c>
      <c r="B1440" s="17" t="s">
        <v>4084</v>
      </c>
      <c r="C1440" s="122"/>
      <c r="D1440" s="78" t="s">
        <v>5462</v>
      </c>
      <c r="E1440" s="352">
        <v>2500</v>
      </c>
      <c r="F1440" s="352">
        <f t="shared" si="50"/>
        <v>1500</v>
      </c>
      <c r="G1440" s="352">
        <f t="shared" si="51"/>
        <v>1250</v>
      </c>
    </row>
    <row r="1441" spans="1:7" s="45" customFormat="1" x14ac:dyDescent="0.25">
      <c r="A1441" s="17" t="s">
        <v>4086</v>
      </c>
      <c r="B1441" s="17" t="s">
        <v>4086</v>
      </c>
      <c r="C1441" s="122"/>
      <c r="D1441" s="78" t="s">
        <v>5463</v>
      </c>
      <c r="E1441" s="352">
        <v>790</v>
      </c>
      <c r="F1441" s="352">
        <f t="shared" si="50"/>
        <v>474</v>
      </c>
      <c r="G1441" s="352">
        <f t="shared" si="51"/>
        <v>395</v>
      </c>
    </row>
    <row r="1442" spans="1:7" s="45" customFormat="1" ht="25.5" x14ac:dyDescent="0.25">
      <c r="A1442" s="17" t="s">
        <v>4088</v>
      </c>
      <c r="B1442" s="17" t="s">
        <v>4088</v>
      </c>
      <c r="C1442" s="122"/>
      <c r="D1442" s="78" t="s">
        <v>5464</v>
      </c>
      <c r="E1442" s="352">
        <v>1370</v>
      </c>
      <c r="F1442" s="352">
        <f t="shared" si="50"/>
        <v>822</v>
      </c>
      <c r="G1442" s="352">
        <f t="shared" si="51"/>
        <v>685</v>
      </c>
    </row>
    <row r="1443" spans="1:7" s="45" customFormat="1" x14ac:dyDescent="0.25">
      <c r="A1443" s="17" t="s">
        <v>4090</v>
      </c>
      <c r="B1443" s="17" t="s">
        <v>4090</v>
      </c>
      <c r="C1443" s="122"/>
      <c r="D1443" s="75" t="s">
        <v>4324</v>
      </c>
      <c r="E1443" s="352">
        <v>2000</v>
      </c>
      <c r="F1443" s="352">
        <f t="shared" si="50"/>
        <v>1200</v>
      </c>
      <c r="G1443" s="352">
        <f t="shared" si="51"/>
        <v>1000</v>
      </c>
    </row>
    <row r="1444" spans="1:7" s="45" customFormat="1" x14ac:dyDescent="0.25">
      <c r="A1444" s="17" t="s">
        <v>4092</v>
      </c>
      <c r="B1444" s="17" t="s">
        <v>4092</v>
      </c>
      <c r="C1444" s="122"/>
      <c r="D1444" s="78" t="s">
        <v>4497</v>
      </c>
      <c r="E1444" s="352">
        <v>1200</v>
      </c>
      <c r="F1444" s="352">
        <f t="shared" si="50"/>
        <v>720</v>
      </c>
      <c r="G1444" s="352">
        <f t="shared" si="51"/>
        <v>600</v>
      </c>
    </row>
    <row r="1445" spans="1:7" s="45" customFormat="1" x14ac:dyDescent="0.25">
      <c r="A1445" s="17" t="s">
        <v>4094</v>
      </c>
      <c r="B1445" s="17" t="s">
        <v>4094</v>
      </c>
      <c r="C1445" s="122"/>
      <c r="D1445" s="78" t="s">
        <v>4499</v>
      </c>
      <c r="E1445" s="352">
        <v>800</v>
      </c>
      <c r="F1445" s="352">
        <f t="shared" si="50"/>
        <v>480</v>
      </c>
      <c r="G1445" s="352">
        <f t="shared" si="51"/>
        <v>400</v>
      </c>
    </row>
    <row r="1446" spans="1:7" s="45" customFormat="1" x14ac:dyDescent="0.25">
      <c r="A1446" s="17" t="s">
        <v>4096</v>
      </c>
      <c r="B1446" s="17" t="s">
        <v>4096</v>
      </c>
      <c r="C1446" s="122"/>
      <c r="D1446" s="75" t="s">
        <v>5465</v>
      </c>
      <c r="E1446" s="352">
        <v>3000</v>
      </c>
      <c r="F1446" s="352">
        <f t="shared" si="50"/>
        <v>1800</v>
      </c>
      <c r="G1446" s="352">
        <f t="shared" si="51"/>
        <v>1500</v>
      </c>
    </row>
    <row r="1447" spans="1:7" s="45" customFormat="1" ht="27" x14ac:dyDescent="0.25">
      <c r="A1447" s="542" t="s">
        <v>4098</v>
      </c>
      <c r="B1447" s="542" t="s">
        <v>4098</v>
      </c>
      <c r="C1447" s="122"/>
      <c r="D1447" s="78" t="s">
        <v>9143</v>
      </c>
      <c r="E1447" s="352"/>
      <c r="F1447" s="352">
        <f t="shared" si="50"/>
        <v>0</v>
      </c>
      <c r="G1447" s="352">
        <f t="shared" si="51"/>
        <v>0</v>
      </c>
    </row>
    <row r="1448" spans="1:7" s="45" customFormat="1" x14ac:dyDescent="0.25">
      <c r="A1448" s="543"/>
      <c r="B1448" s="543"/>
      <c r="C1448" s="122"/>
      <c r="D1448" s="75" t="s">
        <v>7651</v>
      </c>
      <c r="E1448" s="352"/>
      <c r="F1448" s="352">
        <f t="shared" si="50"/>
        <v>0</v>
      </c>
      <c r="G1448" s="352">
        <f t="shared" si="51"/>
        <v>0</v>
      </c>
    </row>
    <row r="1449" spans="1:7" s="45" customFormat="1" x14ac:dyDescent="0.25">
      <c r="A1449" s="543"/>
      <c r="B1449" s="543"/>
      <c r="C1449" s="122"/>
      <c r="D1449" s="78" t="s">
        <v>7652</v>
      </c>
      <c r="E1449" s="352">
        <v>1970</v>
      </c>
      <c r="F1449" s="352">
        <f t="shared" si="50"/>
        <v>1182</v>
      </c>
      <c r="G1449" s="352">
        <f t="shared" si="51"/>
        <v>985</v>
      </c>
    </row>
    <row r="1450" spans="1:7" s="45" customFormat="1" x14ac:dyDescent="0.25">
      <c r="A1450" s="544"/>
      <c r="B1450" s="544"/>
      <c r="C1450" s="122"/>
      <c r="D1450" s="78" t="s">
        <v>7653</v>
      </c>
      <c r="E1450" s="352">
        <v>1500</v>
      </c>
      <c r="F1450" s="352">
        <f t="shared" si="50"/>
        <v>900</v>
      </c>
      <c r="G1450" s="352">
        <f t="shared" si="51"/>
        <v>750</v>
      </c>
    </row>
    <row r="1451" spans="1:7" s="45" customFormat="1" ht="25.5" x14ac:dyDescent="0.25">
      <c r="A1451" s="17" t="s">
        <v>5466</v>
      </c>
      <c r="B1451" s="17" t="s">
        <v>5466</v>
      </c>
      <c r="C1451" s="122"/>
      <c r="D1451" s="78" t="s">
        <v>9144</v>
      </c>
      <c r="E1451" s="352">
        <v>2500</v>
      </c>
      <c r="F1451" s="352">
        <f t="shared" si="50"/>
        <v>1500</v>
      </c>
      <c r="G1451" s="352">
        <f t="shared" si="51"/>
        <v>1250</v>
      </c>
    </row>
    <row r="1452" spans="1:7" s="45" customFormat="1" ht="25.5" x14ac:dyDescent="0.25">
      <c r="A1452" s="17" t="s">
        <v>5467</v>
      </c>
      <c r="B1452" s="17" t="s">
        <v>5467</v>
      </c>
      <c r="C1452" s="122"/>
      <c r="D1452" s="78" t="s">
        <v>9145</v>
      </c>
      <c r="E1452" s="352">
        <v>3000</v>
      </c>
      <c r="F1452" s="352">
        <f t="shared" si="50"/>
        <v>1800</v>
      </c>
      <c r="G1452" s="352">
        <f t="shared" si="51"/>
        <v>1500</v>
      </c>
    </row>
    <row r="1453" spans="1:7" s="45" customFormat="1" ht="25.5" x14ac:dyDescent="0.25">
      <c r="A1453" s="17" t="s">
        <v>7654</v>
      </c>
      <c r="B1453" s="17"/>
      <c r="C1453" s="122"/>
      <c r="D1453" s="78" t="s">
        <v>9146</v>
      </c>
      <c r="E1453" s="352">
        <v>1300</v>
      </c>
      <c r="F1453" s="352">
        <f t="shared" si="50"/>
        <v>780</v>
      </c>
      <c r="G1453" s="352">
        <f t="shared" si="51"/>
        <v>650</v>
      </c>
    </row>
    <row r="1454" spans="1:7" s="45" customFormat="1" x14ac:dyDescent="0.25">
      <c r="A1454" s="89">
        <v>4</v>
      </c>
      <c r="B1454" s="89">
        <v>4</v>
      </c>
      <c r="C1454" s="200">
        <v>2</v>
      </c>
      <c r="D1454" s="75" t="s">
        <v>5468</v>
      </c>
      <c r="E1454" s="424">
        <v>0</v>
      </c>
      <c r="F1454" s="352">
        <f t="shared" si="50"/>
        <v>0</v>
      </c>
      <c r="G1454" s="352">
        <f t="shared" si="51"/>
        <v>0</v>
      </c>
    </row>
    <row r="1455" spans="1:7" s="45" customFormat="1" ht="25.5" x14ac:dyDescent="0.25">
      <c r="A1455" s="122" t="s">
        <v>86</v>
      </c>
      <c r="B1455" s="122" t="s">
        <v>86</v>
      </c>
      <c r="C1455" s="17" t="s">
        <v>83</v>
      </c>
      <c r="D1455" s="78" t="s">
        <v>9147</v>
      </c>
      <c r="E1455" s="424">
        <v>5980</v>
      </c>
      <c r="F1455" s="352">
        <f t="shared" si="50"/>
        <v>3588</v>
      </c>
      <c r="G1455" s="352">
        <f t="shared" si="51"/>
        <v>2990</v>
      </c>
    </row>
    <row r="1456" spans="1:7" s="45" customFormat="1" x14ac:dyDescent="0.25">
      <c r="A1456" s="594" t="s">
        <v>87</v>
      </c>
      <c r="B1456" s="594" t="s">
        <v>87</v>
      </c>
      <c r="C1456" s="17"/>
      <c r="D1456" s="75" t="s">
        <v>5469</v>
      </c>
      <c r="E1456" s="424">
        <v>0</v>
      </c>
      <c r="F1456" s="352">
        <f t="shared" si="50"/>
        <v>0</v>
      </c>
      <c r="G1456" s="352">
        <f t="shared" si="51"/>
        <v>0</v>
      </c>
    </row>
    <row r="1457" spans="1:7" s="45" customFormat="1" ht="25.5" x14ac:dyDescent="0.25">
      <c r="A1457" s="594"/>
      <c r="B1457" s="594"/>
      <c r="C1457" s="17"/>
      <c r="D1457" s="78" t="s">
        <v>5470</v>
      </c>
      <c r="E1457" s="424">
        <v>2100</v>
      </c>
      <c r="F1457" s="352">
        <f t="shared" si="50"/>
        <v>1260</v>
      </c>
      <c r="G1457" s="352">
        <f t="shared" si="51"/>
        <v>1050</v>
      </c>
    </row>
    <row r="1458" spans="1:7" s="45" customFormat="1" x14ac:dyDescent="0.25">
      <c r="A1458" s="594"/>
      <c r="B1458" s="594"/>
      <c r="C1458" s="17"/>
      <c r="D1458" s="78" t="s">
        <v>5471</v>
      </c>
      <c r="E1458" s="424">
        <v>1500</v>
      </c>
      <c r="F1458" s="352">
        <f t="shared" si="50"/>
        <v>900</v>
      </c>
      <c r="G1458" s="352">
        <f t="shared" si="51"/>
        <v>750</v>
      </c>
    </row>
    <row r="1459" spans="1:7" s="45" customFormat="1" ht="25.5" x14ac:dyDescent="0.25">
      <c r="A1459" s="122" t="s">
        <v>88</v>
      </c>
      <c r="B1459" s="122" t="s">
        <v>88</v>
      </c>
      <c r="C1459" s="17"/>
      <c r="D1459" s="78" t="s">
        <v>5472</v>
      </c>
      <c r="E1459" s="424">
        <v>1959.9999999999998</v>
      </c>
      <c r="F1459" s="352">
        <f t="shared" si="50"/>
        <v>1175.9999999999998</v>
      </c>
      <c r="G1459" s="352">
        <f t="shared" si="51"/>
        <v>979.99999999999989</v>
      </c>
    </row>
    <row r="1460" spans="1:7" s="45" customFormat="1" x14ac:dyDescent="0.25">
      <c r="A1460" s="553" t="s">
        <v>1653</v>
      </c>
      <c r="B1460" s="553" t="s">
        <v>1653</v>
      </c>
      <c r="C1460" s="17"/>
      <c r="D1460" s="75" t="s">
        <v>879</v>
      </c>
      <c r="E1460" s="424">
        <v>0</v>
      </c>
      <c r="F1460" s="352">
        <f t="shared" si="50"/>
        <v>0</v>
      </c>
      <c r="G1460" s="352">
        <f t="shared" si="51"/>
        <v>0</v>
      </c>
    </row>
    <row r="1461" spans="1:7" s="45" customFormat="1" ht="25.5" x14ac:dyDescent="0.25">
      <c r="A1461" s="555"/>
      <c r="B1461" s="555"/>
      <c r="C1461" s="17"/>
      <c r="D1461" s="78" t="s">
        <v>5473</v>
      </c>
      <c r="E1461" s="424">
        <v>2100</v>
      </c>
      <c r="F1461" s="352">
        <f t="shared" si="50"/>
        <v>1260</v>
      </c>
      <c r="G1461" s="352">
        <f t="shared" si="51"/>
        <v>1050</v>
      </c>
    </row>
    <row r="1462" spans="1:7" s="45" customFormat="1" ht="26.25" x14ac:dyDescent="0.25">
      <c r="A1462" s="555"/>
      <c r="B1462" s="555"/>
      <c r="C1462" s="542"/>
      <c r="D1462" s="78" t="s">
        <v>9148</v>
      </c>
      <c r="E1462" s="424"/>
      <c r="F1462" s="352">
        <f t="shared" si="50"/>
        <v>0</v>
      </c>
      <c r="G1462" s="352">
        <f t="shared" si="51"/>
        <v>0</v>
      </c>
    </row>
    <row r="1463" spans="1:7" s="45" customFormat="1" x14ac:dyDescent="0.25">
      <c r="A1463" s="554"/>
      <c r="B1463" s="554"/>
      <c r="C1463" s="544"/>
      <c r="D1463" s="78" t="s">
        <v>5474</v>
      </c>
      <c r="E1463" s="424">
        <v>1500</v>
      </c>
      <c r="F1463" s="352">
        <f t="shared" si="50"/>
        <v>900</v>
      </c>
      <c r="G1463" s="352">
        <f t="shared" si="51"/>
        <v>750</v>
      </c>
    </row>
    <row r="1464" spans="1:7" s="45" customFormat="1" ht="26.25" x14ac:dyDescent="0.25">
      <c r="A1464" s="553" t="s">
        <v>2258</v>
      </c>
      <c r="B1464" s="553" t="s">
        <v>2258</v>
      </c>
      <c r="C1464" s="542"/>
      <c r="D1464" s="78" t="s">
        <v>9149</v>
      </c>
      <c r="E1464" s="424"/>
      <c r="F1464" s="352">
        <f t="shared" si="50"/>
        <v>0</v>
      </c>
      <c r="G1464" s="352">
        <f t="shared" si="51"/>
        <v>0</v>
      </c>
    </row>
    <row r="1465" spans="1:7" s="45" customFormat="1" ht="25.5" x14ac:dyDescent="0.25">
      <c r="A1465" s="554"/>
      <c r="B1465" s="554"/>
      <c r="C1465" s="544"/>
      <c r="D1465" s="78" t="s">
        <v>5475</v>
      </c>
      <c r="E1465" s="424">
        <v>2450</v>
      </c>
      <c r="F1465" s="352">
        <f t="shared" si="50"/>
        <v>1470</v>
      </c>
      <c r="G1465" s="352">
        <f t="shared" si="51"/>
        <v>1225</v>
      </c>
    </row>
    <row r="1466" spans="1:7" s="45" customFormat="1" ht="26.25" x14ac:dyDescent="0.25">
      <c r="A1466" s="553" t="s">
        <v>2260</v>
      </c>
      <c r="B1466" s="553" t="s">
        <v>2260</v>
      </c>
      <c r="C1466" s="17"/>
      <c r="D1466" s="78" t="s">
        <v>9150</v>
      </c>
      <c r="E1466" s="424"/>
      <c r="F1466" s="352">
        <f t="shared" si="50"/>
        <v>0</v>
      </c>
      <c r="G1466" s="352">
        <f t="shared" si="51"/>
        <v>0</v>
      </c>
    </row>
    <row r="1467" spans="1:7" s="45" customFormat="1" ht="25.5" x14ac:dyDescent="0.25">
      <c r="A1467" s="555"/>
      <c r="B1467" s="555"/>
      <c r="C1467" s="17"/>
      <c r="D1467" s="78" t="s">
        <v>7655</v>
      </c>
      <c r="E1467" s="424">
        <v>1960</v>
      </c>
      <c r="F1467" s="352">
        <f t="shared" si="50"/>
        <v>1176</v>
      </c>
      <c r="G1467" s="352">
        <f t="shared" si="51"/>
        <v>980</v>
      </c>
    </row>
    <row r="1468" spans="1:7" s="45" customFormat="1" x14ac:dyDescent="0.25">
      <c r="A1468" s="554"/>
      <c r="B1468" s="554"/>
      <c r="C1468" s="17"/>
      <c r="D1468" s="78" t="s">
        <v>7656</v>
      </c>
      <c r="E1468" s="424">
        <v>1700</v>
      </c>
      <c r="F1468" s="352">
        <f t="shared" si="50"/>
        <v>1020</v>
      </c>
      <c r="G1468" s="352">
        <f t="shared" si="51"/>
        <v>850</v>
      </c>
    </row>
    <row r="1469" spans="1:7" s="45" customFormat="1" ht="26.25" x14ac:dyDescent="0.25">
      <c r="A1469" s="553" t="s">
        <v>2262</v>
      </c>
      <c r="B1469" s="553" t="s">
        <v>2262</v>
      </c>
      <c r="C1469" s="17"/>
      <c r="D1469" s="78" t="s">
        <v>9151</v>
      </c>
      <c r="E1469" s="424"/>
      <c r="F1469" s="352">
        <f t="shared" si="50"/>
        <v>0</v>
      </c>
      <c r="G1469" s="352">
        <f t="shared" si="51"/>
        <v>0</v>
      </c>
    </row>
    <row r="1470" spans="1:7" s="45" customFormat="1" ht="25.5" x14ac:dyDescent="0.25">
      <c r="A1470" s="554"/>
      <c r="B1470" s="554"/>
      <c r="C1470" s="17"/>
      <c r="D1470" s="78" t="s">
        <v>7657</v>
      </c>
      <c r="E1470" s="424">
        <v>1400</v>
      </c>
      <c r="F1470" s="352">
        <f t="shared" si="50"/>
        <v>840</v>
      </c>
      <c r="G1470" s="352">
        <f t="shared" si="51"/>
        <v>700</v>
      </c>
    </row>
    <row r="1471" spans="1:7" s="45" customFormat="1" x14ac:dyDescent="0.25">
      <c r="A1471" s="448"/>
      <c r="B1471" s="448"/>
      <c r="C1471" s="17"/>
      <c r="D1471" s="78" t="s">
        <v>7658</v>
      </c>
      <c r="E1471" s="424">
        <v>980</v>
      </c>
      <c r="F1471" s="352">
        <f t="shared" si="50"/>
        <v>588</v>
      </c>
      <c r="G1471" s="352">
        <f t="shared" si="51"/>
        <v>490</v>
      </c>
    </row>
    <row r="1472" spans="1:7" s="45" customFormat="1" x14ac:dyDescent="0.25">
      <c r="A1472" s="448"/>
      <c r="B1472" s="448"/>
      <c r="C1472" s="17"/>
      <c r="D1472" s="78" t="s">
        <v>7659</v>
      </c>
      <c r="E1472" s="424">
        <v>800</v>
      </c>
      <c r="F1472" s="352">
        <f t="shared" si="50"/>
        <v>480</v>
      </c>
      <c r="G1472" s="352">
        <f t="shared" si="51"/>
        <v>400</v>
      </c>
    </row>
    <row r="1473" spans="1:7" s="45" customFormat="1" ht="25.5" x14ac:dyDescent="0.25">
      <c r="A1473" s="122" t="s">
        <v>2264</v>
      </c>
      <c r="B1473" s="122" t="s">
        <v>2264</v>
      </c>
      <c r="C1473" s="17"/>
      <c r="D1473" s="78" t="s">
        <v>5476</v>
      </c>
      <c r="E1473" s="424">
        <v>2100</v>
      </c>
      <c r="F1473" s="352">
        <f t="shared" si="50"/>
        <v>1260</v>
      </c>
      <c r="G1473" s="352">
        <f t="shared" si="51"/>
        <v>1050</v>
      </c>
    </row>
    <row r="1474" spans="1:7" s="45" customFormat="1" ht="25.5" x14ac:dyDescent="0.25">
      <c r="A1474" s="122" t="s">
        <v>2266</v>
      </c>
      <c r="B1474" s="122" t="s">
        <v>2266</v>
      </c>
      <c r="C1474" s="17"/>
      <c r="D1474" s="78" t="s">
        <v>5477</v>
      </c>
      <c r="E1474" s="424">
        <v>1940</v>
      </c>
      <c r="F1474" s="352">
        <f t="shared" si="50"/>
        <v>1164</v>
      </c>
      <c r="G1474" s="352">
        <f t="shared" si="51"/>
        <v>970</v>
      </c>
    </row>
    <row r="1475" spans="1:7" s="45" customFormat="1" x14ac:dyDescent="0.25">
      <c r="A1475" s="122" t="s">
        <v>2268</v>
      </c>
      <c r="B1475" s="122" t="s">
        <v>2268</v>
      </c>
      <c r="C1475" s="17"/>
      <c r="D1475" s="78" t="s">
        <v>5478</v>
      </c>
      <c r="E1475" s="424">
        <v>2270</v>
      </c>
      <c r="F1475" s="352">
        <f t="shared" si="50"/>
        <v>1362</v>
      </c>
      <c r="G1475" s="352">
        <f t="shared" si="51"/>
        <v>1135</v>
      </c>
    </row>
    <row r="1476" spans="1:7" s="45" customFormat="1" ht="25.5" x14ac:dyDescent="0.25">
      <c r="A1476" s="122" t="s">
        <v>2269</v>
      </c>
      <c r="B1476" s="122" t="s">
        <v>2269</v>
      </c>
      <c r="C1476" s="17"/>
      <c r="D1476" s="78" t="s">
        <v>5479</v>
      </c>
      <c r="E1476" s="424">
        <v>1950</v>
      </c>
      <c r="F1476" s="352">
        <f t="shared" si="50"/>
        <v>1170</v>
      </c>
      <c r="G1476" s="352">
        <f t="shared" si="51"/>
        <v>975</v>
      </c>
    </row>
    <row r="1477" spans="1:7" s="45" customFormat="1" x14ac:dyDescent="0.25">
      <c r="A1477" s="122" t="s">
        <v>2270</v>
      </c>
      <c r="B1477" s="122" t="s">
        <v>2270</v>
      </c>
      <c r="C1477" s="17"/>
      <c r="D1477" s="75" t="s">
        <v>875</v>
      </c>
      <c r="E1477" s="424">
        <v>1950</v>
      </c>
      <c r="F1477" s="352">
        <f t="shared" si="50"/>
        <v>1170</v>
      </c>
      <c r="G1477" s="352">
        <f t="shared" si="51"/>
        <v>975</v>
      </c>
    </row>
    <row r="1478" spans="1:7" s="45" customFormat="1" ht="26.25" x14ac:dyDescent="0.25">
      <c r="A1478" s="553" t="s">
        <v>2271</v>
      </c>
      <c r="B1478" s="553" t="s">
        <v>2271</v>
      </c>
      <c r="C1478" s="17"/>
      <c r="D1478" s="78" t="s">
        <v>9152</v>
      </c>
      <c r="E1478" s="424"/>
      <c r="F1478" s="352">
        <f t="shared" si="50"/>
        <v>0</v>
      </c>
      <c r="G1478" s="352">
        <f t="shared" si="51"/>
        <v>0</v>
      </c>
    </row>
    <row r="1479" spans="1:7" s="45" customFormat="1" x14ac:dyDescent="0.25">
      <c r="A1479" s="555"/>
      <c r="B1479" s="555"/>
      <c r="C1479" s="17"/>
      <c r="D1479" s="75" t="s">
        <v>6769</v>
      </c>
      <c r="E1479" s="424"/>
      <c r="F1479" s="352">
        <f t="shared" si="50"/>
        <v>0</v>
      </c>
      <c r="G1479" s="352">
        <f t="shared" si="51"/>
        <v>0</v>
      </c>
    </row>
    <row r="1480" spans="1:7" s="45" customFormat="1" x14ac:dyDescent="0.25">
      <c r="A1480" s="555"/>
      <c r="B1480" s="555"/>
      <c r="C1480" s="17"/>
      <c r="D1480" s="78" t="s">
        <v>7660</v>
      </c>
      <c r="E1480" s="424">
        <v>2200</v>
      </c>
      <c r="F1480" s="352">
        <f t="shared" si="50"/>
        <v>1320</v>
      </c>
      <c r="G1480" s="352">
        <f t="shared" si="51"/>
        <v>1100</v>
      </c>
    </row>
    <row r="1481" spans="1:7" s="45" customFormat="1" x14ac:dyDescent="0.25">
      <c r="A1481" s="554"/>
      <c r="B1481" s="554"/>
      <c r="C1481" s="17"/>
      <c r="D1481" s="143" t="s">
        <v>9153</v>
      </c>
      <c r="E1481" s="424">
        <v>3000</v>
      </c>
      <c r="F1481" s="352">
        <f t="shared" si="50"/>
        <v>1800</v>
      </c>
      <c r="G1481" s="352">
        <f t="shared" si="51"/>
        <v>1500</v>
      </c>
    </row>
    <row r="1482" spans="1:7" s="45" customFormat="1" ht="25.5" x14ac:dyDescent="0.25">
      <c r="A1482" s="122" t="s">
        <v>4537</v>
      </c>
      <c r="B1482" s="122" t="s">
        <v>4537</v>
      </c>
      <c r="C1482" s="17"/>
      <c r="D1482" s="78" t="s">
        <v>9154</v>
      </c>
      <c r="E1482" s="424">
        <v>2800</v>
      </c>
      <c r="F1482" s="352">
        <f t="shared" si="50"/>
        <v>1680</v>
      </c>
      <c r="G1482" s="352">
        <f t="shared" si="51"/>
        <v>1400</v>
      </c>
    </row>
    <row r="1483" spans="1:7" s="45" customFormat="1" x14ac:dyDescent="0.25">
      <c r="A1483" s="122" t="s">
        <v>4539</v>
      </c>
      <c r="B1483" s="122" t="s">
        <v>4539</v>
      </c>
      <c r="C1483" s="17"/>
      <c r="D1483" s="75" t="s">
        <v>5480</v>
      </c>
      <c r="E1483" s="424">
        <v>1430</v>
      </c>
      <c r="F1483" s="352">
        <f t="shared" si="50"/>
        <v>858</v>
      </c>
      <c r="G1483" s="352">
        <f t="shared" si="51"/>
        <v>715</v>
      </c>
    </row>
    <row r="1484" spans="1:7" s="45" customFormat="1" x14ac:dyDescent="0.25">
      <c r="A1484" s="122" t="s">
        <v>4542</v>
      </c>
      <c r="B1484" s="122" t="s">
        <v>4542</v>
      </c>
      <c r="C1484" s="17"/>
      <c r="D1484" s="75" t="s">
        <v>877</v>
      </c>
      <c r="E1484" s="424">
        <v>1430</v>
      </c>
      <c r="F1484" s="352">
        <f t="shared" si="50"/>
        <v>858</v>
      </c>
      <c r="G1484" s="352">
        <f t="shared" si="51"/>
        <v>715</v>
      </c>
    </row>
    <row r="1485" spans="1:7" s="45" customFormat="1" x14ac:dyDescent="0.25">
      <c r="A1485" s="122" t="s">
        <v>4544</v>
      </c>
      <c r="B1485" s="122" t="s">
        <v>4544</v>
      </c>
      <c r="C1485" s="17"/>
      <c r="D1485" s="75" t="s">
        <v>5481</v>
      </c>
      <c r="E1485" s="424">
        <v>1430</v>
      </c>
      <c r="F1485" s="352">
        <f t="shared" si="50"/>
        <v>858</v>
      </c>
      <c r="G1485" s="352">
        <f t="shared" si="51"/>
        <v>715</v>
      </c>
    </row>
    <row r="1486" spans="1:7" s="45" customFormat="1" x14ac:dyDescent="0.25">
      <c r="A1486" s="122" t="s">
        <v>4547</v>
      </c>
      <c r="B1486" s="122" t="s">
        <v>4547</v>
      </c>
      <c r="C1486" s="17"/>
      <c r="D1486" s="75" t="s">
        <v>5482</v>
      </c>
      <c r="E1486" s="424">
        <v>1430</v>
      </c>
      <c r="F1486" s="352">
        <f t="shared" si="50"/>
        <v>858</v>
      </c>
      <c r="G1486" s="352">
        <f t="shared" si="51"/>
        <v>715</v>
      </c>
    </row>
    <row r="1487" spans="1:7" s="45" customFormat="1" x14ac:dyDescent="0.25">
      <c r="A1487" s="122" t="s">
        <v>4549</v>
      </c>
      <c r="B1487" s="122" t="s">
        <v>4549</v>
      </c>
      <c r="C1487" s="17"/>
      <c r="D1487" s="78" t="s">
        <v>4497</v>
      </c>
      <c r="E1487" s="424">
        <v>1400</v>
      </c>
      <c r="F1487" s="352">
        <f t="shared" si="50"/>
        <v>840</v>
      </c>
      <c r="G1487" s="352">
        <f t="shared" si="51"/>
        <v>700</v>
      </c>
    </row>
    <row r="1488" spans="1:7" s="45" customFormat="1" x14ac:dyDescent="0.25">
      <c r="A1488" s="122" t="s">
        <v>4551</v>
      </c>
      <c r="B1488" s="122" t="s">
        <v>4551</v>
      </c>
      <c r="C1488" s="17"/>
      <c r="D1488" s="78" t="s">
        <v>4499</v>
      </c>
      <c r="E1488" s="424">
        <v>700</v>
      </c>
      <c r="F1488" s="352">
        <f t="shared" si="50"/>
        <v>420</v>
      </c>
      <c r="G1488" s="352">
        <f t="shared" si="51"/>
        <v>350</v>
      </c>
    </row>
    <row r="1489" spans="1:7" s="45" customFormat="1" x14ac:dyDescent="0.25">
      <c r="A1489" s="122" t="s">
        <v>4552</v>
      </c>
      <c r="B1489" s="122" t="s">
        <v>4552</v>
      </c>
      <c r="C1489" s="17"/>
      <c r="D1489" s="75" t="s">
        <v>4324</v>
      </c>
      <c r="E1489" s="424">
        <v>2100</v>
      </c>
      <c r="F1489" s="352">
        <f t="shared" si="50"/>
        <v>1260</v>
      </c>
      <c r="G1489" s="352">
        <f t="shared" si="51"/>
        <v>1050</v>
      </c>
    </row>
    <row r="1490" spans="1:7" s="45" customFormat="1" x14ac:dyDescent="0.25">
      <c r="A1490" s="122" t="s">
        <v>4554</v>
      </c>
      <c r="B1490" s="122" t="s">
        <v>4554</v>
      </c>
      <c r="C1490" s="17"/>
      <c r="D1490" s="78" t="s">
        <v>9155</v>
      </c>
      <c r="E1490" s="424">
        <v>2800</v>
      </c>
      <c r="F1490" s="352">
        <f t="shared" si="50"/>
        <v>1680</v>
      </c>
      <c r="G1490" s="352">
        <f t="shared" si="51"/>
        <v>1400</v>
      </c>
    </row>
    <row r="1491" spans="1:7" s="45" customFormat="1" ht="25.5" x14ac:dyDescent="0.25">
      <c r="A1491" s="122" t="s">
        <v>4556</v>
      </c>
      <c r="B1491" s="122"/>
      <c r="C1491" s="17"/>
      <c r="D1491" s="143" t="s">
        <v>9156</v>
      </c>
      <c r="E1491" s="424">
        <v>1750</v>
      </c>
      <c r="F1491" s="352">
        <f t="shared" si="50"/>
        <v>1050</v>
      </c>
      <c r="G1491" s="352">
        <f t="shared" si="51"/>
        <v>875</v>
      </c>
    </row>
    <row r="1492" spans="1:7" s="45" customFormat="1" ht="25.5" x14ac:dyDescent="0.25">
      <c r="A1492" s="448" t="s">
        <v>4558</v>
      </c>
      <c r="B1492" s="448"/>
      <c r="C1492" s="17"/>
      <c r="D1492" s="79" t="s">
        <v>9157</v>
      </c>
      <c r="E1492" s="424">
        <v>1300</v>
      </c>
      <c r="F1492" s="352">
        <f t="shared" si="50"/>
        <v>780</v>
      </c>
      <c r="G1492" s="352">
        <f t="shared" si="51"/>
        <v>650</v>
      </c>
    </row>
    <row r="1493" spans="1:7" s="45" customFormat="1" x14ac:dyDescent="0.25">
      <c r="A1493" s="89">
        <v>5</v>
      </c>
      <c r="B1493" s="89">
        <v>5</v>
      </c>
      <c r="C1493" s="17"/>
      <c r="D1493" s="75" t="s">
        <v>5483</v>
      </c>
      <c r="E1493" s="424">
        <v>0</v>
      </c>
      <c r="F1493" s="352">
        <f t="shared" si="50"/>
        <v>0</v>
      </c>
      <c r="G1493" s="352">
        <f t="shared" si="51"/>
        <v>0</v>
      </c>
    </row>
    <row r="1494" spans="1:7" s="45" customFormat="1" ht="39.75" x14ac:dyDescent="0.25">
      <c r="A1494" s="553" t="s">
        <v>89</v>
      </c>
      <c r="B1494" s="553" t="s">
        <v>89</v>
      </c>
      <c r="C1494" s="17"/>
      <c r="D1494" s="78" t="s">
        <v>9158</v>
      </c>
      <c r="E1494" s="424">
        <v>0</v>
      </c>
      <c r="F1494" s="352">
        <f t="shared" si="50"/>
        <v>0</v>
      </c>
      <c r="G1494" s="352">
        <f t="shared" si="51"/>
        <v>0</v>
      </c>
    </row>
    <row r="1495" spans="1:7" s="45" customFormat="1" ht="25.5" x14ac:dyDescent="0.25">
      <c r="A1495" s="555"/>
      <c r="B1495" s="555"/>
      <c r="C1495" s="17"/>
      <c r="D1495" s="79" t="s">
        <v>5484</v>
      </c>
      <c r="E1495" s="424">
        <v>6010</v>
      </c>
      <c r="F1495" s="352">
        <f t="shared" si="50"/>
        <v>3606</v>
      </c>
      <c r="G1495" s="352">
        <f t="shared" si="51"/>
        <v>3005</v>
      </c>
    </row>
    <row r="1496" spans="1:7" s="45" customFormat="1" ht="25.5" x14ac:dyDescent="0.25">
      <c r="A1496" s="554"/>
      <c r="B1496" s="554"/>
      <c r="C1496" s="17"/>
      <c r="D1496" s="79" t="s">
        <v>5485</v>
      </c>
      <c r="E1496" s="424">
        <v>5500</v>
      </c>
      <c r="F1496" s="352">
        <f t="shared" si="50"/>
        <v>3300</v>
      </c>
      <c r="G1496" s="352">
        <f t="shared" si="51"/>
        <v>2750</v>
      </c>
    </row>
    <row r="1497" spans="1:7" s="45" customFormat="1" x14ac:dyDescent="0.25">
      <c r="A1497" s="553" t="s">
        <v>90</v>
      </c>
      <c r="B1497" s="553" t="s">
        <v>90</v>
      </c>
      <c r="C1497" s="17"/>
      <c r="D1497" s="75" t="s">
        <v>5486</v>
      </c>
      <c r="E1497" s="424">
        <v>0</v>
      </c>
      <c r="F1497" s="352">
        <f t="shared" si="50"/>
        <v>0</v>
      </c>
      <c r="G1497" s="352">
        <f t="shared" si="51"/>
        <v>0</v>
      </c>
    </row>
    <row r="1498" spans="1:7" s="45" customFormat="1" ht="25.5" x14ac:dyDescent="0.25">
      <c r="A1498" s="555"/>
      <c r="B1498" s="555"/>
      <c r="C1498" s="17"/>
      <c r="D1498" s="78" t="s">
        <v>5487</v>
      </c>
      <c r="E1498" s="424">
        <v>3000</v>
      </c>
      <c r="F1498" s="352">
        <f t="shared" si="50"/>
        <v>1800</v>
      </c>
      <c r="G1498" s="352">
        <f t="shared" si="51"/>
        <v>1500</v>
      </c>
    </row>
    <row r="1499" spans="1:7" s="45" customFormat="1" x14ac:dyDescent="0.25">
      <c r="A1499" s="554"/>
      <c r="B1499" s="554"/>
      <c r="C1499" s="17"/>
      <c r="D1499" s="78" t="s">
        <v>5488</v>
      </c>
      <c r="E1499" s="424">
        <v>2800</v>
      </c>
      <c r="F1499" s="352">
        <f t="shared" si="50"/>
        <v>1680</v>
      </c>
      <c r="G1499" s="352">
        <f t="shared" si="51"/>
        <v>1400</v>
      </c>
    </row>
    <row r="1500" spans="1:7" s="45" customFormat="1" x14ac:dyDescent="0.25">
      <c r="A1500" s="553" t="s">
        <v>91</v>
      </c>
      <c r="B1500" s="553" t="s">
        <v>91</v>
      </c>
      <c r="C1500" s="17"/>
      <c r="D1500" s="75" t="s">
        <v>5489</v>
      </c>
      <c r="E1500" s="424">
        <v>0</v>
      </c>
      <c r="F1500" s="352">
        <f t="shared" si="50"/>
        <v>0</v>
      </c>
      <c r="G1500" s="352">
        <f t="shared" si="51"/>
        <v>0</v>
      </c>
    </row>
    <row r="1501" spans="1:7" s="45" customFormat="1" ht="25.5" x14ac:dyDescent="0.25">
      <c r="A1501" s="555"/>
      <c r="B1501" s="555"/>
      <c r="C1501" s="17"/>
      <c r="D1501" s="78" t="s">
        <v>5490</v>
      </c>
      <c r="E1501" s="424">
        <v>2400</v>
      </c>
      <c r="F1501" s="352">
        <f t="shared" ref="F1501:F1564" si="52">IFERROR(E1501*0.6,0)</f>
        <v>1440</v>
      </c>
      <c r="G1501" s="352">
        <f t="shared" ref="G1501:G1564" si="53">IFERROR(E1501*0.5,0)</f>
        <v>1200</v>
      </c>
    </row>
    <row r="1502" spans="1:7" s="45" customFormat="1" ht="27" x14ac:dyDescent="0.25">
      <c r="A1502" s="555"/>
      <c r="B1502" s="555"/>
      <c r="C1502" s="17"/>
      <c r="D1502" s="78" t="s">
        <v>9159</v>
      </c>
      <c r="E1502" s="424"/>
      <c r="F1502" s="352">
        <f t="shared" si="52"/>
        <v>0</v>
      </c>
      <c r="G1502" s="352">
        <f t="shared" si="53"/>
        <v>0</v>
      </c>
    </row>
    <row r="1503" spans="1:7" s="45" customFormat="1" x14ac:dyDescent="0.25">
      <c r="A1503" s="554"/>
      <c r="B1503" s="554"/>
      <c r="C1503" s="17"/>
      <c r="D1503" s="78" t="s">
        <v>7661</v>
      </c>
      <c r="E1503" s="424">
        <v>2100</v>
      </c>
      <c r="F1503" s="352">
        <f t="shared" si="52"/>
        <v>1260</v>
      </c>
      <c r="G1503" s="352">
        <f t="shared" si="53"/>
        <v>1050</v>
      </c>
    </row>
    <row r="1504" spans="1:7" s="45" customFormat="1" x14ac:dyDescent="0.25">
      <c r="A1504" s="553" t="s">
        <v>133</v>
      </c>
      <c r="B1504" s="553" t="s">
        <v>133</v>
      </c>
      <c r="C1504" s="17"/>
      <c r="D1504" s="75" t="s">
        <v>5491</v>
      </c>
      <c r="E1504" s="424">
        <v>0</v>
      </c>
      <c r="F1504" s="352">
        <f t="shared" si="52"/>
        <v>0</v>
      </c>
      <c r="G1504" s="352">
        <f t="shared" si="53"/>
        <v>0</v>
      </c>
    </row>
    <row r="1505" spans="1:7" s="45" customFormat="1" ht="25.5" x14ac:dyDescent="0.25">
      <c r="A1505" s="555"/>
      <c r="B1505" s="555"/>
      <c r="C1505" s="17"/>
      <c r="D1505" s="78" t="s">
        <v>5492</v>
      </c>
      <c r="E1505" s="424">
        <v>2220</v>
      </c>
      <c r="F1505" s="352">
        <f t="shared" si="52"/>
        <v>1332</v>
      </c>
      <c r="G1505" s="352">
        <f t="shared" si="53"/>
        <v>1110</v>
      </c>
    </row>
    <row r="1506" spans="1:7" s="45" customFormat="1" x14ac:dyDescent="0.25">
      <c r="A1506" s="554"/>
      <c r="B1506" s="554"/>
      <c r="C1506" s="17"/>
      <c r="D1506" s="78" t="s">
        <v>5493</v>
      </c>
      <c r="E1506" s="424">
        <v>1920</v>
      </c>
      <c r="F1506" s="352">
        <f t="shared" si="52"/>
        <v>1152</v>
      </c>
      <c r="G1506" s="352">
        <f t="shared" si="53"/>
        <v>960</v>
      </c>
    </row>
    <row r="1507" spans="1:7" s="45" customFormat="1" x14ac:dyDescent="0.25">
      <c r="A1507" s="553" t="s">
        <v>134</v>
      </c>
      <c r="B1507" s="553" t="s">
        <v>134</v>
      </c>
      <c r="C1507" s="17"/>
      <c r="D1507" s="75" t="s">
        <v>5494</v>
      </c>
      <c r="E1507" s="424">
        <v>0</v>
      </c>
      <c r="F1507" s="352">
        <f t="shared" si="52"/>
        <v>0</v>
      </c>
      <c r="G1507" s="352">
        <f t="shared" si="53"/>
        <v>0</v>
      </c>
    </row>
    <row r="1508" spans="1:7" s="45" customFormat="1" ht="25.5" x14ac:dyDescent="0.25">
      <c r="A1508" s="555"/>
      <c r="B1508" s="555"/>
      <c r="C1508" s="17"/>
      <c r="D1508" s="79" t="s">
        <v>7662</v>
      </c>
      <c r="E1508" s="424">
        <v>2100</v>
      </c>
      <c r="F1508" s="352">
        <f t="shared" si="52"/>
        <v>1260</v>
      </c>
      <c r="G1508" s="352">
        <f t="shared" si="53"/>
        <v>1050</v>
      </c>
    </row>
    <row r="1509" spans="1:7" s="45" customFormat="1" ht="13.5" x14ac:dyDescent="0.25">
      <c r="A1509" s="555"/>
      <c r="B1509" s="555"/>
      <c r="C1509" s="17"/>
      <c r="D1509" s="79" t="s">
        <v>9160</v>
      </c>
      <c r="E1509" s="424"/>
      <c r="F1509" s="352">
        <f t="shared" si="52"/>
        <v>0</v>
      </c>
      <c r="G1509" s="352">
        <f t="shared" si="53"/>
        <v>0</v>
      </c>
    </row>
    <row r="1510" spans="1:7" s="45" customFormat="1" ht="25.5" x14ac:dyDescent="0.25">
      <c r="A1510" s="555"/>
      <c r="B1510" s="555"/>
      <c r="C1510" s="17"/>
      <c r="D1510" s="79" t="s">
        <v>7663</v>
      </c>
      <c r="E1510" s="424">
        <v>1470</v>
      </c>
      <c r="F1510" s="352">
        <f t="shared" si="52"/>
        <v>882</v>
      </c>
      <c r="G1510" s="352">
        <f t="shared" si="53"/>
        <v>735</v>
      </c>
    </row>
    <row r="1511" spans="1:7" s="45" customFormat="1" x14ac:dyDescent="0.25">
      <c r="A1511" s="554"/>
      <c r="B1511" s="554"/>
      <c r="C1511" s="17"/>
      <c r="D1511" s="79" t="s">
        <v>9161</v>
      </c>
      <c r="E1511" s="424">
        <v>1400</v>
      </c>
      <c r="F1511" s="352">
        <f t="shared" si="52"/>
        <v>840</v>
      </c>
      <c r="G1511" s="352">
        <f t="shared" si="53"/>
        <v>700</v>
      </c>
    </row>
    <row r="1512" spans="1:7" s="45" customFormat="1" x14ac:dyDescent="0.25">
      <c r="A1512" s="553" t="s">
        <v>3939</v>
      </c>
      <c r="B1512" s="553" t="s">
        <v>3939</v>
      </c>
      <c r="C1512" s="17"/>
      <c r="D1512" s="75" t="s">
        <v>5495</v>
      </c>
      <c r="E1512" s="424">
        <v>0</v>
      </c>
      <c r="F1512" s="352">
        <f t="shared" si="52"/>
        <v>0</v>
      </c>
      <c r="G1512" s="352">
        <f t="shared" si="53"/>
        <v>0</v>
      </c>
    </row>
    <row r="1513" spans="1:7" s="45" customFormat="1" x14ac:dyDescent="0.25">
      <c r="A1513" s="555"/>
      <c r="B1513" s="555"/>
      <c r="C1513" s="17"/>
      <c r="D1513" s="78" t="s">
        <v>5496</v>
      </c>
      <c r="E1513" s="424">
        <v>2470</v>
      </c>
      <c r="F1513" s="352">
        <f t="shared" si="52"/>
        <v>1482</v>
      </c>
      <c r="G1513" s="352">
        <f t="shared" si="53"/>
        <v>1235</v>
      </c>
    </row>
    <row r="1514" spans="1:7" s="45" customFormat="1" x14ac:dyDescent="0.25">
      <c r="A1514" s="554"/>
      <c r="B1514" s="554"/>
      <c r="C1514" s="17"/>
      <c r="D1514" s="78" t="s">
        <v>5497</v>
      </c>
      <c r="E1514" s="424">
        <v>1920</v>
      </c>
      <c r="F1514" s="352">
        <f t="shared" si="52"/>
        <v>1152</v>
      </c>
      <c r="G1514" s="352">
        <f t="shared" si="53"/>
        <v>960</v>
      </c>
    </row>
    <row r="1515" spans="1:7" s="45" customFormat="1" ht="26.25" x14ac:dyDescent="0.25">
      <c r="A1515" s="553" t="s">
        <v>135</v>
      </c>
      <c r="B1515" s="553" t="s">
        <v>135</v>
      </c>
      <c r="C1515" s="17"/>
      <c r="D1515" s="78" t="s">
        <v>9162</v>
      </c>
      <c r="E1515" s="424"/>
      <c r="F1515" s="352">
        <f t="shared" si="52"/>
        <v>0</v>
      </c>
      <c r="G1515" s="352">
        <f t="shared" si="53"/>
        <v>0</v>
      </c>
    </row>
    <row r="1516" spans="1:7" s="45" customFormat="1" ht="25.5" x14ac:dyDescent="0.25">
      <c r="A1516" s="554"/>
      <c r="B1516" s="554"/>
      <c r="C1516" s="17"/>
      <c r="D1516" s="78" t="s">
        <v>7664</v>
      </c>
      <c r="E1516" s="424">
        <v>1400</v>
      </c>
      <c r="F1516" s="352">
        <f t="shared" si="52"/>
        <v>840</v>
      </c>
      <c r="G1516" s="352">
        <f t="shared" si="53"/>
        <v>700</v>
      </c>
    </row>
    <row r="1517" spans="1:7" s="45" customFormat="1" x14ac:dyDescent="0.25">
      <c r="A1517" s="553" t="s">
        <v>136</v>
      </c>
      <c r="B1517" s="553" t="s">
        <v>136</v>
      </c>
      <c r="C1517" s="17"/>
      <c r="D1517" s="75" t="s">
        <v>5498</v>
      </c>
      <c r="E1517" s="424">
        <v>0</v>
      </c>
      <c r="F1517" s="352">
        <f t="shared" si="52"/>
        <v>0</v>
      </c>
      <c r="G1517" s="352">
        <f t="shared" si="53"/>
        <v>0</v>
      </c>
    </row>
    <row r="1518" spans="1:7" s="45" customFormat="1" ht="25.5" x14ac:dyDescent="0.25">
      <c r="A1518" s="555"/>
      <c r="B1518" s="555"/>
      <c r="C1518" s="17"/>
      <c r="D1518" s="78" t="s">
        <v>5499</v>
      </c>
      <c r="E1518" s="424">
        <v>2400</v>
      </c>
      <c r="F1518" s="352">
        <f t="shared" si="52"/>
        <v>1440</v>
      </c>
      <c r="G1518" s="352">
        <f t="shared" si="53"/>
        <v>1200</v>
      </c>
    </row>
    <row r="1519" spans="1:7" s="45" customFormat="1" x14ac:dyDescent="0.25">
      <c r="A1519" s="555"/>
      <c r="B1519" s="555"/>
      <c r="C1519" s="17"/>
      <c r="D1519" s="75" t="s">
        <v>7597</v>
      </c>
      <c r="E1519" s="424"/>
      <c r="F1519" s="352">
        <f t="shared" si="52"/>
        <v>0</v>
      </c>
      <c r="G1519" s="352">
        <f t="shared" si="53"/>
        <v>0</v>
      </c>
    </row>
    <row r="1520" spans="1:7" s="45" customFormat="1" x14ac:dyDescent="0.25">
      <c r="A1520" s="555"/>
      <c r="B1520" s="555"/>
      <c r="C1520" s="17"/>
      <c r="D1520" s="78" t="s">
        <v>5500</v>
      </c>
      <c r="E1520" s="424"/>
      <c r="F1520" s="352">
        <f t="shared" si="52"/>
        <v>0</v>
      </c>
      <c r="G1520" s="352">
        <f t="shared" si="53"/>
        <v>0</v>
      </c>
    </row>
    <row r="1521" spans="1:7" s="45" customFormat="1" x14ac:dyDescent="0.25">
      <c r="A1521" s="555"/>
      <c r="B1521" s="554"/>
      <c r="C1521" s="17"/>
      <c r="D1521" s="78" t="s">
        <v>7665</v>
      </c>
      <c r="E1521" s="424"/>
      <c r="F1521" s="352">
        <f t="shared" si="52"/>
        <v>0</v>
      </c>
      <c r="G1521" s="352">
        <f t="shared" si="53"/>
        <v>0</v>
      </c>
    </row>
    <row r="1522" spans="1:7" s="45" customFormat="1" x14ac:dyDescent="0.25">
      <c r="A1522" s="555"/>
      <c r="B1522" s="122"/>
      <c r="C1522" s="17"/>
      <c r="D1522" s="75" t="s">
        <v>7616</v>
      </c>
      <c r="E1522" s="424"/>
      <c r="F1522" s="352">
        <f t="shared" si="52"/>
        <v>0</v>
      </c>
      <c r="G1522" s="352">
        <f t="shared" si="53"/>
        <v>0</v>
      </c>
    </row>
    <row r="1523" spans="1:7" s="45" customFormat="1" x14ac:dyDescent="0.25">
      <c r="A1523" s="554"/>
      <c r="B1523" s="122"/>
      <c r="C1523" s="17"/>
      <c r="D1523" s="78" t="s">
        <v>7666</v>
      </c>
      <c r="E1523" s="424">
        <v>1920</v>
      </c>
      <c r="F1523" s="352">
        <f t="shared" si="52"/>
        <v>1152</v>
      </c>
      <c r="G1523" s="352">
        <f t="shared" si="53"/>
        <v>960</v>
      </c>
    </row>
    <row r="1524" spans="1:7" s="45" customFormat="1" x14ac:dyDescent="0.25">
      <c r="A1524" s="553" t="s">
        <v>137</v>
      </c>
      <c r="B1524" s="553" t="s">
        <v>137</v>
      </c>
      <c r="C1524" s="17"/>
      <c r="D1524" s="75" t="s">
        <v>5501</v>
      </c>
      <c r="E1524" s="424">
        <v>0</v>
      </c>
      <c r="F1524" s="352">
        <f t="shared" si="52"/>
        <v>0</v>
      </c>
      <c r="G1524" s="352">
        <f t="shared" si="53"/>
        <v>0</v>
      </c>
    </row>
    <row r="1525" spans="1:7" s="45" customFormat="1" ht="25.5" x14ac:dyDescent="0.25">
      <c r="A1525" s="555"/>
      <c r="B1525" s="555"/>
      <c r="C1525" s="17"/>
      <c r="D1525" s="78" t="s">
        <v>5502</v>
      </c>
      <c r="E1525" s="424">
        <v>2310</v>
      </c>
      <c r="F1525" s="352">
        <f t="shared" si="52"/>
        <v>1386</v>
      </c>
      <c r="G1525" s="352">
        <f t="shared" si="53"/>
        <v>1155</v>
      </c>
    </row>
    <row r="1526" spans="1:7" s="45" customFormat="1" x14ac:dyDescent="0.25">
      <c r="A1526" s="554"/>
      <c r="B1526" s="554"/>
      <c r="C1526" s="17"/>
      <c r="D1526" s="78" t="s">
        <v>5503</v>
      </c>
      <c r="E1526" s="424">
        <v>2150</v>
      </c>
      <c r="F1526" s="352">
        <f t="shared" si="52"/>
        <v>1290</v>
      </c>
      <c r="G1526" s="352">
        <f t="shared" si="53"/>
        <v>1075</v>
      </c>
    </row>
    <row r="1527" spans="1:7" s="45" customFormat="1" x14ac:dyDescent="0.25">
      <c r="A1527" s="553" t="s">
        <v>177</v>
      </c>
      <c r="B1527" s="553" t="s">
        <v>177</v>
      </c>
      <c r="C1527" s="17"/>
      <c r="D1527" s="75" t="s">
        <v>5504</v>
      </c>
      <c r="E1527" s="424">
        <v>0</v>
      </c>
      <c r="F1527" s="352">
        <f t="shared" si="52"/>
        <v>0</v>
      </c>
      <c r="G1527" s="352">
        <f t="shared" si="53"/>
        <v>0</v>
      </c>
    </row>
    <row r="1528" spans="1:7" s="45" customFormat="1" ht="25.5" x14ac:dyDescent="0.25">
      <c r="A1528" s="555"/>
      <c r="B1528" s="555"/>
      <c r="C1528" s="17"/>
      <c r="D1528" s="78" t="s">
        <v>5505</v>
      </c>
      <c r="E1528" s="424">
        <v>2100</v>
      </c>
      <c r="F1528" s="352">
        <f t="shared" si="52"/>
        <v>1260</v>
      </c>
      <c r="G1528" s="352">
        <f t="shared" si="53"/>
        <v>1050</v>
      </c>
    </row>
    <row r="1529" spans="1:7" s="45" customFormat="1" x14ac:dyDescent="0.25">
      <c r="A1529" s="554"/>
      <c r="B1529" s="554"/>
      <c r="C1529" s="17"/>
      <c r="D1529" s="78" t="s">
        <v>5506</v>
      </c>
      <c r="E1529" s="424">
        <v>1500</v>
      </c>
      <c r="F1529" s="352">
        <f t="shared" si="52"/>
        <v>900</v>
      </c>
      <c r="G1529" s="352">
        <f t="shared" si="53"/>
        <v>750</v>
      </c>
    </row>
    <row r="1530" spans="1:7" s="45" customFormat="1" ht="25.5" x14ac:dyDescent="0.25">
      <c r="A1530" s="122" t="s">
        <v>178</v>
      </c>
      <c r="B1530" s="122" t="s">
        <v>178</v>
      </c>
      <c r="C1530" s="17"/>
      <c r="D1530" s="78" t="s">
        <v>5507</v>
      </c>
      <c r="E1530" s="424">
        <v>1400</v>
      </c>
      <c r="F1530" s="352">
        <f t="shared" si="52"/>
        <v>840</v>
      </c>
      <c r="G1530" s="352">
        <f t="shared" si="53"/>
        <v>700</v>
      </c>
    </row>
    <row r="1531" spans="1:7" s="45" customFormat="1" x14ac:dyDescent="0.25">
      <c r="A1531" s="122" t="s">
        <v>179</v>
      </c>
      <c r="B1531" s="122" t="s">
        <v>179</v>
      </c>
      <c r="C1531" s="17"/>
      <c r="D1531" s="78" t="s">
        <v>5508</v>
      </c>
      <c r="E1531" s="424">
        <v>1160</v>
      </c>
      <c r="F1531" s="352">
        <f t="shared" si="52"/>
        <v>696</v>
      </c>
      <c r="G1531" s="352">
        <f t="shared" si="53"/>
        <v>580</v>
      </c>
    </row>
    <row r="1532" spans="1:7" s="45" customFormat="1" ht="25.5" x14ac:dyDescent="0.25">
      <c r="A1532" s="122" t="s">
        <v>867</v>
      </c>
      <c r="B1532" s="122" t="s">
        <v>867</v>
      </c>
      <c r="C1532" s="17"/>
      <c r="D1532" s="78" t="s">
        <v>5464</v>
      </c>
      <c r="E1532" s="424">
        <v>1400</v>
      </c>
      <c r="F1532" s="352">
        <f t="shared" si="52"/>
        <v>840</v>
      </c>
      <c r="G1532" s="352">
        <f t="shared" si="53"/>
        <v>700</v>
      </c>
    </row>
    <row r="1533" spans="1:7" s="45" customFormat="1" ht="25.5" x14ac:dyDescent="0.25">
      <c r="A1533" s="122" t="s">
        <v>868</v>
      </c>
      <c r="B1533" s="122" t="s">
        <v>868</v>
      </c>
      <c r="C1533" s="17"/>
      <c r="D1533" s="78" t="s">
        <v>9163</v>
      </c>
      <c r="E1533" s="424">
        <v>1400</v>
      </c>
      <c r="F1533" s="352">
        <f t="shared" si="52"/>
        <v>840</v>
      </c>
      <c r="G1533" s="352">
        <f t="shared" si="53"/>
        <v>700</v>
      </c>
    </row>
    <row r="1534" spans="1:7" s="45" customFormat="1" ht="25.5" x14ac:dyDescent="0.25">
      <c r="A1534" s="122" t="s">
        <v>869</v>
      </c>
      <c r="B1534" s="122" t="s">
        <v>869</v>
      </c>
      <c r="C1534" s="17"/>
      <c r="D1534" s="78" t="s">
        <v>5509</v>
      </c>
      <c r="E1534" s="424">
        <v>1960</v>
      </c>
      <c r="F1534" s="352">
        <f t="shared" si="52"/>
        <v>1176</v>
      </c>
      <c r="G1534" s="352">
        <f t="shared" si="53"/>
        <v>980</v>
      </c>
    </row>
    <row r="1535" spans="1:7" s="45" customFormat="1" ht="25.5" x14ac:dyDescent="0.25">
      <c r="A1535" s="122" t="s">
        <v>5510</v>
      </c>
      <c r="B1535" s="122" t="s">
        <v>5510</v>
      </c>
      <c r="C1535" s="17"/>
      <c r="D1535" s="78" t="s">
        <v>5511</v>
      </c>
      <c r="E1535" s="424">
        <v>1200</v>
      </c>
      <c r="F1535" s="352">
        <f t="shared" si="52"/>
        <v>720</v>
      </c>
      <c r="G1535" s="352">
        <f t="shared" si="53"/>
        <v>600</v>
      </c>
    </row>
    <row r="1536" spans="1:7" s="45" customFormat="1" ht="25.5" x14ac:dyDescent="0.25">
      <c r="A1536" s="122" t="s">
        <v>5512</v>
      </c>
      <c r="B1536" s="122" t="s">
        <v>5512</v>
      </c>
      <c r="C1536" s="17"/>
      <c r="D1536" s="78" t="s">
        <v>5513</v>
      </c>
      <c r="E1536" s="424">
        <v>2450</v>
      </c>
      <c r="F1536" s="352">
        <f t="shared" si="52"/>
        <v>1470</v>
      </c>
      <c r="G1536" s="352">
        <f t="shared" si="53"/>
        <v>1225</v>
      </c>
    </row>
    <row r="1537" spans="1:7" s="45" customFormat="1" x14ac:dyDescent="0.25">
      <c r="A1537" s="122" t="s">
        <v>5514</v>
      </c>
      <c r="B1537" s="122" t="s">
        <v>5514</v>
      </c>
      <c r="C1537" s="17"/>
      <c r="D1537" s="78" t="s">
        <v>5515</v>
      </c>
      <c r="E1537" s="424">
        <v>2100</v>
      </c>
      <c r="F1537" s="352">
        <f t="shared" si="52"/>
        <v>1260</v>
      </c>
      <c r="G1537" s="352">
        <f t="shared" si="53"/>
        <v>1050</v>
      </c>
    </row>
    <row r="1538" spans="1:7" s="45" customFormat="1" ht="25.5" x14ac:dyDescent="0.25">
      <c r="A1538" s="122" t="s">
        <v>5516</v>
      </c>
      <c r="B1538" s="122" t="s">
        <v>5516</v>
      </c>
      <c r="C1538" s="17"/>
      <c r="D1538" s="78" t="s">
        <v>5517</v>
      </c>
      <c r="E1538" s="424">
        <v>1400</v>
      </c>
      <c r="F1538" s="352">
        <f t="shared" si="52"/>
        <v>840</v>
      </c>
      <c r="G1538" s="352">
        <f t="shared" si="53"/>
        <v>700</v>
      </c>
    </row>
    <row r="1539" spans="1:7" s="45" customFormat="1" ht="25.5" x14ac:dyDescent="0.25">
      <c r="A1539" s="122" t="s">
        <v>5518</v>
      </c>
      <c r="B1539" s="122" t="s">
        <v>5518</v>
      </c>
      <c r="C1539" s="17"/>
      <c r="D1539" s="78" t="s">
        <v>5519</v>
      </c>
      <c r="E1539" s="424">
        <v>1400</v>
      </c>
      <c r="F1539" s="352">
        <f t="shared" si="52"/>
        <v>840</v>
      </c>
      <c r="G1539" s="352">
        <f t="shared" si="53"/>
        <v>700</v>
      </c>
    </row>
    <row r="1540" spans="1:7" s="45" customFormat="1" ht="25.5" x14ac:dyDescent="0.25">
      <c r="A1540" s="122" t="s">
        <v>5520</v>
      </c>
      <c r="B1540" s="122" t="s">
        <v>5520</v>
      </c>
      <c r="C1540" s="17"/>
      <c r="D1540" s="78" t="s">
        <v>5521</v>
      </c>
      <c r="E1540" s="424">
        <v>1400</v>
      </c>
      <c r="F1540" s="352">
        <f t="shared" si="52"/>
        <v>840</v>
      </c>
      <c r="G1540" s="352">
        <f t="shared" si="53"/>
        <v>700</v>
      </c>
    </row>
    <row r="1541" spans="1:7" s="45" customFormat="1" x14ac:dyDescent="0.25">
      <c r="A1541" s="122" t="s">
        <v>5522</v>
      </c>
      <c r="B1541" s="122" t="s">
        <v>5522</v>
      </c>
      <c r="C1541" s="17"/>
      <c r="D1541" s="75" t="s">
        <v>4324</v>
      </c>
      <c r="E1541" s="424">
        <v>2100</v>
      </c>
      <c r="F1541" s="352">
        <f t="shared" si="52"/>
        <v>1260</v>
      </c>
      <c r="G1541" s="352">
        <f t="shared" si="53"/>
        <v>1050</v>
      </c>
    </row>
    <row r="1542" spans="1:7" s="45" customFormat="1" x14ac:dyDescent="0.25">
      <c r="A1542" s="122" t="s">
        <v>5523</v>
      </c>
      <c r="B1542" s="122" t="s">
        <v>5523</v>
      </c>
      <c r="C1542" s="17"/>
      <c r="D1542" s="78" t="s">
        <v>5524</v>
      </c>
      <c r="E1542" s="424">
        <v>1400</v>
      </c>
      <c r="F1542" s="352">
        <f t="shared" si="52"/>
        <v>840</v>
      </c>
      <c r="G1542" s="352">
        <f t="shared" si="53"/>
        <v>700</v>
      </c>
    </row>
    <row r="1543" spans="1:7" s="45" customFormat="1" x14ac:dyDescent="0.25">
      <c r="A1543" s="122" t="s">
        <v>5525</v>
      </c>
      <c r="B1543" s="122" t="s">
        <v>5525</v>
      </c>
      <c r="C1543" s="17"/>
      <c r="D1543" s="78" t="s">
        <v>4499</v>
      </c>
      <c r="E1543" s="424">
        <v>700</v>
      </c>
      <c r="F1543" s="352">
        <f t="shared" si="52"/>
        <v>420</v>
      </c>
      <c r="G1543" s="352">
        <f t="shared" si="53"/>
        <v>350</v>
      </c>
    </row>
    <row r="1544" spans="1:7" s="45" customFormat="1" x14ac:dyDescent="0.25">
      <c r="A1544" s="89">
        <v>6</v>
      </c>
      <c r="B1544" s="89">
        <v>6</v>
      </c>
      <c r="C1544" s="17"/>
      <c r="D1544" s="75" t="s">
        <v>5526</v>
      </c>
      <c r="E1544" s="424">
        <v>0</v>
      </c>
      <c r="F1544" s="352">
        <f t="shared" si="52"/>
        <v>0</v>
      </c>
      <c r="G1544" s="352">
        <f t="shared" si="53"/>
        <v>0</v>
      </c>
    </row>
    <row r="1545" spans="1:7" s="45" customFormat="1" ht="25.5" x14ac:dyDescent="0.25">
      <c r="A1545" s="122" t="s">
        <v>92</v>
      </c>
      <c r="B1545" s="122" t="s">
        <v>92</v>
      </c>
      <c r="C1545" s="17"/>
      <c r="D1545" s="78" t="s">
        <v>5527</v>
      </c>
      <c r="E1545" s="424">
        <v>4250</v>
      </c>
      <c r="F1545" s="352">
        <f t="shared" si="52"/>
        <v>2550</v>
      </c>
      <c r="G1545" s="352">
        <f t="shared" si="53"/>
        <v>2125</v>
      </c>
    </row>
    <row r="1546" spans="1:7" s="45" customFormat="1" x14ac:dyDescent="0.25">
      <c r="A1546" s="553" t="s">
        <v>93</v>
      </c>
      <c r="B1546" s="553" t="s">
        <v>93</v>
      </c>
      <c r="C1546" s="17"/>
      <c r="D1546" s="75" t="s">
        <v>5528</v>
      </c>
      <c r="E1546" s="424">
        <v>0</v>
      </c>
      <c r="F1546" s="352">
        <f t="shared" si="52"/>
        <v>0</v>
      </c>
      <c r="G1546" s="352">
        <f t="shared" si="53"/>
        <v>0</v>
      </c>
    </row>
    <row r="1547" spans="1:7" s="45" customFormat="1" x14ac:dyDescent="0.25">
      <c r="A1547" s="555"/>
      <c r="B1547" s="555"/>
      <c r="C1547" s="17"/>
      <c r="D1547" s="78" t="s">
        <v>5529</v>
      </c>
      <c r="E1547" s="424">
        <v>3999.8480690954011</v>
      </c>
      <c r="F1547" s="352">
        <f t="shared" si="52"/>
        <v>2399.9088414572407</v>
      </c>
      <c r="G1547" s="352">
        <f t="shared" si="53"/>
        <v>1999.9240345477006</v>
      </c>
    </row>
    <row r="1548" spans="1:7" s="45" customFormat="1" ht="25.5" x14ac:dyDescent="0.25">
      <c r="A1548" s="555"/>
      <c r="B1548" s="555"/>
      <c r="C1548" s="17"/>
      <c r="D1548" s="78" t="s">
        <v>5530</v>
      </c>
      <c r="E1548" s="424">
        <v>3600</v>
      </c>
      <c r="F1548" s="352">
        <f t="shared" si="52"/>
        <v>2160</v>
      </c>
      <c r="G1548" s="352">
        <f t="shared" si="53"/>
        <v>1800</v>
      </c>
    </row>
    <row r="1549" spans="1:7" s="45" customFormat="1" ht="25.5" x14ac:dyDescent="0.25">
      <c r="A1549" s="554"/>
      <c r="B1549" s="554"/>
      <c r="C1549" s="17"/>
      <c r="D1549" s="78" t="s">
        <v>5531</v>
      </c>
      <c r="E1549" s="424">
        <v>3060</v>
      </c>
      <c r="F1549" s="352">
        <f t="shared" si="52"/>
        <v>1836</v>
      </c>
      <c r="G1549" s="352">
        <f t="shared" si="53"/>
        <v>1530</v>
      </c>
    </row>
    <row r="1550" spans="1:7" s="45" customFormat="1" x14ac:dyDescent="0.25">
      <c r="A1550" s="553" t="s">
        <v>94</v>
      </c>
      <c r="B1550" s="553" t="s">
        <v>94</v>
      </c>
      <c r="C1550" s="17"/>
      <c r="D1550" s="75" t="s">
        <v>5532</v>
      </c>
      <c r="E1550" s="424">
        <v>0</v>
      </c>
      <c r="F1550" s="352">
        <f t="shared" si="52"/>
        <v>0</v>
      </c>
      <c r="G1550" s="352">
        <f t="shared" si="53"/>
        <v>0</v>
      </c>
    </row>
    <row r="1551" spans="1:7" s="45" customFormat="1" ht="25.5" x14ac:dyDescent="0.25">
      <c r="A1551" s="555"/>
      <c r="B1551" s="555"/>
      <c r="C1551" s="17"/>
      <c r="D1551" s="78" t="s">
        <v>5533</v>
      </c>
      <c r="E1551" s="424">
        <v>1570</v>
      </c>
      <c r="F1551" s="352">
        <f t="shared" si="52"/>
        <v>942</v>
      </c>
      <c r="G1551" s="352">
        <f t="shared" si="53"/>
        <v>785</v>
      </c>
    </row>
    <row r="1552" spans="1:7" s="45" customFormat="1" x14ac:dyDescent="0.25">
      <c r="A1552" s="554"/>
      <c r="B1552" s="554"/>
      <c r="C1552" s="17"/>
      <c r="D1552" s="78" t="s">
        <v>5534</v>
      </c>
      <c r="E1552" s="424">
        <v>1400</v>
      </c>
      <c r="F1552" s="352">
        <f t="shared" si="52"/>
        <v>840</v>
      </c>
      <c r="G1552" s="352">
        <f t="shared" si="53"/>
        <v>700</v>
      </c>
    </row>
    <row r="1553" spans="1:7" s="45" customFormat="1" x14ac:dyDescent="0.25">
      <c r="A1553" s="122" t="s">
        <v>1724</v>
      </c>
      <c r="B1553" s="122" t="s">
        <v>1724</v>
      </c>
      <c r="C1553" s="17"/>
      <c r="D1553" s="78" t="s">
        <v>5535</v>
      </c>
      <c r="E1553" s="424">
        <v>1300</v>
      </c>
      <c r="F1553" s="352">
        <f t="shared" si="52"/>
        <v>780</v>
      </c>
      <c r="G1553" s="352">
        <f t="shared" si="53"/>
        <v>650</v>
      </c>
    </row>
    <row r="1554" spans="1:7" s="45" customFormat="1" ht="25.5" x14ac:dyDescent="0.25">
      <c r="A1554" s="122" t="s">
        <v>1733</v>
      </c>
      <c r="B1554" s="122" t="s">
        <v>1733</v>
      </c>
      <c r="C1554" s="17"/>
      <c r="D1554" s="78" t="s">
        <v>5536</v>
      </c>
      <c r="E1554" s="424">
        <v>1300</v>
      </c>
      <c r="F1554" s="352">
        <f t="shared" si="52"/>
        <v>780</v>
      </c>
      <c r="G1554" s="352">
        <f t="shared" si="53"/>
        <v>650</v>
      </c>
    </row>
    <row r="1555" spans="1:7" s="45" customFormat="1" ht="39.75" x14ac:dyDescent="0.25">
      <c r="A1555" s="553" t="s">
        <v>1752</v>
      </c>
      <c r="B1555" s="553" t="s">
        <v>1752</v>
      </c>
      <c r="C1555" s="542"/>
      <c r="D1555" s="79" t="s">
        <v>9164</v>
      </c>
      <c r="E1555" s="424"/>
      <c r="F1555" s="352">
        <f t="shared" si="52"/>
        <v>0</v>
      </c>
      <c r="G1555" s="352">
        <f t="shared" si="53"/>
        <v>0</v>
      </c>
    </row>
    <row r="1556" spans="1:7" s="45" customFormat="1" ht="25.5" x14ac:dyDescent="0.25">
      <c r="A1556" s="554"/>
      <c r="B1556" s="554"/>
      <c r="C1556" s="544"/>
      <c r="D1556" s="79" t="s">
        <v>5537</v>
      </c>
      <c r="E1556" s="424">
        <v>1000</v>
      </c>
      <c r="F1556" s="352">
        <f t="shared" si="52"/>
        <v>600</v>
      </c>
      <c r="G1556" s="352">
        <f t="shared" si="53"/>
        <v>500</v>
      </c>
    </row>
    <row r="1557" spans="1:7" s="45" customFormat="1" x14ac:dyDescent="0.25">
      <c r="A1557" s="122" t="s">
        <v>1809</v>
      </c>
      <c r="B1557" s="122" t="s">
        <v>1809</v>
      </c>
      <c r="C1557" s="17"/>
      <c r="D1557" s="78" t="s">
        <v>5538</v>
      </c>
      <c r="E1557" s="424">
        <v>1160.4642388450523</v>
      </c>
      <c r="F1557" s="352">
        <f t="shared" si="52"/>
        <v>696.27854330703133</v>
      </c>
      <c r="G1557" s="352">
        <f t="shared" si="53"/>
        <v>580.23211942252613</v>
      </c>
    </row>
    <row r="1558" spans="1:7" s="45" customFormat="1" ht="25.5" x14ac:dyDescent="0.25">
      <c r="A1558" s="122" t="s">
        <v>3235</v>
      </c>
      <c r="B1558" s="122" t="s">
        <v>3235</v>
      </c>
      <c r="C1558" s="17"/>
      <c r="D1558" s="78" t="s">
        <v>7667</v>
      </c>
      <c r="E1558" s="424">
        <v>1400</v>
      </c>
      <c r="F1558" s="352">
        <f t="shared" si="52"/>
        <v>840</v>
      </c>
      <c r="G1558" s="352">
        <f t="shared" si="53"/>
        <v>700</v>
      </c>
    </row>
    <row r="1559" spans="1:7" s="45" customFormat="1" x14ac:dyDescent="0.25">
      <c r="A1559" s="122" t="s">
        <v>3238</v>
      </c>
      <c r="B1559" s="122" t="s">
        <v>3238</v>
      </c>
      <c r="C1559" s="17"/>
      <c r="D1559" s="75" t="s">
        <v>5539</v>
      </c>
      <c r="E1559" s="424">
        <v>1300</v>
      </c>
      <c r="F1559" s="352">
        <f t="shared" si="52"/>
        <v>780</v>
      </c>
      <c r="G1559" s="352">
        <f t="shared" si="53"/>
        <v>650</v>
      </c>
    </row>
    <row r="1560" spans="1:7" s="45" customFormat="1" ht="27" x14ac:dyDescent="0.25">
      <c r="A1560" s="553" t="s">
        <v>3242</v>
      </c>
      <c r="B1560" s="553" t="s">
        <v>3242</v>
      </c>
      <c r="C1560" s="542"/>
      <c r="D1560" s="78" t="s">
        <v>9165</v>
      </c>
      <c r="E1560" s="424">
        <v>0</v>
      </c>
      <c r="F1560" s="352">
        <f t="shared" si="52"/>
        <v>0</v>
      </c>
      <c r="G1560" s="352">
        <f t="shared" si="53"/>
        <v>0</v>
      </c>
    </row>
    <row r="1561" spans="1:7" s="45" customFormat="1" x14ac:dyDescent="0.25">
      <c r="A1561" s="555"/>
      <c r="B1561" s="555"/>
      <c r="C1561" s="543"/>
      <c r="D1561" s="75" t="s">
        <v>6751</v>
      </c>
      <c r="E1561" s="424"/>
      <c r="F1561" s="352">
        <f t="shared" si="52"/>
        <v>0</v>
      </c>
      <c r="G1561" s="352">
        <f t="shared" si="53"/>
        <v>0</v>
      </c>
    </row>
    <row r="1562" spans="1:7" s="45" customFormat="1" x14ac:dyDescent="0.25">
      <c r="A1562" s="555"/>
      <c r="B1562" s="555"/>
      <c r="C1562" s="543"/>
      <c r="D1562" s="79" t="s">
        <v>7668</v>
      </c>
      <c r="E1562" s="424">
        <v>1300</v>
      </c>
      <c r="F1562" s="352">
        <f t="shared" si="52"/>
        <v>780</v>
      </c>
      <c r="G1562" s="352">
        <f t="shared" si="53"/>
        <v>650</v>
      </c>
    </row>
    <row r="1563" spans="1:7" s="45" customFormat="1" ht="25.5" x14ac:dyDescent="0.25">
      <c r="A1563" s="555"/>
      <c r="B1563" s="555"/>
      <c r="C1563" s="543"/>
      <c r="D1563" s="79" t="s">
        <v>9166</v>
      </c>
      <c r="E1563" s="424">
        <v>1230</v>
      </c>
      <c r="F1563" s="352">
        <f t="shared" si="52"/>
        <v>738</v>
      </c>
      <c r="G1563" s="352">
        <f t="shared" si="53"/>
        <v>615</v>
      </c>
    </row>
    <row r="1564" spans="1:7" s="45" customFormat="1" ht="25.5" x14ac:dyDescent="0.25">
      <c r="A1564" s="554"/>
      <c r="B1564" s="554"/>
      <c r="C1564" s="544"/>
      <c r="D1564" s="79" t="s">
        <v>9167</v>
      </c>
      <c r="E1564" s="424">
        <v>1230</v>
      </c>
      <c r="F1564" s="352">
        <f t="shared" si="52"/>
        <v>738</v>
      </c>
      <c r="G1564" s="352">
        <f t="shared" si="53"/>
        <v>615</v>
      </c>
    </row>
    <row r="1565" spans="1:7" s="45" customFormat="1" x14ac:dyDescent="0.25">
      <c r="A1565" s="122" t="s">
        <v>3244</v>
      </c>
      <c r="B1565" s="122" t="s">
        <v>3244</v>
      </c>
      <c r="C1565" s="17"/>
      <c r="D1565" s="75" t="s">
        <v>5540</v>
      </c>
      <c r="E1565" s="424">
        <v>1300</v>
      </c>
      <c r="F1565" s="352">
        <f t="shared" ref="F1565:F1628" si="54">IFERROR(E1565*0.6,0)</f>
        <v>780</v>
      </c>
      <c r="G1565" s="352">
        <f t="shared" ref="G1565:G1628" si="55">IFERROR(E1565*0.5,0)</f>
        <v>650</v>
      </c>
    </row>
    <row r="1566" spans="1:7" s="45" customFormat="1" x14ac:dyDescent="0.25">
      <c r="A1566" s="122" t="s">
        <v>3246</v>
      </c>
      <c r="B1566" s="122" t="s">
        <v>3246</v>
      </c>
      <c r="C1566" s="17"/>
      <c r="D1566" s="75" t="s">
        <v>5541</v>
      </c>
      <c r="E1566" s="424">
        <v>1300</v>
      </c>
      <c r="F1566" s="352">
        <f t="shared" si="54"/>
        <v>780</v>
      </c>
      <c r="G1566" s="352">
        <f t="shared" si="55"/>
        <v>650</v>
      </c>
    </row>
    <row r="1567" spans="1:7" s="129" customFormat="1" x14ac:dyDescent="0.2">
      <c r="A1567" s="122" t="s">
        <v>3248</v>
      </c>
      <c r="B1567" s="122" t="s">
        <v>3248</v>
      </c>
      <c r="C1567" s="17"/>
      <c r="D1567" s="75" t="s">
        <v>5542</v>
      </c>
      <c r="E1567" s="424">
        <v>1300</v>
      </c>
      <c r="F1567" s="352">
        <f t="shared" si="54"/>
        <v>780</v>
      </c>
      <c r="G1567" s="352">
        <f t="shared" si="55"/>
        <v>650</v>
      </c>
    </row>
    <row r="1568" spans="1:7" s="129" customFormat="1" x14ac:dyDescent="0.2">
      <c r="A1568" s="553" t="s">
        <v>3249</v>
      </c>
      <c r="B1568" s="553" t="s">
        <v>3249</v>
      </c>
      <c r="C1568" s="17"/>
      <c r="D1568" s="75" t="s">
        <v>5543</v>
      </c>
      <c r="E1568" s="424">
        <v>0</v>
      </c>
      <c r="F1568" s="352">
        <f t="shared" si="54"/>
        <v>0</v>
      </c>
      <c r="G1568" s="352">
        <f t="shared" si="55"/>
        <v>0</v>
      </c>
    </row>
    <row r="1569" spans="1:7" s="129" customFormat="1" x14ac:dyDescent="0.2">
      <c r="A1569" s="555"/>
      <c r="B1569" s="555"/>
      <c r="C1569" s="17"/>
      <c r="D1569" s="78" t="s">
        <v>5544</v>
      </c>
      <c r="E1569" s="424">
        <v>1300</v>
      </c>
      <c r="F1569" s="352">
        <f t="shared" si="54"/>
        <v>780</v>
      </c>
      <c r="G1569" s="352">
        <f t="shared" si="55"/>
        <v>650</v>
      </c>
    </row>
    <row r="1570" spans="1:7" s="129" customFormat="1" x14ac:dyDescent="0.2">
      <c r="A1570" s="554"/>
      <c r="B1570" s="554"/>
      <c r="C1570" s="17"/>
      <c r="D1570" s="78" t="s">
        <v>5545</v>
      </c>
      <c r="E1570" s="424">
        <v>1400</v>
      </c>
      <c r="F1570" s="352">
        <f t="shared" si="54"/>
        <v>840</v>
      </c>
      <c r="G1570" s="352">
        <f t="shared" si="55"/>
        <v>700</v>
      </c>
    </row>
    <row r="1571" spans="1:7" s="129" customFormat="1" x14ac:dyDescent="0.2">
      <c r="A1571" s="122" t="s">
        <v>4153</v>
      </c>
      <c r="B1571" s="122" t="s">
        <v>4153</v>
      </c>
      <c r="C1571" s="17"/>
      <c r="D1571" s="78" t="s">
        <v>5546</v>
      </c>
      <c r="E1571" s="424">
        <v>1500</v>
      </c>
      <c r="F1571" s="352">
        <f t="shared" si="54"/>
        <v>900</v>
      </c>
      <c r="G1571" s="352">
        <f t="shared" si="55"/>
        <v>750</v>
      </c>
    </row>
    <row r="1572" spans="1:7" s="129" customFormat="1" x14ac:dyDescent="0.2">
      <c r="A1572" s="122" t="s">
        <v>4156</v>
      </c>
      <c r="B1572" s="122" t="s">
        <v>4156</v>
      </c>
      <c r="C1572" s="17"/>
      <c r="D1572" s="75" t="s">
        <v>5547</v>
      </c>
      <c r="E1572" s="424">
        <v>1300</v>
      </c>
      <c r="F1572" s="352">
        <f t="shared" si="54"/>
        <v>780</v>
      </c>
      <c r="G1572" s="352">
        <f t="shared" si="55"/>
        <v>650</v>
      </c>
    </row>
    <row r="1573" spans="1:7" s="129" customFormat="1" x14ac:dyDescent="0.2">
      <c r="A1573" s="122" t="s">
        <v>4158</v>
      </c>
      <c r="B1573" s="122" t="s">
        <v>4158</v>
      </c>
      <c r="C1573" s="17"/>
      <c r="D1573" s="75" t="s">
        <v>5548</v>
      </c>
      <c r="E1573" s="424">
        <v>1300</v>
      </c>
      <c r="F1573" s="352">
        <f t="shared" si="54"/>
        <v>780</v>
      </c>
      <c r="G1573" s="352">
        <f t="shared" si="55"/>
        <v>650</v>
      </c>
    </row>
    <row r="1574" spans="1:7" s="129" customFormat="1" ht="39.75" x14ac:dyDescent="0.2">
      <c r="A1574" s="553" t="s">
        <v>4160</v>
      </c>
      <c r="B1574" s="553" t="s">
        <v>4160</v>
      </c>
      <c r="C1574" s="542"/>
      <c r="D1574" s="79" t="s">
        <v>9168</v>
      </c>
      <c r="E1574" s="424"/>
      <c r="F1574" s="352">
        <f t="shared" si="54"/>
        <v>0</v>
      </c>
      <c r="G1574" s="352">
        <f t="shared" si="55"/>
        <v>0</v>
      </c>
    </row>
    <row r="1575" spans="1:7" s="129" customFormat="1" x14ac:dyDescent="0.2">
      <c r="A1575" s="554"/>
      <c r="B1575" s="554"/>
      <c r="C1575" s="544"/>
      <c r="D1575" s="79" t="s">
        <v>5549</v>
      </c>
      <c r="E1575" s="424">
        <v>2150</v>
      </c>
      <c r="F1575" s="352">
        <f t="shared" si="54"/>
        <v>1290</v>
      </c>
      <c r="G1575" s="352">
        <f t="shared" si="55"/>
        <v>1075</v>
      </c>
    </row>
    <row r="1576" spans="1:7" s="129" customFormat="1" ht="25.5" x14ac:dyDescent="0.2">
      <c r="A1576" s="122" t="s">
        <v>4163</v>
      </c>
      <c r="B1576" s="122" t="s">
        <v>4163</v>
      </c>
      <c r="C1576" s="17"/>
      <c r="D1576" s="78" t="s">
        <v>9169</v>
      </c>
      <c r="E1576" s="424">
        <v>1350</v>
      </c>
      <c r="F1576" s="352">
        <f t="shared" si="54"/>
        <v>810</v>
      </c>
      <c r="G1576" s="352">
        <f t="shared" si="55"/>
        <v>675</v>
      </c>
    </row>
    <row r="1577" spans="1:7" s="129" customFormat="1" x14ac:dyDescent="0.2">
      <c r="A1577" s="122" t="s">
        <v>4166</v>
      </c>
      <c r="B1577" s="122" t="s">
        <v>4166</v>
      </c>
      <c r="C1577" s="17"/>
      <c r="D1577" s="78" t="s">
        <v>5550</v>
      </c>
      <c r="E1577" s="424">
        <v>1400</v>
      </c>
      <c r="F1577" s="352">
        <f t="shared" si="54"/>
        <v>840</v>
      </c>
      <c r="G1577" s="352">
        <f t="shared" si="55"/>
        <v>700</v>
      </c>
    </row>
    <row r="1578" spans="1:7" s="129" customFormat="1" x14ac:dyDescent="0.2">
      <c r="A1578" s="122" t="s">
        <v>4168</v>
      </c>
      <c r="B1578" s="122" t="s">
        <v>4168</v>
      </c>
      <c r="C1578" s="17"/>
      <c r="D1578" s="75" t="s">
        <v>5551</v>
      </c>
      <c r="E1578" s="424">
        <v>1500</v>
      </c>
      <c r="F1578" s="352">
        <f t="shared" si="54"/>
        <v>900</v>
      </c>
      <c r="G1578" s="352">
        <f t="shared" si="55"/>
        <v>750</v>
      </c>
    </row>
    <row r="1579" spans="1:7" s="129" customFormat="1" x14ac:dyDescent="0.2">
      <c r="A1579" s="122" t="s">
        <v>4170</v>
      </c>
      <c r="B1579" s="122" t="s">
        <v>4170</v>
      </c>
      <c r="C1579" s="17"/>
      <c r="D1579" s="75" t="s">
        <v>5552</v>
      </c>
      <c r="E1579" s="424">
        <v>1500</v>
      </c>
      <c r="F1579" s="352">
        <f t="shared" si="54"/>
        <v>900</v>
      </c>
      <c r="G1579" s="352">
        <f t="shared" si="55"/>
        <v>750</v>
      </c>
    </row>
    <row r="1580" spans="1:7" s="323" customFormat="1" x14ac:dyDescent="0.2">
      <c r="A1580" s="122" t="s">
        <v>4173</v>
      </c>
      <c r="B1580" s="122" t="s">
        <v>4173</v>
      </c>
      <c r="C1580" s="17"/>
      <c r="D1580" s="75" t="s">
        <v>5553</v>
      </c>
      <c r="E1580" s="424">
        <v>1500</v>
      </c>
      <c r="F1580" s="352">
        <f t="shared" si="54"/>
        <v>900</v>
      </c>
      <c r="G1580" s="352">
        <f t="shared" si="55"/>
        <v>750</v>
      </c>
    </row>
    <row r="1581" spans="1:7" s="323" customFormat="1" x14ac:dyDescent="0.2">
      <c r="A1581" s="122" t="s">
        <v>4175</v>
      </c>
      <c r="B1581" s="122" t="s">
        <v>4175</v>
      </c>
      <c r="C1581" s="17"/>
      <c r="D1581" s="78" t="s">
        <v>5554</v>
      </c>
      <c r="E1581" s="424">
        <v>1000</v>
      </c>
      <c r="F1581" s="352">
        <f t="shared" si="54"/>
        <v>600</v>
      </c>
      <c r="G1581" s="352">
        <f t="shared" si="55"/>
        <v>500</v>
      </c>
    </row>
    <row r="1582" spans="1:7" s="129" customFormat="1" x14ac:dyDescent="0.2">
      <c r="A1582" s="122" t="s">
        <v>4178</v>
      </c>
      <c r="B1582" s="122" t="s">
        <v>4178</v>
      </c>
      <c r="C1582" s="17"/>
      <c r="D1582" s="75" t="s">
        <v>4324</v>
      </c>
      <c r="E1582" s="424">
        <v>2100</v>
      </c>
      <c r="F1582" s="352">
        <f t="shared" si="54"/>
        <v>1260</v>
      </c>
      <c r="G1582" s="352">
        <f t="shared" si="55"/>
        <v>1050</v>
      </c>
    </row>
    <row r="1583" spans="1:7" s="129" customFormat="1" x14ac:dyDescent="0.2">
      <c r="A1583" s="122" t="s">
        <v>4180</v>
      </c>
      <c r="B1583" s="122" t="s">
        <v>4180</v>
      </c>
      <c r="C1583" s="17"/>
      <c r="D1583" s="78" t="s">
        <v>4497</v>
      </c>
      <c r="E1583" s="424">
        <v>1350</v>
      </c>
      <c r="F1583" s="352">
        <f t="shared" si="54"/>
        <v>810</v>
      </c>
      <c r="G1583" s="352">
        <f t="shared" si="55"/>
        <v>675</v>
      </c>
    </row>
    <row r="1584" spans="1:7" s="129" customFormat="1" x14ac:dyDescent="0.2">
      <c r="A1584" s="122" t="s">
        <v>4181</v>
      </c>
      <c r="B1584" s="122" t="s">
        <v>4181</v>
      </c>
      <c r="C1584" s="17"/>
      <c r="D1584" s="78" t="s">
        <v>4499</v>
      </c>
      <c r="E1584" s="424">
        <v>700</v>
      </c>
      <c r="F1584" s="352">
        <f t="shared" si="54"/>
        <v>420</v>
      </c>
      <c r="G1584" s="352">
        <f t="shared" si="55"/>
        <v>350</v>
      </c>
    </row>
    <row r="1585" spans="1:7" s="129" customFormat="1" x14ac:dyDescent="0.2">
      <c r="A1585" s="122" t="s">
        <v>7373</v>
      </c>
      <c r="B1585" s="122"/>
      <c r="C1585" s="17"/>
      <c r="D1585" s="78" t="s">
        <v>9170</v>
      </c>
      <c r="E1585" s="424">
        <v>1470</v>
      </c>
      <c r="F1585" s="352">
        <f t="shared" si="54"/>
        <v>882</v>
      </c>
      <c r="G1585" s="352">
        <f t="shared" si="55"/>
        <v>735</v>
      </c>
    </row>
    <row r="1586" spans="1:7" s="129" customFormat="1" x14ac:dyDescent="0.2">
      <c r="A1586" s="89" t="s">
        <v>5738</v>
      </c>
      <c r="B1586" s="89" t="s">
        <v>5738</v>
      </c>
      <c r="C1586" s="89"/>
      <c r="D1586" s="75" t="s">
        <v>5739</v>
      </c>
      <c r="E1586" s="424">
        <v>0</v>
      </c>
      <c r="F1586" s="352">
        <f t="shared" si="54"/>
        <v>0</v>
      </c>
      <c r="G1586" s="352">
        <f t="shared" si="55"/>
        <v>0</v>
      </c>
    </row>
    <row r="1587" spans="1:7" s="129" customFormat="1" x14ac:dyDescent="0.2">
      <c r="A1587" s="317" t="s">
        <v>2694</v>
      </c>
      <c r="B1587" s="317" t="s">
        <v>2694</v>
      </c>
      <c r="C1587" s="17"/>
      <c r="D1587" s="75" t="s">
        <v>1535</v>
      </c>
      <c r="E1587" s="424"/>
      <c r="F1587" s="352">
        <f t="shared" si="54"/>
        <v>0</v>
      </c>
      <c r="G1587" s="352">
        <f t="shared" si="55"/>
        <v>0</v>
      </c>
    </row>
    <row r="1588" spans="1:7" s="129" customFormat="1" x14ac:dyDescent="0.2">
      <c r="A1588" s="317">
        <v>1</v>
      </c>
      <c r="B1588" s="317">
        <v>1</v>
      </c>
      <c r="C1588" s="17"/>
      <c r="D1588" s="75" t="s">
        <v>968</v>
      </c>
      <c r="E1588" s="424"/>
      <c r="F1588" s="352">
        <f t="shared" si="54"/>
        <v>0</v>
      </c>
      <c r="G1588" s="352">
        <f t="shared" si="55"/>
        <v>0</v>
      </c>
    </row>
    <row r="1589" spans="1:7" s="129" customFormat="1" x14ac:dyDescent="0.2">
      <c r="A1589" s="318" t="s">
        <v>76</v>
      </c>
      <c r="B1589" s="318" t="s">
        <v>76</v>
      </c>
      <c r="C1589" s="17"/>
      <c r="D1589" s="75" t="s">
        <v>7586</v>
      </c>
      <c r="E1589" s="424"/>
      <c r="F1589" s="352">
        <f t="shared" si="54"/>
        <v>0</v>
      </c>
      <c r="G1589" s="352">
        <f t="shared" si="55"/>
        <v>0</v>
      </c>
    </row>
    <row r="1590" spans="1:7" s="129" customFormat="1" x14ac:dyDescent="0.2">
      <c r="A1590" s="591" t="s">
        <v>76</v>
      </c>
      <c r="B1590" s="595" t="s">
        <v>1045</v>
      </c>
      <c r="C1590" s="17"/>
      <c r="D1590" s="75" t="s">
        <v>5740</v>
      </c>
      <c r="E1590" s="424"/>
      <c r="F1590" s="352">
        <f t="shared" si="54"/>
        <v>0</v>
      </c>
      <c r="G1590" s="352">
        <f t="shared" si="55"/>
        <v>0</v>
      </c>
    </row>
    <row r="1591" spans="1:7" s="129" customFormat="1" ht="25.5" x14ac:dyDescent="0.2">
      <c r="A1591" s="592"/>
      <c r="B1591" s="595"/>
      <c r="C1591" s="17"/>
      <c r="D1591" s="78" t="s">
        <v>5741</v>
      </c>
      <c r="E1591" s="424">
        <v>12000</v>
      </c>
      <c r="F1591" s="352">
        <f t="shared" si="54"/>
        <v>7200</v>
      </c>
      <c r="G1591" s="352">
        <f t="shared" si="55"/>
        <v>6000</v>
      </c>
    </row>
    <row r="1592" spans="1:7" s="129" customFormat="1" x14ac:dyDescent="0.2">
      <c r="A1592" s="592"/>
      <c r="B1592" s="595"/>
      <c r="C1592" s="17"/>
      <c r="D1592" s="78" t="s">
        <v>5742</v>
      </c>
      <c r="E1592" s="424">
        <v>13000</v>
      </c>
      <c r="F1592" s="352">
        <f t="shared" si="54"/>
        <v>7800</v>
      </c>
      <c r="G1592" s="352">
        <f t="shared" si="55"/>
        <v>6500</v>
      </c>
    </row>
    <row r="1593" spans="1:7" s="129" customFormat="1" x14ac:dyDescent="0.2">
      <c r="A1593" s="592"/>
      <c r="B1593" s="595"/>
      <c r="C1593" s="17"/>
      <c r="D1593" s="78" t="s">
        <v>5743</v>
      </c>
      <c r="E1593" s="456">
        <v>11500</v>
      </c>
      <c r="F1593" s="352">
        <f t="shared" si="54"/>
        <v>6900</v>
      </c>
      <c r="G1593" s="352">
        <f t="shared" si="55"/>
        <v>5750</v>
      </c>
    </row>
    <row r="1594" spans="1:7" s="45" customFormat="1" x14ac:dyDescent="0.25">
      <c r="A1594" s="592"/>
      <c r="B1594" s="595"/>
      <c r="C1594" s="17"/>
      <c r="D1594" s="78" t="s">
        <v>5744</v>
      </c>
      <c r="E1594" s="456">
        <v>11000</v>
      </c>
      <c r="F1594" s="352">
        <f t="shared" si="54"/>
        <v>6600</v>
      </c>
      <c r="G1594" s="352">
        <f t="shared" si="55"/>
        <v>5500</v>
      </c>
    </row>
    <row r="1595" spans="1:7" s="45" customFormat="1" ht="25.5" x14ac:dyDescent="0.25">
      <c r="A1595" s="592"/>
      <c r="B1595" s="318" t="s">
        <v>1055</v>
      </c>
      <c r="C1595" s="205"/>
      <c r="D1595" s="78" t="s">
        <v>9437</v>
      </c>
      <c r="E1595" s="424"/>
      <c r="F1595" s="352">
        <f t="shared" si="54"/>
        <v>0</v>
      </c>
      <c r="G1595" s="352">
        <f t="shared" si="55"/>
        <v>0</v>
      </c>
    </row>
    <row r="1596" spans="1:7" s="45" customFormat="1" x14ac:dyDescent="0.25">
      <c r="A1596" s="593"/>
      <c r="B1596" s="318"/>
      <c r="C1596" s="205"/>
      <c r="D1596" s="78" t="s">
        <v>7587</v>
      </c>
      <c r="E1596" s="424">
        <v>10000</v>
      </c>
      <c r="F1596" s="352">
        <f t="shared" si="54"/>
        <v>6000</v>
      </c>
      <c r="G1596" s="352">
        <f t="shared" si="55"/>
        <v>5000</v>
      </c>
    </row>
    <row r="1597" spans="1:7" s="45" customFormat="1" ht="26.25" x14ac:dyDescent="0.25">
      <c r="A1597" s="591" t="s">
        <v>79</v>
      </c>
      <c r="B1597" s="318" t="s">
        <v>1046</v>
      </c>
      <c r="C1597" s="17"/>
      <c r="D1597" s="78" t="s">
        <v>9438</v>
      </c>
      <c r="E1597" s="456"/>
      <c r="F1597" s="352">
        <f t="shared" si="54"/>
        <v>0</v>
      </c>
      <c r="G1597" s="352">
        <f t="shared" si="55"/>
        <v>0</v>
      </c>
    </row>
    <row r="1598" spans="1:7" s="45" customFormat="1" ht="25.5" x14ac:dyDescent="0.25">
      <c r="A1598" s="593"/>
      <c r="B1598" s="318"/>
      <c r="C1598" s="17"/>
      <c r="D1598" s="78" t="s">
        <v>8271</v>
      </c>
      <c r="E1598" s="456">
        <v>8000</v>
      </c>
      <c r="F1598" s="352">
        <f t="shared" si="54"/>
        <v>4800</v>
      </c>
      <c r="G1598" s="352">
        <f t="shared" si="55"/>
        <v>4000</v>
      </c>
    </row>
    <row r="1599" spans="1:7" s="45" customFormat="1" x14ac:dyDescent="0.25">
      <c r="A1599" s="595" t="s">
        <v>80</v>
      </c>
      <c r="B1599" s="595" t="s">
        <v>1056</v>
      </c>
      <c r="C1599" s="205"/>
      <c r="D1599" s="75" t="s">
        <v>9171</v>
      </c>
      <c r="E1599" s="424"/>
      <c r="F1599" s="352">
        <f t="shared" si="54"/>
        <v>0</v>
      </c>
      <c r="G1599" s="352">
        <f t="shared" si="55"/>
        <v>0</v>
      </c>
    </row>
    <row r="1600" spans="1:7" s="45" customFormat="1" ht="25.5" x14ac:dyDescent="0.25">
      <c r="A1600" s="595"/>
      <c r="B1600" s="595"/>
      <c r="C1600" s="205"/>
      <c r="D1600" s="78" t="s">
        <v>5773</v>
      </c>
      <c r="E1600" s="355">
        <v>5000</v>
      </c>
      <c r="F1600" s="352">
        <f t="shared" si="54"/>
        <v>3000</v>
      </c>
      <c r="G1600" s="352">
        <f t="shared" si="55"/>
        <v>2500</v>
      </c>
    </row>
    <row r="1601" spans="1:7" s="45" customFormat="1" x14ac:dyDescent="0.25">
      <c r="A1601" s="595"/>
      <c r="B1601" s="595"/>
      <c r="C1601" s="205"/>
      <c r="D1601" s="78" t="s">
        <v>5774</v>
      </c>
      <c r="E1601" s="355">
        <v>4000</v>
      </c>
      <c r="F1601" s="352">
        <f t="shared" si="54"/>
        <v>2400</v>
      </c>
      <c r="G1601" s="352">
        <f t="shared" si="55"/>
        <v>2000</v>
      </c>
    </row>
    <row r="1602" spans="1:7" s="45" customFormat="1" ht="13.5" x14ac:dyDescent="0.25">
      <c r="A1602" s="558" t="s">
        <v>126</v>
      </c>
      <c r="B1602" s="595" t="s">
        <v>1047</v>
      </c>
      <c r="C1602" s="17"/>
      <c r="D1602" s="75" t="s">
        <v>9439</v>
      </c>
      <c r="E1602" s="424"/>
      <c r="F1602" s="352">
        <f t="shared" si="54"/>
        <v>0</v>
      </c>
      <c r="G1602" s="352">
        <f t="shared" si="55"/>
        <v>0</v>
      </c>
    </row>
    <row r="1603" spans="1:7" s="45" customFormat="1" x14ac:dyDescent="0.25">
      <c r="A1603" s="558"/>
      <c r="B1603" s="595"/>
      <c r="C1603" s="17"/>
      <c r="D1603" s="75" t="s">
        <v>7588</v>
      </c>
      <c r="E1603" s="424"/>
      <c r="F1603" s="352">
        <f t="shared" si="54"/>
        <v>0</v>
      </c>
      <c r="G1603" s="352">
        <f t="shared" si="55"/>
        <v>0</v>
      </c>
    </row>
    <row r="1604" spans="1:7" s="45" customFormat="1" ht="25.5" x14ac:dyDescent="0.25">
      <c r="A1604" s="592" t="s">
        <v>8487</v>
      </c>
      <c r="B1604" s="595"/>
      <c r="C1604" s="17"/>
      <c r="D1604" s="75" t="s">
        <v>5745</v>
      </c>
      <c r="E1604" s="424">
        <v>4500</v>
      </c>
      <c r="F1604" s="352">
        <f t="shared" si="54"/>
        <v>2700</v>
      </c>
      <c r="G1604" s="352">
        <f t="shared" si="55"/>
        <v>2250</v>
      </c>
    </row>
    <row r="1605" spans="1:7" s="45" customFormat="1" x14ac:dyDescent="0.25">
      <c r="A1605" s="592"/>
      <c r="B1605" s="595"/>
      <c r="C1605" s="17"/>
      <c r="D1605" s="75" t="s">
        <v>5746</v>
      </c>
      <c r="E1605" s="424">
        <v>4500</v>
      </c>
      <c r="F1605" s="352">
        <f t="shared" si="54"/>
        <v>2700</v>
      </c>
      <c r="G1605" s="352">
        <f t="shared" si="55"/>
        <v>2250</v>
      </c>
    </row>
    <row r="1606" spans="1:7" s="45" customFormat="1" x14ac:dyDescent="0.25">
      <c r="A1606" s="592"/>
      <c r="B1606" s="595"/>
      <c r="C1606" s="17"/>
      <c r="D1606" s="75" t="s">
        <v>5747</v>
      </c>
      <c r="E1606" s="424">
        <v>5000</v>
      </c>
      <c r="F1606" s="352">
        <f t="shared" si="54"/>
        <v>3000</v>
      </c>
      <c r="G1606" s="352">
        <f t="shared" si="55"/>
        <v>2500</v>
      </c>
    </row>
    <row r="1607" spans="1:7" s="45" customFormat="1" x14ac:dyDescent="0.25">
      <c r="A1607" s="592"/>
      <c r="B1607" s="595"/>
      <c r="C1607" s="17"/>
      <c r="D1607" s="75" t="s">
        <v>5748</v>
      </c>
      <c r="E1607" s="424">
        <v>4500</v>
      </c>
      <c r="F1607" s="352">
        <f t="shared" si="54"/>
        <v>2700</v>
      </c>
      <c r="G1607" s="352">
        <f t="shared" si="55"/>
        <v>2250</v>
      </c>
    </row>
    <row r="1608" spans="1:7" s="45" customFormat="1" ht="25.5" x14ac:dyDescent="0.25">
      <c r="A1608" s="592"/>
      <c r="B1608" s="595"/>
      <c r="C1608" s="17"/>
      <c r="D1608" s="78" t="s">
        <v>5749</v>
      </c>
      <c r="E1608" s="424">
        <v>3500</v>
      </c>
      <c r="F1608" s="352">
        <f t="shared" si="54"/>
        <v>2100</v>
      </c>
      <c r="G1608" s="352">
        <f t="shared" si="55"/>
        <v>1750</v>
      </c>
    </row>
    <row r="1609" spans="1:7" s="45" customFormat="1" ht="25.5" x14ac:dyDescent="0.25">
      <c r="A1609" s="592"/>
      <c r="B1609" s="595"/>
      <c r="C1609" s="17"/>
      <c r="D1609" s="78" t="s">
        <v>5750</v>
      </c>
      <c r="E1609" s="424">
        <v>4500</v>
      </c>
      <c r="F1609" s="352">
        <f t="shared" si="54"/>
        <v>2700</v>
      </c>
      <c r="G1609" s="352">
        <f t="shared" si="55"/>
        <v>2250</v>
      </c>
    </row>
    <row r="1610" spans="1:7" s="45" customFormat="1" x14ac:dyDescent="0.25">
      <c r="A1610" s="592"/>
      <c r="B1610" s="595"/>
      <c r="C1610" s="17"/>
      <c r="D1610" s="75" t="s">
        <v>5751</v>
      </c>
      <c r="E1610" s="424">
        <v>4500</v>
      </c>
      <c r="F1610" s="352">
        <f t="shared" si="54"/>
        <v>2700</v>
      </c>
      <c r="G1610" s="352">
        <f t="shared" si="55"/>
        <v>2250</v>
      </c>
    </row>
    <row r="1611" spans="1:7" s="45" customFormat="1" x14ac:dyDescent="0.25">
      <c r="A1611" s="592"/>
      <c r="B1611" s="595"/>
      <c r="C1611" s="17"/>
      <c r="D1611" s="75" t="s">
        <v>5752</v>
      </c>
      <c r="E1611" s="424">
        <v>4000</v>
      </c>
      <c r="F1611" s="352">
        <f t="shared" si="54"/>
        <v>2400</v>
      </c>
      <c r="G1611" s="352">
        <f t="shared" si="55"/>
        <v>2000</v>
      </c>
    </row>
    <row r="1612" spans="1:7" s="45" customFormat="1" x14ac:dyDescent="0.25">
      <c r="A1612" s="592"/>
      <c r="B1612" s="595"/>
      <c r="C1612" s="17"/>
      <c r="D1612" s="75" t="s">
        <v>5753</v>
      </c>
      <c r="E1612" s="424">
        <v>4500</v>
      </c>
      <c r="F1612" s="352">
        <f t="shared" si="54"/>
        <v>2700</v>
      </c>
      <c r="G1612" s="352">
        <f t="shared" si="55"/>
        <v>2250</v>
      </c>
    </row>
    <row r="1613" spans="1:7" s="45" customFormat="1" x14ac:dyDescent="0.25">
      <c r="A1613" s="592"/>
      <c r="B1613" s="595"/>
      <c r="C1613" s="17"/>
      <c r="D1613" s="75" t="s">
        <v>5754</v>
      </c>
      <c r="E1613" s="424">
        <v>4000</v>
      </c>
      <c r="F1613" s="352">
        <f t="shared" si="54"/>
        <v>2400</v>
      </c>
      <c r="G1613" s="352">
        <f t="shared" si="55"/>
        <v>2000</v>
      </c>
    </row>
    <row r="1614" spans="1:7" s="45" customFormat="1" x14ac:dyDescent="0.25">
      <c r="A1614" s="592"/>
      <c r="B1614" s="595"/>
      <c r="C1614" s="17"/>
      <c r="D1614" s="75" t="s">
        <v>5755</v>
      </c>
      <c r="E1614" s="424">
        <v>4500</v>
      </c>
      <c r="F1614" s="352">
        <f t="shared" si="54"/>
        <v>2700</v>
      </c>
      <c r="G1614" s="352">
        <f t="shared" si="55"/>
        <v>2250</v>
      </c>
    </row>
    <row r="1615" spans="1:7" s="45" customFormat="1" ht="25.5" x14ac:dyDescent="0.25">
      <c r="A1615" s="592"/>
      <c r="B1615" s="595"/>
      <c r="C1615" s="17"/>
      <c r="D1615" s="78" t="s">
        <v>9172</v>
      </c>
      <c r="E1615" s="424">
        <v>3200</v>
      </c>
      <c r="F1615" s="352">
        <f t="shared" si="54"/>
        <v>1920</v>
      </c>
      <c r="G1615" s="352">
        <f t="shared" si="55"/>
        <v>1600</v>
      </c>
    </row>
    <row r="1616" spans="1:7" s="45" customFormat="1" x14ac:dyDescent="0.25">
      <c r="A1616" s="592"/>
      <c r="B1616" s="595"/>
      <c r="C1616" s="17"/>
      <c r="D1616" s="75" t="s">
        <v>5756</v>
      </c>
      <c r="E1616" s="424">
        <v>5000</v>
      </c>
      <c r="F1616" s="352">
        <f t="shared" si="54"/>
        <v>3000</v>
      </c>
      <c r="G1616" s="352">
        <f t="shared" si="55"/>
        <v>2500</v>
      </c>
    </row>
    <row r="1617" spans="1:7" s="45" customFormat="1" x14ac:dyDescent="0.25">
      <c r="A1617" s="592"/>
      <c r="B1617" s="595"/>
      <c r="C1617" s="17"/>
      <c r="D1617" s="75" t="s">
        <v>5757</v>
      </c>
      <c r="E1617" s="424">
        <v>4000</v>
      </c>
      <c r="F1617" s="352">
        <f t="shared" si="54"/>
        <v>2400</v>
      </c>
      <c r="G1617" s="352">
        <f t="shared" si="55"/>
        <v>2000</v>
      </c>
    </row>
    <row r="1618" spans="1:7" s="45" customFormat="1" x14ac:dyDescent="0.25">
      <c r="A1618" s="592"/>
      <c r="B1618" s="595"/>
      <c r="C1618" s="17"/>
      <c r="D1618" s="75" t="s">
        <v>5758</v>
      </c>
      <c r="E1618" s="424">
        <v>3500</v>
      </c>
      <c r="F1618" s="352">
        <f t="shared" si="54"/>
        <v>2100</v>
      </c>
      <c r="G1618" s="352">
        <f t="shared" si="55"/>
        <v>1750</v>
      </c>
    </row>
    <row r="1619" spans="1:7" s="45" customFormat="1" x14ac:dyDescent="0.25">
      <c r="A1619" s="592"/>
      <c r="B1619" s="595"/>
      <c r="C1619" s="17"/>
      <c r="D1619" s="75" t="s">
        <v>5759</v>
      </c>
      <c r="E1619" s="424">
        <v>6500</v>
      </c>
      <c r="F1619" s="352">
        <f t="shared" si="54"/>
        <v>3900</v>
      </c>
      <c r="G1619" s="352">
        <f t="shared" si="55"/>
        <v>3250</v>
      </c>
    </row>
    <row r="1620" spans="1:7" s="45" customFormat="1" x14ac:dyDescent="0.25">
      <c r="A1620" s="592"/>
      <c r="B1620" s="595"/>
      <c r="C1620" s="17"/>
      <c r="D1620" s="75" t="s">
        <v>5760</v>
      </c>
      <c r="E1620" s="424">
        <v>6500</v>
      </c>
      <c r="F1620" s="352">
        <f t="shared" si="54"/>
        <v>3900</v>
      </c>
      <c r="G1620" s="352">
        <f t="shared" si="55"/>
        <v>3250</v>
      </c>
    </row>
    <row r="1621" spans="1:7" s="45" customFormat="1" ht="25.5" x14ac:dyDescent="0.25">
      <c r="A1621" s="592"/>
      <c r="B1621" s="595"/>
      <c r="C1621" s="89"/>
      <c r="D1621" s="78" t="s">
        <v>5761</v>
      </c>
      <c r="E1621" s="424">
        <v>3000</v>
      </c>
      <c r="F1621" s="352">
        <f t="shared" si="54"/>
        <v>1800</v>
      </c>
      <c r="G1621" s="352">
        <f t="shared" si="55"/>
        <v>1500</v>
      </c>
    </row>
    <row r="1622" spans="1:7" s="45" customFormat="1" x14ac:dyDescent="0.25">
      <c r="A1622" s="592"/>
      <c r="B1622" s="595"/>
      <c r="C1622" s="16"/>
      <c r="D1622" s="75" t="s">
        <v>5762</v>
      </c>
      <c r="E1622" s="424">
        <v>3200</v>
      </c>
      <c r="F1622" s="352">
        <f t="shared" si="54"/>
        <v>1920</v>
      </c>
      <c r="G1622" s="352">
        <f t="shared" si="55"/>
        <v>1600</v>
      </c>
    </row>
    <row r="1623" spans="1:7" s="45" customFormat="1" x14ac:dyDescent="0.25">
      <c r="A1623" s="592"/>
      <c r="B1623" s="595"/>
      <c r="C1623" s="317"/>
      <c r="D1623" s="75" t="s">
        <v>5763</v>
      </c>
      <c r="E1623" s="424">
        <v>3200</v>
      </c>
      <c r="F1623" s="352">
        <f t="shared" si="54"/>
        <v>1920</v>
      </c>
      <c r="G1623" s="352">
        <f t="shared" si="55"/>
        <v>1600</v>
      </c>
    </row>
    <row r="1624" spans="1:7" s="45" customFormat="1" x14ac:dyDescent="0.25">
      <c r="A1624" s="592"/>
      <c r="B1624" s="595"/>
      <c r="C1624" s="205"/>
      <c r="D1624" s="75" t="s">
        <v>5764</v>
      </c>
      <c r="E1624" s="424">
        <v>3200</v>
      </c>
      <c r="F1624" s="352">
        <f t="shared" si="54"/>
        <v>1920</v>
      </c>
      <c r="G1624" s="352">
        <f t="shared" si="55"/>
        <v>1600</v>
      </c>
    </row>
    <row r="1625" spans="1:7" s="45" customFormat="1" x14ac:dyDescent="0.25">
      <c r="A1625" s="592"/>
      <c r="B1625" s="595"/>
      <c r="C1625" s="205"/>
      <c r="D1625" s="75" t="s">
        <v>5765</v>
      </c>
      <c r="E1625" s="424">
        <v>3500</v>
      </c>
      <c r="F1625" s="352">
        <f t="shared" si="54"/>
        <v>2100</v>
      </c>
      <c r="G1625" s="352">
        <f t="shared" si="55"/>
        <v>1750</v>
      </c>
    </row>
    <row r="1626" spans="1:7" s="45" customFormat="1" ht="25.5" x14ac:dyDescent="0.25">
      <c r="A1626" s="592"/>
      <c r="B1626" s="595"/>
      <c r="C1626" s="205"/>
      <c r="D1626" s="78" t="s">
        <v>5766</v>
      </c>
      <c r="E1626" s="424">
        <v>3500</v>
      </c>
      <c r="F1626" s="352">
        <f t="shared" si="54"/>
        <v>2100</v>
      </c>
      <c r="G1626" s="352">
        <f t="shared" si="55"/>
        <v>1750</v>
      </c>
    </row>
    <row r="1627" spans="1:7" s="45" customFormat="1" x14ac:dyDescent="0.25">
      <c r="A1627" s="593"/>
      <c r="B1627" s="595"/>
      <c r="C1627" s="205"/>
      <c r="D1627" s="75" t="s">
        <v>5767</v>
      </c>
      <c r="E1627" s="424">
        <v>3000</v>
      </c>
      <c r="F1627" s="352">
        <f t="shared" si="54"/>
        <v>1800</v>
      </c>
      <c r="G1627" s="352">
        <f t="shared" si="55"/>
        <v>1500</v>
      </c>
    </row>
    <row r="1628" spans="1:7" s="45" customFormat="1" x14ac:dyDescent="0.25">
      <c r="A1628" s="595" t="s">
        <v>8488</v>
      </c>
      <c r="B1628" s="595" t="s">
        <v>1048</v>
      </c>
      <c r="C1628" s="205"/>
      <c r="D1628" s="75" t="s">
        <v>5768</v>
      </c>
      <c r="E1628" s="424"/>
      <c r="F1628" s="352">
        <f t="shared" si="54"/>
        <v>0</v>
      </c>
      <c r="G1628" s="352">
        <f t="shared" si="55"/>
        <v>0</v>
      </c>
    </row>
    <row r="1629" spans="1:7" s="45" customFormat="1" x14ac:dyDescent="0.25">
      <c r="A1629" s="595"/>
      <c r="B1629" s="595"/>
      <c r="C1629" s="205"/>
      <c r="D1629" s="78" t="s">
        <v>5769</v>
      </c>
      <c r="E1629" s="424">
        <v>2000</v>
      </c>
      <c r="F1629" s="352">
        <f t="shared" ref="F1629:F1692" si="56">IFERROR(E1629*0.6,0)</f>
        <v>1200</v>
      </c>
      <c r="G1629" s="352">
        <f t="shared" ref="G1629:G1692" si="57">IFERROR(E1629*0.5,0)</f>
        <v>1000</v>
      </c>
    </row>
    <row r="1630" spans="1:7" s="45" customFormat="1" ht="25.5" x14ac:dyDescent="0.25">
      <c r="A1630" s="595"/>
      <c r="B1630" s="595"/>
      <c r="C1630" s="205"/>
      <c r="D1630" s="78" t="s">
        <v>5770</v>
      </c>
      <c r="E1630" s="424">
        <v>1800</v>
      </c>
      <c r="F1630" s="352">
        <f t="shared" si="56"/>
        <v>1080</v>
      </c>
      <c r="G1630" s="352">
        <f t="shared" si="57"/>
        <v>900</v>
      </c>
    </row>
    <row r="1631" spans="1:7" s="45" customFormat="1" x14ac:dyDescent="0.25">
      <c r="A1631" s="595"/>
      <c r="B1631" s="595"/>
      <c r="C1631" s="205"/>
      <c r="D1631" s="78" t="s">
        <v>5771</v>
      </c>
      <c r="E1631" s="424">
        <v>1500</v>
      </c>
      <c r="F1631" s="352">
        <f t="shared" si="56"/>
        <v>900</v>
      </c>
      <c r="G1631" s="352">
        <f t="shared" si="57"/>
        <v>750</v>
      </c>
    </row>
    <row r="1632" spans="1:7" s="45" customFormat="1" x14ac:dyDescent="0.25">
      <c r="A1632" s="318" t="s">
        <v>127</v>
      </c>
      <c r="B1632" s="318" t="s">
        <v>79</v>
      </c>
      <c r="C1632" s="205"/>
      <c r="D1632" s="75" t="s">
        <v>5772</v>
      </c>
      <c r="E1632" s="424"/>
      <c r="F1632" s="352">
        <f t="shared" si="56"/>
        <v>0</v>
      </c>
      <c r="G1632" s="352">
        <f t="shared" si="57"/>
        <v>0</v>
      </c>
    </row>
    <row r="1633" spans="1:7" s="45" customFormat="1" ht="25.5" x14ac:dyDescent="0.25">
      <c r="A1633" s="318" t="s">
        <v>8489</v>
      </c>
      <c r="B1633" s="318" t="s">
        <v>1057</v>
      </c>
      <c r="C1633" s="205"/>
      <c r="D1633" s="78" t="s">
        <v>5775</v>
      </c>
      <c r="E1633" s="424">
        <v>6000</v>
      </c>
      <c r="F1633" s="352">
        <f t="shared" si="56"/>
        <v>3600</v>
      </c>
      <c r="G1633" s="352">
        <f t="shared" si="57"/>
        <v>3000</v>
      </c>
    </row>
    <row r="1634" spans="1:7" s="45" customFormat="1" x14ac:dyDescent="0.25">
      <c r="A1634" s="595" t="s">
        <v>8490</v>
      </c>
      <c r="B1634" s="595" t="s">
        <v>1058</v>
      </c>
      <c r="C1634" s="205"/>
      <c r="D1634" s="75" t="s">
        <v>5776</v>
      </c>
      <c r="E1634" s="424"/>
      <c r="F1634" s="352">
        <f t="shared" si="56"/>
        <v>0</v>
      </c>
      <c r="G1634" s="352">
        <f t="shared" si="57"/>
        <v>0</v>
      </c>
    </row>
    <row r="1635" spans="1:7" s="45" customFormat="1" ht="25.5" x14ac:dyDescent="0.25">
      <c r="A1635" s="595"/>
      <c r="B1635" s="595"/>
      <c r="C1635" s="205"/>
      <c r="D1635" s="78" t="s">
        <v>5777</v>
      </c>
      <c r="E1635" s="424">
        <v>3000</v>
      </c>
      <c r="F1635" s="352">
        <f t="shared" si="56"/>
        <v>1800</v>
      </c>
      <c r="G1635" s="352">
        <f t="shared" si="57"/>
        <v>1500</v>
      </c>
    </row>
    <row r="1636" spans="1:7" s="45" customFormat="1" ht="25.5" x14ac:dyDescent="0.25">
      <c r="A1636" s="595"/>
      <c r="B1636" s="595"/>
      <c r="C1636" s="205"/>
      <c r="D1636" s="78" t="s">
        <v>5778</v>
      </c>
      <c r="E1636" s="424">
        <v>2500</v>
      </c>
      <c r="F1636" s="352">
        <f t="shared" si="56"/>
        <v>1500</v>
      </c>
      <c r="G1636" s="352">
        <f t="shared" si="57"/>
        <v>1250</v>
      </c>
    </row>
    <row r="1637" spans="1:7" s="45" customFormat="1" ht="25.5" x14ac:dyDescent="0.25">
      <c r="A1637" s="595"/>
      <c r="B1637" s="595"/>
      <c r="C1637" s="205"/>
      <c r="D1637" s="78" t="s">
        <v>5779</v>
      </c>
      <c r="E1637" s="424">
        <v>2500</v>
      </c>
      <c r="F1637" s="352">
        <f t="shared" si="56"/>
        <v>1500</v>
      </c>
      <c r="G1637" s="352">
        <f t="shared" si="57"/>
        <v>1250</v>
      </c>
    </row>
    <row r="1638" spans="1:7" s="45" customFormat="1" ht="25.5" x14ac:dyDescent="0.25">
      <c r="A1638" s="595"/>
      <c r="B1638" s="595"/>
      <c r="C1638" s="205"/>
      <c r="D1638" s="78" t="s">
        <v>5780</v>
      </c>
      <c r="E1638" s="424">
        <v>2000</v>
      </c>
      <c r="F1638" s="352">
        <f t="shared" si="56"/>
        <v>1200</v>
      </c>
      <c r="G1638" s="352">
        <f t="shared" si="57"/>
        <v>1000</v>
      </c>
    </row>
    <row r="1639" spans="1:7" s="45" customFormat="1" x14ac:dyDescent="0.25">
      <c r="A1639" s="595"/>
      <c r="B1639" s="595"/>
      <c r="C1639" s="205"/>
      <c r="D1639" s="78" t="s">
        <v>5781</v>
      </c>
      <c r="E1639" s="424">
        <v>2500</v>
      </c>
      <c r="F1639" s="352">
        <f t="shared" si="56"/>
        <v>1500</v>
      </c>
      <c r="G1639" s="352">
        <f t="shared" si="57"/>
        <v>1250</v>
      </c>
    </row>
    <row r="1640" spans="1:7" s="45" customFormat="1" x14ac:dyDescent="0.25">
      <c r="A1640" s="595"/>
      <c r="B1640" s="595"/>
      <c r="C1640" s="205"/>
      <c r="D1640" s="78" t="s">
        <v>5782</v>
      </c>
      <c r="E1640" s="424">
        <v>2000</v>
      </c>
      <c r="F1640" s="352">
        <f t="shared" si="56"/>
        <v>1200</v>
      </c>
      <c r="G1640" s="352">
        <f t="shared" si="57"/>
        <v>1000</v>
      </c>
    </row>
    <row r="1641" spans="1:7" s="45" customFormat="1" ht="25.5" x14ac:dyDescent="0.25">
      <c r="A1641" s="595"/>
      <c r="B1641" s="595"/>
      <c r="C1641" s="205"/>
      <c r="D1641" s="78" t="s">
        <v>5783</v>
      </c>
      <c r="E1641" s="424">
        <v>2000</v>
      </c>
      <c r="F1641" s="352">
        <f t="shared" si="56"/>
        <v>1200</v>
      </c>
      <c r="G1641" s="352">
        <f t="shared" si="57"/>
        <v>1000</v>
      </c>
    </row>
    <row r="1642" spans="1:7" s="45" customFormat="1" ht="25.5" x14ac:dyDescent="0.25">
      <c r="A1642" s="595"/>
      <c r="B1642" s="595"/>
      <c r="C1642" s="205"/>
      <c r="D1642" s="78" t="s">
        <v>5784</v>
      </c>
      <c r="E1642" s="424">
        <v>2000</v>
      </c>
      <c r="F1642" s="352">
        <f t="shared" si="56"/>
        <v>1200</v>
      </c>
      <c r="G1642" s="352">
        <f t="shared" si="57"/>
        <v>1000</v>
      </c>
    </row>
    <row r="1643" spans="1:7" s="45" customFormat="1" ht="25.5" x14ac:dyDescent="0.25">
      <c r="A1643" s="595"/>
      <c r="B1643" s="595"/>
      <c r="C1643" s="205"/>
      <c r="D1643" s="78" t="s">
        <v>5785</v>
      </c>
      <c r="E1643" s="424">
        <v>2000</v>
      </c>
      <c r="F1643" s="352">
        <f t="shared" si="56"/>
        <v>1200</v>
      </c>
      <c r="G1643" s="352">
        <f t="shared" si="57"/>
        <v>1000</v>
      </c>
    </row>
    <row r="1644" spans="1:7" s="45" customFormat="1" ht="25.5" x14ac:dyDescent="0.25">
      <c r="A1644" s="595"/>
      <c r="B1644" s="595"/>
      <c r="C1644" s="205"/>
      <c r="D1644" s="78" t="s">
        <v>5786</v>
      </c>
      <c r="E1644" s="424">
        <v>2000</v>
      </c>
      <c r="F1644" s="352">
        <f t="shared" si="56"/>
        <v>1200</v>
      </c>
      <c r="G1644" s="352">
        <f t="shared" si="57"/>
        <v>1000</v>
      </c>
    </row>
    <row r="1645" spans="1:7" s="45" customFormat="1" ht="25.5" x14ac:dyDescent="0.25">
      <c r="A1645" s="595"/>
      <c r="B1645" s="595"/>
      <c r="C1645" s="205"/>
      <c r="D1645" s="78" t="s">
        <v>5787</v>
      </c>
      <c r="E1645" s="424">
        <v>2600</v>
      </c>
      <c r="F1645" s="352">
        <f t="shared" si="56"/>
        <v>1560</v>
      </c>
      <c r="G1645" s="352">
        <f t="shared" si="57"/>
        <v>1300</v>
      </c>
    </row>
    <row r="1646" spans="1:7" s="45" customFormat="1" x14ac:dyDescent="0.25">
      <c r="A1646" s="595"/>
      <c r="B1646" s="595"/>
      <c r="C1646" s="205"/>
      <c r="D1646" s="77" t="s">
        <v>5788</v>
      </c>
      <c r="E1646" s="424">
        <v>2000</v>
      </c>
      <c r="F1646" s="352">
        <f t="shared" si="56"/>
        <v>1200</v>
      </c>
      <c r="G1646" s="352">
        <f t="shared" si="57"/>
        <v>1000</v>
      </c>
    </row>
    <row r="1647" spans="1:7" s="45" customFormat="1" ht="25.5" x14ac:dyDescent="0.25">
      <c r="A1647" s="595"/>
      <c r="B1647" s="595"/>
      <c r="C1647" s="205"/>
      <c r="D1647" s="77" t="s">
        <v>5789</v>
      </c>
      <c r="E1647" s="424">
        <v>2000</v>
      </c>
      <c r="F1647" s="352">
        <f t="shared" si="56"/>
        <v>1200</v>
      </c>
      <c r="G1647" s="352">
        <f t="shared" si="57"/>
        <v>1000</v>
      </c>
    </row>
    <row r="1648" spans="1:7" s="45" customFormat="1" ht="25.5" x14ac:dyDescent="0.25">
      <c r="A1648" s="595"/>
      <c r="B1648" s="595"/>
      <c r="C1648" s="205"/>
      <c r="D1648" s="78" t="s">
        <v>1931</v>
      </c>
      <c r="E1648" s="424">
        <v>1800</v>
      </c>
      <c r="F1648" s="352">
        <f t="shared" si="56"/>
        <v>1080</v>
      </c>
      <c r="G1648" s="352">
        <f t="shared" si="57"/>
        <v>900</v>
      </c>
    </row>
    <row r="1649" spans="1:7" s="45" customFormat="1" ht="25.5" x14ac:dyDescent="0.25">
      <c r="A1649" s="595"/>
      <c r="B1649" s="595"/>
      <c r="C1649" s="205"/>
      <c r="D1649" s="78" t="s">
        <v>1845</v>
      </c>
      <c r="E1649" s="424">
        <v>1500</v>
      </c>
      <c r="F1649" s="352">
        <f t="shared" si="56"/>
        <v>900</v>
      </c>
      <c r="G1649" s="352">
        <f t="shared" si="57"/>
        <v>750</v>
      </c>
    </row>
    <row r="1650" spans="1:7" s="45" customFormat="1" ht="25.5" x14ac:dyDescent="0.25">
      <c r="A1650" s="595"/>
      <c r="B1650" s="595"/>
      <c r="C1650" s="205"/>
      <c r="D1650" s="78" t="s">
        <v>1846</v>
      </c>
      <c r="E1650" s="424">
        <v>1500</v>
      </c>
      <c r="F1650" s="352">
        <f t="shared" si="56"/>
        <v>900</v>
      </c>
      <c r="G1650" s="352">
        <f t="shared" si="57"/>
        <v>750</v>
      </c>
    </row>
    <row r="1651" spans="1:7" s="45" customFormat="1" ht="25.5" x14ac:dyDescent="0.25">
      <c r="A1651" s="595"/>
      <c r="B1651" s="595"/>
      <c r="C1651" s="205"/>
      <c r="D1651" s="78" t="s">
        <v>1847</v>
      </c>
      <c r="E1651" s="424">
        <v>1200</v>
      </c>
      <c r="F1651" s="352">
        <f t="shared" si="56"/>
        <v>720</v>
      </c>
      <c r="G1651" s="352">
        <f t="shared" si="57"/>
        <v>600</v>
      </c>
    </row>
    <row r="1652" spans="1:7" s="45" customFormat="1" x14ac:dyDescent="0.25">
      <c r="A1652" s="595"/>
      <c r="B1652" s="595"/>
      <c r="C1652" s="205"/>
      <c r="D1652" s="78" t="s">
        <v>5790</v>
      </c>
      <c r="E1652" s="424">
        <v>1200</v>
      </c>
      <c r="F1652" s="352">
        <f t="shared" si="56"/>
        <v>720</v>
      </c>
      <c r="G1652" s="352">
        <f t="shared" si="57"/>
        <v>600</v>
      </c>
    </row>
    <row r="1653" spans="1:7" s="45" customFormat="1" x14ac:dyDescent="0.25">
      <c r="A1653" s="595"/>
      <c r="B1653" s="595"/>
      <c r="C1653" s="205"/>
      <c r="D1653" s="78" t="s">
        <v>5791</v>
      </c>
      <c r="E1653" s="424">
        <v>800</v>
      </c>
      <c r="F1653" s="352">
        <f t="shared" si="56"/>
        <v>480</v>
      </c>
      <c r="G1653" s="352">
        <f t="shared" si="57"/>
        <v>400</v>
      </c>
    </row>
    <row r="1654" spans="1:7" s="45" customFormat="1" x14ac:dyDescent="0.25">
      <c r="A1654" s="317">
        <v>2</v>
      </c>
      <c r="B1654" s="317">
        <v>2</v>
      </c>
      <c r="C1654" s="318"/>
      <c r="D1654" s="75" t="s">
        <v>5792</v>
      </c>
      <c r="E1654" s="424"/>
      <c r="F1654" s="352">
        <f t="shared" si="56"/>
        <v>0</v>
      </c>
      <c r="G1654" s="352">
        <f t="shared" si="57"/>
        <v>0</v>
      </c>
    </row>
    <row r="1655" spans="1:7" s="45" customFormat="1" x14ac:dyDescent="0.2">
      <c r="A1655" s="595" t="s">
        <v>83</v>
      </c>
      <c r="B1655" s="595" t="s">
        <v>83</v>
      </c>
      <c r="C1655" s="433"/>
      <c r="D1655" s="75" t="s">
        <v>5793</v>
      </c>
      <c r="E1655" s="424"/>
      <c r="F1655" s="352">
        <f t="shared" si="56"/>
        <v>0</v>
      </c>
      <c r="G1655" s="352">
        <f t="shared" si="57"/>
        <v>0</v>
      </c>
    </row>
    <row r="1656" spans="1:7" s="45" customFormat="1" x14ac:dyDescent="0.2">
      <c r="A1656" s="595"/>
      <c r="B1656" s="595"/>
      <c r="C1656" s="433"/>
      <c r="D1656" s="78" t="s">
        <v>5794</v>
      </c>
      <c r="E1656" s="424">
        <v>8500</v>
      </c>
      <c r="F1656" s="352">
        <f t="shared" si="56"/>
        <v>5100</v>
      </c>
      <c r="G1656" s="352">
        <f t="shared" si="57"/>
        <v>4250</v>
      </c>
    </row>
    <row r="1657" spans="1:7" s="45" customFormat="1" x14ac:dyDescent="0.2">
      <c r="A1657" s="595"/>
      <c r="B1657" s="595"/>
      <c r="C1657" s="433"/>
      <c r="D1657" s="78" t="s">
        <v>5795</v>
      </c>
      <c r="E1657" s="424">
        <v>6500</v>
      </c>
      <c r="F1657" s="352">
        <f t="shared" si="56"/>
        <v>3900</v>
      </c>
      <c r="G1657" s="352">
        <f t="shared" si="57"/>
        <v>3250</v>
      </c>
    </row>
    <row r="1658" spans="1:7" s="45" customFormat="1" x14ac:dyDescent="0.25">
      <c r="A1658" s="591" t="s">
        <v>1297</v>
      </c>
      <c r="B1658" s="318" t="s">
        <v>1297</v>
      </c>
      <c r="C1658" s="317"/>
      <c r="D1658" s="75" t="s">
        <v>5796</v>
      </c>
      <c r="E1658" s="424"/>
      <c r="F1658" s="352">
        <f t="shared" si="56"/>
        <v>0</v>
      </c>
      <c r="G1658" s="352">
        <f t="shared" si="57"/>
        <v>0</v>
      </c>
    </row>
    <row r="1659" spans="1:7" s="45" customFormat="1" x14ac:dyDescent="0.25">
      <c r="A1659" s="592"/>
      <c r="B1659" s="318"/>
      <c r="C1659" s="318"/>
      <c r="D1659" s="78" t="s">
        <v>5797</v>
      </c>
      <c r="E1659" s="424">
        <v>6500</v>
      </c>
      <c r="F1659" s="352">
        <f t="shared" si="56"/>
        <v>3900</v>
      </c>
      <c r="G1659" s="352">
        <f t="shared" si="57"/>
        <v>3250</v>
      </c>
    </row>
    <row r="1660" spans="1:7" s="45" customFormat="1" ht="25.5" x14ac:dyDescent="0.25">
      <c r="A1660" s="593"/>
      <c r="B1660" s="318"/>
      <c r="C1660" s="318"/>
      <c r="D1660" s="78" t="s">
        <v>5798</v>
      </c>
      <c r="E1660" s="424">
        <v>5500</v>
      </c>
      <c r="F1660" s="352">
        <f t="shared" si="56"/>
        <v>3300</v>
      </c>
      <c r="G1660" s="352">
        <f t="shared" si="57"/>
        <v>2750</v>
      </c>
    </row>
    <row r="1661" spans="1:7" s="45" customFormat="1" x14ac:dyDescent="0.25">
      <c r="A1661" s="591" t="s">
        <v>1598</v>
      </c>
      <c r="B1661" s="318" t="s">
        <v>1598</v>
      </c>
      <c r="C1661" s="318"/>
      <c r="D1661" s="75" t="s">
        <v>5799</v>
      </c>
      <c r="E1661" s="424"/>
      <c r="F1661" s="352">
        <f t="shared" si="56"/>
        <v>0</v>
      </c>
      <c r="G1661" s="352">
        <f t="shared" si="57"/>
        <v>0</v>
      </c>
    </row>
    <row r="1662" spans="1:7" s="45" customFormat="1" x14ac:dyDescent="0.25">
      <c r="A1662" s="592"/>
      <c r="B1662" s="318"/>
      <c r="C1662" s="318"/>
      <c r="D1662" s="78" t="s">
        <v>5800</v>
      </c>
      <c r="E1662" s="424">
        <v>15000</v>
      </c>
      <c r="F1662" s="352">
        <f t="shared" si="56"/>
        <v>9000</v>
      </c>
      <c r="G1662" s="352">
        <f t="shared" si="57"/>
        <v>7500</v>
      </c>
    </row>
    <row r="1663" spans="1:7" s="45" customFormat="1" ht="25.5" x14ac:dyDescent="0.25">
      <c r="A1663" s="592"/>
      <c r="B1663" s="318"/>
      <c r="C1663" s="318"/>
      <c r="D1663" s="78" t="s">
        <v>5801</v>
      </c>
      <c r="E1663" s="424">
        <v>15000</v>
      </c>
      <c r="F1663" s="352">
        <f t="shared" si="56"/>
        <v>9000</v>
      </c>
      <c r="G1663" s="352">
        <f t="shared" si="57"/>
        <v>7500</v>
      </c>
    </row>
    <row r="1664" spans="1:7" s="45" customFormat="1" x14ac:dyDescent="0.25">
      <c r="A1664" s="592"/>
      <c r="B1664" s="318"/>
      <c r="C1664" s="318"/>
      <c r="D1664" s="78" t="s">
        <v>5802</v>
      </c>
      <c r="E1664" s="424">
        <v>12500</v>
      </c>
      <c r="F1664" s="352">
        <f t="shared" si="56"/>
        <v>7500</v>
      </c>
      <c r="G1664" s="352">
        <f t="shared" si="57"/>
        <v>6250</v>
      </c>
    </row>
    <row r="1665" spans="1:7" s="45" customFormat="1" x14ac:dyDescent="0.25">
      <c r="A1665" s="593"/>
      <c r="B1665" s="318"/>
      <c r="C1665" s="318"/>
      <c r="D1665" s="78" t="s">
        <v>5803</v>
      </c>
      <c r="E1665" s="424">
        <v>10500</v>
      </c>
      <c r="F1665" s="352">
        <f t="shared" si="56"/>
        <v>6300</v>
      </c>
      <c r="G1665" s="352">
        <f t="shared" si="57"/>
        <v>5250</v>
      </c>
    </row>
    <row r="1666" spans="1:7" s="45" customFormat="1" x14ac:dyDescent="0.25">
      <c r="A1666" s="591" t="s">
        <v>1602</v>
      </c>
      <c r="B1666" s="318" t="s">
        <v>1602</v>
      </c>
      <c r="C1666" s="318"/>
      <c r="D1666" s="75" t="s">
        <v>5804</v>
      </c>
      <c r="E1666" s="424"/>
      <c r="F1666" s="352">
        <f t="shared" si="56"/>
        <v>0</v>
      </c>
      <c r="G1666" s="352">
        <f t="shared" si="57"/>
        <v>0</v>
      </c>
    </row>
    <row r="1667" spans="1:7" s="45" customFormat="1" ht="25.5" x14ac:dyDescent="0.25">
      <c r="A1667" s="592"/>
      <c r="B1667" s="318"/>
      <c r="C1667" s="318"/>
      <c r="D1667" s="78" t="s">
        <v>5805</v>
      </c>
      <c r="E1667" s="424">
        <v>10000</v>
      </c>
      <c r="F1667" s="352">
        <f t="shared" si="56"/>
        <v>6000</v>
      </c>
      <c r="G1667" s="352">
        <f t="shared" si="57"/>
        <v>5000</v>
      </c>
    </row>
    <row r="1668" spans="1:7" s="45" customFormat="1" x14ac:dyDescent="0.25">
      <c r="A1668" s="593"/>
      <c r="B1668" s="318"/>
      <c r="C1668" s="318"/>
      <c r="D1668" s="78" t="s">
        <v>5806</v>
      </c>
      <c r="E1668" s="424">
        <v>8000</v>
      </c>
      <c r="F1668" s="352">
        <f t="shared" si="56"/>
        <v>4800</v>
      </c>
      <c r="G1668" s="352">
        <f t="shared" si="57"/>
        <v>4000</v>
      </c>
    </row>
    <row r="1669" spans="1:7" s="45" customFormat="1" x14ac:dyDescent="0.25">
      <c r="A1669" s="591" t="s">
        <v>1603</v>
      </c>
      <c r="B1669" s="318" t="s">
        <v>1603</v>
      </c>
      <c r="C1669" s="318"/>
      <c r="D1669" s="75" t="s">
        <v>5807</v>
      </c>
      <c r="E1669" s="424"/>
      <c r="F1669" s="352">
        <f t="shared" si="56"/>
        <v>0</v>
      </c>
      <c r="G1669" s="352">
        <f t="shared" si="57"/>
        <v>0</v>
      </c>
    </row>
    <row r="1670" spans="1:7" s="45" customFormat="1" x14ac:dyDescent="0.25">
      <c r="A1670" s="592"/>
      <c r="B1670" s="318"/>
      <c r="C1670" s="318"/>
      <c r="D1670" s="75" t="s">
        <v>5808</v>
      </c>
      <c r="E1670" s="424"/>
      <c r="F1670" s="352">
        <f t="shared" si="56"/>
        <v>0</v>
      </c>
      <c r="G1670" s="352">
        <f t="shared" si="57"/>
        <v>0</v>
      </c>
    </row>
    <row r="1671" spans="1:7" s="45" customFormat="1" ht="25.5" x14ac:dyDescent="0.25">
      <c r="A1671" s="592"/>
      <c r="B1671" s="318"/>
      <c r="C1671" s="318"/>
      <c r="D1671" s="78" t="s">
        <v>5809</v>
      </c>
      <c r="E1671" s="424">
        <v>10000</v>
      </c>
      <c r="F1671" s="352">
        <f t="shared" si="56"/>
        <v>6000</v>
      </c>
      <c r="G1671" s="352">
        <f t="shared" si="57"/>
        <v>5000</v>
      </c>
    </row>
    <row r="1672" spans="1:7" s="45" customFormat="1" x14ac:dyDescent="0.25">
      <c r="A1672" s="592"/>
      <c r="B1672" s="318"/>
      <c r="C1672" s="318"/>
      <c r="D1672" s="78" t="s">
        <v>5810</v>
      </c>
      <c r="E1672" s="424">
        <v>10000</v>
      </c>
      <c r="F1672" s="352">
        <f t="shared" si="56"/>
        <v>6000</v>
      </c>
      <c r="G1672" s="352">
        <f t="shared" si="57"/>
        <v>5000</v>
      </c>
    </row>
    <row r="1673" spans="1:7" s="45" customFormat="1" x14ac:dyDescent="0.25">
      <c r="A1673" s="593"/>
      <c r="B1673" s="318"/>
      <c r="C1673" s="318"/>
      <c r="D1673" s="78" t="s">
        <v>5811</v>
      </c>
      <c r="E1673" s="424">
        <v>7500</v>
      </c>
      <c r="F1673" s="352">
        <f t="shared" si="56"/>
        <v>4500</v>
      </c>
      <c r="G1673" s="352">
        <f t="shared" si="57"/>
        <v>3750</v>
      </c>
    </row>
    <row r="1674" spans="1:7" s="45" customFormat="1" x14ac:dyDescent="0.25">
      <c r="A1674" s="591" t="s">
        <v>1606</v>
      </c>
      <c r="B1674" s="318" t="s">
        <v>1606</v>
      </c>
      <c r="C1674" s="318"/>
      <c r="D1674" s="75" t="s">
        <v>5812</v>
      </c>
      <c r="E1674" s="424"/>
      <c r="F1674" s="352">
        <f t="shared" si="56"/>
        <v>0</v>
      </c>
      <c r="G1674" s="352">
        <f t="shared" si="57"/>
        <v>0</v>
      </c>
    </row>
    <row r="1675" spans="1:7" s="45" customFormat="1" ht="25.5" x14ac:dyDescent="0.25">
      <c r="A1675" s="592"/>
      <c r="B1675" s="318"/>
      <c r="C1675" s="318"/>
      <c r="D1675" s="78" t="s">
        <v>9173</v>
      </c>
      <c r="E1675" s="424">
        <v>7500</v>
      </c>
      <c r="F1675" s="352">
        <f t="shared" si="56"/>
        <v>4500</v>
      </c>
      <c r="G1675" s="352">
        <f t="shared" si="57"/>
        <v>3750</v>
      </c>
    </row>
    <row r="1676" spans="1:7" s="45" customFormat="1" x14ac:dyDescent="0.25">
      <c r="A1676" s="592"/>
      <c r="B1676" s="318"/>
      <c r="C1676" s="318"/>
      <c r="D1676" s="78" t="s">
        <v>5813</v>
      </c>
      <c r="E1676" s="424">
        <v>6000</v>
      </c>
      <c r="F1676" s="352">
        <f t="shared" si="56"/>
        <v>3600</v>
      </c>
      <c r="G1676" s="352">
        <f t="shared" si="57"/>
        <v>3000</v>
      </c>
    </row>
    <row r="1677" spans="1:7" s="45" customFormat="1" x14ac:dyDescent="0.25">
      <c r="A1677" s="593"/>
      <c r="B1677" s="318"/>
      <c r="C1677" s="318"/>
      <c r="D1677" s="78" t="s">
        <v>5814</v>
      </c>
      <c r="E1677" s="424">
        <v>5500</v>
      </c>
      <c r="F1677" s="352">
        <f t="shared" si="56"/>
        <v>3300</v>
      </c>
      <c r="G1677" s="352">
        <f t="shared" si="57"/>
        <v>2750</v>
      </c>
    </row>
    <row r="1678" spans="1:7" s="45" customFormat="1" ht="25.5" x14ac:dyDescent="0.25">
      <c r="A1678" s="318" t="s">
        <v>1612</v>
      </c>
      <c r="B1678" s="318" t="s">
        <v>1612</v>
      </c>
      <c r="C1678" s="318"/>
      <c r="D1678" s="78" t="s">
        <v>9174</v>
      </c>
      <c r="E1678" s="424">
        <v>5000</v>
      </c>
      <c r="F1678" s="352">
        <f t="shared" si="56"/>
        <v>3000</v>
      </c>
      <c r="G1678" s="352">
        <f t="shared" si="57"/>
        <v>2500</v>
      </c>
    </row>
    <row r="1679" spans="1:7" s="45" customFormat="1" x14ac:dyDescent="0.25">
      <c r="A1679" s="591" t="s">
        <v>1613</v>
      </c>
      <c r="B1679" s="318" t="s">
        <v>1613</v>
      </c>
      <c r="C1679" s="318"/>
      <c r="D1679" s="75" t="s">
        <v>5815</v>
      </c>
      <c r="E1679" s="424"/>
      <c r="F1679" s="352">
        <f t="shared" si="56"/>
        <v>0</v>
      </c>
      <c r="G1679" s="352">
        <f t="shared" si="57"/>
        <v>0</v>
      </c>
    </row>
    <row r="1680" spans="1:7" s="45" customFormat="1" ht="25.5" x14ac:dyDescent="0.25">
      <c r="A1680" s="592"/>
      <c r="B1680" s="318"/>
      <c r="C1680" s="318"/>
      <c r="D1680" s="78" t="s">
        <v>5816</v>
      </c>
      <c r="E1680" s="424">
        <v>5500</v>
      </c>
      <c r="F1680" s="352">
        <f t="shared" si="56"/>
        <v>3300</v>
      </c>
      <c r="G1680" s="352">
        <f t="shared" si="57"/>
        <v>2750</v>
      </c>
    </row>
    <row r="1681" spans="1:7" s="45" customFormat="1" x14ac:dyDescent="0.25">
      <c r="A1681" s="593"/>
      <c r="B1681" s="318"/>
      <c r="C1681" s="318"/>
      <c r="D1681" s="78" t="s">
        <v>5817</v>
      </c>
      <c r="E1681" s="424">
        <v>5500</v>
      </c>
      <c r="F1681" s="352">
        <f t="shared" si="56"/>
        <v>3300</v>
      </c>
      <c r="G1681" s="352">
        <f t="shared" si="57"/>
        <v>2750</v>
      </c>
    </row>
    <row r="1682" spans="1:7" s="45" customFormat="1" ht="25.5" x14ac:dyDescent="0.25">
      <c r="A1682" s="318" t="s">
        <v>2191</v>
      </c>
      <c r="B1682" s="318" t="s">
        <v>2191</v>
      </c>
      <c r="C1682" s="318"/>
      <c r="D1682" s="78" t="s">
        <v>9175</v>
      </c>
      <c r="E1682" s="424">
        <v>7500</v>
      </c>
      <c r="F1682" s="352">
        <f t="shared" si="56"/>
        <v>4500</v>
      </c>
      <c r="G1682" s="352">
        <f t="shared" si="57"/>
        <v>3750</v>
      </c>
    </row>
    <row r="1683" spans="1:7" s="45" customFormat="1" x14ac:dyDescent="0.25">
      <c r="A1683" s="591" t="s">
        <v>2193</v>
      </c>
      <c r="B1683" s="318" t="s">
        <v>2193</v>
      </c>
      <c r="C1683" s="318"/>
      <c r="D1683" s="75" t="s">
        <v>5818</v>
      </c>
      <c r="E1683" s="424"/>
      <c r="F1683" s="352">
        <f t="shared" si="56"/>
        <v>0</v>
      </c>
      <c r="G1683" s="352">
        <f t="shared" si="57"/>
        <v>0</v>
      </c>
    </row>
    <row r="1684" spans="1:7" s="45" customFormat="1" ht="25.5" x14ac:dyDescent="0.25">
      <c r="A1684" s="592"/>
      <c r="B1684" s="318"/>
      <c r="C1684" s="318"/>
      <c r="D1684" s="78" t="s">
        <v>5819</v>
      </c>
      <c r="E1684" s="424">
        <v>6500</v>
      </c>
      <c r="F1684" s="352">
        <f t="shared" si="56"/>
        <v>3900</v>
      </c>
      <c r="G1684" s="352">
        <f t="shared" si="57"/>
        <v>3250</v>
      </c>
    </row>
    <row r="1685" spans="1:7" s="45" customFormat="1" ht="25.5" x14ac:dyDescent="0.25">
      <c r="A1685" s="593"/>
      <c r="B1685" s="318"/>
      <c r="C1685" s="16"/>
      <c r="D1685" s="78" t="s">
        <v>5820</v>
      </c>
      <c r="E1685" s="424">
        <v>5500</v>
      </c>
      <c r="F1685" s="352">
        <f t="shared" si="56"/>
        <v>3300</v>
      </c>
      <c r="G1685" s="352">
        <f t="shared" si="57"/>
        <v>2750</v>
      </c>
    </row>
    <row r="1686" spans="1:7" s="45" customFormat="1" x14ac:dyDescent="0.25">
      <c r="A1686" s="591" t="s">
        <v>2194</v>
      </c>
      <c r="B1686" s="318" t="s">
        <v>2194</v>
      </c>
      <c r="C1686" s="205"/>
      <c r="D1686" s="75" t="s">
        <v>5821</v>
      </c>
      <c r="E1686" s="424"/>
      <c r="F1686" s="352">
        <f t="shared" si="56"/>
        <v>0</v>
      </c>
      <c r="G1686" s="352">
        <f t="shared" si="57"/>
        <v>0</v>
      </c>
    </row>
    <row r="1687" spans="1:7" s="45" customFormat="1" ht="25.5" x14ac:dyDescent="0.25">
      <c r="A1687" s="592"/>
      <c r="B1687" s="318"/>
      <c r="C1687" s="205"/>
      <c r="D1687" s="78" t="s">
        <v>9176</v>
      </c>
      <c r="E1687" s="424">
        <v>8000</v>
      </c>
      <c r="F1687" s="352">
        <f t="shared" si="56"/>
        <v>4800</v>
      </c>
      <c r="G1687" s="352">
        <f t="shared" si="57"/>
        <v>4000</v>
      </c>
    </row>
    <row r="1688" spans="1:7" s="45" customFormat="1" ht="25.5" x14ac:dyDescent="0.25">
      <c r="A1688" s="592"/>
      <c r="B1688" s="318"/>
      <c r="C1688" s="205"/>
      <c r="D1688" s="78" t="s">
        <v>9177</v>
      </c>
      <c r="E1688" s="424">
        <v>5000</v>
      </c>
      <c r="F1688" s="352">
        <f t="shared" si="56"/>
        <v>3000</v>
      </c>
      <c r="G1688" s="352">
        <f t="shared" si="57"/>
        <v>2500</v>
      </c>
    </row>
    <row r="1689" spans="1:7" s="45" customFormat="1" ht="25.5" x14ac:dyDescent="0.25">
      <c r="A1689" s="592"/>
      <c r="B1689" s="318"/>
      <c r="C1689" s="205"/>
      <c r="D1689" s="78" t="s">
        <v>9178</v>
      </c>
      <c r="E1689" s="424">
        <v>5000</v>
      </c>
      <c r="F1689" s="352">
        <f t="shared" si="56"/>
        <v>3000</v>
      </c>
      <c r="G1689" s="352">
        <f t="shared" si="57"/>
        <v>2500</v>
      </c>
    </row>
    <row r="1690" spans="1:7" s="45" customFormat="1" ht="25.5" x14ac:dyDescent="0.25">
      <c r="A1690" s="592"/>
      <c r="B1690" s="318"/>
      <c r="C1690" s="205"/>
      <c r="D1690" s="78" t="s">
        <v>9179</v>
      </c>
      <c r="E1690" s="424">
        <v>4200</v>
      </c>
      <c r="F1690" s="352">
        <f t="shared" si="56"/>
        <v>2520</v>
      </c>
      <c r="G1690" s="352">
        <f t="shared" si="57"/>
        <v>2100</v>
      </c>
    </row>
    <row r="1691" spans="1:7" s="45" customFormat="1" ht="25.5" x14ac:dyDescent="0.25">
      <c r="A1691" s="592"/>
      <c r="B1691" s="318"/>
      <c r="C1691" s="205"/>
      <c r="D1691" s="78" t="s">
        <v>9180</v>
      </c>
      <c r="E1691" s="424">
        <v>4000</v>
      </c>
      <c r="F1691" s="352">
        <f t="shared" si="56"/>
        <v>2400</v>
      </c>
      <c r="G1691" s="352">
        <f t="shared" si="57"/>
        <v>2000</v>
      </c>
    </row>
    <row r="1692" spans="1:7" s="45" customFormat="1" ht="25.5" x14ac:dyDescent="0.25">
      <c r="A1692" s="592"/>
      <c r="B1692" s="318"/>
      <c r="C1692" s="205"/>
      <c r="D1692" s="78" t="s">
        <v>9181</v>
      </c>
      <c r="E1692" s="424">
        <v>4000</v>
      </c>
      <c r="F1692" s="352">
        <f t="shared" si="56"/>
        <v>2400</v>
      </c>
      <c r="G1692" s="352">
        <f t="shared" si="57"/>
        <v>2000</v>
      </c>
    </row>
    <row r="1693" spans="1:7" s="45" customFormat="1" ht="25.5" x14ac:dyDescent="0.25">
      <c r="A1693" s="592"/>
      <c r="B1693" s="318"/>
      <c r="C1693" s="205"/>
      <c r="D1693" s="78" t="s">
        <v>5822</v>
      </c>
      <c r="E1693" s="424">
        <v>4000</v>
      </c>
      <c r="F1693" s="352">
        <f t="shared" ref="F1693:F1756" si="58">IFERROR(E1693*0.6,0)</f>
        <v>2400</v>
      </c>
      <c r="G1693" s="352">
        <f t="shared" ref="G1693:G1756" si="59">IFERROR(E1693*0.5,0)</f>
        <v>2000</v>
      </c>
    </row>
    <row r="1694" spans="1:7" s="45" customFormat="1" x14ac:dyDescent="0.25">
      <c r="A1694" s="592"/>
      <c r="B1694" s="318"/>
      <c r="C1694" s="205"/>
      <c r="D1694" s="78" t="s">
        <v>5823</v>
      </c>
      <c r="E1694" s="424">
        <v>4000</v>
      </c>
      <c r="F1694" s="352">
        <f t="shared" si="58"/>
        <v>2400</v>
      </c>
      <c r="G1694" s="352">
        <f t="shared" si="59"/>
        <v>2000</v>
      </c>
    </row>
    <row r="1695" spans="1:7" s="45" customFormat="1" ht="26.25" x14ac:dyDescent="0.25">
      <c r="A1695" s="592"/>
      <c r="B1695" s="318"/>
      <c r="C1695" s="205"/>
      <c r="D1695" s="78" t="s">
        <v>9440</v>
      </c>
      <c r="E1695" s="424"/>
      <c r="F1695" s="352">
        <f t="shared" si="58"/>
        <v>0</v>
      </c>
      <c r="G1695" s="352">
        <f t="shared" si="59"/>
        <v>0</v>
      </c>
    </row>
    <row r="1696" spans="1:7" s="45" customFormat="1" ht="25.5" x14ac:dyDescent="0.25">
      <c r="A1696" s="592"/>
      <c r="B1696" s="318"/>
      <c r="C1696" s="205"/>
      <c r="D1696" s="78" t="s">
        <v>5824</v>
      </c>
      <c r="E1696" s="424">
        <v>4000</v>
      </c>
      <c r="F1696" s="352">
        <f t="shared" si="58"/>
        <v>2400</v>
      </c>
      <c r="G1696" s="352">
        <f t="shared" si="59"/>
        <v>2000</v>
      </c>
    </row>
    <row r="1697" spans="1:7" s="45" customFormat="1" ht="25.5" x14ac:dyDescent="0.25">
      <c r="A1697" s="592"/>
      <c r="B1697" s="318"/>
      <c r="C1697" s="205"/>
      <c r="D1697" s="78" t="s">
        <v>9182</v>
      </c>
      <c r="E1697" s="424">
        <v>4000</v>
      </c>
      <c r="F1697" s="352">
        <f t="shared" si="58"/>
        <v>2400</v>
      </c>
      <c r="G1697" s="352">
        <f t="shared" si="59"/>
        <v>2000</v>
      </c>
    </row>
    <row r="1698" spans="1:7" s="45" customFormat="1" ht="25.5" x14ac:dyDescent="0.25">
      <c r="A1698" s="592"/>
      <c r="B1698" s="318"/>
      <c r="C1698" s="205"/>
      <c r="D1698" s="78" t="s">
        <v>5825</v>
      </c>
      <c r="E1698" s="424">
        <v>4000</v>
      </c>
      <c r="F1698" s="352">
        <f t="shared" si="58"/>
        <v>2400</v>
      </c>
      <c r="G1698" s="352">
        <f t="shared" si="59"/>
        <v>2000</v>
      </c>
    </row>
    <row r="1699" spans="1:7" s="45" customFormat="1" ht="25.5" x14ac:dyDescent="0.25">
      <c r="A1699" s="592"/>
      <c r="B1699" s="318"/>
      <c r="C1699" s="205"/>
      <c r="D1699" s="78" t="s">
        <v>9183</v>
      </c>
      <c r="E1699" s="424">
        <v>4000</v>
      </c>
      <c r="F1699" s="352">
        <f t="shared" si="58"/>
        <v>2400</v>
      </c>
      <c r="G1699" s="352">
        <f t="shared" si="59"/>
        <v>2000</v>
      </c>
    </row>
    <row r="1700" spans="1:7" s="45" customFormat="1" ht="25.5" x14ac:dyDescent="0.25">
      <c r="A1700" s="592"/>
      <c r="B1700" s="318"/>
      <c r="C1700" s="205"/>
      <c r="D1700" s="78" t="s">
        <v>9184</v>
      </c>
      <c r="E1700" s="424">
        <v>4200</v>
      </c>
      <c r="F1700" s="352">
        <f t="shared" si="58"/>
        <v>2520</v>
      </c>
      <c r="G1700" s="352">
        <f t="shared" si="59"/>
        <v>2100</v>
      </c>
    </row>
    <row r="1701" spans="1:7" s="45" customFormat="1" ht="25.5" x14ac:dyDescent="0.25">
      <c r="A1701" s="592"/>
      <c r="B1701" s="318"/>
      <c r="C1701" s="205"/>
      <c r="D1701" s="78" t="s">
        <v>9185</v>
      </c>
      <c r="E1701" s="424">
        <v>4200</v>
      </c>
      <c r="F1701" s="352">
        <f t="shared" si="58"/>
        <v>2520</v>
      </c>
      <c r="G1701" s="352">
        <f t="shared" si="59"/>
        <v>2100</v>
      </c>
    </row>
    <row r="1702" spans="1:7" s="45" customFormat="1" ht="25.5" x14ac:dyDescent="0.25">
      <c r="A1702" s="592"/>
      <c r="B1702" s="318"/>
      <c r="C1702" s="205"/>
      <c r="D1702" s="78" t="s">
        <v>9186</v>
      </c>
      <c r="E1702" s="424">
        <v>4200</v>
      </c>
      <c r="F1702" s="352">
        <f t="shared" si="58"/>
        <v>2520</v>
      </c>
      <c r="G1702" s="352">
        <f t="shared" si="59"/>
        <v>2100</v>
      </c>
    </row>
    <row r="1703" spans="1:7" s="45" customFormat="1" ht="26.25" x14ac:dyDescent="0.25">
      <c r="A1703" s="592"/>
      <c r="B1703" s="318"/>
      <c r="C1703" s="205"/>
      <c r="D1703" s="78" t="s">
        <v>9441</v>
      </c>
      <c r="E1703" s="424"/>
      <c r="F1703" s="352">
        <f t="shared" si="58"/>
        <v>0</v>
      </c>
      <c r="G1703" s="352">
        <f t="shared" si="59"/>
        <v>0</v>
      </c>
    </row>
    <row r="1704" spans="1:7" s="45" customFormat="1" ht="25.5" x14ac:dyDescent="0.25">
      <c r="A1704" s="592"/>
      <c r="B1704" s="318"/>
      <c r="C1704" s="205"/>
      <c r="D1704" s="78" t="s">
        <v>9187</v>
      </c>
      <c r="E1704" s="424">
        <v>4200</v>
      </c>
      <c r="F1704" s="352">
        <f t="shared" si="58"/>
        <v>2520</v>
      </c>
      <c r="G1704" s="352">
        <f t="shared" si="59"/>
        <v>2100</v>
      </c>
    </row>
    <row r="1705" spans="1:7" s="45" customFormat="1" ht="25.5" x14ac:dyDescent="0.25">
      <c r="A1705" s="592"/>
      <c r="B1705" s="318"/>
      <c r="C1705" s="205"/>
      <c r="D1705" s="78" t="s">
        <v>9188</v>
      </c>
      <c r="E1705" s="424">
        <v>5000</v>
      </c>
      <c r="F1705" s="352">
        <f t="shared" si="58"/>
        <v>3000</v>
      </c>
      <c r="G1705" s="352">
        <f t="shared" si="59"/>
        <v>2500</v>
      </c>
    </row>
    <row r="1706" spans="1:7" s="45" customFormat="1" ht="25.5" x14ac:dyDescent="0.25">
      <c r="A1706" s="592"/>
      <c r="B1706" s="318"/>
      <c r="C1706" s="205"/>
      <c r="D1706" s="78" t="s">
        <v>9189</v>
      </c>
      <c r="E1706" s="424">
        <v>5000</v>
      </c>
      <c r="F1706" s="352">
        <f t="shared" si="58"/>
        <v>3000</v>
      </c>
      <c r="G1706" s="352">
        <f t="shared" si="59"/>
        <v>2500</v>
      </c>
    </row>
    <row r="1707" spans="1:7" s="45" customFormat="1" ht="25.5" x14ac:dyDescent="0.25">
      <c r="A1707" s="592"/>
      <c r="B1707" s="318"/>
      <c r="C1707" s="205"/>
      <c r="D1707" s="78" t="s">
        <v>5826</v>
      </c>
      <c r="E1707" s="424">
        <v>5300</v>
      </c>
      <c r="F1707" s="352">
        <f t="shared" si="58"/>
        <v>3180</v>
      </c>
      <c r="G1707" s="352">
        <f t="shared" si="59"/>
        <v>2650</v>
      </c>
    </row>
    <row r="1708" spans="1:7" s="45" customFormat="1" x14ac:dyDescent="0.25">
      <c r="A1708" s="592"/>
      <c r="B1708" s="318"/>
      <c r="C1708" s="205"/>
      <c r="D1708" s="78" t="s">
        <v>5827</v>
      </c>
      <c r="E1708" s="424">
        <v>5000</v>
      </c>
      <c r="F1708" s="352">
        <f t="shared" si="58"/>
        <v>3000</v>
      </c>
      <c r="G1708" s="352">
        <f t="shared" si="59"/>
        <v>2500</v>
      </c>
    </row>
    <row r="1709" spans="1:7" s="45" customFormat="1" ht="25.5" x14ac:dyDescent="0.25">
      <c r="A1709" s="592"/>
      <c r="B1709" s="318"/>
      <c r="C1709" s="205"/>
      <c r="D1709" s="78" t="s">
        <v>9190</v>
      </c>
      <c r="E1709" s="424">
        <v>5000</v>
      </c>
      <c r="F1709" s="352">
        <f t="shared" si="58"/>
        <v>3000</v>
      </c>
      <c r="G1709" s="352">
        <f t="shared" si="59"/>
        <v>2500</v>
      </c>
    </row>
    <row r="1710" spans="1:7" s="45" customFormat="1" ht="39" x14ac:dyDescent="0.25">
      <c r="A1710" s="592"/>
      <c r="B1710" s="318"/>
      <c r="C1710" s="205"/>
      <c r="D1710" s="78" t="s">
        <v>9442</v>
      </c>
      <c r="E1710" s="424"/>
      <c r="F1710" s="352">
        <f t="shared" si="58"/>
        <v>0</v>
      </c>
      <c r="G1710" s="352">
        <f t="shared" si="59"/>
        <v>0</v>
      </c>
    </row>
    <row r="1711" spans="1:7" s="45" customFormat="1" ht="38.25" x14ac:dyDescent="0.25">
      <c r="A1711" s="592"/>
      <c r="B1711" s="318"/>
      <c r="C1711" s="205"/>
      <c r="D1711" s="78" t="s">
        <v>9191</v>
      </c>
      <c r="E1711" s="424">
        <v>4000</v>
      </c>
      <c r="F1711" s="352">
        <f t="shared" si="58"/>
        <v>2400</v>
      </c>
      <c r="G1711" s="352">
        <f t="shared" si="59"/>
        <v>2000</v>
      </c>
    </row>
    <row r="1712" spans="1:7" s="45" customFormat="1" x14ac:dyDescent="0.25">
      <c r="A1712" s="592"/>
      <c r="B1712" s="318"/>
      <c r="C1712" s="205"/>
      <c r="D1712" s="78" t="s">
        <v>5828</v>
      </c>
      <c r="E1712" s="424">
        <v>7500</v>
      </c>
      <c r="F1712" s="352">
        <f t="shared" si="58"/>
        <v>4500</v>
      </c>
      <c r="G1712" s="352">
        <f t="shared" si="59"/>
        <v>3750</v>
      </c>
    </row>
    <row r="1713" spans="1:7" s="45" customFormat="1" x14ac:dyDescent="0.25">
      <c r="A1713" s="593"/>
      <c r="B1713" s="318"/>
      <c r="C1713" s="205"/>
      <c r="D1713" s="78" t="s">
        <v>5829</v>
      </c>
      <c r="E1713" s="424">
        <v>9500</v>
      </c>
      <c r="F1713" s="352">
        <f t="shared" si="58"/>
        <v>5700</v>
      </c>
      <c r="G1713" s="352">
        <f t="shared" si="59"/>
        <v>4750</v>
      </c>
    </row>
    <row r="1714" spans="1:7" s="45" customFormat="1" x14ac:dyDescent="0.25">
      <c r="A1714" s="318" t="s">
        <v>2196</v>
      </c>
      <c r="B1714" s="318" t="s">
        <v>2196</v>
      </c>
      <c r="C1714" s="205"/>
      <c r="D1714" s="75" t="s">
        <v>5830</v>
      </c>
      <c r="E1714" s="424"/>
      <c r="F1714" s="352">
        <f t="shared" si="58"/>
        <v>0</v>
      </c>
      <c r="G1714" s="352">
        <f t="shared" si="59"/>
        <v>0</v>
      </c>
    </row>
    <row r="1715" spans="1:7" s="45" customFormat="1" x14ac:dyDescent="0.25">
      <c r="A1715" s="591" t="s">
        <v>6559</v>
      </c>
      <c r="B1715" s="318" t="s">
        <v>2197</v>
      </c>
      <c r="C1715" s="205"/>
      <c r="D1715" s="75" t="s">
        <v>5831</v>
      </c>
      <c r="E1715" s="424"/>
      <c r="F1715" s="352">
        <f t="shared" si="58"/>
        <v>0</v>
      </c>
      <c r="G1715" s="352">
        <f t="shared" si="59"/>
        <v>0</v>
      </c>
    </row>
    <row r="1716" spans="1:7" s="45" customFormat="1" x14ac:dyDescent="0.25">
      <c r="A1716" s="592"/>
      <c r="B1716" s="318"/>
      <c r="C1716" s="205"/>
      <c r="D1716" s="78" t="s">
        <v>5832</v>
      </c>
      <c r="E1716" s="424">
        <v>6000</v>
      </c>
      <c r="F1716" s="352">
        <f t="shared" si="58"/>
        <v>3600</v>
      </c>
      <c r="G1716" s="352">
        <f t="shared" si="59"/>
        <v>3000</v>
      </c>
    </row>
    <row r="1717" spans="1:7" s="45" customFormat="1" x14ac:dyDescent="0.25">
      <c r="A1717" s="592"/>
      <c r="B1717" s="318"/>
      <c r="C1717" s="205"/>
      <c r="D1717" s="78" t="s">
        <v>5833</v>
      </c>
      <c r="E1717" s="424">
        <v>6500</v>
      </c>
      <c r="F1717" s="352">
        <f t="shared" si="58"/>
        <v>3900</v>
      </c>
      <c r="G1717" s="352">
        <f t="shared" si="59"/>
        <v>3250</v>
      </c>
    </row>
    <row r="1718" spans="1:7" s="45" customFormat="1" x14ac:dyDescent="0.25">
      <c r="A1718" s="592"/>
      <c r="B1718" s="318"/>
      <c r="C1718" s="205"/>
      <c r="D1718" s="78" t="s">
        <v>515</v>
      </c>
      <c r="E1718" s="424">
        <v>6000</v>
      </c>
      <c r="F1718" s="352">
        <f t="shared" si="58"/>
        <v>3600</v>
      </c>
      <c r="G1718" s="352">
        <f t="shared" si="59"/>
        <v>3000</v>
      </c>
    </row>
    <row r="1719" spans="1:7" s="45" customFormat="1" x14ac:dyDescent="0.25">
      <c r="A1719" s="593"/>
      <c r="B1719" s="318"/>
      <c r="C1719" s="205"/>
      <c r="D1719" s="78" t="s">
        <v>5834</v>
      </c>
      <c r="E1719" s="424">
        <v>6000</v>
      </c>
      <c r="F1719" s="352">
        <f t="shared" si="58"/>
        <v>3600</v>
      </c>
      <c r="G1719" s="352">
        <f t="shared" si="59"/>
        <v>3000</v>
      </c>
    </row>
    <row r="1720" spans="1:7" s="45" customFormat="1" x14ac:dyDescent="0.25">
      <c r="A1720" s="591" t="s">
        <v>6561</v>
      </c>
      <c r="B1720" s="318" t="s">
        <v>1529</v>
      </c>
      <c r="C1720" s="205"/>
      <c r="D1720" s="75" t="s">
        <v>5835</v>
      </c>
      <c r="E1720" s="424"/>
      <c r="F1720" s="352">
        <f t="shared" si="58"/>
        <v>0</v>
      </c>
      <c r="G1720" s="352">
        <f t="shared" si="59"/>
        <v>0</v>
      </c>
    </row>
    <row r="1721" spans="1:7" s="45" customFormat="1" x14ac:dyDescent="0.25">
      <c r="A1721" s="592"/>
      <c r="B1721" s="318"/>
      <c r="C1721" s="205"/>
      <c r="D1721" s="78" t="s">
        <v>5836</v>
      </c>
      <c r="E1721" s="424">
        <v>5000</v>
      </c>
      <c r="F1721" s="352">
        <f t="shared" si="58"/>
        <v>3000</v>
      </c>
      <c r="G1721" s="352">
        <f t="shared" si="59"/>
        <v>2500</v>
      </c>
    </row>
    <row r="1722" spans="1:7" s="45" customFormat="1" x14ac:dyDescent="0.25">
      <c r="A1722" s="592"/>
      <c r="B1722" s="318"/>
      <c r="C1722" s="205"/>
      <c r="D1722" s="78" t="s">
        <v>5837</v>
      </c>
      <c r="E1722" s="424">
        <v>6000</v>
      </c>
      <c r="F1722" s="352">
        <f t="shared" si="58"/>
        <v>3600</v>
      </c>
      <c r="G1722" s="352">
        <f t="shared" si="59"/>
        <v>3000</v>
      </c>
    </row>
    <row r="1723" spans="1:7" s="45" customFormat="1" x14ac:dyDescent="0.25">
      <c r="A1723" s="592"/>
      <c r="B1723" s="318"/>
      <c r="C1723" s="205"/>
      <c r="D1723" s="78" t="s">
        <v>5838</v>
      </c>
      <c r="E1723" s="424">
        <v>4500</v>
      </c>
      <c r="F1723" s="352">
        <f t="shared" si="58"/>
        <v>2700</v>
      </c>
      <c r="G1723" s="352">
        <f t="shared" si="59"/>
        <v>2250</v>
      </c>
    </row>
    <row r="1724" spans="1:7" s="45" customFormat="1" x14ac:dyDescent="0.25">
      <c r="A1724" s="593"/>
      <c r="B1724" s="318"/>
      <c r="C1724" s="205"/>
      <c r="D1724" s="78" t="s">
        <v>5834</v>
      </c>
      <c r="E1724" s="424">
        <v>4500</v>
      </c>
      <c r="F1724" s="352">
        <f t="shared" si="58"/>
        <v>2700</v>
      </c>
      <c r="G1724" s="352">
        <f t="shared" si="59"/>
        <v>2250</v>
      </c>
    </row>
    <row r="1725" spans="1:7" s="45" customFormat="1" x14ac:dyDescent="0.25">
      <c r="A1725" s="318" t="s">
        <v>2197</v>
      </c>
      <c r="B1725" s="318" t="s">
        <v>2199</v>
      </c>
      <c r="C1725" s="205"/>
      <c r="D1725" s="75" t="s">
        <v>5839</v>
      </c>
      <c r="E1725" s="424"/>
      <c r="F1725" s="352">
        <f t="shared" si="58"/>
        <v>0</v>
      </c>
      <c r="G1725" s="352">
        <f t="shared" si="59"/>
        <v>0</v>
      </c>
    </row>
    <row r="1726" spans="1:7" s="45" customFormat="1" x14ac:dyDescent="0.25">
      <c r="A1726" s="591" t="s">
        <v>8491</v>
      </c>
      <c r="B1726" s="318" t="s">
        <v>5840</v>
      </c>
      <c r="C1726" s="205"/>
      <c r="D1726" s="75" t="s">
        <v>5841</v>
      </c>
      <c r="E1726" s="424"/>
      <c r="F1726" s="352">
        <f t="shared" si="58"/>
        <v>0</v>
      </c>
      <c r="G1726" s="352">
        <f t="shared" si="59"/>
        <v>0</v>
      </c>
    </row>
    <row r="1727" spans="1:7" s="45" customFormat="1" ht="25.5" x14ac:dyDescent="0.25">
      <c r="A1727" s="592"/>
      <c r="B1727" s="318"/>
      <c r="C1727" s="205"/>
      <c r="D1727" s="78" t="s">
        <v>5842</v>
      </c>
      <c r="E1727" s="424">
        <v>4000</v>
      </c>
      <c r="F1727" s="352">
        <f t="shared" si="58"/>
        <v>2400</v>
      </c>
      <c r="G1727" s="352">
        <f t="shared" si="59"/>
        <v>2000</v>
      </c>
    </row>
    <row r="1728" spans="1:7" s="45" customFormat="1" ht="25.5" x14ac:dyDescent="0.25">
      <c r="A1728" s="592"/>
      <c r="B1728" s="318"/>
      <c r="C1728" s="205"/>
      <c r="D1728" s="78" t="s">
        <v>5843</v>
      </c>
      <c r="E1728" s="424">
        <v>3500</v>
      </c>
      <c r="F1728" s="352">
        <f t="shared" si="58"/>
        <v>2100</v>
      </c>
      <c r="G1728" s="352">
        <f t="shared" si="59"/>
        <v>1750</v>
      </c>
    </row>
    <row r="1729" spans="1:7" s="45" customFormat="1" x14ac:dyDescent="0.25">
      <c r="A1729" s="592"/>
      <c r="B1729" s="318"/>
      <c r="C1729" s="205"/>
      <c r="D1729" s="78" t="s">
        <v>5844</v>
      </c>
      <c r="E1729" s="424">
        <v>3500</v>
      </c>
      <c r="F1729" s="352">
        <f t="shared" si="58"/>
        <v>2100</v>
      </c>
      <c r="G1729" s="352">
        <f t="shared" si="59"/>
        <v>1750</v>
      </c>
    </row>
    <row r="1730" spans="1:7" s="45" customFormat="1" x14ac:dyDescent="0.25">
      <c r="A1730" s="593"/>
      <c r="B1730" s="318"/>
      <c r="C1730" s="205"/>
      <c r="D1730" s="78" t="s">
        <v>5845</v>
      </c>
      <c r="E1730" s="424">
        <v>3000</v>
      </c>
      <c r="F1730" s="352">
        <f t="shared" si="58"/>
        <v>1800</v>
      </c>
      <c r="G1730" s="352">
        <f t="shared" si="59"/>
        <v>1500</v>
      </c>
    </row>
    <row r="1731" spans="1:7" s="45" customFormat="1" x14ac:dyDescent="0.25">
      <c r="A1731" s="318" t="s">
        <v>8492</v>
      </c>
      <c r="B1731" s="318" t="s">
        <v>5846</v>
      </c>
      <c r="C1731" s="205"/>
      <c r="D1731" s="75" t="s">
        <v>5847</v>
      </c>
      <c r="E1731" s="424">
        <v>1500</v>
      </c>
      <c r="F1731" s="352">
        <f t="shared" si="58"/>
        <v>900</v>
      </c>
      <c r="G1731" s="352">
        <f t="shared" si="59"/>
        <v>750</v>
      </c>
    </row>
    <row r="1732" spans="1:7" s="45" customFormat="1" x14ac:dyDescent="0.25">
      <c r="A1732" s="591" t="s">
        <v>8493</v>
      </c>
      <c r="B1732" s="318" t="s">
        <v>5848</v>
      </c>
      <c r="C1732" s="205"/>
      <c r="D1732" s="75" t="s">
        <v>5849</v>
      </c>
      <c r="E1732" s="424"/>
      <c r="F1732" s="352">
        <f t="shared" si="58"/>
        <v>0</v>
      </c>
      <c r="G1732" s="352">
        <f t="shared" si="59"/>
        <v>0</v>
      </c>
    </row>
    <row r="1733" spans="1:7" s="45" customFormat="1" ht="25.5" x14ac:dyDescent="0.25">
      <c r="A1733" s="592"/>
      <c r="B1733" s="318"/>
      <c r="C1733" s="205"/>
      <c r="D1733" s="78" t="s">
        <v>5842</v>
      </c>
      <c r="E1733" s="424">
        <v>3000</v>
      </c>
      <c r="F1733" s="352">
        <f t="shared" si="58"/>
        <v>1800</v>
      </c>
      <c r="G1733" s="352">
        <f t="shared" si="59"/>
        <v>1500</v>
      </c>
    </row>
    <row r="1734" spans="1:7" s="45" customFormat="1" ht="25.5" x14ac:dyDescent="0.25">
      <c r="A1734" s="592"/>
      <c r="B1734" s="318"/>
      <c r="C1734" s="205"/>
      <c r="D1734" s="78" t="s">
        <v>5850</v>
      </c>
      <c r="E1734" s="424">
        <v>2500</v>
      </c>
      <c r="F1734" s="352">
        <f t="shared" si="58"/>
        <v>1500</v>
      </c>
      <c r="G1734" s="352">
        <f t="shared" si="59"/>
        <v>1250</v>
      </c>
    </row>
    <row r="1735" spans="1:7" s="45" customFormat="1" x14ac:dyDescent="0.25">
      <c r="A1735" s="592"/>
      <c r="B1735" s="318"/>
      <c r="C1735" s="205"/>
      <c r="D1735" s="78" t="s">
        <v>5844</v>
      </c>
      <c r="E1735" s="424">
        <v>2500</v>
      </c>
      <c r="F1735" s="352">
        <f t="shared" si="58"/>
        <v>1500</v>
      </c>
      <c r="G1735" s="352">
        <f t="shared" si="59"/>
        <v>1250</v>
      </c>
    </row>
    <row r="1736" spans="1:7" s="45" customFormat="1" x14ac:dyDescent="0.25">
      <c r="A1736" s="593"/>
      <c r="B1736" s="318"/>
      <c r="C1736" s="205"/>
      <c r="D1736" s="78" t="s">
        <v>5845</v>
      </c>
      <c r="E1736" s="424">
        <v>2000</v>
      </c>
      <c r="F1736" s="352">
        <f t="shared" si="58"/>
        <v>1200</v>
      </c>
      <c r="G1736" s="352">
        <f t="shared" si="59"/>
        <v>1000</v>
      </c>
    </row>
    <row r="1737" spans="1:7" s="129" customFormat="1" x14ac:dyDescent="0.2">
      <c r="A1737" s="591" t="s">
        <v>8494</v>
      </c>
      <c r="B1737" s="318" t="s">
        <v>5851</v>
      </c>
      <c r="C1737" s="205"/>
      <c r="D1737" s="75" t="s">
        <v>5852</v>
      </c>
      <c r="E1737" s="424"/>
      <c r="F1737" s="352">
        <f t="shared" si="58"/>
        <v>0</v>
      </c>
      <c r="G1737" s="352">
        <f t="shared" si="59"/>
        <v>0</v>
      </c>
    </row>
    <row r="1738" spans="1:7" s="129" customFormat="1" ht="25.5" x14ac:dyDescent="0.2">
      <c r="A1738" s="592"/>
      <c r="B1738" s="205"/>
      <c r="C1738" s="205"/>
      <c r="D1738" s="78" t="s">
        <v>5842</v>
      </c>
      <c r="E1738" s="424">
        <v>2500</v>
      </c>
      <c r="F1738" s="352">
        <f t="shared" si="58"/>
        <v>1500</v>
      </c>
      <c r="G1738" s="352">
        <f t="shared" si="59"/>
        <v>1250</v>
      </c>
    </row>
    <row r="1739" spans="1:7" s="129" customFormat="1" ht="25.5" x14ac:dyDescent="0.2">
      <c r="A1739" s="592"/>
      <c r="B1739" s="205"/>
      <c r="C1739" s="205"/>
      <c r="D1739" s="78" t="s">
        <v>5843</v>
      </c>
      <c r="E1739" s="424">
        <v>1800</v>
      </c>
      <c r="F1739" s="352">
        <f t="shared" si="58"/>
        <v>1080</v>
      </c>
      <c r="G1739" s="352">
        <f t="shared" si="59"/>
        <v>900</v>
      </c>
    </row>
    <row r="1740" spans="1:7" s="129" customFormat="1" x14ac:dyDescent="0.2">
      <c r="A1740" s="592"/>
      <c r="B1740" s="205"/>
      <c r="C1740" s="205"/>
      <c r="D1740" s="78" t="s">
        <v>5844</v>
      </c>
      <c r="E1740" s="424">
        <v>1800</v>
      </c>
      <c r="F1740" s="352">
        <f t="shared" si="58"/>
        <v>1080</v>
      </c>
      <c r="G1740" s="352">
        <f t="shared" si="59"/>
        <v>900</v>
      </c>
    </row>
    <row r="1741" spans="1:7" s="129" customFormat="1" x14ac:dyDescent="0.2">
      <c r="A1741" s="593"/>
      <c r="B1741" s="205"/>
      <c r="C1741" s="205"/>
      <c r="D1741" s="78" t="s">
        <v>5845</v>
      </c>
      <c r="E1741" s="424">
        <v>1500</v>
      </c>
      <c r="F1741" s="352">
        <f t="shared" si="58"/>
        <v>900</v>
      </c>
      <c r="G1741" s="352">
        <f t="shared" si="59"/>
        <v>750</v>
      </c>
    </row>
    <row r="1742" spans="1:7" s="129" customFormat="1" x14ac:dyDescent="0.2">
      <c r="A1742" s="200" t="s">
        <v>174</v>
      </c>
      <c r="B1742" s="200" t="s">
        <v>174</v>
      </c>
      <c r="C1742" s="44"/>
      <c r="D1742" s="75" t="s">
        <v>2117</v>
      </c>
      <c r="E1742" s="424"/>
      <c r="F1742" s="352">
        <f t="shared" si="58"/>
        <v>0</v>
      </c>
      <c r="G1742" s="352">
        <f t="shared" si="59"/>
        <v>0</v>
      </c>
    </row>
    <row r="1743" spans="1:7" s="129" customFormat="1" x14ac:dyDescent="0.2">
      <c r="A1743" s="200">
        <v>1</v>
      </c>
      <c r="B1743" s="200">
        <v>1</v>
      </c>
      <c r="C1743" s="44"/>
      <c r="D1743" s="75" t="s">
        <v>995</v>
      </c>
      <c r="E1743" s="424"/>
      <c r="F1743" s="352">
        <f t="shared" si="58"/>
        <v>0</v>
      </c>
      <c r="G1743" s="352">
        <f t="shared" si="59"/>
        <v>0</v>
      </c>
    </row>
    <row r="1744" spans="1:7" s="323" customFormat="1" x14ac:dyDescent="0.2">
      <c r="A1744" s="17" t="s">
        <v>76</v>
      </c>
      <c r="B1744" s="17" t="s">
        <v>76</v>
      </c>
      <c r="C1744" s="44"/>
      <c r="D1744" s="75" t="s">
        <v>5853</v>
      </c>
      <c r="E1744" s="424"/>
      <c r="F1744" s="352">
        <f t="shared" si="58"/>
        <v>0</v>
      </c>
      <c r="G1744" s="352">
        <f t="shared" si="59"/>
        <v>0</v>
      </c>
    </row>
    <row r="1745" spans="1:7" s="323" customFormat="1" x14ac:dyDescent="0.2">
      <c r="A1745" s="556" t="s">
        <v>1045</v>
      </c>
      <c r="B1745" s="556" t="s">
        <v>1045</v>
      </c>
      <c r="C1745" s="560"/>
      <c r="D1745" s="81" t="s">
        <v>5854</v>
      </c>
      <c r="E1745" s="424"/>
      <c r="F1745" s="352">
        <f t="shared" si="58"/>
        <v>0</v>
      </c>
      <c r="G1745" s="352">
        <f t="shared" si="59"/>
        <v>0</v>
      </c>
    </row>
    <row r="1746" spans="1:7" s="129" customFormat="1" x14ac:dyDescent="0.2">
      <c r="A1746" s="556"/>
      <c r="B1746" s="556"/>
      <c r="C1746" s="561"/>
      <c r="D1746" s="80" t="s">
        <v>5855</v>
      </c>
      <c r="E1746" s="424">
        <v>13000</v>
      </c>
      <c r="F1746" s="352">
        <f t="shared" si="58"/>
        <v>7800</v>
      </c>
      <c r="G1746" s="352">
        <f t="shared" si="59"/>
        <v>6500</v>
      </c>
    </row>
    <row r="1747" spans="1:7" s="129" customFormat="1" x14ac:dyDescent="0.2">
      <c r="A1747" s="556"/>
      <c r="B1747" s="556"/>
      <c r="C1747" s="562"/>
      <c r="D1747" s="80" t="s">
        <v>5856</v>
      </c>
      <c r="E1747" s="424">
        <v>15000</v>
      </c>
      <c r="F1747" s="352">
        <f t="shared" si="58"/>
        <v>9000</v>
      </c>
      <c r="G1747" s="352">
        <f t="shared" si="59"/>
        <v>7500</v>
      </c>
    </row>
    <row r="1748" spans="1:7" s="129" customFormat="1" ht="25.5" x14ac:dyDescent="0.2">
      <c r="A1748" s="17" t="s">
        <v>1046</v>
      </c>
      <c r="B1748" s="17" t="s">
        <v>1046</v>
      </c>
      <c r="C1748" s="434"/>
      <c r="D1748" s="80" t="s">
        <v>9192</v>
      </c>
      <c r="E1748" s="424">
        <v>5000</v>
      </c>
      <c r="F1748" s="352">
        <f t="shared" si="58"/>
        <v>3000</v>
      </c>
      <c r="G1748" s="352">
        <f t="shared" si="59"/>
        <v>2500</v>
      </c>
    </row>
    <row r="1749" spans="1:7" s="129" customFormat="1" x14ac:dyDescent="0.2">
      <c r="A1749" s="556" t="s">
        <v>1047</v>
      </c>
      <c r="B1749" s="556" t="s">
        <v>1047</v>
      </c>
      <c r="C1749" s="371"/>
      <c r="D1749" s="81" t="s">
        <v>5857</v>
      </c>
      <c r="E1749" s="424">
        <v>0</v>
      </c>
      <c r="F1749" s="352">
        <f t="shared" si="58"/>
        <v>0</v>
      </c>
      <c r="G1749" s="352">
        <f t="shared" si="59"/>
        <v>0</v>
      </c>
    </row>
    <row r="1750" spans="1:7" s="129" customFormat="1" ht="25.5" x14ac:dyDescent="0.2">
      <c r="A1750" s="556"/>
      <c r="B1750" s="556"/>
      <c r="C1750" s="561"/>
      <c r="D1750" s="80" t="s">
        <v>5858</v>
      </c>
      <c r="E1750" s="424">
        <v>6000</v>
      </c>
      <c r="F1750" s="352">
        <f t="shared" si="58"/>
        <v>3600</v>
      </c>
      <c r="G1750" s="352">
        <f t="shared" si="59"/>
        <v>3000</v>
      </c>
    </row>
    <row r="1751" spans="1:7" s="129" customFormat="1" x14ac:dyDescent="0.2">
      <c r="A1751" s="556"/>
      <c r="B1751" s="556"/>
      <c r="C1751" s="561"/>
      <c r="D1751" s="80" t="s">
        <v>5859</v>
      </c>
      <c r="E1751" s="424">
        <v>5500</v>
      </c>
      <c r="F1751" s="352">
        <f t="shared" si="58"/>
        <v>3300</v>
      </c>
      <c r="G1751" s="352">
        <f t="shared" si="59"/>
        <v>2750</v>
      </c>
    </row>
    <row r="1752" spans="1:7" s="129" customFormat="1" x14ac:dyDescent="0.2">
      <c r="A1752" s="556"/>
      <c r="B1752" s="556"/>
      <c r="C1752" s="562"/>
      <c r="D1752" s="80" t="s">
        <v>5860</v>
      </c>
      <c r="E1752" s="424">
        <v>4300</v>
      </c>
      <c r="F1752" s="352">
        <f t="shared" si="58"/>
        <v>2580</v>
      </c>
      <c r="G1752" s="352">
        <f t="shared" si="59"/>
        <v>2150</v>
      </c>
    </row>
    <row r="1753" spans="1:7" s="129" customFormat="1" x14ac:dyDescent="0.2">
      <c r="A1753" s="17" t="s">
        <v>1048</v>
      </c>
      <c r="B1753" s="17" t="s">
        <v>1048</v>
      </c>
      <c r="C1753" s="17"/>
      <c r="D1753" s="81" t="s">
        <v>5590</v>
      </c>
      <c r="E1753" s="424">
        <v>3000</v>
      </c>
      <c r="F1753" s="352">
        <f t="shared" si="58"/>
        <v>1800</v>
      </c>
      <c r="G1753" s="352">
        <f t="shared" si="59"/>
        <v>1500</v>
      </c>
    </row>
    <row r="1754" spans="1:7" s="129" customFormat="1" x14ac:dyDescent="0.2">
      <c r="A1754" s="556" t="s">
        <v>1049</v>
      </c>
      <c r="B1754" s="556" t="s">
        <v>1049</v>
      </c>
      <c r="C1754" s="560"/>
      <c r="D1754" s="81" t="s">
        <v>5861</v>
      </c>
      <c r="E1754" s="424">
        <v>0</v>
      </c>
      <c r="F1754" s="352">
        <f t="shared" si="58"/>
        <v>0</v>
      </c>
      <c r="G1754" s="352">
        <f t="shared" si="59"/>
        <v>0</v>
      </c>
    </row>
    <row r="1755" spans="1:7" s="129" customFormat="1" x14ac:dyDescent="0.2">
      <c r="A1755" s="556"/>
      <c r="B1755" s="556"/>
      <c r="C1755" s="561"/>
      <c r="D1755" s="80" t="s">
        <v>9193</v>
      </c>
      <c r="E1755" s="424">
        <v>4500</v>
      </c>
      <c r="F1755" s="352">
        <f t="shared" si="58"/>
        <v>2700</v>
      </c>
      <c r="G1755" s="352">
        <f t="shared" si="59"/>
        <v>2250</v>
      </c>
    </row>
    <row r="1756" spans="1:7" s="129" customFormat="1" x14ac:dyDescent="0.2">
      <c r="A1756" s="556"/>
      <c r="B1756" s="556"/>
      <c r="C1756" s="561"/>
      <c r="D1756" s="80" t="s">
        <v>5862</v>
      </c>
      <c r="E1756" s="424">
        <v>5000</v>
      </c>
      <c r="F1756" s="352">
        <f t="shared" si="58"/>
        <v>3000</v>
      </c>
      <c r="G1756" s="352">
        <f t="shared" si="59"/>
        <v>2500</v>
      </c>
    </row>
    <row r="1757" spans="1:7" s="129" customFormat="1" x14ac:dyDescent="0.2">
      <c r="A1757" s="556"/>
      <c r="B1757" s="556"/>
      <c r="C1757" s="562"/>
      <c r="D1757" s="80" t="s">
        <v>5863</v>
      </c>
      <c r="E1757" s="424">
        <v>5000</v>
      </c>
      <c r="F1757" s="352">
        <f t="shared" ref="F1757:F1820" si="60">IFERROR(E1757*0.6,0)</f>
        <v>3000</v>
      </c>
      <c r="G1757" s="352">
        <f t="shared" ref="G1757:G1820" si="61">IFERROR(E1757*0.5,0)</f>
        <v>2500</v>
      </c>
    </row>
    <row r="1758" spans="1:7" s="129" customFormat="1" x14ac:dyDescent="0.2">
      <c r="A1758" s="556" t="s">
        <v>1050</v>
      </c>
      <c r="B1758" s="556" t="s">
        <v>1050</v>
      </c>
      <c r="C1758" s="371"/>
      <c r="D1758" s="81" t="s">
        <v>5864</v>
      </c>
      <c r="E1758" s="424">
        <v>0</v>
      </c>
      <c r="F1758" s="352">
        <f t="shared" si="60"/>
        <v>0</v>
      </c>
      <c r="G1758" s="352">
        <f t="shared" si="61"/>
        <v>0</v>
      </c>
    </row>
    <row r="1759" spans="1:7" s="129" customFormat="1" x14ac:dyDescent="0.2">
      <c r="A1759" s="556"/>
      <c r="B1759" s="556"/>
      <c r="C1759" s="371"/>
      <c r="D1759" s="80" t="s">
        <v>5865</v>
      </c>
      <c r="E1759" s="424">
        <v>6000</v>
      </c>
      <c r="F1759" s="352">
        <f t="shared" si="60"/>
        <v>3600</v>
      </c>
      <c r="G1759" s="352">
        <f t="shared" si="61"/>
        <v>3000</v>
      </c>
    </row>
    <row r="1760" spans="1:7" s="129" customFormat="1" x14ac:dyDescent="0.2">
      <c r="A1760" s="556"/>
      <c r="B1760" s="556"/>
      <c r="C1760" s="371"/>
      <c r="D1760" s="80" t="s">
        <v>5866</v>
      </c>
      <c r="E1760" s="424">
        <v>4800</v>
      </c>
      <c r="F1760" s="352">
        <f t="shared" si="60"/>
        <v>2880</v>
      </c>
      <c r="G1760" s="352">
        <f t="shared" si="61"/>
        <v>2400</v>
      </c>
    </row>
    <row r="1761" spans="1:7" s="129" customFormat="1" ht="25.5" x14ac:dyDescent="0.2">
      <c r="A1761" s="542" t="s">
        <v>1051</v>
      </c>
      <c r="B1761" s="17" t="s">
        <v>1051</v>
      </c>
      <c r="C1761" s="205"/>
      <c r="D1761" s="80" t="s">
        <v>9194</v>
      </c>
      <c r="E1761" s="424">
        <v>2700</v>
      </c>
      <c r="F1761" s="352">
        <f t="shared" si="60"/>
        <v>1620</v>
      </c>
      <c r="G1761" s="352">
        <f t="shared" si="61"/>
        <v>1350</v>
      </c>
    </row>
    <row r="1762" spans="1:7" s="129" customFormat="1" ht="26.25" x14ac:dyDescent="0.2">
      <c r="A1762" s="544"/>
      <c r="B1762" s="17"/>
      <c r="C1762" s="371"/>
      <c r="D1762" s="137" t="s">
        <v>9443</v>
      </c>
      <c r="E1762" s="424">
        <v>2500</v>
      </c>
      <c r="F1762" s="352">
        <f t="shared" si="60"/>
        <v>1500</v>
      </c>
      <c r="G1762" s="352">
        <f t="shared" si="61"/>
        <v>1250</v>
      </c>
    </row>
    <row r="1763" spans="1:7" s="129" customFormat="1" x14ac:dyDescent="0.2">
      <c r="A1763" s="556" t="s">
        <v>1052</v>
      </c>
      <c r="B1763" s="556" t="s">
        <v>1052</v>
      </c>
      <c r="C1763" s="560"/>
      <c r="D1763" s="81" t="s">
        <v>5867</v>
      </c>
      <c r="E1763" s="424">
        <v>0</v>
      </c>
      <c r="F1763" s="352">
        <f t="shared" si="60"/>
        <v>0</v>
      </c>
      <c r="G1763" s="352">
        <f t="shared" si="61"/>
        <v>0</v>
      </c>
    </row>
    <row r="1764" spans="1:7" s="129" customFormat="1" ht="25.5" x14ac:dyDescent="0.2">
      <c r="A1764" s="556"/>
      <c r="B1764" s="556"/>
      <c r="C1764" s="561"/>
      <c r="D1764" s="80" t="s">
        <v>5868</v>
      </c>
      <c r="E1764" s="424">
        <v>2500</v>
      </c>
      <c r="F1764" s="352">
        <f t="shared" si="60"/>
        <v>1500</v>
      </c>
      <c r="G1764" s="352">
        <f t="shared" si="61"/>
        <v>1250</v>
      </c>
    </row>
    <row r="1765" spans="1:7" s="129" customFormat="1" ht="25.5" x14ac:dyDescent="0.2">
      <c r="A1765" s="556"/>
      <c r="B1765" s="556"/>
      <c r="C1765" s="561"/>
      <c r="D1765" s="80" t="s">
        <v>9195</v>
      </c>
      <c r="E1765" s="424">
        <v>2000</v>
      </c>
      <c r="F1765" s="352">
        <f t="shared" si="60"/>
        <v>1200</v>
      </c>
      <c r="G1765" s="352">
        <f t="shared" si="61"/>
        <v>1000</v>
      </c>
    </row>
    <row r="1766" spans="1:7" s="129" customFormat="1" ht="25.5" x14ac:dyDescent="0.2">
      <c r="A1766" s="556"/>
      <c r="B1766" s="556"/>
      <c r="C1766" s="562"/>
      <c r="D1766" s="80" t="s">
        <v>5869</v>
      </c>
      <c r="E1766" s="424">
        <v>1500</v>
      </c>
      <c r="F1766" s="352">
        <f t="shared" si="60"/>
        <v>900</v>
      </c>
      <c r="G1766" s="352">
        <f t="shared" si="61"/>
        <v>750</v>
      </c>
    </row>
    <row r="1767" spans="1:7" s="129" customFormat="1" x14ac:dyDescent="0.2">
      <c r="A1767" s="556" t="s">
        <v>1053</v>
      </c>
      <c r="B1767" s="556" t="s">
        <v>1053</v>
      </c>
      <c r="C1767" s="542"/>
      <c r="D1767" s="81" t="s">
        <v>5870</v>
      </c>
      <c r="E1767" s="424">
        <v>0</v>
      </c>
      <c r="F1767" s="352">
        <f t="shared" si="60"/>
        <v>0</v>
      </c>
      <c r="G1767" s="352">
        <f t="shared" si="61"/>
        <v>0</v>
      </c>
    </row>
    <row r="1768" spans="1:7" s="129" customFormat="1" ht="25.5" x14ac:dyDescent="0.2">
      <c r="A1768" s="556"/>
      <c r="B1768" s="556"/>
      <c r="C1768" s="543"/>
      <c r="D1768" s="80" t="s">
        <v>5871</v>
      </c>
      <c r="E1768" s="424">
        <v>6000</v>
      </c>
      <c r="F1768" s="352">
        <f t="shared" si="60"/>
        <v>3600</v>
      </c>
      <c r="G1768" s="352">
        <f t="shared" si="61"/>
        <v>3000</v>
      </c>
    </row>
    <row r="1769" spans="1:7" s="129" customFormat="1" x14ac:dyDescent="0.2">
      <c r="A1769" s="556"/>
      <c r="B1769" s="556"/>
      <c r="C1769" s="544"/>
      <c r="D1769" s="80" t="s">
        <v>5872</v>
      </c>
      <c r="E1769" s="424">
        <v>4800</v>
      </c>
      <c r="F1769" s="352">
        <f t="shared" si="60"/>
        <v>2880</v>
      </c>
      <c r="G1769" s="352">
        <f t="shared" si="61"/>
        <v>2400</v>
      </c>
    </row>
    <row r="1770" spans="1:7" s="129" customFormat="1" x14ac:dyDescent="0.2">
      <c r="A1770" s="556" t="s">
        <v>1054</v>
      </c>
      <c r="B1770" s="556" t="s">
        <v>1054</v>
      </c>
      <c r="C1770" s="560"/>
      <c r="D1770" s="81" t="s">
        <v>5873</v>
      </c>
      <c r="E1770" s="424">
        <v>0</v>
      </c>
      <c r="F1770" s="352">
        <f t="shared" si="60"/>
        <v>0</v>
      </c>
      <c r="G1770" s="352">
        <f t="shared" si="61"/>
        <v>0</v>
      </c>
    </row>
    <row r="1771" spans="1:7" s="129" customFormat="1" ht="25.5" x14ac:dyDescent="0.2">
      <c r="A1771" s="556"/>
      <c r="B1771" s="556"/>
      <c r="C1771" s="561"/>
      <c r="D1771" s="80" t="s">
        <v>5871</v>
      </c>
      <c r="E1771" s="424">
        <v>5800</v>
      </c>
      <c r="F1771" s="352">
        <f t="shared" si="60"/>
        <v>3480</v>
      </c>
      <c r="G1771" s="352">
        <f t="shared" si="61"/>
        <v>2900</v>
      </c>
    </row>
    <row r="1772" spans="1:7" s="129" customFormat="1" x14ac:dyDescent="0.2">
      <c r="A1772" s="556"/>
      <c r="B1772" s="556"/>
      <c r="C1772" s="561"/>
      <c r="D1772" s="80" t="s">
        <v>5874</v>
      </c>
      <c r="E1772" s="424">
        <v>4600</v>
      </c>
      <c r="F1772" s="352">
        <f t="shared" si="60"/>
        <v>2760</v>
      </c>
      <c r="G1772" s="352">
        <f t="shared" si="61"/>
        <v>2300</v>
      </c>
    </row>
    <row r="1773" spans="1:7" s="129" customFormat="1" ht="25.5" x14ac:dyDescent="0.2">
      <c r="A1773" s="17" t="s">
        <v>1079</v>
      </c>
      <c r="B1773" s="17" t="s">
        <v>1079</v>
      </c>
      <c r="C1773" s="205"/>
      <c r="D1773" s="80" t="s">
        <v>9196</v>
      </c>
      <c r="E1773" s="424">
        <v>2200</v>
      </c>
      <c r="F1773" s="352">
        <f t="shared" si="60"/>
        <v>1320</v>
      </c>
      <c r="G1773" s="352">
        <f t="shared" si="61"/>
        <v>1100</v>
      </c>
    </row>
    <row r="1774" spans="1:7" s="129" customFormat="1" ht="25.5" x14ac:dyDescent="0.2">
      <c r="A1774" s="17" t="s">
        <v>1080</v>
      </c>
      <c r="B1774" s="17" t="s">
        <v>1080</v>
      </c>
      <c r="C1774" s="200"/>
      <c r="D1774" s="80" t="s">
        <v>9197</v>
      </c>
      <c r="E1774" s="424">
        <v>1800</v>
      </c>
      <c r="F1774" s="352">
        <f t="shared" si="60"/>
        <v>1080</v>
      </c>
      <c r="G1774" s="352">
        <f t="shared" si="61"/>
        <v>900</v>
      </c>
    </row>
    <row r="1775" spans="1:7" s="129" customFormat="1" ht="25.5" x14ac:dyDescent="0.2">
      <c r="A1775" s="17" t="s">
        <v>1081</v>
      </c>
      <c r="B1775" s="17" t="s">
        <v>1081</v>
      </c>
      <c r="C1775" s="200"/>
      <c r="D1775" s="81" t="s">
        <v>9198</v>
      </c>
      <c r="E1775" s="424">
        <v>1700</v>
      </c>
      <c r="F1775" s="352">
        <f t="shared" si="60"/>
        <v>1020</v>
      </c>
      <c r="G1775" s="352">
        <f t="shared" si="61"/>
        <v>850</v>
      </c>
    </row>
    <row r="1776" spans="1:7" s="129" customFormat="1" x14ac:dyDescent="0.2">
      <c r="A1776" s="556" t="s">
        <v>1082</v>
      </c>
      <c r="B1776" s="556" t="s">
        <v>1082</v>
      </c>
      <c r="C1776" s="542"/>
      <c r="D1776" s="80" t="s">
        <v>9199</v>
      </c>
      <c r="E1776" s="424">
        <v>0</v>
      </c>
      <c r="F1776" s="352">
        <f t="shared" si="60"/>
        <v>0</v>
      </c>
      <c r="G1776" s="352">
        <f t="shared" si="61"/>
        <v>0</v>
      </c>
    </row>
    <row r="1777" spans="1:7" s="129" customFormat="1" ht="25.5" x14ac:dyDescent="0.2">
      <c r="A1777" s="556"/>
      <c r="B1777" s="556"/>
      <c r="C1777" s="543"/>
      <c r="D1777" s="80" t="s">
        <v>5875</v>
      </c>
      <c r="E1777" s="424">
        <v>5000</v>
      </c>
      <c r="F1777" s="352">
        <f t="shared" si="60"/>
        <v>3000</v>
      </c>
      <c r="G1777" s="352">
        <f t="shared" si="61"/>
        <v>2500</v>
      </c>
    </row>
    <row r="1778" spans="1:7" s="129" customFormat="1" x14ac:dyDescent="0.2">
      <c r="A1778" s="556"/>
      <c r="B1778" s="556"/>
      <c r="C1778" s="544"/>
      <c r="D1778" s="80" t="s">
        <v>5876</v>
      </c>
      <c r="E1778" s="424">
        <v>4000</v>
      </c>
      <c r="F1778" s="352">
        <f t="shared" si="60"/>
        <v>2400</v>
      </c>
      <c r="G1778" s="352">
        <f t="shared" si="61"/>
        <v>2000</v>
      </c>
    </row>
    <row r="1779" spans="1:7" s="129" customFormat="1" x14ac:dyDescent="0.2">
      <c r="A1779" s="25" t="s">
        <v>1083</v>
      </c>
      <c r="B1779" s="17" t="s">
        <v>1083</v>
      </c>
      <c r="C1779" s="17"/>
      <c r="D1779" s="78" t="s">
        <v>5877</v>
      </c>
      <c r="E1779" s="424">
        <v>6500</v>
      </c>
      <c r="F1779" s="352">
        <f t="shared" si="60"/>
        <v>3900</v>
      </c>
      <c r="G1779" s="352">
        <f t="shared" si="61"/>
        <v>3250</v>
      </c>
    </row>
    <row r="1780" spans="1:7" s="45" customFormat="1" ht="25.5" x14ac:dyDescent="0.25">
      <c r="A1780" s="17" t="s">
        <v>3074</v>
      </c>
      <c r="B1780" s="17" t="s">
        <v>3074</v>
      </c>
      <c r="C1780" s="17"/>
      <c r="D1780" s="78" t="s">
        <v>9200</v>
      </c>
      <c r="E1780" s="424">
        <v>6000</v>
      </c>
      <c r="F1780" s="352">
        <f t="shared" si="60"/>
        <v>3600</v>
      </c>
      <c r="G1780" s="352">
        <f t="shared" si="61"/>
        <v>3000</v>
      </c>
    </row>
    <row r="1781" spans="1:7" s="45" customFormat="1" ht="25.5" x14ac:dyDescent="0.25">
      <c r="A1781" s="17" t="s">
        <v>5202</v>
      </c>
      <c r="B1781" s="17" t="s">
        <v>5202</v>
      </c>
      <c r="C1781" s="17"/>
      <c r="D1781" s="77" t="s">
        <v>5878</v>
      </c>
      <c r="E1781" s="424">
        <v>4700</v>
      </c>
      <c r="F1781" s="352">
        <f t="shared" si="60"/>
        <v>2820</v>
      </c>
      <c r="G1781" s="352">
        <f t="shared" si="61"/>
        <v>2350</v>
      </c>
    </row>
    <row r="1782" spans="1:7" s="45" customFormat="1" x14ac:dyDescent="0.25">
      <c r="A1782" s="556" t="s">
        <v>5204</v>
      </c>
      <c r="B1782" s="556" t="s">
        <v>5204</v>
      </c>
      <c r="C1782" s="542"/>
      <c r="D1782" s="81" t="s">
        <v>5879</v>
      </c>
      <c r="E1782" s="424">
        <v>0</v>
      </c>
      <c r="F1782" s="352">
        <f t="shared" si="60"/>
        <v>0</v>
      </c>
      <c r="G1782" s="352">
        <f t="shared" si="61"/>
        <v>0</v>
      </c>
    </row>
    <row r="1783" spans="1:7" s="45" customFormat="1" x14ac:dyDescent="0.25">
      <c r="A1783" s="556"/>
      <c r="B1783" s="556"/>
      <c r="C1783" s="543"/>
      <c r="D1783" s="80" t="s">
        <v>5880</v>
      </c>
      <c r="E1783" s="424">
        <v>1300</v>
      </c>
      <c r="F1783" s="352">
        <f t="shared" si="60"/>
        <v>780</v>
      </c>
      <c r="G1783" s="352">
        <f t="shared" si="61"/>
        <v>650</v>
      </c>
    </row>
    <row r="1784" spans="1:7" s="45" customFormat="1" x14ac:dyDescent="0.25">
      <c r="A1784" s="556"/>
      <c r="B1784" s="556"/>
      <c r="C1784" s="543"/>
      <c r="D1784" s="80" t="s">
        <v>5881</v>
      </c>
      <c r="E1784" s="424">
        <v>2000</v>
      </c>
      <c r="F1784" s="352">
        <f t="shared" si="60"/>
        <v>1200</v>
      </c>
      <c r="G1784" s="352">
        <f t="shared" si="61"/>
        <v>1000</v>
      </c>
    </row>
    <row r="1785" spans="1:7" s="45" customFormat="1" x14ac:dyDescent="0.25">
      <c r="A1785" s="556"/>
      <c r="B1785" s="556"/>
      <c r="C1785" s="543"/>
      <c r="D1785" s="80" t="s">
        <v>5882</v>
      </c>
      <c r="E1785" s="424">
        <v>1500</v>
      </c>
      <c r="F1785" s="352">
        <f t="shared" si="60"/>
        <v>900</v>
      </c>
      <c r="G1785" s="352">
        <f t="shared" si="61"/>
        <v>750</v>
      </c>
    </row>
    <row r="1786" spans="1:7" s="45" customFormat="1" x14ac:dyDescent="0.25">
      <c r="A1786" s="556"/>
      <c r="B1786" s="556"/>
      <c r="C1786" s="544"/>
      <c r="D1786" s="80" t="s">
        <v>5883</v>
      </c>
      <c r="E1786" s="424">
        <v>1000</v>
      </c>
      <c r="F1786" s="352">
        <f t="shared" si="60"/>
        <v>600</v>
      </c>
      <c r="G1786" s="352">
        <f t="shared" si="61"/>
        <v>500</v>
      </c>
    </row>
    <row r="1787" spans="1:7" s="45" customFormat="1" x14ac:dyDescent="0.25">
      <c r="A1787" s="289" t="s">
        <v>79</v>
      </c>
      <c r="B1787" s="289" t="s">
        <v>79</v>
      </c>
      <c r="C1787" s="17"/>
      <c r="D1787" s="283" t="s">
        <v>5884</v>
      </c>
      <c r="E1787" s="424">
        <v>0</v>
      </c>
      <c r="F1787" s="352">
        <f t="shared" si="60"/>
        <v>0</v>
      </c>
      <c r="G1787" s="352">
        <f t="shared" si="61"/>
        <v>0</v>
      </c>
    </row>
    <row r="1788" spans="1:7" s="45" customFormat="1" x14ac:dyDescent="0.25">
      <c r="A1788" s="314" t="s">
        <v>1055</v>
      </c>
      <c r="B1788" s="314" t="s">
        <v>1055</v>
      </c>
      <c r="C1788" s="17"/>
      <c r="D1788" s="80" t="s">
        <v>9201</v>
      </c>
      <c r="E1788" s="424">
        <v>7000</v>
      </c>
      <c r="F1788" s="352">
        <f t="shared" si="60"/>
        <v>4200</v>
      </c>
      <c r="G1788" s="352">
        <f t="shared" si="61"/>
        <v>3500</v>
      </c>
    </row>
    <row r="1789" spans="1:7" s="45" customFormat="1" x14ac:dyDescent="0.25">
      <c r="A1789" s="606" t="s">
        <v>1056</v>
      </c>
      <c r="B1789" s="606" t="s">
        <v>1056</v>
      </c>
      <c r="C1789" s="542"/>
      <c r="D1789" s="81" t="s">
        <v>5885</v>
      </c>
      <c r="E1789" s="424">
        <v>0</v>
      </c>
      <c r="F1789" s="352">
        <f t="shared" si="60"/>
        <v>0</v>
      </c>
      <c r="G1789" s="352">
        <f t="shared" si="61"/>
        <v>0</v>
      </c>
    </row>
    <row r="1790" spans="1:7" s="45" customFormat="1" ht="25.5" x14ac:dyDescent="0.25">
      <c r="A1790" s="606"/>
      <c r="B1790" s="606"/>
      <c r="C1790" s="543"/>
      <c r="D1790" s="80" t="s">
        <v>5886</v>
      </c>
      <c r="E1790" s="424">
        <v>4300</v>
      </c>
      <c r="F1790" s="352">
        <f t="shared" si="60"/>
        <v>2580</v>
      </c>
      <c r="G1790" s="352">
        <f t="shared" si="61"/>
        <v>2150</v>
      </c>
    </row>
    <row r="1791" spans="1:7" s="45" customFormat="1" x14ac:dyDescent="0.25">
      <c r="A1791" s="606"/>
      <c r="B1791" s="606"/>
      <c r="C1791" s="543"/>
      <c r="D1791" s="80" t="s">
        <v>5887</v>
      </c>
      <c r="E1791" s="424">
        <v>3400</v>
      </c>
      <c r="F1791" s="352">
        <f t="shared" si="60"/>
        <v>2040</v>
      </c>
      <c r="G1791" s="352">
        <f t="shared" si="61"/>
        <v>1700</v>
      </c>
    </row>
    <row r="1792" spans="1:7" s="45" customFormat="1" x14ac:dyDescent="0.25">
      <c r="A1792" s="606"/>
      <c r="B1792" s="606"/>
      <c r="C1792" s="544"/>
      <c r="D1792" s="80" t="s">
        <v>5888</v>
      </c>
      <c r="E1792" s="424">
        <v>1900</v>
      </c>
      <c r="F1792" s="352">
        <f t="shared" si="60"/>
        <v>1140</v>
      </c>
      <c r="G1792" s="352">
        <f t="shared" si="61"/>
        <v>950</v>
      </c>
    </row>
    <row r="1793" spans="1:7" s="45" customFormat="1" x14ac:dyDescent="0.25">
      <c r="A1793" s="607" t="s">
        <v>1057</v>
      </c>
      <c r="B1793" s="607" t="s">
        <v>1057</v>
      </c>
      <c r="C1793" s="542"/>
      <c r="D1793" s="75" t="s">
        <v>5889</v>
      </c>
      <c r="E1793" s="424">
        <v>0</v>
      </c>
      <c r="F1793" s="352">
        <f t="shared" si="60"/>
        <v>0</v>
      </c>
      <c r="G1793" s="352">
        <f t="shared" si="61"/>
        <v>0</v>
      </c>
    </row>
    <row r="1794" spans="1:7" s="45" customFormat="1" ht="25.5" x14ac:dyDescent="0.25">
      <c r="A1794" s="607"/>
      <c r="B1794" s="607"/>
      <c r="C1794" s="543"/>
      <c r="D1794" s="78" t="s">
        <v>5890</v>
      </c>
      <c r="E1794" s="424">
        <v>4000</v>
      </c>
      <c r="F1794" s="352">
        <f t="shared" si="60"/>
        <v>2400</v>
      </c>
      <c r="G1794" s="352">
        <f t="shared" si="61"/>
        <v>2000</v>
      </c>
    </row>
    <row r="1795" spans="1:7" s="45" customFormat="1" x14ac:dyDescent="0.25">
      <c r="A1795" s="607"/>
      <c r="B1795" s="607"/>
      <c r="C1795" s="543"/>
      <c r="D1795" s="80" t="s">
        <v>5891</v>
      </c>
      <c r="E1795" s="424">
        <v>3300</v>
      </c>
      <c r="F1795" s="352">
        <f t="shared" si="60"/>
        <v>1980</v>
      </c>
      <c r="G1795" s="352">
        <f t="shared" si="61"/>
        <v>1650</v>
      </c>
    </row>
    <row r="1796" spans="1:7" s="45" customFormat="1" x14ac:dyDescent="0.25">
      <c r="A1796" s="607"/>
      <c r="B1796" s="607"/>
      <c r="C1796" s="544"/>
      <c r="D1796" s="78" t="s">
        <v>5892</v>
      </c>
      <c r="E1796" s="424">
        <v>2600</v>
      </c>
      <c r="F1796" s="352">
        <f t="shared" si="60"/>
        <v>1560</v>
      </c>
      <c r="G1796" s="352">
        <f t="shared" si="61"/>
        <v>1300</v>
      </c>
    </row>
    <row r="1797" spans="1:7" s="63" customFormat="1" ht="25.5" x14ac:dyDescent="0.25">
      <c r="A1797" s="314" t="s">
        <v>1058</v>
      </c>
      <c r="B1797" s="314" t="s">
        <v>1058</v>
      </c>
      <c r="C1797" s="17"/>
      <c r="D1797" s="78" t="s">
        <v>5893</v>
      </c>
      <c r="E1797" s="424">
        <v>2500</v>
      </c>
      <c r="F1797" s="352">
        <f t="shared" si="60"/>
        <v>1500</v>
      </c>
      <c r="G1797" s="352">
        <f t="shared" si="61"/>
        <v>1250</v>
      </c>
    </row>
    <row r="1798" spans="1:7" s="45" customFormat="1" ht="25.5" x14ac:dyDescent="0.25">
      <c r="A1798" s="314" t="s">
        <v>1059</v>
      </c>
      <c r="B1798" s="314" t="s">
        <v>1059</v>
      </c>
      <c r="C1798" s="17"/>
      <c r="D1798" s="78" t="s">
        <v>5894</v>
      </c>
      <c r="E1798" s="424">
        <v>1600</v>
      </c>
      <c r="F1798" s="352">
        <f t="shared" si="60"/>
        <v>960</v>
      </c>
      <c r="G1798" s="352">
        <f t="shared" si="61"/>
        <v>800</v>
      </c>
    </row>
    <row r="1799" spans="1:7" s="45" customFormat="1" ht="25.5" x14ac:dyDescent="0.25">
      <c r="A1799" s="314" t="s">
        <v>1060</v>
      </c>
      <c r="B1799" s="314" t="s">
        <v>1060</v>
      </c>
      <c r="C1799" s="17"/>
      <c r="D1799" s="78" t="s">
        <v>5895</v>
      </c>
      <c r="E1799" s="424">
        <v>1000</v>
      </c>
      <c r="F1799" s="352">
        <f t="shared" si="60"/>
        <v>600</v>
      </c>
      <c r="G1799" s="352">
        <f t="shared" si="61"/>
        <v>500</v>
      </c>
    </row>
    <row r="1800" spans="1:7" s="45" customFormat="1" ht="25.5" x14ac:dyDescent="0.25">
      <c r="A1800" s="314" t="s">
        <v>2155</v>
      </c>
      <c r="B1800" s="314" t="s">
        <v>2155</v>
      </c>
      <c r="C1800" s="17"/>
      <c r="D1800" s="78" t="s">
        <v>5896</v>
      </c>
      <c r="E1800" s="424">
        <v>2500</v>
      </c>
      <c r="F1800" s="352">
        <f t="shared" si="60"/>
        <v>1500</v>
      </c>
      <c r="G1800" s="352">
        <f t="shared" si="61"/>
        <v>1250</v>
      </c>
    </row>
    <row r="1801" spans="1:7" s="45" customFormat="1" ht="25.5" x14ac:dyDescent="0.25">
      <c r="A1801" s="314" t="s">
        <v>2158</v>
      </c>
      <c r="B1801" s="314" t="s">
        <v>2158</v>
      </c>
      <c r="C1801" s="17"/>
      <c r="D1801" s="80" t="s">
        <v>5897</v>
      </c>
      <c r="E1801" s="424">
        <v>1200</v>
      </c>
      <c r="F1801" s="352">
        <f t="shared" si="60"/>
        <v>720</v>
      </c>
      <c r="G1801" s="352">
        <f t="shared" si="61"/>
        <v>600</v>
      </c>
    </row>
    <row r="1802" spans="1:7" s="45" customFormat="1" ht="25.5" x14ac:dyDescent="0.25">
      <c r="A1802" s="314" t="s">
        <v>2161</v>
      </c>
      <c r="B1802" s="314" t="s">
        <v>2161</v>
      </c>
      <c r="C1802" s="17"/>
      <c r="D1802" s="80" t="s">
        <v>5898</v>
      </c>
      <c r="E1802" s="424">
        <v>1500</v>
      </c>
      <c r="F1802" s="352">
        <f t="shared" si="60"/>
        <v>900</v>
      </c>
      <c r="G1802" s="352">
        <f t="shared" si="61"/>
        <v>750</v>
      </c>
    </row>
    <row r="1803" spans="1:7" s="45" customFormat="1" ht="25.5" x14ac:dyDescent="0.25">
      <c r="A1803" s="607" t="s">
        <v>3084</v>
      </c>
      <c r="B1803" s="607" t="s">
        <v>3084</v>
      </c>
      <c r="C1803" s="542"/>
      <c r="D1803" s="80" t="s">
        <v>5899</v>
      </c>
      <c r="E1803" s="424">
        <v>1200</v>
      </c>
      <c r="F1803" s="352">
        <f t="shared" si="60"/>
        <v>720</v>
      </c>
      <c r="G1803" s="352">
        <f t="shared" si="61"/>
        <v>600</v>
      </c>
    </row>
    <row r="1804" spans="1:7" s="45" customFormat="1" x14ac:dyDescent="0.25">
      <c r="A1804" s="607"/>
      <c r="B1804" s="607"/>
      <c r="C1804" s="544"/>
      <c r="D1804" s="80" t="s">
        <v>5900</v>
      </c>
      <c r="E1804" s="424">
        <v>1000</v>
      </c>
      <c r="F1804" s="352">
        <f t="shared" si="60"/>
        <v>600</v>
      </c>
      <c r="G1804" s="352">
        <f t="shared" si="61"/>
        <v>500</v>
      </c>
    </row>
    <row r="1805" spans="1:7" s="45" customFormat="1" x14ac:dyDescent="0.25">
      <c r="A1805" s="606" t="s">
        <v>3086</v>
      </c>
      <c r="B1805" s="606" t="s">
        <v>3086</v>
      </c>
      <c r="C1805" s="542"/>
      <c r="D1805" s="283" t="s">
        <v>2138</v>
      </c>
      <c r="E1805" s="424">
        <v>0</v>
      </c>
      <c r="F1805" s="352">
        <f t="shared" si="60"/>
        <v>0</v>
      </c>
      <c r="G1805" s="352">
        <f t="shared" si="61"/>
        <v>0</v>
      </c>
    </row>
    <row r="1806" spans="1:7" s="45" customFormat="1" x14ac:dyDescent="0.25">
      <c r="A1806" s="606"/>
      <c r="B1806" s="606"/>
      <c r="C1806" s="543"/>
      <c r="D1806" s="284" t="s">
        <v>2242</v>
      </c>
      <c r="E1806" s="424">
        <v>1000</v>
      </c>
      <c r="F1806" s="352">
        <f t="shared" si="60"/>
        <v>600</v>
      </c>
      <c r="G1806" s="352">
        <f t="shared" si="61"/>
        <v>500</v>
      </c>
    </row>
    <row r="1807" spans="1:7" s="45" customFormat="1" x14ac:dyDescent="0.25">
      <c r="A1807" s="606"/>
      <c r="B1807" s="606"/>
      <c r="C1807" s="543"/>
      <c r="D1807" s="284" t="s">
        <v>2160</v>
      </c>
      <c r="E1807" s="424">
        <v>850</v>
      </c>
      <c r="F1807" s="352">
        <f t="shared" si="60"/>
        <v>510</v>
      </c>
      <c r="G1807" s="352">
        <f t="shared" si="61"/>
        <v>425</v>
      </c>
    </row>
    <row r="1808" spans="1:7" s="45" customFormat="1" x14ac:dyDescent="0.25">
      <c r="A1808" s="606"/>
      <c r="B1808" s="606"/>
      <c r="C1808" s="544"/>
      <c r="D1808" s="284" t="s">
        <v>2214</v>
      </c>
      <c r="E1808" s="424">
        <v>700</v>
      </c>
      <c r="F1808" s="352">
        <f t="shared" si="60"/>
        <v>420</v>
      </c>
      <c r="G1808" s="352">
        <f t="shared" si="61"/>
        <v>350</v>
      </c>
    </row>
    <row r="1809" spans="1:7" s="45" customFormat="1" x14ac:dyDescent="0.25">
      <c r="A1809" s="606" t="s">
        <v>3088</v>
      </c>
      <c r="B1809" s="606" t="s">
        <v>3088</v>
      </c>
      <c r="C1809" s="542"/>
      <c r="D1809" s="283" t="s">
        <v>2146</v>
      </c>
      <c r="E1809" s="424">
        <v>0</v>
      </c>
      <c r="F1809" s="352">
        <f t="shared" si="60"/>
        <v>0</v>
      </c>
      <c r="G1809" s="352">
        <f t="shared" si="61"/>
        <v>0</v>
      </c>
    </row>
    <row r="1810" spans="1:7" s="45" customFormat="1" x14ac:dyDescent="0.25">
      <c r="A1810" s="606"/>
      <c r="B1810" s="606"/>
      <c r="C1810" s="543"/>
      <c r="D1810" s="284" t="s">
        <v>2159</v>
      </c>
      <c r="E1810" s="424">
        <v>850</v>
      </c>
      <c r="F1810" s="352">
        <f t="shared" si="60"/>
        <v>510</v>
      </c>
      <c r="G1810" s="352">
        <f t="shared" si="61"/>
        <v>425</v>
      </c>
    </row>
    <row r="1811" spans="1:7" s="45" customFormat="1" x14ac:dyDescent="0.25">
      <c r="A1811" s="606"/>
      <c r="B1811" s="606"/>
      <c r="C1811" s="543"/>
      <c r="D1811" s="284" t="s">
        <v>2160</v>
      </c>
      <c r="E1811" s="424">
        <v>700</v>
      </c>
      <c r="F1811" s="352">
        <f t="shared" si="60"/>
        <v>420</v>
      </c>
      <c r="G1811" s="352">
        <f t="shared" si="61"/>
        <v>350</v>
      </c>
    </row>
    <row r="1812" spans="1:7" s="45" customFormat="1" x14ac:dyDescent="0.25">
      <c r="A1812" s="606"/>
      <c r="B1812" s="606"/>
      <c r="C1812" s="544"/>
      <c r="D1812" s="284" t="s">
        <v>2214</v>
      </c>
      <c r="E1812" s="424">
        <v>600</v>
      </c>
      <c r="F1812" s="352">
        <f t="shared" si="60"/>
        <v>360</v>
      </c>
      <c r="G1812" s="352">
        <f t="shared" si="61"/>
        <v>300</v>
      </c>
    </row>
    <row r="1813" spans="1:7" s="45" customFormat="1" ht="26.25" x14ac:dyDescent="0.25">
      <c r="A1813" s="289" t="s">
        <v>3090</v>
      </c>
      <c r="B1813" s="289"/>
      <c r="C1813" s="17"/>
      <c r="D1813" s="137" t="s">
        <v>9444</v>
      </c>
      <c r="E1813" s="424">
        <v>1200</v>
      </c>
      <c r="F1813" s="352">
        <f t="shared" si="60"/>
        <v>720</v>
      </c>
      <c r="G1813" s="352">
        <f t="shared" si="61"/>
        <v>600</v>
      </c>
    </row>
    <row r="1814" spans="1:7" s="45" customFormat="1" ht="26.25" x14ac:dyDescent="0.25">
      <c r="A1814" s="289" t="s">
        <v>3092</v>
      </c>
      <c r="B1814" s="289"/>
      <c r="C1814" s="17"/>
      <c r="D1814" s="137" t="s">
        <v>9445</v>
      </c>
      <c r="E1814" s="424">
        <v>2000</v>
      </c>
      <c r="F1814" s="352">
        <f t="shared" si="60"/>
        <v>1200</v>
      </c>
      <c r="G1814" s="352">
        <f t="shared" si="61"/>
        <v>1000</v>
      </c>
    </row>
    <row r="1815" spans="1:7" s="45" customFormat="1" x14ac:dyDescent="0.25">
      <c r="A1815" s="289" t="s">
        <v>3094</v>
      </c>
      <c r="B1815" s="289"/>
      <c r="C1815" s="17"/>
      <c r="D1815" s="137" t="s">
        <v>5901</v>
      </c>
      <c r="E1815" s="424">
        <v>1000</v>
      </c>
      <c r="F1815" s="352">
        <f t="shared" si="60"/>
        <v>600</v>
      </c>
      <c r="G1815" s="352">
        <f t="shared" si="61"/>
        <v>500</v>
      </c>
    </row>
    <row r="1816" spans="1:7" s="45" customFormat="1" ht="26.25" x14ac:dyDescent="0.25">
      <c r="A1816" s="289" t="s">
        <v>3096</v>
      </c>
      <c r="B1816" s="289"/>
      <c r="C1816" s="17"/>
      <c r="D1816" s="137" t="s">
        <v>9446</v>
      </c>
      <c r="E1816" s="424">
        <v>800</v>
      </c>
      <c r="F1816" s="352">
        <f t="shared" si="60"/>
        <v>480</v>
      </c>
      <c r="G1816" s="352">
        <f t="shared" si="61"/>
        <v>400</v>
      </c>
    </row>
    <row r="1817" spans="1:7" s="45" customFormat="1" ht="26.25" x14ac:dyDescent="0.25">
      <c r="A1817" s="289" t="s">
        <v>3097</v>
      </c>
      <c r="B1817" s="289"/>
      <c r="C1817" s="17"/>
      <c r="D1817" s="285" t="s">
        <v>9447</v>
      </c>
      <c r="E1817" s="424">
        <v>2400</v>
      </c>
      <c r="F1817" s="352">
        <f t="shared" si="60"/>
        <v>1440</v>
      </c>
      <c r="G1817" s="352">
        <f t="shared" si="61"/>
        <v>1200</v>
      </c>
    </row>
    <row r="1818" spans="1:7" s="45" customFormat="1" ht="26.25" x14ac:dyDescent="0.25">
      <c r="A1818" s="289" t="s">
        <v>5436</v>
      </c>
      <c r="B1818" s="289"/>
      <c r="C1818" s="17"/>
      <c r="D1818" s="137" t="s">
        <v>9448</v>
      </c>
      <c r="E1818" s="424">
        <v>2000</v>
      </c>
      <c r="F1818" s="352">
        <f t="shared" si="60"/>
        <v>1200</v>
      </c>
      <c r="G1818" s="352">
        <f t="shared" si="61"/>
        <v>1000</v>
      </c>
    </row>
    <row r="1819" spans="1:7" s="45" customFormat="1" ht="26.25" x14ac:dyDescent="0.25">
      <c r="A1819" s="289" t="s">
        <v>5437</v>
      </c>
      <c r="B1819" s="289"/>
      <c r="C1819" s="17"/>
      <c r="D1819" s="137" t="s">
        <v>9449</v>
      </c>
      <c r="E1819" s="424">
        <v>1500</v>
      </c>
      <c r="F1819" s="352">
        <f t="shared" si="60"/>
        <v>900</v>
      </c>
      <c r="G1819" s="352">
        <f t="shared" si="61"/>
        <v>750</v>
      </c>
    </row>
    <row r="1820" spans="1:7" s="45" customFormat="1" ht="26.25" x14ac:dyDescent="0.25">
      <c r="A1820" s="289" t="s">
        <v>8955</v>
      </c>
      <c r="B1820" s="289"/>
      <c r="C1820" s="367"/>
      <c r="D1820" s="285" t="s">
        <v>9450</v>
      </c>
      <c r="E1820" s="424">
        <v>2000</v>
      </c>
      <c r="F1820" s="352">
        <f t="shared" si="60"/>
        <v>1200</v>
      </c>
      <c r="G1820" s="352">
        <f t="shared" si="61"/>
        <v>1000</v>
      </c>
    </row>
    <row r="1821" spans="1:7" s="45" customFormat="1" x14ac:dyDescent="0.25">
      <c r="A1821" s="460" t="s">
        <v>189</v>
      </c>
      <c r="B1821" s="460" t="s">
        <v>189</v>
      </c>
      <c r="C1821" s="17"/>
      <c r="D1821" s="461" t="s">
        <v>2695</v>
      </c>
      <c r="E1821" s="424"/>
      <c r="F1821" s="352">
        <f t="shared" ref="F1821:F1884" si="62">IFERROR(E1821*0.6,0)</f>
        <v>0</v>
      </c>
      <c r="G1821" s="352">
        <f t="shared" ref="G1821:G1884" si="63">IFERROR(E1821*0.5,0)</f>
        <v>0</v>
      </c>
    </row>
    <row r="1822" spans="1:7" s="45" customFormat="1" x14ac:dyDescent="0.25">
      <c r="A1822" s="89">
        <v>1</v>
      </c>
      <c r="B1822" s="89">
        <v>1</v>
      </c>
      <c r="C1822" s="17">
        <v>1</v>
      </c>
      <c r="D1822" s="462" t="s">
        <v>881</v>
      </c>
      <c r="E1822" s="424"/>
      <c r="F1822" s="352">
        <f t="shared" si="62"/>
        <v>0</v>
      </c>
      <c r="G1822" s="352">
        <f t="shared" si="63"/>
        <v>0</v>
      </c>
    </row>
    <row r="1823" spans="1:7" s="45" customFormat="1" x14ac:dyDescent="0.25">
      <c r="A1823" s="122" t="s">
        <v>76</v>
      </c>
      <c r="B1823" s="122" t="s">
        <v>76</v>
      </c>
      <c r="C1823" s="17" t="s">
        <v>76</v>
      </c>
      <c r="D1823" s="462" t="s">
        <v>8507</v>
      </c>
      <c r="E1823" s="424"/>
      <c r="F1823" s="352">
        <f t="shared" si="62"/>
        <v>0</v>
      </c>
      <c r="G1823" s="352">
        <f t="shared" si="63"/>
        <v>0</v>
      </c>
    </row>
    <row r="1824" spans="1:7" s="45" customFormat="1" x14ac:dyDescent="0.25">
      <c r="A1824" s="553" t="s">
        <v>1045</v>
      </c>
      <c r="B1824" s="446" t="s">
        <v>1045</v>
      </c>
      <c r="C1824" s="17"/>
      <c r="D1824" s="463" t="s">
        <v>5902</v>
      </c>
      <c r="E1824" s="424"/>
      <c r="F1824" s="352">
        <f t="shared" si="62"/>
        <v>0</v>
      </c>
      <c r="G1824" s="352">
        <f t="shared" si="63"/>
        <v>0</v>
      </c>
    </row>
    <row r="1825" spans="1:7" s="45" customFormat="1" ht="26.25" x14ac:dyDescent="0.25">
      <c r="A1825" s="555"/>
      <c r="B1825" s="447"/>
      <c r="C1825" s="17"/>
      <c r="D1825" s="279" t="s">
        <v>9451</v>
      </c>
      <c r="E1825" s="424"/>
      <c r="F1825" s="352">
        <f t="shared" si="62"/>
        <v>0</v>
      </c>
      <c r="G1825" s="352">
        <f t="shared" si="63"/>
        <v>0</v>
      </c>
    </row>
    <row r="1826" spans="1:7" s="45" customFormat="1" ht="25.5" x14ac:dyDescent="0.25">
      <c r="A1826" s="555"/>
      <c r="B1826" s="447"/>
      <c r="C1826" s="17"/>
      <c r="D1826" s="279" t="s">
        <v>8155</v>
      </c>
      <c r="E1826" s="424">
        <v>15000</v>
      </c>
      <c r="F1826" s="352">
        <f t="shared" si="62"/>
        <v>9000</v>
      </c>
      <c r="G1826" s="352">
        <f t="shared" si="63"/>
        <v>7500</v>
      </c>
    </row>
    <row r="1827" spans="1:7" s="45" customFormat="1" x14ac:dyDescent="0.25">
      <c r="A1827" s="555"/>
      <c r="B1827" s="447"/>
      <c r="C1827" s="17"/>
      <c r="D1827" s="279" t="s">
        <v>5903</v>
      </c>
      <c r="E1827" s="424">
        <v>15000</v>
      </c>
      <c r="F1827" s="352">
        <f t="shared" si="62"/>
        <v>9000</v>
      </c>
      <c r="G1827" s="352">
        <f t="shared" si="63"/>
        <v>7500</v>
      </c>
    </row>
    <row r="1828" spans="1:7" s="45" customFormat="1" x14ac:dyDescent="0.25">
      <c r="A1828" s="555"/>
      <c r="B1828" s="447"/>
      <c r="C1828" s="464"/>
      <c r="D1828" s="279" t="s">
        <v>5904</v>
      </c>
      <c r="E1828" s="424">
        <v>15000</v>
      </c>
      <c r="F1828" s="352">
        <f t="shared" si="62"/>
        <v>9000</v>
      </c>
      <c r="G1828" s="352">
        <f t="shared" si="63"/>
        <v>7500</v>
      </c>
    </row>
    <row r="1829" spans="1:7" s="45" customFormat="1" ht="25.5" x14ac:dyDescent="0.25">
      <c r="A1829" s="555"/>
      <c r="B1829" s="447"/>
      <c r="C1829" s="465"/>
      <c r="D1829" s="279" t="s">
        <v>5905</v>
      </c>
      <c r="E1829" s="424">
        <v>11000</v>
      </c>
      <c r="F1829" s="352">
        <f t="shared" si="62"/>
        <v>6600</v>
      </c>
      <c r="G1829" s="352">
        <f t="shared" si="63"/>
        <v>5500</v>
      </c>
    </row>
    <row r="1830" spans="1:7" s="45" customFormat="1" x14ac:dyDescent="0.25">
      <c r="A1830" s="555"/>
      <c r="B1830" s="447"/>
      <c r="C1830" s="466"/>
      <c r="D1830" s="279" t="s">
        <v>5906</v>
      </c>
      <c r="E1830" s="424">
        <v>13000</v>
      </c>
      <c r="F1830" s="352">
        <f t="shared" si="62"/>
        <v>7800</v>
      </c>
      <c r="G1830" s="352">
        <f t="shared" si="63"/>
        <v>6500</v>
      </c>
    </row>
    <row r="1831" spans="1:7" s="45" customFormat="1" ht="26.25" x14ac:dyDescent="0.25">
      <c r="A1831" s="554"/>
      <c r="B1831" s="122"/>
      <c r="C1831" s="466"/>
      <c r="D1831" s="279" t="s">
        <v>9452</v>
      </c>
      <c r="E1831" s="424">
        <v>12000</v>
      </c>
      <c r="F1831" s="352">
        <f t="shared" si="62"/>
        <v>7200</v>
      </c>
      <c r="G1831" s="352">
        <f t="shared" si="63"/>
        <v>6000</v>
      </c>
    </row>
    <row r="1832" spans="1:7" s="45" customFormat="1" x14ac:dyDescent="0.25">
      <c r="A1832" s="553" t="s">
        <v>1046</v>
      </c>
      <c r="B1832" s="594" t="s">
        <v>1046</v>
      </c>
      <c r="C1832" s="466"/>
      <c r="D1832" s="463" t="s">
        <v>2980</v>
      </c>
      <c r="E1832" s="424"/>
      <c r="F1832" s="352">
        <f t="shared" si="62"/>
        <v>0</v>
      </c>
      <c r="G1832" s="352">
        <f t="shared" si="63"/>
        <v>0</v>
      </c>
    </row>
    <row r="1833" spans="1:7" s="45" customFormat="1" ht="13.5" x14ac:dyDescent="0.25">
      <c r="A1833" s="555"/>
      <c r="B1833" s="594"/>
      <c r="C1833" s="466"/>
      <c r="D1833" s="279" t="s">
        <v>9453</v>
      </c>
      <c r="E1833" s="424"/>
      <c r="F1833" s="352">
        <f t="shared" si="62"/>
        <v>0</v>
      </c>
      <c r="G1833" s="352">
        <f t="shared" si="63"/>
        <v>0</v>
      </c>
    </row>
    <row r="1834" spans="1:7" s="45" customFormat="1" x14ac:dyDescent="0.25">
      <c r="A1834" s="555"/>
      <c r="B1834" s="594"/>
      <c r="C1834" s="466"/>
      <c r="D1834" s="279" t="s">
        <v>5907</v>
      </c>
      <c r="E1834" s="424">
        <v>10000</v>
      </c>
      <c r="F1834" s="352">
        <f t="shared" si="62"/>
        <v>6000</v>
      </c>
      <c r="G1834" s="352">
        <f t="shared" si="63"/>
        <v>5000</v>
      </c>
    </row>
    <row r="1835" spans="1:7" s="45" customFormat="1" x14ac:dyDescent="0.25">
      <c r="A1835" s="555"/>
      <c r="B1835" s="594"/>
      <c r="C1835" s="466"/>
      <c r="D1835" s="279" t="s">
        <v>5908</v>
      </c>
      <c r="E1835" s="424">
        <v>9500</v>
      </c>
      <c r="F1835" s="352">
        <f t="shared" si="62"/>
        <v>5700</v>
      </c>
      <c r="G1835" s="352">
        <f t="shared" si="63"/>
        <v>4750</v>
      </c>
    </row>
    <row r="1836" spans="1:7" s="45" customFormat="1" ht="13.5" x14ac:dyDescent="0.25">
      <c r="A1836" s="555"/>
      <c r="B1836" s="594"/>
      <c r="C1836" s="466"/>
      <c r="D1836" s="279" t="s">
        <v>9454</v>
      </c>
      <c r="E1836" s="424"/>
      <c r="F1836" s="352">
        <f t="shared" si="62"/>
        <v>0</v>
      </c>
      <c r="G1836" s="352">
        <f t="shared" si="63"/>
        <v>0</v>
      </c>
    </row>
    <row r="1837" spans="1:7" s="45" customFormat="1" x14ac:dyDescent="0.25">
      <c r="A1837" s="555"/>
      <c r="B1837" s="594"/>
      <c r="C1837" s="466"/>
      <c r="D1837" s="279" t="s">
        <v>5909</v>
      </c>
      <c r="E1837" s="424">
        <v>6000</v>
      </c>
      <c r="F1837" s="352">
        <f t="shared" si="62"/>
        <v>3600</v>
      </c>
      <c r="G1837" s="352">
        <f t="shared" si="63"/>
        <v>3000</v>
      </c>
    </row>
    <row r="1838" spans="1:7" s="45" customFormat="1" x14ac:dyDescent="0.25">
      <c r="A1838" s="555"/>
      <c r="B1838" s="594"/>
      <c r="C1838" s="465"/>
      <c r="D1838" s="279" t="s">
        <v>5910</v>
      </c>
      <c r="E1838" s="424">
        <v>4200</v>
      </c>
      <c r="F1838" s="352">
        <f t="shared" si="62"/>
        <v>2520</v>
      </c>
      <c r="G1838" s="352">
        <f t="shared" si="63"/>
        <v>2100</v>
      </c>
    </row>
    <row r="1839" spans="1:7" s="45" customFormat="1" ht="26.25" x14ac:dyDescent="0.25">
      <c r="A1839" s="554"/>
      <c r="B1839" s="467"/>
      <c r="C1839" s="465"/>
      <c r="D1839" s="279" t="s">
        <v>9455</v>
      </c>
      <c r="E1839" s="424">
        <v>3500</v>
      </c>
      <c r="F1839" s="352">
        <f t="shared" si="62"/>
        <v>2100</v>
      </c>
      <c r="G1839" s="352">
        <f t="shared" si="63"/>
        <v>1750</v>
      </c>
    </row>
    <row r="1840" spans="1:7" s="45" customFormat="1" x14ac:dyDescent="0.25">
      <c r="A1840" s="553" t="s">
        <v>1047</v>
      </c>
      <c r="B1840" s="446" t="s">
        <v>1047</v>
      </c>
      <c r="C1840" s="465"/>
      <c r="D1840" s="463" t="s">
        <v>5911</v>
      </c>
      <c r="E1840" s="424"/>
      <c r="F1840" s="352">
        <f t="shared" si="62"/>
        <v>0</v>
      </c>
      <c r="G1840" s="352">
        <f t="shared" si="63"/>
        <v>0</v>
      </c>
    </row>
    <row r="1841" spans="1:7" s="45" customFormat="1" ht="27" x14ac:dyDescent="0.25">
      <c r="A1841" s="555"/>
      <c r="B1841" s="447"/>
      <c r="C1841" s="465"/>
      <c r="D1841" s="279" t="s">
        <v>9456</v>
      </c>
      <c r="E1841" s="424"/>
      <c r="F1841" s="352">
        <f t="shared" si="62"/>
        <v>0</v>
      </c>
      <c r="G1841" s="352">
        <f t="shared" si="63"/>
        <v>0</v>
      </c>
    </row>
    <row r="1842" spans="1:7" s="45" customFormat="1" x14ac:dyDescent="0.25">
      <c r="A1842" s="555"/>
      <c r="B1842" s="447"/>
      <c r="C1842" s="465"/>
      <c r="D1842" s="279" t="s">
        <v>8156</v>
      </c>
      <c r="E1842" s="424">
        <v>12000</v>
      </c>
      <c r="F1842" s="352">
        <f t="shared" si="62"/>
        <v>7200</v>
      </c>
      <c r="G1842" s="352">
        <f t="shared" si="63"/>
        <v>6000</v>
      </c>
    </row>
    <row r="1843" spans="1:7" s="45" customFormat="1" ht="27" x14ac:dyDescent="0.25">
      <c r="A1843" s="555"/>
      <c r="B1843" s="447"/>
      <c r="C1843" s="465"/>
      <c r="D1843" s="279" t="s">
        <v>9457</v>
      </c>
      <c r="E1843" s="424"/>
      <c r="F1843" s="352">
        <f t="shared" si="62"/>
        <v>0</v>
      </c>
      <c r="G1843" s="352">
        <f t="shared" si="63"/>
        <v>0</v>
      </c>
    </row>
    <row r="1844" spans="1:7" s="45" customFormat="1" x14ac:dyDescent="0.25">
      <c r="A1844" s="555"/>
      <c r="B1844" s="447"/>
      <c r="C1844" s="465"/>
      <c r="D1844" s="279" t="s">
        <v>5912</v>
      </c>
      <c r="E1844" s="424">
        <v>10000</v>
      </c>
      <c r="F1844" s="352">
        <f t="shared" si="62"/>
        <v>6000</v>
      </c>
      <c r="G1844" s="352">
        <f t="shared" si="63"/>
        <v>5000</v>
      </c>
    </row>
    <row r="1845" spans="1:7" s="45" customFormat="1" x14ac:dyDescent="0.25">
      <c r="A1845" s="555"/>
      <c r="B1845" s="447"/>
      <c r="C1845" s="465"/>
      <c r="D1845" s="279" t="s">
        <v>5913</v>
      </c>
      <c r="E1845" s="424">
        <v>8000</v>
      </c>
      <c r="F1845" s="352">
        <f t="shared" si="62"/>
        <v>4800</v>
      </c>
      <c r="G1845" s="352">
        <f t="shared" si="63"/>
        <v>4000</v>
      </c>
    </row>
    <row r="1846" spans="1:7" s="45" customFormat="1" ht="13.5" x14ac:dyDescent="0.25">
      <c r="A1846" s="555"/>
      <c r="B1846" s="447"/>
      <c r="C1846" s="603"/>
      <c r="D1846" s="279" t="s">
        <v>9458</v>
      </c>
      <c r="E1846" s="424"/>
      <c r="F1846" s="352">
        <f t="shared" si="62"/>
        <v>0</v>
      </c>
      <c r="G1846" s="352">
        <f t="shared" si="63"/>
        <v>0</v>
      </c>
    </row>
    <row r="1847" spans="1:7" s="45" customFormat="1" ht="13.5" x14ac:dyDescent="0.25">
      <c r="A1847" s="555"/>
      <c r="B1847" s="555"/>
      <c r="C1847" s="604"/>
      <c r="D1847" s="279" t="s">
        <v>9459</v>
      </c>
      <c r="E1847" s="424"/>
      <c r="F1847" s="352">
        <f t="shared" si="62"/>
        <v>0</v>
      </c>
      <c r="G1847" s="352">
        <f t="shared" si="63"/>
        <v>0</v>
      </c>
    </row>
    <row r="1848" spans="1:7" s="45" customFormat="1" ht="40.5" x14ac:dyDescent="0.25">
      <c r="A1848" s="555"/>
      <c r="B1848" s="555"/>
      <c r="C1848" s="604"/>
      <c r="D1848" s="462" t="s">
        <v>9460</v>
      </c>
      <c r="E1848" s="424"/>
      <c r="F1848" s="352">
        <f t="shared" si="62"/>
        <v>0</v>
      </c>
      <c r="G1848" s="352">
        <f t="shared" si="63"/>
        <v>0</v>
      </c>
    </row>
    <row r="1849" spans="1:7" s="45" customFormat="1" x14ac:dyDescent="0.25">
      <c r="A1849" s="554"/>
      <c r="B1849" s="554"/>
      <c r="C1849" s="605"/>
      <c r="D1849" s="279" t="s">
        <v>8157</v>
      </c>
      <c r="E1849" s="424">
        <v>5000</v>
      </c>
      <c r="F1849" s="352">
        <f t="shared" si="62"/>
        <v>3000</v>
      </c>
      <c r="G1849" s="352">
        <f t="shared" si="63"/>
        <v>2500</v>
      </c>
    </row>
    <row r="1850" spans="1:7" s="45" customFormat="1" x14ac:dyDescent="0.25">
      <c r="A1850" s="591" t="s">
        <v>1048</v>
      </c>
      <c r="B1850" s="591" t="s">
        <v>1048</v>
      </c>
      <c r="C1850" s="465"/>
      <c r="D1850" s="463" t="s">
        <v>5914</v>
      </c>
      <c r="E1850" s="424"/>
      <c r="F1850" s="352">
        <f t="shared" si="62"/>
        <v>0</v>
      </c>
      <c r="G1850" s="352">
        <f t="shared" si="63"/>
        <v>0</v>
      </c>
    </row>
    <row r="1851" spans="1:7" s="45" customFormat="1" ht="27" x14ac:dyDescent="0.25">
      <c r="A1851" s="592"/>
      <c r="B1851" s="592"/>
      <c r="C1851" s="603"/>
      <c r="D1851" s="279" t="s">
        <v>9461</v>
      </c>
      <c r="E1851" s="424"/>
      <c r="F1851" s="352">
        <f t="shared" si="62"/>
        <v>0</v>
      </c>
      <c r="G1851" s="352">
        <f t="shared" si="63"/>
        <v>0</v>
      </c>
    </row>
    <row r="1852" spans="1:7" s="45" customFormat="1" x14ac:dyDescent="0.25">
      <c r="A1852" s="592"/>
      <c r="B1852" s="592"/>
      <c r="C1852" s="605"/>
      <c r="D1852" s="279" t="s">
        <v>8158</v>
      </c>
      <c r="E1852" s="359">
        <v>14500</v>
      </c>
      <c r="F1852" s="352">
        <f t="shared" si="62"/>
        <v>8700</v>
      </c>
      <c r="G1852" s="352">
        <f t="shared" si="63"/>
        <v>7250</v>
      </c>
    </row>
    <row r="1853" spans="1:7" s="45" customFormat="1" ht="13.5" x14ac:dyDescent="0.25">
      <c r="A1853" s="592"/>
      <c r="B1853" s="592"/>
      <c r="C1853" s="468"/>
      <c r="D1853" s="469" t="s">
        <v>9462</v>
      </c>
      <c r="E1853" s="424"/>
      <c r="F1853" s="352">
        <f t="shared" si="62"/>
        <v>0</v>
      </c>
      <c r="G1853" s="352">
        <f t="shared" si="63"/>
        <v>0</v>
      </c>
    </row>
    <row r="1854" spans="1:7" s="45" customFormat="1" ht="13.5" x14ac:dyDescent="0.25">
      <c r="A1854" s="592"/>
      <c r="B1854" s="592"/>
      <c r="C1854" s="604"/>
      <c r="D1854" s="469" t="s">
        <v>9463</v>
      </c>
      <c r="E1854" s="424"/>
      <c r="F1854" s="352">
        <f t="shared" si="62"/>
        <v>0</v>
      </c>
      <c r="G1854" s="352">
        <f t="shared" si="63"/>
        <v>0</v>
      </c>
    </row>
    <row r="1855" spans="1:7" s="45" customFormat="1" ht="27" x14ac:dyDescent="0.25">
      <c r="A1855" s="592"/>
      <c r="B1855" s="592"/>
      <c r="C1855" s="604"/>
      <c r="D1855" s="469" t="s">
        <v>9464</v>
      </c>
      <c r="E1855" s="424"/>
      <c r="F1855" s="352">
        <f t="shared" si="62"/>
        <v>0</v>
      </c>
      <c r="G1855" s="352">
        <f t="shared" si="63"/>
        <v>0</v>
      </c>
    </row>
    <row r="1856" spans="1:7" s="45" customFormat="1" x14ac:dyDescent="0.25">
      <c r="A1856" s="592"/>
      <c r="B1856" s="592"/>
      <c r="C1856" s="604"/>
      <c r="D1856" s="279" t="s">
        <v>8159</v>
      </c>
      <c r="E1856" s="359">
        <v>13500</v>
      </c>
      <c r="F1856" s="352">
        <f t="shared" si="62"/>
        <v>8100</v>
      </c>
      <c r="G1856" s="352">
        <f t="shared" si="63"/>
        <v>6750</v>
      </c>
    </row>
    <row r="1857" spans="1:7" s="45" customFormat="1" x14ac:dyDescent="0.25">
      <c r="A1857" s="592"/>
      <c r="B1857" s="592"/>
      <c r="C1857" s="604"/>
      <c r="D1857" s="470" t="s">
        <v>8160</v>
      </c>
      <c r="E1857" s="359">
        <v>12500</v>
      </c>
      <c r="F1857" s="352">
        <f t="shared" si="62"/>
        <v>7500</v>
      </c>
      <c r="G1857" s="352">
        <f t="shared" si="63"/>
        <v>6250</v>
      </c>
    </row>
    <row r="1858" spans="1:7" s="45" customFormat="1" x14ac:dyDescent="0.25">
      <c r="A1858" s="592"/>
      <c r="B1858" s="592"/>
      <c r="C1858" s="604"/>
      <c r="D1858" s="279" t="s">
        <v>8157</v>
      </c>
      <c r="E1858" s="424">
        <v>11200</v>
      </c>
      <c r="F1858" s="352">
        <f t="shared" si="62"/>
        <v>6720</v>
      </c>
      <c r="G1858" s="352">
        <f t="shared" si="63"/>
        <v>5600</v>
      </c>
    </row>
    <row r="1859" spans="1:7" s="45" customFormat="1" ht="13.5" x14ac:dyDescent="0.25">
      <c r="A1859" s="593"/>
      <c r="B1859" s="593"/>
      <c r="C1859" s="605"/>
      <c r="D1859" s="279" t="s">
        <v>9465</v>
      </c>
      <c r="E1859" s="359">
        <v>14500</v>
      </c>
      <c r="F1859" s="352">
        <f t="shared" si="62"/>
        <v>8700</v>
      </c>
      <c r="G1859" s="352">
        <f t="shared" si="63"/>
        <v>7250</v>
      </c>
    </row>
    <row r="1860" spans="1:7" s="45" customFormat="1" ht="25.5" x14ac:dyDescent="0.25">
      <c r="A1860" s="318" t="s">
        <v>1049</v>
      </c>
      <c r="B1860" s="318" t="s">
        <v>1049</v>
      </c>
      <c r="C1860" s="465"/>
      <c r="D1860" s="279" t="s">
        <v>8161</v>
      </c>
      <c r="E1860" s="424">
        <v>3500</v>
      </c>
      <c r="F1860" s="352">
        <f t="shared" si="62"/>
        <v>2100</v>
      </c>
      <c r="G1860" s="352">
        <f t="shared" si="63"/>
        <v>1750</v>
      </c>
    </row>
    <row r="1861" spans="1:7" s="45" customFormat="1" ht="27" x14ac:dyDescent="0.25">
      <c r="A1861" s="553" t="s">
        <v>1050</v>
      </c>
      <c r="B1861" s="553" t="s">
        <v>1050</v>
      </c>
      <c r="C1861" s="466"/>
      <c r="D1861" s="279" t="s">
        <v>9466</v>
      </c>
      <c r="E1861" s="424"/>
      <c r="F1861" s="352">
        <f t="shared" si="62"/>
        <v>0</v>
      </c>
      <c r="G1861" s="352">
        <f t="shared" si="63"/>
        <v>0</v>
      </c>
    </row>
    <row r="1862" spans="1:7" s="45" customFormat="1" x14ac:dyDescent="0.25">
      <c r="A1862" s="555"/>
      <c r="B1862" s="555"/>
      <c r="C1862" s="466"/>
      <c r="D1862" s="279" t="s">
        <v>5915</v>
      </c>
      <c r="E1862" s="424"/>
      <c r="F1862" s="352">
        <f t="shared" si="62"/>
        <v>0</v>
      </c>
      <c r="G1862" s="352">
        <f t="shared" si="63"/>
        <v>0</v>
      </c>
    </row>
    <row r="1863" spans="1:7" s="45" customFormat="1" x14ac:dyDescent="0.25">
      <c r="A1863" s="555"/>
      <c r="B1863" s="555"/>
      <c r="C1863" s="466"/>
      <c r="D1863" s="279" t="s">
        <v>5916</v>
      </c>
      <c r="E1863" s="424">
        <v>12000</v>
      </c>
      <c r="F1863" s="352">
        <f t="shared" si="62"/>
        <v>7200</v>
      </c>
      <c r="G1863" s="352">
        <f t="shared" si="63"/>
        <v>6000</v>
      </c>
    </row>
    <row r="1864" spans="1:7" s="45" customFormat="1" ht="13.5" x14ac:dyDescent="0.25">
      <c r="A1864" s="555"/>
      <c r="B1864" s="555"/>
      <c r="C1864" s="466"/>
      <c r="D1864" s="279" t="s">
        <v>9467</v>
      </c>
      <c r="E1864" s="424"/>
      <c r="F1864" s="352">
        <f t="shared" si="62"/>
        <v>0</v>
      </c>
      <c r="G1864" s="352">
        <f t="shared" si="63"/>
        <v>0</v>
      </c>
    </row>
    <row r="1865" spans="1:7" s="45" customFormat="1" ht="26.25" x14ac:dyDescent="0.25">
      <c r="A1865" s="555"/>
      <c r="B1865" s="555"/>
      <c r="C1865" s="466"/>
      <c r="D1865" s="279" t="s">
        <v>9468</v>
      </c>
      <c r="E1865" s="424"/>
      <c r="F1865" s="352">
        <f t="shared" si="62"/>
        <v>0</v>
      </c>
      <c r="G1865" s="352">
        <f t="shared" si="63"/>
        <v>0</v>
      </c>
    </row>
    <row r="1866" spans="1:7" s="45" customFormat="1" ht="40.5" x14ac:dyDescent="0.25">
      <c r="A1866" s="555"/>
      <c r="B1866" s="555"/>
      <c r="C1866" s="466"/>
      <c r="D1866" s="279" t="s">
        <v>9469</v>
      </c>
      <c r="E1866" s="424"/>
      <c r="F1866" s="352">
        <f t="shared" si="62"/>
        <v>0</v>
      </c>
      <c r="G1866" s="352">
        <f t="shared" si="63"/>
        <v>0</v>
      </c>
    </row>
    <row r="1867" spans="1:7" s="45" customFormat="1" x14ac:dyDescent="0.25">
      <c r="A1867" s="555"/>
      <c r="B1867" s="555"/>
      <c r="C1867" s="466"/>
      <c r="D1867" s="279" t="s">
        <v>8162</v>
      </c>
      <c r="E1867" s="424">
        <v>8000</v>
      </c>
      <c r="F1867" s="352">
        <f t="shared" si="62"/>
        <v>4800</v>
      </c>
      <c r="G1867" s="352">
        <f t="shared" si="63"/>
        <v>4000</v>
      </c>
    </row>
    <row r="1868" spans="1:7" s="45" customFormat="1" x14ac:dyDescent="0.25">
      <c r="A1868" s="555"/>
      <c r="B1868" s="555"/>
      <c r="C1868" s="466"/>
      <c r="D1868" s="279" t="s">
        <v>5917</v>
      </c>
      <c r="E1868" s="424">
        <v>6000</v>
      </c>
      <c r="F1868" s="352">
        <f t="shared" si="62"/>
        <v>3600</v>
      </c>
      <c r="G1868" s="352">
        <f t="shared" si="63"/>
        <v>3000</v>
      </c>
    </row>
    <row r="1869" spans="1:7" s="45" customFormat="1" ht="13.5" x14ac:dyDescent="0.25">
      <c r="A1869" s="555"/>
      <c r="B1869" s="555"/>
      <c r="C1869" s="600"/>
      <c r="D1869" s="279" t="s">
        <v>9470</v>
      </c>
      <c r="E1869" s="424"/>
      <c r="F1869" s="352">
        <f t="shared" si="62"/>
        <v>0</v>
      </c>
      <c r="G1869" s="352">
        <f t="shared" si="63"/>
        <v>0</v>
      </c>
    </row>
    <row r="1870" spans="1:7" s="45" customFormat="1" x14ac:dyDescent="0.25">
      <c r="A1870" s="555"/>
      <c r="B1870" s="555"/>
      <c r="C1870" s="601"/>
      <c r="D1870" s="463" t="s">
        <v>9471</v>
      </c>
      <c r="E1870" s="424"/>
      <c r="F1870" s="352">
        <f t="shared" si="62"/>
        <v>0</v>
      </c>
      <c r="G1870" s="352">
        <f t="shared" si="63"/>
        <v>0</v>
      </c>
    </row>
    <row r="1871" spans="1:7" s="45" customFormat="1" ht="13.5" x14ac:dyDescent="0.25">
      <c r="A1871" s="555"/>
      <c r="B1871" s="555"/>
      <c r="C1871" s="601"/>
      <c r="D1871" s="469" t="s">
        <v>8163</v>
      </c>
      <c r="E1871" s="424"/>
      <c r="F1871" s="352">
        <f t="shared" si="62"/>
        <v>0</v>
      </c>
      <c r="G1871" s="352">
        <f t="shared" si="63"/>
        <v>0</v>
      </c>
    </row>
    <row r="1872" spans="1:7" s="45" customFormat="1" x14ac:dyDescent="0.25">
      <c r="A1872" s="555"/>
      <c r="B1872" s="555"/>
      <c r="C1872" s="601"/>
      <c r="D1872" s="279" t="s">
        <v>8164</v>
      </c>
      <c r="E1872" s="424">
        <v>4500</v>
      </c>
      <c r="F1872" s="352">
        <f t="shared" si="62"/>
        <v>2700</v>
      </c>
      <c r="G1872" s="352">
        <f t="shared" si="63"/>
        <v>2250</v>
      </c>
    </row>
    <row r="1873" spans="1:7" s="45" customFormat="1" x14ac:dyDescent="0.25">
      <c r="A1873" s="555"/>
      <c r="B1873" s="555"/>
      <c r="C1873" s="601"/>
      <c r="D1873" s="279" t="s">
        <v>8165</v>
      </c>
      <c r="E1873" s="424">
        <v>4000</v>
      </c>
      <c r="F1873" s="352">
        <f t="shared" si="62"/>
        <v>2400</v>
      </c>
      <c r="G1873" s="352">
        <f t="shared" si="63"/>
        <v>2000</v>
      </c>
    </row>
    <row r="1874" spans="1:7" s="45" customFormat="1" x14ac:dyDescent="0.25">
      <c r="A1874" s="554"/>
      <c r="B1874" s="554"/>
      <c r="C1874" s="602"/>
      <c r="D1874" s="279" t="s">
        <v>8166</v>
      </c>
      <c r="E1874" s="424">
        <v>3500</v>
      </c>
      <c r="F1874" s="352">
        <f t="shared" si="62"/>
        <v>2100</v>
      </c>
      <c r="G1874" s="352">
        <f t="shared" si="63"/>
        <v>1750</v>
      </c>
    </row>
    <row r="1875" spans="1:7" s="45" customFormat="1" ht="25.5" x14ac:dyDescent="0.25">
      <c r="A1875" s="594" t="s">
        <v>1051</v>
      </c>
      <c r="B1875" s="594" t="s">
        <v>1051</v>
      </c>
      <c r="C1875" s="466"/>
      <c r="D1875" s="463" t="s">
        <v>5918</v>
      </c>
      <c r="E1875" s="424"/>
      <c r="F1875" s="352">
        <f t="shared" si="62"/>
        <v>0</v>
      </c>
      <c r="G1875" s="352">
        <f t="shared" si="63"/>
        <v>0</v>
      </c>
    </row>
    <row r="1876" spans="1:7" s="45" customFormat="1" ht="26.25" x14ac:dyDescent="0.25">
      <c r="A1876" s="594"/>
      <c r="B1876" s="594"/>
      <c r="C1876" s="134"/>
      <c r="D1876" s="279" t="s">
        <v>9472</v>
      </c>
      <c r="E1876" s="424"/>
      <c r="F1876" s="352">
        <f t="shared" si="62"/>
        <v>0</v>
      </c>
      <c r="G1876" s="352">
        <f t="shared" si="63"/>
        <v>0</v>
      </c>
    </row>
    <row r="1877" spans="1:7" s="45" customFormat="1" ht="13.5" x14ac:dyDescent="0.25">
      <c r="A1877" s="594"/>
      <c r="B1877" s="594"/>
      <c r="C1877" s="200"/>
      <c r="D1877" s="279" t="s">
        <v>9473</v>
      </c>
      <c r="E1877" s="424"/>
      <c r="F1877" s="352">
        <f t="shared" si="62"/>
        <v>0</v>
      </c>
      <c r="G1877" s="352">
        <f t="shared" si="63"/>
        <v>0</v>
      </c>
    </row>
    <row r="1878" spans="1:7" s="45" customFormat="1" ht="53.25" x14ac:dyDescent="0.25">
      <c r="A1878" s="594"/>
      <c r="B1878" s="594"/>
      <c r="C1878" s="200"/>
      <c r="D1878" s="279" t="s">
        <v>9474</v>
      </c>
      <c r="E1878" s="424"/>
      <c r="F1878" s="352">
        <f t="shared" si="62"/>
        <v>0</v>
      </c>
      <c r="G1878" s="352">
        <f t="shared" si="63"/>
        <v>0</v>
      </c>
    </row>
    <row r="1879" spans="1:7" s="45" customFormat="1" x14ac:dyDescent="0.25">
      <c r="A1879" s="594"/>
      <c r="B1879" s="594"/>
      <c r="C1879" s="200"/>
      <c r="D1879" s="470" t="s">
        <v>8167</v>
      </c>
      <c r="E1879" s="424">
        <v>15000</v>
      </c>
      <c r="F1879" s="352">
        <f t="shared" si="62"/>
        <v>9000</v>
      </c>
      <c r="G1879" s="352">
        <f t="shared" si="63"/>
        <v>7500</v>
      </c>
    </row>
    <row r="1880" spans="1:7" s="45" customFormat="1" x14ac:dyDescent="0.25">
      <c r="A1880" s="594"/>
      <c r="B1880" s="594"/>
      <c r="C1880" s="17"/>
      <c r="D1880" s="470" t="s">
        <v>5919</v>
      </c>
      <c r="E1880" s="424">
        <v>9500</v>
      </c>
      <c r="F1880" s="352">
        <f t="shared" si="62"/>
        <v>5700</v>
      </c>
      <c r="G1880" s="352">
        <f t="shared" si="63"/>
        <v>4750</v>
      </c>
    </row>
    <row r="1881" spans="1:7" s="45" customFormat="1" x14ac:dyDescent="0.25">
      <c r="A1881" s="553" t="s">
        <v>1052</v>
      </c>
      <c r="B1881" s="553" t="s">
        <v>1052</v>
      </c>
      <c r="C1881" s="17"/>
      <c r="D1881" s="462" t="s">
        <v>5920</v>
      </c>
      <c r="E1881" s="424"/>
      <c r="F1881" s="352">
        <f t="shared" si="62"/>
        <v>0</v>
      </c>
      <c r="G1881" s="352">
        <f t="shared" si="63"/>
        <v>0</v>
      </c>
    </row>
    <row r="1882" spans="1:7" s="45" customFormat="1" ht="13.5" x14ac:dyDescent="0.25">
      <c r="A1882" s="555"/>
      <c r="B1882" s="555"/>
      <c r="C1882" s="17"/>
      <c r="D1882" s="279" t="s">
        <v>9475</v>
      </c>
      <c r="E1882" s="424"/>
      <c r="F1882" s="352">
        <f t="shared" si="62"/>
        <v>0</v>
      </c>
      <c r="G1882" s="352">
        <f t="shared" si="63"/>
        <v>0</v>
      </c>
    </row>
    <row r="1883" spans="1:7" s="45" customFormat="1" ht="13.5" x14ac:dyDescent="0.25">
      <c r="A1883" s="555"/>
      <c r="B1883" s="555"/>
      <c r="C1883" s="17"/>
      <c r="D1883" s="279" t="s">
        <v>9476</v>
      </c>
      <c r="E1883" s="424"/>
      <c r="F1883" s="352">
        <f t="shared" si="62"/>
        <v>0</v>
      </c>
      <c r="G1883" s="352">
        <f t="shared" si="63"/>
        <v>0</v>
      </c>
    </row>
    <row r="1884" spans="1:7" s="45" customFormat="1" ht="27" x14ac:dyDescent="0.25">
      <c r="A1884" s="555"/>
      <c r="B1884" s="555"/>
      <c r="C1884" s="17"/>
      <c r="D1884" s="279" t="s">
        <v>9477</v>
      </c>
      <c r="E1884" s="424"/>
      <c r="F1884" s="352">
        <f t="shared" si="62"/>
        <v>0</v>
      </c>
      <c r="G1884" s="352">
        <f t="shared" si="63"/>
        <v>0</v>
      </c>
    </row>
    <row r="1885" spans="1:7" s="45" customFormat="1" x14ac:dyDescent="0.25">
      <c r="A1885" s="555"/>
      <c r="B1885" s="555"/>
      <c r="C1885" s="17"/>
      <c r="D1885" s="470" t="s">
        <v>8168</v>
      </c>
      <c r="E1885" s="424">
        <v>5000</v>
      </c>
      <c r="F1885" s="352">
        <f t="shared" ref="F1885:F1948" si="64">IFERROR(E1885*0.6,0)</f>
        <v>3000</v>
      </c>
      <c r="G1885" s="352">
        <f t="shared" ref="G1885:G1948" si="65">IFERROR(E1885*0.5,0)</f>
        <v>2500</v>
      </c>
    </row>
    <row r="1886" spans="1:7" s="45" customFormat="1" ht="13.5" x14ac:dyDescent="0.25">
      <c r="A1886" s="555"/>
      <c r="B1886" s="555"/>
      <c r="C1886" s="17"/>
      <c r="D1886" s="470" t="s">
        <v>9467</v>
      </c>
      <c r="E1886" s="424"/>
      <c r="F1886" s="352">
        <f t="shared" si="64"/>
        <v>0</v>
      </c>
      <c r="G1886" s="352">
        <f t="shared" si="65"/>
        <v>0</v>
      </c>
    </row>
    <row r="1887" spans="1:7" s="45" customFormat="1" ht="13.5" x14ac:dyDescent="0.25">
      <c r="A1887" s="555"/>
      <c r="B1887" s="555"/>
      <c r="C1887" s="17"/>
      <c r="D1887" s="470" t="s">
        <v>9478</v>
      </c>
      <c r="E1887" s="424"/>
      <c r="F1887" s="352">
        <f t="shared" si="64"/>
        <v>0</v>
      </c>
      <c r="G1887" s="352">
        <f t="shared" si="65"/>
        <v>0</v>
      </c>
    </row>
    <row r="1888" spans="1:7" s="45" customFormat="1" ht="27" x14ac:dyDescent="0.25">
      <c r="A1888" s="555"/>
      <c r="B1888" s="555"/>
      <c r="C1888" s="17"/>
      <c r="D1888" s="470" t="s">
        <v>9479</v>
      </c>
      <c r="E1888" s="424"/>
      <c r="F1888" s="352">
        <f t="shared" si="64"/>
        <v>0</v>
      </c>
      <c r="G1888" s="352">
        <f t="shared" si="65"/>
        <v>0</v>
      </c>
    </row>
    <row r="1889" spans="1:7" s="45" customFormat="1" x14ac:dyDescent="0.25">
      <c r="A1889" s="554"/>
      <c r="B1889" s="554"/>
      <c r="C1889" s="17"/>
      <c r="D1889" s="470" t="s">
        <v>8169</v>
      </c>
      <c r="E1889" s="424">
        <v>3000</v>
      </c>
      <c r="F1889" s="352">
        <f t="shared" si="64"/>
        <v>1800</v>
      </c>
      <c r="G1889" s="352">
        <f t="shared" si="65"/>
        <v>1500</v>
      </c>
    </row>
    <row r="1890" spans="1:7" s="45" customFormat="1" x14ac:dyDescent="0.25">
      <c r="A1890" s="553" t="s">
        <v>1053</v>
      </c>
      <c r="B1890" s="553" t="s">
        <v>1053</v>
      </c>
      <c r="C1890" s="17"/>
      <c r="D1890" s="470" t="s">
        <v>5921</v>
      </c>
      <c r="E1890" s="424"/>
      <c r="F1890" s="352">
        <f t="shared" si="64"/>
        <v>0</v>
      </c>
      <c r="G1890" s="352">
        <f t="shared" si="65"/>
        <v>0</v>
      </c>
    </row>
    <row r="1891" spans="1:7" s="45" customFormat="1" x14ac:dyDescent="0.25">
      <c r="A1891" s="555"/>
      <c r="B1891" s="555"/>
      <c r="C1891" s="17"/>
      <c r="D1891" s="279" t="s">
        <v>5922</v>
      </c>
      <c r="E1891" s="424">
        <v>4500</v>
      </c>
      <c r="F1891" s="352">
        <f t="shared" si="64"/>
        <v>2700</v>
      </c>
      <c r="G1891" s="352">
        <f t="shared" si="65"/>
        <v>2250</v>
      </c>
    </row>
    <row r="1892" spans="1:7" s="45" customFormat="1" ht="25.5" x14ac:dyDescent="0.25">
      <c r="A1892" s="555"/>
      <c r="B1892" s="555"/>
      <c r="C1892" s="17"/>
      <c r="D1892" s="470" t="s">
        <v>5923</v>
      </c>
      <c r="E1892" s="424">
        <v>4000</v>
      </c>
      <c r="F1892" s="352">
        <f t="shared" si="64"/>
        <v>2400</v>
      </c>
      <c r="G1892" s="352">
        <f t="shared" si="65"/>
        <v>2000</v>
      </c>
    </row>
    <row r="1893" spans="1:7" s="45" customFormat="1" ht="13.5" x14ac:dyDescent="0.25">
      <c r="A1893" s="555"/>
      <c r="B1893" s="555"/>
      <c r="C1893" s="17"/>
      <c r="D1893" s="470" t="s">
        <v>9480</v>
      </c>
      <c r="E1893" s="424"/>
      <c r="F1893" s="352">
        <f t="shared" si="64"/>
        <v>0</v>
      </c>
      <c r="G1893" s="352">
        <f t="shared" si="65"/>
        <v>0</v>
      </c>
    </row>
    <row r="1894" spans="1:7" s="45" customFormat="1" x14ac:dyDescent="0.25">
      <c r="A1894" s="555"/>
      <c r="B1894" s="555"/>
      <c r="C1894" s="17"/>
      <c r="D1894" s="470" t="s">
        <v>8170</v>
      </c>
      <c r="E1894" s="424">
        <v>3500</v>
      </c>
      <c r="F1894" s="352">
        <f t="shared" si="64"/>
        <v>2100</v>
      </c>
      <c r="G1894" s="352">
        <f t="shared" si="65"/>
        <v>1750</v>
      </c>
    </row>
    <row r="1895" spans="1:7" s="45" customFormat="1" ht="13.5" x14ac:dyDescent="0.25">
      <c r="A1895" s="555"/>
      <c r="B1895" s="555"/>
      <c r="C1895" s="17"/>
      <c r="D1895" s="470" t="s">
        <v>9481</v>
      </c>
      <c r="E1895" s="424"/>
      <c r="F1895" s="352">
        <f t="shared" si="64"/>
        <v>0</v>
      </c>
      <c r="G1895" s="352">
        <f t="shared" si="65"/>
        <v>0</v>
      </c>
    </row>
    <row r="1896" spans="1:7" s="45" customFormat="1" x14ac:dyDescent="0.25">
      <c r="A1896" s="555"/>
      <c r="B1896" s="555"/>
      <c r="C1896" s="17"/>
      <c r="D1896" s="470" t="s">
        <v>8171</v>
      </c>
      <c r="E1896" s="424">
        <v>3000</v>
      </c>
      <c r="F1896" s="352">
        <f t="shared" si="64"/>
        <v>1800</v>
      </c>
      <c r="G1896" s="352">
        <f t="shared" si="65"/>
        <v>1500</v>
      </c>
    </row>
    <row r="1897" spans="1:7" s="45" customFormat="1" ht="13.5" x14ac:dyDescent="0.25">
      <c r="A1897" s="555"/>
      <c r="B1897" s="555"/>
      <c r="C1897" s="17"/>
      <c r="D1897" s="470" t="s">
        <v>9482</v>
      </c>
      <c r="E1897" s="424"/>
      <c r="F1897" s="352">
        <f t="shared" si="64"/>
        <v>0</v>
      </c>
      <c r="G1897" s="352">
        <f t="shared" si="65"/>
        <v>0</v>
      </c>
    </row>
    <row r="1898" spans="1:7" s="45" customFormat="1" x14ac:dyDescent="0.25">
      <c r="A1898" s="554"/>
      <c r="B1898" s="554"/>
      <c r="C1898" s="17"/>
      <c r="D1898" s="279" t="s">
        <v>8172</v>
      </c>
      <c r="E1898" s="424">
        <v>2000</v>
      </c>
      <c r="F1898" s="352">
        <f t="shared" si="64"/>
        <v>1200</v>
      </c>
      <c r="G1898" s="352">
        <f t="shared" si="65"/>
        <v>1000</v>
      </c>
    </row>
    <row r="1899" spans="1:7" s="45" customFormat="1" x14ac:dyDescent="0.25">
      <c r="A1899" s="597" t="s">
        <v>1054</v>
      </c>
      <c r="B1899" s="597" t="s">
        <v>1054</v>
      </c>
      <c r="C1899" s="17"/>
      <c r="D1899" s="463" t="s">
        <v>5924</v>
      </c>
      <c r="E1899" s="424"/>
      <c r="F1899" s="352">
        <f t="shared" si="64"/>
        <v>0</v>
      </c>
      <c r="G1899" s="352">
        <f t="shared" si="65"/>
        <v>0</v>
      </c>
    </row>
    <row r="1900" spans="1:7" s="45" customFormat="1" ht="13.5" x14ac:dyDescent="0.25">
      <c r="A1900" s="598"/>
      <c r="B1900" s="598"/>
      <c r="C1900" s="17"/>
      <c r="D1900" s="279" t="s">
        <v>9483</v>
      </c>
      <c r="E1900" s="424"/>
      <c r="F1900" s="352">
        <f t="shared" si="64"/>
        <v>0</v>
      </c>
      <c r="G1900" s="352">
        <f t="shared" si="65"/>
        <v>0</v>
      </c>
    </row>
    <row r="1901" spans="1:7" s="45" customFormat="1" ht="13.5" x14ac:dyDescent="0.25">
      <c r="A1901" s="598"/>
      <c r="B1901" s="598"/>
      <c r="C1901" s="17"/>
      <c r="D1901" s="279" t="s">
        <v>9484</v>
      </c>
      <c r="E1901" s="424"/>
      <c r="F1901" s="352">
        <f t="shared" si="64"/>
        <v>0</v>
      </c>
      <c r="G1901" s="352">
        <f t="shared" si="65"/>
        <v>0</v>
      </c>
    </row>
    <row r="1902" spans="1:7" s="45" customFormat="1" ht="26.25" x14ac:dyDescent="0.25">
      <c r="A1902" s="598"/>
      <c r="B1902" s="598"/>
      <c r="C1902" s="17"/>
      <c r="D1902" s="463" t="s">
        <v>9485</v>
      </c>
      <c r="E1902" s="424"/>
      <c r="F1902" s="352">
        <f t="shared" si="64"/>
        <v>0</v>
      </c>
      <c r="G1902" s="352">
        <f t="shared" si="65"/>
        <v>0</v>
      </c>
    </row>
    <row r="1903" spans="1:7" s="45" customFormat="1" x14ac:dyDescent="0.25">
      <c r="A1903" s="598"/>
      <c r="B1903" s="598"/>
      <c r="C1903" s="17"/>
      <c r="D1903" s="470" t="s">
        <v>8173</v>
      </c>
      <c r="E1903" s="424">
        <v>3500</v>
      </c>
      <c r="F1903" s="352">
        <f t="shared" si="64"/>
        <v>2100</v>
      </c>
      <c r="G1903" s="352">
        <f t="shared" si="65"/>
        <v>1750</v>
      </c>
    </row>
    <row r="1904" spans="1:7" s="45" customFormat="1" ht="13.5" x14ac:dyDescent="0.25">
      <c r="A1904" s="598"/>
      <c r="B1904" s="598"/>
      <c r="C1904" s="17"/>
      <c r="D1904" s="470" t="s">
        <v>9486</v>
      </c>
      <c r="E1904" s="424"/>
      <c r="F1904" s="352">
        <f t="shared" si="64"/>
        <v>0</v>
      </c>
      <c r="G1904" s="352">
        <f t="shared" si="65"/>
        <v>0</v>
      </c>
    </row>
    <row r="1905" spans="1:7" s="45" customFormat="1" ht="13.5" x14ac:dyDescent="0.25">
      <c r="A1905" s="598"/>
      <c r="B1905" s="598"/>
      <c r="C1905" s="17"/>
      <c r="D1905" s="470" t="s">
        <v>9487</v>
      </c>
      <c r="E1905" s="424"/>
      <c r="F1905" s="352">
        <f t="shared" si="64"/>
        <v>0</v>
      </c>
      <c r="G1905" s="352">
        <f t="shared" si="65"/>
        <v>0</v>
      </c>
    </row>
    <row r="1906" spans="1:7" s="45" customFormat="1" ht="40.5" x14ac:dyDescent="0.25">
      <c r="A1906" s="598"/>
      <c r="B1906" s="598"/>
      <c r="C1906" s="17"/>
      <c r="D1906" s="462" t="s">
        <v>9488</v>
      </c>
      <c r="E1906" s="424"/>
      <c r="F1906" s="352">
        <f t="shared" si="64"/>
        <v>0</v>
      </c>
      <c r="G1906" s="352">
        <f t="shared" si="65"/>
        <v>0</v>
      </c>
    </row>
    <row r="1907" spans="1:7" s="45" customFormat="1" x14ac:dyDescent="0.25">
      <c r="A1907" s="599"/>
      <c r="B1907" s="599"/>
      <c r="C1907" s="17"/>
      <c r="D1907" s="279" t="s">
        <v>8174</v>
      </c>
      <c r="E1907" s="424">
        <v>3000</v>
      </c>
      <c r="F1907" s="352">
        <f t="shared" si="64"/>
        <v>1800</v>
      </c>
      <c r="G1907" s="352">
        <f t="shared" si="65"/>
        <v>1500</v>
      </c>
    </row>
    <row r="1908" spans="1:7" s="45" customFormat="1" ht="25.5" x14ac:dyDescent="0.25">
      <c r="A1908" s="594" t="s">
        <v>1079</v>
      </c>
      <c r="B1908" s="594" t="s">
        <v>1079</v>
      </c>
      <c r="C1908" s="205"/>
      <c r="D1908" s="463" t="s">
        <v>5925</v>
      </c>
      <c r="E1908" s="424"/>
      <c r="F1908" s="352">
        <f t="shared" si="64"/>
        <v>0</v>
      </c>
      <c r="G1908" s="352">
        <f t="shared" si="65"/>
        <v>0</v>
      </c>
    </row>
    <row r="1909" spans="1:7" s="45" customFormat="1" ht="26.25" x14ac:dyDescent="0.25">
      <c r="A1909" s="594"/>
      <c r="B1909" s="594"/>
      <c r="C1909" s="205"/>
      <c r="D1909" s="471" t="s">
        <v>9489</v>
      </c>
      <c r="E1909" s="424"/>
      <c r="F1909" s="352">
        <f t="shared" si="64"/>
        <v>0</v>
      </c>
      <c r="G1909" s="352">
        <f t="shared" si="65"/>
        <v>0</v>
      </c>
    </row>
    <row r="1910" spans="1:7" s="45" customFormat="1" ht="13.5" x14ac:dyDescent="0.25">
      <c r="A1910" s="594"/>
      <c r="B1910" s="594"/>
      <c r="C1910" s="205"/>
      <c r="D1910" s="463" t="s">
        <v>9490</v>
      </c>
      <c r="E1910" s="424"/>
      <c r="F1910" s="352">
        <f t="shared" si="64"/>
        <v>0</v>
      </c>
      <c r="G1910" s="352">
        <f t="shared" si="65"/>
        <v>0</v>
      </c>
    </row>
    <row r="1911" spans="1:7" s="45" customFormat="1" ht="13.5" x14ac:dyDescent="0.25">
      <c r="A1911" s="594"/>
      <c r="B1911" s="594"/>
      <c r="C1911" s="205"/>
      <c r="D1911" s="463" t="s">
        <v>9491</v>
      </c>
      <c r="E1911" s="424"/>
      <c r="F1911" s="352">
        <f t="shared" si="64"/>
        <v>0</v>
      </c>
      <c r="G1911" s="352">
        <f t="shared" si="65"/>
        <v>0</v>
      </c>
    </row>
    <row r="1912" spans="1:7" s="45" customFormat="1" ht="25.5" x14ac:dyDescent="0.25">
      <c r="A1912" s="591" t="s">
        <v>1080</v>
      </c>
      <c r="B1912" s="591" t="s">
        <v>1080</v>
      </c>
      <c r="C1912" s="205"/>
      <c r="D1912" s="463" t="s">
        <v>5926</v>
      </c>
      <c r="E1912" s="424"/>
      <c r="F1912" s="352">
        <f t="shared" si="64"/>
        <v>0</v>
      </c>
      <c r="G1912" s="352">
        <f t="shared" si="65"/>
        <v>0</v>
      </c>
    </row>
    <row r="1913" spans="1:7" s="45" customFormat="1" ht="26.25" x14ac:dyDescent="0.25">
      <c r="A1913" s="592"/>
      <c r="B1913" s="592"/>
      <c r="C1913" s="17"/>
      <c r="D1913" s="279" t="s">
        <v>9492</v>
      </c>
      <c r="E1913" s="424"/>
      <c r="F1913" s="352">
        <f t="shared" si="64"/>
        <v>0</v>
      </c>
      <c r="G1913" s="352">
        <f t="shared" si="65"/>
        <v>0</v>
      </c>
    </row>
    <row r="1914" spans="1:7" s="45" customFormat="1" x14ac:dyDescent="0.25">
      <c r="A1914" s="592"/>
      <c r="B1914" s="592"/>
      <c r="C1914" s="17"/>
      <c r="D1914" s="279" t="s">
        <v>8175</v>
      </c>
      <c r="E1914" s="424">
        <v>1800</v>
      </c>
      <c r="F1914" s="352">
        <f t="shared" si="64"/>
        <v>1080</v>
      </c>
      <c r="G1914" s="352">
        <f t="shared" si="65"/>
        <v>900</v>
      </c>
    </row>
    <row r="1915" spans="1:7" s="45" customFormat="1" x14ac:dyDescent="0.25">
      <c r="A1915" s="592"/>
      <c r="B1915" s="592"/>
      <c r="C1915" s="17"/>
      <c r="D1915" s="279" t="s">
        <v>8176</v>
      </c>
      <c r="E1915" s="424">
        <v>1650</v>
      </c>
      <c r="F1915" s="352">
        <f t="shared" si="64"/>
        <v>990</v>
      </c>
      <c r="G1915" s="352">
        <f t="shared" si="65"/>
        <v>825</v>
      </c>
    </row>
    <row r="1916" spans="1:7" s="45" customFormat="1" ht="25.5" x14ac:dyDescent="0.25">
      <c r="A1916" s="318" t="s">
        <v>1081</v>
      </c>
      <c r="B1916" s="318" t="s">
        <v>1081</v>
      </c>
      <c r="C1916" s="17"/>
      <c r="D1916" s="279" t="s">
        <v>5927</v>
      </c>
      <c r="E1916" s="424">
        <v>5320</v>
      </c>
      <c r="F1916" s="352">
        <f t="shared" si="64"/>
        <v>3192</v>
      </c>
      <c r="G1916" s="352">
        <f t="shared" si="65"/>
        <v>2660</v>
      </c>
    </row>
    <row r="1917" spans="1:7" s="45" customFormat="1" ht="26.25" x14ac:dyDescent="0.25">
      <c r="A1917" s="591" t="s">
        <v>1082</v>
      </c>
      <c r="B1917" s="591" t="s">
        <v>1082</v>
      </c>
      <c r="C1917" s="542"/>
      <c r="D1917" s="279" t="s">
        <v>9493</v>
      </c>
      <c r="E1917" s="424"/>
      <c r="F1917" s="352">
        <f t="shared" si="64"/>
        <v>0</v>
      </c>
      <c r="G1917" s="352">
        <f t="shared" si="65"/>
        <v>0</v>
      </c>
    </row>
    <row r="1918" spans="1:7" s="45" customFormat="1" x14ac:dyDescent="0.25">
      <c r="A1918" s="592"/>
      <c r="B1918" s="592"/>
      <c r="C1918" s="543"/>
      <c r="D1918" s="279" t="s">
        <v>8177</v>
      </c>
      <c r="E1918" s="424">
        <v>7000</v>
      </c>
      <c r="F1918" s="352">
        <f t="shared" si="64"/>
        <v>4200</v>
      </c>
      <c r="G1918" s="352">
        <f t="shared" si="65"/>
        <v>3500</v>
      </c>
    </row>
    <row r="1919" spans="1:7" s="45" customFormat="1" x14ac:dyDescent="0.25">
      <c r="A1919" s="593"/>
      <c r="B1919" s="593"/>
      <c r="C1919" s="544"/>
      <c r="D1919" s="279" t="s">
        <v>8178</v>
      </c>
      <c r="E1919" s="424">
        <v>5000</v>
      </c>
      <c r="F1919" s="352">
        <f t="shared" si="64"/>
        <v>3000</v>
      </c>
      <c r="G1919" s="352">
        <f t="shared" si="65"/>
        <v>2500</v>
      </c>
    </row>
    <row r="1920" spans="1:7" s="45" customFormat="1" x14ac:dyDescent="0.25">
      <c r="A1920" s="318" t="s">
        <v>1083</v>
      </c>
      <c r="B1920" s="318" t="s">
        <v>1083</v>
      </c>
      <c r="C1920" s="17"/>
      <c r="D1920" s="279" t="s">
        <v>5928</v>
      </c>
      <c r="E1920" s="424">
        <v>4000</v>
      </c>
      <c r="F1920" s="352">
        <f t="shared" si="64"/>
        <v>2400</v>
      </c>
      <c r="G1920" s="352">
        <f t="shared" si="65"/>
        <v>2000</v>
      </c>
    </row>
    <row r="1921" spans="1:7" s="45" customFormat="1" x14ac:dyDescent="0.25">
      <c r="A1921" s="553" t="s">
        <v>3074</v>
      </c>
      <c r="B1921" s="594" t="s">
        <v>3074</v>
      </c>
      <c r="C1921" s="17"/>
      <c r="D1921" s="279" t="s">
        <v>5929</v>
      </c>
      <c r="E1921" s="424"/>
      <c r="F1921" s="352">
        <f t="shared" si="64"/>
        <v>0</v>
      </c>
      <c r="G1921" s="352">
        <f t="shared" si="65"/>
        <v>0</v>
      </c>
    </row>
    <row r="1922" spans="1:7" s="45" customFormat="1" x14ac:dyDescent="0.25">
      <c r="A1922" s="555"/>
      <c r="B1922" s="594"/>
      <c r="C1922" s="17"/>
      <c r="D1922" s="279" t="s">
        <v>5930</v>
      </c>
      <c r="E1922" s="424">
        <v>2600</v>
      </c>
      <c r="F1922" s="352">
        <f t="shared" si="64"/>
        <v>1560</v>
      </c>
      <c r="G1922" s="352">
        <f t="shared" si="65"/>
        <v>1300</v>
      </c>
    </row>
    <row r="1923" spans="1:7" s="45" customFormat="1" x14ac:dyDescent="0.25">
      <c r="A1923" s="555"/>
      <c r="B1923" s="594"/>
      <c r="C1923" s="17"/>
      <c r="D1923" s="279" t="s">
        <v>5931</v>
      </c>
      <c r="E1923" s="424">
        <v>2600</v>
      </c>
      <c r="F1923" s="352">
        <f t="shared" si="64"/>
        <v>1560</v>
      </c>
      <c r="G1923" s="352">
        <f t="shared" si="65"/>
        <v>1300</v>
      </c>
    </row>
    <row r="1924" spans="1:7" s="45" customFormat="1" x14ac:dyDescent="0.25">
      <c r="A1924" s="555"/>
      <c r="B1924" s="594"/>
      <c r="C1924" s="17"/>
      <c r="D1924" s="279" t="s">
        <v>5932</v>
      </c>
      <c r="E1924" s="424">
        <v>2500</v>
      </c>
      <c r="F1924" s="352">
        <f t="shared" si="64"/>
        <v>1500</v>
      </c>
      <c r="G1924" s="352">
        <f t="shared" si="65"/>
        <v>1250</v>
      </c>
    </row>
    <row r="1925" spans="1:7" s="45" customFormat="1" ht="13.5" x14ac:dyDescent="0.25">
      <c r="A1925" s="555"/>
      <c r="B1925" s="594"/>
      <c r="C1925" s="17" t="s">
        <v>1243</v>
      </c>
      <c r="D1925" s="279" t="s">
        <v>9494</v>
      </c>
      <c r="E1925" s="424"/>
      <c r="F1925" s="352">
        <f t="shared" si="64"/>
        <v>0</v>
      </c>
      <c r="G1925" s="352">
        <f t="shared" si="65"/>
        <v>0</v>
      </c>
    </row>
    <row r="1926" spans="1:7" s="45" customFormat="1" ht="13.5" x14ac:dyDescent="0.25">
      <c r="A1926" s="555"/>
      <c r="B1926" s="594"/>
      <c r="C1926" s="17"/>
      <c r="D1926" s="279" t="s">
        <v>9495</v>
      </c>
      <c r="E1926" s="424"/>
      <c r="F1926" s="352">
        <f t="shared" si="64"/>
        <v>0</v>
      </c>
      <c r="G1926" s="352">
        <f t="shared" si="65"/>
        <v>0</v>
      </c>
    </row>
    <row r="1927" spans="1:7" s="45" customFormat="1" ht="27" x14ac:dyDescent="0.25">
      <c r="A1927" s="555"/>
      <c r="B1927" s="594"/>
      <c r="C1927" s="17"/>
      <c r="D1927" s="279" t="s">
        <v>9496</v>
      </c>
      <c r="E1927" s="424"/>
      <c r="F1927" s="352">
        <f t="shared" si="64"/>
        <v>0</v>
      </c>
      <c r="G1927" s="352">
        <f t="shared" si="65"/>
        <v>0</v>
      </c>
    </row>
    <row r="1928" spans="1:7" s="45" customFormat="1" ht="25.5" x14ac:dyDescent="0.25">
      <c r="A1928" s="555"/>
      <c r="B1928" s="594"/>
      <c r="C1928" s="17"/>
      <c r="D1928" s="279" t="s">
        <v>5933</v>
      </c>
      <c r="E1928" s="424">
        <v>2600</v>
      </c>
      <c r="F1928" s="352">
        <f t="shared" si="64"/>
        <v>1560</v>
      </c>
      <c r="G1928" s="352">
        <f t="shared" si="65"/>
        <v>1300</v>
      </c>
    </row>
    <row r="1929" spans="1:7" s="45" customFormat="1" x14ac:dyDescent="0.25">
      <c r="A1929" s="555"/>
      <c r="B1929" s="594"/>
      <c r="C1929" s="17"/>
      <c r="D1929" s="279" t="s">
        <v>5934</v>
      </c>
      <c r="E1929" s="424">
        <v>2600</v>
      </c>
      <c r="F1929" s="352">
        <f t="shared" si="64"/>
        <v>1560</v>
      </c>
      <c r="G1929" s="352">
        <f t="shared" si="65"/>
        <v>1300</v>
      </c>
    </row>
    <row r="1930" spans="1:7" s="45" customFormat="1" ht="25.5" x14ac:dyDescent="0.25">
      <c r="A1930" s="555"/>
      <c r="B1930" s="594"/>
      <c r="C1930" s="17"/>
      <c r="D1930" s="279" t="s">
        <v>5935</v>
      </c>
      <c r="E1930" s="424">
        <v>2600</v>
      </c>
      <c r="F1930" s="352">
        <f t="shared" si="64"/>
        <v>1560</v>
      </c>
      <c r="G1930" s="352">
        <f t="shared" si="65"/>
        <v>1300</v>
      </c>
    </row>
    <row r="1931" spans="1:7" s="45" customFormat="1" x14ac:dyDescent="0.25">
      <c r="A1931" s="555"/>
      <c r="B1931" s="594"/>
      <c r="C1931" s="17"/>
      <c r="D1931" s="279" t="s">
        <v>5936</v>
      </c>
      <c r="E1931" s="424">
        <v>2600</v>
      </c>
      <c r="F1931" s="352">
        <f t="shared" si="64"/>
        <v>1560</v>
      </c>
      <c r="G1931" s="352">
        <f t="shared" si="65"/>
        <v>1300</v>
      </c>
    </row>
    <row r="1932" spans="1:7" s="45" customFormat="1" x14ac:dyDescent="0.25">
      <c r="A1932" s="555"/>
      <c r="B1932" s="594"/>
      <c r="C1932" s="17"/>
      <c r="D1932" s="279" t="s">
        <v>5937</v>
      </c>
      <c r="E1932" s="424">
        <v>2600</v>
      </c>
      <c r="F1932" s="352">
        <f t="shared" si="64"/>
        <v>1560</v>
      </c>
      <c r="G1932" s="352">
        <f t="shared" si="65"/>
        <v>1300</v>
      </c>
    </row>
    <row r="1933" spans="1:7" s="45" customFormat="1" x14ac:dyDescent="0.25">
      <c r="A1933" s="555"/>
      <c r="B1933" s="594"/>
      <c r="C1933" s="17"/>
      <c r="D1933" s="279" t="s">
        <v>5938</v>
      </c>
      <c r="E1933" s="424">
        <v>2600</v>
      </c>
      <c r="F1933" s="352">
        <f t="shared" si="64"/>
        <v>1560</v>
      </c>
      <c r="G1933" s="352">
        <f t="shared" si="65"/>
        <v>1300</v>
      </c>
    </row>
    <row r="1934" spans="1:7" s="45" customFormat="1" x14ac:dyDescent="0.25">
      <c r="A1934" s="555"/>
      <c r="B1934" s="594"/>
      <c r="C1934" s="17"/>
      <c r="D1934" s="279" t="s">
        <v>5939</v>
      </c>
      <c r="E1934" s="424">
        <v>2600</v>
      </c>
      <c r="F1934" s="352">
        <f t="shared" si="64"/>
        <v>1560</v>
      </c>
      <c r="G1934" s="352">
        <f t="shared" si="65"/>
        <v>1300</v>
      </c>
    </row>
    <row r="1935" spans="1:7" s="45" customFormat="1" ht="26.25" x14ac:dyDescent="0.25">
      <c r="A1935" s="554"/>
      <c r="B1935" s="472"/>
      <c r="C1935" s="17"/>
      <c r="D1935" s="279" t="s">
        <v>9497</v>
      </c>
      <c r="E1935" s="424">
        <v>2000</v>
      </c>
      <c r="F1935" s="352">
        <f t="shared" si="64"/>
        <v>1200</v>
      </c>
      <c r="G1935" s="352">
        <f t="shared" si="65"/>
        <v>1000</v>
      </c>
    </row>
    <row r="1936" spans="1:7" s="45" customFormat="1" x14ac:dyDescent="0.25">
      <c r="A1936" s="594" t="s">
        <v>5202</v>
      </c>
      <c r="B1936" s="594" t="s">
        <v>5202</v>
      </c>
      <c r="C1936" s="17"/>
      <c r="D1936" s="463" t="s">
        <v>5940</v>
      </c>
      <c r="E1936" s="424"/>
      <c r="F1936" s="352">
        <f t="shared" si="64"/>
        <v>0</v>
      </c>
      <c r="G1936" s="352">
        <f t="shared" si="65"/>
        <v>0</v>
      </c>
    </row>
    <row r="1937" spans="1:7" s="45" customFormat="1" x14ac:dyDescent="0.25">
      <c r="A1937" s="594"/>
      <c r="B1937" s="594"/>
      <c r="C1937" s="17"/>
      <c r="D1937" s="279" t="s">
        <v>5941</v>
      </c>
      <c r="E1937" s="424">
        <v>1800</v>
      </c>
      <c r="F1937" s="352">
        <f t="shared" si="64"/>
        <v>1080</v>
      </c>
      <c r="G1937" s="352">
        <f t="shared" si="65"/>
        <v>900</v>
      </c>
    </row>
    <row r="1938" spans="1:7" s="45" customFormat="1" x14ac:dyDescent="0.25">
      <c r="A1938" s="594"/>
      <c r="B1938" s="594"/>
      <c r="C1938" s="17"/>
      <c r="D1938" s="279" t="s">
        <v>5942</v>
      </c>
      <c r="E1938" s="424">
        <v>5600</v>
      </c>
      <c r="F1938" s="352">
        <f t="shared" si="64"/>
        <v>3360</v>
      </c>
      <c r="G1938" s="352">
        <f t="shared" si="65"/>
        <v>2800</v>
      </c>
    </row>
    <row r="1939" spans="1:7" s="45" customFormat="1" ht="25.5" x14ac:dyDescent="0.25">
      <c r="A1939" s="594"/>
      <c r="B1939" s="594"/>
      <c r="C1939" s="17"/>
      <c r="D1939" s="279" t="s">
        <v>5943</v>
      </c>
      <c r="E1939" s="424">
        <v>2600</v>
      </c>
      <c r="F1939" s="352">
        <f t="shared" si="64"/>
        <v>1560</v>
      </c>
      <c r="G1939" s="352">
        <f t="shared" si="65"/>
        <v>1300</v>
      </c>
    </row>
    <row r="1940" spans="1:7" s="45" customFormat="1" x14ac:dyDescent="0.25">
      <c r="A1940" s="594"/>
      <c r="B1940" s="594"/>
      <c r="C1940" s="17"/>
      <c r="D1940" s="279" t="s">
        <v>5944</v>
      </c>
      <c r="E1940" s="424">
        <v>1820</v>
      </c>
      <c r="F1940" s="352">
        <f t="shared" si="64"/>
        <v>1092</v>
      </c>
      <c r="G1940" s="352">
        <f t="shared" si="65"/>
        <v>910</v>
      </c>
    </row>
    <row r="1941" spans="1:7" s="45" customFormat="1" x14ac:dyDescent="0.25">
      <c r="A1941" s="594"/>
      <c r="B1941" s="594"/>
      <c r="C1941" s="138"/>
      <c r="D1941" s="279" t="s">
        <v>5945</v>
      </c>
      <c r="E1941" s="424">
        <v>1820</v>
      </c>
      <c r="F1941" s="352">
        <f t="shared" si="64"/>
        <v>1092</v>
      </c>
      <c r="G1941" s="352">
        <f t="shared" si="65"/>
        <v>910</v>
      </c>
    </row>
    <row r="1942" spans="1:7" s="45" customFormat="1" ht="25.5" x14ac:dyDescent="0.25">
      <c r="A1942" s="594"/>
      <c r="B1942" s="594"/>
      <c r="C1942" s="138"/>
      <c r="D1942" s="279" t="s">
        <v>5946</v>
      </c>
      <c r="E1942" s="424">
        <v>1820</v>
      </c>
      <c r="F1942" s="352">
        <f t="shared" si="64"/>
        <v>1092</v>
      </c>
      <c r="G1942" s="352">
        <f t="shared" si="65"/>
        <v>910</v>
      </c>
    </row>
    <row r="1943" spans="1:7" s="63" customFormat="1" x14ac:dyDescent="0.25">
      <c r="A1943" s="594"/>
      <c r="B1943" s="594"/>
      <c r="C1943" s="138"/>
      <c r="D1943" s="279" t="s">
        <v>5947</v>
      </c>
      <c r="E1943" s="424">
        <v>1820</v>
      </c>
      <c r="F1943" s="352">
        <f t="shared" si="64"/>
        <v>1092</v>
      </c>
      <c r="G1943" s="352">
        <f t="shared" si="65"/>
        <v>910</v>
      </c>
    </row>
    <row r="1944" spans="1:7" s="63" customFormat="1" ht="25.5" x14ac:dyDescent="0.25">
      <c r="A1944" s="594"/>
      <c r="B1944" s="594"/>
      <c r="C1944" s="138"/>
      <c r="D1944" s="279" t="s">
        <v>5948</v>
      </c>
      <c r="E1944" s="424">
        <v>5600</v>
      </c>
      <c r="F1944" s="352">
        <f t="shared" si="64"/>
        <v>3360</v>
      </c>
      <c r="G1944" s="352">
        <f t="shared" si="65"/>
        <v>2800</v>
      </c>
    </row>
    <row r="1945" spans="1:7" s="45" customFormat="1" ht="25.5" x14ac:dyDescent="0.25">
      <c r="A1945" s="594"/>
      <c r="B1945" s="594"/>
      <c r="C1945" s="138"/>
      <c r="D1945" s="279" t="s">
        <v>5949</v>
      </c>
      <c r="E1945" s="424">
        <v>5600</v>
      </c>
      <c r="F1945" s="352">
        <f t="shared" si="64"/>
        <v>3360</v>
      </c>
      <c r="G1945" s="352">
        <f t="shared" si="65"/>
        <v>2800</v>
      </c>
    </row>
    <row r="1946" spans="1:7" s="45" customFormat="1" x14ac:dyDescent="0.25">
      <c r="A1946" s="594"/>
      <c r="B1946" s="594"/>
      <c r="C1946" s="17"/>
      <c r="D1946" s="279" t="s">
        <v>5950</v>
      </c>
      <c r="E1946" s="424">
        <v>5600</v>
      </c>
      <c r="F1946" s="352">
        <f t="shared" si="64"/>
        <v>3360</v>
      </c>
      <c r="G1946" s="352">
        <f t="shared" si="65"/>
        <v>2800</v>
      </c>
    </row>
    <row r="1947" spans="1:7" s="45" customFormat="1" x14ac:dyDescent="0.25">
      <c r="A1947" s="594"/>
      <c r="B1947" s="594"/>
      <c r="C1947" s="17"/>
      <c r="D1947" s="279" t="s">
        <v>5951</v>
      </c>
      <c r="E1947" s="424">
        <v>5600</v>
      </c>
      <c r="F1947" s="352">
        <f t="shared" si="64"/>
        <v>3360</v>
      </c>
      <c r="G1947" s="352">
        <f t="shared" si="65"/>
        <v>2800</v>
      </c>
    </row>
    <row r="1948" spans="1:7" s="45" customFormat="1" x14ac:dyDescent="0.25">
      <c r="A1948" s="594"/>
      <c r="B1948" s="594"/>
      <c r="C1948" s="17"/>
      <c r="D1948" s="279" t="s">
        <v>5952</v>
      </c>
      <c r="E1948" s="424">
        <v>3200</v>
      </c>
      <c r="F1948" s="352">
        <f t="shared" si="64"/>
        <v>1920</v>
      </c>
      <c r="G1948" s="352">
        <f t="shared" si="65"/>
        <v>1600</v>
      </c>
    </row>
    <row r="1949" spans="1:7" s="45" customFormat="1" x14ac:dyDescent="0.25">
      <c r="A1949" s="594"/>
      <c r="B1949" s="594"/>
      <c r="C1949" s="17"/>
      <c r="D1949" s="279" t="s">
        <v>5953</v>
      </c>
      <c r="E1949" s="424">
        <v>2000</v>
      </c>
      <c r="F1949" s="352">
        <f t="shared" ref="F1949:F2012" si="66">IFERROR(E1949*0.6,0)</f>
        <v>1200</v>
      </c>
      <c r="G1949" s="352">
        <f t="shared" ref="G1949:G2012" si="67">IFERROR(E1949*0.5,0)</f>
        <v>1000</v>
      </c>
    </row>
    <row r="1950" spans="1:7" s="45" customFormat="1" x14ac:dyDescent="0.25">
      <c r="A1950" s="594" t="s">
        <v>5204</v>
      </c>
      <c r="B1950" s="594" t="s">
        <v>5204</v>
      </c>
      <c r="C1950" s="205"/>
      <c r="D1950" s="279" t="s">
        <v>5954</v>
      </c>
      <c r="E1950" s="424"/>
      <c r="F1950" s="352">
        <f t="shared" si="66"/>
        <v>0</v>
      </c>
      <c r="G1950" s="352">
        <f t="shared" si="67"/>
        <v>0</v>
      </c>
    </row>
    <row r="1951" spans="1:7" s="45" customFormat="1" x14ac:dyDescent="0.25">
      <c r="A1951" s="594"/>
      <c r="B1951" s="594"/>
      <c r="C1951" s="205"/>
      <c r="D1951" s="279" t="s">
        <v>5955</v>
      </c>
      <c r="E1951" s="424">
        <v>1800</v>
      </c>
      <c r="F1951" s="352">
        <f t="shared" si="66"/>
        <v>1080</v>
      </c>
      <c r="G1951" s="352">
        <f t="shared" si="67"/>
        <v>900</v>
      </c>
    </row>
    <row r="1952" spans="1:7" s="45" customFormat="1" x14ac:dyDescent="0.25">
      <c r="A1952" s="594"/>
      <c r="B1952" s="594"/>
      <c r="C1952" s="205"/>
      <c r="D1952" s="279" t="s">
        <v>5956</v>
      </c>
      <c r="E1952" s="424">
        <v>1800</v>
      </c>
      <c r="F1952" s="352">
        <f t="shared" si="66"/>
        <v>1080</v>
      </c>
      <c r="G1952" s="352">
        <f t="shared" si="67"/>
        <v>900</v>
      </c>
    </row>
    <row r="1953" spans="1:7" s="45" customFormat="1" x14ac:dyDescent="0.25">
      <c r="A1953" s="594"/>
      <c r="B1953" s="594"/>
      <c r="C1953" s="205"/>
      <c r="D1953" s="279" t="s">
        <v>5957</v>
      </c>
      <c r="E1953" s="424">
        <v>1800</v>
      </c>
      <c r="F1953" s="352">
        <f t="shared" si="66"/>
        <v>1080</v>
      </c>
      <c r="G1953" s="352">
        <f t="shared" si="67"/>
        <v>900</v>
      </c>
    </row>
    <row r="1954" spans="1:7" s="45" customFormat="1" x14ac:dyDescent="0.25">
      <c r="A1954" s="594"/>
      <c r="B1954" s="594"/>
      <c r="C1954" s="17"/>
      <c r="D1954" s="279" t="s">
        <v>5958</v>
      </c>
      <c r="E1954" s="424">
        <v>1800</v>
      </c>
      <c r="F1954" s="352">
        <f t="shared" si="66"/>
        <v>1080</v>
      </c>
      <c r="G1954" s="352">
        <f t="shared" si="67"/>
        <v>900</v>
      </c>
    </row>
    <row r="1955" spans="1:7" s="45" customFormat="1" x14ac:dyDescent="0.25">
      <c r="A1955" s="594"/>
      <c r="B1955" s="594"/>
      <c r="C1955" s="17"/>
      <c r="D1955" s="279" t="s">
        <v>5959</v>
      </c>
      <c r="E1955" s="424">
        <v>1800</v>
      </c>
      <c r="F1955" s="352">
        <f t="shared" si="66"/>
        <v>1080</v>
      </c>
      <c r="G1955" s="352">
        <f t="shared" si="67"/>
        <v>900</v>
      </c>
    </row>
    <row r="1956" spans="1:7" s="45" customFormat="1" x14ac:dyDescent="0.25">
      <c r="A1956" s="594"/>
      <c r="B1956" s="594"/>
      <c r="C1956" s="17"/>
      <c r="D1956" s="470" t="s">
        <v>5960</v>
      </c>
      <c r="E1956" s="424">
        <v>1800</v>
      </c>
      <c r="F1956" s="352">
        <f t="shared" si="66"/>
        <v>1080</v>
      </c>
      <c r="G1956" s="352">
        <f t="shared" si="67"/>
        <v>900</v>
      </c>
    </row>
    <row r="1957" spans="1:7" s="45" customFormat="1" x14ac:dyDescent="0.25">
      <c r="A1957" s="594"/>
      <c r="B1957" s="594"/>
      <c r="C1957" s="17"/>
      <c r="D1957" s="279" t="s">
        <v>5961</v>
      </c>
      <c r="E1957" s="424">
        <v>1800</v>
      </c>
      <c r="F1957" s="352">
        <f t="shared" si="66"/>
        <v>1080</v>
      </c>
      <c r="G1957" s="352">
        <f t="shared" si="67"/>
        <v>900</v>
      </c>
    </row>
    <row r="1958" spans="1:7" s="45" customFormat="1" ht="26.25" x14ac:dyDescent="0.25">
      <c r="A1958" s="594"/>
      <c r="B1958" s="594"/>
      <c r="C1958" s="17"/>
      <c r="D1958" s="470" t="s">
        <v>9498</v>
      </c>
      <c r="E1958" s="424"/>
      <c r="F1958" s="352">
        <f t="shared" si="66"/>
        <v>0</v>
      </c>
      <c r="G1958" s="352">
        <f t="shared" si="67"/>
        <v>0</v>
      </c>
    </row>
    <row r="1959" spans="1:7" s="45" customFormat="1" x14ac:dyDescent="0.25">
      <c r="A1959" s="594"/>
      <c r="B1959" s="594"/>
      <c r="C1959" s="17"/>
      <c r="D1959" s="279" t="s">
        <v>5962</v>
      </c>
      <c r="E1959" s="424">
        <v>1800</v>
      </c>
      <c r="F1959" s="352">
        <f t="shared" si="66"/>
        <v>1080</v>
      </c>
      <c r="G1959" s="352">
        <f t="shared" si="67"/>
        <v>900</v>
      </c>
    </row>
    <row r="1960" spans="1:7" s="45" customFormat="1" x14ac:dyDescent="0.25">
      <c r="A1960" s="594"/>
      <c r="B1960" s="594"/>
      <c r="C1960" s="17"/>
      <c r="D1960" s="279" t="s">
        <v>5963</v>
      </c>
      <c r="E1960" s="424">
        <v>1800</v>
      </c>
      <c r="F1960" s="352">
        <f t="shared" si="66"/>
        <v>1080</v>
      </c>
      <c r="G1960" s="352">
        <f t="shared" si="67"/>
        <v>900</v>
      </c>
    </row>
    <row r="1961" spans="1:7" s="45" customFormat="1" x14ac:dyDescent="0.25">
      <c r="A1961" s="594" t="s">
        <v>5205</v>
      </c>
      <c r="B1961" s="594" t="s">
        <v>5205</v>
      </c>
      <c r="C1961" s="17"/>
      <c r="D1961" s="463" t="s">
        <v>5964</v>
      </c>
      <c r="E1961" s="424"/>
      <c r="F1961" s="352">
        <f t="shared" si="66"/>
        <v>0</v>
      </c>
      <c r="G1961" s="352">
        <f t="shared" si="67"/>
        <v>0</v>
      </c>
    </row>
    <row r="1962" spans="1:7" s="45" customFormat="1" x14ac:dyDescent="0.25">
      <c r="A1962" s="594"/>
      <c r="B1962" s="594"/>
      <c r="C1962" s="17"/>
      <c r="D1962" s="279" t="s">
        <v>5965</v>
      </c>
      <c r="E1962" s="424">
        <v>5600</v>
      </c>
      <c r="F1962" s="352">
        <f t="shared" si="66"/>
        <v>3360</v>
      </c>
      <c r="G1962" s="352">
        <f t="shared" si="67"/>
        <v>2800</v>
      </c>
    </row>
    <row r="1963" spans="1:7" s="45" customFormat="1" x14ac:dyDescent="0.25">
      <c r="A1963" s="594"/>
      <c r="B1963" s="594"/>
      <c r="C1963" s="17"/>
      <c r="D1963" s="279" t="s">
        <v>5966</v>
      </c>
      <c r="E1963" s="424">
        <v>2600</v>
      </c>
      <c r="F1963" s="352">
        <f t="shared" si="66"/>
        <v>1560</v>
      </c>
      <c r="G1963" s="352">
        <f t="shared" si="67"/>
        <v>1300</v>
      </c>
    </row>
    <row r="1964" spans="1:7" s="45" customFormat="1" x14ac:dyDescent="0.25">
      <c r="A1964" s="594"/>
      <c r="B1964" s="594"/>
      <c r="C1964" s="17"/>
      <c r="D1964" s="279" t="s">
        <v>5967</v>
      </c>
      <c r="E1964" s="424">
        <v>5600</v>
      </c>
      <c r="F1964" s="352">
        <f t="shared" si="66"/>
        <v>3360</v>
      </c>
      <c r="G1964" s="352">
        <f t="shared" si="67"/>
        <v>2800</v>
      </c>
    </row>
    <row r="1965" spans="1:7" s="45" customFormat="1" x14ac:dyDescent="0.25">
      <c r="A1965" s="594"/>
      <c r="B1965" s="594"/>
      <c r="C1965" s="17"/>
      <c r="D1965" s="279" t="s">
        <v>5968</v>
      </c>
      <c r="E1965" s="424">
        <v>5600</v>
      </c>
      <c r="F1965" s="352">
        <f t="shared" si="66"/>
        <v>3360</v>
      </c>
      <c r="G1965" s="352">
        <f t="shared" si="67"/>
        <v>2800</v>
      </c>
    </row>
    <row r="1966" spans="1:7" s="45" customFormat="1" ht="25.5" x14ac:dyDescent="0.25">
      <c r="A1966" s="594"/>
      <c r="B1966" s="594"/>
      <c r="C1966" s="17"/>
      <c r="D1966" s="279" t="s">
        <v>5969</v>
      </c>
      <c r="E1966" s="424">
        <v>5950</v>
      </c>
      <c r="F1966" s="352">
        <f t="shared" si="66"/>
        <v>3570</v>
      </c>
      <c r="G1966" s="352">
        <f t="shared" si="67"/>
        <v>2975</v>
      </c>
    </row>
    <row r="1967" spans="1:7" s="45" customFormat="1" x14ac:dyDescent="0.25">
      <c r="A1967" s="594"/>
      <c r="B1967" s="594"/>
      <c r="C1967" s="17"/>
      <c r="D1967" s="279" t="s">
        <v>5970</v>
      </c>
      <c r="E1967" s="424">
        <v>3750</v>
      </c>
      <c r="F1967" s="352">
        <f t="shared" si="66"/>
        <v>2250</v>
      </c>
      <c r="G1967" s="352">
        <f t="shared" si="67"/>
        <v>1875</v>
      </c>
    </row>
    <row r="1968" spans="1:7" s="45" customFormat="1" ht="25.5" x14ac:dyDescent="0.25">
      <c r="A1968" s="594"/>
      <c r="B1968" s="594"/>
      <c r="C1968" s="17"/>
      <c r="D1968" s="279" t="s">
        <v>5971</v>
      </c>
      <c r="E1968" s="424">
        <v>2600</v>
      </c>
      <c r="F1968" s="352">
        <f t="shared" si="66"/>
        <v>1560</v>
      </c>
      <c r="G1968" s="352">
        <f t="shared" si="67"/>
        <v>1300</v>
      </c>
    </row>
    <row r="1969" spans="1:7" s="45" customFormat="1" x14ac:dyDescent="0.25">
      <c r="A1969" s="596" t="s">
        <v>5207</v>
      </c>
      <c r="B1969" s="596" t="s">
        <v>5207</v>
      </c>
      <c r="C1969" s="17"/>
      <c r="D1969" s="463" t="s">
        <v>5972</v>
      </c>
      <c r="E1969" s="424"/>
      <c r="F1969" s="352">
        <f t="shared" si="66"/>
        <v>0</v>
      </c>
      <c r="G1969" s="352">
        <f t="shared" si="67"/>
        <v>0</v>
      </c>
    </row>
    <row r="1970" spans="1:7" s="45" customFormat="1" x14ac:dyDescent="0.25">
      <c r="A1970" s="596"/>
      <c r="B1970" s="596"/>
      <c r="C1970" s="17"/>
      <c r="D1970" s="279" t="s">
        <v>5973</v>
      </c>
      <c r="E1970" s="424">
        <v>2600</v>
      </c>
      <c r="F1970" s="352">
        <f t="shared" si="66"/>
        <v>1560</v>
      </c>
      <c r="G1970" s="352">
        <f t="shared" si="67"/>
        <v>1300</v>
      </c>
    </row>
    <row r="1971" spans="1:7" s="45" customFormat="1" x14ac:dyDescent="0.25">
      <c r="A1971" s="596"/>
      <c r="B1971" s="596"/>
      <c r="C1971" s="17"/>
      <c r="D1971" s="279" t="s">
        <v>5974</v>
      </c>
      <c r="E1971" s="424">
        <v>2200</v>
      </c>
      <c r="F1971" s="352">
        <f t="shared" si="66"/>
        <v>1320</v>
      </c>
      <c r="G1971" s="352">
        <f t="shared" si="67"/>
        <v>1100</v>
      </c>
    </row>
    <row r="1972" spans="1:7" s="45" customFormat="1" x14ac:dyDescent="0.25">
      <c r="A1972" s="596"/>
      <c r="B1972" s="596"/>
      <c r="C1972" s="17"/>
      <c r="D1972" s="279" t="s">
        <v>5975</v>
      </c>
      <c r="E1972" s="424">
        <v>2200</v>
      </c>
      <c r="F1972" s="352">
        <f t="shared" si="66"/>
        <v>1320</v>
      </c>
      <c r="G1972" s="352">
        <f t="shared" si="67"/>
        <v>1100</v>
      </c>
    </row>
    <row r="1973" spans="1:7" s="45" customFormat="1" x14ac:dyDescent="0.25">
      <c r="A1973" s="596"/>
      <c r="B1973" s="596"/>
      <c r="C1973" s="17"/>
      <c r="D1973" s="279" t="s">
        <v>5976</v>
      </c>
      <c r="E1973" s="424">
        <v>2200</v>
      </c>
      <c r="F1973" s="352">
        <f t="shared" si="66"/>
        <v>1320</v>
      </c>
      <c r="G1973" s="352">
        <f t="shared" si="67"/>
        <v>1100</v>
      </c>
    </row>
    <row r="1974" spans="1:7" s="45" customFormat="1" x14ac:dyDescent="0.25">
      <c r="A1974" s="596"/>
      <c r="B1974" s="596"/>
      <c r="C1974" s="17"/>
      <c r="D1974" s="279" t="s">
        <v>5977</v>
      </c>
      <c r="E1974" s="424">
        <v>2200</v>
      </c>
      <c r="F1974" s="352">
        <f t="shared" si="66"/>
        <v>1320</v>
      </c>
      <c r="G1974" s="352">
        <f t="shared" si="67"/>
        <v>1100</v>
      </c>
    </row>
    <row r="1975" spans="1:7" s="45" customFormat="1" x14ac:dyDescent="0.25">
      <c r="A1975" s="596"/>
      <c r="B1975" s="596"/>
      <c r="C1975" s="17"/>
      <c r="D1975" s="279" t="s">
        <v>5978</v>
      </c>
      <c r="E1975" s="424">
        <v>2200</v>
      </c>
      <c r="F1975" s="352">
        <f t="shared" si="66"/>
        <v>1320</v>
      </c>
      <c r="G1975" s="352">
        <f t="shared" si="67"/>
        <v>1100</v>
      </c>
    </row>
    <row r="1976" spans="1:7" s="45" customFormat="1" x14ac:dyDescent="0.25">
      <c r="A1976" s="596"/>
      <c r="B1976" s="596"/>
      <c r="C1976" s="17"/>
      <c r="D1976" s="279" t="s">
        <v>5979</v>
      </c>
      <c r="E1976" s="424">
        <v>2200</v>
      </c>
      <c r="F1976" s="352">
        <f t="shared" si="66"/>
        <v>1320</v>
      </c>
      <c r="G1976" s="352">
        <f t="shared" si="67"/>
        <v>1100</v>
      </c>
    </row>
    <row r="1977" spans="1:7" s="45" customFormat="1" x14ac:dyDescent="0.25">
      <c r="A1977" s="596"/>
      <c r="B1977" s="596"/>
      <c r="C1977" s="17"/>
      <c r="D1977" s="279" t="s">
        <v>5980</v>
      </c>
      <c r="E1977" s="424">
        <v>2200</v>
      </c>
      <c r="F1977" s="352">
        <f t="shared" si="66"/>
        <v>1320</v>
      </c>
      <c r="G1977" s="352">
        <f t="shared" si="67"/>
        <v>1100</v>
      </c>
    </row>
    <row r="1978" spans="1:7" s="45" customFormat="1" x14ac:dyDescent="0.25">
      <c r="A1978" s="596"/>
      <c r="B1978" s="596"/>
      <c r="C1978" s="17"/>
      <c r="D1978" s="279" t="s">
        <v>5981</v>
      </c>
      <c r="E1978" s="424">
        <v>2200</v>
      </c>
      <c r="F1978" s="352">
        <f t="shared" si="66"/>
        <v>1320</v>
      </c>
      <c r="G1978" s="352">
        <f t="shared" si="67"/>
        <v>1100</v>
      </c>
    </row>
    <row r="1979" spans="1:7" s="45" customFormat="1" x14ac:dyDescent="0.25">
      <c r="A1979" s="596"/>
      <c r="B1979" s="596"/>
      <c r="C1979" s="17"/>
      <c r="D1979" s="279" t="s">
        <v>5982</v>
      </c>
      <c r="E1979" s="424">
        <v>2200</v>
      </c>
      <c r="F1979" s="352">
        <f t="shared" si="66"/>
        <v>1320</v>
      </c>
      <c r="G1979" s="352">
        <f t="shared" si="67"/>
        <v>1100</v>
      </c>
    </row>
    <row r="1980" spans="1:7" s="45" customFormat="1" x14ac:dyDescent="0.25">
      <c r="A1980" s="596"/>
      <c r="B1980" s="596"/>
      <c r="C1980" s="17"/>
      <c r="D1980" s="279" t="s">
        <v>5983</v>
      </c>
      <c r="E1980" s="424">
        <v>2200</v>
      </c>
      <c r="F1980" s="352">
        <f t="shared" si="66"/>
        <v>1320</v>
      </c>
      <c r="G1980" s="352">
        <f t="shared" si="67"/>
        <v>1100</v>
      </c>
    </row>
    <row r="1981" spans="1:7" s="45" customFormat="1" x14ac:dyDescent="0.25">
      <c r="A1981" s="596"/>
      <c r="B1981" s="596"/>
      <c r="C1981" s="17"/>
      <c r="D1981" s="279" t="s">
        <v>5984</v>
      </c>
      <c r="E1981" s="424">
        <v>2200</v>
      </c>
      <c r="F1981" s="352">
        <f t="shared" si="66"/>
        <v>1320</v>
      </c>
      <c r="G1981" s="352">
        <f t="shared" si="67"/>
        <v>1100</v>
      </c>
    </row>
    <row r="1982" spans="1:7" s="45" customFormat="1" x14ac:dyDescent="0.25">
      <c r="A1982" s="596"/>
      <c r="B1982" s="596"/>
      <c r="C1982" s="17"/>
      <c r="D1982" s="279" t="s">
        <v>5985</v>
      </c>
      <c r="E1982" s="424">
        <v>2200</v>
      </c>
      <c r="F1982" s="352">
        <f t="shared" si="66"/>
        <v>1320</v>
      </c>
      <c r="G1982" s="352">
        <f t="shared" si="67"/>
        <v>1100</v>
      </c>
    </row>
    <row r="1983" spans="1:7" s="45" customFormat="1" ht="25.5" x14ac:dyDescent="0.25">
      <c r="A1983" s="596"/>
      <c r="B1983" s="596"/>
      <c r="C1983" s="17"/>
      <c r="D1983" s="279" t="s">
        <v>5986</v>
      </c>
      <c r="E1983" s="424">
        <v>2600</v>
      </c>
      <c r="F1983" s="352">
        <f t="shared" si="66"/>
        <v>1560</v>
      </c>
      <c r="G1983" s="352">
        <f t="shared" si="67"/>
        <v>1300</v>
      </c>
    </row>
    <row r="1984" spans="1:7" s="45" customFormat="1" x14ac:dyDescent="0.25">
      <c r="A1984" s="596"/>
      <c r="B1984" s="596"/>
      <c r="C1984" s="17"/>
      <c r="D1984" s="279" t="s">
        <v>5987</v>
      </c>
      <c r="E1984" s="424">
        <v>2600</v>
      </c>
      <c r="F1984" s="352">
        <f t="shared" si="66"/>
        <v>1560</v>
      </c>
      <c r="G1984" s="352">
        <f t="shared" si="67"/>
        <v>1300</v>
      </c>
    </row>
    <row r="1985" spans="1:7" s="45" customFormat="1" x14ac:dyDescent="0.25">
      <c r="A1985" s="596"/>
      <c r="B1985" s="596"/>
      <c r="C1985" s="17"/>
      <c r="D1985" s="279" t="s">
        <v>5988</v>
      </c>
      <c r="E1985" s="424">
        <v>2600</v>
      </c>
      <c r="F1985" s="352">
        <f t="shared" si="66"/>
        <v>1560</v>
      </c>
      <c r="G1985" s="352">
        <f t="shared" si="67"/>
        <v>1300</v>
      </c>
    </row>
    <row r="1986" spans="1:7" s="45" customFormat="1" x14ac:dyDescent="0.25">
      <c r="A1986" s="596"/>
      <c r="B1986" s="596"/>
      <c r="C1986" s="17"/>
      <c r="D1986" s="279" t="s">
        <v>5989</v>
      </c>
      <c r="E1986" s="424">
        <v>2600</v>
      </c>
      <c r="F1986" s="352">
        <f t="shared" si="66"/>
        <v>1560</v>
      </c>
      <c r="G1986" s="352">
        <f t="shared" si="67"/>
        <v>1300</v>
      </c>
    </row>
    <row r="1987" spans="1:7" s="45" customFormat="1" x14ac:dyDescent="0.25">
      <c r="A1987" s="596"/>
      <c r="B1987" s="596"/>
      <c r="C1987" s="17"/>
      <c r="D1987" s="279" t="s">
        <v>5990</v>
      </c>
      <c r="E1987" s="424">
        <v>2600</v>
      </c>
      <c r="F1987" s="352">
        <f t="shared" si="66"/>
        <v>1560</v>
      </c>
      <c r="G1987" s="352">
        <f t="shared" si="67"/>
        <v>1300</v>
      </c>
    </row>
    <row r="1988" spans="1:7" s="45" customFormat="1" x14ac:dyDescent="0.25">
      <c r="A1988" s="596"/>
      <c r="B1988" s="596"/>
      <c r="C1988" s="17"/>
      <c r="D1988" s="279" t="s">
        <v>5991</v>
      </c>
      <c r="E1988" s="424">
        <v>2600</v>
      </c>
      <c r="F1988" s="352">
        <f t="shared" si="66"/>
        <v>1560</v>
      </c>
      <c r="G1988" s="352">
        <f t="shared" si="67"/>
        <v>1300</v>
      </c>
    </row>
    <row r="1989" spans="1:7" s="45" customFormat="1" x14ac:dyDescent="0.25">
      <c r="A1989" s="596"/>
      <c r="B1989" s="596"/>
      <c r="C1989" s="17"/>
      <c r="D1989" s="279" t="s">
        <v>5992</v>
      </c>
      <c r="E1989" s="424">
        <v>2600</v>
      </c>
      <c r="F1989" s="352">
        <f t="shared" si="66"/>
        <v>1560</v>
      </c>
      <c r="G1989" s="352">
        <f t="shared" si="67"/>
        <v>1300</v>
      </c>
    </row>
    <row r="1990" spans="1:7" s="45" customFormat="1" x14ac:dyDescent="0.25">
      <c r="A1990" s="596"/>
      <c r="B1990" s="596"/>
      <c r="C1990" s="17"/>
      <c r="D1990" s="279" t="s">
        <v>5993</v>
      </c>
      <c r="E1990" s="424">
        <v>5600</v>
      </c>
      <c r="F1990" s="352">
        <f t="shared" si="66"/>
        <v>3360</v>
      </c>
      <c r="G1990" s="352">
        <f t="shared" si="67"/>
        <v>2800</v>
      </c>
    </row>
    <row r="1991" spans="1:7" s="45" customFormat="1" x14ac:dyDescent="0.25">
      <c r="A1991" s="596"/>
      <c r="B1991" s="596"/>
      <c r="C1991" s="17"/>
      <c r="D1991" s="279" t="s">
        <v>5994</v>
      </c>
      <c r="E1991" s="424">
        <v>2600</v>
      </c>
      <c r="F1991" s="352">
        <f t="shared" si="66"/>
        <v>1560</v>
      </c>
      <c r="G1991" s="352">
        <f t="shared" si="67"/>
        <v>1300</v>
      </c>
    </row>
    <row r="1992" spans="1:7" s="45" customFormat="1" x14ac:dyDescent="0.25">
      <c r="A1992" s="596"/>
      <c r="B1992" s="596"/>
      <c r="C1992" s="17"/>
      <c r="D1992" s="279" t="s">
        <v>5995</v>
      </c>
      <c r="E1992" s="424">
        <v>5600</v>
      </c>
      <c r="F1992" s="352">
        <f t="shared" si="66"/>
        <v>3360</v>
      </c>
      <c r="G1992" s="352">
        <f t="shared" si="67"/>
        <v>2800</v>
      </c>
    </row>
    <row r="1993" spans="1:7" s="45" customFormat="1" x14ac:dyDescent="0.25">
      <c r="A1993" s="596"/>
      <c r="B1993" s="596"/>
      <c r="C1993" s="17"/>
      <c r="D1993" s="470" t="s">
        <v>5996</v>
      </c>
      <c r="E1993" s="424">
        <v>5600</v>
      </c>
      <c r="F1993" s="352">
        <f t="shared" si="66"/>
        <v>3360</v>
      </c>
      <c r="G1993" s="352">
        <f t="shared" si="67"/>
        <v>2800</v>
      </c>
    </row>
    <row r="1994" spans="1:7" s="45" customFormat="1" x14ac:dyDescent="0.25">
      <c r="A1994" s="596"/>
      <c r="B1994" s="596"/>
      <c r="C1994" s="17"/>
      <c r="D1994" s="470" t="s">
        <v>5997</v>
      </c>
      <c r="E1994" s="424">
        <v>5600</v>
      </c>
      <c r="F1994" s="352">
        <f t="shared" si="66"/>
        <v>3360</v>
      </c>
      <c r="G1994" s="352">
        <f t="shared" si="67"/>
        <v>2800</v>
      </c>
    </row>
    <row r="1995" spans="1:7" s="45" customFormat="1" x14ac:dyDescent="0.25">
      <c r="A1995" s="596"/>
      <c r="B1995" s="596"/>
      <c r="C1995" s="17"/>
      <c r="D1995" s="279" t="s">
        <v>5998</v>
      </c>
      <c r="E1995" s="424">
        <v>2600</v>
      </c>
      <c r="F1995" s="352">
        <f t="shared" si="66"/>
        <v>1560</v>
      </c>
      <c r="G1995" s="352">
        <f t="shared" si="67"/>
        <v>1300</v>
      </c>
    </row>
    <row r="1996" spans="1:7" s="45" customFormat="1" ht="25.5" x14ac:dyDescent="0.25">
      <c r="A1996" s="596"/>
      <c r="B1996" s="596"/>
      <c r="C1996" s="17"/>
      <c r="D1996" s="279" t="s">
        <v>5999</v>
      </c>
      <c r="E1996" s="424">
        <v>2200</v>
      </c>
      <c r="F1996" s="352">
        <f t="shared" si="66"/>
        <v>1320</v>
      </c>
      <c r="G1996" s="352">
        <f t="shared" si="67"/>
        <v>1100</v>
      </c>
    </row>
    <row r="1997" spans="1:7" s="45" customFormat="1" x14ac:dyDescent="0.25">
      <c r="A1997" s="596"/>
      <c r="B1997" s="596"/>
      <c r="C1997" s="17"/>
      <c r="D1997" s="279" t="s">
        <v>6000</v>
      </c>
      <c r="E1997" s="424">
        <v>5600</v>
      </c>
      <c r="F1997" s="352">
        <f t="shared" si="66"/>
        <v>3360</v>
      </c>
      <c r="G1997" s="352">
        <f t="shared" si="67"/>
        <v>2800</v>
      </c>
    </row>
    <row r="1998" spans="1:7" s="45" customFormat="1" x14ac:dyDescent="0.25">
      <c r="A1998" s="596"/>
      <c r="B1998" s="596"/>
      <c r="C1998" s="17"/>
      <c r="D1998" s="470" t="s">
        <v>6001</v>
      </c>
      <c r="E1998" s="424">
        <v>5600</v>
      </c>
      <c r="F1998" s="352">
        <f t="shared" si="66"/>
        <v>3360</v>
      </c>
      <c r="G1998" s="352">
        <f t="shared" si="67"/>
        <v>2800</v>
      </c>
    </row>
    <row r="1999" spans="1:7" s="45" customFormat="1" x14ac:dyDescent="0.25">
      <c r="A1999" s="596"/>
      <c r="B1999" s="596"/>
      <c r="C1999" s="17"/>
      <c r="D1999" s="470" t="s">
        <v>6002</v>
      </c>
      <c r="E1999" s="424">
        <v>5600</v>
      </c>
      <c r="F1999" s="352">
        <f t="shared" si="66"/>
        <v>3360</v>
      </c>
      <c r="G1999" s="352">
        <f t="shared" si="67"/>
        <v>2800</v>
      </c>
    </row>
    <row r="2000" spans="1:7" s="45" customFormat="1" x14ac:dyDescent="0.25">
      <c r="A2000" s="596"/>
      <c r="B2000" s="596"/>
      <c r="C2000" s="17"/>
      <c r="D2000" s="470" t="s">
        <v>6003</v>
      </c>
      <c r="E2000" s="424">
        <v>5600</v>
      </c>
      <c r="F2000" s="352">
        <f t="shared" si="66"/>
        <v>3360</v>
      </c>
      <c r="G2000" s="352">
        <f t="shared" si="67"/>
        <v>2800</v>
      </c>
    </row>
    <row r="2001" spans="1:7" s="45" customFormat="1" x14ac:dyDescent="0.25">
      <c r="A2001" s="596"/>
      <c r="B2001" s="596"/>
      <c r="C2001" s="17"/>
      <c r="D2001" s="470" t="s">
        <v>6004</v>
      </c>
      <c r="E2001" s="424">
        <v>5600</v>
      </c>
      <c r="F2001" s="352">
        <f t="shared" si="66"/>
        <v>3360</v>
      </c>
      <c r="G2001" s="352">
        <f t="shared" si="67"/>
        <v>2800</v>
      </c>
    </row>
    <row r="2002" spans="1:7" s="45" customFormat="1" x14ac:dyDescent="0.25">
      <c r="A2002" s="596"/>
      <c r="B2002" s="596"/>
      <c r="C2002" s="17"/>
      <c r="D2002" s="470" t="s">
        <v>6005</v>
      </c>
      <c r="E2002" s="424">
        <v>1700</v>
      </c>
      <c r="F2002" s="352">
        <f t="shared" si="66"/>
        <v>1020</v>
      </c>
      <c r="G2002" s="352">
        <f t="shared" si="67"/>
        <v>850</v>
      </c>
    </row>
    <row r="2003" spans="1:7" s="45" customFormat="1" ht="25.5" x14ac:dyDescent="0.25">
      <c r="A2003" s="596"/>
      <c r="B2003" s="596"/>
      <c r="C2003" s="138"/>
      <c r="D2003" s="279" t="s">
        <v>6006</v>
      </c>
      <c r="E2003" s="424">
        <v>2600</v>
      </c>
      <c r="F2003" s="352">
        <f t="shared" si="66"/>
        <v>1560</v>
      </c>
      <c r="G2003" s="352">
        <f t="shared" si="67"/>
        <v>1300</v>
      </c>
    </row>
    <row r="2004" spans="1:7" s="45" customFormat="1" x14ac:dyDescent="0.25">
      <c r="A2004" s="596"/>
      <c r="B2004" s="596"/>
      <c r="C2004" s="138"/>
      <c r="D2004" s="279" t="s">
        <v>6007</v>
      </c>
      <c r="E2004" s="424">
        <v>2600</v>
      </c>
      <c r="F2004" s="352">
        <f t="shared" si="66"/>
        <v>1560</v>
      </c>
      <c r="G2004" s="352">
        <f t="shared" si="67"/>
        <v>1300</v>
      </c>
    </row>
    <row r="2005" spans="1:7" s="45" customFormat="1" ht="25.5" x14ac:dyDescent="0.25">
      <c r="A2005" s="596" t="s">
        <v>5209</v>
      </c>
      <c r="B2005" s="596" t="s">
        <v>5209</v>
      </c>
      <c r="C2005" s="138"/>
      <c r="D2005" s="463" t="s">
        <v>6008</v>
      </c>
      <c r="E2005" s="424"/>
      <c r="F2005" s="352">
        <f t="shared" si="66"/>
        <v>0</v>
      </c>
      <c r="G2005" s="352">
        <f t="shared" si="67"/>
        <v>0</v>
      </c>
    </row>
    <row r="2006" spans="1:7" s="45" customFormat="1" ht="25.5" x14ac:dyDescent="0.25">
      <c r="A2006" s="596"/>
      <c r="B2006" s="596"/>
      <c r="C2006" s="138"/>
      <c r="D2006" s="279" t="s">
        <v>6009</v>
      </c>
      <c r="E2006" s="424">
        <v>2600</v>
      </c>
      <c r="F2006" s="352">
        <f t="shared" si="66"/>
        <v>1560</v>
      </c>
      <c r="G2006" s="352">
        <f t="shared" si="67"/>
        <v>1300</v>
      </c>
    </row>
    <row r="2007" spans="1:7" s="45" customFormat="1" ht="25.5" x14ac:dyDescent="0.25">
      <c r="A2007" s="596"/>
      <c r="B2007" s="596"/>
      <c r="C2007" s="138"/>
      <c r="D2007" s="279" t="s">
        <v>6010</v>
      </c>
      <c r="E2007" s="424">
        <v>2100</v>
      </c>
      <c r="F2007" s="352">
        <f t="shared" si="66"/>
        <v>1260</v>
      </c>
      <c r="G2007" s="352">
        <f t="shared" si="67"/>
        <v>1050</v>
      </c>
    </row>
    <row r="2008" spans="1:7" s="45" customFormat="1" ht="25.5" x14ac:dyDescent="0.25">
      <c r="A2008" s="595" t="s">
        <v>5211</v>
      </c>
      <c r="B2008" s="595" t="s">
        <v>5211</v>
      </c>
      <c r="C2008" s="138"/>
      <c r="D2008" s="462" t="s">
        <v>6011</v>
      </c>
      <c r="E2008" s="424"/>
      <c r="F2008" s="352">
        <f t="shared" si="66"/>
        <v>0</v>
      </c>
      <c r="G2008" s="352">
        <f t="shared" si="67"/>
        <v>0</v>
      </c>
    </row>
    <row r="2009" spans="1:7" s="45" customFormat="1" x14ac:dyDescent="0.25">
      <c r="A2009" s="595"/>
      <c r="B2009" s="595"/>
      <c r="C2009" s="138"/>
      <c r="D2009" s="470" t="s">
        <v>6012</v>
      </c>
      <c r="E2009" s="424">
        <v>5000</v>
      </c>
      <c r="F2009" s="352">
        <f t="shared" si="66"/>
        <v>3000</v>
      </c>
      <c r="G2009" s="352">
        <f t="shared" si="67"/>
        <v>2500</v>
      </c>
    </row>
    <row r="2010" spans="1:7" s="45" customFormat="1" x14ac:dyDescent="0.25">
      <c r="A2010" s="595"/>
      <c r="B2010" s="595"/>
      <c r="C2010" s="138"/>
      <c r="D2010" s="470" t="s">
        <v>6013</v>
      </c>
      <c r="E2010" s="424">
        <v>3000</v>
      </c>
      <c r="F2010" s="352">
        <f t="shared" si="66"/>
        <v>1800</v>
      </c>
      <c r="G2010" s="352">
        <f t="shared" si="67"/>
        <v>1500</v>
      </c>
    </row>
    <row r="2011" spans="1:7" s="45" customFormat="1" x14ac:dyDescent="0.25">
      <c r="A2011" s="595"/>
      <c r="B2011" s="595"/>
      <c r="C2011" s="138"/>
      <c r="D2011" s="470" t="s">
        <v>6014</v>
      </c>
      <c r="E2011" s="424">
        <v>2900</v>
      </c>
      <c r="F2011" s="352">
        <f t="shared" si="66"/>
        <v>1740</v>
      </c>
      <c r="G2011" s="352">
        <f t="shared" si="67"/>
        <v>1450</v>
      </c>
    </row>
    <row r="2012" spans="1:7" s="45" customFormat="1" x14ac:dyDescent="0.25">
      <c r="A2012" s="595"/>
      <c r="B2012" s="595"/>
      <c r="C2012" s="138"/>
      <c r="D2012" s="470" t="s">
        <v>6015</v>
      </c>
      <c r="E2012" s="424">
        <v>2500</v>
      </c>
      <c r="F2012" s="352">
        <f t="shared" si="66"/>
        <v>1500</v>
      </c>
      <c r="G2012" s="352">
        <f t="shared" si="67"/>
        <v>1250</v>
      </c>
    </row>
    <row r="2013" spans="1:7" s="45" customFormat="1" ht="25.5" x14ac:dyDescent="0.25">
      <c r="A2013" s="595" t="s">
        <v>5213</v>
      </c>
      <c r="B2013" s="595" t="s">
        <v>5213</v>
      </c>
      <c r="C2013" s="138"/>
      <c r="D2013" s="462" t="s">
        <v>6016</v>
      </c>
      <c r="E2013" s="424"/>
      <c r="F2013" s="352">
        <f t="shared" ref="F2013:F2076" si="68">IFERROR(E2013*0.6,0)</f>
        <v>0</v>
      </c>
      <c r="G2013" s="352">
        <f t="shared" ref="G2013:G2076" si="69">IFERROR(E2013*0.5,0)</f>
        <v>0</v>
      </c>
    </row>
    <row r="2014" spans="1:7" s="45" customFormat="1" x14ac:dyDescent="0.25">
      <c r="A2014" s="595"/>
      <c r="B2014" s="595"/>
      <c r="C2014" s="138"/>
      <c r="D2014" s="470" t="s">
        <v>6017</v>
      </c>
      <c r="E2014" s="424">
        <v>8000</v>
      </c>
      <c r="F2014" s="352">
        <f t="shared" si="68"/>
        <v>4800</v>
      </c>
      <c r="G2014" s="352">
        <f t="shared" si="69"/>
        <v>4000</v>
      </c>
    </row>
    <row r="2015" spans="1:7" s="45" customFormat="1" x14ac:dyDescent="0.25">
      <c r="A2015" s="595"/>
      <c r="B2015" s="595"/>
      <c r="C2015" s="138"/>
      <c r="D2015" s="470" t="s">
        <v>6018</v>
      </c>
      <c r="E2015" s="424">
        <v>4000</v>
      </c>
      <c r="F2015" s="352">
        <f t="shared" si="68"/>
        <v>2400</v>
      </c>
      <c r="G2015" s="352">
        <f t="shared" si="69"/>
        <v>2000</v>
      </c>
    </row>
    <row r="2016" spans="1:7" s="45" customFormat="1" ht="25.5" x14ac:dyDescent="0.25">
      <c r="A2016" s="595"/>
      <c r="B2016" s="595"/>
      <c r="C2016" s="138"/>
      <c r="D2016" s="470" t="s">
        <v>6019</v>
      </c>
      <c r="E2016" s="424">
        <v>4000</v>
      </c>
      <c r="F2016" s="352">
        <f t="shared" si="68"/>
        <v>2400</v>
      </c>
      <c r="G2016" s="352">
        <f t="shared" si="69"/>
        <v>2000</v>
      </c>
    </row>
    <row r="2017" spans="1:7" s="45" customFormat="1" x14ac:dyDescent="0.25">
      <c r="A2017" s="595"/>
      <c r="B2017" s="595"/>
      <c r="C2017" s="138"/>
      <c r="D2017" s="470" t="s">
        <v>6020</v>
      </c>
      <c r="E2017" s="424">
        <v>3500</v>
      </c>
      <c r="F2017" s="352">
        <f t="shared" si="68"/>
        <v>2100</v>
      </c>
      <c r="G2017" s="352">
        <f t="shared" si="69"/>
        <v>1750</v>
      </c>
    </row>
    <row r="2018" spans="1:7" s="45" customFormat="1" ht="25.5" x14ac:dyDescent="0.25">
      <c r="A2018" s="595" t="s">
        <v>5214</v>
      </c>
      <c r="B2018" s="595" t="s">
        <v>5214</v>
      </c>
      <c r="C2018" s="138"/>
      <c r="D2018" s="462" t="s">
        <v>6021</v>
      </c>
      <c r="E2018" s="424"/>
      <c r="F2018" s="352">
        <f t="shared" si="68"/>
        <v>0</v>
      </c>
      <c r="G2018" s="352">
        <f t="shared" si="69"/>
        <v>0</v>
      </c>
    </row>
    <row r="2019" spans="1:7" s="45" customFormat="1" x14ac:dyDescent="0.25">
      <c r="A2019" s="595"/>
      <c r="B2019" s="595"/>
      <c r="C2019" s="138"/>
      <c r="D2019" s="470" t="s">
        <v>6022</v>
      </c>
      <c r="E2019" s="424">
        <v>8000</v>
      </c>
      <c r="F2019" s="352">
        <f t="shared" si="68"/>
        <v>4800</v>
      </c>
      <c r="G2019" s="352">
        <f t="shared" si="69"/>
        <v>4000</v>
      </c>
    </row>
    <row r="2020" spans="1:7" s="45" customFormat="1" x14ac:dyDescent="0.25">
      <c r="A2020" s="595"/>
      <c r="B2020" s="595"/>
      <c r="C2020" s="138"/>
      <c r="D2020" s="470" t="s">
        <v>6023</v>
      </c>
      <c r="E2020" s="424">
        <v>4000</v>
      </c>
      <c r="F2020" s="352">
        <f t="shared" si="68"/>
        <v>2400</v>
      </c>
      <c r="G2020" s="352">
        <f t="shared" si="69"/>
        <v>2000</v>
      </c>
    </row>
    <row r="2021" spans="1:7" s="45" customFormat="1" ht="26.25" x14ac:dyDescent="0.25">
      <c r="A2021" s="318" t="s">
        <v>5216</v>
      </c>
      <c r="B2021" s="318" t="s">
        <v>5216</v>
      </c>
      <c r="C2021" s="138"/>
      <c r="D2021" s="470" t="s">
        <v>9499</v>
      </c>
      <c r="E2021" s="424"/>
      <c r="F2021" s="352">
        <f t="shared" si="68"/>
        <v>0</v>
      </c>
      <c r="G2021" s="352">
        <f t="shared" si="69"/>
        <v>0</v>
      </c>
    </row>
    <row r="2022" spans="1:7" s="45" customFormat="1" ht="13.5" x14ac:dyDescent="0.25">
      <c r="A2022" s="318" t="s">
        <v>5217</v>
      </c>
      <c r="B2022" s="318" t="s">
        <v>5217</v>
      </c>
      <c r="C2022" s="138"/>
      <c r="D2022" s="470" t="s">
        <v>9500</v>
      </c>
      <c r="E2022" s="424"/>
      <c r="F2022" s="352">
        <f t="shared" si="68"/>
        <v>0</v>
      </c>
      <c r="G2022" s="352">
        <f t="shared" si="69"/>
        <v>0</v>
      </c>
    </row>
    <row r="2023" spans="1:7" s="45" customFormat="1" x14ac:dyDescent="0.25">
      <c r="A2023" s="595" t="s">
        <v>5219</v>
      </c>
      <c r="B2023" s="595" t="s">
        <v>5219</v>
      </c>
      <c r="C2023" s="138"/>
      <c r="D2023" s="462" t="s">
        <v>6024</v>
      </c>
      <c r="E2023" s="424"/>
      <c r="F2023" s="352">
        <f t="shared" si="68"/>
        <v>0</v>
      </c>
      <c r="G2023" s="352">
        <f t="shared" si="69"/>
        <v>0</v>
      </c>
    </row>
    <row r="2024" spans="1:7" s="45" customFormat="1" ht="25.5" x14ac:dyDescent="0.25">
      <c r="A2024" s="595"/>
      <c r="B2024" s="595"/>
      <c r="C2024" s="138"/>
      <c r="D2024" s="462" t="s">
        <v>8179</v>
      </c>
      <c r="E2024" s="424"/>
      <c r="F2024" s="352">
        <f t="shared" si="68"/>
        <v>0</v>
      </c>
      <c r="G2024" s="352">
        <f t="shared" si="69"/>
        <v>0</v>
      </c>
    </row>
    <row r="2025" spans="1:7" s="45" customFormat="1" ht="25.5" x14ac:dyDescent="0.25">
      <c r="A2025" s="595"/>
      <c r="B2025" s="595"/>
      <c r="C2025" s="138"/>
      <c r="D2025" s="470" t="s">
        <v>6025</v>
      </c>
      <c r="E2025" s="424">
        <v>15000</v>
      </c>
      <c r="F2025" s="352">
        <f t="shared" si="68"/>
        <v>9000</v>
      </c>
      <c r="G2025" s="352">
        <f t="shared" si="69"/>
        <v>7500</v>
      </c>
    </row>
    <row r="2026" spans="1:7" s="45" customFormat="1" x14ac:dyDescent="0.25">
      <c r="A2026" s="595"/>
      <c r="B2026" s="595"/>
      <c r="C2026" s="138"/>
      <c r="D2026" s="470" t="s">
        <v>6026</v>
      </c>
      <c r="E2026" s="424">
        <v>15000</v>
      </c>
      <c r="F2026" s="352">
        <f t="shared" si="68"/>
        <v>9000</v>
      </c>
      <c r="G2026" s="352">
        <f t="shared" si="69"/>
        <v>7500</v>
      </c>
    </row>
    <row r="2027" spans="1:7" s="45" customFormat="1" ht="25.5" x14ac:dyDescent="0.25">
      <c r="A2027" s="595"/>
      <c r="B2027" s="595"/>
      <c r="C2027" s="138"/>
      <c r="D2027" s="462" t="s">
        <v>8180</v>
      </c>
      <c r="E2027" s="424">
        <v>0</v>
      </c>
      <c r="F2027" s="352">
        <f t="shared" si="68"/>
        <v>0</v>
      </c>
      <c r="G2027" s="352">
        <f t="shared" si="69"/>
        <v>0</v>
      </c>
    </row>
    <row r="2028" spans="1:7" s="45" customFormat="1" ht="25.5" x14ac:dyDescent="0.25">
      <c r="A2028" s="595"/>
      <c r="B2028" s="595"/>
      <c r="C2028" s="138"/>
      <c r="D2028" s="470" t="s">
        <v>6027</v>
      </c>
      <c r="E2028" s="424">
        <v>14500</v>
      </c>
      <c r="F2028" s="352">
        <f t="shared" si="68"/>
        <v>8700</v>
      </c>
      <c r="G2028" s="352">
        <f t="shared" si="69"/>
        <v>7250</v>
      </c>
    </row>
    <row r="2029" spans="1:7" s="45" customFormat="1" x14ac:dyDescent="0.25">
      <c r="A2029" s="595"/>
      <c r="B2029" s="595"/>
      <c r="C2029" s="138"/>
      <c r="D2029" s="462" t="s">
        <v>6028</v>
      </c>
      <c r="E2029" s="424">
        <v>0</v>
      </c>
      <c r="F2029" s="352">
        <f t="shared" si="68"/>
        <v>0</v>
      </c>
      <c r="G2029" s="352">
        <f t="shared" si="69"/>
        <v>0</v>
      </c>
    </row>
    <row r="2030" spans="1:7" s="398" customFormat="1" x14ac:dyDescent="0.2">
      <c r="A2030" s="595"/>
      <c r="B2030" s="595"/>
      <c r="C2030" s="138"/>
      <c r="D2030" s="470" t="s">
        <v>6029</v>
      </c>
      <c r="E2030" s="424">
        <v>7500</v>
      </c>
      <c r="F2030" s="352">
        <f t="shared" si="68"/>
        <v>4500</v>
      </c>
      <c r="G2030" s="352">
        <f t="shared" si="69"/>
        <v>3750</v>
      </c>
    </row>
    <row r="2031" spans="1:7" s="398" customFormat="1" x14ac:dyDescent="0.2">
      <c r="A2031" s="595"/>
      <c r="B2031" s="595"/>
      <c r="C2031" s="138"/>
      <c r="D2031" s="462" t="s">
        <v>6030</v>
      </c>
      <c r="E2031" s="424">
        <v>7500</v>
      </c>
      <c r="F2031" s="352">
        <f t="shared" si="68"/>
        <v>4500</v>
      </c>
      <c r="G2031" s="352">
        <f t="shared" si="69"/>
        <v>3750</v>
      </c>
    </row>
    <row r="2032" spans="1:7" s="398" customFormat="1" x14ac:dyDescent="0.2">
      <c r="A2032" s="595"/>
      <c r="B2032" s="595"/>
      <c r="C2032" s="138"/>
      <c r="D2032" s="470" t="s">
        <v>6031</v>
      </c>
      <c r="E2032" s="424"/>
      <c r="F2032" s="352">
        <f t="shared" si="68"/>
        <v>0</v>
      </c>
      <c r="G2032" s="352">
        <f t="shared" si="69"/>
        <v>0</v>
      </c>
    </row>
    <row r="2033" spans="1:7" s="398" customFormat="1" x14ac:dyDescent="0.2">
      <c r="A2033" s="595"/>
      <c r="B2033" s="595"/>
      <c r="C2033" s="138"/>
      <c r="D2033" s="462" t="s">
        <v>6032</v>
      </c>
      <c r="E2033" s="424">
        <v>7500</v>
      </c>
      <c r="F2033" s="352">
        <f t="shared" si="68"/>
        <v>4500</v>
      </c>
      <c r="G2033" s="352">
        <f t="shared" si="69"/>
        <v>3750</v>
      </c>
    </row>
    <row r="2034" spans="1:7" s="398" customFormat="1" x14ac:dyDescent="0.2">
      <c r="A2034" s="595"/>
      <c r="B2034" s="595"/>
      <c r="C2034" s="138"/>
      <c r="D2034" s="470" t="s">
        <v>6033</v>
      </c>
      <c r="E2034" s="424">
        <v>7500</v>
      </c>
      <c r="F2034" s="352">
        <f t="shared" si="68"/>
        <v>4500</v>
      </c>
      <c r="G2034" s="352">
        <f t="shared" si="69"/>
        <v>3750</v>
      </c>
    </row>
    <row r="2035" spans="1:7" s="398" customFormat="1" x14ac:dyDescent="0.2">
      <c r="A2035" s="595"/>
      <c r="B2035" s="595"/>
      <c r="C2035" s="138"/>
      <c r="D2035" s="470" t="s">
        <v>6034</v>
      </c>
      <c r="E2035" s="424"/>
      <c r="F2035" s="352">
        <f t="shared" si="68"/>
        <v>0</v>
      </c>
      <c r="G2035" s="352">
        <f t="shared" si="69"/>
        <v>0</v>
      </c>
    </row>
    <row r="2036" spans="1:7" s="398" customFormat="1" x14ac:dyDescent="0.2">
      <c r="A2036" s="595"/>
      <c r="B2036" s="595"/>
      <c r="C2036" s="138"/>
      <c r="D2036" s="470" t="s">
        <v>6035</v>
      </c>
      <c r="E2036" s="424">
        <v>5500</v>
      </c>
      <c r="F2036" s="352">
        <f t="shared" si="68"/>
        <v>3300</v>
      </c>
      <c r="G2036" s="352">
        <f t="shared" si="69"/>
        <v>2750</v>
      </c>
    </row>
    <row r="2037" spans="1:7" s="398" customFormat="1" x14ac:dyDescent="0.2">
      <c r="A2037" s="595"/>
      <c r="B2037" s="595"/>
      <c r="C2037" s="138"/>
      <c r="D2037" s="462" t="s">
        <v>6036</v>
      </c>
      <c r="E2037" s="424"/>
      <c r="F2037" s="352">
        <f t="shared" si="68"/>
        <v>0</v>
      </c>
      <c r="G2037" s="352">
        <f t="shared" si="69"/>
        <v>0</v>
      </c>
    </row>
    <row r="2038" spans="1:7" s="399" customFormat="1" x14ac:dyDescent="0.25">
      <c r="A2038" s="595"/>
      <c r="B2038" s="595"/>
      <c r="C2038" s="138"/>
      <c r="D2038" s="470" t="s">
        <v>6037</v>
      </c>
      <c r="E2038" s="424">
        <v>5500</v>
      </c>
      <c r="F2038" s="352">
        <f t="shared" si="68"/>
        <v>3300</v>
      </c>
      <c r="G2038" s="352">
        <f t="shared" si="69"/>
        <v>2750</v>
      </c>
    </row>
    <row r="2039" spans="1:7" s="398" customFormat="1" x14ac:dyDescent="0.2">
      <c r="A2039" s="595"/>
      <c r="B2039" s="595"/>
      <c r="C2039" s="138"/>
      <c r="D2039" s="462" t="s">
        <v>6038</v>
      </c>
      <c r="E2039" s="424"/>
      <c r="F2039" s="352">
        <f t="shared" si="68"/>
        <v>0</v>
      </c>
      <c r="G2039" s="352">
        <f t="shared" si="69"/>
        <v>0</v>
      </c>
    </row>
    <row r="2040" spans="1:7" s="398" customFormat="1" ht="25.5" x14ac:dyDescent="0.2">
      <c r="A2040" s="595"/>
      <c r="B2040" s="595"/>
      <c r="C2040" s="138"/>
      <c r="D2040" s="470" t="s">
        <v>6039</v>
      </c>
      <c r="E2040" s="424">
        <v>6800</v>
      </c>
      <c r="F2040" s="352">
        <f t="shared" si="68"/>
        <v>4080</v>
      </c>
      <c r="G2040" s="352">
        <f t="shared" si="69"/>
        <v>3400</v>
      </c>
    </row>
    <row r="2041" spans="1:7" s="398" customFormat="1" x14ac:dyDescent="0.2">
      <c r="A2041" s="595"/>
      <c r="B2041" s="595"/>
      <c r="C2041" s="138"/>
      <c r="D2041" s="470" t="s">
        <v>6040</v>
      </c>
      <c r="E2041" s="424"/>
      <c r="F2041" s="352">
        <f t="shared" si="68"/>
        <v>0</v>
      </c>
      <c r="G2041" s="352">
        <f t="shared" si="69"/>
        <v>0</v>
      </c>
    </row>
    <row r="2042" spans="1:7" s="398" customFormat="1" x14ac:dyDescent="0.2">
      <c r="A2042" s="595"/>
      <c r="B2042" s="595"/>
      <c r="C2042" s="138"/>
      <c r="D2042" s="470" t="s">
        <v>6041</v>
      </c>
      <c r="E2042" s="424">
        <v>6800</v>
      </c>
      <c r="F2042" s="352">
        <f t="shared" si="68"/>
        <v>4080</v>
      </c>
      <c r="G2042" s="352">
        <f t="shared" si="69"/>
        <v>3400</v>
      </c>
    </row>
    <row r="2043" spans="1:7" s="398" customFormat="1" x14ac:dyDescent="0.2">
      <c r="A2043" s="595"/>
      <c r="B2043" s="595"/>
      <c r="C2043" s="138"/>
      <c r="D2043" s="462" t="s">
        <v>6036</v>
      </c>
      <c r="E2043" s="424"/>
      <c r="F2043" s="352">
        <f t="shared" si="68"/>
        <v>0</v>
      </c>
      <c r="G2043" s="352">
        <f t="shared" si="69"/>
        <v>0</v>
      </c>
    </row>
    <row r="2044" spans="1:7" s="398" customFormat="1" x14ac:dyDescent="0.2">
      <c r="A2044" s="595"/>
      <c r="B2044" s="595"/>
      <c r="C2044" s="205"/>
      <c r="D2044" s="470" t="s">
        <v>6042</v>
      </c>
      <c r="E2044" s="424">
        <v>7000</v>
      </c>
      <c r="F2044" s="352">
        <f t="shared" si="68"/>
        <v>4200</v>
      </c>
      <c r="G2044" s="352">
        <f t="shared" si="69"/>
        <v>3500</v>
      </c>
    </row>
    <row r="2045" spans="1:7" s="398" customFormat="1" x14ac:dyDescent="0.2">
      <c r="A2045" s="595"/>
      <c r="B2045" s="595"/>
      <c r="C2045" s="205"/>
      <c r="D2045" s="462" t="s">
        <v>8181</v>
      </c>
      <c r="E2045" s="424"/>
      <c r="F2045" s="352">
        <f t="shared" si="68"/>
        <v>0</v>
      </c>
      <c r="G2045" s="352">
        <f t="shared" si="69"/>
        <v>0</v>
      </c>
    </row>
    <row r="2046" spans="1:7" s="398" customFormat="1" x14ac:dyDescent="0.2">
      <c r="A2046" s="595"/>
      <c r="B2046" s="595"/>
      <c r="C2046" s="205"/>
      <c r="D2046" s="470" t="s">
        <v>6043</v>
      </c>
      <c r="E2046" s="424">
        <v>7000</v>
      </c>
      <c r="F2046" s="352">
        <f t="shared" si="68"/>
        <v>4200</v>
      </c>
      <c r="G2046" s="352">
        <f t="shared" si="69"/>
        <v>3500</v>
      </c>
    </row>
    <row r="2047" spans="1:7" s="398" customFormat="1" x14ac:dyDescent="0.2">
      <c r="A2047" s="595"/>
      <c r="B2047" s="595"/>
      <c r="C2047" s="205"/>
      <c r="D2047" s="470" t="s">
        <v>6044</v>
      </c>
      <c r="E2047" s="424"/>
      <c r="F2047" s="352">
        <f t="shared" si="68"/>
        <v>0</v>
      </c>
      <c r="G2047" s="352">
        <f t="shared" si="69"/>
        <v>0</v>
      </c>
    </row>
    <row r="2048" spans="1:7" s="398" customFormat="1" x14ac:dyDescent="0.2">
      <c r="A2048" s="595"/>
      <c r="B2048" s="595"/>
      <c r="C2048" s="205"/>
      <c r="D2048" s="470" t="s">
        <v>6045</v>
      </c>
      <c r="E2048" s="424">
        <v>7000</v>
      </c>
      <c r="F2048" s="352">
        <f t="shared" si="68"/>
        <v>4200</v>
      </c>
      <c r="G2048" s="352">
        <f t="shared" si="69"/>
        <v>3500</v>
      </c>
    </row>
    <row r="2049" spans="1:7" s="398" customFormat="1" x14ac:dyDescent="0.2">
      <c r="A2049" s="595"/>
      <c r="B2049" s="595"/>
      <c r="C2049" s="205"/>
      <c r="D2049" s="462" t="s">
        <v>6046</v>
      </c>
      <c r="E2049" s="424"/>
      <c r="F2049" s="352">
        <f t="shared" si="68"/>
        <v>0</v>
      </c>
      <c r="G2049" s="352">
        <f t="shared" si="69"/>
        <v>0</v>
      </c>
    </row>
    <row r="2050" spans="1:7" s="398" customFormat="1" ht="25.5" x14ac:dyDescent="0.2">
      <c r="A2050" s="595"/>
      <c r="B2050" s="595"/>
      <c r="C2050" s="205"/>
      <c r="D2050" s="470" t="s">
        <v>6047</v>
      </c>
      <c r="E2050" s="424">
        <v>7000</v>
      </c>
      <c r="F2050" s="352">
        <f t="shared" si="68"/>
        <v>4200</v>
      </c>
      <c r="G2050" s="352">
        <f t="shared" si="69"/>
        <v>3500</v>
      </c>
    </row>
    <row r="2051" spans="1:7" s="398" customFormat="1" x14ac:dyDescent="0.2">
      <c r="A2051" s="560" t="s">
        <v>5220</v>
      </c>
      <c r="B2051" s="473"/>
      <c r="C2051" s="205" t="s">
        <v>1045</v>
      </c>
      <c r="D2051" s="463" t="s">
        <v>6048</v>
      </c>
      <c r="E2051" s="424">
        <v>7000</v>
      </c>
      <c r="F2051" s="352">
        <f t="shared" si="68"/>
        <v>4200</v>
      </c>
      <c r="G2051" s="352">
        <f t="shared" si="69"/>
        <v>3500</v>
      </c>
    </row>
    <row r="2052" spans="1:7" s="398" customFormat="1" x14ac:dyDescent="0.2">
      <c r="A2052" s="561"/>
      <c r="B2052" s="561"/>
      <c r="C2052" s="560"/>
      <c r="D2052" s="279" t="s">
        <v>6049</v>
      </c>
      <c r="E2052" s="424">
        <v>6000</v>
      </c>
      <c r="F2052" s="352">
        <f t="shared" si="68"/>
        <v>3600</v>
      </c>
      <c r="G2052" s="352">
        <f t="shared" si="69"/>
        <v>3000</v>
      </c>
    </row>
    <row r="2053" spans="1:7" s="398" customFormat="1" x14ac:dyDescent="0.2">
      <c r="A2053" s="561"/>
      <c r="B2053" s="561"/>
      <c r="C2053" s="561"/>
      <c r="D2053" s="470" t="s">
        <v>6050</v>
      </c>
      <c r="E2053" s="424">
        <v>6000</v>
      </c>
      <c r="F2053" s="352">
        <f t="shared" si="68"/>
        <v>3600</v>
      </c>
      <c r="G2053" s="352">
        <f t="shared" si="69"/>
        <v>3000</v>
      </c>
    </row>
    <row r="2054" spans="1:7" s="398" customFormat="1" x14ac:dyDescent="0.2">
      <c r="A2054" s="561"/>
      <c r="B2054" s="561"/>
      <c r="C2054" s="562"/>
      <c r="D2054" s="279" t="s">
        <v>6051</v>
      </c>
      <c r="E2054" s="424">
        <v>6000</v>
      </c>
      <c r="F2054" s="352">
        <f t="shared" si="68"/>
        <v>3600</v>
      </c>
      <c r="G2054" s="352">
        <f t="shared" si="69"/>
        <v>3000</v>
      </c>
    </row>
    <row r="2055" spans="1:7" s="398" customFormat="1" x14ac:dyDescent="0.2">
      <c r="A2055" s="561"/>
      <c r="B2055" s="561"/>
      <c r="C2055" s="560" t="s">
        <v>1046</v>
      </c>
      <c r="D2055" s="463" t="s">
        <v>8182</v>
      </c>
      <c r="E2055" s="424"/>
      <c r="F2055" s="352">
        <f t="shared" si="68"/>
        <v>0</v>
      </c>
      <c r="G2055" s="352">
        <f t="shared" si="69"/>
        <v>0</v>
      </c>
    </row>
    <row r="2056" spans="1:7" s="398" customFormat="1" x14ac:dyDescent="0.2">
      <c r="A2056" s="561"/>
      <c r="B2056" s="561"/>
      <c r="C2056" s="562"/>
      <c r="D2056" s="279" t="s">
        <v>6052</v>
      </c>
      <c r="E2056" s="424">
        <v>5800</v>
      </c>
      <c r="F2056" s="352">
        <f t="shared" si="68"/>
        <v>3480</v>
      </c>
      <c r="G2056" s="352">
        <f t="shared" si="69"/>
        <v>2900</v>
      </c>
    </row>
    <row r="2057" spans="1:7" s="398" customFormat="1" ht="51" x14ac:dyDescent="0.2">
      <c r="A2057" s="561"/>
      <c r="B2057" s="561"/>
      <c r="C2057" s="205" t="s">
        <v>167</v>
      </c>
      <c r="D2057" s="470" t="s">
        <v>8183</v>
      </c>
      <c r="E2057" s="424">
        <v>6000</v>
      </c>
      <c r="F2057" s="352">
        <f t="shared" si="68"/>
        <v>3600</v>
      </c>
      <c r="G2057" s="352">
        <f t="shared" si="69"/>
        <v>3000</v>
      </c>
    </row>
    <row r="2058" spans="1:7" s="398" customFormat="1" ht="25.5" x14ac:dyDescent="0.2">
      <c r="A2058" s="561"/>
      <c r="B2058" s="561"/>
      <c r="C2058" s="560" t="s">
        <v>168</v>
      </c>
      <c r="D2058" s="279" t="s">
        <v>8184</v>
      </c>
      <c r="E2058" s="424"/>
      <c r="F2058" s="352">
        <f t="shared" si="68"/>
        <v>0</v>
      </c>
      <c r="G2058" s="352">
        <f t="shared" si="69"/>
        <v>0</v>
      </c>
    </row>
    <row r="2059" spans="1:7" s="398" customFormat="1" x14ac:dyDescent="0.2">
      <c r="A2059" s="561"/>
      <c r="B2059" s="561"/>
      <c r="C2059" s="561"/>
      <c r="D2059" s="279" t="s">
        <v>6053</v>
      </c>
      <c r="E2059" s="424">
        <v>2900</v>
      </c>
      <c r="F2059" s="352">
        <f t="shared" si="68"/>
        <v>1740</v>
      </c>
      <c r="G2059" s="352">
        <f t="shared" si="69"/>
        <v>1450</v>
      </c>
    </row>
    <row r="2060" spans="1:7" s="45" customFormat="1" x14ac:dyDescent="0.25">
      <c r="A2060" s="562"/>
      <c r="B2060" s="562"/>
      <c r="C2060" s="562"/>
      <c r="D2060" s="279" t="s">
        <v>6054</v>
      </c>
      <c r="E2060" s="424">
        <v>2200</v>
      </c>
      <c r="F2060" s="352">
        <f t="shared" si="68"/>
        <v>1320</v>
      </c>
      <c r="G2060" s="352">
        <f t="shared" si="69"/>
        <v>1100</v>
      </c>
    </row>
    <row r="2061" spans="1:7" s="45" customFormat="1" ht="26.25" x14ac:dyDescent="0.25">
      <c r="A2061" s="594" t="s">
        <v>5222</v>
      </c>
      <c r="B2061" s="594" t="s">
        <v>5220</v>
      </c>
      <c r="C2061" s="205"/>
      <c r="D2061" s="463" t="s">
        <v>9501</v>
      </c>
      <c r="E2061" s="424"/>
      <c r="F2061" s="352">
        <f t="shared" si="68"/>
        <v>0</v>
      </c>
      <c r="G2061" s="352">
        <f t="shared" si="69"/>
        <v>0</v>
      </c>
    </row>
    <row r="2062" spans="1:7" s="45" customFormat="1" ht="25.5" x14ac:dyDescent="0.25">
      <c r="A2062" s="594"/>
      <c r="B2062" s="594"/>
      <c r="C2062" s="205"/>
      <c r="D2062" s="462" t="s">
        <v>6055</v>
      </c>
      <c r="E2062" s="424"/>
      <c r="F2062" s="352">
        <f t="shared" si="68"/>
        <v>0</v>
      </c>
      <c r="G2062" s="352">
        <f t="shared" si="69"/>
        <v>0</v>
      </c>
    </row>
    <row r="2063" spans="1:7" s="45" customFormat="1" x14ac:dyDescent="0.25">
      <c r="A2063" s="594"/>
      <c r="B2063" s="594"/>
      <c r="C2063" s="205"/>
      <c r="D2063" s="463" t="s">
        <v>2138</v>
      </c>
      <c r="E2063" s="424"/>
      <c r="F2063" s="352">
        <f t="shared" si="68"/>
        <v>0</v>
      </c>
      <c r="G2063" s="352">
        <f t="shared" si="69"/>
        <v>0</v>
      </c>
    </row>
    <row r="2064" spans="1:7" s="45" customFormat="1" x14ac:dyDescent="0.25">
      <c r="A2064" s="594"/>
      <c r="B2064" s="594"/>
      <c r="C2064" s="205"/>
      <c r="D2064" s="279" t="s">
        <v>2159</v>
      </c>
      <c r="E2064" s="424">
        <v>2300</v>
      </c>
      <c r="F2064" s="352">
        <f t="shared" si="68"/>
        <v>1380</v>
      </c>
      <c r="G2064" s="352">
        <f t="shared" si="69"/>
        <v>1150</v>
      </c>
    </row>
    <row r="2065" spans="1:7" s="45" customFormat="1" x14ac:dyDescent="0.25">
      <c r="A2065" s="594"/>
      <c r="B2065" s="594"/>
      <c r="C2065" s="205"/>
      <c r="D2065" s="279" t="s">
        <v>2160</v>
      </c>
      <c r="E2065" s="424">
        <v>2000</v>
      </c>
      <c r="F2065" s="352">
        <f t="shared" si="68"/>
        <v>1200</v>
      </c>
      <c r="G2065" s="352">
        <f t="shared" si="69"/>
        <v>1000</v>
      </c>
    </row>
    <row r="2066" spans="1:7" s="45" customFormat="1" x14ac:dyDescent="0.25">
      <c r="A2066" s="594"/>
      <c r="B2066" s="594"/>
      <c r="C2066" s="205"/>
      <c r="D2066" s="470" t="s">
        <v>2214</v>
      </c>
      <c r="E2066" s="424">
        <v>1500</v>
      </c>
      <c r="F2066" s="352">
        <f t="shared" si="68"/>
        <v>900</v>
      </c>
      <c r="G2066" s="352">
        <f t="shared" si="69"/>
        <v>750</v>
      </c>
    </row>
    <row r="2067" spans="1:7" s="45" customFormat="1" x14ac:dyDescent="0.25">
      <c r="A2067" s="594"/>
      <c r="B2067" s="594"/>
      <c r="C2067" s="205"/>
      <c r="D2067" s="463" t="s">
        <v>2146</v>
      </c>
      <c r="E2067" s="424"/>
      <c r="F2067" s="352">
        <f t="shared" si="68"/>
        <v>0</v>
      </c>
      <c r="G2067" s="352">
        <f t="shared" si="69"/>
        <v>0</v>
      </c>
    </row>
    <row r="2068" spans="1:7" s="45" customFormat="1" x14ac:dyDescent="0.25">
      <c r="A2068" s="594"/>
      <c r="B2068" s="594"/>
      <c r="C2068" s="205"/>
      <c r="D2068" s="279" t="s">
        <v>2159</v>
      </c>
      <c r="E2068" s="424">
        <v>1800</v>
      </c>
      <c r="F2068" s="352">
        <f t="shared" si="68"/>
        <v>1080</v>
      </c>
      <c r="G2068" s="352">
        <f t="shared" si="69"/>
        <v>900</v>
      </c>
    </row>
    <row r="2069" spans="1:7" s="45" customFormat="1" x14ac:dyDescent="0.25">
      <c r="A2069" s="594"/>
      <c r="B2069" s="594"/>
      <c r="C2069" s="205"/>
      <c r="D2069" s="279" t="s">
        <v>2160</v>
      </c>
      <c r="E2069" s="424">
        <v>1500</v>
      </c>
      <c r="F2069" s="352">
        <f t="shared" si="68"/>
        <v>900</v>
      </c>
      <c r="G2069" s="352">
        <f t="shared" si="69"/>
        <v>750</v>
      </c>
    </row>
    <row r="2070" spans="1:7" s="45" customFormat="1" x14ac:dyDescent="0.25">
      <c r="A2070" s="594"/>
      <c r="B2070" s="594"/>
      <c r="C2070" s="205"/>
      <c r="D2070" s="279" t="s">
        <v>2214</v>
      </c>
      <c r="E2070" s="424">
        <v>1300</v>
      </c>
      <c r="F2070" s="352">
        <f t="shared" si="68"/>
        <v>780</v>
      </c>
      <c r="G2070" s="352">
        <f t="shared" si="69"/>
        <v>650</v>
      </c>
    </row>
    <row r="2071" spans="1:7" s="45" customFormat="1" x14ac:dyDescent="0.25">
      <c r="A2071" s="595" t="s">
        <v>5224</v>
      </c>
      <c r="B2071" s="595" t="s">
        <v>5222</v>
      </c>
      <c r="C2071" s="205"/>
      <c r="D2071" s="463" t="s">
        <v>6056</v>
      </c>
      <c r="E2071" s="424"/>
      <c r="F2071" s="352">
        <f t="shared" si="68"/>
        <v>0</v>
      </c>
      <c r="G2071" s="352">
        <f t="shared" si="69"/>
        <v>0</v>
      </c>
    </row>
    <row r="2072" spans="1:7" s="45" customFormat="1" x14ac:dyDescent="0.25">
      <c r="A2072" s="595"/>
      <c r="B2072" s="595"/>
      <c r="C2072" s="205"/>
      <c r="D2072" s="279" t="s">
        <v>2138</v>
      </c>
      <c r="E2072" s="424"/>
      <c r="F2072" s="352">
        <f t="shared" si="68"/>
        <v>0</v>
      </c>
      <c r="G2072" s="352">
        <f t="shared" si="69"/>
        <v>0</v>
      </c>
    </row>
    <row r="2073" spans="1:7" s="45" customFormat="1" x14ac:dyDescent="0.25">
      <c r="A2073" s="595"/>
      <c r="B2073" s="595"/>
      <c r="C2073" s="205"/>
      <c r="D2073" s="279" t="s">
        <v>2159</v>
      </c>
      <c r="E2073" s="424">
        <v>2000</v>
      </c>
      <c r="F2073" s="352">
        <f t="shared" si="68"/>
        <v>1200</v>
      </c>
      <c r="G2073" s="352">
        <f t="shared" si="69"/>
        <v>1000</v>
      </c>
    </row>
    <row r="2074" spans="1:7" s="45" customFormat="1" x14ac:dyDescent="0.25">
      <c r="A2074" s="595"/>
      <c r="B2074" s="595"/>
      <c r="C2074" s="205"/>
      <c r="D2074" s="279" t="s">
        <v>2160</v>
      </c>
      <c r="E2074" s="424">
        <v>1800</v>
      </c>
      <c r="F2074" s="352">
        <f t="shared" si="68"/>
        <v>1080</v>
      </c>
      <c r="G2074" s="352">
        <f t="shared" si="69"/>
        <v>900</v>
      </c>
    </row>
    <row r="2075" spans="1:7" s="45" customFormat="1" x14ac:dyDescent="0.25">
      <c r="A2075" s="595"/>
      <c r="B2075" s="595"/>
      <c r="C2075" s="205"/>
      <c r="D2075" s="470" t="s">
        <v>2214</v>
      </c>
      <c r="E2075" s="424">
        <v>1300</v>
      </c>
      <c r="F2075" s="352">
        <f t="shared" si="68"/>
        <v>780</v>
      </c>
      <c r="G2075" s="352">
        <f t="shared" si="69"/>
        <v>650</v>
      </c>
    </row>
    <row r="2076" spans="1:7" s="45" customFormat="1" x14ac:dyDescent="0.25">
      <c r="A2076" s="595"/>
      <c r="B2076" s="595"/>
      <c r="C2076" s="205"/>
      <c r="D2076" s="462" t="s">
        <v>2146</v>
      </c>
      <c r="E2076" s="424"/>
      <c r="F2076" s="352">
        <f t="shared" si="68"/>
        <v>0</v>
      </c>
      <c r="G2076" s="352">
        <f t="shared" si="69"/>
        <v>0</v>
      </c>
    </row>
    <row r="2077" spans="1:7" s="45" customFormat="1" x14ac:dyDescent="0.25">
      <c r="A2077" s="595"/>
      <c r="B2077" s="595"/>
      <c r="C2077" s="205"/>
      <c r="D2077" s="279" t="s">
        <v>2159</v>
      </c>
      <c r="E2077" s="424">
        <v>1800</v>
      </c>
      <c r="F2077" s="352">
        <f t="shared" ref="F2077:F2140" si="70">IFERROR(E2077*0.6,0)</f>
        <v>1080</v>
      </c>
      <c r="G2077" s="352">
        <f t="shared" ref="G2077:G2140" si="71">IFERROR(E2077*0.5,0)</f>
        <v>900</v>
      </c>
    </row>
    <row r="2078" spans="1:7" s="45" customFormat="1" x14ac:dyDescent="0.25">
      <c r="A2078" s="595"/>
      <c r="B2078" s="595"/>
      <c r="C2078" s="205"/>
      <c r="D2078" s="470" t="s">
        <v>2160</v>
      </c>
      <c r="E2078" s="424">
        <v>1500</v>
      </c>
      <c r="F2078" s="352">
        <f t="shared" si="70"/>
        <v>900</v>
      </c>
      <c r="G2078" s="352">
        <f t="shared" si="71"/>
        <v>750</v>
      </c>
    </row>
    <row r="2079" spans="1:7" s="45" customFormat="1" x14ac:dyDescent="0.25">
      <c r="A2079" s="595"/>
      <c r="B2079" s="595"/>
      <c r="C2079" s="205"/>
      <c r="D2079" s="470" t="s">
        <v>2214</v>
      </c>
      <c r="E2079" s="424">
        <v>1000</v>
      </c>
      <c r="F2079" s="352">
        <f t="shared" si="70"/>
        <v>600</v>
      </c>
      <c r="G2079" s="352">
        <f t="shared" si="71"/>
        <v>500</v>
      </c>
    </row>
    <row r="2080" spans="1:7" s="45" customFormat="1" x14ac:dyDescent="0.25">
      <c r="A2080" s="318" t="s">
        <v>79</v>
      </c>
      <c r="B2080" s="318" t="s">
        <v>79</v>
      </c>
      <c r="C2080" s="205"/>
      <c r="D2080" s="463" t="s">
        <v>6057</v>
      </c>
      <c r="E2080" s="424"/>
      <c r="F2080" s="352">
        <f t="shared" si="70"/>
        <v>0</v>
      </c>
      <c r="G2080" s="352">
        <f t="shared" si="71"/>
        <v>0</v>
      </c>
    </row>
    <row r="2081" spans="1:7" s="45" customFormat="1" x14ac:dyDescent="0.25">
      <c r="A2081" s="588" t="s">
        <v>1055</v>
      </c>
      <c r="B2081" s="588" t="s">
        <v>1055</v>
      </c>
      <c r="C2081" s="205"/>
      <c r="D2081" s="279" t="s">
        <v>2492</v>
      </c>
      <c r="E2081" s="424"/>
      <c r="F2081" s="352">
        <f t="shared" si="70"/>
        <v>0</v>
      </c>
      <c r="G2081" s="352">
        <f t="shared" si="71"/>
        <v>0</v>
      </c>
    </row>
    <row r="2082" spans="1:7" s="45" customFormat="1" ht="13.5" x14ac:dyDescent="0.25">
      <c r="A2082" s="588"/>
      <c r="B2082" s="588"/>
      <c r="C2082" s="205"/>
      <c r="D2082" s="279" t="s">
        <v>9502</v>
      </c>
      <c r="E2082" s="424"/>
      <c r="F2082" s="352">
        <f t="shared" si="70"/>
        <v>0</v>
      </c>
      <c r="G2082" s="352">
        <f t="shared" si="71"/>
        <v>0</v>
      </c>
    </row>
    <row r="2083" spans="1:7" s="45" customFormat="1" ht="26.25" x14ac:dyDescent="0.25">
      <c r="A2083" s="588"/>
      <c r="B2083" s="588"/>
      <c r="C2083" s="205"/>
      <c r="D2083" s="279" t="s">
        <v>9503</v>
      </c>
      <c r="E2083" s="424"/>
      <c r="F2083" s="352">
        <f t="shared" si="70"/>
        <v>0</v>
      </c>
      <c r="G2083" s="352">
        <f t="shared" si="71"/>
        <v>0</v>
      </c>
    </row>
    <row r="2084" spans="1:7" s="45" customFormat="1" ht="25.5" x14ac:dyDescent="0.25">
      <c r="A2084" s="588" t="s">
        <v>1056</v>
      </c>
      <c r="B2084" s="591" t="s">
        <v>1056</v>
      </c>
      <c r="C2084" s="205"/>
      <c r="D2084" s="463" t="s">
        <v>6058</v>
      </c>
      <c r="E2084" s="424"/>
      <c r="F2084" s="352">
        <f t="shared" si="70"/>
        <v>0</v>
      </c>
      <c r="G2084" s="352">
        <f t="shared" si="71"/>
        <v>0</v>
      </c>
    </row>
    <row r="2085" spans="1:7" s="45" customFormat="1" ht="39" x14ac:dyDescent="0.25">
      <c r="A2085" s="588"/>
      <c r="B2085" s="592"/>
      <c r="C2085" s="205"/>
      <c r="D2085" s="470" t="s">
        <v>9504</v>
      </c>
      <c r="E2085" s="424"/>
      <c r="F2085" s="352">
        <f t="shared" si="70"/>
        <v>0</v>
      </c>
      <c r="G2085" s="352">
        <f t="shared" si="71"/>
        <v>0</v>
      </c>
    </row>
    <row r="2086" spans="1:7" s="45" customFormat="1" ht="13.5" x14ac:dyDescent="0.25">
      <c r="A2086" s="588"/>
      <c r="B2086" s="592"/>
      <c r="C2086" s="205"/>
      <c r="D2086" s="470" t="s">
        <v>9505</v>
      </c>
      <c r="E2086" s="424"/>
      <c r="F2086" s="352">
        <f t="shared" si="70"/>
        <v>0</v>
      </c>
      <c r="G2086" s="352">
        <f t="shared" si="71"/>
        <v>0</v>
      </c>
    </row>
    <row r="2087" spans="1:7" s="45" customFormat="1" ht="13.5" x14ac:dyDescent="0.25">
      <c r="A2087" s="588"/>
      <c r="B2087" s="593"/>
      <c r="C2087" s="205"/>
      <c r="D2087" s="279" t="s">
        <v>9506</v>
      </c>
      <c r="E2087" s="424"/>
      <c r="F2087" s="352">
        <f t="shared" si="70"/>
        <v>0</v>
      </c>
      <c r="G2087" s="352">
        <f t="shared" si="71"/>
        <v>0</v>
      </c>
    </row>
    <row r="2088" spans="1:7" s="45" customFormat="1" ht="13.5" x14ac:dyDescent="0.25">
      <c r="A2088" s="588" t="s">
        <v>1057</v>
      </c>
      <c r="B2088" s="588" t="s">
        <v>1057</v>
      </c>
      <c r="C2088" s="205"/>
      <c r="D2088" s="279" t="s">
        <v>9507</v>
      </c>
      <c r="E2088" s="424"/>
      <c r="F2088" s="352">
        <f t="shared" si="70"/>
        <v>0</v>
      </c>
      <c r="G2088" s="352">
        <f t="shared" si="71"/>
        <v>0</v>
      </c>
    </row>
    <row r="2089" spans="1:7" s="45" customFormat="1" ht="13.5" x14ac:dyDescent="0.25">
      <c r="A2089" s="588"/>
      <c r="B2089" s="588"/>
      <c r="C2089" s="205"/>
      <c r="D2089" s="279" t="s">
        <v>9508</v>
      </c>
      <c r="E2089" s="424"/>
      <c r="F2089" s="352">
        <f t="shared" si="70"/>
        <v>0</v>
      </c>
      <c r="G2089" s="352">
        <f t="shared" si="71"/>
        <v>0</v>
      </c>
    </row>
    <row r="2090" spans="1:7" s="45" customFormat="1" x14ac:dyDescent="0.25">
      <c r="A2090" s="588" t="s">
        <v>1058</v>
      </c>
      <c r="B2090" s="588" t="s">
        <v>1058</v>
      </c>
      <c r="C2090" s="205"/>
      <c r="D2090" s="463" t="s">
        <v>3043</v>
      </c>
      <c r="E2090" s="424"/>
      <c r="F2090" s="352">
        <f t="shared" si="70"/>
        <v>0</v>
      </c>
      <c r="G2090" s="352">
        <f t="shared" si="71"/>
        <v>0</v>
      </c>
    </row>
    <row r="2091" spans="1:7" ht="13.5" x14ac:dyDescent="0.25">
      <c r="A2091" s="588"/>
      <c r="B2091" s="588"/>
      <c r="C2091" s="205"/>
      <c r="D2091" s="279" t="s">
        <v>9509</v>
      </c>
      <c r="E2091" s="424"/>
      <c r="F2091" s="352">
        <f t="shared" si="70"/>
        <v>0</v>
      </c>
      <c r="G2091" s="352">
        <f t="shared" si="71"/>
        <v>0</v>
      </c>
    </row>
    <row r="2092" spans="1:7" x14ac:dyDescent="0.25">
      <c r="A2092" s="588"/>
      <c r="B2092" s="588"/>
      <c r="C2092" s="205"/>
      <c r="D2092" s="279" t="s">
        <v>6059</v>
      </c>
      <c r="E2092" s="424">
        <v>4400</v>
      </c>
      <c r="F2092" s="352">
        <f t="shared" si="70"/>
        <v>2640</v>
      </c>
      <c r="G2092" s="352">
        <f t="shared" si="71"/>
        <v>2200</v>
      </c>
    </row>
    <row r="2093" spans="1:7" x14ac:dyDescent="0.25">
      <c r="A2093" s="588"/>
      <c r="B2093" s="588"/>
      <c r="C2093" s="205"/>
      <c r="D2093" s="470" t="s">
        <v>2797</v>
      </c>
      <c r="E2093" s="424">
        <v>4000</v>
      </c>
      <c r="F2093" s="352">
        <f t="shared" si="70"/>
        <v>2400</v>
      </c>
      <c r="G2093" s="352">
        <f t="shared" si="71"/>
        <v>2000</v>
      </c>
    </row>
    <row r="2094" spans="1:7" x14ac:dyDescent="0.25">
      <c r="A2094" s="584" t="s">
        <v>1059</v>
      </c>
      <c r="B2094" s="584" t="s">
        <v>1059</v>
      </c>
      <c r="C2094" s="17"/>
      <c r="D2094" s="462" t="s">
        <v>8185</v>
      </c>
      <c r="E2094" s="424"/>
      <c r="F2094" s="352">
        <f t="shared" si="70"/>
        <v>0</v>
      </c>
      <c r="G2094" s="352">
        <f t="shared" si="71"/>
        <v>0</v>
      </c>
    </row>
    <row r="2095" spans="1:7" ht="27" x14ac:dyDescent="0.25">
      <c r="A2095" s="585"/>
      <c r="B2095" s="585"/>
      <c r="C2095" s="17"/>
      <c r="D2095" s="279" t="s">
        <v>9510</v>
      </c>
      <c r="E2095" s="424"/>
      <c r="F2095" s="352">
        <f t="shared" si="70"/>
        <v>0</v>
      </c>
      <c r="G2095" s="352">
        <f t="shared" si="71"/>
        <v>0</v>
      </c>
    </row>
    <row r="2096" spans="1:7" x14ac:dyDescent="0.25">
      <c r="A2096" s="585"/>
      <c r="B2096" s="585"/>
      <c r="C2096" s="17"/>
      <c r="D2096" s="279" t="s">
        <v>6060</v>
      </c>
      <c r="E2096" s="424">
        <v>3000</v>
      </c>
      <c r="F2096" s="352">
        <f t="shared" si="70"/>
        <v>1800</v>
      </c>
      <c r="G2096" s="352">
        <f t="shared" si="71"/>
        <v>1500</v>
      </c>
    </row>
    <row r="2097" spans="1:7" ht="13.5" x14ac:dyDescent="0.25">
      <c r="A2097" s="585"/>
      <c r="B2097" s="585"/>
      <c r="C2097" s="17"/>
      <c r="D2097" s="279" t="s">
        <v>9511</v>
      </c>
      <c r="E2097" s="424"/>
      <c r="F2097" s="352">
        <f t="shared" si="70"/>
        <v>0</v>
      </c>
      <c r="G2097" s="352">
        <f t="shared" si="71"/>
        <v>0</v>
      </c>
    </row>
    <row r="2098" spans="1:7" x14ac:dyDescent="0.25">
      <c r="A2098" s="586"/>
      <c r="B2098" s="585"/>
      <c r="C2098" s="17"/>
      <c r="D2098" s="470" t="s">
        <v>6061</v>
      </c>
      <c r="E2098" s="424">
        <v>2600</v>
      </c>
      <c r="F2098" s="352">
        <f t="shared" si="70"/>
        <v>1560</v>
      </c>
      <c r="G2098" s="352">
        <f t="shared" si="71"/>
        <v>1300</v>
      </c>
    </row>
    <row r="2099" spans="1:7" ht="13.5" x14ac:dyDescent="0.25">
      <c r="A2099" s="584" t="s">
        <v>1060</v>
      </c>
      <c r="B2099" s="474" t="s">
        <v>1060</v>
      </c>
      <c r="C2099" s="17"/>
      <c r="D2099" s="463" t="s">
        <v>9512</v>
      </c>
      <c r="E2099" s="424"/>
      <c r="F2099" s="352">
        <f t="shared" si="70"/>
        <v>0</v>
      </c>
      <c r="G2099" s="352">
        <f t="shared" si="71"/>
        <v>0</v>
      </c>
    </row>
    <row r="2100" spans="1:7" x14ac:dyDescent="0.25">
      <c r="A2100" s="585"/>
      <c r="B2100" s="585"/>
      <c r="C2100" s="17"/>
      <c r="D2100" s="470" t="s">
        <v>6062</v>
      </c>
      <c r="E2100" s="424"/>
      <c r="F2100" s="352">
        <f t="shared" si="70"/>
        <v>0</v>
      </c>
      <c r="G2100" s="352">
        <f t="shared" si="71"/>
        <v>0</v>
      </c>
    </row>
    <row r="2101" spans="1:7" ht="26.25" x14ac:dyDescent="0.25">
      <c r="A2101" s="585"/>
      <c r="B2101" s="585"/>
      <c r="C2101" s="17"/>
      <c r="D2101" s="470" t="s">
        <v>9513</v>
      </c>
      <c r="E2101" s="424"/>
      <c r="F2101" s="352">
        <f t="shared" si="70"/>
        <v>0</v>
      </c>
      <c r="G2101" s="352">
        <f t="shared" si="71"/>
        <v>0</v>
      </c>
    </row>
    <row r="2102" spans="1:7" ht="25.5" x14ac:dyDescent="0.25">
      <c r="A2102" s="586"/>
      <c r="B2102" s="585"/>
      <c r="C2102" s="17"/>
      <c r="D2102" s="470" t="s">
        <v>6063</v>
      </c>
      <c r="E2102" s="424">
        <v>2400</v>
      </c>
      <c r="F2102" s="352">
        <f t="shared" si="70"/>
        <v>1440</v>
      </c>
      <c r="G2102" s="352">
        <f t="shared" si="71"/>
        <v>1200</v>
      </c>
    </row>
    <row r="2103" spans="1:7" ht="13.5" x14ac:dyDescent="0.25">
      <c r="A2103" s="588" t="s">
        <v>2155</v>
      </c>
      <c r="B2103" s="588" t="s">
        <v>2155</v>
      </c>
      <c r="C2103" s="17"/>
      <c r="D2103" s="462" t="s">
        <v>9514</v>
      </c>
      <c r="E2103" s="424"/>
      <c r="F2103" s="352">
        <f t="shared" si="70"/>
        <v>0</v>
      </c>
      <c r="G2103" s="352">
        <f t="shared" si="71"/>
        <v>0</v>
      </c>
    </row>
    <row r="2104" spans="1:7" x14ac:dyDescent="0.25">
      <c r="A2104" s="588"/>
      <c r="B2104" s="588"/>
      <c r="C2104" s="17"/>
      <c r="D2104" s="470" t="s">
        <v>6064</v>
      </c>
      <c r="E2104" s="424"/>
      <c r="F2104" s="352">
        <f t="shared" si="70"/>
        <v>0</v>
      </c>
      <c r="G2104" s="352">
        <f t="shared" si="71"/>
        <v>0</v>
      </c>
    </row>
    <row r="2105" spans="1:7" x14ac:dyDescent="0.25">
      <c r="A2105" s="588"/>
      <c r="B2105" s="588"/>
      <c r="C2105" s="17"/>
      <c r="D2105" s="470" t="s">
        <v>2159</v>
      </c>
      <c r="E2105" s="424">
        <v>1800</v>
      </c>
      <c r="F2105" s="352">
        <f t="shared" si="70"/>
        <v>1080</v>
      </c>
      <c r="G2105" s="352">
        <f t="shared" si="71"/>
        <v>900</v>
      </c>
    </row>
    <row r="2106" spans="1:7" x14ac:dyDescent="0.25">
      <c r="A2106" s="588"/>
      <c r="B2106" s="588"/>
      <c r="C2106" s="17"/>
      <c r="D2106" s="470" t="s">
        <v>2160</v>
      </c>
      <c r="E2106" s="424">
        <v>1200</v>
      </c>
      <c r="F2106" s="352">
        <f t="shared" si="70"/>
        <v>720</v>
      </c>
      <c r="G2106" s="352">
        <f t="shared" si="71"/>
        <v>600</v>
      </c>
    </row>
    <row r="2107" spans="1:7" x14ac:dyDescent="0.25">
      <c r="A2107" s="588"/>
      <c r="B2107" s="588"/>
      <c r="C2107" s="17"/>
      <c r="D2107" s="470" t="s">
        <v>2214</v>
      </c>
      <c r="E2107" s="424">
        <v>800</v>
      </c>
      <c r="F2107" s="352">
        <f t="shared" si="70"/>
        <v>480</v>
      </c>
      <c r="G2107" s="352">
        <f t="shared" si="71"/>
        <v>400</v>
      </c>
    </row>
    <row r="2108" spans="1:7" x14ac:dyDescent="0.25">
      <c r="A2108" s="588" t="s">
        <v>2158</v>
      </c>
      <c r="B2108" s="588" t="s">
        <v>2158</v>
      </c>
      <c r="C2108" s="205"/>
      <c r="D2108" s="462" t="s">
        <v>2146</v>
      </c>
      <c r="E2108" s="424"/>
      <c r="F2108" s="352">
        <f t="shared" si="70"/>
        <v>0</v>
      </c>
      <c r="G2108" s="352">
        <f t="shared" si="71"/>
        <v>0</v>
      </c>
    </row>
    <row r="2109" spans="1:7" x14ac:dyDescent="0.25">
      <c r="A2109" s="588"/>
      <c r="B2109" s="588"/>
      <c r="C2109" s="205"/>
      <c r="D2109" s="470" t="s">
        <v>2159</v>
      </c>
      <c r="E2109" s="424">
        <v>1000</v>
      </c>
      <c r="F2109" s="352">
        <f t="shared" si="70"/>
        <v>600</v>
      </c>
      <c r="G2109" s="352">
        <f t="shared" si="71"/>
        <v>500</v>
      </c>
    </row>
    <row r="2110" spans="1:7" x14ac:dyDescent="0.25">
      <c r="A2110" s="588"/>
      <c r="B2110" s="588"/>
      <c r="C2110" s="205"/>
      <c r="D2110" s="470" t="s">
        <v>2160</v>
      </c>
      <c r="E2110" s="424">
        <v>800</v>
      </c>
      <c r="F2110" s="352">
        <f t="shared" si="70"/>
        <v>480</v>
      </c>
      <c r="G2110" s="352">
        <f t="shared" si="71"/>
        <v>400</v>
      </c>
    </row>
    <row r="2111" spans="1:7" x14ac:dyDescent="0.25">
      <c r="A2111" s="588"/>
      <c r="B2111" s="588"/>
      <c r="C2111" s="205"/>
      <c r="D2111" s="470" t="s">
        <v>2142</v>
      </c>
      <c r="E2111" s="424">
        <v>500</v>
      </c>
      <c r="F2111" s="352">
        <f t="shared" si="70"/>
        <v>300</v>
      </c>
      <c r="G2111" s="352">
        <f t="shared" si="71"/>
        <v>250</v>
      </c>
    </row>
    <row r="2112" spans="1:7" ht="13.5" x14ac:dyDescent="0.25">
      <c r="A2112" s="443" t="s">
        <v>2161</v>
      </c>
      <c r="B2112" s="443"/>
      <c r="C2112" s="205"/>
      <c r="D2112" s="470" t="s">
        <v>9515</v>
      </c>
      <c r="E2112" s="424">
        <v>5000</v>
      </c>
      <c r="F2112" s="352">
        <f t="shared" si="70"/>
        <v>3000</v>
      </c>
      <c r="G2112" s="352">
        <f t="shared" si="71"/>
        <v>2500</v>
      </c>
    </row>
    <row r="2113" spans="1:7" ht="26.25" x14ac:dyDescent="0.25">
      <c r="A2113" s="443" t="s">
        <v>3084</v>
      </c>
      <c r="B2113" s="443"/>
      <c r="C2113" s="205"/>
      <c r="D2113" s="470" t="s">
        <v>9516</v>
      </c>
      <c r="E2113" s="424"/>
      <c r="F2113" s="352">
        <f t="shared" si="70"/>
        <v>0</v>
      </c>
      <c r="G2113" s="352">
        <f t="shared" si="71"/>
        <v>0</v>
      </c>
    </row>
    <row r="2114" spans="1:7" x14ac:dyDescent="0.25">
      <c r="A2114" s="443" t="s">
        <v>3086</v>
      </c>
      <c r="B2114" s="443"/>
      <c r="C2114" s="205"/>
      <c r="D2114" s="470" t="s">
        <v>8186</v>
      </c>
      <c r="E2114" s="424">
        <v>4000</v>
      </c>
      <c r="F2114" s="352">
        <f t="shared" si="70"/>
        <v>2400</v>
      </c>
      <c r="G2114" s="352">
        <f t="shared" si="71"/>
        <v>2000</v>
      </c>
    </row>
    <row r="2115" spans="1:7" x14ac:dyDescent="0.25">
      <c r="A2115" s="475">
        <v>2</v>
      </c>
      <c r="B2115" s="475">
        <v>2</v>
      </c>
      <c r="C2115" s="205"/>
      <c r="D2115" s="476" t="s">
        <v>6065</v>
      </c>
      <c r="E2115" s="424">
        <v>0</v>
      </c>
      <c r="F2115" s="352">
        <f t="shared" si="70"/>
        <v>0</v>
      </c>
      <c r="G2115" s="352">
        <f t="shared" si="71"/>
        <v>0</v>
      </c>
    </row>
    <row r="2116" spans="1:7" x14ac:dyDescent="0.25">
      <c r="A2116" s="474" t="s">
        <v>83</v>
      </c>
      <c r="B2116" s="474" t="s">
        <v>83</v>
      </c>
      <c r="C2116" s="205"/>
      <c r="D2116" s="477" t="s">
        <v>2970</v>
      </c>
      <c r="E2116" s="424">
        <v>0</v>
      </c>
      <c r="F2116" s="352">
        <f t="shared" si="70"/>
        <v>0</v>
      </c>
      <c r="G2116" s="352">
        <f t="shared" si="71"/>
        <v>0</v>
      </c>
    </row>
    <row r="2117" spans="1:7" ht="26.25" x14ac:dyDescent="0.25">
      <c r="A2117" s="478"/>
      <c r="B2117" s="478"/>
      <c r="C2117" s="205"/>
      <c r="D2117" s="479" t="s">
        <v>9517</v>
      </c>
      <c r="E2117" s="424">
        <v>0</v>
      </c>
      <c r="F2117" s="352">
        <f t="shared" si="70"/>
        <v>0</v>
      </c>
      <c r="G2117" s="352">
        <f t="shared" si="71"/>
        <v>0</v>
      </c>
    </row>
    <row r="2118" spans="1:7" ht="25.5" x14ac:dyDescent="0.25">
      <c r="A2118" s="478"/>
      <c r="B2118" s="478"/>
      <c r="C2118" s="205"/>
      <c r="D2118" s="479" t="s">
        <v>6066</v>
      </c>
      <c r="E2118" s="355">
        <v>7000</v>
      </c>
      <c r="F2118" s="352">
        <f t="shared" si="70"/>
        <v>4200</v>
      </c>
      <c r="G2118" s="352">
        <f t="shared" si="71"/>
        <v>3500</v>
      </c>
    </row>
    <row r="2119" spans="1:7" x14ac:dyDescent="0.25">
      <c r="A2119" s="478"/>
      <c r="B2119" s="478"/>
      <c r="C2119" s="205"/>
      <c r="D2119" s="479" t="s">
        <v>6067</v>
      </c>
      <c r="E2119" s="355">
        <v>7500</v>
      </c>
      <c r="F2119" s="352">
        <f t="shared" si="70"/>
        <v>4500</v>
      </c>
      <c r="G2119" s="352">
        <f t="shared" si="71"/>
        <v>3750</v>
      </c>
    </row>
    <row r="2120" spans="1:7" x14ac:dyDescent="0.25">
      <c r="A2120" s="478"/>
      <c r="B2120" s="478"/>
      <c r="C2120" s="205"/>
      <c r="D2120" s="480" t="s">
        <v>6068</v>
      </c>
      <c r="E2120" s="355">
        <v>10000</v>
      </c>
      <c r="F2120" s="352">
        <f t="shared" si="70"/>
        <v>6000</v>
      </c>
      <c r="G2120" s="352">
        <f t="shared" si="71"/>
        <v>5000</v>
      </c>
    </row>
    <row r="2121" spans="1:7" x14ac:dyDescent="0.25">
      <c r="A2121" s="478"/>
      <c r="B2121" s="478"/>
      <c r="C2121" s="16"/>
      <c r="D2121" s="480" t="s">
        <v>6069</v>
      </c>
      <c r="E2121" s="355">
        <v>10000</v>
      </c>
      <c r="F2121" s="352">
        <f t="shared" si="70"/>
        <v>6000</v>
      </c>
      <c r="G2121" s="352">
        <f t="shared" si="71"/>
        <v>5000</v>
      </c>
    </row>
    <row r="2122" spans="1:7" ht="26.25" x14ac:dyDescent="0.25">
      <c r="A2122" s="585"/>
      <c r="B2122" s="585"/>
      <c r="C2122" s="337"/>
      <c r="D2122" s="481" t="s">
        <v>9518</v>
      </c>
      <c r="E2122" s="353"/>
      <c r="F2122" s="352">
        <f t="shared" si="70"/>
        <v>0</v>
      </c>
      <c r="G2122" s="352">
        <f t="shared" si="71"/>
        <v>0</v>
      </c>
    </row>
    <row r="2123" spans="1:7" x14ac:dyDescent="0.25">
      <c r="A2123" s="586"/>
      <c r="B2123" s="586"/>
      <c r="C2123" s="337"/>
      <c r="D2123" s="481" t="s">
        <v>8187</v>
      </c>
      <c r="E2123" s="353">
        <v>12000</v>
      </c>
      <c r="F2123" s="352">
        <f t="shared" si="70"/>
        <v>7200</v>
      </c>
      <c r="G2123" s="352">
        <f t="shared" si="71"/>
        <v>6000</v>
      </c>
    </row>
    <row r="2124" spans="1:7" x14ac:dyDescent="0.25">
      <c r="A2124" s="452" t="s">
        <v>1297</v>
      </c>
      <c r="B2124" s="452" t="s">
        <v>1297</v>
      </c>
      <c r="C2124" s="337"/>
      <c r="D2124" s="482" t="s">
        <v>6070</v>
      </c>
      <c r="E2124" s="424">
        <v>6300</v>
      </c>
      <c r="F2124" s="352">
        <f t="shared" si="70"/>
        <v>3780</v>
      </c>
      <c r="G2124" s="352">
        <f t="shared" si="71"/>
        <v>3150</v>
      </c>
    </row>
    <row r="2125" spans="1:7" x14ac:dyDescent="0.25">
      <c r="A2125" s="552" t="s">
        <v>1598</v>
      </c>
      <c r="B2125" s="552" t="s">
        <v>1598</v>
      </c>
      <c r="C2125" s="337"/>
      <c r="D2125" s="483" t="s">
        <v>6071</v>
      </c>
      <c r="E2125" s="424">
        <v>0</v>
      </c>
      <c r="F2125" s="352">
        <f t="shared" si="70"/>
        <v>0</v>
      </c>
      <c r="G2125" s="352">
        <f t="shared" si="71"/>
        <v>0</v>
      </c>
    </row>
    <row r="2126" spans="1:7" x14ac:dyDescent="0.25">
      <c r="A2126" s="552"/>
      <c r="B2126" s="552"/>
      <c r="C2126" s="337"/>
      <c r="D2126" s="484" t="s">
        <v>6072</v>
      </c>
      <c r="E2126" s="424">
        <v>5300</v>
      </c>
      <c r="F2126" s="352">
        <f t="shared" si="70"/>
        <v>3180</v>
      </c>
      <c r="G2126" s="352">
        <f t="shared" si="71"/>
        <v>2650</v>
      </c>
    </row>
    <row r="2127" spans="1:7" x14ac:dyDescent="0.25">
      <c r="A2127" s="552"/>
      <c r="B2127" s="552"/>
      <c r="C2127" s="337"/>
      <c r="D2127" s="484" t="s">
        <v>6073</v>
      </c>
      <c r="E2127" s="424">
        <v>3600</v>
      </c>
      <c r="F2127" s="352">
        <f t="shared" si="70"/>
        <v>2160</v>
      </c>
      <c r="G2127" s="352">
        <f t="shared" si="71"/>
        <v>1800</v>
      </c>
    </row>
    <row r="2128" spans="1:7" ht="25.5" x14ac:dyDescent="0.25">
      <c r="A2128" s="452" t="s">
        <v>1602</v>
      </c>
      <c r="B2128" s="452" t="s">
        <v>1602</v>
      </c>
      <c r="C2128" s="337"/>
      <c r="D2128" s="482" t="s">
        <v>6074</v>
      </c>
      <c r="E2128" s="424">
        <v>6300</v>
      </c>
      <c r="F2128" s="352">
        <f t="shared" si="70"/>
        <v>3780</v>
      </c>
      <c r="G2128" s="352">
        <f t="shared" si="71"/>
        <v>3150</v>
      </c>
    </row>
    <row r="2129" spans="1:7" ht="25.5" x14ac:dyDescent="0.25">
      <c r="A2129" s="552" t="s">
        <v>1603</v>
      </c>
      <c r="B2129" s="552" t="s">
        <v>1603</v>
      </c>
      <c r="C2129" s="337"/>
      <c r="D2129" s="482" t="s">
        <v>6075</v>
      </c>
      <c r="E2129" s="424">
        <v>0</v>
      </c>
      <c r="F2129" s="352">
        <f t="shared" si="70"/>
        <v>0</v>
      </c>
      <c r="G2129" s="352">
        <f t="shared" si="71"/>
        <v>0</v>
      </c>
    </row>
    <row r="2130" spans="1:7" ht="25.5" x14ac:dyDescent="0.25">
      <c r="A2130" s="552"/>
      <c r="B2130" s="552"/>
      <c r="C2130" s="337"/>
      <c r="D2130" s="480" t="s">
        <v>6076</v>
      </c>
      <c r="E2130" s="424">
        <v>10500</v>
      </c>
      <c r="F2130" s="352">
        <f t="shared" si="70"/>
        <v>6300</v>
      </c>
      <c r="G2130" s="352">
        <f t="shared" si="71"/>
        <v>5250</v>
      </c>
    </row>
    <row r="2131" spans="1:7" ht="26.25" x14ac:dyDescent="0.25">
      <c r="A2131" s="582" t="s">
        <v>1606</v>
      </c>
      <c r="B2131" s="582" t="s">
        <v>1606</v>
      </c>
      <c r="C2131" s="337"/>
      <c r="D2131" s="482" t="s">
        <v>9519</v>
      </c>
      <c r="E2131" s="424"/>
      <c r="F2131" s="352">
        <f t="shared" si="70"/>
        <v>0</v>
      </c>
      <c r="G2131" s="352">
        <f t="shared" si="71"/>
        <v>0</v>
      </c>
    </row>
    <row r="2132" spans="1:7" ht="25.5" x14ac:dyDescent="0.25">
      <c r="A2132" s="583"/>
      <c r="B2132" s="583"/>
      <c r="C2132" s="337"/>
      <c r="D2132" s="482" t="s">
        <v>8495</v>
      </c>
      <c r="E2132" s="424">
        <v>10500</v>
      </c>
      <c r="F2132" s="352">
        <f t="shared" si="70"/>
        <v>6300</v>
      </c>
      <c r="G2132" s="352">
        <f t="shared" si="71"/>
        <v>5250</v>
      </c>
    </row>
    <row r="2133" spans="1:7" x14ac:dyDescent="0.25">
      <c r="A2133" s="552" t="s">
        <v>1612</v>
      </c>
      <c r="B2133" s="552" t="s">
        <v>1612</v>
      </c>
      <c r="C2133" s="337"/>
      <c r="D2133" s="482" t="s">
        <v>8188</v>
      </c>
      <c r="E2133" s="424"/>
      <c r="F2133" s="352">
        <f t="shared" si="70"/>
        <v>0</v>
      </c>
      <c r="G2133" s="352">
        <f t="shared" si="71"/>
        <v>0</v>
      </c>
    </row>
    <row r="2134" spans="1:7" ht="25.5" x14ac:dyDescent="0.25">
      <c r="A2134" s="552"/>
      <c r="B2134" s="552"/>
      <c r="C2134" s="337"/>
      <c r="D2134" s="480" t="s">
        <v>9520</v>
      </c>
      <c r="E2134" s="424"/>
      <c r="F2134" s="352">
        <f t="shared" si="70"/>
        <v>0</v>
      </c>
      <c r="G2134" s="352">
        <f t="shared" si="71"/>
        <v>0</v>
      </c>
    </row>
    <row r="2135" spans="1:7" x14ac:dyDescent="0.25">
      <c r="A2135" s="582" t="s">
        <v>1613</v>
      </c>
      <c r="B2135" s="582"/>
      <c r="C2135" s="584" t="s">
        <v>1297</v>
      </c>
      <c r="D2135" s="482" t="s">
        <v>6077</v>
      </c>
      <c r="E2135" s="424">
        <v>0</v>
      </c>
      <c r="F2135" s="352">
        <f t="shared" si="70"/>
        <v>0</v>
      </c>
      <c r="G2135" s="352">
        <f t="shared" si="71"/>
        <v>0</v>
      </c>
    </row>
    <row r="2136" spans="1:7" ht="26.25" x14ac:dyDescent="0.25">
      <c r="A2136" s="587"/>
      <c r="B2136" s="587"/>
      <c r="C2136" s="585"/>
      <c r="D2136" s="480" t="s">
        <v>9521</v>
      </c>
      <c r="E2136" s="412"/>
      <c r="F2136" s="352">
        <f t="shared" si="70"/>
        <v>0</v>
      </c>
      <c r="G2136" s="352">
        <f t="shared" si="71"/>
        <v>0</v>
      </c>
    </row>
    <row r="2137" spans="1:7" x14ac:dyDescent="0.25">
      <c r="A2137" s="583"/>
      <c r="B2137" s="583"/>
      <c r="C2137" s="586"/>
      <c r="D2137" s="480" t="s">
        <v>8189</v>
      </c>
      <c r="E2137" s="424">
        <v>5500</v>
      </c>
      <c r="F2137" s="352">
        <f t="shared" si="70"/>
        <v>3300</v>
      </c>
      <c r="G2137" s="352">
        <f t="shared" si="71"/>
        <v>2750</v>
      </c>
    </row>
    <row r="2138" spans="1:7" x14ac:dyDescent="0.25">
      <c r="A2138" s="452" t="s">
        <v>2191</v>
      </c>
      <c r="B2138" s="452" t="s">
        <v>1613</v>
      </c>
      <c r="C2138" s="337"/>
      <c r="D2138" s="482" t="s">
        <v>8190</v>
      </c>
      <c r="E2138" s="424">
        <v>12000</v>
      </c>
      <c r="F2138" s="352">
        <f t="shared" si="70"/>
        <v>7200</v>
      </c>
      <c r="G2138" s="352">
        <f t="shared" si="71"/>
        <v>6000</v>
      </c>
    </row>
    <row r="2139" spans="1:7" x14ac:dyDescent="0.25">
      <c r="A2139" s="452" t="s">
        <v>2193</v>
      </c>
      <c r="B2139" s="452" t="s">
        <v>2191</v>
      </c>
      <c r="C2139" s="337"/>
      <c r="D2139" s="482" t="s">
        <v>6078</v>
      </c>
      <c r="E2139" s="424">
        <v>6400</v>
      </c>
      <c r="F2139" s="352">
        <f t="shared" si="70"/>
        <v>3840</v>
      </c>
      <c r="G2139" s="352">
        <f t="shared" si="71"/>
        <v>3200</v>
      </c>
    </row>
    <row r="2140" spans="1:7" x14ac:dyDescent="0.25">
      <c r="A2140" s="452" t="s">
        <v>2194</v>
      </c>
      <c r="B2140" s="452" t="s">
        <v>2193</v>
      </c>
      <c r="C2140" s="337"/>
      <c r="D2140" s="482" t="s">
        <v>6079</v>
      </c>
      <c r="E2140" s="424">
        <v>6400</v>
      </c>
      <c r="F2140" s="352">
        <f t="shared" si="70"/>
        <v>3840</v>
      </c>
      <c r="G2140" s="352">
        <f t="shared" si="71"/>
        <v>3200</v>
      </c>
    </row>
    <row r="2141" spans="1:7" ht="25.5" x14ac:dyDescent="0.25">
      <c r="A2141" s="452" t="s">
        <v>2196</v>
      </c>
      <c r="B2141" s="452" t="s">
        <v>2194</v>
      </c>
      <c r="C2141" s="337"/>
      <c r="D2141" s="482" t="s">
        <v>6080</v>
      </c>
      <c r="E2141" s="424">
        <v>10500</v>
      </c>
      <c r="F2141" s="352">
        <f t="shared" ref="F2141:F2204" si="72">IFERROR(E2141*0.6,0)</f>
        <v>6300</v>
      </c>
      <c r="G2141" s="352">
        <f t="shared" ref="G2141:G2204" si="73">IFERROR(E2141*0.5,0)</f>
        <v>5250</v>
      </c>
    </row>
    <row r="2142" spans="1:7" x14ac:dyDescent="0.25">
      <c r="A2142" s="588" t="s">
        <v>2197</v>
      </c>
      <c r="B2142" s="588" t="s">
        <v>2196</v>
      </c>
      <c r="C2142" s="337"/>
      <c r="D2142" s="477" t="s">
        <v>6081</v>
      </c>
      <c r="E2142" s="424">
        <v>0</v>
      </c>
      <c r="F2142" s="352">
        <f t="shared" si="72"/>
        <v>0</v>
      </c>
      <c r="G2142" s="352">
        <f t="shared" si="73"/>
        <v>0</v>
      </c>
    </row>
    <row r="2143" spans="1:7" x14ac:dyDescent="0.25">
      <c r="A2143" s="588"/>
      <c r="B2143" s="588"/>
      <c r="C2143" s="337"/>
      <c r="D2143" s="477" t="s">
        <v>6082</v>
      </c>
      <c r="E2143" s="424">
        <v>0</v>
      </c>
      <c r="F2143" s="352">
        <f t="shared" si="72"/>
        <v>0</v>
      </c>
      <c r="G2143" s="352">
        <f t="shared" si="73"/>
        <v>0</v>
      </c>
    </row>
    <row r="2144" spans="1:7" x14ac:dyDescent="0.25">
      <c r="A2144" s="588"/>
      <c r="B2144" s="588"/>
      <c r="C2144" s="337"/>
      <c r="D2144" s="479" t="s">
        <v>6083</v>
      </c>
      <c r="E2144" s="424">
        <v>4900</v>
      </c>
      <c r="F2144" s="352">
        <f t="shared" si="72"/>
        <v>2940</v>
      </c>
      <c r="G2144" s="352">
        <f t="shared" si="73"/>
        <v>2450</v>
      </c>
    </row>
    <row r="2145" spans="1:7" x14ac:dyDescent="0.25">
      <c r="A2145" s="588"/>
      <c r="B2145" s="588"/>
      <c r="C2145" s="337"/>
      <c r="D2145" s="479" t="s">
        <v>6084</v>
      </c>
      <c r="E2145" s="424">
        <v>4200</v>
      </c>
      <c r="F2145" s="352">
        <f t="shared" si="72"/>
        <v>2520</v>
      </c>
      <c r="G2145" s="352">
        <f t="shared" si="73"/>
        <v>2100</v>
      </c>
    </row>
    <row r="2146" spans="1:7" x14ac:dyDescent="0.25">
      <c r="A2146" s="588"/>
      <c r="B2146" s="588"/>
      <c r="C2146" s="337"/>
      <c r="D2146" s="477" t="s">
        <v>6085</v>
      </c>
      <c r="E2146" s="424">
        <v>0</v>
      </c>
      <c r="F2146" s="352">
        <f t="shared" si="72"/>
        <v>0</v>
      </c>
      <c r="G2146" s="352">
        <f t="shared" si="73"/>
        <v>0</v>
      </c>
    </row>
    <row r="2147" spans="1:7" x14ac:dyDescent="0.25">
      <c r="A2147" s="588"/>
      <c r="B2147" s="588"/>
      <c r="C2147" s="337"/>
      <c r="D2147" s="479" t="s">
        <v>6086</v>
      </c>
      <c r="E2147" s="424">
        <v>4500</v>
      </c>
      <c r="F2147" s="352">
        <f t="shared" si="72"/>
        <v>2700</v>
      </c>
      <c r="G2147" s="352">
        <f t="shared" si="73"/>
        <v>2250</v>
      </c>
    </row>
    <row r="2148" spans="1:7" x14ac:dyDescent="0.25">
      <c r="A2148" s="588"/>
      <c r="B2148" s="588"/>
      <c r="C2148" s="337"/>
      <c r="D2148" s="477" t="s">
        <v>6087</v>
      </c>
      <c r="E2148" s="424">
        <v>0</v>
      </c>
      <c r="F2148" s="352">
        <f t="shared" si="72"/>
        <v>0</v>
      </c>
      <c r="G2148" s="352">
        <f t="shared" si="73"/>
        <v>0</v>
      </c>
    </row>
    <row r="2149" spans="1:7" x14ac:dyDescent="0.25">
      <c r="A2149" s="588"/>
      <c r="B2149" s="588"/>
      <c r="C2149" s="337"/>
      <c r="D2149" s="479" t="s">
        <v>6088</v>
      </c>
      <c r="E2149" s="424">
        <v>4200</v>
      </c>
      <c r="F2149" s="352">
        <f t="shared" si="72"/>
        <v>2520</v>
      </c>
      <c r="G2149" s="352">
        <f t="shared" si="73"/>
        <v>2100</v>
      </c>
    </row>
    <row r="2150" spans="1:7" x14ac:dyDescent="0.25">
      <c r="A2150" s="588"/>
      <c r="B2150" s="588"/>
      <c r="C2150" s="337"/>
      <c r="D2150" s="477" t="s">
        <v>6089</v>
      </c>
      <c r="E2150" s="424">
        <v>0</v>
      </c>
      <c r="F2150" s="352">
        <f t="shared" si="72"/>
        <v>0</v>
      </c>
      <c r="G2150" s="352">
        <f t="shared" si="73"/>
        <v>0</v>
      </c>
    </row>
    <row r="2151" spans="1:7" x14ac:dyDescent="0.25">
      <c r="A2151" s="588"/>
      <c r="B2151" s="588"/>
      <c r="C2151" s="337"/>
      <c r="D2151" s="479" t="s">
        <v>6090</v>
      </c>
      <c r="E2151" s="424">
        <v>4200</v>
      </c>
      <c r="F2151" s="352">
        <f t="shared" si="72"/>
        <v>2520</v>
      </c>
      <c r="G2151" s="352">
        <f t="shared" si="73"/>
        <v>2100</v>
      </c>
    </row>
    <row r="2152" spans="1:7" x14ac:dyDescent="0.25">
      <c r="A2152" s="588"/>
      <c r="B2152" s="588"/>
      <c r="C2152" s="350"/>
      <c r="D2152" s="477" t="s">
        <v>6091</v>
      </c>
      <c r="E2152" s="424">
        <v>0</v>
      </c>
      <c r="F2152" s="352">
        <f t="shared" si="72"/>
        <v>0</v>
      </c>
      <c r="G2152" s="352">
        <f t="shared" si="73"/>
        <v>0</v>
      </c>
    </row>
    <row r="2153" spans="1:7" x14ac:dyDescent="0.25">
      <c r="A2153" s="588"/>
      <c r="B2153" s="588"/>
      <c r="C2153" s="337"/>
      <c r="D2153" s="479" t="s">
        <v>6092</v>
      </c>
      <c r="E2153" s="424">
        <v>4200</v>
      </c>
      <c r="F2153" s="352">
        <f t="shared" si="72"/>
        <v>2520</v>
      </c>
      <c r="G2153" s="352">
        <f t="shared" si="73"/>
        <v>2100</v>
      </c>
    </row>
    <row r="2154" spans="1:7" x14ac:dyDescent="0.25">
      <c r="A2154" s="588"/>
      <c r="B2154" s="588"/>
      <c r="C2154" s="337"/>
      <c r="D2154" s="477" t="s">
        <v>6093</v>
      </c>
      <c r="E2154" s="424">
        <v>0</v>
      </c>
      <c r="F2154" s="352">
        <f t="shared" si="72"/>
        <v>0</v>
      </c>
      <c r="G2154" s="352">
        <f t="shared" si="73"/>
        <v>0</v>
      </c>
    </row>
    <row r="2155" spans="1:7" x14ac:dyDescent="0.25">
      <c r="A2155" s="588"/>
      <c r="B2155" s="588"/>
      <c r="C2155" s="337"/>
      <c r="D2155" s="479" t="s">
        <v>6088</v>
      </c>
      <c r="E2155" s="424">
        <v>4200</v>
      </c>
      <c r="F2155" s="352">
        <f t="shared" si="72"/>
        <v>2520</v>
      </c>
      <c r="G2155" s="352">
        <f t="shared" si="73"/>
        <v>2100</v>
      </c>
    </row>
    <row r="2156" spans="1:7" ht="25.5" x14ac:dyDescent="0.25">
      <c r="A2156" s="584" t="s">
        <v>1529</v>
      </c>
      <c r="B2156" s="485"/>
      <c r="C2156" s="584" t="s">
        <v>83</v>
      </c>
      <c r="D2156" s="462" t="s">
        <v>8191</v>
      </c>
      <c r="E2156" s="424">
        <v>0</v>
      </c>
      <c r="F2156" s="352">
        <f t="shared" si="72"/>
        <v>0</v>
      </c>
      <c r="G2156" s="352">
        <f t="shared" si="73"/>
        <v>0</v>
      </c>
    </row>
    <row r="2157" spans="1:7" x14ac:dyDescent="0.25">
      <c r="A2157" s="585"/>
      <c r="B2157" s="589"/>
      <c r="C2157" s="585"/>
      <c r="D2157" s="470" t="s">
        <v>6094</v>
      </c>
      <c r="E2157" s="424">
        <v>4000</v>
      </c>
      <c r="F2157" s="352">
        <f t="shared" si="72"/>
        <v>2400</v>
      </c>
      <c r="G2157" s="352">
        <f t="shared" si="73"/>
        <v>2000</v>
      </c>
    </row>
    <row r="2158" spans="1:7" x14ac:dyDescent="0.25">
      <c r="A2158" s="585"/>
      <c r="B2158" s="589"/>
      <c r="C2158" s="585"/>
      <c r="D2158" s="470" t="s">
        <v>6095</v>
      </c>
      <c r="E2158" s="424">
        <v>3500</v>
      </c>
      <c r="F2158" s="352">
        <f t="shared" si="72"/>
        <v>2100</v>
      </c>
      <c r="G2158" s="352">
        <f t="shared" si="73"/>
        <v>1750</v>
      </c>
    </row>
    <row r="2159" spans="1:7" x14ac:dyDescent="0.25">
      <c r="A2159" s="585"/>
      <c r="B2159" s="589"/>
      <c r="C2159" s="585"/>
      <c r="D2159" s="470" t="s">
        <v>6096</v>
      </c>
      <c r="E2159" s="424">
        <v>3500</v>
      </c>
      <c r="F2159" s="352">
        <f t="shared" si="72"/>
        <v>2100</v>
      </c>
      <c r="G2159" s="352">
        <f t="shared" si="73"/>
        <v>1750</v>
      </c>
    </row>
    <row r="2160" spans="1:7" x14ac:dyDescent="0.25">
      <c r="A2160" s="586"/>
      <c r="B2160" s="590"/>
      <c r="C2160" s="586"/>
      <c r="D2160" s="470" t="s">
        <v>6097</v>
      </c>
      <c r="E2160" s="424">
        <v>3500</v>
      </c>
      <c r="F2160" s="352">
        <f t="shared" si="72"/>
        <v>2100</v>
      </c>
      <c r="G2160" s="352">
        <f t="shared" si="73"/>
        <v>1750</v>
      </c>
    </row>
    <row r="2161" spans="1:7" ht="25.5" x14ac:dyDescent="0.25">
      <c r="A2161" s="443" t="s">
        <v>2199</v>
      </c>
      <c r="B2161" s="443" t="s">
        <v>2197</v>
      </c>
      <c r="C2161" s="347"/>
      <c r="D2161" s="477" t="s">
        <v>6098</v>
      </c>
      <c r="E2161" s="424">
        <v>0</v>
      </c>
      <c r="F2161" s="352">
        <f t="shared" si="72"/>
        <v>0</v>
      </c>
      <c r="G2161" s="352">
        <f t="shared" si="73"/>
        <v>0</v>
      </c>
    </row>
    <row r="2162" spans="1:7" ht="39" x14ac:dyDescent="0.25">
      <c r="A2162" s="582" t="s">
        <v>2201</v>
      </c>
      <c r="B2162" s="582" t="s">
        <v>1529</v>
      </c>
      <c r="C2162" s="347"/>
      <c r="D2162" s="476" t="s">
        <v>9522</v>
      </c>
      <c r="E2162" s="424">
        <v>0</v>
      </c>
      <c r="F2162" s="352">
        <f t="shared" si="72"/>
        <v>0</v>
      </c>
      <c r="G2162" s="352">
        <f t="shared" si="73"/>
        <v>0</v>
      </c>
    </row>
    <row r="2163" spans="1:7" ht="25.5" x14ac:dyDescent="0.25">
      <c r="A2163" s="583"/>
      <c r="B2163" s="583"/>
      <c r="C2163" s="347"/>
      <c r="D2163" s="476" t="s">
        <v>6099</v>
      </c>
      <c r="E2163" s="424">
        <v>0</v>
      </c>
      <c r="F2163" s="352">
        <f t="shared" si="72"/>
        <v>0</v>
      </c>
      <c r="G2163" s="352">
        <f t="shared" si="73"/>
        <v>0</v>
      </c>
    </row>
    <row r="2164" spans="1:7" x14ac:dyDescent="0.25">
      <c r="A2164" s="584" t="s">
        <v>2202</v>
      </c>
      <c r="B2164" s="584" t="s">
        <v>2199</v>
      </c>
      <c r="C2164" s="347"/>
      <c r="D2164" s="477" t="s">
        <v>2138</v>
      </c>
      <c r="E2164" s="424">
        <v>0</v>
      </c>
      <c r="F2164" s="352">
        <f t="shared" si="72"/>
        <v>0</v>
      </c>
      <c r="G2164" s="352">
        <f t="shared" si="73"/>
        <v>0</v>
      </c>
    </row>
    <row r="2165" spans="1:7" x14ac:dyDescent="0.25">
      <c r="A2165" s="585"/>
      <c r="B2165" s="585"/>
      <c r="C2165" s="347"/>
      <c r="D2165" s="486" t="s">
        <v>2159</v>
      </c>
      <c r="E2165" s="357">
        <v>2880</v>
      </c>
      <c r="F2165" s="352">
        <f t="shared" si="72"/>
        <v>1728</v>
      </c>
      <c r="G2165" s="352">
        <f t="shared" si="73"/>
        <v>1440</v>
      </c>
    </row>
    <row r="2166" spans="1:7" x14ac:dyDescent="0.25">
      <c r="A2166" s="585"/>
      <c r="B2166" s="585"/>
      <c r="C2166" s="347"/>
      <c r="D2166" s="486" t="s">
        <v>2160</v>
      </c>
      <c r="E2166" s="357">
        <v>2400</v>
      </c>
      <c r="F2166" s="352">
        <f t="shared" si="72"/>
        <v>1440</v>
      </c>
      <c r="G2166" s="352">
        <f t="shared" si="73"/>
        <v>1200</v>
      </c>
    </row>
    <row r="2167" spans="1:7" x14ac:dyDescent="0.25">
      <c r="A2167" s="585"/>
      <c r="B2167" s="585"/>
      <c r="C2167" s="347"/>
      <c r="D2167" s="486" t="s">
        <v>2214</v>
      </c>
      <c r="E2167" s="357">
        <v>1920</v>
      </c>
      <c r="F2167" s="352">
        <f t="shared" si="72"/>
        <v>1152</v>
      </c>
      <c r="G2167" s="352">
        <f t="shared" si="73"/>
        <v>960</v>
      </c>
    </row>
    <row r="2168" spans="1:7" x14ac:dyDescent="0.25">
      <c r="A2168" s="585"/>
      <c r="B2168" s="585"/>
      <c r="C2168" s="347"/>
      <c r="D2168" s="477" t="s">
        <v>2146</v>
      </c>
      <c r="E2168" s="357"/>
      <c r="F2168" s="352">
        <f t="shared" si="72"/>
        <v>0</v>
      </c>
      <c r="G2168" s="352">
        <f t="shared" si="73"/>
        <v>0</v>
      </c>
    </row>
    <row r="2169" spans="1:7" x14ac:dyDescent="0.25">
      <c r="A2169" s="585"/>
      <c r="B2169" s="585"/>
      <c r="C2169" s="347"/>
      <c r="D2169" s="486" t="s">
        <v>2159</v>
      </c>
      <c r="E2169" s="357">
        <v>2400</v>
      </c>
      <c r="F2169" s="352">
        <f t="shared" si="72"/>
        <v>1440</v>
      </c>
      <c r="G2169" s="352">
        <f t="shared" si="73"/>
        <v>1200</v>
      </c>
    </row>
    <row r="2170" spans="1:7" x14ac:dyDescent="0.25">
      <c r="A2170" s="585"/>
      <c r="B2170" s="585"/>
      <c r="C2170" s="347"/>
      <c r="D2170" s="486" t="s">
        <v>2160</v>
      </c>
      <c r="E2170" s="357">
        <v>1430</v>
      </c>
      <c r="F2170" s="352">
        <f t="shared" si="72"/>
        <v>858</v>
      </c>
      <c r="G2170" s="352">
        <f t="shared" si="73"/>
        <v>715</v>
      </c>
    </row>
    <row r="2171" spans="1:7" x14ac:dyDescent="0.25">
      <c r="A2171" s="586"/>
      <c r="B2171" s="586"/>
      <c r="C2171" s="347"/>
      <c r="D2171" s="486" t="s">
        <v>2214</v>
      </c>
      <c r="E2171" s="357">
        <v>960</v>
      </c>
      <c r="F2171" s="352">
        <f t="shared" si="72"/>
        <v>576</v>
      </c>
      <c r="G2171" s="352">
        <f t="shared" si="73"/>
        <v>480</v>
      </c>
    </row>
    <row r="2172" spans="1:7" x14ac:dyDescent="0.25">
      <c r="A2172" s="552" t="s">
        <v>3132</v>
      </c>
      <c r="B2172" s="552" t="s">
        <v>2201</v>
      </c>
      <c r="C2172" s="347"/>
      <c r="D2172" s="72" t="s">
        <v>6100</v>
      </c>
      <c r="E2172" s="424">
        <v>0</v>
      </c>
      <c r="F2172" s="352">
        <f t="shared" si="72"/>
        <v>0</v>
      </c>
      <c r="G2172" s="352">
        <f t="shared" si="73"/>
        <v>0</v>
      </c>
    </row>
    <row r="2173" spans="1:7" x14ac:dyDescent="0.25">
      <c r="A2173" s="552"/>
      <c r="B2173" s="552"/>
      <c r="C2173" s="347"/>
      <c r="D2173" s="345" t="s">
        <v>2138</v>
      </c>
      <c r="E2173" s="424">
        <v>0</v>
      </c>
      <c r="F2173" s="352">
        <f t="shared" si="72"/>
        <v>0</v>
      </c>
      <c r="G2173" s="352">
        <f t="shared" si="73"/>
        <v>0</v>
      </c>
    </row>
    <row r="2174" spans="1:7" x14ac:dyDescent="0.25">
      <c r="A2174" s="552"/>
      <c r="B2174" s="552"/>
      <c r="C2174" s="347"/>
      <c r="D2174" s="136" t="s">
        <v>2159</v>
      </c>
      <c r="E2174" s="357">
        <v>2400</v>
      </c>
      <c r="F2174" s="352">
        <f t="shared" si="72"/>
        <v>1440</v>
      </c>
      <c r="G2174" s="352">
        <f t="shared" si="73"/>
        <v>1200</v>
      </c>
    </row>
    <row r="2175" spans="1:7" x14ac:dyDescent="0.25">
      <c r="A2175" s="552"/>
      <c r="B2175" s="552"/>
      <c r="C2175" s="347"/>
      <c r="D2175" s="136" t="s">
        <v>2160</v>
      </c>
      <c r="E2175" s="357">
        <v>1430</v>
      </c>
      <c r="F2175" s="352">
        <f t="shared" si="72"/>
        <v>858</v>
      </c>
      <c r="G2175" s="352">
        <f t="shared" si="73"/>
        <v>715</v>
      </c>
    </row>
    <row r="2176" spans="1:7" x14ac:dyDescent="0.25">
      <c r="A2176" s="552"/>
      <c r="B2176" s="552"/>
      <c r="C2176" s="337"/>
      <c r="D2176" s="136" t="s">
        <v>2214</v>
      </c>
      <c r="E2176" s="357">
        <v>960</v>
      </c>
      <c r="F2176" s="352">
        <f t="shared" si="72"/>
        <v>576</v>
      </c>
      <c r="G2176" s="352">
        <f t="shared" si="73"/>
        <v>480</v>
      </c>
    </row>
    <row r="2177" spans="1:7" x14ac:dyDescent="0.25">
      <c r="A2177" s="552"/>
      <c r="B2177" s="552"/>
      <c r="C2177" s="337"/>
      <c r="D2177" s="345" t="s">
        <v>2146</v>
      </c>
      <c r="E2177" s="424">
        <v>0</v>
      </c>
      <c r="F2177" s="352">
        <f t="shared" si="72"/>
        <v>0</v>
      </c>
      <c r="G2177" s="352">
        <f t="shared" si="73"/>
        <v>0</v>
      </c>
    </row>
    <row r="2178" spans="1:7" x14ac:dyDescent="0.25">
      <c r="A2178" s="552"/>
      <c r="B2178" s="552"/>
      <c r="C2178" s="337"/>
      <c r="D2178" s="136" t="s">
        <v>2159</v>
      </c>
      <c r="E2178" s="424">
        <v>2000</v>
      </c>
      <c r="F2178" s="352">
        <f t="shared" si="72"/>
        <v>1200</v>
      </c>
      <c r="G2178" s="352">
        <f t="shared" si="73"/>
        <v>1000</v>
      </c>
    </row>
    <row r="2179" spans="1:7" x14ac:dyDescent="0.25">
      <c r="A2179" s="552"/>
      <c r="B2179" s="552"/>
      <c r="C2179" s="337"/>
      <c r="D2179" s="136" t="s">
        <v>2160</v>
      </c>
      <c r="E2179" s="424">
        <v>1500</v>
      </c>
      <c r="F2179" s="352">
        <f t="shared" si="72"/>
        <v>900</v>
      </c>
      <c r="G2179" s="352">
        <f t="shared" si="73"/>
        <v>750</v>
      </c>
    </row>
    <row r="2180" spans="1:7" x14ac:dyDescent="0.25">
      <c r="A2180" s="552"/>
      <c r="B2180" s="552"/>
      <c r="C2180" s="337"/>
      <c r="D2180" s="136" t="s">
        <v>2214</v>
      </c>
      <c r="E2180" s="424">
        <v>800</v>
      </c>
      <c r="F2180" s="352">
        <f t="shared" si="72"/>
        <v>480</v>
      </c>
      <c r="G2180" s="352">
        <f t="shared" si="73"/>
        <v>400</v>
      </c>
    </row>
    <row r="2181" spans="1:7" ht="26.25" x14ac:dyDescent="0.25">
      <c r="A2181" s="487" t="s">
        <v>3133</v>
      </c>
      <c r="B2181" s="487"/>
      <c r="C2181" s="337"/>
      <c r="D2181" s="136" t="s">
        <v>9523</v>
      </c>
      <c r="E2181" s="424">
        <v>6000</v>
      </c>
      <c r="F2181" s="352">
        <f t="shared" si="72"/>
        <v>3600</v>
      </c>
      <c r="G2181" s="352">
        <f t="shared" si="73"/>
        <v>3000</v>
      </c>
    </row>
    <row r="2182" spans="1:7" x14ac:dyDescent="0.25">
      <c r="A2182" s="139" t="s">
        <v>3875</v>
      </c>
      <c r="B2182" s="139" t="s">
        <v>3875</v>
      </c>
      <c r="C2182" s="337"/>
      <c r="D2182" s="74" t="s">
        <v>3065</v>
      </c>
      <c r="E2182" s="424"/>
      <c r="F2182" s="352">
        <f t="shared" si="72"/>
        <v>0</v>
      </c>
      <c r="G2182" s="352">
        <f t="shared" si="73"/>
        <v>0</v>
      </c>
    </row>
    <row r="2183" spans="1:7" x14ac:dyDescent="0.25">
      <c r="A2183" s="313">
        <v>1</v>
      </c>
      <c r="B2183" s="313">
        <v>1</v>
      </c>
      <c r="C2183" s="376"/>
      <c r="D2183" s="75" t="s">
        <v>6101</v>
      </c>
      <c r="E2183" s="424"/>
      <c r="F2183" s="352">
        <f t="shared" si="72"/>
        <v>0</v>
      </c>
      <c r="G2183" s="352">
        <f t="shared" si="73"/>
        <v>0</v>
      </c>
    </row>
    <row r="2184" spans="1:7" x14ac:dyDescent="0.25">
      <c r="A2184" s="563" t="s">
        <v>76</v>
      </c>
      <c r="B2184" s="563" t="s">
        <v>76</v>
      </c>
      <c r="C2184" s="337"/>
      <c r="D2184" s="76" t="s">
        <v>3501</v>
      </c>
      <c r="E2184" s="424"/>
      <c r="F2184" s="352">
        <f t="shared" si="72"/>
        <v>0</v>
      </c>
      <c r="G2184" s="352">
        <f t="shared" si="73"/>
        <v>0</v>
      </c>
    </row>
    <row r="2185" spans="1:7" ht="25.5" x14ac:dyDescent="0.25">
      <c r="A2185" s="564"/>
      <c r="B2185" s="564"/>
      <c r="C2185" s="337"/>
      <c r="D2185" s="77" t="s">
        <v>8149</v>
      </c>
      <c r="E2185" s="424">
        <v>2600</v>
      </c>
      <c r="F2185" s="352">
        <f t="shared" si="72"/>
        <v>1560</v>
      </c>
      <c r="G2185" s="352">
        <f t="shared" si="73"/>
        <v>1300</v>
      </c>
    </row>
    <row r="2186" spans="1:7" ht="25.5" x14ac:dyDescent="0.25">
      <c r="A2186" s="565"/>
      <c r="B2186" s="565"/>
      <c r="C2186" s="337"/>
      <c r="D2186" s="77" t="s">
        <v>6102</v>
      </c>
      <c r="E2186" s="424">
        <v>2200</v>
      </c>
      <c r="F2186" s="352">
        <f t="shared" si="72"/>
        <v>1320</v>
      </c>
      <c r="G2186" s="352">
        <f t="shared" si="73"/>
        <v>1100</v>
      </c>
    </row>
    <row r="2187" spans="1:7" x14ac:dyDescent="0.25">
      <c r="A2187" s="563" t="s">
        <v>79</v>
      </c>
      <c r="B2187" s="563" t="s">
        <v>79</v>
      </c>
      <c r="C2187" s="337"/>
      <c r="D2187" s="76" t="s">
        <v>6103</v>
      </c>
      <c r="E2187" s="424"/>
      <c r="F2187" s="352">
        <f t="shared" si="72"/>
        <v>0</v>
      </c>
      <c r="G2187" s="352">
        <f t="shared" si="73"/>
        <v>0</v>
      </c>
    </row>
    <row r="2188" spans="1:7" ht="25.5" x14ac:dyDescent="0.25">
      <c r="A2188" s="564"/>
      <c r="B2188" s="564"/>
      <c r="C2188" s="337"/>
      <c r="D2188" s="77" t="s">
        <v>6104</v>
      </c>
      <c r="E2188" s="424">
        <v>7500</v>
      </c>
      <c r="F2188" s="352">
        <f t="shared" si="72"/>
        <v>4500</v>
      </c>
      <c r="G2188" s="352">
        <f t="shared" si="73"/>
        <v>3750</v>
      </c>
    </row>
    <row r="2189" spans="1:7" x14ac:dyDescent="0.25">
      <c r="A2189" s="564"/>
      <c r="B2189" s="564"/>
      <c r="C2189" s="337"/>
      <c r="D2189" s="77" t="s">
        <v>6105</v>
      </c>
      <c r="E2189" s="424">
        <v>8500</v>
      </c>
      <c r="F2189" s="352">
        <f t="shared" si="72"/>
        <v>5100</v>
      </c>
      <c r="G2189" s="352">
        <f t="shared" si="73"/>
        <v>4250</v>
      </c>
    </row>
    <row r="2190" spans="1:7" x14ac:dyDescent="0.25">
      <c r="A2190" s="564"/>
      <c r="B2190" s="564"/>
      <c r="C2190" s="337"/>
      <c r="D2190" s="77" t="s">
        <v>6106</v>
      </c>
      <c r="E2190" s="424">
        <v>9500</v>
      </c>
      <c r="F2190" s="352">
        <f t="shared" si="72"/>
        <v>5700</v>
      </c>
      <c r="G2190" s="352">
        <f t="shared" si="73"/>
        <v>4750</v>
      </c>
    </row>
    <row r="2191" spans="1:7" x14ac:dyDescent="0.25">
      <c r="A2191" s="564"/>
      <c r="B2191" s="564"/>
      <c r="C2191" s="337"/>
      <c r="D2191" s="77" t="s">
        <v>6107</v>
      </c>
      <c r="E2191" s="424">
        <v>10500</v>
      </c>
      <c r="F2191" s="352">
        <f t="shared" si="72"/>
        <v>6300</v>
      </c>
      <c r="G2191" s="352">
        <f t="shared" si="73"/>
        <v>5250</v>
      </c>
    </row>
    <row r="2192" spans="1:7" x14ac:dyDescent="0.25">
      <c r="A2192" s="564"/>
      <c r="B2192" s="564"/>
      <c r="C2192" s="337"/>
      <c r="D2192" s="77" t="s">
        <v>6108</v>
      </c>
      <c r="E2192" s="424">
        <v>8000</v>
      </c>
      <c r="F2192" s="352">
        <f t="shared" si="72"/>
        <v>4800</v>
      </c>
      <c r="G2192" s="352">
        <f t="shared" si="73"/>
        <v>4000</v>
      </c>
    </row>
    <row r="2193" spans="1:7" x14ac:dyDescent="0.25">
      <c r="A2193" s="564"/>
      <c r="B2193" s="564"/>
      <c r="C2193" s="337"/>
      <c r="D2193" s="77" t="s">
        <v>6109</v>
      </c>
      <c r="E2193" s="424">
        <v>7000</v>
      </c>
      <c r="F2193" s="352">
        <f t="shared" si="72"/>
        <v>4200</v>
      </c>
      <c r="G2193" s="352">
        <f t="shared" si="73"/>
        <v>3500</v>
      </c>
    </row>
    <row r="2194" spans="1:7" x14ac:dyDescent="0.25">
      <c r="A2194" s="565"/>
      <c r="B2194" s="565"/>
      <c r="C2194" s="337"/>
      <c r="D2194" s="77" t="s">
        <v>6110</v>
      </c>
      <c r="E2194" s="424">
        <v>6500</v>
      </c>
      <c r="F2194" s="352">
        <f t="shared" si="72"/>
        <v>3900</v>
      </c>
      <c r="G2194" s="352">
        <f t="shared" si="73"/>
        <v>3250</v>
      </c>
    </row>
    <row r="2195" spans="1:7" x14ac:dyDescent="0.25">
      <c r="A2195" s="563" t="s">
        <v>80</v>
      </c>
      <c r="B2195" s="563" t="s">
        <v>80</v>
      </c>
      <c r="C2195" s="337"/>
      <c r="D2195" s="76" t="s">
        <v>6111</v>
      </c>
      <c r="E2195" s="424"/>
      <c r="F2195" s="352">
        <f t="shared" si="72"/>
        <v>0</v>
      </c>
      <c r="G2195" s="352">
        <f t="shared" si="73"/>
        <v>0</v>
      </c>
    </row>
    <row r="2196" spans="1:7" x14ac:dyDescent="0.25">
      <c r="A2196" s="564"/>
      <c r="B2196" s="564"/>
      <c r="C2196" s="337"/>
      <c r="D2196" s="77" t="s">
        <v>6112</v>
      </c>
      <c r="E2196" s="424">
        <v>4000</v>
      </c>
      <c r="F2196" s="352">
        <f t="shared" si="72"/>
        <v>2400</v>
      </c>
      <c r="G2196" s="352">
        <f t="shared" si="73"/>
        <v>2000</v>
      </c>
    </row>
    <row r="2197" spans="1:7" x14ac:dyDescent="0.25">
      <c r="A2197" s="564"/>
      <c r="B2197" s="564"/>
      <c r="C2197" s="347"/>
      <c r="D2197" s="77" t="s">
        <v>6113</v>
      </c>
      <c r="E2197" s="424">
        <v>4500</v>
      </c>
      <c r="F2197" s="352">
        <f t="shared" si="72"/>
        <v>2700</v>
      </c>
      <c r="G2197" s="352">
        <f t="shared" si="73"/>
        <v>2250</v>
      </c>
    </row>
    <row r="2198" spans="1:7" ht="13.5" x14ac:dyDescent="0.25">
      <c r="A2198" s="564"/>
      <c r="B2198" s="564"/>
      <c r="C2198" s="337"/>
      <c r="D2198" s="77" t="s">
        <v>9202</v>
      </c>
      <c r="E2198" s="424"/>
      <c r="F2198" s="352">
        <f t="shared" si="72"/>
        <v>0</v>
      </c>
      <c r="G2198" s="352">
        <f t="shared" si="73"/>
        <v>0</v>
      </c>
    </row>
    <row r="2199" spans="1:7" x14ac:dyDescent="0.25">
      <c r="A2199" s="564"/>
      <c r="B2199" s="564"/>
      <c r="C2199" s="337"/>
      <c r="D2199" s="77" t="s">
        <v>6114</v>
      </c>
      <c r="E2199" s="424">
        <v>5500</v>
      </c>
      <c r="F2199" s="352">
        <f t="shared" si="72"/>
        <v>3300</v>
      </c>
      <c r="G2199" s="352">
        <f t="shared" si="73"/>
        <v>2750</v>
      </c>
    </row>
    <row r="2200" spans="1:7" x14ac:dyDescent="0.25">
      <c r="A2200" s="564"/>
      <c r="B2200" s="564"/>
      <c r="C2200" s="337"/>
      <c r="D2200" s="77" t="s">
        <v>6115</v>
      </c>
      <c r="E2200" s="424">
        <v>7000</v>
      </c>
      <c r="F2200" s="352">
        <f t="shared" si="72"/>
        <v>4200</v>
      </c>
      <c r="G2200" s="352">
        <f t="shared" si="73"/>
        <v>3500</v>
      </c>
    </row>
    <row r="2201" spans="1:7" x14ac:dyDescent="0.25">
      <c r="A2201" s="564"/>
      <c r="B2201" s="564"/>
      <c r="C2201" s="337"/>
      <c r="D2201" s="77" t="s">
        <v>6116</v>
      </c>
      <c r="E2201" s="424">
        <v>7500</v>
      </c>
      <c r="F2201" s="352">
        <f t="shared" si="72"/>
        <v>4500</v>
      </c>
      <c r="G2201" s="352">
        <f t="shared" si="73"/>
        <v>3750</v>
      </c>
    </row>
    <row r="2202" spans="1:7" ht="13.5" x14ac:dyDescent="0.25">
      <c r="A2202" s="564"/>
      <c r="B2202" s="564"/>
      <c r="C2202" s="337"/>
      <c r="D2202" s="77" t="s">
        <v>9203</v>
      </c>
      <c r="E2202" s="424"/>
      <c r="F2202" s="352">
        <f t="shared" si="72"/>
        <v>0</v>
      </c>
      <c r="G2202" s="352">
        <f t="shared" si="73"/>
        <v>0</v>
      </c>
    </row>
    <row r="2203" spans="1:7" x14ac:dyDescent="0.25">
      <c r="A2203" s="564"/>
      <c r="B2203" s="564"/>
      <c r="C2203" s="337"/>
      <c r="D2203" s="77" t="s">
        <v>6117</v>
      </c>
      <c r="E2203" s="424">
        <v>9500</v>
      </c>
      <c r="F2203" s="352">
        <f t="shared" si="72"/>
        <v>5700</v>
      </c>
      <c r="G2203" s="352">
        <f t="shared" si="73"/>
        <v>4750</v>
      </c>
    </row>
    <row r="2204" spans="1:7" ht="13.5" x14ac:dyDescent="0.25">
      <c r="A2204" s="564"/>
      <c r="B2204" s="564"/>
      <c r="C2204" s="337"/>
      <c r="D2204" s="77" t="s">
        <v>9204</v>
      </c>
      <c r="E2204" s="424"/>
      <c r="F2204" s="352">
        <f t="shared" si="72"/>
        <v>0</v>
      </c>
      <c r="G2204" s="352">
        <f t="shared" si="73"/>
        <v>0</v>
      </c>
    </row>
    <row r="2205" spans="1:7" x14ac:dyDescent="0.25">
      <c r="A2205" s="565"/>
      <c r="B2205" s="565"/>
      <c r="C2205" s="337"/>
      <c r="D2205" s="77" t="s">
        <v>6118</v>
      </c>
      <c r="E2205" s="424">
        <v>9400</v>
      </c>
      <c r="F2205" s="352">
        <f t="shared" ref="F2205:F2268" si="74">IFERROR(E2205*0.6,0)</f>
        <v>5640</v>
      </c>
      <c r="G2205" s="352">
        <f t="shared" ref="G2205:G2268" si="75">IFERROR(E2205*0.5,0)</f>
        <v>4700</v>
      </c>
    </row>
    <row r="2206" spans="1:7" x14ac:dyDescent="0.25">
      <c r="A2206" s="563" t="s">
        <v>126</v>
      </c>
      <c r="B2206" s="563" t="s">
        <v>126</v>
      </c>
      <c r="C2206" s="337"/>
      <c r="D2206" s="76" t="s">
        <v>6119</v>
      </c>
      <c r="E2206" s="424"/>
      <c r="F2206" s="352">
        <f t="shared" si="74"/>
        <v>0</v>
      </c>
      <c r="G2206" s="352">
        <f t="shared" si="75"/>
        <v>0</v>
      </c>
    </row>
    <row r="2207" spans="1:7" ht="27" x14ac:dyDescent="0.25">
      <c r="A2207" s="564"/>
      <c r="B2207" s="564"/>
      <c r="C2207" s="337"/>
      <c r="D2207" s="77" t="s">
        <v>9205</v>
      </c>
      <c r="E2207" s="424"/>
      <c r="F2207" s="352">
        <f t="shared" si="74"/>
        <v>0</v>
      </c>
      <c r="G2207" s="352">
        <f t="shared" si="75"/>
        <v>0</v>
      </c>
    </row>
    <row r="2208" spans="1:7" x14ac:dyDescent="0.25">
      <c r="A2208" s="564"/>
      <c r="B2208" s="564"/>
      <c r="C2208" s="337"/>
      <c r="D2208" s="77" t="s">
        <v>6120</v>
      </c>
      <c r="E2208" s="424">
        <v>8500</v>
      </c>
      <c r="F2208" s="352">
        <f t="shared" si="74"/>
        <v>5100</v>
      </c>
      <c r="G2208" s="352">
        <f t="shared" si="75"/>
        <v>4250</v>
      </c>
    </row>
    <row r="2209" spans="1:7" x14ac:dyDescent="0.25">
      <c r="A2209" s="564"/>
      <c r="B2209" s="564"/>
      <c r="C2209" s="337"/>
      <c r="D2209" s="77" t="s">
        <v>6121</v>
      </c>
      <c r="E2209" s="424">
        <v>7700</v>
      </c>
      <c r="F2209" s="352">
        <f t="shared" si="74"/>
        <v>4620</v>
      </c>
      <c r="G2209" s="352">
        <f t="shared" si="75"/>
        <v>3850</v>
      </c>
    </row>
    <row r="2210" spans="1:7" ht="13.5" x14ac:dyDescent="0.25">
      <c r="A2210" s="564"/>
      <c r="B2210" s="564"/>
      <c r="C2210" s="337"/>
      <c r="D2210" s="137" t="s">
        <v>9206</v>
      </c>
      <c r="E2210" s="424"/>
      <c r="F2210" s="352">
        <f t="shared" si="74"/>
        <v>0</v>
      </c>
      <c r="G2210" s="352">
        <f t="shared" si="75"/>
        <v>0</v>
      </c>
    </row>
    <row r="2211" spans="1:7" x14ac:dyDescent="0.25">
      <c r="A2211" s="564"/>
      <c r="B2211" s="564"/>
      <c r="C2211" s="337"/>
      <c r="D2211" s="77" t="s">
        <v>6122</v>
      </c>
      <c r="E2211" s="424">
        <v>5000</v>
      </c>
      <c r="F2211" s="352">
        <f t="shared" si="74"/>
        <v>3000</v>
      </c>
      <c r="G2211" s="352">
        <f t="shared" si="75"/>
        <v>2500</v>
      </c>
    </row>
    <row r="2212" spans="1:7" ht="13.5" x14ac:dyDescent="0.25">
      <c r="A2212" s="564"/>
      <c r="B2212" s="564"/>
      <c r="C2212" s="337"/>
      <c r="D2212" s="77" t="s">
        <v>9207</v>
      </c>
      <c r="E2212" s="424"/>
      <c r="F2212" s="352">
        <f t="shared" si="74"/>
        <v>0</v>
      </c>
      <c r="G2212" s="352">
        <f t="shared" si="75"/>
        <v>0</v>
      </c>
    </row>
    <row r="2213" spans="1:7" x14ac:dyDescent="0.25">
      <c r="A2213" s="565"/>
      <c r="B2213" s="565"/>
      <c r="C2213" s="337"/>
      <c r="D2213" s="77" t="s">
        <v>6123</v>
      </c>
      <c r="E2213" s="424">
        <v>3500</v>
      </c>
      <c r="F2213" s="352">
        <f t="shared" si="74"/>
        <v>2100</v>
      </c>
      <c r="G2213" s="352">
        <f t="shared" si="75"/>
        <v>1750</v>
      </c>
    </row>
    <row r="2214" spans="1:7" x14ac:dyDescent="0.25">
      <c r="A2214" s="563" t="s">
        <v>127</v>
      </c>
      <c r="B2214" s="563" t="s">
        <v>127</v>
      </c>
      <c r="C2214" s="337"/>
      <c r="D2214" s="76" t="s">
        <v>6124</v>
      </c>
      <c r="E2214" s="424"/>
      <c r="F2214" s="352">
        <f t="shared" si="74"/>
        <v>0</v>
      </c>
      <c r="G2214" s="352">
        <f t="shared" si="75"/>
        <v>0</v>
      </c>
    </row>
    <row r="2215" spans="1:7" ht="26.25" x14ac:dyDescent="0.25">
      <c r="A2215" s="564"/>
      <c r="B2215" s="564"/>
      <c r="C2215" s="139"/>
      <c r="D2215" s="77" t="s">
        <v>9208</v>
      </c>
      <c r="E2215" s="424"/>
      <c r="F2215" s="352">
        <f t="shared" si="74"/>
        <v>0</v>
      </c>
      <c r="G2215" s="352">
        <f t="shared" si="75"/>
        <v>0</v>
      </c>
    </row>
    <row r="2216" spans="1:7" x14ac:dyDescent="0.25">
      <c r="A2216" s="564"/>
      <c r="B2216" s="564"/>
      <c r="C2216" s="313"/>
      <c r="D2216" s="77" t="s">
        <v>6125</v>
      </c>
      <c r="E2216" s="424">
        <v>6500</v>
      </c>
      <c r="F2216" s="352">
        <f t="shared" si="74"/>
        <v>3900</v>
      </c>
      <c r="G2216" s="352">
        <f t="shared" si="75"/>
        <v>3250</v>
      </c>
    </row>
    <row r="2217" spans="1:7" x14ac:dyDescent="0.25">
      <c r="A2217" s="565"/>
      <c r="B2217" s="565"/>
      <c r="C2217" s="313"/>
      <c r="D2217" s="77" t="s">
        <v>6126</v>
      </c>
      <c r="E2217" s="424">
        <v>10000</v>
      </c>
      <c r="F2217" s="352">
        <f t="shared" si="74"/>
        <v>6000</v>
      </c>
      <c r="G2217" s="352">
        <f t="shared" si="75"/>
        <v>5000</v>
      </c>
    </row>
    <row r="2218" spans="1:7" ht="25.5" x14ac:dyDescent="0.25">
      <c r="A2218" s="563" t="s">
        <v>128</v>
      </c>
      <c r="B2218" s="563" t="s">
        <v>128</v>
      </c>
      <c r="C2218" s="313"/>
      <c r="D2218" s="76" t="s">
        <v>6127</v>
      </c>
      <c r="E2218" s="424"/>
      <c r="F2218" s="352">
        <f t="shared" si="74"/>
        <v>0</v>
      </c>
      <c r="G2218" s="352">
        <f t="shared" si="75"/>
        <v>0</v>
      </c>
    </row>
    <row r="2219" spans="1:7" x14ac:dyDescent="0.25">
      <c r="A2219" s="564"/>
      <c r="B2219" s="564"/>
      <c r="C2219" s="313"/>
      <c r="D2219" s="76" t="s">
        <v>6128</v>
      </c>
      <c r="E2219" s="424"/>
      <c r="F2219" s="352">
        <f t="shared" si="74"/>
        <v>0</v>
      </c>
      <c r="G2219" s="352">
        <f t="shared" si="75"/>
        <v>0</v>
      </c>
    </row>
    <row r="2220" spans="1:7" ht="13.5" x14ac:dyDescent="0.25">
      <c r="A2220" s="564"/>
      <c r="B2220" s="564"/>
      <c r="C2220" s="313"/>
      <c r="D2220" s="77" t="s">
        <v>9209</v>
      </c>
      <c r="E2220" s="424"/>
      <c r="F2220" s="352">
        <f t="shared" si="74"/>
        <v>0</v>
      </c>
      <c r="G2220" s="352">
        <f t="shared" si="75"/>
        <v>0</v>
      </c>
    </row>
    <row r="2221" spans="1:7" x14ac:dyDescent="0.25">
      <c r="A2221" s="564"/>
      <c r="B2221" s="564"/>
      <c r="C2221" s="313"/>
      <c r="D2221" s="77" t="s">
        <v>6129</v>
      </c>
      <c r="E2221" s="424">
        <v>8000</v>
      </c>
      <c r="F2221" s="352">
        <f t="shared" si="74"/>
        <v>4800</v>
      </c>
      <c r="G2221" s="352">
        <f t="shared" si="75"/>
        <v>4000</v>
      </c>
    </row>
    <row r="2222" spans="1:7" ht="13.5" x14ac:dyDescent="0.25">
      <c r="A2222" s="564"/>
      <c r="B2222" s="564"/>
      <c r="C2222" s="313"/>
      <c r="D2222" s="77" t="s">
        <v>9210</v>
      </c>
      <c r="E2222" s="424"/>
      <c r="F2222" s="352">
        <f t="shared" si="74"/>
        <v>0</v>
      </c>
      <c r="G2222" s="352">
        <f t="shared" si="75"/>
        <v>0</v>
      </c>
    </row>
    <row r="2223" spans="1:7" x14ac:dyDescent="0.25">
      <c r="A2223" s="564"/>
      <c r="B2223" s="564"/>
      <c r="C2223" s="313"/>
      <c r="D2223" s="77" t="s">
        <v>6130</v>
      </c>
      <c r="E2223" s="424">
        <v>8500</v>
      </c>
      <c r="F2223" s="352">
        <f t="shared" si="74"/>
        <v>5100</v>
      </c>
      <c r="G2223" s="352">
        <f t="shared" si="75"/>
        <v>4250</v>
      </c>
    </row>
    <row r="2224" spans="1:7" ht="13.5" x14ac:dyDescent="0.25">
      <c r="A2224" s="564"/>
      <c r="B2224" s="564"/>
      <c r="C2224" s="313"/>
      <c r="D2224" s="77" t="s">
        <v>9211</v>
      </c>
      <c r="E2224" s="424"/>
      <c r="F2224" s="352">
        <f t="shared" si="74"/>
        <v>0</v>
      </c>
      <c r="G2224" s="352">
        <f t="shared" si="75"/>
        <v>0</v>
      </c>
    </row>
    <row r="2225" spans="1:7" x14ac:dyDescent="0.25">
      <c r="A2225" s="564"/>
      <c r="B2225" s="564"/>
      <c r="C2225" s="313"/>
      <c r="D2225" s="77" t="s">
        <v>6131</v>
      </c>
      <c r="E2225" s="424">
        <v>6000</v>
      </c>
      <c r="F2225" s="352">
        <f t="shared" si="74"/>
        <v>3600</v>
      </c>
      <c r="G2225" s="352">
        <f t="shared" si="75"/>
        <v>3000</v>
      </c>
    </row>
    <row r="2226" spans="1:7" x14ac:dyDescent="0.25">
      <c r="A2226" s="565"/>
      <c r="B2226" s="565"/>
      <c r="C2226" s="313"/>
      <c r="D2226" s="77" t="s">
        <v>6132</v>
      </c>
      <c r="E2226" s="424">
        <v>4500</v>
      </c>
      <c r="F2226" s="352">
        <f t="shared" si="74"/>
        <v>2700</v>
      </c>
      <c r="G2226" s="352">
        <f t="shared" si="75"/>
        <v>2250</v>
      </c>
    </row>
    <row r="2227" spans="1:7" x14ac:dyDescent="0.25">
      <c r="A2227" s="563" t="s">
        <v>129</v>
      </c>
      <c r="B2227" s="563" t="s">
        <v>129</v>
      </c>
      <c r="C2227" s="313"/>
      <c r="D2227" s="76" t="s">
        <v>6133</v>
      </c>
      <c r="E2227" s="424"/>
      <c r="F2227" s="352">
        <f t="shared" si="74"/>
        <v>0</v>
      </c>
      <c r="G2227" s="352">
        <f t="shared" si="75"/>
        <v>0</v>
      </c>
    </row>
    <row r="2228" spans="1:7" ht="26.25" x14ac:dyDescent="0.25">
      <c r="A2228" s="564"/>
      <c r="B2228" s="564"/>
      <c r="C2228" s="313"/>
      <c r="D2228" s="77" t="s">
        <v>9212</v>
      </c>
      <c r="E2228" s="424"/>
      <c r="F2228" s="352">
        <f t="shared" si="74"/>
        <v>0</v>
      </c>
      <c r="G2228" s="352">
        <f t="shared" si="75"/>
        <v>0</v>
      </c>
    </row>
    <row r="2229" spans="1:7" x14ac:dyDescent="0.25">
      <c r="A2229" s="564"/>
      <c r="B2229" s="564"/>
      <c r="C2229" s="313"/>
      <c r="D2229" s="77" t="s">
        <v>6134</v>
      </c>
      <c r="E2229" s="424">
        <v>3000</v>
      </c>
      <c r="F2229" s="352">
        <f t="shared" si="74"/>
        <v>1800</v>
      </c>
      <c r="G2229" s="352">
        <f t="shared" si="75"/>
        <v>1500</v>
      </c>
    </row>
    <row r="2230" spans="1:7" x14ac:dyDescent="0.25">
      <c r="A2230" s="564"/>
      <c r="B2230" s="564"/>
      <c r="C2230" s="313"/>
      <c r="D2230" s="77" t="s">
        <v>6135</v>
      </c>
      <c r="E2230" s="424">
        <v>2000</v>
      </c>
      <c r="F2230" s="352">
        <f t="shared" si="74"/>
        <v>1200</v>
      </c>
      <c r="G2230" s="352">
        <f t="shared" si="75"/>
        <v>1000</v>
      </c>
    </row>
    <row r="2231" spans="1:7" ht="13.5" x14ac:dyDescent="0.25">
      <c r="A2231" s="564"/>
      <c r="B2231" s="564"/>
      <c r="C2231" s="313"/>
      <c r="D2231" s="77" t="s">
        <v>9213</v>
      </c>
      <c r="E2231" s="424"/>
      <c r="F2231" s="352">
        <f t="shared" si="74"/>
        <v>0</v>
      </c>
      <c r="G2231" s="352">
        <f t="shared" si="75"/>
        <v>0</v>
      </c>
    </row>
    <row r="2232" spans="1:7" x14ac:dyDescent="0.25">
      <c r="A2232" s="565"/>
      <c r="B2232" s="565"/>
      <c r="C2232" s="313"/>
      <c r="D2232" s="77" t="s">
        <v>6136</v>
      </c>
      <c r="E2232" s="424">
        <v>1700</v>
      </c>
      <c r="F2232" s="352">
        <f t="shared" si="74"/>
        <v>1020</v>
      </c>
      <c r="G2232" s="352">
        <f t="shared" si="75"/>
        <v>850</v>
      </c>
    </row>
    <row r="2233" spans="1:7" x14ac:dyDescent="0.25">
      <c r="A2233" s="563" t="s">
        <v>130</v>
      </c>
      <c r="B2233" s="563" t="s">
        <v>130</v>
      </c>
      <c r="C2233" s="313"/>
      <c r="D2233" s="76" t="s">
        <v>5551</v>
      </c>
      <c r="E2233" s="424"/>
      <c r="F2233" s="352">
        <f t="shared" si="74"/>
        <v>0</v>
      </c>
      <c r="G2233" s="352">
        <f t="shared" si="75"/>
        <v>0</v>
      </c>
    </row>
    <row r="2234" spans="1:7" ht="27" x14ac:dyDescent="0.25">
      <c r="A2234" s="564"/>
      <c r="B2234" s="564"/>
      <c r="C2234" s="313"/>
      <c r="D2234" s="77" t="s">
        <v>9214</v>
      </c>
      <c r="E2234" s="424"/>
      <c r="F2234" s="352">
        <f t="shared" si="74"/>
        <v>0</v>
      </c>
      <c r="G2234" s="352">
        <f t="shared" si="75"/>
        <v>0</v>
      </c>
    </row>
    <row r="2235" spans="1:7" x14ac:dyDescent="0.25">
      <c r="A2235" s="564"/>
      <c r="B2235" s="564"/>
      <c r="C2235" s="313"/>
      <c r="D2235" s="77" t="s">
        <v>6137</v>
      </c>
      <c r="E2235" s="424">
        <v>1800</v>
      </c>
      <c r="F2235" s="352">
        <f t="shared" si="74"/>
        <v>1080</v>
      </c>
      <c r="G2235" s="352">
        <f t="shared" si="75"/>
        <v>900</v>
      </c>
    </row>
    <row r="2236" spans="1:7" ht="13.5" x14ac:dyDescent="0.25">
      <c r="A2236" s="564"/>
      <c r="B2236" s="564"/>
      <c r="C2236" s="313"/>
      <c r="D2236" s="77" t="s">
        <v>9215</v>
      </c>
      <c r="E2236" s="424"/>
      <c r="F2236" s="352">
        <f t="shared" si="74"/>
        <v>0</v>
      </c>
      <c r="G2236" s="352">
        <f t="shared" si="75"/>
        <v>0</v>
      </c>
    </row>
    <row r="2237" spans="1:7" x14ac:dyDescent="0.25">
      <c r="A2237" s="565"/>
      <c r="B2237" s="565"/>
      <c r="C2237" s="313"/>
      <c r="D2237" s="77" t="s">
        <v>6138</v>
      </c>
      <c r="E2237" s="424">
        <v>1500</v>
      </c>
      <c r="F2237" s="352">
        <f t="shared" si="74"/>
        <v>900</v>
      </c>
      <c r="G2237" s="352">
        <f t="shared" si="75"/>
        <v>750</v>
      </c>
    </row>
    <row r="2238" spans="1:7" ht="26.25" x14ac:dyDescent="0.25">
      <c r="A2238" s="563" t="s">
        <v>131</v>
      </c>
      <c r="B2238" s="563" t="s">
        <v>131</v>
      </c>
      <c r="C2238" s="313"/>
      <c r="D2238" s="77" t="s">
        <v>9216</v>
      </c>
      <c r="E2238" s="424"/>
      <c r="F2238" s="352">
        <f t="shared" si="74"/>
        <v>0</v>
      </c>
      <c r="G2238" s="352">
        <f t="shared" si="75"/>
        <v>0</v>
      </c>
    </row>
    <row r="2239" spans="1:7" ht="25.5" x14ac:dyDescent="0.25">
      <c r="A2239" s="564"/>
      <c r="B2239" s="564"/>
      <c r="C2239" s="313"/>
      <c r="D2239" s="77" t="s">
        <v>9217</v>
      </c>
      <c r="E2239" s="424">
        <v>5000</v>
      </c>
      <c r="F2239" s="352">
        <f t="shared" si="74"/>
        <v>3000</v>
      </c>
      <c r="G2239" s="352">
        <f t="shared" si="75"/>
        <v>2500</v>
      </c>
    </row>
    <row r="2240" spans="1:7" x14ac:dyDescent="0.25">
      <c r="A2240" s="565"/>
      <c r="B2240" s="565"/>
      <c r="C2240" s="313"/>
      <c r="D2240" s="77" t="s">
        <v>6139</v>
      </c>
      <c r="E2240" s="424">
        <v>4000</v>
      </c>
      <c r="F2240" s="352">
        <f t="shared" si="74"/>
        <v>2400</v>
      </c>
      <c r="G2240" s="352">
        <f t="shared" si="75"/>
        <v>2000</v>
      </c>
    </row>
    <row r="2241" spans="1:7" ht="26.25" x14ac:dyDescent="0.25">
      <c r="A2241" s="563" t="s">
        <v>132</v>
      </c>
      <c r="B2241" s="563" t="s">
        <v>132</v>
      </c>
      <c r="C2241" s="313"/>
      <c r="D2241" s="77" t="s">
        <v>9218</v>
      </c>
      <c r="E2241" s="424"/>
      <c r="F2241" s="352">
        <f t="shared" si="74"/>
        <v>0</v>
      </c>
      <c r="G2241" s="352">
        <f t="shared" si="75"/>
        <v>0</v>
      </c>
    </row>
    <row r="2242" spans="1:7" ht="25.5" x14ac:dyDescent="0.25">
      <c r="A2242" s="565"/>
      <c r="B2242" s="565"/>
      <c r="C2242" s="313"/>
      <c r="D2242" s="77" t="s">
        <v>9219</v>
      </c>
      <c r="E2242" s="424">
        <v>2600</v>
      </c>
      <c r="F2242" s="352">
        <f t="shared" si="74"/>
        <v>1560</v>
      </c>
      <c r="G2242" s="352">
        <f t="shared" si="75"/>
        <v>1300</v>
      </c>
    </row>
    <row r="2243" spans="1:7" ht="26.25" x14ac:dyDescent="0.25">
      <c r="A2243" s="563" t="s">
        <v>165</v>
      </c>
      <c r="B2243" s="563" t="s">
        <v>165</v>
      </c>
      <c r="C2243" s="313"/>
      <c r="D2243" s="77" t="s">
        <v>9220</v>
      </c>
      <c r="E2243" s="424"/>
      <c r="F2243" s="352">
        <f t="shared" si="74"/>
        <v>0</v>
      </c>
      <c r="G2243" s="352">
        <f t="shared" si="75"/>
        <v>0</v>
      </c>
    </row>
    <row r="2244" spans="1:7" ht="25.5" x14ac:dyDescent="0.25">
      <c r="A2244" s="565"/>
      <c r="B2244" s="565"/>
      <c r="C2244" s="313"/>
      <c r="D2244" s="77" t="s">
        <v>9221</v>
      </c>
      <c r="E2244" s="424">
        <v>2600</v>
      </c>
      <c r="F2244" s="352">
        <f t="shared" si="74"/>
        <v>1560</v>
      </c>
      <c r="G2244" s="352">
        <f t="shared" si="75"/>
        <v>1300</v>
      </c>
    </row>
    <row r="2245" spans="1:7" x14ac:dyDescent="0.25">
      <c r="A2245" s="313" t="s">
        <v>166</v>
      </c>
      <c r="B2245" s="313" t="s">
        <v>166</v>
      </c>
      <c r="C2245" s="313"/>
      <c r="D2245" s="77" t="s">
        <v>6140</v>
      </c>
      <c r="E2245" s="424">
        <v>2200</v>
      </c>
      <c r="F2245" s="352">
        <f t="shared" si="74"/>
        <v>1320</v>
      </c>
      <c r="G2245" s="352">
        <f t="shared" si="75"/>
        <v>1100</v>
      </c>
    </row>
    <row r="2246" spans="1:7" ht="26.25" x14ac:dyDescent="0.25">
      <c r="A2246" s="563" t="s">
        <v>167</v>
      </c>
      <c r="B2246" s="563" t="s">
        <v>167</v>
      </c>
      <c r="C2246" s="313"/>
      <c r="D2246" s="77" t="s">
        <v>9222</v>
      </c>
      <c r="E2246" s="424"/>
      <c r="F2246" s="352">
        <f t="shared" si="74"/>
        <v>0</v>
      </c>
      <c r="G2246" s="352">
        <f t="shared" si="75"/>
        <v>0</v>
      </c>
    </row>
    <row r="2247" spans="1:7" ht="25.5" x14ac:dyDescent="0.25">
      <c r="A2247" s="565"/>
      <c r="B2247" s="565"/>
      <c r="C2247" s="313"/>
      <c r="D2247" s="77" t="s">
        <v>9223</v>
      </c>
      <c r="E2247" s="424">
        <v>2000</v>
      </c>
      <c r="F2247" s="352">
        <f t="shared" si="74"/>
        <v>1200</v>
      </c>
      <c r="G2247" s="352">
        <f t="shared" si="75"/>
        <v>1000</v>
      </c>
    </row>
    <row r="2248" spans="1:7" ht="26.25" x14ac:dyDescent="0.25">
      <c r="A2248" s="563" t="s">
        <v>168</v>
      </c>
      <c r="B2248" s="563" t="s">
        <v>168</v>
      </c>
      <c r="C2248" s="313"/>
      <c r="D2248" s="77" t="s">
        <v>9224</v>
      </c>
      <c r="E2248" s="424"/>
      <c r="F2248" s="352">
        <f t="shared" si="74"/>
        <v>0</v>
      </c>
      <c r="G2248" s="352">
        <f t="shared" si="75"/>
        <v>0</v>
      </c>
    </row>
    <row r="2249" spans="1:7" ht="25.5" x14ac:dyDescent="0.25">
      <c r="A2249" s="565"/>
      <c r="B2249" s="565"/>
      <c r="C2249" s="313"/>
      <c r="D2249" s="77" t="s">
        <v>9225</v>
      </c>
      <c r="E2249" s="424">
        <v>2500</v>
      </c>
      <c r="F2249" s="352">
        <f t="shared" si="74"/>
        <v>1500</v>
      </c>
      <c r="G2249" s="352">
        <f t="shared" si="75"/>
        <v>1250</v>
      </c>
    </row>
    <row r="2250" spans="1:7" x14ac:dyDescent="0.25">
      <c r="A2250" s="563" t="s">
        <v>1241</v>
      </c>
      <c r="B2250" s="563" t="s">
        <v>1241</v>
      </c>
      <c r="C2250" s="313"/>
      <c r="D2250" s="76" t="s">
        <v>6141</v>
      </c>
      <c r="E2250" s="424"/>
      <c r="F2250" s="352">
        <f t="shared" si="74"/>
        <v>0</v>
      </c>
      <c r="G2250" s="352">
        <f t="shared" si="75"/>
        <v>0</v>
      </c>
    </row>
    <row r="2251" spans="1:7" ht="39" x14ac:dyDescent="0.25">
      <c r="A2251" s="564"/>
      <c r="B2251" s="564"/>
      <c r="C2251" s="313"/>
      <c r="D2251" s="77" t="s">
        <v>9226</v>
      </c>
      <c r="E2251" s="424"/>
      <c r="F2251" s="352">
        <f t="shared" si="74"/>
        <v>0</v>
      </c>
      <c r="G2251" s="352">
        <f t="shared" si="75"/>
        <v>0</v>
      </c>
    </row>
    <row r="2252" spans="1:7" ht="38.25" x14ac:dyDescent="0.25">
      <c r="A2252" s="564"/>
      <c r="B2252" s="564"/>
      <c r="C2252" s="313"/>
      <c r="D2252" s="77" t="s">
        <v>8150</v>
      </c>
      <c r="E2252" s="424">
        <v>2000</v>
      </c>
      <c r="F2252" s="352">
        <f t="shared" si="74"/>
        <v>1200</v>
      </c>
      <c r="G2252" s="352">
        <f t="shared" si="75"/>
        <v>1000</v>
      </c>
    </row>
    <row r="2253" spans="1:7" x14ac:dyDescent="0.25">
      <c r="A2253" s="564"/>
      <c r="B2253" s="564"/>
      <c r="C2253" s="313"/>
      <c r="D2253" s="77" t="s">
        <v>6142</v>
      </c>
      <c r="E2253" s="424">
        <v>2500</v>
      </c>
      <c r="F2253" s="352">
        <f t="shared" si="74"/>
        <v>1500</v>
      </c>
      <c r="G2253" s="352">
        <f t="shared" si="75"/>
        <v>1250</v>
      </c>
    </row>
    <row r="2254" spans="1:7" ht="26.25" x14ac:dyDescent="0.25">
      <c r="A2254" s="564"/>
      <c r="B2254" s="564"/>
      <c r="C2254" s="313"/>
      <c r="D2254" s="77" t="s">
        <v>9227</v>
      </c>
      <c r="E2254" s="424"/>
      <c r="F2254" s="352">
        <f t="shared" si="74"/>
        <v>0</v>
      </c>
      <c r="G2254" s="352">
        <f t="shared" si="75"/>
        <v>0</v>
      </c>
    </row>
    <row r="2255" spans="1:7" x14ac:dyDescent="0.25">
      <c r="A2255" s="565"/>
      <c r="B2255" s="565"/>
      <c r="C2255" s="313"/>
      <c r="D2255" s="77" t="s">
        <v>8151</v>
      </c>
      <c r="E2255" s="424">
        <v>4000</v>
      </c>
      <c r="F2255" s="352">
        <f t="shared" si="74"/>
        <v>2400</v>
      </c>
      <c r="G2255" s="352">
        <f t="shared" si="75"/>
        <v>2000</v>
      </c>
    </row>
    <row r="2256" spans="1:7" x14ac:dyDescent="0.25">
      <c r="A2256" s="563" t="s">
        <v>1242</v>
      </c>
      <c r="B2256" s="563" t="s">
        <v>1242</v>
      </c>
      <c r="C2256" s="313"/>
      <c r="D2256" s="76" t="s">
        <v>6143</v>
      </c>
      <c r="E2256" s="424"/>
      <c r="F2256" s="352">
        <f t="shared" si="74"/>
        <v>0</v>
      </c>
      <c r="G2256" s="352">
        <f t="shared" si="75"/>
        <v>0</v>
      </c>
    </row>
    <row r="2257" spans="1:7" x14ac:dyDescent="0.25">
      <c r="A2257" s="564"/>
      <c r="B2257" s="564"/>
      <c r="C2257" s="313"/>
      <c r="D2257" s="77" t="s">
        <v>6144</v>
      </c>
      <c r="E2257" s="424">
        <v>2000</v>
      </c>
      <c r="F2257" s="352">
        <f t="shared" si="74"/>
        <v>1200</v>
      </c>
      <c r="G2257" s="352">
        <f t="shared" si="75"/>
        <v>1000</v>
      </c>
    </row>
    <row r="2258" spans="1:7" x14ac:dyDescent="0.25">
      <c r="A2258" s="565"/>
      <c r="B2258" s="565"/>
      <c r="C2258" s="313"/>
      <c r="D2258" s="77" t="s">
        <v>6145</v>
      </c>
      <c r="E2258" s="424">
        <v>1000</v>
      </c>
      <c r="F2258" s="352">
        <f t="shared" si="74"/>
        <v>600</v>
      </c>
      <c r="G2258" s="352">
        <f t="shared" si="75"/>
        <v>500</v>
      </c>
    </row>
    <row r="2259" spans="1:7" x14ac:dyDescent="0.25">
      <c r="A2259" s="579" t="s">
        <v>4483</v>
      </c>
      <c r="B2259" s="579" t="s">
        <v>4483</v>
      </c>
      <c r="C2259" s="313"/>
      <c r="D2259" s="76" t="s">
        <v>6146</v>
      </c>
      <c r="E2259" s="424"/>
      <c r="F2259" s="352">
        <f t="shared" si="74"/>
        <v>0</v>
      </c>
      <c r="G2259" s="352">
        <f t="shared" si="75"/>
        <v>0</v>
      </c>
    </row>
    <row r="2260" spans="1:7" ht="26.25" x14ac:dyDescent="0.25">
      <c r="A2260" s="581"/>
      <c r="B2260" s="581"/>
      <c r="C2260" s="313"/>
      <c r="D2260" s="76" t="s">
        <v>9228</v>
      </c>
      <c r="E2260" s="424"/>
      <c r="F2260" s="352">
        <f t="shared" si="74"/>
        <v>0</v>
      </c>
      <c r="G2260" s="352">
        <f t="shared" si="75"/>
        <v>0</v>
      </c>
    </row>
    <row r="2261" spans="1:7" x14ac:dyDescent="0.25">
      <c r="A2261" s="581"/>
      <c r="B2261" s="581"/>
      <c r="C2261" s="313"/>
      <c r="D2261" s="77" t="s">
        <v>6147</v>
      </c>
      <c r="E2261" s="424">
        <v>5600</v>
      </c>
      <c r="F2261" s="352">
        <f t="shared" si="74"/>
        <v>3360</v>
      </c>
      <c r="G2261" s="352">
        <f t="shared" si="75"/>
        <v>2800</v>
      </c>
    </row>
    <row r="2262" spans="1:7" ht="25.5" x14ac:dyDescent="0.25">
      <c r="A2262" s="580"/>
      <c r="B2262" s="580"/>
      <c r="C2262" s="313"/>
      <c r="D2262" s="77" t="s">
        <v>6148</v>
      </c>
      <c r="E2262" s="424">
        <v>6000</v>
      </c>
      <c r="F2262" s="352">
        <f t="shared" si="74"/>
        <v>3600</v>
      </c>
      <c r="G2262" s="352">
        <f t="shared" si="75"/>
        <v>3000</v>
      </c>
    </row>
    <row r="2263" spans="1:7" ht="26.25" x14ac:dyDescent="0.25">
      <c r="A2263" s="579" t="s">
        <v>4485</v>
      </c>
      <c r="B2263" s="579" t="s">
        <v>4485</v>
      </c>
      <c r="C2263" s="313"/>
      <c r="D2263" s="77" t="s">
        <v>9229</v>
      </c>
      <c r="E2263" s="424"/>
      <c r="F2263" s="352">
        <f t="shared" si="74"/>
        <v>0</v>
      </c>
      <c r="G2263" s="352">
        <f t="shared" si="75"/>
        <v>0</v>
      </c>
    </row>
    <row r="2264" spans="1:7" x14ac:dyDescent="0.25">
      <c r="A2264" s="580"/>
      <c r="B2264" s="580"/>
      <c r="C2264" s="313"/>
      <c r="D2264" s="76" t="s">
        <v>9230</v>
      </c>
      <c r="E2264" s="424">
        <v>6500</v>
      </c>
      <c r="F2264" s="352">
        <f t="shared" si="74"/>
        <v>3900</v>
      </c>
      <c r="G2264" s="352">
        <f t="shared" si="75"/>
        <v>3250</v>
      </c>
    </row>
    <row r="2265" spans="1:7" x14ac:dyDescent="0.25">
      <c r="A2265" s="579" t="s">
        <v>4486</v>
      </c>
      <c r="B2265" s="579" t="s">
        <v>4486</v>
      </c>
      <c r="C2265" s="313"/>
      <c r="D2265" s="76" t="s">
        <v>6149</v>
      </c>
      <c r="E2265" s="424"/>
      <c r="F2265" s="352">
        <f t="shared" si="74"/>
        <v>0</v>
      </c>
      <c r="G2265" s="352">
        <f t="shared" si="75"/>
        <v>0</v>
      </c>
    </row>
    <row r="2266" spans="1:7" ht="25.5" x14ac:dyDescent="0.25">
      <c r="A2266" s="581"/>
      <c r="B2266" s="581"/>
      <c r="C2266" s="313"/>
      <c r="D2266" s="77" t="s">
        <v>6150</v>
      </c>
      <c r="E2266" s="424">
        <v>2200</v>
      </c>
      <c r="F2266" s="352">
        <f t="shared" si="74"/>
        <v>1320</v>
      </c>
      <c r="G2266" s="352">
        <f t="shared" si="75"/>
        <v>1100</v>
      </c>
    </row>
    <row r="2267" spans="1:7" ht="25.5" x14ac:dyDescent="0.25">
      <c r="A2267" s="580"/>
      <c r="B2267" s="580"/>
      <c r="C2267" s="313"/>
      <c r="D2267" s="77" t="s">
        <v>6151</v>
      </c>
      <c r="E2267" s="424">
        <v>1800</v>
      </c>
      <c r="F2267" s="352">
        <f t="shared" si="74"/>
        <v>1080</v>
      </c>
      <c r="G2267" s="352">
        <f t="shared" si="75"/>
        <v>900</v>
      </c>
    </row>
    <row r="2268" spans="1:7" x14ac:dyDescent="0.25">
      <c r="A2268" s="579" t="s">
        <v>4488</v>
      </c>
      <c r="B2268" s="579" t="s">
        <v>4488</v>
      </c>
      <c r="C2268" s="313"/>
      <c r="D2268" s="76" t="s">
        <v>6152</v>
      </c>
      <c r="E2268" s="424"/>
      <c r="F2268" s="352">
        <f t="shared" si="74"/>
        <v>0</v>
      </c>
      <c r="G2268" s="352">
        <f t="shared" si="75"/>
        <v>0</v>
      </c>
    </row>
    <row r="2269" spans="1:7" x14ac:dyDescent="0.25">
      <c r="A2269" s="581"/>
      <c r="B2269" s="581"/>
      <c r="C2269" s="313"/>
      <c r="D2269" s="77" t="s">
        <v>6153</v>
      </c>
      <c r="E2269" s="424">
        <v>1600</v>
      </c>
      <c r="F2269" s="352">
        <f t="shared" ref="F2269:F2332" si="76">IFERROR(E2269*0.6,0)</f>
        <v>960</v>
      </c>
      <c r="G2269" s="352">
        <f t="shared" ref="G2269:G2332" si="77">IFERROR(E2269*0.5,0)</f>
        <v>800</v>
      </c>
    </row>
    <row r="2270" spans="1:7" x14ac:dyDescent="0.25">
      <c r="A2270" s="580"/>
      <c r="B2270" s="580"/>
      <c r="C2270" s="313"/>
      <c r="D2270" s="77" t="s">
        <v>6154</v>
      </c>
      <c r="E2270" s="424">
        <v>1400</v>
      </c>
      <c r="F2270" s="352">
        <f t="shared" si="76"/>
        <v>840</v>
      </c>
      <c r="G2270" s="352">
        <f t="shared" si="77"/>
        <v>700</v>
      </c>
    </row>
    <row r="2271" spans="1:7" ht="26.25" x14ac:dyDescent="0.25">
      <c r="A2271" s="579" t="s">
        <v>4490</v>
      </c>
      <c r="B2271" s="579" t="s">
        <v>4490</v>
      </c>
      <c r="C2271" s="313"/>
      <c r="D2271" s="77" t="s">
        <v>9231</v>
      </c>
      <c r="E2271" s="424"/>
      <c r="F2271" s="352">
        <f t="shared" si="76"/>
        <v>0</v>
      </c>
      <c r="G2271" s="352">
        <f t="shared" si="77"/>
        <v>0</v>
      </c>
    </row>
    <row r="2272" spans="1:7" ht="25.5" x14ac:dyDescent="0.25">
      <c r="A2272" s="580"/>
      <c r="B2272" s="580"/>
      <c r="C2272" s="313"/>
      <c r="D2272" s="77" t="s">
        <v>9232</v>
      </c>
      <c r="E2272" s="424">
        <v>5000</v>
      </c>
      <c r="F2272" s="352">
        <f t="shared" si="76"/>
        <v>3000</v>
      </c>
      <c r="G2272" s="352">
        <f t="shared" si="77"/>
        <v>2500</v>
      </c>
    </row>
    <row r="2273" spans="1:7" x14ac:dyDescent="0.25">
      <c r="A2273" s="579" t="s">
        <v>4492</v>
      </c>
      <c r="B2273" s="579" t="s">
        <v>4492</v>
      </c>
      <c r="C2273" s="313"/>
      <c r="D2273" s="76" t="s">
        <v>6155</v>
      </c>
      <c r="E2273" s="424"/>
      <c r="F2273" s="352">
        <f t="shared" si="76"/>
        <v>0</v>
      </c>
      <c r="G2273" s="352">
        <f t="shared" si="77"/>
        <v>0</v>
      </c>
    </row>
    <row r="2274" spans="1:7" ht="25.5" x14ac:dyDescent="0.25">
      <c r="A2274" s="581"/>
      <c r="B2274" s="581"/>
      <c r="C2274" s="313"/>
      <c r="D2274" s="77" t="s">
        <v>6156</v>
      </c>
      <c r="E2274" s="424">
        <v>1500</v>
      </c>
      <c r="F2274" s="352">
        <f t="shared" si="76"/>
        <v>900</v>
      </c>
      <c r="G2274" s="352">
        <f t="shared" si="77"/>
        <v>750</v>
      </c>
    </row>
    <row r="2275" spans="1:7" ht="39" x14ac:dyDescent="0.25">
      <c r="A2275" s="581"/>
      <c r="B2275" s="581"/>
      <c r="C2275" s="313"/>
      <c r="D2275" s="77" t="s">
        <v>9233</v>
      </c>
      <c r="E2275" s="424"/>
      <c r="F2275" s="352">
        <f t="shared" si="76"/>
        <v>0</v>
      </c>
      <c r="G2275" s="352">
        <f t="shared" si="77"/>
        <v>0</v>
      </c>
    </row>
    <row r="2276" spans="1:7" ht="25.5" x14ac:dyDescent="0.25">
      <c r="A2276" s="580"/>
      <c r="B2276" s="580"/>
      <c r="C2276" s="313"/>
      <c r="D2276" s="77" t="s">
        <v>6157</v>
      </c>
      <c r="E2276" s="424">
        <v>4000</v>
      </c>
      <c r="F2276" s="352">
        <f t="shared" si="76"/>
        <v>2400</v>
      </c>
      <c r="G2276" s="352">
        <f t="shared" si="77"/>
        <v>2000</v>
      </c>
    </row>
    <row r="2277" spans="1:7" x14ac:dyDescent="0.25">
      <c r="A2277" s="579" t="s">
        <v>4494</v>
      </c>
      <c r="B2277" s="579" t="s">
        <v>4494</v>
      </c>
      <c r="C2277" s="206"/>
      <c r="D2277" s="76" t="s">
        <v>6158</v>
      </c>
      <c r="E2277" s="424"/>
      <c r="F2277" s="352">
        <f t="shared" si="76"/>
        <v>0</v>
      </c>
      <c r="G2277" s="352">
        <f t="shared" si="77"/>
        <v>0</v>
      </c>
    </row>
    <row r="2278" spans="1:7" ht="25.5" x14ac:dyDescent="0.25">
      <c r="A2278" s="581"/>
      <c r="B2278" s="581"/>
      <c r="C2278" s="206"/>
      <c r="D2278" s="77" t="s">
        <v>6159</v>
      </c>
      <c r="E2278" s="424">
        <v>1700</v>
      </c>
      <c r="F2278" s="352">
        <f t="shared" si="76"/>
        <v>1020</v>
      </c>
      <c r="G2278" s="352">
        <f t="shared" si="77"/>
        <v>850</v>
      </c>
    </row>
    <row r="2279" spans="1:7" ht="25.5" x14ac:dyDescent="0.25">
      <c r="A2279" s="581"/>
      <c r="B2279" s="581"/>
      <c r="C2279" s="206"/>
      <c r="D2279" s="77" t="s">
        <v>6160</v>
      </c>
      <c r="E2279" s="424">
        <v>2000</v>
      </c>
      <c r="F2279" s="352">
        <f t="shared" si="76"/>
        <v>1200</v>
      </c>
      <c r="G2279" s="352">
        <f t="shared" si="77"/>
        <v>1000</v>
      </c>
    </row>
    <row r="2280" spans="1:7" ht="25.5" x14ac:dyDescent="0.25">
      <c r="A2280" s="580"/>
      <c r="B2280" s="580"/>
      <c r="C2280" s="206"/>
      <c r="D2280" s="77" t="s">
        <v>6161</v>
      </c>
      <c r="E2280" s="424">
        <v>1700</v>
      </c>
      <c r="F2280" s="352">
        <f t="shared" si="76"/>
        <v>1020</v>
      </c>
      <c r="G2280" s="352">
        <f t="shared" si="77"/>
        <v>850</v>
      </c>
    </row>
    <row r="2281" spans="1:7" x14ac:dyDescent="0.25">
      <c r="A2281" s="313" t="s">
        <v>4496</v>
      </c>
      <c r="B2281" s="313" t="s">
        <v>4496</v>
      </c>
      <c r="C2281" s="206"/>
      <c r="D2281" s="76" t="s">
        <v>6162</v>
      </c>
      <c r="E2281" s="424"/>
      <c r="F2281" s="352">
        <f t="shared" si="76"/>
        <v>0</v>
      </c>
      <c r="G2281" s="352">
        <f t="shared" si="77"/>
        <v>0</v>
      </c>
    </row>
    <row r="2282" spans="1:7" ht="26.25" x14ac:dyDescent="0.25">
      <c r="A2282" s="579" t="s">
        <v>6163</v>
      </c>
      <c r="B2282" s="579" t="s">
        <v>6163</v>
      </c>
      <c r="C2282" s="206"/>
      <c r="D2282" s="76" t="s">
        <v>9234</v>
      </c>
      <c r="E2282" s="424"/>
      <c r="F2282" s="352">
        <f t="shared" si="76"/>
        <v>0</v>
      </c>
      <c r="G2282" s="352">
        <f t="shared" si="77"/>
        <v>0</v>
      </c>
    </row>
    <row r="2283" spans="1:7" x14ac:dyDescent="0.25">
      <c r="A2283" s="580"/>
      <c r="B2283" s="580"/>
      <c r="C2283" s="206"/>
      <c r="D2283" s="77" t="s">
        <v>6164</v>
      </c>
      <c r="E2283" s="424">
        <v>1500</v>
      </c>
      <c r="F2283" s="352">
        <f t="shared" si="76"/>
        <v>900</v>
      </c>
      <c r="G2283" s="352">
        <f t="shared" si="77"/>
        <v>750</v>
      </c>
    </row>
    <row r="2284" spans="1:7" ht="25.5" x14ac:dyDescent="0.25">
      <c r="A2284" s="206" t="s">
        <v>6165</v>
      </c>
      <c r="B2284" s="206" t="s">
        <v>6165</v>
      </c>
      <c r="C2284" s="206"/>
      <c r="D2284" s="77" t="s">
        <v>6166</v>
      </c>
      <c r="E2284" s="424">
        <v>1200</v>
      </c>
      <c r="F2284" s="352">
        <f t="shared" si="76"/>
        <v>720</v>
      </c>
      <c r="G2284" s="352">
        <f t="shared" si="77"/>
        <v>600</v>
      </c>
    </row>
    <row r="2285" spans="1:7" ht="25.5" x14ac:dyDescent="0.25">
      <c r="A2285" s="206" t="s">
        <v>6167</v>
      </c>
      <c r="B2285" s="206" t="s">
        <v>6167</v>
      </c>
      <c r="C2285" s="206"/>
      <c r="D2285" s="77" t="s">
        <v>6168</v>
      </c>
      <c r="E2285" s="424">
        <v>1200</v>
      </c>
      <c r="F2285" s="352">
        <f t="shared" si="76"/>
        <v>720</v>
      </c>
      <c r="G2285" s="352">
        <f t="shared" si="77"/>
        <v>600</v>
      </c>
    </row>
    <row r="2286" spans="1:7" ht="26.25" x14ac:dyDescent="0.25">
      <c r="A2286" s="579" t="s">
        <v>6169</v>
      </c>
      <c r="B2286" s="579" t="s">
        <v>6169</v>
      </c>
      <c r="C2286" s="206"/>
      <c r="D2286" s="77" t="s">
        <v>9235</v>
      </c>
      <c r="E2286" s="424"/>
      <c r="F2286" s="352">
        <f t="shared" si="76"/>
        <v>0</v>
      </c>
      <c r="G2286" s="352">
        <f t="shared" si="77"/>
        <v>0</v>
      </c>
    </row>
    <row r="2287" spans="1:7" x14ac:dyDescent="0.25">
      <c r="A2287" s="580"/>
      <c r="B2287" s="580"/>
      <c r="C2287" s="206"/>
      <c r="D2287" s="77" t="s">
        <v>6170</v>
      </c>
      <c r="E2287" s="424">
        <v>1200</v>
      </c>
      <c r="F2287" s="352">
        <f t="shared" si="76"/>
        <v>720</v>
      </c>
      <c r="G2287" s="352">
        <f t="shared" si="77"/>
        <v>600</v>
      </c>
    </row>
    <row r="2288" spans="1:7" ht="26.25" x14ac:dyDescent="0.25">
      <c r="A2288" s="579" t="s">
        <v>6171</v>
      </c>
      <c r="B2288" s="579" t="s">
        <v>6171</v>
      </c>
      <c r="C2288" s="206"/>
      <c r="D2288" s="77" t="s">
        <v>9236</v>
      </c>
      <c r="E2288" s="424"/>
      <c r="F2288" s="352">
        <f t="shared" si="76"/>
        <v>0</v>
      </c>
      <c r="G2288" s="352">
        <f t="shared" si="77"/>
        <v>0</v>
      </c>
    </row>
    <row r="2289" spans="1:7" x14ac:dyDescent="0.25">
      <c r="A2289" s="580"/>
      <c r="B2289" s="580"/>
      <c r="C2289" s="206"/>
      <c r="D2289" s="77" t="s">
        <v>6172</v>
      </c>
      <c r="E2289" s="424">
        <v>1200</v>
      </c>
      <c r="F2289" s="352">
        <f t="shared" si="76"/>
        <v>720</v>
      </c>
      <c r="G2289" s="352">
        <f t="shared" si="77"/>
        <v>600</v>
      </c>
    </row>
    <row r="2290" spans="1:7" ht="26.25" x14ac:dyDescent="0.25">
      <c r="A2290" s="579" t="s">
        <v>6173</v>
      </c>
      <c r="B2290" s="579" t="s">
        <v>6173</v>
      </c>
      <c r="C2290" s="206"/>
      <c r="D2290" s="77" t="s">
        <v>9237</v>
      </c>
      <c r="E2290" s="424"/>
      <c r="F2290" s="352">
        <f t="shared" si="76"/>
        <v>0</v>
      </c>
      <c r="G2290" s="352">
        <f t="shared" si="77"/>
        <v>0</v>
      </c>
    </row>
    <row r="2291" spans="1:7" x14ac:dyDescent="0.25">
      <c r="A2291" s="580"/>
      <c r="B2291" s="580"/>
      <c r="C2291" s="206"/>
      <c r="D2291" s="77" t="s">
        <v>6174</v>
      </c>
      <c r="E2291" s="424">
        <v>1300</v>
      </c>
      <c r="F2291" s="352">
        <f t="shared" si="76"/>
        <v>780</v>
      </c>
      <c r="G2291" s="352">
        <f t="shared" si="77"/>
        <v>650</v>
      </c>
    </row>
    <row r="2292" spans="1:7" ht="26.25" x14ac:dyDescent="0.25">
      <c r="A2292" s="579" t="s">
        <v>6175</v>
      </c>
      <c r="B2292" s="579" t="s">
        <v>6175</v>
      </c>
      <c r="C2292" s="206"/>
      <c r="D2292" s="77" t="s">
        <v>9238</v>
      </c>
      <c r="E2292" s="424"/>
      <c r="F2292" s="352">
        <f t="shared" si="76"/>
        <v>0</v>
      </c>
      <c r="G2292" s="352">
        <f t="shared" si="77"/>
        <v>0</v>
      </c>
    </row>
    <row r="2293" spans="1:7" x14ac:dyDescent="0.25">
      <c r="A2293" s="580"/>
      <c r="B2293" s="580"/>
      <c r="C2293" s="206"/>
      <c r="D2293" s="77" t="s">
        <v>6176</v>
      </c>
      <c r="E2293" s="424">
        <v>1400</v>
      </c>
      <c r="F2293" s="352">
        <f t="shared" si="76"/>
        <v>840</v>
      </c>
      <c r="G2293" s="352">
        <f t="shared" si="77"/>
        <v>700</v>
      </c>
    </row>
    <row r="2294" spans="1:7" x14ac:dyDescent="0.25">
      <c r="A2294" s="206" t="s">
        <v>6177</v>
      </c>
      <c r="B2294" s="206" t="s">
        <v>6177</v>
      </c>
      <c r="C2294" s="206"/>
      <c r="D2294" s="77" t="s">
        <v>6178</v>
      </c>
      <c r="E2294" s="424">
        <v>1100</v>
      </c>
      <c r="F2294" s="352">
        <f t="shared" si="76"/>
        <v>660</v>
      </c>
      <c r="G2294" s="352">
        <f t="shared" si="77"/>
        <v>550</v>
      </c>
    </row>
    <row r="2295" spans="1:7" x14ac:dyDescent="0.25">
      <c r="A2295" s="313" t="s">
        <v>4498</v>
      </c>
      <c r="B2295" s="313" t="s">
        <v>4498</v>
      </c>
      <c r="C2295" s="313"/>
      <c r="D2295" s="76" t="s">
        <v>6179</v>
      </c>
      <c r="E2295" s="424"/>
      <c r="F2295" s="352">
        <f t="shared" si="76"/>
        <v>0</v>
      </c>
      <c r="G2295" s="352">
        <f t="shared" si="77"/>
        <v>0</v>
      </c>
    </row>
    <row r="2296" spans="1:7" ht="25.5" x14ac:dyDescent="0.25">
      <c r="A2296" s="206" t="s">
        <v>6180</v>
      </c>
      <c r="B2296" s="206" t="s">
        <v>6180</v>
      </c>
      <c r="C2296" s="206"/>
      <c r="D2296" s="77" t="s">
        <v>6181</v>
      </c>
      <c r="E2296" s="424">
        <v>1800</v>
      </c>
      <c r="F2296" s="352">
        <f t="shared" si="76"/>
        <v>1080</v>
      </c>
      <c r="G2296" s="352">
        <f t="shared" si="77"/>
        <v>900</v>
      </c>
    </row>
    <row r="2297" spans="1:7" ht="25.5" x14ac:dyDescent="0.25">
      <c r="A2297" s="206" t="s">
        <v>6182</v>
      </c>
      <c r="B2297" s="206" t="s">
        <v>6182</v>
      </c>
      <c r="C2297" s="206"/>
      <c r="D2297" s="77" t="s">
        <v>6183</v>
      </c>
      <c r="E2297" s="424">
        <v>1600</v>
      </c>
      <c r="F2297" s="352">
        <f t="shared" si="76"/>
        <v>960</v>
      </c>
      <c r="G2297" s="352">
        <f t="shared" si="77"/>
        <v>800</v>
      </c>
    </row>
    <row r="2298" spans="1:7" ht="25.5" x14ac:dyDescent="0.25">
      <c r="A2298" s="206" t="s">
        <v>6184</v>
      </c>
      <c r="B2298" s="206" t="s">
        <v>6184</v>
      </c>
      <c r="C2298" s="206"/>
      <c r="D2298" s="77" t="s">
        <v>6185</v>
      </c>
      <c r="E2298" s="424">
        <v>1500</v>
      </c>
      <c r="F2298" s="352">
        <f t="shared" si="76"/>
        <v>900</v>
      </c>
      <c r="G2298" s="352">
        <f t="shared" si="77"/>
        <v>750</v>
      </c>
    </row>
    <row r="2299" spans="1:7" ht="25.5" x14ac:dyDescent="0.25">
      <c r="A2299" s="206" t="s">
        <v>6186</v>
      </c>
      <c r="B2299" s="206" t="s">
        <v>6186</v>
      </c>
      <c r="C2299" s="206"/>
      <c r="D2299" s="77" t="s">
        <v>6187</v>
      </c>
      <c r="E2299" s="424">
        <v>1500</v>
      </c>
      <c r="F2299" s="352">
        <f t="shared" si="76"/>
        <v>900</v>
      </c>
      <c r="G2299" s="352">
        <f t="shared" si="77"/>
        <v>750</v>
      </c>
    </row>
    <row r="2300" spans="1:7" ht="25.5" x14ac:dyDescent="0.25">
      <c r="A2300" s="206" t="s">
        <v>6188</v>
      </c>
      <c r="B2300" s="206" t="s">
        <v>6188</v>
      </c>
      <c r="C2300" s="206"/>
      <c r="D2300" s="77" t="s">
        <v>6189</v>
      </c>
      <c r="E2300" s="424">
        <v>1400</v>
      </c>
      <c r="F2300" s="352">
        <f t="shared" si="76"/>
        <v>840</v>
      </c>
      <c r="G2300" s="352">
        <f t="shared" si="77"/>
        <v>700</v>
      </c>
    </row>
    <row r="2301" spans="1:7" ht="26.25" x14ac:dyDescent="0.25">
      <c r="A2301" s="579" t="s">
        <v>6190</v>
      </c>
      <c r="B2301" s="579" t="s">
        <v>6190</v>
      </c>
      <c r="C2301" s="206"/>
      <c r="D2301" s="77" t="s">
        <v>9239</v>
      </c>
      <c r="E2301" s="424"/>
      <c r="F2301" s="352">
        <f t="shared" si="76"/>
        <v>0</v>
      </c>
      <c r="G2301" s="352">
        <f t="shared" si="77"/>
        <v>0</v>
      </c>
    </row>
    <row r="2302" spans="1:7" ht="25.5" x14ac:dyDescent="0.25">
      <c r="A2302" s="580"/>
      <c r="B2302" s="580"/>
      <c r="C2302" s="206"/>
      <c r="D2302" s="77" t="s">
        <v>6191</v>
      </c>
      <c r="E2302" s="424">
        <v>1500</v>
      </c>
      <c r="F2302" s="352">
        <f t="shared" si="76"/>
        <v>900</v>
      </c>
      <c r="G2302" s="352">
        <f t="shared" si="77"/>
        <v>750</v>
      </c>
    </row>
    <row r="2303" spans="1:7" ht="26.25" x14ac:dyDescent="0.25">
      <c r="A2303" s="579" t="s">
        <v>6192</v>
      </c>
      <c r="B2303" s="579" t="s">
        <v>6192</v>
      </c>
      <c r="C2303" s="206"/>
      <c r="D2303" s="77" t="s">
        <v>9240</v>
      </c>
      <c r="E2303" s="424"/>
      <c r="F2303" s="352">
        <f t="shared" si="76"/>
        <v>0</v>
      </c>
      <c r="G2303" s="352">
        <f t="shared" si="77"/>
        <v>0</v>
      </c>
    </row>
    <row r="2304" spans="1:7" x14ac:dyDescent="0.25">
      <c r="A2304" s="580"/>
      <c r="B2304" s="580"/>
      <c r="C2304" s="313"/>
      <c r="D2304" s="77" t="s">
        <v>6193</v>
      </c>
      <c r="E2304" s="424">
        <v>1300</v>
      </c>
      <c r="F2304" s="352">
        <f t="shared" si="76"/>
        <v>780</v>
      </c>
      <c r="G2304" s="352">
        <f t="shared" si="77"/>
        <v>650</v>
      </c>
    </row>
    <row r="2305" spans="1:7" ht="25.5" x14ac:dyDescent="0.25">
      <c r="A2305" s="206" t="s">
        <v>6194</v>
      </c>
      <c r="B2305" s="206" t="s">
        <v>6194</v>
      </c>
      <c r="C2305" s="206"/>
      <c r="D2305" s="77" t="s">
        <v>6195</v>
      </c>
      <c r="E2305" s="424">
        <v>1300</v>
      </c>
      <c r="F2305" s="352">
        <f t="shared" si="76"/>
        <v>780</v>
      </c>
      <c r="G2305" s="352">
        <f t="shared" si="77"/>
        <v>650</v>
      </c>
    </row>
    <row r="2306" spans="1:7" x14ac:dyDescent="0.25">
      <c r="A2306" s="206" t="s">
        <v>6196</v>
      </c>
      <c r="B2306" s="206" t="s">
        <v>6196</v>
      </c>
      <c r="C2306" s="206"/>
      <c r="D2306" s="77" t="s">
        <v>6197</v>
      </c>
      <c r="E2306" s="424">
        <v>1300</v>
      </c>
      <c r="F2306" s="352">
        <f t="shared" si="76"/>
        <v>780</v>
      </c>
      <c r="G2306" s="352">
        <f t="shared" si="77"/>
        <v>650</v>
      </c>
    </row>
    <row r="2307" spans="1:7" x14ac:dyDescent="0.25">
      <c r="A2307" s="206" t="s">
        <v>4500</v>
      </c>
      <c r="B2307" s="206" t="s">
        <v>4500</v>
      </c>
      <c r="C2307" s="206"/>
      <c r="D2307" s="76" t="s">
        <v>6198</v>
      </c>
      <c r="E2307" s="424"/>
      <c r="F2307" s="352">
        <f t="shared" si="76"/>
        <v>0</v>
      </c>
      <c r="G2307" s="352">
        <f t="shared" si="77"/>
        <v>0</v>
      </c>
    </row>
    <row r="2308" spans="1:7" ht="25.5" x14ac:dyDescent="0.25">
      <c r="A2308" s="206" t="s">
        <v>6199</v>
      </c>
      <c r="B2308" s="206" t="s">
        <v>6199</v>
      </c>
      <c r="C2308" s="206"/>
      <c r="D2308" s="77" t="s">
        <v>6200</v>
      </c>
      <c r="E2308" s="424">
        <v>1600</v>
      </c>
      <c r="F2308" s="352">
        <f t="shared" si="76"/>
        <v>960</v>
      </c>
      <c r="G2308" s="352">
        <f t="shared" si="77"/>
        <v>800</v>
      </c>
    </row>
    <row r="2309" spans="1:7" ht="25.5" x14ac:dyDescent="0.25">
      <c r="A2309" s="206" t="s">
        <v>6201</v>
      </c>
      <c r="B2309" s="206" t="s">
        <v>6201</v>
      </c>
      <c r="C2309" s="206"/>
      <c r="D2309" s="77" t="s">
        <v>6202</v>
      </c>
      <c r="E2309" s="424">
        <v>1500</v>
      </c>
      <c r="F2309" s="352">
        <f t="shared" si="76"/>
        <v>900</v>
      </c>
      <c r="G2309" s="352">
        <f t="shared" si="77"/>
        <v>750</v>
      </c>
    </row>
    <row r="2310" spans="1:7" ht="25.5" x14ac:dyDescent="0.25">
      <c r="A2310" s="206" t="s">
        <v>6203</v>
      </c>
      <c r="B2310" s="206" t="s">
        <v>6203</v>
      </c>
      <c r="C2310" s="206"/>
      <c r="D2310" s="77" t="s">
        <v>6204</v>
      </c>
      <c r="E2310" s="424">
        <v>1400</v>
      </c>
      <c r="F2310" s="352">
        <f t="shared" si="76"/>
        <v>840</v>
      </c>
      <c r="G2310" s="352">
        <f t="shared" si="77"/>
        <v>700</v>
      </c>
    </row>
    <row r="2311" spans="1:7" ht="25.5" x14ac:dyDescent="0.25">
      <c r="A2311" s="206" t="s">
        <v>6205</v>
      </c>
      <c r="B2311" s="206" t="s">
        <v>6205</v>
      </c>
      <c r="C2311" s="206"/>
      <c r="D2311" s="77" t="s">
        <v>6206</v>
      </c>
      <c r="E2311" s="424">
        <v>1400</v>
      </c>
      <c r="F2311" s="352">
        <f t="shared" si="76"/>
        <v>840</v>
      </c>
      <c r="G2311" s="352">
        <f t="shared" si="77"/>
        <v>700</v>
      </c>
    </row>
    <row r="2312" spans="1:7" x14ac:dyDescent="0.25">
      <c r="A2312" s="206" t="s">
        <v>6207</v>
      </c>
      <c r="B2312" s="206" t="s">
        <v>6207</v>
      </c>
      <c r="C2312" s="206"/>
      <c r="D2312" s="77" t="s">
        <v>6208</v>
      </c>
      <c r="E2312" s="424">
        <v>2000</v>
      </c>
      <c r="F2312" s="352">
        <f t="shared" si="76"/>
        <v>1200</v>
      </c>
      <c r="G2312" s="352">
        <f t="shared" si="77"/>
        <v>1000</v>
      </c>
    </row>
    <row r="2313" spans="1:7" ht="25.5" x14ac:dyDescent="0.25">
      <c r="A2313" s="206" t="s">
        <v>6209</v>
      </c>
      <c r="B2313" s="206" t="s">
        <v>6209</v>
      </c>
      <c r="C2313" s="206"/>
      <c r="D2313" s="77" t="s">
        <v>6210</v>
      </c>
      <c r="E2313" s="424">
        <v>2000</v>
      </c>
      <c r="F2313" s="352">
        <f t="shared" si="76"/>
        <v>1200</v>
      </c>
      <c r="G2313" s="352">
        <f t="shared" si="77"/>
        <v>1000</v>
      </c>
    </row>
    <row r="2314" spans="1:7" ht="25.5" x14ac:dyDescent="0.25">
      <c r="A2314" s="206" t="s">
        <v>6211</v>
      </c>
      <c r="B2314" s="206" t="s">
        <v>6211</v>
      </c>
      <c r="C2314" s="206"/>
      <c r="D2314" s="77" t="s">
        <v>6212</v>
      </c>
      <c r="E2314" s="424">
        <v>1500</v>
      </c>
      <c r="F2314" s="352">
        <f t="shared" si="76"/>
        <v>900</v>
      </c>
      <c r="G2314" s="352">
        <f t="shared" si="77"/>
        <v>750</v>
      </c>
    </row>
    <row r="2315" spans="1:7" x14ac:dyDescent="0.25">
      <c r="A2315" s="206" t="s">
        <v>6213</v>
      </c>
      <c r="B2315" s="206" t="s">
        <v>6213</v>
      </c>
      <c r="C2315" s="206"/>
      <c r="D2315" s="77" t="s">
        <v>6214</v>
      </c>
      <c r="E2315" s="424">
        <v>1200</v>
      </c>
      <c r="F2315" s="352">
        <f t="shared" si="76"/>
        <v>720</v>
      </c>
      <c r="G2315" s="352">
        <f t="shared" si="77"/>
        <v>600</v>
      </c>
    </row>
    <row r="2316" spans="1:7" x14ac:dyDescent="0.25">
      <c r="A2316" s="206" t="s">
        <v>4501</v>
      </c>
      <c r="B2316" s="206" t="s">
        <v>4501</v>
      </c>
      <c r="C2316" s="206"/>
      <c r="D2316" s="76" t="s">
        <v>6215</v>
      </c>
      <c r="E2316" s="424"/>
      <c r="F2316" s="352">
        <f t="shared" si="76"/>
        <v>0</v>
      </c>
      <c r="G2316" s="352">
        <f t="shared" si="77"/>
        <v>0</v>
      </c>
    </row>
    <row r="2317" spans="1:7" ht="25.5" x14ac:dyDescent="0.25">
      <c r="A2317" s="206" t="s">
        <v>6216</v>
      </c>
      <c r="B2317" s="206" t="s">
        <v>6216</v>
      </c>
      <c r="C2317" s="206"/>
      <c r="D2317" s="77" t="s">
        <v>6217</v>
      </c>
      <c r="E2317" s="424">
        <v>1500</v>
      </c>
      <c r="F2317" s="352">
        <f t="shared" si="76"/>
        <v>900</v>
      </c>
      <c r="G2317" s="352">
        <f t="shared" si="77"/>
        <v>750</v>
      </c>
    </row>
    <row r="2318" spans="1:7" ht="25.5" x14ac:dyDescent="0.25">
      <c r="A2318" s="206" t="s">
        <v>6218</v>
      </c>
      <c r="B2318" s="206" t="s">
        <v>6218</v>
      </c>
      <c r="C2318" s="206"/>
      <c r="D2318" s="77" t="s">
        <v>6219</v>
      </c>
      <c r="E2318" s="424">
        <v>3000</v>
      </c>
      <c r="F2318" s="352">
        <f t="shared" si="76"/>
        <v>1800</v>
      </c>
      <c r="G2318" s="352">
        <f t="shared" si="77"/>
        <v>1500</v>
      </c>
    </row>
    <row r="2319" spans="1:7" ht="26.25" x14ac:dyDescent="0.25">
      <c r="A2319" s="579" t="s">
        <v>6220</v>
      </c>
      <c r="B2319" s="579" t="s">
        <v>6220</v>
      </c>
      <c r="C2319" s="206"/>
      <c r="D2319" s="77" t="s">
        <v>9241</v>
      </c>
      <c r="E2319" s="424"/>
      <c r="F2319" s="352">
        <f t="shared" si="76"/>
        <v>0</v>
      </c>
      <c r="G2319" s="352">
        <f t="shared" si="77"/>
        <v>0</v>
      </c>
    </row>
    <row r="2320" spans="1:7" ht="25.5" x14ac:dyDescent="0.25">
      <c r="A2320" s="580"/>
      <c r="B2320" s="580"/>
      <c r="C2320" s="206"/>
      <c r="D2320" s="77" t="s">
        <v>6221</v>
      </c>
      <c r="E2320" s="424">
        <v>1300</v>
      </c>
      <c r="F2320" s="352">
        <f t="shared" si="76"/>
        <v>780</v>
      </c>
      <c r="G2320" s="352">
        <f t="shared" si="77"/>
        <v>650</v>
      </c>
    </row>
    <row r="2321" spans="1:7" ht="25.5" x14ac:dyDescent="0.25">
      <c r="A2321" s="206" t="s">
        <v>6222</v>
      </c>
      <c r="B2321" s="206" t="s">
        <v>6222</v>
      </c>
      <c r="C2321" s="206"/>
      <c r="D2321" s="77" t="s">
        <v>6223</v>
      </c>
      <c r="E2321" s="424">
        <v>1500</v>
      </c>
      <c r="F2321" s="352">
        <f t="shared" si="76"/>
        <v>900</v>
      </c>
      <c r="G2321" s="352">
        <f t="shared" si="77"/>
        <v>750</v>
      </c>
    </row>
    <row r="2322" spans="1:7" ht="25.5" x14ac:dyDescent="0.25">
      <c r="A2322" s="206" t="s">
        <v>6224</v>
      </c>
      <c r="B2322" s="206" t="s">
        <v>6224</v>
      </c>
      <c r="C2322" s="206"/>
      <c r="D2322" s="77" t="s">
        <v>6225</v>
      </c>
      <c r="E2322" s="424">
        <v>2500</v>
      </c>
      <c r="F2322" s="352">
        <f t="shared" si="76"/>
        <v>1500</v>
      </c>
      <c r="G2322" s="352">
        <f t="shared" si="77"/>
        <v>1250</v>
      </c>
    </row>
    <row r="2323" spans="1:7" ht="26.25" x14ac:dyDescent="0.25">
      <c r="A2323" s="579" t="s">
        <v>6226</v>
      </c>
      <c r="B2323" s="579" t="s">
        <v>6226</v>
      </c>
      <c r="C2323" s="206"/>
      <c r="D2323" s="77" t="s">
        <v>9242</v>
      </c>
      <c r="E2323" s="424"/>
      <c r="F2323" s="352">
        <f t="shared" si="76"/>
        <v>0</v>
      </c>
      <c r="G2323" s="352">
        <f t="shared" si="77"/>
        <v>0</v>
      </c>
    </row>
    <row r="2324" spans="1:7" ht="25.5" x14ac:dyDescent="0.25">
      <c r="A2324" s="580"/>
      <c r="B2324" s="580"/>
      <c r="C2324" s="206"/>
      <c r="D2324" s="77" t="s">
        <v>6227</v>
      </c>
      <c r="E2324" s="424">
        <v>2000</v>
      </c>
      <c r="F2324" s="352">
        <f t="shared" si="76"/>
        <v>1200</v>
      </c>
      <c r="G2324" s="352">
        <f t="shared" si="77"/>
        <v>1000</v>
      </c>
    </row>
    <row r="2325" spans="1:7" ht="25.5" x14ac:dyDescent="0.25">
      <c r="A2325" s="206" t="s">
        <v>6228</v>
      </c>
      <c r="B2325" s="206" t="s">
        <v>6228</v>
      </c>
      <c r="C2325" s="206"/>
      <c r="D2325" s="77" t="s">
        <v>6229</v>
      </c>
      <c r="E2325" s="424">
        <v>1500</v>
      </c>
      <c r="F2325" s="352">
        <f t="shared" si="76"/>
        <v>900</v>
      </c>
      <c r="G2325" s="352">
        <f t="shared" si="77"/>
        <v>750</v>
      </c>
    </row>
    <row r="2326" spans="1:7" ht="25.5" x14ac:dyDescent="0.25">
      <c r="A2326" s="206" t="s">
        <v>6230</v>
      </c>
      <c r="B2326" s="206" t="s">
        <v>6230</v>
      </c>
      <c r="C2326" s="206"/>
      <c r="D2326" s="77" t="s">
        <v>6231</v>
      </c>
      <c r="E2326" s="424">
        <v>1500</v>
      </c>
      <c r="F2326" s="352">
        <f t="shared" si="76"/>
        <v>900</v>
      </c>
      <c r="G2326" s="352">
        <f t="shared" si="77"/>
        <v>750</v>
      </c>
    </row>
    <row r="2327" spans="1:7" ht="25.5" x14ac:dyDescent="0.25">
      <c r="A2327" s="206" t="s">
        <v>6232</v>
      </c>
      <c r="B2327" s="206" t="s">
        <v>6232</v>
      </c>
      <c r="C2327" s="206"/>
      <c r="D2327" s="77" t="s">
        <v>6233</v>
      </c>
      <c r="E2327" s="424">
        <v>1500</v>
      </c>
      <c r="F2327" s="352">
        <f t="shared" si="76"/>
        <v>900</v>
      </c>
      <c r="G2327" s="352">
        <f t="shared" si="77"/>
        <v>750</v>
      </c>
    </row>
    <row r="2328" spans="1:7" x14ac:dyDescent="0.25">
      <c r="A2328" s="206" t="s">
        <v>6234</v>
      </c>
      <c r="B2328" s="206" t="s">
        <v>6234</v>
      </c>
      <c r="C2328" s="206"/>
      <c r="D2328" s="77" t="s">
        <v>6235</v>
      </c>
      <c r="E2328" s="424">
        <v>1300</v>
      </c>
      <c r="F2328" s="352">
        <f t="shared" si="76"/>
        <v>780</v>
      </c>
      <c r="G2328" s="352">
        <f t="shared" si="77"/>
        <v>650</v>
      </c>
    </row>
    <row r="2329" spans="1:7" ht="25.5" x14ac:dyDescent="0.25">
      <c r="A2329" s="206" t="s">
        <v>6236</v>
      </c>
      <c r="B2329" s="206" t="s">
        <v>6236</v>
      </c>
      <c r="C2329" s="206"/>
      <c r="D2329" s="77" t="s">
        <v>6237</v>
      </c>
      <c r="E2329" s="424">
        <v>3000</v>
      </c>
      <c r="F2329" s="352">
        <f t="shared" si="76"/>
        <v>1800</v>
      </c>
      <c r="G2329" s="352">
        <f t="shared" si="77"/>
        <v>1500</v>
      </c>
    </row>
    <row r="2330" spans="1:7" ht="26.25" x14ac:dyDescent="0.25">
      <c r="A2330" s="579" t="s">
        <v>6238</v>
      </c>
      <c r="B2330" s="579" t="s">
        <v>6238</v>
      </c>
      <c r="C2330" s="206"/>
      <c r="D2330" s="77" t="s">
        <v>9243</v>
      </c>
      <c r="E2330" s="424"/>
      <c r="F2330" s="352">
        <f t="shared" si="76"/>
        <v>0</v>
      </c>
      <c r="G2330" s="352">
        <f t="shared" si="77"/>
        <v>0</v>
      </c>
    </row>
    <row r="2331" spans="1:7" ht="25.5" x14ac:dyDescent="0.25">
      <c r="A2331" s="580"/>
      <c r="B2331" s="580"/>
      <c r="C2331" s="206"/>
      <c r="D2331" s="77" t="s">
        <v>6239</v>
      </c>
      <c r="E2331" s="424">
        <v>3000</v>
      </c>
      <c r="F2331" s="352">
        <f t="shared" si="76"/>
        <v>1800</v>
      </c>
      <c r="G2331" s="352">
        <f t="shared" si="77"/>
        <v>1500</v>
      </c>
    </row>
    <row r="2332" spans="1:7" x14ac:dyDescent="0.25">
      <c r="A2332" s="206" t="s">
        <v>6240</v>
      </c>
      <c r="B2332" s="206" t="s">
        <v>6240</v>
      </c>
      <c r="C2332" s="206"/>
      <c r="D2332" s="77" t="s">
        <v>6241</v>
      </c>
      <c r="E2332" s="424">
        <v>2000</v>
      </c>
      <c r="F2332" s="352">
        <f t="shared" si="76"/>
        <v>1200</v>
      </c>
      <c r="G2332" s="352">
        <f t="shared" si="77"/>
        <v>1000</v>
      </c>
    </row>
    <row r="2333" spans="1:7" x14ac:dyDescent="0.25">
      <c r="A2333" s="206" t="s">
        <v>6242</v>
      </c>
      <c r="B2333" s="206" t="s">
        <v>6242</v>
      </c>
      <c r="C2333" s="206"/>
      <c r="D2333" s="77" t="s">
        <v>6243</v>
      </c>
      <c r="E2333" s="424">
        <v>1300</v>
      </c>
      <c r="F2333" s="352">
        <f t="shared" ref="F2333:F2396" si="78">IFERROR(E2333*0.6,0)</f>
        <v>780</v>
      </c>
      <c r="G2333" s="352">
        <f t="shared" ref="G2333:G2396" si="79">IFERROR(E2333*0.5,0)</f>
        <v>650</v>
      </c>
    </row>
    <row r="2334" spans="1:7" x14ac:dyDescent="0.25">
      <c r="A2334" s="206" t="s">
        <v>6244</v>
      </c>
      <c r="B2334" s="206" t="s">
        <v>6244</v>
      </c>
      <c r="C2334" s="206"/>
      <c r="D2334" s="76" t="s">
        <v>6245</v>
      </c>
      <c r="E2334" s="424"/>
      <c r="F2334" s="352">
        <f t="shared" si="78"/>
        <v>0</v>
      </c>
      <c r="G2334" s="352">
        <f t="shared" si="79"/>
        <v>0</v>
      </c>
    </row>
    <row r="2335" spans="1:7" ht="25.5" x14ac:dyDescent="0.25">
      <c r="A2335" s="379" t="s">
        <v>6246</v>
      </c>
      <c r="B2335" s="379" t="s">
        <v>6246</v>
      </c>
      <c r="C2335" s="206"/>
      <c r="D2335" s="77" t="s">
        <v>6247</v>
      </c>
      <c r="E2335" s="424">
        <v>6700</v>
      </c>
      <c r="F2335" s="352">
        <f t="shared" si="78"/>
        <v>4020</v>
      </c>
      <c r="G2335" s="352">
        <f t="shared" si="79"/>
        <v>3350</v>
      </c>
    </row>
    <row r="2336" spans="1:7" ht="25.5" x14ac:dyDescent="0.25">
      <c r="A2336" s="379" t="s">
        <v>6248</v>
      </c>
      <c r="B2336" s="379" t="s">
        <v>6248</v>
      </c>
      <c r="C2336" s="206"/>
      <c r="D2336" s="77" t="s">
        <v>6249</v>
      </c>
      <c r="E2336" s="424">
        <v>2000</v>
      </c>
      <c r="F2336" s="352">
        <f t="shared" si="78"/>
        <v>1200</v>
      </c>
      <c r="G2336" s="352">
        <f t="shared" si="79"/>
        <v>1000</v>
      </c>
    </row>
    <row r="2337" spans="1:7" x14ac:dyDescent="0.25">
      <c r="A2337" s="379" t="s">
        <v>6250</v>
      </c>
      <c r="B2337" s="379" t="s">
        <v>6250</v>
      </c>
      <c r="C2337" s="206"/>
      <c r="D2337" s="77" t="s">
        <v>6251</v>
      </c>
      <c r="E2337" s="424">
        <v>2100</v>
      </c>
      <c r="F2337" s="352">
        <f t="shared" si="78"/>
        <v>1260</v>
      </c>
      <c r="G2337" s="352">
        <f t="shared" si="79"/>
        <v>1050</v>
      </c>
    </row>
    <row r="2338" spans="1:7" ht="25.5" x14ac:dyDescent="0.25">
      <c r="A2338" s="379" t="s">
        <v>6252</v>
      </c>
      <c r="B2338" s="379" t="s">
        <v>6252</v>
      </c>
      <c r="C2338" s="206"/>
      <c r="D2338" s="77" t="s">
        <v>6253</v>
      </c>
      <c r="E2338" s="424">
        <v>2100</v>
      </c>
      <c r="F2338" s="352">
        <f t="shared" si="78"/>
        <v>1260</v>
      </c>
      <c r="G2338" s="352">
        <f t="shared" si="79"/>
        <v>1050</v>
      </c>
    </row>
    <row r="2339" spans="1:7" ht="25.5" x14ac:dyDescent="0.25">
      <c r="A2339" s="379" t="s">
        <v>6254</v>
      </c>
      <c r="B2339" s="379" t="s">
        <v>6254</v>
      </c>
      <c r="C2339" s="206"/>
      <c r="D2339" s="77" t="s">
        <v>6255</v>
      </c>
      <c r="E2339" s="424">
        <v>2100</v>
      </c>
      <c r="F2339" s="352">
        <f t="shared" si="78"/>
        <v>1260</v>
      </c>
      <c r="G2339" s="352">
        <f t="shared" si="79"/>
        <v>1050</v>
      </c>
    </row>
    <row r="2340" spans="1:7" ht="25.5" x14ac:dyDescent="0.25">
      <c r="A2340" s="379" t="s">
        <v>6256</v>
      </c>
      <c r="B2340" s="379" t="s">
        <v>6256</v>
      </c>
      <c r="C2340" s="379"/>
      <c r="D2340" s="77" t="s">
        <v>6257</v>
      </c>
      <c r="E2340" s="424">
        <v>3000</v>
      </c>
      <c r="F2340" s="352">
        <f t="shared" si="78"/>
        <v>1800</v>
      </c>
      <c r="G2340" s="352">
        <f t="shared" si="79"/>
        <v>1500</v>
      </c>
    </row>
    <row r="2341" spans="1:7" ht="38.25" x14ac:dyDescent="0.25">
      <c r="A2341" s="379" t="s">
        <v>6258</v>
      </c>
      <c r="B2341" s="379" t="s">
        <v>6258</v>
      </c>
      <c r="C2341" s="379"/>
      <c r="D2341" s="77" t="s">
        <v>6259</v>
      </c>
      <c r="E2341" s="424">
        <v>1800</v>
      </c>
      <c r="F2341" s="352">
        <f t="shared" si="78"/>
        <v>1080</v>
      </c>
      <c r="G2341" s="352">
        <f t="shared" si="79"/>
        <v>900</v>
      </c>
    </row>
    <row r="2342" spans="1:7" x14ac:dyDescent="0.25">
      <c r="A2342" s="379" t="s">
        <v>6260</v>
      </c>
      <c r="B2342" s="379" t="s">
        <v>6260</v>
      </c>
      <c r="C2342" s="379"/>
      <c r="D2342" s="77" t="s">
        <v>6261</v>
      </c>
      <c r="E2342" s="424">
        <v>1600</v>
      </c>
      <c r="F2342" s="352">
        <f t="shared" si="78"/>
        <v>960</v>
      </c>
      <c r="G2342" s="352">
        <f t="shared" si="79"/>
        <v>800</v>
      </c>
    </row>
    <row r="2343" spans="1:7" x14ac:dyDescent="0.25">
      <c r="A2343" s="379" t="s">
        <v>6262</v>
      </c>
      <c r="B2343" s="379" t="s">
        <v>6262</v>
      </c>
      <c r="C2343" s="379"/>
      <c r="D2343" s="77" t="s">
        <v>6263</v>
      </c>
      <c r="E2343" s="424">
        <v>1800</v>
      </c>
      <c r="F2343" s="352">
        <f t="shared" si="78"/>
        <v>1080</v>
      </c>
      <c r="G2343" s="352">
        <f t="shared" si="79"/>
        <v>900</v>
      </c>
    </row>
    <row r="2344" spans="1:7" ht="25.5" x14ac:dyDescent="0.25">
      <c r="A2344" s="379" t="s">
        <v>6264</v>
      </c>
      <c r="B2344" s="379" t="s">
        <v>6264</v>
      </c>
      <c r="C2344" s="379"/>
      <c r="D2344" s="77" t="s">
        <v>6265</v>
      </c>
      <c r="E2344" s="424">
        <v>1500</v>
      </c>
      <c r="F2344" s="352">
        <f t="shared" si="78"/>
        <v>900</v>
      </c>
      <c r="G2344" s="352">
        <f t="shared" si="79"/>
        <v>750</v>
      </c>
    </row>
    <row r="2345" spans="1:7" ht="25.5" x14ac:dyDescent="0.25">
      <c r="A2345" s="379" t="s">
        <v>6266</v>
      </c>
      <c r="B2345" s="379" t="s">
        <v>6266</v>
      </c>
      <c r="C2345" s="379"/>
      <c r="D2345" s="77" t="s">
        <v>6267</v>
      </c>
      <c r="E2345" s="424">
        <v>7500</v>
      </c>
      <c r="F2345" s="352">
        <f t="shared" si="78"/>
        <v>4500</v>
      </c>
      <c r="G2345" s="352">
        <f t="shared" si="79"/>
        <v>3750</v>
      </c>
    </row>
    <row r="2346" spans="1:7" ht="25.5" x14ac:dyDescent="0.25">
      <c r="A2346" s="379" t="s">
        <v>6268</v>
      </c>
      <c r="B2346" s="379" t="s">
        <v>6268</v>
      </c>
      <c r="C2346" s="379"/>
      <c r="D2346" s="77" t="s">
        <v>6269</v>
      </c>
      <c r="E2346" s="424">
        <v>1500</v>
      </c>
      <c r="F2346" s="352">
        <f t="shared" si="78"/>
        <v>900</v>
      </c>
      <c r="G2346" s="352">
        <f t="shared" si="79"/>
        <v>750</v>
      </c>
    </row>
    <row r="2347" spans="1:7" x14ac:dyDescent="0.25">
      <c r="A2347" s="379" t="s">
        <v>6270</v>
      </c>
      <c r="B2347" s="379" t="s">
        <v>6270</v>
      </c>
      <c r="C2347" s="379"/>
      <c r="D2347" s="77" t="s">
        <v>6271</v>
      </c>
      <c r="E2347" s="424">
        <v>1500</v>
      </c>
      <c r="F2347" s="352">
        <f t="shared" si="78"/>
        <v>900</v>
      </c>
      <c r="G2347" s="352">
        <f t="shared" si="79"/>
        <v>750</v>
      </c>
    </row>
    <row r="2348" spans="1:7" ht="26.25" x14ac:dyDescent="0.25">
      <c r="A2348" s="570" t="s">
        <v>6272</v>
      </c>
      <c r="B2348" s="570" t="s">
        <v>6272</v>
      </c>
      <c r="C2348" s="379"/>
      <c r="D2348" s="77" t="s">
        <v>9244</v>
      </c>
      <c r="E2348" s="424"/>
      <c r="F2348" s="352">
        <f t="shared" si="78"/>
        <v>0</v>
      </c>
      <c r="G2348" s="352">
        <f t="shared" si="79"/>
        <v>0</v>
      </c>
    </row>
    <row r="2349" spans="1:7" ht="25.5" x14ac:dyDescent="0.25">
      <c r="A2349" s="572"/>
      <c r="B2349" s="572"/>
      <c r="C2349" s="379"/>
      <c r="D2349" s="77" t="s">
        <v>6273</v>
      </c>
      <c r="E2349" s="424">
        <v>1800</v>
      </c>
      <c r="F2349" s="352">
        <f t="shared" si="78"/>
        <v>1080</v>
      </c>
      <c r="G2349" s="352">
        <f t="shared" si="79"/>
        <v>900</v>
      </c>
    </row>
    <row r="2350" spans="1:7" ht="25.5" x14ac:dyDescent="0.25">
      <c r="A2350" s="379" t="s">
        <v>6274</v>
      </c>
      <c r="B2350" s="379" t="s">
        <v>6274</v>
      </c>
      <c r="C2350" s="206"/>
      <c r="D2350" s="77" t="s">
        <v>6275</v>
      </c>
      <c r="E2350" s="424">
        <v>6000</v>
      </c>
      <c r="F2350" s="352">
        <f t="shared" si="78"/>
        <v>3600</v>
      </c>
      <c r="G2350" s="352">
        <f t="shared" si="79"/>
        <v>3000</v>
      </c>
    </row>
    <row r="2351" spans="1:7" ht="25.5" x14ac:dyDescent="0.25">
      <c r="A2351" s="379" t="s">
        <v>6276</v>
      </c>
      <c r="B2351" s="379" t="s">
        <v>6276</v>
      </c>
      <c r="C2351" s="206"/>
      <c r="D2351" s="77" t="s">
        <v>6277</v>
      </c>
      <c r="E2351" s="424">
        <v>2000</v>
      </c>
      <c r="F2351" s="352">
        <f t="shared" si="78"/>
        <v>1200</v>
      </c>
      <c r="G2351" s="352">
        <f t="shared" si="79"/>
        <v>1000</v>
      </c>
    </row>
    <row r="2352" spans="1:7" x14ac:dyDescent="0.25">
      <c r="A2352" s="379" t="s">
        <v>6278</v>
      </c>
      <c r="B2352" s="379" t="s">
        <v>6278</v>
      </c>
      <c r="C2352" s="206"/>
      <c r="D2352" s="77" t="s">
        <v>6279</v>
      </c>
      <c r="E2352" s="424">
        <v>1400</v>
      </c>
      <c r="F2352" s="352">
        <f t="shared" si="78"/>
        <v>840</v>
      </c>
      <c r="G2352" s="352">
        <f t="shared" si="79"/>
        <v>700</v>
      </c>
    </row>
    <row r="2353" spans="1:7" x14ac:dyDescent="0.25">
      <c r="A2353" s="379" t="s">
        <v>6280</v>
      </c>
      <c r="B2353" s="379" t="s">
        <v>6280</v>
      </c>
      <c r="C2353" s="379"/>
      <c r="D2353" s="76" t="s">
        <v>6281</v>
      </c>
      <c r="E2353" s="424"/>
      <c r="F2353" s="352">
        <f t="shared" si="78"/>
        <v>0</v>
      </c>
      <c r="G2353" s="352">
        <f t="shared" si="79"/>
        <v>0</v>
      </c>
    </row>
    <row r="2354" spans="1:7" ht="27" x14ac:dyDescent="0.25">
      <c r="A2354" s="563" t="s">
        <v>6282</v>
      </c>
      <c r="B2354" s="563" t="s">
        <v>6282</v>
      </c>
      <c r="C2354" s="379"/>
      <c r="D2354" s="76" t="s">
        <v>9245</v>
      </c>
      <c r="E2354" s="424"/>
      <c r="F2354" s="352">
        <f t="shared" si="78"/>
        <v>0</v>
      </c>
      <c r="G2354" s="352">
        <f t="shared" si="79"/>
        <v>0</v>
      </c>
    </row>
    <row r="2355" spans="1:7" ht="25.5" x14ac:dyDescent="0.25">
      <c r="A2355" s="565"/>
      <c r="B2355" s="565"/>
      <c r="C2355" s="379"/>
      <c r="D2355" s="77" t="s">
        <v>6283</v>
      </c>
      <c r="E2355" s="424">
        <v>2500</v>
      </c>
      <c r="F2355" s="352">
        <f t="shared" si="78"/>
        <v>1500</v>
      </c>
      <c r="G2355" s="352">
        <f t="shared" si="79"/>
        <v>1250</v>
      </c>
    </row>
    <row r="2356" spans="1:7" ht="26.25" x14ac:dyDescent="0.25">
      <c r="A2356" s="563" t="s">
        <v>6284</v>
      </c>
      <c r="B2356" s="563" t="s">
        <v>6284</v>
      </c>
      <c r="C2356" s="206"/>
      <c r="D2356" s="77" t="s">
        <v>9246</v>
      </c>
      <c r="E2356" s="424"/>
      <c r="F2356" s="352">
        <f t="shared" si="78"/>
        <v>0</v>
      </c>
      <c r="G2356" s="352">
        <f t="shared" si="79"/>
        <v>0</v>
      </c>
    </row>
    <row r="2357" spans="1:7" x14ac:dyDescent="0.25">
      <c r="A2357" s="565"/>
      <c r="B2357" s="565"/>
      <c r="C2357" s="206"/>
      <c r="D2357" s="77" t="s">
        <v>6285</v>
      </c>
      <c r="E2357" s="424">
        <v>2000</v>
      </c>
      <c r="F2357" s="352">
        <f t="shared" si="78"/>
        <v>1200</v>
      </c>
      <c r="G2357" s="352">
        <f t="shared" si="79"/>
        <v>1000</v>
      </c>
    </row>
    <row r="2358" spans="1:7" ht="25.5" x14ac:dyDescent="0.25">
      <c r="A2358" s="313" t="s">
        <v>6286</v>
      </c>
      <c r="B2358" s="313" t="s">
        <v>6286</v>
      </c>
      <c r="C2358" s="379"/>
      <c r="D2358" s="77" t="s">
        <v>6287</v>
      </c>
      <c r="E2358" s="424">
        <v>1800</v>
      </c>
      <c r="F2358" s="352">
        <f t="shared" si="78"/>
        <v>1080</v>
      </c>
      <c r="G2358" s="352">
        <f t="shared" si="79"/>
        <v>900</v>
      </c>
    </row>
    <row r="2359" spans="1:7" ht="25.5" x14ac:dyDescent="0.25">
      <c r="A2359" s="313" t="s">
        <v>6288</v>
      </c>
      <c r="B2359" s="313" t="s">
        <v>6288</v>
      </c>
      <c r="C2359" s="379"/>
      <c r="D2359" s="77" t="s">
        <v>6289</v>
      </c>
      <c r="E2359" s="424">
        <v>1500</v>
      </c>
      <c r="F2359" s="352">
        <f t="shared" si="78"/>
        <v>900</v>
      </c>
      <c r="G2359" s="352">
        <f t="shared" si="79"/>
        <v>750</v>
      </c>
    </row>
    <row r="2360" spans="1:7" ht="26.25" x14ac:dyDescent="0.25">
      <c r="A2360" s="563" t="s">
        <v>6290</v>
      </c>
      <c r="B2360" s="563" t="s">
        <v>6290</v>
      </c>
      <c r="C2360" s="313"/>
      <c r="D2360" s="77" t="s">
        <v>9247</v>
      </c>
      <c r="E2360" s="424"/>
      <c r="F2360" s="352">
        <f t="shared" si="78"/>
        <v>0</v>
      </c>
      <c r="G2360" s="352">
        <f t="shared" si="79"/>
        <v>0</v>
      </c>
    </row>
    <row r="2361" spans="1:7" ht="25.5" x14ac:dyDescent="0.25">
      <c r="A2361" s="565"/>
      <c r="B2361" s="565"/>
      <c r="C2361" s="313"/>
      <c r="D2361" s="77" t="s">
        <v>6291</v>
      </c>
      <c r="E2361" s="424">
        <v>1200</v>
      </c>
      <c r="F2361" s="352">
        <f t="shared" si="78"/>
        <v>720</v>
      </c>
      <c r="G2361" s="352">
        <f t="shared" si="79"/>
        <v>600</v>
      </c>
    </row>
    <row r="2362" spans="1:7" ht="26.25" x14ac:dyDescent="0.25">
      <c r="A2362" s="563" t="s">
        <v>6292</v>
      </c>
      <c r="B2362" s="563" t="s">
        <v>6292</v>
      </c>
      <c r="C2362" s="206"/>
      <c r="D2362" s="77" t="s">
        <v>9248</v>
      </c>
      <c r="E2362" s="424"/>
      <c r="F2362" s="352">
        <f t="shared" si="78"/>
        <v>0</v>
      </c>
      <c r="G2362" s="352">
        <f t="shared" si="79"/>
        <v>0</v>
      </c>
    </row>
    <row r="2363" spans="1:7" ht="25.5" x14ac:dyDescent="0.25">
      <c r="A2363" s="565"/>
      <c r="B2363" s="565"/>
      <c r="C2363" s="206"/>
      <c r="D2363" s="77" t="s">
        <v>6293</v>
      </c>
      <c r="E2363" s="424">
        <v>1200</v>
      </c>
      <c r="F2363" s="352">
        <f t="shared" si="78"/>
        <v>720</v>
      </c>
      <c r="G2363" s="352">
        <f t="shared" si="79"/>
        <v>600</v>
      </c>
    </row>
    <row r="2364" spans="1:7" ht="26.25" x14ac:dyDescent="0.25">
      <c r="A2364" s="563" t="s">
        <v>6294</v>
      </c>
      <c r="B2364" s="563" t="s">
        <v>6294</v>
      </c>
      <c r="C2364" s="206"/>
      <c r="D2364" s="77" t="s">
        <v>9249</v>
      </c>
      <c r="E2364" s="424"/>
      <c r="F2364" s="352">
        <f t="shared" si="78"/>
        <v>0</v>
      </c>
      <c r="G2364" s="352">
        <f t="shared" si="79"/>
        <v>0</v>
      </c>
    </row>
    <row r="2365" spans="1:7" x14ac:dyDescent="0.25">
      <c r="A2365" s="565"/>
      <c r="B2365" s="565"/>
      <c r="C2365" s="206"/>
      <c r="D2365" s="77" t="s">
        <v>6295</v>
      </c>
      <c r="E2365" s="424">
        <v>1200</v>
      </c>
      <c r="F2365" s="352">
        <f t="shared" si="78"/>
        <v>720</v>
      </c>
      <c r="G2365" s="352">
        <f t="shared" si="79"/>
        <v>600</v>
      </c>
    </row>
    <row r="2366" spans="1:7" x14ac:dyDescent="0.25">
      <c r="A2366" s="313" t="s">
        <v>6296</v>
      </c>
      <c r="B2366" s="313" t="s">
        <v>6296</v>
      </c>
      <c r="C2366" s="206"/>
      <c r="D2366" s="77" t="s">
        <v>6297</v>
      </c>
      <c r="E2366" s="424">
        <v>1200</v>
      </c>
      <c r="F2366" s="352">
        <f t="shared" si="78"/>
        <v>720</v>
      </c>
      <c r="G2366" s="352">
        <f t="shared" si="79"/>
        <v>600</v>
      </c>
    </row>
    <row r="2367" spans="1:7" ht="25.5" x14ac:dyDescent="0.25">
      <c r="A2367" s="313" t="s">
        <v>6298</v>
      </c>
      <c r="B2367" s="313" t="s">
        <v>6298</v>
      </c>
      <c r="C2367" s="206"/>
      <c r="D2367" s="77" t="s">
        <v>6299</v>
      </c>
      <c r="E2367" s="424">
        <v>1300</v>
      </c>
      <c r="F2367" s="352">
        <f t="shared" si="78"/>
        <v>780</v>
      </c>
      <c r="G2367" s="352">
        <f t="shared" si="79"/>
        <v>650</v>
      </c>
    </row>
    <row r="2368" spans="1:7" ht="25.5" x14ac:dyDescent="0.25">
      <c r="A2368" s="313" t="s">
        <v>6300</v>
      </c>
      <c r="B2368" s="313" t="s">
        <v>6300</v>
      </c>
      <c r="C2368" s="206"/>
      <c r="D2368" s="77" t="s">
        <v>6301</v>
      </c>
      <c r="E2368" s="424">
        <v>1100</v>
      </c>
      <c r="F2368" s="352">
        <f t="shared" si="78"/>
        <v>660</v>
      </c>
      <c r="G2368" s="352">
        <f t="shared" si="79"/>
        <v>550</v>
      </c>
    </row>
    <row r="2369" spans="1:7" ht="26.25" x14ac:dyDescent="0.25">
      <c r="A2369" s="563" t="s">
        <v>6302</v>
      </c>
      <c r="B2369" s="563" t="s">
        <v>6302</v>
      </c>
      <c r="C2369" s="206"/>
      <c r="D2369" s="77" t="s">
        <v>9250</v>
      </c>
      <c r="E2369" s="424"/>
      <c r="F2369" s="352">
        <f t="shared" si="78"/>
        <v>0</v>
      </c>
      <c r="G2369" s="352">
        <f t="shared" si="79"/>
        <v>0</v>
      </c>
    </row>
    <row r="2370" spans="1:7" ht="25.5" x14ac:dyDescent="0.25">
      <c r="A2370" s="565"/>
      <c r="B2370" s="565"/>
      <c r="C2370" s="206"/>
      <c r="D2370" s="77" t="s">
        <v>6303</v>
      </c>
      <c r="E2370" s="424">
        <v>1200</v>
      </c>
      <c r="F2370" s="352">
        <f t="shared" si="78"/>
        <v>720</v>
      </c>
      <c r="G2370" s="352">
        <f t="shared" si="79"/>
        <v>600</v>
      </c>
    </row>
    <row r="2371" spans="1:7" ht="26.25" x14ac:dyDescent="0.25">
      <c r="A2371" s="563" t="s">
        <v>6304</v>
      </c>
      <c r="B2371" s="563" t="s">
        <v>6304</v>
      </c>
      <c r="C2371" s="206"/>
      <c r="D2371" s="77" t="s">
        <v>9251</v>
      </c>
      <c r="E2371" s="424"/>
      <c r="F2371" s="352">
        <f t="shared" si="78"/>
        <v>0</v>
      </c>
      <c r="G2371" s="352">
        <f t="shared" si="79"/>
        <v>0</v>
      </c>
    </row>
    <row r="2372" spans="1:7" ht="25.5" x14ac:dyDescent="0.25">
      <c r="A2372" s="565"/>
      <c r="B2372" s="565"/>
      <c r="C2372" s="206"/>
      <c r="D2372" s="77" t="s">
        <v>6305</v>
      </c>
      <c r="E2372" s="424">
        <v>1000</v>
      </c>
      <c r="F2372" s="352">
        <f t="shared" si="78"/>
        <v>600</v>
      </c>
      <c r="G2372" s="352">
        <f t="shared" si="79"/>
        <v>500</v>
      </c>
    </row>
    <row r="2373" spans="1:7" ht="26.25" x14ac:dyDescent="0.25">
      <c r="A2373" s="563" t="s">
        <v>6306</v>
      </c>
      <c r="B2373" s="563" t="s">
        <v>6306</v>
      </c>
      <c r="C2373" s="206"/>
      <c r="D2373" s="77" t="s">
        <v>9252</v>
      </c>
      <c r="E2373" s="424"/>
      <c r="F2373" s="352">
        <f t="shared" si="78"/>
        <v>0</v>
      </c>
      <c r="G2373" s="352">
        <f t="shared" si="79"/>
        <v>0</v>
      </c>
    </row>
    <row r="2374" spans="1:7" ht="25.5" x14ac:dyDescent="0.25">
      <c r="A2374" s="565"/>
      <c r="B2374" s="565"/>
      <c r="C2374" s="206"/>
      <c r="D2374" s="77" t="s">
        <v>6307</v>
      </c>
      <c r="E2374" s="424">
        <v>1200</v>
      </c>
      <c r="F2374" s="352">
        <f t="shared" si="78"/>
        <v>720</v>
      </c>
      <c r="G2374" s="352">
        <f t="shared" si="79"/>
        <v>600</v>
      </c>
    </row>
    <row r="2375" spans="1:7" ht="25.5" x14ac:dyDescent="0.25">
      <c r="A2375" s="313" t="s">
        <v>6308</v>
      </c>
      <c r="B2375" s="313" t="s">
        <v>6308</v>
      </c>
      <c r="C2375" s="206"/>
      <c r="D2375" s="77" t="s">
        <v>6309</v>
      </c>
      <c r="E2375" s="424">
        <v>2000</v>
      </c>
      <c r="F2375" s="352">
        <f t="shared" si="78"/>
        <v>1200</v>
      </c>
      <c r="G2375" s="352">
        <f t="shared" si="79"/>
        <v>1000</v>
      </c>
    </row>
    <row r="2376" spans="1:7" ht="25.5" x14ac:dyDescent="0.25">
      <c r="A2376" s="313" t="s">
        <v>6310</v>
      </c>
      <c r="B2376" s="313" t="s">
        <v>6310</v>
      </c>
      <c r="C2376" s="206"/>
      <c r="D2376" s="77" t="s">
        <v>6311</v>
      </c>
      <c r="E2376" s="424">
        <v>1300</v>
      </c>
      <c r="F2376" s="352">
        <f t="shared" si="78"/>
        <v>780</v>
      </c>
      <c r="G2376" s="352">
        <f t="shared" si="79"/>
        <v>650</v>
      </c>
    </row>
    <row r="2377" spans="1:7" ht="26.25" x14ac:dyDescent="0.25">
      <c r="A2377" s="563" t="s">
        <v>6312</v>
      </c>
      <c r="B2377" s="563" t="s">
        <v>6312</v>
      </c>
      <c r="C2377" s="206"/>
      <c r="D2377" s="77" t="s">
        <v>9253</v>
      </c>
      <c r="E2377" s="424"/>
      <c r="F2377" s="352">
        <f t="shared" si="78"/>
        <v>0</v>
      </c>
      <c r="G2377" s="352">
        <f t="shared" si="79"/>
        <v>0</v>
      </c>
    </row>
    <row r="2378" spans="1:7" ht="25.5" x14ac:dyDescent="0.25">
      <c r="A2378" s="565"/>
      <c r="B2378" s="565"/>
      <c r="C2378" s="206"/>
      <c r="D2378" s="77" t="s">
        <v>6313</v>
      </c>
      <c r="E2378" s="424">
        <v>1800</v>
      </c>
      <c r="F2378" s="352">
        <f t="shared" si="78"/>
        <v>1080</v>
      </c>
      <c r="G2378" s="352">
        <f t="shared" si="79"/>
        <v>900</v>
      </c>
    </row>
    <row r="2379" spans="1:7" ht="25.5" x14ac:dyDescent="0.25">
      <c r="A2379" s="313" t="s">
        <v>6314</v>
      </c>
      <c r="B2379" s="313" t="s">
        <v>6314</v>
      </c>
      <c r="C2379" s="206"/>
      <c r="D2379" s="77" t="s">
        <v>6315</v>
      </c>
      <c r="E2379" s="424">
        <v>1200</v>
      </c>
      <c r="F2379" s="352">
        <f t="shared" si="78"/>
        <v>720</v>
      </c>
      <c r="G2379" s="352">
        <f t="shared" si="79"/>
        <v>600</v>
      </c>
    </row>
    <row r="2380" spans="1:7" x14ac:dyDescent="0.25">
      <c r="A2380" s="313" t="s">
        <v>6316</v>
      </c>
      <c r="B2380" s="313" t="s">
        <v>6316</v>
      </c>
      <c r="C2380" s="313"/>
      <c r="D2380" s="77" t="s">
        <v>6317</v>
      </c>
      <c r="E2380" s="424">
        <v>1100</v>
      </c>
      <c r="F2380" s="352">
        <f t="shared" si="78"/>
        <v>660</v>
      </c>
      <c r="G2380" s="352">
        <f t="shared" si="79"/>
        <v>550</v>
      </c>
    </row>
    <row r="2381" spans="1:7" x14ac:dyDescent="0.25">
      <c r="A2381" s="206" t="s">
        <v>6318</v>
      </c>
      <c r="B2381" s="206" t="s">
        <v>6318</v>
      </c>
      <c r="C2381" s="206"/>
      <c r="D2381" s="76" t="s">
        <v>6319</v>
      </c>
      <c r="E2381" s="424"/>
      <c r="F2381" s="352">
        <f t="shared" si="78"/>
        <v>0</v>
      </c>
      <c r="G2381" s="352">
        <f t="shared" si="79"/>
        <v>0</v>
      </c>
    </row>
    <row r="2382" spans="1:7" ht="26.25" x14ac:dyDescent="0.25">
      <c r="A2382" s="563" t="s">
        <v>6320</v>
      </c>
      <c r="B2382" s="563" t="s">
        <v>6320</v>
      </c>
      <c r="C2382" s="206"/>
      <c r="D2382" s="76" t="s">
        <v>9254</v>
      </c>
      <c r="E2382" s="424"/>
      <c r="F2382" s="352">
        <f t="shared" si="78"/>
        <v>0</v>
      </c>
      <c r="G2382" s="352">
        <f t="shared" si="79"/>
        <v>0</v>
      </c>
    </row>
    <row r="2383" spans="1:7" ht="25.5" x14ac:dyDescent="0.25">
      <c r="A2383" s="565"/>
      <c r="B2383" s="565"/>
      <c r="C2383" s="206"/>
      <c r="D2383" s="77" t="s">
        <v>6321</v>
      </c>
      <c r="E2383" s="424">
        <v>2000</v>
      </c>
      <c r="F2383" s="352">
        <f t="shared" si="78"/>
        <v>1200</v>
      </c>
      <c r="G2383" s="352">
        <f t="shared" si="79"/>
        <v>1000</v>
      </c>
    </row>
    <row r="2384" spans="1:7" ht="26.25" x14ac:dyDescent="0.25">
      <c r="A2384" s="563" t="s">
        <v>6322</v>
      </c>
      <c r="B2384" s="563" t="s">
        <v>6322</v>
      </c>
      <c r="C2384" s="206"/>
      <c r="D2384" s="77" t="s">
        <v>9255</v>
      </c>
      <c r="E2384" s="424"/>
      <c r="F2384" s="352">
        <f t="shared" si="78"/>
        <v>0</v>
      </c>
      <c r="G2384" s="352">
        <f t="shared" si="79"/>
        <v>0</v>
      </c>
    </row>
    <row r="2385" spans="1:7" x14ac:dyDescent="0.25">
      <c r="A2385" s="565"/>
      <c r="B2385" s="565"/>
      <c r="C2385" s="206"/>
      <c r="D2385" s="77" t="s">
        <v>6323</v>
      </c>
      <c r="E2385" s="424">
        <v>1300</v>
      </c>
      <c r="F2385" s="352">
        <f t="shared" si="78"/>
        <v>780</v>
      </c>
      <c r="G2385" s="352">
        <f t="shared" si="79"/>
        <v>650</v>
      </c>
    </row>
    <row r="2386" spans="1:7" ht="26.25" x14ac:dyDescent="0.25">
      <c r="A2386" s="563" t="s">
        <v>6324</v>
      </c>
      <c r="B2386" s="563" t="s">
        <v>6324</v>
      </c>
      <c r="C2386" s="206"/>
      <c r="D2386" s="77" t="s">
        <v>9256</v>
      </c>
      <c r="E2386" s="424"/>
      <c r="F2386" s="352">
        <f t="shared" si="78"/>
        <v>0</v>
      </c>
      <c r="G2386" s="352">
        <f t="shared" si="79"/>
        <v>0</v>
      </c>
    </row>
    <row r="2387" spans="1:7" x14ac:dyDescent="0.25">
      <c r="A2387" s="565"/>
      <c r="B2387" s="565"/>
      <c r="C2387" s="206"/>
      <c r="D2387" s="77" t="s">
        <v>6325</v>
      </c>
      <c r="E2387" s="424">
        <v>1400</v>
      </c>
      <c r="F2387" s="352">
        <f t="shared" si="78"/>
        <v>840</v>
      </c>
      <c r="G2387" s="352">
        <f t="shared" si="79"/>
        <v>700</v>
      </c>
    </row>
    <row r="2388" spans="1:7" ht="26.25" x14ac:dyDescent="0.25">
      <c r="A2388" s="563" t="s">
        <v>6326</v>
      </c>
      <c r="B2388" s="563" t="s">
        <v>6326</v>
      </c>
      <c r="C2388" s="206"/>
      <c r="D2388" s="77" t="s">
        <v>9257</v>
      </c>
      <c r="E2388" s="424"/>
      <c r="F2388" s="352">
        <f t="shared" si="78"/>
        <v>0</v>
      </c>
      <c r="G2388" s="352">
        <f t="shared" si="79"/>
        <v>0</v>
      </c>
    </row>
    <row r="2389" spans="1:7" x14ac:dyDescent="0.25">
      <c r="A2389" s="565"/>
      <c r="B2389" s="565"/>
      <c r="C2389" s="206"/>
      <c r="D2389" s="77" t="s">
        <v>6327</v>
      </c>
      <c r="E2389" s="424">
        <v>1300</v>
      </c>
      <c r="F2389" s="352">
        <f t="shared" si="78"/>
        <v>780</v>
      </c>
      <c r="G2389" s="352">
        <f t="shared" si="79"/>
        <v>650</v>
      </c>
    </row>
    <row r="2390" spans="1:7" ht="26.25" x14ac:dyDescent="0.25">
      <c r="A2390" s="563" t="s">
        <v>6328</v>
      </c>
      <c r="B2390" s="563" t="s">
        <v>6328</v>
      </c>
      <c r="C2390" s="206"/>
      <c r="D2390" s="77" t="s">
        <v>9258</v>
      </c>
      <c r="E2390" s="424"/>
      <c r="F2390" s="352">
        <f t="shared" si="78"/>
        <v>0</v>
      </c>
      <c r="G2390" s="352">
        <f t="shared" si="79"/>
        <v>0</v>
      </c>
    </row>
    <row r="2391" spans="1:7" ht="25.5" x14ac:dyDescent="0.25">
      <c r="A2391" s="565"/>
      <c r="B2391" s="565"/>
      <c r="C2391" s="206"/>
      <c r="D2391" s="77" t="s">
        <v>6329</v>
      </c>
      <c r="E2391" s="424">
        <v>1200</v>
      </c>
      <c r="F2391" s="352">
        <f t="shared" si="78"/>
        <v>720</v>
      </c>
      <c r="G2391" s="352">
        <f t="shared" si="79"/>
        <v>600</v>
      </c>
    </row>
    <row r="2392" spans="1:7" ht="26.25" x14ac:dyDescent="0.25">
      <c r="A2392" s="563" t="s">
        <v>6330</v>
      </c>
      <c r="B2392" s="563" t="s">
        <v>6330</v>
      </c>
      <c r="C2392" s="206"/>
      <c r="D2392" s="77" t="s">
        <v>9259</v>
      </c>
      <c r="E2392" s="424"/>
      <c r="F2392" s="352">
        <f t="shared" si="78"/>
        <v>0</v>
      </c>
      <c r="G2392" s="352">
        <f t="shared" si="79"/>
        <v>0</v>
      </c>
    </row>
    <row r="2393" spans="1:7" x14ac:dyDescent="0.25">
      <c r="A2393" s="565"/>
      <c r="B2393" s="565"/>
      <c r="C2393" s="206"/>
      <c r="D2393" s="77" t="s">
        <v>6331</v>
      </c>
      <c r="E2393" s="424">
        <v>1200</v>
      </c>
      <c r="F2393" s="352">
        <f t="shared" si="78"/>
        <v>720</v>
      </c>
      <c r="G2393" s="352">
        <f t="shared" si="79"/>
        <v>600</v>
      </c>
    </row>
    <row r="2394" spans="1:7" ht="26.25" x14ac:dyDescent="0.25">
      <c r="A2394" s="563" t="s">
        <v>6332</v>
      </c>
      <c r="B2394" s="563" t="s">
        <v>6332</v>
      </c>
      <c r="C2394" s="206"/>
      <c r="D2394" s="77" t="s">
        <v>9260</v>
      </c>
      <c r="E2394" s="424"/>
      <c r="F2394" s="352">
        <f t="shared" si="78"/>
        <v>0</v>
      </c>
      <c r="G2394" s="352">
        <f t="shared" si="79"/>
        <v>0</v>
      </c>
    </row>
    <row r="2395" spans="1:7" ht="25.5" x14ac:dyDescent="0.25">
      <c r="A2395" s="565"/>
      <c r="B2395" s="565"/>
      <c r="C2395" s="206"/>
      <c r="D2395" s="77" t="s">
        <v>6333</v>
      </c>
      <c r="E2395" s="424">
        <v>1200</v>
      </c>
      <c r="F2395" s="352">
        <f t="shared" si="78"/>
        <v>720</v>
      </c>
      <c r="G2395" s="352">
        <f t="shared" si="79"/>
        <v>600</v>
      </c>
    </row>
    <row r="2396" spans="1:7" ht="25.5" x14ac:dyDescent="0.25">
      <c r="A2396" s="563" t="s">
        <v>6334</v>
      </c>
      <c r="B2396" s="563" t="s">
        <v>6334</v>
      </c>
      <c r="C2396" s="206"/>
      <c r="D2396" s="77" t="s">
        <v>6335</v>
      </c>
      <c r="E2396" s="424"/>
      <c r="F2396" s="352">
        <f t="shared" si="78"/>
        <v>0</v>
      </c>
      <c r="G2396" s="352">
        <f t="shared" si="79"/>
        <v>0</v>
      </c>
    </row>
    <row r="2397" spans="1:7" ht="25.5" x14ac:dyDescent="0.25">
      <c r="A2397" s="565"/>
      <c r="B2397" s="565"/>
      <c r="C2397" s="206"/>
      <c r="D2397" s="77" t="s">
        <v>6336</v>
      </c>
      <c r="E2397" s="424">
        <v>1000</v>
      </c>
      <c r="F2397" s="352">
        <f t="shared" ref="F2397:F2460" si="80">IFERROR(E2397*0.6,0)</f>
        <v>600</v>
      </c>
      <c r="G2397" s="352">
        <f t="shared" ref="G2397:G2460" si="81">IFERROR(E2397*0.5,0)</f>
        <v>500</v>
      </c>
    </row>
    <row r="2398" spans="1:7" ht="26.25" x14ac:dyDescent="0.25">
      <c r="A2398" s="563" t="s">
        <v>6337</v>
      </c>
      <c r="B2398" s="563" t="s">
        <v>6337</v>
      </c>
      <c r="C2398" s="206"/>
      <c r="D2398" s="77" t="s">
        <v>9261</v>
      </c>
      <c r="E2398" s="424"/>
      <c r="F2398" s="352">
        <f t="shared" si="80"/>
        <v>0</v>
      </c>
      <c r="G2398" s="352">
        <f t="shared" si="81"/>
        <v>0</v>
      </c>
    </row>
    <row r="2399" spans="1:7" x14ac:dyDescent="0.25">
      <c r="A2399" s="565"/>
      <c r="B2399" s="565"/>
      <c r="C2399" s="206"/>
      <c r="D2399" s="77" t="s">
        <v>6338</v>
      </c>
      <c r="E2399" s="424">
        <v>1000</v>
      </c>
      <c r="F2399" s="352">
        <f t="shared" si="80"/>
        <v>600</v>
      </c>
      <c r="G2399" s="352">
        <f t="shared" si="81"/>
        <v>500</v>
      </c>
    </row>
    <row r="2400" spans="1:7" ht="26.25" x14ac:dyDescent="0.25">
      <c r="A2400" s="563" t="s">
        <v>6339</v>
      </c>
      <c r="B2400" s="563" t="s">
        <v>6339</v>
      </c>
      <c r="C2400" s="206"/>
      <c r="D2400" s="77" t="s">
        <v>9262</v>
      </c>
      <c r="E2400" s="424"/>
      <c r="F2400" s="352">
        <f t="shared" si="80"/>
        <v>0</v>
      </c>
      <c r="G2400" s="352">
        <f t="shared" si="81"/>
        <v>0</v>
      </c>
    </row>
    <row r="2401" spans="1:7" ht="25.5" x14ac:dyDescent="0.25">
      <c r="A2401" s="565"/>
      <c r="B2401" s="565"/>
      <c r="C2401" s="206"/>
      <c r="D2401" s="77" t="s">
        <v>6340</v>
      </c>
      <c r="E2401" s="424">
        <v>1200</v>
      </c>
      <c r="F2401" s="352">
        <f t="shared" si="80"/>
        <v>720</v>
      </c>
      <c r="G2401" s="352">
        <f t="shared" si="81"/>
        <v>600</v>
      </c>
    </row>
    <row r="2402" spans="1:7" ht="26.25" x14ac:dyDescent="0.25">
      <c r="A2402" s="563" t="s">
        <v>6341</v>
      </c>
      <c r="B2402" s="563" t="s">
        <v>6341</v>
      </c>
      <c r="C2402" s="206"/>
      <c r="D2402" s="77" t="s">
        <v>9263</v>
      </c>
      <c r="E2402" s="424"/>
      <c r="F2402" s="352">
        <f t="shared" si="80"/>
        <v>0</v>
      </c>
      <c r="G2402" s="352">
        <f t="shared" si="81"/>
        <v>0</v>
      </c>
    </row>
    <row r="2403" spans="1:7" ht="25.5" x14ac:dyDescent="0.25">
      <c r="A2403" s="565"/>
      <c r="B2403" s="565"/>
      <c r="C2403" s="206"/>
      <c r="D2403" s="77" t="s">
        <v>6342</v>
      </c>
      <c r="E2403" s="424">
        <v>1500</v>
      </c>
      <c r="F2403" s="352">
        <f t="shared" si="80"/>
        <v>900</v>
      </c>
      <c r="G2403" s="352">
        <f t="shared" si="81"/>
        <v>750</v>
      </c>
    </row>
    <row r="2404" spans="1:7" x14ac:dyDescent="0.25">
      <c r="A2404" s="313" t="s">
        <v>6343</v>
      </c>
      <c r="B2404" s="313" t="s">
        <v>6343</v>
      </c>
      <c r="C2404" s="206"/>
      <c r="D2404" s="77" t="s">
        <v>6344</v>
      </c>
      <c r="E2404" s="424">
        <v>1000</v>
      </c>
      <c r="F2404" s="352">
        <f t="shared" si="80"/>
        <v>600</v>
      </c>
      <c r="G2404" s="352">
        <f t="shared" si="81"/>
        <v>500</v>
      </c>
    </row>
    <row r="2405" spans="1:7" ht="25.5" x14ac:dyDescent="0.25">
      <c r="A2405" s="313" t="s">
        <v>6345</v>
      </c>
      <c r="B2405" s="313" t="s">
        <v>6345</v>
      </c>
      <c r="C2405" s="206"/>
      <c r="D2405" s="77" t="s">
        <v>6346</v>
      </c>
      <c r="E2405" s="424">
        <v>1200</v>
      </c>
      <c r="F2405" s="352">
        <f t="shared" si="80"/>
        <v>720</v>
      </c>
      <c r="G2405" s="352">
        <f t="shared" si="81"/>
        <v>600</v>
      </c>
    </row>
    <row r="2406" spans="1:7" ht="25.5" x14ac:dyDescent="0.25">
      <c r="A2406" s="313" t="s">
        <v>6347</v>
      </c>
      <c r="B2406" s="313" t="s">
        <v>6347</v>
      </c>
      <c r="C2406" s="206"/>
      <c r="D2406" s="77" t="s">
        <v>6348</v>
      </c>
      <c r="E2406" s="424">
        <v>2000</v>
      </c>
      <c r="F2406" s="352">
        <f t="shared" si="80"/>
        <v>1200</v>
      </c>
      <c r="G2406" s="352">
        <f t="shared" si="81"/>
        <v>1000</v>
      </c>
    </row>
    <row r="2407" spans="1:7" x14ac:dyDescent="0.25">
      <c r="A2407" s="313" t="s">
        <v>6349</v>
      </c>
      <c r="B2407" s="313" t="s">
        <v>6349</v>
      </c>
      <c r="C2407" s="206"/>
      <c r="D2407" s="77" t="s">
        <v>6350</v>
      </c>
      <c r="E2407" s="424">
        <v>800</v>
      </c>
      <c r="F2407" s="352">
        <f t="shared" si="80"/>
        <v>480</v>
      </c>
      <c r="G2407" s="352">
        <f t="shared" si="81"/>
        <v>400</v>
      </c>
    </row>
    <row r="2408" spans="1:7" x14ac:dyDescent="0.25">
      <c r="A2408" s="313" t="s">
        <v>6351</v>
      </c>
      <c r="B2408" s="313" t="s">
        <v>6351</v>
      </c>
      <c r="C2408" s="206"/>
      <c r="D2408" s="77" t="s">
        <v>6352</v>
      </c>
      <c r="E2408" s="424">
        <v>900</v>
      </c>
      <c r="F2408" s="352">
        <f t="shared" si="80"/>
        <v>540</v>
      </c>
      <c r="G2408" s="352">
        <f t="shared" si="81"/>
        <v>450</v>
      </c>
    </row>
    <row r="2409" spans="1:7" ht="26.25" x14ac:dyDescent="0.25">
      <c r="A2409" s="313" t="s">
        <v>7337</v>
      </c>
      <c r="B2409" s="313"/>
      <c r="C2409" s="206"/>
      <c r="D2409" s="77" t="s">
        <v>9264</v>
      </c>
      <c r="E2409" s="424">
        <v>1000</v>
      </c>
      <c r="F2409" s="352">
        <f t="shared" si="80"/>
        <v>600</v>
      </c>
      <c r="G2409" s="352">
        <f t="shared" si="81"/>
        <v>500</v>
      </c>
    </row>
    <row r="2410" spans="1:7" x14ac:dyDescent="0.25">
      <c r="A2410" s="206" t="s">
        <v>6353</v>
      </c>
      <c r="B2410" s="206" t="s">
        <v>6353</v>
      </c>
      <c r="C2410" s="206"/>
      <c r="D2410" s="76" t="s">
        <v>6354</v>
      </c>
      <c r="E2410" s="424"/>
      <c r="F2410" s="352">
        <f t="shared" si="80"/>
        <v>0</v>
      </c>
      <c r="G2410" s="352">
        <f t="shared" si="81"/>
        <v>0</v>
      </c>
    </row>
    <row r="2411" spans="1:7" ht="26.25" x14ac:dyDescent="0.25">
      <c r="A2411" s="206" t="s">
        <v>6355</v>
      </c>
      <c r="B2411" s="206" t="s">
        <v>6355</v>
      </c>
      <c r="C2411" s="379"/>
      <c r="D2411" s="77" t="s">
        <v>9265</v>
      </c>
      <c r="E2411" s="424"/>
      <c r="F2411" s="352">
        <f t="shared" si="80"/>
        <v>0</v>
      </c>
      <c r="G2411" s="352">
        <f t="shared" si="81"/>
        <v>0</v>
      </c>
    </row>
    <row r="2412" spans="1:7" ht="25.5" x14ac:dyDescent="0.25">
      <c r="A2412" s="206" t="s">
        <v>6356</v>
      </c>
      <c r="B2412" s="206" t="s">
        <v>6356</v>
      </c>
      <c r="C2412" s="379"/>
      <c r="D2412" s="77" t="s">
        <v>6357</v>
      </c>
      <c r="E2412" s="424">
        <v>700</v>
      </c>
      <c r="F2412" s="352">
        <f t="shared" si="80"/>
        <v>420</v>
      </c>
      <c r="G2412" s="352">
        <f t="shared" si="81"/>
        <v>350</v>
      </c>
    </row>
    <row r="2413" spans="1:7" ht="25.5" x14ac:dyDescent="0.25">
      <c r="A2413" s="206" t="s">
        <v>6358</v>
      </c>
      <c r="B2413" s="206" t="s">
        <v>6358</v>
      </c>
      <c r="C2413" s="206"/>
      <c r="D2413" s="77" t="s">
        <v>6359</v>
      </c>
      <c r="E2413" s="424">
        <v>800</v>
      </c>
      <c r="F2413" s="352">
        <f t="shared" si="80"/>
        <v>480</v>
      </c>
      <c r="G2413" s="352">
        <f t="shared" si="81"/>
        <v>400</v>
      </c>
    </row>
    <row r="2414" spans="1:7" ht="26.25" x14ac:dyDescent="0.25">
      <c r="A2414" s="579" t="s">
        <v>6360</v>
      </c>
      <c r="B2414" s="579" t="s">
        <v>6360</v>
      </c>
      <c r="C2414" s="206"/>
      <c r="D2414" s="77" t="s">
        <v>9266</v>
      </c>
      <c r="E2414" s="424"/>
      <c r="F2414" s="352">
        <f t="shared" si="80"/>
        <v>0</v>
      </c>
      <c r="G2414" s="352">
        <f t="shared" si="81"/>
        <v>0</v>
      </c>
    </row>
    <row r="2415" spans="1:7" ht="25.5" x14ac:dyDescent="0.25">
      <c r="A2415" s="580"/>
      <c r="B2415" s="580"/>
      <c r="C2415" s="206"/>
      <c r="D2415" s="77" t="s">
        <v>6361</v>
      </c>
      <c r="E2415" s="424">
        <v>1650</v>
      </c>
      <c r="F2415" s="352">
        <f t="shared" si="80"/>
        <v>990</v>
      </c>
      <c r="G2415" s="352">
        <f t="shared" si="81"/>
        <v>825</v>
      </c>
    </row>
    <row r="2416" spans="1:7" ht="25.5" x14ac:dyDescent="0.25">
      <c r="A2416" s="206" t="s">
        <v>6362</v>
      </c>
      <c r="B2416" s="206" t="s">
        <v>6362</v>
      </c>
      <c r="C2416" s="206"/>
      <c r="D2416" s="77" t="s">
        <v>6363</v>
      </c>
      <c r="E2416" s="424">
        <v>800</v>
      </c>
      <c r="F2416" s="352">
        <f t="shared" si="80"/>
        <v>480</v>
      </c>
      <c r="G2416" s="352">
        <f t="shared" si="81"/>
        <v>400</v>
      </c>
    </row>
    <row r="2417" spans="1:7" ht="25.5" x14ac:dyDescent="0.25">
      <c r="A2417" s="206" t="s">
        <v>6364</v>
      </c>
      <c r="B2417" s="206" t="s">
        <v>6364</v>
      </c>
      <c r="C2417" s="206"/>
      <c r="D2417" s="77" t="s">
        <v>6365</v>
      </c>
      <c r="E2417" s="424">
        <v>700</v>
      </c>
      <c r="F2417" s="352">
        <f t="shared" si="80"/>
        <v>420</v>
      </c>
      <c r="G2417" s="352">
        <f t="shared" si="81"/>
        <v>350</v>
      </c>
    </row>
    <row r="2418" spans="1:7" s="45" customFormat="1" x14ac:dyDescent="0.25">
      <c r="A2418" s="206" t="s">
        <v>6366</v>
      </c>
      <c r="B2418" s="206" t="s">
        <v>6366</v>
      </c>
      <c r="C2418" s="206"/>
      <c r="D2418" s="77" t="s">
        <v>6367</v>
      </c>
      <c r="E2418" s="424">
        <v>700</v>
      </c>
      <c r="F2418" s="352">
        <f t="shared" si="80"/>
        <v>420</v>
      </c>
      <c r="G2418" s="352">
        <f t="shared" si="81"/>
        <v>350</v>
      </c>
    </row>
    <row r="2419" spans="1:7" s="45" customFormat="1" ht="25.5" x14ac:dyDescent="0.25">
      <c r="A2419" s="206" t="s">
        <v>6368</v>
      </c>
      <c r="B2419" s="206" t="s">
        <v>6368</v>
      </c>
      <c r="C2419" s="206"/>
      <c r="D2419" s="77" t="s">
        <v>6369</v>
      </c>
      <c r="E2419" s="424">
        <v>1000</v>
      </c>
      <c r="F2419" s="352">
        <f t="shared" si="80"/>
        <v>600</v>
      </c>
      <c r="G2419" s="352">
        <f t="shared" si="81"/>
        <v>500</v>
      </c>
    </row>
    <row r="2420" spans="1:7" s="45" customFormat="1" ht="25.5" x14ac:dyDescent="0.25">
      <c r="A2420" s="206" t="s">
        <v>6370</v>
      </c>
      <c r="B2420" s="206" t="s">
        <v>6370</v>
      </c>
      <c r="C2420" s="206"/>
      <c r="D2420" s="77" t="s">
        <v>6371</v>
      </c>
      <c r="E2420" s="424">
        <v>700</v>
      </c>
      <c r="F2420" s="352">
        <f t="shared" si="80"/>
        <v>420</v>
      </c>
      <c r="G2420" s="352">
        <f t="shared" si="81"/>
        <v>350</v>
      </c>
    </row>
    <row r="2421" spans="1:7" s="45" customFormat="1" ht="26.25" x14ac:dyDescent="0.25">
      <c r="A2421" s="579" t="s">
        <v>6372</v>
      </c>
      <c r="B2421" s="579" t="s">
        <v>6372</v>
      </c>
      <c r="C2421" s="206"/>
      <c r="D2421" s="77" t="s">
        <v>9267</v>
      </c>
      <c r="E2421" s="424"/>
      <c r="F2421" s="352">
        <f t="shared" si="80"/>
        <v>0</v>
      </c>
      <c r="G2421" s="352">
        <f t="shared" si="81"/>
        <v>0</v>
      </c>
    </row>
    <row r="2422" spans="1:7" s="45" customFormat="1" ht="25.5" x14ac:dyDescent="0.25">
      <c r="A2422" s="580"/>
      <c r="B2422" s="580"/>
      <c r="C2422" s="206"/>
      <c r="D2422" s="77" t="s">
        <v>9268</v>
      </c>
      <c r="E2422" s="424">
        <v>1500</v>
      </c>
      <c r="F2422" s="352">
        <f t="shared" si="80"/>
        <v>900</v>
      </c>
      <c r="G2422" s="352">
        <f t="shared" si="81"/>
        <v>750</v>
      </c>
    </row>
    <row r="2423" spans="1:7" s="45" customFormat="1" x14ac:dyDescent="0.25">
      <c r="A2423" s="206" t="s">
        <v>6373</v>
      </c>
      <c r="B2423" s="206" t="s">
        <v>6373</v>
      </c>
      <c r="C2423" s="206"/>
      <c r="D2423" s="77" t="s">
        <v>6374</v>
      </c>
      <c r="E2423" s="424">
        <v>700</v>
      </c>
      <c r="F2423" s="352">
        <f t="shared" si="80"/>
        <v>420</v>
      </c>
      <c r="G2423" s="352">
        <f t="shared" si="81"/>
        <v>350</v>
      </c>
    </row>
    <row r="2424" spans="1:7" s="45" customFormat="1" x14ac:dyDescent="0.25">
      <c r="A2424" s="206" t="s">
        <v>6375</v>
      </c>
      <c r="B2424" s="206" t="s">
        <v>6375</v>
      </c>
      <c r="C2424" s="206"/>
      <c r="D2424" s="77" t="s">
        <v>6376</v>
      </c>
      <c r="E2424" s="424">
        <v>600</v>
      </c>
      <c r="F2424" s="352">
        <f t="shared" si="80"/>
        <v>360</v>
      </c>
      <c r="G2424" s="352">
        <f t="shared" si="81"/>
        <v>300</v>
      </c>
    </row>
    <row r="2425" spans="1:7" s="45" customFormat="1" x14ac:dyDescent="0.25">
      <c r="A2425" s="206" t="s">
        <v>6377</v>
      </c>
      <c r="B2425" s="206" t="s">
        <v>6377</v>
      </c>
      <c r="C2425" s="206"/>
      <c r="D2425" s="76" t="s">
        <v>6378</v>
      </c>
      <c r="E2425" s="424"/>
      <c r="F2425" s="352">
        <f t="shared" si="80"/>
        <v>0</v>
      </c>
      <c r="G2425" s="352">
        <f t="shared" si="81"/>
        <v>0</v>
      </c>
    </row>
    <row r="2426" spans="1:7" s="45" customFormat="1" x14ac:dyDescent="0.25">
      <c r="A2426" s="379" t="s">
        <v>6379</v>
      </c>
      <c r="B2426" s="379" t="s">
        <v>6379</v>
      </c>
      <c r="C2426" s="206"/>
      <c r="D2426" s="77" t="s">
        <v>6380</v>
      </c>
      <c r="E2426" s="424">
        <v>1000</v>
      </c>
      <c r="F2426" s="352">
        <f t="shared" si="80"/>
        <v>600</v>
      </c>
      <c r="G2426" s="352">
        <f t="shared" si="81"/>
        <v>500</v>
      </c>
    </row>
    <row r="2427" spans="1:7" s="45" customFormat="1" ht="13.5" x14ac:dyDescent="0.25">
      <c r="A2427" s="570" t="s">
        <v>6381</v>
      </c>
      <c r="B2427" s="570" t="s">
        <v>6381</v>
      </c>
      <c r="C2427" s="206"/>
      <c r="D2427" s="77" t="s">
        <v>9269</v>
      </c>
      <c r="E2427" s="424"/>
      <c r="F2427" s="352">
        <f t="shared" si="80"/>
        <v>0</v>
      </c>
      <c r="G2427" s="352">
        <f t="shared" si="81"/>
        <v>0</v>
      </c>
    </row>
    <row r="2428" spans="1:7" s="45" customFormat="1" x14ac:dyDescent="0.25">
      <c r="A2428" s="572"/>
      <c r="B2428" s="572"/>
      <c r="C2428" s="206"/>
      <c r="D2428" s="77" t="s">
        <v>6382</v>
      </c>
      <c r="E2428" s="424">
        <v>1300</v>
      </c>
      <c r="F2428" s="352">
        <f t="shared" si="80"/>
        <v>780</v>
      </c>
      <c r="G2428" s="352">
        <f t="shared" si="81"/>
        <v>650</v>
      </c>
    </row>
    <row r="2429" spans="1:7" s="45" customFormat="1" ht="26.25" x14ac:dyDescent="0.25">
      <c r="A2429" s="570" t="s">
        <v>6383</v>
      </c>
      <c r="B2429" s="570" t="s">
        <v>6383</v>
      </c>
      <c r="C2429" s="206"/>
      <c r="D2429" s="77" t="s">
        <v>9270</v>
      </c>
      <c r="E2429" s="424"/>
      <c r="F2429" s="352">
        <f t="shared" si="80"/>
        <v>0</v>
      </c>
      <c r="G2429" s="352">
        <f t="shared" si="81"/>
        <v>0</v>
      </c>
    </row>
    <row r="2430" spans="1:7" s="45" customFormat="1" ht="25.5" x14ac:dyDescent="0.25">
      <c r="A2430" s="572"/>
      <c r="B2430" s="572"/>
      <c r="C2430" s="206"/>
      <c r="D2430" s="77" t="s">
        <v>6384</v>
      </c>
      <c r="E2430" s="424">
        <v>1000</v>
      </c>
      <c r="F2430" s="352">
        <f t="shared" si="80"/>
        <v>600</v>
      </c>
      <c r="G2430" s="352">
        <f t="shared" si="81"/>
        <v>500</v>
      </c>
    </row>
    <row r="2431" spans="1:7" s="45" customFormat="1" ht="26.25" x14ac:dyDescent="0.25">
      <c r="A2431" s="570" t="s">
        <v>6385</v>
      </c>
      <c r="B2431" s="570" t="s">
        <v>6385</v>
      </c>
      <c r="C2431" s="206"/>
      <c r="D2431" s="77" t="s">
        <v>9271</v>
      </c>
      <c r="E2431" s="424"/>
      <c r="F2431" s="352">
        <f t="shared" si="80"/>
        <v>0</v>
      </c>
      <c r="G2431" s="352">
        <f t="shared" si="81"/>
        <v>0</v>
      </c>
    </row>
    <row r="2432" spans="1:7" s="45" customFormat="1" x14ac:dyDescent="0.25">
      <c r="A2432" s="572"/>
      <c r="B2432" s="572"/>
      <c r="C2432" s="206"/>
      <c r="D2432" s="77" t="s">
        <v>6386</v>
      </c>
      <c r="E2432" s="424">
        <v>1200</v>
      </c>
      <c r="F2432" s="352">
        <f t="shared" si="80"/>
        <v>720</v>
      </c>
      <c r="G2432" s="352">
        <f t="shared" si="81"/>
        <v>600</v>
      </c>
    </row>
    <row r="2433" spans="1:7" s="45" customFormat="1" ht="25.5" x14ac:dyDescent="0.25">
      <c r="A2433" s="379" t="s">
        <v>6387</v>
      </c>
      <c r="B2433" s="379" t="s">
        <v>6387</v>
      </c>
      <c r="C2433" s="206"/>
      <c r="D2433" s="77" t="s">
        <v>6388</v>
      </c>
      <c r="E2433" s="424">
        <v>1300</v>
      </c>
      <c r="F2433" s="352">
        <f t="shared" si="80"/>
        <v>780</v>
      </c>
      <c r="G2433" s="352">
        <f t="shared" si="81"/>
        <v>650</v>
      </c>
    </row>
    <row r="2434" spans="1:7" s="45" customFormat="1" ht="25.5" x14ac:dyDescent="0.25">
      <c r="A2434" s="379" t="s">
        <v>6389</v>
      </c>
      <c r="B2434" s="379" t="s">
        <v>6389</v>
      </c>
      <c r="C2434" s="206"/>
      <c r="D2434" s="77" t="s">
        <v>6390</v>
      </c>
      <c r="E2434" s="424">
        <v>1200</v>
      </c>
      <c r="F2434" s="352">
        <f t="shared" si="80"/>
        <v>720</v>
      </c>
      <c r="G2434" s="352">
        <f t="shared" si="81"/>
        <v>600</v>
      </c>
    </row>
    <row r="2435" spans="1:7" s="45" customFormat="1" ht="25.5" x14ac:dyDescent="0.25">
      <c r="A2435" s="379" t="s">
        <v>6391</v>
      </c>
      <c r="B2435" s="379" t="s">
        <v>6391</v>
      </c>
      <c r="C2435" s="206"/>
      <c r="D2435" s="77" t="s">
        <v>6392</v>
      </c>
      <c r="E2435" s="424">
        <v>1000</v>
      </c>
      <c r="F2435" s="352">
        <f t="shared" si="80"/>
        <v>600</v>
      </c>
      <c r="G2435" s="352">
        <f t="shared" si="81"/>
        <v>500</v>
      </c>
    </row>
    <row r="2436" spans="1:7" s="45" customFormat="1" ht="25.5" x14ac:dyDescent="0.25">
      <c r="A2436" s="379" t="s">
        <v>6393</v>
      </c>
      <c r="B2436" s="379" t="s">
        <v>6393</v>
      </c>
      <c r="C2436" s="206"/>
      <c r="D2436" s="77" t="s">
        <v>6394</v>
      </c>
      <c r="E2436" s="424">
        <v>1100</v>
      </c>
      <c r="F2436" s="352">
        <f t="shared" si="80"/>
        <v>660</v>
      </c>
      <c r="G2436" s="352">
        <f t="shared" si="81"/>
        <v>550</v>
      </c>
    </row>
    <row r="2437" spans="1:7" s="45" customFormat="1" ht="26.25" x14ac:dyDescent="0.25">
      <c r="A2437" s="570" t="s">
        <v>6395</v>
      </c>
      <c r="B2437" s="570" t="s">
        <v>6395</v>
      </c>
      <c r="C2437" s="206"/>
      <c r="D2437" s="77" t="s">
        <v>9272</v>
      </c>
      <c r="E2437" s="424"/>
      <c r="F2437" s="352">
        <f t="shared" si="80"/>
        <v>0</v>
      </c>
      <c r="G2437" s="352">
        <f t="shared" si="81"/>
        <v>0</v>
      </c>
    </row>
    <row r="2438" spans="1:7" s="45" customFormat="1" ht="25.5" x14ac:dyDescent="0.25">
      <c r="A2438" s="572"/>
      <c r="B2438" s="572"/>
      <c r="C2438" s="206"/>
      <c r="D2438" s="77" t="s">
        <v>6396</v>
      </c>
      <c r="E2438" s="424">
        <v>1200</v>
      </c>
      <c r="F2438" s="352">
        <f t="shared" si="80"/>
        <v>720</v>
      </c>
      <c r="G2438" s="352">
        <f t="shared" si="81"/>
        <v>600</v>
      </c>
    </row>
    <row r="2439" spans="1:7" s="45" customFormat="1" ht="25.5" x14ac:dyDescent="0.25">
      <c r="A2439" s="379" t="s">
        <v>6397</v>
      </c>
      <c r="B2439" s="379" t="s">
        <v>6397</v>
      </c>
      <c r="C2439" s="206"/>
      <c r="D2439" s="77" t="s">
        <v>6398</v>
      </c>
      <c r="E2439" s="424">
        <v>1100</v>
      </c>
      <c r="F2439" s="352">
        <f t="shared" si="80"/>
        <v>660</v>
      </c>
      <c r="G2439" s="352">
        <f t="shared" si="81"/>
        <v>550</v>
      </c>
    </row>
    <row r="2440" spans="1:7" s="45" customFormat="1" ht="26.25" x14ac:dyDescent="0.25">
      <c r="A2440" s="570" t="s">
        <v>6399</v>
      </c>
      <c r="B2440" s="570" t="s">
        <v>6399</v>
      </c>
      <c r="C2440" s="206"/>
      <c r="D2440" s="77" t="s">
        <v>9273</v>
      </c>
      <c r="E2440" s="424"/>
      <c r="F2440" s="352">
        <f t="shared" si="80"/>
        <v>0</v>
      </c>
      <c r="G2440" s="352">
        <f t="shared" si="81"/>
        <v>0</v>
      </c>
    </row>
    <row r="2441" spans="1:7" s="45" customFormat="1" ht="25.5" x14ac:dyDescent="0.25">
      <c r="A2441" s="572"/>
      <c r="B2441" s="572"/>
      <c r="C2441" s="206"/>
      <c r="D2441" s="77" t="s">
        <v>6400</v>
      </c>
      <c r="E2441" s="424">
        <v>1100</v>
      </c>
      <c r="F2441" s="352">
        <f t="shared" si="80"/>
        <v>660</v>
      </c>
      <c r="G2441" s="352">
        <f t="shared" si="81"/>
        <v>550</v>
      </c>
    </row>
    <row r="2442" spans="1:7" s="45" customFormat="1" x14ac:dyDescent="0.25">
      <c r="A2442" s="379" t="s">
        <v>6401</v>
      </c>
      <c r="B2442" s="379" t="s">
        <v>6401</v>
      </c>
      <c r="C2442" s="206"/>
      <c r="D2442" s="77" t="s">
        <v>6402</v>
      </c>
      <c r="E2442" s="424">
        <v>800</v>
      </c>
      <c r="F2442" s="352">
        <f t="shared" si="80"/>
        <v>480</v>
      </c>
      <c r="G2442" s="352">
        <f t="shared" si="81"/>
        <v>400</v>
      </c>
    </row>
    <row r="2443" spans="1:7" s="45" customFormat="1" ht="26.25" x14ac:dyDescent="0.25">
      <c r="A2443" s="17" t="s">
        <v>7338</v>
      </c>
      <c r="B2443" s="17"/>
      <c r="C2443" s="206"/>
      <c r="D2443" s="77" t="s">
        <v>9274</v>
      </c>
      <c r="E2443" s="424">
        <v>1500</v>
      </c>
      <c r="F2443" s="352">
        <f t="shared" si="80"/>
        <v>900</v>
      </c>
      <c r="G2443" s="352">
        <f t="shared" si="81"/>
        <v>750</v>
      </c>
    </row>
    <row r="2444" spans="1:7" s="45" customFormat="1" x14ac:dyDescent="0.25">
      <c r="A2444" s="206" t="s">
        <v>6403</v>
      </c>
      <c r="B2444" s="206" t="s">
        <v>6403</v>
      </c>
      <c r="C2444" s="206"/>
      <c r="D2444" s="76" t="s">
        <v>6404</v>
      </c>
      <c r="E2444" s="424"/>
      <c r="F2444" s="352">
        <f t="shared" si="80"/>
        <v>0</v>
      </c>
      <c r="G2444" s="352">
        <f t="shared" si="81"/>
        <v>0</v>
      </c>
    </row>
    <row r="2445" spans="1:7" s="45" customFormat="1" ht="26.25" x14ac:dyDescent="0.25">
      <c r="A2445" s="579" t="s">
        <v>6405</v>
      </c>
      <c r="B2445" s="579" t="s">
        <v>6405</v>
      </c>
      <c r="C2445" s="206"/>
      <c r="D2445" s="76" t="s">
        <v>9275</v>
      </c>
      <c r="E2445" s="424"/>
      <c r="F2445" s="352">
        <f t="shared" si="80"/>
        <v>0</v>
      </c>
      <c r="G2445" s="352">
        <f t="shared" si="81"/>
        <v>0</v>
      </c>
    </row>
    <row r="2446" spans="1:7" s="45" customFormat="1" ht="25.5" x14ac:dyDescent="0.25">
      <c r="A2446" s="580"/>
      <c r="B2446" s="580"/>
      <c r="C2446" s="206"/>
      <c r="D2446" s="77" t="s">
        <v>6406</v>
      </c>
      <c r="E2446" s="424">
        <v>2000</v>
      </c>
      <c r="F2446" s="352">
        <f t="shared" si="80"/>
        <v>1200</v>
      </c>
      <c r="G2446" s="352">
        <f t="shared" si="81"/>
        <v>1000</v>
      </c>
    </row>
    <row r="2447" spans="1:7" s="45" customFormat="1" ht="26.25" x14ac:dyDescent="0.25">
      <c r="A2447" s="579" t="s">
        <v>6407</v>
      </c>
      <c r="B2447" s="579" t="s">
        <v>6407</v>
      </c>
      <c r="C2447" s="206"/>
      <c r="D2447" s="77" t="s">
        <v>9276</v>
      </c>
      <c r="E2447" s="424"/>
      <c r="F2447" s="352">
        <f t="shared" si="80"/>
        <v>0</v>
      </c>
      <c r="G2447" s="352">
        <f t="shared" si="81"/>
        <v>0</v>
      </c>
    </row>
    <row r="2448" spans="1:7" s="45" customFormat="1" ht="25.5" x14ac:dyDescent="0.25">
      <c r="A2448" s="580"/>
      <c r="B2448" s="580"/>
      <c r="C2448" s="206"/>
      <c r="D2448" s="77" t="s">
        <v>6408</v>
      </c>
      <c r="E2448" s="424">
        <v>2000</v>
      </c>
      <c r="F2448" s="352">
        <f t="shared" si="80"/>
        <v>1200</v>
      </c>
      <c r="G2448" s="352">
        <f t="shared" si="81"/>
        <v>1000</v>
      </c>
    </row>
    <row r="2449" spans="1:7" s="45" customFormat="1" ht="26.25" x14ac:dyDescent="0.25">
      <c r="A2449" s="206" t="s">
        <v>6409</v>
      </c>
      <c r="B2449" s="206"/>
      <c r="C2449" s="206"/>
      <c r="D2449" s="77" t="s">
        <v>9277</v>
      </c>
      <c r="E2449" s="424">
        <v>1500</v>
      </c>
      <c r="F2449" s="352">
        <f t="shared" si="80"/>
        <v>900</v>
      </c>
      <c r="G2449" s="352">
        <f t="shared" si="81"/>
        <v>750</v>
      </c>
    </row>
    <row r="2450" spans="1:7" s="45" customFormat="1" ht="27" x14ac:dyDescent="0.25">
      <c r="A2450" s="579" t="s">
        <v>6411</v>
      </c>
      <c r="B2450" s="579" t="s">
        <v>6409</v>
      </c>
      <c r="C2450" s="206"/>
      <c r="D2450" s="77" t="s">
        <v>9278</v>
      </c>
      <c r="E2450" s="424"/>
      <c r="F2450" s="352">
        <f t="shared" si="80"/>
        <v>0</v>
      </c>
      <c r="G2450" s="352">
        <f t="shared" si="81"/>
        <v>0</v>
      </c>
    </row>
    <row r="2451" spans="1:7" s="45" customFormat="1" ht="25.5" x14ac:dyDescent="0.25">
      <c r="A2451" s="580"/>
      <c r="B2451" s="580"/>
      <c r="C2451" s="206"/>
      <c r="D2451" s="77" t="s">
        <v>6410</v>
      </c>
      <c r="E2451" s="424">
        <v>800</v>
      </c>
      <c r="F2451" s="352">
        <f t="shared" si="80"/>
        <v>480</v>
      </c>
      <c r="G2451" s="352">
        <f t="shared" si="81"/>
        <v>400</v>
      </c>
    </row>
    <row r="2452" spans="1:7" s="45" customFormat="1" ht="26.25" x14ac:dyDescent="0.25">
      <c r="A2452" s="579" t="s">
        <v>6413</v>
      </c>
      <c r="B2452" s="579" t="s">
        <v>6411</v>
      </c>
      <c r="C2452" s="206"/>
      <c r="D2452" s="77" t="s">
        <v>9279</v>
      </c>
      <c r="E2452" s="424"/>
      <c r="F2452" s="352">
        <f t="shared" si="80"/>
        <v>0</v>
      </c>
      <c r="G2452" s="352">
        <f t="shared" si="81"/>
        <v>0</v>
      </c>
    </row>
    <row r="2453" spans="1:7" s="45" customFormat="1" ht="25.5" x14ac:dyDescent="0.25">
      <c r="A2453" s="580"/>
      <c r="B2453" s="580"/>
      <c r="C2453" s="206"/>
      <c r="D2453" s="77" t="s">
        <v>6412</v>
      </c>
      <c r="E2453" s="424">
        <v>1200</v>
      </c>
      <c r="F2453" s="352">
        <f t="shared" si="80"/>
        <v>720</v>
      </c>
      <c r="G2453" s="352">
        <f t="shared" si="81"/>
        <v>600</v>
      </c>
    </row>
    <row r="2454" spans="1:7" s="45" customFormat="1" ht="26.25" x14ac:dyDescent="0.25">
      <c r="A2454" s="579" t="s">
        <v>6415</v>
      </c>
      <c r="B2454" s="579" t="s">
        <v>6413</v>
      </c>
      <c r="C2454" s="206"/>
      <c r="D2454" s="77" t="s">
        <v>9280</v>
      </c>
      <c r="E2454" s="424"/>
      <c r="F2454" s="352">
        <f t="shared" si="80"/>
        <v>0</v>
      </c>
      <c r="G2454" s="352">
        <f t="shared" si="81"/>
        <v>0</v>
      </c>
    </row>
    <row r="2455" spans="1:7" s="45" customFormat="1" ht="25.5" x14ac:dyDescent="0.25">
      <c r="A2455" s="580"/>
      <c r="B2455" s="580"/>
      <c r="C2455" s="206"/>
      <c r="D2455" s="77" t="s">
        <v>6414</v>
      </c>
      <c r="E2455" s="424">
        <v>800</v>
      </c>
      <c r="F2455" s="352">
        <f t="shared" si="80"/>
        <v>480</v>
      </c>
      <c r="G2455" s="352">
        <f t="shared" si="81"/>
        <v>400</v>
      </c>
    </row>
    <row r="2456" spans="1:7" s="45" customFormat="1" ht="26.25" x14ac:dyDescent="0.25">
      <c r="A2456" s="579" t="s">
        <v>6416</v>
      </c>
      <c r="B2456" s="579" t="s">
        <v>6415</v>
      </c>
      <c r="C2456" s="206"/>
      <c r="D2456" s="77" t="s">
        <v>9281</v>
      </c>
      <c r="E2456" s="424"/>
      <c r="F2456" s="352">
        <f t="shared" si="80"/>
        <v>0</v>
      </c>
      <c r="G2456" s="352">
        <f t="shared" si="81"/>
        <v>0</v>
      </c>
    </row>
    <row r="2457" spans="1:7" s="45" customFormat="1" ht="25.5" x14ac:dyDescent="0.25">
      <c r="A2457" s="580"/>
      <c r="B2457" s="580"/>
      <c r="C2457" s="206"/>
      <c r="D2457" s="77" t="s">
        <v>9282</v>
      </c>
      <c r="E2457" s="424">
        <v>2500</v>
      </c>
      <c r="F2457" s="352">
        <f t="shared" si="80"/>
        <v>1500</v>
      </c>
      <c r="G2457" s="352">
        <f t="shared" si="81"/>
        <v>1250</v>
      </c>
    </row>
    <row r="2458" spans="1:7" s="45" customFormat="1" ht="25.5" x14ac:dyDescent="0.25">
      <c r="A2458" s="206" t="s">
        <v>6418</v>
      </c>
      <c r="B2458" s="206" t="s">
        <v>6416</v>
      </c>
      <c r="C2458" s="206"/>
      <c r="D2458" s="77" t="s">
        <v>6417</v>
      </c>
      <c r="E2458" s="424">
        <v>900</v>
      </c>
      <c r="F2458" s="352">
        <f t="shared" si="80"/>
        <v>540</v>
      </c>
      <c r="G2458" s="352">
        <f t="shared" si="81"/>
        <v>450</v>
      </c>
    </row>
    <row r="2459" spans="1:7" s="45" customFormat="1" ht="25.5" x14ac:dyDescent="0.25">
      <c r="A2459" s="206" t="s">
        <v>6420</v>
      </c>
      <c r="B2459" s="206" t="s">
        <v>6418</v>
      </c>
      <c r="C2459" s="206"/>
      <c r="D2459" s="77" t="s">
        <v>6419</v>
      </c>
      <c r="E2459" s="424">
        <v>700</v>
      </c>
      <c r="F2459" s="352">
        <f t="shared" si="80"/>
        <v>420</v>
      </c>
      <c r="G2459" s="352">
        <f t="shared" si="81"/>
        <v>350</v>
      </c>
    </row>
    <row r="2460" spans="1:7" s="45" customFormat="1" x14ac:dyDescent="0.25">
      <c r="A2460" s="206" t="s">
        <v>6422</v>
      </c>
      <c r="B2460" s="206" t="s">
        <v>6420</v>
      </c>
      <c r="C2460" s="206"/>
      <c r="D2460" s="77" t="s">
        <v>6421</v>
      </c>
      <c r="E2460" s="424">
        <v>2000</v>
      </c>
      <c r="F2460" s="352">
        <f t="shared" si="80"/>
        <v>1200</v>
      </c>
      <c r="G2460" s="352">
        <f t="shared" si="81"/>
        <v>1000</v>
      </c>
    </row>
    <row r="2461" spans="1:7" s="45" customFormat="1" ht="25.5" x14ac:dyDescent="0.25">
      <c r="A2461" s="206" t="s">
        <v>6424</v>
      </c>
      <c r="B2461" s="206" t="s">
        <v>6422</v>
      </c>
      <c r="C2461" s="206"/>
      <c r="D2461" s="77" t="s">
        <v>6423</v>
      </c>
      <c r="E2461" s="424">
        <v>1000</v>
      </c>
      <c r="F2461" s="352">
        <f t="shared" ref="F2461:F2524" si="82">IFERROR(E2461*0.6,0)</f>
        <v>600</v>
      </c>
      <c r="G2461" s="352">
        <f t="shared" ref="G2461:G2524" si="83">IFERROR(E2461*0.5,0)</f>
        <v>500</v>
      </c>
    </row>
    <row r="2462" spans="1:7" s="45" customFormat="1" x14ac:dyDescent="0.25">
      <c r="A2462" s="206" t="s">
        <v>6426</v>
      </c>
      <c r="B2462" s="206" t="s">
        <v>6424</v>
      </c>
      <c r="C2462" s="206"/>
      <c r="D2462" s="77" t="s">
        <v>6425</v>
      </c>
      <c r="E2462" s="424">
        <v>900</v>
      </c>
      <c r="F2462" s="352">
        <f t="shared" si="82"/>
        <v>540</v>
      </c>
      <c r="G2462" s="352">
        <f t="shared" si="83"/>
        <v>450</v>
      </c>
    </row>
    <row r="2463" spans="1:7" s="45" customFormat="1" x14ac:dyDescent="0.25">
      <c r="A2463" s="206" t="s">
        <v>6428</v>
      </c>
      <c r="B2463" s="206" t="s">
        <v>6426</v>
      </c>
      <c r="C2463" s="206"/>
      <c r="D2463" s="77" t="s">
        <v>6427</v>
      </c>
      <c r="E2463" s="424">
        <v>1500</v>
      </c>
      <c r="F2463" s="352">
        <f t="shared" si="82"/>
        <v>900</v>
      </c>
      <c r="G2463" s="352">
        <f t="shared" si="83"/>
        <v>750</v>
      </c>
    </row>
    <row r="2464" spans="1:7" s="45" customFormat="1" ht="25.5" x14ac:dyDescent="0.25">
      <c r="A2464" s="206" t="s">
        <v>6430</v>
      </c>
      <c r="B2464" s="206" t="s">
        <v>6428</v>
      </c>
      <c r="C2464" s="206"/>
      <c r="D2464" s="77" t="s">
        <v>6429</v>
      </c>
      <c r="E2464" s="424">
        <v>1200</v>
      </c>
      <c r="F2464" s="352">
        <f t="shared" si="82"/>
        <v>720</v>
      </c>
      <c r="G2464" s="352">
        <f t="shared" si="83"/>
        <v>600</v>
      </c>
    </row>
    <row r="2465" spans="1:7" s="45" customFormat="1" x14ac:dyDescent="0.25">
      <c r="A2465" s="206" t="s">
        <v>7339</v>
      </c>
      <c r="B2465" s="206" t="s">
        <v>6430</v>
      </c>
      <c r="C2465" s="205"/>
      <c r="D2465" s="77" t="s">
        <v>6431</v>
      </c>
      <c r="E2465" s="424">
        <v>750</v>
      </c>
      <c r="F2465" s="352">
        <f t="shared" si="82"/>
        <v>450</v>
      </c>
      <c r="G2465" s="352">
        <f t="shared" si="83"/>
        <v>375</v>
      </c>
    </row>
    <row r="2466" spans="1:7" s="45" customFormat="1" ht="26.25" x14ac:dyDescent="0.25">
      <c r="A2466" s="206" t="s">
        <v>7340</v>
      </c>
      <c r="B2466" s="206"/>
      <c r="C2466" s="206"/>
      <c r="D2466" s="77" t="s">
        <v>9283</v>
      </c>
      <c r="E2466" s="424">
        <v>2000</v>
      </c>
      <c r="F2466" s="352">
        <f t="shared" si="82"/>
        <v>1200</v>
      </c>
      <c r="G2466" s="352">
        <f t="shared" si="83"/>
        <v>1000</v>
      </c>
    </row>
    <row r="2467" spans="1:7" s="45" customFormat="1" ht="26.25" x14ac:dyDescent="0.25">
      <c r="A2467" s="17" t="s">
        <v>7341</v>
      </c>
      <c r="B2467" s="17"/>
      <c r="C2467" s="132"/>
      <c r="D2467" s="77" t="s">
        <v>9284</v>
      </c>
      <c r="E2467" s="424">
        <v>3000</v>
      </c>
      <c r="F2467" s="352">
        <f t="shared" si="82"/>
        <v>1800</v>
      </c>
      <c r="G2467" s="352">
        <f t="shared" si="83"/>
        <v>1500</v>
      </c>
    </row>
    <row r="2468" spans="1:7" s="45" customFormat="1" ht="13.5" x14ac:dyDescent="0.25">
      <c r="A2468" s="17" t="s">
        <v>7342</v>
      </c>
      <c r="B2468" s="17"/>
      <c r="C2468" s="435"/>
      <c r="D2468" s="77" t="s">
        <v>9285</v>
      </c>
      <c r="E2468" s="424">
        <v>4000</v>
      </c>
      <c r="F2468" s="352">
        <f t="shared" si="82"/>
        <v>2400</v>
      </c>
      <c r="G2468" s="352">
        <f t="shared" si="83"/>
        <v>2000</v>
      </c>
    </row>
    <row r="2469" spans="1:7" s="45" customFormat="1" ht="26.25" x14ac:dyDescent="0.25">
      <c r="A2469" s="17" t="s">
        <v>8152</v>
      </c>
      <c r="B2469" s="17"/>
      <c r="C2469" s="435"/>
      <c r="D2469" s="77" t="s">
        <v>9286</v>
      </c>
      <c r="E2469" s="424">
        <v>1200</v>
      </c>
      <c r="F2469" s="352">
        <f t="shared" si="82"/>
        <v>720</v>
      </c>
      <c r="G2469" s="352">
        <f t="shared" si="83"/>
        <v>600</v>
      </c>
    </row>
    <row r="2470" spans="1:7" s="45" customFormat="1" x14ac:dyDescent="0.25">
      <c r="A2470" s="206" t="s">
        <v>6432</v>
      </c>
      <c r="B2470" s="206" t="s">
        <v>6432</v>
      </c>
      <c r="C2470" s="435"/>
      <c r="D2470" s="76" t="s">
        <v>6433</v>
      </c>
      <c r="E2470" s="424"/>
      <c r="F2470" s="352">
        <f t="shared" si="82"/>
        <v>0</v>
      </c>
      <c r="G2470" s="352">
        <f t="shared" si="83"/>
        <v>0</v>
      </c>
    </row>
    <row r="2471" spans="1:7" s="45" customFormat="1" x14ac:dyDescent="0.25">
      <c r="A2471" s="206" t="s">
        <v>6434</v>
      </c>
      <c r="B2471" s="206" t="s">
        <v>6434</v>
      </c>
      <c r="C2471" s="435"/>
      <c r="D2471" s="77" t="s">
        <v>6435</v>
      </c>
      <c r="E2471" s="424">
        <v>2000</v>
      </c>
      <c r="F2471" s="352">
        <f t="shared" si="82"/>
        <v>1200</v>
      </c>
      <c r="G2471" s="352">
        <f t="shared" si="83"/>
        <v>1000</v>
      </c>
    </row>
    <row r="2472" spans="1:7" s="45" customFormat="1" ht="26.25" x14ac:dyDescent="0.25">
      <c r="A2472" s="579" t="s">
        <v>6436</v>
      </c>
      <c r="B2472" s="579" t="s">
        <v>6436</v>
      </c>
      <c r="C2472" s="435"/>
      <c r="D2472" s="77" t="s">
        <v>9287</v>
      </c>
      <c r="E2472" s="424"/>
      <c r="F2472" s="352">
        <f t="shared" si="82"/>
        <v>0</v>
      </c>
      <c r="G2472" s="352">
        <f t="shared" si="83"/>
        <v>0</v>
      </c>
    </row>
    <row r="2473" spans="1:7" s="45" customFormat="1" x14ac:dyDescent="0.25">
      <c r="A2473" s="580"/>
      <c r="B2473" s="580"/>
      <c r="C2473" s="435"/>
      <c r="D2473" s="137" t="s">
        <v>6437</v>
      </c>
      <c r="E2473" s="424">
        <v>700</v>
      </c>
      <c r="F2473" s="352">
        <f t="shared" si="82"/>
        <v>420</v>
      </c>
      <c r="G2473" s="352">
        <f t="shared" si="83"/>
        <v>350</v>
      </c>
    </row>
    <row r="2474" spans="1:7" s="45" customFormat="1" ht="26.25" x14ac:dyDescent="0.25">
      <c r="A2474" s="579" t="s">
        <v>6438</v>
      </c>
      <c r="B2474" s="579" t="s">
        <v>6438</v>
      </c>
      <c r="C2474" s="435"/>
      <c r="D2474" s="137" t="s">
        <v>9288</v>
      </c>
      <c r="E2474" s="424"/>
      <c r="F2474" s="352">
        <f t="shared" si="82"/>
        <v>0</v>
      </c>
      <c r="G2474" s="352">
        <f t="shared" si="83"/>
        <v>0</v>
      </c>
    </row>
    <row r="2475" spans="1:7" s="45" customFormat="1" ht="25.5" x14ac:dyDescent="0.25">
      <c r="A2475" s="580"/>
      <c r="B2475" s="580"/>
      <c r="C2475" s="435"/>
      <c r="D2475" s="77" t="s">
        <v>6439</v>
      </c>
      <c r="E2475" s="424">
        <v>800</v>
      </c>
      <c r="F2475" s="352">
        <f t="shared" si="82"/>
        <v>480</v>
      </c>
      <c r="G2475" s="352">
        <f t="shared" si="83"/>
        <v>400</v>
      </c>
    </row>
    <row r="2476" spans="1:7" s="45" customFormat="1" ht="26.25" x14ac:dyDescent="0.25">
      <c r="A2476" s="579" t="s">
        <v>6440</v>
      </c>
      <c r="B2476" s="579" t="s">
        <v>6440</v>
      </c>
      <c r="C2476" s="435"/>
      <c r="D2476" s="77" t="s">
        <v>9289</v>
      </c>
      <c r="E2476" s="424"/>
      <c r="F2476" s="352">
        <f t="shared" si="82"/>
        <v>0</v>
      </c>
      <c r="G2476" s="352">
        <f t="shared" si="83"/>
        <v>0</v>
      </c>
    </row>
    <row r="2477" spans="1:7" s="45" customFormat="1" x14ac:dyDescent="0.25">
      <c r="A2477" s="580"/>
      <c r="B2477" s="580"/>
      <c r="C2477" s="435"/>
      <c r="D2477" s="77" t="s">
        <v>6441</v>
      </c>
      <c r="E2477" s="424">
        <v>800</v>
      </c>
      <c r="F2477" s="352">
        <f t="shared" si="82"/>
        <v>480</v>
      </c>
      <c r="G2477" s="352">
        <f t="shared" si="83"/>
        <v>400</v>
      </c>
    </row>
    <row r="2478" spans="1:7" s="45" customFormat="1" ht="26.25" x14ac:dyDescent="0.25">
      <c r="A2478" s="579" t="s">
        <v>6442</v>
      </c>
      <c r="B2478" s="579" t="s">
        <v>6442</v>
      </c>
      <c r="C2478" s="435"/>
      <c r="D2478" s="77" t="s">
        <v>9290</v>
      </c>
      <c r="E2478" s="424"/>
      <c r="F2478" s="352">
        <f t="shared" si="82"/>
        <v>0</v>
      </c>
      <c r="G2478" s="352">
        <f t="shared" si="83"/>
        <v>0</v>
      </c>
    </row>
    <row r="2479" spans="1:7" s="45" customFormat="1" ht="25.5" x14ac:dyDescent="0.25">
      <c r="A2479" s="580"/>
      <c r="B2479" s="580"/>
      <c r="C2479" s="435"/>
      <c r="D2479" s="77" t="s">
        <v>9291</v>
      </c>
      <c r="E2479" s="424">
        <v>1200</v>
      </c>
      <c r="F2479" s="352">
        <f t="shared" si="82"/>
        <v>720</v>
      </c>
      <c r="G2479" s="352">
        <f t="shared" si="83"/>
        <v>600</v>
      </c>
    </row>
    <row r="2480" spans="1:7" s="45" customFormat="1" ht="26.25" x14ac:dyDescent="0.25">
      <c r="A2480" s="579" t="s">
        <v>6443</v>
      </c>
      <c r="B2480" s="579" t="s">
        <v>6443</v>
      </c>
      <c r="C2480" s="435"/>
      <c r="D2480" s="77" t="s">
        <v>9292</v>
      </c>
      <c r="E2480" s="424"/>
      <c r="F2480" s="352">
        <f t="shared" si="82"/>
        <v>0</v>
      </c>
      <c r="G2480" s="352">
        <f t="shared" si="83"/>
        <v>0</v>
      </c>
    </row>
    <row r="2481" spans="1:7" s="45" customFormat="1" ht="25.5" x14ac:dyDescent="0.25">
      <c r="A2481" s="580"/>
      <c r="B2481" s="580"/>
      <c r="C2481" s="435"/>
      <c r="D2481" s="77" t="s">
        <v>6444</v>
      </c>
      <c r="E2481" s="424">
        <v>700</v>
      </c>
      <c r="F2481" s="352">
        <f t="shared" si="82"/>
        <v>420</v>
      </c>
      <c r="G2481" s="352">
        <f t="shared" si="83"/>
        <v>350</v>
      </c>
    </row>
    <row r="2482" spans="1:7" s="45" customFormat="1" ht="26.25" x14ac:dyDescent="0.25">
      <c r="A2482" s="579" t="s">
        <v>6445</v>
      </c>
      <c r="B2482" s="579" t="s">
        <v>6445</v>
      </c>
      <c r="C2482" s="435"/>
      <c r="D2482" s="77" t="s">
        <v>9293</v>
      </c>
      <c r="E2482" s="424"/>
      <c r="F2482" s="352">
        <f t="shared" si="82"/>
        <v>0</v>
      </c>
      <c r="G2482" s="352">
        <f t="shared" si="83"/>
        <v>0</v>
      </c>
    </row>
    <row r="2483" spans="1:7" s="45" customFormat="1" ht="25.5" x14ac:dyDescent="0.25">
      <c r="A2483" s="580"/>
      <c r="B2483" s="580"/>
      <c r="C2483" s="435"/>
      <c r="D2483" s="77" t="s">
        <v>6446</v>
      </c>
      <c r="E2483" s="424">
        <v>700</v>
      </c>
      <c r="F2483" s="352">
        <f t="shared" si="82"/>
        <v>420</v>
      </c>
      <c r="G2483" s="352">
        <f t="shared" si="83"/>
        <v>350</v>
      </c>
    </row>
    <row r="2484" spans="1:7" s="45" customFormat="1" ht="26.25" x14ac:dyDescent="0.25">
      <c r="A2484" s="579" t="s">
        <v>6447</v>
      </c>
      <c r="B2484" s="579" t="s">
        <v>6447</v>
      </c>
      <c r="C2484" s="435"/>
      <c r="D2484" s="77" t="s">
        <v>9294</v>
      </c>
      <c r="E2484" s="424"/>
      <c r="F2484" s="352">
        <f t="shared" si="82"/>
        <v>0</v>
      </c>
      <c r="G2484" s="352">
        <f t="shared" si="83"/>
        <v>0</v>
      </c>
    </row>
    <row r="2485" spans="1:7" s="45" customFormat="1" ht="38.25" x14ac:dyDescent="0.25">
      <c r="A2485" s="580"/>
      <c r="B2485" s="580"/>
      <c r="C2485" s="435"/>
      <c r="D2485" s="77" t="s">
        <v>9295</v>
      </c>
      <c r="E2485" s="424">
        <v>2000</v>
      </c>
      <c r="F2485" s="352">
        <f t="shared" si="82"/>
        <v>1200</v>
      </c>
      <c r="G2485" s="352">
        <f t="shared" si="83"/>
        <v>1000</v>
      </c>
    </row>
    <row r="2486" spans="1:7" s="45" customFormat="1" ht="26.25" x14ac:dyDescent="0.25">
      <c r="A2486" s="17" t="s">
        <v>6448</v>
      </c>
      <c r="B2486" s="17"/>
      <c r="C2486" s="435"/>
      <c r="D2486" s="77" t="s">
        <v>9296</v>
      </c>
      <c r="E2486" s="424">
        <v>1500</v>
      </c>
      <c r="F2486" s="352">
        <f t="shared" si="82"/>
        <v>900</v>
      </c>
      <c r="G2486" s="352">
        <f t="shared" si="83"/>
        <v>750</v>
      </c>
    </row>
    <row r="2487" spans="1:7" s="45" customFormat="1" ht="26.25" x14ac:dyDescent="0.25">
      <c r="A2487" s="579" t="s">
        <v>6450</v>
      </c>
      <c r="B2487" s="579" t="s">
        <v>6448</v>
      </c>
      <c r="C2487" s="435"/>
      <c r="D2487" s="77" t="s">
        <v>9297</v>
      </c>
      <c r="E2487" s="424"/>
      <c r="F2487" s="352">
        <f t="shared" si="82"/>
        <v>0</v>
      </c>
      <c r="G2487" s="352">
        <f t="shared" si="83"/>
        <v>0</v>
      </c>
    </row>
    <row r="2488" spans="1:7" s="45" customFormat="1" ht="25.5" x14ac:dyDescent="0.25">
      <c r="A2488" s="580"/>
      <c r="B2488" s="580"/>
      <c r="C2488" s="435"/>
      <c r="D2488" s="77" t="s">
        <v>6449</v>
      </c>
      <c r="E2488" s="424">
        <v>1000</v>
      </c>
      <c r="F2488" s="352">
        <f t="shared" si="82"/>
        <v>600</v>
      </c>
      <c r="G2488" s="352">
        <f t="shared" si="83"/>
        <v>500</v>
      </c>
    </row>
    <row r="2489" spans="1:7" s="45" customFormat="1" ht="26.25" x14ac:dyDescent="0.25">
      <c r="A2489" s="579" t="s">
        <v>6452</v>
      </c>
      <c r="B2489" s="579" t="s">
        <v>6450</v>
      </c>
      <c r="C2489" s="435"/>
      <c r="D2489" s="77" t="s">
        <v>9298</v>
      </c>
      <c r="E2489" s="424"/>
      <c r="F2489" s="352">
        <f t="shared" si="82"/>
        <v>0</v>
      </c>
      <c r="G2489" s="352">
        <f t="shared" si="83"/>
        <v>0</v>
      </c>
    </row>
    <row r="2490" spans="1:7" s="45" customFormat="1" ht="25.5" x14ac:dyDescent="0.25">
      <c r="A2490" s="580"/>
      <c r="B2490" s="580"/>
      <c r="C2490" s="435"/>
      <c r="D2490" s="77" t="s">
        <v>6451</v>
      </c>
      <c r="E2490" s="424">
        <v>1800</v>
      </c>
      <c r="F2490" s="352">
        <f t="shared" si="82"/>
        <v>1080</v>
      </c>
      <c r="G2490" s="352">
        <f t="shared" si="83"/>
        <v>900</v>
      </c>
    </row>
    <row r="2491" spans="1:7" s="45" customFormat="1" ht="26.25" x14ac:dyDescent="0.25">
      <c r="A2491" s="579" t="s">
        <v>6454</v>
      </c>
      <c r="B2491" s="579" t="s">
        <v>6452</v>
      </c>
      <c r="C2491" s="435"/>
      <c r="D2491" s="77" t="s">
        <v>9299</v>
      </c>
      <c r="E2491" s="424"/>
      <c r="F2491" s="352">
        <f t="shared" si="82"/>
        <v>0</v>
      </c>
      <c r="G2491" s="352">
        <f t="shared" si="83"/>
        <v>0</v>
      </c>
    </row>
    <row r="2492" spans="1:7" s="45" customFormat="1" x14ac:dyDescent="0.25">
      <c r="A2492" s="580"/>
      <c r="B2492" s="580"/>
      <c r="C2492" s="17"/>
      <c r="D2492" s="77" t="s">
        <v>6453</v>
      </c>
      <c r="E2492" s="424">
        <v>1200</v>
      </c>
      <c r="F2492" s="352">
        <f t="shared" si="82"/>
        <v>720</v>
      </c>
      <c r="G2492" s="352">
        <f t="shared" si="83"/>
        <v>600</v>
      </c>
    </row>
    <row r="2493" spans="1:7" s="45" customFormat="1" ht="25.5" x14ac:dyDescent="0.25">
      <c r="A2493" s="206" t="s">
        <v>6456</v>
      </c>
      <c r="B2493" s="206" t="s">
        <v>6454</v>
      </c>
      <c r="C2493" s="435"/>
      <c r="D2493" s="77" t="s">
        <v>6455</v>
      </c>
      <c r="E2493" s="424">
        <v>1300</v>
      </c>
      <c r="F2493" s="352">
        <f t="shared" si="82"/>
        <v>780</v>
      </c>
      <c r="G2493" s="352">
        <f t="shared" si="83"/>
        <v>650</v>
      </c>
    </row>
    <row r="2494" spans="1:7" s="45" customFormat="1" x14ac:dyDescent="0.25">
      <c r="A2494" s="206" t="s">
        <v>6458</v>
      </c>
      <c r="B2494" s="206" t="s">
        <v>6456</v>
      </c>
      <c r="C2494" s="435"/>
      <c r="D2494" s="77" t="s">
        <v>6457</v>
      </c>
      <c r="E2494" s="424">
        <v>1000</v>
      </c>
      <c r="F2494" s="352">
        <f t="shared" si="82"/>
        <v>600</v>
      </c>
      <c r="G2494" s="352">
        <f t="shared" si="83"/>
        <v>500</v>
      </c>
    </row>
    <row r="2495" spans="1:7" s="45" customFormat="1" x14ac:dyDescent="0.25">
      <c r="A2495" s="206" t="s">
        <v>6460</v>
      </c>
      <c r="B2495" s="206" t="s">
        <v>6458</v>
      </c>
      <c r="C2495" s="435"/>
      <c r="D2495" s="77" t="s">
        <v>6459</v>
      </c>
      <c r="E2495" s="424">
        <v>1000</v>
      </c>
      <c r="F2495" s="352">
        <f t="shared" si="82"/>
        <v>600</v>
      </c>
      <c r="G2495" s="352">
        <f t="shared" si="83"/>
        <v>500</v>
      </c>
    </row>
    <row r="2496" spans="1:7" s="45" customFormat="1" ht="26.25" x14ac:dyDescent="0.25">
      <c r="A2496" s="579" t="s">
        <v>6462</v>
      </c>
      <c r="B2496" s="579" t="s">
        <v>6460</v>
      </c>
      <c r="C2496" s="435"/>
      <c r="D2496" s="77" t="s">
        <v>9300</v>
      </c>
      <c r="E2496" s="424"/>
      <c r="F2496" s="352">
        <f t="shared" si="82"/>
        <v>0</v>
      </c>
      <c r="G2496" s="352">
        <f t="shared" si="83"/>
        <v>0</v>
      </c>
    </row>
    <row r="2497" spans="1:7" s="45" customFormat="1" ht="25.5" x14ac:dyDescent="0.25">
      <c r="A2497" s="580"/>
      <c r="B2497" s="580"/>
      <c r="C2497" s="435"/>
      <c r="D2497" s="77" t="s">
        <v>6461</v>
      </c>
      <c r="E2497" s="424">
        <v>1300</v>
      </c>
      <c r="F2497" s="352">
        <f t="shared" si="82"/>
        <v>780</v>
      </c>
      <c r="G2497" s="352">
        <f t="shared" si="83"/>
        <v>650</v>
      </c>
    </row>
    <row r="2498" spans="1:7" s="45" customFormat="1" ht="26.25" x14ac:dyDescent="0.25">
      <c r="A2498" s="579" t="s">
        <v>6464</v>
      </c>
      <c r="B2498" s="579" t="s">
        <v>6462</v>
      </c>
      <c r="C2498" s="435"/>
      <c r="D2498" s="77" t="s">
        <v>9301</v>
      </c>
      <c r="E2498" s="424"/>
      <c r="F2498" s="352">
        <f t="shared" si="82"/>
        <v>0</v>
      </c>
      <c r="G2498" s="352">
        <f t="shared" si="83"/>
        <v>0</v>
      </c>
    </row>
    <row r="2499" spans="1:7" s="45" customFormat="1" ht="25.5" x14ac:dyDescent="0.25">
      <c r="A2499" s="580"/>
      <c r="B2499" s="580"/>
      <c r="C2499" s="435"/>
      <c r="D2499" s="77" t="s">
        <v>6463</v>
      </c>
      <c r="E2499" s="424">
        <v>1200</v>
      </c>
      <c r="F2499" s="352">
        <f t="shared" si="82"/>
        <v>720</v>
      </c>
      <c r="G2499" s="352">
        <f t="shared" si="83"/>
        <v>600</v>
      </c>
    </row>
    <row r="2500" spans="1:7" s="45" customFormat="1" ht="25.5" x14ac:dyDescent="0.25">
      <c r="A2500" s="206" t="s">
        <v>6466</v>
      </c>
      <c r="B2500" s="206" t="s">
        <v>6464</v>
      </c>
      <c r="C2500" s="435"/>
      <c r="D2500" s="77" t="s">
        <v>6465</v>
      </c>
      <c r="E2500" s="424">
        <v>1200</v>
      </c>
      <c r="F2500" s="352">
        <f t="shared" si="82"/>
        <v>720</v>
      </c>
      <c r="G2500" s="352">
        <f t="shared" si="83"/>
        <v>600</v>
      </c>
    </row>
    <row r="2501" spans="1:7" s="45" customFormat="1" ht="38.25" x14ac:dyDescent="0.25">
      <c r="A2501" s="206" t="s">
        <v>6468</v>
      </c>
      <c r="B2501" s="206" t="s">
        <v>6466</v>
      </c>
      <c r="C2501" s="435"/>
      <c r="D2501" s="77" t="s">
        <v>6467</v>
      </c>
      <c r="E2501" s="424">
        <v>900</v>
      </c>
      <c r="F2501" s="352">
        <f t="shared" si="82"/>
        <v>540</v>
      </c>
      <c r="G2501" s="352">
        <f t="shared" si="83"/>
        <v>450</v>
      </c>
    </row>
    <row r="2502" spans="1:7" s="45" customFormat="1" ht="39.75" x14ac:dyDescent="0.25">
      <c r="A2502" s="579" t="s">
        <v>6470</v>
      </c>
      <c r="B2502" s="579" t="s">
        <v>6468</v>
      </c>
      <c r="C2502" s="435"/>
      <c r="D2502" s="77" t="s">
        <v>9302</v>
      </c>
      <c r="E2502" s="424"/>
      <c r="F2502" s="352">
        <f t="shared" si="82"/>
        <v>0</v>
      </c>
      <c r="G2502" s="352">
        <f t="shared" si="83"/>
        <v>0</v>
      </c>
    </row>
    <row r="2503" spans="1:7" s="45" customFormat="1" x14ac:dyDescent="0.25">
      <c r="A2503" s="580"/>
      <c r="B2503" s="580"/>
      <c r="C2503" s="435"/>
      <c r="D2503" s="77" t="s">
        <v>6469</v>
      </c>
      <c r="E2503" s="424">
        <v>1200</v>
      </c>
      <c r="F2503" s="352">
        <f t="shared" si="82"/>
        <v>720</v>
      </c>
      <c r="G2503" s="352">
        <f t="shared" si="83"/>
        <v>600</v>
      </c>
    </row>
    <row r="2504" spans="1:7" s="45" customFormat="1" ht="25.5" x14ac:dyDescent="0.25">
      <c r="A2504" s="206" t="s">
        <v>6472</v>
      </c>
      <c r="B2504" s="206" t="s">
        <v>6470</v>
      </c>
      <c r="C2504" s="435"/>
      <c r="D2504" s="77" t="s">
        <v>6471</v>
      </c>
      <c r="E2504" s="424">
        <v>700</v>
      </c>
      <c r="F2504" s="352">
        <f t="shared" si="82"/>
        <v>420</v>
      </c>
      <c r="G2504" s="352">
        <f t="shared" si="83"/>
        <v>350</v>
      </c>
    </row>
    <row r="2505" spans="1:7" s="45" customFormat="1" x14ac:dyDescent="0.25">
      <c r="A2505" s="206" t="s">
        <v>6474</v>
      </c>
      <c r="B2505" s="206" t="s">
        <v>6472</v>
      </c>
      <c r="C2505" s="435"/>
      <c r="D2505" s="77" t="s">
        <v>6473</v>
      </c>
      <c r="E2505" s="424">
        <v>900</v>
      </c>
      <c r="F2505" s="352">
        <f t="shared" si="82"/>
        <v>540</v>
      </c>
      <c r="G2505" s="352">
        <f t="shared" si="83"/>
        <v>450</v>
      </c>
    </row>
    <row r="2506" spans="1:7" s="45" customFormat="1" x14ac:dyDescent="0.25">
      <c r="A2506" s="206" t="s">
        <v>6476</v>
      </c>
      <c r="B2506" s="206" t="s">
        <v>6474</v>
      </c>
      <c r="C2506" s="435"/>
      <c r="D2506" s="77" t="s">
        <v>6475</v>
      </c>
      <c r="E2506" s="424">
        <v>900</v>
      </c>
      <c r="F2506" s="352">
        <f t="shared" si="82"/>
        <v>540</v>
      </c>
      <c r="G2506" s="352">
        <f t="shared" si="83"/>
        <v>450</v>
      </c>
    </row>
    <row r="2507" spans="1:7" s="45" customFormat="1" x14ac:dyDescent="0.25">
      <c r="A2507" s="206" t="s">
        <v>6476</v>
      </c>
      <c r="B2507" s="206" t="s">
        <v>6476</v>
      </c>
      <c r="C2507" s="435"/>
      <c r="D2507" s="77" t="s">
        <v>6477</v>
      </c>
      <c r="E2507" s="424">
        <v>700</v>
      </c>
      <c r="F2507" s="352">
        <f t="shared" si="82"/>
        <v>420</v>
      </c>
      <c r="G2507" s="352">
        <f t="shared" si="83"/>
        <v>350</v>
      </c>
    </row>
    <row r="2508" spans="1:7" s="45" customFormat="1" ht="13.5" x14ac:dyDescent="0.25">
      <c r="A2508" s="206" t="s">
        <v>7343</v>
      </c>
      <c r="B2508" s="206"/>
      <c r="C2508" s="347"/>
      <c r="D2508" s="77" t="s">
        <v>9303</v>
      </c>
      <c r="E2508" s="424">
        <v>1000</v>
      </c>
      <c r="F2508" s="352">
        <f t="shared" si="82"/>
        <v>600</v>
      </c>
      <c r="G2508" s="352">
        <f t="shared" si="83"/>
        <v>500</v>
      </c>
    </row>
    <row r="2509" spans="1:7" s="45" customFormat="1" ht="13.5" x14ac:dyDescent="0.25">
      <c r="A2509" s="206" t="s">
        <v>8153</v>
      </c>
      <c r="B2509" s="206"/>
      <c r="C2509" s="206"/>
      <c r="D2509" s="77" t="s">
        <v>9304</v>
      </c>
      <c r="E2509" s="424">
        <v>8000</v>
      </c>
      <c r="F2509" s="352">
        <f t="shared" si="82"/>
        <v>4800</v>
      </c>
      <c r="G2509" s="352">
        <f t="shared" si="83"/>
        <v>4000</v>
      </c>
    </row>
    <row r="2510" spans="1:7" s="45" customFormat="1" x14ac:dyDescent="0.25">
      <c r="A2510" s="132" t="s">
        <v>3117</v>
      </c>
      <c r="B2510" s="132"/>
      <c r="C2510" s="132"/>
      <c r="D2510" s="76" t="s">
        <v>6478</v>
      </c>
      <c r="E2510" s="424"/>
      <c r="F2510" s="352">
        <f t="shared" si="82"/>
        <v>0</v>
      </c>
      <c r="G2510" s="352">
        <f t="shared" si="83"/>
        <v>0</v>
      </c>
    </row>
    <row r="2511" spans="1:7" s="45" customFormat="1" x14ac:dyDescent="0.25">
      <c r="A2511" s="576" t="s">
        <v>83</v>
      </c>
      <c r="B2511" s="576" t="s">
        <v>83</v>
      </c>
      <c r="C2511" s="576"/>
      <c r="D2511" s="436" t="s">
        <v>6479</v>
      </c>
      <c r="E2511" s="424"/>
      <c r="F2511" s="352">
        <f t="shared" si="82"/>
        <v>0</v>
      </c>
      <c r="G2511" s="352">
        <f t="shared" si="83"/>
        <v>0</v>
      </c>
    </row>
    <row r="2512" spans="1:7" s="45" customFormat="1" x14ac:dyDescent="0.25">
      <c r="A2512" s="578"/>
      <c r="B2512" s="578"/>
      <c r="C2512" s="578"/>
      <c r="D2512" s="437" t="s">
        <v>6480</v>
      </c>
      <c r="E2512" s="424">
        <v>6600</v>
      </c>
      <c r="F2512" s="352">
        <f t="shared" si="82"/>
        <v>3960</v>
      </c>
      <c r="G2512" s="352">
        <f t="shared" si="83"/>
        <v>3300</v>
      </c>
    </row>
    <row r="2513" spans="1:7" s="45" customFormat="1" x14ac:dyDescent="0.25">
      <c r="A2513" s="578"/>
      <c r="B2513" s="578"/>
      <c r="C2513" s="578"/>
      <c r="D2513" s="437" t="s">
        <v>6481</v>
      </c>
      <c r="E2513" s="424">
        <v>7600</v>
      </c>
      <c r="F2513" s="352">
        <f t="shared" si="82"/>
        <v>4560</v>
      </c>
      <c r="G2513" s="352">
        <f t="shared" si="83"/>
        <v>3800</v>
      </c>
    </row>
    <row r="2514" spans="1:7" s="45" customFormat="1" x14ac:dyDescent="0.25">
      <c r="A2514" s="578"/>
      <c r="B2514" s="578"/>
      <c r="C2514" s="578"/>
      <c r="D2514" s="437" t="s">
        <v>6482</v>
      </c>
      <c r="E2514" s="424">
        <v>9500</v>
      </c>
      <c r="F2514" s="352">
        <f t="shared" si="82"/>
        <v>5700</v>
      </c>
      <c r="G2514" s="352">
        <f t="shared" si="83"/>
        <v>4750</v>
      </c>
    </row>
    <row r="2515" spans="1:7" s="45" customFormat="1" x14ac:dyDescent="0.25">
      <c r="A2515" s="578"/>
      <c r="B2515" s="578"/>
      <c r="C2515" s="578"/>
      <c r="D2515" s="437" t="s">
        <v>6483</v>
      </c>
      <c r="E2515" s="424">
        <v>8200</v>
      </c>
      <c r="F2515" s="352">
        <f t="shared" si="82"/>
        <v>4920</v>
      </c>
      <c r="G2515" s="352">
        <f t="shared" si="83"/>
        <v>4100</v>
      </c>
    </row>
    <row r="2516" spans="1:7" s="45" customFormat="1" x14ac:dyDescent="0.25">
      <c r="A2516" s="578"/>
      <c r="B2516" s="578"/>
      <c r="C2516" s="578"/>
      <c r="D2516" s="437" t="s">
        <v>6484</v>
      </c>
      <c r="E2516" s="424">
        <v>7200</v>
      </c>
      <c r="F2516" s="352">
        <f t="shared" si="82"/>
        <v>4320</v>
      </c>
      <c r="G2516" s="352">
        <f t="shared" si="83"/>
        <v>3600</v>
      </c>
    </row>
    <row r="2517" spans="1:7" s="45" customFormat="1" x14ac:dyDescent="0.25">
      <c r="A2517" s="578"/>
      <c r="B2517" s="578"/>
      <c r="C2517" s="578"/>
      <c r="D2517" s="437" t="s">
        <v>6485</v>
      </c>
      <c r="E2517" s="424">
        <v>3000</v>
      </c>
      <c r="F2517" s="352">
        <f t="shared" si="82"/>
        <v>1800</v>
      </c>
      <c r="G2517" s="352">
        <f t="shared" si="83"/>
        <v>1500</v>
      </c>
    </row>
    <row r="2518" spans="1:7" s="45" customFormat="1" x14ac:dyDescent="0.25">
      <c r="A2518" s="577"/>
      <c r="B2518" s="577"/>
      <c r="C2518" s="577"/>
      <c r="D2518" s="437" t="s">
        <v>6486</v>
      </c>
      <c r="E2518" s="424">
        <v>2000</v>
      </c>
      <c r="F2518" s="352">
        <f t="shared" si="82"/>
        <v>1200</v>
      </c>
      <c r="G2518" s="352">
        <f t="shared" si="83"/>
        <v>1000</v>
      </c>
    </row>
    <row r="2519" spans="1:7" s="45" customFormat="1" x14ac:dyDescent="0.25">
      <c r="A2519" s="576" t="s">
        <v>1297</v>
      </c>
      <c r="B2519" s="576" t="s">
        <v>1297</v>
      </c>
      <c r="C2519" s="576"/>
      <c r="D2519" s="436" t="s">
        <v>6487</v>
      </c>
      <c r="E2519" s="424"/>
      <c r="F2519" s="352">
        <f t="shared" si="82"/>
        <v>0</v>
      </c>
      <c r="G2519" s="352">
        <f t="shared" si="83"/>
        <v>0</v>
      </c>
    </row>
    <row r="2520" spans="1:7" s="45" customFormat="1" ht="25.5" x14ac:dyDescent="0.25">
      <c r="A2520" s="578"/>
      <c r="B2520" s="578"/>
      <c r="C2520" s="578"/>
      <c r="D2520" s="437" t="s">
        <v>6488</v>
      </c>
      <c r="E2520" s="424">
        <v>3300</v>
      </c>
      <c r="F2520" s="352">
        <f t="shared" si="82"/>
        <v>1980</v>
      </c>
      <c r="G2520" s="352">
        <f t="shared" si="83"/>
        <v>1650</v>
      </c>
    </row>
    <row r="2521" spans="1:7" s="45" customFormat="1" x14ac:dyDescent="0.25">
      <c r="A2521" s="578"/>
      <c r="B2521" s="578"/>
      <c r="C2521" s="578"/>
      <c r="D2521" s="437" t="s">
        <v>6489</v>
      </c>
      <c r="E2521" s="424">
        <v>6700</v>
      </c>
      <c r="F2521" s="352">
        <f t="shared" si="82"/>
        <v>4020</v>
      </c>
      <c r="G2521" s="352">
        <f t="shared" si="83"/>
        <v>3350</v>
      </c>
    </row>
    <row r="2522" spans="1:7" s="45" customFormat="1" x14ac:dyDescent="0.25">
      <c r="A2522" s="578"/>
      <c r="B2522" s="578"/>
      <c r="C2522" s="578"/>
      <c r="D2522" s="437" t="s">
        <v>6490</v>
      </c>
      <c r="E2522" s="424">
        <v>4400</v>
      </c>
      <c r="F2522" s="352">
        <f t="shared" si="82"/>
        <v>2640</v>
      </c>
      <c r="G2522" s="352">
        <f t="shared" si="83"/>
        <v>2200</v>
      </c>
    </row>
    <row r="2523" spans="1:7" s="45" customFormat="1" x14ac:dyDescent="0.25">
      <c r="A2523" s="578"/>
      <c r="B2523" s="578"/>
      <c r="C2523" s="578"/>
      <c r="D2523" s="437" t="s">
        <v>6491</v>
      </c>
      <c r="E2523" s="424">
        <v>3000</v>
      </c>
      <c r="F2523" s="352">
        <f t="shared" si="82"/>
        <v>1800</v>
      </c>
      <c r="G2523" s="352">
        <f t="shared" si="83"/>
        <v>1500</v>
      </c>
    </row>
    <row r="2524" spans="1:7" s="45" customFormat="1" x14ac:dyDescent="0.25">
      <c r="A2524" s="577"/>
      <c r="B2524" s="577"/>
      <c r="C2524" s="577"/>
      <c r="D2524" s="437" t="s">
        <v>6492</v>
      </c>
      <c r="E2524" s="424">
        <v>2600</v>
      </c>
      <c r="F2524" s="352">
        <f t="shared" si="82"/>
        <v>1560</v>
      </c>
      <c r="G2524" s="352">
        <f t="shared" si="83"/>
        <v>1300</v>
      </c>
    </row>
    <row r="2525" spans="1:7" s="45" customFormat="1" x14ac:dyDescent="0.25">
      <c r="A2525" s="576" t="s">
        <v>1598</v>
      </c>
      <c r="B2525" s="576" t="s">
        <v>1598</v>
      </c>
      <c r="C2525" s="576"/>
      <c r="D2525" s="436" t="s">
        <v>5482</v>
      </c>
      <c r="E2525" s="424"/>
      <c r="F2525" s="352">
        <f t="shared" ref="F2525:F2588" si="84">IFERROR(E2525*0.6,0)</f>
        <v>0</v>
      </c>
      <c r="G2525" s="352">
        <f t="shared" ref="G2525:G2588" si="85">IFERROR(E2525*0.5,0)</f>
        <v>0</v>
      </c>
    </row>
    <row r="2526" spans="1:7" s="45" customFormat="1" ht="25.5" x14ac:dyDescent="0.25">
      <c r="A2526" s="578"/>
      <c r="B2526" s="578"/>
      <c r="C2526" s="578"/>
      <c r="D2526" s="437" t="s">
        <v>6493</v>
      </c>
      <c r="E2526" s="424">
        <v>2500</v>
      </c>
      <c r="F2526" s="352">
        <f t="shared" si="84"/>
        <v>1500</v>
      </c>
      <c r="G2526" s="352">
        <f t="shared" si="85"/>
        <v>1250</v>
      </c>
    </row>
    <row r="2527" spans="1:7" s="45" customFormat="1" x14ac:dyDescent="0.25">
      <c r="A2527" s="578"/>
      <c r="B2527" s="578"/>
      <c r="C2527" s="578"/>
      <c r="D2527" s="437" t="s">
        <v>6494</v>
      </c>
      <c r="E2527" s="424">
        <v>2600</v>
      </c>
      <c r="F2527" s="352">
        <f t="shared" si="84"/>
        <v>1560</v>
      </c>
      <c r="G2527" s="352">
        <f t="shared" si="85"/>
        <v>1300</v>
      </c>
    </row>
    <row r="2528" spans="1:7" s="45" customFormat="1" x14ac:dyDescent="0.25">
      <c r="A2528" s="578"/>
      <c r="B2528" s="578"/>
      <c r="C2528" s="578"/>
      <c r="D2528" s="437" t="s">
        <v>6495</v>
      </c>
      <c r="E2528" s="424">
        <v>1900</v>
      </c>
      <c r="F2528" s="352">
        <f t="shared" si="84"/>
        <v>1140</v>
      </c>
      <c r="G2528" s="352">
        <f t="shared" si="85"/>
        <v>950</v>
      </c>
    </row>
    <row r="2529" spans="1:7" s="45" customFormat="1" ht="27" x14ac:dyDescent="0.25">
      <c r="A2529" s="578"/>
      <c r="B2529" s="578"/>
      <c r="C2529" s="578"/>
      <c r="D2529" s="437" t="s">
        <v>9305</v>
      </c>
      <c r="E2529" s="424"/>
      <c r="F2529" s="352">
        <f t="shared" si="84"/>
        <v>0</v>
      </c>
      <c r="G2529" s="352">
        <f t="shared" si="85"/>
        <v>0</v>
      </c>
    </row>
    <row r="2530" spans="1:7" s="45" customFormat="1" ht="13.5" x14ac:dyDescent="0.25">
      <c r="A2530" s="578"/>
      <c r="B2530" s="578"/>
      <c r="C2530" s="578"/>
      <c r="D2530" s="438" t="s">
        <v>6496</v>
      </c>
      <c r="E2530" s="424">
        <v>2300</v>
      </c>
      <c r="F2530" s="352">
        <f t="shared" si="84"/>
        <v>1380</v>
      </c>
      <c r="G2530" s="352">
        <f t="shared" si="85"/>
        <v>1150</v>
      </c>
    </row>
    <row r="2531" spans="1:7" s="45" customFormat="1" x14ac:dyDescent="0.25">
      <c r="A2531" s="578"/>
      <c r="B2531" s="578"/>
      <c r="C2531" s="578"/>
      <c r="D2531" s="437" t="s">
        <v>6497</v>
      </c>
      <c r="E2531" s="424">
        <v>1600</v>
      </c>
      <c r="F2531" s="352">
        <f t="shared" si="84"/>
        <v>960</v>
      </c>
      <c r="G2531" s="352">
        <f t="shared" si="85"/>
        <v>800</v>
      </c>
    </row>
    <row r="2532" spans="1:7" s="45" customFormat="1" x14ac:dyDescent="0.25">
      <c r="A2532" s="578"/>
      <c r="B2532" s="578"/>
      <c r="C2532" s="578"/>
      <c r="D2532" s="437" t="s">
        <v>6498</v>
      </c>
      <c r="E2532" s="424">
        <v>1200</v>
      </c>
      <c r="F2532" s="352">
        <f t="shared" si="84"/>
        <v>720</v>
      </c>
      <c r="G2532" s="352">
        <f t="shared" si="85"/>
        <v>600</v>
      </c>
    </row>
    <row r="2533" spans="1:7" s="45" customFormat="1" x14ac:dyDescent="0.25">
      <c r="A2533" s="577"/>
      <c r="B2533" s="577"/>
      <c r="C2533" s="577"/>
      <c r="D2533" s="437" t="s">
        <v>6499</v>
      </c>
      <c r="E2533" s="424">
        <v>800</v>
      </c>
      <c r="F2533" s="352">
        <f t="shared" si="84"/>
        <v>480</v>
      </c>
      <c r="G2533" s="352">
        <f t="shared" si="85"/>
        <v>400</v>
      </c>
    </row>
    <row r="2534" spans="1:7" s="45" customFormat="1" x14ac:dyDescent="0.25">
      <c r="A2534" s="576" t="s">
        <v>1602</v>
      </c>
      <c r="B2534" s="576" t="s">
        <v>1602</v>
      </c>
      <c r="C2534" s="576"/>
      <c r="D2534" s="436" t="s">
        <v>6500</v>
      </c>
      <c r="E2534" s="424"/>
      <c r="F2534" s="352">
        <f t="shared" si="84"/>
        <v>0</v>
      </c>
      <c r="G2534" s="352">
        <f t="shared" si="85"/>
        <v>0</v>
      </c>
    </row>
    <row r="2535" spans="1:7" s="45" customFormat="1" ht="25.5" x14ac:dyDescent="0.25">
      <c r="A2535" s="577"/>
      <c r="B2535" s="577"/>
      <c r="C2535" s="577"/>
      <c r="D2535" s="437" t="s">
        <v>8154</v>
      </c>
      <c r="E2535" s="424">
        <v>3400</v>
      </c>
      <c r="F2535" s="352">
        <f t="shared" si="84"/>
        <v>2040</v>
      </c>
      <c r="G2535" s="352">
        <f t="shared" si="85"/>
        <v>1700</v>
      </c>
    </row>
    <row r="2536" spans="1:7" s="45" customFormat="1" x14ac:dyDescent="0.25">
      <c r="A2536" s="576" t="s">
        <v>1603</v>
      </c>
      <c r="B2536" s="576" t="s">
        <v>1603</v>
      </c>
      <c r="C2536" s="576"/>
      <c r="D2536" s="436" t="s">
        <v>6501</v>
      </c>
      <c r="E2536" s="424"/>
      <c r="F2536" s="352">
        <f t="shared" si="84"/>
        <v>0</v>
      </c>
      <c r="G2536" s="352">
        <f t="shared" si="85"/>
        <v>0</v>
      </c>
    </row>
    <row r="2537" spans="1:7" s="45" customFormat="1" ht="27" x14ac:dyDescent="0.25">
      <c r="A2537" s="578"/>
      <c r="B2537" s="578"/>
      <c r="C2537" s="578"/>
      <c r="D2537" s="437" t="s">
        <v>9306</v>
      </c>
      <c r="E2537" s="424"/>
      <c r="F2537" s="352">
        <f t="shared" si="84"/>
        <v>0</v>
      </c>
      <c r="G2537" s="352">
        <f t="shared" si="85"/>
        <v>0</v>
      </c>
    </row>
    <row r="2538" spans="1:7" s="45" customFormat="1" x14ac:dyDescent="0.25">
      <c r="A2538" s="578"/>
      <c r="B2538" s="578"/>
      <c r="C2538" s="578"/>
      <c r="D2538" s="437" t="s">
        <v>6502</v>
      </c>
      <c r="E2538" s="424">
        <v>1100</v>
      </c>
      <c r="F2538" s="352">
        <f t="shared" si="84"/>
        <v>660</v>
      </c>
      <c r="G2538" s="352">
        <f t="shared" si="85"/>
        <v>550</v>
      </c>
    </row>
    <row r="2539" spans="1:7" s="45" customFormat="1" x14ac:dyDescent="0.25">
      <c r="A2539" s="578"/>
      <c r="B2539" s="578"/>
      <c r="C2539" s="578"/>
      <c r="D2539" s="437" t="s">
        <v>6503</v>
      </c>
      <c r="E2539" s="424">
        <v>1600</v>
      </c>
      <c r="F2539" s="352">
        <f t="shared" si="84"/>
        <v>960</v>
      </c>
      <c r="G2539" s="352">
        <f t="shared" si="85"/>
        <v>800</v>
      </c>
    </row>
    <row r="2540" spans="1:7" s="45" customFormat="1" x14ac:dyDescent="0.25">
      <c r="A2540" s="578"/>
      <c r="B2540" s="578"/>
      <c r="C2540" s="578"/>
      <c r="D2540" s="437" t="s">
        <v>6504</v>
      </c>
      <c r="E2540" s="424">
        <v>1650</v>
      </c>
      <c r="F2540" s="352">
        <f t="shared" si="84"/>
        <v>990</v>
      </c>
      <c r="G2540" s="352">
        <f t="shared" si="85"/>
        <v>825</v>
      </c>
    </row>
    <row r="2541" spans="1:7" s="45" customFormat="1" x14ac:dyDescent="0.25">
      <c r="A2541" s="578"/>
      <c r="B2541" s="578"/>
      <c r="C2541" s="578"/>
      <c r="D2541" s="437" t="s">
        <v>6505</v>
      </c>
      <c r="E2541" s="424">
        <v>2000</v>
      </c>
      <c r="F2541" s="352">
        <f t="shared" si="84"/>
        <v>1200</v>
      </c>
      <c r="G2541" s="352">
        <f t="shared" si="85"/>
        <v>1000</v>
      </c>
    </row>
    <row r="2542" spans="1:7" s="45" customFormat="1" x14ac:dyDescent="0.25">
      <c r="A2542" s="578"/>
      <c r="B2542" s="578"/>
      <c r="C2542" s="578"/>
      <c r="D2542" s="437" t="s">
        <v>6506</v>
      </c>
      <c r="E2542" s="424">
        <v>3300</v>
      </c>
      <c r="F2542" s="352">
        <f t="shared" si="84"/>
        <v>1980</v>
      </c>
      <c r="G2542" s="352">
        <f t="shared" si="85"/>
        <v>1650</v>
      </c>
    </row>
    <row r="2543" spans="1:7" s="45" customFormat="1" x14ac:dyDescent="0.25">
      <c r="A2543" s="577"/>
      <c r="B2543" s="577"/>
      <c r="C2543" s="577"/>
      <c r="D2543" s="437" t="s">
        <v>6507</v>
      </c>
      <c r="E2543" s="424">
        <v>2700</v>
      </c>
      <c r="F2543" s="352">
        <f t="shared" si="84"/>
        <v>1620</v>
      </c>
      <c r="G2543" s="352">
        <f t="shared" si="85"/>
        <v>1350</v>
      </c>
    </row>
    <row r="2544" spans="1:7" s="45" customFormat="1" x14ac:dyDescent="0.25">
      <c r="A2544" s="576" t="s">
        <v>1606</v>
      </c>
      <c r="B2544" s="576" t="s">
        <v>1606</v>
      </c>
      <c r="C2544" s="576"/>
      <c r="D2544" s="436" t="s">
        <v>6508</v>
      </c>
      <c r="E2544" s="424"/>
      <c r="F2544" s="352">
        <f t="shared" si="84"/>
        <v>0</v>
      </c>
      <c r="G2544" s="352">
        <f t="shared" si="85"/>
        <v>0</v>
      </c>
    </row>
    <row r="2545" spans="1:7" s="45" customFormat="1" x14ac:dyDescent="0.25">
      <c r="A2545" s="578"/>
      <c r="B2545" s="578"/>
      <c r="C2545" s="578"/>
      <c r="D2545" s="437" t="s">
        <v>6509</v>
      </c>
      <c r="E2545" s="424">
        <v>1600</v>
      </c>
      <c r="F2545" s="352">
        <f t="shared" si="84"/>
        <v>960</v>
      </c>
      <c r="G2545" s="352">
        <f t="shared" si="85"/>
        <v>800</v>
      </c>
    </row>
    <row r="2546" spans="1:7" s="45" customFormat="1" ht="25.5" x14ac:dyDescent="0.25">
      <c r="A2546" s="578"/>
      <c r="B2546" s="578"/>
      <c r="C2546" s="578"/>
      <c r="D2546" s="437" t="s">
        <v>6510</v>
      </c>
      <c r="E2546" s="424">
        <v>1000</v>
      </c>
      <c r="F2546" s="352">
        <f t="shared" si="84"/>
        <v>600</v>
      </c>
      <c r="G2546" s="352">
        <f t="shared" si="85"/>
        <v>500</v>
      </c>
    </row>
    <row r="2547" spans="1:7" s="45" customFormat="1" ht="25.5" x14ac:dyDescent="0.25">
      <c r="A2547" s="577"/>
      <c r="B2547" s="577"/>
      <c r="C2547" s="577"/>
      <c r="D2547" s="437" t="s">
        <v>6511</v>
      </c>
      <c r="E2547" s="424">
        <v>950</v>
      </c>
      <c r="F2547" s="352">
        <f t="shared" si="84"/>
        <v>570</v>
      </c>
      <c r="G2547" s="352">
        <f t="shared" si="85"/>
        <v>475</v>
      </c>
    </row>
    <row r="2548" spans="1:7" s="45" customFormat="1" x14ac:dyDescent="0.25">
      <c r="A2548" s="576" t="s">
        <v>1612</v>
      </c>
      <c r="B2548" s="576" t="s">
        <v>1612</v>
      </c>
      <c r="C2548" s="576"/>
      <c r="D2548" s="436" t="s">
        <v>6512</v>
      </c>
      <c r="E2548" s="424"/>
      <c r="F2548" s="352">
        <f t="shared" si="84"/>
        <v>0</v>
      </c>
      <c r="G2548" s="352">
        <f t="shared" si="85"/>
        <v>0</v>
      </c>
    </row>
    <row r="2549" spans="1:7" s="45" customFormat="1" x14ac:dyDescent="0.25">
      <c r="A2549" s="578"/>
      <c r="B2549" s="578"/>
      <c r="C2549" s="578"/>
      <c r="D2549" s="437" t="s">
        <v>6513</v>
      </c>
      <c r="E2549" s="424">
        <v>1700</v>
      </c>
      <c r="F2549" s="352">
        <f t="shared" si="84"/>
        <v>1020</v>
      </c>
      <c r="G2549" s="352">
        <f t="shared" si="85"/>
        <v>850</v>
      </c>
    </row>
    <row r="2550" spans="1:7" s="45" customFormat="1" x14ac:dyDescent="0.25">
      <c r="A2550" s="577"/>
      <c r="B2550" s="577"/>
      <c r="C2550" s="577"/>
      <c r="D2550" s="437" t="s">
        <v>6514</v>
      </c>
      <c r="E2550" s="424">
        <v>1200</v>
      </c>
      <c r="F2550" s="352">
        <f t="shared" si="84"/>
        <v>720</v>
      </c>
      <c r="G2550" s="352">
        <f t="shared" si="85"/>
        <v>600</v>
      </c>
    </row>
    <row r="2551" spans="1:7" s="45" customFormat="1" x14ac:dyDescent="0.25">
      <c r="A2551" s="576" t="s">
        <v>1613</v>
      </c>
      <c r="B2551" s="576" t="s">
        <v>1613</v>
      </c>
      <c r="C2551" s="576"/>
      <c r="D2551" s="436" t="s">
        <v>6515</v>
      </c>
      <c r="E2551" s="424"/>
      <c r="F2551" s="352">
        <f t="shared" si="84"/>
        <v>0</v>
      </c>
      <c r="G2551" s="352">
        <f t="shared" si="85"/>
        <v>0</v>
      </c>
    </row>
    <row r="2552" spans="1:7" s="45" customFormat="1" ht="25.5" x14ac:dyDescent="0.25">
      <c r="A2552" s="577"/>
      <c r="B2552" s="577"/>
      <c r="C2552" s="577"/>
      <c r="D2552" s="437" t="s">
        <v>6516</v>
      </c>
      <c r="E2552" s="424">
        <v>1800</v>
      </c>
      <c r="F2552" s="352">
        <f t="shared" si="84"/>
        <v>1080</v>
      </c>
      <c r="G2552" s="352">
        <f t="shared" si="85"/>
        <v>900</v>
      </c>
    </row>
    <row r="2553" spans="1:7" s="45" customFormat="1" x14ac:dyDescent="0.25">
      <c r="A2553" s="576" t="s">
        <v>2191</v>
      </c>
      <c r="B2553" s="576" t="s">
        <v>2191</v>
      </c>
      <c r="C2553" s="576"/>
      <c r="D2553" s="436" t="s">
        <v>6517</v>
      </c>
      <c r="E2553" s="424"/>
      <c r="F2553" s="352">
        <f t="shared" si="84"/>
        <v>0</v>
      </c>
      <c r="G2553" s="352">
        <f t="shared" si="85"/>
        <v>0</v>
      </c>
    </row>
    <row r="2554" spans="1:7" s="45" customFormat="1" ht="25.5" x14ac:dyDescent="0.25">
      <c r="A2554" s="578"/>
      <c r="B2554" s="578"/>
      <c r="C2554" s="578"/>
      <c r="D2554" s="437" t="s">
        <v>6518</v>
      </c>
      <c r="E2554" s="424">
        <v>1000</v>
      </c>
      <c r="F2554" s="352">
        <f t="shared" si="84"/>
        <v>600</v>
      </c>
      <c r="G2554" s="352">
        <f t="shared" si="85"/>
        <v>500</v>
      </c>
    </row>
    <row r="2555" spans="1:7" s="45" customFormat="1" x14ac:dyDescent="0.25">
      <c r="A2555" s="578"/>
      <c r="B2555" s="578"/>
      <c r="C2555" s="578"/>
      <c r="D2555" s="437" t="s">
        <v>6519</v>
      </c>
      <c r="E2555" s="424">
        <v>800</v>
      </c>
      <c r="F2555" s="352">
        <f t="shared" si="84"/>
        <v>480</v>
      </c>
      <c r="G2555" s="352">
        <f t="shared" si="85"/>
        <v>400</v>
      </c>
    </row>
    <row r="2556" spans="1:7" s="45" customFormat="1" x14ac:dyDescent="0.25">
      <c r="A2556" s="577"/>
      <c r="B2556" s="577"/>
      <c r="C2556" s="577"/>
      <c r="D2556" s="437" t="s">
        <v>6520</v>
      </c>
      <c r="E2556" s="424">
        <v>900</v>
      </c>
      <c r="F2556" s="352">
        <f t="shared" si="84"/>
        <v>540</v>
      </c>
      <c r="G2556" s="352">
        <f t="shared" si="85"/>
        <v>450</v>
      </c>
    </row>
    <row r="2557" spans="1:7" s="45" customFormat="1" x14ac:dyDescent="0.25">
      <c r="A2557" s="576" t="s">
        <v>2193</v>
      </c>
      <c r="B2557" s="576" t="s">
        <v>2193</v>
      </c>
      <c r="C2557" s="576"/>
      <c r="D2557" s="436" t="s">
        <v>6521</v>
      </c>
      <c r="E2557" s="424"/>
      <c r="F2557" s="352">
        <f t="shared" si="84"/>
        <v>0</v>
      </c>
      <c r="G2557" s="352">
        <f t="shared" si="85"/>
        <v>0</v>
      </c>
    </row>
    <row r="2558" spans="1:7" s="45" customFormat="1" ht="25.5" x14ac:dyDescent="0.25">
      <c r="A2558" s="578"/>
      <c r="B2558" s="578"/>
      <c r="C2558" s="578"/>
      <c r="D2558" s="437" t="s">
        <v>6522</v>
      </c>
      <c r="E2558" s="424">
        <v>900</v>
      </c>
      <c r="F2558" s="352">
        <f t="shared" si="84"/>
        <v>540</v>
      </c>
      <c r="G2558" s="352">
        <f t="shared" si="85"/>
        <v>450</v>
      </c>
    </row>
    <row r="2559" spans="1:7" s="45" customFormat="1" x14ac:dyDescent="0.25">
      <c r="A2559" s="578"/>
      <c r="B2559" s="578"/>
      <c r="C2559" s="578"/>
      <c r="D2559" s="437" t="s">
        <v>6523</v>
      </c>
      <c r="E2559" s="424">
        <v>650</v>
      </c>
      <c r="F2559" s="352">
        <f t="shared" si="84"/>
        <v>390</v>
      </c>
      <c r="G2559" s="352">
        <f t="shared" si="85"/>
        <v>325</v>
      </c>
    </row>
    <row r="2560" spans="1:7" s="45" customFormat="1" x14ac:dyDescent="0.25">
      <c r="A2560" s="577"/>
      <c r="B2560" s="577"/>
      <c r="C2560" s="577"/>
      <c r="D2560" s="437" t="s">
        <v>6524</v>
      </c>
      <c r="E2560" s="424">
        <v>800</v>
      </c>
      <c r="F2560" s="352">
        <f t="shared" si="84"/>
        <v>480</v>
      </c>
      <c r="G2560" s="352">
        <f t="shared" si="85"/>
        <v>400</v>
      </c>
    </row>
    <row r="2561" spans="1:7" s="45" customFormat="1" x14ac:dyDescent="0.25">
      <c r="A2561" s="435" t="s">
        <v>2194</v>
      </c>
      <c r="B2561" s="435" t="s">
        <v>2194</v>
      </c>
      <c r="C2561" s="435"/>
      <c r="D2561" s="436" t="s">
        <v>6525</v>
      </c>
      <c r="E2561" s="424"/>
      <c r="F2561" s="352">
        <f t="shared" si="84"/>
        <v>0</v>
      </c>
      <c r="G2561" s="352">
        <f t="shared" si="85"/>
        <v>0</v>
      </c>
    </row>
    <row r="2562" spans="1:7" s="45" customFormat="1" ht="25.5" x14ac:dyDescent="0.25">
      <c r="A2562" s="435" t="s">
        <v>6526</v>
      </c>
      <c r="B2562" s="435" t="s">
        <v>6526</v>
      </c>
      <c r="C2562" s="435"/>
      <c r="D2562" s="437" t="s">
        <v>6527</v>
      </c>
      <c r="E2562" s="424">
        <v>1350</v>
      </c>
      <c r="F2562" s="352">
        <f t="shared" si="84"/>
        <v>810</v>
      </c>
      <c r="G2562" s="352">
        <f t="shared" si="85"/>
        <v>675</v>
      </c>
    </row>
    <row r="2563" spans="1:7" s="45" customFormat="1" ht="26.25" x14ac:dyDescent="0.25">
      <c r="A2563" s="576" t="s">
        <v>6528</v>
      </c>
      <c r="B2563" s="576" t="s">
        <v>6528</v>
      </c>
      <c r="C2563" s="435"/>
      <c r="D2563" s="437" t="s">
        <v>9307</v>
      </c>
      <c r="E2563" s="424"/>
      <c r="F2563" s="352">
        <f t="shared" si="84"/>
        <v>0</v>
      </c>
      <c r="G2563" s="352">
        <f t="shared" si="85"/>
        <v>0</v>
      </c>
    </row>
    <row r="2564" spans="1:7" s="45" customFormat="1" ht="13.5" x14ac:dyDescent="0.25">
      <c r="A2564" s="577"/>
      <c r="B2564" s="577"/>
      <c r="C2564" s="435"/>
      <c r="D2564" s="438" t="s">
        <v>6529</v>
      </c>
      <c r="E2564" s="424">
        <v>1350</v>
      </c>
      <c r="F2564" s="352">
        <f t="shared" si="84"/>
        <v>810</v>
      </c>
      <c r="G2564" s="352">
        <f t="shared" si="85"/>
        <v>675</v>
      </c>
    </row>
    <row r="2565" spans="1:7" s="45" customFormat="1" x14ac:dyDescent="0.25">
      <c r="A2565" s="435" t="s">
        <v>6530</v>
      </c>
      <c r="B2565" s="435" t="s">
        <v>6530</v>
      </c>
      <c r="C2565" s="435"/>
      <c r="D2565" s="437" t="s">
        <v>6531</v>
      </c>
      <c r="E2565" s="424">
        <v>1350</v>
      </c>
      <c r="F2565" s="352">
        <f t="shared" si="84"/>
        <v>810</v>
      </c>
      <c r="G2565" s="352">
        <f t="shared" si="85"/>
        <v>675</v>
      </c>
    </row>
    <row r="2566" spans="1:7" s="45" customFormat="1" x14ac:dyDescent="0.25">
      <c r="A2566" s="435" t="s">
        <v>6532</v>
      </c>
      <c r="B2566" s="435" t="s">
        <v>6532</v>
      </c>
      <c r="C2566" s="435"/>
      <c r="D2566" s="437" t="s">
        <v>6533</v>
      </c>
      <c r="E2566" s="424">
        <v>1500</v>
      </c>
      <c r="F2566" s="352">
        <f t="shared" si="84"/>
        <v>900</v>
      </c>
      <c r="G2566" s="352">
        <f t="shared" si="85"/>
        <v>750</v>
      </c>
    </row>
    <row r="2567" spans="1:7" s="45" customFormat="1" ht="25.5" x14ac:dyDescent="0.25">
      <c r="A2567" s="435" t="s">
        <v>6534</v>
      </c>
      <c r="B2567" s="435" t="s">
        <v>6534</v>
      </c>
      <c r="C2567" s="435"/>
      <c r="D2567" s="437" t="s">
        <v>6535</v>
      </c>
      <c r="E2567" s="424">
        <v>800</v>
      </c>
      <c r="F2567" s="352">
        <f t="shared" si="84"/>
        <v>480</v>
      </c>
      <c r="G2567" s="352">
        <f t="shared" si="85"/>
        <v>400</v>
      </c>
    </row>
    <row r="2568" spans="1:7" s="45" customFormat="1" x14ac:dyDescent="0.25">
      <c r="A2568" s="435" t="s">
        <v>6536</v>
      </c>
      <c r="B2568" s="435" t="s">
        <v>6536</v>
      </c>
      <c r="C2568" s="435"/>
      <c r="D2568" s="437" t="s">
        <v>6537</v>
      </c>
      <c r="E2568" s="424">
        <v>900</v>
      </c>
      <c r="F2568" s="352">
        <f t="shared" si="84"/>
        <v>540</v>
      </c>
      <c r="G2568" s="352">
        <f t="shared" si="85"/>
        <v>450</v>
      </c>
    </row>
    <row r="2569" spans="1:7" s="45" customFormat="1" ht="25.5" x14ac:dyDescent="0.25">
      <c r="A2569" s="435" t="s">
        <v>6538</v>
      </c>
      <c r="B2569" s="435" t="s">
        <v>6538</v>
      </c>
      <c r="C2569" s="435"/>
      <c r="D2569" s="437" t="s">
        <v>6539</v>
      </c>
      <c r="E2569" s="424">
        <v>750</v>
      </c>
      <c r="F2569" s="352">
        <f t="shared" si="84"/>
        <v>450</v>
      </c>
      <c r="G2569" s="352">
        <f t="shared" si="85"/>
        <v>375</v>
      </c>
    </row>
    <row r="2570" spans="1:7" s="45" customFormat="1" ht="25.5" x14ac:dyDescent="0.25">
      <c r="A2570" s="435" t="s">
        <v>6540</v>
      </c>
      <c r="B2570" s="435" t="s">
        <v>6540</v>
      </c>
      <c r="C2570" s="435"/>
      <c r="D2570" s="437" t="s">
        <v>6541</v>
      </c>
      <c r="E2570" s="424">
        <v>850</v>
      </c>
      <c r="F2570" s="352">
        <f t="shared" si="84"/>
        <v>510</v>
      </c>
      <c r="G2570" s="352">
        <f t="shared" si="85"/>
        <v>425</v>
      </c>
    </row>
    <row r="2571" spans="1:7" s="45" customFormat="1" ht="25.5" x14ac:dyDescent="0.25">
      <c r="A2571" s="435" t="s">
        <v>6542</v>
      </c>
      <c r="B2571" s="435" t="s">
        <v>6542</v>
      </c>
      <c r="C2571" s="435"/>
      <c r="D2571" s="437" t="s">
        <v>6543</v>
      </c>
      <c r="E2571" s="424">
        <v>1400</v>
      </c>
      <c r="F2571" s="352">
        <f t="shared" si="84"/>
        <v>840</v>
      </c>
      <c r="G2571" s="352">
        <f t="shared" si="85"/>
        <v>700</v>
      </c>
    </row>
    <row r="2572" spans="1:7" s="45" customFormat="1" ht="25.5" x14ac:dyDescent="0.25">
      <c r="A2572" s="435" t="s">
        <v>6544</v>
      </c>
      <c r="B2572" s="435" t="s">
        <v>6544</v>
      </c>
      <c r="C2572" s="435"/>
      <c r="D2572" s="437" t="s">
        <v>6545</v>
      </c>
      <c r="E2572" s="424">
        <v>2500</v>
      </c>
      <c r="F2572" s="352">
        <f t="shared" si="84"/>
        <v>1500</v>
      </c>
      <c r="G2572" s="352">
        <f t="shared" si="85"/>
        <v>1250</v>
      </c>
    </row>
    <row r="2573" spans="1:7" s="45" customFormat="1" x14ac:dyDescent="0.25">
      <c r="A2573" s="435" t="s">
        <v>6546</v>
      </c>
      <c r="B2573" s="435" t="s">
        <v>6546</v>
      </c>
      <c r="C2573" s="435"/>
      <c r="D2573" s="437" t="s">
        <v>6547</v>
      </c>
      <c r="E2573" s="424">
        <v>2500</v>
      </c>
      <c r="F2573" s="352">
        <f t="shared" si="84"/>
        <v>1500</v>
      </c>
      <c r="G2573" s="352">
        <f t="shared" si="85"/>
        <v>1250</v>
      </c>
    </row>
    <row r="2574" spans="1:7" s="45" customFormat="1" x14ac:dyDescent="0.25">
      <c r="A2574" s="435" t="s">
        <v>6548</v>
      </c>
      <c r="B2574" s="435" t="s">
        <v>6548</v>
      </c>
      <c r="C2574" s="435"/>
      <c r="D2574" s="437" t="s">
        <v>6549</v>
      </c>
      <c r="E2574" s="424">
        <v>1000</v>
      </c>
      <c r="F2574" s="352">
        <f t="shared" si="84"/>
        <v>600</v>
      </c>
      <c r="G2574" s="352">
        <f t="shared" si="85"/>
        <v>500</v>
      </c>
    </row>
    <row r="2575" spans="1:7" s="45" customFormat="1" x14ac:dyDescent="0.25">
      <c r="A2575" s="435" t="s">
        <v>6550</v>
      </c>
      <c r="B2575" s="435" t="s">
        <v>6550</v>
      </c>
      <c r="C2575" s="435"/>
      <c r="D2575" s="437" t="s">
        <v>6551</v>
      </c>
      <c r="E2575" s="424">
        <v>1000</v>
      </c>
      <c r="F2575" s="352">
        <f t="shared" si="84"/>
        <v>600</v>
      </c>
      <c r="G2575" s="352">
        <f t="shared" si="85"/>
        <v>500</v>
      </c>
    </row>
    <row r="2576" spans="1:7" s="45" customFormat="1" x14ac:dyDescent="0.25">
      <c r="A2576" s="435" t="s">
        <v>6552</v>
      </c>
      <c r="B2576" s="435" t="s">
        <v>6552</v>
      </c>
      <c r="C2576" s="435"/>
      <c r="D2576" s="437" t="s">
        <v>6553</v>
      </c>
      <c r="E2576" s="424">
        <v>900</v>
      </c>
      <c r="F2576" s="352">
        <f t="shared" si="84"/>
        <v>540</v>
      </c>
      <c r="G2576" s="352">
        <f t="shared" si="85"/>
        <v>450</v>
      </c>
    </row>
    <row r="2577" spans="1:7" s="45" customFormat="1" x14ac:dyDescent="0.25">
      <c r="A2577" s="435" t="s">
        <v>6554</v>
      </c>
      <c r="B2577" s="435" t="s">
        <v>6554</v>
      </c>
      <c r="C2577" s="435"/>
      <c r="D2577" s="437" t="s">
        <v>6555</v>
      </c>
      <c r="E2577" s="424">
        <v>800</v>
      </c>
      <c r="F2577" s="352">
        <f t="shared" si="84"/>
        <v>480</v>
      </c>
      <c r="G2577" s="352">
        <f t="shared" si="85"/>
        <v>400</v>
      </c>
    </row>
    <row r="2578" spans="1:7" s="45" customFormat="1" ht="27" x14ac:dyDescent="0.25">
      <c r="A2578" s="576" t="s">
        <v>6556</v>
      </c>
      <c r="B2578" s="576" t="s">
        <v>6556</v>
      </c>
      <c r="C2578" s="435"/>
      <c r="D2578" s="437" t="s">
        <v>9308</v>
      </c>
      <c r="E2578" s="424"/>
      <c r="F2578" s="352">
        <f t="shared" si="84"/>
        <v>0</v>
      </c>
      <c r="G2578" s="352">
        <f t="shared" si="85"/>
        <v>0</v>
      </c>
    </row>
    <row r="2579" spans="1:7" s="45" customFormat="1" ht="25.5" x14ac:dyDescent="0.25">
      <c r="A2579" s="577"/>
      <c r="B2579" s="577"/>
      <c r="C2579" s="435"/>
      <c r="D2579" s="437" t="s">
        <v>6557</v>
      </c>
      <c r="E2579" s="424">
        <v>850</v>
      </c>
      <c r="F2579" s="352">
        <f t="shared" si="84"/>
        <v>510</v>
      </c>
      <c r="G2579" s="352">
        <f t="shared" si="85"/>
        <v>425</v>
      </c>
    </row>
    <row r="2580" spans="1:7" s="45" customFormat="1" x14ac:dyDescent="0.25">
      <c r="A2580" s="435" t="s">
        <v>2196</v>
      </c>
      <c r="B2580" s="435" t="s">
        <v>2196</v>
      </c>
      <c r="C2580" s="435"/>
      <c r="D2580" s="436" t="s">
        <v>6558</v>
      </c>
      <c r="E2580" s="424"/>
      <c r="F2580" s="352">
        <f t="shared" si="84"/>
        <v>0</v>
      </c>
      <c r="G2580" s="352">
        <f t="shared" si="85"/>
        <v>0</v>
      </c>
    </row>
    <row r="2581" spans="1:7" s="45" customFormat="1" ht="25.5" x14ac:dyDescent="0.25">
      <c r="A2581" s="435" t="s">
        <v>6559</v>
      </c>
      <c r="B2581" s="435" t="s">
        <v>6559</v>
      </c>
      <c r="C2581" s="435"/>
      <c r="D2581" s="437" t="s">
        <v>6560</v>
      </c>
      <c r="E2581" s="424">
        <v>950</v>
      </c>
      <c r="F2581" s="352">
        <f t="shared" si="84"/>
        <v>570</v>
      </c>
      <c r="G2581" s="352">
        <f t="shared" si="85"/>
        <v>475</v>
      </c>
    </row>
    <row r="2582" spans="1:7" s="45" customFormat="1" x14ac:dyDescent="0.25">
      <c r="A2582" s="435" t="s">
        <v>6561</v>
      </c>
      <c r="B2582" s="435" t="s">
        <v>6561</v>
      </c>
      <c r="C2582" s="435"/>
      <c r="D2582" s="437" t="s">
        <v>6562</v>
      </c>
      <c r="E2582" s="424">
        <v>1100</v>
      </c>
      <c r="F2582" s="352">
        <f t="shared" si="84"/>
        <v>660</v>
      </c>
      <c r="G2582" s="352">
        <f t="shared" si="85"/>
        <v>550</v>
      </c>
    </row>
    <row r="2583" spans="1:7" s="45" customFormat="1" ht="25.5" x14ac:dyDescent="0.25">
      <c r="A2583" s="435" t="s">
        <v>6563</v>
      </c>
      <c r="B2583" s="435" t="s">
        <v>6563</v>
      </c>
      <c r="C2583" s="435"/>
      <c r="D2583" s="437" t="s">
        <v>6564</v>
      </c>
      <c r="E2583" s="424">
        <v>1500</v>
      </c>
      <c r="F2583" s="352">
        <f t="shared" si="84"/>
        <v>900</v>
      </c>
      <c r="G2583" s="352">
        <f t="shared" si="85"/>
        <v>750</v>
      </c>
    </row>
    <row r="2584" spans="1:7" s="45" customFormat="1" ht="25.5" x14ac:dyDescent="0.25">
      <c r="A2584" s="435" t="s">
        <v>6565</v>
      </c>
      <c r="B2584" s="435" t="s">
        <v>6565</v>
      </c>
      <c r="C2584" s="435"/>
      <c r="D2584" s="437" t="s">
        <v>6566</v>
      </c>
      <c r="E2584" s="424">
        <v>1100</v>
      </c>
      <c r="F2584" s="352">
        <f t="shared" si="84"/>
        <v>660</v>
      </c>
      <c r="G2584" s="352">
        <f t="shared" si="85"/>
        <v>550</v>
      </c>
    </row>
    <row r="2585" spans="1:7" s="45" customFormat="1" x14ac:dyDescent="0.25">
      <c r="A2585" s="435" t="s">
        <v>6567</v>
      </c>
      <c r="B2585" s="435" t="s">
        <v>6567</v>
      </c>
      <c r="C2585" s="435"/>
      <c r="D2585" s="437" t="s">
        <v>6568</v>
      </c>
      <c r="E2585" s="424">
        <v>1100</v>
      </c>
      <c r="F2585" s="352">
        <f t="shared" si="84"/>
        <v>660</v>
      </c>
      <c r="G2585" s="352">
        <f t="shared" si="85"/>
        <v>550</v>
      </c>
    </row>
    <row r="2586" spans="1:7" s="45" customFormat="1" ht="25.5" x14ac:dyDescent="0.25">
      <c r="A2586" s="435" t="s">
        <v>6569</v>
      </c>
      <c r="B2586" s="435" t="s">
        <v>6569</v>
      </c>
      <c r="C2586" s="435"/>
      <c r="D2586" s="437" t="s">
        <v>6570</v>
      </c>
      <c r="E2586" s="424">
        <v>1000</v>
      </c>
      <c r="F2586" s="352">
        <f t="shared" si="84"/>
        <v>600</v>
      </c>
      <c r="G2586" s="352">
        <f t="shared" si="85"/>
        <v>500</v>
      </c>
    </row>
    <row r="2587" spans="1:7" s="45" customFormat="1" x14ac:dyDescent="0.25">
      <c r="A2587" s="435" t="s">
        <v>6571</v>
      </c>
      <c r="B2587" s="435" t="s">
        <v>6571</v>
      </c>
      <c r="C2587" s="435"/>
      <c r="D2587" s="437" t="s">
        <v>6572</v>
      </c>
      <c r="E2587" s="424">
        <v>2700</v>
      </c>
      <c r="F2587" s="352">
        <f t="shared" si="84"/>
        <v>1620</v>
      </c>
      <c r="G2587" s="352">
        <f t="shared" si="85"/>
        <v>1350</v>
      </c>
    </row>
    <row r="2588" spans="1:7" s="45" customFormat="1" x14ac:dyDescent="0.25">
      <c r="A2588" s="435" t="s">
        <v>6573</v>
      </c>
      <c r="B2588" s="435" t="s">
        <v>6573</v>
      </c>
      <c r="C2588" s="435"/>
      <c r="D2588" s="437" t="s">
        <v>6574</v>
      </c>
      <c r="E2588" s="424">
        <v>1600</v>
      </c>
      <c r="F2588" s="352">
        <f t="shared" si="84"/>
        <v>960</v>
      </c>
      <c r="G2588" s="352">
        <f t="shared" si="85"/>
        <v>800</v>
      </c>
    </row>
    <row r="2589" spans="1:7" s="45" customFormat="1" ht="25.5" x14ac:dyDescent="0.25">
      <c r="A2589" s="435" t="s">
        <v>6575</v>
      </c>
      <c r="B2589" s="435" t="s">
        <v>6575</v>
      </c>
      <c r="C2589" s="435"/>
      <c r="D2589" s="437" t="s">
        <v>6576</v>
      </c>
      <c r="E2589" s="424">
        <v>1000</v>
      </c>
      <c r="F2589" s="352">
        <f t="shared" ref="F2589:F2652" si="86">IFERROR(E2589*0.6,0)</f>
        <v>600</v>
      </c>
      <c r="G2589" s="352">
        <f t="shared" ref="G2589:G2652" si="87">IFERROR(E2589*0.5,0)</f>
        <v>500</v>
      </c>
    </row>
    <row r="2590" spans="1:7" s="45" customFormat="1" x14ac:dyDescent="0.25">
      <c r="A2590" s="435" t="s">
        <v>6577</v>
      </c>
      <c r="B2590" s="435" t="s">
        <v>6577</v>
      </c>
      <c r="C2590" s="435"/>
      <c r="D2590" s="437" t="s">
        <v>6578</v>
      </c>
      <c r="E2590" s="424">
        <v>1200</v>
      </c>
      <c r="F2590" s="352">
        <f t="shared" si="86"/>
        <v>720</v>
      </c>
      <c r="G2590" s="352">
        <f t="shared" si="87"/>
        <v>600</v>
      </c>
    </row>
    <row r="2591" spans="1:7" s="45" customFormat="1" ht="25.5" x14ac:dyDescent="0.25">
      <c r="A2591" s="435" t="s">
        <v>6579</v>
      </c>
      <c r="B2591" s="435" t="s">
        <v>6579</v>
      </c>
      <c r="C2591" s="435"/>
      <c r="D2591" s="437" t="s">
        <v>6580</v>
      </c>
      <c r="E2591" s="424">
        <v>850</v>
      </c>
      <c r="F2591" s="352">
        <f t="shared" si="86"/>
        <v>510</v>
      </c>
      <c r="G2591" s="352">
        <f t="shared" si="87"/>
        <v>425</v>
      </c>
    </row>
    <row r="2592" spans="1:7" s="45" customFormat="1" x14ac:dyDescent="0.25">
      <c r="A2592" s="435" t="s">
        <v>6581</v>
      </c>
      <c r="B2592" s="435" t="s">
        <v>6581</v>
      </c>
      <c r="C2592" s="435"/>
      <c r="D2592" s="437" t="s">
        <v>6582</v>
      </c>
      <c r="E2592" s="424">
        <v>900</v>
      </c>
      <c r="F2592" s="352">
        <f t="shared" si="86"/>
        <v>540</v>
      </c>
      <c r="G2592" s="352">
        <f t="shared" si="87"/>
        <v>450</v>
      </c>
    </row>
    <row r="2593" spans="1:7" s="45" customFormat="1" x14ac:dyDescent="0.25">
      <c r="A2593" s="435" t="s">
        <v>6583</v>
      </c>
      <c r="B2593" s="435" t="s">
        <v>6583</v>
      </c>
      <c r="C2593" s="435"/>
      <c r="D2593" s="437" t="s">
        <v>6584</v>
      </c>
      <c r="E2593" s="424">
        <v>1100</v>
      </c>
      <c r="F2593" s="352">
        <f t="shared" si="86"/>
        <v>660</v>
      </c>
      <c r="G2593" s="352">
        <f t="shared" si="87"/>
        <v>550</v>
      </c>
    </row>
    <row r="2594" spans="1:7" s="45" customFormat="1" x14ac:dyDescent="0.25">
      <c r="A2594" s="435" t="s">
        <v>6585</v>
      </c>
      <c r="B2594" s="435" t="s">
        <v>6585</v>
      </c>
      <c r="C2594" s="435"/>
      <c r="D2594" s="437" t="s">
        <v>6586</v>
      </c>
      <c r="E2594" s="424">
        <v>900</v>
      </c>
      <c r="F2594" s="352">
        <f t="shared" si="86"/>
        <v>540</v>
      </c>
      <c r="G2594" s="352">
        <f t="shared" si="87"/>
        <v>450</v>
      </c>
    </row>
    <row r="2595" spans="1:7" s="45" customFormat="1" x14ac:dyDescent="0.25">
      <c r="A2595" s="435" t="s">
        <v>6587</v>
      </c>
      <c r="B2595" s="435" t="s">
        <v>6587</v>
      </c>
      <c r="C2595" s="435"/>
      <c r="D2595" s="437" t="s">
        <v>6588</v>
      </c>
      <c r="E2595" s="424">
        <v>1200</v>
      </c>
      <c r="F2595" s="352">
        <f t="shared" si="86"/>
        <v>720</v>
      </c>
      <c r="G2595" s="352">
        <f t="shared" si="87"/>
        <v>600</v>
      </c>
    </row>
    <row r="2596" spans="1:7" s="45" customFormat="1" x14ac:dyDescent="0.25">
      <c r="A2596" s="435" t="s">
        <v>6589</v>
      </c>
      <c r="B2596" s="435" t="s">
        <v>6589</v>
      </c>
      <c r="C2596" s="435"/>
      <c r="D2596" s="437" t="s">
        <v>6590</v>
      </c>
      <c r="E2596" s="424">
        <v>1450</v>
      </c>
      <c r="F2596" s="352">
        <f t="shared" si="86"/>
        <v>870</v>
      </c>
      <c r="G2596" s="352">
        <f t="shared" si="87"/>
        <v>725</v>
      </c>
    </row>
    <row r="2597" spans="1:7" s="45" customFormat="1" x14ac:dyDescent="0.25">
      <c r="A2597" s="435" t="s">
        <v>6591</v>
      </c>
      <c r="B2597" s="435" t="s">
        <v>6591</v>
      </c>
      <c r="C2597" s="435"/>
      <c r="D2597" s="437" t="s">
        <v>6592</v>
      </c>
      <c r="E2597" s="424">
        <v>1450</v>
      </c>
      <c r="F2597" s="352">
        <f t="shared" si="86"/>
        <v>870</v>
      </c>
      <c r="G2597" s="352">
        <f t="shared" si="87"/>
        <v>725</v>
      </c>
    </row>
    <row r="2598" spans="1:7" s="45" customFormat="1" x14ac:dyDescent="0.25">
      <c r="A2598" s="573" t="s">
        <v>2197</v>
      </c>
      <c r="B2598" s="573" t="s">
        <v>2197</v>
      </c>
      <c r="C2598" s="573"/>
      <c r="D2598" s="437" t="s">
        <v>6593</v>
      </c>
      <c r="E2598" s="424">
        <v>900</v>
      </c>
      <c r="F2598" s="352">
        <f t="shared" si="86"/>
        <v>540</v>
      </c>
      <c r="G2598" s="352">
        <f t="shared" si="87"/>
        <v>450</v>
      </c>
    </row>
    <row r="2599" spans="1:7" s="45" customFormat="1" x14ac:dyDescent="0.25">
      <c r="A2599" s="574"/>
      <c r="B2599" s="574"/>
      <c r="C2599" s="574"/>
      <c r="D2599" s="437" t="s">
        <v>6594</v>
      </c>
      <c r="E2599" s="424">
        <v>550</v>
      </c>
      <c r="F2599" s="352">
        <f t="shared" si="86"/>
        <v>330</v>
      </c>
      <c r="G2599" s="352">
        <f t="shared" si="87"/>
        <v>275</v>
      </c>
    </row>
    <row r="2600" spans="1:7" s="45" customFormat="1" x14ac:dyDescent="0.25">
      <c r="A2600" s="575"/>
      <c r="B2600" s="575"/>
      <c r="C2600" s="575"/>
      <c r="D2600" s="437" t="s">
        <v>6595</v>
      </c>
      <c r="E2600" s="424">
        <v>600</v>
      </c>
      <c r="F2600" s="352">
        <f t="shared" si="86"/>
        <v>360</v>
      </c>
      <c r="G2600" s="352">
        <f t="shared" si="87"/>
        <v>300</v>
      </c>
    </row>
    <row r="2601" spans="1:7" s="45" customFormat="1" x14ac:dyDescent="0.25">
      <c r="A2601" s="89" t="s">
        <v>864</v>
      </c>
      <c r="B2601" s="89" t="s">
        <v>864</v>
      </c>
      <c r="C2601" s="425" t="s">
        <v>174</v>
      </c>
      <c r="D2601" s="75" t="s">
        <v>190</v>
      </c>
      <c r="E2601" s="424">
        <v>0</v>
      </c>
      <c r="F2601" s="352">
        <f t="shared" si="86"/>
        <v>0</v>
      </c>
      <c r="G2601" s="352">
        <f t="shared" si="87"/>
        <v>0</v>
      </c>
    </row>
    <row r="2602" spans="1:7" s="45" customFormat="1" x14ac:dyDescent="0.25">
      <c r="A2602" s="89">
        <v>1</v>
      </c>
      <c r="B2602" s="89">
        <v>1</v>
      </c>
      <c r="C2602" s="89"/>
      <c r="D2602" s="75" t="s">
        <v>1000</v>
      </c>
      <c r="E2602" s="424">
        <v>0</v>
      </c>
      <c r="F2602" s="352">
        <f t="shared" si="86"/>
        <v>0</v>
      </c>
      <c r="G2602" s="352">
        <f t="shared" si="87"/>
        <v>0</v>
      </c>
    </row>
    <row r="2603" spans="1:7" s="45" customFormat="1" x14ac:dyDescent="0.25">
      <c r="A2603" s="122" t="s">
        <v>76</v>
      </c>
      <c r="B2603" s="122" t="s">
        <v>76</v>
      </c>
      <c r="C2603" s="122">
        <v>1</v>
      </c>
      <c r="D2603" s="75" t="s">
        <v>1194</v>
      </c>
      <c r="E2603" s="424">
        <v>0</v>
      </c>
      <c r="F2603" s="352">
        <f t="shared" si="86"/>
        <v>0</v>
      </c>
      <c r="G2603" s="352">
        <f t="shared" si="87"/>
        <v>0</v>
      </c>
    </row>
    <row r="2604" spans="1:7" s="45" customFormat="1" x14ac:dyDescent="0.25">
      <c r="A2604" s="514" t="s">
        <v>1045</v>
      </c>
      <c r="B2604" s="514" t="s">
        <v>1045</v>
      </c>
      <c r="C2604" s="514"/>
      <c r="D2604" s="82" t="s">
        <v>883</v>
      </c>
      <c r="E2604" s="424">
        <v>0</v>
      </c>
      <c r="F2604" s="352">
        <f t="shared" si="86"/>
        <v>0</v>
      </c>
      <c r="G2604" s="352">
        <f t="shared" si="87"/>
        <v>0</v>
      </c>
    </row>
    <row r="2605" spans="1:7" s="45" customFormat="1" x14ac:dyDescent="0.25">
      <c r="A2605" s="515"/>
      <c r="B2605" s="515"/>
      <c r="C2605" s="515"/>
      <c r="D2605" s="80" t="s">
        <v>884</v>
      </c>
      <c r="E2605" s="355">
        <v>15000</v>
      </c>
      <c r="F2605" s="352">
        <f t="shared" si="86"/>
        <v>9000</v>
      </c>
      <c r="G2605" s="352">
        <f t="shared" si="87"/>
        <v>7500</v>
      </c>
    </row>
    <row r="2606" spans="1:7" s="45" customFormat="1" x14ac:dyDescent="0.25">
      <c r="A2606" s="515"/>
      <c r="B2606" s="515"/>
      <c r="C2606" s="515"/>
      <c r="D2606" s="80" t="s">
        <v>885</v>
      </c>
      <c r="E2606" s="355">
        <v>15000</v>
      </c>
      <c r="F2606" s="352">
        <f t="shared" si="86"/>
        <v>9000</v>
      </c>
      <c r="G2606" s="352">
        <f t="shared" si="87"/>
        <v>7500</v>
      </c>
    </row>
    <row r="2607" spans="1:7" s="45" customFormat="1" x14ac:dyDescent="0.25">
      <c r="A2607" s="516"/>
      <c r="B2607" s="516"/>
      <c r="C2607" s="516"/>
      <c r="D2607" s="106" t="s">
        <v>886</v>
      </c>
      <c r="E2607" s="355">
        <v>7000</v>
      </c>
      <c r="F2607" s="352">
        <f t="shared" si="86"/>
        <v>4200</v>
      </c>
      <c r="G2607" s="352">
        <f t="shared" si="87"/>
        <v>3500</v>
      </c>
    </row>
    <row r="2608" spans="1:7" s="45" customFormat="1" x14ac:dyDescent="0.25">
      <c r="A2608" s="514" t="s">
        <v>1046</v>
      </c>
      <c r="B2608" s="514" t="s">
        <v>1046</v>
      </c>
      <c r="C2608" s="514"/>
      <c r="D2608" s="81" t="s">
        <v>875</v>
      </c>
      <c r="E2608" s="355">
        <v>0</v>
      </c>
      <c r="F2608" s="352">
        <f t="shared" si="86"/>
        <v>0</v>
      </c>
      <c r="G2608" s="352">
        <f t="shared" si="87"/>
        <v>0</v>
      </c>
    </row>
    <row r="2609" spans="1:7" s="45" customFormat="1" x14ac:dyDescent="0.25">
      <c r="A2609" s="516"/>
      <c r="B2609" s="516"/>
      <c r="C2609" s="516"/>
      <c r="D2609" s="80" t="s">
        <v>192</v>
      </c>
      <c r="E2609" s="355">
        <v>11200</v>
      </c>
      <c r="F2609" s="352">
        <f t="shared" si="86"/>
        <v>6720</v>
      </c>
      <c r="G2609" s="352">
        <f t="shared" si="87"/>
        <v>5600</v>
      </c>
    </row>
    <row r="2610" spans="1:7" s="45" customFormat="1" x14ac:dyDescent="0.25">
      <c r="A2610" s="514" t="s">
        <v>1047</v>
      </c>
      <c r="B2610" s="514" t="s">
        <v>1047</v>
      </c>
      <c r="C2610" s="514"/>
      <c r="D2610" s="81" t="s">
        <v>874</v>
      </c>
      <c r="E2610" s="355">
        <v>0</v>
      </c>
      <c r="F2610" s="352">
        <f t="shared" si="86"/>
        <v>0</v>
      </c>
      <c r="G2610" s="352">
        <f t="shared" si="87"/>
        <v>0</v>
      </c>
    </row>
    <row r="2611" spans="1:7" s="45" customFormat="1" x14ac:dyDescent="0.25">
      <c r="A2611" s="515"/>
      <c r="B2611" s="515"/>
      <c r="C2611" s="515"/>
      <c r="D2611" s="80" t="s">
        <v>887</v>
      </c>
      <c r="E2611" s="355">
        <v>13000</v>
      </c>
      <c r="F2611" s="352">
        <f t="shared" si="86"/>
        <v>7800</v>
      </c>
      <c r="G2611" s="352">
        <f t="shared" si="87"/>
        <v>6500</v>
      </c>
    </row>
    <row r="2612" spans="1:7" s="45" customFormat="1" ht="25.5" x14ac:dyDescent="0.25">
      <c r="A2612" s="516"/>
      <c r="B2612" s="516"/>
      <c r="C2612" s="516"/>
      <c r="D2612" s="80" t="s">
        <v>888</v>
      </c>
      <c r="E2612" s="355">
        <v>10000</v>
      </c>
      <c r="F2612" s="352">
        <f t="shared" si="86"/>
        <v>6000</v>
      </c>
      <c r="G2612" s="352">
        <f t="shared" si="87"/>
        <v>5000</v>
      </c>
    </row>
    <row r="2613" spans="1:7" s="45" customFormat="1" x14ac:dyDescent="0.25">
      <c r="A2613" s="514" t="s">
        <v>1048</v>
      </c>
      <c r="B2613" s="514" t="s">
        <v>1048</v>
      </c>
      <c r="C2613" s="514"/>
      <c r="D2613" s="81" t="s">
        <v>889</v>
      </c>
      <c r="E2613" s="355">
        <v>0</v>
      </c>
      <c r="F2613" s="352">
        <f t="shared" si="86"/>
        <v>0</v>
      </c>
      <c r="G2613" s="352">
        <f t="shared" si="87"/>
        <v>0</v>
      </c>
    </row>
    <row r="2614" spans="1:7" s="45" customFormat="1" ht="25.5" x14ac:dyDescent="0.25">
      <c r="A2614" s="515"/>
      <c r="B2614" s="515"/>
      <c r="C2614" s="515"/>
      <c r="D2614" s="80" t="s">
        <v>890</v>
      </c>
      <c r="E2614" s="355">
        <v>3700</v>
      </c>
      <c r="F2614" s="352">
        <f t="shared" si="86"/>
        <v>2220</v>
      </c>
      <c r="G2614" s="352">
        <f t="shared" si="87"/>
        <v>1850</v>
      </c>
    </row>
    <row r="2615" spans="1:7" s="45" customFormat="1" x14ac:dyDescent="0.25">
      <c r="A2615" s="516"/>
      <c r="B2615" s="516"/>
      <c r="C2615" s="516"/>
      <c r="D2615" s="78" t="s">
        <v>891</v>
      </c>
      <c r="E2615" s="355">
        <v>3000</v>
      </c>
      <c r="F2615" s="352">
        <f t="shared" si="86"/>
        <v>1800</v>
      </c>
      <c r="G2615" s="352">
        <f t="shared" si="87"/>
        <v>1500</v>
      </c>
    </row>
    <row r="2616" spans="1:7" s="45" customFormat="1" x14ac:dyDescent="0.25">
      <c r="A2616" s="517" t="s">
        <v>1049</v>
      </c>
      <c r="B2616" s="514" t="s">
        <v>1049</v>
      </c>
      <c r="C2616" s="514"/>
      <c r="D2616" s="81" t="s">
        <v>876</v>
      </c>
      <c r="E2616" s="355">
        <v>0</v>
      </c>
      <c r="F2616" s="352">
        <f t="shared" si="86"/>
        <v>0</v>
      </c>
      <c r="G2616" s="352">
        <f t="shared" si="87"/>
        <v>0</v>
      </c>
    </row>
    <row r="2617" spans="1:7" s="129" customFormat="1" x14ac:dyDescent="0.2">
      <c r="A2617" s="517"/>
      <c r="B2617" s="515"/>
      <c r="C2617" s="515"/>
      <c r="D2617" s="80" t="s">
        <v>892</v>
      </c>
      <c r="E2617" s="355">
        <v>13000</v>
      </c>
      <c r="F2617" s="352">
        <f t="shared" si="86"/>
        <v>7800</v>
      </c>
      <c r="G2617" s="352">
        <f t="shared" si="87"/>
        <v>6500</v>
      </c>
    </row>
    <row r="2618" spans="1:7" s="129" customFormat="1" x14ac:dyDescent="0.2">
      <c r="A2618" s="517"/>
      <c r="B2618" s="515"/>
      <c r="C2618" s="515"/>
      <c r="D2618" s="80" t="s">
        <v>893</v>
      </c>
      <c r="E2618" s="355">
        <v>13500</v>
      </c>
      <c r="F2618" s="352">
        <f t="shared" si="86"/>
        <v>8100</v>
      </c>
      <c r="G2618" s="352">
        <f t="shared" si="87"/>
        <v>6750</v>
      </c>
    </row>
    <row r="2619" spans="1:7" s="129" customFormat="1" x14ac:dyDescent="0.2">
      <c r="A2619" s="517"/>
      <c r="B2619" s="516"/>
      <c r="C2619" s="516"/>
      <c r="D2619" s="80" t="s">
        <v>894</v>
      </c>
      <c r="E2619" s="355">
        <v>14300</v>
      </c>
      <c r="F2619" s="352">
        <f t="shared" si="86"/>
        <v>8580</v>
      </c>
      <c r="G2619" s="352">
        <f t="shared" si="87"/>
        <v>7150</v>
      </c>
    </row>
    <row r="2620" spans="1:7" s="129" customFormat="1" x14ac:dyDescent="0.2">
      <c r="A2620" s="517" t="s">
        <v>1050</v>
      </c>
      <c r="B2620" s="514" t="s">
        <v>1050</v>
      </c>
      <c r="C2620" s="514"/>
      <c r="D2620" s="81" t="s">
        <v>895</v>
      </c>
      <c r="E2620" s="355">
        <v>0</v>
      </c>
      <c r="F2620" s="352">
        <f t="shared" si="86"/>
        <v>0</v>
      </c>
      <c r="G2620" s="352">
        <f t="shared" si="87"/>
        <v>0</v>
      </c>
    </row>
    <row r="2621" spans="1:7" s="129" customFormat="1" ht="25.5" x14ac:dyDescent="0.2">
      <c r="A2621" s="517"/>
      <c r="B2621" s="515"/>
      <c r="C2621" s="515"/>
      <c r="D2621" s="80" t="s">
        <v>896</v>
      </c>
      <c r="E2621" s="355">
        <v>4700</v>
      </c>
      <c r="F2621" s="352">
        <f t="shared" si="86"/>
        <v>2820</v>
      </c>
      <c r="G2621" s="352">
        <f t="shared" si="87"/>
        <v>2350</v>
      </c>
    </row>
    <row r="2622" spans="1:7" s="129" customFormat="1" x14ac:dyDescent="0.2">
      <c r="A2622" s="517"/>
      <c r="B2622" s="515"/>
      <c r="C2622" s="515"/>
      <c r="D2622" s="80" t="s">
        <v>897</v>
      </c>
      <c r="E2622" s="355">
        <v>3500</v>
      </c>
      <c r="F2622" s="352">
        <f t="shared" si="86"/>
        <v>2100</v>
      </c>
      <c r="G2622" s="352">
        <f t="shared" si="87"/>
        <v>1750</v>
      </c>
    </row>
    <row r="2623" spans="1:7" s="129" customFormat="1" x14ac:dyDescent="0.2">
      <c r="A2623" s="517"/>
      <c r="B2623" s="515"/>
      <c r="C2623" s="515"/>
      <c r="D2623" s="80" t="s">
        <v>898</v>
      </c>
      <c r="E2623" s="355">
        <v>8000</v>
      </c>
      <c r="F2623" s="352">
        <f t="shared" si="86"/>
        <v>4800</v>
      </c>
      <c r="G2623" s="352">
        <f t="shared" si="87"/>
        <v>4000</v>
      </c>
    </row>
    <row r="2624" spans="1:7" s="129" customFormat="1" x14ac:dyDescent="0.2">
      <c r="A2624" s="517"/>
      <c r="B2624" s="516"/>
      <c r="C2624" s="516"/>
      <c r="D2624" s="80" t="s">
        <v>899</v>
      </c>
      <c r="E2624" s="355">
        <v>3800</v>
      </c>
      <c r="F2624" s="352">
        <f t="shared" si="86"/>
        <v>2280</v>
      </c>
      <c r="G2624" s="352">
        <f t="shared" si="87"/>
        <v>1900</v>
      </c>
    </row>
    <row r="2625" spans="1:7" s="129" customFormat="1" x14ac:dyDescent="0.2">
      <c r="A2625" s="517" t="s">
        <v>1051</v>
      </c>
      <c r="B2625" s="514" t="s">
        <v>1051</v>
      </c>
      <c r="C2625" s="514"/>
      <c r="D2625" s="75" t="s">
        <v>900</v>
      </c>
      <c r="E2625" s="355">
        <v>0</v>
      </c>
      <c r="F2625" s="352">
        <f t="shared" si="86"/>
        <v>0</v>
      </c>
      <c r="G2625" s="352">
        <f t="shared" si="87"/>
        <v>0</v>
      </c>
    </row>
    <row r="2626" spans="1:7" s="129" customFormat="1" x14ac:dyDescent="0.2">
      <c r="A2626" s="517"/>
      <c r="B2626" s="515"/>
      <c r="C2626" s="515"/>
      <c r="D2626" s="78" t="s">
        <v>901</v>
      </c>
      <c r="E2626" s="355">
        <v>5000</v>
      </c>
      <c r="F2626" s="352">
        <f t="shared" si="86"/>
        <v>3000</v>
      </c>
      <c r="G2626" s="352">
        <f t="shared" si="87"/>
        <v>2500</v>
      </c>
    </row>
    <row r="2627" spans="1:7" s="129" customFormat="1" x14ac:dyDescent="0.2">
      <c r="A2627" s="517"/>
      <c r="B2627" s="515"/>
      <c r="C2627" s="515"/>
      <c r="D2627" s="80" t="s">
        <v>902</v>
      </c>
      <c r="E2627" s="355">
        <v>6000</v>
      </c>
      <c r="F2627" s="352">
        <f t="shared" si="86"/>
        <v>3600</v>
      </c>
      <c r="G2627" s="352">
        <f t="shared" si="87"/>
        <v>3000</v>
      </c>
    </row>
    <row r="2628" spans="1:7" s="129" customFormat="1" x14ac:dyDescent="0.2">
      <c r="A2628" s="517"/>
      <c r="B2628" s="516"/>
      <c r="C2628" s="516"/>
      <c r="D2628" s="80" t="s">
        <v>1195</v>
      </c>
      <c r="E2628" s="355">
        <v>8600</v>
      </c>
      <c r="F2628" s="352">
        <f t="shared" si="86"/>
        <v>5160</v>
      </c>
      <c r="G2628" s="352">
        <f t="shared" si="87"/>
        <v>4300</v>
      </c>
    </row>
    <row r="2629" spans="1:7" s="129" customFormat="1" x14ac:dyDescent="0.2">
      <c r="A2629" s="517" t="s">
        <v>1052</v>
      </c>
      <c r="B2629" s="517" t="s">
        <v>1052</v>
      </c>
      <c r="C2629" s="517"/>
      <c r="D2629" s="81" t="s">
        <v>903</v>
      </c>
      <c r="E2629" s="355">
        <v>0</v>
      </c>
      <c r="F2629" s="352">
        <f t="shared" si="86"/>
        <v>0</v>
      </c>
      <c r="G2629" s="352">
        <f t="shared" si="87"/>
        <v>0</v>
      </c>
    </row>
    <row r="2630" spans="1:7" s="129" customFormat="1" ht="25.5" x14ac:dyDescent="0.2">
      <c r="A2630" s="517"/>
      <c r="B2630" s="517"/>
      <c r="C2630" s="517"/>
      <c r="D2630" s="78" t="s">
        <v>904</v>
      </c>
      <c r="E2630" s="355">
        <v>3200</v>
      </c>
      <c r="F2630" s="352">
        <f t="shared" si="86"/>
        <v>1920</v>
      </c>
      <c r="G2630" s="352">
        <f t="shared" si="87"/>
        <v>1600</v>
      </c>
    </row>
    <row r="2631" spans="1:7" s="129" customFormat="1" x14ac:dyDescent="0.2">
      <c r="A2631" s="517"/>
      <c r="B2631" s="517"/>
      <c r="C2631" s="517"/>
      <c r="D2631" s="78" t="s">
        <v>905</v>
      </c>
      <c r="E2631" s="355">
        <v>2500</v>
      </c>
      <c r="F2631" s="352">
        <f t="shared" si="86"/>
        <v>1500</v>
      </c>
      <c r="G2631" s="352">
        <f t="shared" si="87"/>
        <v>1250</v>
      </c>
    </row>
    <row r="2632" spans="1:7" s="129" customFormat="1" x14ac:dyDescent="0.2">
      <c r="A2632" s="517" t="s">
        <v>1053</v>
      </c>
      <c r="B2632" s="517" t="s">
        <v>1053</v>
      </c>
      <c r="C2632" s="517"/>
      <c r="D2632" s="81" t="s">
        <v>879</v>
      </c>
      <c r="E2632" s="355">
        <v>0</v>
      </c>
      <c r="F2632" s="352">
        <f t="shared" si="86"/>
        <v>0</v>
      </c>
      <c r="G2632" s="352">
        <f t="shared" si="87"/>
        <v>0</v>
      </c>
    </row>
    <row r="2633" spans="1:7" s="129" customFormat="1" ht="25.5" x14ac:dyDescent="0.2">
      <c r="A2633" s="517"/>
      <c r="B2633" s="517"/>
      <c r="C2633" s="517"/>
      <c r="D2633" s="78" t="s">
        <v>906</v>
      </c>
      <c r="E2633" s="355">
        <v>6500</v>
      </c>
      <c r="F2633" s="352">
        <f t="shared" si="86"/>
        <v>3900</v>
      </c>
      <c r="G2633" s="352">
        <f t="shared" si="87"/>
        <v>3250</v>
      </c>
    </row>
    <row r="2634" spans="1:7" s="129" customFormat="1" x14ac:dyDescent="0.2">
      <c r="A2634" s="123" t="s">
        <v>1054</v>
      </c>
      <c r="B2634" s="123" t="s">
        <v>1054</v>
      </c>
      <c r="C2634" s="123"/>
      <c r="D2634" s="75" t="s">
        <v>907</v>
      </c>
      <c r="E2634" s="355">
        <v>2900</v>
      </c>
      <c r="F2634" s="352">
        <f t="shared" si="86"/>
        <v>1740</v>
      </c>
      <c r="G2634" s="352">
        <f t="shared" si="87"/>
        <v>1450</v>
      </c>
    </row>
    <row r="2635" spans="1:7" s="129" customFormat="1" x14ac:dyDescent="0.2">
      <c r="A2635" s="123" t="s">
        <v>1079</v>
      </c>
      <c r="B2635" s="123" t="s">
        <v>1079</v>
      </c>
      <c r="C2635" s="123"/>
      <c r="D2635" s="75" t="s">
        <v>878</v>
      </c>
      <c r="E2635" s="355">
        <v>2900</v>
      </c>
      <c r="F2635" s="352">
        <f t="shared" si="86"/>
        <v>1740</v>
      </c>
      <c r="G2635" s="352">
        <f t="shared" si="87"/>
        <v>1450</v>
      </c>
    </row>
    <row r="2636" spans="1:7" s="129" customFormat="1" x14ac:dyDescent="0.2">
      <c r="A2636" s="517" t="s">
        <v>1080</v>
      </c>
      <c r="B2636" s="517" t="s">
        <v>1080</v>
      </c>
      <c r="C2636" s="517"/>
      <c r="D2636" s="75" t="s">
        <v>877</v>
      </c>
      <c r="E2636" s="355">
        <v>0</v>
      </c>
      <c r="F2636" s="352">
        <f t="shared" si="86"/>
        <v>0</v>
      </c>
      <c r="G2636" s="352">
        <f t="shared" si="87"/>
        <v>0</v>
      </c>
    </row>
    <row r="2637" spans="1:7" s="129" customFormat="1" ht="25.5" x14ac:dyDescent="0.2">
      <c r="A2637" s="517"/>
      <c r="B2637" s="517"/>
      <c r="C2637" s="517"/>
      <c r="D2637" s="78" t="s">
        <v>908</v>
      </c>
      <c r="E2637" s="355">
        <v>3300</v>
      </c>
      <c r="F2637" s="352">
        <f t="shared" si="86"/>
        <v>1980</v>
      </c>
      <c r="G2637" s="352">
        <f t="shared" si="87"/>
        <v>1650</v>
      </c>
    </row>
    <row r="2638" spans="1:7" s="129" customFormat="1" x14ac:dyDescent="0.2">
      <c r="A2638" s="517"/>
      <c r="B2638" s="517"/>
      <c r="C2638" s="517"/>
      <c r="D2638" s="78" t="s">
        <v>909</v>
      </c>
      <c r="E2638" s="355">
        <v>2900</v>
      </c>
      <c r="F2638" s="352">
        <f t="shared" si="86"/>
        <v>1740</v>
      </c>
      <c r="G2638" s="352">
        <f t="shared" si="87"/>
        <v>1450</v>
      </c>
    </row>
    <row r="2639" spans="1:7" s="129" customFormat="1" ht="25.5" x14ac:dyDescent="0.2">
      <c r="A2639" s="123" t="s">
        <v>1081</v>
      </c>
      <c r="B2639" s="123" t="s">
        <v>1081</v>
      </c>
      <c r="C2639" s="123"/>
      <c r="D2639" s="78" t="s">
        <v>1004</v>
      </c>
      <c r="E2639" s="355">
        <v>2900</v>
      </c>
      <c r="F2639" s="352">
        <f t="shared" si="86"/>
        <v>1740</v>
      </c>
      <c r="G2639" s="352">
        <f t="shared" si="87"/>
        <v>1450</v>
      </c>
    </row>
    <row r="2640" spans="1:7" s="129" customFormat="1" x14ac:dyDescent="0.2">
      <c r="A2640" s="517" t="s">
        <v>1082</v>
      </c>
      <c r="B2640" s="517" t="s">
        <v>1082</v>
      </c>
      <c r="C2640" s="517" t="s">
        <v>79</v>
      </c>
      <c r="D2640" s="75" t="s">
        <v>910</v>
      </c>
      <c r="E2640" s="355">
        <v>0</v>
      </c>
      <c r="F2640" s="352">
        <f t="shared" si="86"/>
        <v>0</v>
      </c>
      <c r="G2640" s="352">
        <f t="shared" si="87"/>
        <v>0</v>
      </c>
    </row>
    <row r="2641" spans="1:7" s="129" customFormat="1" ht="25.5" x14ac:dyDescent="0.2">
      <c r="A2641" s="517"/>
      <c r="B2641" s="517"/>
      <c r="C2641" s="517"/>
      <c r="D2641" s="78" t="s">
        <v>1196</v>
      </c>
      <c r="E2641" s="355">
        <v>3800</v>
      </c>
      <c r="F2641" s="352">
        <f t="shared" si="86"/>
        <v>2280</v>
      </c>
      <c r="G2641" s="352">
        <f t="shared" si="87"/>
        <v>1900</v>
      </c>
    </row>
    <row r="2642" spans="1:7" s="129" customFormat="1" x14ac:dyDescent="0.2">
      <c r="A2642" s="517"/>
      <c r="B2642" s="517"/>
      <c r="C2642" s="517"/>
      <c r="D2642" s="78" t="s">
        <v>1197</v>
      </c>
      <c r="E2642" s="355">
        <v>4400</v>
      </c>
      <c r="F2642" s="352">
        <f t="shared" si="86"/>
        <v>2640</v>
      </c>
      <c r="G2642" s="352">
        <f t="shared" si="87"/>
        <v>2200</v>
      </c>
    </row>
    <row r="2643" spans="1:7" s="129" customFormat="1" x14ac:dyDescent="0.2">
      <c r="A2643" s="517" t="s">
        <v>1083</v>
      </c>
      <c r="B2643" s="517" t="s">
        <v>1083</v>
      </c>
      <c r="C2643" s="517"/>
      <c r="D2643" s="82" t="s">
        <v>911</v>
      </c>
      <c r="E2643" s="355">
        <v>0</v>
      </c>
      <c r="F2643" s="352">
        <f t="shared" si="86"/>
        <v>0</v>
      </c>
      <c r="G2643" s="352">
        <f t="shared" si="87"/>
        <v>0</v>
      </c>
    </row>
    <row r="2644" spans="1:7" s="129" customFormat="1" ht="25.5" x14ac:dyDescent="0.2">
      <c r="A2644" s="517"/>
      <c r="B2644" s="517"/>
      <c r="C2644" s="517"/>
      <c r="D2644" s="78" t="s">
        <v>912</v>
      </c>
      <c r="E2644" s="355">
        <v>5200</v>
      </c>
      <c r="F2644" s="352">
        <f t="shared" si="86"/>
        <v>3120</v>
      </c>
      <c r="G2644" s="352">
        <f t="shared" si="87"/>
        <v>2600</v>
      </c>
    </row>
    <row r="2645" spans="1:7" s="129" customFormat="1" ht="25.5" x14ac:dyDescent="0.2">
      <c r="A2645" s="517"/>
      <c r="B2645" s="517"/>
      <c r="C2645" s="517"/>
      <c r="D2645" s="78" t="s">
        <v>913</v>
      </c>
      <c r="E2645" s="355">
        <v>2900</v>
      </c>
      <c r="F2645" s="352">
        <f t="shared" si="86"/>
        <v>1740</v>
      </c>
      <c r="G2645" s="352">
        <f t="shared" si="87"/>
        <v>1450</v>
      </c>
    </row>
    <row r="2646" spans="1:7" s="129" customFormat="1" ht="38.25" x14ac:dyDescent="0.2">
      <c r="A2646" s="517"/>
      <c r="B2646" s="517"/>
      <c r="C2646" s="517"/>
      <c r="D2646" s="78" t="s">
        <v>914</v>
      </c>
      <c r="E2646" s="355">
        <v>2900</v>
      </c>
      <c r="F2646" s="352">
        <f t="shared" si="86"/>
        <v>1740</v>
      </c>
      <c r="G2646" s="352">
        <f t="shared" si="87"/>
        <v>1450</v>
      </c>
    </row>
    <row r="2647" spans="1:7" s="129" customFormat="1" ht="25.5" x14ac:dyDescent="0.2">
      <c r="A2647" s="517"/>
      <c r="B2647" s="517"/>
      <c r="C2647" s="517"/>
      <c r="D2647" s="78" t="s">
        <v>915</v>
      </c>
      <c r="E2647" s="355">
        <v>2400</v>
      </c>
      <c r="F2647" s="352">
        <f t="shared" si="86"/>
        <v>1440</v>
      </c>
      <c r="G2647" s="352">
        <f t="shared" si="87"/>
        <v>1200</v>
      </c>
    </row>
    <row r="2648" spans="1:7" s="129" customFormat="1" ht="25.5" x14ac:dyDescent="0.2">
      <c r="A2648" s="517"/>
      <c r="B2648" s="517"/>
      <c r="C2648" s="517"/>
      <c r="D2648" s="78" t="s">
        <v>916</v>
      </c>
      <c r="E2648" s="355">
        <v>2000</v>
      </c>
      <c r="F2648" s="352">
        <f t="shared" si="86"/>
        <v>1200</v>
      </c>
      <c r="G2648" s="352">
        <f t="shared" si="87"/>
        <v>1000</v>
      </c>
    </row>
    <row r="2649" spans="1:7" s="129" customFormat="1" ht="25.5" x14ac:dyDescent="0.2">
      <c r="A2649" s="517"/>
      <c r="B2649" s="517"/>
      <c r="C2649" s="517"/>
      <c r="D2649" s="78" t="s">
        <v>917</v>
      </c>
      <c r="E2649" s="355">
        <v>6800</v>
      </c>
      <c r="F2649" s="352">
        <f t="shared" si="86"/>
        <v>4080</v>
      </c>
      <c r="G2649" s="352">
        <f t="shared" si="87"/>
        <v>3400</v>
      </c>
    </row>
    <row r="2650" spans="1:7" s="129" customFormat="1" ht="25.5" x14ac:dyDescent="0.2">
      <c r="A2650" s="517"/>
      <c r="B2650" s="517"/>
      <c r="C2650" s="517"/>
      <c r="D2650" s="78" t="s">
        <v>918</v>
      </c>
      <c r="E2650" s="355">
        <v>4300</v>
      </c>
      <c r="F2650" s="352">
        <f t="shared" si="86"/>
        <v>2580</v>
      </c>
      <c r="G2650" s="352">
        <f t="shared" si="87"/>
        <v>2150</v>
      </c>
    </row>
    <row r="2651" spans="1:7" s="129" customFormat="1" ht="25.5" x14ac:dyDescent="0.2">
      <c r="A2651" s="517"/>
      <c r="B2651" s="517"/>
      <c r="C2651" s="517"/>
      <c r="D2651" s="78" t="s">
        <v>919</v>
      </c>
      <c r="E2651" s="355">
        <v>4000</v>
      </c>
      <c r="F2651" s="352">
        <f t="shared" si="86"/>
        <v>2400</v>
      </c>
      <c r="G2651" s="352">
        <f t="shared" si="87"/>
        <v>2000</v>
      </c>
    </row>
    <row r="2652" spans="1:7" s="129" customFormat="1" ht="25.5" x14ac:dyDescent="0.2">
      <c r="A2652" s="517"/>
      <c r="B2652" s="517"/>
      <c r="C2652" s="517"/>
      <c r="D2652" s="78" t="s">
        <v>942</v>
      </c>
      <c r="E2652" s="355">
        <v>7800</v>
      </c>
      <c r="F2652" s="352">
        <f t="shared" si="86"/>
        <v>4680</v>
      </c>
      <c r="G2652" s="352">
        <f t="shared" si="87"/>
        <v>3900</v>
      </c>
    </row>
    <row r="2653" spans="1:7" s="129" customFormat="1" ht="25.5" x14ac:dyDescent="0.2">
      <c r="A2653" s="517"/>
      <c r="B2653" s="517"/>
      <c r="C2653" s="517"/>
      <c r="D2653" s="78" t="s">
        <v>943</v>
      </c>
      <c r="E2653" s="355">
        <v>5500</v>
      </c>
      <c r="F2653" s="352">
        <f t="shared" ref="F2653:F2716" si="88">IFERROR(E2653*0.6,0)</f>
        <v>3300</v>
      </c>
      <c r="G2653" s="352">
        <f t="shared" ref="G2653:G2716" si="89">IFERROR(E2653*0.5,0)</f>
        <v>2750</v>
      </c>
    </row>
    <row r="2654" spans="1:7" s="129" customFormat="1" ht="25.5" x14ac:dyDescent="0.2">
      <c r="A2654" s="517"/>
      <c r="B2654" s="517"/>
      <c r="C2654" s="517"/>
      <c r="D2654" s="78" t="s">
        <v>6596</v>
      </c>
      <c r="E2654" s="355">
        <v>4900</v>
      </c>
      <c r="F2654" s="352">
        <f t="shared" si="88"/>
        <v>2940</v>
      </c>
      <c r="G2654" s="352">
        <f t="shared" si="89"/>
        <v>2450</v>
      </c>
    </row>
    <row r="2655" spans="1:7" s="129" customFormat="1" ht="38.25" x14ac:dyDescent="0.2">
      <c r="A2655" s="517"/>
      <c r="B2655" s="517"/>
      <c r="C2655" s="517"/>
      <c r="D2655" s="78" t="s">
        <v>920</v>
      </c>
      <c r="E2655" s="355">
        <v>1800</v>
      </c>
      <c r="F2655" s="352">
        <f t="shared" si="88"/>
        <v>1080</v>
      </c>
      <c r="G2655" s="352">
        <f t="shared" si="89"/>
        <v>900</v>
      </c>
    </row>
    <row r="2656" spans="1:7" s="129" customFormat="1" ht="25.5" x14ac:dyDescent="0.2">
      <c r="A2656" s="517"/>
      <c r="B2656" s="517"/>
      <c r="C2656" s="517"/>
      <c r="D2656" s="78" t="s">
        <v>921</v>
      </c>
      <c r="E2656" s="355">
        <v>6500</v>
      </c>
      <c r="F2656" s="352">
        <f t="shared" si="88"/>
        <v>3900</v>
      </c>
      <c r="G2656" s="352">
        <f t="shared" si="89"/>
        <v>3250</v>
      </c>
    </row>
    <row r="2657" spans="1:7" s="129" customFormat="1" ht="25.5" x14ac:dyDescent="0.2">
      <c r="A2657" s="517"/>
      <c r="B2657" s="517"/>
      <c r="C2657" s="517"/>
      <c r="D2657" s="78" t="s">
        <v>922</v>
      </c>
      <c r="E2657" s="355">
        <v>1800</v>
      </c>
      <c r="F2657" s="352">
        <f t="shared" si="88"/>
        <v>1080</v>
      </c>
      <c r="G2657" s="352">
        <f t="shared" si="89"/>
        <v>900</v>
      </c>
    </row>
    <row r="2658" spans="1:7" s="129" customFormat="1" ht="25.5" x14ac:dyDescent="0.2">
      <c r="A2658" s="517"/>
      <c r="B2658" s="517"/>
      <c r="C2658" s="517"/>
      <c r="D2658" s="78" t="s">
        <v>6597</v>
      </c>
      <c r="E2658" s="355">
        <v>1800</v>
      </c>
      <c r="F2658" s="352">
        <f t="shared" si="88"/>
        <v>1080</v>
      </c>
      <c r="G2658" s="352">
        <f t="shared" si="89"/>
        <v>900</v>
      </c>
    </row>
    <row r="2659" spans="1:7" s="129" customFormat="1" ht="25.5" x14ac:dyDescent="0.2">
      <c r="A2659" s="517"/>
      <c r="B2659" s="517"/>
      <c r="C2659" s="517"/>
      <c r="D2659" s="78" t="s">
        <v>1198</v>
      </c>
      <c r="E2659" s="355">
        <v>1800</v>
      </c>
      <c r="F2659" s="352">
        <f t="shared" si="88"/>
        <v>1080</v>
      </c>
      <c r="G2659" s="352">
        <f t="shared" si="89"/>
        <v>900</v>
      </c>
    </row>
    <row r="2660" spans="1:7" s="129" customFormat="1" ht="25.5" x14ac:dyDescent="0.2">
      <c r="A2660" s="517"/>
      <c r="B2660" s="517"/>
      <c r="C2660" s="517"/>
      <c r="D2660" s="78" t="s">
        <v>923</v>
      </c>
      <c r="E2660" s="355">
        <v>1800</v>
      </c>
      <c r="F2660" s="352">
        <f t="shared" si="88"/>
        <v>1080</v>
      </c>
      <c r="G2660" s="352">
        <f t="shared" si="89"/>
        <v>900</v>
      </c>
    </row>
    <row r="2661" spans="1:7" s="129" customFormat="1" ht="38.25" x14ac:dyDescent="0.2">
      <c r="A2661" s="517"/>
      <c r="B2661" s="517"/>
      <c r="C2661" s="517"/>
      <c r="D2661" s="78" t="s">
        <v>924</v>
      </c>
      <c r="E2661" s="355">
        <v>1800</v>
      </c>
      <c r="F2661" s="352">
        <f t="shared" si="88"/>
        <v>1080</v>
      </c>
      <c r="G2661" s="352">
        <f t="shared" si="89"/>
        <v>900</v>
      </c>
    </row>
    <row r="2662" spans="1:7" s="129" customFormat="1" ht="38.25" x14ac:dyDescent="0.2">
      <c r="A2662" s="517"/>
      <c r="B2662" s="517"/>
      <c r="C2662" s="517"/>
      <c r="D2662" s="78" t="s">
        <v>925</v>
      </c>
      <c r="E2662" s="355">
        <v>1800</v>
      </c>
      <c r="F2662" s="352">
        <f t="shared" si="88"/>
        <v>1080</v>
      </c>
      <c r="G2662" s="352">
        <f t="shared" si="89"/>
        <v>900</v>
      </c>
    </row>
    <row r="2663" spans="1:7" s="129" customFormat="1" ht="25.5" x14ac:dyDescent="0.2">
      <c r="A2663" s="517"/>
      <c r="B2663" s="517"/>
      <c r="C2663" s="517"/>
      <c r="D2663" s="78" t="s">
        <v>926</v>
      </c>
      <c r="E2663" s="355">
        <v>1800</v>
      </c>
      <c r="F2663" s="352">
        <f t="shared" si="88"/>
        <v>1080</v>
      </c>
      <c r="G2663" s="352">
        <f t="shared" si="89"/>
        <v>900</v>
      </c>
    </row>
    <row r="2664" spans="1:7" s="129" customFormat="1" ht="25.5" x14ac:dyDescent="0.2">
      <c r="A2664" s="517"/>
      <c r="B2664" s="517"/>
      <c r="C2664" s="517"/>
      <c r="D2664" s="78" t="s">
        <v>927</v>
      </c>
      <c r="E2664" s="355">
        <v>1800</v>
      </c>
      <c r="F2664" s="352">
        <f t="shared" si="88"/>
        <v>1080</v>
      </c>
      <c r="G2664" s="352">
        <f t="shared" si="89"/>
        <v>900</v>
      </c>
    </row>
    <row r="2665" spans="1:7" s="129" customFormat="1" ht="25.5" x14ac:dyDescent="0.2">
      <c r="A2665" s="517"/>
      <c r="B2665" s="517"/>
      <c r="C2665" s="517"/>
      <c r="D2665" s="78" t="s">
        <v>928</v>
      </c>
      <c r="E2665" s="355">
        <v>1800</v>
      </c>
      <c r="F2665" s="352">
        <f t="shared" si="88"/>
        <v>1080</v>
      </c>
      <c r="G2665" s="352">
        <f t="shared" si="89"/>
        <v>900</v>
      </c>
    </row>
    <row r="2666" spans="1:7" s="129" customFormat="1" ht="25.5" x14ac:dyDescent="0.2">
      <c r="A2666" s="517"/>
      <c r="B2666" s="517"/>
      <c r="C2666" s="517"/>
      <c r="D2666" s="78" t="s">
        <v>6598</v>
      </c>
      <c r="E2666" s="355">
        <v>1800</v>
      </c>
      <c r="F2666" s="352">
        <f t="shared" si="88"/>
        <v>1080</v>
      </c>
      <c r="G2666" s="352">
        <f t="shared" si="89"/>
        <v>900</v>
      </c>
    </row>
    <row r="2667" spans="1:7" s="129" customFormat="1" ht="25.5" x14ac:dyDescent="0.2">
      <c r="A2667" s="517"/>
      <c r="B2667" s="517"/>
      <c r="C2667" s="517"/>
      <c r="D2667" s="78" t="s">
        <v>929</v>
      </c>
      <c r="E2667" s="355">
        <v>1800</v>
      </c>
      <c r="F2667" s="352">
        <f t="shared" si="88"/>
        <v>1080</v>
      </c>
      <c r="G2667" s="352">
        <f t="shared" si="89"/>
        <v>900</v>
      </c>
    </row>
    <row r="2668" spans="1:7" s="129" customFormat="1" ht="25.5" x14ac:dyDescent="0.2">
      <c r="A2668" s="517"/>
      <c r="B2668" s="517"/>
      <c r="C2668" s="517"/>
      <c r="D2668" s="78" t="s">
        <v>930</v>
      </c>
      <c r="E2668" s="355">
        <v>1800</v>
      </c>
      <c r="F2668" s="352">
        <f t="shared" si="88"/>
        <v>1080</v>
      </c>
      <c r="G2668" s="352">
        <f t="shared" si="89"/>
        <v>900</v>
      </c>
    </row>
    <row r="2669" spans="1:7" s="129" customFormat="1" ht="25.5" x14ac:dyDescent="0.2">
      <c r="A2669" s="517"/>
      <c r="B2669" s="517"/>
      <c r="C2669" s="517"/>
      <c r="D2669" s="78" t="s">
        <v>931</v>
      </c>
      <c r="E2669" s="355">
        <v>2400</v>
      </c>
      <c r="F2669" s="352">
        <f t="shared" si="88"/>
        <v>1440</v>
      </c>
      <c r="G2669" s="352">
        <f t="shared" si="89"/>
        <v>1200</v>
      </c>
    </row>
    <row r="2670" spans="1:7" s="129" customFormat="1" x14ac:dyDescent="0.2">
      <c r="A2670" s="517"/>
      <c r="B2670" s="517"/>
      <c r="C2670" s="517"/>
      <c r="D2670" s="78" t="s">
        <v>6599</v>
      </c>
      <c r="E2670" s="355">
        <v>2800</v>
      </c>
      <c r="F2670" s="352">
        <f t="shared" si="88"/>
        <v>1680</v>
      </c>
      <c r="G2670" s="352">
        <f t="shared" si="89"/>
        <v>1400</v>
      </c>
    </row>
    <row r="2671" spans="1:7" s="129" customFormat="1" x14ac:dyDescent="0.2">
      <c r="A2671" s="517"/>
      <c r="B2671" s="517"/>
      <c r="C2671" s="517"/>
      <c r="D2671" s="78" t="s">
        <v>932</v>
      </c>
      <c r="E2671" s="355">
        <v>2500</v>
      </c>
      <c r="F2671" s="352">
        <f t="shared" si="88"/>
        <v>1500</v>
      </c>
      <c r="G2671" s="352">
        <f t="shared" si="89"/>
        <v>1250</v>
      </c>
    </row>
    <row r="2672" spans="1:7" s="129" customFormat="1" x14ac:dyDescent="0.2">
      <c r="A2672" s="517"/>
      <c r="B2672" s="517"/>
      <c r="C2672" s="517"/>
      <c r="D2672" s="78" t="s">
        <v>933</v>
      </c>
      <c r="E2672" s="355">
        <v>1300</v>
      </c>
      <c r="F2672" s="352">
        <f t="shared" si="88"/>
        <v>780</v>
      </c>
      <c r="G2672" s="352">
        <f t="shared" si="89"/>
        <v>650</v>
      </c>
    </row>
    <row r="2673" spans="1:7" s="129" customFormat="1" ht="25.5" x14ac:dyDescent="0.2">
      <c r="A2673" s="517"/>
      <c r="B2673" s="517"/>
      <c r="C2673" s="517"/>
      <c r="D2673" s="78" t="s">
        <v>934</v>
      </c>
      <c r="E2673" s="355">
        <v>2000</v>
      </c>
      <c r="F2673" s="352">
        <f t="shared" si="88"/>
        <v>1200</v>
      </c>
      <c r="G2673" s="352">
        <f t="shared" si="89"/>
        <v>1000</v>
      </c>
    </row>
    <row r="2674" spans="1:7" s="129" customFormat="1" x14ac:dyDescent="0.2">
      <c r="A2674" s="517"/>
      <c r="B2674" s="517"/>
      <c r="C2674" s="517"/>
      <c r="D2674" s="79" t="s">
        <v>935</v>
      </c>
      <c r="E2674" s="355">
        <v>7500</v>
      </c>
      <c r="F2674" s="352">
        <f t="shared" si="88"/>
        <v>4500</v>
      </c>
      <c r="G2674" s="352">
        <f t="shared" si="89"/>
        <v>3750</v>
      </c>
    </row>
    <row r="2675" spans="1:7" s="129" customFormat="1" ht="25.5" x14ac:dyDescent="0.2">
      <c r="A2675" s="517"/>
      <c r="B2675" s="517"/>
      <c r="C2675" s="517"/>
      <c r="D2675" s="78" t="s">
        <v>936</v>
      </c>
      <c r="E2675" s="355">
        <v>8300</v>
      </c>
      <c r="F2675" s="352">
        <f t="shared" si="88"/>
        <v>4980</v>
      </c>
      <c r="G2675" s="352">
        <f t="shared" si="89"/>
        <v>4150</v>
      </c>
    </row>
    <row r="2676" spans="1:7" s="129" customFormat="1" ht="25.5" x14ac:dyDescent="0.2">
      <c r="A2676" s="517"/>
      <c r="B2676" s="517"/>
      <c r="C2676" s="517"/>
      <c r="D2676" s="78" t="s">
        <v>937</v>
      </c>
      <c r="E2676" s="355">
        <v>5200</v>
      </c>
      <c r="F2676" s="352">
        <f t="shared" si="88"/>
        <v>3120</v>
      </c>
      <c r="G2676" s="352">
        <f t="shared" si="89"/>
        <v>2600</v>
      </c>
    </row>
    <row r="2677" spans="1:7" s="129" customFormat="1" x14ac:dyDescent="0.2">
      <c r="A2677" s="90" t="s">
        <v>79</v>
      </c>
      <c r="B2677" s="90" t="s">
        <v>79</v>
      </c>
      <c r="C2677" s="90" t="s">
        <v>3117</v>
      </c>
      <c r="D2677" s="75" t="s">
        <v>1199</v>
      </c>
      <c r="E2677" s="355">
        <v>0</v>
      </c>
      <c r="F2677" s="352">
        <f t="shared" si="88"/>
        <v>0</v>
      </c>
      <c r="G2677" s="352">
        <f t="shared" si="89"/>
        <v>0</v>
      </c>
    </row>
    <row r="2678" spans="1:7" s="129" customFormat="1" x14ac:dyDescent="0.2">
      <c r="A2678" s="518" t="s">
        <v>1055</v>
      </c>
      <c r="B2678" s="519" t="s">
        <v>1055</v>
      </c>
      <c r="C2678" s="519"/>
      <c r="D2678" s="81" t="s">
        <v>187</v>
      </c>
      <c r="E2678" s="355">
        <v>0</v>
      </c>
      <c r="F2678" s="352">
        <f t="shared" si="88"/>
        <v>0</v>
      </c>
      <c r="G2678" s="352">
        <f t="shared" si="89"/>
        <v>0</v>
      </c>
    </row>
    <row r="2679" spans="1:7" s="129" customFormat="1" x14ac:dyDescent="0.2">
      <c r="A2679" s="518"/>
      <c r="B2679" s="519"/>
      <c r="C2679" s="519"/>
      <c r="D2679" s="80" t="s">
        <v>192</v>
      </c>
      <c r="E2679" s="355">
        <v>11000</v>
      </c>
      <c r="F2679" s="352">
        <f t="shared" si="88"/>
        <v>6600</v>
      </c>
      <c r="G2679" s="352">
        <f t="shared" si="89"/>
        <v>5500</v>
      </c>
    </row>
    <row r="2680" spans="1:7" s="129" customFormat="1" x14ac:dyDescent="0.2">
      <c r="A2680" s="518"/>
      <c r="B2680" s="519"/>
      <c r="C2680" s="519"/>
      <c r="D2680" s="80" t="s">
        <v>193</v>
      </c>
      <c r="E2680" s="355">
        <v>10000</v>
      </c>
      <c r="F2680" s="352">
        <f t="shared" si="88"/>
        <v>6000</v>
      </c>
      <c r="G2680" s="352">
        <f t="shared" si="89"/>
        <v>5000</v>
      </c>
    </row>
    <row r="2681" spans="1:7" s="129" customFormat="1" x14ac:dyDescent="0.2">
      <c r="A2681" s="518" t="s">
        <v>1056</v>
      </c>
      <c r="B2681" s="519" t="s">
        <v>1056</v>
      </c>
      <c r="C2681" s="519"/>
      <c r="D2681" s="81" t="s">
        <v>194</v>
      </c>
      <c r="E2681" s="355">
        <v>0</v>
      </c>
      <c r="F2681" s="352">
        <f t="shared" si="88"/>
        <v>0</v>
      </c>
      <c r="G2681" s="352">
        <f t="shared" si="89"/>
        <v>0</v>
      </c>
    </row>
    <row r="2682" spans="1:7" s="129" customFormat="1" x14ac:dyDescent="0.2">
      <c r="A2682" s="518"/>
      <c r="B2682" s="519"/>
      <c r="C2682" s="519"/>
      <c r="D2682" s="80" t="s">
        <v>195</v>
      </c>
      <c r="E2682" s="355">
        <v>4600</v>
      </c>
      <c r="F2682" s="352">
        <f t="shared" si="88"/>
        <v>2760</v>
      </c>
      <c r="G2682" s="352">
        <f t="shared" si="89"/>
        <v>2300</v>
      </c>
    </row>
    <row r="2683" spans="1:7" s="129" customFormat="1" x14ac:dyDescent="0.2">
      <c r="A2683" s="518" t="s">
        <v>1057</v>
      </c>
      <c r="B2683" s="519" t="s">
        <v>1057</v>
      </c>
      <c r="C2683" s="519"/>
      <c r="D2683" s="81" t="s">
        <v>196</v>
      </c>
      <c r="E2683" s="355">
        <v>0</v>
      </c>
      <c r="F2683" s="352">
        <f t="shared" si="88"/>
        <v>0</v>
      </c>
      <c r="G2683" s="352">
        <f t="shared" si="89"/>
        <v>0</v>
      </c>
    </row>
    <row r="2684" spans="1:7" s="129" customFormat="1" ht="25.5" x14ac:dyDescent="0.2">
      <c r="A2684" s="518"/>
      <c r="B2684" s="519"/>
      <c r="C2684" s="519"/>
      <c r="D2684" s="80" t="s">
        <v>197</v>
      </c>
      <c r="E2684" s="355">
        <v>2000</v>
      </c>
      <c r="F2684" s="352">
        <f t="shared" si="88"/>
        <v>1200</v>
      </c>
      <c r="G2684" s="352">
        <f t="shared" si="89"/>
        <v>1000</v>
      </c>
    </row>
    <row r="2685" spans="1:7" s="129" customFormat="1" x14ac:dyDescent="0.2">
      <c r="A2685" s="518"/>
      <c r="B2685" s="519"/>
      <c r="C2685" s="519"/>
      <c r="D2685" s="80" t="s">
        <v>198</v>
      </c>
      <c r="E2685" s="355">
        <v>1800</v>
      </c>
      <c r="F2685" s="352">
        <f t="shared" si="88"/>
        <v>1080</v>
      </c>
      <c r="G2685" s="352">
        <f t="shared" si="89"/>
        <v>900</v>
      </c>
    </row>
    <row r="2686" spans="1:7" s="129" customFormat="1" x14ac:dyDescent="0.2">
      <c r="A2686" s="518" t="s">
        <v>1058</v>
      </c>
      <c r="B2686" s="519" t="s">
        <v>1058</v>
      </c>
      <c r="C2686" s="519"/>
      <c r="D2686" s="81" t="s">
        <v>199</v>
      </c>
      <c r="E2686" s="355">
        <v>0</v>
      </c>
      <c r="F2686" s="352">
        <f t="shared" si="88"/>
        <v>0</v>
      </c>
      <c r="G2686" s="352">
        <f t="shared" si="89"/>
        <v>0</v>
      </c>
    </row>
    <row r="2687" spans="1:7" s="129" customFormat="1" x14ac:dyDescent="0.2">
      <c r="A2687" s="518"/>
      <c r="B2687" s="519"/>
      <c r="C2687" s="519"/>
      <c r="D2687" s="78" t="s">
        <v>200</v>
      </c>
      <c r="E2687" s="355">
        <v>1500</v>
      </c>
      <c r="F2687" s="352">
        <f t="shared" si="88"/>
        <v>900</v>
      </c>
      <c r="G2687" s="352">
        <f t="shared" si="89"/>
        <v>750</v>
      </c>
    </row>
    <row r="2688" spans="1:7" s="129" customFormat="1" ht="25.5" x14ac:dyDescent="0.2">
      <c r="A2688" s="123" t="s">
        <v>1059</v>
      </c>
      <c r="B2688" s="123" t="s">
        <v>1059</v>
      </c>
      <c r="C2688" s="123"/>
      <c r="D2688" s="78" t="s">
        <v>1200</v>
      </c>
      <c r="E2688" s="355">
        <v>1300</v>
      </c>
      <c r="F2688" s="352">
        <f t="shared" si="88"/>
        <v>780</v>
      </c>
      <c r="G2688" s="352">
        <f t="shared" si="89"/>
        <v>650</v>
      </c>
    </row>
    <row r="2689" spans="1:7" s="129" customFormat="1" x14ac:dyDescent="0.2">
      <c r="A2689" s="514" t="s">
        <v>141</v>
      </c>
      <c r="B2689" s="517" t="s">
        <v>1060</v>
      </c>
      <c r="C2689" s="517"/>
      <c r="D2689" s="78" t="s">
        <v>1201</v>
      </c>
      <c r="E2689" s="355">
        <v>3800</v>
      </c>
      <c r="F2689" s="352">
        <f t="shared" si="88"/>
        <v>2280</v>
      </c>
      <c r="G2689" s="352">
        <f t="shared" si="89"/>
        <v>1900</v>
      </c>
    </row>
    <row r="2690" spans="1:7" s="129" customFormat="1" x14ac:dyDescent="0.2">
      <c r="A2690" s="515"/>
      <c r="B2690" s="517"/>
      <c r="C2690" s="517"/>
      <c r="D2690" s="78" t="s">
        <v>201</v>
      </c>
      <c r="E2690" s="355">
        <v>5600</v>
      </c>
      <c r="F2690" s="352">
        <f t="shared" si="88"/>
        <v>3360</v>
      </c>
      <c r="G2690" s="352">
        <f t="shared" si="89"/>
        <v>2800</v>
      </c>
    </row>
    <row r="2691" spans="1:7" s="129" customFormat="1" x14ac:dyDescent="0.2">
      <c r="A2691" s="515"/>
      <c r="B2691" s="517"/>
      <c r="C2691" s="517"/>
      <c r="D2691" s="78" t="s">
        <v>202</v>
      </c>
      <c r="E2691" s="355">
        <v>3900</v>
      </c>
      <c r="F2691" s="352">
        <f t="shared" si="88"/>
        <v>2340</v>
      </c>
      <c r="G2691" s="352">
        <f t="shared" si="89"/>
        <v>1950</v>
      </c>
    </row>
    <row r="2692" spans="1:7" s="129" customFormat="1" ht="38.25" x14ac:dyDescent="0.2">
      <c r="A2692" s="515"/>
      <c r="B2692" s="517"/>
      <c r="C2692" s="517"/>
      <c r="D2692" s="78" t="s">
        <v>1005</v>
      </c>
      <c r="E2692" s="355">
        <v>1000</v>
      </c>
      <c r="F2692" s="352">
        <f t="shared" si="88"/>
        <v>600</v>
      </c>
      <c r="G2692" s="352">
        <f t="shared" si="89"/>
        <v>500</v>
      </c>
    </row>
    <row r="2693" spans="1:7" s="129" customFormat="1" ht="25.5" x14ac:dyDescent="0.2">
      <c r="A2693" s="515"/>
      <c r="B2693" s="517"/>
      <c r="C2693" s="517"/>
      <c r="D2693" s="78" t="s">
        <v>1006</v>
      </c>
      <c r="E2693" s="355">
        <v>1000</v>
      </c>
      <c r="F2693" s="352">
        <f t="shared" si="88"/>
        <v>600</v>
      </c>
      <c r="G2693" s="352">
        <f t="shared" si="89"/>
        <v>500</v>
      </c>
    </row>
    <row r="2694" spans="1:7" s="129" customFormat="1" x14ac:dyDescent="0.2">
      <c r="A2694" s="515"/>
      <c r="B2694" s="517"/>
      <c r="C2694" s="517"/>
      <c r="D2694" s="78" t="s">
        <v>1007</v>
      </c>
      <c r="E2694" s="355">
        <v>1000</v>
      </c>
      <c r="F2694" s="352">
        <f t="shared" si="88"/>
        <v>600</v>
      </c>
      <c r="G2694" s="352">
        <f t="shared" si="89"/>
        <v>500</v>
      </c>
    </row>
    <row r="2695" spans="1:7" s="129" customFormat="1" ht="25.5" x14ac:dyDescent="0.2">
      <c r="A2695" s="515"/>
      <c r="B2695" s="517"/>
      <c r="C2695" s="517"/>
      <c r="D2695" s="78" t="s">
        <v>1008</v>
      </c>
      <c r="E2695" s="355">
        <v>1000</v>
      </c>
      <c r="F2695" s="352">
        <f t="shared" si="88"/>
        <v>600</v>
      </c>
      <c r="G2695" s="352">
        <f t="shared" si="89"/>
        <v>500</v>
      </c>
    </row>
    <row r="2696" spans="1:7" s="129" customFormat="1" ht="25.5" x14ac:dyDescent="0.2">
      <c r="A2696" s="515"/>
      <c r="B2696" s="517"/>
      <c r="C2696" s="517"/>
      <c r="D2696" s="78" t="s">
        <v>203</v>
      </c>
      <c r="E2696" s="355">
        <v>850</v>
      </c>
      <c r="F2696" s="352">
        <f t="shared" si="88"/>
        <v>510</v>
      </c>
      <c r="G2696" s="352">
        <f t="shared" si="89"/>
        <v>425</v>
      </c>
    </row>
    <row r="2697" spans="1:7" s="129" customFormat="1" x14ac:dyDescent="0.2">
      <c r="A2697" s="515"/>
      <c r="B2697" s="517"/>
      <c r="C2697" s="517"/>
      <c r="D2697" s="78" t="s">
        <v>1202</v>
      </c>
      <c r="E2697" s="355">
        <v>1250</v>
      </c>
      <c r="F2697" s="352">
        <f t="shared" si="88"/>
        <v>750</v>
      </c>
      <c r="G2697" s="352">
        <f t="shared" si="89"/>
        <v>625</v>
      </c>
    </row>
    <row r="2698" spans="1:7" s="129" customFormat="1" ht="25.5" x14ac:dyDescent="0.2">
      <c r="A2698" s="515"/>
      <c r="B2698" s="517"/>
      <c r="C2698" s="517"/>
      <c r="D2698" s="78" t="s">
        <v>1203</v>
      </c>
      <c r="E2698" s="355">
        <v>900</v>
      </c>
      <c r="F2698" s="352">
        <f t="shared" si="88"/>
        <v>540</v>
      </c>
      <c r="G2698" s="352">
        <f t="shared" si="89"/>
        <v>450</v>
      </c>
    </row>
    <row r="2699" spans="1:7" s="129" customFormat="1" x14ac:dyDescent="0.2">
      <c r="A2699" s="515"/>
      <c r="B2699" s="517"/>
      <c r="C2699" s="517"/>
      <c r="D2699" s="78" t="s">
        <v>1009</v>
      </c>
      <c r="E2699" s="355">
        <v>900</v>
      </c>
      <c r="F2699" s="352">
        <f t="shared" si="88"/>
        <v>540</v>
      </c>
      <c r="G2699" s="352">
        <f t="shared" si="89"/>
        <v>450</v>
      </c>
    </row>
    <row r="2700" spans="1:7" s="129" customFormat="1" ht="25.5" x14ac:dyDescent="0.2">
      <c r="A2700" s="515"/>
      <c r="B2700" s="517"/>
      <c r="C2700" s="517"/>
      <c r="D2700" s="78" t="s">
        <v>204</v>
      </c>
      <c r="E2700" s="355">
        <v>1000</v>
      </c>
      <c r="F2700" s="352">
        <f t="shared" si="88"/>
        <v>600</v>
      </c>
      <c r="G2700" s="352">
        <f t="shared" si="89"/>
        <v>500</v>
      </c>
    </row>
    <row r="2701" spans="1:7" s="129" customFormat="1" ht="25.5" x14ac:dyDescent="0.2">
      <c r="A2701" s="515"/>
      <c r="B2701" s="517"/>
      <c r="C2701" s="517"/>
      <c r="D2701" s="78" t="s">
        <v>1010</v>
      </c>
      <c r="E2701" s="355">
        <v>1000</v>
      </c>
      <c r="F2701" s="352">
        <f t="shared" si="88"/>
        <v>600</v>
      </c>
      <c r="G2701" s="352">
        <f t="shared" si="89"/>
        <v>500</v>
      </c>
    </row>
    <row r="2702" spans="1:7" s="129" customFormat="1" x14ac:dyDescent="0.2">
      <c r="A2702" s="515"/>
      <c r="B2702" s="517"/>
      <c r="C2702" s="517"/>
      <c r="D2702" s="78" t="s">
        <v>205</v>
      </c>
      <c r="E2702" s="355">
        <v>850</v>
      </c>
      <c r="F2702" s="352">
        <f t="shared" si="88"/>
        <v>510</v>
      </c>
      <c r="G2702" s="352">
        <f t="shared" si="89"/>
        <v>425</v>
      </c>
    </row>
    <row r="2703" spans="1:7" s="129" customFormat="1" ht="25.5" x14ac:dyDescent="0.2">
      <c r="A2703" s="515"/>
      <c r="B2703" s="517"/>
      <c r="C2703" s="517"/>
      <c r="D2703" s="78" t="s">
        <v>1011</v>
      </c>
      <c r="E2703" s="355">
        <v>800</v>
      </c>
      <c r="F2703" s="352">
        <f t="shared" si="88"/>
        <v>480</v>
      </c>
      <c r="G2703" s="352">
        <f t="shared" si="89"/>
        <v>400</v>
      </c>
    </row>
    <row r="2704" spans="1:7" s="129" customFormat="1" x14ac:dyDescent="0.2">
      <c r="A2704" s="515"/>
      <c r="B2704" s="517"/>
      <c r="C2704" s="517"/>
      <c r="D2704" s="78" t="s">
        <v>206</v>
      </c>
      <c r="E2704" s="355">
        <v>750</v>
      </c>
      <c r="F2704" s="352">
        <f t="shared" si="88"/>
        <v>450</v>
      </c>
      <c r="G2704" s="352">
        <f t="shared" si="89"/>
        <v>375</v>
      </c>
    </row>
    <row r="2705" spans="1:7" s="129" customFormat="1" x14ac:dyDescent="0.2">
      <c r="A2705" s="515"/>
      <c r="B2705" s="514"/>
      <c r="C2705" s="514" t="s">
        <v>83</v>
      </c>
      <c r="D2705" s="112" t="s">
        <v>1204</v>
      </c>
      <c r="E2705" s="355">
        <v>3600</v>
      </c>
      <c r="F2705" s="352">
        <f t="shared" si="88"/>
        <v>2160</v>
      </c>
      <c r="G2705" s="352">
        <f t="shared" si="89"/>
        <v>1800</v>
      </c>
    </row>
    <row r="2706" spans="1:7" s="129" customFormat="1" x14ac:dyDescent="0.2">
      <c r="A2706" s="515"/>
      <c r="B2706" s="515"/>
      <c r="C2706" s="515"/>
      <c r="D2706" s="112" t="s">
        <v>1205</v>
      </c>
      <c r="E2706" s="355">
        <v>4500</v>
      </c>
      <c r="F2706" s="352">
        <f t="shared" si="88"/>
        <v>2700</v>
      </c>
      <c r="G2706" s="352">
        <f t="shared" si="89"/>
        <v>2250</v>
      </c>
    </row>
    <row r="2707" spans="1:7" s="129" customFormat="1" x14ac:dyDescent="0.2">
      <c r="A2707" s="515"/>
      <c r="B2707" s="515"/>
      <c r="C2707" s="515"/>
      <c r="D2707" s="112" t="s">
        <v>1206</v>
      </c>
      <c r="E2707" s="355">
        <v>3000</v>
      </c>
      <c r="F2707" s="352">
        <f t="shared" si="88"/>
        <v>1800</v>
      </c>
      <c r="G2707" s="352">
        <f t="shared" si="89"/>
        <v>1500</v>
      </c>
    </row>
    <row r="2708" spans="1:7" s="129" customFormat="1" ht="25.5" x14ac:dyDescent="0.2">
      <c r="A2708" s="516"/>
      <c r="B2708" s="516"/>
      <c r="C2708" s="516"/>
      <c r="D2708" s="112" t="s">
        <v>1207</v>
      </c>
      <c r="E2708" s="355">
        <v>2600</v>
      </c>
      <c r="F2708" s="352">
        <f t="shared" si="88"/>
        <v>1560</v>
      </c>
      <c r="G2708" s="352">
        <f t="shared" si="89"/>
        <v>1300</v>
      </c>
    </row>
    <row r="2709" spans="1:7" s="129" customFormat="1" x14ac:dyDescent="0.2">
      <c r="A2709" s="488" t="s">
        <v>864</v>
      </c>
      <c r="B2709" s="488" t="s">
        <v>864</v>
      </c>
      <c r="C2709" s="313"/>
      <c r="D2709" s="75" t="s">
        <v>3876</v>
      </c>
      <c r="E2709" s="424">
        <v>0</v>
      </c>
      <c r="F2709" s="352">
        <f t="shared" si="88"/>
        <v>0</v>
      </c>
      <c r="G2709" s="352">
        <f t="shared" si="89"/>
        <v>0</v>
      </c>
    </row>
    <row r="2710" spans="1:7" s="129" customFormat="1" x14ac:dyDescent="0.2">
      <c r="A2710" s="488">
        <v>1</v>
      </c>
      <c r="B2710" s="488">
        <v>1</v>
      </c>
      <c r="C2710" s="313"/>
      <c r="D2710" s="75" t="s">
        <v>7369</v>
      </c>
      <c r="E2710" s="424">
        <v>0</v>
      </c>
      <c r="F2710" s="352">
        <f t="shared" si="88"/>
        <v>0</v>
      </c>
      <c r="G2710" s="352">
        <f t="shared" si="89"/>
        <v>0</v>
      </c>
    </row>
    <row r="2711" spans="1:7" s="129" customFormat="1" x14ac:dyDescent="0.2">
      <c r="A2711" s="489" t="s">
        <v>76</v>
      </c>
      <c r="B2711" s="489" t="s">
        <v>76</v>
      </c>
      <c r="C2711" s="489"/>
      <c r="D2711" s="75" t="s">
        <v>6600</v>
      </c>
      <c r="E2711" s="424">
        <v>0</v>
      </c>
      <c r="F2711" s="352">
        <f t="shared" si="88"/>
        <v>0</v>
      </c>
      <c r="G2711" s="352">
        <f t="shared" si="89"/>
        <v>0</v>
      </c>
    </row>
    <row r="2712" spans="1:7" s="129" customFormat="1" x14ac:dyDescent="0.2">
      <c r="A2712" s="557" t="s">
        <v>1045</v>
      </c>
      <c r="B2712" s="557" t="s">
        <v>1045</v>
      </c>
      <c r="C2712" s="557"/>
      <c r="D2712" s="75" t="s">
        <v>6601</v>
      </c>
      <c r="E2712" s="424">
        <v>0</v>
      </c>
      <c r="F2712" s="352">
        <f t="shared" si="88"/>
        <v>0</v>
      </c>
      <c r="G2712" s="352">
        <f t="shared" si="89"/>
        <v>0</v>
      </c>
    </row>
    <row r="2713" spans="1:7" s="129" customFormat="1" x14ac:dyDescent="0.2">
      <c r="A2713" s="557"/>
      <c r="B2713" s="557"/>
      <c r="C2713" s="557"/>
      <c r="D2713" s="78" t="s">
        <v>6602</v>
      </c>
      <c r="E2713" s="352">
        <v>14000</v>
      </c>
      <c r="F2713" s="352">
        <f t="shared" si="88"/>
        <v>8400</v>
      </c>
      <c r="G2713" s="352">
        <f t="shared" si="89"/>
        <v>7000</v>
      </c>
    </row>
    <row r="2714" spans="1:7" s="129" customFormat="1" ht="25.5" x14ac:dyDescent="0.2">
      <c r="A2714" s="557"/>
      <c r="B2714" s="557"/>
      <c r="C2714" s="557"/>
      <c r="D2714" s="78" t="s">
        <v>6603</v>
      </c>
      <c r="E2714" s="352">
        <v>12000</v>
      </c>
      <c r="F2714" s="352">
        <f t="shared" si="88"/>
        <v>7200</v>
      </c>
      <c r="G2714" s="352">
        <f t="shared" si="89"/>
        <v>6000</v>
      </c>
    </row>
    <row r="2715" spans="1:7" s="129" customFormat="1" x14ac:dyDescent="0.2">
      <c r="A2715" s="557"/>
      <c r="B2715" s="557"/>
      <c r="C2715" s="557"/>
      <c r="D2715" s="78" t="s">
        <v>6604</v>
      </c>
      <c r="E2715" s="352">
        <v>8000</v>
      </c>
      <c r="F2715" s="352">
        <f t="shared" si="88"/>
        <v>4800</v>
      </c>
      <c r="G2715" s="352">
        <f t="shared" si="89"/>
        <v>4000</v>
      </c>
    </row>
    <row r="2716" spans="1:7" s="129" customFormat="1" x14ac:dyDescent="0.2">
      <c r="A2716" s="557" t="s">
        <v>1046</v>
      </c>
      <c r="B2716" s="557" t="s">
        <v>1046</v>
      </c>
      <c r="C2716" s="557"/>
      <c r="D2716" s="75" t="s">
        <v>6605</v>
      </c>
      <c r="E2716" s="352"/>
      <c r="F2716" s="352">
        <f t="shared" si="88"/>
        <v>0</v>
      </c>
      <c r="G2716" s="352">
        <f t="shared" si="89"/>
        <v>0</v>
      </c>
    </row>
    <row r="2717" spans="1:7" s="129" customFormat="1" ht="25.5" x14ac:dyDescent="0.2">
      <c r="A2717" s="557"/>
      <c r="B2717" s="557"/>
      <c r="C2717" s="557"/>
      <c r="D2717" s="78" t="s">
        <v>6606</v>
      </c>
      <c r="E2717" s="352">
        <v>12000</v>
      </c>
      <c r="F2717" s="352">
        <f t="shared" ref="F2717:F2780" si="90">IFERROR(E2717*0.6,0)</f>
        <v>7200</v>
      </c>
      <c r="G2717" s="352">
        <f t="shared" ref="G2717:G2780" si="91">IFERROR(E2717*0.5,0)</f>
        <v>6000</v>
      </c>
    </row>
    <row r="2718" spans="1:7" s="129" customFormat="1" ht="25.5" x14ac:dyDescent="0.2">
      <c r="A2718" s="557"/>
      <c r="B2718" s="557"/>
      <c r="C2718" s="557"/>
      <c r="D2718" s="78" t="s">
        <v>6607</v>
      </c>
      <c r="E2718" s="352">
        <v>8000</v>
      </c>
      <c r="F2718" s="352">
        <f t="shared" si="90"/>
        <v>4800</v>
      </c>
      <c r="G2718" s="352">
        <f t="shared" si="91"/>
        <v>4000</v>
      </c>
    </row>
    <row r="2719" spans="1:7" s="129" customFormat="1" x14ac:dyDescent="0.2">
      <c r="A2719" s="557"/>
      <c r="B2719" s="557"/>
      <c r="C2719" s="557"/>
      <c r="D2719" s="78" t="s">
        <v>6608</v>
      </c>
      <c r="E2719" s="352">
        <v>5500</v>
      </c>
      <c r="F2719" s="352">
        <f t="shared" si="90"/>
        <v>3300</v>
      </c>
      <c r="G2719" s="352">
        <f t="shared" si="91"/>
        <v>2750</v>
      </c>
    </row>
    <row r="2720" spans="1:7" s="129" customFormat="1" x14ac:dyDescent="0.2">
      <c r="A2720" s="557" t="s">
        <v>1047</v>
      </c>
      <c r="B2720" s="557" t="s">
        <v>1047</v>
      </c>
      <c r="C2720" s="557"/>
      <c r="D2720" s="75" t="s">
        <v>6609</v>
      </c>
      <c r="E2720" s="352"/>
      <c r="F2720" s="352">
        <f t="shared" si="90"/>
        <v>0</v>
      </c>
      <c r="G2720" s="352">
        <f t="shared" si="91"/>
        <v>0</v>
      </c>
    </row>
    <row r="2721" spans="1:7" s="129" customFormat="1" ht="25.5" x14ac:dyDescent="0.2">
      <c r="A2721" s="557"/>
      <c r="B2721" s="557"/>
      <c r="C2721" s="557"/>
      <c r="D2721" s="78" t="s">
        <v>6610</v>
      </c>
      <c r="E2721" s="352">
        <v>6000</v>
      </c>
      <c r="F2721" s="352">
        <f t="shared" si="90"/>
        <v>3600</v>
      </c>
      <c r="G2721" s="352">
        <f t="shared" si="91"/>
        <v>3000</v>
      </c>
    </row>
    <row r="2722" spans="1:7" s="129" customFormat="1" x14ac:dyDescent="0.2">
      <c r="A2722" s="557"/>
      <c r="B2722" s="557"/>
      <c r="C2722" s="557"/>
      <c r="D2722" s="78" t="s">
        <v>6611</v>
      </c>
      <c r="E2722" s="352">
        <v>5000</v>
      </c>
      <c r="F2722" s="352">
        <f t="shared" si="90"/>
        <v>3000</v>
      </c>
      <c r="G2722" s="352">
        <f t="shared" si="91"/>
        <v>2500</v>
      </c>
    </row>
    <row r="2723" spans="1:7" s="129" customFormat="1" x14ac:dyDescent="0.2">
      <c r="A2723" s="557" t="s">
        <v>1048</v>
      </c>
      <c r="B2723" s="557" t="s">
        <v>1048</v>
      </c>
      <c r="C2723" s="557"/>
      <c r="D2723" s="75" t="s">
        <v>6612</v>
      </c>
      <c r="E2723" s="352"/>
      <c r="F2723" s="352">
        <f t="shared" si="90"/>
        <v>0</v>
      </c>
      <c r="G2723" s="352">
        <f t="shared" si="91"/>
        <v>0</v>
      </c>
    </row>
    <row r="2724" spans="1:7" s="129" customFormat="1" ht="25.5" x14ac:dyDescent="0.2">
      <c r="A2724" s="557"/>
      <c r="B2724" s="557"/>
      <c r="C2724" s="557"/>
      <c r="D2724" s="78" t="s">
        <v>6613</v>
      </c>
      <c r="E2724" s="352">
        <v>11000</v>
      </c>
      <c r="F2724" s="352">
        <f t="shared" si="90"/>
        <v>6600</v>
      </c>
      <c r="G2724" s="352">
        <f t="shared" si="91"/>
        <v>5500</v>
      </c>
    </row>
    <row r="2725" spans="1:7" s="129" customFormat="1" x14ac:dyDescent="0.2">
      <c r="A2725" s="557"/>
      <c r="B2725" s="557"/>
      <c r="C2725" s="557"/>
      <c r="D2725" s="78" t="s">
        <v>6614</v>
      </c>
      <c r="E2725" s="352">
        <v>8000</v>
      </c>
      <c r="F2725" s="352">
        <f t="shared" si="90"/>
        <v>4800</v>
      </c>
      <c r="G2725" s="352">
        <f t="shared" si="91"/>
        <v>4000</v>
      </c>
    </row>
    <row r="2726" spans="1:7" s="129" customFormat="1" x14ac:dyDescent="0.2">
      <c r="A2726" s="557"/>
      <c r="B2726" s="557"/>
      <c r="C2726" s="557"/>
      <c r="D2726" s="78" t="s">
        <v>6615</v>
      </c>
      <c r="E2726" s="352">
        <v>5500</v>
      </c>
      <c r="F2726" s="352">
        <f t="shared" si="90"/>
        <v>3300</v>
      </c>
      <c r="G2726" s="352">
        <f t="shared" si="91"/>
        <v>2750</v>
      </c>
    </row>
    <row r="2727" spans="1:7" s="129" customFormat="1" x14ac:dyDescent="0.2">
      <c r="A2727" s="557"/>
      <c r="B2727" s="557"/>
      <c r="C2727" s="557"/>
      <c r="D2727" s="78" t="s">
        <v>6616</v>
      </c>
      <c r="E2727" s="352">
        <v>5000</v>
      </c>
      <c r="F2727" s="352">
        <f t="shared" si="90"/>
        <v>3000</v>
      </c>
      <c r="G2727" s="352">
        <f t="shared" si="91"/>
        <v>2500</v>
      </c>
    </row>
    <row r="2728" spans="1:7" s="129" customFormat="1" x14ac:dyDescent="0.2">
      <c r="A2728" s="313" t="s">
        <v>1049</v>
      </c>
      <c r="B2728" s="313" t="s">
        <v>1049</v>
      </c>
      <c r="C2728" s="313"/>
      <c r="D2728" s="78" t="s">
        <v>6617</v>
      </c>
      <c r="E2728" s="352">
        <v>4000</v>
      </c>
      <c r="F2728" s="352">
        <f t="shared" si="90"/>
        <v>2400</v>
      </c>
      <c r="G2728" s="352">
        <f t="shared" si="91"/>
        <v>2000</v>
      </c>
    </row>
    <row r="2729" spans="1:7" s="129" customFormat="1" x14ac:dyDescent="0.2">
      <c r="A2729" s="313" t="s">
        <v>1050</v>
      </c>
      <c r="B2729" s="313" t="s">
        <v>1050</v>
      </c>
      <c r="C2729" s="313"/>
      <c r="D2729" s="78" t="s">
        <v>6618</v>
      </c>
      <c r="E2729" s="352">
        <v>3000</v>
      </c>
      <c r="F2729" s="352">
        <f t="shared" si="90"/>
        <v>1800</v>
      </c>
      <c r="G2729" s="352">
        <f t="shared" si="91"/>
        <v>1500</v>
      </c>
    </row>
    <row r="2730" spans="1:7" s="129" customFormat="1" x14ac:dyDescent="0.2">
      <c r="A2730" s="557" t="s">
        <v>1051</v>
      </c>
      <c r="B2730" s="557" t="s">
        <v>1051</v>
      </c>
      <c r="C2730" s="557"/>
      <c r="D2730" s="75" t="s">
        <v>6619</v>
      </c>
      <c r="E2730" s="352"/>
      <c r="F2730" s="352">
        <f t="shared" si="90"/>
        <v>0</v>
      </c>
      <c r="G2730" s="352">
        <f t="shared" si="91"/>
        <v>0</v>
      </c>
    </row>
    <row r="2731" spans="1:7" s="129" customFormat="1" ht="25.5" x14ac:dyDescent="0.2">
      <c r="A2731" s="557"/>
      <c r="B2731" s="557"/>
      <c r="C2731" s="557"/>
      <c r="D2731" s="78" t="s">
        <v>6620</v>
      </c>
      <c r="E2731" s="352">
        <v>7500</v>
      </c>
      <c r="F2731" s="352">
        <f t="shared" si="90"/>
        <v>4500</v>
      </c>
      <c r="G2731" s="352">
        <f t="shared" si="91"/>
        <v>3750</v>
      </c>
    </row>
    <row r="2732" spans="1:7" s="129" customFormat="1" x14ac:dyDescent="0.2">
      <c r="A2732" s="557"/>
      <c r="B2732" s="557"/>
      <c r="C2732" s="557"/>
      <c r="D2732" s="78" t="s">
        <v>6621</v>
      </c>
      <c r="E2732" s="352">
        <v>5500</v>
      </c>
      <c r="F2732" s="352">
        <f t="shared" si="90"/>
        <v>3300</v>
      </c>
      <c r="G2732" s="352">
        <f t="shared" si="91"/>
        <v>2750</v>
      </c>
    </row>
    <row r="2733" spans="1:7" s="129" customFormat="1" x14ac:dyDescent="0.2">
      <c r="A2733" s="557"/>
      <c r="B2733" s="557"/>
      <c r="C2733" s="557"/>
      <c r="D2733" s="78" t="s">
        <v>6622</v>
      </c>
      <c r="E2733" s="352">
        <v>4000</v>
      </c>
      <c r="F2733" s="352">
        <f t="shared" si="90"/>
        <v>2400</v>
      </c>
      <c r="G2733" s="352">
        <f t="shared" si="91"/>
        <v>2000</v>
      </c>
    </row>
    <row r="2734" spans="1:7" s="129" customFormat="1" x14ac:dyDescent="0.2">
      <c r="A2734" s="313" t="s">
        <v>1052</v>
      </c>
      <c r="B2734" s="313" t="s">
        <v>1052</v>
      </c>
      <c r="C2734" s="313"/>
      <c r="D2734" s="75" t="s">
        <v>6623</v>
      </c>
      <c r="E2734" s="352">
        <v>7000</v>
      </c>
      <c r="F2734" s="352">
        <f t="shared" si="90"/>
        <v>4200</v>
      </c>
      <c r="G2734" s="352">
        <f t="shared" si="91"/>
        <v>3500</v>
      </c>
    </row>
    <row r="2735" spans="1:7" s="129" customFormat="1" x14ac:dyDescent="0.2">
      <c r="A2735" s="557" t="s">
        <v>1053</v>
      </c>
      <c r="B2735" s="557" t="s">
        <v>1053</v>
      </c>
      <c r="C2735" s="557"/>
      <c r="D2735" s="75" t="s">
        <v>5628</v>
      </c>
      <c r="E2735" s="352"/>
      <c r="F2735" s="352">
        <f t="shared" si="90"/>
        <v>0</v>
      </c>
      <c r="G2735" s="352">
        <f t="shared" si="91"/>
        <v>0</v>
      </c>
    </row>
    <row r="2736" spans="1:7" s="129" customFormat="1" x14ac:dyDescent="0.2">
      <c r="A2736" s="557"/>
      <c r="B2736" s="557"/>
      <c r="C2736" s="557"/>
      <c r="D2736" s="78" t="s">
        <v>6624</v>
      </c>
      <c r="E2736" s="352">
        <v>10500</v>
      </c>
      <c r="F2736" s="352">
        <f t="shared" si="90"/>
        <v>6300</v>
      </c>
      <c r="G2736" s="352">
        <f t="shared" si="91"/>
        <v>5250</v>
      </c>
    </row>
    <row r="2737" spans="1:7" s="129" customFormat="1" x14ac:dyDescent="0.2">
      <c r="A2737" s="557"/>
      <c r="B2737" s="557"/>
      <c r="C2737" s="557"/>
      <c r="D2737" s="78" t="s">
        <v>6625</v>
      </c>
      <c r="E2737" s="352">
        <v>8000</v>
      </c>
      <c r="F2737" s="352">
        <f t="shared" si="90"/>
        <v>4800</v>
      </c>
      <c r="G2737" s="352">
        <f t="shared" si="91"/>
        <v>4000</v>
      </c>
    </row>
    <row r="2738" spans="1:7" s="129" customFormat="1" x14ac:dyDescent="0.2">
      <c r="A2738" s="557"/>
      <c r="B2738" s="557"/>
      <c r="C2738" s="557"/>
      <c r="D2738" s="78" t="s">
        <v>6626</v>
      </c>
      <c r="E2738" s="352">
        <v>6000</v>
      </c>
      <c r="F2738" s="352">
        <f t="shared" si="90"/>
        <v>3600</v>
      </c>
      <c r="G2738" s="352">
        <f t="shared" si="91"/>
        <v>3000</v>
      </c>
    </row>
    <row r="2739" spans="1:7" s="129" customFormat="1" x14ac:dyDescent="0.2">
      <c r="A2739" s="557" t="s">
        <v>1054</v>
      </c>
      <c r="B2739" s="557" t="s">
        <v>1054</v>
      </c>
      <c r="C2739" s="557"/>
      <c r="D2739" s="75" t="s">
        <v>6627</v>
      </c>
      <c r="E2739" s="352"/>
      <c r="F2739" s="352">
        <f t="shared" si="90"/>
        <v>0</v>
      </c>
      <c r="G2739" s="352">
        <f t="shared" si="91"/>
        <v>0</v>
      </c>
    </row>
    <row r="2740" spans="1:7" s="129" customFormat="1" ht="25.5" x14ac:dyDescent="0.2">
      <c r="A2740" s="557"/>
      <c r="B2740" s="557"/>
      <c r="C2740" s="557"/>
      <c r="D2740" s="78" t="s">
        <v>6628</v>
      </c>
      <c r="E2740" s="352">
        <v>9000</v>
      </c>
      <c r="F2740" s="352">
        <f t="shared" si="90"/>
        <v>5400</v>
      </c>
      <c r="G2740" s="352">
        <f t="shared" si="91"/>
        <v>4500</v>
      </c>
    </row>
    <row r="2741" spans="1:7" s="129" customFormat="1" x14ac:dyDescent="0.2">
      <c r="A2741" s="557"/>
      <c r="B2741" s="557"/>
      <c r="C2741" s="557"/>
      <c r="D2741" s="78" t="s">
        <v>6629</v>
      </c>
      <c r="E2741" s="352">
        <v>6500</v>
      </c>
      <c r="F2741" s="352">
        <f t="shared" si="90"/>
        <v>3900</v>
      </c>
      <c r="G2741" s="352">
        <f t="shared" si="91"/>
        <v>3250</v>
      </c>
    </row>
    <row r="2742" spans="1:7" s="129" customFormat="1" x14ac:dyDescent="0.2">
      <c r="A2742" s="557"/>
      <c r="B2742" s="557"/>
      <c r="C2742" s="557"/>
      <c r="D2742" s="78" t="s">
        <v>6630</v>
      </c>
      <c r="E2742" s="352">
        <v>3200</v>
      </c>
      <c r="F2742" s="352">
        <f t="shared" si="90"/>
        <v>1920</v>
      </c>
      <c r="G2742" s="352">
        <f t="shared" si="91"/>
        <v>1600</v>
      </c>
    </row>
    <row r="2743" spans="1:7" s="129" customFormat="1" x14ac:dyDescent="0.2">
      <c r="A2743" s="557" t="s">
        <v>1079</v>
      </c>
      <c r="B2743" s="557" t="s">
        <v>1079</v>
      </c>
      <c r="C2743" s="557"/>
      <c r="D2743" s="75" t="s">
        <v>6512</v>
      </c>
      <c r="E2743" s="352"/>
      <c r="F2743" s="352">
        <f t="shared" si="90"/>
        <v>0</v>
      </c>
      <c r="G2743" s="352">
        <f t="shared" si="91"/>
        <v>0</v>
      </c>
    </row>
    <row r="2744" spans="1:7" s="129" customFormat="1" x14ac:dyDescent="0.2">
      <c r="A2744" s="557"/>
      <c r="B2744" s="557"/>
      <c r="C2744" s="557"/>
      <c r="D2744" s="78" t="s">
        <v>6631</v>
      </c>
      <c r="E2744" s="352">
        <v>9000</v>
      </c>
      <c r="F2744" s="352">
        <f t="shared" si="90"/>
        <v>5400</v>
      </c>
      <c r="G2744" s="352">
        <f t="shared" si="91"/>
        <v>4500</v>
      </c>
    </row>
    <row r="2745" spans="1:7" s="129" customFormat="1" x14ac:dyDescent="0.2">
      <c r="A2745" s="557"/>
      <c r="B2745" s="557"/>
      <c r="C2745" s="557"/>
      <c r="D2745" s="78" t="s">
        <v>6632</v>
      </c>
      <c r="E2745" s="352">
        <v>5000</v>
      </c>
      <c r="F2745" s="352">
        <f t="shared" si="90"/>
        <v>3000</v>
      </c>
      <c r="G2745" s="352">
        <f t="shared" si="91"/>
        <v>2500</v>
      </c>
    </row>
    <row r="2746" spans="1:7" s="129" customFormat="1" x14ac:dyDescent="0.2">
      <c r="A2746" s="557"/>
      <c r="B2746" s="557"/>
      <c r="C2746" s="557"/>
      <c r="D2746" s="78" t="s">
        <v>6604</v>
      </c>
      <c r="E2746" s="352">
        <v>4000</v>
      </c>
      <c r="F2746" s="352">
        <f t="shared" si="90"/>
        <v>2400</v>
      </c>
      <c r="G2746" s="352">
        <f t="shared" si="91"/>
        <v>2000</v>
      </c>
    </row>
    <row r="2747" spans="1:7" s="129" customFormat="1" x14ac:dyDescent="0.2">
      <c r="A2747" s="313" t="s">
        <v>1080</v>
      </c>
      <c r="B2747" s="313" t="s">
        <v>1080</v>
      </c>
      <c r="C2747" s="313"/>
      <c r="D2747" s="75" t="s">
        <v>6633</v>
      </c>
      <c r="E2747" s="352">
        <v>6000</v>
      </c>
      <c r="F2747" s="352">
        <f t="shared" si="90"/>
        <v>3600</v>
      </c>
      <c r="G2747" s="352">
        <f t="shared" si="91"/>
        <v>3000</v>
      </c>
    </row>
    <row r="2748" spans="1:7" s="129" customFormat="1" x14ac:dyDescent="0.2">
      <c r="A2748" s="557" t="s">
        <v>1081</v>
      </c>
      <c r="B2748" s="557" t="s">
        <v>1081</v>
      </c>
      <c r="C2748" s="557"/>
      <c r="D2748" s="75" t="s">
        <v>6634</v>
      </c>
      <c r="E2748" s="352"/>
      <c r="F2748" s="352">
        <f t="shared" si="90"/>
        <v>0</v>
      </c>
      <c r="G2748" s="352">
        <f t="shared" si="91"/>
        <v>0</v>
      </c>
    </row>
    <row r="2749" spans="1:7" s="129" customFormat="1" x14ac:dyDescent="0.2">
      <c r="A2749" s="557"/>
      <c r="B2749" s="557"/>
      <c r="C2749" s="557"/>
      <c r="D2749" s="78" t="s">
        <v>6635</v>
      </c>
      <c r="E2749" s="352">
        <v>4000</v>
      </c>
      <c r="F2749" s="352">
        <f t="shared" si="90"/>
        <v>2400</v>
      </c>
      <c r="G2749" s="352">
        <f t="shared" si="91"/>
        <v>2000</v>
      </c>
    </row>
    <row r="2750" spans="1:7" s="129" customFormat="1" x14ac:dyDescent="0.2">
      <c r="A2750" s="557"/>
      <c r="B2750" s="557"/>
      <c r="C2750" s="557"/>
      <c r="D2750" s="78" t="s">
        <v>6636</v>
      </c>
      <c r="E2750" s="352">
        <v>3000</v>
      </c>
      <c r="F2750" s="352">
        <f t="shared" si="90"/>
        <v>1800</v>
      </c>
      <c r="G2750" s="352">
        <f t="shared" si="91"/>
        <v>1500</v>
      </c>
    </row>
    <row r="2751" spans="1:7" s="129" customFormat="1" x14ac:dyDescent="0.2">
      <c r="A2751" s="557"/>
      <c r="B2751" s="557"/>
      <c r="C2751" s="557"/>
      <c r="D2751" s="78" t="s">
        <v>6608</v>
      </c>
      <c r="E2751" s="352">
        <v>2500</v>
      </c>
      <c r="F2751" s="352">
        <f t="shared" si="90"/>
        <v>1500</v>
      </c>
      <c r="G2751" s="352">
        <f t="shared" si="91"/>
        <v>1250</v>
      </c>
    </row>
    <row r="2752" spans="1:7" s="129" customFormat="1" x14ac:dyDescent="0.2">
      <c r="A2752" s="313" t="s">
        <v>1082</v>
      </c>
      <c r="B2752" s="313" t="s">
        <v>1082</v>
      </c>
      <c r="C2752" s="313"/>
      <c r="D2752" s="75" t="s">
        <v>6637</v>
      </c>
      <c r="E2752" s="352">
        <v>7200</v>
      </c>
      <c r="F2752" s="352">
        <f t="shared" si="90"/>
        <v>4320</v>
      </c>
      <c r="G2752" s="352">
        <f t="shared" si="91"/>
        <v>3600</v>
      </c>
    </row>
    <row r="2753" spans="1:7" s="129" customFormat="1" x14ac:dyDescent="0.2">
      <c r="A2753" s="557" t="s">
        <v>1083</v>
      </c>
      <c r="B2753" s="557" t="s">
        <v>1083</v>
      </c>
      <c r="C2753" s="557"/>
      <c r="D2753" s="75" t="s">
        <v>6638</v>
      </c>
      <c r="E2753" s="352"/>
      <c r="F2753" s="352">
        <f t="shared" si="90"/>
        <v>0</v>
      </c>
      <c r="G2753" s="352">
        <f t="shared" si="91"/>
        <v>0</v>
      </c>
    </row>
    <row r="2754" spans="1:7" s="129" customFormat="1" x14ac:dyDescent="0.2">
      <c r="A2754" s="557"/>
      <c r="B2754" s="557"/>
      <c r="C2754" s="557"/>
      <c r="D2754" s="78" t="s">
        <v>6639</v>
      </c>
      <c r="E2754" s="352">
        <v>4000</v>
      </c>
      <c r="F2754" s="352">
        <f t="shared" si="90"/>
        <v>2400</v>
      </c>
      <c r="G2754" s="352">
        <f t="shared" si="91"/>
        <v>2000</v>
      </c>
    </row>
    <row r="2755" spans="1:7" s="129" customFormat="1" x14ac:dyDescent="0.2">
      <c r="A2755" s="557"/>
      <c r="B2755" s="557"/>
      <c r="C2755" s="557"/>
      <c r="D2755" s="78" t="s">
        <v>6640</v>
      </c>
      <c r="E2755" s="352">
        <v>2400</v>
      </c>
      <c r="F2755" s="352">
        <f t="shared" si="90"/>
        <v>1440</v>
      </c>
      <c r="G2755" s="352">
        <f t="shared" si="91"/>
        <v>1200</v>
      </c>
    </row>
    <row r="2756" spans="1:7" s="129" customFormat="1" x14ac:dyDescent="0.2">
      <c r="A2756" s="557" t="s">
        <v>3074</v>
      </c>
      <c r="B2756" s="557" t="s">
        <v>3074</v>
      </c>
      <c r="C2756" s="557"/>
      <c r="D2756" s="75" t="s">
        <v>6641</v>
      </c>
      <c r="E2756" s="352"/>
      <c r="F2756" s="352">
        <f t="shared" si="90"/>
        <v>0</v>
      </c>
      <c r="G2756" s="352">
        <f t="shared" si="91"/>
        <v>0</v>
      </c>
    </row>
    <row r="2757" spans="1:7" s="129" customFormat="1" x14ac:dyDescent="0.2">
      <c r="A2757" s="557"/>
      <c r="B2757" s="557"/>
      <c r="C2757" s="557"/>
      <c r="D2757" s="78" t="s">
        <v>6642</v>
      </c>
      <c r="E2757" s="352">
        <v>3000</v>
      </c>
      <c r="F2757" s="352">
        <f t="shared" si="90"/>
        <v>1800</v>
      </c>
      <c r="G2757" s="352">
        <f t="shared" si="91"/>
        <v>1500</v>
      </c>
    </row>
    <row r="2758" spans="1:7" s="129" customFormat="1" x14ac:dyDescent="0.2">
      <c r="A2758" s="557"/>
      <c r="B2758" s="557"/>
      <c r="C2758" s="557"/>
      <c r="D2758" s="78" t="s">
        <v>6621</v>
      </c>
      <c r="E2758" s="352">
        <v>2500</v>
      </c>
      <c r="F2758" s="352">
        <f t="shared" si="90"/>
        <v>1500</v>
      </c>
      <c r="G2758" s="352">
        <f t="shared" si="91"/>
        <v>1250</v>
      </c>
    </row>
    <row r="2759" spans="1:7" s="129" customFormat="1" x14ac:dyDescent="0.2">
      <c r="A2759" s="557" t="s">
        <v>5202</v>
      </c>
      <c r="B2759" s="557" t="s">
        <v>5202</v>
      </c>
      <c r="C2759" s="557"/>
      <c r="D2759" s="75" t="s">
        <v>6643</v>
      </c>
      <c r="E2759" s="352"/>
      <c r="F2759" s="352">
        <f t="shared" si="90"/>
        <v>0</v>
      </c>
      <c r="G2759" s="352">
        <f t="shared" si="91"/>
        <v>0</v>
      </c>
    </row>
    <row r="2760" spans="1:7" s="45" customFormat="1" ht="25.5" x14ac:dyDescent="0.25">
      <c r="A2760" s="557"/>
      <c r="B2760" s="557"/>
      <c r="C2760" s="557"/>
      <c r="D2760" s="78" t="s">
        <v>6644</v>
      </c>
      <c r="E2760" s="352">
        <v>7500</v>
      </c>
      <c r="F2760" s="352">
        <f t="shared" si="90"/>
        <v>4500</v>
      </c>
      <c r="G2760" s="352">
        <f t="shared" si="91"/>
        <v>3750</v>
      </c>
    </row>
    <row r="2761" spans="1:7" s="45" customFormat="1" x14ac:dyDescent="0.25">
      <c r="A2761" s="557"/>
      <c r="B2761" s="557"/>
      <c r="C2761" s="557"/>
      <c r="D2761" s="78" t="s">
        <v>6645</v>
      </c>
      <c r="E2761" s="352">
        <v>7500</v>
      </c>
      <c r="F2761" s="352">
        <f t="shared" si="90"/>
        <v>4500</v>
      </c>
      <c r="G2761" s="352">
        <f t="shared" si="91"/>
        <v>3750</v>
      </c>
    </row>
    <row r="2762" spans="1:7" s="45" customFormat="1" x14ac:dyDescent="0.25">
      <c r="A2762" s="557" t="s">
        <v>5204</v>
      </c>
      <c r="B2762" s="557" t="s">
        <v>5204</v>
      </c>
      <c r="C2762" s="557"/>
      <c r="D2762" s="75" t="s">
        <v>6646</v>
      </c>
      <c r="E2762" s="352"/>
      <c r="F2762" s="352">
        <f t="shared" si="90"/>
        <v>0</v>
      </c>
      <c r="G2762" s="352">
        <f t="shared" si="91"/>
        <v>0</v>
      </c>
    </row>
    <row r="2763" spans="1:7" s="45" customFormat="1" ht="25.5" x14ac:dyDescent="0.25">
      <c r="A2763" s="557"/>
      <c r="B2763" s="557"/>
      <c r="C2763" s="557"/>
      <c r="D2763" s="78" t="s">
        <v>6647</v>
      </c>
      <c r="E2763" s="352">
        <v>5500</v>
      </c>
      <c r="F2763" s="352">
        <f t="shared" si="90"/>
        <v>3300</v>
      </c>
      <c r="G2763" s="352">
        <f t="shared" si="91"/>
        <v>2750</v>
      </c>
    </row>
    <row r="2764" spans="1:7" s="45" customFormat="1" x14ac:dyDescent="0.25">
      <c r="A2764" s="557"/>
      <c r="B2764" s="557"/>
      <c r="C2764" s="557"/>
      <c r="D2764" s="78" t="s">
        <v>6648</v>
      </c>
      <c r="E2764" s="352">
        <v>4000</v>
      </c>
      <c r="F2764" s="352">
        <f t="shared" si="90"/>
        <v>2400</v>
      </c>
      <c r="G2764" s="352">
        <f t="shared" si="91"/>
        <v>2000</v>
      </c>
    </row>
    <row r="2765" spans="1:7" s="45" customFormat="1" ht="13.5" x14ac:dyDescent="0.25">
      <c r="A2765" s="560" t="s">
        <v>5205</v>
      </c>
      <c r="B2765" s="560" t="s">
        <v>5205</v>
      </c>
      <c r="C2765" s="560"/>
      <c r="D2765" s="75" t="s">
        <v>9524</v>
      </c>
      <c r="E2765" s="352"/>
      <c r="F2765" s="352">
        <f t="shared" si="90"/>
        <v>0</v>
      </c>
      <c r="G2765" s="352">
        <f t="shared" si="91"/>
        <v>0</v>
      </c>
    </row>
    <row r="2766" spans="1:7" s="45" customFormat="1" x14ac:dyDescent="0.25">
      <c r="A2766" s="562"/>
      <c r="B2766" s="562"/>
      <c r="C2766" s="562"/>
      <c r="D2766" s="75" t="s">
        <v>6649</v>
      </c>
      <c r="E2766" s="352">
        <v>11000</v>
      </c>
      <c r="F2766" s="352">
        <f t="shared" si="90"/>
        <v>6600</v>
      </c>
      <c r="G2766" s="352">
        <f t="shared" si="91"/>
        <v>5500</v>
      </c>
    </row>
    <row r="2767" spans="1:7" s="45" customFormat="1" x14ac:dyDescent="0.25">
      <c r="A2767" s="205" t="s">
        <v>5207</v>
      </c>
      <c r="B2767" s="205" t="s">
        <v>5207</v>
      </c>
      <c r="C2767" s="205"/>
      <c r="D2767" s="75" t="s">
        <v>6650</v>
      </c>
      <c r="E2767" s="352">
        <v>4500</v>
      </c>
      <c r="F2767" s="352">
        <f t="shared" si="90"/>
        <v>2700</v>
      </c>
      <c r="G2767" s="352">
        <f t="shared" si="91"/>
        <v>2250</v>
      </c>
    </row>
    <row r="2768" spans="1:7" s="45" customFormat="1" x14ac:dyDescent="0.25">
      <c r="A2768" s="205" t="s">
        <v>5209</v>
      </c>
      <c r="B2768" s="205" t="s">
        <v>5209</v>
      </c>
      <c r="C2768" s="205"/>
      <c r="D2768" s="75" t="s">
        <v>6651</v>
      </c>
      <c r="E2768" s="352">
        <v>5000</v>
      </c>
      <c r="F2768" s="352">
        <f t="shared" si="90"/>
        <v>3000</v>
      </c>
      <c r="G2768" s="352">
        <f t="shared" si="91"/>
        <v>2500</v>
      </c>
    </row>
    <row r="2769" spans="1:7" s="45" customFormat="1" x14ac:dyDescent="0.25">
      <c r="A2769" s="205" t="s">
        <v>5211</v>
      </c>
      <c r="B2769" s="205" t="s">
        <v>5211</v>
      </c>
      <c r="C2769" s="205"/>
      <c r="D2769" s="75" t="s">
        <v>6652</v>
      </c>
      <c r="E2769" s="352">
        <v>4000</v>
      </c>
      <c r="F2769" s="352">
        <f t="shared" si="90"/>
        <v>2400</v>
      </c>
      <c r="G2769" s="352">
        <f t="shared" si="91"/>
        <v>2000</v>
      </c>
    </row>
    <row r="2770" spans="1:7" s="45" customFormat="1" x14ac:dyDescent="0.25">
      <c r="A2770" s="205" t="s">
        <v>5213</v>
      </c>
      <c r="B2770" s="205" t="s">
        <v>5213</v>
      </c>
      <c r="C2770" s="205"/>
      <c r="D2770" s="75" t="s">
        <v>5655</v>
      </c>
      <c r="E2770" s="352">
        <v>2200</v>
      </c>
      <c r="F2770" s="352">
        <f t="shared" si="90"/>
        <v>1320</v>
      </c>
      <c r="G2770" s="352">
        <f t="shared" si="91"/>
        <v>1100</v>
      </c>
    </row>
    <row r="2771" spans="1:7" s="45" customFormat="1" x14ac:dyDescent="0.25">
      <c r="A2771" s="205" t="s">
        <v>5214</v>
      </c>
      <c r="B2771" s="205" t="s">
        <v>5214</v>
      </c>
      <c r="C2771" s="205"/>
      <c r="D2771" s="75" t="s">
        <v>6653</v>
      </c>
      <c r="E2771" s="352">
        <v>4000</v>
      </c>
      <c r="F2771" s="352">
        <f t="shared" si="90"/>
        <v>2400</v>
      </c>
      <c r="G2771" s="352">
        <f t="shared" si="91"/>
        <v>2000</v>
      </c>
    </row>
    <row r="2772" spans="1:7" s="45" customFormat="1" x14ac:dyDescent="0.25">
      <c r="A2772" s="557" t="s">
        <v>5216</v>
      </c>
      <c r="B2772" s="557" t="s">
        <v>5216</v>
      </c>
      <c r="C2772" s="566"/>
      <c r="D2772" s="75" t="s">
        <v>6654</v>
      </c>
      <c r="E2772" s="352"/>
      <c r="F2772" s="352">
        <f t="shared" si="90"/>
        <v>0</v>
      </c>
      <c r="G2772" s="352">
        <f t="shared" si="91"/>
        <v>0</v>
      </c>
    </row>
    <row r="2773" spans="1:7" s="45" customFormat="1" x14ac:dyDescent="0.25">
      <c r="A2773" s="557"/>
      <c r="B2773" s="557"/>
      <c r="C2773" s="567"/>
      <c r="D2773" s="78" t="s">
        <v>6655</v>
      </c>
      <c r="E2773" s="352">
        <v>2000</v>
      </c>
      <c r="F2773" s="352">
        <f t="shared" si="90"/>
        <v>1200</v>
      </c>
      <c r="G2773" s="352">
        <f t="shared" si="91"/>
        <v>1000</v>
      </c>
    </row>
    <row r="2774" spans="1:7" s="45" customFormat="1" x14ac:dyDescent="0.25">
      <c r="A2774" s="557"/>
      <c r="B2774" s="557"/>
      <c r="C2774" s="567"/>
      <c r="D2774" s="78" t="s">
        <v>6656</v>
      </c>
      <c r="E2774" s="352">
        <v>1700</v>
      </c>
      <c r="F2774" s="352">
        <f t="shared" si="90"/>
        <v>1020</v>
      </c>
      <c r="G2774" s="352">
        <f t="shared" si="91"/>
        <v>850</v>
      </c>
    </row>
    <row r="2775" spans="1:7" s="45" customFormat="1" x14ac:dyDescent="0.25">
      <c r="A2775" s="557"/>
      <c r="B2775" s="557"/>
      <c r="C2775" s="569"/>
      <c r="D2775" s="78" t="s">
        <v>6657</v>
      </c>
      <c r="E2775" s="352">
        <v>1500</v>
      </c>
      <c r="F2775" s="352">
        <f t="shared" si="90"/>
        <v>900</v>
      </c>
      <c r="G2775" s="352">
        <f t="shared" si="91"/>
        <v>750</v>
      </c>
    </row>
    <row r="2776" spans="1:7" s="45" customFormat="1" x14ac:dyDescent="0.25">
      <c r="A2776" s="557" t="s">
        <v>5217</v>
      </c>
      <c r="B2776" s="557" t="s">
        <v>5217</v>
      </c>
      <c r="C2776" s="557"/>
      <c r="D2776" s="75" t="s">
        <v>6658</v>
      </c>
      <c r="E2776" s="352"/>
      <c r="F2776" s="352">
        <f t="shared" si="90"/>
        <v>0</v>
      </c>
      <c r="G2776" s="352">
        <f t="shared" si="91"/>
        <v>0</v>
      </c>
    </row>
    <row r="2777" spans="1:7" s="45" customFormat="1" x14ac:dyDescent="0.25">
      <c r="A2777" s="557"/>
      <c r="B2777" s="557"/>
      <c r="C2777" s="557"/>
      <c r="D2777" s="78" t="s">
        <v>6659</v>
      </c>
      <c r="E2777" s="352">
        <v>9100</v>
      </c>
      <c r="F2777" s="352">
        <f t="shared" si="90"/>
        <v>5460</v>
      </c>
      <c r="G2777" s="352">
        <f t="shared" si="91"/>
        <v>4550</v>
      </c>
    </row>
    <row r="2778" spans="1:7" s="45" customFormat="1" x14ac:dyDescent="0.25">
      <c r="A2778" s="557"/>
      <c r="B2778" s="557"/>
      <c r="C2778" s="557"/>
      <c r="D2778" s="78" t="s">
        <v>6660</v>
      </c>
      <c r="E2778" s="352">
        <v>7200</v>
      </c>
      <c r="F2778" s="352">
        <f t="shared" si="90"/>
        <v>4320</v>
      </c>
      <c r="G2778" s="352">
        <f t="shared" si="91"/>
        <v>3600</v>
      </c>
    </row>
    <row r="2779" spans="1:7" s="45" customFormat="1" x14ac:dyDescent="0.25">
      <c r="A2779" s="557"/>
      <c r="B2779" s="557"/>
      <c r="C2779" s="557"/>
      <c r="D2779" s="78" t="s">
        <v>6661</v>
      </c>
      <c r="E2779" s="352">
        <v>4000</v>
      </c>
      <c r="F2779" s="352">
        <f t="shared" si="90"/>
        <v>2400</v>
      </c>
      <c r="G2779" s="352">
        <f t="shared" si="91"/>
        <v>2000</v>
      </c>
    </row>
    <row r="2780" spans="1:7" s="45" customFormat="1" x14ac:dyDescent="0.25">
      <c r="A2780" s="557"/>
      <c r="B2780" s="557"/>
      <c r="C2780" s="557"/>
      <c r="D2780" s="78" t="s">
        <v>6662</v>
      </c>
      <c r="E2780" s="352">
        <v>2500</v>
      </c>
      <c r="F2780" s="352">
        <f t="shared" si="90"/>
        <v>1500</v>
      </c>
      <c r="G2780" s="352">
        <f t="shared" si="91"/>
        <v>1250</v>
      </c>
    </row>
    <row r="2781" spans="1:7" s="45" customFormat="1" x14ac:dyDescent="0.2">
      <c r="A2781" s="313" t="s">
        <v>79</v>
      </c>
      <c r="B2781" s="313" t="s">
        <v>79</v>
      </c>
      <c r="C2781" s="490"/>
      <c r="D2781" s="75" t="s">
        <v>6663</v>
      </c>
      <c r="E2781" s="352"/>
      <c r="F2781" s="352">
        <f t="shared" ref="F2781:F2844" si="92">IFERROR(E2781*0.6,0)</f>
        <v>0</v>
      </c>
      <c r="G2781" s="352">
        <f t="shared" ref="G2781:G2844" si="93">IFERROR(E2781*0.5,0)</f>
        <v>0</v>
      </c>
    </row>
    <row r="2782" spans="1:7" s="45" customFormat="1" ht="13.5" x14ac:dyDescent="0.25">
      <c r="A2782" s="570" t="s">
        <v>1055</v>
      </c>
      <c r="B2782" s="559" t="s">
        <v>1055</v>
      </c>
      <c r="C2782" s="568"/>
      <c r="D2782" s="75" t="s">
        <v>9525</v>
      </c>
      <c r="E2782" s="352"/>
      <c r="F2782" s="352">
        <f t="shared" si="92"/>
        <v>0</v>
      </c>
      <c r="G2782" s="352">
        <f t="shared" si="93"/>
        <v>0</v>
      </c>
    </row>
    <row r="2783" spans="1:7" s="45" customFormat="1" x14ac:dyDescent="0.25">
      <c r="A2783" s="571"/>
      <c r="B2783" s="559"/>
      <c r="C2783" s="568"/>
      <c r="D2783" s="75" t="s">
        <v>6664</v>
      </c>
      <c r="E2783" s="352"/>
      <c r="F2783" s="352">
        <f t="shared" si="92"/>
        <v>0</v>
      </c>
      <c r="G2783" s="352">
        <f t="shared" si="93"/>
        <v>0</v>
      </c>
    </row>
    <row r="2784" spans="1:7" s="45" customFormat="1" ht="25.5" x14ac:dyDescent="0.25">
      <c r="A2784" s="571"/>
      <c r="B2784" s="559"/>
      <c r="C2784" s="568"/>
      <c r="D2784" s="78" t="s">
        <v>6665</v>
      </c>
      <c r="E2784" s="352">
        <v>7000</v>
      </c>
      <c r="F2784" s="352">
        <f t="shared" si="92"/>
        <v>4200</v>
      </c>
      <c r="G2784" s="352">
        <f t="shared" si="93"/>
        <v>3500</v>
      </c>
    </row>
    <row r="2785" spans="1:7" s="45" customFormat="1" x14ac:dyDescent="0.25">
      <c r="A2785" s="572"/>
      <c r="B2785" s="559"/>
      <c r="C2785" s="568"/>
      <c r="D2785" s="78" t="s">
        <v>6666</v>
      </c>
      <c r="E2785" s="352">
        <v>5000</v>
      </c>
      <c r="F2785" s="352">
        <f t="shared" si="92"/>
        <v>3000</v>
      </c>
      <c r="G2785" s="352">
        <f t="shared" si="93"/>
        <v>2500</v>
      </c>
    </row>
    <row r="2786" spans="1:7" s="45" customFormat="1" ht="26.25" x14ac:dyDescent="0.25">
      <c r="A2786" s="559" t="s">
        <v>1056</v>
      </c>
      <c r="B2786" s="559" t="s">
        <v>1056</v>
      </c>
      <c r="C2786" s="566"/>
      <c r="D2786" s="78" t="s">
        <v>9526</v>
      </c>
      <c r="E2786" s="352"/>
      <c r="F2786" s="352">
        <f t="shared" si="92"/>
        <v>0</v>
      </c>
      <c r="G2786" s="352">
        <f t="shared" si="93"/>
        <v>0</v>
      </c>
    </row>
    <row r="2787" spans="1:7" s="45" customFormat="1" ht="13.5" x14ac:dyDescent="0.25">
      <c r="A2787" s="559"/>
      <c r="B2787" s="559"/>
      <c r="C2787" s="569"/>
      <c r="D2787" s="78" t="s">
        <v>9527</v>
      </c>
      <c r="E2787" s="352"/>
      <c r="F2787" s="352">
        <f t="shared" si="92"/>
        <v>0</v>
      </c>
      <c r="G2787" s="352">
        <f t="shared" si="93"/>
        <v>0</v>
      </c>
    </row>
    <row r="2788" spans="1:7" s="45" customFormat="1" ht="13.5" x14ac:dyDescent="0.25">
      <c r="A2788" s="542" t="s">
        <v>1057</v>
      </c>
      <c r="B2788" s="542" t="s">
        <v>1057</v>
      </c>
      <c r="C2788" s="566"/>
      <c r="D2788" s="78" t="s">
        <v>9528</v>
      </c>
      <c r="E2788" s="355"/>
      <c r="F2788" s="352">
        <f t="shared" si="92"/>
        <v>0</v>
      </c>
      <c r="G2788" s="352">
        <f t="shared" si="93"/>
        <v>0</v>
      </c>
    </row>
    <row r="2789" spans="1:7" s="45" customFormat="1" x14ac:dyDescent="0.25">
      <c r="A2789" s="544"/>
      <c r="B2789" s="544"/>
      <c r="C2789" s="569"/>
      <c r="D2789" s="78" t="s">
        <v>6667</v>
      </c>
      <c r="E2789" s="352">
        <v>3000</v>
      </c>
      <c r="F2789" s="352">
        <f t="shared" si="92"/>
        <v>1800</v>
      </c>
      <c r="G2789" s="352">
        <f t="shared" si="93"/>
        <v>1500</v>
      </c>
    </row>
    <row r="2790" spans="1:7" s="45" customFormat="1" ht="26.25" x14ac:dyDescent="0.25">
      <c r="A2790" s="17" t="s">
        <v>1058</v>
      </c>
      <c r="B2790" s="17" t="s">
        <v>1058</v>
      </c>
      <c r="C2790" s="17"/>
      <c r="D2790" s="78" t="s">
        <v>9529</v>
      </c>
      <c r="E2790" s="352"/>
      <c r="F2790" s="352">
        <f t="shared" si="92"/>
        <v>0</v>
      </c>
      <c r="G2790" s="352">
        <f t="shared" si="93"/>
        <v>0</v>
      </c>
    </row>
    <row r="2791" spans="1:7" s="45" customFormat="1" x14ac:dyDescent="0.25">
      <c r="A2791" s="556" t="s">
        <v>1059</v>
      </c>
      <c r="B2791" s="556" t="s">
        <v>1059</v>
      </c>
      <c r="C2791" s="566"/>
      <c r="D2791" s="75" t="s">
        <v>2138</v>
      </c>
      <c r="E2791" s="352"/>
      <c r="F2791" s="352">
        <f t="shared" si="92"/>
        <v>0</v>
      </c>
      <c r="G2791" s="352">
        <f t="shared" si="93"/>
        <v>0</v>
      </c>
    </row>
    <row r="2792" spans="1:7" s="45" customFormat="1" x14ac:dyDescent="0.25">
      <c r="A2792" s="556"/>
      <c r="B2792" s="556"/>
      <c r="C2792" s="567"/>
      <c r="D2792" s="78" t="s">
        <v>2159</v>
      </c>
      <c r="E2792" s="352">
        <v>750</v>
      </c>
      <c r="F2792" s="352">
        <f t="shared" si="92"/>
        <v>450</v>
      </c>
      <c r="G2792" s="352">
        <f t="shared" si="93"/>
        <v>375</v>
      </c>
    </row>
    <row r="2793" spans="1:7" s="45" customFormat="1" x14ac:dyDescent="0.25">
      <c r="A2793" s="556"/>
      <c r="B2793" s="556"/>
      <c r="C2793" s="567"/>
      <c r="D2793" s="78" t="s">
        <v>2160</v>
      </c>
      <c r="E2793" s="352">
        <v>500</v>
      </c>
      <c r="F2793" s="352">
        <f t="shared" si="92"/>
        <v>300</v>
      </c>
      <c r="G2793" s="352">
        <f t="shared" si="93"/>
        <v>250</v>
      </c>
    </row>
    <row r="2794" spans="1:7" s="45" customFormat="1" x14ac:dyDescent="0.25">
      <c r="A2794" s="556"/>
      <c r="B2794" s="556"/>
      <c r="C2794" s="567"/>
      <c r="D2794" s="78" t="s">
        <v>2214</v>
      </c>
      <c r="E2794" s="352">
        <v>400</v>
      </c>
      <c r="F2794" s="352">
        <f t="shared" si="92"/>
        <v>240</v>
      </c>
      <c r="G2794" s="352">
        <f t="shared" si="93"/>
        <v>200</v>
      </c>
    </row>
    <row r="2795" spans="1:7" s="45" customFormat="1" x14ac:dyDescent="0.25">
      <c r="A2795" s="556" t="s">
        <v>1060</v>
      </c>
      <c r="B2795" s="556" t="s">
        <v>1060</v>
      </c>
      <c r="C2795" s="568"/>
      <c r="D2795" s="75" t="s">
        <v>2146</v>
      </c>
      <c r="E2795" s="352"/>
      <c r="F2795" s="352">
        <f t="shared" si="92"/>
        <v>0</v>
      </c>
      <c r="G2795" s="352">
        <f t="shared" si="93"/>
        <v>0</v>
      </c>
    </row>
    <row r="2796" spans="1:7" s="45" customFormat="1" x14ac:dyDescent="0.25">
      <c r="A2796" s="556"/>
      <c r="B2796" s="556"/>
      <c r="C2796" s="568"/>
      <c r="D2796" s="78" t="s">
        <v>2159</v>
      </c>
      <c r="E2796" s="352">
        <v>500</v>
      </c>
      <c r="F2796" s="352">
        <f t="shared" si="92"/>
        <v>300</v>
      </c>
      <c r="G2796" s="352">
        <f t="shared" si="93"/>
        <v>250</v>
      </c>
    </row>
    <row r="2797" spans="1:7" s="45" customFormat="1" x14ac:dyDescent="0.25">
      <c r="A2797" s="556"/>
      <c r="B2797" s="556"/>
      <c r="C2797" s="568"/>
      <c r="D2797" s="78" t="s">
        <v>2160</v>
      </c>
      <c r="E2797" s="352">
        <v>350</v>
      </c>
      <c r="F2797" s="352">
        <f t="shared" si="92"/>
        <v>210</v>
      </c>
      <c r="G2797" s="352">
        <f t="shared" si="93"/>
        <v>175</v>
      </c>
    </row>
    <row r="2798" spans="1:7" s="45" customFormat="1" x14ac:dyDescent="0.25">
      <c r="A2798" s="556"/>
      <c r="B2798" s="556"/>
      <c r="C2798" s="568"/>
      <c r="D2798" s="78" t="s">
        <v>2214</v>
      </c>
      <c r="E2798" s="352">
        <v>200</v>
      </c>
      <c r="F2798" s="352">
        <f t="shared" si="92"/>
        <v>120</v>
      </c>
      <c r="G2798" s="352">
        <f t="shared" si="93"/>
        <v>100</v>
      </c>
    </row>
    <row r="2799" spans="1:7" s="45" customFormat="1" ht="13.5" x14ac:dyDescent="0.25">
      <c r="A2799" s="17" t="s">
        <v>2155</v>
      </c>
      <c r="B2799" s="17"/>
      <c r="C2799" s="17"/>
      <c r="D2799" s="75" t="s">
        <v>9530</v>
      </c>
      <c r="E2799" s="352">
        <v>500</v>
      </c>
      <c r="F2799" s="352">
        <f t="shared" si="92"/>
        <v>300</v>
      </c>
      <c r="G2799" s="352">
        <f t="shared" si="93"/>
        <v>250</v>
      </c>
    </row>
    <row r="2800" spans="1:7" s="45" customFormat="1" ht="13.5" x14ac:dyDescent="0.25">
      <c r="A2800" s="17" t="s">
        <v>2158</v>
      </c>
      <c r="B2800" s="17"/>
      <c r="C2800" s="17"/>
      <c r="D2800" s="75" t="s">
        <v>9531</v>
      </c>
      <c r="E2800" s="352">
        <v>500</v>
      </c>
      <c r="F2800" s="352">
        <f t="shared" si="92"/>
        <v>300</v>
      </c>
      <c r="G2800" s="352">
        <f t="shared" si="93"/>
        <v>250</v>
      </c>
    </row>
    <row r="2801" spans="1:7" s="51" customFormat="1" ht="13.5" x14ac:dyDescent="0.25">
      <c r="A2801" s="17" t="s">
        <v>2161</v>
      </c>
      <c r="B2801" s="17"/>
      <c r="C2801" s="17"/>
      <c r="D2801" s="75" t="s">
        <v>9532</v>
      </c>
      <c r="E2801" s="352">
        <v>500</v>
      </c>
      <c r="F2801" s="352">
        <f t="shared" si="92"/>
        <v>300</v>
      </c>
      <c r="G2801" s="352">
        <f t="shared" si="93"/>
        <v>250</v>
      </c>
    </row>
    <row r="2802" spans="1:7" s="45" customFormat="1" ht="13.5" x14ac:dyDescent="0.25">
      <c r="A2802" s="542" t="s">
        <v>3084</v>
      </c>
      <c r="B2802" s="542"/>
      <c r="C2802" s="542"/>
      <c r="D2802" s="75" t="s">
        <v>9533</v>
      </c>
      <c r="E2802" s="352"/>
      <c r="F2802" s="352">
        <f t="shared" si="92"/>
        <v>0</v>
      </c>
      <c r="G2802" s="352">
        <f t="shared" si="93"/>
        <v>0</v>
      </c>
    </row>
    <row r="2803" spans="1:7" s="45" customFormat="1" ht="25.5" x14ac:dyDescent="0.25">
      <c r="A2803" s="543"/>
      <c r="B2803" s="543"/>
      <c r="C2803" s="543"/>
      <c r="D2803" s="332" t="s">
        <v>6668</v>
      </c>
      <c r="E2803" s="352">
        <v>1700</v>
      </c>
      <c r="F2803" s="352">
        <f t="shared" si="92"/>
        <v>1020</v>
      </c>
      <c r="G2803" s="352">
        <f t="shared" si="93"/>
        <v>850</v>
      </c>
    </row>
    <row r="2804" spans="1:7" s="45" customFormat="1" x14ac:dyDescent="0.25">
      <c r="A2804" s="544"/>
      <c r="B2804" s="544"/>
      <c r="C2804" s="544"/>
      <c r="D2804" s="332" t="s">
        <v>6669</v>
      </c>
      <c r="E2804" s="352">
        <v>1100</v>
      </c>
      <c r="F2804" s="352">
        <f t="shared" si="92"/>
        <v>660</v>
      </c>
      <c r="G2804" s="352">
        <f t="shared" si="93"/>
        <v>550</v>
      </c>
    </row>
    <row r="2805" spans="1:7" s="45" customFormat="1" ht="13.5" x14ac:dyDescent="0.25">
      <c r="A2805" s="17" t="s">
        <v>3086</v>
      </c>
      <c r="B2805" s="17"/>
      <c r="C2805" s="17"/>
      <c r="D2805" s="75" t="s">
        <v>9534</v>
      </c>
      <c r="E2805" s="352">
        <v>500</v>
      </c>
      <c r="F2805" s="352">
        <f t="shared" si="92"/>
        <v>300</v>
      </c>
      <c r="G2805" s="352">
        <f t="shared" si="93"/>
        <v>250</v>
      </c>
    </row>
    <row r="2806" spans="1:7" s="45" customFormat="1" ht="13.5" x14ac:dyDescent="0.25">
      <c r="A2806" s="17" t="s">
        <v>3088</v>
      </c>
      <c r="B2806" s="17"/>
      <c r="C2806" s="17"/>
      <c r="D2806" s="75" t="s">
        <v>9535</v>
      </c>
      <c r="E2806" s="352">
        <v>500</v>
      </c>
      <c r="F2806" s="352">
        <f t="shared" si="92"/>
        <v>300</v>
      </c>
      <c r="G2806" s="352">
        <f t="shared" si="93"/>
        <v>250</v>
      </c>
    </row>
    <row r="2807" spans="1:7" s="45" customFormat="1" ht="13.5" x14ac:dyDescent="0.25">
      <c r="A2807" s="17" t="s">
        <v>3090</v>
      </c>
      <c r="B2807" s="17"/>
      <c r="C2807" s="17"/>
      <c r="D2807" s="75" t="s">
        <v>9536</v>
      </c>
      <c r="E2807" s="352">
        <v>500</v>
      </c>
      <c r="F2807" s="352">
        <f t="shared" si="92"/>
        <v>300</v>
      </c>
      <c r="G2807" s="352">
        <f t="shared" si="93"/>
        <v>250</v>
      </c>
    </row>
    <row r="2808" spans="1:7" s="45" customFormat="1" ht="13.5" x14ac:dyDescent="0.25">
      <c r="A2808" s="17" t="s">
        <v>3092</v>
      </c>
      <c r="B2808" s="17"/>
      <c r="C2808" s="17"/>
      <c r="D2808" s="78" t="s">
        <v>9537</v>
      </c>
      <c r="E2808" s="352">
        <v>1900</v>
      </c>
      <c r="F2808" s="352">
        <f t="shared" si="92"/>
        <v>1140</v>
      </c>
      <c r="G2808" s="352">
        <f t="shared" si="93"/>
        <v>950</v>
      </c>
    </row>
    <row r="2809" spans="1:7" s="45" customFormat="1" x14ac:dyDescent="0.25">
      <c r="A2809" s="16">
        <v>2</v>
      </c>
      <c r="B2809" s="397">
        <v>2</v>
      </c>
      <c r="C2809" s="313"/>
      <c r="D2809" s="75" t="s">
        <v>6670</v>
      </c>
      <c r="E2809" s="424">
        <v>0</v>
      </c>
      <c r="F2809" s="352">
        <f t="shared" si="92"/>
        <v>0</v>
      </c>
      <c r="G2809" s="352">
        <f t="shared" si="93"/>
        <v>0</v>
      </c>
    </row>
    <row r="2810" spans="1:7" s="45" customFormat="1" ht="13.5" x14ac:dyDescent="0.25">
      <c r="A2810" s="558" t="s">
        <v>83</v>
      </c>
      <c r="B2810" s="560" t="s">
        <v>83</v>
      </c>
      <c r="C2810" s="563"/>
      <c r="D2810" s="75" t="s">
        <v>9538</v>
      </c>
      <c r="E2810" s="424">
        <v>0</v>
      </c>
      <c r="F2810" s="352">
        <f t="shared" si="92"/>
        <v>0</v>
      </c>
      <c r="G2810" s="352">
        <f t="shared" si="93"/>
        <v>0</v>
      </c>
    </row>
    <row r="2811" spans="1:7" s="45" customFormat="1" x14ac:dyDescent="0.25">
      <c r="A2811" s="558"/>
      <c r="B2811" s="561"/>
      <c r="C2811" s="564"/>
      <c r="D2811" s="75" t="s">
        <v>6671</v>
      </c>
      <c r="E2811" s="424">
        <v>0</v>
      </c>
      <c r="F2811" s="352">
        <f t="shared" si="92"/>
        <v>0</v>
      </c>
      <c r="G2811" s="352">
        <f t="shared" si="93"/>
        <v>0</v>
      </c>
    </row>
    <row r="2812" spans="1:7" s="45" customFormat="1" x14ac:dyDescent="0.25">
      <c r="A2812" s="558"/>
      <c r="B2812" s="561"/>
      <c r="C2812" s="564"/>
      <c r="D2812" s="78" t="s">
        <v>6672</v>
      </c>
      <c r="E2812" s="424">
        <v>2200</v>
      </c>
      <c r="F2812" s="352">
        <f t="shared" si="92"/>
        <v>1320</v>
      </c>
      <c r="G2812" s="352">
        <f t="shared" si="93"/>
        <v>1100</v>
      </c>
    </row>
    <row r="2813" spans="1:7" s="45" customFormat="1" x14ac:dyDescent="0.25">
      <c r="A2813" s="558"/>
      <c r="B2813" s="561"/>
      <c r="C2813" s="564"/>
      <c r="D2813" s="78" t="s">
        <v>6673</v>
      </c>
      <c r="E2813" s="424">
        <v>4500</v>
      </c>
      <c r="F2813" s="352">
        <f t="shared" si="92"/>
        <v>2700</v>
      </c>
      <c r="G2813" s="352">
        <f t="shared" si="93"/>
        <v>2250</v>
      </c>
    </row>
    <row r="2814" spans="1:7" s="45" customFormat="1" ht="13.5" x14ac:dyDescent="0.25">
      <c r="A2814" s="561" t="s">
        <v>1297</v>
      </c>
      <c r="B2814" s="561"/>
      <c r="C2814" s="564"/>
      <c r="D2814" s="75" t="s">
        <v>9539</v>
      </c>
      <c r="E2814" s="424">
        <v>0</v>
      </c>
      <c r="F2814" s="352">
        <f t="shared" si="92"/>
        <v>0</v>
      </c>
      <c r="G2814" s="352">
        <f t="shared" si="93"/>
        <v>0</v>
      </c>
    </row>
    <row r="2815" spans="1:7" s="45" customFormat="1" x14ac:dyDescent="0.25">
      <c r="A2815" s="561"/>
      <c r="B2815" s="561"/>
      <c r="C2815" s="564"/>
      <c r="D2815" s="78" t="s">
        <v>6674</v>
      </c>
      <c r="E2815" s="424">
        <v>6300</v>
      </c>
      <c r="F2815" s="352">
        <f t="shared" si="92"/>
        <v>3780</v>
      </c>
      <c r="G2815" s="352">
        <f t="shared" si="93"/>
        <v>3150</v>
      </c>
    </row>
    <row r="2816" spans="1:7" s="45" customFormat="1" x14ac:dyDescent="0.25">
      <c r="A2816" s="561"/>
      <c r="B2816" s="561"/>
      <c r="C2816" s="564"/>
      <c r="D2816" s="78" t="s">
        <v>6675</v>
      </c>
      <c r="E2816" s="424">
        <v>4600</v>
      </c>
      <c r="F2816" s="352">
        <f t="shared" si="92"/>
        <v>2760</v>
      </c>
      <c r="G2816" s="352">
        <f t="shared" si="93"/>
        <v>2300</v>
      </c>
    </row>
    <row r="2817" spans="1:7" s="45" customFormat="1" x14ac:dyDescent="0.25">
      <c r="A2817" s="562"/>
      <c r="B2817" s="562"/>
      <c r="C2817" s="565"/>
      <c r="D2817" s="78" t="s">
        <v>6676</v>
      </c>
      <c r="E2817" s="424">
        <v>2200</v>
      </c>
      <c r="F2817" s="352">
        <f t="shared" si="92"/>
        <v>1320</v>
      </c>
      <c r="G2817" s="352">
        <f t="shared" si="93"/>
        <v>1100</v>
      </c>
    </row>
    <row r="2818" spans="1:7" s="45" customFormat="1" ht="13.5" x14ac:dyDescent="0.25">
      <c r="A2818" s="558" t="s">
        <v>1598</v>
      </c>
      <c r="B2818" s="558" t="s">
        <v>1297</v>
      </c>
      <c r="C2818" s="557"/>
      <c r="D2818" s="170" t="s">
        <v>9540</v>
      </c>
      <c r="E2818" s="424">
        <v>0</v>
      </c>
      <c r="F2818" s="352">
        <f t="shared" si="92"/>
        <v>0</v>
      </c>
      <c r="G2818" s="352">
        <f t="shared" si="93"/>
        <v>0</v>
      </c>
    </row>
    <row r="2819" spans="1:7" s="45" customFormat="1" x14ac:dyDescent="0.25">
      <c r="A2819" s="558"/>
      <c r="B2819" s="558"/>
      <c r="C2819" s="557"/>
      <c r="D2819" s="75" t="s">
        <v>6677</v>
      </c>
      <c r="E2819" s="424">
        <v>0</v>
      </c>
      <c r="F2819" s="352">
        <f t="shared" si="92"/>
        <v>0</v>
      </c>
      <c r="G2819" s="352">
        <f t="shared" si="93"/>
        <v>0</v>
      </c>
    </row>
    <row r="2820" spans="1:7" s="45" customFormat="1" x14ac:dyDescent="0.25">
      <c r="A2820" s="558"/>
      <c r="B2820" s="558"/>
      <c r="C2820" s="557"/>
      <c r="D2820" s="78" t="s">
        <v>6678</v>
      </c>
      <c r="E2820" s="424">
        <v>2500</v>
      </c>
      <c r="F2820" s="352">
        <f t="shared" si="92"/>
        <v>1500</v>
      </c>
      <c r="G2820" s="352">
        <f t="shared" si="93"/>
        <v>1250</v>
      </c>
    </row>
    <row r="2821" spans="1:7" s="45" customFormat="1" x14ac:dyDescent="0.25">
      <c r="A2821" s="558"/>
      <c r="B2821" s="558"/>
      <c r="C2821" s="557"/>
      <c r="D2821" s="78" t="s">
        <v>6679</v>
      </c>
      <c r="E2821" s="424">
        <v>4500</v>
      </c>
      <c r="F2821" s="352">
        <f t="shared" si="92"/>
        <v>2700</v>
      </c>
      <c r="G2821" s="352">
        <f t="shared" si="93"/>
        <v>2250</v>
      </c>
    </row>
    <row r="2822" spans="1:7" s="45" customFormat="1" ht="13.5" x14ac:dyDescent="0.25">
      <c r="A2822" s="205"/>
      <c r="B2822" s="205" t="s">
        <v>1598</v>
      </c>
      <c r="C2822" s="313"/>
      <c r="D2822" s="75" t="s">
        <v>9541</v>
      </c>
      <c r="E2822" s="424"/>
      <c r="F2822" s="352">
        <f t="shared" si="92"/>
        <v>0</v>
      </c>
      <c r="G2822" s="352">
        <f t="shared" si="93"/>
        <v>0</v>
      </c>
    </row>
    <row r="2823" spans="1:7" s="45" customFormat="1" ht="39.75" x14ac:dyDescent="0.25">
      <c r="A2823" s="558" t="s">
        <v>1602</v>
      </c>
      <c r="B2823" s="558" t="s">
        <v>1602</v>
      </c>
      <c r="C2823" s="557"/>
      <c r="D2823" s="78" t="s">
        <v>9542</v>
      </c>
      <c r="E2823" s="424">
        <v>0</v>
      </c>
      <c r="F2823" s="352">
        <f t="shared" si="92"/>
        <v>0</v>
      </c>
      <c r="G2823" s="352">
        <f t="shared" si="93"/>
        <v>0</v>
      </c>
    </row>
    <row r="2824" spans="1:7" s="45" customFormat="1" ht="25.5" x14ac:dyDescent="0.25">
      <c r="A2824" s="558"/>
      <c r="B2824" s="558"/>
      <c r="C2824" s="557"/>
      <c r="D2824" s="78" t="s">
        <v>6680</v>
      </c>
      <c r="E2824" s="424">
        <v>750</v>
      </c>
      <c r="F2824" s="352">
        <f t="shared" si="92"/>
        <v>450</v>
      </c>
      <c r="G2824" s="352">
        <f t="shared" si="93"/>
        <v>375</v>
      </c>
    </row>
    <row r="2825" spans="1:7" s="45" customFormat="1" ht="26.25" x14ac:dyDescent="0.25">
      <c r="A2825" s="558" t="s">
        <v>1603</v>
      </c>
      <c r="B2825" s="558" t="s">
        <v>1603</v>
      </c>
      <c r="C2825" s="557"/>
      <c r="D2825" s="78" t="s">
        <v>9543</v>
      </c>
      <c r="E2825" s="424">
        <v>0</v>
      </c>
      <c r="F2825" s="352">
        <f t="shared" si="92"/>
        <v>0</v>
      </c>
      <c r="G2825" s="352">
        <f t="shared" si="93"/>
        <v>0</v>
      </c>
    </row>
    <row r="2826" spans="1:7" s="45" customFormat="1" ht="25.5" x14ac:dyDescent="0.25">
      <c r="A2826" s="558"/>
      <c r="B2826" s="558"/>
      <c r="C2826" s="557"/>
      <c r="D2826" s="78" t="s">
        <v>6681</v>
      </c>
      <c r="E2826" s="424">
        <v>750</v>
      </c>
      <c r="F2826" s="352">
        <f t="shared" si="92"/>
        <v>450</v>
      </c>
      <c r="G2826" s="352">
        <f t="shared" si="93"/>
        <v>375</v>
      </c>
    </row>
    <row r="2827" spans="1:7" s="45" customFormat="1" ht="25.5" x14ac:dyDescent="0.25">
      <c r="A2827" s="558"/>
      <c r="B2827" s="558"/>
      <c r="C2827" s="557"/>
      <c r="D2827" s="78" t="s">
        <v>6682</v>
      </c>
      <c r="E2827" s="424">
        <v>650</v>
      </c>
      <c r="F2827" s="352">
        <f t="shared" si="92"/>
        <v>390</v>
      </c>
      <c r="G2827" s="352">
        <f t="shared" si="93"/>
        <v>325</v>
      </c>
    </row>
    <row r="2828" spans="1:7" s="45" customFormat="1" ht="27" x14ac:dyDescent="0.25">
      <c r="A2828" s="558" t="s">
        <v>1606</v>
      </c>
      <c r="B2828" s="558" t="s">
        <v>1606</v>
      </c>
      <c r="C2828" s="557"/>
      <c r="D2828" s="78" t="s">
        <v>9544</v>
      </c>
      <c r="E2828" s="424">
        <v>0</v>
      </c>
      <c r="F2828" s="352">
        <f t="shared" si="92"/>
        <v>0</v>
      </c>
      <c r="G2828" s="352">
        <f t="shared" si="93"/>
        <v>0</v>
      </c>
    </row>
    <row r="2829" spans="1:7" s="45" customFormat="1" x14ac:dyDescent="0.25">
      <c r="A2829" s="558"/>
      <c r="B2829" s="558"/>
      <c r="C2829" s="557"/>
      <c r="D2829" s="78" t="s">
        <v>7972</v>
      </c>
      <c r="E2829" s="424">
        <v>650</v>
      </c>
      <c r="F2829" s="352">
        <f t="shared" si="92"/>
        <v>390</v>
      </c>
      <c r="G2829" s="352">
        <f t="shared" si="93"/>
        <v>325</v>
      </c>
    </row>
    <row r="2830" spans="1:7" s="45" customFormat="1" ht="26.25" x14ac:dyDescent="0.25">
      <c r="A2830" s="559" t="s">
        <v>1612</v>
      </c>
      <c r="B2830" s="559" t="s">
        <v>1612</v>
      </c>
      <c r="C2830" s="558"/>
      <c r="D2830" s="78" t="s">
        <v>9545</v>
      </c>
      <c r="E2830" s="424">
        <v>0</v>
      </c>
      <c r="F2830" s="352">
        <f t="shared" si="92"/>
        <v>0</v>
      </c>
      <c r="G2830" s="352">
        <f t="shared" si="93"/>
        <v>0</v>
      </c>
    </row>
    <row r="2831" spans="1:7" s="45" customFormat="1" ht="25.5" x14ac:dyDescent="0.25">
      <c r="A2831" s="559"/>
      <c r="B2831" s="559"/>
      <c r="C2831" s="558"/>
      <c r="D2831" s="78" t="s">
        <v>6683</v>
      </c>
      <c r="E2831" s="424">
        <v>2100</v>
      </c>
      <c r="F2831" s="352">
        <f t="shared" si="92"/>
        <v>1260</v>
      </c>
      <c r="G2831" s="352">
        <f t="shared" si="93"/>
        <v>1050</v>
      </c>
    </row>
    <row r="2832" spans="1:7" s="45" customFormat="1" ht="26.25" x14ac:dyDescent="0.25">
      <c r="A2832" s="559" t="s">
        <v>1613</v>
      </c>
      <c r="B2832" s="559" t="s">
        <v>1613</v>
      </c>
      <c r="C2832" s="558"/>
      <c r="D2832" s="78" t="s">
        <v>9546</v>
      </c>
      <c r="E2832" s="424">
        <v>0</v>
      </c>
      <c r="F2832" s="352">
        <f t="shared" si="92"/>
        <v>0</v>
      </c>
      <c r="G2832" s="352">
        <f t="shared" si="93"/>
        <v>0</v>
      </c>
    </row>
    <row r="2833" spans="1:7" s="45" customFormat="1" ht="25.5" x14ac:dyDescent="0.25">
      <c r="A2833" s="559"/>
      <c r="B2833" s="559"/>
      <c r="C2833" s="558"/>
      <c r="D2833" s="78" t="s">
        <v>6684</v>
      </c>
      <c r="E2833" s="424">
        <v>900</v>
      </c>
      <c r="F2833" s="352">
        <f t="shared" si="92"/>
        <v>540</v>
      </c>
      <c r="G2833" s="352">
        <f t="shared" si="93"/>
        <v>450</v>
      </c>
    </row>
    <row r="2834" spans="1:7" s="45" customFormat="1" ht="27" x14ac:dyDescent="0.25">
      <c r="A2834" s="559"/>
      <c r="B2834" s="559"/>
      <c r="C2834" s="558"/>
      <c r="D2834" s="78" t="s">
        <v>9547</v>
      </c>
      <c r="E2834" s="424">
        <v>0</v>
      </c>
      <c r="F2834" s="352">
        <f t="shared" si="92"/>
        <v>0</v>
      </c>
      <c r="G2834" s="352">
        <f t="shared" si="93"/>
        <v>0</v>
      </c>
    </row>
    <row r="2835" spans="1:7" s="45" customFormat="1" x14ac:dyDescent="0.25">
      <c r="A2835" s="559"/>
      <c r="B2835" s="559"/>
      <c r="C2835" s="558"/>
      <c r="D2835" s="78" t="s">
        <v>6685</v>
      </c>
      <c r="E2835" s="424">
        <v>800</v>
      </c>
      <c r="F2835" s="352">
        <f t="shared" si="92"/>
        <v>480</v>
      </c>
      <c r="G2835" s="352">
        <f t="shared" si="93"/>
        <v>400</v>
      </c>
    </row>
    <row r="2836" spans="1:7" s="45" customFormat="1" ht="26.25" x14ac:dyDescent="0.25">
      <c r="A2836" s="558" t="s">
        <v>2191</v>
      </c>
      <c r="B2836" s="558" t="s">
        <v>2191</v>
      </c>
      <c r="C2836" s="558"/>
      <c r="D2836" s="78" t="s">
        <v>9548</v>
      </c>
      <c r="E2836" s="424">
        <v>0</v>
      </c>
      <c r="F2836" s="352">
        <f t="shared" si="92"/>
        <v>0</v>
      </c>
      <c r="G2836" s="352">
        <f t="shared" si="93"/>
        <v>0</v>
      </c>
    </row>
    <row r="2837" spans="1:7" s="45" customFormat="1" ht="25.5" x14ac:dyDescent="0.25">
      <c r="A2837" s="558"/>
      <c r="B2837" s="558"/>
      <c r="C2837" s="558"/>
      <c r="D2837" s="78" t="s">
        <v>6686</v>
      </c>
      <c r="E2837" s="424">
        <v>650</v>
      </c>
      <c r="F2837" s="352">
        <f t="shared" si="92"/>
        <v>390</v>
      </c>
      <c r="G2837" s="352">
        <f t="shared" si="93"/>
        <v>325</v>
      </c>
    </row>
    <row r="2838" spans="1:7" s="45" customFormat="1" ht="26.25" x14ac:dyDescent="0.25">
      <c r="A2838" s="558" t="s">
        <v>2193</v>
      </c>
      <c r="B2838" s="558" t="s">
        <v>2193</v>
      </c>
      <c r="C2838" s="558"/>
      <c r="D2838" s="78" t="s">
        <v>9549</v>
      </c>
      <c r="E2838" s="424">
        <v>0</v>
      </c>
      <c r="F2838" s="352">
        <f t="shared" si="92"/>
        <v>0</v>
      </c>
      <c r="G2838" s="352">
        <f t="shared" si="93"/>
        <v>0</v>
      </c>
    </row>
    <row r="2839" spans="1:7" s="45" customFormat="1" ht="25.5" x14ac:dyDescent="0.25">
      <c r="A2839" s="558"/>
      <c r="B2839" s="558"/>
      <c r="C2839" s="558"/>
      <c r="D2839" s="78" t="s">
        <v>6687</v>
      </c>
      <c r="E2839" s="424">
        <v>1700</v>
      </c>
      <c r="F2839" s="352">
        <f t="shared" si="92"/>
        <v>1020</v>
      </c>
      <c r="G2839" s="352">
        <f t="shared" si="93"/>
        <v>850</v>
      </c>
    </row>
    <row r="2840" spans="1:7" s="45" customFormat="1" ht="26.25" x14ac:dyDescent="0.25">
      <c r="A2840" s="558" t="s">
        <v>2194</v>
      </c>
      <c r="B2840" s="558" t="s">
        <v>2194</v>
      </c>
      <c r="C2840" s="558"/>
      <c r="D2840" s="78" t="s">
        <v>9550</v>
      </c>
      <c r="E2840" s="424">
        <v>0</v>
      </c>
      <c r="F2840" s="352">
        <f t="shared" si="92"/>
        <v>0</v>
      </c>
      <c r="G2840" s="352">
        <f t="shared" si="93"/>
        <v>0</v>
      </c>
    </row>
    <row r="2841" spans="1:7" s="45" customFormat="1" ht="25.5" x14ac:dyDescent="0.25">
      <c r="A2841" s="558"/>
      <c r="B2841" s="558"/>
      <c r="C2841" s="558"/>
      <c r="D2841" s="78" t="s">
        <v>6688</v>
      </c>
      <c r="E2841" s="424">
        <v>1700</v>
      </c>
      <c r="F2841" s="352">
        <f t="shared" si="92"/>
        <v>1020</v>
      </c>
      <c r="G2841" s="352">
        <f t="shared" si="93"/>
        <v>850</v>
      </c>
    </row>
    <row r="2842" spans="1:7" s="45" customFormat="1" ht="26.25" x14ac:dyDescent="0.25">
      <c r="A2842" s="556" t="s">
        <v>2196</v>
      </c>
      <c r="B2842" s="556" t="s">
        <v>2196</v>
      </c>
      <c r="C2842" s="557"/>
      <c r="D2842" s="78" t="s">
        <v>9551</v>
      </c>
      <c r="E2842" s="424">
        <v>0</v>
      </c>
      <c r="F2842" s="352">
        <f t="shared" si="92"/>
        <v>0</v>
      </c>
      <c r="G2842" s="352">
        <f t="shared" si="93"/>
        <v>0</v>
      </c>
    </row>
    <row r="2843" spans="1:7" s="45" customFormat="1" ht="25.5" x14ac:dyDescent="0.25">
      <c r="A2843" s="556"/>
      <c r="B2843" s="556"/>
      <c r="C2843" s="557"/>
      <c r="D2843" s="78" t="s">
        <v>6689</v>
      </c>
      <c r="E2843" s="424">
        <v>1600</v>
      </c>
      <c r="F2843" s="352">
        <f t="shared" si="92"/>
        <v>960</v>
      </c>
      <c r="G2843" s="352">
        <f t="shared" si="93"/>
        <v>800</v>
      </c>
    </row>
    <row r="2844" spans="1:7" s="45" customFormat="1" x14ac:dyDescent="0.25">
      <c r="A2844" s="556" t="s">
        <v>2197</v>
      </c>
      <c r="B2844" s="556" t="s">
        <v>2197</v>
      </c>
      <c r="C2844" s="557"/>
      <c r="D2844" s="75" t="s">
        <v>2138</v>
      </c>
      <c r="E2844" s="424">
        <v>0</v>
      </c>
      <c r="F2844" s="352">
        <f t="shared" si="92"/>
        <v>0</v>
      </c>
      <c r="G2844" s="352">
        <f t="shared" si="93"/>
        <v>0</v>
      </c>
    </row>
    <row r="2845" spans="1:7" s="45" customFormat="1" x14ac:dyDescent="0.25">
      <c r="A2845" s="556"/>
      <c r="B2845" s="556"/>
      <c r="C2845" s="557"/>
      <c r="D2845" s="78" t="s">
        <v>2159</v>
      </c>
      <c r="E2845" s="424">
        <v>550</v>
      </c>
      <c r="F2845" s="352">
        <f t="shared" ref="F2845:F2908" si="94">IFERROR(E2845*0.6,0)</f>
        <v>330</v>
      </c>
      <c r="G2845" s="352">
        <f t="shared" ref="G2845:G2908" si="95">IFERROR(E2845*0.5,0)</f>
        <v>275</v>
      </c>
    </row>
    <row r="2846" spans="1:7" s="45" customFormat="1" x14ac:dyDescent="0.25">
      <c r="A2846" s="556"/>
      <c r="B2846" s="556"/>
      <c r="C2846" s="557"/>
      <c r="D2846" s="78" t="s">
        <v>2160</v>
      </c>
      <c r="E2846" s="424">
        <v>450</v>
      </c>
      <c r="F2846" s="352">
        <f t="shared" si="94"/>
        <v>270</v>
      </c>
      <c r="G2846" s="352">
        <f t="shared" si="95"/>
        <v>225</v>
      </c>
    </row>
    <row r="2847" spans="1:7" s="45" customFormat="1" x14ac:dyDescent="0.25">
      <c r="A2847" s="556"/>
      <c r="B2847" s="556"/>
      <c r="C2847" s="557"/>
      <c r="D2847" s="78" t="s">
        <v>2214</v>
      </c>
      <c r="E2847" s="424">
        <v>350</v>
      </c>
      <c r="F2847" s="352">
        <f t="shared" si="94"/>
        <v>210</v>
      </c>
      <c r="G2847" s="352">
        <f t="shared" si="95"/>
        <v>175</v>
      </c>
    </row>
    <row r="2848" spans="1:7" s="45" customFormat="1" x14ac:dyDescent="0.25">
      <c r="A2848" s="556" t="s">
        <v>1529</v>
      </c>
      <c r="B2848" s="556" t="s">
        <v>1529</v>
      </c>
      <c r="C2848" s="451"/>
      <c r="D2848" s="75" t="s">
        <v>2146</v>
      </c>
      <c r="E2848" s="424">
        <v>0</v>
      </c>
      <c r="F2848" s="352">
        <f t="shared" si="94"/>
        <v>0</v>
      </c>
      <c r="G2848" s="352">
        <f t="shared" si="95"/>
        <v>0</v>
      </c>
    </row>
    <row r="2849" spans="1:7" s="45" customFormat="1" x14ac:dyDescent="0.25">
      <c r="A2849" s="556"/>
      <c r="B2849" s="556"/>
      <c r="C2849" s="451"/>
      <c r="D2849" s="78" t="s">
        <v>3925</v>
      </c>
      <c r="E2849" s="424">
        <v>450</v>
      </c>
      <c r="F2849" s="352">
        <f t="shared" si="94"/>
        <v>270</v>
      </c>
      <c r="G2849" s="352">
        <f t="shared" si="95"/>
        <v>225</v>
      </c>
    </row>
    <row r="2850" spans="1:7" s="45" customFormat="1" x14ac:dyDescent="0.25">
      <c r="A2850" s="556"/>
      <c r="B2850" s="556"/>
      <c r="C2850" s="451"/>
      <c r="D2850" s="78" t="s">
        <v>3926</v>
      </c>
      <c r="E2850" s="424">
        <v>300</v>
      </c>
      <c r="F2850" s="352">
        <f t="shared" si="94"/>
        <v>180</v>
      </c>
      <c r="G2850" s="352">
        <f t="shared" si="95"/>
        <v>150</v>
      </c>
    </row>
    <row r="2851" spans="1:7" s="45" customFormat="1" x14ac:dyDescent="0.25">
      <c r="A2851" s="556"/>
      <c r="B2851" s="556"/>
      <c r="C2851" s="313"/>
      <c r="D2851" s="78" t="s">
        <v>3927</v>
      </c>
      <c r="E2851" s="424">
        <v>250</v>
      </c>
      <c r="F2851" s="352">
        <f t="shared" si="94"/>
        <v>150</v>
      </c>
      <c r="G2851" s="352">
        <f t="shared" si="95"/>
        <v>125</v>
      </c>
    </row>
    <row r="2852" spans="1:7" s="45" customFormat="1" x14ac:dyDescent="0.25">
      <c r="A2852" s="200" t="s">
        <v>4584</v>
      </c>
      <c r="B2852" s="200" t="s">
        <v>4584</v>
      </c>
      <c r="C2852" s="200" t="s">
        <v>4584</v>
      </c>
      <c r="D2852" s="75" t="s">
        <v>6721</v>
      </c>
      <c r="E2852" s="424">
        <v>0</v>
      </c>
      <c r="F2852" s="352">
        <f t="shared" si="94"/>
        <v>0</v>
      </c>
      <c r="G2852" s="352">
        <f t="shared" si="95"/>
        <v>0</v>
      </c>
    </row>
    <row r="2853" spans="1:7" s="45" customFormat="1" x14ac:dyDescent="0.25">
      <c r="A2853" s="200">
        <v>1</v>
      </c>
      <c r="B2853" s="200">
        <v>1</v>
      </c>
      <c r="C2853" s="439"/>
      <c r="D2853" s="75" t="s">
        <v>6722</v>
      </c>
      <c r="E2853" s="424">
        <v>0</v>
      </c>
      <c r="F2853" s="352">
        <f t="shared" si="94"/>
        <v>0</v>
      </c>
      <c r="G2853" s="352">
        <f t="shared" si="95"/>
        <v>0</v>
      </c>
    </row>
    <row r="2854" spans="1:7" s="45" customFormat="1" x14ac:dyDescent="0.2">
      <c r="A2854" s="556" t="s">
        <v>76</v>
      </c>
      <c r="B2854" s="556" t="s">
        <v>76</v>
      </c>
      <c r="C2854" s="439"/>
      <c r="D2854" s="75" t="s">
        <v>874</v>
      </c>
      <c r="E2854" s="440">
        <v>0</v>
      </c>
      <c r="F2854" s="352">
        <f t="shared" si="94"/>
        <v>0</v>
      </c>
      <c r="G2854" s="352">
        <f t="shared" si="95"/>
        <v>0</v>
      </c>
    </row>
    <row r="2855" spans="1:7" s="45" customFormat="1" ht="25.5" x14ac:dyDescent="0.2">
      <c r="A2855" s="556"/>
      <c r="B2855" s="556"/>
      <c r="C2855" s="439"/>
      <c r="D2855" s="78" t="s">
        <v>6723</v>
      </c>
      <c r="E2855" s="440">
        <v>3900</v>
      </c>
      <c r="F2855" s="352">
        <f t="shared" si="94"/>
        <v>2340</v>
      </c>
      <c r="G2855" s="352">
        <f t="shared" si="95"/>
        <v>1950</v>
      </c>
    </row>
    <row r="2856" spans="1:7" s="45" customFormat="1" x14ac:dyDescent="0.2">
      <c r="A2856" s="556"/>
      <c r="B2856" s="556"/>
      <c r="C2856" s="439"/>
      <c r="D2856" s="78" t="s">
        <v>6724</v>
      </c>
      <c r="E2856" s="440">
        <v>4200</v>
      </c>
      <c r="F2856" s="352">
        <f t="shared" si="94"/>
        <v>2520</v>
      </c>
      <c r="G2856" s="352">
        <f t="shared" si="95"/>
        <v>2100</v>
      </c>
    </row>
    <row r="2857" spans="1:7" s="45" customFormat="1" ht="26.25" x14ac:dyDescent="0.2">
      <c r="A2857" s="556"/>
      <c r="B2857" s="556"/>
      <c r="C2857" s="439"/>
      <c r="D2857" s="78" t="s">
        <v>9309</v>
      </c>
      <c r="E2857" s="440">
        <v>0</v>
      </c>
      <c r="F2857" s="352">
        <f t="shared" si="94"/>
        <v>0</v>
      </c>
      <c r="G2857" s="352">
        <f t="shared" si="95"/>
        <v>0</v>
      </c>
    </row>
    <row r="2858" spans="1:7" s="45" customFormat="1" ht="25.5" x14ac:dyDescent="0.2">
      <c r="A2858" s="556"/>
      <c r="B2858" s="556"/>
      <c r="C2858" s="439"/>
      <c r="D2858" s="78" t="s">
        <v>6725</v>
      </c>
      <c r="E2858" s="440">
        <v>6000</v>
      </c>
      <c r="F2858" s="352">
        <f t="shared" si="94"/>
        <v>3600</v>
      </c>
      <c r="G2858" s="352">
        <f t="shared" si="95"/>
        <v>3000</v>
      </c>
    </row>
    <row r="2859" spans="1:7" s="45" customFormat="1" x14ac:dyDescent="0.2">
      <c r="A2859" s="556"/>
      <c r="B2859" s="556"/>
      <c r="C2859" s="122"/>
      <c r="D2859" s="78" t="s">
        <v>6726</v>
      </c>
      <c r="E2859" s="440">
        <v>6500</v>
      </c>
      <c r="F2859" s="352">
        <f t="shared" si="94"/>
        <v>3900</v>
      </c>
      <c r="G2859" s="352">
        <f t="shared" si="95"/>
        <v>3250</v>
      </c>
    </row>
    <row r="2860" spans="1:7" s="45" customFormat="1" x14ac:dyDescent="0.2">
      <c r="A2860" s="556"/>
      <c r="B2860" s="556"/>
      <c r="C2860" s="122"/>
      <c r="D2860" s="78" t="s">
        <v>6727</v>
      </c>
      <c r="E2860" s="440">
        <v>6900</v>
      </c>
      <c r="F2860" s="352">
        <f t="shared" si="94"/>
        <v>4140</v>
      </c>
      <c r="G2860" s="352">
        <f t="shared" si="95"/>
        <v>3450</v>
      </c>
    </row>
    <row r="2861" spans="1:7" s="45" customFormat="1" x14ac:dyDescent="0.2">
      <c r="A2861" s="556"/>
      <c r="B2861" s="556"/>
      <c r="C2861" s="122"/>
      <c r="D2861" s="78" t="s">
        <v>6728</v>
      </c>
      <c r="E2861" s="440">
        <v>7600</v>
      </c>
      <c r="F2861" s="352">
        <f t="shared" si="94"/>
        <v>4560</v>
      </c>
      <c r="G2861" s="352">
        <f t="shared" si="95"/>
        <v>3800</v>
      </c>
    </row>
    <row r="2862" spans="1:7" s="45" customFormat="1" ht="25.5" x14ac:dyDescent="0.2">
      <c r="A2862" s="556"/>
      <c r="B2862" s="556"/>
      <c r="C2862" s="122"/>
      <c r="D2862" s="78" t="s">
        <v>6729</v>
      </c>
      <c r="E2862" s="440">
        <v>7400</v>
      </c>
      <c r="F2862" s="352">
        <f t="shared" si="94"/>
        <v>4440</v>
      </c>
      <c r="G2862" s="352">
        <f t="shared" si="95"/>
        <v>3700</v>
      </c>
    </row>
    <row r="2863" spans="1:7" s="45" customFormat="1" x14ac:dyDescent="0.2">
      <c r="A2863" s="556" t="s">
        <v>79</v>
      </c>
      <c r="B2863" s="556" t="s">
        <v>79</v>
      </c>
      <c r="C2863" s="122"/>
      <c r="D2863" s="75" t="s">
        <v>5465</v>
      </c>
      <c r="E2863" s="440">
        <v>0</v>
      </c>
      <c r="F2863" s="352">
        <f t="shared" si="94"/>
        <v>0</v>
      </c>
      <c r="G2863" s="352">
        <f t="shared" si="95"/>
        <v>0</v>
      </c>
    </row>
    <row r="2864" spans="1:7" s="45" customFormat="1" ht="25.5" x14ac:dyDescent="0.2">
      <c r="A2864" s="556"/>
      <c r="B2864" s="556"/>
      <c r="C2864" s="122"/>
      <c r="D2864" s="78" t="s">
        <v>6730</v>
      </c>
      <c r="E2864" s="440">
        <v>6900</v>
      </c>
      <c r="F2864" s="352">
        <f t="shared" si="94"/>
        <v>4140</v>
      </c>
      <c r="G2864" s="352">
        <f t="shared" si="95"/>
        <v>3450</v>
      </c>
    </row>
    <row r="2865" spans="1:7" s="45" customFormat="1" ht="25.5" x14ac:dyDescent="0.2">
      <c r="A2865" s="556"/>
      <c r="B2865" s="556"/>
      <c r="C2865" s="122"/>
      <c r="D2865" s="78" t="s">
        <v>6731</v>
      </c>
      <c r="E2865" s="440">
        <v>5100</v>
      </c>
      <c r="F2865" s="352">
        <f t="shared" si="94"/>
        <v>3060</v>
      </c>
      <c r="G2865" s="352">
        <f t="shared" si="95"/>
        <v>2550</v>
      </c>
    </row>
    <row r="2866" spans="1:7" s="45" customFormat="1" x14ac:dyDescent="0.2">
      <c r="A2866" s="556"/>
      <c r="B2866" s="556"/>
      <c r="C2866" s="122"/>
      <c r="D2866" s="78" t="s">
        <v>6732</v>
      </c>
      <c r="E2866" s="440">
        <v>4500</v>
      </c>
      <c r="F2866" s="352">
        <f t="shared" si="94"/>
        <v>2700</v>
      </c>
      <c r="G2866" s="352">
        <f t="shared" si="95"/>
        <v>2250</v>
      </c>
    </row>
    <row r="2867" spans="1:7" s="45" customFormat="1" x14ac:dyDescent="0.2">
      <c r="A2867" s="556" t="s">
        <v>80</v>
      </c>
      <c r="B2867" s="556" t="s">
        <v>80</v>
      </c>
      <c r="C2867" s="122"/>
      <c r="D2867" s="75" t="s">
        <v>4587</v>
      </c>
      <c r="E2867" s="440">
        <v>0</v>
      </c>
      <c r="F2867" s="352">
        <f t="shared" si="94"/>
        <v>0</v>
      </c>
      <c r="G2867" s="352">
        <f t="shared" si="95"/>
        <v>0</v>
      </c>
    </row>
    <row r="2868" spans="1:7" s="45" customFormat="1" ht="26.25" x14ac:dyDescent="0.2">
      <c r="A2868" s="556"/>
      <c r="B2868" s="556"/>
      <c r="C2868" s="122"/>
      <c r="D2868" s="78" t="s">
        <v>9310</v>
      </c>
      <c r="E2868" s="440">
        <v>0</v>
      </c>
      <c r="F2868" s="352">
        <f t="shared" si="94"/>
        <v>0</v>
      </c>
      <c r="G2868" s="352">
        <f t="shared" si="95"/>
        <v>0</v>
      </c>
    </row>
    <row r="2869" spans="1:7" s="45" customFormat="1" ht="25.5" x14ac:dyDescent="0.2">
      <c r="A2869" s="556"/>
      <c r="B2869" s="556"/>
      <c r="C2869" s="122"/>
      <c r="D2869" s="78" t="s">
        <v>7920</v>
      </c>
      <c r="E2869" s="440">
        <v>6400</v>
      </c>
      <c r="F2869" s="352">
        <f t="shared" si="94"/>
        <v>3840</v>
      </c>
      <c r="G2869" s="352">
        <f t="shared" si="95"/>
        <v>3200</v>
      </c>
    </row>
    <row r="2870" spans="1:7" s="45" customFormat="1" x14ac:dyDescent="0.2">
      <c r="A2870" s="556"/>
      <c r="B2870" s="556"/>
      <c r="C2870" s="317"/>
      <c r="D2870" s="78" t="s">
        <v>6733</v>
      </c>
      <c r="E2870" s="440">
        <v>6600</v>
      </c>
      <c r="F2870" s="352">
        <f t="shared" si="94"/>
        <v>3960</v>
      </c>
      <c r="G2870" s="352">
        <f t="shared" si="95"/>
        <v>3300</v>
      </c>
    </row>
    <row r="2871" spans="1:7" s="45" customFormat="1" x14ac:dyDescent="0.2">
      <c r="A2871" s="556"/>
      <c r="B2871" s="556"/>
      <c r="C2871" s="318"/>
      <c r="D2871" s="78" t="s">
        <v>6734</v>
      </c>
      <c r="E2871" s="440">
        <v>6400</v>
      </c>
      <c r="F2871" s="352">
        <f t="shared" si="94"/>
        <v>3840</v>
      </c>
      <c r="G2871" s="352">
        <f t="shared" si="95"/>
        <v>3200</v>
      </c>
    </row>
    <row r="2872" spans="1:7" s="45" customFormat="1" x14ac:dyDescent="0.2">
      <c r="A2872" s="556"/>
      <c r="B2872" s="556"/>
      <c r="C2872" s="318"/>
      <c r="D2872" s="78" t="s">
        <v>6735</v>
      </c>
      <c r="E2872" s="440">
        <v>4500</v>
      </c>
      <c r="F2872" s="352">
        <f t="shared" si="94"/>
        <v>2700</v>
      </c>
      <c r="G2872" s="352">
        <f t="shared" si="95"/>
        <v>2250</v>
      </c>
    </row>
    <row r="2873" spans="1:7" s="45" customFormat="1" x14ac:dyDescent="0.2">
      <c r="A2873" s="556"/>
      <c r="B2873" s="556"/>
      <c r="C2873" s="318"/>
      <c r="D2873" s="78" t="s">
        <v>6736</v>
      </c>
      <c r="E2873" s="440">
        <v>4200</v>
      </c>
      <c r="F2873" s="352">
        <f t="shared" si="94"/>
        <v>2520</v>
      </c>
      <c r="G2873" s="352">
        <f t="shared" si="95"/>
        <v>2100</v>
      </c>
    </row>
    <row r="2874" spans="1:7" s="45" customFormat="1" x14ac:dyDescent="0.2">
      <c r="A2874" s="556" t="s">
        <v>126</v>
      </c>
      <c r="B2874" s="556" t="s">
        <v>126</v>
      </c>
      <c r="C2874" s="318"/>
      <c r="D2874" s="75" t="s">
        <v>875</v>
      </c>
      <c r="E2874" s="440">
        <v>0</v>
      </c>
      <c r="F2874" s="352">
        <f t="shared" si="94"/>
        <v>0</v>
      </c>
      <c r="G2874" s="352">
        <f t="shared" si="95"/>
        <v>0</v>
      </c>
    </row>
    <row r="2875" spans="1:7" s="45" customFormat="1" ht="26.25" x14ac:dyDescent="0.2">
      <c r="A2875" s="556"/>
      <c r="B2875" s="556"/>
      <c r="C2875" s="318"/>
      <c r="D2875" s="78" t="s">
        <v>9311</v>
      </c>
      <c r="E2875" s="440"/>
      <c r="F2875" s="352">
        <f t="shared" si="94"/>
        <v>0</v>
      </c>
      <c r="G2875" s="352">
        <f t="shared" si="95"/>
        <v>0</v>
      </c>
    </row>
    <row r="2876" spans="1:7" s="45" customFormat="1" ht="25.5" x14ac:dyDescent="0.2">
      <c r="A2876" s="556"/>
      <c r="B2876" s="556"/>
      <c r="C2876" s="318"/>
      <c r="D2876" s="78" t="s">
        <v>7921</v>
      </c>
      <c r="E2876" s="440">
        <v>6300</v>
      </c>
      <c r="F2876" s="352">
        <f t="shared" si="94"/>
        <v>3780</v>
      </c>
      <c r="G2876" s="352">
        <f t="shared" si="95"/>
        <v>3150</v>
      </c>
    </row>
    <row r="2877" spans="1:7" s="45" customFormat="1" ht="13.5" x14ac:dyDescent="0.2">
      <c r="A2877" s="556"/>
      <c r="B2877" s="556"/>
      <c r="C2877" s="318"/>
      <c r="D2877" s="78" t="s">
        <v>9312</v>
      </c>
      <c r="E2877" s="440"/>
      <c r="F2877" s="352">
        <f t="shared" si="94"/>
        <v>0</v>
      </c>
      <c r="G2877" s="352">
        <f t="shared" si="95"/>
        <v>0</v>
      </c>
    </row>
    <row r="2878" spans="1:7" s="45" customFormat="1" x14ac:dyDescent="0.2">
      <c r="A2878" s="556"/>
      <c r="B2878" s="556"/>
      <c r="C2878" s="318"/>
      <c r="D2878" s="78" t="s">
        <v>7922</v>
      </c>
      <c r="E2878" s="440">
        <v>6500</v>
      </c>
      <c r="F2878" s="352">
        <f t="shared" si="94"/>
        <v>3900</v>
      </c>
      <c r="G2878" s="352">
        <f t="shared" si="95"/>
        <v>3250</v>
      </c>
    </row>
    <row r="2879" spans="1:7" s="45" customFormat="1" x14ac:dyDescent="0.2">
      <c r="A2879" s="556"/>
      <c r="B2879" s="556"/>
      <c r="C2879" s="318"/>
      <c r="D2879" s="78" t="s">
        <v>7923</v>
      </c>
      <c r="E2879" s="440">
        <v>6300</v>
      </c>
      <c r="F2879" s="352">
        <f t="shared" si="94"/>
        <v>3780</v>
      </c>
      <c r="G2879" s="352">
        <f t="shared" si="95"/>
        <v>3150</v>
      </c>
    </row>
    <row r="2880" spans="1:7" s="45" customFormat="1" x14ac:dyDescent="0.2">
      <c r="A2880" s="556"/>
      <c r="B2880" s="556"/>
      <c r="C2880" s="318"/>
      <c r="D2880" s="78" t="s">
        <v>7924</v>
      </c>
      <c r="E2880" s="440">
        <v>4450</v>
      </c>
      <c r="F2880" s="352">
        <f t="shared" si="94"/>
        <v>2670</v>
      </c>
      <c r="G2880" s="352">
        <f t="shared" si="95"/>
        <v>2225</v>
      </c>
    </row>
    <row r="2881" spans="1:7" s="45" customFormat="1" x14ac:dyDescent="0.2">
      <c r="A2881" s="556" t="s">
        <v>127</v>
      </c>
      <c r="B2881" s="556" t="s">
        <v>127</v>
      </c>
      <c r="C2881" s="318"/>
      <c r="D2881" s="75" t="s">
        <v>5668</v>
      </c>
      <c r="E2881" s="440">
        <v>0</v>
      </c>
      <c r="F2881" s="352">
        <f t="shared" si="94"/>
        <v>0</v>
      </c>
      <c r="G2881" s="352">
        <f t="shared" si="95"/>
        <v>0</v>
      </c>
    </row>
    <row r="2882" spans="1:7" s="45" customFormat="1" ht="25.5" x14ac:dyDescent="0.2">
      <c r="A2882" s="556"/>
      <c r="B2882" s="556"/>
      <c r="C2882" s="318"/>
      <c r="D2882" s="78" t="s">
        <v>6737</v>
      </c>
      <c r="E2882" s="440">
        <v>3400</v>
      </c>
      <c r="F2882" s="352">
        <f t="shared" si="94"/>
        <v>2040</v>
      </c>
      <c r="G2882" s="352">
        <f t="shared" si="95"/>
        <v>1700</v>
      </c>
    </row>
    <row r="2883" spans="1:7" s="45" customFormat="1" ht="25.5" x14ac:dyDescent="0.2">
      <c r="A2883" s="556"/>
      <c r="B2883" s="556"/>
      <c r="C2883" s="318"/>
      <c r="D2883" s="78" t="s">
        <v>6738</v>
      </c>
      <c r="E2883" s="440">
        <v>3100</v>
      </c>
      <c r="F2883" s="352">
        <f t="shared" si="94"/>
        <v>1860</v>
      </c>
      <c r="G2883" s="352">
        <f t="shared" si="95"/>
        <v>1550</v>
      </c>
    </row>
    <row r="2884" spans="1:7" s="45" customFormat="1" x14ac:dyDescent="0.2">
      <c r="A2884" s="17" t="s">
        <v>128</v>
      </c>
      <c r="B2884" s="17" t="s">
        <v>128</v>
      </c>
      <c r="C2884" s="318"/>
      <c r="D2884" s="75" t="s">
        <v>6512</v>
      </c>
      <c r="E2884" s="440">
        <v>2300</v>
      </c>
      <c r="F2884" s="352">
        <f t="shared" si="94"/>
        <v>1380</v>
      </c>
      <c r="G2884" s="352">
        <f t="shared" si="95"/>
        <v>1150</v>
      </c>
    </row>
    <row r="2885" spans="1:7" s="45" customFormat="1" x14ac:dyDescent="0.2">
      <c r="A2885" s="556" t="s">
        <v>129</v>
      </c>
      <c r="B2885" s="556" t="s">
        <v>129</v>
      </c>
      <c r="C2885" s="318"/>
      <c r="D2885" s="75" t="s">
        <v>6515</v>
      </c>
      <c r="E2885" s="440">
        <v>0</v>
      </c>
      <c r="F2885" s="352">
        <f t="shared" si="94"/>
        <v>0</v>
      </c>
      <c r="G2885" s="352">
        <f t="shared" si="95"/>
        <v>0</v>
      </c>
    </row>
    <row r="2886" spans="1:7" s="45" customFormat="1" ht="25.5" x14ac:dyDescent="0.2">
      <c r="A2886" s="556"/>
      <c r="B2886" s="556"/>
      <c r="C2886" s="318"/>
      <c r="D2886" s="78" t="s">
        <v>6739</v>
      </c>
      <c r="E2886" s="440">
        <v>3600</v>
      </c>
      <c r="F2886" s="352">
        <f t="shared" si="94"/>
        <v>2160</v>
      </c>
      <c r="G2886" s="352">
        <f t="shared" si="95"/>
        <v>1800</v>
      </c>
    </row>
    <row r="2887" spans="1:7" s="45" customFormat="1" ht="25.5" x14ac:dyDescent="0.2">
      <c r="A2887" s="556"/>
      <c r="B2887" s="556"/>
      <c r="C2887" s="439"/>
      <c r="D2887" s="78" t="s">
        <v>6740</v>
      </c>
      <c r="E2887" s="440">
        <v>3200</v>
      </c>
      <c r="F2887" s="352">
        <f t="shared" si="94"/>
        <v>1920</v>
      </c>
      <c r="G2887" s="352">
        <f t="shared" si="95"/>
        <v>1600</v>
      </c>
    </row>
    <row r="2888" spans="1:7" s="45" customFormat="1" x14ac:dyDescent="0.2">
      <c r="A2888" s="17" t="s">
        <v>130</v>
      </c>
      <c r="B2888" s="17" t="s">
        <v>130</v>
      </c>
      <c r="C2888" s="318"/>
      <c r="D2888" s="75" t="s">
        <v>6741</v>
      </c>
      <c r="E2888" s="440">
        <v>3900</v>
      </c>
      <c r="F2888" s="352">
        <f t="shared" si="94"/>
        <v>2340</v>
      </c>
      <c r="G2888" s="352">
        <f t="shared" si="95"/>
        <v>1950</v>
      </c>
    </row>
    <row r="2889" spans="1:7" s="45" customFormat="1" ht="25.5" x14ac:dyDescent="0.2">
      <c r="A2889" s="17" t="s">
        <v>131</v>
      </c>
      <c r="B2889" s="17" t="s">
        <v>131</v>
      </c>
      <c r="C2889" s="205"/>
      <c r="D2889" s="78" t="s">
        <v>6742</v>
      </c>
      <c r="E2889" s="440">
        <v>3800</v>
      </c>
      <c r="F2889" s="352">
        <f t="shared" si="94"/>
        <v>2280</v>
      </c>
      <c r="G2889" s="352">
        <f t="shared" si="95"/>
        <v>1900</v>
      </c>
    </row>
    <row r="2890" spans="1:7" s="45" customFormat="1" x14ac:dyDescent="0.2">
      <c r="A2890" s="556" t="s">
        <v>132</v>
      </c>
      <c r="B2890" s="542" t="s">
        <v>132</v>
      </c>
      <c r="C2890" s="205"/>
      <c r="D2890" s="75" t="s">
        <v>5854</v>
      </c>
      <c r="E2890" s="440">
        <v>0</v>
      </c>
      <c r="F2890" s="352">
        <f t="shared" si="94"/>
        <v>0</v>
      </c>
      <c r="G2890" s="352">
        <f t="shared" si="95"/>
        <v>0</v>
      </c>
    </row>
    <row r="2891" spans="1:7" s="45" customFormat="1" x14ac:dyDescent="0.2">
      <c r="A2891" s="556"/>
      <c r="B2891" s="543"/>
      <c r="C2891" s="205"/>
      <c r="D2891" s="136" t="s">
        <v>6743</v>
      </c>
      <c r="E2891" s="440">
        <v>6000</v>
      </c>
      <c r="F2891" s="352">
        <f t="shared" si="94"/>
        <v>3600</v>
      </c>
      <c r="G2891" s="352">
        <f t="shared" si="95"/>
        <v>3000</v>
      </c>
    </row>
    <row r="2892" spans="1:7" s="45" customFormat="1" x14ac:dyDescent="0.2">
      <c r="A2892" s="556"/>
      <c r="B2892" s="543"/>
      <c r="C2892" s="205"/>
      <c r="D2892" s="136" t="s">
        <v>6744</v>
      </c>
      <c r="E2892" s="440">
        <v>4500</v>
      </c>
      <c r="F2892" s="352">
        <f t="shared" si="94"/>
        <v>2700</v>
      </c>
      <c r="G2892" s="352">
        <f t="shared" si="95"/>
        <v>2250</v>
      </c>
    </row>
    <row r="2893" spans="1:7" s="45" customFormat="1" ht="25.5" x14ac:dyDescent="0.2">
      <c r="A2893" s="17" t="s">
        <v>165</v>
      </c>
      <c r="B2893" s="544"/>
      <c r="C2893" s="16"/>
      <c r="D2893" s="136" t="s">
        <v>8277</v>
      </c>
      <c r="E2893" s="440">
        <v>1300</v>
      </c>
      <c r="F2893" s="352">
        <f t="shared" si="94"/>
        <v>780</v>
      </c>
      <c r="G2893" s="352">
        <f t="shared" si="95"/>
        <v>650</v>
      </c>
    </row>
    <row r="2894" spans="1:7" s="45" customFormat="1" x14ac:dyDescent="0.2">
      <c r="A2894" s="556" t="s">
        <v>166</v>
      </c>
      <c r="B2894" s="556" t="s">
        <v>165</v>
      </c>
      <c r="C2894" s="122"/>
      <c r="D2894" s="75" t="s">
        <v>6745</v>
      </c>
      <c r="E2894" s="440">
        <v>0</v>
      </c>
      <c r="F2894" s="352">
        <f t="shared" si="94"/>
        <v>0</v>
      </c>
      <c r="G2894" s="352">
        <f t="shared" si="95"/>
        <v>0</v>
      </c>
    </row>
    <row r="2895" spans="1:7" s="45" customFormat="1" ht="25.5" x14ac:dyDescent="0.2">
      <c r="A2895" s="556"/>
      <c r="B2895" s="556"/>
      <c r="C2895" s="122"/>
      <c r="D2895" s="78" t="s">
        <v>6746</v>
      </c>
      <c r="E2895" s="440">
        <v>4500</v>
      </c>
      <c r="F2895" s="352">
        <f t="shared" si="94"/>
        <v>2700</v>
      </c>
      <c r="G2895" s="352">
        <f t="shared" si="95"/>
        <v>2250</v>
      </c>
    </row>
    <row r="2896" spans="1:7" s="45" customFormat="1" x14ac:dyDescent="0.2">
      <c r="A2896" s="556"/>
      <c r="B2896" s="556"/>
      <c r="C2896" s="122"/>
      <c r="D2896" s="78" t="s">
        <v>6747</v>
      </c>
      <c r="E2896" s="440">
        <v>4300</v>
      </c>
      <c r="F2896" s="352">
        <f t="shared" si="94"/>
        <v>2580</v>
      </c>
      <c r="G2896" s="352">
        <f t="shared" si="95"/>
        <v>2150</v>
      </c>
    </row>
    <row r="2897" spans="1:7" s="45" customFormat="1" x14ac:dyDescent="0.2">
      <c r="A2897" s="556" t="s">
        <v>167</v>
      </c>
      <c r="B2897" s="556" t="s">
        <v>166</v>
      </c>
      <c r="C2897" s="122"/>
      <c r="D2897" s="75" t="s">
        <v>5633</v>
      </c>
      <c r="E2897" s="440">
        <v>0</v>
      </c>
      <c r="F2897" s="352">
        <f t="shared" si="94"/>
        <v>0</v>
      </c>
      <c r="G2897" s="352">
        <f t="shared" si="95"/>
        <v>0</v>
      </c>
    </row>
    <row r="2898" spans="1:7" s="45" customFormat="1" ht="25.5" x14ac:dyDescent="0.2">
      <c r="A2898" s="556"/>
      <c r="B2898" s="556"/>
      <c r="C2898" s="122"/>
      <c r="D2898" s="78" t="s">
        <v>6748</v>
      </c>
      <c r="E2898" s="440">
        <v>6000</v>
      </c>
      <c r="F2898" s="352">
        <f t="shared" si="94"/>
        <v>3600</v>
      </c>
      <c r="G2898" s="352">
        <f t="shared" si="95"/>
        <v>3000</v>
      </c>
    </row>
    <row r="2899" spans="1:7" s="45" customFormat="1" ht="27" x14ac:dyDescent="0.2">
      <c r="A2899" s="556"/>
      <c r="B2899" s="556"/>
      <c r="C2899" s="122"/>
      <c r="D2899" s="78" t="s">
        <v>9313</v>
      </c>
      <c r="E2899" s="440">
        <v>0</v>
      </c>
      <c r="F2899" s="352">
        <f t="shared" si="94"/>
        <v>0</v>
      </c>
      <c r="G2899" s="352">
        <f t="shared" si="95"/>
        <v>0</v>
      </c>
    </row>
    <row r="2900" spans="1:7" s="45" customFormat="1" ht="25.5" x14ac:dyDescent="0.2">
      <c r="A2900" s="556"/>
      <c r="B2900" s="556"/>
      <c r="C2900" s="122"/>
      <c r="D2900" s="78" t="s">
        <v>6749</v>
      </c>
      <c r="E2900" s="440">
        <v>4200</v>
      </c>
      <c r="F2900" s="352">
        <f t="shared" si="94"/>
        <v>2520</v>
      </c>
      <c r="G2900" s="352">
        <f t="shared" si="95"/>
        <v>2100</v>
      </c>
    </row>
    <row r="2901" spans="1:7" s="45" customFormat="1" ht="25.5" x14ac:dyDescent="0.2">
      <c r="A2901" s="556"/>
      <c r="B2901" s="556"/>
      <c r="C2901" s="122"/>
      <c r="D2901" s="78" t="s">
        <v>6750</v>
      </c>
      <c r="E2901" s="440">
        <v>3100</v>
      </c>
      <c r="F2901" s="352">
        <f t="shared" si="94"/>
        <v>1860</v>
      </c>
      <c r="G2901" s="352">
        <f t="shared" si="95"/>
        <v>1550</v>
      </c>
    </row>
    <row r="2902" spans="1:7" s="45" customFormat="1" x14ac:dyDescent="0.2">
      <c r="A2902" s="17" t="s">
        <v>168</v>
      </c>
      <c r="B2902" s="17" t="s">
        <v>167</v>
      </c>
      <c r="C2902" s="122"/>
      <c r="D2902" s="75" t="s">
        <v>2980</v>
      </c>
      <c r="E2902" s="440">
        <v>2500</v>
      </c>
      <c r="F2902" s="352">
        <f t="shared" si="94"/>
        <v>1500</v>
      </c>
      <c r="G2902" s="352">
        <f t="shared" si="95"/>
        <v>1250</v>
      </c>
    </row>
    <row r="2903" spans="1:7" s="45" customFormat="1" x14ac:dyDescent="0.2">
      <c r="A2903" s="556" t="s">
        <v>1241</v>
      </c>
      <c r="B2903" s="556" t="s">
        <v>168</v>
      </c>
      <c r="C2903" s="89"/>
      <c r="D2903" s="75" t="s">
        <v>6751</v>
      </c>
      <c r="E2903" s="440">
        <v>0</v>
      </c>
      <c r="F2903" s="352">
        <f t="shared" si="94"/>
        <v>0</v>
      </c>
      <c r="G2903" s="352">
        <f t="shared" si="95"/>
        <v>0</v>
      </c>
    </row>
    <row r="2904" spans="1:7" s="45" customFormat="1" ht="25.5" x14ac:dyDescent="0.2">
      <c r="A2904" s="556"/>
      <c r="B2904" s="556"/>
      <c r="C2904" s="441"/>
      <c r="D2904" s="78" t="s">
        <v>6752</v>
      </c>
      <c r="E2904" s="442">
        <v>3800</v>
      </c>
      <c r="F2904" s="352">
        <f t="shared" si="94"/>
        <v>2280</v>
      </c>
      <c r="G2904" s="352">
        <f t="shared" si="95"/>
        <v>1900</v>
      </c>
    </row>
    <row r="2905" spans="1:7" s="45" customFormat="1" ht="25.5" x14ac:dyDescent="0.2">
      <c r="A2905" s="556"/>
      <c r="B2905" s="556"/>
      <c r="C2905" s="17"/>
      <c r="D2905" s="78" t="s">
        <v>6753</v>
      </c>
      <c r="E2905" s="442">
        <v>3600</v>
      </c>
      <c r="F2905" s="352">
        <f t="shared" si="94"/>
        <v>2160</v>
      </c>
      <c r="G2905" s="352">
        <f t="shared" si="95"/>
        <v>1800</v>
      </c>
    </row>
    <row r="2906" spans="1:7" s="45" customFormat="1" x14ac:dyDescent="0.2">
      <c r="A2906" s="556" t="s">
        <v>1242</v>
      </c>
      <c r="B2906" s="556" t="s">
        <v>1241</v>
      </c>
      <c r="C2906" s="17"/>
      <c r="D2906" s="75" t="s">
        <v>6649</v>
      </c>
      <c r="E2906" s="440">
        <v>0</v>
      </c>
      <c r="F2906" s="352">
        <f t="shared" si="94"/>
        <v>0</v>
      </c>
      <c r="G2906" s="352">
        <f t="shared" si="95"/>
        <v>0</v>
      </c>
    </row>
    <row r="2907" spans="1:7" s="45" customFormat="1" ht="26.25" x14ac:dyDescent="0.2">
      <c r="A2907" s="556"/>
      <c r="B2907" s="556"/>
      <c r="C2907" s="17"/>
      <c r="D2907" s="78" t="s">
        <v>9314</v>
      </c>
      <c r="E2907" s="440">
        <v>0</v>
      </c>
      <c r="F2907" s="352">
        <f t="shared" si="94"/>
        <v>0</v>
      </c>
      <c r="G2907" s="352">
        <f t="shared" si="95"/>
        <v>0</v>
      </c>
    </row>
    <row r="2908" spans="1:7" s="45" customFormat="1" ht="25.5" x14ac:dyDescent="0.2">
      <c r="A2908" s="556"/>
      <c r="B2908" s="556"/>
      <c r="C2908" s="17"/>
      <c r="D2908" s="78" t="s">
        <v>7925</v>
      </c>
      <c r="E2908" s="440">
        <v>4500</v>
      </c>
      <c r="F2908" s="352">
        <f t="shared" si="94"/>
        <v>2700</v>
      </c>
      <c r="G2908" s="352">
        <f t="shared" si="95"/>
        <v>2250</v>
      </c>
    </row>
    <row r="2909" spans="1:7" s="45" customFormat="1" ht="26.25" x14ac:dyDescent="0.2">
      <c r="A2909" s="556"/>
      <c r="B2909" s="556"/>
      <c r="C2909" s="17"/>
      <c r="D2909" s="78" t="s">
        <v>9315</v>
      </c>
      <c r="E2909" s="440"/>
      <c r="F2909" s="352">
        <f t="shared" ref="F2909:F2972" si="96">IFERROR(E2909*0.6,0)</f>
        <v>0</v>
      </c>
      <c r="G2909" s="352">
        <f t="shared" ref="G2909:G2972" si="97">IFERROR(E2909*0.5,0)</f>
        <v>0</v>
      </c>
    </row>
    <row r="2910" spans="1:7" s="45" customFormat="1" ht="38.25" x14ac:dyDescent="0.2">
      <c r="A2910" s="556"/>
      <c r="B2910" s="556"/>
      <c r="C2910" s="17"/>
      <c r="D2910" s="78" t="s">
        <v>7926</v>
      </c>
      <c r="E2910" s="440">
        <v>5300</v>
      </c>
      <c r="F2910" s="352">
        <f t="shared" si="96"/>
        <v>3180</v>
      </c>
      <c r="G2910" s="352">
        <f t="shared" si="97"/>
        <v>2650</v>
      </c>
    </row>
    <row r="2911" spans="1:7" s="45" customFormat="1" ht="25.5" x14ac:dyDescent="0.2">
      <c r="A2911" s="556"/>
      <c r="B2911" s="556"/>
      <c r="C2911" s="17"/>
      <c r="D2911" s="78" t="s">
        <v>6754</v>
      </c>
      <c r="E2911" s="440">
        <v>4200</v>
      </c>
      <c r="F2911" s="352">
        <f t="shared" si="96"/>
        <v>2520</v>
      </c>
      <c r="G2911" s="352">
        <f t="shared" si="97"/>
        <v>2100</v>
      </c>
    </row>
    <row r="2912" spans="1:7" s="45" customFormat="1" x14ac:dyDescent="0.2">
      <c r="A2912" s="556" t="s">
        <v>4483</v>
      </c>
      <c r="B2912" s="556" t="s">
        <v>1242</v>
      </c>
      <c r="C2912" s="17"/>
      <c r="D2912" s="75" t="s">
        <v>6755</v>
      </c>
      <c r="E2912" s="440">
        <v>0</v>
      </c>
      <c r="F2912" s="352">
        <f t="shared" si="96"/>
        <v>0</v>
      </c>
      <c r="G2912" s="352">
        <f t="shared" si="97"/>
        <v>0</v>
      </c>
    </row>
    <row r="2913" spans="1:7" s="45" customFormat="1" ht="25.5" x14ac:dyDescent="0.2">
      <c r="A2913" s="556"/>
      <c r="B2913" s="556"/>
      <c r="C2913" s="17"/>
      <c r="D2913" s="78" t="s">
        <v>6756</v>
      </c>
      <c r="E2913" s="440">
        <v>4000</v>
      </c>
      <c r="F2913" s="352">
        <f t="shared" si="96"/>
        <v>2400</v>
      </c>
      <c r="G2913" s="352">
        <f t="shared" si="97"/>
        <v>2000</v>
      </c>
    </row>
    <row r="2914" spans="1:7" s="45" customFormat="1" ht="25.5" x14ac:dyDescent="0.2">
      <c r="A2914" s="556"/>
      <c r="B2914" s="556"/>
      <c r="C2914" s="17"/>
      <c r="D2914" s="78" t="s">
        <v>6757</v>
      </c>
      <c r="E2914" s="440">
        <v>4600</v>
      </c>
      <c r="F2914" s="352">
        <f t="shared" si="96"/>
        <v>2760</v>
      </c>
      <c r="G2914" s="352">
        <f t="shared" si="97"/>
        <v>2300</v>
      </c>
    </row>
    <row r="2915" spans="1:7" s="45" customFormat="1" ht="25.5" x14ac:dyDescent="0.2">
      <c r="A2915" s="556"/>
      <c r="B2915" s="556"/>
      <c r="C2915" s="17"/>
      <c r="D2915" s="78" t="s">
        <v>6758</v>
      </c>
      <c r="E2915" s="440">
        <v>6300</v>
      </c>
      <c r="F2915" s="352">
        <f t="shared" si="96"/>
        <v>3780</v>
      </c>
      <c r="G2915" s="352">
        <f t="shared" si="97"/>
        <v>3150</v>
      </c>
    </row>
    <row r="2916" spans="1:7" s="45" customFormat="1" ht="25.5" x14ac:dyDescent="0.2">
      <c r="A2916" s="556"/>
      <c r="B2916" s="556"/>
      <c r="C2916" s="17"/>
      <c r="D2916" s="78" t="s">
        <v>6759</v>
      </c>
      <c r="E2916" s="440">
        <v>4600</v>
      </c>
      <c r="F2916" s="352">
        <f t="shared" si="96"/>
        <v>2760</v>
      </c>
      <c r="G2916" s="352">
        <f t="shared" si="97"/>
        <v>2300</v>
      </c>
    </row>
    <row r="2917" spans="1:7" s="45" customFormat="1" x14ac:dyDescent="0.2">
      <c r="A2917" s="556" t="s">
        <v>4485</v>
      </c>
      <c r="B2917" s="556" t="s">
        <v>4483</v>
      </c>
      <c r="C2917" s="17"/>
      <c r="D2917" s="75" t="s">
        <v>6637</v>
      </c>
      <c r="E2917" s="440">
        <v>0</v>
      </c>
      <c r="F2917" s="352">
        <f t="shared" si="96"/>
        <v>0</v>
      </c>
      <c r="G2917" s="352">
        <f t="shared" si="97"/>
        <v>0</v>
      </c>
    </row>
    <row r="2918" spans="1:7" s="45" customFormat="1" ht="26.25" x14ac:dyDescent="0.2">
      <c r="A2918" s="556"/>
      <c r="B2918" s="556"/>
      <c r="C2918" s="17"/>
      <c r="D2918" s="78" t="s">
        <v>9316</v>
      </c>
      <c r="E2918" s="440"/>
      <c r="F2918" s="352">
        <f t="shared" si="96"/>
        <v>0</v>
      </c>
      <c r="G2918" s="352">
        <f t="shared" si="97"/>
        <v>0</v>
      </c>
    </row>
    <row r="2919" spans="1:7" s="45" customFormat="1" ht="25.5" x14ac:dyDescent="0.2">
      <c r="A2919" s="556"/>
      <c r="B2919" s="556"/>
      <c r="C2919" s="17"/>
      <c r="D2919" s="78" t="s">
        <v>7927</v>
      </c>
      <c r="E2919" s="440">
        <v>2500</v>
      </c>
      <c r="F2919" s="352">
        <f t="shared" si="96"/>
        <v>1500</v>
      </c>
      <c r="G2919" s="352">
        <f t="shared" si="97"/>
        <v>1250</v>
      </c>
    </row>
    <row r="2920" spans="1:7" s="45" customFormat="1" x14ac:dyDescent="0.2">
      <c r="A2920" s="556"/>
      <c r="B2920" s="556"/>
      <c r="C2920" s="17"/>
      <c r="D2920" s="78" t="s">
        <v>6760</v>
      </c>
      <c r="E2920" s="440">
        <v>2400</v>
      </c>
      <c r="F2920" s="352">
        <f t="shared" si="96"/>
        <v>1440</v>
      </c>
      <c r="G2920" s="352">
        <f t="shared" si="97"/>
        <v>1200</v>
      </c>
    </row>
    <row r="2921" spans="1:7" s="45" customFormat="1" ht="25.5" x14ac:dyDescent="0.2">
      <c r="A2921" s="556"/>
      <c r="B2921" s="556"/>
      <c r="C2921" s="17"/>
      <c r="D2921" s="78" t="s">
        <v>6761</v>
      </c>
      <c r="E2921" s="440">
        <v>2200</v>
      </c>
      <c r="F2921" s="352">
        <f t="shared" si="96"/>
        <v>1320</v>
      </c>
      <c r="G2921" s="352">
        <f t="shared" si="97"/>
        <v>1100</v>
      </c>
    </row>
    <row r="2922" spans="1:7" s="45" customFormat="1" x14ac:dyDescent="0.2">
      <c r="A2922" s="556" t="s">
        <v>4486</v>
      </c>
      <c r="B2922" s="556" t="s">
        <v>4485</v>
      </c>
      <c r="C2922" s="17"/>
      <c r="D2922" s="75" t="s">
        <v>6762</v>
      </c>
      <c r="E2922" s="440">
        <v>0</v>
      </c>
      <c r="F2922" s="352">
        <f t="shared" si="96"/>
        <v>0</v>
      </c>
      <c r="G2922" s="352">
        <f t="shared" si="97"/>
        <v>0</v>
      </c>
    </row>
    <row r="2923" spans="1:7" s="45" customFormat="1" ht="25.5" x14ac:dyDescent="0.2">
      <c r="A2923" s="556"/>
      <c r="B2923" s="556"/>
      <c r="C2923" s="17"/>
      <c r="D2923" s="78" t="s">
        <v>6763</v>
      </c>
      <c r="E2923" s="440">
        <v>2000</v>
      </c>
      <c r="F2923" s="352">
        <f t="shared" si="96"/>
        <v>1200</v>
      </c>
      <c r="G2923" s="352">
        <f t="shared" si="97"/>
        <v>1000</v>
      </c>
    </row>
    <row r="2924" spans="1:7" s="45" customFormat="1" x14ac:dyDescent="0.2">
      <c r="A2924" s="556"/>
      <c r="B2924" s="556"/>
      <c r="C2924" s="17"/>
      <c r="D2924" s="78" t="s">
        <v>6764</v>
      </c>
      <c r="E2924" s="440">
        <v>2200</v>
      </c>
      <c r="F2924" s="352">
        <f t="shared" si="96"/>
        <v>1320</v>
      </c>
      <c r="G2924" s="352">
        <f t="shared" si="97"/>
        <v>1100</v>
      </c>
    </row>
    <row r="2925" spans="1:7" s="45" customFormat="1" x14ac:dyDescent="0.2">
      <c r="A2925" s="556" t="s">
        <v>4488</v>
      </c>
      <c r="B2925" s="556" t="s">
        <v>4486</v>
      </c>
      <c r="C2925" s="17"/>
      <c r="D2925" s="75" t="s">
        <v>6765</v>
      </c>
      <c r="E2925" s="440">
        <v>0</v>
      </c>
      <c r="F2925" s="352">
        <f t="shared" si="96"/>
        <v>0</v>
      </c>
      <c r="G2925" s="352">
        <f t="shared" si="97"/>
        <v>0</v>
      </c>
    </row>
    <row r="2926" spans="1:7" s="45" customFormat="1" ht="25.5" x14ac:dyDescent="0.2">
      <c r="A2926" s="556"/>
      <c r="B2926" s="556"/>
      <c r="C2926" s="17"/>
      <c r="D2926" s="78" t="s">
        <v>6766</v>
      </c>
      <c r="E2926" s="440">
        <v>1400</v>
      </c>
      <c r="F2926" s="352">
        <f t="shared" si="96"/>
        <v>840</v>
      </c>
      <c r="G2926" s="352">
        <f t="shared" si="97"/>
        <v>700</v>
      </c>
    </row>
    <row r="2927" spans="1:7" s="45" customFormat="1" ht="25.5" x14ac:dyDescent="0.2">
      <c r="A2927" s="556"/>
      <c r="B2927" s="556"/>
      <c r="C2927" s="17"/>
      <c r="D2927" s="78" t="s">
        <v>6767</v>
      </c>
      <c r="E2927" s="440">
        <v>1350</v>
      </c>
      <c r="F2927" s="352">
        <f t="shared" si="96"/>
        <v>810</v>
      </c>
      <c r="G2927" s="352">
        <f t="shared" si="97"/>
        <v>675</v>
      </c>
    </row>
    <row r="2928" spans="1:7" s="45" customFormat="1" ht="25.5" x14ac:dyDescent="0.2">
      <c r="A2928" s="556"/>
      <c r="B2928" s="556"/>
      <c r="C2928" s="17"/>
      <c r="D2928" s="78" t="s">
        <v>6768</v>
      </c>
      <c r="E2928" s="440">
        <v>1300</v>
      </c>
      <c r="F2928" s="352">
        <f t="shared" si="96"/>
        <v>780</v>
      </c>
      <c r="G2928" s="352">
        <f t="shared" si="97"/>
        <v>650</v>
      </c>
    </row>
    <row r="2929" spans="1:7" s="45" customFormat="1" x14ac:dyDescent="0.2">
      <c r="A2929" s="17" t="s">
        <v>4490</v>
      </c>
      <c r="B2929" s="17" t="s">
        <v>4488</v>
      </c>
      <c r="C2929" s="17"/>
      <c r="D2929" s="75" t="s">
        <v>6769</v>
      </c>
      <c r="E2929" s="440">
        <v>1300</v>
      </c>
      <c r="F2929" s="352">
        <f t="shared" si="96"/>
        <v>780</v>
      </c>
      <c r="G2929" s="352">
        <f t="shared" si="97"/>
        <v>650</v>
      </c>
    </row>
    <row r="2930" spans="1:7" s="45" customFormat="1" x14ac:dyDescent="0.2">
      <c r="A2930" s="17" t="s">
        <v>4492</v>
      </c>
      <c r="B2930" s="17" t="s">
        <v>4490</v>
      </c>
      <c r="C2930" s="17"/>
      <c r="D2930" s="75" t="s">
        <v>5482</v>
      </c>
      <c r="E2930" s="440">
        <v>1300</v>
      </c>
      <c r="F2930" s="352">
        <f t="shared" si="96"/>
        <v>780</v>
      </c>
      <c r="G2930" s="352">
        <f t="shared" si="97"/>
        <v>650</v>
      </c>
    </row>
    <row r="2931" spans="1:7" s="45" customFormat="1" x14ac:dyDescent="0.2">
      <c r="A2931" s="17" t="s">
        <v>4494</v>
      </c>
      <c r="B2931" s="17" t="s">
        <v>4492</v>
      </c>
      <c r="C2931" s="17"/>
      <c r="D2931" s="75" t="s">
        <v>6770</v>
      </c>
      <c r="E2931" s="440">
        <v>6500</v>
      </c>
      <c r="F2931" s="352">
        <f t="shared" si="96"/>
        <v>3900</v>
      </c>
      <c r="G2931" s="352">
        <f t="shared" si="97"/>
        <v>3250</v>
      </c>
    </row>
    <row r="2932" spans="1:7" s="45" customFormat="1" x14ac:dyDescent="0.2">
      <c r="A2932" s="556" t="s">
        <v>4496</v>
      </c>
      <c r="B2932" s="556" t="s">
        <v>4494</v>
      </c>
      <c r="C2932" s="17"/>
      <c r="D2932" s="75" t="s">
        <v>6633</v>
      </c>
      <c r="E2932" s="440">
        <v>0</v>
      </c>
      <c r="F2932" s="352">
        <f t="shared" si="96"/>
        <v>0</v>
      </c>
      <c r="G2932" s="352">
        <f t="shared" si="97"/>
        <v>0</v>
      </c>
    </row>
    <row r="2933" spans="1:7" s="45" customFormat="1" ht="25.5" x14ac:dyDescent="0.2">
      <c r="A2933" s="556"/>
      <c r="B2933" s="556"/>
      <c r="C2933" s="17"/>
      <c r="D2933" s="78" t="s">
        <v>6771</v>
      </c>
      <c r="E2933" s="440">
        <v>2900</v>
      </c>
      <c r="F2933" s="352">
        <f t="shared" si="96"/>
        <v>1740</v>
      </c>
      <c r="G2933" s="352">
        <f t="shared" si="97"/>
        <v>1450</v>
      </c>
    </row>
    <row r="2934" spans="1:7" s="45" customFormat="1" ht="25.5" x14ac:dyDescent="0.2">
      <c r="A2934" s="556"/>
      <c r="B2934" s="556"/>
      <c r="C2934" s="17"/>
      <c r="D2934" s="78" t="s">
        <v>6772</v>
      </c>
      <c r="E2934" s="440">
        <v>2800</v>
      </c>
      <c r="F2934" s="352">
        <f t="shared" si="96"/>
        <v>1680</v>
      </c>
      <c r="G2934" s="352">
        <f t="shared" si="97"/>
        <v>1400</v>
      </c>
    </row>
    <row r="2935" spans="1:7" s="45" customFormat="1" x14ac:dyDescent="0.2">
      <c r="A2935" s="17" t="s">
        <v>4498</v>
      </c>
      <c r="B2935" s="17" t="s">
        <v>4496</v>
      </c>
      <c r="C2935" s="17"/>
      <c r="D2935" s="75" t="s">
        <v>6773</v>
      </c>
      <c r="E2935" s="440">
        <v>1800</v>
      </c>
      <c r="F2935" s="352">
        <f t="shared" si="96"/>
        <v>1080</v>
      </c>
      <c r="G2935" s="352">
        <f t="shared" si="97"/>
        <v>900</v>
      </c>
    </row>
    <row r="2936" spans="1:7" s="45" customFormat="1" x14ac:dyDescent="0.2">
      <c r="A2936" s="17" t="s">
        <v>4500</v>
      </c>
      <c r="B2936" s="17" t="s">
        <v>4498</v>
      </c>
      <c r="C2936" s="17"/>
      <c r="D2936" s="75" t="s">
        <v>6774</v>
      </c>
      <c r="E2936" s="440">
        <v>1700</v>
      </c>
      <c r="F2936" s="352">
        <f t="shared" si="96"/>
        <v>1020</v>
      </c>
      <c r="G2936" s="352">
        <f t="shared" si="97"/>
        <v>850</v>
      </c>
    </row>
    <row r="2937" spans="1:7" s="45" customFormat="1" x14ac:dyDescent="0.2">
      <c r="A2937" s="17" t="s">
        <v>4501</v>
      </c>
      <c r="B2937" s="17" t="s">
        <v>4500</v>
      </c>
      <c r="C2937" s="17"/>
      <c r="D2937" s="75" t="s">
        <v>6775</v>
      </c>
      <c r="E2937" s="440">
        <v>1900</v>
      </c>
      <c r="F2937" s="352">
        <f t="shared" si="96"/>
        <v>1140</v>
      </c>
      <c r="G2937" s="352">
        <f t="shared" si="97"/>
        <v>950</v>
      </c>
    </row>
    <row r="2938" spans="1:7" s="45" customFormat="1" x14ac:dyDescent="0.2">
      <c r="A2938" s="17" t="s">
        <v>6244</v>
      </c>
      <c r="B2938" s="17" t="s">
        <v>4501</v>
      </c>
      <c r="C2938" s="17"/>
      <c r="D2938" s="75" t="s">
        <v>6776</v>
      </c>
      <c r="E2938" s="440">
        <v>1300</v>
      </c>
      <c r="F2938" s="352">
        <f t="shared" si="96"/>
        <v>780</v>
      </c>
      <c r="G2938" s="352">
        <f t="shared" si="97"/>
        <v>650</v>
      </c>
    </row>
    <row r="2939" spans="1:7" s="45" customFormat="1" x14ac:dyDescent="0.2">
      <c r="A2939" s="17" t="s">
        <v>6280</v>
      </c>
      <c r="B2939" s="17" t="s">
        <v>6244</v>
      </c>
      <c r="C2939" s="17"/>
      <c r="D2939" s="75" t="s">
        <v>6777</v>
      </c>
      <c r="E2939" s="440">
        <v>1300</v>
      </c>
      <c r="F2939" s="352">
        <f t="shared" si="96"/>
        <v>780</v>
      </c>
      <c r="G2939" s="352">
        <f t="shared" si="97"/>
        <v>650</v>
      </c>
    </row>
    <row r="2940" spans="1:7" s="45" customFormat="1" x14ac:dyDescent="0.2">
      <c r="A2940" s="17" t="s">
        <v>6318</v>
      </c>
      <c r="B2940" s="17" t="s">
        <v>6280</v>
      </c>
      <c r="C2940" s="17"/>
      <c r="D2940" s="75" t="s">
        <v>6778</v>
      </c>
      <c r="E2940" s="440">
        <v>1300</v>
      </c>
      <c r="F2940" s="352">
        <f t="shared" si="96"/>
        <v>780</v>
      </c>
      <c r="G2940" s="352">
        <f t="shared" si="97"/>
        <v>650</v>
      </c>
    </row>
    <row r="2941" spans="1:7" s="45" customFormat="1" x14ac:dyDescent="0.2">
      <c r="A2941" s="17" t="s">
        <v>6353</v>
      </c>
      <c r="B2941" s="17" t="s">
        <v>6318</v>
      </c>
      <c r="C2941" s="17"/>
      <c r="D2941" s="75" t="s">
        <v>877</v>
      </c>
      <c r="E2941" s="440">
        <v>1300</v>
      </c>
      <c r="F2941" s="352">
        <f t="shared" si="96"/>
        <v>780</v>
      </c>
      <c r="G2941" s="352">
        <f t="shared" si="97"/>
        <v>650</v>
      </c>
    </row>
    <row r="2942" spans="1:7" s="45" customFormat="1" x14ac:dyDescent="0.2">
      <c r="A2942" s="556" t="s">
        <v>6377</v>
      </c>
      <c r="B2942" s="556" t="s">
        <v>6353</v>
      </c>
      <c r="C2942" s="17"/>
      <c r="D2942" s="75" t="s">
        <v>6779</v>
      </c>
      <c r="E2942" s="440">
        <v>0</v>
      </c>
      <c r="F2942" s="352">
        <f t="shared" si="96"/>
        <v>0</v>
      </c>
      <c r="G2942" s="352">
        <f t="shared" si="97"/>
        <v>0</v>
      </c>
    </row>
    <row r="2943" spans="1:7" s="45" customFormat="1" ht="25.5" x14ac:dyDescent="0.2">
      <c r="A2943" s="556"/>
      <c r="B2943" s="556"/>
      <c r="C2943" s="17"/>
      <c r="D2943" s="78" t="s">
        <v>6780</v>
      </c>
      <c r="E2943" s="440">
        <v>2600</v>
      </c>
      <c r="F2943" s="352">
        <f t="shared" si="96"/>
        <v>1560</v>
      </c>
      <c r="G2943" s="352">
        <f t="shared" si="97"/>
        <v>1300</v>
      </c>
    </row>
    <row r="2944" spans="1:7" s="45" customFormat="1" ht="25.5" x14ac:dyDescent="0.2">
      <c r="A2944" s="556"/>
      <c r="B2944" s="556"/>
      <c r="C2944" s="17"/>
      <c r="D2944" s="78" t="s">
        <v>6781</v>
      </c>
      <c r="E2944" s="440">
        <v>2700</v>
      </c>
      <c r="F2944" s="352">
        <f t="shared" si="96"/>
        <v>1620</v>
      </c>
      <c r="G2944" s="352">
        <f t="shared" si="97"/>
        <v>1350</v>
      </c>
    </row>
    <row r="2945" spans="1:7" s="45" customFormat="1" x14ac:dyDescent="0.2">
      <c r="A2945" s="556" t="s">
        <v>6403</v>
      </c>
      <c r="B2945" s="556" t="s">
        <v>6377</v>
      </c>
      <c r="C2945" s="17"/>
      <c r="D2945" s="75" t="s">
        <v>6782</v>
      </c>
      <c r="E2945" s="440">
        <v>0</v>
      </c>
      <c r="F2945" s="352">
        <f t="shared" si="96"/>
        <v>0</v>
      </c>
      <c r="G2945" s="352">
        <f t="shared" si="97"/>
        <v>0</v>
      </c>
    </row>
    <row r="2946" spans="1:7" s="45" customFormat="1" ht="13.5" x14ac:dyDescent="0.2">
      <c r="A2946" s="556"/>
      <c r="B2946" s="556"/>
      <c r="C2946" s="556"/>
      <c r="D2946" s="78" t="s">
        <v>9317</v>
      </c>
      <c r="E2946" s="440">
        <v>0</v>
      </c>
      <c r="F2946" s="352">
        <f t="shared" si="96"/>
        <v>0</v>
      </c>
      <c r="G2946" s="352">
        <f t="shared" si="97"/>
        <v>0</v>
      </c>
    </row>
    <row r="2947" spans="1:7" s="45" customFormat="1" x14ac:dyDescent="0.2">
      <c r="A2947" s="556"/>
      <c r="B2947" s="556"/>
      <c r="C2947" s="556"/>
      <c r="D2947" s="78" t="s">
        <v>6783</v>
      </c>
      <c r="E2947" s="440">
        <v>1200</v>
      </c>
      <c r="F2947" s="352">
        <f t="shared" si="96"/>
        <v>720</v>
      </c>
      <c r="G2947" s="352">
        <f t="shared" si="97"/>
        <v>600</v>
      </c>
    </row>
    <row r="2948" spans="1:7" s="45" customFormat="1" ht="13.5" x14ac:dyDescent="0.2">
      <c r="A2948" s="556"/>
      <c r="B2948" s="556"/>
      <c r="C2948" s="556"/>
      <c r="D2948" s="78" t="s">
        <v>9318</v>
      </c>
      <c r="E2948" s="440">
        <v>0</v>
      </c>
      <c r="F2948" s="352">
        <f t="shared" si="96"/>
        <v>0</v>
      </c>
      <c r="G2948" s="352">
        <f t="shared" si="97"/>
        <v>0</v>
      </c>
    </row>
    <row r="2949" spans="1:7" s="45" customFormat="1" x14ac:dyDescent="0.2">
      <c r="A2949" s="556"/>
      <c r="B2949" s="556"/>
      <c r="C2949" s="556"/>
      <c r="D2949" s="78" t="s">
        <v>6784</v>
      </c>
      <c r="E2949" s="440">
        <v>1300</v>
      </c>
      <c r="F2949" s="352">
        <f t="shared" si="96"/>
        <v>780</v>
      </c>
      <c r="G2949" s="352">
        <f t="shared" si="97"/>
        <v>650</v>
      </c>
    </row>
    <row r="2950" spans="1:7" s="45" customFormat="1" ht="13.5" x14ac:dyDescent="0.2">
      <c r="A2950" s="556"/>
      <c r="B2950" s="556"/>
      <c r="C2950" s="556"/>
      <c r="D2950" s="78" t="s">
        <v>9319</v>
      </c>
      <c r="E2950" s="440">
        <v>0</v>
      </c>
      <c r="F2950" s="352">
        <f t="shared" si="96"/>
        <v>0</v>
      </c>
      <c r="G2950" s="352">
        <f t="shared" si="97"/>
        <v>0</v>
      </c>
    </row>
    <row r="2951" spans="1:7" s="45" customFormat="1" x14ac:dyDescent="0.2">
      <c r="A2951" s="556"/>
      <c r="B2951" s="556"/>
      <c r="C2951" s="556"/>
      <c r="D2951" s="78" t="s">
        <v>6785</v>
      </c>
      <c r="E2951" s="440">
        <v>1100</v>
      </c>
      <c r="F2951" s="352">
        <f t="shared" si="96"/>
        <v>660</v>
      </c>
      <c r="G2951" s="352">
        <f t="shared" si="97"/>
        <v>550</v>
      </c>
    </row>
    <row r="2952" spans="1:7" s="45" customFormat="1" ht="13.5" x14ac:dyDescent="0.2">
      <c r="A2952" s="556"/>
      <c r="B2952" s="556"/>
      <c r="C2952" s="556"/>
      <c r="D2952" s="78" t="s">
        <v>9320</v>
      </c>
      <c r="E2952" s="440">
        <v>0</v>
      </c>
      <c r="F2952" s="352">
        <f t="shared" si="96"/>
        <v>0</v>
      </c>
      <c r="G2952" s="352">
        <f t="shared" si="97"/>
        <v>0</v>
      </c>
    </row>
    <row r="2953" spans="1:7" s="45" customFormat="1" x14ac:dyDescent="0.2">
      <c r="A2953" s="556"/>
      <c r="B2953" s="556"/>
      <c r="C2953" s="556"/>
      <c r="D2953" s="78" t="s">
        <v>7928</v>
      </c>
      <c r="E2953" s="440">
        <v>1100</v>
      </c>
      <c r="F2953" s="352">
        <f t="shared" si="96"/>
        <v>660</v>
      </c>
      <c r="G2953" s="352">
        <f t="shared" si="97"/>
        <v>550</v>
      </c>
    </row>
    <row r="2954" spans="1:7" s="45" customFormat="1" ht="27" x14ac:dyDescent="0.2">
      <c r="A2954" s="556"/>
      <c r="B2954" s="556"/>
      <c r="C2954" s="556"/>
      <c r="D2954" s="78" t="s">
        <v>9321</v>
      </c>
      <c r="E2954" s="440">
        <v>0</v>
      </c>
      <c r="F2954" s="352">
        <f t="shared" si="96"/>
        <v>0</v>
      </c>
      <c r="G2954" s="352">
        <f t="shared" si="97"/>
        <v>0</v>
      </c>
    </row>
    <row r="2955" spans="1:7" s="45" customFormat="1" x14ac:dyDescent="0.2">
      <c r="A2955" s="556"/>
      <c r="B2955" s="556"/>
      <c r="C2955" s="556"/>
      <c r="D2955" s="78" t="s">
        <v>6786</v>
      </c>
      <c r="E2955" s="440">
        <v>900</v>
      </c>
      <c r="F2955" s="352">
        <f t="shared" si="96"/>
        <v>540</v>
      </c>
      <c r="G2955" s="352">
        <f t="shared" si="97"/>
        <v>450</v>
      </c>
    </row>
    <row r="2956" spans="1:7" s="45" customFormat="1" x14ac:dyDescent="0.25">
      <c r="A2956" s="89" t="s">
        <v>78</v>
      </c>
      <c r="B2956" s="17" t="s">
        <v>78</v>
      </c>
      <c r="C2956" s="17" t="s">
        <v>189</v>
      </c>
      <c r="D2956" s="75" t="s">
        <v>4781</v>
      </c>
      <c r="E2956" s="424">
        <v>0</v>
      </c>
      <c r="F2956" s="352">
        <f t="shared" si="96"/>
        <v>0</v>
      </c>
      <c r="G2956" s="352">
        <f t="shared" si="97"/>
        <v>0</v>
      </c>
    </row>
    <row r="2957" spans="1:7" s="45" customFormat="1" x14ac:dyDescent="0.25">
      <c r="A2957" s="122">
        <v>1</v>
      </c>
      <c r="B2957" s="17">
        <v>1</v>
      </c>
      <c r="C2957" s="17">
        <v>1</v>
      </c>
      <c r="D2957" s="75" t="s">
        <v>6787</v>
      </c>
      <c r="E2957" s="424">
        <v>0</v>
      </c>
      <c r="F2957" s="352">
        <f t="shared" si="96"/>
        <v>0</v>
      </c>
      <c r="G2957" s="352">
        <f t="shared" si="97"/>
        <v>0</v>
      </c>
    </row>
    <row r="2958" spans="1:7" s="45" customFormat="1" x14ac:dyDescent="0.25">
      <c r="A2958" s="552" t="s">
        <v>76</v>
      </c>
      <c r="B2958" s="553" t="s">
        <v>76</v>
      </c>
      <c r="C2958" s="17"/>
      <c r="D2958" s="72" t="s">
        <v>4786</v>
      </c>
      <c r="E2958" s="424">
        <v>0</v>
      </c>
      <c r="F2958" s="352">
        <f t="shared" si="96"/>
        <v>0</v>
      </c>
      <c r="G2958" s="352">
        <f t="shared" si="97"/>
        <v>0</v>
      </c>
    </row>
    <row r="2959" spans="1:7" s="45" customFormat="1" ht="25.5" x14ac:dyDescent="0.25">
      <c r="A2959" s="552"/>
      <c r="B2959" s="555"/>
      <c r="C2959" s="17"/>
      <c r="D2959" s="136" t="s">
        <v>6788</v>
      </c>
      <c r="E2959" s="424">
        <v>1050</v>
      </c>
      <c r="F2959" s="352">
        <f t="shared" si="96"/>
        <v>630</v>
      </c>
      <c r="G2959" s="352">
        <f t="shared" si="97"/>
        <v>525</v>
      </c>
    </row>
    <row r="2960" spans="1:7" s="45" customFormat="1" x14ac:dyDescent="0.25">
      <c r="A2960" s="552"/>
      <c r="B2960" s="555"/>
      <c r="C2960" s="17"/>
      <c r="D2960" s="136" t="s">
        <v>6789</v>
      </c>
      <c r="E2960" s="424">
        <v>1400</v>
      </c>
      <c r="F2960" s="352">
        <f t="shared" si="96"/>
        <v>840</v>
      </c>
      <c r="G2960" s="352">
        <f t="shared" si="97"/>
        <v>700</v>
      </c>
    </row>
    <row r="2961" spans="1:7" s="45" customFormat="1" x14ac:dyDescent="0.25">
      <c r="A2961" s="552"/>
      <c r="B2961" s="555"/>
      <c r="C2961" s="17"/>
      <c r="D2961" s="136" t="s">
        <v>6790</v>
      </c>
      <c r="E2961" s="424">
        <v>1400</v>
      </c>
      <c r="F2961" s="352">
        <f t="shared" si="96"/>
        <v>840</v>
      </c>
      <c r="G2961" s="352">
        <f t="shared" si="97"/>
        <v>700</v>
      </c>
    </row>
    <row r="2962" spans="1:7" s="45" customFormat="1" x14ac:dyDescent="0.25">
      <c r="A2962" s="552"/>
      <c r="B2962" s="555"/>
      <c r="C2962" s="17"/>
      <c r="D2962" s="136" t="s">
        <v>6791</v>
      </c>
      <c r="E2962" s="424">
        <v>2800</v>
      </c>
      <c r="F2962" s="352">
        <f t="shared" si="96"/>
        <v>1680</v>
      </c>
      <c r="G2962" s="352">
        <f t="shared" si="97"/>
        <v>1400</v>
      </c>
    </row>
    <row r="2963" spans="1:7" s="45" customFormat="1" x14ac:dyDescent="0.25">
      <c r="A2963" s="552"/>
      <c r="B2963" s="555"/>
      <c r="C2963" s="17"/>
      <c r="D2963" s="136" t="s">
        <v>6792</v>
      </c>
      <c r="E2963" s="424">
        <v>4200</v>
      </c>
      <c r="F2963" s="352">
        <f t="shared" si="96"/>
        <v>2520</v>
      </c>
      <c r="G2963" s="352">
        <f t="shared" si="97"/>
        <v>2100</v>
      </c>
    </row>
    <row r="2964" spans="1:7" s="45" customFormat="1" x14ac:dyDescent="0.25">
      <c r="A2964" s="552"/>
      <c r="B2964" s="554"/>
      <c r="C2964" s="17"/>
      <c r="D2964" s="136" t="s">
        <v>6793</v>
      </c>
      <c r="E2964" s="424">
        <v>1050</v>
      </c>
      <c r="F2964" s="352">
        <f t="shared" si="96"/>
        <v>630</v>
      </c>
      <c r="G2964" s="352">
        <f t="shared" si="97"/>
        <v>525</v>
      </c>
    </row>
    <row r="2965" spans="1:7" s="45" customFormat="1" x14ac:dyDescent="0.25">
      <c r="A2965" s="552" t="s">
        <v>79</v>
      </c>
      <c r="B2965" s="553" t="s">
        <v>79</v>
      </c>
      <c r="C2965" s="17"/>
      <c r="D2965" s="72" t="s">
        <v>4832</v>
      </c>
      <c r="E2965" s="424">
        <v>0</v>
      </c>
      <c r="F2965" s="352">
        <f t="shared" si="96"/>
        <v>0</v>
      </c>
      <c r="G2965" s="352">
        <f t="shared" si="97"/>
        <v>0</v>
      </c>
    </row>
    <row r="2966" spans="1:7" s="45" customFormat="1" x14ac:dyDescent="0.25">
      <c r="A2966" s="552"/>
      <c r="B2966" s="555"/>
      <c r="C2966" s="17"/>
      <c r="D2966" s="136" t="s">
        <v>6794</v>
      </c>
      <c r="E2966" s="424">
        <v>1450</v>
      </c>
      <c r="F2966" s="352">
        <f t="shared" si="96"/>
        <v>870</v>
      </c>
      <c r="G2966" s="352">
        <f t="shared" si="97"/>
        <v>725</v>
      </c>
    </row>
    <row r="2967" spans="1:7" s="45" customFormat="1" ht="25.5" x14ac:dyDescent="0.25">
      <c r="A2967" s="552"/>
      <c r="B2967" s="555"/>
      <c r="C2967" s="17"/>
      <c r="D2967" s="136" t="s">
        <v>6795</v>
      </c>
      <c r="E2967" s="424">
        <v>1780</v>
      </c>
      <c r="F2967" s="352">
        <f t="shared" si="96"/>
        <v>1068</v>
      </c>
      <c r="G2967" s="352">
        <f t="shared" si="97"/>
        <v>890</v>
      </c>
    </row>
    <row r="2968" spans="1:7" s="45" customFormat="1" ht="25.5" x14ac:dyDescent="0.25">
      <c r="A2968" s="552"/>
      <c r="B2968" s="555"/>
      <c r="C2968" s="17"/>
      <c r="D2968" s="136" t="s">
        <v>6796</v>
      </c>
      <c r="E2968" s="424">
        <v>2800</v>
      </c>
      <c r="F2968" s="352">
        <f t="shared" si="96"/>
        <v>1680</v>
      </c>
      <c r="G2968" s="352">
        <f t="shared" si="97"/>
        <v>1400</v>
      </c>
    </row>
    <row r="2969" spans="1:7" s="45" customFormat="1" x14ac:dyDescent="0.25">
      <c r="A2969" s="552"/>
      <c r="B2969" s="555"/>
      <c r="C2969" s="17"/>
      <c r="D2969" s="136" t="s">
        <v>6797</v>
      </c>
      <c r="E2969" s="424">
        <v>2100</v>
      </c>
      <c r="F2969" s="352">
        <f t="shared" si="96"/>
        <v>1260</v>
      </c>
      <c r="G2969" s="352">
        <f t="shared" si="97"/>
        <v>1050</v>
      </c>
    </row>
    <row r="2970" spans="1:7" s="45" customFormat="1" x14ac:dyDescent="0.25">
      <c r="A2970" s="552"/>
      <c r="B2970" s="554"/>
      <c r="C2970" s="17"/>
      <c r="D2970" s="136" t="s">
        <v>6798</v>
      </c>
      <c r="E2970" s="424">
        <v>1050</v>
      </c>
      <c r="F2970" s="352">
        <f t="shared" si="96"/>
        <v>630</v>
      </c>
      <c r="G2970" s="352">
        <f t="shared" si="97"/>
        <v>525</v>
      </c>
    </row>
    <row r="2971" spans="1:7" s="45" customFormat="1" x14ac:dyDescent="0.25">
      <c r="A2971" s="452" t="s">
        <v>80</v>
      </c>
      <c r="B2971" s="122" t="s">
        <v>80</v>
      </c>
      <c r="C2971" s="17"/>
      <c r="D2971" s="136" t="s">
        <v>6799</v>
      </c>
      <c r="E2971" s="424">
        <v>1260</v>
      </c>
      <c r="F2971" s="352">
        <f t="shared" si="96"/>
        <v>756</v>
      </c>
      <c r="G2971" s="352">
        <f t="shared" si="97"/>
        <v>630</v>
      </c>
    </row>
    <row r="2972" spans="1:7" s="45" customFormat="1" ht="25.5" x14ac:dyDescent="0.25">
      <c r="A2972" s="552" t="s">
        <v>126</v>
      </c>
      <c r="B2972" s="553" t="s">
        <v>126</v>
      </c>
      <c r="C2972" s="17"/>
      <c r="D2972" s="136" t="s">
        <v>6800</v>
      </c>
      <c r="E2972" s="424">
        <v>1050</v>
      </c>
      <c r="F2972" s="352">
        <f t="shared" si="96"/>
        <v>630</v>
      </c>
      <c r="G2972" s="352">
        <f t="shared" si="97"/>
        <v>525</v>
      </c>
    </row>
    <row r="2973" spans="1:7" s="45" customFormat="1" x14ac:dyDescent="0.25">
      <c r="A2973" s="552"/>
      <c r="B2973" s="555"/>
      <c r="C2973" s="17"/>
      <c r="D2973" s="136" t="s">
        <v>6801</v>
      </c>
      <c r="E2973" s="424">
        <v>770</v>
      </c>
      <c r="F2973" s="352">
        <f t="shared" ref="F2973:F3023" si="98">IFERROR(E2973*0.6,0)</f>
        <v>462</v>
      </c>
      <c r="G2973" s="352">
        <f t="shared" ref="G2973:G3023" si="99">IFERROR(E2973*0.5,0)</f>
        <v>385</v>
      </c>
    </row>
    <row r="2974" spans="1:7" s="45" customFormat="1" x14ac:dyDescent="0.25">
      <c r="A2974" s="552"/>
      <c r="B2974" s="554"/>
      <c r="C2974" s="17"/>
      <c r="D2974" s="136" t="s">
        <v>6802</v>
      </c>
      <c r="E2974" s="424">
        <v>560</v>
      </c>
      <c r="F2974" s="352">
        <f t="shared" si="98"/>
        <v>336</v>
      </c>
      <c r="G2974" s="352">
        <f t="shared" si="99"/>
        <v>280</v>
      </c>
    </row>
    <row r="2975" spans="1:7" s="45" customFormat="1" x14ac:dyDescent="0.25">
      <c r="A2975" s="452" t="s">
        <v>127</v>
      </c>
      <c r="B2975" s="122" t="s">
        <v>127</v>
      </c>
      <c r="C2975" s="17"/>
      <c r="D2975" s="136" t="s">
        <v>6803</v>
      </c>
      <c r="E2975" s="424">
        <v>2200</v>
      </c>
      <c r="F2975" s="352">
        <f t="shared" si="98"/>
        <v>1320</v>
      </c>
      <c r="G2975" s="352">
        <f t="shared" si="99"/>
        <v>1100</v>
      </c>
    </row>
    <row r="2976" spans="1:7" s="45" customFormat="1" ht="25.5" x14ac:dyDescent="0.25">
      <c r="A2976" s="452" t="s">
        <v>128</v>
      </c>
      <c r="B2976" s="122" t="s">
        <v>128</v>
      </c>
      <c r="C2976" s="17"/>
      <c r="D2976" s="136" t="s">
        <v>6804</v>
      </c>
      <c r="E2976" s="424">
        <v>2200</v>
      </c>
      <c r="F2976" s="352">
        <f t="shared" si="98"/>
        <v>1320</v>
      </c>
      <c r="G2976" s="352">
        <f t="shared" si="99"/>
        <v>1100</v>
      </c>
    </row>
    <row r="2977" spans="1:7" s="45" customFormat="1" x14ac:dyDescent="0.25">
      <c r="A2977" s="452" t="s">
        <v>129</v>
      </c>
      <c r="B2977" s="122" t="s">
        <v>129</v>
      </c>
      <c r="C2977" s="17"/>
      <c r="D2977" s="136" t="s">
        <v>6805</v>
      </c>
      <c r="E2977" s="424">
        <v>1760.0000000000002</v>
      </c>
      <c r="F2977" s="352">
        <f t="shared" si="98"/>
        <v>1056</v>
      </c>
      <c r="G2977" s="352">
        <f t="shared" si="99"/>
        <v>880.00000000000011</v>
      </c>
    </row>
    <row r="2978" spans="1:7" s="45" customFormat="1" x14ac:dyDescent="0.25">
      <c r="A2978" s="452" t="s">
        <v>130</v>
      </c>
      <c r="B2978" s="122" t="s">
        <v>130</v>
      </c>
      <c r="C2978" s="17"/>
      <c r="D2978" s="136" t="s">
        <v>6806</v>
      </c>
      <c r="E2978" s="424">
        <v>1760.0000000000002</v>
      </c>
      <c r="F2978" s="352">
        <f t="shared" si="98"/>
        <v>1056</v>
      </c>
      <c r="G2978" s="352">
        <f t="shared" si="99"/>
        <v>880.00000000000011</v>
      </c>
    </row>
    <row r="2979" spans="1:7" s="45" customFormat="1" x14ac:dyDescent="0.25">
      <c r="A2979" s="443" t="s">
        <v>131</v>
      </c>
      <c r="B2979" s="122" t="s">
        <v>131</v>
      </c>
      <c r="C2979" s="17"/>
      <c r="D2979" s="136" t="s">
        <v>6807</v>
      </c>
      <c r="E2979" s="424">
        <v>1540</v>
      </c>
      <c r="F2979" s="352">
        <f t="shared" si="98"/>
        <v>924</v>
      </c>
      <c r="G2979" s="352">
        <f t="shared" si="99"/>
        <v>770</v>
      </c>
    </row>
    <row r="2980" spans="1:7" s="45" customFormat="1" x14ac:dyDescent="0.25">
      <c r="A2980" s="452" t="s">
        <v>132</v>
      </c>
      <c r="B2980" s="122" t="s">
        <v>132</v>
      </c>
      <c r="C2980" s="17"/>
      <c r="D2980" s="136" t="s">
        <v>6808</v>
      </c>
      <c r="E2980" s="424">
        <v>1260</v>
      </c>
      <c r="F2980" s="352">
        <f t="shared" si="98"/>
        <v>756</v>
      </c>
      <c r="G2980" s="352">
        <f t="shared" si="99"/>
        <v>630</v>
      </c>
    </row>
    <row r="2981" spans="1:7" s="45" customFormat="1" ht="25.5" x14ac:dyDescent="0.25">
      <c r="A2981" s="452" t="s">
        <v>165</v>
      </c>
      <c r="B2981" s="122" t="s">
        <v>165</v>
      </c>
      <c r="C2981" s="17"/>
      <c r="D2981" s="136" t="s">
        <v>6809</v>
      </c>
      <c r="E2981" s="424">
        <v>910</v>
      </c>
      <c r="F2981" s="352">
        <f t="shared" si="98"/>
        <v>546</v>
      </c>
      <c r="G2981" s="352">
        <f t="shared" si="99"/>
        <v>455</v>
      </c>
    </row>
    <row r="2982" spans="1:7" s="45" customFormat="1" ht="25.5" x14ac:dyDescent="0.25">
      <c r="A2982" s="318" t="s">
        <v>166</v>
      </c>
      <c r="B2982" s="122" t="s">
        <v>166</v>
      </c>
      <c r="C2982" s="17"/>
      <c r="D2982" s="78" t="s">
        <v>6810</v>
      </c>
      <c r="E2982" s="424">
        <v>2350</v>
      </c>
      <c r="F2982" s="352">
        <f t="shared" si="98"/>
        <v>1410</v>
      </c>
      <c r="G2982" s="352">
        <f t="shared" si="99"/>
        <v>1175</v>
      </c>
    </row>
    <row r="2983" spans="1:7" s="45" customFormat="1" ht="25.5" x14ac:dyDescent="0.25">
      <c r="A2983" s="452" t="s">
        <v>167</v>
      </c>
      <c r="B2983" s="122" t="s">
        <v>167</v>
      </c>
      <c r="C2983" s="17"/>
      <c r="D2983" s="136" t="s">
        <v>6811</v>
      </c>
      <c r="E2983" s="424">
        <v>1400</v>
      </c>
      <c r="F2983" s="352">
        <f t="shared" si="98"/>
        <v>840</v>
      </c>
      <c r="G2983" s="352">
        <f t="shared" si="99"/>
        <v>700</v>
      </c>
    </row>
    <row r="2984" spans="1:7" s="45" customFormat="1" ht="25.5" x14ac:dyDescent="0.25">
      <c r="A2984" s="452" t="s">
        <v>168</v>
      </c>
      <c r="B2984" s="122" t="s">
        <v>168</v>
      </c>
      <c r="C2984" s="17"/>
      <c r="D2984" s="136" t="s">
        <v>6812</v>
      </c>
      <c r="E2984" s="424">
        <v>950</v>
      </c>
      <c r="F2984" s="352">
        <f t="shared" si="98"/>
        <v>570</v>
      </c>
      <c r="G2984" s="352">
        <f t="shared" si="99"/>
        <v>475</v>
      </c>
    </row>
    <row r="2985" spans="1:7" s="45" customFormat="1" ht="25.5" x14ac:dyDescent="0.25">
      <c r="A2985" s="452" t="s">
        <v>1241</v>
      </c>
      <c r="B2985" s="122" t="s">
        <v>1241</v>
      </c>
      <c r="C2985" s="17"/>
      <c r="D2985" s="136" t="s">
        <v>6813</v>
      </c>
      <c r="E2985" s="424">
        <v>1560</v>
      </c>
      <c r="F2985" s="352">
        <f t="shared" si="98"/>
        <v>936</v>
      </c>
      <c r="G2985" s="352">
        <f t="shared" si="99"/>
        <v>780</v>
      </c>
    </row>
    <row r="2986" spans="1:7" s="45" customFormat="1" ht="25.5" x14ac:dyDescent="0.25">
      <c r="A2986" s="452" t="s">
        <v>1242</v>
      </c>
      <c r="B2986" s="122" t="s">
        <v>1242</v>
      </c>
      <c r="C2986" s="17"/>
      <c r="D2986" s="136" t="s">
        <v>6814</v>
      </c>
      <c r="E2986" s="424">
        <v>700</v>
      </c>
      <c r="F2986" s="352">
        <f t="shared" si="98"/>
        <v>420</v>
      </c>
      <c r="G2986" s="352">
        <f t="shared" si="99"/>
        <v>350</v>
      </c>
    </row>
    <row r="2987" spans="1:7" s="45" customFormat="1" ht="25.5" x14ac:dyDescent="0.25">
      <c r="A2987" s="452" t="s">
        <v>4483</v>
      </c>
      <c r="B2987" s="122" t="s">
        <v>4483</v>
      </c>
      <c r="C2987" s="17"/>
      <c r="D2987" s="136" t="s">
        <v>6815</v>
      </c>
      <c r="E2987" s="424">
        <v>1760</v>
      </c>
      <c r="F2987" s="352">
        <f t="shared" si="98"/>
        <v>1056</v>
      </c>
      <c r="G2987" s="352">
        <f t="shared" si="99"/>
        <v>880</v>
      </c>
    </row>
    <row r="2988" spans="1:7" s="45" customFormat="1" ht="25.5" x14ac:dyDescent="0.25">
      <c r="A2988" s="452" t="s">
        <v>4485</v>
      </c>
      <c r="B2988" s="122" t="s">
        <v>4485</v>
      </c>
      <c r="C2988" s="17" t="s">
        <v>79</v>
      </c>
      <c r="D2988" s="136" t="s">
        <v>6816</v>
      </c>
      <c r="E2988" s="424">
        <v>1500</v>
      </c>
      <c r="F2988" s="352">
        <f t="shared" si="98"/>
        <v>900</v>
      </c>
      <c r="G2988" s="352">
        <f t="shared" si="99"/>
        <v>750</v>
      </c>
    </row>
    <row r="2989" spans="1:7" s="45" customFormat="1" ht="25.5" x14ac:dyDescent="0.25">
      <c r="A2989" s="552" t="s">
        <v>4486</v>
      </c>
      <c r="B2989" s="553" t="s">
        <v>4486</v>
      </c>
      <c r="C2989" s="17"/>
      <c r="D2989" s="136" t="s">
        <v>6817</v>
      </c>
      <c r="E2989" s="424">
        <v>740</v>
      </c>
      <c r="F2989" s="352">
        <f t="shared" si="98"/>
        <v>444</v>
      </c>
      <c r="G2989" s="352">
        <f t="shared" si="99"/>
        <v>370</v>
      </c>
    </row>
    <row r="2990" spans="1:7" s="45" customFormat="1" x14ac:dyDescent="0.25">
      <c r="A2990" s="552"/>
      <c r="B2990" s="554"/>
      <c r="C2990" s="17"/>
      <c r="D2990" s="136" t="s">
        <v>6818</v>
      </c>
      <c r="E2990" s="424">
        <v>800</v>
      </c>
      <c r="F2990" s="352">
        <f t="shared" si="98"/>
        <v>480</v>
      </c>
      <c r="G2990" s="352">
        <f t="shared" si="99"/>
        <v>400</v>
      </c>
    </row>
    <row r="2991" spans="1:7" s="45" customFormat="1" ht="25.5" x14ac:dyDescent="0.25">
      <c r="A2991" s="318" t="s">
        <v>4488</v>
      </c>
      <c r="B2991" s="122" t="s">
        <v>4488</v>
      </c>
      <c r="C2991" s="17"/>
      <c r="D2991" s="78" t="s">
        <v>6819</v>
      </c>
      <c r="E2991" s="424">
        <v>800</v>
      </c>
      <c r="F2991" s="352">
        <f t="shared" si="98"/>
        <v>480</v>
      </c>
      <c r="G2991" s="352">
        <f t="shared" si="99"/>
        <v>400</v>
      </c>
    </row>
    <row r="2992" spans="1:7" s="45" customFormat="1" ht="25.5" x14ac:dyDescent="0.25">
      <c r="A2992" s="552" t="s">
        <v>4490</v>
      </c>
      <c r="B2992" s="553" t="s">
        <v>4490</v>
      </c>
      <c r="C2992" s="17" t="s">
        <v>80</v>
      </c>
      <c r="D2992" s="136" t="s">
        <v>6820</v>
      </c>
      <c r="E2992" s="424">
        <v>1430.0000000000002</v>
      </c>
      <c r="F2992" s="352">
        <f t="shared" si="98"/>
        <v>858.00000000000011</v>
      </c>
      <c r="G2992" s="352">
        <f t="shared" si="99"/>
        <v>715.00000000000011</v>
      </c>
    </row>
    <row r="2993" spans="1:7" s="45" customFormat="1" x14ac:dyDescent="0.25">
      <c r="A2993" s="552"/>
      <c r="B2993" s="555"/>
      <c r="C2993" s="17"/>
      <c r="D2993" s="136" t="s">
        <v>6821</v>
      </c>
      <c r="E2993" s="424">
        <v>950</v>
      </c>
      <c r="F2993" s="352">
        <f t="shared" si="98"/>
        <v>570</v>
      </c>
      <c r="G2993" s="352">
        <f t="shared" si="99"/>
        <v>475</v>
      </c>
    </row>
    <row r="2994" spans="1:7" s="45" customFormat="1" x14ac:dyDescent="0.25">
      <c r="A2994" s="552"/>
      <c r="B2994" s="554"/>
      <c r="C2994" s="17"/>
      <c r="D2994" s="136" t="s">
        <v>6822</v>
      </c>
      <c r="E2994" s="424">
        <v>740</v>
      </c>
      <c r="F2994" s="352">
        <f t="shared" si="98"/>
        <v>444</v>
      </c>
      <c r="G2994" s="352">
        <f t="shared" si="99"/>
        <v>370</v>
      </c>
    </row>
    <row r="2995" spans="1:7" s="45" customFormat="1" x14ac:dyDescent="0.25">
      <c r="A2995" s="452" t="s">
        <v>4492</v>
      </c>
      <c r="B2995" s="122" t="s">
        <v>4492</v>
      </c>
      <c r="C2995" s="17"/>
      <c r="D2995" s="136" t="s">
        <v>6823</v>
      </c>
      <c r="E2995" s="424">
        <v>600</v>
      </c>
      <c r="F2995" s="352">
        <f t="shared" si="98"/>
        <v>360</v>
      </c>
      <c r="G2995" s="352">
        <f t="shared" si="99"/>
        <v>300</v>
      </c>
    </row>
    <row r="2996" spans="1:7" s="45" customFormat="1" x14ac:dyDescent="0.25">
      <c r="A2996" s="452" t="s">
        <v>4494</v>
      </c>
      <c r="B2996" s="122" t="s">
        <v>4494</v>
      </c>
      <c r="C2996" s="17"/>
      <c r="D2996" s="136" t="s">
        <v>6824</v>
      </c>
      <c r="E2996" s="424">
        <v>600</v>
      </c>
      <c r="F2996" s="352">
        <f t="shared" si="98"/>
        <v>360</v>
      </c>
      <c r="G2996" s="352">
        <f t="shared" si="99"/>
        <v>300</v>
      </c>
    </row>
    <row r="2997" spans="1:7" s="45" customFormat="1" x14ac:dyDescent="0.25">
      <c r="A2997" s="552" t="s">
        <v>4496</v>
      </c>
      <c r="B2997" s="553" t="s">
        <v>4496</v>
      </c>
      <c r="C2997" s="17"/>
      <c r="D2997" s="136" t="s">
        <v>6825</v>
      </c>
      <c r="E2997" s="424">
        <v>1520</v>
      </c>
      <c r="F2997" s="352">
        <f t="shared" si="98"/>
        <v>912</v>
      </c>
      <c r="G2997" s="352">
        <f t="shared" si="99"/>
        <v>760</v>
      </c>
    </row>
    <row r="2998" spans="1:7" s="45" customFormat="1" x14ac:dyDescent="0.25">
      <c r="A2998" s="552"/>
      <c r="B2998" s="555"/>
      <c r="C2998" s="17"/>
      <c r="D2998" s="136" t="s">
        <v>6826</v>
      </c>
      <c r="E2998" s="424">
        <v>1190</v>
      </c>
      <c r="F2998" s="352">
        <f t="shared" si="98"/>
        <v>714</v>
      </c>
      <c r="G2998" s="352">
        <f t="shared" si="99"/>
        <v>595</v>
      </c>
    </row>
    <row r="2999" spans="1:7" s="45" customFormat="1" x14ac:dyDescent="0.25">
      <c r="A2999" s="552"/>
      <c r="B2999" s="554"/>
      <c r="C2999" s="17"/>
      <c r="D2999" s="136" t="s">
        <v>6827</v>
      </c>
      <c r="E2999" s="424">
        <v>1000</v>
      </c>
      <c r="F2999" s="352">
        <f t="shared" si="98"/>
        <v>600</v>
      </c>
      <c r="G2999" s="352">
        <f t="shared" si="99"/>
        <v>500</v>
      </c>
    </row>
    <row r="3000" spans="1:7" s="45" customFormat="1" ht="25.5" x14ac:dyDescent="0.25">
      <c r="A3000" s="318" t="s">
        <v>4498</v>
      </c>
      <c r="B3000" s="122" t="s">
        <v>4498</v>
      </c>
      <c r="C3000" s="17"/>
      <c r="D3000" s="78" t="s">
        <v>6828</v>
      </c>
      <c r="E3000" s="424">
        <v>950</v>
      </c>
      <c r="F3000" s="352">
        <f t="shared" si="98"/>
        <v>570</v>
      </c>
      <c r="G3000" s="352">
        <f t="shared" si="99"/>
        <v>475</v>
      </c>
    </row>
    <row r="3001" spans="1:7" s="45" customFormat="1" ht="25.5" x14ac:dyDescent="0.25">
      <c r="A3001" s="452" t="s">
        <v>4500</v>
      </c>
      <c r="B3001" s="122" t="s">
        <v>4500</v>
      </c>
      <c r="C3001" s="17"/>
      <c r="D3001" s="136" t="s">
        <v>6829</v>
      </c>
      <c r="E3001" s="424">
        <v>950</v>
      </c>
      <c r="F3001" s="352">
        <f t="shared" si="98"/>
        <v>570</v>
      </c>
      <c r="G3001" s="352">
        <f t="shared" si="99"/>
        <v>475</v>
      </c>
    </row>
    <row r="3002" spans="1:7" s="45" customFormat="1" ht="25.5" x14ac:dyDescent="0.25">
      <c r="A3002" s="452" t="s">
        <v>4501</v>
      </c>
      <c r="B3002" s="122" t="s">
        <v>4501</v>
      </c>
      <c r="C3002" s="17"/>
      <c r="D3002" s="78" t="s">
        <v>6830</v>
      </c>
      <c r="E3002" s="424">
        <v>700</v>
      </c>
      <c r="F3002" s="352">
        <f t="shared" si="98"/>
        <v>420</v>
      </c>
      <c r="G3002" s="352">
        <f t="shared" si="99"/>
        <v>350</v>
      </c>
    </row>
    <row r="3003" spans="1:7" s="45" customFormat="1" x14ac:dyDescent="0.25">
      <c r="A3003" s="452" t="s">
        <v>6244</v>
      </c>
      <c r="B3003" s="122" t="s">
        <v>6244</v>
      </c>
      <c r="C3003" s="89"/>
      <c r="D3003" s="136" t="s">
        <v>6831</v>
      </c>
      <c r="E3003" s="424">
        <v>680</v>
      </c>
      <c r="F3003" s="352">
        <f t="shared" si="98"/>
        <v>408</v>
      </c>
      <c r="G3003" s="352">
        <f t="shared" si="99"/>
        <v>340</v>
      </c>
    </row>
    <row r="3004" spans="1:7" s="45" customFormat="1" ht="25.5" x14ac:dyDescent="0.25">
      <c r="A3004" s="452" t="s">
        <v>6280</v>
      </c>
      <c r="B3004" s="122" t="s">
        <v>6280</v>
      </c>
      <c r="C3004" s="452"/>
      <c r="D3004" s="78" t="s">
        <v>6832</v>
      </c>
      <c r="E3004" s="424">
        <v>630</v>
      </c>
      <c r="F3004" s="352">
        <f t="shared" si="98"/>
        <v>378</v>
      </c>
      <c r="G3004" s="352">
        <f t="shared" si="99"/>
        <v>315</v>
      </c>
    </row>
    <row r="3005" spans="1:7" s="45" customFormat="1" x14ac:dyDescent="0.25">
      <c r="A3005" s="452" t="s">
        <v>6318</v>
      </c>
      <c r="B3005" s="122" t="s">
        <v>6318</v>
      </c>
      <c r="C3005" s="452"/>
      <c r="D3005" s="136" t="s">
        <v>6833</v>
      </c>
      <c r="E3005" s="424">
        <v>420</v>
      </c>
      <c r="F3005" s="352">
        <f t="shared" si="98"/>
        <v>252</v>
      </c>
      <c r="G3005" s="352">
        <f t="shared" si="99"/>
        <v>210</v>
      </c>
    </row>
    <row r="3006" spans="1:7" s="45" customFormat="1" x14ac:dyDescent="0.25">
      <c r="A3006" s="452" t="s">
        <v>6353</v>
      </c>
      <c r="B3006" s="122" t="s">
        <v>6353</v>
      </c>
      <c r="C3006" s="452"/>
      <c r="D3006" s="136" t="s">
        <v>6834</v>
      </c>
      <c r="E3006" s="424">
        <v>420</v>
      </c>
      <c r="F3006" s="352">
        <f t="shared" si="98"/>
        <v>252</v>
      </c>
      <c r="G3006" s="352">
        <f t="shared" si="99"/>
        <v>210</v>
      </c>
    </row>
    <row r="3007" spans="1:7" s="45" customFormat="1" x14ac:dyDescent="0.25">
      <c r="A3007" s="452" t="s">
        <v>6377</v>
      </c>
      <c r="B3007" s="122" t="s">
        <v>6377</v>
      </c>
      <c r="C3007" s="452"/>
      <c r="D3007" s="136" t="s">
        <v>6835</v>
      </c>
      <c r="E3007" s="424">
        <v>720.3</v>
      </c>
      <c r="F3007" s="352">
        <f t="shared" si="98"/>
        <v>432.17999999999995</v>
      </c>
      <c r="G3007" s="352">
        <f t="shared" si="99"/>
        <v>360.15</v>
      </c>
    </row>
    <row r="3008" spans="1:7" s="45" customFormat="1" x14ac:dyDescent="0.25">
      <c r="A3008" s="452" t="s">
        <v>6403</v>
      </c>
      <c r="B3008" s="122" t="s">
        <v>6403</v>
      </c>
      <c r="C3008" s="452"/>
      <c r="D3008" s="136" t="s">
        <v>6836</v>
      </c>
      <c r="E3008" s="424">
        <v>819.69999999999993</v>
      </c>
      <c r="F3008" s="352">
        <f t="shared" si="98"/>
        <v>491.81999999999994</v>
      </c>
      <c r="G3008" s="352">
        <f t="shared" si="99"/>
        <v>409.84999999999997</v>
      </c>
    </row>
    <row r="3009" spans="1:7" s="45" customFormat="1" x14ac:dyDescent="0.25">
      <c r="A3009" s="452" t="s">
        <v>6432</v>
      </c>
      <c r="B3009" s="122" t="s">
        <v>6432</v>
      </c>
      <c r="C3009" s="452"/>
      <c r="D3009" s="136" t="s">
        <v>6837</v>
      </c>
      <c r="E3009" s="424">
        <v>420</v>
      </c>
      <c r="F3009" s="352">
        <f t="shared" si="98"/>
        <v>252</v>
      </c>
      <c r="G3009" s="352">
        <f t="shared" si="99"/>
        <v>210</v>
      </c>
    </row>
    <row r="3010" spans="1:7" s="45" customFormat="1" ht="26.25" x14ac:dyDescent="0.25">
      <c r="A3010" s="452" t="s">
        <v>7471</v>
      </c>
      <c r="B3010" s="452"/>
      <c r="C3010" s="452" t="s">
        <v>126</v>
      </c>
      <c r="D3010" s="137" t="s">
        <v>9322</v>
      </c>
      <c r="E3010" s="424">
        <v>700</v>
      </c>
      <c r="F3010" s="352">
        <f t="shared" si="98"/>
        <v>420</v>
      </c>
      <c r="G3010" s="352">
        <f t="shared" si="99"/>
        <v>350</v>
      </c>
    </row>
    <row r="3011" spans="1:7" s="45" customFormat="1" x14ac:dyDescent="0.25">
      <c r="A3011" s="89" t="s">
        <v>4966</v>
      </c>
      <c r="B3011" s="89" t="s">
        <v>4966</v>
      </c>
      <c r="C3011" s="452"/>
      <c r="D3011" s="75" t="s">
        <v>4967</v>
      </c>
      <c r="E3011" s="424">
        <v>0</v>
      </c>
      <c r="F3011" s="352">
        <f t="shared" si="98"/>
        <v>0</v>
      </c>
      <c r="G3011" s="352">
        <f t="shared" si="99"/>
        <v>0</v>
      </c>
    </row>
    <row r="3012" spans="1:7" s="45" customFormat="1" x14ac:dyDescent="0.25">
      <c r="A3012" s="89">
        <v>1</v>
      </c>
      <c r="B3012" s="89">
        <v>1</v>
      </c>
      <c r="C3012" s="452">
        <v>1</v>
      </c>
      <c r="D3012" s="75" t="s">
        <v>6690</v>
      </c>
      <c r="E3012" s="424">
        <v>0</v>
      </c>
      <c r="F3012" s="352">
        <f t="shared" si="98"/>
        <v>0</v>
      </c>
      <c r="G3012" s="352">
        <f t="shared" si="99"/>
        <v>0</v>
      </c>
    </row>
    <row r="3013" spans="1:7" s="45" customFormat="1" x14ac:dyDescent="0.25">
      <c r="A3013" s="169" t="s">
        <v>76</v>
      </c>
      <c r="B3013" s="169" t="s">
        <v>76</v>
      </c>
      <c r="C3013" s="347"/>
      <c r="D3013" s="74" t="s">
        <v>7418</v>
      </c>
      <c r="E3013" s="424">
        <v>0</v>
      </c>
      <c r="F3013" s="352">
        <f t="shared" si="98"/>
        <v>0</v>
      </c>
      <c r="G3013" s="352">
        <f t="shared" si="99"/>
        <v>0</v>
      </c>
    </row>
    <row r="3014" spans="1:7" s="45" customFormat="1" ht="13.5" x14ac:dyDescent="0.25">
      <c r="A3014" s="545" t="s">
        <v>1045</v>
      </c>
      <c r="B3014" s="545" t="s">
        <v>1045</v>
      </c>
      <c r="C3014" s="545" t="s">
        <v>76</v>
      </c>
      <c r="D3014" s="74" t="s">
        <v>9323</v>
      </c>
      <c r="E3014" s="424">
        <v>0</v>
      </c>
      <c r="F3014" s="352">
        <f t="shared" si="98"/>
        <v>0</v>
      </c>
      <c r="G3014" s="352">
        <f t="shared" si="99"/>
        <v>0</v>
      </c>
    </row>
    <row r="3015" spans="1:7" s="45" customFormat="1" x14ac:dyDescent="0.25">
      <c r="A3015" s="547"/>
      <c r="B3015" s="547"/>
      <c r="C3015" s="547"/>
      <c r="D3015" s="74" t="s">
        <v>7311</v>
      </c>
      <c r="E3015" s="424">
        <v>0</v>
      </c>
      <c r="F3015" s="352">
        <f t="shared" si="98"/>
        <v>0</v>
      </c>
      <c r="G3015" s="352">
        <f t="shared" si="99"/>
        <v>0</v>
      </c>
    </row>
    <row r="3016" spans="1:7" s="45" customFormat="1" ht="25.5" x14ac:dyDescent="0.25">
      <c r="A3016" s="547"/>
      <c r="B3016" s="547"/>
      <c r="C3016" s="547"/>
      <c r="D3016" s="79" t="s">
        <v>6691</v>
      </c>
      <c r="E3016" s="424">
        <v>7500</v>
      </c>
      <c r="F3016" s="352">
        <f t="shared" si="98"/>
        <v>4500</v>
      </c>
      <c r="G3016" s="352">
        <f t="shared" si="99"/>
        <v>3750</v>
      </c>
    </row>
    <row r="3017" spans="1:7" s="45" customFormat="1" x14ac:dyDescent="0.25">
      <c r="A3017" s="546"/>
      <c r="B3017" s="546"/>
      <c r="C3017" s="546"/>
      <c r="D3017" s="79" t="s">
        <v>6692</v>
      </c>
      <c r="E3017" s="424">
        <v>8000</v>
      </c>
      <c r="F3017" s="352">
        <f t="shared" si="98"/>
        <v>4800</v>
      </c>
      <c r="G3017" s="352">
        <f t="shared" si="99"/>
        <v>4000</v>
      </c>
    </row>
    <row r="3018" spans="1:7" s="45" customFormat="1" ht="27" x14ac:dyDescent="0.25">
      <c r="A3018" s="545" t="s">
        <v>1046</v>
      </c>
      <c r="B3018" s="548" t="s">
        <v>1046</v>
      </c>
      <c r="C3018" s="548"/>
      <c r="D3018" s="74" t="s">
        <v>9324</v>
      </c>
      <c r="E3018" s="424">
        <v>0</v>
      </c>
      <c r="F3018" s="352">
        <f t="shared" si="98"/>
        <v>0</v>
      </c>
      <c r="G3018" s="352">
        <f t="shared" si="99"/>
        <v>0</v>
      </c>
    </row>
    <row r="3019" spans="1:7" s="45" customFormat="1" x14ac:dyDescent="0.25">
      <c r="A3019" s="546"/>
      <c r="B3019" s="549"/>
      <c r="C3019" s="549"/>
      <c r="D3019" s="74" t="s">
        <v>7314</v>
      </c>
      <c r="E3019" s="424">
        <v>0</v>
      </c>
      <c r="F3019" s="352">
        <f t="shared" si="98"/>
        <v>0</v>
      </c>
      <c r="G3019" s="352">
        <f t="shared" si="99"/>
        <v>0</v>
      </c>
    </row>
    <row r="3020" spans="1:7" s="45" customFormat="1" ht="25.5" x14ac:dyDescent="0.25">
      <c r="A3020" s="213" t="s">
        <v>6693</v>
      </c>
      <c r="B3020" s="549"/>
      <c r="C3020" s="549"/>
      <c r="D3020" s="79" t="s">
        <v>7312</v>
      </c>
      <c r="E3020" s="424">
        <v>6000</v>
      </c>
      <c r="F3020" s="352">
        <f t="shared" si="98"/>
        <v>3600</v>
      </c>
      <c r="G3020" s="352">
        <f t="shared" si="99"/>
        <v>3000</v>
      </c>
    </row>
    <row r="3021" spans="1:7" s="45" customFormat="1" x14ac:dyDescent="0.25">
      <c r="A3021" s="545" t="s">
        <v>6694</v>
      </c>
      <c r="B3021" s="549"/>
      <c r="C3021" s="549"/>
      <c r="D3021" s="74" t="s">
        <v>7313</v>
      </c>
      <c r="E3021" s="424">
        <v>0</v>
      </c>
      <c r="F3021" s="352">
        <f t="shared" si="98"/>
        <v>0</v>
      </c>
      <c r="G3021" s="352">
        <f t="shared" si="99"/>
        <v>0</v>
      </c>
    </row>
    <row r="3022" spans="1:7" s="45" customFormat="1" x14ac:dyDescent="0.25">
      <c r="A3022" s="547"/>
      <c r="B3022" s="549"/>
      <c r="C3022" s="549"/>
      <c r="D3022" s="79" t="s">
        <v>7315</v>
      </c>
      <c r="E3022" s="424">
        <v>6000</v>
      </c>
      <c r="F3022" s="352">
        <f t="shared" si="98"/>
        <v>3600</v>
      </c>
      <c r="G3022" s="352">
        <f t="shared" si="99"/>
        <v>3000</v>
      </c>
    </row>
    <row r="3023" spans="1:7" s="45" customFormat="1" x14ac:dyDescent="0.25">
      <c r="A3023" s="546"/>
      <c r="B3023" s="550"/>
      <c r="C3023" s="550"/>
      <c r="D3023" s="79" t="s">
        <v>9325</v>
      </c>
      <c r="E3023" s="424">
        <v>3500</v>
      </c>
      <c r="F3023" s="352">
        <f t="shared" si="98"/>
        <v>2100</v>
      </c>
      <c r="G3023" s="352">
        <f t="shared" si="99"/>
        <v>1750</v>
      </c>
    </row>
    <row r="3024" spans="1:7" s="45" customFormat="1" ht="13.5" x14ac:dyDescent="0.25">
      <c r="A3024" s="545" t="s">
        <v>1047</v>
      </c>
      <c r="B3024" s="545" t="s">
        <v>1047</v>
      </c>
      <c r="C3024" s="545" t="s">
        <v>79</v>
      </c>
      <c r="D3024" s="74" t="s">
        <v>9326</v>
      </c>
      <c r="E3024" s="424">
        <v>0</v>
      </c>
      <c r="F3024" s="352">
        <f t="shared" ref="F3024:F3087" si="100">IFERROR(E3024*0.6,0)</f>
        <v>0</v>
      </c>
      <c r="G3024" s="352">
        <f t="shared" ref="G3024:G3087" si="101">IFERROR(E3024*0.5,0)</f>
        <v>0</v>
      </c>
    </row>
    <row r="3025" spans="1:7" s="45" customFormat="1" x14ac:dyDescent="0.25">
      <c r="A3025" s="547"/>
      <c r="B3025" s="547"/>
      <c r="C3025" s="547"/>
      <c r="D3025" s="74" t="s">
        <v>631</v>
      </c>
      <c r="E3025" s="424">
        <v>0</v>
      </c>
      <c r="F3025" s="352">
        <f t="shared" si="100"/>
        <v>0</v>
      </c>
      <c r="G3025" s="352">
        <f t="shared" si="101"/>
        <v>0</v>
      </c>
    </row>
    <row r="3026" spans="1:7" s="45" customFormat="1" x14ac:dyDescent="0.25">
      <c r="A3026" s="547"/>
      <c r="B3026" s="547"/>
      <c r="C3026" s="547"/>
      <c r="D3026" s="79" t="s">
        <v>6695</v>
      </c>
      <c r="E3026" s="424">
        <v>3000</v>
      </c>
      <c r="F3026" s="352">
        <f t="shared" si="100"/>
        <v>1800</v>
      </c>
      <c r="G3026" s="352">
        <f t="shared" si="101"/>
        <v>1500</v>
      </c>
    </row>
    <row r="3027" spans="1:7" s="45" customFormat="1" ht="25.5" x14ac:dyDescent="0.25">
      <c r="A3027" s="546"/>
      <c r="B3027" s="546"/>
      <c r="C3027" s="546"/>
      <c r="D3027" s="79" t="s">
        <v>6696</v>
      </c>
      <c r="E3027" s="424">
        <v>3500</v>
      </c>
      <c r="F3027" s="352">
        <f t="shared" si="100"/>
        <v>2100</v>
      </c>
      <c r="G3027" s="352">
        <f t="shared" si="101"/>
        <v>1750</v>
      </c>
    </row>
    <row r="3028" spans="1:7" s="45" customFormat="1" ht="26.25" x14ac:dyDescent="0.25">
      <c r="A3028" s="453" t="s">
        <v>1048</v>
      </c>
      <c r="B3028" s="548" t="s">
        <v>1048</v>
      </c>
      <c r="C3028" s="548"/>
      <c r="D3028" s="74" t="s">
        <v>9327</v>
      </c>
      <c r="E3028" s="424">
        <v>0</v>
      </c>
      <c r="F3028" s="352">
        <f t="shared" si="100"/>
        <v>0</v>
      </c>
      <c r="G3028" s="352">
        <f t="shared" si="101"/>
        <v>0</v>
      </c>
    </row>
    <row r="3029" spans="1:7" s="45" customFormat="1" x14ac:dyDescent="0.25">
      <c r="A3029" s="551" t="s">
        <v>7469</v>
      </c>
      <c r="B3029" s="549"/>
      <c r="C3029" s="549"/>
      <c r="D3029" s="74" t="s">
        <v>7316</v>
      </c>
      <c r="E3029" s="424">
        <v>0</v>
      </c>
      <c r="F3029" s="352">
        <f t="shared" si="100"/>
        <v>0</v>
      </c>
      <c r="G3029" s="352">
        <f t="shared" si="101"/>
        <v>0</v>
      </c>
    </row>
    <row r="3030" spans="1:7" s="45" customFormat="1" ht="25.5" x14ac:dyDescent="0.25">
      <c r="A3030" s="551"/>
      <c r="B3030" s="549"/>
      <c r="C3030" s="549"/>
      <c r="D3030" s="74" t="s">
        <v>9328</v>
      </c>
      <c r="E3030" s="424">
        <v>0</v>
      </c>
      <c r="F3030" s="352">
        <f t="shared" si="100"/>
        <v>0</v>
      </c>
      <c r="G3030" s="352">
        <f t="shared" si="101"/>
        <v>0</v>
      </c>
    </row>
    <row r="3031" spans="1:7" s="45" customFormat="1" ht="25.5" x14ac:dyDescent="0.25">
      <c r="A3031" s="551"/>
      <c r="B3031" s="549"/>
      <c r="C3031" s="549"/>
      <c r="D3031" s="79" t="s">
        <v>6697</v>
      </c>
      <c r="E3031" s="424">
        <v>3200</v>
      </c>
      <c r="F3031" s="352">
        <f t="shared" si="100"/>
        <v>1920</v>
      </c>
      <c r="G3031" s="352">
        <f t="shared" si="101"/>
        <v>1600</v>
      </c>
    </row>
    <row r="3032" spans="1:7" s="45" customFormat="1" x14ac:dyDescent="0.25">
      <c r="A3032" s="551"/>
      <c r="B3032" s="549"/>
      <c r="C3032" s="549"/>
      <c r="D3032" s="79" t="s">
        <v>6698</v>
      </c>
      <c r="E3032" s="424">
        <v>3200</v>
      </c>
      <c r="F3032" s="352">
        <f t="shared" si="100"/>
        <v>1920</v>
      </c>
      <c r="G3032" s="352">
        <f t="shared" si="101"/>
        <v>1600</v>
      </c>
    </row>
    <row r="3033" spans="1:7" s="45" customFormat="1" ht="25.5" x14ac:dyDescent="0.25">
      <c r="A3033" s="551"/>
      <c r="B3033" s="549"/>
      <c r="C3033" s="549"/>
      <c r="D3033" s="79" t="s">
        <v>6699</v>
      </c>
      <c r="E3033" s="424">
        <v>4300</v>
      </c>
      <c r="F3033" s="352">
        <f t="shared" si="100"/>
        <v>2580</v>
      </c>
      <c r="G3033" s="352">
        <f t="shared" si="101"/>
        <v>2150</v>
      </c>
    </row>
    <row r="3034" spans="1:7" s="45" customFormat="1" ht="27" x14ac:dyDescent="0.25">
      <c r="A3034" s="551"/>
      <c r="B3034" s="549"/>
      <c r="C3034" s="549"/>
      <c r="D3034" s="79" t="s">
        <v>9329</v>
      </c>
      <c r="E3034" s="424">
        <v>0</v>
      </c>
      <c r="F3034" s="352">
        <f t="shared" si="100"/>
        <v>0</v>
      </c>
      <c r="G3034" s="352">
        <f t="shared" si="101"/>
        <v>0</v>
      </c>
    </row>
    <row r="3035" spans="1:7" s="45" customFormat="1" x14ac:dyDescent="0.25">
      <c r="A3035" s="363" t="s">
        <v>7470</v>
      </c>
      <c r="B3035" s="550"/>
      <c r="C3035" s="550"/>
      <c r="D3035" s="74" t="s">
        <v>6993</v>
      </c>
      <c r="E3035" s="424">
        <v>4200</v>
      </c>
      <c r="F3035" s="352">
        <f t="shared" si="100"/>
        <v>2520</v>
      </c>
      <c r="G3035" s="352">
        <f t="shared" si="101"/>
        <v>2100</v>
      </c>
    </row>
    <row r="3036" spans="1:7" s="45" customFormat="1" ht="39.75" x14ac:dyDescent="0.25">
      <c r="A3036" s="540" t="s">
        <v>1049</v>
      </c>
      <c r="B3036" s="540" t="s">
        <v>1049</v>
      </c>
      <c r="C3036" s="545" t="s">
        <v>80</v>
      </c>
      <c r="D3036" s="74" t="s">
        <v>9330</v>
      </c>
      <c r="E3036" s="424">
        <v>0</v>
      </c>
      <c r="F3036" s="352">
        <f t="shared" si="100"/>
        <v>0</v>
      </c>
      <c r="G3036" s="352">
        <f t="shared" si="101"/>
        <v>0</v>
      </c>
    </row>
    <row r="3037" spans="1:7" s="45" customFormat="1" ht="25.5" x14ac:dyDescent="0.25">
      <c r="A3037" s="541"/>
      <c r="B3037" s="541"/>
      <c r="C3037" s="546"/>
      <c r="D3037" s="79" t="s">
        <v>7317</v>
      </c>
      <c r="E3037" s="424">
        <v>2000</v>
      </c>
      <c r="F3037" s="352">
        <f t="shared" si="100"/>
        <v>1200</v>
      </c>
      <c r="G3037" s="352">
        <f t="shared" si="101"/>
        <v>1000</v>
      </c>
    </row>
    <row r="3038" spans="1:7" s="45" customFormat="1" ht="26.25" x14ac:dyDescent="0.25">
      <c r="A3038" s="540" t="s">
        <v>1050</v>
      </c>
      <c r="B3038" s="540" t="s">
        <v>1050</v>
      </c>
      <c r="C3038" s="540"/>
      <c r="D3038" s="79" t="s">
        <v>9331</v>
      </c>
      <c r="E3038" s="424">
        <v>0</v>
      </c>
      <c r="F3038" s="352">
        <f t="shared" si="100"/>
        <v>0</v>
      </c>
      <c r="G3038" s="352">
        <f t="shared" si="101"/>
        <v>0</v>
      </c>
    </row>
    <row r="3039" spans="1:7" s="45" customFormat="1" ht="25.5" x14ac:dyDescent="0.25">
      <c r="A3039" s="541"/>
      <c r="B3039" s="541"/>
      <c r="C3039" s="541"/>
      <c r="D3039" s="79" t="s">
        <v>7318</v>
      </c>
      <c r="E3039" s="424">
        <v>2500</v>
      </c>
      <c r="F3039" s="352">
        <f t="shared" si="100"/>
        <v>1500</v>
      </c>
      <c r="G3039" s="352">
        <f t="shared" si="101"/>
        <v>1250</v>
      </c>
    </row>
    <row r="3040" spans="1:7" s="45" customFormat="1" ht="26.25" x14ac:dyDescent="0.25">
      <c r="A3040" s="540" t="s">
        <v>1051</v>
      </c>
      <c r="B3040" s="540" t="s">
        <v>1051</v>
      </c>
      <c r="C3040" s="540"/>
      <c r="D3040" s="79" t="s">
        <v>9332</v>
      </c>
      <c r="E3040" s="424">
        <v>0</v>
      </c>
      <c r="F3040" s="352">
        <f t="shared" si="100"/>
        <v>0</v>
      </c>
      <c r="G3040" s="352">
        <f t="shared" si="101"/>
        <v>0</v>
      </c>
    </row>
    <row r="3041" spans="1:7" s="45" customFormat="1" x14ac:dyDescent="0.25">
      <c r="A3041" s="541"/>
      <c r="B3041" s="541"/>
      <c r="C3041" s="541"/>
      <c r="D3041" s="74" t="s">
        <v>7319</v>
      </c>
      <c r="E3041" s="424">
        <v>5300</v>
      </c>
      <c r="F3041" s="352">
        <f t="shared" si="100"/>
        <v>3180</v>
      </c>
      <c r="G3041" s="352">
        <f t="shared" si="101"/>
        <v>2650</v>
      </c>
    </row>
    <row r="3042" spans="1:7" s="45" customFormat="1" ht="26.25" x14ac:dyDescent="0.25">
      <c r="A3042" s="540" t="s">
        <v>1052</v>
      </c>
      <c r="B3042" s="540" t="s">
        <v>1052</v>
      </c>
      <c r="C3042" s="545" t="s">
        <v>126</v>
      </c>
      <c r="D3042" s="74" t="s">
        <v>9333</v>
      </c>
      <c r="E3042" s="424">
        <v>0</v>
      </c>
      <c r="F3042" s="352">
        <f t="shared" si="100"/>
        <v>0</v>
      </c>
      <c r="G3042" s="352">
        <f t="shared" si="101"/>
        <v>0</v>
      </c>
    </row>
    <row r="3043" spans="1:7" s="45" customFormat="1" ht="25.5" x14ac:dyDescent="0.25">
      <c r="A3043" s="541"/>
      <c r="B3043" s="541"/>
      <c r="C3043" s="546"/>
      <c r="D3043" s="79" t="s">
        <v>7320</v>
      </c>
      <c r="E3043" s="424">
        <v>2000</v>
      </c>
      <c r="F3043" s="352">
        <f t="shared" si="100"/>
        <v>1200</v>
      </c>
      <c r="G3043" s="352">
        <f t="shared" si="101"/>
        <v>1000</v>
      </c>
    </row>
    <row r="3044" spans="1:7" s="45" customFormat="1" ht="39.75" x14ac:dyDescent="0.25">
      <c r="A3044" s="540" t="s">
        <v>1053</v>
      </c>
      <c r="B3044" s="540" t="s">
        <v>1053</v>
      </c>
      <c r="C3044" s="540"/>
      <c r="D3044" s="79" t="s">
        <v>9334</v>
      </c>
      <c r="E3044" s="424">
        <v>0</v>
      </c>
      <c r="F3044" s="352">
        <f t="shared" si="100"/>
        <v>0</v>
      </c>
      <c r="G3044" s="352">
        <f t="shared" si="101"/>
        <v>0</v>
      </c>
    </row>
    <row r="3045" spans="1:7" s="45" customFormat="1" ht="25.5" x14ac:dyDescent="0.25">
      <c r="A3045" s="541"/>
      <c r="B3045" s="541"/>
      <c r="C3045" s="541"/>
      <c r="D3045" s="79" t="s">
        <v>7321</v>
      </c>
      <c r="E3045" s="424">
        <v>2000</v>
      </c>
      <c r="F3045" s="352">
        <f t="shared" si="100"/>
        <v>1200</v>
      </c>
      <c r="G3045" s="352">
        <f t="shared" si="101"/>
        <v>1000</v>
      </c>
    </row>
    <row r="3046" spans="1:7" s="45" customFormat="1" x14ac:dyDescent="0.25">
      <c r="A3046" s="315" t="s">
        <v>1054</v>
      </c>
      <c r="B3046" s="315" t="s">
        <v>1054</v>
      </c>
      <c r="C3046" s="315"/>
      <c r="D3046" s="79" t="s">
        <v>6700</v>
      </c>
      <c r="E3046" s="424">
        <v>3000</v>
      </c>
      <c r="F3046" s="352">
        <f t="shared" si="100"/>
        <v>1800</v>
      </c>
      <c r="G3046" s="352">
        <f t="shared" si="101"/>
        <v>1500</v>
      </c>
    </row>
    <row r="3047" spans="1:7" s="45" customFormat="1" ht="38.25" x14ac:dyDescent="0.25">
      <c r="A3047" s="540" t="s">
        <v>1079</v>
      </c>
      <c r="B3047" s="540" t="s">
        <v>1079</v>
      </c>
      <c r="C3047" s="545" t="s">
        <v>127</v>
      </c>
      <c r="D3047" s="79" t="s">
        <v>7419</v>
      </c>
      <c r="E3047" s="424">
        <v>0</v>
      </c>
      <c r="F3047" s="352">
        <f t="shared" si="100"/>
        <v>0</v>
      </c>
      <c r="G3047" s="352">
        <f t="shared" si="101"/>
        <v>0</v>
      </c>
    </row>
    <row r="3048" spans="1:7" s="45" customFormat="1" ht="38.25" x14ac:dyDescent="0.25">
      <c r="A3048" s="541"/>
      <c r="B3048" s="541"/>
      <c r="C3048" s="546"/>
      <c r="D3048" s="79" t="s">
        <v>7322</v>
      </c>
      <c r="E3048" s="424">
        <v>1600</v>
      </c>
      <c r="F3048" s="352">
        <f t="shared" si="100"/>
        <v>960</v>
      </c>
      <c r="G3048" s="352">
        <f t="shared" si="101"/>
        <v>800</v>
      </c>
    </row>
    <row r="3049" spans="1:7" s="45" customFormat="1" ht="25.5" x14ac:dyDescent="0.25">
      <c r="A3049" s="315" t="s">
        <v>1080</v>
      </c>
      <c r="B3049" s="315" t="s">
        <v>1080</v>
      </c>
      <c r="C3049" s="315"/>
      <c r="D3049" s="79" t="s">
        <v>6701</v>
      </c>
      <c r="E3049" s="424">
        <v>7500</v>
      </c>
      <c r="F3049" s="352">
        <f t="shared" si="100"/>
        <v>4500</v>
      </c>
      <c r="G3049" s="352">
        <f t="shared" si="101"/>
        <v>3750</v>
      </c>
    </row>
    <row r="3050" spans="1:7" s="45" customFormat="1" ht="26.25" x14ac:dyDescent="0.25">
      <c r="A3050" s="540" t="s">
        <v>1081</v>
      </c>
      <c r="B3050" s="540" t="s">
        <v>1081</v>
      </c>
      <c r="C3050" s="540"/>
      <c r="D3050" s="79" t="s">
        <v>9335</v>
      </c>
      <c r="E3050" s="424">
        <v>0</v>
      </c>
      <c r="F3050" s="352">
        <f t="shared" si="100"/>
        <v>0</v>
      </c>
      <c r="G3050" s="352">
        <f t="shared" si="101"/>
        <v>0</v>
      </c>
    </row>
    <row r="3051" spans="1:7" s="45" customFormat="1" ht="25.5" x14ac:dyDescent="0.25">
      <c r="A3051" s="541"/>
      <c r="B3051" s="541"/>
      <c r="C3051" s="541"/>
      <c r="D3051" s="79" t="s">
        <v>7323</v>
      </c>
      <c r="E3051" s="424">
        <v>1200</v>
      </c>
      <c r="F3051" s="352">
        <f t="shared" si="100"/>
        <v>720</v>
      </c>
      <c r="G3051" s="352">
        <f t="shared" si="101"/>
        <v>600</v>
      </c>
    </row>
    <row r="3052" spans="1:7" s="45" customFormat="1" ht="26.25" x14ac:dyDescent="0.25">
      <c r="A3052" s="540" t="s">
        <v>1082</v>
      </c>
      <c r="B3052" s="540" t="s">
        <v>1082</v>
      </c>
      <c r="C3052" s="540"/>
      <c r="D3052" s="79" t="s">
        <v>9336</v>
      </c>
      <c r="E3052" s="424">
        <v>0</v>
      </c>
      <c r="F3052" s="352">
        <f t="shared" si="100"/>
        <v>0</v>
      </c>
      <c r="G3052" s="352">
        <f t="shared" si="101"/>
        <v>0</v>
      </c>
    </row>
    <row r="3053" spans="1:7" s="45" customFormat="1" ht="25.5" x14ac:dyDescent="0.25">
      <c r="A3053" s="541"/>
      <c r="B3053" s="541"/>
      <c r="C3053" s="541"/>
      <c r="D3053" s="79" t="s">
        <v>7324</v>
      </c>
      <c r="E3053" s="424">
        <v>1200</v>
      </c>
      <c r="F3053" s="352">
        <f t="shared" si="100"/>
        <v>720</v>
      </c>
      <c r="G3053" s="352">
        <f t="shared" si="101"/>
        <v>600</v>
      </c>
    </row>
    <row r="3054" spans="1:7" s="45" customFormat="1" ht="26.25" x14ac:dyDescent="0.25">
      <c r="A3054" s="540" t="s">
        <v>1083</v>
      </c>
      <c r="B3054" s="540" t="s">
        <v>1083</v>
      </c>
      <c r="C3054" s="540"/>
      <c r="D3054" s="79" t="s">
        <v>9337</v>
      </c>
      <c r="E3054" s="424">
        <v>0</v>
      </c>
      <c r="F3054" s="352">
        <f t="shared" si="100"/>
        <v>0</v>
      </c>
      <c r="G3054" s="352">
        <f t="shared" si="101"/>
        <v>0</v>
      </c>
    </row>
    <row r="3055" spans="1:7" s="45" customFormat="1" ht="25.5" x14ac:dyDescent="0.25">
      <c r="A3055" s="541"/>
      <c r="B3055" s="541"/>
      <c r="C3055" s="541"/>
      <c r="D3055" s="79" t="s">
        <v>7325</v>
      </c>
      <c r="E3055" s="424">
        <v>1200</v>
      </c>
      <c r="F3055" s="352">
        <f t="shared" si="100"/>
        <v>720</v>
      </c>
      <c r="G3055" s="352">
        <f t="shared" si="101"/>
        <v>600</v>
      </c>
    </row>
    <row r="3056" spans="1:7" s="45" customFormat="1" ht="26.25" x14ac:dyDescent="0.25">
      <c r="A3056" s="540" t="s">
        <v>3074</v>
      </c>
      <c r="B3056" s="540" t="s">
        <v>3074</v>
      </c>
      <c r="C3056" s="540"/>
      <c r="D3056" s="79" t="s">
        <v>9338</v>
      </c>
      <c r="E3056" s="424">
        <v>0</v>
      </c>
      <c r="F3056" s="352">
        <f t="shared" si="100"/>
        <v>0</v>
      </c>
      <c r="G3056" s="352">
        <f t="shared" si="101"/>
        <v>0</v>
      </c>
    </row>
    <row r="3057" spans="1:7" s="45" customFormat="1" ht="25.5" x14ac:dyDescent="0.25">
      <c r="A3057" s="541"/>
      <c r="B3057" s="541"/>
      <c r="C3057" s="541"/>
      <c r="D3057" s="79" t="s">
        <v>7326</v>
      </c>
      <c r="E3057" s="424">
        <v>1200</v>
      </c>
      <c r="F3057" s="352">
        <f t="shared" si="100"/>
        <v>720</v>
      </c>
      <c r="G3057" s="352">
        <f t="shared" si="101"/>
        <v>600</v>
      </c>
    </row>
    <row r="3058" spans="1:7" s="45" customFormat="1" ht="26.25" x14ac:dyDescent="0.25">
      <c r="A3058" s="540" t="s">
        <v>5202</v>
      </c>
      <c r="B3058" s="540" t="s">
        <v>5202</v>
      </c>
      <c r="C3058" s="540"/>
      <c r="D3058" s="79" t="s">
        <v>9339</v>
      </c>
      <c r="E3058" s="424">
        <v>0</v>
      </c>
      <c r="F3058" s="352">
        <f t="shared" si="100"/>
        <v>0</v>
      </c>
      <c r="G3058" s="352">
        <f t="shared" si="101"/>
        <v>0</v>
      </c>
    </row>
    <row r="3059" spans="1:7" s="45" customFormat="1" ht="25.5" x14ac:dyDescent="0.25">
      <c r="A3059" s="541"/>
      <c r="B3059" s="541"/>
      <c r="C3059" s="541"/>
      <c r="D3059" s="79" t="s">
        <v>7327</v>
      </c>
      <c r="E3059" s="424">
        <v>1200</v>
      </c>
      <c r="F3059" s="352">
        <f t="shared" si="100"/>
        <v>720</v>
      </c>
      <c r="G3059" s="352">
        <f t="shared" si="101"/>
        <v>600</v>
      </c>
    </row>
    <row r="3060" spans="1:7" s="45" customFormat="1" ht="26.25" x14ac:dyDescent="0.25">
      <c r="A3060" s="540" t="s">
        <v>5204</v>
      </c>
      <c r="B3060" s="540" t="s">
        <v>5204</v>
      </c>
      <c r="C3060" s="540"/>
      <c r="D3060" s="79" t="s">
        <v>9340</v>
      </c>
      <c r="E3060" s="424">
        <v>0</v>
      </c>
      <c r="F3060" s="352">
        <f t="shared" si="100"/>
        <v>0</v>
      </c>
      <c r="G3060" s="352">
        <f t="shared" si="101"/>
        <v>0</v>
      </c>
    </row>
    <row r="3061" spans="1:7" s="45" customFormat="1" ht="25.5" x14ac:dyDescent="0.25">
      <c r="A3061" s="541"/>
      <c r="B3061" s="541"/>
      <c r="C3061" s="541"/>
      <c r="D3061" s="79" t="s">
        <v>7328</v>
      </c>
      <c r="E3061" s="424">
        <v>1200</v>
      </c>
      <c r="F3061" s="352">
        <f t="shared" si="100"/>
        <v>720</v>
      </c>
      <c r="G3061" s="352">
        <f t="shared" si="101"/>
        <v>600</v>
      </c>
    </row>
    <row r="3062" spans="1:7" s="45" customFormat="1" ht="26.25" x14ac:dyDescent="0.25">
      <c r="A3062" s="540" t="s">
        <v>5205</v>
      </c>
      <c r="B3062" s="540" t="s">
        <v>5205</v>
      </c>
      <c r="C3062" s="540"/>
      <c r="D3062" s="79" t="s">
        <v>9341</v>
      </c>
      <c r="E3062" s="424">
        <v>0</v>
      </c>
      <c r="F3062" s="352">
        <f t="shared" si="100"/>
        <v>0</v>
      </c>
      <c r="G3062" s="352">
        <f t="shared" si="101"/>
        <v>0</v>
      </c>
    </row>
    <row r="3063" spans="1:7" s="45" customFormat="1" ht="25.5" x14ac:dyDescent="0.25">
      <c r="A3063" s="541"/>
      <c r="B3063" s="541"/>
      <c r="C3063" s="541"/>
      <c r="D3063" s="79" t="s">
        <v>7329</v>
      </c>
      <c r="E3063" s="424">
        <v>1000</v>
      </c>
      <c r="F3063" s="352">
        <f t="shared" si="100"/>
        <v>600</v>
      </c>
      <c r="G3063" s="352">
        <f t="shared" si="101"/>
        <v>500</v>
      </c>
    </row>
    <row r="3064" spans="1:7" s="45" customFormat="1" ht="25.5" x14ac:dyDescent="0.25">
      <c r="A3064" s="315" t="s">
        <v>5207</v>
      </c>
      <c r="B3064" s="315" t="s">
        <v>5207</v>
      </c>
      <c r="C3064" s="315"/>
      <c r="D3064" s="79" t="s">
        <v>6702</v>
      </c>
      <c r="E3064" s="424">
        <v>1000</v>
      </c>
      <c r="F3064" s="352">
        <f t="shared" si="100"/>
        <v>600</v>
      </c>
      <c r="G3064" s="352">
        <f t="shared" si="101"/>
        <v>500</v>
      </c>
    </row>
    <row r="3065" spans="1:7" s="45" customFormat="1" ht="26.25" x14ac:dyDescent="0.25">
      <c r="A3065" s="540" t="s">
        <v>5209</v>
      </c>
      <c r="B3065" s="540" t="s">
        <v>5209</v>
      </c>
      <c r="C3065" s="540"/>
      <c r="D3065" s="79" t="s">
        <v>9342</v>
      </c>
      <c r="E3065" s="424">
        <v>0</v>
      </c>
      <c r="F3065" s="352">
        <f t="shared" si="100"/>
        <v>0</v>
      </c>
      <c r="G3065" s="352">
        <f t="shared" si="101"/>
        <v>0</v>
      </c>
    </row>
    <row r="3066" spans="1:7" s="45" customFormat="1" ht="25.5" x14ac:dyDescent="0.25">
      <c r="A3066" s="541"/>
      <c r="B3066" s="541"/>
      <c r="C3066" s="541"/>
      <c r="D3066" s="79" t="s">
        <v>7330</v>
      </c>
      <c r="E3066" s="424">
        <v>1200</v>
      </c>
      <c r="F3066" s="352">
        <f t="shared" si="100"/>
        <v>720</v>
      </c>
      <c r="G3066" s="352">
        <f t="shared" si="101"/>
        <v>600</v>
      </c>
    </row>
    <row r="3067" spans="1:7" s="45" customFormat="1" ht="25.5" x14ac:dyDescent="0.25">
      <c r="A3067" s="315" t="s">
        <v>5211</v>
      </c>
      <c r="B3067" s="315" t="s">
        <v>5211</v>
      </c>
      <c r="C3067" s="315"/>
      <c r="D3067" s="79" t="s">
        <v>6703</v>
      </c>
      <c r="E3067" s="424">
        <v>1200</v>
      </c>
      <c r="F3067" s="352">
        <f t="shared" si="100"/>
        <v>720</v>
      </c>
      <c r="G3067" s="352">
        <f t="shared" si="101"/>
        <v>600</v>
      </c>
    </row>
    <row r="3068" spans="1:7" s="45" customFormat="1" ht="25.5" x14ac:dyDescent="0.25">
      <c r="A3068" s="540" t="s">
        <v>5213</v>
      </c>
      <c r="B3068" s="540" t="s">
        <v>5213</v>
      </c>
      <c r="C3068" s="545" t="s">
        <v>128</v>
      </c>
      <c r="D3068" s="79" t="s">
        <v>7420</v>
      </c>
      <c r="E3068" s="424">
        <v>0</v>
      </c>
      <c r="F3068" s="352">
        <f t="shared" si="100"/>
        <v>0</v>
      </c>
      <c r="G3068" s="352">
        <f t="shared" si="101"/>
        <v>0</v>
      </c>
    </row>
    <row r="3069" spans="1:7" s="45" customFormat="1" ht="25.5" x14ac:dyDescent="0.25">
      <c r="A3069" s="541"/>
      <c r="B3069" s="541"/>
      <c r="C3069" s="546"/>
      <c r="D3069" s="79" t="s">
        <v>7331</v>
      </c>
      <c r="E3069" s="424">
        <v>1200</v>
      </c>
      <c r="F3069" s="352">
        <f t="shared" si="100"/>
        <v>720</v>
      </c>
      <c r="G3069" s="352">
        <f t="shared" si="101"/>
        <v>600</v>
      </c>
    </row>
    <row r="3070" spans="1:7" s="45" customFormat="1" x14ac:dyDescent="0.25">
      <c r="A3070" s="315" t="s">
        <v>5214</v>
      </c>
      <c r="B3070" s="315" t="s">
        <v>5214</v>
      </c>
      <c r="C3070" s="315"/>
      <c r="D3070" s="79" t="s">
        <v>6704</v>
      </c>
      <c r="E3070" s="424">
        <v>1200</v>
      </c>
      <c r="F3070" s="352">
        <f t="shared" si="100"/>
        <v>720</v>
      </c>
      <c r="G3070" s="352">
        <f t="shared" si="101"/>
        <v>600</v>
      </c>
    </row>
    <row r="3071" spans="1:7" s="45" customFormat="1" ht="26.25" x14ac:dyDescent="0.25">
      <c r="A3071" s="540" t="s">
        <v>5216</v>
      </c>
      <c r="B3071" s="540" t="s">
        <v>5216</v>
      </c>
      <c r="C3071" s="540"/>
      <c r="D3071" s="79" t="s">
        <v>9343</v>
      </c>
      <c r="E3071" s="424">
        <v>0</v>
      </c>
      <c r="F3071" s="352">
        <f t="shared" si="100"/>
        <v>0</v>
      </c>
      <c r="G3071" s="352">
        <f t="shared" si="101"/>
        <v>0</v>
      </c>
    </row>
    <row r="3072" spans="1:7" s="45" customFormat="1" ht="25.5" x14ac:dyDescent="0.25">
      <c r="A3072" s="541"/>
      <c r="B3072" s="541"/>
      <c r="C3072" s="541"/>
      <c r="D3072" s="79" t="s">
        <v>7332</v>
      </c>
      <c r="E3072" s="424">
        <v>1200</v>
      </c>
      <c r="F3072" s="352">
        <f t="shared" si="100"/>
        <v>720</v>
      </c>
      <c r="G3072" s="352">
        <f t="shared" si="101"/>
        <v>600</v>
      </c>
    </row>
    <row r="3073" spans="1:7" s="45" customFormat="1" ht="25.5" x14ac:dyDescent="0.25">
      <c r="A3073" s="315" t="s">
        <v>5217</v>
      </c>
      <c r="B3073" s="315" t="s">
        <v>5217</v>
      </c>
      <c r="C3073" s="213" t="s">
        <v>129</v>
      </c>
      <c r="D3073" s="79" t="s">
        <v>6705</v>
      </c>
      <c r="E3073" s="424">
        <v>1200</v>
      </c>
      <c r="F3073" s="352">
        <f t="shared" si="100"/>
        <v>720</v>
      </c>
      <c r="G3073" s="352">
        <f t="shared" si="101"/>
        <v>600</v>
      </c>
    </row>
    <row r="3074" spans="1:7" s="45" customFormat="1" x14ac:dyDescent="0.25">
      <c r="A3074" s="315" t="s">
        <v>5219</v>
      </c>
      <c r="B3074" s="315" t="s">
        <v>5219</v>
      </c>
      <c r="C3074" s="315"/>
      <c r="D3074" s="79" t="s">
        <v>6706</v>
      </c>
      <c r="E3074" s="424">
        <v>1200</v>
      </c>
      <c r="F3074" s="352">
        <f t="shared" si="100"/>
        <v>720</v>
      </c>
      <c r="G3074" s="352">
        <f t="shared" si="101"/>
        <v>600</v>
      </c>
    </row>
    <row r="3075" spans="1:7" s="45" customFormat="1" x14ac:dyDescent="0.25">
      <c r="A3075" s="315" t="s">
        <v>5220</v>
      </c>
      <c r="B3075" s="315" t="s">
        <v>5220</v>
      </c>
      <c r="C3075" s="315"/>
      <c r="D3075" s="79" t="s">
        <v>6707</v>
      </c>
      <c r="E3075" s="424">
        <v>1500</v>
      </c>
      <c r="F3075" s="352">
        <f t="shared" si="100"/>
        <v>900</v>
      </c>
      <c r="G3075" s="352">
        <f t="shared" si="101"/>
        <v>750</v>
      </c>
    </row>
    <row r="3076" spans="1:7" s="45" customFormat="1" x14ac:dyDescent="0.25">
      <c r="A3076" s="315" t="s">
        <v>5222</v>
      </c>
      <c r="B3076" s="315" t="s">
        <v>5222</v>
      </c>
      <c r="C3076" s="315"/>
      <c r="D3076" s="79" t="s">
        <v>6708</v>
      </c>
      <c r="E3076" s="424">
        <v>3000</v>
      </c>
      <c r="F3076" s="352">
        <f t="shared" si="100"/>
        <v>1800</v>
      </c>
      <c r="G3076" s="352">
        <f t="shared" si="101"/>
        <v>1500</v>
      </c>
    </row>
    <row r="3077" spans="1:7" s="45" customFormat="1" x14ac:dyDescent="0.25">
      <c r="A3077" s="315" t="s">
        <v>5224</v>
      </c>
      <c r="B3077" s="315" t="s">
        <v>5224</v>
      </c>
      <c r="C3077" s="315"/>
      <c r="D3077" s="79" t="s">
        <v>6709</v>
      </c>
      <c r="E3077" s="424">
        <v>4500</v>
      </c>
      <c r="F3077" s="352">
        <f t="shared" si="100"/>
        <v>2700</v>
      </c>
      <c r="G3077" s="352">
        <f t="shared" si="101"/>
        <v>2250</v>
      </c>
    </row>
    <row r="3078" spans="1:7" s="45" customFormat="1" ht="25.5" x14ac:dyDescent="0.25">
      <c r="A3078" s="315" t="s">
        <v>5226</v>
      </c>
      <c r="B3078" s="315" t="s">
        <v>5226</v>
      </c>
      <c r="C3078" s="213" t="s">
        <v>130</v>
      </c>
      <c r="D3078" s="79" t="s">
        <v>6710</v>
      </c>
      <c r="E3078" s="424">
        <v>1400</v>
      </c>
      <c r="F3078" s="352">
        <f t="shared" si="100"/>
        <v>840</v>
      </c>
      <c r="G3078" s="352">
        <f t="shared" si="101"/>
        <v>700</v>
      </c>
    </row>
    <row r="3079" spans="1:7" s="45" customFormat="1" ht="26.25" x14ac:dyDescent="0.25">
      <c r="A3079" s="540" t="s">
        <v>5228</v>
      </c>
      <c r="B3079" s="540" t="s">
        <v>5228</v>
      </c>
      <c r="C3079" s="540"/>
      <c r="D3079" s="79" t="s">
        <v>9344</v>
      </c>
      <c r="E3079" s="424">
        <v>0</v>
      </c>
      <c r="F3079" s="352">
        <f t="shared" si="100"/>
        <v>0</v>
      </c>
      <c r="G3079" s="352">
        <f t="shared" si="101"/>
        <v>0</v>
      </c>
    </row>
    <row r="3080" spans="1:7" s="45" customFormat="1" ht="25.5" x14ac:dyDescent="0.25">
      <c r="A3080" s="541"/>
      <c r="B3080" s="541"/>
      <c r="C3080" s="541"/>
      <c r="D3080" s="79" t="s">
        <v>7333</v>
      </c>
      <c r="E3080" s="424">
        <v>1400</v>
      </c>
      <c r="F3080" s="352">
        <f t="shared" si="100"/>
        <v>840</v>
      </c>
      <c r="G3080" s="352">
        <f t="shared" si="101"/>
        <v>700</v>
      </c>
    </row>
    <row r="3081" spans="1:7" s="45" customFormat="1" ht="13.5" x14ac:dyDescent="0.25">
      <c r="A3081" s="539" t="s">
        <v>5230</v>
      </c>
      <c r="B3081" s="542" t="s">
        <v>5230</v>
      </c>
      <c r="C3081" s="542" t="s">
        <v>131</v>
      </c>
      <c r="D3081" s="74" t="s">
        <v>9345</v>
      </c>
      <c r="E3081" s="424">
        <v>0</v>
      </c>
      <c r="F3081" s="352">
        <f t="shared" si="100"/>
        <v>0</v>
      </c>
      <c r="G3081" s="352">
        <f t="shared" si="101"/>
        <v>0</v>
      </c>
    </row>
    <row r="3082" spans="1:7" s="45" customFormat="1" x14ac:dyDescent="0.25">
      <c r="A3082" s="539"/>
      <c r="B3082" s="543"/>
      <c r="C3082" s="543"/>
      <c r="D3082" s="74" t="s">
        <v>7334</v>
      </c>
      <c r="E3082" s="424">
        <v>0</v>
      </c>
      <c r="F3082" s="352">
        <f t="shared" si="100"/>
        <v>0</v>
      </c>
      <c r="G3082" s="352">
        <f t="shared" si="101"/>
        <v>0</v>
      </c>
    </row>
    <row r="3083" spans="1:7" s="45" customFormat="1" x14ac:dyDescent="0.25">
      <c r="A3083" s="539"/>
      <c r="B3083" s="543"/>
      <c r="C3083" s="543"/>
      <c r="D3083" s="79" t="s">
        <v>6711</v>
      </c>
      <c r="E3083" s="424">
        <v>5500</v>
      </c>
      <c r="F3083" s="352">
        <f t="shared" si="100"/>
        <v>3300</v>
      </c>
      <c r="G3083" s="352">
        <f t="shared" si="101"/>
        <v>2750</v>
      </c>
    </row>
    <row r="3084" spans="1:7" s="45" customFormat="1" ht="27" x14ac:dyDescent="0.25">
      <c r="A3084" s="539"/>
      <c r="B3084" s="543"/>
      <c r="C3084" s="543"/>
      <c r="D3084" s="79" t="s">
        <v>9346</v>
      </c>
      <c r="E3084" s="424">
        <v>0</v>
      </c>
      <c r="F3084" s="352">
        <f t="shared" si="100"/>
        <v>0</v>
      </c>
      <c r="G3084" s="352">
        <f t="shared" si="101"/>
        <v>0</v>
      </c>
    </row>
    <row r="3085" spans="1:7" s="45" customFormat="1" x14ac:dyDescent="0.25">
      <c r="A3085" s="539"/>
      <c r="B3085" s="544"/>
      <c r="C3085" s="544"/>
      <c r="D3085" s="79" t="s">
        <v>7335</v>
      </c>
      <c r="E3085" s="424">
        <v>2500</v>
      </c>
      <c r="F3085" s="352">
        <f t="shared" si="100"/>
        <v>1500</v>
      </c>
      <c r="G3085" s="352">
        <f t="shared" si="101"/>
        <v>1250</v>
      </c>
    </row>
    <row r="3086" spans="1:7" s="45" customFormat="1" ht="27" x14ac:dyDescent="0.25">
      <c r="A3086" s="540" t="s">
        <v>5232</v>
      </c>
      <c r="B3086" s="540" t="s">
        <v>5232</v>
      </c>
      <c r="C3086" s="540"/>
      <c r="D3086" s="79" t="s">
        <v>9347</v>
      </c>
      <c r="E3086" s="424">
        <v>0</v>
      </c>
      <c r="F3086" s="352">
        <f t="shared" si="100"/>
        <v>0</v>
      </c>
      <c r="G3086" s="352">
        <f t="shared" si="101"/>
        <v>0</v>
      </c>
    </row>
    <row r="3087" spans="1:7" s="45" customFormat="1" x14ac:dyDescent="0.25">
      <c r="A3087" s="541"/>
      <c r="B3087" s="541"/>
      <c r="C3087" s="541"/>
      <c r="D3087" s="79" t="s">
        <v>7336</v>
      </c>
      <c r="E3087" s="424">
        <v>4000</v>
      </c>
      <c r="F3087" s="352">
        <f t="shared" si="100"/>
        <v>2400</v>
      </c>
      <c r="G3087" s="352">
        <f t="shared" si="101"/>
        <v>2000</v>
      </c>
    </row>
    <row r="3088" spans="1:7" s="45" customFormat="1" x14ac:dyDescent="0.25">
      <c r="A3088" s="315" t="s">
        <v>5234</v>
      </c>
      <c r="B3088" s="315" t="s">
        <v>5234</v>
      </c>
      <c r="C3088" s="315"/>
      <c r="D3088" s="79" t="s">
        <v>6712</v>
      </c>
      <c r="E3088" s="424">
        <v>2500</v>
      </c>
      <c r="F3088" s="352">
        <f t="shared" ref="F3088:F3105" si="102">IFERROR(E3088*0.6,0)</f>
        <v>1500</v>
      </c>
      <c r="G3088" s="352">
        <f t="shared" ref="G3088:G3105" si="103">IFERROR(E3088*0.5,0)</f>
        <v>1250</v>
      </c>
    </row>
    <row r="3089" spans="1:7" s="45" customFormat="1" x14ac:dyDescent="0.25">
      <c r="A3089" s="539" t="s">
        <v>5236</v>
      </c>
      <c r="B3089" s="539" t="s">
        <v>5236</v>
      </c>
      <c r="C3089" s="539"/>
      <c r="D3089" s="74" t="s">
        <v>2138</v>
      </c>
      <c r="E3089" s="424">
        <v>0</v>
      </c>
      <c r="F3089" s="352">
        <f t="shared" si="102"/>
        <v>0</v>
      </c>
      <c r="G3089" s="352">
        <f t="shared" si="103"/>
        <v>0</v>
      </c>
    </row>
    <row r="3090" spans="1:7" s="45" customFormat="1" x14ac:dyDescent="0.25">
      <c r="A3090" s="539"/>
      <c r="B3090" s="539"/>
      <c r="C3090" s="539"/>
      <c r="D3090" s="79" t="s">
        <v>2159</v>
      </c>
      <c r="E3090" s="424">
        <v>1000</v>
      </c>
      <c r="F3090" s="352">
        <f t="shared" si="102"/>
        <v>600</v>
      </c>
      <c r="G3090" s="352">
        <f t="shared" si="103"/>
        <v>500</v>
      </c>
    </row>
    <row r="3091" spans="1:7" s="45" customFormat="1" x14ac:dyDescent="0.25">
      <c r="A3091" s="539"/>
      <c r="B3091" s="539"/>
      <c r="C3091" s="539"/>
      <c r="D3091" s="79" t="s">
        <v>2160</v>
      </c>
      <c r="E3091" s="424">
        <v>800</v>
      </c>
      <c r="F3091" s="352">
        <f t="shared" si="102"/>
        <v>480</v>
      </c>
      <c r="G3091" s="352">
        <f t="shared" si="103"/>
        <v>400</v>
      </c>
    </row>
    <row r="3092" spans="1:7" s="45" customFormat="1" x14ac:dyDescent="0.25">
      <c r="A3092" s="539"/>
      <c r="B3092" s="539"/>
      <c r="C3092" s="539"/>
      <c r="D3092" s="79" t="s">
        <v>2214</v>
      </c>
      <c r="E3092" s="424">
        <v>500</v>
      </c>
      <c r="F3092" s="352">
        <f t="shared" si="102"/>
        <v>300</v>
      </c>
      <c r="G3092" s="352">
        <f t="shared" si="103"/>
        <v>250</v>
      </c>
    </row>
    <row r="3093" spans="1:7" s="45" customFormat="1" x14ac:dyDescent="0.25">
      <c r="A3093" s="539" t="s">
        <v>5238</v>
      </c>
      <c r="B3093" s="539" t="s">
        <v>5238</v>
      </c>
      <c r="C3093" s="539"/>
      <c r="D3093" s="74" t="s">
        <v>2146</v>
      </c>
      <c r="E3093" s="424">
        <v>0</v>
      </c>
      <c r="F3093" s="352">
        <f t="shared" si="102"/>
        <v>0</v>
      </c>
      <c r="G3093" s="352">
        <f t="shared" si="103"/>
        <v>0</v>
      </c>
    </row>
    <row r="3094" spans="1:7" s="45" customFormat="1" x14ac:dyDescent="0.25">
      <c r="A3094" s="539"/>
      <c r="B3094" s="539"/>
      <c r="C3094" s="539"/>
      <c r="D3094" s="79" t="s">
        <v>6713</v>
      </c>
      <c r="E3094" s="424">
        <v>800</v>
      </c>
      <c r="F3094" s="352">
        <f t="shared" si="102"/>
        <v>480</v>
      </c>
      <c r="G3094" s="352">
        <f t="shared" si="103"/>
        <v>400</v>
      </c>
    </row>
    <row r="3095" spans="1:7" s="45" customFormat="1" x14ac:dyDescent="0.25">
      <c r="A3095" s="539"/>
      <c r="B3095" s="539"/>
      <c r="C3095" s="539"/>
      <c r="D3095" s="79" t="s">
        <v>5013</v>
      </c>
      <c r="E3095" s="424">
        <v>500</v>
      </c>
      <c r="F3095" s="352">
        <f t="shared" si="102"/>
        <v>300</v>
      </c>
      <c r="G3095" s="352">
        <f t="shared" si="103"/>
        <v>250</v>
      </c>
    </row>
    <row r="3096" spans="1:7" s="45" customFormat="1" x14ac:dyDescent="0.25">
      <c r="A3096" s="539"/>
      <c r="B3096" s="539"/>
      <c r="C3096" s="539"/>
      <c r="D3096" s="79" t="s">
        <v>5125</v>
      </c>
      <c r="E3096" s="424">
        <v>400</v>
      </c>
      <c r="F3096" s="352">
        <f t="shared" si="102"/>
        <v>240</v>
      </c>
      <c r="G3096" s="352">
        <f t="shared" si="103"/>
        <v>200</v>
      </c>
    </row>
    <row r="3097" spans="1:7" s="45" customFormat="1" x14ac:dyDescent="0.25">
      <c r="A3097" s="540" t="s">
        <v>5240</v>
      </c>
      <c r="B3097" s="540" t="s">
        <v>5240</v>
      </c>
      <c r="C3097" s="540" t="s">
        <v>132</v>
      </c>
      <c r="D3097" s="137" t="s">
        <v>8278</v>
      </c>
      <c r="E3097" s="424">
        <v>6500</v>
      </c>
      <c r="F3097" s="352">
        <f t="shared" si="102"/>
        <v>3900</v>
      </c>
      <c r="G3097" s="352">
        <f t="shared" si="103"/>
        <v>3250</v>
      </c>
    </row>
    <row r="3098" spans="1:7" s="45" customFormat="1" x14ac:dyDescent="0.25">
      <c r="A3098" s="541"/>
      <c r="B3098" s="541"/>
      <c r="C3098" s="541"/>
      <c r="D3098" s="137" t="s">
        <v>8279</v>
      </c>
      <c r="E3098" s="424">
        <v>6000</v>
      </c>
      <c r="F3098" s="352">
        <f t="shared" si="102"/>
        <v>3600</v>
      </c>
      <c r="G3098" s="352">
        <f t="shared" si="103"/>
        <v>3000</v>
      </c>
    </row>
    <row r="3099" spans="1:7" s="45" customFormat="1" ht="25.5" x14ac:dyDescent="0.25">
      <c r="A3099" s="315" t="s">
        <v>5242</v>
      </c>
      <c r="B3099" s="315"/>
      <c r="C3099" s="315"/>
      <c r="D3099" s="127" t="s">
        <v>6714</v>
      </c>
      <c r="E3099" s="424">
        <v>1500</v>
      </c>
      <c r="F3099" s="352">
        <f t="shared" si="102"/>
        <v>900</v>
      </c>
      <c r="G3099" s="352">
        <f t="shared" si="103"/>
        <v>750</v>
      </c>
    </row>
    <row r="3100" spans="1:7" s="45" customFormat="1" ht="25.5" x14ac:dyDescent="0.25">
      <c r="A3100" s="315" t="s">
        <v>5244</v>
      </c>
      <c r="B3100" s="315"/>
      <c r="C3100" s="315"/>
      <c r="D3100" s="127" t="s">
        <v>6715</v>
      </c>
      <c r="E3100" s="424">
        <v>4500</v>
      </c>
      <c r="F3100" s="352">
        <f t="shared" si="102"/>
        <v>2700</v>
      </c>
      <c r="G3100" s="352">
        <f t="shared" si="103"/>
        <v>2250</v>
      </c>
    </row>
    <row r="3101" spans="1:7" s="45" customFormat="1" ht="25.5" x14ac:dyDescent="0.25">
      <c r="A3101" s="315" t="s">
        <v>5246</v>
      </c>
      <c r="B3101" s="315"/>
      <c r="C3101" s="315"/>
      <c r="D3101" s="127" t="s">
        <v>6716</v>
      </c>
      <c r="E3101" s="424">
        <v>2000</v>
      </c>
      <c r="F3101" s="352">
        <f t="shared" si="102"/>
        <v>1200</v>
      </c>
      <c r="G3101" s="352">
        <f t="shared" si="103"/>
        <v>1000</v>
      </c>
    </row>
    <row r="3102" spans="1:7" s="45" customFormat="1" ht="25.5" x14ac:dyDescent="0.25">
      <c r="A3102" s="315" t="s">
        <v>5248</v>
      </c>
      <c r="B3102" s="315"/>
      <c r="C3102" s="315"/>
      <c r="D3102" s="127" t="s">
        <v>6717</v>
      </c>
      <c r="E3102" s="424">
        <v>2000</v>
      </c>
      <c r="F3102" s="352">
        <f t="shared" si="102"/>
        <v>1200</v>
      </c>
      <c r="G3102" s="352">
        <f t="shared" si="103"/>
        <v>1000</v>
      </c>
    </row>
    <row r="3103" spans="1:7" s="45" customFormat="1" ht="25.5" x14ac:dyDescent="0.25">
      <c r="A3103" s="315" t="s">
        <v>5250</v>
      </c>
      <c r="B3103" s="315"/>
      <c r="C3103" s="315"/>
      <c r="D3103" s="127" t="s">
        <v>6718</v>
      </c>
      <c r="E3103" s="424">
        <v>2000</v>
      </c>
      <c r="F3103" s="352">
        <f t="shared" si="102"/>
        <v>1200</v>
      </c>
      <c r="G3103" s="352">
        <f t="shared" si="103"/>
        <v>1000</v>
      </c>
    </row>
    <row r="3104" spans="1:7" s="45" customFormat="1" ht="25.5" x14ac:dyDescent="0.25">
      <c r="A3104" s="315" t="s">
        <v>5252</v>
      </c>
      <c r="B3104" s="315"/>
      <c r="C3104" s="315"/>
      <c r="D3104" s="127" t="s">
        <v>6719</v>
      </c>
      <c r="E3104" s="424">
        <v>2000</v>
      </c>
      <c r="F3104" s="352">
        <f t="shared" si="102"/>
        <v>1200</v>
      </c>
      <c r="G3104" s="352">
        <f t="shared" si="103"/>
        <v>1000</v>
      </c>
    </row>
    <row r="3105" spans="1:7" s="45" customFormat="1" ht="25.5" x14ac:dyDescent="0.25">
      <c r="A3105" s="444" t="s">
        <v>5254</v>
      </c>
      <c r="B3105" s="315"/>
      <c r="C3105" s="315"/>
      <c r="D3105" s="127" t="s">
        <v>6720</v>
      </c>
      <c r="E3105" s="424">
        <v>2000</v>
      </c>
      <c r="F3105" s="352">
        <f t="shared" si="102"/>
        <v>1200</v>
      </c>
      <c r="G3105" s="352">
        <f t="shared" si="103"/>
        <v>1000</v>
      </c>
    </row>
    <row r="3106" spans="1:7" s="45" customFormat="1" x14ac:dyDescent="0.25">
      <c r="A3106" s="504"/>
      <c r="B3106" s="505"/>
      <c r="C3106" s="505"/>
      <c r="D3106" s="506"/>
      <c r="E3106" s="507"/>
      <c r="F3106" s="508"/>
      <c r="G3106" s="508"/>
    </row>
    <row r="3107" spans="1:7" s="45" customFormat="1" ht="14.45" customHeight="1" x14ac:dyDescent="0.25">
      <c r="A3107" s="534" t="s">
        <v>9553</v>
      </c>
      <c r="B3107" s="534"/>
      <c r="C3107" s="534"/>
      <c r="D3107" s="534"/>
      <c r="E3107" s="534"/>
      <c r="F3107" s="534"/>
      <c r="G3107" s="534"/>
    </row>
    <row r="3108" spans="1:7" s="45" customFormat="1" x14ac:dyDescent="0.25">
      <c r="A3108" s="150"/>
      <c r="B3108" s="150"/>
      <c r="C3108" s="445"/>
      <c r="D3108" s="54"/>
      <c r="E3108" s="52"/>
    </row>
    <row r="3109" spans="1:7" s="45" customFormat="1" x14ac:dyDescent="0.25">
      <c r="A3109" s="150"/>
      <c r="B3109" s="150"/>
      <c r="C3109" s="445"/>
      <c r="D3109" s="54"/>
      <c r="E3109" s="52"/>
    </row>
    <row r="3110" spans="1:7" s="45" customFormat="1" x14ac:dyDescent="0.25">
      <c r="A3110" s="150"/>
      <c r="B3110" s="150"/>
      <c r="C3110" s="445"/>
      <c r="D3110" s="54"/>
      <c r="E3110" s="52"/>
    </row>
    <row r="3111" spans="1:7" s="45" customFormat="1" x14ac:dyDescent="0.25">
      <c r="A3111" s="150"/>
      <c r="B3111" s="150"/>
      <c r="C3111" s="445"/>
      <c r="D3111" s="54"/>
      <c r="E3111" s="52"/>
    </row>
    <row r="3112" spans="1:7" s="45" customFormat="1" x14ac:dyDescent="0.25">
      <c r="A3112" s="150"/>
      <c r="B3112" s="150"/>
      <c r="C3112" s="445"/>
      <c r="D3112" s="54"/>
      <c r="E3112" s="52"/>
    </row>
    <row r="3113" spans="1:7" s="45" customFormat="1" x14ac:dyDescent="0.25">
      <c r="A3113" s="150"/>
      <c r="B3113" s="150"/>
      <c r="C3113" s="445"/>
      <c r="D3113" s="54"/>
      <c r="E3113" s="52"/>
    </row>
    <row r="3114" spans="1:7" s="45" customFormat="1" x14ac:dyDescent="0.25">
      <c r="A3114" s="150"/>
      <c r="B3114" s="150"/>
      <c r="C3114" s="445"/>
      <c r="D3114" s="54"/>
      <c r="E3114" s="52"/>
    </row>
    <row r="3115" spans="1:7" s="45" customFormat="1" x14ac:dyDescent="0.25">
      <c r="A3115" s="150"/>
      <c r="B3115" s="150"/>
      <c r="C3115" s="445"/>
      <c r="D3115" s="54"/>
      <c r="E3115" s="52"/>
    </row>
    <row r="3116" spans="1:7" s="45" customFormat="1" x14ac:dyDescent="0.25">
      <c r="A3116" s="150"/>
      <c r="B3116" s="150"/>
      <c r="C3116" s="445"/>
      <c r="D3116" s="54"/>
      <c r="E3116" s="52"/>
    </row>
    <row r="3117" spans="1:7" s="45" customFormat="1" x14ac:dyDescent="0.25">
      <c r="A3117" s="150"/>
      <c r="B3117" s="150"/>
      <c r="C3117" s="445"/>
      <c r="D3117" s="54"/>
      <c r="E3117" s="52"/>
    </row>
    <row r="3118" spans="1:7" s="45" customFormat="1" x14ac:dyDescent="0.25">
      <c r="A3118" s="150"/>
      <c r="B3118" s="150"/>
      <c r="C3118" s="445"/>
      <c r="D3118" s="54"/>
      <c r="E3118" s="52"/>
    </row>
    <row r="3119" spans="1:7" s="45" customFormat="1" x14ac:dyDescent="0.25">
      <c r="A3119" s="150"/>
      <c r="B3119" s="150"/>
      <c r="C3119" s="445"/>
      <c r="D3119" s="54"/>
      <c r="E3119" s="52"/>
    </row>
    <row r="3120" spans="1:7" s="45" customFormat="1" x14ac:dyDescent="0.25">
      <c r="A3120" s="150"/>
      <c r="B3120" s="150"/>
      <c r="C3120" s="445"/>
      <c r="D3120" s="54"/>
      <c r="E3120" s="52"/>
    </row>
    <row r="3121" spans="1:5" s="45" customFormat="1" x14ac:dyDescent="0.25">
      <c r="A3121" s="150"/>
      <c r="B3121" s="150"/>
      <c r="C3121" s="445"/>
      <c r="D3121" s="54"/>
      <c r="E3121" s="52"/>
    </row>
    <row r="3122" spans="1:5" s="45" customFormat="1" x14ac:dyDescent="0.25">
      <c r="A3122" s="150"/>
      <c r="B3122" s="150"/>
      <c r="C3122" s="445"/>
      <c r="D3122" s="54"/>
      <c r="E3122" s="52"/>
    </row>
    <row r="3123" spans="1:5" s="45" customFormat="1" x14ac:dyDescent="0.25">
      <c r="A3123" s="150"/>
      <c r="B3123" s="150"/>
      <c r="C3123" s="445"/>
      <c r="D3123" s="54"/>
      <c r="E3123" s="52"/>
    </row>
    <row r="3124" spans="1:5" s="45" customFormat="1" x14ac:dyDescent="0.25">
      <c r="A3124" s="150"/>
      <c r="B3124" s="150"/>
      <c r="C3124" s="445"/>
      <c r="D3124" s="54"/>
      <c r="E3124" s="52"/>
    </row>
    <row r="3125" spans="1:5" s="45" customFormat="1" x14ac:dyDescent="0.25">
      <c r="A3125" s="150"/>
      <c r="B3125" s="150"/>
      <c r="C3125" s="445"/>
      <c r="D3125" s="54"/>
      <c r="E3125" s="52"/>
    </row>
    <row r="3126" spans="1:5" s="45" customFormat="1" x14ac:dyDescent="0.25">
      <c r="A3126" s="150"/>
      <c r="B3126" s="150"/>
      <c r="C3126" s="445"/>
      <c r="D3126" s="54"/>
      <c r="E3126" s="52"/>
    </row>
    <row r="3127" spans="1:5" s="45" customFormat="1" x14ac:dyDescent="0.25">
      <c r="A3127" s="150"/>
      <c r="B3127" s="150"/>
      <c r="C3127" s="445"/>
      <c r="D3127" s="54"/>
      <c r="E3127" s="52"/>
    </row>
    <row r="3128" spans="1:5" s="45" customFormat="1" x14ac:dyDescent="0.25">
      <c r="A3128" s="150"/>
      <c r="B3128" s="150"/>
      <c r="C3128" s="445"/>
      <c r="D3128" s="54"/>
      <c r="E3128" s="52"/>
    </row>
    <row r="3129" spans="1:5" s="45" customFormat="1" x14ac:dyDescent="0.25">
      <c r="A3129" s="150"/>
      <c r="B3129" s="150"/>
      <c r="C3129" s="445"/>
      <c r="D3129" s="54"/>
      <c r="E3129" s="52"/>
    </row>
    <row r="3130" spans="1:5" s="45" customFormat="1" x14ac:dyDescent="0.25">
      <c r="A3130" s="150"/>
      <c r="B3130" s="150"/>
      <c r="C3130" s="445"/>
      <c r="D3130" s="54"/>
      <c r="E3130" s="52"/>
    </row>
    <row r="3131" spans="1:5" s="45" customFormat="1" x14ac:dyDescent="0.25">
      <c r="A3131" s="150"/>
      <c r="B3131" s="150"/>
      <c r="C3131" s="445"/>
      <c r="D3131" s="54"/>
      <c r="E3131" s="52"/>
    </row>
    <row r="3132" spans="1:5" s="45" customFormat="1" x14ac:dyDescent="0.25">
      <c r="A3132" s="150"/>
      <c r="B3132" s="150"/>
      <c r="C3132" s="445"/>
      <c r="D3132" s="54"/>
      <c r="E3132" s="52"/>
    </row>
    <row r="3133" spans="1:5" s="45" customFormat="1" x14ac:dyDescent="0.25">
      <c r="A3133" s="150"/>
      <c r="B3133" s="150"/>
      <c r="C3133" s="445"/>
      <c r="D3133" s="54"/>
      <c r="E3133" s="52"/>
    </row>
    <row r="3134" spans="1:5" s="45" customFormat="1" x14ac:dyDescent="0.25">
      <c r="A3134" s="150"/>
      <c r="B3134" s="150"/>
      <c r="C3134" s="445"/>
      <c r="D3134" s="54"/>
      <c r="E3134" s="52"/>
    </row>
    <row r="3135" spans="1:5" s="45" customFormat="1" x14ac:dyDescent="0.25">
      <c r="A3135" s="150"/>
      <c r="B3135" s="150"/>
      <c r="C3135" s="445"/>
      <c r="D3135" s="54"/>
      <c r="E3135" s="52"/>
    </row>
    <row r="3136" spans="1:5" s="45" customFormat="1" x14ac:dyDescent="0.25">
      <c r="A3136" s="150"/>
      <c r="B3136" s="150"/>
      <c r="C3136" s="445"/>
      <c r="D3136" s="54"/>
      <c r="E3136" s="52"/>
    </row>
    <row r="3137" spans="1:5" s="45" customFormat="1" x14ac:dyDescent="0.25">
      <c r="A3137" s="150"/>
      <c r="B3137" s="150"/>
      <c r="C3137" s="445"/>
      <c r="D3137" s="54"/>
      <c r="E3137" s="52"/>
    </row>
    <row r="3138" spans="1:5" s="45" customFormat="1" x14ac:dyDescent="0.25">
      <c r="A3138" s="150"/>
      <c r="B3138" s="150"/>
      <c r="C3138" s="445"/>
      <c r="D3138" s="54"/>
      <c r="E3138" s="52"/>
    </row>
    <row r="3139" spans="1:5" s="45" customFormat="1" x14ac:dyDescent="0.25">
      <c r="A3139" s="150"/>
      <c r="B3139" s="150"/>
      <c r="C3139" s="445"/>
      <c r="D3139" s="54"/>
      <c r="E3139" s="52"/>
    </row>
    <row r="3140" spans="1:5" s="45" customFormat="1" x14ac:dyDescent="0.25">
      <c r="A3140" s="150"/>
      <c r="B3140" s="150"/>
      <c r="C3140" s="445"/>
      <c r="D3140" s="54"/>
      <c r="E3140" s="52"/>
    </row>
    <row r="3141" spans="1:5" s="45" customFormat="1" x14ac:dyDescent="0.25">
      <c r="A3141" s="150"/>
      <c r="B3141" s="150"/>
      <c r="C3141" s="445"/>
      <c r="D3141" s="54"/>
      <c r="E3141" s="52"/>
    </row>
    <row r="3142" spans="1:5" s="45" customFormat="1" x14ac:dyDescent="0.25">
      <c r="A3142" s="150"/>
      <c r="B3142" s="150"/>
      <c r="C3142" s="445"/>
      <c r="D3142" s="54"/>
      <c r="E3142" s="52"/>
    </row>
    <row r="3143" spans="1:5" s="45" customFormat="1" x14ac:dyDescent="0.25">
      <c r="A3143" s="150"/>
      <c r="B3143" s="150"/>
      <c r="C3143" s="445"/>
      <c r="D3143" s="54"/>
      <c r="E3143" s="52"/>
    </row>
    <row r="3144" spans="1:5" s="45" customFormat="1" x14ac:dyDescent="0.25">
      <c r="A3144" s="150"/>
      <c r="B3144" s="150"/>
      <c r="C3144" s="445"/>
      <c r="D3144" s="54"/>
      <c r="E3144" s="52"/>
    </row>
    <row r="3145" spans="1:5" s="45" customFormat="1" x14ac:dyDescent="0.25">
      <c r="A3145" s="150"/>
      <c r="B3145" s="150"/>
      <c r="C3145" s="445"/>
      <c r="D3145" s="54"/>
      <c r="E3145" s="52"/>
    </row>
    <row r="3146" spans="1:5" s="45" customFormat="1" x14ac:dyDescent="0.25">
      <c r="A3146" s="150"/>
      <c r="B3146" s="150"/>
      <c r="C3146" s="445"/>
      <c r="D3146" s="54"/>
      <c r="E3146" s="52"/>
    </row>
    <row r="3147" spans="1:5" s="45" customFormat="1" x14ac:dyDescent="0.25">
      <c r="A3147" s="150"/>
      <c r="B3147" s="150"/>
      <c r="C3147" s="445"/>
      <c r="D3147" s="54"/>
      <c r="E3147" s="52"/>
    </row>
    <row r="3148" spans="1:5" s="45" customFormat="1" x14ac:dyDescent="0.25">
      <c r="A3148" s="150"/>
      <c r="B3148" s="150"/>
      <c r="C3148" s="445"/>
      <c r="D3148" s="54"/>
      <c r="E3148" s="52"/>
    </row>
    <row r="3149" spans="1:5" s="45" customFormat="1" x14ac:dyDescent="0.25">
      <c r="A3149" s="150"/>
      <c r="B3149" s="150"/>
      <c r="C3149" s="445"/>
      <c r="D3149" s="54"/>
      <c r="E3149" s="52"/>
    </row>
    <row r="3150" spans="1:5" s="45" customFormat="1" x14ac:dyDescent="0.25">
      <c r="A3150" s="150"/>
      <c r="B3150" s="150"/>
      <c r="C3150" s="445"/>
      <c r="D3150" s="54"/>
      <c r="E3150" s="52"/>
    </row>
    <row r="3151" spans="1:5" s="45" customFormat="1" x14ac:dyDescent="0.25">
      <c r="A3151" s="150"/>
      <c r="B3151" s="150"/>
      <c r="C3151" s="445"/>
      <c r="D3151" s="54"/>
      <c r="E3151" s="52"/>
    </row>
    <row r="3152" spans="1:5" s="45" customFormat="1" x14ac:dyDescent="0.25">
      <c r="A3152" s="150"/>
      <c r="B3152" s="150"/>
      <c r="C3152" s="445"/>
      <c r="D3152" s="54"/>
      <c r="E3152" s="52"/>
    </row>
    <row r="3153" spans="1:5" s="45" customFormat="1" x14ac:dyDescent="0.25">
      <c r="A3153" s="150"/>
      <c r="B3153" s="150"/>
      <c r="C3153" s="445"/>
      <c r="D3153" s="54"/>
      <c r="E3153" s="52"/>
    </row>
    <row r="3154" spans="1:5" s="45" customFormat="1" x14ac:dyDescent="0.25">
      <c r="A3154" s="150"/>
      <c r="B3154" s="150"/>
      <c r="C3154" s="445"/>
      <c r="D3154" s="54"/>
      <c r="E3154" s="52"/>
    </row>
    <row r="3155" spans="1:5" s="45" customFormat="1" x14ac:dyDescent="0.25">
      <c r="A3155" s="150"/>
      <c r="B3155" s="150"/>
      <c r="C3155" s="445"/>
      <c r="D3155" s="54"/>
      <c r="E3155" s="52"/>
    </row>
    <row r="3156" spans="1:5" s="45" customFormat="1" x14ac:dyDescent="0.25">
      <c r="A3156" s="150"/>
      <c r="B3156" s="150"/>
      <c r="C3156" s="445"/>
      <c r="D3156" s="54"/>
      <c r="E3156" s="52"/>
    </row>
    <row r="3157" spans="1:5" s="45" customFormat="1" x14ac:dyDescent="0.25">
      <c r="A3157" s="150"/>
      <c r="B3157" s="150"/>
      <c r="C3157" s="445"/>
      <c r="D3157" s="54"/>
      <c r="E3157" s="52"/>
    </row>
    <row r="3158" spans="1:5" s="45" customFormat="1" x14ac:dyDescent="0.25">
      <c r="A3158" s="150"/>
      <c r="B3158" s="150"/>
      <c r="C3158" s="445"/>
      <c r="D3158" s="54"/>
      <c r="E3158" s="52"/>
    </row>
    <row r="3159" spans="1:5" s="45" customFormat="1" x14ac:dyDescent="0.25">
      <c r="A3159" s="150"/>
      <c r="B3159" s="150"/>
      <c r="C3159" s="445"/>
      <c r="D3159" s="54"/>
      <c r="E3159" s="52"/>
    </row>
    <row r="3160" spans="1:5" s="45" customFormat="1" x14ac:dyDescent="0.25">
      <c r="A3160" s="150"/>
      <c r="B3160" s="150"/>
      <c r="C3160" s="445"/>
      <c r="D3160" s="54"/>
      <c r="E3160" s="52"/>
    </row>
    <row r="3161" spans="1:5" s="45" customFormat="1" x14ac:dyDescent="0.25">
      <c r="A3161" s="150"/>
      <c r="B3161" s="150"/>
      <c r="C3161" s="445"/>
      <c r="D3161" s="54"/>
      <c r="E3161" s="52"/>
    </row>
    <row r="3162" spans="1:5" s="45" customFormat="1" x14ac:dyDescent="0.25">
      <c r="A3162" s="150"/>
      <c r="B3162" s="150"/>
      <c r="C3162" s="445"/>
      <c r="D3162" s="54"/>
      <c r="E3162" s="52"/>
    </row>
    <row r="3163" spans="1:5" s="45" customFormat="1" x14ac:dyDescent="0.25">
      <c r="A3163" s="150"/>
      <c r="B3163" s="150"/>
      <c r="C3163" s="445"/>
      <c r="D3163" s="54"/>
      <c r="E3163" s="52"/>
    </row>
    <row r="3164" spans="1:5" s="45" customFormat="1" x14ac:dyDescent="0.25">
      <c r="A3164" s="150"/>
      <c r="B3164" s="150"/>
      <c r="C3164" s="445"/>
      <c r="D3164" s="54"/>
      <c r="E3164" s="52"/>
    </row>
    <row r="3165" spans="1:5" s="45" customFormat="1" x14ac:dyDescent="0.25">
      <c r="A3165" s="150"/>
      <c r="B3165" s="150"/>
      <c r="C3165" s="445"/>
      <c r="D3165" s="54"/>
      <c r="E3165" s="52"/>
    </row>
    <row r="3166" spans="1:5" s="45" customFormat="1" x14ac:dyDescent="0.25">
      <c r="A3166" s="150"/>
      <c r="B3166" s="150"/>
      <c r="C3166" s="445"/>
      <c r="D3166" s="54"/>
      <c r="E3166" s="52"/>
    </row>
    <row r="3167" spans="1:5" s="45" customFormat="1" x14ac:dyDescent="0.25">
      <c r="A3167" s="150"/>
      <c r="B3167" s="150"/>
      <c r="C3167" s="445"/>
      <c r="D3167" s="54"/>
      <c r="E3167" s="52"/>
    </row>
    <row r="3168" spans="1:5" s="45" customFormat="1" x14ac:dyDescent="0.25">
      <c r="A3168" s="150"/>
      <c r="B3168" s="150"/>
      <c r="C3168" s="445"/>
      <c r="D3168" s="54"/>
      <c r="E3168" s="52"/>
    </row>
    <row r="3169" spans="1:5" s="45" customFormat="1" x14ac:dyDescent="0.25">
      <c r="A3169" s="150"/>
      <c r="B3169" s="150"/>
      <c r="C3169" s="445"/>
      <c r="D3169" s="54"/>
      <c r="E3169" s="52"/>
    </row>
    <row r="3170" spans="1:5" s="45" customFormat="1" x14ac:dyDescent="0.25">
      <c r="A3170" s="150"/>
      <c r="B3170" s="150"/>
      <c r="C3170" s="445"/>
      <c r="D3170" s="54"/>
      <c r="E3170" s="52"/>
    </row>
    <row r="3171" spans="1:5" s="45" customFormat="1" x14ac:dyDescent="0.25">
      <c r="A3171" s="150"/>
      <c r="B3171" s="150"/>
      <c r="C3171" s="445"/>
      <c r="D3171" s="54"/>
      <c r="E3171" s="52"/>
    </row>
    <row r="3172" spans="1:5" s="45" customFormat="1" x14ac:dyDescent="0.25">
      <c r="A3172" s="150"/>
      <c r="B3172" s="150"/>
      <c r="C3172" s="445"/>
      <c r="D3172" s="54"/>
      <c r="E3172" s="52"/>
    </row>
    <row r="3173" spans="1:5" s="45" customFormat="1" x14ac:dyDescent="0.25">
      <c r="A3173" s="150"/>
      <c r="B3173" s="150"/>
      <c r="C3173" s="445"/>
      <c r="D3173" s="54"/>
      <c r="E3173" s="52"/>
    </row>
    <row r="3174" spans="1:5" s="45" customFormat="1" x14ac:dyDescent="0.25">
      <c r="A3174" s="150"/>
      <c r="B3174" s="150"/>
      <c r="C3174" s="445"/>
      <c r="D3174" s="54"/>
      <c r="E3174" s="52"/>
    </row>
    <row r="3175" spans="1:5" s="45" customFormat="1" x14ac:dyDescent="0.25">
      <c r="A3175" s="150"/>
      <c r="B3175" s="150"/>
      <c r="C3175" s="445"/>
      <c r="D3175" s="54"/>
      <c r="E3175" s="52"/>
    </row>
    <row r="3176" spans="1:5" s="45" customFormat="1" x14ac:dyDescent="0.25">
      <c r="A3176" s="150"/>
      <c r="B3176" s="150"/>
      <c r="C3176" s="445"/>
      <c r="D3176" s="54"/>
      <c r="E3176" s="52"/>
    </row>
    <row r="3177" spans="1:5" s="45" customFormat="1" x14ac:dyDescent="0.25">
      <c r="A3177" s="150"/>
      <c r="B3177" s="150"/>
      <c r="C3177" s="445"/>
      <c r="D3177" s="54"/>
      <c r="E3177" s="52"/>
    </row>
    <row r="3178" spans="1:5" s="45" customFormat="1" x14ac:dyDescent="0.25">
      <c r="A3178" s="150"/>
      <c r="B3178" s="150"/>
      <c r="C3178" s="445"/>
      <c r="D3178" s="54"/>
      <c r="E3178" s="52"/>
    </row>
    <row r="3179" spans="1:5" s="45" customFormat="1" x14ac:dyDescent="0.25">
      <c r="A3179" s="150"/>
      <c r="B3179" s="150"/>
      <c r="C3179" s="445"/>
      <c r="D3179" s="54"/>
      <c r="E3179" s="52"/>
    </row>
    <row r="3180" spans="1:5" s="45" customFormat="1" x14ac:dyDescent="0.25">
      <c r="A3180" s="150"/>
      <c r="B3180" s="150"/>
      <c r="C3180" s="445"/>
      <c r="D3180" s="54"/>
      <c r="E3180" s="52"/>
    </row>
    <row r="3181" spans="1:5" s="45" customFormat="1" x14ac:dyDescent="0.25">
      <c r="A3181" s="150"/>
      <c r="B3181" s="150"/>
      <c r="C3181" s="445"/>
      <c r="D3181" s="54"/>
      <c r="E3181" s="52"/>
    </row>
    <row r="3182" spans="1:5" s="45" customFormat="1" x14ac:dyDescent="0.25">
      <c r="A3182" s="150"/>
      <c r="B3182" s="150"/>
      <c r="C3182" s="445"/>
      <c r="D3182" s="54"/>
      <c r="E3182" s="52"/>
    </row>
    <row r="3183" spans="1:5" s="45" customFormat="1" x14ac:dyDescent="0.25">
      <c r="A3183" s="150"/>
      <c r="B3183" s="150"/>
      <c r="C3183" s="445"/>
      <c r="D3183" s="54"/>
      <c r="E3183" s="52"/>
    </row>
    <row r="3184" spans="1:5" s="45" customFormat="1" x14ac:dyDescent="0.25">
      <c r="A3184" s="150"/>
      <c r="B3184" s="150"/>
      <c r="C3184" s="445"/>
      <c r="D3184" s="54"/>
      <c r="E3184" s="52"/>
    </row>
    <row r="3185" spans="1:5" s="45" customFormat="1" x14ac:dyDescent="0.25">
      <c r="A3185" s="150"/>
      <c r="B3185" s="150"/>
      <c r="C3185" s="445"/>
      <c r="D3185" s="54"/>
      <c r="E3185" s="52"/>
    </row>
    <row r="3186" spans="1:5" s="45" customFormat="1" x14ac:dyDescent="0.25">
      <c r="A3186" s="150"/>
      <c r="B3186" s="150"/>
      <c r="C3186" s="445"/>
      <c r="D3186" s="54"/>
      <c r="E3186" s="52"/>
    </row>
    <row r="3187" spans="1:5" s="45" customFormat="1" x14ac:dyDescent="0.25">
      <c r="A3187" s="150"/>
      <c r="B3187" s="150"/>
      <c r="C3187" s="445"/>
      <c r="D3187" s="54"/>
      <c r="E3187" s="52"/>
    </row>
    <row r="3188" spans="1:5" s="45" customFormat="1" x14ac:dyDescent="0.25">
      <c r="A3188" s="150"/>
      <c r="B3188" s="150"/>
      <c r="C3188" s="445"/>
      <c r="D3188" s="54"/>
      <c r="E3188" s="52"/>
    </row>
    <row r="3189" spans="1:5" s="45" customFormat="1" x14ac:dyDescent="0.25">
      <c r="A3189" s="150"/>
      <c r="B3189" s="150"/>
      <c r="C3189" s="445"/>
      <c r="D3189" s="54"/>
      <c r="E3189" s="52"/>
    </row>
    <row r="3190" spans="1:5" s="45" customFormat="1" x14ac:dyDescent="0.25">
      <c r="A3190" s="150"/>
      <c r="B3190" s="150"/>
      <c r="C3190" s="445"/>
      <c r="D3190" s="54"/>
      <c r="E3190" s="52"/>
    </row>
    <row r="3191" spans="1:5" s="45" customFormat="1" x14ac:dyDescent="0.25">
      <c r="A3191" s="150"/>
      <c r="B3191" s="150"/>
      <c r="C3191" s="445"/>
      <c r="D3191" s="54"/>
      <c r="E3191" s="52"/>
    </row>
    <row r="3192" spans="1:5" s="45" customFormat="1" x14ac:dyDescent="0.25">
      <c r="A3192" s="150"/>
      <c r="B3192" s="150"/>
      <c r="C3192" s="445"/>
      <c r="D3192" s="54"/>
      <c r="E3192" s="52"/>
    </row>
    <row r="3193" spans="1:5" s="45" customFormat="1" x14ac:dyDescent="0.25">
      <c r="A3193" s="150"/>
      <c r="B3193" s="150"/>
      <c r="C3193" s="445"/>
      <c r="D3193" s="54"/>
      <c r="E3193" s="52"/>
    </row>
    <row r="3194" spans="1:5" s="45" customFormat="1" x14ac:dyDescent="0.25">
      <c r="A3194" s="150"/>
      <c r="B3194" s="150"/>
      <c r="C3194" s="445"/>
      <c r="D3194" s="54"/>
      <c r="E3194" s="52"/>
    </row>
    <row r="3195" spans="1:5" s="45" customFormat="1" x14ac:dyDescent="0.25">
      <c r="A3195" s="150"/>
      <c r="B3195" s="150"/>
      <c r="C3195" s="445"/>
      <c r="D3195" s="54"/>
      <c r="E3195" s="52"/>
    </row>
    <row r="3196" spans="1:5" s="45" customFormat="1" x14ac:dyDescent="0.25">
      <c r="A3196" s="150"/>
      <c r="B3196" s="150"/>
      <c r="C3196" s="445"/>
      <c r="D3196" s="54"/>
      <c r="E3196" s="52"/>
    </row>
    <row r="3197" spans="1:5" s="45" customFormat="1" x14ac:dyDescent="0.25">
      <c r="A3197" s="150"/>
      <c r="B3197" s="150"/>
      <c r="C3197" s="445"/>
      <c r="D3197" s="54"/>
      <c r="E3197" s="52"/>
    </row>
    <row r="3198" spans="1:5" s="45" customFormat="1" x14ac:dyDescent="0.25">
      <c r="A3198" s="150"/>
      <c r="B3198" s="150"/>
      <c r="C3198" s="445"/>
      <c r="D3198" s="54"/>
      <c r="E3198" s="52"/>
    </row>
    <row r="3199" spans="1:5" s="45" customFormat="1" x14ac:dyDescent="0.25">
      <c r="A3199" s="150"/>
      <c r="B3199" s="150"/>
      <c r="C3199" s="445"/>
      <c r="D3199" s="54"/>
      <c r="E3199" s="52"/>
    </row>
    <row r="3200" spans="1:5" s="45" customFormat="1" x14ac:dyDescent="0.25">
      <c r="A3200" s="150"/>
      <c r="B3200" s="150"/>
      <c r="C3200" s="445"/>
      <c r="D3200" s="54"/>
      <c r="E3200" s="52"/>
    </row>
    <row r="3201" spans="1:5" s="45" customFormat="1" x14ac:dyDescent="0.25">
      <c r="A3201" s="150"/>
      <c r="B3201" s="150"/>
      <c r="C3201" s="445"/>
      <c r="D3201" s="54"/>
      <c r="E3201" s="52"/>
    </row>
    <row r="3202" spans="1:5" s="45" customFormat="1" x14ac:dyDescent="0.25">
      <c r="A3202" s="150"/>
      <c r="B3202" s="150"/>
      <c r="C3202" s="445"/>
      <c r="D3202" s="54"/>
      <c r="E3202" s="52"/>
    </row>
    <row r="3203" spans="1:5" s="45" customFormat="1" x14ac:dyDescent="0.25">
      <c r="A3203" s="150"/>
      <c r="B3203" s="150"/>
      <c r="C3203" s="445"/>
      <c r="D3203" s="54"/>
      <c r="E3203" s="52"/>
    </row>
    <row r="3204" spans="1:5" s="45" customFormat="1" x14ac:dyDescent="0.25">
      <c r="A3204" s="150"/>
      <c r="B3204" s="150"/>
      <c r="C3204" s="445"/>
      <c r="D3204" s="54"/>
      <c r="E3204" s="52"/>
    </row>
    <row r="3205" spans="1:5" s="45" customFormat="1" x14ac:dyDescent="0.25">
      <c r="A3205" s="150"/>
      <c r="B3205" s="150"/>
      <c r="C3205" s="445"/>
      <c r="D3205" s="54"/>
      <c r="E3205" s="52"/>
    </row>
    <row r="3206" spans="1:5" s="45" customFormat="1" x14ac:dyDescent="0.25">
      <c r="A3206" s="150"/>
      <c r="B3206" s="150"/>
      <c r="C3206" s="445"/>
      <c r="D3206" s="54"/>
      <c r="E3206" s="52"/>
    </row>
    <row r="3207" spans="1:5" s="45" customFormat="1" x14ac:dyDescent="0.25">
      <c r="A3207" s="150"/>
      <c r="B3207" s="150"/>
      <c r="C3207" s="445"/>
      <c r="D3207" s="54"/>
      <c r="E3207" s="52"/>
    </row>
    <row r="3208" spans="1:5" s="45" customFormat="1" x14ac:dyDescent="0.25">
      <c r="A3208" s="150"/>
      <c r="B3208" s="150"/>
      <c r="C3208" s="445"/>
      <c r="D3208" s="54"/>
      <c r="E3208" s="52"/>
    </row>
    <row r="3209" spans="1:5" s="45" customFormat="1" x14ac:dyDescent="0.25">
      <c r="A3209" s="150"/>
      <c r="B3209" s="150"/>
      <c r="C3209" s="445"/>
      <c r="D3209" s="54"/>
      <c r="E3209" s="52"/>
    </row>
    <row r="3210" spans="1:5" s="45" customFormat="1" x14ac:dyDescent="0.25">
      <c r="A3210" s="150"/>
      <c r="B3210" s="150"/>
      <c r="C3210" s="445"/>
      <c r="D3210" s="54"/>
      <c r="E3210" s="52"/>
    </row>
    <row r="3211" spans="1:5" s="45" customFormat="1" x14ac:dyDescent="0.25">
      <c r="A3211" s="150"/>
      <c r="B3211" s="150"/>
      <c r="C3211" s="445"/>
      <c r="D3211" s="54"/>
      <c r="E3211" s="52"/>
    </row>
    <row r="3212" spans="1:5" s="45" customFormat="1" x14ac:dyDescent="0.25">
      <c r="A3212" s="150"/>
      <c r="B3212" s="150"/>
      <c r="C3212" s="445"/>
      <c r="D3212" s="54"/>
      <c r="E3212" s="52"/>
    </row>
    <row r="3213" spans="1:5" s="45" customFormat="1" x14ac:dyDescent="0.25">
      <c r="A3213" s="150"/>
      <c r="B3213" s="150"/>
      <c r="C3213" s="445"/>
      <c r="D3213" s="54"/>
      <c r="E3213" s="52"/>
    </row>
    <row r="3214" spans="1:5" s="45" customFormat="1" x14ac:dyDescent="0.25">
      <c r="A3214" s="150"/>
      <c r="B3214" s="150"/>
      <c r="C3214" s="445"/>
      <c r="D3214" s="54"/>
      <c r="E3214" s="52"/>
    </row>
    <row r="3215" spans="1:5" s="45" customFormat="1" x14ac:dyDescent="0.25">
      <c r="A3215" s="150"/>
      <c r="B3215" s="150"/>
      <c r="C3215" s="445"/>
      <c r="D3215" s="54"/>
      <c r="E3215" s="52"/>
    </row>
    <row r="3216" spans="1:5" s="45" customFormat="1" x14ac:dyDescent="0.25">
      <c r="A3216" s="150"/>
      <c r="B3216" s="150"/>
      <c r="C3216" s="445"/>
      <c r="D3216" s="54"/>
      <c r="E3216" s="52"/>
    </row>
    <row r="3217" spans="1:5" s="45" customFormat="1" x14ac:dyDescent="0.25">
      <c r="A3217" s="150"/>
      <c r="B3217" s="150"/>
      <c r="C3217" s="445"/>
      <c r="D3217" s="54"/>
      <c r="E3217" s="52"/>
    </row>
    <row r="3218" spans="1:5" s="45" customFormat="1" x14ac:dyDescent="0.25">
      <c r="A3218" s="150"/>
      <c r="B3218" s="150"/>
      <c r="C3218" s="445"/>
      <c r="D3218" s="54"/>
      <c r="E3218" s="52"/>
    </row>
    <row r="3219" spans="1:5" s="45" customFormat="1" x14ac:dyDescent="0.25">
      <c r="A3219" s="150"/>
      <c r="B3219" s="150"/>
      <c r="C3219" s="445"/>
      <c r="D3219" s="54"/>
      <c r="E3219" s="52"/>
    </row>
    <row r="3220" spans="1:5" s="45" customFormat="1" x14ac:dyDescent="0.25">
      <c r="A3220" s="150"/>
      <c r="B3220" s="150"/>
      <c r="C3220" s="445"/>
      <c r="D3220" s="54"/>
      <c r="E3220" s="52"/>
    </row>
    <row r="3221" spans="1:5" s="45" customFormat="1" x14ac:dyDescent="0.25">
      <c r="A3221" s="150"/>
      <c r="B3221" s="150"/>
      <c r="C3221" s="445"/>
      <c r="D3221" s="54"/>
      <c r="E3221" s="52"/>
    </row>
    <row r="3222" spans="1:5" s="45" customFormat="1" x14ac:dyDescent="0.25">
      <c r="A3222" s="150"/>
      <c r="B3222" s="150"/>
      <c r="C3222" s="445"/>
      <c r="D3222" s="54"/>
      <c r="E3222" s="52"/>
    </row>
    <row r="3223" spans="1:5" s="45" customFormat="1" x14ac:dyDescent="0.25">
      <c r="A3223" s="150"/>
      <c r="B3223" s="150"/>
      <c r="C3223" s="445"/>
      <c r="D3223" s="54"/>
      <c r="E3223" s="52"/>
    </row>
    <row r="3224" spans="1:5" s="45" customFormat="1" x14ac:dyDescent="0.25">
      <c r="A3224" s="150"/>
      <c r="B3224" s="150"/>
      <c r="C3224" s="445"/>
      <c r="D3224" s="54"/>
      <c r="E3224" s="52"/>
    </row>
    <row r="3225" spans="1:5" s="45" customFormat="1" x14ac:dyDescent="0.25">
      <c r="A3225" s="150"/>
      <c r="B3225" s="150"/>
      <c r="C3225" s="445"/>
      <c r="D3225" s="54"/>
      <c r="E3225" s="52"/>
    </row>
    <row r="3226" spans="1:5" s="45" customFormat="1" x14ac:dyDescent="0.25">
      <c r="A3226" s="150"/>
      <c r="B3226" s="150"/>
      <c r="C3226" s="445"/>
      <c r="D3226" s="54"/>
      <c r="E3226" s="52"/>
    </row>
    <row r="3227" spans="1:5" s="45" customFormat="1" x14ac:dyDescent="0.25">
      <c r="A3227" s="150"/>
      <c r="B3227" s="150"/>
      <c r="C3227" s="445"/>
      <c r="D3227" s="54"/>
      <c r="E3227" s="52"/>
    </row>
    <row r="3228" spans="1:5" s="45" customFormat="1" x14ac:dyDescent="0.25">
      <c r="A3228" s="150"/>
      <c r="B3228" s="150"/>
      <c r="C3228" s="445"/>
      <c r="D3228" s="54"/>
      <c r="E3228" s="52"/>
    </row>
    <row r="3229" spans="1:5" s="45" customFormat="1" x14ac:dyDescent="0.25">
      <c r="A3229" s="150"/>
      <c r="B3229" s="150"/>
      <c r="C3229" s="445"/>
      <c r="D3229" s="54"/>
      <c r="E3229" s="52"/>
    </row>
    <row r="3230" spans="1:5" s="45" customFormat="1" x14ac:dyDescent="0.25">
      <c r="A3230" s="150"/>
      <c r="B3230" s="150"/>
      <c r="C3230" s="445"/>
      <c r="D3230" s="54"/>
      <c r="E3230" s="52"/>
    </row>
    <row r="3231" spans="1:5" s="45" customFormat="1" x14ac:dyDescent="0.25">
      <c r="A3231" s="150"/>
      <c r="B3231" s="150"/>
      <c r="C3231" s="445"/>
      <c r="D3231" s="54"/>
      <c r="E3231" s="52"/>
    </row>
    <row r="3232" spans="1:5" s="45" customFormat="1" x14ac:dyDescent="0.25">
      <c r="A3232" s="150"/>
      <c r="B3232" s="150"/>
      <c r="C3232" s="445"/>
      <c r="D3232" s="54"/>
      <c r="E3232" s="52"/>
    </row>
    <row r="3233" spans="1:5" s="45" customFormat="1" x14ac:dyDescent="0.25">
      <c r="A3233" s="150"/>
      <c r="B3233" s="150"/>
      <c r="C3233" s="445"/>
      <c r="D3233" s="54"/>
      <c r="E3233" s="52"/>
    </row>
    <row r="3234" spans="1:5" s="45" customFormat="1" x14ac:dyDescent="0.25">
      <c r="A3234" s="150"/>
      <c r="B3234" s="150"/>
      <c r="C3234" s="445"/>
      <c r="D3234" s="54"/>
      <c r="E3234" s="52"/>
    </row>
    <row r="3235" spans="1:5" s="45" customFormat="1" x14ac:dyDescent="0.25">
      <c r="A3235" s="150"/>
      <c r="B3235" s="150"/>
      <c r="C3235" s="445"/>
      <c r="D3235" s="54"/>
      <c r="E3235" s="52"/>
    </row>
    <row r="3236" spans="1:5" s="45" customFormat="1" x14ac:dyDescent="0.25">
      <c r="A3236" s="150"/>
      <c r="B3236" s="150"/>
      <c r="C3236" s="445"/>
      <c r="D3236" s="54"/>
      <c r="E3236" s="52"/>
    </row>
    <row r="3237" spans="1:5" s="45" customFormat="1" x14ac:dyDescent="0.25">
      <c r="A3237" s="150"/>
      <c r="B3237" s="150"/>
      <c r="C3237" s="445"/>
      <c r="D3237" s="54"/>
      <c r="E3237" s="52"/>
    </row>
    <row r="3238" spans="1:5" s="45" customFormat="1" x14ac:dyDescent="0.25">
      <c r="A3238" s="150"/>
      <c r="B3238" s="150"/>
      <c r="C3238" s="445"/>
      <c r="D3238" s="54"/>
      <c r="E3238" s="52"/>
    </row>
    <row r="3239" spans="1:5" s="45" customFormat="1" x14ac:dyDescent="0.25">
      <c r="A3239" s="150"/>
      <c r="B3239" s="150"/>
      <c r="C3239" s="445"/>
      <c r="D3239" s="54"/>
      <c r="E3239" s="52"/>
    </row>
    <row r="3240" spans="1:5" s="45" customFormat="1" x14ac:dyDescent="0.25">
      <c r="A3240" s="150"/>
      <c r="B3240" s="150"/>
      <c r="C3240" s="445"/>
      <c r="D3240" s="54"/>
      <c r="E3240" s="52"/>
    </row>
    <row r="3241" spans="1:5" s="45" customFormat="1" x14ac:dyDescent="0.25">
      <c r="A3241" s="150"/>
      <c r="B3241" s="150"/>
      <c r="C3241" s="445"/>
      <c r="D3241" s="54"/>
      <c r="E3241" s="52"/>
    </row>
    <row r="3242" spans="1:5" s="45" customFormat="1" x14ac:dyDescent="0.25">
      <c r="A3242" s="150"/>
      <c r="B3242" s="150"/>
      <c r="C3242" s="445"/>
      <c r="D3242" s="54"/>
      <c r="E3242" s="52"/>
    </row>
    <row r="3243" spans="1:5" s="45" customFormat="1" x14ac:dyDescent="0.25">
      <c r="A3243" s="150"/>
      <c r="B3243" s="150"/>
      <c r="C3243" s="445"/>
      <c r="D3243" s="54"/>
      <c r="E3243" s="52"/>
    </row>
    <row r="3244" spans="1:5" s="45" customFormat="1" x14ac:dyDescent="0.25">
      <c r="A3244" s="150"/>
      <c r="B3244" s="150"/>
      <c r="C3244" s="445"/>
      <c r="D3244" s="54"/>
      <c r="E3244" s="52"/>
    </row>
    <row r="3245" spans="1:5" s="45" customFormat="1" x14ac:dyDescent="0.25">
      <c r="A3245" s="150"/>
      <c r="B3245" s="150"/>
      <c r="C3245" s="445"/>
      <c r="D3245" s="54"/>
      <c r="E3245" s="52"/>
    </row>
    <row r="3246" spans="1:5" s="45" customFormat="1" x14ac:dyDescent="0.25">
      <c r="A3246" s="150"/>
      <c r="B3246" s="150"/>
      <c r="C3246" s="445"/>
      <c r="D3246" s="54"/>
      <c r="E3246" s="52"/>
    </row>
    <row r="3247" spans="1:5" s="45" customFormat="1" x14ac:dyDescent="0.25">
      <c r="A3247" s="150"/>
      <c r="B3247" s="150"/>
      <c r="C3247" s="445"/>
      <c r="D3247" s="54"/>
      <c r="E3247" s="52"/>
    </row>
    <row r="3248" spans="1:5" s="45" customFormat="1" x14ac:dyDescent="0.25">
      <c r="A3248" s="150"/>
      <c r="B3248" s="150"/>
      <c r="C3248" s="445"/>
      <c r="D3248" s="54"/>
      <c r="E3248" s="52"/>
    </row>
    <row r="3249" spans="1:5" s="45" customFormat="1" x14ac:dyDescent="0.25">
      <c r="A3249" s="150"/>
      <c r="B3249" s="150"/>
      <c r="C3249" s="445"/>
      <c r="D3249" s="54"/>
      <c r="E3249" s="52"/>
    </row>
    <row r="3250" spans="1:5" s="45" customFormat="1" x14ac:dyDescent="0.25">
      <c r="A3250" s="150"/>
      <c r="B3250" s="150"/>
      <c r="C3250" s="445"/>
      <c r="D3250" s="54"/>
      <c r="E3250" s="52"/>
    </row>
    <row r="3251" spans="1:5" s="45" customFormat="1" x14ac:dyDescent="0.25">
      <c r="A3251" s="150"/>
      <c r="B3251" s="150"/>
      <c r="C3251" s="445"/>
      <c r="D3251" s="54"/>
      <c r="E3251" s="52"/>
    </row>
    <row r="3252" spans="1:5" s="45" customFormat="1" x14ac:dyDescent="0.25">
      <c r="A3252" s="150"/>
      <c r="B3252" s="150"/>
      <c r="C3252" s="445"/>
      <c r="D3252" s="54"/>
      <c r="E3252" s="52"/>
    </row>
    <row r="3253" spans="1:5" s="45" customFormat="1" x14ac:dyDescent="0.25">
      <c r="A3253" s="150"/>
      <c r="B3253" s="150"/>
      <c r="C3253" s="445"/>
      <c r="D3253" s="54"/>
      <c r="E3253" s="52"/>
    </row>
    <row r="3254" spans="1:5" s="45" customFormat="1" x14ac:dyDescent="0.25">
      <c r="A3254" s="150"/>
      <c r="B3254" s="150"/>
      <c r="C3254" s="445"/>
      <c r="D3254" s="54"/>
      <c r="E3254" s="52"/>
    </row>
    <row r="3255" spans="1:5" s="45" customFormat="1" x14ac:dyDescent="0.25">
      <c r="A3255" s="150"/>
      <c r="B3255" s="150"/>
      <c r="C3255" s="445"/>
      <c r="D3255" s="54"/>
      <c r="E3255" s="52"/>
    </row>
    <row r="3256" spans="1:5" s="45" customFormat="1" x14ac:dyDescent="0.25">
      <c r="A3256" s="150"/>
      <c r="B3256" s="150"/>
      <c r="C3256" s="445"/>
      <c r="D3256" s="54"/>
      <c r="E3256" s="52"/>
    </row>
    <row r="3257" spans="1:5" s="45" customFormat="1" x14ac:dyDescent="0.25">
      <c r="A3257" s="150"/>
      <c r="B3257" s="150"/>
      <c r="C3257" s="445"/>
      <c r="D3257" s="54"/>
      <c r="E3257" s="52"/>
    </row>
    <row r="3258" spans="1:5" s="45" customFormat="1" x14ac:dyDescent="0.25">
      <c r="A3258" s="150"/>
      <c r="B3258" s="150"/>
      <c r="C3258" s="445"/>
      <c r="D3258" s="54"/>
      <c r="E3258" s="52"/>
    </row>
    <row r="3259" spans="1:5" s="45" customFormat="1" x14ac:dyDescent="0.25">
      <c r="A3259" s="150"/>
      <c r="B3259" s="150"/>
      <c r="C3259" s="445"/>
      <c r="D3259" s="54"/>
      <c r="E3259" s="52"/>
    </row>
    <row r="3260" spans="1:5" s="45" customFormat="1" x14ac:dyDescent="0.25">
      <c r="A3260" s="150"/>
      <c r="B3260" s="150"/>
      <c r="C3260" s="445"/>
      <c r="D3260" s="54"/>
      <c r="E3260" s="52"/>
    </row>
    <row r="3261" spans="1:5" s="45" customFormat="1" x14ac:dyDescent="0.25">
      <c r="A3261" s="150"/>
      <c r="B3261" s="150"/>
      <c r="C3261" s="445"/>
      <c r="D3261" s="54"/>
      <c r="E3261" s="52"/>
    </row>
    <row r="3262" spans="1:5" s="45" customFormat="1" x14ac:dyDescent="0.25">
      <c r="A3262" s="150"/>
      <c r="B3262" s="150"/>
      <c r="C3262" s="445"/>
      <c r="D3262" s="54"/>
      <c r="E3262" s="52"/>
    </row>
    <row r="3263" spans="1:5" s="45" customFormat="1" x14ac:dyDescent="0.25">
      <c r="A3263" s="150"/>
      <c r="B3263" s="150"/>
      <c r="C3263" s="445"/>
      <c r="D3263" s="54"/>
      <c r="E3263" s="52"/>
    </row>
    <row r="3264" spans="1:5" s="45" customFormat="1" x14ac:dyDescent="0.25">
      <c r="A3264" s="150"/>
      <c r="B3264" s="150"/>
      <c r="C3264" s="445"/>
      <c r="D3264" s="54"/>
      <c r="E3264" s="52"/>
    </row>
    <row r="3265" spans="1:5" s="45" customFormat="1" x14ac:dyDescent="0.25">
      <c r="A3265" s="150"/>
      <c r="B3265" s="150"/>
      <c r="C3265" s="445"/>
      <c r="D3265" s="54"/>
      <c r="E3265" s="52"/>
    </row>
    <row r="3266" spans="1:5" s="45" customFormat="1" x14ac:dyDescent="0.25">
      <c r="A3266" s="150"/>
      <c r="B3266" s="150"/>
      <c r="C3266" s="445"/>
      <c r="D3266" s="54"/>
      <c r="E3266" s="52"/>
    </row>
    <row r="3267" spans="1:5" s="45" customFormat="1" x14ac:dyDescent="0.25">
      <c r="A3267" s="150"/>
      <c r="B3267" s="150"/>
      <c r="C3267" s="445"/>
      <c r="D3267" s="54"/>
      <c r="E3267" s="52"/>
    </row>
    <row r="3268" spans="1:5" s="45" customFormat="1" x14ac:dyDescent="0.25">
      <c r="A3268" s="150"/>
      <c r="B3268" s="150"/>
      <c r="C3268" s="445"/>
      <c r="D3268" s="54"/>
      <c r="E3268" s="52"/>
    </row>
    <row r="3269" spans="1:5" s="45" customFormat="1" x14ac:dyDescent="0.25">
      <c r="A3269" s="150"/>
      <c r="B3269" s="150"/>
      <c r="C3269" s="445"/>
      <c r="D3269" s="54"/>
      <c r="E3269" s="52"/>
    </row>
    <row r="3270" spans="1:5" s="45" customFormat="1" x14ac:dyDescent="0.25">
      <c r="A3270" s="150"/>
      <c r="B3270" s="150"/>
      <c r="C3270" s="445"/>
      <c r="D3270" s="54"/>
      <c r="E3270" s="52"/>
    </row>
    <row r="3271" spans="1:5" s="45" customFormat="1" x14ac:dyDescent="0.25">
      <c r="A3271" s="150"/>
      <c r="B3271" s="150"/>
      <c r="C3271" s="445"/>
      <c r="D3271" s="54"/>
      <c r="E3271" s="52"/>
    </row>
    <row r="3272" spans="1:5" s="45" customFormat="1" x14ac:dyDescent="0.25">
      <c r="A3272" s="150"/>
      <c r="B3272" s="150"/>
      <c r="C3272" s="445"/>
      <c r="D3272" s="54"/>
      <c r="E3272" s="52"/>
    </row>
    <row r="3273" spans="1:5" s="45" customFormat="1" x14ac:dyDescent="0.25">
      <c r="A3273" s="150"/>
      <c r="B3273" s="150"/>
      <c r="C3273" s="445"/>
      <c r="D3273" s="54"/>
      <c r="E3273" s="52"/>
    </row>
    <row r="3274" spans="1:5" s="45" customFormat="1" x14ac:dyDescent="0.25">
      <c r="A3274" s="150"/>
      <c r="B3274" s="150"/>
      <c r="C3274" s="445"/>
      <c r="D3274" s="54"/>
      <c r="E3274" s="52"/>
    </row>
    <row r="3275" spans="1:5" s="45" customFormat="1" x14ac:dyDescent="0.25">
      <c r="A3275" s="150"/>
      <c r="B3275" s="150"/>
      <c r="C3275" s="445"/>
      <c r="D3275" s="54"/>
      <c r="E3275" s="52"/>
    </row>
    <row r="3276" spans="1:5" s="45" customFormat="1" x14ac:dyDescent="0.25">
      <c r="A3276" s="150"/>
      <c r="B3276" s="150"/>
      <c r="C3276" s="445"/>
      <c r="D3276" s="54"/>
      <c r="E3276" s="52"/>
    </row>
    <row r="3277" spans="1:5" s="45" customFormat="1" x14ac:dyDescent="0.25">
      <c r="A3277" s="150"/>
      <c r="B3277" s="150"/>
      <c r="C3277" s="445"/>
      <c r="D3277" s="54"/>
      <c r="E3277" s="52"/>
    </row>
    <row r="3278" spans="1:5" s="45" customFormat="1" x14ac:dyDescent="0.25">
      <c r="A3278" s="150"/>
      <c r="B3278" s="150"/>
      <c r="C3278" s="445"/>
      <c r="D3278" s="54"/>
      <c r="E3278" s="52"/>
    </row>
    <row r="3279" spans="1:5" s="45" customFormat="1" x14ac:dyDescent="0.25">
      <c r="A3279" s="150"/>
      <c r="B3279" s="150"/>
      <c r="C3279" s="445"/>
      <c r="D3279" s="54"/>
      <c r="E3279" s="52"/>
    </row>
    <row r="3280" spans="1:5" s="45" customFormat="1" x14ac:dyDescent="0.25">
      <c r="A3280" s="150"/>
      <c r="B3280" s="150"/>
      <c r="C3280" s="445"/>
      <c r="D3280" s="54"/>
      <c r="E3280" s="52"/>
    </row>
    <row r="3281" spans="1:5" s="45" customFormat="1" x14ac:dyDescent="0.25">
      <c r="A3281" s="150"/>
      <c r="B3281" s="150"/>
      <c r="C3281" s="445"/>
      <c r="D3281" s="54"/>
      <c r="E3281" s="52"/>
    </row>
    <row r="3282" spans="1:5" s="45" customFormat="1" x14ac:dyDescent="0.25">
      <c r="A3282" s="150"/>
      <c r="B3282" s="150"/>
      <c r="C3282" s="445"/>
      <c r="D3282" s="54"/>
      <c r="E3282" s="52"/>
    </row>
    <row r="3283" spans="1:5" s="45" customFormat="1" x14ac:dyDescent="0.25">
      <c r="A3283" s="150"/>
      <c r="B3283" s="150"/>
      <c r="C3283" s="445"/>
      <c r="D3283" s="54"/>
      <c r="E3283" s="52"/>
    </row>
    <row r="3284" spans="1:5" s="45" customFormat="1" x14ac:dyDescent="0.25">
      <c r="A3284" s="150"/>
      <c r="B3284" s="150"/>
      <c r="C3284" s="445"/>
      <c r="D3284" s="54"/>
      <c r="E3284" s="52"/>
    </row>
    <row r="3285" spans="1:5" s="45" customFormat="1" x14ac:dyDescent="0.25">
      <c r="A3285" s="150"/>
      <c r="B3285" s="150"/>
      <c r="C3285" s="445"/>
      <c r="D3285" s="54"/>
      <c r="E3285" s="52"/>
    </row>
    <row r="3286" spans="1:5" s="45" customFormat="1" x14ac:dyDescent="0.25">
      <c r="A3286" s="150"/>
      <c r="B3286" s="150"/>
      <c r="C3286" s="445"/>
      <c r="D3286" s="54"/>
      <c r="E3286" s="52"/>
    </row>
    <row r="3287" spans="1:5" s="45" customFormat="1" x14ac:dyDescent="0.25">
      <c r="A3287" s="150"/>
      <c r="B3287" s="150"/>
      <c r="C3287" s="445"/>
      <c r="D3287" s="54"/>
      <c r="E3287" s="52"/>
    </row>
    <row r="3288" spans="1:5" s="45" customFormat="1" x14ac:dyDescent="0.25">
      <c r="A3288" s="150"/>
      <c r="B3288" s="150"/>
      <c r="C3288" s="445"/>
      <c r="D3288" s="54"/>
      <c r="E3288" s="52"/>
    </row>
    <row r="3289" spans="1:5" s="45" customFormat="1" x14ac:dyDescent="0.25">
      <c r="A3289" s="150"/>
      <c r="B3289" s="150"/>
      <c r="C3289" s="445"/>
      <c r="D3289" s="54"/>
      <c r="E3289" s="52"/>
    </row>
    <row r="3290" spans="1:5" s="45" customFormat="1" x14ac:dyDescent="0.25">
      <c r="A3290" s="150"/>
      <c r="B3290" s="150"/>
      <c r="C3290" s="445"/>
      <c r="D3290" s="54"/>
      <c r="E3290" s="52"/>
    </row>
    <row r="3291" spans="1:5" s="45" customFormat="1" x14ac:dyDescent="0.25">
      <c r="A3291" s="150"/>
      <c r="B3291" s="150"/>
      <c r="C3291" s="445"/>
      <c r="D3291" s="54"/>
      <c r="E3291" s="52"/>
    </row>
    <row r="3292" spans="1:5" s="45" customFormat="1" x14ac:dyDescent="0.25">
      <c r="A3292" s="150"/>
      <c r="B3292" s="150"/>
      <c r="C3292" s="445"/>
      <c r="D3292" s="54"/>
      <c r="E3292" s="52"/>
    </row>
    <row r="3293" spans="1:5" s="45" customFormat="1" x14ac:dyDescent="0.25">
      <c r="A3293" s="150"/>
      <c r="B3293" s="150"/>
      <c r="C3293" s="445"/>
      <c r="D3293" s="54"/>
      <c r="E3293" s="52"/>
    </row>
    <row r="3294" spans="1:5" s="45" customFormat="1" x14ac:dyDescent="0.25">
      <c r="A3294" s="150"/>
      <c r="B3294" s="150"/>
      <c r="C3294" s="445"/>
      <c r="D3294" s="54"/>
      <c r="E3294" s="52"/>
    </row>
    <row r="3295" spans="1:5" s="45" customFormat="1" x14ac:dyDescent="0.25">
      <c r="A3295" s="150"/>
      <c r="B3295" s="150"/>
      <c r="C3295" s="445"/>
      <c r="D3295" s="54"/>
      <c r="E3295" s="52"/>
    </row>
    <row r="3296" spans="1:5" s="45" customFormat="1" x14ac:dyDescent="0.25">
      <c r="A3296" s="150"/>
      <c r="B3296" s="150"/>
      <c r="C3296" s="445"/>
      <c r="D3296" s="54"/>
      <c r="E3296" s="52"/>
    </row>
    <row r="3297" spans="1:5" s="45" customFormat="1" x14ac:dyDescent="0.25">
      <c r="A3297" s="150"/>
      <c r="B3297" s="150"/>
      <c r="C3297" s="445"/>
      <c r="D3297" s="54"/>
      <c r="E3297" s="52"/>
    </row>
    <row r="3298" spans="1:5" s="45" customFormat="1" x14ac:dyDescent="0.25">
      <c r="A3298" s="150"/>
      <c r="B3298" s="150"/>
      <c r="C3298" s="445"/>
      <c r="D3298" s="54"/>
      <c r="E3298" s="52"/>
    </row>
    <row r="3299" spans="1:5" s="45" customFormat="1" x14ac:dyDescent="0.25">
      <c r="A3299" s="150"/>
      <c r="B3299" s="150"/>
      <c r="C3299" s="445"/>
      <c r="D3299" s="54"/>
      <c r="E3299" s="52"/>
    </row>
    <row r="3300" spans="1:5" s="45" customFormat="1" x14ac:dyDescent="0.25">
      <c r="A3300" s="150"/>
      <c r="B3300" s="150"/>
      <c r="C3300" s="445"/>
      <c r="D3300" s="54"/>
      <c r="E3300" s="52"/>
    </row>
    <row r="3301" spans="1:5" s="45" customFormat="1" x14ac:dyDescent="0.25">
      <c r="A3301" s="150"/>
      <c r="B3301" s="150"/>
      <c r="C3301" s="445"/>
      <c r="D3301" s="54"/>
      <c r="E3301" s="52"/>
    </row>
    <row r="3302" spans="1:5" s="45" customFormat="1" x14ac:dyDescent="0.25">
      <c r="A3302" s="150"/>
      <c r="B3302" s="150"/>
      <c r="C3302" s="445"/>
      <c r="D3302" s="54"/>
      <c r="E3302" s="52"/>
    </row>
    <row r="3303" spans="1:5" s="45" customFormat="1" x14ac:dyDescent="0.25">
      <c r="A3303" s="150"/>
      <c r="B3303" s="150"/>
      <c r="C3303" s="445"/>
      <c r="D3303" s="54"/>
      <c r="E3303" s="52"/>
    </row>
    <row r="3304" spans="1:5" s="45" customFormat="1" x14ac:dyDescent="0.25">
      <c r="A3304" s="150"/>
      <c r="B3304" s="150"/>
      <c r="C3304" s="445"/>
      <c r="D3304" s="54"/>
      <c r="E3304" s="52"/>
    </row>
    <row r="3305" spans="1:5" s="45" customFormat="1" x14ac:dyDescent="0.25">
      <c r="A3305" s="150"/>
      <c r="B3305" s="150"/>
      <c r="C3305" s="445"/>
      <c r="D3305" s="54"/>
      <c r="E3305" s="52"/>
    </row>
    <row r="3306" spans="1:5" s="45" customFormat="1" x14ac:dyDescent="0.25">
      <c r="A3306" s="150"/>
      <c r="B3306" s="150"/>
      <c r="C3306" s="445"/>
      <c r="D3306" s="54"/>
      <c r="E3306" s="52"/>
    </row>
    <row r="3307" spans="1:5" s="45" customFormat="1" x14ac:dyDescent="0.25">
      <c r="A3307" s="150"/>
      <c r="B3307" s="150"/>
      <c r="C3307" s="445"/>
      <c r="D3307" s="54"/>
      <c r="E3307" s="52"/>
    </row>
    <row r="3308" spans="1:5" s="45" customFormat="1" x14ac:dyDescent="0.25">
      <c r="A3308" s="150"/>
      <c r="B3308" s="150"/>
      <c r="C3308" s="445"/>
      <c r="D3308" s="54"/>
      <c r="E3308" s="52"/>
    </row>
    <row r="3309" spans="1:5" s="45" customFormat="1" x14ac:dyDescent="0.25">
      <c r="A3309" s="150"/>
      <c r="B3309" s="150"/>
      <c r="C3309" s="445"/>
      <c r="D3309" s="54"/>
      <c r="E3309" s="52"/>
    </row>
    <row r="3310" spans="1:5" s="45" customFormat="1" x14ac:dyDescent="0.25">
      <c r="A3310" s="150"/>
      <c r="B3310" s="150"/>
      <c r="C3310" s="445"/>
      <c r="D3310" s="54"/>
      <c r="E3310" s="52"/>
    </row>
    <row r="3311" spans="1:5" s="45" customFormat="1" x14ac:dyDescent="0.25">
      <c r="A3311" s="150"/>
      <c r="B3311" s="150"/>
      <c r="C3311" s="445"/>
      <c r="D3311" s="54"/>
      <c r="E3311" s="52"/>
    </row>
    <row r="3312" spans="1:5" s="45" customFormat="1" x14ac:dyDescent="0.25">
      <c r="A3312" s="150"/>
      <c r="B3312" s="150"/>
      <c r="C3312" s="445"/>
      <c r="D3312" s="54"/>
      <c r="E3312" s="52"/>
    </row>
    <row r="3313" spans="1:5" s="45" customFormat="1" x14ac:dyDescent="0.25">
      <c r="A3313" s="150"/>
      <c r="B3313" s="150"/>
      <c r="C3313" s="445"/>
      <c r="D3313" s="54"/>
      <c r="E3313" s="52"/>
    </row>
    <row r="3314" spans="1:5" s="45" customFormat="1" x14ac:dyDescent="0.25">
      <c r="A3314" s="150"/>
      <c r="B3314" s="150"/>
      <c r="C3314" s="445"/>
      <c r="D3314" s="54"/>
      <c r="E3314" s="52"/>
    </row>
    <row r="3315" spans="1:5" s="45" customFormat="1" x14ac:dyDescent="0.25">
      <c r="A3315" s="150"/>
      <c r="B3315" s="150"/>
      <c r="C3315" s="445"/>
      <c r="D3315" s="54"/>
      <c r="E3315" s="52"/>
    </row>
    <row r="3316" spans="1:5" s="45" customFormat="1" x14ac:dyDescent="0.25">
      <c r="A3316" s="150"/>
      <c r="B3316" s="150"/>
      <c r="C3316" s="445"/>
      <c r="D3316" s="54"/>
      <c r="E3316" s="52"/>
    </row>
    <row r="3317" spans="1:5" s="45" customFormat="1" x14ac:dyDescent="0.25">
      <c r="A3317" s="150"/>
      <c r="B3317" s="150"/>
      <c r="C3317" s="445"/>
      <c r="D3317" s="54"/>
      <c r="E3317" s="52"/>
    </row>
    <row r="3318" spans="1:5" s="45" customFormat="1" x14ac:dyDescent="0.25">
      <c r="A3318" s="150"/>
      <c r="B3318" s="150"/>
      <c r="C3318" s="445"/>
      <c r="D3318" s="54"/>
      <c r="E3318" s="52"/>
    </row>
    <row r="3319" spans="1:5" s="45" customFormat="1" x14ac:dyDescent="0.25">
      <c r="A3319" s="150"/>
      <c r="B3319" s="150"/>
      <c r="C3319" s="445"/>
      <c r="D3319" s="54"/>
      <c r="E3319" s="52"/>
    </row>
    <row r="3320" spans="1:5" s="45" customFormat="1" x14ac:dyDescent="0.25">
      <c r="A3320" s="150"/>
      <c r="B3320" s="150"/>
      <c r="C3320" s="445"/>
      <c r="D3320" s="54"/>
      <c r="E3320" s="52"/>
    </row>
    <row r="3321" spans="1:5" s="45" customFormat="1" x14ac:dyDescent="0.25">
      <c r="A3321" s="150"/>
      <c r="B3321" s="150"/>
      <c r="C3321" s="445"/>
      <c r="D3321" s="54"/>
      <c r="E3321" s="52"/>
    </row>
    <row r="3322" spans="1:5" s="45" customFormat="1" x14ac:dyDescent="0.25">
      <c r="A3322" s="150"/>
      <c r="B3322" s="150"/>
      <c r="C3322" s="445"/>
      <c r="D3322" s="54"/>
      <c r="E3322" s="52"/>
    </row>
    <row r="3323" spans="1:5" s="45" customFormat="1" x14ac:dyDescent="0.25">
      <c r="A3323" s="150"/>
      <c r="B3323" s="150"/>
      <c r="C3323" s="445"/>
      <c r="D3323" s="54"/>
      <c r="E3323" s="52"/>
    </row>
    <row r="3324" spans="1:5" s="45" customFormat="1" x14ac:dyDescent="0.25">
      <c r="A3324" s="150"/>
      <c r="B3324" s="150"/>
      <c r="C3324" s="445"/>
      <c r="D3324" s="54"/>
      <c r="E3324" s="52"/>
    </row>
    <row r="3325" spans="1:5" s="45" customFormat="1" x14ac:dyDescent="0.25">
      <c r="A3325" s="150"/>
      <c r="B3325" s="150"/>
      <c r="C3325" s="445"/>
      <c r="D3325" s="54"/>
      <c r="E3325" s="52"/>
    </row>
    <row r="3326" spans="1:5" s="45" customFormat="1" x14ac:dyDescent="0.25">
      <c r="A3326" s="150"/>
      <c r="B3326" s="150"/>
      <c r="C3326" s="445"/>
      <c r="D3326" s="54"/>
      <c r="E3326" s="52"/>
    </row>
    <row r="3327" spans="1:5" s="45" customFormat="1" x14ac:dyDescent="0.25">
      <c r="A3327" s="150"/>
      <c r="B3327" s="150"/>
      <c r="C3327" s="445"/>
      <c r="D3327" s="54"/>
      <c r="E3327" s="52"/>
    </row>
    <row r="3328" spans="1:5" s="45" customFormat="1" x14ac:dyDescent="0.25">
      <c r="A3328" s="150"/>
      <c r="B3328" s="150"/>
      <c r="C3328" s="445"/>
      <c r="D3328" s="54"/>
      <c r="E3328" s="52"/>
    </row>
    <row r="3329" spans="1:5" s="45" customFormat="1" x14ac:dyDescent="0.25">
      <c r="A3329" s="150"/>
      <c r="B3329" s="150"/>
      <c r="C3329" s="445"/>
      <c r="D3329" s="54"/>
      <c r="E3329" s="52"/>
    </row>
    <row r="3330" spans="1:5" s="45" customFormat="1" x14ac:dyDescent="0.25">
      <c r="A3330" s="150"/>
      <c r="B3330" s="150"/>
      <c r="C3330" s="445"/>
      <c r="D3330" s="54"/>
      <c r="E3330" s="52"/>
    </row>
    <row r="3331" spans="1:5" s="45" customFormat="1" x14ac:dyDescent="0.25">
      <c r="A3331" s="150"/>
      <c r="B3331" s="150"/>
      <c r="C3331" s="445"/>
      <c r="D3331" s="54"/>
      <c r="E3331" s="52"/>
    </row>
    <row r="3332" spans="1:5" s="45" customFormat="1" x14ac:dyDescent="0.25">
      <c r="A3332" s="150"/>
      <c r="B3332" s="150"/>
      <c r="C3332" s="445"/>
      <c r="D3332" s="54"/>
      <c r="E3332" s="52"/>
    </row>
    <row r="3333" spans="1:5" s="45" customFormat="1" x14ac:dyDescent="0.25">
      <c r="A3333" s="150"/>
      <c r="B3333" s="150"/>
      <c r="C3333" s="445"/>
      <c r="D3333" s="54"/>
      <c r="E3333" s="52"/>
    </row>
    <row r="3334" spans="1:5" s="45" customFormat="1" x14ac:dyDescent="0.25">
      <c r="A3334" s="150"/>
      <c r="B3334" s="150"/>
      <c r="C3334" s="445"/>
      <c r="D3334" s="54"/>
      <c r="E3334" s="52"/>
    </row>
    <row r="3335" spans="1:5" s="45" customFormat="1" x14ac:dyDescent="0.25">
      <c r="A3335" s="150"/>
      <c r="B3335" s="150"/>
      <c r="C3335" s="445"/>
      <c r="D3335" s="54"/>
      <c r="E3335" s="52"/>
    </row>
    <row r="3336" spans="1:5" s="45" customFormat="1" x14ac:dyDescent="0.25">
      <c r="A3336" s="150"/>
      <c r="B3336" s="150"/>
      <c r="C3336" s="445"/>
      <c r="D3336" s="54"/>
      <c r="E3336" s="52"/>
    </row>
    <row r="3337" spans="1:5" s="45" customFormat="1" x14ac:dyDescent="0.25">
      <c r="A3337" s="150"/>
      <c r="B3337" s="150"/>
      <c r="C3337" s="445"/>
      <c r="D3337" s="54"/>
      <c r="E3337" s="52"/>
    </row>
    <row r="3338" spans="1:5" s="45" customFormat="1" x14ac:dyDescent="0.25">
      <c r="A3338" s="150"/>
      <c r="B3338" s="150"/>
      <c r="C3338" s="445"/>
      <c r="D3338" s="54"/>
      <c r="E3338" s="52"/>
    </row>
    <row r="3339" spans="1:5" s="45" customFormat="1" x14ac:dyDescent="0.25">
      <c r="A3339" s="150"/>
      <c r="B3339" s="150"/>
      <c r="C3339" s="445"/>
      <c r="D3339" s="54"/>
      <c r="E3339" s="52"/>
    </row>
    <row r="3340" spans="1:5" s="45" customFormat="1" x14ac:dyDescent="0.25">
      <c r="A3340" s="150"/>
      <c r="B3340" s="150"/>
      <c r="C3340" s="445"/>
      <c r="D3340" s="54"/>
      <c r="E3340" s="52"/>
    </row>
    <row r="3341" spans="1:5" s="45" customFormat="1" x14ac:dyDescent="0.25">
      <c r="A3341" s="150"/>
      <c r="B3341" s="150"/>
      <c r="C3341" s="445"/>
      <c r="D3341" s="54"/>
      <c r="E3341" s="52"/>
    </row>
    <row r="3342" spans="1:5" s="45" customFormat="1" x14ac:dyDescent="0.25">
      <c r="A3342" s="150"/>
      <c r="B3342" s="150"/>
      <c r="C3342" s="445"/>
      <c r="D3342" s="54"/>
      <c r="E3342" s="52"/>
    </row>
    <row r="3343" spans="1:5" s="45" customFormat="1" x14ac:dyDescent="0.25">
      <c r="A3343" s="150"/>
      <c r="B3343" s="150"/>
      <c r="C3343" s="445"/>
      <c r="D3343" s="54"/>
      <c r="E3343" s="52"/>
    </row>
    <row r="3344" spans="1:5" s="45" customFormat="1" x14ac:dyDescent="0.25">
      <c r="A3344" s="150"/>
      <c r="B3344" s="150"/>
      <c r="C3344" s="445"/>
      <c r="D3344" s="54"/>
      <c r="E3344" s="52"/>
    </row>
    <row r="3345" spans="1:5" s="45" customFormat="1" x14ac:dyDescent="0.25">
      <c r="A3345" s="150"/>
      <c r="B3345" s="150"/>
      <c r="C3345" s="445"/>
      <c r="D3345" s="54"/>
      <c r="E3345" s="52"/>
    </row>
    <row r="3346" spans="1:5" s="45" customFormat="1" x14ac:dyDescent="0.25">
      <c r="A3346" s="150"/>
      <c r="B3346" s="150"/>
      <c r="C3346" s="445"/>
      <c r="D3346" s="54"/>
      <c r="E3346" s="52"/>
    </row>
    <row r="3347" spans="1:5" s="45" customFormat="1" x14ac:dyDescent="0.25">
      <c r="A3347" s="150"/>
      <c r="B3347" s="150"/>
      <c r="C3347" s="445"/>
      <c r="D3347" s="54"/>
      <c r="E3347" s="52"/>
    </row>
    <row r="3348" spans="1:5" s="45" customFormat="1" x14ac:dyDescent="0.25">
      <c r="A3348" s="150"/>
      <c r="B3348" s="150"/>
      <c r="C3348" s="445"/>
      <c r="D3348" s="54"/>
      <c r="E3348" s="52"/>
    </row>
    <row r="3349" spans="1:5" s="45" customFormat="1" x14ac:dyDescent="0.25">
      <c r="A3349" s="150"/>
      <c r="B3349" s="150"/>
      <c r="C3349" s="445"/>
      <c r="D3349" s="54"/>
      <c r="E3349" s="52"/>
    </row>
    <row r="3350" spans="1:5" s="45" customFormat="1" x14ac:dyDescent="0.25">
      <c r="A3350" s="150"/>
      <c r="B3350" s="150"/>
      <c r="C3350" s="445"/>
      <c r="D3350" s="54"/>
      <c r="E3350" s="52"/>
    </row>
    <row r="3351" spans="1:5" s="45" customFormat="1" x14ac:dyDescent="0.25">
      <c r="A3351" s="150"/>
      <c r="B3351" s="150"/>
      <c r="C3351" s="445"/>
      <c r="D3351" s="54"/>
      <c r="E3351" s="52"/>
    </row>
    <row r="3352" spans="1:5" s="45" customFormat="1" x14ac:dyDescent="0.25">
      <c r="A3352" s="150"/>
      <c r="B3352" s="150"/>
      <c r="C3352" s="445"/>
      <c r="D3352" s="54"/>
      <c r="E3352" s="52"/>
    </row>
    <row r="3353" spans="1:5" s="45" customFormat="1" x14ac:dyDescent="0.25">
      <c r="A3353" s="150"/>
      <c r="B3353" s="150"/>
      <c r="C3353" s="445"/>
      <c r="D3353" s="54"/>
      <c r="E3353" s="52"/>
    </row>
    <row r="3354" spans="1:5" s="45" customFormat="1" x14ac:dyDescent="0.25">
      <c r="A3354" s="150"/>
      <c r="B3354" s="150"/>
      <c r="C3354" s="445"/>
      <c r="D3354" s="54"/>
      <c r="E3354" s="52"/>
    </row>
    <row r="3355" spans="1:5" s="45" customFormat="1" x14ac:dyDescent="0.25">
      <c r="A3355" s="150"/>
      <c r="B3355" s="150"/>
      <c r="C3355" s="445"/>
      <c r="D3355" s="54"/>
      <c r="E3355" s="52"/>
    </row>
    <row r="3356" spans="1:5" s="45" customFormat="1" x14ac:dyDescent="0.25">
      <c r="A3356" s="150"/>
      <c r="B3356" s="150"/>
      <c r="C3356" s="445"/>
      <c r="D3356" s="54"/>
      <c r="E3356" s="52"/>
    </row>
    <row r="3357" spans="1:5" s="45" customFormat="1" x14ac:dyDescent="0.25">
      <c r="A3357" s="150"/>
      <c r="B3357" s="150"/>
      <c r="C3357" s="445"/>
      <c r="D3357" s="54"/>
      <c r="E3357" s="52"/>
    </row>
    <row r="3358" spans="1:5" s="45" customFormat="1" x14ac:dyDescent="0.25">
      <c r="A3358" s="150"/>
      <c r="B3358" s="150"/>
      <c r="C3358" s="445"/>
      <c r="D3358" s="54"/>
      <c r="E3358" s="52"/>
    </row>
    <row r="3359" spans="1:5" s="45" customFormat="1" x14ac:dyDescent="0.25">
      <c r="A3359" s="150"/>
      <c r="B3359" s="150"/>
      <c r="C3359" s="445"/>
      <c r="D3359" s="54"/>
      <c r="E3359" s="52"/>
    </row>
    <row r="3360" spans="1:5" s="45" customFormat="1" x14ac:dyDescent="0.25">
      <c r="A3360" s="150"/>
      <c r="B3360" s="150"/>
      <c r="C3360" s="445"/>
      <c r="D3360" s="54"/>
      <c r="E3360" s="52"/>
    </row>
    <row r="3361" spans="1:5" s="45" customFormat="1" x14ac:dyDescent="0.25">
      <c r="A3361" s="150"/>
      <c r="B3361" s="150"/>
      <c r="C3361" s="445"/>
      <c r="D3361" s="54"/>
      <c r="E3361" s="52"/>
    </row>
    <row r="3362" spans="1:5" s="45" customFormat="1" x14ac:dyDescent="0.25">
      <c r="A3362" s="150"/>
      <c r="B3362" s="150"/>
      <c r="C3362" s="445"/>
      <c r="D3362" s="54"/>
      <c r="E3362" s="52"/>
    </row>
    <row r="3363" spans="1:5" s="45" customFormat="1" x14ac:dyDescent="0.25">
      <c r="A3363" s="150"/>
      <c r="B3363" s="150"/>
      <c r="C3363" s="445"/>
      <c r="D3363" s="54"/>
      <c r="E3363" s="52"/>
    </row>
    <row r="3364" spans="1:5" s="45" customFormat="1" x14ac:dyDescent="0.25">
      <c r="A3364" s="150"/>
      <c r="B3364" s="150"/>
      <c r="C3364" s="445"/>
      <c r="D3364" s="54"/>
      <c r="E3364" s="52"/>
    </row>
    <row r="3365" spans="1:5" s="45" customFormat="1" x14ac:dyDescent="0.25">
      <c r="A3365" s="150"/>
      <c r="B3365" s="150"/>
      <c r="C3365" s="445"/>
      <c r="D3365" s="54"/>
      <c r="E3365" s="52"/>
    </row>
    <row r="3366" spans="1:5" s="45" customFormat="1" x14ac:dyDescent="0.25">
      <c r="A3366" s="150"/>
      <c r="B3366" s="150"/>
      <c r="C3366" s="445"/>
      <c r="D3366" s="54"/>
      <c r="E3366" s="52"/>
    </row>
    <row r="3367" spans="1:5" s="45" customFormat="1" x14ac:dyDescent="0.25">
      <c r="A3367" s="150"/>
      <c r="B3367" s="150"/>
      <c r="C3367" s="445"/>
      <c r="D3367" s="54"/>
      <c r="E3367" s="52"/>
    </row>
    <row r="3368" spans="1:5" s="45" customFormat="1" x14ac:dyDescent="0.25">
      <c r="A3368" s="150"/>
      <c r="B3368" s="150"/>
      <c r="C3368" s="445"/>
      <c r="D3368" s="54"/>
      <c r="E3368" s="52"/>
    </row>
    <row r="3369" spans="1:5" s="45" customFormat="1" x14ac:dyDescent="0.25">
      <c r="A3369" s="150"/>
      <c r="B3369" s="150"/>
      <c r="C3369" s="445"/>
      <c r="D3369" s="54"/>
      <c r="E3369" s="52"/>
    </row>
    <row r="3370" spans="1:5" s="45" customFormat="1" x14ac:dyDescent="0.25">
      <c r="A3370" s="150"/>
      <c r="B3370" s="150"/>
      <c r="C3370" s="445"/>
      <c r="D3370" s="54"/>
      <c r="E3370" s="52"/>
    </row>
    <row r="3371" spans="1:5" s="45" customFormat="1" x14ac:dyDescent="0.25">
      <c r="A3371" s="150"/>
      <c r="B3371" s="150"/>
      <c r="C3371" s="445"/>
      <c r="D3371" s="54"/>
      <c r="E3371" s="52"/>
    </row>
    <row r="3372" spans="1:5" s="45" customFormat="1" x14ac:dyDescent="0.25">
      <c r="A3372" s="150"/>
      <c r="B3372" s="150"/>
      <c r="C3372" s="445"/>
      <c r="D3372" s="54"/>
      <c r="E3372" s="52"/>
    </row>
    <row r="3373" spans="1:5" s="45" customFormat="1" x14ac:dyDescent="0.25">
      <c r="A3373" s="150"/>
      <c r="B3373" s="150"/>
      <c r="C3373" s="445"/>
      <c r="D3373" s="54"/>
      <c r="E3373" s="52"/>
    </row>
    <row r="3374" spans="1:5" s="45" customFormat="1" x14ac:dyDescent="0.25">
      <c r="A3374" s="150"/>
      <c r="B3374" s="150"/>
      <c r="C3374" s="445"/>
      <c r="D3374" s="54"/>
      <c r="E3374" s="52"/>
    </row>
    <row r="3375" spans="1:5" s="45" customFormat="1" x14ac:dyDescent="0.25">
      <c r="A3375" s="150"/>
      <c r="B3375" s="150"/>
      <c r="C3375" s="445"/>
      <c r="D3375" s="54"/>
      <c r="E3375" s="52"/>
    </row>
    <row r="3376" spans="1:5" s="45" customFormat="1" x14ac:dyDescent="0.25">
      <c r="A3376" s="150"/>
      <c r="B3376" s="150"/>
      <c r="C3376" s="445"/>
      <c r="D3376" s="54"/>
      <c r="E3376" s="52"/>
    </row>
    <row r="3377" spans="1:5" s="45" customFormat="1" x14ac:dyDescent="0.25">
      <c r="A3377" s="150"/>
      <c r="B3377" s="150"/>
      <c r="C3377" s="445"/>
      <c r="D3377" s="54"/>
      <c r="E3377" s="52"/>
    </row>
    <row r="3378" spans="1:5" s="45" customFormat="1" x14ac:dyDescent="0.25">
      <c r="A3378" s="150"/>
      <c r="B3378" s="150"/>
      <c r="C3378" s="445"/>
      <c r="D3378" s="54"/>
      <c r="E3378" s="52"/>
    </row>
    <row r="3379" spans="1:5" s="45" customFormat="1" x14ac:dyDescent="0.25">
      <c r="A3379" s="150"/>
      <c r="B3379" s="150"/>
      <c r="C3379" s="445"/>
      <c r="D3379" s="54"/>
      <c r="E3379" s="52"/>
    </row>
    <row r="3380" spans="1:5" s="45" customFormat="1" x14ac:dyDescent="0.25">
      <c r="A3380" s="150"/>
      <c r="B3380" s="150"/>
      <c r="C3380" s="445"/>
      <c r="D3380" s="54"/>
      <c r="E3380" s="52"/>
    </row>
    <row r="3381" spans="1:5" s="45" customFormat="1" x14ac:dyDescent="0.25">
      <c r="A3381" s="150"/>
      <c r="B3381" s="150"/>
      <c r="C3381" s="445"/>
      <c r="D3381" s="54"/>
      <c r="E3381" s="52"/>
    </row>
    <row r="3382" spans="1:5" s="45" customFormat="1" x14ac:dyDescent="0.25">
      <c r="A3382" s="150"/>
      <c r="B3382" s="150"/>
      <c r="C3382" s="445"/>
      <c r="D3382" s="54"/>
      <c r="E3382" s="52"/>
    </row>
    <row r="3383" spans="1:5" s="45" customFormat="1" x14ac:dyDescent="0.25">
      <c r="A3383" s="150"/>
      <c r="B3383" s="150"/>
      <c r="C3383" s="445"/>
      <c r="D3383" s="54"/>
      <c r="E3383" s="52"/>
    </row>
    <row r="3384" spans="1:5" s="45" customFormat="1" x14ac:dyDescent="0.25">
      <c r="A3384" s="150"/>
      <c r="B3384" s="150"/>
      <c r="C3384" s="445"/>
      <c r="D3384" s="54"/>
      <c r="E3384" s="52"/>
    </row>
    <row r="3385" spans="1:5" s="45" customFormat="1" x14ac:dyDescent="0.25">
      <c r="A3385" s="150"/>
      <c r="B3385" s="150"/>
      <c r="C3385" s="445"/>
      <c r="D3385" s="54"/>
      <c r="E3385" s="52"/>
    </row>
    <row r="3386" spans="1:5" s="45" customFormat="1" x14ac:dyDescent="0.25">
      <c r="A3386" s="150"/>
      <c r="B3386" s="150"/>
      <c r="C3386" s="445"/>
      <c r="D3386" s="54"/>
      <c r="E3386" s="52"/>
    </row>
    <row r="3387" spans="1:5" s="45" customFormat="1" x14ac:dyDescent="0.25">
      <c r="A3387" s="150"/>
      <c r="B3387" s="150"/>
      <c r="C3387" s="445"/>
      <c r="D3387" s="54"/>
      <c r="E3387" s="52"/>
    </row>
    <row r="3388" spans="1:5" s="45" customFormat="1" x14ac:dyDescent="0.25">
      <c r="A3388" s="150"/>
      <c r="B3388" s="150"/>
      <c r="C3388" s="445"/>
      <c r="D3388" s="54"/>
      <c r="E3388" s="52"/>
    </row>
    <row r="3389" spans="1:5" s="45" customFormat="1" x14ac:dyDescent="0.25">
      <c r="A3389" s="150"/>
      <c r="B3389" s="150"/>
      <c r="C3389" s="445"/>
      <c r="D3389" s="54"/>
      <c r="E3389" s="52"/>
    </row>
    <row r="3390" spans="1:5" s="45" customFormat="1" x14ac:dyDescent="0.25">
      <c r="A3390" s="150"/>
      <c r="B3390" s="150"/>
      <c r="C3390" s="445"/>
      <c r="D3390" s="54"/>
      <c r="E3390" s="52"/>
    </row>
    <row r="3391" spans="1:5" s="45" customFormat="1" x14ac:dyDescent="0.25">
      <c r="A3391" s="150"/>
      <c r="B3391" s="150"/>
      <c r="C3391" s="445"/>
      <c r="D3391" s="54"/>
      <c r="E3391" s="52"/>
    </row>
    <row r="3392" spans="1:5" s="45" customFormat="1" x14ac:dyDescent="0.25">
      <c r="A3392" s="150"/>
      <c r="B3392" s="150"/>
      <c r="C3392" s="445"/>
      <c r="D3392" s="54"/>
      <c r="E3392" s="52"/>
    </row>
    <row r="3393" spans="1:5" s="45" customFormat="1" x14ac:dyDescent="0.25">
      <c r="A3393" s="150"/>
      <c r="B3393" s="150"/>
      <c r="C3393" s="445"/>
      <c r="D3393" s="54"/>
      <c r="E3393" s="52"/>
    </row>
    <row r="3394" spans="1:5" s="45" customFormat="1" x14ac:dyDescent="0.25">
      <c r="A3394" s="150"/>
      <c r="B3394" s="150"/>
      <c r="C3394" s="445"/>
      <c r="D3394" s="54"/>
      <c r="E3394" s="52"/>
    </row>
    <row r="3395" spans="1:5" s="45" customFormat="1" x14ac:dyDescent="0.25">
      <c r="A3395" s="150"/>
      <c r="B3395" s="150"/>
      <c r="C3395" s="445"/>
      <c r="D3395" s="54"/>
      <c r="E3395" s="52"/>
    </row>
    <row r="3396" spans="1:5" s="45" customFormat="1" x14ac:dyDescent="0.25">
      <c r="A3396" s="150"/>
      <c r="B3396" s="150"/>
      <c r="C3396" s="445"/>
      <c r="D3396" s="54"/>
      <c r="E3396" s="52"/>
    </row>
    <row r="3397" spans="1:5" s="45" customFormat="1" x14ac:dyDescent="0.25">
      <c r="A3397" s="150"/>
      <c r="B3397" s="150"/>
      <c r="C3397" s="445"/>
      <c r="D3397" s="54"/>
      <c r="E3397" s="52"/>
    </row>
    <row r="3398" spans="1:5" s="45" customFormat="1" x14ac:dyDescent="0.25">
      <c r="A3398" s="150"/>
      <c r="B3398" s="150"/>
      <c r="C3398" s="445"/>
      <c r="D3398" s="54"/>
      <c r="E3398" s="52"/>
    </row>
    <row r="3399" spans="1:5" s="45" customFormat="1" x14ac:dyDescent="0.25">
      <c r="A3399" s="150"/>
      <c r="B3399" s="150"/>
      <c r="C3399" s="445"/>
      <c r="D3399" s="54"/>
      <c r="E3399" s="52"/>
    </row>
    <row r="3400" spans="1:5" s="45" customFormat="1" x14ac:dyDescent="0.25">
      <c r="A3400" s="150"/>
      <c r="B3400" s="150"/>
      <c r="C3400" s="445"/>
      <c r="D3400" s="54"/>
      <c r="E3400" s="52"/>
    </row>
    <row r="3401" spans="1:5" s="45" customFormat="1" x14ac:dyDescent="0.25">
      <c r="A3401" s="150"/>
      <c r="B3401" s="150"/>
      <c r="C3401" s="445"/>
      <c r="D3401" s="54"/>
      <c r="E3401" s="52"/>
    </row>
    <row r="3402" spans="1:5" s="45" customFormat="1" x14ac:dyDescent="0.25">
      <c r="A3402" s="150"/>
      <c r="B3402" s="150"/>
      <c r="C3402" s="445"/>
      <c r="D3402" s="54"/>
      <c r="E3402" s="52"/>
    </row>
    <row r="3403" spans="1:5" s="45" customFormat="1" x14ac:dyDescent="0.25">
      <c r="A3403" s="150"/>
      <c r="B3403" s="150"/>
      <c r="C3403" s="445"/>
      <c r="D3403" s="54"/>
      <c r="E3403" s="52"/>
    </row>
    <row r="3404" spans="1:5" s="45" customFormat="1" x14ac:dyDescent="0.25">
      <c r="A3404" s="150"/>
      <c r="B3404" s="150"/>
      <c r="C3404" s="445"/>
      <c r="D3404" s="54"/>
      <c r="E3404" s="52"/>
    </row>
    <row r="3405" spans="1:5" s="45" customFormat="1" x14ac:dyDescent="0.25">
      <c r="A3405" s="150"/>
      <c r="B3405" s="150"/>
      <c r="C3405" s="445"/>
      <c r="D3405" s="54"/>
      <c r="E3405" s="52"/>
    </row>
    <row r="3406" spans="1:5" s="45" customFormat="1" x14ac:dyDescent="0.25">
      <c r="A3406" s="150"/>
      <c r="B3406" s="150"/>
      <c r="C3406" s="445"/>
      <c r="D3406" s="54"/>
      <c r="E3406" s="52"/>
    </row>
    <row r="3407" spans="1:5" s="45" customFormat="1" x14ac:dyDescent="0.25">
      <c r="A3407" s="150"/>
      <c r="B3407" s="150"/>
      <c r="C3407" s="445"/>
      <c r="D3407" s="54"/>
      <c r="E3407" s="52"/>
    </row>
    <row r="3408" spans="1:5" s="45" customFormat="1" x14ac:dyDescent="0.25">
      <c r="A3408" s="150"/>
      <c r="B3408" s="150"/>
      <c r="C3408" s="445"/>
      <c r="D3408" s="54"/>
      <c r="E3408" s="52"/>
    </row>
    <row r="3409" spans="1:5" s="45" customFormat="1" x14ac:dyDescent="0.25">
      <c r="A3409" s="150"/>
      <c r="B3409" s="150"/>
      <c r="C3409" s="445"/>
      <c r="D3409" s="54"/>
      <c r="E3409" s="52"/>
    </row>
    <row r="3410" spans="1:5" s="45" customFormat="1" x14ac:dyDescent="0.25">
      <c r="A3410" s="150"/>
      <c r="B3410" s="150"/>
      <c r="C3410" s="445"/>
      <c r="D3410" s="54"/>
      <c r="E3410" s="52"/>
    </row>
    <row r="3411" spans="1:5" s="45" customFormat="1" x14ac:dyDescent="0.25">
      <c r="A3411" s="150"/>
      <c r="B3411" s="150"/>
      <c r="C3411" s="445"/>
      <c r="D3411" s="54"/>
      <c r="E3411" s="52"/>
    </row>
    <row r="3412" spans="1:5" s="45" customFormat="1" x14ac:dyDescent="0.25">
      <c r="A3412" s="150"/>
      <c r="B3412" s="150"/>
      <c r="C3412" s="445"/>
      <c r="D3412" s="54"/>
      <c r="E3412" s="52"/>
    </row>
    <row r="3413" spans="1:5" s="45" customFormat="1" x14ac:dyDescent="0.25">
      <c r="A3413" s="150"/>
      <c r="B3413" s="150"/>
      <c r="C3413" s="445"/>
      <c r="D3413" s="54"/>
      <c r="E3413" s="52"/>
    </row>
    <row r="3414" spans="1:5" s="45" customFormat="1" x14ac:dyDescent="0.25">
      <c r="A3414" s="150"/>
      <c r="B3414" s="150"/>
      <c r="C3414" s="445"/>
      <c r="D3414" s="54"/>
      <c r="E3414" s="52"/>
    </row>
    <row r="3415" spans="1:5" s="45" customFormat="1" x14ac:dyDescent="0.25">
      <c r="A3415" s="150"/>
      <c r="B3415" s="150"/>
      <c r="C3415" s="445"/>
      <c r="D3415" s="54"/>
      <c r="E3415" s="52"/>
    </row>
    <row r="3416" spans="1:5" s="45" customFormat="1" x14ac:dyDescent="0.25">
      <c r="A3416" s="150"/>
      <c r="B3416" s="150"/>
      <c r="C3416" s="445"/>
      <c r="D3416" s="54"/>
      <c r="E3416" s="52"/>
    </row>
    <row r="3417" spans="1:5" s="45" customFormat="1" x14ac:dyDescent="0.25">
      <c r="A3417" s="150"/>
      <c r="B3417" s="150"/>
      <c r="C3417" s="445"/>
      <c r="D3417" s="54"/>
      <c r="E3417" s="52"/>
    </row>
    <row r="3418" spans="1:5" s="45" customFormat="1" x14ac:dyDescent="0.25">
      <c r="A3418" s="150"/>
      <c r="B3418" s="150"/>
      <c r="C3418" s="445"/>
      <c r="D3418" s="54"/>
      <c r="E3418" s="52"/>
    </row>
    <row r="3419" spans="1:5" s="45" customFormat="1" x14ac:dyDescent="0.25">
      <c r="A3419" s="150"/>
      <c r="B3419" s="150"/>
      <c r="C3419" s="445"/>
      <c r="D3419" s="54"/>
      <c r="E3419" s="52"/>
    </row>
    <row r="3420" spans="1:5" s="45" customFormat="1" x14ac:dyDescent="0.25">
      <c r="A3420" s="150"/>
      <c r="B3420" s="150"/>
      <c r="C3420" s="445"/>
      <c r="D3420" s="54"/>
      <c r="E3420" s="52"/>
    </row>
    <row r="3421" spans="1:5" s="45" customFormat="1" x14ac:dyDescent="0.25">
      <c r="A3421" s="150"/>
      <c r="B3421" s="150"/>
      <c r="C3421" s="445"/>
      <c r="D3421" s="54"/>
      <c r="E3421" s="52"/>
    </row>
    <row r="3422" spans="1:5" s="45" customFormat="1" x14ac:dyDescent="0.25">
      <c r="A3422" s="150"/>
      <c r="B3422" s="150"/>
      <c r="C3422" s="445"/>
      <c r="D3422" s="54"/>
      <c r="E3422" s="52"/>
    </row>
    <row r="3423" spans="1:5" s="45" customFormat="1" x14ac:dyDescent="0.25">
      <c r="A3423" s="150"/>
      <c r="B3423" s="150"/>
      <c r="C3423" s="445"/>
      <c r="D3423" s="54"/>
      <c r="E3423" s="52"/>
    </row>
    <row r="3424" spans="1:5" s="45" customFormat="1" x14ac:dyDescent="0.25">
      <c r="A3424" s="150"/>
      <c r="B3424" s="150"/>
      <c r="C3424" s="445"/>
      <c r="D3424" s="54"/>
      <c r="E3424" s="52"/>
    </row>
    <row r="3425" spans="1:5" s="45" customFormat="1" x14ac:dyDescent="0.25">
      <c r="A3425" s="150"/>
      <c r="B3425" s="150"/>
      <c r="C3425" s="445"/>
      <c r="D3425" s="54"/>
      <c r="E3425" s="52"/>
    </row>
    <row r="3426" spans="1:5" s="45" customFormat="1" x14ac:dyDescent="0.25">
      <c r="A3426" s="150"/>
      <c r="B3426" s="150"/>
      <c r="C3426" s="445"/>
      <c r="D3426" s="54"/>
      <c r="E3426" s="52"/>
    </row>
    <row r="3427" spans="1:5" s="45" customFormat="1" x14ac:dyDescent="0.25">
      <c r="A3427" s="150"/>
      <c r="B3427" s="150"/>
      <c r="C3427" s="445"/>
      <c r="D3427" s="54"/>
      <c r="E3427" s="52"/>
    </row>
    <row r="3428" spans="1:5" s="45" customFormat="1" x14ac:dyDescent="0.25">
      <c r="A3428" s="150"/>
      <c r="B3428" s="150"/>
      <c r="C3428" s="445"/>
      <c r="D3428" s="54"/>
      <c r="E3428" s="52"/>
    </row>
    <row r="3429" spans="1:5" s="45" customFormat="1" x14ac:dyDescent="0.25">
      <c r="A3429" s="150"/>
      <c r="B3429" s="150"/>
      <c r="C3429" s="445"/>
      <c r="D3429" s="54"/>
      <c r="E3429" s="52"/>
    </row>
    <row r="3430" spans="1:5" s="45" customFormat="1" x14ac:dyDescent="0.25">
      <c r="A3430" s="150"/>
      <c r="B3430" s="150"/>
      <c r="C3430" s="445"/>
      <c r="D3430" s="54"/>
      <c r="E3430" s="52"/>
    </row>
    <row r="3431" spans="1:5" s="45" customFormat="1" x14ac:dyDescent="0.25">
      <c r="A3431" s="150"/>
      <c r="B3431" s="150"/>
      <c r="C3431" s="445"/>
      <c r="D3431" s="54"/>
      <c r="E3431" s="52"/>
    </row>
    <row r="3432" spans="1:5" s="45" customFormat="1" x14ac:dyDescent="0.25">
      <c r="A3432" s="150"/>
      <c r="B3432" s="150"/>
      <c r="C3432" s="445"/>
      <c r="D3432" s="54"/>
      <c r="E3432" s="52"/>
    </row>
    <row r="3433" spans="1:5" s="45" customFormat="1" x14ac:dyDescent="0.25">
      <c r="A3433" s="150"/>
      <c r="B3433" s="150"/>
      <c r="C3433" s="445"/>
      <c r="D3433" s="54"/>
      <c r="E3433" s="52"/>
    </row>
    <row r="3434" spans="1:5" s="45" customFormat="1" x14ac:dyDescent="0.25">
      <c r="A3434" s="150"/>
      <c r="B3434" s="150"/>
      <c r="C3434" s="445"/>
      <c r="D3434" s="54"/>
      <c r="E3434" s="52"/>
    </row>
    <row r="3435" spans="1:5" s="45" customFormat="1" x14ac:dyDescent="0.25">
      <c r="A3435" s="150"/>
      <c r="B3435" s="150"/>
      <c r="C3435" s="445"/>
      <c r="D3435" s="54"/>
      <c r="E3435" s="52"/>
    </row>
    <row r="3436" spans="1:5" s="45" customFormat="1" x14ac:dyDescent="0.25">
      <c r="A3436" s="150"/>
      <c r="B3436" s="150"/>
      <c r="C3436" s="445"/>
      <c r="D3436" s="54"/>
      <c r="E3436" s="52"/>
    </row>
    <row r="3437" spans="1:5" s="45" customFormat="1" x14ac:dyDescent="0.25">
      <c r="A3437" s="150"/>
      <c r="B3437" s="150"/>
      <c r="C3437" s="445"/>
      <c r="D3437" s="54"/>
      <c r="E3437" s="52"/>
    </row>
    <row r="3438" spans="1:5" s="45" customFormat="1" x14ac:dyDescent="0.25">
      <c r="A3438" s="150"/>
      <c r="B3438" s="150"/>
      <c r="C3438" s="445"/>
      <c r="D3438" s="54"/>
      <c r="E3438" s="52"/>
    </row>
    <row r="3439" spans="1:5" s="45" customFormat="1" x14ac:dyDescent="0.25">
      <c r="A3439" s="150"/>
      <c r="B3439" s="150"/>
      <c r="C3439" s="445"/>
      <c r="D3439" s="54"/>
      <c r="E3439" s="52"/>
    </row>
    <row r="3440" spans="1:5" s="45" customFormat="1" x14ac:dyDescent="0.25">
      <c r="A3440" s="150"/>
      <c r="B3440" s="150"/>
      <c r="C3440" s="445"/>
      <c r="D3440" s="54"/>
      <c r="E3440" s="52"/>
    </row>
    <row r="3441" spans="1:5" s="45" customFormat="1" x14ac:dyDescent="0.25">
      <c r="A3441" s="150"/>
      <c r="B3441" s="150"/>
      <c r="C3441" s="445"/>
      <c r="D3441" s="54"/>
      <c r="E3441" s="52"/>
    </row>
    <row r="3442" spans="1:5" s="45" customFormat="1" x14ac:dyDescent="0.25">
      <c r="A3442" s="150"/>
      <c r="B3442" s="150"/>
      <c r="C3442" s="445"/>
      <c r="D3442" s="54"/>
      <c r="E3442" s="52"/>
    </row>
    <row r="3443" spans="1:5" s="45" customFormat="1" x14ac:dyDescent="0.25">
      <c r="A3443" s="150"/>
      <c r="B3443" s="150"/>
      <c r="C3443" s="445"/>
      <c r="D3443" s="54"/>
      <c r="E3443" s="52"/>
    </row>
    <row r="3444" spans="1:5" s="45" customFormat="1" x14ac:dyDescent="0.25">
      <c r="A3444" s="150"/>
      <c r="B3444" s="150"/>
      <c r="C3444" s="445"/>
      <c r="D3444" s="54"/>
      <c r="E3444" s="52"/>
    </row>
    <row r="3445" spans="1:5" s="45" customFormat="1" x14ac:dyDescent="0.25">
      <c r="A3445" s="150"/>
      <c r="B3445" s="150"/>
      <c r="C3445" s="445"/>
      <c r="D3445" s="54"/>
      <c r="E3445" s="52"/>
    </row>
    <row r="3446" spans="1:5" s="45" customFormat="1" x14ac:dyDescent="0.25">
      <c r="A3446" s="150"/>
      <c r="B3446" s="150"/>
      <c r="C3446" s="445"/>
      <c r="D3446" s="54"/>
      <c r="E3446" s="52"/>
    </row>
    <row r="3447" spans="1:5" s="45" customFormat="1" x14ac:dyDescent="0.25">
      <c r="A3447" s="150"/>
      <c r="B3447" s="150"/>
      <c r="C3447" s="445"/>
      <c r="D3447" s="54"/>
      <c r="E3447" s="52"/>
    </row>
    <row r="3448" spans="1:5" s="45" customFormat="1" x14ac:dyDescent="0.25">
      <c r="A3448" s="150"/>
      <c r="B3448" s="150"/>
      <c r="C3448" s="445"/>
      <c r="D3448" s="54"/>
      <c r="E3448" s="52"/>
    </row>
    <row r="3449" spans="1:5" s="45" customFormat="1" x14ac:dyDescent="0.25">
      <c r="A3449" s="150"/>
      <c r="B3449" s="150"/>
      <c r="C3449" s="445"/>
      <c r="D3449" s="54"/>
      <c r="E3449" s="52"/>
    </row>
    <row r="3450" spans="1:5" s="45" customFormat="1" x14ac:dyDescent="0.25">
      <c r="A3450" s="150"/>
      <c r="B3450" s="150"/>
      <c r="C3450" s="445"/>
      <c r="D3450" s="54"/>
      <c r="E3450" s="52"/>
    </row>
    <row r="3451" spans="1:5" s="45" customFormat="1" x14ac:dyDescent="0.25">
      <c r="A3451" s="150"/>
      <c r="B3451" s="150"/>
      <c r="C3451" s="445"/>
      <c r="D3451" s="54"/>
      <c r="E3451" s="52"/>
    </row>
    <row r="3452" spans="1:5" s="45" customFormat="1" x14ac:dyDescent="0.25">
      <c r="A3452" s="150"/>
      <c r="B3452" s="150"/>
      <c r="C3452" s="445"/>
      <c r="D3452" s="54"/>
      <c r="E3452" s="52"/>
    </row>
    <row r="3453" spans="1:5" s="45" customFormat="1" x14ac:dyDescent="0.25">
      <c r="A3453" s="150"/>
      <c r="B3453" s="150"/>
      <c r="C3453" s="445"/>
      <c r="D3453" s="54"/>
      <c r="E3453" s="52"/>
    </row>
    <row r="3454" spans="1:5" s="45" customFormat="1" x14ac:dyDescent="0.25">
      <c r="A3454" s="150"/>
      <c r="B3454" s="150"/>
      <c r="C3454" s="445"/>
      <c r="D3454" s="54"/>
      <c r="E3454" s="52"/>
    </row>
    <row r="3455" spans="1:5" s="45" customFormat="1" x14ac:dyDescent="0.25">
      <c r="A3455" s="150"/>
      <c r="B3455" s="150"/>
      <c r="C3455" s="445"/>
      <c r="D3455" s="54"/>
      <c r="E3455" s="52"/>
    </row>
    <row r="3456" spans="1:5" s="45" customFormat="1" x14ac:dyDescent="0.25">
      <c r="A3456" s="150"/>
      <c r="B3456" s="150"/>
      <c r="C3456" s="445"/>
      <c r="D3456" s="54"/>
      <c r="E3456" s="52"/>
    </row>
    <row r="3457" spans="1:5" s="45" customFormat="1" x14ac:dyDescent="0.25">
      <c r="A3457" s="150"/>
      <c r="B3457" s="150"/>
      <c r="C3457" s="445"/>
      <c r="D3457" s="54"/>
      <c r="E3457" s="52"/>
    </row>
    <row r="3458" spans="1:5" s="45" customFormat="1" x14ac:dyDescent="0.25">
      <c r="A3458" s="150"/>
      <c r="B3458" s="150"/>
      <c r="C3458" s="445"/>
      <c r="D3458" s="54"/>
      <c r="E3458" s="52"/>
    </row>
    <row r="3459" spans="1:5" s="45" customFormat="1" x14ac:dyDescent="0.25">
      <c r="A3459" s="150"/>
      <c r="B3459" s="150"/>
      <c r="C3459" s="445"/>
      <c r="D3459" s="54"/>
      <c r="E3459" s="52"/>
    </row>
    <row r="3460" spans="1:5" s="45" customFormat="1" x14ac:dyDescent="0.25">
      <c r="A3460" s="150"/>
      <c r="B3460" s="150"/>
      <c r="C3460" s="445"/>
      <c r="D3460" s="54"/>
      <c r="E3460" s="52"/>
    </row>
    <row r="3461" spans="1:5" s="45" customFormat="1" x14ac:dyDescent="0.25">
      <c r="A3461" s="150"/>
      <c r="B3461" s="150"/>
      <c r="C3461" s="445"/>
      <c r="D3461" s="54"/>
      <c r="E3461" s="52"/>
    </row>
    <row r="3462" spans="1:5" s="45" customFormat="1" x14ac:dyDescent="0.25">
      <c r="A3462" s="150"/>
      <c r="B3462" s="150"/>
      <c r="C3462" s="445"/>
      <c r="D3462" s="54"/>
      <c r="E3462" s="52"/>
    </row>
    <row r="3463" spans="1:5" s="45" customFormat="1" x14ac:dyDescent="0.25">
      <c r="A3463" s="150"/>
      <c r="B3463" s="150"/>
      <c r="C3463" s="445"/>
      <c r="D3463" s="54"/>
      <c r="E3463" s="52"/>
    </row>
    <row r="3464" spans="1:5" s="45" customFormat="1" x14ac:dyDescent="0.25">
      <c r="A3464" s="150"/>
      <c r="B3464" s="150"/>
      <c r="C3464" s="445"/>
      <c r="D3464" s="54"/>
      <c r="E3464" s="52"/>
    </row>
    <row r="3465" spans="1:5" s="45" customFormat="1" x14ac:dyDescent="0.25">
      <c r="A3465" s="150"/>
      <c r="B3465" s="150"/>
      <c r="C3465" s="445"/>
      <c r="D3465" s="54"/>
      <c r="E3465" s="52"/>
    </row>
    <row r="3466" spans="1:5" s="45" customFormat="1" x14ac:dyDescent="0.25">
      <c r="A3466" s="150"/>
      <c r="B3466" s="150"/>
      <c r="C3466" s="445"/>
      <c r="D3466" s="54"/>
      <c r="E3466" s="52"/>
    </row>
    <row r="3467" spans="1:5" s="45" customFormat="1" x14ac:dyDescent="0.25">
      <c r="A3467" s="150"/>
      <c r="B3467" s="150"/>
      <c r="C3467" s="445"/>
      <c r="D3467" s="54"/>
      <c r="E3467" s="52"/>
    </row>
    <row r="3468" spans="1:5" s="45" customFormat="1" x14ac:dyDescent="0.25">
      <c r="A3468" s="150"/>
      <c r="B3468" s="150"/>
      <c r="C3468" s="445"/>
      <c r="D3468" s="54"/>
      <c r="E3468" s="52"/>
    </row>
    <row r="3469" spans="1:5" s="45" customFormat="1" x14ac:dyDescent="0.25">
      <c r="A3469" s="150"/>
      <c r="B3469" s="150"/>
      <c r="C3469" s="445"/>
      <c r="D3469" s="54"/>
      <c r="E3469" s="52"/>
    </row>
    <row r="3470" spans="1:5" s="45" customFormat="1" x14ac:dyDescent="0.25">
      <c r="A3470" s="150"/>
      <c r="B3470" s="150"/>
      <c r="C3470" s="445"/>
      <c r="D3470" s="54"/>
      <c r="E3470" s="52"/>
    </row>
    <row r="3471" spans="1:5" s="45" customFormat="1" x14ac:dyDescent="0.25">
      <c r="A3471" s="150"/>
      <c r="B3471" s="150"/>
      <c r="C3471" s="445"/>
      <c r="D3471" s="54"/>
      <c r="E3471" s="52"/>
    </row>
    <row r="3472" spans="1:5" s="45" customFormat="1" x14ac:dyDescent="0.25">
      <c r="A3472" s="150"/>
      <c r="B3472" s="150"/>
      <c r="C3472" s="445"/>
      <c r="D3472" s="54"/>
      <c r="E3472" s="52"/>
    </row>
    <row r="3473" spans="1:5" s="45" customFormat="1" x14ac:dyDescent="0.25">
      <c r="A3473" s="150"/>
      <c r="B3473" s="150"/>
      <c r="C3473" s="445"/>
      <c r="D3473" s="54"/>
      <c r="E3473" s="52"/>
    </row>
    <row r="3474" spans="1:5" s="45" customFormat="1" x14ac:dyDescent="0.25">
      <c r="A3474" s="150"/>
      <c r="B3474" s="150"/>
      <c r="C3474" s="445"/>
      <c r="D3474" s="54"/>
      <c r="E3474" s="52"/>
    </row>
    <row r="3475" spans="1:5" s="45" customFormat="1" x14ac:dyDescent="0.25">
      <c r="A3475" s="150"/>
      <c r="B3475" s="150"/>
      <c r="C3475" s="445"/>
      <c r="D3475" s="54"/>
      <c r="E3475" s="52"/>
    </row>
    <row r="3476" spans="1:5" s="45" customFormat="1" x14ac:dyDescent="0.25">
      <c r="A3476" s="150"/>
      <c r="B3476" s="150"/>
      <c r="C3476" s="445"/>
      <c r="D3476" s="54"/>
      <c r="E3476" s="52"/>
    </row>
    <row r="3477" spans="1:5" s="45" customFormat="1" x14ac:dyDescent="0.25">
      <c r="A3477" s="150"/>
      <c r="B3477" s="150"/>
      <c r="C3477" s="445"/>
      <c r="D3477" s="54"/>
      <c r="E3477" s="52"/>
    </row>
    <row r="3478" spans="1:5" s="45" customFormat="1" x14ac:dyDescent="0.25">
      <c r="A3478" s="150"/>
      <c r="B3478" s="150"/>
      <c r="C3478" s="445"/>
      <c r="D3478" s="54"/>
      <c r="E3478" s="52"/>
    </row>
    <row r="3479" spans="1:5" s="45" customFormat="1" x14ac:dyDescent="0.25">
      <c r="A3479" s="150"/>
      <c r="B3479" s="150"/>
      <c r="C3479" s="445"/>
      <c r="D3479" s="54"/>
      <c r="E3479" s="52"/>
    </row>
    <row r="3480" spans="1:5" s="45" customFormat="1" x14ac:dyDescent="0.25">
      <c r="A3480" s="150"/>
      <c r="B3480" s="150"/>
      <c r="C3480" s="445"/>
      <c r="D3480" s="54"/>
      <c r="E3480" s="52"/>
    </row>
    <row r="3481" spans="1:5" s="45" customFormat="1" x14ac:dyDescent="0.25">
      <c r="A3481" s="150"/>
      <c r="B3481" s="150"/>
      <c r="C3481" s="445"/>
      <c r="D3481" s="54"/>
      <c r="E3481" s="52"/>
    </row>
    <row r="3482" spans="1:5" s="45" customFormat="1" x14ac:dyDescent="0.25">
      <c r="A3482" s="150"/>
      <c r="B3482" s="150"/>
      <c r="C3482" s="445"/>
      <c r="D3482" s="54"/>
      <c r="E3482" s="52"/>
    </row>
    <row r="3483" spans="1:5" s="45" customFormat="1" x14ac:dyDescent="0.25">
      <c r="A3483" s="150"/>
      <c r="B3483" s="150"/>
      <c r="C3483" s="445"/>
      <c r="D3483" s="54"/>
      <c r="E3483" s="52"/>
    </row>
    <row r="3484" spans="1:5" s="45" customFormat="1" x14ac:dyDescent="0.25">
      <c r="A3484" s="150"/>
      <c r="B3484" s="150"/>
      <c r="C3484" s="445"/>
      <c r="D3484" s="54"/>
      <c r="E3484" s="52"/>
    </row>
    <row r="3485" spans="1:5" s="45" customFormat="1" x14ac:dyDescent="0.25">
      <c r="A3485" s="150"/>
      <c r="B3485" s="150"/>
      <c r="C3485" s="445"/>
      <c r="D3485" s="54"/>
      <c r="E3485" s="52"/>
    </row>
    <row r="3486" spans="1:5" s="45" customFormat="1" x14ac:dyDescent="0.25">
      <c r="A3486" s="150"/>
      <c r="B3486" s="150"/>
      <c r="C3486" s="445"/>
      <c r="D3486" s="54"/>
      <c r="E3486" s="52"/>
    </row>
    <row r="3487" spans="1:5" s="45" customFormat="1" x14ac:dyDescent="0.25">
      <c r="A3487" s="150"/>
      <c r="B3487" s="150"/>
      <c r="C3487" s="445"/>
      <c r="D3487" s="54"/>
      <c r="E3487" s="52"/>
    </row>
    <row r="3488" spans="1:5" s="45" customFormat="1" x14ac:dyDescent="0.25">
      <c r="A3488" s="150"/>
      <c r="B3488" s="150"/>
      <c r="C3488" s="445"/>
      <c r="D3488" s="54"/>
      <c r="E3488" s="52"/>
    </row>
    <row r="3489" spans="1:5" s="45" customFormat="1" x14ac:dyDescent="0.25">
      <c r="A3489" s="150"/>
      <c r="B3489" s="150"/>
      <c r="C3489" s="445"/>
      <c r="D3489" s="54"/>
      <c r="E3489" s="52"/>
    </row>
    <row r="3490" spans="1:5" s="45" customFormat="1" x14ac:dyDescent="0.25">
      <c r="A3490" s="150"/>
      <c r="B3490" s="150"/>
      <c r="C3490" s="445"/>
      <c r="D3490" s="54"/>
      <c r="E3490" s="52"/>
    </row>
    <row r="3491" spans="1:5" s="45" customFormat="1" x14ac:dyDescent="0.25">
      <c r="A3491" s="150"/>
      <c r="B3491" s="150"/>
      <c r="C3491" s="445"/>
      <c r="D3491" s="54"/>
      <c r="E3491" s="52"/>
    </row>
    <row r="3492" spans="1:5" s="45" customFormat="1" x14ac:dyDescent="0.25">
      <c r="A3492" s="150"/>
      <c r="B3492" s="150"/>
      <c r="C3492" s="445"/>
      <c r="D3492" s="54"/>
      <c r="E3492" s="52"/>
    </row>
    <row r="3493" spans="1:5" s="45" customFormat="1" x14ac:dyDescent="0.25">
      <c r="A3493" s="150"/>
      <c r="B3493" s="150"/>
      <c r="C3493" s="445"/>
      <c r="D3493" s="54"/>
      <c r="E3493" s="52"/>
    </row>
    <row r="3494" spans="1:5" s="45" customFormat="1" x14ac:dyDescent="0.25">
      <c r="A3494" s="150"/>
      <c r="B3494" s="150"/>
      <c r="C3494" s="445"/>
      <c r="D3494" s="54"/>
      <c r="E3494" s="52"/>
    </row>
    <row r="3495" spans="1:5" s="45" customFormat="1" x14ac:dyDescent="0.25">
      <c r="A3495" s="150"/>
      <c r="B3495" s="150"/>
      <c r="C3495" s="445"/>
      <c r="D3495" s="54"/>
      <c r="E3495" s="52"/>
    </row>
    <row r="3496" spans="1:5" s="45" customFormat="1" x14ac:dyDescent="0.25">
      <c r="A3496" s="150"/>
      <c r="B3496" s="150"/>
      <c r="C3496" s="445"/>
      <c r="D3496" s="54"/>
      <c r="E3496" s="52"/>
    </row>
    <row r="3497" spans="1:5" s="45" customFormat="1" x14ac:dyDescent="0.25">
      <c r="A3497" s="150"/>
      <c r="B3497" s="150"/>
      <c r="C3497" s="445"/>
      <c r="D3497" s="54"/>
      <c r="E3497" s="52"/>
    </row>
    <row r="3498" spans="1:5" s="45" customFormat="1" x14ac:dyDescent="0.25">
      <c r="A3498" s="150"/>
      <c r="B3498" s="150"/>
      <c r="C3498" s="445"/>
      <c r="D3498" s="54"/>
      <c r="E3498" s="52"/>
    </row>
    <row r="3499" spans="1:5" s="45" customFormat="1" x14ac:dyDescent="0.25">
      <c r="A3499" s="150"/>
      <c r="B3499" s="150"/>
      <c r="C3499" s="445"/>
      <c r="D3499" s="54"/>
      <c r="E3499" s="52"/>
    </row>
    <row r="3500" spans="1:5" s="45" customFormat="1" x14ac:dyDescent="0.25">
      <c r="A3500" s="150"/>
      <c r="B3500" s="150"/>
      <c r="C3500" s="445"/>
      <c r="D3500" s="54"/>
      <c r="E3500" s="52"/>
    </row>
    <row r="3501" spans="1:5" s="45" customFormat="1" x14ac:dyDescent="0.25">
      <c r="A3501" s="150"/>
      <c r="B3501" s="150"/>
      <c r="C3501" s="445"/>
      <c r="D3501" s="54"/>
      <c r="E3501" s="52"/>
    </row>
    <row r="3502" spans="1:5" s="45" customFormat="1" x14ac:dyDescent="0.25">
      <c r="A3502" s="150"/>
      <c r="B3502" s="150"/>
      <c r="C3502" s="445"/>
      <c r="D3502" s="54"/>
      <c r="E3502" s="52"/>
    </row>
    <row r="3503" spans="1:5" s="45" customFormat="1" x14ac:dyDescent="0.25">
      <c r="A3503" s="150"/>
      <c r="B3503" s="150"/>
      <c r="C3503" s="445"/>
      <c r="D3503" s="54"/>
      <c r="E3503" s="52"/>
    </row>
    <row r="3504" spans="1:5" s="45" customFormat="1" x14ac:dyDescent="0.25">
      <c r="A3504" s="150"/>
      <c r="B3504" s="150"/>
      <c r="C3504" s="445"/>
      <c r="D3504" s="54"/>
      <c r="E3504" s="52"/>
    </row>
    <row r="3505" spans="1:5" s="45" customFormat="1" x14ac:dyDescent="0.25">
      <c r="A3505" s="150"/>
      <c r="B3505" s="150"/>
      <c r="C3505" s="445"/>
      <c r="D3505" s="54"/>
      <c r="E3505" s="52"/>
    </row>
    <row r="3506" spans="1:5" s="45" customFormat="1" x14ac:dyDescent="0.25">
      <c r="A3506" s="150"/>
      <c r="B3506" s="150"/>
      <c r="C3506" s="445"/>
      <c r="D3506" s="54"/>
      <c r="E3506" s="52"/>
    </row>
    <row r="3507" spans="1:5" s="45" customFormat="1" x14ac:dyDescent="0.25">
      <c r="A3507" s="150"/>
      <c r="B3507" s="150"/>
      <c r="C3507" s="445"/>
      <c r="D3507" s="54"/>
      <c r="E3507" s="52"/>
    </row>
    <row r="3508" spans="1:5" s="45" customFormat="1" x14ac:dyDescent="0.25">
      <c r="A3508" s="150"/>
      <c r="B3508" s="150"/>
      <c r="C3508" s="445"/>
      <c r="D3508" s="54"/>
      <c r="E3508" s="52"/>
    </row>
    <row r="3509" spans="1:5" s="45" customFormat="1" x14ac:dyDescent="0.25">
      <c r="A3509" s="150"/>
      <c r="B3509" s="150"/>
      <c r="C3509" s="445"/>
      <c r="D3509" s="54"/>
      <c r="E3509" s="52"/>
    </row>
    <row r="3510" spans="1:5" s="45" customFormat="1" x14ac:dyDescent="0.25">
      <c r="A3510" s="150"/>
      <c r="B3510" s="150"/>
      <c r="C3510" s="445"/>
      <c r="D3510" s="54"/>
      <c r="E3510" s="52"/>
    </row>
    <row r="3511" spans="1:5" s="45" customFormat="1" x14ac:dyDescent="0.25">
      <c r="A3511" s="150"/>
      <c r="B3511" s="150"/>
      <c r="C3511" s="445"/>
      <c r="D3511" s="54"/>
      <c r="E3511" s="52"/>
    </row>
    <row r="3512" spans="1:5" s="45" customFormat="1" x14ac:dyDescent="0.25">
      <c r="A3512" s="150"/>
      <c r="B3512" s="150"/>
      <c r="C3512" s="445"/>
      <c r="D3512" s="54"/>
      <c r="E3512" s="52"/>
    </row>
    <row r="3513" spans="1:5" s="45" customFormat="1" x14ac:dyDescent="0.25">
      <c r="A3513" s="150"/>
      <c r="B3513" s="150"/>
      <c r="C3513" s="445"/>
      <c r="D3513" s="54"/>
      <c r="E3513" s="52"/>
    </row>
    <row r="3514" spans="1:5" s="45" customFormat="1" x14ac:dyDescent="0.25">
      <c r="A3514" s="150"/>
      <c r="B3514" s="150"/>
      <c r="C3514" s="445"/>
      <c r="D3514" s="54"/>
      <c r="E3514" s="52"/>
    </row>
    <row r="3515" spans="1:5" s="45" customFormat="1" x14ac:dyDescent="0.25">
      <c r="A3515" s="150"/>
      <c r="B3515" s="150"/>
      <c r="C3515" s="445"/>
      <c r="D3515" s="54"/>
      <c r="E3515" s="52"/>
    </row>
    <row r="3516" spans="1:5" s="45" customFormat="1" x14ac:dyDescent="0.25">
      <c r="A3516" s="150"/>
      <c r="B3516" s="150"/>
      <c r="C3516" s="445"/>
      <c r="D3516" s="54"/>
      <c r="E3516" s="52"/>
    </row>
    <row r="3517" spans="1:5" s="45" customFormat="1" x14ac:dyDescent="0.25">
      <c r="A3517" s="150"/>
      <c r="B3517" s="150"/>
      <c r="C3517" s="445"/>
      <c r="D3517" s="54"/>
      <c r="E3517" s="52"/>
    </row>
    <row r="3518" spans="1:5" s="45" customFormat="1" x14ac:dyDescent="0.25">
      <c r="A3518" s="150"/>
      <c r="B3518" s="150"/>
      <c r="C3518" s="445"/>
      <c r="D3518" s="54"/>
      <c r="E3518" s="52"/>
    </row>
    <row r="3519" spans="1:5" s="45" customFormat="1" x14ac:dyDescent="0.25">
      <c r="A3519" s="150"/>
      <c r="B3519" s="150"/>
      <c r="C3519" s="445"/>
      <c r="D3519" s="54"/>
      <c r="E3519" s="52"/>
    </row>
    <row r="3520" spans="1:5" s="45" customFormat="1" x14ac:dyDescent="0.25">
      <c r="A3520" s="150"/>
      <c r="B3520" s="150"/>
      <c r="C3520" s="445"/>
      <c r="D3520" s="54"/>
      <c r="E3520" s="52"/>
    </row>
    <row r="3521" spans="1:5" s="45" customFormat="1" x14ac:dyDescent="0.25">
      <c r="A3521" s="150"/>
      <c r="B3521" s="150"/>
      <c r="C3521" s="445"/>
      <c r="D3521" s="54"/>
      <c r="E3521" s="52"/>
    </row>
    <row r="3522" spans="1:5" s="45" customFormat="1" x14ac:dyDescent="0.25">
      <c r="A3522" s="150"/>
      <c r="B3522" s="150"/>
      <c r="C3522" s="445"/>
      <c r="D3522" s="54"/>
      <c r="E3522" s="52"/>
    </row>
    <row r="3523" spans="1:5" s="45" customFormat="1" x14ac:dyDescent="0.25">
      <c r="A3523" s="150"/>
      <c r="B3523" s="150"/>
      <c r="C3523" s="445"/>
      <c r="D3523" s="54"/>
      <c r="E3523" s="52"/>
    </row>
    <row r="3524" spans="1:5" s="45" customFormat="1" x14ac:dyDescent="0.25">
      <c r="A3524" s="150"/>
      <c r="B3524" s="150"/>
      <c r="C3524" s="445"/>
      <c r="D3524" s="54"/>
      <c r="E3524" s="52"/>
    </row>
    <row r="3525" spans="1:5" s="45" customFormat="1" x14ac:dyDescent="0.25">
      <c r="A3525" s="150"/>
      <c r="B3525" s="150"/>
      <c r="C3525" s="445"/>
      <c r="D3525" s="54"/>
      <c r="E3525" s="52"/>
    </row>
    <row r="3526" spans="1:5" s="45" customFormat="1" x14ac:dyDescent="0.25">
      <c r="A3526" s="150"/>
      <c r="B3526" s="150"/>
      <c r="C3526" s="445"/>
      <c r="D3526" s="54"/>
      <c r="E3526" s="52"/>
    </row>
    <row r="3527" spans="1:5" s="45" customFormat="1" x14ac:dyDescent="0.25">
      <c r="A3527" s="150"/>
      <c r="B3527" s="150"/>
      <c r="C3527" s="445"/>
      <c r="D3527" s="54"/>
      <c r="E3527" s="52"/>
    </row>
    <row r="3528" spans="1:5" s="45" customFormat="1" x14ac:dyDescent="0.25">
      <c r="A3528" s="150"/>
      <c r="B3528" s="150"/>
      <c r="C3528" s="445"/>
      <c r="D3528" s="54"/>
      <c r="E3528" s="52"/>
    </row>
    <row r="3529" spans="1:5" s="45" customFormat="1" x14ac:dyDescent="0.25">
      <c r="A3529" s="150"/>
      <c r="B3529" s="150"/>
      <c r="C3529" s="445"/>
      <c r="D3529" s="54"/>
      <c r="E3529" s="52"/>
    </row>
    <row r="3530" spans="1:5" s="45" customFormat="1" x14ac:dyDescent="0.25">
      <c r="A3530" s="150"/>
      <c r="B3530" s="150"/>
      <c r="C3530" s="445"/>
      <c r="D3530" s="54"/>
      <c r="E3530" s="52"/>
    </row>
    <row r="3531" spans="1:5" s="45" customFormat="1" x14ac:dyDescent="0.25">
      <c r="A3531" s="150"/>
      <c r="B3531" s="150"/>
      <c r="C3531" s="445"/>
      <c r="D3531" s="54"/>
      <c r="E3531" s="52"/>
    </row>
    <row r="3532" spans="1:5" s="45" customFormat="1" x14ac:dyDescent="0.25">
      <c r="A3532" s="150"/>
      <c r="B3532" s="150"/>
      <c r="C3532" s="445"/>
      <c r="D3532" s="54"/>
      <c r="E3532" s="52"/>
    </row>
    <row r="3533" spans="1:5" s="45" customFormat="1" x14ac:dyDescent="0.25">
      <c r="A3533" s="150"/>
      <c r="B3533" s="150"/>
      <c r="C3533" s="445"/>
      <c r="D3533" s="54"/>
      <c r="E3533" s="52"/>
    </row>
    <row r="3534" spans="1:5" s="45" customFormat="1" x14ac:dyDescent="0.25">
      <c r="A3534" s="150"/>
      <c r="B3534" s="150"/>
      <c r="C3534" s="445"/>
      <c r="D3534" s="54"/>
      <c r="E3534" s="52"/>
    </row>
    <row r="3535" spans="1:5" s="45" customFormat="1" x14ac:dyDescent="0.25">
      <c r="A3535" s="150"/>
      <c r="B3535" s="150"/>
      <c r="C3535" s="445"/>
      <c r="D3535" s="54"/>
      <c r="E3535" s="52"/>
    </row>
    <row r="3536" spans="1:5" s="45" customFormat="1" x14ac:dyDescent="0.25">
      <c r="A3536" s="150"/>
      <c r="B3536" s="150"/>
      <c r="C3536" s="445"/>
      <c r="D3536" s="54"/>
      <c r="E3536" s="52"/>
    </row>
    <row r="3537" spans="1:5" s="45" customFormat="1" x14ac:dyDescent="0.25">
      <c r="A3537" s="150"/>
      <c r="B3537" s="150"/>
      <c r="C3537" s="445"/>
      <c r="D3537" s="54"/>
      <c r="E3537" s="52"/>
    </row>
    <row r="3538" spans="1:5" s="45" customFormat="1" x14ac:dyDescent="0.25">
      <c r="A3538" s="150"/>
      <c r="B3538" s="150"/>
      <c r="C3538" s="445"/>
      <c r="D3538" s="54"/>
      <c r="E3538" s="52"/>
    </row>
    <row r="3539" spans="1:5" s="45" customFormat="1" x14ac:dyDescent="0.25">
      <c r="A3539" s="150"/>
      <c r="B3539" s="150"/>
      <c r="C3539" s="445"/>
      <c r="D3539" s="54"/>
      <c r="E3539" s="52"/>
    </row>
    <row r="3540" spans="1:5" s="45" customFormat="1" x14ac:dyDescent="0.25">
      <c r="A3540" s="150"/>
      <c r="B3540" s="150"/>
      <c r="C3540" s="445"/>
      <c r="D3540" s="54"/>
      <c r="E3540" s="52"/>
    </row>
    <row r="3541" spans="1:5" s="45" customFormat="1" x14ac:dyDescent="0.25">
      <c r="A3541" s="150"/>
      <c r="B3541" s="150"/>
      <c r="C3541" s="445"/>
      <c r="D3541" s="54"/>
      <c r="E3541" s="52"/>
    </row>
    <row r="3542" spans="1:5" s="45" customFormat="1" x14ac:dyDescent="0.25">
      <c r="A3542" s="150"/>
      <c r="B3542" s="150"/>
      <c r="C3542" s="445"/>
      <c r="D3542" s="54"/>
      <c r="E3542" s="52"/>
    </row>
    <row r="3543" spans="1:5" s="45" customFormat="1" x14ac:dyDescent="0.25">
      <c r="A3543" s="150"/>
      <c r="B3543" s="150"/>
      <c r="C3543" s="445"/>
      <c r="D3543" s="54"/>
      <c r="E3543" s="52"/>
    </row>
    <row r="3544" spans="1:5" s="45" customFormat="1" x14ac:dyDescent="0.25">
      <c r="A3544" s="150"/>
      <c r="B3544" s="150"/>
      <c r="C3544" s="445"/>
      <c r="D3544" s="54"/>
      <c r="E3544" s="52"/>
    </row>
    <row r="3545" spans="1:5" s="45" customFormat="1" x14ac:dyDescent="0.25">
      <c r="A3545" s="150"/>
      <c r="B3545" s="150"/>
      <c r="C3545" s="445"/>
      <c r="D3545" s="54"/>
      <c r="E3545" s="52"/>
    </row>
    <row r="3546" spans="1:5" s="45" customFormat="1" x14ac:dyDescent="0.25">
      <c r="A3546" s="150"/>
      <c r="B3546" s="150"/>
      <c r="C3546" s="445"/>
      <c r="D3546" s="54"/>
      <c r="E3546" s="52"/>
    </row>
    <row r="3547" spans="1:5" s="45" customFormat="1" x14ac:dyDescent="0.25">
      <c r="A3547" s="150"/>
      <c r="B3547" s="150"/>
      <c r="C3547" s="445"/>
      <c r="D3547" s="54"/>
      <c r="E3547" s="52"/>
    </row>
    <row r="3548" spans="1:5" s="45" customFormat="1" x14ac:dyDescent="0.25">
      <c r="A3548" s="150"/>
      <c r="B3548" s="150"/>
      <c r="C3548" s="445"/>
      <c r="D3548" s="54"/>
      <c r="E3548" s="52"/>
    </row>
    <row r="3549" spans="1:5" s="45" customFormat="1" x14ac:dyDescent="0.25">
      <c r="A3549" s="150"/>
      <c r="B3549" s="150"/>
      <c r="C3549" s="445"/>
      <c r="D3549" s="54"/>
      <c r="E3549" s="52"/>
    </row>
    <row r="3550" spans="1:5" s="45" customFormat="1" x14ac:dyDescent="0.25">
      <c r="A3550" s="150"/>
      <c r="B3550" s="150"/>
      <c r="C3550" s="445"/>
      <c r="D3550" s="54"/>
      <c r="E3550" s="52"/>
    </row>
    <row r="3551" spans="1:5" s="45" customFormat="1" x14ac:dyDescent="0.25">
      <c r="A3551" s="150"/>
      <c r="B3551" s="150"/>
      <c r="C3551" s="445"/>
      <c r="D3551" s="54"/>
      <c r="E3551" s="52"/>
    </row>
    <row r="3552" spans="1:5" s="45" customFormat="1" x14ac:dyDescent="0.25">
      <c r="A3552" s="150"/>
      <c r="B3552" s="150"/>
      <c r="C3552" s="445"/>
      <c r="D3552" s="54"/>
      <c r="E3552" s="52"/>
    </row>
    <row r="3553" spans="1:5" s="45" customFormat="1" x14ac:dyDescent="0.25">
      <c r="A3553" s="150"/>
      <c r="B3553" s="150"/>
      <c r="C3553" s="445"/>
      <c r="D3553" s="54"/>
      <c r="E3553" s="52"/>
    </row>
    <row r="3554" spans="1:5" s="45" customFormat="1" x14ac:dyDescent="0.25">
      <c r="A3554" s="150"/>
      <c r="B3554" s="150"/>
      <c r="C3554" s="445"/>
      <c r="D3554" s="54"/>
      <c r="E3554" s="52"/>
    </row>
    <row r="3555" spans="1:5" s="45" customFormat="1" x14ac:dyDescent="0.25">
      <c r="A3555" s="150"/>
      <c r="B3555" s="150"/>
      <c r="C3555" s="445"/>
      <c r="D3555" s="54"/>
      <c r="E3555" s="52"/>
    </row>
    <row r="3556" spans="1:5" s="45" customFormat="1" x14ac:dyDescent="0.25">
      <c r="A3556" s="150"/>
      <c r="B3556" s="150"/>
      <c r="C3556" s="445"/>
      <c r="D3556" s="54"/>
      <c r="E3556" s="52"/>
    </row>
    <row r="3557" spans="1:5" s="45" customFormat="1" x14ac:dyDescent="0.25">
      <c r="A3557" s="150"/>
      <c r="B3557" s="150"/>
      <c r="C3557" s="445"/>
      <c r="D3557" s="54"/>
      <c r="E3557" s="52"/>
    </row>
    <row r="3558" spans="1:5" s="45" customFormat="1" x14ac:dyDescent="0.25">
      <c r="A3558" s="150"/>
      <c r="B3558" s="150"/>
      <c r="C3558" s="445"/>
      <c r="D3558" s="54"/>
      <c r="E3558" s="52"/>
    </row>
    <row r="3559" spans="1:5" s="45" customFormat="1" x14ac:dyDescent="0.25">
      <c r="A3559" s="150"/>
      <c r="B3559" s="150"/>
      <c r="C3559" s="445"/>
      <c r="D3559" s="54"/>
      <c r="E3559" s="52"/>
    </row>
    <row r="3560" spans="1:5" s="45" customFormat="1" x14ac:dyDescent="0.25">
      <c r="A3560" s="150"/>
      <c r="B3560" s="150"/>
      <c r="C3560" s="445"/>
      <c r="D3560" s="54"/>
      <c r="E3560" s="52"/>
    </row>
    <row r="3561" spans="1:5" s="45" customFormat="1" x14ac:dyDescent="0.25">
      <c r="A3561" s="150"/>
      <c r="B3561" s="150"/>
      <c r="C3561" s="445"/>
      <c r="D3561" s="54"/>
      <c r="E3561" s="52"/>
    </row>
    <row r="3562" spans="1:5" s="45" customFormat="1" x14ac:dyDescent="0.25">
      <c r="A3562" s="150"/>
      <c r="B3562" s="150"/>
      <c r="C3562" s="445"/>
      <c r="D3562" s="54"/>
      <c r="E3562" s="52"/>
    </row>
    <row r="3563" spans="1:5" s="45" customFormat="1" x14ac:dyDescent="0.25">
      <c r="A3563" s="150"/>
      <c r="B3563" s="150"/>
      <c r="C3563" s="445"/>
      <c r="D3563" s="54"/>
      <c r="E3563" s="52"/>
    </row>
    <row r="3564" spans="1:5" s="45" customFormat="1" x14ac:dyDescent="0.25">
      <c r="A3564" s="150"/>
      <c r="B3564" s="150"/>
      <c r="C3564" s="445"/>
      <c r="D3564" s="54"/>
      <c r="E3564" s="52"/>
    </row>
    <row r="3565" spans="1:5" s="45" customFormat="1" x14ac:dyDescent="0.25">
      <c r="A3565" s="150"/>
      <c r="B3565" s="150"/>
      <c r="C3565" s="445"/>
      <c r="D3565" s="54"/>
      <c r="E3565" s="52"/>
    </row>
    <row r="3566" spans="1:5" s="45" customFormat="1" x14ac:dyDescent="0.25">
      <c r="A3566" s="150"/>
      <c r="B3566" s="150"/>
      <c r="C3566" s="445"/>
      <c r="D3566" s="54"/>
      <c r="E3566" s="52"/>
    </row>
    <row r="3567" spans="1:5" s="45" customFormat="1" x14ac:dyDescent="0.25">
      <c r="A3567" s="150"/>
      <c r="B3567" s="150"/>
      <c r="C3567" s="445"/>
      <c r="D3567" s="54"/>
      <c r="E3567" s="52"/>
    </row>
    <row r="3568" spans="1:5" s="45" customFormat="1" x14ac:dyDescent="0.25">
      <c r="A3568" s="150"/>
      <c r="B3568" s="150"/>
      <c r="C3568" s="445"/>
      <c r="D3568" s="54"/>
      <c r="E3568" s="52"/>
    </row>
    <row r="3569" spans="1:5" s="45" customFormat="1" x14ac:dyDescent="0.25">
      <c r="A3569" s="150"/>
      <c r="B3569" s="150"/>
      <c r="C3569" s="445"/>
      <c r="D3569" s="54"/>
      <c r="E3569" s="52"/>
    </row>
    <row r="3570" spans="1:5" s="45" customFormat="1" x14ac:dyDescent="0.25">
      <c r="A3570" s="150"/>
      <c r="B3570" s="150"/>
      <c r="C3570" s="445"/>
      <c r="D3570" s="54"/>
      <c r="E3570" s="52"/>
    </row>
    <row r="3571" spans="1:5" s="45" customFormat="1" x14ac:dyDescent="0.25">
      <c r="A3571" s="150"/>
      <c r="B3571" s="150"/>
      <c r="C3571" s="445"/>
      <c r="D3571" s="54"/>
      <c r="E3571" s="52"/>
    </row>
    <row r="3572" spans="1:5" s="45" customFormat="1" x14ac:dyDescent="0.25">
      <c r="A3572" s="150"/>
      <c r="B3572" s="150"/>
      <c r="C3572" s="445"/>
      <c r="D3572" s="54"/>
      <c r="E3572" s="52"/>
    </row>
    <row r="3573" spans="1:5" s="45" customFormat="1" x14ac:dyDescent="0.25">
      <c r="A3573" s="150"/>
      <c r="B3573" s="150"/>
      <c r="C3573" s="445"/>
      <c r="D3573" s="54"/>
      <c r="E3573" s="52"/>
    </row>
    <row r="3574" spans="1:5" s="45" customFormat="1" x14ac:dyDescent="0.25">
      <c r="A3574" s="150"/>
      <c r="B3574" s="150"/>
      <c r="C3574" s="445"/>
      <c r="D3574" s="54"/>
      <c r="E3574" s="52"/>
    </row>
    <row r="3575" spans="1:5" s="45" customFormat="1" x14ac:dyDescent="0.25">
      <c r="A3575" s="150"/>
      <c r="B3575" s="150"/>
      <c r="C3575" s="445"/>
      <c r="D3575" s="54"/>
      <c r="E3575" s="52"/>
    </row>
    <row r="3576" spans="1:5" s="45" customFormat="1" x14ac:dyDescent="0.25">
      <c r="A3576" s="150"/>
      <c r="B3576" s="150"/>
      <c r="C3576" s="445"/>
      <c r="D3576" s="54"/>
      <c r="E3576" s="52"/>
    </row>
    <row r="3577" spans="1:5" s="45" customFormat="1" x14ac:dyDescent="0.25">
      <c r="A3577" s="150"/>
      <c r="B3577" s="150"/>
      <c r="C3577" s="445"/>
      <c r="D3577" s="54"/>
      <c r="E3577" s="52"/>
    </row>
    <row r="3578" spans="1:5" s="45" customFormat="1" x14ac:dyDescent="0.25">
      <c r="A3578" s="150"/>
      <c r="B3578" s="150"/>
      <c r="C3578" s="445"/>
      <c r="D3578" s="54"/>
      <c r="E3578" s="52"/>
    </row>
    <row r="3579" spans="1:5" s="45" customFormat="1" x14ac:dyDescent="0.25">
      <c r="A3579" s="150"/>
      <c r="B3579" s="150"/>
      <c r="C3579" s="445"/>
      <c r="D3579" s="54"/>
      <c r="E3579" s="52"/>
    </row>
    <row r="3580" spans="1:5" s="45" customFormat="1" x14ac:dyDescent="0.25">
      <c r="A3580" s="150"/>
      <c r="B3580" s="150"/>
      <c r="C3580" s="445"/>
      <c r="D3580" s="54"/>
      <c r="E3580" s="52"/>
    </row>
    <row r="3581" spans="1:5" s="45" customFormat="1" x14ac:dyDescent="0.25">
      <c r="A3581" s="150"/>
      <c r="B3581" s="150"/>
      <c r="C3581" s="445"/>
      <c r="D3581" s="54"/>
      <c r="E3581" s="52"/>
    </row>
    <row r="3582" spans="1:5" s="45" customFormat="1" x14ac:dyDescent="0.25">
      <c r="A3582" s="150"/>
      <c r="B3582" s="150"/>
      <c r="C3582" s="445"/>
      <c r="D3582" s="54"/>
      <c r="E3582" s="52"/>
    </row>
    <row r="3583" spans="1:5" s="45" customFormat="1" x14ac:dyDescent="0.25">
      <c r="A3583" s="150"/>
      <c r="B3583" s="150"/>
      <c r="C3583" s="445"/>
      <c r="D3583" s="54"/>
      <c r="E3583" s="52"/>
    </row>
    <row r="3584" spans="1:5" s="45" customFormat="1" x14ac:dyDescent="0.25">
      <c r="A3584" s="150"/>
      <c r="B3584" s="150"/>
      <c r="C3584" s="445"/>
      <c r="D3584" s="54"/>
      <c r="E3584" s="52"/>
    </row>
    <row r="3585" spans="1:5" s="45" customFormat="1" x14ac:dyDescent="0.25">
      <c r="A3585" s="150"/>
      <c r="B3585" s="150"/>
      <c r="C3585" s="445"/>
      <c r="D3585" s="54"/>
      <c r="E3585" s="52"/>
    </row>
    <row r="3586" spans="1:5" s="45" customFormat="1" x14ac:dyDescent="0.25">
      <c r="A3586" s="150"/>
      <c r="B3586" s="150"/>
      <c r="C3586" s="445"/>
      <c r="D3586" s="54"/>
      <c r="E3586" s="52"/>
    </row>
    <row r="3587" spans="1:5" s="45" customFormat="1" x14ac:dyDescent="0.25">
      <c r="A3587" s="150"/>
      <c r="B3587" s="150"/>
      <c r="C3587" s="445"/>
      <c r="D3587" s="54"/>
      <c r="E3587" s="52"/>
    </row>
    <row r="3588" spans="1:5" s="45" customFormat="1" x14ac:dyDescent="0.25">
      <c r="A3588" s="150"/>
      <c r="B3588" s="150"/>
      <c r="C3588" s="445"/>
      <c r="D3588" s="54"/>
      <c r="E3588" s="52"/>
    </row>
    <row r="3589" spans="1:5" s="45" customFormat="1" x14ac:dyDescent="0.25">
      <c r="A3589" s="150"/>
      <c r="B3589" s="150"/>
      <c r="C3589" s="445"/>
      <c r="D3589" s="54"/>
      <c r="E3589" s="52"/>
    </row>
    <row r="3590" spans="1:5" s="45" customFormat="1" x14ac:dyDescent="0.25">
      <c r="A3590" s="150"/>
      <c r="B3590" s="150"/>
      <c r="C3590" s="445"/>
      <c r="D3590" s="54"/>
      <c r="E3590" s="52"/>
    </row>
    <row r="3591" spans="1:5" s="45" customFormat="1" x14ac:dyDescent="0.25">
      <c r="A3591" s="150"/>
      <c r="B3591" s="150"/>
      <c r="C3591" s="445"/>
      <c r="D3591" s="54"/>
      <c r="E3591" s="52"/>
    </row>
    <row r="3592" spans="1:5" s="45" customFormat="1" x14ac:dyDescent="0.25">
      <c r="A3592" s="150"/>
      <c r="B3592" s="150"/>
      <c r="C3592" s="445"/>
      <c r="D3592" s="54"/>
      <c r="E3592" s="52"/>
    </row>
    <row r="3593" spans="1:5" s="45" customFormat="1" x14ac:dyDescent="0.25">
      <c r="A3593" s="150"/>
      <c r="B3593" s="150"/>
      <c r="C3593" s="445"/>
      <c r="D3593" s="54"/>
      <c r="E3593" s="52"/>
    </row>
    <row r="3594" spans="1:5" s="45" customFormat="1" x14ac:dyDescent="0.25">
      <c r="A3594" s="150"/>
      <c r="B3594" s="150"/>
      <c r="C3594" s="445"/>
      <c r="D3594" s="54"/>
      <c r="E3594" s="52"/>
    </row>
    <row r="3595" spans="1:5" s="45" customFormat="1" x14ac:dyDescent="0.25">
      <c r="A3595" s="150"/>
      <c r="B3595" s="150"/>
      <c r="C3595" s="445"/>
      <c r="D3595" s="54"/>
      <c r="E3595" s="52"/>
    </row>
    <row r="3596" spans="1:5" s="45" customFormat="1" x14ac:dyDescent="0.25">
      <c r="A3596" s="150"/>
      <c r="B3596" s="150"/>
      <c r="C3596" s="445"/>
      <c r="D3596" s="54"/>
      <c r="E3596" s="52"/>
    </row>
    <row r="3597" spans="1:5" s="45" customFormat="1" x14ac:dyDescent="0.25">
      <c r="A3597" s="150"/>
      <c r="B3597" s="150"/>
      <c r="C3597" s="445"/>
      <c r="D3597" s="54"/>
      <c r="E3597" s="52"/>
    </row>
    <row r="3598" spans="1:5" s="45" customFormat="1" x14ac:dyDescent="0.25">
      <c r="A3598" s="150"/>
      <c r="B3598" s="150"/>
      <c r="C3598" s="445"/>
      <c r="D3598" s="54"/>
      <c r="E3598" s="52"/>
    </row>
    <row r="3599" spans="1:5" s="45" customFormat="1" x14ac:dyDescent="0.25">
      <c r="A3599" s="150"/>
      <c r="B3599" s="150"/>
      <c r="C3599" s="445"/>
      <c r="D3599" s="54"/>
      <c r="E3599" s="52"/>
    </row>
    <row r="3600" spans="1:5" s="45" customFormat="1" x14ac:dyDescent="0.25">
      <c r="A3600" s="150"/>
      <c r="B3600" s="150"/>
      <c r="C3600" s="445"/>
      <c r="D3600" s="54"/>
      <c r="E3600" s="52"/>
    </row>
    <row r="3601" spans="1:5" s="45" customFormat="1" x14ac:dyDescent="0.25">
      <c r="A3601" s="150"/>
      <c r="B3601" s="150"/>
      <c r="C3601" s="445"/>
      <c r="D3601" s="54"/>
      <c r="E3601" s="52"/>
    </row>
    <row r="3602" spans="1:5" s="45" customFormat="1" x14ac:dyDescent="0.25">
      <c r="A3602" s="150"/>
      <c r="B3602" s="150"/>
      <c r="C3602" s="445"/>
      <c r="D3602" s="54"/>
      <c r="E3602" s="52"/>
    </row>
    <row r="3603" spans="1:5" s="45" customFormat="1" x14ac:dyDescent="0.25">
      <c r="A3603" s="150"/>
      <c r="B3603" s="150"/>
      <c r="C3603" s="445"/>
      <c r="D3603" s="54"/>
      <c r="E3603" s="52"/>
    </row>
    <row r="3604" spans="1:5" s="45" customFormat="1" x14ac:dyDescent="0.25">
      <c r="A3604" s="150"/>
      <c r="B3604" s="150"/>
      <c r="C3604" s="445"/>
      <c r="D3604" s="54"/>
      <c r="E3604" s="52"/>
    </row>
    <row r="3605" spans="1:5" s="45" customFormat="1" x14ac:dyDescent="0.25">
      <c r="A3605" s="150"/>
      <c r="B3605" s="150"/>
      <c r="C3605" s="445"/>
      <c r="D3605" s="54"/>
      <c r="E3605" s="52"/>
    </row>
    <row r="3606" spans="1:5" s="45" customFormat="1" x14ac:dyDescent="0.25">
      <c r="A3606" s="150"/>
      <c r="B3606" s="150"/>
      <c r="C3606" s="445"/>
      <c r="D3606" s="54"/>
      <c r="E3606" s="52"/>
    </row>
    <row r="3607" spans="1:5" s="45" customFormat="1" x14ac:dyDescent="0.25">
      <c r="A3607" s="150"/>
      <c r="B3607" s="150"/>
      <c r="C3607" s="445"/>
      <c r="D3607" s="54"/>
      <c r="E3607" s="52"/>
    </row>
    <row r="3608" spans="1:5" s="45" customFormat="1" x14ac:dyDescent="0.25">
      <c r="A3608" s="150"/>
      <c r="B3608" s="150"/>
      <c r="C3608" s="445"/>
      <c r="D3608" s="54"/>
      <c r="E3608" s="52"/>
    </row>
    <row r="3609" spans="1:5" s="45" customFormat="1" x14ac:dyDescent="0.25">
      <c r="A3609" s="150"/>
      <c r="B3609" s="150"/>
      <c r="C3609" s="445"/>
      <c r="D3609" s="54"/>
      <c r="E3609" s="52"/>
    </row>
    <row r="3610" spans="1:5" s="45" customFormat="1" x14ac:dyDescent="0.25">
      <c r="A3610" s="150"/>
      <c r="B3610" s="150"/>
      <c r="C3610" s="445"/>
      <c r="D3610" s="54"/>
      <c r="E3610" s="52"/>
    </row>
    <row r="3611" spans="1:5" s="45" customFormat="1" x14ac:dyDescent="0.25">
      <c r="A3611" s="150"/>
      <c r="B3611" s="150"/>
      <c r="C3611" s="445"/>
      <c r="D3611" s="54"/>
      <c r="E3611" s="52"/>
    </row>
    <row r="3612" spans="1:5" s="45" customFormat="1" x14ac:dyDescent="0.25">
      <c r="A3612" s="150"/>
      <c r="B3612" s="150"/>
      <c r="C3612" s="445"/>
      <c r="D3612" s="54"/>
      <c r="E3612" s="52"/>
    </row>
    <row r="3613" spans="1:5" s="45" customFormat="1" x14ac:dyDescent="0.25">
      <c r="A3613" s="150"/>
      <c r="B3613" s="150"/>
      <c r="C3613" s="445"/>
      <c r="D3613" s="54"/>
      <c r="E3613" s="52"/>
    </row>
    <row r="3614" spans="1:5" s="45" customFormat="1" x14ac:dyDescent="0.25">
      <c r="A3614" s="150"/>
      <c r="B3614" s="150"/>
      <c r="C3614" s="445"/>
      <c r="D3614" s="54"/>
      <c r="E3614" s="52"/>
    </row>
    <row r="3615" spans="1:5" s="45" customFormat="1" x14ac:dyDescent="0.25">
      <c r="A3615" s="150"/>
      <c r="B3615" s="150"/>
      <c r="C3615" s="445"/>
      <c r="D3615" s="54"/>
      <c r="E3615" s="52"/>
    </row>
    <row r="3616" spans="1:5" s="45" customFormat="1" x14ac:dyDescent="0.25">
      <c r="A3616" s="150"/>
      <c r="B3616" s="150"/>
      <c r="C3616" s="445"/>
      <c r="D3616" s="54"/>
      <c r="E3616" s="52"/>
    </row>
    <row r="3617" spans="1:5" s="45" customFormat="1" x14ac:dyDescent="0.25">
      <c r="A3617" s="150"/>
      <c r="B3617" s="150"/>
      <c r="C3617" s="445"/>
      <c r="D3617" s="54"/>
      <c r="E3617" s="52"/>
    </row>
    <row r="3618" spans="1:5" s="45" customFormat="1" x14ac:dyDescent="0.25">
      <c r="A3618" s="150"/>
      <c r="B3618" s="150"/>
      <c r="C3618" s="445"/>
      <c r="D3618" s="54"/>
      <c r="E3618" s="52"/>
    </row>
    <row r="3619" spans="1:5" s="45" customFormat="1" x14ac:dyDescent="0.25">
      <c r="A3619" s="150"/>
      <c r="B3619" s="150"/>
      <c r="C3619" s="445"/>
      <c r="D3619" s="54"/>
      <c r="E3619" s="52"/>
    </row>
    <row r="3620" spans="1:5" s="45" customFormat="1" x14ac:dyDescent="0.25">
      <c r="A3620" s="150"/>
      <c r="B3620" s="150"/>
      <c r="C3620" s="445"/>
      <c r="D3620" s="54"/>
      <c r="E3620" s="52"/>
    </row>
    <row r="3621" spans="1:5" s="45" customFormat="1" x14ac:dyDescent="0.25">
      <c r="A3621" s="150"/>
      <c r="B3621" s="150"/>
      <c r="C3621" s="445"/>
      <c r="D3621" s="54"/>
      <c r="E3621" s="52"/>
    </row>
    <row r="3622" spans="1:5" s="45" customFormat="1" x14ac:dyDescent="0.25">
      <c r="A3622" s="150"/>
      <c r="B3622" s="150"/>
      <c r="C3622" s="445"/>
      <c r="D3622" s="54"/>
      <c r="E3622" s="52"/>
    </row>
    <row r="3623" spans="1:5" s="45" customFormat="1" x14ac:dyDescent="0.25">
      <c r="A3623" s="150"/>
      <c r="B3623" s="150"/>
      <c r="C3623" s="445"/>
      <c r="D3623" s="54"/>
      <c r="E3623" s="52"/>
    </row>
    <row r="3624" spans="1:5" s="45" customFormat="1" x14ac:dyDescent="0.25">
      <c r="A3624" s="150"/>
      <c r="B3624" s="150"/>
      <c r="C3624" s="445"/>
      <c r="D3624" s="54"/>
      <c r="E3624" s="52"/>
    </row>
    <row r="3625" spans="1:5" s="45" customFormat="1" x14ac:dyDescent="0.25">
      <c r="A3625" s="150"/>
      <c r="B3625" s="150"/>
      <c r="C3625" s="445"/>
      <c r="D3625" s="54"/>
      <c r="E3625" s="52"/>
    </row>
    <row r="3626" spans="1:5" s="45" customFormat="1" x14ac:dyDescent="0.25">
      <c r="A3626" s="150"/>
      <c r="B3626" s="150"/>
      <c r="C3626" s="445"/>
      <c r="D3626" s="54"/>
      <c r="E3626" s="52"/>
    </row>
    <row r="3627" spans="1:5" s="45" customFormat="1" x14ac:dyDescent="0.25">
      <c r="A3627" s="150"/>
      <c r="B3627" s="150"/>
      <c r="C3627" s="445"/>
      <c r="D3627" s="54"/>
      <c r="E3627" s="52"/>
    </row>
    <row r="3628" spans="1:5" s="45" customFormat="1" x14ac:dyDescent="0.25">
      <c r="A3628" s="150"/>
      <c r="B3628" s="150"/>
      <c r="C3628" s="445"/>
      <c r="D3628" s="54"/>
      <c r="E3628" s="52"/>
    </row>
    <row r="3629" spans="1:5" s="45" customFormat="1" x14ac:dyDescent="0.25">
      <c r="A3629" s="150"/>
      <c r="B3629" s="150"/>
      <c r="C3629" s="445"/>
      <c r="D3629" s="54"/>
      <c r="E3629" s="52"/>
    </row>
    <row r="3630" spans="1:5" s="45" customFormat="1" x14ac:dyDescent="0.25">
      <c r="A3630" s="150"/>
      <c r="B3630" s="150"/>
      <c r="C3630" s="445"/>
      <c r="D3630" s="54"/>
      <c r="E3630" s="52"/>
    </row>
    <row r="3631" spans="1:5" s="45" customFormat="1" x14ac:dyDescent="0.25">
      <c r="A3631" s="150"/>
      <c r="B3631" s="150"/>
      <c r="C3631" s="445"/>
      <c r="D3631" s="54"/>
      <c r="E3631" s="52"/>
    </row>
    <row r="3632" spans="1:5" s="45" customFormat="1" x14ac:dyDescent="0.25">
      <c r="A3632" s="150"/>
      <c r="B3632" s="150"/>
      <c r="C3632" s="445"/>
      <c r="D3632" s="54"/>
      <c r="E3632" s="52"/>
    </row>
    <row r="3633" spans="1:5" s="45" customFormat="1" x14ac:dyDescent="0.25">
      <c r="A3633" s="150"/>
      <c r="B3633" s="150"/>
      <c r="C3633" s="445"/>
      <c r="D3633" s="54"/>
      <c r="E3633" s="52"/>
    </row>
    <row r="3634" spans="1:5" s="45" customFormat="1" x14ac:dyDescent="0.25">
      <c r="A3634" s="150"/>
      <c r="B3634" s="150"/>
      <c r="C3634" s="445"/>
      <c r="D3634" s="54"/>
      <c r="E3634" s="52"/>
    </row>
    <row r="3635" spans="1:5" s="45" customFormat="1" x14ac:dyDescent="0.25">
      <c r="A3635" s="150"/>
      <c r="B3635" s="150"/>
      <c r="C3635" s="445"/>
      <c r="D3635" s="54"/>
      <c r="E3635" s="52"/>
    </row>
    <row r="3636" spans="1:5" s="45" customFormat="1" x14ac:dyDescent="0.25">
      <c r="A3636" s="150"/>
      <c r="B3636" s="150"/>
      <c r="C3636" s="445"/>
      <c r="D3636" s="54"/>
      <c r="E3636" s="52"/>
    </row>
    <row r="3637" spans="1:5" s="45" customFormat="1" x14ac:dyDescent="0.25">
      <c r="A3637" s="150"/>
      <c r="B3637" s="150"/>
      <c r="C3637" s="445"/>
      <c r="D3637" s="54"/>
      <c r="E3637" s="52"/>
    </row>
    <row r="3638" spans="1:5" s="45" customFormat="1" x14ac:dyDescent="0.25">
      <c r="A3638" s="150"/>
      <c r="B3638" s="150"/>
      <c r="C3638" s="445"/>
      <c r="D3638" s="54"/>
      <c r="E3638" s="52"/>
    </row>
    <row r="3639" spans="1:5" s="45" customFormat="1" x14ac:dyDescent="0.25">
      <c r="A3639" s="150"/>
      <c r="B3639" s="150"/>
      <c r="C3639" s="445"/>
      <c r="D3639" s="54"/>
      <c r="E3639" s="52"/>
    </row>
    <row r="3640" spans="1:5" s="45" customFormat="1" x14ac:dyDescent="0.25">
      <c r="A3640" s="150"/>
      <c r="B3640" s="150"/>
      <c r="C3640" s="445"/>
      <c r="D3640" s="54"/>
      <c r="E3640" s="52"/>
    </row>
    <row r="3641" spans="1:5" s="45" customFormat="1" x14ac:dyDescent="0.25">
      <c r="A3641" s="150"/>
      <c r="B3641" s="150"/>
      <c r="C3641" s="445"/>
      <c r="D3641" s="54"/>
      <c r="E3641" s="52"/>
    </row>
    <row r="3642" spans="1:5" s="45" customFormat="1" x14ac:dyDescent="0.25">
      <c r="A3642" s="150"/>
      <c r="B3642" s="150"/>
      <c r="C3642" s="445"/>
      <c r="D3642" s="54"/>
      <c r="E3642" s="52"/>
    </row>
    <row r="3643" spans="1:5" s="45" customFormat="1" x14ac:dyDescent="0.25">
      <c r="A3643" s="150"/>
      <c r="B3643" s="150"/>
      <c r="C3643" s="445"/>
      <c r="D3643" s="54"/>
      <c r="E3643" s="52"/>
    </row>
    <row r="3644" spans="1:5" s="45" customFormat="1" x14ac:dyDescent="0.25">
      <c r="A3644" s="150"/>
      <c r="B3644" s="150"/>
      <c r="C3644" s="445"/>
      <c r="D3644" s="54"/>
      <c r="E3644" s="52"/>
    </row>
    <row r="3645" spans="1:5" s="45" customFormat="1" x14ac:dyDescent="0.25">
      <c r="A3645" s="150"/>
      <c r="B3645" s="150"/>
      <c r="C3645" s="445"/>
      <c r="D3645" s="54"/>
      <c r="E3645" s="52"/>
    </row>
    <row r="3646" spans="1:5" s="45" customFormat="1" x14ac:dyDescent="0.25">
      <c r="A3646" s="150"/>
      <c r="B3646" s="150"/>
      <c r="C3646" s="445"/>
      <c r="D3646" s="54"/>
      <c r="E3646" s="52"/>
    </row>
    <row r="3647" spans="1:5" s="45" customFormat="1" x14ac:dyDescent="0.25">
      <c r="A3647" s="150"/>
      <c r="B3647" s="150"/>
      <c r="C3647" s="445"/>
      <c r="D3647" s="54"/>
      <c r="E3647" s="52"/>
    </row>
    <row r="3648" spans="1:5" s="45" customFormat="1" x14ac:dyDescent="0.25">
      <c r="A3648" s="150"/>
      <c r="B3648" s="150"/>
      <c r="C3648" s="445"/>
      <c r="D3648" s="54"/>
      <c r="E3648" s="52"/>
    </row>
    <row r="3649" spans="1:5" s="45" customFormat="1" x14ac:dyDescent="0.25">
      <c r="A3649" s="150"/>
      <c r="B3649" s="150"/>
      <c r="C3649" s="445"/>
      <c r="D3649" s="54"/>
      <c r="E3649" s="52"/>
    </row>
    <row r="3650" spans="1:5" s="45" customFormat="1" x14ac:dyDescent="0.25">
      <c r="A3650" s="150"/>
      <c r="B3650" s="150"/>
      <c r="C3650" s="445"/>
      <c r="D3650" s="54"/>
      <c r="E3650" s="52"/>
    </row>
    <row r="3651" spans="1:5" s="45" customFormat="1" x14ac:dyDescent="0.25">
      <c r="A3651" s="150"/>
      <c r="B3651" s="150"/>
      <c r="C3651" s="445"/>
      <c r="D3651" s="54"/>
      <c r="E3651" s="52"/>
    </row>
    <row r="3652" spans="1:5" s="45" customFormat="1" x14ac:dyDescent="0.25">
      <c r="A3652" s="150"/>
      <c r="B3652" s="150"/>
      <c r="C3652" s="445"/>
      <c r="D3652" s="54"/>
      <c r="E3652" s="52"/>
    </row>
    <row r="3653" spans="1:5" s="45" customFormat="1" x14ac:dyDescent="0.25">
      <c r="A3653" s="150"/>
      <c r="B3653" s="150"/>
      <c r="C3653" s="445"/>
      <c r="D3653" s="54"/>
      <c r="E3653" s="52"/>
    </row>
    <row r="3654" spans="1:5" s="45" customFormat="1" x14ac:dyDescent="0.25">
      <c r="A3654" s="150"/>
      <c r="B3654" s="150"/>
      <c r="C3654" s="445"/>
      <c r="D3654" s="54"/>
      <c r="E3654" s="52"/>
    </row>
    <row r="3655" spans="1:5" s="45" customFormat="1" x14ac:dyDescent="0.25">
      <c r="A3655" s="150"/>
      <c r="B3655" s="150"/>
      <c r="C3655" s="445"/>
      <c r="D3655" s="54"/>
      <c r="E3655" s="52"/>
    </row>
    <row r="3656" spans="1:5" s="45" customFormat="1" x14ac:dyDescent="0.25">
      <c r="A3656" s="150"/>
      <c r="B3656" s="150"/>
      <c r="C3656" s="445"/>
      <c r="D3656" s="54"/>
      <c r="E3656" s="52"/>
    </row>
    <row r="3657" spans="1:5" s="45" customFormat="1" x14ac:dyDescent="0.25">
      <c r="A3657" s="150"/>
      <c r="B3657" s="150"/>
      <c r="C3657" s="445"/>
      <c r="D3657" s="54"/>
      <c r="E3657" s="52"/>
    </row>
    <row r="3658" spans="1:5" s="45" customFormat="1" x14ac:dyDescent="0.25">
      <c r="A3658" s="150"/>
      <c r="B3658" s="150"/>
      <c r="C3658" s="445"/>
      <c r="D3658" s="54"/>
      <c r="E3658" s="52"/>
    </row>
    <row r="3659" spans="1:5" s="45" customFormat="1" x14ac:dyDescent="0.25">
      <c r="A3659" s="150"/>
      <c r="B3659" s="150"/>
      <c r="C3659" s="445"/>
      <c r="D3659" s="54"/>
      <c r="E3659" s="52"/>
    </row>
    <row r="3660" spans="1:5" s="45" customFormat="1" x14ac:dyDescent="0.25">
      <c r="A3660" s="150"/>
      <c r="B3660" s="150"/>
      <c r="C3660" s="445"/>
      <c r="D3660" s="54"/>
      <c r="E3660" s="52"/>
    </row>
    <row r="3661" spans="1:5" s="45" customFormat="1" x14ac:dyDescent="0.25">
      <c r="A3661" s="150"/>
      <c r="B3661" s="150"/>
      <c r="C3661" s="445"/>
      <c r="D3661" s="54"/>
      <c r="E3661" s="52"/>
    </row>
    <row r="3662" spans="1:5" s="45" customFormat="1" x14ac:dyDescent="0.25">
      <c r="A3662" s="150"/>
      <c r="B3662" s="150"/>
      <c r="C3662" s="445"/>
      <c r="D3662" s="54"/>
      <c r="E3662" s="52"/>
    </row>
    <row r="3663" spans="1:5" s="45" customFormat="1" x14ac:dyDescent="0.25">
      <c r="A3663" s="150"/>
      <c r="B3663" s="150"/>
      <c r="C3663" s="445"/>
      <c r="D3663" s="54"/>
      <c r="E3663" s="52"/>
    </row>
    <row r="3664" spans="1:5" s="45" customFormat="1" x14ac:dyDescent="0.25">
      <c r="A3664" s="150"/>
      <c r="B3664" s="150"/>
      <c r="C3664" s="445"/>
      <c r="D3664" s="54"/>
      <c r="E3664" s="52"/>
    </row>
    <row r="3665" spans="1:5" s="45" customFormat="1" x14ac:dyDescent="0.25">
      <c r="A3665" s="150"/>
      <c r="B3665" s="150"/>
      <c r="C3665" s="445"/>
      <c r="D3665" s="54"/>
      <c r="E3665" s="52"/>
    </row>
    <row r="3666" spans="1:5" s="45" customFormat="1" x14ac:dyDescent="0.25">
      <c r="A3666" s="150"/>
      <c r="B3666" s="150"/>
      <c r="C3666" s="445"/>
      <c r="D3666" s="54"/>
      <c r="E3666" s="52"/>
    </row>
    <row r="3667" spans="1:5" s="45" customFormat="1" x14ac:dyDescent="0.25">
      <c r="A3667" s="150"/>
      <c r="B3667" s="150"/>
      <c r="C3667" s="445"/>
      <c r="D3667" s="54"/>
      <c r="E3667" s="52"/>
    </row>
    <row r="3668" spans="1:5" s="45" customFormat="1" x14ac:dyDescent="0.25">
      <c r="A3668" s="150"/>
      <c r="B3668" s="150"/>
      <c r="C3668" s="445"/>
      <c r="D3668" s="54"/>
      <c r="E3668" s="52"/>
    </row>
    <row r="3669" spans="1:5" s="45" customFormat="1" x14ac:dyDescent="0.25">
      <c r="A3669" s="150"/>
      <c r="B3669" s="150"/>
      <c r="C3669" s="445"/>
      <c r="D3669" s="54"/>
      <c r="E3669" s="52"/>
    </row>
    <row r="3670" spans="1:5" s="45" customFormat="1" x14ac:dyDescent="0.25">
      <c r="A3670" s="150"/>
      <c r="B3670" s="150"/>
      <c r="C3670" s="445"/>
      <c r="D3670" s="54"/>
      <c r="E3670" s="52"/>
    </row>
    <row r="3671" spans="1:5" s="45" customFormat="1" x14ac:dyDescent="0.25">
      <c r="A3671" s="150"/>
      <c r="B3671" s="150"/>
      <c r="C3671" s="445"/>
      <c r="D3671" s="54"/>
      <c r="E3671" s="52"/>
    </row>
    <row r="3672" spans="1:5" s="45" customFormat="1" x14ac:dyDescent="0.25">
      <c r="A3672" s="150"/>
      <c r="B3672" s="150"/>
      <c r="C3672" s="445"/>
      <c r="D3672" s="54"/>
      <c r="E3672" s="52"/>
    </row>
    <row r="3673" spans="1:5" s="45" customFormat="1" x14ac:dyDescent="0.25">
      <c r="A3673" s="150"/>
      <c r="B3673" s="150"/>
      <c r="C3673" s="445"/>
      <c r="D3673" s="54"/>
      <c r="E3673" s="52"/>
    </row>
    <row r="3674" spans="1:5" s="45" customFormat="1" x14ac:dyDescent="0.25">
      <c r="A3674" s="150"/>
      <c r="B3674" s="150"/>
      <c r="C3674" s="445"/>
      <c r="D3674" s="54"/>
      <c r="E3674" s="52"/>
    </row>
    <row r="3675" spans="1:5" s="45" customFormat="1" x14ac:dyDescent="0.25">
      <c r="A3675" s="150"/>
      <c r="B3675" s="150"/>
      <c r="C3675" s="445"/>
      <c r="D3675" s="54"/>
      <c r="E3675" s="52"/>
    </row>
    <row r="3676" spans="1:5" s="45" customFormat="1" x14ac:dyDescent="0.25">
      <c r="A3676" s="150"/>
      <c r="B3676" s="150"/>
      <c r="C3676" s="445"/>
      <c r="D3676" s="54"/>
      <c r="E3676" s="52"/>
    </row>
    <row r="3677" spans="1:5" s="45" customFormat="1" x14ac:dyDescent="0.25">
      <c r="A3677" s="150"/>
      <c r="B3677" s="150"/>
      <c r="C3677" s="445"/>
      <c r="D3677" s="54"/>
      <c r="E3677" s="52"/>
    </row>
    <row r="3678" spans="1:5" s="45" customFormat="1" x14ac:dyDescent="0.25">
      <c r="A3678" s="150"/>
      <c r="B3678" s="150"/>
      <c r="C3678" s="445"/>
      <c r="D3678" s="54"/>
      <c r="E3678" s="52"/>
    </row>
    <row r="3679" spans="1:5" s="45" customFormat="1" x14ac:dyDescent="0.25">
      <c r="A3679" s="150"/>
      <c r="B3679" s="150"/>
      <c r="C3679" s="445"/>
      <c r="D3679" s="54"/>
      <c r="E3679" s="52"/>
    </row>
    <row r="3680" spans="1:5" s="45" customFormat="1" x14ac:dyDescent="0.25">
      <c r="A3680" s="150"/>
      <c r="B3680" s="150"/>
      <c r="C3680" s="445"/>
      <c r="D3680" s="54"/>
      <c r="E3680" s="52"/>
    </row>
    <row r="3681" spans="1:5" s="45" customFormat="1" x14ac:dyDescent="0.25">
      <c r="A3681" s="150"/>
      <c r="B3681" s="150"/>
      <c r="C3681" s="445"/>
      <c r="D3681" s="54"/>
      <c r="E3681" s="52"/>
    </row>
    <row r="3682" spans="1:5" s="45" customFormat="1" x14ac:dyDescent="0.25">
      <c r="A3682" s="150"/>
      <c r="B3682" s="150"/>
      <c r="C3682" s="445"/>
      <c r="D3682" s="54"/>
      <c r="E3682" s="52"/>
    </row>
    <row r="3683" spans="1:5" s="45" customFormat="1" x14ac:dyDescent="0.25">
      <c r="A3683" s="150"/>
      <c r="B3683" s="150"/>
      <c r="C3683" s="445"/>
      <c r="D3683" s="54"/>
      <c r="E3683" s="52"/>
    </row>
    <row r="3684" spans="1:5" s="45" customFormat="1" x14ac:dyDescent="0.25">
      <c r="A3684" s="150"/>
      <c r="B3684" s="150"/>
      <c r="C3684" s="445"/>
      <c r="D3684" s="54"/>
      <c r="E3684" s="52"/>
    </row>
    <row r="3685" spans="1:5" s="45" customFormat="1" x14ac:dyDescent="0.25">
      <c r="A3685" s="150"/>
      <c r="B3685" s="150"/>
      <c r="C3685" s="445"/>
      <c r="D3685" s="54"/>
      <c r="E3685" s="52"/>
    </row>
    <row r="3686" spans="1:5" s="45" customFormat="1" x14ac:dyDescent="0.25">
      <c r="A3686" s="150"/>
      <c r="B3686" s="150"/>
      <c r="C3686" s="445"/>
      <c r="D3686" s="54"/>
      <c r="E3686" s="52"/>
    </row>
    <row r="3687" spans="1:5" s="45" customFormat="1" x14ac:dyDescent="0.25">
      <c r="A3687" s="150"/>
      <c r="B3687" s="150"/>
      <c r="C3687" s="445"/>
      <c r="D3687" s="54"/>
      <c r="E3687" s="52"/>
    </row>
    <row r="3688" spans="1:5" s="45" customFormat="1" x14ac:dyDescent="0.25">
      <c r="A3688" s="150"/>
      <c r="B3688" s="150"/>
      <c r="C3688" s="445"/>
      <c r="D3688" s="54"/>
      <c r="E3688" s="52"/>
    </row>
    <row r="3689" spans="1:5" s="45" customFormat="1" x14ac:dyDescent="0.25">
      <c r="A3689" s="150"/>
      <c r="B3689" s="150"/>
      <c r="C3689" s="445"/>
      <c r="D3689" s="54"/>
      <c r="E3689" s="52"/>
    </row>
    <row r="3690" spans="1:5" s="45" customFormat="1" x14ac:dyDescent="0.25">
      <c r="A3690" s="150"/>
      <c r="B3690" s="150"/>
      <c r="C3690" s="445"/>
      <c r="D3690" s="54"/>
      <c r="E3690" s="52"/>
    </row>
    <row r="3691" spans="1:5" s="45" customFormat="1" x14ac:dyDescent="0.25">
      <c r="A3691" s="150"/>
      <c r="B3691" s="150"/>
      <c r="C3691" s="445"/>
      <c r="D3691" s="54"/>
      <c r="E3691" s="52"/>
    </row>
    <row r="3692" spans="1:5" s="45" customFormat="1" x14ac:dyDescent="0.25">
      <c r="A3692" s="150"/>
      <c r="B3692" s="150"/>
      <c r="C3692" s="445"/>
      <c r="D3692" s="54"/>
      <c r="E3692" s="52"/>
    </row>
    <row r="3693" spans="1:5" s="45" customFormat="1" x14ac:dyDescent="0.25">
      <c r="A3693" s="150"/>
      <c r="B3693" s="150"/>
      <c r="C3693" s="445"/>
      <c r="D3693" s="54"/>
      <c r="E3693" s="52"/>
    </row>
    <row r="3694" spans="1:5" s="45" customFormat="1" x14ac:dyDescent="0.25">
      <c r="A3694" s="150"/>
      <c r="B3694" s="150"/>
      <c r="C3694" s="445"/>
      <c r="D3694" s="54"/>
      <c r="E3694" s="52"/>
    </row>
    <row r="3695" spans="1:5" s="45" customFormat="1" x14ac:dyDescent="0.25">
      <c r="A3695" s="150"/>
      <c r="B3695" s="150"/>
      <c r="C3695" s="445"/>
      <c r="D3695" s="54"/>
      <c r="E3695" s="52"/>
    </row>
    <row r="3696" spans="1:5" s="45" customFormat="1" x14ac:dyDescent="0.25">
      <c r="A3696" s="150"/>
      <c r="B3696" s="150"/>
      <c r="C3696" s="445"/>
      <c r="D3696" s="54"/>
      <c r="E3696" s="52"/>
    </row>
    <row r="3697" spans="1:5" s="45" customFormat="1" x14ac:dyDescent="0.25">
      <c r="A3697" s="150"/>
      <c r="B3697" s="150"/>
      <c r="C3697" s="445"/>
      <c r="D3697" s="54"/>
      <c r="E3697" s="52"/>
    </row>
    <row r="3698" spans="1:5" s="45" customFormat="1" x14ac:dyDescent="0.25">
      <c r="A3698" s="150"/>
      <c r="B3698" s="150"/>
      <c r="C3698" s="445"/>
      <c r="D3698" s="54"/>
      <c r="E3698" s="52"/>
    </row>
    <row r="3699" spans="1:5" s="45" customFormat="1" x14ac:dyDescent="0.25">
      <c r="A3699" s="150"/>
      <c r="B3699" s="150"/>
      <c r="C3699" s="150"/>
      <c r="D3699" s="54"/>
      <c r="E3699" s="52"/>
    </row>
    <row r="3700" spans="1:5" s="45" customFormat="1" x14ac:dyDescent="0.25">
      <c r="A3700" s="147"/>
      <c r="B3700" s="147"/>
      <c r="C3700" s="147"/>
      <c r="D3700" s="54"/>
      <c r="E3700" s="52"/>
    </row>
    <row r="3701" spans="1:5" s="45" customFormat="1" x14ac:dyDescent="0.25">
      <c r="A3701" s="156"/>
      <c r="B3701" s="156"/>
      <c r="C3701" s="156"/>
      <c r="D3701" s="152"/>
      <c r="E3701" s="52"/>
    </row>
    <row r="3702" spans="1:5" s="45" customFormat="1" x14ac:dyDescent="0.25">
      <c r="A3702" s="156"/>
      <c r="B3702" s="156"/>
      <c r="C3702" s="156"/>
      <c r="D3702" s="153"/>
      <c r="E3702" s="52"/>
    </row>
    <row r="3703" spans="1:5" s="45" customFormat="1" x14ac:dyDescent="0.25">
      <c r="A3703" s="156"/>
      <c r="B3703" s="156"/>
      <c r="C3703" s="156"/>
      <c r="D3703" s="153"/>
      <c r="E3703" s="52"/>
    </row>
    <row r="3704" spans="1:5" s="45" customFormat="1" x14ac:dyDescent="0.25">
      <c r="A3704" s="156"/>
      <c r="B3704" s="156"/>
      <c r="C3704" s="156"/>
      <c r="D3704" s="154"/>
      <c r="E3704" s="52"/>
    </row>
    <row r="3705" spans="1:5" s="45" customFormat="1" x14ac:dyDescent="0.25">
      <c r="A3705" s="156"/>
      <c r="B3705" s="156"/>
      <c r="C3705" s="156"/>
      <c r="D3705" s="155"/>
      <c r="E3705" s="52"/>
    </row>
    <row r="3706" spans="1:5" s="45" customFormat="1" x14ac:dyDescent="0.25">
      <c r="A3706" s="156"/>
      <c r="B3706" s="156"/>
      <c r="C3706" s="156"/>
      <c r="D3706" s="153"/>
      <c r="E3706" s="52"/>
    </row>
    <row r="3707" spans="1:5" s="45" customFormat="1" x14ac:dyDescent="0.25">
      <c r="A3707" s="156"/>
      <c r="B3707" s="156"/>
      <c r="C3707" s="156"/>
      <c r="D3707" s="155"/>
      <c r="E3707" s="52"/>
    </row>
    <row r="3708" spans="1:5" s="45" customFormat="1" x14ac:dyDescent="0.25">
      <c r="A3708" s="156"/>
      <c r="B3708" s="156"/>
      <c r="C3708" s="156"/>
      <c r="D3708" s="153"/>
      <c r="E3708" s="52"/>
    </row>
    <row r="3709" spans="1:5" s="45" customFormat="1" x14ac:dyDescent="0.25">
      <c r="A3709" s="156"/>
      <c r="B3709" s="156"/>
      <c r="C3709" s="156"/>
      <c r="D3709" s="153"/>
      <c r="E3709" s="52"/>
    </row>
    <row r="3710" spans="1:5" s="45" customFormat="1" x14ac:dyDescent="0.25">
      <c r="A3710" s="156"/>
      <c r="B3710" s="156"/>
      <c r="C3710" s="156"/>
      <c r="D3710" s="155"/>
      <c r="E3710" s="52"/>
    </row>
    <row r="3711" spans="1:5" s="45" customFormat="1" x14ac:dyDescent="0.25">
      <c r="A3711" s="156"/>
      <c r="B3711" s="156"/>
      <c r="C3711" s="156"/>
      <c r="D3711" s="153"/>
      <c r="E3711" s="52"/>
    </row>
    <row r="3712" spans="1:5" s="45" customFormat="1" x14ac:dyDescent="0.25">
      <c r="A3712" s="156"/>
      <c r="B3712" s="156"/>
      <c r="C3712" s="156"/>
      <c r="D3712" s="55"/>
      <c r="E3712" s="52"/>
    </row>
    <row r="3713" spans="1:5" s="45" customFormat="1" x14ac:dyDescent="0.25">
      <c r="A3713" s="156"/>
      <c r="B3713" s="156"/>
      <c r="C3713" s="156"/>
      <c r="D3713" s="155"/>
      <c r="E3713" s="52"/>
    </row>
    <row r="3714" spans="1:5" s="45" customFormat="1" x14ac:dyDescent="0.25">
      <c r="A3714" s="156"/>
      <c r="B3714" s="156"/>
      <c r="C3714" s="156"/>
      <c r="D3714" s="153"/>
      <c r="E3714" s="52"/>
    </row>
    <row r="3715" spans="1:5" s="45" customFormat="1" x14ac:dyDescent="0.25">
      <c r="A3715" s="156"/>
      <c r="B3715" s="156"/>
      <c r="C3715" s="156"/>
      <c r="D3715" s="153"/>
      <c r="E3715" s="52"/>
    </row>
    <row r="3716" spans="1:5" s="45" customFormat="1" x14ac:dyDescent="0.25">
      <c r="A3716" s="156"/>
      <c r="B3716" s="156"/>
      <c r="C3716" s="156"/>
      <c r="D3716" s="153"/>
      <c r="E3716" s="52"/>
    </row>
    <row r="3717" spans="1:5" s="45" customFormat="1" x14ac:dyDescent="0.25">
      <c r="A3717" s="156"/>
      <c r="B3717" s="156"/>
      <c r="C3717" s="156"/>
      <c r="D3717" s="155"/>
      <c r="E3717" s="52"/>
    </row>
    <row r="3718" spans="1:5" s="45" customFormat="1" x14ac:dyDescent="0.25">
      <c r="A3718" s="156"/>
      <c r="B3718" s="156"/>
      <c r="C3718" s="156"/>
      <c r="D3718" s="153"/>
      <c r="E3718" s="52"/>
    </row>
    <row r="3719" spans="1:5" s="45" customFormat="1" x14ac:dyDescent="0.25">
      <c r="A3719" s="156"/>
      <c r="B3719" s="156"/>
      <c r="C3719" s="156"/>
      <c r="D3719" s="153"/>
      <c r="E3719" s="52"/>
    </row>
    <row r="3720" spans="1:5" s="45" customFormat="1" x14ac:dyDescent="0.25">
      <c r="A3720" s="156"/>
      <c r="B3720" s="156"/>
      <c r="C3720" s="156"/>
      <c r="D3720" s="153"/>
      <c r="E3720" s="52"/>
    </row>
    <row r="3721" spans="1:5" s="45" customFormat="1" x14ac:dyDescent="0.25">
      <c r="A3721" s="156"/>
      <c r="B3721" s="156"/>
      <c r="C3721" s="156"/>
      <c r="D3721" s="153"/>
      <c r="E3721" s="52"/>
    </row>
    <row r="3722" spans="1:5" s="45" customFormat="1" x14ac:dyDescent="0.25">
      <c r="A3722" s="156"/>
      <c r="B3722" s="156"/>
      <c r="C3722" s="156"/>
      <c r="D3722" s="54"/>
      <c r="E3722" s="52"/>
    </row>
    <row r="3723" spans="1:5" s="45" customFormat="1" x14ac:dyDescent="0.25">
      <c r="A3723" s="156"/>
      <c r="B3723" s="156"/>
      <c r="C3723" s="156"/>
      <c r="D3723" s="55"/>
      <c r="E3723" s="52"/>
    </row>
    <row r="3724" spans="1:5" s="45" customFormat="1" x14ac:dyDescent="0.25">
      <c r="A3724" s="156"/>
      <c r="B3724" s="156"/>
      <c r="C3724" s="156"/>
      <c r="D3724" s="153"/>
      <c r="E3724" s="52"/>
    </row>
    <row r="3725" spans="1:5" s="45" customFormat="1" x14ac:dyDescent="0.25">
      <c r="A3725" s="156"/>
      <c r="B3725" s="156"/>
      <c r="C3725" s="156"/>
      <c r="D3725" s="153"/>
      <c r="E3725" s="52"/>
    </row>
    <row r="3726" spans="1:5" s="45" customFormat="1" x14ac:dyDescent="0.25">
      <c r="A3726" s="156"/>
      <c r="B3726" s="156"/>
      <c r="C3726" s="156"/>
      <c r="D3726" s="155"/>
      <c r="E3726" s="52"/>
    </row>
    <row r="3727" spans="1:5" s="45" customFormat="1" x14ac:dyDescent="0.25">
      <c r="A3727" s="156"/>
      <c r="B3727" s="156"/>
      <c r="C3727" s="156"/>
      <c r="D3727" s="55"/>
      <c r="E3727" s="52"/>
    </row>
    <row r="3728" spans="1:5" s="45" customFormat="1" x14ac:dyDescent="0.25">
      <c r="A3728" s="156"/>
      <c r="B3728" s="156"/>
      <c r="C3728" s="156"/>
      <c r="D3728" s="55"/>
      <c r="E3728" s="52"/>
    </row>
    <row r="3729" spans="1:5" s="45" customFormat="1" x14ac:dyDescent="0.25">
      <c r="A3729" s="156"/>
      <c r="B3729" s="156"/>
      <c r="C3729" s="156"/>
      <c r="D3729" s="155"/>
      <c r="E3729" s="52"/>
    </row>
    <row r="3730" spans="1:5" s="45" customFormat="1" x14ac:dyDescent="0.25">
      <c r="A3730" s="156"/>
      <c r="B3730" s="156"/>
      <c r="C3730" s="156"/>
      <c r="D3730" s="55"/>
      <c r="E3730" s="52"/>
    </row>
    <row r="3731" spans="1:5" s="45" customFormat="1" x14ac:dyDescent="0.25">
      <c r="A3731" s="156"/>
      <c r="B3731" s="156"/>
      <c r="C3731" s="156"/>
      <c r="D3731" s="54"/>
      <c r="E3731" s="52"/>
    </row>
    <row r="3732" spans="1:5" s="45" customFormat="1" x14ac:dyDescent="0.25">
      <c r="A3732" s="156"/>
      <c r="B3732" s="156"/>
      <c r="C3732" s="156"/>
      <c r="D3732" s="54"/>
      <c r="E3732" s="52"/>
    </row>
    <row r="3733" spans="1:5" s="45" customFormat="1" x14ac:dyDescent="0.25">
      <c r="A3733" s="156"/>
      <c r="B3733" s="156"/>
      <c r="C3733" s="156"/>
      <c r="D3733" s="54"/>
      <c r="E3733" s="52"/>
    </row>
    <row r="3734" spans="1:5" s="45" customFormat="1" x14ac:dyDescent="0.25">
      <c r="A3734" s="156"/>
      <c r="B3734" s="156"/>
      <c r="C3734" s="156"/>
      <c r="D3734" s="55"/>
      <c r="E3734" s="52"/>
    </row>
    <row r="3735" spans="1:5" s="45" customFormat="1" x14ac:dyDescent="0.25">
      <c r="A3735" s="156"/>
      <c r="B3735" s="156"/>
      <c r="C3735" s="156"/>
      <c r="D3735" s="55"/>
      <c r="E3735" s="52"/>
    </row>
    <row r="3736" spans="1:5" s="45" customFormat="1" x14ac:dyDescent="0.25">
      <c r="A3736" s="156"/>
      <c r="B3736" s="156"/>
      <c r="C3736" s="156"/>
      <c r="D3736" s="55"/>
      <c r="E3736" s="52"/>
    </row>
    <row r="3737" spans="1:5" s="45" customFormat="1" x14ac:dyDescent="0.25">
      <c r="A3737" s="156"/>
      <c r="B3737" s="156"/>
      <c r="C3737" s="156"/>
      <c r="D3737" s="54"/>
      <c r="E3737" s="52"/>
    </row>
    <row r="3738" spans="1:5" s="45" customFormat="1" x14ac:dyDescent="0.25">
      <c r="A3738" s="156"/>
      <c r="B3738" s="156"/>
      <c r="C3738" s="156"/>
      <c r="D3738" s="55"/>
      <c r="E3738" s="52"/>
    </row>
    <row r="3739" spans="1:5" s="45" customFormat="1" x14ac:dyDescent="0.25">
      <c r="A3739" s="156"/>
      <c r="B3739" s="156"/>
      <c r="C3739" s="156"/>
      <c r="D3739" s="55"/>
      <c r="E3739" s="52"/>
    </row>
    <row r="3740" spans="1:5" s="45" customFormat="1" x14ac:dyDescent="0.25">
      <c r="A3740" s="156"/>
      <c r="B3740" s="156"/>
      <c r="C3740" s="156"/>
      <c r="D3740" s="152"/>
      <c r="E3740" s="52"/>
    </row>
    <row r="3741" spans="1:5" s="45" customFormat="1" x14ac:dyDescent="0.25">
      <c r="A3741" s="156"/>
      <c r="B3741" s="156"/>
      <c r="C3741" s="156"/>
      <c r="D3741" s="55"/>
      <c r="E3741" s="52"/>
    </row>
    <row r="3742" spans="1:5" s="45" customFormat="1" x14ac:dyDescent="0.25">
      <c r="A3742" s="156"/>
      <c r="B3742" s="156"/>
      <c r="C3742" s="156"/>
      <c r="D3742" s="55"/>
      <c r="E3742" s="52"/>
    </row>
    <row r="3743" spans="1:5" s="45" customFormat="1" x14ac:dyDescent="0.25">
      <c r="A3743" s="156"/>
      <c r="B3743" s="156"/>
      <c r="C3743" s="156"/>
      <c r="D3743" s="55"/>
      <c r="E3743" s="52"/>
    </row>
    <row r="3744" spans="1:5" s="45" customFormat="1" x14ac:dyDescent="0.25">
      <c r="A3744" s="156"/>
      <c r="B3744" s="156"/>
      <c r="C3744" s="156"/>
      <c r="D3744" s="55"/>
      <c r="E3744" s="52"/>
    </row>
    <row r="3745" spans="1:5" s="45" customFormat="1" x14ac:dyDescent="0.25">
      <c r="A3745" s="156"/>
      <c r="B3745" s="156"/>
      <c r="C3745" s="156"/>
      <c r="D3745" s="55"/>
      <c r="E3745" s="52"/>
    </row>
    <row r="3746" spans="1:5" s="45" customFormat="1" x14ac:dyDescent="0.25">
      <c r="A3746" s="156"/>
      <c r="B3746" s="156"/>
      <c r="C3746" s="156"/>
      <c r="D3746" s="55"/>
      <c r="E3746" s="52"/>
    </row>
    <row r="3747" spans="1:5" s="45" customFormat="1" x14ac:dyDescent="0.25">
      <c r="A3747" s="156"/>
      <c r="B3747" s="156"/>
      <c r="C3747" s="156"/>
      <c r="D3747" s="55"/>
      <c r="E3747" s="52"/>
    </row>
    <row r="3748" spans="1:5" s="45" customFormat="1" x14ac:dyDescent="0.25">
      <c r="A3748" s="156"/>
      <c r="B3748" s="156"/>
      <c r="C3748" s="156"/>
      <c r="D3748" s="55"/>
      <c r="E3748" s="52"/>
    </row>
    <row r="3749" spans="1:5" s="45" customFormat="1" x14ac:dyDescent="0.25">
      <c r="A3749" s="156"/>
      <c r="B3749" s="156"/>
      <c r="C3749" s="156"/>
      <c r="D3749" s="55"/>
      <c r="E3749" s="52"/>
    </row>
    <row r="3750" spans="1:5" s="45" customFormat="1" x14ac:dyDescent="0.25">
      <c r="A3750" s="156"/>
      <c r="B3750" s="156"/>
      <c r="C3750" s="156"/>
      <c r="D3750" s="55"/>
      <c r="E3750" s="52"/>
    </row>
    <row r="3751" spans="1:5" s="45" customFormat="1" x14ac:dyDescent="0.25">
      <c r="A3751" s="156"/>
      <c r="B3751" s="156"/>
      <c r="C3751" s="156"/>
      <c r="D3751" s="55"/>
      <c r="E3751" s="52"/>
    </row>
    <row r="3752" spans="1:5" s="45" customFormat="1" x14ac:dyDescent="0.25">
      <c r="A3752" s="156"/>
      <c r="B3752" s="156"/>
      <c r="C3752" s="156"/>
      <c r="D3752" s="55"/>
      <c r="E3752" s="52"/>
    </row>
    <row r="3753" spans="1:5" s="45" customFormat="1" x14ac:dyDescent="0.25">
      <c r="A3753" s="156"/>
      <c r="B3753" s="156"/>
      <c r="C3753" s="156"/>
      <c r="D3753" s="55"/>
      <c r="E3753" s="52"/>
    </row>
    <row r="3754" spans="1:5" s="45" customFormat="1" x14ac:dyDescent="0.25">
      <c r="A3754" s="156"/>
      <c r="B3754" s="156"/>
      <c r="C3754" s="156"/>
      <c r="D3754" s="55"/>
      <c r="E3754" s="52"/>
    </row>
    <row r="3755" spans="1:5" s="45" customFormat="1" x14ac:dyDescent="0.25">
      <c r="A3755" s="156"/>
      <c r="B3755" s="156"/>
      <c r="C3755" s="156"/>
      <c r="D3755" s="55"/>
      <c r="E3755" s="52"/>
    </row>
    <row r="3756" spans="1:5" s="45" customFormat="1" x14ac:dyDescent="0.25">
      <c r="A3756" s="156"/>
      <c r="B3756" s="156"/>
      <c r="C3756" s="156"/>
      <c r="D3756" s="55"/>
      <c r="E3756" s="52"/>
    </row>
    <row r="3757" spans="1:5" s="45" customFormat="1" x14ac:dyDescent="0.25">
      <c r="A3757" s="156"/>
      <c r="B3757" s="156"/>
      <c r="C3757" s="156"/>
      <c r="D3757" s="55"/>
      <c r="E3757" s="52"/>
    </row>
    <row r="3758" spans="1:5" s="45" customFormat="1" x14ac:dyDescent="0.25">
      <c r="A3758" s="156"/>
      <c r="B3758" s="156"/>
      <c r="C3758" s="156"/>
      <c r="D3758" s="55"/>
      <c r="E3758" s="52"/>
    </row>
    <row r="3759" spans="1:5" s="45" customFormat="1" x14ac:dyDescent="0.25">
      <c r="A3759" s="156"/>
      <c r="B3759" s="156"/>
      <c r="C3759" s="156"/>
      <c r="D3759" s="55"/>
      <c r="E3759" s="52"/>
    </row>
    <row r="3760" spans="1:5" s="45" customFormat="1" x14ac:dyDescent="0.25">
      <c r="A3760" s="156"/>
      <c r="B3760" s="156"/>
      <c r="C3760" s="156"/>
      <c r="D3760" s="55"/>
      <c r="E3760" s="52"/>
    </row>
    <row r="3761" spans="1:5" s="45" customFormat="1" x14ac:dyDescent="0.25">
      <c r="A3761" s="156"/>
      <c r="B3761" s="156"/>
      <c r="C3761" s="156"/>
      <c r="D3761" s="55"/>
      <c r="E3761" s="52"/>
    </row>
    <row r="3762" spans="1:5" s="45" customFormat="1" x14ac:dyDescent="0.25">
      <c r="A3762" s="156"/>
      <c r="B3762" s="156"/>
      <c r="C3762" s="156"/>
      <c r="D3762" s="55"/>
      <c r="E3762" s="52"/>
    </row>
    <row r="3763" spans="1:5" s="45" customFormat="1" x14ac:dyDescent="0.25">
      <c r="A3763" s="156"/>
      <c r="B3763" s="156"/>
      <c r="C3763" s="156"/>
      <c r="D3763" s="55"/>
      <c r="E3763" s="52"/>
    </row>
    <row r="3764" spans="1:5" s="45" customFormat="1" x14ac:dyDescent="0.25">
      <c r="A3764" s="156"/>
      <c r="B3764" s="156"/>
      <c r="C3764" s="156"/>
      <c r="D3764" s="55"/>
      <c r="E3764" s="52"/>
    </row>
    <row r="3765" spans="1:5" s="45" customFormat="1" x14ac:dyDescent="0.25">
      <c r="A3765" s="156"/>
      <c r="B3765" s="156"/>
      <c r="C3765" s="156"/>
      <c r="D3765" s="55"/>
      <c r="E3765" s="52"/>
    </row>
    <row r="3766" spans="1:5" s="45" customFormat="1" x14ac:dyDescent="0.25">
      <c r="A3766" s="156"/>
      <c r="B3766" s="156"/>
      <c r="C3766" s="156"/>
      <c r="D3766" s="55"/>
      <c r="E3766" s="52"/>
    </row>
    <row r="3767" spans="1:5" s="45" customFormat="1" x14ac:dyDescent="0.25">
      <c r="A3767" s="156"/>
      <c r="B3767" s="156"/>
      <c r="C3767" s="156"/>
      <c r="D3767" s="55"/>
      <c r="E3767" s="52"/>
    </row>
    <row r="3768" spans="1:5" s="45" customFormat="1" x14ac:dyDescent="0.25">
      <c r="A3768" s="156"/>
      <c r="B3768" s="156"/>
      <c r="C3768" s="156"/>
      <c r="D3768" s="55"/>
      <c r="E3768" s="52"/>
    </row>
    <row r="3769" spans="1:5" s="45" customFormat="1" x14ac:dyDescent="0.25">
      <c r="A3769" s="156"/>
      <c r="B3769" s="156"/>
      <c r="C3769" s="156"/>
      <c r="D3769" s="55"/>
      <c r="E3769" s="52"/>
    </row>
    <row r="3770" spans="1:5" s="45" customFormat="1" x14ac:dyDescent="0.25">
      <c r="A3770" s="156"/>
      <c r="B3770" s="156"/>
      <c r="C3770" s="156"/>
      <c r="D3770" s="55"/>
      <c r="E3770" s="52"/>
    </row>
    <row r="3771" spans="1:5" s="45" customFormat="1" x14ac:dyDescent="0.25">
      <c r="A3771" s="156"/>
      <c r="B3771" s="156"/>
      <c r="C3771" s="156"/>
      <c r="D3771" s="157"/>
      <c r="E3771" s="52"/>
    </row>
    <row r="3772" spans="1:5" s="45" customFormat="1" x14ac:dyDescent="0.25">
      <c r="A3772" s="156"/>
      <c r="B3772" s="156"/>
      <c r="C3772" s="156"/>
      <c r="D3772" s="55"/>
      <c r="E3772" s="52"/>
    </row>
    <row r="3773" spans="1:5" s="45" customFormat="1" x14ac:dyDescent="0.25">
      <c r="A3773" s="156"/>
      <c r="B3773" s="156"/>
      <c r="C3773" s="156"/>
      <c r="D3773" s="55"/>
      <c r="E3773" s="52"/>
    </row>
    <row r="3774" spans="1:5" s="45" customFormat="1" x14ac:dyDescent="0.25">
      <c r="A3774" s="158"/>
      <c r="B3774" s="158"/>
      <c r="C3774" s="158"/>
      <c r="D3774" s="54"/>
      <c r="E3774" s="52"/>
    </row>
    <row r="3775" spans="1:5" s="45" customFormat="1" x14ac:dyDescent="0.25">
      <c r="A3775" s="272"/>
      <c r="B3775" s="273"/>
      <c r="C3775" s="273"/>
      <c r="D3775" s="155"/>
      <c r="E3775" s="52"/>
    </row>
    <row r="3776" spans="1:5" s="45" customFormat="1" x14ac:dyDescent="0.25">
      <c r="A3776" s="272"/>
      <c r="B3776" s="273"/>
      <c r="C3776" s="273"/>
      <c r="D3776" s="153"/>
      <c r="E3776" s="52"/>
    </row>
    <row r="3777" spans="1:5" s="45" customFormat="1" x14ac:dyDescent="0.25">
      <c r="A3777" s="272"/>
      <c r="B3777" s="273"/>
      <c r="C3777" s="273"/>
      <c r="D3777" s="153"/>
      <c r="E3777" s="52"/>
    </row>
    <row r="3778" spans="1:5" s="45" customFormat="1" x14ac:dyDescent="0.25">
      <c r="A3778" s="272"/>
      <c r="B3778" s="273"/>
      <c r="C3778" s="273"/>
      <c r="D3778" s="155"/>
      <c r="E3778" s="52"/>
    </row>
    <row r="3779" spans="1:5" s="45" customFormat="1" x14ac:dyDescent="0.25">
      <c r="A3779" s="272"/>
      <c r="B3779" s="273"/>
      <c r="C3779" s="273"/>
      <c r="D3779" s="153"/>
      <c r="E3779" s="52"/>
    </row>
    <row r="3780" spans="1:5" s="45" customFormat="1" x14ac:dyDescent="0.25">
      <c r="A3780" s="272"/>
      <c r="B3780" s="273"/>
      <c r="C3780" s="273"/>
      <c r="D3780" s="155"/>
      <c r="E3780" s="52"/>
    </row>
    <row r="3781" spans="1:5" s="45" customFormat="1" x14ac:dyDescent="0.25">
      <c r="A3781" s="272"/>
      <c r="B3781" s="273"/>
      <c r="C3781" s="273"/>
      <c r="D3781" s="153"/>
      <c r="E3781" s="52"/>
    </row>
    <row r="3782" spans="1:5" s="45" customFormat="1" x14ac:dyDescent="0.25">
      <c r="A3782" s="272"/>
      <c r="B3782" s="273"/>
      <c r="C3782" s="273"/>
      <c r="D3782" s="153"/>
      <c r="E3782" s="52"/>
    </row>
    <row r="3783" spans="1:5" s="45" customFormat="1" x14ac:dyDescent="0.25">
      <c r="A3783" s="272"/>
      <c r="B3783" s="273"/>
      <c r="C3783" s="273"/>
      <c r="D3783" s="155"/>
      <c r="E3783" s="52"/>
    </row>
    <row r="3784" spans="1:5" s="45" customFormat="1" x14ac:dyDescent="0.25">
      <c r="A3784" s="272"/>
      <c r="B3784" s="273"/>
      <c r="C3784" s="273"/>
      <c r="D3784" s="55"/>
      <c r="E3784" s="52"/>
    </row>
    <row r="3785" spans="1:5" s="45" customFormat="1" x14ac:dyDescent="0.25">
      <c r="A3785" s="156"/>
      <c r="B3785" s="156"/>
      <c r="C3785" s="156"/>
      <c r="D3785" s="55"/>
      <c r="E3785" s="52"/>
    </row>
    <row r="3786" spans="1:5" s="45" customFormat="1" ht="25.5" customHeight="1" x14ac:dyDescent="0.25">
      <c r="A3786" s="156"/>
      <c r="B3786" s="156"/>
      <c r="C3786" s="156"/>
      <c r="D3786" s="55"/>
      <c r="E3786" s="52"/>
    </row>
    <row r="3787" spans="1:5" s="45" customFormat="1" x14ac:dyDescent="0.25">
      <c r="A3787" s="156"/>
      <c r="B3787" s="156"/>
      <c r="C3787" s="156"/>
      <c r="D3787" s="55"/>
      <c r="E3787" s="52"/>
    </row>
    <row r="3788" spans="1:5" s="45" customFormat="1" x14ac:dyDescent="0.25">
      <c r="A3788" s="156"/>
      <c r="B3788" s="156"/>
      <c r="C3788" s="156"/>
      <c r="D3788" s="55"/>
      <c r="E3788" s="52"/>
    </row>
    <row r="3789" spans="1:5" s="45" customFormat="1" x14ac:dyDescent="0.25">
      <c r="A3789" s="156"/>
      <c r="B3789" s="156"/>
      <c r="C3789" s="156"/>
      <c r="D3789" s="55"/>
      <c r="E3789" s="52"/>
    </row>
    <row r="3790" spans="1:5" s="45" customFormat="1" x14ac:dyDescent="0.25">
      <c r="A3790" s="156"/>
      <c r="B3790" s="156"/>
      <c r="C3790" s="156"/>
      <c r="D3790" s="55"/>
      <c r="E3790" s="52"/>
    </row>
    <row r="3791" spans="1:5" s="45" customFormat="1" x14ac:dyDescent="0.25">
      <c r="A3791" s="156"/>
      <c r="B3791" s="156"/>
      <c r="C3791" s="156"/>
      <c r="D3791" s="55"/>
      <c r="E3791" s="52"/>
    </row>
    <row r="3792" spans="1:5" s="45" customFormat="1" x14ac:dyDescent="0.25">
      <c r="A3792" s="156"/>
      <c r="B3792" s="156"/>
      <c r="C3792" s="156"/>
      <c r="D3792" s="55"/>
      <c r="E3792" s="52"/>
    </row>
    <row r="3793" spans="1:5" s="45" customFormat="1" x14ac:dyDescent="0.25">
      <c r="A3793" s="156"/>
      <c r="B3793" s="156"/>
      <c r="C3793" s="156"/>
      <c r="D3793" s="55"/>
      <c r="E3793" s="52"/>
    </row>
    <row r="3794" spans="1:5" s="45" customFormat="1" x14ac:dyDescent="0.25">
      <c r="A3794" s="156"/>
      <c r="B3794" s="156"/>
      <c r="C3794" s="156"/>
      <c r="D3794" s="55"/>
      <c r="E3794" s="52"/>
    </row>
    <row r="3795" spans="1:5" s="45" customFormat="1" x14ac:dyDescent="0.25">
      <c r="A3795" s="156"/>
      <c r="B3795" s="156"/>
      <c r="C3795" s="156"/>
      <c r="D3795" s="55"/>
      <c r="E3795" s="52"/>
    </row>
    <row r="3796" spans="1:5" s="45" customFormat="1" ht="25.5" customHeight="1" x14ac:dyDescent="0.25">
      <c r="A3796" s="156"/>
      <c r="B3796" s="156"/>
      <c r="C3796" s="156"/>
      <c r="D3796" s="55"/>
      <c r="E3796" s="52"/>
    </row>
    <row r="3797" spans="1:5" s="45" customFormat="1" x14ac:dyDescent="0.25">
      <c r="A3797" s="156"/>
      <c r="B3797" s="156"/>
      <c r="C3797" s="156"/>
      <c r="D3797" s="55"/>
      <c r="E3797" s="52"/>
    </row>
    <row r="3798" spans="1:5" s="45" customFormat="1" x14ac:dyDescent="0.25">
      <c r="A3798" s="156"/>
      <c r="B3798" s="156"/>
      <c r="C3798" s="156"/>
      <c r="D3798" s="55"/>
      <c r="E3798" s="52"/>
    </row>
    <row r="3799" spans="1:5" s="45" customFormat="1" ht="25.5" customHeight="1" x14ac:dyDescent="0.25">
      <c r="A3799" s="156"/>
      <c r="B3799" s="156"/>
      <c r="C3799" s="156"/>
      <c r="D3799" s="55"/>
      <c r="E3799" s="52"/>
    </row>
    <row r="3800" spans="1:5" s="45" customFormat="1" x14ac:dyDescent="0.25">
      <c r="A3800" s="156"/>
      <c r="B3800" s="156"/>
      <c r="C3800" s="156"/>
      <c r="D3800" s="55"/>
      <c r="E3800" s="52"/>
    </row>
    <row r="3801" spans="1:5" s="45" customFormat="1" x14ac:dyDescent="0.25">
      <c r="A3801" s="156"/>
      <c r="B3801" s="156"/>
      <c r="C3801" s="156"/>
      <c r="D3801" s="55"/>
      <c r="E3801" s="52"/>
    </row>
    <row r="3802" spans="1:5" s="45" customFormat="1" x14ac:dyDescent="0.25">
      <c r="A3802" s="156"/>
      <c r="B3802" s="156"/>
      <c r="C3802" s="156"/>
      <c r="D3802" s="159"/>
      <c r="E3802" s="52"/>
    </row>
    <row r="3803" spans="1:5" s="45" customFormat="1" x14ac:dyDescent="0.25">
      <c r="A3803" s="156"/>
      <c r="B3803" s="156"/>
      <c r="C3803" s="156"/>
      <c r="D3803" s="159"/>
      <c r="E3803" s="52"/>
    </row>
    <row r="3804" spans="1:5" s="45" customFormat="1" x14ac:dyDescent="0.25">
      <c r="A3804" s="156"/>
      <c r="B3804" s="156"/>
      <c r="C3804" s="156"/>
      <c r="D3804" s="159"/>
      <c r="E3804" s="52"/>
    </row>
    <row r="3805" spans="1:5" s="45" customFormat="1" x14ac:dyDescent="0.25">
      <c r="A3805" s="156"/>
      <c r="B3805" s="156"/>
      <c r="C3805" s="156"/>
      <c r="D3805" s="159"/>
      <c r="E3805" s="52"/>
    </row>
  </sheetData>
  <mergeCells count="1115">
    <mergeCell ref="A4:G4"/>
    <mergeCell ref="A29:A31"/>
    <mergeCell ref="B29:B31"/>
    <mergeCell ref="A32:A36"/>
    <mergeCell ref="B32:B36"/>
    <mergeCell ref="A37:A42"/>
    <mergeCell ref="B37:B42"/>
    <mergeCell ref="A16:A20"/>
    <mergeCell ref="B16:B20"/>
    <mergeCell ref="A21:A24"/>
    <mergeCell ref="B21:B24"/>
    <mergeCell ref="A25:A28"/>
    <mergeCell ref="B25:B28"/>
    <mergeCell ref="A5:A6"/>
    <mergeCell ref="B5:B6"/>
    <mergeCell ref="C5:C6"/>
    <mergeCell ref="D5:D6"/>
    <mergeCell ref="E5:G5"/>
    <mergeCell ref="A10:A15"/>
    <mergeCell ref="B10:B15"/>
    <mergeCell ref="A74:A76"/>
    <mergeCell ref="B74:B76"/>
    <mergeCell ref="A78:A81"/>
    <mergeCell ref="B78:B81"/>
    <mergeCell ref="A55:A56"/>
    <mergeCell ref="B55:B56"/>
    <mergeCell ref="A57:A62"/>
    <mergeCell ref="B57:B62"/>
    <mergeCell ref="A63:A67"/>
    <mergeCell ref="B63:B67"/>
    <mergeCell ref="A43:A44"/>
    <mergeCell ref="B43:B44"/>
    <mergeCell ref="A45:A48"/>
    <mergeCell ref="B45:B48"/>
    <mergeCell ref="A50:A54"/>
    <mergeCell ref="B50:B54"/>
    <mergeCell ref="A108:A110"/>
    <mergeCell ref="B108:B110"/>
    <mergeCell ref="A69:A73"/>
    <mergeCell ref="B69:B72"/>
    <mergeCell ref="A113:A117"/>
    <mergeCell ref="B113:B117"/>
    <mergeCell ref="A120:A123"/>
    <mergeCell ref="B120:B123"/>
    <mergeCell ref="A96:A99"/>
    <mergeCell ref="B96:B99"/>
    <mergeCell ref="A100:A102"/>
    <mergeCell ref="B100:B102"/>
    <mergeCell ref="A103:A106"/>
    <mergeCell ref="B103:B106"/>
    <mergeCell ref="A82:A85"/>
    <mergeCell ref="B82:B85"/>
    <mergeCell ref="A86:A90"/>
    <mergeCell ref="B86:B90"/>
    <mergeCell ref="A91:A94"/>
    <mergeCell ref="B91:B94"/>
    <mergeCell ref="A145:A148"/>
    <mergeCell ref="A149:A153"/>
    <mergeCell ref="A154:A156"/>
    <mergeCell ref="B154:B156"/>
    <mergeCell ref="A158:A160"/>
    <mergeCell ref="A161:A163"/>
    <mergeCell ref="B161:B163"/>
    <mergeCell ref="A136:A140"/>
    <mergeCell ref="B136:B140"/>
    <mergeCell ref="C136:C140"/>
    <mergeCell ref="A141:A144"/>
    <mergeCell ref="B141:B142"/>
    <mergeCell ref="C141:C142"/>
    <mergeCell ref="A124:A126"/>
    <mergeCell ref="B124:B126"/>
    <mergeCell ref="A127:A131"/>
    <mergeCell ref="B127:B131"/>
    <mergeCell ref="A133:A135"/>
    <mergeCell ref="B133:B135"/>
    <mergeCell ref="A196:A198"/>
    <mergeCell ref="B196:B198"/>
    <mergeCell ref="A199:A201"/>
    <mergeCell ref="B199:B201"/>
    <mergeCell ref="A202:A204"/>
    <mergeCell ref="B202:B204"/>
    <mergeCell ref="A182:A184"/>
    <mergeCell ref="B182:B184"/>
    <mergeCell ref="A185:A187"/>
    <mergeCell ref="B185:B187"/>
    <mergeCell ref="A188:A190"/>
    <mergeCell ref="B188:B190"/>
    <mergeCell ref="A164:A168"/>
    <mergeCell ref="A169:A171"/>
    <mergeCell ref="B169:B171"/>
    <mergeCell ref="A172:A176"/>
    <mergeCell ref="B172:B174"/>
    <mergeCell ref="A177:A180"/>
    <mergeCell ref="B177:B180"/>
    <mergeCell ref="A249:A251"/>
    <mergeCell ref="B249:B251"/>
    <mergeCell ref="A252:A254"/>
    <mergeCell ref="B252:B254"/>
    <mergeCell ref="A260:A262"/>
    <mergeCell ref="B260:B262"/>
    <mergeCell ref="A217:A222"/>
    <mergeCell ref="B217:B221"/>
    <mergeCell ref="A224:A226"/>
    <mergeCell ref="A227:A230"/>
    <mergeCell ref="B227:B230"/>
    <mergeCell ref="A240:A244"/>
    <mergeCell ref="B240:B244"/>
    <mergeCell ref="A206:A207"/>
    <mergeCell ref="B206:B207"/>
    <mergeCell ref="A211:A212"/>
    <mergeCell ref="B211:B212"/>
    <mergeCell ref="A213:A216"/>
    <mergeCell ref="B213:B216"/>
    <mergeCell ref="A337:A339"/>
    <mergeCell ref="B337:B339"/>
    <mergeCell ref="A340:A342"/>
    <mergeCell ref="B340:B342"/>
    <mergeCell ref="A343:A345"/>
    <mergeCell ref="B343:B345"/>
    <mergeCell ref="A285:A288"/>
    <mergeCell ref="B285:B288"/>
    <mergeCell ref="A289:A295"/>
    <mergeCell ref="B289:B295"/>
    <mergeCell ref="A301:A307"/>
    <mergeCell ref="B301:B307"/>
    <mergeCell ref="A264:A266"/>
    <mergeCell ref="B264:B266"/>
    <mergeCell ref="A267:A269"/>
    <mergeCell ref="B267:B269"/>
    <mergeCell ref="A274:A276"/>
    <mergeCell ref="A281:A284"/>
    <mergeCell ref="B281:B284"/>
    <mergeCell ref="A502:A505"/>
    <mergeCell ref="B502:B505"/>
    <mergeCell ref="A506:A509"/>
    <mergeCell ref="B506:B509"/>
    <mergeCell ref="A495:A497"/>
    <mergeCell ref="B495:B497"/>
    <mergeCell ref="A498:A500"/>
    <mergeCell ref="B498:B500"/>
    <mergeCell ref="A390:A396"/>
    <mergeCell ref="B390:B396"/>
    <mergeCell ref="C363:C367"/>
    <mergeCell ref="A374:A382"/>
    <mergeCell ref="B374:B382"/>
    <mergeCell ref="A387:A389"/>
    <mergeCell ref="B387:B389"/>
    <mergeCell ref="A346:A348"/>
    <mergeCell ref="B346:B348"/>
    <mergeCell ref="A349:A352"/>
    <mergeCell ref="B349:B352"/>
    <mergeCell ref="A357:A359"/>
    <mergeCell ref="B357:B359"/>
    <mergeCell ref="A591:A592"/>
    <mergeCell ref="B591:B592"/>
    <mergeCell ref="A596:A598"/>
    <mergeCell ref="B596:B598"/>
    <mergeCell ref="A522:A525"/>
    <mergeCell ref="B522:B525"/>
    <mergeCell ref="A526:A529"/>
    <mergeCell ref="B526:B529"/>
    <mergeCell ref="A530:A533"/>
    <mergeCell ref="B530:B533"/>
    <mergeCell ref="A593:A594"/>
    <mergeCell ref="A510:A513"/>
    <mergeCell ref="B510:B513"/>
    <mergeCell ref="A514:A517"/>
    <mergeCell ref="B514:B517"/>
    <mergeCell ref="A518:A521"/>
    <mergeCell ref="B518:B521"/>
    <mergeCell ref="B630:B639"/>
    <mergeCell ref="A640:A649"/>
    <mergeCell ref="B640:B649"/>
    <mergeCell ref="A650:A656"/>
    <mergeCell ref="B650:B656"/>
    <mergeCell ref="A614:A616"/>
    <mergeCell ref="A617:A619"/>
    <mergeCell ref="A620:A622"/>
    <mergeCell ref="A623:A625"/>
    <mergeCell ref="A626:A628"/>
    <mergeCell ref="A630:A639"/>
    <mergeCell ref="A599:A601"/>
    <mergeCell ref="B599:B601"/>
    <mergeCell ref="A602:A608"/>
    <mergeCell ref="B602:B608"/>
    <mergeCell ref="C609:C610"/>
    <mergeCell ref="A612:A613"/>
    <mergeCell ref="A736:A745"/>
    <mergeCell ref="B736:B745"/>
    <mergeCell ref="A746:A755"/>
    <mergeCell ref="B746:B755"/>
    <mergeCell ref="A756:A765"/>
    <mergeCell ref="B756:B765"/>
    <mergeCell ref="B692:B701"/>
    <mergeCell ref="A702:A711"/>
    <mergeCell ref="B702:B711"/>
    <mergeCell ref="A713:A723"/>
    <mergeCell ref="B713:B723"/>
    <mergeCell ref="A724:A733"/>
    <mergeCell ref="B724:B733"/>
    <mergeCell ref="A684:A689"/>
    <mergeCell ref="A692:A701"/>
    <mergeCell ref="A659:A668"/>
    <mergeCell ref="B659:B668"/>
    <mergeCell ref="A670:A679"/>
    <mergeCell ref="B670:B679"/>
    <mergeCell ref="A680:A682"/>
    <mergeCell ref="B680:B682"/>
    <mergeCell ref="A817:A823"/>
    <mergeCell ref="B817:B823"/>
    <mergeCell ref="C817:C823"/>
    <mergeCell ref="A824:A832"/>
    <mergeCell ref="B824:B832"/>
    <mergeCell ref="C824:C832"/>
    <mergeCell ref="A794:A813"/>
    <mergeCell ref="B794:B813"/>
    <mergeCell ref="A770:A772"/>
    <mergeCell ref="B770:B772"/>
    <mergeCell ref="A774:A783"/>
    <mergeCell ref="B774:B783"/>
    <mergeCell ref="A784:A793"/>
    <mergeCell ref="B784:B793"/>
    <mergeCell ref="A860:A863"/>
    <mergeCell ref="B860:B863"/>
    <mergeCell ref="C860:C863"/>
    <mergeCell ref="A864:A867"/>
    <mergeCell ref="B864:B867"/>
    <mergeCell ref="C864:C867"/>
    <mergeCell ref="A850:A854"/>
    <mergeCell ref="B850:B854"/>
    <mergeCell ref="C850:C854"/>
    <mergeCell ref="A855:A859"/>
    <mergeCell ref="B855:B859"/>
    <mergeCell ref="C855:C859"/>
    <mergeCell ref="A833:A842"/>
    <mergeCell ref="B833:B842"/>
    <mergeCell ref="C833:C842"/>
    <mergeCell ref="A843:A849"/>
    <mergeCell ref="B843:B849"/>
    <mergeCell ref="C843:C849"/>
    <mergeCell ref="A888:A890"/>
    <mergeCell ref="B888:B890"/>
    <mergeCell ref="C888:C890"/>
    <mergeCell ref="A891:A895"/>
    <mergeCell ref="B891:B895"/>
    <mergeCell ref="C891:C895"/>
    <mergeCell ref="A880:A883"/>
    <mergeCell ref="B880:B883"/>
    <mergeCell ref="C880:C883"/>
    <mergeCell ref="A884:A887"/>
    <mergeCell ref="B884:B887"/>
    <mergeCell ref="C884:C887"/>
    <mergeCell ref="A868:A872"/>
    <mergeCell ref="B868:B872"/>
    <mergeCell ref="C868:C872"/>
    <mergeCell ref="A873:A879"/>
    <mergeCell ref="B873:B879"/>
    <mergeCell ref="C873:C879"/>
    <mergeCell ref="A911:A913"/>
    <mergeCell ref="B911:B913"/>
    <mergeCell ref="C911:C913"/>
    <mergeCell ref="A914:A916"/>
    <mergeCell ref="B914:B916"/>
    <mergeCell ref="C914:C916"/>
    <mergeCell ref="A903:A907"/>
    <mergeCell ref="B903:B907"/>
    <mergeCell ref="C903:C907"/>
    <mergeCell ref="A908:A910"/>
    <mergeCell ref="B908:B910"/>
    <mergeCell ref="C908:C910"/>
    <mergeCell ref="A896:A898"/>
    <mergeCell ref="B896:B898"/>
    <mergeCell ref="C896:C898"/>
    <mergeCell ref="A899:A902"/>
    <mergeCell ref="B899:B902"/>
    <mergeCell ref="C899:C902"/>
    <mergeCell ref="A930:A933"/>
    <mergeCell ref="B930:B933"/>
    <mergeCell ref="C930:C933"/>
    <mergeCell ref="A952:A953"/>
    <mergeCell ref="B952:B953"/>
    <mergeCell ref="C952:C953"/>
    <mergeCell ref="A924:A926"/>
    <mergeCell ref="B924:B926"/>
    <mergeCell ref="C924:C926"/>
    <mergeCell ref="A927:A929"/>
    <mergeCell ref="B927:B929"/>
    <mergeCell ref="C927:C929"/>
    <mergeCell ref="A917:A919"/>
    <mergeCell ref="B917:B919"/>
    <mergeCell ref="C917:C919"/>
    <mergeCell ref="A920:A923"/>
    <mergeCell ref="B920:B923"/>
    <mergeCell ref="C920:C923"/>
    <mergeCell ref="A1027:A1029"/>
    <mergeCell ref="B1027:B1029"/>
    <mergeCell ref="C1027:C1029"/>
    <mergeCell ref="A1030:A1032"/>
    <mergeCell ref="B1030:B1032"/>
    <mergeCell ref="C1030:C1032"/>
    <mergeCell ref="A1017:A1021"/>
    <mergeCell ref="B1017:B1021"/>
    <mergeCell ref="C1017:C1021"/>
    <mergeCell ref="A1023:A1025"/>
    <mergeCell ref="B1023:B1025"/>
    <mergeCell ref="C1023:C1025"/>
    <mergeCell ref="A1007:A1010"/>
    <mergeCell ref="B1007:B1010"/>
    <mergeCell ref="C1007:C1010"/>
    <mergeCell ref="A1013:A1015"/>
    <mergeCell ref="B1013:B1015"/>
    <mergeCell ref="C1013:C1015"/>
    <mergeCell ref="A1112:A1120"/>
    <mergeCell ref="B1112:B1120"/>
    <mergeCell ref="C1112:C1120"/>
    <mergeCell ref="A1130:A1138"/>
    <mergeCell ref="B1130:B1138"/>
    <mergeCell ref="C1132:C1138"/>
    <mergeCell ref="A1142:A1145"/>
    <mergeCell ref="B1142:B1145"/>
    <mergeCell ref="A1148:A1151"/>
    <mergeCell ref="B1148:B1151"/>
    <mergeCell ref="A1121:A1129"/>
    <mergeCell ref="B1121:B1129"/>
    <mergeCell ref="C1121:C1129"/>
    <mergeCell ref="A1084:A1092"/>
    <mergeCell ref="B1084:B1092"/>
    <mergeCell ref="C1084:C1092"/>
    <mergeCell ref="A1093:A1111"/>
    <mergeCell ref="B1093:B1111"/>
    <mergeCell ref="C1093:C1111"/>
    <mergeCell ref="A1050:A1051"/>
    <mergeCell ref="B1050:B1051"/>
    <mergeCell ref="C1050:C1051"/>
    <mergeCell ref="A1056:A1083"/>
    <mergeCell ref="B1056:B1083"/>
    <mergeCell ref="C1056:C1083"/>
    <mergeCell ref="B1199:B1201"/>
    <mergeCell ref="A1229:A1230"/>
    <mergeCell ref="B1229:B1230"/>
    <mergeCell ref="A1231:A1237"/>
    <mergeCell ref="A1242:A1245"/>
    <mergeCell ref="B1242:B1245"/>
    <mergeCell ref="A1195:A1201"/>
    <mergeCell ref="A1180:A1186"/>
    <mergeCell ref="B1180:B1186"/>
    <mergeCell ref="C1182:C1186"/>
    <mergeCell ref="A1192:A1193"/>
    <mergeCell ref="B1192:B1193"/>
    <mergeCell ref="A1152:A1154"/>
    <mergeCell ref="B1152:B1154"/>
    <mergeCell ref="A1156:A1159"/>
    <mergeCell ref="B1156:B1159"/>
    <mergeCell ref="A1163:A1171"/>
    <mergeCell ref="B1168:B1171"/>
    <mergeCell ref="A1174:A1177"/>
    <mergeCell ref="B1174:B1177"/>
    <mergeCell ref="A1314:A1318"/>
    <mergeCell ref="B1314:B1318"/>
    <mergeCell ref="A1319:A1324"/>
    <mergeCell ref="B1319:B1324"/>
    <mergeCell ref="A1325:A1331"/>
    <mergeCell ref="B1325:B1331"/>
    <mergeCell ref="A1266:A1268"/>
    <mergeCell ref="B1266:B1268"/>
    <mergeCell ref="A1271:A1277"/>
    <mergeCell ref="B1271:B1274"/>
    <mergeCell ref="A1278:A1282"/>
    <mergeCell ref="A1298:A1300"/>
    <mergeCell ref="B1298:B1300"/>
    <mergeCell ref="A1247:A1249"/>
    <mergeCell ref="B1247:B1249"/>
    <mergeCell ref="A1252:A1253"/>
    <mergeCell ref="B1252:B1253"/>
    <mergeCell ref="A1258:A1264"/>
    <mergeCell ref="B1258:B1261"/>
    <mergeCell ref="A1384:A1385"/>
    <mergeCell ref="B1384:B1385"/>
    <mergeCell ref="A1386:A1387"/>
    <mergeCell ref="B1386:B1387"/>
    <mergeCell ref="A1391:A1392"/>
    <mergeCell ref="B1391:B1392"/>
    <mergeCell ref="A1368:A1374"/>
    <mergeCell ref="A1376:A1377"/>
    <mergeCell ref="B1376:B1377"/>
    <mergeCell ref="A1380:A1381"/>
    <mergeCell ref="B1380:B1381"/>
    <mergeCell ref="A1382:A1383"/>
    <mergeCell ref="B1382:B1383"/>
    <mergeCell ref="A1332:A1334"/>
    <mergeCell ref="B1332:B1334"/>
    <mergeCell ref="A1350:A1353"/>
    <mergeCell ref="B1350:B1352"/>
    <mergeCell ref="A1354:A1360"/>
    <mergeCell ref="B1358:B1360"/>
    <mergeCell ref="A1447:A1450"/>
    <mergeCell ref="B1447:B1450"/>
    <mergeCell ref="A1456:A1458"/>
    <mergeCell ref="B1456:B1458"/>
    <mergeCell ref="A1460:A1463"/>
    <mergeCell ref="B1460:B1463"/>
    <mergeCell ref="A1426:A1428"/>
    <mergeCell ref="B1426:B1428"/>
    <mergeCell ref="A1430:A1431"/>
    <mergeCell ref="B1430:B1431"/>
    <mergeCell ref="A1436:A1437"/>
    <mergeCell ref="B1436:B1437"/>
    <mergeCell ref="A1393:A1394"/>
    <mergeCell ref="B1393:B1394"/>
    <mergeCell ref="A1396:A1400"/>
    <mergeCell ref="B1396:B1400"/>
    <mergeCell ref="A1418:A1419"/>
    <mergeCell ref="B1418:B1419"/>
    <mergeCell ref="A1497:A1499"/>
    <mergeCell ref="B1497:B1499"/>
    <mergeCell ref="A1500:A1503"/>
    <mergeCell ref="B1500:B1503"/>
    <mergeCell ref="A1504:A1506"/>
    <mergeCell ref="B1504:B1506"/>
    <mergeCell ref="A1469:A1470"/>
    <mergeCell ref="B1469:B1470"/>
    <mergeCell ref="A1478:A1481"/>
    <mergeCell ref="B1478:B1481"/>
    <mergeCell ref="A1494:A1496"/>
    <mergeCell ref="B1494:B1496"/>
    <mergeCell ref="C1462:C1463"/>
    <mergeCell ref="A1464:A1465"/>
    <mergeCell ref="B1464:B1465"/>
    <mergeCell ref="C1464:C1465"/>
    <mergeCell ref="A1466:A1468"/>
    <mergeCell ref="B1466:B1468"/>
    <mergeCell ref="A1546:A1549"/>
    <mergeCell ref="B1546:B1549"/>
    <mergeCell ref="A1550:A1552"/>
    <mergeCell ref="B1550:B1552"/>
    <mergeCell ref="A1555:A1556"/>
    <mergeCell ref="B1555:B1556"/>
    <mergeCell ref="A1517:A1523"/>
    <mergeCell ref="B1517:B1521"/>
    <mergeCell ref="A1524:A1526"/>
    <mergeCell ref="B1524:B1526"/>
    <mergeCell ref="A1527:A1529"/>
    <mergeCell ref="B1527:B1529"/>
    <mergeCell ref="A1507:A1511"/>
    <mergeCell ref="B1507:B1511"/>
    <mergeCell ref="A1512:A1514"/>
    <mergeCell ref="B1512:B1514"/>
    <mergeCell ref="A1515:A1516"/>
    <mergeCell ref="B1515:B1516"/>
    <mergeCell ref="A1599:A1601"/>
    <mergeCell ref="B1599:B1601"/>
    <mergeCell ref="A1602:A1603"/>
    <mergeCell ref="B1602:B1627"/>
    <mergeCell ref="A1604:A1627"/>
    <mergeCell ref="A1628:A1631"/>
    <mergeCell ref="B1628:B1631"/>
    <mergeCell ref="A1574:A1575"/>
    <mergeCell ref="B1574:B1575"/>
    <mergeCell ref="C1574:C1575"/>
    <mergeCell ref="A1590:A1596"/>
    <mergeCell ref="B1590:B1594"/>
    <mergeCell ref="A1597:A1598"/>
    <mergeCell ref="C1555:C1556"/>
    <mergeCell ref="A1560:A1564"/>
    <mergeCell ref="B1560:B1564"/>
    <mergeCell ref="C1560:C1564"/>
    <mergeCell ref="A1568:A1570"/>
    <mergeCell ref="B1568:B1570"/>
    <mergeCell ref="A1715:A1719"/>
    <mergeCell ref="A1720:A1724"/>
    <mergeCell ref="A1726:A1730"/>
    <mergeCell ref="A1732:A1736"/>
    <mergeCell ref="A1737:A1741"/>
    <mergeCell ref="A1745:A1747"/>
    <mergeCell ref="A1666:A1668"/>
    <mergeCell ref="A1669:A1673"/>
    <mergeCell ref="A1674:A1677"/>
    <mergeCell ref="A1679:A1681"/>
    <mergeCell ref="A1683:A1685"/>
    <mergeCell ref="A1686:A1713"/>
    <mergeCell ref="A1634:A1653"/>
    <mergeCell ref="B1634:B1653"/>
    <mergeCell ref="A1655:A1657"/>
    <mergeCell ref="B1655:B1657"/>
    <mergeCell ref="A1658:A1660"/>
    <mergeCell ref="A1661:A1665"/>
    <mergeCell ref="A1767:A1769"/>
    <mergeCell ref="B1767:B1769"/>
    <mergeCell ref="C1767:C1769"/>
    <mergeCell ref="A1770:A1772"/>
    <mergeCell ref="B1770:B1772"/>
    <mergeCell ref="C1770:C1772"/>
    <mergeCell ref="A1758:A1760"/>
    <mergeCell ref="B1758:B1760"/>
    <mergeCell ref="A1761:A1762"/>
    <mergeCell ref="A1763:A1766"/>
    <mergeCell ref="B1763:B1766"/>
    <mergeCell ref="C1763:C1766"/>
    <mergeCell ref="B1745:B1747"/>
    <mergeCell ref="C1745:C1747"/>
    <mergeCell ref="A1749:A1752"/>
    <mergeCell ref="B1749:B1752"/>
    <mergeCell ref="C1750:C1752"/>
    <mergeCell ref="A1754:A1757"/>
    <mergeCell ref="B1754:B1757"/>
    <mergeCell ref="C1754:C1757"/>
    <mergeCell ref="A1803:A1804"/>
    <mergeCell ref="B1803:B1804"/>
    <mergeCell ref="C1803:C1804"/>
    <mergeCell ref="A1805:A1808"/>
    <mergeCell ref="B1805:B1808"/>
    <mergeCell ref="C1805:C1808"/>
    <mergeCell ref="A1789:A1792"/>
    <mergeCell ref="B1789:B1792"/>
    <mergeCell ref="C1789:C1792"/>
    <mergeCell ref="A1793:A1796"/>
    <mergeCell ref="B1793:B1796"/>
    <mergeCell ref="C1793:C1796"/>
    <mergeCell ref="A1776:A1778"/>
    <mergeCell ref="B1776:B1778"/>
    <mergeCell ref="C1776:C1778"/>
    <mergeCell ref="A1782:A1786"/>
    <mergeCell ref="B1782:B1786"/>
    <mergeCell ref="C1782:C1786"/>
    <mergeCell ref="A1861:A1874"/>
    <mergeCell ref="B1861:B1874"/>
    <mergeCell ref="C1869:C1874"/>
    <mergeCell ref="A1875:A1880"/>
    <mergeCell ref="B1875:B1880"/>
    <mergeCell ref="A1881:A1889"/>
    <mergeCell ref="B1881:B1889"/>
    <mergeCell ref="A1840:A1849"/>
    <mergeCell ref="C1846:C1849"/>
    <mergeCell ref="B1847:B1849"/>
    <mergeCell ref="A1850:A1859"/>
    <mergeCell ref="B1850:B1859"/>
    <mergeCell ref="C1851:C1852"/>
    <mergeCell ref="C1854:C1859"/>
    <mergeCell ref="A1809:A1812"/>
    <mergeCell ref="B1809:B1812"/>
    <mergeCell ref="C1809:C1812"/>
    <mergeCell ref="A1824:A1831"/>
    <mergeCell ref="A1832:A1839"/>
    <mergeCell ref="B1832:B1838"/>
    <mergeCell ref="A1936:A1949"/>
    <mergeCell ref="B1936:B1949"/>
    <mergeCell ref="A1950:A1960"/>
    <mergeCell ref="B1950:B1960"/>
    <mergeCell ref="A1961:A1968"/>
    <mergeCell ref="B1961:B1968"/>
    <mergeCell ref="A1912:A1915"/>
    <mergeCell ref="B1912:B1915"/>
    <mergeCell ref="A1917:A1919"/>
    <mergeCell ref="B1917:B1919"/>
    <mergeCell ref="C1917:C1919"/>
    <mergeCell ref="A1921:A1935"/>
    <mergeCell ref="B1921:B1934"/>
    <mergeCell ref="A1890:A1898"/>
    <mergeCell ref="B1890:B1898"/>
    <mergeCell ref="A1899:A1907"/>
    <mergeCell ref="B1899:B1907"/>
    <mergeCell ref="A1908:A1911"/>
    <mergeCell ref="B1908:B1911"/>
    <mergeCell ref="A2051:A2060"/>
    <mergeCell ref="B2052:B2056"/>
    <mergeCell ref="C2052:C2054"/>
    <mergeCell ref="C2055:C2056"/>
    <mergeCell ref="B2057:B2060"/>
    <mergeCell ref="C2058:C2060"/>
    <mergeCell ref="A2013:A2017"/>
    <mergeCell ref="B2013:B2017"/>
    <mergeCell ref="A2018:A2020"/>
    <mergeCell ref="B2018:B2020"/>
    <mergeCell ref="A2023:A2050"/>
    <mergeCell ref="B2023:B2050"/>
    <mergeCell ref="A1969:A2004"/>
    <mergeCell ref="B1969:B2004"/>
    <mergeCell ref="A2005:A2007"/>
    <mergeCell ref="B2005:B2007"/>
    <mergeCell ref="A2008:A2012"/>
    <mergeCell ref="B2008:B2012"/>
    <mergeCell ref="A2094:A2098"/>
    <mergeCell ref="B2094:B2098"/>
    <mergeCell ref="A2099:A2102"/>
    <mergeCell ref="B2100:B2102"/>
    <mergeCell ref="A2103:A2107"/>
    <mergeCell ref="B2103:B2107"/>
    <mergeCell ref="A2084:A2087"/>
    <mergeCell ref="B2084:B2087"/>
    <mergeCell ref="A2088:A2089"/>
    <mergeCell ref="B2088:B2089"/>
    <mergeCell ref="A2090:A2093"/>
    <mergeCell ref="B2090:B2093"/>
    <mergeCell ref="A2061:A2070"/>
    <mergeCell ref="B2061:B2070"/>
    <mergeCell ref="A2071:A2079"/>
    <mergeCell ref="B2071:B2079"/>
    <mergeCell ref="A2081:A2083"/>
    <mergeCell ref="B2081:B2083"/>
    <mergeCell ref="A2135:A2137"/>
    <mergeCell ref="B2135:B2137"/>
    <mergeCell ref="C2135:C2137"/>
    <mergeCell ref="A2142:A2155"/>
    <mergeCell ref="B2142:B2155"/>
    <mergeCell ref="A2156:A2160"/>
    <mergeCell ref="C2156:C2160"/>
    <mergeCell ref="B2157:B2160"/>
    <mergeCell ref="A2129:A2130"/>
    <mergeCell ref="B2129:B2130"/>
    <mergeCell ref="A2131:A2132"/>
    <mergeCell ref="B2131:B2132"/>
    <mergeCell ref="A2133:A2134"/>
    <mergeCell ref="B2133:B2134"/>
    <mergeCell ref="A2108:A2111"/>
    <mergeCell ref="B2108:B2111"/>
    <mergeCell ref="A2122:A2123"/>
    <mergeCell ref="B2122:B2123"/>
    <mergeCell ref="A2125:A2127"/>
    <mergeCell ref="B2125:B2127"/>
    <mergeCell ref="A2206:A2213"/>
    <mergeCell ref="B2206:B2213"/>
    <mergeCell ref="A2214:A2217"/>
    <mergeCell ref="B2214:B2217"/>
    <mergeCell ref="A2218:A2226"/>
    <mergeCell ref="B2218:B2226"/>
    <mergeCell ref="A2184:A2186"/>
    <mergeCell ref="B2184:B2186"/>
    <mergeCell ref="A2187:A2194"/>
    <mergeCell ref="B2187:B2194"/>
    <mergeCell ref="A2195:A2205"/>
    <mergeCell ref="B2195:B2205"/>
    <mergeCell ref="A2162:A2163"/>
    <mergeCell ref="B2162:B2163"/>
    <mergeCell ref="A2164:A2171"/>
    <mergeCell ref="B2164:B2171"/>
    <mergeCell ref="A2172:A2180"/>
    <mergeCell ref="B2172:B2180"/>
    <mergeCell ref="A2248:A2249"/>
    <mergeCell ref="B2248:B2249"/>
    <mergeCell ref="A2250:A2255"/>
    <mergeCell ref="B2250:B2255"/>
    <mergeCell ref="A2256:A2258"/>
    <mergeCell ref="B2256:B2258"/>
    <mergeCell ref="A2241:A2242"/>
    <mergeCell ref="B2241:B2242"/>
    <mergeCell ref="A2243:A2244"/>
    <mergeCell ref="B2243:B2244"/>
    <mergeCell ref="A2246:A2247"/>
    <mergeCell ref="B2246:B2247"/>
    <mergeCell ref="A2227:A2232"/>
    <mergeCell ref="B2227:B2232"/>
    <mergeCell ref="A2233:A2237"/>
    <mergeCell ref="B2233:B2237"/>
    <mergeCell ref="A2238:A2240"/>
    <mergeCell ref="B2238:B2240"/>
    <mergeCell ref="A2277:A2280"/>
    <mergeCell ref="B2277:B2280"/>
    <mergeCell ref="A2282:A2283"/>
    <mergeCell ref="B2282:B2283"/>
    <mergeCell ref="A2286:A2287"/>
    <mergeCell ref="B2286:B2287"/>
    <mergeCell ref="A2268:A2270"/>
    <mergeCell ref="B2268:B2270"/>
    <mergeCell ref="A2271:A2272"/>
    <mergeCell ref="B2271:B2272"/>
    <mergeCell ref="A2273:A2276"/>
    <mergeCell ref="B2273:B2276"/>
    <mergeCell ref="A2259:A2262"/>
    <mergeCell ref="B2259:B2262"/>
    <mergeCell ref="A2263:A2264"/>
    <mergeCell ref="B2263:B2264"/>
    <mergeCell ref="A2265:A2267"/>
    <mergeCell ref="B2265:B2267"/>
    <mergeCell ref="A2323:A2324"/>
    <mergeCell ref="B2323:B2324"/>
    <mergeCell ref="A2330:A2331"/>
    <mergeCell ref="B2330:B2331"/>
    <mergeCell ref="A2348:A2349"/>
    <mergeCell ref="B2348:B2349"/>
    <mergeCell ref="A2301:A2302"/>
    <mergeCell ref="B2301:B2302"/>
    <mergeCell ref="A2303:A2304"/>
    <mergeCell ref="B2303:B2304"/>
    <mergeCell ref="A2319:A2320"/>
    <mergeCell ref="B2319:B2320"/>
    <mergeCell ref="A2288:A2289"/>
    <mergeCell ref="B2288:B2289"/>
    <mergeCell ref="A2290:A2291"/>
    <mergeCell ref="B2290:B2291"/>
    <mergeCell ref="A2292:A2293"/>
    <mergeCell ref="B2292:B2293"/>
    <mergeCell ref="A2371:A2372"/>
    <mergeCell ref="B2371:B2372"/>
    <mergeCell ref="A2373:A2374"/>
    <mergeCell ref="B2373:B2374"/>
    <mergeCell ref="A2377:A2378"/>
    <mergeCell ref="B2377:B2378"/>
    <mergeCell ref="A2362:A2363"/>
    <mergeCell ref="B2362:B2363"/>
    <mergeCell ref="A2364:A2365"/>
    <mergeCell ref="B2364:B2365"/>
    <mergeCell ref="A2369:A2370"/>
    <mergeCell ref="B2369:B2370"/>
    <mergeCell ref="A2354:A2355"/>
    <mergeCell ref="B2354:B2355"/>
    <mergeCell ref="A2356:A2357"/>
    <mergeCell ref="B2356:B2357"/>
    <mergeCell ref="A2360:A2361"/>
    <mergeCell ref="B2360:B2361"/>
    <mergeCell ref="A2394:A2395"/>
    <mergeCell ref="B2394:B2395"/>
    <mergeCell ref="A2396:A2397"/>
    <mergeCell ref="B2396:B2397"/>
    <mergeCell ref="A2398:A2399"/>
    <mergeCell ref="B2398:B2399"/>
    <mergeCell ref="A2388:A2389"/>
    <mergeCell ref="B2388:B2389"/>
    <mergeCell ref="A2390:A2391"/>
    <mergeCell ref="B2390:B2391"/>
    <mergeCell ref="A2392:A2393"/>
    <mergeCell ref="B2392:B2393"/>
    <mergeCell ref="A2382:A2383"/>
    <mergeCell ref="B2382:B2383"/>
    <mergeCell ref="A2384:A2385"/>
    <mergeCell ref="B2384:B2385"/>
    <mergeCell ref="A2386:A2387"/>
    <mergeCell ref="B2386:B2387"/>
    <mergeCell ref="A2431:A2432"/>
    <mergeCell ref="B2431:B2432"/>
    <mergeCell ref="A2437:A2438"/>
    <mergeCell ref="B2437:B2438"/>
    <mergeCell ref="A2440:A2441"/>
    <mergeCell ref="B2440:B2441"/>
    <mergeCell ref="A2421:A2422"/>
    <mergeCell ref="B2421:B2422"/>
    <mergeCell ref="A2427:A2428"/>
    <mergeCell ref="B2427:B2428"/>
    <mergeCell ref="A2429:A2430"/>
    <mergeCell ref="B2429:B2430"/>
    <mergeCell ref="A2400:A2401"/>
    <mergeCell ref="B2400:B2401"/>
    <mergeCell ref="A2402:A2403"/>
    <mergeCell ref="B2402:B2403"/>
    <mergeCell ref="A2414:A2415"/>
    <mergeCell ref="B2414:B2415"/>
    <mergeCell ref="A2472:A2473"/>
    <mergeCell ref="B2472:B2473"/>
    <mergeCell ref="A2474:A2475"/>
    <mergeCell ref="B2474:B2475"/>
    <mergeCell ref="A2476:A2477"/>
    <mergeCell ref="B2476:B2477"/>
    <mergeCell ref="A2452:A2453"/>
    <mergeCell ref="B2452:B2453"/>
    <mergeCell ref="A2454:A2455"/>
    <mergeCell ref="B2454:B2455"/>
    <mergeCell ref="A2456:A2457"/>
    <mergeCell ref="B2456:B2457"/>
    <mergeCell ref="A2445:A2446"/>
    <mergeCell ref="B2445:B2446"/>
    <mergeCell ref="A2447:A2448"/>
    <mergeCell ref="B2447:B2448"/>
    <mergeCell ref="A2450:A2451"/>
    <mergeCell ref="B2450:B2451"/>
    <mergeCell ref="A2491:A2492"/>
    <mergeCell ref="B2491:B2492"/>
    <mergeCell ref="A2496:A2497"/>
    <mergeCell ref="B2496:B2497"/>
    <mergeCell ref="A2498:A2499"/>
    <mergeCell ref="B2498:B2499"/>
    <mergeCell ref="A2484:A2485"/>
    <mergeCell ref="B2484:B2485"/>
    <mergeCell ref="A2487:A2488"/>
    <mergeCell ref="B2487:B2488"/>
    <mergeCell ref="A2489:A2490"/>
    <mergeCell ref="B2489:B2490"/>
    <mergeCell ref="A2478:A2479"/>
    <mergeCell ref="B2478:B2479"/>
    <mergeCell ref="A2480:A2481"/>
    <mergeCell ref="B2480:B2481"/>
    <mergeCell ref="A2482:A2483"/>
    <mergeCell ref="B2482:B2483"/>
    <mergeCell ref="A2536:A2543"/>
    <mergeCell ref="B2536:B2543"/>
    <mergeCell ref="C2536:C2543"/>
    <mergeCell ref="A2544:A2547"/>
    <mergeCell ref="B2544:B2547"/>
    <mergeCell ref="C2544:C2547"/>
    <mergeCell ref="A2525:A2533"/>
    <mergeCell ref="B2525:B2533"/>
    <mergeCell ref="C2525:C2533"/>
    <mergeCell ref="A2534:A2535"/>
    <mergeCell ref="B2534:B2535"/>
    <mergeCell ref="C2534:C2535"/>
    <mergeCell ref="A2502:A2503"/>
    <mergeCell ref="B2502:B2503"/>
    <mergeCell ref="A2511:A2518"/>
    <mergeCell ref="B2511:B2518"/>
    <mergeCell ref="C2511:C2518"/>
    <mergeCell ref="A2519:A2524"/>
    <mergeCell ref="B2519:B2524"/>
    <mergeCell ref="C2519:C2524"/>
    <mergeCell ref="A2563:A2564"/>
    <mergeCell ref="B2563:B2564"/>
    <mergeCell ref="A2578:A2579"/>
    <mergeCell ref="B2578:B2579"/>
    <mergeCell ref="A2598:A2600"/>
    <mergeCell ref="B2598:B2600"/>
    <mergeCell ref="A2553:A2556"/>
    <mergeCell ref="B2553:B2556"/>
    <mergeCell ref="C2553:C2556"/>
    <mergeCell ref="A2557:A2560"/>
    <mergeCell ref="B2557:B2560"/>
    <mergeCell ref="C2557:C2560"/>
    <mergeCell ref="A2548:A2550"/>
    <mergeCell ref="B2548:B2550"/>
    <mergeCell ref="C2548:C2550"/>
    <mergeCell ref="A2551:A2552"/>
    <mergeCell ref="B2551:B2552"/>
    <mergeCell ref="C2551:C2552"/>
    <mergeCell ref="A2616:A2619"/>
    <mergeCell ref="B2616:B2619"/>
    <mergeCell ref="C2616:C2619"/>
    <mergeCell ref="A2620:A2624"/>
    <mergeCell ref="B2620:B2624"/>
    <mergeCell ref="C2620:C2624"/>
    <mergeCell ref="A2610:A2612"/>
    <mergeCell ref="B2610:B2612"/>
    <mergeCell ref="C2610:C2612"/>
    <mergeCell ref="A2613:A2615"/>
    <mergeCell ref="B2613:B2615"/>
    <mergeCell ref="C2613:C2615"/>
    <mergeCell ref="C2598:C2600"/>
    <mergeCell ref="A2604:A2607"/>
    <mergeCell ref="B2604:B2607"/>
    <mergeCell ref="C2604:C2607"/>
    <mergeCell ref="A2608:A2609"/>
    <mergeCell ref="B2608:B2609"/>
    <mergeCell ref="C2608:C2609"/>
    <mergeCell ref="A2640:A2642"/>
    <mergeCell ref="B2640:B2642"/>
    <mergeCell ref="C2640:C2642"/>
    <mergeCell ref="A2643:A2676"/>
    <mergeCell ref="B2643:B2676"/>
    <mergeCell ref="C2643:C2676"/>
    <mergeCell ref="A2632:A2633"/>
    <mergeCell ref="B2632:B2633"/>
    <mergeCell ref="C2632:C2633"/>
    <mergeCell ref="A2636:A2638"/>
    <mergeCell ref="B2636:B2638"/>
    <mergeCell ref="C2636:C2638"/>
    <mergeCell ref="A2625:A2628"/>
    <mergeCell ref="B2625:B2628"/>
    <mergeCell ref="C2625:C2628"/>
    <mergeCell ref="A2629:A2631"/>
    <mergeCell ref="B2629:B2631"/>
    <mergeCell ref="C2629:C2631"/>
    <mergeCell ref="A2689:A2708"/>
    <mergeCell ref="B2689:B2704"/>
    <mergeCell ref="C2689:C2704"/>
    <mergeCell ref="B2705:B2708"/>
    <mergeCell ref="C2705:C2708"/>
    <mergeCell ref="A2712:A2715"/>
    <mergeCell ref="B2712:B2715"/>
    <mergeCell ref="C2712:C2715"/>
    <mergeCell ref="A2683:A2685"/>
    <mergeCell ref="B2683:B2685"/>
    <mergeCell ref="C2683:C2685"/>
    <mergeCell ref="A2686:A2687"/>
    <mergeCell ref="B2686:B2687"/>
    <mergeCell ref="C2686:C2687"/>
    <mergeCell ref="A2678:A2680"/>
    <mergeCell ref="B2678:B2680"/>
    <mergeCell ref="C2678:C2680"/>
    <mergeCell ref="A2681:A2682"/>
    <mergeCell ref="B2681:B2682"/>
    <mergeCell ref="C2681:C2682"/>
    <mergeCell ref="A2735:A2738"/>
    <mergeCell ref="B2735:B2738"/>
    <mergeCell ref="C2735:C2738"/>
    <mergeCell ref="A2739:A2742"/>
    <mergeCell ref="B2739:B2742"/>
    <mergeCell ref="C2739:C2742"/>
    <mergeCell ref="A2723:A2727"/>
    <mergeCell ref="B2723:B2727"/>
    <mergeCell ref="C2723:C2727"/>
    <mergeCell ref="A2730:A2733"/>
    <mergeCell ref="B2730:B2733"/>
    <mergeCell ref="C2730:C2733"/>
    <mergeCell ref="A2716:A2719"/>
    <mergeCell ref="B2716:B2719"/>
    <mergeCell ref="C2716:C2719"/>
    <mergeCell ref="A2720:A2722"/>
    <mergeCell ref="B2720:B2722"/>
    <mergeCell ref="C2720:C2722"/>
    <mergeCell ref="A2759:A2761"/>
    <mergeCell ref="B2759:B2761"/>
    <mergeCell ref="C2759:C2761"/>
    <mergeCell ref="A2762:A2764"/>
    <mergeCell ref="B2762:B2764"/>
    <mergeCell ref="C2762:C2764"/>
    <mergeCell ref="A2753:A2755"/>
    <mergeCell ref="B2753:B2755"/>
    <mergeCell ref="C2753:C2755"/>
    <mergeCell ref="A2756:A2758"/>
    <mergeCell ref="B2756:B2758"/>
    <mergeCell ref="C2756:C2758"/>
    <mergeCell ref="A2743:A2746"/>
    <mergeCell ref="B2743:B2746"/>
    <mergeCell ref="C2743:C2746"/>
    <mergeCell ref="A2748:A2751"/>
    <mergeCell ref="B2748:B2751"/>
    <mergeCell ref="C2748:C2751"/>
    <mergeCell ref="A2786:A2787"/>
    <mergeCell ref="B2786:B2787"/>
    <mergeCell ref="C2786:C2787"/>
    <mergeCell ref="A2788:A2789"/>
    <mergeCell ref="B2788:B2789"/>
    <mergeCell ref="C2788:C2789"/>
    <mergeCell ref="A2776:A2780"/>
    <mergeCell ref="B2776:B2780"/>
    <mergeCell ref="C2776:C2780"/>
    <mergeCell ref="A2782:A2785"/>
    <mergeCell ref="B2782:B2785"/>
    <mergeCell ref="C2782:C2785"/>
    <mergeCell ref="A2765:A2766"/>
    <mergeCell ref="B2765:B2766"/>
    <mergeCell ref="C2765:C2766"/>
    <mergeCell ref="A2772:A2775"/>
    <mergeCell ref="B2772:B2775"/>
    <mergeCell ref="C2772:C2775"/>
    <mergeCell ref="A2818:A2821"/>
    <mergeCell ref="B2818:B2821"/>
    <mergeCell ref="C2818:C2821"/>
    <mergeCell ref="A2823:A2824"/>
    <mergeCell ref="B2823:B2824"/>
    <mergeCell ref="C2823:C2824"/>
    <mergeCell ref="A2802:A2804"/>
    <mergeCell ref="B2802:B2804"/>
    <mergeCell ref="C2802:C2804"/>
    <mergeCell ref="A2810:A2813"/>
    <mergeCell ref="B2810:B2817"/>
    <mergeCell ref="C2810:C2817"/>
    <mergeCell ref="A2814:A2817"/>
    <mergeCell ref="A2791:A2794"/>
    <mergeCell ref="B2791:B2794"/>
    <mergeCell ref="C2791:C2794"/>
    <mergeCell ref="A2795:A2798"/>
    <mergeCell ref="B2795:B2798"/>
    <mergeCell ref="C2795:C2798"/>
    <mergeCell ref="A2836:A2837"/>
    <mergeCell ref="B2836:B2837"/>
    <mergeCell ref="C2836:C2837"/>
    <mergeCell ref="A2838:A2839"/>
    <mergeCell ref="B2838:B2839"/>
    <mergeCell ref="C2838:C2839"/>
    <mergeCell ref="A2830:A2831"/>
    <mergeCell ref="B2830:B2831"/>
    <mergeCell ref="C2830:C2831"/>
    <mergeCell ref="A2832:A2835"/>
    <mergeCell ref="B2832:B2835"/>
    <mergeCell ref="C2832:C2835"/>
    <mergeCell ref="A2825:A2827"/>
    <mergeCell ref="B2825:B2827"/>
    <mergeCell ref="C2825:C2827"/>
    <mergeCell ref="A2828:A2829"/>
    <mergeCell ref="B2828:B2829"/>
    <mergeCell ref="C2828:C2829"/>
    <mergeCell ref="A2863:A2866"/>
    <mergeCell ref="B2863:B2866"/>
    <mergeCell ref="A2867:A2873"/>
    <mergeCell ref="B2867:B2873"/>
    <mergeCell ref="A2874:A2880"/>
    <mergeCell ref="B2874:B2880"/>
    <mergeCell ref="A2844:A2847"/>
    <mergeCell ref="B2844:B2847"/>
    <mergeCell ref="C2844:C2847"/>
    <mergeCell ref="A2848:A2851"/>
    <mergeCell ref="B2848:B2851"/>
    <mergeCell ref="A2854:A2862"/>
    <mergeCell ref="B2854:B2862"/>
    <mergeCell ref="A2840:A2841"/>
    <mergeCell ref="B2840:B2841"/>
    <mergeCell ref="C2840:C2841"/>
    <mergeCell ref="A2842:A2843"/>
    <mergeCell ref="B2842:B2843"/>
    <mergeCell ref="C2842:C2843"/>
    <mergeCell ref="A2906:A2911"/>
    <mergeCell ref="B2906:B2911"/>
    <mergeCell ref="A2912:A2916"/>
    <mergeCell ref="B2912:B2916"/>
    <mergeCell ref="A2917:A2921"/>
    <mergeCell ref="B2917:B2921"/>
    <mergeCell ref="A2894:A2896"/>
    <mergeCell ref="B2894:B2896"/>
    <mergeCell ref="A2897:A2901"/>
    <mergeCell ref="B2897:B2901"/>
    <mergeCell ref="A2903:A2905"/>
    <mergeCell ref="B2903:B2905"/>
    <mergeCell ref="A2881:A2883"/>
    <mergeCell ref="B2881:B2883"/>
    <mergeCell ref="A2885:A2887"/>
    <mergeCell ref="B2885:B2887"/>
    <mergeCell ref="A2890:A2892"/>
    <mergeCell ref="B2890:B2893"/>
    <mergeCell ref="A2958:A2964"/>
    <mergeCell ref="B2958:B2964"/>
    <mergeCell ref="A2965:A2970"/>
    <mergeCell ref="B2965:B2970"/>
    <mergeCell ref="A2972:A2974"/>
    <mergeCell ref="B2972:B2974"/>
    <mergeCell ref="A2942:A2944"/>
    <mergeCell ref="B2942:B2944"/>
    <mergeCell ref="A2945:A2955"/>
    <mergeCell ref="B2945:B2955"/>
    <mergeCell ref="C2946:C2947"/>
    <mergeCell ref="C2948:C2949"/>
    <mergeCell ref="C2950:C2951"/>
    <mergeCell ref="C2952:C2953"/>
    <mergeCell ref="C2954:C2955"/>
    <mergeCell ref="A2922:A2924"/>
    <mergeCell ref="B2922:B2924"/>
    <mergeCell ref="A2925:A2928"/>
    <mergeCell ref="B2925:B2928"/>
    <mergeCell ref="A2932:A2934"/>
    <mergeCell ref="B2932:B2934"/>
    <mergeCell ref="A3024:A3027"/>
    <mergeCell ref="B3024:B3027"/>
    <mergeCell ref="C3024:C3027"/>
    <mergeCell ref="B3028:B3035"/>
    <mergeCell ref="C3028:C3035"/>
    <mergeCell ref="A3029:A3034"/>
    <mergeCell ref="A3014:A3017"/>
    <mergeCell ref="B3014:B3017"/>
    <mergeCell ref="C3014:C3017"/>
    <mergeCell ref="A3018:A3019"/>
    <mergeCell ref="B3018:B3023"/>
    <mergeCell ref="C3018:C3023"/>
    <mergeCell ref="A3021:A3023"/>
    <mergeCell ref="A2989:A2990"/>
    <mergeCell ref="B2989:B2990"/>
    <mergeCell ref="A2992:A2994"/>
    <mergeCell ref="B2992:B2994"/>
    <mergeCell ref="A2997:A2999"/>
    <mergeCell ref="B2997:B2999"/>
    <mergeCell ref="A3044:A3045"/>
    <mergeCell ref="B3044:B3045"/>
    <mergeCell ref="C3044:C3045"/>
    <mergeCell ref="A3047:A3048"/>
    <mergeCell ref="B3047:B3048"/>
    <mergeCell ref="C3047:C3048"/>
    <mergeCell ref="A3040:A3041"/>
    <mergeCell ref="B3040:B3041"/>
    <mergeCell ref="C3040:C3041"/>
    <mergeCell ref="A3042:A3043"/>
    <mergeCell ref="B3042:B3043"/>
    <mergeCell ref="C3042:C3043"/>
    <mergeCell ref="A3036:A3037"/>
    <mergeCell ref="B3036:B3037"/>
    <mergeCell ref="C3036:C3037"/>
    <mergeCell ref="A3038:A3039"/>
    <mergeCell ref="B3038:B3039"/>
    <mergeCell ref="C3038:C3039"/>
    <mergeCell ref="A3065:A3066"/>
    <mergeCell ref="B3065:B3066"/>
    <mergeCell ref="C3065:C3066"/>
    <mergeCell ref="A3058:A3059"/>
    <mergeCell ref="B3058:B3059"/>
    <mergeCell ref="C3058:C3059"/>
    <mergeCell ref="A3060:A3061"/>
    <mergeCell ref="B3060:B3061"/>
    <mergeCell ref="C3060:C3061"/>
    <mergeCell ref="A3054:A3055"/>
    <mergeCell ref="B3054:B3055"/>
    <mergeCell ref="C3054:C3055"/>
    <mergeCell ref="A3056:A3057"/>
    <mergeCell ref="B3056:B3057"/>
    <mergeCell ref="C3056:C3057"/>
    <mergeCell ref="A3050:A3051"/>
    <mergeCell ref="B3050:B3051"/>
    <mergeCell ref="C3050:C3051"/>
    <mergeCell ref="A3052:A3053"/>
    <mergeCell ref="B3052:B3053"/>
    <mergeCell ref="C3052:C3053"/>
    <mergeCell ref="A3107:G3107"/>
    <mergeCell ref="A1:C1"/>
    <mergeCell ref="D1:G1"/>
    <mergeCell ref="A2:G2"/>
    <mergeCell ref="A3:G3"/>
    <mergeCell ref="A3093:A3096"/>
    <mergeCell ref="B3093:B3096"/>
    <mergeCell ref="C3093:C3096"/>
    <mergeCell ref="A3097:A3098"/>
    <mergeCell ref="B3097:B3098"/>
    <mergeCell ref="C3097:C3098"/>
    <mergeCell ref="A3086:A3087"/>
    <mergeCell ref="B3086:B3087"/>
    <mergeCell ref="C3086:C3087"/>
    <mergeCell ref="A3089:A3092"/>
    <mergeCell ref="B3089:B3092"/>
    <mergeCell ref="C3089:C3092"/>
    <mergeCell ref="A3079:A3080"/>
    <mergeCell ref="B3079:B3080"/>
    <mergeCell ref="C3079:C3080"/>
    <mergeCell ref="A3081:A3085"/>
    <mergeCell ref="B3081:B3085"/>
    <mergeCell ref="C3081:C3085"/>
    <mergeCell ref="A3068:A3069"/>
    <mergeCell ref="B3068:B3069"/>
    <mergeCell ref="C3068:C3069"/>
    <mergeCell ref="A3071:A3072"/>
    <mergeCell ref="B3071:B3072"/>
    <mergeCell ref="C3071:C3072"/>
    <mergeCell ref="A3062:A3063"/>
    <mergeCell ref="B3062:B3063"/>
    <mergeCell ref="C3062:C3063"/>
  </mergeCells>
  <conditionalFormatting sqref="E766:E769">
    <cfRule type="expression" dxfId="6" priority="1" stopIfTrue="1">
      <formula>AND(#REF!&lt;&gt;#REF!,#REF!&lt;&gt;E766,#REF!&lt;&gt;E766)</formula>
    </cfRule>
    <cfRule type="expression" dxfId="5" priority="2" stopIfTrue="1">
      <formula>OR(#REF!&lt;&gt;#REF!,#REF!&lt;&gt;E766)</formula>
    </cfRule>
    <cfRule type="expression" dxfId="4" priority="3" stopIfTrue="1">
      <formula>AND(#REF!&lt;&gt;#REF!,#REF!=E766)</formula>
    </cfRule>
  </conditionalFormatting>
  <printOptions horizontalCentered="1"/>
  <pageMargins left="0.39370078740157499" right="0.2" top="0.27559055118110198" bottom="0.39370078740157499" header="0" footer="0"/>
  <pageSetup paperSize="9" scale="95" orientation="portrait" r:id="rId1"/>
  <headerFooter>
    <oddFooter>&amp;R&amp;"Times New Roman,thường"&amp;10&amp;P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Y9711"/>
  <sheetViews>
    <sheetView showZeros="0" view="pageBreakPreview" zoomScaleNormal="115" zoomScaleSheetLayoutView="100" workbookViewId="0">
      <selection activeCell="B6" sqref="B6:C7"/>
    </sheetView>
  </sheetViews>
  <sheetFormatPr defaultColWidth="9" defaultRowHeight="12.75" x14ac:dyDescent="0.25"/>
  <cols>
    <col min="1" max="1" width="6.85546875" style="44" bestFit="1" customWidth="1"/>
    <col min="2" max="2" width="10.140625" style="44" customWidth="1"/>
    <col min="3" max="3" width="9.85546875" style="44" customWidth="1"/>
    <col min="4" max="4" width="49.5703125" style="55" customWidth="1"/>
    <col min="5" max="5" width="7.42578125" style="44" customWidth="1"/>
    <col min="6" max="6" width="10.5703125" style="44" customWidth="1"/>
    <col min="7" max="7" width="9" style="44"/>
    <col min="8" max="16384" width="9" style="45"/>
  </cols>
  <sheetData>
    <row r="1" spans="1:17" ht="12.75" customHeight="1" x14ac:dyDescent="0.25">
      <c r="A1" s="618" t="s">
        <v>9556</v>
      </c>
      <c r="B1" s="619"/>
      <c r="C1" s="619"/>
      <c r="D1" s="618" t="s">
        <v>8957</v>
      </c>
      <c r="E1" s="619"/>
      <c r="F1" s="619"/>
      <c r="G1" s="619"/>
    </row>
    <row r="2" spans="1:17" ht="12.75" customHeight="1" x14ac:dyDescent="0.25">
      <c r="A2" s="619"/>
      <c r="B2" s="619"/>
      <c r="C2" s="619"/>
      <c r="D2" s="619"/>
      <c r="E2" s="619"/>
      <c r="F2" s="619"/>
      <c r="G2" s="619"/>
    </row>
    <row r="3" spans="1:17" ht="42.6" customHeight="1" x14ac:dyDescent="0.25">
      <c r="A3" s="620" t="s">
        <v>9019</v>
      </c>
      <c r="B3" s="620"/>
      <c r="C3" s="620"/>
      <c r="D3" s="620"/>
      <c r="E3" s="620"/>
      <c r="F3" s="620"/>
      <c r="G3" s="620"/>
    </row>
    <row r="4" spans="1:17" ht="15" customHeight="1" x14ac:dyDescent="0.25">
      <c r="A4" s="621" t="s">
        <v>9554</v>
      </c>
      <c r="B4" s="621"/>
      <c r="C4" s="621"/>
      <c r="D4" s="621"/>
      <c r="E4" s="621"/>
      <c r="F4" s="621"/>
      <c r="G4" s="621"/>
      <c r="H4" s="282"/>
      <c r="I4" s="282"/>
      <c r="J4" s="282"/>
      <c r="K4" s="282"/>
      <c r="L4" s="282"/>
      <c r="M4" s="282"/>
      <c r="N4" s="282"/>
      <c r="O4" s="282"/>
      <c r="P4" s="282"/>
      <c r="Q4" s="282"/>
    </row>
    <row r="5" spans="1:17" ht="12.75" customHeight="1" x14ac:dyDescent="0.25">
      <c r="A5" s="615" t="s">
        <v>873</v>
      </c>
      <c r="B5" s="615"/>
      <c r="C5" s="615"/>
      <c r="D5" s="615"/>
      <c r="E5" s="615"/>
      <c r="F5" s="615"/>
      <c r="G5" s="615"/>
    </row>
    <row r="6" spans="1:17" ht="12.75" customHeight="1" x14ac:dyDescent="0.25">
      <c r="A6" s="524" t="s">
        <v>9</v>
      </c>
      <c r="B6" s="532" t="s">
        <v>9557</v>
      </c>
      <c r="C6" s="532" t="s">
        <v>9558</v>
      </c>
      <c r="D6" s="524" t="s">
        <v>1189</v>
      </c>
      <c r="E6" s="524" t="s">
        <v>8502</v>
      </c>
      <c r="F6" s="524"/>
      <c r="G6" s="524"/>
    </row>
    <row r="7" spans="1:17" ht="38.25" x14ac:dyDescent="0.25">
      <c r="A7" s="524"/>
      <c r="B7" s="533"/>
      <c r="C7" s="533"/>
      <c r="D7" s="524"/>
      <c r="E7" s="16" t="s">
        <v>8503</v>
      </c>
      <c r="F7" s="16" t="s">
        <v>8504</v>
      </c>
      <c r="G7" s="16" t="s">
        <v>8505</v>
      </c>
    </row>
    <row r="8" spans="1:17" s="129" customFormat="1" x14ac:dyDescent="0.2">
      <c r="A8" s="16" t="s">
        <v>1534</v>
      </c>
      <c r="B8" s="16" t="s">
        <v>1534</v>
      </c>
      <c r="C8" s="16"/>
      <c r="D8" s="75" t="s">
        <v>1535</v>
      </c>
      <c r="E8" s="270"/>
      <c r="F8" s="17"/>
      <c r="G8" s="17"/>
    </row>
    <row r="9" spans="1:17" s="129" customFormat="1" x14ac:dyDescent="0.2">
      <c r="A9" s="16">
        <v>1</v>
      </c>
      <c r="B9" s="16">
        <v>1</v>
      </c>
      <c r="C9" s="16"/>
      <c r="D9" s="75" t="s">
        <v>1536</v>
      </c>
      <c r="E9" s="270"/>
      <c r="F9" s="17"/>
      <c r="G9" s="17"/>
    </row>
    <row r="10" spans="1:17" s="129" customFormat="1" x14ac:dyDescent="0.2">
      <c r="A10" s="560" t="s">
        <v>76</v>
      </c>
      <c r="B10" s="560" t="s">
        <v>76</v>
      </c>
      <c r="C10" s="205"/>
      <c r="D10" s="76" t="s">
        <v>1537</v>
      </c>
      <c r="E10" s="270"/>
      <c r="F10" s="17"/>
      <c r="G10" s="17"/>
    </row>
    <row r="11" spans="1:17" s="129" customFormat="1" ht="25.5" x14ac:dyDescent="0.2">
      <c r="A11" s="561"/>
      <c r="B11" s="561"/>
      <c r="C11" s="205"/>
      <c r="D11" s="77" t="s">
        <v>1538</v>
      </c>
      <c r="E11" s="353">
        <v>10000</v>
      </c>
      <c r="F11" s="352">
        <f>IFERROR(E11*0.6,0)</f>
        <v>6000</v>
      </c>
      <c r="G11" s="352">
        <f>IFERROR(E11*0.5,0)</f>
        <v>5000</v>
      </c>
    </row>
    <row r="12" spans="1:17" s="129" customFormat="1" x14ac:dyDescent="0.2">
      <c r="A12" s="561"/>
      <c r="B12" s="561"/>
      <c r="C12" s="205"/>
      <c r="D12" s="77" t="s">
        <v>1539</v>
      </c>
      <c r="E12" s="353">
        <v>10500</v>
      </c>
      <c r="F12" s="352">
        <f t="shared" ref="F12:F75" si="0">IFERROR(E12*0.6,0)</f>
        <v>6300</v>
      </c>
      <c r="G12" s="352">
        <f t="shared" ref="G12:G75" si="1">IFERROR(E12*0.5,0)</f>
        <v>5250</v>
      </c>
    </row>
    <row r="13" spans="1:17" s="129" customFormat="1" x14ac:dyDescent="0.2">
      <c r="A13" s="562"/>
      <c r="B13" s="562"/>
      <c r="C13" s="205"/>
      <c r="D13" s="77" t="s">
        <v>1540</v>
      </c>
      <c r="E13" s="353">
        <v>11000</v>
      </c>
      <c r="F13" s="352">
        <f t="shared" si="0"/>
        <v>6600</v>
      </c>
      <c r="G13" s="352">
        <f t="shared" si="1"/>
        <v>5500</v>
      </c>
    </row>
    <row r="14" spans="1:17" s="129" customFormat="1" x14ac:dyDescent="0.2">
      <c r="A14" s="560" t="s">
        <v>79</v>
      </c>
      <c r="B14" s="560" t="s">
        <v>79</v>
      </c>
      <c r="C14" s="205"/>
      <c r="D14" s="76" t="s">
        <v>1541</v>
      </c>
      <c r="E14" s="353"/>
      <c r="F14" s="352">
        <f t="shared" si="0"/>
        <v>0</v>
      </c>
      <c r="G14" s="352">
        <f t="shared" si="1"/>
        <v>0</v>
      </c>
    </row>
    <row r="15" spans="1:17" s="129" customFormat="1" x14ac:dyDescent="0.2">
      <c r="A15" s="561"/>
      <c r="B15" s="561"/>
      <c r="C15" s="205"/>
      <c r="D15" s="77" t="s">
        <v>1542</v>
      </c>
      <c r="E15" s="353">
        <v>7500</v>
      </c>
      <c r="F15" s="352">
        <f t="shared" si="0"/>
        <v>4500</v>
      </c>
      <c r="G15" s="352">
        <f t="shared" si="1"/>
        <v>3750</v>
      </c>
    </row>
    <row r="16" spans="1:17" s="129" customFormat="1" x14ac:dyDescent="0.2">
      <c r="A16" s="561"/>
      <c r="B16" s="561"/>
      <c r="C16" s="205"/>
      <c r="D16" s="77" t="s">
        <v>1543</v>
      </c>
      <c r="E16" s="353">
        <v>6500</v>
      </c>
      <c r="F16" s="352">
        <f t="shared" si="0"/>
        <v>3900</v>
      </c>
      <c r="G16" s="352">
        <f t="shared" si="1"/>
        <v>3250</v>
      </c>
    </row>
    <row r="17" spans="1:7" s="129" customFormat="1" x14ac:dyDescent="0.2">
      <c r="A17" s="562"/>
      <c r="B17" s="562"/>
      <c r="C17" s="205"/>
      <c r="D17" s="77" t="s">
        <v>1544</v>
      </c>
      <c r="E17" s="353">
        <v>6500</v>
      </c>
      <c r="F17" s="352">
        <f t="shared" si="0"/>
        <v>3900</v>
      </c>
      <c r="G17" s="352">
        <f t="shared" si="1"/>
        <v>3250</v>
      </c>
    </row>
    <row r="18" spans="1:7" s="129" customFormat="1" x14ac:dyDescent="0.2">
      <c r="A18" s="560" t="s">
        <v>80</v>
      </c>
      <c r="B18" s="560" t="s">
        <v>80</v>
      </c>
      <c r="C18" s="205"/>
      <c r="D18" s="76" t="s">
        <v>1545</v>
      </c>
      <c r="E18" s="353"/>
      <c r="F18" s="352">
        <f t="shared" si="0"/>
        <v>0</v>
      </c>
      <c r="G18" s="352">
        <f t="shared" si="1"/>
        <v>0</v>
      </c>
    </row>
    <row r="19" spans="1:7" s="129" customFormat="1" ht="25.5" x14ac:dyDescent="0.2">
      <c r="A19" s="561"/>
      <c r="B19" s="561"/>
      <c r="C19" s="205"/>
      <c r="D19" s="77" t="s">
        <v>1546</v>
      </c>
      <c r="E19" s="353">
        <v>2500</v>
      </c>
      <c r="F19" s="352">
        <f t="shared" si="0"/>
        <v>1500</v>
      </c>
      <c r="G19" s="352">
        <f t="shared" si="1"/>
        <v>1250</v>
      </c>
    </row>
    <row r="20" spans="1:7" s="129" customFormat="1" x14ac:dyDescent="0.2">
      <c r="A20" s="561"/>
      <c r="B20" s="561"/>
      <c r="C20" s="205"/>
      <c r="D20" s="77" t="s">
        <v>1547</v>
      </c>
      <c r="E20" s="353">
        <v>2000</v>
      </c>
      <c r="F20" s="352">
        <f t="shared" si="0"/>
        <v>1200</v>
      </c>
      <c r="G20" s="352">
        <f t="shared" si="1"/>
        <v>1000</v>
      </c>
    </row>
    <row r="21" spans="1:7" s="129" customFormat="1" ht="25.5" x14ac:dyDescent="0.2">
      <c r="A21" s="561"/>
      <c r="B21" s="561"/>
      <c r="C21" s="205"/>
      <c r="D21" s="77" t="s">
        <v>1548</v>
      </c>
      <c r="E21" s="353">
        <v>2000</v>
      </c>
      <c r="F21" s="352">
        <f t="shared" si="0"/>
        <v>1200</v>
      </c>
      <c r="G21" s="352">
        <f t="shared" si="1"/>
        <v>1000</v>
      </c>
    </row>
    <row r="22" spans="1:7" s="129" customFormat="1" x14ac:dyDescent="0.2">
      <c r="A22" s="561"/>
      <c r="B22" s="561"/>
      <c r="C22" s="205"/>
      <c r="D22" s="77" t="s">
        <v>1549</v>
      </c>
      <c r="E22" s="353">
        <v>1500</v>
      </c>
      <c r="F22" s="352">
        <f t="shared" si="0"/>
        <v>900</v>
      </c>
      <c r="G22" s="352">
        <f t="shared" si="1"/>
        <v>750</v>
      </c>
    </row>
    <row r="23" spans="1:7" s="129" customFormat="1" ht="25.5" x14ac:dyDescent="0.2">
      <c r="A23" s="561"/>
      <c r="B23" s="561"/>
      <c r="C23" s="205"/>
      <c r="D23" s="77" t="s">
        <v>1550</v>
      </c>
      <c r="E23" s="353">
        <v>2000</v>
      </c>
      <c r="F23" s="352">
        <f t="shared" si="0"/>
        <v>1200</v>
      </c>
      <c r="G23" s="352">
        <f t="shared" si="1"/>
        <v>1000</v>
      </c>
    </row>
    <row r="24" spans="1:7" s="129" customFormat="1" x14ac:dyDescent="0.2">
      <c r="A24" s="561"/>
      <c r="B24" s="561"/>
      <c r="C24" s="205"/>
      <c r="D24" s="77" t="s">
        <v>1551</v>
      </c>
      <c r="E24" s="353">
        <v>2000</v>
      </c>
      <c r="F24" s="352">
        <f t="shared" si="0"/>
        <v>1200</v>
      </c>
      <c r="G24" s="352">
        <f t="shared" si="1"/>
        <v>1000</v>
      </c>
    </row>
    <row r="25" spans="1:7" s="129" customFormat="1" ht="25.5" x14ac:dyDescent="0.2">
      <c r="A25" s="561"/>
      <c r="B25" s="561"/>
      <c r="C25" s="205"/>
      <c r="D25" s="77" t="s">
        <v>1552</v>
      </c>
      <c r="E25" s="353">
        <v>2000</v>
      </c>
      <c r="F25" s="352">
        <f t="shared" si="0"/>
        <v>1200</v>
      </c>
      <c r="G25" s="352">
        <f t="shared" si="1"/>
        <v>1000</v>
      </c>
    </row>
    <row r="26" spans="1:7" s="129" customFormat="1" x14ac:dyDescent="0.2">
      <c r="A26" s="561"/>
      <c r="B26" s="561"/>
      <c r="C26" s="205"/>
      <c r="D26" s="77" t="s">
        <v>1553</v>
      </c>
      <c r="E26" s="353">
        <v>1500</v>
      </c>
      <c r="F26" s="352">
        <f t="shared" si="0"/>
        <v>900</v>
      </c>
      <c r="G26" s="352">
        <f t="shared" si="1"/>
        <v>750</v>
      </c>
    </row>
    <row r="27" spans="1:7" s="129" customFormat="1" x14ac:dyDescent="0.2">
      <c r="A27" s="561"/>
      <c r="B27" s="561"/>
      <c r="C27" s="205"/>
      <c r="D27" s="77" t="s">
        <v>1554</v>
      </c>
      <c r="E27" s="353">
        <v>1200</v>
      </c>
      <c r="F27" s="352">
        <f t="shared" si="0"/>
        <v>720</v>
      </c>
      <c r="G27" s="352">
        <f t="shared" si="1"/>
        <v>600</v>
      </c>
    </row>
    <row r="28" spans="1:7" s="129" customFormat="1" x14ac:dyDescent="0.2">
      <c r="A28" s="561"/>
      <c r="B28" s="561"/>
      <c r="C28" s="205"/>
      <c r="D28" s="77" t="s">
        <v>1555</v>
      </c>
      <c r="E28" s="353">
        <v>1200</v>
      </c>
      <c r="F28" s="352">
        <f t="shared" si="0"/>
        <v>720</v>
      </c>
      <c r="G28" s="352">
        <f t="shared" si="1"/>
        <v>600</v>
      </c>
    </row>
    <row r="29" spans="1:7" s="129" customFormat="1" ht="25.5" x14ac:dyDescent="0.2">
      <c r="A29" s="561"/>
      <c r="B29" s="561"/>
      <c r="C29" s="205"/>
      <c r="D29" s="77" t="s">
        <v>1556</v>
      </c>
      <c r="E29" s="353">
        <v>1200</v>
      </c>
      <c r="F29" s="352">
        <f t="shared" si="0"/>
        <v>720</v>
      </c>
      <c r="G29" s="352">
        <f t="shared" si="1"/>
        <v>600</v>
      </c>
    </row>
    <row r="30" spans="1:7" s="129" customFormat="1" ht="25.5" x14ac:dyDescent="0.2">
      <c r="A30" s="561"/>
      <c r="B30" s="561"/>
      <c r="C30" s="205"/>
      <c r="D30" s="77" t="s">
        <v>1557</v>
      </c>
      <c r="E30" s="353">
        <v>1500</v>
      </c>
      <c r="F30" s="352">
        <f t="shared" si="0"/>
        <v>900</v>
      </c>
      <c r="G30" s="352">
        <f t="shared" si="1"/>
        <v>750</v>
      </c>
    </row>
    <row r="31" spans="1:7" s="129" customFormat="1" ht="25.5" x14ac:dyDescent="0.2">
      <c r="A31" s="561"/>
      <c r="B31" s="561"/>
      <c r="C31" s="205"/>
      <c r="D31" s="77" t="s">
        <v>1558</v>
      </c>
      <c r="E31" s="353">
        <v>2000</v>
      </c>
      <c r="F31" s="352">
        <f t="shared" si="0"/>
        <v>1200</v>
      </c>
      <c r="G31" s="352">
        <f t="shared" si="1"/>
        <v>1000</v>
      </c>
    </row>
    <row r="32" spans="1:7" s="129" customFormat="1" x14ac:dyDescent="0.2">
      <c r="A32" s="561"/>
      <c r="B32" s="561"/>
      <c r="C32" s="205"/>
      <c r="D32" s="77" t="s">
        <v>1559</v>
      </c>
      <c r="E32" s="353">
        <v>1500</v>
      </c>
      <c r="F32" s="352">
        <f t="shared" si="0"/>
        <v>900</v>
      </c>
      <c r="G32" s="352">
        <f t="shared" si="1"/>
        <v>750</v>
      </c>
    </row>
    <row r="33" spans="1:7" s="129" customFormat="1" x14ac:dyDescent="0.2">
      <c r="A33" s="561"/>
      <c r="B33" s="561"/>
      <c r="C33" s="205"/>
      <c r="D33" s="77" t="s">
        <v>1560</v>
      </c>
      <c r="E33" s="353">
        <v>1400</v>
      </c>
      <c r="F33" s="352">
        <f t="shared" si="0"/>
        <v>840</v>
      </c>
      <c r="G33" s="352">
        <f t="shared" si="1"/>
        <v>700</v>
      </c>
    </row>
    <row r="34" spans="1:7" s="129" customFormat="1" ht="25.5" x14ac:dyDescent="0.2">
      <c r="A34" s="561"/>
      <c r="B34" s="561"/>
      <c r="C34" s="205"/>
      <c r="D34" s="77" t="s">
        <v>1561</v>
      </c>
      <c r="E34" s="353">
        <v>1200</v>
      </c>
      <c r="F34" s="352">
        <f t="shared" si="0"/>
        <v>720</v>
      </c>
      <c r="G34" s="352">
        <f t="shared" si="1"/>
        <v>600</v>
      </c>
    </row>
    <row r="35" spans="1:7" s="129" customFormat="1" x14ac:dyDescent="0.2">
      <c r="A35" s="561"/>
      <c r="B35" s="561"/>
      <c r="C35" s="205"/>
      <c r="D35" s="77" t="s">
        <v>1562</v>
      </c>
      <c r="E35" s="353">
        <v>1500</v>
      </c>
      <c r="F35" s="352">
        <f t="shared" si="0"/>
        <v>900</v>
      </c>
      <c r="G35" s="352">
        <f t="shared" si="1"/>
        <v>750</v>
      </c>
    </row>
    <row r="36" spans="1:7" s="129" customFormat="1" x14ac:dyDescent="0.2">
      <c r="A36" s="561"/>
      <c r="B36" s="561"/>
      <c r="C36" s="205"/>
      <c r="D36" s="77" t="s">
        <v>1563</v>
      </c>
      <c r="E36" s="353">
        <v>1200</v>
      </c>
      <c r="F36" s="352">
        <f t="shared" si="0"/>
        <v>720</v>
      </c>
      <c r="G36" s="352">
        <f t="shared" si="1"/>
        <v>600</v>
      </c>
    </row>
    <row r="37" spans="1:7" s="129" customFormat="1" ht="25.5" x14ac:dyDescent="0.2">
      <c r="A37" s="561"/>
      <c r="B37" s="561"/>
      <c r="C37" s="205"/>
      <c r="D37" s="77" t="s">
        <v>1564</v>
      </c>
      <c r="E37" s="353">
        <v>1200</v>
      </c>
      <c r="F37" s="352">
        <f t="shared" si="0"/>
        <v>720</v>
      </c>
      <c r="G37" s="352">
        <f t="shared" si="1"/>
        <v>600</v>
      </c>
    </row>
    <row r="38" spans="1:7" s="129" customFormat="1" ht="25.5" x14ac:dyDescent="0.2">
      <c r="A38" s="561"/>
      <c r="B38" s="561"/>
      <c r="C38" s="205"/>
      <c r="D38" s="77" t="s">
        <v>1565</v>
      </c>
      <c r="E38" s="353">
        <v>1200</v>
      </c>
      <c r="F38" s="352">
        <f t="shared" si="0"/>
        <v>720</v>
      </c>
      <c r="G38" s="352">
        <f t="shared" si="1"/>
        <v>600</v>
      </c>
    </row>
    <row r="39" spans="1:7" s="129" customFormat="1" ht="25.5" x14ac:dyDescent="0.2">
      <c r="A39" s="561"/>
      <c r="B39" s="561"/>
      <c r="C39" s="205"/>
      <c r="D39" s="77" t="s">
        <v>1566</v>
      </c>
      <c r="E39" s="353">
        <v>1200</v>
      </c>
      <c r="F39" s="352">
        <f t="shared" si="0"/>
        <v>720</v>
      </c>
      <c r="G39" s="352">
        <f t="shared" si="1"/>
        <v>600</v>
      </c>
    </row>
    <row r="40" spans="1:7" s="129" customFormat="1" x14ac:dyDescent="0.2">
      <c r="A40" s="561"/>
      <c r="B40" s="561"/>
      <c r="C40" s="205"/>
      <c r="D40" s="77" t="s">
        <v>1567</v>
      </c>
      <c r="E40" s="353">
        <v>2600</v>
      </c>
      <c r="F40" s="352">
        <f t="shared" si="0"/>
        <v>1560</v>
      </c>
      <c r="G40" s="352">
        <f t="shared" si="1"/>
        <v>1300</v>
      </c>
    </row>
    <row r="41" spans="1:7" s="129" customFormat="1" x14ac:dyDescent="0.2">
      <c r="A41" s="561"/>
      <c r="B41" s="561"/>
      <c r="C41" s="205"/>
      <c r="D41" s="77" t="s">
        <v>1568</v>
      </c>
      <c r="E41" s="353">
        <v>2500</v>
      </c>
      <c r="F41" s="352">
        <f t="shared" si="0"/>
        <v>1500</v>
      </c>
      <c r="G41" s="352">
        <f t="shared" si="1"/>
        <v>1250</v>
      </c>
    </row>
    <row r="42" spans="1:7" s="129" customFormat="1" ht="25.5" x14ac:dyDescent="0.2">
      <c r="A42" s="561"/>
      <c r="B42" s="561"/>
      <c r="C42" s="205"/>
      <c r="D42" s="77" t="s">
        <v>1569</v>
      </c>
      <c r="E42" s="353">
        <v>2500</v>
      </c>
      <c r="F42" s="352">
        <f t="shared" si="0"/>
        <v>1500</v>
      </c>
      <c r="G42" s="352">
        <f t="shared" si="1"/>
        <v>1250</v>
      </c>
    </row>
    <row r="43" spans="1:7" s="129" customFormat="1" x14ac:dyDescent="0.2">
      <c r="A43" s="561"/>
      <c r="B43" s="561"/>
      <c r="C43" s="205"/>
      <c r="D43" s="77" t="s">
        <v>1570</v>
      </c>
      <c r="E43" s="353">
        <v>1800</v>
      </c>
      <c r="F43" s="352">
        <f t="shared" si="0"/>
        <v>1080</v>
      </c>
      <c r="G43" s="352">
        <f t="shared" si="1"/>
        <v>900</v>
      </c>
    </row>
    <row r="44" spans="1:7" s="129" customFormat="1" ht="25.5" x14ac:dyDescent="0.2">
      <c r="A44" s="561"/>
      <c r="B44" s="561"/>
      <c r="C44" s="205"/>
      <c r="D44" s="77" t="s">
        <v>1571</v>
      </c>
      <c r="E44" s="353">
        <v>2500</v>
      </c>
      <c r="F44" s="352">
        <f t="shared" si="0"/>
        <v>1500</v>
      </c>
      <c r="G44" s="352">
        <f t="shared" si="1"/>
        <v>1250</v>
      </c>
    </row>
    <row r="45" spans="1:7" s="129" customFormat="1" ht="25.5" x14ac:dyDescent="0.2">
      <c r="A45" s="561"/>
      <c r="B45" s="561"/>
      <c r="C45" s="205"/>
      <c r="D45" s="77" t="s">
        <v>1572</v>
      </c>
      <c r="E45" s="353">
        <v>1500</v>
      </c>
      <c r="F45" s="352">
        <f t="shared" si="0"/>
        <v>900</v>
      </c>
      <c r="G45" s="352">
        <f t="shared" si="1"/>
        <v>750</v>
      </c>
    </row>
    <row r="46" spans="1:7" s="129" customFormat="1" ht="25.5" x14ac:dyDescent="0.2">
      <c r="A46" s="561"/>
      <c r="B46" s="561"/>
      <c r="C46" s="205"/>
      <c r="D46" s="77" t="s">
        <v>1573</v>
      </c>
      <c r="E46" s="353">
        <v>1800</v>
      </c>
      <c r="F46" s="352">
        <f t="shared" si="0"/>
        <v>1080</v>
      </c>
      <c r="G46" s="352">
        <f t="shared" si="1"/>
        <v>900</v>
      </c>
    </row>
    <row r="47" spans="1:7" s="129" customFormat="1" x14ac:dyDescent="0.2">
      <c r="A47" s="561"/>
      <c r="B47" s="561"/>
      <c r="C47" s="205"/>
      <c r="D47" s="77" t="s">
        <v>1574</v>
      </c>
      <c r="E47" s="353">
        <v>1500</v>
      </c>
      <c r="F47" s="352">
        <f t="shared" si="0"/>
        <v>900</v>
      </c>
      <c r="G47" s="352">
        <f t="shared" si="1"/>
        <v>750</v>
      </c>
    </row>
    <row r="48" spans="1:7" s="129" customFormat="1" ht="25.5" x14ac:dyDescent="0.2">
      <c r="A48" s="561"/>
      <c r="B48" s="561"/>
      <c r="C48" s="205"/>
      <c r="D48" s="77" t="s">
        <v>1575</v>
      </c>
      <c r="E48" s="353">
        <v>1800</v>
      </c>
      <c r="F48" s="352">
        <f t="shared" si="0"/>
        <v>1080</v>
      </c>
      <c r="G48" s="352">
        <f t="shared" si="1"/>
        <v>900</v>
      </c>
    </row>
    <row r="49" spans="1:7" s="129" customFormat="1" x14ac:dyDescent="0.2">
      <c r="A49" s="561"/>
      <c r="B49" s="561"/>
      <c r="C49" s="205"/>
      <c r="D49" s="77" t="s">
        <v>1576</v>
      </c>
      <c r="E49" s="353">
        <v>1200</v>
      </c>
      <c r="F49" s="352">
        <f t="shared" si="0"/>
        <v>720</v>
      </c>
      <c r="G49" s="352">
        <f t="shared" si="1"/>
        <v>600</v>
      </c>
    </row>
    <row r="50" spans="1:7" s="129" customFormat="1" x14ac:dyDescent="0.2">
      <c r="A50" s="561"/>
      <c r="B50" s="561"/>
      <c r="C50" s="205"/>
      <c r="D50" s="77" t="s">
        <v>1577</v>
      </c>
      <c r="E50" s="353">
        <v>2500</v>
      </c>
      <c r="F50" s="352">
        <f t="shared" si="0"/>
        <v>1500</v>
      </c>
      <c r="G50" s="352">
        <f t="shared" si="1"/>
        <v>1250</v>
      </c>
    </row>
    <row r="51" spans="1:7" s="129" customFormat="1" ht="25.5" x14ac:dyDescent="0.2">
      <c r="A51" s="561"/>
      <c r="B51" s="561"/>
      <c r="C51" s="205"/>
      <c r="D51" s="77" t="s">
        <v>1578</v>
      </c>
      <c r="E51" s="353">
        <v>1500</v>
      </c>
      <c r="F51" s="352">
        <f t="shared" si="0"/>
        <v>900</v>
      </c>
      <c r="G51" s="352">
        <f t="shared" si="1"/>
        <v>750</v>
      </c>
    </row>
    <row r="52" spans="1:7" s="129" customFormat="1" x14ac:dyDescent="0.2">
      <c r="A52" s="561"/>
      <c r="B52" s="561"/>
      <c r="C52" s="205"/>
      <c r="D52" s="77" t="s">
        <v>1579</v>
      </c>
      <c r="E52" s="353">
        <v>1200</v>
      </c>
      <c r="F52" s="352">
        <f t="shared" si="0"/>
        <v>720</v>
      </c>
      <c r="G52" s="352">
        <f t="shared" si="1"/>
        <v>600</v>
      </c>
    </row>
    <row r="53" spans="1:7" s="129" customFormat="1" ht="25.5" x14ac:dyDescent="0.2">
      <c r="A53" s="561"/>
      <c r="B53" s="561"/>
      <c r="C53" s="205"/>
      <c r="D53" s="77" t="s">
        <v>1580</v>
      </c>
      <c r="E53" s="353">
        <v>1300</v>
      </c>
      <c r="F53" s="352">
        <f t="shared" si="0"/>
        <v>780</v>
      </c>
      <c r="G53" s="352">
        <f t="shared" si="1"/>
        <v>650</v>
      </c>
    </row>
    <row r="54" spans="1:7" s="129" customFormat="1" x14ac:dyDescent="0.2">
      <c r="A54" s="561"/>
      <c r="B54" s="561"/>
      <c r="C54" s="205"/>
      <c r="D54" s="77" t="s">
        <v>1581</v>
      </c>
      <c r="E54" s="353">
        <v>1500</v>
      </c>
      <c r="F54" s="352">
        <f t="shared" si="0"/>
        <v>900</v>
      </c>
      <c r="G54" s="352">
        <f t="shared" si="1"/>
        <v>750</v>
      </c>
    </row>
    <row r="55" spans="1:7" s="129" customFormat="1" ht="25.5" x14ac:dyDescent="0.2">
      <c r="A55" s="561"/>
      <c r="B55" s="561"/>
      <c r="C55" s="205"/>
      <c r="D55" s="77" t="s">
        <v>1582</v>
      </c>
      <c r="E55" s="353">
        <v>1200</v>
      </c>
      <c r="F55" s="352">
        <f t="shared" si="0"/>
        <v>720</v>
      </c>
      <c r="G55" s="352">
        <f t="shared" si="1"/>
        <v>600</v>
      </c>
    </row>
    <row r="56" spans="1:7" s="129" customFormat="1" x14ac:dyDescent="0.2">
      <c r="A56" s="561"/>
      <c r="B56" s="561"/>
      <c r="C56" s="205"/>
      <c r="D56" s="77" t="s">
        <v>1583</v>
      </c>
      <c r="E56" s="353">
        <v>1200</v>
      </c>
      <c r="F56" s="352">
        <f t="shared" si="0"/>
        <v>720</v>
      </c>
      <c r="G56" s="352">
        <f t="shared" si="1"/>
        <v>600</v>
      </c>
    </row>
    <row r="57" spans="1:7" s="129" customFormat="1" x14ac:dyDescent="0.2">
      <c r="A57" s="561"/>
      <c r="B57" s="561"/>
      <c r="C57" s="205"/>
      <c r="D57" s="77" t="s">
        <v>1584</v>
      </c>
      <c r="E57" s="353">
        <v>800</v>
      </c>
      <c r="F57" s="352">
        <f t="shared" si="0"/>
        <v>480</v>
      </c>
      <c r="G57" s="352">
        <f t="shared" si="1"/>
        <v>400</v>
      </c>
    </row>
    <row r="58" spans="1:7" s="129" customFormat="1" x14ac:dyDescent="0.2">
      <c r="A58" s="561"/>
      <c r="B58" s="561"/>
      <c r="C58" s="205"/>
      <c r="D58" s="77" t="s">
        <v>1585</v>
      </c>
      <c r="E58" s="353">
        <v>550</v>
      </c>
      <c r="F58" s="352">
        <f t="shared" si="0"/>
        <v>330</v>
      </c>
      <c r="G58" s="352">
        <f t="shared" si="1"/>
        <v>275</v>
      </c>
    </row>
    <row r="59" spans="1:7" s="129" customFormat="1" x14ac:dyDescent="0.2">
      <c r="A59" s="561"/>
      <c r="B59" s="561"/>
      <c r="C59" s="205"/>
      <c r="D59" s="77" t="s">
        <v>1586</v>
      </c>
      <c r="E59" s="353">
        <v>1200</v>
      </c>
      <c r="F59" s="352">
        <f t="shared" si="0"/>
        <v>720</v>
      </c>
      <c r="G59" s="352">
        <f t="shared" si="1"/>
        <v>600</v>
      </c>
    </row>
    <row r="60" spans="1:7" s="129" customFormat="1" ht="25.5" x14ac:dyDescent="0.2">
      <c r="A60" s="561"/>
      <c r="B60" s="561"/>
      <c r="C60" s="205"/>
      <c r="D60" s="77" t="s">
        <v>1587</v>
      </c>
      <c r="E60" s="353">
        <v>1500</v>
      </c>
      <c r="F60" s="352">
        <f t="shared" si="0"/>
        <v>900</v>
      </c>
      <c r="G60" s="352">
        <f t="shared" si="1"/>
        <v>750</v>
      </c>
    </row>
    <row r="61" spans="1:7" s="129" customFormat="1" ht="25.5" x14ac:dyDescent="0.2">
      <c r="A61" s="562"/>
      <c r="B61" s="562"/>
      <c r="C61" s="205"/>
      <c r="D61" s="77" t="s">
        <v>1588</v>
      </c>
      <c r="E61" s="353">
        <v>1300</v>
      </c>
      <c r="F61" s="352">
        <f t="shared" si="0"/>
        <v>780</v>
      </c>
      <c r="G61" s="352">
        <f t="shared" si="1"/>
        <v>650</v>
      </c>
    </row>
    <row r="62" spans="1:7" s="129" customFormat="1" x14ac:dyDescent="0.2">
      <c r="A62" s="205" t="s">
        <v>126</v>
      </c>
      <c r="B62" s="205" t="s">
        <v>126</v>
      </c>
      <c r="C62" s="205"/>
      <c r="D62" s="76" t="s">
        <v>1589</v>
      </c>
      <c r="E62" s="353">
        <v>2000</v>
      </c>
      <c r="F62" s="352">
        <f t="shared" si="0"/>
        <v>1200</v>
      </c>
      <c r="G62" s="352">
        <f t="shared" si="1"/>
        <v>1000</v>
      </c>
    </row>
    <row r="63" spans="1:7" s="129" customFormat="1" x14ac:dyDescent="0.2">
      <c r="A63" s="560" t="s">
        <v>127</v>
      </c>
      <c r="B63" s="560" t="s">
        <v>127</v>
      </c>
      <c r="C63" s="205"/>
      <c r="D63" s="76" t="s">
        <v>1590</v>
      </c>
      <c r="E63" s="353"/>
      <c r="F63" s="352">
        <f t="shared" si="0"/>
        <v>0</v>
      </c>
      <c r="G63" s="352">
        <f t="shared" si="1"/>
        <v>0</v>
      </c>
    </row>
    <row r="64" spans="1:7" s="129" customFormat="1" ht="25.5" x14ac:dyDescent="0.2">
      <c r="A64" s="561"/>
      <c r="B64" s="561"/>
      <c r="C64" s="205"/>
      <c r="D64" s="77" t="s">
        <v>1591</v>
      </c>
      <c r="E64" s="353">
        <v>1100</v>
      </c>
      <c r="F64" s="352">
        <f t="shared" si="0"/>
        <v>660</v>
      </c>
      <c r="G64" s="352">
        <f t="shared" si="1"/>
        <v>550</v>
      </c>
    </row>
    <row r="65" spans="1:7" s="129" customFormat="1" ht="25.5" x14ac:dyDescent="0.2">
      <c r="A65" s="561"/>
      <c r="B65" s="561"/>
      <c r="C65" s="205"/>
      <c r="D65" s="77" t="s">
        <v>1592</v>
      </c>
      <c r="E65" s="353">
        <v>800</v>
      </c>
      <c r="F65" s="352">
        <f t="shared" si="0"/>
        <v>480</v>
      </c>
      <c r="G65" s="352">
        <f t="shared" si="1"/>
        <v>400</v>
      </c>
    </row>
    <row r="66" spans="1:7" s="129" customFormat="1" x14ac:dyDescent="0.2">
      <c r="A66" s="561"/>
      <c r="B66" s="561"/>
      <c r="C66" s="205"/>
      <c r="D66" s="77" t="s">
        <v>1593</v>
      </c>
      <c r="E66" s="353">
        <v>800</v>
      </c>
      <c r="F66" s="352">
        <f t="shared" si="0"/>
        <v>480</v>
      </c>
      <c r="G66" s="352">
        <f t="shared" si="1"/>
        <v>400</v>
      </c>
    </row>
    <row r="67" spans="1:7" s="129" customFormat="1" x14ac:dyDescent="0.2">
      <c r="A67" s="562"/>
      <c r="B67" s="562"/>
      <c r="C67" s="205"/>
      <c r="D67" s="77" t="s">
        <v>1594</v>
      </c>
      <c r="E67" s="353">
        <v>600</v>
      </c>
      <c r="F67" s="352">
        <f t="shared" si="0"/>
        <v>360</v>
      </c>
      <c r="G67" s="352">
        <f t="shared" si="1"/>
        <v>300</v>
      </c>
    </row>
    <row r="68" spans="1:7" s="131" customFormat="1" x14ac:dyDescent="0.2">
      <c r="A68" s="16">
        <v>2</v>
      </c>
      <c r="B68" s="16">
        <v>2</v>
      </c>
      <c r="C68" s="16">
        <v>1</v>
      </c>
      <c r="D68" s="75" t="s">
        <v>1595</v>
      </c>
      <c r="E68" s="353"/>
      <c r="F68" s="352">
        <f t="shared" si="0"/>
        <v>0</v>
      </c>
      <c r="G68" s="352">
        <f t="shared" si="1"/>
        <v>0</v>
      </c>
    </row>
    <row r="69" spans="1:7" s="129" customFormat="1" ht="25.5" x14ac:dyDescent="0.2">
      <c r="A69" s="205" t="s">
        <v>83</v>
      </c>
      <c r="B69" s="205" t="s">
        <v>83</v>
      </c>
      <c r="C69" s="205"/>
      <c r="D69" s="78" t="s">
        <v>2085</v>
      </c>
      <c r="E69" s="353">
        <v>7000</v>
      </c>
      <c r="F69" s="352">
        <f t="shared" si="0"/>
        <v>4200</v>
      </c>
      <c r="G69" s="352">
        <f t="shared" si="1"/>
        <v>3500</v>
      </c>
    </row>
    <row r="70" spans="1:7" s="129" customFormat="1" x14ac:dyDescent="0.2">
      <c r="A70" s="560" t="s">
        <v>1297</v>
      </c>
      <c r="B70" s="560" t="s">
        <v>1297</v>
      </c>
      <c r="C70" s="205"/>
      <c r="D70" s="78" t="s">
        <v>2086</v>
      </c>
      <c r="E70" s="353"/>
      <c r="F70" s="352">
        <f t="shared" si="0"/>
        <v>0</v>
      </c>
      <c r="G70" s="352">
        <f t="shared" si="1"/>
        <v>0</v>
      </c>
    </row>
    <row r="71" spans="1:7" s="129" customFormat="1" ht="25.5" x14ac:dyDescent="0.2">
      <c r="A71" s="561"/>
      <c r="B71" s="561"/>
      <c r="C71" s="205"/>
      <c r="D71" s="78" t="s">
        <v>1596</v>
      </c>
      <c r="E71" s="353">
        <v>8000</v>
      </c>
      <c r="F71" s="352">
        <f t="shared" si="0"/>
        <v>4800</v>
      </c>
      <c r="G71" s="352">
        <f t="shared" si="1"/>
        <v>4000</v>
      </c>
    </row>
    <row r="72" spans="1:7" s="129" customFormat="1" x14ac:dyDescent="0.2">
      <c r="A72" s="562"/>
      <c r="B72" s="562"/>
      <c r="C72" s="205"/>
      <c r="D72" s="78" t="s">
        <v>1597</v>
      </c>
      <c r="E72" s="353">
        <v>8000</v>
      </c>
      <c r="F72" s="352">
        <f t="shared" si="0"/>
        <v>4800</v>
      </c>
      <c r="G72" s="352">
        <f t="shared" si="1"/>
        <v>4000</v>
      </c>
    </row>
    <row r="73" spans="1:7" s="129" customFormat="1" x14ac:dyDescent="0.2">
      <c r="A73" s="560" t="s">
        <v>1598</v>
      </c>
      <c r="B73" s="560" t="s">
        <v>1598</v>
      </c>
      <c r="C73" s="205"/>
      <c r="D73" s="75" t="s">
        <v>1599</v>
      </c>
      <c r="E73" s="353"/>
      <c r="F73" s="352">
        <f t="shared" si="0"/>
        <v>0</v>
      </c>
      <c r="G73" s="352">
        <f t="shared" si="1"/>
        <v>0</v>
      </c>
    </row>
    <row r="74" spans="1:7" s="129" customFormat="1" x14ac:dyDescent="0.2">
      <c r="A74" s="561"/>
      <c r="B74" s="561"/>
      <c r="C74" s="205"/>
      <c r="D74" s="78" t="s">
        <v>1600</v>
      </c>
      <c r="E74" s="353">
        <v>3100</v>
      </c>
      <c r="F74" s="352">
        <f t="shared" si="0"/>
        <v>1860</v>
      </c>
      <c r="G74" s="352">
        <f t="shared" si="1"/>
        <v>1550</v>
      </c>
    </row>
    <row r="75" spans="1:7" s="129" customFormat="1" x14ac:dyDescent="0.2">
      <c r="A75" s="562"/>
      <c r="B75" s="562"/>
      <c r="C75" s="205"/>
      <c r="D75" s="78" t="s">
        <v>1601</v>
      </c>
      <c r="E75" s="353">
        <v>2800</v>
      </c>
      <c r="F75" s="352">
        <f t="shared" si="0"/>
        <v>1680</v>
      </c>
      <c r="G75" s="352">
        <f t="shared" si="1"/>
        <v>1400</v>
      </c>
    </row>
    <row r="76" spans="1:7" s="129" customFormat="1" ht="25.5" x14ac:dyDescent="0.2">
      <c r="A76" s="205" t="s">
        <v>1602</v>
      </c>
      <c r="B76" s="205" t="s">
        <v>1602</v>
      </c>
      <c r="C76" s="205"/>
      <c r="D76" s="75" t="s">
        <v>2087</v>
      </c>
      <c r="E76" s="353">
        <v>2600</v>
      </c>
      <c r="F76" s="352">
        <f t="shared" ref="F76:F139" si="2">IFERROR(E76*0.6,0)</f>
        <v>1560</v>
      </c>
      <c r="G76" s="352">
        <f t="shared" ref="G76:G139" si="3">IFERROR(E76*0.5,0)</f>
        <v>1300</v>
      </c>
    </row>
    <row r="77" spans="1:7" s="129" customFormat="1" x14ac:dyDescent="0.2">
      <c r="A77" s="205" t="s">
        <v>1603</v>
      </c>
      <c r="B77" s="205"/>
      <c r="C77" s="205" t="s">
        <v>76</v>
      </c>
      <c r="D77" s="137" t="s">
        <v>7361</v>
      </c>
      <c r="E77" s="353">
        <v>5000</v>
      </c>
      <c r="F77" s="352">
        <f t="shared" si="2"/>
        <v>3000</v>
      </c>
      <c r="G77" s="352">
        <f t="shared" si="3"/>
        <v>2500</v>
      </c>
    </row>
    <row r="78" spans="1:7" s="129" customFormat="1" x14ac:dyDescent="0.2">
      <c r="A78" s="560" t="s">
        <v>1606</v>
      </c>
      <c r="B78" s="205" t="s">
        <v>1603</v>
      </c>
      <c r="C78" s="205"/>
      <c r="D78" s="75" t="s">
        <v>1604</v>
      </c>
      <c r="E78" s="353"/>
      <c r="F78" s="352">
        <f t="shared" si="2"/>
        <v>0</v>
      </c>
      <c r="G78" s="352">
        <f t="shared" si="3"/>
        <v>0</v>
      </c>
    </row>
    <row r="79" spans="1:7" s="129" customFormat="1" ht="25.5" x14ac:dyDescent="0.2">
      <c r="A79" s="561"/>
      <c r="B79" s="560"/>
      <c r="C79" s="205"/>
      <c r="D79" s="78" t="s">
        <v>2088</v>
      </c>
      <c r="E79" s="353">
        <v>2500</v>
      </c>
      <c r="F79" s="352">
        <f t="shared" si="2"/>
        <v>1500</v>
      </c>
      <c r="G79" s="352">
        <f t="shared" si="3"/>
        <v>1250</v>
      </c>
    </row>
    <row r="80" spans="1:7" s="129" customFormat="1" ht="25.5" x14ac:dyDescent="0.2">
      <c r="A80" s="561"/>
      <c r="B80" s="561"/>
      <c r="C80" s="205"/>
      <c r="D80" s="78" t="s">
        <v>1605</v>
      </c>
      <c r="E80" s="353">
        <v>2500</v>
      </c>
      <c r="F80" s="352">
        <f t="shared" si="2"/>
        <v>1500</v>
      </c>
      <c r="G80" s="352">
        <f t="shared" si="3"/>
        <v>1250</v>
      </c>
    </row>
    <row r="81" spans="1:7" s="129" customFormat="1" ht="26.25" x14ac:dyDescent="0.2">
      <c r="A81" s="561"/>
      <c r="B81" s="561"/>
      <c r="C81" s="205"/>
      <c r="D81" s="78" t="s">
        <v>8524</v>
      </c>
      <c r="E81" s="353"/>
      <c r="F81" s="352">
        <f t="shared" si="2"/>
        <v>0</v>
      </c>
      <c r="G81" s="352">
        <f t="shared" si="3"/>
        <v>0</v>
      </c>
    </row>
    <row r="82" spans="1:7" s="129" customFormat="1" ht="25.5" x14ac:dyDescent="0.2">
      <c r="A82" s="561"/>
      <c r="B82" s="561"/>
      <c r="C82" s="205"/>
      <c r="D82" s="78" t="s">
        <v>7535</v>
      </c>
      <c r="E82" s="353">
        <v>2500</v>
      </c>
      <c r="F82" s="352">
        <f t="shared" si="2"/>
        <v>1500</v>
      </c>
      <c r="G82" s="352">
        <f t="shared" si="3"/>
        <v>1250</v>
      </c>
    </row>
    <row r="83" spans="1:7" s="129" customFormat="1" ht="25.5" x14ac:dyDescent="0.2">
      <c r="A83" s="562"/>
      <c r="B83" s="562"/>
      <c r="C83" s="205"/>
      <c r="D83" s="78" t="s">
        <v>7536</v>
      </c>
      <c r="E83" s="353">
        <v>3000</v>
      </c>
      <c r="F83" s="352">
        <f t="shared" si="2"/>
        <v>1800</v>
      </c>
      <c r="G83" s="352">
        <f t="shared" si="3"/>
        <v>1500</v>
      </c>
    </row>
    <row r="84" spans="1:7" s="129" customFormat="1" x14ac:dyDescent="0.2">
      <c r="A84" s="560" t="s">
        <v>1612</v>
      </c>
      <c r="B84" s="560" t="s">
        <v>1606</v>
      </c>
      <c r="C84" s="205"/>
      <c r="D84" s="75" t="s">
        <v>1607</v>
      </c>
      <c r="E84" s="353"/>
      <c r="F84" s="352">
        <f t="shared" si="2"/>
        <v>0</v>
      </c>
      <c r="G84" s="352">
        <f t="shared" si="3"/>
        <v>0</v>
      </c>
    </row>
    <row r="85" spans="1:7" s="129" customFormat="1" x14ac:dyDescent="0.2">
      <c r="A85" s="561"/>
      <c r="B85" s="561"/>
      <c r="C85" s="205"/>
      <c r="D85" s="78" t="s">
        <v>1608</v>
      </c>
      <c r="E85" s="353">
        <v>2200</v>
      </c>
      <c r="F85" s="352">
        <f t="shared" si="2"/>
        <v>1320</v>
      </c>
      <c r="G85" s="352">
        <f t="shared" si="3"/>
        <v>1100</v>
      </c>
    </row>
    <row r="86" spans="1:7" s="129" customFormat="1" x14ac:dyDescent="0.2">
      <c r="A86" s="561"/>
      <c r="B86" s="561"/>
      <c r="C86" s="205"/>
      <c r="D86" s="78" t="s">
        <v>1609</v>
      </c>
      <c r="E86" s="353">
        <v>2200</v>
      </c>
      <c r="F86" s="352">
        <f t="shared" si="2"/>
        <v>1320</v>
      </c>
      <c r="G86" s="352">
        <f t="shared" si="3"/>
        <v>1100</v>
      </c>
    </row>
    <row r="87" spans="1:7" s="129" customFormat="1" x14ac:dyDescent="0.2">
      <c r="A87" s="561"/>
      <c r="B87" s="561"/>
      <c r="C87" s="205"/>
      <c r="D87" s="78" t="s">
        <v>1610</v>
      </c>
      <c r="E87" s="353">
        <v>2200</v>
      </c>
      <c r="F87" s="352">
        <f t="shared" si="2"/>
        <v>1320</v>
      </c>
      <c r="G87" s="352">
        <f t="shared" si="3"/>
        <v>1100</v>
      </c>
    </row>
    <row r="88" spans="1:7" s="129" customFormat="1" x14ac:dyDescent="0.2">
      <c r="A88" s="562"/>
      <c r="B88" s="562"/>
      <c r="C88" s="205"/>
      <c r="D88" s="78" t="s">
        <v>1611</v>
      </c>
      <c r="E88" s="353">
        <v>1900</v>
      </c>
      <c r="F88" s="352">
        <f t="shared" si="2"/>
        <v>1140</v>
      </c>
      <c r="G88" s="352">
        <f t="shared" si="3"/>
        <v>950</v>
      </c>
    </row>
    <row r="89" spans="1:7" s="129" customFormat="1" x14ac:dyDescent="0.2">
      <c r="A89" s="560" t="s">
        <v>1613</v>
      </c>
      <c r="B89" s="560" t="s">
        <v>1612</v>
      </c>
      <c r="C89" s="205"/>
      <c r="D89" s="75" t="s">
        <v>1614</v>
      </c>
      <c r="E89" s="353"/>
      <c r="F89" s="352">
        <f t="shared" si="2"/>
        <v>0</v>
      </c>
      <c r="G89" s="352">
        <f t="shared" si="3"/>
        <v>0</v>
      </c>
    </row>
    <row r="90" spans="1:7" s="129" customFormat="1" ht="25.5" x14ac:dyDescent="0.2">
      <c r="A90" s="561"/>
      <c r="B90" s="561"/>
      <c r="C90" s="205"/>
      <c r="D90" s="78" t="s">
        <v>1615</v>
      </c>
      <c r="E90" s="353">
        <v>1500</v>
      </c>
      <c r="F90" s="352">
        <f t="shared" si="2"/>
        <v>900</v>
      </c>
      <c r="G90" s="352">
        <f t="shared" si="3"/>
        <v>750</v>
      </c>
    </row>
    <row r="91" spans="1:7" s="129" customFormat="1" ht="25.5" x14ac:dyDescent="0.2">
      <c r="A91" s="561"/>
      <c r="B91" s="561"/>
      <c r="C91" s="205"/>
      <c r="D91" s="78" t="s">
        <v>1616</v>
      </c>
      <c r="E91" s="353">
        <v>1300</v>
      </c>
      <c r="F91" s="352">
        <f t="shared" si="2"/>
        <v>780</v>
      </c>
      <c r="G91" s="352">
        <f t="shared" si="3"/>
        <v>650</v>
      </c>
    </row>
    <row r="92" spans="1:7" s="129" customFormat="1" ht="25.5" x14ac:dyDescent="0.2">
      <c r="A92" s="561"/>
      <c r="B92" s="561"/>
      <c r="C92" s="205"/>
      <c r="D92" s="78" t="s">
        <v>1617</v>
      </c>
      <c r="E92" s="353">
        <v>1200</v>
      </c>
      <c r="F92" s="352">
        <f t="shared" si="2"/>
        <v>720</v>
      </c>
      <c r="G92" s="352">
        <f t="shared" si="3"/>
        <v>600</v>
      </c>
    </row>
    <row r="93" spans="1:7" s="129" customFormat="1" ht="25.5" x14ac:dyDescent="0.2">
      <c r="A93" s="561"/>
      <c r="B93" s="561"/>
      <c r="C93" s="205"/>
      <c r="D93" s="78" t="s">
        <v>1618</v>
      </c>
      <c r="E93" s="353">
        <v>1100</v>
      </c>
      <c r="F93" s="352">
        <f t="shared" si="2"/>
        <v>660</v>
      </c>
      <c r="G93" s="352">
        <f t="shared" si="3"/>
        <v>550</v>
      </c>
    </row>
    <row r="94" spans="1:7" s="129" customFormat="1" ht="25.5" x14ac:dyDescent="0.2">
      <c r="A94" s="561"/>
      <c r="B94" s="561"/>
      <c r="C94" s="205"/>
      <c r="D94" s="78" t="s">
        <v>1619</v>
      </c>
      <c r="E94" s="353">
        <v>1000</v>
      </c>
      <c r="F94" s="352">
        <f t="shared" si="2"/>
        <v>600</v>
      </c>
      <c r="G94" s="352">
        <f t="shared" si="3"/>
        <v>500</v>
      </c>
    </row>
    <row r="95" spans="1:7" s="129" customFormat="1" ht="25.5" x14ac:dyDescent="0.2">
      <c r="A95" s="561"/>
      <c r="B95" s="561"/>
      <c r="C95" s="205"/>
      <c r="D95" s="78" t="s">
        <v>1620</v>
      </c>
      <c r="E95" s="353">
        <v>800</v>
      </c>
      <c r="F95" s="352">
        <f t="shared" si="2"/>
        <v>480</v>
      </c>
      <c r="G95" s="352">
        <f t="shared" si="3"/>
        <v>400</v>
      </c>
    </row>
    <row r="96" spans="1:7" s="129" customFormat="1" x14ac:dyDescent="0.2">
      <c r="A96" s="561"/>
      <c r="B96" s="561"/>
      <c r="C96" s="205"/>
      <c r="D96" s="78" t="s">
        <v>1621</v>
      </c>
      <c r="E96" s="353">
        <v>800</v>
      </c>
      <c r="F96" s="352">
        <f t="shared" si="2"/>
        <v>480</v>
      </c>
      <c r="G96" s="352">
        <f t="shared" si="3"/>
        <v>400</v>
      </c>
    </row>
    <row r="97" spans="1:7" s="131" customFormat="1" x14ac:dyDescent="0.2">
      <c r="A97" s="562"/>
      <c r="B97" s="562"/>
      <c r="C97" s="135"/>
      <c r="D97" s="78" t="s">
        <v>1622</v>
      </c>
      <c r="E97" s="353">
        <v>500</v>
      </c>
      <c r="F97" s="352">
        <f t="shared" si="2"/>
        <v>300</v>
      </c>
      <c r="G97" s="352">
        <f t="shared" si="3"/>
        <v>250</v>
      </c>
    </row>
    <row r="98" spans="1:7" s="129" customFormat="1" x14ac:dyDescent="0.2">
      <c r="A98" s="135" t="s">
        <v>1623</v>
      </c>
      <c r="B98" s="135" t="s">
        <v>1623</v>
      </c>
      <c r="C98" s="205">
        <v>2</v>
      </c>
      <c r="D98" s="75" t="s">
        <v>1624</v>
      </c>
      <c r="E98" s="353"/>
      <c r="F98" s="352">
        <f t="shared" si="2"/>
        <v>0</v>
      </c>
      <c r="G98" s="352">
        <f t="shared" si="3"/>
        <v>0</v>
      </c>
    </row>
    <row r="99" spans="1:7" s="129" customFormat="1" ht="25.5" x14ac:dyDescent="0.2">
      <c r="A99" s="205" t="s">
        <v>84</v>
      </c>
      <c r="B99" s="205" t="s">
        <v>84</v>
      </c>
      <c r="C99" s="205"/>
      <c r="D99" s="75" t="s">
        <v>2089</v>
      </c>
      <c r="E99" s="353">
        <v>8000</v>
      </c>
      <c r="F99" s="352">
        <f t="shared" si="2"/>
        <v>4800</v>
      </c>
      <c r="G99" s="352">
        <f t="shared" si="3"/>
        <v>4000</v>
      </c>
    </row>
    <row r="100" spans="1:7" s="129" customFormat="1" ht="25.5" x14ac:dyDescent="0.2">
      <c r="A100" s="205" t="s">
        <v>85</v>
      </c>
      <c r="B100" s="205" t="s">
        <v>85</v>
      </c>
      <c r="C100" s="205"/>
      <c r="D100" s="78" t="s">
        <v>2090</v>
      </c>
      <c r="E100" s="353">
        <v>4500</v>
      </c>
      <c r="F100" s="352">
        <f t="shared" si="2"/>
        <v>2700</v>
      </c>
      <c r="G100" s="352">
        <f t="shared" si="3"/>
        <v>2250</v>
      </c>
    </row>
    <row r="101" spans="1:7" s="129" customFormat="1" x14ac:dyDescent="0.2">
      <c r="A101" s="205" t="s">
        <v>1501</v>
      </c>
      <c r="B101" s="205"/>
      <c r="C101" s="16" t="s">
        <v>83</v>
      </c>
      <c r="D101" s="198" t="s">
        <v>7537</v>
      </c>
      <c r="E101" s="353">
        <v>5000</v>
      </c>
      <c r="F101" s="352">
        <f t="shared" si="2"/>
        <v>3000</v>
      </c>
      <c r="G101" s="352">
        <f t="shared" si="3"/>
        <v>2500</v>
      </c>
    </row>
    <row r="102" spans="1:7" s="129" customFormat="1" x14ac:dyDescent="0.2">
      <c r="A102" s="560" t="s">
        <v>1638</v>
      </c>
      <c r="B102" s="560" t="s">
        <v>1501</v>
      </c>
      <c r="C102" s="205"/>
      <c r="D102" s="75" t="s">
        <v>1625</v>
      </c>
      <c r="E102" s="353"/>
      <c r="F102" s="352">
        <f t="shared" si="2"/>
        <v>0</v>
      </c>
      <c r="G102" s="352">
        <f t="shared" si="3"/>
        <v>0</v>
      </c>
    </row>
    <row r="103" spans="1:7" s="129" customFormat="1" ht="26.25" x14ac:dyDescent="0.2">
      <c r="A103" s="561"/>
      <c r="B103" s="561"/>
      <c r="C103" s="205"/>
      <c r="D103" s="78" t="s">
        <v>7573</v>
      </c>
      <c r="E103" s="353"/>
      <c r="F103" s="352">
        <f t="shared" si="2"/>
        <v>0</v>
      </c>
      <c r="G103" s="352">
        <f t="shared" si="3"/>
        <v>0</v>
      </c>
    </row>
    <row r="104" spans="1:7" s="129" customFormat="1" ht="25.5" x14ac:dyDescent="0.2">
      <c r="A104" s="561"/>
      <c r="B104" s="561"/>
      <c r="C104" s="205"/>
      <c r="D104" s="78" t="s">
        <v>7538</v>
      </c>
      <c r="E104" s="353">
        <v>2500</v>
      </c>
      <c r="F104" s="352">
        <f t="shared" si="2"/>
        <v>1500</v>
      </c>
      <c r="G104" s="352">
        <f t="shared" si="3"/>
        <v>1250</v>
      </c>
    </row>
    <row r="105" spans="1:7" s="129" customFormat="1" x14ac:dyDescent="0.2">
      <c r="A105" s="561"/>
      <c r="B105" s="561"/>
      <c r="C105" s="205"/>
      <c r="D105" s="78" t="s">
        <v>1626</v>
      </c>
      <c r="E105" s="353">
        <v>2000</v>
      </c>
      <c r="F105" s="352">
        <f t="shared" si="2"/>
        <v>1200</v>
      </c>
      <c r="G105" s="352">
        <f t="shared" si="3"/>
        <v>1000</v>
      </c>
    </row>
    <row r="106" spans="1:7" s="129" customFormat="1" x14ac:dyDescent="0.2">
      <c r="A106" s="561"/>
      <c r="B106" s="561"/>
      <c r="C106" s="205"/>
      <c r="D106" s="78" t="s">
        <v>1627</v>
      </c>
      <c r="E106" s="353">
        <v>2000</v>
      </c>
      <c r="F106" s="352">
        <f t="shared" si="2"/>
        <v>1200</v>
      </c>
      <c r="G106" s="352">
        <f t="shared" si="3"/>
        <v>1000</v>
      </c>
    </row>
    <row r="107" spans="1:7" s="129" customFormat="1" ht="27" x14ac:dyDescent="0.2">
      <c r="A107" s="561"/>
      <c r="B107" s="561"/>
      <c r="C107" s="205"/>
      <c r="D107" s="78" t="s">
        <v>8525</v>
      </c>
      <c r="E107" s="353"/>
      <c r="F107" s="352">
        <f t="shared" si="2"/>
        <v>0</v>
      </c>
      <c r="G107" s="352">
        <f t="shared" si="3"/>
        <v>0</v>
      </c>
    </row>
    <row r="108" spans="1:7" s="129" customFormat="1" x14ac:dyDescent="0.2">
      <c r="A108" s="561"/>
      <c r="B108" s="561"/>
      <c r="C108" s="205"/>
      <c r="D108" s="78" t="s">
        <v>7539</v>
      </c>
      <c r="E108" s="353">
        <v>2000</v>
      </c>
      <c r="F108" s="352">
        <f t="shared" si="2"/>
        <v>1200</v>
      </c>
      <c r="G108" s="352">
        <f t="shared" si="3"/>
        <v>1000</v>
      </c>
    </row>
    <row r="109" spans="1:7" s="129" customFormat="1" ht="13.5" x14ac:dyDescent="0.2">
      <c r="A109" s="561"/>
      <c r="B109" s="561"/>
      <c r="C109" s="205"/>
      <c r="D109" s="78" t="s">
        <v>2091</v>
      </c>
      <c r="E109" s="353"/>
      <c r="F109" s="352">
        <f t="shared" si="2"/>
        <v>0</v>
      </c>
      <c r="G109" s="352">
        <f t="shared" si="3"/>
        <v>0</v>
      </c>
    </row>
    <row r="110" spans="1:7" s="129" customFormat="1" ht="25.5" x14ac:dyDescent="0.2">
      <c r="A110" s="561"/>
      <c r="B110" s="561"/>
      <c r="C110" s="205"/>
      <c r="D110" s="78" t="s">
        <v>1628</v>
      </c>
      <c r="E110" s="353">
        <v>1200</v>
      </c>
      <c r="F110" s="352">
        <f t="shared" si="2"/>
        <v>720</v>
      </c>
      <c r="G110" s="352">
        <f t="shared" si="3"/>
        <v>600</v>
      </c>
    </row>
    <row r="111" spans="1:7" s="129" customFormat="1" x14ac:dyDescent="0.2">
      <c r="A111" s="561"/>
      <c r="B111" s="561"/>
      <c r="C111" s="205"/>
      <c r="D111" s="78" t="s">
        <v>1629</v>
      </c>
      <c r="E111" s="353">
        <v>1200</v>
      </c>
      <c r="F111" s="352">
        <f t="shared" si="2"/>
        <v>720</v>
      </c>
      <c r="G111" s="352">
        <f t="shared" si="3"/>
        <v>600</v>
      </c>
    </row>
    <row r="112" spans="1:7" s="129" customFormat="1" x14ac:dyDescent="0.2">
      <c r="A112" s="561"/>
      <c r="B112" s="561"/>
      <c r="C112" s="205"/>
      <c r="D112" s="78" t="s">
        <v>1630</v>
      </c>
      <c r="E112" s="353">
        <v>3000</v>
      </c>
      <c r="F112" s="352">
        <f t="shared" si="2"/>
        <v>1800</v>
      </c>
      <c r="G112" s="352">
        <f t="shared" si="3"/>
        <v>1500</v>
      </c>
    </row>
    <row r="113" spans="1:7" s="129" customFormat="1" ht="25.5" x14ac:dyDescent="0.2">
      <c r="A113" s="561"/>
      <c r="B113" s="561"/>
      <c r="C113" s="205"/>
      <c r="D113" s="78" t="s">
        <v>1631</v>
      </c>
      <c r="E113" s="353">
        <v>2500</v>
      </c>
      <c r="F113" s="352">
        <f t="shared" si="2"/>
        <v>1500</v>
      </c>
      <c r="G113" s="352">
        <f t="shared" si="3"/>
        <v>1250</v>
      </c>
    </row>
    <row r="114" spans="1:7" s="129" customFormat="1" ht="25.5" x14ac:dyDescent="0.2">
      <c r="A114" s="561"/>
      <c r="B114" s="561"/>
      <c r="C114" s="205"/>
      <c r="D114" s="78" t="s">
        <v>1632</v>
      </c>
      <c r="E114" s="353">
        <v>1200</v>
      </c>
      <c r="F114" s="352">
        <f t="shared" si="2"/>
        <v>720</v>
      </c>
      <c r="G114" s="352">
        <f t="shared" si="3"/>
        <v>600</v>
      </c>
    </row>
    <row r="115" spans="1:7" s="129" customFormat="1" ht="26.25" x14ac:dyDescent="0.2">
      <c r="A115" s="561"/>
      <c r="B115" s="561"/>
      <c r="C115" s="205"/>
      <c r="D115" s="78" t="s">
        <v>8526</v>
      </c>
      <c r="E115" s="353"/>
      <c r="F115" s="352">
        <f t="shared" si="2"/>
        <v>0</v>
      </c>
      <c r="G115" s="352">
        <f t="shared" si="3"/>
        <v>0</v>
      </c>
    </row>
    <row r="116" spans="1:7" s="129" customFormat="1" ht="25.5" x14ac:dyDescent="0.2">
      <c r="A116" s="561"/>
      <c r="B116" s="561"/>
      <c r="C116" s="205"/>
      <c r="D116" s="78" t="s">
        <v>7574</v>
      </c>
      <c r="E116" s="353">
        <v>1500</v>
      </c>
      <c r="F116" s="352">
        <f t="shared" si="2"/>
        <v>900</v>
      </c>
      <c r="G116" s="352">
        <f t="shared" si="3"/>
        <v>750</v>
      </c>
    </row>
    <row r="117" spans="1:7" s="129" customFormat="1" ht="26.25" x14ac:dyDescent="0.2">
      <c r="A117" s="561"/>
      <c r="B117" s="561"/>
      <c r="C117" s="205"/>
      <c r="D117" s="78" t="s">
        <v>8527</v>
      </c>
      <c r="E117" s="353"/>
      <c r="F117" s="352">
        <f t="shared" si="2"/>
        <v>0</v>
      </c>
      <c r="G117" s="352">
        <f t="shared" si="3"/>
        <v>0</v>
      </c>
    </row>
    <row r="118" spans="1:7" s="129" customFormat="1" ht="25.5" x14ac:dyDescent="0.2">
      <c r="A118" s="561"/>
      <c r="B118" s="561"/>
      <c r="C118" s="205"/>
      <c r="D118" s="78" t="s">
        <v>1633</v>
      </c>
      <c r="E118" s="353">
        <v>1500</v>
      </c>
      <c r="F118" s="352">
        <f t="shared" si="2"/>
        <v>900</v>
      </c>
      <c r="G118" s="352">
        <f t="shared" si="3"/>
        <v>750</v>
      </c>
    </row>
    <row r="119" spans="1:7" s="129" customFormat="1" ht="25.5" x14ac:dyDescent="0.2">
      <c r="A119" s="561"/>
      <c r="B119" s="561"/>
      <c r="C119" s="205"/>
      <c r="D119" s="78" t="s">
        <v>1634</v>
      </c>
      <c r="E119" s="353">
        <v>1500</v>
      </c>
      <c r="F119" s="352">
        <f t="shared" si="2"/>
        <v>900</v>
      </c>
      <c r="G119" s="352">
        <f t="shared" si="3"/>
        <v>750</v>
      </c>
    </row>
    <row r="120" spans="1:7" s="129" customFormat="1" x14ac:dyDescent="0.2">
      <c r="A120" s="561"/>
      <c r="B120" s="561"/>
      <c r="C120" s="205"/>
      <c r="D120" s="78" t="s">
        <v>1635</v>
      </c>
      <c r="E120" s="353">
        <v>1200</v>
      </c>
      <c r="F120" s="352">
        <f t="shared" si="2"/>
        <v>720</v>
      </c>
      <c r="G120" s="352">
        <f t="shared" si="3"/>
        <v>600</v>
      </c>
    </row>
    <row r="121" spans="1:7" s="129" customFormat="1" ht="25.5" x14ac:dyDescent="0.2">
      <c r="A121" s="561"/>
      <c r="B121" s="561"/>
      <c r="C121" s="205"/>
      <c r="D121" s="78" t="s">
        <v>1636</v>
      </c>
      <c r="E121" s="353">
        <v>1000</v>
      </c>
      <c r="F121" s="352">
        <f t="shared" si="2"/>
        <v>600</v>
      </c>
      <c r="G121" s="352">
        <f t="shared" si="3"/>
        <v>500</v>
      </c>
    </row>
    <row r="122" spans="1:7" s="129" customFormat="1" ht="25.5" x14ac:dyDescent="0.2">
      <c r="A122" s="561"/>
      <c r="B122" s="561"/>
      <c r="C122" s="205"/>
      <c r="D122" s="78" t="s">
        <v>1637</v>
      </c>
      <c r="E122" s="353">
        <v>700</v>
      </c>
      <c r="F122" s="352">
        <f t="shared" si="2"/>
        <v>420</v>
      </c>
      <c r="G122" s="352">
        <f t="shared" si="3"/>
        <v>350</v>
      </c>
    </row>
    <row r="123" spans="1:7" s="129" customFormat="1" x14ac:dyDescent="0.2">
      <c r="A123" s="561"/>
      <c r="B123" s="561"/>
      <c r="C123" s="205"/>
      <c r="D123" s="78" t="s">
        <v>1621</v>
      </c>
      <c r="E123" s="353">
        <v>700</v>
      </c>
      <c r="F123" s="352">
        <f t="shared" si="2"/>
        <v>420</v>
      </c>
      <c r="G123" s="352">
        <f t="shared" si="3"/>
        <v>350</v>
      </c>
    </row>
    <row r="124" spans="1:7" s="129" customFormat="1" x14ac:dyDescent="0.2">
      <c r="A124" s="562"/>
      <c r="B124" s="562"/>
      <c r="C124" s="205"/>
      <c r="D124" s="78" t="s">
        <v>1622</v>
      </c>
      <c r="E124" s="353">
        <v>500</v>
      </c>
      <c r="F124" s="352">
        <f t="shared" si="2"/>
        <v>300</v>
      </c>
      <c r="G124" s="352">
        <f t="shared" si="3"/>
        <v>250</v>
      </c>
    </row>
    <row r="125" spans="1:7" s="129" customFormat="1" x14ac:dyDescent="0.2">
      <c r="A125" s="16">
        <v>4</v>
      </c>
      <c r="B125" s="16">
        <v>4</v>
      </c>
      <c r="C125" s="205"/>
      <c r="D125" s="75" t="s">
        <v>1639</v>
      </c>
      <c r="E125" s="353"/>
      <c r="F125" s="352">
        <f t="shared" si="2"/>
        <v>0</v>
      </c>
      <c r="G125" s="352">
        <f t="shared" si="3"/>
        <v>0</v>
      </c>
    </row>
    <row r="126" spans="1:7" s="129" customFormat="1" x14ac:dyDescent="0.2">
      <c r="A126" s="560" t="s">
        <v>86</v>
      </c>
      <c r="B126" s="560" t="s">
        <v>86</v>
      </c>
      <c r="C126" s="205"/>
      <c r="D126" s="75" t="s">
        <v>1640</v>
      </c>
      <c r="E126" s="353"/>
      <c r="F126" s="352">
        <f t="shared" si="2"/>
        <v>0</v>
      </c>
      <c r="G126" s="352">
        <f t="shared" si="3"/>
        <v>0</v>
      </c>
    </row>
    <row r="127" spans="1:7" s="129" customFormat="1" ht="25.5" x14ac:dyDescent="0.2">
      <c r="A127" s="561"/>
      <c r="B127" s="561"/>
      <c r="C127" s="205"/>
      <c r="D127" s="78" t="s">
        <v>1641</v>
      </c>
      <c r="E127" s="353">
        <v>7500</v>
      </c>
      <c r="F127" s="352">
        <f t="shared" si="2"/>
        <v>4500</v>
      </c>
      <c r="G127" s="352">
        <f t="shared" si="3"/>
        <v>3750</v>
      </c>
    </row>
    <row r="128" spans="1:7" s="129" customFormat="1" x14ac:dyDescent="0.2">
      <c r="A128" s="562"/>
      <c r="B128" s="562"/>
      <c r="C128" s="205"/>
      <c r="D128" s="78" t="s">
        <v>1642</v>
      </c>
      <c r="E128" s="353">
        <v>7000</v>
      </c>
      <c r="F128" s="352">
        <f t="shared" si="2"/>
        <v>4200</v>
      </c>
      <c r="G128" s="352">
        <f t="shared" si="3"/>
        <v>3500</v>
      </c>
    </row>
    <row r="129" spans="1:7" s="129" customFormat="1" x14ac:dyDescent="0.2">
      <c r="A129" s="560" t="s">
        <v>87</v>
      </c>
      <c r="B129" s="560" t="s">
        <v>87</v>
      </c>
      <c r="C129" s="205"/>
      <c r="D129" s="75" t="s">
        <v>1643</v>
      </c>
      <c r="E129" s="353"/>
      <c r="F129" s="352">
        <f t="shared" si="2"/>
        <v>0</v>
      </c>
      <c r="G129" s="352">
        <f t="shared" si="3"/>
        <v>0</v>
      </c>
    </row>
    <row r="130" spans="1:7" s="129" customFormat="1" x14ac:dyDescent="0.2">
      <c r="A130" s="561"/>
      <c r="B130" s="561"/>
      <c r="C130" s="205"/>
      <c r="D130" s="78" t="s">
        <v>1644</v>
      </c>
      <c r="E130" s="353">
        <v>7000</v>
      </c>
      <c r="F130" s="352">
        <f t="shared" si="2"/>
        <v>4200</v>
      </c>
      <c r="G130" s="352">
        <f t="shared" si="3"/>
        <v>3500</v>
      </c>
    </row>
    <row r="131" spans="1:7" s="129" customFormat="1" x14ac:dyDescent="0.2">
      <c r="A131" s="561"/>
      <c r="B131" s="561"/>
      <c r="C131" s="205"/>
      <c r="D131" s="78" t="s">
        <v>1645</v>
      </c>
      <c r="E131" s="353">
        <v>7000</v>
      </c>
      <c r="F131" s="352">
        <f t="shared" si="2"/>
        <v>4200</v>
      </c>
      <c r="G131" s="352">
        <f t="shared" si="3"/>
        <v>3500</v>
      </c>
    </row>
    <row r="132" spans="1:7" s="129" customFormat="1" x14ac:dyDescent="0.2">
      <c r="A132" s="561"/>
      <c r="B132" s="561"/>
      <c r="C132" s="205"/>
      <c r="D132" s="78" t="s">
        <v>1646</v>
      </c>
      <c r="E132" s="353">
        <v>7500</v>
      </c>
      <c r="F132" s="352">
        <f t="shared" si="2"/>
        <v>4500</v>
      </c>
      <c r="G132" s="352">
        <f t="shared" si="3"/>
        <v>3750</v>
      </c>
    </row>
    <row r="133" spans="1:7" s="129" customFormat="1" ht="25.5" x14ac:dyDescent="0.2">
      <c r="A133" s="561"/>
      <c r="B133" s="561"/>
      <c r="C133" s="205"/>
      <c r="D133" s="78" t="s">
        <v>1647</v>
      </c>
      <c r="E133" s="353">
        <v>7000</v>
      </c>
      <c r="F133" s="352">
        <f t="shared" si="2"/>
        <v>4200</v>
      </c>
      <c r="G133" s="352">
        <f t="shared" si="3"/>
        <v>3500</v>
      </c>
    </row>
    <row r="134" spans="1:7" s="129" customFormat="1" x14ac:dyDescent="0.2">
      <c r="A134" s="562"/>
      <c r="B134" s="562"/>
      <c r="C134" s="205"/>
      <c r="D134" s="78" t="s">
        <v>1648</v>
      </c>
      <c r="E134" s="353">
        <v>6500</v>
      </c>
      <c r="F134" s="352">
        <f t="shared" si="2"/>
        <v>3900</v>
      </c>
      <c r="G134" s="352">
        <f t="shared" si="3"/>
        <v>3250</v>
      </c>
    </row>
    <row r="135" spans="1:7" s="129" customFormat="1" x14ac:dyDescent="0.2">
      <c r="A135" s="560" t="s">
        <v>88</v>
      </c>
      <c r="B135" s="560" t="s">
        <v>88</v>
      </c>
      <c r="C135" s="205"/>
      <c r="D135" s="75" t="s">
        <v>1649</v>
      </c>
      <c r="E135" s="353"/>
      <c r="F135" s="352">
        <f t="shared" si="2"/>
        <v>0</v>
      </c>
      <c r="G135" s="352">
        <f t="shared" si="3"/>
        <v>0</v>
      </c>
    </row>
    <row r="136" spans="1:7" s="129" customFormat="1" x14ac:dyDescent="0.2">
      <c r="A136" s="561"/>
      <c r="B136" s="561"/>
      <c r="C136" s="205"/>
      <c r="D136" s="78" t="s">
        <v>1650</v>
      </c>
      <c r="E136" s="353">
        <v>7500</v>
      </c>
      <c r="F136" s="352">
        <f t="shared" si="2"/>
        <v>4500</v>
      </c>
      <c r="G136" s="352">
        <f t="shared" si="3"/>
        <v>3750</v>
      </c>
    </row>
    <row r="137" spans="1:7" s="129" customFormat="1" x14ac:dyDescent="0.2">
      <c r="A137" s="561"/>
      <c r="B137" s="561"/>
      <c r="C137" s="205"/>
      <c r="D137" s="78" t="s">
        <v>1651</v>
      </c>
      <c r="E137" s="353">
        <v>6000</v>
      </c>
      <c r="F137" s="352">
        <f t="shared" si="2"/>
        <v>3600</v>
      </c>
      <c r="G137" s="352">
        <f t="shared" si="3"/>
        <v>3000</v>
      </c>
    </row>
    <row r="138" spans="1:7" s="129" customFormat="1" x14ac:dyDescent="0.2">
      <c r="A138" s="562"/>
      <c r="B138" s="562"/>
      <c r="C138" s="205"/>
      <c r="D138" s="78" t="s">
        <v>1652</v>
      </c>
      <c r="E138" s="353">
        <v>5000</v>
      </c>
      <c r="F138" s="352">
        <f t="shared" si="2"/>
        <v>3000</v>
      </c>
      <c r="G138" s="352">
        <f t="shared" si="3"/>
        <v>2500</v>
      </c>
    </row>
    <row r="139" spans="1:7" s="129" customFormat="1" x14ac:dyDescent="0.2">
      <c r="A139" s="560" t="s">
        <v>1653</v>
      </c>
      <c r="B139" s="560" t="s">
        <v>1653</v>
      </c>
      <c r="C139" s="205"/>
      <c r="D139" s="75" t="s">
        <v>1654</v>
      </c>
      <c r="E139" s="353"/>
      <c r="F139" s="352">
        <f t="shared" si="2"/>
        <v>0</v>
      </c>
      <c r="G139" s="352">
        <f t="shared" si="3"/>
        <v>0</v>
      </c>
    </row>
    <row r="140" spans="1:7" s="129" customFormat="1" ht="25.5" x14ac:dyDescent="0.2">
      <c r="A140" s="561"/>
      <c r="B140" s="561"/>
      <c r="C140" s="205"/>
      <c r="D140" s="78" t="s">
        <v>1655</v>
      </c>
      <c r="E140" s="353">
        <v>1500</v>
      </c>
      <c r="F140" s="352">
        <f t="shared" ref="F140:F203" si="4">IFERROR(E140*0.6,0)</f>
        <v>900</v>
      </c>
      <c r="G140" s="352">
        <f t="shared" ref="G140:G203" si="5">IFERROR(E140*0.5,0)</f>
        <v>750</v>
      </c>
    </row>
    <row r="141" spans="1:7" s="129" customFormat="1" x14ac:dyDescent="0.2">
      <c r="A141" s="561"/>
      <c r="B141" s="561"/>
      <c r="C141" s="205"/>
      <c r="D141" s="78" t="s">
        <v>1656</v>
      </c>
      <c r="E141" s="353">
        <v>1200</v>
      </c>
      <c r="F141" s="352">
        <f t="shared" si="4"/>
        <v>720</v>
      </c>
      <c r="G141" s="352">
        <f t="shared" si="5"/>
        <v>600</v>
      </c>
    </row>
    <row r="142" spans="1:7" s="129" customFormat="1" x14ac:dyDescent="0.2">
      <c r="A142" s="561"/>
      <c r="B142" s="561"/>
      <c r="C142" s="205"/>
      <c r="D142" s="78" t="s">
        <v>1657</v>
      </c>
      <c r="E142" s="353">
        <v>1500</v>
      </c>
      <c r="F142" s="352">
        <f t="shared" si="4"/>
        <v>900</v>
      </c>
      <c r="G142" s="352">
        <f t="shared" si="5"/>
        <v>750</v>
      </c>
    </row>
    <row r="143" spans="1:7" s="129" customFormat="1" x14ac:dyDescent="0.2">
      <c r="A143" s="561"/>
      <c r="B143" s="561"/>
      <c r="C143" s="205"/>
      <c r="D143" s="78" t="s">
        <v>1658</v>
      </c>
      <c r="E143" s="353">
        <v>1200</v>
      </c>
      <c r="F143" s="352">
        <f t="shared" si="4"/>
        <v>720</v>
      </c>
      <c r="G143" s="352">
        <f t="shared" si="5"/>
        <v>600</v>
      </c>
    </row>
    <row r="144" spans="1:7" s="129" customFormat="1" ht="25.5" x14ac:dyDescent="0.2">
      <c r="A144" s="561"/>
      <c r="B144" s="561"/>
      <c r="C144" s="205"/>
      <c r="D144" s="78" t="s">
        <v>1659</v>
      </c>
      <c r="E144" s="353">
        <v>1500</v>
      </c>
      <c r="F144" s="352">
        <f t="shared" si="4"/>
        <v>900</v>
      </c>
      <c r="G144" s="352">
        <f t="shared" si="5"/>
        <v>750</v>
      </c>
    </row>
    <row r="145" spans="1:7" s="129" customFormat="1" ht="25.5" x14ac:dyDescent="0.2">
      <c r="A145" s="561"/>
      <c r="B145" s="561"/>
      <c r="C145" s="205"/>
      <c r="D145" s="78" t="s">
        <v>1660</v>
      </c>
      <c r="E145" s="353">
        <v>1200</v>
      </c>
      <c r="F145" s="352">
        <f t="shared" si="4"/>
        <v>720</v>
      </c>
      <c r="G145" s="352">
        <f t="shared" si="5"/>
        <v>600</v>
      </c>
    </row>
    <row r="146" spans="1:7" s="129" customFormat="1" x14ac:dyDescent="0.2">
      <c r="A146" s="561"/>
      <c r="B146" s="561"/>
      <c r="C146" s="205"/>
      <c r="D146" s="78" t="s">
        <v>1661</v>
      </c>
      <c r="E146" s="353">
        <v>1600</v>
      </c>
      <c r="F146" s="352">
        <f t="shared" si="4"/>
        <v>960</v>
      </c>
      <c r="G146" s="352">
        <f t="shared" si="5"/>
        <v>800</v>
      </c>
    </row>
    <row r="147" spans="1:7" s="129" customFormat="1" x14ac:dyDescent="0.2">
      <c r="A147" s="561"/>
      <c r="B147" s="561"/>
      <c r="C147" s="205"/>
      <c r="D147" s="78" t="s">
        <v>1662</v>
      </c>
      <c r="E147" s="353">
        <v>1500</v>
      </c>
      <c r="F147" s="352">
        <f t="shared" si="4"/>
        <v>900</v>
      </c>
      <c r="G147" s="352">
        <f t="shared" si="5"/>
        <v>750</v>
      </c>
    </row>
    <row r="148" spans="1:7" s="129" customFormat="1" ht="25.5" x14ac:dyDescent="0.2">
      <c r="A148" s="561"/>
      <c r="B148" s="561"/>
      <c r="C148" s="205"/>
      <c r="D148" s="78" t="s">
        <v>1663</v>
      </c>
      <c r="E148" s="353">
        <v>1500</v>
      </c>
      <c r="F148" s="352">
        <f t="shared" si="4"/>
        <v>900</v>
      </c>
      <c r="G148" s="352">
        <f t="shared" si="5"/>
        <v>750</v>
      </c>
    </row>
    <row r="149" spans="1:7" s="129" customFormat="1" ht="25.5" x14ac:dyDescent="0.2">
      <c r="A149" s="561"/>
      <c r="B149" s="561"/>
      <c r="C149" s="205"/>
      <c r="D149" s="78" t="s">
        <v>1664</v>
      </c>
      <c r="E149" s="353">
        <v>1500</v>
      </c>
      <c r="F149" s="352">
        <f t="shared" si="4"/>
        <v>900</v>
      </c>
      <c r="G149" s="352">
        <f t="shared" si="5"/>
        <v>750</v>
      </c>
    </row>
    <row r="150" spans="1:7" s="129" customFormat="1" x14ac:dyDescent="0.2">
      <c r="A150" s="561"/>
      <c r="B150" s="561"/>
      <c r="C150" s="205"/>
      <c r="D150" s="78" t="s">
        <v>1665</v>
      </c>
      <c r="E150" s="353">
        <v>1200</v>
      </c>
      <c r="F150" s="352">
        <f t="shared" si="4"/>
        <v>720</v>
      </c>
      <c r="G150" s="352">
        <f t="shared" si="5"/>
        <v>600</v>
      </c>
    </row>
    <row r="151" spans="1:7" s="129" customFormat="1" ht="25.5" x14ac:dyDescent="0.2">
      <c r="A151" s="561"/>
      <c r="B151" s="561"/>
      <c r="C151" s="205"/>
      <c r="D151" s="78" t="s">
        <v>1666</v>
      </c>
      <c r="E151" s="353">
        <v>1200</v>
      </c>
      <c r="F151" s="352">
        <f t="shared" si="4"/>
        <v>720</v>
      </c>
      <c r="G151" s="352">
        <f t="shared" si="5"/>
        <v>600</v>
      </c>
    </row>
    <row r="152" spans="1:7" s="129" customFormat="1" ht="25.5" x14ac:dyDescent="0.2">
      <c r="A152" s="561"/>
      <c r="B152" s="561"/>
      <c r="C152" s="205"/>
      <c r="D152" s="78" t="s">
        <v>1667</v>
      </c>
      <c r="E152" s="353">
        <v>1200</v>
      </c>
      <c r="F152" s="352">
        <f t="shared" si="4"/>
        <v>720</v>
      </c>
      <c r="G152" s="352">
        <f t="shared" si="5"/>
        <v>600</v>
      </c>
    </row>
    <row r="153" spans="1:7" s="129" customFormat="1" ht="25.5" x14ac:dyDescent="0.2">
      <c r="A153" s="561"/>
      <c r="B153" s="561"/>
      <c r="C153" s="205"/>
      <c r="D153" s="78" t="s">
        <v>1668</v>
      </c>
      <c r="E153" s="353">
        <v>1200</v>
      </c>
      <c r="F153" s="352">
        <f t="shared" si="4"/>
        <v>720</v>
      </c>
      <c r="G153" s="352">
        <f t="shared" si="5"/>
        <v>600</v>
      </c>
    </row>
    <row r="154" spans="1:7" s="129" customFormat="1" ht="25.5" x14ac:dyDescent="0.2">
      <c r="A154" s="561"/>
      <c r="B154" s="561"/>
      <c r="C154" s="205"/>
      <c r="D154" s="78" t="s">
        <v>1669</v>
      </c>
      <c r="E154" s="353">
        <v>1200</v>
      </c>
      <c r="F154" s="352">
        <f t="shared" si="4"/>
        <v>720</v>
      </c>
      <c r="G154" s="352">
        <f t="shared" si="5"/>
        <v>600</v>
      </c>
    </row>
    <row r="155" spans="1:7" s="129" customFormat="1" ht="25.5" x14ac:dyDescent="0.2">
      <c r="A155" s="561"/>
      <c r="B155" s="561"/>
      <c r="C155" s="205"/>
      <c r="D155" s="78" t="s">
        <v>1670</v>
      </c>
      <c r="E155" s="353">
        <v>1200</v>
      </c>
      <c r="F155" s="352">
        <f t="shared" si="4"/>
        <v>720</v>
      </c>
      <c r="G155" s="352">
        <f t="shared" si="5"/>
        <v>600</v>
      </c>
    </row>
    <row r="156" spans="1:7" s="129" customFormat="1" ht="25.5" x14ac:dyDescent="0.2">
      <c r="A156" s="561"/>
      <c r="B156" s="561"/>
      <c r="C156" s="205"/>
      <c r="D156" s="78" t="s">
        <v>1671</v>
      </c>
      <c r="E156" s="353">
        <v>1500</v>
      </c>
      <c r="F156" s="352">
        <f t="shared" si="4"/>
        <v>900</v>
      </c>
      <c r="G156" s="352">
        <f t="shared" si="5"/>
        <v>750</v>
      </c>
    </row>
    <row r="157" spans="1:7" s="129" customFormat="1" ht="25.5" x14ac:dyDescent="0.2">
      <c r="A157" s="561"/>
      <c r="B157" s="561"/>
      <c r="C157" s="205"/>
      <c r="D157" s="78" t="s">
        <v>1672</v>
      </c>
      <c r="E157" s="353">
        <v>1200</v>
      </c>
      <c r="F157" s="352">
        <f t="shared" si="4"/>
        <v>720</v>
      </c>
      <c r="G157" s="352">
        <f t="shared" si="5"/>
        <v>600</v>
      </c>
    </row>
    <row r="158" spans="1:7" s="129" customFormat="1" ht="25.5" x14ac:dyDescent="0.2">
      <c r="A158" s="561"/>
      <c r="B158" s="561"/>
      <c r="C158" s="205"/>
      <c r="D158" s="78" t="s">
        <v>1673</v>
      </c>
      <c r="E158" s="353">
        <v>1200</v>
      </c>
      <c r="F158" s="352">
        <f t="shared" si="4"/>
        <v>720</v>
      </c>
      <c r="G158" s="352">
        <f t="shared" si="5"/>
        <v>600</v>
      </c>
    </row>
    <row r="159" spans="1:7" s="129" customFormat="1" ht="25.5" x14ac:dyDescent="0.2">
      <c r="A159" s="561"/>
      <c r="B159" s="561"/>
      <c r="C159" s="205"/>
      <c r="D159" s="78" t="s">
        <v>1674</v>
      </c>
      <c r="E159" s="353">
        <v>1200</v>
      </c>
      <c r="F159" s="352">
        <f t="shared" si="4"/>
        <v>720</v>
      </c>
      <c r="G159" s="352">
        <f t="shared" si="5"/>
        <v>600</v>
      </c>
    </row>
    <row r="160" spans="1:7" s="129" customFormat="1" x14ac:dyDescent="0.2">
      <c r="A160" s="561"/>
      <c r="B160" s="561"/>
      <c r="C160" s="205"/>
      <c r="D160" s="78" t="s">
        <v>1675</v>
      </c>
      <c r="E160" s="353">
        <v>1200</v>
      </c>
      <c r="F160" s="352">
        <f t="shared" si="4"/>
        <v>720</v>
      </c>
      <c r="G160" s="352">
        <f t="shared" si="5"/>
        <v>600</v>
      </c>
    </row>
    <row r="161" spans="1:7" s="129" customFormat="1" ht="25.5" x14ac:dyDescent="0.2">
      <c r="A161" s="561"/>
      <c r="B161" s="561"/>
      <c r="C161" s="205"/>
      <c r="D161" s="78" t="s">
        <v>1676</v>
      </c>
      <c r="E161" s="353">
        <v>1200</v>
      </c>
      <c r="F161" s="352">
        <f t="shared" si="4"/>
        <v>720</v>
      </c>
      <c r="G161" s="352">
        <f t="shared" si="5"/>
        <v>600</v>
      </c>
    </row>
    <row r="162" spans="1:7" s="129" customFormat="1" ht="25.5" x14ac:dyDescent="0.2">
      <c r="A162" s="561"/>
      <c r="B162" s="561"/>
      <c r="C162" s="205"/>
      <c r="D162" s="78" t="s">
        <v>1677</v>
      </c>
      <c r="E162" s="353">
        <v>1200</v>
      </c>
      <c r="F162" s="352">
        <f t="shared" si="4"/>
        <v>720</v>
      </c>
      <c r="G162" s="352">
        <f t="shared" si="5"/>
        <v>600</v>
      </c>
    </row>
    <row r="163" spans="1:7" s="129" customFormat="1" ht="25.5" x14ac:dyDescent="0.2">
      <c r="A163" s="561"/>
      <c r="B163" s="561"/>
      <c r="C163" s="205"/>
      <c r="D163" s="78" t="s">
        <v>1678</v>
      </c>
      <c r="E163" s="353">
        <v>1200</v>
      </c>
      <c r="F163" s="352">
        <f t="shared" si="4"/>
        <v>720</v>
      </c>
      <c r="G163" s="352">
        <f t="shared" si="5"/>
        <v>600</v>
      </c>
    </row>
    <row r="164" spans="1:7" s="129" customFormat="1" ht="25.5" x14ac:dyDescent="0.2">
      <c r="A164" s="561"/>
      <c r="B164" s="561"/>
      <c r="C164" s="205"/>
      <c r="D164" s="78" t="s">
        <v>1679</v>
      </c>
      <c r="E164" s="353">
        <v>1200</v>
      </c>
      <c r="F164" s="352">
        <f t="shared" si="4"/>
        <v>720</v>
      </c>
      <c r="G164" s="352">
        <f t="shared" si="5"/>
        <v>600</v>
      </c>
    </row>
    <row r="165" spans="1:7" s="129" customFormat="1" ht="25.5" x14ac:dyDescent="0.2">
      <c r="A165" s="561"/>
      <c r="B165" s="561"/>
      <c r="C165" s="205"/>
      <c r="D165" s="78" t="s">
        <v>1680</v>
      </c>
      <c r="E165" s="353">
        <v>1200</v>
      </c>
      <c r="F165" s="352">
        <f t="shared" si="4"/>
        <v>720</v>
      </c>
      <c r="G165" s="352">
        <f t="shared" si="5"/>
        <v>600</v>
      </c>
    </row>
    <row r="166" spans="1:7" s="129" customFormat="1" ht="25.5" x14ac:dyDescent="0.2">
      <c r="A166" s="561"/>
      <c r="B166" s="561"/>
      <c r="C166" s="205"/>
      <c r="D166" s="78" t="s">
        <v>1681</v>
      </c>
      <c r="E166" s="353">
        <v>1500</v>
      </c>
      <c r="F166" s="352">
        <f t="shared" si="4"/>
        <v>900</v>
      </c>
      <c r="G166" s="352">
        <f t="shared" si="5"/>
        <v>750</v>
      </c>
    </row>
    <row r="167" spans="1:7" s="129" customFormat="1" ht="25.5" x14ac:dyDescent="0.2">
      <c r="A167" s="561"/>
      <c r="B167" s="561"/>
      <c r="C167" s="205"/>
      <c r="D167" s="78" t="s">
        <v>1682</v>
      </c>
      <c r="E167" s="353">
        <v>1200</v>
      </c>
      <c r="F167" s="352">
        <f t="shared" si="4"/>
        <v>720</v>
      </c>
      <c r="G167" s="352">
        <f t="shared" si="5"/>
        <v>600</v>
      </c>
    </row>
    <row r="168" spans="1:7" s="129" customFormat="1" ht="25.5" x14ac:dyDescent="0.2">
      <c r="A168" s="561"/>
      <c r="B168" s="561"/>
      <c r="C168" s="205"/>
      <c r="D168" s="78" t="s">
        <v>1683</v>
      </c>
      <c r="E168" s="353">
        <v>1200</v>
      </c>
      <c r="F168" s="352">
        <f t="shared" si="4"/>
        <v>720</v>
      </c>
      <c r="G168" s="352">
        <f t="shared" si="5"/>
        <v>600</v>
      </c>
    </row>
    <row r="169" spans="1:7" s="129" customFormat="1" ht="25.5" x14ac:dyDescent="0.2">
      <c r="A169" s="561"/>
      <c r="B169" s="561"/>
      <c r="C169" s="205"/>
      <c r="D169" s="78" t="s">
        <v>1684</v>
      </c>
      <c r="E169" s="353">
        <v>1200</v>
      </c>
      <c r="F169" s="352">
        <f t="shared" si="4"/>
        <v>720</v>
      </c>
      <c r="G169" s="352">
        <f t="shared" si="5"/>
        <v>600</v>
      </c>
    </row>
    <row r="170" spans="1:7" s="129" customFormat="1" x14ac:dyDescent="0.2">
      <c r="A170" s="561"/>
      <c r="B170" s="561"/>
      <c r="C170" s="205"/>
      <c r="D170" s="78" t="s">
        <v>1685</v>
      </c>
      <c r="E170" s="353">
        <v>1200</v>
      </c>
      <c r="F170" s="352">
        <f t="shared" si="4"/>
        <v>720</v>
      </c>
      <c r="G170" s="352">
        <f t="shared" si="5"/>
        <v>600</v>
      </c>
    </row>
    <row r="171" spans="1:7" s="129" customFormat="1" ht="25.5" x14ac:dyDescent="0.2">
      <c r="A171" s="561"/>
      <c r="B171" s="561"/>
      <c r="C171" s="205"/>
      <c r="D171" s="78" t="s">
        <v>1686</v>
      </c>
      <c r="E171" s="353">
        <v>1200</v>
      </c>
      <c r="F171" s="352">
        <f t="shared" si="4"/>
        <v>720</v>
      </c>
      <c r="G171" s="352">
        <f t="shared" si="5"/>
        <v>600</v>
      </c>
    </row>
    <row r="172" spans="1:7" s="129" customFormat="1" ht="25.5" x14ac:dyDescent="0.2">
      <c r="A172" s="561"/>
      <c r="B172" s="561"/>
      <c r="C172" s="205"/>
      <c r="D172" s="78" t="s">
        <v>1687</v>
      </c>
      <c r="E172" s="353">
        <v>1200</v>
      </c>
      <c r="F172" s="352">
        <f t="shared" si="4"/>
        <v>720</v>
      </c>
      <c r="G172" s="352">
        <f t="shared" si="5"/>
        <v>600</v>
      </c>
    </row>
    <row r="173" spans="1:7" s="129" customFormat="1" ht="25.5" x14ac:dyDescent="0.2">
      <c r="A173" s="561"/>
      <c r="B173" s="561"/>
      <c r="C173" s="205"/>
      <c r="D173" s="78" t="s">
        <v>1688</v>
      </c>
      <c r="E173" s="353">
        <v>1200</v>
      </c>
      <c r="F173" s="352">
        <f t="shared" si="4"/>
        <v>720</v>
      </c>
      <c r="G173" s="352">
        <f t="shared" si="5"/>
        <v>600</v>
      </c>
    </row>
    <row r="174" spans="1:7" s="129" customFormat="1" ht="25.5" x14ac:dyDescent="0.2">
      <c r="A174" s="561"/>
      <c r="B174" s="561"/>
      <c r="C174" s="205"/>
      <c r="D174" s="78" t="s">
        <v>1689</v>
      </c>
      <c r="E174" s="353">
        <v>1200</v>
      </c>
      <c r="F174" s="352">
        <f t="shared" si="4"/>
        <v>720</v>
      </c>
      <c r="G174" s="352">
        <f t="shared" si="5"/>
        <v>600</v>
      </c>
    </row>
    <row r="175" spans="1:7" s="129" customFormat="1" ht="25.5" x14ac:dyDescent="0.2">
      <c r="A175" s="561"/>
      <c r="B175" s="561"/>
      <c r="C175" s="205"/>
      <c r="D175" s="78" t="s">
        <v>1690</v>
      </c>
      <c r="E175" s="353">
        <v>1200</v>
      </c>
      <c r="F175" s="352">
        <f t="shared" si="4"/>
        <v>720</v>
      </c>
      <c r="G175" s="352">
        <f t="shared" si="5"/>
        <v>600</v>
      </c>
    </row>
    <row r="176" spans="1:7" s="129" customFormat="1" ht="25.5" x14ac:dyDescent="0.2">
      <c r="A176" s="561"/>
      <c r="B176" s="561"/>
      <c r="C176" s="205"/>
      <c r="D176" s="78" t="s">
        <v>1691</v>
      </c>
      <c r="E176" s="353">
        <v>1200</v>
      </c>
      <c r="F176" s="352">
        <f t="shared" si="4"/>
        <v>720</v>
      </c>
      <c r="G176" s="352">
        <f t="shared" si="5"/>
        <v>600</v>
      </c>
    </row>
    <row r="177" spans="1:7" s="129" customFormat="1" ht="25.5" x14ac:dyDescent="0.2">
      <c r="A177" s="561"/>
      <c r="B177" s="561"/>
      <c r="C177" s="205"/>
      <c r="D177" s="78" t="s">
        <v>1692</v>
      </c>
      <c r="E177" s="353">
        <v>1600</v>
      </c>
      <c r="F177" s="352">
        <f t="shared" si="4"/>
        <v>960</v>
      </c>
      <c r="G177" s="352">
        <f t="shared" si="5"/>
        <v>800</v>
      </c>
    </row>
    <row r="178" spans="1:7" s="129" customFormat="1" x14ac:dyDescent="0.2">
      <c r="A178" s="561"/>
      <c r="B178" s="561"/>
      <c r="C178" s="205"/>
      <c r="D178" s="78" t="s">
        <v>1696</v>
      </c>
      <c r="E178" s="353">
        <v>1200</v>
      </c>
      <c r="F178" s="352">
        <f t="shared" si="4"/>
        <v>720</v>
      </c>
      <c r="G178" s="352">
        <f t="shared" si="5"/>
        <v>600</v>
      </c>
    </row>
    <row r="179" spans="1:7" s="129" customFormat="1" x14ac:dyDescent="0.2">
      <c r="A179" s="561"/>
      <c r="B179" s="561"/>
      <c r="C179" s="205"/>
      <c r="D179" s="78" t="s">
        <v>1697</v>
      </c>
      <c r="E179" s="353">
        <v>1200</v>
      </c>
      <c r="F179" s="352">
        <f t="shared" si="4"/>
        <v>720</v>
      </c>
      <c r="G179" s="352">
        <f t="shared" si="5"/>
        <v>600</v>
      </c>
    </row>
    <row r="180" spans="1:7" s="129" customFormat="1" ht="25.5" x14ac:dyDescent="0.2">
      <c r="A180" s="561"/>
      <c r="B180" s="561"/>
      <c r="C180" s="205"/>
      <c r="D180" s="78" t="s">
        <v>1698</v>
      </c>
      <c r="E180" s="353">
        <v>1200</v>
      </c>
      <c r="F180" s="352">
        <f t="shared" si="4"/>
        <v>720</v>
      </c>
      <c r="G180" s="352">
        <f t="shared" si="5"/>
        <v>600</v>
      </c>
    </row>
    <row r="181" spans="1:7" s="129" customFormat="1" ht="25.5" x14ac:dyDescent="0.2">
      <c r="A181" s="561"/>
      <c r="B181" s="561"/>
      <c r="C181" s="205"/>
      <c r="D181" s="78" t="s">
        <v>1699</v>
      </c>
      <c r="E181" s="353">
        <v>1200</v>
      </c>
      <c r="F181" s="352">
        <f t="shared" si="4"/>
        <v>720</v>
      </c>
      <c r="G181" s="352">
        <f t="shared" si="5"/>
        <v>600</v>
      </c>
    </row>
    <row r="182" spans="1:7" s="129" customFormat="1" ht="25.5" x14ac:dyDescent="0.2">
      <c r="A182" s="561"/>
      <c r="B182" s="561"/>
      <c r="C182" s="205"/>
      <c r="D182" s="78" t="s">
        <v>1700</v>
      </c>
      <c r="E182" s="353">
        <v>1200</v>
      </c>
      <c r="F182" s="352">
        <f t="shared" si="4"/>
        <v>720</v>
      </c>
      <c r="G182" s="352">
        <f t="shared" si="5"/>
        <v>600</v>
      </c>
    </row>
    <row r="183" spans="1:7" s="129" customFormat="1" x14ac:dyDescent="0.2">
      <c r="A183" s="561"/>
      <c r="B183" s="561"/>
      <c r="C183" s="205"/>
      <c r="D183" s="78" t="s">
        <v>1701</v>
      </c>
      <c r="E183" s="353">
        <v>1200</v>
      </c>
      <c r="F183" s="352">
        <f t="shared" si="4"/>
        <v>720</v>
      </c>
      <c r="G183" s="352">
        <f t="shared" si="5"/>
        <v>600</v>
      </c>
    </row>
    <row r="184" spans="1:7" s="129" customFormat="1" x14ac:dyDescent="0.2">
      <c r="A184" s="561"/>
      <c r="B184" s="561"/>
      <c r="C184" s="205"/>
      <c r="D184" s="78" t="s">
        <v>1702</v>
      </c>
      <c r="E184" s="353">
        <v>1200</v>
      </c>
      <c r="F184" s="352">
        <f t="shared" si="4"/>
        <v>720</v>
      </c>
      <c r="G184" s="352">
        <f t="shared" si="5"/>
        <v>600</v>
      </c>
    </row>
    <row r="185" spans="1:7" s="129" customFormat="1" ht="25.5" x14ac:dyDescent="0.2">
      <c r="A185" s="561"/>
      <c r="B185" s="561"/>
      <c r="C185" s="205"/>
      <c r="D185" s="78" t="s">
        <v>1703</v>
      </c>
      <c r="E185" s="353">
        <v>1200</v>
      </c>
      <c r="F185" s="352">
        <f t="shared" si="4"/>
        <v>720</v>
      </c>
      <c r="G185" s="352">
        <f t="shared" si="5"/>
        <v>600</v>
      </c>
    </row>
    <row r="186" spans="1:7" s="129" customFormat="1" x14ac:dyDescent="0.2">
      <c r="A186" s="561"/>
      <c r="B186" s="561"/>
      <c r="C186" s="205"/>
      <c r="D186" s="78" t="s">
        <v>1704</v>
      </c>
      <c r="E186" s="353">
        <v>1200</v>
      </c>
      <c r="F186" s="352">
        <f t="shared" si="4"/>
        <v>720</v>
      </c>
      <c r="G186" s="352">
        <f t="shared" si="5"/>
        <v>600</v>
      </c>
    </row>
    <row r="187" spans="1:7" s="129" customFormat="1" ht="25.5" x14ac:dyDescent="0.2">
      <c r="A187" s="561"/>
      <c r="B187" s="561"/>
      <c r="C187" s="205"/>
      <c r="D187" s="78" t="s">
        <v>1591</v>
      </c>
      <c r="E187" s="353">
        <v>1000</v>
      </c>
      <c r="F187" s="352">
        <f t="shared" si="4"/>
        <v>600</v>
      </c>
      <c r="G187" s="352">
        <f t="shared" si="5"/>
        <v>500</v>
      </c>
    </row>
    <row r="188" spans="1:7" s="129" customFormat="1" x14ac:dyDescent="0.2">
      <c r="A188" s="561"/>
      <c r="B188" s="561"/>
      <c r="C188" s="205"/>
      <c r="D188" s="78" t="s">
        <v>1693</v>
      </c>
      <c r="E188" s="353">
        <v>700</v>
      </c>
      <c r="F188" s="352">
        <f t="shared" si="4"/>
        <v>420</v>
      </c>
      <c r="G188" s="352">
        <f t="shared" si="5"/>
        <v>350</v>
      </c>
    </row>
    <row r="189" spans="1:7" s="129" customFormat="1" x14ac:dyDescent="0.2">
      <c r="A189" s="561"/>
      <c r="B189" s="561"/>
      <c r="C189" s="205"/>
      <c r="D189" s="78" t="s">
        <v>1694</v>
      </c>
      <c r="E189" s="353">
        <v>700</v>
      </c>
      <c r="F189" s="352">
        <f t="shared" si="4"/>
        <v>420</v>
      </c>
      <c r="G189" s="352">
        <f t="shared" si="5"/>
        <v>350</v>
      </c>
    </row>
    <row r="190" spans="1:7" s="129" customFormat="1" x14ac:dyDescent="0.2">
      <c r="A190" s="562"/>
      <c r="B190" s="562"/>
      <c r="C190" s="205"/>
      <c r="D190" s="78" t="s">
        <v>1695</v>
      </c>
      <c r="E190" s="353">
        <v>500</v>
      </c>
      <c r="F190" s="352">
        <f t="shared" si="4"/>
        <v>300</v>
      </c>
      <c r="G190" s="352">
        <f t="shared" si="5"/>
        <v>250</v>
      </c>
    </row>
    <row r="191" spans="1:7" s="129" customFormat="1" x14ac:dyDescent="0.2">
      <c r="A191" s="16">
        <v>5</v>
      </c>
      <c r="B191" s="16">
        <v>5</v>
      </c>
      <c r="C191" s="205">
        <v>3</v>
      </c>
      <c r="D191" s="75" t="s">
        <v>1705</v>
      </c>
      <c r="E191" s="353"/>
      <c r="F191" s="352">
        <f t="shared" si="4"/>
        <v>0</v>
      </c>
      <c r="G191" s="352">
        <f t="shared" si="5"/>
        <v>0</v>
      </c>
    </row>
    <row r="192" spans="1:7" s="129" customFormat="1" ht="25.5" x14ac:dyDescent="0.2">
      <c r="A192" s="205" t="s">
        <v>89</v>
      </c>
      <c r="B192" s="205" t="s">
        <v>89</v>
      </c>
      <c r="C192" s="205"/>
      <c r="D192" s="75" t="s">
        <v>2092</v>
      </c>
      <c r="E192" s="353">
        <v>7500</v>
      </c>
      <c r="F192" s="352">
        <f t="shared" si="4"/>
        <v>4500</v>
      </c>
      <c r="G192" s="352">
        <f t="shared" si="5"/>
        <v>3750</v>
      </c>
    </row>
    <row r="193" spans="1:7" s="129" customFormat="1" x14ac:dyDescent="0.2">
      <c r="A193" s="560" t="s">
        <v>90</v>
      </c>
      <c r="B193" s="560" t="s">
        <v>90</v>
      </c>
      <c r="C193" s="205"/>
      <c r="D193" s="75" t="s">
        <v>1706</v>
      </c>
      <c r="E193" s="353"/>
      <c r="F193" s="352">
        <f t="shared" si="4"/>
        <v>0</v>
      </c>
      <c r="G193" s="352">
        <f t="shared" si="5"/>
        <v>0</v>
      </c>
    </row>
    <row r="194" spans="1:7" s="129" customFormat="1" ht="25.5" x14ac:dyDescent="0.2">
      <c r="A194" s="561"/>
      <c r="B194" s="561"/>
      <c r="C194" s="205"/>
      <c r="D194" s="78" t="s">
        <v>1707</v>
      </c>
      <c r="E194" s="353">
        <v>2000</v>
      </c>
      <c r="F194" s="352">
        <f t="shared" si="4"/>
        <v>1200</v>
      </c>
      <c r="G194" s="352">
        <f t="shared" si="5"/>
        <v>1000</v>
      </c>
    </row>
    <row r="195" spans="1:7" s="129" customFormat="1" ht="25.5" x14ac:dyDescent="0.2">
      <c r="A195" s="562"/>
      <c r="B195" s="562"/>
      <c r="C195" s="205"/>
      <c r="D195" s="78" t="s">
        <v>1708</v>
      </c>
      <c r="E195" s="353">
        <v>2200</v>
      </c>
      <c r="F195" s="352">
        <f t="shared" si="4"/>
        <v>1320</v>
      </c>
      <c r="G195" s="352">
        <f t="shared" si="5"/>
        <v>1100</v>
      </c>
    </row>
    <row r="196" spans="1:7" s="129" customFormat="1" x14ac:dyDescent="0.2">
      <c r="A196" s="205" t="s">
        <v>91</v>
      </c>
      <c r="B196" s="205"/>
      <c r="C196" s="205" t="s">
        <v>84</v>
      </c>
      <c r="D196" s="137" t="s">
        <v>7362</v>
      </c>
      <c r="E196" s="353">
        <v>5000</v>
      </c>
      <c r="F196" s="352">
        <f t="shared" si="4"/>
        <v>3000</v>
      </c>
      <c r="G196" s="352">
        <f t="shared" si="5"/>
        <v>2500</v>
      </c>
    </row>
    <row r="197" spans="1:7" s="129" customFormat="1" x14ac:dyDescent="0.2">
      <c r="A197" s="560" t="s">
        <v>133</v>
      </c>
      <c r="B197" s="560" t="s">
        <v>91</v>
      </c>
      <c r="C197" s="205"/>
      <c r="D197" s="75" t="s">
        <v>1709</v>
      </c>
      <c r="E197" s="353"/>
      <c r="F197" s="352">
        <f t="shared" si="4"/>
        <v>0</v>
      </c>
      <c r="G197" s="352">
        <f t="shared" si="5"/>
        <v>0</v>
      </c>
    </row>
    <row r="198" spans="1:7" s="129" customFormat="1" ht="13.5" x14ac:dyDescent="0.2">
      <c r="A198" s="561"/>
      <c r="B198" s="561"/>
      <c r="C198" s="205"/>
      <c r="D198" s="78" t="s">
        <v>8528</v>
      </c>
      <c r="E198" s="353"/>
      <c r="F198" s="352">
        <f t="shared" si="4"/>
        <v>0</v>
      </c>
      <c r="G198" s="352">
        <f t="shared" si="5"/>
        <v>0</v>
      </c>
    </row>
    <row r="199" spans="1:7" s="129" customFormat="1" x14ac:dyDescent="0.2">
      <c r="A199" s="561"/>
      <c r="B199" s="561"/>
      <c r="C199" s="205"/>
      <c r="D199" s="78" t="s">
        <v>1710</v>
      </c>
      <c r="E199" s="353">
        <v>2000</v>
      </c>
      <c r="F199" s="352">
        <f t="shared" si="4"/>
        <v>1200</v>
      </c>
      <c r="G199" s="352">
        <f t="shared" si="5"/>
        <v>1000</v>
      </c>
    </row>
    <row r="200" spans="1:7" s="129" customFormat="1" x14ac:dyDescent="0.2">
      <c r="A200" s="561"/>
      <c r="B200" s="561"/>
      <c r="C200" s="205"/>
      <c r="D200" s="78" t="s">
        <v>1711</v>
      </c>
      <c r="E200" s="353">
        <v>2500</v>
      </c>
      <c r="F200" s="352">
        <f t="shared" si="4"/>
        <v>1500</v>
      </c>
      <c r="G200" s="352">
        <f t="shared" si="5"/>
        <v>1250</v>
      </c>
    </row>
    <row r="201" spans="1:7" s="129" customFormat="1" ht="13.5" x14ac:dyDescent="0.2">
      <c r="A201" s="561"/>
      <c r="B201" s="561"/>
      <c r="C201" s="205"/>
      <c r="D201" s="78" t="s">
        <v>8529</v>
      </c>
      <c r="E201" s="353">
        <v>1800</v>
      </c>
      <c r="F201" s="352">
        <f t="shared" si="4"/>
        <v>1080</v>
      </c>
      <c r="G201" s="352">
        <f t="shared" si="5"/>
        <v>900</v>
      </c>
    </row>
    <row r="202" spans="1:7" s="129" customFormat="1" ht="26.25" x14ac:dyDescent="0.2">
      <c r="A202" s="561"/>
      <c r="B202" s="561"/>
      <c r="C202" s="205"/>
      <c r="D202" s="78" t="s">
        <v>8530</v>
      </c>
      <c r="E202" s="353">
        <v>2000</v>
      </c>
      <c r="F202" s="352">
        <f t="shared" si="4"/>
        <v>1200</v>
      </c>
      <c r="G202" s="352">
        <f t="shared" si="5"/>
        <v>1000</v>
      </c>
    </row>
    <row r="203" spans="1:7" s="129" customFormat="1" ht="13.5" x14ac:dyDescent="0.2">
      <c r="A203" s="561"/>
      <c r="B203" s="561"/>
      <c r="C203" s="205"/>
      <c r="D203" s="78" t="s">
        <v>8531</v>
      </c>
      <c r="E203" s="353">
        <v>1200</v>
      </c>
      <c r="F203" s="352">
        <f t="shared" si="4"/>
        <v>720</v>
      </c>
      <c r="G203" s="352">
        <f t="shared" si="5"/>
        <v>600</v>
      </c>
    </row>
    <row r="204" spans="1:7" s="129" customFormat="1" ht="26.25" x14ac:dyDescent="0.2">
      <c r="A204" s="561"/>
      <c r="B204" s="561"/>
      <c r="C204" s="205"/>
      <c r="D204" s="78" t="s">
        <v>8532</v>
      </c>
      <c r="E204" s="353">
        <v>1200</v>
      </c>
      <c r="F204" s="352">
        <f t="shared" ref="F204:F267" si="6">IFERROR(E204*0.6,0)</f>
        <v>720</v>
      </c>
      <c r="G204" s="352">
        <f t="shared" ref="G204:G267" si="7">IFERROR(E204*0.5,0)</f>
        <v>600</v>
      </c>
    </row>
    <row r="205" spans="1:7" s="129" customFormat="1" ht="26.25" x14ac:dyDescent="0.2">
      <c r="A205" s="561"/>
      <c r="B205" s="561"/>
      <c r="C205" s="205"/>
      <c r="D205" s="78" t="s">
        <v>8533</v>
      </c>
      <c r="E205" s="353">
        <v>1500</v>
      </c>
      <c r="F205" s="352">
        <f t="shared" si="6"/>
        <v>900</v>
      </c>
      <c r="G205" s="352">
        <f t="shared" si="7"/>
        <v>750</v>
      </c>
    </row>
    <row r="206" spans="1:7" s="129" customFormat="1" ht="25.5" x14ac:dyDescent="0.2">
      <c r="A206" s="561"/>
      <c r="B206" s="561"/>
      <c r="C206" s="205"/>
      <c r="D206" s="78" t="s">
        <v>1615</v>
      </c>
      <c r="E206" s="353">
        <v>1500</v>
      </c>
      <c r="F206" s="352">
        <f t="shared" si="6"/>
        <v>900</v>
      </c>
      <c r="G206" s="352">
        <f t="shared" si="7"/>
        <v>750</v>
      </c>
    </row>
    <row r="207" spans="1:7" s="129" customFormat="1" ht="25.5" x14ac:dyDescent="0.2">
      <c r="A207" s="561"/>
      <c r="B207" s="561"/>
      <c r="C207" s="205"/>
      <c r="D207" s="78" t="s">
        <v>1616</v>
      </c>
      <c r="E207" s="353">
        <v>1200</v>
      </c>
      <c r="F207" s="352">
        <f t="shared" si="6"/>
        <v>720</v>
      </c>
      <c r="G207" s="352">
        <f t="shared" si="7"/>
        <v>600</v>
      </c>
    </row>
    <row r="208" spans="1:7" s="129" customFormat="1" ht="25.5" x14ac:dyDescent="0.2">
      <c r="A208" s="561"/>
      <c r="B208" s="561"/>
      <c r="C208" s="205"/>
      <c r="D208" s="78" t="s">
        <v>1619</v>
      </c>
      <c r="E208" s="353">
        <v>1200</v>
      </c>
      <c r="F208" s="352">
        <f t="shared" si="6"/>
        <v>720</v>
      </c>
      <c r="G208" s="352">
        <f t="shared" si="7"/>
        <v>600</v>
      </c>
    </row>
    <row r="209" spans="1:7" s="129" customFormat="1" ht="25.5" x14ac:dyDescent="0.2">
      <c r="A209" s="561"/>
      <c r="B209" s="561"/>
      <c r="C209" s="205"/>
      <c r="D209" s="78" t="s">
        <v>1620</v>
      </c>
      <c r="E209" s="353">
        <v>800</v>
      </c>
      <c r="F209" s="352">
        <f t="shared" si="6"/>
        <v>480</v>
      </c>
      <c r="G209" s="352">
        <f t="shared" si="7"/>
        <v>400</v>
      </c>
    </row>
    <row r="210" spans="1:7" s="129" customFormat="1" x14ac:dyDescent="0.2">
      <c r="A210" s="561"/>
      <c r="B210" s="561"/>
      <c r="C210" s="205"/>
      <c r="D210" s="78" t="s">
        <v>1712</v>
      </c>
      <c r="E210" s="353">
        <v>800</v>
      </c>
      <c r="F210" s="352">
        <f t="shared" si="6"/>
        <v>480</v>
      </c>
      <c r="G210" s="352">
        <f t="shared" si="7"/>
        <v>400</v>
      </c>
    </row>
    <row r="211" spans="1:7" s="131" customFormat="1" x14ac:dyDescent="0.2">
      <c r="A211" s="562"/>
      <c r="B211" s="562"/>
      <c r="C211" s="16"/>
      <c r="D211" s="78" t="s">
        <v>1713</v>
      </c>
      <c r="E211" s="353">
        <v>600</v>
      </c>
      <c r="F211" s="352">
        <f t="shared" si="6"/>
        <v>360</v>
      </c>
      <c r="G211" s="352">
        <f t="shared" si="7"/>
        <v>300</v>
      </c>
    </row>
    <row r="212" spans="1:7" s="129" customFormat="1" x14ac:dyDescent="0.2">
      <c r="A212" s="16">
        <v>6</v>
      </c>
      <c r="B212" s="16">
        <v>6</v>
      </c>
      <c r="C212" s="205">
        <v>4</v>
      </c>
      <c r="D212" s="75" t="s">
        <v>1714</v>
      </c>
      <c r="E212" s="353"/>
      <c r="F212" s="352">
        <f t="shared" si="6"/>
        <v>0</v>
      </c>
      <c r="G212" s="352">
        <f t="shared" si="7"/>
        <v>0</v>
      </c>
    </row>
    <row r="213" spans="1:7" s="129" customFormat="1" x14ac:dyDescent="0.2">
      <c r="A213" s="560" t="s">
        <v>92</v>
      </c>
      <c r="B213" s="560" t="s">
        <v>92</v>
      </c>
      <c r="C213" s="205"/>
      <c r="D213" s="75" t="s">
        <v>1640</v>
      </c>
      <c r="E213" s="353"/>
      <c r="F213" s="352">
        <f t="shared" si="6"/>
        <v>0</v>
      </c>
      <c r="G213" s="352">
        <f t="shared" si="7"/>
        <v>0</v>
      </c>
    </row>
    <row r="214" spans="1:7" s="129" customFormat="1" x14ac:dyDescent="0.2">
      <c r="A214" s="561"/>
      <c r="B214" s="561"/>
      <c r="C214" s="205"/>
      <c r="D214" s="78" t="s">
        <v>1715</v>
      </c>
      <c r="E214" s="353">
        <v>7000</v>
      </c>
      <c r="F214" s="352">
        <f t="shared" si="6"/>
        <v>4200</v>
      </c>
      <c r="G214" s="352">
        <f t="shared" si="7"/>
        <v>3500</v>
      </c>
    </row>
    <row r="215" spans="1:7" s="129" customFormat="1" x14ac:dyDescent="0.2">
      <c r="A215" s="561"/>
      <c r="B215" s="561"/>
      <c r="C215" s="205"/>
      <c r="D215" s="78" t="s">
        <v>1716</v>
      </c>
      <c r="E215" s="353">
        <v>7500</v>
      </c>
      <c r="F215" s="352">
        <f t="shared" si="6"/>
        <v>4500</v>
      </c>
      <c r="G215" s="352">
        <f t="shared" si="7"/>
        <v>3750</v>
      </c>
    </row>
    <row r="216" spans="1:7" s="129" customFormat="1" x14ac:dyDescent="0.2">
      <c r="A216" s="562"/>
      <c r="B216" s="562"/>
      <c r="C216" s="205"/>
      <c r="D216" s="78" t="s">
        <v>1717</v>
      </c>
      <c r="E216" s="353">
        <v>7500</v>
      </c>
      <c r="F216" s="352">
        <f t="shared" si="6"/>
        <v>4500</v>
      </c>
      <c r="G216" s="352">
        <f t="shared" si="7"/>
        <v>3750</v>
      </c>
    </row>
    <row r="217" spans="1:7" s="129" customFormat="1" x14ac:dyDescent="0.2">
      <c r="A217" s="560" t="s">
        <v>93</v>
      </c>
      <c r="B217" s="560" t="s">
        <v>93</v>
      </c>
      <c r="C217" s="205"/>
      <c r="D217" s="75" t="s">
        <v>1718</v>
      </c>
      <c r="E217" s="353"/>
      <c r="F217" s="352">
        <f t="shared" si="6"/>
        <v>0</v>
      </c>
      <c r="G217" s="352">
        <f t="shared" si="7"/>
        <v>0</v>
      </c>
    </row>
    <row r="218" spans="1:7" s="129" customFormat="1" ht="25.5" x14ac:dyDescent="0.2">
      <c r="A218" s="561"/>
      <c r="B218" s="561"/>
      <c r="C218" s="205"/>
      <c r="D218" s="78" t="s">
        <v>1719</v>
      </c>
      <c r="E218" s="353">
        <v>7500</v>
      </c>
      <c r="F218" s="352">
        <f t="shared" si="6"/>
        <v>4500</v>
      </c>
      <c r="G218" s="352">
        <f t="shared" si="7"/>
        <v>3750</v>
      </c>
    </row>
    <row r="219" spans="1:7" s="129" customFormat="1" x14ac:dyDescent="0.2">
      <c r="A219" s="561"/>
      <c r="B219" s="561"/>
      <c r="C219" s="205"/>
      <c r="D219" s="78" t="s">
        <v>1720</v>
      </c>
      <c r="E219" s="353">
        <v>7000</v>
      </c>
      <c r="F219" s="352">
        <f t="shared" si="6"/>
        <v>4200</v>
      </c>
      <c r="G219" s="352">
        <f t="shared" si="7"/>
        <v>3500</v>
      </c>
    </row>
    <row r="220" spans="1:7" s="129" customFormat="1" ht="25.5" x14ac:dyDescent="0.2">
      <c r="A220" s="562"/>
      <c r="B220" s="562"/>
      <c r="C220" s="205"/>
      <c r="D220" s="78" t="s">
        <v>1721</v>
      </c>
      <c r="E220" s="353">
        <v>6000</v>
      </c>
      <c r="F220" s="352">
        <f t="shared" si="6"/>
        <v>3600</v>
      </c>
      <c r="G220" s="352">
        <f t="shared" si="7"/>
        <v>3000</v>
      </c>
    </row>
    <row r="221" spans="1:7" s="129" customFormat="1" x14ac:dyDescent="0.2">
      <c r="A221" s="560" t="s">
        <v>94</v>
      </c>
      <c r="B221" s="560" t="s">
        <v>94</v>
      </c>
      <c r="C221" s="205"/>
      <c r="D221" s="75" t="s">
        <v>1649</v>
      </c>
      <c r="E221" s="353"/>
      <c r="F221" s="352">
        <f t="shared" si="6"/>
        <v>0</v>
      </c>
      <c r="G221" s="352">
        <f t="shared" si="7"/>
        <v>0</v>
      </c>
    </row>
    <row r="222" spans="1:7" s="129" customFormat="1" ht="25.5" x14ac:dyDescent="0.2">
      <c r="A222" s="561"/>
      <c r="B222" s="561"/>
      <c r="C222" s="205"/>
      <c r="D222" s="78" t="s">
        <v>1722</v>
      </c>
      <c r="E222" s="353">
        <v>5000</v>
      </c>
      <c r="F222" s="352">
        <f t="shared" si="6"/>
        <v>3000</v>
      </c>
      <c r="G222" s="352">
        <f t="shared" si="7"/>
        <v>2500</v>
      </c>
    </row>
    <row r="223" spans="1:7" s="129" customFormat="1" x14ac:dyDescent="0.2">
      <c r="A223" s="562"/>
      <c r="B223" s="562"/>
      <c r="C223" s="205"/>
      <c r="D223" s="78" t="s">
        <v>1723</v>
      </c>
      <c r="E223" s="353">
        <v>4500</v>
      </c>
      <c r="F223" s="352">
        <f t="shared" si="6"/>
        <v>2700</v>
      </c>
      <c r="G223" s="352">
        <f t="shared" si="7"/>
        <v>2250</v>
      </c>
    </row>
    <row r="224" spans="1:7" s="129" customFormat="1" x14ac:dyDescent="0.2">
      <c r="A224" s="560" t="s">
        <v>1724</v>
      </c>
      <c r="B224" s="560" t="s">
        <v>1724</v>
      </c>
      <c r="C224" s="205"/>
      <c r="D224" s="75" t="s">
        <v>1725</v>
      </c>
      <c r="E224" s="353"/>
      <c r="F224" s="352">
        <f t="shared" si="6"/>
        <v>0</v>
      </c>
      <c r="G224" s="352">
        <f t="shared" si="7"/>
        <v>0</v>
      </c>
    </row>
    <row r="225" spans="1:7" s="129" customFormat="1" x14ac:dyDescent="0.2">
      <c r="A225" s="561"/>
      <c r="B225" s="561"/>
      <c r="C225" s="205"/>
      <c r="D225" s="78" t="s">
        <v>1726</v>
      </c>
      <c r="E225" s="353">
        <v>7500</v>
      </c>
      <c r="F225" s="352">
        <f t="shared" si="6"/>
        <v>4500</v>
      </c>
      <c r="G225" s="352">
        <f t="shared" si="7"/>
        <v>3750</v>
      </c>
    </row>
    <row r="226" spans="1:7" s="129" customFormat="1" x14ac:dyDescent="0.2">
      <c r="A226" s="561"/>
      <c r="B226" s="561"/>
      <c r="C226" s="205"/>
      <c r="D226" s="78" t="s">
        <v>1727</v>
      </c>
      <c r="E226" s="353">
        <v>7000</v>
      </c>
      <c r="F226" s="352">
        <f t="shared" si="6"/>
        <v>4200</v>
      </c>
      <c r="G226" s="352">
        <f t="shared" si="7"/>
        <v>3500</v>
      </c>
    </row>
    <row r="227" spans="1:7" s="129" customFormat="1" x14ac:dyDescent="0.2">
      <c r="A227" s="561"/>
      <c r="B227" s="561"/>
      <c r="C227" s="205"/>
      <c r="D227" s="78" t="s">
        <v>1728</v>
      </c>
      <c r="E227" s="353">
        <v>5000</v>
      </c>
      <c r="F227" s="352">
        <f t="shared" si="6"/>
        <v>3000</v>
      </c>
      <c r="G227" s="352">
        <f t="shared" si="7"/>
        <v>2500</v>
      </c>
    </row>
    <row r="228" spans="1:7" s="129" customFormat="1" ht="25.5" x14ac:dyDescent="0.2">
      <c r="A228" s="561"/>
      <c r="B228" s="561"/>
      <c r="C228" s="205"/>
      <c r="D228" s="77" t="s">
        <v>1729</v>
      </c>
      <c r="E228" s="353">
        <v>5000</v>
      </c>
      <c r="F228" s="352">
        <f t="shared" si="6"/>
        <v>3000</v>
      </c>
      <c r="G228" s="352">
        <f t="shared" si="7"/>
        <v>2500</v>
      </c>
    </row>
    <row r="229" spans="1:7" s="129" customFormat="1" x14ac:dyDescent="0.2">
      <c r="A229" s="561"/>
      <c r="B229" s="561"/>
      <c r="C229" s="205"/>
      <c r="D229" s="78" t="s">
        <v>1730</v>
      </c>
      <c r="E229" s="353">
        <v>4000</v>
      </c>
      <c r="F229" s="352">
        <f t="shared" si="6"/>
        <v>2400</v>
      </c>
      <c r="G229" s="352">
        <f t="shared" si="7"/>
        <v>2000</v>
      </c>
    </row>
    <row r="230" spans="1:7" s="129" customFormat="1" x14ac:dyDescent="0.2">
      <c r="A230" s="561"/>
      <c r="B230" s="561"/>
      <c r="C230" s="205"/>
      <c r="D230" s="78" t="s">
        <v>1731</v>
      </c>
      <c r="E230" s="353">
        <v>3500</v>
      </c>
      <c r="F230" s="352">
        <f t="shared" si="6"/>
        <v>2100</v>
      </c>
      <c r="G230" s="352">
        <f t="shared" si="7"/>
        <v>1750</v>
      </c>
    </row>
    <row r="231" spans="1:7" s="129" customFormat="1" x14ac:dyDescent="0.2">
      <c r="A231" s="562"/>
      <c r="B231" s="562"/>
      <c r="C231" s="205"/>
      <c r="D231" s="78" t="s">
        <v>1732</v>
      </c>
      <c r="E231" s="353">
        <v>3500</v>
      </c>
      <c r="F231" s="352">
        <f t="shared" si="6"/>
        <v>2100</v>
      </c>
      <c r="G231" s="352">
        <f t="shared" si="7"/>
        <v>1750</v>
      </c>
    </row>
    <row r="232" spans="1:7" s="129" customFormat="1" x14ac:dyDescent="0.2">
      <c r="A232" s="560" t="s">
        <v>1733</v>
      </c>
      <c r="B232" s="560" t="s">
        <v>1733</v>
      </c>
      <c r="C232" s="205"/>
      <c r="D232" s="75" t="s">
        <v>1734</v>
      </c>
      <c r="E232" s="353"/>
      <c r="F232" s="352">
        <f t="shared" si="6"/>
        <v>0</v>
      </c>
      <c r="G232" s="352">
        <f t="shared" si="7"/>
        <v>0</v>
      </c>
    </row>
    <row r="233" spans="1:7" s="129" customFormat="1" x14ac:dyDescent="0.2">
      <c r="A233" s="561"/>
      <c r="B233" s="561"/>
      <c r="C233" s="205"/>
      <c r="D233" s="78" t="s">
        <v>1735</v>
      </c>
      <c r="E233" s="353">
        <v>2000</v>
      </c>
      <c r="F233" s="352">
        <f t="shared" si="6"/>
        <v>1200</v>
      </c>
      <c r="G233" s="352">
        <f t="shared" si="7"/>
        <v>1000</v>
      </c>
    </row>
    <row r="234" spans="1:7" s="129" customFormat="1" ht="25.5" x14ac:dyDescent="0.2">
      <c r="A234" s="561"/>
      <c r="B234" s="561"/>
      <c r="C234" s="205"/>
      <c r="D234" s="78" t="s">
        <v>1736</v>
      </c>
      <c r="E234" s="353">
        <v>2000</v>
      </c>
      <c r="F234" s="352">
        <f t="shared" si="6"/>
        <v>1200</v>
      </c>
      <c r="G234" s="352">
        <f t="shared" si="7"/>
        <v>1000</v>
      </c>
    </row>
    <row r="235" spans="1:7" s="129" customFormat="1" ht="25.5" x14ac:dyDescent="0.2">
      <c r="A235" s="561"/>
      <c r="B235" s="561"/>
      <c r="C235" s="205"/>
      <c r="D235" s="78" t="s">
        <v>1737</v>
      </c>
      <c r="E235" s="353">
        <v>2000</v>
      </c>
      <c r="F235" s="352">
        <f t="shared" si="6"/>
        <v>1200</v>
      </c>
      <c r="G235" s="352">
        <f t="shared" si="7"/>
        <v>1000</v>
      </c>
    </row>
    <row r="236" spans="1:7" s="129" customFormat="1" ht="25.5" x14ac:dyDescent="0.2">
      <c r="A236" s="561"/>
      <c r="B236" s="561"/>
      <c r="C236" s="205"/>
      <c r="D236" s="78" t="s">
        <v>1738</v>
      </c>
      <c r="E236" s="353">
        <v>2000</v>
      </c>
      <c r="F236" s="352">
        <f t="shared" si="6"/>
        <v>1200</v>
      </c>
      <c r="G236" s="352">
        <f t="shared" si="7"/>
        <v>1000</v>
      </c>
    </row>
    <row r="237" spans="1:7" s="129" customFormat="1" ht="25.5" x14ac:dyDescent="0.2">
      <c r="A237" s="561"/>
      <c r="B237" s="561"/>
      <c r="C237" s="205"/>
      <c r="D237" s="78" t="s">
        <v>1739</v>
      </c>
      <c r="E237" s="353">
        <v>2000</v>
      </c>
      <c r="F237" s="352">
        <f t="shared" si="6"/>
        <v>1200</v>
      </c>
      <c r="G237" s="352">
        <f t="shared" si="7"/>
        <v>1000</v>
      </c>
    </row>
    <row r="238" spans="1:7" s="129" customFormat="1" ht="25.5" x14ac:dyDescent="0.2">
      <c r="A238" s="561"/>
      <c r="B238" s="561"/>
      <c r="C238" s="205"/>
      <c r="D238" s="78" t="s">
        <v>1740</v>
      </c>
      <c r="E238" s="353">
        <v>2000</v>
      </c>
      <c r="F238" s="352">
        <f t="shared" si="6"/>
        <v>1200</v>
      </c>
      <c r="G238" s="352">
        <f t="shared" si="7"/>
        <v>1000</v>
      </c>
    </row>
    <row r="239" spans="1:7" s="129" customFormat="1" x14ac:dyDescent="0.2">
      <c r="A239" s="561"/>
      <c r="B239" s="561"/>
      <c r="C239" s="205"/>
      <c r="D239" s="78" t="s">
        <v>1741</v>
      </c>
      <c r="E239" s="353">
        <v>2000</v>
      </c>
      <c r="F239" s="352">
        <f t="shared" si="6"/>
        <v>1200</v>
      </c>
      <c r="G239" s="352">
        <f t="shared" si="7"/>
        <v>1000</v>
      </c>
    </row>
    <row r="240" spans="1:7" s="129" customFormat="1" x14ac:dyDescent="0.2">
      <c r="A240" s="561"/>
      <c r="B240" s="561"/>
      <c r="C240" s="205"/>
      <c r="D240" s="78" t="s">
        <v>1742</v>
      </c>
      <c r="E240" s="353">
        <v>2000</v>
      </c>
      <c r="F240" s="352">
        <f t="shared" si="6"/>
        <v>1200</v>
      </c>
      <c r="G240" s="352">
        <f t="shared" si="7"/>
        <v>1000</v>
      </c>
    </row>
    <row r="241" spans="1:7" s="129" customFormat="1" ht="25.5" x14ac:dyDescent="0.2">
      <c r="A241" s="561"/>
      <c r="B241" s="561"/>
      <c r="C241" s="205"/>
      <c r="D241" s="78" t="s">
        <v>1743</v>
      </c>
      <c r="E241" s="353">
        <v>2000</v>
      </c>
      <c r="F241" s="352">
        <f t="shared" si="6"/>
        <v>1200</v>
      </c>
      <c r="G241" s="352">
        <f t="shared" si="7"/>
        <v>1000</v>
      </c>
    </row>
    <row r="242" spans="1:7" s="129" customFormat="1" ht="25.5" x14ac:dyDescent="0.2">
      <c r="A242" s="561"/>
      <c r="B242" s="561"/>
      <c r="C242" s="205"/>
      <c r="D242" s="78" t="s">
        <v>1744</v>
      </c>
      <c r="E242" s="353">
        <v>2000</v>
      </c>
      <c r="F242" s="352">
        <f t="shared" si="6"/>
        <v>1200</v>
      </c>
      <c r="G242" s="352">
        <f t="shared" si="7"/>
        <v>1000</v>
      </c>
    </row>
    <row r="243" spans="1:7" s="129" customFormat="1" x14ac:dyDescent="0.2">
      <c r="A243" s="561"/>
      <c r="B243" s="561"/>
      <c r="C243" s="205"/>
      <c r="D243" s="78" t="s">
        <v>1745</v>
      </c>
      <c r="E243" s="353">
        <v>2000</v>
      </c>
      <c r="F243" s="352">
        <f t="shared" si="6"/>
        <v>1200</v>
      </c>
      <c r="G243" s="352">
        <f t="shared" si="7"/>
        <v>1000</v>
      </c>
    </row>
    <row r="244" spans="1:7" s="129" customFormat="1" ht="25.5" x14ac:dyDescent="0.2">
      <c r="A244" s="561"/>
      <c r="B244" s="561"/>
      <c r="C244" s="205"/>
      <c r="D244" s="78" t="s">
        <v>1746</v>
      </c>
      <c r="E244" s="353">
        <v>2000</v>
      </c>
      <c r="F244" s="352">
        <f t="shared" si="6"/>
        <v>1200</v>
      </c>
      <c r="G244" s="352">
        <f t="shared" si="7"/>
        <v>1000</v>
      </c>
    </row>
    <row r="245" spans="1:7" s="129" customFormat="1" ht="25.5" x14ac:dyDescent="0.2">
      <c r="A245" s="561"/>
      <c r="B245" s="561"/>
      <c r="C245" s="205"/>
      <c r="D245" s="78" t="s">
        <v>1747</v>
      </c>
      <c r="E245" s="353">
        <v>2000</v>
      </c>
      <c r="F245" s="352">
        <f t="shared" si="6"/>
        <v>1200</v>
      </c>
      <c r="G245" s="352">
        <f t="shared" si="7"/>
        <v>1000</v>
      </c>
    </row>
    <row r="246" spans="1:7" s="129" customFormat="1" ht="25.5" x14ac:dyDescent="0.2">
      <c r="A246" s="561"/>
      <c r="B246" s="561"/>
      <c r="C246" s="205"/>
      <c r="D246" s="78" t="s">
        <v>1748</v>
      </c>
      <c r="E246" s="353">
        <v>2000</v>
      </c>
      <c r="F246" s="352">
        <f t="shared" si="6"/>
        <v>1200</v>
      </c>
      <c r="G246" s="352">
        <f t="shared" si="7"/>
        <v>1000</v>
      </c>
    </row>
    <row r="247" spans="1:7" s="129" customFormat="1" ht="25.5" x14ac:dyDescent="0.2">
      <c r="A247" s="561"/>
      <c r="B247" s="561"/>
      <c r="C247" s="205"/>
      <c r="D247" s="78" t="s">
        <v>1749</v>
      </c>
      <c r="E247" s="353">
        <v>2000</v>
      </c>
      <c r="F247" s="352">
        <f t="shared" si="6"/>
        <v>1200</v>
      </c>
      <c r="G247" s="352">
        <f t="shared" si="7"/>
        <v>1000</v>
      </c>
    </row>
    <row r="248" spans="1:7" s="129" customFormat="1" ht="25.5" x14ac:dyDescent="0.2">
      <c r="A248" s="561"/>
      <c r="B248" s="561"/>
      <c r="C248" s="205"/>
      <c r="D248" s="78" t="s">
        <v>1750</v>
      </c>
      <c r="E248" s="353">
        <v>2000</v>
      </c>
      <c r="F248" s="352">
        <f t="shared" si="6"/>
        <v>1200</v>
      </c>
      <c r="G248" s="352">
        <f t="shared" si="7"/>
        <v>1000</v>
      </c>
    </row>
    <row r="249" spans="1:7" s="129" customFormat="1" ht="25.5" x14ac:dyDescent="0.2">
      <c r="A249" s="561"/>
      <c r="B249" s="561"/>
      <c r="C249" s="205"/>
      <c r="D249" s="78" t="s">
        <v>1751</v>
      </c>
      <c r="E249" s="353">
        <v>2000</v>
      </c>
      <c r="F249" s="352">
        <f t="shared" si="6"/>
        <v>1200</v>
      </c>
      <c r="G249" s="352">
        <f t="shared" si="7"/>
        <v>1000</v>
      </c>
    </row>
    <row r="250" spans="1:7" s="129" customFormat="1" ht="26.25" x14ac:dyDescent="0.2">
      <c r="A250" s="562"/>
      <c r="B250" s="562"/>
      <c r="C250" s="205"/>
      <c r="D250" s="78" t="s">
        <v>8534</v>
      </c>
      <c r="E250" s="353">
        <v>2000</v>
      </c>
      <c r="F250" s="352">
        <f t="shared" si="6"/>
        <v>1200</v>
      </c>
      <c r="G250" s="352">
        <f t="shared" si="7"/>
        <v>1000</v>
      </c>
    </row>
    <row r="251" spans="1:7" s="129" customFormat="1" x14ac:dyDescent="0.2">
      <c r="A251" s="560" t="s">
        <v>1752</v>
      </c>
      <c r="B251" s="560" t="s">
        <v>1752</v>
      </c>
      <c r="C251" s="205"/>
      <c r="D251" s="75" t="s">
        <v>1753</v>
      </c>
      <c r="E251" s="353"/>
      <c r="F251" s="352">
        <f t="shared" si="6"/>
        <v>0</v>
      </c>
      <c r="G251" s="352">
        <f t="shared" si="7"/>
        <v>0</v>
      </c>
    </row>
    <row r="252" spans="1:7" s="129" customFormat="1" ht="25.5" x14ac:dyDescent="0.2">
      <c r="A252" s="561"/>
      <c r="B252" s="561"/>
      <c r="C252" s="205"/>
      <c r="D252" s="78" t="s">
        <v>1754</v>
      </c>
      <c r="E252" s="353">
        <v>2000</v>
      </c>
      <c r="F252" s="352">
        <f t="shared" si="6"/>
        <v>1200</v>
      </c>
      <c r="G252" s="352">
        <f t="shared" si="7"/>
        <v>1000</v>
      </c>
    </row>
    <row r="253" spans="1:7" s="129" customFormat="1" ht="25.5" x14ac:dyDescent="0.2">
      <c r="A253" s="561"/>
      <c r="B253" s="561"/>
      <c r="C253" s="205"/>
      <c r="D253" s="78" t="s">
        <v>1755</v>
      </c>
      <c r="E253" s="353">
        <v>2000</v>
      </c>
      <c r="F253" s="352">
        <f t="shared" si="6"/>
        <v>1200</v>
      </c>
      <c r="G253" s="352">
        <f t="shared" si="7"/>
        <v>1000</v>
      </c>
    </row>
    <row r="254" spans="1:7" s="129" customFormat="1" ht="25.5" x14ac:dyDescent="0.2">
      <c r="A254" s="561"/>
      <c r="B254" s="561"/>
      <c r="C254" s="205"/>
      <c r="D254" s="78" t="s">
        <v>1756</v>
      </c>
      <c r="E254" s="353">
        <v>1500</v>
      </c>
      <c r="F254" s="352">
        <f t="shared" si="6"/>
        <v>900</v>
      </c>
      <c r="G254" s="352">
        <f t="shared" si="7"/>
        <v>750</v>
      </c>
    </row>
    <row r="255" spans="1:7" s="129" customFormat="1" x14ac:dyDescent="0.2">
      <c r="A255" s="561"/>
      <c r="B255" s="561"/>
      <c r="C255" s="205"/>
      <c r="D255" s="78" t="s">
        <v>1757</v>
      </c>
      <c r="E255" s="353">
        <v>1500</v>
      </c>
      <c r="F255" s="352">
        <f t="shared" si="6"/>
        <v>900</v>
      </c>
      <c r="G255" s="352">
        <f t="shared" si="7"/>
        <v>750</v>
      </c>
    </row>
    <row r="256" spans="1:7" s="129" customFormat="1" ht="25.5" x14ac:dyDescent="0.2">
      <c r="A256" s="561"/>
      <c r="B256" s="561"/>
      <c r="C256" s="205"/>
      <c r="D256" s="78" t="s">
        <v>1758</v>
      </c>
      <c r="E256" s="353">
        <v>1500</v>
      </c>
      <c r="F256" s="352">
        <f t="shared" si="6"/>
        <v>900</v>
      </c>
      <c r="G256" s="352">
        <f t="shared" si="7"/>
        <v>750</v>
      </c>
    </row>
    <row r="257" spans="1:7" s="129" customFormat="1" x14ac:dyDescent="0.2">
      <c r="A257" s="561"/>
      <c r="B257" s="561"/>
      <c r="C257" s="205"/>
      <c r="D257" s="78" t="s">
        <v>1759</v>
      </c>
      <c r="E257" s="353">
        <v>1500</v>
      </c>
      <c r="F257" s="352">
        <f t="shared" si="6"/>
        <v>900</v>
      </c>
      <c r="G257" s="352">
        <f t="shared" si="7"/>
        <v>750</v>
      </c>
    </row>
    <row r="258" spans="1:7" s="129" customFormat="1" x14ac:dyDescent="0.2">
      <c r="A258" s="561"/>
      <c r="B258" s="561"/>
      <c r="C258" s="205"/>
      <c r="D258" s="78" t="s">
        <v>1760</v>
      </c>
      <c r="E258" s="353">
        <v>1500</v>
      </c>
      <c r="F258" s="352">
        <f t="shared" si="6"/>
        <v>900</v>
      </c>
      <c r="G258" s="352">
        <f t="shared" si="7"/>
        <v>750</v>
      </c>
    </row>
    <row r="259" spans="1:7" s="129" customFormat="1" ht="25.5" x14ac:dyDescent="0.2">
      <c r="A259" s="561"/>
      <c r="B259" s="561"/>
      <c r="C259" s="205"/>
      <c r="D259" s="78" t="s">
        <v>1761</v>
      </c>
      <c r="E259" s="353">
        <v>2500</v>
      </c>
      <c r="F259" s="352">
        <f t="shared" si="6"/>
        <v>1500</v>
      </c>
      <c r="G259" s="352">
        <f t="shared" si="7"/>
        <v>1250</v>
      </c>
    </row>
    <row r="260" spans="1:7" s="129" customFormat="1" ht="25.5" x14ac:dyDescent="0.2">
      <c r="A260" s="561"/>
      <c r="B260" s="561"/>
      <c r="C260" s="205"/>
      <c r="D260" s="78" t="s">
        <v>1762</v>
      </c>
      <c r="E260" s="353">
        <v>2000</v>
      </c>
      <c r="F260" s="352">
        <f t="shared" si="6"/>
        <v>1200</v>
      </c>
      <c r="G260" s="352">
        <f t="shared" si="7"/>
        <v>1000</v>
      </c>
    </row>
    <row r="261" spans="1:7" s="129" customFormat="1" x14ac:dyDescent="0.2">
      <c r="A261" s="561"/>
      <c r="B261" s="561"/>
      <c r="C261" s="205"/>
      <c r="D261" s="78" t="s">
        <v>1763</v>
      </c>
      <c r="E261" s="353">
        <v>1500</v>
      </c>
      <c r="F261" s="352">
        <f t="shared" si="6"/>
        <v>900</v>
      </c>
      <c r="G261" s="352">
        <f t="shared" si="7"/>
        <v>750</v>
      </c>
    </row>
    <row r="262" spans="1:7" s="129" customFormat="1" ht="25.5" x14ac:dyDescent="0.2">
      <c r="A262" s="561"/>
      <c r="B262" s="561"/>
      <c r="C262" s="205"/>
      <c r="D262" s="78" t="s">
        <v>1764</v>
      </c>
      <c r="E262" s="353">
        <v>1500</v>
      </c>
      <c r="F262" s="352">
        <f t="shared" si="6"/>
        <v>900</v>
      </c>
      <c r="G262" s="352">
        <f t="shared" si="7"/>
        <v>750</v>
      </c>
    </row>
    <row r="263" spans="1:7" s="129" customFormat="1" x14ac:dyDescent="0.2">
      <c r="A263" s="561"/>
      <c r="B263" s="561"/>
      <c r="C263" s="205"/>
      <c r="D263" s="78" t="s">
        <v>1765</v>
      </c>
      <c r="E263" s="353">
        <v>1500</v>
      </c>
      <c r="F263" s="352">
        <f t="shared" si="6"/>
        <v>900</v>
      </c>
      <c r="G263" s="352">
        <f t="shared" si="7"/>
        <v>750</v>
      </c>
    </row>
    <row r="264" spans="1:7" s="129" customFormat="1" x14ac:dyDescent="0.2">
      <c r="A264" s="561"/>
      <c r="B264" s="561"/>
      <c r="C264" s="205"/>
      <c r="D264" s="78" t="s">
        <v>1766</v>
      </c>
      <c r="E264" s="353">
        <v>1500</v>
      </c>
      <c r="F264" s="352">
        <f t="shared" si="6"/>
        <v>900</v>
      </c>
      <c r="G264" s="352">
        <f t="shared" si="7"/>
        <v>750</v>
      </c>
    </row>
    <row r="265" spans="1:7" s="129" customFormat="1" ht="25.5" x14ac:dyDescent="0.2">
      <c r="A265" s="561"/>
      <c r="B265" s="561"/>
      <c r="C265" s="205"/>
      <c r="D265" s="78" t="s">
        <v>1767</v>
      </c>
      <c r="E265" s="353">
        <v>1500</v>
      </c>
      <c r="F265" s="352">
        <f t="shared" si="6"/>
        <v>900</v>
      </c>
      <c r="G265" s="352">
        <f t="shared" si="7"/>
        <v>750</v>
      </c>
    </row>
    <row r="266" spans="1:7" s="129" customFormat="1" ht="25.5" x14ac:dyDescent="0.2">
      <c r="A266" s="561"/>
      <c r="B266" s="561"/>
      <c r="C266" s="205"/>
      <c r="D266" s="78" t="s">
        <v>1768</v>
      </c>
      <c r="E266" s="353">
        <v>1500</v>
      </c>
      <c r="F266" s="352">
        <f t="shared" si="6"/>
        <v>900</v>
      </c>
      <c r="G266" s="352">
        <f t="shared" si="7"/>
        <v>750</v>
      </c>
    </row>
    <row r="267" spans="1:7" s="129" customFormat="1" ht="25.5" x14ac:dyDescent="0.2">
      <c r="A267" s="561"/>
      <c r="B267" s="561"/>
      <c r="C267" s="205"/>
      <c r="D267" s="78" t="s">
        <v>1769</v>
      </c>
      <c r="E267" s="353">
        <v>1500</v>
      </c>
      <c r="F267" s="352">
        <f t="shared" si="6"/>
        <v>900</v>
      </c>
      <c r="G267" s="352">
        <f t="shared" si="7"/>
        <v>750</v>
      </c>
    </row>
    <row r="268" spans="1:7" s="129" customFormat="1" ht="25.5" x14ac:dyDescent="0.2">
      <c r="A268" s="561"/>
      <c r="B268" s="561"/>
      <c r="C268" s="205"/>
      <c r="D268" s="78" t="s">
        <v>1770</v>
      </c>
      <c r="E268" s="353">
        <v>1500</v>
      </c>
      <c r="F268" s="352">
        <f t="shared" ref="F268:F331" si="8">IFERROR(E268*0.6,0)</f>
        <v>900</v>
      </c>
      <c r="G268" s="352">
        <f t="shared" ref="G268:G331" si="9">IFERROR(E268*0.5,0)</f>
        <v>750</v>
      </c>
    </row>
    <row r="269" spans="1:7" s="129" customFormat="1" ht="25.5" x14ac:dyDescent="0.2">
      <c r="A269" s="561"/>
      <c r="B269" s="561"/>
      <c r="C269" s="205"/>
      <c r="D269" s="78" t="s">
        <v>1771</v>
      </c>
      <c r="E269" s="353">
        <v>1500</v>
      </c>
      <c r="F269" s="352">
        <f t="shared" si="8"/>
        <v>900</v>
      </c>
      <c r="G269" s="352">
        <f t="shared" si="9"/>
        <v>750</v>
      </c>
    </row>
    <row r="270" spans="1:7" s="129" customFormat="1" ht="25.5" x14ac:dyDescent="0.2">
      <c r="A270" s="561"/>
      <c r="B270" s="561"/>
      <c r="C270" s="205"/>
      <c r="D270" s="78" t="s">
        <v>1772</v>
      </c>
      <c r="E270" s="353">
        <v>1500</v>
      </c>
      <c r="F270" s="352">
        <f t="shared" si="8"/>
        <v>900</v>
      </c>
      <c r="G270" s="352">
        <f t="shared" si="9"/>
        <v>750</v>
      </c>
    </row>
    <row r="271" spans="1:7" s="129" customFormat="1" ht="25.5" x14ac:dyDescent="0.2">
      <c r="A271" s="561"/>
      <c r="B271" s="561"/>
      <c r="C271" s="205"/>
      <c r="D271" s="78" t="s">
        <v>1773</v>
      </c>
      <c r="E271" s="353">
        <v>1500</v>
      </c>
      <c r="F271" s="352">
        <f t="shared" si="8"/>
        <v>900</v>
      </c>
      <c r="G271" s="352">
        <f t="shared" si="9"/>
        <v>750</v>
      </c>
    </row>
    <row r="272" spans="1:7" s="129" customFormat="1" ht="25.5" x14ac:dyDescent="0.2">
      <c r="A272" s="561"/>
      <c r="B272" s="561"/>
      <c r="C272" s="205"/>
      <c r="D272" s="78" t="s">
        <v>1774</v>
      </c>
      <c r="E272" s="353">
        <v>1500</v>
      </c>
      <c r="F272" s="352">
        <f t="shared" si="8"/>
        <v>900</v>
      </c>
      <c r="G272" s="352">
        <f t="shared" si="9"/>
        <v>750</v>
      </c>
    </row>
    <row r="273" spans="1:7" s="129" customFormat="1" ht="25.5" x14ac:dyDescent="0.2">
      <c r="A273" s="561"/>
      <c r="B273" s="561"/>
      <c r="C273" s="205"/>
      <c r="D273" s="78" t="s">
        <v>1775</v>
      </c>
      <c r="E273" s="353">
        <v>1500</v>
      </c>
      <c r="F273" s="352">
        <f t="shared" si="8"/>
        <v>900</v>
      </c>
      <c r="G273" s="352">
        <f t="shared" si="9"/>
        <v>750</v>
      </c>
    </row>
    <row r="274" spans="1:7" s="129" customFormat="1" x14ac:dyDescent="0.2">
      <c r="A274" s="561"/>
      <c r="B274" s="561"/>
      <c r="C274" s="205"/>
      <c r="D274" s="78" t="s">
        <v>1776</v>
      </c>
      <c r="E274" s="353">
        <v>1500</v>
      </c>
      <c r="F274" s="352">
        <f t="shared" si="8"/>
        <v>900</v>
      </c>
      <c r="G274" s="352">
        <f t="shared" si="9"/>
        <v>750</v>
      </c>
    </row>
    <row r="275" spans="1:7" s="129" customFormat="1" ht="25.5" x14ac:dyDescent="0.2">
      <c r="A275" s="561"/>
      <c r="B275" s="561"/>
      <c r="C275" s="205"/>
      <c r="D275" s="78" t="s">
        <v>1777</v>
      </c>
      <c r="E275" s="353">
        <v>1500</v>
      </c>
      <c r="F275" s="352">
        <f t="shared" si="8"/>
        <v>900</v>
      </c>
      <c r="G275" s="352">
        <f t="shared" si="9"/>
        <v>750</v>
      </c>
    </row>
    <row r="276" spans="1:7" s="129" customFormat="1" ht="25.5" x14ac:dyDescent="0.2">
      <c r="A276" s="561"/>
      <c r="B276" s="561"/>
      <c r="C276" s="205"/>
      <c r="D276" s="78" t="s">
        <v>1778</v>
      </c>
      <c r="E276" s="353">
        <v>1500</v>
      </c>
      <c r="F276" s="352">
        <f t="shared" si="8"/>
        <v>900</v>
      </c>
      <c r="G276" s="352">
        <f t="shared" si="9"/>
        <v>750</v>
      </c>
    </row>
    <row r="277" spans="1:7" s="129" customFormat="1" ht="25.5" x14ac:dyDescent="0.2">
      <c r="A277" s="561"/>
      <c r="B277" s="561"/>
      <c r="C277" s="205"/>
      <c r="D277" s="78" t="s">
        <v>1779</v>
      </c>
      <c r="E277" s="353">
        <v>1300</v>
      </c>
      <c r="F277" s="352">
        <f t="shared" si="8"/>
        <v>780</v>
      </c>
      <c r="G277" s="352">
        <f t="shared" si="9"/>
        <v>650</v>
      </c>
    </row>
    <row r="278" spans="1:7" s="129" customFormat="1" ht="25.5" x14ac:dyDescent="0.2">
      <c r="A278" s="561"/>
      <c r="B278" s="561"/>
      <c r="C278" s="205"/>
      <c r="D278" s="78" t="s">
        <v>1780</v>
      </c>
      <c r="E278" s="353">
        <v>1500</v>
      </c>
      <c r="F278" s="352">
        <f t="shared" si="8"/>
        <v>900</v>
      </c>
      <c r="G278" s="352">
        <f t="shared" si="9"/>
        <v>750</v>
      </c>
    </row>
    <row r="279" spans="1:7" s="129" customFormat="1" ht="25.5" x14ac:dyDescent="0.2">
      <c r="A279" s="561"/>
      <c r="B279" s="561"/>
      <c r="C279" s="205"/>
      <c r="D279" s="78" t="s">
        <v>1781</v>
      </c>
      <c r="E279" s="353">
        <v>1500</v>
      </c>
      <c r="F279" s="352">
        <f t="shared" si="8"/>
        <v>900</v>
      </c>
      <c r="G279" s="352">
        <f t="shared" si="9"/>
        <v>750</v>
      </c>
    </row>
    <row r="280" spans="1:7" s="129" customFormat="1" ht="25.5" x14ac:dyDescent="0.2">
      <c r="A280" s="561"/>
      <c r="B280" s="561"/>
      <c r="C280" s="205"/>
      <c r="D280" s="78" t="s">
        <v>1782</v>
      </c>
      <c r="E280" s="353">
        <v>1500</v>
      </c>
      <c r="F280" s="352">
        <f t="shared" si="8"/>
        <v>900</v>
      </c>
      <c r="G280" s="352">
        <f t="shared" si="9"/>
        <v>750</v>
      </c>
    </row>
    <row r="281" spans="1:7" s="129" customFormat="1" ht="25.5" x14ac:dyDescent="0.2">
      <c r="A281" s="561"/>
      <c r="B281" s="561"/>
      <c r="C281" s="205"/>
      <c r="D281" s="78" t="s">
        <v>1783</v>
      </c>
      <c r="E281" s="353">
        <v>1500</v>
      </c>
      <c r="F281" s="352">
        <f t="shared" si="8"/>
        <v>900</v>
      </c>
      <c r="G281" s="352">
        <f t="shared" si="9"/>
        <v>750</v>
      </c>
    </row>
    <row r="282" spans="1:7" s="129" customFormat="1" ht="25.5" x14ac:dyDescent="0.2">
      <c r="A282" s="561"/>
      <c r="B282" s="561"/>
      <c r="C282" s="205"/>
      <c r="D282" s="78" t="s">
        <v>1784</v>
      </c>
      <c r="E282" s="353">
        <v>1500</v>
      </c>
      <c r="F282" s="352">
        <f t="shared" si="8"/>
        <v>900</v>
      </c>
      <c r="G282" s="352">
        <f t="shared" si="9"/>
        <v>750</v>
      </c>
    </row>
    <row r="283" spans="1:7" s="129" customFormat="1" ht="25.5" x14ac:dyDescent="0.2">
      <c r="A283" s="561"/>
      <c r="B283" s="561"/>
      <c r="C283" s="205"/>
      <c r="D283" s="78" t="s">
        <v>1785</v>
      </c>
      <c r="E283" s="353">
        <v>1500</v>
      </c>
      <c r="F283" s="352">
        <f t="shared" si="8"/>
        <v>900</v>
      </c>
      <c r="G283" s="352">
        <f t="shared" si="9"/>
        <v>750</v>
      </c>
    </row>
    <row r="284" spans="1:7" s="129" customFormat="1" ht="25.5" x14ac:dyDescent="0.2">
      <c r="A284" s="561"/>
      <c r="B284" s="561"/>
      <c r="C284" s="205"/>
      <c r="D284" s="78" t="s">
        <v>1786</v>
      </c>
      <c r="E284" s="353">
        <v>1500</v>
      </c>
      <c r="F284" s="352">
        <f t="shared" si="8"/>
        <v>900</v>
      </c>
      <c r="G284" s="352">
        <f t="shared" si="9"/>
        <v>750</v>
      </c>
    </row>
    <row r="285" spans="1:7" s="129" customFormat="1" x14ac:dyDescent="0.2">
      <c r="A285" s="561"/>
      <c r="B285" s="561"/>
      <c r="C285" s="205"/>
      <c r="D285" s="78" t="s">
        <v>1787</v>
      </c>
      <c r="E285" s="353">
        <v>1500</v>
      </c>
      <c r="F285" s="352">
        <f t="shared" si="8"/>
        <v>900</v>
      </c>
      <c r="G285" s="352">
        <f t="shared" si="9"/>
        <v>750</v>
      </c>
    </row>
    <row r="286" spans="1:7" s="129" customFormat="1" ht="25.5" x14ac:dyDescent="0.2">
      <c r="A286" s="561"/>
      <c r="B286" s="561"/>
      <c r="C286" s="205"/>
      <c r="D286" s="78" t="s">
        <v>1788</v>
      </c>
      <c r="E286" s="353">
        <v>1500</v>
      </c>
      <c r="F286" s="352">
        <f t="shared" si="8"/>
        <v>900</v>
      </c>
      <c r="G286" s="352">
        <f t="shared" si="9"/>
        <v>750</v>
      </c>
    </row>
    <row r="287" spans="1:7" s="129" customFormat="1" ht="25.5" x14ac:dyDescent="0.2">
      <c r="A287" s="561"/>
      <c r="B287" s="561"/>
      <c r="C287" s="205"/>
      <c r="D287" s="78" t="s">
        <v>1789</v>
      </c>
      <c r="E287" s="353">
        <v>1500</v>
      </c>
      <c r="F287" s="352">
        <f t="shared" si="8"/>
        <v>900</v>
      </c>
      <c r="G287" s="352">
        <f t="shared" si="9"/>
        <v>750</v>
      </c>
    </row>
    <row r="288" spans="1:7" s="129" customFormat="1" ht="25.5" x14ac:dyDescent="0.2">
      <c r="A288" s="561"/>
      <c r="B288" s="561"/>
      <c r="C288" s="205"/>
      <c r="D288" s="78" t="s">
        <v>1790</v>
      </c>
      <c r="E288" s="353">
        <v>1500</v>
      </c>
      <c r="F288" s="352">
        <f t="shared" si="8"/>
        <v>900</v>
      </c>
      <c r="G288" s="352">
        <f t="shared" si="9"/>
        <v>750</v>
      </c>
    </row>
    <row r="289" spans="1:7" s="129" customFormat="1" ht="25.5" x14ac:dyDescent="0.2">
      <c r="A289" s="561"/>
      <c r="B289" s="561"/>
      <c r="C289" s="205"/>
      <c r="D289" s="78" t="s">
        <v>1791</v>
      </c>
      <c r="E289" s="353">
        <v>1500</v>
      </c>
      <c r="F289" s="352">
        <f t="shared" si="8"/>
        <v>900</v>
      </c>
      <c r="G289" s="352">
        <f t="shared" si="9"/>
        <v>750</v>
      </c>
    </row>
    <row r="290" spans="1:7" s="129" customFormat="1" x14ac:dyDescent="0.2">
      <c r="A290" s="561"/>
      <c r="B290" s="561"/>
      <c r="C290" s="205"/>
      <c r="D290" s="78" t="s">
        <v>1792</v>
      </c>
      <c r="E290" s="353">
        <v>1500</v>
      </c>
      <c r="F290" s="352">
        <f t="shared" si="8"/>
        <v>900</v>
      </c>
      <c r="G290" s="352">
        <f t="shared" si="9"/>
        <v>750</v>
      </c>
    </row>
    <row r="291" spans="1:7" s="129" customFormat="1" x14ac:dyDescent="0.2">
      <c r="A291" s="561"/>
      <c r="B291" s="561"/>
      <c r="C291" s="205"/>
      <c r="D291" s="78" t="s">
        <v>1793</v>
      </c>
      <c r="E291" s="353">
        <v>1500</v>
      </c>
      <c r="F291" s="352">
        <f t="shared" si="8"/>
        <v>900</v>
      </c>
      <c r="G291" s="352">
        <f t="shared" si="9"/>
        <v>750</v>
      </c>
    </row>
    <row r="292" spans="1:7" s="129" customFormat="1" ht="25.5" x14ac:dyDescent="0.2">
      <c r="A292" s="561"/>
      <c r="B292" s="561"/>
      <c r="C292" s="205"/>
      <c r="D292" s="78" t="s">
        <v>1794</v>
      </c>
      <c r="E292" s="353">
        <v>1500</v>
      </c>
      <c r="F292" s="352">
        <f t="shared" si="8"/>
        <v>900</v>
      </c>
      <c r="G292" s="352">
        <f t="shared" si="9"/>
        <v>750</v>
      </c>
    </row>
    <row r="293" spans="1:7" s="129" customFormat="1" x14ac:dyDescent="0.2">
      <c r="A293" s="561"/>
      <c r="B293" s="561"/>
      <c r="C293" s="205"/>
      <c r="D293" s="78" t="s">
        <v>1795</v>
      </c>
      <c r="E293" s="353">
        <v>1500</v>
      </c>
      <c r="F293" s="352">
        <f t="shared" si="8"/>
        <v>900</v>
      </c>
      <c r="G293" s="352">
        <f t="shared" si="9"/>
        <v>750</v>
      </c>
    </row>
    <row r="294" spans="1:7" s="129" customFormat="1" ht="25.5" x14ac:dyDescent="0.2">
      <c r="A294" s="561"/>
      <c r="B294" s="561"/>
      <c r="C294" s="205"/>
      <c r="D294" s="78" t="s">
        <v>1796</v>
      </c>
      <c r="E294" s="353">
        <v>1500</v>
      </c>
      <c r="F294" s="352">
        <f t="shared" si="8"/>
        <v>900</v>
      </c>
      <c r="G294" s="352">
        <f t="shared" si="9"/>
        <v>750</v>
      </c>
    </row>
    <row r="295" spans="1:7" s="129" customFormat="1" x14ac:dyDescent="0.2">
      <c r="A295" s="561"/>
      <c r="B295" s="561"/>
      <c r="C295" s="205"/>
      <c r="D295" s="78" t="s">
        <v>1797</v>
      </c>
      <c r="E295" s="353">
        <v>1500</v>
      </c>
      <c r="F295" s="352">
        <f t="shared" si="8"/>
        <v>900</v>
      </c>
      <c r="G295" s="352">
        <f t="shared" si="9"/>
        <v>750</v>
      </c>
    </row>
    <row r="296" spans="1:7" s="129" customFormat="1" ht="25.5" x14ac:dyDescent="0.2">
      <c r="A296" s="561"/>
      <c r="B296" s="561"/>
      <c r="C296" s="205"/>
      <c r="D296" s="78" t="s">
        <v>1798</v>
      </c>
      <c r="E296" s="353">
        <v>1500</v>
      </c>
      <c r="F296" s="352">
        <f t="shared" si="8"/>
        <v>900</v>
      </c>
      <c r="G296" s="352">
        <f t="shared" si="9"/>
        <v>750</v>
      </c>
    </row>
    <row r="297" spans="1:7" s="129" customFormat="1" ht="25.5" x14ac:dyDescent="0.2">
      <c r="A297" s="561"/>
      <c r="B297" s="561"/>
      <c r="C297" s="205"/>
      <c r="D297" s="78" t="s">
        <v>1799</v>
      </c>
      <c r="E297" s="353">
        <v>1300</v>
      </c>
      <c r="F297" s="352">
        <f t="shared" si="8"/>
        <v>780</v>
      </c>
      <c r="G297" s="352">
        <f t="shared" si="9"/>
        <v>650</v>
      </c>
    </row>
    <row r="298" spans="1:7" s="129" customFormat="1" ht="25.5" x14ac:dyDescent="0.2">
      <c r="A298" s="561"/>
      <c r="B298" s="561"/>
      <c r="C298" s="205"/>
      <c r="D298" s="78" t="s">
        <v>1800</v>
      </c>
      <c r="E298" s="353">
        <v>1300</v>
      </c>
      <c r="F298" s="352">
        <f t="shared" si="8"/>
        <v>780</v>
      </c>
      <c r="G298" s="352">
        <f t="shared" si="9"/>
        <v>650</v>
      </c>
    </row>
    <row r="299" spans="1:7" s="129" customFormat="1" ht="25.5" x14ac:dyDescent="0.2">
      <c r="A299" s="561"/>
      <c r="B299" s="561"/>
      <c r="C299" s="205"/>
      <c r="D299" s="78" t="s">
        <v>1801</v>
      </c>
      <c r="E299" s="353">
        <v>1300</v>
      </c>
      <c r="F299" s="352">
        <f t="shared" si="8"/>
        <v>780</v>
      </c>
      <c r="G299" s="352">
        <f t="shared" si="9"/>
        <v>650</v>
      </c>
    </row>
    <row r="300" spans="1:7" s="129" customFormat="1" x14ac:dyDescent="0.2">
      <c r="A300" s="561"/>
      <c r="B300" s="561"/>
      <c r="C300" s="205"/>
      <c r="D300" s="78" t="s">
        <v>1802</v>
      </c>
      <c r="E300" s="353">
        <v>1300</v>
      </c>
      <c r="F300" s="352">
        <f t="shared" si="8"/>
        <v>780</v>
      </c>
      <c r="G300" s="352">
        <f t="shared" si="9"/>
        <v>650</v>
      </c>
    </row>
    <row r="301" spans="1:7" s="129" customFormat="1" x14ac:dyDescent="0.2">
      <c r="A301" s="561"/>
      <c r="B301" s="561"/>
      <c r="C301" s="205"/>
      <c r="D301" s="78" t="s">
        <v>1803</v>
      </c>
      <c r="E301" s="353">
        <v>1300</v>
      </c>
      <c r="F301" s="352">
        <f t="shared" si="8"/>
        <v>780</v>
      </c>
      <c r="G301" s="352">
        <f t="shared" si="9"/>
        <v>650</v>
      </c>
    </row>
    <row r="302" spans="1:7" s="129" customFormat="1" ht="25.5" x14ac:dyDescent="0.2">
      <c r="A302" s="561"/>
      <c r="B302" s="561"/>
      <c r="C302" s="205"/>
      <c r="D302" s="77" t="s">
        <v>1808</v>
      </c>
      <c r="E302" s="353">
        <v>1500</v>
      </c>
      <c r="F302" s="352">
        <f t="shared" si="8"/>
        <v>900</v>
      </c>
      <c r="G302" s="352">
        <f t="shared" si="9"/>
        <v>750</v>
      </c>
    </row>
    <row r="303" spans="1:7" s="129" customFormat="1" ht="26.25" x14ac:dyDescent="0.2">
      <c r="A303" s="561"/>
      <c r="B303" s="561"/>
      <c r="C303" s="205"/>
      <c r="D303" s="77" t="s">
        <v>8535</v>
      </c>
      <c r="E303" s="353">
        <v>1500</v>
      </c>
      <c r="F303" s="352">
        <f t="shared" si="8"/>
        <v>900</v>
      </c>
      <c r="G303" s="352">
        <f t="shared" si="9"/>
        <v>750</v>
      </c>
    </row>
    <row r="304" spans="1:7" s="129" customFormat="1" x14ac:dyDescent="0.2">
      <c r="A304" s="561"/>
      <c r="B304" s="561"/>
      <c r="C304" s="205"/>
      <c r="D304" s="78" t="s">
        <v>1804</v>
      </c>
      <c r="E304" s="353">
        <v>1200</v>
      </c>
      <c r="F304" s="352">
        <f t="shared" si="8"/>
        <v>720</v>
      </c>
      <c r="G304" s="352">
        <f t="shared" si="9"/>
        <v>600</v>
      </c>
    </row>
    <row r="305" spans="1:7" s="129" customFormat="1" x14ac:dyDescent="0.2">
      <c r="A305" s="561"/>
      <c r="B305" s="561"/>
      <c r="C305" s="205"/>
      <c r="D305" s="78" t="s">
        <v>1805</v>
      </c>
      <c r="E305" s="353">
        <v>1000</v>
      </c>
      <c r="F305" s="352">
        <f t="shared" si="8"/>
        <v>600</v>
      </c>
      <c r="G305" s="352">
        <f t="shared" si="9"/>
        <v>500</v>
      </c>
    </row>
    <row r="306" spans="1:7" s="129" customFormat="1" x14ac:dyDescent="0.2">
      <c r="A306" s="561"/>
      <c r="B306" s="561"/>
      <c r="C306" s="205"/>
      <c r="D306" s="78" t="s">
        <v>1806</v>
      </c>
      <c r="E306" s="353">
        <v>1000</v>
      </c>
      <c r="F306" s="352">
        <f t="shared" si="8"/>
        <v>600</v>
      </c>
      <c r="G306" s="352">
        <f t="shared" si="9"/>
        <v>500</v>
      </c>
    </row>
    <row r="307" spans="1:7" s="129" customFormat="1" x14ac:dyDescent="0.2">
      <c r="A307" s="562"/>
      <c r="B307" s="562"/>
      <c r="C307" s="205"/>
      <c r="D307" s="78" t="s">
        <v>1807</v>
      </c>
      <c r="E307" s="353">
        <v>500</v>
      </c>
      <c r="F307" s="352">
        <f t="shared" si="8"/>
        <v>300</v>
      </c>
      <c r="G307" s="352">
        <f t="shared" si="9"/>
        <v>250</v>
      </c>
    </row>
    <row r="308" spans="1:7" s="129" customFormat="1" x14ac:dyDescent="0.2">
      <c r="A308" s="205" t="s">
        <v>1809</v>
      </c>
      <c r="B308" s="205"/>
      <c r="C308" s="205" t="s">
        <v>86</v>
      </c>
      <c r="D308" s="137" t="s">
        <v>7575</v>
      </c>
      <c r="E308" s="353"/>
      <c r="F308" s="352">
        <f t="shared" si="8"/>
        <v>0</v>
      </c>
      <c r="G308" s="352">
        <f t="shared" si="9"/>
        <v>0</v>
      </c>
    </row>
    <row r="309" spans="1:7" s="129" customFormat="1" x14ac:dyDescent="0.2">
      <c r="A309" s="16">
        <v>7</v>
      </c>
      <c r="B309" s="16">
        <v>7</v>
      </c>
      <c r="C309" s="205">
        <v>5</v>
      </c>
      <c r="D309" s="75" t="s">
        <v>1038</v>
      </c>
      <c r="E309" s="353"/>
      <c r="F309" s="352">
        <f t="shared" si="8"/>
        <v>0</v>
      </c>
      <c r="G309" s="352">
        <f t="shared" si="9"/>
        <v>0</v>
      </c>
    </row>
    <row r="310" spans="1:7" s="129" customFormat="1" x14ac:dyDescent="0.2">
      <c r="A310" s="205"/>
      <c r="B310" s="205" t="s">
        <v>95</v>
      </c>
      <c r="C310" s="205"/>
      <c r="D310" s="75" t="s">
        <v>7540</v>
      </c>
      <c r="E310" s="353"/>
      <c r="F310" s="352">
        <f t="shared" si="8"/>
        <v>0</v>
      </c>
      <c r="G310" s="352">
        <f t="shared" si="9"/>
        <v>0</v>
      </c>
    </row>
    <row r="311" spans="1:7" s="129" customFormat="1" x14ac:dyDescent="0.2">
      <c r="A311" s="560" t="s">
        <v>95</v>
      </c>
      <c r="B311" s="205"/>
      <c r="C311" s="205"/>
      <c r="D311" s="75" t="s">
        <v>7541</v>
      </c>
      <c r="E311" s="353"/>
      <c r="F311" s="352">
        <f t="shared" si="8"/>
        <v>0</v>
      </c>
      <c r="G311" s="352">
        <f t="shared" si="9"/>
        <v>0</v>
      </c>
    </row>
    <row r="312" spans="1:7" s="129" customFormat="1" x14ac:dyDescent="0.2">
      <c r="A312" s="561"/>
      <c r="B312" s="205" t="s">
        <v>1810</v>
      </c>
      <c r="C312" s="205"/>
      <c r="D312" s="78" t="s">
        <v>7542</v>
      </c>
      <c r="E312" s="353">
        <v>8000</v>
      </c>
      <c r="F312" s="352">
        <f t="shared" si="8"/>
        <v>4800</v>
      </c>
      <c r="G312" s="352">
        <f t="shared" si="9"/>
        <v>4000</v>
      </c>
    </row>
    <row r="313" spans="1:7" s="129" customFormat="1" x14ac:dyDescent="0.2">
      <c r="A313" s="562"/>
      <c r="B313" s="205" t="s">
        <v>1835</v>
      </c>
      <c r="C313" s="205"/>
      <c r="D313" s="78" t="s">
        <v>7543</v>
      </c>
      <c r="E313" s="353">
        <v>7500</v>
      </c>
      <c r="F313" s="352">
        <f t="shared" si="8"/>
        <v>4500</v>
      </c>
      <c r="G313" s="352">
        <f t="shared" si="9"/>
        <v>3750</v>
      </c>
    </row>
    <row r="314" spans="1:7" s="129" customFormat="1" x14ac:dyDescent="0.2">
      <c r="A314" s="560" t="s">
        <v>96</v>
      </c>
      <c r="B314" s="560" t="s">
        <v>1836</v>
      </c>
      <c r="C314" s="205"/>
      <c r="D314" s="75" t="s">
        <v>8506</v>
      </c>
      <c r="E314" s="353"/>
      <c r="F314" s="352">
        <f t="shared" si="8"/>
        <v>0</v>
      </c>
      <c r="G314" s="352">
        <f t="shared" si="9"/>
        <v>0</v>
      </c>
    </row>
    <row r="315" spans="1:7" s="129" customFormat="1" x14ac:dyDescent="0.2">
      <c r="A315" s="561"/>
      <c r="B315" s="561"/>
      <c r="C315" s="205"/>
      <c r="D315" s="75" t="s">
        <v>1607</v>
      </c>
      <c r="E315" s="353"/>
      <c r="F315" s="352">
        <f t="shared" si="8"/>
        <v>0</v>
      </c>
      <c r="G315" s="352">
        <f t="shared" si="9"/>
        <v>0</v>
      </c>
    </row>
    <row r="316" spans="1:7" s="129" customFormat="1" x14ac:dyDescent="0.2">
      <c r="A316" s="561"/>
      <c r="B316" s="561"/>
      <c r="C316" s="205"/>
      <c r="D316" s="78" t="s">
        <v>1837</v>
      </c>
      <c r="E316" s="353">
        <v>1500</v>
      </c>
      <c r="F316" s="352">
        <f t="shared" si="8"/>
        <v>900</v>
      </c>
      <c r="G316" s="352">
        <f t="shared" si="9"/>
        <v>750</v>
      </c>
    </row>
    <row r="317" spans="1:7" s="129" customFormat="1" x14ac:dyDescent="0.2">
      <c r="A317" s="561"/>
      <c r="B317" s="561"/>
      <c r="C317" s="205"/>
      <c r="D317" s="78" t="s">
        <v>1838</v>
      </c>
      <c r="E317" s="353">
        <v>2000</v>
      </c>
      <c r="F317" s="352">
        <f t="shared" si="8"/>
        <v>1200</v>
      </c>
      <c r="G317" s="352">
        <f t="shared" si="9"/>
        <v>1000</v>
      </c>
    </row>
    <row r="318" spans="1:7" s="129" customFormat="1" ht="25.5" x14ac:dyDescent="0.2">
      <c r="A318" s="561"/>
      <c r="B318" s="561"/>
      <c r="C318" s="205"/>
      <c r="D318" s="78" t="s">
        <v>1839</v>
      </c>
      <c r="E318" s="353">
        <v>2000</v>
      </c>
      <c r="F318" s="352">
        <f t="shared" si="8"/>
        <v>1200</v>
      </c>
      <c r="G318" s="352">
        <f t="shared" si="9"/>
        <v>1000</v>
      </c>
    </row>
    <row r="319" spans="1:7" s="129" customFormat="1" x14ac:dyDescent="0.2">
      <c r="A319" s="561"/>
      <c r="B319" s="561"/>
      <c r="C319" s="205"/>
      <c r="D319" s="78" t="s">
        <v>1840</v>
      </c>
      <c r="E319" s="353">
        <v>2000</v>
      </c>
      <c r="F319" s="352">
        <f t="shared" si="8"/>
        <v>1200</v>
      </c>
      <c r="G319" s="352">
        <f t="shared" si="9"/>
        <v>1000</v>
      </c>
    </row>
    <row r="320" spans="1:7" s="129" customFormat="1" x14ac:dyDescent="0.2">
      <c r="A320" s="562"/>
      <c r="B320" s="562"/>
      <c r="C320" s="205"/>
      <c r="D320" s="78" t="s">
        <v>1841</v>
      </c>
      <c r="E320" s="353">
        <v>2000</v>
      </c>
      <c r="F320" s="352">
        <f t="shared" si="8"/>
        <v>1200</v>
      </c>
      <c r="G320" s="352">
        <f t="shared" si="9"/>
        <v>1000</v>
      </c>
    </row>
    <row r="321" spans="1:7" s="129" customFormat="1" x14ac:dyDescent="0.2">
      <c r="A321" s="205" t="s">
        <v>97</v>
      </c>
      <c r="B321" s="205"/>
      <c r="C321" s="205" t="s">
        <v>89</v>
      </c>
      <c r="D321" s="137" t="s">
        <v>7363</v>
      </c>
      <c r="E321" s="353">
        <v>6000</v>
      </c>
      <c r="F321" s="352">
        <f t="shared" si="8"/>
        <v>3600</v>
      </c>
      <c r="G321" s="352">
        <f t="shared" si="9"/>
        <v>3000</v>
      </c>
    </row>
    <row r="322" spans="1:7" s="129" customFormat="1" ht="13.5" x14ac:dyDescent="0.2">
      <c r="A322" s="560" t="s">
        <v>138</v>
      </c>
      <c r="B322" s="560" t="s">
        <v>1811</v>
      </c>
      <c r="C322" s="205"/>
      <c r="D322" s="75" t="s">
        <v>8536</v>
      </c>
      <c r="E322" s="353"/>
      <c r="F322" s="352">
        <f t="shared" si="8"/>
        <v>0</v>
      </c>
      <c r="G322" s="352">
        <f t="shared" si="9"/>
        <v>0</v>
      </c>
    </row>
    <row r="323" spans="1:7" s="129" customFormat="1" x14ac:dyDescent="0.2">
      <c r="A323" s="561"/>
      <c r="B323" s="561"/>
      <c r="C323" s="205"/>
      <c r="D323" s="75" t="s">
        <v>1753</v>
      </c>
      <c r="E323" s="353"/>
      <c r="F323" s="352">
        <f t="shared" si="8"/>
        <v>0</v>
      </c>
      <c r="G323" s="352">
        <f t="shared" si="9"/>
        <v>0</v>
      </c>
    </row>
    <row r="324" spans="1:7" s="129" customFormat="1" x14ac:dyDescent="0.2">
      <c r="A324" s="561"/>
      <c r="B324" s="561"/>
      <c r="C324" s="205"/>
      <c r="D324" s="78" t="s">
        <v>1812</v>
      </c>
      <c r="E324" s="353">
        <v>3000</v>
      </c>
      <c r="F324" s="352">
        <f t="shared" si="8"/>
        <v>1800</v>
      </c>
      <c r="G324" s="352">
        <f t="shared" si="9"/>
        <v>1500</v>
      </c>
    </row>
    <row r="325" spans="1:7" s="129" customFormat="1" x14ac:dyDescent="0.2">
      <c r="A325" s="561"/>
      <c r="B325" s="561"/>
      <c r="C325" s="205"/>
      <c r="D325" s="78" t="s">
        <v>1813</v>
      </c>
      <c r="E325" s="353">
        <v>2500</v>
      </c>
      <c r="F325" s="352">
        <f t="shared" si="8"/>
        <v>1500</v>
      </c>
      <c r="G325" s="352">
        <f t="shared" si="9"/>
        <v>1250</v>
      </c>
    </row>
    <row r="326" spans="1:7" s="129" customFormat="1" ht="25.5" x14ac:dyDescent="0.2">
      <c r="A326" s="561"/>
      <c r="B326" s="561"/>
      <c r="C326" s="205"/>
      <c r="D326" s="78" t="s">
        <v>1814</v>
      </c>
      <c r="E326" s="353">
        <v>2000</v>
      </c>
      <c r="F326" s="352">
        <f t="shared" si="8"/>
        <v>1200</v>
      </c>
      <c r="G326" s="352">
        <f t="shared" si="9"/>
        <v>1000</v>
      </c>
    </row>
    <row r="327" spans="1:7" s="129" customFormat="1" x14ac:dyDescent="0.2">
      <c r="A327" s="561"/>
      <c r="B327" s="561"/>
      <c r="C327" s="205"/>
      <c r="D327" s="78" t="s">
        <v>1815</v>
      </c>
      <c r="E327" s="353">
        <v>3000</v>
      </c>
      <c r="F327" s="352">
        <f t="shared" si="8"/>
        <v>1800</v>
      </c>
      <c r="G327" s="352">
        <f t="shared" si="9"/>
        <v>1500</v>
      </c>
    </row>
    <row r="328" spans="1:7" s="129" customFormat="1" x14ac:dyDescent="0.2">
      <c r="A328" s="561"/>
      <c r="B328" s="561"/>
      <c r="C328" s="205"/>
      <c r="D328" s="78" t="s">
        <v>1816</v>
      </c>
      <c r="E328" s="353">
        <v>2500</v>
      </c>
      <c r="F328" s="352">
        <f t="shared" si="8"/>
        <v>1500</v>
      </c>
      <c r="G328" s="352">
        <f t="shared" si="9"/>
        <v>1250</v>
      </c>
    </row>
    <row r="329" spans="1:7" s="129" customFormat="1" ht="25.5" x14ac:dyDescent="0.2">
      <c r="A329" s="561"/>
      <c r="B329" s="561"/>
      <c r="C329" s="205"/>
      <c r="D329" s="78" t="s">
        <v>1817</v>
      </c>
      <c r="E329" s="353">
        <v>2000</v>
      </c>
      <c r="F329" s="352">
        <f t="shared" si="8"/>
        <v>1200</v>
      </c>
      <c r="G329" s="352">
        <f t="shared" si="9"/>
        <v>1000</v>
      </c>
    </row>
    <row r="330" spans="1:7" s="129" customFormat="1" ht="25.5" x14ac:dyDescent="0.2">
      <c r="A330" s="561"/>
      <c r="B330" s="561"/>
      <c r="C330" s="205"/>
      <c r="D330" s="78" t="s">
        <v>1818</v>
      </c>
      <c r="E330" s="353">
        <v>3000</v>
      </c>
      <c r="F330" s="352">
        <f t="shared" si="8"/>
        <v>1800</v>
      </c>
      <c r="G330" s="352">
        <f t="shared" si="9"/>
        <v>1500</v>
      </c>
    </row>
    <row r="331" spans="1:7" s="129" customFormat="1" ht="25.5" x14ac:dyDescent="0.2">
      <c r="A331" s="561"/>
      <c r="B331" s="561"/>
      <c r="C331" s="205"/>
      <c r="D331" s="78" t="s">
        <v>1819</v>
      </c>
      <c r="E331" s="353">
        <v>2000</v>
      </c>
      <c r="F331" s="352">
        <f t="shared" si="8"/>
        <v>1200</v>
      </c>
      <c r="G331" s="352">
        <f t="shared" si="9"/>
        <v>1000</v>
      </c>
    </row>
    <row r="332" spans="1:7" s="129" customFormat="1" ht="25.5" x14ac:dyDescent="0.2">
      <c r="A332" s="561"/>
      <c r="B332" s="561"/>
      <c r="C332" s="205"/>
      <c r="D332" s="78" t="s">
        <v>1820</v>
      </c>
      <c r="E332" s="353">
        <v>2000</v>
      </c>
      <c r="F332" s="352">
        <f t="shared" ref="F332:F395" si="10">IFERROR(E332*0.6,0)</f>
        <v>1200</v>
      </c>
      <c r="G332" s="352">
        <f t="shared" ref="G332:G395" si="11">IFERROR(E332*0.5,0)</f>
        <v>1000</v>
      </c>
    </row>
    <row r="333" spans="1:7" s="129" customFormat="1" x14ac:dyDescent="0.2">
      <c r="A333" s="561"/>
      <c r="B333" s="561"/>
      <c r="C333" s="205"/>
      <c r="D333" s="78" t="s">
        <v>1821</v>
      </c>
      <c r="E333" s="353">
        <v>2200</v>
      </c>
      <c r="F333" s="352">
        <f t="shared" si="10"/>
        <v>1320</v>
      </c>
      <c r="G333" s="352">
        <f t="shared" si="11"/>
        <v>1100</v>
      </c>
    </row>
    <row r="334" spans="1:7" s="129" customFormat="1" ht="25.5" x14ac:dyDescent="0.2">
      <c r="A334" s="561"/>
      <c r="B334" s="561"/>
      <c r="C334" s="205"/>
      <c r="D334" s="78" t="s">
        <v>1822</v>
      </c>
      <c r="E334" s="353">
        <v>2200</v>
      </c>
      <c r="F334" s="352">
        <f t="shared" si="10"/>
        <v>1320</v>
      </c>
      <c r="G334" s="352">
        <f t="shared" si="11"/>
        <v>1100</v>
      </c>
    </row>
    <row r="335" spans="1:7" s="129" customFormat="1" ht="25.5" x14ac:dyDescent="0.2">
      <c r="A335" s="561"/>
      <c r="B335" s="561"/>
      <c r="C335" s="205"/>
      <c r="D335" s="78" t="s">
        <v>1823</v>
      </c>
      <c r="E335" s="353">
        <v>3000</v>
      </c>
      <c r="F335" s="352">
        <f t="shared" si="10"/>
        <v>1800</v>
      </c>
      <c r="G335" s="352">
        <f t="shared" si="11"/>
        <v>1500</v>
      </c>
    </row>
    <row r="336" spans="1:7" s="129" customFormat="1" x14ac:dyDescent="0.2">
      <c r="A336" s="561"/>
      <c r="B336" s="561"/>
      <c r="C336" s="205"/>
      <c r="D336" s="78" t="s">
        <v>1824</v>
      </c>
      <c r="E336" s="353">
        <v>2500</v>
      </c>
      <c r="F336" s="352">
        <f t="shared" si="10"/>
        <v>1500</v>
      </c>
      <c r="G336" s="352">
        <f t="shared" si="11"/>
        <v>1250</v>
      </c>
    </row>
    <row r="337" spans="1:7" s="129" customFormat="1" x14ac:dyDescent="0.2">
      <c r="A337" s="561"/>
      <c r="B337" s="561"/>
      <c r="C337" s="205"/>
      <c r="D337" s="78" t="s">
        <v>1827</v>
      </c>
      <c r="E337" s="353">
        <v>3000</v>
      </c>
      <c r="F337" s="352">
        <f t="shared" si="10"/>
        <v>1800</v>
      </c>
      <c r="G337" s="352">
        <f t="shared" si="11"/>
        <v>1500</v>
      </c>
    </row>
    <row r="338" spans="1:7" s="129" customFormat="1" ht="25.5" x14ac:dyDescent="0.2">
      <c r="A338" s="561"/>
      <c r="B338" s="561"/>
      <c r="C338" s="205"/>
      <c r="D338" s="78" t="s">
        <v>1828</v>
      </c>
      <c r="E338" s="353">
        <v>2000</v>
      </c>
      <c r="F338" s="352">
        <f t="shared" si="10"/>
        <v>1200</v>
      </c>
      <c r="G338" s="352">
        <f t="shared" si="11"/>
        <v>1000</v>
      </c>
    </row>
    <row r="339" spans="1:7" s="129" customFormat="1" ht="25.5" x14ac:dyDescent="0.2">
      <c r="A339" s="561"/>
      <c r="B339" s="561"/>
      <c r="C339" s="205"/>
      <c r="D339" s="78" t="s">
        <v>1829</v>
      </c>
      <c r="E339" s="353">
        <v>2000</v>
      </c>
      <c r="F339" s="352">
        <f t="shared" si="10"/>
        <v>1200</v>
      </c>
      <c r="G339" s="352">
        <f t="shared" si="11"/>
        <v>1000</v>
      </c>
    </row>
    <row r="340" spans="1:7" s="129" customFormat="1" ht="25.5" x14ac:dyDescent="0.2">
      <c r="A340" s="561"/>
      <c r="B340" s="561"/>
      <c r="C340" s="205"/>
      <c r="D340" s="78" t="s">
        <v>1830</v>
      </c>
      <c r="E340" s="353">
        <v>3000</v>
      </c>
      <c r="F340" s="352">
        <f t="shared" si="10"/>
        <v>1800</v>
      </c>
      <c r="G340" s="352">
        <f t="shared" si="11"/>
        <v>1500</v>
      </c>
    </row>
    <row r="341" spans="1:7" s="129" customFormat="1" ht="25.5" x14ac:dyDescent="0.2">
      <c r="A341" s="561"/>
      <c r="B341" s="561"/>
      <c r="C341" s="205"/>
      <c r="D341" s="78" t="s">
        <v>1831</v>
      </c>
      <c r="E341" s="353">
        <v>3000</v>
      </c>
      <c r="F341" s="352">
        <f t="shared" si="10"/>
        <v>1800</v>
      </c>
      <c r="G341" s="352">
        <f t="shared" si="11"/>
        <v>1500</v>
      </c>
    </row>
    <row r="342" spans="1:7" s="129" customFormat="1" ht="25.5" x14ac:dyDescent="0.2">
      <c r="A342" s="561"/>
      <c r="B342" s="561"/>
      <c r="C342" s="205"/>
      <c r="D342" s="78" t="s">
        <v>1832</v>
      </c>
      <c r="E342" s="353">
        <v>3000</v>
      </c>
      <c r="F342" s="352">
        <f t="shared" si="10"/>
        <v>1800</v>
      </c>
      <c r="G342" s="352">
        <f t="shared" si="11"/>
        <v>1500</v>
      </c>
    </row>
    <row r="343" spans="1:7" s="129" customFormat="1" ht="38.25" x14ac:dyDescent="0.2">
      <c r="A343" s="561"/>
      <c r="B343" s="561"/>
      <c r="C343" s="205"/>
      <c r="D343" s="78" t="s">
        <v>1833</v>
      </c>
      <c r="E343" s="353">
        <v>3000</v>
      </c>
      <c r="F343" s="352">
        <f t="shared" si="10"/>
        <v>1800</v>
      </c>
      <c r="G343" s="352">
        <f t="shared" si="11"/>
        <v>1500</v>
      </c>
    </row>
    <row r="344" spans="1:7" s="129" customFormat="1" ht="25.5" x14ac:dyDescent="0.2">
      <c r="A344" s="561"/>
      <c r="B344" s="561" t="s">
        <v>1842</v>
      </c>
      <c r="C344" s="205"/>
      <c r="D344" s="78" t="s">
        <v>1843</v>
      </c>
      <c r="E344" s="353">
        <v>1500</v>
      </c>
      <c r="F344" s="352">
        <f t="shared" si="10"/>
        <v>900</v>
      </c>
      <c r="G344" s="352">
        <f t="shared" si="11"/>
        <v>750</v>
      </c>
    </row>
    <row r="345" spans="1:7" s="129" customFormat="1" ht="25.5" x14ac:dyDescent="0.2">
      <c r="A345" s="561"/>
      <c r="B345" s="561"/>
      <c r="C345" s="205"/>
      <c r="D345" s="78" t="s">
        <v>1844</v>
      </c>
      <c r="E345" s="353">
        <v>1300</v>
      </c>
      <c r="F345" s="352">
        <f t="shared" si="10"/>
        <v>780</v>
      </c>
      <c r="G345" s="352">
        <f t="shared" si="11"/>
        <v>650</v>
      </c>
    </row>
    <row r="346" spans="1:7" s="129" customFormat="1" ht="25.5" x14ac:dyDescent="0.2">
      <c r="A346" s="561"/>
      <c r="B346" s="561"/>
      <c r="C346" s="205"/>
      <c r="D346" s="78" t="s">
        <v>1845</v>
      </c>
      <c r="E346" s="353">
        <v>1000</v>
      </c>
      <c r="F346" s="352">
        <f t="shared" si="10"/>
        <v>600</v>
      </c>
      <c r="G346" s="352">
        <f t="shared" si="11"/>
        <v>500</v>
      </c>
    </row>
    <row r="347" spans="1:7" s="129" customFormat="1" x14ac:dyDescent="0.2">
      <c r="A347" s="561"/>
      <c r="B347" s="561" t="s">
        <v>1811</v>
      </c>
      <c r="C347" s="205"/>
      <c r="D347" s="78" t="s">
        <v>1825</v>
      </c>
      <c r="E347" s="353">
        <v>1000</v>
      </c>
      <c r="F347" s="352">
        <f t="shared" si="10"/>
        <v>600</v>
      </c>
      <c r="G347" s="352">
        <f t="shared" si="11"/>
        <v>500</v>
      </c>
    </row>
    <row r="348" spans="1:7" s="129" customFormat="1" x14ac:dyDescent="0.2">
      <c r="A348" s="561"/>
      <c r="B348" s="561"/>
      <c r="C348" s="205"/>
      <c r="D348" s="78" t="s">
        <v>1826</v>
      </c>
      <c r="E348" s="353">
        <v>800</v>
      </c>
      <c r="F348" s="352">
        <f t="shared" si="10"/>
        <v>480</v>
      </c>
      <c r="G348" s="352">
        <f t="shared" si="11"/>
        <v>400</v>
      </c>
    </row>
    <row r="349" spans="1:7" s="129" customFormat="1" x14ac:dyDescent="0.2">
      <c r="A349" s="561"/>
      <c r="B349" s="561"/>
      <c r="C349" s="205"/>
      <c r="D349" s="78" t="s">
        <v>1712</v>
      </c>
      <c r="E349" s="353">
        <v>800</v>
      </c>
      <c r="F349" s="352">
        <f t="shared" si="10"/>
        <v>480</v>
      </c>
      <c r="G349" s="352">
        <f t="shared" si="11"/>
        <v>400</v>
      </c>
    </row>
    <row r="350" spans="1:7" s="129" customFormat="1" x14ac:dyDescent="0.2">
      <c r="A350" s="562"/>
      <c r="B350" s="562"/>
      <c r="C350" s="205"/>
      <c r="D350" s="78" t="s">
        <v>1713</v>
      </c>
      <c r="E350" s="353">
        <v>500</v>
      </c>
      <c r="F350" s="352">
        <f t="shared" si="10"/>
        <v>300</v>
      </c>
      <c r="G350" s="352">
        <f t="shared" si="11"/>
        <v>250</v>
      </c>
    </row>
    <row r="351" spans="1:7" s="129" customFormat="1" x14ac:dyDescent="0.2">
      <c r="A351" s="205"/>
      <c r="B351" s="205" t="s">
        <v>96</v>
      </c>
      <c r="C351" s="205"/>
      <c r="D351" s="75" t="s">
        <v>7544</v>
      </c>
      <c r="E351" s="353"/>
      <c r="F351" s="352">
        <f t="shared" si="10"/>
        <v>0</v>
      </c>
      <c r="G351" s="352">
        <f t="shared" si="11"/>
        <v>0</v>
      </c>
    </row>
    <row r="352" spans="1:7" s="129" customFormat="1" x14ac:dyDescent="0.2">
      <c r="A352" s="560" t="s">
        <v>139</v>
      </c>
      <c r="B352" s="560" t="s">
        <v>1842</v>
      </c>
      <c r="C352" s="205"/>
      <c r="D352" s="75" t="s">
        <v>7545</v>
      </c>
      <c r="E352" s="353"/>
      <c r="F352" s="352">
        <f t="shared" si="10"/>
        <v>0</v>
      </c>
      <c r="G352" s="352">
        <f t="shared" si="11"/>
        <v>0</v>
      </c>
    </row>
    <row r="353" spans="1:7" s="129" customFormat="1" ht="25.5" x14ac:dyDescent="0.2">
      <c r="A353" s="561"/>
      <c r="B353" s="561"/>
      <c r="C353" s="16"/>
      <c r="D353" s="78" t="s">
        <v>7576</v>
      </c>
      <c r="E353" s="353"/>
      <c r="F353" s="352">
        <f t="shared" si="10"/>
        <v>0</v>
      </c>
      <c r="G353" s="352">
        <f t="shared" si="11"/>
        <v>0</v>
      </c>
    </row>
    <row r="354" spans="1:7" s="129" customFormat="1" ht="25.5" x14ac:dyDescent="0.2">
      <c r="A354" s="561"/>
      <c r="B354" s="561"/>
      <c r="C354" s="205"/>
      <c r="D354" s="78" t="s">
        <v>7577</v>
      </c>
      <c r="E354" s="353"/>
      <c r="F354" s="352">
        <f t="shared" si="10"/>
        <v>0</v>
      </c>
      <c r="G354" s="352">
        <f t="shared" si="11"/>
        <v>0</v>
      </c>
    </row>
    <row r="355" spans="1:7" s="129" customFormat="1" x14ac:dyDescent="0.2">
      <c r="A355" s="561"/>
      <c r="B355" s="561"/>
      <c r="C355" s="205"/>
      <c r="D355" s="78" t="s">
        <v>7578</v>
      </c>
      <c r="E355" s="353"/>
      <c r="F355" s="352">
        <f t="shared" si="10"/>
        <v>0</v>
      </c>
      <c r="G355" s="352">
        <f t="shared" si="11"/>
        <v>0</v>
      </c>
    </row>
    <row r="356" spans="1:7" s="129" customFormat="1" x14ac:dyDescent="0.2">
      <c r="A356" s="562"/>
      <c r="B356" s="562"/>
      <c r="C356" s="205"/>
      <c r="D356" s="78" t="s">
        <v>7579</v>
      </c>
      <c r="E356" s="353"/>
      <c r="F356" s="352">
        <f t="shared" si="10"/>
        <v>0</v>
      </c>
      <c r="G356" s="352">
        <f t="shared" si="11"/>
        <v>0</v>
      </c>
    </row>
    <row r="357" spans="1:7" s="129" customFormat="1" x14ac:dyDescent="0.2">
      <c r="A357" s="16">
        <v>8</v>
      </c>
      <c r="B357" s="16">
        <v>8</v>
      </c>
      <c r="C357" s="205"/>
      <c r="D357" s="75" t="s">
        <v>1848</v>
      </c>
      <c r="E357" s="353"/>
      <c r="F357" s="352">
        <f t="shared" si="10"/>
        <v>0</v>
      </c>
      <c r="G357" s="352">
        <f t="shared" si="11"/>
        <v>0</v>
      </c>
    </row>
    <row r="358" spans="1:7" s="129" customFormat="1" ht="25.5" x14ac:dyDescent="0.2">
      <c r="A358" s="205" t="s">
        <v>98</v>
      </c>
      <c r="B358" s="205" t="s">
        <v>98</v>
      </c>
      <c r="C358" s="205"/>
      <c r="D358" s="77" t="s">
        <v>2093</v>
      </c>
      <c r="E358" s="353">
        <v>7500</v>
      </c>
      <c r="F358" s="352">
        <f t="shared" si="10"/>
        <v>4500</v>
      </c>
      <c r="G358" s="352">
        <f t="shared" si="11"/>
        <v>3750</v>
      </c>
    </row>
    <row r="359" spans="1:7" s="129" customFormat="1" x14ac:dyDescent="0.2">
      <c r="A359" s="560" t="s">
        <v>99</v>
      </c>
      <c r="B359" s="560" t="s">
        <v>99</v>
      </c>
      <c r="C359" s="205"/>
      <c r="D359" s="76" t="s">
        <v>1709</v>
      </c>
      <c r="E359" s="353"/>
      <c r="F359" s="352">
        <f t="shared" si="10"/>
        <v>0</v>
      </c>
      <c r="G359" s="352">
        <f t="shared" si="11"/>
        <v>0</v>
      </c>
    </row>
    <row r="360" spans="1:7" s="129" customFormat="1" ht="39.75" x14ac:dyDescent="0.2">
      <c r="A360" s="561"/>
      <c r="B360" s="561"/>
      <c r="C360" s="205"/>
      <c r="D360" s="77" t="s">
        <v>8537</v>
      </c>
      <c r="E360" s="353"/>
      <c r="F360" s="352">
        <f t="shared" si="10"/>
        <v>0</v>
      </c>
      <c r="G360" s="352">
        <f t="shared" si="11"/>
        <v>0</v>
      </c>
    </row>
    <row r="361" spans="1:7" s="129" customFormat="1" ht="25.5" x14ac:dyDescent="0.2">
      <c r="A361" s="561"/>
      <c r="B361" s="561"/>
      <c r="C361" s="205"/>
      <c r="D361" s="77" t="s">
        <v>1849</v>
      </c>
      <c r="E361" s="353">
        <v>2100</v>
      </c>
      <c r="F361" s="352">
        <f t="shared" si="10"/>
        <v>1260</v>
      </c>
      <c r="G361" s="352">
        <f t="shared" si="11"/>
        <v>1050</v>
      </c>
    </row>
    <row r="362" spans="1:7" s="129" customFormat="1" ht="25.5" x14ac:dyDescent="0.2">
      <c r="A362" s="561"/>
      <c r="B362" s="561"/>
      <c r="C362" s="205"/>
      <c r="D362" s="77" t="s">
        <v>1850</v>
      </c>
      <c r="E362" s="353">
        <v>1500</v>
      </c>
      <c r="F362" s="352">
        <f t="shared" si="10"/>
        <v>900</v>
      </c>
      <c r="G362" s="352">
        <f t="shared" si="11"/>
        <v>750</v>
      </c>
    </row>
    <row r="363" spans="1:7" s="129" customFormat="1" ht="25.5" x14ac:dyDescent="0.2">
      <c r="A363" s="561"/>
      <c r="B363" s="561"/>
      <c r="C363" s="205"/>
      <c r="D363" s="77" t="s">
        <v>1851</v>
      </c>
      <c r="E363" s="353">
        <v>1500</v>
      </c>
      <c r="F363" s="352">
        <f t="shared" si="10"/>
        <v>900</v>
      </c>
      <c r="G363" s="352">
        <f t="shared" si="11"/>
        <v>750</v>
      </c>
    </row>
    <row r="364" spans="1:7" s="129" customFormat="1" ht="25.5" x14ac:dyDescent="0.2">
      <c r="A364" s="561"/>
      <c r="B364" s="561"/>
      <c r="C364" s="205"/>
      <c r="D364" s="77" t="s">
        <v>1852</v>
      </c>
      <c r="E364" s="353">
        <v>1300</v>
      </c>
      <c r="F364" s="352">
        <f t="shared" si="10"/>
        <v>780</v>
      </c>
      <c r="G364" s="352">
        <f t="shared" si="11"/>
        <v>650</v>
      </c>
    </row>
    <row r="365" spans="1:7" s="129" customFormat="1" ht="26.25" x14ac:dyDescent="0.2">
      <c r="A365" s="561"/>
      <c r="B365" s="561"/>
      <c r="C365" s="205"/>
      <c r="D365" s="77" t="s">
        <v>2094</v>
      </c>
      <c r="E365" s="353"/>
      <c r="F365" s="352">
        <f t="shared" si="10"/>
        <v>0</v>
      </c>
      <c r="G365" s="352">
        <f t="shared" si="11"/>
        <v>0</v>
      </c>
    </row>
    <row r="366" spans="1:7" s="129" customFormat="1" ht="26.25" x14ac:dyDescent="0.2">
      <c r="A366" s="561"/>
      <c r="B366" s="561"/>
      <c r="C366" s="205"/>
      <c r="D366" s="77" t="s">
        <v>8538</v>
      </c>
      <c r="E366" s="353"/>
      <c r="F366" s="352">
        <f t="shared" si="10"/>
        <v>0</v>
      </c>
      <c r="G366" s="352">
        <f t="shared" si="11"/>
        <v>0</v>
      </c>
    </row>
    <row r="367" spans="1:7" s="129" customFormat="1" ht="25.5" x14ac:dyDescent="0.2">
      <c r="A367" s="561"/>
      <c r="B367" s="561"/>
      <c r="C367" s="205"/>
      <c r="D367" s="77" t="s">
        <v>1853</v>
      </c>
      <c r="E367" s="353">
        <v>1500</v>
      </c>
      <c r="F367" s="352">
        <f t="shared" si="10"/>
        <v>900</v>
      </c>
      <c r="G367" s="352">
        <f t="shared" si="11"/>
        <v>750</v>
      </c>
    </row>
    <row r="368" spans="1:7" s="129" customFormat="1" ht="26.25" x14ac:dyDescent="0.2">
      <c r="A368" s="561"/>
      <c r="B368" s="561"/>
      <c r="C368" s="205"/>
      <c r="D368" s="77" t="s">
        <v>8539</v>
      </c>
      <c r="E368" s="353"/>
      <c r="F368" s="352">
        <f t="shared" si="10"/>
        <v>0</v>
      </c>
      <c r="G368" s="352">
        <f t="shared" si="11"/>
        <v>0</v>
      </c>
    </row>
    <row r="369" spans="1:7" s="129" customFormat="1" ht="25.5" x14ac:dyDescent="0.2">
      <c r="A369" s="561"/>
      <c r="B369" s="561"/>
      <c r="C369" s="205"/>
      <c r="D369" s="77" t="s">
        <v>7546</v>
      </c>
      <c r="E369" s="353">
        <v>1500</v>
      </c>
      <c r="F369" s="352">
        <f t="shared" si="10"/>
        <v>900</v>
      </c>
      <c r="G369" s="352">
        <f t="shared" si="11"/>
        <v>750</v>
      </c>
    </row>
    <row r="370" spans="1:7" s="129" customFormat="1" ht="25.5" x14ac:dyDescent="0.2">
      <c r="A370" s="561"/>
      <c r="B370" s="561"/>
      <c r="C370" s="205"/>
      <c r="D370" s="77" t="s">
        <v>1854</v>
      </c>
      <c r="E370" s="353">
        <v>1500</v>
      </c>
      <c r="F370" s="352">
        <f t="shared" si="10"/>
        <v>900</v>
      </c>
      <c r="G370" s="352">
        <f t="shared" si="11"/>
        <v>750</v>
      </c>
    </row>
    <row r="371" spans="1:7" s="129" customFormat="1" ht="26.25" x14ac:dyDescent="0.2">
      <c r="A371" s="561"/>
      <c r="B371" s="561"/>
      <c r="C371" s="205"/>
      <c r="D371" s="77" t="s">
        <v>8540</v>
      </c>
      <c r="E371" s="353"/>
      <c r="F371" s="352">
        <f t="shared" si="10"/>
        <v>0</v>
      </c>
      <c r="G371" s="352">
        <f t="shared" si="11"/>
        <v>0</v>
      </c>
    </row>
    <row r="372" spans="1:7" s="129" customFormat="1" ht="25.5" x14ac:dyDescent="0.2">
      <c r="A372" s="561"/>
      <c r="B372" s="561"/>
      <c r="C372" s="205"/>
      <c r="D372" s="77" t="s">
        <v>7547</v>
      </c>
      <c r="E372" s="353">
        <v>1500</v>
      </c>
      <c r="F372" s="352">
        <f t="shared" si="10"/>
        <v>900</v>
      </c>
      <c r="G372" s="352">
        <f t="shared" si="11"/>
        <v>750</v>
      </c>
    </row>
    <row r="373" spans="1:7" s="129" customFormat="1" ht="26.25" x14ac:dyDescent="0.2">
      <c r="A373" s="561"/>
      <c r="B373" s="561"/>
      <c r="C373" s="205"/>
      <c r="D373" s="77" t="s">
        <v>8541</v>
      </c>
      <c r="E373" s="353"/>
      <c r="F373" s="352">
        <f t="shared" si="10"/>
        <v>0</v>
      </c>
      <c r="G373" s="352">
        <f t="shared" si="11"/>
        <v>0</v>
      </c>
    </row>
    <row r="374" spans="1:7" s="129" customFormat="1" x14ac:dyDescent="0.2">
      <c r="A374" s="561"/>
      <c r="B374" s="561"/>
      <c r="C374" s="205"/>
      <c r="D374" s="77" t="s">
        <v>1855</v>
      </c>
      <c r="E374" s="353">
        <v>1500</v>
      </c>
      <c r="F374" s="352">
        <f t="shared" si="10"/>
        <v>900</v>
      </c>
      <c r="G374" s="352">
        <f t="shared" si="11"/>
        <v>750</v>
      </c>
    </row>
    <row r="375" spans="1:7" s="129" customFormat="1" ht="26.25" x14ac:dyDescent="0.2">
      <c r="A375" s="561"/>
      <c r="B375" s="561"/>
      <c r="C375" s="205"/>
      <c r="D375" s="77" t="s">
        <v>8542</v>
      </c>
      <c r="E375" s="353">
        <v>1500</v>
      </c>
      <c r="F375" s="352">
        <f t="shared" si="10"/>
        <v>900</v>
      </c>
      <c r="G375" s="352">
        <f t="shared" si="11"/>
        <v>750</v>
      </c>
    </row>
    <row r="376" spans="1:7" s="129" customFormat="1" ht="26.25" x14ac:dyDescent="0.2">
      <c r="A376" s="561"/>
      <c r="B376" s="561"/>
      <c r="C376" s="205"/>
      <c r="D376" s="77" t="s">
        <v>8543</v>
      </c>
      <c r="E376" s="353"/>
      <c r="F376" s="352">
        <f t="shared" si="10"/>
        <v>0</v>
      </c>
      <c r="G376" s="352">
        <f t="shared" si="11"/>
        <v>0</v>
      </c>
    </row>
    <row r="377" spans="1:7" s="129" customFormat="1" ht="25.5" x14ac:dyDescent="0.2">
      <c r="A377" s="561"/>
      <c r="B377" s="561"/>
      <c r="C377" s="205"/>
      <c r="D377" s="77" t="s">
        <v>7548</v>
      </c>
      <c r="E377" s="353">
        <v>1500</v>
      </c>
      <c r="F377" s="352">
        <f t="shared" si="10"/>
        <v>900</v>
      </c>
      <c r="G377" s="352">
        <f t="shared" si="11"/>
        <v>750</v>
      </c>
    </row>
    <row r="378" spans="1:7" s="129" customFormat="1" ht="25.5" x14ac:dyDescent="0.2">
      <c r="A378" s="561"/>
      <c r="B378" s="561"/>
      <c r="C378" s="205"/>
      <c r="D378" s="77" t="s">
        <v>1591</v>
      </c>
      <c r="E378" s="353">
        <v>1200</v>
      </c>
      <c r="F378" s="352">
        <f t="shared" si="10"/>
        <v>720</v>
      </c>
      <c r="G378" s="352">
        <f t="shared" si="11"/>
        <v>600</v>
      </c>
    </row>
    <row r="379" spans="1:7" s="129" customFormat="1" x14ac:dyDescent="0.2">
      <c r="A379" s="561"/>
      <c r="B379" s="561"/>
      <c r="C379" s="205"/>
      <c r="D379" s="77" t="s">
        <v>8952</v>
      </c>
      <c r="E379" s="353">
        <v>1000</v>
      </c>
      <c r="F379" s="352">
        <f t="shared" si="10"/>
        <v>600</v>
      </c>
      <c r="G379" s="352">
        <f t="shared" si="11"/>
        <v>500</v>
      </c>
    </row>
    <row r="380" spans="1:7" s="129" customFormat="1" x14ac:dyDescent="0.2">
      <c r="A380" s="561"/>
      <c r="B380" s="561"/>
      <c r="C380" s="205"/>
      <c r="D380" s="77" t="s">
        <v>1712</v>
      </c>
      <c r="E380" s="353">
        <v>1000</v>
      </c>
      <c r="F380" s="352">
        <f t="shared" si="10"/>
        <v>600</v>
      </c>
      <c r="G380" s="352">
        <f t="shared" si="11"/>
        <v>500</v>
      </c>
    </row>
    <row r="381" spans="1:7" s="129" customFormat="1" x14ac:dyDescent="0.2">
      <c r="A381" s="562"/>
      <c r="B381" s="562"/>
      <c r="C381" s="205"/>
      <c r="D381" s="77" t="s">
        <v>1713</v>
      </c>
      <c r="E381" s="353">
        <v>500</v>
      </c>
      <c r="F381" s="352">
        <f t="shared" si="10"/>
        <v>300</v>
      </c>
      <c r="G381" s="352">
        <f t="shared" si="11"/>
        <v>250</v>
      </c>
    </row>
    <row r="382" spans="1:7" s="131" customFormat="1" x14ac:dyDescent="0.2">
      <c r="A382" s="560" t="s">
        <v>100</v>
      </c>
      <c r="B382" s="560" t="s">
        <v>100</v>
      </c>
      <c r="C382" s="16"/>
      <c r="D382" s="76" t="s">
        <v>1856</v>
      </c>
      <c r="E382" s="353"/>
      <c r="F382" s="352">
        <f t="shared" si="10"/>
        <v>0</v>
      </c>
      <c r="G382" s="352">
        <f t="shared" si="11"/>
        <v>0</v>
      </c>
    </row>
    <row r="383" spans="1:7" s="129" customFormat="1" x14ac:dyDescent="0.2">
      <c r="A383" s="561"/>
      <c r="B383" s="561"/>
      <c r="C383" s="205"/>
      <c r="D383" s="77" t="s">
        <v>1857</v>
      </c>
      <c r="E383" s="353">
        <v>4000</v>
      </c>
      <c r="F383" s="352">
        <f t="shared" si="10"/>
        <v>2400</v>
      </c>
      <c r="G383" s="352">
        <f t="shared" si="11"/>
        <v>2000</v>
      </c>
    </row>
    <row r="384" spans="1:7" s="129" customFormat="1" x14ac:dyDescent="0.2">
      <c r="A384" s="562"/>
      <c r="B384" s="562"/>
      <c r="C384" s="369"/>
      <c r="D384" s="77" t="s">
        <v>1858</v>
      </c>
      <c r="E384" s="353">
        <v>3000</v>
      </c>
      <c r="F384" s="352">
        <f t="shared" si="10"/>
        <v>1800</v>
      </c>
      <c r="G384" s="352">
        <f t="shared" si="11"/>
        <v>1500</v>
      </c>
    </row>
    <row r="385" spans="1:7" s="129" customFormat="1" x14ac:dyDescent="0.2">
      <c r="A385" s="205" t="s">
        <v>101</v>
      </c>
      <c r="B385" s="205"/>
      <c r="C385" s="205"/>
      <c r="D385" s="77" t="s">
        <v>1859</v>
      </c>
      <c r="E385" s="353">
        <v>3500</v>
      </c>
      <c r="F385" s="352">
        <f t="shared" si="10"/>
        <v>2100</v>
      </c>
      <c r="G385" s="352">
        <f t="shared" si="11"/>
        <v>1750</v>
      </c>
    </row>
    <row r="386" spans="1:7" s="129" customFormat="1" x14ac:dyDescent="0.2">
      <c r="A386" s="16">
        <v>9</v>
      </c>
      <c r="B386" s="16">
        <v>9</v>
      </c>
      <c r="C386" s="205">
        <v>6</v>
      </c>
      <c r="D386" s="75" t="s">
        <v>1860</v>
      </c>
      <c r="E386" s="353"/>
      <c r="F386" s="352">
        <f t="shared" si="10"/>
        <v>0</v>
      </c>
      <c r="G386" s="352">
        <f t="shared" si="11"/>
        <v>0</v>
      </c>
    </row>
    <row r="387" spans="1:7" s="129" customFormat="1" x14ac:dyDescent="0.2">
      <c r="A387" s="560" t="s">
        <v>105</v>
      </c>
      <c r="B387" s="560" t="s">
        <v>105</v>
      </c>
      <c r="C387" s="205"/>
      <c r="D387" s="75" t="s">
        <v>1861</v>
      </c>
      <c r="E387" s="353"/>
      <c r="F387" s="352">
        <f t="shared" si="10"/>
        <v>0</v>
      </c>
      <c r="G387" s="352">
        <f t="shared" si="11"/>
        <v>0</v>
      </c>
    </row>
    <row r="388" spans="1:7" s="129" customFormat="1" x14ac:dyDescent="0.2">
      <c r="A388" s="561"/>
      <c r="B388" s="561"/>
      <c r="C388" s="205"/>
      <c r="D388" s="78" t="s">
        <v>1862</v>
      </c>
      <c r="E388" s="353">
        <v>4500</v>
      </c>
      <c r="F388" s="352">
        <f t="shared" si="10"/>
        <v>2700</v>
      </c>
      <c r="G388" s="352">
        <f t="shared" si="11"/>
        <v>2250</v>
      </c>
    </row>
    <row r="389" spans="1:7" s="129" customFormat="1" x14ac:dyDescent="0.2">
      <c r="A389" s="561"/>
      <c r="B389" s="561"/>
      <c r="C389" s="205"/>
      <c r="D389" s="78" t="s">
        <v>1863</v>
      </c>
      <c r="E389" s="353">
        <v>5000</v>
      </c>
      <c r="F389" s="352">
        <f t="shared" si="10"/>
        <v>3000</v>
      </c>
      <c r="G389" s="352">
        <f t="shared" si="11"/>
        <v>2500</v>
      </c>
    </row>
    <row r="390" spans="1:7" s="129" customFormat="1" x14ac:dyDescent="0.2">
      <c r="A390" s="562"/>
      <c r="B390" s="562"/>
      <c r="C390" s="205"/>
      <c r="D390" s="78" t="s">
        <v>1864</v>
      </c>
      <c r="E390" s="353">
        <v>4000</v>
      </c>
      <c r="F390" s="352">
        <f t="shared" si="10"/>
        <v>2400</v>
      </c>
      <c r="G390" s="352">
        <f t="shared" si="11"/>
        <v>2000</v>
      </c>
    </row>
    <row r="391" spans="1:7" s="129" customFormat="1" x14ac:dyDescent="0.2">
      <c r="A391" s="205" t="s">
        <v>106</v>
      </c>
      <c r="B391" s="205"/>
      <c r="C391" s="205" t="s">
        <v>92</v>
      </c>
      <c r="D391" s="137" t="s">
        <v>7364</v>
      </c>
      <c r="E391" s="353">
        <v>5000</v>
      </c>
      <c r="F391" s="352">
        <f t="shared" si="10"/>
        <v>3000</v>
      </c>
      <c r="G391" s="352">
        <f t="shared" si="11"/>
        <v>2500</v>
      </c>
    </row>
    <row r="392" spans="1:7" s="129" customFormat="1" x14ac:dyDescent="0.2">
      <c r="A392" s="560" t="s">
        <v>1867</v>
      </c>
      <c r="B392" s="560" t="s">
        <v>106</v>
      </c>
      <c r="C392" s="205"/>
      <c r="D392" s="75" t="s">
        <v>1865</v>
      </c>
      <c r="E392" s="353"/>
      <c r="F392" s="352">
        <f t="shared" si="10"/>
        <v>0</v>
      </c>
      <c r="G392" s="352">
        <f t="shared" si="11"/>
        <v>0</v>
      </c>
    </row>
    <row r="393" spans="1:7" s="129" customFormat="1" x14ac:dyDescent="0.2">
      <c r="A393" s="561"/>
      <c r="B393" s="561"/>
      <c r="C393" s="205"/>
      <c r="D393" s="78" t="s">
        <v>1866</v>
      </c>
      <c r="E393" s="353">
        <v>3000</v>
      </c>
      <c r="F393" s="352">
        <f t="shared" si="10"/>
        <v>1800</v>
      </c>
      <c r="G393" s="352">
        <f t="shared" si="11"/>
        <v>1500</v>
      </c>
    </row>
    <row r="394" spans="1:7" s="129" customFormat="1" x14ac:dyDescent="0.2">
      <c r="A394" s="562"/>
      <c r="B394" s="562"/>
      <c r="C394" s="205"/>
      <c r="D394" s="78" t="s">
        <v>2095</v>
      </c>
      <c r="E394" s="353">
        <v>2000</v>
      </c>
      <c r="F394" s="352">
        <f t="shared" si="10"/>
        <v>1200</v>
      </c>
      <c r="G394" s="352">
        <f t="shared" si="11"/>
        <v>1000</v>
      </c>
    </row>
    <row r="395" spans="1:7" s="129" customFormat="1" x14ac:dyDescent="0.2">
      <c r="A395" s="560" t="s">
        <v>1881</v>
      </c>
      <c r="B395" s="560" t="s">
        <v>1867</v>
      </c>
      <c r="C395" s="205"/>
      <c r="D395" s="75" t="s">
        <v>1868</v>
      </c>
      <c r="E395" s="353"/>
      <c r="F395" s="352">
        <f t="shared" si="10"/>
        <v>0</v>
      </c>
      <c r="G395" s="352">
        <f t="shared" si="11"/>
        <v>0</v>
      </c>
    </row>
    <row r="396" spans="1:7" s="129" customFormat="1" x14ac:dyDescent="0.2">
      <c r="A396" s="561"/>
      <c r="B396" s="561"/>
      <c r="C396" s="205"/>
      <c r="D396" s="78" t="s">
        <v>1869</v>
      </c>
      <c r="E396" s="353">
        <v>1500</v>
      </c>
      <c r="F396" s="352">
        <f t="shared" ref="F396:F459" si="12">IFERROR(E396*0.6,0)</f>
        <v>900</v>
      </c>
      <c r="G396" s="352">
        <f t="shared" ref="G396:G459" si="13">IFERROR(E396*0.5,0)</f>
        <v>750</v>
      </c>
    </row>
    <row r="397" spans="1:7" s="129" customFormat="1" ht="25.5" x14ac:dyDescent="0.2">
      <c r="A397" s="561"/>
      <c r="B397" s="561"/>
      <c r="C397" s="205"/>
      <c r="D397" s="78" t="s">
        <v>1870</v>
      </c>
      <c r="E397" s="353">
        <v>1500</v>
      </c>
      <c r="F397" s="352">
        <f t="shared" si="12"/>
        <v>900</v>
      </c>
      <c r="G397" s="352">
        <f t="shared" si="13"/>
        <v>750</v>
      </c>
    </row>
    <row r="398" spans="1:7" s="129" customFormat="1" x14ac:dyDescent="0.2">
      <c r="A398" s="561"/>
      <c r="B398" s="561"/>
      <c r="C398" s="205"/>
      <c r="D398" s="78" t="s">
        <v>1871</v>
      </c>
      <c r="E398" s="353">
        <v>1200</v>
      </c>
      <c r="F398" s="352">
        <f t="shared" si="12"/>
        <v>720</v>
      </c>
      <c r="G398" s="352">
        <f t="shared" si="13"/>
        <v>600</v>
      </c>
    </row>
    <row r="399" spans="1:7" s="129" customFormat="1" ht="25.5" x14ac:dyDescent="0.2">
      <c r="A399" s="561"/>
      <c r="B399" s="561"/>
      <c r="C399" s="205"/>
      <c r="D399" s="78" t="s">
        <v>1872</v>
      </c>
      <c r="E399" s="353">
        <v>1200</v>
      </c>
      <c r="F399" s="352">
        <f t="shared" si="12"/>
        <v>720</v>
      </c>
      <c r="G399" s="352">
        <f t="shared" si="13"/>
        <v>600</v>
      </c>
    </row>
    <row r="400" spans="1:7" s="129" customFormat="1" ht="25.5" x14ac:dyDescent="0.2">
      <c r="A400" s="561"/>
      <c r="B400" s="561"/>
      <c r="C400" s="205"/>
      <c r="D400" s="78" t="s">
        <v>1873</v>
      </c>
      <c r="E400" s="353">
        <v>1200</v>
      </c>
      <c r="F400" s="352">
        <f t="shared" si="12"/>
        <v>720</v>
      </c>
      <c r="G400" s="352">
        <f t="shared" si="13"/>
        <v>600</v>
      </c>
    </row>
    <row r="401" spans="1:7" s="129" customFormat="1" ht="25.5" x14ac:dyDescent="0.2">
      <c r="A401" s="561"/>
      <c r="B401" s="561"/>
      <c r="C401" s="205"/>
      <c r="D401" s="78" t="s">
        <v>1874</v>
      </c>
      <c r="E401" s="353">
        <v>1200</v>
      </c>
      <c r="F401" s="352">
        <f t="shared" si="12"/>
        <v>720</v>
      </c>
      <c r="G401" s="352">
        <f t="shared" si="13"/>
        <v>600</v>
      </c>
    </row>
    <row r="402" spans="1:7" s="129" customFormat="1" x14ac:dyDescent="0.2">
      <c r="A402" s="561"/>
      <c r="B402" s="561"/>
      <c r="C402" s="205"/>
      <c r="D402" s="78" t="s">
        <v>1875</v>
      </c>
      <c r="E402" s="353">
        <v>1500</v>
      </c>
      <c r="F402" s="352">
        <f t="shared" si="12"/>
        <v>900</v>
      </c>
      <c r="G402" s="352">
        <f t="shared" si="13"/>
        <v>750</v>
      </c>
    </row>
    <row r="403" spans="1:7" s="129" customFormat="1" x14ac:dyDescent="0.2">
      <c r="A403" s="561"/>
      <c r="B403" s="561"/>
      <c r="C403" s="205"/>
      <c r="D403" s="78" t="s">
        <v>1876</v>
      </c>
      <c r="E403" s="353">
        <v>1500</v>
      </c>
      <c r="F403" s="352">
        <f t="shared" si="12"/>
        <v>900</v>
      </c>
      <c r="G403" s="352">
        <f t="shared" si="13"/>
        <v>750</v>
      </c>
    </row>
    <row r="404" spans="1:7" s="129" customFormat="1" x14ac:dyDescent="0.2">
      <c r="A404" s="561"/>
      <c r="B404" s="561"/>
      <c r="C404" s="205"/>
      <c r="D404" s="78" t="s">
        <v>1877</v>
      </c>
      <c r="E404" s="353">
        <v>1200</v>
      </c>
      <c r="F404" s="352">
        <f t="shared" si="12"/>
        <v>720</v>
      </c>
      <c r="G404" s="352">
        <f t="shared" si="13"/>
        <v>600</v>
      </c>
    </row>
    <row r="405" spans="1:7" s="129" customFormat="1" ht="25.5" x14ac:dyDescent="0.2">
      <c r="A405" s="561"/>
      <c r="B405" s="561"/>
      <c r="C405" s="205"/>
      <c r="D405" s="78" t="s">
        <v>1878</v>
      </c>
      <c r="E405" s="353">
        <v>1000</v>
      </c>
      <c r="F405" s="352">
        <f t="shared" si="12"/>
        <v>600</v>
      </c>
      <c r="G405" s="352">
        <f t="shared" si="13"/>
        <v>500</v>
      </c>
    </row>
    <row r="406" spans="1:7" s="129" customFormat="1" ht="25.5" x14ac:dyDescent="0.2">
      <c r="A406" s="561"/>
      <c r="B406" s="561"/>
      <c r="C406" s="16"/>
      <c r="D406" s="78" t="s">
        <v>1879</v>
      </c>
      <c r="E406" s="353">
        <v>700</v>
      </c>
      <c r="F406" s="352">
        <f t="shared" si="12"/>
        <v>420</v>
      </c>
      <c r="G406" s="352">
        <f t="shared" si="13"/>
        <v>350</v>
      </c>
    </row>
    <row r="407" spans="1:7" s="129" customFormat="1" x14ac:dyDescent="0.2">
      <c r="A407" s="561"/>
      <c r="B407" s="561"/>
      <c r="C407" s="205"/>
      <c r="D407" s="78" t="s">
        <v>1880</v>
      </c>
      <c r="E407" s="353">
        <v>700</v>
      </c>
      <c r="F407" s="352">
        <f t="shared" si="12"/>
        <v>420</v>
      </c>
      <c r="G407" s="352">
        <f t="shared" si="13"/>
        <v>350</v>
      </c>
    </row>
    <row r="408" spans="1:7" s="129" customFormat="1" x14ac:dyDescent="0.2">
      <c r="A408" s="562"/>
      <c r="B408" s="562"/>
      <c r="C408" s="205"/>
      <c r="D408" s="78" t="s">
        <v>1594</v>
      </c>
      <c r="E408" s="353">
        <v>500</v>
      </c>
      <c r="F408" s="352">
        <f t="shared" si="12"/>
        <v>300</v>
      </c>
      <c r="G408" s="352">
        <f t="shared" si="13"/>
        <v>250</v>
      </c>
    </row>
    <row r="409" spans="1:7" s="129" customFormat="1" x14ac:dyDescent="0.2">
      <c r="A409" s="16">
        <v>10</v>
      </c>
      <c r="B409" s="16">
        <v>10</v>
      </c>
      <c r="C409" s="205">
        <v>7</v>
      </c>
      <c r="D409" s="75" t="s">
        <v>1882</v>
      </c>
      <c r="E409" s="353"/>
      <c r="F409" s="352">
        <f t="shared" si="12"/>
        <v>0</v>
      </c>
      <c r="G409" s="352">
        <f t="shared" si="13"/>
        <v>0</v>
      </c>
    </row>
    <row r="410" spans="1:7" s="129" customFormat="1" x14ac:dyDescent="0.2">
      <c r="A410" s="560" t="s">
        <v>107</v>
      </c>
      <c r="B410" s="560" t="s">
        <v>107</v>
      </c>
      <c r="C410" s="205"/>
      <c r="D410" s="76" t="s">
        <v>1640</v>
      </c>
      <c r="E410" s="353"/>
      <c r="F410" s="352">
        <f t="shared" si="12"/>
        <v>0</v>
      </c>
      <c r="G410" s="352">
        <f t="shared" si="13"/>
        <v>0</v>
      </c>
    </row>
    <row r="411" spans="1:7" s="129" customFormat="1" ht="25.5" x14ac:dyDescent="0.2">
      <c r="A411" s="561"/>
      <c r="B411" s="561"/>
      <c r="C411" s="205"/>
      <c r="D411" s="77" t="s">
        <v>1883</v>
      </c>
      <c r="E411" s="353">
        <v>7000</v>
      </c>
      <c r="F411" s="352">
        <f t="shared" si="12"/>
        <v>4200</v>
      </c>
      <c r="G411" s="352">
        <f t="shared" si="13"/>
        <v>3500</v>
      </c>
    </row>
    <row r="412" spans="1:7" s="129" customFormat="1" x14ac:dyDescent="0.2">
      <c r="A412" s="561"/>
      <c r="B412" s="561"/>
      <c r="C412" s="205"/>
      <c r="D412" s="77" t="s">
        <v>1884</v>
      </c>
      <c r="E412" s="353">
        <v>7500</v>
      </c>
      <c r="F412" s="352">
        <f t="shared" si="12"/>
        <v>4500</v>
      </c>
      <c r="G412" s="352">
        <f t="shared" si="13"/>
        <v>3750</v>
      </c>
    </row>
    <row r="413" spans="1:7" s="129" customFormat="1" x14ac:dyDescent="0.2">
      <c r="A413" s="561"/>
      <c r="B413" s="561"/>
      <c r="C413" s="205"/>
      <c r="D413" s="77" t="s">
        <v>1885</v>
      </c>
      <c r="E413" s="353">
        <v>7000</v>
      </c>
      <c r="F413" s="352">
        <f t="shared" si="12"/>
        <v>4200</v>
      </c>
      <c r="G413" s="352">
        <f t="shared" si="13"/>
        <v>3500</v>
      </c>
    </row>
    <row r="414" spans="1:7" s="129" customFormat="1" x14ac:dyDescent="0.2">
      <c r="A414" s="561"/>
      <c r="B414" s="561"/>
      <c r="C414" s="205"/>
      <c r="D414" s="77" t="s">
        <v>8544</v>
      </c>
      <c r="E414" s="353">
        <v>7000</v>
      </c>
      <c r="F414" s="352">
        <f t="shared" si="12"/>
        <v>4200</v>
      </c>
      <c r="G414" s="352">
        <f t="shared" si="13"/>
        <v>3500</v>
      </c>
    </row>
    <row r="415" spans="1:7" s="129" customFormat="1" ht="27" x14ac:dyDescent="0.2">
      <c r="A415" s="561"/>
      <c r="B415" s="561"/>
      <c r="C415" s="205"/>
      <c r="D415" s="77" t="s">
        <v>8545</v>
      </c>
      <c r="E415" s="353"/>
      <c r="F415" s="352">
        <f t="shared" si="12"/>
        <v>0</v>
      </c>
      <c r="G415" s="352">
        <f t="shared" si="13"/>
        <v>0</v>
      </c>
    </row>
    <row r="416" spans="1:7" s="129" customFormat="1" x14ac:dyDescent="0.2">
      <c r="A416" s="561"/>
      <c r="B416" s="561"/>
      <c r="C416" s="205"/>
      <c r="D416" s="77" t="s">
        <v>7549</v>
      </c>
      <c r="E416" s="353">
        <v>6000</v>
      </c>
      <c r="F416" s="352">
        <f t="shared" si="12"/>
        <v>3600</v>
      </c>
      <c r="G416" s="352">
        <f t="shared" si="13"/>
        <v>3000</v>
      </c>
    </row>
    <row r="417" spans="1:7" s="129" customFormat="1" ht="25.5" x14ac:dyDescent="0.2">
      <c r="A417" s="562"/>
      <c r="B417" s="562"/>
      <c r="C417" s="205"/>
      <c r="D417" s="77" t="s">
        <v>1886</v>
      </c>
      <c r="E417" s="353">
        <v>3500</v>
      </c>
      <c r="F417" s="352">
        <f t="shared" si="12"/>
        <v>2100</v>
      </c>
      <c r="G417" s="352">
        <f t="shared" si="13"/>
        <v>1750</v>
      </c>
    </row>
    <row r="418" spans="1:7" s="129" customFormat="1" x14ac:dyDescent="0.2">
      <c r="A418" s="560" t="s">
        <v>108</v>
      </c>
      <c r="B418" s="560" t="s">
        <v>108</v>
      </c>
      <c r="C418" s="205"/>
      <c r="D418" s="76" t="s">
        <v>1887</v>
      </c>
      <c r="E418" s="353"/>
      <c r="F418" s="352">
        <f t="shared" si="12"/>
        <v>0</v>
      </c>
      <c r="G418" s="352">
        <f t="shared" si="13"/>
        <v>0</v>
      </c>
    </row>
    <row r="419" spans="1:7" s="129" customFormat="1" ht="26.25" x14ac:dyDescent="0.2">
      <c r="A419" s="561"/>
      <c r="B419" s="561"/>
      <c r="C419" s="205"/>
      <c r="D419" s="77" t="s">
        <v>8546</v>
      </c>
      <c r="E419" s="353"/>
      <c r="F419" s="352">
        <f t="shared" si="12"/>
        <v>0</v>
      </c>
      <c r="G419" s="352">
        <f t="shared" si="13"/>
        <v>0</v>
      </c>
    </row>
    <row r="420" spans="1:7" s="129" customFormat="1" ht="25.5" x14ac:dyDescent="0.2">
      <c r="A420" s="561"/>
      <c r="B420" s="561"/>
      <c r="C420" s="205"/>
      <c r="D420" s="77" t="s">
        <v>1888</v>
      </c>
      <c r="E420" s="353">
        <v>2000</v>
      </c>
      <c r="F420" s="352">
        <f t="shared" si="12"/>
        <v>1200</v>
      </c>
      <c r="G420" s="352">
        <f t="shared" si="13"/>
        <v>1000</v>
      </c>
    </row>
    <row r="421" spans="1:7" s="129" customFormat="1" ht="26.25" x14ac:dyDescent="0.2">
      <c r="A421" s="561"/>
      <c r="B421" s="561"/>
      <c r="C421" s="205"/>
      <c r="D421" s="77" t="s">
        <v>2096</v>
      </c>
      <c r="E421" s="353"/>
      <c r="F421" s="352">
        <f t="shared" si="12"/>
        <v>0</v>
      </c>
      <c r="G421" s="352">
        <f t="shared" si="13"/>
        <v>0</v>
      </c>
    </row>
    <row r="422" spans="1:7" s="129" customFormat="1" ht="26.25" x14ac:dyDescent="0.2">
      <c r="A422" s="561"/>
      <c r="B422" s="561"/>
      <c r="C422" s="205"/>
      <c r="D422" s="77" t="s">
        <v>2097</v>
      </c>
      <c r="E422" s="353"/>
      <c r="F422" s="352">
        <f t="shared" si="12"/>
        <v>0</v>
      </c>
      <c r="G422" s="352">
        <f t="shared" si="13"/>
        <v>0</v>
      </c>
    </row>
    <row r="423" spans="1:7" s="129" customFormat="1" ht="26.25" x14ac:dyDescent="0.2">
      <c r="A423" s="561"/>
      <c r="B423" s="561"/>
      <c r="C423" s="205"/>
      <c r="D423" s="77" t="s">
        <v>2098</v>
      </c>
      <c r="E423" s="353"/>
      <c r="F423" s="352">
        <f t="shared" si="12"/>
        <v>0</v>
      </c>
      <c r="G423" s="352">
        <f t="shared" si="13"/>
        <v>0</v>
      </c>
    </row>
    <row r="424" spans="1:7" s="129" customFormat="1" ht="26.25" x14ac:dyDescent="0.2">
      <c r="A424" s="561"/>
      <c r="B424" s="561"/>
      <c r="C424" s="205"/>
      <c r="D424" s="77" t="s">
        <v>2099</v>
      </c>
      <c r="E424" s="353"/>
      <c r="F424" s="352">
        <f t="shared" si="12"/>
        <v>0</v>
      </c>
      <c r="G424" s="352">
        <f t="shared" si="13"/>
        <v>0</v>
      </c>
    </row>
    <row r="425" spans="1:7" s="129" customFormat="1" ht="26.25" x14ac:dyDescent="0.2">
      <c r="A425" s="561"/>
      <c r="B425" s="561"/>
      <c r="C425" s="205"/>
      <c r="D425" s="77" t="s">
        <v>8547</v>
      </c>
      <c r="E425" s="353"/>
      <c r="F425" s="352">
        <f t="shared" si="12"/>
        <v>0</v>
      </c>
      <c r="G425" s="352">
        <f t="shared" si="13"/>
        <v>0</v>
      </c>
    </row>
    <row r="426" spans="1:7" s="129" customFormat="1" ht="25.5" x14ac:dyDescent="0.2">
      <c r="A426" s="561"/>
      <c r="B426" s="561"/>
      <c r="C426" s="205"/>
      <c r="D426" s="77" t="s">
        <v>1889</v>
      </c>
      <c r="E426" s="353">
        <v>2000</v>
      </c>
      <c r="F426" s="352">
        <f t="shared" si="12"/>
        <v>1200</v>
      </c>
      <c r="G426" s="352">
        <f t="shared" si="13"/>
        <v>1000</v>
      </c>
    </row>
    <row r="427" spans="1:7" s="129" customFormat="1" ht="25.5" x14ac:dyDescent="0.2">
      <c r="A427" s="561"/>
      <c r="B427" s="561"/>
      <c r="C427" s="205"/>
      <c r="D427" s="77" t="s">
        <v>1890</v>
      </c>
      <c r="E427" s="353">
        <v>2000</v>
      </c>
      <c r="F427" s="352">
        <f t="shared" si="12"/>
        <v>1200</v>
      </c>
      <c r="G427" s="352">
        <f t="shared" si="13"/>
        <v>1000</v>
      </c>
    </row>
    <row r="428" spans="1:7" s="129" customFormat="1" ht="26.25" x14ac:dyDescent="0.2">
      <c r="A428" s="561"/>
      <c r="B428" s="561"/>
      <c r="C428" s="205"/>
      <c r="D428" s="77" t="s">
        <v>8548</v>
      </c>
      <c r="E428" s="353"/>
      <c r="F428" s="352">
        <f t="shared" si="12"/>
        <v>0</v>
      </c>
      <c r="G428" s="352">
        <f t="shared" si="13"/>
        <v>0</v>
      </c>
    </row>
    <row r="429" spans="1:7" s="129" customFormat="1" x14ac:dyDescent="0.2">
      <c r="A429" s="561"/>
      <c r="B429" s="561"/>
      <c r="C429" s="205"/>
      <c r="D429" s="77" t="s">
        <v>1891</v>
      </c>
      <c r="E429" s="353">
        <v>2000</v>
      </c>
      <c r="F429" s="352">
        <f t="shared" si="12"/>
        <v>1200</v>
      </c>
      <c r="G429" s="352">
        <f t="shared" si="13"/>
        <v>1000</v>
      </c>
    </row>
    <row r="430" spans="1:7" s="129" customFormat="1" ht="26.25" x14ac:dyDescent="0.2">
      <c r="A430" s="561"/>
      <c r="B430" s="561"/>
      <c r="C430" s="205"/>
      <c r="D430" s="77" t="s">
        <v>2100</v>
      </c>
      <c r="E430" s="353"/>
      <c r="F430" s="352">
        <f t="shared" si="12"/>
        <v>0</v>
      </c>
      <c r="G430" s="352">
        <f t="shared" si="13"/>
        <v>0</v>
      </c>
    </row>
    <row r="431" spans="1:7" s="129" customFormat="1" ht="26.25" x14ac:dyDescent="0.2">
      <c r="A431" s="561"/>
      <c r="B431" s="561"/>
      <c r="C431" s="205"/>
      <c r="D431" s="77" t="s">
        <v>8549</v>
      </c>
      <c r="E431" s="353"/>
      <c r="F431" s="352">
        <f t="shared" si="12"/>
        <v>0</v>
      </c>
      <c r="G431" s="352">
        <f t="shared" si="13"/>
        <v>0</v>
      </c>
    </row>
    <row r="432" spans="1:7" s="129" customFormat="1" ht="25.5" x14ac:dyDescent="0.2">
      <c r="A432" s="561"/>
      <c r="B432" s="561"/>
      <c r="C432" s="205"/>
      <c r="D432" s="77" t="s">
        <v>1892</v>
      </c>
      <c r="E432" s="353">
        <v>2000</v>
      </c>
      <c r="F432" s="352">
        <f t="shared" si="12"/>
        <v>1200</v>
      </c>
      <c r="G432" s="352">
        <f t="shared" si="13"/>
        <v>1000</v>
      </c>
    </row>
    <row r="433" spans="1:7" s="129" customFormat="1" ht="25.5" x14ac:dyDescent="0.2">
      <c r="A433" s="561"/>
      <c r="B433" s="561"/>
      <c r="C433" s="205"/>
      <c r="D433" s="77" t="s">
        <v>7580</v>
      </c>
      <c r="E433" s="353"/>
      <c r="F433" s="352">
        <f t="shared" si="12"/>
        <v>0</v>
      </c>
      <c r="G433" s="352">
        <f t="shared" si="13"/>
        <v>0</v>
      </c>
    </row>
    <row r="434" spans="1:7" s="129" customFormat="1" ht="25.5" x14ac:dyDescent="0.2">
      <c r="A434" s="561"/>
      <c r="B434" s="561"/>
      <c r="C434" s="205"/>
      <c r="D434" s="77" t="s">
        <v>7581</v>
      </c>
      <c r="E434" s="353"/>
      <c r="F434" s="352">
        <f t="shared" si="12"/>
        <v>0</v>
      </c>
      <c r="G434" s="352">
        <f t="shared" si="13"/>
        <v>0</v>
      </c>
    </row>
    <row r="435" spans="1:7" s="129" customFormat="1" ht="25.5" x14ac:dyDescent="0.2">
      <c r="A435" s="561"/>
      <c r="B435" s="561"/>
      <c r="C435" s="205"/>
      <c r="D435" s="77" t="s">
        <v>7582</v>
      </c>
      <c r="E435" s="353"/>
      <c r="F435" s="352">
        <f t="shared" si="12"/>
        <v>0</v>
      </c>
      <c r="G435" s="352">
        <f t="shared" si="13"/>
        <v>0</v>
      </c>
    </row>
    <row r="436" spans="1:7" s="129" customFormat="1" ht="26.25" x14ac:dyDescent="0.2">
      <c r="A436" s="561"/>
      <c r="B436" s="561"/>
      <c r="C436" s="205"/>
      <c r="D436" s="77" t="s">
        <v>8550</v>
      </c>
      <c r="E436" s="353"/>
      <c r="F436" s="352">
        <f t="shared" si="12"/>
        <v>0</v>
      </c>
      <c r="G436" s="352">
        <f t="shared" si="13"/>
        <v>0</v>
      </c>
    </row>
    <row r="437" spans="1:7" s="129" customFormat="1" x14ac:dyDescent="0.2">
      <c r="A437" s="561"/>
      <c r="B437" s="561"/>
      <c r="C437" s="205"/>
      <c r="D437" s="77" t="s">
        <v>1893</v>
      </c>
      <c r="E437" s="353">
        <v>2000</v>
      </c>
      <c r="F437" s="352">
        <f t="shared" si="12"/>
        <v>1200</v>
      </c>
      <c r="G437" s="352">
        <f t="shared" si="13"/>
        <v>1000</v>
      </c>
    </row>
    <row r="438" spans="1:7" s="129" customFormat="1" ht="26.25" x14ac:dyDescent="0.2">
      <c r="A438" s="561"/>
      <c r="B438" s="561"/>
      <c r="C438" s="205"/>
      <c r="D438" s="77" t="s">
        <v>2101</v>
      </c>
      <c r="E438" s="353"/>
      <c r="F438" s="352">
        <f t="shared" si="12"/>
        <v>0</v>
      </c>
      <c r="G438" s="352">
        <f t="shared" si="13"/>
        <v>0</v>
      </c>
    </row>
    <row r="439" spans="1:7" s="129" customFormat="1" ht="26.25" x14ac:dyDescent="0.2">
      <c r="A439" s="561"/>
      <c r="B439" s="561"/>
      <c r="C439" s="205"/>
      <c r="D439" s="77" t="s">
        <v>2102</v>
      </c>
      <c r="E439" s="353"/>
      <c r="F439" s="352">
        <f t="shared" si="12"/>
        <v>0</v>
      </c>
      <c r="G439" s="352">
        <f t="shared" si="13"/>
        <v>0</v>
      </c>
    </row>
    <row r="440" spans="1:7" s="129" customFormat="1" ht="25.5" x14ac:dyDescent="0.2">
      <c r="A440" s="561"/>
      <c r="B440" s="561"/>
      <c r="C440" s="205"/>
      <c r="D440" s="77" t="s">
        <v>1894</v>
      </c>
      <c r="E440" s="353">
        <v>2000</v>
      </c>
      <c r="F440" s="352">
        <f t="shared" si="12"/>
        <v>1200</v>
      </c>
      <c r="G440" s="352">
        <f t="shared" si="13"/>
        <v>1000</v>
      </c>
    </row>
    <row r="441" spans="1:7" s="129" customFormat="1" ht="26.25" x14ac:dyDescent="0.2">
      <c r="A441" s="561"/>
      <c r="B441" s="561"/>
      <c r="C441" s="205"/>
      <c r="D441" s="77" t="s">
        <v>2103</v>
      </c>
      <c r="E441" s="353"/>
      <c r="F441" s="352">
        <f t="shared" si="12"/>
        <v>0</v>
      </c>
      <c r="G441" s="352">
        <f t="shared" si="13"/>
        <v>0</v>
      </c>
    </row>
    <row r="442" spans="1:7" s="129" customFormat="1" ht="25.5" x14ac:dyDescent="0.2">
      <c r="A442" s="561"/>
      <c r="B442" s="561"/>
      <c r="C442" s="205"/>
      <c r="D442" s="77" t="s">
        <v>1895</v>
      </c>
      <c r="E442" s="353">
        <v>2000</v>
      </c>
      <c r="F442" s="352">
        <f t="shared" si="12"/>
        <v>1200</v>
      </c>
      <c r="G442" s="352">
        <f t="shared" si="13"/>
        <v>1000</v>
      </c>
    </row>
    <row r="443" spans="1:7" s="129" customFormat="1" ht="25.5" x14ac:dyDescent="0.2">
      <c r="A443" s="561"/>
      <c r="B443" s="561"/>
      <c r="C443" s="205"/>
      <c r="D443" s="77" t="s">
        <v>1896</v>
      </c>
      <c r="E443" s="353">
        <v>2000</v>
      </c>
      <c r="F443" s="352">
        <f t="shared" si="12"/>
        <v>1200</v>
      </c>
      <c r="G443" s="352">
        <f t="shared" si="13"/>
        <v>1000</v>
      </c>
    </row>
    <row r="444" spans="1:7" s="129" customFormat="1" x14ac:dyDescent="0.2">
      <c r="A444" s="561"/>
      <c r="B444" s="561"/>
      <c r="C444" s="205"/>
      <c r="D444" s="77" t="s">
        <v>1897</v>
      </c>
      <c r="E444" s="353">
        <v>2000</v>
      </c>
      <c r="F444" s="352">
        <f t="shared" si="12"/>
        <v>1200</v>
      </c>
      <c r="G444" s="352">
        <f t="shared" si="13"/>
        <v>1000</v>
      </c>
    </row>
    <row r="445" spans="1:7" s="129" customFormat="1" x14ac:dyDescent="0.2">
      <c r="A445" s="561"/>
      <c r="B445" s="561"/>
      <c r="C445" s="205"/>
      <c r="D445" s="77" t="s">
        <v>1898</v>
      </c>
      <c r="E445" s="353">
        <v>2000</v>
      </c>
      <c r="F445" s="352">
        <f t="shared" si="12"/>
        <v>1200</v>
      </c>
      <c r="G445" s="352">
        <f t="shared" si="13"/>
        <v>1000</v>
      </c>
    </row>
    <row r="446" spans="1:7" s="129" customFormat="1" x14ac:dyDescent="0.2">
      <c r="A446" s="561"/>
      <c r="B446" s="561"/>
      <c r="C446" s="205"/>
      <c r="D446" s="77" t="s">
        <v>1899</v>
      </c>
      <c r="E446" s="353">
        <v>2000</v>
      </c>
      <c r="F446" s="352">
        <f t="shared" si="12"/>
        <v>1200</v>
      </c>
      <c r="G446" s="352">
        <f t="shared" si="13"/>
        <v>1000</v>
      </c>
    </row>
    <row r="447" spans="1:7" s="129" customFormat="1" x14ac:dyDescent="0.2">
      <c r="A447" s="561"/>
      <c r="B447" s="561"/>
      <c r="C447" s="205"/>
      <c r="D447" s="77" t="s">
        <v>1900</v>
      </c>
      <c r="E447" s="353">
        <v>2000</v>
      </c>
      <c r="F447" s="352">
        <f t="shared" si="12"/>
        <v>1200</v>
      </c>
      <c r="G447" s="352">
        <f t="shared" si="13"/>
        <v>1000</v>
      </c>
    </row>
    <row r="448" spans="1:7" s="129" customFormat="1" x14ac:dyDescent="0.2">
      <c r="A448" s="561"/>
      <c r="B448" s="561"/>
      <c r="C448" s="205"/>
      <c r="D448" s="77" t="s">
        <v>1901</v>
      </c>
      <c r="E448" s="353">
        <v>2000</v>
      </c>
      <c r="F448" s="352">
        <f t="shared" si="12"/>
        <v>1200</v>
      </c>
      <c r="G448" s="352">
        <f t="shared" si="13"/>
        <v>1000</v>
      </c>
    </row>
    <row r="449" spans="1:7" s="129" customFormat="1" x14ac:dyDescent="0.2">
      <c r="A449" s="561"/>
      <c r="B449" s="561"/>
      <c r="C449" s="205"/>
      <c r="D449" s="77" t="s">
        <v>1902</v>
      </c>
      <c r="E449" s="353">
        <v>2000</v>
      </c>
      <c r="F449" s="352">
        <f t="shared" si="12"/>
        <v>1200</v>
      </c>
      <c r="G449" s="352">
        <f t="shared" si="13"/>
        <v>1000</v>
      </c>
    </row>
    <row r="450" spans="1:7" s="129" customFormat="1" ht="25.5" x14ac:dyDescent="0.2">
      <c r="A450" s="561"/>
      <c r="B450" s="561"/>
      <c r="C450" s="205"/>
      <c r="D450" s="77" t="s">
        <v>1903</v>
      </c>
      <c r="E450" s="353">
        <v>2000</v>
      </c>
      <c r="F450" s="352">
        <f t="shared" si="12"/>
        <v>1200</v>
      </c>
      <c r="G450" s="352">
        <f t="shared" si="13"/>
        <v>1000</v>
      </c>
    </row>
    <row r="451" spans="1:7" s="129" customFormat="1" ht="25.5" x14ac:dyDescent="0.2">
      <c r="A451" s="561"/>
      <c r="B451" s="561"/>
      <c r="C451" s="205"/>
      <c r="D451" s="77" t="s">
        <v>1904</v>
      </c>
      <c r="E451" s="353">
        <v>2000</v>
      </c>
      <c r="F451" s="352">
        <f t="shared" si="12"/>
        <v>1200</v>
      </c>
      <c r="G451" s="352">
        <f t="shared" si="13"/>
        <v>1000</v>
      </c>
    </row>
    <row r="452" spans="1:7" s="129" customFormat="1" ht="26.25" x14ac:dyDescent="0.2">
      <c r="A452" s="561"/>
      <c r="B452" s="561"/>
      <c r="C452" s="205"/>
      <c r="D452" s="77" t="s">
        <v>8551</v>
      </c>
      <c r="E452" s="353"/>
      <c r="F452" s="352">
        <f t="shared" si="12"/>
        <v>0</v>
      </c>
      <c r="G452" s="352">
        <f t="shared" si="13"/>
        <v>0</v>
      </c>
    </row>
    <row r="453" spans="1:7" s="129" customFormat="1" ht="25.5" x14ac:dyDescent="0.2">
      <c r="A453" s="561"/>
      <c r="B453" s="561"/>
      <c r="C453" s="205"/>
      <c r="D453" s="77" t="s">
        <v>1905</v>
      </c>
      <c r="E453" s="353">
        <v>2000</v>
      </c>
      <c r="F453" s="352">
        <f t="shared" si="12"/>
        <v>1200</v>
      </c>
      <c r="G453" s="352">
        <f t="shared" si="13"/>
        <v>1000</v>
      </c>
    </row>
    <row r="454" spans="1:7" s="129" customFormat="1" ht="26.25" x14ac:dyDescent="0.2">
      <c r="A454" s="561"/>
      <c r="B454" s="561"/>
      <c r="C454" s="205"/>
      <c r="D454" s="77" t="s">
        <v>8552</v>
      </c>
      <c r="E454" s="353"/>
      <c r="F454" s="352">
        <f t="shared" si="12"/>
        <v>0</v>
      </c>
      <c r="G454" s="352">
        <f t="shared" si="13"/>
        <v>0</v>
      </c>
    </row>
    <row r="455" spans="1:7" s="129" customFormat="1" ht="25.5" x14ac:dyDescent="0.2">
      <c r="A455" s="561"/>
      <c r="B455" s="561"/>
      <c r="C455" s="205"/>
      <c r="D455" s="77" t="s">
        <v>1906</v>
      </c>
      <c r="E455" s="353">
        <v>2000</v>
      </c>
      <c r="F455" s="352">
        <f t="shared" si="12"/>
        <v>1200</v>
      </c>
      <c r="G455" s="352">
        <f t="shared" si="13"/>
        <v>1000</v>
      </c>
    </row>
    <row r="456" spans="1:7" s="129" customFormat="1" ht="26.25" x14ac:dyDescent="0.2">
      <c r="A456" s="561"/>
      <c r="B456" s="561"/>
      <c r="C456" s="205"/>
      <c r="D456" s="77" t="s">
        <v>8553</v>
      </c>
      <c r="E456" s="353"/>
      <c r="F456" s="352">
        <f t="shared" si="12"/>
        <v>0</v>
      </c>
      <c r="G456" s="352">
        <f t="shared" si="13"/>
        <v>0</v>
      </c>
    </row>
    <row r="457" spans="1:7" s="129" customFormat="1" x14ac:dyDescent="0.2">
      <c r="A457" s="561"/>
      <c r="B457" s="561"/>
      <c r="C457" s="205"/>
      <c r="D457" s="77" t="s">
        <v>1907</v>
      </c>
      <c r="E457" s="353">
        <v>2000</v>
      </c>
      <c r="F457" s="352">
        <f t="shared" si="12"/>
        <v>1200</v>
      </c>
      <c r="G457" s="352">
        <f t="shared" si="13"/>
        <v>1000</v>
      </c>
    </row>
    <row r="458" spans="1:7" s="129" customFormat="1" ht="13.5" x14ac:dyDescent="0.2">
      <c r="A458" s="561"/>
      <c r="B458" s="561"/>
      <c r="C458" s="205"/>
      <c r="D458" s="77" t="s">
        <v>2104</v>
      </c>
      <c r="E458" s="353"/>
      <c r="F458" s="352">
        <f t="shared" si="12"/>
        <v>0</v>
      </c>
      <c r="G458" s="352">
        <f t="shared" si="13"/>
        <v>0</v>
      </c>
    </row>
    <row r="459" spans="1:7" s="129" customFormat="1" ht="25.5" x14ac:dyDescent="0.2">
      <c r="A459" s="561"/>
      <c r="B459" s="561"/>
      <c r="C459" s="205"/>
      <c r="D459" s="77" t="s">
        <v>1908</v>
      </c>
      <c r="E459" s="353">
        <v>1700</v>
      </c>
      <c r="F459" s="352">
        <f t="shared" si="12"/>
        <v>1020</v>
      </c>
      <c r="G459" s="352">
        <f t="shared" si="13"/>
        <v>850</v>
      </c>
    </row>
    <row r="460" spans="1:7" s="129" customFormat="1" ht="25.5" x14ac:dyDescent="0.2">
      <c r="A460" s="561"/>
      <c r="B460" s="561"/>
      <c r="C460" s="205"/>
      <c r="D460" s="77" t="s">
        <v>1909</v>
      </c>
      <c r="E460" s="353">
        <v>1700</v>
      </c>
      <c r="F460" s="352">
        <f t="shared" ref="F460:F523" si="14">IFERROR(E460*0.6,0)</f>
        <v>1020</v>
      </c>
      <c r="G460" s="352">
        <f t="shared" ref="G460:G523" si="15">IFERROR(E460*0.5,0)</f>
        <v>850</v>
      </c>
    </row>
    <row r="461" spans="1:7" s="129" customFormat="1" ht="26.25" x14ac:dyDescent="0.2">
      <c r="A461" s="561"/>
      <c r="B461" s="561"/>
      <c r="C461" s="205"/>
      <c r="D461" s="77" t="s">
        <v>2105</v>
      </c>
      <c r="E461" s="353"/>
      <c r="F461" s="352">
        <f t="shared" si="14"/>
        <v>0</v>
      </c>
      <c r="G461" s="352">
        <f t="shared" si="15"/>
        <v>0</v>
      </c>
    </row>
    <row r="462" spans="1:7" s="129" customFormat="1" ht="26.25" x14ac:dyDescent="0.2">
      <c r="A462" s="561"/>
      <c r="B462" s="561"/>
      <c r="C462" s="205"/>
      <c r="D462" s="77" t="s">
        <v>2106</v>
      </c>
      <c r="E462" s="353"/>
      <c r="F462" s="352">
        <f t="shared" si="14"/>
        <v>0</v>
      </c>
      <c r="G462" s="352">
        <f t="shared" si="15"/>
        <v>0</v>
      </c>
    </row>
    <row r="463" spans="1:7" s="129" customFormat="1" ht="25.5" x14ac:dyDescent="0.2">
      <c r="A463" s="561"/>
      <c r="B463" s="561"/>
      <c r="C463" s="205"/>
      <c r="D463" s="77" t="s">
        <v>1910</v>
      </c>
      <c r="E463" s="353">
        <v>2000</v>
      </c>
      <c r="F463" s="352">
        <f t="shared" si="14"/>
        <v>1200</v>
      </c>
      <c r="G463" s="352">
        <f t="shared" si="15"/>
        <v>1000</v>
      </c>
    </row>
    <row r="464" spans="1:7" s="129" customFormat="1" ht="25.5" x14ac:dyDescent="0.2">
      <c r="A464" s="561"/>
      <c r="B464" s="561"/>
      <c r="C464" s="205"/>
      <c r="D464" s="77" t="s">
        <v>1911</v>
      </c>
      <c r="E464" s="353">
        <v>2000</v>
      </c>
      <c r="F464" s="352">
        <f t="shared" si="14"/>
        <v>1200</v>
      </c>
      <c r="G464" s="352">
        <f t="shared" si="15"/>
        <v>1000</v>
      </c>
    </row>
    <row r="465" spans="1:7" s="129" customFormat="1" ht="26.25" x14ac:dyDescent="0.2">
      <c r="A465" s="561"/>
      <c r="B465" s="561"/>
      <c r="C465" s="205"/>
      <c r="D465" s="77" t="s">
        <v>8554</v>
      </c>
      <c r="E465" s="353"/>
      <c r="F465" s="352">
        <f t="shared" si="14"/>
        <v>0</v>
      </c>
      <c r="G465" s="352">
        <f t="shared" si="15"/>
        <v>0</v>
      </c>
    </row>
    <row r="466" spans="1:7" s="129" customFormat="1" ht="25.5" x14ac:dyDescent="0.2">
      <c r="A466" s="562"/>
      <c r="B466" s="562"/>
      <c r="C466" s="205"/>
      <c r="D466" s="77" t="s">
        <v>1912</v>
      </c>
      <c r="E466" s="353">
        <v>2000</v>
      </c>
      <c r="F466" s="352">
        <f t="shared" si="14"/>
        <v>1200</v>
      </c>
      <c r="G466" s="352">
        <f t="shared" si="15"/>
        <v>1000</v>
      </c>
    </row>
    <row r="467" spans="1:7" s="129" customFormat="1" x14ac:dyDescent="0.2">
      <c r="A467" s="560" t="s">
        <v>1913</v>
      </c>
      <c r="B467" s="560" t="s">
        <v>1913</v>
      </c>
      <c r="C467" s="205"/>
      <c r="D467" s="76" t="s">
        <v>1590</v>
      </c>
      <c r="E467" s="353"/>
      <c r="F467" s="352">
        <f t="shared" si="14"/>
        <v>0</v>
      </c>
      <c r="G467" s="352">
        <f t="shared" si="15"/>
        <v>0</v>
      </c>
    </row>
    <row r="468" spans="1:7" s="129" customFormat="1" x14ac:dyDescent="0.2">
      <c r="A468" s="561"/>
      <c r="B468" s="561"/>
      <c r="C468" s="205"/>
      <c r="D468" s="77" t="s">
        <v>1914</v>
      </c>
      <c r="E468" s="353">
        <v>2100</v>
      </c>
      <c r="F468" s="352">
        <f t="shared" si="14"/>
        <v>1260</v>
      </c>
      <c r="G468" s="352">
        <f t="shared" si="15"/>
        <v>1050</v>
      </c>
    </row>
    <row r="469" spans="1:7" s="129" customFormat="1" ht="26.25" x14ac:dyDescent="0.2">
      <c r="A469" s="561"/>
      <c r="B469" s="561"/>
      <c r="C469" s="205"/>
      <c r="D469" s="231" t="s">
        <v>8555</v>
      </c>
      <c r="E469" s="353">
        <v>2000</v>
      </c>
      <c r="F469" s="352">
        <f t="shared" si="14"/>
        <v>1200</v>
      </c>
      <c r="G469" s="352">
        <f t="shared" si="15"/>
        <v>1000</v>
      </c>
    </row>
    <row r="470" spans="1:7" s="129" customFormat="1" ht="13.5" x14ac:dyDescent="0.2">
      <c r="A470" s="561"/>
      <c r="B470" s="561"/>
      <c r="C470" s="205"/>
      <c r="D470" s="231" t="s">
        <v>8556</v>
      </c>
      <c r="E470" s="353">
        <v>1500</v>
      </c>
      <c r="F470" s="352">
        <f t="shared" si="14"/>
        <v>900</v>
      </c>
      <c r="G470" s="352">
        <f t="shared" si="15"/>
        <v>750</v>
      </c>
    </row>
    <row r="471" spans="1:7" s="129" customFormat="1" ht="26.25" x14ac:dyDescent="0.2">
      <c r="A471" s="561"/>
      <c r="B471" s="561"/>
      <c r="C471" s="205"/>
      <c r="D471" s="77" t="s">
        <v>8557</v>
      </c>
      <c r="E471" s="353"/>
      <c r="F471" s="352">
        <f t="shared" si="14"/>
        <v>0</v>
      </c>
      <c r="G471" s="352">
        <f t="shared" si="15"/>
        <v>0</v>
      </c>
    </row>
    <row r="472" spans="1:7" s="129" customFormat="1" x14ac:dyDescent="0.2">
      <c r="A472" s="561"/>
      <c r="B472" s="561"/>
      <c r="C472" s="205"/>
      <c r="D472" s="77" t="s">
        <v>1915</v>
      </c>
      <c r="E472" s="353">
        <v>2000</v>
      </c>
      <c r="F472" s="352">
        <f t="shared" si="14"/>
        <v>1200</v>
      </c>
      <c r="G472" s="352">
        <f t="shared" si="15"/>
        <v>1000</v>
      </c>
    </row>
    <row r="473" spans="1:7" s="129" customFormat="1" ht="26.25" x14ac:dyDescent="0.2">
      <c r="A473" s="561"/>
      <c r="B473" s="561"/>
      <c r="C473" s="205"/>
      <c r="D473" s="77" t="s">
        <v>2107</v>
      </c>
      <c r="E473" s="353"/>
      <c r="F473" s="352">
        <f t="shared" si="14"/>
        <v>0</v>
      </c>
      <c r="G473" s="352">
        <f t="shared" si="15"/>
        <v>0</v>
      </c>
    </row>
    <row r="474" spans="1:7" s="129" customFormat="1" ht="25.5" x14ac:dyDescent="0.2">
      <c r="A474" s="561"/>
      <c r="B474" s="561"/>
      <c r="C474" s="205"/>
      <c r="D474" s="77" t="s">
        <v>2108</v>
      </c>
      <c r="E474" s="353"/>
      <c r="F474" s="352">
        <f t="shared" si="14"/>
        <v>0</v>
      </c>
      <c r="G474" s="352">
        <f t="shared" si="15"/>
        <v>0</v>
      </c>
    </row>
    <row r="475" spans="1:7" s="129" customFormat="1" ht="26.25" x14ac:dyDescent="0.2">
      <c r="A475" s="561"/>
      <c r="B475" s="561"/>
      <c r="C475" s="205"/>
      <c r="D475" s="77" t="s">
        <v>2109</v>
      </c>
      <c r="E475" s="353"/>
      <c r="F475" s="352">
        <f t="shared" si="14"/>
        <v>0</v>
      </c>
      <c r="G475" s="352">
        <f t="shared" si="15"/>
        <v>0</v>
      </c>
    </row>
    <row r="476" spans="1:7" s="129" customFormat="1" ht="25.5" x14ac:dyDescent="0.2">
      <c r="A476" s="561"/>
      <c r="B476" s="561"/>
      <c r="C476" s="205"/>
      <c r="D476" s="77" t="s">
        <v>1916</v>
      </c>
      <c r="E476" s="353">
        <v>1500</v>
      </c>
      <c r="F476" s="352">
        <f t="shared" si="14"/>
        <v>900</v>
      </c>
      <c r="G476" s="352">
        <f t="shared" si="15"/>
        <v>750</v>
      </c>
    </row>
    <row r="477" spans="1:7" s="129" customFormat="1" ht="26.25" x14ac:dyDescent="0.2">
      <c r="A477" s="561"/>
      <c r="B477" s="561"/>
      <c r="C477" s="205"/>
      <c r="D477" s="77" t="s">
        <v>2110</v>
      </c>
      <c r="E477" s="353"/>
      <c r="F477" s="352">
        <f t="shared" si="14"/>
        <v>0</v>
      </c>
      <c r="G477" s="352">
        <f t="shared" si="15"/>
        <v>0</v>
      </c>
    </row>
    <row r="478" spans="1:7" s="129" customFormat="1" ht="26.25" x14ac:dyDescent="0.2">
      <c r="A478" s="561"/>
      <c r="B478" s="561"/>
      <c r="C478" s="205"/>
      <c r="D478" s="77" t="s">
        <v>2111</v>
      </c>
      <c r="E478" s="353"/>
      <c r="F478" s="352">
        <f t="shared" si="14"/>
        <v>0</v>
      </c>
      <c r="G478" s="352">
        <f t="shared" si="15"/>
        <v>0</v>
      </c>
    </row>
    <row r="479" spans="1:7" s="129" customFormat="1" ht="25.5" x14ac:dyDescent="0.2">
      <c r="A479" s="561"/>
      <c r="B479" s="561"/>
      <c r="C479" s="205"/>
      <c r="D479" s="77" t="s">
        <v>1917</v>
      </c>
      <c r="E479" s="353">
        <v>1100</v>
      </c>
      <c r="F479" s="352">
        <f t="shared" si="14"/>
        <v>660</v>
      </c>
      <c r="G479" s="352">
        <f t="shared" si="15"/>
        <v>550</v>
      </c>
    </row>
    <row r="480" spans="1:7" s="129" customFormat="1" x14ac:dyDescent="0.2">
      <c r="A480" s="561"/>
      <c r="B480" s="561"/>
      <c r="C480" s="205"/>
      <c r="D480" s="77" t="s">
        <v>1593</v>
      </c>
      <c r="E480" s="353">
        <v>1300</v>
      </c>
      <c r="F480" s="352">
        <f t="shared" si="14"/>
        <v>780</v>
      </c>
      <c r="G480" s="352">
        <f t="shared" si="15"/>
        <v>650</v>
      </c>
    </row>
    <row r="481" spans="1:7" s="129" customFormat="1" x14ac:dyDescent="0.2">
      <c r="A481" s="562"/>
      <c r="B481" s="562"/>
      <c r="C481" s="205"/>
      <c r="D481" s="77" t="s">
        <v>1594</v>
      </c>
      <c r="E481" s="353">
        <v>700</v>
      </c>
      <c r="F481" s="352">
        <f t="shared" si="14"/>
        <v>420</v>
      </c>
      <c r="G481" s="352">
        <f t="shared" si="15"/>
        <v>350</v>
      </c>
    </row>
    <row r="482" spans="1:7" s="129" customFormat="1" ht="26.25" x14ac:dyDescent="0.2">
      <c r="A482" s="205" t="s">
        <v>1918</v>
      </c>
      <c r="B482" s="205"/>
      <c r="C482" s="205" t="s">
        <v>95</v>
      </c>
      <c r="D482" s="137" t="s">
        <v>7583</v>
      </c>
      <c r="E482" s="353"/>
      <c r="F482" s="352">
        <f t="shared" si="14"/>
        <v>0</v>
      </c>
      <c r="G482" s="352">
        <f t="shared" si="15"/>
        <v>0</v>
      </c>
    </row>
    <row r="483" spans="1:7" s="129" customFormat="1" x14ac:dyDescent="0.2">
      <c r="A483" s="16">
        <v>11</v>
      </c>
      <c r="B483" s="16">
        <v>11</v>
      </c>
      <c r="C483" s="205"/>
      <c r="D483" s="75" t="s">
        <v>1919</v>
      </c>
      <c r="E483" s="353"/>
      <c r="F483" s="352">
        <f t="shared" si="14"/>
        <v>0</v>
      </c>
      <c r="G483" s="352">
        <f t="shared" si="15"/>
        <v>0</v>
      </c>
    </row>
    <row r="484" spans="1:7" s="129" customFormat="1" x14ac:dyDescent="0.2">
      <c r="A484" s="560" t="s">
        <v>109</v>
      </c>
      <c r="B484" s="560" t="s">
        <v>109</v>
      </c>
      <c r="C484" s="205"/>
      <c r="D484" s="76" t="s">
        <v>1920</v>
      </c>
      <c r="E484" s="353"/>
      <c r="F484" s="352">
        <f t="shared" si="14"/>
        <v>0</v>
      </c>
      <c r="G484" s="352">
        <f t="shared" si="15"/>
        <v>0</v>
      </c>
    </row>
    <row r="485" spans="1:7" s="129" customFormat="1" x14ac:dyDescent="0.2">
      <c r="A485" s="561"/>
      <c r="B485" s="561"/>
      <c r="C485" s="205"/>
      <c r="D485" s="77" t="s">
        <v>1921</v>
      </c>
      <c r="E485" s="353">
        <v>6400</v>
      </c>
      <c r="F485" s="352">
        <f t="shared" si="14"/>
        <v>3840</v>
      </c>
      <c r="G485" s="352">
        <f t="shared" si="15"/>
        <v>3200</v>
      </c>
    </row>
    <row r="486" spans="1:7" s="129" customFormat="1" x14ac:dyDescent="0.2">
      <c r="A486" s="561"/>
      <c r="B486" s="561"/>
      <c r="C486" s="205"/>
      <c r="D486" s="77" t="s">
        <v>1922</v>
      </c>
      <c r="E486" s="353">
        <v>5000</v>
      </c>
      <c r="F486" s="352">
        <f t="shared" si="14"/>
        <v>3000</v>
      </c>
      <c r="G486" s="352">
        <f t="shared" si="15"/>
        <v>2500</v>
      </c>
    </row>
    <row r="487" spans="1:7" s="129" customFormat="1" x14ac:dyDescent="0.2">
      <c r="A487" s="561"/>
      <c r="B487" s="561"/>
      <c r="C487" s="205"/>
      <c r="D487" s="77" t="s">
        <v>1923</v>
      </c>
      <c r="E487" s="353">
        <v>6000</v>
      </c>
      <c r="F487" s="352">
        <f t="shared" si="14"/>
        <v>3600</v>
      </c>
      <c r="G487" s="352">
        <f t="shared" si="15"/>
        <v>3000</v>
      </c>
    </row>
    <row r="488" spans="1:7" s="129" customFormat="1" x14ac:dyDescent="0.2">
      <c r="A488" s="562"/>
      <c r="B488" s="562"/>
      <c r="C488" s="205"/>
      <c r="D488" s="77" t="s">
        <v>1924</v>
      </c>
      <c r="E488" s="353">
        <v>5000</v>
      </c>
      <c r="F488" s="352">
        <f t="shared" si="14"/>
        <v>3000</v>
      </c>
      <c r="G488" s="352">
        <f t="shared" si="15"/>
        <v>2500</v>
      </c>
    </row>
    <row r="489" spans="1:7" s="129" customFormat="1" x14ac:dyDescent="0.2">
      <c r="A489" s="205" t="s">
        <v>110</v>
      </c>
      <c r="B489" s="205" t="s">
        <v>110</v>
      </c>
      <c r="C489" s="205"/>
      <c r="D489" s="76" t="s">
        <v>1925</v>
      </c>
      <c r="E489" s="353">
        <v>3000</v>
      </c>
      <c r="F489" s="352">
        <f t="shared" si="14"/>
        <v>1800</v>
      </c>
      <c r="G489" s="352">
        <f t="shared" si="15"/>
        <v>1500</v>
      </c>
    </row>
    <row r="490" spans="1:7" s="129" customFormat="1" x14ac:dyDescent="0.2">
      <c r="A490" s="560" t="s">
        <v>1926</v>
      </c>
      <c r="B490" s="560" t="s">
        <v>1926</v>
      </c>
      <c r="C490" s="205"/>
      <c r="D490" s="76" t="s">
        <v>1927</v>
      </c>
      <c r="E490" s="353"/>
      <c r="F490" s="352">
        <f t="shared" si="14"/>
        <v>0</v>
      </c>
      <c r="G490" s="352">
        <f t="shared" si="15"/>
        <v>0</v>
      </c>
    </row>
    <row r="491" spans="1:7" s="129" customFormat="1" x14ac:dyDescent="0.2">
      <c r="A491" s="561"/>
      <c r="B491" s="561"/>
      <c r="C491" s="205"/>
      <c r="D491" s="77" t="s">
        <v>1928</v>
      </c>
      <c r="E491" s="353">
        <v>2000</v>
      </c>
      <c r="F491" s="352">
        <f t="shared" si="14"/>
        <v>1200</v>
      </c>
      <c r="G491" s="352">
        <f t="shared" si="15"/>
        <v>1000</v>
      </c>
    </row>
    <row r="492" spans="1:7" s="129" customFormat="1" x14ac:dyDescent="0.2">
      <c r="A492" s="561"/>
      <c r="B492" s="561"/>
      <c r="C492" s="205"/>
      <c r="D492" s="77" t="s">
        <v>1929</v>
      </c>
      <c r="E492" s="353">
        <v>1800</v>
      </c>
      <c r="F492" s="352">
        <f t="shared" si="14"/>
        <v>1080</v>
      </c>
      <c r="G492" s="352">
        <f t="shared" si="15"/>
        <v>900</v>
      </c>
    </row>
    <row r="493" spans="1:7" s="129" customFormat="1" x14ac:dyDescent="0.2">
      <c r="A493" s="561"/>
      <c r="B493" s="561"/>
      <c r="C493" s="205"/>
      <c r="D493" s="77" t="s">
        <v>1930</v>
      </c>
      <c r="E493" s="353">
        <v>1800</v>
      </c>
      <c r="F493" s="352">
        <f t="shared" si="14"/>
        <v>1080</v>
      </c>
      <c r="G493" s="352">
        <f t="shared" si="15"/>
        <v>900</v>
      </c>
    </row>
    <row r="494" spans="1:7" s="129" customFormat="1" ht="25.5" x14ac:dyDescent="0.2">
      <c r="A494" s="561"/>
      <c r="B494" s="561"/>
      <c r="C494" s="205"/>
      <c r="D494" s="77" t="s">
        <v>1931</v>
      </c>
      <c r="E494" s="353">
        <v>1500</v>
      </c>
      <c r="F494" s="352">
        <f t="shared" si="14"/>
        <v>900</v>
      </c>
      <c r="G494" s="352">
        <f t="shared" si="15"/>
        <v>750</v>
      </c>
    </row>
    <row r="495" spans="1:7" s="129" customFormat="1" ht="25.5" x14ac:dyDescent="0.2">
      <c r="A495" s="562"/>
      <c r="B495" s="562"/>
      <c r="C495" s="205"/>
      <c r="D495" s="77" t="s">
        <v>1932</v>
      </c>
      <c r="E495" s="353">
        <v>1000</v>
      </c>
      <c r="F495" s="352">
        <f t="shared" si="14"/>
        <v>600</v>
      </c>
      <c r="G495" s="352">
        <f t="shared" si="15"/>
        <v>500</v>
      </c>
    </row>
    <row r="496" spans="1:7" s="129" customFormat="1" x14ac:dyDescent="0.2">
      <c r="A496" s="560" t="s">
        <v>1933</v>
      </c>
      <c r="B496" s="560" t="s">
        <v>1933</v>
      </c>
      <c r="C496" s="205">
        <v>1</v>
      </c>
      <c r="D496" s="76" t="s">
        <v>1868</v>
      </c>
      <c r="E496" s="353"/>
      <c r="F496" s="352">
        <f t="shared" si="14"/>
        <v>0</v>
      </c>
      <c r="G496" s="352">
        <f t="shared" si="15"/>
        <v>0</v>
      </c>
    </row>
    <row r="497" spans="1:7" s="129" customFormat="1" x14ac:dyDescent="0.2">
      <c r="A497" s="561"/>
      <c r="B497" s="561"/>
      <c r="C497" s="205"/>
      <c r="D497" s="77" t="s">
        <v>1934</v>
      </c>
      <c r="E497" s="353">
        <v>800</v>
      </c>
      <c r="F497" s="352">
        <f t="shared" si="14"/>
        <v>480</v>
      </c>
      <c r="G497" s="352">
        <f t="shared" si="15"/>
        <v>400</v>
      </c>
    </row>
    <row r="498" spans="1:7" s="129" customFormat="1" x14ac:dyDescent="0.2">
      <c r="A498" s="561"/>
      <c r="B498" s="561"/>
      <c r="C498" s="205"/>
      <c r="D498" s="77" t="s">
        <v>1935</v>
      </c>
      <c r="E498" s="353">
        <v>800</v>
      </c>
      <c r="F498" s="352">
        <f t="shared" si="14"/>
        <v>480</v>
      </c>
      <c r="G498" s="352">
        <f t="shared" si="15"/>
        <v>400</v>
      </c>
    </row>
    <row r="499" spans="1:7" s="129" customFormat="1" x14ac:dyDescent="0.2">
      <c r="A499" s="561"/>
      <c r="B499" s="561"/>
      <c r="C499" s="205"/>
      <c r="D499" s="77" t="s">
        <v>1936</v>
      </c>
      <c r="E499" s="353">
        <v>800</v>
      </c>
      <c r="F499" s="352">
        <f t="shared" si="14"/>
        <v>480</v>
      </c>
      <c r="G499" s="352">
        <f t="shared" si="15"/>
        <v>400</v>
      </c>
    </row>
    <row r="500" spans="1:7" s="129" customFormat="1" x14ac:dyDescent="0.2">
      <c r="A500" s="561"/>
      <c r="B500" s="561"/>
      <c r="C500" s="205"/>
      <c r="D500" s="77" t="s">
        <v>1937</v>
      </c>
      <c r="E500" s="353">
        <v>800</v>
      </c>
      <c r="F500" s="352">
        <f t="shared" si="14"/>
        <v>480</v>
      </c>
      <c r="G500" s="352">
        <f t="shared" si="15"/>
        <v>400</v>
      </c>
    </row>
    <row r="501" spans="1:7" s="129" customFormat="1" ht="25.5" x14ac:dyDescent="0.2">
      <c r="A501" s="561"/>
      <c r="B501" s="561"/>
      <c r="C501" s="205"/>
      <c r="D501" s="77" t="s">
        <v>1938</v>
      </c>
      <c r="E501" s="353">
        <v>800</v>
      </c>
      <c r="F501" s="352">
        <f t="shared" si="14"/>
        <v>480</v>
      </c>
      <c r="G501" s="352">
        <f t="shared" si="15"/>
        <v>400</v>
      </c>
    </row>
    <row r="502" spans="1:7" s="129" customFormat="1" x14ac:dyDescent="0.2">
      <c r="A502" s="561"/>
      <c r="B502" s="561"/>
      <c r="C502" s="205"/>
      <c r="D502" s="77" t="s">
        <v>1939</v>
      </c>
      <c r="E502" s="353">
        <v>800</v>
      </c>
      <c r="F502" s="352">
        <f t="shared" si="14"/>
        <v>480</v>
      </c>
      <c r="G502" s="352">
        <f t="shared" si="15"/>
        <v>400</v>
      </c>
    </row>
    <row r="503" spans="1:7" s="129" customFormat="1" x14ac:dyDescent="0.2">
      <c r="A503" s="561"/>
      <c r="B503" s="561"/>
      <c r="C503" s="205"/>
      <c r="D503" s="77" t="s">
        <v>1940</v>
      </c>
      <c r="E503" s="353">
        <v>800</v>
      </c>
      <c r="F503" s="352">
        <f t="shared" si="14"/>
        <v>480</v>
      </c>
      <c r="G503" s="352">
        <f t="shared" si="15"/>
        <v>400</v>
      </c>
    </row>
    <row r="504" spans="1:7" s="129" customFormat="1" x14ac:dyDescent="0.2">
      <c r="A504" s="561"/>
      <c r="B504" s="561"/>
      <c r="C504" s="205"/>
      <c r="D504" s="77" t="s">
        <v>1941</v>
      </c>
      <c r="E504" s="353">
        <v>800</v>
      </c>
      <c r="F504" s="352">
        <f t="shared" si="14"/>
        <v>480</v>
      </c>
      <c r="G504" s="352">
        <f t="shared" si="15"/>
        <v>400</v>
      </c>
    </row>
    <row r="505" spans="1:7" s="129" customFormat="1" x14ac:dyDescent="0.2">
      <c r="A505" s="561"/>
      <c r="B505" s="561"/>
      <c r="C505" s="205"/>
      <c r="D505" s="77" t="s">
        <v>1942</v>
      </c>
      <c r="E505" s="353">
        <v>800</v>
      </c>
      <c r="F505" s="352">
        <f t="shared" si="14"/>
        <v>480</v>
      </c>
      <c r="G505" s="352">
        <f t="shared" si="15"/>
        <v>400</v>
      </c>
    </row>
    <row r="506" spans="1:7" s="129" customFormat="1" x14ac:dyDescent="0.2">
      <c r="A506" s="561"/>
      <c r="B506" s="561"/>
      <c r="C506" s="205"/>
      <c r="D506" s="77" t="s">
        <v>1943</v>
      </c>
      <c r="E506" s="353">
        <v>800</v>
      </c>
      <c r="F506" s="352">
        <f t="shared" si="14"/>
        <v>480</v>
      </c>
      <c r="G506" s="352">
        <f t="shared" si="15"/>
        <v>400</v>
      </c>
    </row>
    <row r="507" spans="1:7" s="129" customFormat="1" x14ac:dyDescent="0.2">
      <c r="A507" s="561"/>
      <c r="B507" s="561"/>
      <c r="C507" s="205"/>
      <c r="D507" s="77" t="s">
        <v>1944</v>
      </c>
      <c r="E507" s="353">
        <v>800</v>
      </c>
      <c r="F507" s="352">
        <f t="shared" si="14"/>
        <v>480</v>
      </c>
      <c r="G507" s="352">
        <f t="shared" si="15"/>
        <v>400</v>
      </c>
    </row>
    <row r="508" spans="1:7" s="129" customFormat="1" x14ac:dyDescent="0.2">
      <c r="A508" s="561"/>
      <c r="B508" s="561"/>
      <c r="C508" s="205"/>
      <c r="D508" s="77" t="s">
        <v>1945</v>
      </c>
      <c r="E508" s="353">
        <v>800</v>
      </c>
      <c r="F508" s="352">
        <f t="shared" si="14"/>
        <v>480</v>
      </c>
      <c r="G508" s="352">
        <f t="shared" si="15"/>
        <v>400</v>
      </c>
    </row>
    <row r="509" spans="1:7" s="129" customFormat="1" x14ac:dyDescent="0.2">
      <c r="A509" s="561"/>
      <c r="B509" s="561"/>
      <c r="C509" s="205"/>
      <c r="D509" s="77" t="s">
        <v>1946</v>
      </c>
      <c r="E509" s="353">
        <v>800</v>
      </c>
      <c r="F509" s="352">
        <f t="shared" si="14"/>
        <v>480</v>
      </c>
      <c r="G509" s="352">
        <f t="shared" si="15"/>
        <v>400</v>
      </c>
    </row>
    <row r="510" spans="1:7" s="129" customFormat="1" x14ac:dyDescent="0.2">
      <c r="A510" s="561"/>
      <c r="B510" s="561"/>
      <c r="C510" s="205"/>
      <c r="D510" s="77" t="s">
        <v>1947</v>
      </c>
      <c r="E510" s="353">
        <v>800</v>
      </c>
      <c r="F510" s="352">
        <f t="shared" si="14"/>
        <v>480</v>
      </c>
      <c r="G510" s="352">
        <f t="shared" si="15"/>
        <v>400</v>
      </c>
    </row>
    <row r="511" spans="1:7" s="129" customFormat="1" x14ac:dyDescent="0.2">
      <c r="A511" s="561"/>
      <c r="B511" s="561"/>
      <c r="C511" s="205"/>
      <c r="D511" s="77" t="s">
        <v>1948</v>
      </c>
      <c r="E511" s="353">
        <v>800</v>
      </c>
      <c r="F511" s="352">
        <f t="shared" si="14"/>
        <v>480</v>
      </c>
      <c r="G511" s="352">
        <f t="shared" si="15"/>
        <v>400</v>
      </c>
    </row>
    <row r="512" spans="1:7" s="129" customFormat="1" x14ac:dyDescent="0.2">
      <c r="A512" s="561"/>
      <c r="B512" s="561"/>
      <c r="C512" s="205"/>
      <c r="D512" s="77" t="s">
        <v>1949</v>
      </c>
      <c r="E512" s="353">
        <v>800</v>
      </c>
      <c r="F512" s="352">
        <f t="shared" si="14"/>
        <v>480</v>
      </c>
      <c r="G512" s="352">
        <f t="shared" si="15"/>
        <v>400</v>
      </c>
    </row>
    <row r="513" spans="1:7" s="129" customFormat="1" x14ac:dyDescent="0.2">
      <c r="A513" s="561"/>
      <c r="B513" s="561"/>
      <c r="C513" s="205"/>
      <c r="D513" s="77" t="s">
        <v>1950</v>
      </c>
      <c r="E513" s="353">
        <v>800</v>
      </c>
      <c r="F513" s="352">
        <f t="shared" si="14"/>
        <v>480</v>
      </c>
      <c r="G513" s="352">
        <f t="shared" si="15"/>
        <v>400</v>
      </c>
    </row>
    <row r="514" spans="1:7" s="129" customFormat="1" x14ac:dyDescent="0.2">
      <c r="A514" s="561"/>
      <c r="B514" s="561"/>
      <c r="C514" s="205"/>
      <c r="D514" s="77" t="s">
        <v>1951</v>
      </c>
      <c r="E514" s="353">
        <v>800</v>
      </c>
      <c r="F514" s="352">
        <f t="shared" si="14"/>
        <v>480</v>
      </c>
      <c r="G514" s="352">
        <f t="shared" si="15"/>
        <v>400</v>
      </c>
    </row>
    <row r="515" spans="1:7" s="129" customFormat="1" ht="25.5" x14ac:dyDescent="0.2">
      <c r="A515" s="561"/>
      <c r="B515" s="561"/>
      <c r="C515" s="205"/>
      <c r="D515" s="77" t="s">
        <v>1952</v>
      </c>
      <c r="E515" s="353">
        <v>800</v>
      </c>
      <c r="F515" s="352">
        <f t="shared" si="14"/>
        <v>480</v>
      </c>
      <c r="G515" s="352">
        <f t="shared" si="15"/>
        <v>400</v>
      </c>
    </row>
    <row r="516" spans="1:7" s="129" customFormat="1" x14ac:dyDescent="0.2">
      <c r="A516" s="561"/>
      <c r="B516" s="561"/>
      <c r="C516" s="205"/>
      <c r="D516" s="77" t="s">
        <v>1953</v>
      </c>
      <c r="E516" s="353">
        <v>800</v>
      </c>
      <c r="F516" s="352">
        <f t="shared" si="14"/>
        <v>480</v>
      </c>
      <c r="G516" s="352">
        <f t="shared" si="15"/>
        <v>400</v>
      </c>
    </row>
    <row r="517" spans="1:7" s="129" customFormat="1" ht="25.5" x14ac:dyDescent="0.2">
      <c r="A517" s="561"/>
      <c r="B517" s="561"/>
      <c r="C517" s="205"/>
      <c r="D517" s="77" t="s">
        <v>1954</v>
      </c>
      <c r="E517" s="353">
        <v>800</v>
      </c>
      <c r="F517" s="352">
        <f t="shared" si="14"/>
        <v>480</v>
      </c>
      <c r="G517" s="352">
        <f t="shared" si="15"/>
        <v>400</v>
      </c>
    </row>
    <row r="518" spans="1:7" s="129" customFormat="1" ht="25.5" x14ac:dyDescent="0.2">
      <c r="A518" s="561"/>
      <c r="B518" s="561"/>
      <c r="C518" s="205"/>
      <c r="D518" s="77" t="s">
        <v>1955</v>
      </c>
      <c r="E518" s="353">
        <v>800</v>
      </c>
      <c r="F518" s="352">
        <f t="shared" si="14"/>
        <v>480</v>
      </c>
      <c r="G518" s="352">
        <f t="shared" si="15"/>
        <v>400</v>
      </c>
    </row>
    <row r="519" spans="1:7" s="129" customFormat="1" ht="25.5" x14ac:dyDescent="0.2">
      <c r="A519" s="561"/>
      <c r="B519" s="561"/>
      <c r="C519" s="205"/>
      <c r="D519" s="77" t="s">
        <v>1956</v>
      </c>
      <c r="E519" s="353">
        <v>800</v>
      </c>
      <c r="F519" s="352">
        <f t="shared" si="14"/>
        <v>480</v>
      </c>
      <c r="G519" s="352">
        <f t="shared" si="15"/>
        <v>400</v>
      </c>
    </row>
    <row r="520" spans="1:7" s="129" customFormat="1" ht="25.5" x14ac:dyDescent="0.2">
      <c r="A520" s="561"/>
      <c r="B520" s="561"/>
      <c r="C520" s="205"/>
      <c r="D520" s="77" t="s">
        <v>1957</v>
      </c>
      <c r="E520" s="353">
        <v>800</v>
      </c>
      <c r="F520" s="352">
        <f t="shared" si="14"/>
        <v>480</v>
      </c>
      <c r="G520" s="352">
        <f t="shared" si="15"/>
        <v>400</v>
      </c>
    </row>
    <row r="521" spans="1:7" s="129" customFormat="1" ht="25.5" x14ac:dyDescent="0.2">
      <c r="A521" s="561"/>
      <c r="B521" s="561"/>
      <c r="C521" s="205"/>
      <c r="D521" s="77" t="s">
        <v>1958</v>
      </c>
      <c r="E521" s="353">
        <v>800</v>
      </c>
      <c r="F521" s="352">
        <f t="shared" si="14"/>
        <v>480</v>
      </c>
      <c r="G521" s="352">
        <f t="shared" si="15"/>
        <v>400</v>
      </c>
    </row>
    <row r="522" spans="1:7" s="129" customFormat="1" ht="25.5" x14ac:dyDescent="0.2">
      <c r="A522" s="561"/>
      <c r="B522" s="561"/>
      <c r="C522" s="205"/>
      <c r="D522" s="77" t="s">
        <v>1959</v>
      </c>
      <c r="E522" s="353">
        <v>800</v>
      </c>
      <c r="F522" s="352">
        <f t="shared" si="14"/>
        <v>480</v>
      </c>
      <c r="G522" s="352">
        <f t="shared" si="15"/>
        <v>400</v>
      </c>
    </row>
    <row r="523" spans="1:7" s="129" customFormat="1" ht="25.5" x14ac:dyDescent="0.2">
      <c r="A523" s="561"/>
      <c r="B523" s="561"/>
      <c r="C523" s="205"/>
      <c r="D523" s="77" t="s">
        <v>1960</v>
      </c>
      <c r="E523" s="353">
        <v>800</v>
      </c>
      <c r="F523" s="352">
        <f t="shared" si="14"/>
        <v>480</v>
      </c>
      <c r="G523" s="352">
        <f t="shared" si="15"/>
        <v>400</v>
      </c>
    </row>
    <row r="524" spans="1:7" s="129" customFormat="1" ht="25.5" x14ac:dyDescent="0.2">
      <c r="A524" s="561"/>
      <c r="B524" s="561"/>
      <c r="C524" s="205"/>
      <c r="D524" s="77" t="s">
        <v>1961</v>
      </c>
      <c r="E524" s="353">
        <v>800</v>
      </c>
      <c r="F524" s="352">
        <f t="shared" ref="F524:F587" si="16">IFERROR(E524*0.6,0)</f>
        <v>480</v>
      </c>
      <c r="G524" s="352">
        <f t="shared" ref="G524:G587" si="17">IFERROR(E524*0.5,0)</f>
        <v>400</v>
      </c>
    </row>
    <row r="525" spans="1:7" s="129" customFormat="1" x14ac:dyDescent="0.2">
      <c r="A525" s="561"/>
      <c r="B525" s="561"/>
      <c r="C525" s="205"/>
      <c r="D525" s="77" t="s">
        <v>1962</v>
      </c>
      <c r="E525" s="353">
        <v>800</v>
      </c>
      <c r="F525" s="352">
        <f t="shared" si="16"/>
        <v>480</v>
      </c>
      <c r="G525" s="352">
        <f t="shared" si="17"/>
        <v>400</v>
      </c>
    </row>
    <row r="526" spans="1:7" s="129" customFormat="1" ht="25.5" x14ac:dyDescent="0.2">
      <c r="A526" s="561"/>
      <c r="B526" s="561"/>
      <c r="C526" s="205"/>
      <c r="D526" s="77" t="s">
        <v>1963</v>
      </c>
      <c r="E526" s="353">
        <v>800</v>
      </c>
      <c r="F526" s="352">
        <f t="shared" si="16"/>
        <v>480</v>
      </c>
      <c r="G526" s="352">
        <f t="shared" si="17"/>
        <v>400</v>
      </c>
    </row>
    <row r="527" spans="1:7" s="129" customFormat="1" ht="25.5" x14ac:dyDescent="0.2">
      <c r="A527" s="561"/>
      <c r="B527" s="561"/>
      <c r="C527" s="205"/>
      <c r="D527" s="77" t="s">
        <v>1964</v>
      </c>
      <c r="E527" s="353">
        <v>800</v>
      </c>
      <c r="F527" s="352">
        <f t="shared" si="16"/>
        <v>480</v>
      </c>
      <c r="G527" s="352">
        <f t="shared" si="17"/>
        <v>400</v>
      </c>
    </row>
    <row r="528" spans="1:7" s="129" customFormat="1" ht="25.5" x14ac:dyDescent="0.2">
      <c r="A528" s="561"/>
      <c r="B528" s="561"/>
      <c r="C528" s="205"/>
      <c r="D528" s="77" t="s">
        <v>1965</v>
      </c>
      <c r="E528" s="353">
        <v>800</v>
      </c>
      <c r="F528" s="352">
        <f t="shared" si="16"/>
        <v>480</v>
      </c>
      <c r="G528" s="352">
        <f t="shared" si="17"/>
        <v>400</v>
      </c>
    </row>
    <row r="529" spans="1:7" s="129" customFormat="1" ht="25.5" x14ac:dyDescent="0.2">
      <c r="A529" s="561"/>
      <c r="B529" s="561"/>
      <c r="C529" s="205"/>
      <c r="D529" s="77" t="s">
        <v>1966</v>
      </c>
      <c r="E529" s="353">
        <v>800</v>
      </c>
      <c r="F529" s="352">
        <f t="shared" si="16"/>
        <v>480</v>
      </c>
      <c r="G529" s="352">
        <f t="shared" si="17"/>
        <v>400</v>
      </c>
    </row>
    <row r="530" spans="1:7" s="129" customFormat="1" x14ac:dyDescent="0.2">
      <c r="A530" s="561"/>
      <c r="B530" s="561"/>
      <c r="C530" s="205"/>
      <c r="D530" s="77" t="s">
        <v>1967</v>
      </c>
      <c r="E530" s="353">
        <v>800</v>
      </c>
      <c r="F530" s="352">
        <f t="shared" si="16"/>
        <v>480</v>
      </c>
      <c r="G530" s="352">
        <f t="shared" si="17"/>
        <v>400</v>
      </c>
    </row>
    <row r="531" spans="1:7" s="129" customFormat="1" ht="25.5" x14ac:dyDescent="0.2">
      <c r="A531" s="561"/>
      <c r="B531" s="561"/>
      <c r="C531" s="205"/>
      <c r="D531" s="77" t="s">
        <v>1968</v>
      </c>
      <c r="E531" s="353">
        <v>800</v>
      </c>
      <c r="F531" s="352">
        <f t="shared" si="16"/>
        <v>480</v>
      </c>
      <c r="G531" s="352">
        <f t="shared" si="17"/>
        <v>400</v>
      </c>
    </row>
    <row r="532" spans="1:7" s="129" customFormat="1" ht="25.5" x14ac:dyDescent="0.2">
      <c r="A532" s="561"/>
      <c r="B532" s="561"/>
      <c r="C532" s="205"/>
      <c r="D532" s="77" t="s">
        <v>1969</v>
      </c>
      <c r="E532" s="353">
        <v>800</v>
      </c>
      <c r="F532" s="352">
        <f t="shared" si="16"/>
        <v>480</v>
      </c>
      <c r="G532" s="352">
        <f t="shared" si="17"/>
        <v>400</v>
      </c>
    </row>
    <row r="533" spans="1:7" s="129" customFormat="1" ht="25.5" x14ac:dyDescent="0.2">
      <c r="A533" s="561"/>
      <c r="B533" s="561"/>
      <c r="C533" s="205"/>
      <c r="D533" s="77" t="s">
        <v>1970</v>
      </c>
      <c r="E533" s="353">
        <v>800</v>
      </c>
      <c r="F533" s="352">
        <f t="shared" si="16"/>
        <v>480</v>
      </c>
      <c r="G533" s="352">
        <f t="shared" si="17"/>
        <v>400</v>
      </c>
    </row>
    <row r="534" spans="1:7" s="129" customFormat="1" x14ac:dyDescent="0.2">
      <c r="A534" s="561"/>
      <c r="B534" s="561"/>
      <c r="C534" s="205"/>
      <c r="D534" s="77" t="s">
        <v>1971</v>
      </c>
      <c r="E534" s="353">
        <v>800</v>
      </c>
      <c r="F534" s="352">
        <f t="shared" si="16"/>
        <v>480</v>
      </c>
      <c r="G534" s="352">
        <f t="shared" si="17"/>
        <v>400</v>
      </c>
    </row>
    <row r="535" spans="1:7" s="129" customFormat="1" x14ac:dyDescent="0.2">
      <c r="A535" s="561"/>
      <c r="B535" s="561"/>
      <c r="C535" s="205"/>
      <c r="D535" s="77" t="s">
        <v>1972</v>
      </c>
      <c r="E535" s="353">
        <v>800</v>
      </c>
      <c r="F535" s="352">
        <f t="shared" si="16"/>
        <v>480</v>
      </c>
      <c r="G535" s="352">
        <f t="shared" si="17"/>
        <v>400</v>
      </c>
    </row>
    <row r="536" spans="1:7" s="129" customFormat="1" ht="25.5" x14ac:dyDescent="0.2">
      <c r="A536" s="561"/>
      <c r="B536" s="561"/>
      <c r="C536" s="205"/>
      <c r="D536" s="77" t="s">
        <v>1973</v>
      </c>
      <c r="E536" s="353">
        <v>800</v>
      </c>
      <c r="F536" s="352">
        <f t="shared" si="16"/>
        <v>480</v>
      </c>
      <c r="G536" s="352">
        <f t="shared" si="17"/>
        <v>400</v>
      </c>
    </row>
    <row r="537" spans="1:7" s="129" customFormat="1" ht="25.5" x14ac:dyDescent="0.2">
      <c r="A537" s="561"/>
      <c r="B537" s="561"/>
      <c r="C537" s="16"/>
      <c r="D537" s="77" t="s">
        <v>1974</v>
      </c>
      <c r="E537" s="353">
        <v>700</v>
      </c>
      <c r="F537" s="352">
        <f t="shared" si="16"/>
        <v>420</v>
      </c>
      <c r="G537" s="352">
        <f t="shared" si="17"/>
        <v>350</v>
      </c>
    </row>
    <row r="538" spans="1:7" s="129" customFormat="1" ht="25.5" x14ac:dyDescent="0.2">
      <c r="A538" s="561"/>
      <c r="B538" s="561"/>
      <c r="C538" s="205"/>
      <c r="D538" s="77" t="s">
        <v>1975</v>
      </c>
      <c r="E538" s="353">
        <v>550</v>
      </c>
      <c r="F538" s="352">
        <f t="shared" si="16"/>
        <v>330</v>
      </c>
      <c r="G538" s="352">
        <f t="shared" si="17"/>
        <v>275</v>
      </c>
    </row>
    <row r="539" spans="1:7" s="129" customFormat="1" x14ac:dyDescent="0.2">
      <c r="A539" s="561"/>
      <c r="B539" s="561"/>
      <c r="C539" s="205"/>
      <c r="D539" s="77" t="s">
        <v>1976</v>
      </c>
      <c r="E539" s="353">
        <v>500</v>
      </c>
      <c r="F539" s="352">
        <f t="shared" si="16"/>
        <v>300</v>
      </c>
      <c r="G539" s="352">
        <f t="shared" si="17"/>
        <v>250</v>
      </c>
    </row>
    <row r="540" spans="1:7" s="129" customFormat="1" x14ac:dyDescent="0.2">
      <c r="A540" s="562"/>
      <c r="B540" s="562"/>
      <c r="C540" s="205"/>
      <c r="D540" s="77" t="s">
        <v>1977</v>
      </c>
      <c r="E540" s="353">
        <v>400</v>
      </c>
      <c r="F540" s="352">
        <f t="shared" si="16"/>
        <v>240</v>
      </c>
      <c r="G540" s="352">
        <f t="shared" si="17"/>
        <v>200</v>
      </c>
    </row>
    <row r="541" spans="1:7" s="129" customFormat="1" x14ac:dyDescent="0.2">
      <c r="A541" s="16">
        <v>12</v>
      </c>
      <c r="B541" s="16">
        <v>12</v>
      </c>
      <c r="C541" s="205"/>
      <c r="D541" s="75" t="s">
        <v>1978</v>
      </c>
      <c r="E541" s="353"/>
      <c r="F541" s="352">
        <f t="shared" si="16"/>
        <v>0</v>
      </c>
      <c r="G541" s="352">
        <f t="shared" si="17"/>
        <v>0</v>
      </c>
    </row>
    <row r="542" spans="1:7" s="129" customFormat="1" ht="25.5" x14ac:dyDescent="0.2">
      <c r="A542" s="205" t="s">
        <v>111</v>
      </c>
      <c r="B542" s="205" t="s">
        <v>111</v>
      </c>
      <c r="C542" s="205"/>
      <c r="D542" s="77" t="s">
        <v>2112</v>
      </c>
      <c r="E542" s="353">
        <v>4500</v>
      </c>
      <c r="F542" s="352">
        <f t="shared" si="16"/>
        <v>2700</v>
      </c>
      <c r="G542" s="352">
        <f t="shared" si="17"/>
        <v>2250</v>
      </c>
    </row>
    <row r="543" spans="1:7" s="129" customFormat="1" x14ac:dyDescent="0.2">
      <c r="A543" s="560" t="s">
        <v>112</v>
      </c>
      <c r="B543" s="560" t="s">
        <v>112</v>
      </c>
      <c r="C543" s="205"/>
      <c r="D543" s="76" t="s">
        <v>1979</v>
      </c>
      <c r="E543" s="353"/>
      <c r="F543" s="352">
        <f t="shared" si="16"/>
        <v>0</v>
      </c>
      <c r="G543" s="352">
        <f t="shared" si="17"/>
        <v>0</v>
      </c>
    </row>
    <row r="544" spans="1:7" s="129" customFormat="1" ht="26.25" x14ac:dyDescent="0.2">
      <c r="A544" s="561"/>
      <c r="B544" s="561"/>
      <c r="C544" s="205"/>
      <c r="D544" s="77" t="s">
        <v>7584</v>
      </c>
      <c r="E544" s="353"/>
      <c r="F544" s="352">
        <f t="shared" si="16"/>
        <v>0</v>
      </c>
      <c r="G544" s="352">
        <f t="shared" si="17"/>
        <v>0</v>
      </c>
    </row>
    <row r="545" spans="1:7" s="129" customFormat="1" ht="26.25" x14ac:dyDescent="0.2">
      <c r="A545" s="561"/>
      <c r="B545" s="561"/>
      <c r="C545" s="205"/>
      <c r="D545" s="77" t="s">
        <v>8558</v>
      </c>
      <c r="E545" s="353">
        <v>1400</v>
      </c>
      <c r="F545" s="352">
        <f t="shared" si="16"/>
        <v>840</v>
      </c>
      <c r="G545" s="352">
        <f t="shared" si="17"/>
        <v>700</v>
      </c>
    </row>
    <row r="546" spans="1:7" s="129" customFormat="1" ht="25.5" x14ac:dyDescent="0.2">
      <c r="A546" s="561"/>
      <c r="B546" s="561"/>
      <c r="C546" s="205"/>
      <c r="D546" s="77" t="s">
        <v>1931</v>
      </c>
      <c r="E546" s="353">
        <v>1200</v>
      </c>
      <c r="F546" s="352">
        <f t="shared" si="16"/>
        <v>720</v>
      </c>
      <c r="G546" s="352">
        <f t="shared" si="17"/>
        <v>600</v>
      </c>
    </row>
    <row r="547" spans="1:7" s="129" customFormat="1" ht="25.5" x14ac:dyDescent="0.2">
      <c r="A547" s="561"/>
      <c r="B547" s="561"/>
      <c r="C547" s="205"/>
      <c r="D547" s="77" t="s">
        <v>1932</v>
      </c>
      <c r="E547" s="353">
        <v>1000</v>
      </c>
      <c r="F547" s="352">
        <f t="shared" si="16"/>
        <v>600</v>
      </c>
      <c r="G547" s="352">
        <f t="shared" si="17"/>
        <v>500</v>
      </c>
    </row>
    <row r="548" spans="1:7" s="129" customFormat="1" ht="25.5" x14ac:dyDescent="0.2">
      <c r="A548" s="561"/>
      <c r="B548" s="561"/>
      <c r="C548" s="16"/>
      <c r="D548" s="77" t="s">
        <v>1980</v>
      </c>
      <c r="E548" s="353">
        <v>1000</v>
      </c>
      <c r="F548" s="352">
        <f t="shared" si="16"/>
        <v>600</v>
      </c>
      <c r="G548" s="352">
        <f t="shared" si="17"/>
        <v>500</v>
      </c>
    </row>
    <row r="549" spans="1:7" s="129" customFormat="1" ht="25.5" x14ac:dyDescent="0.2">
      <c r="A549" s="561"/>
      <c r="B549" s="561"/>
      <c r="C549" s="205"/>
      <c r="D549" s="77" t="s">
        <v>1981</v>
      </c>
      <c r="E549" s="353">
        <v>600</v>
      </c>
      <c r="F549" s="352">
        <f t="shared" si="16"/>
        <v>360</v>
      </c>
      <c r="G549" s="352">
        <f t="shared" si="17"/>
        <v>300</v>
      </c>
    </row>
    <row r="550" spans="1:7" s="129" customFormat="1" x14ac:dyDescent="0.2">
      <c r="A550" s="561"/>
      <c r="B550" s="561"/>
      <c r="C550" s="205"/>
      <c r="D550" s="77" t="s">
        <v>1593</v>
      </c>
      <c r="E550" s="353">
        <v>350</v>
      </c>
      <c r="F550" s="352">
        <f t="shared" si="16"/>
        <v>210</v>
      </c>
      <c r="G550" s="352">
        <f t="shared" si="17"/>
        <v>175</v>
      </c>
    </row>
    <row r="551" spans="1:7" s="129" customFormat="1" x14ac:dyDescent="0.2">
      <c r="A551" s="562"/>
      <c r="B551" s="562"/>
      <c r="C551" s="205"/>
      <c r="D551" s="77" t="s">
        <v>1594</v>
      </c>
      <c r="E551" s="353">
        <v>250</v>
      </c>
      <c r="F551" s="352">
        <f t="shared" si="16"/>
        <v>150</v>
      </c>
      <c r="G551" s="352">
        <f t="shared" si="17"/>
        <v>125</v>
      </c>
    </row>
    <row r="552" spans="1:7" s="129" customFormat="1" x14ac:dyDescent="0.2">
      <c r="A552" s="16">
        <v>13</v>
      </c>
      <c r="B552" s="16">
        <v>13</v>
      </c>
      <c r="C552" s="205"/>
      <c r="D552" s="75" t="s">
        <v>1982</v>
      </c>
      <c r="E552" s="353"/>
      <c r="F552" s="352">
        <f t="shared" si="16"/>
        <v>0</v>
      </c>
      <c r="G552" s="352">
        <f t="shared" si="17"/>
        <v>0</v>
      </c>
    </row>
    <row r="553" spans="1:7" s="129" customFormat="1" x14ac:dyDescent="0.2">
      <c r="A553" s="560" t="s">
        <v>113</v>
      </c>
      <c r="B553" s="560" t="s">
        <v>113</v>
      </c>
      <c r="C553" s="205"/>
      <c r="D553" s="76" t="s">
        <v>1983</v>
      </c>
      <c r="E553" s="353"/>
      <c r="F553" s="352">
        <f t="shared" si="16"/>
        <v>0</v>
      </c>
      <c r="G553" s="352">
        <f t="shared" si="17"/>
        <v>0</v>
      </c>
    </row>
    <row r="554" spans="1:7" s="129" customFormat="1" x14ac:dyDescent="0.2">
      <c r="A554" s="561"/>
      <c r="B554" s="561"/>
      <c r="C554" s="205"/>
      <c r="D554" s="78" t="s">
        <v>1984</v>
      </c>
      <c r="E554" s="353">
        <v>7000</v>
      </c>
      <c r="F554" s="352">
        <f t="shared" si="16"/>
        <v>4200</v>
      </c>
      <c r="G554" s="352">
        <f t="shared" si="17"/>
        <v>3500</v>
      </c>
    </row>
    <row r="555" spans="1:7" s="129" customFormat="1" ht="26.25" x14ac:dyDescent="0.2">
      <c r="A555" s="561"/>
      <c r="B555" s="561"/>
      <c r="C555" s="205"/>
      <c r="D555" s="77" t="s">
        <v>2113</v>
      </c>
      <c r="E555" s="353"/>
      <c r="F555" s="352">
        <f t="shared" si="16"/>
        <v>0</v>
      </c>
      <c r="G555" s="352">
        <f t="shared" si="17"/>
        <v>0</v>
      </c>
    </row>
    <row r="556" spans="1:7" s="129" customFormat="1" x14ac:dyDescent="0.2">
      <c r="A556" s="561"/>
      <c r="B556" s="561"/>
      <c r="C556" s="205"/>
      <c r="D556" s="77" t="s">
        <v>2114</v>
      </c>
      <c r="E556" s="353"/>
      <c r="F556" s="352">
        <f t="shared" si="16"/>
        <v>0</v>
      </c>
      <c r="G556" s="352">
        <f t="shared" si="17"/>
        <v>0</v>
      </c>
    </row>
    <row r="557" spans="1:7" s="129" customFormat="1" x14ac:dyDescent="0.2">
      <c r="A557" s="562"/>
      <c r="B557" s="562"/>
      <c r="C557" s="205"/>
      <c r="D557" s="78" t="s">
        <v>1985</v>
      </c>
      <c r="E557" s="353">
        <v>7500</v>
      </c>
      <c r="F557" s="352">
        <f t="shared" si="16"/>
        <v>4500</v>
      </c>
      <c r="G557" s="352">
        <f t="shared" si="17"/>
        <v>3750</v>
      </c>
    </row>
    <row r="558" spans="1:7" s="129" customFormat="1" x14ac:dyDescent="0.2">
      <c r="A558" s="560" t="s">
        <v>114</v>
      </c>
      <c r="B558" s="560" t="s">
        <v>114</v>
      </c>
      <c r="C558" s="205"/>
      <c r="D558" s="76" t="s">
        <v>1986</v>
      </c>
      <c r="E558" s="353"/>
      <c r="F558" s="352">
        <f t="shared" si="16"/>
        <v>0</v>
      </c>
      <c r="G558" s="352">
        <f t="shared" si="17"/>
        <v>0</v>
      </c>
    </row>
    <row r="559" spans="1:7" s="129" customFormat="1" ht="25.5" x14ac:dyDescent="0.2">
      <c r="A559" s="561"/>
      <c r="B559" s="561"/>
      <c r="C559" s="205"/>
      <c r="D559" s="77" t="s">
        <v>1987</v>
      </c>
      <c r="E559" s="353">
        <v>4500</v>
      </c>
      <c r="F559" s="352">
        <f t="shared" si="16"/>
        <v>2700</v>
      </c>
      <c r="G559" s="352">
        <f t="shared" si="17"/>
        <v>2250</v>
      </c>
    </row>
    <row r="560" spans="1:7" s="129" customFormat="1" ht="25.5" x14ac:dyDescent="0.2">
      <c r="A560" s="561"/>
      <c r="B560" s="561"/>
      <c r="C560" s="205"/>
      <c r="D560" s="77" t="s">
        <v>1988</v>
      </c>
      <c r="E560" s="353">
        <v>5000</v>
      </c>
      <c r="F560" s="352">
        <f t="shared" si="16"/>
        <v>3000</v>
      </c>
      <c r="G560" s="352">
        <f t="shared" si="17"/>
        <v>2500</v>
      </c>
    </row>
    <row r="561" spans="1:7" s="129" customFormat="1" x14ac:dyDescent="0.2">
      <c r="A561" s="562"/>
      <c r="B561" s="562"/>
      <c r="C561" s="205"/>
      <c r="D561" s="77" t="s">
        <v>1989</v>
      </c>
      <c r="E561" s="353">
        <v>5500</v>
      </c>
      <c r="F561" s="352">
        <f t="shared" si="16"/>
        <v>3300</v>
      </c>
      <c r="G561" s="352">
        <f t="shared" si="17"/>
        <v>2750</v>
      </c>
    </row>
    <row r="562" spans="1:7" s="129" customFormat="1" x14ac:dyDescent="0.2">
      <c r="A562" s="560" t="s">
        <v>115</v>
      </c>
      <c r="B562" s="560" t="s">
        <v>115</v>
      </c>
      <c r="C562" s="205"/>
      <c r="D562" s="76" t="s">
        <v>1753</v>
      </c>
      <c r="E562" s="353"/>
      <c r="F562" s="352">
        <f t="shared" si="16"/>
        <v>0</v>
      </c>
      <c r="G562" s="352">
        <f t="shared" si="17"/>
        <v>0</v>
      </c>
    </row>
    <row r="563" spans="1:7" s="129" customFormat="1" ht="25.5" x14ac:dyDescent="0.2">
      <c r="A563" s="561"/>
      <c r="B563" s="561"/>
      <c r="C563" s="205"/>
      <c r="D563" s="77" t="s">
        <v>1990</v>
      </c>
      <c r="E563" s="353">
        <v>3000</v>
      </c>
      <c r="F563" s="352">
        <f t="shared" si="16"/>
        <v>1800</v>
      </c>
      <c r="G563" s="352">
        <f t="shared" si="17"/>
        <v>1500</v>
      </c>
    </row>
    <row r="564" spans="1:7" s="129" customFormat="1" ht="13.5" x14ac:dyDescent="0.2">
      <c r="A564" s="561"/>
      <c r="B564" s="561"/>
      <c r="C564" s="205"/>
      <c r="D564" s="231" t="s">
        <v>8559</v>
      </c>
      <c r="E564" s="353">
        <v>2000</v>
      </c>
      <c r="F564" s="352">
        <f t="shared" si="16"/>
        <v>1200</v>
      </c>
      <c r="G564" s="352">
        <f t="shared" si="17"/>
        <v>1000</v>
      </c>
    </row>
    <row r="565" spans="1:7" s="129" customFormat="1" ht="25.5" x14ac:dyDescent="0.2">
      <c r="A565" s="561"/>
      <c r="B565" s="561"/>
      <c r="C565" s="205"/>
      <c r="D565" s="77" t="s">
        <v>1991</v>
      </c>
      <c r="E565" s="353">
        <v>4000</v>
      </c>
      <c r="F565" s="352">
        <f t="shared" si="16"/>
        <v>2400</v>
      </c>
      <c r="G565" s="352">
        <f t="shared" si="17"/>
        <v>2000</v>
      </c>
    </row>
    <row r="566" spans="1:7" s="129" customFormat="1" ht="27" x14ac:dyDescent="0.2">
      <c r="A566" s="561"/>
      <c r="B566" s="561"/>
      <c r="C566" s="205"/>
      <c r="D566" s="77" t="s">
        <v>8560</v>
      </c>
      <c r="E566" s="353"/>
      <c r="F566" s="352">
        <f t="shared" si="16"/>
        <v>0</v>
      </c>
      <c r="G566" s="352">
        <f t="shared" si="17"/>
        <v>0</v>
      </c>
    </row>
    <row r="567" spans="1:7" s="129" customFormat="1" x14ac:dyDescent="0.2">
      <c r="A567" s="561"/>
      <c r="B567" s="561"/>
      <c r="C567" s="205"/>
      <c r="D567" s="77" t="s">
        <v>1992</v>
      </c>
      <c r="E567" s="353">
        <v>1500</v>
      </c>
      <c r="F567" s="352">
        <f t="shared" si="16"/>
        <v>900</v>
      </c>
      <c r="G567" s="352">
        <f t="shared" si="17"/>
        <v>750</v>
      </c>
    </row>
    <row r="568" spans="1:7" s="131" customFormat="1" ht="27" x14ac:dyDescent="0.2">
      <c r="A568" s="561"/>
      <c r="B568" s="561"/>
      <c r="C568" s="205"/>
      <c r="D568" s="77" t="s">
        <v>8561</v>
      </c>
      <c r="E568" s="353"/>
      <c r="F568" s="352">
        <f t="shared" si="16"/>
        <v>0</v>
      </c>
      <c r="G568" s="352">
        <f t="shared" si="17"/>
        <v>0</v>
      </c>
    </row>
    <row r="569" spans="1:7" s="131" customFormat="1" x14ac:dyDescent="0.2">
      <c r="A569" s="561"/>
      <c r="B569" s="561"/>
      <c r="C569" s="205"/>
      <c r="D569" s="77" t="s">
        <v>1993</v>
      </c>
      <c r="E569" s="353">
        <v>1300</v>
      </c>
      <c r="F569" s="352">
        <f t="shared" si="16"/>
        <v>780</v>
      </c>
      <c r="G569" s="352">
        <f t="shared" si="17"/>
        <v>650</v>
      </c>
    </row>
    <row r="570" spans="1:7" s="129" customFormat="1" x14ac:dyDescent="0.2">
      <c r="A570" s="561"/>
      <c r="B570" s="561"/>
      <c r="C570" s="205"/>
      <c r="D570" s="77" t="s">
        <v>1994</v>
      </c>
      <c r="E570" s="353">
        <v>1500</v>
      </c>
      <c r="F570" s="352">
        <f t="shared" si="16"/>
        <v>900</v>
      </c>
      <c r="G570" s="352">
        <f t="shared" si="17"/>
        <v>750</v>
      </c>
    </row>
    <row r="571" spans="1:7" s="129" customFormat="1" ht="27" x14ac:dyDescent="0.2">
      <c r="A571" s="561"/>
      <c r="B571" s="561"/>
      <c r="C571" s="205"/>
      <c r="D571" s="77" t="s">
        <v>8562</v>
      </c>
      <c r="E571" s="353"/>
      <c r="F571" s="352">
        <f t="shared" si="16"/>
        <v>0</v>
      </c>
      <c r="G571" s="352">
        <f t="shared" si="17"/>
        <v>0</v>
      </c>
    </row>
    <row r="572" spans="1:7" s="129" customFormat="1" ht="25.5" x14ac:dyDescent="0.2">
      <c r="A572" s="561"/>
      <c r="B572" s="561"/>
      <c r="C572" s="205"/>
      <c r="D572" s="77" t="s">
        <v>1995</v>
      </c>
      <c r="E572" s="353">
        <v>1500</v>
      </c>
      <c r="F572" s="352">
        <f t="shared" si="16"/>
        <v>900</v>
      </c>
      <c r="G572" s="352">
        <f t="shared" si="17"/>
        <v>750</v>
      </c>
    </row>
    <row r="573" spans="1:7" s="129" customFormat="1" x14ac:dyDescent="0.2">
      <c r="A573" s="562"/>
      <c r="B573" s="562"/>
      <c r="C573" s="205"/>
      <c r="D573" s="77" t="s">
        <v>1996</v>
      </c>
      <c r="E573" s="353">
        <v>1300</v>
      </c>
      <c r="F573" s="352">
        <f t="shared" si="16"/>
        <v>780</v>
      </c>
      <c r="G573" s="352">
        <f t="shared" si="17"/>
        <v>650</v>
      </c>
    </row>
    <row r="574" spans="1:7" s="129" customFormat="1" x14ac:dyDescent="0.2">
      <c r="A574" s="560" t="s">
        <v>116</v>
      </c>
      <c r="B574" s="560" t="s">
        <v>116</v>
      </c>
      <c r="C574" s="205"/>
      <c r="D574" s="76" t="s">
        <v>1997</v>
      </c>
      <c r="E574" s="353"/>
      <c r="F574" s="352">
        <f t="shared" si="16"/>
        <v>0</v>
      </c>
      <c r="G574" s="352">
        <f t="shared" si="17"/>
        <v>0</v>
      </c>
    </row>
    <row r="575" spans="1:7" s="129" customFormat="1" ht="26.25" x14ac:dyDescent="0.2">
      <c r="A575" s="561"/>
      <c r="B575" s="561"/>
      <c r="C575" s="205">
        <v>1</v>
      </c>
      <c r="D575" s="77" t="s">
        <v>8563</v>
      </c>
      <c r="E575" s="353"/>
      <c r="F575" s="352">
        <f t="shared" si="16"/>
        <v>0</v>
      </c>
      <c r="G575" s="352">
        <f t="shared" si="17"/>
        <v>0</v>
      </c>
    </row>
    <row r="576" spans="1:7" s="129" customFormat="1" ht="25.5" x14ac:dyDescent="0.2">
      <c r="A576" s="561"/>
      <c r="B576" s="561"/>
      <c r="C576" s="205"/>
      <c r="D576" s="77" t="s">
        <v>1998</v>
      </c>
      <c r="E576" s="353">
        <v>3000</v>
      </c>
      <c r="F576" s="352">
        <f t="shared" si="16"/>
        <v>1800</v>
      </c>
      <c r="G576" s="352">
        <f t="shared" si="17"/>
        <v>1500</v>
      </c>
    </row>
    <row r="577" spans="1:7" s="129" customFormat="1" ht="26.25" x14ac:dyDescent="0.2">
      <c r="A577" s="561"/>
      <c r="B577" s="561"/>
      <c r="C577" s="205">
        <v>2</v>
      </c>
      <c r="D577" s="77" t="s">
        <v>8564</v>
      </c>
      <c r="E577" s="353"/>
      <c r="F577" s="352">
        <f t="shared" si="16"/>
        <v>0</v>
      </c>
      <c r="G577" s="352">
        <f t="shared" si="17"/>
        <v>0</v>
      </c>
    </row>
    <row r="578" spans="1:7" s="129" customFormat="1" ht="25.5" x14ac:dyDescent="0.2">
      <c r="A578" s="561"/>
      <c r="B578" s="561"/>
      <c r="C578" s="205"/>
      <c r="D578" s="77" t="s">
        <v>1999</v>
      </c>
      <c r="E578" s="353">
        <v>3000</v>
      </c>
      <c r="F578" s="352">
        <f t="shared" si="16"/>
        <v>1800</v>
      </c>
      <c r="G578" s="352">
        <f t="shared" si="17"/>
        <v>1500</v>
      </c>
    </row>
    <row r="579" spans="1:7" s="129" customFormat="1" ht="13.5" x14ac:dyDescent="0.2">
      <c r="A579" s="561"/>
      <c r="B579" s="561"/>
      <c r="C579" s="205"/>
      <c r="D579" s="231" t="s">
        <v>8565</v>
      </c>
      <c r="E579" s="353">
        <v>1800</v>
      </c>
      <c r="F579" s="352">
        <f t="shared" si="16"/>
        <v>1080</v>
      </c>
      <c r="G579" s="352">
        <f t="shared" si="17"/>
        <v>900</v>
      </c>
    </row>
    <row r="580" spans="1:7" s="129" customFormat="1" ht="26.25" x14ac:dyDescent="0.2">
      <c r="A580" s="561"/>
      <c r="B580" s="561"/>
      <c r="C580" s="205">
        <v>3</v>
      </c>
      <c r="D580" s="77" t="s">
        <v>8566</v>
      </c>
      <c r="E580" s="353"/>
      <c r="F580" s="352">
        <f t="shared" si="16"/>
        <v>0</v>
      </c>
      <c r="G580" s="352">
        <f t="shared" si="17"/>
        <v>0</v>
      </c>
    </row>
    <row r="581" spans="1:7" s="129" customFormat="1" ht="25.5" x14ac:dyDescent="0.2">
      <c r="A581" s="561"/>
      <c r="B581" s="561"/>
      <c r="C581" s="205"/>
      <c r="D581" s="77" t="s">
        <v>2000</v>
      </c>
      <c r="E581" s="353">
        <v>2000</v>
      </c>
      <c r="F581" s="352">
        <f t="shared" si="16"/>
        <v>1200</v>
      </c>
      <c r="G581" s="352">
        <f t="shared" si="17"/>
        <v>1000</v>
      </c>
    </row>
    <row r="582" spans="1:7" s="129" customFormat="1" ht="26.25" x14ac:dyDescent="0.2">
      <c r="A582" s="561"/>
      <c r="B582" s="561"/>
      <c r="C582" s="205">
        <v>4</v>
      </c>
      <c r="D582" s="77" t="s">
        <v>8567</v>
      </c>
      <c r="E582" s="353"/>
      <c r="F582" s="352">
        <f t="shared" si="16"/>
        <v>0</v>
      </c>
      <c r="G582" s="352">
        <f t="shared" si="17"/>
        <v>0</v>
      </c>
    </row>
    <row r="583" spans="1:7" s="129" customFormat="1" ht="25.5" x14ac:dyDescent="0.2">
      <c r="A583" s="561"/>
      <c r="B583" s="561"/>
      <c r="C583" s="205"/>
      <c r="D583" s="77" t="s">
        <v>2001</v>
      </c>
      <c r="E583" s="353">
        <v>3000</v>
      </c>
      <c r="F583" s="352">
        <f t="shared" si="16"/>
        <v>1800</v>
      </c>
      <c r="G583" s="352">
        <f t="shared" si="17"/>
        <v>1500</v>
      </c>
    </row>
    <row r="584" spans="1:7" s="129" customFormat="1" ht="13.5" x14ac:dyDescent="0.2">
      <c r="A584" s="561"/>
      <c r="B584" s="561"/>
      <c r="C584" s="205"/>
      <c r="D584" s="231" t="s">
        <v>8565</v>
      </c>
      <c r="E584" s="353">
        <v>2000</v>
      </c>
      <c r="F584" s="352">
        <f t="shared" si="16"/>
        <v>1200</v>
      </c>
      <c r="G584" s="352">
        <f t="shared" si="17"/>
        <v>1000</v>
      </c>
    </row>
    <row r="585" spans="1:7" s="129" customFormat="1" ht="26.25" x14ac:dyDescent="0.2">
      <c r="A585" s="561"/>
      <c r="B585" s="561"/>
      <c r="C585" s="205"/>
      <c r="D585" s="77" t="s">
        <v>8568</v>
      </c>
      <c r="E585" s="353">
        <v>3000</v>
      </c>
      <c r="F585" s="352">
        <f t="shared" si="16"/>
        <v>1800</v>
      </c>
      <c r="G585" s="352">
        <f t="shared" si="17"/>
        <v>1500</v>
      </c>
    </row>
    <row r="586" spans="1:7" s="129" customFormat="1" ht="13.5" x14ac:dyDescent="0.2">
      <c r="A586" s="562"/>
      <c r="B586" s="562"/>
      <c r="C586" s="205"/>
      <c r="D586" s="231" t="s">
        <v>8569</v>
      </c>
      <c r="E586" s="353">
        <v>2200</v>
      </c>
      <c r="F586" s="352">
        <f t="shared" si="16"/>
        <v>1320</v>
      </c>
      <c r="G586" s="352">
        <f t="shared" si="17"/>
        <v>1100</v>
      </c>
    </row>
    <row r="587" spans="1:7" s="129" customFormat="1" x14ac:dyDescent="0.2">
      <c r="A587" s="560" t="s">
        <v>142</v>
      </c>
      <c r="B587" s="560" t="s">
        <v>142</v>
      </c>
      <c r="C587" s="205"/>
      <c r="D587" s="76" t="s">
        <v>1590</v>
      </c>
      <c r="E587" s="353"/>
      <c r="F587" s="352">
        <f t="shared" si="16"/>
        <v>0</v>
      </c>
      <c r="G587" s="352">
        <f t="shared" si="17"/>
        <v>0</v>
      </c>
    </row>
    <row r="588" spans="1:7" s="129" customFormat="1" ht="26.25" x14ac:dyDescent="0.2">
      <c r="A588" s="561"/>
      <c r="B588" s="561"/>
      <c r="C588" s="205"/>
      <c r="D588" s="231" t="s">
        <v>8570</v>
      </c>
      <c r="E588" s="353">
        <v>1500</v>
      </c>
      <c r="F588" s="352">
        <f t="shared" ref="F588:F651" si="18">IFERROR(E588*0.6,0)</f>
        <v>900</v>
      </c>
      <c r="G588" s="352">
        <f t="shared" ref="G588:G651" si="19">IFERROR(E588*0.5,0)</f>
        <v>750</v>
      </c>
    </row>
    <row r="589" spans="1:7" s="129" customFormat="1" ht="26.25" x14ac:dyDescent="0.2">
      <c r="A589" s="561"/>
      <c r="B589" s="561"/>
      <c r="C589" s="16"/>
      <c r="D589" s="77" t="s">
        <v>8571</v>
      </c>
      <c r="E589" s="353"/>
      <c r="F589" s="352">
        <f t="shared" si="18"/>
        <v>0</v>
      </c>
      <c r="G589" s="352">
        <f t="shared" si="19"/>
        <v>0</v>
      </c>
    </row>
    <row r="590" spans="1:7" s="129" customFormat="1" ht="25.5" x14ac:dyDescent="0.2">
      <c r="A590" s="561"/>
      <c r="B590" s="561"/>
      <c r="C590" s="16"/>
      <c r="D590" s="77" t="s">
        <v>2002</v>
      </c>
      <c r="E590" s="353">
        <v>1300</v>
      </c>
      <c r="F590" s="352">
        <f t="shared" si="18"/>
        <v>780</v>
      </c>
      <c r="G590" s="352">
        <f t="shared" si="19"/>
        <v>650</v>
      </c>
    </row>
    <row r="591" spans="1:7" s="129" customFormat="1" ht="25.5" x14ac:dyDescent="0.2">
      <c r="A591" s="561"/>
      <c r="B591" s="561"/>
      <c r="C591" s="205"/>
      <c r="D591" s="77" t="s">
        <v>2003</v>
      </c>
      <c r="E591" s="353">
        <v>1000</v>
      </c>
      <c r="F591" s="352">
        <f t="shared" si="18"/>
        <v>600</v>
      </c>
      <c r="G591" s="352">
        <f t="shared" si="19"/>
        <v>500</v>
      </c>
    </row>
    <row r="592" spans="1:7" s="129" customFormat="1" x14ac:dyDescent="0.2">
      <c r="A592" s="561"/>
      <c r="B592" s="561"/>
      <c r="C592" s="205"/>
      <c r="D592" s="77" t="s">
        <v>1593</v>
      </c>
      <c r="E592" s="353">
        <v>1000</v>
      </c>
      <c r="F592" s="352">
        <f t="shared" si="18"/>
        <v>600</v>
      </c>
      <c r="G592" s="352">
        <f t="shared" si="19"/>
        <v>500</v>
      </c>
    </row>
    <row r="593" spans="1:7" s="129" customFormat="1" x14ac:dyDescent="0.2">
      <c r="A593" s="562"/>
      <c r="B593" s="562"/>
      <c r="C593" s="205"/>
      <c r="D593" s="77" t="s">
        <v>1594</v>
      </c>
      <c r="E593" s="353">
        <v>500</v>
      </c>
      <c r="F593" s="352">
        <f t="shared" si="18"/>
        <v>300</v>
      </c>
      <c r="G593" s="352">
        <f t="shared" si="19"/>
        <v>250</v>
      </c>
    </row>
    <row r="594" spans="1:7" s="129" customFormat="1" ht="13.5" x14ac:dyDescent="0.2">
      <c r="A594" s="560" t="s">
        <v>143</v>
      </c>
      <c r="B594" s="205"/>
      <c r="C594" s="205"/>
      <c r="D594" s="75" t="s">
        <v>8572</v>
      </c>
      <c r="E594" s="353"/>
      <c r="F594" s="352">
        <f t="shared" si="18"/>
        <v>0</v>
      </c>
      <c r="G594" s="352">
        <f t="shared" si="19"/>
        <v>0</v>
      </c>
    </row>
    <row r="595" spans="1:7" s="129" customFormat="1" x14ac:dyDescent="0.2">
      <c r="A595" s="561"/>
      <c r="B595" s="205"/>
      <c r="C595" s="205"/>
      <c r="D595" s="78" t="s">
        <v>1730</v>
      </c>
      <c r="E595" s="353">
        <v>3500</v>
      </c>
      <c r="F595" s="352">
        <f t="shared" si="18"/>
        <v>2100</v>
      </c>
      <c r="G595" s="352">
        <f t="shared" si="19"/>
        <v>1750</v>
      </c>
    </row>
    <row r="596" spans="1:7" s="129" customFormat="1" x14ac:dyDescent="0.2">
      <c r="A596" s="561"/>
      <c r="B596" s="205"/>
      <c r="C596" s="205"/>
      <c r="D596" s="78" t="s">
        <v>7550</v>
      </c>
      <c r="E596" s="353">
        <v>3000</v>
      </c>
      <c r="F596" s="352">
        <f t="shared" si="18"/>
        <v>1800</v>
      </c>
      <c r="G596" s="352">
        <f t="shared" si="19"/>
        <v>1500</v>
      </c>
    </row>
    <row r="597" spans="1:7" s="129" customFormat="1" x14ac:dyDescent="0.2">
      <c r="A597" s="562"/>
      <c r="B597" s="205"/>
      <c r="C597" s="205"/>
      <c r="D597" s="78" t="s">
        <v>1732</v>
      </c>
      <c r="E597" s="353">
        <v>3000</v>
      </c>
      <c r="F597" s="352">
        <f t="shared" si="18"/>
        <v>1800</v>
      </c>
      <c r="G597" s="352">
        <f t="shared" si="19"/>
        <v>1500</v>
      </c>
    </row>
    <row r="598" spans="1:7" s="129" customFormat="1" x14ac:dyDescent="0.2">
      <c r="A598" s="16">
        <v>14</v>
      </c>
      <c r="B598" s="16">
        <v>14</v>
      </c>
      <c r="C598" s="205"/>
      <c r="D598" s="75" t="s">
        <v>2004</v>
      </c>
      <c r="E598" s="353"/>
      <c r="F598" s="352">
        <f t="shared" si="18"/>
        <v>0</v>
      </c>
      <c r="G598" s="352">
        <f t="shared" si="19"/>
        <v>0</v>
      </c>
    </row>
    <row r="599" spans="1:7" s="129" customFormat="1" x14ac:dyDescent="0.2">
      <c r="A599" s="560" t="s">
        <v>117</v>
      </c>
      <c r="B599" s="560" t="s">
        <v>117</v>
      </c>
      <c r="C599" s="205"/>
      <c r="D599" s="76" t="s">
        <v>2005</v>
      </c>
      <c r="E599" s="353"/>
      <c r="F599" s="352">
        <f t="shared" si="18"/>
        <v>0</v>
      </c>
      <c r="G599" s="352">
        <f t="shared" si="19"/>
        <v>0</v>
      </c>
    </row>
    <row r="600" spans="1:7" s="129" customFormat="1" ht="25.5" x14ac:dyDescent="0.2">
      <c r="A600" s="561"/>
      <c r="B600" s="561"/>
      <c r="C600" s="205"/>
      <c r="D600" s="77" t="s">
        <v>2006</v>
      </c>
      <c r="E600" s="353">
        <v>4500</v>
      </c>
      <c r="F600" s="352">
        <f t="shared" si="18"/>
        <v>2700</v>
      </c>
      <c r="G600" s="352">
        <f t="shared" si="19"/>
        <v>2250</v>
      </c>
    </row>
    <row r="601" spans="1:7" s="129" customFormat="1" x14ac:dyDescent="0.2">
      <c r="A601" s="561"/>
      <c r="B601" s="561"/>
      <c r="C601" s="205"/>
      <c r="D601" s="77" t="s">
        <v>2007</v>
      </c>
      <c r="E601" s="353">
        <v>4000</v>
      </c>
      <c r="F601" s="352">
        <f t="shared" si="18"/>
        <v>2400</v>
      </c>
      <c r="G601" s="352">
        <f t="shared" si="19"/>
        <v>2000</v>
      </c>
    </row>
    <row r="602" spans="1:7" s="129" customFormat="1" x14ac:dyDescent="0.2">
      <c r="A602" s="561"/>
      <c r="B602" s="561"/>
      <c r="C602" s="205"/>
      <c r="D602" s="77" t="s">
        <v>2008</v>
      </c>
      <c r="E602" s="353">
        <v>3500</v>
      </c>
      <c r="F602" s="352">
        <f t="shared" si="18"/>
        <v>2100</v>
      </c>
      <c r="G602" s="352">
        <f t="shared" si="19"/>
        <v>1750</v>
      </c>
    </row>
    <row r="603" spans="1:7" s="129" customFormat="1" ht="25.5" x14ac:dyDescent="0.2">
      <c r="A603" s="561"/>
      <c r="B603" s="561"/>
      <c r="C603" s="205"/>
      <c r="D603" s="77" t="s">
        <v>2009</v>
      </c>
      <c r="E603" s="353">
        <v>3000</v>
      </c>
      <c r="F603" s="352">
        <f t="shared" si="18"/>
        <v>1800</v>
      </c>
      <c r="G603" s="352">
        <f t="shared" si="19"/>
        <v>1500</v>
      </c>
    </row>
    <row r="604" spans="1:7" s="129" customFormat="1" ht="25.5" x14ac:dyDescent="0.2">
      <c r="A604" s="561"/>
      <c r="B604" s="561"/>
      <c r="C604" s="205"/>
      <c r="D604" s="77" t="s">
        <v>2010</v>
      </c>
      <c r="E604" s="353">
        <v>3000</v>
      </c>
      <c r="F604" s="352">
        <f t="shared" si="18"/>
        <v>1800</v>
      </c>
      <c r="G604" s="352">
        <f t="shared" si="19"/>
        <v>1500</v>
      </c>
    </row>
    <row r="605" spans="1:7" s="129" customFormat="1" x14ac:dyDescent="0.2">
      <c r="A605" s="562"/>
      <c r="B605" s="562"/>
      <c r="C605" s="205"/>
      <c r="D605" s="77" t="s">
        <v>2011</v>
      </c>
      <c r="E605" s="353">
        <v>3000</v>
      </c>
      <c r="F605" s="352">
        <f t="shared" si="18"/>
        <v>1800</v>
      </c>
      <c r="G605" s="352">
        <f t="shared" si="19"/>
        <v>1500</v>
      </c>
    </row>
    <row r="606" spans="1:7" s="129" customFormat="1" x14ac:dyDescent="0.2">
      <c r="A606" s="560" t="s">
        <v>118</v>
      </c>
      <c r="B606" s="560" t="s">
        <v>118</v>
      </c>
      <c r="C606" s="205"/>
      <c r="D606" s="76" t="s">
        <v>2012</v>
      </c>
      <c r="E606" s="353"/>
      <c r="F606" s="352">
        <f t="shared" si="18"/>
        <v>0</v>
      </c>
      <c r="G606" s="352">
        <f t="shared" si="19"/>
        <v>0</v>
      </c>
    </row>
    <row r="607" spans="1:7" s="129" customFormat="1" ht="25.5" x14ac:dyDescent="0.2">
      <c r="A607" s="561"/>
      <c r="B607" s="561"/>
      <c r="C607" s="205"/>
      <c r="D607" s="77" t="s">
        <v>2013</v>
      </c>
      <c r="E607" s="353">
        <v>1500</v>
      </c>
      <c r="F607" s="352">
        <f t="shared" si="18"/>
        <v>900</v>
      </c>
      <c r="G607" s="352">
        <f t="shared" si="19"/>
        <v>750</v>
      </c>
    </row>
    <row r="608" spans="1:7" s="129" customFormat="1" ht="25.5" x14ac:dyDescent="0.2">
      <c r="A608" s="561"/>
      <c r="B608" s="561"/>
      <c r="C608" s="205"/>
      <c r="D608" s="77" t="s">
        <v>2014</v>
      </c>
      <c r="E608" s="353">
        <v>1000</v>
      </c>
      <c r="F608" s="352">
        <f t="shared" si="18"/>
        <v>600</v>
      </c>
      <c r="G608" s="352">
        <f t="shared" si="19"/>
        <v>500</v>
      </c>
    </row>
    <row r="609" spans="1:7" s="129" customFormat="1" ht="25.5" x14ac:dyDescent="0.2">
      <c r="A609" s="562"/>
      <c r="B609" s="562"/>
      <c r="C609" s="205"/>
      <c r="D609" s="77" t="s">
        <v>2015</v>
      </c>
      <c r="E609" s="353">
        <v>800</v>
      </c>
      <c r="F609" s="352">
        <f t="shared" si="18"/>
        <v>480</v>
      </c>
      <c r="G609" s="352">
        <f t="shared" si="19"/>
        <v>400</v>
      </c>
    </row>
    <row r="610" spans="1:7" s="129" customFormat="1" x14ac:dyDescent="0.2">
      <c r="A610" s="560" t="s">
        <v>149</v>
      </c>
      <c r="B610" s="560" t="s">
        <v>149</v>
      </c>
      <c r="C610" s="205"/>
      <c r="D610" s="76" t="s">
        <v>1868</v>
      </c>
      <c r="E610" s="353"/>
      <c r="F610" s="352">
        <f t="shared" si="18"/>
        <v>0</v>
      </c>
      <c r="G610" s="352">
        <f t="shared" si="19"/>
        <v>0</v>
      </c>
    </row>
    <row r="611" spans="1:7" s="129" customFormat="1" ht="25.5" x14ac:dyDescent="0.2">
      <c r="A611" s="561"/>
      <c r="B611" s="561"/>
      <c r="C611" s="205"/>
      <c r="D611" s="77" t="s">
        <v>2016</v>
      </c>
      <c r="E611" s="353">
        <v>2000</v>
      </c>
      <c r="F611" s="352">
        <f t="shared" si="18"/>
        <v>1200</v>
      </c>
      <c r="G611" s="352">
        <f t="shared" si="19"/>
        <v>1000</v>
      </c>
    </row>
    <row r="612" spans="1:7" s="129" customFormat="1" x14ac:dyDescent="0.2">
      <c r="A612" s="561"/>
      <c r="B612" s="561"/>
      <c r="C612" s="205"/>
      <c r="D612" s="77" t="s">
        <v>2017</v>
      </c>
      <c r="E612" s="353">
        <v>1200</v>
      </c>
      <c r="F612" s="352">
        <f t="shared" si="18"/>
        <v>720</v>
      </c>
      <c r="G612" s="352">
        <f t="shared" si="19"/>
        <v>600</v>
      </c>
    </row>
    <row r="613" spans="1:7" s="129" customFormat="1" x14ac:dyDescent="0.2">
      <c r="A613" s="561"/>
      <c r="B613" s="561"/>
      <c r="C613" s="205"/>
      <c r="D613" s="77" t="s">
        <v>2018</v>
      </c>
      <c r="E613" s="353">
        <v>1200</v>
      </c>
      <c r="F613" s="352">
        <f t="shared" si="18"/>
        <v>720</v>
      </c>
      <c r="G613" s="352">
        <f t="shared" si="19"/>
        <v>600</v>
      </c>
    </row>
    <row r="614" spans="1:7" s="129" customFormat="1" ht="25.5" x14ac:dyDescent="0.2">
      <c r="A614" s="561"/>
      <c r="B614" s="561"/>
      <c r="C614" s="205"/>
      <c r="D614" s="77" t="s">
        <v>2019</v>
      </c>
      <c r="E614" s="353">
        <v>850</v>
      </c>
      <c r="F614" s="352">
        <f t="shared" si="18"/>
        <v>510</v>
      </c>
      <c r="G614" s="352">
        <f t="shared" si="19"/>
        <v>425</v>
      </c>
    </row>
    <row r="615" spans="1:7" s="129" customFormat="1" ht="25.5" x14ac:dyDescent="0.2">
      <c r="A615" s="561"/>
      <c r="B615" s="561"/>
      <c r="C615" s="16"/>
      <c r="D615" s="77" t="s">
        <v>2020</v>
      </c>
      <c r="E615" s="353">
        <v>750</v>
      </c>
      <c r="F615" s="352">
        <f t="shared" si="18"/>
        <v>450</v>
      </c>
      <c r="G615" s="352">
        <f t="shared" si="19"/>
        <v>375</v>
      </c>
    </row>
    <row r="616" spans="1:7" s="129" customFormat="1" ht="25.5" x14ac:dyDescent="0.2">
      <c r="A616" s="561"/>
      <c r="B616" s="561"/>
      <c r="C616" s="205"/>
      <c r="D616" s="77" t="s">
        <v>2015</v>
      </c>
      <c r="E616" s="353">
        <v>550</v>
      </c>
      <c r="F616" s="352">
        <f t="shared" si="18"/>
        <v>330</v>
      </c>
      <c r="G616" s="352">
        <f t="shared" si="19"/>
        <v>275</v>
      </c>
    </row>
    <row r="617" spans="1:7" s="129" customFormat="1" x14ac:dyDescent="0.2">
      <c r="A617" s="561"/>
      <c r="B617" s="561"/>
      <c r="C617" s="205"/>
      <c r="D617" s="77" t="s">
        <v>2021</v>
      </c>
      <c r="E617" s="353">
        <v>500</v>
      </c>
      <c r="F617" s="352">
        <f t="shared" si="18"/>
        <v>300</v>
      </c>
      <c r="G617" s="352">
        <f t="shared" si="19"/>
        <v>250</v>
      </c>
    </row>
    <row r="618" spans="1:7" s="129" customFormat="1" x14ac:dyDescent="0.2">
      <c r="A618" s="562"/>
      <c r="B618" s="562"/>
      <c r="C618" s="205"/>
      <c r="D618" s="77" t="s">
        <v>2022</v>
      </c>
      <c r="E618" s="353">
        <v>400</v>
      </c>
      <c r="F618" s="352">
        <f t="shared" si="18"/>
        <v>240</v>
      </c>
      <c r="G618" s="352">
        <f t="shared" si="19"/>
        <v>200</v>
      </c>
    </row>
    <row r="619" spans="1:7" s="129" customFormat="1" x14ac:dyDescent="0.2">
      <c r="A619" s="205" t="s">
        <v>150</v>
      </c>
      <c r="B619" s="205"/>
      <c r="C619" s="205">
        <v>30</v>
      </c>
      <c r="D619" s="77" t="s">
        <v>2023</v>
      </c>
      <c r="E619" s="353">
        <v>250</v>
      </c>
      <c r="F619" s="352">
        <f t="shared" si="18"/>
        <v>150</v>
      </c>
      <c r="G619" s="352">
        <f t="shared" si="19"/>
        <v>125</v>
      </c>
    </row>
    <row r="620" spans="1:7" s="129" customFormat="1" x14ac:dyDescent="0.2">
      <c r="A620" s="317">
        <v>15</v>
      </c>
      <c r="B620" s="317">
        <v>15</v>
      </c>
      <c r="C620" s="205"/>
      <c r="D620" s="75" t="s">
        <v>2024</v>
      </c>
      <c r="E620" s="353"/>
      <c r="F620" s="352">
        <f t="shared" si="18"/>
        <v>0</v>
      </c>
      <c r="G620" s="352">
        <f t="shared" si="19"/>
        <v>0</v>
      </c>
    </row>
    <row r="621" spans="1:7" s="129" customFormat="1" ht="25.5" x14ac:dyDescent="0.2">
      <c r="A621" s="318" t="s">
        <v>119</v>
      </c>
      <c r="B621" s="318" t="s">
        <v>119</v>
      </c>
      <c r="C621" s="205"/>
      <c r="D621" s="77" t="s">
        <v>2115</v>
      </c>
      <c r="E621" s="353">
        <v>5000</v>
      </c>
      <c r="F621" s="352">
        <f t="shared" si="18"/>
        <v>3000</v>
      </c>
      <c r="G621" s="352">
        <f t="shared" si="19"/>
        <v>2500</v>
      </c>
    </row>
    <row r="622" spans="1:7" s="129" customFormat="1" x14ac:dyDescent="0.2">
      <c r="A622" s="591" t="s">
        <v>120</v>
      </c>
      <c r="B622" s="591" t="s">
        <v>120</v>
      </c>
      <c r="C622" s="205"/>
      <c r="D622" s="76" t="s">
        <v>2025</v>
      </c>
      <c r="E622" s="353"/>
      <c r="F622" s="352">
        <f t="shared" si="18"/>
        <v>0</v>
      </c>
      <c r="G622" s="352">
        <f t="shared" si="19"/>
        <v>0</v>
      </c>
    </row>
    <row r="623" spans="1:7" s="129" customFormat="1" x14ac:dyDescent="0.2">
      <c r="A623" s="592"/>
      <c r="B623" s="592"/>
      <c r="C623" s="205"/>
      <c r="D623" s="77" t="s">
        <v>2026</v>
      </c>
      <c r="E623" s="353">
        <v>7500</v>
      </c>
      <c r="F623" s="352">
        <f t="shared" si="18"/>
        <v>4500</v>
      </c>
      <c r="G623" s="352">
        <f t="shared" si="19"/>
        <v>3750</v>
      </c>
    </row>
    <row r="624" spans="1:7" s="129" customFormat="1" x14ac:dyDescent="0.2">
      <c r="A624" s="592"/>
      <c r="B624" s="592"/>
      <c r="C624" s="205"/>
      <c r="D624" s="77" t="s">
        <v>2027</v>
      </c>
      <c r="E624" s="353">
        <v>7500</v>
      </c>
      <c r="F624" s="352">
        <f t="shared" si="18"/>
        <v>4500</v>
      </c>
      <c r="G624" s="352">
        <f t="shared" si="19"/>
        <v>3750</v>
      </c>
    </row>
    <row r="625" spans="1:7" s="129" customFormat="1" x14ac:dyDescent="0.2">
      <c r="A625" s="593"/>
      <c r="B625" s="593"/>
      <c r="C625" s="205"/>
      <c r="D625" s="77" t="s">
        <v>2028</v>
      </c>
      <c r="E625" s="353">
        <v>7000</v>
      </c>
      <c r="F625" s="352">
        <f t="shared" si="18"/>
        <v>4200</v>
      </c>
      <c r="G625" s="352">
        <f t="shared" si="19"/>
        <v>3500</v>
      </c>
    </row>
    <row r="626" spans="1:7" s="129" customFormat="1" ht="13.5" x14ac:dyDescent="0.2">
      <c r="A626" s="591" t="s">
        <v>121</v>
      </c>
      <c r="B626" s="591" t="s">
        <v>121</v>
      </c>
      <c r="C626" s="205"/>
      <c r="D626" s="76" t="s">
        <v>7585</v>
      </c>
      <c r="E626" s="353"/>
      <c r="F626" s="352">
        <f t="shared" si="18"/>
        <v>0</v>
      </c>
      <c r="G626" s="352">
        <f t="shared" si="19"/>
        <v>0</v>
      </c>
    </row>
    <row r="627" spans="1:7" s="129" customFormat="1" ht="25.5" x14ac:dyDescent="0.2">
      <c r="A627" s="592"/>
      <c r="B627" s="592"/>
      <c r="C627" s="205"/>
      <c r="D627" s="77" t="s">
        <v>2029</v>
      </c>
      <c r="E627" s="353">
        <v>1800</v>
      </c>
      <c r="F627" s="352">
        <f t="shared" si="18"/>
        <v>1080</v>
      </c>
      <c r="G627" s="352">
        <f t="shared" si="19"/>
        <v>900</v>
      </c>
    </row>
    <row r="628" spans="1:7" s="129" customFormat="1" ht="25.5" x14ac:dyDescent="0.2">
      <c r="A628" s="592"/>
      <c r="B628" s="592"/>
      <c r="C628" s="205"/>
      <c r="D628" s="77" t="s">
        <v>2030</v>
      </c>
      <c r="E628" s="353">
        <v>2200</v>
      </c>
      <c r="F628" s="352">
        <f t="shared" si="18"/>
        <v>1320</v>
      </c>
      <c r="G628" s="352">
        <f t="shared" si="19"/>
        <v>1100</v>
      </c>
    </row>
    <row r="629" spans="1:7" s="129" customFormat="1" ht="26.25" x14ac:dyDescent="0.2">
      <c r="A629" s="592"/>
      <c r="B629" s="592"/>
      <c r="C629" s="205"/>
      <c r="D629" s="77" t="s">
        <v>8573</v>
      </c>
      <c r="E629" s="353"/>
      <c r="F629" s="352">
        <f t="shared" si="18"/>
        <v>0</v>
      </c>
      <c r="G629" s="352">
        <f t="shared" si="19"/>
        <v>0</v>
      </c>
    </row>
    <row r="630" spans="1:7" s="129" customFormat="1" ht="25.5" x14ac:dyDescent="0.2">
      <c r="A630" s="592"/>
      <c r="B630" s="592"/>
      <c r="C630" s="205"/>
      <c r="D630" s="77" t="s">
        <v>7551</v>
      </c>
      <c r="E630" s="353">
        <v>1200</v>
      </c>
      <c r="F630" s="352">
        <f t="shared" si="18"/>
        <v>720</v>
      </c>
      <c r="G630" s="352">
        <f t="shared" si="19"/>
        <v>600</v>
      </c>
    </row>
    <row r="631" spans="1:7" s="129" customFormat="1" ht="25.5" x14ac:dyDescent="0.2">
      <c r="A631" s="592"/>
      <c r="B631" s="592"/>
      <c r="C631" s="205"/>
      <c r="D631" s="77" t="s">
        <v>2031</v>
      </c>
      <c r="E631" s="353">
        <v>2100</v>
      </c>
      <c r="F631" s="352">
        <f t="shared" si="18"/>
        <v>1260</v>
      </c>
      <c r="G631" s="352">
        <f t="shared" si="19"/>
        <v>1050</v>
      </c>
    </row>
    <row r="632" spans="1:7" s="129" customFormat="1" ht="25.5" x14ac:dyDescent="0.2">
      <c r="A632" s="592"/>
      <c r="B632" s="592"/>
      <c r="C632" s="205"/>
      <c r="D632" s="77" t="s">
        <v>2032</v>
      </c>
      <c r="E632" s="353">
        <v>1800</v>
      </c>
      <c r="F632" s="352">
        <f t="shared" si="18"/>
        <v>1080</v>
      </c>
      <c r="G632" s="352">
        <f t="shared" si="19"/>
        <v>900</v>
      </c>
    </row>
    <row r="633" spans="1:7" s="129" customFormat="1" ht="26.25" x14ac:dyDescent="0.2">
      <c r="A633" s="592"/>
      <c r="B633" s="592"/>
      <c r="C633" s="205"/>
      <c r="D633" s="77" t="s">
        <v>8574</v>
      </c>
      <c r="E633" s="353"/>
      <c r="F633" s="352">
        <f t="shared" si="18"/>
        <v>0</v>
      </c>
      <c r="G633" s="352">
        <f t="shared" si="19"/>
        <v>0</v>
      </c>
    </row>
    <row r="634" spans="1:7" s="129" customFormat="1" ht="25.5" x14ac:dyDescent="0.2">
      <c r="A634" s="592"/>
      <c r="B634" s="592"/>
      <c r="C634" s="205"/>
      <c r="D634" s="77" t="s">
        <v>7552</v>
      </c>
      <c r="E634" s="353">
        <v>2000</v>
      </c>
      <c r="F634" s="352">
        <f t="shared" si="18"/>
        <v>1200</v>
      </c>
      <c r="G634" s="352">
        <f t="shared" si="19"/>
        <v>1000</v>
      </c>
    </row>
    <row r="635" spans="1:7" s="129" customFormat="1" ht="26.25" x14ac:dyDescent="0.2">
      <c r="A635" s="592"/>
      <c r="B635" s="592"/>
      <c r="C635" s="205"/>
      <c r="D635" s="77" t="s">
        <v>8575</v>
      </c>
      <c r="E635" s="353"/>
      <c r="F635" s="352">
        <f t="shared" si="18"/>
        <v>0</v>
      </c>
      <c r="G635" s="352">
        <f t="shared" si="19"/>
        <v>0</v>
      </c>
    </row>
    <row r="636" spans="1:7" s="129" customFormat="1" ht="25.5" x14ac:dyDescent="0.2">
      <c r="A636" s="592"/>
      <c r="B636" s="592"/>
      <c r="C636" s="205"/>
      <c r="D636" s="77" t="s">
        <v>7553</v>
      </c>
      <c r="E636" s="353">
        <v>1800</v>
      </c>
      <c r="F636" s="352">
        <f t="shared" si="18"/>
        <v>1080</v>
      </c>
      <c r="G636" s="352">
        <f t="shared" si="19"/>
        <v>900</v>
      </c>
    </row>
    <row r="637" spans="1:7" s="129" customFormat="1" x14ac:dyDescent="0.2">
      <c r="A637" s="592"/>
      <c r="B637" s="592"/>
      <c r="C637" s="205"/>
      <c r="D637" s="77" t="s">
        <v>2033</v>
      </c>
      <c r="E637" s="353">
        <v>1200</v>
      </c>
      <c r="F637" s="352">
        <f t="shared" si="18"/>
        <v>720</v>
      </c>
      <c r="G637" s="352">
        <f t="shared" si="19"/>
        <v>600</v>
      </c>
    </row>
    <row r="638" spans="1:7" s="129" customFormat="1" ht="27" x14ac:dyDescent="0.2">
      <c r="A638" s="592"/>
      <c r="B638" s="592"/>
      <c r="C638" s="205"/>
      <c r="D638" s="77" t="s">
        <v>8576</v>
      </c>
      <c r="E638" s="353"/>
      <c r="F638" s="352">
        <f t="shared" si="18"/>
        <v>0</v>
      </c>
      <c r="G638" s="352">
        <f t="shared" si="19"/>
        <v>0</v>
      </c>
    </row>
    <row r="639" spans="1:7" s="129" customFormat="1" x14ac:dyDescent="0.2">
      <c r="A639" s="592"/>
      <c r="B639" s="592"/>
      <c r="C639" s="205"/>
      <c r="D639" s="77" t="s">
        <v>7554</v>
      </c>
      <c r="E639" s="353">
        <v>1200</v>
      </c>
      <c r="F639" s="352">
        <f t="shared" si="18"/>
        <v>720</v>
      </c>
      <c r="G639" s="352">
        <f t="shared" si="19"/>
        <v>600</v>
      </c>
    </row>
    <row r="640" spans="1:7" s="129" customFormat="1" x14ac:dyDescent="0.2">
      <c r="A640" s="592"/>
      <c r="B640" s="592"/>
      <c r="C640" s="205"/>
      <c r="D640" s="77" t="s">
        <v>2034</v>
      </c>
      <c r="E640" s="353">
        <v>1200</v>
      </c>
      <c r="F640" s="352">
        <f t="shared" si="18"/>
        <v>720</v>
      </c>
      <c r="G640" s="352">
        <f t="shared" si="19"/>
        <v>600</v>
      </c>
    </row>
    <row r="641" spans="1:7" s="129" customFormat="1" ht="39.75" x14ac:dyDescent="0.2">
      <c r="A641" s="592"/>
      <c r="B641" s="592"/>
      <c r="C641" s="205"/>
      <c r="D641" s="77" t="s">
        <v>8577</v>
      </c>
      <c r="E641" s="353"/>
      <c r="F641" s="352">
        <f t="shared" si="18"/>
        <v>0</v>
      </c>
      <c r="G641" s="352">
        <f t="shared" si="19"/>
        <v>0</v>
      </c>
    </row>
    <row r="642" spans="1:7" s="129" customFormat="1" ht="25.5" x14ac:dyDescent="0.2">
      <c r="A642" s="592"/>
      <c r="B642" s="592"/>
      <c r="C642" s="205"/>
      <c r="D642" s="77" t="s">
        <v>7555</v>
      </c>
      <c r="E642" s="353">
        <v>1800</v>
      </c>
      <c r="F642" s="352">
        <f t="shared" si="18"/>
        <v>1080</v>
      </c>
      <c r="G642" s="352">
        <f t="shared" si="19"/>
        <v>900</v>
      </c>
    </row>
    <row r="643" spans="1:7" s="129" customFormat="1" ht="26.25" x14ac:dyDescent="0.2">
      <c r="A643" s="592"/>
      <c r="B643" s="592"/>
      <c r="C643" s="205"/>
      <c r="D643" s="77" t="s">
        <v>8578</v>
      </c>
      <c r="E643" s="353"/>
      <c r="F643" s="352">
        <f t="shared" si="18"/>
        <v>0</v>
      </c>
      <c r="G643" s="352">
        <f t="shared" si="19"/>
        <v>0</v>
      </c>
    </row>
    <row r="644" spans="1:7" s="129" customFormat="1" ht="25.5" x14ac:dyDescent="0.2">
      <c r="A644" s="592"/>
      <c r="B644" s="592"/>
      <c r="C644" s="205"/>
      <c r="D644" s="77" t="s">
        <v>7556</v>
      </c>
      <c r="E644" s="353">
        <v>2000</v>
      </c>
      <c r="F644" s="352">
        <f t="shared" si="18"/>
        <v>1200</v>
      </c>
      <c r="G644" s="352">
        <f t="shared" si="19"/>
        <v>1000</v>
      </c>
    </row>
    <row r="645" spans="1:7" s="129" customFormat="1" ht="25.5" x14ac:dyDescent="0.2">
      <c r="A645" s="592"/>
      <c r="B645" s="592"/>
      <c r="C645" s="205"/>
      <c r="D645" s="77" t="s">
        <v>2035</v>
      </c>
      <c r="E645" s="353">
        <v>1200</v>
      </c>
      <c r="F645" s="352">
        <f t="shared" si="18"/>
        <v>720</v>
      </c>
      <c r="G645" s="352">
        <f t="shared" si="19"/>
        <v>600</v>
      </c>
    </row>
    <row r="646" spans="1:7" s="129" customFormat="1" ht="25.5" x14ac:dyDescent="0.2">
      <c r="A646" s="592"/>
      <c r="B646" s="592"/>
      <c r="C646" s="205"/>
      <c r="D646" s="77" t="s">
        <v>2036</v>
      </c>
      <c r="E646" s="353">
        <v>1200</v>
      </c>
      <c r="F646" s="352">
        <f t="shared" si="18"/>
        <v>720</v>
      </c>
      <c r="G646" s="352">
        <f t="shared" si="19"/>
        <v>600</v>
      </c>
    </row>
    <row r="647" spans="1:7" s="129" customFormat="1" ht="26.25" x14ac:dyDescent="0.2">
      <c r="A647" s="592"/>
      <c r="B647" s="592"/>
      <c r="C647" s="205"/>
      <c r="D647" s="77" t="s">
        <v>8579</v>
      </c>
      <c r="E647" s="353"/>
      <c r="F647" s="352">
        <f t="shared" si="18"/>
        <v>0</v>
      </c>
      <c r="G647" s="352">
        <f t="shared" si="19"/>
        <v>0</v>
      </c>
    </row>
    <row r="648" spans="1:7" s="129" customFormat="1" ht="25.5" x14ac:dyDescent="0.2">
      <c r="A648" s="592"/>
      <c r="B648" s="592"/>
      <c r="C648" s="205"/>
      <c r="D648" s="77" t="s">
        <v>7557</v>
      </c>
      <c r="E648" s="353">
        <v>1200</v>
      </c>
      <c r="F648" s="352">
        <f t="shared" si="18"/>
        <v>720</v>
      </c>
      <c r="G648" s="352">
        <f t="shared" si="19"/>
        <v>600</v>
      </c>
    </row>
    <row r="649" spans="1:7" s="129" customFormat="1" ht="25.5" x14ac:dyDescent="0.2">
      <c r="A649" s="592"/>
      <c r="B649" s="592"/>
      <c r="C649" s="205"/>
      <c r="D649" s="77" t="s">
        <v>2037</v>
      </c>
      <c r="E649" s="353">
        <v>1200</v>
      </c>
      <c r="F649" s="352">
        <f t="shared" si="18"/>
        <v>720</v>
      </c>
      <c r="G649" s="352">
        <f t="shared" si="19"/>
        <v>600</v>
      </c>
    </row>
    <row r="650" spans="1:7" s="129" customFormat="1" ht="26.25" x14ac:dyDescent="0.2">
      <c r="A650" s="592"/>
      <c r="B650" s="592"/>
      <c r="C650" s="205"/>
      <c r="D650" s="77" t="s">
        <v>8580</v>
      </c>
      <c r="E650" s="353"/>
      <c r="F650" s="352">
        <f t="shared" si="18"/>
        <v>0</v>
      </c>
      <c r="G650" s="352">
        <f t="shared" si="19"/>
        <v>0</v>
      </c>
    </row>
    <row r="651" spans="1:7" s="129" customFormat="1" ht="25.5" x14ac:dyDescent="0.2">
      <c r="A651" s="592"/>
      <c r="B651" s="592"/>
      <c r="C651" s="205"/>
      <c r="D651" s="77" t="s">
        <v>7558</v>
      </c>
      <c r="E651" s="353">
        <v>1200</v>
      </c>
      <c r="F651" s="352">
        <f t="shared" si="18"/>
        <v>720</v>
      </c>
      <c r="G651" s="352">
        <f t="shared" si="19"/>
        <v>600</v>
      </c>
    </row>
    <row r="652" spans="1:7" s="129" customFormat="1" ht="26.25" x14ac:dyDescent="0.2">
      <c r="A652" s="592"/>
      <c r="B652" s="592"/>
      <c r="C652" s="205"/>
      <c r="D652" s="77" t="s">
        <v>8581</v>
      </c>
      <c r="E652" s="353"/>
      <c r="F652" s="352">
        <f t="shared" ref="F652:F715" si="20">IFERROR(E652*0.6,0)</f>
        <v>0</v>
      </c>
      <c r="G652" s="352">
        <f t="shared" ref="G652:G715" si="21">IFERROR(E652*0.5,0)</f>
        <v>0</v>
      </c>
    </row>
    <row r="653" spans="1:7" s="129" customFormat="1" ht="25.5" x14ac:dyDescent="0.2">
      <c r="A653" s="592"/>
      <c r="B653" s="592"/>
      <c r="C653" s="205"/>
      <c r="D653" s="77" t="s">
        <v>7559</v>
      </c>
      <c r="E653" s="353">
        <v>2000</v>
      </c>
      <c r="F653" s="352">
        <f t="shared" si="20"/>
        <v>1200</v>
      </c>
      <c r="G653" s="352">
        <f t="shared" si="21"/>
        <v>1000</v>
      </c>
    </row>
    <row r="654" spans="1:7" s="129" customFormat="1" ht="25.5" x14ac:dyDescent="0.2">
      <c r="A654" s="592"/>
      <c r="B654" s="592"/>
      <c r="C654" s="205"/>
      <c r="D654" s="77" t="s">
        <v>2038</v>
      </c>
      <c r="E654" s="353">
        <v>2200</v>
      </c>
      <c r="F654" s="352">
        <f t="shared" si="20"/>
        <v>1320</v>
      </c>
      <c r="G654" s="352">
        <f t="shared" si="21"/>
        <v>1100</v>
      </c>
    </row>
    <row r="655" spans="1:7" s="129" customFormat="1" ht="25.5" x14ac:dyDescent="0.2">
      <c r="A655" s="592"/>
      <c r="B655" s="592"/>
      <c r="C655" s="205"/>
      <c r="D655" s="77" t="s">
        <v>2039</v>
      </c>
      <c r="E655" s="353">
        <v>1200</v>
      </c>
      <c r="F655" s="352">
        <f t="shared" si="20"/>
        <v>720</v>
      </c>
      <c r="G655" s="352">
        <f t="shared" si="21"/>
        <v>600</v>
      </c>
    </row>
    <row r="656" spans="1:7" s="129" customFormat="1" ht="25.5" x14ac:dyDescent="0.2">
      <c r="A656" s="592"/>
      <c r="B656" s="592"/>
      <c r="C656" s="205"/>
      <c r="D656" s="77" t="s">
        <v>2040</v>
      </c>
      <c r="E656" s="353">
        <v>1200</v>
      </c>
      <c r="F656" s="352">
        <f t="shared" si="20"/>
        <v>720</v>
      </c>
      <c r="G656" s="352">
        <f t="shared" si="21"/>
        <v>600</v>
      </c>
    </row>
    <row r="657" spans="1:7" s="129" customFormat="1" ht="25.5" x14ac:dyDescent="0.2">
      <c r="A657" s="592"/>
      <c r="B657" s="592"/>
      <c r="C657" s="205"/>
      <c r="D657" s="77" t="s">
        <v>2041</v>
      </c>
      <c r="E657" s="353">
        <v>1200</v>
      </c>
      <c r="F657" s="352">
        <f t="shared" si="20"/>
        <v>720</v>
      </c>
      <c r="G657" s="352">
        <f t="shared" si="21"/>
        <v>600</v>
      </c>
    </row>
    <row r="658" spans="1:7" s="129" customFormat="1" ht="25.5" x14ac:dyDescent="0.2">
      <c r="A658" s="592"/>
      <c r="B658" s="592"/>
      <c r="C658" s="205"/>
      <c r="D658" s="77" t="s">
        <v>2042</v>
      </c>
      <c r="E658" s="353">
        <v>1200</v>
      </c>
      <c r="F658" s="352">
        <f t="shared" si="20"/>
        <v>720</v>
      </c>
      <c r="G658" s="352">
        <f t="shared" si="21"/>
        <v>600</v>
      </c>
    </row>
    <row r="659" spans="1:7" s="129" customFormat="1" x14ac:dyDescent="0.2">
      <c r="A659" s="592"/>
      <c r="B659" s="592"/>
      <c r="C659" s="205"/>
      <c r="D659" s="77" t="s">
        <v>2043</v>
      </c>
      <c r="E659" s="353">
        <v>1200</v>
      </c>
      <c r="F659" s="352">
        <f t="shared" si="20"/>
        <v>720</v>
      </c>
      <c r="G659" s="352">
        <f t="shared" si="21"/>
        <v>600</v>
      </c>
    </row>
    <row r="660" spans="1:7" s="129" customFormat="1" ht="26.25" x14ac:dyDescent="0.2">
      <c r="A660" s="592"/>
      <c r="B660" s="592"/>
      <c r="C660" s="205"/>
      <c r="D660" s="77" t="s">
        <v>8582</v>
      </c>
      <c r="E660" s="353"/>
      <c r="F660" s="352">
        <f t="shared" si="20"/>
        <v>0</v>
      </c>
      <c r="G660" s="352">
        <f t="shared" si="21"/>
        <v>0</v>
      </c>
    </row>
    <row r="661" spans="1:7" s="129" customFormat="1" ht="25.5" x14ac:dyDescent="0.2">
      <c r="A661" s="592"/>
      <c r="B661" s="592"/>
      <c r="C661" s="205"/>
      <c r="D661" s="77" t="s">
        <v>7560</v>
      </c>
      <c r="E661" s="353">
        <v>1200</v>
      </c>
      <c r="F661" s="352">
        <f t="shared" si="20"/>
        <v>720</v>
      </c>
      <c r="G661" s="352">
        <f t="shared" si="21"/>
        <v>600</v>
      </c>
    </row>
    <row r="662" spans="1:7" s="129" customFormat="1" ht="25.5" x14ac:dyDescent="0.2">
      <c r="A662" s="592"/>
      <c r="B662" s="592"/>
      <c r="C662" s="205"/>
      <c r="D662" s="77" t="s">
        <v>2044</v>
      </c>
      <c r="E662" s="353">
        <v>1500</v>
      </c>
      <c r="F662" s="352">
        <f t="shared" si="20"/>
        <v>900</v>
      </c>
      <c r="G662" s="352">
        <f t="shared" si="21"/>
        <v>750</v>
      </c>
    </row>
    <row r="663" spans="1:7" s="129" customFormat="1" ht="25.5" x14ac:dyDescent="0.2">
      <c r="A663" s="592"/>
      <c r="B663" s="592"/>
      <c r="C663" s="205"/>
      <c r="D663" s="77" t="s">
        <v>2045</v>
      </c>
      <c r="E663" s="353">
        <v>1550</v>
      </c>
      <c r="F663" s="352">
        <f t="shared" si="20"/>
        <v>930</v>
      </c>
      <c r="G663" s="352">
        <f t="shared" si="21"/>
        <v>775</v>
      </c>
    </row>
    <row r="664" spans="1:7" s="129" customFormat="1" ht="26.25" x14ac:dyDescent="0.2">
      <c r="A664" s="592"/>
      <c r="B664" s="592"/>
      <c r="C664" s="205"/>
      <c r="D664" s="77" t="s">
        <v>8583</v>
      </c>
      <c r="E664" s="353"/>
      <c r="F664" s="352">
        <f t="shared" si="20"/>
        <v>0</v>
      </c>
      <c r="G664" s="352">
        <f t="shared" si="21"/>
        <v>0</v>
      </c>
    </row>
    <row r="665" spans="1:7" s="129" customFormat="1" ht="25.5" x14ac:dyDescent="0.2">
      <c r="A665" s="592"/>
      <c r="B665" s="592"/>
      <c r="C665" s="205"/>
      <c r="D665" s="77" t="s">
        <v>7561</v>
      </c>
      <c r="E665" s="353">
        <v>1200</v>
      </c>
      <c r="F665" s="352">
        <f t="shared" si="20"/>
        <v>720</v>
      </c>
      <c r="G665" s="352">
        <f t="shared" si="21"/>
        <v>600</v>
      </c>
    </row>
    <row r="666" spans="1:7" s="129" customFormat="1" ht="25.5" x14ac:dyDescent="0.2">
      <c r="A666" s="592"/>
      <c r="B666" s="592"/>
      <c r="C666" s="205"/>
      <c r="D666" s="77" t="s">
        <v>2046</v>
      </c>
      <c r="E666" s="353">
        <v>1200</v>
      </c>
      <c r="F666" s="352">
        <f t="shared" si="20"/>
        <v>720</v>
      </c>
      <c r="G666" s="352">
        <f t="shared" si="21"/>
        <v>600</v>
      </c>
    </row>
    <row r="667" spans="1:7" s="129" customFormat="1" ht="25.5" x14ac:dyDescent="0.2">
      <c r="A667" s="592"/>
      <c r="B667" s="592"/>
      <c r="C667" s="205"/>
      <c r="D667" s="77" t="s">
        <v>2047</v>
      </c>
      <c r="E667" s="353">
        <v>1200</v>
      </c>
      <c r="F667" s="352">
        <f t="shared" si="20"/>
        <v>720</v>
      </c>
      <c r="G667" s="352">
        <f t="shared" si="21"/>
        <v>600</v>
      </c>
    </row>
    <row r="668" spans="1:7" s="129" customFormat="1" ht="25.5" x14ac:dyDescent="0.2">
      <c r="A668" s="592"/>
      <c r="B668" s="592"/>
      <c r="C668" s="205"/>
      <c r="D668" s="77" t="s">
        <v>2048</v>
      </c>
      <c r="E668" s="353">
        <v>1200</v>
      </c>
      <c r="F668" s="352">
        <f t="shared" si="20"/>
        <v>720</v>
      </c>
      <c r="G668" s="352">
        <f t="shared" si="21"/>
        <v>600</v>
      </c>
    </row>
    <row r="669" spans="1:7" s="129" customFormat="1" ht="25.5" x14ac:dyDescent="0.2">
      <c r="A669" s="592"/>
      <c r="B669" s="592"/>
      <c r="C669" s="205"/>
      <c r="D669" s="77" t="s">
        <v>2049</v>
      </c>
      <c r="E669" s="353">
        <v>1200</v>
      </c>
      <c r="F669" s="352">
        <f t="shared" si="20"/>
        <v>720</v>
      </c>
      <c r="G669" s="352">
        <f t="shared" si="21"/>
        <v>600</v>
      </c>
    </row>
    <row r="670" spans="1:7" s="129" customFormat="1" ht="25.5" x14ac:dyDescent="0.2">
      <c r="A670" s="592"/>
      <c r="B670" s="592"/>
      <c r="C670" s="205"/>
      <c r="D670" s="77" t="s">
        <v>2050</v>
      </c>
      <c r="E670" s="353">
        <v>1200</v>
      </c>
      <c r="F670" s="352">
        <f t="shared" si="20"/>
        <v>720</v>
      </c>
      <c r="G670" s="352">
        <f t="shared" si="21"/>
        <v>600</v>
      </c>
    </row>
    <row r="671" spans="1:7" s="129" customFormat="1" ht="25.5" x14ac:dyDescent="0.2">
      <c r="A671" s="592"/>
      <c r="B671" s="592"/>
      <c r="C671" s="205"/>
      <c r="D671" s="77" t="s">
        <v>2051</v>
      </c>
      <c r="E671" s="353">
        <v>1200</v>
      </c>
      <c r="F671" s="352">
        <f t="shared" si="20"/>
        <v>720</v>
      </c>
      <c r="G671" s="352">
        <f t="shared" si="21"/>
        <v>600</v>
      </c>
    </row>
    <row r="672" spans="1:7" s="129" customFormat="1" ht="25.5" x14ac:dyDescent="0.2">
      <c r="A672" s="592"/>
      <c r="B672" s="592"/>
      <c r="C672" s="205"/>
      <c r="D672" s="77" t="s">
        <v>2052</v>
      </c>
      <c r="E672" s="353">
        <v>1200</v>
      </c>
      <c r="F672" s="352">
        <f t="shared" si="20"/>
        <v>720</v>
      </c>
      <c r="G672" s="352">
        <f t="shared" si="21"/>
        <v>600</v>
      </c>
    </row>
    <row r="673" spans="1:7" s="129" customFormat="1" ht="25.5" x14ac:dyDescent="0.2">
      <c r="A673" s="592"/>
      <c r="B673" s="592"/>
      <c r="C673" s="205"/>
      <c r="D673" s="77" t="s">
        <v>2053</v>
      </c>
      <c r="E673" s="353">
        <v>1200</v>
      </c>
      <c r="F673" s="352">
        <f t="shared" si="20"/>
        <v>720</v>
      </c>
      <c r="G673" s="352">
        <f t="shared" si="21"/>
        <v>600</v>
      </c>
    </row>
    <row r="674" spans="1:7" s="129" customFormat="1" ht="26.25" x14ac:dyDescent="0.2">
      <c r="A674" s="592"/>
      <c r="B674" s="592"/>
      <c r="C674" s="205"/>
      <c r="D674" s="77" t="s">
        <v>8584</v>
      </c>
      <c r="E674" s="353"/>
      <c r="F674" s="352">
        <f t="shared" si="20"/>
        <v>0</v>
      </c>
      <c r="G674" s="352">
        <f t="shared" si="21"/>
        <v>0</v>
      </c>
    </row>
    <row r="675" spans="1:7" s="129" customFormat="1" ht="25.5" x14ac:dyDescent="0.2">
      <c r="A675" s="592"/>
      <c r="B675" s="592"/>
      <c r="C675" s="205"/>
      <c r="D675" s="77" t="s">
        <v>7562</v>
      </c>
      <c r="E675" s="353">
        <v>1200</v>
      </c>
      <c r="F675" s="352">
        <f t="shared" si="20"/>
        <v>720</v>
      </c>
      <c r="G675" s="352">
        <f t="shared" si="21"/>
        <v>600</v>
      </c>
    </row>
    <row r="676" spans="1:7" s="129" customFormat="1" ht="26.25" x14ac:dyDescent="0.2">
      <c r="A676" s="592"/>
      <c r="B676" s="592"/>
      <c r="C676" s="205"/>
      <c r="D676" s="77" t="s">
        <v>8585</v>
      </c>
      <c r="E676" s="353"/>
      <c r="F676" s="352">
        <f t="shared" si="20"/>
        <v>0</v>
      </c>
      <c r="G676" s="352">
        <f t="shared" si="21"/>
        <v>0</v>
      </c>
    </row>
    <row r="677" spans="1:7" s="129" customFormat="1" x14ac:dyDescent="0.2">
      <c r="A677" s="592"/>
      <c r="B677" s="592"/>
      <c r="C677" s="205"/>
      <c r="D677" s="77" t="s">
        <v>7563</v>
      </c>
      <c r="E677" s="353">
        <v>1200</v>
      </c>
      <c r="F677" s="352">
        <f t="shared" si="20"/>
        <v>720</v>
      </c>
      <c r="G677" s="352">
        <f t="shared" si="21"/>
        <v>600</v>
      </c>
    </row>
    <row r="678" spans="1:7" s="129" customFormat="1" ht="25.5" x14ac:dyDescent="0.2">
      <c r="A678" s="592"/>
      <c r="B678" s="592"/>
      <c r="C678" s="205"/>
      <c r="D678" s="77" t="s">
        <v>2054</v>
      </c>
      <c r="E678" s="353">
        <v>1200</v>
      </c>
      <c r="F678" s="352">
        <f t="shared" si="20"/>
        <v>720</v>
      </c>
      <c r="G678" s="352">
        <f t="shared" si="21"/>
        <v>600</v>
      </c>
    </row>
    <row r="679" spans="1:7" s="129" customFormat="1" ht="25.5" x14ac:dyDescent="0.2">
      <c r="A679" s="592"/>
      <c r="B679" s="592"/>
      <c r="C679" s="205"/>
      <c r="D679" s="77" t="s">
        <v>2055</v>
      </c>
      <c r="E679" s="353">
        <v>1200</v>
      </c>
      <c r="F679" s="352">
        <f t="shared" si="20"/>
        <v>720</v>
      </c>
      <c r="G679" s="352">
        <f t="shared" si="21"/>
        <v>600</v>
      </c>
    </row>
    <row r="680" spans="1:7" s="129" customFormat="1" ht="25.5" x14ac:dyDescent="0.2">
      <c r="A680" s="592"/>
      <c r="B680" s="592"/>
      <c r="C680" s="205"/>
      <c r="D680" s="77" t="s">
        <v>2056</v>
      </c>
      <c r="E680" s="353">
        <v>1200</v>
      </c>
      <c r="F680" s="352">
        <f t="shared" si="20"/>
        <v>720</v>
      </c>
      <c r="G680" s="352">
        <f t="shared" si="21"/>
        <v>600</v>
      </c>
    </row>
    <row r="681" spans="1:7" s="129" customFormat="1" ht="25.5" x14ac:dyDescent="0.2">
      <c r="A681" s="592"/>
      <c r="B681" s="592"/>
      <c r="C681" s="205"/>
      <c r="D681" s="77" t="s">
        <v>2057</v>
      </c>
      <c r="E681" s="353">
        <v>1200</v>
      </c>
      <c r="F681" s="352">
        <f t="shared" si="20"/>
        <v>720</v>
      </c>
      <c r="G681" s="352">
        <f t="shared" si="21"/>
        <v>600</v>
      </c>
    </row>
    <row r="682" spans="1:7" s="129" customFormat="1" ht="26.25" x14ac:dyDescent="0.2">
      <c r="A682" s="592"/>
      <c r="B682" s="592"/>
      <c r="C682" s="205"/>
      <c r="D682" s="77" t="s">
        <v>8586</v>
      </c>
      <c r="E682" s="353"/>
      <c r="F682" s="352">
        <f t="shared" si="20"/>
        <v>0</v>
      </c>
      <c r="G682" s="352">
        <f t="shared" si="21"/>
        <v>0</v>
      </c>
    </row>
    <row r="683" spans="1:7" s="129" customFormat="1" x14ac:dyDescent="0.2">
      <c r="A683" s="592"/>
      <c r="B683" s="592"/>
      <c r="C683" s="205"/>
      <c r="D683" s="77" t="s">
        <v>7564</v>
      </c>
      <c r="E683" s="353">
        <v>1200</v>
      </c>
      <c r="F683" s="352">
        <f t="shared" si="20"/>
        <v>720</v>
      </c>
      <c r="G683" s="352">
        <f t="shared" si="21"/>
        <v>600</v>
      </c>
    </row>
    <row r="684" spans="1:7" s="129" customFormat="1" ht="25.5" x14ac:dyDescent="0.2">
      <c r="A684" s="592"/>
      <c r="B684" s="592"/>
      <c r="C684" s="205"/>
      <c r="D684" s="77" t="s">
        <v>2058</v>
      </c>
      <c r="E684" s="353">
        <v>1200</v>
      </c>
      <c r="F684" s="352">
        <f t="shared" si="20"/>
        <v>720</v>
      </c>
      <c r="G684" s="352">
        <f t="shared" si="21"/>
        <v>600</v>
      </c>
    </row>
    <row r="685" spans="1:7" s="129" customFormat="1" x14ac:dyDescent="0.2">
      <c r="A685" s="592"/>
      <c r="B685" s="592"/>
      <c r="C685" s="205"/>
      <c r="D685" s="77" t="s">
        <v>2059</v>
      </c>
      <c r="E685" s="353">
        <v>1500</v>
      </c>
      <c r="F685" s="352">
        <f t="shared" si="20"/>
        <v>900</v>
      </c>
      <c r="G685" s="352">
        <f t="shared" si="21"/>
        <v>750</v>
      </c>
    </row>
    <row r="686" spans="1:7" s="129" customFormat="1" ht="25.5" x14ac:dyDescent="0.2">
      <c r="A686" s="592"/>
      <c r="B686" s="592"/>
      <c r="C686" s="205"/>
      <c r="D686" s="77" t="s">
        <v>2060</v>
      </c>
      <c r="E686" s="353">
        <v>1200</v>
      </c>
      <c r="F686" s="352">
        <f t="shared" si="20"/>
        <v>720</v>
      </c>
      <c r="G686" s="352">
        <f t="shared" si="21"/>
        <v>600</v>
      </c>
    </row>
    <row r="687" spans="1:7" s="129" customFormat="1" ht="26.25" x14ac:dyDescent="0.2">
      <c r="A687" s="592"/>
      <c r="B687" s="592"/>
      <c r="C687" s="205"/>
      <c r="D687" s="77" t="s">
        <v>8587</v>
      </c>
      <c r="E687" s="353"/>
      <c r="F687" s="352">
        <f t="shared" si="20"/>
        <v>0</v>
      </c>
      <c r="G687" s="352">
        <f t="shared" si="21"/>
        <v>0</v>
      </c>
    </row>
    <row r="688" spans="1:7" s="129" customFormat="1" x14ac:dyDescent="0.2">
      <c r="A688" s="592"/>
      <c r="B688" s="592"/>
      <c r="C688" s="205"/>
      <c r="D688" s="77" t="s">
        <v>7565</v>
      </c>
      <c r="E688" s="353">
        <v>1200</v>
      </c>
      <c r="F688" s="352">
        <f t="shared" si="20"/>
        <v>720</v>
      </c>
      <c r="G688" s="352">
        <f t="shared" si="21"/>
        <v>600</v>
      </c>
    </row>
    <row r="689" spans="1:7" s="129" customFormat="1" ht="25.5" x14ac:dyDescent="0.2">
      <c r="A689" s="592"/>
      <c r="B689" s="592"/>
      <c r="C689" s="205"/>
      <c r="D689" s="77" t="s">
        <v>2061</v>
      </c>
      <c r="E689" s="353">
        <v>1200</v>
      </c>
      <c r="F689" s="352">
        <f t="shared" si="20"/>
        <v>720</v>
      </c>
      <c r="G689" s="352">
        <f t="shared" si="21"/>
        <v>600</v>
      </c>
    </row>
    <row r="690" spans="1:7" s="129" customFormat="1" ht="26.25" x14ac:dyDescent="0.2">
      <c r="A690" s="592"/>
      <c r="B690" s="592"/>
      <c r="C690" s="205"/>
      <c r="D690" s="77" t="s">
        <v>8588</v>
      </c>
      <c r="E690" s="353"/>
      <c r="F690" s="352">
        <f t="shared" si="20"/>
        <v>0</v>
      </c>
      <c r="G690" s="352">
        <f t="shared" si="21"/>
        <v>0</v>
      </c>
    </row>
    <row r="691" spans="1:7" s="129" customFormat="1" ht="25.5" x14ac:dyDescent="0.2">
      <c r="A691" s="592"/>
      <c r="B691" s="592"/>
      <c r="C691" s="205"/>
      <c r="D691" s="77" t="s">
        <v>7566</v>
      </c>
      <c r="E691" s="353">
        <v>1200</v>
      </c>
      <c r="F691" s="352">
        <f t="shared" si="20"/>
        <v>720</v>
      </c>
      <c r="G691" s="352">
        <f t="shared" si="21"/>
        <v>600</v>
      </c>
    </row>
    <row r="692" spans="1:7" s="129" customFormat="1" x14ac:dyDescent="0.2">
      <c r="A692" s="592"/>
      <c r="B692" s="592"/>
      <c r="C692" s="205"/>
      <c r="D692" s="77" t="s">
        <v>2062</v>
      </c>
      <c r="E692" s="353">
        <v>1200</v>
      </c>
      <c r="F692" s="352">
        <f t="shared" si="20"/>
        <v>720</v>
      </c>
      <c r="G692" s="352">
        <f t="shared" si="21"/>
        <v>600</v>
      </c>
    </row>
    <row r="693" spans="1:7" s="129" customFormat="1" ht="25.5" x14ac:dyDescent="0.2">
      <c r="A693" s="592"/>
      <c r="B693" s="592"/>
      <c r="C693" s="205"/>
      <c r="D693" s="77" t="s">
        <v>7567</v>
      </c>
      <c r="E693" s="353">
        <v>2000</v>
      </c>
      <c r="F693" s="352">
        <f t="shared" si="20"/>
        <v>1200</v>
      </c>
      <c r="G693" s="352">
        <f t="shared" si="21"/>
        <v>1000</v>
      </c>
    </row>
    <row r="694" spans="1:7" s="129" customFormat="1" x14ac:dyDescent="0.2">
      <c r="A694" s="592"/>
      <c r="B694" s="592"/>
      <c r="C694" s="205"/>
      <c r="D694" s="77" t="s">
        <v>2065</v>
      </c>
      <c r="E694" s="353">
        <v>2000</v>
      </c>
      <c r="F694" s="352">
        <f t="shared" si="20"/>
        <v>1200</v>
      </c>
      <c r="G694" s="352">
        <f t="shared" si="21"/>
        <v>1000</v>
      </c>
    </row>
    <row r="695" spans="1:7" s="129" customFormat="1" ht="26.25" x14ac:dyDescent="0.2">
      <c r="A695" s="592"/>
      <c r="B695" s="592"/>
      <c r="C695" s="205"/>
      <c r="D695" s="77" t="s">
        <v>8589</v>
      </c>
      <c r="E695" s="353"/>
      <c r="F695" s="352">
        <f t="shared" si="20"/>
        <v>0</v>
      </c>
      <c r="G695" s="352">
        <f t="shared" si="21"/>
        <v>0</v>
      </c>
    </row>
    <row r="696" spans="1:7" s="129" customFormat="1" ht="25.5" x14ac:dyDescent="0.2">
      <c r="A696" s="592"/>
      <c r="B696" s="592"/>
      <c r="C696" s="205"/>
      <c r="D696" s="77" t="s">
        <v>7568</v>
      </c>
      <c r="E696" s="353">
        <v>1500</v>
      </c>
      <c r="F696" s="352">
        <f t="shared" si="20"/>
        <v>900</v>
      </c>
      <c r="G696" s="352">
        <f t="shared" si="21"/>
        <v>750</v>
      </c>
    </row>
    <row r="697" spans="1:7" s="129" customFormat="1" ht="25.5" x14ac:dyDescent="0.2">
      <c r="A697" s="592"/>
      <c r="B697" s="592"/>
      <c r="C697" s="205"/>
      <c r="D697" s="77" t="s">
        <v>2066</v>
      </c>
      <c r="E697" s="353">
        <v>1600</v>
      </c>
      <c r="F697" s="352">
        <f t="shared" si="20"/>
        <v>960</v>
      </c>
      <c r="G697" s="352">
        <f t="shared" si="21"/>
        <v>800</v>
      </c>
    </row>
    <row r="698" spans="1:7" s="129" customFormat="1" ht="25.5" x14ac:dyDescent="0.2">
      <c r="A698" s="592"/>
      <c r="B698" s="592"/>
      <c r="C698" s="205"/>
      <c r="D698" s="77" t="s">
        <v>2067</v>
      </c>
      <c r="E698" s="353">
        <v>1600</v>
      </c>
      <c r="F698" s="352">
        <f t="shared" si="20"/>
        <v>960</v>
      </c>
      <c r="G698" s="352">
        <f t="shared" si="21"/>
        <v>800</v>
      </c>
    </row>
    <row r="699" spans="1:7" s="129" customFormat="1" x14ac:dyDescent="0.2">
      <c r="A699" s="592"/>
      <c r="B699" s="592"/>
      <c r="C699" s="205"/>
      <c r="D699" s="77" t="s">
        <v>2068</v>
      </c>
      <c r="E699" s="353">
        <v>1500</v>
      </c>
      <c r="F699" s="352">
        <f t="shared" si="20"/>
        <v>900</v>
      </c>
      <c r="G699" s="352">
        <f t="shared" si="21"/>
        <v>750</v>
      </c>
    </row>
    <row r="700" spans="1:7" s="129" customFormat="1" ht="26.25" x14ac:dyDescent="0.2">
      <c r="A700" s="592"/>
      <c r="B700" s="592"/>
      <c r="C700" s="205"/>
      <c r="D700" s="77" t="s">
        <v>8590</v>
      </c>
      <c r="E700" s="353"/>
      <c r="F700" s="352">
        <f t="shared" si="20"/>
        <v>0</v>
      </c>
      <c r="G700" s="352">
        <f t="shared" si="21"/>
        <v>0</v>
      </c>
    </row>
    <row r="701" spans="1:7" s="129" customFormat="1" ht="25.5" x14ac:dyDescent="0.2">
      <c r="A701" s="592"/>
      <c r="B701" s="592"/>
      <c r="C701" s="205"/>
      <c r="D701" s="77" t="s">
        <v>7569</v>
      </c>
      <c r="E701" s="353">
        <v>1500</v>
      </c>
      <c r="F701" s="352">
        <f t="shared" si="20"/>
        <v>900</v>
      </c>
      <c r="G701" s="352">
        <f t="shared" si="21"/>
        <v>750</v>
      </c>
    </row>
    <row r="702" spans="1:7" s="129" customFormat="1" ht="25.5" x14ac:dyDescent="0.2">
      <c r="A702" s="592"/>
      <c r="B702" s="592"/>
      <c r="C702" s="205"/>
      <c r="D702" s="77" t="s">
        <v>2069</v>
      </c>
      <c r="E702" s="353">
        <v>1200</v>
      </c>
      <c r="F702" s="352">
        <f t="shared" si="20"/>
        <v>720</v>
      </c>
      <c r="G702" s="352">
        <f t="shared" si="21"/>
        <v>600</v>
      </c>
    </row>
    <row r="703" spans="1:7" s="129" customFormat="1" ht="26.25" x14ac:dyDescent="0.2">
      <c r="A703" s="592"/>
      <c r="B703" s="593"/>
      <c r="C703" s="205"/>
      <c r="D703" s="77" t="s">
        <v>8591</v>
      </c>
      <c r="E703" s="353"/>
      <c r="F703" s="352">
        <f t="shared" si="20"/>
        <v>0</v>
      </c>
      <c r="G703" s="352">
        <f t="shared" si="21"/>
        <v>0</v>
      </c>
    </row>
    <row r="704" spans="1:7" s="129" customFormat="1" ht="25.5" x14ac:dyDescent="0.2">
      <c r="A704" s="593"/>
      <c r="B704" s="318"/>
      <c r="C704" s="205"/>
      <c r="D704" s="77" t="s">
        <v>7570</v>
      </c>
      <c r="E704" s="353">
        <v>1200</v>
      </c>
      <c r="F704" s="352">
        <f t="shared" si="20"/>
        <v>720</v>
      </c>
      <c r="G704" s="352">
        <f t="shared" si="21"/>
        <v>600</v>
      </c>
    </row>
    <row r="705" spans="1:7" s="129" customFormat="1" x14ac:dyDescent="0.2">
      <c r="A705" s="591" t="s">
        <v>122</v>
      </c>
      <c r="B705" s="591" t="s">
        <v>122</v>
      </c>
      <c r="C705" s="205"/>
      <c r="D705" s="76" t="s">
        <v>2070</v>
      </c>
      <c r="E705" s="353"/>
      <c r="F705" s="352">
        <f t="shared" si="20"/>
        <v>0</v>
      </c>
      <c r="G705" s="352">
        <f t="shared" si="21"/>
        <v>0</v>
      </c>
    </row>
    <row r="706" spans="1:7" s="129" customFormat="1" x14ac:dyDescent="0.2">
      <c r="A706" s="592"/>
      <c r="B706" s="592"/>
      <c r="C706" s="205"/>
      <c r="D706" s="77" t="s">
        <v>2071</v>
      </c>
      <c r="E706" s="353">
        <v>350</v>
      </c>
      <c r="F706" s="352">
        <f t="shared" si="20"/>
        <v>210</v>
      </c>
      <c r="G706" s="352">
        <f t="shared" si="21"/>
        <v>175</v>
      </c>
    </row>
    <row r="707" spans="1:7" s="129" customFormat="1" x14ac:dyDescent="0.2">
      <c r="A707" s="592"/>
      <c r="B707" s="592"/>
      <c r="C707" s="205"/>
      <c r="D707" s="77" t="s">
        <v>2072</v>
      </c>
      <c r="E707" s="353">
        <v>350</v>
      </c>
      <c r="F707" s="352">
        <f t="shared" si="20"/>
        <v>210</v>
      </c>
      <c r="G707" s="352">
        <f t="shared" si="21"/>
        <v>175</v>
      </c>
    </row>
    <row r="708" spans="1:7" s="129" customFormat="1" x14ac:dyDescent="0.2">
      <c r="A708" s="593"/>
      <c r="B708" s="593"/>
      <c r="C708" s="205"/>
      <c r="D708" s="77" t="s">
        <v>2073</v>
      </c>
      <c r="E708" s="353">
        <v>350</v>
      </c>
      <c r="F708" s="352">
        <f t="shared" si="20"/>
        <v>210</v>
      </c>
      <c r="G708" s="352">
        <f t="shared" si="21"/>
        <v>175</v>
      </c>
    </row>
    <row r="709" spans="1:7" s="129" customFormat="1" ht="25.5" x14ac:dyDescent="0.2">
      <c r="A709" s="318" t="s">
        <v>123</v>
      </c>
      <c r="B709" s="318" t="s">
        <v>123</v>
      </c>
      <c r="C709" s="205"/>
      <c r="D709" s="77" t="s">
        <v>2074</v>
      </c>
      <c r="E709" s="353">
        <v>1200</v>
      </c>
      <c r="F709" s="352">
        <f t="shared" si="20"/>
        <v>720</v>
      </c>
      <c r="G709" s="352">
        <f t="shared" si="21"/>
        <v>600</v>
      </c>
    </row>
    <row r="710" spans="1:7" s="129" customFormat="1" ht="25.5" x14ac:dyDescent="0.2">
      <c r="A710" s="318" t="s">
        <v>161</v>
      </c>
      <c r="B710" s="318" t="s">
        <v>161</v>
      </c>
      <c r="C710" s="205"/>
      <c r="D710" s="77" t="s">
        <v>2075</v>
      </c>
      <c r="E710" s="353">
        <v>1200</v>
      </c>
      <c r="F710" s="352">
        <f t="shared" si="20"/>
        <v>720</v>
      </c>
      <c r="G710" s="352">
        <f t="shared" si="21"/>
        <v>600</v>
      </c>
    </row>
    <row r="711" spans="1:7" s="129" customFormat="1" x14ac:dyDescent="0.2">
      <c r="A711" s="318" t="s">
        <v>162</v>
      </c>
      <c r="B711" s="318" t="s">
        <v>162</v>
      </c>
      <c r="C711" s="205"/>
      <c r="D711" s="77" t="s">
        <v>2076</v>
      </c>
      <c r="E711" s="353">
        <v>1200</v>
      </c>
      <c r="F711" s="352">
        <f t="shared" si="20"/>
        <v>720</v>
      </c>
      <c r="G711" s="352">
        <f t="shared" si="21"/>
        <v>600</v>
      </c>
    </row>
    <row r="712" spans="1:7" s="129" customFormat="1" ht="25.5" x14ac:dyDescent="0.2">
      <c r="A712" s="318" t="s">
        <v>2077</v>
      </c>
      <c r="B712" s="318" t="s">
        <v>2077</v>
      </c>
      <c r="C712" s="133"/>
      <c r="D712" s="77" t="s">
        <v>2078</v>
      </c>
      <c r="E712" s="353">
        <v>1200</v>
      </c>
      <c r="F712" s="352">
        <f t="shared" si="20"/>
        <v>720</v>
      </c>
      <c r="G712" s="352">
        <f t="shared" si="21"/>
        <v>600</v>
      </c>
    </row>
    <row r="713" spans="1:7" s="129" customFormat="1" ht="25.5" x14ac:dyDescent="0.2">
      <c r="A713" s="318" t="s">
        <v>2079</v>
      </c>
      <c r="B713" s="318" t="s">
        <v>2079</v>
      </c>
      <c r="C713" s="133"/>
      <c r="D713" s="77" t="s">
        <v>2080</v>
      </c>
      <c r="E713" s="353">
        <v>1200</v>
      </c>
      <c r="F713" s="352">
        <f t="shared" si="20"/>
        <v>720</v>
      </c>
      <c r="G713" s="352">
        <f t="shared" si="21"/>
        <v>600</v>
      </c>
    </row>
    <row r="714" spans="1:7" s="129" customFormat="1" x14ac:dyDescent="0.2">
      <c r="A714" s="318" t="s">
        <v>2081</v>
      </c>
      <c r="B714" s="318" t="s">
        <v>2081</v>
      </c>
      <c r="C714" s="135"/>
      <c r="D714" s="77" t="s">
        <v>2082</v>
      </c>
      <c r="E714" s="353">
        <v>1200</v>
      </c>
      <c r="F714" s="352">
        <f t="shared" si="20"/>
        <v>720</v>
      </c>
      <c r="G714" s="352">
        <f t="shared" si="21"/>
        <v>600</v>
      </c>
    </row>
    <row r="715" spans="1:7" s="129" customFormat="1" ht="25.5" x14ac:dyDescent="0.2">
      <c r="A715" s="375" t="s">
        <v>2083</v>
      </c>
      <c r="B715" s="375" t="s">
        <v>2083</v>
      </c>
      <c r="C715" s="390"/>
      <c r="D715" s="396" t="s">
        <v>2084</v>
      </c>
      <c r="E715" s="354">
        <v>1200</v>
      </c>
      <c r="F715" s="352">
        <f t="shared" si="20"/>
        <v>720</v>
      </c>
      <c r="G715" s="352">
        <f t="shared" si="21"/>
        <v>600</v>
      </c>
    </row>
    <row r="716" spans="1:7" s="129" customFormat="1" ht="26.25" x14ac:dyDescent="0.2">
      <c r="A716" s="375" t="s">
        <v>3558</v>
      </c>
      <c r="B716" s="375"/>
      <c r="C716" s="390"/>
      <c r="D716" s="396" t="s">
        <v>8592</v>
      </c>
      <c r="E716" s="354">
        <v>1800</v>
      </c>
      <c r="F716" s="352">
        <f t="shared" ref="F716:F779" si="22">IFERROR(E716*0.6,0)</f>
        <v>1080</v>
      </c>
      <c r="G716" s="352">
        <f t="shared" ref="G716:G779" si="23">IFERROR(E716*0.5,0)</f>
        <v>900</v>
      </c>
    </row>
    <row r="717" spans="1:7" s="129" customFormat="1" ht="25.5" x14ac:dyDescent="0.2">
      <c r="A717" s="591" t="s">
        <v>3559</v>
      </c>
      <c r="B717" s="591" t="s">
        <v>121</v>
      </c>
      <c r="C717" s="560"/>
      <c r="D717" s="77" t="s">
        <v>2063</v>
      </c>
      <c r="E717" s="353">
        <v>1000</v>
      </c>
      <c r="F717" s="352">
        <f t="shared" si="22"/>
        <v>600</v>
      </c>
      <c r="G717" s="352">
        <f t="shared" si="23"/>
        <v>500</v>
      </c>
    </row>
    <row r="718" spans="1:7" s="129" customFormat="1" ht="26.25" x14ac:dyDescent="0.2">
      <c r="A718" s="592"/>
      <c r="B718" s="592"/>
      <c r="C718" s="561"/>
      <c r="D718" s="77" t="s">
        <v>8593</v>
      </c>
      <c r="E718" s="353"/>
      <c r="F718" s="352">
        <f t="shared" si="22"/>
        <v>0</v>
      </c>
      <c r="G718" s="352">
        <f t="shared" si="23"/>
        <v>0</v>
      </c>
    </row>
    <row r="719" spans="1:7" s="129" customFormat="1" ht="25.5" x14ac:dyDescent="0.2">
      <c r="A719" s="592"/>
      <c r="B719" s="592"/>
      <c r="C719" s="561"/>
      <c r="D719" s="77" t="s">
        <v>7571</v>
      </c>
      <c r="E719" s="353">
        <v>700</v>
      </c>
      <c r="F719" s="352">
        <f t="shared" si="22"/>
        <v>420</v>
      </c>
      <c r="G719" s="352">
        <f t="shared" si="23"/>
        <v>350</v>
      </c>
    </row>
    <row r="720" spans="1:7" s="129" customFormat="1" x14ac:dyDescent="0.2">
      <c r="A720" s="592"/>
      <c r="B720" s="592"/>
      <c r="C720" s="561"/>
      <c r="D720" s="77" t="s">
        <v>2064</v>
      </c>
      <c r="E720" s="353">
        <v>700</v>
      </c>
      <c r="F720" s="352">
        <f t="shared" si="22"/>
        <v>420</v>
      </c>
      <c r="G720" s="352">
        <f t="shared" si="23"/>
        <v>350</v>
      </c>
    </row>
    <row r="721" spans="1:7" s="129" customFormat="1" ht="13.5" x14ac:dyDescent="0.2">
      <c r="A721" s="592"/>
      <c r="B721" s="592"/>
      <c r="C721" s="561"/>
      <c r="D721" s="77" t="s">
        <v>8594</v>
      </c>
      <c r="E721" s="353"/>
      <c r="F721" s="352">
        <f t="shared" si="22"/>
        <v>0</v>
      </c>
      <c r="G721" s="352">
        <f t="shared" si="23"/>
        <v>0</v>
      </c>
    </row>
    <row r="722" spans="1:7" s="129" customFormat="1" x14ac:dyDescent="0.2">
      <c r="A722" s="593"/>
      <c r="B722" s="593"/>
      <c r="C722" s="562"/>
      <c r="D722" s="77" t="s">
        <v>7572</v>
      </c>
      <c r="E722" s="353">
        <v>500</v>
      </c>
      <c r="F722" s="352">
        <f t="shared" si="22"/>
        <v>300</v>
      </c>
      <c r="G722" s="352">
        <f t="shared" si="23"/>
        <v>250</v>
      </c>
    </row>
    <row r="723" spans="1:7" s="129" customFormat="1" x14ac:dyDescent="0.2">
      <c r="A723" s="133" t="s">
        <v>2116</v>
      </c>
      <c r="B723" s="133" t="s">
        <v>2116</v>
      </c>
      <c r="C723" s="391" t="s">
        <v>2116</v>
      </c>
      <c r="D723" s="75" t="s">
        <v>2117</v>
      </c>
      <c r="E723" s="353"/>
      <c r="F723" s="352">
        <f t="shared" si="22"/>
        <v>0</v>
      </c>
      <c r="G723" s="352">
        <f t="shared" si="23"/>
        <v>0</v>
      </c>
    </row>
    <row r="724" spans="1:7" s="129" customFormat="1" x14ac:dyDescent="0.2">
      <c r="A724" s="135" t="s">
        <v>125</v>
      </c>
      <c r="B724" s="135" t="s">
        <v>125</v>
      </c>
      <c r="C724" s="207"/>
      <c r="D724" s="81" t="s">
        <v>1033</v>
      </c>
      <c r="E724" s="353"/>
      <c r="F724" s="352">
        <f t="shared" si="22"/>
        <v>0</v>
      </c>
      <c r="G724" s="352">
        <f t="shared" si="23"/>
        <v>0</v>
      </c>
    </row>
    <row r="725" spans="1:7" s="129" customFormat="1" x14ac:dyDescent="0.2">
      <c r="A725" s="207" t="s">
        <v>76</v>
      </c>
      <c r="B725" s="207" t="s">
        <v>76</v>
      </c>
      <c r="C725" s="207"/>
      <c r="D725" s="81" t="s">
        <v>2118</v>
      </c>
      <c r="E725" s="353"/>
      <c r="F725" s="352">
        <f t="shared" si="22"/>
        <v>0</v>
      </c>
      <c r="G725" s="352">
        <f t="shared" si="23"/>
        <v>0</v>
      </c>
    </row>
    <row r="726" spans="1:7" s="129" customFormat="1" x14ac:dyDescent="0.2">
      <c r="A726" s="697" t="s">
        <v>1045</v>
      </c>
      <c r="B726" s="697" t="s">
        <v>1045</v>
      </c>
      <c r="C726" s="207"/>
      <c r="D726" s="81" t="s">
        <v>2119</v>
      </c>
      <c r="E726" s="353"/>
      <c r="F726" s="352">
        <f t="shared" si="22"/>
        <v>0</v>
      </c>
      <c r="G726" s="352">
        <f t="shared" si="23"/>
        <v>0</v>
      </c>
    </row>
    <row r="727" spans="1:7" s="129" customFormat="1" x14ac:dyDescent="0.2">
      <c r="A727" s="699"/>
      <c r="B727" s="699"/>
      <c r="C727" s="207"/>
      <c r="D727" s="80" t="s">
        <v>2120</v>
      </c>
      <c r="E727" s="353">
        <v>7500</v>
      </c>
      <c r="F727" s="352">
        <f t="shared" si="22"/>
        <v>4500</v>
      </c>
      <c r="G727" s="352">
        <f t="shared" si="23"/>
        <v>3750</v>
      </c>
    </row>
    <row r="728" spans="1:7" s="129" customFormat="1" x14ac:dyDescent="0.2">
      <c r="A728" s="698"/>
      <c r="B728" s="698"/>
      <c r="C728" s="207"/>
      <c r="D728" s="80" t="s">
        <v>2121</v>
      </c>
      <c r="E728" s="353">
        <v>7000</v>
      </c>
      <c r="F728" s="352">
        <f t="shared" si="22"/>
        <v>4200</v>
      </c>
      <c r="G728" s="352">
        <f t="shared" si="23"/>
        <v>3500</v>
      </c>
    </row>
    <row r="729" spans="1:7" s="129" customFormat="1" x14ac:dyDescent="0.2">
      <c r="A729" s="697" t="s">
        <v>1046</v>
      </c>
      <c r="B729" s="697" t="s">
        <v>1046</v>
      </c>
      <c r="C729" s="207"/>
      <c r="D729" s="81" t="s">
        <v>2122</v>
      </c>
      <c r="E729" s="353">
        <v>0</v>
      </c>
      <c r="F729" s="352">
        <f t="shared" si="22"/>
        <v>0</v>
      </c>
      <c r="G729" s="352">
        <f t="shared" si="23"/>
        <v>0</v>
      </c>
    </row>
    <row r="730" spans="1:7" s="129" customFormat="1" x14ac:dyDescent="0.2">
      <c r="A730" s="699"/>
      <c r="B730" s="699"/>
      <c r="C730" s="207"/>
      <c r="D730" s="80" t="s">
        <v>2123</v>
      </c>
      <c r="E730" s="353">
        <v>7800</v>
      </c>
      <c r="F730" s="352">
        <f t="shared" si="22"/>
        <v>4680</v>
      </c>
      <c r="G730" s="352">
        <f t="shared" si="23"/>
        <v>3900</v>
      </c>
    </row>
    <row r="731" spans="1:7" s="129" customFormat="1" x14ac:dyDescent="0.2">
      <c r="A731" s="698"/>
      <c r="B731" s="698"/>
      <c r="C731" s="207"/>
      <c r="D731" s="80" t="s">
        <v>2124</v>
      </c>
      <c r="E731" s="353">
        <v>7000</v>
      </c>
      <c r="F731" s="352">
        <f t="shared" si="22"/>
        <v>4200</v>
      </c>
      <c r="G731" s="352">
        <f t="shared" si="23"/>
        <v>3500</v>
      </c>
    </row>
    <row r="732" spans="1:7" s="129" customFormat="1" x14ac:dyDescent="0.2">
      <c r="A732" s="207" t="s">
        <v>1047</v>
      </c>
      <c r="B732" s="207" t="s">
        <v>1047</v>
      </c>
      <c r="C732" s="207"/>
      <c r="D732" s="81" t="s">
        <v>2125</v>
      </c>
      <c r="E732" s="353">
        <v>4000</v>
      </c>
      <c r="F732" s="352">
        <f t="shared" si="22"/>
        <v>2400</v>
      </c>
      <c r="G732" s="352">
        <f t="shared" si="23"/>
        <v>2000</v>
      </c>
    </row>
    <row r="733" spans="1:7" s="129" customFormat="1" x14ac:dyDescent="0.2">
      <c r="A733" s="697" t="s">
        <v>1048</v>
      </c>
      <c r="B733" s="697" t="s">
        <v>1048</v>
      </c>
      <c r="C733" s="207"/>
      <c r="D733" s="81" t="s">
        <v>2126</v>
      </c>
      <c r="E733" s="353">
        <v>0</v>
      </c>
      <c r="F733" s="352">
        <f t="shared" si="22"/>
        <v>0</v>
      </c>
      <c r="G733" s="352">
        <f t="shared" si="23"/>
        <v>0</v>
      </c>
    </row>
    <row r="734" spans="1:7" s="129" customFormat="1" x14ac:dyDescent="0.2">
      <c r="A734" s="699"/>
      <c r="B734" s="699"/>
      <c r="C734" s="207"/>
      <c r="D734" s="80" t="s">
        <v>2127</v>
      </c>
      <c r="E734" s="353">
        <v>11000</v>
      </c>
      <c r="F734" s="352">
        <f t="shared" si="22"/>
        <v>6600</v>
      </c>
      <c r="G734" s="352">
        <f t="shared" si="23"/>
        <v>5500</v>
      </c>
    </row>
    <row r="735" spans="1:7" s="129" customFormat="1" x14ac:dyDescent="0.2">
      <c r="A735" s="699"/>
      <c r="B735" s="699"/>
      <c r="C735" s="207"/>
      <c r="D735" s="80" t="s">
        <v>2128</v>
      </c>
      <c r="E735" s="353">
        <v>8500</v>
      </c>
      <c r="F735" s="352">
        <f t="shared" si="22"/>
        <v>5100</v>
      </c>
      <c r="G735" s="352">
        <f t="shared" si="23"/>
        <v>4250</v>
      </c>
    </row>
    <row r="736" spans="1:7" s="129" customFormat="1" x14ac:dyDescent="0.2">
      <c r="A736" s="699"/>
      <c r="B736" s="699"/>
      <c r="C736" s="207"/>
      <c r="D736" s="80" t="s">
        <v>2129</v>
      </c>
      <c r="E736" s="353">
        <v>6200</v>
      </c>
      <c r="F736" s="352">
        <f t="shared" si="22"/>
        <v>3720</v>
      </c>
      <c r="G736" s="352">
        <f t="shared" si="23"/>
        <v>3100</v>
      </c>
    </row>
    <row r="737" spans="1:7" s="129" customFormat="1" x14ac:dyDescent="0.2">
      <c r="A737" s="698"/>
      <c r="B737" s="698"/>
      <c r="C737" s="207"/>
      <c r="D737" s="80" t="s">
        <v>2130</v>
      </c>
      <c r="E737" s="353">
        <v>4500</v>
      </c>
      <c r="F737" s="352">
        <f t="shared" si="22"/>
        <v>2700</v>
      </c>
      <c r="G737" s="352">
        <f t="shared" si="23"/>
        <v>2250</v>
      </c>
    </row>
    <row r="738" spans="1:7" s="129" customFormat="1" ht="25.5" x14ac:dyDescent="0.2">
      <c r="A738" s="207" t="s">
        <v>1049</v>
      </c>
      <c r="B738" s="207" t="s">
        <v>1049</v>
      </c>
      <c r="C738" s="207"/>
      <c r="D738" s="80" t="s">
        <v>2131</v>
      </c>
      <c r="E738" s="353">
        <v>5200</v>
      </c>
      <c r="F738" s="352">
        <f t="shared" si="22"/>
        <v>3120</v>
      </c>
      <c r="G738" s="352">
        <f t="shared" si="23"/>
        <v>2600</v>
      </c>
    </row>
    <row r="739" spans="1:7" s="129" customFormat="1" x14ac:dyDescent="0.2">
      <c r="A739" s="697" t="s">
        <v>1050</v>
      </c>
      <c r="B739" s="697" t="s">
        <v>1050</v>
      </c>
      <c r="C739" s="207"/>
      <c r="D739" s="81" t="s">
        <v>2132</v>
      </c>
      <c r="E739" s="353">
        <v>0</v>
      </c>
      <c r="F739" s="352">
        <f t="shared" si="22"/>
        <v>0</v>
      </c>
      <c r="G739" s="352">
        <f t="shared" si="23"/>
        <v>0</v>
      </c>
    </row>
    <row r="740" spans="1:7" s="129" customFormat="1" x14ac:dyDescent="0.2">
      <c r="A740" s="699"/>
      <c r="B740" s="699"/>
      <c r="C740" s="207"/>
      <c r="D740" s="80" t="s">
        <v>2133</v>
      </c>
      <c r="E740" s="353">
        <v>5000</v>
      </c>
      <c r="F740" s="352">
        <f t="shared" si="22"/>
        <v>3000</v>
      </c>
      <c r="G740" s="352">
        <f t="shared" si="23"/>
        <v>2500</v>
      </c>
    </row>
    <row r="741" spans="1:7" s="129" customFormat="1" x14ac:dyDescent="0.2">
      <c r="A741" s="699"/>
      <c r="B741" s="699"/>
      <c r="C741" s="207"/>
      <c r="D741" s="80" t="s">
        <v>2134</v>
      </c>
      <c r="E741" s="353">
        <v>4000</v>
      </c>
      <c r="F741" s="352">
        <f t="shared" si="22"/>
        <v>2400</v>
      </c>
      <c r="G741" s="352">
        <f t="shared" si="23"/>
        <v>2000</v>
      </c>
    </row>
    <row r="742" spans="1:7" s="129" customFormat="1" ht="25.5" x14ac:dyDescent="0.2">
      <c r="A742" s="698"/>
      <c r="B742" s="698"/>
      <c r="C742" s="207"/>
      <c r="D742" s="80" t="s">
        <v>2135</v>
      </c>
      <c r="E742" s="353">
        <v>4500</v>
      </c>
      <c r="F742" s="352">
        <f t="shared" si="22"/>
        <v>2700</v>
      </c>
      <c r="G742" s="352">
        <f t="shared" si="23"/>
        <v>2250</v>
      </c>
    </row>
    <row r="743" spans="1:7" s="129" customFormat="1" ht="25.5" x14ac:dyDescent="0.2">
      <c r="A743" s="207" t="s">
        <v>1051</v>
      </c>
      <c r="B743" s="207" t="s">
        <v>1051</v>
      </c>
      <c r="C743" s="207"/>
      <c r="D743" s="80" t="s">
        <v>2136</v>
      </c>
      <c r="E743" s="353">
        <v>2500</v>
      </c>
      <c r="F743" s="352">
        <f t="shared" si="22"/>
        <v>1500</v>
      </c>
      <c r="G743" s="352">
        <f t="shared" si="23"/>
        <v>1250</v>
      </c>
    </row>
    <row r="744" spans="1:7" s="129" customFormat="1" ht="25.5" x14ac:dyDescent="0.2">
      <c r="A744" s="207" t="s">
        <v>1052</v>
      </c>
      <c r="B744" s="207" t="s">
        <v>1052</v>
      </c>
      <c r="C744" s="207"/>
      <c r="D744" s="80" t="s">
        <v>2137</v>
      </c>
      <c r="E744" s="353">
        <v>4000</v>
      </c>
      <c r="F744" s="352">
        <f t="shared" si="22"/>
        <v>2400</v>
      </c>
      <c r="G744" s="352">
        <f t="shared" si="23"/>
        <v>2000</v>
      </c>
    </row>
    <row r="745" spans="1:7" s="129" customFormat="1" ht="13.5" x14ac:dyDescent="0.2">
      <c r="A745" s="697" t="s">
        <v>1053</v>
      </c>
      <c r="B745" s="697" t="s">
        <v>1053</v>
      </c>
      <c r="C745" s="207"/>
      <c r="D745" s="170" t="s">
        <v>2138</v>
      </c>
      <c r="E745" s="353">
        <v>0</v>
      </c>
      <c r="F745" s="352">
        <f t="shared" si="22"/>
        <v>0</v>
      </c>
      <c r="G745" s="352">
        <f t="shared" si="23"/>
        <v>0</v>
      </c>
    </row>
    <row r="746" spans="1:7" s="129" customFormat="1" ht="25.5" x14ac:dyDescent="0.2">
      <c r="A746" s="699"/>
      <c r="B746" s="699"/>
      <c r="C746" s="207"/>
      <c r="D746" s="75" t="s">
        <v>2139</v>
      </c>
      <c r="E746" s="353">
        <v>0</v>
      </c>
      <c r="F746" s="352">
        <f t="shared" si="22"/>
        <v>0</v>
      </c>
      <c r="G746" s="352">
        <f t="shared" si="23"/>
        <v>0</v>
      </c>
    </row>
    <row r="747" spans="1:7" s="129" customFormat="1" x14ac:dyDescent="0.2">
      <c r="A747" s="699"/>
      <c r="B747" s="699"/>
      <c r="C747" s="207"/>
      <c r="D747" s="78" t="s">
        <v>2140</v>
      </c>
      <c r="E747" s="353">
        <v>3200</v>
      </c>
      <c r="F747" s="352">
        <f t="shared" si="22"/>
        <v>1920</v>
      </c>
      <c r="G747" s="352">
        <f t="shared" si="23"/>
        <v>1600</v>
      </c>
    </row>
    <row r="748" spans="1:7" s="129" customFormat="1" x14ac:dyDescent="0.2">
      <c r="A748" s="699"/>
      <c r="B748" s="699"/>
      <c r="C748" s="207"/>
      <c r="D748" s="78" t="s">
        <v>2141</v>
      </c>
      <c r="E748" s="353">
        <v>2000</v>
      </c>
      <c r="F748" s="352">
        <f t="shared" si="22"/>
        <v>1200</v>
      </c>
      <c r="G748" s="352">
        <f t="shared" si="23"/>
        <v>1000</v>
      </c>
    </row>
    <row r="749" spans="1:7" s="129" customFormat="1" x14ac:dyDescent="0.2">
      <c r="A749" s="699"/>
      <c r="B749" s="699"/>
      <c r="C749" s="207"/>
      <c r="D749" s="78" t="s">
        <v>2142</v>
      </c>
      <c r="E749" s="353">
        <v>1200</v>
      </c>
      <c r="F749" s="352">
        <f t="shared" si="22"/>
        <v>720</v>
      </c>
      <c r="G749" s="352">
        <f t="shared" si="23"/>
        <v>600</v>
      </c>
    </row>
    <row r="750" spans="1:7" s="129" customFormat="1" x14ac:dyDescent="0.2">
      <c r="A750" s="699"/>
      <c r="B750" s="699"/>
      <c r="C750" s="207"/>
      <c r="D750" s="75" t="s">
        <v>2143</v>
      </c>
      <c r="E750" s="353">
        <v>0</v>
      </c>
      <c r="F750" s="352">
        <f t="shared" si="22"/>
        <v>0</v>
      </c>
      <c r="G750" s="352">
        <f t="shared" si="23"/>
        <v>0</v>
      </c>
    </row>
    <row r="751" spans="1:7" s="129" customFormat="1" x14ac:dyDescent="0.2">
      <c r="A751" s="699"/>
      <c r="B751" s="699"/>
      <c r="C751" s="207"/>
      <c r="D751" s="78" t="s">
        <v>2140</v>
      </c>
      <c r="E751" s="353">
        <v>2800</v>
      </c>
      <c r="F751" s="352">
        <f t="shared" si="22"/>
        <v>1680</v>
      </c>
      <c r="G751" s="352">
        <f t="shared" si="23"/>
        <v>1400</v>
      </c>
    </row>
    <row r="752" spans="1:7" s="129" customFormat="1" x14ac:dyDescent="0.2">
      <c r="A752" s="699"/>
      <c r="B752" s="699"/>
      <c r="C752" s="207"/>
      <c r="D752" s="78" t="s">
        <v>2141</v>
      </c>
      <c r="E752" s="353">
        <v>1800</v>
      </c>
      <c r="F752" s="352">
        <f t="shared" si="22"/>
        <v>1080</v>
      </c>
      <c r="G752" s="352">
        <f t="shared" si="23"/>
        <v>900</v>
      </c>
    </row>
    <row r="753" spans="1:7" s="129" customFormat="1" x14ac:dyDescent="0.2">
      <c r="A753" s="699"/>
      <c r="B753" s="699"/>
      <c r="C753" s="207"/>
      <c r="D753" s="78" t="s">
        <v>2142</v>
      </c>
      <c r="E753" s="353">
        <v>1000</v>
      </c>
      <c r="F753" s="352">
        <f t="shared" si="22"/>
        <v>600</v>
      </c>
      <c r="G753" s="352">
        <f t="shared" si="23"/>
        <v>500</v>
      </c>
    </row>
    <row r="754" spans="1:7" s="129" customFormat="1" ht="25.5" x14ac:dyDescent="0.2">
      <c r="A754" s="699"/>
      <c r="B754" s="699"/>
      <c r="C754" s="207"/>
      <c r="D754" s="75" t="s">
        <v>2144</v>
      </c>
      <c r="E754" s="353">
        <v>0</v>
      </c>
      <c r="F754" s="352">
        <f t="shared" si="22"/>
        <v>0</v>
      </c>
      <c r="G754" s="352">
        <f t="shared" si="23"/>
        <v>0</v>
      </c>
    </row>
    <row r="755" spans="1:7" s="129" customFormat="1" x14ac:dyDescent="0.2">
      <c r="A755" s="699"/>
      <c r="B755" s="699"/>
      <c r="C755" s="207"/>
      <c r="D755" s="78" t="s">
        <v>2140</v>
      </c>
      <c r="E755" s="353">
        <v>2600</v>
      </c>
      <c r="F755" s="352">
        <f t="shared" si="22"/>
        <v>1560</v>
      </c>
      <c r="G755" s="352">
        <f t="shared" si="23"/>
        <v>1300</v>
      </c>
    </row>
    <row r="756" spans="1:7" s="129" customFormat="1" x14ac:dyDescent="0.2">
      <c r="A756" s="699"/>
      <c r="B756" s="699"/>
      <c r="C756" s="207"/>
      <c r="D756" s="78" t="s">
        <v>2141</v>
      </c>
      <c r="E756" s="353">
        <v>1500</v>
      </c>
      <c r="F756" s="352">
        <f t="shared" si="22"/>
        <v>900</v>
      </c>
      <c r="G756" s="352">
        <f t="shared" si="23"/>
        <v>750</v>
      </c>
    </row>
    <row r="757" spans="1:7" s="129" customFormat="1" x14ac:dyDescent="0.2">
      <c r="A757" s="699"/>
      <c r="B757" s="699"/>
      <c r="C757" s="207"/>
      <c r="D757" s="78" t="s">
        <v>2142</v>
      </c>
      <c r="E757" s="353">
        <v>800</v>
      </c>
      <c r="F757" s="352">
        <f t="shared" si="22"/>
        <v>480</v>
      </c>
      <c r="G757" s="352">
        <f t="shared" si="23"/>
        <v>400</v>
      </c>
    </row>
    <row r="758" spans="1:7" s="129" customFormat="1" ht="25.5" x14ac:dyDescent="0.2">
      <c r="A758" s="699"/>
      <c r="B758" s="699"/>
      <c r="C758" s="207"/>
      <c r="D758" s="75" t="s">
        <v>2145</v>
      </c>
      <c r="E758" s="353">
        <v>0</v>
      </c>
      <c r="F758" s="352">
        <f t="shared" si="22"/>
        <v>0</v>
      </c>
      <c r="G758" s="352">
        <f t="shared" si="23"/>
        <v>0</v>
      </c>
    </row>
    <row r="759" spans="1:7" s="129" customFormat="1" x14ac:dyDescent="0.2">
      <c r="A759" s="699"/>
      <c r="B759" s="699"/>
      <c r="C759" s="207"/>
      <c r="D759" s="78" t="s">
        <v>2140</v>
      </c>
      <c r="E759" s="353">
        <v>2000</v>
      </c>
      <c r="F759" s="352">
        <f t="shared" si="22"/>
        <v>1200</v>
      </c>
      <c r="G759" s="352">
        <f t="shared" si="23"/>
        <v>1000</v>
      </c>
    </row>
    <row r="760" spans="1:7" s="129" customFormat="1" x14ac:dyDescent="0.2">
      <c r="A760" s="699"/>
      <c r="B760" s="699"/>
      <c r="C760" s="207"/>
      <c r="D760" s="78" t="s">
        <v>2141</v>
      </c>
      <c r="E760" s="353">
        <v>1300</v>
      </c>
      <c r="F760" s="352">
        <f t="shared" si="22"/>
        <v>780</v>
      </c>
      <c r="G760" s="352">
        <f t="shared" si="23"/>
        <v>650</v>
      </c>
    </row>
    <row r="761" spans="1:7" s="129" customFormat="1" x14ac:dyDescent="0.2">
      <c r="A761" s="698"/>
      <c r="B761" s="698"/>
      <c r="C761" s="207"/>
      <c r="D761" s="78" t="s">
        <v>2142</v>
      </c>
      <c r="E761" s="353">
        <v>700</v>
      </c>
      <c r="F761" s="352">
        <f t="shared" si="22"/>
        <v>420</v>
      </c>
      <c r="G761" s="352">
        <f t="shared" si="23"/>
        <v>350</v>
      </c>
    </row>
    <row r="762" spans="1:7" s="129" customFormat="1" ht="13.5" x14ac:dyDescent="0.2">
      <c r="A762" s="697" t="s">
        <v>1054</v>
      </c>
      <c r="B762" s="697" t="s">
        <v>1054</v>
      </c>
      <c r="C762" s="207"/>
      <c r="D762" s="170" t="s">
        <v>2146</v>
      </c>
      <c r="E762" s="353">
        <v>0</v>
      </c>
      <c r="F762" s="352">
        <f t="shared" si="22"/>
        <v>0</v>
      </c>
      <c r="G762" s="352">
        <f t="shared" si="23"/>
        <v>0</v>
      </c>
    </row>
    <row r="763" spans="1:7" s="129" customFormat="1" ht="25.5" x14ac:dyDescent="0.2">
      <c r="A763" s="699"/>
      <c r="B763" s="699"/>
      <c r="C763" s="207"/>
      <c r="D763" s="75" t="s">
        <v>2139</v>
      </c>
      <c r="E763" s="353">
        <v>0</v>
      </c>
      <c r="F763" s="352">
        <f t="shared" si="22"/>
        <v>0</v>
      </c>
      <c r="G763" s="352">
        <f t="shared" si="23"/>
        <v>0</v>
      </c>
    </row>
    <row r="764" spans="1:7" s="129" customFormat="1" x14ac:dyDescent="0.2">
      <c r="A764" s="699"/>
      <c r="B764" s="699"/>
      <c r="C764" s="207"/>
      <c r="D764" s="78" t="s">
        <v>2140</v>
      </c>
      <c r="E764" s="353">
        <v>1800</v>
      </c>
      <c r="F764" s="352">
        <f t="shared" si="22"/>
        <v>1080</v>
      </c>
      <c r="G764" s="352">
        <f t="shared" si="23"/>
        <v>900</v>
      </c>
    </row>
    <row r="765" spans="1:7" s="129" customFormat="1" x14ac:dyDescent="0.2">
      <c r="A765" s="699"/>
      <c r="B765" s="699"/>
      <c r="C765" s="207"/>
      <c r="D765" s="78" t="s">
        <v>2141</v>
      </c>
      <c r="E765" s="353">
        <v>1300</v>
      </c>
      <c r="F765" s="352">
        <f t="shared" si="22"/>
        <v>780</v>
      </c>
      <c r="G765" s="352">
        <f t="shared" si="23"/>
        <v>650</v>
      </c>
    </row>
    <row r="766" spans="1:7" s="129" customFormat="1" x14ac:dyDescent="0.2">
      <c r="A766" s="699"/>
      <c r="B766" s="699"/>
      <c r="C766" s="207"/>
      <c r="D766" s="78" t="s">
        <v>2142</v>
      </c>
      <c r="E766" s="353">
        <v>900</v>
      </c>
      <c r="F766" s="352">
        <f t="shared" si="22"/>
        <v>540</v>
      </c>
      <c r="G766" s="352">
        <f t="shared" si="23"/>
        <v>450</v>
      </c>
    </row>
    <row r="767" spans="1:7" s="129" customFormat="1" x14ac:dyDescent="0.2">
      <c r="A767" s="699"/>
      <c r="B767" s="699"/>
      <c r="C767" s="207"/>
      <c r="D767" s="75" t="s">
        <v>2143</v>
      </c>
      <c r="E767" s="353">
        <v>0</v>
      </c>
      <c r="F767" s="352">
        <f t="shared" si="22"/>
        <v>0</v>
      </c>
      <c r="G767" s="352">
        <f t="shared" si="23"/>
        <v>0</v>
      </c>
    </row>
    <row r="768" spans="1:7" s="129" customFormat="1" x14ac:dyDescent="0.2">
      <c r="A768" s="699"/>
      <c r="B768" s="699"/>
      <c r="C768" s="207"/>
      <c r="D768" s="78" t="s">
        <v>2140</v>
      </c>
      <c r="E768" s="353">
        <v>1200</v>
      </c>
      <c r="F768" s="352">
        <f t="shared" si="22"/>
        <v>720</v>
      </c>
      <c r="G768" s="352">
        <f t="shared" si="23"/>
        <v>600</v>
      </c>
    </row>
    <row r="769" spans="1:7" s="129" customFormat="1" x14ac:dyDescent="0.2">
      <c r="A769" s="699"/>
      <c r="B769" s="699"/>
      <c r="C769" s="207"/>
      <c r="D769" s="78" t="s">
        <v>2141</v>
      </c>
      <c r="E769" s="353">
        <v>1000</v>
      </c>
      <c r="F769" s="352">
        <f t="shared" si="22"/>
        <v>600</v>
      </c>
      <c r="G769" s="352">
        <f t="shared" si="23"/>
        <v>500</v>
      </c>
    </row>
    <row r="770" spans="1:7" s="129" customFormat="1" x14ac:dyDescent="0.2">
      <c r="A770" s="699"/>
      <c r="B770" s="699"/>
      <c r="C770" s="207"/>
      <c r="D770" s="78" t="s">
        <v>2142</v>
      </c>
      <c r="E770" s="353">
        <v>800</v>
      </c>
      <c r="F770" s="352">
        <f t="shared" si="22"/>
        <v>480</v>
      </c>
      <c r="G770" s="352">
        <f t="shared" si="23"/>
        <v>400</v>
      </c>
    </row>
    <row r="771" spans="1:7" s="129" customFormat="1" ht="25.5" x14ac:dyDescent="0.2">
      <c r="A771" s="699"/>
      <c r="B771" s="699"/>
      <c r="C771" s="207"/>
      <c r="D771" s="75" t="s">
        <v>2144</v>
      </c>
      <c r="E771" s="353">
        <v>0</v>
      </c>
      <c r="F771" s="352">
        <f t="shared" si="22"/>
        <v>0</v>
      </c>
      <c r="G771" s="352">
        <f t="shared" si="23"/>
        <v>0</v>
      </c>
    </row>
    <row r="772" spans="1:7" s="129" customFormat="1" x14ac:dyDescent="0.2">
      <c r="A772" s="699"/>
      <c r="B772" s="699"/>
      <c r="C772" s="207"/>
      <c r="D772" s="78" t="s">
        <v>2140</v>
      </c>
      <c r="E772" s="353">
        <v>1200</v>
      </c>
      <c r="F772" s="352">
        <f t="shared" si="22"/>
        <v>720</v>
      </c>
      <c r="G772" s="352">
        <f t="shared" si="23"/>
        <v>600</v>
      </c>
    </row>
    <row r="773" spans="1:7" s="129" customFormat="1" x14ac:dyDescent="0.2">
      <c r="A773" s="699"/>
      <c r="B773" s="699"/>
      <c r="C773" s="207"/>
      <c r="D773" s="78" t="s">
        <v>2141</v>
      </c>
      <c r="E773" s="353">
        <v>1000</v>
      </c>
      <c r="F773" s="352">
        <f t="shared" si="22"/>
        <v>600</v>
      </c>
      <c r="G773" s="352">
        <f t="shared" si="23"/>
        <v>500</v>
      </c>
    </row>
    <row r="774" spans="1:7" s="129" customFormat="1" x14ac:dyDescent="0.2">
      <c r="A774" s="699"/>
      <c r="B774" s="699"/>
      <c r="C774" s="207"/>
      <c r="D774" s="78" t="s">
        <v>2142</v>
      </c>
      <c r="E774" s="353">
        <v>700</v>
      </c>
      <c r="F774" s="352">
        <f t="shared" si="22"/>
        <v>420</v>
      </c>
      <c r="G774" s="352">
        <f t="shared" si="23"/>
        <v>350</v>
      </c>
    </row>
    <row r="775" spans="1:7" s="129" customFormat="1" ht="25.5" x14ac:dyDescent="0.2">
      <c r="A775" s="699"/>
      <c r="B775" s="699"/>
      <c r="C775" s="207"/>
      <c r="D775" s="75" t="s">
        <v>2145</v>
      </c>
      <c r="E775" s="353">
        <v>0</v>
      </c>
      <c r="F775" s="352">
        <f t="shared" si="22"/>
        <v>0</v>
      </c>
      <c r="G775" s="352">
        <f t="shared" si="23"/>
        <v>0</v>
      </c>
    </row>
    <row r="776" spans="1:7" s="129" customFormat="1" x14ac:dyDescent="0.2">
      <c r="A776" s="699"/>
      <c r="B776" s="699"/>
      <c r="C776" s="207"/>
      <c r="D776" s="78" t="s">
        <v>2140</v>
      </c>
      <c r="E776" s="353">
        <v>1000</v>
      </c>
      <c r="F776" s="352">
        <f t="shared" si="22"/>
        <v>600</v>
      </c>
      <c r="G776" s="352">
        <f t="shared" si="23"/>
        <v>500</v>
      </c>
    </row>
    <row r="777" spans="1:7" s="129" customFormat="1" x14ac:dyDescent="0.2">
      <c r="A777" s="699"/>
      <c r="B777" s="699"/>
      <c r="C777" s="207"/>
      <c r="D777" s="78" t="s">
        <v>2141</v>
      </c>
      <c r="E777" s="353">
        <v>800</v>
      </c>
      <c r="F777" s="352">
        <f t="shared" si="22"/>
        <v>480</v>
      </c>
      <c r="G777" s="352">
        <f t="shared" si="23"/>
        <v>400</v>
      </c>
    </row>
    <row r="778" spans="1:7" s="129" customFormat="1" x14ac:dyDescent="0.2">
      <c r="A778" s="698"/>
      <c r="B778" s="698"/>
      <c r="C778" s="207"/>
      <c r="D778" s="78" t="s">
        <v>2142</v>
      </c>
      <c r="E778" s="353">
        <v>600</v>
      </c>
      <c r="F778" s="352">
        <f t="shared" si="22"/>
        <v>360</v>
      </c>
      <c r="G778" s="352">
        <f t="shared" si="23"/>
        <v>300</v>
      </c>
    </row>
    <row r="779" spans="1:7" s="129" customFormat="1" x14ac:dyDescent="0.2">
      <c r="A779" s="207" t="s">
        <v>79</v>
      </c>
      <c r="B779" s="207" t="s">
        <v>79</v>
      </c>
      <c r="C779" s="207"/>
      <c r="D779" s="75" t="s">
        <v>2147</v>
      </c>
      <c r="E779" s="353">
        <v>0</v>
      </c>
      <c r="F779" s="352">
        <f t="shared" si="22"/>
        <v>0</v>
      </c>
      <c r="G779" s="352">
        <f t="shared" si="23"/>
        <v>0</v>
      </c>
    </row>
    <row r="780" spans="1:7" s="129" customFormat="1" x14ac:dyDescent="0.2">
      <c r="A780" s="207" t="s">
        <v>1055</v>
      </c>
      <c r="B780" s="207" t="s">
        <v>1055</v>
      </c>
      <c r="C780" s="207"/>
      <c r="D780" s="80" t="s">
        <v>2148</v>
      </c>
      <c r="E780" s="353">
        <v>6500</v>
      </c>
      <c r="F780" s="352">
        <f t="shared" ref="F780:F843" si="24">IFERROR(E780*0.6,0)</f>
        <v>3900</v>
      </c>
      <c r="G780" s="352">
        <f t="shared" ref="G780:G843" si="25">IFERROR(E780*0.5,0)</f>
        <v>3250</v>
      </c>
    </row>
    <row r="781" spans="1:7" s="129" customFormat="1" ht="25.5" x14ac:dyDescent="0.2">
      <c r="A781" s="697" t="s">
        <v>1056</v>
      </c>
      <c r="B781" s="697" t="s">
        <v>1056</v>
      </c>
      <c r="C781" s="135"/>
      <c r="D781" s="80" t="s">
        <v>2149</v>
      </c>
      <c r="E781" s="353">
        <v>6500</v>
      </c>
      <c r="F781" s="352">
        <f t="shared" si="24"/>
        <v>3900</v>
      </c>
      <c r="G781" s="352">
        <f t="shared" si="25"/>
        <v>3250</v>
      </c>
    </row>
    <row r="782" spans="1:7" s="129" customFormat="1" x14ac:dyDescent="0.2">
      <c r="A782" s="698"/>
      <c r="B782" s="698"/>
      <c r="C782" s="207"/>
      <c r="D782" s="80" t="s">
        <v>2150</v>
      </c>
      <c r="E782" s="353">
        <v>5500</v>
      </c>
      <c r="F782" s="352">
        <f t="shared" si="24"/>
        <v>3300</v>
      </c>
      <c r="G782" s="352">
        <f t="shared" si="25"/>
        <v>2750</v>
      </c>
    </row>
    <row r="783" spans="1:7" s="129" customFormat="1" x14ac:dyDescent="0.2">
      <c r="A783" s="207" t="s">
        <v>1057</v>
      </c>
      <c r="B783" s="207" t="s">
        <v>1057</v>
      </c>
      <c r="C783" s="207"/>
      <c r="D783" s="80" t="s">
        <v>2151</v>
      </c>
      <c r="E783" s="353">
        <v>4000</v>
      </c>
      <c r="F783" s="352">
        <f t="shared" si="24"/>
        <v>2400</v>
      </c>
      <c r="G783" s="352">
        <f t="shared" si="25"/>
        <v>2000</v>
      </c>
    </row>
    <row r="784" spans="1:7" s="129" customFormat="1" ht="25.5" x14ac:dyDescent="0.2">
      <c r="A784" s="207" t="s">
        <v>1058</v>
      </c>
      <c r="B784" s="207" t="s">
        <v>1058</v>
      </c>
      <c r="C784" s="207"/>
      <c r="D784" s="80" t="s">
        <v>2152</v>
      </c>
      <c r="E784" s="353">
        <v>2800</v>
      </c>
      <c r="F784" s="352">
        <f t="shared" si="24"/>
        <v>1680</v>
      </c>
      <c r="G784" s="352">
        <f t="shared" si="25"/>
        <v>1400</v>
      </c>
    </row>
    <row r="785" spans="1:7" s="129" customFormat="1" ht="25.5" x14ac:dyDescent="0.2">
      <c r="A785" s="207" t="s">
        <v>1059</v>
      </c>
      <c r="B785" s="207" t="s">
        <v>1059</v>
      </c>
      <c r="C785" s="207"/>
      <c r="D785" s="80" t="s">
        <v>2153</v>
      </c>
      <c r="E785" s="353">
        <v>2200</v>
      </c>
      <c r="F785" s="352">
        <f t="shared" si="24"/>
        <v>1320</v>
      </c>
      <c r="G785" s="352">
        <f t="shared" si="25"/>
        <v>1100</v>
      </c>
    </row>
    <row r="786" spans="1:7" s="129" customFormat="1" ht="25.5" x14ac:dyDescent="0.2">
      <c r="A786" s="207" t="s">
        <v>1060</v>
      </c>
      <c r="B786" s="207" t="s">
        <v>1060</v>
      </c>
      <c r="C786" s="207"/>
      <c r="D786" s="80" t="s">
        <v>2154</v>
      </c>
      <c r="E786" s="353">
        <v>1500</v>
      </c>
      <c r="F786" s="352">
        <f t="shared" si="24"/>
        <v>900</v>
      </c>
      <c r="G786" s="352">
        <f t="shared" si="25"/>
        <v>750</v>
      </c>
    </row>
    <row r="787" spans="1:7" s="129" customFormat="1" ht="25.5" x14ac:dyDescent="0.2">
      <c r="A787" s="697" t="s">
        <v>2155</v>
      </c>
      <c r="B787" s="697" t="s">
        <v>2155</v>
      </c>
      <c r="C787" s="207"/>
      <c r="D787" s="80" t="s">
        <v>2156</v>
      </c>
      <c r="E787" s="353">
        <v>1200</v>
      </c>
      <c r="F787" s="352">
        <f t="shared" si="24"/>
        <v>720</v>
      </c>
      <c r="G787" s="352">
        <f t="shared" si="25"/>
        <v>600</v>
      </c>
    </row>
    <row r="788" spans="1:7" s="129" customFormat="1" x14ac:dyDescent="0.2">
      <c r="A788" s="698"/>
      <c r="B788" s="698"/>
      <c r="C788" s="207"/>
      <c r="D788" s="80" t="s">
        <v>2157</v>
      </c>
      <c r="E788" s="353">
        <v>1000</v>
      </c>
      <c r="F788" s="352">
        <f t="shared" si="24"/>
        <v>600</v>
      </c>
      <c r="G788" s="352">
        <f t="shared" si="25"/>
        <v>500</v>
      </c>
    </row>
    <row r="789" spans="1:7" s="129" customFormat="1" ht="13.5" x14ac:dyDescent="0.2">
      <c r="A789" s="560" t="s">
        <v>2158</v>
      </c>
      <c r="B789" s="560" t="s">
        <v>2158</v>
      </c>
      <c r="C789" s="207"/>
      <c r="D789" s="170" t="s">
        <v>2138</v>
      </c>
      <c r="E789" s="353">
        <v>0</v>
      </c>
      <c r="F789" s="352">
        <f t="shared" si="24"/>
        <v>0</v>
      </c>
      <c r="G789" s="352">
        <f t="shared" si="25"/>
        <v>0</v>
      </c>
    </row>
    <row r="790" spans="1:7" s="129" customFormat="1" x14ac:dyDescent="0.2">
      <c r="A790" s="561"/>
      <c r="B790" s="561"/>
      <c r="C790" s="207"/>
      <c r="D790" s="78" t="s">
        <v>2159</v>
      </c>
      <c r="E790" s="353">
        <v>1600</v>
      </c>
      <c r="F790" s="352">
        <f t="shared" si="24"/>
        <v>960</v>
      </c>
      <c r="G790" s="352">
        <f t="shared" si="25"/>
        <v>800</v>
      </c>
    </row>
    <row r="791" spans="1:7" s="129" customFormat="1" x14ac:dyDescent="0.2">
      <c r="A791" s="561"/>
      <c r="B791" s="561"/>
      <c r="C791" s="205"/>
      <c r="D791" s="78" t="s">
        <v>2160</v>
      </c>
      <c r="E791" s="353">
        <v>1000</v>
      </c>
      <c r="F791" s="352">
        <f t="shared" si="24"/>
        <v>600</v>
      </c>
      <c r="G791" s="352">
        <f t="shared" si="25"/>
        <v>500</v>
      </c>
    </row>
    <row r="792" spans="1:7" s="129" customFormat="1" x14ac:dyDescent="0.2">
      <c r="A792" s="562"/>
      <c r="B792" s="562"/>
      <c r="C792" s="205"/>
      <c r="D792" s="78" t="s">
        <v>2142</v>
      </c>
      <c r="E792" s="353">
        <v>600</v>
      </c>
      <c r="F792" s="352">
        <f t="shared" si="24"/>
        <v>360</v>
      </c>
      <c r="G792" s="352">
        <f t="shared" si="25"/>
        <v>300</v>
      </c>
    </row>
    <row r="793" spans="1:7" s="129" customFormat="1" ht="13.5" x14ac:dyDescent="0.2">
      <c r="A793" s="560" t="s">
        <v>2161</v>
      </c>
      <c r="B793" s="560" t="s">
        <v>2161</v>
      </c>
      <c r="C793" s="205"/>
      <c r="D793" s="170" t="s">
        <v>2146</v>
      </c>
      <c r="E793" s="353">
        <v>0</v>
      </c>
      <c r="F793" s="352">
        <f t="shared" si="24"/>
        <v>0</v>
      </c>
      <c r="G793" s="352">
        <f t="shared" si="25"/>
        <v>0</v>
      </c>
    </row>
    <row r="794" spans="1:7" s="129" customFormat="1" x14ac:dyDescent="0.2">
      <c r="A794" s="561"/>
      <c r="B794" s="561"/>
      <c r="C794" s="205"/>
      <c r="D794" s="78" t="s">
        <v>2159</v>
      </c>
      <c r="E794" s="353">
        <v>1100</v>
      </c>
      <c r="F794" s="352">
        <f t="shared" si="24"/>
        <v>660</v>
      </c>
      <c r="G794" s="352">
        <f t="shared" si="25"/>
        <v>550</v>
      </c>
    </row>
    <row r="795" spans="1:7" s="129" customFormat="1" x14ac:dyDescent="0.2">
      <c r="A795" s="561"/>
      <c r="B795" s="561"/>
      <c r="C795" s="205"/>
      <c r="D795" s="78" t="s">
        <v>2160</v>
      </c>
      <c r="E795" s="353">
        <v>650</v>
      </c>
      <c r="F795" s="352">
        <f t="shared" si="24"/>
        <v>390</v>
      </c>
      <c r="G795" s="352">
        <f t="shared" si="25"/>
        <v>325</v>
      </c>
    </row>
    <row r="796" spans="1:7" s="129" customFormat="1" x14ac:dyDescent="0.2">
      <c r="A796" s="562"/>
      <c r="B796" s="562"/>
      <c r="C796" s="205"/>
      <c r="D796" s="78" t="s">
        <v>2142</v>
      </c>
      <c r="E796" s="353">
        <v>450</v>
      </c>
      <c r="F796" s="352">
        <f t="shared" si="24"/>
        <v>270</v>
      </c>
      <c r="G796" s="352">
        <f t="shared" si="25"/>
        <v>225</v>
      </c>
    </row>
    <row r="797" spans="1:7" s="129" customFormat="1" x14ac:dyDescent="0.2">
      <c r="A797" s="205" t="s">
        <v>80</v>
      </c>
      <c r="B797" s="205" t="s">
        <v>80</v>
      </c>
      <c r="C797" s="205"/>
      <c r="D797" s="81" t="s">
        <v>2162</v>
      </c>
      <c r="E797" s="353">
        <v>0</v>
      </c>
      <c r="F797" s="352">
        <f t="shared" si="24"/>
        <v>0</v>
      </c>
      <c r="G797" s="352">
        <f t="shared" si="25"/>
        <v>0</v>
      </c>
    </row>
    <row r="798" spans="1:7" s="129" customFormat="1" ht="25.5" x14ac:dyDescent="0.2">
      <c r="A798" s="286" t="s">
        <v>2163</v>
      </c>
      <c r="B798" s="286" t="s">
        <v>2163</v>
      </c>
      <c r="C798" s="205"/>
      <c r="D798" s="80" t="s">
        <v>2164</v>
      </c>
      <c r="E798" s="353">
        <v>6000</v>
      </c>
      <c r="F798" s="352">
        <f t="shared" si="24"/>
        <v>3600</v>
      </c>
      <c r="G798" s="352">
        <f t="shared" si="25"/>
        <v>3000</v>
      </c>
    </row>
    <row r="799" spans="1:7" s="129" customFormat="1" ht="25.5" x14ac:dyDescent="0.2">
      <c r="A799" s="286" t="s">
        <v>2165</v>
      </c>
      <c r="B799" s="286" t="s">
        <v>2165</v>
      </c>
      <c r="C799" s="16"/>
      <c r="D799" s="80" t="s">
        <v>2166</v>
      </c>
      <c r="E799" s="353">
        <v>2500</v>
      </c>
      <c r="F799" s="352">
        <f t="shared" si="24"/>
        <v>1500</v>
      </c>
      <c r="G799" s="352">
        <f t="shared" si="25"/>
        <v>1250</v>
      </c>
    </row>
    <row r="800" spans="1:7" s="129" customFormat="1" x14ac:dyDescent="0.2">
      <c r="A800" s="286" t="s">
        <v>2167</v>
      </c>
      <c r="B800" s="286" t="s">
        <v>2167</v>
      </c>
      <c r="C800" s="287"/>
      <c r="D800" s="80" t="s">
        <v>2168</v>
      </c>
      <c r="E800" s="353">
        <v>2000</v>
      </c>
      <c r="F800" s="352">
        <f t="shared" si="24"/>
        <v>1200</v>
      </c>
      <c r="G800" s="352">
        <f t="shared" si="25"/>
        <v>1000</v>
      </c>
    </row>
    <row r="801" spans="1:7" s="129" customFormat="1" x14ac:dyDescent="0.2">
      <c r="A801" s="286" t="s">
        <v>2169</v>
      </c>
      <c r="B801" s="286" t="s">
        <v>2169</v>
      </c>
      <c r="C801" s="287"/>
      <c r="D801" s="80" t="s">
        <v>2170</v>
      </c>
      <c r="E801" s="353">
        <v>1800</v>
      </c>
      <c r="F801" s="352">
        <f t="shared" si="24"/>
        <v>1080</v>
      </c>
      <c r="G801" s="352">
        <f t="shared" si="25"/>
        <v>900</v>
      </c>
    </row>
    <row r="802" spans="1:7" s="129" customFormat="1" ht="25.5" x14ac:dyDescent="0.2">
      <c r="A802" s="286" t="s">
        <v>2171</v>
      </c>
      <c r="B802" s="286" t="s">
        <v>2171</v>
      </c>
      <c r="C802" s="287"/>
      <c r="D802" s="80" t="s">
        <v>2172</v>
      </c>
      <c r="E802" s="353">
        <v>1400</v>
      </c>
      <c r="F802" s="352">
        <f t="shared" si="24"/>
        <v>840</v>
      </c>
      <c r="G802" s="352">
        <f t="shared" si="25"/>
        <v>700</v>
      </c>
    </row>
    <row r="803" spans="1:7" s="129" customFormat="1" x14ac:dyDescent="0.2">
      <c r="A803" s="560" t="s">
        <v>2173</v>
      </c>
      <c r="B803" s="560" t="s">
        <v>2173</v>
      </c>
      <c r="C803" s="287"/>
      <c r="D803" s="75" t="s">
        <v>2138</v>
      </c>
      <c r="E803" s="353">
        <v>0</v>
      </c>
      <c r="F803" s="352">
        <f t="shared" si="24"/>
        <v>0</v>
      </c>
      <c r="G803" s="352">
        <f t="shared" si="25"/>
        <v>0</v>
      </c>
    </row>
    <row r="804" spans="1:7" s="129" customFormat="1" x14ac:dyDescent="0.2">
      <c r="A804" s="561"/>
      <c r="B804" s="561"/>
      <c r="C804" s="287"/>
      <c r="D804" s="78" t="s">
        <v>2159</v>
      </c>
      <c r="E804" s="353">
        <v>1400</v>
      </c>
      <c r="F804" s="352">
        <f t="shared" si="24"/>
        <v>840</v>
      </c>
      <c r="G804" s="352">
        <f t="shared" si="25"/>
        <v>700</v>
      </c>
    </row>
    <row r="805" spans="1:7" s="129" customFormat="1" x14ac:dyDescent="0.2">
      <c r="A805" s="561"/>
      <c r="B805" s="561"/>
      <c r="C805" s="205"/>
      <c r="D805" s="78" t="s">
        <v>2160</v>
      </c>
      <c r="E805" s="353">
        <v>800</v>
      </c>
      <c r="F805" s="352">
        <f t="shared" si="24"/>
        <v>480</v>
      </c>
      <c r="G805" s="352">
        <f t="shared" si="25"/>
        <v>400</v>
      </c>
    </row>
    <row r="806" spans="1:7" s="129" customFormat="1" x14ac:dyDescent="0.2">
      <c r="A806" s="562"/>
      <c r="B806" s="562"/>
      <c r="C806" s="205"/>
      <c r="D806" s="78" t="s">
        <v>2142</v>
      </c>
      <c r="E806" s="353">
        <v>500</v>
      </c>
      <c r="F806" s="352">
        <f t="shared" si="24"/>
        <v>300</v>
      </c>
      <c r="G806" s="352">
        <f t="shared" si="25"/>
        <v>250</v>
      </c>
    </row>
    <row r="807" spans="1:7" s="129" customFormat="1" x14ac:dyDescent="0.2">
      <c r="A807" s="560" t="s">
        <v>2174</v>
      </c>
      <c r="B807" s="560" t="s">
        <v>2174</v>
      </c>
      <c r="C807" s="205"/>
      <c r="D807" s="75" t="s">
        <v>2146</v>
      </c>
      <c r="E807" s="353">
        <v>0</v>
      </c>
      <c r="F807" s="352">
        <f t="shared" si="24"/>
        <v>0</v>
      </c>
      <c r="G807" s="352">
        <f t="shared" si="25"/>
        <v>0</v>
      </c>
    </row>
    <row r="808" spans="1:7" s="129" customFormat="1" x14ac:dyDescent="0.2">
      <c r="A808" s="561"/>
      <c r="B808" s="561"/>
      <c r="C808" s="205"/>
      <c r="D808" s="78" t="s">
        <v>2159</v>
      </c>
      <c r="E808" s="353">
        <v>1000</v>
      </c>
      <c r="F808" s="352">
        <f t="shared" si="24"/>
        <v>600</v>
      </c>
      <c r="G808" s="352">
        <f t="shared" si="25"/>
        <v>500</v>
      </c>
    </row>
    <row r="809" spans="1:7" s="129" customFormat="1" x14ac:dyDescent="0.2">
      <c r="A809" s="561"/>
      <c r="B809" s="561"/>
      <c r="C809" s="205"/>
      <c r="D809" s="78" t="s">
        <v>2160</v>
      </c>
      <c r="E809" s="353">
        <v>600</v>
      </c>
      <c r="F809" s="352">
        <f t="shared" si="24"/>
        <v>360</v>
      </c>
      <c r="G809" s="352">
        <f t="shared" si="25"/>
        <v>300</v>
      </c>
    </row>
    <row r="810" spans="1:7" s="129" customFormat="1" x14ac:dyDescent="0.2">
      <c r="A810" s="562"/>
      <c r="B810" s="562"/>
      <c r="C810" s="205"/>
      <c r="D810" s="78" t="s">
        <v>2142</v>
      </c>
      <c r="E810" s="353">
        <v>400</v>
      </c>
      <c r="F810" s="352">
        <f t="shared" si="24"/>
        <v>240</v>
      </c>
      <c r="G810" s="352">
        <f t="shared" si="25"/>
        <v>200</v>
      </c>
    </row>
    <row r="811" spans="1:7" s="129" customFormat="1" ht="13.5" x14ac:dyDescent="0.2">
      <c r="A811" s="205" t="s">
        <v>2175</v>
      </c>
      <c r="B811" s="205"/>
      <c r="C811" s="205"/>
      <c r="D811" s="78" t="s">
        <v>8595</v>
      </c>
      <c r="E811" s="353">
        <v>4000</v>
      </c>
      <c r="F811" s="352">
        <f t="shared" si="24"/>
        <v>2400</v>
      </c>
      <c r="G811" s="352">
        <f t="shared" si="25"/>
        <v>2000</v>
      </c>
    </row>
    <row r="812" spans="1:7" s="129" customFormat="1" x14ac:dyDescent="0.2">
      <c r="A812" s="16">
        <v>2</v>
      </c>
      <c r="B812" s="16">
        <v>2</v>
      </c>
      <c r="C812" s="205">
        <v>1</v>
      </c>
      <c r="D812" s="75" t="s">
        <v>2176</v>
      </c>
      <c r="E812" s="353">
        <v>0</v>
      </c>
      <c r="F812" s="352">
        <f t="shared" si="24"/>
        <v>0</v>
      </c>
      <c r="G812" s="352">
        <f t="shared" si="25"/>
        <v>0</v>
      </c>
    </row>
    <row r="813" spans="1:7" s="129" customFormat="1" x14ac:dyDescent="0.2">
      <c r="A813" s="205" t="s">
        <v>83</v>
      </c>
      <c r="B813" s="205" t="s">
        <v>83</v>
      </c>
      <c r="C813" s="205"/>
      <c r="D813" s="80" t="s">
        <v>2177</v>
      </c>
      <c r="E813" s="353">
        <v>8000</v>
      </c>
      <c r="F813" s="352">
        <f t="shared" si="24"/>
        <v>4800</v>
      </c>
      <c r="G813" s="352">
        <f t="shared" si="25"/>
        <v>4000</v>
      </c>
    </row>
    <row r="814" spans="1:7" s="129" customFormat="1" x14ac:dyDescent="0.2">
      <c r="A814" s="205" t="s">
        <v>1297</v>
      </c>
      <c r="B814" s="205" t="s">
        <v>1297</v>
      </c>
      <c r="C814" s="16"/>
      <c r="D814" s="80" t="s">
        <v>2178</v>
      </c>
      <c r="E814" s="353">
        <v>12000</v>
      </c>
      <c r="F814" s="352">
        <f t="shared" si="24"/>
        <v>7200</v>
      </c>
      <c r="G814" s="352">
        <f t="shared" si="25"/>
        <v>6000</v>
      </c>
    </row>
    <row r="815" spans="1:7" s="129" customFormat="1" x14ac:dyDescent="0.2">
      <c r="A815" s="560" t="s">
        <v>1598</v>
      </c>
      <c r="B815" s="560" t="s">
        <v>1598</v>
      </c>
      <c r="C815" s="205"/>
      <c r="D815" s="81" t="s">
        <v>2179</v>
      </c>
      <c r="E815" s="353">
        <v>0</v>
      </c>
      <c r="F815" s="352">
        <f t="shared" si="24"/>
        <v>0</v>
      </c>
      <c r="G815" s="352">
        <f t="shared" si="25"/>
        <v>0</v>
      </c>
    </row>
    <row r="816" spans="1:7" s="129" customFormat="1" x14ac:dyDescent="0.2">
      <c r="A816" s="561"/>
      <c r="B816" s="561"/>
      <c r="C816" s="205"/>
      <c r="D816" s="137" t="s">
        <v>2180</v>
      </c>
      <c r="E816" s="353">
        <v>3800</v>
      </c>
      <c r="F816" s="352">
        <f t="shared" si="24"/>
        <v>2280</v>
      </c>
      <c r="G816" s="352">
        <f t="shared" si="25"/>
        <v>1900</v>
      </c>
    </row>
    <row r="817" spans="1:7" s="129" customFormat="1" x14ac:dyDescent="0.2">
      <c r="A817" s="562"/>
      <c r="B817" s="562"/>
      <c r="C817" s="205"/>
      <c r="D817" s="80" t="s">
        <v>2181</v>
      </c>
      <c r="E817" s="353">
        <v>3000</v>
      </c>
      <c r="F817" s="352">
        <f t="shared" si="24"/>
        <v>1800</v>
      </c>
      <c r="G817" s="352">
        <f t="shared" si="25"/>
        <v>1500</v>
      </c>
    </row>
    <row r="818" spans="1:7" s="129" customFormat="1" ht="26.25" x14ac:dyDescent="0.2">
      <c r="A818" s="560" t="s">
        <v>1602</v>
      </c>
      <c r="B818" s="560" t="s">
        <v>1602</v>
      </c>
      <c r="C818" s="205"/>
      <c r="D818" s="288" t="s">
        <v>8596</v>
      </c>
      <c r="E818" s="353">
        <v>0</v>
      </c>
      <c r="F818" s="352">
        <f t="shared" si="24"/>
        <v>0</v>
      </c>
      <c r="G818" s="352">
        <f t="shared" si="25"/>
        <v>0</v>
      </c>
    </row>
    <row r="819" spans="1:7" s="129" customFormat="1" ht="25.5" x14ac:dyDescent="0.2">
      <c r="A819" s="562"/>
      <c r="B819" s="562"/>
      <c r="C819" s="205"/>
      <c r="D819" s="288" t="s">
        <v>2182</v>
      </c>
      <c r="E819" s="353">
        <v>9000</v>
      </c>
      <c r="F819" s="352">
        <f t="shared" si="24"/>
        <v>5400</v>
      </c>
      <c r="G819" s="352">
        <f t="shared" si="25"/>
        <v>4500</v>
      </c>
    </row>
    <row r="820" spans="1:7" s="129" customFormat="1" ht="25.5" x14ac:dyDescent="0.2">
      <c r="A820" s="560" t="s">
        <v>1603</v>
      </c>
      <c r="B820" s="560" t="s">
        <v>1603</v>
      </c>
      <c r="C820" s="205"/>
      <c r="D820" s="80" t="s">
        <v>2183</v>
      </c>
      <c r="E820" s="353">
        <v>3000</v>
      </c>
      <c r="F820" s="352">
        <f t="shared" si="24"/>
        <v>1800</v>
      </c>
      <c r="G820" s="352">
        <f t="shared" si="25"/>
        <v>1500</v>
      </c>
    </row>
    <row r="821" spans="1:7" s="129" customFormat="1" x14ac:dyDescent="0.2">
      <c r="A821" s="561"/>
      <c r="B821" s="561"/>
      <c r="C821" s="205" t="s">
        <v>76</v>
      </c>
      <c r="D821" s="80" t="s">
        <v>2184</v>
      </c>
      <c r="E821" s="353">
        <v>3800</v>
      </c>
      <c r="F821" s="352">
        <f t="shared" si="24"/>
        <v>2280</v>
      </c>
      <c r="G821" s="352">
        <f t="shared" si="25"/>
        <v>1900</v>
      </c>
    </row>
    <row r="822" spans="1:7" s="129" customFormat="1" ht="25.5" x14ac:dyDescent="0.2">
      <c r="A822" s="561"/>
      <c r="B822" s="561"/>
      <c r="C822" s="560" t="s">
        <v>79</v>
      </c>
      <c r="D822" s="80" t="s">
        <v>2185</v>
      </c>
      <c r="E822" s="353">
        <v>4000</v>
      </c>
      <c r="F822" s="352">
        <f t="shared" si="24"/>
        <v>2400</v>
      </c>
      <c r="G822" s="352">
        <f t="shared" si="25"/>
        <v>2000</v>
      </c>
    </row>
    <row r="823" spans="1:7" s="129" customFormat="1" ht="38.25" x14ac:dyDescent="0.2">
      <c r="A823" s="562"/>
      <c r="B823" s="562"/>
      <c r="C823" s="562"/>
      <c r="D823" s="80" t="s">
        <v>2186</v>
      </c>
      <c r="E823" s="353">
        <v>4500</v>
      </c>
      <c r="F823" s="352">
        <f t="shared" si="24"/>
        <v>2700</v>
      </c>
      <c r="G823" s="352">
        <f t="shared" si="25"/>
        <v>2250</v>
      </c>
    </row>
    <row r="824" spans="1:7" s="129" customFormat="1" ht="25.5" x14ac:dyDescent="0.2">
      <c r="A824" s="205" t="s">
        <v>1606</v>
      </c>
      <c r="B824" s="205" t="s">
        <v>1606</v>
      </c>
      <c r="C824" s="205"/>
      <c r="D824" s="80" t="s">
        <v>2187</v>
      </c>
      <c r="E824" s="353">
        <v>7000</v>
      </c>
      <c r="F824" s="352">
        <f t="shared" si="24"/>
        <v>4200</v>
      </c>
      <c r="G824" s="352">
        <f t="shared" si="25"/>
        <v>3500</v>
      </c>
    </row>
    <row r="825" spans="1:7" s="129" customFormat="1" ht="25.5" x14ac:dyDescent="0.2">
      <c r="A825" s="560" t="s">
        <v>1612</v>
      </c>
      <c r="B825" s="560" t="s">
        <v>1613</v>
      </c>
      <c r="C825" s="205"/>
      <c r="D825" s="80" t="s">
        <v>2188</v>
      </c>
      <c r="E825" s="353">
        <v>4700</v>
      </c>
      <c r="F825" s="352">
        <f t="shared" si="24"/>
        <v>2820</v>
      </c>
      <c r="G825" s="352">
        <f t="shared" si="25"/>
        <v>2350</v>
      </c>
    </row>
    <row r="826" spans="1:7" s="129" customFormat="1" x14ac:dyDescent="0.2">
      <c r="A826" s="562"/>
      <c r="B826" s="562"/>
      <c r="C826" s="205" t="s">
        <v>126</v>
      </c>
      <c r="D826" s="80" t="s">
        <v>2189</v>
      </c>
      <c r="E826" s="353">
        <v>3200</v>
      </c>
      <c r="F826" s="352">
        <f t="shared" si="24"/>
        <v>1920</v>
      </c>
      <c r="G826" s="352">
        <f t="shared" si="25"/>
        <v>1600</v>
      </c>
    </row>
    <row r="827" spans="1:7" s="129" customFormat="1" ht="25.5" x14ac:dyDescent="0.2">
      <c r="A827" s="560" t="s">
        <v>1613</v>
      </c>
      <c r="B827" s="560" t="s">
        <v>2191</v>
      </c>
      <c r="C827" s="205"/>
      <c r="D827" s="78" t="s">
        <v>2190</v>
      </c>
      <c r="E827" s="353">
        <v>3200</v>
      </c>
      <c r="F827" s="352">
        <f t="shared" si="24"/>
        <v>1920</v>
      </c>
      <c r="G827" s="352">
        <f t="shared" si="25"/>
        <v>1600</v>
      </c>
    </row>
    <row r="828" spans="1:7" s="129" customFormat="1" x14ac:dyDescent="0.2">
      <c r="A828" s="562"/>
      <c r="B828" s="562"/>
      <c r="C828" s="205"/>
      <c r="D828" s="80" t="s">
        <v>2130</v>
      </c>
      <c r="E828" s="353">
        <v>3000</v>
      </c>
      <c r="F828" s="352">
        <f t="shared" si="24"/>
        <v>1800</v>
      </c>
      <c r="G828" s="352">
        <f t="shared" si="25"/>
        <v>1500</v>
      </c>
    </row>
    <row r="829" spans="1:7" s="129" customFormat="1" ht="25.5" x14ac:dyDescent="0.2">
      <c r="A829" s="205" t="s">
        <v>2191</v>
      </c>
      <c r="B829" s="385" t="s">
        <v>83</v>
      </c>
      <c r="C829" s="205"/>
      <c r="D829" s="78" t="s">
        <v>2192</v>
      </c>
      <c r="E829" s="353">
        <v>6000</v>
      </c>
      <c r="F829" s="352">
        <f t="shared" si="24"/>
        <v>3600</v>
      </c>
      <c r="G829" s="352">
        <f t="shared" si="25"/>
        <v>3000</v>
      </c>
    </row>
    <row r="830" spans="1:7" s="129" customFormat="1" ht="13.5" x14ac:dyDescent="0.2">
      <c r="A830" s="205" t="s">
        <v>2193</v>
      </c>
      <c r="B830" s="205" t="s">
        <v>2194</v>
      </c>
      <c r="C830" s="205"/>
      <c r="D830" s="78" t="s">
        <v>8597</v>
      </c>
      <c r="E830" s="353"/>
      <c r="F830" s="352">
        <f t="shared" si="24"/>
        <v>0</v>
      </c>
      <c r="G830" s="352">
        <f t="shared" si="25"/>
        <v>0</v>
      </c>
    </row>
    <row r="831" spans="1:7" s="129" customFormat="1" ht="13.5" x14ac:dyDescent="0.2">
      <c r="A831" s="560" t="s">
        <v>2194</v>
      </c>
      <c r="B831" s="560" t="s">
        <v>2196</v>
      </c>
      <c r="C831" s="205"/>
      <c r="D831" s="80" t="s">
        <v>8598</v>
      </c>
      <c r="E831" s="353">
        <v>0</v>
      </c>
      <c r="F831" s="352">
        <f t="shared" si="24"/>
        <v>0</v>
      </c>
      <c r="G831" s="352">
        <f t="shared" si="25"/>
        <v>0</v>
      </c>
    </row>
    <row r="832" spans="1:7" s="129" customFormat="1" ht="26.25" x14ac:dyDescent="0.2">
      <c r="A832" s="561"/>
      <c r="B832" s="561"/>
      <c r="C832" s="205"/>
      <c r="D832" s="288" t="s">
        <v>8599</v>
      </c>
      <c r="E832" s="353">
        <v>0</v>
      </c>
      <c r="F832" s="352">
        <f t="shared" si="24"/>
        <v>0</v>
      </c>
      <c r="G832" s="352">
        <f t="shared" si="25"/>
        <v>0</v>
      </c>
    </row>
    <row r="833" spans="1:7" s="129" customFormat="1" x14ac:dyDescent="0.2">
      <c r="A833" s="561"/>
      <c r="B833" s="561"/>
      <c r="C833" s="205"/>
      <c r="D833" s="288" t="s">
        <v>2195</v>
      </c>
      <c r="E833" s="353">
        <v>6500</v>
      </c>
      <c r="F833" s="352">
        <f t="shared" si="24"/>
        <v>3900</v>
      </c>
      <c r="G833" s="352">
        <f t="shared" si="25"/>
        <v>3250</v>
      </c>
    </row>
    <row r="834" spans="1:7" s="129" customFormat="1" ht="13.5" x14ac:dyDescent="0.2">
      <c r="A834" s="562"/>
      <c r="B834" s="562"/>
      <c r="C834" s="205"/>
      <c r="D834" s="80" t="s">
        <v>8600</v>
      </c>
      <c r="E834" s="353"/>
      <c r="F834" s="352">
        <f t="shared" si="24"/>
        <v>0</v>
      </c>
      <c r="G834" s="352">
        <f t="shared" si="25"/>
        <v>0</v>
      </c>
    </row>
    <row r="835" spans="1:7" s="129" customFormat="1" ht="13.5" x14ac:dyDescent="0.2">
      <c r="A835" s="205" t="s">
        <v>2196</v>
      </c>
      <c r="B835" s="205" t="s">
        <v>2197</v>
      </c>
      <c r="C835" s="205"/>
      <c r="D835" s="80" t="s">
        <v>8601</v>
      </c>
      <c r="E835" s="353"/>
      <c r="F835" s="352">
        <f t="shared" si="24"/>
        <v>0</v>
      </c>
      <c r="G835" s="352">
        <f t="shared" si="25"/>
        <v>0</v>
      </c>
    </row>
    <row r="836" spans="1:7" s="129" customFormat="1" x14ac:dyDescent="0.2">
      <c r="A836" s="560" t="s">
        <v>2197</v>
      </c>
      <c r="B836" s="560" t="s">
        <v>1529</v>
      </c>
      <c r="C836" s="205"/>
      <c r="D836" s="75" t="s">
        <v>2138</v>
      </c>
      <c r="E836" s="353">
        <v>0</v>
      </c>
      <c r="F836" s="352">
        <f t="shared" si="24"/>
        <v>0</v>
      </c>
      <c r="G836" s="352">
        <f t="shared" si="25"/>
        <v>0</v>
      </c>
    </row>
    <row r="837" spans="1:7" s="129" customFormat="1" x14ac:dyDescent="0.2">
      <c r="A837" s="561"/>
      <c r="B837" s="561"/>
      <c r="C837" s="205"/>
      <c r="D837" s="75" t="s">
        <v>2198</v>
      </c>
      <c r="E837" s="353">
        <v>0</v>
      </c>
      <c r="F837" s="352">
        <f t="shared" si="24"/>
        <v>0</v>
      </c>
      <c r="G837" s="352">
        <f t="shared" si="25"/>
        <v>0</v>
      </c>
    </row>
    <row r="838" spans="1:7" s="129" customFormat="1" x14ac:dyDescent="0.2">
      <c r="A838" s="561"/>
      <c r="B838" s="561"/>
      <c r="C838" s="205"/>
      <c r="D838" s="78" t="s">
        <v>2140</v>
      </c>
      <c r="E838" s="353">
        <v>3400</v>
      </c>
      <c r="F838" s="352">
        <f t="shared" si="24"/>
        <v>2040</v>
      </c>
      <c r="G838" s="352">
        <f t="shared" si="25"/>
        <v>1700</v>
      </c>
    </row>
    <row r="839" spans="1:7" s="129" customFormat="1" x14ac:dyDescent="0.2">
      <c r="A839" s="561"/>
      <c r="B839" s="561"/>
      <c r="C839" s="205"/>
      <c r="D839" s="78" t="s">
        <v>2141</v>
      </c>
      <c r="E839" s="353">
        <v>3000</v>
      </c>
      <c r="F839" s="352">
        <f t="shared" si="24"/>
        <v>1800</v>
      </c>
      <c r="G839" s="352">
        <f t="shared" si="25"/>
        <v>1500</v>
      </c>
    </row>
    <row r="840" spans="1:7" s="129" customFormat="1" x14ac:dyDescent="0.2">
      <c r="A840" s="561"/>
      <c r="B840" s="561"/>
      <c r="C840" s="205"/>
      <c r="D840" s="78" t="s">
        <v>2142</v>
      </c>
      <c r="E840" s="353">
        <v>1500</v>
      </c>
      <c r="F840" s="352">
        <f t="shared" si="24"/>
        <v>900</v>
      </c>
      <c r="G840" s="352">
        <f t="shared" si="25"/>
        <v>750</v>
      </c>
    </row>
    <row r="841" spans="1:7" s="129" customFormat="1" ht="26.25" x14ac:dyDescent="0.2">
      <c r="A841" s="561"/>
      <c r="B841" s="561"/>
      <c r="C841" s="205"/>
      <c r="D841" s="75" t="s">
        <v>8602</v>
      </c>
      <c r="E841" s="353">
        <v>0</v>
      </c>
      <c r="F841" s="352">
        <f t="shared" si="24"/>
        <v>0</v>
      </c>
      <c r="G841" s="352">
        <f t="shared" si="25"/>
        <v>0</v>
      </c>
    </row>
    <row r="842" spans="1:7" s="129" customFormat="1" x14ac:dyDescent="0.2">
      <c r="A842" s="561"/>
      <c r="B842" s="561"/>
      <c r="C842" s="205"/>
      <c r="D842" s="78" t="s">
        <v>2140</v>
      </c>
      <c r="E842" s="353"/>
      <c r="F842" s="352">
        <f t="shared" si="24"/>
        <v>0</v>
      </c>
      <c r="G842" s="352">
        <f t="shared" si="25"/>
        <v>0</v>
      </c>
    </row>
    <row r="843" spans="1:7" s="131" customFormat="1" x14ac:dyDescent="0.2">
      <c r="A843" s="561"/>
      <c r="B843" s="561"/>
      <c r="C843" s="205"/>
      <c r="D843" s="78" t="s">
        <v>2141</v>
      </c>
      <c r="E843" s="353"/>
      <c r="F843" s="352">
        <f t="shared" si="24"/>
        <v>0</v>
      </c>
      <c r="G843" s="352">
        <f t="shared" si="25"/>
        <v>0</v>
      </c>
    </row>
    <row r="844" spans="1:7" s="129" customFormat="1" x14ac:dyDescent="0.2">
      <c r="A844" s="561"/>
      <c r="B844" s="561"/>
      <c r="C844" s="205"/>
      <c r="D844" s="78" t="s">
        <v>2142</v>
      </c>
      <c r="E844" s="353"/>
      <c r="F844" s="352">
        <f t="shared" ref="F844:F907" si="26">IFERROR(E844*0.6,0)</f>
        <v>0</v>
      </c>
      <c r="G844" s="352">
        <f t="shared" ref="G844:G907" si="27">IFERROR(E844*0.5,0)</f>
        <v>0</v>
      </c>
    </row>
    <row r="845" spans="1:7" s="129" customFormat="1" ht="13.5" x14ac:dyDescent="0.2">
      <c r="A845" s="561"/>
      <c r="B845" s="561"/>
      <c r="C845" s="205"/>
      <c r="D845" s="75" t="s">
        <v>8603</v>
      </c>
      <c r="E845" s="353">
        <v>0</v>
      </c>
      <c r="F845" s="352">
        <f t="shared" si="26"/>
        <v>0</v>
      </c>
      <c r="G845" s="352">
        <f t="shared" si="27"/>
        <v>0</v>
      </c>
    </row>
    <row r="846" spans="1:7" s="129" customFormat="1" x14ac:dyDescent="0.2">
      <c r="A846" s="561"/>
      <c r="B846" s="561"/>
      <c r="C846" s="205"/>
      <c r="D846" s="78" t="s">
        <v>2140</v>
      </c>
      <c r="E846" s="353"/>
      <c r="F846" s="352">
        <f t="shared" si="26"/>
        <v>0</v>
      </c>
      <c r="G846" s="352">
        <f t="shared" si="27"/>
        <v>0</v>
      </c>
    </row>
    <row r="847" spans="1:7" s="129" customFormat="1" x14ac:dyDescent="0.2">
      <c r="A847" s="561"/>
      <c r="B847" s="561"/>
      <c r="C847" s="205"/>
      <c r="D847" s="78" t="s">
        <v>2141</v>
      </c>
      <c r="E847" s="353"/>
      <c r="F847" s="352">
        <f t="shared" si="26"/>
        <v>0</v>
      </c>
      <c r="G847" s="352">
        <f t="shared" si="27"/>
        <v>0</v>
      </c>
    </row>
    <row r="848" spans="1:7" s="129" customFormat="1" x14ac:dyDescent="0.2">
      <c r="A848" s="561"/>
      <c r="B848" s="561"/>
      <c r="C848" s="205"/>
      <c r="D848" s="78" t="s">
        <v>2142</v>
      </c>
      <c r="E848" s="353"/>
      <c r="F848" s="352">
        <f t="shared" si="26"/>
        <v>0</v>
      </c>
      <c r="G848" s="352">
        <f t="shared" si="27"/>
        <v>0</v>
      </c>
    </row>
    <row r="849" spans="1:7" s="129" customFormat="1" ht="13.5" x14ac:dyDescent="0.2">
      <c r="A849" s="561"/>
      <c r="B849" s="561"/>
      <c r="C849" s="205"/>
      <c r="D849" s="75" t="s">
        <v>8604</v>
      </c>
      <c r="E849" s="353">
        <v>0</v>
      </c>
      <c r="F849" s="352">
        <f t="shared" si="26"/>
        <v>0</v>
      </c>
      <c r="G849" s="352">
        <f t="shared" si="27"/>
        <v>0</v>
      </c>
    </row>
    <row r="850" spans="1:7" s="129" customFormat="1" x14ac:dyDescent="0.2">
      <c r="A850" s="561"/>
      <c r="B850" s="561"/>
      <c r="C850" s="205"/>
      <c r="D850" s="78" t="s">
        <v>2140</v>
      </c>
      <c r="E850" s="353"/>
      <c r="F850" s="352">
        <f t="shared" si="26"/>
        <v>0</v>
      </c>
      <c r="G850" s="352">
        <f t="shared" si="27"/>
        <v>0</v>
      </c>
    </row>
    <row r="851" spans="1:7" x14ac:dyDescent="0.25">
      <c r="A851" s="561"/>
      <c r="B851" s="561"/>
      <c r="C851" s="205"/>
      <c r="D851" s="78" t="s">
        <v>2141</v>
      </c>
      <c r="E851" s="353"/>
      <c r="F851" s="352">
        <f t="shared" si="26"/>
        <v>0</v>
      </c>
      <c r="G851" s="352">
        <f t="shared" si="27"/>
        <v>0</v>
      </c>
    </row>
    <row r="852" spans="1:7" x14ac:dyDescent="0.25">
      <c r="A852" s="561"/>
      <c r="B852" s="561"/>
      <c r="C852" s="205"/>
      <c r="D852" s="78" t="s">
        <v>2142</v>
      </c>
      <c r="E852" s="353"/>
      <c r="F852" s="352">
        <f t="shared" si="26"/>
        <v>0</v>
      </c>
      <c r="G852" s="352">
        <f t="shared" si="27"/>
        <v>0</v>
      </c>
    </row>
    <row r="853" spans="1:7" ht="26.25" x14ac:dyDescent="0.25">
      <c r="A853" s="561"/>
      <c r="B853" s="561"/>
      <c r="C853" s="205"/>
      <c r="D853" s="75" t="s">
        <v>8605</v>
      </c>
      <c r="E853" s="353">
        <v>0</v>
      </c>
      <c r="F853" s="352">
        <f t="shared" si="26"/>
        <v>0</v>
      </c>
      <c r="G853" s="352">
        <f t="shared" si="27"/>
        <v>0</v>
      </c>
    </row>
    <row r="854" spans="1:7" x14ac:dyDescent="0.25">
      <c r="A854" s="561"/>
      <c r="B854" s="561"/>
      <c r="C854" s="205"/>
      <c r="D854" s="78" t="s">
        <v>2140</v>
      </c>
      <c r="E854" s="353">
        <v>2800</v>
      </c>
      <c r="F854" s="352">
        <f t="shared" si="26"/>
        <v>1680</v>
      </c>
      <c r="G854" s="352">
        <f t="shared" si="27"/>
        <v>1400</v>
      </c>
    </row>
    <row r="855" spans="1:7" x14ac:dyDescent="0.25">
      <c r="A855" s="561"/>
      <c r="B855" s="561"/>
      <c r="C855" s="205"/>
      <c r="D855" s="78" t="s">
        <v>2141</v>
      </c>
      <c r="E855" s="353">
        <v>2200</v>
      </c>
      <c r="F855" s="352">
        <f t="shared" si="26"/>
        <v>1320</v>
      </c>
      <c r="G855" s="352">
        <f t="shared" si="27"/>
        <v>1100</v>
      </c>
    </row>
    <row r="856" spans="1:7" x14ac:dyDescent="0.25">
      <c r="A856" s="562"/>
      <c r="B856" s="562"/>
      <c r="C856" s="205"/>
      <c r="D856" s="78" t="s">
        <v>2142</v>
      </c>
      <c r="E856" s="353">
        <v>1200</v>
      </c>
      <c r="F856" s="352">
        <f t="shared" si="26"/>
        <v>720</v>
      </c>
      <c r="G856" s="352">
        <f t="shared" si="27"/>
        <v>600</v>
      </c>
    </row>
    <row r="857" spans="1:7" x14ac:dyDescent="0.25">
      <c r="A857" s="560" t="s">
        <v>1529</v>
      </c>
      <c r="B857" s="560" t="s">
        <v>2199</v>
      </c>
      <c r="C857" s="205"/>
      <c r="D857" s="75" t="s">
        <v>2146</v>
      </c>
      <c r="E857" s="353">
        <v>0</v>
      </c>
      <c r="F857" s="352">
        <f t="shared" si="26"/>
        <v>0</v>
      </c>
      <c r="G857" s="352">
        <f t="shared" si="27"/>
        <v>0</v>
      </c>
    </row>
    <row r="858" spans="1:7" x14ac:dyDescent="0.25">
      <c r="A858" s="561"/>
      <c r="B858" s="561"/>
      <c r="C858" s="205"/>
      <c r="D858" s="75" t="s">
        <v>2198</v>
      </c>
      <c r="E858" s="353">
        <v>0</v>
      </c>
      <c r="F858" s="352">
        <f t="shared" si="26"/>
        <v>0</v>
      </c>
      <c r="G858" s="352">
        <f t="shared" si="27"/>
        <v>0</v>
      </c>
    </row>
    <row r="859" spans="1:7" s="129" customFormat="1" x14ac:dyDescent="0.2">
      <c r="A859" s="561"/>
      <c r="B859" s="561"/>
      <c r="C859" s="205"/>
      <c r="D859" s="78" t="s">
        <v>2140</v>
      </c>
      <c r="E859" s="353">
        <v>2200</v>
      </c>
      <c r="F859" s="352">
        <f t="shared" si="26"/>
        <v>1320</v>
      </c>
      <c r="G859" s="352">
        <f t="shared" si="27"/>
        <v>1100</v>
      </c>
    </row>
    <row r="860" spans="1:7" s="129" customFormat="1" x14ac:dyDescent="0.2">
      <c r="A860" s="561"/>
      <c r="B860" s="561"/>
      <c r="C860" s="205"/>
      <c r="D860" s="78" t="s">
        <v>2141</v>
      </c>
      <c r="E860" s="353">
        <v>1800</v>
      </c>
      <c r="F860" s="352">
        <f t="shared" si="26"/>
        <v>1080</v>
      </c>
      <c r="G860" s="352">
        <f t="shared" si="27"/>
        <v>900</v>
      </c>
    </row>
    <row r="861" spans="1:7" s="129" customFormat="1" x14ac:dyDescent="0.2">
      <c r="A861" s="561"/>
      <c r="B861" s="561"/>
      <c r="C861" s="205"/>
      <c r="D861" s="78" t="s">
        <v>2142</v>
      </c>
      <c r="E861" s="353">
        <v>1000</v>
      </c>
      <c r="F861" s="352">
        <f t="shared" si="26"/>
        <v>600</v>
      </c>
      <c r="G861" s="352">
        <f t="shared" si="27"/>
        <v>500</v>
      </c>
    </row>
    <row r="862" spans="1:7" s="129" customFormat="1" ht="26.25" x14ac:dyDescent="0.2">
      <c r="A862" s="561"/>
      <c r="B862" s="561"/>
      <c r="C862" s="205"/>
      <c r="D862" s="75" t="s">
        <v>8606</v>
      </c>
      <c r="E862" s="353">
        <v>0</v>
      </c>
      <c r="F862" s="352">
        <f t="shared" si="26"/>
        <v>0</v>
      </c>
      <c r="G862" s="352">
        <f t="shared" si="27"/>
        <v>0</v>
      </c>
    </row>
    <row r="863" spans="1:7" s="129" customFormat="1" x14ac:dyDescent="0.2">
      <c r="A863" s="561"/>
      <c r="B863" s="561"/>
      <c r="C863" s="205"/>
      <c r="D863" s="78" t="s">
        <v>2140</v>
      </c>
      <c r="E863" s="353"/>
      <c r="F863" s="352">
        <f t="shared" si="26"/>
        <v>0</v>
      </c>
      <c r="G863" s="352">
        <f t="shared" si="27"/>
        <v>0</v>
      </c>
    </row>
    <row r="864" spans="1:7" s="129" customFormat="1" x14ac:dyDescent="0.2">
      <c r="A864" s="561"/>
      <c r="B864" s="561"/>
      <c r="C864" s="205"/>
      <c r="D864" s="78" t="s">
        <v>2141</v>
      </c>
      <c r="E864" s="353"/>
      <c r="F864" s="352">
        <f t="shared" si="26"/>
        <v>0</v>
      </c>
      <c r="G864" s="352">
        <f t="shared" si="27"/>
        <v>0</v>
      </c>
    </row>
    <row r="865" spans="1:7" s="129" customFormat="1" x14ac:dyDescent="0.2">
      <c r="A865" s="561"/>
      <c r="B865" s="561"/>
      <c r="C865" s="205"/>
      <c r="D865" s="78" t="s">
        <v>2142</v>
      </c>
      <c r="E865" s="353"/>
      <c r="F865" s="352">
        <f t="shared" si="26"/>
        <v>0</v>
      </c>
      <c r="G865" s="352">
        <f t="shared" si="27"/>
        <v>0</v>
      </c>
    </row>
    <row r="866" spans="1:7" s="129" customFormat="1" ht="13.5" x14ac:dyDescent="0.2">
      <c r="A866" s="561"/>
      <c r="B866" s="561"/>
      <c r="C866" s="205"/>
      <c r="D866" s="75" t="s">
        <v>8607</v>
      </c>
      <c r="E866" s="353"/>
      <c r="F866" s="352">
        <f t="shared" si="26"/>
        <v>0</v>
      </c>
      <c r="G866" s="352">
        <f t="shared" si="27"/>
        <v>0</v>
      </c>
    </row>
    <row r="867" spans="1:7" s="129" customFormat="1" x14ac:dyDescent="0.2">
      <c r="A867" s="561"/>
      <c r="B867" s="561"/>
      <c r="C867" s="205"/>
      <c r="D867" s="78" t="s">
        <v>2140</v>
      </c>
      <c r="E867" s="353"/>
      <c r="F867" s="352">
        <f t="shared" si="26"/>
        <v>0</v>
      </c>
      <c r="G867" s="352">
        <f t="shared" si="27"/>
        <v>0</v>
      </c>
    </row>
    <row r="868" spans="1:7" s="129" customFormat="1" x14ac:dyDescent="0.2">
      <c r="A868" s="561"/>
      <c r="B868" s="561"/>
      <c r="C868" s="205"/>
      <c r="D868" s="78" t="s">
        <v>2141</v>
      </c>
      <c r="E868" s="353"/>
      <c r="F868" s="352">
        <f t="shared" si="26"/>
        <v>0</v>
      </c>
      <c r="G868" s="352">
        <f t="shared" si="27"/>
        <v>0</v>
      </c>
    </row>
    <row r="869" spans="1:7" s="129" customFormat="1" x14ac:dyDescent="0.2">
      <c r="A869" s="561"/>
      <c r="B869" s="561"/>
      <c r="C869" s="205"/>
      <c r="D869" s="78" t="s">
        <v>2142</v>
      </c>
      <c r="E869" s="353"/>
      <c r="F869" s="352">
        <f t="shared" si="26"/>
        <v>0</v>
      </c>
      <c r="G869" s="352">
        <f t="shared" si="27"/>
        <v>0</v>
      </c>
    </row>
    <row r="870" spans="1:7" s="129" customFormat="1" ht="13.5" x14ac:dyDescent="0.2">
      <c r="A870" s="561"/>
      <c r="B870" s="561"/>
      <c r="C870" s="205"/>
      <c r="D870" s="75" t="s">
        <v>8608</v>
      </c>
      <c r="E870" s="353"/>
      <c r="F870" s="352">
        <f t="shared" si="26"/>
        <v>0</v>
      </c>
      <c r="G870" s="352">
        <f t="shared" si="27"/>
        <v>0</v>
      </c>
    </row>
    <row r="871" spans="1:7" s="129" customFormat="1" x14ac:dyDescent="0.2">
      <c r="A871" s="561"/>
      <c r="B871" s="561"/>
      <c r="C871" s="205"/>
      <c r="D871" s="78" t="s">
        <v>2140</v>
      </c>
      <c r="E871" s="353"/>
      <c r="F871" s="352">
        <f t="shared" si="26"/>
        <v>0</v>
      </c>
      <c r="G871" s="352">
        <f t="shared" si="27"/>
        <v>0</v>
      </c>
    </row>
    <row r="872" spans="1:7" s="129" customFormat="1" x14ac:dyDescent="0.2">
      <c r="A872" s="561"/>
      <c r="B872" s="561"/>
      <c r="C872" s="205"/>
      <c r="D872" s="78" t="s">
        <v>2141</v>
      </c>
      <c r="E872" s="353"/>
      <c r="F872" s="352">
        <f t="shared" si="26"/>
        <v>0</v>
      </c>
      <c r="G872" s="352">
        <f t="shared" si="27"/>
        <v>0</v>
      </c>
    </row>
    <row r="873" spans="1:7" s="129" customFormat="1" x14ac:dyDescent="0.2">
      <c r="A873" s="561"/>
      <c r="B873" s="561"/>
      <c r="C873" s="205"/>
      <c r="D873" s="78" t="s">
        <v>2142</v>
      </c>
      <c r="E873" s="353"/>
      <c r="F873" s="352">
        <f t="shared" si="26"/>
        <v>0</v>
      </c>
      <c r="G873" s="352">
        <f t="shared" si="27"/>
        <v>0</v>
      </c>
    </row>
    <row r="874" spans="1:7" s="129" customFormat="1" ht="26.25" x14ac:dyDescent="0.2">
      <c r="A874" s="561"/>
      <c r="B874" s="561"/>
      <c r="C874" s="205"/>
      <c r="D874" s="75" t="s">
        <v>8605</v>
      </c>
      <c r="E874" s="353">
        <v>0</v>
      </c>
      <c r="F874" s="352">
        <f t="shared" si="26"/>
        <v>0</v>
      </c>
      <c r="G874" s="352">
        <f t="shared" si="27"/>
        <v>0</v>
      </c>
    </row>
    <row r="875" spans="1:7" s="129" customFormat="1" x14ac:dyDescent="0.2">
      <c r="A875" s="561"/>
      <c r="B875" s="561"/>
      <c r="C875" s="205"/>
      <c r="D875" s="78" t="s">
        <v>2140</v>
      </c>
      <c r="E875" s="353">
        <v>2000</v>
      </c>
      <c r="F875" s="352">
        <f t="shared" si="26"/>
        <v>1200</v>
      </c>
      <c r="G875" s="352">
        <f t="shared" si="27"/>
        <v>1000</v>
      </c>
    </row>
    <row r="876" spans="1:7" s="129" customFormat="1" x14ac:dyDescent="0.2">
      <c r="A876" s="561"/>
      <c r="B876" s="561"/>
      <c r="C876" s="205"/>
      <c r="D876" s="78" t="s">
        <v>2141</v>
      </c>
      <c r="E876" s="353">
        <v>1600</v>
      </c>
      <c r="F876" s="352">
        <f t="shared" si="26"/>
        <v>960</v>
      </c>
      <c r="G876" s="352">
        <f t="shared" si="27"/>
        <v>800</v>
      </c>
    </row>
    <row r="877" spans="1:7" s="129" customFormat="1" x14ac:dyDescent="0.2">
      <c r="A877" s="562"/>
      <c r="B877" s="562"/>
      <c r="C877" s="205"/>
      <c r="D877" s="78" t="s">
        <v>2142</v>
      </c>
      <c r="E877" s="353">
        <v>800</v>
      </c>
      <c r="F877" s="352">
        <f t="shared" si="26"/>
        <v>480</v>
      </c>
      <c r="G877" s="352">
        <f t="shared" si="27"/>
        <v>400</v>
      </c>
    </row>
    <row r="878" spans="1:7" s="129" customFormat="1" ht="26.25" x14ac:dyDescent="0.2">
      <c r="A878" s="560" t="s">
        <v>2199</v>
      </c>
      <c r="B878" s="560" t="s">
        <v>2201</v>
      </c>
      <c r="C878" s="560" t="s">
        <v>127</v>
      </c>
      <c r="D878" s="78" t="s">
        <v>8609</v>
      </c>
      <c r="E878" s="353">
        <v>0</v>
      </c>
      <c r="F878" s="352">
        <f t="shared" si="26"/>
        <v>0</v>
      </c>
      <c r="G878" s="352">
        <f t="shared" si="27"/>
        <v>0</v>
      </c>
    </row>
    <row r="879" spans="1:7" s="129" customFormat="1" ht="25.5" x14ac:dyDescent="0.2">
      <c r="A879" s="562"/>
      <c r="B879" s="562"/>
      <c r="C879" s="562"/>
      <c r="D879" s="78" t="s">
        <v>2200</v>
      </c>
      <c r="E879" s="353">
        <v>6000</v>
      </c>
      <c r="F879" s="352">
        <f t="shared" si="26"/>
        <v>3600</v>
      </c>
      <c r="G879" s="352">
        <f t="shared" si="27"/>
        <v>3000</v>
      </c>
    </row>
    <row r="880" spans="1:7" s="129" customFormat="1" x14ac:dyDescent="0.2">
      <c r="A880" s="205" t="s">
        <v>2201</v>
      </c>
      <c r="B880" s="205" t="s">
        <v>2202</v>
      </c>
      <c r="C880" s="205" t="s">
        <v>127</v>
      </c>
      <c r="D880" s="78" t="s">
        <v>7929</v>
      </c>
      <c r="E880" s="353">
        <v>5600</v>
      </c>
      <c r="F880" s="352">
        <f t="shared" si="26"/>
        <v>3360</v>
      </c>
      <c r="G880" s="352">
        <f t="shared" si="27"/>
        <v>2800</v>
      </c>
    </row>
    <row r="881" spans="1:7" s="129" customFormat="1" ht="26.25" x14ac:dyDescent="0.2">
      <c r="A881" s="205" t="s">
        <v>2202</v>
      </c>
      <c r="B881" s="205"/>
      <c r="C881" s="205"/>
      <c r="D881" s="288" t="s">
        <v>8610</v>
      </c>
      <c r="E881" s="353">
        <v>7000</v>
      </c>
      <c r="F881" s="352">
        <f t="shared" si="26"/>
        <v>4200</v>
      </c>
      <c r="G881" s="352">
        <f t="shared" si="27"/>
        <v>3500</v>
      </c>
    </row>
    <row r="882" spans="1:7" s="129" customFormat="1" x14ac:dyDescent="0.2">
      <c r="A882" s="16">
        <v>3</v>
      </c>
      <c r="B882" s="16">
        <v>3</v>
      </c>
      <c r="C882" s="205"/>
      <c r="D882" s="75" t="s">
        <v>1035</v>
      </c>
      <c r="E882" s="353">
        <v>0</v>
      </c>
      <c r="F882" s="352">
        <f t="shared" si="26"/>
        <v>0</v>
      </c>
      <c r="G882" s="352">
        <f t="shared" si="27"/>
        <v>0</v>
      </c>
    </row>
    <row r="883" spans="1:7" s="129" customFormat="1" x14ac:dyDescent="0.2">
      <c r="A883" s="205" t="s">
        <v>84</v>
      </c>
      <c r="B883" s="205" t="s">
        <v>84</v>
      </c>
      <c r="C883" s="205"/>
      <c r="D883" s="75" t="s">
        <v>2203</v>
      </c>
      <c r="E883" s="353">
        <v>0</v>
      </c>
      <c r="F883" s="352">
        <f t="shared" si="26"/>
        <v>0</v>
      </c>
      <c r="G883" s="352">
        <f t="shared" si="27"/>
        <v>0</v>
      </c>
    </row>
    <row r="884" spans="1:7" s="129" customFormat="1" ht="27" x14ac:dyDescent="0.2">
      <c r="A884" s="715" t="s">
        <v>1351</v>
      </c>
      <c r="B884" s="715" t="s">
        <v>1351</v>
      </c>
      <c r="C884" s="205"/>
      <c r="D884" s="75" t="s">
        <v>8611</v>
      </c>
      <c r="E884" s="353">
        <v>0</v>
      </c>
      <c r="F884" s="352">
        <f t="shared" si="26"/>
        <v>0</v>
      </c>
      <c r="G884" s="352">
        <f t="shared" si="27"/>
        <v>0</v>
      </c>
    </row>
    <row r="885" spans="1:7" s="129" customFormat="1" ht="25.5" x14ac:dyDescent="0.2">
      <c r="A885" s="716"/>
      <c r="B885" s="716"/>
      <c r="C885" s="205"/>
      <c r="D885" s="78" t="s">
        <v>2204</v>
      </c>
      <c r="E885" s="353">
        <v>7500</v>
      </c>
      <c r="F885" s="352">
        <f t="shared" si="26"/>
        <v>4500</v>
      </c>
      <c r="G885" s="352">
        <f t="shared" si="27"/>
        <v>3750</v>
      </c>
    </row>
    <row r="886" spans="1:7" s="129" customFormat="1" ht="25.5" x14ac:dyDescent="0.2">
      <c r="A886" s="286" t="s">
        <v>1352</v>
      </c>
      <c r="B886" s="286" t="s">
        <v>1352</v>
      </c>
      <c r="C886" s="16"/>
      <c r="D886" s="80" t="s">
        <v>2205</v>
      </c>
      <c r="E886" s="353">
        <v>3500</v>
      </c>
      <c r="F886" s="352">
        <f t="shared" si="26"/>
        <v>2100</v>
      </c>
      <c r="G886" s="352">
        <f t="shared" si="27"/>
        <v>1750</v>
      </c>
    </row>
    <row r="887" spans="1:7" s="129" customFormat="1" ht="25.5" x14ac:dyDescent="0.2">
      <c r="A887" s="286" t="s">
        <v>1353</v>
      </c>
      <c r="B887" s="286" t="s">
        <v>1353</v>
      </c>
      <c r="C887" s="287"/>
      <c r="D887" s="80" t="s">
        <v>2206</v>
      </c>
      <c r="E887" s="353">
        <v>2500</v>
      </c>
      <c r="F887" s="352">
        <f t="shared" si="26"/>
        <v>1500</v>
      </c>
      <c r="G887" s="352">
        <f t="shared" si="27"/>
        <v>1250</v>
      </c>
    </row>
    <row r="888" spans="1:7" s="129" customFormat="1" x14ac:dyDescent="0.2">
      <c r="A888" s="286" t="s">
        <v>1355</v>
      </c>
      <c r="B888" s="286" t="s">
        <v>1355</v>
      </c>
      <c r="C888" s="287"/>
      <c r="D888" s="80" t="s">
        <v>2207</v>
      </c>
      <c r="E888" s="353">
        <v>3500</v>
      </c>
      <c r="F888" s="352">
        <f t="shared" si="26"/>
        <v>2100</v>
      </c>
      <c r="G888" s="352">
        <f t="shared" si="27"/>
        <v>1750</v>
      </c>
    </row>
    <row r="889" spans="1:7" s="129" customFormat="1" ht="25.5" x14ac:dyDescent="0.2">
      <c r="A889" s="286" t="s">
        <v>1356</v>
      </c>
      <c r="B889" s="286" t="s">
        <v>1356</v>
      </c>
      <c r="C889" s="287"/>
      <c r="D889" s="80" t="s">
        <v>2208</v>
      </c>
      <c r="E889" s="353">
        <v>2200</v>
      </c>
      <c r="F889" s="352">
        <f t="shared" si="26"/>
        <v>1320</v>
      </c>
      <c r="G889" s="352">
        <f t="shared" si="27"/>
        <v>1100</v>
      </c>
    </row>
    <row r="890" spans="1:7" s="129" customFormat="1" ht="25.5" x14ac:dyDescent="0.2">
      <c r="A890" s="286" t="s">
        <v>1358</v>
      </c>
      <c r="B890" s="286" t="s">
        <v>1358</v>
      </c>
      <c r="C890" s="287"/>
      <c r="D890" s="80" t="s">
        <v>2209</v>
      </c>
      <c r="E890" s="353">
        <v>2000</v>
      </c>
      <c r="F890" s="352">
        <f t="shared" si="26"/>
        <v>1200</v>
      </c>
      <c r="G890" s="352">
        <f t="shared" si="27"/>
        <v>1000</v>
      </c>
    </row>
    <row r="891" spans="1:7" s="129" customFormat="1" ht="25.5" x14ac:dyDescent="0.2">
      <c r="A891" s="286" t="s">
        <v>1360</v>
      </c>
      <c r="B891" s="286" t="s">
        <v>1360</v>
      </c>
      <c r="C891" s="287"/>
      <c r="D891" s="80" t="s">
        <v>2210</v>
      </c>
      <c r="E891" s="353">
        <v>1300</v>
      </c>
      <c r="F891" s="352">
        <f t="shared" si="26"/>
        <v>780</v>
      </c>
      <c r="G891" s="352">
        <f t="shared" si="27"/>
        <v>650</v>
      </c>
    </row>
    <row r="892" spans="1:7" s="129" customFormat="1" ht="25.5" x14ac:dyDescent="0.2">
      <c r="A892" s="286" t="s">
        <v>1367</v>
      </c>
      <c r="B892" s="286" t="s">
        <v>1367</v>
      </c>
      <c r="C892" s="287"/>
      <c r="D892" s="80" t="s">
        <v>2211</v>
      </c>
      <c r="E892" s="353">
        <v>1300</v>
      </c>
      <c r="F892" s="352">
        <f t="shared" si="26"/>
        <v>780</v>
      </c>
      <c r="G892" s="352">
        <f t="shared" si="27"/>
        <v>650</v>
      </c>
    </row>
    <row r="893" spans="1:7" s="129" customFormat="1" x14ac:dyDescent="0.2">
      <c r="A893" s="286" t="s">
        <v>1375</v>
      </c>
      <c r="B893" s="286" t="s">
        <v>1375</v>
      </c>
      <c r="C893" s="287"/>
      <c r="D893" s="78" t="s">
        <v>2212</v>
      </c>
      <c r="E893" s="353">
        <v>2000</v>
      </c>
      <c r="F893" s="352">
        <f t="shared" si="26"/>
        <v>1200</v>
      </c>
      <c r="G893" s="352">
        <f t="shared" si="27"/>
        <v>1000</v>
      </c>
    </row>
    <row r="894" spans="1:7" s="129" customFormat="1" ht="25.5" x14ac:dyDescent="0.2">
      <c r="A894" s="286" t="s">
        <v>1385</v>
      </c>
      <c r="B894" s="286" t="s">
        <v>1385</v>
      </c>
      <c r="C894" s="287"/>
      <c r="D894" s="80" t="s">
        <v>2213</v>
      </c>
      <c r="E894" s="353">
        <v>2800</v>
      </c>
      <c r="F894" s="352">
        <f t="shared" si="26"/>
        <v>1680</v>
      </c>
      <c r="G894" s="352">
        <f t="shared" si="27"/>
        <v>1400</v>
      </c>
    </row>
    <row r="895" spans="1:7" s="129" customFormat="1" x14ac:dyDescent="0.2">
      <c r="A895" s="700" t="s">
        <v>1394</v>
      </c>
      <c r="B895" s="700" t="s">
        <v>1394</v>
      </c>
      <c r="C895" s="287"/>
      <c r="D895" s="283" t="s">
        <v>2138</v>
      </c>
      <c r="E895" s="353">
        <v>0</v>
      </c>
      <c r="F895" s="352">
        <f t="shared" si="26"/>
        <v>0</v>
      </c>
      <c r="G895" s="352">
        <f t="shared" si="27"/>
        <v>0</v>
      </c>
    </row>
    <row r="896" spans="1:7" s="129" customFormat="1" x14ac:dyDescent="0.2">
      <c r="A896" s="701"/>
      <c r="B896" s="701"/>
      <c r="C896" s="287"/>
      <c r="D896" s="284" t="s">
        <v>2159</v>
      </c>
      <c r="E896" s="353">
        <v>1000</v>
      </c>
      <c r="F896" s="352">
        <f t="shared" si="26"/>
        <v>600</v>
      </c>
      <c r="G896" s="352">
        <f t="shared" si="27"/>
        <v>500</v>
      </c>
    </row>
    <row r="897" spans="1:7" s="129" customFormat="1" x14ac:dyDescent="0.2">
      <c r="A897" s="701"/>
      <c r="B897" s="701"/>
      <c r="C897" s="400"/>
      <c r="D897" s="284" t="s">
        <v>2160</v>
      </c>
      <c r="E897" s="353">
        <v>850</v>
      </c>
      <c r="F897" s="352">
        <f t="shared" si="26"/>
        <v>510</v>
      </c>
      <c r="G897" s="352">
        <f t="shared" si="27"/>
        <v>425</v>
      </c>
    </row>
    <row r="898" spans="1:7" s="129" customFormat="1" x14ac:dyDescent="0.2">
      <c r="A898" s="702"/>
      <c r="B898" s="702"/>
      <c r="C898" s="400"/>
      <c r="D898" s="78" t="s">
        <v>2214</v>
      </c>
      <c r="E898" s="353">
        <v>700</v>
      </c>
      <c r="F898" s="352">
        <f t="shared" si="26"/>
        <v>420</v>
      </c>
      <c r="G898" s="352">
        <f t="shared" si="27"/>
        <v>350</v>
      </c>
    </row>
    <row r="899" spans="1:7" s="129" customFormat="1" x14ac:dyDescent="0.2">
      <c r="A899" s="700" t="s">
        <v>1409</v>
      </c>
      <c r="B899" s="700" t="s">
        <v>1409</v>
      </c>
      <c r="C899" s="400"/>
      <c r="D899" s="283" t="s">
        <v>2146</v>
      </c>
      <c r="E899" s="353">
        <v>0</v>
      </c>
      <c r="F899" s="352">
        <f t="shared" si="26"/>
        <v>0</v>
      </c>
      <c r="G899" s="352">
        <f t="shared" si="27"/>
        <v>0</v>
      </c>
    </row>
    <row r="900" spans="1:7" s="129" customFormat="1" x14ac:dyDescent="0.2">
      <c r="A900" s="701"/>
      <c r="B900" s="701"/>
      <c r="C900" s="400"/>
      <c r="D900" s="284" t="s">
        <v>2159</v>
      </c>
      <c r="E900" s="353">
        <v>850</v>
      </c>
      <c r="F900" s="352">
        <f t="shared" si="26"/>
        <v>510</v>
      </c>
      <c r="G900" s="352">
        <f t="shared" si="27"/>
        <v>425</v>
      </c>
    </row>
    <row r="901" spans="1:7" s="129" customFormat="1" x14ac:dyDescent="0.2">
      <c r="A901" s="701"/>
      <c r="B901" s="701"/>
      <c r="C901" s="400"/>
      <c r="D901" s="284" t="s">
        <v>2160</v>
      </c>
      <c r="E901" s="353">
        <v>700</v>
      </c>
      <c r="F901" s="352">
        <f t="shared" si="26"/>
        <v>420</v>
      </c>
      <c r="G901" s="352">
        <f t="shared" si="27"/>
        <v>350</v>
      </c>
    </row>
    <row r="902" spans="1:7" s="129" customFormat="1" x14ac:dyDescent="0.2">
      <c r="A902" s="702"/>
      <c r="B902" s="702"/>
      <c r="C902" s="400"/>
      <c r="D902" s="78" t="s">
        <v>2214</v>
      </c>
      <c r="E902" s="353">
        <v>600</v>
      </c>
      <c r="F902" s="352">
        <f t="shared" si="26"/>
        <v>360</v>
      </c>
      <c r="G902" s="352">
        <f t="shared" si="27"/>
        <v>300</v>
      </c>
    </row>
    <row r="903" spans="1:7" s="129" customFormat="1" x14ac:dyDescent="0.2">
      <c r="A903" s="289" t="s">
        <v>85</v>
      </c>
      <c r="B903" s="289" t="s">
        <v>85</v>
      </c>
      <c r="C903" s="400"/>
      <c r="D903" s="283" t="s">
        <v>2215</v>
      </c>
      <c r="E903" s="353">
        <v>0</v>
      </c>
      <c r="F903" s="352">
        <f t="shared" si="26"/>
        <v>0</v>
      </c>
      <c r="G903" s="352">
        <f t="shared" si="27"/>
        <v>0</v>
      </c>
    </row>
    <row r="904" spans="1:7" s="129" customFormat="1" ht="25.5" x14ac:dyDescent="0.2">
      <c r="A904" s="706" t="s">
        <v>1470</v>
      </c>
      <c r="B904" s="700" t="s">
        <v>1470</v>
      </c>
      <c r="C904" s="400"/>
      <c r="D904" s="80" t="s">
        <v>2216</v>
      </c>
      <c r="E904" s="353">
        <v>0</v>
      </c>
      <c r="F904" s="352">
        <f t="shared" si="26"/>
        <v>0</v>
      </c>
      <c r="G904" s="352">
        <f t="shared" si="27"/>
        <v>0</v>
      </c>
    </row>
    <row r="905" spans="1:7" s="129" customFormat="1" x14ac:dyDescent="0.2">
      <c r="A905" s="714"/>
      <c r="B905" s="701"/>
      <c r="C905" s="400"/>
      <c r="D905" s="80" t="s">
        <v>2217</v>
      </c>
      <c r="E905" s="353">
        <v>0</v>
      </c>
      <c r="F905" s="352">
        <f t="shared" si="26"/>
        <v>0</v>
      </c>
      <c r="G905" s="352">
        <f t="shared" si="27"/>
        <v>0</v>
      </c>
    </row>
    <row r="906" spans="1:7" s="129" customFormat="1" x14ac:dyDescent="0.2">
      <c r="A906" s="714"/>
      <c r="B906" s="701"/>
      <c r="C906" s="400"/>
      <c r="D906" s="80" t="s">
        <v>2218</v>
      </c>
      <c r="E906" s="353">
        <v>0</v>
      </c>
      <c r="F906" s="352">
        <f t="shared" si="26"/>
        <v>0</v>
      </c>
      <c r="G906" s="352">
        <f t="shared" si="27"/>
        <v>0</v>
      </c>
    </row>
    <row r="907" spans="1:7" s="129" customFormat="1" ht="13.5" x14ac:dyDescent="0.2">
      <c r="A907" s="714"/>
      <c r="B907" s="701"/>
      <c r="C907" s="400"/>
      <c r="D907" s="288" t="s">
        <v>8612</v>
      </c>
      <c r="E907" s="353">
        <v>0</v>
      </c>
      <c r="F907" s="352">
        <f t="shared" si="26"/>
        <v>0</v>
      </c>
      <c r="G907" s="352">
        <f t="shared" si="27"/>
        <v>0</v>
      </c>
    </row>
    <row r="908" spans="1:7" s="129" customFormat="1" x14ac:dyDescent="0.2">
      <c r="A908" s="714"/>
      <c r="B908" s="701"/>
      <c r="C908" s="400"/>
      <c r="D908" s="285" t="s">
        <v>2219</v>
      </c>
      <c r="E908" s="353"/>
      <c r="F908" s="352">
        <f t="shared" ref="F908:F971" si="28">IFERROR(E908*0.6,0)</f>
        <v>0</v>
      </c>
      <c r="G908" s="352">
        <f t="shared" ref="G908:G971" si="29">IFERROR(E908*0.5,0)</f>
        <v>0</v>
      </c>
    </row>
    <row r="909" spans="1:7" s="129" customFormat="1" ht="25.5" x14ac:dyDescent="0.2">
      <c r="A909" s="714"/>
      <c r="B909" s="701"/>
      <c r="C909" s="401"/>
      <c r="D909" s="288" t="s">
        <v>2220</v>
      </c>
      <c r="E909" s="353">
        <v>6000</v>
      </c>
      <c r="F909" s="352">
        <f t="shared" si="28"/>
        <v>3600</v>
      </c>
      <c r="G909" s="352">
        <f t="shared" si="29"/>
        <v>3000</v>
      </c>
    </row>
    <row r="910" spans="1:7" s="129" customFormat="1" x14ac:dyDescent="0.2">
      <c r="A910" s="714"/>
      <c r="B910" s="701"/>
      <c r="C910" s="402"/>
      <c r="D910" s="288" t="s">
        <v>2217</v>
      </c>
      <c r="E910" s="353">
        <v>4600</v>
      </c>
      <c r="F910" s="352">
        <f t="shared" si="28"/>
        <v>2760</v>
      </c>
      <c r="G910" s="352">
        <f t="shared" si="29"/>
        <v>2300</v>
      </c>
    </row>
    <row r="911" spans="1:7" s="129" customFormat="1" x14ac:dyDescent="0.2">
      <c r="A911" s="707"/>
      <c r="B911" s="702"/>
      <c r="C911" s="402"/>
      <c r="D911" s="288" t="s">
        <v>2221</v>
      </c>
      <c r="E911" s="353">
        <v>3200</v>
      </c>
      <c r="F911" s="352">
        <f t="shared" si="28"/>
        <v>1920</v>
      </c>
      <c r="G911" s="352">
        <f t="shared" si="29"/>
        <v>1600</v>
      </c>
    </row>
    <row r="912" spans="1:7" s="129" customFormat="1" x14ac:dyDescent="0.2">
      <c r="A912" s="314" t="s">
        <v>1471</v>
      </c>
      <c r="B912" s="314" t="s">
        <v>1471</v>
      </c>
      <c r="C912" s="402"/>
      <c r="D912" s="288" t="s">
        <v>7304</v>
      </c>
      <c r="E912" s="353">
        <v>6500</v>
      </c>
      <c r="F912" s="352">
        <f t="shared" si="28"/>
        <v>3900</v>
      </c>
      <c r="G912" s="352">
        <f t="shared" si="29"/>
        <v>3250</v>
      </c>
    </row>
    <row r="913" spans="1:7" s="129" customFormat="1" x14ac:dyDescent="0.2">
      <c r="A913" s="706" t="s">
        <v>1472</v>
      </c>
      <c r="B913" s="706" t="s">
        <v>1472</v>
      </c>
      <c r="C913" s="402"/>
      <c r="D913" s="80" t="s">
        <v>2222</v>
      </c>
      <c r="E913" s="353">
        <v>2800</v>
      </c>
      <c r="F913" s="352">
        <f t="shared" si="28"/>
        <v>1680</v>
      </c>
      <c r="G913" s="352">
        <f t="shared" si="29"/>
        <v>1400</v>
      </c>
    </row>
    <row r="914" spans="1:7" s="129" customFormat="1" x14ac:dyDescent="0.2">
      <c r="A914" s="707"/>
      <c r="B914" s="707"/>
      <c r="C914" s="402"/>
      <c r="D914" s="80" t="s">
        <v>2223</v>
      </c>
      <c r="E914" s="353">
        <v>2000</v>
      </c>
      <c r="F914" s="352">
        <f t="shared" si="28"/>
        <v>1200</v>
      </c>
      <c r="G914" s="352">
        <f t="shared" si="29"/>
        <v>1000</v>
      </c>
    </row>
    <row r="915" spans="1:7" s="129" customFormat="1" ht="26.25" x14ac:dyDescent="0.2">
      <c r="A915" s="314" t="s">
        <v>1473</v>
      </c>
      <c r="B915" s="314" t="s">
        <v>1473</v>
      </c>
      <c r="C915" s="402"/>
      <c r="D915" s="80" t="s">
        <v>8613</v>
      </c>
      <c r="E915" s="353"/>
      <c r="F915" s="352">
        <f t="shared" si="28"/>
        <v>0</v>
      </c>
      <c r="G915" s="352">
        <f t="shared" si="29"/>
        <v>0</v>
      </c>
    </row>
    <row r="916" spans="1:7" s="129" customFormat="1" ht="25.5" x14ac:dyDescent="0.2">
      <c r="A916" s="314" t="s">
        <v>1475</v>
      </c>
      <c r="B916" s="314" t="s">
        <v>1475</v>
      </c>
      <c r="C916" s="402"/>
      <c r="D916" s="80" t="s">
        <v>2224</v>
      </c>
      <c r="E916" s="353">
        <v>1300</v>
      </c>
      <c r="F916" s="352">
        <f t="shared" si="28"/>
        <v>780</v>
      </c>
      <c r="G916" s="352">
        <f t="shared" si="29"/>
        <v>650</v>
      </c>
    </row>
    <row r="917" spans="1:7" s="129" customFormat="1" ht="25.5" x14ac:dyDescent="0.2">
      <c r="A917" s="706" t="s">
        <v>1480</v>
      </c>
      <c r="B917" s="706" t="s">
        <v>1480</v>
      </c>
      <c r="C917" s="402"/>
      <c r="D917" s="80" t="s">
        <v>2225</v>
      </c>
      <c r="E917" s="353">
        <v>1500</v>
      </c>
      <c r="F917" s="352">
        <f t="shared" si="28"/>
        <v>900</v>
      </c>
      <c r="G917" s="352">
        <f t="shared" si="29"/>
        <v>750</v>
      </c>
    </row>
    <row r="918" spans="1:7" s="129" customFormat="1" x14ac:dyDescent="0.2">
      <c r="A918" s="707"/>
      <c r="B918" s="707"/>
      <c r="C918" s="402"/>
      <c r="D918" s="80" t="s">
        <v>2226</v>
      </c>
      <c r="E918" s="353">
        <v>1000</v>
      </c>
      <c r="F918" s="352">
        <f t="shared" si="28"/>
        <v>600</v>
      </c>
      <c r="G918" s="352">
        <f t="shared" si="29"/>
        <v>500</v>
      </c>
    </row>
    <row r="919" spans="1:7" s="129" customFormat="1" ht="25.5" x14ac:dyDescent="0.2">
      <c r="A919" s="314" t="s">
        <v>1484</v>
      </c>
      <c r="B919" s="314" t="s">
        <v>1484</v>
      </c>
      <c r="C919" s="402"/>
      <c r="D919" s="80" t="s">
        <v>2227</v>
      </c>
      <c r="E919" s="353">
        <v>1500</v>
      </c>
      <c r="F919" s="352">
        <f t="shared" si="28"/>
        <v>900</v>
      </c>
      <c r="G919" s="352">
        <f t="shared" si="29"/>
        <v>750</v>
      </c>
    </row>
    <row r="920" spans="1:7" s="129" customFormat="1" ht="25.5" x14ac:dyDescent="0.2">
      <c r="A920" s="314" t="s">
        <v>1489</v>
      </c>
      <c r="B920" s="314" t="s">
        <v>1489</v>
      </c>
      <c r="C920" s="402"/>
      <c r="D920" s="80" t="s">
        <v>2228</v>
      </c>
      <c r="E920" s="353">
        <v>1200</v>
      </c>
      <c r="F920" s="352">
        <f t="shared" si="28"/>
        <v>720</v>
      </c>
      <c r="G920" s="352">
        <f t="shared" si="29"/>
        <v>600</v>
      </c>
    </row>
    <row r="921" spans="1:7" s="129" customFormat="1" ht="38.25" x14ac:dyDescent="0.2">
      <c r="A921" s="706" t="s">
        <v>1495</v>
      </c>
      <c r="B921" s="706" t="s">
        <v>1495</v>
      </c>
      <c r="C921" s="402"/>
      <c r="D921" s="80" t="s">
        <v>2229</v>
      </c>
      <c r="E921" s="353">
        <v>1000</v>
      </c>
      <c r="F921" s="352">
        <f t="shared" si="28"/>
        <v>600</v>
      </c>
      <c r="G921" s="352">
        <f t="shared" si="29"/>
        <v>500</v>
      </c>
    </row>
    <row r="922" spans="1:7" s="129" customFormat="1" ht="25.5" x14ac:dyDescent="0.2">
      <c r="A922" s="707"/>
      <c r="B922" s="707"/>
      <c r="C922" s="402"/>
      <c r="D922" s="80" t="s">
        <v>2230</v>
      </c>
      <c r="E922" s="353">
        <v>800</v>
      </c>
      <c r="F922" s="352">
        <f t="shared" si="28"/>
        <v>480</v>
      </c>
      <c r="G922" s="352">
        <f t="shared" si="29"/>
        <v>400</v>
      </c>
    </row>
    <row r="923" spans="1:7" s="129" customFormat="1" x14ac:dyDescent="0.2">
      <c r="A923" s="700" t="s">
        <v>1496</v>
      </c>
      <c r="B923" s="700" t="s">
        <v>1496</v>
      </c>
      <c r="C923" s="402"/>
      <c r="D923" s="283" t="s">
        <v>2138</v>
      </c>
      <c r="E923" s="353"/>
      <c r="F923" s="352">
        <f t="shared" si="28"/>
        <v>0</v>
      </c>
      <c r="G923" s="352">
        <f t="shared" si="29"/>
        <v>0</v>
      </c>
    </row>
    <row r="924" spans="1:7" s="129" customFormat="1" x14ac:dyDescent="0.2">
      <c r="A924" s="701"/>
      <c r="B924" s="701"/>
      <c r="C924" s="402"/>
      <c r="D924" s="284" t="s">
        <v>2159</v>
      </c>
      <c r="E924" s="353">
        <v>1000</v>
      </c>
      <c r="F924" s="352">
        <f t="shared" si="28"/>
        <v>600</v>
      </c>
      <c r="G924" s="352">
        <f t="shared" si="29"/>
        <v>500</v>
      </c>
    </row>
    <row r="925" spans="1:7" s="129" customFormat="1" x14ac:dyDescent="0.2">
      <c r="A925" s="701"/>
      <c r="B925" s="701"/>
      <c r="C925" s="400"/>
      <c r="D925" s="284" t="s">
        <v>2160</v>
      </c>
      <c r="E925" s="353">
        <v>850</v>
      </c>
      <c r="F925" s="352">
        <f t="shared" si="28"/>
        <v>510</v>
      </c>
      <c r="G925" s="352">
        <f t="shared" si="29"/>
        <v>425</v>
      </c>
    </row>
    <row r="926" spans="1:7" s="129" customFormat="1" x14ac:dyDescent="0.2">
      <c r="A926" s="702"/>
      <c r="B926" s="702"/>
      <c r="C926" s="400"/>
      <c r="D926" s="78" t="s">
        <v>2214</v>
      </c>
      <c r="E926" s="353">
        <v>700</v>
      </c>
      <c r="F926" s="352">
        <f t="shared" si="28"/>
        <v>420</v>
      </c>
      <c r="G926" s="352">
        <f t="shared" si="29"/>
        <v>350</v>
      </c>
    </row>
    <row r="927" spans="1:7" s="129" customFormat="1" x14ac:dyDescent="0.2">
      <c r="A927" s="700" t="s">
        <v>2231</v>
      </c>
      <c r="B927" s="700" t="s">
        <v>2231</v>
      </c>
      <c r="C927" s="400"/>
      <c r="D927" s="283" t="s">
        <v>2146</v>
      </c>
      <c r="E927" s="353">
        <v>0</v>
      </c>
      <c r="F927" s="352">
        <f t="shared" si="28"/>
        <v>0</v>
      </c>
      <c r="G927" s="352">
        <f t="shared" si="29"/>
        <v>0</v>
      </c>
    </row>
    <row r="928" spans="1:7" s="129" customFormat="1" x14ac:dyDescent="0.2">
      <c r="A928" s="701"/>
      <c r="B928" s="701"/>
      <c r="C928" s="400"/>
      <c r="D928" s="284" t="s">
        <v>2159</v>
      </c>
      <c r="E928" s="353">
        <v>850</v>
      </c>
      <c r="F928" s="352">
        <f t="shared" si="28"/>
        <v>510</v>
      </c>
      <c r="G928" s="352">
        <f t="shared" si="29"/>
        <v>425</v>
      </c>
    </row>
    <row r="929" spans="1:7" s="129" customFormat="1" x14ac:dyDescent="0.2">
      <c r="A929" s="701"/>
      <c r="B929" s="701"/>
      <c r="C929" s="400"/>
      <c r="D929" s="284" t="s">
        <v>2160</v>
      </c>
      <c r="E929" s="353">
        <v>700</v>
      </c>
      <c r="F929" s="352">
        <f t="shared" si="28"/>
        <v>420</v>
      </c>
      <c r="G929" s="352">
        <f t="shared" si="29"/>
        <v>350</v>
      </c>
    </row>
    <row r="930" spans="1:7" s="129" customFormat="1" x14ac:dyDescent="0.2">
      <c r="A930" s="702"/>
      <c r="B930" s="702"/>
      <c r="C930" s="400"/>
      <c r="D930" s="78" t="s">
        <v>2214</v>
      </c>
      <c r="E930" s="353">
        <v>600</v>
      </c>
      <c r="F930" s="352">
        <f t="shared" si="28"/>
        <v>360</v>
      </c>
      <c r="G930" s="352">
        <f t="shared" si="29"/>
        <v>300</v>
      </c>
    </row>
    <row r="931" spans="1:7" s="129" customFormat="1" x14ac:dyDescent="0.2">
      <c r="A931" s="207" t="s">
        <v>1501</v>
      </c>
      <c r="B931" s="207" t="s">
        <v>1501</v>
      </c>
      <c r="C931" s="400"/>
      <c r="D931" s="75" t="s">
        <v>2232</v>
      </c>
      <c r="E931" s="353">
        <v>0</v>
      </c>
      <c r="F931" s="352">
        <f t="shared" si="28"/>
        <v>0</v>
      </c>
      <c r="G931" s="352">
        <f t="shared" si="29"/>
        <v>0</v>
      </c>
    </row>
    <row r="932" spans="1:7" s="129" customFormat="1" ht="27" x14ac:dyDescent="0.2">
      <c r="A932" s="697" t="s">
        <v>2233</v>
      </c>
      <c r="B932" s="697" t="s">
        <v>2233</v>
      </c>
      <c r="C932" s="400"/>
      <c r="D932" s="78" t="s">
        <v>8614</v>
      </c>
      <c r="E932" s="353">
        <v>0</v>
      </c>
      <c r="F932" s="352">
        <f t="shared" si="28"/>
        <v>0</v>
      </c>
      <c r="G932" s="352">
        <f t="shared" si="29"/>
        <v>0</v>
      </c>
    </row>
    <row r="933" spans="1:7" s="129" customFormat="1" x14ac:dyDescent="0.2">
      <c r="A933" s="698"/>
      <c r="B933" s="698"/>
      <c r="C933" s="400"/>
      <c r="D933" s="78" t="s">
        <v>7305</v>
      </c>
      <c r="E933" s="353">
        <v>3000</v>
      </c>
      <c r="F933" s="352">
        <f t="shared" si="28"/>
        <v>1800</v>
      </c>
      <c r="G933" s="352">
        <f t="shared" si="29"/>
        <v>1500</v>
      </c>
    </row>
    <row r="934" spans="1:7" s="129" customFormat="1" ht="25.5" x14ac:dyDescent="0.2">
      <c r="A934" s="207" t="s">
        <v>2234</v>
      </c>
      <c r="B934" s="207" t="s">
        <v>2234</v>
      </c>
      <c r="C934" s="135"/>
      <c r="D934" s="80" t="s">
        <v>2235</v>
      </c>
      <c r="E934" s="353">
        <v>1200</v>
      </c>
      <c r="F934" s="352">
        <f t="shared" si="28"/>
        <v>720</v>
      </c>
      <c r="G934" s="352">
        <f t="shared" si="29"/>
        <v>600</v>
      </c>
    </row>
    <row r="935" spans="1:7" s="129" customFormat="1" x14ac:dyDescent="0.2">
      <c r="A935" s="207" t="s">
        <v>2236</v>
      </c>
      <c r="B935" s="207" t="s">
        <v>2236</v>
      </c>
      <c r="C935" s="207"/>
      <c r="D935" s="80" t="s">
        <v>2237</v>
      </c>
      <c r="E935" s="353">
        <v>800</v>
      </c>
      <c r="F935" s="352">
        <f t="shared" si="28"/>
        <v>480</v>
      </c>
      <c r="G935" s="352">
        <f t="shared" si="29"/>
        <v>400</v>
      </c>
    </row>
    <row r="936" spans="1:7" s="129" customFormat="1" x14ac:dyDescent="0.2">
      <c r="A936" s="207" t="s">
        <v>2238</v>
      </c>
      <c r="B936" s="207" t="s">
        <v>2238</v>
      </c>
      <c r="C936" s="207"/>
      <c r="D936" s="78" t="s">
        <v>2239</v>
      </c>
      <c r="E936" s="353">
        <v>900</v>
      </c>
      <c r="F936" s="352">
        <f t="shared" si="28"/>
        <v>540</v>
      </c>
      <c r="G936" s="352">
        <f t="shared" si="29"/>
        <v>450</v>
      </c>
    </row>
    <row r="937" spans="1:7" s="129" customFormat="1" ht="13.5" x14ac:dyDescent="0.2">
      <c r="A937" s="697" t="s">
        <v>2240</v>
      </c>
      <c r="B937" s="697" t="s">
        <v>2240</v>
      </c>
      <c r="C937" s="207"/>
      <c r="D937" s="78" t="s">
        <v>8615</v>
      </c>
      <c r="E937" s="353">
        <v>0</v>
      </c>
      <c r="F937" s="352">
        <f t="shared" si="28"/>
        <v>0</v>
      </c>
      <c r="G937" s="352">
        <f t="shared" si="29"/>
        <v>0</v>
      </c>
    </row>
    <row r="938" spans="1:7" s="129" customFormat="1" x14ac:dyDescent="0.2">
      <c r="A938" s="698"/>
      <c r="B938" s="698"/>
      <c r="C938" s="207"/>
      <c r="D938" s="78" t="s">
        <v>7306</v>
      </c>
      <c r="E938" s="353">
        <v>800</v>
      </c>
      <c r="F938" s="352">
        <f t="shared" si="28"/>
        <v>480</v>
      </c>
      <c r="G938" s="352">
        <f t="shared" si="29"/>
        <v>400</v>
      </c>
    </row>
    <row r="939" spans="1:7" s="129" customFormat="1" x14ac:dyDescent="0.2">
      <c r="A939" s="560" t="s">
        <v>2241</v>
      </c>
      <c r="B939" s="560" t="s">
        <v>2241</v>
      </c>
      <c r="C939" s="207"/>
      <c r="D939" s="75" t="s">
        <v>2138</v>
      </c>
      <c r="E939" s="353">
        <v>0</v>
      </c>
      <c r="F939" s="352">
        <f t="shared" si="28"/>
        <v>0</v>
      </c>
      <c r="G939" s="352">
        <f t="shared" si="29"/>
        <v>0</v>
      </c>
    </row>
    <row r="940" spans="1:7" s="129" customFormat="1" x14ac:dyDescent="0.2">
      <c r="A940" s="561"/>
      <c r="B940" s="561"/>
      <c r="C940" s="207"/>
      <c r="D940" s="78" t="s">
        <v>2242</v>
      </c>
      <c r="E940" s="353">
        <v>600</v>
      </c>
      <c r="F940" s="352">
        <f t="shared" si="28"/>
        <v>360</v>
      </c>
      <c r="G940" s="352">
        <f t="shared" si="29"/>
        <v>300</v>
      </c>
    </row>
    <row r="941" spans="1:7" s="129" customFormat="1" x14ac:dyDescent="0.2">
      <c r="A941" s="561"/>
      <c r="B941" s="561"/>
      <c r="C941" s="205"/>
      <c r="D941" s="78" t="s">
        <v>2243</v>
      </c>
      <c r="E941" s="353">
        <v>500</v>
      </c>
      <c r="F941" s="352">
        <f t="shared" si="28"/>
        <v>300</v>
      </c>
      <c r="G941" s="352">
        <f t="shared" si="29"/>
        <v>250</v>
      </c>
    </row>
    <row r="942" spans="1:7" s="129" customFormat="1" x14ac:dyDescent="0.2">
      <c r="A942" s="562"/>
      <c r="B942" s="562"/>
      <c r="C942" s="205"/>
      <c r="D942" s="78" t="s">
        <v>2214</v>
      </c>
      <c r="E942" s="353">
        <v>400</v>
      </c>
      <c r="F942" s="352">
        <f t="shared" si="28"/>
        <v>240</v>
      </c>
      <c r="G942" s="352">
        <f t="shared" si="29"/>
        <v>200</v>
      </c>
    </row>
    <row r="943" spans="1:7" s="129" customFormat="1" x14ac:dyDescent="0.2">
      <c r="A943" s="560" t="s">
        <v>2244</v>
      </c>
      <c r="B943" s="560" t="s">
        <v>2244</v>
      </c>
      <c r="C943" s="205"/>
      <c r="D943" s="75" t="s">
        <v>2146</v>
      </c>
      <c r="E943" s="353">
        <v>0</v>
      </c>
      <c r="F943" s="352">
        <f t="shared" si="28"/>
        <v>0</v>
      </c>
      <c r="G943" s="352">
        <f t="shared" si="29"/>
        <v>0</v>
      </c>
    </row>
    <row r="944" spans="1:7" s="129" customFormat="1" x14ac:dyDescent="0.2">
      <c r="A944" s="561"/>
      <c r="B944" s="561"/>
      <c r="C944" s="205"/>
      <c r="D944" s="78" t="s">
        <v>2159</v>
      </c>
      <c r="E944" s="353">
        <v>500</v>
      </c>
      <c r="F944" s="352">
        <f t="shared" si="28"/>
        <v>300</v>
      </c>
      <c r="G944" s="352">
        <f t="shared" si="29"/>
        <v>250</v>
      </c>
    </row>
    <row r="945" spans="1:7" s="129" customFormat="1" x14ac:dyDescent="0.2">
      <c r="A945" s="561"/>
      <c r="B945" s="561"/>
      <c r="C945" s="205"/>
      <c r="D945" s="78" t="s">
        <v>2160</v>
      </c>
      <c r="E945" s="353">
        <v>400</v>
      </c>
      <c r="F945" s="352">
        <f t="shared" si="28"/>
        <v>240</v>
      </c>
      <c r="G945" s="352">
        <f t="shared" si="29"/>
        <v>200</v>
      </c>
    </row>
    <row r="946" spans="1:7" s="129" customFormat="1" x14ac:dyDescent="0.2">
      <c r="A946" s="562"/>
      <c r="B946" s="562"/>
      <c r="C946" s="205"/>
      <c r="D946" s="78" t="s">
        <v>2214</v>
      </c>
      <c r="E946" s="353">
        <v>300</v>
      </c>
      <c r="F946" s="352">
        <f t="shared" si="28"/>
        <v>180</v>
      </c>
      <c r="G946" s="352">
        <f t="shared" si="29"/>
        <v>150</v>
      </c>
    </row>
    <row r="947" spans="1:7" s="129" customFormat="1" ht="13.5" x14ac:dyDescent="0.2">
      <c r="A947" s="205" t="s">
        <v>2245</v>
      </c>
      <c r="B947" s="205"/>
      <c r="C947" s="205"/>
      <c r="D947" s="288" t="s">
        <v>8616</v>
      </c>
      <c r="E947" s="353">
        <v>4200</v>
      </c>
      <c r="F947" s="352">
        <f t="shared" si="28"/>
        <v>2520</v>
      </c>
      <c r="G947" s="352">
        <f t="shared" si="29"/>
        <v>2100</v>
      </c>
    </row>
    <row r="948" spans="1:7" s="129" customFormat="1" ht="13.5" x14ac:dyDescent="0.2">
      <c r="A948" s="205" t="s">
        <v>2246</v>
      </c>
      <c r="B948" s="205"/>
      <c r="C948" s="205"/>
      <c r="D948" s="288" t="s">
        <v>8617</v>
      </c>
      <c r="E948" s="353">
        <v>2800</v>
      </c>
      <c r="F948" s="352">
        <f t="shared" si="28"/>
        <v>1680</v>
      </c>
      <c r="G948" s="352">
        <f t="shared" si="29"/>
        <v>1400</v>
      </c>
    </row>
    <row r="949" spans="1:7" s="129" customFormat="1" ht="13.5" x14ac:dyDescent="0.2">
      <c r="A949" s="205" t="s">
        <v>2247</v>
      </c>
      <c r="B949" s="205"/>
      <c r="C949" s="205"/>
      <c r="D949" s="78" t="s">
        <v>8618</v>
      </c>
      <c r="E949" s="353">
        <v>5000</v>
      </c>
      <c r="F949" s="352">
        <f t="shared" si="28"/>
        <v>3000</v>
      </c>
      <c r="G949" s="352">
        <f t="shared" si="29"/>
        <v>2500</v>
      </c>
    </row>
    <row r="950" spans="1:7" s="129" customFormat="1" ht="13.5" x14ac:dyDescent="0.2">
      <c r="A950" s="205" t="s">
        <v>2248</v>
      </c>
      <c r="B950" s="205"/>
      <c r="C950" s="205"/>
      <c r="D950" s="78" t="s">
        <v>8619</v>
      </c>
      <c r="E950" s="353">
        <v>3500</v>
      </c>
      <c r="F950" s="352">
        <f t="shared" si="28"/>
        <v>2100</v>
      </c>
      <c r="G950" s="352">
        <f t="shared" si="29"/>
        <v>1750</v>
      </c>
    </row>
    <row r="951" spans="1:7" s="129" customFormat="1" ht="13.5" x14ac:dyDescent="0.2">
      <c r="A951" s="205" t="s">
        <v>2249</v>
      </c>
      <c r="B951" s="205"/>
      <c r="C951" s="205"/>
      <c r="D951" s="78" t="s">
        <v>8620</v>
      </c>
      <c r="E951" s="353">
        <v>3200</v>
      </c>
      <c r="F951" s="352">
        <f t="shared" si="28"/>
        <v>1920</v>
      </c>
      <c r="G951" s="352">
        <f t="shared" si="29"/>
        <v>1600</v>
      </c>
    </row>
    <row r="952" spans="1:7" s="129" customFormat="1" x14ac:dyDescent="0.2">
      <c r="A952" s="135" t="s">
        <v>2250</v>
      </c>
      <c r="B952" s="135" t="s">
        <v>2250</v>
      </c>
      <c r="C952" s="205"/>
      <c r="D952" s="75" t="s">
        <v>2251</v>
      </c>
      <c r="E952" s="353">
        <v>0</v>
      </c>
      <c r="F952" s="352">
        <f t="shared" si="28"/>
        <v>0</v>
      </c>
      <c r="G952" s="352">
        <f t="shared" si="29"/>
        <v>0</v>
      </c>
    </row>
    <row r="953" spans="1:7" s="129" customFormat="1" x14ac:dyDescent="0.2">
      <c r="A953" s="697" t="s">
        <v>86</v>
      </c>
      <c r="B953" s="697" t="s">
        <v>86</v>
      </c>
      <c r="C953" s="205"/>
      <c r="D953" s="75" t="s">
        <v>2252</v>
      </c>
      <c r="E953" s="353">
        <v>0</v>
      </c>
      <c r="F953" s="352">
        <f t="shared" si="28"/>
        <v>0</v>
      </c>
      <c r="G953" s="352">
        <f t="shared" si="29"/>
        <v>0</v>
      </c>
    </row>
    <row r="954" spans="1:7" s="129" customFormat="1" x14ac:dyDescent="0.2">
      <c r="A954" s="699"/>
      <c r="B954" s="699"/>
      <c r="C954" s="135"/>
      <c r="D954" s="78" t="s">
        <v>2253</v>
      </c>
      <c r="E954" s="353">
        <v>2800</v>
      </c>
      <c r="F954" s="352">
        <f t="shared" si="28"/>
        <v>1680</v>
      </c>
      <c r="G954" s="352">
        <f t="shared" si="29"/>
        <v>1400</v>
      </c>
    </row>
    <row r="955" spans="1:7" s="129" customFormat="1" x14ac:dyDescent="0.2">
      <c r="A955" s="698"/>
      <c r="B955" s="698"/>
      <c r="C955" s="207"/>
      <c r="D955" s="78" t="s">
        <v>2254</v>
      </c>
      <c r="E955" s="353">
        <v>2200</v>
      </c>
      <c r="F955" s="352">
        <f t="shared" si="28"/>
        <v>1320</v>
      </c>
      <c r="G955" s="352">
        <f t="shared" si="29"/>
        <v>1100</v>
      </c>
    </row>
    <row r="956" spans="1:7" s="129" customFormat="1" ht="25.5" x14ac:dyDescent="0.2">
      <c r="A956" s="207" t="s">
        <v>87</v>
      </c>
      <c r="B956" s="207" t="s">
        <v>87</v>
      </c>
      <c r="C956" s="207"/>
      <c r="D956" s="78" t="s">
        <v>2255</v>
      </c>
      <c r="E956" s="353">
        <v>3500</v>
      </c>
      <c r="F956" s="352">
        <f t="shared" si="28"/>
        <v>2100</v>
      </c>
      <c r="G956" s="352">
        <f t="shared" si="29"/>
        <v>1750</v>
      </c>
    </row>
    <row r="957" spans="1:7" s="129" customFormat="1" ht="25.5" x14ac:dyDescent="0.2">
      <c r="A957" s="207" t="s">
        <v>88</v>
      </c>
      <c r="B957" s="207" t="s">
        <v>88</v>
      </c>
      <c r="C957" s="207"/>
      <c r="D957" s="78" t="s">
        <v>2256</v>
      </c>
      <c r="E957" s="353">
        <v>700</v>
      </c>
      <c r="F957" s="352">
        <f t="shared" si="28"/>
        <v>420</v>
      </c>
      <c r="G957" s="352">
        <f t="shared" si="29"/>
        <v>350</v>
      </c>
    </row>
    <row r="958" spans="1:7" s="129" customFormat="1" x14ac:dyDescent="0.2">
      <c r="A958" s="207" t="s">
        <v>1653</v>
      </c>
      <c r="B958" s="207" t="s">
        <v>1653</v>
      </c>
      <c r="C958" s="207"/>
      <c r="D958" s="78" t="s">
        <v>2257</v>
      </c>
      <c r="E958" s="353">
        <v>700</v>
      </c>
      <c r="F958" s="352">
        <f t="shared" si="28"/>
        <v>420</v>
      </c>
      <c r="G958" s="352">
        <f t="shared" si="29"/>
        <v>350</v>
      </c>
    </row>
    <row r="959" spans="1:7" s="129" customFormat="1" x14ac:dyDescent="0.2">
      <c r="A959" s="207" t="s">
        <v>2258</v>
      </c>
      <c r="B959" s="207" t="s">
        <v>2258</v>
      </c>
      <c r="C959" s="207"/>
      <c r="D959" s="78" t="s">
        <v>2259</v>
      </c>
      <c r="E959" s="353">
        <v>800</v>
      </c>
      <c r="F959" s="352">
        <f t="shared" si="28"/>
        <v>480</v>
      </c>
      <c r="G959" s="352">
        <f t="shared" si="29"/>
        <v>400</v>
      </c>
    </row>
    <row r="960" spans="1:7" s="129" customFormat="1" x14ac:dyDescent="0.2">
      <c r="A960" s="207" t="s">
        <v>2260</v>
      </c>
      <c r="B960" s="207" t="s">
        <v>2260</v>
      </c>
      <c r="C960" s="207"/>
      <c r="D960" s="78" t="s">
        <v>2261</v>
      </c>
      <c r="E960" s="353">
        <v>800</v>
      </c>
      <c r="F960" s="352">
        <f t="shared" si="28"/>
        <v>480</v>
      </c>
      <c r="G960" s="352">
        <f t="shared" si="29"/>
        <v>400</v>
      </c>
    </row>
    <row r="961" spans="1:7" s="129" customFormat="1" x14ac:dyDescent="0.2">
      <c r="A961" s="207" t="s">
        <v>2262</v>
      </c>
      <c r="B961" s="207" t="s">
        <v>2262</v>
      </c>
      <c r="C961" s="207"/>
      <c r="D961" s="78" t="s">
        <v>2263</v>
      </c>
      <c r="E961" s="353">
        <v>800</v>
      </c>
      <c r="F961" s="352">
        <f t="shared" si="28"/>
        <v>480</v>
      </c>
      <c r="G961" s="352">
        <f t="shared" si="29"/>
        <v>400</v>
      </c>
    </row>
    <row r="962" spans="1:7" s="129" customFormat="1" x14ac:dyDescent="0.2">
      <c r="A962" s="207" t="s">
        <v>2264</v>
      </c>
      <c r="B962" s="207" t="s">
        <v>2264</v>
      </c>
      <c r="C962" s="207"/>
      <c r="D962" s="78" t="s">
        <v>2265</v>
      </c>
      <c r="E962" s="353">
        <v>700</v>
      </c>
      <c r="F962" s="352">
        <f t="shared" si="28"/>
        <v>420</v>
      </c>
      <c r="G962" s="352">
        <f t="shared" si="29"/>
        <v>350</v>
      </c>
    </row>
    <row r="963" spans="1:7" s="129" customFormat="1" x14ac:dyDescent="0.2">
      <c r="A963" s="207" t="s">
        <v>2266</v>
      </c>
      <c r="B963" s="207" t="s">
        <v>2266</v>
      </c>
      <c r="C963" s="207"/>
      <c r="D963" s="78" t="s">
        <v>2267</v>
      </c>
      <c r="E963" s="353">
        <v>750</v>
      </c>
      <c r="F963" s="352">
        <f t="shared" si="28"/>
        <v>450</v>
      </c>
      <c r="G963" s="352">
        <f t="shared" si="29"/>
        <v>375</v>
      </c>
    </row>
    <row r="964" spans="1:7" s="129" customFormat="1" x14ac:dyDescent="0.2">
      <c r="A964" s="697" t="s">
        <v>2268</v>
      </c>
      <c r="B964" s="697" t="s">
        <v>2268</v>
      </c>
      <c r="C964" s="207"/>
      <c r="D964" s="75" t="s">
        <v>2138</v>
      </c>
      <c r="E964" s="353">
        <v>0</v>
      </c>
      <c r="F964" s="352">
        <f t="shared" si="28"/>
        <v>0</v>
      </c>
      <c r="G964" s="352">
        <f t="shared" si="29"/>
        <v>0</v>
      </c>
    </row>
    <row r="965" spans="1:7" s="129" customFormat="1" x14ac:dyDescent="0.2">
      <c r="A965" s="699"/>
      <c r="B965" s="699"/>
      <c r="C965" s="207"/>
      <c r="D965" s="78" t="s">
        <v>2159</v>
      </c>
      <c r="E965" s="353">
        <v>700</v>
      </c>
      <c r="F965" s="352">
        <f t="shared" si="28"/>
        <v>420</v>
      </c>
      <c r="G965" s="352">
        <f t="shared" si="29"/>
        <v>350</v>
      </c>
    </row>
    <row r="966" spans="1:7" s="129" customFormat="1" x14ac:dyDescent="0.2">
      <c r="A966" s="699"/>
      <c r="B966" s="699"/>
      <c r="C966" s="207"/>
      <c r="D966" s="78" t="s">
        <v>2160</v>
      </c>
      <c r="E966" s="353">
        <v>600</v>
      </c>
      <c r="F966" s="352">
        <f t="shared" si="28"/>
        <v>360</v>
      </c>
      <c r="G966" s="352">
        <f t="shared" si="29"/>
        <v>300</v>
      </c>
    </row>
    <row r="967" spans="1:7" s="129" customFormat="1" x14ac:dyDescent="0.2">
      <c r="A967" s="698"/>
      <c r="B967" s="698"/>
      <c r="C967" s="207"/>
      <c r="D967" s="78" t="s">
        <v>2142</v>
      </c>
      <c r="E967" s="353">
        <v>500</v>
      </c>
      <c r="F967" s="352">
        <f t="shared" si="28"/>
        <v>300</v>
      </c>
      <c r="G967" s="352">
        <f t="shared" si="29"/>
        <v>250</v>
      </c>
    </row>
    <row r="968" spans="1:7" s="129" customFormat="1" x14ac:dyDescent="0.2">
      <c r="A968" s="697" t="s">
        <v>2269</v>
      </c>
      <c r="B968" s="697" t="s">
        <v>2269</v>
      </c>
      <c r="C968" s="207"/>
      <c r="D968" s="75" t="s">
        <v>2146</v>
      </c>
      <c r="E968" s="353"/>
      <c r="F968" s="352">
        <f t="shared" si="28"/>
        <v>0</v>
      </c>
      <c r="G968" s="352">
        <f t="shared" si="29"/>
        <v>0</v>
      </c>
    </row>
    <row r="969" spans="1:7" s="129" customFormat="1" x14ac:dyDescent="0.2">
      <c r="A969" s="699"/>
      <c r="B969" s="699"/>
      <c r="C969" s="207"/>
      <c r="D969" s="78" t="s">
        <v>2159</v>
      </c>
      <c r="E969" s="353">
        <v>600</v>
      </c>
      <c r="F969" s="352">
        <f t="shared" si="28"/>
        <v>360</v>
      </c>
      <c r="G969" s="352">
        <f t="shared" si="29"/>
        <v>300</v>
      </c>
    </row>
    <row r="970" spans="1:7" s="129" customFormat="1" x14ac:dyDescent="0.2">
      <c r="A970" s="699"/>
      <c r="B970" s="699"/>
      <c r="C970" s="207"/>
      <c r="D970" s="78" t="s">
        <v>2160</v>
      </c>
      <c r="E970" s="353">
        <v>500</v>
      </c>
      <c r="F970" s="352">
        <f t="shared" si="28"/>
        <v>300</v>
      </c>
      <c r="G970" s="352">
        <f t="shared" si="29"/>
        <v>250</v>
      </c>
    </row>
    <row r="971" spans="1:7" s="129" customFormat="1" x14ac:dyDescent="0.2">
      <c r="A971" s="698"/>
      <c r="B971" s="698"/>
      <c r="C971" s="207"/>
      <c r="D971" s="78" t="s">
        <v>2142</v>
      </c>
      <c r="E971" s="353">
        <v>400</v>
      </c>
      <c r="F971" s="352">
        <f t="shared" si="28"/>
        <v>240</v>
      </c>
      <c r="G971" s="352">
        <f t="shared" si="29"/>
        <v>200</v>
      </c>
    </row>
    <row r="972" spans="1:7" s="129" customFormat="1" ht="13.5" x14ac:dyDescent="0.2">
      <c r="A972" s="207" t="s">
        <v>2270</v>
      </c>
      <c r="B972" s="207"/>
      <c r="C972" s="207"/>
      <c r="D972" s="288" t="s">
        <v>8621</v>
      </c>
      <c r="E972" s="353">
        <v>800</v>
      </c>
      <c r="F972" s="352">
        <f t="shared" ref="F972:F1035" si="30">IFERROR(E972*0.6,0)</f>
        <v>480</v>
      </c>
      <c r="G972" s="352">
        <f t="shared" ref="G972:G1035" si="31">IFERROR(E972*0.5,0)</f>
        <v>400</v>
      </c>
    </row>
    <row r="973" spans="1:7" s="129" customFormat="1" ht="13.5" x14ac:dyDescent="0.2">
      <c r="A973" s="207" t="s">
        <v>2271</v>
      </c>
      <c r="B973" s="207"/>
      <c r="C973" s="207"/>
      <c r="D973" s="78" t="s">
        <v>8622</v>
      </c>
      <c r="E973" s="353">
        <v>800</v>
      </c>
      <c r="F973" s="352">
        <f t="shared" si="30"/>
        <v>480</v>
      </c>
      <c r="G973" s="352">
        <f t="shared" si="31"/>
        <v>400</v>
      </c>
    </row>
    <row r="974" spans="1:7" s="129" customFormat="1" x14ac:dyDescent="0.2">
      <c r="A974" s="290">
        <v>5</v>
      </c>
      <c r="B974" s="290">
        <v>5</v>
      </c>
      <c r="C974" s="207" t="s">
        <v>3117</v>
      </c>
      <c r="D974" s="283" t="s">
        <v>1034</v>
      </c>
      <c r="E974" s="353">
        <v>0</v>
      </c>
      <c r="F974" s="352">
        <f t="shared" si="30"/>
        <v>0</v>
      </c>
      <c r="G974" s="352">
        <f t="shared" si="31"/>
        <v>0</v>
      </c>
    </row>
    <row r="975" spans="1:7" s="129" customFormat="1" x14ac:dyDescent="0.2">
      <c r="A975" s="291" t="s">
        <v>89</v>
      </c>
      <c r="B975" s="291" t="s">
        <v>89</v>
      </c>
      <c r="C975" s="207"/>
      <c r="D975" s="283" t="s">
        <v>2272</v>
      </c>
      <c r="E975" s="353">
        <v>0</v>
      </c>
      <c r="F975" s="352">
        <f t="shared" si="30"/>
        <v>0</v>
      </c>
      <c r="G975" s="352">
        <f t="shared" si="31"/>
        <v>0</v>
      </c>
    </row>
    <row r="976" spans="1:7" s="129" customFormat="1" ht="25.5" x14ac:dyDescent="0.2">
      <c r="A976" s="560" t="s">
        <v>2273</v>
      </c>
      <c r="B976" s="560" t="s">
        <v>2273</v>
      </c>
      <c r="C976" s="403"/>
      <c r="D976" s="80" t="s">
        <v>2274</v>
      </c>
      <c r="E976" s="353">
        <v>6500</v>
      </c>
      <c r="F976" s="352">
        <f t="shared" si="30"/>
        <v>3900</v>
      </c>
      <c r="G976" s="352">
        <f t="shared" si="31"/>
        <v>3250</v>
      </c>
    </row>
    <row r="977" spans="1:7" s="129" customFormat="1" x14ac:dyDescent="0.2">
      <c r="A977" s="562"/>
      <c r="B977" s="562"/>
      <c r="C977" s="205"/>
      <c r="D977" s="80" t="s">
        <v>2275</v>
      </c>
      <c r="E977" s="353">
        <v>7500</v>
      </c>
      <c r="F977" s="352">
        <f t="shared" si="30"/>
        <v>4500</v>
      </c>
      <c r="G977" s="352">
        <f t="shared" si="31"/>
        <v>3750</v>
      </c>
    </row>
    <row r="978" spans="1:7" s="129" customFormat="1" ht="25.5" x14ac:dyDescent="0.2">
      <c r="A978" s="560" t="s">
        <v>2276</v>
      </c>
      <c r="B978" s="560" t="s">
        <v>2276</v>
      </c>
      <c r="C978" s="205"/>
      <c r="D978" s="80" t="s">
        <v>2277</v>
      </c>
      <c r="E978" s="353">
        <v>5120</v>
      </c>
      <c r="F978" s="352">
        <f t="shared" si="30"/>
        <v>3072</v>
      </c>
      <c r="G978" s="352">
        <f t="shared" si="31"/>
        <v>2560</v>
      </c>
    </row>
    <row r="979" spans="1:7" s="129" customFormat="1" x14ac:dyDescent="0.2">
      <c r="A979" s="562"/>
      <c r="B979" s="562"/>
      <c r="C979" s="205"/>
      <c r="D979" s="80" t="s">
        <v>2278</v>
      </c>
      <c r="E979" s="353">
        <v>4200</v>
      </c>
      <c r="F979" s="352">
        <f t="shared" si="30"/>
        <v>2520</v>
      </c>
      <c r="G979" s="352">
        <f t="shared" si="31"/>
        <v>2100</v>
      </c>
    </row>
    <row r="980" spans="1:7" s="129" customFormat="1" ht="25.5" x14ac:dyDescent="0.2">
      <c r="A980" s="205" t="s">
        <v>2279</v>
      </c>
      <c r="B980" s="205" t="s">
        <v>2279</v>
      </c>
      <c r="C980" s="205"/>
      <c r="D980" s="80" t="s">
        <v>7930</v>
      </c>
      <c r="E980" s="353">
        <v>2600</v>
      </c>
      <c r="F980" s="352">
        <f t="shared" si="30"/>
        <v>1560</v>
      </c>
      <c r="G980" s="352">
        <f t="shared" si="31"/>
        <v>1300</v>
      </c>
    </row>
    <row r="981" spans="1:7" s="129" customFormat="1" ht="25.5" x14ac:dyDescent="0.2">
      <c r="A981" s="205" t="s">
        <v>2280</v>
      </c>
      <c r="B981" s="205" t="s">
        <v>2280</v>
      </c>
      <c r="C981" s="205"/>
      <c r="D981" s="78" t="s">
        <v>2281</v>
      </c>
      <c r="E981" s="353">
        <v>2600</v>
      </c>
      <c r="F981" s="352">
        <f t="shared" si="30"/>
        <v>1560</v>
      </c>
      <c r="G981" s="352">
        <f t="shared" si="31"/>
        <v>1300</v>
      </c>
    </row>
    <row r="982" spans="1:7" s="129" customFormat="1" ht="25.5" x14ac:dyDescent="0.2">
      <c r="A982" s="205" t="s">
        <v>2282</v>
      </c>
      <c r="B982" s="205" t="s">
        <v>2282</v>
      </c>
      <c r="C982" s="205"/>
      <c r="D982" s="80" t="s">
        <v>2283</v>
      </c>
      <c r="E982" s="353">
        <v>2800</v>
      </c>
      <c r="F982" s="352">
        <f t="shared" si="30"/>
        <v>1680</v>
      </c>
      <c r="G982" s="352">
        <f t="shared" si="31"/>
        <v>1400</v>
      </c>
    </row>
    <row r="983" spans="1:7" s="129" customFormat="1" ht="25.5" x14ac:dyDescent="0.2">
      <c r="A983" s="205" t="s">
        <v>2284</v>
      </c>
      <c r="B983" s="205" t="s">
        <v>2284</v>
      </c>
      <c r="C983" s="205"/>
      <c r="D983" s="80" t="s">
        <v>2285</v>
      </c>
      <c r="E983" s="353">
        <v>2400</v>
      </c>
      <c r="F983" s="352">
        <f t="shared" si="30"/>
        <v>1440</v>
      </c>
      <c r="G983" s="352">
        <f t="shared" si="31"/>
        <v>1200</v>
      </c>
    </row>
    <row r="984" spans="1:7" s="129" customFormat="1" ht="25.5" x14ac:dyDescent="0.2">
      <c r="A984" s="205" t="s">
        <v>2286</v>
      </c>
      <c r="B984" s="205" t="s">
        <v>2286</v>
      </c>
      <c r="C984" s="205"/>
      <c r="D984" s="80" t="s">
        <v>2287</v>
      </c>
      <c r="E984" s="353">
        <v>2000</v>
      </c>
      <c r="F984" s="352">
        <f t="shared" si="30"/>
        <v>1200</v>
      </c>
      <c r="G984" s="352">
        <f t="shared" si="31"/>
        <v>1000</v>
      </c>
    </row>
    <row r="985" spans="1:7" s="129" customFormat="1" x14ac:dyDescent="0.2">
      <c r="A985" s="560" t="s">
        <v>2288</v>
      </c>
      <c r="B985" s="560" t="s">
        <v>2288</v>
      </c>
      <c r="C985" s="369"/>
      <c r="D985" s="81" t="s">
        <v>2289</v>
      </c>
      <c r="E985" s="353">
        <v>0</v>
      </c>
      <c r="F985" s="352">
        <f t="shared" si="30"/>
        <v>0</v>
      </c>
      <c r="G985" s="352">
        <f t="shared" si="31"/>
        <v>0</v>
      </c>
    </row>
    <row r="986" spans="1:7" s="129" customFormat="1" x14ac:dyDescent="0.2">
      <c r="A986" s="561"/>
      <c r="B986" s="561"/>
      <c r="C986" s="369"/>
      <c r="D986" s="80" t="s">
        <v>2290</v>
      </c>
      <c r="E986" s="353">
        <v>1200</v>
      </c>
      <c r="F986" s="352">
        <f t="shared" si="30"/>
        <v>720</v>
      </c>
      <c r="G986" s="352">
        <f t="shared" si="31"/>
        <v>600</v>
      </c>
    </row>
    <row r="987" spans="1:7" s="129" customFormat="1" x14ac:dyDescent="0.2">
      <c r="A987" s="561"/>
      <c r="B987" s="561"/>
      <c r="C987" s="369"/>
      <c r="D987" s="80" t="s">
        <v>2291</v>
      </c>
      <c r="E987" s="353">
        <v>900</v>
      </c>
      <c r="F987" s="352">
        <f t="shared" si="30"/>
        <v>540</v>
      </c>
      <c r="G987" s="352">
        <f t="shared" si="31"/>
        <v>450</v>
      </c>
    </row>
    <row r="988" spans="1:7" s="129" customFormat="1" x14ac:dyDescent="0.2">
      <c r="A988" s="562"/>
      <c r="B988" s="562"/>
      <c r="C988" s="369"/>
      <c r="D988" s="80" t="s">
        <v>2292</v>
      </c>
      <c r="E988" s="353">
        <v>672</v>
      </c>
      <c r="F988" s="352">
        <f t="shared" si="30"/>
        <v>403.2</v>
      </c>
      <c r="G988" s="352">
        <f t="shared" si="31"/>
        <v>336</v>
      </c>
    </row>
    <row r="989" spans="1:7" s="129" customFormat="1" x14ac:dyDescent="0.2">
      <c r="A989" s="560" t="s">
        <v>2293</v>
      </c>
      <c r="B989" s="560" t="s">
        <v>2293</v>
      </c>
      <c r="C989" s="560"/>
      <c r="D989" s="283" t="s">
        <v>2138</v>
      </c>
      <c r="E989" s="353">
        <v>0</v>
      </c>
      <c r="F989" s="352">
        <f t="shared" si="30"/>
        <v>0</v>
      </c>
      <c r="G989" s="352">
        <f t="shared" si="31"/>
        <v>0</v>
      </c>
    </row>
    <row r="990" spans="1:7" s="129" customFormat="1" x14ac:dyDescent="0.2">
      <c r="A990" s="561"/>
      <c r="B990" s="561"/>
      <c r="C990" s="561"/>
      <c r="D990" s="284" t="s">
        <v>2159</v>
      </c>
      <c r="E990" s="353">
        <v>1000</v>
      </c>
      <c r="F990" s="352">
        <f t="shared" si="30"/>
        <v>600</v>
      </c>
      <c r="G990" s="352">
        <f t="shared" si="31"/>
        <v>500</v>
      </c>
    </row>
    <row r="991" spans="1:7" s="129" customFormat="1" x14ac:dyDescent="0.2">
      <c r="A991" s="561"/>
      <c r="B991" s="561"/>
      <c r="C991" s="561"/>
      <c r="D991" s="284" t="s">
        <v>2160</v>
      </c>
      <c r="E991" s="353">
        <v>850</v>
      </c>
      <c r="F991" s="352">
        <f t="shared" si="30"/>
        <v>510</v>
      </c>
      <c r="G991" s="352">
        <f t="shared" si="31"/>
        <v>425</v>
      </c>
    </row>
    <row r="992" spans="1:7" s="129" customFormat="1" x14ac:dyDescent="0.2">
      <c r="A992" s="562"/>
      <c r="B992" s="562"/>
      <c r="C992" s="562"/>
      <c r="D992" s="78" t="s">
        <v>2142</v>
      </c>
      <c r="E992" s="353">
        <v>700</v>
      </c>
      <c r="F992" s="352">
        <f t="shared" si="30"/>
        <v>420</v>
      </c>
      <c r="G992" s="352">
        <f t="shared" si="31"/>
        <v>350</v>
      </c>
    </row>
    <row r="993" spans="1:7" s="129" customFormat="1" x14ac:dyDescent="0.2">
      <c r="A993" s="560" t="s">
        <v>2294</v>
      </c>
      <c r="B993" s="560" t="s">
        <v>2294</v>
      </c>
      <c r="C993" s="560"/>
      <c r="D993" s="283" t="s">
        <v>2146</v>
      </c>
      <c r="E993" s="353">
        <v>0</v>
      </c>
      <c r="F993" s="352">
        <f t="shared" si="30"/>
        <v>0</v>
      </c>
      <c r="G993" s="352">
        <f t="shared" si="31"/>
        <v>0</v>
      </c>
    </row>
    <row r="994" spans="1:7" s="129" customFormat="1" x14ac:dyDescent="0.2">
      <c r="A994" s="561"/>
      <c r="B994" s="561"/>
      <c r="C994" s="561"/>
      <c r="D994" s="284" t="s">
        <v>2159</v>
      </c>
      <c r="E994" s="353">
        <v>700</v>
      </c>
      <c r="F994" s="352">
        <f t="shared" si="30"/>
        <v>420</v>
      </c>
      <c r="G994" s="352">
        <f t="shared" si="31"/>
        <v>350</v>
      </c>
    </row>
    <row r="995" spans="1:7" s="129" customFormat="1" x14ac:dyDescent="0.2">
      <c r="A995" s="561"/>
      <c r="B995" s="561"/>
      <c r="C995" s="561"/>
      <c r="D995" s="284" t="s">
        <v>2160</v>
      </c>
      <c r="E995" s="353">
        <v>600</v>
      </c>
      <c r="F995" s="352">
        <f t="shared" si="30"/>
        <v>360</v>
      </c>
      <c r="G995" s="352">
        <f t="shared" si="31"/>
        <v>300</v>
      </c>
    </row>
    <row r="996" spans="1:7" s="129" customFormat="1" x14ac:dyDescent="0.2">
      <c r="A996" s="562"/>
      <c r="B996" s="562"/>
      <c r="C996" s="562"/>
      <c r="D996" s="78" t="s">
        <v>2142</v>
      </c>
      <c r="E996" s="353">
        <v>500</v>
      </c>
      <c r="F996" s="352">
        <f t="shared" si="30"/>
        <v>300</v>
      </c>
      <c r="G996" s="352">
        <f t="shared" si="31"/>
        <v>250</v>
      </c>
    </row>
    <row r="997" spans="1:7" s="129" customFormat="1" x14ac:dyDescent="0.2">
      <c r="A997" s="314" t="s">
        <v>90</v>
      </c>
      <c r="B997" s="314" t="s">
        <v>90</v>
      </c>
      <c r="C997" s="205"/>
      <c r="D997" s="283" t="s">
        <v>2295</v>
      </c>
      <c r="E997" s="353">
        <v>0</v>
      </c>
      <c r="F997" s="352">
        <f t="shared" si="30"/>
        <v>0</v>
      </c>
      <c r="G997" s="352">
        <f t="shared" si="31"/>
        <v>0</v>
      </c>
    </row>
    <row r="998" spans="1:7" s="129" customFormat="1" ht="25.5" x14ac:dyDescent="0.2">
      <c r="A998" s="314" t="s">
        <v>2296</v>
      </c>
      <c r="B998" s="314" t="s">
        <v>2296</v>
      </c>
      <c r="C998" s="205"/>
      <c r="D998" s="78" t="s">
        <v>2297</v>
      </c>
      <c r="E998" s="353">
        <v>900</v>
      </c>
      <c r="F998" s="352">
        <f t="shared" si="30"/>
        <v>540</v>
      </c>
      <c r="G998" s="352">
        <f t="shared" si="31"/>
        <v>450</v>
      </c>
    </row>
    <row r="999" spans="1:7" s="129" customFormat="1" ht="25.5" x14ac:dyDescent="0.2">
      <c r="A999" s="759" t="s">
        <v>2298</v>
      </c>
      <c r="B999" s="759" t="s">
        <v>2298</v>
      </c>
      <c r="C999" s="708"/>
      <c r="D999" s="80" t="s">
        <v>2299</v>
      </c>
      <c r="E999" s="353">
        <v>3000</v>
      </c>
      <c r="F999" s="352">
        <f t="shared" si="30"/>
        <v>1800</v>
      </c>
      <c r="G999" s="352">
        <f t="shared" si="31"/>
        <v>1500</v>
      </c>
    </row>
    <row r="1000" spans="1:7" s="129" customFormat="1" ht="25.5" x14ac:dyDescent="0.2">
      <c r="A1000" s="760"/>
      <c r="B1000" s="760"/>
      <c r="C1000" s="710"/>
      <c r="D1000" s="80" t="s">
        <v>2300</v>
      </c>
      <c r="E1000" s="353">
        <v>3500</v>
      </c>
      <c r="F1000" s="352">
        <f t="shared" si="30"/>
        <v>2100</v>
      </c>
      <c r="G1000" s="352">
        <f t="shared" si="31"/>
        <v>1750</v>
      </c>
    </row>
    <row r="1001" spans="1:7" s="129" customFormat="1" ht="25.5" x14ac:dyDescent="0.2">
      <c r="A1001" s="289" t="s">
        <v>2301</v>
      </c>
      <c r="B1001" s="289" t="s">
        <v>2301</v>
      </c>
      <c r="C1001" s="404"/>
      <c r="D1001" s="80" t="s">
        <v>2302</v>
      </c>
      <c r="E1001" s="353">
        <v>1300</v>
      </c>
      <c r="F1001" s="352">
        <f t="shared" si="30"/>
        <v>780</v>
      </c>
      <c r="G1001" s="352">
        <f t="shared" si="31"/>
        <v>650</v>
      </c>
    </row>
    <row r="1002" spans="1:7" s="129" customFormat="1" ht="25.5" x14ac:dyDescent="0.2">
      <c r="A1002" s="289" t="s">
        <v>2303</v>
      </c>
      <c r="B1002" s="289" t="s">
        <v>2303</v>
      </c>
      <c r="C1002" s="404"/>
      <c r="D1002" s="80" t="s">
        <v>2304</v>
      </c>
      <c r="E1002" s="353">
        <v>1000</v>
      </c>
      <c r="F1002" s="352">
        <f t="shared" si="30"/>
        <v>600</v>
      </c>
      <c r="G1002" s="352">
        <f t="shared" si="31"/>
        <v>500</v>
      </c>
    </row>
    <row r="1003" spans="1:7" s="129" customFormat="1" x14ac:dyDescent="0.2">
      <c r="A1003" s="289" t="s">
        <v>2305</v>
      </c>
      <c r="B1003" s="289" t="s">
        <v>2305</v>
      </c>
      <c r="C1003" s="400"/>
      <c r="D1003" s="80" t="s">
        <v>2306</v>
      </c>
      <c r="E1003" s="353">
        <v>800</v>
      </c>
      <c r="F1003" s="352">
        <f t="shared" si="30"/>
        <v>480</v>
      </c>
      <c r="G1003" s="352">
        <f t="shared" si="31"/>
        <v>400</v>
      </c>
    </row>
    <row r="1004" spans="1:7" s="129" customFormat="1" ht="25.5" x14ac:dyDescent="0.2">
      <c r="A1004" s="289" t="s">
        <v>2307</v>
      </c>
      <c r="B1004" s="289" t="s">
        <v>2307</v>
      </c>
      <c r="C1004" s="400"/>
      <c r="D1004" s="80" t="s">
        <v>2308</v>
      </c>
      <c r="E1004" s="353">
        <v>1000</v>
      </c>
      <c r="F1004" s="352">
        <f t="shared" si="30"/>
        <v>600</v>
      </c>
      <c r="G1004" s="352">
        <f t="shared" si="31"/>
        <v>500</v>
      </c>
    </row>
    <row r="1005" spans="1:7" s="129" customFormat="1" x14ac:dyDescent="0.2">
      <c r="A1005" s="700" t="s">
        <v>2309</v>
      </c>
      <c r="B1005" s="700" t="s">
        <v>2309</v>
      </c>
      <c r="C1005" s="703"/>
      <c r="D1005" s="283" t="s">
        <v>2138</v>
      </c>
      <c r="E1005" s="353">
        <v>0</v>
      </c>
      <c r="F1005" s="352">
        <f t="shared" si="30"/>
        <v>0</v>
      </c>
      <c r="G1005" s="352">
        <f t="shared" si="31"/>
        <v>0</v>
      </c>
    </row>
    <row r="1006" spans="1:7" s="129" customFormat="1" x14ac:dyDescent="0.2">
      <c r="A1006" s="701"/>
      <c r="B1006" s="701"/>
      <c r="C1006" s="704"/>
      <c r="D1006" s="284" t="s">
        <v>2159</v>
      </c>
      <c r="E1006" s="353">
        <v>600</v>
      </c>
      <c r="F1006" s="352">
        <f t="shared" si="30"/>
        <v>360</v>
      </c>
      <c r="G1006" s="352">
        <f t="shared" si="31"/>
        <v>300</v>
      </c>
    </row>
    <row r="1007" spans="1:7" s="129" customFormat="1" x14ac:dyDescent="0.2">
      <c r="A1007" s="701"/>
      <c r="B1007" s="701"/>
      <c r="C1007" s="704"/>
      <c r="D1007" s="284" t="s">
        <v>2160</v>
      </c>
      <c r="E1007" s="353">
        <v>500</v>
      </c>
      <c r="F1007" s="352">
        <f t="shared" si="30"/>
        <v>300</v>
      </c>
      <c r="G1007" s="352">
        <f t="shared" si="31"/>
        <v>250</v>
      </c>
    </row>
    <row r="1008" spans="1:7" s="129" customFormat="1" x14ac:dyDescent="0.2">
      <c r="A1008" s="702"/>
      <c r="B1008" s="702"/>
      <c r="C1008" s="705"/>
      <c r="D1008" s="284" t="s">
        <v>2214</v>
      </c>
      <c r="E1008" s="353">
        <v>400</v>
      </c>
      <c r="F1008" s="352">
        <f t="shared" si="30"/>
        <v>240</v>
      </c>
      <c r="G1008" s="352">
        <f t="shared" si="31"/>
        <v>200</v>
      </c>
    </row>
    <row r="1009" spans="1:7" s="129" customFormat="1" x14ac:dyDescent="0.2">
      <c r="A1009" s="700" t="s">
        <v>2310</v>
      </c>
      <c r="B1009" s="700" t="s">
        <v>2310</v>
      </c>
      <c r="C1009" s="400"/>
      <c r="D1009" s="283" t="s">
        <v>2146</v>
      </c>
      <c r="E1009" s="353">
        <v>0</v>
      </c>
      <c r="F1009" s="352">
        <f t="shared" si="30"/>
        <v>0</v>
      </c>
      <c r="G1009" s="352">
        <f t="shared" si="31"/>
        <v>0</v>
      </c>
    </row>
    <row r="1010" spans="1:7" s="129" customFormat="1" x14ac:dyDescent="0.2">
      <c r="A1010" s="701"/>
      <c r="B1010" s="701"/>
      <c r="C1010" s="703"/>
      <c r="D1010" s="284" t="s">
        <v>2159</v>
      </c>
      <c r="E1010" s="353">
        <v>500</v>
      </c>
      <c r="F1010" s="352">
        <f t="shared" si="30"/>
        <v>300</v>
      </c>
      <c r="G1010" s="352">
        <f t="shared" si="31"/>
        <v>250</v>
      </c>
    </row>
    <row r="1011" spans="1:7" s="129" customFormat="1" x14ac:dyDescent="0.2">
      <c r="A1011" s="701"/>
      <c r="B1011" s="701"/>
      <c r="C1011" s="704"/>
      <c r="D1011" s="284" t="s">
        <v>2160</v>
      </c>
      <c r="E1011" s="353">
        <v>400</v>
      </c>
      <c r="F1011" s="352">
        <f t="shared" si="30"/>
        <v>240</v>
      </c>
      <c r="G1011" s="352">
        <f t="shared" si="31"/>
        <v>200</v>
      </c>
    </row>
    <row r="1012" spans="1:7" s="129" customFormat="1" x14ac:dyDescent="0.2">
      <c r="A1012" s="702"/>
      <c r="B1012" s="702"/>
      <c r="C1012" s="705"/>
      <c r="D1012" s="284" t="s">
        <v>2214</v>
      </c>
      <c r="E1012" s="353">
        <v>300</v>
      </c>
      <c r="F1012" s="352">
        <f t="shared" si="30"/>
        <v>180</v>
      </c>
      <c r="G1012" s="352">
        <f t="shared" si="31"/>
        <v>150</v>
      </c>
    </row>
    <row r="1013" spans="1:7" s="129" customFormat="1" x14ac:dyDescent="0.2">
      <c r="A1013" s="314" t="s">
        <v>91</v>
      </c>
      <c r="B1013" s="314" t="s">
        <v>91</v>
      </c>
      <c r="C1013" s="400"/>
      <c r="D1013" s="81" t="s">
        <v>2311</v>
      </c>
      <c r="E1013" s="353">
        <v>0</v>
      </c>
      <c r="F1013" s="352">
        <f t="shared" si="30"/>
        <v>0</v>
      </c>
      <c r="G1013" s="352">
        <f t="shared" si="31"/>
        <v>0</v>
      </c>
    </row>
    <row r="1014" spans="1:7" s="129" customFormat="1" ht="25.5" x14ac:dyDescent="0.2">
      <c r="A1014" s="289" t="s">
        <v>2312</v>
      </c>
      <c r="B1014" s="289" t="s">
        <v>2312</v>
      </c>
      <c r="C1014" s="400"/>
      <c r="D1014" s="80" t="s">
        <v>2313</v>
      </c>
      <c r="E1014" s="353">
        <v>1800</v>
      </c>
      <c r="F1014" s="352">
        <f t="shared" si="30"/>
        <v>1080</v>
      </c>
      <c r="G1014" s="352">
        <f t="shared" si="31"/>
        <v>900</v>
      </c>
    </row>
    <row r="1015" spans="1:7" s="129" customFormat="1" x14ac:dyDescent="0.2">
      <c r="A1015" s="289" t="s">
        <v>2314</v>
      </c>
      <c r="B1015" s="289" t="s">
        <v>2314</v>
      </c>
      <c r="C1015" s="405"/>
      <c r="D1015" s="80" t="s">
        <v>2315</v>
      </c>
      <c r="E1015" s="353">
        <v>3800</v>
      </c>
      <c r="F1015" s="352">
        <f t="shared" si="30"/>
        <v>2280</v>
      </c>
      <c r="G1015" s="352">
        <f t="shared" si="31"/>
        <v>1900</v>
      </c>
    </row>
    <row r="1016" spans="1:7" s="129" customFormat="1" ht="25.5" x14ac:dyDescent="0.2">
      <c r="A1016" s="715" t="s">
        <v>2316</v>
      </c>
      <c r="B1016" s="715" t="s">
        <v>2316</v>
      </c>
      <c r="C1016" s="703"/>
      <c r="D1016" s="80" t="s">
        <v>2317</v>
      </c>
      <c r="E1016" s="353">
        <v>1200</v>
      </c>
      <c r="F1016" s="352">
        <f t="shared" si="30"/>
        <v>720</v>
      </c>
      <c r="G1016" s="352">
        <f t="shared" si="31"/>
        <v>600</v>
      </c>
    </row>
    <row r="1017" spans="1:7" s="129" customFormat="1" x14ac:dyDescent="0.2">
      <c r="A1017" s="728"/>
      <c r="B1017" s="728"/>
      <c r="C1017" s="704"/>
      <c r="D1017" s="80" t="s">
        <v>2318</v>
      </c>
      <c r="E1017" s="353">
        <v>1500</v>
      </c>
      <c r="F1017" s="352">
        <f t="shared" si="30"/>
        <v>900</v>
      </c>
      <c r="G1017" s="352">
        <f t="shared" si="31"/>
        <v>750</v>
      </c>
    </row>
    <row r="1018" spans="1:7" s="129" customFormat="1" ht="25.5" x14ac:dyDescent="0.2">
      <c r="A1018" s="716"/>
      <c r="B1018" s="716"/>
      <c r="C1018" s="705"/>
      <c r="D1018" s="80" t="s">
        <v>2319</v>
      </c>
      <c r="E1018" s="353">
        <v>800</v>
      </c>
      <c r="F1018" s="352">
        <f t="shared" si="30"/>
        <v>480</v>
      </c>
      <c r="G1018" s="352">
        <f t="shared" si="31"/>
        <v>400</v>
      </c>
    </row>
    <row r="1019" spans="1:7" s="129" customFormat="1" ht="25.5" x14ac:dyDescent="0.2">
      <c r="A1019" s="286" t="s">
        <v>2320</v>
      </c>
      <c r="B1019" s="286" t="s">
        <v>2320</v>
      </c>
      <c r="C1019" s="287"/>
      <c r="D1019" s="80" t="s">
        <v>2321</v>
      </c>
      <c r="E1019" s="353">
        <v>1000</v>
      </c>
      <c r="F1019" s="352">
        <f t="shared" si="30"/>
        <v>600</v>
      </c>
      <c r="G1019" s="352">
        <f t="shared" si="31"/>
        <v>500</v>
      </c>
    </row>
    <row r="1020" spans="1:7" s="129" customFormat="1" ht="25.5" x14ac:dyDescent="0.2">
      <c r="A1020" s="715" t="s">
        <v>2322</v>
      </c>
      <c r="B1020" s="715" t="s">
        <v>2322</v>
      </c>
      <c r="C1020" s="711"/>
      <c r="D1020" s="80" t="s">
        <v>2323</v>
      </c>
      <c r="E1020" s="353">
        <v>1100</v>
      </c>
      <c r="F1020" s="352">
        <f t="shared" si="30"/>
        <v>660</v>
      </c>
      <c r="G1020" s="352">
        <f t="shared" si="31"/>
        <v>550</v>
      </c>
    </row>
    <row r="1021" spans="1:7" s="129" customFormat="1" x14ac:dyDescent="0.2">
      <c r="A1021" s="728"/>
      <c r="B1021" s="728"/>
      <c r="C1021" s="712"/>
      <c r="D1021" s="80" t="s">
        <v>2324</v>
      </c>
      <c r="E1021" s="353">
        <v>1000</v>
      </c>
      <c r="F1021" s="352">
        <f t="shared" si="30"/>
        <v>600</v>
      </c>
      <c r="G1021" s="352">
        <f t="shared" si="31"/>
        <v>500</v>
      </c>
    </row>
    <row r="1022" spans="1:7" s="129" customFormat="1" ht="25.5" x14ac:dyDescent="0.2">
      <c r="A1022" s="716"/>
      <c r="B1022" s="716"/>
      <c r="C1022" s="713"/>
      <c r="D1022" s="80" t="s">
        <v>2325</v>
      </c>
      <c r="E1022" s="353">
        <v>700</v>
      </c>
      <c r="F1022" s="352">
        <f t="shared" si="30"/>
        <v>420</v>
      </c>
      <c r="G1022" s="352">
        <f t="shared" si="31"/>
        <v>350</v>
      </c>
    </row>
    <row r="1023" spans="1:7" s="129" customFormat="1" ht="25.5" x14ac:dyDescent="0.2">
      <c r="A1023" s="715" t="s">
        <v>2326</v>
      </c>
      <c r="B1023" s="286" t="s">
        <v>2326</v>
      </c>
      <c r="C1023" s="393"/>
      <c r="D1023" s="288" t="s">
        <v>2327</v>
      </c>
      <c r="E1023" s="353">
        <v>700</v>
      </c>
      <c r="F1023" s="352">
        <f t="shared" si="30"/>
        <v>420</v>
      </c>
      <c r="G1023" s="352">
        <f t="shared" si="31"/>
        <v>350</v>
      </c>
    </row>
    <row r="1024" spans="1:7" s="129" customFormat="1" ht="26.25" x14ac:dyDescent="0.2">
      <c r="A1024" s="716"/>
      <c r="B1024" s="84"/>
      <c r="C1024" s="287"/>
      <c r="D1024" s="79" t="s">
        <v>8623</v>
      </c>
      <c r="E1024" s="353">
        <v>500</v>
      </c>
      <c r="F1024" s="352">
        <f t="shared" si="30"/>
        <v>300</v>
      </c>
      <c r="G1024" s="352">
        <f t="shared" si="31"/>
        <v>250</v>
      </c>
    </row>
    <row r="1025" spans="1:7" s="129" customFormat="1" x14ac:dyDescent="0.2">
      <c r="A1025" s="286" t="s">
        <v>2328</v>
      </c>
      <c r="B1025" s="286" t="s">
        <v>2328</v>
      </c>
      <c r="C1025" s="287"/>
      <c r="D1025" s="80" t="s">
        <v>2329</v>
      </c>
      <c r="E1025" s="353">
        <v>480</v>
      </c>
      <c r="F1025" s="352">
        <f t="shared" si="30"/>
        <v>288</v>
      </c>
      <c r="G1025" s="352">
        <f t="shared" si="31"/>
        <v>240</v>
      </c>
    </row>
    <row r="1026" spans="1:7" s="129" customFormat="1" x14ac:dyDescent="0.2">
      <c r="A1026" s="700" t="s">
        <v>2330</v>
      </c>
      <c r="B1026" s="700" t="s">
        <v>2330</v>
      </c>
      <c r="C1026" s="711"/>
      <c r="D1026" s="283" t="s">
        <v>2138</v>
      </c>
      <c r="E1026" s="353">
        <v>0</v>
      </c>
      <c r="F1026" s="352">
        <f t="shared" si="30"/>
        <v>0</v>
      </c>
      <c r="G1026" s="352">
        <f t="shared" si="31"/>
        <v>0</v>
      </c>
    </row>
    <row r="1027" spans="1:7" s="129" customFormat="1" x14ac:dyDescent="0.2">
      <c r="A1027" s="701"/>
      <c r="B1027" s="701"/>
      <c r="C1027" s="712"/>
      <c r="D1027" s="284" t="s">
        <v>2159</v>
      </c>
      <c r="E1027" s="353">
        <v>600</v>
      </c>
      <c r="F1027" s="352">
        <f t="shared" si="30"/>
        <v>360</v>
      </c>
      <c r="G1027" s="352">
        <f t="shared" si="31"/>
        <v>300</v>
      </c>
    </row>
    <row r="1028" spans="1:7" s="129" customFormat="1" x14ac:dyDescent="0.2">
      <c r="A1028" s="701"/>
      <c r="B1028" s="701"/>
      <c r="C1028" s="712"/>
      <c r="D1028" s="284" t="s">
        <v>2160</v>
      </c>
      <c r="E1028" s="353">
        <v>500</v>
      </c>
      <c r="F1028" s="352">
        <f t="shared" si="30"/>
        <v>300</v>
      </c>
      <c r="G1028" s="352">
        <f t="shared" si="31"/>
        <v>250</v>
      </c>
    </row>
    <row r="1029" spans="1:7" s="129" customFormat="1" x14ac:dyDescent="0.2">
      <c r="A1029" s="702"/>
      <c r="B1029" s="702"/>
      <c r="C1029" s="713"/>
      <c r="D1029" s="284" t="s">
        <v>2214</v>
      </c>
      <c r="E1029" s="353">
        <v>400</v>
      </c>
      <c r="F1029" s="352">
        <f t="shared" si="30"/>
        <v>240</v>
      </c>
      <c r="G1029" s="352">
        <f t="shared" si="31"/>
        <v>200</v>
      </c>
    </row>
    <row r="1030" spans="1:7" s="129" customFormat="1" x14ac:dyDescent="0.2">
      <c r="A1030" s="700" t="s">
        <v>2331</v>
      </c>
      <c r="B1030" s="700" t="s">
        <v>2331</v>
      </c>
      <c r="C1030" s="711"/>
      <c r="D1030" s="283" t="s">
        <v>2146</v>
      </c>
      <c r="E1030" s="353">
        <v>0</v>
      </c>
      <c r="F1030" s="352">
        <f t="shared" si="30"/>
        <v>0</v>
      </c>
      <c r="G1030" s="352">
        <f t="shared" si="31"/>
        <v>0</v>
      </c>
    </row>
    <row r="1031" spans="1:7" s="129" customFormat="1" x14ac:dyDescent="0.2">
      <c r="A1031" s="701"/>
      <c r="B1031" s="701"/>
      <c r="C1031" s="712"/>
      <c r="D1031" s="284" t="s">
        <v>2159</v>
      </c>
      <c r="E1031" s="353">
        <v>500</v>
      </c>
      <c r="F1031" s="352">
        <f t="shared" si="30"/>
        <v>300</v>
      </c>
      <c r="G1031" s="352">
        <f t="shared" si="31"/>
        <v>250</v>
      </c>
    </row>
    <row r="1032" spans="1:7" s="129" customFormat="1" x14ac:dyDescent="0.2">
      <c r="A1032" s="701"/>
      <c r="B1032" s="701"/>
      <c r="C1032" s="712"/>
      <c r="D1032" s="284" t="s">
        <v>2160</v>
      </c>
      <c r="E1032" s="353">
        <v>400</v>
      </c>
      <c r="F1032" s="352">
        <f t="shared" si="30"/>
        <v>240</v>
      </c>
      <c r="G1032" s="352">
        <f t="shared" si="31"/>
        <v>200</v>
      </c>
    </row>
    <row r="1033" spans="1:7" s="129" customFormat="1" x14ac:dyDescent="0.2">
      <c r="A1033" s="702"/>
      <c r="B1033" s="702"/>
      <c r="C1033" s="713"/>
      <c r="D1033" s="284" t="s">
        <v>2214</v>
      </c>
      <c r="E1033" s="353">
        <v>300</v>
      </c>
      <c r="F1033" s="352">
        <f t="shared" si="30"/>
        <v>180</v>
      </c>
      <c r="G1033" s="352">
        <f t="shared" si="31"/>
        <v>150</v>
      </c>
    </row>
    <row r="1034" spans="1:7" s="129" customFormat="1" ht="39" x14ac:dyDescent="0.2">
      <c r="A1034" s="700" t="s">
        <v>2332</v>
      </c>
      <c r="B1034" s="542"/>
      <c r="C1034" s="703" t="s">
        <v>83</v>
      </c>
      <c r="D1034" s="79" t="s">
        <v>8624</v>
      </c>
      <c r="E1034" s="353">
        <v>0</v>
      </c>
      <c r="F1034" s="352">
        <f t="shared" si="30"/>
        <v>0</v>
      </c>
      <c r="G1034" s="352">
        <f t="shared" si="31"/>
        <v>0</v>
      </c>
    </row>
    <row r="1035" spans="1:7" s="129" customFormat="1" ht="25.5" x14ac:dyDescent="0.2">
      <c r="A1035" s="702"/>
      <c r="B1035" s="544"/>
      <c r="C1035" s="705"/>
      <c r="D1035" s="137" t="s">
        <v>2333</v>
      </c>
      <c r="E1035" s="353">
        <v>1000</v>
      </c>
      <c r="F1035" s="352">
        <f t="shared" si="30"/>
        <v>600</v>
      </c>
      <c r="G1035" s="352">
        <f t="shared" si="31"/>
        <v>500</v>
      </c>
    </row>
    <row r="1036" spans="1:7" s="129" customFormat="1" ht="13.5" x14ac:dyDescent="0.2">
      <c r="A1036" s="392" t="s">
        <v>2334</v>
      </c>
      <c r="B1036" s="17"/>
      <c r="C1036" s="17"/>
      <c r="D1036" s="137" t="s">
        <v>8625</v>
      </c>
      <c r="E1036" s="353">
        <v>1400</v>
      </c>
      <c r="F1036" s="352">
        <f t="shared" ref="F1036:F1099" si="32">IFERROR(E1036*0.6,0)</f>
        <v>840</v>
      </c>
      <c r="G1036" s="352">
        <f t="shared" ref="G1036:G1099" si="33">IFERROR(E1036*0.5,0)</f>
        <v>700</v>
      </c>
    </row>
    <row r="1037" spans="1:7" s="129" customFormat="1" x14ac:dyDescent="0.2">
      <c r="A1037" s="292">
        <v>6</v>
      </c>
      <c r="B1037" s="292">
        <v>6</v>
      </c>
      <c r="C1037" s="400"/>
      <c r="D1037" s="283" t="s">
        <v>2335</v>
      </c>
      <c r="E1037" s="353"/>
      <c r="F1037" s="352">
        <f t="shared" si="32"/>
        <v>0</v>
      </c>
      <c r="G1037" s="352">
        <f t="shared" si="33"/>
        <v>0</v>
      </c>
    </row>
    <row r="1038" spans="1:7" s="129" customFormat="1" x14ac:dyDescent="0.2">
      <c r="A1038" s="700" t="s">
        <v>92</v>
      </c>
      <c r="B1038" s="700" t="s">
        <v>92</v>
      </c>
      <c r="C1038" s="400"/>
      <c r="D1038" s="80" t="s">
        <v>2336</v>
      </c>
      <c r="E1038" s="353">
        <v>5500</v>
      </c>
      <c r="F1038" s="352">
        <f t="shared" si="32"/>
        <v>3300</v>
      </c>
      <c r="G1038" s="352">
        <f t="shared" si="33"/>
        <v>2750</v>
      </c>
    </row>
    <row r="1039" spans="1:7" s="129" customFormat="1" ht="25.5" x14ac:dyDescent="0.2">
      <c r="A1039" s="702"/>
      <c r="B1039" s="702"/>
      <c r="C1039" s="400"/>
      <c r="D1039" s="137" t="s">
        <v>2337</v>
      </c>
      <c r="E1039" s="353">
        <v>6000</v>
      </c>
      <c r="F1039" s="352">
        <f t="shared" si="32"/>
        <v>3600</v>
      </c>
      <c r="G1039" s="352">
        <f t="shared" si="33"/>
        <v>3000</v>
      </c>
    </row>
    <row r="1040" spans="1:7" s="129" customFormat="1" ht="25.5" x14ac:dyDescent="0.2">
      <c r="A1040" s="700" t="s">
        <v>93</v>
      </c>
      <c r="B1040" s="700" t="s">
        <v>93</v>
      </c>
      <c r="C1040" s="703"/>
      <c r="D1040" s="78" t="s">
        <v>2338</v>
      </c>
      <c r="E1040" s="353">
        <v>1800</v>
      </c>
      <c r="F1040" s="352">
        <f t="shared" si="32"/>
        <v>1080</v>
      </c>
      <c r="G1040" s="352">
        <f t="shared" si="33"/>
        <v>900</v>
      </c>
    </row>
    <row r="1041" spans="1:7" s="129" customFormat="1" x14ac:dyDescent="0.2">
      <c r="A1041" s="702"/>
      <c r="B1041" s="702"/>
      <c r="C1041" s="705"/>
      <c r="D1041" s="78" t="s">
        <v>2339</v>
      </c>
      <c r="E1041" s="353">
        <v>1500</v>
      </c>
      <c r="F1041" s="352">
        <f t="shared" si="32"/>
        <v>900</v>
      </c>
      <c r="G1041" s="352">
        <f t="shared" si="33"/>
        <v>750</v>
      </c>
    </row>
    <row r="1042" spans="1:7" s="129" customFormat="1" ht="25.5" x14ac:dyDescent="0.2">
      <c r="A1042" s="700" t="s">
        <v>94</v>
      </c>
      <c r="B1042" s="700" t="s">
        <v>94</v>
      </c>
      <c r="C1042" s="703"/>
      <c r="D1042" s="80" t="s">
        <v>2340</v>
      </c>
      <c r="E1042" s="353">
        <v>1300</v>
      </c>
      <c r="F1042" s="352">
        <f t="shared" si="32"/>
        <v>780</v>
      </c>
      <c r="G1042" s="352">
        <f t="shared" si="33"/>
        <v>650</v>
      </c>
    </row>
    <row r="1043" spans="1:7" s="129" customFormat="1" x14ac:dyDescent="0.2">
      <c r="A1043" s="702"/>
      <c r="B1043" s="702"/>
      <c r="C1043" s="705"/>
      <c r="D1043" s="80" t="s">
        <v>2341</v>
      </c>
      <c r="E1043" s="353">
        <v>1000</v>
      </c>
      <c r="F1043" s="352">
        <f t="shared" si="32"/>
        <v>600</v>
      </c>
      <c r="G1043" s="352">
        <f t="shared" si="33"/>
        <v>500</v>
      </c>
    </row>
    <row r="1044" spans="1:7" s="129" customFormat="1" ht="25.5" x14ac:dyDescent="0.2">
      <c r="A1044" s="289" t="s">
        <v>1724</v>
      </c>
      <c r="B1044" s="289" t="s">
        <v>1724</v>
      </c>
      <c r="C1044" s="400"/>
      <c r="D1044" s="80" t="s">
        <v>2342</v>
      </c>
      <c r="E1044" s="353">
        <v>1000</v>
      </c>
      <c r="F1044" s="352">
        <f t="shared" si="32"/>
        <v>600</v>
      </c>
      <c r="G1044" s="352">
        <f t="shared" si="33"/>
        <v>500</v>
      </c>
    </row>
    <row r="1045" spans="1:7" s="129" customFormat="1" ht="13.5" x14ac:dyDescent="0.2">
      <c r="A1045" s="700" t="s">
        <v>1733</v>
      </c>
      <c r="B1045" s="700" t="s">
        <v>1733</v>
      </c>
      <c r="C1045" s="400"/>
      <c r="D1045" s="80" t="s">
        <v>8626</v>
      </c>
      <c r="E1045" s="353"/>
      <c r="F1045" s="352">
        <f t="shared" si="32"/>
        <v>0</v>
      </c>
      <c r="G1045" s="352">
        <f t="shared" si="33"/>
        <v>0</v>
      </c>
    </row>
    <row r="1046" spans="1:7" s="129" customFormat="1" x14ac:dyDescent="0.2">
      <c r="A1046" s="702"/>
      <c r="B1046" s="702"/>
      <c r="C1046" s="400"/>
      <c r="D1046" s="80" t="s">
        <v>7365</v>
      </c>
      <c r="E1046" s="353">
        <v>1000</v>
      </c>
      <c r="F1046" s="352">
        <f t="shared" si="32"/>
        <v>600</v>
      </c>
      <c r="G1046" s="352">
        <f t="shared" si="33"/>
        <v>500</v>
      </c>
    </row>
    <row r="1047" spans="1:7" s="129" customFormat="1" x14ac:dyDescent="0.2">
      <c r="A1047" s="700" t="s">
        <v>1752</v>
      </c>
      <c r="B1047" s="700" t="s">
        <v>1752</v>
      </c>
      <c r="C1047" s="703"/>
      <c r="D1047" s="283" t="s">
        <v>2138</v>
      </c>
      <c r="E1047" s="353"/>
      <c r="F1047" s="352">
        <f t="shared" si="32"/>
        <v>0</v>
      </c>
      <c r="G1047" s="352">
        <f t="shared" si="33"/>
        <v>0</v>
      </c>
    </row>
    <row r="1048" spans="1:7" s="129" customFormat="1" x14ac:dyDescent="0.2">
      <c r="A1048" s="701"/>
      <c r="B1048" s="701"/>
      <c r="C1048" s="704"/>
      <c r="D1048" s="284" t="s">
        <v>2159</v>
      </c>
      <c r="E1048" s="353">
        <v>700</v>
      </c>
      <c r="F1048" s="352">
        <f t="shared" si="32"/>
        <v>420</v>
      </c>
      <c r="G1048" s="352">
        <f t="shared" si="33"/>
        <v>350</v>
      </c>
    </row>
    <row r="1049" spans="1:7" s="129" customFormat="1" x14ac:dyDescent="0.2">
      <c r="A1049" s="701"/>
      <c r="B1049" s="701"/>
      <c r="C1049" s="704"/>
      <c r="D1049" s="284" t="s">
        <v>2160</v>
      </c>
      <c r="E1049" s="353">
        <v>600</v>
      </c>
      <c r="F1049" s="352">
        <f t="shared" si="32"/>
        <v>360</v>
      </c>
      <c r="G1049" s="352">
        <f t="shared" si="33"/>
        <v>300</v>
      </c>
    </row>
    <row r="1050" spans="1:7" s="129" customFormat="1" x14ac:dyDescent="0.2">
      <c r="A1050" s="702"/>
      <c r="B1050" s="702"/>
      <c r="C1050" s="705"/>
      <c r="D1050" s="78" t="s">
        <v>2142</v>
      </c>
      <c r="E1050" s="353">
        <v>500</v>
      </c>
      <c r="F1050" s="352">
        <f t="shared" si="32"/>
        <v>300</v>
      </c>
      <c r="G1050" s="352">
        <f t="shared" si="33"/>
        <v>250</v>
      </c>
    </row>
    <row r="1051" spans="1:7" s="129" customFormat="1" x14ac:dyDescent="0.2">
      <c r="A1051" s="700" t="s">
        <v>1809</v>
      </c>
      <c r="B1051" s="700" t="s">
        <v>1809</v>
      </c>
      <c r="C1051" s="703"/>
      <c r="D1051" s="283" t="s">
        <v>2146</v>
      </c>
      <c r="E1051" s="353"/>
      <c r="F1051" s="352">
        <f t="shared" si="32"/>
        <v>0</v>
      </c>
      <c r="G1051" s="352">
        <f t="shared" si="33"/>
        <v>0</v>
      </c>
    </row>
    <row r="1052" spans="1:7" s="129" customFormat="1" x14ac:dyDescent="0.2">
      <c r="A1052" s="701"/>
      <c r="B1052" s="701"/>
      <c r="C1052" s="704"/>
      <c r="D1052" s="284" t="s">
        <v>2159</v>
      </c>
      <c r="E1052" s="353">
        <v>600</v>
      </c>
      <c r="F1052" s="352">
        <f t="shared" si="32"/>
        <v>360</v>
      </c>
      <c r="G1052" s="352">
        <f t="shared" si="33"/>
        <v>300</v>
      </c>
    </row>
    <row r="1053" spans="1:7" s="129" customFormat="1" x14ac:dyDescent="0.2">
      <c r="A1053" s="701"/>
      <c r="B1053" s="701"/>
      <c r="C1053" s="704"/>
      <c r="D1053" s="284" t="s">
        <v>2160</v>
      </c>
      <c r="E1053" s="353">
        <v>500</v>
      </c>
      <c r="F1053" s="352">
        <f t="shared" si="32"/>
        <v>300</v>
      </c>
      <c r="G1053" s="352">
        <f t="shared" si="33"/>
        <v>250</v>
      </c>
    </row>
    <row r="1054" spans="1:7" s="129" customFormat="1" x14ac:dyDescent="0.2">
      <c r="A1054" s="702"/>
      <c r="B1054" s="702"/>
      <c r="C1054" s="705"/>
      <c r="D1054" s="78" t="s">
        <v>2142</v>
      </c>
      <c r="E1054" s="353">
        <v>400</v>
      </c>
      <c r="F1054" s="352">
        <f t="shared" si="32"/>
        <v>240</v>
      </c>
      <c r="G1054" s="352">
        <f t="shared" si="33"/>
        <v>200</v>
      </c>
    </row>
    <row r="1055" spans="1:7" s="129" customFormat="1" ht="13.5" x14ac:dyDescent="0.2">
      <c r="A1055" s="289" t="s">
        <v>3235</v>
      </c>
      <c r="B1055" s="289"/>
      <c r="C1055" s="406"/>
      <c r="D1055" s="79" t="s">
        <v>8627</v>
      </c>
      <c r="E1055" s="353">
        <v>2000</v>
      </c>
      <c r="F1055" s="352">
        <f t="shared" si="32"/>
        <v>1200</v>
      </c>
      <c r="G1055" s="352">
        <f t="shared" si="33"/>
        <v>1000</v>
      </c>
    </row>
    <row r="1056" spans="1:7" s="129" customFormat="1" x14ac:dyDescent="0.2">
      <c r="A1056" s="292">
        <v>7</v>
      </c>
      <c r="B1056" s="292">
        <v>7</v>
      </c>
      <c r="C1056" s="400">
        <v>3</v>
      </c>
      <c r="D1056" s="81" t="s">
        <v>2343</v>
      </c>
      <c r="E1056" s="353">
        <v>0</v>
      </c>
      <c r="F1056" s="352">
        <f t="shared" si="32"/>
        <v>0</v>
      </c>
      <c r="G1056" s="352">
        <f t="shared" si="33"/>
        <v>0</v>
      </c>
    </row>
    <row r="1057" spans="1:7" s="129" customFormat="1" x14ac:dyDescent="0.2">
      <c r="A1057" s="700" t="s">
        <v>95</v>
      </c>
      <c r="B1057" s="700" t="s">
        <v>95</v>
      </c>
      <c r="C1057" s="703"/>
      <c r="D1057" s="80" t="s">
        <v>2344</v>
      </c>
      <c r="E1057" s="353">
        <v>5500</v>
      </c>
      <c r="F1057" s="352">
        <f t="shared" si="32"/>
        <v>3300</v>
      </c>
      <c r="G1057" s="352">
        <f t="shared" si="33"/>
        <v>2750</v>
      </c>
    </row>
    <row r="1058" spans="1:7" s="129" customFormat="1" ht="25.5" x14ac:dyDescent="0.2">
      <c r="A1058" s="702"/>
      <c r="B1058" s="702"/>
      <c r="C1058" s="705"/>
      <c r="D1058" s="80" t="s">
        <v>2345</v>
      </c>
      <c r="E1058" s="353">
        <v>6000</v>
      </c>
      <c r="F1058" s="352">
        <f t="shared" si="32"/>
        <v>3600</v>
      </c>
      <c r="G1058" s="352">
        <f t="shared" si="33"/>
        <v>3000</v>
      </c>
    </row>
    <row r="1059" spans="1:7" s="129" customFormat="1" x14ac:dyDescent="0.2">
      <c r="A1059" s="286" t="s">
        <v>96</v>
      </c>
      <c r="B1059" s="286" t="s">
        <v>96</v>
      </c>
      <c r="C1059" s="400"/>
      <c r="D1059" s="80" t="s">
        <v>2346</v>
      </c>
      <c r="E1059" s="353">
        <v>1300</v>
      </c>
      <c r="F1059" s="352">
        <f t="shared" si="32"/>
        <v>780</v>
      </c>
      <c r="G1059" s="352">
        <f t="shared" si="33"/>
        <v>650</v>
      </c>
    </row>
    <row r="1060" spans="1:7" s="129" customFormat="1" ht="25.5" x14ac:dyDescent="0.2">
      <c r="A1060" s="715" t="s">
        <v>97</v>
      </c>
      <c r="B1060" s="715" t="s">
        <v>97</v>
      </c>
      <c r="C1060" s="757"/>
      <c r="D1060" s="80" t="s">
        <v>2347</v>
      </c>
      <c r="E1060" s="353">
        <v>1000</v>
      </c>
      <c r="F1060" s="352">
        <f t="shared" si="32"/>
        <v>600</v>
      </c>
      <c r="G1060" s="352">
        <f t="shared" si="33"/>
        <v>500</v>
      </c>
    </row>
    <row r="1061" spans="1:7" s="129" customFormat="1" x14ac:dyDescent="0.2">
      <c r="A1061" s="716"/>
      <c r="B1061" s="716"/>
      <c r="C1061" s="758"/>
      <c r="D1061" s="80" t="s">
        <v>2348</v>
      </c>
      <c r="E1061" s="353">
        <v>760</v>
      </c>
      <c r="F1061" s="352">
        <f t="shared" si="32"/>
        <v>456</v>
      </c>
      <c r="G1061" s="352">
        <f t="shared" si="33"/>
        <v>380</v>
      </c>
    </row>
    <row r="1062" spans="1:7" s="129" customFormat="1" ht="25.5" x14ac:dyDescent="0.2">
      <c r="A1062" s="286" t="s">
        <v>138</v>
      </c>
      <c r="B1062" s="286" t="s">
        <v>138</v>
      </c>
      <c r="C1062" s="400"/>
      <c r="D1062" s="80" t="s">
        <v>2349</v>
      </c>
      <c r="E1062" s="353">
        <v>1000</v>
      </c>
      <c r="F1062" s="352">
        <f t="shared" si="32"/>
        <v>600</v>
      </c>
      <c r="G1062" s="352">
        <f t="shared" si="33"/>
        <v>500</v>
      </c>
    </row>
    <row r="1063" spans="1:7" s="129" customFormat="1" ht="25.5" x14ac:dyDescent="0.2">
      <c r="A1063" s="715" t="s">
        <v>139</v>
      </c>
      <c r="B1063" s="715" t="s">
        <v>139</v>
      </c>
      <c r="C1063" s="711"/>
      <c r="D1063" s="80" t="s">
        <v>2350</v>
      </c>
      <c r="E1063" s="353">
        <v>1300</v>
      </c>
      <c r="F1063" s="352">
        <f t="shared" si="32"/>
        <v>780</v>
      </c>
      <c r="G1063" s="352">
        <f t="shared" si="33"/>
        <v>650</v>
      </c>
    </row>
    <row r="1064" spans="1:7" s="129" customFormat="1" x14ac:dyDescent="0.2">
      <c r="A1064" s="716"/>
      <c r="B1064" s="716"/>
      <c r="C1064" s="713"/>
      <c r="D1064" s="80" t="s">
        <v>2351</v>
      </c>
      <c r="E1064" s="353">
        <v>1100</v>
      </c>
      <c r="F1064" s="352">
        <f t="shared" si="32"/>
        <v>660</v>
      </c>
      <c r="G1064" s="352">
        <f t="shared" si="33"/>
        <v>550</v>
      </c>
    </row>
    <row r="1065" spans="1:7" s="129" customFormat="1" x14ac:dyDescent="0.2">
      <c r="A1065" s="289" t="s">
        <v>140</v>
      </c>
      <c r="B1065" s="289" t="s">
        <v>140</v>
      </c>
      <c r="C1065" s="287"/>
      <c r="D1065" s="78" t="s">
        <v>2352</v>
      </c>
      <c r="E1065" s="353">
        <v>1100</v>
      </c>
      <c r="F1065" s="352">
        <f t="shared" si="32"/>
        <v>660</v>
      </c>
      <c r="G1065" s="352">
        <f t="shared" si="33"/>
        <v>550</v>
      </c>
    </row>
    <row r="1066" spans="1:7" s="129" customFormat="1" x14ac:dyDescent="0.2">
      <c r="A1066" s="289" t="s">
        <v>2353</v>
      </c>
      <c r="B1066" s="289" t="s">
        <v>2353</v>
      </c>
      <c r="C1066" s="287"/>
      <c r="D1066" s="78" t="s">
        <v>2354</v>
      </c>
      <c r="E1066" s="353">
        <v>800</v>
      </c>
      <c r="F1066" s="352">
        <f t="shared" si="32"/>
        <v>480</v>
      </c>
      <c r="G1066" s="352">
        <f t="shared" si="33"/>
        <v>400</v>
      </c>
    </row>
    <row r="1067" spans="1:7" s="129" customFormat="1" x14ac:dyDescent="0.2">
      <c r="A1067" s="700" t="s">
        <v>2355</v>
      </c>
      <c r="B1067" s="700" t="s">
        <v>2355</v>
      </c>
      <c r="C1067" s="711"/>
      <c r="D1067" s="283" t="s">
        <v>2138</v>
      </c>
      <c r="E1067" s="353">
        <v>0</v>
      </c>
      <c r="F1067" s="352">
        <f t="shared" si="32"/>
        <v>0</v>
      </c>
      <c r="G1067" s="352">
        <f t="shared" si="33"/>
        <v>0</v>
      </c>
    </row>
    <row r="1068" spans="1:7" s="129" customFormat="1" x14ac:dyDescent="0.2">
      <c r="A1068" s="701"/>
      <c r="B1068" s="701"/>
      <c r="C1068" s="712"/>
      <c r="D1068" s="284" t="s">
        <v>2159</v>
      </c>
      <c r="E1068" s="353">
        <v>700</v>
      </c>
      <c r="F1068" s="352">
        <f t="shared" si="32"/>
        <v>420</v>
      </c>
      <c r="G1068" s="352">
        <f t="shared" si="33"/>
        <v>350</v>
      </c>
    </row>
    <row r="1069" spans="1:7" s="129" customFormat="1" x14ac:dyDescent="0.2">
      <c r="A1069" s="701"/>
      <c r="B1069" s="701"/>
      <c r="C1069" s="712"/>
      <c r="D1069" s="284" t="s">
        <v>2160</v>
      </c>
      <c r="E1069" s="353">
        <v>600</v>
      </c>
      <c r="F1069" s="352">
        <f t="shared" si="32"/>
        <v>360</v>
      </c>
      <c r="G1069" s="352">
        <f t="shared" si="33"/>
        <v>300</v>
      </c>
    </row>
    <row r="1070" spans="1:7" s="129" customFormat="1" x14ac:dyDescent="0.2">
      <c r="A1070" s="702"/>
      <c r="B1070" s="702"/>
      <c r="C1070" s="713"/>
      <c r="D1070" s="78" t="s">
        <v>2142</v>
      </c>
      <c r="E1070" s="353">
        <v>500</v>
      </c>
      <c r="F1070" s="352">
        <f t="shared" si="32"/>
        <v>300</v>
      </c>
      <c r="G1070" s="352">
        <f t="shared" si="33"/>
        <v>250</v>
      </c>
    </row>
    <row r="1071" spans="1:7" s="129" customFormat="1" x14ac:dyDescent="0.2">
      <c r="A1071" s="700" t="s">
        <v>2356</v>
      </c>
      <c r="B1071" s="700" t="s">
        <v>2356</v>
      </c>
      <c r="C1071" s="703"/>
      <c r="D1071" s="283" t="s">
        <v>2146</v>
      </c>
      <c r="E1071" s="353"/>
      <c r="F1071" s="352">
        <f t="shared" si="32"/>
        <v>0</v>
      </c>
      <c r="G1071" s="352">
        <f t="shared" si="33"/>
        <v>0</v>
      </c>
    </row>
    <row r="1072" spans="1:7" s="129" customFormat="1" x14ac:dyDescent="0.2">
      <c r="A1072" s="701"/>
      <c r="B1072" s="701"/>
      <c r="C1072" s="704"/>
      <c r="D1072" s="284" t="s">
        <v>2159</v>
      </c>
      <c r="E1072" s="353">
        <v>600</v>
      </c>
      <c r="F1072" s="352">
        <f t="shared" si="32"/>
        <v>360</v>
      </c>
      <c r="G1072" s="352">
        <f t="shared" si="33"/>
        <v>300</v>
      </c>
    </row>
    <row r="1073" spans="1:7" s="129" customFormat="1" x14ac:dyDescent="0.2">
      <c r="A1073" s="701"/>
      <c r="B1073" s="701"/>
      <c r="C1073" s="704"/>
      <c r="D1073" s="284" t="s">
        <v>2160</v>
      </c>
      <c r="E1073" s="353">
        <v>500</v>
      </c>
      <c r="F1073" s="352">
        <f t="shared" si="32"/>
        <v>300</v>
      </c>
      <c r="G1073" s="352">
        <f t="shared" si="33"/>
        <v>250</v>
      </c>
    </row>
    <row r="1074" spans="1:7" s="129" customFormat="1" x14ac:dyDescent="0.2">
      <c r="A1074" s="702"/>
      <c r="B1074" s="702"/>
      <c r="C1074" s="705"/>
      <c r="D1074" s="78" t="s">
        <v>2142</v>
      </c>
      <c r="E1074" s="353">
        <v>400</v>
      </c>
      <c r="F1074" s="352">
        <f t="shared" si="32"/>
        <v>240</v>
      </c>
      <c r="G1074" s="352">
        <f t="shared" si="33"/>
        <v>200</v>
      </c>
    </row>
    <row r="1075" spans="1:7" s="129" customFormat="1" ht="25.5" x14ac:dyDescent="0.2">
      <c r="A1075" s="289" t="s">
        <v>2357</v>
      </c>
      <c r="B1075" s="289"/>
      <c r="C1075" s="400" t="s">
        <v>84</v>
      </c>
      <c r="D1075" s="137" t="s">
        <v>7931</v>
      </c>
      <c r="E1075" s="353">
        <v>1000</v>
      </c>
      <c r="F1075" s="352">
        <f t="shared" si="32"/>
        <v>600</v>
      </c>
      <c r="G1075" s="352">
        <f t="shared" si="33"/>
        <v>500</v>
      </c>
    </row>
    <row r="1076" spans="1:7" s="129" customFormat="1" x14ac:dyDescent="0.2">
      <c r="A1076" s="292">
        <v>8</v>
      </c>
      <c r="B1076" s="292">
        <v>8</v>
      </c>
      <c r="C1076" s="400"/>
      <c r="D1076" s="145" t="s">
        <v>2358</v>
      </c>
      <c r="E1076" s="353">
        <v>0</v>
      </c>
      <c r="F1076" s="352">
        <f t="shared" si="32"/>
        <v>0</v>
      </c>
      <c r="G1076" s="352">
        <f t="shared" si="33"/>
        <v>0</v>
      </c>
    </row>
    <row r="1077" spans="1:7" s="129" customFormat="1" ht="26.25" x14ac:dyDescent="0.2">
      <c r="A1077" s="715" t="s">
        <v>98</v>
      </c>
      <c r="B1077" s="715" t="s">
        <v>98</v>
      </c>
      <c r="C1077" s="407"/>
      <c r="D1077" s="137" t="s">
        <v>8628</v>
      </c>
      <c r="E1077" s="353">
        <v>0</v>
      </c>
      <c r="F1077" s="352">
        <f t="shared" si="32"/>
        <v>0</v>
      </c>
      <c r="G1077" s="352">
        <f t="shared" si="33"/>
        <v>0</v>
      </c>
    </row>
    <row r="1078" spans="1:7" s="129" customFormat="1" ht="25.5" x14ac:dyDescent="0.2">
      <c r="A1078" s="728"/>
      <c r="B1078" s="728"/>
      <c r="C1078" s="401"/>
      <c r="D1078" s="80" t="s">
        <v>7932</v>
      </c>
      <c r="E1078" s="353">
        <v>4800</v>
      </c>
      <c r="F1078" s="352">
        <f t="shared" si="32"/>
        <v>2880</v>
      </c>
      <c r="G1078" s="352">
        <f t="shared" si="33"/>
        <v>2400</v>
      </c>
    </row>
    <row r="1079" spans="1:7" s="129" customFormat="1" ht="25.5" x14ac:dyDescent="0.2">
      <c r="A1079" s="716"/>
      <c r="B1079" s="716"/>
      <c r="C1079" s="406"/>
      <c r="D1079" s="80" t="s">
        <v>2359</v>
      </c>
      <c r="E1079" s="353">
        <v>5500</v>
      </c>
      <c r="F1079" s="352">
        <f t="shared" si="32"/>
        <v>3300</v>
      </c>
      <c r="G1079" s="352">
        <f t="shared" si="33"/>
        <v>2750</v>
      </c>
    </row>
    <row r="1080" spans="1:7" s="129" customFormat="1" ht="25.5" x14ac:dyDescent="0.2">
      <c r="A1080" s="754" t="s">
        <v>99</v>
      </c>
      <c r="B1080" s="293" t="s">
        <v>99</v>
      </c>
      <c r="C1080" s="401"/>
      <c r="D1080" s="80" t="s">
        <v>2360</v>
      </c>
      <c r="E1080" s="353">
        <v>4500</v>
      </c>
      <c r="F1080" s="352">
        <f t="shared" si="32"/>
        <v>2700</v>
      </c>
      <c r="G1080" s="352">
        <f t="shared" si="33"/>
        <v>2250</v>
      </c>
    </row>
    <row r="1081" spans="1:7" s="129" customFormat="1" ht="13.5" x14ac:dyDescent="0.2">
      <c r="A1081" s="755"/>
      <c r="B1081" s="294"/>
      <c r="C1081" s="401"/>
      <c r="D1081" s="78" t="s">
        <v>8629</v>
      </c>
      <c r="E1081" s="353">
        <v>5000</v>
      </c>
      <c r="F1081" s="352">
        <f t="shared" si="32"/>
        <v>3000</v>
      </c>
      <c r="G1081" s="352">
        <f t="shared" si="33"/>
        <v>2500</v>
      </c>
    </row>
    <row r="1082" spans="1:7" s="129" customFormat="1" x14ac:dyDescent="0.2">
      <c r="A1082" s="294" t="s">
        <v>100</v>
      </c>
      <c r="B1082" s="294" t="s">
        <v>100</v>
      </c>
      <c r="C1082" s="287"/>
      <c r="D1082" s="80" t="s">
        <v>2361</v>
      </c>
      <c r="E1082" s="353">
        <v>1500</v>
      </c>
      <c r="F1082" s="352">
        <f t="shared" si="32"/>
        <v>900</v>
      </c>
      <c r="G1082" s="352">
        <f t="shared" si="33"/>
        <v>750</v>
      </c>
    </row>
    <row r="1083" spans="1:7" s="129" customFormat="1" ht="26.25" x14ac:dyDescent="0.2">
      <c r="A1083" s="754" t="s">
        <v>101</v>
      </c>
      <c r="B1083" s="754" t="s">
        <v>101</v>
      </c>
      <c r="C1083" s="287"/>
      <c r="D1083" s="80" t="s">
        <v>8630</v>
      </c>
      <c r="E1083" s="353">
        <v>0</v>
      </c>
      <c r="F1083" s="352">
        <f t="shared" si="32"/>
        <v>0</v>
      </c>
      <c r="G1083" s="352">
        <f t="shared" si="33"/>
        <v>0</v>
      </c>
    </row>
    <row r="1084" spans="1:7" s="129" customFormat="1" ht="25.5" x14ac:dyDescent="0.2">
      <c r="A1084" s="756"/>
      <c r="B1084" s="756"/>
      <c r="C1084" s="287"/>
      <c r="D1084" s="80" t="s">
        <v>8631</v>
      </c>
      <c r="E1084" s="353">
        <v>1500</v>
      </c>
      <c r="F1084" s="352">
        <f t="shared" si="32"/>
        <v>900</v>
      </c>
      <c r="G1084" s="352">
        <f t="shared" si="33"/>
        <v>750</v>
      </c>
    </row>
    <row r="1085" spans="1:7" s="129" customFormat="1" ht="26.25" x14ac:dyDescent="0.2">
      <c r="A1085" s="756"/>
      <c r="B1085" s="756"/>
      <c r="C1085" s="287"/>
      <c r="D1085" s="80" t="s">
        <v>8632</v>
      </c>
      <c r="E1085" s="353">
        <v>0</v>
      </c>
      <c r="F1085" s="352">
        <f t="shared" si="32"/>
        <v>0</v>
      </c>
      <c r="G1085" s="352">
        <f t="shared" si="33"/>
        <v>0</v>
      </c>
    </row>
    <row r="1086" spans="1:7" s="129" customFormat="1" ht="25.5" x14ac:dyDescent="0.2">
      <c r="A1086" s="755"/>
      <c r="B1086" s="755"/>
      <c r="C1086" s="408"/>
      <c r="D1086" s="80" t="s">
        <v>7933</v>
      </c>
      <c r="E1086" s="353">
        <v>1900</v>
      </c>
      <c r="F1086" s="352">
        <f t="shared" si="32"/>
        <v>1140</v>
      </c>
      <c r="G1086" s="352">
        <f t="shared" si="33"/>
        <v>950</v>
      </c>
    </row>
    <row r="1087" spans="1:7" s="129" customFormat="1" x14ac:dyDescent="0.2">
      <c r="A1087" s="286" t="s">
        <v>102</v>
      </c>
      <c r="B1087" s="286" t="s">
        <v>102</v>
      </c>
      <c r="C1087" s="408"/>
      <c r="D1087" s="80" t="s">
        <v>2362</v>
      </c>
      <c r="E1087" s="353">
        <v>1500</v>
      </c>
      <c r="F1087" s="352">
        <f t="shared" si="32"/>
        <v>900</v>
      </c>
      <c r="G1087" s="352">
        <f t="shared" si="33"/>
        <v>750</v>
      </c>
    </row>
    <row r="1088" spans="1:7" s="129" customFormat="1" ht="25.5" x14ac:dyDescent="0.2">
      <c r="A1088" s="286" t="s">
        <v>103</v>
      </c>
      <c r="B1088" s="286" t="s">
        <v>103</v>
      </c>
      <c r="C1088" s="408"/>
      <c r="D1088" s="80" t="s">
        <v>2363</v>
      </c>
      <c r="E1088" s="353">
        <v>1500</v>
      </c>
      <c r="F1088" s="352">
        <f t="shared" si="32"/>
        <v>900</v>
      </c>
      <c r="G1088" s="352">
        <f t="shared" si="33"/>
        <v>750</v>
      </c>
    </row>
    <row r="1089" spans="1:7" s="129" customFormat="1" x14ac:dyDescent="0.2">
      <c r="A1089" s="286" t="s">
        <v>2364</v>
      </c>
      <c r="B1089" s="286" t="s">
        <v>2364</v>
      </c>
      <c r="C1089" s="408"/>
      <c r="D1089" s="80" t="s">
        <v>2365</v>
      </c>
      <c r="E1089" s="353">
        <v>1500</v>
      </c>
      <c r="F1089" s="352">
        <f t="shared" si="32"/>
        <v>900</v>
      </c>
      <c r="G1089" s="352">
        <f t="shared" si="33"/>
        <v>750</v>
      </c>
    </row>
    <row r="1090" spans="1:7" s="129" customFormat="1" ht="27" x14ac:dyDescent="0.2">
      <c r="A1090" s="715" t="s">
        <v>2366</v>
      </c>
      <c r="B1090" s="751" t="s">
        <v>2366</v>
      </c>
      <c r="C1090" s="408"/>
      <c r="D1090" s="80" t="s">
        <v>8633</v>
      </c>
      <c r="E1090" s="353">
        <v>0</v>
      </c>
      <c r="F1090" s="352">
        <f t="shared" si="32"/>
        <v>0</v>
      </c>
      <c r="G1090" s="352">
        <f t="shared" si="33"/>
        <v>0</v>
      </c>
    </row>
    <row r="1091" spans="1:7" s="129" customFormat="1" x14ac:dyDescent="0.2">
      <c r="A1091" s="716"/>
      <c r="B1091" s="752"/>
      <c r="C1091" s="408"/>
      <c r="D1091" s="80" t="s">
        <v>7934</v>
      </c>
      <c r="E1091" s="353">
        <v>1200</v>
      </c>
      <c r="F1091" s="352">
        <f t="shared" si="32"/>
        <v>720</v>
      </c>
      <c r="G1091" s="352">
        <f t="shared" si="33"/>
        <v>600</v>
      </c>
    </row>
    <row r="1092" spans="1:7" s="129" customFormat="1" ht="26.25" x14ac:dyDescent="0.2">
      <c r="A1092" s="715" t="s">
        <v>2367</v>
      </c>
      <c r="B1092" s="751" t="s">
        <v>2367</v>
      </c>
      <c r="C1092" s="408"/>
      <c r="D1092" s="79" t="s">
        <v>8634</v>
      </c>
      <c r="E1092" s="353">
        <v>0</v>
      </c>
      <c r="F1092" s="352">
        <f t="shared" si="32"/>
        <v>0</v>
      </c>
      <c r="G1092" s="352">
        <f t="shared" si="33"/>
        <v>0</v>
      </c>
    </row>
    <row r="1093" spans="1:7" s="129" customFormat="1" x14ac:dyDescent="0.2">
      <c r="A1093" s="716"/>
      <c r="B1093" s="752"/>
      <c r="C1093" s="287"/>
      <c r="D1093" s="79" t="s">
        <v>7366</v>
      </c>
      <c r="E1093" s="353">
        <v>1300</v>
      </c>
      <c r="F1093" s="352">
        <f t="shared" si="32"/>
        <v>780</v>
      </c>
      <c r="G1093" s="352">
        <f t="shared" si="33"/>
        <v>650</v>
      </c>
    </row>
    <row r="1094" spans="1:7" s="129" customFormat="1" x14ac:dyDescent="0.2">
      <c r="A1094" s="286" t="s">
        <v>2368</v>
      </c>
      <c r="B1094" s="286" t="s">
        <v>2368</v>
      </c>
      <c r="C1094" s="287"/>
      <c r="D1094" s="80" t="s">
        <v>2369</v>
      </c>
      <c r="E1094" s="353">
        <v>1200</v>
      </c>
      <c r="F1094" s="352">
        <f t="shared" si="32"/>
        <v>720</v>
      </c>
      <c r="G1094" s="352">
        <f t="shared" si="33"/>
        <v>600</v>
      </c>
    </row>
    <row r="1095" spans="1:7" s="129" customFormat="1" ht="26.25" x14ac:dyDescent="0.2">
      <c r="A1095" s="747" t="s">
        <v>2370</v>
      </c>
      <c r="B1095" s="749" t="s">
        <v>2370</v>
      </c>
      <c r="C1095" s="287"/>
      <c r="D1095" s="79" t="s">
        <v>8635</v>
      </c>
      <c r="E1095" s="353">
        <v>0</v>
      </c>
      <c r="F1095" s="352">
        <f t="shared" si="32"/>
        <v>0</v>
      </c>
      <c r="G1095" s="352">
        <f t="shared" si="33"/>
        <v>0</v>
      </c>
    </row>
    <row r="1096" spans="1:7" s="129" customFormat="1" x14ac:dyDescent="0.2">
      <c r="A1096" s="748"/>
      <c r="B1096" s="750"/>
      <c r="C1096" s="287"/>
      <c r="D1096" s="79" t="s">
        <v>7935</v>
      </c>
      <c r="E1096" s="353">
        <v>1500</v>
      </c>
      <c r="F1096" s="352">
        <f t="shared" si="32"/>
        <v>900</v>
      </c>
      <c r="G1096" s="352">
        <f t="shared" si="33"/>
        <v>750</v>
      </c>
    </row>
    <row r="1097" spans="1:7" s="129" customFormat="1" x14ac:dyDescent="0.2">
      <c r="A1097" s="295" t="s">
        <v>2371</v>
      </c>
      <c r="B1097" s="295" t="s">
        <v>2371</v>
      </c>
      <c r="C1097" s="287"/>
      <c r="D1097" s="80" t="s">
        <v>2372</v>
      </c>
      <c r="E1097" s="353">
        <v>1500</v>
      </c>
      <c r="F1097" s="352">
        <f t="shared" si="32"/>
        <v>900</v>
      </c>
      <c r="G1097" s="352">
        <f t="shared" si="33"/>
        <v>750</v>
      </c>
    </row>
    <row r="1098" spans="1:7" s="129" customFormat="1" x14ac:dyDescent="0.2">
      <c r="A1098" s="295" t="s">
        <v>2373</v>
      </c>
      <c r="B1098" s="295" t="s">
        <v>2373</v>
      </c>
      <c r="C1098" s="287"/>
      <c r="D1098" s="80" t="s">
        <v>2374</v>
      </c>
      <c r="E1098" s="353">
        <v>1500</v>
      </c>
      <c r="F1098" s="352">
        <f t="shared" si="32"/>
        <v>900</v>
      </c>
      <c r="G1098" s="352">
        <f t="shared" si="33"/>
        <v>750</v>
      </c>
    </row>
    <row r="1099" spans="1:7" s="129" customFormat="1" x14ac:dyDescent="0.2">
      <c r="A1099" s="747" t="s">
        <v>2375</v>
      </c>
      <c r="B1099" s="747" t="s">
        <v>2375</v>
      </c>
      <c r="C1099" s="287"/>
      <c r="D1099" s="81" t="s">
        <v>2376</v>
      </c>
      <c r="E1099" s="353">
        <v>0</v>
      </c>
      <c r="F1099" s="352">
        <f t="shared" si="32"/>
        <v>0</v>
      </c>
      <c r="G1099" s="352">
        <f t="shared" si="33"/>
        <v>0</v>
      </c>
    </row>
    <row r="1100" spans="1:7" s="129" customFormat="1" x14ac:dyDescent="0.2">
      <c r="A1100" s="753"/>
      <c r="B1100" s="753"/>
      <c r="C1100" s="296"/>
      <c r="D1100" s="80" t="s">
        <v>2377</v>
      </c>
      <c r="E1100" s="353">
        <v>1500</v>
      </c>
      <c r="F1100" s="352">
        <f t="shared" ref="F1100:F1163" si="34">IFERROR(E1100*0.6,0)</f>
        <v>900</v>
      </c>
      <c r="G1100" s="352">
        <f t="shared" ref="G1100:G1163" si="35">IFERROR(E1100*0.5,0)</f>
        <v>750</v>
      </c>
    </row>
    <row r="1101" spans="1:7" s="129" customFormat="1" x14ac:dyDescent="0.2">
      <c r="A1101" s="748"/>
      <c r="B1101" s="748"/>
      <c r="C1101" s="296"/>
      <c r="D1101" s="80" t="s">
        <v>2378</v>
      </c>
      <c r="E1101" s="353">
        <v>1200</v>
      </c>
      <c r="F1101" s="352">
        <f t="shared" si="34"/>
        <v>720</v>
      </c>
      <c r="G1101" s="352">
        <f t="shared" si="35"/>
        <v>600</v>
      </c>
    </row>
    <row r="1102" spans="1:7" s="129" customFormat="1" ht="26.25" x14ac:dyDescent="0.2">
      <c r="A1102" s="747" t="s">
        <v>2379</v>
      </c>
      <c r="B1102" s="749" t="s">
        <v>2379</v>
      </c>
      <c r="C1102" s="296"/>
      <c r="D1102" s="80" t="s">
        <v>8636</v>
      </c>
      <c r="E1102" s="353">
        <v>0</v>
      </c>
      <c r="F1102" s="352">
        <f t="shared" si="34"/>
        <v>0</v>
      </c>
      <c r="G1102" s="352">
        <f t="shared" si="35"/>
        <v>0</v>
      </c>
    </row>
    <row r="1103" spans="1:7" s="129" customFormat="1" ht="25.5" x14ac:dyDescent="0.2">
      <c r="A1103" s="748"/>
      <c r="B1103" s="750"/>
      <c r="C1103" s="296"/>
      <c r="D1103" s="80" t="s">
        <v>7936</v>
      </c>
      <c r="E1103" s="353">
        <v>1200</v>
      </c>
      <c r="F1103" s="352">
        <f t="shared" si="34"/>
        <v>720</v>
      </c>
      <c r="G1103" s="352">
        <f t="shared" si="35"/>
        <v>600</v>
      </c>
    </row>
    <row r="1104" spans="1:7" s="129" customFormat="1" ht="26.25" x14ac:dyDescent="0.2">
      <c r="A1104" s="747" t="s">
        <v>2380</v>
      </c>
      <c r="B1104" s="749" t="s">
        <v>2380</v>
      </c>
      <c r="C1104" s="296"/>
      <c r="D1104" s="80" t="s">
        <v>8637</v>
      </c>
      <c r="E1104" s="353">
        <v>0</v>
      </c>
      <c r="F1104" s="352">
        <f t="shared" si="34"/>
        <v>0</v>
      </c>
      <c r="G1104" s="352">
        <f t="shared" si="35"/>
        <v>0</v>
      </c>
    </row>
    <row r="1105" spans="1:7" s="129" customFormat="1" ht="25.5" x14ac:dyDescent="0.2">
      <c r="A1105" s="748"/>
      <c r="B1105" s="750"/>
      <c r="C1105" s="296"/>
      <c r="D1105" s="80" t="s">
        <v>7937</v>
      </c>
      <c r="E1105" s="353">
        <v>1200</v>
      </c>
      <c r="F1105" s="352">
        <f t="shared" si="34"/>
        <v>720</v>
      </c>
      <c r="G1105" s="352">
        <f t="shared" si="35"/>
        <v>600</v>
      </c>
    </row>
    <row r="1106" spans="1:7" s="129" customFormat="1" x14ac:dyDescent="0.2">
      <c r="A1106" s="295" t="s">
        <v>2381</v>
      </c>
      <c r="B1106" s="297" t="s">
        <v>2381</v>
      </c>
      <c r="C1106" s="296"/>
      <c r="D1106" s="284" t="s">
        <v>2382</v>
      </c>
      <c r="E1106" s="353">
        <v>1200</v>
      </c>
      <c r="F1106" s="352">
        <f t="shared" si="34"/>
        <v>720</v>
      </c>
      <c r="G1106" s="352">
        <f t="shared" si="35"/>
        <v>600</v>
      </c>
    </row>
    <row r="1107" spans="1:7" s="129" customFormat="1" ht="25.5" x14ac:dyDescent="0.2">
      <c r="A1107" s="295" t="s">
        <v>2383</v>
      </c>
      <c r="B1107" s="297" t="s">
        <v>2383</v>
      </c>
      <c r="C1107" s="296"/>
      <c r="D1107" s="284" t="s">
        <v>2384</v>
      </c>
      <c r="E1107" s="353">
        <v>1200</v>
      </c>
      <c r="F1107" s="352">
        <f t="shared" si="34"/>
        <v>720</v>
      </c>
      <c r="G1107" s="352">
        <f t="shared" si="35"/>
        <v>600</v>
      </c>
    </row>
    <row r="1108" spans="1:7" s="129" customFormat="1" ht="25.5" x14ac:dyDescent="0.2">
      <c r="A1108" s="205" t="s">
        <v>2385</v>
      </c>
      <c r="B1108" s="297" t="s">
        <v>2385</v>
      </c>
      <c r="C1108" s="296"/>
      <c r="D1108" s="78" t="s">
        <v>2386</v>
      </c>
      <c r="E1108" s="353">
        <v>1500</v>
      </c>
      <c r="F1108" s="352">
        <f t="shared" si="34"/>
        <v>900</v>
      </c>
      <c r="G1108" s="352">
        <f t="shared" si="35"/>
        <v>750</v>
      </c>
    </row>
    <row r="1109" spans="1:7" s="129" customFormat="1" ht="26.25" x14ac:dyDescent="0.2">
      <c r="A1109" s="205" t="s">
        <v>2387</v>
      </c>
      <c r="B1109" s="297" t="s">
        <v>2387</v>
      </c>
      <c r="C1109" s="296"/>
      <c r="D1109" s="80" t="s">
        <v>8638</v>
      </c>
      <c r="E1109" s="353"/>
      <c r="F1109" s="352">
        <f t="shared" si="34"/>
        <v>0</v>
      </c>
      <c r="G1109" s="352">
        <f t="shared" si="35"/>
        <v>0</v>
      </c>
    </row>
    <row r="1110" spans="1:7" s="129" customFormat="1" x14ac:dyDescent="0.2">
      <c r="A1110" s="700" t="s">
        <v>2388</v>
      </c>
      <c r="B1110" s="700" t="s">
        <v>2388</v>
      </c>
      <c r="C1110" s="736"/>
      <c r="D1110" s="283" t="s">
        <v>2138</v>
      </c>
      <c r="E1110" s="353">
        <v>0</v>
      </c>
      <c r="F1110" s="352">
        <f t="shared" si="34"/>
        <v>0</v>
      </c>
      <c r="G1110" s="352">
        <f t="shared" si="35"/>
        <v>0</v>
      </c>
    </row>
    <row r="1111" spans="1:7" s="129" customFormat="1" x14ac:dyDescent="0.2">
      <c r="A1111" s="701"/>
      <c r="B1111" s="701"/>
      <c r="C1111" s="737"/>
      <c r="D1111" s="284" t="s">
        <v>2159</v>
      </c>
      <c r="E1111" s="353">
        <v>820</v>
      </c>
      <c r="F1111" s="352">
        <f t="shared" si="34"/>
        <v>492</v>
      </c>
      <c r="G1111" s="352">
        <f t="shared" si="35"/>
        <v>410</v>
      </c>
    </row>
    <row r="1112" spans="1:7" s="129" customFormat="1" x14ac:dyDescent="0.2">
      <c r="A1112" s="701"/>
      <c r="B1112" s="701"/>
      <c r="C1112" s="737"/>
      <c r="D1112" s="284" t="s">
        <v>2160</v>
      </c>
      <c r="E1112" s="353">
        <v>680</v>
      </c>
      <c r="F1112" s="352">
        <f t="shared" si="34"/>
        <v>408</v>
      </c>
      <c r="G1112" s="352">
        <f t="shared" si="35"/>
        <v>340</v>
      </c>
    </row>
    <row r="1113" spans="1:7" s="129" customFormat="1" x14ac:dyDescent="0.2">
      <c r="A1113" s="702"/>
      <c r="B1113" s="702"/>
      <c r="C1113" s="738"/>
      <c r="D1113" s="78" t="s">
        <v>2214</v>
      </c>
      <c r="E1113" s="353">
        <v>550</v>
      </c>
      <c r="F1113" s="352">
        <f t="shared" si="34"/>
        <v>330</v>
      </c>
      <c r="G1113" s="352">
        <f t="shared" si="35"/>
        <v>275</v>
      </c>
    </row>
    <row r="1114" spans="1:7" s="129" customFormat="1" x14ac:dyDescent="0.2">
      <c r="A1114" s="700" t="s">
        <v>2389</v>
      </c>
      <c r="B1114" s="700" t="s">
        <v>2389</v>
      </c>
      <c r="C1114" s="703"/>
      <c r="D1114" s="283" t="s">
        <v>2146</v>
      </c>
      <c r="E1114" s="353">
        <v>0</v>
      </c>
      <c r="F1114" s="352">
        <f t="shared" si="34"/>
        <v>0</v>
      </c>
      <c r="G1114" s="352">
        <f t="shared" si="35"/>
        <v>0</v>
      </c>
    </row>
    <row r="1115" spans="1:7" s="129" customFormat="1" x14ac:dyDescent="0.2">
      <c r="A1115" s="701"/>
      <c r="B1115" s="701"/>
      <c r="C1115" s="704"/>
      <c r="D1115" s="284" t="s">
        <v>2159</v>
      </c>
      <c r="E1115" s="353">
        <v>700</v>
      </c>
      <c r="F1115" s="352">
        <f t="shared" si="34"/>
        <v>420</v>
      </c>
      <c r="G1115" s="352">
        <f t="shared" si="35"/>
        <v>350</v>
      </c>
    </row>
    <row r="1116" spans="1:7" s="129" customFormat="1" x14ac:dyDescent="0.2">
      <c r="A1116" s="701"/>
      <c r="B1116" s="701"/>
      <c r="C1116" s="704"/>
      <c r="D1116" s="284" t="s">
        <v>2160</v>
      </c>
      <c r="E1116" s="353">
        <v>560</v>
      </c>
      <c r="F1116" s="352">
        <f t="shared" si="34"/>
        <v>336</v>
      </c>
      <c r="G1116" s="352">
        <f t="shared" si="35"/>
        <v>280</v>
      </c>
    </row>
    <row r="1117" spans="1:7" s="129" customFormat="1" x14ac:dyDescent="0.2">
      <c r="A1117" s="702"/>
      <c r="B1117" s="702"/>
      <c r="C1117" s="705"/>
      <c r="D1117" s="78" t="s">
        <v>2214</v>
      </c>
      <c r="E1117" s="353">
        <v>450</v>
      </c>
      <c r="F1117" s="352">
        <f t="shared" si="34"/>
        <v>270</v>
      </c>
      <c r="G1117" s="352">
        <f t="shared" si="35"/>
        <v>225</v>
      </c>
    </row>
    <row r="1118" spans="1:7" s="129" customFormat="1" ht="26.25" x14ac:dyDescent="0.2">
      <c r="A1118" s="289" t="s">
        <v>7750</v>
      </c>
      <c r="B1118" s="289"/>
      <c r="C1118" s="406"/>
      <c r="D1118" s="137" t="s">
        <v>8639</v>
      </c>
      <c r="E1118" s="353">
        <v>1500</v>
      </c>
      <c r="F1118" s="352">
        <f t="shared" si="34"/>
        <v>900</v>
      </c>
      <c r="G1118" s="352">
        <f t="shared" si="35"/>
        <v>750</v>
      </c>
    </row>
    <row r="1119" spans="1:7" s="129" customFormat="1" x14ac:dyDescent="0.2">
      <c r="A1119" s="292">
        <v>9</v>
      </c>
      <c r="B1119" s="292">
        <v>9</v>
      </c>
      <c r="C1119" s="400"/>
      <c r="D1119" s="283" t="s">
        <v>2390</v>
      </c>
      <c r="E1119" s="353">
        <v>0</v>
      </c>
      <c r="F1119" s="352">
        <f t="shared" si="34"/>
        <v>0</v>
      </c>
      <c r="G1119" s="352">
        <f t="shared" si="35"/>
        <v>0</v>
      </c>
    </row>
    <row r="1120" spans="1:7" s="129" customFormat="1" ht="26.25" x14ac:dyDescent="0.2">
      <c r="A1120" s="700" t="s">
        <v>105</v>
      </c>
      <c r="B1120" s="700" t="s">
        <v>105</v>
      </c>
      <c r="C1120" s="407"/>
      <c r="D1120" s="79" t="s">
        <v>8640</v>
      </c>
      <c r="E1120" s="353">
        <v>0</v>
      </c>
      <c r="F1120" s="352">
        <f t="shared" si="34"/>
        <v>0</v>
      </c>
      <c r="G1120" s="352">
        <f t="shared" si="35"/>
        <v>0</v>
      </c>
    </row>
    <row r="1121" spans="1:7" s="129" customFormat="1" ht="25.5" x14ac:dyDescent="0.2">
      <c r="A1121" s="701"/>
      <c r="B1121" s="701"/>
      <c r="C1121" s="703"/>
      <c r="D1121" s="288" t="s">
        <v>7938</v>
      </c>
      <c r="E1121" s="353">
        <v>7000</v>
      </c>
      <c r="F1121" s="352">
        <f t="shared" si="34"/>
        <v>4200</v>
      </c>
      <c r="G1121" s="352">
        <f t="shared" si="35"/>
        <v>3500</v>
      </c>
    </row>
    <row r="1122" spans="1:7" s="129" customFormat="1" x14ac:dyDescent="0.2">
      <c r="A1122" s="702"/>
      <c r="B1122" s="702"/>
      <c r="C1122" s="705"/>
      <c r="D1122" s="80" t="s">
        <v>2391</v>
      </c>
      <c r="E1122" s="353">
        <v>6200</v>
      </c>
      <c r="F1122" s="352">
        <f t="shared" si="34"/>
        <v>3720</v>
      </c>
      <c r="G1122" s="352">
        <f t="shared" si="35"/>
        <v>3100</v>
      </c>
    </row>
    <row r="1123" spans="1:7" s="129" customFormat="1" ht="26.25" x14ac:dyDescent="0.2">
      <c r="A1123" s="700" t="s">
        <v>106</v>
      </c>
      <c r="B1123" s="700" t="s">
        <v>106</v>
      </c>
      <c r="C1123" s="406"/>
      <c r="D1123" s="78" t="s">
        <v>8641</v>
      </c>
      <c r="E1123" s="353">
        <v>0</v>
      </c>
      <c r="F1123" s="352">
        <f t="shared" si="34"/>
        <v>0</v>
      </c>
      <c r="G1123" s="352">
        <f t="shared" si="35"/>
        <v>0</v>
      </c>
    </row>
    <row r="1124" spans="1:7" s="129" customFormat="1" x14ac:dyDescent="0.2">
      <c r="A1124" s="702"/>
      <c r="B1124" s="702"/>
      <c r="C1124" s="400"/>
      <c r="D1124" s="78" t="s">
        <v>7939</v>
      </c>
      <c r="E1124" s="353">
        <v>3000</v>
      </c>
      <c r="F1124" s="352">
        <f t="shared" si="34"/>
        <v>1800</v>
      </c>
      <c r="G1124" s="352">
        <f t="shared" si="35"/>
        <v>1500</v>
      </c>
    </row>
    <row r="1125" spans="1:7" s="129" customFormat="1" ht="26.25" x14ac:dyDescent="0.2">
      <c r="A1125" s="700" t="s">
        <v>1867</v>
      </c>
      <c r="B1125" s="700" t="s">
        <v>1867</v>
      </c>
      <c r="C1125" s="400"/>
      <c r="D1125" s="78" t="s">
        <v>8642</v>
      </c>
      <c r="E1125" s="353">
        <v>0</v>
      </c>
      <c r="F1125" s="352">
        <f t="shared" si="34"/>
        <v>0</v>
      </c>
      <c r="G1125" s="352">
        <f t="shared" si="35"/>
        <v>0</v>
      </c>
    </row>
    <row r="1126" spans="1:7" s="129" customFormat="1" ht="25.5" x14ac:dyDescent="0.2">
      <c r="A1126" s="702"/>
      <c r="B1126" s="702"/>
      <c r="C1126" s="401"/>
      <c r="D1126" s="78" t="s">
        <v>7940</v>
      </c>
      <c r="E1126" s="353">
        <v>3000</v>
      </c>
      <c r="F1126" s="352">
        <f t="shared" si="34"/>
        <v>1800</v>
      </c>
      <c r="G1126" s="352">
        <f t="shared" si="35"/>
        <v>1500</v>
      </c>
    </row>
    <row r="1127" spans="1:7" s="129" customFormat="1" ht="26.25" x14ac:dyDescent="0.2">
      <c r="A1127" s="700" t="s">
        <v>1881</v>
      </c>
      <c r="B1127" s="700" t="s">
        <v>1881</v>
      </c>
      <c r="C1127" s="401"/>
      <c r="D1127" s="78" t="s">
        <v>8643</v>
      </c>
      <c r="E1127" s="353">
        <v>0</v>
      </c>
      <c r="F1127" s="352">
        <f t="shared" si="34"/>
        <v>0</v>
      </c>
      <c r="G1127" s="352">
        <f t="shared" si="35"/>
        <v>0</v>
      </c>
    </row>
    <row r="1128" spans="1:7" s="129" customFormat="1" ht="25.5" x14ac:dyDescent="0.2">
      <c r="A1128" s="702"/>
      <c r="B1128" s="702"/>
      <c r="C1128" s="400"/>
      <c r="D1128" s="78" t="s">
        <v>7941</v>
      </c>
      <c r="E1128" s="353">
        <v>2200</v>
      </c>
      <c r="F1128" s="352">
        <f t="shared" si="34"/>
        <v>1320</v>
      </c>
      <c r="G1128" s="352">
        <f t="shared" si="35"/>
        <v>1100</v>
      </c>
    </row>
    <row r="1129" spans="1:7" s="129" customFormat="1" ht="26.25" x14ac:dyDescent="0.2">
      <c r="A1129" s="700" t="s">
        <v>2392</v>
      </c>
      <c r="B1129" s="700" t="s">
        <v>2392</v>
      </c>
      <c r="C1129" s="400"/>
      <c r="D1129" s="78" t="s">
        <v>8644</v>
      </c>
      <c r="E1129" s="353">
        <v>0</v>
      </c>
      <c r="F1129" s="352">
        <f t="shared" si="34"/>
        <v>0</v>
      </c>
      <c r="G1129" s="352">
        <f t="shared" si="35"/>
        <v>0</v>
      </c>
    </row>
    <row r="1130" spans="1:7" s="129" customFormat="1" x14ac:dyDescent="0.2">
      <c r="A1130" s="702"/>
      <c r="B1130" s="702"/>
      <c r="C1130" s="400"/>
      <c r="D1130" s="80" t="s">
        <v>7942</v>
      </c>
      <c r="E1130" s="353">
        <v>1500</v>
      </c>
      <c r="F1130" s="352">
        <f t="shared" si="34"/>
        <v>900</v>
      </c>
      <c r="G1130" s="352">
        <f t="shared" si="35"/>
        <v>750</v>
      </c>
    </row>
    <row r="1131" spans="1:7" s="129" customFormat="1" ht="26.25" x14ac:dyDescent="0.2">
      <c r="A1131" s="700" t="s">
        <v>2393</v>
      </c>
      <c r="B1131" s="700" t="s">
        <v>2393</v>
      </c>
      <c r="C1131" s="400"/>
      <c r="D1131" s="80" t="s">
        <v>8645</v>
      </c>
      <c r="E1131" s="353">
        <v>0</v>
      </c>
      <c r="F1131" s="352">
        <f t="shared" si="34"/>
        <v>0</v>
      </c>
      <c r="G1131" s="352">
        <f t="shared" si="35"/>
        <v>0</v>
      </c>
    </row>
    <row r="1132" spans="1:7" s="129" customFormat="1" ht="25.5" x14ac:dyDescent="0.2">
      <c r="A1132" s="702"/>
      <c r="B1132" s="702"/>
      <c r="C1132" s="400"/>
      <c r="D1132" s="78" t="s">
        <v>7943</v>
      </c>
      <c r="E1132" s="353">
        <v>1500</v>
      </c>
      <c r="F1132" s="352">
        <f t="shared" si="34"/>
        <v>900</v>
      </c>
      <c r="G1132" s="352">
        <f t="shared" si="35"/>
        <v>750</v>
      </c>
    </row>
    <row r="1133" spans="1:7" s="129" customFormat="1" ht="26.25" x14ac:dyDescent="0.2">
      <c r="A1133" s="700" t="s">
        <v>2394</v>
      </c>
      <c r="B1133" s="700" t="s">
        <v>2394</v>
      </c>
      <c r="C1133" s="400"/>
      <c r="D1133" s="288" t="s">
        <v>8646</v>
      </c>
      <c r="E1133" s="353">
        <v>0</v>
      </c>
      <c r="F1133" s="352">
        <f t="shared" si="34"/>
        <v>0</v>
      </c>
      <c r="G1133" s="352">
        <f t="shared" si="35"/>
        <v>0</v>
      </c>
    </row>
    <row r="1134" spans="1:7" s="129" customFormat="1" ht="25.5" x14ac:dyDescent="0.2">
      <c r="A1134" s="702"/>
      <c r="B1134" s="702"/>
      <c r="C1134" s="400"/>
      <c r="D1134" s="288" t="s">
        <v>2395</v>
      </c>
      <c r="E1134" s="353">
        <v>2800</v>
      </c>
      <c r="F1134" s="352">
        <f t="shared" si="34"/>
        <v>1680</v>
      </c>
      <c r="G1134" s="352">
        <f t="shared" si="35"/>
        <v>1400</v>
      </c>
    </row>
    <row r="1135" spans="1:7" s="129" customFormat="1" ht="26.25" x14ac:dyDescent="0.2">
      <c r="A1135" s="700" t="s">
        <v>2396</v>
      </c>
      <c r="B1135" s="700" t="s">
        <v>2396</v>
      </c>
      <c r="C1135" s="400"/>
      <c r="D1135" s="288" t="s">
        <v>8647</v>
      </c>
      <c r="E1135" s="353">
        <v>0</v>
      </c>
      <c r="F1135" s="352">
        <f t="shared" si="34"/>
        <v>0</v>
      </c>
      <c r="G1135" s="352">
        <f t="shared" si="35"/>
        <v>0</v>
      </c>
    </row>
    <row r="1136" spans="1:7" s="129" customFormat="1" ht="25.5" x14ac:dyDescent="0.2">
      <c r="A1136" s="702"/>
      <c r="B1136" s="702"/>
      <c r="C1136" s="400"/>
      <c r="D1136" s="78" t="s">
        <v>7944</v>
      </c>
      <c r="E1136" s="353">
        <v>2800</v>
      </c>
      <c r="F1136" s="352">
        <f t="shared" si="34"/>
        <v>1680</v>
      </c>
      <c r="G1136" s="352">
        <f t="shared" si="35"/>
        <v>1400</v>
      </c>
    </row>
    <row r="1137" spans="1:7" s="129" customFormat="1" ht="26.25" x14ac:dyDescent="0.2">
      <c r="A1137" s="700" t="s">
        <v>2397</v>
      </c>
      <c r="B1137" s="700" t="s">
        <v>2397</v>
      </c>
      <c r="C1137" s="400"/>
      <c r="D1137" s="78" t="s">
        <v>8648</v>
      </c>
      <c r="E1137" s="353">
        <v>0</v>
      </c>
      <c r="F1137" s="352">
        <f t="shared" si="34"/>
        <v>0</v>
      </c>
      <c r="G1137" s="352">
        <f t="shared" si="35"/>
        <v>0</v>
      </c>
    </row>
    <row r="1138" spans="1:7" s="129" customFormat="1" ht="25.5" x14ac:dyDescent="0.2">
      <c r="A1138" s="701"/>
      <c r="B1138" s="701"/>
      <c r="C1138" s="400"/>
      <c r="D1138" s="78" t="s">
        <v>7945</v>
      </c>
      <c r="E1138" s="353">
        <v>2100</v>
      </c>
      <c r="F1138" s="352">
        <f t="shared" si="34"/>
        <v>1260</v>
      </c>
      <c r="G1138" s="352">
        <f t="shared" si="35"/>
        <v>1050</v>
      </c>
    </row>
    <row r="1139" spans="1:7" s="129" customFormat="1" x14ac:dyDescent="0.2">
      <c r="A1139" s="702"/>
      <c r="B1139" s="702"/>
      <c r="C1139" s="400"/>
      <c r="D1139" s="78" t="s">
        <v>2398</v>
      </c>
      <c r="E1139" s="353">
        <v>1800</v>
      </c>
      <c r="F1139" s="352">
        <f t="shared" si="34"/>
        <v>1080</v>
      </c>
      <c r="G1139" s="352">
        <f t="shared" si="35"/>
        <v>900</v>
      </c>
    </row>
    <row r="1140" spans="1:7" s="129" customFormat="1" x14ac:dyDescent="0.2">
      <c r="A1140" s="700" t="s">
        <v>2399</v>
      </c>
      <c r="B1140" s="700" t="s">
        <v>2399</v>
      </c>
      <c r="C1140" s="703"/>
      <c r="D1140" s="283" t="s">
        <v>2138</v>
      </c>
      <c r="E1140" s="353">
        <v>0</v>
      </c>
      <c r="F1140" s="352">
        <f t="shared" si="34"/>
        <v>0</v>
      </c>
      <c r="G1140" s="352">
        <f t="shared" si="35"/>
        <v>0</v>
      </c>
    </row>
    <row r="1141" spans="1:7" s="129" customFormat="1" x14ac:dyDescent="0.2">
      <c r="A1141" s="701"/>
      <c r="B1141" s="701"/>
      <c r="C1141" s="704"/>
      <c r="D1141" s="284" t="s">
        <v>2159</v>
      </c>
      <c r="E1141" s="353">
        <v>1200</v>
      </c>
      <c r="F1141" s="352">
        <f t="shared" si="34"/>
        <v>720</v>
      </c>
      <c r="G1141" s="352">
        <f t="shared" si="35"/>
        <v>600</v>
      </c>
    </row>
    <row r="1142" spans="1:7" s="129" customFormat="1" x14ac:dyDescent="0.2">
      <c r="A1142" s="701"/>
      <c r="B1142" s="701"/>
      <c r="C1142" s="704"/>
      <c r="D1142" s="284" t="s">
        <v>2160</v>
      </c>
      <c r="E1142" s="353">
        <v>1100</v>
      </c>
      <c r="F1142" s="352">
        <f t="shared" si="34"/>
        <v>660</v>
      </c>
      <c r="G1142" s="352">
        <f t="shared" si="35"/>
        <v>550</v>
      </c>
    </row>
    <row r="1143" spans="1:7" s="129" customFormat="1" x14ac:dyDescent="0.2">
      <c r="A1143" s="702"/>
      <c r="B1143" s="702"/>
      <c r="C1143" s="705"/>
      <c r="D1143" s="284" t="s">
        <v>2214</v>
      </c>
      <c r="E1143" s="353">
        <v>850</v>
      </c>
      <c r="F1143" s="352">
        <f t="shared" si="34"/>
        <v>510</v>
      </c>
      <c r="G1143" s="352">
        <f t="shared" si="35"/>
        <v>425</v>
      </c>
    </row>
    <row r="1144" spans="1:7" s="129" customFormat="1" x14ac:dyDescent="0.2">
      <c r="A1144" s="700" t="s">
        <v>2400</v>
      </c>
      <c r="B1144" s="700" t="s">
        <v>2400</v>
      </c>
      <c r="C1144" s="703"/>
      <c r="D1144" s="283" t="s">
        <v>2146</v>
      </c>
      <c r="E1144" s="353">
        <v>0</v>
      </c>
      <c r="F1144" s="352">
        <f t="shared" si="34"/>
        <v>0</v>
      </c>
      <c r="G1144" s="352">
        <f t="shared" si="35"/>
        <v>0</v>
      </c>
    </row>
    <row r="1145" spans="1:7" s="129" customFormat="1" x14ac:dyDescent="0.2">
      <c r="A1145" s="701"/>
      <c r="B1145" s="701"/>
      <c r="C1145" s="704"/>
      <c r="D1145" s="284" t="s">
        <v>2159</v>
      </c>
      <c r="E1145" s="353">
        <v>1100</v>
      </c>
      <c r="F1145" s="352">
        <f t="shared" si="34"/>
        <v>660</v>
      </c>
      <c r="G1145" s="352">
        <f t="shared" si="35"/>
        <v>550</v>
      </c>
    </row>
    <row r="1146" spans="1:7" s="129" customFormat="1" x14ac:dyDescent="0.2">
      <c r="A1146" s="701"/>
      <c r="B1146" s="701"/>
      <c r="C1146" s="704"/>
      <c r="D1146" s="284" t="s">
        <v>2160</v>
      </c>
      <c r="E1146" s="353">
        <v>880</v>
      </c>
      <c r="F1146" s="352">
        <f t="shared" si="34"/>
        <v>528</v>
      </c>
      <c r="G1146" s="352">
        <f t="shared" si="35"/>
        <v>440</v>
      </c>
    </row>
    <row r="1147" spans="1:7" s="129" customFormat="1" x14ac:dyDescent="0.2">
      <c r="A1147" s="702"/>
      <c r="B1147" s="702"/>
      <c r="C1147" s="705"/>
      <c r="D1147" s="284" t="s">
        <v>2214</v>
      </c>
      <c r="E1147" s="353">
        <v>700</v>
      </c>
      <c r="F1147" s="352">
        <f t="shared" si="34"/>
        <v>420</v>
      </c>
      <c r="G1147" s="352">
        <f t="shared" si="35"/>
        <v>350</v>
      </c>
    </row>
    <row r="1148" spans="1:7" s="129" customFormat="1" ht="13.5" x14ac:dyDescent="0.2">
      <c r="A1148" s="289" t="s">
        <v>2937</v>
      </c>
      <c r="B1148" s="289"/>
      <c r="C1148" s="406"/>
      <c r="D1148" s="78" t="s">
        <v>8649</v>
      </c>
      <c r="E1148" s="353">
        <v>1800</v>
      </c>
      <c r="F1148" s="352">
        <f t="shared" si="34"/>
        <v>1080</v>
      </c>
      <c r="G1148" s="352">
        <f t="shared" si="35"/>
        <v>900</v>
      </c>
    </row>
    <row r="1149" spans="1:7" s="129" customFormat="1" ht="26.25" x14ac:dyDescent="0.2">
      <c r="A1149" s="289" t="s">
        <v>2938</v>
      </c>
      <c r="B1149" s="289"/>
      <c r="C1149" s="406"/>
      <c r="D1149" s="78" t="s">
        <v>8650</v>
      </c>
      <c r="E1149" s="353">
        <v>1500</v>
      </c>
      <c r="F1149" s="352">
        <f t="shared" si="34"/>
        <v>900</v>
      </c>
      <c r="G1149" s="352">
        <f t="shared" si="35"/>
        <v>750</v>
      </c>
    </row>
    <row r="1150" spans="1:7" s="129" customFormat="1" ht="39" x14ac:dyDescent="0.2">
      <c r="A1150" s="289" t="s">
        <v>3343</v>
      </c>
      <c r="B1150" s="289"/>
      <c r="C1150" s="406"/>
      <c r="D1150" s="78" t="s">
        <v>8651</v>
      </c>
      <c r="E1150" s="353">
        <v>1300</v>
      </c>
      <c r="F1150" s="352">
        <f t="shared" si="34"/>
        <v>780</v>
      </c>
      <c r="G1150" s="352">
        <f t="shared" si="35"/>
        <v>650</v>
      </c>
    </row>
    <row r="1151" spans="1:7" s="129" customFormat="1" ht="26.25" x14ac:dyDescent="0.2">
      <c r="A1151" s="289" t="s">
        <v>3345</v>
      </c>
      <c r="B1151" s="289"/>
      <c r="C1151" s="406"/>
      <c r="D1151" s="78" t="s">
        <v>8652</v>
      </c>
      <c r="E1151" s="353">
        <v>1500</v>
      </c>
      <c r="F1151" s="352">
        <f t="shared" si="34"/>
        <v>900</v>
      </c>
      <c r="G1151" s="352">
        <f t="shared" si="35"/>
        <v>750</v>
      </c>
    </row>
    <row r="1152" spans="1:7" s="129" customFormat="1" x14ac:dyDescent="0.2">
      <c r="A1152" s="292">
        <v>10</v>
      </c>
      <c r="B1152" s="292">
        <v>10</v>
      </c>
      <c r="C1152" s="400"/>
      <c r="D1152" s="283" t="s">
        <v>2401</v>
      </c>
      <c r="E1152" s="353">
        <v>0</v>
      </c>
      <c r="F1152" s="352">
        <f t="shared" si="34"/>
        <v>0</v>
      </c>
      <c r="G1152" s="352">
        <f t="shared" si="35"/>
        <v>0</v>
      </c>
    </row>
    <row r="1153" spans="1:7" s="129" customFormat="1" ht="13.5" x14ac:dyDescent="0.2">
      <c r="A1153" s="700" t="s">
        <v>107</v>
      </c>
      <c r="B1153" s="744" t="s">
        <v>107</v>
      </c>
      <c r="C1153" s="407"/>
      <c r="D1153" s="283" t="s">
        <v>8653</v>
      </c>
      <c r="E1153" s="353">
        <v>0</v>
      </c>
      <c r="F1153" s="352">
        <f t="shared" si="34"/>
        <v>0</v>
      </c>
      <c r="G1153" s="352">
        <f t="shared" si="35"/>
        <v>0</v>
      </c>
    </row>
    <row r="1154" spans="1:7" s="129" customFormat="1" ht="25.5" x14ac:dyDescent="0.2">
      <c r="A1154" s="701"/>
      <c r="B1154" s="745"/>
      <c r="C1154" s="407"/>
      <c r="D1154" s="78" t="s">
        <v>7946</v>
      </c>
      <c r="E1154" s="353">
        <v>5400</v>
      </c>
      <c r="F1154" s="352">
        <f t="shared" si="34"/>
        <v>3240</v>
      </c>
      <c r="G1154" s="352">
        <f t="shared" si="35"/>
        <v>2700</v>
      </c>
    </row>
    <row r="1155" spans="1:7" s="129" customFormat="1" x14ac:dyDescent="0.2">
      <c r="A1155" s="702"/>
      <c r="B1155" s="746"/>
      <c r="C1155" s="407"/>
      <c r="D1155" s="78" t="s">
        <v>2402</v>
      </c>
      <c r="E1155" s="353">
        <v>4700</v>
      </c>
      <c r="F1155" s="352">
        <f t="shared" si="34"/>
        <v>2820</v>
      </c>
      <c r="G1155" s="352">
        <f t="shared" si="35"/>
        <v>2350</v>
      </c>
    </row>
    <row r="1156" spans="1:7" s="129" customFormat="1" ht="27" x14ac:dyDescent="0.2">
      <c r="A1156" s="700" t="s">
        <v>108</v>
      </c>
      <c r="B1156" s="700" t="s">
        <v>108</v>
      </c>
      <c r="C1156" s="407"/>
      <c r="D1156" s="78" t="s">
        <v>8654</v>
      </c>
      <c r="E1156" s="353">
        <v>0</v>
      </c>
      <c r="F1156" s="352">
        <f t="shared" si="34"/>
        <v>0</v>
      </c>
      <c r="G1156" s="352">
        <f t="shared" si="35"/>
        <v>0</v>
      </c>
    </row>
    <row r="1157" spans="1:7" s="129" customFormat="1" x14ac:dyDescent="0.2">
      <c r="A1157" s="701"/>
      <c r="B1157" s="701"/>
      <c r="C1157" s="407"/>
      <c r="D1157" s="78" t="s">
        <v>8655</v>
      </c>
      <c r="E1157" s="353">
        <v>3000</v>
      </c>
      <c r="F1157" s="352">
        <f t="shared" si="34"/>
        <v>1800</v>
      </c>
      <c r="G1157" s="352">
        <f t="shared" si="35"/>
        <v>1500</v>
      </c>
    </row>
    <row r="1158" spans="1:7" s="129" customFormat="1" x14ac:dyDescent="0.2">
      <c r="A1158" s="702"/>
      <c r="B1158" s="702"/>
      <c r="C1158" s="407"/>
      <c r="D1158" s="80" t="s">
        <v>8289</v>
      </c>
      <c r="E1158" s="353">
        <v>1800</v>
      </c>
      <c r="F1158" s="352">
        <f t="shared" si="34"/>
        <v>1080</v>
      </c>
      <c r="G1158" s="352">
        <f t="shared" si="35"/>
        <v>900</v>
      </c>
    </row>
    <row r="1159" spans="1:7" s="129" customFormat="1" ht="25.5" x14ac:dyDescent="0.2">
      <c r="A1159" s="286" t="s">
        <v>1913</v>
      </c>
      <c r="B1159" s="286" t="s">
        <v>1913</v>
      </c>
      <c r="C1159" s="400"/>
      <c r="D1159" s="80" t="s">
        <v>2403</v>
      </c>
      <c r="E1159" s="353">
        <v>2200</v>
      </c>
      <c r="F1159" s="352">
        <f t="shared" si="34"/>
        <v>1320</v>
      </c>
      <c r="G1159" s="352">
        <f t="shared" si="35"/>
        <v>1100</v>
      </c>
    </row>
    <row r="1160" spans="1:7" s="129" customFormat="1" x14ac:dyDescent="0.2">
      <c r="A1160" s="286" t="s">
        <v>1918</v>
      </c>
      <c r="B1160" s="286" t="s">
        <v>1918</v>
      </c>
      <c r="C1160" s="400"/>
      <c r="D1160" s="80" t="s">
        <v>2404</v>
      </c>
      <c r="E1160" s="353">
        <v>2600</v>
      </c>
      <c r="F1160" s="352">
        <f t="shared" si="34"/>
        <v>1560</v>
      </c>
      <c r="G1160" s="352">
        <f t="shared" si="35"/>
        <v>1300</v>
      </c>
    </row>
    <row r="1161" spans="1:7" s="129" customFormat="1" ht="26.25" x14ac:dyDescent="0.2">
      <c r="A1161" s="715" t="s">
        <v>2405</v>
      </c>
      <c r="B1161" s="742" t="s">
        <v>2405</v>
      </c>
      <c r="C1161" s="400"/>
      <c r="D1161" s="80" t="s">
        <v>8656</v>
      </c>
      <c r="E1161" s="353">
        <v>0</v>
      </c>
      <c r="F1161" s="352">
        <f t="shared" si="34"/>
        <v>0</v>
      </c>
      <c r="G1161" s="352">
        <f t="shared" si="35"/>
        <v>0</v>
      </c>
    </row>
    <row r="1162" spans="1:7" s="131" customFormat="1" ht="25.5" x14ac:dyDescent="0.2">
      <c r="A1162" s="716"/>
      <c r="B1162" s="743"/>
      <c r="C1162" s="400"/>
      <c r="D1162" s="80" t="s">
        <v>8657</v>
      </c>
      <c r="E1162" s="353">
        <v>1450</v>
      </c>
      <c r="F1162" s="352">
        <f t="shared" si="34"/>
        <v>870</v>
      </c>
      <c r="G1162" s="352">
        <f t="shared" si="35"/>
        <v>725</v>
      </c>
    </row>
    <row r="1163" spans="1:7" s="129" customFormat="1" ht="39.75" x14ac:dyDescent="0.2">
      <c r="A1163" s="715" t="s">
        <v>2406</v>
      </c>
      <c r="B1163" s="742" t="s">
        <v>2406</v>
      </c>
      <c r="C1163" s="400"/>
      <c r="D1163" s="80" t="s">
        <v>8658</v>
      </c>
      <c r="E1163" s="353">
        <v>0</v>
      </c>
      <c r="F1163" s="352">
        <f t="shared" si="34"/>
        <v>0</v>
      </c>
      <c r="G1163" s="352">
        <f t="shared" si="35"/>
        <v>0</v>
      </c>
    </row>
    <row r="1164" spans="1:7" s="129" customFormat="1" ht="25.5" x14ac:dyDescent="0.2">
      <c r="A1164" s="716"/>
      <c r="B1164" s="743"/>
      <c r="C1164" s="400"/>
      <c r="D1164" s="80" t="s">
        <v>7947</v>
      </c>
      <c r="E1164" s="353">
        <v>1450</v>
      </c>
      <c r="F1164" s="352">
        <f t="shared" ref="F1164:F1227" si="36">IFERROR(E1164*0.6,0)</f>
        <v>870</v>
      </c>
      <c r="G1164" s="352">
        <f t="shared" ref="G1164:G1227" si="37">IFERROR(E1164*0.5,0)</f>
        <v>725</v>
      </c>
    </row>
    <row r="1165" spans="1:7" s="129" customFormat="1" ht="26.25" x14ac:dyDescent="0.2">
      <c r="A1165" s="715" t="s">
        <v>2407</v>
      </c>
      <c r="B1165" s="715" t="s">
        <v>2407</v>
      </c>
      <c r="C1165" s="400"/>
      <c r="D1165" s="79" t="s">
        <v>8659</v>
      </c>
      <c r="E1165" s="353">
        <v>0</v>
      </c>
      <c r="F1165" s="352">
        <f t="shared" si="36"/>
        <v>0</v>
      </c>
      <c r="G1165" s="352">
        <f t="shared" si="37"/>
        <v>0</v>
      </c>
    </row>
    <row r="1166" spans="1:7" s="129" customFormat="1" ht="25.5" x14ac:dyDescent="0.2">
      <c r="A1166" s="716"/>
      <c r="B1166" s="716"/>
      <c r="C1166" s="287"/>
      <c r="D1166" s="79" t="s">
        <v>2408</v>
      </c>
      <c r="E1166" s="353">
        <v>1800</v>
      </c>
      <c r="F1166" s="352">
        <f t="shared" si="36"/>
        <v>1080</v>
      </c>
      <c r="G1166" s="352">
        <f t="shared" si="37"/>
        <v>900</v>
      </c>
    </row>
    <row r="1167" spans="1:7" s="129" customFormat="1" x14ac:dyDescent="0.2">
      <c r="A1167" s="394" t="s">
        <v>2409</v>
      </c>
      <c r="B1167" s="400" t="s">
        <v>2409</v>
      </c>
      <c r="C1167" s="287"/>
      <c r="D1167" s="79" t="s">
        <v>2432</v>
      </c>
      <c r="E1167" s="353">
        <v>4000</v>
      </c>
      <c r="F1167" s="352">
        <f t="shared" si="36"/>
        <v>2400</v>
      </c>
      <c r="G1167" s="352">
        <f t="shared" si="37"/>
        <v>2000</v>
      </c>
    </row>
    <row r="1168" spans="1:7" s="129" customFormat="1" x14ac:dyDescent="0.2">
      <c r="A1168" s="700" t="s">
        <v>2410</v>
      </c>
      <c r="B1168" s="700" t="s">
        <v>2410</v>
      </c>
      <c r="C1168" s="711"/>
      <c r="D1168" s="283" t="s">
        <v>2138</v>
      </c>
      <c r="E1168" s="353">
        <v>0</v>
      </c>
      <c r="F1168" s="352">
        <f t="shared" si="36"/>
        <v>0</v>
      </c>
      <c r="G1168" s="352">
        <f t="shared" si="37"/>
        <v>0</v>
      </c>
    </row>
    <row r="1169" spans="1:7" s="129" customFormat="1" x14ac:dyDescent="0.2">
      <c r="A1169" s="701"/>
      <c r="B1169" s="701"/>
      <c r="C1169" s="712"/>
      <c r="D1169" s="284" t="s">
        <v>2159</v>
      </c>
      <c r="E1169" s="353">
        <v>1150</v>
      </c>
      <c r="F1169" s="352">
        <f t="shared" si="36"/>
        <v>690</v>
      </c>
      <c r="G1169" s="352">
        <f t="shared" si="37"/>
        <v>575</v>
      </c>
    </row>
    <row r="1170" spans="1:7" s="129" customFormat="1" x14ac:dyDescent="0.2">
      <c r="A1170" s="701"/>
      <c r="B1170" s="701"/>
      <c r="C1170" s="712"/>
      <c r="D1170" s="284" t="s">
        <v>2160</v>
      </c>
      <c r="E1170" s="353">
        <v>1000</v>
      </c>
      <c r="F1170" s="352">
        <f t="shared" si="36"/>
        <v>600</v>
      </c>
      <c r="G1170" s="352">
        <f t="shared" si="37"/>
        <v>500</v>
      </c>
    </row>
    <row r="1171" spans="1:7" s="129" customFormat="1" x14ac:dyDescent="0.2">
      <c r="A1171" s="702"/>
      <c r="B1171" s="702"/>
      <c r="C1171" s="713"/>
      <c r="D1171" s="284" t="s">
        <v>2214</v>
      </c>
      <c r="E1171" s="353">
        <v>800</v>
      </c>
      <c r="F1171" s="352">
        <f t="shared" si="36"/>
        <v>480</v>
      </c>
      <c r="G1171" s="352">
        <f t="shared" si="37"/>
        <v>400</v>
      </c>
    </row>
    <row r="1172" spans="1:7" s="129" customFormat="1" x14ac:dyDescent="0.2">
      <c r="A1172" s="700" t="s">
        <v>2411</v>
      </c>
      <c r="B1172" s="700" t="s">
        <v>2411</v>
      </c>
      <c r="C1172" s="703"/>
      <c r="D1172" s="283" t="s">
        <v>2146</v>
      </c>
      <c r="E1172" s="353">
        <v>0</v>
      </c>
      <c r="F1172" s="352">
        <f t="shared" si="36"/>
        <v>0</v>
      </c>
      <c r="G1172" s="352">
        <f t="shared" si="37"/>
        <v>0</v>
      </c>
    </row>
    <row r="1173" spans="1:7" s="129" customFormat="1" x14ac:dyDescent="0.2">
      <c r="A1173" s="701"/>
      <c r="B1173" s="701"/>
      <c r="C1173" s="704"/>
      <c r="D1173" s="284" t="s">
        <v>2159</v>
      </c>
      <c r="E1173" s="353">
        <v>1050</v>
      </c>
      <c r="F1173" s="352">
        <f t="shared" si="36"/>
        <v>630</v>
      </c>
      <c r="G1173" s="352">
        <f t="shared" si="37"/>
        <v>525</v>
      </c>
    </row>
    <row r="1174" spans="1:7" s="129" customFormat="1" x14ac:dyDescent="0.2">
      <c r="A1174" s="701"/>
      <c r="B1174" s="701"/>
      <c r="C1174" s="704"/>
      <c r="D1174" s="284" t="s">
        <v>2160</v>
      </c>
      <c r="E1174" s="353">
        <v>840</v>
      </c>
      <c r="F1174" s="352">
        <f t="shared" si="36"/>
        <v>504</v>
      </c>
      <c r="G1174" s="352">
        <f t="shared" si="37"/>
        <v>420</v>
      </c>
    </row>
    <row r="1175" spans="1:7" s="129" customFormat="1" x14ac:dyDescent="0.2">
      <c r="A1175" s="702"/>
      <c r="B1175" s="702"/>
      <c r="C1175" s="705"/>
      <c r="D1175" s="284" t="s">
        <v>2214</v>
      </c>
      <c r="E1175" s="353">
        <v>650</v>
      </c>
      <c r="F1175" s="352">
        <f t="shared" si="36"/>
        <v>390</v>
      </c>
      <c r="G1175" s="352">
        <f t="shared" si="37"/>
        <v>325</v>
      </c>
    </row>
    <row r="1176" spans="1:7" s="129" customFormat="1" ht="26.25" x14ac:dyDescent="0.2">
      <c r="A1176" s="215" t="s">
        <v>4252</v>
      </c>
      <c r="B1176" s="289"/>
      <c r="C1176" s="406"/>
      <c r="D1176" s="78" t="s">
        <v>8660</v>
      </c>
      <c r="E1176" s="353">
        <v>1250</v>
      </c>
      <c r="F1176" s="352">
        <f t="shared" si="36"/>
        <v>750</v>
      </c>
      <c r="G1176" s="352">
        <f t="shared" si="37"/>
        <v>625</v>
      </c>
    </row>
    <row r="1177" spans="1:7" s="129" customFormat="1" ht="13.5" x14ac:dyDescent="0.2">
      <c r="A1177" s="215" t="s">
        <v>4254</v>
      </c>
      <c r="B1177" s="289"/>
      <c r="C1177" s="406"/>
      <c r="D1177" s="78" t="s">
        <v>8661</v>
      </c>
      <c r="E1177" s="353">
        <v>1250</v>
      </c>
      <c r="F1177" s="352">
        <f t="shared" si="36"/>
        <v>750</v>
      </c>
      <c r="G1177" s="352">
        <f t="shared" si="37"/>
        <v>625</v>
      </c>
    </row>
    <row r="1178" spans="1:7" s="129" customFormat="1" ht="26.25" x14ac:dyDescent="0.2">
      <c r="A1178" s="215" t="s">
        <v>4256</v>
      </c>
      <c r="B1178" s="289"/>
      <c r="C1178" s="406"/>
      <c r="D1178" s="78" t="s">
        <v>8662</v>
      </c>
      <c r="E1178" s="353">
        <v>1450</v>
      </c>
      <c r="F1178" s="352">
        <f t="shared" si="36"/>
        <v>870</v>
      </c>
      <c r="G1178" s="352">
        <f t="shared" si="37"/>
        <v>725</v>
      </c>
    </row>
    <row r="1179" spans="1:7" s="129" customFormat="1" ht="26.25" x14ac:dyDescent="0.2">
      <c r="A1179" s="215" t="s">
        <v>4258</v>
      </c>
      <c r="B1179" s="289"/>
      <c r="C1179" s="406"/>
      <c r="D1179" s="78" t="s">
        <v>8663</v>
      </c>
      <c r="E1179" s="353">
        <v>1100</v>
      </c>
      <c r="F1179" s="352">
        <f t="shared" si="36"/>
        <v>660</v>
      </c>
      <c r="G1179" s="352">
        <f t="shared" si="37"/>
        <v>550</v>
      </c>
    </row>
    <row r="1180" spans="1:7" s="129" customFormat="1" x14ac:dyDescent="0.2">
      <c r="A1180" s="298" t="s">
        <v>2412</v>
      </c>
      <c r="B1180" s="298" t="s">
        <v>2412</v>
      </c>
      <c r="C1180" s="400"/>
      <c r="D1180" s="283" t="s">
        <v>2413</v>
      </c>
      <c r="E1180" s="353">
        <v>0</v>
      </c>
      <c r="F1180" s="352">
        <f t="shared" si="36"/>
        <v>0</v>
      </c>
      <c r="G1180" s="352">
        <f t="shared" si="37"/>
        <v>0</v>
      </c>
    </row>
    <row r="1181" spans="1:7" s="129" customFormat="1" ht="26.25" x14ac:dyDescent="0.2">
      <c r="A1181" s="706" t="s">
        <v>109</v>
      </c>
      <c r="B1181" s="739" t="s">
        <v>109</v>
      </c>
      <c r="C1181" s="407"/>
      <c r="D1181" s="80" t="s">
        <v>8664</v>
      </c>
      <c r="E1181" s="353">
        <v>0</v>
      </c>
      <c r="F1181" s="352">
        <f t="shared" si="36"/>
        <v>0</v>
      </c>
      <c r="G1181" s="352">
        <f t="shared" si="37"/>
        <v>0</v>
      </c>
    </row>
    <row r="1182" spans="1:7" s="129" customFormat="1" ht="25.5" x14ac:dyDescent="0.2">
      <c r="A1182" s="714"/>
      <c r="B1182" s="740"/>
      <c r="C1182" s="407"/>
      <c r="D1182" s="80" t="s">
        <v>7948</v>
      </c>
      <c r="E1182" s="353">
        <v>4400</v>
      </c>
      <c r="F1182" s="352">
        <f t="shared" si="36"/>
        <v>2640</v>
      </c>
      <c r="G1182" s="352">
        <f t="shared" si="37"/>
        <v>2200</v>
      </c>
    </row>
    <row r="1183" spans="1:7" s="129" customFormat="1" x14ac:dyDescent="0.2">
      <c r="A1183" s="707"/>
      <c r="B1183" s="741"/>
      <c r="C1183" s="407"/>
      <c r="D1183" s="80" t="s">
        <v>2414</v>
      </c>
      <c r="E1183" s="353">
        <v>2800</v>
      </c>
      <c r="F1183" s="352">
        <f t="shared" si="36"/>
        <v>1680</v>
      </c>
      <c r="G1183" s="352">
        <f t="shared" si="37"/>
        <v>1400</v>
      </c>
    </row>
    <row r="1184" spans="1:7" s="129" customFormat="1" ht="25.5" x14ac:dyDescent="0.2">
      <c r="A1184" s="314" t="s">
        <v>110</v>
      </c>
      <c r="B1184" s="314" t="s">
        <v>110</v>
      </c>
      <c r="C1184" s="400"/>
      <c r="D1184" s="78" t="s">
        <v>2415</v>
      </c>
      <c r="E1184" s="353">
        <v>3400</v>
      </c>
      <c r="F1184" s="352">
        <f t="shared" si="36"/>
        <v>2040</v>
      </c>
      <c r="G1184" s="352">
        <f t="shared" si="37"/>
        <v>1700</v>
      </c>
    </row>
    <row r="1185" spans="1:7" s="129" customFormat="1" ht="25.5" x14ac:dyDescent="0.2">
      <c r="A1185" s="314" t="s">
        <v>1926</v>
      </c>
      <c r="B1185" s="314" t="s">
        <v>1926</v>
      </c>
      <c r="C1185" s="405"/>
      <c r="D1185" s="80" t="s">
        <v>2416</v>
      </c>
      <c r="E1185" s="353">
        <v>3700</v>
      </c>
      <c r="F1185" s="352">
        <f t="shared" si="36"/>
        <v>2220</v>
      </c>
      <c r="G1185" s="352">
        <f t="shared" si="37"/>
        <v>1850</v>
      </c>
    </row>
    <row r="1186" spans="1:7" s="129" customFormat="1" x14ac:dyDescent="0.2">
      <c r="A1186" s="314" t="s">
        <v>1933</v>
      </c>
      <c r="B1186" s="314" t="s">
        <v>1933</v>
      </c>
      <c r="C1186" s="402"/>
      <c r="D1186" s="80" t="s">
        <v>2417</v>
      </c>
      <c r="E1186" s="353">
        <v>2800</v>
      </c>
      <c r="F1186" s="352">
        <f t="shared" si="36"/>
        <v>1680</v>
      </c>
      <c r="G1186" s="352">
        <f t="shared" si="37"/>
        <v>1400</v>
      </c>
    </row>
    <row r="1187" spans="1:7" s="129" customFormat="1" ht="26.25" x14ac:dyDescent="0.2">
      <c r="A1187" s="706" t="s">
        <v>2418</v>
      </c>
      <c r="B1187" s="706" t="s">
        <v>2418</v>
      </c>
      <c r="C1187" s="402"/>
      <c r="D1187" s="288" t="s">
        <v>8665</v>
      </c>
      <c r="E1187" s="353">
        <v>0</v>
      </c>
      <c r="F1187" s="352">
        <f t="shared" si="36"/>
        <v>0</v>
      </c>
      <c r="G1187" s="352">
        <f t="shared" si="37"/>
        <v>0</v>
      </c>
    </row>
    <row r="1188" spans="1:7" s="129" customFormat="1" ht="25.5" x14ac:dyDescent="0.2">
      <c r="A1188" s="707"/>
      <c r="B1188" s="707"/>
      <c r="C1188" s="402"/>
      <c r="D1188" s="288" t="s">
        <v>2419</v>
      </c>
      <c r="E1188" s="353">
        <v>2100</v>
      </c>
      <c r="F1188" s="352">
        <f t="shared" si="36"/>
        <v>1260</v>
      </c>
      <c r="G1188" s="352">
        <f t="shared" si="37"/>
        <v>1050</v>
      </c>
    </row>
    <row r="1189" spans="1:7" s="129" customFormat="1" x14ac:dyDescent="0.2">
      <c r="A1189" s="314" t="s">
        <v>2420</v>
      </c>
      <c r="B1189" s="314" t="s">
        <v>2420</v>
      </c>
      <c r="C1189" s="402"/>
      <c r="D1189" s="80" t="s">
        <v>2421</v>
      </c>
      <c r="E1189" s="353">
        <v>1500</v>
      </c>
      <c r="F1189" s="352">
        <f t="shared" si="36"/>
        <v>900</v>
      </c>
      <c r="G1189" s="352">
        <f t="shared" si="37"/>
        <v>750</v>
      </c>
    </row>
    <row r="1190" spans="1:7" s="129" customFormat="1" ht="26.25" x14ac:dyDescent="0.2">
      <c r="A1190" s="560" t="s">
        <v>2422</v>
      </c>
      <c r="B1190" s="706" t="s">
        <v>2422</v>
      </c>
      <c r="C1190" s="402"/>
      <c r="D1190" s="288" t="s">
        <v>8666</v>
      </c>
      <c r="E1190" s="353">
        <v>0</v>
      </c>
      <c r="F1190" s="352">
        <f t="shared" si="36"/>
        <v>0</v>
      </c>
      <c r="G1190" s="352">
        <f t="shared" si="37"/>
        <v>0</v>
      </c>
    </row>
    <row r="1191" spans="1:7" s="129" customFormat="1" ht="25.5" x14ac:dyDescent="0.2">
      <c r="A1191" s="562"/>
      <c r="B1191" s="707"/>
      <c r="C1191" s="402"/>
      <c r="D1191" s="288" t="s">
        <v>7949</v>
      </c>
      <c r="E1191" s="353">
        <v>1500</v>
      </c>
      <c r="F1191" s="352">
        <f t="shared" si="36"/>
        <v>900</v>
      </c>
      <c r="G1191" s="352">
        <f t="shared" si="37"/>
        <v>750</v>
      </c>
    </row>
    <row r="1192" spans="1:7" s="129" customFormat="1" ht="26.25" x14ac:dyDescent="0.2">
      <c r="A1192" s="560" t="s">
        <v>2423</v>
      </c>
      <c r="B1192" s="560" t="s">
        <v>2423</v>
      </c>
      <c r="C1192" s="402"/>
      <c r="D1192" s="288" t="s">
        <v>8667</v>
      </c>
      <c r="E1192" s="353">
        <v>0</v>
      </c>
      <c r="F1192" s="352">
        <f t="shared" si="36"/>
        <v>0</v>
      </c>
      <c r="G1192" s="352">
        <f t="shared" si="37"/>
        <v>0</v>
      </c>
    </row>
    <row r="1193" spans="1:7" s="129" customFormat="1" ht="25.5" x14ac:dyDescent="0.2">
      <c r="A1193" s="562"/>
      <c r="B1193" s="562"/>
      <c r="C1193" s="402"/>
      <c r="D1193" s="79" t="s">
        <v>2424</v>
      </c>
      <c r="E1193" s="353">
        <v>1500</v>
      </c>
      <c r="F1193" s="352">
        <f t="shared" si="36"/>
        <v>900</v>
      </c>
      <c r="G1193" s="352">
        <f t="shared" si="37"/>
        <v>750</v>
      </c>
    </row>
    <row r="1194" spans="1:7" s="129" customFormat="1" ht="26.25" x14ac:dyDescent="0.2">
      <c r="A1194" s="560" t="s">
        <v>2425</v>
      </c>
      <c r="B1194" s="560" t="s">
        <v>2425</v>
      </c>
      <c r="C1194" s="402"/>
      <c r="D1194" s="79" t="s">
        <v>8668</v>
      </c>
      <c r="E1194" s="353">
        <v>0</v>
      </c>
      <c r="F1194" s="352">
        <f t="shared" si="36"/>
        <v>0</v>
      </c>
      <c r="G1194" s="352">
        <f t="shared" si="37"/>
        <v>0</v>
      </c>
    </row>
    <row r="1195" spans="1:7" s="129" customFormat="1" ht="25.5" x14ac:dyDescent="0.2">
      <c r="A1195" s="562"/>
      <c r="B1195" s="562"/>
      <c r="C1195" s="402"/>
      <c r="D1195" s="78" t="s">
        <v>8290</v>
      </c>
      <c r="E1195" s="353">
        <v>1850</v>
      </c>
      <c r="F1195" s="352">
        <f t="shared" si="36"/>
        <v>1110</v>
      </c>
      <c r="G1195" s="352">
        <f t="shared" si="37"/>
        <v>925</v>
      </c>
    </row>
    <row r="1196" spans="1:7" s="129" customFormat="1" x14ac:dyDescent="0.2">
      <c r="A1196" s="205" t="s">
        <v>2426</v>
      </c>
      <c r="B1196" s="205" t="s">
        <v>2426</v>
      </c>
      <c r="C1196" s="402"/>
      <c r="D1196" s="78" t="s">
        <v>2427</v>
      </c>
      <c r="E1196" s="353">
        <v>1500</v>
      </c>
      <c r="F1196" s="352">
        <f t="shared" si="36"/>
        <v>900</v>
      </c>
      <c r="G1196" s="352">
        <f t="shared" si="37"/>
        <v>750</v>
      </c>
    </row>
    <row r="1197" spans="1:7" s="129" customFormat="1" ht="25.5" x14ac:dyDescent="0.2">
      <c r="A1197" s="205" t="s">
        <v>2428</v>
      </c>
      <c r="B1197" s="205" t="s">
        <v>2428</v>
      </c>
      <c r="C1197" s="402"/>
      <c r="D1197" s="78" t="s">
        <v>2429</v>
      </c>
      <c r="E1197" s="353">
        <v>1500</v>
      </c>
      <c r="F1197" s="352">
        <f t="shared" si="36"/>
        <v>900</v>
      </c>
      <c r="G1197" s="352">
        <f t="shared" si="37"/>
        <v>750</v>
      </c>
    </row>
    <row r="1198" spans="1:7" s="129" customFormat="1" ht="26.25" x14ac:dyDescent="0.2">
      <c r="A1198" s="205" t="s">
        <v>2430</v>
      </c>
      <c r="B1198" s="205" t="s">
        <v>2430</v>
      </c>
      <c r="C1198" s="205"/>
      <c r="D1198" s="79" t="s">
        <v>8669</v>
      </c>
      <c r="E1198" s="353"/>
      <c r="F1198" s="352">
        <f t="shared" si="36"/>
        <v>0</v>
      </c>
      <c r="G1198" s="352">
        <f t="shared" si="37"/>
        <v>0</v>
      </c>
    </row>
    <row r="1199" spans="1:7" s="129" customFormat="1" x14ac:dyDescent="0.2">
      <c r="A1199" s="205" t="s">
        <v>2431</v>
      </c>
      <c r="B1199" s="205" t="s">
        <v>2431</v>
      </c>
      <c r="C1199" s="205"/>
      <c r="D1199" s="79" t="s">
        <v>2432</v>
      </c>
      <c r="E1199" s="353">
        <v>4000</v>
      </c>
      <c r="F1199" s="352">
        <f t="shared" si="36"/>
        <v>2400</v>
      </c>
      <c r="G1199" s="352">
        <f t="shared" si="37"/>
        <v>2000</v>
      </c>
    </row>
    <row r="1200" spans="1:7" s="129" customFormat="1" x14ac:dyDescent="0.2">
      <c r="A1200" s="700" t="s">
        <v>2433</v>
      </c>
      <c r="B1200" s="700" t="s">
        <v>2433</v>
      </c>
      <c r="C1200" s="560"/>
      <c r="D1200" s="283" t="s">
        <v>2138</v>
      </c>
      <c r="E1200" s="353">
        <v>0</v>
      </c>
      <c r="F1200" s="352">
        <f t="shared" si="36"/>
        <v>0</v>
      </c>
      <c r="G1200" s="352">
        <f t="shared" si="37"/>
        <v>0</v>
      </c>
    </row>
    <row r="1201" spans="1:7" s="129" customFormat="1" x14ac:dyDescent="0.2">
      <c r="A1201" s="701"/>
      <c r="B1201" s="701"/>
      <c r="C1201" s="561"/>
      <c r="D1201" s="284" t="s">
        <v>2159</v>
      </c>
      <c r="E1201" s="353">
        <v>850</v>
      </c>
      <c r="F1201" s="352">
        <f t="shared" si="36"/>
        <v>510</v>
      </c>
      <c r="G1201" s="352">
        <f t="shared" si="37"/>
        <v>425</v>
      </c>
    </row>
    <row r="1202" spans="1:7" s="129" customFormat="1" x14ac:dyDescent="0.2">
      <c r="A1202" s="701"/>
      <c r="B1202" s="701"/>
      <c r="C1202" s="561"/>
      <c r="D1202" s="284" t="s">
        <v>2160</v>
      </c>
      <c r="E1202" s="353">
        <v>730</v>
      </c>
      <c r="F1202" s="352">
        <f t="shared" si="36"/>
        <v>438</v>
      </c>
      <c r="G1202" s="352">
        <f t="shared" si="37"/>
        <v>365</v>
      </c>
    </row>
    <row r="1203" spans="1:7" s="129" customFormat="1" x14ac:dyDescent="0.2">
      <c r="A1203" s="702"/>
      <c r="B1203" s="702"/>
      <c r="C1203" s="562"/>
      <c r="D1203" s="284" t="s">
        <v>2214</v>
      </c>
      <c r="E1203" s="353">
        <v>580</v>
      </c>
      <c r="F1203" s="352">
        <f t="shared" si="36"/>
        <v>348</v>
      </c>
      <c r="G1203" s="352">
        <f t="shared" si="37"/>
        <v>290</v>
      </c>
    </row>
    <row r="1204" spans="1:7" s="129" customFormat="1" x14ac:dyDescent="0.2">
      <c r="A1204" s="700" t="s">
        <v>2434</v>
      </c>
      <c r="B1204" s="700" t="s">
        <v>2434</v>
      </c>
      <c r="C1204" s="560"/>
      <c r="D1204" s="283" t="s">
        <v>2146</v>
      </c>
      <c r="E1204" s="353">
        <v>0</v>
      </c>
      <c r="F1204" s="352">
        <f t="shared" si="36"/>
        <v>0</v>
      </c>
      <c r="G1204" s="352">
        <f t="shared" si="37"/>
        <v>0</v>
      </c>
    </row>
    <row r="1205" spans="1:7" s="129" customFormat="1" x14ac:dyDescent="0.2">
      <c r="A1205" s="701"/>
      <c r="B1205" s="701"/>
      <c r="C1205" s="561"/>
      <c r="D1205" s="284" t="s">
        <v>2159</v>
      </c>
      <c r="E1205" s="353">
        <v>750</v>
      </c>
      <c r="F1205" s="352">
        <f t="shared" si="36"/>
        <v>450</v>
      </c>
      <c r="G1205" s="352">
        <f t="shared" si="37"/>
        <v>375</v>
      </c>
    </row>
    <row r="1206" spans="1:7" s="129" customFormat="1" x14ac:dyDescent="0.2">
      <c r="A1206" s="701"/>
      <c r="B1206" s="701"/>
      <c r="C1206" s="561"/>
      <c r="D1206" s="284" t="s">
        <v>2160</v>
      </c>
      <c r="E1206" s="353">
        <v>600</v>
      </c>
      <c r="F1206" s="352">
        <f t="shared" si="36"/>
        <v>360</v>
      </c>
      <c r="G1206" s="352">
        <f t="shared" si="37"/>
        <v>300</v>
      </c>
    </row>
    <row r="1207" spans="1:7" s="129" customFormat="1" x14ac:dyDescent="0.2">
      <c r="A1207" s="702"/>
      <c r="B1207" s="702"/>
      <c r="C1207" s="562"/>
      <c r="D1207" s="284" t="s">
        <v>2214</v>
      </c>
      <c r="E1207" s="353">
        <v>480</v>
      </c>
      <c r="F1207" s="352">
        <f t="shared" si="36"/>
        <v>288</v>
      </c>
      <c r="G1207" s="352">
        <f t="shared" si="37"/>
        <v>240</v>
      </c>
    </row>
    <row r="1208" spans="1:7" s="129" customFormat="1" ht="26.25" x14ac:dyDescent="0.2">
      <c r="A1208" s="289" t="s">
        <v>4293</v>
      </c>
      <c r="B1208" s="289"/>
      <c r="C1208" s="370"/>
      <c r="D1208" s="79" t="s">
        <v>8670</v>
      </c>
      <c r="E1208" s="353">
        <v>1850</v>
      </c>
      <c r="F1208" s="352">
        <f t="shared" si="36"/>
        <v>1110</v>
      </c>
      <c r="G1208" s="352">
        <f t="shared" si="37"/>
        <v>925</v>
      </c>
    </row>
    <row r="1209" spans="1:7" s="129" customFormat="1" ht="26.25" x14ac:dyDescent="0.2">
      <c r="A1209" s="289" t="s">
        <v>7389</v>
      </c>
      <c r="B1209" s="289"/>
      <c r="C1209" s="370"/>
      <c r="D1209" s="79" t="s">
        <v>8671</v>
      </c>
      <c r="E1209" s="353">
        <v>1500</v>
      </c>
      <c r="F1209" s="352">
        <f t="shared" si="36"/>
        <v>900</v>
      </c>
      <c r="G1209" s="352">
        <f t="shared" si="37"/>
        <v>750</v>
      </c>
    </row>
    <row r="1210" spans="1:7" s="129" customFormat="1" x14ac:dyDescent="0.2">
      <c r="A1210" s="298" t="s">
        <v>2435</v>
      </c>
      <c r="B1210" s="298" t="s">
        <v>2435</v>
      </c>
      <c r="C1210" s="400"/>
      <c r="D1210" s="81" t="s">
        <v>2436</v>
      </c>
      <c r="E1210" s="353">
        <v>0</v>
      </c>
      <c r="F1210" s="352">
        <f t="shared" si="36"/>
        <v>0</v>
      </c>
      <c r="G1210" s="352">
        <f t="shared" si="37"/>
        <v>0</v>
      </c>
    </row>
    <row r="1211" spans="1:7" s="129" customFormat="1" ht="25.5" x14ac:dyDescent="0.2">
      <c r="A1211" s="286" t="s">
        <v>111</v>
      </c>
      <c r="B1211" s="286" t="s">
        <v>111</v>
      </c>
      <c r="C1211" s="400"/>
      <c r="D1211" s="80" t="s">
        <v>2437</v>
      </c>
      <c r="E1211" s="353">
        <v>3700</v>
      </c>
      <c r="F1211" s="352">
        <f t="shared" si="36"/>
        <v>2220</v>
      </c>
      <c r="G1211" s="352">
        <f t="shared" si="37"/>
        <v>1850</v>
      </c>
    </row>
    <row r="1212" spans="1:7" s="129" customFormat="1" ht="25.5" x14ac:dyDescent="0.2">
      <c r="A1212" s="289" t="s">
        <v>112</v>
      </c>
      <c r="B1212" s="289" t="s">
        <v>112</v>
      </c>
      <c r="C1212" s="400"/>
      <c r="D1212" s="75" t="s">
        <v>2438</v>
      </c>
      <c r="E1212" s="353">
        <v>2700</v>
      </c>
      <c r="F1212" s="352">
        <f t="shared" si="36"/>
        <v>1620</v>
      </c>
      <c r="G1212" s="352">
        <f t="shared" si="37"/>
        <v>1350</v>
      </c>
    </row>
    <row r="1213" spans="1:7" s="129" customFormat="1" ht="39.75" x14ac:dyDescent="0.2">
      <c r="A1213" s="715" t="s">
        <v>2439</v>
      </c>
      <c r="B1213" s="715" t="s">
        <v>2439</v>
      </c>
      <c r="C1213" s="400"/>
      <c r="D1213" s="78" t="s">
        <v>8672</v>
      </c>
      <c r="E1213" s="353">
        <v>0</v>
      </c>
      <c r="F1213" s="352">
        <f t="shared" si="36"/>
        <v>0</v>
      </c>
      <c r="G1213" s="352">
        <f t="shared" si="37"/>
        <v>0</v>
      </c>
    </row>
    <row r="1214" spans="1:7" s="129" customFormat="1" ht="25.5" x14ac:dyDescent="0.2">
      <c r="A1214" s="716"/>
      <c r="B1214" s="716"/>
      <c r="C1214" s="400"/>
      <c r="D1214" s="78" t="s">
        <v>7950</v>
      </c>
      <c r="E1214" s="353">
        <v>1800</v>
      </c>
      <c r="F1214" s="352">
        <f t="shared" si="36"/>
        <v>1080</v>
      </c>
      <c r="G1214" s="352">
        <f t="shared" si="37"/>
        <v>900</v>
      </c>
    </row>
    <row r="1215" spans="1:7" s="129" customFormat="1" ht="26.25" x14ac:dyDescent="0.2">
      <c r="A1215" s="286" t="s">
        <v>2440</v>
      </c>
      <c r="B1215" s="286" t="s">
        <v>2440</v>
      </c>
      <c r="C1215" s="400"/>
      <c r="D1215" s="80" t="s">
        <v>8673</v>
      </c>
      <c r="E1215" s="353"/>
      <c r="F1215" s="352">
        <f t="shared" si="36"/>
        <v>0</v>
      </c>
      <c r="G1215" s="352">
        <f t="shared" si="37"/>
        <v>0</v>
      </c>
    </row>
    <row r="1216" spans="1:7" s="129" customFormat="1" ht="25.5" x14ac:dyDescent="0.2">
      <c r="A1216" s="286" t="s">
        <v>2441</v>
      </c>
      <c r="B1216" s="286" t="s">
        <v>2441</v>
      </c>
      <c r="C1216" s="405"/>
      <c r="D1216" s="80" t="s">
        <v>2442</v>
      </c>
      <c r="E1216" s="353">
        <v>1400</v>
      </c>
      <c r="F1216" s="352">
        <f t="shared" si="36"/>
        <v>840</v>
      </c>
      <c r="G1216" s="352">
        <f t="shared" si="37"/>
        <v>700</v>
      </c>
    </row>
    <row r="1217" spans="1:7" s="129" customFormat="1" x14ac:dyDescent="0.2">
      <c r="A1217" s="286" t="s">
        <v>141</v>
      </c>
      <c r="B1217" s="286" t="s">
        <v>141</v>
      </c>
      <c r="C1217" s="287"/>
      <c r="D1217" s="80" t="s">
        <v>2443</v>
      </c>
      <c r="E1217" s="353">
        <v>1500</v>
      </c>
      <c r="F1217" s="352">
        <f t="shared" si="36"/>
        <v>900</v>
      </c>
      <c r="G1217" s="352">
        <f t="shared" si="37"/>
        <v>750</v>
      </c>
    </row>
    <row r="1218" spans="1:7" s="129" customFormat="1" ht="25.5" x14ac:dyDescent="0.2">
      <c r="A1218" s="286" t="s">
        <v>2444</v>
      </c>
      <c r="B1218" s="286" t="s">
        <v>2444</v>
      </c>
      <c r="C1218" s="400"/>
      <c r="D1218" s="80" t="s">
        <v>2445</v>
      </c>
      <c r="E1218" s="353">
        <v>1600</v>
      </c>
      <c r="F1218" s="352">
        <f t="shared" si="36"/>
        <v>960</v>
      </c>
      <c r="G1218" s="352">
        <f t="shared" si="37"/>
        <v>800</v>
      </c>
    </row>
    <row r="1219" spans="1:7" s="129" customFormat="1" ht="25.5" x14ac:dyDescent="0.2">
      <c r="A1219" s="286" t="s">
        <v>2446</v>
      </c>
      <c r="B1219" s="286" t="s">
        <v>2446</v>
      </c>
      <c r="C1219" s="287"/>
      <c r="D1219" s="80" t="s">
        <v>2447</v>
      </c>
      <c r="E1219" s="353">
        <v>1400</v>
      </c>
      <c r="F1219" s="352">
        <f t="shared" si="36"/>
        <v>840</v>
      </c>
      <c r="G1219" s="352">
        <f t="shared" si="37"/>
        <v>700</v>
      </c>
    </row>
    <row r="1220" spans="1:7" s="129" customFormat="1" ht="25.5" x14ac:dyDescent="0.2">
      <c r="A1220" s="286" t="s">
        <v>2448</v>
      </c>
      <c r="B1220" s="286" t="s">
        <v>2448</v>
      </c>
      <c r="C1220" s="287"/>
      <c r="D1220" s="80" t="s">
        <v>2449</v>
      </c>
      <c r="E1220" s="353">
        <v>1300</v>
      </c>
      <c r="F1220" s="352">
        <f t="shared" si="36"/>
        <v>780</v>
      </c>
      <c r="G1220" s="352">
        <f t="shared" si="37"/>
        <v>650</v>
      </c>
    </row>
    <row r="1221" spans="1:7" s="129" customFormat="1" ht="25.5" x14ac:dyDescent="0.2">
      <c r="A1221" s="295" t="s">
        <v>2450</v>
      </c>
      <c r="B1221" s="295" t="s">
        <v>2450</v>
      </c>
      <c r="C1221" s="287"/>
      <c r="D1221" s="80" t="s">
        <v>2451</v>
      </c>
      <c r="E1221" s="353">
        <v>1000</v>
      </c>
      <c r="F1221" s="352">
        <f t="shared" si="36"/>
        <v>600</v>
      </c>
      <c r="G1221" s="352">
        <f t="shared" si="37"/>
        <v>500</v>
      </c>
    </row>
    <row r="1222" spans="1:7" s="129" customFormat="1" x14ac:dyDescent="0.2">
      <c r="A1222" s="295" t="s">
        <v>2452</v>
      </c>
      <c r="B1222" s="295" t="s">
        <v>2452</v>
      </c>
      <c r="C1222" s="287"/>
      <c r="D1222" s="80" t="s">
        <v>2453</v>
      </c>
      <c r="E1222" s="353">
        <v>1400</v>
      </c>
      <c r="F1222" s="352">
        <f t="shared" si="36"/>
        <v>840</v>
      </c>
      <c r="G1222" s="352">
        <f t="shared" si="37"/>
        <v>700</v>
      </c>
    </row>
    <row r="1223" spans="1:7" s="129" customFormat="1" ht="25.5" x14ac:dyDescent="0.2">
      <c r="A1223" s="295" t="s">
        <v>2454</v>
      </c>
      <c r="B1223" s="295" t="s">
        <v>2454</v>
      </c>
      <c r="C1223" s="287"/>
      <c r="D1223" s="284" t="s">
        <v>2455</v>
      </c>
      <c r="E1223" s="353">
        <v>1100</v>
      </c>
      <c r="F1223" s="352">
        <f t="shared" si="36"/>
        <v>660</v>
      </c>
      <c r="G1223" s="352">
        <f t="shared" si="37"/>
        <v>550</v>
      </c>
    </row>
    <row r="1224" spans="1:7" s="129" customFormat="1" x14ac:dyDescent="0.2">
      <c r="A1224" s="295" t="s">
        <v>2456</v>
      </c>
      <c r="B1224" s="295" t="s">
        <v>2456</v>
      </c>
      <c r="C1224" s="287"/>
      <c r="D1224" s="284" t="s">
        <v>2457</v>
      </c>
      <c r="E1224" s="353">
        <v>1100</v>
      </c>
      <c r="F1224" s="352">
        <f t="shared" si="36"/>
        <v>660</v>
      </c>
      <c r="G1224" s="352">
        <f t="shared" si="37"/>
        <v>550</v>
      </c>
    </row>
    <row r="1225" spans="1:7" s="129" customFormat="1" x14ac:dyDescent="0.2">
      <c r="A1225" s="700" t="s">
        <v>2458</v>
      </c>
      <c r="B1225" s="700" t="s">
        <v>2458</v>
      </c>
      <c r="C1225" s="711"/>
      <c r="D1225" s="283" t="s">
        <v>2138</v>
      </c>
      <c r="E1225" s="353">
        <v>0</v>
      </c>
      <c r="F1225" s="352">
        <f t="shared" si="36"/>
        <v>0</v>
      </c>
      <c r="G1225" s="352">
        <f t="shared" si="37"/>
        <v>0</v>
      </c>
    </row>
    <row r="1226" spans="1:7" s="129" customFormat="1" x14ac:dyDescent="0.2">
      <c r="A1226" s="701"/>
      <c r="B1226" s="701"/>
      <c r="C1226" s="712"/>
      <c r="D1226" s="284" t="s">
        <v>2159</v>
      </c>
      <c r="E1226" s="353">
        <v>770</v>
      </c>
      <c r="F1226" s="352">
        <f t="shared" si="36"/>
        <v>462</v>
      </c>
      <c r="G1226" s="352">
        <f t="shared" si="37"/>
        <v>385</v>
      </c>
    </row>
    <row r="1227" spans="1:7" s="129" customFormat="1" x14ac:dyDescent="0.2">
      <c r="A1227" s="701"/>
      <c r="B1227" s="701"/>
      <c r="C1227" s="712"/>
      <c r="D1227" s="284" t="s">
        <v>2160</v>
      </c>
      <c r="E1227" s="353">
        <v>660</v>
      </c>
      <c r="F1227" s="352">
        <f t="shared" si="36"/>
        <v>396</v>
      </c>
      <c r="G1227" s="352">
        <f t="shared" si="37"/>
        <v>330</v>
      </c>
    </row>
    <row r="1228" spans="1:7" s="129" customFormat="1" x14ac:dyDescent="0.2">
      <c r="A1228" s="702"/>
      <c r="B1228" s="702"/>
      <c r="C1228" s="713"/>
      <c r="D1228" s="284" t="s">
        <v>2214</v>
      </c>
      <c r="E1228" s="353">
        <v>520</v>
      </c>
      <c r="F1228" s="352">
        <f t="shared" ref="F1228:F1291" si="38">IFERROR(E1228*0.6,0)</f>
        <v>312</v>
      </c>
      <c r="G1228" s="352">
        <f t="shared" ref="G1228:G1291" si="39">IFERROR(E1228*0.5,0)</f>
        <v>260</v>
      </c>
    </row>
    <row r="1229" spans="1:7" s="129" customFormat="1" x14ac:dyDescent="0.2">
      <c r="A1229" s="700" t="s">
        <v>2459</v>
      </c>
      <c r="B1229" s="700" t="s">
        <v>2459</v>
      </c>
      <c r="C1229" s="736"/>
      <c r="D1229" s="283" t="s">
        <v>2146</v>
      </c>
      <c r="E1229" s="353">
        <v>0</v>
      </c>
      <c r="F1229" s="352">
        <f t="shared" si="38"/>
        <v>0</v>
      </c>
      <c r="G1229" s="352">
        <f t="shared" si="39"/>
        <v>0</v>
      </c>
    </row>
    <row r="1230" spans="1:7" s="129" customFormat="1" x14ac:dyDescent="0.2">
      <c r="A1230" s="701"/>
      <c r="B1230" s="701"/>
      <c r="C1230" s="737"/>
      <c r="D1230" s="284" t="s">
        <v>2159</v>
      </c>
      <c r="E1230" s="353">
        <v>660</v>
      </c>
      <c r="F1230" s="352">
        <f t="shared" si="38"/>
        <v>396</v>
      </c>
      <c r="G1230" s="352">
        <f t="shared" si="39"/>
        <v>330</v>
      </c>
    </row>
    <row r="1231" spans="1:7" s="129" customFormat="1" x14ac:dyDescent="0.2">
      <c r="A1231" s="701"/>
      <c r="B1231" s="701"/>
      <c r="C1231" s="737"/>
      <c r="D1231" s="284" t="s">
        <v>2160</v>
      </c>
      <c r="E1231" s="353">
        <v>520</v>
      </c>
      <c r="F1231" s="352">
        <f t="shared" si="38"/>
        <v>312</v>
      </c>
      <c r="G1231" s="352">
        <f t="shared" si="39"/>
        <v>260</v>
      </c>
    </row>
    <row r="1232" spans="1:7" s="129" customFormat="1" x14ac:dyDescent="0.2">
      <c r="A1232" s="702"/>
      <c r="B1232" s="702"/>
      <c r="C1232" s="738"/>
      <c r="D1232" s="284" t="s">
        <v>2214</v>
      </c>
      <c r="E1232" s="353">
        <v>420</v>
      </c>
      <c r="F1232" s="352">
        <f t="shared" si="38"/>
        <v>252</v>
      </c>
      <c r="G1232" s="352">
        <f t="shared" si="39"/>
        <v>210</v>
      </c>
    </row>
    <row r="1233" spans="1:7" s="129" customFormat="1" x14ac:dyDescent="0.2">
      <c r="A1233" s="298" t="s">
        <v>184</v>
      </c>
      <c r="B1233" s="298" t="s">
        <v>184</v>
      </c>
      <c r="C1233" s="400"/>
      <c r="D1233" s="81" t="s">
        <v>2460</v>
      </c>
      <c r="E1233" s="353">
        <v>0</v>
      </c>
      <c r="F1233" s="352">
        <f t="shared" si="38"/>
        <v>0</v>
      </c>
      <c r="G1233" s="352">
        <f t="shared" si="39"/>
        <v>0</v>
      </c>
    </row>
    <row r="1234" spans="1:7" s="129" customFormat="1" ht="39" x14ac:dyDescent="0.2">
      <c r="A1234" s="715" t="s">
        <v>113</v>
      </c>
      <c r="B1234" s="706" t="s">
        <v>113</v>
      </c>
      <c r="C1234" s="400"/>
      <c r="D1234" s="80" t="s">
        <v>8674</v>
      </c>
      <c r="E1234" s="353">
        <v>0</v>
      </c>
      <c r="F1234" s="352">
        <f t="shared" si="38"/>
        <v>0</v>
      </c>
      <c r="G1234" s="352">
        <f t="shared" si="39"/>
        <v>0</v>
      </c>
    </row>
    <row r="1235" spans="1:7" s="129" customFormat="1" ht="38.25" x14ac:dyDescent="0.2">
      <c r="A1235" s="716"/>
      <c r="B1235" s="707"/>
      <c r="C1235" s="400"/>
      <c r="D1235" s="80" t="s">
        <v>7951</v>
      </c>
      <c r="E1235" s="353">
        <v>3700</v>
      </c>
      <c r="F1235" s="352">
        <f t="shared" si="38"/>
        <v>2220</v>
      </c>
      <c r="G1235" s="352">
        <f t="shared" si="39"/>
        <v>1850</v>
      </c>
    </row>
    <row r="1236" spans="1:7" s="129" customFormat="1" ht="25.5" x14ac:dyDescent="0.2">
      <c r="A1236" s="286" t="s">
        <v>114</v>
      </c>
      <c r="B1236" s="286" t="s">
        <v>114</v>
      </c>
      <c r="C1236" s="400"/>
      <c r="D1236" s="78" t="s">
        <v>2461</v>
      </c>
      <c r="E1236" s="353">
        <v>2150</v>
      </c>
      <c r="F1236" s="352">
        <f t="shared" si="38"/>
        <v>1290</v>
      </c>
      <c r="G1236" s="352">
        <f t="shared" si="39"/>
        <v>1075</v>
      </c>
    </row>
    <row r="1237" spans="1:7" s="129" customFormat="1" ht="25.5" x14ac:dyDescent="0.2">
      <c r="A1237" s="314" t="s">
        <v>115</v>
      </c>
      <c r="B1237" s="314" t="s">
        <v>115</v>
      </c>
      <c r="C1237" s="400"/>
      <c r="D1237" s="78" t="s">
        <v>2462</v>
      </c>
      <c r="E1237" s="353">
        <v>2000</v>
      </c>
      <c r="F1237" s="352">
        <f t="shared" si="38"/>
        <v>1200</v>
      </c>
      <c r="G1237" s="352">
        <f t="shared" si="39"/>
        <v>1000</v>
      </c>
    </row>
    <row r="1238" spans="1:7" s="129" customFormat="1" ht="27" x14ac:dyDescent="0.2">
      <c r="A1238" s="715" t="s">
        <v>116</v>
      </c>
      <c r="B1238" s="715" t="s">
        <v>116</v>
      </c>
      <c r="C1238" s="703"/>
      <c r="D1238" s="78" t="s">
        <v>8675</v>
      </c>
      <c r="E1238" s="353">
        <v>0</v>
      </c>
      <c r="F1238" s="352">
        <f t="shared" si="38"/>
        <v>0</v>
      </c>
      <c r="G1238" s="352">
        <f t="shared" si="39"/>
        <v>0</v>
      </c>
    </row>
    <row r="1239" spans="1:7" s="129" customFormat="1" ht="25.5" x14ac:dyDescent="0.2">
      <c r="A1239" s="728"/>
      <c r="B1239" s="728"/>
      <c r="C1239" s="704"/>
      <c r="D1239" s="78" t="s">
        <v>2463</v>
      </c>
      <c r="E1239" s="353">
        <v>2500</v>
      </c>
      <c r="F1239" s="352">
        <f t="shared" si="38"/>
        <v>1500</v>
      </c>
      <c r="G1239" s="352">
        <f t="shared" si="39"/>
        <v>1250</v>
      </c>
    </row>
    <row r="1240" spans="1:7" s="129" customFormat="1" ht="26.25" x14ac:dyDescent="0.2">
      <c r="A1240" s="728"/>
      <c r="B1240" s="728"/>
      <c r="C1240" s="704"/>
      <c r="D1240" s="288" t="s">
        <v>8676</v>
      </c>
      <c r="E1240" s="353">
        <v>0</v>
      </c>
      <c r="F1240" s="352">
        <f t="shared" si="38"/>
        <v>0</v>
      </c>
      <c r="G1240" s="352">
        <f t="shared" si="39"/>
        <v>0</v>
      </c>
    </row>
    <row r="1241" spans="1:7" s="129" customFormat="1" x14ac:dyDescent="0.2">
      <c r="A1241" s="728"/>
      <c r="B1241" s="728"/>
      <c r="C1241" s="704"/>
      <c r="D1241" s="288" t="s">
        <v>2464</v>
      </c>
      <c r="E1241" s="353">
        <v>2000</v>
      </c>
      <c r="F1241" s="352">
        <f t="shared" si="38"/>
        <v>1200</v>
      </c>
      <c r="G1241" s="352">
        <f t="shared" si="39"/>
        <v>1000</v>
      </c>
    </row>
    <row r="1242" spans="1:7" s="129" customFormat="1" ht="13.5" x14ac:dyDescent="0.2">
      <c r="A1242" s="728"/>
      <c r="B1242" s="728"/>
      <c r="C1242" s="704"/>
      <c r="D1242" s="288" t="s">
        <v>8677</v>
      </c>
      <c r="E1242" s="353">
        <v>0</v>
      </c>
      <c r="F1242" s="352">
        <f t="shared" si="38"/>
        <v>0</v>
      </c>
      <c r="G1242" s="352">
        <f t="shared" si="39"/>
        <v>0</v>
      </c>
    </row>
    <row r="1243" spans="1:7" s="129" customFormat="1" ht="25.5" x14ac:dyDescent="0.2">
      <c r="A1243" s="716"/>
      <c r="B1243" s="716"/>
      <c r="C1243" s="705"/>
      <c r="D1243" s="288" t="s">
        <v>2465</v>
      </c>
      <c r="E1243" s="353">
        <v>1700</v>
      </c>
      <c r="F1243" s="352">
        <f t="shared" si="38"/>
        <v>1020</v>
      </c>
      <c r="G1243" s="352">
        <f t="shared" si="39"/>
        <v>850</v>
      </c>
    </row>
    <row r="1244" spans="1:7" s="129" customFormat="1" ht="26.25" x14ac:dyDescent="0.2">
      <c r="A1244" s="715" t="s">
        <v>142</v>
      </c>
      <c r="B1244" s="715" t="s">
        <v>142</v>
      </c>
      <c r="C1244" s="406"/>
      <c r="D1244" s="288" t="s">
        <v>8678</v>
      </c>
      <c r="E1244" s="353">
        <v>0</v>
      </c>
      <c r="F1244" s="352">
        <f t="shared" si="38"/>
        <v>0</v>
      </c>
      <c r="G1244" s="352">
        <f t="shared" si="39"/>
        <v>0</v>
      </c>
    </row>
    <row r="1245" spans="1:7" s="129" customFormat="1" ht="25.5" x14ac:dyDescent="0.2">
      <c r="A1245" s="716"/>
      <c r="B1245" s="716"/>
      <c r="C1245" s="287"/>
      <c r="D1245" s="288" t="s">
        <v>2466</v>
      </c>
      <c r="E1245" s="353">
        <v>1600</v>
      </c>
      <c r="F1245" s="352">
        <f t="shared" si="38"/>
        <v>960</v>
      </c>
      <c r="G1245" s="352">
        <f t="shared" si="39"/>
        <v>800</v>
      </c>
    </row>
    <row r="1246" spans="1:7" s="129" customFormat="1" ht="26.25" x14ac:dyDescent="0.2">
      <c r="A1246" s="715" t="s">
        <v>143</v>
      </c>
      <c r="B1246" s="729" t="s">
        <v>143</v>
      </c>
      <c r="C1246" s="711"/>
      <c r="D1246" s="288" t="s">
        <v>8679</v>
      </c>
      <c r="E1246" s="353">
        <v>0</v>
      </c>
      <c r="F1246" s="352">
        <f t="shared" si="38"/>
        <v>0</v>
      </c>
      <c r="G1246" s="352">
        <f t="shared" si="39"/>
        <v>0</v>
      </c>
    </row>
    <row r="1247" spans="1:7" s="129" customFormat="1" ht="25.5" x14ac:dyDescent="0.2">
      <c r="A1247" s="728"/>
      <c r="B1247" s="730"/>
      <c r="C1247" s="712"/>
      <c r="D1247" s="288" t="s">
        <v>2467</v>
      </c>
      <c r="E1247" s="353">
        <v>1600</v>
      </c>
      <c r="F1247" s="352">
        <f t="shared" si="38"/>
        <v>960</v>
      </c>
      <c r="G1247" s="352">
        <f t="shared" si="39"/>
        <v>800</v>
      </c>
    </row>
    <row r="1248" spans="1:7" s="129" customFormat="1" ht="13.5" x14ac:dyDescent="0.2">
      <c r="A1248" s="716"/>
      <c r="B1248" s="731"/>
      <c r="C1248" s="713"/>
      <c r="D1248" s="79" t="s">
        <v>8680</v>
      </c>
      <c r="E1248" s="353"/>
      <c r="F1248" s="352">
        <f t="shared" si="38"/>
        <v>0</v>
      </c>
      <c r="G1248" s="352">
        <f t="shared" si="39"/>
        <v>0</v>
      </c>
    </row>
    <row r="1249" spans="1:7" s="129" customFormat="1" ht="26.25" x14ac:dyDescent="0.2">
      <c r="A1249" s="715" t="s">
        <v>144</v>
      </c>
      <c r="B1249" s="729" t="s">
        <v>144</v>
      </c>
      <c r="C1249" s="393"/>
      <c r="D1249" s="79" t="s">
        <v>8681</v>
      </c>
      <c r="E1249" s="353">
        <v>0</v>
      </c>
      <c r="F1249" s="352">
        <f t="shared" si="38"/>
        <v>0</v>
      </c>
      <c r="G1249" s="352">
        <f t="shared" si="39"/>
        <v>0</v>
      </c>
    </row>
    <row r="1250" spans="1:7" s="129" customFormat="1" x14ac:dyDescent="0.2">
      <c r="A1250" s="716"/>
      <c r="B1250" s="731"/>
      <c r="C1250" s="402"/>
      <c r="D1250" s="79" t="s">
        <v>2468</v>
      </c>
      <c r="E1250" s="353">
        <v>1150</v>
      </c>
      <c r="F1250" s="352">
        <f t="shared" si="38"/>
        <v>690</v>
      </c>
      <c r="G1250" s="352">
        <f t="shared" si="39"/>
        <v>575</v>
      </c>
    </row>
    <row r="1251" spans="1:7" s="129" customFormat="1" x14ac:dyDescent="0.2">
      <c r="A1251" s="286" t="s">
        <v>145</v>
      </c>
      <c r="B1251" s="286" t="s">
        <v>145</v>
      </c>
      <c r="C1251" s="287"/>
      <c r="D1251" s="80" t="s">
        <v>2469</v>
      </c>
      <c r="E1251" s="353">
        <v>1600</v>
      </c>
      <c r="F1251" s="352">
        <f t="shared" si="38"/>
        <v>960</v>
      </c>
      <c r="G1251" s="352">
        <f t="shared" si="39"/>
        <v>800</v>
      </c>
    </row>
    <row r="1252" spans="1:7" s="129" customFormat="1" x14ac:dyDescent="0.2">
      <c r="A1252" s="286" t="s">
        <v>146</v>
      </c>
      <c r="B1252" s="286" t="s">
        <v>146</v>
      </c>
      <c r="C1252" s="299"/>
      <c r="D1252" s="80" t="s">
        <v>2470</v>
      </c>
      <c r="E1252" s="353">
        <v>1600</v>
      </c>
      <c r="F1252" s="352">
        <f t="shared" si="38"/>
        <v>960</v>
      </c>
      <c r="G1252" s="352">
        <f t="shared" si="39"/>
        <v>800</v>
      </c>
    </row>
    <row r="1253" spans="1:7" s="129" customFormat="1" ht="25.5" x14ac:dyDescent="0.2">
      <c r="A1253" s="295" t="s">
        <v>147</v>
      </c>
      <c r="B1253" s="295" t="s">
        <v>147</v>
      </c>
      <c r="C1253" s="287"/>
      <c r="D1253" s="80" t="s">
        <v>2471</v>
      </c>
      <c r="E1253" s="353">
        <v>1200</v>
      </c>
      <c r="F1253" s="352">
        <f t="shared" si="38"/>
        <v>720</v>
      </c>
      <c r="G1253" s="352">
        <f t="shared" si="39"/>
        <v>600</v>
      </c>
    </row>
    <row r="1254" spans="1:7" s="129" customFormat="1" ht="26.25" x14ac:dyDescent="0.2">
      <c r="A1254" s="732" t="s">
        <v>171</v>
      </c>
      <c r="B1254" s="734" t="s">
        <v>171</v>
      </c>
      <c r="C1254" s="287"/>
      <c r="D1254" s="80" t="s">
        <v>8682</v>
      </c>
      <c r="E1254" s="353">
        <v>0</v>
      </c>
      <c r="F1254" s="352">
        <f t="shared" si="38"/>
        <v>0</v>
      </c>
      <c r="G1254" s="352">
        <f t="shared" si="39"/>
        <v>0</v>
      </c>
    </row>
    <row r="1255" spans="1:7" s="129" customFormat="1" x14ac:dyDescent="0.2">
      <c r="A1255" s="733"/>
      <c r="B1255" s="735"/>
      <c r="C1255" s="287"/>
      <c r="D1255" s="284" t="s">
        <v>2472</v>
      </c>
      <c r="E1255" s="353">
        <v>1200</v>
      </c>
      <c r="F1255" s="352">
        <f t="shared" si="38"/>
        <v>720</v>
      </c>
      <c r="G1255" s="352">
        <f t="shared" si="39"/>
        <v>600</v>
      </c>
    </row>
    <row r="1256" spans="1:7" s="129" customFormat="1" x14ac:dyDescent="0.2">
      <c r="A1256" s="700" t="s">
        <v>172</v>
      </c>
      <c r="B1256" s="700" t="s">
        <v>172</v>
      </c>
      <c r="C1256" s="711"/>
      <c r="D1256" s="283" t="s">
        <v>2138</v>
      </c>
      <c r="E1256" s="353">
        <v>0</v>
      </c>
      <c r="F1256" s="352">
        <f t="shared" si="38"/>
        <v>0</v>
      </c>
      <c r="G1256" s="352">
        <f t="shared" si="39"/>
        <v>0</v>
      </c>
    </row>
    <row r="1257" spans="1:7" s="129" customFormat="1" x14ac:dyDescent="0.2">
      <c r="A1257" s="701"/>
      <c r="B1257" s="701"/>
      <c r="C1257" s="712"/>
      <c r="D1257" s="284" t="s">
        <v>2159</v>
      </c>
      <c r="E1257" s="353">
        <v>800</v>
      </c>
      <c r="F1257" s="352">
        <f t="shared" si="38"/>
        <v>480</v>
      </c>
      <c r="G1257" s="352">
        <f t="shared" si="39"/>
        <v>400</v>
      </c>
    </row>
    <row r="1258" spans="1:7" s="129" customFormat="1" x14ac:dyDescent="0.2">
      <c r="A1258" s="701"/>
      <c r="B1258" s="701"/>
      <c r="C1258" s="712"/>
      <c r="D1258" s="284" t="s">
        <v>2160</v>
      </c>
      <c r="E1258" s="353">
        <v>700</v>
      </c>
      <c r="F1258" s="352">
        <f t="shared" si="38"/>
        <v>420</v>
      </c>
      <c r="G1258" s="352">
        <f t="shared" si="39"/>
        <v>350</v>
      </c>
    </row>
    <row r="1259" spans="1:7" s="129" customFormat="1" x14ac:dyDescent="0.2">
      <c r="A1259" s="702"/>
      <c r="B1259" s="702"/>
      <c r="C1259" s="713"/>
      <c r="D1259" s="284" t="s">
        <v>2214</v>
      </c>
      <c r="E1259" s="353">
        <v>560</v>
      </c>
      <c r="F1259" s="352">
        <f t="shared" si="38"/>
        <v>336</v>
      </c>
      <c r="G1259" s="352">
        <f t="shared" si="39"/>
        <v>280</v>
      </c>
    </row>
    <row r="1260" spans="1:7" s="129" customFormat="1" x14ac:dyDescent="0.2">
      <c r="A1260" s="717" t="s">
        <v>1061</v>
      </c>
      <c r="B1260" s="717" t="s">
        <v>1061</v>
      </c>
      <c r="C1260" s="711"/>
      <c r="D1260" s="283" t="s">
        <v>2146</v>
      </c>
      <c r="E1260" s="353">
        <v>0</v>
      </c>
      <c r="F1260" s="352">
        <f t="shared" si="38"/>
        <v>0</v>
      </c>
      <c r="G1260" s="352">
        <f t="shared" si="39"/>
        <v>0</v>
      </c>
    </row>
    <row r="1261" spans="1:7" s="129" customFormat="1" x14ac:dyDescent="0.2">
      <c r="A1261" s="718"/>
      <c r="B1261" s="718"/>
      <c r="C1261" s="712"/>
      <c r="D1261" s="284" t="s">
        <v>2159</v>
      </c>
      <c r="E1261" s="353">
        <v>700</v>
      </c>
      <c r="F1261" s="352">
        <f t="shared" si="38"/>
        <v>420</v>
      </c>
      <c r="G1261" s="352">
        <f t="shared" si="39"/>
        <v>350</v>
      </c>
    </row>
    <row r="1262" spans="1:7" s="129" customFormat="1" x14ac:dyDescent="0.2">
      <c r="A1262" s="718"/>
      <c r="B1262" s="718"/>
      <c r="C1262" s="712"/>
      <c r="D1262" s="284" t="s">
        <v>2160</v>
      </c>
      <c r="E1262" s="353">
        <v>560</v>
      </c>
      <c r="F1262" s="352">
        <f t="shared" si="38"/>
        <v>336</v>
      </c>
      <c r="G1262" s="352">
        <f t="shared" si="39"/>
        <v>280</v>
      </c>
    </row>
    <row r="1263" spans="1:7" s="129" customFormat="1" x14ac:dyDescent="0.2">
      <c r="A1263" s="719"/>
      <c r="B1263" s="719"/>
      <c r="C1263" s="713"/>
      <c r="D1263" s="284" t="s">
        <v>2214</v>
      </c>
      <c r="E1263" s="353">
        <v>480</v>
      </c>
      <c r="F1263" s="352">
        <f t="shared" si="38"/>
        <v>288</v>
      </c>
      <c r="G1263" s="352">
        <f t="shared" si="39"/>
        <v>240</v>
      </c>
    </row>
    <row r="1264" spans="1:7" s="129" customFormat="1" ht="26.25" x14ac:dyDescent="0.2">
      <c r="A1264" s="300" t="s">
        <v>1167</v>
      </c>
      <c r="B1264" s="301"/>
      <c r="C1264" s="393"/>
      <c r="D1264" s="78" t="s">
        <v>8683</v>
      </c>
      <c r="E1264" s="353">
        <v>2000</v>
      </c>
      <c r="F1264" s="352">
        <f t="shared" si="38"/>
        <v>1200</v>
      </c>
      <c r="G1264" s="352">
        <f t="shared" si="39"/>
        <v>1000</v>
      </c>
    </row>
    <row r="1265" spans="1:7" s="129" customFormat="1" x14ac:dyDescent="0.2">
      <c r="A1265" s="298" t="s">
        <v>148</v>
      </c>
      <c r="B1265" s="298" t="s">
        <v>148</v>
      </c>
      <c r="C1265" s="400"/>
      <c r="D1265" s="283" t="s">
        <v>2473</v>
      </c>
      <c r="E1265" s="353">
        <v>0</v>
      </c>
      <c r="F1265" s="352">
        <f t="shared" si="38"/>
        <v>0</v>
      </c>
      <c r="G1265" s="352">
        <f t="shared" si="39"/>
        <v>0</v>
      </c>
    </row>
    <row r="1266" spans="1:7" s="129" customFormat="1" ht="25.5" x14ac:dyDescent="0.2">
      <c r="A1266" s="314" t="s">
        <v>117</v>
      </c>
      <c r="B1266" s="314" t="s">
        <v>117</v>
      </c>
      <c r="C1266" s="400"/>
      <c r="D1266" s="78" t="s">
        <v>2474</v>
      </c>
      <c r="E1266" s="353">
        <v>3400</v>
      </c>
      <c r="F1266" s="352">
        <f t="shared" si="38"/>
        <v>2040</v>
      </c>
      <c r="G1266" s="352">
        <f t="shared" si="39"/>
        <v>1700</v>
      </c>
    </row>
    <row r="1267" spans="1:7" s="129" customFormat="1" ht="25.5" x14ac:dyDescent="0.2">
      <c r="A1267" s="302" t="s">
        <v>118</v>
      </c>
      <c r="B1267" s="302" t="s">
        <v>118</v>
      </c>
      <c r="C1267" s="400"/>
      <c r="D1267" s="80" t="s">
        <v>2475</v>
      </c>
      <c r="E1267" s="353">
        <v>3700</v>
      </c>
      <c r="F1267" s="352">
        <f t="shared" si="38"/>
        <v>2220</v>
      </c>
      <c r="G1267" s="352">
        <f t="shared" si="39"/>
        <v>1850</v>
      </c>
    </row>
    <row r="1268" spans="1:7" s="129" customFormat="1" ht="26.25" x14ac:dyDescent="0.2">
      <c r="A1268" s="706" t="s">
        <v>149</v>
      </c>
      <c r="B1268" s="723" t="s">
        <v>149</v>
      </c>
      <c r="C1268" s="400"/>
      <c r="D1268" s="80" t="s">
        <v>8684</v>
      </c>
      <c r="E1268" s="353">
        <v>0</v>
      </c>
      <c r="F1268" s="352">
        <f t="shared" si="38"/>
        <v>0</v>
      </c>
      <c r="G1268" s="352">
        <f t="shared" si="39"/>
        <v>0</v>
      </c>
    </row>
    <row r="1269" spans="1:7" s="129" customFormat="1" ht="25.5" x14ac:dyDescent="0.2">
      <c r="A1269" s="707"/>
      <c r="B1269" s="724"/>
      <c r="C1269" s="409"/>
      <c r="D1269" s="78" t="s">
        <v>2476</v>
      </c>
      <c r="E1269" s="353">
        <v>2800</v>
      </c>
      <c r="F1269" s="352">
        <f t="shared" si="38"/>
        <v>1680</v>
      </c>
      <c r="G1269" s="352">
        <f t="shared" si="39"/>
        <v>1400</v>
      </c>
    </row>
    <row r="1270" spans="1:7" s="129" customFormat="1" ht="25.5" x14ac:dyDescent="0.2">
      <c r="A1270" s="302" t="s">
        <v>150</v>
      </c>
      <c r="B1270" s="302" t="s">
        <v>150</v>
      </c>
      <c r="C1270" s="409"/>
      <c r="D1270" s="80" t="s">
        <v>2477</v>
      </c>
      <c r="E1270" s="353">
        <v>1400</v>
      </c>
      <c r="F1270" s="352">
        <f t="shared" si="38"/>
        <v>840</v>
      </c>
      <c r="G1270" s="352">
        <f t="shared" si="39"/>
        <v>700</v>
      </c>
    </row>
    <row r="1271" spans="1:7" s="129" customFormat="1" ht="25.5" x14ac:dyDescent="0.2">
      <c r="A1271" s="314" t="s">
        <v>151</v>
      </c>
      <c r="B1271" s="314" t="s">
        <v>151</v>
      </c>
      <c r="C1271" s="409"/>
      <c r="D1271" s="80" t="s">
        <v>2478</v>
      </c>
      <c r="E1271" s="353">
        <v>1450</v>
      </c>
      <c r="F1271" s="352">
        <f t="shared" si="38"/>
        <v>870</v>
      </c>
      <c r="G1271" s="352">
        <f t="shared" si="39"/>
        <v>725</v>
      </c>
    </row>
    <row r="1272" spans="1:7" s="129" customFormat="1" x14ac:dyDescent="0.2">
      <c r="A1272" s="302" t="s">
        <v>152</v>
      </c>
      <c r="B1272" s="302" t="s">
        <v>152</v>
      </c>
      <c r="C1272" s="409"/>
      <c r="D1272" s="80" t="s">
        <v>2479</v>
      </c>
      <c r="E1272" s="353">
        <v>1400</v>
      </c>
      <c r="F1272" s="352">
        <f t="shared" si="38"/>
        <v>840</v>
      </c>
      <c r="G1272" s="352">
        <f t="shared" si="39"/>
        <v>700</v>
      </c>
    </row>
    <row r="1273" spans="1:7" s="129" customFormat="1" ht="25.5" x14ac:dyDescent="0.2">
      <c r="A1273" s="314" t="s">
        <v>153</v>
      </c>
      <c r="B1273" s="314" t="s">
        <v>153</v>
      </c>
      <c r="C1273" s="405"/>
      <c r="D1273" s="80" t="s">
        <v>2480</v>
      </c>
      <c r="E1273" s="353">
        <v>1400</v>
      </c>
      <c r="F1273" s="352">
        <f t="shared" si="38"/>
        <v>840</v>
      </c>
      <c r="G1273" s="352">
        <f t="shared" si="39"/>
        <v>700</v>
      </c>
    </row>
    <row r="1274" spans="1:7" s="129" customFormat="1" ht="25.5" x14ac:dyDescent="0.2">
      <c r="A1274" s="302" t="s">
        <v>154</v>
      </c>
      <c r="B1274" s="302" t="s">
        <v>154</v>
      </c>
      <c r="C1274" s="402"/>
      <c r="D1274" s="80" t="s">
        <v>2481</v>
      </c>
      <c r="E1274" s="353">
        <v>1400</v>
      </c>
      <c r="F1274" s="352">
        <f t="shared" si="38"/>
        <v>840</v>
      </c>
      <c r="G1274" s="352">
        <f t="shared" si="39"/>
        <v>700</v>
      </c>
    </row>
    <row r="1275" spans="1:7" s="129" customFormat="1" x14ac:dyDescent="0.2">
      <c r="A1275" s="302" t="s">
        <v>155</v>
      </c>
      <c r="B1275" s="302" t="s">
        <v>155</v>
      </c>
      <c r="C1275" s="302"/>
      <c r="D1275" s="80" t="s">
        <v>2432</v>
      </c>
      <c r="E1275" s="353">
        <v>4000</v>
      </c>
      <c r="F1275" s="352">
        <f t="shared" si="38"/>
        <v>2400</v>
      </c>
      <c r="G1275" s="352">
        <f t="shared" si="39"/>
        <v>2000</v>
      </c>
    </row>
    <row r="1276" spans="1:7" s="129" customFormat="1" x14ac:dyDescent="0.2">
      <c r="A1276" s="700" t="s">
        <v>156</v>
      </c>
      <c r="B1276" s="700" t="s">
        <v>156</v>
      </c>
      <c r="C1276" s="725"/>
      <c r="D1276" s="283" t="s">
        <v>2138</v>
      </c>
      <c r="E1276" s="353">
        <v>0</v>
      </c>
      <c r="F1276" s="352">
        <f t="shared" si="38"/>
        <v>0</v>
      </c>
      <c r="G1276" s="352">
        <f t="shared" si="39"/>
        <v>0</v>
      </c>
    </row>
    <row r="1277" spans="1:7" s="129" customFormat="1" x14ac:dyDescent="0.2">
      <c r="A1277" s="701"/>
      <c r="B1277" s="701"/>
      <c r="C1277" s="726"/>
      <c r="D1277" s="284" t="s">
        <v>2159</v>
      </c>
      <c r="E1277" s="353">
        <v>800</v>
      </c>
      <c r="F1277" s="352">
        <f t="shared" si="38"/>
        <v>480</v>
      </c>
      <c r="G1277" s="352">
        <f t="shared" si="39"/>
        <v>400</v>
      </c>
    </row>
    <row r="1278" spans="1:7" s="129" customFormat="1" x14ac:dyDescent="0.2">
      <c r="A1278" s="701"/>
      <c r="B1278" s="701"/>
      <c r="C1278" s="726"/>
      <c r="D1278" s="284" t="s">
        <v>2160</v>
      </c>
      <c r="E1278" s="353">
        <v>700</v>
      </c>
      <c r="F1278" s="352">
        <f t="shared" si="38"/>
        <v>420</v>
      </c>
      <c r="G1278" s="352">
        <f t="shared" si="39"/>
        <v>350</v>
      </c>
    </row>
    <row r="1279" spans="1:7" s="129" customFormat="1" x14ac:dyDescent="0.2">
      <c r="A1279" s="702"/>
      <c r="B1279" s="702"/>
      <c r="C1279" s="727"/>
      <c r="D1279" s="284" t="s">
        <v>2214</v>
      </c>
      <c r="E1279" s="353">
        <v>550</v>
      </c>
      <c r="F1279" s="352">
        <f t="shared" si="38"/>
        <v>330</v>
      </c>
      <c r="G1279" s="352">
        <f t="shared" si="39"/>
        <v>275</v>
      </c>
    </row>
    <row r="1280" spans="1:7" s="129" customFormat="1" x14ac:dyDescent="0.2">
      <c r="A1280" s="700" t="s">
        <v>157</v>
      </c>
      <c r="B1280" s="700" t="s">
        <v>157</v>
      </c>
      <c r="C1280" s="725"/>
      <c r="D1280" s="283" t="s">
        <v>2146</v>
      </c>
      <c r="E1280" s="353">
        <v>0</v>
      </c>
      <c r="F1280" s="352">
        <f t="shared" si="38"/>
        <v>0</v>
      </c>
      <c r="G1280" s="352">
        <f t="shared" si="39"/>
        <v>0</v>
      </c>
    </row>
    <row r="1281" spans="1:7" s="129" customFormat="1" x14ac:dyDescent="0.2">
      <c r="A1281" s="701"/>
      <c r="B1281" s="701"/>
      <c r="C1281" s="726"/>
      <c r="D1281" s="284" t="s">
        <v>2159</v>
      </c>
      <c r="E1281" s="353">
        <v>700</v>
      </c>
      <c r="F1281" s="352">
        <f t="shared" si="38"/>
        <v>420</v>
      </c>
      <c r="G1281" s="352">
        <f t="shared" si="39"/>
        <v>350</v>
      </c>
    </row>
    <row r="1282" spans="1:7" s="129" customFormat="1" x14ac:dyDescent="0.2">
      <c r="A1282" s="701"/>
      <c r="B1282" s="701"/>
      <c r="C1282" s="726"/>
      <c r="D1282" s="284" t="s">
        <v>2160</v>
      </c>
      <c r="E1282" s="353">
        <v>550</v>
      </c>
      <c r="F1282" s="352">
        <f t="shared" si="38"/>
        <v>330</v>
      </c>
      <c r="G1282" s="352">
        <f t="shared" si="39"/>
        <v>275</v>
      </c>
    </row>
    <row r="1283" spans="1:7" s="129" customFormat="1" x14ac:dyDescent="0.2">
      <c r="A1283" s="702"/>
      <c r="B1283" s="702"/>
      <c r="C1283" s="727"/>
      <c r="D1283" s="284" t="s">
        <v>2214</v>
      </c>
      <c r="E1283" s="353">
        <v>450</v>
      </c>
      <c r="F1283" s="352">
        <f t="shared" si="38"/>
        <v>270</v>
      </c>
      <c r="G1283" s="352">
        <f t="shared" si="39"/>
        <v>225</v>
      </c>
    </row>
    <row r="1284" spans="1:7" s="129" customFormat="1" ht="26.25" x14ac:dyDescent="0.2">
      <c r="A1284" s="324" t="s">
        <v>158</v>
      </c>
      <c r="B1284" s="289"/>
      <c r="C1284" s="410"/>
      <c r="D1284" s="78" t="s">
        <v>8685</v>
      </c>
      <c r="E1284" s="353">
        <v>1400</v>
      </c>
      <c r="F1284" s="352">
        <f t="shared" si="38"/>
        <v>840</v>
      </c>
      <c r="G1284" s="352">
        <f t="shared" si="39"/>
        <v>700</v>
      </c>
    </row>
    <row r="1285" spans="1:7" s="129" customFormat="1" ht="26.25" x14ac:dyDescent="0.2">
      <c r="A1285" s="324" t="s">
        <v>159</v>
      </c>
      <c r="B1285" s="289"/>
      <c r="C1285" s="410"/>
      <c r="D1285" s="78" t="s">
        <v>8686</v>
      </c>
      <c r="E1285" s="353">
        <v>1400</v>
      </c>
      <c r="F1285" s="352">
        <f t="shared" si="38"/>
        <v>840</v>
      </c>
      <c r="G1285" s="352">
        <f t="shared" si="39"/>
        <v>700</v>
      </c>
    </row>
    <row r="1286" spans="1:7" s="129" customFormat="1" ht="26.25" x14ac:dyDescent="0.2">
      <c r="A1286" s="324" t="s">
        <v>8496</v>
      </c>
      <c r="B1286" s="289"/>
      <c r="C1286" s="410"/>
      <c r="D1286" s="78" t="s">
        <v>8687</v>
      </c>
      <c r="E1286" s="353">
        <v>1400</v>
      </c>
      <c r="F1286" s="352">
        <f t="shared" si="38"/>
        <v>840</v>
      </c>
      <c r="G1286" s="352">
        <f t="shared" si="39"/>
        <v>700</v>
      </c>
    </row>
    <row r="1287" spans="1:7" s="129" customFormat="1" ht="13.5" x14ac:dyDescent="0.2">
      <c r="A1287" s="324" t="s">
        <v>8497</v>
      </c>
      <c r="B1287" s="289"/>
      <c r="C1287" s="410"/>
      <c r="D1287" s="78" t="s">
        <v>8688</v>
      </c>
      <c r="E1287" s="353">
        <v>2500</v>
      </c>
      <c r="F1287" s="352">
        <f t="shared" si="38"/>
        <v>1500</v>
      </c>
      <c r="G1287" s="352">
        <f t="shared" si="39"/>
        <v>1250</v>
      </c>
    </row>
    <row r="1288" spans="1:7" s="129" customFormat="1" x14ac:dyDescent="0.2">
      <c r="A1288" s="298" t="s">
        <v>160</v>
      </c>
      <c r="B1288" s="298" t="s">
        <v>160</v>
      </c>
      <c r="C1288" s="400"/>
      <c r="D1288" s="283" t="s">
        <v>2482</v>
      </c>
      <c r="E1288" s="353">
        <v>0</v>
      </c>
      <c r="F1288" s="352">
        <f t="shared" si="38"/>
        <v>0</v>
      </c>
      <c r="G1288" s="352">
        <f t="shared" si="39"/>
        <v>0</v>
      </c>
    </row>
    <row r="1289" spans="1:7" s="129" customFormat="1" ht="26.25" x14ac:dyDescent="0.2">
      <c r="A1289" s="700" t="s">
        <v>119</v>
      </c>
      <c r="B1289" s="700" t="s">
        <v>119</v>
      </c>
      <c r="C1289" s="400"/>
      <c r="D1289" s="283" t="s">
        <v>8689</v>
      </c>
      <c r="E1289" s="353">
        <v>0</v>
      </c>
      <c r="F1289" s="352">
        <f t="shared" si="38"/>
        <v>0</v>
      </c>
      <c r="G1289" s="352">
        <f t="shared" si="39"/>
        <v>0</v>
      </c>
    </row>
    <row r="1290" spans="1:7" s="129" customFormat="1" ht="25.5" x14ac:dyDescent="0.2">
      <c r="A1290" s="702"/>
      <c r="B1290" s="702"/>
      <c r="C1290" s="400"/>
      <c r="D1290" s="80" t="s">
        <v>7952</v>
      </c>
      <c r="E1290" s="353">
        <v>3300</v>
      </c>
      <c r="F1290" s="352">
        <f t="shared" si="38"/>
        <v>1980</v>
      </c>
      <c r="G1290" s="352">
        <f t="shared" si="39"/>
        <v>1650</v>
      </c>
    </row>
    <row r="1291" spans="1:7" s="129" customFormat="1" x14ac:dyDescent="0.2">
      <c r="A1291" s="700" t="s">
        <v>120</v>
      </c>
      <c r="B1291" s="700" t="s">
        <v>120</v>
      </c>
      <c r="C1291" s="703"/>
      <c r="D1291" s="81" t="s">
        <v>2483</v>
      </c>
      <c r="E1291" s="353">
        <v>0</v>
      </c>
      <c r="F1291" s="352">
        <f t="shared" si="38"/>
        <v>0</v>
      </c>
      <c r="G1291" s="352">
        <f t="shared" si="39"/>
        <v>0</v>
      </c>
    </row>
    <row r="1292" spans="1:7" s="129" customFormat="1" x14ac:dyDescent="0.2">
      <c r="A1292" s="701"/>
      <c r="B1292" s="701"/>
      <c r="C1292" s="704"/>
      <c r="D1292" s="80" t="s">
        <v>2484</v>
      </c>
      <c r="E1292" s="353">
        <v>1400</v>
      </c>
      <c r="F1292" s="352">
        <f t="shared" ref="F1292:F1355" si="40">IFERROR(E1292*0.6,0)</f>
        <v>840</v>
      </c>
      <c r="G1292" s="352">
        <f t="shared" ref="G1292:G1355" si="41">IFERROR(E1292*0.5,0)</f>
        <v>700</v>
      </c>
    </row>
    <row r="1293" spans="1:7" s="129" customFormat="1" ht="25.5" x14ac:dyDescent="0.2">
      <c r="A1293" s="701"/>
      <c r="B1293" s="701"/>
      <c r="C1293" s="704"/>
      <c r="D1293" s="80" t="s">
        <v>2485</v>
      </c>
      <c r="E1293" s="353">
        <v>1100</v>
      </c>
      <c r="F1293" s="352">
        <f t="shared" si="40"/>
        <v>660</v>
      </c>
      <c r="G1293" s="352">
        <f t="shared" si="41"/>
        <v>550</v>
      </c>
    </row>
    <row r="1294" spans="1:7" s="129" customFormat="1" x14ac:dyDescent="0.2">
      <c r="A1294" s="702"/>
      <c r="B1294" s="702"/>
      <c r="C1294" s="705"/>
      <c r="D1294" s="80" t="s">
        <v>2486</v>
      </c>
      <c r="E1294" s="353">
        <v>1400</v>
      </c>
      <c r="F1294" s="352">
        <f t="shared" si="40"/>
        <v>840</v>
      </c>
      <c r="G1294" s="352">
        <f t="shared" si="41"/>
        <v>700</v>
      </c>
    </row>
    <row r="1295" spans="1:7" s="129" customFormat="1" ht="25.5" x14ac:dyDescent="0.2">
      <c r="A1295" s="289" t="s">
        <v>121</v>
      </c>
      <c r="B1295" s="289" t="s">
        <v>121</v>
      </c>
      <c r="C1295" s="400"/>
      <c r="D1295" s="80" t="s">
        <v>2487</v>
      </c>
      <c r="E1295" s="353">
        <v>1300</v>
      </c>
      <c r="F1295" s="352">
        <f t="shared" si="40"/>
        <v>780</v>
      </c>
      <c r="G1295" s="352">
        <f t="shared" si="41"/>
        <v>650</v>
      </c>
    </row>
    <row r="1296" spans="1:7" s="129" customFormat="1" ht="26.25" x14ac:dyDescent="0.2">
      <c r="A1296" s="289" t="s">
        <v>122</v>
      </c>
      <c r="B1296" s="289" t="s">
        <v>122</v>
      </c>
      <c r="C1296" s="405"/>
      <c r="D1296" s="80" t="s">
        <v>8690</v>
      </c>
      <c r="E1296" s="353"/>
      <c r="F1296" s="352">
        <f t="shared" si="40"/>
        <v>0</v>
      </c>
      <c r="G1296" s="352">
        <f t="shared" si="41"/>
        <v>0</v>
      </c>
    </row>
    <row r="1297" spans="1:7" s="129" customFormat="1" ht="25.5" x14ac:dyDescent="0.2">
      <c r="A1297" s="289" t="s">
        <v>123</v>
      </c>
      <c r="B1297" s="289" t="s">
        <v>123</v>
      </c>
      <c r="C1297" s="400"/>
      <c r="D1297" s="80" t="s">
        <v>2488</v>
      </c>
      <c r="E1297" s="353">
        <v>1950</v>
      </c>
      <c r="F1297" s="352">
        <f t="shared" si="40"/>
        <v>1170</v>
      </c>
      <c r="G1297" s="352">
        <f t="shared" si="41"/>
        <v>975</v>
      </c>
    </row>
    <row r="1298" spans="1:7" s="129" customFormat="1" ht="25.5" x14ac:dyDescent="0.2">
      <c r="A1298" s="289" t="s">
        <v>161</v>
      </c>
      <c r="B1298" s="289" t="s">
        <v>161</v>
      </c>
      <c r="C1298" s="400"/>
      <c r="D1298" s="80" t="s">
        <v>2489</v>
      </c>
      <c r="E1298" s="353">
        <v>1500</v>
      </c>
      <c r="F1298" s="352">
        <f t="shared" si="40"/>
        <v>900</v>
      </c>
      <c r="G1298" s="352">
        <f t="shared" si="41"/>
        <v>750</v>
      </c>
    </row>
    <row r="1299" spans="1:7" s="129" customFormat="1" ht="25.5" x14ac:dyDescent="0.2">
      <c r="A1299" s="289" t="s">
        <v>162</v>
      </c>
      <c r="B1299" s="289" t="s">
        <v>162</v>
      </c>
      <c r="C1299" s="400"/>
      <c r="D1299" s="80" t="s">
        <v>7953</v>
      </c>
      <c r="E1299" s="353">
        <v>800</v>
      </c>
      <c r="F1299" s="352">
        <f t="shared" si="40"/>
        <v>480</v>
      </c>
      <c r="G1299" s="352">
        <f t="shared" si="41"/>
        <v>400</v>
      </c>
    </row>
    <row r="1300" spans="1:7" s="129" customFormat="1" ht="13.5" x14ac:dyDescent="0.2">
      <c r="A1300" s="289" t="s">
        <v>2077</v>
      </c>
      <c r="B1300" s="289" t="s">
        <v>2077</v>
      </c>
      <c r="C1300" s="400"/>
      <c r="D1300" s="78" t="s">
        <v>8691</v>
      </c>
      <c r="E1300" s="353"/>
      <c r="F1300" s="352">
        <f t="shared" si="40"/>
        <v>0</v>
      </c>
      <c r="G1300" s="352">
        <f t="shared" si="41"/>
        <v>0</v>
      </c>
    </row>
    <row r="1301" spans="1:7" s="129" customFormat="1" x14ac:dyDescent="0.2">
      <c r="A1301" s="700" t="s">
        <v>2079</v>
      </c>
      <c r="B1301" s="700" t="s">
        <v>2079</v>
      </c>
      <c r="C1301" s="703"/>
      <c r="D1301" s="283" t="s">
        <v>2138</v>
      </c>
      <c r="E1301" s="353">
        <v>0</v>
      </c>
      <c r="F1301" s="352">
        <f t="shared" si="40"/>
        <v>0</v>
      </c>
      <c r="G1301" s="352">
        <f t="shared" si="41"/>
        <v>0</v>
      </c>
    </row>
    <row r="1302" spans="1:7" s="129" customFormat="1" x14ac:dyDescent="0.2">
      <c r="A1302" s="701"/>
      <c r="B1302" s="701"/>
      <c r="C1302" s="704"/>
      <c r="D1302" s="284" t="s">
        <v>2242</v>
      </c>
      <c r="E1302" s="353">
        <v>750</v>
      </c>
      <c r="F1302" s="352">
        <f t="shared" si="40"/>
        <v>450</v>
      </c>
      <c r="G1302" s="352">
        <f t="shared" si="41"/>
        <v>375</v>
      </c>
    </row>
    <row r="1303" spans="1:7" s="129" customFormat="1" x14ac:dyDescent="0.2">
      <c r="A1303" s="701"/>
      <c r="B1303" s="701"/>
      <c r="C1303" s="704"/>
      <c r="D1303" s="284" t="s">
        <v>2160</v>
      </c>
      <c r="E1303" s="353">
        <v>600</v>
      </c>
      <c r="F1303" s="352">
        <f t="shared" si="40"/>
        <v>360</v>
      </c>
      <c r="G1303" s="352">
        <f t="shared" si="41"/>
        <v>300</v>
      </c>
    </row>
    <row r="1304" spans="1:7" s="129" customFormat="1" x14ac:dyDescent="0.2">
      <c r="A1304" s="702"/>
      <c r="B1304" s="702"/>
      <c r="C1304" s="705"/>
      <c r="D1304" s="284" t="s">
        <v>2214</v>
      </c>
      <c r="E1304" s="353">
        <v>480</v>
      </c>
      <c r="F1304" s="352">
        <f t="shared" si="40"/>
        <v>288</v>
      </c>
      <c r="G1304" s="352">
        <f t="shared" si="41"/>
        <v>240</v>
      </c>
    </row>
    <row r="1305" spans="1:7" s="129" customFormat="1" x14ac:dyDescent="0.2">
      <c r="A1305" s="700" t="s">
        <v>2081</v>
      </c>
      <c r="B1305" s="700" t="s">
        <v>2081</v>
      </c>
      <c r="C1305" s="703"/>
      <c r="D1305" s="283" t="s">
        <v>2146</v>
      </c>
      <c r="E1305" s="353">
        <v>0</v>
      </c>
      <c r="F1305" s="352">
        <f t="shared" si="40"/>
        <v>0</v>
      </c>
      <c r="G1305" s="352">
        <f t="shared" si="41"/>
        <v>0</v>
      </c>
    </row>
    <row r="1306" spans="1:7" s="129" customFormat="1" x14ac:dyDescent="0.2">
      <c r="A1306" s="701"/>
      <c r="B1306" s="701"/>
      <c r="C1306" s="704"/>
      <c r="D1306" s="303" t="s">
        <v>2159</v>
      </c>
      <c r="E1306" s="353">
        <v>600</v>
      </c>
      <c r="F1306" s="352">
        <f t="shared" si="40"/>
        <v>360</v>
      </c>
      <c r="G1306" s="352">
        <f t="shared" si="41"/>
        <v>300</v>
      </c>
    </row>
    <row r="1307" spans="1:7" s="129" customFormat="1" x14ac:dyDescent="0.2">
      <c r="A1307" s="701"/>
      <c r="B1307" s="701"/>
      <c r="C1307" s="704"/>
      <c r="D1307" s="284" t="s">
        <v>2160</v>
      </c>
      <c r="E1307" s="353">
        <v>480</v>
      </c>
      <c r="F1307" s="352">
        <f t="shared" si="40"/>
        <v>288</v>
      </c>
      <c r="G1307" s="352">
        <f t="shared" si="41"/>
        <v>240</v>
      </c>
    </row>
    <row r="1308" spans="1:7" s="129" customFormat="1" x14ac:dyDescent="0.2">
      <c r="A1308" s="702"/>
      <c r="B1308" s="702"/>
      <c r="C1308" s="705"/>
      <c r="D1308" s="284" t="s">
        <v>2214</v>
      </c>
      <c r="E1308" s="353">
        <v>420</v>
      </c>
      <c r="F1308" s="352">
        <f t="shared" si="40"/>
        <v>252</v>
      </c>
      <c r="G1308" s="352">
        <f t="shared" si="41"/>
        <v>210</v>
      </c>
    </row>
    <row r="1309" spans="1:7" s="129" customFormat="1" x14ac:dyDescent="0.2">
      <c r="A1309" s="304">
        <v>16</v>
      </c>
      <c r="B1309" s="304">
        <v>16</v>
      </c>
      <c r="C1309" s="400"/>
      <c r="D1309" s="283" t="s">
        <v>2490</v>
      </c>
      <c r="E1309" s="353">
        <v>0</v>
      </c>
      <c r="F1309" s="352">
        <f t="shared" si="40"/>
        <v>0</v>
      </c>
      <c r="G1309" s="352">
        <f t="shared" si="41"/>
        <v>0</v>
      </c>
    </row>
    <row r="1310" spans="1:7" s="129" customFormat="1" x14ac:dyDescent="0.2">
      <c r="A1310" s="717" t="s">
        <v>2491</v>
      </c>
      <c r="B1310" s="717" t="s">
        <v>2491</v>
      </c>
      <c r="C1310" s="703"/>
      <c r="D1310" s="283" t="s">
        <v>2492</v>
      </c>
      <c r="E1310" s="353">
        <v>0</v>
      </c>
      <c r="F1310" s="352">
        <f t="shared" si="40"/>
        <v>0</v>
      </c>
      <c r="G1310" s="352">
        <f t="shared" si="41"/>
        <v>0</v>
      </c>
    </row>
    <row r="1311" spans="1:7" s="129" customFormat="1" x14ac:dyDescent="0.2">
      <c r="A1311" s="718"/>
      <c r="B1311" s="718"/>
      <c r="C1311" s="704"/>
      <c r="D1311" s="80" t="s">
        <v>2493</v>
      </c>
      <c r="E1311" s="353">
        <v>8000</v>
      </c>
      <c r="F1311" s="352">
        <f t="shared" si="40"/>
        <v>4800</v>
      </c>
      <c r="G1311" s="352">
        <f t="shared" si="41"/>
        <v>4000</v>
      </c>
    </row>
    <row r="1312" spans="1:7" s="129" customFormat="1" x14ac:dyDescent="0.2">
      <c r="A1312" s="719"/>
      <c r="B1312" s="719"/>
      <c r="C1312" s="705"/>
      <c r="D1312" s="80" t="s">
        <v>2494</v>
      </c>
      <c r="E1312" s="353">
        <v>10000</v>
      </c>
      <c r="F1312" s="352">
        <f t="shared" si="40"/>
        <v>6000</v>
      </c>
      <c r="G1312" s="352">
        <f t="shared" si="41"/>
        <v>5000</v>
      </c>
    </row>
    <row r="1313" spans="1:7" s="129" customFormat="1" x14ac:dyDescent="0.2">
      <c r="A1313" s="301" t="s">
        <v>2495</v>
      </c>
      <c r="B1313" s="301" t="s">
        <v>2495</v>
      </c>
      <c r="C1313" s="400"/>
      <c r="D1313" s="80" t="s">
        <v>2496</v>
      </c>
      <c r="E1313" s="353">
        <v>7000</v>
      </c>
      <c r="F1313" s="352">
        <f t="shared" si="40"/>
        <v>4200</v>
      </c>
      <c r="G1313" s="352">
        <f t="shared" si="41"/>
        <v>3500</v>
      </c>
    </row>
    <row r="1314" spans="1:7" s="129" customFormat="1" x14ac:dyDescent="0.2">
      <c r="A1314" s="717" t="s">
        <v>2497</v>
      </c>
      <c r="B1314" s="717" t="s">
        <v>2497</v>
      </c>
      <c r="C1314" s="703"/>
      <c r="D1314" s="81" t="s">
        <v>2498</v>
      </c>
      <c r="E1314" s="353">
        <v>0</v>
      </c>
      <c r="F1314" s="352">
        <f t="shared" si="40"/>
        <v>0</v>
      </c>
      <c r="G1314" s="352">
        <f t="shared" si="41"/>
        <v>0</v>
      </c>
    </row>
    <row r="1315" spans="1:7" s="129" customFormat="1" x14ac:dyDescent="0.2">
      <c r="A1315" s="718"/>
      <c r="B1315" s="718"/>
      <c r="C1315" s="704"/>
      <c r="D1315" s="80" t="s">
        <v>2499</v>
      </c>
      <c r="E1315" s="353">
        <v>3000</v>
      </c>
      <c r="F1315" s="352">
        <f t="shared" si="40"/>
        <v>1800</v>
      </c>
      <c r="G1315" s="352">
        <f t="shared" si="41"/>
        <v>1500</v>
      </c>
    </row>
    <row r="1316" spans="1:7" s="129" customFormat="1" ht="25.5" x14ac:dyDescent="0.2">
      <c r="A1316" s="719"/>
      <c r="B1316" s="719"/>
      <c r="C1316" s="705"/>
      <c r="D1316" s="80" t="s">
        <v>2500</v>
      </c>
      <c r="E1316" s="353">
        <v>2800</v>
      </c>
      <c r="F1316" s="352">
        <f t="shared" si="40"/>
        <v>1680</v>
      </c>
      <c r="G1316" s="352">
        <f t="shared" si="41"/>
        <v>1400</v>
      </c>
    </row>
    <row r="1317" spans="1:7" s="129" customFormat="1" x14ac:dyDescent="0.2">
      <c r="A1317" s="717" t="s">
        <v>2501</v>
      </c>
      <c r="B1317" s="717" t="s">
        <v>2501</v>
      </c>
      <c r="C1317" s="720"/>
      <c r="D1317" s="305" t="s">
        <v>2502</v>
      </c>
      <c r="E1317" s="353">
        <v>0</v>
      </c>
      <c r="F1317" s="352">
        <f t="shared" si="40"/>
        <v>0</v>
      </c>
      <c r="G1317" s="352">
        <f t="shared" si="41"/>
        <v>0</v>
      </c>
    </row>
    <row r="1318" spans="1:7" s="129" customFormat="1" x14ac:dyDescent="0.2">
      <c r="A1318" s="718"/>
      <c r="B1318" s="718"/>
      <c r="C1318" s="721"/>
      <c r="D1318" s="80" t="s">
        <v>2503</v>
      </c>
      <c r="E1318" s="353">
        <v>4500</v>
      </c>
      <c r="F1318" s="352">
        <f t="shared" si="40"/>
        <v>2700</v>
      </c>
      <c r="G1318" s="352">
        <f t="shared" si="41"/>
        <v>2250</v>
      </c>
    </row>
    <row r="1319" spans="1:7" s="129" customFormat="1" x14ac:dyDescent="0.2">
      <c r="A1319" s="719"/>
      <c r="B1319" s="719"/>
      <c r="C1319" s="722"/>
      <c r="D1319" s="80" t="s">
        <v>2504</v>
      </c>
      <c r="E1319" s="353">
        <v>3500</v>
      </c>
      <c r="F1319" s="352">
        <f t="shared" si="40"/>
        <v>2100</v>
      </c>
      <c r="G1319" s="352">
        <f t="shared" si="41"/>
        <v>1750</v>
      </c>
    </row>
    <row r="1320" spans="1:7" s="129" customFormat="1" ht="25.5" x14ac:dyDescent="0.2">
      <c r="A1320" s="301" t="s">
        <v>2505</v>
      </c>
      <c r="B1320" s="301" t="s">
        <v>2505</v>
      </c>
      <c r="C1320" s="409"/>
      <c r="D1320" s="80" t="s">
        <v>2506</v>
      </c>
      <c r="E1320" s="353">
        <v>1000</v>
      </c>
      <c r="F1320" s="352">
        <f t="shared" si="40"/>
        <v>600</v>
      </c>
      <c r="G1320" s="352">
        <f t="shared" si="41"/>
        <v>500</v>
      </c>
    </row>
    <row r="1321" spans="1:7" s="129" customFormat="1" ht="38.25" x14ac:dyDescent="0.2">
      <c r="A1321" s="301" t="s">
        <v>2507</v>
      </c>
      <c r="B1321" s="301" t="s">
        <v>2507</v>
      </c>
      <c r="C1321" s="409"/>
      <c r="D1321" s="80" t="s">
        <v>2508</v>
      </c>
      <c r="E1321" s="353">
        <v>800</v>
      </c>
      <c r="F1321" s="352">
        <f t="shared" si="40"/>
        <v>480</v>
      </c>
      <c r="G1321" s="352">
        <f t="shared" si="41"/>
        <v>400</v>
      </c>
    </row>
    <row r="1322" spans="1:7" s="129" customFormat="1" x14ac:dyDescent="0.2">
      <c r="A1322" s="301" t="s">
        <v>2509</v>
      </c>
      <c r="B1322" s="301" t="s">
        <v>2509</v>
      </c>
      <c r="C1322" s="409"/>
      <c r="D1322" s="80" t="s">
        <v>2510</v>
      </c>
      <c r="E1322" s="353">
        <v>800</v>
      </c>
      <c r="F1322" s="352">
        <f t="shared" si="40"/>
        <v>480</v>
      </c>
      <c r="G1322" s="352">
        <f t="shared" si="41"/>
        <v>400</v>
      </c>
    </row>
    <row r="1323" spans="1:7" s="129" customFormat="1" x14ac:dyDescent="0.2">
      <c r="A1323" s="301" t="s">
        <v>2511</v>
      </c>
      <c r="B1323" s="301" t="s">
        <v>2511</v>
      </c>
      <c r="C1323" s="409"/>
      <c r="D1323" s="80" t="s">
        <v>2512</v>
      </c>
      <c r="E1323" s="353">
        <v>2000</v>
      </c>
      <c r="F1323" s="352">
        <f t="shared" si="40"/>
        <v>1200</v>
      </c>
      <c r="G1323" s="352">
        <f t="shared" si="41"/>
        <v>1000</v>
      </c>
    </row>
    <row r="1324" spans="1:7" s="129" customFormat="1" x14ac:dyDescent="0.2">
      <c r="A1324" s="717" t="s">
        <v>2513</v>
      </c>
      <c r="B1324" s="717" t="s">
        <v>2513</v>
      </c>
      <c r="C1324" s="720"/>
      <c r="D1324" s="283" t="s">
        <v>2138</v>
      </c>
      <c r="E1324" s="353">
        <v>0</v>
      </c>
      <c r="F1324" s="352">
        <f t="shared" si="40"/>
        <v>0</v>
      </c>
      <c r="G1324" s="352">
        <f t="shared" si="41"/>
        <v>0</v>
      </c>
    </row>
    <row r="1325" spans="1:7" s="129" customFormat="1" x14ac:dyDescent="0.2">
      <c r="A1325" s="718"/>
      <c r="B1325" s="718"/>
      <c r="C1325" s="721"/>
      <c r="D1325" s="284" t="s">
        <v>2159</v>
      </c>
      <c r="E1325" s="353">
        <v>700</v>
      </c>
      <c r="F1325" s="352">
        <f t="shared" si="40"/>
        <v>420</v>
      </c>
      <c r="G1325" s="352">
        <f t="shared" si="41"/>
        <v>350</v>
      </c>
    </row>
    <row r="1326" spans="1:7" s="129" customFormat="1" x14ac:dyDescent="0.2">
      <c r="A1326" s="718"/>
      <c r="B1326" s="718"/>
      <c r="C1326" s="721"/>
      <c r="D1326" s="284" t="s">
        <v>2160</v>
      </c>
      <c r="E1326" s="353">
        <v>600</v>
      </c>
      <c r="F1326" s="352">
        <f t="shared" si="40"/>
        <v>360</v>
      </c>
      <c r="G1326" s="352">
        <f t="shared" si="41"/>
        <v>300</v>
      </c>
    </row>
    <row r="1327" spans="1:7" s="129" customFormat="1" x14ac:dyDescent="0.2">
      <c r="A1327" s="719"/>
      <c r="B1327" s="719"/>
      <c r="C1327" s="722"/>
      <c r="D1327" s="284" t="s">
        <v>2214</v>
      </c>
      <c r="E1327" s="353">
        <v>500</v>
      </c>
      <c r="F1327" s="352">
        <f t="shared" si="40"/>
        <v>300</v>
      </c>
      <c r="G1327" s="352">
        <f t="shared" si="41"/>
        <v>250</v>
      </c>
    </row>
    <row r="1328" spans="1:7" s="129" customFormat="1" x14ac:dyDescent="0.2">
      <c r="A1328" s="717" t="s">
        <v>2514</v>
      </c>
      <c r="B1328" s="717" t="s">
        <v>2514</v>
      </c>
      <c r="C1328" s="720"/>
      <c r="D1328" s="283" t="s">
        <v>2146</v>
      </c>
      <c r="E1328" s="353"/>
      <c r="F1328" s="352">
        <f t="shared" si="40"/>
        <v>0</v>
      </c>
      <c r="G1328" s="352">
        <f t="shared" si="41"/>
        <v>0</v>
      </c>
    </row>
    <row r="1329" spans="1:7" s="129" customFormat="1" x14ac:dyDescent="0.2">
      <c r="A1329" s="718"/>
      <c r="B1329" s="718"/>
      <c r="C1329" s="721"/>
      <c r="D1329" s="284" t="s">
        <v>2159</v>
      </c>
      <c r="E1329" s="353">
        <v>600</v>
      </c>
      <c r="F1329" s="352">
        <f t="shared" si="40"/>
        <v>360</v>
      </c>
      <c r="G1329" s="352">
        <f t="shared" si="41"/>
        <v>300</v>
      </c>
    </row>
    <row r="1330" spans="1:7" s="129" customFormat="1" x14ac:dyDescent="0.2">
      <c r="A1330" s="718"/>
      <c r="B1330" s="718"/>
      <c r="C1330" s="721"/>
      <c r="D1330" s="284" t="s">
        <v>2160</v>
      </c>
      <c r="E1330" s="353">
        <v>500</v>
      </c>
      <c r="F1330" s="352">
        <f t="shared" si="40"/>
        <v>300</v>
      </c>
      <c r="G1330" s="352">
        <f t="shared" si="41"/>
        <v>250</v>
      </c>
    </row>
    <row r="1331" spans="1:7" s="129" customFormat="1" x14ac:dyDescent="0.2">
      <c r="A1331" s="719"/>
      <c r="B1331" s="719"/>
      <c r="C1331" s="722"/>
      <c r="D1331" s="284" t="s">
        <v>2214</v>
      </c>
      <c r="E1331" s="353">
        <v>400</v>
      </c>
      <c r="F1331" s="352">
        <f t="shared" si="40"/>
        <v>240</v>
      </c>
      <c r="G1331" s="352">
        <f t="shared" si="41"/>
        <v>200</v>
      </c>
    </row>
    <row r="1332" spans="1:7" s="129" customFormat="1" ht="13.5" x14ac:dyDescent="0.2">
      <c r="A1332" s="300" t="s">
        <v>3003</v>
      </c>
      <c r="B1332" s="301"/>
      <c r="C1332" s="409"/>
      <c r="D1332" s="78" t="s">
        <v>8692</v>
      </c>
      <c r="E1332" s="353">
        <v>1700</v>
      </c>
      <c r="F1332" s="352">
        <f t="shared" si="40"/>
        <v>1020</v>
      </c>
      <c r="G1332" s="352">
        <f t="shared" si="41"/>
        <v>850</v>
      </c>
    </row>
    <row r="1333" spans="1:7" s="129" customFormat="1" ht="13.5" x14ac:dyDescent="0.2">
      <c r="A1333" s="300" t="s">
        <v>3005</v>
      </c>
      <c r="B1333" s="301"/>
      <c r="C1333" s="409"/>
      <c r="D1333" s="78" t="s">
        <v>8693</v>
      </c>
      <c r="E1333" s="353">
        <v>1200</v>
      </c>
      <c r="F1333" s="352">
        <f t="shared" si="40"/>
        <v>720</v>
      </c>
      <c r="G1333" s="352">
        <f t="shared" si="41"/>
        <v>600</v>
      </c>
    </row>
    <row r="1334" spans="1:7" s="129" customFormat="1" ht="26.25" x14ac:dyDescent="0.2">
      <c r="A1334" s="300" t="s">
        <v>3007</v>
      </c>
      <c r="B1334" s="301"/>
      <c r="C1334" s="409"/>
      <c r="D1334" s="288" t="s">
        <v>8694</v>
      </c>
      <c r="E1334" s="353">
        <v>2000</v>
      </c>
      <c r="F1334" s="352">
        <f t="shared" si="40"/>
        <v>1200</v>
      </c>
      <c r="G1334" s="352">
        <f t="shared" si="41"/>
        <v>1000</v>
      </c>
    </row>
    <row r="1335" spans="1:7" s="129" customFormat="1" ht="13.5" x14ac:dyDescent="0.2">
      <c r="A1335" s="300" t="s">
        <v>3008</v>
      </c>
      <c r="B1335" s="301"/>
      <c r="C1335" s="409"/>
      <c r="D1335" s="288" t="s">
        <v>8695</v>
      </c>
      <c r="E1335" s="353">
        <v>1200</v>
      </c>
      <c r="F1335" s="352">
        <f t="shared" si="40"/>
        <v>720</v>
      </c>
      <c r="G1335" s="352">
        <f t="shared" si="41"/>
        <v>600</v>
      </c>
    </row>
    <row r="1336" spans="1:7" s="129" customFormat="1" x14ac:dyDescent="0.2">
      <c r="A1336" s="306" t="s">
        <v>2515</v>
      </c>
      <c r="B1336" s="306" t="s">
        <v>2515</v>
      </c>
      <c r="C1336" s="409"/>
      <c r="D1336" s="283" t="s">
        <v>1037</v>
      </c>
      <c r="E1336" s="353">
        <v>0</v>
      </c>
      <c r="F1336" s="352">
        <f t="shared" si="40"/>
        <v>0</v>
      </c>
      <c r="G1336" s="352">
        <f t="shared" si="41"/>
        <v>0</v>
      </c>
    </row>
    <row r="1337" spans="1:7" s="129" customFormat="1" x14ac:dyDescent="0.2">
      <c r="A1337" s="286" t="s">
        <v>2516</v>
      </c>
      <c r="B1337" s="286" t="s">
        <v>2516</v>
      </c>
      <c r="C1337" s="409"/>
      <c r="D1337" s="283" t="s">
        <v>2517</v>
      </c>
      <c r="E1337" s="353">
        <v>0</v>
      </c>
      <c r="F1337" s="352">
        <f t="shared" si="40"/>
        <v>0</v>
      </c>
      <c r="G1337" s="352">
        <f t="shared" si="41"/>
        <v>0</v>
      </c>
    </row>
    <row r="1338" spans="1:7" s="129" customFormat="1" ht="25.5" x14ac:dyDescent="0.2">
      <c r="A1338" s="286" t="s">
        <v>2518</v>
      </c>
      <c r="B1338" s="286" t="s">
        <v>2518</v>
      </c>
      <c r="C1338" s="409"/>
      <c r="D1338" s="78" t="s">
        <v>2519</v>
      </c>
      <c r="E1338" s="353">
        <v>1800</v>
      </c>
      <c r="F1338" s="352">
        <f t="shared" si="40"/>
        <v>1080</v>
      </c>
      <c r="G1338" s="352">
        <f t="shared" si="41"/>
        <v>900</v>
      </c>
    </row>
    <row r="1339" spans="1:7" s="129" customFormat="1" ht="26.25" x14ac:dyDescent="0.2">
      <c r="A1339" s="715" t="s">
        <v>2520</v>
      </c>
      <c r="B1339" s="715" t="s">
        <v>2520</v>
      </c>
      <c r="C1339" s="409"/>
      <c r="D1339" s="78" t="s">
        <v>8696</v>
      </c>
      <c r="E1339" s="353">
        <v>0</v>
      </c>
      <c r="F1339" s="352">
        <f t="shared" si="40"/>
        <v>0</v>
      </c>
      <c r="G1339" s="352">
        <f t="shared" si="41"/>
        <v>0</v>
      </c>
    </row>
    <row r="1340" spans="1:7" s="129" customFormat="1" ht="25.5" x14ac:dyDescent="0.2">
      <c r="A1340" s="716"/>
      <c r="B1340" s="716"/>
      <c r="C1340" s="409"/>
      <c r="D1340" s="78" t="s">
        <v>2521</v>
      </c>
      <c r="E1340" s="353">
        <v>800</v>
      </c>
      <c r="F1340" s="352">
        <f t="shared" si="40"/>
        <v>480</v>
      </c>
      <c r="G1340" s="352">
        <f t="shared" si="41"/>
        <v>400</v>
      </c>
    </row>
    <row r="1341" spans="1:7" s="129" customFormat="1" ht="25.5" x14ac:dyDescent="0.2">
      <c r="A1341" s="286" t="s">
        <v>2522</v>
      </c>
      <c r="B1341" s="286" t="s">
        <v>2522</v>
      </c>
      <c r="C1341" s="409"/>
      <c r="D1341" s="78" t="s">
        <v>2523</v>
      </c>
      <c r="E1341" s="353">
        <v>1400</v>
      </c>
      <c r="F1341" s="352">
        <f t="shared" si="40"/>
        <v>840</v>
      </c>
      <c r="G1341" s="352">
        <f t="shared" si="41"/>
        <v>700</v>
      </c>
    </row>
    <row r="1342" spans="1:7" s="129" customFormat="1" x14ac:dyDescent="0.2">
      <c r="A1342" s="286" t="s">
        <v>2524</v>
      </c>
      <c r="B1342" s="286" t="s">
        <v>2524</v>
      </c>
      <c r="C1342" s="409"/>
      <c r="D1342" s="80" t="s">
        <v>2525</v>
      </c>
      <c r="E1342" s="353">
        <v>1400</v>
      </c>
      <c r="F1342" s="352">
        <f t="shared" si="40"/>
        <v>840</v>
      </c>
      <c r="G1342" s="352">
        <f t="shared" si="41"/>
        <v>700</v>
      </c>
    </row>
    <row r="1343" spans="1:7" s="129" customFormat="1" x14ac:dyDescent="0.2">
      <c r="A1343" s="286" t="s">
        <v>2526</v>
      </c>
      <c r="B1343" s="286" t="s">
        <v>2526</v>
      </c>
      <c r="C1343" s="409"/>
      <c r="D1343" s="307" t="s">
        <v>2527</v>
      </c>
      <c r="E1343" s="353">
        <v>1400</v>
      </c>
      <c r="F1343" s="352">
        <f t="shared" si="40"/>
        <v>840</v>
      </c>
      <c r="G1343" s="352">
        <f t="shared" si="41"/>
        <v>700</v>
      </c>
    </row>
    <row r="1344" spans="1:7" s="129" customFormat="1" ht="13.5" x14ac:dyDescent="0.2">
      <c r="A1344" s="286" t="s">
        <v>2528</v>
      </c>
      <c r="B1344" s="286" t="s">
        <v>2528</v>
      </c>
      <c r="C1344" s="405"/>
      <c r="D1344" s="284" t="s">
        <v>8697</v>
      </c>
      <c r="E1344" s="353"/>
      <c r="F1344" s="352">
        <f t="shared" si="40"/>
        <v>0</v>
      </c>
      <c r="G1344" s="352">
        <f t="shared" si="41"/>
        <v>0</v>
      </c>
    </row>
    <row r="1345" spans="1:7" s="129" customFormat="1" x14ac:dyDescent="0.2">
      <c r="A1345" s="700" t="s">
        <v>2529</v>
      </c>
      <c r="B1345" s="700" t="s">
        <v>2529</v>
      </c>
      <c r="C1345" s="711"/>
      <c r="D1345" s="283" t="s">
        <v>2138</v>
      </c>
      <c r="E1345" s="353">
        <v>0</v>
      </c>
      <c r="F1345" s="352">
        <f t="shared" si="40"/>
        <v>0</v>
      </c>
      <c r="G1345" s="352">
        <f t="shared" si="41"/>
        <v>0</v>
      </c>
    </row>
    <row r="1346" spans="1:7" s="129" customFormat="1" x14ac:dyDescent="0.2">
      <c r="A1346" s="701"/>
      <c r="B1346" s="701"/>
      <c r="C1346" s="712"/>
      <c r="D1346" s="284" t="s">
        <v>2159</v>
      </c>
      <c r="E1346" s="353">
        <v>760</v>
      </c>
      <c r="F1346" s="352">
        <f t="shared" si="40"/>
        <v>456</v>
      </c>
      <c r="G1346" s="352">
        <f t="shared" si="41"/>
        <v>380</v>
      </c>
    </row>
    <row r="1347" spans="1:7" s="129" customFormat="1" x14ac:dyDescent="0.2">
      <c r="A1347" s="701"/>
      <c r="B1347" s="701"/>
      <c r="C1347" s="712"/>
      <c r="D1347" s="284" t="s">
        <v>2160</v>
      </c>
      <c r="E1347" s="353">
        <v>630</v>
      </c>
      <c r="F1347" s="352">
        <f t="shared" si="40"/>
        <v>378</v>
      </c>
      <c r="G1347" s="352">
        <f t="shared" si="41"/>
        <v>315</v>
      </c>
    </row>
    <row r="1348" spans="1:7" s="129" customFormat="1" x14ac:dyDescent="0.2">
      <c r="A1348" s="702"/>
      <c r="B1348" s="702"/>
      <c r="C1348" s="713"/>
      <c r="D1348" s="284" t="s">
        <v>2214</v>
      </c>
      <c r="E1348" s="353">
        <v>500</v>
      </c>
      <c r="F1348" s="352">
        <f t="shared" si="40"/>
        <v>300</v>
      </c>
      <c r="G1348" s="352">
        <f t="shared" si="41"/>
        <v>250</v>
      </c>
    </row>
    <row r="1349" spans="1:7" s="129" customFormat="1" x14ac:dyDescent="0.2">
      <c r="A1349" s="700" t="s">
        <v>2530</v>
      </c>
      <c r="B1349" s="700" t="s">
        <v>2530</v>
      </c>
      <c r="C1349" s="711"/>
      <c r="D1349" s="283" t="s">
        <v>2146</v>
      </c>
      <c r="E1349" s="353">
        <v>0</v>
      </c>
      <c r="F1349" s="352">
        <f t="shared" si="40"/>
        <v>0</v>
      </c>
      <c r="G1349" s="352">
        <f t="shared" si="41"/>
        <v>0</v>
      </c>
    </row>
    <row r="1350" spans="1:7" s="129" customFormat="1" x14ac:dyDescent="0.2">
      <c r="A1350" s="701"/>
      <c r="B1350" s="701"/>
      <c r="C1350" s="712"/>
      <c r="D1350" s="284" t="s">
        <v>2159</v>
      </c>
      <c r="E1350" s="353">
        <v>630</v>
      </c>
      <c r="F1350" s="352">
        <f t="shared" si="40"/>
        <v>378</v>
      </c>
      <c r="G1350" s="352">
        <f t="shared" si="41"/>
        <v>315</v>
      </c>
    </row>
    <row r="1351" spans="1:7" s="129" customFormat="1" x14ac:dyDescent="0.2">
      <c r="A1351" s="701"/>
      <c r="B1351" s="701"/>
      <c r="C1351" s="712"/>
      <c r="D1351" s="284" t="s">
        <v>2160</v>
      </c>
      <c r="E1351" s="353">
        <v>530</v>
      </c>
      <c r="F1351" s="352">
        <f t="shared" si="40"/>
        <v>318</v>
      </c>
      <c r="G1351" s="352">
        <f t="shared" si="41"/>
        <v>265</v>
      </c>
    </row>
    <row r="1352" spans="1:7" s="129" customFormat="1" x14ac:dyDescent="0.2">
      <c r="A1352" s="702"/>
      <c r="B1352" s="702"/>
      <c r="C1352" s="713"/>
      <c r="D1352" s="284" t="s">
        <v>2214</v>
      </c>
      <c r="E1352" s="353">
        <v>450</v>
      </c>
      <c r="F1352" s="352">
        <f t="shared" si="40"/>
        <v>270</v>
      </c>
      <c r="G1352" s="352">
        <f t="shared" si="41"/>
        <v>225</v>
      </c>
    </row>
    <row r="1353" spans="1:7" s="129" customFormat="1" x14ac:dyDescent="0.2">
      <c r="A1353" s="314" t="s">
        <v>2531</v>
      </c>
      <c r="B1353" s="314" t="s">
        <v>2531</v>
      </c>
      <c r="C1353" s="400"/>
      <c r="D1353" s="81" t="s">
        <v>2532</v>
      </c>
      <c r="E1353" s="353">
        <v>0</v>
      </c>
      <c r="F1353" s="352">
        <f t="shared" si="40"/>
        <v>0</v>
      </c>
      <c r="G1353" s="352">
        <f t="shared" si="41"/>
        <v>0</v>
      </c>
    </row>
    <row r="1354" spans="1:7" s="129" customFormat="1" ht="25.5" x14ac:dyDescent="0.2">
      <c r="A1354" s="314" t="s">
        <v>2533</v>
      </c>
      <c r="B1354" s="314" t="s">
        <v>2533</v>
      </c>
      <c r="C1354" s="400"/>
      <c r="D1354" s="80" t="s">
        <v>2534</v>
      </c>
      <c r="E1354" s="353">
        <v>3500</v>
      </c>
      <c r="F1354" s="352">
        <f t="shared" si="40"/>
        <v>2100</v>
      </c>
      <c r="G1354" s="352">
        <f t="shared" si="41"/>
        <v>1750</v>
      </c>
    </row>
    <row r="1355" spans="1:7" s="129" customFormat="1" x14ac:dyDescent="0.2">
      <c r="A1355" s="706" t="s">
        <v>2535</v>
      </c>
      <c r="B1355" s="706" t="s">
        <v>2535</v>
      </c>
      <c r="C1355" s="703"/>
      <c r="D1355" s="75" t="s">
        <v>2536</v>
      </c>
      <c r="E1355" s="353">
        <v>0</v>
      </c>
      <c r="F1355" s="352">
        <f t="shared" si="40"/>
        <v>0</v>
      </c>
      <c r="G1355" s="352">
        <f t="shared" si="41"/>
        <v>0</v>
      </c>
    </row>
    <row r="1356" spans="1:7" s="129" customFormat="1" x14ac:dyDescent="0.2">
      <c r="A1356" s="714"/>
      <c r="B1356" s="714"/>
      <c r="C1356" s="704"/>
      <c r="D1356" s="106" t="s">
        <v>2537</v>
      </c>
      <c r="E1356" s="353">
        <v>1600</v>
      </c>
      <c r="F1356" s="352">
        <f t="shared" ref="F1356:F1419" si="42">IFERROR(E1356*0.6,0)</f>
        <v>960</v>
      </c>
      <c r="G1356" s="352">
        <f t="shared" ref="G1356:G1419" si="43">IFERROR(E1356*0.5,0)</f>
        <v>800</v>
      </c>
    </row>
    <row r="1357" spans="1:7" s="129" customFormat="1" x14ac:dyDescent="0.2">
      <c r="A1357" s="707"/>
      <c r="B1357" s="707"/>
      <c r="C1357" s="705"/>
      <c r="D1357" s="106" t="s">
        <v>2538</v>
      </c>
      <c r="E1357" s="353">
        <v>2100</v>
      </c>
      <c r="F1357" s="352">
        <f t="shared" si="42"/>
        <v>1260</v>
      </c>
      <c r="G1357" s="352">
        <f t="shared" si="43"/>
        <v>1050</v>
      </c>
    </row>
    <row r="1358" spans="1:7" s="129" customFormat="1" ht="25.5" x14ac:dyDescent="0.2">
      <c r="A1358" s="286" t="s">
        <v>2539</v>
      </c>
      <c r="B1358" s="286" t="s">
        <v>2539</v>
      </c>
      <c r="C1358" s="400"/>
      <c r="D1358" s="80" t="s">
        <v>2540</v>
      </c>
      <c r="E1358" s="353">
        <v>1800</v>
      </c>
      <c r="F1358" s="352">
        <f t="shared" si="42"/>
        <v>1080</v>
      </c>
      <c r="G1358" s="352">
        <f t="shared" si="43"/>
        <v>900</v>
      </c>
    </row>
    <row r="1359" spans="1:7" s="129" customFormat="1" ht="25.5" x14ac:dyDescent="0.2">
      <c r="A1359" s="286" t="s">
        <v>2541</v>
      </c>
      <c r="B1359" s="286" t="s">
        <v>2541</v>
      </c>
      <c r="C1359" s="405"/>
      <c r="D1359" s="80" t="s">
        <v>2542</v>
      </c>
      <c r="E1359" s="353">
        <v>800</v>
      </c>
      <c r="F1359" s="352">
        <f t="shared" si="42"/>
        <v>480</v>
      </c>
      <c r="G1359" s="352">
        <f t="shared" si="43"/>
        <v>400</v>
      </c>
    </row>
    <row r="1360" spans="1:7" s="129" customFormat="1" x14ac:dyDescent="0.2">
      <c r="A1360" s="286" t="s">
        <v>2543</v>
      </c>
      <c r="B1360" s="286" t="s">
        <v>2543</v>
      </c>
      <c r="C1360" s="402"/>
      <c r="D1360" s="80" t="s">
        <v>2544</v>
      </c>
      <c r="E1360" s="353">
        <v>1200</v>
      </c>
      <c r="F1360" s="352">
        <f t="shared" si="42"/>
        <v>720</v>
      </c>
      <c r="G1360" s="352">
        <f t="shared" si="43"/>
        <v>600</v>
      </c>
    </row>
    <row r="1361" spans="1:7" s="129" customFormat="1" x14ac:dyDescent="0.2">
      <c r="A1361" s="286" t="s">
        <v>2545</v>
      </c>
      <c r="B1361" s="286" t="s">
        <v>2545</v>
      </c>
      <c r="C1361" s="402"/>
      <c r="D1361" s="80" t="s">
        <v>7367</v>
      </c>
      <c r="E1361" s="353">
        <v>1000</v>
      </c>
      <c r="F1361" s="352">
        <f t="shared" si="42"/>
        <v>600</v>
      </c>
      <c r="G1361" s="352">
        <f t="shared" si="43"/>
        <v>500</v>
      </c>
    </row>
    <row r="1362" spans="1:7" s="129" customFormat="1" ht="27" x14ac:dyDescent="0.2">
      <c r="A1362" s="715" t="s">
        <v>2546</v>
      </c>
      <c r="B1362" s="715" t="s">
        <v>2546</v>
      </c>
      <c r="C1362" s="402"/>
      <c r="D1362" s="78" t="s">
        <v>8698</v>
      </c>
      <c r="E1362" s="353">
        <v>0</v>
      </c>
      <c r="F1362" s="352">
        <f t="shared" si="42"/>
        <v>0</v>
      </c>
      <c r="G1362" s="352">
        <f t="shared" si="43"/>
        <v>0</v>
      </c>
    </row>
    <row r="1363" spans="1:7" s="129" customFormat="1" x14ac:dyDescent="0.2">
      <c r="A1363" s="716"/>
      <c r="B1363" s="716"/>
      <c r="C1363" s="402"/>
      <c r="D1363" s="78" t="s">
        <v>2547</v>
      </c>
      <c r="E1363" s="353">
        <v>1200</v>
      </c>
      <c r="F1363" s="352">
        <f t="shared" si="42"/>
        <v>720</v>
      </c>
      <c r="G1363" s="352">
        <f t="shared" si="43"/>
        <v>600</v>
      </c>
    </row>
    <row r="1364" spans="1:7" s="129" customFormat="1" ht="27" x14ac:dyDescent="0.2">
      <c r="A1364" s="715" t="s">
        <v>2548</v>
      </c>
      <c r="B1364" s="715" t="s">
        <v>2548</v>
      </c>
      <c r="C1364" s="402"/>
      <c r="D1364" s="78" t="s">
        <v>8699</v>
      </c>
      <c r="E1364" s="353">
        <v>0</v>
      </c>
      <c r="F1364" s="352">
        <f t="shared" si="42"/>
        <v>0</v>
      </c>
      <c r="G1364" s="352">
        <f t="shared" si="43"/>
        <v>0</v>
      </c>
    </row>
    <row r="1365" spans="1:7" s="129" customFormat="1" ht="25.5" x14ac:dyDescent="0.2">
      <c r="A1365" s="716"/>
      <c r="B1365" s="716"/>
      <c r="C1365" s="402"/>
      <c r="D1365" s="78" t="s">
        <v>2549</v>
      </c>
      <c r="E1365" s="353">
        <v>800</v>
      </c>
      <c r="F1365" s="352">
        <f t="shared" si="42"/>
        <v>480</v>
      </c>
      <c r="G1365" s="352">
        <f t="shared" si="43"/>
        <v>400</v>
      </c>
    </row>
    <row r="1366" spans="1:7" s="129" customFormat="1" x14ac:dyDescent="0.2">
      <c r="A1366" s="700" t="s">
        <v>2550</v>
      </c>
      <c r="B1366" s="700" t="s">
        <v>2550</v>
      </c>
      <c r="C1366" s="711"/>
      <c r="D1366" s="283" t="s">
        <v>2138</v>
      </c>
      <c r="E1366" s="353">
        <v>0</v>
      </c>
      <c r="F1366" s="352">
        <f t="shared" si="42"/>
        <v>0</v>
      </c>
      <c r="G1366" s="352">
        <f t="shared" si="43"/>
        <v>0</v>
      </c>
    </row>
    <row r="1367" spans="1:7" s="129" customFormat="1" x14ac:dyDescent="0.2">
      <c r="A1367" s="701"/>
      <c r="B1367" s="701"/>
      <c r="C1367" s="712"/>
      <c r="D1367" s="284" t="s">
        <v>2159</v>
      </c>
      <c r="E1367" s="353">
        <v>760</v>
      </c>
      <c r="F1367" s="352">
        <f t="shared" si="42"/>
        <v>456</v>
      </c>
      <c r="G1367" s="352">
        <f t="shared" si="43"/>
        <v>380</v>
      </c>
    </row>
    <row r="1368" spans="1:7" s="129" customFormat="1" x14ac:dyDescent="0.2">
      <c r="A1368" s="701"/>
      <c r="B1368" s="701"/>
      <c r="C1368" s="712"/>
      <c r="D1368" s="284" t="s">
        <v>2160</v>
      </c>
      <c r="E1368" s="353">
        <v>630</v>
      </c>
      <c r="F1368" s="352">
        <f t="shared" si="42"/>
        <v>378</v>
      </c>
      <c r="G1368" s="352">
        <f t="shared" si="43"/>
        <v>315</v>
      </c>
    </row>
    <row r="1369" spans="1:7" s="129" customFormat="1" x14ac:dyDescent="0.2">
      <c r="A1369" s="702"/>
      <c r="B1369" s="702"/>
      <c r="C1369" s="713"/>
      <c r="D1369" s="284" t="s">
        <v>2214</v>
      </c>
      <c r="E1369" s="353">
        <v>500</v>
      </c>
      <c r="F1369" s="352">
        <f t="shared" si="42"/>
        <v>300</v>
      </c>
      <c r="G1369" s="352">
        <f t="shared" si="43"/>
        <v>250</v>
      </c>
    </row>
    <row r="1370" spans="1:7" s="129" customFormat="1" x14ac:dyDescent="0.2">
      <c r="A1370" s="700" t="s">
        <v>2551</v>
      </c>
      <c r="B1370" s="700" t="s">
        <v>2551</v>
      </c>
      <c r="C1370" s="711"/>
      <c r="D1370" s="283" t="s">
        <v>2146</v>
      </c>
      <c r="E1370" s="353">
        <v>0</v>
      </c>
      <c r="F1370" s="352">
        <f t="shared" si="42"/>
        <v>0</v>
      </c>
      <c r="G1370" s="352">
        <f t="shared" si="43"/>
        <v>0</v>
      </c>
    </row>
    <row r="1371" spans="1:7" s="129" customFormat="1" x14ac:dyDescent="0.2">
      <c r="A1371" s="701"/>
      <c r="B1371" s="701"/>
      <c r="C1371" s="712"/>
      <c r="D1371" s="284" t="s">
        <v>2159</v>
      </c>
      <c r="E1371" s="353">
        <v>630</v>
      </c>
      <c r="F1371" s="352">
        <f t="shared" si="42"/>
        <v>378</v>
      </c>
      <c r="G1371" s="352">
        <f t="shared" si="43"/>
        <v>315</v>
      </c>
    </row>
    <row r="1372" spans="1:7" s="129" customFormat="1" x14ac:dyDescent="0.2">
      <c r="A1372" s="701"/>
      <c r="B1372" s="701"/>
      <c r="C1372" s="712"/>
      <c r="D1372" s="284" t="s">
        <v>2160</v>
      </c>
      <c r="E1372" s="353">
        <v>530</v>
      </c>
      <c r="F1372" s="352">
        <f t="shared" si="42"/>
        <v>318</v>
      </c>
      <c r="G1372" s="352">
        <f t="shared" si="43"/>
        <v>265</v>
      </c>
    </row>
    <row r="1373" spans="1:7" s="129" customFormat="1" x14ac:dyDescent="0.2">
      <c r="A1373" s="702"/>
      <c r="B1373" s="702"/>
      <c r="C1373" s="713"/>
      <c r="D1373" s="284" t="s">
        <v>2214</v>
      </c>
      <c r="E1373" s="353">
        <v>420</v>
      </c>
      <c r="F1373" s="352">
        <f t="shared" si="42"/>
        <v>252</v>
      </c>
      <c r="G1373" s="352">
        <f t="shared" si="43"/>
        <v>210</v>
      </c>
    </row>
    <row r="1374" spans="1:7" s="129" customFormat="1" x14ac:dyDescent="0.2">
      <c r="A1374" s="298" t="s">
        <v>2552</v>
      </c>
      <c r="B1374" s="298" t="s">
        <v>2552</v>
      </c>
      <c r="C1374" s="400"/>
      <c r="D1374" s="283" t="s">
        <v>2553</v>
      </c>
      <c r="E1374" s="353">
        <v>0</v>
      </c>
      <c r="F1374" s="352">
        <f t="shared" si="42"/>
        <v>0</v>
      </c>
      <c r="G1374" s="352">
        <f t="shared" si="43"/>
        <v>0</v>
      </c>
    </row>
    <row r="1375" spans="1:7" s="129" customFormat="1" ht="26.25" x14ac:dyDescent="0.2">
      <c r="A1375" s="700" t="s">
        <v>2554</v>
      </c>
      <c r="B1375" s="706" t="s">
        <v>2554</v>
      </c>
      <c r="C1375" s="400"/>
      <c r="D1375" s="283" t="s">
        <v>8700</v>
      </c>
      <c r="E1375" s="353">
        <v>0</v>
      </c>
      <c r="F1375" s="352">
        <f t="shared" si="42"/>
        <v>0</v>
      </c>
      <c r="G1375" s="352">
        <f t="shared" si="43"/>
        <v>0</v>
      </c>
    </row>
    <row r="1376" spans="1:7" s="129" customFormat="1" x14ac:dyDescent="0.2">
      <c r="A1376" s="702"/>
      <c r="B1376" s="707"/>
      <c r="C1376" s="400"/>
      <c r="D1376" s="80" t="s">
        <v>7954</v>
      </c>
      <c r="E1376" s="353">
        <v>2200</v>
      </c>
      <c r="F1376" s="352">
        <f t="shared" si="42"/>
        <v>1320</v>
      </c>
      <c r="G1376" s="352">
        <f t="shared" si="43"/>
        <v>1100</v>
      </c>
    </row>
    <row r="1377" spans="1:7" s="129" customFormat="1" x14ac:dyDescent="0.2">
      <c r="A1377" s="700" t="s">
        <v>2555</v>
      </c>
      <c r="B1377" s="700" t="s">
        <v>2555</v>
      </c>
      <c r="C1377" s="703"/>
      <c r="D1377" s="81" t="s">
        <v>2556</v>
      </c>
      <c r="E1377" s="353">
        <v>0</v>
      </c>
      <c r="F1377" s="352">
        <f t="shared" si="42"/>
        <v>0</v>
      </c>
      <c r="G1377" s="352">
        <f t="shared" si="43"/>
        <v>0</v>
      </c>
    </row>
    <row r="1378" spans="1:7" s="129" customFormat="1" ht="25.5" x14ac:dyDescent="0.2">
      <c r="A1378" s="701"/>
      <c r="B1378" s="701"/>
      <c r="C1378" s="704"/>
      <c r="D1378" s="80" t="s">
        <v>2557</v>
      </c>
      <c r="E1378" s="353">
        <v>1600</v>
      </c>
      <c r="F1378" s="352">
        <f t="shared" si="42"/>
        <v>960</v>
      </c>
      <c r="G1378" s="352">
        <f t="shared" si="43"/>
        <v>800</v>
      </c>
    </row>
    <row r="1379" spans="1:7" s="129" customFormat="1" x14ac:dyDescent="0.2">
      <c r="A1379" s="701"/>
      <c r="B1379" s="701"/>
      <c r="C1379" s="704"/>
      <c r="D1379" s="80" t="s">
        <v>2558</v>
      </c>
      <c r="E1379" s="353">
        <v>2000</v>
      </c>
      <c r="F1379" s="352">
        <f t="shared" si="42"/>
        <v>1200</v>
      </c>
      <c r="G1379" s="352">
        <f t="shared" si="43"/>
        <v>1000</v>
      </c>
    </row>
    <row r="1380" spans="1:7" s="129" customFormat="1" x14ac:dyDescent="0.2">
      <c r="A1380" s="702"/>
      <c r="B1380" s="702"/>
      <c r="C1380" s="705"/>
      <c r="D1380" s="80" t="s">
        <v>2559</v>
      </c>
      <c r="E1380" s="353">
        <v>1400</v>
      </c>
      <c r="F1380" s="352">
        <f t="shared" si="42"/>
        <v>840</v>
      </c>
      <c r="G1380" s="352">
        <f t="shared" si="43"/>
        <v>700</v>
      </c>
    </row>
    <row r="1381" spans="1:7" s="129" customFormat="1" x14ac:dyDescent="0.2">
      <c r="A1381" s="700" t="s">
        <v>2560</v>
      </c>
      <c r="B1381" s="700" t="s">
        <v>2560</v>
      </c>
      <c r="C1381" s="708"/>
      <c r="D1381" s="305" t="s">
        <v>2561</v>
      </c>
      <c r="E1381" s="353">
        <v>0</v>
      </c>
      <c r="F1381" s="352">
        <f t="shared" si="42"/>
        <v>0</v>
      </c>
      <c r="G1381" s="352">
        <f t="shared" si="43"/>
        <v>0</v>
      </c>
    </row>
    <row r="1382" spans="1:7" s="129" customFormat="1" x14ac:dyDescent="0.2">
      <c r="A1382" s="701"/>
      <c r="B1382" s="701"/>
      <c r="C1382" s="709"/>
      <c r="D1382" s="80" t="s">
        <v>2562</v>
      </c>
      <c r="E1382" s="353">
        <v>1000</v>
      </c>
      <c r="F1382" s="352">
        <f t="shared" si="42"/>
        <v>600</v>
      </c>
      <c r="G1382" s="352">
        <f t="shared" si="43"/>
        <v>500</v>
      </c>
    </row>
    <row r="1383" spans="1:7" s="129" customFormat="1" ht="13.5" x14ac:dyDescent="0.2">
      <c r="A1383" s="701"/>
      <c r="B1383" s="701"/>
      <c r="C1383" s="709"/>
      <c r="D1383" s="288" t="s">
        <v>8701</v>
      </c>
      <c r="E1383" s="353">
        <v>0</v>
      </c>
      <c r="F1383" s="352">
        <f t="shared" si="42"/>
        <v>0</v>
      </c>
      <c r="G1383" s="352">
        <f t="shared" si="43"/>
        <v>0</v>
      </c>
    </row>
    <row r="1384" spans="1:7" s="129" customFormat="1" x14ac:dyDescent="0.2">
      <c r="A1384" s="701"/>
      <c r="B1384" s="701"/>
      <c r="C1384" s="709"/>
      <c r="D1384" s="288" t="s">
        <v>2563</v>
      </c>
      <c r="E1384" s="353">
        <v>1350</v>
      </c>
      <c r="F1384" s="352">
        <f t="shared" si="42"/>
        <v>810</v>
      </c>
      <c r="G1384" s="352">
        <f t="shared" si="43"/>
        <v>675</v>
      </c>
    </row>
    <row r="1385" spans="1:7" s="129" customFormat="1" x14ac:dyDescent="0.2">
      <c r="A1385" s="702"/>
      <c r="B1385" s="702"/>
      <c r="C1385" s="710"/>
      <c r="D1385" s="80" t="s">
        <v>2564</v>
      </c>
      <c r="E1385" s="353">
        <v>1120</v>
      </c>
      <c r="F1385" s="352">
        <f t="shared" si="42"/>
        <v>672</v>
      </c>
      <c r="G1385" s="352">
        <f t="shared" si="43"/>
        <v>560</v>
      </c>
    </row>
    <row r="1386" spans="1:7" s="129" customFormat="1" x14ac:dyDescent="0.2">
      <c r="A1386" s="700" t="s">
        <v>2565</v>
      </c>
      <c r="B1386" s="700" t="s">
        <v>2565</v>
      </c>
      <c r="C1386" s="703"/>
      <c r="D1386" s="305" t="s">
        <v>2566</v>
      </c>
      <c r="E1386" s="353">
        <v>0</v>
      </c>
      <c r="F1386" s="352">
        <f t="shared" si="42"/>
        <v>0</v>
      </c>
      <c r="G1386" s="352">
        <f t="shared" si="43"/>
        <v>0</v>
      </c>
    </row>
    <row r="1387" spans="1:7" s="129" customFormat="1" x14ac:dyDescent="0.2">
      <c r="A1387" s="701"/>
      <c r="B1387" s="701"/>
      <c r="C1387" s="704"/>
      <c r="D1387" s="80" t="s">
        <v>2567</v>
      </c>
      <c r="E1387" s="353">
        <v>1000</v>
      </c>
      <c r="F1387" s="352">
        <f t="shared" si="42"/>
        <v>600</v>
      </c>
      <c r="G1387" s="352">
        <f t="shared" si="43"/>
        <v>500</v>
      </c>
    </row>
    <row r="1388" spans="1:7" s="129" customFormat="1" x14ac:dyDescent="0.2">
      <c r="A1388" s="702"/>
      <c r="B1388" s="702"/>
      <c r="C1388" s="705"/>
      <c r="D1388" s="80" t="s">
        <v>2568</v>
      </c>
      <c r="E1388" s="353">
        <v>900</v>
      </c>
      <c r="F1388" s="352">
        <f t="shared" si="42"/>
        <v>540</v>
      </c>
      <c r="G1388" s="352">
        <f t="shared" si="43"/>
        <v>450</v>
      </c>
    </row>
    <row r="1389" spans="1:7" s="129" customFormat="1" x14ac:dyDescent="0.2">
      <c r="A1389" s="289" t="s">
        <v>2569</v>
      </c>
      <c r="B1389" s="289" t="s">
        <v>2569</v>
      </c>
      <c r="C1389" s="400"/>
      <c r="D1389" s="80" t="s">
        <v>2570</v>
      </c>
      <c r="E1389" s="353">
        <v>1000</v>
      </c>
      <c r="F1389" s="352">
        <f t="shared" si="42"/>
        <v>600</v>
      </c>
      <c r="G1389" s="352">
        <f t="shared" si="43"/>
        <v>500</v>
      </c>
    </row>
    <row r="1390" spans="1:7" s="129" customFormat="1" ht="25.5" x14ac:dyDescent="0.2">
      <c r="A1390" s="289" t="s">
        <v>2571</v>
      </c>
      <c r="B1390" s="289" t="s">
        <v>2571</v>
      </c>
      <c r="C1390" s="400"/>
      <c r="D1390" s="79" t="s">
        <v>7368</v>
      </c>
      <c r="E1390" s="353">
        <v>1000</v>
      </c>
      <c r="F1390" s="352">
        <f t="shared" si="42"/>
        <v>600</v>
      </c>
      <c r="G1390" s="352">
        <f t="shared" si="43"/>
        <v>500</v>
      </c>
    </row>
    <row r="1391" spans="1:7" s="129" customFormat="1" x14ac:dyDescent="0.2">
      <c r="A1391" s="700" t="s">
        <v>2572</v>
      </c>
      <c r="B1391" s="700" t="s">
        <v>2572</v>
      </c>
      <c r="C1391" s="703"/>
      <c r="D1391" s="283" t="s">
        <v>2138</v>
      </c>
      <c r="E1391" s="353">
        <v>0</v>
      </c>
      <c r="F1391" s="352">
        <f t="shared" si="42"/>
        <v>0</v>
      </c>
      <c r="G1391" s="352">
        <f t="shared" si="43"/>
        <v>0</v>
      </c>
    </row>
    <row r="1392" spans="1:7" s="129" customFormat="1" x14ac:dyDescent="0.2">
      <c r="A1392" s="701"/>
      <c r="B1392" s="701"/>
      <c r="C1392" s="704"/>
      <c r="D1392" s="284" t="s">
        <v>2159</v>
      </c>
      <c r="E1392" s="353">
        <v>750</v>
      </c>
      <c r="F1392" s="352">
        <f t="shared" si="42"/>
        <v>450</v>
      </c>
      <c r="G1392" s="352">
        <f t="shared" si="43"/>
        <v>375</v>
      </c>
    </row>
    <row r="1393" spans="1:7" s="129" customFormat="1" x14ac:dyDescent="0.2">
      <c r="A1393" s="701"/>
      <c r="B1393" s="701"/>
      <c r="C1393" s="704"/>
      <c r="D1393" s="284" t="s">
        <v>2160</v>
      </c>
      <c r="E1393" s="353">
        <v>650</v>
      </c>
      <c r="F1393" s="352">
        <f t="shared" si="42"/>
        <v>390</v>
      </c>
      <c r="G1393" s="352">
        <f t="shared" si="43"/>
        <v>325</v>
      </c>
    </row>
    <row r="1394" spans="1:7" s="129" customFormat="1" x14ac:dyDescent="0.2">
      <c r="A1394" s="702"/>
      <c r="B1394" s="702"/>
      <c r="C1394" s="705"/>
      <c r="D1394" s="284" t="s">
        <v>2214</v>
      </c>
      <c r="E1394" s="353">
        <v>600</v>
      </c>
      <c r="F1394" s="352">
        <f t="shared" si="42"/>
        <v>360</v>
      </c>
      <c r="G1394" s="352">
        <f t="shared" si="43"/>
        <v>300</v>
      </c>
    </row>
    <row r="1395" spans="1:7" s="129" customFormat="1" x14ac:dyDescent="0.2">
      <c r="A1395" s="700" t="s">
        <v>2573</v>
      </c>
      <c r="B1395" s="700" t="s">
        <v>2573</v>
      </c>
      <c r="C1395" s="703"/>
      <c r="D1395" s="283" t="s">
        <v>2146</v>
      </c>
      <c r="E1395" s="353">
        <v>0</v>
      </c>
      <c r="F1395" s="352">
        <f t="shared" si="42"/>
        <v>0</v>
      </c>
      <c r="G1395" s="352">
        <f t="shared" si="43"/>
        <v>0</v>
      </c>
    </row>
    <row r="1396" spans="1:7" s="129" customFormat="1" x14ac:dyDescent="0.2">
      <c r="A1396" s="701"/>
      <c r="B1396" s="701"/>
      <c r="C1396" s="704"/>
      <c r="D1396" s="284" t="s">
        <v>2159</v>
      </c>
      <c r="E1396" s="353">
        <v>660</v>
      </c>
      <c r="F1396" s="352">
        <f t="shared" si="42"/>
        <v>396</v>
      </c>
      <c r="G1396" s="352">
        <f t="shared" si="43"/>
        <v>330</v>
      </c>
    </row>
    <row r="1397" spans="1:7" s="129" customFormat="1" x14ac:dyDescent="0.2">
      <c r="A1397" s="701"/>
      <c r="B1397" s="701"/>
      <c r="C1397" s="704"/>
      <c r="D1397" s="284" t="s">
        <v>2160</v>
      </c>
      <c r="E1397" s="353">
        <v>600</v>
      </c>
      <c r="F1397" s="352">
        <f t="shared" si="42"/>
        <v>360</v>
      </c>
      <c r="G1397" s="352">
        <f t="shared" si="43"/>
        <v>300</v>
      </c>
    </row>
    <row r="1398" spans="1:7" s="129" customFormat="1" x14ac:dyDescent="0.2">
      <c r="A1398" s="702"/>
      <c r="B1398" s="702"/>
      <c r="C1398" s="705"/>
      <c r="D1398" s="284" t="s">
        <v>2214</v>
      </c>
      <c r="E1398" s="353">
        <v>500</v>
      </c>
      <c r="F1398" s="352">
        <f t="shared" si="42"/>
        <v>300</v>
      </c>
      <c r="G1398" s="352">
        <f t="shared" si="43"/>
        <v>250</v>
      </c>
    </row>
    <row r="1399" spans="1:7" s="129" customFormat="1" ht="13.5" x14ac:dyDescent="0.2">
      <c r="A1399" s="325" t="s">
        <v>3678</v>
      </c>
      <c r="B1399" s="289"/>
      <c r="C1399" s="406"/>
      <c r="D1399" s="78" t="s">
        <v>8702</v>
      </c>
      <c r="E1399" s="353">
        <v>850</v>
      </c>
      <c r="F1399" s="352">
        <f t="shared" si="42"/>
        <v>510</v>
      </c>
      <c r="G1399" s="352">
        <f t="shared" si="43"/>
        <v>425</v>
      </c>
    </row>
    <row r="1400" spans="1:7" s="129" customFormat="1" ht="26.25" x14ac:dyDescent="0.2">
      <c r="A1400" s="326" t="s">
        <v>2554</v>
      </c>
      <c r="B1400" s="289"/>
      <c r="C1400" s="406"/>
      <c r="D1400" s="78" t="s">
        <v>8703</v>
      </c>
      <c r="E1400" s="353">
        <v>850</v>
      </c>
      <c r="F1400" s="352">
        <f t="shared" si="42"/>
        <v>510</v>
      </c>
      <c r="G1400" s="352">
        <f t="shared" si="43"/>
        <v>425</v>
      </c>
    </row>
    <row r="1401" spans="1:7" s="129" customFormat="1" ht="26.25" x14ac:dyDescent="0.2">
      <c r="A1401" s="326" t="s">
        <v>3681</v>
      </c>
      <c r="B1401" s="289"/>
      <c r="C1401" s="406"/>
      <c r="D1401" s="78" t="s">
        <v>8704</v>
      </c>
      <c r="E1401" s="353">
        <v>850</v>
      </c>
      <c r="F1401" s="352">
        <f t="shared" si="42"/>
        <v>510</v>
      </c>
      <c r="G1401" s="352">
        <f t="shared" si="43"/>
        <v>425</v>
      </c>
    </row>
    <row r="1402" spans="1:7" s="129" customFormat="1" ht="26.25" x14ac:dyDescent="0.2">
      <c r="A1402" s="326" t="s">
        <v>3683</v>
      </c>
      <c r="B1402" s="289"/>
      <c r="C1402" s="406"/>
      <c r="D1402" s="78" t="s">
        <v>8705</v>
      </c>
      <c r="E1402" s="353">
        <v>1000</v>
      </c>
      <c r="F1402" s="352">
        <f t="shared" si="42"/>
        <v>600</v>
      </c>
      <c r="G1402" s="352">
        <f t="shared" si="43"/>
        <v>500</v>
      </c>
    </row>
    <row r="1403" spans="1:7" s="129" customFormat="1" ht="13.5" x14ac:dyDescent="0.2">
      <c r="A1403" s="326" t="s">
        <v>3685</v>
      </c>
      <c r="B1403" s="289"/>
      <c r="C1403" s="406"/>
      <c r="D1403" s="78" t="s">
        <v>8706</v>
      </c>
      <c r="E1403" s="353">
        <v>850</v>
      </c>
      <c r="F1403" s="352">
        <f t="shared" si="42"/>
        <v>510</v>
      </c>
      <c r="G1403" s="352">
        <f t="shared" si="43"/>
        <v>425</v>
      </c>
    </row>
    <row r="1404" spans="1:7" s="129" customFormat="1" x14ac:dyDescent="0.2">
      <c r="A1404" s="135" t="s">
        <v>2574</v>
      </c>
      <c r="B1404" s="135" t="s">
        <v>2574</v>
      </c>
      <c r="C1404" s="400"/>
      <c r="D1404" s="75" t="s">
        <v>1036</v>
      </c>
      <c r="E1404" s="353">
        <v>0</v>
      </c>
      <c r="F1404" s="352">
        <f t="shared" si="42"/>
        <v>0</v>
      </c>
      <c r="G1404" s="352">
        <f t="shared" si="43"/>
        <v>0</v>
      </c>
    </row>
    <row r="1405" spans="1:7" s="129" customFormat="1" x14ac:dyDescent="0.2">
      <c r="A1405" s="207" t="s">
        <v>2575</v>
      </c>
      <c r="B1405" s="207" t="s">
        <v>2575</v>
      </c>
      <c r="C1405" s="400"/>
      <c r="D1405" s="75" t="s">
        <v>2576</v>
      </c>
      <c r="E1405" s="353">
        <v>0</v>
      </c>
      <c r="F1405" s="352">
        <f t="shared" si="42"/>
        <v>0</v>
      </c>
      <c r="G1405" s="352">
        <f t="shared" si="43"/>
        <v>0</v>
      </c>
    </row>
    <row r="1406" spans="1:7" s="129" customFormat="1" x14ac:dyDescent="0.2">
      <c r="A1406" s="697" t="s">
        <v>2577</v>
      </c>
      <c r="B1406" s="697" t="s">
        <v>2577</v>
      </c>
      <c r="C1406" s="703"/>
      <c r="D1406" s="75" t="s">
        <v>2578</v>
      </c>
      <c r="E1406" s="353">
        <v>0</v>
      </c>
      <c r="F1406" s="352">
        <f t="shared" si="42"/>
        <v>0</v>
      </c>
      <c r="G1406" s="352">
        <f t="shared" si="43"/>
        <v>0</v>
      </c>
    </row>
    <row r="1407" spans="1:7" s="129" customFormat="1" ht="25.5" x14ac:dyDescent="0.2">
      <c r="A1407" s="699"/>
      <c r="B1407" s="699"/>
      <c r="C1407" s="704"/>
      <c r="D1407" s="80" t="s">
        <v>2579</v>
      </c>
      <c r="E1407" s="353">
        <v>6800</v>
      </c>
      <c r="F1407" s="352">
        <f t="shared" si="42"/>
        <v>4080</v>
      </c>
      <c r="G1407" s="352">
        <f t="shared" si="43"/>
        <v>3400</v>
      </c>
    </row>
    <row r="1408" spans="1:7" s="129" customFormat="1" ht="13.5" x14ac:dyDescent="0.2">
      <c r="A1408" s="699"/>
      <c r="B1408" s="699"/>
      <c r="C1408" s="704"/>
      <c r="D1408" s="78" t="s">
        <v>8707</v>
      </c>
      <c r="E1408" s="353">
        <v>0</v>
      </c>
      <c r="F1408" s="352">
        <f t="shared" si="42"/>
        <v>0</v>
      </c>
      <c r="G1408" s="352">
        <f t="shared" si="43"/>
        <v>0</v>
      </c>
    </row>
    <row r="1409" spans="1:7" s="129" customFormat="1" ht="25.5" x14ac:dyDescent="0.2">
      <c r="A1409" s="699"/>
      <c r="B1409" s="699"/>
      <c r="C1409" s="704"/>
      <c r="D1409" s="78" t="s">
        <v>2580</v>
      </c>
      <c r="E1409" s="353">
        <v>5800</v>
      </c>
      <c r="F1409" s="352">
        <f t="shared" si="42"/>
        <v>3480</v>
      </c>
      <c r="G1409" s="352">
        <f t="shared" si="43"/>
        <v>2900</v>
      </c>
    </row>
    <row r="1410" spans="1:7" s="129" customFormat="1" x14ac:dyDescent="0.2">
      <c r="A1410" s="699"/>
      <c r="B1410" s="699"/>
      <c r="C1410" s="704"/>
      <c r="D1410" s="80" t="s">
        <v>2581</v>
      </c>
      <c r="E1410" s="353">
        <v>4000</v>
      </c>
      <c r="F1410" s="352">
        <f t="shared" si="42"/>
        <v>2400</v>
      </c>
      <c r="G1410" s="352">
        <f t="shared" si="43"/>
        <v>2000</v>
      </c>
    </row>
    <row r="1411" spans="1:7" s="129" customFormat="1" x14ac:dyDescent="0.2">
      <c r="A1411" s="698"/>
      <c r="B1411" s="698"/>
      <c r="C1411" s="705"/>
      <c r="D1411" s="288" t="s">
        <v>7955</v>
      </c>
      <c r="E1411" s="353">
        <v>3200</v>
      </c>
      <c r="F1411" s="352">
        <f t="shared" si="42"/>
        <v>1920</v>
      </c>
      <c r="G1411" s="352">
        <f t="shared" si="43"/>
        <v>1600</v>
      </c>
    </row>
    <row r="1412" spans="1:7" s="129" customFormat="1" ht="26.25" x14ac:dyDescent="0.2">
      <c r="A1412" s="207" t="s">
        <v>2582</v>
      </c>
      <c r="B1412" s="207" t="s">
        <v>2582</v>
      </c>
      <c r="C1412" s="207"/>
      <c r="D1412" s="288" t="s">
        <v>8708</v>
      </c>
      <c r="E1412" s="353"/>
      <c r="F1412" s="352">
        <f t="shared" si="42"/>
        <v>0</v>
      </c>
      <c r="G1412" s="352">
        <f t="shared" si="43"/>
        <v>0</v>
      </c>
    </row>
    <row r="1413" spans="1:7" s="129" customFormat="1" ht="25.5" x14ac:dyDescent="0.2">
      <c r="A1413" s="697" t="s">
        <v>2583</v>
      </c>
      <c r="B1413" s="697" t="s">
        <v>2583</v>
      </c>
      <c r="C1413" s="697"/>
      <c r="D1413" s="80" t="s">
        <v>2584</v>
      </c>
      <c r="E1413" s="353">
        <v>1650</v>
      </c>
      <c r="F1413" s="352">
        <f t="shared" si="42"/>
        <v>990</v>
      </c>
      <c r="G1413" s="352">
        <f t="shared" si="43"/>
        <v>825</v>
      </c>
    </row>
    <row r="1414" spans="1:7" s="129" customFormat="1" x14ac:dyDescent="0.2">
      <c r="A1414" s="698"/>
      <c r="B1414" s="698"/>
      <c r="C1414" s="698"/>
      <c r="D1414" s="80" t="s">
        <v>2585</v>
      </c>
      <c r="E1414" s="353">
        <v>1350</v>
      </c>
      <c r="F1414" s="352">
        <f t="shared" si="42"/>
        <v>810</v>
      </c>
      <c r="G1414" s="352">
        <f t="shared" si="43"/>
        <v>675</v>
      </c>
    </row>
    <row r="1415" spans="1:7" s="131" customFormat="1" x14ac:dyDescent="0.2">
      <c r="A1415" s="207" t="s">
        <v>2586</v>
      </c>
      <c r="B1415" s="207" t="s">
        <v>2586</v>
      </c>
      <c r="C1415" s="207"/>
      <c r="D1415" s="80" t="s">
        <v>2587</v>
      </c>
      <c r="E1415" s="353">
        <v>2500</v>
      </c>
      <c r="F1415" s="352">
        <f t="shared" si="42"/>
        <v>1500</v>
      </c>
      <c r="G1415" s="352">
        <f t="shared" si="43"/>
        <v>1250</v>
      </c>
    </row>
    <row r="1416" spans="1:7" s="131" customFormat="1" x14ac:dyDescent="0.2">
      <c r="A1416" s="207" t="s">
        <v>2588</v>
      </c>
      <c r="B1416" s="207" t="s">
        <v>2588</v>
      </c>
      <c r="C1416" s="207"/>
      <c r="D1416" s="80" t="s">
        <v>2589</v>
      </c>
      <c r="E1416" s="353">
        <v>1650</v>
      </c>
      <c r="F1416" s="352">
        <f t="shared" si="42"/>
        <v>990</v>
      </c>
      <c r="G1416" s="352">
        <f t="shared" si="43"/>
        <v>825</v>
      </c>
    </row>
    <row r="1417" spans="1:7" s="129" customFormat="1" x14ac:dyDescent="0.2">
      <c r="A1417" s="207" t="s">
        <v>2590</v>
      </c>
      <c r="B1417" s="207" t="s">
        <v>2590</v>
      </c>
      <c r="C1417" s="207"/>
      <c r="D1417" s="80" t="s">
        <v>2591</v>
      </c>
      <c r="E1417" s="353">
        <v>1350</v>
      </c>
      <c r="F1417" s="352">
        <f t="shared" si="42"/>
        <v>810</v>
      </c>
      <c r="G1417" s="352">
        <f t="shared" si="43"/>
        <v>675</v>
      </c>
    </row>
    <row r="1418" spans="1:7" s="129" customFormat="1" ht="13.5" x14ac:dyDescent="0.2">
      <c r="A1418" s="697" t="s">
        <v>2592</v>
      </c>
      <c r="B1418" s="697" t="s">
        <v>2592</v>
      </c>
      <c r="C1418" s="207"/>
      <c r="D1418" s="79" t="s">
        <v>8709</v>
      </c>
      <c r="E1418" s="353">
        <v>0</v>
      </c>
      <c r="F1418" s="352">
        <f t="shared" si="42"/>
        <v>0</v>
      </c>
      <c r="G1418" s="352">
        <f t="shared" si="43"/>
        <v>0</v>
      </c>
    </row>
    <row r="1419" spans="1:7" s="129" customFormat="1" x14ac:dyDescent="0.2">
      <c r="A1419" s="698"/>
      <c r="B1419" s="698"/>
      <c r="C1419" s="207"/>
      <c r="D1419" s="79" t="s">
        <v>2593</v>
      </c>
      <c r="E1419" s="353">
        <v>1450</v>
      </c>
      <c r="F1419" s="352">
        <f t="shared" si="42"/>
        <v>870</v>
      </c>
      <c r="G1419" s="352">
        <f t="shared" si="43"/>
        <v>725</v>
      </c>
    </row>
    <row r="1420" spans="1:7" s="129" customFormat="1" ht="27" x14ac:dyDescent="0.2">
      <c r="A1420" s="697" t="s">
        <v>2594</v>
      </c>
      <c r="B1420" s="697" t="s">
        <v>2594</v>
      </c>
      <c r="C1420" s="207"/>
      <c r="D1420" s="79" t="s">
        <v>8710</v>
      </c>
      <c r="E1420" s="353">
        <v>0</v>
      </c>
      <c r="F1420" s="352">
        <f t="shared" ref="F1420:F1483" si="44">IFERROR(E1420*0.6,0)</f>
        <v>0</v>
      </c>
      <c r="G1420" s="352">
        <f t="shared" ref="G1420:G1483" si="45">IFERROR(E1420*0.5,0)</f>
        <v>0</v>
      </c>
    </row>
    <row r="1421" spans="1:7" s="129" customFormat="1" ht="25.5" x14ac:dyDescent="0.2">
      <c r="A1421" s="699"/>
      <c r="B1421" s="699"/>
      <c r="C1421" s="207"/>
      <c r="D1421" s="79" t="s">
        <v>2595</v>
      </c>
      <c r="E1421" s="353">
        <v>1650</v>
      </c>
      <c r="F1421" s="352">
        <f t="shared" si="44"/>
        <v>990</v>
      </c>
      <c r="G1421" s="352">
        <f t="shared" si="45"/>
        <v>825</v>
      </c>
    </row>
    <row r="1422" spans="1:7" s="129" customFormat="1" ht="13.5" x14ac:dyDescent="0.2">
      <c r="A1422" s="698"/>
      <c r="B1422" s="698"/>
      <c r="C1422" s="207"/>
      <c r="D1422" s="79" t="s">
        <v>8711</v>
      </c>
      <c r="E1422" s="353"/>
      <c r="F1422" s="352">
        <f t="shared" si="44"/>
        <v>0</v>
      </c>
      <c r="G1422" s="352">
        <f t="shared" si="45"/>
        <v>0</v>
      </c>
    </row>
    <row r="1423" spans="1:7" s="129" customFormat="1" x14ac:dyDescent="0.2">
      <c r="A1423" s="207" t="s">
        <v>2596</v>
      </c>
      <c r="B1423" s="207" t="s">
        <v>2596</v>
      </c>
      <c r="C1423" s="207"/>
      <c r="D1423" s="80" t="s">
        <v>2597</v>
      </c>
      <c r="E1423" s="353">
        <v>1600</v>
      </c>
      <c r="F1423" s="352">
        <f t="shared" si="44"/>
        <v>960</v>
      </c>
      <c r="G1423" s="352">
        <f t="shared" si="45"/>
        <v>800</v>
      </c>
    </row>
    <row r="1424" spans="1:7" s="129" customFormat="1" ht="25.5" x14ac:dyDescent="0.2">
      <c r="A1424" s="207" t="s">
        <v>2598</v>
      </c>
      <c r="B1424" s="207" t="s">
        <v>2598</v>
      </c>
      <c r="C1424" s="207"/>
      <c r="D1424" s="80" t="s">
        <v>2599</v>
      </c>
      <c r="E1424" s="353">
        <v>1450</v>
      </c>
      <c r="F1424" s="352">
        <f t="shared" si="44"/>
        <v>870</v>
      </c>
      <c r="G1424" s="352">
        <f t="shared" si="45"/>
        <v>725</v>
      </c>
    </row>
    <row r="1425" spans="1:7" s="129" customFormat="1" x14ac:dyDescent="0.2">
      <c r="A1425" s="207" t="s">
        <v>2600</v>
      </c>
      <c r="B1425" s="207" t="s">
        <v>2600</v>
      </c>
      <c r="C1425" s="207"/>
      <c r="D1425" s="80" t="s">
        <v>2601</v>
      </c>
      <c r="E1425" s="353">
        <v>1450</v>
      </c>
      <c r="F1425" s="352">
        <f t="shared" si="44"/>
        <v>870</v>
      </c>
      <c r="G1425" s="352">
        <f t="shared" si="45"/>
        <v>725</v>
      </c>
    </row>
    <row r="1426" spans="1:7" s="129" customFormat="1" ht="25.5" x14ac:dyDescent="0.2">
      <c r="A1426" s="207" t="s">
        <v>2602</v>
      </c>
      <c r="B1426" s="207" t="s">
        <v>2602</v>
      </c>
      <c r="C1426" s="207"/>
      <c r="D1426" s="78" t="s">
        <v>2603</v>
      </c>
      <c r="E1426" s="353">
        <v>1450</v>
      </c>
      <c r="F1426" s="352">
        <f t="shared" si="44"/>
        <v>870</v>
      </c>
      <c r="G1426" s="352">
        <f t="shared" si="45"/>
        <v>725</v>
      </c>
    </row>
    <row r="1427" spans="1:7" s="129" customFormat="1" ht="13.5" x14ac:dyDescent="0.2">
      <c r="A1427" s="697" t="s">
        <v>2604</v>
      </c>
      <c r="B1427" s="697" t="s">
        <v>2604</v>
      </c>
      <c r="C1427" s="207"/>
      <c r="D1427" s="78" t="s">
        <v>8712</v>
      </c>
      <c r="E1427" s="353"/>
      <c r="F1427" s="352">
        <f t="shared" si="44"/>
        <v>0</v>
      </c>
      <c r="G1427" s="352">
        <f t="shared" si="45"/>
        <v>0</v>
      </c>
    </row>
    <row r="1428" spans="1:7" s="129" customFormat="1" x14ac:dyDescent="0.2">
      <c r="A1428" s="698"/>
      <c r="B1428" s="698"/>
      <c r="C1428" s="390"/>
      <c r="D1428" s="78" t="s">
        <v>8713</v>
      </c>
      <c r="E1428" s="353">
        <v>1450</v>
      </c>
      <c r="F1428" s="352">
        <f t="shared" si="44"/>
        <v>870</v>
      </c>
      <c r="G1428" s="352">
        <f t="shared" si="45"/>
        <v>725</v>
      </c>
    </row>
    <row r="1429" spans="1:7" s="129" customFormat="1" x14ac:dyDescent="0.2">
      <c r="A1429" s="560" t="s">
        <v>2605</v>
      </c>
      <c r="B1429" s="560" t="s">
        <v>2605</v>
      </c>
      <c r="C1429" s="697"/>
      <c r="D1429" s="75" t="s">
        <v>2138</v>
      </c>
      <c r="E1429" s="353">
        <v>0</v>
      </c>
      <c r="F1429" s="352">
        <f t="shared" si="44"/>
        <v>0</v>
      </c>
      <c r="G1429" s="352">
        <f t="shared" si="45"/>
        <v>0</v>
      </c>
    </row>
    <row r="1430" spans="1:7" s="129" customFormat="1" x14ac:dyDescent="0.2">
      <c r="A1430" s="561"/>
      <c r="B1430" s="561"/>
      <c r="C1430" s="699"/>
      <c r="D1430" s="78" t="s">
        <v>2159</v>
      </c>
      <c r="E1430" s="353">
        <v>870</v>
      </c>
      <c r="F1430" s="352">
        <f t="shared" si="44"/>
        <v>522</v>
      </c>
      <c r="G1430" s="352">
        <f t="shared" si="45"/>
        <v>435</v>
      </c>
    </row>
    <row r="1431" spans="1:7" s="129" customFormat="1" x14ac:dyDescent="0.2">
      <c r="A1431" s="561"/>
      <c r="B1431" s="561"/>
      <c r="C1431" s="699"/>
      <c r="D1431" s="78" t="s">
        <v>2160</v>
      </c>
      <c r="E1431" s="353">
        <v>760</v>
      </c>
      <c r="F1431" s="352">
        <f t="shared" si="44"/>
        <v>456</v>
      </c>
      <c r="G1431" s="352">
        <f t="shared" si="45"/>
        <v>380</v>
      </c>
    </row>
    <row r="1432" spans="1:7" s="129" customFormat="1" x14ac:dyDescent="0.2">
      <c r="A1432" s="562"/>
      <c r="B1432" s="562"/>
      <c r="C1432" s="698"/>
      <c r="D1432" s="78" t="s">
        <v>2214</v>
      </c>
      <c r="E1432" s="353">
        <v>600</v>
      </c>
      <c r="F1432" s="352">
        <f t="shared" si="44"/>
        <v>360</v>
      </c>
      <c r="G1432" s="352">
        <f t="shared" si="45"/>
        <v>300</v>
      </c>
    </row>
    <row r="1433" spans="1:7" s="129" customFormat="1" x14ac:dyDescent="0.2">
      <c r="A1433" s="560" t="s">
        <v>2606</v>
      </c>
      <c r="B1433" s="560" t="s">
        <v>2606</v>
      </c>
      <c r="C1433" s="697"/>
      <c r="D1433" s="75" t="s">
        <v>2146</v>
      </c>
      <c r="E1433" s="353">
        <v>0</v>
      </c>
      <c r="F1433" s="352">
        <f t="shared" si="44"/>
        <v>0</v>
      </c>
      <c r="G1433" s="352">
        <f t="shared" si="45"/>
        <v>0</v>
      </c>
    </row>
    <row r="1434" spans="1:7" s="129" customFormat="1" x14ac:dyDescent="0.2">
      <c r="A1434" s="561"/>
      <c r="B1434" s="561"/>
      <c r="C1434" s="699"/>
      <c r="D1434" s="78" t="s">
        <v>2159</v>
      </c>
      <c r="E1434" s="353">
        <v>760</v>
      </c>
      <c r="F1434" s="352">
        <f t="shared" si="44"/>
        <v>456</v>
      </c>
      <c r="G1434" s="352">
        <f t="shared" si="45"/>
        <v>380</v>
      </c>
    </row>
    <row r="1435" spans="1:7" s="129" customFormat="1" x14ac:dyDescent="0.2">
      <c r="A1435" s="561"/>
      <c r="B1435" s="561"/>
      <c r="C1435" s="699"/>
      <c r="D1435" s="78" t="s">
        <v>2160</v>
      </c>
      <c r="E1435" s="353">
        <v>600</v>
      </c>
      <c r="F1435" s="352">
        <f t="shared" si="44"/>
        <v>360</v>
      </c>
      <c r="G1435" s="352">
        <f t="shared" si="45"/>
        <v>300</v>
      </c>
    </row>
    <row r="1436" spans="1:7" s="129" customFormat="1" x14ac:dyDescent="0.2">
      <c r="A1436" s="562"/>
      <c r="B1436" s="562"/>
      <c r="C1436" s="698"/>
      <c r="D1436" s="78" t="s">
        <v>2214</v>
      </c>
      <c r="E1436" s="353">
        <v>480</v>
      </c>
      <c r="F1436" s="352">
        <f t="shared" si="44"/>
        <v>288</v>
      </c>
      <c r="G1436" s="352">
        <f t="shared" si="45"/>
        <v>240</v>
      </c>
    </row>
    <row r="1437" spans="1:7" s="129" customFormat="1" x14ac:dyDescent="0.2">
      <c r="A1437" s="207" t="s">
        <v>2607</v>
      </c>
      <c r="B1437" s="207" t="s">
        <v>2607</v>
      </c>
      <c r="C1437" s="205"/>
      <c r="D1437" s="75" t="s">
        <v>2608</v>
      </c>
      <c r="E1437" s="353">
        <v>0</v>
      </c>
      <c r="F1437" s="352">
        <f t="shared" si="44"/>
        <v>0</v>
      </c>
      <c r="G1437" s="352">
        <f t="shared" si="45"/>
        <v>0</v>
      </c>
    </row>
    <row r="1438" spans="1:7" s="129" customFormat="1" x14ac:dyDescent="0.2">
      <c r="A1438" s="205" t="s">
        <v>2609</v>
      </c>
      <c r="B1438" s="205" t="s">
        <v>2609</v>
      </c>
      <c r="C1438" s="205"/>
      <c r="D1438" s="80" t="s">
        <v>2610</v>
      </c>
      <c r="E1438" s="353">
        <v>2700</v>
      </c>
      <c r="F1438" s="352">
        <f t="shared" si="44"/>
        <v>1620</v>
      </c>
      <c r="G1438" s="352">
        <f t="shared" si="45"/>
        <v>1350</v>
      </c>
    </row>
    <row r="1439" spans="1:7" s="129" customFormat="1" ht="25.5" x14ac:dyDescent="0.2">
      <c r="A1439" s="560" t="s">
        <v>2611</v>
      </c>
      <c r="B1439" s="560" t="s">
        <v>2611</v>
      </c>
      <c r="C1439" s="205"/>
      <c r="D1439" s="80" t="s">
        <v>2612</v>
      </c>
      <c r="E1439" s="353">
        <v>1500</v>
      </c>
      <c r="F1439" s="352">
        <f t="shared" si="44"/>
        <v>900</v>
      </c>
      <c r="G1439" s="352">
        <f t="shared" si="45"/>
        <v>750</v>
      </c>
    </row>
    <row r="1440" spans="1:7" s="129" customFormat="1" ht="25.5" x14ac:dyDescent="0.2">
      <c r="A1440" s="562"/>
      <c r="B1440" s="562"/>
      <c r="C1440" s="205"/>
      <c r="D1440" s="137" t="s">
        <v>2613</v>
      </c>
      <c r="E1440" s="353">
        <v>1600</v>
      </c>
      <c r="F1440" s="352">
        <f t="shared" si="44"/>
        <v>960</v>
      </c>
      <c r="G1440" s="352">
        <f t="shared" si="45"/>
        <v>800</v>
      </c>
    </row>
    <row r="1441" spans="1:7" s="129" customFormat="1" x14ac:dyDescent="0.2">
      <c r="A1441" s="560" t="s">
        <v>2614</v>
      </c>
      <c r="B1441" s="560" t="s">
        <v>2614</v>
      </c>
      <c r="C1441" s="560"/>
      <c r="D1441" s="78" t="s">
        <v>2615</v>
      </c>
      <c r="E1441" s="353">
        <v>1000</v>
      </c>
      <c r="F1441" s="352">
        <f t="shared" si="44"/>
        <v>600</v>
      </c>
      <c r="G1441" s="352">
        <f t="shared" si="45"/>
        <v>500</v>
      </c>
    </row>
    <row r="1442" spans="1:7" s="129" customFormat="1" x14ac:dyDescent="0.2">
      <c r="A1442" s="562"/>
      <c r="B1442" s="562"/>
      <c r="C1442" s="562"/>
      <c r="D1442" s="78" t="s">
        <v>2616</v>
      </c>
      <c r="E1442" s="353">
        <v>1100</v>
      </c>
      <c r="F1442" s="352">
        <f t="shared" si="44"/>
        <v>660</v>
      </c>
      <c r="G1442" s="352">
        <f t="shared" si="45"/>
        <v>550</v>
      </c>
    </row>
    <row r="1443" spans="1:7" s="129" customFormat="1" ht="25.5" x14ac:dyDescent="0.2">
      <c r="A1443" s="560" t="s">
        <v>2617</v>
      </c>
      <c r="B1443" s="560" t="s">
        <v>2617</v>
      </c>
      <c r="C1443" s="695"/>
      <c r="D1443" s="78" t="s">
        <v>2618</v>
      </c>
      <c r="E1443" s="353">
        <v>950</v>
      </c>
      <c r="F1443" s="352">
        <f t="shared" si="44"/>
        <v>570</v>
      </c>
      <c r="G1443" s="352">
        <f t="shared" si="45"/>
        <v>475</v>
      </c>
    </row>
    <row r="1444" spans="1:7" s="129" customFormat="1" x14ac:dyDescent="0.2">
      <c r="A1444" s="562"/>
      <c r="B1444" s="562"/>
      <c r="C1444" s="696"/>
      <c r="D1444" s="78" t="s">
        <v>2619</v>
      </c>
      <c r="E1444" s="353">
        <v>950</v>
      </c>
      <c r="F1444" s="352">
        <f t="shared" si="44"/>
        <v>570</v>
      </c>
      <c r="G1444" s="352">
        <f t="shared" si="45"/>
        <v>475</v>
      </c>
    </row>
    <row r="1445" spans="1:7" s="129" customFormat="1" ht="25.5" x14ac:dyDescent="0.2">
      <c r="A1445" s="205" t="s">
        <v>2620</v>
      </c>
      <c r="B1445" s="205" t="s">
        <v>2620</v>
      </c>
      <c r="C1445" s="205"/>
      <c r="D1445" s="78" t="s">
        <v>2621</v>
      </c>
      <c r="E1445" s="353">
        <v>950</v>
      </c>
      <c r="F1445" s="352">
        <f t="shared" si="44"/>
        <v>570</v>
      </c>
      <c r="G1445" s="352">
        <f t="shared" si="45"/>
        <v>475</v>
      </c>
    </row>
    <row r="1446" spans="1:7" s="129" customFormat="1" ht="13.5" x14ac:dyDescent="0.2">
      <c r="A1446" s="560" t="s">
        <v>2622</v>
      </c>
      <c r="B1446" s="560" t="s">
        <v>2622</v>
      </c>
      <c r="C1446" s="205"/>
      <c r="D1446" s="78" t="s">
        <v>8714</v>
      </c>
      <c r="E1446" s="353"/>
      <c r="F1446" s="352">
        <f t="shared" si="44"/>
        <v>0</v>
      </c>
      <c r="G1446" s="352">
        <f t="shared" si="45"/>
        <v>0</v>
      </c>
    </row>
    <row r="1447" spans="1:7" s="129" customFormat="1" x14ac:dyDescent="0.2">
      <c r="A1447" s="562"/>
      <c r="B1447" s="562"/>
      <c r="C1447" s="369"/>
      <c r="D1447" s="78" t="s">
        <v>7956</v>
      </c>
      <c r="E1447" s="353">
        <v>1000</v>
      </c>
      <c r="F1447" s="352">
        <f t="shared" si="44"/>
        <v>600</v>
      </c>
      <c r="G1447" s="352">
        <f t="shared" si="45"/>
        <v>500</v>
      </c>
    </row>
    <row r="1448" spans="1:7" s="129" customFormat="1" x14ac:dyDescent="0.2">
      <c r="A1448" s="560" t="s">
        <v>2623</v>
      </c>
      <c r="B1448" s="560" t="s">
        <v>2623</v>
      </c>
      <c r="C1448" s="369"/>
      <c r="D1448" s="75" t="s">
        <v>2138</v>
      </c>
      <c r="E1448" s="353">
        <v>0</v>
      </c>
      <c r="F1448" s="352">
        <f t="shared" si="44"/>
        <v>0</v>
      </c>
      <c r="G1448" s="352">
        <f t="shared" si="45"/>
        <v>0</v>
      </c>
    </row>
    <row r="1449" spans="1:7" s="129" customFormat="1" x14ac:dyDescent="0.2">
      <c r="A1449" s="561"/>
      <c r="B1449" s="561"/>
      <c r="C1449" s="371"/>
      <c r="D1449" s="78" t="s">
        <v>2159</v>
      </c>
      <c r="E1449" s="353">
        <v>870</v>
      </c>
      <c r="F1449" s="352">
        <f t="shared" si="44"/>
        <v>522</v>
      </c>
      <c r="G1449" s="352">
        <f t="shared" si="45"/>
        <v>435</v>
      </c>
    </row>
    <row r="1450" spans="1:7" s="129" customFormat="1" x14ac:dyDescent="0.2">
      <c r="A1450" s="561"/>
      <c r="B1450" s="561"/>
      <c r="C1450" s="371"/>
      <c r="D1450" s="78" t="s">
        <v>2160</v>
      </c>
      <c r="E1450" s="353">
        <v>760</v>
      </c>
      <c r="F1450" s="352">
        <f t="shared" si="44"/>
        <v>456</v>
      </c>
      <c r="G1450" s="352">
        <f t="shared" si="45"/>
        <v>380</v>
      </c>
    </row>
    <row r="1451" spans="1:7" s="129" customFormat="1" x14ac:dyDescent="0.2">
      <c r="A1451" s="562"/>
      <c r="B1451" s="562"/>
      <c r="C1451" s="370"/>
      <c r="D1451" s="78" t="s">
        <v>2214</v>
      </c>
      <c r="E1451" s="353">
        <v>600</v>
      </c>
      <c r="F1451" s="352">
        <f t="shared" si="44"/>
        <v>360</v>
      </c>
      <c r="G1451" s="352">
        <f t="shared" si="45"/>
        <v>300</v>
      </c>
    </row>
    <row r="1452" spans="1:7" s="129" customFormat="1" x14ac:dyDescent="0.2">
      <c r="A1452" s="560" t="s">
        <v>2624</v>
      </c>
      <c r="B1452" s="560" t="s">
        <v>2624</v>
      </c>
      <c r="C1452" s="560"/>
      <c r="D1452" s="75" t="s">
        <v>2146</v>
      </c>
      <c r="E1452" s="353">
        <v>0</v>
      </c>
      <c r="F1452" s="352">
        <f t="shared" si="44"/>
        <v>0</v>
      </c>
      <c r="G1452" s="352">
        <f t="shared" si="45"/>
        <v>0</v>
      </c>
    </row>
    <row r="1453" spans="1:7" s="129" customFormat="1" x14ac:dyDescent="0.2">
      <c r="A1453" s="561"/>
      <c r="B1453" s="561"/>
      <c r="C1453" s="561"/>
      <c r="D1453" s="78" t="s">
        <v>2159</v>
      </c>
      <c r="E1453" s="353">
        <v>760</v>
      </c>
      <c r="F1453" s="352">
        <f t="shared" si="44"/>
        <v>456</v>
      </c>
      <c r="G1453" s="352">
        <f t="shared" si="45"/>
        <v>380</v>
      </c>
    </row>
    <row r="1454" spans="1:7" s="129" customFormat="1" x14ac:dyDescent="0.2">
      <c r="A1454" s="561"/>
      <c r="B1454" s="561"/>
      <c r="C1454" s="562"/>
      <c r="D1454" s="78" t="s">
        <v>2160</v>
      </c>
      <c r="E1454" s="353">
        <v>600</v>
      </c>
      <c r="F1454" s="352">
        <f t="shared" si="44"/>
        <v>360</v>
      </c>
      <c r="G1454" s="352">
        <f t="shared" si="45"/>
        <v>300</v>
      </c>
    </row>
    <row r="1455" spans="1:7" s="129" customFormat="1" x14ac:dyDescent="0.2">
      <c r="A1455" s="562"/>
      <c r="B1455" s="562"/>
      <c r="C1455" s="205"/>
      <c r="D1455" s="78" t="s">
        <v>2214</v>
      </c>
      <c r="E1455" s="353">
        <v>480</v>
      </c>
      <c r="F1455" s="352">
        <f t="shared" si="44"/>
        <v>288</v>
      </c>
      <c r="G1455" s="352">
        <f t="shared" si="45"/>
        <v>240</v>
      </c>
    </row>
    <row r="1456" spans="1:7" s="129" customFormat="1" ht="26.25" x14ac:dyDescent="0.2">
      <c r="A1456" s="148" t="s">
        <v>2625</v>
      </c>
      <c r="B1456" s="205"/>
      <c r="C1456" s="205"/>
      <c r="D1456" s="78" t="s">
        <v>8715</v>
      </c>
      <c r="E1456" s="353">
        <v>2700</v>
      </c>
      <c r="F1456" s="352">
        <f t="shared" si="44"/>
        <v>1620</v>
      </c>
      <c r="G1456" s="352">
        <f t="shared" si="45"/>
        <v>1350</v>
      </c>
    </row>
    <row r="1457" spans="1:7" s="129" customFormat="1" ht="26.25" x14ac:dyDescent="0.2">
      <c r="A1457" s="693" t="s">
        <v>2626</v>
      </c>
      <c r="B1457" s="560"/>
      <c r="C1457" s="205"/>
      <c r="D1457" s="78" t="s">
        <v>8716</v>
      </c>
      <c r="E1457" s="353">
        <v>1100</v>
      </c>
      <c r="F1457" s="352">
        <f t="shared" si="44"/>
        <v>660</v>
      </c>
      <c r="G1457" s="352">
        <f t="shared" si="45"/>
        <v>550</v>
      </c>
    </row>
    <row r="1458" spans="1:7" s="129" customFormat="1" x14ac:dyDescent="0.2">
      <c r="A1458" s="694"/>
      <c r="B1458" s="562"/>
      <c r="C1458" s="205"/>
      <c r="D1458" s="78" t="s">
        <v>2627</v>
      </c>
      <c r="E1458" s="353">
        <v>950</v>
      </c>
      <c r="F1458" s="352">
        <f t="shared" si="44"/>
        <v>570</v>
      </c>
      <c r="G1458" s="352">
        <f t="shared" si="45"/>
        <v>475</v>
      </c>
    </row>
    <row r="1459" spans="1:7" s="129" customFormat="1" ht="13.5" x14ac:dyDescent="0.2">
      <c r="A1459" s="693" t="s">
        <v>2628</v>
      </c>
      <c r="B1459" s="560"/>
      <c r="C1459" s="205"/>
      <c r="D1459" s="78" t="s">
        <v>8717</v>
      </c>
      <c r="E1459" s="353">
        <v>1200</v>
      </c>
      <c r="F1459" s="352">
        <f t="shared" si="44"/>
        <v>720</v>
      </c>
      <c r="G1459" s="352">
        <f t="shared" si="45"/>
        <v>600</v>
      </c>
    </row>
    <row r="1460" spans="1:7" s="129" customFormat="1" x14ac:dyDescent="0.2">
      <c r="A1460" s="694"/>
      <c r="B1460" s="562"/>
      <c r="C1460" s="205"/>
      <c r="D1460" s="78" t="s">
        <v>7957</v>
      </c>
      <c r="E1460" s="353">
        <v>950</v>
      </c>
      <c r="F1460" s="352">
        <f t="shared" si="44"/>
        <v>570</v>
      </c>
      <c r="G1460" s="352">
        <f t="shared" si="45"/>
        <v>475</v>
      </c>
    </row>
    <row r="1461" spans="1:7" s="129" customFormat="1" x14ac:dyDescent="0.2">
      <c r="A1461" s="135" t="s">
        <v>2629</v>
      </c>
      <c r="B1461" s="135" t="s">
        <v>2629</v>
      </c>
      <c r="C1461" s="205"/>
      <c r="D1461" s="75" t="s">
        <v>2630</v>
      </c>
      <c r="E1461" s="353">
        <v>0</v>
      </c>
      <c r="F1461" s="352">
        <f t="shared" si="44"/>
        <v>0</v>
      </c>
      <c r="G1461" s="352">
        <f t="shared" si="45"/>
        <v>0</v>
      </c>
    </row>
    <row r="1462" spans="1:7" s="129" customFormat="1" ht="13.5" x14ac:dyDescent="0.2">
      <c r="A1462" s="560" t="s">
        <v>2631</v>
      </c>
      <c r="B1462" s="560" t="s">
        <v>2631</v>
      </c>
      <c r="C1462" s="560"/>
      <c r="D1462" s="288" t="s">
        <v>8718</v>
      </c>
      <c r="E1462" s="353"/>
      <c r="F1462" s="352">
        <f t="shared" si="44"/>
        <v>0</v>
      </c>
      <c r="G1462" s="352">
        <f t="shared" si="45"/>
        <v>0</v>
      </c>
    </row>
    <row r="1463" spans="1:7" s="129" customFormat="1" ht="26.25" x14ac:dyDescent="0.2">
      <c r="A1463" s="561"/>
      <c r="B1463" s="561"/>
      <c r="C1463" s="562"/>
      <c r="D1463" s="137" t="s">
        <v>8719</v>
      </c>
      <c r="E1463" s="353"/>
      <c r="F1463" s="352">
        <f t="shared" si="44"/>
        <v>0</v>
      </c>
      <c r="G1463" s="352">
        <f t="shared" si="45"/>
        <v>0</v>
      </c>
    </row>
    <row r="1464" spans="1:7" s="129" customFormat="1" x14ac:dyDescent="0.2">
      <c r="A1464" s="561"/>
      <c r="B1464" s="561"/>
      <c r="C1464" s="371"/>
      <c r="D1464" s="145" t="s">
        <v>2632</v>
      </c>
      <c r="E1464" s="353">
        <v>0</v>
      </c>
      <c r="F1464" s="352">
        <f t="shared" si="44"/>
        <v>0</v>
      </c>
      <c r="G1464" s="352">
        <f t="shared" si="45"/>
        <v>0</v>
      </c>
    </row>
    <row r="1465" spans="1:7" s="129" customFormat="1" x14ac:dyDescent="0.2">
      <c r="A1465" s="561"/>
      <c r="B1465" s="561"/>
      <c r="C1465" s="371"/>
      <c r="D1465" s="137" t="s">
        <v>2633</v>
      </c>
      <c r="E1465" s="353">
        <v>2800</v>
      </c>
      <c r="F1465" s="352">
        <f t="shared" si="44"/>
        <v>1680</v>
      </c>
      <c r="G1465" s="352">
        <f t="shared" si="45"/>
        <v>1400</v>
      </c>
    </row>
    <row r="1466" spans="1:7" s="129" customFormat="1" x14ac:dyDescent="0.2">
      <c r="A1466" s="561"/>
      <c r="B1466" s="561"/>
      <c r="C1466" s="371"/>
      <c r="D1466" s="137" t="s">
        <v>2634</v>
      </c>
      <c r="E1466" s="353">
        <v>2200</v>
      </c>
      <c r="F1466" s="352">
        <f t="shared" si="44"/>
        <v>1320</v>
      </c>
      <c r="G1466" s="352">
        <f t="shared" si="45"/>
        <v>1100</v>
      </c>
    </row>
    <row r="1467" spans="1:7" s="129" customFormat="1" x14ac:dyDescent="0.2">
      <c r="A1467" s="562"/>
      <c r="B1467" s="562"/>
      <c r="C1467" s="371"/>
      <c r="D1467" s="137" t="s">
        <v>2635</v>
      </c>
      <c r="E1467" s="353">
        <v>1800</v>
      </c>
      <c r="F1467" s="352">
        <f t="shared" si="44"/>
        <v>1080</v>
      </c>
      <c r="G1467" s="352">
        <f t="shared" si="45"/>
        <v>900</v>
      </c>
    </row>
    <row r="1468" spans="1:7" s="129" customFormat="1" x14ac:dyDescent="0.2">
      <c r="A1468" s="560" t="s">
        <v>2636</v>
      </c>
      <c r="B1468" s="560" t="s">
        <v>2636</v>
      </c>
      <c r="C1468" s="560"/>
      <c r="D1468" s="81" t="s">
        <v>2637</v>
      </c>
      <c r="E1468" s="353">
        <v>0</v>
      </c>
      <c r="F1468" s="352">
        <f t="shared" si="44"/>
        <v>0</v>
      </c>
      <c r="G1468" s="352">
        <f t="shared" si="45"/>
        <v>0</v>
      </c>
    </row>
    <row r="1469" spans="1:7" s="129" customFormat="1" x14ac:dyDescent="0.2">
      <c r="A1469" s="561"/>
      <c r="B1469" s="561"/>
      <c r="C1469" s="561"/>
      <c r="D1469" s="80" t="s">
        <v>2638</v>
      </c>
      <c r="E1469" s="353">
        <v>3000</v>
      </c>
      <c r="F1469" s="352">
        <f t="shared" si="44"/>
        <v>1800</v>
      </c>
      <c r="G1469" s="352">
        <f t="shared" si="45"/>
        <v>1500</v>
      </c>
    </row>
    <row r="1470" spans="1:7" s="129" customFormat="1" x14ac:dyDescent="0.2">
      <c r="A1470" s="561"/>
      <c r="B1470" s="561"/>
      <c r="C1470" s="561"/>
      <c r="D1470" s="80" t="s">
        <v>2639</v>
      </c>
      <c r="E1470" s="353">
        <v>2000</v>
      </c>
      <c r="F1470" s="352">
        <f t="shared" si="44"/>
        <v>1200</v>
      </c>
      <c r="G1470" s="352">
        <f t="shared" si="45"/>
        <v>1000</v>
      </c>
    </row>
    <row r="1471" spans="1:7" s="129" customFormat="1" x14ac:dyDescent="0.2">
      <c r="A1471" s="562"/>
      <c r="B1471" s="562"/>
      <c r="C1471" s="562"/>
      <c r="D1471" s="80" t="s">
        <v>2640</v>
      </c>
      <c r="E1471" s="353">
        <v>1300</v>
      </c>
      <c r="F1471" s="352">
        <f t="shared" si="44"/>
        <v>780</v>
      </c>
      <c r="G1471" s="352">
        <f t="shared" si="45"/>
        <v>650</v>
      </c>
    </row>
    <row r="1472" spans="1:7" s="129" customFormat="1" x14ac:dyDescent="0.2">
      <c r="A1472" s="560" t="s">
        <v>2641</v>
      </c>
      <c r="B1472" s="560" t="s">
        <v>2641</v>
      </c>
      <c r="C1472" s="560"/>
      <c r="D1472" s="305" t="s">
        <v>2642</v>
      </c>
      <c r="E1472" s="353">
        <v>0</v>
      </c>
      <c r="F1472" s="352">
        <f t="shared" si="44"/>
        <v>0</v>
      </c>
      <c r="G1472" s="352">
        <f t="shared" si="45"/>
        <v>0</v>
      </c>
    </row>
    <row r="1473" spans="1:7" s="129" customFormat="1" x14ac:dyDescent="0.2">
      <c r="A1473" s="561"/>
      <c r="B1473" s="561"/>
      <c r="C1473" s="561"/>
      <c r="D1473" s="80" t="s">
        <v>2643</v>
      </c>
      <c r="E1473" s="353">
        <v>3200</v>
      </c>
      <c r="F1473" s="352">
        <f t="shared" si="44"/>
        <v>1920</v>
      </c>
      <c r="G1473" s="352">
        <f t="shared" si="45"/>
        <v>1600</v>
      </c>
    </row>
    <row r="1474" spans="1:7" s="129" customFormat="1" x14ac:dyDescent="0.2">
      <c r="A1474" s="561"/>
      <c r="B1474" s="561"/>
      <c r="C1474" s="561"/>
      <c r="D1474" s="80" t="s">
        <v>2644</v>
      </c>
      <c r="E1474" s="353">
        <v>2700</v>
      </c>
      <c r="F1474" s="352">
        <f t="shared" si="44"/>
        <v>1620</v>
      </c>
      <c r="G1474" s="352">
        <f t="shared" si="45"/>
        <v>1350</v>
      </c>
    </row>
    <row r="1475" spans="1:7" s="129" customFormat="1" x14ac:dyDescent="0.2">
      <c r="A1475" s="562"/>
      <c r="B1475" s="562"/>
      <c r="C1475" s="562"/>
      <c r="D1475" s="80" t="s">
        <v>2645</v>
      </c>
      <c r="E1475" s="353">
        <v>2200</v>
      </c>
      <c r="F1475" s="352">
        <f t="shared" si="44"/>
        <v>1320</v>
      </c>
      <c r="G1475" s="352">
        <f t="shared" si="45"/>
        <v>1100</v>
      </c>
    </row>
    <row r="1476" spans="1:7" s="129" customFormat="1" ht="25.5" x14ac:dyDescent="0.2">
      <c r="A1476" s="205" t="s">
        <v>2646</v>
      </c>
      <c r="B1476" s="205" t="s">
        <v>2646</v>
      </c>
      <c r="C1476" s="205"/>
      <c r="D1476" s="80" t="s">
        <v>2647</v>
      </c>
      <c r="E1476" s="353">
        <v>1500</v>
      </c>
      <c r="F1476" s="352">
        <f t="shared" si="44"/>
        <v>900</v>
      </c>
      <c r="G1476" s="352">
        <f t="shared" si="45"/>
        <v>750</v>
      </c>
    </row>
    <row r="1477" spans="1:7" s="129" customFormat="1" x14ac:dyDescent="0.2">
      <c r="A1477" s="560" t="s">
        <v>2648</v>
      </c>
      <c r="B1477" s="560" t="s">
        <v>2648</v>
      </c>
      <c r="C1477" s="370"/>
      <c r="D1477" s="80" t="s">
        <v>2649</v>
      </c>
      <c r="E1477" s="353">
        <v>1300</v>
      </c>
      <c r="F1477" s="352">
        <f t="shared" si="44"/>
        <v>780</v>
      </c>
      <c r="G1477" s="352">
        <f t="shared" si="45"/>
        <v>650</v>
      </c>
    </row>
    <row r="1478" spans="1:7" s="129" customFormat="1" ht="26.25" x14ac:dyDescent="0.2">
      <c r="A1478" s="562"/>
      <c r="B1478" s="562"/>
      <c r="C1478" s="371"/>
      <c r="D1478" s="288" t="s">
        <v>8720</v>
      </c>
      <c r="E1478" s="353">
        <v>1300</v>
      </c>
      <c r="F1478" s="352">
        <f t="shared" si="44"/>
        <v>780</v>
      </c>
      <c r="G1478" s="352">
        <f t="shared" si="45"/>
        <v>650</v>
      </c>
    </row>
    <row r="1479" spans="1:7" s="129" customFormat="1" ht="25.5" x14ac:dyDescent="0.2">
      <c r="A1479" s="560" t="s">
        <v>2650</v>
      </c>
      <c r="B1479" s="560" t="s">
        <v>2650</v>
      </c>
      <c r="C1479" s="560"/>
      <c r="D1479" s="80" t="s">
        <v>2651</v>
      </c>
      <c r="E1479" s="353">
        <v>2000</v>
      </c>
      <c r="F1479" s="352">
        <f t="shared" si="44"/>
        <v>1200</v>
      </c>
      <c r="G1479" s="352">
        <f t="shared" si="45"/>
        <v>1000</v>
      </c>
    </row>
    <row r="1480" spans="1:7" s="129" customFormat="1" ht="25.5" x14ac:dyDescent="0.2">
      <c r="A1480" s="562"/>
      <c r="B1480" s="562"/>
      <c r="C1480" s="562"/>
      <c r="D1480" s="80" t="s">
        <v>2652</v>
      </c>
      <c r="E1480" s="353">
        <v>2000</v>
      </c>
      <c r="F1480" s="352">
        <f t="shared" si="44"/>
        <v>1200</v>
      </c>
      <c r="G1480" s="352">
        <f t="shared" si="45"/>
        <v>1000</v>
      </c>
    </row>
    <row r="1481" spans="1:7" s="129" customFormat="1" ht="26.25" x14ac:dyDescent="0.2">
      <c r="A1481" s="205" t="s">
        <v>2653</v>
      </c>
      <c r="B1481" s="205" t="s">
        <v>2653</v>
      </c>
      <c r="C1481" s="205"/>
      <c r="D1481" s="288" t="s">
        <v>8721</v>
      </c>
      <c r="E1481" s="353"/>
      <c r="F1481" s="352">
        <f t="shared" si="44"/>
        <v>0</v>
      </c>
      <c r="G1481" s="352">
        <f t="shared" si="45"/>
        <v>0</v>
      </c>
    </row>
    <row r="1482" spans="1:7" s="129" customFormat="1" ht="26.25" x14ac:dyDescent="0.2">
      <c r="A1482" s="205" t="s">
        <v>2654</v>
      </c>
      <c r="B1482" s="205" t="s">
        <v>2654</v>
      </c>
      <c r="C1482" s="205"/>
      <c r="D1482" s="288" t="s">
        <v>8722</v>
      </c>
      <c r="E1482" s="353"/>
      <c r="F1482" s="352">
        <f t="shared" si="44"/>
        <v>0</v>
      </c>
      <c r="G1482" s="352">
        <f t="shared" si="45"/>
        <v>0</v>
      </c>
    </row>
    <row r="1483" spans="1:7" s="129" customFormat="1" ht="25.5" x14ac:dyDescent="0.2">
      <c r="A1483" s="560" t="s">
        <v>2655</v>
      </c>
      <c r="B1483" s="560" t="s">
        <v>2655</v>
      </c>
      <c r="C1483" s="560"/>
      <c r="D1483" s="80" t="s">
        <v>2656</v>
      </c>
      <c r="E1483" s="353">
        <v>1500</v>
      </c>
      <c r="F1483" s="352">
        <f t="shared" si="44"/>
        <v>900</v>
      </c>
      <c r="G1483" s="352">
        <f t="shared" si="45"/>
        <v>750</v>
      </c>
    </row>
    <row r="1484" spans="1:7" s="129" customFormat="1" x14ac:dyDescent="0.2">
      <c r="A1484" s="562"/>
      <c r="B1484" s="562"/>
      <c r="C1484" s="562"/>
      <c r="D1484" s="80" t="s">
        <v>2657</v>
      </c>
      <c r="E1484" s="353">
        <v>1400</v>
      </c>
      <c r="F1484" s="352">
        <f t="shared" ref="F1484:F1547" si="46">IFERROR(E1484*0.6,0)</f>
        <v>840</v>
      </c>
      <c r="G1484" s="352">
        <f t="shared" ref="G1484:G1547" si="47">IFERROR(E1484*0.5,0)</f>
        <v>700</v>
      </c>
    </row>
    <row r="1485" spans="1:7" s="129" customFormat="1" x14ac:dyDescent="0.2">
      <c r="A1485" s="385" t="s">
        <v>2658</v>
      </c>
      <c r="B1485" s="205" t="s">
        <v>2658</v>
      </c>
      <c r="C1485" s="205"/>
      <c r="D1485" s="80" t="s">
        <v>2659</v>
      </c>
      <c r="E1485" s="353">
        <v>1500</v>
      </c>
      <c r="F1485" s="352">
        <f t="shared" si="46"/>
        <v>900</v>
      </c>
      <c r="G1485" s="352">
        <f t="shared" si="47"/>
        <v>750</v>
      </c>
    </row>
    <row r="1486" spans="1:7" s="129" customFormat="1" x14ac:dyDescent="0.2">
      <c r="A1486" s="205" t="s">
        <v>2660</v>
      </c>
      <c r="B1486" s="205" t="s">
        <v>2660</v>
      </c>
      <c r="C1486" s="205"/>
      <c r="D1486" s="80" t="s">
        <v>2661</v>
      </c>
      <c r="E1486" s="353">
        <v>2000</v>
      </c>
      <c r="F1486" s="352">
        <f t="shared" si="46"/>
        <v>1200</v>
      </c>
      <c r="G1486" s="352">
        <f t="shared" si="47"/>
        <v>1000</v>
      </c>
    </row>
    <row r="1487" spans="1:7" s="129" customFormat="1" x14ac:dyDescent="0.2">
      <c r="A1487" s="560" t="s">
        <v>2662</v>
      </c>
      <c r="B1487" s="560" t="s">
        <v>2662</v>
      </c>
      <c r="C1487" s="560"/>
      <c r="D1487" s="78" t="s">
        <v>2663</v>
      </c>
      <c r="E1487" s="353">
        <v>2700</v>
      </c>
      <c r="F1487" s="352">
        <f t="shared" si="46"/>
        <v>1620</v>
      </c>
      <c r="G1487" s="352">
        <f t="shared" si="47"/>
        <v>1350</v>
      </c>
    </row>
    <row r="1488" spans="1:7" s="129" customFormat="1" x14ac:dyDescent="0.2">
      <c r="A1488" s="562"/>
      <c r="B1488" s="562"/>
      <c r="C1488" s="562"/>
      <c r="D1488" s="78" t="s">
        <v>2664</v>
      </c>
      <c r="E1488" s="353">
        <v>2200</v>
      </c>
      <c r="F1488" s="352">
        <f t="shared" si="46"/>
        <v>1320</v>
      </c>
      <c r="G1488" s="352">
        <f t="shared" si="47"/>
        <v>1100</v>
      </c>
    </row>
    <row r="1489" spans="1:7" s="129" customFormat="1" ht="13.5" x14ac:dyDescent="0.2">
      <c r="A1489" s="560" t="s">
        <v>7411</v>
      </c>
      <c r="B1489" s="560" t="s">
        <v>7411</v>
      </c>
      <c r="C1489" s="370"/>
      <c r="D1489" s="78" t="s">
        <v>8723</v>
      </c>
      <c r="E1489" s="353">
        <v>0</v>
      </c>
      <c r="F1489" s="352">
        <f t="shared" si="46"/>
        <v>0</v>
      </c>
      <c r="G1489" s="352">
        <f t="shared" si="47"/>
        <v>0</v>
      </c>
    </row>
    <row r="1490" spans="1:7" s="129" customFormat="1" x14ac:dyDescent="0.2">
      <c r="A1490" s="562"/>
      <c r="B1490" s="562"/>
      <c r="C1490" s="205"/>
      <c r="D1490" s="78" t="s">
        <v>2665</v>
      </c>
      <c r="E1490" s="353">
        <v>800</v>
      </c>
      <c r="F1490" s="352">
        <f t="shared" si="46"/>
        <v>480</v>
      </c>
      <c r="G1490" s="352">
        <f t="shared" si="47"/>
        <v>400</v>
      </c>
    </row>
    <row r="1491" spans="1:7" s="129" customFormat="1" x14ac:dyDescent="0.2">
      <c r="A1491" s="560" t="s">
        <v>2666</v>
      </c>
      <c r="B1491" s="560" t="s">
        <v>2666</v>
      </c>
      <c r="C1491" s="560"/>
      <c r="D1491" s="75" t="s">
        <v>2138</v>
      </c>
      <c r="E1491" s="353">
        <v>0</v>
      </c>
      <c r="F1491" s="352">
        <f t="shared" si="46"/>
        <v>0</v>
      </c>
      <c r="G1491" s="352">
        <f t="shared" si="47"/>
        <v>0</v>
      </c>
    </row>
    <row r="1492" spans="1:7" s="129" customFormat="1" x14ac:dyDescent="0.2">
      <c r="A1492" s="561"/>
      <c r="B1492" s="561"/>
      <c r="C1492" s="561"/>
      <c r="D1492" s="78" t="s">
        <v>2159</v>
      </c>
      <c r="E1492" s="353">
        <v>850</v>
      </c>
      <c r="F1492" s="352">
        <f t="shared" si="46"/>
        <v>510</v>
      </c>
      <c r="G1492" s="352">
        <f t="shared" si="47"/>
        <v>425</v>
      </c>
    </row>
    <row r="1493" spans="1:7" s="129" customFormat="1" x14ac:dyDescent="0.2">
      <c r="A1493" s="561"/>
      <c r="B1493" s="561"/>
      <c r="C1493" s="561"/>
      <c r="D1493" s="78" t="s">
        <v>2243</v>
      </c>
      <c r="E1493" s="353">
        <v>750</v>
      </c>
      <c r="F1493" s="352">
        <f t="shared" si="46"/>
        <v>450</v>
      </c>
      <c r="G1493" s="352">
        <f t="shared" si="47"/>
        <v>375</v>
      </c>
    </row>
    <row r="1494" spans="1:7" s="129" customFormat="1" x14ac:dyDescent="0.2">
      <c r="A1494" s="562"/>
      <c r="B1494" s="562"/>
      <c r="C1494" s="562"/>
      <c r="D1494" s="78" t="s">
        <v>2214</v>
      </c>
      <c r="E1494" s="353">
        <v>600</v>
      </c>
      <c r="F1494" s="352">
        <f t="shared" si="46"/>
        <v>360</v>
      </c>
      <c r="G1494" s="352">
        <f t="shared" si="47"/>
        <v>300</v>
      </c>
    </row>
    <row r="1495" spans="1:7" s="129" customFormat="1" x14ac:dyDescent="0.2">
      <c r="A1495" s="560" t="s">
        <v>2667</v>
      </c>
      <c r="B1495" s="560" t="s">
        <v>2667</v>
      </c>
      <c r="C1495" s="560"/>
      <c r="D1495" s="75" t="s">
        <v>2146</v>
      </c>
      <c r="E1495" s="353">
        <v>0</v>
      </c>
      <c r="F1495" s="352">
        <f t="shared" si="46"/>
        <v>0</v>
      </c>
      <c r="G1495" s="352">
        <f t="shared" si="47"/>
        <v>0</v>
      </c>
    </row>
    <row r="1496" spans="1:7" s="129" customFormat="1" x14ac:dyDescent="0.2">
      <c r="A1496" s="561"/>
      <c r="B1496" s="561"/>
      <c r="C1496" s="561"/>
      <c r="D1496" s="78" t="s">
        <v>2159</v>
      </c>
      <c r="E1496" s="353">
        <v>750</v>
      </c>
      <c r="F1496" s="352">
        <f t="shared" si="46"/>
        <v>450</v>
      </c>
      <c r="G1496" s="352">
        <f t="shared" si="47"/>
        <v>375</v>
      </c>
    </row>
    <row r="1497" spans="1:7" s="129" customFormat="1" x14ac:dyDescent="0.2">
      <c r="A1497" s="561"/>
      <c r="B1497" s="561"/>
      <c r="C1497" s="561"/>
      <c r="D1497" s="78" t="s">
        <v>2160</v>
      </c>
      <c r="E1497" s="353">
        <v>600</v>
      </c>
      <c r="F1497" s="352">
        <f t="shared" si="46"/>
        <v>360</v>
      </c>
      <c r="G1497" s="352">
        <f t="shared" si="47"/>
        <v>300</v>
      </c>
    </row>
    <row r="1498" spans="1:7" s="129" customFormat="1" x14ac:dyDescent="0.2">
      <c r="A1498" s="562"/>
      <c r="B1498" s="562"/>
      <c r="C1498" s="562"/>
      <c r="D1498" s="78" t="s">
        <v>2214</v>
      </c>
      <c r="E1498" s="353">
        <v>500</v>
      </c>
      <c r="F1498" s="352">
        <f t="shared" si="46"/>
        <v>300</v>
      </c>
      <c r="G1498" s="352">
        <f t="shared" si="47"/>
        <v>250</v>
      </c>
    </row>
    <row r="1499" spans="1:7" s="129" customFormat="1" ht="13.5" x14ac:dyDescent="0.2">
      <c r="A1499" s="560" t="s">
        <v>8498</v>
      </c>
      <c r="B1499" s="560"/>
      <c r="C1499" s="369"/>
      <c r="D1499" s="285" t="s">
        <v>8724</v>
      </c>
      <c r="E1499" s="353">
        <v>0</v>
      </c>
      <c r="F1499" s="352">
        <f t="shared" si="46"/>
        <v>0</v>
      </c>
      <c r="G1499" s="352">
        <f t="shared" si="47"/>
        <v>0</v>
      </c>
    </row>
    <row r="1500" spans="1:7" s="129" customFormat="1" ht="25.5" x14ac:dyDescent="0.2">
      <c r="A1500" s="561"/>
      <c r="B1500" s="561"/>
      <c r="C1500" s="369"/>
      <c r="D1500" s="288" t="s">
        <v>2668</v>
      </c>
      <c r="E1500" s="353">
        <v>1500</v>
      </c>
      <c r="F1500" s="352">
        <f t="shared" si="46"/>
        <v>900</v>
      </c>
      <c r="G1500" s="352">
        <f t="shared" si="47"/>
        <v>750</v>
      </c>
    </row>
    <row r="1501" spans="1:7" s="129" customFormat="1" x14ac:dyDescent="0.2">
      <c r="A1501" s="561"/>
      <c r="B1501" s="561"/>
      <c r="C1501" s="369"/>
      <c r="D1501" s="288" t="s">
        <v>2669</v>
      </c>
      <c r="E1501" s="353">
        <v>1000</v>
      </c>
      <c r="F1501" s="352">
        <f t="shared" si="46"/>
        <v>600</v>
      </c>
      <c r="G1501" s="352">
        <f t="shared" si="47"/>
        <v>500</v>
      </c>
    </row>
    <row r="1502" spans="1:7" s="129" customFormat="1" x14ac:dyDescent="0.2">
      <c r="A1502" s="562"/>
      <c r="B1502" s="562"/>
      <c r="C1502" s="369"/>
      <c r="D1502" s="288" t="s">
        <v>2670</v>
      </c>
      <c r="E1502" s="353">
        <v>800</v>
      </c>
      <c r="F1502" s="352">
        <f t="shared" si="46"/>
        <v>480</v>
      </c>
      <c r="G1502" s="352">
        <f t="shared" si="47"/>
        <v>400</v>
      </c>
    </row>
    <row r="1503" spans="1:7" s="129" customFormat="1" x14ac:dyDescent="0.2">
      <c r="A1503" s="290">
        <v>21</v>
      </c>
      <c r="B1503" s="290">
        <v>21</v>
      </c>
      <c r="C1503" s="205"/>
      <c r="D1503" s="283" t="s">
        <v>2671</v>
      </c>
      <c r="E1503" s="353">
        <v>0</v>
      </c>
      <c r="F1503" s="352">
        <f t="shared" si="46"/>
        <v>0</v>
      </c>
      <c r="G1503" s="352">
        <f t="shared" si="47"/>
        <v>0</v>
      </c>
    </row>
    <row r="1504" spans="1:7" s="129" customFormat="1" x14ac:dyDescent="0.2">
      <c r="A1504" s="560" t="s">
        <v>2672</v>
      </c>
      <c r="B1504" s="560" t="s">
        <v>2672</v>
      </c>
      <c r="C1504" s="205"/>
      <c r="D1504" s="81" t="s">
        <v>2673</v>
      </c>
      <c r="E1504" s="353">
        <v>0</v>
      </c>
      <c r="F1504" s="352">
        <f t="shared" si="46"/>
        <v>0</v>
      </c>
      <c r="G1504" s="352">
        <f t="shared" si="47"/>
        <v>0</v>
      </c>
    </row>
    <row r="1505" spans="1:7" s="129" customFormat="1" x14ac:dyDescent="0.2">
      <c r="A1505" s="562"/>
      <c r="B1505" s="562"/>
      <c r="C1505" s="205"/>
      <c r="D1505" s="80" t="s">
        <v>2674</v>
      </c>
      <c r="E1505" s="353">
        <v>1500</v>
      </c>
      <c r="F1505" s="352">
        <f t="shared" si="46"/>
        <v>900</v>
      </c>
      <c r="G1505" s="352">
        <f t="shared" si="47"/>
        <v>750</v>
      </c>
    </row>
    <row r="1506" spans="1:7" s="129" customFormat="1" ht="26.25" x14ac:dyDescent="0.2">
      <c r="A1506" s="560" t="s">
        <v>2675</v>
      </c>
      <c r="B1506" s="560" t="s">
        <v>2675</v>
      </c>
      <c r="C1506" s="205"/>
      <c r="D1506" s="288" t="s">
        <v>8725</v>
      </c>
      <c r="E1506" s="353">
        <v>0</v>
      </c>
      <c r="F1506" s="352">
        <f t="shared" si="46"/>
        <v>0</v>
      </c>
      <c r="G1506" s="352">
        <f t="shared" si="47"/>
        <v>0</v>
      </c>
    </row>
    <row r="1507" spans="1:7" s="129" customFormat="1" ht="25.5" x14ac:dyDescent="0.2">
      <c r="A1507" s="562"/>
      <c r="B1507" s="562"/>
      <c r="C1507" s="205"/>
      <c r="D1507" s="288" t="s">
        <v>2676</v>
      </c>
      <c r="E1507" s="353">
        <v>2200</v>
      </c>
      <c r="F1507" s="352">
        <f t="shared" si="46"/>
        <v>1320</v>
      </c>
      <c r="G1507" s="352">
        <f t="shared" si="47"/>
        <v>1100</v>
      </c>
    </row>
    <row r="1508" spans="1:7" s="129" customFormat="1" x14ac:dyDescent="0.2">
      <c r="A1508" s="205" t="s">
        <v>2677</v>
      </c>
      <c r="B1508" s="205" t="s">
        <v>2677</v>
      </c>
      <c r="C1508" s="205"/>
      <c r="D1508" s="80" t="s">
        <v>2678</v>
      </c>
      <c r="E1508" s="353">
        <v>1200</v>
      </c>
      <c r="F1508" s="352">
        <f t="shared" si="46"/>
        <v>720</v>
      </c>
      <c r="G1508" s="352">
        <f t="shared" si="47"/>
        <v>600</v>
      </c>
    </row>
    <row r="1509" spans="1:7" s="129" customFormat="1" ht="26.25" x14ac:dyDescent="0.2">
      <c r="A1509" s="560" t="s">
        <v>2679</v>
      </c>
      <c r="B1509" s="560" t="s">
        <v>2679</v>
      </c>
      <c r="C1509" s="205"/>
      <c r="D1509" s="288" t="s">
        <v>8726</v>
      </c>
      <c r="E1509" s="353">
        <v>0</v>
      </c>
      <c r="F1509" s="352">
        <f t="shared" si="46"/>
        <v>0</v>
      </c>
      <c r="G1509" s="352">
        <f t="shared" si="47"/>
        <v>0</v>
      </c>
    </row>
    <row r="1510" spans="1:7" s="129" customFormat="1" x14ac:dyDescent="0.2">
      <c r="A1510" s="562"/>
      <c r="B1510" s="562"/>
      <c r="C1510" s="205"/>
      <c r="D1510" s="288" t="s">
        <v>2680</v>
      </c>
      <c r="E1510" s="353">
        <v>1000</v>
      </c>
      <c r="F1510" s="352">
        <f t="shared" si="46"/>
        <v>600</v>
      </c>
      <c r="G1510" s="352">
        <f t="shared" si="47"/>
        <v>500</v>
      </c>
    </row>
    <row r="1511" spans="1:7" s="129" customFormat="1" ht="38.25" x14ac:dyDescent="0.2">
      <c r="A1511" s="205" t="s">
        <v>2681</v>
      </c>
      <c r="B1511" s="205" t="s">
        <v>2681</v>
      </c>
      <c r="C1511" s="205"/>
      <c r="D1511" s="78" t="s">
        <v>2682</v>
      </c>
      <c r="E1511" s="353">
        <v>1000</v>
      </c>
      <c r="F1511" s="352">
        <f t="shared" si="46"/>
        <v>600</v>
      </c>
      <c r="G1511" s="352">
        <f t="shared" si="47"/>
        <v>500</v>
      </c>
    </row>
    <row r="1512" spans="1:7" s="129" customFormat="1" ht="25.5" x14ac:dyDescent="0.2">
      <c r="A1512" s="205" t="s">
        <v>2683</v>
      </c>
      <c r="B1512" s="205" t="s">
        <v>2683</v>
      </c>
      <c r="C1512" s="403"/>
      <c r="D1512" s="80" t="s">
        <v>2684</v>
      </c>
      <c r="E1512" s="353">
        <v>1100</v>
      </c>
      <c r="F1512" s="352">
        <f t="shared" si="46"/>
        <v>660</v>
      </c>
      <c r="G1512" s="352">
        <f t="shared" si="47"/>
        <v>550</v>
      </c>
    </row>
    <row r="1513" spans="1:7" s="129" customFormat="1" ht="25.5" x14ac:dyDescent="0.2">
      <c r="A1513" s="205" t="s">
        <v>2685</v>
      </c>
      <c r="B1513" s="205" t="s">
        <v>2685</v>
      </c>
      <c r="C1513" s="205"/>
      <c r="D1513" s="80" t="s">
        <v>2686</v>
      </c>
      <c r="E1513" s="353">
        <v>1000</v>
      </c>
      <c r="F1513" s="352">
        <f t="shared" si="46"/>
        <v>600</v>
      </c>
      <c r="G1513" s="352">
        <f t="shared" si="47"/>
        <v>500</v>
      </c>
    </row>
    <row r="1514" spans="1:7" s="129" customFormat="1" ht="25.5" x14ac:dyDescent="0.2">
      <c r="A1514" s="205" t="s">
        <v>2687</v>
      </c>
      <c r="B1514" s="205" t="s">
        <v>2687</v>
      </c>
      <c r="C1514" s="205"/>
      <c r="D1514" s="80" t="s">
        <v>2688</v>
      </c>
      <c r="E1514" s="353">
        <v>800</v>
      </c>
      <c r="F1514" s="352">
        <f t="shared" si="46"/>
        <v>480</v>
      </c>
      <c r="G1514" s="352">
        <f t="shared" si="47"/>
        <v>400</v>
      </c>
    </row>
    <row r="1515" spans="1:7" s="129" customFormat="1" x14ac:dyDescent="0.2">
      <c r="A1515" s="205" t="s">
        <v>2689</v>
      </c>
      <c r="B1515" s="205" t="s">
        <v>2689</v>
      </c>
      <c r="C1515" s="205"/>
      <c r="D1515" s="284" t="s">
        <v>2690</v>
      </c>
      <c r="E1515" s="353">
        <v>800</v>
      </c>
      <c r="F1515" s="352">
        <f t="shared" si="46"/>
        <v>480</v>
      </c>
      <c r="G1515" s="352">
        <f t="shared" si="47"/>
        <v>400</v>
      </c>
    </row>
    <row r="1516" spans="1:7" s="129" customFormat="1" ht="13.5" x14ac:dyDescent="0.2">
      <c r="A1516" s="205" t="s">
        <v>2691</v>
      </c>
      <c r="B1516" s="205" t="s">
        <v>2691</v>
      </c>
      <c r="C1516" s="205"/>
      <c r="D1516" s="284" t="s">
        <v>8727</v>
      </c>
      <c r="E1516" s="353"/>
      <c r="F1516" s="352">
        <f t="shared" si="46"/>
        <v>0</v>
      </c>
      <c r="G1516" s="352">
        <f t="shared" si="47"/>
        <v>0</v>
      </c>
    </row>
    <row r="1517" spans="1:7" s="129" customFormat="1" x14ac:dyDescent="0.2">
      <c r="A1517" s="560" t="s">
        <v>2692</v>
      </c>
      <c r="B1517" s="560" t="s">
        <v>2692</v>
      </c>
      <c r="C1517" s="560"/>
      <c r="D1517" s="75" t="s">
        <v>2138</v>
      </c>
      <c r="E1517" s="353">
        <v>0</v>
      </c>
      <c r="F1517" s="352">
        <f t="shared" si="46"/>
        <v>0</v>
      </c>
      <c r="G1517" s="352">
        <f t="shared" si="47"/>
        <v>0</v>
      </c>
    </row>
    <row r="1518" spans="1:7" s="129" customFormat="1" x14ac:dyDescent="0.2">
      <c r="A1518" s="561"/>
      <c r="B1518" s="561"/>
      <c r="C1518" s="561"/>
      <c r="D1518" s="284" t="s">
        <v>2159</v>
      </c>
      <c r="E1518" s="353">
        <v>600</v>
      </c>
      <c r="F1518" s="352">
        <f t="shared" si="46"/>
        <v>360</v>
      </c>
      <c r="G1518" s="352">
        <f t="shared" si="47"/>
        <v>300</v>
      </c>
    </row>
    <row r="1519" spans="1:7" s="129" customFormat="1" x14ac:dyDescent="0.2">
      <c r="A1519" s="561"/>
      <c r="B1519" s="561"/>
      <c r="C1519" s="561"/>
      <c r="D1519" s="78" t="s">
        <v>2160</v>
      </c>
      <c r="E1519" s="353">
        <v>500</v>
      </c>
      <c r="F1519" s="352">
        <f t="shared" si="46"/>
        <v>300</v>
      </c>
      <c r="G1519" s="352">
        <f t="shared" si="47"/>
        <v>250</v>
      </c>
    </row>
    <row r="1520" spans="1:7" s="129" customFormat="1" x14ac:dyDescent="0.2">
      <c r="A1520" s="562"/>
      <c r="B1520" s="562"/>
      <c r="C1520" s="562"/>
      <c r="D1520" s="78" t="s">
        <v>2142</v>
      </c>
      <c r="E1520" s="353">
        <v>400</v>
      </c>
      <c r="F1520" s="352">
        <f t="shared" si="46"/>
        <v>240</v>
      </c>
      <c r="G1520" s="352">
        <f t="shared" si="47"/>
        <v>200</v>
      </c>
    </row>
    <row r="1521" spans="1:7" s="129" customFormat="1" x14ac:dyDescent="0.2">
      <c r="A1521" s="560" t="s">
        <v>2693</v>
      </c>
      <c r="B1521" s="560" t="s">
        <v>2693</v>
      </c>
      <c r="C1521" s="560"/>
      <c r="D1521" s="283" t="s">
        <v>2146</v>
      </c>
      <c r="E1521" s="353">
        <v>0</v>
      </c>
      <c r="F1521" s="352">
        <f t="shared" si="46"/>
        <v>0</v>
      </c>
      <c r="G1521" s="352">
        <f t="shared" si="47"/>
        <v>0</v>
      </c>
    </row>
    <row r="1522" spans="1:7" s="129" customFormat="1" x14ac:dyDescent="0.2">
      <c r="A1522" s="561"/>
      <c r="B1522" s="561"/>
      <c r="C1522" s="561"/>
      <c r="D1522" s="284" t="s">
        <v>2159</v>
      </c>
      <c r="E1522" s="353">
        <v>500</v>
      </c>
      <c r="F1522" s="352">
        <f t="shared" si="46"/>
        <v>300</v>
      </c>
      <c r="G1522" s="352">
        <f t="shared" si="47"/>
        <v>250</v>
      </c>
    </row>
    <row r="1523" spans="1:7" s="129" customFormat="1" x14ac:dyDescent="0.2">
      <c r="A1523" s="561"/>
      <c r="B1523" s="561"/>
      <c r="C1523" s="561"/>
      <c r="D1523" s="284" t="s">
        <v>2160</v>
      </c>
      <c r="E1523" s="353">
        <v>400</v>
      </c>
      <c r="F1523" s="352">
        <f t="shared" si="46"/>
        <v>240</v>
      </c>
      <c r="G1523" s="352">
        <f t="shared" si="47"/>
        <v>200</v>
      </c>
    </row>
    <row r="1524" spans="1:7" s="129" customFormat="1" x14ac:dyDescent="0.2">
      <c r="A1524" s="562"/>
      <c r="B1524" s="562"/>
      <c r="C1524" s="562"/>
      <c r="D1524" s="284" t="s">
        <v>2142</v>
      </c>
      <c r="E1524" s="353">
        <v>300</v>
      </c>
      <c r="F1524" s="352">
        <f t="shared" si="46"/>
        <v>180</v>
      </c>
      <c r="G1524" s="352">
        <f t="shared" si="47"/>
        <v>150</v>
      </c>
    </row>
    <row r="1525" spans="1:7" s="129" customFormat="1" ht="13.5" x14ac:dyDescent="0.2">
      <c r="A1525" s="205" t="s">
        <v>3773</v>
      </c>
      <c r="B1525" s="205"/>
      <c r="C1525" s="370"/>
      <c r="D1525" s="288" t="s">
        <v>8728</v>
      </c>
      <c r="E1525" s="353">
        <v>700</v>
      </c>
      <c r="F1525" s="352">
        <f t="shared" si="46"/>
        <v>420</v>
      </c>
      <c r="G1525" s="352">
        <f t="shared" si="47"/>
        <v>350</v>
      </c>
    </row>
    <row r="1526" spans="1:7" s="129" customFormat="1" x14ac:dyDescent="0.2">
      <c r="A1526" s="134" t="s">
        <v>2694</v>
      </c>
      <c r="B1526" s="134" t="s">
        <v>2694</v>
      </c>
      <c r="C1526" s="205"/>
      <c r="D1526" s="327" t="s">
        <v>2695</v>
      </c>
      <c r="E1526" s="353">
        <v>0</v>
      </c>
      <c r="F1526" s="352">
        <f t="shared" si="46"/>
        <v>0</v>
      </c>
      <c r="G1526" s="352">
        <f t="shared" si="47"/>
        <v>0</v>
      </c>
    </row>
    <row r="1527" spans="1:7" s="129" customFormat="1" x14ac:dyDescent="0.2">
      <c r="A1527" s="134" t="s">
        <v>124</v>
      </c>
      <c r="B1527" s="134" t="s">
        <v>124</v>
      </c>
      <c r="C1527" s="205"/>
      <c r="D1527" s="75" t="s">
        <v>2696</v>
      </c>
      <c r="E1527" s="353">
        <v>0</v>
      </c>
      <c r="F1527" s="352">
        <f t="shared" si="46"/>
        <v>0</v>
      </c>
      <c r="G1527" s="352">
        <f t="shared" si="47"/>
        <v>0</v>
      </c>
    </row>
    <row r="1528" spans="1:7" s="129" customFormat="1" x14ac:dyDescent="0.2">
      <c r="A1528" s="16">
        <v>1</v>
      </c>
      <c r="B1528" s="16">
        <v>1</v>
      </c>
      <c r="C1528" s="205"/>
      <c r="D1528" s="75" t="s">
        <v>2697</v>
      </c>
      <c r="E1528" s="353">
        <v>0</v>
      </c>
      <c r="F1528" s="352">
        <f t="shared" si="46"/>
        <v>0</v>
      </c>
      <c r="G1528" s="352">
        <f t="shared" si="47"/>
        <v>0</v>
      </c>
    </row>
    <row r="1529" spans="1:7" s="129" customFormat="1" x14ac:dyDescent="0.2">
      <c r="A1529" s="560" t="s">
        <v>76</v>
      </c>
      <c r="B1529" s="560" t="s">
        <v>76</v>
      </c>
      <c r="C1529" s="369"/>
      <c r="D1529" s="75" t="s">
        <v>2492</v>
      </c>
      <c r="E1529" s="353">
        <v>0</v>
      </c>
      <c r="F1529" s="352">
        <f t="shared" si="46"/>
        <v>0</v>
      </c>
      <c r="G1529" s="352">
        <f t="shared" si="47"/>
        <v>0</v>
      </c>
    </row>
    <row r="1530" spans="1:7" s="129" customFormat="1" ht="25.5" x14ac:dyDescent="0.2">
      <c r="A1530" s="561"/>
      <c r="B1530" s="561"/>
      <c r="C1530" s="205"/>
      <c r="D1530" s="328" t="s">
        <v>2698</v>
      </c>
      <c r="E1530" s="353">
        <v>10000</v>
      </c>
      <c r="F1530" s="352">
        <f t="shared" si="46"/>
        <v>6000</v>
      </c>
      <c r="G1530" s="352">
        <f t="shared" si="47"/>
        <v>5000</v>
      </c>
    </row>
    <row r="1531" spans="1:7" s="129" customFormat="1" x14ac:dyDescent="0.2">
      <c r="A1531" s="562"/>
      <c r="B1531" s="562"/>
      <c r="C1531" s="205"/>
      <c r="D1531" s="328" t="s">
        <v>2699</v>
      </c>
      <c r="E1531" s="353">
        <v>9000</v>
      </c>
      <c r="F1531" s="352">
        <f t="shared" si="46"/>
        <v>5400</v>
      </c>
      <c r="G1531" s="352">
        <f t="shared" si="47"/>
        <v>4500</v>
      </c>
    </row>
    <row r="1532" spans="1:7" s="129" customFormat="1" x14ac:dyDescent="0.2">
      <c r="A1532" s="560" t="s">
        <v>79</v>
      </c>
      <c r="B1532" s="560" t="s">
        <v>79</v>
      </c>
      <c r="C1532" s="205"/>
      <c r="D1532" s="75" t="s">
        <v>2700</v>
      </c>
      <c r="E1532" s="353">
        <v>0</v>
      </c>
      <c r="F1532" s="352">
        <f t="shared" si="46"/>
        <v>0</v>
      </c>
      <c r="G1532" s="352">
        <f t="shared" si="47"/>
        <v>0</v>
      </c>
    </row>
    <row r="1533" spans="1:7" s="129" customFormat="1" x14ac:dyDescent="0.2">
      <c r="A1533" s="561"/>
      <c r="B1533" s="561"/>
      <c r="C1533" s="205"/>
      <c r="D1533" s="329" t="s">
        <v>2701</v>
      </c>
      <c r="E1533" s="353">
        <v>7000</v>
      </c>
      <c r="F1533" s="352">
        <f t="shared" si="46"/>
        <v>4200</v>
      </c>
      <c r="G1533" s="352">
        <f t="shared" si="47"/>
        <v>3500</v>
      </c>
    </row>
    <row r="1534" spans="1:7" s="129" customFormat="1" x14ac:dyDescent="0.2">
      <c r="A1534" s="562"/>
      <c r="B1534" s="562"/>
      <c r="C1534" s="205"/>
      <c r="D1534" s="329" t="s">
        <v>2699</v>
      </c>
      <c r="E1534" s="353">
        <v>6500</v>
      </c>
      <c r="F1534" s="352">
        <f t="shared" si="46"/>
        <v>3900</v>
      </c>
      <c r="G1534" s="352">
        <f t="shared" si="47"/>
        <v>3250</v>
      </c>
    </row>
    <row r="1535" spans="1:7" s="129" customFormat="1" ht="13.5" x14ac:dyDescent="0.2">
      <c r="A1535" s="560" t="s">
        <v>80</v>
      </c>
      <c r="B1535" s="560" t="s">
        <v>80</v>
      </c>
      <c r="C1535" s="205"/>
      <c r="D1535" s="75" t="s">
        <v>8729</v>
      </c>
      <c r="E1535" s="353">
        <v>0</v>
      </c>
      <c r="F1535" s="352">
        <f t="shared" si="46"/>
        <v>0</v>
      </c>
      <c r="G1535" s="352">
        <f t="shared" si="47"/>
        <v>0</v>
      </c>
    </row>
    <row r="1536" spans="1:7" s="129" customFormat="1" x14ac:dyDescent="0.2">
      <c r="A1536" s="561"/>
      <c r="B1536" s="561"/>
      <c r="C1536" s="205"/>
      <c r="D1536" s="75" t="s">
        <v>2702</v>
      </c>
      <c r="E1536" s="353">
        <v>0</v>
      </c>
      <c r="F1536" s="352">
        <f t="shared" si="46"/>
        <v>0</v>
      </c>
      <c r="G1536" s="352">
        <f t="shared" si="47"/>
        <v>0</v>
      </c>
    </row>
    <row r="1537" spans="1:7" s="129" customFormat="1" x14ac:dyDescent="0.2">
      <c r="A1537" s="561"/>
      <c r="B1537" s="561"/>
      <c r="C1537" s="205"/>
      <c r="D1537" s="78" t="s">
        <v>2703</v>
      </c>
      <c r="E1537" s="353">
        <v>5000</v>
      </c>
      <c r="F1537" s="352">
        <f t="shared" si="46"/>
        <v>3000</v>
      </c>
      <c r="G1537" s="352">
        <f t="shared" si="47"/>
        <v>2500</v>
      </c>
    </row>
    <row r="1538" spans="1:7" s="129" customFormat="1" x14ac:dyDescent="0.2">
      <c r="A1538" s="561"/>
      <c r="B1538" s="561"/>
      <c r="C1538" s="205"/>
      <c r="D1538" s="78" t="s">
        <v>2704</v>
      </c>
      <c r="E1538" s="353">
        <v>3500</v>
      </c>
      <c r="F1538" s="352">
        <f t="shared" si="46"/>
        <v>2100</v>
      </c>
      <c r="G1538" s="352">
        <f t="shared" si="47"/>
        <v>1750</v>
      </c>
    </row>
    <row r="1539" spans="1:7" s="398" customFormat="1" x14ac:dyDescent="0.2">
      <c r="A1539" s="561"/>
      <c r="B1539" s="561"/>
      <c r="C1539" s="205"/>
      <c r="D1539" s="78" t="s">
        <v>2699</v>
      </c>
      <c r="E1539" s="353">
        <v>2200</v>
      </c>
      <c r="F1539" s="352">
        <f t="shared" si="46"/>
        <v>1320</v>
      </c>
      <c r="G1539" s="352">
        <f t="shared" si="47"/>
        <v>1100</v>
      </c>
    </row>
    <row r="1540" spans="1:7" s="398" customFormat="1" ht="25.5" x14ac:dyDescent="0.2">
      <c r="A1540" s="562"/>
      <c r="B1540" s="562"/>
      <c r="C1540" s="205"/>
      <c r="D1540" s="78" t="s">
        <v>2705</v>
      </c>
      <c r="E1540" s="353">
        <v>1500</v>
      </c>
      <c r="F1540" s="352">
        <f t="shared" si="46"/>
        <v>900</v>
      </c>
      <c r="G1540" s="352">
        <f t="shared" si="47"/>
        <v>750</v>
      </c>
    </row>
    <row r="1541" spans="1:7" s="398" customFormat="1" x14ac:dyDescent="0.2">
      <c r="A1541" s="560" t="s">
        <v>126</v>
      </c>
      <c r="B1541" s="560" t="s">
        <v>126</v>
      </c>
      <c r="C1541" s="205"/>
      <c r="D1541" s="330" t="s">
        <v>2706</v>
      </c>
      <c r="E1541" s="353">
        <v>0</v>
      </c>
      <c r="F1541" s="352">
        <f t="shared" si="46"/>
        <v>0</v>
      </c>
      <c r="G1541" s="352">
        <f t="shared" si="47"/>
        <v>0</v>
      </c>
    </row>
    <row r="1542" spans="1:7" s="308" customFormat="1" x14ac:dyDescent="0.2">
      <c r="A1542" s="562"/>
      <c r="B1542" s="562"/>
      <c r="C1542" s="205"/>
      <c r="D1542" s="329" t="s">
        <v>2707</v>
      </c>
      <c r="E1542" s="353">
        <v>6500</v>
      </c>
      <c r="F1542" s="352">
        <f t="shared" si="46"/>
        <v>3900</v>
      </c>
      <c r="G1542" s="352">
        <f t="shared" si="47"/>
        <v>3250</v>
      </c>
    </row>
    <row r="1543" spans="1:7" s="308" customFormat="1" ht="25.5" x14ac:dyDescent="0.2">
      <c r="A1543" s="331" t="s">
        <v>127</v>
      </c>
      <c r="B1543" s="331" t="s">
        <v>127</v>
      </c>
      <c r="C1543" s="331"/>
      <c r="D1543" s="330" t="s">
        <v>2708</v>
      </c>
      <c r="E1543" s="353">
        <v>3000</v>
      </c>
      <c r="F1543" s="352">
        <f t="shared" si="46"/>
        <v>1800</v>
      </c>
      <c r="G1543" s="352">
        <f t="shared" si="47"/>
        <v>1500</v>
      </c>
    </row>
    <row r="1544" spans="1:7" s="308" customFormat="1" x14ac:dyDescent="0.2">
      <c r="A1544" s="560" t="s">
        <v>128</v>
      </c>
      <c r="B1544" s="560" t="s">
        <v>128</v>
      </c>
      <c r="C1544" s="205"/>
      <c r="D1544" s="330" t="s">
        <v>2709</v>
      </c>
      <c r="E1544" s="353">
        <v>0</v>
      </c>
      <c r="F1544" s="352">
        <f t="shared" si="46"/>
        <v>0</v>
      </c>
      <c r="G1544" s="352">
        <f t="shared" si="47"/>
        <v>0</v>
      </c>
    </row>
    <row r="1545" spans="1:7" s="308" customFormat="1" x14ac:dyDescent="0.2">
      <c r="A1545" s="561"/>
      <c r="B1545" s="561"/>
      <c r="C1545" s="205"/>
      <c r="D1545" s="329" t="s">
        <v>2710</v>
      </c>
      <c r="E1545" s="353">
        <v>5400</v>
      </c>
      <c r="F1545" s="352">
        <f t="shared" si="46"/>
        <v>3240</v>
      </c>
      <c r="G1545" s="352">
        <f t="shared" si="47"/>
        <v>2700</v>
      </c>
    </row>
    <row r="1546" spans="1:7" s="308" customFormat="1" x14ac:dyDescent="0.2">
      <c r="A1546" s="561"/>
      <c r="B1546" s="561"/>
      <c r="C1546" s="205"/>
      <c r="D1546" s="329" t="s">
        <v>2711</v>
      </c>
      <c r="E1546" s="353">
        <v>4200</v>
      </c>
      <c r="F1546" s="352">
        <f t="shared" si="46"/>
        <v>2520</v>
      </c>
      <c r="G1546" s="352">
        <f t="shared" si="47"/>
        <v>2100</v>
      </c>
    </row>
    <row r="1547" spans="1:7" s="308" customFormat="1" x14ac:dyDescent="0.2">
      <c r="A1547" s="562"/>
      <c r="B1547" s="562"/>
      <c r="C1547" s="205"/>
      <c r="D1547" s="329" t="s">
        <v>2712</v>
      </c>
      <c r="E1547" s="353">
        <v>3000</v>
      </c>
      <c r="F1547" s="352">
        <f t="shared" si="46"/>
        <v>1800</v>
      </c>
      <c r="G1547" s="352">
        <f t="shared" si="47"/>
        <v>1500</v>
      </c>
    </row>
    <row r="1548" spans="1:7" s="308" customFormat="1" x14ac:dyDescent="0.2">
      <c r="A1548" s="560" t="s">
        <v>129</v>
      </c>
      <c r="B1548" s="560" t="s">
        <v>129</v>
      </c>
      <c r="C1548" s="205"/>
      <c r="D1548" s="75" t="s">
        <v>2713</v>
      </c>
      <c r="E1548" s="353">
        <v>0</v>
      </c>
      <c r="F1548" s="352">
        <f t="shared" ref="F1548:F1611" si="48">IFERROR(E1548*0.6,0)</f>
        <v>0</v>
      </c>
      <c r="G1548" s="352">
        <f t="shared" ref="G1548:G1611" si="49">IFERROR(E1548*0.5,0)</f>
        <v>0</v>
      </c>
    </row>
    <row r="1549" spans="1:7" s="308" customFormat="1" x14ac:dyDescent="0.2">
      <c r="A1549" s="561"/>
      <c r="B1549" s="561"/>
      <c r="C1549" s="205"/>
      <c r="D1549" s="78" t="s">
        <v>2714</v>
      </c>
      <c r="E1549" s="353">
        <v>3000</v>
      </c>
      <c r="F1549" s="352">
        <f t="shared" si="48"/>
        <v>1800</v>
      </c>
      <c r="G1549" s="352">
        <f t="shared" si="49"/>
        <v>1500</v>
      </c>
    </row>
    <row r="1550" spans="1:7" s="308" customFormat="1" x14ac:dyDescent="0.2">
      <c r="A1550" s="562"/>
      <c r="B1550" s="562"/>
      <c r="C1550" s="205"/>
      <c r="D1550" s="78" t="s">
        <v>2715</v>
      </c>
      <c r="E1550" s="353">
        <v>2500</v>
      </c>
      <c r="F1550" s="352">
        <f t="shared" si="48"/>
        <v>1500</v>
      </c>
      <c r="G1550" s="352">
        <f t="shared" si="49"/>
        <v>1250</v>
      </c>
    </row>
    <row r="1551" spans="1:7" s="308" customFormat="1" x14ac:dyDescent="0.2">
      <c r="A1551" s="560" t="s">
        <v>130</v>
      </c>
      <c r="B1551" s="560" t="s">
        <v>130</v>
      </c>
      <c r="C1551" s="331"/>
      <c r="D1551" s="75" t="s">
        <v>2716</v>
      </c>
      <c r="E1551" s="353">
        <v>0</v>
      </c>
      <c r="F1551" s="352">
        <f t="shared" si="48"/>
        <v>0</v>
      </c>
      <c r="G1551" s="352">
        <f t="shared" si="49"/>
        <v>0</v>
      </c>
    </row>
    <row r="1552" spans="1:7" s="308" customFormat="1" ht="25.5" x14ac:dyDescent="0.2">
      <c r="A1552" s="561"/>
      <c r="B1552" s="561"/>
      <c r="C1552" s="205"/>
      <c r="D1552" s="78" t="s">
        <v>2717</v>
      </c>
      <c r="E1552" s="353">
        <v>2500</v>
      </c>
      <c r="F1552" s="352">
        <f t="shared" si="48"/>
        <v>1500</v>
      </c>
      <c r="G1552" s="352">
        <f t="shared" si="49"/>
        <v>1250</v>
      </c>
    </row>
    <row r="1553" spans="1:7" s="308" customFormat="1" x14ac:dyDescent="0.2">
      <c r="A1553" s="561"/>
      <c r="B1553" s="561"/>
      <c r="C1553" s="205"/>
      <c r="D1553" s="78" t="s">
        <v>2718</v>
      </c>
      <c r="E1553" s="353">
        <v>2100</v>
      </c>
      <c r="F1553" s="352">
        <f t="shared" si="48"/>
        <v>1260</v>
      </c>
      <c r="G1553" s="352">
        <f t="shared" si="49"/>
        <v>1050</v>
      </c>
    </row>
    <row r="1554" spans="1:7" s="308" customFormat="1" x14ac:dyDescent="0.2">
      <c r="A1554" s="561"/>
      <c r="B1554" s="561"/>
      <c r="C1554" s="205"/>
      <c r="D1554" s="78" t="s">
        <v>2719</v>
      </c>
      <c r="E1554" s="353">
        <v>2100</v>
      </c>
      <c r="F1554" s="352">
        <f t="shared" si="48"/>
        <v>1260</v>
      </c>
      <c r="G1554" s="352">
        <f t="shared" si="49"/>
        <v>1050</v>
      </c>
    </row>
    <row r="1555" spans="1:7" s="308" customFormat="1" x14ac:dyDescent="0.2">
      <c r="A1555" s="561"/>
      <c r="B1555" s="561"/>
      <c r="C1555" s="205"/>
      <c r="D1555" s="78" t="s">
        <v>2720</v>
      </c>
      <c r="E1555" s="353">
        <v>2500</v>
      </c>
      <c r="F1555" s="352">
        <f t="shared" si="48"/>
        <v>1500</v>
      </c>
      <c r="G1555" s="352">
        <f t="shared" si="49"/>
        <v>1250</v>
      </c>
    </row>
    <row r="1556" spans="1:7" s="308" customFormat="1" ht="27" x14ac:dyDescent="0.2">
      <c r="A1556" s="561"/>
      <c r="B1556" s="561"/>
      <c r="C1556" s="205"/>
      <c r="D1556" s="78" t="s">
        <v>8730</v>
      </c>
      <c r="E1556" s="353"/>
      <c r="F1556" s="352">
        <f t="shared" si="48"/>
        <v>0</v>
      </c>
      <c r="G1556" s="352">
        <f t="shared" si="49"/>
        <v>0</v>
      </c>
    </row>
    <row r="1557" spans="1:7" s="308" customFormat="1" x14ac:dyDescent="0.2">
      <c r="A1557" s="561"/>
      <c r="B1557" s="561"/>
      <c r="C1557" s="205"/>
      <c r="D1557" s="78" t="s">
        <v>2721</v>
      </c>
      <c r="E1557" s="353">
        <v>2100</v>
      </c>
      <c r="F1557" s="352">
        <f t="shared" si="48"/>
        <v>1260</v>
      </c>
      <c r="G1557" s="352">
        <f t="shared" si="49"/>
        <v>1050</v>
      </c>
    </row>
    <row r="1558" spans="1:7" s="308" customFormat="1" x14ac:dyDescent="0.2">
      <c r="A1558" s="561"/>
      <c r="B1558" s="561"/>
      <c r="C1558" s="205"/>
      <c r="D1558" s="78" t="s">
        <v>2722</v>
      </c>
      <c r="E1558" s="353">
        <v>2100</v>
      </c>
      <c r="F1558" s="352">
        <f t="shared" si="48"/>
        <v>1260</v>
      </c>
      <c r="G1558" s="352">
        <f t="shared" si="49"/>
        <v>1050</v>
      </c>
    </row>
    <row r="1559" spans="1:7" s="308" customFormat="1" x14ac:dyDescent="0.2">
      <c r="A1559" s="561"/>
      <c r="B1559" s="561"/>
      <c r="C1559" s="205"/>
      <c r="D1559" s="78" t="s">
        <v>2723</v>
      </c>
      <c r="E1559" s="353">
        <v>2100</v>
      </c>
      <c r="F1559" s="352">
        <f t="shared" si="48"/>
        <v>1260</v>
      </c>
      <c r="G1559" s="352">
        <f t="shared" si="49"/>
        <v>1050</v>
      </c>
    </row>
    <row r="1560" spans="1:7" s="308" customFormat="1" x14ac:dyDescent="0.2">
      <c r="A1560" s="561"/>
      <c r="B1560" s="561"/>
      <c r="C1560" s="369"/>
      <c r="D1560" s="330" t="s">
        <v>2724</v>
      </c>
      <c r="E1560" s="353">
        <v>0</v>
      </c>
      <c r="F1560" s="352">
        <f t="shared" si="48"/>
        <v>0</v>
      </c>
      <c r="G1560" s="352">
        <f t="shared" si="49"/>
        <v>0</v>
      </c>
    </row>
    <row r="1561" spans="1:7" s="308" customFormat="1" x14ac:dyDescent="0.2">
      <c r="A1561" s="561"/>
      <c r="B1561" s="561"/>
      <c r="C1561" s="371"/>
      <c r="D1561" s="329" t="s">
        <v>2725</v>
      </c>
      <c r="E1561" s="353">
        <v>5400</v>
      </c>
      <c r="F1561" s="352">
        <f t="shared" si="48"/>
        <v>3240</v>
      </c>
      <c r="G1561" s="352">
        <f t="shared" si="49"/>
        <v>2700</v>
      </c>
    </row>
    <row r="1562" spans="1:7" s="308" customFormat="1" ht="26.25" x14ac:dyDescent="0.2">
      <c r="A1562" s="561"/>
      <c r="B1562" s="561"/>
      <c r="C1562" s="371"/>
      <c r="D1562" s="329" t="s">
        <v>8731</v>
      </c>
      <c r="E1562" s="353"/>
      <c r="F1562" s="352">
        <f t="shared" si="48"/>
        <v>0</v>
      </c>
      <c r="G1562" s="352">
        <f t="shared" si="49"/>
        <v>0</v>
      </c>
    </row>
    <row r="1563" spans="1:7" s="308" customFormat="1" x14ac:dyDescent="0.2">
      <c r="A1563" s="561"/>
      <c r="B1563" s="561"/>
      <c r="C1563" s="371"/>
      <c r="D1563" s="329" t="s">
        <v>8192</v>
      </c>
      <c r="E1563" s="353">
        <v>5400</v>
      </c>
      <c r="F1563" s="352">
        <f t="shared" si="48"/>
        <v>3240</v>
      </c>
      <c r="G1563" s="352">
        <f t="shared" si="49"/>
        <v>2700</v>
      </c>
    </row>
    <row r="1564" spans="1:7" s="308" customFormat="1" x14ac:dyDescent="0.2">
      <c r="A1564" s="562"/>
      <c r="B1564" s="562"/>
      <c r="C1564" s="371"/>
      <c r="D1564" s="329" t="s">
        <v>2726</v>
      </c>
      <c r="E1564" s="353">
        <v>4200</v>
      </c>
      <c r="F1564" s="352">
        <f t="shared" si="48"/>
        <v>2520</v>
      </c>
      <c r="G1564" s="352">
        <f t="shared" si="49"/>
        <v>2100</v>
      </c>
    </row>
    <row r="1565" spans="1:7" s="308" customFormat="1" x14ac:dyDescent="0.2">
      <c r="A1565" s="560" t="s">
        <v>131</v>
      </c>
      <c r="B1565" s="560" t="s">
        <v>131</v>
      </c>
      <c r="C1565" s="205"/>
      <c r="D1565" s="75" t="s">
        <v>2727</v>
      </c>
      <c r="E1565" s="353">
        <v>0</v>
      </c>
      <c r="F1565" s="352">
        <f t="shared" si="48"/>
        <v>0</v>
      </c>
      <c r="G1565" s="352">
        <f t="shared" si="49"/>
        <v>0</v>
      </c>
    </row>
    <row r="1566" spans="1:7" s="308" customFormat="1" x14ac:dyDescent="0.2">
      <c r="A1566" s="561"/>
      <c r="B1566" s="561"/>
      <c r="C1566" s="371"/>
      <c r="D1566" s="78" t="s">
        <v>2728</v>
      </c>
      <c r="E1566" s="353">
        <v>1800</v>
      </c>
      <c r="F1566" s="352">
        <f t="shared" si="48"/>
        <v>1080</v>
      </c>
      <c r="G1566" s="352">
        <f t="shared" si="49"/>
        <v>900</v>
      </c>
    </row>
    <row r="1567" spans="1:7" s="308" customFormat="1" x14ac:dyDescent="0.2">
      <c r="A1567" s="561"/>
      <c r="B1567" s="561"/>
      <c r="C1567" s="371"/>
      <c r="D1567" s="78" t="s">
        <v>2729</v>
      </c>
      <c r="E1567" s="353">
        <v>1200</v>
      </c>
      <c r="F1567" s="352">
        <f t="shared" si="48"/>
        <v>720</v>
      </c>
      <c r="G1567" s="352">
        <f t="shared" si="49"/>
        <v>600</v>
      </c>
    </row>
    <row r="1568" spans="1:7" s="308" customFormat="1" ht="27" x14ac:dyDescent="0.2">
      <c r="A1568" s="561"/>
      <c r="B1568" s="561"/>
      <c r="C1568" s="371"/>
      <c r="D1568" s="78" t="s">
        <v>8732</v>
      </c>
      <c r="E1568" s="353"/>
      <c r="F1568" s="352">
        <f t="shared" si="48"/>
        <v>0</v>
      </c>
      <c r="G1568" s="352">
        <f t="shared" si="49"/>
        <v>0</v>
      </c>
    </row>
    <row r="1569" spans="1:7" s="308" customFormat="1" x14ac:dyDescent="0.2">
      <c r="A1569" s="561"/>
      <c r="B1569" s="561"/>
      <c r="C1569" s="371"/>
      <c r="D1569" s="78" t="s">
        <v>2730</v>
      </c>
      <c r="E1569" s="353">
        <v>1600</v>
      </c>
      <c r="F1569" s="352">
        <f t="shared" si="48"/>
        <v>960</v>
      </c>
      <c r="G1569" s="352">
        <f t="shared" si="49"/>
        <v>800</v>
      </c>
    </row>
    <row r="1570" spans="1:7" s="308" customFormat="1" ht="27" x14ac:dyDescent="0.2">
      <c r="A1570" s="561"/>
      <c r="B1570" s="561"/>
      <c r="C1570" s="371"/>
      <c r="D1570" s="332" t="s">
        <v>8733</v>
      </c>
      <c r="E1570" s="353"/>
      <c r="F1570" s="352">
        <f t="shared" si="48"/>
        <v>0</v>
      </c>
      <c r="G1570" s="352">
        <f t="shared" si="49"/>
        <v>0</v>
      </c>
    </row>
    <row r="1571" spans="1:7" s="308" customFormat="1" x14ac:dyDescent="0.2">
      <c r="A1571" s="561"/>
      <c r="B1571" s="561"/>
      <c r="C1571" s="371"/>
      <c r="D1571" s="332" t="s">
        <v>2731</v>
      </c>
      <c r="E1571" s="353">
        <v>1200</v>
      </c>
      <c r="F1571" s="352">
        <f t="shared" si="48"/>
        <v>720</v>
      </c>
      <c r="G1571" s="352">
        <f t="shared" si="49"/>
        <v>600</v>
      </c>
    </row>
    <row r="1572" spans="1:7" s="308" customFormat="1" x14ac:dyDescent="0.2">
      <c r="A1572" s="561"/>
      <c r="B1572" s="561"/>
      <c r="C1572" s="371"/>
      <c r="D1572" s="78" t="s">
        <v>8193</v>
      </c>
      <c r="E1572" s="353">
        <v>1200</v>
      </c>
      <c r="F1572" s="352">
        <f t="shared" si="48"/>
        <v>720</v>
      </c>
      <c r="G1572" s="352">
        <f t="shared" si="49"/>
        <v>600</v>
      </c>
    </row>
    <row r="1573" spans="1:7" s="308" customFormat="1" x14ac:dyDescent="0.2">
      <c r="A1573" s="561"/>
      <c r="B1573" s="561"/>
      <c r="C1573" s="371"/>
      <c r="D1573" s="78" t="s">
        <v>2732</v>
      </c>
      <c r="E1573" s="353">
        <v>2100</v>
      </c>
      <c r="F1573" s="352">
        <f t="shared" si="48"/>
        <v>1260</v>
      </c>
      <c r="G1573" s="352">
        <f t="shared" si="49"/>
        <v>1050</v>
      </c>
    </row>
    <row r="1574" spans="1:7" s="308" customFormat="1" x14ac:dyDescent="0.2">
      <c r="A1574" s="561"/>
      <c r="B1574" s="561"/>
      <c r="C1574" s="371"/>
      <c r="D1574" s="78" t="s">
        <v>8194</v>
      </c>
      <c r="E1574" s="353">
        <v>1200</v>
      </c>
      <c r="F1574" s="352">
        <f t="shared" si="48"/>
        <v>720</v>
      </c>
      <c r="G1574" s="352">
        <f t="shared" si="49"/>
        <v>600</v>
      </c>
    </row>
    <row r="1575" spans="1:7" s="308" customFormat="1" x14ac:dyDescent="0.2">
      <c r="A1575" s="561"/>
      <c r="B1575" s="561"/>
      <c r="C1575" s="371"/>
      <c r="D1575" s="329" t="s">
        <v>2733</v>
      </c>
      <c r="E1575" s="353">
        <v>1200</v>
      </c>
      <c r="F1575" s="352">
        <f t="shared" si="48"/>
        <v>720</v>
      </c>
      <c r="G1575" s="352">
        <f t="shared" si="49"/>
        <v>600</v>
      </c>
    </row>
    <row r="1576" spans="1:7" s="308" customFormat="1" x14ac:dyDescent="0.2">
      <c r="A1576" s="561"/>
      <c r="B1576" s="561"/>
      <c r="C1576" s="370"/>
      <c r="D1576" s="329" t="s">
        <v>2734</v>
      </c>
      <c r="E1576" s="353">
        <v>1100</v>
      </c>
      <c r="F1576" s="352">
        <f t="shared" si="48"/>
        <v>660</v>
      </c>
      <c r="G1576" s="352">
        <f t="shared" si="49"/>
        <v>550</v>
      </c>
    </row>
    <row r="1577" spans="1:7" s="308" customFormat="1" ht="25.5" x14ac:dyDescent="0.2">
      <c r="A1577" s="561"/>
      <c r="B1577" s="561"/>
      <c r="C1577" s="369"/>
      <c r="D1577" s="329" t="s">
        <v>2735</v>
      </c>
      <c r="E1577" s="353">
        <v>1400</v>
      </c>
      <c r="F1577" s="352">
        <f t="shared" si="48"/>
        <v>840</v>
      </c>
      <c r="G1577" s="352">
        <f t="shared" si="49"/>
        <v>700</v>
      </c>
    </row>
    <row r="1578" spans="1:7" s="308" customFormat="1" x14ac:dyDescent="0.2">
      <c r="A1578" s="561"/>
      <c r="B1578" s="561"/>
      <c r="C1578" s="371"/>
      <c r="D1578" s="329" t="s">
        <v>8195</v>
      </c>
      <c r="E1578" s="353">
        <v>1100</v>
      </c>
      <c r="F1578" s="352">
        <f t="shared" si="48"/>
        <v>660</v>
      </c>
      <c r="G1578" s="352">
        <f t="shared" si="49"/>
        <v>550</v>
      </c>
    </row>
    <row r="1579" spans="1:7" s="308" customFormat="1" ht="13.5" x14ac:dyDescent="0.2">
      <c r="A1579" s="561"/>
      <c r="B1579" s="561"/>
      <c r="C1579" s="371"/>
      <c r="D1579" s="329" t="s">
        <v>8734</v>
      </c>
      <c r="E1579" s="353"/>
      <c r="F1579" s="352">
        <f t="shared" si="48"/>
        <v>0</v>
      </c>
      <c r="G1579" s="352">
        <f t="shared" si="49"/>
        <v>0</v>
      </c>
    </row>
    <row r="1580" spans="1:7" s="308" customFormat="1" ht="13.5" x14ac:dyDescent="0.2">
      <c r="A1580" s="561"/>
      <c r="B1580" s="561"/>
      <c r="C1580" s="371"/>
      <c r="D1580" s="329" t="s">
        <v>8735</v>
      </c>
      <c r="E1580" s="353"/>
      <c r="F1580" s="352">
        <f t="shared" si="48"/>
        <v>0</v>
      </c>
      <c r="G1580" s="352">
        <f t="shared" si="49"/>
        <v>0</v>
      </c>
    </row>
    <row r="1581" spans="1:7" s="308" customFormat="1" ht="13.5" x14ac:dyDescent="0.2">
      <c r="A1581" s="561"/>
      <c r="B1581" s="561"/>
      <c r="C1581" s="371"/>
      <c r="D1581" s="329" t="s">
        <v>8736</v>
      </c>
      <c r="E1581" s="353"/>
      <c r="F1581" s="352">
        <f t="shared" si="48"/>
        <v>0</v>
      </c>
      <c r="G1581" s="352">
        <f t="shared" si="49"/>
        <v>0</v>
      </c>
    </row>
    <row r="1582" spans="1:7" s="308" customFormat="1" x14ac:dyDescent="0.2">
      <c r="A1582" s="561"/>
      <c r="B1582" s="561"/>
      <c r="C1582" s="371"/>
      <c r="D1582" s="329" t="s">
        <v>8196</v>
      </c>
      <c r="E1582" s="353">
        <v>1000</v>
      </c>
      <c r="F1582" s="352">
        <f t="shared" si="48"/>
        <v>600</v>
      </c>
      <c r="G1582" s="352">
        <f t="shared" si="49"/>
        <v>500</v>
      </c>
    </row>
    <row r="1583" spans="1:7" s="308" customFormat="1" x14ac:dyDescent="0.2">
      <c r="A1583" s="561"/>
      <c r="B1583" s="561"/>
      <c r="C1583" s="371"/>
      <c r="D1583" s="329" t="s">
        <v>2736</v>
      </c>
      <c r="E1583" s="353">
        <v>1400</v>
      </c>
      <c r="F1583" s="352">
        <f t="shared" si="48"/>
        <v>840</v>
      </c>
      <c r="G1583" s="352">
        <f t="shared" si="49"/>
        <v>700</v>
      </c>
    </row>
    <row r="1584" spans="1:7" s="308" customFormat="1" x14ac:dyDescent="0.2">
      <c r="A1584" s="561"/>
      <c r="B1584" s="561"/>
      <c r="C1584" s="371"/>
      <c r="D1584" s="329" t="s">
        <v>8197</v>
      </c>
      <c r="E1584" s="353">
        <v>1200</v>
      </c>
      <c r="F1584" s="352">
        <f t="shared" si="48"/>
        <v>720</v>
      </c>
      <c r="G1584" s="352">
        <f t="shared" si="49"/>
        <v>600</v>
      </c>
    </row>
    <row r="1585" spans="1:7" s="308" customFormat="1" x14ac:dyDescent="0.2">
      <c r="A1585" s="561"/>
      <c r="B1585" s="561"/>
      <c r="C1585" s="371"/>
      <c r="D1585" s="329" t="s">
        <v>2737</v>
      </c>
      <c r="E1585" s="353">
        <v>1300</v>
      </c>
      <c r="F1585" s="352">
        <f t="shared" si="48"/>
        <v>780</v>
      </c>
      <c r="G1585" s="352">
        <f t="shared" si="49"/>
        <v>650</v>
      </c>
    </row>
    <row r="1586" spans="1:7" s="308" customFormat="1" ht="25.5" x14ac:dyDescent="0.2">
      <c r="A1586" s="561"/>
      <c r="B1586" s="561"/>
      <c r="C1586" s="371"/>
      <c r="D1586" s="329" t="s">
        <v>2738</v>
      </c>
      <c r="E1586" s="353">
        <v>2500</v>
      </c>
      <c r="F1586" s="352">
        <f t="shared" si="48"/>
        <v>1500</v>
      </c>
      <c r="G1586" s="352">
        <f t="shared" si="49"/>
        <v>1250</v>
      </c>
    </row>
    <row r="1587" spans="1:7" s="308" customFormat="1" ht="13.5" x14ac:dyDescent="0.2">
      <c r="A1587" s="561"/>
      <c r="B1587" s="561"/>
      <c r="C1587" s="371"/>
      <c r="D1587" s="329" t="s">
        <v>8737</v>
      </c>
      <c r="E1587" s="353"/>
      <c r="F1587" s="352">
        <f t="shared" si="48"/>
        <v>0</v>
      </c>
      <c r="G1587" s="352">
        <f t="shared" si="49"/>
        <v>0</v>
      </c>
    </row>
    <row r="1588" spans="1:7" s="308" customFormat="1" x14ac:dyDescent="0.2">
      <c r="A1588" s="562"/>
      <c r="B1588" s="562"/>
      <c r="C1588" s="371"/>
      <c r="D1588" s="329" t="s">
        <v>8198</v>
      </c>
      <c r="E1588" s="353">
        <v>2100</v>
      </c>
      <c r="F1588" s="352">
        <f t="shared" si="48"/>
        <v>1260</v>
      </c>
      <c r="G1588" s="352">
        <f t="shared" si="49"/>
        <v>1050</v>
      </c>
    </row>
    <row r="1589" spans="1:7" s="308" customFormat="1" x14ac:dyDescent="0.2">
      <c r="A1589" s="560" t="s">
        <v>132</v>
      </c>
      <c r="B1589" s="560" t="s">
        <v>132</v>
      </c>
      <c r="C1589" s="205"/>
      <c r="D1589" s="75" t="s">
        <v>2739</v>
      </c>
      <c r="E1589" s="353">
        <v>0</v>
      </c>
      <c r="F1589" s="352">
        <f t="shared" si="48"/>
        <v>0</v>
      </c>
      <c r="G1589" s="352">
        <f t="shared" si="49"/>
        <v>0</v>
      </c>
    </row>
    <row r="1590" spans="1:7" s="308" customFormat="1" x14ac:dyDescent="0.2">
      <c r="A1590" s="561"/>
      <c r="B1590" s="561"/>
      <c r="C1590" s="371"/>
      <c r="D1590" s="332" t="s">
        <v>2740</v>
      </c>
      <c r="E1590" s="353">
        <v>1300</v>
      </c>
      <c r="F1590" s="352">
        <f t="shared" si="48"/>
        <v>780</v>
      </c>
      <c r="G1590" s="352">
        <f t="shared" si="49"/>
        <v>650</v>
      </c>
    </row>
    <row r="1591" spans="1:7" s="308" customFormat="1" x14ac:dyDescent="0.2">
      <c r="A1591" s="561"/>
      <c r="B1591" s="561"/>
      <c r="C1591" s="371"/>
      <c r="D1591" s="332" t="s">
        <v>2741</v>
      </c>
      <c r="E1591" s="353">
        <v>1000</v>
      </c>
      <c r="F1591" s="352">
        <f t="shared" si="48"/>
        <v>600</v>
      </c>
      <c r="G1591" s="352">
        <f t="shared" si="49"/>
        <v>500</v>
      </c>
    </row>
    <row r="1592" spans="1:7" s="308" customFormat="1" x14ac:dyDescent="0.2">
      <c r="A1592" s="561"/>
      <c r="B1592" s="561"/>
      <c r="C1592" s="371"/>
      <c r="D1592" s="78" t="s">
        <v>2742</v>
      </c>
      <c r="E1592" s="353">
        <v>1000</v>
      </c>
      <c r="F1592" s="352">
        <f t="shared" si="48"/>
        <v>600</v>
      </c>
      <c r="G1592" s="352">
        <f t="shared" si="49"/>
        <v>500</v>
      </c>
    </row>
    <row r="1593" spans="1:7" s="308" customFormat="1" ht="25.5" x14ac:dyDescent="0.2">
      <c r="A1593" s="561"/>
      <c r="B1593" s="561"/>
      <c r="C1593" s="371"/>
      <c r="D1593" s="78" t="s">
        <v>2743</v>
      </c>
      <c r="E1593" s="353">
        <v>1000</v>
      </c>
      <c r="F1593" s="352">
        <f t="shared" si="48"/>
        <v>600</v>
      </c>
      <c r="G1593" s="352">
        <f t="shared" si="49"/>
        <v>500</v>
      </c>
    </row>
    <row r="1594" spans="1:7" s="308" customFormat="1" x14ac:dyDescent="0.2">
      <c r="A1594" s="561"/>
      <c r="B1594" s="561"/>
      <c r="C1594" s="371"/>
      <c r="D1594" s="78" t="s">
        <v>2744</v>
      </c>
      <c r="E1594" s="353">
        <v>1300</v>
      </c>
      <c r="F1594" s="352">
        <f t="shared" si="48"/>
        <v>780</v>
      </c>
      <c r="G1594" s="352">
        <f t="shared" si="49"/>
        <v>650</v>
      </c>
    </row>
    <row r="1595" spans="1:7" s="308" customFormat="1" x14ac:dyDescent="0.2">
      <c r="A1595" s="561"/>
      <c r="B1595" s="561"/>
      <c r="C1595" s="371"/>
      <c r="D1595" s="78" t="s">
        <v>2745</v>
      </c>
      <c r="E1595" s="353">
        <v>1100</v>
      </c>
      <c r="F1595" s="352">
        <f t="shared" si="48"/>
        <v>660</v>
      </c>
      <c r="G1595" s="352">
        <f t="shared" si="49"/>
        <v>550</v>
      </c>
    </row>
    <row r="1596" spans="1:7" s="308" customFormat="1" x14ac:dyDescent="0.2">
      <c r="A1596" s="561"/>
      <c r="B1596" s="561"/>
      <c r="C1596" s="371"/>
      <c r="D1596" s="78" t="s">
        <v>2746</v>
      </c>
      <c r="E1596" s="353">
        <v>1100</v>
      </c>
      <c r="F1596" s="352">
        <f t="shared" si="48"/>
        <v>660</v>
      </c>
      <c r="G1596" s="352">
        <f t="shared" si="49"/>
        <v>550</v>
      </c>
    </row>
    <row r="1597" spans="1:7" s="308" customFormat="1" x14ac:dyDescent="0.2">
      <c r="A1597" s="561"/>
      <c r="B1597" s="561"/>
      <c r="C1597" s="371"/>
      <c r="D1597" s="329" t="s">
        <v>8199</v>
      </c>
      <c r="E1597" s="353">
        <v>1100</v>
      </c>
      <c r="F1597" s="352">
        <f t="shared" si="48"/>
        <v>660</v>
      </c>
      <c r="G1597" s="352">
        <f t="shared" si="49"/>
        <v>550</v>
      </c>
    </row>
    <row r="1598" spans="1:7" s="308" customFormat="1" x14ac:dyDescent="0.2">
      <c r="A1598" s="561"/>
      <c r="B1598" s="561"/>
      <c r="C1598" s="371"/>
      <c r="D1598" s="329" t="s">
        <v>8200</v>
      </c>
      <c r="E1598" s="353">
        <v>1100</v>
      </c>
      <c r="F1598" s="352">
        <f t="shared" si="48"/>
        <v>660</v>
      </c>
      <c r="G1598" s="352">
        <f t="shared" si="49"/>
        <v>550</v>
      </c>
    </row>
    <row r="1599" spans="1:7" s="308" customFormat="1" ht="13.5" x14ac:dyDescent="0.2">
      <c r="A1599" s="561"/>
      <c r="B1599" s="561"/>
      <c r="C1599" s="371"/>
      <c r="D1599" s="78" t="s">
        <v>8738</v>
      </c>
      <c r="E1599" s="353"/>
      <c r="F1599" s="352">
        <f t="shared" si="48"/>
        <v>0</v>
      </c>
      <c r="G1599" s="352">
        <f t="shared" si="49"/>
        <v>0</v>
      </c>
    </row>
    <row r="1600" spans="1:7" s="308" customFormat="1" x14ac:dyDescent="0.2">
      <c r="A1600" s="562"/>
      <c r="B1600" s="562"/>
      <c r="C1600" s="370"/>
      <c r="D1600" s="329" t="s">
        <v>2747</v>
      </c>
      <c r="E1600" s="353">
        <v>1200</v>
      </c>
      <c r="F1600" s="352">
        <f t="shared" si="48"/>
        <v>720</v>
      </c>
      <c r="G1600" s="352">
        <f t="shared" si="49"/>
        <v>600</v>
      </c>
    </row>
    <row r="1601" spans="1:7" s="308" customFormat="1" x14ac:dyDescent="0.2">
      <c r="A1601" s="560" t="s">
        <v>165</v>
      </c>
      <c r="B1601" s="560" t="s">
        <v>165</v>
      </c>
      <c r="C1601" s="205"/>
      <c r="D1601" s="75" t="s">
        <v>2748</v>
      </c>
      <c r="E1601" s="353">
        <v>0</v>
      </c>
      <c r="F1601" s="352">
        <f t="shared" si="48"/>
        <v>0</v>
      </c>
      <c r="G1601" s="352">
        <f t="shared" si="49"/>
        <v>0</v>
      </c>
    </row>
    <row r="1602" spans="1:7" s="308" customFormat="1" ht="25.5" x14ac:dyDescent="0.2">
      <c r="A1602" s="561"/>
      <c r="B1602" s="561"/>
      <c r="C1602" s="205"/>
      <c r="D1602" s="333" t="s">
        <v>2749</v>
      </c>
      <c r="E1602" s="353">
        <v>2000</v>
      </c>
      <c r="F1602" s="352">
        <f t="shared" si="48"/>
        <v>1200</v>
      </c>
      <c r="G1602" s="352">
        <f t="shared" si="49"/>
        <v>1000</v>
      </c>
    </row>
    <row r="1603" spans="1:7" s="308" customFormat="1" x14ac:dyDescent="0.2">
      <c r="A1603" s="561"/>
      <c r="B1603" s="561"/>
      <c r="C1603" s="205"/>
      <c r="D1603" s="333" t="s">
        <v>2750</v>
      </c>
      <c r="E1603" s="353">
        <v>1100</v>
      </c>
      <c r="F1603" s="352">
        <f t="shared" si="48"/>
        <v>660</v>
      </c>
      <c r="G1603" s="352">
        <f t="shared" si="49"/>
        <v>550</v>
      </c>
    </row>
    <row r="1604" spans="1:7" s="308" customFormat="1" x14ac:dyDescent="0.2">
      <c r="A1604" s="561"/>
      <c r="B1604" s="561"/>
      <c r="C1604" s="205"/>
      <c r="D1604" s="78" t="s">
        <v>2751</v>
      </c>
      <c r="E1604" s="353">
        <v>1000</v>
      </c>
      <c r="F1604" s="352">
        <f t="shared" si="48"/>
        <v>600</v>
      </c>
      <c r="G1604" s="352">
        <f t="shared" si="49"/>
        <v>500</v>
      </c>
    </row>
    <row r="1605" spans="1:7" s="308" customFormat="1" x14ac:dyDescent="0.2">
      <c r="A1605" s="561"/>
      <c r="B1605" s="561"/>
      <c r="C1605" s="205"/>
      <c r="D1605" s="78" t="s">
        <v>2752</v>
      </c>
      <c r="E1605" s="353">
        <v>1000</v>
      </c>
      <c r="F1605" s="352">
        <f t="shared" si="48"/>
        <v>600</v>
      </c>
      <c r="G1605" s="352">
        <f t="shared" si="49"/>
        <v>500</v>
      </c>
    </row>
    <row r="1606" spans="1:7" s="308" customFormat="1" x14ac:dyDescent="0.2">
      <c r="A1606" s="561"/>
      <c r="B1606" s="561"/>
      <c r="C1606" s="205"/>
      <c r="D1606" s="78" t="s">
        <v>2753</v>
      </c>
      <c r="E1606" s="353">
        <v>1000</v>
      </c>
      <c r="F1606" s="352">
        <f t="shared" si="48"/>
        <v>600</v>
      </c>
      <c r="G1606" s="352">
        <f t="shared" si="49"/>
        <v>500</v>
      </c>
    </row>
    <row r="1607" spans="1:7" s="308" customFormat="1" x14ac:dyDescent="0.2">
      <c r="A1607" s="561"/>
      <c r="B1607" s="561"/>
      <c r="C1607" s="205"/>
      <c r="D1607" s="78" t="s">
        <v>2754</v>
      </c>
      <c r="E1607" s="353">
        <v>1000</v>
      </c>
      <c r="F1607" s="352">
        <f t="shared" si="48"/>
        <v>600</v>
      </c>
      <c r="G1607" s="352">
        <f t="shared" si="49"/>
        <v>500</v>
      </c>
    </row>
    <row r="1608" spans="1:7" s="308" customFormat="1" x14ac:dyDescent="0.2">
      <c r="A1608" s="561"/>
      <c r="B1608" s="561"/>
      <c r="C1608" s="205"/>
      <c r="D1608" s="78" t="s">
        <v>2755</v>
      </c>
      <c r="E1608" s="353">
        <v>1000</v>
      </c>
      <c r="F1608" s="352">
        <f t="shared" si="48"/>
        <v>600</v>
      </c>
      <c r="G1608" s="352">
        <f t="shared" si="49"/>
        <v>500</v>
      </c>
    </row>
    <row r="1609" spans="1:7" s="308" customFormat="1" x14ac:dyDescent="0.2">
      <c r="A1609" s="561"/>
      <c r="B1609" s="561"/>
      <c r="C1609" s="205"/>
      <c r="D1609" s="78" t="s">
        <v>2756</v>
      </c>
      <c r="E1609" s="353">
        <v>1000</v>
      </c>
      <c r="F1609" s="352">
        <f t="shared" si="48"/>
        <v>600</v>
      </c>
      <c r="G1609" s="352">
        <f t="shared" si="49"/>
        <v>500</v>
      </c>
    </row>
    <row r="1610" spans="1:7" s="308" customFormat="1" x14ac:dyDescent="0.2">
      <c r="A1610" s="561"/>
      <c r="B1610" s="561"/>
      <c r="C1610" s="205"/>
      <c r="D1610" s="78" t="s">
        <v>2757</v>
      </c>
      <c r="E1610" s="353">
        <v>1000</v>
      </c>
      <c r="F1610" s="352">
        <f t="shared" si="48"/>
        <v>600</v>
      </c>
      <c r="G1610" s="352">
        <f t="shared" si="49"/>
        <v>500</v>
      </c>
    </row>
    <row r="1611" spans="1:7" s="308" customFormat="1" x14ac:dyDescent="0.2">
      <c r="A1611" s="561"/>
      <c r="B1611" s="561"/>
      <c r="C1611" s="205"/>
      <c r="D1611" s="78" t="s">
        <v>2758</v>
      </c>
      <c r="E1611" s="353">
        <v>1000</v>
      </c>
      <c r="F1611" s="352">
        <f t="shared" si="48"/>
        <v>600</v>
      </c>
      <c r="G1611" s="352">
        <f t="shared" si="49"/>
        <v>500</v>
      </c>
    </row>
    <row r="1612" spans="1:7" s="308" customFormat="1" ht="25.5" x14ac:dyDescent="0.2">
      <c r="A1612" s="561"/>
      <c r="B1612" s="561"/>
      <c r="C1612" s="205"/>
      <c r="D1612" s="78" t="s">
        <v>2759</v>
      </c>
      <c r="E1612" s="353">
        <v>1000</v>
      </c>
      <c r="F1612" s="352">
        <f t="shared" ref="F1612:F1675" si="50">IFERROR(E1612*0.6,0)</f>
        <v>600</v>
      </c>
      <c r="G1612" s="352">
        <f t="shared" ref="G1612:G1675" si="51">IFERROR(E1612*0.5,0)</f>
        <v>500</v>
      </c>
    </row>
    <row r="1613" spans="1:7" s="308" customFormat="1" ht="26.25" x14ac:dyDescent="0.2">
      <c r="A1613" s="561"/>
      <c r="B1613" s="561"/>
      <c r="C1613" s="205"/>
      <c r="D1613" s="78" t="s">
        <v>8739</v>
      </c>
      <c r="E1613" s="353"/>
      <c r="F1613" s="352">
        <f t="shared" si="50"/>
        <v>0</v>
      </c>
      <c r="G1613" s="352">
        <f t="shared" si="51"/>
        <v>0</v>
      </c>
    </row>
    <row r="1614" spans="1:7" s="308" customFormat="1" ht="25.5" x14ac:dyDescent="0.2">
      <c r="A1614" s="561"/>
      <c r="B1614" s="561"/>
      <c r="C1614" s="205"/>
      <c r="D1614" s="78" t="s">
        <v>2760</v>
      </c>
      <c r="E1614" s="353">
        <v>1000</v>
      </c>
      <c r="F1614" s="352">
        <f t="shared" si="50"/>
        <v>600</v>
      </c>
      <c r="G1614" s="352">
        <f t="shared" si="51"/>
        <v>500</v>
      </c>
    </row>
    <row r="1615" spans="1:7" s="308" customFormat="1" x14ac:dyDescent="0.2">
      <c r="A1615" s="561"/>
      <c r="B1615" s="561"/>
      <c r="C1615" s="205"/>
      <c r="D1615" s="78" t="s">
        <v>2761</v>
      </c>
      <c r="E1615" s="353">
        <v>1000</v>
      </c>
      <c r="F1615" s="352">
        <f t="shared" si="50"/>
        <v>600</v>
      </c>
      <c r="G1615" s="352">
        <f t="shared" si="51"/>
        <v>500</v>
      </c>
    </row>
    <row r="1616" spans="1:7" s="308" customFormat="1" x14ac:dyDescent="0.2">
      <c r="A1616" s="561"/>
      <c r="B1616" s="561"/>
      <c r="C1616" s="205"/>
      <c r="D1616" s="332" t="s">
        <v>2762</v>
      </c>
      <c r="E1616" s="353">
        <v>1000</v>
      </c>
      <c r="F1616" s="352">
        <f t="shared" si="50"/>
        <v>600</v>
      </c>
      <c r="G1616" s="352">
        <f t="shared" si="51"/>
        <v>500</v>
      </c>
    </row>
    <row r="1617" spans="1:7" s="308" customFormat="1" ht="13.5" x14ac:dyDescent="0.2">
      <c r="A1617" s="561"/>
      <c r="B1617" s="561"/>
      <c r="C1617" s="205"/>
      <c r="D1617" s="329" t="s">
        <v>8740</v>
      </c>
      <c r="E1617" s="353"/>
      <c r="F1617" s="352">
        <f t="shared" si="50"/>
        <v>0</v>
      </c>
      <c r="G1617" s="352">
        <f t="shared" si="51"/>
        <v>0</v>
      </c>
    </row>
    <row r="1618" spans="1:7" s="308" customFormat="1" ht="13.5" x14ac:dyDescent="0.2">
      <c r="A1618" s="562"/>
      <c r="B1618" s="562"/>
      <c r="C1618" s="205"/>
      <c r="D1618" s="329" t="s">
        <v>8741</v>
      </c>
      <c r="E1618" s="353"/>
      <c r="F1618" s="352">
        <f t="shared" si="50"/>
        <v>0</v>
      </c>
      <c r="G1618" s="352">
        <f t="shared" si="51"/>
        <v>0</v>
      </c>
    </row>
    <row r="1619" spans="1:7" s="308" customFormat="1" x14ac:dyDescent="0.2">
      <c r="A1619" s="560" t="s">
        <v>166</v>
      </c>
      <c r="B1619" s="560" t="s">
        <v>166</v>
      </c>
      <c r="C1619" s="205"/>
      <c r="D1619" s="75" t="s">
        <v>2763</v>
      </c>
      <c r="E1619" s="353">
        <v>0</v>
      </c>
      <c r="F1619" s="352">
        <f t="shared" si="50"/>
        <v>0</v>
      </c>
      <c r="G1619" s="352">
        <f t="shared" si="51"/>
        <v>0</v>
      </c>
    </row>
    <row r="1620" spans="1:7" s="308" customFormat="1" ht="25.5" x14ac:dyDescent="0.2">
      <c r="A1620" s="561"/>
      <c r="B1620" s="561"/>
      <c r="C1620" s="205"/>
      <c r="D1620" s="78" t="s">
        <v>2764</v>
      </c>
      <c r="E1620" s="353">
        <v>1200</v>
      </c>
      <c r="F1620" s="352">
        <f t="shared" si="50"/>
        <v>720</v>
      </c>
      <c r="G1620" s="352">
        <f t="shared" si="51"/>
        <v>600</v>
      </c>
    </row>
    <row r="1621" spans="1:7" s="308" customFormat="1" x14ac:dyDescent="0.2">
      <c r="A1621" s="561"/>
      <c r="B1621" s="561"/>
      <c r="C1621" s="205"/>
      <c r="D1621" s="78" t="s">
        <v>2765</v>
      </c>
      <c r="E1621" s="353">
        <v>1000</v>
      </c>
      <c r="F1621" s="352">
        <f t="shared" si="50"/>
        <v>600</v>
      </c>
      <c r="G1621" s="352">
        <f t="shared" si="51"/>
        <v>500</v>
      </c>
    </row>
    <row r="1622" spans="1:7" s="308" customFormat="1" x14ac:dyDescent="0.2">
      <c r="A1622" s="561"/>
      <c r="B1622" s="561"/>
      <c r="C1622" s="205"/>
      <c r="D1622" s="78" t="s">
        <v>2766</v>
      </c>
      <c r="E1622" s="353">
        <v>1000</v>
      </c>
      <c r="F1622" s="352">
        <f t="shared" si="50"/>
        <v>600</v>
      </c>
      <c r="G1622" s="352">
        <f t="shared" si="51"/>
        <v>500</v>
      </c>
    </row>
    <row r="1623" spans="1:7" s="308" customFormat="1" ht="27" x14ac:dyDescent="0.2">
      <c r="A1623" s="561"/>
      <c r="B1623" s="561"/>
      <c r="C1623" s="205"/>
      <c r="D1623" s="78" t="s">
        <v>8742</v>
      </c>
      <c r="E1623" s="353"/>
      <c r="F1623" s="352">
        <f t="shared" si="50"/>
        <v>0</v>
      </c>
      <c r="G1623" s="352">
        <f t="shared" si="51"/>
        <v>0</v>
      </c>
    </row>
    <row r="1624" spans="1:7" s="308" customFormat="1" x14ac:dyDescent="0.2">
      <c r="A1624" s="561"/>
      <c r="B1624" s="561"/>
      <c r="C1624" s="205"/>
      <c r="D1624" s="78" t="s">
        <v>2767</v>
      </c>
      <c r="E1624" s="353">
        <v>1000</v>
      </c>
      <c r="F1624" s="352">
        <f t="shared" si="50"/>
        <v>600</v>
      </c>
      <c r="G1624" s="352">
        <f t="shared" si="51"/>
        <v>500</v>
      </c>
    </row>
    <row r="1625" spans="1:7" s="308" customFormat="1" x14ac:dyDescent="0.2">
      <c r="A1625" s="561"/>
      <c r="B1625" s="561"/>
      <c r="C1625" s="205"/>
      <c r="D1625" s="78" t="s">
        <v>2768</v>
      </c>
      <c r="E1625" s="353">
        <v>1000</v>
      </c>
      <c r="F1625" s="352">
        <f t="shared" si="50"/>
        <v>600</v>
      </c>
      <c r="G1625" s="352">
        <f t="shared" si="51"/>
        <v>500</v>
      </c>
    </row>
    <row r="1626" spans="1:7" s="308" customFormat="1" x14ac:dyDescent="0.2">
      <c r="A1626" s="561"/>
      <c r="B1626" s="561"/>
      <c r="C1626" s="205"/>
      <c r="D1626" s="78" t="s">
        <v>8201</v>
      </c>
      <c r="E1626" s="353">
        <v>1100</v>
      </c>
      <c r="F1626" s="352">
        <f t="shared" si="50"/>
        <v>660</v>
      </c>
      <c r="G1626" s="352">
        <f t="shared" si="51"/>
        <v>550</v>
      </c>
    </row>
    <row r="1627" spans="1:7" s="308" customFormat="1" x14ac:dyDescent="0.2">
      <c r="A1627" s="561"/>
      <c r="B1627" s="561"/>
      <c r="C1627" s="205"/>
      <c r="D1627" s="78" t="s">
        <v>2769</v>
      </c>
      <c r="E1627" s="353">
        <v>1000</v>
      </c>
      <c r="F1627" s="352">
        <f t="shared" si="50"/>
        <v>600</v>
      </c>
      <c r="G1627" s="352">
        <f t="shared" si="51"/>
        <v>500</v>
      </c>
    </row>
    <row r="1628" spans="1:7" s="308" customFormat="1" x14ac:dyDescent="0.2">
      <c r="A1628" s="561"/>
      <c r="B1628" s="561"/>
      <c r="C1628" s="205"/>
      <c r="D1628" s="333" t="s">
        <v>2770</v>
      </c>
      <c r="E1628" s="353">
        <v>1000</v>
      </c>
      <c r="F1628" s="352">
        <f t="shared" si="50"/>
        <v>600</v>
      </c>
      <c r="G1628" s="352">
        <f t="shared" si="51"/>
        <v>500</v>
      </c>
    </row>
    <row r="1629" spans="1:7" s="308" customFormat="1" x14ac:dyDescent="0.2">
      <c r="A1629" s="561"/>
      <c r="B1629" s="561"/>
      <c r="C1629" s="205"/>
      <c r="D1629" s="329" t="s">
        <v>8202</v>
      </c>
      <c r="E1629" s="353"/>
      <c r="F1629" s="352">
        <f t="shared" si="50"/>
        <v>0</v>
      </c>
      <c r="G1629" s="352">
        <f t="shared" si="51"/>
        <v>0</v>
      </c>
    </row>
    <row r="1630" spans="1:7" s="308" customFormat="1" ht="25.5" x14ac:dyDescent="0.2">
      <c r="A1630" s="561"/>
      <c r="B1630" s="561"/>
      <c r="C1630" s="205"/>
      <c r="D1630" s="329" t="s">
        <v>2771</v>
      </c>
      <c r="E1630" s="353">
        <v>1000</v>
      </c>
      <c r="F1630" s="352">
        <f t="shared" si="50"/>
        <v>600</v>
      </c>
      <c r="G1630" s="352">
        <f t="shared" si="51"/>
        <v>500</v>
      </c>
    </row>
    <row r="1631" spans="1:7" s="308" customFormat="1" x14ac:dyDescent="0.2">
      <c r="A1631" s="562"/>
      <c r="B1631" s="562"/>
      <c r="C1631" s="205"/>
      <c r="D1631" s="329" t="s">
        <v>2772</v>
      </c>
      <c r="E1631" s="353">
        <v>1000</v>
      </c>
      <c r="F1631" s="352">
        <f t="shared" si="50"/>
        <v>600</v>
      </c>
      <c r="G1631" s="352">
        <f t="shared" si="51"/>
        <v>500</v>
      </c>
    </row>
    <row r="1632" spans="1:7" s="308" customFormat="1" x14ac:dyDescent="0.2">
      <c r="A1632" s="560" t="s">
        <v>167</v>
      </c>
      <c r="B1632" s="560" t="s">
        <v>167</v>
      </c>
      <c r="C1632" s="205"/>
      <c r="D1632" s="75" t="s">
        <v>2773</v>
      </c>
      <c r="E1632" s="353">
        <v>0</v>
      </c>
      <c r="F1632" s="352">
        <f t="shared" si="50"/>
        <v>0</v>
      </c>
      <c r="G1632" s="352">
        <f t="shared" si="51"/>
        <v>0</v>
      </c>
    </row>
    <row r="1633" spans="1:7" s="308" customFormat="1" x14ac:dyDescent="0.2">
      <c r="A1633" s="561"/>
      <c r="B1633" s="561"/>
      <c r="C1633" s="205"/>
      <c r="D1633" s="78" t="s">
        <v>2774</v>
      </c>
      <c r="E1633" s="353">
        <v>1000</v>
      </c>
      <c r="F1633" s="352">
        <f t="shared" si="50"/>
        <v>600</v>
      </c>
      <c r="G1633" s="352">
        <f t="shared" si="51"/>
        <v>500</v>
      </c>
    </row>
    <row r="1634" spans="1:7" s="308" customFormat="1" x14ac:dyDescent="0.2">
      <c r="A1634" s="561"/>
      <c r="B1634" s="561"/>
      <c r="C1634" s="205"/>
      <c r="D1634" s="78" t="s">
        <v>8203</v>
      </c>
      <c r="E1634" s="353">
        <v>1000</v>
      </c>
      <c r="F1634" s="352">
        <f t="shared" si="50"/>
        <v>600</v>
      </c>
      <c r="G1634" s="352">
        <f t="shared" si="51"/>
        <v>500</v>
      </c>
    </row>
    <row r="1635" spans="1:7" s="308" customFormat="1" x14ac:dyDescent="0.2">
      <c r="A1635" s="561"/>
      <c r="B1635" s="561"/>
      <c r="C1635" s="205"/>
      <c r="D1635" s="78" t="s">
        <v>2775</v>
      </c>
      <c r="E1635" s="353">
        <v>1000</v>
      </c>
      <c r="F1635" s="352">
        <f t="shared" si="50"/>
        <v>600</v>
      </c>
      <c r="G1635" s="352">
        <f t="shared" si="51"/>
        <v>500</v>
      </c>
    </row>
    <row r="1636" spans="1:7" s="308" customFormat="1" x14ac:dyDescent="0.2">
      <c r="A1636" s="561"/>
      <c r="B1636" s="561"/>
      <c r="C1636" s="205"/>
      <c r="D1636" s="78" t="s">
        <v>2776</v>
      </c>
      <c r="E1636" s="353">
        <v>1400</v>
      </c>
      <c r="F1636" s="352">
        <f t="shared" si="50"/>
        <v>840</v>
      </c>
      <c r="G1636" s="352">
        <f t="shared" si="51"/>
        <v>700</v>
      </c>
    </row>
    <row r="1637" spans="1:7" s="308" customFormat="1" x14ac:dyDescent="0.2">
      <c r="A1637" s="561"/>
      <c r="B1637" s="561"/>
      <c r="C1637" s="205"/>
      <c r="D1637" s="78" t="s">
        <v>2777</v>
      </c>
      <c r="E1637" s="353">
        <v>1400</v>
      </c>
      <c r="F1637" s="352">
        <f t="shared" si="50"/>
        <v>840</v>
      </c>
      <c r="G1637" s="352">
        <f t="shared" si="51"/>
        <v>700</v>
      </c>
    </row>
    <row r="1638" spans="1:7" s="308" customFormat="1" x14ac:dyDescent="0.2">
      <c r="A1638" s="561"/>
      <c r="B1638" s="561"/>
      <c r="C1638" s="205"/>
      <c r="D1638" s="78" t="s">
        <v>2778</v>
      </c>
      <c r="E1638" s="353">
        <v>1400</v>
      </c>
      <c r="F1638" s="352">
        <f t="shared" si="50"/>
        <v>840</v>
      </c>
      <c r="G1638" s="352">
        <f t="shared" si="51"/>
        <v>700</v>
      </c>
    </row>
    <row r="1639" spans="1:7" s="308" customFormat="1" x14ac:dyDescent="0.2">
      <c r="A1639" s="561"/>
      <c r="B1639" s="561"/>
      <c r="C1639" s="205"/>
      <c r="D1639" s="78" t="s">
        <v>2779</v>
      </c>
      <c r="E1639" s="353">
        <v>1400</v>
      </c>
      <c r="F1639" s="352">
        <f t="shared" si="50"/>
        <v>840</v>
      </c>
      <c r="G1639" s="352">
        <f t="shared" si="51"/>
        <v>700</v>
      </c>
    </row>
    <row r="1640" spans="1:7" s="308" customFormat="1" ht="26.25" x14ac:dyDescent="0.2">
      <c r="A1640" s="561"/>
      <c r="B1640" s="561"/>
      <c r="C1640" s="205"/>
      <c r="D1640" s="78" t="s">
        <v>8743</v>
      </c>
      <c r="E1640" s="353"/>
      <c r="F1640" s="352">
        <f t="shared" si="50"/>
        <v>0</v>
      </c>
      <c r="G1640" s="352">
        <f t="shared" si="51"/>
        <v>0</v>
      </c>
    </row>
    <row r="1641" spans="1:7" s="308" customFormat="1" x14ac:dyDescent="0.2">
      <c r="A1641" s="561"/>
      <c r="B1641" s="561"/>
      <c r="C1641" s="205"/>
      <c r="D1641" s="78" t="s">
        <v>2780</v>
      </c>
      <c r="E1641" s="353">
        <v>1000</v>
      </c>
      <c r="F1641" s="352">
        <f t="shared" si="50"/>
        <v>600</v>
      </c>
      <c r="G1641" s="352">
        <f t="shared" si="51"/>
        <v>500</v>
      </c>
    </row>
    <row r="1642" spans="1:7" s="308" customFormat="1" x14ac:dyDescent="0.2">
      <c r="A1642" s="561"/>
      <c r="B1642" s="561"/>
      <c r="C1642" s="205"/>
      <c r="D1642" s="78" t="s">
        <v>2781</v>
      </c>
      <c r="E1642" s="353">
        <v>1000</v>
      </c>
      <c r="F1642" s="352">
        <f t="shared" si="50"/>
        <v>600</v>
      </c>
      <c r="G1642" s="352">
        <f t="shared" si="51"/>
        <v>500</v>
      </c>
    </row>
    <row r="1643" spans="1:7" s="308" customFormat="1" x14ac:dyDescent="0.2">
      <c r="A1643" s="561"/>
      <c r="B1643" s="561"/>
      <c r="C1643" s="205"/>
      <c r="D1643" s="78" t="s">
        <v>8204</v>
      </c>
      <c r="E1643" s="353">
        <v>1000</v>
      </c>
      <c r="F1643" s="352">
        <f t="shared" si="50"/>
        <v>600</v>
      </c>
      <c r="G1643" s="352">
        <f t="shared" si="51"/>
        <v>500</v>
      </c>
    </row>
    <row r="1644" spans="1:7" s="308" customFormat="1" ht="26.25" x14ac:dyDescent="0.2">
      <c r="A1644" s="561"/>
      <c r="B1644" s="561"/>
      <c r="C1644" s="205"/>
      <c r="D1644" s="328" t="s">
        <v>8744</v>
      </c>
      <c r="E1644" s="353"/>
      <c r="F1644" s="352">
        <f t="shared" si="50"/>
        <v>0</v>
      </c>
      <c r="G1644" s="352">
        <f t="shared" si="51"/>
        <v>0</v>
      </c>
    </row>
    <row r="1645" spans="1:7" s="308" customFormat="1" ht="13.5" x14ac:dyDescent="0.2">
      <c r="A1645" s="561"/>
      <c r="B1645" s="561"/>
      <c r="C1645" s="205"/>
      <c r="D1645" s="333" t="s">
        <v>8745</v>
      </c>
      <c r="E1645" s="353"/>
      <c r="F1645" s="352">
        <f t="shared" si="50"/>
        <v>0</v>
      </c>
      <c r="G1645" s="352">
        <f t="shared" si="51"/>
        <v>0</v>
      </c>
    </row>
    <row r="1646" spans="1:7" s="308" customFormat="1" ht="13.5" x14ac:dyDescent="0.2">
      <c r="A1646" s="561"/>
      <c r="B1646" s="561"/>
      <c r="C1646" s="205"/>
      <c r="D1646" s="333" t="s">
        <v>8746</v>
      </c>
      <c r="E1646" s="353"/>
      <c r="F1646" s="352">
        <f t="shared" si="50"/>
        <v>0</v>
      </c>
      <c r="G1646" s="352">
        <f t="shared" si="51"/>
        <v>0</v>
      </c>
    </row>
    <row r="1647" spans="1:7" s="308" customFormat="1" x14ac:dyDescent="0.2">
      <c r="A1647" s="562"/>
      <c r="B1647" s="562"/>
      <c r="C1647" s="205"/>
      <c r="D1647" s="333" t="s">
        <v>2782</v>
      </c>
      <c r="E1647" s="353">
        <v>1000</v>
      </c>
      <c r="F1647" s="352">
        <f t="shared" si="50"/>
        <v>600</v>
      </c>
      <c r="G1647" s="352">
        <f t="shared" si="51"/>
        <v>500</v>
      </c>
    </row>
    <row r="1648" spans="1:7" s="308" customFormat="1" x14ac:dyDescent="0.2">
      <c r="A1648" s="560" t="s">
        <v>168</v>
      </c>
      <c r="B1648" s="560" t="s">
        <v>168</v>
      </c>
      <c r="C1648" s="205"/>
      <c r="D1648" s="334" t="s">
        <v>2783</v>
      </c>
      <c r="E1648" s="353">
        <v>0</v>
      </c>
      <c r="F1648" s="352">
        <f t="shared" si="50"/>
        <v>0</v>
      </c>
      <c r="G1648" s="352">
        <f t="shared" si="51"/>
        <v>0</v>
      </c>
    </row>
    <row r="1649" spans="1:7" s="308" customFormat="1" x14ac:dyDescent="0.2">
      <c r="A1649" s="561"/>
      <c r="B1649" s="561"/>
      <c r="C1649" s="205"/>
      <c r="D1649" s="328" t="s">
        <v>2784</v>
      </c>
      <c r="E1649" s="353">
        <v>1000</v>
      </c>
      <c r="F1649" s="352">
        <f t="shared" si="50"/>
        <v>600</v>
      </c>
      <c r="G1649" s="352">
        <f t="shared" si="51"/>
        <v>500</v>
      </c>
    </row>
    <row r="1650" spans="1:7" s="308" customFormat="1" x14ac:dyDescent="0.2">
      <c r="A1650" s="561"/>
      <c r="B1650" s="561"/>
      <c r="C1650" s="205"/>
      <c r="D1650" s="328" t="s">
        <v>8205</v>
      </c>
      <c r="E1650" s="353">
        <v>1000</v>
      </c>
      <c r="F1650" s="352">
        <f t="shared" si="50"/>
        <v>600</v>
      </c>
      <c r="G1650" s="352">
        <f t="shared" si="51"/>
        <v>500</v>
      </c>
    </row>
    <row r="1651" spans="1:7" s="308" customFormat="1" ht="13.5" x14ac:dyDescent="0.2">
      <c r="A1651" s="561"/>
      <c r="B1651" s="561"/>
      <c r="C1651" s="205"/>
      <c r="D1651" s="328" t="s">
        <v>8747</v>
      </c>
      <c r="E1651" s="353"/>
      <c r="F1651" s="352">
        <f t="shared" si="50"/>
        <v>0</v>
      </c>
      <c r="G1651" s="352">
        <f t="shared" si="51"/>
        <v>0</v>
      </c>
    </row>
    <row r="1652" spans="1:7" s="308" customFormat="1" ht="25.5" x14ac:dyDescent="0.2">
      <c r="A1652" s="561"/>
      <c r="B1652" s="561"/>
      <c r="C1652" s="205"/>
      <c r="D1652" s="328" t="s">
        <v>2785</v>
      </c>
      <c r="E1652" s="353">
        <v>1000</v>
      </c>
      <c r="F1652" s="352">
        <f t="shared" si="50"/>
        <v>600</v>
      </c>
      <c r="G1652" s="352">
        <f t="shared" si="51"/>
        <v>500</v>
      </c>
    </row>
    <row r="1653" spans="1:7" s="308" customFormat="1" ht="26.25" x14ac:dyDescent="0.2">
      <c r="A1653" s="561"/>
      <c r="B1653" s="561"/>
      <c r="C1653" s="205"/>
      <c r="D1653" s="328" t="s">
        <v>8748</v>
      </c>
      <c r="E1653" s="353"/>
      <c r="F1653" s="352">
        <f t="shared" si="50"/>
        <v>0</v>
      </c>
      <c r="G1653" s="352">
        <f t="shared" si="51"/>
        <v>0</v>
      </c>
    </row>
    <row r="1654" spans="1:7" s="308" customFormat="1" x14ac:dyDescent="0.2">
      <c r="A1654" s="561"/>
      <c r="B1654" s="561"/>
      <c r="C1654" s="205"/>
      <c r="D1654" s="328" t="s">
        <v>2786</v>
      </c>
      <c r="E1654" s="353">
        <v>1000</v>
      </c>
      <c r="F1654" s="352">
        <f t="shared" si="50"/>
        <v>600</v>
      </c>
      <c r="G1654" s="352">
        <f t="shared" si="51"/>
        <v>500</v>
      </c>
    </row>
    <row r="1655" spans="1:7" s="308" customFormat="1" x14ac:dyDescent="0.2">
      <c r="A1655" s="561"/>
      <c r="B1655" s="561"/>
      <c r="C1655" s="205"/>
      <c r="D1655" s="328" t="s">
        <v>2787</v>
      </c>
      <c r="E1655" s="353">
        <v>1000</v>
      </c>
      <c r="F1655" s="352">
        <f t="shared" si="50"/>
        <v>600</v>
      </c>
      <c r="G1655" s="352">
        <f t="shared" si="51"/>
        <v>500</v>
      </c>
    </row>
    <row r="1656" spans="1:7" s="308" customFormat="1" x14ac:dyDescent="0.2">
      <c r="A1656" s="561"/>
      <c r="B1656" s="561"/>
      <c r="C1656" s="205"/>
      <c r="D1656" s="328" t="s">
        <v>2788</v>
      </c>
      <c r="E1656" s="353">
        <v>1000</v>
      </c>
      <c r="F1656" s="352">
        <f t="shared" si="50"/>
        <v>600</v>
      </c>
      <c r="G1656" s="352">
        <f t="shared" si="51"/>
        <v>500</v>
      </c>
    </row>
    <row r="1657" spans="1:7" s="308" customFormat="1" x14ac:dyDescent="0.2">
      <c r="A1657" s="561"/>
      <c r="B1657" s="561"/>
      <c r="C1657" s="205"/>
      <c r="D1657" s="329" t="s">
        <v>2789</v>
      </c>
      <c r="E1657" s="353">
        <v>1000</v>
      </c>
      <c r="F1657" s="352">
        <f t="shared" si="50"/>
        <v>600</v>
      </c>
      <c r="G1657" s="352">
        <f t="shared" si="51"/>
        <v>500</v>
      </c>
    </row>
    <row r="1658" spans="1:7" s="308" customFormat="1" x14ac:dyDescent="0.2">
      <c r="A1658" s="561"/>
      <c r="B1658" s="561"/>
      <c r="C1658" s="205"/>
      <c r="D1658" s="333" t="s">
        <v>2790</v>
      </c>
      <c r="E1658" s="353">
        <v>1100</v>
      </c>
      <c r="F1658" s="352">
        <f t="shared" si="50"/>
        <v>660</v>
      </c>
      <c r="G1658" s="352">
        <f t="shared" si="51"/>
        <v>550</v>
      </c>
    </row>
    <row r="1659" spans="1:7" s="308" customFormat="1" x14ac:dyDescent="0.2">
      <c r="A1659" s="561"/>
      <c r="B1659" s="561"/>
      <c r="C1659" s="205"/>
      <c r="D1659" s="329" t="s">
        <v>8206</v>
      </c>
      <c r="E1659" s="353">
        <v>1000</v>
      </c>
      <c r="F1659" s="352">
        <f t="shared" si="50"/>
        <v>600</v>
      </c>
      <c r="G1659" s="352">
        <f t="shared" si="51"/>
        <v>500</v>
      </c>
    </row>
    <row r="1660" spans="1:7" s="308" customFormat="1" x14ac:dyDescent="0.2">
      <c r="A1660" s="561"/>
      <c r="B1660" s="561"/>
      <c r="C1660" s="205"/>
      <c r="D1660" s="329" t="s">
        <v>8207</v>
      </c>
      <c r="E1660" s="353">
        <v>1000</v>
      </c>
      <c r="F1660" s="352">
        <f t="shared" si="50"/>
        <v>600</v>
      </c>
      <c r="G1660" s="352">
        <f t="shared" si="51"/>
        <v>500</v>
      </c>
    </row>
    <row r="1661" spans="1:7" s="308" customFormat="1" x14ac:dyDescent="0.2">
      <c r="A1661" s="562"/>
      <c r="B1661" s="562"/>
      <c r="C1661" s="205"/>
      <c r="D1661" s="329" t="s">
        <v>8208</v>
      </c>
      <c r="E1661" s="353">
        <v>1000</v>
      </c>
      <c r="F1661" s="352">
        <f t="shared" si="50"/>
        <v>600</v>
      </c>
      <c r="G1661" s="352">
        <f t="shared" si="51"/>
        <v>500</v>
      </c>
    </row>
    <row r="1662" spans="1:7" s="308" customFormat="1" x14ac:dyDescent="0.2">
      <c r="A1662" s="560" t="s">
        <v>1241</v>
      </c>
      <c r="B1662" s="560" t="s">
        <v>1241</v>
      </c>
      <c r="C1662" s="205"/>
      <c r="D1662" s="145" t="s">
        <v>2138</v>
      </c>
      <c r="E1662" s="353">
        <v>0</v>
      </c>
      <c r="F1662" s="352">
        <f t="shared" si="50"/>
        <v>0</v>
      </c>
      <c r="G1662" s="352">
        <f t="shared" si="51"/>
        <v>0</v>
      </c>
    </row>
    <row r="1663" spans="1:7" s="308" customFormat="1" x14ac:dyDescent="0.2">
      <c r="A1663" s="561"/>
      <c r="B1663" s="561"/>
      <c r="C1663" s="205"/>
      <c r="D1663" s="78" t="s">
        <v>2791</v>
      </c>
      <c r="E1663" s="353">
        <v>1200</v>
      </c>
      <c r="F1663" s="352">
        <f t="shared" si="50"/>
        <v>720</v>
      </c>
      <c r="G1663" s="352">
        <f t="shared" si="51"/>
        <v>600</v>
      </c>
    </row>
    <row r="1664" spans="1:7" s="308" customFormat="1" x14ac:dyDescent="0.2">
      <c r="A1664" s="561"/>
      <c r="B1664" s="561"/>
      <c r="C1664" s="205"/>
      <c r="D1664" s="78" t="s">
        <v>2792</v>
      </c>
      <c r="E1664" s="353">
        <v>900</v>
      </c>
      <c r="F1664" s="352">
        <f t="shared" si="50"/>
        <v>540</v>
      </c>
      <c r="G1664" s="352">
        <f t="shared" si="51"/>
        <v>450</v>
      </c>
    </row>
    <row r="1665" spans="1:7" s="308" customFormat="1" x14ac:dyDescent="0.2">
      <c r="A1665" s="562"/>
      <c r="B1665" s="562"/>
      <c r="C1665" s="205"/>
      <c r="D1665" s="78" t="s">
        <v>2214</v>
      </c>
      <c r="E1665" s="353">
        <v>700</v>
      </c>
      <c r="F1665" s="352">
        <f t="shared" si="50"/>
        <v>420</v>
      </c>
      <c r="G1665" s="352">
        <f t="shared" si="51"/>
        <v>350</v>
      </c>
    </row>
    <row r="1666" spans="1:7" s="308" customFormat="1" x14ac:dyDescent="0.2">
      <c r="A1666" s="560" t="s">
        <v>1242</v>
      </c>
      <c r="B1666" s="560" t="s">
        <v>1242</v>
      </c>
      <c r="C1666" s="205"/>
      <c r="D1666" s="145" t="s">
        <v>2146</v>
      </c>
      <c r="E1666" s="353">
        <v>0</v>
      </c>
      <c r="F1666" s="352">
        <f t="shared" si="50"/>
        <v>0</v>
      </c>
      <c r="G1666" s="352">
        <f t="shared" si="51"/>
        <v>0</v>
      </c>
    </row>
    <row r="1667" spans="1:7" s="308" customFormat="1" x14ac:dyDescent="0.2">
      <c r="A1667" s="561"/>
      <c r="B1667" s="561"/>
      <c r="C1667" s="205"/>
      <c r="D1667" s="78" t="s">
        <v>2791</v>
      </c>
      <c r="E1667" s="353">
        <v>900</v>
      </c>
      <c r="F1667" s="352">
        <f t="shared" si="50"/>
        <v>540</v>
      </c>
      <c r="G1667" s="352">
        <f t="shared" si="51"/>
        <v>450</v>
      </c>
    </row>
    <row r="1668" spans="1:7" s="308" customFormat="1" x14ac:dyDescent="0.2">
      <c r="A1668" s="561"/>
      <c r="B1668" s="561"/>
      <c r="C1668" s="205"/>
      <c r="D1668" s="78" t="s">
        <v>2792</v>
      </c>
      <c r="E1668" s="353">
        <v>700</v>
      </c>
      <c r="F1668" s="352">
        <f t="shared" si="50"/>
        <v>420</v>
      </c>
      <c r="G1668" s="352">
        <f t="shared" si="51"/>
        <v>350</v>
      </c>
    </row>
    <row r="1669" spans="1:7" s="308" customFormat="1" x14ac:dyDescent="0.2">
      <c r="A1669" s="562"/>
      <c r="B1669" s="562"/>
      <c r="C1669" s="205"/>
      <c r="D1669" s="78" t="s">
        <v>2214</v>
      </c>
      <c r="E1669" s="353">
        <v>600</v>
      </c>
      <c r="F1669" s="352">
        <f t="shared" si="50"/>
        <v>360</v>
      </c>
      <c r="G1669" s="352">
        <f t="shared" si="51"/>
        <v>300</v>
      </c>
    </row>
    <row r="1670" spans="1:7" s="308" customFormat="1" x14ac:dyDescent="0.2">
      <c r="A1670" s="16">
        <v>2</v>
      </c>
      <c r="B1670" s="205">
        <v>2</v>
      </c>
      <c r="C1670" s="205"/>
      <c r="D1670" s="75" t="s">
        <v>2793</v>
      </c>
      <c r="E1670" s="353">
        <v>0</v>
      </c>
      <c r="F1670" s="352">
        <f t="shared" si="50"/>
        <v>0</v>
      </c>
      <c r="G1670" s="352">
        <f t="shared" si="51"/>
        <v>0</v>
      </c>
    </row>
    <row r="1671" spans="1:7" s="308" customFormat="1" x14ac:dyDescent="0.2">
      <c r="A1671" s="560" t="s">
        <v>83</v>
      </c>
      <c r="B1671" s="560" t="s">
        <v>83</v>
      </c>
      <c r="C1671" s="205"/>
      <c r="D1671" s="75" t="s">
        <v>2492</v>
      </c>
      <c r="E1671" s="353">
        <v>0</v>
      </c>
      <c r="F1671" s="352">
        <f t="shared" si="50"/>
        <v>0</v>
      </c>
      <c r="G1671" s="352">
        <f t="shared" si="51"/>
        <v>0</v>
      </c>
    </row>
    <row r="1672" spans="1:7" s="308" customFormat="1" x14ac:dyDescent="0.2">
      <c r="A1672" s="562"/>
      <c r="B1672" s="562"/>
      <c r="C1672" s="205"/>
      <c r="D1672" s="78" t="s">
        <v>2794</v>
      </c>
      <c r="E1672" s="353">
        <v>8200</v>
      </c>
      <c r="F1672" s="352">
        <f t="shared" si="50"/>
        <v>4920</v>
      </c>
      <c r="G1672" s="352">
        <f t="shared" si="51"/>
        <v>4100</v>
      </c>
    </row>
    <row r="1673" spans="1:7" s="308" customFormat="1" ht="26.25" x14ac:dyDescent="0.2">
      <c r="A1673" s="560" t="s">
        <v>1297</v>
      </c>
      <c r="B1673" s="560" t="s">
        <v>1297</v>
      </c>
      <c r="C1673" s="205"/>
      <c r="D1673" s="75" t="s">
        <v>8749</v>
      </c>
      <c r="E1673" s="353"/>
      <c r="F1673" s="352">
        <f t="shared" si="50"/>
        <v>0</v>
      </c>
      <c r="G1673" s="352">
        <f t="shared" si="51"/>
        <v>0</v>
      </c>
    </row>
    <row r="1674" spans="1:7" s="308" customFormat="1" x14ac:dyDescent="0.2">
      <c r="A1674" s="561"/>
      <c r="B1674" s="561"/>
      <c r="C1674" s="205"/>
      <c r="D1674" s="75" t="s">
        <v>2795</v>
      </c>
      <c r="E1674" s="353"/>
      <c r="F1674" s="352">
        <f t="shared" si="50"/>
        <v>0</v>
      </c>
      <c r="G1674" s="352">
        <f t="shared" si="51"/>
        <v>0</v>
      </c>
    </row>
    <row r="1675" spans="1:7" s="308" customFormat="1" x14ac:dyDescent="0.2">
      <c r="A1675" s="561"/>
      <c r="B1675" s="561"/>
      <c r="C1675" s="205"/>
      <c r="D1675" s="137" t="s">
        <v>2796</v>
      </c>
      <c r="E1675" s="353">
        <v>6000</v>
      </c>
      <c r="F1675" s="352">
        <f t="shared" si="50"/>
        <v>3600</v>
      </c>
      <c r="G1675" s="352">
        <f t="shared" si="51"/>
        <v>3000</v>
      </c>
    </row>
    <row r="1676" spans="1:7" s="308" customFormat="1" x14ac:dyDescent="0.2">
      <c r="A1676" s="561"/>
      <c r="B1676" s="561"/>
      <c r="C1676" s="205"/>
      <c r="D1676" s="137" t="s">
        <v>2797</v>
      </c>
      <c r="E1676" s="353">
        <v>5800</v>
      </c>
      <c r="F1676" s="352">
        <f t="shared" ref="F1676:F1739" si="52">IFERROR(E1676*0.6,0)</f>
        <v>3480</v>
      </c>
      <c r="G1676" s="352">
        <f t="shared" ref="G1676:G1739" si="53">IFERROR(E1676*0.5,0)</f>
        <v>2900</v>
      </c>
    </row>
    <row r="1677" spans="1:7" s="308" customFormat="1" x14ac:dyDescent="0.2">
      <c r="A1677" s="562"/>
      <c r="B1677" s="562"/>
      <c r="C1677" s="205"/>
      <c r="D1677" s="137" t="s">
        <v>2798</v>
      </c>
      <c r="E1677" s="353">
        <v>4000</v>
      </c>
      <c r="F1677" s="352">
        <f t="shared" si="52"/>
        <v>2400</v>
      </c>
      <c r="G1677" s="352">
        <f t="shared" si="53"/>
        <v>2000</v>
      </c>
    </row>
    <row r="1678" spans="1:7" s="308" customFormat="1" ht="13.5" x14ac:dyDescent="0.2">
      <c r="A1678" s="560" t="s">
        <v>1598</v>
      </c>
      <c r="B1678" s="560" t="s">
        <v>1598</v>
      </c>
      <c r="C1678" s="205"/>
      <c r="D1678" s="145" t="s">
        <v>8750</v>
      </c>
      <c r="E1678" s="353"/>
      <c r="F1678" s="352">
        <f t="shared" si="52"/>
        <v>0</v>
      </c>
      <c r="G1678" s="352">
        <f t="shared" si="53"/>
        <v>0</v>
      </c>
    </row>
    <row r="1679" spans="1:7" s="308" customFormat="1" x14ac:dyDescent="0.2">
      <c r="A1679" s="561"/>
      <c r="B1679" s="561"/>
      <c r="C1679" s="205"/>
      <c r="D1679" s="145" t="s">
        <v>2799</v>
      </c>
      <c r="E1679" s="353"/>
      <c r="F1679" s="352">
        <f t="shared" si="52"/>
        <v>0</v>
      </c>
      <c r="G1679" s="352">
        <f t="shared" si="53"/>
        <v>0</v>
      </c>
    </row>
    <row r="1680" spans="1:7" s="308" customFormat="1" x14ac:dyDescent="0.2">
      <c r="A1680" s="561"/>
      <c r="B1680" s="561"/>
      <c r="C1680" s="205"/>
      <c r="D1680" s="78" t="s">
        <v>2800</v>
      </c>
      <c r="E1680" s="353">
        <v>3300</v>
      </c>
      <c r="F1680" s="352">
        <f t="shared" si="52"/>
        <v>1980</v>
      </c>
      <c r="G1680" s="352">
        <f t="shared" si="53"/>
        <v>1650</v>
      </c>
    </row>
    <row r="1681" spans="1:7" s="308" customFormat="1" x14ac:dyDescent="0.2">
      <c r="A1681" s="561"/>
      <c r="B1681" s="561"/>
      <c r="C1681" s="205"/>
      <c r="D1681" s="78" t="s">
        <v>2801</v>
      </c>
      <c r="E1681" s="353">
        <v>4200</v>
      </c>
      <c r="F1681" s="352">
        <f t="shared" si="52"/>
        <v>2520</v>
      </c>
      <c r="G1681" s="352">
        <f t="shared" si="53"/>
        <v>2100</v>
      </c>
    </row>
    <row r="1682" spans="1:7" s="308" customFormat="1" x14ac:dyDescent="0.2">
      <c r="A1682" s="562"/>
      <c r="B1682" s="562"/>
      <c r="C1682" s="205"/>
      <c r="D1682" s="78" t="s">
        <v>2798</v>
      </c>
      <c r="E1682" s="353">
        <v>3100</v>
      </c>
      <c r="F1682" s="352">
        <f t="shared" si="52"/>
        <v>1860</v>
      </c>
      <c r="G1682" s="352">
        <f t="shared" si="53"/>
        <v>1550</v>
      </c>
    </row>
    <row r="1683" spans="1:7" s="308" customFormat="1" ht="13.5" x14ac:dyDescent="0.2">
      <c r="A1683" s="560" t="s">
        <v>1602</v>
      </c>
      <c r="B1683" s="560" t="s">
        <v>1602</v>
      </c>
      <c r="C1683" s="205"/>
      <c r="D1683" s="75" t="s">
        <v>8751</v>
      </c>
      <c r="E1683" s="353">
        <v>0</v>
      </c>
      <c r="F1683" s="352">
        <f t="shared" si="52"/>
        <v>0</v>
      </c>
      <c r="G1683" s="352">
        <f t="shared" si="53"/>
        <v>0</v>
      </c>
    </row>
    <row r="1684" spans="1:7" s="308" customFormat="1" x14ac:dyDescent="0.2">
      <c r="A1684" s="561"/>
      <c r="B1684" s="561"/>
      <c r="C1684" s="205"/>
      <c r="D1684" s="75" t="s">
        <v>2802</v>
      </c>
      <c r="E1684" s="353">
        <v>0</v>
      </c>
      <c r="F1684" s="352">
        <f t="shared" si="52"/>
        <v>0</v>
      </c>
      <c r="G1684" s="352">
        <f t="shared" si="53"/>
        <v>0</v>
      </c>
    </row>
    <row r="1685" spans="1:7" s="308" customFormat="1" ht="25.5" x14ac:dyDescent="0.2">
      <c r="A1685" s="561"/>
      <c r="B1685" s="561"/>
      <c r="C1685" s="205"/>
      <c r="D1685" s="78" t="s">
        <v>2803</v>
      </c>
      <c r="E1685" s="353">
        <v>3900</v>
      </c>
      <c r="F1685" s="352">
        <f t="shared" si="52"/>
        <v>2340</v>
      </c>
      <c r="G1685" s="352">
        <f t="shared" si="53"/>
        <v>1950</v>
      </c>
    </row>
    <row r="1686" spans="1:7" s="308" customFormat="1" x14ac:dyDescent="0.2">
      <c r="A1686" s="561"/>
      <c r="B1686" s="561"/>
      <c r="C1686" s="205"/>
      <c r="D1686" s="78" t="s">
        <v>2804</v>
      </c>
      <c r="E1686" s="353">
        <v>3600</v>
      </c>
      <c r="F1686" s="352">
        <f t="shared" si="52"/>
        <v>2160</v>
      </c>
      <c r="G1686" s="352">
        <f t="shared" si="53"/>
        <v>1800</v>
      </c>
    </row>
    <row r="1687" spans="1:7" s="308" customFormat="1" x14ac:dyDescent="0.2">
      <c r="A1687" s="562"/>
      <c r="B1687" s="562"/>
      <c r="C1687" s="16"/>
      <c r="D1687" s="78" t="s">
        <v>2798</v>
      </c>
      <c r="E1687" s="353">
        <v>3000</v>
      </c>
      <c r="F1687" s="352">
        <f t="shared" si="52"/>
        <v>1800</v>
      </c>
      <c r="G1687" s="352">
        <f t="shared" si="53"/>
        <v>1500</v>
      </c>
    </row>
    <row r="1688" spans="1:7" s="308" customFormat="1" x14ac:dyDescent="0.2">
      <c r="A1688" s="561" t="s">
        <v>1603</v>
      </c>
      <c r="B1688" s="561" t="s">
        <v>1603</v>
      </c>
      <c r="C1688" s="205"/>
      <c r="D1688" s="145" t="s">
        <v>2805</v>
      </c>
      <c r="E1688" s="353"/>
      <c r="F1688" s="352"/>
      <c r="G1688" s="352"/>
    </row>
    <row r="1689" spans="1:7" s="308" customFormat="1" x14ac:dyDescent="0.2">
      <c r="A1689" s="561"/>
      <c r="B1689" s="561"/>
      <c r="C1689" s="205"/>
      <c r="D1689" s="137" t="s">
        <v>2806</v>
      </c>
      <c r="E1689" s="353">
        <v>1500</v>
      </c>
      <c r="F1689" s="352">
        <f t="shared" si="52"/>
        <v>900</v>
      </c>
      <c r="G1689" s="352">
        <f t="shared" si="53"/>
        <v>750</v>
      </c>
    </row>
    <row r="1690" spans="1:7" s="308" customFormat="1" x14ac:dyDescent="0.2">
      <c r="A1690" s="562"/>
      <c r="B1690" s="562"/>
      <c r="C1690" s="205"/>
      <c r="D1690" s="137" t="s">
        <v>2798</v>
      </c>
      <c r="E1690" s="353">
        <v>1100</v>
      </c>
      <c r="F1690" s="352">
        <f t="shared" si="52"/>
        <v>660</v>
      </c>
      <c r="G1690" s="352">
        <f t="shared" si="53"/>
        <v>550</v>
      </c>
    </row>
    <row r="1691" spans="1:7" s="308" customFormat="1" x14ac:dyDescent="0.2">
      <c r="A1691" s="560" t="s">
        <v>1606</v>
      </c>
      <c r="B1691" s="560" t="s">
        <v>1606</v>
      </c>
      <c r="C1691" s="205"/>
      <c r="D1691" s="75" t="s">
        <v>2807</v>
      </c>
      <c r="E1691" s="353">
        <v>0</v>
      </c>
      <c r="F1691" s="352">
        <f t="shared" si="52"/>
        <v>0</v>
      </c>
      <c r="G1691" s="352">
        <f t="shared" si="53"/>
        <v>0</v>
      </c>
    </row>
    <row r="1692" spans="1:7" s="398" customFormat="1" x14ac:dyDescent="0.2">
      <c r="A1692" s="562"/>
      <c r="B1692" s="562"/>
      <c r="C1692" s="205"/>
      <c r="D1692" s="78" t="s">
        <v>2808</v>
      </c>
      <c r="E1692" s="353">
        <v>3000</v>
      </c>
      <c r="F1692" s="352">
        <f t="shared" si="52"/>
        <v>1800</v>
      </c>
      <c r="G1692" s="352">
        <f t="shared" si="53"/>
        <v>1500</v>
      </c>
    </row>
    <row r="1693" spans="1:7" s="398" customFormat="1" x14ac:dyDescent="0.2">
      <c r="A1693" s="560" t="s">
        <v>1612</v>
      </c>
      <c r="B1693" s="560" t="s">
        <v>1612</v>
      </c>
      <c r="C1693" s="205"/>
      <c r="D1693" s="145" t="s">
        <v>2138</v>
      </c>
      <c r="E1693" s="353">
        <v>0</v>
      </c>
      <c r="F1693" s="352">
        <f t="shared" si="52"/>
        <v>0</v>
      </c>
      <c r="G1693" s="352">
        <f t="shared" si="53"/>
        <v>0</v>
      </c>
    </row>
    <row r="1694" spans="1:7" s="398" customFormat="1" x14ac:dyDescent="0.2">
      <c r="A1694" s="561"/>
      <c r="B1694" s="561"/>
      <c r="C1694" s="205"/>
      <c r="D1694" s="78" t="s">
        <v>2159</v>
      </c>
      <c r="E1694" s="353">
        <v>1000</v>
      </c>
      <c r="F1694" s="352">
        <f t="shared" si="52"/>
        <v>600</v>
      </c>
      <c r="G1694" s="352">
        <f t="shared" si="53"/>
        <v>500</v>
      </c>
    </row>
    <row r="1695" spans="1:7" s="398" customFormat="1" x14ac:dyDescent="0.2">
      <c r="A1695" s="561"/>
      <c r="B1695" s="561"/>
      <c r="C1695" s="205"/>
      <c r="D1695" s="78" t="s">
        <v>2160</v>
      </c>
      <c r="E1695" s="353">
        <v>800</v>
      </c>
      <c r="F1695" s="352">
        <f t="shared" si="52"/>
        <v>480</v>
      </c>
      <c r="G1695" s="352">
        <f t="shared" si="53"/>
        <v>400</v>
      </c>
    </row>
    <row r="1696" spans="1:7" s="398" customFormat="1" x14ac:dyDescent="0.2">
      <c r="A1696" s="562"/>
      <c r="B1696" s="562"/>
      <c r="C1696" s="205"/>
      <c r="D1696" s="78" t="s">
        <v>2214</v>
      </c>
      <c r="E1696" s="353">
        <v>650</v>
      </c>
      <c r="F1696" s="352">
        <f t="shared" si="52"/>
        <v>390</v>
      </c>
      <c r="G1696" s="352">
        <f t="shared" si="53"/>
        <v>325</v>
      </c>
    </row>
    <row r="1697" spans="1:7" s="398" customFormat="1" x14ac:dyDescent="0.2">
      <c r="A1697" s="560" t="s">
        <v>1613</v>
      </c>
      <c r="B1697" s="560" t="s">
        <v>1613</v>
      </c>
      <c r="C1697" s="205"/>
      <c r="D1697" s="145" t="s">
        <v>2146</v>
      </c>
      <c r="E1697" s="353">
        <v>0</v>
      </c>
      <c r="F1697" s="352">
        <f t="shared" si="52"/>
        <v>0</v>
      </c>
      <c r="G1697" s="352">
        <f t="shared" si="53"/>
        <v>0</v>
      </c>
    </row>
    <row r="1698" spans="1:7" s="398" customFormat="1" x14ac:dyDescent="0.2">
      <c r="A1698" s="561"/>
      <c r="B1698" s="561"/>
      <c r="C1698" s="205"/>
      <c r="D1698" s="78" t="s">
        <v>2159</v>
      </c>
      <c r="E1698" s="353">
        <v>800</v>
      </c>
      <c r="F1698" s="352">
        <f t="shared" si="52"/>
        <v>480</v>
      </c>
      <c r="G1698" s="352">
        <f t="shared" si="53"/>
        <v>400</v>
      </c>
    </row>
    <row r="1699" spans="1:7" s="398" customFormat="1" x14ac:dyDescent="0.2">
      <c r="A1699" s="561"/>
      <c r="B1699" s="561"/>
      <c r="C1699" s="205"/>
      <c r="D1699" s="137" t="s">
        <v>2160</v>
      </c>
      <c r="E1699" s="353">
        <v>650</v>
      </c>
      <c r="F1699" s="352">
        <f t="shared" si="52"/>
        <v>390</v>
      </c>
      <c r="G1699" s="352">
        <f t="shared" si="53"/>
        <v>325</v>
      </c>
    </row>
    <row r="1700" spans="1:7" s="398" customFormat="1" x14ac:dyDescent="0.2">
      <c r="A1700" s="562"/>
      <c r="B1700" s="562"/>
      <c r="C1700" s="205"/>
      <c r="D1700" s="137" t="s">
        <v>2142</v>
      </c>
      <c r="E1700" s="353">
        <v>550</v>
      </c>
      <c r="F1700" s="352">
        <f t="shared" si="52"/>
        <v>330</v>
      </c>
      <c r="G1700" s="352">
        <f t="shared" si="53"/>
        <v>275</v>
      </c>
    </row>
    <row r="1701" spans="1:7" s="398" customFormat="1" ht="13.5" x14ac:dyDescent="0.2">
      <c r="A1701" s="205" t="s">
        <v>2191</v>
      </c>
      <c r="B1701" s="205" t="s">
        <v>2191</v>
      </c>
      <c r="C1701" s="205"/>
      <c r="D1701" s="75" t="s">
        <v>8752</v>
      </c>
      <c r="E1701" s="353">
        <v>0</v>
      </c>
      <c r="F1701" s="352">
        <f t="shared" si="52"/>
        <v>0</v>
      </c>
      <c r="G1701" s="352">
        <f t="shared" si="53"/>
        <v>0</v>
      </c>
    </row>
    <row r="1702" spans="1:7" s="398" customFormat="1" x14ac:dyDescent="0.2">
      <c r="A1702" s="16">
        <v>3</v>
      </c>
      <c r="B1702" s="205">
        <v>3</v>
      </c>
      <c r="C1702" s="205">
        <v>1</v>
      </c>
      <c r="D1702" s="75" t="s">
        <v>2809</v>
      </c>
      <c r="E1702" s="353">
        <v>0</v>
      </c>
      <c r="F1702" s="352">
        <f t="shared" si="52"/>
        <v>0</v>
      </c>
      <c r="G1702" s="352">
        <f t="shared" si="53"/>
        <v>0</v>
      </c>
    </row>
    <row r="1703" spans="1:7" s="398" customFormat="1" x14ac:dyDescent="0.2">
      <c r="A1703" s="560" t="s">
        <v>84</v>
      </c>
      <c r="B1703" s="560" t="s">
        <v>84</v>
      </c>
      <c r="C1703" s="205"/>
      <c r="D1703" s="75" t="s">
        <v>2492</v>
      </c>
      <c r="E1703" s="353">
        <v>0</v>
      </c>
      <c r="F1703" s="352">
        <f t="shared" si="52"/>
        <v>0</v>
      </c>
      <c r="G1703" s="352">
        <f t="shared" si="53"/>
        <v>0</v>
      </c>
    </row>
    <row r="1704" spans="1:7" s="398" customFormat="1" x14ac:dyDescent="0.2">
      <c r="A1704" s="562"/>
      <c r="B1704" s="562"/>
      <c r="C1704" s="205"/>
      <c r="D1704" s="78" t="s">
        <v>2810</v>
      </c>
      <c r="E1704" s="353">
        <v>8200</v>
      </c>
      <c r="F1704" s="352">
        <f t="shared" si="52"/>
        <v>4920</v>
      </c>
      <c r="G1704" s="352">
        <f t="shared" si="53"/>
        <v>4100</v>
      </c>
    </row>
    <row r="1705" spans="1:7" s="398" customFormat="1" x14ac:dyDescent="0.2">
      <c r="A1705" s="560" t="s">
        <v>85</v>
      </c>
      <c r="B1705" s="560" t="s">
        <v>85</v>
      </c>
      <c r="C1705" s="205"/>
      <c r="D1705" s="145" t="s">
        <v>8209</v>
      </c>
      <c r="E1705" s="353">
        <v>0</v>
      </c>
      <c r="F1705" s="352">
        <f t="shared" si="52"/>
        <v>0</v>
      </c>
      <c r="G1705" s="352">
        <f t="shared" si="53"/>
        <v>0</v>
      </c>
    </row>
    <row r="1706" spans="1:7" s="398" customFormat="1" x14ac:dyDescent="0.2">
      <c r="A1706" s="561"/>
      <c r="B1706" s="561"/>
      <c r="C1706" s="205"/>
      <c r="D1706" s="145" t="s">
        <v>2811</v>
      </c>
      <c r="E1706" s="353">
        <v>0</v>
      </c>
      <c r="F1706" s="352">
        <f t="shared" si="52"/>
        <v>0</v>
      </c>
      <c r="G1706" s="352">
        <f t="shared" si="53"/>
        <v>0</v>
      </c>
    </row>
    <row r="1707" spans="1:7" s="398" customFormat="1" x14ac:dyDescent="0.2">
      <c r="A1707" s="561"/>
      <c r="B1707" s="561"/>
      <c r="C1707" s="205"/>
      <c r="D1707" s="78" t="s">
        <v>2812</v>
      </c>
      <c r="E1707" s="353">
        <v>2800</v>
      </c>
      <c r="F1707" s="352">
        <f t="shared" si="52"/>
        <v>1680</v>
      </c>
      <c r="G1707" s="352">
        <f t="shared" si="53"/>
        <v>1400</v>
      </c>
    </row>
    <row r="1708" spans="1:7" s="398" customFormat="1" x14ac:dyDescent="0.2">
      <c r="A1708" s="561"/>
      <c r="B1708" s="561"/>
      <c r="C1708" s="205"/>
      <c r="D1708" s="78" t="s">
        <v>2813</v>
      </c>
      <c r="E1708" s="353">
        <v>3500</v>
      </c>
      <c r="F1708" s="352">
        <f t="shared" si="52"/>
        <v>2100</v>
      </c>
      <c r="G1708" s="352">
        <f t="shared" si="53"/>
        <v>1750</v>
      </c>
    </row>
    <row r="1709" spans="1:7" s="398" customFormat="1" x14ac:dyDescent="0.2">
      <c r="A1709" s="561"/>
      <c r="B1709" s="561"/>
      <c r="C1709" s="205"/>
      <c r="D1709" s="78" t="s">
        <v>2814</v>
      </c>
      <c r="E1709" s="353">
        <v>5000</v>
      </c>
      <c r="F1709" s="352">
        <f t="shared" si="52"/>
        <v>3000</v>
      </c>
      <c r="G1709" s="352">
        <f t="shared" si="53"/>
        <v>2500</v>
      </c>
    </row>
    <row r="1710" spans="1:7" s="398" customFormat="1" x14ac:dyDescent="0.2">
      <c r="A1710" s="562"/>
      <c r="B1710" s="562"/>
      <c r="C1710" s="205"/>
      <c r="D1710" s="137" t="s">
        <v>2815</v>
      </c>
      <c r="E1710" s="353">
        <v>3500</v>
      </c>
      <c r="F1710" s="352">
        <f t="shared" si="52"/>
        <v>2100</v>
      </c>
      <c r="G1710" s="352">
        <f t="shared" si="53"/>
        <v>1750</v>
      </c>
    </row>
    <row r="1711" spans="1:7" s="398" customFormat="1" x14ac:dyDescent="0.2">
      <c r="A1711" s="205" t="s">
        <v>1501</v>
      </c>
      <c r="B1711" s="205" t="s">
        <v>1501</v>
      </c>
      <c r="C1711" s="205"/>
      <c r="D1711" s="75" t="s">
        <v>2816</v>
      </c>
      <c r="E1711" s="353">
        <v>1800</v>
      </c>
      <c r="F1711" s="352">
        <f t="shared" si="52"/>
        <v>1080</v>
      </c>
      <c r="G1711" s="352">
        <f t="shared" si="53"/>
        <v>900</v>
      </c>
    </row>
    <row r="1712" spans="1:7" s="398" customFormat="1" ht="13.5" x14ac:dyDescent="0.2">
      <c r="A1712" s="560" t="s">
        <v>1638</v>
      </c>
      <c r="B1712" s="560" t="s">
        <v>1638</v>
      </c>
      <c r="C1712" s="205"/>
      <c r="D1712" s="75" t="s">
        <v>8729</v>
      </c>
      <c r="E1712" s="353">
        <v>0</v>
      </c>
      <c r="F1712" s="352">
        <f t="shared" si="52"/>
        <v>0</v>
      </c>
      <c r="G1712" s="352">
        <f t="shared" si="53"/>
        <v>0</v>
      </c>
    </row>
    <row r="1713" spans="1:7" s="398" customFormat="1" x14ac:dyDescent="0.2">
      <c r="A1713" s="561"/>
      <c r="B1713" s="561"/>
      <c r="C1713" s="205"/>
      <c r="D1713" s="75" t="s">
        <v>2817</v>
      </c>
      <c r="E1713" s="353">
        <v>0</v>
      </c>
      <c r="F1713" s="352">
        <f t="shared" si="52"/>
        <v>0</v>
      </c>
      <c r="G1713" s="352">
        <f t="shared" si="53"/>
        <v>0</v>
      </c>
    </row>
    <row r="1714" spans="1:7" s="398" customFormat="1" x14ac:dyDescent="0.2">
      <c r="A1714" s="561"/>
      <c r="B1714" s="561"/>
      <c r="C1714" s="205"/>
      <c r="D1714" s="137" t="s">
        <v>2818</v>
      </c>
      <c r="E1714" s="353">
        <v>2000</v>
      </c>
      <c r="F1714" s="352">
        <f t="shared" si="52"/>
        <v>1200</v>
      </c>
      <c r="G1714" s="352">
        <f t="shared" si="53"/>
        <v>1000</v>
      </c>
    </row>
    <row r="1715" spans="1:7" s="398" customFormat="1" x14ac:dyDescent="0.2">
      <c r="A1715" s="561"/>
      <c r="B1715" s="561"/>
      <c r="C1715" s="205"/>
      <c r="D1715" s="137" t="s">
        <v>2819</v>
      </c>
      <c r="E1715" s="353">
        <v>2800</v>
      </c>
      <c r="F1715" s="352">
        <f t="shared" si="52"/>
        <v>1680</v>
      </c>
      <c r="G1715" s="352">
        <f t="shared" si="53"/>
        <v>1400</v>
      </c>
    </row>
    <row r="1716" spans="1:7" s="398" customFormat="1" x14ac:dyDescent="0.2">
      <c r="A1716" s="562"/>
      <c r="B1716" s="562"/>
      <c r="C1716" s="205"/>
      <c r="D1716" s="137" t="s">
        <v>2820</v>
      </c>
      <c r="E1716" s="353">
        <v>2100</v>
      </c>
      <c r="F1716" s="352">
        <f t="shared" si="52"/>
        <v>1260</v>
      </c>
      <c r="G1716" s="352">
        <f t="shared" si="53"/>
        <v>1050</v>
      </c>
    </row>
    <row r="1717" spans="1:7" s="398" customFormat="1" ht="13.5" x14ac:dyDescent="0.2">
      <c r="A1717" s="560" t="s">
        <v>2821</v>
      </c>
      <c r="B1717" s="560" t="s">
        <v>2821</v>
      </c>
      <c r="C1717" s="205"/>
      <c r="D1717" s="145" t="s">
        <v>8753</v>
      </c>
      <c r="E1717" s="353">
        <v>0</v>
      </c>
      <c r="F1717" s="352">
        <f t="shared" si="52"/>
        <v>0</v>
      </c>
      <c r="G1717" s="352">
        <f t="shared" si="53"/>
        <v>0</v>
      </c>
    </row>
    <row r="1718" spans="1:7" s="398" customFormat="1" x14ac:dyDescent="0.2">
      <c r="A1718" s="561"/>
      <c r="B1718" s="561"/>
      <c r="C1718" s="205"/>
      <c r="D1718" s="145" t="s">
        <v>2822</v>
      </c>
      <c r="E1718" s="353">
        <v>0</v>
      </c>
      <c r="F1718" s="352">
        <f t="shared" si="52"/>
        <v>0</v>
      </c>
      <c r="G1718" s="352">
        <f t="shared" si="53"/>
        <v>0</v>
      </c>
    </row>
    <row r="1719" spans="1:7" s="398" customFormat="1" x14ac:dyDescent="0.2">
      <c r="A1719" s="561"/>
      <c r="B1719" s="561"/>
      <c r="C1719" s="205"/>
      <c r="D1719" s="137" t="s">
        <v>2823</v>
      </c>
      <c r="E1719" s="353">
        <v>2100</v>
      </c>
      <c r="F1719" s="352">
        <f t="shared" si="52"/>
        <v>1260</v>
      </c>
      <c r="G1719" s="352">
        <f t="shared" si="53"/>
        <v>1050</v>
      </c>
    </row>
    <row r="1720" spans="1:7" s="398" customFormat="1" x14ac:dyDescent="0.2">
      <c r="A1720" s="561"/>
      <c r="B1720" s="561"/>
      <c r="C1720" s="205"/>
      <c r="D1720" s="137" t="s">
        <v>2824</v>
      </c>
      <c r="E1720" s="353">
        <v>3000</v>
      </c>
      <c r="F1720" s="352">
        <f t="shared" si="52"/>
        <v>1800</v>
      </c>
      <c r="G1720" s="352">
        <f t="shared" si="53"/>
        <v>1500</v>
      </c>
    </row>
    <row r="1721" spans="1:7" s="398" customFormat="1" x14ac:dyDescent="0.2">
      <c r="A1721" s="562"/>
      <c r="B1721" s="562"/>
      <c r="C1721" s="205"/>
      <c r="D1721" s="137" t="s">
        <v>2825</v>
      </c>
      <c r="E1721" s="353">
        <v>2100</v>
      </c>
      <c r="F1721" s="352">
        <f t="shared" si="52"/>
        <v>1260</v>
      </c>
      <c r="G1721" s="352">
        <f t="shared" si="53"/>
        <v>1050</v>
      </c>
    </row>
    <row r="1722" spans="1:7" s="398" customFormat="1" ht="38.25" x14ac:dyDescent="0.2">
      <c r="A1722" s="205" t="s">
        <v>2826</v>
      </c>
      <c r="B1722" s="205" t="s">
        <v>2826</v>
      </c>
      <c r="C1722" s="205"/>
      <c r="D1722" s="137" t="s">
        <v>2827</v>
      </c>
      <c r="E1722" s="353">
        <v>1200</v>
      </c>
      <c r="F1722" s="352">
        <f t="shared" si="52"/>
        <v>720</v>
      </c>
      <c r="G1722" s="352">
        <f t="shared" si="53"/>
        <v>600</v>
      </c>
    </row>
    <row r="1723" spans="1:7" s="398" customFormat="1" ht="13.5" x14ac:dyDescent="0.2">
      <c r="A1723" s="560" t="s">
        <v>2828</v>
      </c>
      <c r="B1723" s="560" t="s">
        <v>2828</v>
      </c>
      <c r="C1723" s="205"/>
      <c r="D1723" s="335" t="s">
        <v>8754</v>
      </c>
      <c r="E1723" s="353">
        <v>0</v>
      </c>
      <c r="F1723" s="352">
        <f t="shared" si="52"/>
        <v>0</v>
      </c>
      <c r="G1723" s="352">
        <f t="shared" si="53"/>
        <v>0</v>
      </c>
    </row>
    <row r="1724" spans="1:7" s="398" customFormat="1" x14ac:dyDescent="0.2">
      <c r="A1724" s="561"/>
      <c r="B1724" s="561"/>
      <c r="C1724" s="205"/>
      <c r="D1724" s="336" t="s">
        <v>170</v>
      </c>
      <c r="E1724" s="353">
        <v>0</v>
      </c>
      <c r="F1724" s="352">
        <f t="shared" si="52"/>
        <v>0</v>
      </c>
      <c r="G1724" s="352">
        <f t="shared" si="53"/>
        <v>0</v>
      </c>
    </row>
    <row r="1725" spans="1:7" s="398" customFormat="1" ht="26.25" x14ac:dyDescent="0.2">
      <c r="A1725" s="561"/>
      <c r="B1725" s="561"/>
      <c r="C1725" s="16"/>
      <c r="D1725" s="137" t="s">
        <v>8755</v>
      </c>
      <c r="E1725" s="353">
        <v>0</v>
      </c>
      <c r="F1725" s="352">
        <f t="shared" si="52"/>
        <v>0</v>
      </c>
      <c r="G1725" s="352">
        <f t="shared" si="53"/>
        <v>0</v>
      </c>
    </row>
    <row r="1726" spans="1:7" s="398" customFormat="1" x14ac:dyDescent="0.2">
      <c r="A1726" s="561"/>
      <c r="B1726" s="561"/>
      <c r="C1726" s="16"/>
      <c r="D1726" s="137" t="s">
        <v>2829</v>
      </c>
      <c r="E1726" s="353">
        <v>2500</v>
      </c>
      <c r="F1726" s="352">
        <f t="shared" si="52"/>
        <v>1500</v>
      </c>
      <c r="G1726" s="352">
        <f t="shared" si="53"/>
        <v>1250</v>
      </c>
    </row>
    <row r="1727" spans="1:7" s="398" customFormat="1" ht="13.5" x14ac:dyDescent="0.2">
      <c r="A1727" s="561"/>
      <c r="B1727" s="561"/>
      <c r="C1727" s="205"/>
      <c r="D1727" s="137" t="s">
        <v>8756</v>
      </c>
      <c r="E1727" s="353">
        <v>0</v>
      </c>
      <c r="F1727" s="352">
        <f t="shared" si="52"/>
        <v>0</v>
      </c>
      <c r="G1727" s="352">
        <f t="shared" si="53"/>
        <v>0</v>
      </c>
    </row>
    <row r="1728" spans="1:7" s="398" customFormat="1" x14ac:dyDescent="0.2">
      <c r="A1728" s="561"/>
      <c r="B1728" s="561"/>
      <c r="C1728" s="205"/>
      <c r="D1728" s="137" t="s">
        <v>2830</v>
      </c>
      <c r="E1728" s="353">
        <v>2000</v>
      </c>
      <c r="F1728" s="352">
        <f t="shared" si="52"/>
        <v>1200</v>
      </c>
      <c r="G1728" s="352">
        <f t="shared" si="53"/>
        <v>1000</v>
      </c>
    </row>
    <row r="1729" spans="1:7" s="398" customFormat="1" ht="27" x14ac:dyDescent="0.2">
      <c r="A1729" s="561"/>
      <c r="B1729" s="561"/>
      <c r="C1729" s="205"/>
      <c r="D1729" s="137" t="s">
        <v>8757</v>
      </c>
      <c r="E1729" s="353">
        <v>0</v>
      </c>
      <c r="F1729" s="352">
        <f t="shared" si="52"/>
        <v>0</v>
      </c>
      <c r="G1729" s="352">
        <f t="shared" si="53"/>
        <v>0</v>
      </c>
    </row>
    <row r="1730" spans="1:7" s="398" customFormat="1" x14ac:dyDescent="0.2">
      <c r="A1730" s="562"/>
      <c r="B1730" s="562"/>
      <c r="C1730" s="205"/>
      <c r="D1730" s="137" t="s">
        <v>2831</v>
      </c>
      <c r="E1730" s="353">
        <v>2300</v>
      </c>
      <c r="F1730" s="352">
        <f t="shared" si="52"/>
        <v>1380</v>
      </c>
      <c r="G1730" s="352">
        <f t="shared" si="53"/>
        <v>1150</v>
      </c>
    </row>
    <row r="1731" spans="1:7" s="398" customFormat="1" ht="25.5" x14ac:dyDescent="0.2">
      <c r="A1731" s="560" t="s">
        <v>2832</v>
      </c>
      <c r="B1731" s="560" t="s">
        <v>2832</v>
      </c>
      <c r="C1731" s="205"/>
      <c r="D1731" s="145" t="s">
        <v>2833</v>
      </c>
      <c r="E1731" s="353">
        <v>0</v>
      </c>
      <c r="F1731" s="352">
        <f t="shared" si="52"/>
        <v>0</v>
      </c>
      <c r="G1731" s="352">
        <f t="shared" si="53"/>
        <v>0</v>
      </c>
    </row>
    <row r="1732" spans="1:7" s="398" customFormat="1" x14ac:dyDescent="0.2">
      <c r="A1732" s="561"/>
      <c r="B1732" s="561"/>
      <c r="C1732" s="205"/>
      <c r="D1732" s="137" t="s">
        <v>2834</v>
      </c>
      <c r="E1732" s="353">
        <v>8200</v>
      </c>
      <c r="F1732" s="352">
        <f t="shared" si="52"/>
        <v>4920</v>
      </c>
      <c r="G1732" s="352">
        <f t="shared" si="53"/>
        <v>4100</v>
      </c>
    </row>
    <row r="1733" spans="1:7" s="398" customFormat="1" x14ac:dyDescent="0.2">
      <c r="A1733" s="561"/>
      <c r="B1733" s="561"/>
      <c r="C1733" s="205"/>
      <c r="D1733" s="137" t="s">
        <v>2835</v>
      </c>
      <c r="E1733" s="353">
        <v>3000</v>
      </c>
      <c r="F1733" s="352">
        <f t="shared" si="52"/>
        <v>1800</v>
      </c>
      <c r="G1733" s="352">
        <f t="shared" si="53"/>
        <v>1500</v>
      </c>
    </row>
    <row r="1734" spans="1:7" s="398" customFormat="1" x14ac:dyDescent="0.2">
      <c r="A1734" s="562"/>
      <c r="B1734" s="562"/>
      <c r="C1734" s="205"/>
      <c r="D1734" s="137" t="s">
        <v>2836</v>
      </c>
      <c r="E1734" s="353">
        <v>3000</v>
      </c>
      <c r="F1734" s="352">
        <f t="shared" si="52"/>
        <v>1800</v>
      </c>
      <c r="G1734" s="352">
        <f t="shared" si="53"/>
        <v>1500</v>
      </c>
    </row>
    <row r="1735" spans="1:7" s="398" customFormat="1" x14ac:dyDescent="0.2">
      <c r="A1735" s="560" t="s">
        <v>2837</v>
      </c>
      <c r="B1735" s="560" t="s">
        <v>2837</v>
      </c>
      <c r="C1735" s="205"/>
      <c r="D1735" s="145" t="s">
        <v>2138</v>
      </c>
      <c r="E1735" s="353">
        <v>0</v>
      </c>
      <c r="F1735" s="352">
        <f t="shared" si="52"/>
        <v>0</v>
      </c>
      <c r="G1735" s="352">
        <f t="shared" si="53"/>
        <v>0</v>
      </c>
    </row>
    <row r="1736" spans="1:7" s="398" customFormat="1" x14ac:dyDescent="0.2">
      <c r="A1736" s="561"/>
      <c r="B1736" s="561"/>
      <c r="C1736" s="205"/>
      <c r="D1736" s="137" t="s">
        <v>2838</v>
      </c>
      <c r="E1736" s="353">
        <v>1300</v>
      </c>
      <c r="F1736" s="352">
        <f t="shared" si="52"/>
        <v>780</v>
      </c>
      <c r="G1736" s="352">
        <f t="shared" si="53"/>
        <v>650</v>
      </c>
    </row>
    <row r="1737" spans="1:7" s="398" customFormat="1" x14ac:dyDescent="0.2">
      <c r="A1737" s="561"/>
      <c r="B1737" s="561"/>
      <c r="C1737" s="205"/>
      <c r="D1737" s="137" t="s">
        <v>2792</v>
      </c>
      <c r="E1737" s="353">
        <v>1000</v>
      </c>
      <c r="F1737" s="352">
        <f t="shared" si="52"/>
        <v>600</v>
      </c>
      <c r="G1737" s="352">
        <f t="shared" si="53"/>
        <v>500</v>
      </c>
    </row>
    <row r="1738" spans="1:7" s="398" customFormat="1" x14ac:dyDescent="0.2">
      <c r="A1738" s="562"/>
      <c r="B1738" s="562"/>
      <c r="C1738" s="205"/>
      <c r="D1738" s="137" t="s">
        <v>2142</v>
      </c>
      <c r="E1738" s="353">
        <v>700</v>
      </c>
      <c r="F1738" s="352">
        <f t="shared" si="52"/>
        <v>420</v>
      </c>
      <c r="G1738" s="352">
        <f t="shared" si="53"/>
        <v>350</v>
      </c>
    </row>
    <row r="1739" spans="1:7" s="398" customFormat="1" x14ac:dyDescent="0.2">
      <c r="A1739" s="560" t="s">
        <v>2839</v>
      </c>
      <c r="B1739" s="560" t="s">
        <v>2839</v>
      </c>
      <c r="C1739" s="205"/>
      <c r="D1739" s="145" t="s">
        <v>2146</v>
      </c>
      <c r="E1739" s="353">
        <v>0</v>
      </c>
      <c r="F1739" s="352">
        <f t="shared" si="52"/>
        <v>0</v>
      </c>
      <c r="G1739" s="352">
        <f t="shared" si="53"/>
        <v>0</v>
      </c>
    </row>
    <row r="1740" spans="1:7" s="398" customFormat="1" x14ac:dyDescent="0.2">
      <c r="A1740" s="561"/>
      <c r="B1740" s="561"/>
      <c r="C1740" s="205"/>
      <c r="D1740" s="137" t="s">
        <v>2838</v>
      </c>
      <c r="E1740" s="353">
        <v>950</v>
      </c>
      <c r="F1740" s="352">
        <f t="shared" ref="F1740:F1803" si="54">IFERROR(E1740*0.6,0)</f>
        <v>570</v>
      </c>
      <c r="G1740" s="352">
        <f t="shared" ref="G1740:G1803" si="55">IFERROR(E1740*0.5,0)</f>
        <v>475</v>
      </c>
    </row>
    <row r="1741" spans="1:7" s="398" customFormat="1" x14ac:dyDescent="0.2">
      <c r="A1741" s="561"/>
      <c r="B1741" s="561"/>
      <c r="C1741" s="205"/>
      <c r="D1741" s="137" t="s">
        <v>2792</v>
      </c>
      <c r="E1741" s="353">
        <v>850</v>
      </c>
      <c r="F1741" s="352">
        <f t="shared" si="54"/>
        <v>510</v>
      </c>
      <c r="G1741" s="352">
        <f t="shared" si="55"/>
        <v>425</v>
      </c>
    </row>
    <row r="1742" spans="1:7" s="398" customFormat="1" x14ac:dyDescent="0.2">
      <c r="A1742" s="562"/>
      <c r="B1742" s="562"/>
      <c r="C1742" s="205"/>
      <c r="D1742" s="137" t="s">
        <v>2142</v>
      </c>
      <c r="E1742" s="353">
        <v>600</v>
      </c>
      <c r="F1742" s="352">
        <f t="shared" si="54"/>
        <v>360</v>
      </c>
      <c r="G1742" s="352">
        <f t="shared" si="55"/>
        <v>300</v>
      </c>
    </row>
    <row r="1743" spans="1:7" s="398" customFormat="1" ht="25.5" x14ac:dyDescent="0.2">
      <c r="A1743" s="205" t="s">
        <v>4084</v>
      </c>
      <c r="B1743" s="205"/>
      <c r="C1743" s="560" t="s">
        <v>76</v>
      </c>
      <c r="D1743" s="137" t="s">
        <v>2840</v>
      </c>
      <c r="E1743" s="353">
        <v>0</v>
      </c>
      <c r="F1743" s="352">
        <f t="shared" si="54"/>
        <v>0</v>
      </c>
      <c r="G1743" s="352">
        <f t="shared" si="55"/>
        <v>0</v>
      </c>
    </row>
    <row r="1744" spans="1:7" s="398" customFormat="1" ht="25.5" x14ac:dyDescent="0.2">
      <c r="A1744" s="205" t="s">
        <v>4086</v>
      </c>
      <c r="B1744" s="205"/>
      <c r="C1744" s="561"/>
      <c r="D1744" s="137" t="s">
        <v>8210</v>
      </c>
      <c r="E1744" s="353">
        <v>5000</v>
      </c>
      <c r="F1744" s="352">
        <f t="shared" si="54"/>
        <v>3000</v>
      </c>
      <c r="G1744" s="352">
        <f t="shared" si="55"/>
        <v>2500</v>
      </c>
    </row>
    <row r="1745" spans="1:7" s="398" customFormat="1" ht="25.5" x14ac:dyDescent="0.2">
      <c r="A1745" s="205" t="s">
        <v>4088</v>
      </c>
      <c r="B1745" s="205"/>
      <c r="C1745" s="562"/>
      <c r="D1745" s="137" t="s">
        <v>8211</v>
      </c>
      <c r="E1745" s="353">
        <v>3000</v>
      </c>
      <c r="F1745" s="352">
        <f t="shared" si="54"/>
        <v>1800</v>
      </c>
      <c r="G1745" s="352">
        <f t="shared" si="55"/>
        <v>1500</v>
      </c>
    </row>
    <row r="1746" spans="1:7" s="398" customFormat="1" ht="25.5" x14ac:dyDescent="0.2">
      <c r="A1746" s="205" t="s">
        <v>4090</v>
      </c>
      <c r="B1746" s="205"/>
      <c r="C1746" s="560" t="s">
        <v>79</v>
      </c>
      <c r="D1746" s="137" t="s">
        <v>8212</v>
      </c>
      <c r="E1746" s="353">
        <v>0</v>
      </c>
      <c r="F1746" s="352">
        <f t="shared" si="54"/>
        <v>0</v>
      </c>
      <c r="G1746" s="352">
        <f t="shared" si="55"/>
        <v>0</v>
      </c>
    </row>
    <row r="1747" spans="1:7" s="398" customFormat="1" x14ac:dyDescent="0.2">
      <c r="A1747" s="205" t="s">
        <v>4092</v>
      </c>
      <c r="B1747" s="205"/>
      <c r="C1747" s="561"/>
      <c r="D1747" s="137" t="s">
        <v>2841</v>
      </c>
      <c r="E1747" s="353">
        <v>5000</v>
      </c>
      <c r="F1747" s="352">
        <f t="shared" si="54"/>
        <v>3000</v>
      </c>
      <c r="G1747" s="352">
        <f t="shared" si="55"/>
        <v>2500</v>
      </c>
    </row>
    <row r="1748" spans="1:7" s="398" customFormat="1" x14ac:dyDescent="0.2">
      <c r="A1748" s="205" t="s">
        <v>4094</v>
      </c>
      <c r="B1748" s="205"/>
      <c r="C1748" s="561"/>
      <c r="D1748" s="137" t="s">
        <v>2842</v>
      </c>
      <c r="E1748" s="353">
        <v>5000</v>
      </c>
      <c r="F1748" s="352">
        <f t="shared" si="54"/>
        <v>3000</v>
      </c>
      <c r="G1748" s="352">
        <f t="shared" si="55"/>
        <v>2500</v>
      </c>
    </row>
    <row r="1749" spans="1:7" s="398" customFormat="1" x14ac:dyDescent="0.2">
      <c r="A1749" s="205" t="s">
        <v>4096</v>
      </c>
      <c r="B1749" s="205"/>
      <c r="C1749" s="562"/>
      <c r="D1749" s="137" t="s">
        <v>2843</v>
      </c>
      <c r="E1749" s="353">
        <v>3000</v>
      </c>
      <c r="F1749" s="352">
        <f t="shared" si="54"/>
        <v>1800</v>
      </c>
      <c r="G1749" s="352">
        <f t="shared" si="55"/>
        <v>1500</v>
      </c>
    </row>
    <row r="1750" spans="1:7" s="398" customFormat="1" ht="26.25" x14ac:dyDescent="0.2">
      <c r="A1750" s="205" t="s">
        <v>4098</v>
      </c>
      <c r="B1750" s="205"/>
      <c r="C1750" s="205"/>
      <c r="D1750" s="137" t="s">
        <v>8758</v>
      </c>
      <c r="E1750" s="353">
        <v>2000</v>
      </c>
      <c r="F1750" s="352">
        <f t="shared" si="54"/>
        <v>1200</v>
      </c>
      <c r="G1750" s="352">
        <f t="shared" si="55"/>
        <v>1000</v>
      </c>
    </row>
    <row r="1751" spans="1:7" s="398" customFormat="1" x14ac:dyDescent="0.2">
      <c r="A1751" s="16">
        <v>4</v>
      </c>
      <c r="B1751" s="205">
        <v>4</v>
      </c>
      <c r="C1751" s="205">
        <v>4</v>
      </c>
      <c r="D1751" s="75" t="s">
        <v>2844</v>
      </c>
      <c r="E1751" s="353">
        <v>0</v>
      </c>
      <c r="F1751" s="352">
        <f t="shared" si="54"/>
        <v>0</v>
      </c>
      <c r="G1751" s="352">
        <f t="shared" si="55"/>
        <v>0</v>
      </c>
    </row>
    <row r="1752" spans="1:7" s="398" customFormat="1" x14ac:dyDescent="0.2">
      <c r="A1752" s="560" t="s">
        <v>86</v>
      </c>
      <c r="B1752" s="560" t="s">
        <v>86</v>
      </c>
      <c r="C1752" s="205"/>
      <c r="D1752" s="75" t="s">
        <v>2492</v>
      </c>
      <c r="E1752" s="353">
        <v>0</v>
      </c>
      <c r="F1752" s="352">
        <f t="shared" si="54"/>
        <v>0</v>
      </c>
      <c r="G1752" s="352">
        <f t="shared" si="55"/>
        <v>0</v>
      </c>
    </row>
    <row r="1753" spans="1:7" s="398" customFormat="1" x14ac:dyDescent="0.2">
      <c r="A1753" s="561"/>
      <c r="B1753" s="561"/>
      <c r="C1753" s="205"/>
      <c r="D1753" s="78" t="s">
        <v>2845</v>
      </c>
      <c r="E1753" s="353">
        <v>7000</v>
      </c>
      <c r="F1753" s="352">
        <f t="shared" si="54"/>
        <v>4200</v>
      </c>
      <c r="G1753" s="352">
        <f t="shared" si="55"/>
        <v>3500</v>
      </c>
    </row>
    <row r="1754" spans="1:7" s="398" customFormat="1" x14ac:dyDescent="0.2">
      <c r="A1754" s="562"/>
      <c r="B1754" s="562"/>
      <c r="C1754" s="205"/>
      <c r="D1754" s="78" t="s">
        <v>2846</v>
      </c>
      <c r="E1754" s="353">
        <v>5500</v>
      </c>
      <c r="F1754" s="352">
        <f t="shared" si="54"/>
        <v>3300</v>
      </c>
      <c r="G1754" s="352">
        <f t="shared" si="55"/>
        <v>2750</v>
      </c>
    </row>
    <row r="1755" spans="1:7" s="398" customFormat="1" x14ac:dyDescent="0.2">
      <c r="A1755" s="560" t="s">
        <v>87</v>
      </c>
      <c r="B1755" s="560" t="s">
        <v>87</v>
      </c>
      <c r="C1755" s="205"/>
      <c r="D1755" s="75" t="s">
        <v>2847</v>
      </c>
      <c r="E1755" s="353">
        <v>0</v>
      </c>
      <c r="F1755" s="352">
        <f t="shared" si="54"/>
        <v>0</v>
      </c>
      <c r="G1755" s="352">
        <f t="shared" si="55"/>
        <v>0</v>
      </c>
    </row>
    <row r="1756" spans="1:7" s="398" customFormat="1" x14ac:dyDescent="0.2">
      <c r="A1756" s="562"/>
      <c r="B1756" s="562"/>
      <c r="C1756" s="205"/>
      <c r="D1756" s="78" t="s">
        <v>2848</v>
      </c>
      <c r="E1756" s="353">
        <v>2500</v>
      </c>
      <c r="F1756" s="352">
        <f t="shared" si="54"/>
        <v>1500</v>
      </c>
      <c r="G1756" s="352">
        <f t="shared" si="55"/>
        <v>1250</v>
      </c>
    </row>
    <row r="1757" spans="1:7" s="398" customFormat="1" ht="13.5" x14ac:dyDescent="0.2">
      <c r="A1757" s="560" t="s">
        <v>88</v>
      </c>
      <c r="B1757" s="560" t="s">
        <v>88</v>
      </c>
      <c r="C1757" s="205"/>
      <c r="D1757" s="145" t="s">
        <v>8759</v>
      </c>
      <c r="E1757" s="353">
        <v>0</v>
      </c>
      <c r="F1757" s="352">
        <f t="shared" si="54"/>
        <v>0</v>
      </c>
      <c r="G1757" s="352">
        <f t="shared" si="55"/>
        <v>0</v>
      </c>
    </row>
    <row r="1758" spans="1:7" s="398" customFormat="1" x14ac:dyDescent="0.2">
      <c r="A1758" s="561"/>
      <c r="B1758" s="561"/>
      <c r="C1758" s="205"/>
      <c r="D1758" s="145" t="s">
        <v>2849</v>
      </c>
      <c r="E1758" s="353">
        <v>0</v>
      </c>
      <c r="F1758" s="352">
        <f t="shared" si="54"/>
        <v>0</v>
      </c>
      <c r="G1758" s="352">
        <f t="shared" si="55"/>
        <v>0</v>
      </c>
    </row>
    <row r="1759" spans="1:7" s="398" customFormat="1" x14ac:dyDescent="0.2">
      <c r="A1759" s="561"/>
      <c r="B1759" s="561"/>
      <c r="C1759" s="205"/>
      <c r="D1759" s="137" t="s">
        <v>2850</v>
      </c>
      <c r="E1759" s="353">
        <v>3200</v>
      </c>
      <c r="F1759" s="352">
        <f t="shared" si="54"/>
        <v>1920</v>
      </c>
      <c r="G1759" s="352">
        <f t="shared" si="55"/>
        <v>1600</v>
      </c>
    </row>
    <row r="1760" spans="1:7" s="398" customFormat="1" ht="13.5" x14ac:dyDescent="0.2">
      <c r="A1760" s="561"/>
      <c r="B1760" s="561"/>
      <c r="C1760" s="205"/>
      <c r="D1760" s="137" t="s">
        <v>8760</v>
      </c>
      <c r="E1760" s="353">
        <v>0</v>
      </c>
      <c r="F1760" s="352">
        <f t="shared" si="54"/>
        <v>0</v>
      </c>
      <c r="G1760" s="352">
        <f t="shared" si="55"/>
        <v>0</v>
      </c>
    </row>
    <row r="1761" spans="1:7" s="398" customFormat="1" x14ac:dyDescent="0.2">
      <c r="A1761" s="562"/>
      <c r="B1761" s="562"/>
      <c r="C1761" s="205"/>
      <c r="D1761" s="137" t="s">
        <v>2851</v>
      </c>
      <c r="E1761" s="353">
        <v>2400</v>
      </c>
      <c r="F1761" s="352">
        <f t="shared" si="54"/>
        <v>1440</v>
      </c>
      <c r="G1761" s="352">
        <f t="shared" si="55"/>
        <v>1200</v>
      </c>
    </row>
    <row r="1762" spans="1:7" s="398" customFormat="1" x14ac:dyDescent="0.2">
      <c r="A1762" s="560" t="s">
        <v>1653</v>
      </c>
      <c r="B1762" s="560" t="s">
        <v>1653</v>
      </c>
      <c r="C1762" s="205"/>
      <c r="D1762" s="75" t="s">
        <v>2852</v>
      </c>
      <c r="E1762" s="353">
        <v>0</v>
      </c>
      <c r="F1762" s="352">
        <f t="shared" si="54"/>
        <v>0</v>
      </c>
      <c r="G1762" s="352">
        <f t="shared" si="55"/>
        <v>0</v>
      </c>
    </row>
    <row r="1763" spans="1:7" s="398" customFormat="1" x14ac:dyDescent="0.2">
      <c r="A1763" s="561"/>
      <c r="B1763" s="561"/>
      <c r="C1763" s="205"/>
      <c r="D1763" s="78" t="s">
        <v>2853</v>
      </c>
      <c r="E1763" s="353">
        <v>2000</v>
      </c>
      <c r="F1763" s="352">
        <f t="shared" si="54"/>
        <v>1200</v>
      </c>
      <c r="G1763" s="352">
        <f t="shared" si="55"/>
        <v>1000</v>
      </c>
    </row>
    <row r="1764" spans="1:7" s="398" customFormat="1" x14ac:dyDescent="0.2">
      <c r="A1764" s="562"/>
      <c r="B1764" s="562"/>
      <c r="C1764" s="205"/>
      <c r="D1764" s="78" t="s">
        <v>2854</v>
      </c>
      <c r="E1764" s="353">
        <v>1400</v>
      </c>
      <c r="F1764" s="352">
        <f t="shared" si="54"/>
        <v>840</v>
      </c>
      <c r="G1764" s="352">
        <f t="shared" si="55"/>
        <v>700</v>
      </c>
    </row>
    <row r="1765" spans="1:7" s="398" customFormat="1" ht="13.5" x14ac:dyDescent="0.2">
      <c r="A1765" s="560" t="s">
        <v>2258</v>
      </c>
      <c r="B1765" s="560" t="s">
        <v>2258</v>
      </c>
      <c r="C1765" s="205"/>
      <c r="D1765" s="75" t="s">
        <v>8729</v>
      </c>
      <c r="E1765" s="353">
        <v>0</v>
      </c>
      <c r="F1765" s="352">
        <f t="shared" si="54"/>
        <v>0</v>
      </c>
      <c r="G1765" s="352">
        <f t="shared" si="55"/>
        <v>0</v>
      </c>
    </row>
    <row r="1766" spans="1:7" s="398" customFormat="1" x14ac:dyDescent="0.2">
      <c r="A1766" s="561"/>
      <c r="B1766" s="561"/>
      <c r="C1766" s="16"/>
      <c r="D1766" s="75" t="s">
        <v>2855</v>
      </c>
      <c r="E1766" s="353">
        <v>0</v>
      </c>
      <c r="F1766" s="352">
        <f t="shared" si="54"/>
        <v>0</v>
      </c>
      <c r="G1766" s="352">
        <f t="shared" si="55"/>
        <v>0</v>
      </c>
    </row>
    <row r="1767" spans="1:7" s="398" customFormat="1" x14ac:dyDescent="0.2">
      <c r="A1767" s="562"/>
      <c r="B1767" s="562"/>
      <c r="C1767" s="205"/>
      <c r="D1767" s="78" t="s">
        <v>2856</v>
      </c>
      <c r="E1767" s="353">
        <v>1500</v>
      </c>
      <c r="F1767" s="352">
        <f t="shared" si="54"/>
        <v>900</v>
      </c>
      <c r="G1767" s="352">
        <f t="shared" si="55"/>
        <v>750</v>
      </c>
    </row>
    <row r="1768" spans="1:7" s="398" customFormat="1" x14ac:dyDescent="0.2">
      <c r="A1768" s="560" t="s">
        <v>2260</v>
      </c>
      <c r="B1768" s="560" t="s">
        <v>2260</v>
      </c>
      <c r="C1768" s="205"/>
      <c r="D1768" s="145" t="s">
        <v>2138</v>
      </c>
      <c r="E1768" s="353">
        <v>0</v>
      </c>
      <c r="F1768" s="352">
        <f t="shared" si="54"/>
        <v>0</v>
      </c>
      <c r="G1768" s="352">
        <f t="shared" si="55"/>
        <v>0</v>
      </c>
    </row>
    <row r="1769" spans="1:7" s="398" customFormat="1" x14ac:dyDescent="0.2">
      <c r="A1769" s="561"/>
      <c r="B1769" s="561"/>
      <c r="C1769" s="205"/>
      <c r="D1769" s="78" t="s">
        <v>2159</v>
      </c>
      <c r="E1769" s="353">
        <v>1000</v>
      </c>
      <c r="F1769" s="352">
        <f t="shared" si="54"/>
        <v>600</v>
      </c>
      <c r="G1769" s="352">
        <f t="shared" si="55"/>
        <v>500</v>
      </c>
    </row>
    <row r="1770" spans="1:7" s="398" customFormat="1" x14ac:dyDescent="0.2">
      <c r="A1770" s="561"/>
      <c r="B1770" s="561"/>
      <c r="C1770" s="205"/>
      <c r="D1770" s="78" t="s">
        <v>2160</v>
      </c>
      <c r="E1770" s="353">
        <v>800</v>
      </c>
      <c r="F1770" s="352">
        <f t="shared" si="54"/>
        <v>480</v>
      </c>
      <c r="G1770" s="352">
        <f t="shared" si="55"/>
        <v>400</v>
      </c>
    </row>
    <row r="1771" spans="1:7" s="398" customFormat="1" x14ac:dyDescent="0.2">
      <c r="A1771" s="562"/>
      <c r="B1771" s="562"/>
      <c r="C1771" s="205"/>
      <c r="D1771" s="78" t="s">
        <v>2214</v>
      </c>
      <c r="E1771" s="353">
        <v>650</v>
      </c>
      <c r="F1771" s="352">
        <f t="shared" si="54"/>
        <v>390</v>
      </c>
      <c r="G1771" s="352">
        <f t="shared" si="55"/>
        <v>325</v>
      </c>
    </row>
    <row r="1772" spans="1:7" s="398" customFormat="1" x14ac:dyDescent="0.2">
      <c r="A1772" s="560" t="s">
        <v>2262</v>
      </c>
      <c r="B1772" s="560" t="s">
        <v>2262</v>
      </c>
      <c r="C1772" s="205"/>
      <c r="D1772" s="145" t="s">
        <v>2146</v>
      </c>
      <c r="E1772" s="353">
        <v>0</v>
      </c>
      <c r="F1772" s="352">
        <f t="shared" si="54"/>
        <v>0</v>
      </c>
      <c r="G1772" s="352">
        <f t="shared" si="55"/>
        <v>0</v>
      </c>
    </row>
    <row r="1773" spans="1:7" s="398" customFormat="1" x14ac:dyDescent="0.2">
      <c r="A1773" s="561"/>
      <c r="B1773" s="561"/>
      <c r="C1773" s="205"/>
      <c r="D1773" s="78" t="s">
        <v>2159</v>
      </c>
      <c r="E1773" s="353">
        <v>800</v>
      </c>
      <c r="F1773" s="352">
        <f t="shared" si="54"/>
        <v>480</v>
      </c>
      <c r="G1773" s="352">
        <f t="shared" si="55"/>
        <v>400</v>
      </c>
    </row>
    <row r="1774" spans="1:7" s="398" customFormat="1" x14ac:dyDescent="0.2">
      <c r="A1774" s="561"/>
      <c r="B1774" s="561"/>
      <c r="C1774" s="205"/>
      <c r="D1774" s="137" t="s">
        <v>2160</v>
      </c>
      <c r="E1774" s="353">
        <v>600</v>
      </c>
      <c r="F1774" s="352">
        <f t="shared" si="54"/>
        <v>360</v>
      </c>
      <c r="G1774" s="352">
        <f t="shared" si="55"/>
        <v>300</v>
      </c>
    </row>
    <row r="1775" spans="1:7" s="398" customFormat="1" x14ac:dyDescent="0.2">
      <c r="A1775" s="562"/>
      <c r="B1775" s="562"/>
      <c r="C1775" s="205"/>
      <c r="D1775" s="137" t="s">
        <v>2142</v>
      </c>
      <c r="E1775" s="353">
        <v>450</v>
      </c>
      <c r="F1775" s="352">
        <f t="shared" si="54"/>
        <v>270</v>
      </c>
      <c r="G1775" s="352">
        <f t="shared" si="55"/>
        <v>225</v>
      </c>
    </row>
    <row r="1776" spans="1:7" s="398" customFormat="1" x14ac:dyDescent="0.2">
      <c r="A1776" s="16">
        <v>5</v>
      </c>
      <c r="B1776" s="205">
        <v>5</v>
      </c>
      <c r="C1776" s="205"/>
      <c r="D1776" s="75" t="s">
        <v>1041</v>
      </c>
      <c r="E1776" s="353">
        <v>0</v>
      </c>
      <c r="F1776" s="352">
        <f t="shared" si="54"/>
        <v>0</v>
      </c>
      <c r="G1776" s="352">
        <f t="shared" si="55"/>
        <v>0</v>
      </c>
    </row>
    <row r="1777" spans="1:7" s="398" customFormat="1" x14ac:dyDescent="0.2">
      <c r="A1777" s="205" t="s">
        <v>89</v>
      </c>
      <c r="B1777" s="205" t="s">
        <v>89</v>
      </c>
      <c r="C1777" s="205"/>
      <c r="D1777" s="75" t="s">
        <v>8213</v>
      </c>
      <c r="E1777" s="353">
        <v>0</v>
      </c>
      <c r="F1777" s="352">
        <f t="shared" si="54"/>
        <v>0</v>
      </c>
      <c r="G1777" s="352">
        <f t="shared" si="55"/>
        <v>0</v>
      </c>
    </row>
    <row r="1778" spans="1:7" s="398" customFormat="1" x14ac:dyDescent="0.2">
      <c r="A1778" s="560" t="s">
        <v>2273</v>
      </c>
      <c r="B1778" s="560" t="s">
        <v>2273</v>
      </c>
      <c r="C1778" s="205"/>
      <c r="D1778" s="145" t="s">
        <v>2857</v>
      </c>
      <c r="E1778" s="353">
        <v>0</v>
      </c>
      <c r="F1778" s="352">
        <f t="shared" si="54"/>
        <v>0</v>
      </c>
      <c r="G1778" s="352">
        <f t="shared" si="55"/>
        <v>0</v>
      </c>
    </row>
    <row r="1779" spans="1:7" s="398" customFormat="1" ht="26.25" x14ac:dyDescent="0.2">
      <c r="A1779" s="561"/>
      <c r="B1779" s="561"/>
      <c r="C1779" s="205"/>
      <c r="D1779" s="78" t="s">
        <v>8761</v>
      </c>
      <c r="E1779" s="353">
        <v>0</v>
      </c>
      <c r="F1779" s="352">
        <f t="shared" si="54"/>
        <v>0</v>
      </c>
      <c r="G1779" s="352">
        <f t="shared" si="55"/>
        <v>0</v>
      </c>
    </row>
    <row r="1780" spans="1:7" s="398" customFormat="1" x14ac:dyDescent="0.2">
      <c r="A1780" s="561"/>
      <c r="B1780" s="561"/>
      <c r="C1780" s="560"/>
      <c r="D1780" s="78" t="s">
        <v>2858</v>
      </c>
      <c r="E1780" s="353">
        <v>8000</v>
      </c>
      <c r="F1780" s="352">
        <f t="shared" si="54"/>
        <v>4800</v>
      </c>
      <c r="G1780" s="352">
        <f t="shared" si="55"/>
        <v>4000</v>
      </c>
    </row>
    <row r="1781" spans="1:7" s="411" customFormat="1" x14ac:dyDescent="0.2">
      <c r="A1781" s="561"/>
      <c r="B1781" s="561"/>
      <c r="C1781" s="561"/>
      <c r="D1781" s="78" t="s">
        <v>2859</v>
      </c>
      <c r="E1781" s="353">
        <v>7000</v>
      </c>
      <c r="F1781" s="352">
        <f t="shared" si="54"/>
        <v>4200</v>
      </c>
      <c r="G1781" s="352">
        <f t="shared" si="55"/>
        <v>3500</v>
      </c>
    </row>
    <row r="1782" spans="1:7" s="411" customFormat="1" x14ac:dyDescent="0.2">
      <c r="A1782" s="561"/>
      <c r="B1782" s="561"/>
      <c r="C1782" s="562"/>
      <c r="D1782" s="78" t="s">
        <v>2860</v>
      </c>
      <c r="E1782" s="353">
        <v>6500</v>
      </c>
      <c r="F1782" s="352">
        <f t="shared" si="54"/>
        <v>3900</v>
      </c>
      <c r="G1782" s="352">
        <f t="shared" si="55"/>
        <v>3250</v>
      </c>
    </row>
    <row r="1783" spans="1:7" s="398" customFormat="1" ht="13.5" x14ac:dyDescent="0.2">
      <c r="A1783" s="561"/>
      <c r="B1783" s="561"/>
      <c r="C1783" s="205"/>
      <c r="D1783" s="78" t="s">
        <v>8762</v>
      </c>
      <c r="E1783" s="353">
        <v>0</v>
      </c>
      <c r="F1783" s="352">
        <f t="shared" si="54"/>
        <v>0</v>
      </c>
      <c r="G1783" s="352">
        <f t="shared" si="55"/>
        <v>0</v>
      </c>
    </row>
    <row r="1784" spans="1:7" s="398" customFormat="1" x14ac:dyDescent="0.2">
      <c r="A1784" s="561"/>
      <c r="B1784" s="561"/>
      <c r="C1784" s="205"/>
      <c r="D1784" s="78" t="s">
        <v>8214</v>
      </c>
      <c r="E1784" s="353">
        <v>6000</v>
      </c>
      <c r="F1784" s="352">
        <f t="shared" si="54"/>
        <v>3600</v>
      </c>
      <c r="G1784" s="352">
        <f t="shared" si="55"/>
        <v>3000</v>
      </c>
    </row>
    <row r="1785" spans="1:7" s="398" customFormat="1" x14ac:dyDescent="0.2">
      <c r="A1785" s="561"/>
      <c r="B1785" s="561"/>
      <c r="C1785" s="205"/>
      <c r="D1785" s="78" t="s">
        <v>8215</v>
      </c>
      <c r="E1785" s="353">
        <v>6500</v>
      </c>
      <c r="F1785" s="352">
        <f t="shared" si="54"/>
        <v>3900</v>
      </c>
      <c r="G1785" s="352">
        <f t="shared" si="55"/>
        <v>3250</v>
      </c>
    </row>
    <row r="1786" spans="1:7" s="398" customFormat="1" x14ac:dyDescent="0.2">
      <c r="A1786" s="561"/>
      <c r="B1786" s="561"/>
      <c r="C1786" s="205"/>
      <c r="D1786" s="78" t="s">
        <v>8216</v>
      </c>
      <c r="E1786" s="353">
        <v>7000</v>
      </c>
      <c r="F1786" s="352">
        <f t="shared" si="54"/>
        <v>4200</v>
      </c>
      <c r="G1786" s="352">
        <f t="shared" si="55"/>
        <v>3500</v>
      </c>
    </row>
    <row r="1787" spans="1:7" s="398" customFormat="1" x14ac:dyDescent="0.2">
      <c r="A1787" s="562"/>
      <c r="B1787" s="562"/>
      <c r="C1787" s="205"/>
      <c r="D1787" s="78" t="s">
        <v>8217</v>
      </c>
      <c r="E1787" s="353">
        <v>5500</v>
      </c>
      <c r="F1787" s="352">
        <f t="shared" si="54"/>
        <v>3300</v>
      </c>
      <c r="G1787" s="352">
        <f t="shared" si="55"/>
        <v>2750</v>
      </c>
    </row>
    <row r="1788" spans="1:7" s="398" customFormat="1" x14ac:dyDescent="0.2">
      <c r="A1788" s="560" t="s">
        <v>2276</v>
      </c>
      <c r="B1788" s="560" t="s">
        <v>2276</v>
      </c>
      <c r="C1788" s="205"/>
      <c r="D1788" s="145" t="s">
        <v>8218</v>
      </c>
      <c r="E1788" s="353">
        <v>0</v>
      </c>
      <c r="F1788" s="352">
        <f t="shared" si="54"/>
        <v>0</v>
      </c>
      <c r="G1788" s="352">
        <f t="shared" si="55"/>
        <v>0</v>
      </c>
    </row>
    <row r="1789" spans="1:7" s="398" customFormat="1" x14ac:dyDescent="0.2">
      <c r="A1789" s="561"/>
      <c r="B1789" s="561"/>
      <c r="C1789" s="205"/>
      <c r="D1789" s="145" t="s">
        <v>2861</v>
      </c>
      <c r="E1789" s="353">
        <v>0</v>
      </c>
      <c r="F1789" s="352">
        <f t="shared" si="54"/>
        <v>0</v>
      </c>
      <c r="G1789" s="352">
        <f t="shared" si="55"/>
        <v>0</v>
      </c>
    </row>
    <row r="1790" spans="1:7" s="398" customFormat="1" ht="27" x14ac:dyDescent="0.2">
      <c r="A1790" s="561"/>
      <c r="B1790" s="561"/>
      <c r="C1790" s="205"/>
      <c r="D1790" s="137" t="s">
        <v>8763</v>
      </c>
      <c r="E1790" s="353">
        <v>0</v>
      </c>
      <c r="F1790" s="352">
        <f t="shared" si="54"/>
        <v>0</v>
      </c>
      <c r="G1790" s="352">
        <f t="shared" si="55"/>
        <v>0</v>
      </c>
    </row>
    <row r="1791" spans="1:7" s="398" customFormat="1" x14ac:dyDescent="0.2">
      <c r="A1791" s="561"/>
      <c r="B1791" s="561"/>
      <c r="C1791" s="205"/>
      <c r="D1791" s="137" t="s">
        <v>2862</v>
      </c>
      <c r="E1791" s="353">
        <v>1400</v>
      </c>
      <c r="F1791" s="352">
        <f t="shared" si="54"/>
        <v>840</v>
      </c>
      <c r="G1791" s="352">
        <f t="shared" si="55"/>
        <v>700</v>
      </c>
    </row>
    <row r="1792" spans="1:7" s="398" customFormat="1" ht="26.25" x14ac:dyDescent="0.2">
      <c r="A1792" s="561"/>
      <c r="B1792" s="561"/>
      <c r="C1792" s="205"/>
      <c r="D1792" s="137" t="s">
        <v>8764</v>
      </c>
      <c r="E1792" s="353">
        <v>0</v>
      </c>
      <c r="F1792" s="352">
        <f t="shared" si="54"/>
        <v>0</v>
      </c>
      <c r="G1792" s="352">
        <f t="shared" si="55"/>
        <v>0</v>
      </c>
    </row>
    <row r="1793" spans="1:7" s="398" customFormat="1" x14ac:dyDescent="0.2">
      <c r="A1793" s="562"/>
      <c r="B1793" s="562"/>
      <c r="C1793" s="205"/>
      <c r="D1793" s="137" t="s">
        <v>2863</v>
      </c>
      <c r="E1793" s="353">
        <v>1400</v>
      </c>
      <c r="F1793" s="352">
        <f t="shared" si="54"/>
        <v>840</v>
      </c>
      <c r="G1793" s="352">
        <f t="shared" si="55"/>
        <v>700</v>
      </c>
    </row>
    <row r="1794" spans="1:7" s="398" customFormat="1" ht="13.5" x14ac:dyDescent="0.2">
      <c r="A1794" s="560" t="s">
        <v>2279</v>
      </c>
      <c r="B1794" s="560" t="s">
        <v>2279</v>
      </c>
      <c r="C1794" s="205"/>
      <c r="D1794" s="137" t="s">
        <v>8765</v>
      </c>
      <c r="E1794" s="353">
        <v>0</v>
      </c>
      <c r="F1794" s="352">
        <f t="shared" si="54"/>
        <v>0</v>
      </c>
      <c r="G1794" s="352">
        <f t="shared" si="55"/>
        <v>0</v>
      </c>
    </row>
    <row r="1795" spans="1:7" s="398" customFormat="1" ht="26.25" x14ac:dyDescent="0.2">
      <c r="A1795" s="562"/>
      <c r="B1795" s="562"/>
      <c r="C1795" s="205"/>
      <c r="D1795" s="137" t="s">
        <v>8766</v>
      </c>
      <c r="E1795" s="353"/>
      <c r="F1795" s="352">
        <f t="shared" si="54"/>
        <v>0</v>
      </c>
      <c r="G1795" s="352">
        <f t="shared" si="55"/>
        <v>0</v>
      </c>
    </row>
    <row r="1796" spans="1:7" s="398" customFormat="1" ht="13.5" x14ac:dyDescent="0.2">
      <c r="A1796" s="560" t="s">
        <v>2280</v>
      </c>
      <c r="B1796" s="560" t="s">
        <v>2280</v>
      </c>
      <c r="C1796" s="205"/>
      <c r="D1796" s="145" t="s">
        <v>8767</v>
      </c>
      <c r="E1796" s="353">
        <v>0</v>
      </c>
      <c r="F1796" s="352">
        <f t="shared" si="54"/>
        <v>0</v>
      </c>
      <c r="G1796" s="352">
        <f t="shared" si="55"/>
        <v>0</v>
      </c>
    </row>
    <row r="1797" spans="1:7" s="398" customFormat="1" x14ac:dyDescent="0.2">
      <c r="A1797" s="561"/>
      <c r="B1797" s="561"/>
      <c r="C1797" s="205"/>
      <c r="D1797" s="145" t="s">
        <v>2864</v>
      </c>
      <c r="E1797" s="353">
        <v>0</v>
      </c>
      <c r="F1797" s="352">
        <f t="shared" si="54"/>
        <v>0</v>
      </c>
      <c r="G1797" s="352">
        <f t="shared" si="55"/>
        <v>0</v>
      </c>
    </row>
    <row r="1798" spans="1:7" s="398" customFormat="1" ht="13.5" x14ac:dyDescent="0.2">
      <c r="A1798" s="561"/>
      <c r="B1798" s="561"/>
      <c r="C1798" s="205"/>
      <c r="D1798" s="78" t="s">
        <v>8768</v>
      </c>
      <c r="E1798" s="353">
        <v>0</v>
      </c>
      <c r="F1798" s="352">
        <f t="shared" si="54"/>
        <v>0</v>
      </c>
      <c r="G1798" s="352">
        <f t="shared" si="55"/>
        <v>0</v>
      </c>
    </row>
    <row r="1799" spans="1:7" s="398" customFormat="1" x14ac:dyDescent="0.2">
      <c r="A1799" s="561"/>
      <c r="B1799" s="561"/>
      <c r="C1799" s="560"/>
      <c r="D1799" s="78" t="s">
        <v>2865</v>
      </c>
      <c r="E1799" s="353">
        <v>1700</v>
      </c>
      <c r="F1799" s="352">
        <f t="shared" si="54"/>
        <v>1020</v>
      </c>
      <c r="G1799" s="352">
        <f t="shared" si="55"/>
        <v>850</v>
      </c>
    </row>
    <row r="1800" spans="1:7" s="398" customFormat="1" x14ac:dyDescent="0.2">
      <c r="A1800" s="561"/>
      <c r="B1800" s="561"/>
      <c r="C1800" s="561"/>
      <c r="D1800" s="78" t="s">
        <v>2866</v>
      </c>
      <c r="E1800" s="353">
        <v>1800</v>
      </c>
      <c r="F1800" s="352">
        <f t="shared" si="54"/>
        <v>1080</v>
      </c>
      <c r="G1800" s="352">
        <f t="shared" si="55"/>
        <v>900</v>
      </c>
    </row>
    <row r="1801" spans="1:7" s="398" customFormat="1" x14ac:dyDescent="0.2">
      <c r="A1801" s="562"/>
      <c r="B1801" s="562"/>
      <c r="C1801" s="562"/>
      <c r="D1801" s="78" t="s">
        <v>2867</v>
      </c>
      <c r="E1801" s="353">
        <v>1800</v>
      </c>
      <c r="F1801" s="352">
        <f t="shared" si="54"/>
        <v>1080</v>
      </c>
      <c r="G1801" s="352">
        <f t="shared" si="55"/>
        <v>900</v>
      </c>
    </row>
    <row r="1802" spans="1:7" s="398" customFormat="1" x14ac:dyDescent="0.2">
      <c r="A1802" s="560" t="s">
        <v>2282</v>
      </c>
      <c r="B1802" s="560" t="s">
        <v>2282</v>
      </c>
      <c r="C1802" s="205"/>
      <c r="D1802" s="145" t="s">
        <v>2138</v>
      </c>
      <c r="E1802" s="353">
        <v>0</v>
      </c>
      <c r="F1802" s="352">
        <f t="shared" si="54"/>
        <v>0</v>
      </c>
      <c r="G1802" s="352">
        <f t="shared" si="55"/>
        <v>0</v>
      </c>
    </row>
    <row r="1803" spans="1:7" s="398" customFormat="1" ht="13.5" x14ac:dyDescent="0.2">
      <c r="A1803" s="561"/>
      <c r="B1803" s="561"/>
      <c r="C1803" s="16"/>
      <c r="D1803" s="137" t="s">
        <v>8769</v>
      </c>
      <c r="E1803" s="353"/>
      <c r="F1803" s="352">
        <f t="shared" si="54"/>
        <v>0</v>
      </c>
      <c r="G1803" s="352">
        <f t="shared" si="55"/>
        <v>0</v>
      </c>
    </row>
    <row r="1804" spans="1:7" s="398" customFormat="1" ht="13.5" x14ac:dyDescent="0.2">
      <c r="A1804" s="561"/>
      <c r="B1804" s="561"/>
      <c r="C1804" s="205"/>
      <c r="D1804" s="137" t="s">
        <v>8770</v>
      </c>
      <c r="E1804" s="353"/>
      <c r="F1804" s="352">
        <f t="shared" ref="F1804:F1867" si="56">IFERROR(E1804*0.6,0)</f>
        <v>0</v>
      </c>
      <c r="G1804" s="352">
        <f t="shared" ref="G1804:G1867" si="57">IFERROR(E1804*0.5,0)</f>
        <v>0</v>
      </c>
    </row>
    <row r="1805" spans="1:7" s="398" customFormat="1" ht="13.5" x14ac:dyDescent="0.2">
      <c r="A1805" s="562"/>
      <c r="B1805" s="562"/>
      <c r="C1805" s="205"/>
      <c r="D1805" s="137" t="s">
        <v>8771</v>
      </c>
      <c r="E1805" s="353"/>
      <c r="F1805" s="352">
        <f t="shared" si="56"/>
        <v>0</v>
      </c>
      <c r="G1805" s="352">
        <f t="shared" si="57"/>
        <v>0</v>
      </c>
    </row>
    <row r="1806" spans="1:7" s="398" customFormat="1" x14ac:dyDescent="0.2">
      <c r="A1806" s="560" t="s">
        <v>2284</v>
      </c>
      <c r="B1806" s="560" t="s">
        <v>2284</v>
      </c>
      <c r="C1806" s="205"/>
      <c r="D1806" s="145" t="s">
        <v>2146</v>
      </c>
      <c r="E1806" s="353"/>
      <c r="F1806" s="352">
        <f t="shared" si="56"/>
        <v>0</v>
      </c>
      <c r="G1806" s="352">
        <f t="shared" si="57"/>
        <v>0</v>
      </c>
    </row>
    <row r="1807" spans="1:7" s="398" customFormat="1" x14ac:dyDescent="0.2">
      <c r="A1807" s="561"/>
      <c r="B1807" s="561"/>
      <c r="C1807" s="205"/>
      <c r="D1807" s="137" t="s">
        <v>8219</v>
      </c>
      <c r="E1807" s="353"/>
      <c r="F1807" s="352">
        <f t="shared" si="56"/>
        <v>0</v>
      </c>
      <c r="G1807" s="352">
        <f t="shared" si="57"/>
        <v>0</v>
      </c>
    </row>
    <row r="1808" spans="1:7" s="398" customFormat="1" x14ac:dyDescent="0.2">
      <c r="A1808" s="561"/>
      <c r="B1808" s="561"/>
      <c r="C1808" s="205"/>
      <c r="D1808" s="137" t="s">
        <v>7817</v>
      </c>
      <c r="E1808" s="353"/>
      <c r="F1808" s="352">
        <f t="shared" si="56"/>
        <v>0</v>
      </c>
      <c r="G1808" s="352">
        <f t="shared" si="57"/>
        <v>0</v>
      </c>
    </row>
    <row r="1809" spans="1:7" s="398" customFormat="1" x14ac:dyDescent="0.2">
      <c r="A1809" s="562"/>
      <c r="B1809" s="562"/>
      <c r="C1809" s="205"/>
      <c r="D1809" s="137" t="s">
        <v>8220</v>
      </c>
      <c r="E1809" s="353"/>
      <c r="F1809" s="352">
        <f t="shared" si="56"/>
        <v>0</v>
      </c>
      <c r="G1809" s="352">
        <f t="shared" si="57"/>
        <v>0</v>
      </c>
    </row>
    <row r="1810" spans="1:7" s="398" customFormat="1" x14ac:dyDescent="0.2">
      <c r="A1810" s="205" t="s">
        <v>90</v>
      </c>
      <c r="B1810" s="205" t="s">
        <v>90</v>
      </c>
      <c r="C1810" s="205"/>
      <c r="D1810" s="75" t="s">
        <v>8221</v>
      </c>
      <c r="E1810" s="353"/>
      <c r="F1810" s="352">
        <f t="shared" si="56"/>
        <v>0</v>
      </c>
      <c r="G1810" s="352">
        <f t="shared" si="57"/>
        <v>0</v>
      </c>
    </row>
    <row r="1811" spans="1:7" s="398" customFormat="1" x14ac:dyDescent="0.2">
      <c r="A1811" s="560" t="s">
        <v>2296</v>
      </c>
      <c r="B1811" s="560" t="s">
        <v>2296</v>
      </c>
      <c r="C1811" s="205"/>
      <c r="D1811" s="145" t="s">
        <v>8222</v>
      </c>
      <c r="E1811" s="353"/>
      <c r="F1811" s="352">
        <f t="shared" si="56"/>
        <v>0</v>
      </c>
      <c r="G1811" s="352">
        <f t="shared" si="57"/>
        <v>0</v>
      </c>
    </row>
    <row r="1812" spans="1:7" s="398" customFormat="1" x14ac:dyDescent="0.2">
      <c r="A1812" s="561"/>
      <c r="B1812" s="561"/>
      <c r="C1812" s="205"/>
      <c r="D1812" s="137" t="s">
        <v>8223</v>
      </c>
      <c r="E1812" s="353"/>
      <c r="F1812" s="352">
        <f t="shared" si="56"/>
        <v>0</v>
      </c>
      <c r="G1812" s="352">
        <f t="shared" si="57"/>
        <v>0</v>
      </c>
    </row>
    <row r="1813" spans="1:7" s="398" customFormat="1" x14ac:dyDescent="0.2">
      <c r="A1813" s="561"/>
      <c r="B1813" s="561"/>
      <c r="C1813" s="205"/>
      <c r="D1813" s="137" t="s">
        <v>8224</v>
      </c>
      <c r="E1813" s="353"/>
      <c r="F1813" s="352">
        <f t="shared" si="56"/>
        <v>0</v>
      </c>
      <c r="G1813" s="352">
        <f t="shared" si="57"/>
        <v>0</v>
      </c>
    </row>
    <row r="1814" spans="1:7" s="398" customFormat="1" x14ac:dyDescent="0.2">
      <c r="A1814" s="562"/>
      <c r="B1814" s="562"/>
      <c r="C1814" s="205"/>
      <c r="D1814" s="137" t="s">
        <v>8225</v>
      </c>
      <c r="E1814" s="353"/>
      <c r="F1814" s="352">
        <f t="shared" si="56"/>
        <v>0</v>
      </c>
      <c r="G1814" s="352">
        <f t="shared" si="57"/>
        <v>0</v>
      </c>
    </row>
    <row r="1815" spans="1:7" s="398" customFormat="1" x14ac:dyDescent="0.2">
      <c r="A1815" s="560" t="s">
        <v>2298</v>
      </c>
      <c r="B1815" s="560" t="s">
        <v>2298</v>
      </c>
      <c r="C1815" s="205"/>
      <c r="D1815" s="75" t="s">
        <v>169</v>
      </c>
      <c r="E1815" s="353">
        <v>0</v>
      </c>
      <c r="F1815" s="352">
        <f t="shared" si="56"/>
        <v>0</v>
      </c>
      <c r="G1815" s="352">
        <f t="shared" si="57"/>
        <v>0</v>
      </c>
    </row>
    <row r="1816" spans="1:7" s="398" customFormat="1" ht="27" x14ac:dyDescent="0.2">
      <c r="A1816" s="561"/>
      <c r="B1816" s="561"/>
      <c r="C1816" s="205"/>
      <c r="D1816" s="78" t="s">
        <v>8772</v>
      </c>
      <c r="E1816" s="353"/>
      <c r="F1816" s="352">
        <f t="shared" si="56"/>
        <v>0</v>
      </c>
      <c r="G1816" s="352">
        <f t="shared" si="57"/>
        <v>0</v>
      </c>
    </row>
    <row r="1817" spans="1:7" s="398" customFormat="1" x14ac:dyDescent="0.2">
      <c r="A1817" s="561"/>
      <c r="B1817" s="561"/>
      <c r="C1817" s="205"/>
      <c r="D1817" s="78" t="s">
        <v>2868</v>
      </c>
      <c r="E1817" s="353">
        <v>1000</v>
      </c>
      <c r="F1817" s="352">
        <f t="shared" si="56"/>
        <v>600</v>
      </c>
      <c r="G1817" s="352">
        <f t="shared" si="57"/>
        <v>500</v>
      </c>
    </row>
    <row r="1818" spans="1:7" s="398" customFormat="1" x14ac:dyDescent="0.2">
      <c r="A1818" s="562"/>
      <c r="B1818" s="562"/>
      <c r="C1818" s="205"/>
      <c r="D1818" s="78" t="s">
        <v>2869</v>
      </c>
      <c r="E1818" s="353">
        <v>900</v>
      </c>
      <c r="F1818" s="352">
        <f t="shared" si="56"/>
        <v>540</v>
      </c>
      <c r="G1818" s="352">
        <f t="shared" si="57"/>
        <v>450</v>
      </c>
    </row>
    <row r="1819" spans="1:7" s="398" customFormat="1" ht="26.25" x14ac:dyDescent="0.2">
      <c r="A1819" s="560" t="s">
        <v>2301</v>
      </c>
      <c r="B1819" s="560" t="s">
        <v>2301</v>
      </c>
      <c r="C1819" s="205"/>
      <c r="D1819" s="75" t="s">
        <v>8773</v>
      </c>
      <c r="E1819" s="353">
        <v>0</v>
      </c>
      <c r="F1819" s="352">
        <f t="shared" si="56"/>
        <v>0</v>
      </c>
      <c r="G1819" s="352">
        <f t="shared" si="57"/>
        <v>0</v>
      </c>
    </row>
    <row r="1820" spans="1:7" s="398" customFormat="1" x14ac:dyDescent="0.2">
      <c r="A1820" s="561"/>
      <c r="B1820" s="561"/>
      <c r="C1820" s="205"/>
      <c r="D1820" s="75" t="s">
        <v>2870</v>
      </c>
      <c r="E1820" s="353">
        <v>0</v>
      </c>
      <c r="F1820" s="352">
        <f t="shared" si="56"/>
        <v>0</v>
      </c>
      <c r="G1820" s="352">
        <f t="shared" si="57"/>
        <v>0</v>
      </c>
    </row>
    <row r="1821" spans="1:7" s="398" customFormat="1" x14ac:dyDescent="0.2">
      <c r="A1821" s="561"/>
      <c r="B1821" s="561"/>
      <c r="C1821" s="205"/>
      <c r="D1821" s="78" t="s">
        <v>2871</v>
      </c>
      <c r="E1821" s="353">
        <v>900</v>
      </c>
      <c r="F1821" s="352">
        <f t="shared" si="56"/>
        <v>540</v>
      </c>
      <c r="G1821" s="352">
        <f t="shared" si="57"/>
        <v>450</v>
      </c>
    </row>
    <row r="1822" spans="1:7" s="398" customFormat="1" x14ac:dyDescent="0.2">
      <c r="A1822" s="562"/>
      <c r="B1822" s="562"/>
      <c r="C1822" s="205"/>
      <c r="D1822" s="78" t="s">
        <v>2872</v>
      </c>
      <c r="E1822" s="353">
        <v>1000</v>
      </c>
      <c r="F1822" s="352">
        <f t="shared" si="56"/>
        <v>600</v>
      </c>
      <c r="G1822" s="352">
        <f t="shared" si="57"/>
        <v>500</v>
      </c>
    </row>
    <row r="1823" spans="1:7" s="398" customFormat="1" x14ac:dyDescent="0.2">
      <c r="A1823" s="560" t="s">
        <v>2303</v>
      </c>
      <c r="B1823" s="560" t="s">
        <v>2303</v>
      </c>
      <c r="C1823" s="16"/>
      <c r="D1823" s="145" t="s">
        <v>2873</v>
      </c>
      <c r="E1823" s="353">
        <v>0</v>
      </c>
      <c r="F1823" s="352">
        <f t="shared" si="56"/>
        <v>0</v>
      </c>
      <c r="G1823" s="352">
        <f t="shared" si="57"/>
        <v>0</v>
      </c>
    </row>
    <row r="1824" spans="1:7" s="398" customFormat="1" x14ac:dyDescent="0.2">
      <c r="A1824" s="561"/>
      <c r="B1824" s="561"/>
      <c r="C1824" s="205"/>
      <c r="D1824" s="137" t="s">
        <v>8219</v>
      </c>
      <c r="E1824" s="353"/>
      <c r="F1824" s="352">
        <f t="shared" si="56"/>
        <v>0</v>
      </c>
      <c r="G1824" s="352">
        <f t="shared" si="57"/>
        <v>0</v>
      </c>
    </row>
    <row r="1825" spans="1:7" s="398" customFormat="1" x14ac:dyDescent="0.2">
      <c r="A1825" s="561"/>
      <c r="B1825" s="561"/>
      <c r="C1825" s="205"/>
      <c r="D1825" s="137" t="s">
        <v>7817</v>
      </c>
      <c r="E1825" s="353"/>
      <c r="F1825" s="352">
        <f t="shared" si="56"/>
        <v>0</v>
      </c>
      <c r="G1825" s="352">
        <f t="shared" si="57"/>
        <v>0</v>
      </c>
    </row>
    <row r="1826" spans="1:7" s="398" customFormat="1" x14ac:dyDescent="0.2">
      <c r="A1826" s="562"/>
      <c r="B1826" s="562"/>
      <c r="C1826" s="205"/>
      <c r="D1826" s="137" t="s">
        <v>8220</v>
      </c>
      <c r="E1826" s="353"/>
      <c r="F1826" s="352">
        <f t="shared" si="56"/>
        <v>0</v>
      </c>
      <c r="G1826" s="352">
        <f t="shared" si="57"/>
        <v>0</v>
      </c>
    </row>
    <row r="1827" spans="1:7" s="398" customFormat="1" x14ac:dyDescent="0.2">
      <c r="A1827" s="560" t="s">
        <v>2305</v>
      </c>
      <c r="B1827" s="560" t="s">
        <v>2305</v>
      </c>
      <c r="C1827" s="205"/>
      <c r="D1827" s="145" t="s">
        <v>2146</v>
      </c>
      <c r="E1827" s="353">
        <v>0</v>
      </c>
      <c r="F1827" s="352">
        <f t="shared" si="56"/>
        <v>0</v>
      </c>
      <c r="G1827" s="352">
        <f t="shared" si="57"/>
        <v>0</v>
      </c>
    </row>
    <row r="1828" spans="1:7" s="398" customFormat="1" x14ac:dyDescent="0.2">
      <c r="A1828" s="561"/>
      <c r="B1828" s="561"/>
      <c r="C1828" s="205"/>
      <c r="D1828" s="137" t="s">
        <v>8219</v>
      </c>
      <c r="E1828" s="353"/>
      <c r="F1828" s="352">
        <f t="shared" si="56"/>
        <v>0</v>
      </c>
      <c r="G1828" s="352">
        <f t="shared" si="57"/>
        <v>0</v>
      </c>
    </row>
    <row r="1829" spans="1:7" s="398" customFormat="1" x14ac:dyDescent="0.2">
      <c r="A1829" s="561"/>
      <c r="B1829" s="561"/>
      <c r="C1829" s="205"/>
      <c r="D1829" s="137" t="s">
        <v>7817</v>
      </c>
      <c r="E1829" s="353"/>
      <c r="F1829" s="352">
        <f t="shared" si="56"/>
        <v>0</v>
      </c>
      <c r="G1829" s="352">
        <f t="shared" si="57"/>
        <v>0</v>
      </c>
    </row>
    <row r="1830" spans="1:7" s="398" customFormat="1" x14ac:dyDescent="0.2">
      <c r="A1830" s="562"/>
      <c r="B1830" s="562"/>
      <c r="C1830" s="205"/>
      <c r="D1830" s="137" t="s">
        <v>8220</v>
      </c>
      <c r="E1830" s="353"/>
      <c r="F1830" s="352">
        <f t="shared" si="56"/>
        <v>0</v>
      </c>
      <c r="G1830" s="352">
        <f t="shared" si="57"/>
        <v>0</v>
      </c>
    </row>
    <row r="1831" spans="1:7" s="398" customFormat="1" x14ac:dyDescent="0.2">
      <c r="A1831" s="205" t="s">
        <v>91</v>
      </c>
      <c r="B1831" s="205" t="s">
        <v>91</v>
      </c>
      <c r="C1831" s="205"/>
      <c r="D1831" s="75" t="s">
        <v>8226</v>
      </c>
      <c r="E1831" s="353">
        <v>0</v>
      </c>
      <c r="F1831" s="352">
        <f t="shared" si="56"/>
        <v>0</v>
      </c>
      <c r="G1831" s="352">
        <f t="shared" si="57"/>
        <v>0</v>
      </c>
    </row>
    <row r="1832" spans="1:7" s="398" customFormat="1" ht="27" x14ac:dyDescent="0.2">
      <c r="A1832" s="205" t="s">
        <v>2312</v>
      </c>
      <c r="B1832" s="205" t="s">
        <v>2312</v>
      </c>
      <c r="C1832" s="205"/>
      <c r="D1832" s="145" t="s">
        <v>8774</v>
      </c>
      <c r="E1832" s="353">
        <v>0</v>
      </c>
      <c r="F1832" s="352">
        <f t="shared" si="56"/>
        <v>0</v>
      </c>
      <c r="G1832" s="352">
        <f t="shared" si="57"/>
        <v>0</v>
      </c>
    </row>
    <row r="1833" spans="1:7" s="398" customFormat="1" x14ac:dyDescent="0.2">
      <c r="A1833" s="205"/>
      <c r="B1833" s="205"/>
      <c r="C1833" s="205"/>
      <c r="D1833" s="145" t="s">
        <v>8227</v>
      </c>
      <c r="E1833" s="353">
        <v>2800</v>
      </c>
      <c r="F1833" s="352">
        <f t="shared" si="56"/>
        <v>1680</v>
      </c>
      <c r="G1833" s="352">
        <f t="shared" si="57"/>
        <v>1400</v>
      </c>
    </row>
    <row r="1834" spans="1:7" s="398" customFormat="1" ht="13.5" x14ac:dyDescent="0.2">
      <c r="A1834" s="560" t="s">
        <v>2314</v>
      </c>
      <c r="B1834" s="560" t="s">
        <v>2314</v>
      </c>
      <c r="C1834" s="205"/>
      <c r="D1834" s="137" t="s">
        <v>8775</v>
      </c>
      <c r="E1834" s="353">
        <v>0</v>
      </c>
      <c r="F1834" s="352">
        <f t="shared" si="56"/>
        <v>0</v>
      </c>
      <c r="G1834" s="352">
        <f t="shared" si="57"/>
        <v>0</v>
      </c>
    </row>
    <row r="1835" spans="1:7" s="398" customFormat="1" ht="13.5" x14ac:dyDescent="0.2">
      <c r="A1835" s="562"/>
      <c r="B1835" s="562"/>
      <c r="C1835" s="205"/>
      <c r="D1835" s="137" t="s">
        <v>8776</v>
      </c>
      <c r="E1835" s="353"/>
      <c r="F1835" s="352">
        <f t="shared" si="56"/>
        <v>0</v>
      </c>
      <c r="G1835" s="352">
        <f t="shared" si="57"/>
        <v>0</v>
      </c>
    </row>
    <row r="1836" spans="1:7" s="398" customFormat="1" ht="26.25" x14ac:dyDescent="0.2">
      <c r="A1836" s="205" t="s">
        <v>2316</v>
      </c>
      <c r="B1836" s="205" t="s">
        <v>2316</v>
      </c>
      <c r="C1836" s="205"/>
      <c r="D1836" s="137" t="s">
        <v>8777</v>
      </c>
      <c r="E1836" s="353"/>
      <c r="F1836" s="352">
        <f t="shared" si="56"/>
        <v>0</v>
      </c>
      <c r="G1836" s="352">
        <f t="shared" si="57"/>
        <v>0</v>
      </c>
    </row>
    <row r="1837" spans="1:7" s="398" customFormat="1" ht="13.5" x14ac:dyDescent="0.2">
      <c r="A1837" s="560" t="s">
        <v>2320</v>
      </c>
      <c r="B1837" s="560" t="s">
        <v>2320</v>
      </c>
      <c r="C1837" s="205"/>
      <c r="D1837" s="145" t="s">
        <v>8778</v>
      </c>
      <c r="E1837" s="353">
        <v>0</v>
      </c>
      <c r="F1837" s="352">
        <f t="shared" si="56"/>
        <v>0</v>
      </c>
      <c r="G1837" s="352">
        <f t="shared" si="57"/>
        <v>0</v>
      </c>
    </row>
    <row r="1838" spans="1:7" s="398" customFormat="1" x14ac:dyDescent="0.2">
      <c r="A1838" s="562"/>
      <c r="B1838" s="562"/>
      <c r="C1838" s="205"/>
      <c r="D1838" s="137" t="s">
        <v>2874</v>
      </c>
      <c r="E1838" s="353">
        <v>1000</v>
      </c>
      <c r="F1838" s="352">
        <f t="shared" si="56"/>
        <v>600</v>
      </c>
      <c r="G1838" s="352">
        <f t="shared" si="57"/>
        <v>500</v>
      </c>
    </row>
    <row r="1839" spans="1:7" s="398" customFormat="1" ht="26.25" x14ac:dyDescent="0.2">
      <c r="A1839" s="205" t="s">
        <v>2322</v>
      </c>
      <c r="B1839" s="205" t="s">
        <v>2322</v>
      </c>
      <c r="C1839" s="205"/>
      <c r="D1839" s="145" t="s">
        <v>8779</v>
      </c>
      <c r="E1839" s="353"/>
      <c r="F1839" s="352">
        <f t="shared" si="56"/>
        <v>0</v>
      </c>
      <c r="G1839" s="352">
        <f t="shared" si="57"/>
        <v>0</v>
      </c>
    </row>
    <row r="1840" spans="1:7" s="398" customFormat="1" x14ac:dyDescent="0.2">
      <c r="A1840" s="560" t="s">
        <v>2326</v>
      </c>
      <c r="B1840" s="560" t="s">
        <v>2326</v>
      </c>
      <c r="C1840" s="205"/>
      <c r="D1840" s="145" t="s">
        <v>2138</v>
      </c>
      <c r="E1840" s="353">
        <v>0</v>
      </c>
      <c r="F1840" s="352">
        <f t="shared" si="56"/>
        <v>0</v>
      </c>
      <c r="G1840" s="352">
        <f t="shared" si="57"/>
        <v>0</v>
      </c>
    </row>
    <row r="1841" spans="1:7" s="398" customFormat="1" x14ac:dyDescent="0.2">
      <c r="A1841" s="561"/>
      <c r="B1841" s="561"/>
      <c r="C1841" s="205"/>
      <c r="D1841" s="137" t="s">
        <v>2838</v>
      </c>
      <c r="E1841" s="353">
        <v>1000</v>
      </c>
      <c r="F1841" s="352">
        <f t="shared" si="56"/>
        <v>600</v>
      </c>
      <c r="G1841" s="352">
        <f t="shared" si="57"/>
        <v>500</v>
      </c>
    </row>
    <row r="1842" spans="1:7" s="398" customFormat="1" x14ac:dyDescent="0.2">
      <c r="A1842" s="561"/>
      <c r="B1842" s="561"/>
      <c r="C1842" s="205"/>
      <c r="D1842" s="137" t="s">
        <v>2160</v>
      </c>
      <c r="E1842" s="353">
        <v>800</v>
      </c>
      <c r="F1842" s="352">
        <f t="shared" si="56"/>
        <v>480</v>
      </c>
      <c r="G1842" s="352">
        <f t="shared" si="57"/>
        <v>400</v>
      </c>
    </row>
    <row r="1843" spans="1:7" s="398" customFormat="1" x14ac:dyDescent="0.2">
      <c r="A1843" s="562"/>
      <c r="B1843" s="562"/>
      <c r="C1843" s="205"/>
      <c r="D1843" s="137" t="s">
        <v>2142</v>
      </c>
      <c r="E1843" s="353">
        <v>650</v>
      </c>
      <c r="F1843" s="352">
        <f t="shared" si="56"/>
        <v>390</v>
      </c>
      <c r="G1843" s="352">
        <f t="shared" si="57"/>
        <v>325</v>
      </c>
    </row>
    <row r="1844" spans="1:7" s="398" customFormat="1" x14ac:dyDescent="0.2">
      <c r="A1844" s="560" t="s">
        <v>2328</v>
      </c>
      <c r="B1844" s="560" t="s">
        <v>2328</v>
      </c>
      <c r="C1844" s="16"/>
      <c r="D1844" s="145" t="s">
        <v>2146</v>
      </c>
      <c r="E1844" s="353">
        <v>0</v>
      </c>
      <c r="F1844" s="352">
        <f t="shared" si="56"/>
        <v>0</v>
      </c>
      <c r="G1844" s="352">
        <f t="shared" si="57"/>
        <v>0</v>
      </c>
    </row>
    <row r="1845" spans="1:7" s="398" customFormat="1" x14ac:dyDescent="0.2">
      <c r="A1845" s="561"/>
      <c r="B1845" s="561"/>
      <c r="C1845" s="205"/>
      <c r="D1845" s="137" t="s">
        <v>2838</v>
      </c>
      <c r="E1845" s="353">
        <v>800</v>
      </c>
      <c r="F1845" s="352">
        <f t="shared" si="56"/>
        <v>480</v>
      </c>
      <c r="G1845" s="352">
        <f t="shared" si="57"/>
        <v>400</v>
      </c>
    </row>
    <row r="1846" spans="1:7" s="398" customFormat="1" x14ac:dyDescent="0.2">
      <c r="A1846" s="561"/>
      <c r="B1846" s="561"/>
      <c r="C1846" s="205"/>
      <c r="D1846" s="137" t="s">
        <v>2160</v>
      </c>
      <c r="E1846" s="353">
        <v>650</v>
      </c>
      <c r="F1846" s="352">
        <f t="shared" si="56"/>
        <v>390</v>
      </c>
      <c r="G1846" s="352">
        <f t="shared" si="57"/>
        <v>325</v>
      </c>
    </row>
    <row r="1847" spans="1:7" s="398" customFormat="1" x14ac:dyDescent="0.2">
      <c r="A1847" s="562"/>
      <c r="B1847" s="562"/>
      <c r="C1847" s="205"/>
      <c r="D1847" s="137" t="s">
        <v>2142</v>
      </c>
      <c r="E1847" s="353">
        <v>550</v>
      </c>
      <c r="F1847" s="352">
        <f t="shared" si="56"/>
        <v>330</v>
      </c>
      <c r="G1847" s="352">
        <f t="shared" si="57"/>
        <v>275</v>
      </c>
    </row>
    <row r="1848" spans="1:7" s="398" customFormat="1" x14ac:dyDescent="0.2">
      <c r="A1848" s="16">
        <v>6</v>
      </c>
      <c r="B1848" s="205">
        <v>6</v>
      </c>
      <c r="C1848" s="205"/>
      <c r="D1848" s="75" t="s">
        <v>2875</v>
      </c>
      <c r="E1848" s="353">
        <v>0</v>
      </c>
      <c r="F1848" s="352">
        <f t="shared" si="56"/>
        <v>0</v>
      </c>
      <c r="G1848" s="352">
        <f t="shared" si="57"/>
        <v>0</v>
      </c>
    </row>
    <row r="1849" spans="1:7" s="398" customFormat="1" x14ac:dyDescent="0.2">
      <c r="A1849" s="560" t="s">
        <v>92</v>
      </c>
      <c r="B1849" s="560" t="s">
        <v>92</v>
      </c>
      <c r="C1849" s="205"/>
      <c r="D1849" s="75" t="s">
        <v>8228</v>
      </c>
      <c r="E1849" s="353">
        <v>0</v>
      </c>
      <c r="F1849" s="352">
        <f t="shared" si="56"/>
        <v>0</v>
      </c>
      <c r="G1849" s="352">
        <f t="shared" si="57"/>
        <v>0</v>
      </c>
    </row>
    <row r="1850" spans="1:7" s="398" customFormat="1" ht="27" x14ac:dyDescent="0.2">
      <c r="A1850" s="561"/>
      <c r="B1850" s="561"/>
      <c r="C1850" s="205"/>
      <c r="D1850" s="145" t="s">
        <v>8780</v>
      </c>
      <c r="E1850" s="353">
        <v>0</v>
      </c>
      <c r="F1850" s="352">
        <f t="shared" si="56"/>
        <v>0</v>
      </c>
      <c r="G1850" s="352">
        <f t="shared" si="57"/>
        <v>0</v>
      </c>
    </row>
    <row r="1851" spans="1:7" s="398" customFormat="1" x14ac:dyDescent="0.2">
      <c r="A1851" s="562"/>
      <c r="B1851" s="562"/>
      <c r="C1851" s="205"/>
      <c r="D1851" s="145" t="s">
        <v>8229</v>
      </c>
      <c r="E1851" s="353">
        <v>2800</v>
      </c>
      <c r="F1851" s="352">
        <f t="shared" si="56"/>
        <v>1680</v>
      </c>
      <c r="G1851" s="352">
        <f t="shared" si="57"/>
        <v>1400</v>
      </c>
    </row>
    <row r="1852" spans="1:7" s="398" customFormat="1" x14ac:dyDescent="0.2">
      <c r="A1852" s="382" t="s">
        <v>1062</v>
      </c>
      <c r="B1852" s="382" t="s">
        <v>1062</v>
      </c>
      <c r="C1852" s="205"/>
      <c r="D1852" s="145" t="s">
        <v>8230</v>
      </c>
      <c r="E1852" s="353">
        <v>0</v>
      </c>
      <c r="F1852" s="352">
        <f t="shared" si="56"/>
        <v>0</v>
      </c>
      <c r="G1852" s="352">
        <f t="shared" si="57"/>
        <v>0</v>
      </c>
    </row>
    <row r="1853" spans="1:7" s="398" customFormat="1" x14ac:dyDescent="0.2">
      <c r="A1853" s="377"/>
      <c r="B1853" s="377"/>
      <c r="C1853" s="205"/>
      <c r="D1853" s="137" t="s">
        <v>8231</v>
      </c>
      <c r="E1853" s="353"/>
      <c r="F1853" s="352">
        <f t="shared" si="56"/>
        <v>0</v>
      </c>
      <c r="G1853" s="352">
        <f t="shared" si="57"/>
        <v>0</v>
      </c>
    </row>
    <row r="1854" spans="1:7" s="398" customFormat="1" ht="13.5" x14ac:dyDescent="0.2">
      <c r="A1854" s="630" t="s">
        <v>1063</v>
      </c>
      <c r="B1854" s="630" t="s">
        <v>1063</v>
      </c>
      <c r="C1854" s="337"/>
      <c r="D1854" s="145" t="s">
        <v>8781</v>
      </c>
      <c r="E1854" s="353">
        <v>0</v>
      </c>
      <c r="F1854" s="352">
        <f t="shared" si="56"/>
        <v>0</v>
      </c>
      <c r="G1854" s="352">
        <f t="shared" si="57"/>
        <v>0</v>
      </c>
    </row>
    <row r="1855" spans="1:7" s="398" customFormat="1" x14ac:dyDescent="0.2">
      <c r="A1855" s="590"/>
      <c r="B1855" s="590"/>
      <c r="C1855" s="205"/>
      <c r="D1855" s="145" t="s">
        <v>2849</v>
      </c>
      <c r="E1855" s="353">
        <v>1300</v>
      </c>
      <c r="F1855" s="352">
        <f t="shared" si="56"/>
        <v>780</v>
      </c>
      <c r="G1855" s="352">
        <f t="shared" si="57"/>
        <v>650</v>
      </c>
    </row>
    <row r="1856" spans="1:7" s="398" customFormat="1" ht="13.5" x14ac:dyDescent="0.2">
      <c r="A1856" s="630" t="s">
        <v>1064</v>
      </c>
      <c r="B1856" s="560" t="s">
        <v>1064</v>
      </c>
      <c r="C1856" s="205"/>
      <c r="D1856" s="75" t="s">
        <v>8782</v>
      </c>
      <c r="E1856" s="353"/>
      <c r="F1856" s="352">
        <f t="shared" si="56"/>
        <v>0</v>
      </c>
      <c r="G1856" s="352">
        <f t="shared" si="57"/>
        <v>0</v>
      </c>
    </row>
    <row r="1857" spans="1:7" s="398" customFormat="1" x14ac:dyDescent="0.2">
      <c r="A1857" s="589"/>
      <c r="B1857" s="561"/>
      <c r="C1857" s="369"/>
      <c r="D1857" s="75" t="s">
        <v>8232</v>
      </c>
      <c r="E1857" s="353"/>
      <c r="F1857" s="352">
        <f t="shared" si="56"/>
        <v>0</v>
      </c>
      <c r="G1857" s="352">
        <f t="shared" si="57"/>
        <v>0</v>
      </c>
    </row>
    <row r="1858" spans="1:7" s="398" customFormat="1" x14ac:dyDescent="0.2">
      <c r="A1858" s="589"/>
      <c r="B1858" s="561"/>
      <c r="C1858" s="371"/>
      <c r="D1858" s="78" t="s">
        <v>2876</v>
      </c>
      <c r="E1858" s="353">
        <v>1300</v>
      </c>
      <c r="F1858" s="352">
        <f t="shared" si="56"/>
        <v>780</v>
      </c>
      <c r="G1858" s="352">
        <f t="shared" si="57"/>
        <v>650</v>
      </c>
    </row>
    <row r="1859" spans="1:7" s="398" customFormat="1" x14ac:dyDescent="0.2">
      <c r="A1859" s="589"/>
      <c r="B1859" s="561"/>
      <c r="C1859" s="371"/>
      <c r="D1859" s="78" t="s">
        <v>2877</v>
      </c>
      <c r="E1859" s="353">
        <v>1200</v>
      </c>
      <c r="F1859" s="352">
        <f t="shared" si="56"/>
        <v>720</v>
      </c>
      <c r="G1859" s="352">
        <f t="shared" si="57"/>
        <v>600</v>
      </c>
    </row>
    <row r="1860" spans="1:7" s="398" customFormat="1" x14ac:dyDescent="0.2">
      <c r="A1860" s="590"/>
      <c r="B1860" s="562"/>
      <c r="C1860" s="370"/>
      <c r="D1860" s="78" t="s">
        <v>2878</v>
      </c>
      <c r="E1860" s="353">
        <v>1100</v>
      </c>
      <c r="F1860" s="352">
        <f t="shared" si="56"/>
        <v>660</v>
      </c>
      <c r="G1860" s="352">
        <f t="shared" si="57"/>
        <v>550</v>
      </c>
    </row>
    <row r="1861" spans="1:7" s="398" customFormat="1" ht="13.5" x14ac:dyDescent="0.2">
      <c r="A1861" s="630" t="s">
        <v>1065</v>
      </c>
      <c r="B1861" s="630" t="s">
        <v>1065</v>
      </c>
      <c r="C1861" s="337"/>
      <c r="D1861" s="145" t="s">
        <v>8783</v>
      </c>
      <c r="E1861" s="353"/>
      <c r="F1861" s="352">
        <f t="shared" si="56"/>
        <v>0</v>
      </c>
      <c r="G1861" s="352">
        <f t="shared" si="57"/>
        <v>0</v>
      </c>
    </row>
    <row r="1862" spans="1:7" s="398" customFormat="1" x14ac:dyDescent="0.2">
      <c r="A1862" s="590"/>
      <c r="B1862" s="590"/>
      <c r="C1862" s="205"/>
      <c r="D1862" s="145" t="s">
        <v>8233</v>
      </c>
      <c r="E1862" s="353">
        <v>1000</v>
      </c>
      <c r="F1862" s="352">
        <f t="shared" si="56"/>
        <v>600</v>
      </c>
      <c r="G1862" s="352">
        <f t="shared" si="57"/>
        <v>500</v>
      </c>
    </row>
    <row r="1863" spans="1:7" s="398" customFormat="1" ht="26.25" x14ac:dyDescent="0.2">
      <c r="A1863" s="337" t="s">
        <v>1066</v>
      </c>
      <c r="B1863" s="337" t="s">
        <v>1066</v>
      </c>
      <c r="C1863" s="337"/>
      <c r="D1863" s="75" t="s">
        <v>8784</v>
      </c>
      <c r="E1863" s="353"/>
      <c r="F1863" s="352">
        <f t="shared" si="56"/>
        <v>0</v>
      </c>
      <c r="G1863" s="352">
        <f t="shared" si="57"/>
        <v>0</v>
      </c>
    </row>
    <row r="1864" spans="1:7" s="398" customFormat="1" ht="13.5" x14ac:dyDescent="0.2">
      <c r="A1864" s="382" t="s">
        <v>1067</v>
      </c>
      <c r="B1864" s="382" t="s">
        <v>1067</v>
      </c>
      <c r="C1864" s="205"/>
      <c r="D1864" s="145" t="s">
        <v>8785</v>
      </c>
      <c r="E1864" s="353">
        <v>0</v>
      </c>
      <c r="F1864" s="352">
        <f t="shared" si="56"/>
        <v>0</v>
      </c>
      <c r="G1864" s="352">
        <f t="shared" si="57"/>
        <v>0</v>
      </c>
    </row>
    <row r="1865" spans="1:7" s="398" customFormat="1" ht="13.5" x14ac:dyDescent="0.2">
      <c r="A1865" s="376"/>
      <c r="B1865" s="376"/>
      <c r="C1865" s="205"/>
      <c r="D1865" s="137" t="s">
        <v>8769</v>
      </c>
      <c r="E1865" s="353"/>
      <c r="F1865" s="352">
        <f t="shared" si="56"/>
        <v>0</v>
      </c>
      <c r="G1865" s="352">
        <f t="shared" si="57"/>
        <v>0</v>
      </c>
    </row>
    <row r="1866" spans="1:7" s="398" customFormat="1" ht="13.5" x14ac:dyDescent="0.2">
      <c r="A1866" s="376"/>
      <c r="B1866" s="376"/>
      <c r="C1866" s="205"/>
      <c r="D1866" s="137" t="s">
        <v>8786</v>
      </c>
      <c r="E1866" s="353"/>
      <c r="F1866" s="352">
        <f t="shared" si="56"/>
        <v>0</v>
      </c>
      <c r="G1866" s="352">
        <f t="shared" si="57"/>
        <v>0</v>
      </c>
    </row>
    <row r="1867" spans="1:7" s="398" customFormat="1" ht="13.5" x14ac:dyDescent="0.2">
      <c r="A1867" s="377"/>
      <c r="B1867" s="377"/>
      <c r="C1867" s="16"/>
      <c r="D1867" s="137" t="s">
        <v>8771</v>
      </c>
      <c r="E1867" s="353"/>
      <c r="F1867" s="352">
        <f t="shared" si="56"/>
        <v>0</v>
      </c>
      <c r="G1867" s="352">
        <f t="shared" si="57"/>
        <v>0</v>
      </c>
    </row>
    <row r="1868" spans="1:7" s="398" customFormat="1" ht="13.5" x14ac:dyDescent="0.2">
      <c r="A1868" s="382" t="s">
        <v>1068</v>
      </c>
      <c r="B1868" s="382" t="s">
        <v>1068</v>
      </c>
      <c r="C1868" s="337"/>
      <c r="D1868" s="145" t="s">
        <v>8787</v>
      </c>
      <c r="E1868" s="353">
        <v>0</v>
      </c>
      <c r="F1868" s="352">
        <f t="shared" ref="F1868:F1931" si="58">IFERROR(E1868*0.6,0)</f>
        <v>0</v>
      </c>
      <c r="G1868" s="352">
        <f t="shared" ref="G1868:G1931" si="59">IFERROR(E1868*0.5,0)</f>
        <v>0</v>
      </c>
    </row>
    <row r="1869" spans="1:7" s="398" customFormat="1" ht="13.5" x14ac:dyDescent="0.2">
      <c r="A1869" s="376"/>
      <c r="B1869" s="376"/>
      <c r="C1869" s="337"/>
      <c r="D1869" s="137" t="s">
        <v>8788</v>
      </c>
      <c r="E1869" s="353"/>
      <c r="F1869" s="352">
        <f t="shared" si="58"/>
        <v>0</v>
      </c>
      <c r="G1869" s="352">
        <f t="shared" si="59"/>
        <v>0</v>
      </c>
    </row>
    <row r="1870" spans="1:7" s="398" customFormat="1" ht="13.5" x14ac:dyDescent="0.2">
      <c r="A1870" s="376"/>
      <c r="B1870" s="376"/>
      <c r="C1870" s="337"/>
      <c r="D1870" s="137" t="s">
        <v>8786</v>
      </c>
      <c r="E1870" s="353"/>
      <c r="F1870" s="352">
        <f t="shared" si="58"/>
        <v>0</v>
      </c>
      <c r="G1870" s="352">
        <f t="shared" si="59"/>
        <v>0</v>
      </c>
    </row>
    <row r="1871" spans="1:7" s="398" customFormat="1" ht="13.5" x14ac:dyDescent="0.2">
      <c r="A1871" s="377"/>
      <c r="B1871" s="377"/>
      <c r="C1871" s="337"/>
      <c r="D1871" s="137" t="s">
        <v>8789</v>
      </c>
      <c r="E1871" s="353"/>
      <c r="F1871" s="352">
        <f t="shared" si="58"/>
        <v>0</v>
      </c>
      <c r="G1871" s="352">
        <f t="shared" si="59"/>
        <v>0</v>
      </c>
    </row>
    <row r="1872" spans="1:7" s="398" customFormat="1" x14ac:dyDescent="0.2">
      <c r="A1872" s="205" t="s">
        <v>93</v>
      </c>
      <c r="B1872" s="205" t="s">
        <v>93</v>
      </c>
      <c r="C1872" s="205"/>
      <c r="D1872" s="75" t="s">
        <v>8234</v>
      </c>
      <c r="E1872" s="353">
        <v>0</v>
      </c>
      <c r="F1872" s="352">
        <f t="shared" si="58"/>
        <v>0</v>
      </c>
      <c r="G1872" s="352">
        <f t="shared" si="59"/>
        <v>0</v>
      </c>
    </row>
    <row r="1873" spans="1:7" s="398" customFormat="1" x14ac:dyDescent="0.2">
      <c r="A1873" s="630" t="s">
        <v>1069</v>
      </c>
      <c r="B1873" s="630" t="s">
        <v>1069</v>
      </c>
      <c r="C1873" s="337"/>
      <c r="D1873" s="75" t="s">
        <v>2879</v>
      </c>
      <c r="E1873" s="353">
        <v>0</v>
      </c>
      <c r="F1873" s="352">
        <f t="shared" si="58"/>
        <v>0</v>
      </c>
      <c r="G1873" s="352">
        <f t="shared" si="59"/>
        <v>0</v>
      </c>
    </row>
    <row r="1874" spans="1:7" s="398" customFormat="1" ht="26.25" x14ac:dyDescent="0.2">
      <c r="A1874" s="589"/>
      <c r="B1874" s="589"/>
      <c r="C1874" s="337"/>
      <c r="D1874" s="78" t="s">
        <v>8790</v>
      </c>
      <c r="E1874" s="353">
        <v>0</v>
      </c>
      <c r="F1874" s="352">
        <f t="shared" si="58"/>
        <v>0</v>
      </c>
      <c r="G1874" s="352">
        <f t="shared" si="59"/>
        <v>0</v>
      </c>
    </row>
    <row r="1875" spans="1:7" s="398" customFormat="1" x14ac:dyDescent="0.2">
      <c r="A1875" s="589"/>
      <c r="B1875" s="589"/>
      <c r="C1875" s="382"/>
      <c r="D1875" s="78" t="s">
        <v>2880</v>
      </c>
      <c r="E1875" s="353">
        <v>3800</v>
      </c>
      <c r="F1875" s="352">
        <f t="shared" si="58"/>
        <v>2280</v>
      </c>
      <c r="G1875" s="352">
        <f t="shared" si="59"/>
        <v>1900</v>
      </c>
    </row>
    <row r="1876" spans="1:7" s="398" customFormat="1" x14ac:dyDescent="0.2">
      <c r="A1876" s="589"/>
      <c r="B1876" s="589"/>
      <c r="C1876" s="377"/>
      <c r="D1876" s="78" t="s">
        <v>2881</v>
      </c>
      <c r="E1876" s="353">
        <v>4000</v>
      </c>
      <c r="F1876" s="352">
        <f t="shared" si="58"/>
        <v>2400</v>
      </c>
      <c r="G1876" s="352">
        <f t="shared" si="59"/>
        <v>2000</v>
      </c>
    </row>
    <row r="1877" spans="1:7" s="398" customFormat="1" ht="13.5" x14ac:dyDescent="0.2">
      <c r="A1877" s="589"/>
      <c r="B1877" s="589"/>
      <c r="C1877" s="337"/>
      <c r="D1877" s="78" t="s">
        <v>8791</v>
      </c>
      <c r="E1877" s="353"/>
      <c r="F1877" s="352">
        <f t="shared" si="58"/>
        <v>0</v>
      </c>
      <c r="G1877" s="352">
        <f t="shared" si="59"/>
        <v>0</v>
      </c>
    </row>
    <row r="1878" spans="1:7" s="399" customFormat="1" x14ac:dyDescent="0.25">
      <c r="A1878" s="590"/>
      <c r="B1878" s="590"/>
      <c r="C1878" s="337"/>
      <c r="D1878" s="78" t="s">
        <v>2882</v>
      </c>
      <c r="E1878" s="353">
        <v>6000</v>
      </c>
      <c r="F1878" s="352">
        <f t="shared" si="58"/>
        <v>3600</v>
      </c>
      <c r="G1878" s="352">
        <f t="shared" si="59"/>
        <v>3000</v>
      </c>
    </row>
    <row r="1879" spans="1:7" s="398" customFormat="1" x14ac:dyDescent="0.2">
      <c r="A1879" s="369" t="s">
        <v>1070</v>
      </c>
      <c r="B1879" s="369" t="s">
        <v>1070</v>
      </c>
      <c r="C1879" s="337"/>
      <c r="D1879" s="145" t="s">
        <v>8230</v>
      </c>
      <c r="E1879" s="353">
        <v>0</v>
      </c>
      <c r="F1879" s="352">
        <f t="shared" si="58"/>
        <v>0</v>
      </c>
      <c r="G1879" s="352">
        <f t="shared" si="59"/>
        <v>0</v>
      </c>
    </row>
    <row r="1880" spans="1:7" s="398" customFormat="1" ht="13.5" x14ac:dyDescent="0.2">
      <c r="A1880" s="370"/>
      <c r="B1880" s="370"/>
      <c r="C1880" s="337"/>
      <c r="D1880" s="137" t="s">
        <v>8792</v>
      </c>
      <c r="E1880" s="353"/>
      <c r="F1880" s="352">
        <f t="shared" si="58"/>
        <v>0</v>
      </c>
      <c r="G1880" s="352">
        <f t="shared" si="59"/>
        <v>0</v>
      </c>
    </row>
    <row r="1881" spans="1:7" s="398" customFormat="1" ht="27" x14ac:dyDescent="0.2">
      <c r="A1881" s="630" t="s">
        <v>1071</v>
      </c>
      <c r="B1881" s="630" t="s">
        <v>1071</v>
      </c>
      <c r="C1881" s="337"/>
      <c r="D1881" s="78" t="s">
        <v>8793</v>
      </c>
      <c r="E1881" s="353"/>
      <c r="F1881" s="352">
        <f t="shared" si="58"/>
        <v>0</v>
      </c>
      <c r="G1881" s="352">
        <f t="shared" si="59"/>
        <v>0</v>
      </c>
    </row>
    <row r="1882" spans="1:7" s="398" customFormat="1" x14ac:dyDescent="0.2">
      <c r="A1882" s="589"/>
      <c r="B1882" s="589"/>
      <c r="C1882" s="382"/>
      <c r="D1882" s="78" t="s">
        <v>8235</v>
      </c>
      <c r="E1882" s="353">
        <v>2400</v>
      </c>
      <c r="F1882" s="352">
        <f t="shared" si="58"/>
        <v>1440</v>
      </c>
      <c r="G1882" s="352">
        <f t="shared" si="59"/>
        <v>1200</v>
      </c>
    </row>
    <row r="1883" spans="1:7" s="398" customFormat="1" x14ac:dyDescent="0.2">
      <c r="A1883" s="590"/>
      <c r="B1883" s="590"/>
      <c r="C1883" s="382"/>
      <c r="D1883" s="78" t="s">
        <v>8236</v>
      </c>
      <c r="E1883" s="353">
        <v>1500</v>
      </c>
      <c r="F1883" s="352">
        <f t="shared" si="58"/>
        <v>900</v>
      </c>
      <c r="G1883" s="352">
        <f t="shared" si="59"/>
        <v>750</v>
      </c>
    </row>
    <row r="1884" spans="1:7" s="398" customFormat="1" x14ac:dyDescent="0.2">
      <c r="A1884" s="382" t="s">
        <v>1072</v>
      </c>
      <c r="B1884" s="382" t="s">
        <v>1072</v>
      </c>
      <c r="C1884" s="337"/>
      <c r="D1884" s="75" t="s">
        <v>170</v>
      </c>
      <c r="E1884" s="353">
        <v>0</v>
      </c>
      <c r="F1884" s="352">
        <f t="shared" si="58"/>
        <v>0</v>
      </c>
      <c r="G1884" s="352">
        <f t="shared" si="59"/>
        <v>0</v>
      </c>
    </row>
    <row r="1885" spans="1:7" s="398" customFormat="1" ht="13.5" x14ac:dyDescent="0.2">
      <c r="A1885" s="376"/>
      <c r="B1885" s="376"/>
      <c r="C1885" s="337"/>
      <c r="D1885" s="78" t="s">
        <v>8794</v>
      </c>
      <c r="E1885" s="353">
        <v>0</v>
      </c>
      <c r="F1885" s="352">
        <f t="shared" si="58"/>
        <v>0</v>
      </c>
      <c r="G1885" s="352">
        <f t="shared" si="59"/>
        <v>0</v>
      </c>
    </row>
    <row r="1886" spans="1:7" s="398" customFormat="1" x14ac:dyDescent="0.2">
      <c r="A1886" s="376"/>
      <c r="B1886" s="376"/>
      <c r="C1886" s="382"/>
      <c r="D1886" s="78" t="s">
        <v>8237</v>
      </c>
      <c r="E1886" s="353">
        <v>2600</v>
      </c>
      <c r="F1886" s="352">
        <f t="shared" si="58"/>
        <v>1560</v>
      </c>
      <c r="G1886" s="352">
        <f t="shared" si="59"/>
        <v>1300</v>
      </c>
    </row>
    <row r="1887" spans="1:7" s="398" customFormat="1" x14ac:dyDescent="0.2">
      <c r="A1887" s="376"/>
      <c r="B1887" s="376"/>
      <c r="C1887" s="376"/>
      <c r="D1887" s="78" t="s">
        <v>2883</v>
      </c>
      <c r="E1887" s="353">
        <v>1700</v>
      </c>
      <c r="F1887" s="352">
        <f t="shared" si="58"/>
        <v>1020</v>
      </c>
      <c r="G1887" s="352">
        <f t="shared" si="59"/>
        <v>850</v>
      </c>
    </row>
    <row r="1888" spans="1:7" s="398" customFormat="1" ht="13.5" x14ac:dyDescent="0.2">
      <c r="A1888" s="630" t="s">
        <v>1073</v>
      </c>
      <c r="B1888" s="630" t="s">
        <v>1073</v>
      </c>
      <c r="C1888" s="337"/>
      <c r="D1888" s="78" t="s">
        <v>8795</v>
      </c>
      <c r="E1888" s="353">
        <v>0</v>
      </c>
      <c r="F1888" s="352">
        <f t="shared" si="58"/>
        <v>0</v>
      </c>
      <c r="G1888" s="352">
        <f t="shared" si="59"/>
        <v>0</v>
      </c>
    </row>
    <row r="1889" spans="1:7" s="398" customFormat="1" ht="13.5" x14ac:dyDescent="0.2">
      <c r="A1889" s="590"/>
      <c r="B1889" s="590"/>
      <c r="C1889" s="337"/>
      <c r="D1889" s="137" t="s">
        <v>8796</v>
      </c>
      <c r="E1889" s="353"/>
      <c r="F1889" s="352">
        <f t="shared" si="58"/>
        <v>0</v>
      </c>
      <c r="G1889" s="352">
        <f t="shared" si="59"/>
        <v>0</v>
      </c>
    </row>
    <row r="1890" spans="1:7" s="398" customFormat="1" x14ac:dyDescent="0.2">
      <c r="A1890" s="382" t="s">
        <v>1074</v>
      </c>
      <c r="B1890" s="382" t="s">
        <v>1074</v>
      </c>
      <c r="C1890" s="16"/>
      <c r="D1890" s="145" t="s">
        <v>2884</v>
      </c>
      <c r="E1890" s="353">
        <v>2500</v>
      </c>
      <c r="F1890" s="352">
        <f t="shared" si="58"/>
        <v>1500</v>
      </c>
      <c r="G1890" s="352">
        <f t="shared" si="59"/>
        <v>1250</v>
      </c>
    </row>
    <row r="1891" spans="1:7" s="398" customFormat="1" x14ac:dyDescent="0.2">
      <c r="A1891" s="337" t="s">
        <v>1075</v>
      </c>
      <c r="B1891" s="337" t="s">
        <v>1075</v>
      </c>
      <c r="C1891" s="337"/>
      <c r="D1891" s="75" t="s">
        <v>2885</v>
      </c>
      <c r="E1891" s="353">
        <v>2000</v>
      </c>
      <c r="F1891" s="352">
        <f t="shared" si="58"/>
        <v>1200</v>
      </c>
      <c r="G1891" s="352">
        <f t="shared" si="59"/>
        <v>1000</v>
      </c>
    </row>
    <row r="1892" spans="1:7" s="398" customFormat="1" x14ac:dyDescent="0.2">
      <c r="A1892" s="337" t="s">
        <v>1076</v>
      </c>
      <c r="B1892" s="337" t="s">
        <v>1076</v>
      </c>
      <c r="C1892" s="337"/>
      <c r="D1892" s="75" t="s">
        <v>2886</v>
      </c>
      <c r="E1892" s="353">
        <v>1900</v>
      </c>
      <c r="F1892" s="352">
        <f t="shared" si="58"/>
        <v>1140</v>
      </c>
      <c r="G1892" s="352">
        <f t="shared" si="59"/>
        <v>950</v>
      </c>
    </row>
    <row r="1893" spans="1:7" s="398" customFormat="1" x14ac:dyDescent="0.2">
      <c r="A1893" s="688" t="s">
        <v>1077</v>
      </c>
      <c r="B1893" s="688" t="s">
        <v>1077</v>
      </c>
      <c r="C1893" s="338"/>
      <c r="D1893" s="75" t="s">
        <v>2138</v>
      </c>
      <c r="E1893" s="353">
        <v>0</v>
      </c>
      <c r="F1893" s="352">
        <f t="shared" si="58"/>
        <v>0</v>
      </c>
      <c r="G1893" s="352">
        <f t="shared" si="59"/>
        <v>0</v>
      </c>
    </row>
    <row r="1894" spans="1:7" s="398" customFormat="1" x14ac:dyDescent="0.2">
      <c r="A1894" s="689"/>
      <c r="B1894" s="689"/>
      <c r="C1894" s="338"/>
      <c r="D1894" s="78" t="s">
        <v>2159</v>
      </c>
      <c r="E1894" s="353">
        <v>850</v>
      </c>
      <c r="F1894" s="352">
        <f t="shared" si="58"/>
        <v>510</v>
      </c>
      <c r="G1894" s="352">
        <f t="shared" si="59"/>
        <v>425</v>
      </c>
    </row>
    <row r="1895" spans="1:7" s="398" customFormat="1" x14ac:dyDescent="0.2">
      <c r="A1895" s="689"/>
      <c r="B1895" s="689"/>
      <c r="C1895" s="205"/>
      <c r="D1895" s="137" t="s">
        <v>2160</v>
      </c>
      <c r="E1895" s="353">
        <v>700</v>
      </c>
      <c r="F1895" s="352">
        <f t="shared" si="58"/>
        <v>420</v>
      </c>
      <c r="G1895" s="352">
        <f t="shared" si="59"/>
        <v>350</v>
      </c>
    </row>
    <row r="1896" spans="1:7" s="398" customFormat="1" x14ac:dyDescent="0.2">
      <c r="A1896" s="690"/>
      <c r="B1896" s="690"/>
      <c r="C1896" s="337"/>
      <c r="D1896" s="78" t="s">
        <v>2214</v>
      </c>
      <c r="E1896" s="353">
        <v>600</v>
      </c>
      <c r="F1896" s="352">
        <f t="shared" si="58"/>
        <v>360</v>
      </c>
      <c r="G1896" s="352">
        <f t="shared" si="59"/>
        <v>300</v>
      </c>
    </row>
    <row r="1897" spans="1:7" s="398" customFormat="1" x14ac:dyDescent="0.2">
      <c r="A1897" s="339" t="s">
        <v>1078</v>
      </c>
      <c r="B1897" s="339" t="s">
        <v>1078</v>
      </c>
      <c r="C1897" s="337"/>
      <c r="D1897" s="75" t="s">
        <v>2146</v>
      </c>
      <c r="E1897" s="353">
        <v>0</v>
      </c>
      <c r="F1897" s="352">
        <f t="shared" si="58"/>
        <v>0</v>
      </c>
      <c r="G1897" s="352">
        <f t="shared" si="59"/>
        <v>0</v>
      </c>
    </row>
    <row r="1898" spans="1:7" s="398" customFormat="1" x14ac:dyDescent="0.2">
      <c r="A1898" s="691"/>
      <c r="B1898" s="691"/>
      <c r="C1898" s="337"/>
      <c r="D1898" s="78" t="s">
        <v>2159</v>
      </c>
      <c r="E1898" s="353">
        <v>650</v>
      </c>
      <c r="F1898" s="352">
        <f t="shared" si="58"/>
        <v>390</v>
      </c>
      <c r="G1898" s="352">
        <f t="shared" si="59"/>
        <v>325</v>
      </c>
    </row>
    <row r="1899" spans="1:7" s="398" customFormat="1" x14ac:dyDescent="0.2">
      <c r="A1899" s="692"/>
      <c r="B1899" s="692"/>
      <c r="C1899" s="337"/>
      <c r="D1899" s="137" t="s">
        <v>2160</v>
      </c>
      <c r="E1899" s="353">
        <v>600</v>
      </c>
      <c r="F1899" s="352">
        <f t="shared" si="58"/>
        <v>360</v>
      </c>
      <c r="G1899" s="352">
        <f t="shared" si="59"/>
        <v>300</v>
      </c>
    </row>
    <row r="1900" spans="1:7" s="398" customFormat="1" x14ac:dyDescent="0.2">
      <c r="A1900" s="340"/>
      <c r="B1900" s="340"/>
      <c r="C1900" s="337"/>
      <c r="D1900" s="78" t="s">
        <v>2214</v>
      </c>
      <c r="E1900" s="353">
        <v>450</v>
      </c>
      <c r="F1900" s="352">
        <f t="shared" si="58"/>
        <v>270</v>
      </c>
      <c r="G1900" s="352">
        <f t="shared" si="59"/>
        <v>225</v>
      </c>
    </row>
    <row r="1901" spans="1:7" s="398" customFormat="1" x14ac:dyDescent="0.2">
      <c r="A1901" s="16">
        <v>7</v>
      </c>
      <c r="B1901" s="341">
        <v>7</v>
      </c>
      <c r="C1901" s="342"/>
      <c r="D1901" s="75" t="s">
        <v>2887</v>
      </c>
      <c r="E1901" s="353">
        <v>0</v>
      </c>
      <c r="F1901" s="352">
        <f t="shared" si="58"/>
        <v>0</v>
      </c>
      <c r="G1901" s="352">
        <f t="shared" si="59"/>
        <v>0</v>
      </c>
    </row>
    <row r="1902" spans="1:7" s="398" customFormat="1" x14ac:dyDescent="0.2">
      <c r="A1902" s="560" t="s">
        <v>95</v>
      </c>
      <c r="B1902" s="560" t="s">
        <v>95</v>
      </c>
      <c r="C1902" s="338"/>
      <c r="D1902" s="145" t="s">
        <v>2879</v>
      </c>
      <c r="E1902" s="353">
        <v>0</v>
      </c>
      <c r="F1902" s="352">
        <f t="shared" si="58"/>
        <v>0</v>
      </c>
      <c r="G1902" s="352">
        <f t="shared" si="59"/>
        <v>0</v>
      </c>
    </row>
    <row r="1903" spans="1:7" s="399" customFormat="1" ht="27" x14ac:dyDescent="0.25">
      <c r="A1903" s="561"/>
      <c r="B1903" s="561"/>
      <c r="C1903" s="339"/>
      <c r="D1903" s="137" t="s">
        <v>8797</v>
      </c>
      <c r="E1903" s="353">
        <v>0</v>
      </c>
      <c r="F1903" s="352">
        <f t="shared" si="58"/>
        <v>0</v>
      </c>
      <c r="G1903" s="352">
        <f t="shared" si="59"/>
        <v>0</v>
      </c>
    </row>
    <row r="1904" spans="1:7" s="398" customFormat="1" x14ac:dyDescent="0.2">
      <c r="A1904" s="561"/>
      <c r="B1904" s="561"/>
      <c r="C1904" s="339"/>
      <c r="D1904" s="137" t="s">
        <v>2888</v>
      </c>
      <c r="E1904" s="353">
        <v>4000</v>
      </c>
      <c r="F1904" s="352">
        <f t="shared" si="58"/>
        <v>2400</v>
      </c>
      <c r="G1904" s="352">
        <f t="shared" si="59"/>
        <v>2000</v>
      </c>
    </row>
    <row r="1905" spans="1:7" s="398" customFormat="1" x14ac:dyDescent="0.2">
      <c r="A1905" s="562"/>
      <c r="B1905" s="562"/>
      <c r="C1905" s="339"/>
      <c r="D1905" s="137" t="s">
        <v>2889</v>
      </c>
      <c r="E1905" s="353">
        <v>6800</v>
      </c>
      <c r="F1905" s="352">
        <f t="shared" si="58"/>
        <v>4080</v>
      </c>
      <c r="G1905" s="352">
        <f t="shared" si="59"/>
        <v>3400</v>
      </c>
    </row>
    <row r="1906" spans="1:7" s="398" customFormat="1" ht="26.25" x14ac:dyDescent="0.2">
      <c r="A1906" s="560" t="s">
        <v>96</v>
      </c>
      <c r="B1906" s="560" t="s">
        <v>96</v>
      </c>
      <c r="C1906" s="339"/>
      <c r="D1906" s="75" t="s">
        <v>8798</v>
      </c>
      <c r="E1906" s="353">
        <v>0</v>
      </c>
      <c r="F1906" s="352">
        <f t="shared" si="58"/>
        <v>0</v>
      </c>
      <c r="G1906" s="352">
        <f t="shared" si="59"/>
        <v>0</v>
      </c>
    </row>
    <row r="1907" spans="1:7" s="398" customFormat="1" x14ac:dyDescent="0.2">
      <c r="A1907" s="562"/>
      <c r="B1907" s="562"/>
      <c r="C1907" s="339"/>
      <c r="D1907" s="78" t="s">
        <v>8238</v>
      </c>
      <c r="E1907" s="353">
        <v>1500</v>
      </c>
      <c r="F1907" s="352">
        <f t="shared" si="58"/>
        <v>900</v>
      </c>
      <c r="G1907" s="352">
        <f t="shared" si="59"/>
        <v>750</v>
      </c>
    </row>
    <row r="1908" spans="1:7" s="398" customFormat="1" ht="13.5" x14ac:dyDescent="0.2">
      <c r="A1908" s="560" t="s">
        <v>97</v>
      </c>
      <c r="B1908" s="560" t="s">
        <v>97</v>
      </c>
      <c r="C1908" s="205"/>
      <c r="D1908" s="75" t="s">
        <v>8799</v>
      </c>
      <c r="E1908" s="353">
        <v>0</v>
      </c>
      <c r="F1908" s="352">
        <f t="shared" si="58"/>
        <v>0</v>
      </c>
      <c r="G1908" s="352">
        <f t="shared" si="59"/>
        <v>0</v>
      </c>
    </row>
    <row r="1909" spans="1:7" s="398" customFormat="1" x14ac:dyDescent="0.2">
      <c r="A1909" s="562"/>
      <c r="B1909" s="562"/>
      <c r="C1909" s="339"/>
      <c r="D1909" s="78" t="s">
        <v>2890</v>
      </c>
      <c r="E1909" s="353">
        <v>1320</v>
      </c>
      <c r="F1909" s="352">
        <f t="shared" si="58"/>
        <v>792</v>
      </c>
      <c r="G1909" s="352">
        <f t="shared" si="59"/>
        <v>660</v>
      </c>
    </row>
    <row r="1910" spans="1:7" s="398" customFormat="1" x14ac:dyDescent="0.2">
      <c r="A1910" s="205" t="s">
        <v>138</v>
      </c>
      <c r="B1910" s="205" t="s">
        <v>138</v>
      </c>
      <c r="C1910" s="205"/>
      <c r="D1910" s="75" t="s">
        <v>2891</v>
      </c>
      <c r="E1910" s="353">
        <v>1500</v>
      </c>
      <c r="F1910" s="352">
        <f t="shared" si="58"/>
        <v>900</v>
      </c>
      <c r="G1910" s="352">
        <f t="shared" si="59"/>
        <v>750</v>
      </c>
    </row>
    <row r="1911" spans="1:7" s="398" customFormat="1" x14ac:dyDescent="0.2">
      <c r="A1911" s="205" t="s">
        <v>139</v>
      </c>
      <c r="B1911" s="205" t="s">
        <v>139</v>
      </c>
      <c r="C1911" s="205"/>
      <c r="D1911" s="75" t="s">
        <v>2892</v>
      </c>
      <c r="E1911" s="353">
        <v>3000</v>
      </c>
      <c r="F1911" s="352">
        <f t="shared" si="58"/>
        <v>1800</v>
      </c>
      <c r="G1911" s="352">
        <f t="shared" si="59"/>
        <v>1500</v>
      </c>
    </row>
    <row r="1912" spans="1:7" s="398" customFormat="1" ht="13.5" x14ac:dyDescent="0.2">
      <c r="A1912" s="560" t="s">
        <v>140</v>
      </c>
      <c r="B1912" s="560" t="s">
        <v>140</v>
      </c>
      <c r="C1912" s="339"/>
      <c r="D1912" s="145" t="s">
        <v>8800</v>
      </c>
      <c r="E1912" s="353">
        <v>0</v>
      </c>
      <c r="F1912" s="352">
        <f t="shared" si="58"/>
        <v>0</v>
      </c>
      <c r="G1912" s="352">
        <f t="shared" si="59"/>
        <v>0</v>
      </c>
    </row>
    <row r="1913" spans="1:7" s="398" customFormat="1" x14ac:dyDescent="0.2">
      <c r="A1913" s="561"/>
      <c r="B1913" s="561"/>
      <c r="C1913" s="389"/>
      <c r="D1913" s="145" t="s">
        <v>8801</v>
      </c>
      <c r="E1913" s="353">
        <v>0</v>
      </c>
      <c r="F1913" s="352">
        <f t="shared" si="58"/>
        <v>0</v>
      </c>
      <c r="G1913" s="352">
        <f t="shared" si="59"/>
        <v>0</v>
      </c>
    </row>
    <row r="1914" spans="1:7" s="398" customFormat="1" ht="13.5" x14ac:dyDescent="0.2">
      <c r="A1914" s="371"/>
      <c r="B1914" s="561"/>
      <c r="C1914" s="339"/>
      <c r="D1914" s="137" t="s">
        <v>8802</v>
      </c>
      <c r="E1914" s="353"/>
      <c r="F1914" s="352">
        <f t="shared" si="58"/>
        <v>0</v>
      </c>
      <c r="G1914" s="352">
        <f t="shared" si="59"/>
        <v>0</v>
      </c>
    </row>
    <row r="1915" spans="1:7" s="398" customFormat="1" x14ac:dyDescent="0.2">
      <c r="A1915" s="371"/>
      <c r="B1915" s="561"/>
      <c r="C1915" s="339"/>
      <c r="D1915" s="137" t="s">
        <v>8239</v>
      </c>
      <c r="E1915" s="353">
        <v>2800</v>
      </c>
      <c r="F1915" s="352">
        <f t="shared" si="58"/>
        <v>1680</v>
      </c>
      <c r="G1915" s="352">
        <f t="shared" si="59"/>
        <v>1400</v>
      </c>
    </row>
    <row r="1916" spans="1:7" s="398" customFormat="1" ht="13.5" x14ac:dyDescent="0.2">
      <c r="A1916" s="371"/>
      <c r="B1916" s="561"/>
      <c r="C1916" s="16"/>
      <c r="D1916" s="137" t="s">
        <v>8803</v>
      </c>
      <c r="E1916" s="412"/>
      <c r="F1916" s="352">
        <f t="shared" si="58"/>
        <v>0</v>
      </c>
      <c r="G1916" s="352">
        <f t="shared" si="59"/>
        <v>0</v>
      </c>
    </row>
    <row r="1917" spans="1:7" s="398" customFormat="1" ht="13.5" x14ac:dyDescent="0.2">
      <c r="A1917" s="370"/>
      <c r="B1917" s="562"/>
      <c r="C1917" s="16"/>
      <c r="D1917" s="137" t="s">
        <v>8804</v>
      </c>
      <c r="E1917" s="353">
        <v>1500</v>
      </c>
      <c r="F1917" s="352">
        <f t="shared" si="58"/>
        <v>900</v>
      </c>
      <c r="G1917" s="352">
        <f t="shared" si="59"/>
        <v>750</v>
      </c>
    </row>
    <row r="1918" spans="1:7" s="398" customFormat="1" ht="13.5" x14ac:dyDescent="0.2">
      <c r="A1918" s="560" t="s">
        <v>2353</v>
      </c>
      <c r="B1918" s="560" t="s">
        <v>2353</v>
      </c>
      <c r="C1918" s="205"/>
      <c r="D1918" s="145" t="s">
        <v>8805</v>
      </c>
      <c r="E1918" s="353"/>
      <c r="F1918" s="352">
        <f t="shared" si="58"/>
        <v>0</v>
      </c>
      <c r="G1918" s="352">
        <f t="shared" si="59"/>
        <v>0</v>
      </c>
    </row>
    <row r="1919" spans="1:7" s="398" customFormat="1" x14ac:dyDescent="0.2">
      <c r="A1919" s="561"/>
      <c r="B1919" s="561"/>
      <c r="C1919" s="205"/>
      <c r="D1919" s="145" t="s">
        <v>2893</v>
      </c>
      <c r="E1919" s="353">
        <v>0</v>
      </c>
      <c r="F1919" s="352">
        <f t="shared" si="58"/>
        <v>0</v>
      </c>
      <c r="G1919" s="352">
        <f t="shared" si="59"/>
        <v>0</v>
      </c>
    </row>
    <row r="1920" spans="1:7" s="398" customFormat="1" x14ac:dyDescent="0.2">
      <c r="A1920" s="562"/>
      <c r="B1920" s="562"/>
      <c r="C1920" s="205"/>
      <c r="D1920" s="137" t="s">
        <v>2894</v>
      </c>
      <c r="E1920" s="353">
        <v>2100</v>
      </c>
      <c r="F1920" s="352">
        <f t="shared" si="58"/>
        <v>1260</v>
      </c>
      <c r="G1920" s="352">
        <f t="shared" si="59"/>
        <v>1050</v>
      </c>
    </row>
    <row r="1921" spans="1:7" s="398" customFormat="1" x14ac:dyDescent="0.2">
      <c r="A1921" s="560" t="s">
        <v>2355</v>
      </c>
      <c r="B1921" s="560" t="s">
        <v>2355</v>
      </c>
      <c r="C1921" s="205"/>
      <c r="D1921" s="145" t="s">
        <v>2138</v>
      </c>
      <c r="E1921" s="353">
        <v>0</v>
      </c>
      <c r="F1921" s="352">
        <f t="shared" si="58"/>
        <v>0</v>
      </c>
      <c r="G1921" s="352">
        <f t="shared" si="59"/>
        <v>0</v>
      </c>
    </row>
    <row r="1922" spans="1:7" s="398" customFormat="1" x14ac:dyDescent="0.2">
      <c r="A1922" s="561"/>
      <c r="B1922" s="561"/>
      <c r="C1922" s="205"/>
      <c r="D1922" s="137" t="s">
        <v>2838</v>
      </c>
      <c r="E1922" s="353">
        <v>850</v>
      </c>
      <c r="F1922" s="352">
        <f t="shared" si="58"/>
        <v>510</v>
      </c>
      <c r="G1922" s="352">
        <f t="shared" si="59"/>
        <v>425</v>
      </c>
    </row>
    <row r="1923" spans="1:7" s="398" customFormat="1" x14ac:dyDescent="0.2">
      <c r="A1923" s="561"/>
      <c r="B1923" s="561"/>
      <c r="C1923" s="205"/>
      <c r="D1923" s="137" t="s">
        <v>2160</v>
      </c>
      <c r="E1923" s="353">
        <v>700</v>
      </c>
      <c r="F1923" s="352">
        <f t="shared" si="58"/>
        <v>420</v>
      </c>
      <c r="G1923" s="352">
        <f t="shared" si="59"/>
        <v>350</v>
      </c>
    </row>
    <row r="1924" spans="1:7" s="398" customFormat="1" x14ac:dyDescent="0.2">
      <c r="A1924" s="562"/>
      <c r="B1924" s="562"/>
      <c r="C1924" s="205"/>
      <c r="D1924" s="137" t="s">
        <v>2142</v>
      </c>
      <c r="E1924" s="353">
        <v>600</v>
      </c>
      <c r="F1924" s="352">
        <f t="shared" si="58"/>
        <v>360</v>
      </c>
      <c r="G1924" s="352">
        <f t="shared" si="59"/>
        <v>300</v>
      </c>
    </row>
    <row r="1925" spans="1:7" s="398" customFormat="1" x14ac:dyDescent="0.2">
      <c r="A1925" s="560" t="s">
        <v>2356</v>
      </c>
      <c r="B1925" s="560" t="s">
        <v>2356</v>
      </c>
      <c r="C1925" s="205"/>
      <c r="D1925" s="145" t="s">
        <v>2146</v>
      </c>
      <c r="E1925" s="353">
        <v>0</v>
      </c>
      <c r="F1925" s="352">
        <f t="shared" si="58"/>
        <v>0</v>
      </c>
      <c r="G1925" s="352">
        <f t="shared" si="59"/>
        <v>0</v>
      </c>
    </row>
    <row r="1926" spans="1:7" s="398" customFormat="1" x14ac:dyDescent="0.2">
      <c r="A1926" s="561"/>
      <c r="B1926" s="561"/>
      <c r="C1926" s="205"/>
      <c r="D1926" s="137" t="s">
        <v>2895</v>
      </c>
      <c r="E1926" s="353">
        <v>650</v>
      </c>
      <c r="F1926" s="352">
        <f t="shared" si="58"/>
        <v>390</v>
      </c>
      <c r="G1926" s="352">
        <f t="shared" si="59"/>
        <v>325</v>
      </c>
    </row>
    <row r="1927" spans="1:7" s="398" customFormat="1" x14ac:dyDescent="0.2">
      <c r="A1927" s="561"/>
      <c r="B1927" s="561"/>
      <c r="C1927" s="205"/>
      <c r="D1927" s="137" t="s">
        <v>2160</v>
      </c>
      <c r="E1927" s="353">
        <v>500</v>
      </c>
      <c r="F1927" s="352">
        <f t="shared" si="58"/>
        <v>300</v>
      </c>
      <c r="G1927" s="352">
        <f t="shared" si="59"/>
        <v>250</v>
      </c>
    </row>
    <row r="1928" spans="1:7" s="398" customFormat="1" x14ac:dyDescent="0.2">
      <c r="A1928" s="562"/>
      <c r="B1928" s="562"/>
      <c r="C1928" s="205"/>
      <c r="D1928" s="137" t="s">
        <v>2896</v>
      </c>
      <c r="E1928" s="353">
        <v>450</v>
      </c>
      <c r="F1928" s="352">
        <f t="shared" si="58"/>
        <v>270</v>
      </c>
      <c r="G1928" s="352">
        <f t="shared" si="59"/>
        <v>225</v>
      </c>
    </row>
    <row r="1929" spans="1:7" s="398" customFormat="1" ht="13.5" x14ac:dyDescent="0.2">
      <c r="A1929" s="205" t="s">
        <v>2357</v>
      </c>
      <c r="B1929" s="205"/>
      <c r="C1929" s="205"/>
      <c r="D1929" s="137" t="s">
        <v>8806</v>
      </c>
      <c r="E1929" s="353">
        <v>800</v>
      </c>
      <c r="F1929" s="352">
        <f t="shared" si="58"/>
        <v>480</v>
      </c>
      <c r="G1929" s="352">
        <f t="shared" si="59"/>
        <v>400</v>
      </c>
    </row>
    <row r="1930" spans="1:7" s="398" customFormat="1" ht="13.5" x14ac:dyDescent="0.2">
      <c r="A1930" s="205" t="s">
        <v>3267</v>
      </c>
      <c r="B1930" s="205"/>
      <c r="C1930" s="205"/>
      <c r="D1930" s="137" t="s">
        <v>8807</v>
      </c>
      <c r="E1930" s="353">
        <v>1300</v>
      </c>
      <c r="F1930" s="352">
        <f t="shared" si="58"/>
        <v>780</v>
      </c>
      <c r="G1930" s="352">
        <f t="shared" si="59"/>
        <v>650</v>
      </c>
    </row>
    <row r="1931" spans="1:7" s="398" customFormat="1" x14ac:dyDescent="0.2">
      <c r="A1931" s="16">
        <v>8</v>
      </c>
      <c r="B1931" s="205">
        <v>8</v>
      </c>
      <c r="C1931" s="205"/>
      <c r="D1931" s="75" t="s">
        <v>2897</v>
      </c>
      <c r="E1931" s="353">
        <v>0</v>
      </c>
      <c r="F1931" s="352">
        <f t="shared" si="58"/>
        <v>0</v>
      </c>
      <c r="G1931" s="352">
        <f t="shared" si="59"/>
        <v>0</v>
      </c>
    </row>
    <row r="1932" spans="1:7" s="398" customFormat="1" x14ac:dyDescent="0.2">
      <c r="A1932" s="560" t="s">
        <v>98</v>
      </c>
      <c r="B1932" s="560" t="s">
        <v>98</v>
      </c>
      <c r="C1932" s="560" t="s">
        <v>83</v>
      </c>
      <c r="D1932" s="145" t="s">
        <v>8240</v>
      </c>
      <c r="E1932" s="353">
        <v>0</v>
      </c>
      <c r="F1932" s="352">
        <f t="shared" ref="F1932:F1995" si="60">IFERROR(E1932*0.6,0)</f>
        <v>0</v>
      </c>
      <c r="G1932" s="352">
        <f t="shared" ref="G1932:G1995" si="61">IFERROR(E1932*0.5,0)</f>
        <v>0</v>
      </c>
    </row>
    <row r="1933" spans="1:7" s="398" customFormat="1" x14ac:dyDescent="0.2">
      <c r="A1933" s="561"/>
      <c r="B1933" s="561"/>
      <c r="C1933" s="561"/>
      <c r="D1933" s="145" t="s">
        <v>2898</v>
      </c>
      <c r="E1933" s="353">
        <v>0</v>
      </c>
      <c r="F1933" s="352">
        <f t="shared" si="60"/>
        <v>0</v>
      </c>
      <c r="G1933" s="352">
        <f t="shared" si="61"/>
        <v>0</v>
      </c>
    </row>
    <row r="1934" spans="1:7" s="398" customFormat="1" x14ac:dyDescent="0.2">
      <c r="A1934" s="561"/>
      <c r="B1934" s="561"/>
      <c r="C1934" s="561"/>
      <c r="D1934" s="137" t="s">
        <v>2899</v>
      </c>
      <c r="E1934" s="353">
        <v>6800</v>
      </c>
      <c r="F1934" s="352">
        <f t="shared" si="60"/>
        <v>4080</v>
      </c>
      <c r="G1934" s="352">
        <f t="shared" si="61"/>
        <v>3400</v>
      </c>
    </row>
    <row r="1935" spans="1:7" s="398" customFormat="1" x14ac:dyDescent="0.2">
      <c r="A1935" s="561"/>
      <c r="B1935" s="561"/>
      <c r="C1935" s="561"/>
      <c r="D1935" s="137" t="s">
        <v>2900</v>
      </c>
      <c r="E1935" s="353">
        <v>5000</v>
      </c>
      <c r="F1935" s="352">
        <f t="shared" si="60"/>
        <v>3000</v>
      </c>
      <c r="G1935" s="352">
        <f t="shared" si="61"/>
        <v>2500</v>
      </c>
    </row>
    <row r="1936" spans="1:7" s="398" customFormat="1" x14ac:dyDescent="0.2">
      <c r="A1936" s="561"/>
      <c r="B1936" s="561"/>
      <c r="C1936" s="561"/>
      <c r="D1936" s="137" t="s">
        <v>2901</v>
      </c>
      <c r="E1936" s="353">
        <v>4000</v>
      </c>
      <c r="F1936" s="352">
        <f t="shared" si="60"/>
        <v>2400</v>
      </c>
      <c r="G1936" s="352">
        <f t="shared" si="61"/>
        <v>2000</v>
      </c>
    </row>
    <row r="1937" spans="1:7" s="398" customFormat="1" ht="13.5" x14ac:dyDescent="0.2">
      <c r="A1937" s="561"/>
      <c r="B1937" s="561"/>
      <c r="C1937" s="561"/>
      <c r="D1937" s="137" t="s">
        <v>8808</v>
      </c>
      <c r="E1937" s="353">
        <v>0</v>
      </c>
      <c r="F1937" s="352">
        <f t="shared" si="60"/>
        <v>0</v>
      </c>
      <c r="G1937" s="352">
        <f t="shared" si="61"/>
        <v>0</v>
      </c>
    </row>
    <row r="1938" spans="1:7" s="398" customFormat="1" ht="25.5" x14ac:dyDescent="0.2">
      <c r="A1938" s="562"/>
      <c r="B1938" s="562"/>
      <c r="C1938" s="562"/>
      <c r="D1938" s="137" t="s">
        <v>2902</v>
      </c>
      <c r="E1938" s="353">
        <v>9000</v>
      </c>
      <c r="F1938" s="352">
        <f t="shared" si="60"/>
        <v>5400</v>
      </c>
      <c r="G1938" s="352">
        <f t="shared" si="61"/>
        <v>4500</v>
      </c>
    </row>
    <row r="1939" spans="1:7" s="398" customFormat="1" x14ac:dyDescent="0.2">
      <c r="A1939" s="560" t="s">
        <v>99</v>
      </c>
      <c r="B1939" s="560" t="s">
        <v>99</v>
      </c>
      <c r="C1939" s="205"/>
      <c r="D1939" s="145" t="s">
        <v>2879</v>
      </c>
      <c r="E1939" s="353">
        <v>0</v>
      </c>
      <c r="F1939" s="352">
        <f t="shared" si="60"/>
        <v>0</v>
      </c>
      <c r="G1939" s="352">
        <f t="shared" si="61"/>
        <v>0</v>
      </c>
    </row>
    <row r="1940" spans="1:7" s="398" customFormat="1" x14ac:dyDescent="0.2">
      <c r="A1940" s="561"/>
      <c r="B1940" s="561"/>
      <c r="C1940" s="205"/>
      <c r="D1940" s="137" t="s">
        <v>2903</v>
      </c>
      <c r="E1940" s="353">
        <v>8000</v>
      </c>
      <c r="F1940" s="352">
        <f t="shared" si="60"/>
        <v>4800</v>
      </c>
      <c r="G1940" s="352">
        <f t="shared" si="61"/>
        <v>4000</v>
      </c>
    </row>
    <row r="1941" spans="1:7" s="398" customFormat="1" x14ac:dyDescent="0.2">
      <c r="A1941" s="562"/>
      <c r="B1941" s="562"/>
      <c r="C1941" s="205"/>
      <c r="D1941" s="137" t="s">
        <v>2904</v>
      </c>
      <c r="E1941" s="353">
        <v>7000</v>
      </c>
      <c r="F1941" s="352">
        <f t="shared" si="60"/>
        <v>4200</v>
      </c>
      <c r="G1941" s="352">
        <f t="shared" si="61"/>
        <v>3500</v>
      </c>
    </row>
    <row r="1942" spans="1:7" s="398" customFormat="1" x14ac:dyDescent="0.2">
      <c r="A1942" s="205" t="s">
        <v>100</v>
      </c>
      <c r="B1942" s="205" t="s">
        <v>100</v>
      </c>
      <c r="C1942" s="205"/>
      <c r="D1942" s="343" t="s">
        <v>2905</v>
      </c>
      <c r="E1942" s="353">
        <v>7000</v>
      </c>
      <c r="F1942" s="352">
        <f t="shared" si="60"/>
        <v>4200</v>
      </c>
      <c r="G1942" s="352">
        <f t="shared" si="61"/>
        <v>3500</v>
      </c>
    </row>
    <row r="1943" spans="1:7" s="398" customFormat="1" x14ac:dyDescent="0.2">
      <c r="A1943" s="205" t="s">
        <v>101</v>
      </c>
      <c r="B1943" s="205" t="s">
        <v>101</v>
      </c>
      <c r="C1943" s="205"/>
      <c r="D1943" s="75" t="s">
        <v>2906</v>
      </c>
      <c r="E1943" s="353">
        <v>2600</v>
      </c>
      <c r="F1943" s="352">
        <f t="shared" si="60"/>
        <v>1560</v>
      </c>
      <c r="G1943" s="352">
        <f t="shared" si="61"/>
        <v>1300</v>
      </c>
    </row>
    <row r="1944" spans="1:7" s="398" customFormat="1" ht="27" x14ac:dyDescent="0.2">
      <c r="A1944" s="560" t="s">
        <v>102</v>
      </c>
      <c r="B1944" s="560" t="s">
        <v>102</v>
      </c>
      <c r="C1944" s="560"/>
      <c r="D1944" s="75" t="s">
        <v>8809</v>
      </c>
      <c r="E1944" s="353"/>
      <c r="F1944" s="352">
        <f t="shared" si="60"/>
        <v>0</v>
      </c>
      <c r="G1944" s="352">
        <f t="shared" si="61"/>
        <v>0</v>
      </c>
    </row>
    <row r="1945" spans="1:7" s="398" customFormat="1" x14ac:dyDescent="0.2">
      <c r="A1945" s="561"/>
      <c r="B1945" s="561"/>
      <c r="C1945" s="561"/>
      <c r="D1945" s="75" t="s">
        <v>8241</v>
      </c>
      <c r="E1945" s="353"/>
      <c r="F1945" s="352">
        <f t="shared" si="60"/>
        <v>0</v>
      </c>
      <c r="G1945" s="352">
        <f t="shared" si="61"/>
        <v>0</v>
      </c>
    </row>
    <row r="1946" spans="1:7" s="398" customFormat="1" x14ac:dyDescent="0.2">
      <c r="A1946" s="561"/>
      <c r="B1946" s="561"/>
      <c r="C1946" s="561"/>
      <c r="D1946" s="78" t="s">
        <v>2907</v>
      </c>
      <c r="E1946" s="353">
        <v>7000</v>
      </c>
      <c r="F1946" s="352">
        <f t="shared" si="60"/>
        <v>4200</v>
      </c>
      <c r="G1946" s="352">
        <f t="shared" si="61"/>
        <v>3500</v>
      </c>
    </row>
    <row r="1947" spans="1:7" s="398" customFormat="1" x14ac:dyDescent="0.2">
      <c r="A1947" s="562"/>
      <c r="B1947" s="562"/>
      <c r="C1947" s="562"/>
      <c r="D1947" s="78" t="s">
        <v>2908</v>
      </c>
      <c r="E1947" s="353">
        <v>5000</v>
      </c>
      <c r="F1947" s="352">
        <f t="shared" si="60"/>
        <v>3000</v>
      </c>
      <c r="G1947" s="352">
        <f t="shared" si="61"/>
        <v>2500</v>
      </c>
    </row>
    <row r="1948" spans="1:7" s="398" customFormat="1" x14ac:dyDescent="0.2">
      <c r="A1948" s="205" t="s">
        <v>103</v>
      </c>
      <c r="B1948" s="205" t="s">
        <v>103</v>
      </c>
      <c r="C1948" s="205"/>
      <c r="D1948" s="75" t="s">
        <v>2909</v>
      </c>
      <c r="E1948" s="353">
        <v>3000</v>
      </c>
      <c r="F1948" s="352">
        <f t="shared" si="60"/>
        <v>1800</v>
      </c>
      <c r="G1948" s="352">
        <f t="shared" si="61"/>
        <v>1500</v>
      </c>
    </row>
    <row r="1949" spans="1:7" s="398" customFormat="1" x14ac:dyDescent="0.2">
      <c r="A1949" s="560" t="s">
        <v>2364</v>
      </c>
      <c r="B1949" s="560" t="s">
        <v>2364</v>
      </c>
      <c r="C1949" s="560"/>
      <c r="D1949" s="75" t="s">
        <v>2910</v>
      </c>
      <c r="E1949" s="353">
        <v>0</v>
      </c>
      <c r="F1949" s="352">
        <f t="shared" si="60"/>
        <v>0</v>
      </c>
      <c r="G1949" s="352">
        <f t="shared" si="61"/>
        <v>0</v>
      </c>
    </row>
    <row r="1950" spans="1:7" s="398" customFormat="1" x14ac:dyDescent="0.2">
      <c r="A1950" s="561"/>
      <c r="B1950" s="561"/>
      <c r="C1950" s="561"/>
      <c r="D1950" s="78" t="s">
        <v>2911</v>
      </c>
      <c r="E1950" s="353">
        <v>2800</v>
      </c>
      <c r="F1950" s="352">
        <f t="shared" si="60"/>
        <v>1680</v>
      </c>
      <c r="G1950" s="352">
        <f t="shared" si="61"/>
        <v>1400</v>
      </c>
    </row>
    <row r="1951" spans="1:7" s="398" customFormat="1" x14ac:dyDescent="0.2">
      <c r="A1951" s="561"/>
      <c r="B1951" s="561"/>
      <c r="C1951" s="561"/>
      <c r="D1951" s="78" t="s">
        <v>2912</v>
      </c>
      <c r="E1951" s="353">
        <v>2500</v>
      </c>
      <c r="F1951" s="352">
        <f t="shared" si="60"/>
        <v>1500</v>
      </c>
      <c r="G1951" s="352">
        <f t="shared" si="61"/>
        <v>1250</v>
      </c>
    </row>
    <row r="1952" spans="1:7" s="398" customFormat="1" x14ac:dyDescent="0.2">
      <c r="A1952" s="562"/>
      <c r="B1952" s="562"/>
      <c r="C1952" s="562"/>
      <c r="D1952" s="78" t="s">
        <v>2913</v>
      </c>
      <c r="E1952" s="353">
        <v>1800</v>
      </c>
      <c r="F1952" s="352">
        <f t="shared" si="60"/>
        <v>1080</v>
      </c>
      <c r="G1952" s="352">
        <f t="shared" si="61"/>
        <v>900</v>
      </c>
    </row>
    <row r="1953" spans="1:7" s="398" customFormat="1" ht="25.5" x14ac:dyDescent="0.2">
      <c r="A1953" s="542" t="s">
        <v>2366</v>
      </c>
      <c r="B1953" s="560" t="s">
        <v>2366</v>
      </c>
      <c r="C1953" s="560" t="s">
        <v>1297</v>
      </c>
      <c r="D1953" s="75" t="s">
        <v>8242</v>
      </c>
      <c r="E1953" s="353">
        <v>0</v>
      </c>
      <c r="F1953" s="352">
        <f t="shared" si="60"/>
        <v>0</v>
      </c>
      <c r="G1953" s="352">
        <f t="shared" si="61"/>
        <v>0</v>
      </c>
    </row>
    <row r="1954" spans="1:7" s="398" customFormat="1" x14ac:dyDescent="0.2">
      <c r="A1954" s="543"/>
      <c r="B1954" s="561"/>
      <c r="C1954" s="561"/>
      <c r="D1954" s="78" t="s">
        <v>8243</v>
      </c>
      <c r="E1954" s="353">
        <v>0</v>
      </c>
      <c r="F1954" s="352">
        <f t="shared" si="60"/>
        <v>0</v>
      </c>
      <c r="G1954" s="352">
        <f t="shared" si="61"/>
        <v>0</v>
      </c>
    </row>
    <row r="1955" spans="1:7" s="398" customFormat="1" x14ac:dyDescent="0.2">
      <c r="A1955" s="543"/>
      <c r="B1955" s="561"/>
      <c r="C1955" s="561"/>
      <c r="D1955" s="78" t="s">
        <v>8244</v>
      </c>
      <c r="E1955" s="353">
        <v>0</v>
      </c>
      <c r="F1955" s="352">
        <f t="shared" si="60"/>
        <v>0</v>
      </c>
      <c r="G1955" s="352">
        <f t="shared" si="61"/>
        <v>0</v>
      </c>
    </row>
    <row r="1956" spans="1:7" s="398" customFormat="1" x14ac:dyDescent="0.2">
      <c r="A1956" s="543"/>
      <c r="B1956" s="561"/>
      <c r="C1956" s="561"/>
      <c r="D1956" s="78" t="s">
        <v>8245</v>
      </c>
      <c r="E1956" s="353">
        <v>0</v>
      </c>
      <c r="F1956" s="352">
        <f t="shared" si="60"/>
        <v>0</v>
      </c>
      <c r="G1956" s="352">
        <f t="shared" si="61"/>
        <v>0</v>
      </c>
    </row>
    <row r="1957" spans="1:7" s="398" customFormat="1" x14ac:dyDescent="0.2">
      <c r="A1957" s="544"/>
      <c r="B1957" s="562"/>
      <c r="C1957" s="562"/>
      <c r="D1957" s="78" t="s">
        <v>8246</v>
      </c>
      <c r="E1957" s="353">
        <v>0</v>
      </c>
      <c r="F1957" s="352">
        <f t="shared" si="60"/>
        <v>0</v>
      </c>
      <c r="G1957" s="352">
        <f t="shared" si="61"/>
        <v>0</v>
      </c>
    </row>
    <row r="1958" spans="1:7" s="398" customFormat="1" ht="25.5" x14ac:dyDescent="0.2">
      <c r="A1958" s="560" t="s">
        <v>2367</v>
      </c>
      <c r="B1958" s="560" t="s">
        <v>2367</v>
      </c>
      <c r="C1958" s="205"/>
      <c r="D1958" s="75" t="s">
        <v>2914</v>
      </c>
      <c r="E1958" s="353">
        <v>0</v>
      </c>
      <c r="F1958" s="352">
        <f t="shared" si="60"/>
        <v>0</v>
      </c>
      <c r="G1958" s="352">
        <f t="shared" si="61"/>
        <v>0</v>
      </c>
    </row>
    <row r="1959" spans="1:7" s="398" customFormat="1" x14ac:dyDescent="0.2">
      <c r="A1959" s="561"/>
      <c r="B1959" s="561"/>
      <c r="C1959" s="205"/>
      <c r="D1959" s="78" t="s">
        <v>2915</v>
      </c>
      <c r="E1959" s="353">
        <v>6600.0000000000009</v>
      </c>
      <c r="F1959" s="352">
        <f t="shared" si="60"/>
        <v>3960.0000000000005</v>
      </c>
      <c r="G1959" s="352">
        <f t="shared" si="61"/>
        <v>3300.0000000000005</v>
      </c>
    </row>
    <row r="1960" spans="1:7" s="398" customFormat="1" x14ac:dyDescent="0.2">
      <c r="A1960" s="561"/>
      <c r="B1960" s="561"/>
      <c r="C1960" s="205"/>
      <c r="D1960" s="78" t="s">
        <v>2916</v>
      </c>
      <c r="E1960" s="353">
        <v>4600</v>
      </c>
      <c r="F1960" s="352">
        <f t="shared" si="60"/>
        <v>2760</v>
      </c>
      <c r="G1960" s="352">
        <f t="shared" si="61"/>
        <v>2300</v>
      </c>
    </row>
    <row r="1961" spans="1:7" s="398" customFormat="1" x14ac:dyDescent="0.2">
      <c r="A1961" s="561"/>
      <c r="B1961" s="561"/>
      <c r="C1961" s="205"/>
      <c r="D1961" s="78" t="s">
        <v>2917</v>
      </c>
      <c r="E1961" s="353">
        <v>4400</v>
      </c>
      <c r="F1961" s="352">
        <f t="shared" si="60"/>
        <v>2640</v>
      </c>
      <c r="G1961" s="352">
        <f t="shared" si="61"/>
        <v>2200</v>
      </c>
    </row>
    <row r="1962" spans="1:7" s="398" customFormat="1" x14ac:dyDescent="0.2">
      <c r="A1962" s="562"/>
      <c r="B1962" s="562"/>
      <c r="C1962" s="205"/>
      <c r="D1962" s="78" t="s">
        <v>2918</v>
      </c>
      <c r="E1962" s="353">
        <v>3300</v>
      </c>
      <c r="F1962" s="352">
        <f t="shared" si="60"/>
        <v>1980</v>
      </c>
      <c r="G1962" s="352">
        <f t="shared" si="61"/>
        <v>1650</v>
      </c>
    </row>
    <row r="1963" spans="1:7" s="398" customFormat="1" x14ac:dyDescent="0.2">
      <c r="A1963" s="560" t="s">
        <v>2368</v>
      </c>
      <c r="B1963" s="560" t="s">
        <v>2368</v>
      </c>
      <c r="C1963" s="205"/>
      <c r="D1963" s="145" t="s">
        <v>2138</v>
      </c>
      <c r="E1963" s="353">
        <v>0</v>
      </c>
      <c r="F1963" s="352">
        <f t="shared" si="60"/>
        <v>0</v>
      </c>
      <c r="G1963" s="352">
        <f t="shared" si="61"/>
        <v>0</v>
      </c>
    </row>
    <row r="1964" spans="1:7" s="398" customFormat="1" x14ac:dyDescent="0.2">
      <c r="A1964" s="561"/>
      <c r="B1964" s="561"/>
      <c r="C1964" s="205"/>
      <c r="D1964" s="78" t="s">
        <v>2159</v>
      </c>
      <c r="E1964" s="353">
        <v>2000</v>
      </c>
      <c r="F1964" s="352">
        <f t="shared" si="60"/>
        <v>1200</v>
      </c>
      <c r="G1964" s="352">
        <f t="shared" si="61"/>
        <v>1000</v>
      </c>
    </row>
    <row r="1965" spans="1:7" s="398" customFormat="1" x14ac:dyDescent="0.2">
      <c r="A1965" s="561"/>
      <c r="B1965" s="561"/>
      <c r="C1965" s="205"/>
      <c r="D1965" s="78" t="s">
        <v>2160</v>
      </c>
      <c r="E1965" s="353">
        <v>1500</v>
      </c>
      <c r="F1965" s="352">
        <f t="shared" si="60"/>
        <v>900</v>
      </c>
      <c r="G1965" s="352">
        <f t="shared" si="61"/>
        <v>750</v>
      </c>
    </row>
    <row r="1966" spans="1:7" s="398" customFormat="1" x14ac:dyDescent="0.2">
      <c r="A1966" s="562"/>
      <c r="B1966" s="562"/>
      <c r="C1966" s="205"/>
      <c r="D1966" s="78" t="s">
        <v>2214</v>
      </c>
      <c r="E1966" s="353">
        <v>1000</v>
      </c>
      <c r="F1966" s="352">
        <f t="shared" si="60"/>
        <v>600</v>
      </c>
      <c r="G1966" s="352">
        <f t="shared" si="61"/>
        <v>500</v>
      </c>
    </row>
    <row r="1967" spans="1:7" s="398" customFormat="1" x14ac:dyDescent="0.2">
      <c r="A1967" s="560" t="s">
        <v>2370</v>
      </c>
      <c r="B1967" s="560" t="s">
        <v>2370</v>
      </c>
      <c r="C1967" s="205"/>
      <c r="D1967" s="145" t="s">
        <v>2146</v>
      </c>
      <c r="E1967" s="353">
        <v>0</v>
      </c>
      <c r="F1967" s="352">
        <f t="shared" si="60"/>
        <v>0</v>
      </c>
      <c r="G1967" s="352">
        <f t="shared" si="61"/>
        <v>0</v>
      </c>
    </row>
    <row r="1968" spans="1:7" s="398" customFormat="1" x14ac:dyDescent="0.2">
      <c r="A1968" s="561"/>
      <c r="B1968" s="561"/>
      <c r="C1968" s="205"/>
      <c r="D1968" s="78" t="s">
        <v>2159</v>
      </c>
      <c r="E1968" s="353">
        <v>1500</v>
      </c>
      <c r="F1968" s="352">
        <f t="shared" si="60"/>
        <v>900</v>
      </c>
      <c r="G1968" s="352">
        <f t="shared" si="61"/>
        <v>750</v>
      </c>
    </row>
    <row r="1969" spans="1:7" s="398" customFormat="1" x14ac:dyDescent="0.2">
      <c r="A1969" s="561"/>
      <c r="B1969" s="561"/>
      <c r="C1969" s="205"/>
      <c r="D1969" s="78" t="s">
        <v>2160</v>
      </c>
      <c r="E1969" s="353">
        <v>1200</v>
      </c>
      <c r="F1969" s="352">
        <f t="shared" si="60"/>
        <v>720</v>
      </c>
      <c r="G1969" s="352">
        <f t="shared" si="61"/>
        <v>600</v>
      </c>
    </row>
    <row r="1970" spans="1:7" s="398" customFormat="1" x14ac:dyDescent="0.2">
      <c r="A1970" s="562"/>
      <c r="B1970" s="562"/>
      <c r="C1970" s="205"/>
      <c r="D1970" s="78" t="s">
        <v>2214</v>
      </c>
      <c r="E1970" s="353">
        <v>800</v>
      </c>
      <c r="F1970" s="352">
        <f t="shared" si="60"/>
        <v>480</v>
      </c>
      <c r="G1970" s="352">
        <f t="shared" si="61"/>
        <v>400</v>
      </c>
    </row>
    <row r="1971" spans="1:7" s="398" customFormat="1" x14ac:dyDescent="0.2">
      <c r="A1971" s="16">
        <v>9</v>
      </c>
      <c r="B1971" s="205">
        <v>9</v>
      </c>
      <c r="C1971" s="205"/>
      <c r="D1971" s="75" t="s">
        <v>2919</v>
      </c>
      <c r="E1971" s="353"/>
      <c r="F1971" s="352">
        <f t="shared" si="60"/>
        <v>0</v>
      </c>
      <c r="G1971" s="352">
        <f t="shared" si="61"/>
        <v>0</v>
      </c>
    </row>
    <row r="1972" spans="1:7" s="398" customFormat="1" x14ac:dyDescent="0.2">
      <c r="A1972" s="560" t="s">
        <v>105</v>
      </c>
      <c r="B1972" s="560" t="s">
        <v>105</v>
      </c>
      <c r="C1972" s="205"/>
      <c r="D1972" s="145" t="s">
        <v>2920</v>
      </c>
      <c r="E1972" s="353"/>
      <c r="F1972" s="352">
        <f t="shared" si="60"/>
        <v>0</v>
      </c>
      <c r="G1972" s="352">
        <f t="shared" si="61"/>
        <v>0</v>
      </c>
    </row>
    <row r="1973" spans="1:7" s="398" customFormat="1" x14ac:dyDescent="0.2">
      <c r="A1973" s="561"/>
      <c r="B1973" s="561"/>
      <c r="C1973" s="205"/>
      <c r="D1973" s="137" t="s">
        <v>2921</v>
      </c>
      <c r="E1973" s="353">
        <v>6000</v>
      </c>
      <c r="F1973" s="352">
        <f t="shared" si="60"/>
        <v>3600</v>
      </c>
      <c r="G1973" s="352">
        <f t="shared" si="61"/>
        <v>3000</v>
      </c>
    </row>
    <row r="1974" spans="1:7" s="411" customFormat="1" x14ac:dyDescent="0.2">
      <c r="A1974" s="562"/>
      <c r="B1974" s="562"/>
      <c r="C1974" s="205"/>
      <c r="D1974" s="137" t="s">
        <v>2922</v>
      </c>
      <c r="E1974" s="353">
        <v>5500</v>
      </c>
      <c r="F1974" s="352">
        <f t="shared" si="60"/>
        <v>3300</v>
      </c>
      <c r="G1974" s="352">
        <f t="shared" si="61"/>
        <v>2750</v>
      </c>
    </row>
    <row r="1975" spans="1:7" s="398" customFormat="1" ht="13.5" x14ac:dyDescent="0.2">
      <c r="A1975" s="560" t="s">
        <v>106</v>
      </c>
      <c r="B1975" s="560" t="s">
        <v>106</v>
      </c>
      <c r="C1975" s="205"/>
      <c r="D1975" s="75" t="s">
        <v>8810</v>
      </c>
      <c r="E1975" s="353"/>
      <c r="F1975" s="352">
        <f t="shared" si="60"/>
        <v>0</v>
      </c>
      <c r="G1975" s="352">
        <f t="shared" si="61"/>
        <v>0</v>
      </c>
    </row>
    <row r="1976" spans="1:7" s="398" customFormat="1" x14ac:dyDescent="0.2">
      <c r="A1976" s="561"/>
      <c r="B1976" s="561"/>
      <c r="C1976" s="205"/>
      <c r="D1976" s="75" t="s">
        <v>2923</v>
      </c>
      <c r="E1976" s="353"/>
      <c r="F1976" s="352">
        <f t="shared" si="60"/>
        <v>0</v>
      </c>
      <c r="G1976" s="352">
        <f t="shared" si="61"/>
        <v>0</v>
      </c>
    </row>
    <row r="1977" spans="1:7" s="398" customFormat="1" x14ac:dyDescent="0.2">
      <c r="A1977" s="561"/>
      <c r="B1977" s="561"/>
      <c r="C1977" s="205"/>
      <c r="D1977" s="78" t="s">
        <v>2924</v>
      </c>
      <c r="E1977" s="353">
        <v>2300</v>
      </c>
      <c r="F1977" s="352">
        <f t="shared" si="60"/>
        <v>1380</v>
      </c>
      <c r="G1977" s="352">
        <f t="shared" si="61"/>
        <v>1150</v>
      </c>
    </row>
    <row r="1978" spans="1:7" s="398" customFormat="1" x14ac:dyDescent="0.2">
      <c r="A1978" s="562"/>
      <c r="B1978" s="562"/>
      <c r="C1978" s="205"/>
      <c r="D1978" s="78" t="s">
        <v>2925</v>
      </c>
      <c r="E1978" s="353">
        <v>1600</v>
      </c>
      <c r="F1978" s="352">
        <f t="shared" si="60"/>
        <v>960</v>
      </c>
      <c r="G1978" s="352">
        <f t="shared" si="61"/>
        <v>800</v>
      </c>
    </row>
    <row r="1979" spans="1:7" s="411" customFormat="1" ht="13.5" x14ac:dyDescent="0.2">
      <c r="A1979" s="560" t="s">
        <v>1867</v>
      </c>
      <c r="B1979" s="560" t="s">
        <v>1867</v>
      </c>
      <c r="C1979" s="205"/>
      <c r="D1979" s="75" t="s">
        <v>8811</v>
      </c>
      <c r="E1979" s="353"/>
      <c r="F1979" s="352">
        <f t="shared" si="60"/>
        <v>0</v>
      </c>
      <c r="G1979" s="352">
        <f t="shared" si="61"/>
        <v>0</v>
      </c>
    </row>
    <row r="1980" spans="1:7" s="398" customFormat="1" x14ac:dyDescent="0.2">
      <c r="A1980" s="561"/>
      <c r="B1980" s="561"/>
      <c r="C1980" s="205"/>
      <c r="D1980" s="75" t="s">
        <v>2926</v>
      </c>
      <c r="E1980" s="353"/>
      <c r="F1980" s="352">
        <f t="shared" si="60"/>
        <v>0</v>
      </c>
      <c r="G1980" s="352">
        <f t="shared" si="61"/>
        <v>0</v>
      </c>
    </row>
    <row r="1981" spans="1:7" s="398" customFormat="1" x14ac:dyDescent="0.2">
      <c r="A1981" s="561"/>
      <c r="B1981" s="561"/>
      <c r="C1981" s="205"/>
      <c r="D1981" s="78" t="s">
        <v>2924</v>
      </c>
      <c r="E1981" s="353">
        <v>2300</v>
      </c>
      <c r="F1981" s="352">
        <f t="shared" si="60"/>
        <v>1380</v>
      </c>
      <c r="G1981" s="352">
        <f t="shared" si="61"/>
        <v>1150</v>
      </c>
    </row>
    <row r="1982" spans="1:7" s="398" customFormat="1" x14ac:dyDescent="0.2">
      <c r="A1982" s="562"/>
      <c r="B1982" s="562"/>
      <c r="C1982" s="205"/>
      <c r="D1982" s="137" t="s">
        <v>2925</v>
      </c>
      <c r="E1982" s="353">
        <v>1700</v>
      </c>
      <c r="F1982" s="352">
        <f t="shared" si="60"/>
        <v>1020</v>
      </c>
      <c r="G1982" s="352">
        <f t="shared" si="61"/>
        <v>850</v>
      </c>
    </row>
    <row r="1983" spans="1:7" s="398" customFormat="1" x14ac:dyDescent="0.2">
      <c r="A1983" s="560" t="s">
        <v>1881</v>
      </c>
      <c r="B1983" s="560" t="s">
        <v>1881</v>
      </c>
      <c r="C1983" s="205"/>
      <c r="D1983" s="75" t="s">
        <v>2927</v>
      </c>
      <c r="E1983" s="353"/>
      <c r="F1983" s="352">
        <f t="shared" si="60"/>
        <v>0</v>
      </c>
      <c r="G1983" s="352">
        <f t="shared" si="61"/>
        <v>0</v>
      </c>
    </row>
    <row r="1984" spans="1:7" s="398" customFormat="1" ht="25.5" x14ac:dyDescent="0.2">
      <c r="A1984" s="561"/>
      <c r="B1984" s="561"/>
      <c r="C1984" s="205"/>
      <c r="D1984" s="78" t="s">
        <v>2928</v>
      </c>
      <c r="E1984" s="353">
        <v>1200</v>
      </c>
      <c r="F1984" s="352">
        <f t="shared" si="60"/>
        <v>720</v>
      </c>
      <c r="G1984" s="352">
        <f t="shared" si="61"/>
        <v>600</v>
      </c>
    </row>
    <row r="1985" spans="1:7" s="398" customFormat="1" ht="25.5" x14ac:dyDescent="0.2">
      <c r="A1985" s="561"/>
      <c r="B1985" s="561"/>
      <c r="C1985" s="205"/>
      <c r="D1985" s="78" t="s">
        <v>2929</v>
      </c>
      <c r="E1985" s="353">
        <v>1000</v>
      </c>
      <c r="F1985" s="352">
        <f t="shared" si="60"/>
        <v>600</v>
      </c>
      <c r="G1985" s="352">
        <f t="shared" si="61"/>
        <v>500</v>
      </c>
    </row>
    <row r="1986" spans="1:7" s="398" customFormat="1" x14ac:dyDescent="0.2">
      <c r="A1986" s="562"/>
      <c r="B1986" s="562"/>
      <c r="C1986" s="205"/>
      <c r="D1986" s="78" t="s">
        <v>2930</v>
      </c>
      <c r="E1986" s="353">
        <v>900</v>
      </c>
      <c r="F1986" s="352">
        <f t="shared" si="60"/>
        <v>540</v>
      </c>
      <c r="G1986" s="352">
        <f t="shared" si="61"/>
        <v>450</v>
      </c>
    </row>
    <row r="1987" spans="1:7" s="398" customFormat="1" x14ac:dyDescent="0.2">
      <c r="A1987" s="560" t="s">
        <v>2392</v>
      </c>
      <c r="B1987" s="560" t="s">
        <v>2392</v>
      </c>
      <c r="C1987" s="205"/>
      <c r="D1987" s="75" t="s">
        <v>2931</v>
      </c>
      <c r="E1987" s="353"/>
      <c r="F1987" s="352">
        <f t="shared" si="60"/>
        <v>0</v>
      </c>
      <c r="G1987" s="352">
        <f t="shared" si="61"/>
        <v>0</v>
      </c>
    </row>
    <row r="1988" spans="1:7" s="398" customFormat="1" x14ac:dyDescent="0.2">
      <c r="A1988" s="562"/>
      <c r="B1988" s="562"/>
      <c r="C1988" s="205"/>
      <c r="D1988" s="78" t="s">
        <v>2932</v>
      </c>
      <c r="E1988" s="353">
        <v>1200</v>
      </c>
      <c r="F1988" s="352">
        <f t="shared" si="60"/>
        <v>720</v>
      </c>
      <c r="G1988" s="352">
        <f t="shared" si="61"/>
        <v>600</v>
      </c>
    </row>
    <row r="1989" spans="1:7" s="398" customFormat="1" ht="13.5" x14ac:dyDescent="0.2">
      <c r="A1989" s="560" t="s">
        <v>2393</v>
      </c>
      <c r="B1989" s="560" t="s">
        <v>2393</v>
      </c>
      <c r="C1989" s="16"/>
      <c r="D1989" s="75" t="s">
        <v>8812</v>
      </c>
      <c r="E1989" s="353"/>
      <c r="F1989" s="352">
        <f t="shared" si="60"/>
        <v>0</v>
      </c>
      <c r="G1989" s="352">
        <f t="shared" si="61"/>
        <v>0</v>
      </c>
    </row>
    <row r="1990" spans="1:7" s="398" customFormat="1" x14ac:dyDescent="0.2">
      <c r="A1990" s="562"/>
      <c r="B1990" s="562"/>
      <c r="C1990" s="16"/>
      <c r="D1990" s="75" t="s">
        <v>2933</v>
      </c>
      <c r="E1990" s="353">
        <v>1100</v>
      </c>
      <c r="F1990" s="352">
        <f t="shared" si="60"/>
        <v>660</v>
      </c>
      <c r="G1990" s="352">
        <f t="shared" si="61"/>
        <v>550</v>
      </c>
    </row>
    <row r="1991" spans="1:7" s="398" customFormat="1" x14ac:dyDescent="0.2">
      <c r="A1991" s="205" t="s">
        <v>2394</v>
      </c>
      <c r="B1991" s="205" t="s">
        <v>2394</v>
      </c>
      <c r="C1991" s="205"/>
      <c r="D1991" s="75" t="s">
        <v>8813</v>
      </c>
      <c r="E1991" s="353">
        <v>1000</v>
      </c>
      <c r="F1991" s="352">
        <f t="shared" si="60"/>
        <v>600</v>
      </c>
      <c r="G1991" s="352">
        <f t="shared" si="61"/>
        <v>500</v>
      </c>
    </row>
    <row r="1992" spans="1:7" s="398" customFormat="1" x14ac:dyDescent="0.2">
      <c r="A1992" s="205" t="s">
        <v>2396</v>
      </c>
      <c r="B1992" s="205" t="s">
        <v>2396</v>
      </c>
      <c r="C1992" s="205"/>
      <c r="D1992" s="75" t="s">
        <v>2934</v>
      </c>
      <c r="E1992" s="353">
        <v>1000</v>
      </c>
      <c r="F1992" s="352">
        <f t="shared" si="60"/>
        <v>600</v>
      </c>
      <c r="G1992" s="352">
        <f t="shared" si="61"/>
        <v>500</v>
      </c>
    </row>
    <row r="1993" spans="1:7" s="398" customFormat="1" ht="25.5" x14ac:dyDescent="0.2">
      <c r="A1993" s="205" t="s">
        <v>2397</v>
      </c>
      <c r="B1993" s="205" t="s">
        <v>2397</v>
      </c>
      <c r="C1993" s="205"/>
      <c r="D1993" s="75" t="s">
        <v>8814</v>
      </c>
      <c r="E1993" s="353">
        <v>1400</v>
      </c>
      <c r="F1993" s="352">
        <f t="shared" si="60"/>
        <v>840</v>
      </c>
      <c r="G1993" s="352">
        <f t="shared" si="61"/>
        <v>700</v>
      </c>
    </row>
    <row r="1994" spans="1:7" s="398" customFormat="1" x14ac:dyDescent="0.2">
      <c r="A1994" s="369" t="s">
        <v>2399</v>
      </c>
      <c r="B1994" s="205" t="s">
        <v>2399</v>
      </c>
      <c r="C1994" s="205"/>
      <c r="D1994" s="75" t="s">
        <v>8815</v>
      </c>
      <c r="E1994" s="353">
        <v>1400</v>
      </c>
      <c r="F1994" s="352">
        <f t="shared" si="60"/>
        <v>840</v>
      </c>
      <c r="G1994" s="352">
        <f t="shared" si="61"/>
        <v>700</v>
      </c>
    </row>
    <row r="1995" spans="1:7" s="398" customFormat="1" ht="13.5" x14ac:dyDescent="0.2">
      <c r="A1995" s="560" t="s">
        <v>2400</v>
      </c>
      <c r="B1995" s="560" t="s">
        <v>2400</v>
      </c>
      <c r="C1995" s="205"/>
      <c r="D1995" s="75" t="s">
        <v>8816</v>
      </c>
      <c r="E1995" s="353"/>
      <c r="F1995" s="352">
        <f t="shared" si="60"/>
        <v>0</v>
      </c>
      <c r="G1995" s="352">
        <f t="shared" si="61"/>
        <v>0</v>
      </c>
    </row>
    <row r="1996" spans="1:7" s="398" customFormat="1" x14ac:dyDescent="0.2">
      <c r="A1996" s="561"/>
      <c r="B1996" s="561"/>
      <c r="C1996" s="205"/>
      <c r="D1996" s="75" t="s">
        <v>2935</v>
      </c>
      <c r="E1996" s="353"/>
      <c r="F1996" s="352">
        <f t="shared" ref="F1996:F2059" si="62">IFERROR(E1996*0.6,0)</f>
        <v>0</v>
      </c>
      <c r="G1996" s="352">
        <f t="shared" ref="G1996:G2059" si="63">IFERROR(E1996*0.5,0)</f>
        <v>0</v>
      </c>
    </row>
    <row r="1997" spans="1:7" s="398" customFormat="1" x14ac:dyDescent="0.2">
      <c r="A1997" s="561"/>
      <c r="B1997" s="561"/>
      <c r="C1997" s="205"/>
      <c r="D1997" s="78" t="s">
        <v>2936</v>
      </c>
      <c r="E1997" s="353">
        <v>1500</v>
      </c>
      <c r="F1997" s="352">
        <f t="shared" si="62"/>
        <v>900</v>
      </c>
      <c r="G1997" s="352">
        <f t="shared" si="63"/>
        <v>750</v>
      </c>
    </row>
    <row r="1998" spans="1:7" s="398" customFormat="1" x14ac:dyDescent="0.2">
      <c r="A1998" s="562"/>
      <c r="B1998" s="562"/>
      <c r="C1998" s="205"/>
      <c r="D1998" s="78" t="s">
        <v>2922</v>
      </c>
      <c r="E1998" s="353">
        <v>1100</v>
      </c>
      <c r="F1998" s="352">
        <f t="shared" si="62"/>
        <v>660</v>
      </c>
      <c r="G1998" s="352">
        <f t="shared" si="63"/>
        <v>550</v>
      </c>
    </row>
    <row r="1999" spans="1:7" s="398" customFormat="1" x14ac:dyDescent="0.2">
      <c r="A1999" s="560" t="s">
        <v>2937</v>
      </c>
      <c r="B1999" s="560" t="s">
        <v>2937</v>
      </c>
      <c r="C1999" s="205"/>
      <c r="D1999" s="145" t="s">
        <v>2138</v>
      </c>
      <c r="E1999" s="353"/>
      <c r="F1999" s="352">
        <f t="shared" si="62"/>
        <v>0</v>
      </c>
      <c r="G1999" s="352">
        <f t="shared" si="63"/>
        <v>0</v>
      </c>
    </row>
    <row r="2000" spans="1:7" s="398" customFormat="1" x14ac:dyDescent="0.2">
      <c r="A2000" s="561"/>
      <c r="B2000" s="561"/>
      <c r="C2000" s="205"/>
      <c r="D2000" s="78" t="s">
        <v>2159</v>
      </c>
      <c r="E2000" s="353">
        <v>1000</v>
      </c>
      <c r="F2000" s="352">
        <f t="shared" si="62"/>
        <v>600</v>
      </c>
      <c r="G2000" s="352">
        <f t="shared" si="63"/>
        <v>500</v>
      </c>
    </row>
    <row r="2001" spans="1:7" s="398" customFormat="1" x14ac:dyDescent="0.2">
      <c r="A2001" s="561"/>
      <c r="B2001" s="561"/>
      <c r="C2001" s="205"/>
      <c r="D2001" s="78" t="s">
        <v>2160</v>
      </c>
      <c r="E2001" s="353">
        <v>800</v>
      </c>
      <c r="F2001" s="352">
        <f t="shared" si="62"/>
        <v>480</v>
      </c>
      <c r="G2001" s="352">
        <f t="shared" si="63"/>
        <v>400</v>
      </c>
    </row>
    <row r="2002" spans="1:7" s="398" customFormat="1" x14ac:dyDescent="0.2">
      <c r="A2002" s="562"/>
      <c r="B2002" s="562"/>
      <c r="C2002" s="205"/>
      <c r="D2002" s="78" t="s">
        <v>2214</v>
      </c>
      <c r="E2002" s="353">
        <v>650</v>
      </c>
      <c r="F2002" s="352">
        <f t="shared" si="62"/>
        <v>390</v>
      </c>
      <c r="G2002" s="352">
        <f t="shared" si="63"/>
        <v>325</v>
      </c>
    </row>
    <row r="2003" spans="1:7" s="398" customFormat="1" x14ac:dyDescent="0.2">
      <c r="A2003" s="560" t="s">
        <v>2938</v>
      </c>
      <c r="B2003" s="560" t="s">
        <v>2938</v>
      </c>
      <c r="C2003" s="205"/>
      <c r="D2003" s="145" t="s">
        <v>2146</v>
      </c>
      <c r="E2003" s="353"/>
      <c r="F2003" s="352">
        <f t="shared" si="62"/>
        <v>0</v>
      </c>
      <c r="G2003" s="352">
        <f t="shared" si="63"/>
        <v>0</v>
      </c>
    </row>
    <row r="2004" spans="1:7" s="398" customFormat="1" x14ac:dyDescent="0.2">
      <c r="A2004" s="561"/>
      <c r="B2004" s="561"/>
      <c r="C2004" s="205"/>
      <c r="D2004" s="78" t="s">
        <v>2939</v>
      </c>
      <c r="E2004" s="353">
        <v>800</v>
      </c>
      <c r="F2004" s="352">
        <f t="shared" si="62"/>
        <v>480</v>
      </c>
      <c r="G2004" s="352">
        <f t="shared" si="63"/>
        <v>400</v>
      </c>
    </row>
    <row r="2005" spans="1:7" s="398" customFormat="1" x14ac:dyDescent="0.2">
      <c r="A2005" s="561"/>
      <c r="B2005" s="561"/>
      <c r="C2005" s="205"/>
      <c r="D2005" s="137" t="s">
        <v>2160</v>
      </c>
      <c r="E2005" s="353">
        <v>650</v>
      </c>
      <c r="F2005" s="352">
        <f t="shared" si="62"/>
        <v>390</v>
      </c>
      <c r="G2005" s="352">
        <f t="shared" si="63"/>
        <v>325</v>
      </c>
    </row>
    <row r="2006" spans="1:7" s="398" customFormat="1" x14ac:dyDescent="0.2">
      <c r="A2006" s="562"/>
      <c r="B2006" s="562"/>
      <c r="C2006" s="205"/>
      <c r="D2006" s="137" t="s">
        <v>2142</v>
      </c>
      <c r="E2006" s="353">
        <v>500</v>
      </c>
      <c r="F2006" s="352">
        <f t="shared" si="62"/>
        <v>300</v>
      </c>
      <c r="G2006" s="352">
        <f t="shared" si="63"/>
        <v>250</v>
      </c>
    </row>
    <row r="2007" spans="1:7" s="398" customFormat="1" ht="13.5" x14ac:dyDescent="0.2">
      <c r="A2007" s="205" t="s">
        <v>3343</v>
      </c>
      <c r="B2007" s="205"/>
      <c r="C2007" s="205"/>
      <c r="D2007" s="137" t="s">
        <v>8817</v>
      </c>
      <c r="E2007" s="353">
        <v>1000</v>
      </c>
      <c r="F2007" s="352">
        <f t="shared" si="62"/>
        <v>600</v>
      </c>
      <c r="G2007" s="352">
        <f t="shared" si="63"/>
        <v>500</v>
      </c>
    </row>
    <row r="2008" spans="1:7" s="398" customFormat="1" ht="13.5" x14ac:dyDescent="0.2">
      <c r="A2008" s="205" t="s">
        <v>3345</v>
      </c>
      <c r="B2008" s="205"/>
      <c r="C2008" s="205"/>
      <c r="D2008" s="137" t="s">
        <v>8818</v>
      </c>
      <c r="E2008" s="353">
        <v>600</v>
      </c>
      <c r="F2008" s="352">
        <f t="shared" si="62"/>
        <v>360</v>
      </c>
      <c r="G2008" s="352">
        <f t="shared" si="63"/>
        <v>300</v>
      </c>
    </row>
    <row r="2009" spans="1:7" s="398" customFormat="1" ht="26.25" x14ac:dyDescent="0.2">
      <c r="A2009" s="205" t="s">
        <v>3347</v>
      </c>
      <c r="B2009" s="205"/>
      <c r="C2009" s="205"/>
      <c r="D2009" s="137" t="s">
        <v>8819</v>
      </c>
      <c r="E2009" s="353">
        <v>800</v>
      </c>
      <c r="F2009" s="352">
        <f t="shared" si="62"/>
        <v>480</v>
      </c>
      <c r="G2009" s="352">
        <f t="shared" si="63"/>
        <v>400</v>
      </c>
    </row>
    <row r="2010" spans="1:7" s="398" customFormat="1" x14ac:dyDescent="0.2">
      <c r="A2010" s="344">
        <v>10</v>
      </c>
      <c r="B2010" s="16">
        <v>10</v>
      </c>
      <c r="C2010" s="205"/>
      <c r="D2010" s="72" t="s">
        <v>2940</v>
      </c>
      <c r="E2010" s="353">
        <v>0</v>
      </c>
      <c r="F2010" s="352">
        <f t="shared" si="62"/>
        <v>0</v>
      </c>
      <c r="G2010" s="352">
        <f t="shared" si="63"/>
        <v>0</v>
      </c>
    </row>
    <row r="2011" spans="1:7" s="398" customFormat="1" ht="26.25" x14ac:dyDescent="0.2">
      <c r="A2011" s="548" t="s">
        <v>107</v>
      </c>
      <c r="B2011" s="548" t="s">
        <v>107</v>
      </c>
      <c r="C2011" s="205"/>
      <c r="D2011" s="136" t="s">
        <v>8820</v>
      </c>
      <c r="E2011" s="353"/>
      <c r="F2011" s="352">
        <f t="shared" si="62"/>
        <v>0</v>
      </c>
      <c r="G2011" s="352">
        <f t="shared" si="63"/>
        <v>0</v>
      </c>
    </row>
    <row r="2012" spans="1:7" s="398" customFormat="1" x14ac:dyDescent="0.2">
      <c r="A2012" s="549"/>
      <c r="B2012" s="549"/>
      <c r="C2012" s="560"/>
      <c r="D2012" s="136" t="s">
        <v>8247</v>
      </c>
      <c r="E2012" s="353">
        <v>1700</v>
      </c>
      <c r="F2012" s="352">
        <f t="shared" si="62"/>
        <v>1020</v>
      </c>
      <c r="G2012" s="352">
        <f t="shared" si="63"/>
        <v>850</v>
      </c>
    </row>
    <row r="2013" spans="1:7" s="398" customFormat="1" ht="26.25" x14ac:dyDescent="0.2">
      <c r="A2013" s="549"/>
      <c r="B2013" s="549"/>
      <c r="C2013" s="561"/>
      <c r="D2013" s="136" t="s">
        <v>8821</v>
      </c>
      <c r="E2013" s="353">
        <v>0</v>
      </c>
      <c r="F2013" s="352">
        <f t="shared" si="62"/>
        <v>0</v>
      </c>
      <c r="G2013" s="352">
        <f t="shared" si="63"/>
        <v>0</v>
      </c>
    </row>
    <row r="2014" spans="1:7" s="398" customFormat="1" x14ac:dyDescent="0.2">
      <c r="A2014" s="550"/>
      <c r="B2014" s="550"/>
      <c r="C2014" s="562"/>
      <c r="D2014" s="136" t="s">
        <v>2941</v>
      </c>
      <c r="E2014" s="353">
        <v>2100</v>
      </c>
      <c r="F2014" s="352">
        <f t="shared" si="62"/>
        <v>1260</v>
      </c>
      <c r="G2014" s="352">
        <f t="shared" si="63"/>
        <v>1050</v>
      </c>
    </row>
    <row r="2015" spans="1:7" s="398" customFormat="1" x14ac:dyDescent="0.2">
      <c r="A2015" s="630" t="s">
        <v>108</v>
      </c>
      <c r="B2015" s="630" t="s">
        <v>108</v>
      </c>
      <c r="C2015" s="560"/>
      <c r="D2015" s="72" t="s">
        <v>2138</v>
      </c>
      <c r="E2015" s="353">
        <v>0</v>
      </c>
      <c r="F2015" s="352">
        <f t="shared" si="62"/>
        <v>0</v>
      </c>
      <c r="G2015" s="352">
        <f t="shared" si="63"/>
        <v>0</v>
      </c>
    </row>
    <row r="2016" spans="1:7" s="398" customFormat="1" x14ac:dyDescent="0.2">
      <c r="A2016" s="589"/>
      <c r="B2016" s="589"/>
      <c r="C2016" s="561"/>
      <c r="D2016" s="136" t="s">
        <v>2159</v>
      </c>
      <c r="E2016" s="353">
        <v>900</v>
      </c>
      <c r="F2016" s="352">
        <f t="shared" si="62"/>
        <v>540</v>
      </c>
      <c r="G2016" s="352">
        <f t="shared" si="63"/>
        <v>450</v>
      </c>
    </row>
    <row r="2017" spans="1:7" s="398" customFormat="1" x14ac:dyDescent="0.2">
      <c r="A2017" s="589"/>
      <c r="B2017" s="589"/>
      <c r="C2017" s="561"/>
      <c r="D2017" s="136" t="s">
        <v>2160</v>
      </c>
      <c r="E2017" s="353">
        <v>700</v>
      </c>
      <c r="F2017" s="352">
        <f t="shared" si="62"/>
        <v>420</v>
      </c>
      <c r="G2017" s="352">
        <f t="shared" si="63"/>
        <v>350</v>
      </c>
    </row>
    <row r="2018" spans="1:7" s="398" customFormat="1" x14ac:dyDescent="0.2">
      <c r="A2018" s="590"/>
      <c r="B2018" s="590"/>
      <c r="C2018" s="562"/>
      <c r="D2018" s="136" t="s">
        <v>2214</v>
      </c>
      <c r="E2018" s="353">
        <v>600</v>
      </c>
      <c r="F2018" s="352">
        <f t="shared" si="62"/>
        <v>360</v>
      </c>
      <c r="G2018" s="352">
        <f t="shared" si="63"/>
        <v>300</v>
      </c>
    </row>
    <row r="2019" spans="1:7" s="398" customFormat="1" x14ac:dyDescent="0.2">
      <c r="A2019" s="630" t="s">
        <v>1913</v>
      </c>
      <c r="B2019" s="630" t="s">
        <v>1913</v>
      </c>
      <c r="C2019" s="205"/>
      <c r="D2019" s="345" t="s">
        <v>2146</v>
      </c>
      <c r="E2019" s="353">
        <v>0</v>
      </c>
      <c r="F2019" s="352">
        <f t="shared" si="62"/>
        <v>0</v>
      </c>
      <c r="G2019" s="352">
        <f t="shared" si="63"/>
        <v>0</v>
      </c>
    </row>
    <row r="2020" spans="1:7" s="398" customFormat="1" x14ac:dyDescent="0.2">
      <c r="A2020" s="589"/>
      <c r="B2020" s="589"/>
      <c r="C2020" s="205"/>
      <c r="D2020" s="136" t="s">
        <v>2159</v>
      </c>
      <c r="E2020" s="353">
        <v>700</v>
      </c>
      <c r="F2020" s="352">
        <f t="shared" si="62"/>
        <v>420</v>
      </c>
      <c r="G2020" s="352">
        <f t="shared" si="63"/>
        <v>350</v>
      </c>
    </row>
    <row r="2021" spans="1:7" s="398" customFormat="1" x14ac:dyDescent="0.2">
      <c r="A2021" s="589"/>
      <c r="B2021" s="589"/>
      <c r="C2021" s="205"/>
      <c r="D2021" s="136" t="s">
        <v>2160</v>
      </c>
      <c r="E2021" s="353">
        <v>600</v>
      </c>
      <c r="F2021" s="352">
        <f t="shared" si="62"/>
        <v>360</v>
      </c>
      <c r="G2021" s="352">
        <f t="shared" si="63"/>
        <v>300</v>
      </c>
    </row>
    <row r="2022" spans="1:7" s="398" customFormat="1" x14ac:dyDescent="0.2">
      <c r="A2022" s="590"/>
      <c r="B2022" s="590"/>
      <c r="C2022" s="205"/>
      <c r="D2022" s="136" t="s">
        <v>2214</v>
      </c>
      <c r="E2022" s="353">
        <v>450</v>
      </c>
      <c r="F2022" s="352">
        <f t="shared" si="62"/>
        <v>270</v>
      </c>
      <c r="G2022" s="352">
        <f t="shared" si="63"/>
        <v>225</v>
      </c>
    </row>
    <row r="2023" spans="1:7" s="398" customFormat="1" ht="13.5" x14ac:dyDescent="0.2">
      <c r="A2023" s="630" t="s">
        <v>1918</v>
      </c>
      <c r="B2023" s="630" t="s">
        <v>1918</v>
      </c>
      <c r="C2023" s="205"/>
      <c r="D2023" s="346" t="s">
        <v>8822</v>
      </c>
      <c r="E2023" s="353">
        <v>900</v>
      </c>
      <c r="F2023" s="352">
        <f t="shared" si="62"/>
        <v>540</v>
      </c>
      <c r="G2023" s="352">
        <f t="shared" si="63"/>
        <v>450</v>
      </c>
    </row>
    <row r="2024" spans="1:7" s="398" customFormat="1" ht="26.25" x14ac:dyDescent="0.2">
      <c r="A2024" s="589"/>
      <c r="B2024" s="589"/>
      <c r="C2024" s="205"/>
      <c r="D2024" s="136" t="s">
        <v>8823</v>
      </c>
      <c r="E2024" s="353">
        <v>1500</v>
      </c>
      <c r="F2024" s="352">
        <f t="shared" si="62"/>
        <v>900</v>
      </c>
      <c r="G2024" s="352">
        <f t="shared" si="63"/>
        <v>750</v>
      </c>
    </row>
    <row r="2025" spans="1:7" s="398" customFormat="1" ht="26.25" x14ac:dyDescent="0.2">
      <c r="A2025" s="589"/>
      <c r="B2025" s="589"/>
      <c r="C2025" s="205"/>
      <c r="D2025" s="136" t="s">
        <v>8824</v>
      </c>
      <c r="E2025" s="353">
        <v>1200</v>
      </c>
      <c r="F2025" s="352">
        <f t="shared" si="62"/>
        <v>720</v>
      </c>
      <c r="G2025" s="352">
        <f t="shared" si="63"/>
        <v>600</v>
      </c>
    </row>
    <row r="2026" spans="1:7" s="398" customFormat="1" ht="26.25" x14ac:dyDescent="0.2">
      <c r="A2026" s="590"/>
      <c r="B2026" s="590"/>
      <c r="C2026" s="205"/>
      <c r="D2026" s="136" t="s">
        <v>8825</v>
      </c>
      <c r="E2026" s="355">
        <v>630</v>
      </c>
      <c r="F2026" s="352">
        <f t="shared" si="62"/>
        <v>378</v>
      </c>
      <c r="G2026" s="352">
        <f t="shared" si="63"/>
        <v>315</v>
      </c>
    </row>
    <row r="2027" spans="1:7" s="398" customFormat="1" x14ac:dyDescent="0.2">
      <c r="A2027" s="16">
        <v>11</v>
      </c>
      <c r="B2027" s="16">
        <v>11</v>
      </c>
      <c r="C2027" s="205"/>
      <c r="D2027" s="75" t="s">
        <v>2942</v>
      </c>
      <c r="E2027" s="353">
        <v>0</v>
      </c>
      <c r="F2027" s="352">
        <f t="shared" si="62"/>
        <v>0</v>
      </c>
      <c r="G2027" s="352">
        <f t="shared" si="63"/>
        <v>0</v>
      </c>
    </row>
    <row r="2028" spans="1:7" s="398" customFormat="1" x14ac:dyDescent="0.2">
      <c r="A2028" s="560" t="s">
        <v>109</v>
      </c>
      <c r="B2028" s="560" t="s">
        <v>109</v>
      </c>
      <c r="C2028" s="205"/>
      <c r="D2028" s="145" t="s">
        <v>2492</v>
      </c>
      <c r="E2028" s="353">
        <v>0</v>
      </c>
      <c r="F2028" s="352">
        <f t="shared" si="62"/>
        <v>0</v>
      </c>
      <c r="G2028" s="352">
        <f t="shared" si="63"/>
        <v>0</v>
      </c>
    </row>
    <row r="2029" spans="1:7" s="398" customFormat="1" x14ac:dyDescent="0.2">
      <c r="A2029" s="561"/>
      <c r="B2029" s="561"/>
      <c r="C2029" s="205"/>
      <c r="D2029" s="137" t="s">
        <v>2943</v>
      </c>
      <c r="E2029" s="353">
        <v>7500</v>
      </c>
      <c r="F2029" s="352">
        <f t="shared" si="62"/>
        <v>4500</v>
      </c>
      <c r="G2029" s="352">
        <f t="shared" si="63"/>
        <v>3750</v>
      </c>
    </row>
    <row r="2030" spans="1:7" s="398" customFormat="1" ht="27" x14ac:dyDescent="0.2">
      <c r="A2030" s="561"/>
      <c r="B2030" s="561"/>
      <c r="C2030" s="205"/>
      <c r="D2030" s="137" t="s">
        <v>8826</v>
      </c>
      <c r="E2030" s="353"/>
      <c r="F2030" s="352">
        <f t="shared" si="62"/>
        <v>0</v>
      </c>
      <c r="G2030" s="352">
        <f t="shared" si="63"/>
        <v>0</v>
      </c>
    </row>
    <row r="2031" spans="1:7" s="398" customFormat="1" x14ac:dyDescent="0.2">
      <c r="A2031" s="561"/>
      <c r="B2031" s="561"/>
      <c r="C2031" s="205"/>
      <c r="D2031" s="137" t="s">
        <v>2944</v>
      </c>
      <c r="E2031" s="353">
        <v>5500</v>
      </c>
      <c r="F2031" s="352">
        <f t="shared" si="62"/>
        <v>3300</v>
      </c>
      <c r="G2031" s="352">
        <f t="shared" si="63"/>
        <v>2750</v>
      </c>
    </row>
    <row r="2032" spans="1:7" s="398" customFormat="1" x14ac:dyDescent="0.2">
      <c r="A2032" s="561"/>
      <c r="B2032" s="561"/>
      <c r="C2032" s="205"/>
      <c r="D2032" s="137" t="s">
        <v>2945</v>
      </c>
      <c r="E2032" s="353">
        <v>4000</v>
      </c>
      <c r="F2032" s="352">
        <f t="shared" si="62"/>
        <v>2400</v>
      </c>
      <c r="G2032" s="352">
        <f t="shared" si="63"/>
        <v>2000</v>
      </c>
    </row>
    <row r="2033" spans="1:7" s="398" customFormat="1" x14ac:dyDescent="0.2">
      <c r="A2033" s="562"/>
      <c r="B2033" s="562"/>
      <c r="C2033" s="344"/>
      <c r="D2033" s="137" t="s">
        <v>2946</v>
      </c>
      <c r="E2033" s="353">
        <v>3000</v>
      </c>
      <c r="F2033" s="352">
        <f t="shared" si="62"/>
        <v>1800</v>
      </c>
      <c r="G2033" s="352">
        <f t="shared" si="63"/>
        <v>1500</v>
      </c>
    </row>
    <row r="2034" spans="1:7" s="398" customFormat="1" x14ac:dyDescent="0.2">
      <c r="A2034" s="560" t="s">
        <v>110</v>
      </c>
      <c r="B2034" s="560" t="s">
        <v>110</v>
      </c>
      <c r="C2034" s="347"/>
      <c r="D2034" s="75" t="s">
        <v>2947</v>
      </c>
      <c r="E2034" s="353"/>
      <c r="F2034" s="352">
        <f t="shared" si="62"/>
        <v>0</v>
      </c>
      <c r="G2034" s="352">
        <f t="shared" si="63"/>
        <v>0</v>
      </c>
    </row>
    <row r="2035" spans="1:7" s="398" customFormat="1" x14ac:dyDescent="0.2">
      <c r="A2035" s="562"/>
      <c r="B2035" s="562"/>
      <c r="C2035" s="337"/>
      <c r="D2035" s="78" t="s">
        <v>2948</v>
      </c>
      <c r="E2035" s="353">
        <v>3000</v>
      </c>
      <c r="F2035" s="352">
        <f t="shared" si="62"/>
        <v>1800</v>
      </c>
      <c r="G2035" s="352">
        <f t="shared" si="63"/>
        <v>1500</v>
      </c>
    </row>
    <row r="2036" spans="1:7" s="398" customFormat="1" ht="13.5" x14ac:dyDescent="0.2">
      <c r="A2036" s="560" t="s">
        <v>1926</v>
      </c>
      <c r="B2036" s="560" t="s">
        <v>1926</v>
      </c>
      <c r="C2036" s="337"/>
      <c r="D2036" s="145" t="s">
        <v>8827</v>
      </c>
      <c r="E2036" s="353"/>
      <c r="F2036" s="352">
        <f t="shared" si="62"/>
        <v>0</v>
      </c>
      <c r="G2036" s="352">
        <f t="shared" si="63"/>
        <v>0</v>
      </c>
    </row>
    <row r="2037" spans="1:7" s="398" customFormat="1" x14ac:dyDescent="0.2">
      <c r="A2037" s="561"/>
      <c r="B2037" s="561"/>
      <c r="C2037" s="337"/>
      <c r="D2037" s="145" t="s">
        <v>2949</v>
      </c>
      <c r="E2037" s="353"/>
      <c r="F2037" s="352">
        <f t="shared" si="62"/>
        <v>0</v>
      </c>
      <c r="G2037" s="352">
        <f t="shared" si="63"/>
        <v>0</v>
      </c>
    </row>
    <row r="2038" spans="1:7" s="398" customFormat="1" x14ac:dyDescent="0.2">
      <c r="A2038" s="562"/>
      <c r="B2038" s="562"/>
      <c r="C2038" s="337"/>
      <c r="D2038" s="137" t="s">
        <v>2950</v>
      </c>
      <c r="E2038" s="353">
        <v>2500</v>
      </c>
      <c r="F2038" s="352">
        <f t="shared" si="62"/>
        <v>1500</v>
      </c>
      <c r="G2038" s="352">
        <f t="shared" si="63"/>
        <v>1250</v>
      </c>
    </row>
    <row r="2039" spans="1:7" s="398" customFormat="1" ht="25.5" x14ac:dyDescent="0.2">
      <c r="A2039" s="205" t="s">
        <v>1933</v>
      </c>
      <c r="B2039" s="205" t="s">
        <v>1933</v>
      </c>
      <c r="C2039" s="205"/>
      <c r="D2039" s="75" t="s">
        <v>8828</v>
      </c>
      <c r="E2039" s="353">
        <v>2000</v>
      </c>
      <c r="F2039" s="352">
        <f t="shared" si="62"/>
        <v>1200</v>
      </c>
      <c r="G2039" s="352">
        <f t="shared" si="63"/>
        <v>1000</v>
      </c>
    </row>
    <row r="2040" spans="1:7" s="398" customFormat="1" x14ac:dyDescent="0.2">
      <c r="A2040" s="560" t="s">
        <v>2418</v>
      </c>
      <c r="B2040" s="560" t="s">
        <v>2418</v>
      </c>
      <c r="C2040" s="337"/>
      <c r="D2040" s="145" t="s">
        <v>2138</v>
      </c>
      <c r="E2040" s="353"/>
      <c r="F2040" s="352">
        <f t="shared" si="62"/>
        <v>0</v>
      </c>
      <c r="G2040" s="352">
        <f t="shared" si="63"/>
        <v>0</v>
      </c>
    </row>
    <row r="2041" spans="1:7" s="398" customFormat="1" x14ac:dyDescent="0.2">
      <c r="A2041" s="561"/>
      <c r="B2041" s="561"/>
      <c r="C2041" s="337"/>
      <c r="D2041" s="137" t="s">
        <v>2838</v>
      </c>
      <c r="E2041" s="353">
        <v>900</v>
      </c>
      <c r="F2041" s="352">
        <f t="shared" si="62"/>
        <v>540</v>
      </c>
      <c r="G2041" s="352">
        <f t="shared" si="63"/>
        <v>450</v>
      </c>
    </row>
    <row r="2042" spans="1:7" s="398" customFormat="1" x14ac:dyDescent="0.2">
      <c r="A2042" s="561"/>
      <c r="B2042" s="561"/>
      <c r="C2042" s="337"/>
      <c r="D2042" s="137" t="s">
        <v>2160</v>
      </c>
      <c r="E2042" s="353">
        <v>700</v>
      </c>
      <c r="F2042" s="352">
        <f t="shared" si="62"/>
        <v>420</v>
      </c>
      <c r="G2042" s="352">
        <f t="shared" si="63"/>
        <v>350</v>
      </c>
    </row>
    <row r="2043" spans="1:7" s="398" customFormat="1" x14ac:dyDescent="0.2">
      <c r="A2043" s="562"/>
      <c r="B2043" s="562"/>
      <c r="C2043" s="337"/>
      <c r="D2043" s="137" t="s">
        <v>2142</v>
      </c>
      <c r="E2043" s="353">
        <v>600</v>
      </c>
      <c r="F2043" s="352">
        <f t="shared" si="62"/>
        <v>360</v>
      </c>
      <c r="G2043" s="352">
        <f t="shared" si="63"/>
        <v>300</v>
      </c>
    </row>
    <row r="2044" spans="1:7" s="398" customFormat="1" x14ac:dyDescent="0.2">
      <c r="A2044" s="560" t="s">
        <v>2420</v>
      </c>
      <c r="B2044" s="560" t="s">
        <v>2420</v>
      </c>
      <c r="C2044" s="337"/>
      <c r="D2044" s="145" t="s">
        <v>2146</v>
      </c>
      <c r="E2044" s="353">
        <v>0</v>
      </c>
      <c r="F2044" s="352">
        <f t="shared" si="62"/>
        <v>0</v>
      </c>
      <c r="G2044" s="352">
        <f t="shared" si="63"/>
        <v>0</v>
      </c>
    </row>
    <row r="2045" spans="1:7" s="398" customFormat="1" x14ac:dyDescent="0.2">
      <c r="A2045" s="561"/>
      <c r="B2045" s="561"/>
      <c r="C2045" s="16"/>
      <c r="D2045" s="137" t="s">
        <v>2838</v>
      </c>
      <c r="E2045" s="353">
        <v>700</v>
      </c>
      <c r="F2045" s="352">
        <f t="shared" si="62"/>
        <v>420</v>
      </c>
      <c r="G2045" s="352">
        <f t="shared" si="63"/>
        <v>350</v>
      </c>
    </row>
    <row r="2046" spans="1:7" s="399" customFormat="1" x14ac:dyDescent="0.25">
      <c r="A2046" s="561"/>
      <c r="B2046" s="561"/>
      <c r="C2046" s="205"/>
      <c r="D2046" s="137" t="s">
        <v>2160</v>
      </c>
      <c r="E2046" s="353">
        <v>600</v>
      </c>
      <c r="F2046" s="352">
        <f t="shared" si="62"/>
        <v>360</v>
      </c>
      <c r="G2046" s="352">
        <f t="shared" si="63"/>
        <v>300</v>
      </c>
    </row>
    <row r="2047" spans="1:7" s="398" customFormat="1" x14ac:dyDescent="0.2">
      <c r="A2047" s="562"/>
      <c r="B2047" s="562"/>
      <c r="C2047" s="205"/>
      <c r="D2047" s="137" t="s">
        <v>2142</v>
      </c>
      <c r="E2047" s="353">
        <v>450</v>
      </c>
      <c r="F2047" s="352">
        <f t="shared" si="62"/>
        <v>270</v>
      </c>
      <c r="G2047" s="352">
        <f t="shared" si="63"/>
        <v>225</v>
      </c>
    </row>
    <row r="2048" spans="1:7" s="398" customFormat="1" x14ac:dyDescent="0.2">
      <c r="A2048" s="16">
        <v>12</v>
      </c>
      <c r="B2048" s="16">
        <v>12</v>
      </c>
      <c r="C2048" s="205"/>
      <c r="D2048" s="75" t="s">
        <v>2951</v>
      </c>
      <c r="E2048" s="353">
        <v>0</v>
      </c>
      <c r="F2048" s="352">
        <f t="shared" si="62"/>
        <v>0</v>
      </c>
      <c r="G2048" s="352">
        <f t="shared" si="63"/>
        <v>0</v>
      </c>
    </row>
    <row r="2049" spans="1:7" s="398" customFormat="1" x14ac:dyDescent="0.2">
      <c r="A2049" s="560" t="s">
        <v>111</v>
      </c>
      <c r="B2049" s="560" t="s">
        <v>111</v>
      </c>
      <c r="C2049" s="205"/>
      <c r="D2049" s="75" t="s">
        <v>2492</v>
      </c>
      <c r="E2049" s="353">
        <v>0</v>
      </c>
      <c r="F2049" s="352">
        <f t="shared" si="62"/>
        <v>0</v>
      </c>
      <c r="G2049" s="352">
        <f t="shared" si="63"/>
        <v>0</v>
      </c>
    </row>
    <row r="2050" spans="1:7" s="398" customFormat="1" x14ac:dyDescent="0.2">
      <c r="A2050" s="562"/>
      <c r="B2050" s="562"/>
      <c r="C2050" s="205"/>
      <c r="D2050" s="137" t="s">
        <v>2952</v>
      </c>
      <c r="E2050" s="353">
        <v>7500</v>
      </c>
      <c r="F2050" s="352">
        <f t="shared" si="62"/>
        <v>4500</v>
      </c>
      <c r="G2050" s="352">
        <f t="shared" si="63"/>
        <v>3750</v>
      </c>
    </row>
    <row r="2051" spans="1:7" s="398" customFormat="1" ht="13.5" x14ac:dyDescent="0.2">
      <c r="A2051" s="560" t="s">
        <v>112</v>
      </c>
      <c r="B2051" s="560" t="s">
        <v>112</v>
      </c>
      <c r="C2051" s="205"/>
      <c r="D2051" s="145" t="s">
        <v>8829</v>
      </c>
      <c r="E2051" s="353">
        <v>0</v>
      </c>
      <c r="F2051" s="352">
        <f t="shared" si="62"/>
        <v>0</v>
      </c>
      <c r="G2051" s="352">
        <f t="shared" si="63"/>
        <v>0</v>
      </c>
    </row>
    <row r="2052" spans="1:7" s="398" customFormat="1" x14ac:dyDescent="0.2">
      <c r="A2052" s="561"/>
      <c r="B2052" s="561"/>
      <c r="C2052" s="205"/>
      <c r="D2052" s="145" t="s">
        <v>2933</v>
      </c>
      <c r="E2052" s="353">
        <v>0</v>
      </c>
      <c r="F2052" s="352">
        <f t="shared" si="62"/>
        <v>0</v>
      </c>
      <c r="G2052" s="352">
        <f t="shared" si="63"/>
        <v>0</v>
      </c>
    </row>
    <row r="2053" spans="1:7" s="398" customFormat="1" x14ac:dyDescent="0.2">
      <c r="A2053" s="562"/>
      <c r="B2053" s="562"/>
      <c r="C2053" s="205"/>
      <c r="D2053" s="78" t="s">
        <v>2953</v>
      </c>
      <c r="E2053" s="353">
        <v>1500</v>
      </c>
      <c r="F2053" s="352">
        <f t="shared" si="62"/>
        <v>900</v>
      </c>
      <c r="G2053" s="352">
        <f t="shared" si="63"/>
        <v>750</v>
      </c>
    </row>
    <row r="2054" spans="1:7" s="398" customFormat="1" x14ac:dyDescent="0.2">
      <c r="A2054" s="560" t="s">
        <v>2439</v>
      </c>
      <c r="B2054" s="560" t="s">
        <v>2439</v>
      </c>
      <c r="C2054" s="560"/>
      <c r="D2054" s="145" t="s">
        <v>2954</v>
      </c>
      <c r="E2054" s="353">
        <v>0</v>
      </c>
      <c r="F2054" s="352">
        <f t="shared" si="62"/>
        <v>0</v>
      </c>
      <c r="G2054" s="352">
        <f t="shared" si="63"/>
        <v>0</v>
      </c>
    </row>
    <row r="2055" spans="1:7" s="398" customFormat="1" x14ac:dyDescent="0.2">
      <c r="A2055" s="561"/>
      <c r="B2055" s="561"/>
      <c r="C2055" s="561"/>
      <c r="D2055" s="137" t="s">
        <v>8248</v>
      </c>
      <c r="E2055" s="353"/>
      <c r="F2055" s="352">
        <f t="shared" si="62"/>
        <v>0</v>
      </c>
      <c r="G2055" s="352">
        <f t="shared" si="63"/>
        <v>0</v>
      </c>
    </row>
    <row r="2056" spans="1:7" s="398" customFormat="1" x14ac:dyDescent="0.2">
      <c r="A2056" s="561"/>
      <c r="B2056" s="561"/>
      <c r="C2056" s="561"/>
      <c r="D2056" s="137" t="s">
        <v>8249</v>
      </c>
      <c r="E2056" s="353"/>
      <c r="F2056" s="352">
        <f t="shared" si="62"/>
        <v>0</v>
      </c>
      <c r="G2056" s="352">
        <f t="shared" si="63"/>
        <v>0</v>
      </c>
    </row>
    <row r="2057" spans="1:7" s="398" customFormat="1" x14ac:dyDescent="0.2">
      <c r="A2057" s="561"/>
      <c r="B2057" s="561"/>
      <c r="C2057" s="561"/>
      <c r="D2057" s="78" t="s">
        <v>8250</v>
      </c>
      <c r="E2057" s="353"/>
      <c r="F2057" s="352">
        <f t="shared" si="62"/>
        <v>0</v>
      </c>
      <c r="G2057" s="352">
        <f t="shared" si="63"/>
        <v>0</v>
      </c>
    </row>
    <row r="2058" spans="1:7" s="398" customFormat="1" x14ac:dyDescent="0.2">
      <c r="A2058" s="561"/>
      <c r="B2058" s="561"/>
      <c r="C2058" s="562"/>
      <c r="D2058" s="137" t="s">
        <v>8251</v>
      </c>
      <c r="E2058" s="353"/>
      <c r="F2058" s="352">
        <f t="shared" si="62"/>
        <v>0</v>
      </c>
      <c r="G2058" s="352">
        <f t="shared" si="63"/>
        <v>0</v>
      </c>
    </row>
    <row r="2059" spans="1:7" s="398" customFormat="1" ht="39" x14ac:dyDescent="0.2">
      <c r="A2059" s="561"/>
      <c r="B2059" s="561"/>
      <c r="C2059" s="205"/>
      <c r="D2059" s="145" t="s">
        <v>8830</v>
      </c>
      <c r="E2059" s="353"/>
      <c r="F2059" s="352">
        <f t="shared" si="62"/>
        <v>0</v>
      </c>
      <c r="G2059" s="352">
        <f t="shared" si="63"/>
        <v>0</v>
      </c>
    </row>
    <row r="2060" spans="1:7" s="398" customFormat="1" x14ac:dyDescent="0.2">
      <c r="A2060" s="562"/>
      <c r="B2060" s="562"/>
      <c r="C2060" s="205"/>
      <c r="D2060" s="137" t="s">
        <v>8252</v>
      </c>
      <c r="E2060" s="353">
        <v>1500</v>
      </c>
      <c r="F2060" s="352">
        <f t="shared" ref="F2060:F2123" si="64">IFERROR(E2060*0.6,0)</f>
        <v>900</v>
      </c>
      <c r="G2060" s="352">
        <f t="shared" ref="G2060:G2123" si="65">IFERROR(E2060*0.5,0)</f>
        <v>750</v>
      </c>
    </row>
    <row r="2061" spans="1:7" s="398" customFormat="1" x14ac:dyDescent="0.2">
      <c r="A2061" s="560" t="s">
        <v>2440</v>
      </c>
      <c r="B2061" s="560" t="s">
        <v>2440</v>
      </c>
      <c r="C2061" s="205"/>
      <c r="D2061" s="145" t="s">
        <v>2138</v>
      </c>
      <c r="E2061" s="353">
        <v>0</v>
      </c>
      <c r="F2061" s="352">
        <f t="shared" si="64"/>
        <v>0</v>
      </c>
      <c r="G2061" s="352">
        <f t="shared" si="65"/>
        <v>0</v>
      </c>
    </row>
    <row r="2062" spans="1:7" s="398" customFormat="1" x14ac:dyDescent="0.2">
      <c r="A2062" s="561"/>
      <c r="B2062" s="561"/>
      <c r="C2062" s="205"/>
      <c r="D2062" s="137" t="s">
        <v>2838</v>
      </c>
      <c r="E2062" s="353">
        <v>900</v>
      </c>
      <c r="F2062" s="352">
        <f t="shared" si="64"/>
        <v>540</v>
      </c>
      <c r="G2062" s="352">
        <f t="shared" si="65"/>
        <v>450</v>
      </c>
    </row>
    <row r="2063" spans="1:7" s="398" customFormat="1" x14ac:dyDescent="0.2">
      <c r="A2063" s="562"/>
      <c r="B2063" s="562"/>
      <c r="C2063" s="205"/>
      <c r="D2063" s="137" t="s">
        <v>2160</v>
      </c>
      <c r="E2063" s="353">
        <v>700</v>
      </c>
      <c r="F2063" s="352">
        <f t="shared" si="64"/>
        <v>420</v>
      </c>
      <c r="G2063" s="352">
        <f t="shared" si="65"/>
        <v>350</v>
      </c>
    </row>
    <row r="2064" spans="1:7" s="398" customFormat="1" x14ac:dyDescent="0.2">
      <c r="A2064" s="560" t="s">
        <v>2441</v>
      </c>
      <c r="B2064" s="560" t="s">
        <v>2441</v>
      </c>
      <c r="C2064" s="205"/>
      <c r="D2064" s="145" t="s">
        <v>2142</v>
      </c>
      <c r="E2064" s="353">
        <v>600</v>
      </c>
      <c r="F2064" s="352">
        <f t="shared" si="64"/>
        <v>360</v>
      </c>
      <c r="G2064" s="352">
        <f t="shared" si="65"/>
        <v>300</v>
      </c>
    </row>
    <row r="2065" spans="1:7" s="398" customFormat="1" x14ac:dyDescent="0.2">
      <c r="A2065" s="561"/>
      <c r="B2065" s="561"/>
      <c r="C2065" s="205"/>
      <c r="D2065" s="137" t="s">
        <v>2146</v>
      </c>
      <c r="E2065" s="353">
        <v>0</v>
      </c>
      <c r="F2065" s="352">
        <f t="shared" si="64"/>
        <v>0</v>
      </c>
      <c r="G2065" s="352">
        <f t="shared" si="65"/>
        <v>0</v>
      </c>
    </row>
    <row r="2066" spans="1:7" s="398" customFormat="1" x14ac:dyDescent="0.2">
      <c r="A2066" s="561"/>
      <c r="B2066" s="561"/>
      <c r="C2066" s="16"/>
      <c r="D2066" s="137" t="s">
        <v>2838</v>
      </c>
      <c r="E2066" s="353">
        <v>700</v>
      </c>
      <c r="F2066" s="352">
        <f t="shared" si="64"/>
        <v>420</v>
      </c>
      <c r="G2066" s="352">
        <f t="shared" si="65"/>
        <v>350</v>
      </c>
    </row>
    <row r="2067" spans="1:7" s="398" customFormat="1" x14ac:dyDescent="0.2">
      <c r="A2067" s="561"/>
      <c r="B2067" s="561"/>
      <c r="C2067" s="205"/>
      <c r="D2067" s="137" t="s">
        <v>2160</v>
      </c>
      <c r="E2067" s="353">
        <v>600</v>
      </c>
      <c r="F2067" s="352">
        <f t="shared" si="64"/>
        <v>360</v>
      </c>
      <c r="G2067" s="352">
        <f t="shared" si="65"/>
        <v>300</v>
      </c>
    </row>
    <row r="2068" spans="1:7" s="398" customFormat="1" x14ac:dyDescent="0.2">
      <c r="A2068" s="562"/>
      <c r="B2068" s="562"/>
      <c r="C2068" s="205"/>
      <c r="D2068" s="78" t="s">
        <v>2142</v>
      </c>
      <c r="E2068" s="353">
        <v>460</v>
      </c>
      <c r="F2068" s="352">
        <f t="shared" si="64"/>
        <v>276</v>
      </c>
      <c r="G2068" s="352">
        <f t="shared" si="65"/>
        <v>230</v>
      </c>
    </row>
    <row r="2069" spans="1:7" s="398" customFormat="1" ht="26.25" x14ac:dyDescent="0.2">
      <c r="A2069" s="16" t="s">
        <v>141</v>
      </c>
      <c r="B2069" s="205"/>
      <c r="C2069" s="205"/>
      <c r="D2069" s="78" t="s">
        <v>8831</v>
      </c>
      <c r="E2069" s="353">
        <v>1400</v>
      </c>
      <c r="F2069" s="352">
        <f t="shared" si="64"/>
        <v>840</v>
      </c>
      <c r="G2069" s="352">
        <f t="shared" si="65"/>
        <v>700</v>
      </c>
    </row>
    <row r="2070" spans="1:7" s="398" customFormat="1" x14ac:dyDescent="0.2">
      <c r="A2070" s="16">
        <v>13</v>
      </c>
      <c r="B2070" s="16">
        <v>13</v>
      </c>
      <c r="C2070" s="205"/>
      <c r="D2070" s="75" t="s">
        <v>8253</v>
      </c>
      <c r="E2070" s="353"/>
      <c r="F2070" s="352">
        <f t="shared" si="64"/>
        <v>0</v>
      </c>
      <c r="G2070" s="352">
        <f t="shared" si="65"/>
        <v>0</v>
      </c>
    </row>
    <row r="2071" spans="1:7" s="398" customFormat="1" x14ac:dyDescent="0.2">
      <c r="A2071" s="560" t="s">
        <v>113</v>
      </c>
      <c r="B2071" s="560" t="s">
        <v>113</v>
      </c>
      <c r="C2071" s="205"/>
      <c r="D2071" s="145" t="s">
        <v>2955</v>
      </c>
      <c r="E2071" s="353">
        <v>0</v>
      </c>
      <c r="F2071" s="352">
        <f t="shared" si="64"/>
        <v>0</v>
      </c>
      <c r="G2071" s="352">
        <f t="shared" si="65"/>
        <v>0</v>
      </c>
    </row>
    <row r="2072" spans="1:7" s="398" customFormat="1" x14ac:dyDescent="0.2">
      <c r="A2072" s="562"/>
      <c r="B2072" s="562"/>
      <c r="C2072" s="205"/>
      <c r="D2072" s="137" t="s">
        <v>2956</v>
      </c>
      <c r="E2072" s="353">
        <v>3000</v>
      </c>
      <c r="F2072" s="352">
        <f t="shared" si="64"/>
        <v>1800</v>
      </c>
      <c r="G2072" s="352">
        <f t="shared" si="65"/>
        <v>1500</v>
      </c>
    </row>
    <row r="2073" spans="1:7" s="398" customFormat="1" x14ac:dyDescent="0.2">
      <c r="A2073" s="560" t="s">
        <v>114</v>
      </c>
      <c r="B2073" s="560" t="s">
        <v>114</v>
      </c>
      <c r="C2073" s="205"/>
      <c r="D2073" s="75" t="s">
        <v>7424</v>
      </c>
      <c r="E2073" s="353"/>
      <c r="F2073" s="352">
        <f t="shared" si="64"/>
        <v>0</v>
      </c>
      <c r="G2073" s="352">
        <f t="shared" si="65"/>
        <v>0</v>
      </c>
    </row>
    <row r="2074" spans="1:7" s="398" customFormat="1" x14ac:dyDescent="0.2">
      <c r="A2074" s="561"/>
      <c r="B2074" s="561"/>
      <c r="C2074" s="205"/>
      <c r="D2074" s="75" t="s">
        <v>2949</v>
      </c>
      <c r="E2074" s="353"/>
      <c r="F2074" s="352">
        <f t="shared" si="64"/>
        <v>0</v>
      </c>
      <c r="G2074" s="352">
        <f t="shared" si="65"/>
        <v>0</v>
      </c>
    </row>
    <row r="2075" spans="1:7" s="398" customFormat="1" x14ac:dyDescent="0.2">
      <c r="A2075" s="562"/>
      <c r="B2075" s="562"/>
      <c r="C2075" s="205"/>
      <c r="D2075" s="78" t="s">
        <v>2957</v>
      </c>
      <c r="E2075" s="353">
        <v>2000</v>
      </c>
      <c r="F2075" s="352">
        <f t="shared" si="64"/>
        <v>1200</v>
      </c>
      <c r="G2075" s="352">
        <f t="shared" si="65"/>
        <v>1000</v>
      </c>
    </row>
    <row r="2076" spans="1:7" s="398" customFormat="1" x14ac:dyDescent="0.2">
      <c r="A2076" s="542" t="s">
        <v>115</v>
      </c>
      <c r="B2076" s="542" t="s">
        <v>115</v>
      </c>
      <c r="C2076" s="205"/>
      <c r="D2076" s="75" t="s">
        <v>2958</v>
      </c>
      <c r="E2076" s="353"/>
      <c r="F2076" s="352">
        <f t="shared" si="64"/>
        <v>0</v>
      </c>
      <c r="G2076" s="352">
        <f t="shared" si="65"/>
        <v>0</v>
      </c>
    </row>
    <row r="2077" spans="1:7" s="398" customFormat="1" x14ac:dyDescent="0.2">
      <c r="A2077" s="544"/>
      <c r="B2077" s="544"/>
      <c r="C2077" s="205"/>
      <c r="D2077" s="78" t="s">
        <v>2959</v>
      </c>
      <c r="E2077" s="353">
        <v>2000</v>
      </c>
      <c r="F2077" s="352">
        <f t="shared" si="64"/>
        <v>1200</v>
      </c>
      <c r="G2077" s="352">
        <f t="shared" si="65"/>
        <v>1000</v>
      </c>
    </row>
    <row r="2078" spans="1:7" s="398" customFormat="1" ht="13.5" x14ac:dyDescent="0.2">
      <c r="A2078" s="560" t="s">
        <v>116</v>
      </c>
      <c r="B2078" s="560" t="s">
        <v>116</v>
      </c>
      <c r="C2078" s="205"/>
      <c r="D2078" s="145" t="s">
        <v>8832</v>
      </c>
      <c r="E2078" s="353"/>
      <c r="F2078" s="352">
        <f t="shared" si="64"/>
        <v>0</v>
      </c>
      <c r="G2078" s="352">
        <f t="shared" si="65"/>
        <v>0</v>
      </c>
    </row>
    <row r="2079" spans="1:7" s="398" customFormat="1" x14ac:dyDescent="0.2">
      <c r="A2079" s="562"/>
      <c r="B2079" s="562"/>
      <c r="C2079" s="205"/>
      <c r="D2079" s="145" t="s">
        <v>8833</v>
      </c>
      <c r="E2079" s="353">
        <v>2000</v>
      </c>
      <c r="F2079" s="352">
        <f t="shared" si="64"/>
        <v>1200</v>
      </c>
      <c r="G2079" s="352">
        <f t="shared" si="65"/>
        <v>1000</v>
      </c>
    </row>
    <row r="2080" spans="1:7" s="398" customFormat="1" ht="27" x14ac:dyDescent="0.2">
      <c r="A2080" s="560" t="s">
        <v>142</v>
      </c>
      <c r="B2080" s="560" t="s">
        <v>142</v>
      </c>
      <c r="C2080" s="205"/>
      <c r="D2080" s="145" t="s">
        <v>8834</v>
      </c>
      <c r="E2080" s="353"/>
      <c r="F2080" s="352">
        <f t="shared" si="64"/>
        <v>0</v>
      </c>
      <c r="G2080" s="352">
        <f t="shared" si="65"/>
        <v>0</v>
      </c>
    </row>
    <row r="2081" spans="1:7" s="398" customFormat="1" x14ac:dyDescent="0.2">
      <c r="A2081" s="561"/>
      <c r="B2081" s="562"/>
      <c r="C2081" s="205"/>
      <c r="D2081" s="137" t="s">
        <v>2960</v>
      </c>
      <c r="E2081" s="353">
        <v>900</v>
      </c>
      <c r="F2081" s="352">
        <f t="shared" si="64"/>
        <v>540</v>
      </c>
      <c r="G2081" s="352">
        <f t="shared" si="65"/>
        <v>450</v>
      </c>
    </row>
    <row r="2082" spans="1:7" s="398" customFormat="1" ht="26.25" x14ac:dyDescent="0.2">
      <c r="A2082" s="562"/>
      <c r="B2082" s="205"/>
      <c r="C2082" s="205"/>
      <c r="D2082" s="348" t="s">
        <v>8835</v>
      </c>
      <c r="E2082" s="353">
        <v>600</v>
      </c>
      <c r="F2082" s="352">
        <f t="shared" si="64"/>
        <v>360</v>
      </c>
      <c r="G2082" s="352">
        <f t="shared" si="65"/>
        <v>300</v>
      </c>
    </row>
    <row r="2083" spans="1:7" s="398" customFormat="1" x14ac:dyDescent="0.2">
      <c r="A2083" s="542" t="s">
        <v>143</v>
      </c>
      <c r="B2083" s="542" t="s">
        <v>143</v>
      </c>
      <c r="C2083" s="205"/>
      <c r="D2083" s="145" t="s">
        <v>2138</v>
      </c>
      <c r="E2083" s="353"/>
      <c r="F2083" s="352">
        <f t="shared" si="64"/>
        <v>0</v>
      </c>
      <c r="G2083" s="352">
        <f t="shared" si="65"/>
        <v>0</v>
      </c>
    </row>
    <row r="2084" spans="1:7" s="398" customFormat="1" x14ac:dyDescent="0.2">
      <c r="A2084" s="543"/>
      <c r="B2084" s="543"/>
      <c r="C2084" s="205"/>
      <c r="D2084" s="137" t="s">
        <v>2838</v>
      </c>
      <c r="E2084" s="353">
        <v>700</v>
      </c>
      <c r="F2084" s="352">
        <f t="shared" si="64"/>
        <v>420</v>
      </c>
      <c r="G2084" s="352">
        <f t="shared" si="65"/>
        <v>350</v>
      </c>
    </row>
    <row r="2085" spans="1:7" s="398" customFormat="1" x14ac:dyDescent="0.2">
      <c r="A2085" s="543"/>
      <c r="B2085" s="543"/>
      <c r="C2085" s="205"/>
      <c r="D2085" s="137" t="s">
        <v>2160</v>
      </c>
      <c r="E2085" s="353">
        <v>600</v>
      </c>
      <c r="F2085" s="352">
        <f t="shared" si="64"/>
        <v>360</v>
      </c>
      <c r="G2085" s="352">
        <f t="shared" si="65"/>
        <v>300</v>
      </c>
    </row>
    <row r="2086" spans="1:7" s="398" customFormat="1" x14ac:dyDescent="0.2">
      <c r="A2086" s="544"/>
      <c r="B2086" s="544"/>
      <c r="C2086" s="205"/>
      <c r="D2086" s="137" t="s">
        <v>2142</v>
      </c>
      <c r="E2086" s="353">
        <v>500</v>
      </c>
      <c r="F2086" s="352">
        <f t="shared" si="64"/>
        <v>300</v>
      </c>
      <c r="G2086" s="352">
        <f t="shared" si="65"/>
        <v>250</v>
      </c>
    </row>
    <row r="2087" spans="1:7" s="398" customFormat="1" x14ac:dyDescent="0.2">
      <c r="A2087" s="560" t="s">
        <v>144</v>
      </c>
      <c r="B2087" s="560" t="s">
        <v>144</v>
      </c>
      <c r="C2087" s="205"/>
      <c r="D2087" s="145" t="s">
        <v>2146</v>
      </c>
      <c r="E2087" s="353"/>
      <c r="F2087" s="352">
        <f t="shared" si="64"/>
        <v>0</v>
      </c>
      <c r="G2087" s="352">
        <f t="shared" si="65"/>
        <v>0</v>
      </c>
    </row>
    <row r="2088" spans="1:7" s="398" customFormat="1" x14ac:dyDescent="0.2">
      <c r="A2088" s="561"/>
      <c r="B2088" s="561"/>
      <c r="C2088" s="205"/>
      <c r="D2088" s="137" t="s">
        <v>2838</v>
      </c>
      <c r="E2088" s="353">
        <v>600</v>
      </c>
      <c r="F2088" s="352">
        <f t="shared" si="64"/>
        <v>360</v>
      </c>
      <c r="G2088" s="352">
        <f t="shared" si="65"/>
        <v>300</v>
      </c>
    </row>
    <row r="2089" spans="1:7" s="398" customFormat="1" x14ac:dyDescent="0.2">
      <c r="A2089" s="561"/>
      <c r="B2089" s="561"/>
      <c r="C2089" s="205"/>
      <c r="D2089" s="137" t="s">
        <v>2160</v>
      </c>
      <c r="E2089" s="353">
        <v>500</v>
      </c>
      <c r="F2089" s="352">
        <f t="shared" si="64"/>
        <v>300</v>
      </c>
      <c r="G2089" s="352">
        <f t="shared" si="65"/>
        <v>250</v>
      </c>
    </row>
    <row r="2090" spans="1:7" s="398" customFormat="1" x14ac:dyDescent="0.2">
      <c r="A2090" s="562"/>
      <c r="B2090" s="562"/>
      <c r="C2090" s="16"/>
      <c r="D2090" s="137" t="s">
        <v>2142</v>
      </c>
      <c r="E2090" s="353">
        <v>400</v>
      </c>
      <c r="F2090" s="352">
        <f t="shared" si="64"/>
        <v>240</v>
      </c>
      <c r="G2090" s="352">
        <f t="shared" si="65"/>
        <v>200</v>
      </c>
    </row>
    <row r="2091" spans="1:7" s="398" customFormat="1" x14ac:dyDescent="0.2">
      <c r="A2091" s="205">
        <v>14</v>
      </c>
      <c r="B2091" s="205">
        <v>14</v>
      </c>
      <c r="C2091" s="16"/>
      <c r="D2091" s="75" t="s">
        <v>2961</v>
      </c>
      <c r="E2091" s="353">
        <v>0</v>
      </c>
      <c r="F2091" s="352">
        <f t="shared" si="64"/>
        <v>0</v>
      </c>
      <c r="G2091" s="352">
        <f t="shared" si="65"/>
        <v>0</v>
      </c>
    </row>
    <row r="2092" spans="1:7" s="398" customFormat="1" ht="13.5" x14ac:dyDescent="0.2">
      <c r="A2092" s="560" t="s">
        <v>117</v>
      </c>
      <c r="B2092" s="560" t="s">
        <v>117</v>
      </c>
      <c r="C2092" s="205"/>
      <c r="D2092" s="78" t="s">
        <v>8836</v>
      </c>
      <c r="E2092" s="353"/>
      <c r="F2092" s="352">
        <f t="shared" si="64"/>
        <v>0</v>
      </c>
      <c r="G2092" s="352">
        <f t="shared" si="65"/>
        <v>0</v>
      </c>
    </row>
    <row r="2093" spans="1:7" s="398" customFormat="1" x14ac:dyDescent="0.2">
      <c r="A2093" s="561"/>
      <c r="B2093" s="561"/>
      <c r="C2093" s="205"/>
      <c r="D2093" s="78" t="s">
        <v>8254</v>
      </c>
      <c r="E2093" s="353">
        <v>0</v>
      </c>
      <c r="F2093" s="352">
        <f t="shared" si="64"/>
        <v>0</v>
      </c>
      <c r="G2093" s="352">
        <f t="shared" si="65"/>
        <v>0</v>
      </c>
    </row>
    <row r="2094" spans="1:7" s="398" customFormat="1" x14ac:dyDescent="0.2">
      <c r="A2094" s="561"/>
      <c r="B2094" s="561"/>
      <c r="C2094" s="205"/>
      <c r="D2094" s="78" t="s">
        <v>2962</v>
      </c>
      <c r="E2094" s="353">
        <v>5000</v>
      </c>
      <c r="F2094" s="352">
        <f t="shared" si="64"/>
        <v>3000</v>
      </c>
      <c r="G2094" s="352">
        <f t="shared" si="65"/>
        <v>2500</v>
      </c>
    </row>
    <row r="2095" spans="1:7" s="398" customFormat="1" x14ac:dyDescent="0.2">
      <c r="A2095" s="561"/>
      <c r="B2095" s="561"/>
      <c r="C2095" s="205"/>
      <c r="D2095" s="78" t="s">
        <v>2963</v>
      </c>
      <c r="E2095" s="353">
        <v>4000</v>
      </c>
      <c r="F2095" s="352">
        <f t="shared" si="64"/>
        <v>2400</v>
      </c>
      <c r="G2095" s="352">
        <f t="shared" si="65"/>
        <v>2000</v>
      </c>
    </row>
    <row r="2096" spans="1:7" s="398" customFormat="1" x14ac:dyDescent="0.2">
      <c r="A2096" s="562"/>
      <c r="B2096" s="562"/>
      <c r="C2096" s="205"/>
      <c r="D2096" s="137" t="s">
        <v>2964</v>
      </c>
      <c r="E2096" s="353">
        <v>3500</v>
      </c>
      <c r="F2096" s="352">
        <f t="shared" si="64"/>
        <v>2100</v>
      </c>
      <c r="G2096" s="352">
        <f t="shared" si="65"/>
        <v>1750</v>
      </c>
    </row>
    <row r="2097" spans="1:7" s="398" customFormat="1" ht="13.5" x14ac:dyDescent="0.2">
      <c r="A2097" s="560" t="s">
        <v>118</v>
      </c>
      <c r="B2097" s="560" t="s">
        <v>118</v>
      </c>
      <c r="C2097" s="205"/>
      <c r="D2097" s="75" t="s">
        <v>8837</v>
      </c>
      <c r="E2097" s="353"/>
      <c r="F2097" s="352">
        <f t="shared" si="64"/>
        <v>0</v>
      </c>
      <c r="G2097" s="352">
        <f t="shared" si="65"/>
        <v>0</v>
      </c>
    </row>
    <row r="2098" spans="1:7" s="398" customFormat="1" x14ac:dyDescent="0.2">
      <c r="A2098" s="561"/>
      <c r="B2098" s="561"/>
      <c r="C2098" s="205"/>
      <c r="D2098" s="78" t="s">
        <v>2965</v>
      </c>
      <c r="E2098" s="353">
        <v>4000</v>
      </c>
      <c r="F2098" s="352">
        <f t="shared" si="64"/>
        <v>2400</v>
      </c>
      <c r="G2098" s="352">
        <f t="shared" si="65"/>
        <v>2000</v>
      </c>
    </row>
    <row r="2099" spans="1:7" s="398" customFormat="1" x14ac:dyDescent="0.2">
      <c r="A2099" s="562"/>
      <c r="B2099" s="562"/>
      <c r="C2099" s="205"/>
      <c r="D2099" s="78" t="s">
        <v>2966</v>
      </c>
      <c r="E2099" s="353">
        <v>3000</v>
      </c>
      <c r="F2099" s="352">
        <f t="shared" si="64"/>
        <v>1800</v>
      </c>
      <c r="G2099" s="352">
        <f t="shared" si="65"/>
        <v>1500</v>
      </c>
    </row>
    <row r="2100" spans="1:7" s="398" customFormat="1" ht="13.5" x14ac:dyDescent="0.2">
      <c r="A2100" s="560" t="s">
        <v>149</v>
      </c>
      <c r="B2100" s="560" t="s">
        <v>149</v>
      </c>
      <c r="C2100" s="205"/>
      <c r="D2100" s="75" t="s">
        <v>8838</v>
      </c>
      <c r="E2100" s="353">
        <v>0</v>
      </c>
      <c r="F2100" s="352">
        <f t="shared" si="64"/>
        <v>0</v>
      </c>
      <c r="G2100" s="352">
        <f t="shared" si="65"/>
        <v>0</v>
      </c>
    </row>
    <row r="2101" spans="1:7" s="398" customFormat="1" x14ac:dyDescent="0.2">
      <c r="A2101" s="561"/>
      <c r="B2101" s="561"/>
      <c r="C2101" s="205"/>
      <c r="D2101" s="75" t="s">
        <v>2967</v>
      </c>
      <c r="E2101" s="353">
        <v>0</v>
      </c>
      <c r="F2101" s="352">
        <f t="shared" si="64"/>
        <v>0</v>
      </c>
      <c r="G2101" s="352">
        <f t="shared" si="65"/>
        <v>0</v>
      </c>
    </row>
    <row r="2102" spans="1:7" s="398" customFormat="1" x14ac:dyDescent="0.2">
      <c r="A2102" s="561"/>
      <c r="B2102" s="561"/>
      <c r="C2102" s="17"/>
      <c r="D2102" s="78" t="s">
        <v>2968</v>
      </c>
      <c r="E2102" s="353">
        <v>3000</v>
      </c>
      <c r="F2102" s="352">
        <f t="shared" si="64"/>
        <v>1800</v>
      </c>
      <c r="G2102" s="352">
        <f t="shared" si="65"/>
        <v>1500</v>
      </c>
    </row>
    <row r="2103" spans="1:7" s="398" customFormat="1" ht="13.5" x14ac:dyDescent="0.2">
      <c r="A2103" s="561"/>
      <c r="B2103" s="561"/>
      <c r="C2103" s="17"/>
      <c r="D2103" s="79" t="s">
        <v>8839</v>
      </c>
      <c r="E2103" s="353">
        <v>0</v>
      </c>
      <c r="F2103" s="352">
        <f t="shared" si="64"/>
        <v>0</v>
      </c>
      <c r="G2103" s="352">
        <f t="shared" si="65"/>
        <v>0</v>
      </c>
    </row>
    <row r="2104" spans="1:7" s="398" customFormat="1" x14ac:dyDescent="0.2">
      <c r="A2104" s="562"/>
      <c r="B2104" s="562"/>
      <c r="C2104" s="17"/>
      <c r="D2104" s="79" t="s">
        <v>2969</v>
      </c>
      <c r="E2104" s="353">
        <v>2600</v>
      </c>
      <c r="F2104" s="352">
        <f t="shared" si="64"/>
        <v>1560</v>
      </c>
      <c r="G2104" s="352">
        <f t="shared" si="65"/>
        <v>1300</v>
      </c>
    </row>
    <row r="2105" spans="1:7" s="398" customFormat="1" x14ac:dyDescent="0.2">
      <c r="A2105" s="560" t="s">
        <v>150</v>
      </c>
      <c r="B2105" s="560" t="s">
        <v>150</v>
      </c>
      <c r="C2105" s="205"/>
      <c r="D2105" s="145" t="s">
        <v>2970</v>
      </c>
      <c r="E2105" s="353">
        <v>0</v>
      </c>
      <c r="F2105" s="352">
        <f t="shared" si="64"/>
        <v>0</v>
      </c>
      <c r="G2105" s="352">
        <f t="shared" si="65"/>
        <v>0</v>
      </c>
    </row>
    <row r="2106" spans="1:7" s="398" customFormat="1" x14ac:dyDescent="0.2">
      <c r="A2106" s="561"/>
      <c r="B2106" s="561"/>
      <c r="C2106" s="205"/>
      <c r="D2106" s="137" t="s">
        <v>2971</v>
      </c>
      <c r="E2106" s="353">
        <v>5500</v>
      </c>
      <c r="F2106" s="352">
        <f t="shared" si="64"/>
        <v>3300</v>
      </c>
      <c r="G2106" s="352">
        <f t="shared" si="65"/>
        <v>2750</v>
      </c>
    </row>
    <row r="2107" spans="1:7" s="398" customFormat="1" x14ac:dyDescent="0.2">
      <c r="A2107" s="562"/>
      <c r="B2107" s="562"/>
      <c r="C2107" s="17"/>
      <c r="D2107" s="137" t="s">
        <v>2972</v>
      </c>
      <c r="E2107" s="353">
        <v>4500</v>
      </c>
      <c r="F2107" s="352">
        <f t="shared" si="64"/>
        <v>2700</v>
      </c>
      <c r="G2107" s="352">
        <f t="shared" si="65"/>
        <v>2250</v>
      </c>
    </row>
    <row r="2108" spans="1:7" s="398" customFormat="1" x14ac:dyDescent="0.2">
      <c r="A2108" s="560" t="s">
        <v>151</v>
      </c>
      <c r="B2108" s="560" t="s">
        <v>151</v>
      </c>
      <c r="C2108" s="17"/>
      <c r="D2108" s="145" t="s">
        <v>2138</v>
      </c>
      <c r="E2108" s="353">
        <v>0</v>
      </c>
      <c r="F2108" s="352">
        <f t="shared" si="64"/>
        <v>0</v>
      </c>
      <c r="G2108" s="352">
        <f t="shared" si="65"/>
        <v>0</v>
      </c>
    </row>
    <row r="2109" spans="1:7" s="398" customFormat="1" x14ac:dyDescent="0.2">
      <c r="A2109" s="561"/>
      <c r="B2109" s="561"/>
      <c r="C2109" s="17"/>
      <c r="D2109" s="137" t="s">
        <v>2838</v>
      </c>
      <c r="E2109" s="353">
        <v>1000</v>
      </c>
      <c r="F2109" s="352">
        <f t="shared" si="64"/>
        <v>600</v>
      </c>
      <c r="G2109" s="352">
        <f t="shared" si="65"/>
        <v>500</v>
      </c>
    </row>
    <row r="2110" spans="1:7" s="398" customFormat="1" x14ac:dyDescent="0.2">
      <c r="A2110" s="561"/>
      <c r="B2110" s="561"/>
      <c r="C2110" s="17"/>
      <c r="D2110" s="137" t="s">
        <v>2160</v>
      </c>
      <c r="E2110" s="353">
        <v>800</v>
      </c>
      <c r="F2110" s="352">
        <f t="shared" si="64"/>
        <v>480</v>
      </c>
      <c r="G2110" s="352">
        <f t="shared" si="65"/>
        <v>400</v>
      </c>
    </row>
    <row r="2111" spans="1:7" s="398" customFormat="1" x14ac:dyDescent="0.2">
      <c r="A2111" s="562"/>
      <c r="B2111" s="562"/>
      <c r="C2111" s="205"/>
      <c r="D2111" s="137" t="s">
        <v>2142</v>
      </c>
      <c r="E2111" s="353">
        <v>650</v>
      </c>
      <c r="F2111" s="352">
        <f t="shared" si="64"/>
        <v>390</v>
      </c>
      <c r="G2111" s="352">
        <f t="shared" si="65"/>
        <v>325</v>
      </c>
    </row>
    <row r="2112" spans="1:7" s="398" customFormat="1" x14ac:dyDescent="0.2">
      <c r="A2112" s="560" t="s">
        <v>152</v>
      </c>
      <c r="B2112" s="560" t="s">
        <v>152</v>
      </c>
      <c r="C2112" s="205"/>
      <c r="D2112" s="145" t="s">
        <v>2146</v>
      </c>
      <c r="E2112" s="353">
        <v>0</v>
      </c>
      <c r="F2112" s="352">
        <f t="shared" si="64"/>
        <v>0</v>
      </c>
      <c r="G2112" s="352">
        <f t="shared" si="65"/>
        <v>0</v>
      </c>
    </row>
    <row r="2113" spans="1:7" s="398" customFormat="1" x14ac:dyDescent="0.2">
      <c r="A2113" s="561"/>
      <c r="B2113" s="561"/>
      <c r="C2113" s="205"/>
      <c r="D2113" s="137" t="s">
        <v>2838</v>
      </c>
      <c r="E2113" s="353">
        <v>800</v>
      </c>
      <c r="F2113" s="352">
        <f t="shared" si="64"/>
        <v>480</v>
      </c>
      <c r="G2113" s="352">
        <f t="shared" si="65"/>
        <v>400</v>
      </c>
    </row>
    <row r="2114" spans="1:7" s="398" customFormat="1" x14ac:dyDescent="0.2">
      <c r="A2114" s="561"/>
      <c r="B2114" s="561"/>
      <c r="C2114" s="205"/>
      <c r="D2114" s="137" t="s">
        <v>2160</v>
      </c>
      <c r="E2114" s="353">
        <v>650</v>
      </c>
      <c r="F2114" s="352">
        <f t="shared" si="64"/>
        <v>390</v>
      </c>
      <c r="G2114" s="352">
        <f t="shared" si="65"/>
        <v>325</v>
      </c>
    </row>
    <row r="2115" spans="1:7" s="398" customFormat="1" x14ac:dyDescent="0.2">
      <c r="A2115" s="562"/>
      <c r="B2115" s="562"/>
      <c r="C2115" s="16"/>
      <c r="D2115" s="137" t="s">
        <v>2142</v>
      </c>
      <c r="E2115" s="353">
        <v>500</v>
      </c>
      <c r="F2115" s="352">
        <f t="shared" si="64"/>
        <v>300</v>
      </c>
      <c r="G2115" s="352">
        <f t="shared" si="65"/>
        <v>250</v>
      </c>
    </row>
    <row r="2116" spans="1:7" s="398" customFormat="1" x14ac:dyDescent="0.2">
      <c r="A2116" s="16">
        <v>15</v>
      </c>
      <c r="B2116" s="16">
        <v>15</v>
      </c>
      <c r="C2116" s="16"/>
      <c r="D2116" s="75" t="s">
        <v>2973</v>
      </c>
      <c r="E2116" s="353"/>
      <c r="F2116" s="352">
        <f t="shared" si="64"/>
        <v>0</v>
      </c>
      <c r="G2116" s="352">
        <f t="shared" si="65"/>
        <v>0</v>
      </c>
    </row>
    <row r="2117" spans="1:7" s="398" customFormat="1" x14ac:dyDescent="0.2">
      <c r="A2117" s="560" t="s">
        <v>119</v>
      </c>
      <c r="B2117" s="560" t="s">
        <v>119</v>
      </c>
      <c r="C2117" s="205"/>
      <c r="D2117" s="145" t="s">
        <v>2974</v>
      </c>
      <c r="E2117" s="353"/>
      <c r="F2117" s="352">
        <f t="shared" si="64"/>
        <v>0</v>
      </c>
      <c r="G2117" s="352">
        <f t="shared" si="65"/>
        <v>0</v>
      </c>
    </row>
    <row r="2118" spans="1:7" s="398" customFormat="1" x14ac:dyDescent="0.2">
      <c r="A2118" s="561"/>
      <c r="B2118" s="561"/>
      <c r="C2118" s="205"/>
      <c r="D2118" s="78" t="s">
        <v>2975</v>
      </c>
      <c r="E2118" s="353">
        <v>1000</v>
      </c>
      <c r="F2118" s="352">
        <f t="shared" si="64"/>
        <v>600</v>
      </c>
      <c r="G2118" s="352">
        <f t="shared" si="65"/>
        <v>500</v>
      </c>
    </row>
    <row r="2119" spans="1:7" s="398" customFormat="1" x14ac:dyDescent="0.2">
      <c r="A2119" s="562"/>
      <c r="B2119" s="562"/>
      <c r="C2119" s="205"/>
      <c r="D2119" s="78" t="s">
        <v>2976</v>
      </c>
      <c r="E2119" s="353">
        <v>2300</v>
      </c>
      <c r="F2119" s="352">
        <f t="shared" si="64"/>
        <v>1380</v>
      </c>
      <c r="G2119" s="352">
        <f t="shared" si="65"/>
        <v>1150</v>
      </c>
    </row>
    <row r="2120" spans="1:7" s="398" customFormat="1" ht="13.5" x14ac:dyDescent="0.2">
      <c r="A2120" s="560" t="s">
        <v>120</v>
      </c>
      <c r="B2120" s="560" t="s">
        <v>120</v>
      </c>
      <c r="C2120" s="205"/>
      <c r="D2120" s="145" t="s">
        <v>8840</v>
      </c>
      <c r="E2120" s="353"/>
      <c r="F2120" s="352">
        <f t="shared" si="64"/>
        <v>0</v>
      </c>
      <c r="G2120" s="352">
        <f t="shared" si="65"/>
        <v>0</v>
      </c>
    </row>
    <row r="2121" spans="1:7" s="398" customFormat="1" x14ac:dyDescent="0.2">
      <c r="A2121" s="562"/>
      <c r="B2121" s="562"/>
      <c r="C2121" s="205"/>
      <c r="D2121" s="145" t="s">
        <v>2970</v>
      </c>
      <c r="E2121" s="353">
        <v>1200</v>
      </c>
      <c r="F2121" s="352">
        <f t="shared" si="64"/>
        <v>720</v>
      </c>
      <c r="G2121" s="352">
        <f t="shared" si="65"/>
        <v>600</v>
      </c>
    </row>
    <row r="2122" spans="1:7" s="398" customFormat="1" x14ac:dyDescent="0.2">
      <c r="A2122" s="205" t="s">
        <v>121</v>
      </c>
      <c r="B2122" s="205" t="s">
        <v>121</v>
      </c>
      <c r="C2122" s="205"/>
      <c r="D2122" s="75" t="s">
        <v>2977</v>
      </c>
      <c r="E2122" s="353">
        <v>780</v>
      </c>
      <c r="F2122" s="352">
        <f t="shared" si="64"/>
        <v>468</v>
      </c>
      <c r="G2122" s="352">
        <f t="shared" si="65"/>
        <v>390</v>
      </c>
    </row>
    <row r="2123" spans="1:7" s="398" customFormat="1" x14ac:dyDescent="0.2">
      <c r="A2123" s="205" t="s">
        <v>122</v>
      </c>
      <c r="B2123" s="205" t="s">
        <v>122</v>
      </c>
      <c r="C2123" s="205"/>
      <c r="D2123" s="75" t="s">
        <v>2978</v>
      </c>
      <c r="E2123" s="353">
        <v>750</v>
      </c>
      <c r="F2123" s="352">
        <f t="shared" si="64"/>
        <v>450</v>
      </c>
      <c r="G2123" s="352">
        <f t="shared" si="65"/>
        <v>375</v>
      </c>
    </row>
    <row r="2124" spans="1:7" s="398" customFormat="1" x14ac:dyDescent="0.2">
      <c r="A2124" s="560" t="s">
        <v>123</v>
      </c>
      <c r="B2124" s="560" t="s">
        <v>123</v>
      </c>
      <c r="C2124" s="205"/>
      <c r="D2124" s="145" t="s">
        <v>2138</v>
      </c>
      <c r="E2124" s="353"/>
      <c r="F2124" s="352">
        <f t="shared" ref="F2124:F2187" si="66">IFERROR(E2124*0.6,0)</f>
        <v>0</v>
      </c>
      <c r="G2124" s="352">
        <f t="shared" ref="G2124:G2187" si="67">IFERROR(E2124*0.5,0)</f>
        <v>0</v>
      </c>
    </row>
    <row r="2125" spans="1:7" s="398" customFormat="1" x14ac:dyDescent="0.2">
      <c r="A2125" s="561"/>
      <c r="B2125" s="561"/>
      <c r="C2125" s="205"/>
      <c r="D2125" s="137" t="s">
        <v>2838</v>
      </c>
      <c r="E2125" s="353">
        <v>700</v>
      </c>
      <c r="F2125" s="352">
        <f t="shared" si="66"/>
        <v>420</v>
      </c>
      <c r="G2125" s="352">
        <f t="shared" si="67"/>
        <v>350</v>
      </c>
    </row>
    <row r="2126" spans="1:7" s="398" customFormat="1" x14ac:dyDescent="0.2">
      <c r="A2126" s="561"/>
      <c r="B2126" s="561"/>
      <c r="C2126" s="205"/>
      <c r="D2126" s="137" t="s">
        <v>2160</v>
      </c>
      <c r="E2126" s="353">
        <v>600</v>
      </c>
      <c r="F2126" s="352">
        <f t="shared" si="66"/>
        <v>360</v>
      </c>
      <c r="G2126" s="352">
        <f t="shared" si="67"/>
        <v>300</v>
      </c>
    </row>
    <row r="2127" spans="1:7" s="398" customFormat="1" x14ac:dyDescent="0.2">
      <c r="A2127" s="562"/>
      <c r="B2127" s="562"/>
      <c r="C2127" s="205"/>
      <c r="D2127" s="137" t="s">
        <v>2142</v>
      </c>
      <c r="E2127" s="353">
        <v>500</v>
      </c>
      <c r="F2127" s="352">
        <f t="shared" si="66"/>
        <v>300</v>
      </c>
      <c r="G2127" s="352">
        <f t="shared" si="67"/>
        <v>250</v>
      </c>
    </row>
    <row r="2128" spans="1:7" s="398" customFormat="1" x14ac:dyDescent="0.2">
      <c r="A2128" s="560" t="s">
        <v>161</v>
      </c>
      <c r="B2128" s="560" t="s">
        <v>161</v>
      </c>
      <c r="C2128" s="205"/>
      <c r="D2128" s="145" t="s">
        <v>2146</v>
      </c>
      <c r="E2128" s="353"/>
      <c r="F2128" s="352">
        <f t="shared" si="66"/>
        <v>0</v>
      </c>
      <c r="G2128" s="352">
        <f t="shared" si="67"/>
        <v>0</v>
      </c>
    </row>
    <row r="2129" spans="1:7" s="398" customFormat="1" x14ac:dyDescent="0.2">
      <c r="A2129" s="561"/>
      <c r="B2129" s="561"/>
      <c r="C2129" s="205"/>
      <c r="D2129" s="137" t="s">
        <v>2838</v>
      </c>
      <c r="E2129" s="353">
        <v>600</v>
      </c>
      <c r="F2129" s="352">
        <f t="shared" si="66"/>
        <v>360</v>
      </c>
      <c r="G2129" s="352">
        <f t="shared" si="67"/>
        <v>300</v>
      </c>
    </row>
    <row r="2130" spans="1:7" s="398" customFormat="1" x14ac:dyDescent="0.2">
      <c r="A2130" s="561"/>
      <c r="B2130" s="561"/>
      <c r="C2130" s="205"/>
      <c r="D2130" s="137" t="s">
        <v>2160</v>
      </c>
      <c r="E2130" s="353">
        <v>500</v>
      </c>
      <c r="F2130" s="352">
        <f t="shared" si="66"/>
        <v>300</v>
      </c>
      <c r="G2130" s="352">
        <f t="shared" si="67"/>
        <v>250</v>
      </c>
    </row>
    <row r="2131" spans="1:7" s="398" customFormat="1" x14ac:dyDescent="0.2">
      <c r="A2131" s="562"/>
      <c r="B2131" s="562"/>
      <c r="C2131" s="205"/>
      <c r="D2131" s="137" t="s">
        <v>2142</v>
      </c>
      <c r="E2131" s="353">
        <v>400</v>
      </c>
      <c r="F2131" s="352">
        <f t="shared" si="66"/>
        <v>240</v>
      </c>
      <c r="G2131" s="352">
        <f t="shared" si="67"/>
        <v>200</v>
      </c>
    </row>
    <row r="2132" spans="1:7" s="398" customFormat="1" x14ac:dyDescent="0.2">
      <c r="A2132" s="16">
        <v>16</v>
      </c>
      <c r="B2132" s="16">
        <v>16</v>
      </c>
      <c r="C2132" s="16">
        <v>3</v>
      </c>
      <c r="D2132" s="75" t="s">
        <v>2979</v>
      </c>
      <c r="E2132" s="353">
        <v>0</v>
      </c>
      <c r="F2132" s="352">
        <f t="shared" si="66"/>
        <v>0</v>
      </c>
      <c r="G2132" s="352">
        <f t="shared" si="67"/>
        <v>0</v>
      </c>
    </row>
    <row r="2133" spans="1:7" s="398" customFormat="1" x14ac:dyDescent="0.2">
      <c r="A2133" s="560" t="s">
        <v>2491</v>
      </c>
      <c r="B2133" s="560" t="s">
        <v>2491</v>
      </c>
      <c r="C2133" s="205"/>
      <c r="D2133" s="75" t="s">
        <v>2980</v>
      </c>
      <c r="E2133" s="353">
        <v>0</v>
      </c>
      <c r="F2133" s="352">
        <f t="shared" si="66"/>
        <v>0</v>
      </c>
      <c r="G2133" s="352">
        <f t="shared" si="67"/>
        <v>0</v>
      </c>
    </row>
    <row r="2134" spans="1:7" s="398" customFormat="1" ht="26.25" x14ac:dyDescent="0.2">
      <c r="A2134" s="561"/>
      <c r="B2134" s="561"/>
      <c r="C2134" s="205"/>
      <c r="D2134" s="78" t="s">
        <v>8841</v>
      </c>
      <c r="E2134" s="353">
        <v>0</v>
      </c>
      <c r="F2134" s="352">
        <f t="shared" si="66"/>
        <v>0</v>
      </c>
      <c r="G2134" s="352">
        <f t="shared" si="67"/>
        <v>0</v>
      </c>
    </row>
    <row r="2135" spans="1:7" s="398" customFormat="1" ht="25.5" x14ac:dyDescent="0.2">
      <c r="A2135" s="561"/>
      <c r="B2135" s="561"/>
      <c r="C2135" s="205"/>
      <c r="D2135" s="78" t="s">
        <v>2981</v>
      </c>
      <c r="E2135" s="353">
        <v>9500</v>
      </c>
      <c r="F2135" s="352">
        <f t="shared" si="66"/>
        <v>5700</v>
      </c>
      <c r="G2135" s="352">
        <f t="shared" si="67"/>
        <v>4750</v>
      </c>
    </row>
    <row r="2136" spans="1:7" s="398" customFormat="1" ht="13.5" x14ac:dyDescent="0.2">
      <c r="A2136" s="561"/>
      <c r="B2136" s="561"/>
      <c r="C2136" s="205"/>
      <c r="D2136" s="78" t="s">
        <v>8842</v>
      </c>
      <c r="E2136" s="353">
        <v>0</v>
      </c>
      <c r="F2136" s="352">
        <f t="shared" si="66"/>
        <v>0</v>
      </c>
      <c r="G2136" s="352">
        <f t="shared" si="67"/>
        <v>0</v>
      </c>
    </row>
    <row r="2137" spans="1:7" s="398" customFormat="1" x14ac:dyDescent="0.2">
      <c r="A2137" s="561"/>
      <c r="B2137" s="561"/>
      <c r="C2137" s="205"/>
      <c r="D2137" s="78" t="s">
        <v>2982</v>
      </c>
      <c r="E2137" s="353">
        <v>5000</v>
      </c>
      <c r="F2137" s="352">
        <f t="shared" si="66"/>
        <v>3000</v>
      </c>
      <c r="G2137" s="352">
        <f t="shared" si="67"/>
        <v>2500</v>
      </c>
    </row>
    <row r="2138" spans="1:7" s="398" customFormat="1" x14ac:dyDescent="0.2">
      <c r="A2138" s="561"/>
      <c r="B2138" s="561"/>
      <c r="C2138" s="205"/>
      <c r="D2138" s="78" t="s">
        <v>2983</v>
      </c>
      <c r="E2138" s="353">
        <v>4200</v>
      </c>
      <c r="F2138" s="352">
        <f t="shared" si="66"/>
        <v>2520</v>
      </c>
      <c r="G2138" s="352">
        <f t="shared" si="67"/>
        <v>2100</v>
      </c>
    </row>
    <row r="2139" spans="1:7" s="398" customFormat="1" ht="26.25" x14ac:dyDescent="0.2">
      <c r="A2139" s="561"/>
      <c r="B2139" s="561"/>
      <c r="C2139" s="205"/>
      <c r="D2139" s="78" t="s">
        <v>8843</v>
      </c>
      <c r="E2139" s="353">
        <v>0</v>
      </c>
      <c r="F2139" s="352">
        <f t="shared" si="66"/>
        <v>0</v>
      </c>
      <c r="G2139" s="352">
        <f t="shared" si="67"/>
        <v>0</v>
      </c>
    </row>
    <row r="2140" spans="1:7" s="398" customFormat="1" x14ac:dyDescent="0.2">
      <c r="A2140" s="562"/>
      <c r="B2140" s="562"/>
      <c r="C2140" s="205"/>
      <c r="D2140" s="78" t="s">
        <v>2984</v>
      </c>
      <c r="E2140" s="353">
        <v>3800</v>
      </c>
      <c r="F2140" s="352">
        <f t="shared" si="66"/>
        <v>2280</v>
      </c>
      <c r="G2140" s="352">
        <f t="shared" si="67"/>
        <v>1900</v>
      </c>
    </row>
    <row r="2141" spans="1:7" s="398" customFormat="1" x14ac:dyDescent="0.2">
      <c r="A2141" s="560" t="s">
        <v>2495</v>
      </c>
      <c r="B2141" s="560" t="s">
        <v>2495</v>
      </c>
      <c r="C2141" s="205"/>
      <c r="D2141" s="145" t="s">
        <v>2970</v>
      </c>
      <c r="E2141" s="353">
        <v>0</v>
      </c>
      <c r="F2141" s="352">
        <f t="shared" si="66"/>
        <v>0</v>
      </c>
      <c r="G2141" s="352">
        <f t="shared" si="67"/>
        <v>0</v>
      </c>
    </row>
    <row r="2142" spans="1:7" s="398" customFormat="1" x14ac:dyDescent="0.2">
      <c r="A2142" s="561"/>
      <c r="B2142" s="561"/>
      <c r="C2142" s="205"/>
      <c r="D2142" s="78" t="s">
        <v>2985</v>
      </c>
      <c r="E2142" s="353">
        <v>5300</v>
      </c>
      <c r="F2142" s="352">
        <f t="shared" si="66"/>
        <v>3180</v>
      </c>
      <c r="G2142" s="352">
        <f t="shared" si="67"/>
        <v>2650</v>
      </c>
    </row>
    <row r="2143" spans="1:7" s="398" customFormat="1" ht="27" x14ac:dyDescent="0.2">
      <c r="A2143" s="561"/>
      <c r="B2143" s="561"/>
      <c r="C2143" s="205"/>
      <c r="D2143" s="78" t="s">
        <v>8844</v>
      </c>
      <c r="E2143" s="353">
        <v>0</v>
      </c>
      <c r="F2143" s="352">
        <f t="shared" si="66"/>
        <v>0</v>
      </c>
      <c r="G2143" s="352">
        <f t="shared" si="67"/>
        <v>0</v>
      </c>
    </row>
    <row r="2144" spans="1:7" s="398" customFormat="1" x14ac:dyDescent="0.2">
      <c r="A2144" s="561"/>
      <c r="B2144" s="561"/>
      <c r="C2144" s="205"/>
      <c r="D2144" s="78" t="s">
        <v>2986</v>
      </c>
      <c r="E2144" s="353">
        <v>3800</v>
      </c>
      <c r="F2144" s="352">
        <f t="shared" si="66"/>
        <v>2280</v>
      </c>
      <c r="G2144" s="352">
        <f t="shared" si="67"/>
        <v>1900</v>
      </c>
    </row>
    <row r="2145" spans="1:7" s="398" customFormat="1" x14ac:dyDescent="0.2">
      <c r="A2145" s="561"/>
      <c r="B2145" s="561"/>
      <c r="C2145" s="205"/>
      <c r="D2145" s="137" t="s">
        <v>2987</v>
      </c>
      <c r="E2145" s="353">
        <v>3500</v>
      </c>
      <c r="F2145" s="352">
        <f t="shared" si="66"/>
        <v>2100</v>
      </c>
      <c r="G2145" s="352">
        <f t="shared" si="67"/>
        <v>1750</v>
      </c>
    </row>
    <row r="2146" spans="1:7" s="398" customFormat="1" ht="13.5" x14ac:dyDescent="0.2">
      <c r="A2146" s="561"/>
      <c r="B2146" s="561"/>
      <c r="C2146" s="205"/>
      <c r="D2146" s="78" t="s">
        <v>8845</v>
      </c>
      <c r="E2146" s="353">
        <v>0</v>
      </c>
      <c r="F2146" s="352">
        <f t="shared" si="66"/>
        <v>0</v>
      </c>
      <c r="G2146" s="352">
        <f t="shared" si="67"/>
        <v>0</v>
      </c>
    </row>
    <row r="2147" spans="1:7" s="398" customFormat="1" x14ac:dyDescent="0.2">
      <c r="A2147" s="562"/>
      <c r="B2147" s="562"/>
      <c r="C2147" s="205"/>
      <c r="D2147" s="78" t="s">
        <v>2988</v>
      </c>
      <c r="E2147" s="353">
        <v>2700</v>
      </c>
      <c r="F2147" s="352">
        <f t="shared" si="66"/>
        <v>1620</v>
      </c>
      <c r="G2147" s="352">
        <f t="shared" si="67"/>
        <v>1350</v>
      </c>
    </row>
    <row r="2148" spans="1:7" s="398" customFormat="1" ht="25.5" x14ac:dyDescent="0.2">
      <c r="A2148" s="560" t="s">
        <v>2497</v>
      </c>
      <c r="B2148" s="560" t="s">
        <v>2497</v>
      </c>
      <c r="C2148" s="205"/>
      <c r="D2148" s="75" t="s">
        <v>8255</v>
      </c>
      <c r="E2148" s="353">
        <v>0</v>
      </c>
      <c r="F2148" s="352">
        <f t="shared" si="66"/>
        <v>0</v>
      </c>
      <c r="G2148" s="352">
        <f t="shared" si="67"/>
        <v>0</v>
      </c>
    </row>
    <row r="2149" spans="1:7" s="398" customFormat="1" x14ac:dyDescent="0.2">
      <c r="A2149" s="561"/>
      <c r="B2149" s="561"/>
      <c r="C2149" s="205"/>
      <c r="D2149" s="75" t="s">
        <v>8256</v>
      </c>
      <c r="E2149" s="353">
        <v>0</v>
      </c>
      <c r="F2149" s="352">
        <f t="shared" si="66"/>
        <v>0</v>
      </c>
      <c r="G2149" s="352">
        <f t="shared" si="67"/>
        <v>0</v>
      </c>
    </row>
    <row r="2150" spans="1:7" s="398" customFormat="1" x14ac:dyDescent="0.2">
      <c r="A2150" s="561"/>
      <c r="B2150" s="561"/>
      <c r="C2150" s="205"/>
      <c r="D2150" s="78" t="s">
        <v>2989</v>
      </c>
      <c r="E2150" s="353">
        <v>2100</v>
      </c>
      <c r="F2150" s="352">
        <f t="shared" si="66"/>
        <v>1260</v>
      </c>
      <c r="G2150" s="352">
        <f t="shared" si="67"/>
        <v>1050</v>
      </c>
    </row>
    <row r="2151" spans="1:7" s="398" customFormat="1" ht="27" x14ac:dyDescent="0.2">
      <c r="A2151" s="561"/>
      <c r="B2151" s="561"/>
      <c r="C2151" s="205"/>
      <c r="D2151" s="137" t="s">
        <v>8846</v>
      </c>
      <c r="E2151" s="353">
        <v>0</v>
      </c>
      <c r="F2151" s="352">
        <f t="shared" si="66"/>
        <v>0</v>
      </c>
      <c r="G2151" s="352">
        <f t="shared" si="67"/>
        <v>0</v>
      </c>
    </row>
    <row r="2152" spans="1:7" s="398" customFormat="1" x14ac:dyDescent="0.2">
      <c r="A2152" s="562"/>
      <c r="B2152" s="562"/>
      <c r="C2152" s="205"/>
      <c r="D2152" s="137" t="s">
        <v>8285</v>
      </c>
      <c r="E2152" s="353">
        <v>1500</v>
      </c>
      <c r="F2152" s="352">
        <f t="shared" si="66"/>
        <v>900</v>
      </c>
      <c r="G2152" s="352">
        <f t="shared" si="67"/>
        <v>750</v>
      </c>
    </row>
    <row r="2153" spans="1:7" s="398" customFormat="1" x14ac:dyDescent="0.2">
      <c r="A2153" s="560" t="s">
        <v>2501</v>
      </c>
      <c r="B2153" s="560" t="s">
        <v>2501</v>
      </c>
      <c r="C2153" s="205"/>
      <c r="D2153" s="75" t="s">
        <v>2991</v>
      </c>
      <c r="E2153" s="353">
        <v>0</v>
      </c>
      <c r="F2153" s="352">
        <f t="shared" si="66"/>
        <v>0</v>
      </c>
      <c r="G2153" s="352">
        <f t="shared" si="67"/>
        <v>0</v>
      </c>
    </row>
    <row r="2154" spans="1:7" s="398" customFormat="1" x14ac:dyDescent="0.2">
      <c r="A2154" s="562"/>
      <c r="B2154" s="562"/>
      <c r="C2154" s="205"/>
      <c r="D2154" s="78" t="s">
        <v>2992</v>
      </c>
      <c r="E2154" s="353">
        <v>3500</v>
      </c>
      <c r="F2154" s="352">
        <f t="shared" si="66"/>
        <v>2100</v>
      </c>
      <c r="G2154" s="352">
        <f t="shared" si="67"/>
        <v>1750</v>
      </c>
    </row>
    <row r="2155" spans="1:7" s="398" customFormat="1" x14ac:dyDescent="0.2">
      <c r="A2155" s="560" t="s">
        <v>2505</v>
      </c>
      <c r="B2155" s="560" t="s">
        <v>2505</v>
      </c>
      <c r="C2155" s="344"/>
      <c r="D2155" s="75" t="s">
        <v>2993</v>
      </c>
      <c r="E2155" s="353">
        <v>0</v>
      </c>
      <c r="F2155" s="352">
        <f t="shared" si="66"/>
        <v>0</v>
      </c>
      <c r="G2155" s="352">
        <f t="shared" si="67"/>
        <v>0</v>
      </c>
    </row>
    <row r="2156" spans="1:7" s="398" customFormat="1" ht="25.5" x14ac:dyDescent="0.2">
      <c r="A2156" s="561"/>
      <c r="B2156" s="561"/>
      <c r="C2156" s="16"/>
      <c r="D2156" s="78" t="s">
        <v>2994</v>
      </c>
      <c r="E2156" s="353">
        <v>1400</v>
      </c>
      <c r="F2156" s="352">
        <f t="shared" si="66"/>
        <v>840</v>
      </c>
      <c r="G2156" s="352">
        <f t="shared" si="67"/>
        <v>700</v>
      </c>
    </row>
    <row r="2157" spans="1:7" s="398" customFormat="1" ht="25.5" x14ac:dyDescent="0.2">
      <c r="A2157" s="562"/>
      <c r="B2157" s="562"/>
      <c r="C2157" s="205"/>
      <c r="D2157" s="78" t="s">
        <v>2995</v>
      </c>
      <c r="E2157" s="353">
        <v>1400</v>
      </c>
      <c r="F2157" s="352">
        <f t="shared" si="66"/>
        <v>840</v>
      </c>
      <c r="G2157" s="352">
        <f t="shared" si="67"/>
        <v>700</v>
      </c>
    </row>
    <row r="2158" spans="1:7" s="398" customFormat="1" ht="25.5" x14ac:dyDescent="0.2">
      <c r="A2158" s="205" t="s">
        <v>2507</v>
      </c>
      <c r="B2158" s="205" t="s">
        <v>2507</v>
      </c>
      <c r="C2158" s="205"/>
      <c r="D2158" s="78" t="s">
        <v>2990</v>
      </c>
      <c r="E2158" s="353">
        <v>2400</v>
      </c>
      <c r="F2158" s="352">
        <f t="shared" si="66"/>
        <v>1440</v>
      </c>
      <c r="G2158" s="352">
        <f t="shared" si="67"/>
        <v>1200</v>
      </c>
    </row>
    <row r="2159" spans="1:7" s="398" customFormat="1" ht="25.5" x14ac:dyDescent="0.2">
      <c r="A2159" s="205" t="s">
        <v>2509</v>
      </c>
      <c r="B2159" s="205" t="s">
        <v>2509</v>
      </c>
      <c r="C2159" s="205"/>
      <c r="D2159" s="75" t="s">
        <v>8257</v>
      </c>
      <c r="E2159" s="353"/>
      <c r="F2159" s="352">
        <f t="shared" si="66"/>
        <v>0</v>
      </c>
      <c r="G2159" s="352">
        <f t="shared" si="67"/>
        <v>0</v>
      </c>
    </row>
    <row r="2160" spans="1:7" s="398" customFormat="1" x14ac:dyDescent="0.2">
      <c r="A2160" s="560" t="s">
        <v>2511</v>
      </c>
      <c r="B2160" s="560" t="s">
        <v>2511</v>
      </c>
      <c r="C2160" s="205"/>
      <c r="D2160" s="75" t="s">
        <v>2996</v>
      </c>
      <c r="E2160" s="353">
        <v>0</v>
      </c>
      <c r="F2160" s="352">
        <f t="shared" si="66"/>
        <v>0</v>
      </c>
      <c r="G2160" s="352">
        <f t="shared" si="67"/>
        <v>0</v>
      </c>
    </row>
    <row r="2161" spans="1:7" s="398" customFormat="1" ht="13.5" x14ac:dyDescent="0.2">
      <c r="A2161" s="561"/>
      <c r="B2161" s="561"/>
      <c r="C2161" s="205"/>
      <c r="D2161" s="78" t="s">
        <v>8847</v>
      </c>
      <c r="E2161" s="353">
        <v>0</v>
      </c>
      <c r="F2161" s="352">
        <f t="shared" si="66"/>
        <v>0</v>
      </c>
      <c r="G2161" s="352">
        <f t="shared" si="67"/>
        <v>0</v>
      </c>
    </row>
    <row r="2162" spans="1:7" s="398" customFormat="1" x14ac:dyDescent="0.2">
      <c r="A2162" s="561"/>
      <c r="B2162" s="561"/>
      <c r="C2162" s="205"/>
      <c r="D2162" s="78" t="s">
        <v>8258</v>
      </c>
      <c r="E2162" s="352">
        <v>3000</v>
      </c>
      <c r="F2162" s="352">
        <f t="shared" si="66"/>
        <v>1800</v>
      </c>
      <c r="G2162" s="352">
        <f t="shared" si="67"/>
        <v>1500</v>
      </c>
    </row>
    <row r="2163" spans="1:7" s="398" customFormat="1" ht="27" x14ac:dyDescent="0.2">
      <c r="A2163" s="561"/>
      <c r="B2163" s="561"/>
      <c r="C2163" s="205"/>
      <c r="D2163" s="78" t="s">
        <v>8848</v>
      </c>
      <c r="E2163" s="353">
        <v>0</v>
      </c>
      <c r="F2163" s="352">
        <f t="shared" si="66"/>
        <v>0</v>
      </c>
      <c r="G2163" s="352">
        <f t="shared" si="67"/>
        <v>0</v>
      </c>
    </row>
    <row r="2164" spans="1:7" s="398" customFormat="1" x14ac:dyDescent="0.2">
      <c r="A2164" s="561"/>
      <c r="B2164" s="561"/>
      <c r="C2164" s="205"/>
      <c r="D2164" s="78" t="s">
        <v>8259</v>
      </c>
      <c r="E2164" s="353">
        <v>1600</v>
      </c>
      <c r="F2164" s="352">
        <f t="shared" si="66"/>
        <v>960</v>
      </c>
      <c r="G2164" s="352">
        <f t="shared" si="67"/>
        <v>800</v>
      </c>
    </row>
    <row r="2165" spans="1:7" s="398" customFormat="1" ht="13.5" x14ac:dyDescent="0.2">
      <c r="A2165" s="561"/>
      <c r="B2165" s="561"/>
      <c r="C2165" s="205"/>
      <c r="D2165" s="78" t="s">
        <v>8849</v>
      </c>
      <c r="E2165" s="353"/>
      <c r="F2165" s="352">
        <f t="shared" si="66"/>
        <v>0</v>
      </c>
      <c r="G2165" s="352">
        <f t="shared" si="67"/>
        <v>0</v>
      </c>
    </row>
    <row r="2166" spans="1:7" s="398" customFormat="1" x14ac:dyDescent="0.2">
      <c r="A2166" s="561"/>
      <c r="B2166" s="561"/>
      <c r="C2166" s="205"/>
      <c r="D2166" s="78" t="s">
        <v>8260</v>
      </c>
      <c r="E2166" s="353">
        <v>1500</v>
      </c>
      <c r="F2166" s="352">
        <f t="shared" si="66"/>
        <v>900</v>
      </c>
      <c r="G2166" s="352">
        <f t="shared" si="67"/>
        <v>750</v>
      </c>
    </row>
    <row r="2167" spans="1:7" s="398" customFormat="1" ht="25.5" x14ac:dyDescent="0.2">
      <c r="A2167" s="561"/>
      <c r="B2167" s="561"/>
      <c r="C2167" s="205"/>
      <c r="D2167" s="78" t="s">
        <v>8850</v>
      </c>
      <c r="E2167" s="353">
        <v>1500</v>
      </c>
      <c r="F2167" s="352">
        <f t="shared" si="66"/>
        <v>900</v>
      </c>
      <c r="G2167" s="352">
        <f t="shared" si="67"/>
        <v>750</v>
      </c>
    </row>
    <row r="2168" spans="1:7" s="398" customFormat="1" x14ac:dyDescent="0.2">
      <c r="A2168" s="562"/>
      <c r="B2168" s="562"/>
      <c r="C2168" s="205"/>
      <c r="D2168" s="78" t="s">
        <v>2997</v>
      </c>
      <c r="E2168" s="353">
        <v>1500</v>
      </c>
      <c r="F2168" s="352">
        <f t="shared" si="66"/>
        <v>900</v>
      </c>
      <c r="G2168" s="352">
        <f t="shared" si="67"/>
        <v>750</v>
      </c>
    </row>
    <row r="2169" spans="1:7" s="398" customFormat="1" ht="25.5" x14ac:dyDescent="0.2">
      <c r="A2169" s="560" t="s">
        <v>2513</v>
      </c>
      <c r="B2169" s="560" t="s">
        <v>2513</v>
      </c>
      <c r="C2169" s="205"/>
      <c r="D2169" s="75" t="s">
        <v>2998</v>
      </c>
      <c r="E2169" s="353">
        <v>0</v>
      </c>
      <c r="F2169" s="352">
        <f t="shared" si="66"/>
        <v>0</v>
      </c>
      <c r="G2169" s="352">
        <f t="shared" si="67"/>
        <v>0</v>
      </c>
    </row>
    <row r="2170" spans="1:7" s="398" customFormat="1" ht="27" x14ac:dyDescent="0.2">
      <c r="A2170" s="561"/>
      <c r="B2170" s="561"/>
      <c r="C2170" s="205"/>
      <c r="D2170" s="78" t="s">
        <v>8851</v>
      </c>
      <c r="E2170" s="353"/>
      <c r="F2170" s="352">
        <f t="shared" si="66"/>
        <v>0</v>
      </c>
      <c r="G2170" s="352">
        <f t="shared" si="67"/>
        <v>0</v>
      </c>
    </row>
    <row r="2171" spans="1:7" s="398" customFormat="1" x14ac:dyDescent="0.2">
      <c r="A2171" s="561"/>
      <c r="B2171" s="561"/>
      <c r="C2171" s="205"/>
      <c r="D2171" s="78" t="s">
        <v>8261</v>
      </c>
      <c r="E2171" s="353">
        <v>1200</v>
      </c>
      <c r="F2171" s="352">
        <f t="shared" si="66"/>
        <v>720</v>
      </c>
      <c r="G2171" s="352">
        <f t="shared" si="67"/>
        <v>600</v>
      </c>
    </row>
    <row r="2172" spans="1:7" s="398" customFormat="1" x14ac:dyDescent="0.2">
      <c r="A2172" s="561"/>
      <c r="B2172" s="561"/>
      <c r="C2172" s="205"/>
      <c r="D2172" s="78" t="s">
        <v>2999</v>
      </c>
      <c r="E2172" s="353">
        <v>1000</v>
      </c>
      <c r="F2172" s="352">
        <f t="shared" si="66"/>
        <v>600</v>
      </c>
      <c r="G2172" s="352">
        <f t="shared" si="67"/>
        <v>500</v>
      </c>
    </row>
    <row r="2173" spans="1:7" s="398" customFormat="1" x14ac:dyDescent="0.2">
      <c r="A2173" s="562"/>
      <c r="B2173" s="562"/>
      <c r="C2173" s="205"/>
      <c r="D2173" s="78" t="s">
        <v>3000</v>
      </c>
      <c r="E2173" s="353">
        <v>1000</v>
      </c>
      <c r="F2173" s="352">
        <f t="shared" si="66"/>
        <v>600</v>
      </c>
      <c r="G2173" s="352">
        <f t="shared" si="67"/>
        <v>500</v>
      </c>
    </row>
    <row r="2174" spans="1:7" s="398" customFormat="1" x14ac:dyDescent="0.2">
      <c r="A2174" s="560" t="s">
        <v>2514</v>
      </c>
      <c r="B2174" s="560" t="s">
        <v>2514</v>
      </c>
      <c r="C2174" s="205"/>
      <c r="D2174" s="75" t="s">
        <v>3001</v>
      </c>
      <c r="E2174" s="353">
        <v>0</v>
      </c>
      <c r="F2174" s="352">
        <f t="shared" si="66"/>
        <v>0</v>
      </c>
      <c r="G2174" s="352">
        <f t="shared" si="67"/>
        <v>0</v>
      </c>
    </row>
    <row r="2175" spans="1:7" s="398" customFormat="1" ht="25.5" x14ac:dyDescent="0.2">
      <c r="A2175" s="561"/>
      <c r="B2175" s="561"/>
      <c r="C2175" s="205"/>
      <c r="D2175" s="78" t="s">
        <v>8852</v>
      </c>
      <c r="E2175" s="353"/>
      <c r="F2175" s="352">
        <f t="shared" si="66"/>
        <v>0</v>
      </c>
      <c r="G2175" s="352">
        <f t="shared" si="67"/>
        <v>0</v>
      </c>
    </row>
    <row r="2176" spans="1:7" s="398" customFormat="1" ht="25.5" x14ac:dyDescent="0.2">
      <c r="A2176" s="561"/>
      <c r="B2176" s="561"/>
      <c r="C2176" s="205"/>
      <c r="D2176" s="78" t="s">
        <v>8262</v>
      </c>
      <c r="E2176" s="353">
        <v>1500</v>
      </c>
      <c r="F2176" s="352">
        <f t="shared" si="66"/>
        <v>900</v>
      </c>
      <c r="G2176" s="352">
        <f t="shared" si="67"/>
        <v>750</v>
      </c>
    </row>
    <row r="2177" spans="1:7" s="398" customFormat="1" ht="38.25" x14ac:dyDescent="0.2">
      <c r="A2177" s="562"/>
      <c r="B2177" s="562"/>
      <c r="C2177" s="205"/>
      <c r="D2177" s="78" t="s">
        <v>3002</v>
      </c>
      <c r="E2177" s="353">
        <v>1400</v>
      </c>
      <c r="F2177" s="352">
        <f t="shared" si="66"/>
        <v>840</v>
      </c>
      <c r="G2177" s="352">
        <f t="shared" si="67"/>
        <v>700</v>
      </c>
    </row>
    <row r="2178" spans="1:7" s="398" customFormat="1" ht="25.5" x14ac:dyDescent="0.2">
      <c r="A2178" s="205" t="s">
        <v>3003</v>
      </c>
      <c r="B2178" s="205" t="s">
        <v>3003</v>
      </c>
      <c r="C2178" s="205"/>
      <c r="D2178" s="145" t="s">
        <v>3004</v>
      </c>
      <c r="E2178" s="353">
        <v>1000</v>
      </c>
      <c r="F2178" s="352">
        <f t="shared" si="66"/>
        <v>600</v>
      </c>
      <c r="G2178" s="352">
        <f t="shared" si="67"/>
        <v>500</v>
      </c>
    </row>
    <row r="2179" spans="1:7" s="398" customFormat="1" ht="25.5" x14ac:dyDescent="0.2">
      <c r="A2179" s="560" t="s">
        <v>3005</v>
      </c>
      <c r="B2179" s="560" t="s">
        <v>3005</v>
      </c>
      <c r="C2179" s="205"/>
      <c r="D2179" s="75" t="s">
        <v>3006</v>
      </c>
      <c r="E2179" s="353">
        <v>0</v>
      </c>
      <c r="F2179" s="352">
        <f t="shared" si="66"/>
        <v>0</v>
      </c>
      <c r="G2179" s="352">
        <f t="shared" si="67"/>
        <v>0</v>
      </c>
    </row>
    <row r="2180" spans="1:7" s="398" customFormat="1" ht="25.5" x14ac:dyDescent="0.2">
      <c r="A2180" s="561"/>
      <c r="B2180" s="561"/>
      <c r="C2180" s="205" t="s">
        <v>84</v>
      </c>
      <c r="D2180" s="279" t="s">
        <v>8263</v>
      </c>
      <c r="E2180" s="353">
        <v>1700</v>
      </c>
      <c r="F2180" s="352">
        <f t="shared" si="66"/>
        <v>1020</v>
      </c>
      <c r="G2180" s="352">
        <f t="shared" si="67"/>
        <v>850</v>
      </c>
    </row>
    <row r="2181" spans="1:7" s="398" customFormat="1" x14ac:dyDescent="0.2">
      <c r="A2181" s="561"/>
      <c r="B2181" s="561"/>
      <c r="C2181" s="205"/>
      <c r="D2181" s="279" t="s">
        <v>8175</v>
      </c>
      <c r="E2181" s="353">
        <v>1800</v>
      </c>
      <c r="F2181" s="352">
        <f t="shared" si="66"/>
        <v>1080</v>
      </c>
      <c r="G2181" s="352">
        <f t="shared" si="67"/>
        <v>900</v>
      </c>
    </row>
    <row r="2182" spans="1:7" s="398" customFormat="1" x14ac:dyDescent="0.2">
      <c r="A2182" s="562"/>
      <c r="B2182" s="562"/>
      <c r="C2182" s="205"/>
      <c r="D2182" s="78" t="s">
        <v>8264</v>
      </c>
      <c r="E2182" s="353">
        <v>1650</v>
      </c>
      <c r="F2182" s="352">
        <f t="shared" si="66"/>
        <v>990</v>
      </c>
      <c r="G2182" s="352">
        <f t="shared" si="67"/>
        <v>825</v>
      </c>
    </row>
    <row r="2183" spans="1:7" s="398" customFormat="1" ht="25.5" x14ac:dyDescent="0.2">
      <c r="A2183" s="205" t="s">
        <v>3007</v>
      </c>
      <c r="B2183" s="205" t="s">
        <v>3007</v>
      </c>
      <c r="C2183" s="205"/>
      <c r="D2183" s="75" t="s">
        <v>8265</v>
      </c>
      <c r="E2183" s="353">
        <v>1000</v>
      </c>
      <c r="F2183" s="352">
        <f t="shared" si="66"/>
        <v>600</v>
      </c>
      <c r="G2183" s="352">
        <f t="shared" si="67"/>
        <v>500</v>
      </c>
    </row>
    <row r="2184" spans="1:7" s="398" customFormat="1" x14ac:dyDescent="0.2">
      <c r="A2184" s="560" t="s">
        <v>3008</v>
      </c>
      <c r="B2184" s="560" t="s">
        <v>3008</v>
      </c>
      <c r="C2184" s="205"/>
      <c r="D2184" s="145" t="s">
        <v>2138</v>
      </c>
      <c r="E2184" s="353">
        <v>0</v>
      </c>
      <c r="F2184" s="352">
        <f t="shared" si="66"/>
        <v>0</v>
      </c>
      <c r="G2184" s="352">
        <f t="shared" si="67"/>
        <v>0</v>
      </c>
    </row>
    <row r="2185" spans="1:7" s="398" customFormat="1" x14ac:dyDescent="0.2">
      <c r="A2185" s="561"/>
      <c r="B2185" s="561"/>
      <c r="C2185" s="205"/>
      <c r="D2185" s="137" t="s">
        <v>2838</v>
      </c>
      <c r="E2185" s="353">
        <v>900</v>
      </c>
      <c r="F2185" s="352">
        <f t="shared" si="66"/>
        <v>540</v>
      </c>
      <c r="G2185" s="352">
        <f t="shared" si="67"/>
        <v>450</v>
      </c>
    </row>
    <row r="2186" spans="1:7" s="398" customFormat="1" x14ac:dyDescent="0.2">
      <c r="A2186" s="561"/>
      <c r="B2186" s="561"/>
      <c r="C2186" s="205"/>
      <c r="D2186" s="137" t="s">
        <v>2160</v>
      </c>
      <c r="E2186" s="353">
        <v>700</v>
      </c>
      <c r="F2186" s="352">
        <f t="shared" si="66"/>
        <v>420</v>
      </c>
      <c r="G2186" s="352">
        <f t="shared" si="67"/>
        <v>350</v>
      </c>
    </row>
    <row r="2187" spans="1:7" s="398" customFormat="1" x14ac:dyDescent="0.2">
      <c r="A2187" s="562"/>
      <c r="B2187" s="562"/>
      <c r="C2187" s="205"/>
      <c r="D2187" s="137" t="s">
        <v>2142</v>
      </c>
      <c r="E2187" s="353">
        <v>600</v>
      </c>
      <c r="F2187" s="352">
        <f t="shared" si="66"/>
        <v>360</v>
      </c>
      <c r="G2187" s="352">
        <f t="shared" si="67"/>
        <v>300</v>
      </c>
    </row>
    <row r="2188" spans="1:7" s="398" customFormat="1" x14ac:dyDescent="0.2">
      <c r="A2188" s="560" t="s">
        <v>3009</v>
      </c>
      <c r="B2188" s="560" t="s">
        <v>3009</v>
      </c>
      <c r="C2188" s="205"/>
      <c r="D2188" s="145" t="s">
        <v>2146</v>
      </c>
      <c r="E2188" s="353">
        <v>0</v>
      </c>
      <c r="F2188" s="352">
        <f t="shared" ref="F2188:F2251" si="68">IFERROR(E2188*0.6,0)</f>
        <v>0</v>
      </c>
      <c r="G2188" s="352">
        <f t="shared" ref="G2188:G2251" si="69">IFERROR(E2188*0.5,0)</f>
        <v>0</v>
      </c>
    </row>
    <row r="2189" spans="1:7" s="398" customFormat="1" x14ac:dyDescent="0.2">
      <c r="A2189" s="561"/>
      <c r="B2189" s="561"/>
      <c r="C2189" s="205"/>
      <c r="D2189" s="137" t="s">
        <v>2838</v>
      </c>
      <c r="E2189" s="353">
        <v>700</v>
      </c>
      <c r="F2189" s="352">
        <f t="shared" si="68"/>
        <v>420</v>
      </c>
      <c r="G2189" s="352">
        <f t="shared" si="69"/>
        <v>350</v>
      </c>
    </row>
    <row r="2190" spans="1:7" s="398" customFormat="1" x14ac:dyDescent="0.2">
      <c r="A2190" s="561"/>
      <c r="B2190" s="561"/>
      <c r="C2190" s="205"/>
      <c r="D2190" s="137" t="s">
        <v>2160</v>
      </c>
      <c r="E2190" s="353">
        <v>600</v>
      </c>
      <c r="F2190" s="352">
        <f t="shared" si="68"/>
        <v>360</v>
      </c>
      <c r="G2190" s="352">
        <f t="shared" si="69"/>
        <v>300</v>
      </c>
    </row>
    <row r="2191" spans="1:7" s="398" customFormat="1" x14ac:dyDescent="0.2">
      <c r="A2191" s="562"/>
      <c r="B2191" s="562"/>
      <c r="C2191" s="205"/>
      <c r="D2191" s="137" t="s">
        <v>2142</v>
      </c>
      <c r="E2191" s="353">
        <v>450</v>
      </c>
      <c r="F2191" s="352">
        <f t="shared" si="68"/>
        <v>270</v>
      </c>
      <c r="G2191" s="352">
        <f t="shared" si="69"/>
        <v>225</v>
      </c>
    </row>
    <row r="2192" spans="1:7" s="398" customFormat="1" ht="26.25" x14ac:dyDescent="0.2">
      <c r="A2192" s="205" t="s">
        <v>3588</v>
      </c>
      <c r="B2192" s="205"/>
      <c r="C2192" s="205"/>
      <c r="D2192" s="137" t="s">
        <v>8853</v>
      </c>
      <c r="E2192" s="353">
        <v>1500</v>
      </c>
      <c r="F2192" s="352">
        <f t="shared" si="68"/>
        <v>900</v>
      </c>
      <c r="G2192" s="352">
        <f t="shared" si="69"/>
        <v>750</v>
      </c>
    </row>
    <row r="2193" spans="1:7" s="398" customFormat="1" ht="26.25" x14ac:dyDescent="0.2">
      <c r="A2193" s="205" t="s">
        <v>3589</v>
      </c>
      <c r="B2193" s="205"/>
      <c r="C2193" s="205"/>
      <c r="D2193" s="137" t="s">
        <v>8854</v>
      </c>
      <c r="E2193" s="352">
        <v>1000</v>
      </c>
      <c r="F2193" s="352">
        <f t="shared" si="68"/>
        <v>600</v>
      </c>
      <c r="G2193" s="352">
        <f t="shared" si="69"/>
        <v>500</v>
      </c>
    </row>
    <row r="2194" spans="1:7" s="398" customFormat="1" ht="26.25" x14ac:dyDescent="0.2">
      <c r="A2194" s="205" t="s">
        <v>3590</v>
      </c>
      <c r="B2194" s="205"/>
      <c r="C2194" s="205"/>
      <c r="D2194" s="137" t="s">
        <v>8855</v>
      </c>
      <c r="E2194" s="352">
        <v>1000</v>
      </c>
      <c r="F2194" s="352">
        <f t="shared" si="68"/>
        <v>600</v>
      </c>
      <c r="G2194" s="352">
        <f t="shared" si="69"/>
        <v>500</v>
      </c>
    </row>
    <row r="2195" spans="1:7" s="398" customFormat="1" ht="13.5" x14ac:dyDescent="0.2">
      <c r="A2195" s="205" t="s">
        <v>3591</v>
      </c>
      <c r="B2195" s="205"/>
      <c r="C2195" s="205"/>
      <c r="D2195" s="137" t="s">
        <v>8856</v>
      </c>
      <c r="E2195" s="352">
        <v>1000</v>
      </c>
      <c r="F2195" s="352">
        <f t="shared" si="68"/>
        <v>600</v>
      </c>
      <c r="G2195" s="352">
        <f t="shared" si="69"/>
        <v>500</v>
      </c>
    </row>
    <row r="2196" spans="1:7" s="398" customFormat="1" ht="13.5" x14ac:dyDescent="0.2">
      <c r="A2196" s="205" t="s">
        <v>3592</v>
      </c>
      <c r="B2196" s="205"/>
      <c r="C2196" s="205"/>
      <c r="D2196" s="137" t="s">
        <v>8857</v>
      </c>
      <c r="E2196" s="352">
        <v>850</v>
      </c>
      <c r="F2196" s="352">
        <f t="shared" si="68"/>
        <v>510</v>
      </c>
      <c r="G2196" s="352">
        <f t="shared" si="69"/>
        <v>425</v>
      </c>
    </row>
    <row r="2197" spans="1:7" s="398" customFormat="1" ht="26.25" x14ac:dyDescent="0.2">
      <c r="A2197" s="205" t="s">
        <v>3593</v>
      </c>
      <c r="B2197" s="205"/>
      <c r="C2197" s="205"/>
      <c r="D2197" s="137" t="s">
        <v>8858</v>
      </c>
      <c r="E2197" s="352">
        <v>850</v>
      </c>
      <c r="F2197" s="352">
        <f t="shared" si="68"/>
        <v>510</v>
      </c>
      <c r="G2197" s="352">
        <f t="shared" si="69"/>
        <v>425</v>
      </c>
    </row>
    <row r="2198" spans="1:7" s="398" customFormat="1" x14ac:dyDescent="0.2">
      <c r="A2198" s="16">
        <v>17</v>
      </c>
      <c r="B2198" s="16">
        <v>17</v>
      </c>
      <c r="C2198" s="16">
        <v>4</v>
      </c>
      <c r="D2198" s="145" t="s">
        <v>3010</v>
      </c>
      <c r="E2198" s="353">
        <v>0</v>
      </c>
      <c r="F2198" s="352">
        <f t="shared" si="68"/>
        <v>0</v>
      </c>
      <c r="G2198" s="352">
        <f t="shared" si="69"/>
        <v>0</v>
      </c>
    </row>
    <row r="2199" spans="1:7" s="398" customFormat="1" x14ac:dyDescent="0.2">
      <c r="A2199" s="560" t="s">
        <v>2516</v>
      </c>
      <c r="B2199" s="560" t="s">
        <v>2516</v>
      </c>
      <c r="C2199" s="205"/>
      <c r="D2199" s="145" t="s">
        <v>2970</v>
      </c>
      <c r="E2199" s="353">
        <v>0</v>
      </c>
      <c r="F2199" s="352">
        <f t="shared" si="68"/>
        <v>0</v>
      </c>
      <c r="G2199" s="352">
        <f t="shared" si="69"/>
        <v>0</v>
      </c>
    </row>
    <row r="2200" spans="1:7" s="398" customFormat="1" x14ac:dyDescent="0.2">
      <c r="A2200" s="561"/>
      <c r="B2200" s="561"/>
      <c r="C2200" s="205"/>
      <c r="D2200" s="137" t="s">
        <v>3011</v>
      </c>
      <c r="E2200" s="353">
        <v>2500</v>
      </c>
      <c r="F2200" s="352">
        <f t="shared" si="68"/>
        <v>1500</v>
      </c>
      <c r="G2200" s="352">
        <f t="shared" si="69"/>
        <v>1250</v>
      </c>
    </row>
    <row r="2201" spans="1:7" s="398" customFormat="1" x14ac:dyDescent="0.2">
      <c r="A2201" s="561"/>
      <c r="B2201" s="561"/>
      <c r="C2201" s="205"/>
      <c r="D2201" s="137" t="s">
        <v>3012</v>
      </c>
      <c r="E2201" s="353">
        <v>4500</v>
      </c>
      <c r="F2201" s="352">
        <f t="shared" si="68"/>
        <v>2700</v>
      </c>
      <c r="G2201" s="352">
        <f t="shared" si="69"/>
        <v>2250</v>
      </c>
    </row>
    <row r="2202" spans="1:7" s="398" customFormat="1" ht="27" x14ac:dyDescent="0.2">
      <c r="A2202" s="561"/>
      <c r="B2202" s="561"/>
      <c r="C2202" s="205"/>
      <c r="D2202" s="137" t="s">
        <v>8859</v>
      </c>
      <c r="E2202" s="353">
        <v>0</v>
      </c>
      <c r="F2202" s="352">
        <f t="shared" si="68"/>
        <v>0</v>
      </c>
      <c r="G2202" s="352">
        <f t="shared" si="69"/>
        <v>0</v>
      </c>
    </row>
    <row r="2203" spans="1:7" s="398" customFormat="1" x14ac:dyDescent="0.2">
      <c r="A2203" s="562"/>
      <c r="B2203" s="562"/>
      <c r="C2203" s="205"/>
      <c r="D2203" s="137" t="s">
        <v>3013</v>
      </c>
      <c r="E2203" s="353">
        <v>2500</v>
      </c>
      <c r="F2203" s="352">
        <f t="shared" si="68"/>
        <v>1500</v>
      </c>
      <c r="G2203" s="352">
        <f t="shared" si="69"/>
        <v>1250</v>
      </c>
    </row>
    <row r="2204" spans="1:7" s="398" customFormat="1" x14ac:dyDescent="0.2">
      <c r="A2204" s="560" t="s">
        <v>2531</v>
      </c>
      <c r="B2204" s="560" t="s">
        <v>2531</v>
      </c>
      <c r="C2204" s="205"/>
      <c r="D2204" s="145" t="s">
        <v>8266</v>
      </c>
      <c r="E2204" s="353">
        <v>0</v>
      </c>
      <c r="F2204" s="352">
        <f t="shared" si="68"/>
        <v>0</v>
      </c>
      <c r="G2204" s="352">
        <f t="shared" si="69"/>
        <v>0</v>
      </c>
    </row>
    <row r="2205" spans="1:7" s="398" customFormat="1" x14ac:dyDescent="0.2">
      <c r="A2205" s="562"/>
      <c r="B2205" s="562"/>
      <c r="C2205" s="205"/>
      <c r="D2205" s="137" t="s">
        <v>3014</v>
      </c>
      <c r="E2205" s="353">
        <v>1600</v>
      </c>
      <c r="F2205" s="352">
        <f t="shared" si="68"/>
        <v>960</v>
      </c>
      <c r="G2205" s="352">
        <f t="shared" si="69"/>
        <v>800</v>
      </c>
    </row>
    <row r="2206" spans="1:7" s="398" customFormat="1" x14ac:dyDescent="0.2">
      <c r="A2206" s="560" t="s">
        <v>3015</v>
      </c>
      <c r="B2206" s="560" t="s">
        <v>3015</v>
      </c>
      <c r="C2206" s="205"/>
      <c r="D2206" s="145" t="s">
        <v>3016</v>
      </c>
      <c r="E2206" s="353">
        <v>0</v>
      </c>
      <c r="F2206" s="352">
        <f t="shared" si="68"/>
        <v>0</v>
      </c>
      <c r="G2206" s="352">
        <f t="shared" si="69"/>
        <v>0</v>
      </c>
    </row>
    <row r="2207" spans="1:7" s="398" customFormat="1" x14ac:dyDescent="0.2">
      <c r="A2207" s="561"/>
      <c r="B2207" s="561"/>
      <c r="C2207" s="205"/>
      <c r="D2207" s="137" t="s">
        <v>3017</v>
      </c>
      <c r="E2207" s="352">
        <v>1200</v>
      </c>
      <c r="F2207" s="352">
        <f t="shared" si="68"/>
        <v>720</v>
      </c>
      <c r="G2207" s="352">
        <f t="shared" si="69"/>
        <v>600</v>
      </c>
    </row>
    <row r="2208" spans="1:7" s="398" customFormat="1" x14ac:dyDescent="0.2">
      <c r="A2208" s="561"/>
      <c r="B2208" s="561"/>
      <c r="C2208" s="205"/>
      <c r="D2208" s="137" t="s">
        <v>3018</v>
      </c>
      <c r="E2208" s="352">
        <v>1000</v>
      </c>
      <c r="F2208" s="352">
        <f t="shared" si="68"/>
        <v>600</v>
      </c>
      <c r="G2208" s="352">
        <f t="shared" si="69"/>
        <v>500</v>
      </c>
    </row>
    <row r="2209" spans="1:7" s="398" customFormat="1" x14ac:dyDescent="0.2">
      <c r="A2209" s="561"/>
      <c r="B2209" s="561"/>
      <c r="C2209" s="205"/>
      <c r="D2209" s="137" t="s">
        <v>3019</v>
      </c>
      <c r="E2209" s="353">
        <v>800</v>
      </c>
      <c r="F2209" s="352">
        <f t="shared" si="68"/>
        <v>480</v>
      </c>
      <c r="G2209" s="352">
        <f t="shared" si="69"/>
        <v>400</v>
      </c>
    </row>
    <row r="2210" spans="1:7" s="398" customFormat="1" ht="25.5" x14ac:dyDescent="0.2">
      <c r="A2210" s="561"/>
      <c r="B2210" s="561"/>
      <c r="C2210" s="205"/>
      <c r="D2210" s="137" t="s">
        <v>3020</v>
      </c>
      <c r="E2210" s="353">
        <v>1000</v>
      </c>
      <c r="F2210" s="352">
        <f t="shared" si="68"/>
        <v>600</v>
      </c>
      <c r="G2210" s="352">
        <f t="shared" si="69"/>
        <v>500</v>
      </c>
    </row>
    <row r="2211" spans="1:7" s="398" customFormat="1" ht="25.5" x14ac:dyDescent="0.2">
      <c r="A2211" s="562"/>
      <c r="B2211" s="562"/>
      <c r="C2211" s="205"/>
      <c r="D2211" s="137" t="s">
        <v>3021</v>
      </c>
      <c r="E2211" s="352">
        <v>1100</v>
      </c>
      <c r="F2211" s="352">
        <f t="shared" si="68"/>
        <v>660</v>
      </c>
      <c r="G2211" s="352">
        <f t="shared" si="69"/>
        <v>550</v>
      </c>
    </row>
    <row r="2212" spans="1:7" s="398" customFormat="1" ht="25.5" x14ac:dyDescent="0.2">
      <c r="A2212" s="205" t="s">
        <v>3022</v>
      </c>
      <c r="B2212" s="205" t="s">
        <v>3022</v>
      </c>
      <c r="C2212" s="205" t="s">
        <v>86</v>
      </c>
      <c r="D2212" s="137" t="s">
        <v>3023</v>
      </c>
      <c r="E2212" s="353">
        <v>800</v>
      </c>
      <c r="F2212" s="352">
        <f t="shared" si="68"/>
        <v>480</v>
      </c>
      <c r="G2212" s="352">
        <f t="shared" si="69"/>
        <v>400</v>
      </c>
    </row>
    <row r="2213" spans="1:7" s="398" customFormat="1" ht="26.25" x14ac:dyDescent="0.2">
      <c r="A2213" s="560" t="s">
        <v>3024</v>
      </c>
      <c r="B2213" s="560" t="s">
        <v>3024</v>
      </c>
      <c r="C2213" s="560" t="s">
        <v>87</v>
      </c>
      <c r="D2213" s="137" t="s">
        <v>8860</v>
      </c>
      <c r="E2213" s="353">
        <v>0</v>
      </c>
      <c r="F2213" s="352">
        <f t="shared" si="68"/>
        <v>0</v>
      </c>
      <c r="G2213" s="352">
        <f t="shared" si="69"/>
        <v>0</v>
      </c>
    </row>
    <row r="2214" spans="1:7" s="398" customFormat="1" ht="25.5" x14ac:dyDescent="0.2">
      <c r="A2214" s="562"/>
      <c r="B2214" s="562"/>
      <c r="C2214" s="562"/>
      <c r="D2214" s="137" t="s">
        <v>3025</v>
      </c>
      <c r="E2214" s="353">
        <v>800</v>
      </c>
      <c r="F2214" s="352">
        <f t="shared" si="68"/>
        <v>480</v>
      </c>
      <c r="G2214" s="352">
        <f t="shared" si="69"/>
        <v>400</v>
      </c>
    </row>
    <row r="2215" spans="1:7" s="398" customFormat="1" x14ac:dyDescent="0.2">
      <c r="A2215" s="560" t="s">
        <v>3026</v>
      </c>
      <c r="B2215" s="560" t="s">
        <v>3026</v>
      </c>
      <c r="C2215" s="205"/>
      <c r="D2215" s="145" t="s">
        <v>2138</v>
      </c>
      <c r="E2215" s="353">
        <v>0</v>
      </c>
      <c r="F2215" s="352">
        <f t="shared" si="68"/>
        <v>0</v>
      </c>
      <c r="G2215" s="352">
        <f t="shared" si="69"/>
        <v>0</v>
      </c>
    </row>
    <row r="2216" spans="1:7" s="398" customFormat="1" x14ac:dyDescent="0.2">
      <c r="A2216" s="561"/>
      <c r="B2216" s="561"/>
      <c r="C2216" s="205"/>
      <c r="D2216" s="137" t="s">
        <v>2838</v>
      </c>
      <c r="E2216" s="353">
        <v>700</v>
      </c>
      <c r="F2216" s="352">
        <f t="shared" si="68"/>
        <v>420</v>
      </c>
      <c r="G2216" s="352">
        <f t="shared" si="69"/>
        <v>350</v>
      </c>
    </row>
    <row r="2217" spans="1:7" s="398" customFormat="1" x14ac:dyDescent="0.2">
      <c r="A2217" s="561"/>
      <c r="B2217" s="561"/>
      <c r="C2217" s="205"/>
      <c r="D2217" s="137" t="s">
        <v>2160</v>
      </c>
      <c r="E2217" s="353">
        <v>600</v>
      </c>
      <c r="F2217" s="352">
        <f t="shared" si="68"/>
        <v>360</v>
      </c>
      <c r="G2217" s="352">
        <f t="shared" si="69"/>
        <v>300</v>
      </c>
    </row>
    <row r="2218" spans="1:7" s="398" customFormat="1" x14ac:dyDescent="0.2">
      <c r="A2218" s="562"/>
      <c r="B2218" s="562"/>
      <c r="C2218" s="16"/>
      <c r="D2218" s="137" t="s">
        <v>2142</v>
      </c>
      <c r="E2218" s="353">
        <v>500</v>
      </c>
      <c r="F2218" s="352">
        <f t="shared" si="68"/>
        <v>300</v>
      </c>
      <c r="G2218" s="352">
        <f t="shared" si="69"/>
        <v>250</v>
      </c>
    </row>
    <row r="2219" spans="1:7" s="398" customFormat="1" x14ac:dyDescent="0.2">
      <c r="A2219" s="560" t="s">
        <v>3027</v>
      </c>
      <c r="B2219" s="560" t="s">
        <v>3027</v>
      </c>
      <c r="C2219" s="205"/>
      <c r="D2219" s="145" t="s">
        <v>2146</v>
      </c>
      <c r="E2219" s="353"/>
      <c r="F2219" s="352">
        <f t="shared" si="68"/>
        <v>0</v>
      </c>
      <c r="G2219" s="352">
        <f t="shared" si="69"/>
        <v>0</v>
      </c>
    </row>
    <row r="2220" spans="1:7" s="398" customFormat="1" x14ac:dyDescent="0.2">
      <c r="A2220" s="561"/>
      <c r="B2220" s="561"/>
      <c r="C2220" s="205"/>
      <c r="D2220" s="137" t="s">
        <v>2838</v>
      </c>
      <c r="E2220" s="353">
        <v>600</v>
      </c>
      <c r="F2220" s="352">
        <f t="shared" si="68"/>
        <v>360</v>
      </c>
      <c r="G2220" s="352">
        <f t="shared" si="69"/>
        <v>300</v>
      </c>
    </row>
    <row r="2221" spans="1:7" s="398" customFormat="1" x14ac:dyDescent="0.2">
      <c r="A2221" s="561"/>
      <c r="B2221" s="561"/>
      <c r="C2221" s="205"/>
      <c r="D2221" s="137" t="s">
        <v>2160</v>
      </c>
      <c r="E2221" s="353">
        <v>500</v>
      </c>
      <c r="F2221" s="352">
        <f t="shared" si="68"/>
        <v>300</v>
      </c>
      <c r="G2221" s="352">
        <f t="shared" si="69"/>
        <v>250</v>
      </c>
    </row>
    <row r="2222" spans="1:7" s="398" customFormat="1" x14ac:dyDescent="0.2">
      <c r="A2222" s="562"/>
      <c r="B2222" s="562"/>
      <c r="C2222" s="205"/>
      <c r="D2222" s="137" t="s">
        <v>2142</v>
      </c>
      <c r="E2222" s="353">
        <v>400</v>
      </c>
      <c r="F2222" s="352">
        <f t="shared" si="68"/>
        <v>240</v>
      </c>
      <c r="G2222" s="352">
        <f t="shared" si="69"/>
        <v>200</v>
      </c>
    </row>
    <row r="2223" spans="1:7" s="398" customFormat="1" x14ac:dyDescent="0.2">
      <c r="A2223" s="16">
        <v>18</v>
      </c>
      <c r="B2223" s="16">
        <v>18</v>
      </c>
      <c r="C2223" s="16"/>
      <c r="D2223" s="145" t="s">
        <v>3028</v>
      </c>
      <c r="E2223" s="353">
        <v>0</v>
      </c>
      <c r="F2223" s="352">
        <f t="shared" si="68"/>
        <v>0</v>
      </c>
      <c r="G2223" s="352">
        <f t="shared" si="69"/>
        <v>0</v>
      </c>
    </row>
    <row r="2224" spans="1:7" s="398" customFormat="1" x14ac:dyDescent="0.2">
      <c r="A2224" s="560" t="s">
        <v>2554</v>
      </c>
      <c r="B2224" s="560" t="s">
        <v>2554</v>
      </c>
      <c r="C2224" s="205"/>
      <c r="D2224" s="145" t="s">
        <v>2492</v>
      </c>
      <c r="E2224" s="353">
        <v>0</v>
      </c>
      <c r="F2224" s="352">
        <f t="shared" si="68"/>
        <v>0</v>
      </c>
      <c r="G2224" s="352">
        <f t="shared" si="69"/>
        <v>0</v>
      </c>
    </row>
    <row r="2225" spans="1:7" s="398" customFormat="1" x14ac:dyDescent="0.2">
      <c r="A2225" s="562"/>
      <c r="B2225" s="562"/>
      <c r="C2225" s="205"/>
      <c r="D2225" s="137" t="s">
        <v>3029</v>
      </c>
      <c r="E2225" s="353">
        <v>6500</v>
      </c>
      <c r="F2225" s="352">
        <f t="shared" si="68"/>
        <v>3900</v>
      </c>
      <c r="G2225" s="352">
        <f t="shared" si="69"/>
        <v>3250</v>
      </c>
    </row>
    <row r="2226" spans="1:7" s="398" customFormat="1" x14ac:dyDescent="0.2">
      <c r="A2226" s="560" t="s">
        <v>2555</v>
      </c>
      <c r="B2226" s="560" t="s">
        <v>2555</v>
      </c>
      <c r="C2226" s="205"/>
      <c r="D2226" s="145" t="s">
        <v>3030</v>
      </c>
      <c r="E2226" s="353"/>
      <c r="F2226" s="352">
        <f t="shared" si="68"/>
        <v>0</v>
      </c>
      <c r="G2226" s="352">
        <f t="shared" si="69"/>
        <v>0</v>
      </c>
    </row>
    <row r="2227" spans="1:7" s="398" customFormat="1" x14ac:dyDescent="0.2">
      <c r="A2227" s="562"/>
      <c r="B2227" s="562"/>
      <c r="C2227" s="205"/>
      <c r="D2227" s="145" t="s">
        <v>2933</v>
      </c>
      <c r="E2227" s="353">
        <v>1200</v>
      </c>
      <c r="F2227" s="352">
        <f t="shared" si="68"/>
        <v>720</v>
      </c>
      <c r="G2227" s="352">
        <f t="shared" si="69"/>
        <v>600</v>
      </c>
    </row>
    <row r="2228" spans="1:7" s="398" customFormat="1" ht="26.25" x14ac:dyDescent="0.2">
      <c r="A2228" s="560" t="s">
        <v>2560</v>
      </c>
      <c r="B2228" s="560" t="s">
        <v>2560</v>
      </c>
      <c r="C2228" s="205"/>
      <c r="D2228" s="145" t="s">
        <v>8861</v>
      </c>
      <c r="E2228" s="353"/>
      <c r="F2228" s="352">
        <f t="shared" si="68"/>
        <v>0</v>
      </c>
      <c r="G2228" s="352">
        <f t="shared" si="69"/>
        <v>0</v>
      </c>
    </row>
    <row r="2229" spans="1:7" s="398" customFormat="1" x14ac:dyDescent="0.2">
      <c r="A2229" s="561"/>
      <c r="B2229" s="561"/>
      <c r="C2229" s="205"/>
      <c r="D2229" s="145" t="s">
        <v>8267</v>
      </c>
      <c r="E2229" s="353">
        <v>2000</v>
      </c>
      <c r="F2229" s="352">
        <f t="shared" si="68"/>
        <v>1200</v>
      </c>
      <c r="G2229" s="352">
        <f t="shared" si="69"/>
        <v>1000</v>
      </c>
    </row>
    <row r="2230" spans="1:7" s="398" customFormat="1" x14ac:dyDescent="0.2">
      <c r="A2230" s="561"/>
      <c r="B2230" s="561"/>
      <c r="C2230" s="205"/>
      <c r="D2230" s="145" t="s">
        <v>8268</v>
      </c>
      <c r="E2230" s="353">
        <v>1500</v>
      </c>
      <c r="F2230" s="352">
        <f t="shared" si="68"/>
        <v>900</v>
      </c>
      <c r="G2230" s="352">
        <f t="shared" si="69"/>
        <v>750</v>
      </c>
    </row>
    <row r="2231" spans="1:7" s="398" customFormat="1" ht="27" x14ac:dyDescent="0.2">
      <c r="A2231" s="561"/>
      <c r="B2231" s="561"/>
      <c r="C2231" s="205"/>
      <c r="D2231" s="145" t="s">
        <v>8862</v>
      </c>
      <c r="E2231" s="353"/>
      <c r="F2231" s="352">
        <f t="shared" si="68"/>
        <v>0</v>
      </c>
      <c r="G2231" s="352">
        <f t="shared" si="69"/>
        <v>0</v>
      </c>
    </row>
    <row r="2232" spans="1:7" s="398" customFormat="1" x14ac:dyDescent="0.2">
      <c r="A2232" s="562"/>
      <c r="B2232" s="562"/>
      <c r="C2232" s="205"/>
      <c r="D2232" s="145" t="s">
        <v>3031</v>
      </c>
      <c r="E2232" s="353">
        <v>1700</v>
      </c>
      <c r="F2232" s="352">
        <f t="shared" si="68"/>
        <v>1020</v>
      </c>
      <c r="G2232" s="352">
        <f t="shared" si="69"/>
        <v>850</v>
      </c>
    </row>
    <row r="2233" spans="1:7" s="398" customFormat="1" ht="13.5" x14ac:dyDescent="0.2">
      <c r="A2233" s="560" t="s">
        <v>2565</v>
      </c>
      <c r="B2233" s="560" t="s">
        <v>2565</v>
      </c>
      <c r="C2233" s="205"/>
      <c r="D2233" s="145" t="s">
        <v>8863</v>
      </c>
      <c r="E2233" s="353"/>
      <c r="F2233" s="352">
        <f t="shared" si="68"/>
        <v>0</v>
      </c>
      <c r="G2233" s="352">
        <f t="shared" si="69"/>
        <v>0</v>
      </c>
    </row>
    <row r="2234" spans="1:7" s="398" customFormat="1" x14ac:dyDescent="0.2">
      <c r="A2234" s="561"/>
      <c r="B2234" s="561"/>
      <c r="C2234" s="205"/>
      <c r="D2234" s="145" t="s">
        <v>2870</v>
      </c>
      <c r="E2234" s="353"/>
      <c r="F2234" s="352">
        <f t="shared" si="68"/>
        <v>0</v>
      </c>
      <c r="G2234" s="352">
        <f t="shared" si="69"/>
        <v>0</v>
      </c>
    </row>
    <row r="2235" spans="1:7" s="398" customFormat="1" x14ac:dyDescent="0.2">
      <c r="A2235" s="561"/>
      <c r="B2235" s="561"/>
      <c r="C2235" s="205"/>
      <c r="D2235" s="137" t="s">
        <v>3032</v>
      </c>
      <c r="E2235" s="353">
        <v>2500</v>
      </c>
      <c r="F2235" s="352">
        <f t="shared" si="68"/>
        <v>1500</v>
      </c>
      <c r="G2235" s="352">
        <f t="shared" si="69"/>
        <v>1250</v>
      </c>
    </row>
    <row r="2236" spans="1:7" s="398" customFormat="1" ht="13.5" x14ac:dyDescent="0.2">
      <c r="A2236" s="561"/>
      <c r="B2236" s="561"/>
      <c r="C2236" s="205"/>
      <c r="D2236" s="137" t="s">
        <v>8864</v>
      </c>
      <c r="E2236" s="353"/>
      <c r="F2236" s="352">
        <f t="shared" si="68"/>
        <v>0</v>
      </c>
      <c r="G2236" s="352">
        <f t="shared" si="69"/>
        <v>0</v>
      </c>
    </row>
    <row r="2237" spans="1:7" s="398" customFormat="1" x14ac:dyDescent="0.2">
      <c r="A2237" s="561"/>
      <c r="B2237" s="561"/>
      <c r="C2237" s="205"/>
      <c r="D2237" s="137" t="s">
        <v>3033</v>
      </c>
      <c r="E2237" s="353">
        <v>2000</v>
      </c>
      <c r="F2237" s="352">
        <f t="shared" si="68"/>
        <v>1200</v>
      </c>
      <c r="G2237" s="352">
        <f t="shared" si="69"/>
        <v>1000</v>
      </c>
    </row>
    <row r="2238" spans="1:7" s="398" customFormat="1" x14ac:dyDescent="0.2">
      <c r="A2238" s="561"/>
      <c r="B2238" s="561"/>
      <c r="C2238" s="205"/>
      <c r="D2238" s="137" t="s">
        <v>2850</v>
      </c>
      <c r="E2238" s="353">
        <v>2500</v>
      </c>
      <c r="F2238" s="352">
        <f t="shared" si="68"/>
        <v>1500</v>
      </c>
      <c r="G2238" s="352">
        <f t="shared" si="69"/>
        <v>1250</v>
      </c>
    </row>
    <row r="2239" spans="1:7" s="398" customFormat="1" ht="13.5" x14ac:dyDescent="0.2">
      <c r="A2239" s="561"/>
      <c r="B2239" s="561"/>
      <c r="C2239" s="205"/>
      <c r="D2239" s="137" t="s">
        <v>8865</v>
      </c>
      <c r="E2239" s="353"/>
      <c r="F2239" s="352">
        <f t="shared" si="68"/>
        <v>0</v>
      </c>
      <c r="G2239" s="352">
        <f t="shared" si="69"/>
        <v>0</v>
      </c>
    </row>
    <row r="2240" spans="1:7" s="398" customFormat="1" x14ac:dyDescent="0.2">
      <c r="A2240" s="561"/>
      <c r="B2240" s="561"/>
      <c r="C2240" s="205"/>
      <c r="D2240" s="137" t="s">
        <v>8269</v>
      </c>
      <c r="E2240" s="353">
        <v>2000</v>
      </c>
      <c r="F2240" s="352">
        <f t="shared" si="68"/>
        <v>1200</v>
      </c>
      <c r="G2240" s="352">
        <f t="shared" si="69"/>
        <v>1000</v>
      </c>
    </row>
    <row r="2241" spans="1:7" s="398" customFormat="1" ht="13.5" x14ac:dyDescent="0.2">
      <c r="A2241" s="561"/>
      <c r="B2241" s="561"/>
      <c r="C2241" s="205"/>
      <c r="D2241" s="137" t="s">
        <v>8866</v>
      </c>
      <c r="E2241" s="353"/>
      <c r="F2241" s="352">
        <f t="shared" si="68"/>
        <v>0</v>
      </c>
      <c r="G2241" s="352">
        <f t="shared" si="69"/>
        <v>0</v>
      </c>
    </row>
    <row r="2242" spans="1:7" s="398" customFormat="1" ht="27" x14ac:dyDescent="0.2">
      <c r="A2242" s="561"/>
      <c r="B2242" s="561"/>
      <c r="C2242" s="205"/>
      <c r="D2242" s="137" t="s">
        <v>8867</v>
      </c>
      <c r="E2242" s="353"/>
      <c r="F2242" s="352">
        <f t="shared" si="68"/>
        <v>0</v>
      </c>
      <c r="G2242" s="352">
        <f t="shared" si="69"/>
        <v>0</v>
      </c>
    </row>
    <row r="2243" spans="1:7" s="398" customFormat="1" x14ac:dyDescent="0.2">
      <c r="A2243" s="562"/>
      <c r="B2243" s="562"/>
      <c r="C2243" s="205"/>
      <c r="D2243" s="137" t="s">
        <v>3034</v>
      </c>
      <c r="E2243" s="353">
        <v>2000</v>
      </c>
      <c r="F2243" s="352">
        <f t="shared" si="68"/>
        <v>1200</v>
      </c>
      <c r="G2243" s="352">
        <f t="shared" si="69"/>
        <v>1000</v>
      </c>
    </row>
    <row r="2244" spans="1:7" s="398" customFormat="1" x14ac:dyDescent="0.2">
      <c r="A2244" s="205" t="s">
        <v>2569</v>
      </c>
      <c r="B2244" s="205" t="s">
        <v>2569</v>
      </c>
      <c r="C2244" s="205"/>
      <c r="D2244" s="145" t="s">
        <v>3035</v>
      </c>
      <c r="E2244" s="352">
        <v>1200</v>
      </c>
      <c r="F2244" s="352">
        <f t="shared" si="68"/>
        <v>720</v>
      </c>
      <c r="G2244" s="352">
        <f t="shared" si="69"/>
        <v>600</v>
      </c>
    </row>
    <row r="2245" spans="1:7" s="398" customFormat="1" ht="27" x14ac:dyDescent="0.2">
      <c r="A2245" s="560" t="s">
        <v>2571</v>
      </c>
      <c r="B2245" s="560" t="s">
        <v>2571</v>
      </c>
      <c r="C2245" s="205"/>
      <c r="D2245" s="145" t="s">
        <v>8868</v>
      </c>
      <c r="E2245" s="353"/>
      <c r="F2245" s="352">
        <f t="shared" si="68"/>
        <v>0</v>
      </c>
      <c r="G2245" s="352">
        <f t="shared" si="69"/>
        <v>0</v>
      </c>
    </row>
    <row r="2246" spans="1:7" s="398" customFormat="1" x14ac:dyDescent="0.2">
      <c r="A2246" s="562"/>
      <c r="B2246" s="562"/>
      <c r="C2246" s="205"/>
      <c r="D2246" s="145" t="s">
        <v>3036</v>
      </c>
      <c r="E2246" s="353">
        <v>1500</v>
      </c>
      <c r="F2246" s="352">
        <f t="shared" si="68"/>
        <v>900</v>
      </c>
      <c r="G2246" s="352">
        <f t="shared" si="69"/>
        <v>750</v>
      </c>
    </row>
    <row r="2247" spans="1:7" s="398" customFormat="1" x14ac:dyDescent="0.2">
      <c r="A2247" s="560" t="s">
        <v>2572</v>
      </c>
      <c r="B2247" s="560" t="s">
        <v>2572</v>
      </c>
      <c r="C2247" s="205"/>
      <c r="D2247" s="145" t="s">
        <v>2138</v>
      </c>
      <c r="E2247" s="353"/>
      <c r="F2247" s="352">
        <f t="shared" si="68"/>
        <v>0</v>
      </c>
      <c r="G2247" s="352">
        <f t="shared" si="69"/>
        <v>0</v>
      </c>
    </row>
    <row r="2248" spans="1:7" s="398" customFormat="1" x14ac:dyDescent="0.2">
      <c r="A2248" s="561"/>
      <c r="B2248" s="561"/>
      <c r="C2248" s="205"/>
      <c r="D2248" s="137" t="s">
        <v>2838</v>
      </c>
      <c r="E2248" s="353">
        <v>900</v>
      </c>
      <c r="F2248" s="352">
        <f t="shared" si="68"/>
        <v>540</v>
      </c>
      <c r="G2248" s="352">
        <f t="shared" si="69"/>
        <v>450</v>
      </c>
    </row>
    <row r="2249" spans="1:7" s="398" customFormat="1" x14ac:dyDescent="0.2">
      <c r="A2249" s="561"/>
      <c r="B2249" s="561"/>
      <c r="C2249" s="16"/>
      <c r="D2249" s="137" t="s">
        <v>2160</v>
      </c>
      <c r="E2249" s="353">
        <v>700</v>
      </c>
      <c r="F2249" s="352">
        <f t="shared" si="68"/>
        <v>420</v>
      </c>
      <c r="G2249" s="352">
        <f t="shared" si="69"/>
        <v>350</v>
      </c>
    </row>
    <row r="2250" spans="1:7" s="398" customFormat="1" x14ac:dyDescent="0.2">
      <c r="A2250" s="562"/>
      <c r="B2250" s="562"/>
      <c r="C2250" s="205"/>
      <c r="D2250" s="137" t="s">
        <v>2142</v>
      </c>
      <c r="E2250" s="353">
        <v>600</v>
      </c>
      <c r="F2250" s="352">
        <f t="shared" si="68"/>
        <v>360</v>
      </c>
      <c r="G2250" s="352">
        <f t="shared" si="69"/>
        <v>300</v>
      </c>
    </row>
    <row r="2251" spans="1:7" s="398" customFormat="1" x14ac:dyDescent="0.2">
      <c r="A2251" s="560" t="s">
        <v>2573</v>
      </c>
      <c r="B2251" s="560" t="s">
        <v>2573</v>
      </c>
      <c r="C2251" s="205"/>
      <c r="D2251" s="145" t="s">
        <v>2146</v>
      </c>
      <c r="E2251" s="353"/>
      <c r="F2251" s="352">
        <f t="shared" si="68"/>
        <v>0</v>
      </c>
      <c r="G2251" s="352">
        <f t="shared" si="69"/>
        <v>0</v>
      </c>
    </row>
    <row r="2252" spans="1:7" s="398" customFormat="1" x14ac:dyDescent="0.2">
      <c r="A2252" s="561"/>
      <c r="B2252" s="561"/>
      <c r="C2252" s="205"/>
      <c r="D2252" s="137" t="s">
        <v>2838</v>
      </c>
      <c r="E2252" s="353">
        <v>700</v>
      </c>
      <c r="F2252" s="352">
        <f t="shared" ref="F2252:F2315" si="70">IFERROR(E2252*0.6,0)</f>
        <v>420</v>
      </c>
      <c r="G2252" s="352">
        <f t="shared" ref="G2252:G2315" si="71">IFERROR(E2252*0.5,0)</f>
        <v>350</v>
      </c>
    </row>
    <row r="2253" spans="1:7" s="398" customFormat="1" x14ac:dyDescent="0.2">
      <c r="A2253" s="561"/>
      <c r="B2253" s="561"/>
      <c r="C2253" s="205"/>
      <c r="D2253" s="137" t="s">
        <v>2160</v>
      </c>
      <c r="E2253" s="353">
        <v>600</v>
      </c>
      <c r="F2253" s="352">
        <f t="shared" si="70"/>
        <v>360</v>
      </c>
      <c r="G2253" s="352">
        <f t="shared" si="71"/>
        <v>300</v>
      </c>
    </row>
    <row r="2254" spans="1:7" s="398" customFormat="1" x14ac:dyDescent="0.2">
      <c r="A2254" s="562"/>
      <c r="B2254" s="562"/>
      <c r="C2254" s="205"/>
      <c r="D2254" s="137" t="s">
        <v>2142</v>
      </c>
      <c r="E2254" s="353">
        <v>450</v>
      </c>
      <c r="F2254" s="352">
        <f t="shared" si="70"/>
        <v>270</v>
      </c>
      <c r="G2254" s="352">
        <f t="shared" si="71"/>
        <v>225</v>
      </c>
    </row>
    <row r="2255" spans="1:7" s="398" customFormat="1" x14ac:dyDescent="0.2">
      <c r="A2255" s="16">
        <v>19</v>
      </c>
      <c r="B2255" s="16">
        <v>19</v>
      </c>
      <c r="C2255" s="16"/>
      <c r="D2255" s="75" t="s">
        <v>3037</v>
      </c>
      <c r="E2255" s="353">
        <v>0</v>
      </c>
      <c r="F2255" s="352">
        <f t="shared" si="70"/>
        <v>0</v>
      </c>
      <c r="G2255" s="352">
        <f t="shared" si="71"/>
        <v>0</v>
      </c>
    </row>
    <row r="2256" spans="1:7" s="398" customFormat="1" x14ac:dyDescent="0.2">
      <c r="A2256" s="560" t="s">
        <v>2575</v>
      </c>
      <c r="B2256" s="560" t="s">
        <v>2575</v>
      </c>
      <c r="C2256" s="205"/>
      <c r="D2256" s="145" t="s">
        <v>2492</v>
      </c>
      <c r="E2256" s="353">
        <v>0</v>
      </c>
      <c r="F2256" s="352">
        <f t="shared" si="70"/>
        <v>0</v>
      </c>
      <c r="G2256" s="352">
        <f t="shared" si="71"/>
        <v>0</v>
      </c>
    </row>
    <row r="2257" spans="1:7" s="398" customFormat="1" x14ac:dyDescent="0.2">
      <c r="A2257" s="562"/>
      <c r="B2257" s="562"/>
      <c r="C2257" s="205"/>
      <c r="D2257" s="137" t="s">
        <v>3038</v>
      </c>
      <c r="E2257" s="353">
        <v>6500</v>
      </c>
      <c r="F2257" s="352">
        <f t="shared" si="70"/>
        <v>3900</v>
      </c>
      <c r="G2257" s="352">
        <f t="shared" si="71"/>
        <v>3250</v>
      </c>
    </row>
    <row r="2258" spans="1:7" s="398" customFormat="1" x14ac:dyDescent="0.2">
      <c r="A2258" s="560" t="s">
        <v>2607</v>
      </c>
      <c r="B2258" s="560" t="s">
        <v>2607</v>
      </c>
      <c r="C2258" s="205"/>
      <c r="D2258" s="75" t="s">
        <v>3039</v>
      </c>
      <c r="E2258" s="353"/>
      <c r="F2258" s="352">
        <f t="shared" si="70"/>
        <v>0</v>
      </c>
      <c r="G2258" s="352">
        <f t="shared" si="71"/>
        <v>0</v>
      </c>
    </row>
    <row r="2259" spans="1:7" s="411" customFormat="1" x14ac:dyDescent="0.2">
      <c r="A2259" s="561"/>
      <c r="B2259" s="561"/>
      <c r="C2259" s="205"/>
      <c r="D2259" s="78" t="s">
        <v>3040</v>
      </c>
      <c r="E2259" s="353">
        <v>4000</v>
      </c>
      <c r="F2259" s="352">
        <f t="shared" si="70"/>
        <v>2400</v>
      </c>
      <c r="G2259" s="352">
        <f t="shared" si="71"/>
        <v>2000</v>
      </c>
    </row>
    <row r="2260" spans="1:7" s="398" customFormat="1" ht="13.5" x14ac:dyDescent="0.2">
      <c r="A2260" s="562"/>
      <c r="B2260" s="562"/>
      <c r="C2260" s="205"/>
      <c r="D2260" s="78" t="s">
        <v>8869</v>
      </c>
      <c r="E2260" s="353"/>
      <c r="F2260" s="352">
        <f t="shared" si="70"/>
        <v>0</v>
      </c>
      <c r="G2260" s="352">
        <f t="shared" si="71"/>
        <v>0</v>
      </c>
    </row>
    <row r="2261" spans="1:7" s="398" customFormat="1" x14ac:dyDescent="0.2">
      <c r="A2261" s="205" t="s">
        <v>3041</v>
      </c>
      <c r="B2261" s="205" t="s">
        <v>3041</v>
      </c>
      <c r="C2261" s="205"/>
      <c r="D2261" s="78" t="s">
        <v>8870</v>
      </c>
      <c r="E2261" s="353">
        <v>4000</v>
      </c>
      <c r="F2261" s="352">
        <f t="shared" si="70"/>
        <v>2400</v>
      </c>
      <c r="G2261" s="352">
        <f t="shared" si="71"/>
        <v>2000</v>
      </c>
    </row>
    <row r="2262" spans="1:7" s="398" customFormat="1" x14ac:dyDescent="0.2">
      <c r="A2262" s="560" t="s">
        <v>3042</v>
      </c>
      <c r="B2262" s="560" t="s">
        <v>3042</v>
      </c>
      <c r="C2262" s="205"/>
      <c r="D2262" s="75" t="s">
        <v>3043</v>
      </c>
      <c r="E2262" s="353"/>
      <c r="F2262" s="352">
        <f t="shared" si="70"/>
        <v>0</v>
      </c>
      <c r="G2262" s="352">
        <f t="shared" si="71"/>
        <v>0</v>
      </c>
    </row>
    <row r="2263" spans="1:7" s="398" customFormat="1" x14ac:dyDescent="0.2">
      <c r="A2263" s="561"/>
      <c r="B2263" s="561"/>
      <c r="C2263" s="205"/>
      <c r="D2263" s="78" t="s">
        <v>3044</v>
      </c>
      <c r="E2263" s="352">
        <v>1200</v>
      </c>
      <c r="F2263" s="352">
        <f t="shared" si="70"/>
        <v>720</v>
      </c>
      <c r="G2263" s="352">
        <f t="shared" si="71"/>
        <v>600</v>
      </c>
    </row>
    <row r="2264" spans="1:7" s="398" customFormat="1" x14ac:dyDescent="0.2">
      <c r="A2264" s="561"/>
      <c r="B2264" s="561"/>
      <c r="C2264" s="205"/>
      <c r="D2264" s="78" t="s">
        <v>3045</v>
      </c>
      <c r="E2264" s="352">
        <v>1200</v>
      </c>
      <c r="F2264" s="352">
        <f t="shared" si="70"/>
        <v>720</v>
      </c>
      <c r="G2264" s="352">
        <f t="shared" si="71"/>
        <v>600</v>
      </c>
    </row>
    <row r="2265" spans="1:7" s="398" customFormat="1" ht="27" x14ac:dyDescent="0.2">
      <c r="A2265" s="561"/>
      <c r="B2265" s="561"/>
      <c r="C2265" s="205"/>
      <c r="D2265" s="137" t="s">
        <v>8871</v>
      </c>
      <c r="E2265" s="353"/>
      <c r="F2265" s="352">
        <f t="shared" si="70"/>
        <v>0</v>
      </c>
      <c r="G2265" s="352">
        <f t="shared" si="71"/>
        <v>0</v>
      </c>
    </row>
    <row r="2266" spans="1:7" s="398" customFormat="1" x14ac:dyDescent="0.2">
      <c r="A2266" s="561"/>
      <c r="B2266" s="561"/>
      <c r="C2266" s="205"/>
      <c r="D2266" s="137" t="s">
        <v>3046</v>
      </c>
      <c r="E2266" s="353">
        <v>1200</v>
      </c>
      <c r="F2266" s="352">
        <f t="shared" si="70"/>
        <v>720</v>
      </c>
      <c r="G2266" s="352">
        <f t="shared" si="71"/>
        <v>600</v>
      </c>
    </row>
    <row r="2267" spans="1:7" s="398" customFormat="1" x14ac:dyDescent="0.2">
      <c r="A2267" s="562"/>
      <c r="B2267" s="562"/>
      <c r="C2267" s="205"/>
      <c r="D2267" s="137" t="s">
        <v>3047</v>
      </c>
      <c r="E2267" s="356">
        <v>1200</v>
      </c>
      <c r="F2267" s="352">
        <f t="shared" si="70"/>
        <v>720</v>
      </c>
      <c r="G2267" s="352">
        <f t="shared" si="71"/>
        <v>600</v>
      </c>
    </row>
    <row r="2268" spans="1:7" s="398" customFormat="1" x14ac:dyDescent="0.2">
      <c r="A2268" s="560" t="s">
        <v>3048</v>
      </c>
      <c r="B2268" s="560" t="s">
        <v>3048</v>
      </c>
      <c r="C2268" s="205"/>
      <c r="D2268" s="145" t="s">
        <v>2138</v>
      </c>
      <c r="E2268" s="353"/>
      <c r="F2268" s="352">
        <f t="shared" si="70"/>
        <v>0</v>
      </c>
      <c r="G2268" s="352">
        <f t="shared" si="71"/>
        <v>0</v>
      </c>
    </row>
    <row r="2269" spans="1:7" s="398" customFormat="1" x14ac:dyDescent="0.2">
      <c r="A2269" s="561"/>
      <c r="B2269" s="561"/>
      <c r="C2269" s="205"/>
      <c r="D2269" s="137" t="s">
        <v>2838</v>
      </c>
      <c r="E2269" s="353">
        <v>900</v>
      </c>
      <c r="F2269" s="352">
        <f t="shared" si="70"/>
        <v>540</v>
      </c>
      <c r="G2269" s="352">
        <f t="shared" si="71"/>
        <v>450</v>
      </c>
    </row>
    <row r="2270" spans="1:7" s="398" customFormat="1" x14ac:dyDescent="0.2">
      <c r="A2270" s="561"/>
      <c r="B2270" s="561"/>
      <c r="C2270" s="205"/>
      <c r="D2270" s="137" t="s">
        <v>2160</v>
      </c>
      <c r="E2270" s="353">
        <v>700</v>
      </c>
      <c r="F2270" s="352">
        <f t="shared" si="70"/>
        <v>420</v>
      </c>
      <c r="G2270" s="352">
        <f t="shared" si="71"/>
        <v>350</v>
      </c>
    </row>
    <row r="2271" spans="1:7" s="398" customFormat="1" x14ac:dyDescent="0.2">
      <c r="A2271" s="562"/>
      <c r="B2271" s="562"/>
      <c r="C2271" s="205"/>
      <c r="D2271" s="137" t="s">
        <v>2142</v>
      </c>
      <c r="E2271" s="353">
        <v>600</v>
      </c>
      <c r="F2271" s="352">
        <f t="shared" si="70"/>
        <v>360</v>
      </c>
      <c r="G2271" s="352">
        <f t="shared" si="71"/>
        <v>300</v>
      </c>
    </row>
    <row r="2272" spans="1:7" s="398" customFormat="1" x14ac:dyDescent="0.2">
      <c r="A2272" s="560" t="s">
        <v>3049</v>
      </c>
      <c r="B2272" s="560" t="s">
        <v>3049</v>
      </c>
      <c r="C2272" s="205"/>
      <c r="D2272" s="145" t="s">
        <v>2146</v>
      </c>
      <c r="E2272" s="353"/>
      <c r="F2272" s="352">
        <f t="shared" si="70"/>
        <v>0</v>
      </c>
      <c r="G2272" s="352">
        <f t="shared" si="71"/>
        <v>0</v>
      </c>
    </row>
    <row r="2273" spans="1:7" s="398" customFormat="1" x14ac:dyDescent="0.2">
      <c r="A2273" s="561"/>
      <c r="B2273" s="561"/>
      <c r="C2273" s="205"/>
      <c r="D2273" s="137" t="s">
        <v>2838</v>
      </c>
      <c r="E2273" s="353">
        <v>700</v>
      </c>
      <c r="F2273" s="352">
        <f t="shared" si="70"/>
        <v>420</v>
      </c>
      <c r="G2273" s="352">
        <f t="shared" si="71"/>
        <v>350</v>
      </c>
    </row>
    <row r="2274" spans="1:7" s="398" customFormat="1" x14ac:dyDescent="0.2">
      <c r="A2274" s="561"/>
      <c r="B2274" s="561"/>
      <c r="C2274" s="16"/>
      <c r="D2274" s="137" t="s">
        <v>2160</v>
      </c>
      <c r="E2274" s="353">
        <v>600</v>
      </c>
      <c r="F2274" s="352">
        <f t="shared" si="70"/>
        <v>360</v>
      </c>
      <c r="G2274" s="352">
        <f t="shared" si="71"/>
        <v>300</v>
      </c>
    </row>
    <row r="2275" spans="1:7" s="398" customFormat="1" x14ac:dyDescent="0.2">
      <c r="A2275" s="562"/>
      <c r="B2275" s="562"/>
      <c r="C2275" s="205"/>
      <c r="D2275" s="137" t="s">
        <v>2142</v>
      </c>
      <c r="E2275" s="353">
        <v>450</v>
      </c>
      <c r="F2275" s="352">
        <f t="shared" si="70"/>
        <v>270</v>
      </c>
      <c r="G2275" s="352">
        <f t="shared" si="71"/>
        <v>225</v>
      </c>
    </row>
    <row r="2276" spans="1:7" s="398" customFormat="1" ht="13.5" x14ac:dyDescent="0.2">
      <c r="A2276" s="205" t="s">
        <v>3734</v>
      </c>
      <c r="B2276" s="205"/>
      <c r="C2276" s="205"/>
      <c r="D2276" s="137" t="s">
        <v>8872</v>
      </c>
      <c r="E2276" s="357">
        <v>2000</v>
      </c>
      <c r="F2276" s="352">
        <f t="shared" si="70"/>
        <v>1200</v>
      </c>
      <c r="G2276" s="352">
        <f t="shared" si="71"/>
        <v>1000</v>
      </c>
    </row>
    <row r="2277" spans="1:7" s="398" customFormat="1" ht="13.5" x14ac:dyDescent="0.2">
      <c r="A2277" s="205" t="s">
        <v>3736</v>
      </c>
      <c r="B2277" s="205"/>
      <c r="C2277" s="205"/>
      <c r="D2277" s="137" t="s">
        <v>8873</v>
      </c>
      <c r="E2277" s="357">
        <v>2000</v>
      </c>
      <c r="F2277" s="352">
        <f t="shared" si="70"/>
        <v>1200</v>
      </c>
      <c r="G2277" s="352">
        <f t="shared" si="71"/>
        <v>1000</v>
      </c>
    </row>
    <row r="2278" spans="1:7" s="398" customFormat="1" ht="26.25" x14ac:dyDescent="0.2">
      <c r="A2278" s="205" t="s">
        <v>3738</v>
      </c>
      <c r="B2278" s="205"/>
      <c r="C2278" s="205"/>
      <c r="D2278" s="137" t="s">
        <v>8874</v>
      </c>
      <c r="E2278" s="357">
        <v>1000</v>
      </c>
      <c r="F2278" s="352">
        <f t="shared" si="70"/>
        <v>600</v>
      </c>
      <c r="G2278" s="352">
        <f t="shared" si="71"/>
        <v>500</v>
      </c>
    </row>
    <row r="2279" spans="1:7" s="398" customFormat="1" ht="26.25" x14ac:dyDescent="0.2">
      <c r="A2279" s="205" t="s">
        <v>3739</v>
      </c>
      <c r="B2279" s="205"/>
      <c r="C2279" s="205"/>
      <c r="D2279" s="137" t="s">
        <v>8875</v>
      </c>
      <c r="E2279" s="357">
        <v>1200</v>
      </c>
      <c r="F2279" s="352">
        <f t="shared" si="70"/>
        <v>720</v>
      </c>
      <c r="G2279" s="352">
        <f t="shared" si="71"/>
        <v>600</v>
      </c>
    </row>
    <row r="2280" spans="1:7" s="398" customFormat="1" ht="13.5" x14ac:dyDescent="0.2">
      <c r="A2280" s="205" t="s">
        <v>7852</v>
      </c>
      <c r="B2280" s="205"/>
      <c r="C2280" s="205"/>
      <c r="D2280" s="137" t="s">
        <v>8876</v>
      </c>
      <c r="E2280" s="357">
        <v>1200</v>
      </c>
      <c r="F2280" s="352">
        <f t="shared" si="70"/>
        <v>720</v>
      </c>
      <c r="G2280" s="352">
        <f t="shared" si="71"/>
        <v>600</v>
      </c>
    </row>
    <row r="2281" spans="1:7" s="398" customFormat="1" ht="13.5" x14ac:dyDescent="0.2">
      <c r="A2281" s="205" t="s">
        <v>7854</v>
      </c>
      <c r="B2281" s="205"/>
      <c r="C2281" s="205"/>
      <c r="D2281" s="137" t="s">
        <v>8877</v>
      </c>
      <c r="E2281" s="357">
        <v>800</v>
      </c>
      <c r="F2281" s="352">
        <f t="shared" si="70"/>
        <v>480</v>
      </c>
      <c r="G2281" s="352">
        <f t="shared" si="71"/>
        <v>400</v>
      </c>
    </row>
    <row r="2282" spans="1:7" s="398" customFormat="1" ht="13.5" x14ac:dyDescent="0.2">
      <c r="A2282" s="205" t="s">
        <v>7856</v>
      </c>
      <c r="B2282" s="205"/>
      <c r="C2282" s="205"/>
      <c r="D2282" s="137" t="s">
        <v>8878</v>
      </c>
      <c r="E2282" s="357">
        <v>2000</v>
      </c>
      <c r="F2282" s="352">
        <f t="shared" si="70"/>
        <v>1200</v>
      </c>
      <c r="G2282" s="352">
        <f t="shared" si="71"/>
        <v>1000</v>
      </c>
    </row>
    <row r="2283" spans="1:7" s="398" customFormat="1" x14ac:dyDescent="0.2">
      <c r="A2283" s="16">
        <v>20</v>
      </c>
      <c r="B2283" s="16">
        <v>20</v>
      </c>
      <c r="C2283" s="16"/>
      <c r="D2283" s="75" t="s">
        <v>3050</v>
      </c>
      <c r="E2283" s="353">
        <v>0</v>
      </c>
      <c r="F2283" s="352">
        <f t="shared" si="70"/>
        <v>0</v>
      </c>
      <c r="G2283" s="352">
        <f t="shared" si="71"/>
        <v>0</v>
      </c>
    </row>
    <row r="2284" spans="1:7" s="398" customFormat="1" x14ac:dyDescent="0.2">
      <c r="A2284" s="560" t="s">
        <v>2631</v>
      </c>
      <c r="B2284" s="560" t="s">
        <v>2631</v>
      </c>
      <c r="C2284" s="205"/>
      <c r="D2284" s="145" t="s">
        <v>2492</v>
      </c>
      <c r="E2284" s="353">
        <v>0</v>
      </c>
      <c r="F2284" s="352">
        <f t="shared" si="70"/>
        <v>0</v>
      </c>
      <c r="G2284" s="352">
        <f t="shared" si="71"/>
        <v>0</v>
      </c>
    </row>
    <row r="2285" spans="1:7" s="398" customFormat="1" x14ac:dyDescent="0.2">
      <c r="A2285" s="562"/>
      <c r="B2285" s="562"/>
      <c r="C2285" s="205"/>
      <c r="D2285" s="137" t="s">
        <v>3051</v>
      </c>
      <c r="E2285" s="353">
        <v>2500</v>
      </c>
      <c r="F2285" s="352">
        <f t="shared" si="70"/>
        <v>1500</v>
      </c>
      <c r="G2285" s="352">
        <f t="shared" si="71"/>
        <v>1250</v>
      </c>
    </row>
    <row r="2286" spans="1:7" s="398" customFormat="1" x14ac:dyDescent="0.2">
      <c r="A2286" s="560" t="s">
        <v>2636</v>
      </c>
      <c r="B2286" s="560" t="s">
        <v>2636</v>
      </c>
      <c r="C2286" s="205"/>
      <c r="D2286" s="145" t="s">
        <v>8270</v>
      </c>
      <c r="E2286" s="353"/>
      <c r="F2286" s="352">
        <f t="shared" si="70"/>
        <v>0</v>
      </c>
      <c r="G2286" s="352">
        <f t="shared" si="71"/>
        <v>0</v>
      </c>
    </row>
    <row r="2287" spans="1:7" s="398" customFormat="1" x14ac:dyDescent="0.2">
      <c r="A2287" s="562"/>
      <c r="B2287" s="562"/>
      <c r="C2287" s="205"/>
      <c r="D2287" s="145" t="s">
        <v>3036</v>
      </c>
      <c r="E2287" s="353">
        <v>2000</v>
      </c>
      <c r="F2287" s="352">
        <f t="shared" si="70"/>
        <v>1200</v>
      </c>
      <c r="G2287" s="352">
        <f t="shared" si="71"/>
        <v>1000</v>
      </c>
    </row>
    <row r="2288" spans="1:7" s="398" customFormat="1" x14ac:dyDescent="0.2">
      <c r="A2288" s="560" t="s">
        <v>2641</v>
      </c>
      <c r="B2288" s="560" t="s">
        <v>2641</v>
      </c>
      <c r="C2288" s="205"/>
      <c r="D2288" s="75" t="s">
        <v>3043</v>
      </c>
      <c r="E2288" s="353"/>
      <c r="F2288" s="352">
        <f t="shared" si="70"/>
        <v>0</v>
      </c>
      <c r="G2288" s="352">
        <f t="shared" si="71"/>
        <v>0</v>
      </c>
    </row>
    <row r="2289" spans="1:7" s="398" customFormat="1" ht="27" x14ac:dyDescent="0.2">
      <c r="A2289" s="561"/>
      <c r="B2289" s="561"/>
      <c r="C2289" s="205"/>
      <c r="D2289" s="78" t="s">
        <v>8879</v>
      </c>
      <c r="E2289" s="353">
        <v>0</v>
      </c>
      <c r="F2289" s="352">
        <f t="shared" si="70"/>
        <v>0</v>
      </c>
      <c r="G2289" s="352">
        <f t="shared" si="71"/>
        <v>0</v>
      </c>
    </row>
    <row r="2290" spans="1:7" s="398" customFormat="1" x14ac:dyDescent="0.2">
      <c r="A2290" s="562"/>
      <c r="B2290" s="562"/>
      <c r="C2290" s="205"/>
      <c r="D2290" s="78" t="s">
        <v>3052</v>
      </c>
      <c r="E2290" s="353">
        <v>1800</v>
      </c>
      <c r="F2290" s="352">
        <f t="shared" si="70"/>
        <v>1080</v>
      </c>
      <c r="G2290" s="352">
        <f t="shared" si="71"/>
        <v>900</v>
      </c>
    </row>
    <row r="2291" spans="1:7" s="398" customFormat="1" x14ac:dyDescent="0.2">
      <c r="A2291" s="560" t="s">
        <v>2646</v>
      </c>
      <c r="B2291" s="560" t="s">
        <v>2646</v>
      </c>
      <c r="C2291" s="205"/>
      <c r="D2291" s="145" t="s">
        <v>2138</v>
      </c>
      <c r="E2291" s="353"/>
      <c r="F2291" s="352">
        <f t="shared" si="70"/>
        <v>0</v>
      </c>
      <c r="G2291" s="352">
        <f t="shared" si="71"/>
        <v>0</v>
      </c>
    </row>
    <row r="2292" spans="1:7" s="398" customFormat="1" x14ac:dyDescent="0.2">
      <c r="A2292" s="561"/>
      <c r="B2292" s="561"/>
      <c r="C2292" s="205"/>
      <c r="D2292" s="137" t="s">
        <v>2838</v>
      </c>
      <c r="E2292" s="353">
        <v>700</v>
      </c>
      <c r="F2292" s="352">
        <f t="shared" si="70"/>
        <v>420</v>
      </c>
      <c r="G2292" s="352">
        <f t="shared" si="71"/>
        <v>350</v>
      </c>
    </row>
    <row r="2293" spans="1:7" s="398" customFormat="1" x14ac:dyDescent="0.2">
      <c r="A2293" s="561"/>
      <c r="B2293" s="561"/>
      <c r="C2293" s="205"/>
      <c r="D2293" s="137" t="s">
        <v>2160</v>
      </c>
      <c r="E2293" s="353">
        <v>600</v>
      </c>
      <c r="F2293" s="352">
        <f t="shared" si="70"/>
        <v>360</v>
      </c>
      <c r="G2293" s="352">
        <f t="shared" si="71"/>
        <v>300</v>
      </c>
    </row>
    <row r="2294" spans="1:7" s="398" customFormat="1" x14ac:dyDescent="0.2">
      <c r="A2294" s="562"/>
      <c r="B2294" s="562"/>
      <c r="C2294" s="205"/>
      <c r="D2294" s="137" t="s">
        <v>2142</v>
      </c>
      <c r="E2294" s="353">
        <v>500</v>
      </c>
      <c r="F2294" s="352">
        <f t="shared" si="70"/>
        <v>300</v>
      </c>
      <c r="G2294" s="352">
        <f t="shared" si="71"/>
        <v>250</v>
      </c>
    </row>
    <row r="2295" spans="1:7" s="398" customFormat="1" x14ac:dyDescent="0.2">
      <c r="A2295" s="560" t="s">
        <v>2648</v>
      </c>
      <c r="B2295" s="560" t="s">
        <v>2648</v>
      </c>
      <c r="C2295" s="205"/>
      <c r="D2295" s="145" t="s">
        <v>2146</v>
      </c>
      <c r="E2295" s="353"/>
      <c r="F2295" s="352">
        <f t="shared" si="70"/>
        <v>0</v>
      </c>
      <c r="G2295" s="352">
        <f t="shared" si="71"/>
        <v>0</v>
      </c>
    </row>
    <row r="2296" spans="1:7" s="398" customFormat="1" x14ac:dyDescent="0.2">
      <c r="A2296" s="561"/>
      <c r="B2296" s="561"/>
      <c r="C2296" s="205"/>
      <c r="D2296" s="137" t="s">
        <v>2838</v>
      </c>
      <c r="E2296" s="353">
        <v>600</v>
      </c>
      <c r="F2296" s="352">
        <f t="shared" si="70"/>
        <v>360</v>
      </c>
      <c r="G2296" s="352">
        <f t="shared" si="71"/>
        <v>300</v>
      </c>
    </row>
    <row r="2297" spans="1:7" s="398" customFormat="1" x14ac:dyDescent="0.2">
      <c r="A2297" s="561"/>
      <c r="B2297" s="561"/>
      <c r="C2297" s="205"/>
      <c r="D2297" s="137" t="s">
        <v>2160</v>
      </c>
      <c r="E2297" s="353">
        <v>500</v>
      </c>
      <c r="F2297" s="352">
        <f t="shared" si="70"/>
        <v>300</v>
      </c>
      <c r="G2297" s="352">
        <f t="shared" si="71"/>
        <v>250</v>
      </c>
    </row>
    <row r="2298" spans="1:7" s="398" customFormat="1" x14ac:dyDescent="0.2">
      <c r="A2298" s="562"/>
      <c r="B2298" s="562"/>
      <c r="C2298" s="205"/>
      <c r="D2298" s="137" t="s">
        <v>2142</v>
      </c>
      <c r="E2298" s="353">
        <v>400</v>
      </c>
      <c r="F2298" s="352">
        <f t="shared" si="70"/>
        <v>240</v>
      </c>
      <c r="G2298" s="352">
        <f t="shared" si="71"/>
        <v>200</v>
      </c>
    </row>
    <row r="2299" spans="1:7" s="398" customFormat="1" x14ac:dyDescent="0.2">
      <c r="A2299" s="16">
        <v>21</v>
      </c>
      <c r="B2299" s="16">
        <v>21</v>
      </c>
      <c r="C2299" s="16"/>
      <c r="D2299" s="75" t="s">
        <v>3053</v>
      </c>
      <c r="E2299" s="353"/>
      <c r="F2299" s="352">
        <f t="shared" si="70"/>
        <v>0</v>
      </c>
      <c r="G2299" s="352">
        <f t="shared" si="71"/>
        <v>0</v>
      </c>
    </row>
    <row r="2300" spans="1:7" s="398" customFormat="1" ht="13.5" x14ac:dyDescent="0.2">
      <c r="A2300" s="560" t="s">
        <v>2672</v>
      </c>
      <c r="B2300" s="560" t="s">
        <v>2672</v>
      </c>
      <c r="C2300" s="205"/>
      <c r="D2300" s="145" t="s">
        <v>8880</v>
      </c>
      <c r="E2300" s="353">
        <v>0</v>
      </c>
      <c r="F2300" s="352">
        <f t="shared" si="70"/>
        <v>0</v>
      </c>
      <c r="G2300" s="352">
        <f t="shared" si="71"/>
        <v>0</v>
      </c>
    </row>
    <row r="2301" spans="1:7" s="398" customFormat="1" x14ac:dyDescent="0.2">
      <c r="A2301" s="561"/>
      <c r="B2301" s="561"/>
      <c r="C2301" s="205"/>
      <c r="D2301" s="145" t="s">
        <v>3054</v>
      </c>
      <c r="E2301" s="353">
        <v>0</v>
      </c>
      <c r="F2301" s="352">
        <f t="shared" si="70"/>
        <v>0</v>
      </c>
      <c r="G2301" s="352">
        <f t="shared" si="71"/>
        <v>0</v>
      </c>
    </row>
    <row r="2302" spans="1:7" s="398" customFormat="1" x14ac:dyDescent="0.2">
      <c r="A2302" s="561"/>
      <c r="B2302" s="561"/>
      <c r="C2302" s="205"/>
      <c r="D2302" s="137" t="s">
        <v>3055</v>
      </c>
      <c r="E2302" s="353">
        <v>6500</v>
      </c>
      <c r="F2302" s="352">
        <f t="shared" si="70"/>
        <v>3900</v>
      </c>
      <c r="G2302" s="352">
        <f t="shared" si="71"/>
        <v>3250</v>
      </c>
    </row>
    <row r="2303" spans="1:7" s="398" customFormat="1" x14ac:dyDescent="0.2">
      <c r="A2303" s="561"/>
      <c r="B2303" s="561"/>
      <c r="C2303" s="205"/>
      <c r="D2303" s="137" t="s">
        <v>3056</v>
      </c>
      <c r="E2303" s="353">
        <v>5500</v>
      </c>
      <c r="F2303" s="352">
        <f t="shared" si="70"/>
        <v>3300</v>
      </c>
      <c r="G2303" s="352">
        <f t="shared" si="71"/>
        <v>2750</v>
      </c>
    </row>
    <row r="2304" spans="1:7" s="398" customFormat="1" x14ac:dyDescent="0.2">
      <c r="A2304" s="562"/>
      <c r="B2304" s="562"/>
      <c r="C2304" s="16"/>
      <c r="D2304" s="137" t="s">
        <v>3057</v>
      </c>
      <c r="E2304" s="353">
        <v>4000</v>
      </c>
      <c r="F2304" s="352">
        <f t="shared" si="70"/>
        <v>2400</v>
      </c>
      <c r="G2304" s="352">
        <f t="shared" si="71"/>
        <v>2000</v>
      </c>
    </row>
    <row r="2305" spans="1:7" s="398" customFormat="1" ht="25.5" x14ac:dyDescent="0.2">
      <c r="A2305" s="560" t="s">
        <v>2675</v>
      </c>
      <c r="B2305" s="560" t="s">
        <v>2675</v>
      </c>
      <c r="C2305" s="205"/>
      <c r="D2305" s="145" t="s">
        <v>3058</v>
      </c>
      <c r="E2305" s="353">
        <v>0</v>
      </c>
      <c r="F2305" s="352">
        <f t="shared" si="70"/>
        <v>0</v>
      </c>
      <c r="G2305" s="352">
        <f t="shared" si="71"/>
        <v>0</v>
      </c>
    </row>
    <row r="2306" spans="1:7" s="398" customFormat="1" x14ac:dyDescent="0.2">
      <c r="A2306" s="561"/>
      <c r="B2306" s="561"/>
      <c r="C2306" s="205"/>
      <c r="D2306" s="137" t="s">
        <v>3059</v>
      </c>
      <c r="E2306" s="353">
        <v>3200</v>
      </c>
      <c r="F2306" s="352">
        <f t="shared" si="70"/>
        <v>1920</v>
      </c>
      <c r="G2306" s="352">
        <f t="shared" si="71"/>
        <v>1600</v>
      </c>
    </row>
    <row r="2307" spans="1:7" s="398" customFormat="1" x14ac:dyDescent="0.2">
      <c r="A2307" s="562"/>
      <c r="B2307" s="562"/>
      <c r="C2307" s="205"/>
      <c r="D2307" s="137" t="s">
        <v>3060</v>
      </c>
      <c r="E2307" s="353">
        <v>2500</v>
      </c>
      <c r="F2307" s="352">
        <f t="shared" si="70"/>
        <v>1500</v>
      </c>
      <c r="G2307" s="352">
        <f t="shared" si="71"/>
        <v>1250</v>
      </c>
    </row>
    <row r="2308" spans="1:7" s="398" customFormat="1" x14ac:dyDescent="0.2">
      <c r="A2308" s="560" t="s">
        <v>2677</v>
      </c>
      <c r="B2308" s="560" t="s">
        <v>2677</v>
      </c>
      <c r="C2308" s="205"/>
      <c r="D2308" s="145" t="s">
        <v>3061</v>
      </c>
      <c r="E2308" s="353">
        <v>0</v>
      </c>
      <c r="F2308" s="352">
        <f t="shared" si="70"/>
        <v>0</v>
      </c>
      <c r="G2308" s="352">
        <f t="shared" si="71"/>
        <v>0</v>
      </c>
    </row>
    <row r="2309" spans="1:7" s="398" customFormat="1" x14ac:dyDescent="0.2">
      <c r="A2309" s="562"/>
      <c r="B2309" s="562"/>
      <c r="C2309" s="205"/>
      <c r="D2309" s="137" t="s">
        <v>3062</v>
      </c>
      <c r="E2309" s="353">
        <v>2000</v>
      </c>
      <c r="F2309" s="352">
        <f t="shared" si="70"/>
        <v>1200</v>
      </c>
      <c r="G2309" s="352">
        <f t="shared" si="71"/>
        <v>1000</v>
      </c>
    </row>
    <row r="2310" spans="1:7" s="398" customFormat="1" ht="13.5" x14ac:dyDescent="0.2">
      <c r="A2310" s="560" t="s">
        <v>2679</v>
      </c>
      <c r="B2310" s="560" t="s">
        <v>2679</v>
      </c>
      <c r="C2310" s="205"/>
      <c r="D2310" s="75" t="s">
        <v>8881</v>
      </c>
      <c r="E2310" s="353">
        <v>0</v>
      </c>
      <c r="F2310" s="352">
        <f t="shared" si="70"/>
        <v>0</v>
      </c>
      <c r="G2310" s="352">
        <f t="shared" si="71"/>
        <v>0</v>
      </c>
    </row>
    <row r="2311" spans="1:7" s="398" customFormat="1" x14ac:dyDescent="0.2">
      <c r="A2311" s="561"/>
      <c r="B2311" s="561"/>
      <c r="C2311" s="205"/>
      <c r="D2311" s="78" t="s">
        <v>3063</v>
      </c>
      <c r="E2311" s="353">
        <v>0</v>
      </c>
      <c r="F2311" s="352">
        <f t="shared" si="70"/>
        <v>0</v>
      </c>
      <c r="G2311" s="352">
        <f t="shared" si="71"/>
        <v>0</v>
      </c>
    </row>
    <row r="2312" spans="1:7" s="398" customFormat="1" ht="25.5" x14ac:dyDescent="0.2">
      <c r="A2312" s="562"/>
      <c r="B2312" s="562"/>
      <c r="C2312" s="205"/>
      <c r="D2312" s="78" t="s">
        <v>3064</v>
      </c>
      <c r="E2312" s="353">
        <v>4000</v>
      </c>
      <c r="F2312" s="352">
        <f t="shared" si="70"/>
        <v>2400</v>
      </c>
      <c r="G2312" s="352">
        <f t="shared" si="71"/>
        <v>2000</v>
      </c>
    </row>
    <row r="2313" spans="1:7" s="398" customFormat="1" x14ac:dyDescent="0.2">
      <c r="A2313" s="560" t="s">
        <v>2681</v>
      </c>
      <c r="B2313" s="560" t="s">
        <v>2681</v>
      </c>
      <c r="C2313" s="205"/>
      <c r="D2313" s="145" t="s">
        <v>2138</v>
      </c>
      <c r="E2313" s="353">
        <v>0</v>
      </c>
      <c r="F2313" s="352">
        <f t="shared" si="70"/>
        <v>0</v>
      </c>
      <c r="G2313" s="352">
        <f t="shared" si="71"/>
        <v>0</v>
      </c>
    </row>
    <row r="2314" spans="1:7" s="398" customFormat="1" x14ac:dyDescent="0.2">
      <c r="A2314" s="561"/>
      <c r="B2314" s="561"/>
      <c r="C2314" s="205"/>
      <c r="D2314" s="137" t="s">
        <v>2838</v>
      </c>
      <c r="E2314" s="353">
        <v>1200</v>
      </c>
      <c r="F2314" s="352">
        <f t="shared" si="70"/>
        <v>720</v>
      </c>
      <c r="G2314" s="352">
        <f t="shared" si="71"/>
        <v>600</v>
      </c>
    </row>
    <row r="2315" spans="1:7" s="398" customFormat="1" x14ac:dyDescent="0.2">
      <c r="A2315" s="561"/>
      <c r="B2315" s="561"/>
      <c r="C2315" s="205"/>
      <c r="D2315" s="137" t="s">
        <v>2160</v>
      </c>
      <c r="E2315" s="353">
        <v>1000</v>
      </c>
      <c r="F2315" s="352">
        <f t="shared" si="70"/>
        <v>600</v>
      </c>
      <c r="G2315" s="352">
        <f t="shared" si="71"/>
        <v>500</v>
      </c>
    </row>
    <row r="2316" spans="1:7" s="398" customFormat="1" x14ac:dyDescent="0.2">
      <c r="A2316" s="562"/>
      <c r="B2316" s="562"/>
      <c r="C2316" s="205"/>
      <c r="D2316" s="137" t="s">
        <v>2142</v>
      </c>
      <c r="E2316" s="353">
        <v>700</v>
      </c>
      <c r="F2316" s="352">
        <f t="shared" ref="F2316:F2379" si="72">IFERROR(E2316*0.6,0)</f>
        <v>420</v>
      </c>
      <c r="G2316" s="352">
        <f t="shared" ref="G2316:G2379" si="73">IFERROR(E2316*0.5,0)</f>
        <v>350</v>
      </c>
    </row>
    <row r="2317" spans="1:7" s="399" customFormat="1" x14ac:dyDescent="0.25">
      <c r="A2317" s="560" t="s">
        <v>2683</v>
      </c>
      <c r="B2317" s="560" t="s">
        <v>2683</v>
      </c>
      <c r="C2317" s="205"/>
      <c r="D2317" s="145" t="s">
        <v>2146</v>
      </c>
      <c r="E2317" s="353">
        <v>0</v>
      </c>
      <c r="F2317" s="352">
        <f t="shared" si="72"/>
        <v>0</v>
      </c>
      <c r="G2317" s="352">
        <f t="shared" si="73"/>
        <v>0</v>
      </c>
    </row>
    <row r="2318" spans="1:7" s="398" customFormat="1" x14ac:dyDescent="0.2">
      <c r="A2318" s="561"/>
      <c r="B2318" s="561"/>
      <c r="C2318" s="205"/>
      <c r="D2318" s="137" t="s">
        <v>2838</v>
      </c>
      <c r="E2318" s="353">
        <v>900</v>
      </c>
      <c r="F2318" s="352">
        <f t="shared" si="72"/>
        <v>540</v>
      </c>
      <c r="G2318" s="352">
        <f t="shared" si="73"/>
        <v>450</v>
      </c>
    </row>
    <row r="2319" spans="1:7" s="398" customFormat="1" x14ac:dyDescent="0.2">
      <c r="A2319" s="561"/>
      <c r="B2319" s="561"/>
      <c r="C2319" s="16"/>
      <c r="D2319" s="137" t="s">
        <v>2160</v>
      </c>
      <c r="E2319" s="353">
        <v>650</v>
      </c>
      <c r="F2319" s="352">
        <f t="shared" si="72"/>
        <v>390</v>
      </c>
      <c r="G2319" s="352">
        <f t="shared" si="73"/>
        <v>325</v>
      </c>
    </row>
    <row r="2320" spans="1:7" s="398" customFormat="1" x14ac:dyDescent="0.2">
      <c r="A2320" s="562"/>
      <c r="B2320" s="562"/>
      <c r="C2320" s="205"/>
      <c r="D2320" s="137" t="s">
        <v>2142</v>
      </c>
      <c r="E2320" s="353">
        <v>500</v>
      </c>
      <c r="F2320" s="352">
        <f t="shared" si="72"/>
        <v>300</v>
      </c>
      <c r="G2320" s="352">
        <f t="shared" si="73"/>
        <v>250</v>
      </c>
    </row>
    <row r="2321" spans="1:7" s="398" customFormat="1" x14ac:dyDescent="0.2">
      <c r="A2321" s="134" t="s">
        <v>174</v>
      </c>
      <c r="B2321" s="134" t="s">
        <v>174</v>
      </c>
      <c r="C2321" s="205"/>
      <c r="D2321" s="74" t="s">
        <v>3065</v>
      </c>
      <c r="E2321" s="353"/>
      <c r="F2321" s="352">
        <f t="shared" si="72"/>
        <v>0</v>
      </c>
      <c r="G2321" s="352">
        <f t="shared" si="73"/>
        <v>0</v>
      </c>
    </row>
    <row r="2322" spans="1:7" s="398" customFormat="1" x14ac:dyDescent="0.2">
      <c r="A2322" s="16">
        <v>1</v>
      </c>
      <c r="B2322" s="16">
        <v>1</v>
      </c>
      <c r="C2322" s="205"/>
      <c r="D2322" s="75" t="s">
        <v>1024</v>
      </c>
      <c r="E2322" s="353"/>
      <c r="F2322" s="352">
        <f t="shared" si="72"/>
        <v>0</v>
      </c>
      <c r="G2322" s="352">
        <f t="shared" si="73"/>
        <v>0</v>
      </c>
    </row>
    <row r="2323" spans="1:7" s="398" customFormat="1" x14ac:dyDescent="0.2">
      <c r="A2323" s="206" t="s">
        <v>76</v>
      </c>
      <c r="B2323" s="206" t="s">
        <v>76</v>
      </c>
      <c r="C2323" s="205"/>
      <c r="D2323" s="76" t="s">
        <v>3066</v>
      </c>
      <c r="E2323" s="353"/>
      <c r="F2323" s="352">
        <f t="shared" si="72"/>
        <v>0</v>
      </c>
      <c r="G2323" s="352">
        <f t="shared" si="73"/>
        <v>0</v>
      </c>
    </row>
    <row r="2324" spans="1:7" s="398" customFormat="1" ht="25.5" x14ac:dyDescent="0.2">
      <c r="A2324" s="206" t="s">
        <v>1045</v>
      </c>
      <c r="B2324" s="206" t="s">
        <v>1045</v>
      </c>
      <c r="C2324" s="205"/>
      <c r="D2324" s="77" t="s">
        <v>7247</v>
      </c>
      <c r="E2324" s="353">
        <v>1150</v>
      </c>
      <c r="F2324" s="352">
        <f t="shared" si="72"/>
        <v>690</v>
      </c>
      <c r="G2324" s="352">
        <f t="shared" si="73"/>
        <v>575</v>
      </c>
    </row>
    <row r="2325" spans="1:7" s="398" customFormat="1" ht="25.5" x14ac:dyDescent="0.2">
      <c r="A2325" s="206" t="s">
        <v>1046</v>
      </c>
      <c r="B2325" s="206" t="s">
        <v>1046</v>
      </c>
      <c r="C2325" s="205"/>
      <c r="D2325" s="77" t="s">
        <v>7973</v>
      </c>
      <c r="E2325" s="353">
        <v>500</v>
      </c>
      <c r="F2325" s="352">
        <f t="shared" si="72"/>
        <v>300</v>
      </c>
      <c r="G2325" s="352">
        <f t="shared" si="73"/>
        <v>250</v>
      </c>
    </row>
    <row r="2326" spans="1:7" s="398" customFormat="1" ht="25.5" x14ac:dyDescent="0.2">
      <c r="A2326" s="206" t="s">
        <v>1047</v>
      </c>
      <c r="B2326" s="206" t="s">
        <v>1047</v>
      </c>
      <c r="C2326" s="205"/>
      <c r="D2326" s="77" t="s">
        <v>7974</v>
      </c>
      <c r="E2326" s="353">
        <v>450</v>
      </c>
      <c r="F2326" s="352">
        <f t="shared" si="72"/>
        <v>270</v>
      </c>
      <c r="G2326" s="352">
        <f t="shared" si="73"/>
        <v>225</v>
      </c>
    </row>
    <row r="2327" spans="1:7" ht="25.5" x14ac:dyDescent="0.25">
      <c r="A2327" s="579" t="s">
        <v>1048</v>
      </c>
      <c r="B2327" s="579" t="s">
        <v>1048</v>
      </c>
      <c r="C2327" s="205"/>
      <c r="D2327" s="77" t="s">
        <v>7975</v>
      </c>
      <c r="E2327" s="353">
        <v>600</v>
      </c>
      <c r="F2327" s="352">
        <f t="shared" si="72"/>
        <v>360</v>
      </c>
      <c r="G2327" s="352">
        <f t="shared" si="73"/>
        <v>300</v>
      </c>
    </row>
    <row r="2328" spans="1:7" x14ac:dyDescent="0.25">
      <c r="A2328" s="580"/>
      <c r="B2328" s="580"/>
      <c r="C2328" s="205"/>
      <c r="D2328" s="221" t="s">
        <v>3067</v>
      </c>
      <c r="E2328" s="353">
        <v>550</v>
      </c>
      <c r="F2328" s="352">
        <f t="shared" si="72"/>
        <v>330</v>
      </c>
      <c r="G2328" s="352">
        <f t="shared" si="73"/>
        <v>275</v>
      </c>
    </row>
    <row r="2329" spans="1:7" ht="25.5" x14ac:dyDescent="0.25">
      <c r="A2329" s="206" t="s">
        <v>1049</v>
      </c>
      <c r="B2329" s="206" t="s">
        <v>1049</v>
      </c>
      <c r="C2329" s="205"/>
      <c r="D2329" s="77" t="s">
        <v>7976</v>
      </c>
      <c r="E2329" s="353">
        <v>500</v>
      </c>
      <c r="F2329" s="352">
        <f t="shared" si="72"/>
        <v>300</v>
      </c>
      <c r="G2329" s="352">
        <f t="shared" si="73"/>
        <v>250</v>
      </c>
    </row>
    <row r="2330" spans="1:7" ht="25.5" x14ac:dyDescent="0.25">
      <c r="A2330" s="206" t="s">
        <v>1050</v>
      </c>
      <c r="B2330" s="206" t="s">
        <v>1050</v>
      </c>
      <c r="C2330" s="205"/>
      <c r="D2330" s="77" t="s">
        <v>3068</v>
      </c>
      <c r="E2330" s="353">
        <v>350</v>
      </c>
      <c r="F2330" s="352">
        <f t="shared" si="72"/>
        <v>210</v>
      </c>
      <c r="G2330" s="352">
        <f t="shared" si="73"/>
        <v>175</v>
      </c>
    </row>
    <row r="2331" spans="1:7" ht="25.5" x14ac:dyDescent="0.25">
      <c r="A2331" s="206" t="s">
        <v>1051</v>
      </c>
      <c r="B2331" s="206" t="s">
        <v>1051</v>
      </c>
      <c r="C2331" s="205"/>
      <c r="D2331" s="77" t="s">
        <v>3069</v>
      </c>
      <c r="E2331" s="353">
        <v>350</v>
      </c>
      <c r="F2331" s="352">
        <f t="shared" si="72"/>
        <v>210</v>
      </c>
      <c r="G2331" s="352">
        <f t="shared" si="73"/>
        <v>175</v>
      </c>
    </row>
    <row r="2332" spans="1:7" ht="25.5" x14ac:dyDescent="0.25">
      <c r="A2332" s="206" t="s">
        <v>1052</v>
      </c>
      <c r="B2332" s="206" t="s">
        <v>1052</v>
      </c>
      <c r="C2332" s="205"/>
      <c r="D2332" s="77" t="s">
        <v>7977</v>
      </c>
      <c r="E2332" s="353">
        <v>350</v>
      </c>
      <c r="F2332" s="352">
        <f t="shared" si="72"/>
        <v>210</v>
      </c>
      <c r="G2332" s="352">
        <f t="shared" si="73"/>
        <v>175</v>
      </c>
    </row>
    <row r="2333" spans="1:7" ht="25.5" x14ac:dyDescent="0.25">
      <c r="A2333" s="206" t="s">
        <v>1053</v>
      </c>
      <c r="B2333" s="206" t="s">
        <v>1053</v>
      </c>
      <c r="C2333" s="205"/>
      <c r="D2333" s="77" t="s">
        <v>7978</v>
      </c>
      <c r="E2333" s="353">
        <v>350</v>
      </c>
      <c r="F2333" s="352">
        <f t="shared" si="72"/>
        <v>210</v>
      </c>
      <c r="G2333" s="352">
        <f t="shared" si="73"/>
        <v>175</v>
      </c>
    </row>
    <row r="2334" spans="1:7" x14ac:dyDescent="0.25">
      <c r="A2334" s="206" t="s">
        <v>1054</v>
      </c>
      <c r="B2334" s="206" t="s">
        <v>1054</v>
      </c>
      <c r="C2334" s="205"/>
      <c r="D2334" s="77" t="s">
        <v>3070</v>
      </c>
      <c r="E2334" s="353">
        <v>350</v>
      </c>
      <c r="F2334" s="352">
        <f t="shared" si="72"/>
        <v>210</v>
      </c>
      <c r="G2334" s="352">
        <f t="shared" si="73"/>
        <v>175</v>
      </c>
    </row>
    <row r="2335" spans="1:7" x14ac:dyDescent="0.25">
      <c r="A2335" s="206" t="s">
        <v>1079</v>
      </c>
      <c r="B2335" s="206" t="s">
        <v>1079</v>
      </c>
      <c r="C2335" s="205"/>
      <c r="D2335" s="77" t="s">
        <v>3071</v>
      </c>
      <c r="E2335" s="353">
        <v>500</v>
      </c>
      <c r="F2335" s="352">
        <f t="shared" si="72"/>
        <v>300</v>
      </c>
      <c r="G2335" s="352">
        <f t="shared" si="73"/>
        <v>250</v>
      </c>
    </row>
    <row r="2336" spans="1:7" x14ac:dyDescent="0.25">
      <c r="A2336" s="206" t="s">
        <v>1080</v>
      </c>
      <c r="B2336" s="206" t="s">
        <v>1080</v>
      </c>
      <c r="C2336" s="205"/>
      <c r="D2336" s="77" t="s">
        <v>7979</v>
      </c>
      <c r="E2336" s="353">
        <v>500</v>
      </c>
      <c r="F2336" s="352">
        <f t="shared" si="72"/>
        <v>300</v>
      </c>
      <c r="G2336" s="352">
        <f t="shared" si="73"/>
        <v>250</v>
      </c>
    </row>
    <row r="2337" spans="1:7" x14ac:dyDescent="0.25">
      <c r="A2337" s="206" t="s">
        <v>1081</v>
      </c>
      <c r="B2337" s="206" t="s">
        <v>1081</v>
      </c>
      <c r="C2337" s="205"/>
      <c r="D2337" s="221" t="s">
        <v>7980</v>
      </c>
      <c r="E2337" s="353">
        <v>500</v>
      </c>
      <c r="F2337" s="352">
        <f t="shared" si="72"/>
        <v>300</v>
      </c>
      <c r="G2337" s="352">
        <f t="shared" si="73"/>
        <v>250</v>
      </c>
    </row>
    <row r="2338" spans="1:7" x14ac:dyDescent="0.25">
      <c r="A2338" s="206" t="s">
        <v>1082</v>
      </c>
      <c r="B2338" s="206" t="s">
        <v>1082</v>
      </c>
      <c r="C2338" s="134"/>
      <c r="D2338" s="77" t="s">
        <v>3072</v>
      </c>
      <c r="E2338" s="353">
        <v>500</v>
      </c>
      <c r="F2338" s="352">
        <f t="shared" si="72"/>
        <v>300</v>
      </c>
      <c r="G2338" s="352">
        <f t="shared" si="73"/>
        <v>250</v>
      </c>
    </row>
    <row r="2339" spans="1:7" x14ac:dyDescent="0.25">
      <c r="A2339" s="579" t="s">
        <v>1083</v>
      </c>
      <c r="B2339" s="579" t="s">
        <v>1083</v>
      </c>
      <c r="C2339" s="134"/>
      <c r="D2339" s="75" t="s">
        <v>2138</v>
      </c>
      <c r="E2339" s="353"/>
      <c r="F2339" s="352">
        <f t="shared" si="72"/>
        <v>0</v>
      </c>
      <c r="G2339" s="352">
        <f t="shared" si="73"/>
        <v>0</v>
      </c>
    </row>
    <row r="2340" spans="1:7" x14ac:dyDescent="0.25">
      <c r="A2340" s="581"/>
      <c r="B2340" s="581"/>
      <c r="C2340" s="134"/>
      <c r="D2340" s="222" t="s">
        <v>3073</v>
      </c>
      <c r="E2340" s="353">
        <v>210</v>
      </c>
      <c r="F2340" s="352">
        <f t="shared" si="72"/>
        <v>126</v>
      </c>
      <c r="G2340" s="352">
        <f t="shared" si="73"/>
        <v>105</v>
      </c>
    </row>
    <row r="2341" spans="1:7" x14ac:dyDescent="0.25">
      <c r="A2341" s="581"/>
      <c r="B2341" s="581"/>
      <c r="C2341" s="132"/>
      <c r="D2341" s="78" t="s">
        <v>2160</v>
      </c>
      <c r="E2341" s="353">
        <v>200</v>
      </c>
      <c r="F2341" s="352">
        <f t="shared" si="72"/>
        <v>120</v>
      </c>
      <c r="G2341" s="352">
        <f t="shared" si="73"/>
        <v>100</v>
      </c>
    </row>
    <row r="2342" spans="1:7" x14ac:dyDescent="0.25">
      <c r="A2342" s="580"/>
      <c r="B2342" s="580"/>
      <c r="C2342" s="206"/>
      <c r="D2342" s="78" t="s">
        <v>2214</v>
      </c>
      <c r="E2342" s="353">
        <v>190</v>
      </c>
      <c r="F2342" s="352">
        <f t="shared" si="72"/>
        <v>114</v>
      </c>
      <c r="G2342" s="352">
        <f t="shared" si="73"/>
        <v>95</v>
      </c>
    </row>
    <row r="2343" spans="1:7" x14ac:dyDescent="0.25">
      <c r="A2343" s="579" t="s">
        <v>3074</v>
      </c>
      <c r="B2343" s="579" t="s">
        <v>3074</v>
      </c>
      <c r="C2343" s="206"/>
      <c r="D2343" s="75" t="s">
        <v>2146</v>
      </c>
      <c r="E2343" s="353"/>
      <c r="F2343" s="352">
        <f t="shared" si="72"/>
        <v>0</v>
      </c>
      <c r="G2343" s="352">
        <f t="shared" si="73"/>
        <v>0</v>
      </c>
    </row>
    <row r="2344" spans="1:7" x14ac:dyDescent="0.25">
      <c r="A2344" s="581"/>
      <c r="B2344" s="581"/>
      <c r="C2344" s="206"/>
      <c r="D2344" s="78" t="s">
        <v>2159</v>
      </c>
      <c r="E2344" s="353">
        <v>200</v>
      </c>
      <c r="F2344" s="352">
        <f t="shared" si="72"/>
        <v>120</v>
      </c>
      <c r="G2344" s="352">
        <f t="shared" si="73"/>
        <v>100</v>
      </c>
    </row>
    <row r="2345" spans="1:7" x14ac:dyDescent="0.25">
      <c r="A2345" s="581"/>
      <c r="B2345" s="581"/>
      <c r="C2345" s="206"/>
      <c r="D2345" s="78" t="s">
        <v>2160</v>
      </c>
      <c r="E2345" s="353">
        <v>190</v>
      </c>
      <c r="F2345" s="352">
        <f t="shared" si="72"/>
        <v>114</v>
      </c>
      <c r="G2345" s="352">
        <f t="shared" si="73"/>
        <v>95</v>
      </c>
    </row>
    <row r="2346" spans="1:7" x14ac:dyDescent="0.25">
      <c r="A2346" s="580"/>
      <c r="B2346" s="580"/>
      <c r="C2346" s="206"/>
      <c r="D2346" s="78" t="s">
        <v>2214</v>
      </c>
      <c r="E2346" s="353">
        <v>180</v>
      </c>
      <c r="F2346" s="352">
        <f t="shared" si="72"/>
        <v>108</v>
      </c>
      <c r="G2346" s="352">
        <f t="shared" si="73"/>
        <v>90</v>
      </c>
    </row>
    <row r="2347" spans="1:7" x14ac:dyDescent="0.25">
      <c r="A2347" s="206" t="s">
        <v>79</v>
      </c>
      <c r="B2347" s="206" t="s">
        <v>79</v>
      </c>
      <c r="C2347" s="206"/>
      <c r="D2347" s="76" t="s">
        <v>3075</v>
      </c>
      <c r="E2347" s="353"/>
      <c r="F2347" s="352">
        <f t="shared" si="72"/>
        <v>0</v>
      </c>
      <c r="G2347" s="352">
        <f t="shared" si="73"/>
        <v>0</v>
      </c>
    </row>
    <row r="2348" spans="1:7" x14ac:dyDescent="0.25">
      <c r="A2348" s="579" t="s">
        <v>1055</v>
      </c>
      <c r="B2348" s="579" t="s">
        <v>1055</v>
      </c>
      <c r="C2348" s="206"/>
      <c r="D2348" s="76" t="s">
        <v>3076</v>
      </c>
      <c r="E2348" s="353"/>
      <c r="F2348" s="352">
        <f t="shared" si="72"/>
        <v>0</v>
      </c>
      <c r="G2348" s="352">
        <f t="shared" si="73"/>
        <v>0</v>
      </c>
    </row>
    <row r="2349" spans="1:7" x14ac:dyDescent="0.25">
      <c r="A2349" s="580"/>
      <c r="B2349" s="580"/>
      <c r="C2349" s="206"/>
      <c r="D2349" s="77" t="s">
        <v>7981</v>
      </c>
      <c r="E2349" s="353">
        <v>1250</v>
      </c>
      <c r="F2349" s="352">
        <f t="shared" si="72"/>
        <v>750</v>
      </c>
      <c r="G2349" s="352">
        <f t="shared" si="73"/>
        <v>625</v>
      </c>
    </row>
    <row r="2350" spans="1:7" x14ac:dyDescent="0.25">
      <c r="A2350" s="206" t="s">
        <v>1056</v>
      </c>
      <c r="B2350" s="206" t="s">
        <v>1056</v>
      </c>
      <c r="C2350" s="206"/>
      <c r="D2350" s="78" t="s">
        <v>3077</v>
      </c>
      <c r="E2350" s="353">
        <v>800</v>
      </c>
      <c r="F2350" s="352">
        <f t="shared" si="72"/>
        <v>480</v>
      </c>
      <c r="G2350" s="352">
        <f t="shared" si="73"/>
        <v>400</v>
      </c>
    </row>
    <row r="2351" spans="1:7" ht="25.5" x14ac:dyDescent="0.25">
      <c r="A2351" s="206" t="s">
        <v>1057</v>
      </c>
      <c r="B2351" s="206" t="s">
        <v>1057</v>
      </c>
      <c r="C2351" s="206"/>
      <c r="D2351" s="77" t="s">
        <v>3078</v>
      </c>
      <c r="E2351" s="353">
        <v>800</v>
      </c>
      <c r="F2351" s="352">
        <f t="shared" si="72"/>
        <v>480</v>
      </c>
      <c r="G2351" s="352">
        <f t="shared" si="73"/>
        <v>400</v>
      </c>
    </row>
    <row r="2352" spans="1:7" ht="25.5" x14ac:dyDescent="0.25">
      <c r="A2352" s="206" t="s">
        <v>1058</v>
      </c>
      <c r="B2352" s="206" t="s">
        <v>1058</v>
      </c>
      <c r="C2352" s="206"/>
      <c r="D2352" s="78" t="s">
        <v>7982</v>
      </c>
      <c r="E2352" s="353">
        <v>600</v>
      </c>
      <c r="F2352" s="352">
        <f t="shared" si="72"/>
        <v>360</v>
      </c>
      <c r="G2352" s="352">
        <f t="shared" si="73"/>
        <v>300</v>
      </c>
    </row>
    <row r="2353" spans="1:7" x14ac:dyDescent="0.25">
      <c r="A2353" s="206" t="s">
        <v>1059</v>
      </c>
      <c r="B2353" s="206" t="s">
        <v>1059</v>
      </c>
      <c r="C2353" s="206"/>
      <c r="D2353" s="77" t="s">
        <v>3079</v>
      </c>
      <c r="E2353" s="353">
        <v>500</v>
      </c>
      <c r="F2353" s="352">
        <f t="shared" si="72"/>
        <v>300</v>
      </c>
      <c r="G2353" s="352">
        <f t="shared" si="73"/>
        <v>250</v>
      </c>
    </row>
    <row r="2354" spans="1:7" x14ac:dyDescent="0.25">
      <c r="A2354" s="206" t="s">
        <v>1059</v>
      </c>
      <c r="B2354" s="206" t="s">
        <v>1059</v>
      </c>
      <c r="C2354" s="206"/>
      <c r="D2354" s="78" t="s">
        <v>3080</v>
      </c>
      <c r="E2354" s="353">
        <v>450</v>
      </c>
      <c r="F2354" s="352">
        <f t="shared" si="72"/>
        <v>270</v>
      </c>
      <c r="G2354" s="352">
        <f t="shared" si="73"/>
        <v>225</v>
      </c>
    </row>
    <row r="2355" spans="1:7" ht="25.5" x14ac:dyDescent="0.25">
      <c r="A2355" s="206" t="s">
        <v>1060</v>
      </c>
      <c r="B2355" s="206" t="s">
        <v>1060</v>
      </c>
      <c r="C2355" s="206"/>
      <c r="D2355" s="78" t="s">
        <v>3081</v>
      </c>
      <c r="E2355" s="353">
        <v>400</v>
      </c>
      <c r="F2355" s="352">
        <f t="shared" si="72"/>
        <v>240</v>
      </c>
      <c r="G2355" s="352">
        <f t="shared" si="73"/>
        <v>200</v>
      </c>
    </row>
    <row r="2356" spans="1:7" ht="25.5" x14ac:dyDescent="0.25">
      <c r="A2356" s="206" t="s">
        <v>1060</v>
      </c>
      <c r="B2356" s="206" t="s">
        <v>1060</v>
      </c>
      <c r="C2356" s="206"/>
      <c r="D2356" s="78" t="s">
        <v>3082</v>
      </c>
      <c r="E2356" s="353">
        <v>420</v>
      </c>
      <c r="F2356" s="352">
        <f t="shared" si="72"/>
        <v>252</v>
      </c>
      <c r="G2356" s="352">
        <f t="shared" si="73"/>
        <v>210</v>
      </c>
    </row>
    <row r="2357" spans="1:7" x14ac:dyDescent="0.25">
      <c r="A2357" s="206" t="s">
        <v>2155</v>
      </c>
      <c r="B2357" s="206" t="s">
        <v>2155</v>
      </c>
      <c r="C2357" s="206"/>
      <c r="D2357" s="78" t="s">
        <v>3083</v>
      </c>
      <c r="E2357" s="353">
        <v>400</v>
      </c>
      <c r="F2357" s="352">
        <f t="shared" si="72"/>
        <v>240</v>
      </c>
      <c r="G2357" s="352">
        <f t="shared" si="73"/>
        <v>200</v>
      </c>
    </row>
    <row r="2358" spans="1:7" ht="25.5" x14ac:dyDescent="0.25">
      <c r="A2358" s="206" t="s">
        <v>2158</v>
      </c>
      <c r="B2358" s="206" t="s">
        <v>2158</v>
      </c>
      <c r="C2358" s="206"/>
      <c r="D2358" s="78" t="s">
        <v>3085</v>
      </c>
      <c r="E2358" s="353">
        <v>350</v>
      </c>
      <c r="F2358" s="352">
        <f t="shared" si="72"/>
        <v>210</v>
      </c>
      <c r="G2358" s="352">
        <f t="shared" si="73"/>
        <v>175</v>
      </c>
    </row>
    <row r="2359" spans="1:7" ht="25.5" x14ac:dyDescent="0.25">
      <c r="A2359" s="206" t="s">
        <v>2161</v>
      </c>
      <c r="B2359" s="206" t="s">
        <v>2161</v>
      </c>
      <c r="C2359" s="206"/>
      <c r="D2359" s="78" t="s">
        <v>3087</v>
      </c>
      <c r="E2359" s="353">
        <v>420</v>
      </c>
      <c r="F2359" s="352">
        <f t="shared" si="72"/>
        <v>252</v>
      </c>
      <c r="G2359" s="352">
        <f t="shared" si="73"/>
        <v>210</v>
      </c>
    </row>
    <row r="2360" spans="1:7" x14ac:dyDescent="0.25">
      <c r="A2360" s="206" t="s">
        <v>3084</v>
      </c>
      <c r="B2360" s="206" t="s">
        <v>3084</v>
      </c>
      <c r="C2360" s="206"/>
      <c r="D2360" s="78" t="s">
        <v>3089</v>
      </c>
      <c r="E2360" s="353">
        <v>400</v>
      </c>
      <c r="F2360" s="352">
        <f t="shared" si="72"/>
        <v>240</v>
      </c>
      <c r="G2360" s="352">
        <f t="shared" si="73"/>
        <v>200</v>
      </c>
    </row>
    <row r="2361" spans="1:7" ht="25.5" x14ac:dyDescent="0.25">
      <c r="A2361" s="206" t="s">
        <v>3086</v>
      </c>
      <c r="B2361" s="206" t="s">
        <v>3086</v>
      </c>
      <c r="C2361" s="206"/>
      <c r="D2361" s="78" t="s">
        <v>3091</v>
      </c>
      <c r="E2361" s="353">
        <v>400</v>
      </c>
      <c r="F2361" s="352">
        <f t="shared" si="72"/>
        <v>240</v>
      </c>
      <c r="G2361" s="352">
        <f t="shared" si="73"/>
        <v>200</v>
      </c>
    </row>
    <row r="2362" spans="1:7" ht="25.5" x14ac:dyDescent="0.25">
      <c r="A2362" s="206" t="s">
        <v>3088</v>
      </c>
      <c r="B2362" s="206" t="s">
        <v>3088</v>
      </c>
      <c r="C2362" s="206"/>
      <c r="D2362" s="78" t="s">
        <v>3093</v>
      </c>
      <c r="E2362" s="353">
        <v>400</v>
      </c>
      <c r="F2362" s="352">
        <f t="shared" si="72"/>
        <v>240</v>
      </c>
      <c r="G2362" s="352">
        <f t="shared" si="73"/>
        <v>200</v>
      </c>
    </row>
    <row r="2363" spans="1:7" x14ac:dyDescent="0.25">
      <c r="A2363" s="206" t="s">
        <v>3090</v>
      </c>
      <c r="B2363" s="206" t="s">
        <v>3090</v>
      </c>
      <c r="C2363" s="206"/>
      <c r="D2363" s="78" t="s">
        <v>3095</v>
      </c>
      <c r="E2363" s="353">
        <v>350</v>
      </c>
      <c r="F2363" s="352">
        <f t="shared" si="72"/>
        <v>210</v>
      </c>
      <c r="G2363" s="352">
        <f t="shared" si="73"/>
        <v>175</v>
      </c>
    </row>
    <row r="2364" spans="1:7" x14ac:dyDescent="0.25">
      <c r="A2364" s="579" t="s">
        <v>3092</v>
      </c>
      <c r="B2364" s="579" t="s">
        <v>3092</v>
      </c>
      <c r="C2364" s="206"/>
      <c r="D2364" s="75" t="s">
        <v>2138</v>
      </c>
      <c r="E2364" s="353"/>
      <c r="F2364" s="352">
        <f t="shared" si="72"/>
        <v>0</v>
      </c>
      <c r="G2364" s="352">
        <f t="shared" si="73"/>
        <v>0</v>
      </c>
    </row>
    <row r="2365" spans="1:7" x14ac:dyDescent="0.25">
      <c r="A2365" s="581"/>
      <c r="B2365" s="581"/>
      <c r="C2365" s="132"/>
      <c r="D2365" s="78" t="s">
        <v>2159</v>
      </c>
      <c r="E2365" s="353">
        <v>210</v>
      </c>
      <c r="F2365" s="352">
        <f t="shared" si="72"/>
        <v>126</v>
      </c>
      <c r="G2365" s="352">
        <f t="shared" si="73"/>
        <v>105</v>
      </c>
    </row>
    <row r="2366" spans="1:7" x14ac:dyDescent="0.25">
      <c r="A2366" s="581"/>
      <c r="B2366" s="581"/>
      <c r="C2366" s="206"/>
      <c r="D2366" s="78" t="s">
        <v>2160</v>
      </c>
      <c r="E2366" s="353">
        <v>200</v>
      </c>
      <c r="F2366" s="352">
        <f t="shared" si="72"/>
        <v>120</v>
      </c>
      <c r="G2366" s="352">
        <f t="shared" si="73"/>
        <v>100</v>
      </c>
    </row>
    <row r="2367" spans="1:7" x14ac:dyDescent="0.25">
      <c r="A2367" s="580"/>
      <c r="B2367" s="580"/>
      <c r="C2367" s="206"/>
      <c r="D2367" s="78" t="s">
        <v>2214</v>
      </c>
      <c r="E2367" s="353">
        <v>190</v>
      </c>
      <c r="F2367" s="352">
        <f t="shared" si="72"/>
        <v>114</v>
      </c>
      <c r="G2367" s="352">
        <f t="shared" si="73"/>
        <v>95</v>
      </c>
    </row>
    <row r="2368" spans="1:7" x14ac:dyDescent="0.25">
      <c r="A2368" s="579" t="s">
        <v>3094</v>
      </c>
      <c r="B2368" s="579" t="s">
        <v>3094</v>
      </c>
      <c r="C2368" s="206"/>
      <c r="D2368" s="75" t="s">
        <v>2146</v>
      </c>
      <c r="E2368" s="353"/>
      <c r="F2368" s="352">
        <f t="shared" si="72"/>
        <v>0</v>
      </c>
      <c r="G2368" s="352">
        <f t="shared" si="73"/>
        <v>0</v>
      </c>
    </row>
    <row r="2369" spans="1:7" x14ac:dyDescent="0.25">
      <c r="A2369" s="581"/>
      <c r="B2369" s="581"/>
      <c r="C2369" s="206"/>
      <c r="D2369" s="78" t="s">
        <v>2159</v>
      </c>
      <c r="E2369" s="353">
        <v>200</v>
      </c>
      <c r="F2369" s="352">
        <f t="shared" si="72"/>
        <v>120</v>
      </c>
      <c r="G2369" s="352">
        <f t="shared" si="73"/>
        <v>100</v>
      </c>
    </row>
    <row r="2370" spans="1:7" x14ac:dyDescent="0.25">
      <c r="A2370" s="581"/>
      <c r="B2370" s="581"/>
      <c r="C2370" s="206"/>
      <c r="D2370" s="78" t="s">
        <v>2160</v>
      </c>
      <c r="E2370" s="353">
        <v>190</v>
      </c>
      <c r="F2370" s="352">
        <f t="shared" si="72"/>
        <v>114</v>
      </c>
      <c r="G2370" s="352">
        <f t="shared" si="73"/>
        <v>95</v>
      </c>
    </row>
    <row r="2371" spans="1:7" x14ac:dyDescent="0.25">
      <c r="A2371" s="580"/>
      <c r="B2371" s="580"/>
      <c r="C2371" s="206"/>
      <c r="D2371" s="78" t="s">
        <v>2214</v>
      </c>
      <c r="E2371" s="353">
        <v>180</v>
      </c>
      <c r="F2371" s="352">
        <f t="shared" si="72"/>
        <v>108</v>
      </c>
      <c r="G2371" s="352">
        <f t="shared" si="73"/>
        <v>90</v>
      </c>
    </row>
    <row r="2372" spans="1:7" x14ac:dyDescent="0.25">
      <c r="A2372" s="206"/>
      <c r="B2372" s="206"/>
      <c r="C2372" s="206"/>
      <c r="D2372" s="76" t="s">
        <v>3098</v>
      </c>
      <c r="E2372" s="353"/>
      <c r="F2372" s="352">
        <f t="shared" si="72"/>
        <v>0</v>
      </c>
      <c r="G2372" s="352">
        <f t="shared" si="73"/>
        <v>0</v>
      </c>
    </row>
    <row r="2373" spans="1:7" x14ac:dyDescent="0.25">
      <c r="A2373" s="206" t="s">
        <v>80</v>
      </c>
      <c r="B2373" s="206" t="s">
        <v>80</v>
      </c>
      <c r="C2373" s="206"/>
      <c r="D2373" s="76" t="s">
        <v>3076</v>
      </c>
      <c r="E2373" s="353"/>
      <c r="F2373" s="352">
        <f t="shared" si="72"/>
        <v>0</v>
      </c>
      <c r="G2373" s="352">
        <f t="shared" si="73"/>
        <v>0</v>
      </c>
    </row>
    <row r="2374" spans="1:7" x14ac:dyDescent="0.25">
      <c r="A2374" s="579" t="s">
        <v>2163</v>
      </c>
      <c r="B2374" s="579" t="s">
        <v>2163</v>
      </c>
      <c r="C2374" s="206"/>
      <c r="D2374" s="77" t="s">
        <v>7983</v>
      </c>
      <c r="E2374" s="353">
        <v>900</v>
      </c>
      <c r="F2374" s="352">
        <f t="shared" si="72"/>
        <v>540</v>
      </c>
      <c r="G2374" s="352">
        <f t="shared" si="73"/>
        <v>450</v>
      </c>
    </row>
    <row r="2375" spans="1:7" x14ac:dyDescent="0.25">
      <c r="A2375" s="581"/>
      <c r="B2375" s="581"/>
      <c r="C2375" s="206"/>
      <c r="D2375" s="77" t="s">
        <v>7984</v>
      </c>
      <c r="E2375" s="353">
        <v>1000</v>
      </c>
      <c r="F2375" s="352">
        <f t="shared" si="72"/>
        <v>600</v>
      </c>
      <c r="G2375" s="352">
        <f t="shared" si="73"/>
        <v>500</v>
      </c>
    </row>
    <row r="2376" spans="1:7" x14ac:dyDescent="0.25">
      <c r="A2376" s="581"/>
      <c r="B2376" s="581"/>
      <c r="C2376" s="206"/>
      <c r="D2376" s="221" t="s">
        <v>7985</v>
      </c>
      <c r="E2376" s="353">
        <v>1000</v>
      </c>
      <c r="F2376" s="352">
        <f t="shared" si="72"/>
        <v>600</v>
      </c>
      <c r="G2376" s="352">
        <f t="shared" si="73"/>
        <v>500</v>
      </c>
    </row>
    <row r="2377" spans="1:7" x14ac:dyDescent="0.25">
      <c r="A2377" s="581"/>
      <c r="B2377" s="581"/>
      <c r="C2377" s="206"/>
      <c r="D2377" s="77" t="s">
        <v>7986</v>
      </c>
      <c r="E2377" s="353">
        <v>800</v>
      </c>
      <c r="F2377" s="352">
        <f t="shared" si="72"/>
        <v>480</v>
      </c>
      <c r="G2377" s="352">
        <f t="shared" si="73"/>
        <v>400</v>
      </c>
    </row>
    <row r="2378" spans="1:7" x14ac:dyDescent="0.25">
      <c r="A2378" s="581"/>
      <c r="B2378" s="581"/>
      <c r="C2378" s="206"/>
      <c r="D2378" s="77" t="s">
        <v>7987</v>
      </c>
      <c r="E2378" s="353">
        <v>800</v>
      </c>
      <c r="F2378" s="352">
        <f t="shared" si="72"/>
        <v>480</v>
      </c>
      <c r="G2378" s="352">
        <f t="shared" si="73"/>
        <v>400</v>
      </c>
    </row>
    <row r="2379" spans="1:7" x14ac:dyDescent="0.25">
      <c r="A2379" s="580"/>
      <c r="B2379" s="580"/>
      <c r="C2379" s="206"/>
      <c r="D2379" s="77" t="s">
        <v>7988</v>
      </c>
      <c r="E2379" s="353">
        <v>800</v>
      </c>
      <c r="F2379" s="352">
        <f t="shared" si="72"/>
        <v>480</v>
      </c>
      <c r="G2379" s="352">
        <f t="shared" si="73"/>
        <v>400</v>
      </c>
    </row>
    <row r="2380" spans="1:7" ht="25.5" x14ac:dyDescent="0.25">
      <c r="A2380" s="206" t="s">
        <v>2165</v>
      </c>
      <c r="B2380" s="206" t="s">
        <v>2165</v>
      </c>
      <c r="C2380" s="206"/>
      <c r="D2380" s="76" t="s">
        <v>7248</v>
      </c>
      <c r="E2380" s="353">
        <v>400</v>
      </c>
      <c r="F2380" s="352">
        <f t="shared" ref="F2380:F2443" si="74">IFERROR(E2380*0.6,0)</f>
        <v>240</v>
      </c>
      <c r="G2380" s="352">
        <f t="shared" ref="G2380:G2443" si="75">IFERROR(E2380*0.5,0)</f>
        <v>200</v>
      </c>
    </row>
    <row r="2381" spans="1:7" ht="25.5" x14ac:dyDescent="0.25">
      <c r="A2381" s="206" t="s">
        <v>2167</v>
      </c>
      <c r="B2381" s="206" t="s">
        <v>2167</v>
      </c>
      <c r="C2381" s="206"/>
      <c r="D2381" s="77" t="s">
        <v>7249</v>
      </c>
      <c r="E2381" s="353">
        <v>400</v>
      </c>
      <c r="F2381" s="352">
        <f t="shared" si="74"/>
        <v>240</v>
      </c>
      <c r="G2381" s="352">
        <f t="shared" si="75"/>
        <v>200</v>
      </c>
    </row>
    <row r="2382" spans="1:7" ht="25.5" x14ac:dyDescent="0.25">
      <c r="A2382" s="579" t="s">
        <v>2169</v>
      </c>
      <c r="B2382" s="579" t="s">
        <v>2169</v>
      </c>
      <c r="C2382" s="206"/>
      <c r="D2382" s="77" t="s">
        <v>7989</v>
      </c>
      <c r="E2382" s="353">
        <v>430</v>
      </c>
      <c r="F2382" s="352">
        <f t="shared" si="74"/>
        <v>258</v>
      </c>
      <c r="G2382" s="352">
        <f t="shared" si="75"/>
        <v>215</v>
      </c>
    </row>
    <row r="2383" spans="1:7" x14ac:dyDescent="0.25">
      <c r="A2383" s="580"/>
      <c r="B2383" s="580"/>
      <c r="C2383" s="206"/>
      <c r="D2383" s="77" t="s">
        <v>7990</v>
      </c>
      <c r="E2383" s="353">
        <v>400</v>
      </c>
      <c r="F2383" s="352">
        <f t="shared" si="74"/>
        <v>240</v>
      </c>
      <c r="G2383" s="352">
        <f t="shared" si="75"/>
        <v>200</v>
      </c>
    </row>
    <row r="2384" spans="1:7" ht="25.5" x14ac:dyDescent="0.25">
      <c r="A2384" s="206" t="s">
        <v>2171</v>
      </c>
      <c r="B2384" s="206" t="s">
        <v>2171</v>
      </c>
      <c r="C2384" s="206"/>
      <c r="D2384" s="77" t="s">
        <v>3099</v>
      </c>
      <c r="E2384" s="353">
        <v>430</v>
      </c>
      <c r="F2384" s="352">
        <f t="shared" si="74"/>
        <v>258</v>
      </c>
      <c r="G2384" s="352">
        <f t="shared" si="75"/>
        <v>215</v>
      </c>
    </row>
    <row r="2385" spans="1:7" ht="25.5" x14ac:dyDescent="0.25">
      <c r="A2385" s="206" t="s">
        <v>2173</v>
      </c>
      <c r="B2385" s="206" t="s">
        <v>2173</v>
      </c>
      <c r="C2385" s="206"/>
      <c r="D2385" s="77" t="s">
        <v>3100</v>
      </c>
      <c r="E2385" s="353">
        <v>400</v>
      </c>
      <c r="F2385" s="352">
        <f t="shared" si="74"/>
        <v>240</v>
      </c>
      <c r="G2385" s="352">
        <f t="shared" si="75"/>
        <v>200</v>
      </c>
    </row>
    <row r="2386" spans="1:7" ht="25.5" x14ac:dyDescent="0.25">
      <c r="A2386" s="579" t="s">
        <v>2174</v>
      </c>
      <c r="B2386" s="579" t="s">
        <v>2174</v>
      </c>
      <c r="C2386" s="206"/>
      <c r="D2386" s="77" t="s">
        <v>7991</v>
      </c>
      <c r="E2386" s="353">
        <v>500</v>
      </c>
      <c r="F2386" s="352">
        <f t="shared" si="74"/>
        <v>300</v>
      </c>
      <c r="G2386" s="352">
        <f t="shared" si="75"/>
        <v>250</v>
      </c>
    </row>
    <row r="2387" spans="1:7" x14ac:dyDescent="0.25">
      <c r="A2387" s="580"/>
      <c r="B2387" s="580"/>
      <c r="C2387" s="206"/>
      <c r="D2387" s="77" t="s">
        <v>7992</v>
      </c>
      <c r="E2387" s="353">
        <v>500</v>
      </c>
      <c r="F2387" s="352">
        <f t="shared" si="74"/>
        <v>300</v>
      </c>
      <c r="G2387" s="352">
        <f t="shared" si="75"/>
        <v>250</v>
      </c>
    </row>
    <row r="2388" spans="1:7" ht="25.5" x14ac:dyDescent="0.25">
      <c r="A2388" s="206" t="s">
        <v>2175</v>
      </c>
      <c r="B2388" s="206" t="s">
        <v>2175</v>
      </c>
      <c r="C2388" s="206"/>
      <c r="D2388" s="77" t="s">
        <v>3101</v>
      </c>
      <c r="E2388" s="353">
        <v>220</v>
      </c>
      <c r="F2388" s="352">
        <f t="shared" si="74"/>
        <v>132</v>
      </c>
      <c r="G2388" s="352">
        <f t="shared" si="75"/>
        <v>110</v>
      </c>
    </row>
    <row r="2389" spans="1:7" ht="25.5" x14ac:dyDescent="0.25">
      <c r="A2389" s="579" t="s">
        <v>3102</v>
      </c>
      <c r="B2389" s="579" t="s">
        <v>3102</v>
      </c>
      <c r="C2389" s="206"/>
      <c r="D2389" s="221" t="s">
        <v>3103</v>
      </c>
      <c r="E2389" s="353">
        <v>300</v>
      </c>
      <c r="F2389" s="352">
        <f t="shared" si="74"/>
        <v>180</v>
      </c>
      <c r="G2389" s="352">
        <f t="shared" si="75"/>
        <v>150</v>
      </c>
    </row>
    <row r="2390" spans="1:7" x14ac:dyDescent="0.25">
      <c r="A2390" s="580"/>
      <c r="B2390" s="580"/>
      <c r="C2390" s="206"/>
      <c r="D2390" s="77" t="s">
        <v>7993</v>
      </c>
      <c r="E2390" s="353">
        <v>250</v>
      </c>
      <c r="F2390" s="352">
        <f t="shared" si="74"/>
        <v>150</v>
      </c>
      <c r="G2390" s="352">
        <f t="shared" si="75"/>
        <v>125</v>
      </c>
    </row>
    <row r="2391" spans="1:7" ht="25.5" x14ac:dyDescent="0.25">
      <c r="A2391" s="206" t="s">
        <v>3104</v>
      </c>
      <c r="B2391" s="206" t="s">
        <v>3104</v>
      </c>
      <c r="C2391" s="206"/>
      <c r="D2391" s="77" t="s">
        <v>3105</v>
      </c>
      <c r="E2391" s="353">
        <v>250</v>
      </c>
      <c r="F2391" s="352">
        <f t="shared" si="74"/>
        <v>150</v>
      </c>
      <c r="G2391" s="352">
        <f t="shared" si="75"/>
        <v>125</v>
      </c>
    </row>
    <row r="2392" spans="1:7" ht="25.5" x14ac:dyDescent="0.25">
      <c r="A2392" s="206" t="s">
        <v>3106</v>
      </c>
      <c r="B2392" s="206" t="s">
        <v>3106</v>
      </c>
      <c r="C2392" s="132"/>
      <c r="D2392" s="77" t="s">
        <v>3107</v>
      </c>
      <c r="E2392" s="353">
        <v>250</v>
      </c>
      <c r="F2392" s="352">
        <f t="shared" si="74"/>
        <v>150</v>
      </c>
      <c r="G2392" s="352">
        <f t="shared" si="75"/>
        <v>125</v>
      </c>
    </row>
    <row r="2393" spans="1:7" ht="25.5" x14ac:dyDescent="0.25">
      <c r="A2393" s="206" t="s">
        <v>3108</v>
      </c>
      <c r="B2393" s="206" t="s">
        <v>3108</v>
      </c>
      <c r="C2393" s="206"/>
      <c r="D2393" s="77" t="s">
        <v>3109</v>
      </c>
      <c r="E2393" s="353">
        <v>230</v>
      </c>
      <c r="F2393" s="352">
        <f t="shared" si="74"/>
        <v>138</v>
      </c>
      <c r="G2393" s="352">
        <f t="shared" si="75"/>
        <v>115</v>
      </c>
    </row>
    <row r="2394" spans="1:7" x14ac:dyDescent="0.25">
      <c r="A2394" s="206" t="s">
        <v>3110</v>
      </c>
      <c r="B2394" s="206" t="s">
        <v>3110</v>
      </c>
      <c r="C2394" s="206"/>
      <c r="D2394" s="77" t="s">
        <v>3111</v>
      </c>
      <c r="E2394" s="353">
        <v>350</v>
      </c>
      <c r="F2394" s="352">
        <f t="shared" si="74"/>
        <v>210</v>
      </c>
      <c r="G2394" s="352">
        <f t="shared" si="75"/>
        <v>175</v>
      </c>
    </row>
    <row r="2395" spans="1:7" x14ac:dyDescent="0.25">
      <c r="A2395" s="206" t="s">
        <v>3112</v>
      </c>
      <c r="B2395" s="206" t="s">
        <v>3112</v>
      </c>
      <c r="C2395" s="206"/>
      <c r="D2395" s="78" t="s">
        <v>3113</v>
      </c>
      <c r="E2395" s="353">
        <v>250</v>
      </c>
      <c r="F2395" s="352">
        <f t="shared" si="74"/>
        <v>150</v>
      </c>
      <c r="G2395" s="352">
        <f t="shared" si="75"/>
        <v>125</v>
      </c>
    </row>
    <row r="2396" spans="1:7" x14ac:dyDescent="0.25">
      <c r="A2396" s="579" t="s">
        <v>3114</v>
      </c>
      <c r="B2396" s="579" t="s">
        <v>3114</v>
      </c>
      <c r="C2396" s="206"/>
      <c r="D2396" s="75" t="s">
        <v>2138</v>
      </c>
      <c r="E2396" s="353"/>
      <c r="F2396" s="352">
        <f t="shared" si="74"/>
        <v>0</v>
      </c>
      <c r="G2396" s="352">
        <f t="shared" si="75"/>
        <v>0</v>
      </c>
    </row>
    <row r="2397" spans="1:7" x14ac:dyDescent="0.25">
      <c r="A2397" s="581"/>
      <c r="B2397" s="581"/>
      <c r="C2397" s="206"/>
      <c r="D2397" s="78" t="s">
        <v>2159</v>
      </c>
      <c r="E2397" s="353">
        <v>210</v>
      </c>
      <c r="F2397" s="352">
        <f t="shared" si="74"/>
        <v>126</v>
      </c>
      <c r="G2397" s="352">
        <f t="shared" si="75"/>
        <v>105</v>
      </c>
    </row>
    <row r="2398" spans="1:7" x14ac:dyDescent="0.25">
      <c r="A2398" s="581"/>
      <c r="B2398" s="581"/>
      <c r="C2398" s="206"/>
      <c r="D2398" s="223" t="s">
        <v>2160</v>
      </c>
      <c r="E2398" s="353">
        <v>200</v>
      </c>
      <c r="F2398" s="352">
        <f t="shared" si="74"/>
        <v>120</v>
      </c>
      <c r="G2398" s="352">
        <f t="shared" si="75"/>
        <v>100</v>
      </c>
    </row>
    <row r="2399" spans="1:7" x14ac:dyDescent="0.25">
      <c r="A2399" s="580"/>
      <c r="B2399" s="580"/>
      <c r="C2399" s="206"/>
      <c r="D2399" s="78" t="s">
        <v>2214</v>
      </c>
      <c r="E2399" s="353">
        <v>190</v>
      </c>
      <c r="F2399" s="352">
        <f t="shared" si="74"/>
        <v>114</v>
      </c>
      <c r="G2399" s="352">
        <f t="shared" si="75"/>
        <v>95</v>
      </c>
    </row>
    <row r="2400" spans="1:7" x14ac:dyDescent="0.25">
      <c r="A2400" s="579" t="s">
        <v>3115</v>
      </c>
      <c r="B2400" s="579" t="s">
        <v>3115</v>
      </c>
      <c r="C2400" s="206"/>
      <c r="D2400" s="75" t="s">
        <v>2146</v>
      </c>
      <c r="E2400" s="353"/>
      <c r="F2400" s="352">
        <f t="shared" si="74"/>
        <v>0</v>
      </c>
      <c r="G2400" s="352">
        <f t="shared" si="75"/>
        <v>0</v>
      </c>
    </row>
    <row r="2401" spans="1:7" x14ac:dyDescent="0.25">
      <c r="A2401" s="581"/>
      <c r="B2401" s="581"/>
      <c r="C2401" s="206"/>
      <c r="D2401" s="78" t="s">
        <v>2159</v>
      </c>
      <c r="E2401" s="353">
        <v>200</v>
      </c>
      <c r="F2401" s="352">
        <f t="shared" si="74"/>
        <v>120</v>
      </c>
      <c r="G2401" s="352">
        <f t="shared" si="75"/>
        <v>100</v>
      </c>
    </row>
    <row r="2402" spans="1:7" x14ac:dyDescent="0.25">
      <c r="A2402" s="581"/>
      <c r="B2402" s="581"/>
      <c r="C2402" s="206"/>
      <c r="D2402" s="78" t="s">
        <v>2160</v>
      </c>
      <c r="E2402" s="353">
        <v>190</v>
      </c>
      <c r="F2402" s="352">
        <f t="shared" si="74"/>
        <v>114</v>
      </c>
      <c r="G2402" s="352">
        <f t="shared" si="75"/>
        <v>95</v>
      </c>
    </row>
    <row r="2403" spans="1:7" x14ac:dyDescent="0.25">
      <c r="A2403" s="580"/>
      <c r="B2403" s="580"/>
      <c r="C2403" s="206"/>
      <c r="D2403" s="78" t="s">
        <v>2214</v>
      </c>
      <c r="E2403" s="353">
        <v>180</v>
      </c>
      <c r="F2403" s="352">
        <f t="shared" si="74"/>
        <v>108</v>
      </c>
      <c r="G2403" s="352">
        <f t="shared" si="75"/>
        <v>90</v>
      </c>
    </row>
    <row r="2404" spans="1:7" ht="26.25" x14ac:dyDescent="0.25">
      <c r="A2404" s="206" t="s">
        <v>3116</v>
      </c>
      <c r="B2404" s="206"/>
      <c r="C2404" s="206"/>
      <c r="D2404" s="224" t="s">
        <v>7994</v>
      </c>
      <c r="E2404" s="353">
        <v>800</v>
      </c>
      <c r="F2404" s="352">
        <f t="shared" si="74"/>
        <v>480</v>
      </c>
      <c r="G2404" s="352">
        <f t="shared" si="75"/>
        <v>400</v>
      </c>
    </row>
    <row r="2405" spans="1:7" x14ac:dyDescent="0.25">
      <c r="A2405" s="171" t="s">
        <v>3117</v>
      </c>
      <c r="B2405" s="171" t="s">
        <v>3117</v>
      </c>
      <c r="C2405" s="206"/>
      <c r="D2405" s="225" t="s">
        <v>3118</v>
      </c>
      <c r="E2405" s="353"/>
      <c r="F2405" s="352">
        <f t="shared" si="74"/>
        <v>0</v>
      </c>
      <c r="G2405" s="352">
        <f t="shared" si="75"/>
        <v>0</v>
      </c>
    </row>
    <row r="2406" spans="1:7" ht="25.5" x14ac:dyDescent="0.25">
      <c r="A2406" s="208" t="s">
        <v>83</v>
      </c>
      <c r="B2406" s="208" t="s">
        <v>83</v>
      </c>
      <c r="C2406" s="206"/>
      <c r="D2406" s="226" t="s">
        <v>3119</v>
      </c>
      <c r="E2406" s="353">
        <v>2400</v>
      </c>
      <c r="F2406" s="352">
        <f t="shared" si="74"/>
        <v>1440</v>
      </c>
      <c r="G2406" s="352">
        <f t="shared" si="75"/>
        <v>1200</v>
      </c>
    </row>
    <row r="2407" spans="1:7" x14ac:dyDescent="0.25">
      <c r="A2407" s="685" t="s">
        <v>1297</v>
      </c>
      <c r="B2407" s="685" t="s">
        <v>1297</v>
      </c>
      <c r="C2407" s="206"/>
      <c r="D2407" s="225" t="s">
        <v>3120</v>
      </c>
      <c r="E2407" s="353"/>
      <c r="F2407" s="352">
        <f t="shared" si="74"/>
        <v>0</v>
      </c>
      <c r="G2407" s="352">
        <f t="shared" si="75"/>
        <v>0</v>
      </c>
    </row>
    <row r="2408" spans="1:7" x14ac:dyDescent="0.25">
      <c r="A2408" s="686"/>
      <c r="B2408" s="686"/>
      <c r="C2408" s="206"/>
      <c r="D2408" s="226" t="s">
        <v>3121</v>
      </c>
      <c r="E2408" s="353">
        <v>2000</v>
      </c>
      <c r="F2408" s="352">
        <f t="shared" si="74"/>
        <v>1200</v>
      </c>
      <c r="G2408" s="352">
        <f t="shared" si="75"/>
        <v>1000</v>
      </c>
    </row>
    <row r="2409" spans="1:7" ht="25.5" x14ac:dyDescent="0.25">
      <c r="A2409" s="686"/>
      <c r="B2409" s="686"/>
      <c r="C2409" s="206"/>
      <c r="D2409" s="227" t="s">
        <v>3122</v>
      </c>
      <c r="E2409" s="353">
        <v>1600</v>
      </c>
      <c r="F2409" s="352">
        <f t="shared" si="74"/>
        <v>960</v>
      </c>
      <c r="G2409" s="352">
        <f t="shared" si="75"/>
        <v>800</v>
      </c>
    </row>
    <row r="2410" spans="1:7" x14ac:dyDescent="0.25">
      <c r="A2410" s="687"/>
      <c r="B2410" s="687"/>
      <c r="C2410" s="206"/>
      <c r="D2410" s="228" t="s">
        <v>7995</v>
      </c>
      <c r="E2410" s="353">
        <v>1300</v>
      </c>
      <c r="F2410" s="352">
        <f t="shared" si="74"/>
        <v>780</v>
      </c>
      <c r="G2410" s="352">
        <f t="shared" si="75"/>
        <v>650</v>
      </c>
    </row>
    <row r="2411" spans="1:7" x14ac:dyDescent="0.25">
      <c r="A2411" s="685" t="s">
        <v>1598</v>
      </c>
      <c r="B2411" s="685" t="s">
        <v>1598</v>
      </c>
      <c r="C2411" s="206"/>
      <c r="D2411" s="226" t="s">
        <v>3123</v>
      </c>
      <c r="E2411" s="353">
        <v>300</v>
      </c>
      <c r="F2411" s="352">
        <f t="shared" si="74"/>
        <v>180</v>
      </c>
      <c r="G2411" s="352">
        <f t="shared" si="75"/>
        <v>150</v>
      </c>
    </row>
    <row r="2412" spans="1:7" ht="26.25" x14ac:dyDescent="0.25">
      <c r="A2412" s="686"/>
      <c r="B2412" s="686"/>
      <c r="C2412" s="206"/>
      <c r="D2412" s="226" t="s">
        <v>7250</v>
      </c>
      <c r="E2412" s="353"/>
      <c r="F2412" s="352">
        <f t="shared" si="74"/>
        <v>0</v>
      </c>
      <c r="G2412" s="352">
        <f t="shared" si="75"/>
        <v>0</v>
      </c>
    </row>
    <row r="2413" spans="1:7" x14ac:dyDescent="0.25">
      <c r="A2413" s="686"/>
      <c r="B2413" s="686"/>
      <c r="C2413" s="206"/>
      <c r="D2413" s="143" t="s">
        <v>3124</v>
      </c>
      <c r="E2413" s="353">
        <v>500</v>
      </c>
      <c r="F2413" s="352">
        <f t="shared" si="74"/>
        <v>300</v>
      </c>
      <c r="G2413" s="352">
        <f t="shared" si="75"/>
        <v>250</v>
      </c>
    </row>
    <row r="2414" spans="1:7" ht="13.5" x14ac:dyDescent="0.25">
      <c r="A2414" s="687"/>
      <c r="B2414" s="687"/>
      <c r="C2414" s="206"/>
      <c r="D2414" s="226" t="s">
        <v>7251</v>
      </c>
      <c r="E2414" s="353"/>
      <c r="F2414" s="352">
        <f t="shared" si="74"/>
        <v>0</v>
      </c>
      <c r="G2414" s="352">
        <f t="shared" si="75"/>
        <v>0</v>
      </c>
    </row>
    <row r="2415" spans="1:7" x14ac:dyDescent="0.25">
      <c r="A2415" s="208" t="s">
        <v>1602</v>
      </c>
      <c r="B2415" s="208" t="s">
        <v>1602</v>
      </c>
      <c r="C2415" s="206"/>
      <c r="D2415" s="226" t="s">
        <v>3125</v>
      </c>
      <c r="E2415" s="353">
        <v>330</v>
      </c>
      <c r="F2415" s="352">
        <f t="shared" si="74"/>
        <v>198</v>
      </c>
      <c r="G2415" s="352">
        <f t="shared" si="75"/>
        <v>165</v>
      </c>
    </row>
    <row r="2416" spans="1:7" x14ac:dyDescent="0.25">
      <c r="A2416" s="208" t="s">
        <v>1603</v>
      </c>
      <c r="B2416" s="208" t="s">
        <v>1603</v>
      </c>
      <c r="C2416" s="206"/>
      <c r="D2416" s="226" t="s">
        <v>3126</v>
      </c>
      <c r="E2416" s="353">
        <v>400</v>
      </c>
      <c r="F2416" s="352">
        <f t="shared" si="74"/>
        <v>240</v>
      </c>
      <c r="G2416" s="352">
        <f t="shared" si="75"/>
        <v>200</v>
      </c>
    </row>
    <row r="2417" spans="1:7" x14ac:dyDescent="0.25">
      <c r="A2417" s="208" t="s">
        <v>1606</v>
      </c>
      <c r="B2417" s="208" t="s">
        <v>1606</v>
      </c>
      <c r="C2417" s="206"/>
      <c r="D2417" s="226" t="s">
        <v>3127</v>
      </c>
      <c r="E2417" s="353">
        <v>330</v>
      </c>
      <c r="F2417" s="352">
        <f t="shared" si="74"/>
        <v>198</v>
      </c>
      <c r="G2417" s="352">
        <f t="shared" si="75"/>
        <v>165</v>
      </c>
    </row>
    <row r="2418" spans="1:7" x14ac:dyDescent="0.25">
      <c r="A2418" s="208" t="s">
        <v>1612</v>
      </c>
      <c r="B2418" s="208" t="s">
        <v>1612</v>
      </c>
      <c r="C2418" s="206"/>
      <c r="D2418" s="226" t="s">
        <v>3128</v>
      </c>
      <c r="E2418" s="353">
        <v>330</v>
      </c>
      <c r="F2418" s="352">
        <f t="shared" si="74"/>
        <v>198</v>
      </c>
      <c r="G2418" s="352">
        <f t="shared" si="75"/>
        <v>165</v>
      </c>
    </row>
    <row r="2419" spans="1:7" ht="27" x14ac:dyDescent="0.25">
      <c r="A2419" s="685" t="s">
        <v>1613</v>
      </c>
      <c r="B2419" s="685" t="s">
        <v>1613</v>
      </c>
      <c r="C2419" s="206"/>
      <c r="D2419" s="226" t="s">
        <v>7252</v>
      </c>
      <c r="E2419" s="353"/>
      <c r="F2419" s="352">
        <f t="shared" si="74"/>
        <v>0</v>
      </c>
      <c r="G2419" s="352">
        <f t="shared" si="75"/>
        <v>0</v>
      </c>
    </row>
    <row r="2420" spans="1:7" ht="25.5" x14ac:dyDescent="0.25">
      <c r="A2420" s="687"/>
      <c r="B2420" s="687"/>
      <c r="C2420" s="206"/>
      <c r="D2420" s="226" t="s">
        <v>3129</v>
      </c>
      <c r="E2420" s="353">
        <v>400</v>
      </c>
      <c r="F2420" s="352">
        <f t="shared" si="74"/>
        <v>240</v>
      </c>
      <c r="G2420" s="352">
        <f t="shared" si="75"/>
        <v>200</v>
      </c>
    </row>
    <row r="2421" spans="1:7" x14ac:dyDescent="0.25">
      <c r="A2421" s="208" t="s">
        <v>2191</v>
      </c>
      <c r="B2421" s="208" t="s">
        <v>2191</v>
      </c>
      <c r="C2421" s="206"/>
      <c r="D2421" s="226" t="s">
        <v>3130</v>
      </c>
      <c r="E2421" s="353">
        <v>400</v>
      </c>
      <c r="F2421" s="352">
        <f t="shared" si="74"/>
        <v>240</v>
      </c>
      <c r="G2421" s="352">
        <f t="shared" si="75"/>
        <v>200</v>
      </c>
    </row>
    <row r="2422" spans="1:7" x14ac:dyDescent="0.25">
      <c r="A2422" s="208" t="s">
        <v>2193</v>
      </c>
      <c r="B2422" s="208" t="s">
        <v>2193</v>
      </c>
      <c r="C2422" s="206"/>
      <c r="D2422" s="226" t="s">
        <v>3131</v>
      </c>
      <c r="E2422" s="353">
        <v>450</v>
      </c>
      <c r="F2422" s="352">
        <f t="shared" si="74"/>
        <v>270</v>
      </c>
      <c r="G2422" s="352">
        <f t="shared" si="75"/>
        <v>225</v>
      </c>
    </row>
    <row r="2423" spans="1:7" x14ac:dyDescent="0.25">
      <c r="A2423" s="208" t="s">
        <v>2194</v>
      </c>
      <c r="B2423" s="208" t="s">
        <v>2194</v>
      </c>
      <c r="C2423" s="206"/>
      <c r="D2423" s="226" t="s">
        <v>7996</v>
      </c>
      <c r="E2423" s="353">
        <v>450</v>
      </c>
      <c r="F2423" s="352">
        <f t="shared" si="74"/>
        <v>270</v>
      </c>
      <c r="G2423" s="352">
        <f t="shared" si="75"/>
        <v>225</v>
      </c>
    </row>
    <row r="2424" spans="1:7" x14ac:dyDescent="0.25">
      <c r="A2424" s="208" t="s">
        <v>2196</v>
      </c>
      <c r="B2424" s="208" t="s">
        <v>2196</v>
      </c>
      <c r="C2424" s="171"/>
      <c r="D2424" s="226" t="s">
        <v>7997</v>
      </c>
      <c r="E2424" s="353">
        <v>550</v>
      </c>
      <c r="F2424" s="352">
        <f t="shared" si="74"/>
        <v>330</v>
      </c>
      <c r="G2424" s="352">
        <f t="shared" si="75"/>
        <v>275</v>
      </c>
    </row>
    <row r="2425" spans="1:7" x14ac:dyDescent="0.25">
      <c r="A2425" s="208" t="s">
        <v>2197</v>
      </c>
      <c r="B2425" s="208" t="s">
        <v>2197</v>
      </c>
      <c r="C2425" s="208"/>
      <c r="D2425" s="226" t="s">
        <v>7998</v>
      </c>
      <c r="E2425" s="353">
        <v>700</v>
      </c>
      <c r="F2425" s="352">
        <f t="shared" si="74"/>
        <v>420</v>
      </c>
      <c r="G2425" s="352">
        <f t="shared" si="75"/>
        <v>350</v>
      </c>
    </row>
    <row r="2426" spans="1:7" x14ac:dyDescent="0.25">
      <c r="A2426" s="208" t="s">
        <v>1529</v>
      </c>
      <c r="B2426" s="208" t="s">
        <v>1529</v>
      </c>
      <c r="C2426" s="208"/>
      <c r="D2426" s="226" t="s">
        <v>7999</v>
      </c>
      <c r="E2426" s="353">
        <v>800</v>
      </c>
      <c r="F2426" s="352">
        <f t="shared" si="74"/>
        <v>480</v>
      </c>
      <c r="G2426" s="352">
        <f t="shared" si="75"/>
        <v>400</v>
      </c>
    </row>
    <row r="2427" spans="1:7" x14ac:dyDescent="0.25">
      <c r="A2427" s="208" t="s">
        <v>2199</v>
      </c>
      <c r="B2427" s="208" t="s">
        <v>2199</v>
      </c>
      <c r="C2427" s="208"/>
      <c r="D2427" s="226" t="s">
        <v>8000</v>
      </c>
      <c r="E2427" s="353">
        <v>350</v>
      </c>
      <c r="F2427" s="352">
        <f t="shared" si="74"/>
        <v>210</v>
      </c>
      <c r="G2427" s="352">
        <f t="shared" si="75"/>
        <v>175</v>
      </c>
    </row>
    <row r="2428" spans="1:7" x14ac:dyDescent="0.25">
      <c r="A2428" s="208" t="s">
        <v>2201</v>
      </c>
      <c r="B2428" s="208" t="s">
        <v>2201</v>
      </c>
      <c r="C2428" s="208"/>
      <c r="D2428" s="226" t="s">
        <v>8001</v>
      </c>
      <c r="E2428" s="353">
        <v>350</v>
      </c>
      <c r="F2428" s="352">
        <f t="shared" si="74"/>
        <v>210</v>
      </c>
      <c r="G2428" s="352">
        <f t="shared" si="75"/>
        <v>175</v>
      </c>
    </row>
    <row r="2429" spans="1:7" x14ac:dyDescent="0.25">
      <c r="A2429" s="208" t="s">
        <v>2202</v>
      </c>
      <c r="B2429" s="208" t="s">
        <v>2202</v>
      </c>
      <c r="C2429" s="208"/>
      <c r="D2429" s="226" t="s">
        <v>8002</v>
      </c>
      <c r="E2429" s="353">
        <v>350</v>
      </c>
      <c r="F2429" s="352">
        <f t="shared" si="74"/>
        <v>210</v>
      </c>
      <c r="G2429" s="352">
        <f t="shared" si="75"/>
        <v>175</v>
      </c>
    </row>
    <row r="2430" spans="1:7" x14ac:dyDescent="0.25">
      <c r="A2430" s="208" t="s">
        <v>3132</v>
      </c>
      <c r="B2430" s="208" t="s">
        <v>3132</v>
      </c>
      <c r="C2430" s="208"/>
      <c r="D2430" s="226" t="s">
        <v>8003</v>
      </c>
      <c r="E2430" s="353">
        <v>350</v>
      </c>
      <c r="F2430" s="352">
        <f t="shared" si="74"/>
        <v>210</v>
      </c>
      <c r="G2430" s="352">
        <f t="shared" si="75"/>
        <v>175</v>
      </c>
    </row>
    <row r="2431" spans="1:7" x14ac:dyDescent="0.25">
      <c r="A2431" s="208" t="s">
        <v>3133</v>
      </c>
      <c r="B2431" s="208" t="s">
        <v>3133</v>
      </c>
      <c r="C2431" s="208"/>
      <c r="D2431" s="226" t="s">
        <v>8004</v>
      </c>
      <c r="E2431" s="353">
        <v>350</v>
      </c>
      <c r="F2431" s="352">
        <f t="shared" si="74"/>
        <v>210</v>
      </c>
      <c r="G2431" s="352">
        <f t="shared" si="75"/>
        <v>175</v>
      </c>
    </row>
    <row r="2432" spans="1:7" x14ac:dyDescent="0.25">
      <c r="A2432" s="208" t="s">
        <v>3134</v>
      </c>
      <c r="B2432" s="208" t="s">
        <v>3134</v>
      </c>
      <c r="C2432" s="208"/>
      <c r="D2432" s="226" t="s">
        <v>8005</v>
      </c>
      <c r="E2432" s="353">
        <v>350</v>
      </c>
      <c r="F2432" s="352">
        <f t="shared" si="74"/>
        <v>210</v>
      </c>
      <c r="G2432" s="352">
        <f t="shared" si="75"/>
        <v>175</v>
      </c>
    </row>
    <row r="2433" spans="1:7" x14ac:dyDescent="0.25">
      <c r="A2433" s="208" t="s">
        <v>3135</v>
      </c>
      <c r="B2433" s="208" t="s">
        <v>3135</v>
      </c>
      <c r="C2433" s="208"/>
      <c r="D2433" s="226" t="s">
        <v>8006</v>
      </c>
      <c r="E2433" s="353">
        <v>350</v>
      </c>
      <c r="F2433" s="352">
        <f t="shared" si="74"/>
        <v>210</v>
      </c>
      <c r="G2433" s="352">
        <f t="shared" si="75"/>
        <v>175</v>
      </c>
    </row>
    <row r="2434" spans="1:7" x14ac:dyDescent="0.25">
      <c r="A2434" s="208" t="s">
        <v>3136</v>
      </c>
      <c r="B2434" s="208" t="s">
        <v>3136</v>
      </c>
      <c r="C2434" s="208"/>
      <c r="D2434" s="226" t="s">
        <v>8007</v>
      </c>
      <c r="E2434" s="353">
        <v>350</v>
      </c>
      <c r="F2434" s="352">
        <f t="shared" si="74"/>
        <v>210</v>
      </c>
      <c r="G2434" s="352">
        <f t="shared" si="75"/>
        <v>175</v>
      </c>
    </row>
    <row r="2435" spans="1:7" x14ac:dyDescent="0.25">
      <c r="A2435" s="208" t="s">
        <v>3137</v>
      </c>
      <c r="B2435" s="208" t="s">
        <v>3137</v>
      </c>
      <c r="C2435" s="208"/>
      <c r="D2435" s="226" t="s">
        <v>8008</v>
      </c>
      <c r="E2435" s="353">
        <v>350</v>
      </c>
      <c r="F2435" s="352">
        <f t="shared" si="74"/>
        <v>210</v>
      </c>
      <c r="G2435" s="352">
        <f t="shared" si="75"/>
        <v>175</v>
      </c>
    </row>
    <row r="2436" spans="1:7" x14ac:dyDescent="0.25">
      <c r="A2436" s="208" t="s">
        <v>3138</v>
      </c>
      <c r="B2436" s="208" t="s">
        <v>3138</v>
      </c>
      <c r="C2436" s="208"/>
      <c r="D2436" s="226" t="s">
        <v>3139</v>
      </c>
      <c r="E2436" s="353">
        <v>350</v>
      </c>
      <c r="F2436" s="352">
        <f t="shared" si="74"/>
        <v>210</v>
      </c>
      <c r="G2436" s="352">
        <f t="shared" si="75"/>
        <v>175</v>
      </c>
    </row>
    <row r="2437" spans="1:7" ht="25.5" x14ac:dyDescent="0.25">
      <c r="A2437" s="208" t="s">
        <v>3140</v>
      </c>
      <c r="B2437" s="208" t="s">
        <v>3140</v>
      </c>
      <c r="C2437" s="208"/>
      <c r="D2437" s="226" t="s">
        <v>3141</v>
      </c>
      <c r="E2437" s="353">
        <v>350</v>
      </c>
      <c r="F2437" s="352">
        <f t="shared" si="74"/>
        <v>210</v>
      </c>
      <c r="G2437" s="352">
        <f t="shared" si="75"/>
        <v>175</v>
      </c>
    </row>
    <row r="2438" spans="1:7" x14ac:dyDescent="0.25">
      <c r="A2438" s="682" t="s">
        <v>3142</v>
      </c>
      <c r="B2438" s="682" t="s">
        <v>3142</v>
      </c>
      <c r="C2438" s="208"/>
      <c r="D2438" s="72" t="s">
        <v>2138</v>
      </c>
      <c r="E2438" s="353"/>
      <c r="F2438" s="352">
        <f t="shared" si="74"/>
        <v>0</v>
      </c>
      <c r="G2438" s="352">
        <f t="shared" si="75"/>
        <v>0</v>
      </c>
    </row>
    <row r="2439" spans="1:7" x14ac:dyDescent="0.25">
      <c r="A2439" s="683"/>
      <c r="B2439" s="683"/>
      <c r="C2439" s="208"/>
      <c r="D2439" s="229" t="s">
        <v>2159</v>
      </c>
      <c r="E2439" s="353">
        <v>210</v>
      </c>
      <c r="F2439" s="352">
        <f t="shared" si="74"/>
        <v>126</v>
      </c>
      <c r="G2439" s="352">
        <f t="shared" si="75"/>
        <v>105</v>
      </c>
    </row>
    <row r="2440" spans="1:7" x14ac:dyDescent="0.25">
      <c r="A2440" s="683"/>
      <c r="B2440" s="683"/>
      <c r="C2440" s="208"/>
      <c r="D2440" s="136" t="s">
        <v>2160</v>
      </c>
      <c r="E2440" s="353">
        <v>200</v>
      </c>
      <c r="F2440" s="352">
        <f t="shared" si="74"/>
        <v>120</v>
      </c>
      <c r="G2440" s="352">
        <f t="shared" si="75"/>
        <v>100</v>
      </c>
    </row>
    <row r="2441" spans="1:7" x14ac:dyDescent="0.25">
      <c r="A2441" s="684"/>
      <c r="B2441" s="684"/>
      <c r="C2441" s="208"/>
      <c r="D2441" s="136" t="s">
        <v>2214</v>
      </c>
      <c r="E2441" s="353">
        <v>190</v>
      </c>
      <c r="F2441" s="352">
        <f t="shared" si="74"/>
        <v>114</v>
      </c>
      <c r="G2441" s="352">
        <f t="shared" si="75"/>
        <v>95</v>
      </c>
    </row>
    <row r="2442" spans="1:7" x14ac:dyDescent="0.25">
      <c r="A2442" s="685" t="s">
        <v>3143</v>
      </c>
      <c r="B2442" s="685" t="s">
        <v>3143</v>
      </c>
      <c r="C2442" s="208"/>
      <c r="D2442" s="72" t="s">
        <v>2146</v>
      </c>
      <c r="E2442" s="353"/>
      <c r="F2442" s="352">
        <f t="shared" si="74"/>
        <v>0</v>
      </c>
      <c r="G2442" s="352">
        <f t="shared" si="75"/>
        <v>0</v>
      </c>
    </row>
    <row r="2443" spans="1:7" x14ac:dyDescent="0.25">
      <c r="A2443" s="686"/>
      <c r="B2443" s="686"/>
      <c r="C2443" s="208"/>
      <c r="D2443" s="229" t="s">
        <v>2159</v>
      </c>
      <c r="E2443" s="353">
        <v>200</v>
      </c>
      <c r="F2443" s="352">
        <f t="shared" si="74"/>
        <v>120</v>
      </c>
      <c r="G2443" s="352">
        <f t="shared" si="75"/>
        <v>100</v>
      </c>
    </row>
    <row r="2444" spans="1:7" x14ac:dyDescent="0.25">
      <c r="A2444" s="686"/>
      <c r="B2444" s="686"/>
      <c r="C2444" s="208"/>
      <c r="D2444" s="136" t="s">
        <v>2160</v>
      </c>
      <c r="E2444" s="353">
        <v>190</v>
      </c>
      <c r="F2444" s="352">
        <f t="shared" ref="F2444:F2507" si="76">IFERROR(E2444*0.6,0)</f>
        <v>114</v>
      </c>
      <c r="G2444" s="352">
        <f t="shared" ref="G2444:G2507" si="77">IFERROR(E2444*0.5,0)</f>
        <v>95</v>
      </c>
    </row>
    <row r="2445" spans="1:7" x14ac:dyDescent="0.25">
      <c r="A2445" s="687"/>
      <c r="B2445" s="687"/>
      <c r="C2445" s="208"/>
      <c r="D2445" s="136" t="s">
        <v>2214</v>
      </c>
      <c r="E2445" s="353">
        <v>180</v>
      </c>
      <c r="F2445" s="352">
        <f t="shared" si="76"/>
        <v>108</v>
      </c>
      <c r="G2445" s="352">
        <f t="shared" si="77"/>
        <v>90</v>
      </c>
    </row>
    <row r="2446" spans="1:7" ht="13.5" x14ac:dyDescent="0.25">
      <c r="A2446" s="208" t="s">
        <v>7344</v>
      </c>
      <c r="B2446" s="208"/>
      <c r="C2446" s="208"/>
      <c r="D2446" s="72" t="s">
        <v>7253</v>
      </c>
      <c r="E2446" s="353">
        <v>350</v>
      </c>
      <c r="F2446" s="352">
        <f t="shared" si="76"/>
        <v>210</v>
      </c>
      <c r="G2446" s="352">
        <f t="shared" si="77"/>
        <v>175</v>
      </c>
    </row>
    <row r="2447" spans="1:7" ht="26.25" x14ac:dyDescent="0.25">
      <c r="A2447" s="208" t="s">
        <v>7345</v>
      </c>
      <c r="B2447" s="208"/>
      <c r="C2447" s="208"/>
      <c r="D2447" s="72" t="s">
        <v>7254</v>
      </c>
      <c r="E2447" s="353">
        <v>350</v>
      </c>
      <c r="F2447" s="352">
        <f t="shared" si="76"/>
        <v>210</v>
      </c>
      <c r="G2447" s="352">
        <f t="shared" si="77"/>
        <v>175</v>
      </c>
    </row>
    <row r="2448" spans="1:7" ht="13.5" x14ac:dyDescent="0.25">
      <c r="A2448" s="208" t="s">
        <v>7346</v>
      </c>
      <c r="B2448" s="208"/>
      <c r="C2448" s="208"/>
      <c r="D2448" s="72" t="s">
        <v>7255</v>
      </c>
      <c r="E2448" s="353">
        <v>400</v>
      </c>
      <c r="F2448" s="352">
        <f t="shared" si="76"/>
        <v>240</v>
      </c>
      <c r="G2448" s="352">
        <f t="shared" si="77"/>
        <v>200</v>
      </c>
    </row>
    <row r="2449" spans="1:112" ht="26.25" x14ac:dyDescent="0.25">
      <c r="A2449" s="208" t="s">
        <v>7347</v>
      </c>
      <c r="B2449" s="208"/>
      <c r="C2449" s="208"/>
      <c r="D2449" s="72" t="s">
        <v>7256</v>
      </c>
      <c r="E2449" s="353">
        <v>350</v>
      </c>
      <c r="F2449" s="352">
        <f t="shared" si="76"/>
        <v>210</v>
      </c>
      <c r="G2449" s="352">
        <f t="shared" si="77"/>
        <v>175</v>
      </c>
    </row>
    <row r="2450" spans="1:112" x14ac:dyDescent="0.25">
      <c r="A2450" s="132" t="s">
        <v>1623</v>
      </c>
      <c r="B2450" s="132" t="s">
        <v>1623</v>
      </c>
      <c r="C2450" s="132"/>
      <c r="D2450" s="76" t="s">
        <v>3144</v>
      </c>
      <c r="E2450" s="353"/>
      <c r="F2450" s="352">
        <f t="shared" si="76"/>
        <v>0</v>
      </c>
      <c r="G2450" s="352">
        <f t="shared" si="77"/>
        <v>0</v>
      </c>
    </row>
    <row r="2451" spans="1:112" x14ac:dyDescent="0.25">
      <c r="A2451" s="579" t="s">
        <v>84</v>
      </c>
      <c r="B2451" s="579" t="s">
        <v>84</v>
      </c>
      <c r="C2451" s="206"/>
      <c r="D2451" s="76" t="s">
        <v>2970</v>
      </c>
      <c r="E2451" s="353"/>
      <c r="F2451" s="352">
        <f t="shared" si="76"/>
        <v>0</v>
      </c>
      <c r="G2451" s="352">
        <f t="shared" si="77"/>
        <v>0</v>
      </c>
    </row>
    <row r="2452" spans="1:112" x14ac:dyDescent="0.25">
      <c r="A2452" s="581"/>
      <c r="B2452" s="581"/>
      <c r="C2452" s="206"/>
      <c r="D2452" s="230" t="s">
        <v>3145</v>
      </c>
      <c r="E2452" s="353">
        <v>400</v>
      </c>
      <c r="F2452" s="352">
        <f t="shared" si="76"/>
        <v>240</v>
      </c>
      <c r="G2452" s="352">
        <f t="shared" si="77"/>
        <v>200</v>
      </c>
    </row>
    <row r="2453" spans="1:112" x14ac:dyDescent="0.25">
      <c r="A2453" s="581"/>
      <c r="B2453" s="581"/>
      <c r="C2453" s="206"/>
      <c r="D2453" s="77" t="s">
        <v>3146</v>
      </c>
      <c r="E2453" s="353">
        <v>300</v>
      </c>
      <c r="F2453" s="352">
        <f t="shared" si="76"/>
        <v>180</v>
      </c>
      <c r="G2453" s="352">
        <f t="shared" si="77"/>
        <v>150</v>
      </c>
    </row>
    <row r="2454" spans="1:112" x14ac:dyDescent="0.25">
      <c r="A2454" s="581"/>
      <c r="B2454" s="581"/>
      <c r="C2454" s="206"/>
      <c r="D2454" s="77" t="s">
        <v>3147</v>
      </c>
      <c r="E2454" s="353">
        <v>350</v>
      </c>
      <c r="F2454" s="352">
        <f t="shared" si="76"/>
        <v>210</v>
      </c>
      <c r="G2454" s="352">
        <f t="shared" si="77"/>
        <v>175</v>
      </c>
    </row>
    <row r="2455" spans="1:112" x14ac:dyDescent="0.2">
      <c r="A2455" s="580"/>
      <c r="B2455" s="580"/>
      <c r="C2455" s="206"/>
      <c r="D2455" s="77" t="s">
        <v>3148</v>
      </c>
      <c r="E2455" s="353">
        <v>350</v>
      </c>
      <c r="F2455" s="352">
        <f t="shared" si="76"/>
        <v>210</v>
      </c>
      <c r="G2455" s="352">
        <f t="shared" si="77"/>
        <v>175</v>
      </c>
      <c r="H2455" s="50"/>
      <c r="I2455" s="50"/>
      <c r="J2455" s="50"/>
      <c r="K2455" s="50"/>
      <c r="L2455" s="50"/>
      <c r="M2455" s="50"/>
      <c r="N2455" s="50"/>
      <c r="O2455" s="50"/>
      <c r="P2455" s="50"/>
      <c r="Q2455" s="50"/>
      <c r="R2455" s="50"/>
      <c r="S2455" s="50"/>
      <c r="T2455" s="50"/>
      <c r="U2455" s="50"/>
      <c r="V2455" s="50"/>
      <c r="W2455" s="50"/>
      <c r="X2455" s="50"/>
      <c r="Y2455" s="50"/>
      <c r="Z2455" s="50"/>
      <c r="AA2455" s="50"/>
      <c r="AB2455" s="50"/>
      <c r="AC2455" s="50"/>
      <c r="AD2455" s="50"/>
      <c r="AE2455" s="50"/>
      <c r="AF2455" s="50"/>
      <c r="AG2455" s="50"/>
      <c r="AH2455" s="50"/>
      <c r="AI2455" s="50"/>
      <c r="AJ2455" s="50"/>
      <c r="AK2455" s="50"/>
      <c r="AL2455" s="50"/>
      <c r="AM2455" s="50"/>
      <c r="AN2455" s="50"/>
      <c r="AO2455" s="50"/>
      <c r="AP2455" s="50"/>
      <c r="AQ2455" s="50"/>
      <c r="AR2455" s="50"/>
      <c r="AS2455" s="50"/>
      <c r="AT2455" s="50"/>
      <c r="AU2455" s="50"/>
      <c r="AV2455" s="50"/>
      <c r="AW2455" s="50"/>
      <c r="AX2455" s="50"/>
      <c r="AY2455" s="50"/>
      <c r="AZ2455" s="50"/>
      <c r="BA2455" s="50"/>
      <c r="BB2455" s="50"/>
      <c r="BC2455" s="50"/>
      <c r="BD2455" s="50"/>
      <c r="BE2455" s="50"/>
      <c r="BF2455" s="50"/>
      <c r="BG2455" s="50"/>
      <c r="BH2455" s="50"/>
      <c r="BI2455" s="50"/>
      <c r="BJ2455" s="50"/>
      <c r="BK2455" s="50"/>
      <c r="BL2455" s="50"/>
      <c r="BM2455" s="50"/>
      <c r="BN2455" s="50"/>
      <c r="BO2455" s="50"/>
      <c r="BP2455" s="50"/>
      <c r="BQ2455" s="50"/>
      <c r="BR2455" s="50"/>
      <c r="BS2455" s="50"/>
      <c r="BT2455" s="50"/>
      <c r="BU2455" s="50"/>
      <c r="BV2455" s="50"/>
      <c r="BW2455" s="50"/>
      <c r="BX2455" s="50"/>
      <c r="BY2455" s="50"/>
      <c r="BZ2455" s="50"/>
      <c r="CA2455" s="50"/>
      <c r="CB2455" s="50"/>
      <c r="CC2455" s="50"/>
      <c r="CD2455" s="50"/>
      <c r="CE2455" s="50"/>
      <c r="CF2455" s="50"/>
      <c r="CG2455" s="50"/>
      <c r="CH2455" s="50"/>
      <c r="CI2455" s="50"/>
      <c r="CJ2455" s="50"/>
      <c r="CK2455" s="50"/>
      <c r="CL2455" s="50"/>
      <c r="CM2455" s="50"/>
      <c r="CN2455" s="50"/>
      <c r="CO2455" s="50"/>
      <c r="CP2455" s="50"/>
      <c r="CQ2455" s="50"/>
      <c r="CR2455" s="50"/>
      <c r="CS2455" s="50"/>
      <c r="CT2455" s="50"/>
      <c r="CU2455" s="50"/>
      <c r="CV2455" s="50"/>
      <c r="CW2455" s="50"/>
      <c r="CX2455" s="50"/>
      <c r="CY2455" s="50"/>
      <c r="CZ2455" s="50"/>
      <c r="DA2455" s="50"/>
      <c r="DB2455" s="50"/>
      <c r="DC2455" s="50"/>
      <c r="DD2455" s="50"/>
      <c r="DE2455" s="50"/>
      <c r="DF2455" s="50"/>
      <c r="DG2455" s="50"/>
      <c r="DH2455" s="50"/>
    </row>
    <row r="2456" spans="1:112" x14ac:dyDescent="0.2">
      <c r="A2456" s="206" t="s">
        <v>85</v>
      </c>
      <c r="B2456" s="206" t="s">
        <v>85</v>
      </c>
      <c r="C2456" s="206"/>
      <c r="D2456" s="77" t="s">
        <v>3149</v>
      </c>
      <c r="E2456" s="353">
        <v>200</v>
      </c>
      <c r="F2456" s="352">
        <f t="shared" si="76"/>
        <v>120</v>
      </c>
      <c r="G2456" s="352">
        <f t="shared" si="77"/>
        <v>100</v>
      </c>
      <c r="H2456" s="50"/>
      <c r="I2456" s="50"/>
      <c r="J2456" s="50"/>
      <c r="K2456" s="50"/>
      <c r="L2456" s="50"/>
      <c r="M2456" s="50"/>
      <c r="N2456" s="50"/>
      <c r="O2456" s="50"/>
      <c r="P2456" s="50"/>
      <c r="Q2456" s="50"/>
      <c r="R2456" s="50"/>
      <c r="S2456" s="50"/>
      <c r="T2456" s="50"/>
      <c r="U2456" s="50"/>
      <c r="V2456" s="50"/>
      <c r="W2456" s="50"/>
      <c r="X2456" s="50"/>
      <c r="Y2456" s="50"/>
      <c r="Z2456" s="50"/>
      <c r="AA2456" s="50"/>
      <c r="AB2456" s="50"/>
      <c r="AC2456" s="50"/>
      <c r="AD2456" s="50"/>
      <c r="AE2456" s="50"/>
      <c r="AF2456" s="50"/>
      <c r="AG2456" s="50"/>
      <c r="AH2456" s="50"/>
      <c r="AI2456" s="50"/>
      <c r="AJ2456" s="50"/>
      <c r="AK2456" s="50"/>
      <c r="AL2456" s="50"/>
      <c r="AM2456" s="50"/>
      <c r="AN2456" s="50"/>
      <c r="AO2456" s="50"/>
      <c r="AP2456" s="50"/>
      <c r="AQ2456" s="50"/>
      <c r="AR2456" s="50"/>
      <c r="AS2456" s="50"/>
      <c r="AT2456" s="50"/>
      <c r="AU2456" s="50"/>
      <c r="AV2456" s="50"/>
      <c r="AW2456" s="50"/>
      <c r="AX2456" s="50"/>
      <c r="AY2456" s="50"/>
      <c r="AZ2456" s="50"/>
      <c r="BA2456" s="50"/>
      <c r="BB2456" s="50"/>
      <c r="BC2456" s="50"/>
      <c r="BD2456" s="50"/>
      <c r="BE2456" s="50"/>
      <c r="BF2456" s="50"/>
      <c r="BG2456" s="50"/>
      <c r="BH2456" s="50"/>
      <c r="BI2456" s="50"/>
      <c r="BJ2456" s="50"/>
      <c r="BK2456" s="50"/>
      <c r="BL2456" s="50"/>
      <c r="BM2456" s="50"/>
      <c r="BN2456" s="50"/>
      <c r="BO2456" s="50"/>
      <c r="BP2456" s="50"/>
      <c r="BQ2456" s="50"/>
      <c r="BR2456" s="50"/>
      <c r="BS2456" s="50"/>
      <c r="BT2456" s="50"/>
      <c r="BU2456" s="50"/>
      <c r="BV2456" s="50"/>
      <c r="BW2456" s="50"/>
      <c r="BX2456" s="50"/>
      <c r="BY2456" s="50"/>
      <c r="BZ2456" s="50"/>
      <c r="CA2456" s="50"/>
      <c r="CB2456" s="50"/>
      <c r="CC2456" s="50"/>
      <c r="CD2456" s="50"/>
      <c r="CE2456" s="50"/>
      <c r="CF2456" s="50"/>
      <c r="CG2456" s="50"/>
      <c r="CH2456" s="50"/>
      <c r="CI2456" s="50"/>
      <c r="CJ2456" s="50"/>
      <c r="CK2456" s="50"/>
      <c r="CL2456" s="50"/>
      <c r="CM2456" s="50"/>
      <c r="CN2456" s="50"/>
      <c r="CO2456" s="50"/>
      <c r="CP2456" s="50"/>
      <c r="CQ2456" s="50"/>
      <c r="CR2456" s="50"/>
      <c r="CS2456" s="50"/>
      <c r="CT2456" s="50"/>
      <c r="CU2456" s="50"/>
      <c r="CV2456" s="50"/>
      <c r="CW2456" s="50"/>
      <c r="CX2456" s="50"/>
      <c r="CY2456" s="50"/>
      <c r="CZ2456" s="50"/>
      <c r="DA2456" s="50"/>
      <c r="DB2456" s="50"/>
      <c r="DC2456" s="50"/>
      <c r="DD2456" s="50"/>
      <c r="DE2456" s="50"/>
      <c r="DF2456" s="50"/>
      <c r="DG2456" s="50"/>
      <c r="DH2456" s="50"/>
    </row>
    <row r="2457" spans="1:112" x14ac:dyDescent="0.2">
      <c r="A2457" s="206" t="s">
        <v>1501</v>
      </c>
      <c r="B2457" s="206" t="s">
        <v>1501</v>
      </c>
      <c r="C2457" s="206"/>
      <c r="D2457" s="77" t="s">
        <v>3150</v>
      </c>
      <c r="E2457" s="353">
        <v>200</v>
      </c>
      <c r="F2457" s="352">
        <f t="shared" si="76"/>
        <v>120</v>
      </c>
      <c r="G2457" s="352">
        <f t="shared" si="77"/>
        <v>100</v>
      </c>
      <c r="H2457" s="50"/>
      <c r="I2457" s="50"/>
      <c r="J2457" s="50"/>
      <c r="K2457" s="50"/>
      <c r="L2457" s="50"/>
      <c r="M2457" s="50"/>
      <c r="N2457" s="50"/>
      <c r="O2457" s="50"/>
      <c r="P2457" s="50"/>
      <c r="Q2457" s="50"/>
      <c r="R2457" s="50"/>
      <c r="S2457" s="50"/>
      <c r="T2457" s="50"/>
      <c r="U2457" s="50"/>
      <c r="V2457" s="50"/>
      <c r="W2457" s="50"/>
      <c r="X2457" s="50"/>
      <c r="Y2457" s="50"/>
      <c r="Z2457" s="50"/>
      <c r="AA2457" s="50"/>
      <c r="AB2457" s="50"/>
      <c r="AC2457" s="50"/>
      <c r="AD2457" s="50"/>
      <c r="AE2457" s="50"/>
      <c r="AF2457" s="50"/>
      <c r="AG2457" s="50"/>
      <c r="AH2457" s="50"/>
      <c r="AI2457" s="50"/>
      <c r="AJ2457" s="50"/>
      <c r="AK2457" s="50"/>
      <c r="AL2457" s="50"/>
      <c r="AM2457" s="50"/>
      <c r="AN2457" s="50"/>
      <c r="AO2457" s="50"/>
      <c r="AP2457" s="50"/>
      <c r="AQ2457" s="50"/>
      <c r="AR2457" s="50"/>
      <c r="AS2457" s="50"/>
      <c r="AT2457" s="50"/>
      <c r="AU2457" s="50"/>
      <c r="AV2457" s="50"/>
      <c r="AW2457" s="50"/>
      <c r="AX2457" s="50"/>
      <c r="AY2457" s="50"/>
      <c r="AZ2457" s="50"/>
      <c r="BA2457" s="50"/>
      <c r="BB2457" s="50"/>
      <c r="BC2457" s="50"/>
      <c r="BD2457" s="50"/>
      <c r="BE2457" s="50"/>
      <c r="BF2457" s="50"/>
      <c r="BG2457" s="50"/>
      <c r="BH2457" s="50"/>
      <c r="BI2457" s="50"/>
      <c r="BJ2457" s="50"/>
      <c r="BK2457" s="50"/>
      <c r="BL2457" s="50"/>
      <c r="BM2457" s="50"/>
      <c r="BN2457" s="50"/>
      <c r="BO2457" s="50"/>
      <c r="BP2457" s="50"/>
      <c r="BQ2457" s="50"/>
      <c r="BR2457" s="50"/>
      <c r="BS2457" s="50"/>
      <c r="BT2457" s="50"/>
      <c r="BU2457" s="50"/>
      <c r="BV2457" s="50"/>
      <c r="BW2457" s="50"/>
      <c r="BX2457" s="50"/>
      <c r="BY2457" s="50"/>
      <c r="BZ2457" s="50"/>
      <c r="CA2457" s="50"/>
      <c r="CB2457" s="50"/>
      <c r="CC2457" s="50"/>
      <c r="CD2457" s="50"/>
      <c r="CE2457" s="50"/>
      <c r="CF2457" s="50"/>
      <c r="CG2457" s="50"/>
      <c r="CH2457" s="50"/>
      <c r="CI2457" s="50"/>
      <c r="CJ2457" s="50"/>
      <c r="CK2457" s="50"/>
      <c r="CL2457" s="50"/>
      <c r="CM2457" s="50"/>
      <c r="CN2457" s="50"/>
      <c r="CO2457" s="50"/>
      <c r="CP2457" s="50"/>
      <c r="CQ2457" s="50"/>
      <c r="CR2457" s="50"/>
      <c r="CS2457" s="50"/>
      <c r="CT2457" s="50"/>
      <c r="CU2457" s="50"/>
      <c r="CV2457" s="50"/>
      <c r="CW2457" s="50"/>
      <c r="CX2457" s="50"/>
      <c r="CY2457" s="50"/>
      <c r="CZ2457" s="50"/>
      <c r="DA2457" s="50"/>
      <c r="DB2457" s="50"/>
      <c r="DC2457" s="50"/>
      <c r="DD2457" s="50"/>
      <c r="DE2457" s="50"/>
      <c r="DF2457" s="50"/>
      <c r="DG2457" s="50"/>
      <c r="DH2457" s="50"/>
    </row>
    <row r="2458" spans="1:112" x14ac:dyDescent="0.2">
      <c r="A2458" s="206" t="s">
        <v>1638</v>
      </c>
      <c r="B2458" s="206" t="s">
        <v>1638</v>
      </c>
      <c r="C2458" s="206"/>
      <c r="D2458" s="77" t="s">
        <v>3151</v>
      </c>
      <c r="E2458" s="353">
        <v>210</v>
      </c>
      <c r="F2458" s="352">
        <f t="shared" si="76"/>
        <v>126</v>
      </c>
      <c r="G2458" s="352">
        <f t="shared" si="77"/>
        <v>105</v>
      </c>
      <c r="H2458" s="50"/>
      <c r="I2458" s="50"/>
      <c r="J2458" s="50"/>
      <c r="K2458" s="50"/>
      <c r="L2458" s="50"/>
      <c r="M2458" s="50"/>
      <c r="N2458" s="50"/>
      <c r="O2458" s="50"/>
      <c r="P2458" s="50"/>
      <c r="Q2458" s="50"/>
      <c r="R2458" s="50"/>
      <c r="S2458" s="50"/>
      <c r="T2458" s="50"/>
      <c r="U2458" s="50"/>
      <c r="V2458" s="50"/>
      <c r="W2458" s="50"/>
      <c r="X2458" s="50"/>
      <c r="Y2458" s="50"/>
      <c r="Z2458" s="50"/>
      <c r="AA2458" s="50"/>
      <c r="AB2458" s="50"/>
      <c r="AC2458" s="50"/>
      <c r="AD2458" s="50"/>
      <c r="AE2458" s="50"/>
      <c r="AF2458" s="50"/>
      <c r="AG2458" s="50"/>
      <c r="AH2458" s="50"/>
      <c r="AI2458" s="50"/>
      <c r="AJ2458" s="50"/>
      <c r="AK2458" s="50"/>
      <c r="AL2458" s="50"/>
      <c r="AM2458" s="50"/>
      <c r="AN2458" s="50"/>
      <c r="AO2458" s="50"/>
      <c r="AP2458" s="50"/>
      <c r="AQ2458" s="50"/>
      <c r="AR2458" s="50"/>
      <c r="AS2458" s="50"/>
      <c r="AT2458" s="50"/>
      <c r="AU2458" s="50"/>
      <c r="AV2458" s="50"/>
      <c r="AW2458" s="50"/>
      <c r="AX2458" s="50"/>
      <c r="AY2458" s="50"/>
      <c r="AZ2458" s="50"/>
      <c r="BA2458" s="50"/>
      <c r="BB2458" s="50"/>
      <c r="BC2458" s="50"/>
      <c r="BD2458" s="50"/>
      <c r="BE2458" s="50"/>
      <c r="BF2458" s="50"/>
      <c r="BG2458" s="50"/>
      <c r="BH2458" s="50"/>
      <c r="BI2458" s="50"/>
      <c r="BJ2458" s="50"/>
      <c r="BK2458" s="50"/>
      <c r="BL2458" s="50"/>
      <c r="BM2458" s="50"/>
      <c r="BN2458" s="50"/>
      <c r="BO2458" s="50"/>
      <c r="BP2458" s="50"/>
      <c r="BQ2458" s="50"/>
      <c r="BR2458" s="50"/>
      <c r="BS2458" s="50"/>
      <c r="BT2458" s="50"/>
      <c r="BU2458" s="50"/>
      <c r="BV2458" s="50"/>
      <c r="BW2458" s="50"/>
      <c r="BX2458" s="50"/>
      <c r="BY2458" s="50"/>
      <c r="BZ2458" s="50"/>
      <c r="CA2458" s="50"/>
      <c r="CB2458" s="50"/>
      <c r="CC2458" s="50"/>
      <c r="CD2458" s="50"/>
      <c r="CE2458" s="50"/>
      <c r="CF2458" s="50"/>
      <c r="CG2458" s="50"/>
      <c r="CH2458" s="50"/>
      <c r="CI2458" s="50"/>
      <c r="CJ2458" s="50"/>
      <c r="CK2458" s="50"/>
      <c r="CL2458" s="50"/>
      <c r="CM2458" s="50"/>
      <c r="CN2458" s="50"/>
      <c r="CO2458" s="50"/>
      <c r="CP2458" s="50"/>
      <c r="CQ2458" s="50"/>
      <c r="CR2458" s="50"/>
      <c r="CS2458" s="50"/>
      <c r="CT2458" s="50"/>
      <c r="CU2458" s="50"/>
      <c r="CV2458" s="50"/>
      <c r="CW2458" s="50"/>
      <c r="CX2458" s="50"/>
      <c r="CY2458" s="50"/>
      <c r="CZ2458" s="50"/>
      <c r="DA2458" s="50"/>
      <c r="DB2458" s="50"/>
      <c r="DC2458" s="50"/>
      <c r="DD2458" s="50"/>
      <c r="DE2458" s="50"/>
      <c r="DF2458" s="50"/>
      <c r="DG2458" s="50"/>
      <c r="DH2458" s="50"/>
    </row>
    <row r="2459" spans="1:112" x14ac:dyDescent="0.2">
      <c r="A2459" s="206" t="s">
        <v>2821</v>
      </c>
      <c r="B2459" s="206" t="s">
        <v>2821</v>
      </c>
      <c r="C2459" s="206"/>
      <c r="D2459" s="77" t="s">
        <v>3152</v>
      </c>
      <c r="E2459" s="353">
        <v>200</v>
      </c>
      <c r="F2459" s="352">
        <f t="shared" si="76"/>
        <v>120</v>
      </c>
      <c r="G2459" s="352">
        <f t="shared" si="77"/>
        <v>100</v>
      </c>
      <c r="H2459" s="50"/>
      <c r="I2459" s="50"/>
      <c r="J2459" s="50"/>
      <c r="K2459" s="50"/>
      <c r="L2459" s="50"/>
      <c r="M2459" s="50"/>
      <c r="N2459" s="50"/>
      <c r="O2459" s="50"/>
      <c r="P2459" s="50"/>
      <c r="Q2459" s="50"/>
      <c r="R2459" s="50"/>
      <c r="S2459" s="50"/>
      <c r="T2459" s="50"/>
      <c r="U2459" s="50"/>
      <c r="V2459" s="50"/>
      <c r="W2459" s="50"/>
      <c r="X2459" s="50"/>
      <c r="Y2459" s="50"/>
      <c r="Z2459" s="50"/>
      <c r="AA2459" s="50"/>
      <c r="AB2459" s="50"/>
      <c r="AC2459" s="50"/>
      <c r="AD2459" s="50"/>
      <c r="AE2459" s="50"/>
      <c r="AF2459" s="50"/>
      <c r="AG2459" s="50"/>
      <c r="AH2459" s="50"/>
      <c r="AI2459" s="50"/>
      <c r="AJ2459" s="50"/>
      <c r="AK2459" s="50"/>
      <c r="AL2459" s="50"/>
      <c r="AM2459" s="50"/>
      <c r="AN2459" s="50"/>
      <c r="AO2459" s="50"/>
      <c r="AP2459" s="50"/>
      <c r="AQ2459" s="50"/>
      <c r="AR2459" s="50"/>
      <c r="AS2459" s="50"/>
      <c r="AT2459" s="50"/>
      <c r="AU2459" s="50"/>
      <c r="AV2459" s="50"/>
      <c r="AW2459" s="50"/>
      <c r="AX2459" s="50"/>
      <c r="AY2459" s="50"/>
      <c r="AZ2459" s="50"/>
      <c r="BA2459" s="50"/>
      <c r="BB2459" s="50"/>
      <c r="BC2459" s="50"/>
      <c r="BD2459" s="50"/>
      <c r="BE2459" s="50"/>
      <c r="BF2459" s="50"/>
      <c r="BG2459" s="50"/>
      <c r="BH2459" s="50"/>
      <c r="BI2459" s="50"/>
      <c r="BJ2459" s="50"/>
      <c r="BK2459" s="50"/>
      <c r="BL2459" s="50"/>
      <c r="BM2459" s="50"/>
      <c r="BN2459" s="50"/>
      <c r="BO2459" s="50"/>
      <c r="BP2459" s="50"/>
      <c r="BQ2459" s="50"/>
      <c r="BR2459" s="50"/>
      <c r="BS2459" s="50"/>
      <c r="BT2459" s="50"/>
      <c r="BU2459" s="50"/>
      <c r="BV2459" s="50"/>
      <c r="BW2459" s="50"/>
      <c r="BX2459" s="50"/>
      <c r="BY2459" s="50"/>
      <c r="BZ2459" s="50"/>
      <c r="CA2459" s="50"/>
      <c r="CB2459" s="50"/>
      <c r="CC2459" s="50"/>
      <c r="CD2459" s="50"/>
      <c r="CE2459" s="50"/>
      <c r="CF2459" s="50"/>
      <c r="CG2459" s="50"/>
      <c r="CH2459" s="50"/>
      <c r="CI2459" s="50"/>
      <c r="CJ2459" s="50"/>
      <c r="CK2459" s="50"/>
      <c r="CL2459" s="50"/>
      <c r="CM2459" s="50"/>
      <c r="CN2459" s="50"/>
      <c r="CO2459" s="50"/>
      <c r="CP2459" s="50"/>
      <c r="CQ2459" s="50"/>
      <c r="CR2459" s="50"/>
      <c r="CS2459" s="50"/>
      <c r="CT2459" s="50"/>
      <c r="CU2459" s="50"/>
      <c r="CV2459" s="50"/>
      <c r="CW2459" s="50"/>
      <c r="CX2459" s="50"/>
      <c r="CY2459" s="50"/>
      <c r="CZ2459" s="50"/>
      <c r="DA2459" s="50"/>
      <c r="DB2459" s="50"/>
      <c r="DC2459" s="50"/>
      <c r="DD2459" s="50"/>
      <c r="DE2459" s="50"/>
      <c r="DF2459" s="50"/>
      <c r="DG2459" s="50"/>
      <c r="DH2459" s="50"/>
    </row>
    <row r="2460" spans="1:112" x14ac:dyDescent="0.2">
      <c r="A2460" s="206" t="s">
        <v>2826</v>
      </c>
      <c r="B2460" s="206" t="s">
        <v>2826</v>
      </c>
      <c r="C2460" s="206"/>
      <c r="D2460" s="77" t="s">
        <v>8009</v>
      </c>
      <c r="E2460" s="353">
        <v>200</v>
      </c>
      <c r="F2460" s="352">
        <f t="shared" si="76"/>
        <v>120</v>
      </c>
      <c r="G2460" s="352">
        <f t="shared" si="77"/>
        <v>100</v>
      </c>
      <c r="H2460" s="50"/>
      <c r="I2460" s="50"/>
      <c r="J2460" s="50"/>
      <c r="K2460" s="50"/>
      <c r="L2460" s="50"/>
      <c r="M2460" s="50"/>
      <c r="N2460" s="50"/>
      <c r="O2460" s="50"/>
      <c r="P2460" s="50"/>
      <c r="Q2460" s="50"/>
      <c r="R2460" s="50"/>
      <c r="S2460" s="50"/>
      <c r="T2460" s="50"/>
      <c r="U2460" s="50"/>
      <c r="V2460" s="50"/>
      <c r="W2460" s="50"/>
      <c r="X2460" s="50"/>
      <c r="Y2460" s="50"/>
      <c r="Z2460" s="50"/>
      <c r="AA2460" s="50"/>
      <c r="AB2460" s="50"/>
      <c r="AC2460" s="50"/>
      <c r="AD2460" s="50"/>
      <c r="AE2460" s="50"/>
      <c r="AF2460" s="50"/>
      <c r="AG2460" s="50"/>
      <c r="AH2460" s="50"/>
      <c r="AI2460" s="50"/>
      <c r="AJ2460" s="50"/>
      <c r="AK2460" s="50"/>
      <c r="AL2460" s="50"/>
      <c r="AM2460" s="50"/>
      <c r="AN2460" s="50"/>
      <c r="AO2460" s="50"/>
      <c r="AP2460" s="50"/>
      <c r="AQ2460" s="50"/>
      <c r="AR2460" s="50"/>
      <c r="AS2460" s="50"/>
      <c r="AT2460" s="50"/>
      <c r="AU2460" s="50"/>
      <c r="AV2460" s="50"/>
      <c r="AW2460" s="50"/>
      <c r="AX2460" s="50"/>
      <c r="AY2460" s="50"/>
      <c r="AZ2460" s="50"/>
      <c r="BA2460" s="50"/>
      <c r="BB2460" s="50"/>
      <c r="BC2460" s="50"/>
      <c r="BD2460" s="50"/>
      <c r="BE2460" s="50"/>
      <c r="BF2460" s="50"/>
      <c r="BG2460" s="50"/>
      <c r="BH2460" s="50"/>
      <c r="BI2460" s="50"/>
      <c r="BJ2460" s="50"/>
      <c r="BK2460" s="50"/>
      <c r="BL2460" s="50"/>
      <c r="BM2460" s="50"/>
      <c r="BN2460" s="50"/>
      <c r="BO2460" s="50"/>
      <c r="BP2460" s="50"/>
      <c r="BQ2460" s="50"/>
      <c r="BR2460" s="50"/>
      <c r="BS2460" s="50"/>
      <c r="BT2460" s="50"/>
      <c r="BU2460" s="50"/>
      <c r="BV2460" s="50"/>
      <c r="BW2460" s="50"/>
      <c r="BX2460" s="50"/>
      <c r="BY2460" s="50"/>
      <c r="BZ2460" s="50"/>
      <c r="CA2460" s="50"/>
      <c r="CB2460" s="50"/>
      <c r="CC2460" s="50"/>
      <c r="CD2460" s="50"/>
      <c r="CE2460" s="50"/>
      <c r="CF2460" s="50"/>
      <c r="CG2460" s="50"/>
      <c r="CH2460" s="50"/>
      <c r="CI2460" s="50"/>
      <c r="CJ2460" s="50"/>
      <c r="CK2460" s="50"/>
      <c r="CL2460" s="50"/>
      <c r="CM2460" s="50"/>
      <c r="CN2460" s="50"/>
      <c r="CO2460" s="50"/>
      <c r="CP2460" s="50"/>
      <c r="CQ2460" s="50"/>
      <c r="CR2460" s="50"/>
      <c r="CS2460" s="50"/>
      <c r="CT2460" s="50"/>
      <c r="CU2460" s="50"/>
      <c r="CV2460" s="50"/>
      <c r="CW2460" s="50"/>
      <c r="CX2460" s="50"/>
      <c r="CY2460" s="50"/>
      <c r="CZ2460" s="50"/>
      <c r="DA2460" s="50"/>
      <c r="DB2460" s="50"/>
      <c r="DC2460" s="50"/>
      <c r="DD2460" s="50"/>
      <c r="DE2460" s="50"/>
      <c r="DF2460" s="50"/>
      <c r="DG2460" s="50"/>
      <c r="DH2460" s="50"/>
    </row>
    <row r="2461" spans="1:112" x14ac:dyDescent="0.2">
      <c r="A2461" s="206" t="s">
        <v>2828</v>
      </c>
      <c r="B2461" s="206" t="s">
        <v>2828</v>
      </c>
      <c r="C2461" s="206"/>
      <c r="D2461" s="77" t="s">
        <v>8010</v>
      </c>
      <c r="E2461" s="353">
        <v>200</v>
      </c>
      <c r="F2461" s="352">
        <f t="shared" si="76"/>
        <v>120</v>
      </c>
      <c r="G2461" s="352">
        <f t="shared" si="77"/>
        <v>100</v>
      </c>
      <c r="H2461" s="50"/>
      <c r="I2461" s="50"/>
      <c r="J2461" s="50"/>
      <c r="K2461" s="50"/>
      <c r="L2461" s="50"/>
      <c r="M2461" s="50"/>
      <c r="N2461" s="50"/>
      <c r="O2461" s="50"/>
      <c r="P2461" s="50"/>
      <c r="Q2461" s="50"/>
      <c r="R2461" s="50"/>
      <c r="S2461" s="50"/>
      <c r="T2461" s="50"/>
      <c r="U2461" s="50"/>
      <c r="V2461" s="50"/>
      <c r="W2461" s="50"/>
      <c r="X2461" s="50"/>
      <c r="Y2461" s="50"/>
      <c r="Z2461" s="50"/>
      <c r="AA2461" s="50"/>
      <c r="AB2461" s="50"/>
      <c r="AC2461" s="50"/>
      <c r="AD2461" s="50"/>
      <c r="AE2461" s="50"/>
      <c r="AF2461" s="50"/>
      <c r="AG2461" s="50"/>
      <c r="AH2461" s="50"/>
      <c r="AI2461" s="50"/>
      <c r="AJ2461" s="50"/>
      <c r="AK2461" s="50"/>
      <c r="AL2461" s="50"/>
      <c r="AM2461" s="50"/>
      <c r="AN2461" s="50"/>
      <c r="AO2461" s="50"/>
      <c r="AP2461" s="50"/>
      <c r="AQ2461" s="50"/>
      <c r="AR2461" s="50"/>
      <c r="AS2461" s="50"/>
      <c r="AT2461" s="50"/>
      <c r="AU2461" s="50"/>
      <c r="AV2461" s="50"/>
      <c r="AW2461" s="50"/>
      <c r="AX2461" s="50"/>
      <c r="AY2461" s="50"/>
      <c r="AZ2461" s="50"/>
      <c r="BA2461" s="50"/>
      <c r="BB2461" s="50"/>
      <c r="BC2461" s="50"/>
      <c r="BD2461" s="50"/>
      <c r="BE2461" s="50"/>
      <c r="BF2461" s="50"/>
      <c r="BG2461" s="50"/>
      <c r="BH2461" s="50"/>
      <c r="BI2461" s="50"/>
      <c r="BJ2461" s="50"/>
      <c r="BK2461" s="50"/>
      <c r="BL2461" s="50"/>
      <c r="BM2461" s="50"/>
      <c r="BN2461" s="50"/>
      <c r="BO2461" s="50"/>
      <c r="BP2461" s="50"/>
      <c r="BQ2461" s="50"/>
      <c r="BR2461" s="50"/>
      <c r="BS2461" s="50"/>
      <c r="BT2461" s="50"/>
      <c r="BU2461" s="50"/>
      <c r="BV2461" s="50"/>
      <c r="BW2461" s="50"/>
      <c r="BX2461" s="50"/>
      <c r="BY2461" s="50"/>
      <c r="BZ2461" s="50"/>
      <c r="CA2461" s="50"/>
      <c r="CB2461" s="50"/>
      <c r="CC2461" s="50"/>
      <c r="CD2461" s="50"/>
      <c r="CE2461" s="50"/>
      <c r="CF2461" s="50"/>
      <c r="CG2461" s="50"/>
      <c r="CH2461" s="50"/>
      <c r="CI2461" s="50"/>
      <c r="CJ2461" s="50"/>
      <c r="CK2461" s="50"/>
      <c r="CL2461" s="50"/>
      <c r="CM2461" s="50"/>
      <c r="CN2461" s="50"/>
      <c r="CO2461" s="50"/>
      <c r="CP2461" s="50"/>
      <c r="CQ2461" s="50"/>
      <c r="CR2461" s="50"/>
      <c r="CS2461" s="50"/>
      <c r="CT2461" s="50"/>
      <c r="CU2461" s="50"/>
      <c r="CV2461" s="50"/>
      <c r="CW2461" s="50"/>
      <c r="CX2461" s="50"/>
      <c r="CY2461" s="50"/>
      <c r="CZ2461" s="50"/>
      <c r="DA2461" s="50"/>
      <c r="DB2461" s="50"/>
      <c r="DC2461" s="50"/>
      <c r="DD2461" s="50"/>
      <c r="DE2461" s="50"/>
      <c r="DF2461" s="50"/>
      <c r="DG2461" s="50"/>
      <c r="DH2461" s="50"/>
    </row>
    <row r="2462" spans="1:112" x14ac:dyDescent="0.2">
      <c r="A2462" s="579" t="s">
        <v>2832</v>
      </c>
      <c r="B2462" s="579" t="s">
        <v>2832</v>
      </c>
      <c r="C2462" s="206"/>
      <c r="D2462" s="75" t="s">
        <v>2138</v>
      </c>
      <c r="E2462" s="353"/>
      <c r="F2462" s="352">
        <f t="shared" si="76"/>
        <v>0</v>
      </c>
      <c r="G2462" s="352">
        <f t="shared" si="77"/>
        <v>0</v>
      </c>
      <c r="H2462" s="50"/>
      <c r="I2462" s="50"/>
      <c r="J2462" s="50"/>
      <c r="K2462" s="50"/>
      <c r="L2462" s="50"/>
      <c r="M2462" s="50"/>
      <c r="N2462" s="50"/>
      <c r="O2462" s="50"/>
      <c r="P2462" s="50"/>
      <c r="Q2462" s="50"/>
      <c r="R2462" s="50"/>
      <c r="S2462" s="50"/>
      <c r="T2462" s="50"/>
      <c r="U2462" s="50"/>
      <c r="V2462" s="50"/>
      <c r="W2462" s="50"/>
      <c r="X2462" s="50"/>
      <c r="Y2462" s="50"/>
      <c r="Z2462" s="50"/>
      <c r="AA2462" s="50"/>
      <c r="AB2462" s="50"/>
      <c r="AC2462" s="50"/>
      <c r="AD2462" s="50"/>
      <c r="AE2462" s="50"/>
      <c r="AF2462" s="50"/>
      <c r="AG2462" s="50"/>
      <c r="AH2462" s="50"/>
      <c r="AI2462" s="50"/>
      <c r="AJ2462" s="50"/>
      <c r="AK2462" s="50"/>
      <c r="AL2462" s="50"/>
      <c r="AM2462" s="50"/>
      <c r="AN2462" s="50"/>
      <c r="AO2462" s="50"/>
      <c r="AP2462" s="50"/>
      <c r="AQ2462" s="50"/>
      <c r="AR2462" s="50"/>
      <c r="AS2462" s="50"/>
      <c r="AT2462" s="50"/>
      <c r="AU2462" s="50"/>
      <c r="AV2462" s="50"/>
      <c r="AW2462" s="50"/>
      <c r="AX2462" s="50"/>
      <c r="AY2462" s="50"/>
      <c r="AZ2462" s="50"/>
      <c r="BA2462" s="50"/>
      <c r="BB2462" s="50"/>
      <c r="BC2462" s="50"/>
      <c r="BD2462" s="50"/>
      <c r="BE2462" s="50"/>
      <c r="BF2462" s="50"/>
      <c r="BG2462" s="50"/>
      <c r="BH2462" s="50"/>
      <c r="BI2462" s="50"/>
      <c r="BJ2462" s="50"/>
      <c r="BK2462" s="50"/>
      <c r="BL2462" s="50"/>
      <c r="BM2462" s="50"/>
      <c r="BN2462" s="50"/>
      <c r="BO2462" s="50"/>
      <c r="BP2462" s="50"/>
      <c r="BQ2462" s="50"/>
      <c r="BR2462" s="50"/>
      <c r="BS2462" s="50"/>
      <c r="BT2462" s="50"/>
      <c r="BU2462" s="50"/>
      <c r="BV2462" s="50"/>
      <c r="BW2462" s="50"/>
      <c r="BX2462" s="50"/>
      <c r="BY2462" s="50"/>
      <c r="BZ2462" s="50"/>
      <c r="CA2462" s="50"/>
      <c r="CB2462" s="50"/>
      <c r="CC2462" s="50"/>
      <c r="CD2462" s="50"/>
      <c r="CE2462" s="50"/>
      <c r="CF2462" s="50"/>
      <c r="CG2462" s="50"/>
      <c r="CH2462" s="50"/>
      <c r="CI2462" s="50"/>
      <c r="CJ2462" s="50"/>
      <c r="CK2462" s="50"/>
      <c r="CL2462" s="50"/>
      <c r="CM2462" s="50"/>
      <c r="CN2462" s="50"/>
      <c r="CO2462" s="50"/>
      <c r="CP2462" s="50"/>
      <c r="CQ2462" s="50"/>
      <c r="CR2462" s="50"/>
      <c r="CS2462" s="50"/>
      <c r="CT2462" s="50"/>
      <c r="CU2462" s="50"/>
      <c r="CV2462" s="50"/>
      <c r="CW2462" s="50"/>
      <c r="CX2462" s="50"/>
      <c r="CY2462" s="50"/>
      <c r="CZ2462" s="50"/>
      <c r="DA2462" s="50"/>
      <c r="DB2462" s="50"/>
      <c r="DC2462" s="50"/>
      <c r="DD2462" s="50"/>
      <c r="DE2462" s="50"/>
      <c r="DF2462" s="50"/>
      <c r="DG2462" s="50"/>
      <c r="DH2462" s="50"/>
    </row>
    <row r="2463" spans="1:112" x14ac:dyDescent="0.2">
      <c r="A2463" s="581"/>
      <c r="B2463" s="581"/>
      <c r="C2463" s="206"/>
      <c r="D2463" s="78" t="s">
        <v>2159</v>
      </c>
      <c r="E2463" s="353">
        <v>190</v>
      </c>
      <c r="F2463" s="352">
        <f t="shared" si="76"/>
        <v>114</v>
      </c>
      <c r="G2463" s="352">
        <f t="shared" si="77"/>
        <v>95</v>
      </c>
      <c r="H2463" s="50"/>
      <c r="I2463" s="50"/>
      <c r="J2463" s="50"/>
      <c r="K2463" s="50"/>
      <c r="L2463" s="50"/>
      <c r="M2463" s="50"/>
      <c r="N2463" s="50"/>
      <c r="O2463" s="50"/>
      <c r="P2463" s="50"/>
      <c r="Q2463" s="50"/>
      <c r="R2463" s="50"/>
      <c r="S2463" s="50"/>
      <c r="T2463" s="50"/>
      <c r="U2463" s="50"/>
      <c r="V2463" s="50"/>
      <c r="W2463" s="50"/>
      <c r="X2463" s="50"/>
      <c r="Y2463" s="50"/>
      <c r="Z2463" s="50"/>
      <c r="AA2463" s="50"/>
      <c r="AB2463" s="50"/>
      <c r="AC2463" s="50"/>
      <c r="AD2463" s="50"/>
      <c r="AE2463" s="50"/>
      <c r="AF2463" s="50"/>
      <c r="AG2463" s="50"/>
      <c r="AH2463" s="50"/>
      <c r="AI2463" s="50"/>
      <c r="AJ2463" s="50"/>
      <c r="AK2463" s="50"/>
      <c r="AL2463" s="50"/>
      <c r="AM2463" s="50"/>
      <c r="AN2463" s="50"/>
      <c r="AO2463" s="50"/>
      <c r="AP2463" s="50"/>
      <c r="AQ2463" s="50"/>
      <c r="AR2463" s="50"/>
      <c r="AS2463" s="50"/>
      <c r="AT2463" s="50"/>
      <c r="AU2463" s="50"/>
      <c r="AV2463" s="50"/>
      <c r="AW2463" s="50"/>
      <c r="AX2463" s="50"/>
      <c r="AY2463" s="50"/>
      <c r="AZ2463" s="50"/>
      <c r="BA2463" s="50"/>
      <c r="BB2463" s="50"/>
      <c r="BC2463" s="50"/>
      <c r="BD2463" s="50"/>
      <c r="BE2463" s="50"/>
      <c r="BF2463" s="50"/>
      <c r="BG2463" s="50"/>
      <c r="BH2463" s="50"/>
      <c r="BI2463" s="50"/>
      <c r="BJ2463" s="50"/>
      <c r="BK2463" s="50"/>
      <c r="BL2463" s="50"/>
      <c r="BM2463" s="50"/>
      <c r="BN2463" s="50"/>
      <c r="BO2463" s="50"/>
      <c r="BP2463" s="50"/>
      <c r="BQ2463" s="50"/>
      <c r="BR2463" s="50"/>
      <c r="BS2463" s="50"/>
      <c r="BT2463" s="50"/>
      <c r="BU2463" s="50"/>
      <c r="BV2463" s="50"/>
      <c r="BW2463" s="50"/>
      <c r="BX2463" s="50"/>
      <c r="BY2463" s="50"/>
      <c r="BZ2463" s="50"/>
      <c r="CA2463" s="50"/>
      <c r="CB2463" s="50"/>
      <c r="CC2463" s="50"/>
      <c r="CD2463" s="50"/>
      <c r="CE2463" s="50"/>
      <c r="CF2463" s="50"/>
      <c r="CG2463" s="50"/>
      <c r="CH2463" s="50"/>
      <c r="CI2463" s="50"/>
      <c r="CJ2463" s="50"/>
      <c r="CK2463" s="50"/>
      <c r="CL2463" s="50"/>
      <c r="CM2463" s="50"/>
      <c r="CN2463" s="50"/>
      <c r="CO2463" s="50"/>
      <c r="CP2463" s="50"/>
      <c r="CQ2463" s="50"/>
      <c r="CR2463" s="50"/>
      <c r="CS2463" s="50"/>
      <c r="CT2463" s="50"/>
      <c r="CU2463" s="50"/>
      <c r="CV2463" s="50"/>
      <c r="CW2463" s="50"/>
      <c r="CX2463" s="50"/>
      <c r="CY2463" s="50"/>
      <c r="CZ2463" s="50"/>
      <c r="DA2463" s="50"/>
      <c r="DB2463" s="50"/>
      <c r="DC2463" s="50"/>
      <c r="DD2463" s="50"/>
      <c r="DE2463" s="50"/>
      <c r="DF2463" s="50"/>
      <c r="DG2463" s="50"/>
      <c r="DH2463" s="50"/>
    </row>
    <row r="2464" spans="1:112" x14ac:dyDescent="0.2">
      <c r="A2464" s="581"/>
      <c r="B2464" s="581"/>
      <c r="C2464" s="206"/>
      <c r="D2464" s="78" t="s">
        <v>2160</v>
      </c>
      <c r="E2464" s="353">
        <v>170</v>
      </c>
      <c r="F2464" s="352">
        <f t="shared" si="76"/>
        <v>102</v>
      </c>
      <c r="G2464" s="352">
        <f t="shared" si="77"/>
        <v>85</v>
      </c>
      <c r="H2464" s="50"/>
      <c r="I2464" s="50"/>
      <c r="J2464" s="50"/>
      <c r="K2464" s="50"/>
      <c r="L2464" s="50"/>
      <c r="M2464" s="50"/>
      <c r="N2464" s="50"/>
      <c r="O2464" s="50"/>
      <c r="P2464" s="50"/>
      <c r="Q2464" s="50"/>
      <c r="R2464" s="50"/>
      <c r="S2464" s="50"/>
      <c r="T2464" s="50"/>
      <c r="U2464" s="50"/>
      <c r="V2464" s="50"/>
      <c r="W2464" s="50"/>
      <c r="X2464" s="50"/>
      <c r="Y2464" s="50"/>
      <c r="Z2464" s="50"/>
      <c r="AA2464" s="50"/>
      <c r="AB2464" s="50"/>
      <c r="AC2464" s="50"/>
      <c r="AD2464" s="50"/>
      <c r="AE2464" s="50"/>
      <c r="AF2464" s="50"/>
      <c r="AG2464" s="50"/>
      <c r="AH2464" s="50"/>
      <c r="AI2464" s="50"/>
      <c r="AJ2464" s="50"/>
      <c r="AK2464" s="50"/>
      <c r="AL2464" s="50"/>
      <c r="AM2464" s="50"/>
      <c r="AN2464" s="50"/>
      <c r="AO2464" s="50"/>
      <c r="AP2464" s="50"/>
      <c r="AQ2464" s="50"/>
      <c r="AR2464" s="50"/>
      <c r="AS2464" s="50"/>
      <c r="AT2464" s="50"/>
      <c r="AU2464" s="50"/>
      <c r="AV2464" s="50"/>
      <c r="AW2464" s="50"/>
      <c r="AX2464" s="50"/>
      <c r="AY2464" s="50"/>
      <c r="AZ2464" s="50"/>
      <c r="BA2464" s="50"/>
      <c r="BB2464" s="50"/>
      <c r="BC2464" s="50"/>
      <c r="BD2464" s="50"/>
      <c r="BE2464" s="50"/>
      <c r="BF2464" s="50"/>
      <c r="BG2464" s="50"/>
      <c r="BH2464" s="50"/>
      <c r="BI2464" s="50"/>
      <c r="BJ2464" s="50"/>
      <c r="BK2464" s="50"/>
      <c r="BL2464" s="50"/>
      <c r="BM2464" s="50"/>
      <c r="BN2464" s="50"/>
      <c r="BO2464" s="50"/>
      <c r="BP2464" s="50"/>
      <c r="BQ2464" s="50"/>
      <c r="BR2464" s="50"/>
      <c r="BS2464" s="50"/>
      <c r="BT2464" s="50"/>
      <c r="BU2464" s="50"/>
      <c r="BV2464" s="50"/>
      <c r="BW2464" s="50"/>
      <c r="BX2464" s="50"/>
      <c r="BY2464" s="50"/>
      <c r="BZ2464" s="50"/>
      <c r="CA2464" s="50"/>
      <c r="CB2464" s="50"/>
      <c r="CC2464" s="50"/>
      <c r="CD2464" s="50"/>
      <c r="CE2464" s="50"/>
      <c r="CF2464" s="50"/>
      <c r="CG2464" s="50"/>
      <c r="CH2464" s="50"/>
      <c r="CI2464" s="50"/>
      <c r="CJ2464" s="50"/>
      <c r="CK2464" s="50"/>
      <c r="CL2464" s="50"/>
      <c r="CM2464" s="50"/>
      <c r="CN2464" s="50"/>
      <c r="CO2464" s="50"/>
      <c r="CP2464" s="50"/>
      <c r="CQ2464" s="50"/>
      <c r="CR2464" s="50"/>
      <c r="CS2464" s="50"/>
      <c r="CT2464" s="50"/>
      <c r="CU2464" s="50"/>
      <c r="CV2464" s="50"/>
      <c r="CW2464" s="50"/>
      <c r="CX2464" s="50"/>
      <c r="CY2464" s="50"/>
      <c r="CZ2464" s="50"/>
      <c r="DA2464" s="50"/>
      <c r="DB2464" s="50"/>
      <c r="DC2464" s="50"/>
      <c r="DD2464" s="50"/>
      <c r="DE2464" s="50"/>
      <c r="DF2464" s="50"/>
      <c r="DG2464" s="50"/>
      <c r="DH2464" s="50"/>
    </row>
    <row r="2465" spans="1:112" x14ac:dyDescent="0.2">
      <c r="A2465" s="580"/>
      <c r="B2465" s="580"/>
      <c r="C2465" s="206"/>
      <c r="D2465" s="78" t="s">
        <v>2214</v>
      </c>
      <c r="E2465" s="353">
        <v>160</v>
      </c>
      <c r="F2465" s="352">
        <f t="shared" si="76"/>
        <v>96</v>
      </c>
      <c r="G2465" s="352">
        <f t="shared" si="77"/>
        <v>80</v>
      </c>
      <c r="H2465" s="50"/>
      <c r="I2465" s="50"/>
      <c r="J2465" s="50"/>
      <c r="K2465" s="50"/>
      <c r="L2465" s="50"/>
      <c r="M2465" s="50"/>
      <c r="N2465" s="50"/>
      <c r="O2465" s="50"/>
      <c r="P2465" s="50"/>
      <c r="Q2465" s="50"/>
      <c r="R2465" s="50"/>
      <c r="S2465" s="50"/>
      <c r="T2465" s="50"/>
      <c r="U2465" s="50"/>
      <c r="V2465" s="50"/>
      <c r="W2465" s="50"/>
      <c r="X2465" s="50"/>
      <c r="Y2465" s="50"/>
      <c r="Z2465" s="50"/>
      <c r="AA2465" s="50"/>
      <c r="AB2465" s="50"/>
      <c r="AC2465" s="50"/>
      <c r="AD2465" s="50"/>
      <c r="AE2465" s="50"/>
      <c r="AF2465" s="50"/>
      <c r="AG2465" s="50"/>
      <c r="AH2465" s="50"/>
      <c r="AI2465" s="50"/>
      <c r="AJ2465" s="50"/>
      <c r="AK2465" s="50"/>
      <c r="AL2465" s="50"/>
      <c r="AM2465" s="50"/>
      <c r="AN2465" s="50"/>
      <c r="AO2465" s="50"/>
      <c r="AP2465" s="50"/>
      <c r="AQ2465" s="50"/>
      <c r="AR2465" s="50"/>
      <c r="AS2465" s="50"/>
      <c r="AT2465" s="50"/>
      <c r="AU2465" s="50"/>
      <c r="AV2465" s="50"/>
      <c r="AW2465" s="50"/>
      <c r="AX2465" s="50"/>
      <c r="AY2465" s="50"/>
      <c r="AZ2465" s="50"/>
      <c r="BA2465" s="50"/>
      <c r="BB2465" s="50"/>
      <c r="BC2465" s="50"/>
      <c r="BD2465" s="50"/>
      <c r="BE2465" s="50"/>
      <c r="BF2465" s="50"/>
      <c r="BG2465" s="50"/>
      <c r="BH2465" s="50"/>
      <c r="BI2465" s="50"/>
      <c r="BJ2465" s="50"/>
      <c r="BK2465" s="50"/>
      <c r="BL2465" s="50"/>
      <c r="BM2465" s="50"/>
      <c r="BN2465" s="50"/>
      <c r="BO2465" s="50"/>
      <c r="BP2465" s="50"/>
      <c r="BQ2465" s="50"/>
      <c r="BR2465" s="50"/>
      <c r="BS2465" s="50"/>
      <c r="BT2465" s="50"/>
      <c r="BU2465" s="50"/>
      <c r="BV2465" s="50"/>
      <c r="BW2465" s="50"/>
      <c r="BX2465" s="50"/>
      <c r="BY2465" s="50"/>
      <c r="BZ2465" s="50"/>
      <c r="CA2465" s="50"/>
      <c r="CB2465" s="50"/>
      <c r="CC2465" s="50"/>
      <c r="CD2465" s="50"/>
      <c r="CE2465" s="50"/>
      <c r="CF2465" s="50"/>
      <c r="CG2465" s="50"/>
      <c r="CH2465" s="50"/>
      <c r="CI2465" s="50"/>
      <c r="CJ2465" s="50"/>
      <c r="CK2465" s="50"/>
      <c r="CL2465" s="50"/>
      <c r="CM2465" s="50"/>
      <c r="CN2465" s="50"/>
      <c r="CO2465" s="50"/>
      <c r="CP2465" s="50"/>
      <c r="CQ2465" s="50"/>
      <c r="CR2465" s="50"/>
      <c r="CS2465" s="50"/>
      <c r="CT2465" s="50"/>
      <c r="CU2465" s="50"/>
      <c r="CV2465" s="50"/>
      <c r="CW2465" s="50"/>
      <c r="CX2465" s="50"/>
      <c r="CY2465" s="50"/>
      <c r="CZ2465" s="50"/>
      <c r="DA2465" s="50"/>
      <c r="DB2465" s="50"/>
      <c r="DC2465" s="50"/>
      <c r="DD2465" s="50"/>
      <c r="DE2465" s="50"/>
      <c r="DF2465" s="50"/>
      <c r="DG2465" s="50"/>
      <c r="DH2465" s="50"/>
    </row>
    <row r="2466" spans="1:112" x14ac:dyDescent="0.2">
      <c r="A2466" s="579" t="s">
        <v>2837</v>
      </c>
      <c r="B2466" s="579" t="s">
        <v>2837</v>
      </c>
      <c r="C2466" s="206"/>
      <c r="D2466" s="75" t="s">
        <v>2146</v>
      </c>
      <c r="E2466" s="353"/>
      <c r="F2466" s="352">
        <f t="shared" si="76"/>
        <v>0</v>
      </c>
      <c r="G2466" s="352">
        <f t="shared" si="77"/>
        <v>0</v>
      </c>
      <c r="H2466" s="50"/>
      <c r="I2466" s="50"/>
      <c r="J2466" s="50"/>
      <c r="K2466" s="50"/>
      <c r="L2466" s="50"/>
      <c r="M2466" s="50"/>
      <c r="N2466" s="50"/>
      <c r="O2466" s="50"/>
      <c r="P2466" s="50"/>
      <c r="Q2466" s="50"/>
      <c r="R2466" s="50"/>
      <c r="S2466" s="50"/>
      <c r="T2466" s="50"/>
      <c r="U2466" s="50"/>
      <c r="V2466" s="50"/>
      <c r="W2466" s="50"/>
      <c r="X2466" s="50"/>
      <c r="Y2466" s="50"/>
      <c r="Z2466" s="50"/>
      <c r="AA2466" s="50"/>
      <c r="AB2466" s="50"/>
      <c r="AC2466" s="50"/>
      <c r="AD2466" s="50"/>
      <c r="AE2466" s="50"/>
      <c r="AF2466" s="50"/>
      <c r="AG2466" s="50"/>
      <c r="AH2466" s="50"/>
      <c r="AI2466" s="50"/>
      <c r="AJ2466" s="50"/>
      <c r="AK2466" s="50"/>
      <c r="AL2466" s="50"/>
      <c r="AM2466" s="50"/>
      <c r="AN2466" s="50"/>
      <c r="AO2466" s="50"/>
      <c r="AP2466" s="50"/>
      <c r="AQ2466" s="50"/>
      <c r="AR2466" s="50"/>
      <c r="AS2466" s="50"/>
      <c r="AT2466" s="50"/>
      <c r="AU2466" s="50"/>
      <c r="AV2466" s="50"/>
      <c r="AW2466" s="50"/>
      <c r="AX2466" s="50"/>
      <c r="AY2466" s="50"/>
      <c r="AZ2466" s="50"/>
      <c r="BA2466" s="50"/>
      <c r="BB2466" s="50"/>
      <c r="BC2466" s="50"/>
      <c r="BD2466" s="50"/>
      <c r="BE2466" s="50"/>
      <c r="BF2466" s="50"/>
      <c r="BG2466" s="50"/>
      <c r="BH2466" s="50"/>
      <c r="BI2466" s="50"/>
      <c r="BJ2466" s="50"/>
      <c r="BK2466" s="50"/>
      <c r="BL2466" s="50"/>
      <c r="BM2466" s="50"/>
      <c r="BN2466" s="50"/>
      <c r="BO2466" s="50"/>
      <c r="BP2466" s="50"/>
      <c r="BQ2466" s="50"/>
      <c r="BR2466" s="50"/>
      <c r="BS2466" s="50"/>
      <c r="BT2466" s="50"/>
      <c r="BU2466" s="50"/>
      <c r="BV2466" s="50"/>
      <c r="BW2466" s="50"/>
      <c r="BX2466" s="50"/>
      <c r="BY2466" s="50"/>
      <c r="BZ2466" s="50"/>
      <c r="CA2466" s="50"/>
      <c r="CB2466" s="50"/>
      <c r="CC2466" s="50"/>
      <c r="CD2466" s="50"/>
      <c r="CE2466" s="50"/>
      <c r="CF2466" s="50"/>
      <c r="CG2466" s="50"/>
      <c r="CH2466" s="50"/>
      <c r="CI2466" s="50"/>
      <c r="CJ2466" s="50"/>
      <c r="CK2466" s="50"/>
      <c r="CL2466" s="50"/>
      <c r="CM2466" s="50"/>
      <c r="CN2466" s="50"/>
      <c r="CO2466" s="50"/>
      <c r="CP2466" s="50"/>
      <c r="CQ2466" s="50"/>
      <c r="CR2466" s="50"/>
      <c r="CS2466" s="50"/>
      <c r="CT2466" s="50"/>
      <c r="CU2466" s="50"/>
      <c r="CV2466" s="50"/>
      <c r="CW2466" s="50"/>
      <c r="CX2466" s="50"/>
      <c r="CY2466" s="50"/>
      <c r="CZ2466" s="50"/>
      <c r="DA2466" s="50"/>
      <c r="DB2466" s="50"/>
      <c r="DC2466" s="50"/>
      <c r="DD2466" s="50"/>
      <c r="DE2466" s="50"/>
      <c r="DF2466" s="50"/>
      <c r="DG2466" s="50"/>
      <c r="DH2466" s="50"/>
    </row>
    <row r="2467" spans="1:112" x14ac:dyDescent="0.2">
      <c r="A2467" s="581"/>
      <c r="B2467" s="581"/>
      <c r="C2467" s="206"/>
      <c r="D2467" s="78" t="s">
        <v>2159</v>
      </c>
      <c r="E2467" s="353">
        <v>170</v>
      </c>
      <c r="F2467" s="352">
        <f t="shared" si="76"/>
        <v>102</v>
      </c>
      <c r="G2467" s="352">
        <f t="shared" si="77"/>
        <v>85</v>
      </c>
      <c r="H2467" s="50"/>
      <c r="I2467" s="50"/>
      <c r="J2467" s="50"/>
      <c r="K2467" s="50"/>
      <c r="L2467" s="50"/>
      <c r="M2467" s="50"/>
      <c r="N2467" s="50"/>
      <c r="O2467" s="50"/>
      <c r="P2467" s="50"/>
      <c r="Q2467" s="50"/>
      <c r="R2467" s="50"/>
      <c r="S2467" s="50"/>
      <c r="T2467" s="50"/>
      <c r="U2467" s="50"/>
      <c r="V2467" s="50"/>
      <c r="W2467" s="50"/>
      <c r="X2467" s="50"/>
      <c r="Y2467" s="50"/>
      <c r="Z2467" s="50"/>
      <c r="AA2467" s="50"/>
      <c r="AB2467" s="50"/>
      <c r="AC2467" s="50"/>
      <c r="AD2467" s="50"/>
      <c r="AE2467" s="50"/>
      <c r="AF2467" s="50"/>
      <c r="AG2467" s="50"/>
      <c r="AH2467" s="50"/>
      <c r="AI2467" s="50"/>
      <c r="AJ2467" s="50"/>
      <c r="AK2467" s="50"/>
      <c r="AL2467" s="50"/>
      <c r="AM2467" s="50"/>
      <c r="AN2467" s="50"/>
      <c r="AO2467" s="50"/>
      <c r="AP2467" s="50"/>
      <c r="AQ2467" s="50"/>
      <c r="AR2467" s="50"/>
      <c r="AS2467" s="50"/>
      <c r="AT2467" s="50"/>
      <c r="AU2467" s="50"/>
      <c r="AV2467" s="50"/>
      <c r="AW2467" s="50"/>
      <c r="AX2467" s="50"/>
      <c r="AY2467" s="50"/>
      <c r="AZ2467" s="50"/>
      <c r="BA2467" s="50"/>
      <c r="BB2467" s="50"/>
      <c r="BC2467" s="50"/>
      <c r="BD2467" s="50"/>
      <c r="BE2467" s="50"/>
      <c r="BF2467" s="50"/>
      <c r="BG2467" s="50"/>
      <c r="BH2467" s="50"/>
      <c r="BI2467" s="50"/>
      <c r="BJ2467" s="50"/>
      <c r="BK2467" s="50"/>
      <c r="BL2467" s="50"/>
      <c r="BM2467" s="50"/>
      <c r="BN2467" s="50"/>
      <c r="BO2467" s="50"/>
      <c r="BP2467" s="50"/>
      <c r="BQ2467" s="50"/>
      <c r="BR2467" s="50"/>
      <c r="BS2467" s="50"/>
      <c r="BT2467" s="50"/>
      <c r="BU2467" s="50"/>
      <c r="BV2467" s="50"/>
      <c r="BW2467" s="50"/>
      <c r="BX2467" s="50"/>
      <c r="BY2467" s="50"/>
      <c r="BZ2467" s="50"/>
      <c r="CA2467" s="50"/>
      <c r="CB2467" s="50"/>
      <c r="CC2467" s="50"/>
      <c r="CD2467" s="50"/>
      <c r="CE2467" s="50"/>
      <c r="CF2467" s="50"/>
      <c r="CG2467" s="50"/>
      <c r="CH2467" s="50"/>
      <c r="CI2467" s="50"/>
      <c r="CJ2467" s="50"/>
      <c r="CK2467" s="50"/>
      <c r="CL2467" s="50"/>
      <c r="CM2467" s="50"/>
      <c r="CN2467" s="50"/>
      <c r="CO2467" s="50"/>
      <c r="CP2467" s="50"/>
      <c r="CQ2467" s="50"/>
      <c r="CR2467" s="50"/>
      <c r="CS2467" s="50"/>
      <c r="CT2467" s="50"/>
      <c r="CU2467" s="50"/>
      <c r="CV2467" s="50"/>
      <c r="CW2467" s="50"/>
      <c r="CX2467" s="50"/>
      <c r="CY2467" s="50"/>
      <c r="CZ2467" s="50"/>
      <c r="DA2467" s="50"/>
      <c r="DB2467" s="50"/>
      <c r="DC2467" s="50"/>
      <c r="DD2467" s="50"/>
      <c r="DE2467" s="50"/>
      <c r="DF2467" s="50"/>
      <c r="DG2467" s="50"/>
      <c r="DH2467" s="50"/>
    </row>
    <row r="2468" spans="1:112" x14ac:dyDescent="0.2">
      <c r="A2468" s="581"/>
      <c r="B2468" s="581"/>
      <c r="C2468" s="206"/>
      <c r="D2468" s="78" t="s">
        <v>2160</v>
      </c>
      <c r="E2468" s="353">
        <v>160</v>
      </c>
      <c r="F2468" s="352">
        <f t="shared" si="76"/>
        <v>96</v>
      </c>
      <c r="G2468" s="352">
        <f t="shared" si="77"/>
        <v>80</v>
      </c>
      <c r="H2468" s="50"/>
      <c r="I2468" s="50"/>
      <c r="J2468" s="50"/>
      <c r="K2468" s="50"/>
      <c r="L2468" s="50"/>
      <c r="M2468" s="50"/>
      <c r="N2468" s="50"/>
      <c r="O2468" s="50"/>
      <c r="P2468" s="50"/>
      <c r="Q2468" s="50"/>
      <c r="R2468" s="50"/>
      <c r="S2468" s="50"/>
      <c r="T2468" s="50"/>
      <c r="U2468" s="50"/>
      <c r="V2468" s="50"/>
      <c r="W2468" s="50"/>
      <c r="X2468" s="50"/>
      <c r="Y2468" s="50"/>
      <c r="Z2468" s="50"/>
      <c r="AA2468" s="50"/>
      <c r="AB2468" s="50"/>
      <c r="AC2468" s="50"/>
      <c r="AD2468" s="50"/>
      <c r="AE2468" s="50"/>
      <c r="AF2468" s="50"/>
      <c r="AG2468" s="50"/>
      <c r="AH2468" s="50"/>
      <c r="AI2468" s="50"/>
      <c r="AJ2468" s="50"/>
      <c r="AK2468" s="50"/>
      <c r="AL2468" s="50"/>
      <c r="AM2468" s="50"/>
      <c r="AN2468" s="50"/>
      <c r="AO2468" s="50"/>
      <c r="AP2468" s="50"/>
      <c r="AQ2468" s="50"/>
      <c r="AR2468" s="50"/>
      <c r="AS2468" s="50"/>
      <c r="AT2468" s="50"/>
      <c r="AU2468" s="50"/>
      <c r="AV2468" s="50"/>
      <c r="AW2468" s="50"/>
      <c r="AX2468" s="50"/>
      <c r="AY2468" s="50"/>
      <c r="AZ2468" s="50"/>
      <c r="BA2468" s="50"/>
      <c r="BB2468" s="50"/>
      <c r="BC2468" s="50"/>
      <c r="BD2468" s="50"/>
      <c r="BE2468" s="50"/>
      <c r="BF2468" s="50"/>
      <c r="BG2468" s="50"/>
      <c r="BH2468" s="50"/>
      <c r="BI2468" s="50"/>
      <c r="BJ2468" s="50"/>
      <c r="BK2468" s="50"/>
      <c r="BL2468" s="50"/>
      <c r="BM2468" s="50"/>
      <c r="BN2468" s="50"/>
      <c r="BO2468" s="50"/>
      <c r="BP2468" s="50"/>
      <c r="BQ2468" s="50"/>
      <c r="BR2468" s="50"/>
      <c r="BS2468" s="50"/>
      <c r="BT2468" s="50"/>
      <c r="BU2468" s="50"/>
      <c r="BV2468" s="50"/>
      <c r="BW2468" s="50"/>
      <c r="BX2468" s="50"/>
      <c r="BY2468" s="50"/>
      <c r="BZ2468" s="50"/>
      <c r="CA2468" s="50"/>
      <c r="CB2468" s="50"/>
      <c r="CC2468" s="50"/>
      <c r="CD2468" s="50"/>
      <c r="CE2468" s="50"/>
      <c r="CF2468" s="50"/>
      <c r="CG2468" s="50"/>
      <c r="CH2468" s="50"/>
      <c r="CI2468" s="50"/>
      <c r="CJ2468" s="50"/>
      <c r="CK2468" s="50"/>
      <c r="CL2468" s="50"/>
      <c r="CM2468" s="50"/>
      <c r="CN2468" s="50"/>
      <c r="CO2468" s="50"/>
      <c r="CP2468" s="50"/>
      <c r="CQ2468" s="50"/>
      <c r="CR2468" s="50"/>
      <c r="CS2468" s="50"/>
      <c r="CT2468" s="50"/>
      <c r="CU2468" s="50"/>
      <c r="CV2468" s="50"/>
      <c r="CW2468" s="50"/>
      <c r="CX2468" s="50"/>
      <c r="CY2468" s="50"/>
      <c r="CZ2468" s="50"/>
      <c r="DA2468" s="50"/>
      <c r="DB2468" s="50"/>
      <c r="DC2468" s="50"/>
      <c r="DD2468" s="50"/>
      <c r="DE2468" s="50"/>
      <c r="DF2468" s="50"/>
      <c r="DG2468" s="50"/>
      <c r="DH2468" s="50"/>
    </row>
    <row r="2469" spans="1:112" x14ac:dyDescent="0.2">
      <c r="A2469" s="580"/>
      <c r="B2469" s="580"/>
      <c r="C2469" s="206"/>
      <c r="D2469" s="78" t="s">
        <v>2214</v>
      </c>
      <c r="E2469" s="353">
        <v>150</v>
      </c>
      <c r="F2469" s="352">
        <f t="shared" si="76"/>
        <v>90</v>
      </c>
      <c r="G2469" s="352">
        <f t="shared" si="77"/>
        <v>75</v>
      </c>
      <c r="H2469" s="50"/>
      <c r="I2469" s="50"/>
      <c r="J2469" s="50"/>
      <c r="K2469" s="50"/>
      <c r="L2469" s="50"/>
      <c r="M2469" s="50"/>
      <c r="N2469" s="50"/>
      <c r="O2469" s="50"/>
      <c r="P2469" s="50"/>
      <c r="Q2469" s="50"/>
      <c r="R2469" s="50"/>
      <c r="S2469" s="50"/>
      <c r="T2469" s="50"/>
      <c r="U2469" s="50"/>
      <c r="V2469" s="50"/>
      <c r="W2469" s="50"/>
      <c r="X2469" s="50"/>
      <c r="Y2469" s="50"/>
      <c r="Z2469" s="50"/>
      <c r="AA2469" s="50"/>
      <c r="AB2469" s="50"/>
      <c r="AC2469" s="50"/>
      <c r="AD2469" s="50"/>
      <c r="AE2469" s="50"/>
      <c r="AF2469" s="50"/>
      <c r="AG2469" s="50"/>
      <c r="AH2469" s="50"/>
      <c r="AI2469" s="50"/>
      <c r="AJ2469" s="50"/>
      <c r="AK2469" s="50"/>
      <c r="AL2469" s="50"/>
      <c r="AM2469" s="50"/>
      <c r="AN2469" s="50"/>
      <c r="AO2469" s="50"/>
      <c r="AP2469" s="50"/>
      <c r="AQ2469" s="50"/>
      <c r="AR2469" s="50"/>
      <c r="AS2469" s="50"/>
      <c r="AT2469" s="50"/>
      <c r="AU2469" s="50"/>
      <c r="AV2469" s="50"/>
      <c r="AW2469" s="50"/>
      <c r="AX2469" s="50"/>
      <c r="AY2469" s="50"/>
      <c r="AZ2469" s="50"/>
      <c r="BA2469" s="50"/>
      <c r="BB2469" s="50"/>
      <c r="BC2469" s="50"/>
      <c r="BD2469" s="50"/>
      <c r="BE2469" s="50"/>
      <c r="BF2469" s="50"/>
      <c r="BG2469" s="50"/>
      <c r="BH2469" s="50"/>
      <c r="BI2469" s="50"/>
      <c r="BJ2469" s="50"/>
      <c r="BK2469" s="50"/>
      <c r="BL2469" s="50"/>
      <c r="BM2469" s="50"/>
      <c r="BN2469" s="50"/>
      <c r="BO2469" s="50"/>
      <c r="BP2469" s="50"/>
      <c r="BQ2469" s="50"/>
      <c r="BR2469" s="50"/>
      <c r="BS2469" s="50"/>
      <c r="BT2469" s="50"/>
      <c r="BU2469" s="50"/>
      <c r="BV2469" s="50"/>
      <c r="BW2469" s="50"/>
      <c r="BX2469" s="50"/>
      <c r="BY2469" s="50"/>
      <c r="BZ2469" s="50"/>
      <c r="CA2469" s="50"/>
      <c r="CB2469" s="50"/>
      <c r="CC2469" s="50"/>
      <c r="CD2469" s="50"/>
      <c r="CE2469" s="50"/>
      <c r="CF2469" s="50"/>
      <c r="CG2469" s="50"/>
      <c r="CH2469" s="50"/>
      <c r="CI2469" s="50"/>
      <c r="CJ2469" s="50"/>
      <c r="CK2469" s="50"/>
      <c r="CL2469" s="50"/>
      <c r="CM2469" s="50"/>
      <c r="CN2469" s="50"/>
      <c r="CO2469" s="50"/>
      <c r="CP2469" s="50"/>
      <c r="CQ2469" s="50"/>
      <c r="CR2469" s="50"/>
      <c r="CS2469" s="50"/>
      <c r="CT2469" s="50"/>
      <c r="CU2469" s="50"/>
      <c r="CV2469" s="50"/>
      <c r="CW2469" s="50"/>
      <c r="CX2469" s="50"/>
      <c r="CY2469" s="50"/>
      <c r="CZ2469" s="50"/>
      <c r="DA2469" s="50"/>
      <c r="DB2469" s="50"/>
      <c r="DC2469" s="50"/>
      <c r="DD2469" s="50"/>
      <c r="DE2469" s="50"/>
      <c r="DF2469" s="50"/>
      <c r="DG2469" s="50"/>
      <c r="DH2469" s="50"/>
    </row>
    <row r="2470" spans="1:112" x14ac:dyDescent="0.2">
      <c r="A2470" s="132" t="s">
        <v>2250</v>
      </c>
      <c r="B2470" s="132" t="s">
        <v>2250</v>
      </c>
      <c r="C2470" s="132"/>
      <c r="D2470" s="76" t="s">
        <v>3153</v>
      </c>
      <c r="E2470" s="353"/>
      <c r="F2470" s="352">
        <f t="shared" si="76"/>
        <v>0</v>
      </c>
      <c r="G2470" s="352">
        <f t="shared" si="77"/>
        <v>0</v>
      </c>
      <c r="H2470" s="50"/>
      <c r="I2470" s="50"/>
      <c r="J2470" s="50"/>
      <c r="K2470" s="50"/>
      <c r="L2470" s="50"/>
      <c r="M2470" s="50"/>
      <c r="N2470" s="50"/>
      <c r="O2470" s="50"/>
      <c r="P2470" s="50"/>
      <c r="Q2470" s="50"/>
      <c r="R2470" s="50"/>
      <c r="S2470" s="50"/>
      <c r="T2470" s="50"/>
      <c r="U2470" s="50"/>
      <c r="V2470" s="50"/>
      <c r="W2470" s="50"/>
      <c r="X2470" s="50"/>
      <c r="Y2470" s="50"/>
      <c r="Z2470" s="50"/>
      <c r="AA2470" s="50"/>
      <c r="AB2470" s="50"/>
      <c r="AC2470" s="50"/>
      <c r="AD2470" s="50"/>
      <c r="AE2470" s="50"/>
      <c r="AF2470" s="50"/>
      <c r="AG2470" s="50"/>
      <c r="AH2470" s="50"/>
      <c r="AI2470" s="50"/>
      <c r="AJ2470" s="50"/>
      <c r="AK2470" s="50"/>
      <c r="AL2470" s="50"/>
      <c r="AM2470" s="50"/>
      <c r="AN2470" s="50"/>
      <c r="AO2470" s="50"/>
      <c r="AP2470" s="50"/>
      <c r="AQ2470" s="50"/>
      <c r="AR2470" s="50"/>
      <c r="AS2470" s="50"/>
      <c r="AT2470" s="50"/>
      <c r="AU2470" s="50"/>
      <c r="AV2470" s="50"/>
      <c r="AW2470" s="50"/>
      <c r="AX2470" s="50"/>
      <c r="AY2470" s="50"/>
      <c r="AZ2470" s="50"/>
      <c r="BA2470" s="50"/>
      <c r="BB2470" s="50"/>
      <c r="BC2470" s="50"/>
      <c r="BD2470" s="50"/>
      <c r="BE2470" s="50"/>
      <c r="BF2470" s="50"/>
      <c r="BG2470" s="50"/>
      <c r="BH2470" s="50"/>
      <c r="BI2470" s="50"/>
      <c r="BJ2470" s="50"/>
      <c r="BK2470" s="50"/>
      <c r="BL2470" s="50"/>
      <c r="BM2470" s="50"/>
      <c r="BN2470" s="50"/>
      <c r="BO2470" s="50"/>
      <c r="BP2470" s="50"/>
      <c r="BQ2470" s="50"/>
      <c r="BR2470" s="50"/>
      <c r="BS2470" s="50"/>
      <c r="BT2470" s="50"/>
      <c r="BU2470" s="50"/>
      <c r="BV2470" s="50"/>
      <c r="BW2470" s="50"/>
      <c r="BX2470" s="50"/>
      <c r="BY2470" s="50"/>
      <c r="BZ2470" s="50"/>
      <c r="CA2470" s="50"/>
      <c r="CB2470" s="50"/>
      <c r="CC2470" s="50"/>
      <c r="CD2470" s="50"/>
      <c r="CE2470" s="50"/>
      <c r="CF2470" s="50"/>
      <c r="CG2470" s="50"/>
      <c r="CH2470" s="50"/>
      <c r="CI2470" s="50"/>
      <c r="CJ2470" s="50"/>
      <c r="CK2470" s="50"/>
      <c r="CL2470" s="50"/>
      <c r="CM2470" s="50"/>
      <c r="CN2470" s="50"/>
      <c r="CO2470" s="50"/>
      <c r="CP2470" s="50"/>
      <c r="CQ2470" s="50"/>
      <c r="CR2470" s="50"/>
      <c r="CS2470" s="50"/>
      <c r="CT2470" s="50"/>
      <c r="CU2470" s="50"/>
      <c r="CV2470" s="50"/>
      <c r="CW2470" s="50"/>
      <c r="CX2470" s="50"/>
      <c r="CY2470" s="50"/>
      <c r="CZ2470" s="50"/>
      <c r="DA2470" s="50"/>
      <c r="DB2470" s="50"/>
      <c r="DC2470" s="50"/>
      <c r="DD2470" s="50"/>
      <c r="DE2470" s="50"/>
      <c r="DF2470" s="50"/>
      <c r="DG2470" s="50"/>
      <c r="DH2470" s="50"/>
    </row>
    <row r="2471" spans="1:112" ht="25.5" x14ac:dyDescent="0.2">
      <c r="A2471" s="379" t="s">
        <v>86</v>
      </c>
      <c r="B2471" s="379" t="s">
        <v>86</v>
      </c>
      <c r="C2471" s="379"/>
      <c r="D2471" s="77" t="s">
        <v>3154</v>
      </c>
      <c r="E2471" s="353">
        <v>1800</v>
      </c>
      <c r="F2471" s="352">
        <f t="shared" si="76"/>
        <v>1080</v>
      </c>
      <c r="G2471" s="352">
        <f t="shared" si="77"/>
        <v>900</v>
      </c>
      <c r="H2471" s="50"/>
      <c r="I2471" s="50"/>
      <c r="J2471" s="50"/>
      <c r="K2471" s="50"/>
      <c r="L2471" s="50"/>
      <c r="M2471" s="50"/>
      <c r="N2471" s="50"/>
      <c r="O2471" s="50"/>
      <c r="P2471" s="50"/>
      <c r="Q2471" s="50"/>
      <c r="R2471" s="50"/>
      <c r="S2471" s="50"/>
      <c r="T2471" s="50"/>
      <c r="U2471" s="50"/>
      <c r="V2471" s="50"/>
      <c r="W2471" s="50"/>
      <c r="X2471" s="50"/>
      <c r="Y2471" s="50"/>
      <c r="Z2471" s="50"/>
      <c r="AA2471" s="50"/>
      <c r="AB2471" s="50"/>
      <c r="AC2471" s="50"/>
      <c r="AD2471" s="50"/>
      <c r="AE2471" s="50"/>
      <c r="AF2471" s="50"/>
      <c r="AG2471" s="50"/>
      <c r="AH2471" s="50"/>
      <c r="AI2471" s="50"/>
      <c r="AJ2471" s="50"/>
      <c r="AK2471" s="50"/>
      <c r="AL2471" s="50"/>
      <c r="AM2471" s="50"/>
      <c r="AN2471" s="50"/>
      <c r="AO2471" s="50"/>
      <c r="AP2471" s="50"/>
      <c r="AQ2471" s="50"/>
      <c r="AR2471" s="50"/>
      <c r="AS2471" s="50"/>
      <c r="AT2471" s="50"/>
      <c r="AU2471" s="50"/>
      <c r="AV2471" s="50"/>
      <c r="AW2471" s="50"/>
      <c r="AX2471" s="50"/>
      <c r="AY2471" s="50"/>
      <c r="AZ2471" s="50"/>
      <c r="BA2471" s="50"/>
      <c r="BB2471" s="50"/>
      <c r="BC2471" s="50"/>
      <c r="BD2471" s="50"/>
      <c r="BE2471" s="50"/>
      <c r="BF2471" s="50"/>
      <c r="BG2471" s="50"/>
      <c r="BH2471" s="50"/>
      <c r="BI2471" s="50"/>
      <c r="BJ2471" s="50"/>
      <c r="BK2471" s="50"/>
      <c r="BL2471" s="50"/>
      <c r="BM2471" s="50"/>
      <c r="BN2471" s="50"/>
      <c r="BO2471" s="50"/>
      <c r="BP2471" s="50"/>
      <c r="BQ2471" s="50"/>
      <c r="BR2471" s="50"/>
      <c r="BS2471" s="50"/>
      <c r="BT2471" s="50"/>
      <c r="BU2471" s="50"/>
      <c r="BV2471" s="50"/>
      <c r="BW2471" s="50"/>
      <c r="BX2471" s="50"/>
      <c r="BY2471" s="50"/>
      <c r="BZ2471" s="50"/>
      <c r="CA2471" s="50"/>
      <c r="CB2471" s="50"/>
      <c r="CC2471" s="50"/>
      <c r="CD2471" s="50"/>
      <c r="CE2471" s="50"/>
      <c r="CF2471" s="50"/>
      <c r="CG2471" s="50"/>
      <c r="CH2471" s="50"/>
      <c r="CI2471" s="50"/>
      <c r="CJ2471" s="50"/>
      <c r="CK2471" s="50"/>
      <c r="CL2471" s="50"/>
      <c r="CM2471" s="50"/>
      <c r="CN2471" s="50"/>
      <c r="CO2471" s="50"/>
      <c r="CP2471" s="50"/>
      <c r="CQ2471" s="50"/>
      <c r="CR2471" s="50"/>
      <c r="CS2471" s="50"/>
      <c r="CT2471" s="50"/>
      <c r="CU2471" s="50"/>
      <c r="CV2471" s="50"/>
      <c r="CW2471" s="50"/>
      <c r="CX2471" s="50"/>
      <c r="CY2471" s="50"/>
      <c r="CZ2471" s="50"/>
      <c r="DA2471" s="50"/>
      <c r="DB2471" s="50"/>
      <c r="DC2471" s="50"/>
      <c r="DD2471" s="50"/>
      <c r="DE2471" s="50"/>
      <c r="DF2471" s="50"/>
      <c r="DG2471" s="50"/>
      <c r="DH2471" s="50"/>
    </row>
    <row r="2472" spans="1:112" ht="25.5" x14ac:dyDescent="0.2">
      <c r="A2472" s="379" t="s">
        <v>87</v>
      </c>
      <c r="B2472" s="201"/>
      <c r="C2472" s="379"/>
      <c r="D2472" s="76" t="s">
        <v>8011</v>
      </c>
      <c r="E2472" s="353">
        <v>500</v>
      </c>
      <c r="F2472" s="352">
        <f t="shared" si="76"/>
        <v>300</v>
      </c>
      <c r="G2472" s="352">
        <f t="shared" si="77"/>
        <v>250</v>
      </c>
      <c r="H2472" s="50"/>
      <c r="I2472" s="50"/>
      <c r="J2472" s="50"/>
      <c r="K2472" s="50"/>
      <c r="L2472" s="50"/>
      <c r="M2472" s="50"/>
      <c r="N2472" s="50"/>
      <c r="O2472" s="50"/>
      <c r="P2472" s="50"/>
      <c r="Q2472" s="50"/>
      <c r="R2472" s="50"/>
      <c r="S2472" s="50"/>
      <c r="T2472" s="50"/>
      <c r="U2472" s="50"/>
      <c r="V2472" s="50"/>
      <c r="W2472" s="50"/>
      <c r="X2472" s="50"/>
      <c r="Y2472" s="50"/>
      <c r="Z2472" s="50"/>
      <c r="AA2472" s="50"/>
      <c r="AB2472" s="50"/>
      <c r="AC2472" s="50"/>
      <c r="AD2472" s="50"/>
      <c r="AE2472" s="50"/>
      <c r="AF2472" s="50"/>
      <c r="AG2472" s="50"/>
      <c r="AH2472" s="50"/>
      <c r="AI2472" s="50"/>
      <c r="AJ2472" s="50"/>
      <c r="AK2472" s="50"/>
      <c r="AL2472" s="50"/>
      <c r="AM2472" s="50"/>
      <c r="AN2472" s="50"/>
      <c r="AO2472" s="50"/>
      <c r="AP2472" s="50"/>
      <c r="AQ2472" s="50"/>
      <c r="AR2472" s="50"/>
      <c r="AS2472" s="50"/>
      <c r="AT2472" s="50"/>
      <c r="AU2472" s="50"/>
      <c r="AV2472" s="50"/>
      <c r="AW2472" s="50"/>
      <c r="AX2472" s="50"/>
      <c r="AY2472" s="50"/>
      <c r="AZ2472" s="50"/>
      <c r="BA2472" s="50"/>
      <c r="BB2472" s="50"/>
      <c r="BC2472" s="50"/>
      <c r="BD2472" s="50"/>
      <c r="BE2472" s="50"/>
      <c r="BF2472" s="50"/>
      <c r="BG2472" s="50"/>
      <c r="BH2472" s="50"/>
      <c r="BI2472" s="50"/>
      <c r="BJ2472" s="50"/>
      <c r="BK2472" s="50"/>
      <c r="BL2472" s="50"/>
      <c r="BM2472" s="50"/>
      <c r="BN2472" s="50"/>
      <c r="BO2472" s="50"/>
      <c r="BP2472" s="50"/>
      <c r="BQ2472" s="50"/>
      <c r="BR2472" s="50"/>
      <c r="BS2472" s="50"/>
      <c r="BT2472" s="50"/>
      <c r="BU2472" s="50"/>
      <c r="BV2472" s="50"/>
      <c r="BW2472" s="50"/>
      <c r="BX2472" s="50"/>
      <c r="BY2472" s="50"/>
      <c r="BZ2472" s="50"/>
      <c r="CA2472" s="50"/>
      <c r="CB2472" s="50"/>
      <c r="CC2472" s="50"/>
      <c r="CD2472" s="50"/>
      <c r="CE2472" s="50"/>
      <c r="CF2472" s="50"/>
      <c r="CG2472" s="50"/>
      <c r="CH2472" s="50"/>
      <c r="CI2472" s="50"/>
      <c r="CJ2472" s="50"/>
      <c r="CK2472" s="50"/>
      <c r="CL2472" s="50"/>
      <c r="CM2472" s="50"/>
      <c r="CN2472" s="50"/>
      <c r="CO2472" s="50"/>
      <c r="CP2472" s="50"/>
      <c r="CQ2472" s="50"/>
      <c r="CR2472" s="50"/>
      <c r="CS2472" s="50"/>
      <c r="CT2472" s="50"/>
      <c r="CU2472" s="50"/>
      <c r="CV2472" s="50"/>
      <c r="CW2472" s="50"/>
      <c r="CX2472" s="50"/>
      <c r="CY2472" s="50"/>
      <c r="CZ2472" s="50"/>
      <c r="DA2472" s="50"/>
      <c r="DB2472" s="50"/>
      <c r="DC2472" s="50"/>
      <c r="DD2472" s="50"/>
      <c r="DE2472" s="50"/>
      <c r="DF2472" s="50"/>
      <c r="DG2472" s="50"/>
      <c r="DH2472" s="50"/>
    </row>
    <row r="2473" spans="1:112" ht="26.25" x14ac:dyDescent="0.2">
      <c r="A2473" s="570" t="s">
        <v>88</v>
      </c>
      <c r="B2473" s="570" t="s">
        <v>87</v>
      </c>
      <c r="C2473" s="379"/>
      <c r="D2473" s="77" t="s">
        <v>7348</v>
      </c>
      <c r="E2473" s="353"/>
      <c r="F2473" s="352">
        <f t="shared" si="76"/>
        <v>0</v>
      </c>
      <c r="G2473" s="352">
        <f t="shared" si="77"/>
        <v>0</v>
      </c>
      <c r="H2473" s="50"/>
      <c r="I2473" s="50"/>
      <c r="J2473" s="50"/>
      <c r="K2473" s="50"/>
      <c r="L2473" s="50"/>
      <c r="M2473" s="50"/>
      <c r="N2473" s="50"/>
      <c r="O2473" s="50"/>
      <c r="P2473" s="50"/>
      <c r="Q2473" s="50"/>
      <c r="R2473" s="50"/>
      <c r="S2473" s="50"/>
      <c r="T2473" s="50"/>
      <c r="U2473" s="50"/>
      <c r="V2473" s="50"/>
      <c r="W2473" s="50"/>
      <c r="X2473" s="50"/>
      <c r="Y2473" s="50"/>
      <c r="Z2473" s="50"/>
      <c r="AA2473" s="50"/>
      <c r="AB2473" s="50"/>
      <c r="AC2473" s="50"/>
      <c r="AD2473" s="50"/>
      <c r="AE2473" s="50"/>
      <c r="AF2473" s="50"/>
      <c r="AG2473" s="50"/>
      <c r="AH2473" s="50"/>
      <c r="AI2473" s="50"/>
      <c r="AJ2473" s="50"/>
      <c r="AK2473" s="50"/>
      <c r="AL2473" s="50"/>
      <c r="AM2473" s="50"/>
      <c r="AN2473" s="50"/>
      <c r="AO2473" s="50"/>
      <c r="AP2473" s="50"/>
      <c r="AQ2473" s="50"/>
      <c r="AR2473" s="50"/>
      <c r="AS2473" s="50"/>
      <c r="AT2473" s="50"/>
      <c r="AU2473" s="50"/>
      <c r="AV2473" s="50"/>
      <c r="AW2473" s="50"/>
      <c r="AX2473" s="50"/>
      <c r="AY2473" s="50"/>
      <c r="AZ2473" s="50"/>
      <c r="BA2473" s="50"/>
      <c r="BB2473" s="50"/>
      <c r="BC2473" s="50"/>
      <c r="BD2473" s="50"/>
      <c r="BE2473" s="50"/>
      <c r="BF2473" s="50"/>
      <c r="BG2473" s="50"/>
      <c r="BH2473" s="50"/>
      <c r="BI2473" s="50"/>
      <c r="BJ2473" s="50"/>
      <c r="BK2473" s="50"/>
      <c r="BL2473" s="50"/>
      <c r="BM2473" s="50"/>
      <c r="BN2473" s="50"/>
      <c r="BO2473" s="50"/>
      <c r="BP2473" s="50"/>
      <c r="BQ2473" s="50"/>
      <c r="BR2473" s="50"/>
      <c r="BS2473" s="50"/>
      <c r="BT2473" s="50"/>
      <c r="BU2473" s="50"/>
      <c r="BV2473" s="50"/>
      <c r="BW2473" s="50"/>
      <c r="BX2473" s="50"/>
      <c r="BY2473" s="50"/>
      <c r="BZ2473" s="50"/>
      <c r="CA2473" s="50"/>
      <c r="CB2473" s="50"/>
      <c r="CC2473" s="50"/>
      <c r="CD2473" s="50"/>
      <c r="CE2473" s="50"/>
      <c r="CF2473" s="50"/>
      <c r="CG2473" s="50"/>
      <c r="CH2473" s="50"/>
      <c r="CI2473" s="50"/>
      <c r="CJ2473" s="50"/>
      <c r="CK2473" s="50"/>
      <c r="CL2473" s="50"/>
      <c r="CM2473" s="50"/>
      <c r="CN2473" s="50"/>
      <c r="CO2473" s="50"/>
      <c r="CP2473" s="50"/>
      <c r="CQ2473" s="50"/>
      <c r="CR2473" s="50"/>
      <c r="CS2473" s="50"/>
      <c r="CT2473" s="50"/>
      <c r="CU2473" s="50"/>
      <c r="CV2473" s="50"/>
      <c r="CW2473" s="50"/>
      <c r="CX2473" s="50"/>
      <c r="CY2473" s="50"/>
      <c r="CZ2473" s="50"/>
      <c r="DA2473" s="50"/>
      <c r="DB2473" s="50"/>
      <c r="DC2473" s="50"/>
      <c r="DD2473" s="50"/>
      <c r="DE2473" s="50"/>
      <c r="DF2473" s="50"/>
      <c r="DG2473" s="50"/>
      <c r="DH2473" s="50"/>
    </row>
    <row r="2474" spans="1:112" x14ac:dyDescent="0.2">
      <c r="A2474" s="571"/>
      <c r="B2474" s="571"/>
      <c r="C2474" s="379"/>
      <c r="D2474" s="77" t="s">
        <v>8291</v>
      </c>
      <c r="E2474" s="353">
        <v>500</v>
      </c>
      <c r="F2474" s="352">
        <f t="shared" si="76"/>
        <v>300</v>
      </c>
      <c r="G2474" s="352">
        <f t="shared" si="77"/>
        <v>250</v>
      </c>
      <c r="H2474" s="50"/>
      <c r="I2474" s="50"/>
      <c r="J2474" s="50"/>
      <c r="K2474" s="50"/>
      <c r="L2474" s="50"/>
      <c r="M2474" s="50"/>
      <c r="N2474" s="50"/>
      <c r="O2474" s="50"/>
      <c r="P2474" s="50"/>
      <c r="Q2474" s="50"/>
      <c r="R2474" s="50"/>
      <c r="S2474" s="50"/>
      <c r="T2474" s="50"/>
      <c r="U2474" s="50"/>
      <c r="V2474" s="50"/>
      <c r="W2474" s="50"/>
      <c r="X2474" s="50"/>
      <c r="Y2474" s="50"/>
      <c r="Z2474" s="50"/>
      <c r="AA2474" s="50"/>
      <c r="AB2474" s="50"/>
      <c r="AC2474" s="50"/>
      <c r="AD2474" s="50"/>
      <c r="AE2474" s="50"/>
      <c r="AF2474" s="50"/>
      <c r="AG2474" s="50"/>
      <c r="AH2474" s="50"/>
      <c r="AI2474" s="50"/>
      <c r="AJ2474" s="50"/>
      <c r="AK2474" s="50"/>
      <c r="AL2474" s="50"/>
      <c r="AM2474" s="50"/>
      <c r="AN2474" s="50"/>
      <c r="AO2474" s="50"/>
      <c r="AP2474" s="50"/>
      <c r="AQ2474" s="50"/>
      <c r="AR2474" s="50"/>
      <c r="AS2474" s="50"/>
      <c r="AT2474" s="50"/>
      <c r="AU2474" s="50"/>
      <c r="AV2474" s="50"/>
      <c r="AW2474" s="50"/>
      <c r="AX2474" s="50"/>
      <c r="AY2474" s="50"/>
      <c r="AZ2474" s="50"/>
      <c r="BA2474" s="50"/>
      <c r="BB2474" s="50"/>
      <c r="BC2474" s="50"/>
      <c r="BD2474" s="50"/>
      <c r="BE2474" s="50"/>
      <c r="BF2474" s="50"/>
      <c r="BG2474" s="50"/>
      <c r="BH2474" s="50"/>
      <c r="BI2474" s="50"/>
      <c r="BJ2474" s="50"/>
      <c r="BK2474" s="50"/>
      <c r="BL2474" s="50"/>
      <c r="BM2474" s="50"/>
      <c r="BN2474" s="50"/>
      <c r="BO2474" s="50"/>
      <c r="BP2474" s="50"/>
      <c r="BQ2474" s="50"/>
      <c r="BR2474" s="50"/>
      <c r="BS2474" s="50"/>
      <c r="BT2474" s="50"/>
      <c r="BU2474" s="50"/>
      <c r="BV2474" s="50"/>
      <c r="BW2474" s="50"/>
      <c r="BX2474" s="50"/>
      <c r="BY2474" s="50"/>
      <c r="BZ2474" s="50"/>
      <c r="CA2474" s="50"/>
      <c r="CB2474" s="50"/>
      <c r="CC2474" s="50"/>
      <c r="CD2474" s="50"/>
      <c r="CE2474" s="50"/>
      <c r="CF2474" s="50"/>
      <c r="CG2474" s="50"/>
      <c r="CH2474" s="50"/>
      <c r="CI2474" s="50"/>
      <c r="CJ2474" s="50"/>
      <c r="CK2474" s="50"/>
      <c r="CL2474" s="50"/>
      <c r="CM2474" s="50"/>
      <c r="CN2474" s="50"/>
      <c r="CO2474" s="50"/>
      <c r="CP2474" s="50"/>
      <c r="CQ2474" s="50"/>
      <c r="CR2474" s="50"/>
      <c r="CS2474" s="50"/>
      <c r="CT2474" s="50"/>
      <c r="CU2474" s="50"/>
      <c r="CV2474" s="50"/>
      <c r="CW2474" s="50"/>
      <c r="CX2474" s="50"/>
      <c r="CY2474" s="50"/>
      <c r="CZ2474" s="50"/>
      <c r="DA2474" s="50"/>
      <c r="DB2474" s="50"/>
      <c r="DC2474" s="50"/>
      <c r="DD2474" s="50"/>
      <c r="DE2474" s="50"/>
      <c r="DF2474" s="50"/>
      <c r="DG2474" s="50"/>
      <c r="DH2474" s="50"/>
    </row>
    <row r="2475" spans="1:112" ht="27" x14ac:dyDescent="0.2">
      <c r="A2475" s="571"/>
      <c r="B2475" s="571"/>
      <c r="C2475" s="379"/>
      <c r="D2475" s="77" t="s">
        <v>7349</v>
      </c>
      <c r="E2475" s="353"/>
      <c r="F2475" s="352">
        <f t="shared" si="76"/>
        <v>0</v>
      </c>
      <c r="G2475" s="352">
        <f t="shared" si="77"/>
        <v>0</v>
      </c>
      <c r="H2475" s="50"/>
      <c r="I2475" s="50"/>
      <c r="J2475" s="50"/>
      <c r="K2475" s="50"/>
      <c r="L2475" s="50"/>
      <c r="M2475" s="50"/>
      <c r="N2475" s="50"/>
      <c r="O2475" s="50"/>
      <c r="P2475" s="50"/>
      <c r="Q2475" s="50"/>
      <c r="R2475" s="50"/>
      <c r="S2475" s="50"/>
      <c r="T2475" s="50"/>
      <c r="U2475" s="50"/>
      <c r="V2475" s="50"/>
      <c r="W2475" s="50"/>
      <c r="X2475" s="50"/>
      <c r="Y2475" s="50"/>
      <c r="Z2475" s="50"/>
      <c r="AA2475" s="50"/>
      <c r="AB2475" s="50"/>
      <c r="AC2475" s="50"/>
      <c r="AD2475" s="50"/>
      <c r="AE2475" s="50"/>
      <c r="AF2475" s="50"/>
      <c r="AG2475" s="50"/>
      <c r="AH2475" s="50"/>
      <c r="AI2475" s="50"/>
      <c r="AJ2475" s="50"/>
      <c r="AK2475" s="50"/>
      <c r="AL2475" s="50"/>
      <c r="AM2475" s="50"/>
      <c r="AN2475" s="50"/>
      <c r="AO2475" s="50"/>
      <c r="AP2475" s="50"/>
      <c r="AQ2475" s="50"/>
      <c r="AR2475" s="50"/>
      <c r="AS2475" s="50"/>
      <c r="AT2475" s="50"/>
      <c r="AU2475" s="50"/>
      <c r="AV2475" s="50"/>
      <c r="AW2475" s="50"/>
      <c r="AX2475" s="50"/>
      <c r="AY2475" s="50"/>
      <c r="AZ2475" s="50"/>
      <c r="BA2475" s="50"/>
      <c r="BB2475" s="50"/>
      <c r="BC2475" s="50"/>
      <c r="BD2475" s="50"/>
      <c r="BE2475" s="50"/>
      <c r="BF2475" s="50"/>
      <c r="BG2475" s="50"/>
      <c r="BH2475" s="50"/>
      <c r="BI2475" s="50"/>
      <c r="BJ2475" s="50"/>
      <c r="BK2475" s="50"/>
      <c r="BL2475" s="50"/>
      <c r="BM2475" s="50"/>
      <c r="BN2475" s="50"/>
      <c r="BO2475" s="50"/>
      <c r="BP2475" s="50"/>
      <c r="BQ2475" s="50"/>
      <c r="BR2475" s="50"/>
      <c r="BS2475" s="50"/>
      <c r="BT2475" s="50"/>
      <c r="BU2475" s="50"/>
      <c r="BV2475" s="50"/>
      <c r="BW2475" s="50"/>
      <c r="BX2475" s="50"/>
      <c r="BY2475" s="50"/>
      <c r="BZ2475" s="50"/>
      <c r="CA2475" s="50"/>
      <c r="CB2475" s="50"/>
      <c r="CC2475" s="50"/>
      <c r="CD2475" s="50"/>
      <c r="CE2475" s="50"/>
      <c r="CF2475" s="50"/>
      <c r="CG2475" s="50"/>
      <c r="CH2475" s="50"/>
      <c r="CI2475" s="50"/>
      <c r="CJ2475" s="50"/>
      <c r="CK2475" s="50"/>
      <c r="CL2475" s="50"/>
      <c r="CM2475" s="50"/>
      <c r="CN2475" s="50"/>
      <c r="CO2475" s="50"/>
      <c r="CP2475" s="50"/>
      <c r="CQ2475" s="50"/>
      <c r="CR2475" s="50"/>
      <c r="CS2475" s="50"/>
      <c r="CT2475" s="50"/>
      <c r="CU2475" s="50"/>
      <c r="CV2475" s="50"/>
      <c r="CW2475" s="50"/>
      <c r="CX2475" s="50"/>
      <c r="CY2475" s="50"/>
      <c r="CZ2475" s="50"/>
      <c r="DA2475" s="50"/>
      <c r="DB2475" s="50"/>
      <c r="DC2475" s="50"/>
      <c r="DD2475" s="50"/>
      <c r="DE2475" s="50"/>
      <c r="DF2475" s="50"/>
      <c r="DG2475" s="50"/>
      <c r="DH2475" s="50"/>
    </row>
    <row r="2476" spans="1:112" x14ac:dyDescent="0.2">
      <c r="A2476" s="572"/>
      <c r="B2476" s="572"/>
      <c r="C2476" s="379"/>
      <c r="D2476" s="77" t="s">
        <v>3155</v>
      </c>
      <c r="E2476" s="353">
        <v>450</v>
      </c>
      <c r="F2476" s="352">
        <f t="shared" si="76"/>
        <v>270</v>
      </c>
      <c r="G2476" s="352">
        <f t="shared" si="77"/>
        <v>225</v>
      </c>
      <c r="H2476" s="50"/>
      <c r="I2476" s="50"/>
      <c r="J2476" s="50"/>
      <c r="K2476" s="50"/>
      <c r="L2476" s="50"/>
      <c r="M2476" s="50"/>
      <c r="N2476" s="50"/>
      <c r="O2476" s="50"/>
      <c r="P2476" s="50"/>
      <c r="Q2476" s="50"/>
      <c r="R2476" s="50"/>
      <c r="S2476" s="50"/>
      <c r="T2476" s="50"/>
      <c r="U2476" s="50"/>
      <c r="V2476" s="50"/>
      <c r="W2476" s="50"/>
      <c r="X2476" s="50"/>
      <c r="Y2476" s="50"/>
      <c r="Z2476" s="50"/>
      <c r="AA2476" s="50"/>
      <c r="AB2476" s="50"/>
      <c r="AC2476" s="50"/>
      <c r="AD2476" s="50"/>
      <c r="AE2476" s="50"/>
      <c r="AF2476" s="50"/>
      <c r="AG2476" s="50"/>
      <c r="AH2476" s="50"/>
      <c r="AI2476" s="50"/>
      <c r="AJ2476" s="50"/>
      <c r="AK2476" s="50"/>
      <c r="AL2476" s="50"/>
      <c r="AM2476" s="50"/>
      <c r="AN2476" s="50"/>
      <c r="AO2476" s="50"/>
      <c r="AP2476" s="50"/>
      <c r="AQ2476" s="50"/>
      <c r="AR2476" s="50"/>
      <c r="AS2476" s="50"/>
      <c r="AT2476" s="50"/>
      <c r="AU2476" s="50"/>
      <c r="AV2476" s="50"/>
      <c r="AW2476" s="50"/>
      <c r="AX2476" s="50"/>
      <c r="AY2476" s="50"/>
      <c r="AZ2476" s="50"/>
      <c r="BA2476" s="50"/>
      <c r="BB2476" s="50"/>
      <c r="BC2476" s="50"/>
      <c r="BD2476" s="50"/>
      <c r="BE2476" s="50"/>
      <c r="BF2476" s="50"/>
      <c r="BG2476" s="50"/>
      <c r="BH2476" s="50"/>
      <c r="BI2476" s="50"/>
      <c r="BJ2476" s="50"/>
      <c r="BK2476" s="50"/>
      <c r="BL2476" s="50"/>
      <c r="BM2476" s="50"/>
      <c r="BN2476" s="50"/>
      <c r="BO2476" s="50"/>
      <c r="BP2476" s="50"/>
      <c r="BQ2476" s="50"/>
      <c r="BR2476" s="50"/>
      <c r="BS2476" s="50"/>
      <c r="BT2476" s="50"/>
      <c r="BU2476" s="50"/>
      <c r="BV2476" s="50"/>
      <c r="BW2476" s="50"/>
      <c r="BX2476" s="50"/>
      <c r="BY2476" s="50"/>
      <c r="BZ2476" s="50"/>
      <c r="CA2476" s="50"/>
      <c r="CB2476" s="50"/>
      <c r="CC2476" s="50"/>
      <c r="CD2476" s="50"/>
      <c r="CE2476" s="50"/>
      <c r="CF2476" s="50"/>
      <c r="CG2476" s="50"/>
      <c r="CH2476" s="50"/>
      <c r="CI2476" s="50"/>
      <c r="CJ2476" s="50"/>
      <c r="CK2476" s="50"/>
      <c r="CL2476" s="50"/>
      <c r="CM2476" s="50"/>
      <c r="CN2476" s="50"/>
      <c r="CO2476" s="50"/>
      <c r="CP2476" s="50"/>
      <c r="CQ2476" s="50"/>
      <c r="CR2476" s="50"/>
      <c r="CS2476" s="50"/>
      <c r="CT2476" s="50"/>
      <c r="CU2476" s="50"/>
      <c r="CV2476" s="50"/>
      <c r="CW2476" s="50"/>
      <c r="CX2476" s="50"/>
      <c r="CY2476" s="50"/>
      <c r="CZ2476" s="50"/>
      <c r="DA2476" s="50"/>
      <c r="DB2476" s="50"/>
      <c r="DC2476" s="50"/>
      <c r="DD2476" s="50"/>
      <c r="DE2476" s="50"/>
      <c r="DF2476" s="50"/>
      <c r="DG2476" s="50"/>
      <c r="DH2476" s="50"/>
    </row>
    <row r="2477" spans="1:112" ht="27" x14ac:dyDescent="0.2">
      <c r="A2477" s="570" t="s">
        <v>1653</v>
      </c>
      <c r="B2477" s="570" t="s">
        <v>88</v>
      </c>
      <c r="C2477" s="379"/>
      <c r="D2477" s="77" t="s">
        <v>7257</v>
      </c>
      <c r="E2477" s="353"/>
      <c r="F2477" s="352">
        <f t="shared" si="76"/>
        <v>0</v>
      </c>
      <c r="G2477" s="352">
        <f t="shared" si="77"/>
        <v>0</v>
      </c>
      <c r="H2477" s="50"/>
      <c r="I2477" s="50"/>
      <c r="J2477" s="50"/>
      <c r="K2477" s="50"/>
      <c r="L2477" s="50"/>
      <c r="M2477" s="50"/>
      <c r="N2477" s="50"/>
      <c r="O2477" s="50"/>
      <c r="P2477" s="50"/>
      <c r="Q2477" s="50"/>
      <c r="R2477" s="50"/>
      <c r="S2477" s="50"/>
      <c r="T2477" s="50"/>
      <c r="U2477" s="50"/>
      <c r="V2477" s="50"/>
      <c r="W2477" s="50"/>
      <c r="X2477" s="50"/>
      <c r="Y2477" s="50"/>
      <c r="Z2477" s="50"/>
      <c r="AA2477" s="50"/>
      <c r="AB2477" s="50"/>
      <c r="AC2477" s="50"/>
      <c r="AD2477" s="50"/>
      <c r="AE2477" s="50"/>
      <c r="AF2477" s="50"/>
      <c r="AG2477" s="50"/>
      <c r="AH2477" s="50"/>
      <c r="AI2477" s="50"/>
      <c r="AJ2477" s="50"/>
      <c r="AK2477" s="50"/>
      <c r="AL2477" s="50"/>
      <c r="AM2477" s="50"/>
      <c r="AN2477" s="50"/>
      <c r="AO2477" s="50"/>
      <c r="AP2477" s="50"/>
      <c r="AQ2477" s="50"/>
      <c r="AR2477" s="50"/>
      <c r="AS2477" s="50"/>
      <c r="AT2477" s="50"/>
      <c r="AU2477" s="50"/>
      <c r="AV2477" s="50"/>
      <c r="AW2477" s="50"/>
      <c r="AX2477" s="50"/>
      <c r="AY2477" s="50"/>
      <c r="AZ2477" s="50"/>
      <c r="BA2477" s="50"/>
      <c r="BB2477" s="50"/>
      <c r="BC2477" s="50"/>
      <c r="BD2477" s="50"/>
      <c r="BE2477" s="50"/>
      <c r="BF2477" s="50"/>
      <c r="BG2477" s="50"/>
      <c r="BH2477" s="50"/>
      <c r="BI2477" s="50"/>
      <c r="BJ2477" s="50"/>
      <c r="BK2477" s="50"/>
      <c r="BL2477" s="50"/>
      <c r="BM2477" s="50"/>
      <c r="BN2477" s="50"/>
      <c r="BO2477" s="50"/>
      <c r="BP2477" s="50"/>
      <c r="BQ2477" s="50"/>
      <c r="BR2477" s="50"/>
      <c r="BS2477" s="50"/>
      <c r="BT2477" s="50"/>
      <c r="BU2477" s="50"/>
      <c r="BV2477" s="50"/>
      <c r="BW2477" s="50"/>
      <c r="BX2477" s="50"/>
      <c r="BY2477" s="50"/>
      <c r="BZ2477" s="50"/>
      <c r="CA2477" s="50"/>
      <c r="CB2477" s="50"/>
      <c r="CC2477" s="50"/>
      <c r="CD2477" s="50"/>
      <c r="CE2477" s="50"/>
      <c r="CF2477" s="50"/>
      <c r="CG2477" s="50"/>
      <c r="CH2477" s="50"/>
      <c r="CI2477" s="50"/>
      <c r="CJ2477" s="50"/>
      <c r="CK2477" s="50"/>
      <c r="CL2477" s="50"/>
      <c r="CM2477" s="50"/>
      <c r="CN2477" s="50"/>
      <c r="CO2477" s="50"/>
      <c r="CP2477" s="50"/>
      <c r="CQ2477" s="50"/>
      <c r="CR2477" s="50"/>
      <c r="CS2477" s="50"/>
      <c r="CT2477" s="50"/>
      <c r="CU2477" s="50"/>
      <c r="CV2477" s="50"/>
      <c r="CW2477" s="50"/>
      <c r="CX2477" s="50"/>
      <c r="CY2477" s="50"/>
      <c r="CZ2477" s="50"/>
      <c r="DA2477" s="50"/>
      <c r="DB2477" s="50"/>
      <c r="DC2477" s="50"/>
      <c r="DD2477" s="50"/>
      <c r="DE2477" s="50"/>
      <c r="DF2477" s="50"/>
      <c r="DG2477" s="50"/>
      <c r="DH2477" s="50"/>
    </row>
    <row r="2478" spans="1:112" x14ac:dyDescent="0.2">
      <c r="A2478" s="572"/>
      <c r="B2478" s="572"/>
      <c r="C2478" s="379"/>
      <c r="D2478" s="77" t="s">
        <v>3156</v>
      </c>
      <c r="E2478" s="353">
        <v>450</v>
      </c>
      <c r="F2478" s="352">
        <f t="shared" si="76"/>
        <v>270</v>
      </c>
      <c r="G2478" s="352">
        <f t="shared" si="77"/>
        <v>225</v>
      </c>
      <c r="H2478" s="50"/>
      <c r="I2478" s="50"/>
      <c r="J2478" s="50"/>
      <c r="K2478" s="50"/>
      <c r="L2478" s="50"/>
      <c r="M2478" s="50"/>
      <c r="N2478" s="50"/>
      <c r="O2478" s="50"/>
      <c r="P2478" s="50"/>
      <c r="Q2478" s="50"/>
      <c r="R2478" s="50"/>
      <c r="S2478" s="50"/>
      <c r="T2478" s="50"/>
      <c r="U2478" s="50"/>
      <c r="V2478" s="50"/>
      <c r="W2478" s="50"/>
      <c r="X2478" s="50"/>
      <c r="Y2478" s="50"/>
      <c r="Z2478" s="50"/>
      <c r="AA2478" s="50"/>
      <c r="AB2478" s="50"/>
      <c r="AC2478" s="50"/>
      <c r="AD2478" s="50"/>
      <c r="AE2478" s="50"/>
      <c r="AF2478" s="50"/>
      <c r="AG2478" s="50"/>
      <c r="AH2478" s="50"/>
      <c r="AI2478" s="50"/>
      <c r="AJ2478" s="50"/>
      <c r="AK2478" s="50"/>
      <c r="AL2478" s="50"/>
      <c r="AM2478" s="50"/>
      <c r="AN2478" s="50"/>
      <c r="AO2478" s="50"/>
      <c r="AP2478" s="50"/>
      <c r="AQ2478" s="50"/>
      <c r="AR2478" s="50"/>
      <c r="AS2478" s="50"/>
      <c r="AT2478" s="50"/>
      <c r="AU2478" s="50"/>
      <c r="AV2478" s="50"/>
      <c r="AW2478" s="50"/>
      <c r="AX2478" s="50"/>
      <c r="AY2478" s="50"/>
      <c r="AZ2478" s="50"/>
      <c r="BA2478" s="50"/>
      <c r="BB2478" s="50"/>
      <c r="BC2478" s="50"/>
      <c r="BD2478" s="50"/>
      <c r="BE2478" s="50"/>
      <c r="BF2478" s="50"/>
      <c r="BG2478" s="50"/>
      <c r="BH2478" s="50"/>
      <c r="BI2478" s="50"/>
      <c r="BJ2478" s="50"/>
      <c r="BK2478" s="50"/>
      <c r="BL2478" s="50"/>
      <c r="BM2478" s="50"/>
      <c r="BN2478" s="50"/>
      <c r="BO2478" s="50"/>
      <c r="BP2478" s="50"/>
      <c r="BQ2478" s="50"/>
      <c r="BR2478" s="50"/>
      <c r="BS2478" s="50"/>
      <c r="BT2478" s="50"/>
      <c r="BU2478" s="50"/>
      <c r="BV2478" s="50"/>
      <c r="BW2478" s="50"/>
      <c r="BX2478" s="50"/>
      <c r="BY2478" s="50"/>
      <c r="BZ2478" s="50"/>
      <c r="CA2478" s="50"/>
      <c r="CB2478" s="50"/>
      <c r="CC2478" s="50"/>
      <c r="CD2478" s="50"/>
      <c r="CE2478" s="50"/>
      <c r="CF2478" s="50"/>
      <c r="CG2478" s="50"/>
      <c r="CH2478" s="50"/>
      <c r="CI2478" s="50"/>
      <c r="CJ2478" s="50"/>
      <c r="CK2478" s="50"/>
      <c r="CL2478" s="50"/>
      <c r="CM2478" s="50"/>
      <c r="CN2478" s="50"/>
      <c r="CO2478" s="50"/>
      <c r="CP2478" s="50"/>
      <c r="CQ2478" s="50"/>
      <c r="CR2478" s="50"/>
      <c r="CS2478" s="50"/>
      <c r="CT2478" s="50"/>
      <c r="CU2478" s="50"/>
      <c r="CV2478" s="50"/>
      <c r="CW2478" s="50"/>
      <c r="CX2478" s="50"/>
      <c r="CY2478" s="50"/>
      <c r="CZ2478" s="50"/>
      <c r="DA2478" s="50"/>
      <c r="DB2478" s="50"/>
      <c r="DC2478" s="50"/>
      <c r="DD2478" s="50"/>
      <c r="DE2478" s="50"/>
      <c r="DF2478" s="50"/>
      <c r="DG2478" s="50"/>
      <c r="DH2478" s="50"/>
    </row>
    <row r="2479" spans="1:112" x14ac:dyDescent="0.2">
      <c r="A2479" s="570" t="s">
        <v>2258</v>
      </c>
      <c r="B2479" s="570" t="s">
        <v>1653</v>
      </c>
      <c r="C2479" s="379"/>
      <c r="D2479" s="77" t="s">
        <v>3157</v>
      </c>
      <c r="E2479" s="353">
        <v>500</v>
      </c>
      <c r="F2479" s="352">
        <f t="shared" si="76"/>
        <v>300</v>
      </c>
      <c r="G2479" s="352">
        <f t="shared" si="77"/>
        <v>250</v>
      </c>
      <c r="H2479" s="50"/>
      <c r="I2479" s="50"/>
      <c r="J2479" s="50"/>
      <c r="K2479" s="50"/>
      <c r="L2479" s="50"/>
      <c r="M2479" s="50"/>
      <c r="N2479" s="50"/>
      <c r="O2479" s="50"/>
      <c r="P2479" s="50"/>
      <c r="Q2479" s="50"/>
      <c r="R2479" s="50"/>
      <c r="S2479" s="50"/>
      <c r="T2479" s="50"/>
      <c r="U2479" s="50"/>
      <c r="V2479" s="50"/>
      <c r="W2479" s="50"/>
      <c r="X2479" s="50"/>
      <c r="Y2479" s="50"/>
      <c r="Z2479" s="50"/>
      <c r="AA2479" s="50"/>
      <c r="AB2479" s="50"/>
      <c r="AC2479" s="50"/>
      <c r="AD2479" s="50"/>
      <c r="AE2479" s="50"/>
      <c r="AF2479" s="50"/>
      <c r="AG2479" s="50"/>
      <c r="AH2479" s="50"/>
      <c r="AI2479" s="50"/>
      <c r="AJ2479" s="50"/>
      <c r="AK2479" s="50"/>
      <c r="AL2479" s="50"/>
      <c r="AM2479" s="50"/>
      <c r="AN2479" s="50"/>
      <c r="AO2479" s="50"/>
      <c r="AP2479" s="50"/>
      <c r="AQ2479" s="50"/>
      <c r="AR2479" s="50"/>
      <c r="AS2479" s="50"/>
      <c r="AT2479" s="50"/>
      <c r="AU2479" s="50"/>
      <c r="AV2479" s="50"/>
      <c r="AW2479" s="50"/>
      <c r="AX2479" s="50"/>
      <c r="AY2479" s="50"/>
      <c r="AZ2479" s="50"/>
      <c r="BA2479" s="50"/>
      <c r="BB2479" s="50"/>
      <c r="BC2479" s="50"/>
      <c r="BD2479" s="50"/>
      <c r="BE2479" s="50"/>
      <c r="BF2479" s="50"/>
      <c r="BG2479" s="50"/>
      <c r="BH2479" s="50"/>
      <c r="BI2479" s="50"/>
      <c r="BJ2479" s="50"/>
      <c r="BK2479" s="50"/>
      <c r="BL2479" s="50"/>
      <c r="BM2479" s="50"/>
      <c r="BN2479" s="50"/>
      <c r="BO2479" s="50"/>
      <c r="BP2479" s="50"/>
      <c r="BQ2479" s="50"/>
      <c r="BR2479" s="50"/>
      <c r="BS2479" s="50"/>
      <c r="BT2479" s="50"/>
      <c r="BU2479" s="50"/>
      <c r="BV2479" s="50"/>
      <c r="BW2479" s="50"/>
      <c r="BX2479" s="50"/>
      <c r="BY2479" s="50"/>
      <c r="BZ2479" s="50"/>
      <c r="CA2479" s="50"/>
      <c r="CB2479" s="50"/>
      <c r="CC2479" s="50"/>
      <c r="CD2479" s="50"/>
      <c r="CE2479" s="50"/>
      <c r="CF2479" s="50"/>
      <c r="CG2479" s="50"/>
      <c r="CH2479" s="50"/>
      <c r="CI2479" s="50"/>
      <c r="CJ2479" s="50"/>
      <c r="CK2479" s="50"/>
      <c r="CL2479" s="50"/>
      <c r="CM2479" s="50"/>
      <c r="CN2479" s="50"/>
      <c r="CO2479" s="50"/>
      <c r="CP2479" s="50"/>
      <c r="CQ2479" s="50"/>
      <c r="CR2479" s="50"/>
      <c r="CS2479" s="50"/>
      <c r="CT2479" s="50"/>
      <c r="CU2479" s="50"/>
      <c r="CV2479" s="50"/>
      <c r="CW2479" s="50"/>
      <c r="CX2479" s="50"/>
      <c r="CY2479" s="50"/>
      <c r="CZ2479" s="50"/>
      <c r="DA2479" s="50"/>
      <c r="DB2479" s="50"/>
      <c r="DC2479" s="50"/>
      <c r="DD2479" s="50"/>
      <c r="DE2479" s="50"/>
      <c r="DF2479" s="50"/>
      <c r="DG2479" s="50"/>
      <c r="DH2479" s="50"/>
    </row>
    <row r="2480" spans="1:112" ht="13.5" x14ac:dyDescent="0.2">
      <c r="A2480" s="572"/>
      <c r="B2480" s="572"/>
      <c r="C2480" s="379"/>
      <c r="D2480" s="231" t="s">
        <v>3158</v>
      </c>
      <c r="E2480" s="353">
        <v>300</v>
      </c>
      <c r="F2480" s="352">
        <f t="shared" si="76"/>
        <v>180</v>
      </c>
      <c r="G2480" s="352">
        <f t="shared" si="77"/>
        <v>150</v>
      </c>
      <c r="H2480" s="50"/>
      <c r="I2480" s="50"/>
      <c r="J2480" s="50"/>
      <c r="K2480" s="50"/>
      <c r="L2480" s="50"/>
      <c r="M2480" s="50"/>
      <c r="N2480" s="50"/>
      <c r="O2480" s="50"/>
      <c r="P2480" s="50"/>
      <c r="Q2480" s="50"/>
      <c r="R2480" s="50"/>
      <c r="S2480" s="50"/>
      <c r="T2480" s="50"/>
      <c r="U2480" s="50"/>
      <c r="V2480" s="50"/>
      <c r="W2480" s="50"/>
      <c r="X2480" s="50"/>
      <c r="Y2480" s="50"/>
      <c r="Z2480" s="50"/>
      <c r="AA2480" s="50"/>
      <c r="AB2480" s="50"/>
      <c r="AC2480" s="50"/>
      <c r="AD2480" s="50"/>
      <c r="AE2480" s="50"/>
      <c r="AF2480" s="50"/>
      <c r="AG2480" s="50"/>
      <c r="AH2480" s="50"/>
      <c r="AI2480" s="50"/>
      <c r="AJ2480" s="50"/>
      <c r="AK2480" s="50"/>
      <c r="AL2480" s="50"/>
      <c r="AM2480" s="50"/>
      <c r="AN2480" s="50"/>
      <c r="AO2480" s="50"/>
      <c r="AP2480" s="50"/>
      <c r="AQ2480" s="50"/>
      <c r="AR2480" s="50"/>
      <c r="AS2480" s="50"/>
      <c r="AT2480" s="50"/>
      <c r="AU2480" s="50"/>
      <c r="AV2480" s="50"/>
      <c r="AW2480" s="50"/>
      <c r="AX2480" s="50"/>
      <c r="AY2480" s="50"/>
      <c r="AZ2480" s="50"/>
      <c r="BA2480" s="50"/>
      <c r="BB2480" s="50"/>
      <c r="BC2480" s="50"/>
      <c r="BD2480" s="50"/>
      <c r="BE2480" s="50"/>
      <c r="BF2480" s="50"/>
      <c r="BG2480" s="50"/>
      <c r="BH2480" s="50"/>
      <c r="BI2480" s="50"/>
      <c r="BJ2480" s="50"/>
      <c r="BK2480" s="50"/>
      <c r="BL2480" s="50"/>
      <c r="BM2480" s="50"/>
      <c r="BN2480" s="50"/>
      <c r="BO2480" s="50"/>
      <c r="BP2480" s="50"/>
      <c r="BQ2480" s="50"/>
      <c r="BR2480" s="50"/>
      <c r="BS2480" s="50"/>
      <c r="BT2480" s="50"/>
      <c r="BU2480" s="50"/>
      <c r="BV2480" s="50"/>
      <c r="BW2480" s="50"/>
      <c r="BX2480" s="50"/>
      <c r="BY2480" s="50"/>
      <c r="BZ2480" s="50"/>
      <c r="CA2480" s="50"/>
      <c r="CB2480" s="50"/>
      <c r="CC2480" s="50"/>
      <c r="CD2480" s="50"/>
      <c r="CE2480" s="50"/>
      <c r="CF2480" s="50"/>
      <c r="CG2480" s="50"/>
      <c r="CH2480" s="50"/>
      <c r="CI2480" s="50"/>
      <c r="CJ2480" s="50"/>
      <c r="CK2480" s="50"/>
      <c r="CL2480" s="50"/>
      <c r="CM2480" s="50"/>
      <c r="CN2480" s="50"/>
      <c r="CO2480" s="50"/>
      <c r="CP2480" s="50"/>
      <c r="CQ2480" s="50"/>
      <c r="CR2480" s="50"/>
      <c r="CS2480" s="50"/>
      <c r="CT2480" s="50"/>
      <c r="CU2480" s="50"/>
      <c r="CV2480" s="50"/>
      <c r="CW2480" s="50"/>
      <c r="CX2480" s="50"/>
      <c r="CY2480" s="50"/>
      <c r="CZ2480" s="50"/>
      <c r="DA2480" s="50"/>
      <c r="DB2480" s="50"/>
      <c r="DC2480" s="50"/>
      <c r="DD2480" s="50"/>
      <c r="DE2480" s="50"/>
      <c r="DF2480" s="50"/>
      <c r="DG2480" s="50"/>
      <c r="DH2480" s="50"/>
    </row>
    <row r="2481" spans="1:112" ht="26.25" x14ac:dyDescent="0.2">
      <c r="A2481" s="570" t="s">
        <v>2260</v>
      </c>
      <c r="B2481" s="570" t="s">
        <v>2258</v>
      </c>
      <c r="C2481" s="379"/>
      <c r="D2481" s="77" t="s">
        <v>8012</v>
      </c>
      <c r="E2481" s="353"/>
      <c r="F2481" s="352">
        <f t="shared" si="76"/>
        <v>0</v>
      </c>
      <c r="G2481" s="352">
        <f t="shared" si="77"/>
        <v>0</v>
      </c>
      <c r="H2481" s="50"/>
      <c r="I2481" s="50"/>
      <c r="J2481" s="50"/>
      <c r="K2481" s="50"/>
      <c r="L2481" s="50"/>
      <c r="M2481" s="50"/>
      <c r="N2481" s="50"/>
      <c r="O2481" s="50"/>
      <c r="P2481" s="50"/>
      <c r="Q2481" s="50"/>
      <c r="R2481" s="50"/>
      <c r="S2481" s="50"/>
      <c r="T2481" s="50"/>
      <c r="U2481" s="50"/>
      <c r="V2481" s="50"/>
      <c r="W2481" s="50"/>
      <c r="X2481" s="50"/>
      <c r="Y2481" s="50"/>
      <c r="Z2481" s="50"/>
      <c r="AA2481" s="50"/>
      <c r="AB2481" s="50"/>
      <c r="AC2481" s="50"/>
      <c r="AD2481" s="50"/>
      <c r="AE2481" s="50"/>
      <c r="AF2481" s="50"/>
      <c r="AG2481" s="50"/>
      <c r="AH2481" s="50"/>
      <c r="AI2481" s="50"/>
      <c r="AJ2481" s="50"/>
      <c r="AK2481" s="50"/>
      <c r="AL2481" s="50"/>
      <c r="AM2481" s="50"/>
      <c r="AN2481" s="50"/>
      <c r="AO2481" s="50"/>
      <c r="AP2481" s="50"/>
      <c r="AQ2481" s="50"/>
      <c r="AR2481" s="50"/>
      <c r="AS2481" s="50"/>
      <c r="AT2481" s="50"/>
      <c r="AU2481" s="50"/>
      <c r="AV2481" s="50"/>
      <c r="AW2481" s="50"/>
      <c r="AX2481" s="50"/>
      <c r="AY2481" s="50"/>
      <c r="AZ2481" s="50"/>
      <c r="BA2481" s="50"/>
      <c r="BB2481" s="50"/>
      <c r="BC2481" s="50"/>
      <c r="BD2481" s="50"/>
      <c r="BE2481" s="50"/>
      <c r="BF2481" s="50"/>
      <c r="BG2481" s="50"/>
      <c r="BH2481" s="50"/>
      <c r="BI2481" s="50"/>
      <c r="BJ2481" s="50"/>
      <c r="BK2481" s="50"/>
      <c r="BL2481" s="50"/>
      <c r="BM2481" s="50"/>
      <c r="BN2481" s="50"/>
      <c r="BO2481" s="50"/>
      <c r="BP2481" s="50"/>
      <c r="BQ2481" s="50"/>
      <c r="BR2481" s="50"/>
      <c r="BS2481" s="50"/>
      <c r="BT2481" s="50"/>
      <c r="BU2481" s="50"/>
      <c r="BV2481" s="50"/>
      <c r="BW2481" s="50"/>
      <c r="BX2481" s="50"/>
      <c r="BY2481" s="50"/>
      <c r="BZ2481" s="50"/>
      <c r="CA2481" s="50"/>
      <c r="CB2481" s="50"/>
      <c r="CC2481" s="50"/>
      <c r="CD2481" s="50"/>
      <c r="CE2481" s="50"/>
      <c r="CF2481" s="50"/>
      <c r="CG2481" s="50"/>
      <c r="CH2481" s="50"/>
      <c r="CI2481" s="50"/>
      <c r="CJ2481" s="50"/>
      <c r="CK2481" s="50"/>
      <c r="CL2481" s="50"/>
      <c r="CM2481" s="50"/>
      <c r="CN2481" s="50"/>
      <c r="CO2481" s="50"/>
      <c r="CP2481" s="50"/>
      <c r="CQ2481" s="50"/>
      <c r="CR2481" s="50"/>
      <c r="CS2481" s="50"/>
      <c r="CT2481" s="50"/>
      <c r="CU2481" s="50"/>
      <c r="CV2481" s="50"/>
      <c r="CW2481" s="50"/>
      <c r="CX2481" s="50"/>
      <c r="CY2481" s="50"/>
      <c r="CZ2481" s="50"/>
      <c r="DA2481" s="50"/>
      <c r="DB2481" s="50"/>
      <c r="DC2481" s="50"/>
      <c r="DD2481" s="50"/>
      <c r="DE2481" s="50"/>
      <c r="DF2481" s="50"/>
      <c r="DG2481" s="50"/>
      <c r="DH2481" s="50"/>
    </row>
    <row r="2482" spans="1:112" ht="25.5" x14ac:dyDescent="0.2">
      <c r="A2482" s="571"/>
      <c r="B2482" s="571"/>
      <c r="C2482" s="379"/>
      <c r="D2482" s="77" t="s">
        <v>3159</v>
      </c>
      <c r="E2482" s="353">
        <v>350</v>
      </c>
      <c r="F2482" s="352">
        <f t="shared" si="76"/>
        <v>210</v>
      </c>
      <c r="G2482" s="352">
        <f t="shared" si="77"/>
        <v>175</v>
      </c>
      <c r="H2482" s="50"/>
      <c r="I2482" s="50"/>
      <c r="J2482" s="50"/>
      <c r="K2482" s="50"/>
      <c r="L2482" s="50"/>
      <c r="M2482" s="50"/>
      <c r="N2482" s="50"/>
      <c r="O2482" s="50"/>
      <c r="P2482" s="50"/>
      <c r="Q2482" s="50"/>
      <c r="R2482" s="50"/>
      <c r="S2482" s="50"/>
      <c r="T2482" s="50"/>
      <c r="U2482" s="50"/>
      <c r="V2482" s="50"/>
      <c r="W2482" s="50"/>
      <c r="X2482" s="50"/>
      <c r="Y2482" s="50"/>
      <c r="Z2482" s="50"/>
      <c r="AA2482" s="50"/>
      <c r="AB2482" s="50"/>
      <c r="AC2482" s="50"/>
      <c r="AD2482" s="50"/>
      <c r="AE2482" s="50"/>
      <c r="AF2482" s="50"/>
      <c r="AG2482" s="50"/>
      <c r="AH2482" s="50"/>
      <c r="AI2482" s="50"/>
      <c r="AJ2482" s="50"/>
      <c r="AK2482" s="50"/>
      <c r="AL2482" s="50"/>
      <c r="AM2482" s="50"/>
      <c r="AN2482" s="50"/>
      <c r="AO2482" s="50"/>
      <c r="AP2482" s="50"/>
      <c r="AQ2482" s="50"/>
      <c r="AR2482" s="50"/>
      <c r="AS2482" s="50"/>
      <c r="AT2482" s="50"/>
      <c r="AU2482" s="50"/>
      <c r="AV2482" s="50"/>
      <c r="AW2482" s="50"/>
      <c r="AX2482" s="50"/>
      <c r="AY2482" s="50"/>
      <c r="AZ2482" s="50"/>
      <c r="BA2482" s="50"/>
      <c r="BB2482" s="50"/>
      <c r="BC2482" s="50"/>
      <c r="BD2482" s="50"/>
      <c r="BE2482" s="50"/>
      <c r="BF2482" s="50"/>
      <c r="BG2482" s="50"/>
      <c r="BH2482" s="50"/>
      <c r="BI2482" s="50"/>
      <c r="BJ2482" s="50"/>
      <c r="BK2482" s="50"/>
      <c r="BL2482" s="50"/>
      <c r="BM2482" s="50"/>
      <c r="BN2482" s="50"/>
      <c r="BO2482" s="50"/>
      <c r="BP2482" s="50"/>
      <c r="BQ2482" s="50"/>
      <c r="BR2482" s="50"/>
      <c r="BS2482" s="50"/>
      <c r="BT2482" s="50"/>
      <c r="BU2482" s="50"/>
      <c r="BV2482" s="50"/>
      <c r="BW2482" s="50"/>
      <c r="BX2482" s="50"/>
      <c r="BY2482" s="50"/>
      <c r="BZ2482" s="50"/>
      <c r="CA2482" s="50"/>
      <c r="CB2482" s="50"/>
      <c r="CC2482" s="50"/>
      <c r="CD2482" s="50"/>
      <c r="CE2482" s="50"/>
      <c r="CF2482" s="50"/>
      <c r="CG2482" s="50"/>
      <c r="CH2482" s="50"/>
      <c r="CI2482" s="50"/>
      <c r="CJ2482" s="50"/>
      <c r="CK2482" s="50"/>
      <c r="CL2482" s="50"/>
      <c r="CM2482" s="50"/>
      <c r="CN2482" s="50"/>
      <c r="CO2482" s="50"/>
      <c r="CP2482" s="50"/>
      <c r="CQ2482" s="50"/>
      <c r="CR2482" s="50"/>
      <c r="CS2482" s="50"/>
      <c r="CT2482" s="50"/>
      <c r="CU2482" s="50"/>
      <c r="CV2482" s="50"/>
      <c r="CW2482" s="50"/>
      <c r="CX2482" s="50"/>
      <c r="CY2482" s="50"/>
      <c r="CZ2482" s="50"/>
      <c r="DA2482" s="50"/>
      <c r="DB2482" s="50"/>
      <c r="DC2482" s="50"/>
      <c r="DD2482" s="50"/>
      <c r="DE2482" s="50"/>
      <c r="DF2482" s="50"/>
      <c r="DG2482" s="50"/>
      <c r="DH2482" s="50"/>
    </row>
    <row r="2483" spans="1:112" ht="27" x14ac:dyDescent="0.2">
      <c r="A2483" s="571"/>
      <c r="B2483" s="571"/>
      <c r="C2483" s="379"/>
      <c r="D2483" s="77" t="s">
        <v>8013</v>
      </c>
      <c r="E2483" s="353"/>
      <c r="F2483" s="352">
        <f t="shared" si="76"/>
        <v>0</v>
      </c>
      <c r="G2483" s="352">
        <f t="shared" si="77"/>
        <v>0</v>
      </c>
      <c r="H2483" s="50"/>
      <c r="I2483" s="50"/>
      <c r="J2483" s="50"/>
      <c r="K2483" s="50"/>
      <c r="L2483" s="50"/>
      <c r="M2483" s="50"/>
      <c r="N2483" s="50"/>
      <c r="O2483" s="50"/>
      <c r="P2483" s="50"/>
      <c r="Q2483" s="50"/>
      <c r="R2483" s="50"/>
      <c r="S2483" s="50"/>
      <c r="T2483" s="50"/>
      <c r="U2483" s="50"/>
      <c r="V2483" s="50"/>
      <c r="W2483" s="50"/>
      <c r="X2483" s="50"/>
      <c r="Y2483" s="50"/>
      <c r="Z2483" s="50"/>
      <c r="AA2483" s="50"/>
      <c r="AB2483" s="50"/>
      <c r="AC2483" s="50"/>
      <c r="AD2483" s="50"/>
      <c r="AE2483" s="50"/>
      <c r="AF2483" s="50"/>
      <c r="AG2483" s="50"/>
      <c r="AH2483" s="50"/>
      <c r="AI2483" s="50"/>
      <c r="AJ2483" s="50"/>
      <c r="AK2483" s="50"/>
      <c r="AL2483" s="50"/>
      <c r="AM2483" s="50"/>
      <c r="AN2483" s="50"/>
      <c r="AO2483" s="50"/>
      <c r="AP2483" s="50"/>
      <c r="AQ2483" s="50"/>
      <c r="AR2483" s="50"/>
      <c r="AS2483" s="50"/>
      <c r="AT2483" s="50"/>
      <c r="AU2483" s="50"/>
      <c r="AV2483" s="50"/>
      <c r="AW2483" s="50"/>
      <c r="AX2483" s="50"/>
      <c r="AY2483" s="50"/>
      <c r="AZ2483" s="50"/>
      <c r="BA2483" s="50"/>
      <c r="BB2483" s="50"/>
      <c r="BC2483" s="50"/>
      <c r="BD2483" s="50"/>
      <c r="BE2483" s="50"/>
      <c r="BF2483" s="50"/>
      <c r="BG2483" s="50"/>
      <c r="BH2483" s="50"/>
      <c r="BI2483" s="50"/>
      <c r="BJ2483" s="50"/>
      <c r="BK2483" s="50"/>
      <c r="BL2483" s="50"/>
      <c r="BM2483" s="50"/>
      <c r="BN2483" s="50"/>
      <c r="BO2483" s="50"/>
      <c r="BP2483" s="50"/>
      <c r="BQ2483" s="50"/>
      <c r="BR2483" s="50"/>
      <c r="BS2483" s="50"/>
      <c r="BT2483" s="50"/>
      <c r="BU2483" s="50"/>
      <c r="BV2483" s="50"/>
      <c r="BW2483" s="50"/>
      <c r="BX2483" s="50"/>
      <c r="BY2483" s="50"/>
      <c r="BZ2483" s="50"/>
      <c r="CA2483" s="50"/>
      <c r="CB2483" s="50"/>
      <c r="CC2483" s="50"/>
      <c r="CD2483" s="50"/>
      <c r="CE2483" s="50"/>
      <c r="CF2483" s="50"/>
      <c r="CG2483" s="50"/>
      <c r="CH2483" s="50"/>
      <c r="CI2483" s="50"/>
      <c r="CJ2483" s="50"/>
      <c r="CK2483" s="50"/>
      <c r="CL2483" s="50"/>
      <c r="CM2483" s="50"/>
      <c r="CN2483" s="50"/>
      <c r="CO2483" s="50"/>
      <c r="CP2483" s="50"/>
      <c r="CQ2483" s="50"/>
      <c r="CR2483" s="50"/>
      <c r="CS2483" s="50"/>
      <c r="CT2483" s="50"/>
      <c r="CU2483" s="50"/>
      <c r="CV2483" s="50"/>
      <c r="CW2483" s="50"/>
      <c r="CX2483" s="50"/>
      <c r="CY2483" s="50"/>
      <c r="CZ2483" s="50"/>
      <c r="DA2483" s="50"/>
      <c r="DB2483" s="50"/>
      <c r="DC2483" s="50"/>
      <c r="DD2483" s="50"/>
      <c r="DE2483" s="50"/>
      <c r="DF2483" s="50"/>
      <c r="DG2483" s="50"/>
      <c r="DH2483" s="50"/>
    </row>
    <row r="2484" spans="1:112" x14ac:dyDescent="0.2">
      <c r="A2484" s="571"/>
      <c r="B2484" s="571"/>
      <c r="C2484" s="379"/>
      <c r="D2484" s="77" t="s">
        <v>8014</v>
      </c>
      <c r="E2484" s="353">
        <v>300</v>
      </c>
      <c r="F2484" s="352">
        <f t="shared" si="76"/>
        <v>180</v>
      </c>
      <c r="G2484" s="352">
        <f t="shared" si="77"/>
        <v>150</v>
      </c>
      <c r="H2484" s="50"/>
      <c r="I2484" s="50"/>
      <c r="J2484" s="50"/>
      <c r="K2484" s="50"/>
      <c r="L2484" s="50"/>
      <c r="M2484" s="50"/>
      <c r="N2484" s="50"/>
      <c r="O2484" s="50"/>
      <c r="P2484" s="50"/>
      <c r="Q2484" s="50"/>
      <c r="R2484" s="50"/>
      <c r="S2484" s="50"/>
      <c r="T2484" s="50"/>
      <c r="U2484" s="50"/>
      <c r="V2484" s="50"/>
      <c r="W2484" s="50"/>
      <c r="X2484" s="50"/>
      <c r="Y2484" s="50"/>
      <c r="Z2484" s="50"/>
      <c r="AA2484" s="50"/>
      <c r="AB2484" s="50"/>
      <c r="AC2484" s="50"/>
      <c r="AD2484" s="50"/>
      <c r="AE2484" s="50"/>
      <c r="AF2484" s="50"/>
      <c r="AG2484" s="50"/>
      <c r="AH2484" s="50"/>
      <c r="AI2484" s="50"/>
      <c r="AJ2484" s="50"/>
      <c r="AK2484" s="50"/>
      <c r="AL2484" s="50"/>
      <c r="AM2484" s="50"/>
      <c r="AN2484" s="50"/>
      <c r="AO2484" s="50"/>
      <c r="AP2484" s="50"/>
      <c r="AQ2484" s="50"/>
      <c r="AR2484" s="50"/>
      <c r="AS2484" s="50"/>
      <c r="AT2484" s="50"/>
      <c r="AU2484" s="50"/>
      <c r="AV2484" s="50"/>
      <c r="AW2484" s="50"/>
      <c r="AX2484" s="50"/>
      <c r="AY2484" s="50"/>
      <c r="AZ2484" s="50"/>
      <c r="BA2484" s="50"/>
      <c r="BB2484" s="50"/>
      <c r="BC2484" s="50"/>
      <c r="BD2484" s="50"/>
      <c r="BE2484" s="50"/>
      <c r="BF2484" s="50"/>
      <c r="BG2484" s="50"/>
      <c r="BH2484" s="50"/>
      <c r="BI2484" s="50"/>
      <c r="BJ2484" s="50"/>
      <c r="BK2484" s="50"/>
      <c r="BL2484" s="50"/>
      <c r="BM2484" s="50"/>
      <c r="BN2484" s="50"/>
      <c r="BO2484" s="50"/>
      <c r="BP2484" s="50"/>
      <c r="BQ2484" s="50"/>
      <c r="BR2484" s="50"/>
      <c r="BS2484" s="50"/>
      <c r="BT2484" s="50"/>
      <c r="BU2484" s="50"/>
      <c r="BV2484" s="50"/>
      <c r="BW2484" s="50"/>
      <c r="BX2484" s="50"/>
      <c r="BY2484" s="50"/>
      <c r="BZ2484" s="50"/>
      <c r="CA2484" s="50"/>
      <c r="CB2484" s="50"/>
      <c r="CC2484" s="50"/>
      <c r="CD2484" s="50"/>
      <c r="CE2484" s="50"/>
      <c r="CF2484" s="50"/>
      <c r="CG2484" s="50"/>
      <c r="CH2484" s="50"/>
      <c r="CI2484" s="50"/>
      <c r="CJ2484" s="50"/>
      <c r="CK2484" s="50"/>
      <c r="CL2484" s="50"/>
      <c r="CM2484" s="50"/>
      <c r="CN2484" s="50"/>
      <c r="CO2484" s="50"/>
      <c r="CP2484" s="50"/>
      <c r="CQ2484" s="50"/>
      <c r="CR2484" s="50"/>
      <c r="CS2484" s="50"/>
      <c r="CT2484" s="50"/>
      <c r="CU2484" s="50"/>
      <c r="CV2484" s="50"/>
      <c r="CW2484" s="50"/>
      <c r="CX2484" s="50"/>
      <c r="CY2484" s="50"/>
      <c r="CZ2484" s="50"/>
      <c r="DA2484" s="50"/>
      <c r="DB2484" s="50"/>
      <c r="DC2484" s="50"/>
      <c r="DD2484" s="50"/>
      <c r="DE2484" s="50"/>
      <c r="DF2484" s="50"/>
      <c r="DG2484" s="50"/>
      <c r="DH2484" s="50"/>
    </row>
    <row r="2485" spans="1:112" x14ac:dyDescent="0.2">
      <c r="A2485" s="572"/>
      <c r="B2485" s="572"/>
      <c r="C2485" s="379"/>
      <c r="D2485" s="77" t="s">
        <v>8015</v>
      </c>
      <c r="E2485" s="353">
        <v>280</v>
      </c>
      <c r="F2485" s="352">
        <f t="shared" si="76"/>
        <v>168</v>
      </c>
      <c r="G2485" s="352">
        <f t="shared" si="77"/>
        <v>140</v>
      </c>
      <c r="H2485" s="50"/>
      <c r="I2485" s="50"/>
      <c r="J2485" s="50"/>
      <c r="K2485" s="50"/>
      <c r="L2485" s="50"/>
      <c r="M2485" s="50"/>
      <c r="N2485" s="50"/>
      <c r="O2485" s="50"/>
      <c r="P2485" s="50"/>
      <c r="Q2485" s="50"/>
      <c r="R2485" s="50"/>
      <c r="S2485" s="50"/>
      <c r="T2485" s="50"/>
      <c r="U2485" s="50"/>
      <c r="V2485" s="50"/>
      <c r="W2485" s="50"/>
      <c r="X2485" s="50"/>
      <c r="Y2485" s="50"/>
      <c r="Z2485" s="50"/>
      <c r="AA2485" s="50"/>
      <c r="AB2485" s="50"/>
      <c r="AC2485" s="50"/>
      <c r="AD2485" s="50"/>
      <c r="AE2485" s="50"/>
      <c r="AF2485" s="50"/>
      <c r="AG2485" s="50"/>
      <c r="AH2485" s="50"/>
      <c r="AI2485" s="50"/>
      <c r="AJ2485" s="50"/>
      <c r="AK2485" s="50"/>
      <c r="AL2485" s="50"/>
      <c r="AM2485" s="50"/>
      <c r="AN2485" s="50"/>
      <c r="AO2485" s="50"/>
      <c r="AP2485" s="50"/>
      <c r="AQ2485" s="50"/>
      <c r="AR2485" s="50"/>
      <c r="AS2485" s="50"/>
      <c r="AT2485" s="50"/>
      <c r="AU2485" s="50"/>
      <c r="AV2485" s="50"/>
      <c r="AW2485" s="50"/>
      <c r="AX2485" s="50"/>
      <c r="AY2485" s="50"/>
      <c r="AZ2485" s="50"/>
      <c r="BA2485" s="50"/>
      <c r="BB2485" s="50"/>
      <c r="BC2485" s="50"/>
      <c r="BD2485" s="50"/>
      <c r="BE2485" s="50"/>
      <c r="BF2485" s="50"/>
      <c r="BG2485" s="50"/>
      <c r="BH2485" s="50"/>
      <c r="BI2485" s="50"/>
      <c r="BJ2485" s="50"/>
      <c r="BK2485" s="50"/>
      <c r="BL2485" s="50"/>
      <c r="BM2485" s="50"/>
      <c r="BN2485" s="50"/>
      <c r="BO2485" s="50"/>
      <c r="BP2485" s="50"/>
      <c r="BQ2485" s="50"/>
      <c r="BR2485" s="50"/>
      <c r="BS2485" s="50"/>
      <c r="BT2485" s="50"/>
      <c r="BU2485" s="50"/>
      <c r="BV2485" s="50"/>
      <c r="BW2485" s="50"/>
      <c r="BX2485" s="50"/>
      <c r="BY2485" s="50"/>
      <c r="BZ2485" s="50"/>
      <c r="CA2485" s="50"/>
      <c r="CB2485" s="50"/>
      <c r="CC2485" s="50"/>
      <c r="CD2485" s="50"/>
      <c r="CE2485" s="50"/>
      <c r="CF2485" s="50"/>
      <c r="CG2485" s="50"/>
      <c r="CH2485" s="50"/>
      <c r="CI2485" s="50"/>
      <c r="CJ2485" s="50"/>
      <c r="CK2485" s="50"/>
      <c r="CL2485" s="50"/>
      <c r="CM2485" s="50"/>
      <c r="CN2485" s="50"/>
      <c r="CO2485" s="50"/>
      <c r="CP2485" s="50"/>
      <c r="CQ2485" s="50"/>
      <c r="CR2485" s="50"/>
      <c r="CS2485" s="50"/>
      <c r="CT2485" s="50"/>
      <c r="CU2485" s="50"/>
      <c r="CV2485" s="50"/>
      <c r="CW2485" s="50"/>
      <c r="CX2485" s="50"/>
      <c r="CY2485" s="50"/>
      <c r="CZ2485" s="50"/>
      <c r="DA2485" s="50"/>
      <c r="DB2485" s="50"/>
      <c r="DC2485" s="50"/>
      <c r="DD2485" s="50"/>
      <c r="DE2485" s="50"/>
      <c r="DF2485" s="50"/>
      <c r="DG2485" s="50"/>
      <c r="DH2485" s="50"/>
    </row>
    <row r="2486" spans="1:112" ht="26.25" x14ac:dyDescent="0.2">
      <c r="A2486" s="379" t="s">
        <v>2262</v>
      </c>
      <c r="B2486" s="201"/>
      <c r="C2486" s="379"/>
      <c r="D2486" s="231" t="s">
        <v>7350</v>
      </c>
      <c r="E2486" s="353">
        <v>250</v>
      </c>
      <c r="F2486" s="352">
        <f t="shared" si="76"/>
        <v>150</v>
      </c>
      <c r="G2486" s="352">
        <f t="shared" si="77"/>
        <v>125</v>
      </c>
      <c r="H2486" s="50"/>
      <c r="I2486" s="50"/>
      <c r="J2486" s="50"/>
      <c r="K2486" s="50"/>
      <c r="L2486" s="50"/>
      <c r="M2486" s="50"/>
      <c r="N2486" s="50"/>
      <c r="O2486" s="50"/>
      <c r="P2486" s="50"/>
      <c r="Q2486" s="50"/>
      <c r="R2486" s="50"/>
      <c r="S2486" s="50"/>
      <c r="T2486" s="50"/>
      <c r="U2486" s="50"/>
      <c r="V2486" s="50"/>
      <c r="W2486" s="50"/>
      <c r="X2486" s="50"/>
      <c r="Y2486" s="50"/>
      <c r="Z2486" s="50"/>
      <c r="AA2486" s="50"/>
      <c r="AB2486" s="50"/>
      <c r="AC2486" s="50"/>
      <c r="AD2486" s="50"/>
      <c r="AE2486" s="50"/>
      <c r="AF2486" s="50"/>
      <c r="AG2486" s="50"/>
      <c r="AH2486" s="50"/>
      <c r="AI2486" s="50"/>
      <c r="AJ2486" s="50"/>
      <c r="AK2486" s="50"/>
      <c r="AL2486" s="50"/>
      <c r="AM2486" s="50"/>
      <c r="AN2486" s="50"/>
      <c r="AO2486" s="50"/>
      <c r="AP2486" s="50"/>
      <c r="AQ2486" s="50"/>
      <c r="AR2486" s="50"/>
      <c r="AS2486" s="50"/>
      <c r="AT2486" s="50"/>
      <c r="AU2486" s="50"/>
      <c r="AV2486" s="50"/>
      <c r="AW2486" s="50"/>
      <c r="AX2486" s="50"/>
      <c r="AY2486" s="50"/>
      <c r="AZ2486" s="50"/>
      <c r="BA2486" s="50"/>
      <c r="BB2486" s="50"/>
      <c r="BC2486" s="50"/>
      <c r="BD2486" s="50"/>
      <c r="BE2486" s="50"/>
      <c r="BF2486" s="50"/>
      <c r="BG2486" s="50"/>
      <c r="BH2486" s="50"/>
      <c r="BI2486" s="50"/>
      <c r="BJ2486" s="50"/>
      <c r="BK2486" s="50"/>
      <c r="BL2486" s="50"/>
      <c r="BM2486" s="50"/>
      <c r="BN2486" s="50"/>
      <c r="BO2486" s="50"/>
      <c r="BP2486" s="50"/>
      <c r="BQ2486" s="50"/>
      <c r="BR2486" s="50"/>
      <c r="BS2486" s="50"/>
      <c r="BT2486" s="50"/>
      <c r="BU2486" s="50"/>
      <c r="BV2486" s="50"/>
      <c r="BW2486" s="50"/>
      <c r="BX2486" s="50"/>
      <c r="BY2486" s="50"/>
      <c r="BZ2486" s="50"/>
      <c r="CA2486" s="50"/>
      <c r="CB2486" s="50"/>
      <c r="CC2486" s="50"/>
      <c r="CD2486" s="50"/>
      <c r="CE2486" s="50"/>
      <c r="CF2486" s="50"/>
      <c r="CG2486" s="50"/>
      <c r="CH2486" s="50"/>
      <c r="CI2486" s="50"/>
      <c r="CJ2486" s="50"/>
      <c r="CK2486" s="50"/>
      <c r="CL2486" s="50"/>
      <c r="CM2486" s="50"/>
      <c r="CN2486" s="50"/>
      <c r="CO2486" s="50"/>
      <c r="CP2486" s="50"/>
      <c r="CQ2486" s="50"/>
      <c r="CR2486" s="50"/>
      <c r="CS2486" s="50"/>
      <c r="CT2486" s="50"/>
      <c r="CU2486" s="50"/>
      <c r="CV2486" s="50"/>
      <c r="CW2486" s="50"/>
      <c r="CX2486" s="50"/>
      <c r="CY2486" s="50"/>
      <c r="CZ2486" s="50"/>
      <c r="DA2486" s="50"/>
      <c r="DB2486" s="50"/>
      <c r="DC2486" s="50"/>
      <c r="DD2486" s="50"/>
      <c r="DE2486" s="50"/>
      <c r="DF2486" s="50"/>
      <c r="DG2486" s="50"/>
      <c r="DH2486" s="50"/>
    </row>
    <row r="2487" spans="1:112" ht="27" x14ac:dyDescent="0.2">
      <c r="A2487" s="570" t="s">
        <v>2264</v>
      </c>
      <c r="B2487" s="570" t="s">
        <v>2260</v>
      </c>
      <c r="C2487" s="379"/>
      <c r="D2487" s="77" t="s">
        <v>7258</v>
      </c>
      <c r="E2487" s="353"/>
      <c r="F2487" s="352">
        <f t="shared" si="76"/>
        <v>0</v>
      </c>
      <c r="G2487" s="352">
        <f t="shared" si="77"/>
        <v>0</v>
      </c>
      <c r="H2487" s="50"/>
      <c r="I2487" s="50"/>
      <c r="J2487" s="50"/>
      <c r="K2487" s="50"/>
      <c r="L2487" s="50"/>
      <c r="M2487" s="50"/>
      <c r="N2487" s="50"/>
      <c r="O2487" s="50"/>
      <c r="P2487" s="50"/>
      <c r="Q2487" s="50"/>
      <c r="R2487" s="50"/>
      <c r="S2487" s="50"/>
      <c r="T2487" s="50"/>
      <c r="U2487" s="50"/>
      <c r="V2487" s="50"/>
      <c r="W2487" s="50"/>
      <c r="X2487" s="50"/>
      <c r="Y2487" s="50"/>
      <c r="Z2487" s="50"/>
      <c r="AA2487" s="50"/>
      <c r="AB2487" s="50"/>
      <c r="AC2487" s="50"/>
      <c r="AD2487" s="50"/>
      <c r="AE2487" s="50"/>
      <c r="AF2487" s="50"/>
      <c r="AG2487" s="50"/>
      <c r="AH2487" s="50"/>
      <c r="AI2487" s="50"/>
      <c r="AJ2487" s="50"/>
      <c r="AK2487" s="50"/>
      <c r="AL2487" s="50"/>
      <c r="AM2487" s="50"/>
      <c r="AN2487" s="50"/>
      <c r="AO2487" s="50"/>
      <c r="AP2487" s="50"/>
      <c r="AQ2487" s="50"/>
      <c r="AR2487" s="50"/>
      <c r="AS2487" s="50"/>
      <c r="AT2487" s="50"/>
      <c r="AU2487" s="50"/>
      <c r="AV2487" s="50"/>
      <c r="AW2487" s="50"/>
      <c r="AX2487" s="50"/>
      <c r="AY2487" s="50"/>
      <c r="AZ2487" s="50"/>
      <c r="BA2487" s="50"/>
      <c r="BB2487" s="50"/>
      <c r="BC2487" s="50"/>
      <c r="BD2487" s="50"/>
      <c r="BE2487" s="50"/>
      <c r="BF2487" s="50"/>
      <c r="BG2487" s="50"/>
      <c r="BH2487" s="50"/>
      <c r="BI2487" s="50"/>
      <c r="BJ2487" s="50"/>
      <c r="BK2487" s="50"/>
      <c r="BL2487" s="50"/>
      <c r="BM2487" s="50"/>
      <c r="BN2487" s="50"/>
      <c r="BO2487" s="50"/>
      <c r="BP2487" s="50"/>
      <c r="BQ2487" s="50"/>
      <c r="BR2487" s="50"/>
      <c r="BS2487" s="50"/>
      <c r="BT2487" s="50"/>
      <c r="BU2487" s="50"/>
      <c r="BV2487" s="50"/>
      <c r="BW2487" s="50"/>
      <c r="BX2487" s="50"/>
      <c r="BY2487" s="50"/>
      <c r="BZ2487" s="50"/>
      <c r="CA2487" s="50"/>
      <c r="CB2487" s="50"/>
      <c r="CC2487" s="50"/>
      <c r="CD2487" s="50"/>
      <c r="CE2487" s="50"/>
      <c r="CF2487" s="50"/>
      <c r="CG2487" s="50"/>
      <c r="CH2487" s="50"/>
      <c r="CI2487" s="50"/>
      <c r="CJ2487" s="50"/>
      <c r="CK2487" s="50"/>
      <c r="CL2487" s="50"/>
      <c r="CM2487" s="50"/>
      <c r="CN2487" s="50"/>
      <c r="CO2487" s="50"/>
      <c r="CP2487" s="50"/>
      <c r="CQ2487" s="50"/>
      <c r="CR2487" s="50"/>
      <c r="CS2487" s="50"/>
      <c r="CT2487" s="50"/>
      <c r="CU2487" s="50"/>
      <c r="CV2487" s="50"/>
      <c r="CW2487" s="50"/>
      <c r="CX2487" s="50"/>
      <c r="CY2487" s="50"/>
      <c r="CZ2487" s="50"/>
      <c r="DA2487" s="50"/>
      <c r="DB2487" s="50"/>
      <c r="DC2487" s="50"/>
      <c r="DD2487" s="50"/>
      <c r="DE2487" s="50"/>
      <c r="DF2487" s="50"/>
      <c r="DG2487" s="50"/>
      <c r="DH2487" s="50"/>
    </row>
    <row r="2488" spans="1:112" x14ac:dyDescent="0.2">
      <c r="A2488" s="572"/>
      <c r="B2488" s="572"/>
      <c r="C2488" s="379"/>
      <c r="D2488" s="77" t="s">
        <v>3160</v>
      </c>
      <c r="E2488" s="353">
        <v>250</v>
      </c>
      <c r="F2488" s="352">
        <f t="shared" si="76"/>
        <v>150</v>
      </c>
      <c r="G2488" s="352">
        <f t="shared" si="77"/>
        <v>125</v>
      </c>
      <c r="H2488" s="50"/>
      <c r="I2488" s="50"/>
      <c r="J2488" s="50"/>
      <c r="K2488" s="50"/>
      <c r="L2488" s="50"/>
      <c r="M2488" s="50"/>
      <c r="N2488" s="50"/>
      <c r="O2488" s="50"/>
      <c r="P2488" s="50"/>
      <c r="Q2488" s="50"/>
      <c r="R2488" s="50"/>
      <c r="S2488" s="50"/>
      <c r="T2488" s="50"/>
      <c r="U2488" s="50"/>
      <c r="V2488" s="50"/>
      <c r="W2488" s="50"/>
      <c r="X2488" s="50"/>
      <c r="Y2488" s="50"/>
      <c r="Z2488" s="50"/>
      <c r="AA2488" s="50"/>
      <c r="AB2488" s="50"/>
      <c r="AC2488" s="50"/>
      <c r="AD2488" s="50"/>
      <c r="AE2488" s="50"/>
      <c r="AF2488" s="50"/>
      <c r="AG2488" s="50"/>
      <c r="AH2488" s="50"/>
      <c r="AI2488" s="50"/>
      <c r="AJ2488" s="50"/>
      <c r="AK2488" s="50"/>
      <c r="AL2488" s="50"/>
      <c r="AM2488" s="50"/>
      <c r="AN2488" s="50"/>
      <c r="AO2488" s="50"/>
      <c r="AP2488" s="50"/>
      <c r="AQ2488" s="50"/>
      <c r="AR2488" s="50"/>
      <c r="AS2488" s="50"/>
      <c r="AT2488" s="50"/>
      <c r="AU2488" s="50"/>
      <c r="AV2488" s="50"/>
      <c r="AW2488" s="50"/>
      <c r="AX2488" s="50"/>
      <c r="AY2488" s="50"/>
      <c r="AZ2488" s="50"/>
      <c r="BA2488" s="50"/>
      <c r="BB2488" s="50"/>
      <c r="BC2488" s="50"/>
      <c r="BD2488" s="50"/>
      <c r="BE2488" s="50"/>
      <c r="BF2488" s="50"/>
      <c r="BG2488" s="50"/>
      <c r="BH2488" s="50"/>
      <c r="BI2488" s="50"/>
      <c r="BJ2488" s="50"/>
      <c r="BK2488" s="50"/>
      <c r="BL2488" s="50"/>
      <c r="BM2488" s="50"/>
      <c r="BN2488" s="50"/>
      <c r="BO2488" s="50"/>
      <c r="BP2488" s="50"/>
      <c r="BQ2488" s="50"/>
      <c r="BR2488" s="50"/>
      <c r="BS2488" s="50"/>
      <c r="BT2488" s="50"/>
      <c r="BU2488" s="50"/>
      <c r="BV2488" s="50"/>
      <c r="BW2488" s="50"/>
      <c r="BX2488" s="50"/>
      <c r="BY2488" s="50"/>
      <c r="BZ2488" s="50"/>
      <c r="CA2488" s="50"/>
      <c r="CB2488" s="50"/>
      <c r="CC2488" s="50"/>
      <c r="CD2488" s="50"/>
      <c r="CE2488" s="50"/>
      <c r="CF2488" s="50"/>
      <c r="CG2488" s="50"/>
      <c r="CH2488" s="50"/>
      <c r="CI2488" s="50"/>
      <c r="CJ2488" s="50"/>
      <c r="CK2488" s="50"/>
      <c r="CL2488" s="50"/>
      <c r="CM2488" s="50"/>
      <c r="CN2488" s="50"/>
      <c r="CO2488" s="50"/>
      <c r="CP2488" s="50"/>
      <c r="CQ2488" s="50"/>
      <c r="CR2488" s="50"/>
      <c r="CS2488" s="50"/>
      <c r="CT2488" s="50"/>
      <c r="CU2488" s="50"/>
      <c r="CV2488" s="50"/>
      <c r="CW2488" s="50"/>
      <c r="CX2488" s="50"/>
      <c r="CY2488" s="50"/>
      <c r="CZ2488" s="50"/>
      <c r="DA2488" s="50"/>
      <c r="DB2488" s="50"/>
      <c r="DC2488" s="50"/>
      <c r="DD2488" s="50"/>
      <c r="DE2488" s="50"/>
      <c r="DF2488" s="50"/>
      <c r="DG2488" s="50"/>
      <c r="DH2488" s="50"/>
    </row>
    <row r="2489" spans="1:112" ht="27" x14ac:dyDescent="0.2">
      <c r="A2489" s="570" t="s">
        <v>2266</v>
      </c>
      <c r="B2489" s="570" t="s">
        <v>2262</v>
      </c>
      <c r="C2489" s="379"/>
      <c r="D2489" s="77" t="s">
        <v>7259</v>
      </c>
      <c r="E2489" s="353"/>
      <c r="F2489" s="352">
        <f t="shared" si="76"/>
        <v>0</v>
      </c>
      <c r="G2489" s="352">
        <f t="shared" si="77"/>
        <v>0</v>
      </c>
      <c r="H2489" s="50"/>
      <c r="I2489" s="50"/>
      <c r="J2489" s="50"/>
      <c r="K2489" s="50"/>
      <c r="L2489" s="50"/>
      <c r="M2489" s="50"/>
      <c r="N2489" s="50"/>
      <c r="O2489" s="50"/>
      <c r="P2489" s="50"/>
      <c r="Q2489" s="50"/>
      <c r="R2489" s="50"/>
      <c r="S2489" s="50"/>
      <c r="T2489" s="50"/>
      <c r="U2489" s="50"/>
      <c r="V2489" s="50"/>
      <c r="W2489" s="50"/>
      <c r="X2489" s="50"/>
      <c r="Y2489" s="50"/>
      <c r="Z2489" s="50"/>
      <c r="AA2489" s="50"/>
      <c r="AB2489" s="50"/>
      <c r="AC2489" s="50"/>
      <c r="AD2489" s="50"/>
      <c r="AE2489" s="50"/>
      <c r="AF2489" s="50"/>
      <c r="AG2489" s="50"/>
      <c r="AH2489" s="50"/>
      <c r="AI2489" s="50"/>
      <c r="AJ2489" s="50"/>
      <c r="AK2489" s="50"/>
      <c r="AL2489" s="50"/>
      <c r="AM2489" s="50"/>
      <c r="AN2489" s="50"/>
      <c r="AO2489" s="50"/>
      <c r="AP2489" s="50"/>
      <c r="AQ2489" s="50"/>
      <c r="AR2489" s="50"/>
      <c r="AS2489" s="50"/>
      <c r="AT2489" s="50"/>
      <c r="AU2489" s="50"/>
      <c r="AV2489" s="50"/>
      <c r="AW2489" s="50"/>
      <c r="AX2489" s="50"/>
      <c r="AY2489" s="50"/>
      <c r="AZ2489" s="50"/>
      <c r="BA2489" s="50"/>
      <c r="BB2489" s="50"/>
      <c r="BC2489" s="50"/>
      <c r="BD2489" s="50"/>
      <c r="BE2489" s="50"/>
      <c r="BF2489" s="50"/>
      <c r="BG2489" s="50"/>
      <c r="BH2489" s="50"/>
      <c r="BI2489" s="50"/>
      <c r="BJ2489" s="50"/>
      <c r="BK2489" s="50"/>
      <c r="BL2489" s="50"/>
      <c r="BM2489" s="50"/>
      <c r="BN2489" s="50"/>
      <c r="BO2489" s="50"/>
      <c r="BP2489" s="50"/>
      <c r="BQ2489" s="50"/>
      <c r="BR2489" s="50"/>
      <c r="BS2489" s="50"/>
      <c r="BT2489" s="50"/>
      <c r="BU2489" s="50"/>
      <c r="BV2489" s="50"/>
      <c r="BW2489" s="50"/>
      <c r="BX2489" s="50"/>
      <c r="BY2489" s="50"/>
      <c r="BZ2489" s="50"/>
      <c r="CA2489" s="50"/>
      <c r="CB2489" s="50"/>
      <c r="CC2489" s="50"/>
      <c r="CD2489" s="50"/>
      <c r="CE2489" s="50"/>
      <c r="CF2489" s="50"/>
      <c r="CG2489" s="50"/>
      <c r="CH2489" s="50"/>
      <c r="CI2489" s="50"/>
      <c r="CJ2489" s="50"/>
      <c r="CK2489" s="50"/>
      <c r="CL2489" s="50"/>
      <c r="CM2489" s="50"/>
      <c r="CN2489" s="50"/>
      <c r="CO2489" s="50"/>
      <c r="CP2489" s="50"/>
      <c r="CQ2489" s="50"/>
      <c r="CR2489" s="50"/>
      <c r="CS2489" s="50"/>
      <c r="CT2489" s="50"/>
      <c r="CU2489" s="50"/>
      <c r="CV2489" s="50"/>
      <c r="CW2489" s="50"/>
      <c r="CX2489" s="50"/>
      <c r="CY2489" s="50"/>
      <c r="CZ2489" s="50"/>
      <c r="DA2489" s="50"/>
      <c r="DB2489" s="50"/>
      <c r="DC2489" s="50"/>
      <c r="DD2489" s="50"/>
      <c r="DE2489" s="50"/>
      <c r="DF2489" s="50"/>
      <c r="DG2489" s="50"/>
      <c r="DH2489" s="50"/>
    </row>
    <row r="2490" spans="1:112" ht="25.5" x14ac:dyDescent="0.2">
      <c r="A2490" s="572"/>
      <c r="B2490" s="572"/>
      <c r="C2490" s="379"/>
      <c r="D2490" s="77" t="s">
        <v>3161</v>
      </c>
      <c r="E2490" s="353">
        <v>250</v>
      </c>
      <c r="F2490" s="352">
        <f t="shared" si="76"/>
        <v>150</v>
      </c>
      <c r="G2490" s="352">
        <f t="shared" si="77"/>
        <v>125</v>
      </c>
      <c r="H2490" s="50"/>
      <c r="I2490" s="50"/>
      <c r="J2490" s="50"/>
      <c r="K2490" s="50"/>
      <c r="L2490" s="50"/>
      <c r="M2490" s="50"/>
      <c r="N2490" s="50"/>
      <c r="O2490" s="50"/>
      <c r="P2490" s="50"/>
      <c r="Q2490" s="50"/>
      <c r="R2490" s="50"/>
      <c r="S2490" s="50"/>
      <c r="T2490" s="50"/>
      <c r="U2490" s="50"/>
      <c r="V2490" s="50"/>
      <c r="W2490" s="50"/>
      <c r="X2490" s="50"/>
      <c r="Y2490" s="50"/>
      <c r="Z2490" s="50"/>
      <c r="AA2490" s="50"/>
      <c r="AB2490" s="50"/>
      <c r="AC2490" s="50"/>
      <c r="AD2490" s="50"/>
      <c r="AE2490" s="50"/>
      <c r="AF2490" s="50"/>
      <c r="AG2490" s="50"/>
      <c r="AH2490" s="50"/>
      <c r="AI2490" s="50"/>
      <c r="AJ2490" s="50"/>
      <c r="AK2490" s="50"/>
      <c r="AL2490" s="50"/>
      <c r="AM2490" s="50"/>
      <c r="AN2490" s="50"/>
      <c r="AO2490" s="50"/>
      <c r="AP2490" s="50"/>
      <c r="AQ2490" s="50"/>
      <c r="AR2490" s="50"/>
      <c r="AS2490" s="50"/>
      <c r="AT2490" s="50"/>
      <c r="AU2490" s="50"/>
      <c r="AV2490" s="50"/>
      <c r="AW2490" s="50"/>
      <c r="AX2490" s="50"/>
      <c r="AY2490" s="50"/>
      <c r="AZ2490" s="50"/>
      <c r="BA2490" s="50"/>
      <c r="BB2490" s="50"/>
      <c r="BC2490" s="50"/>
      <c r="BD2490" s="50"/>
      <c r="BE2490" s="50"/>
      <c r="BF2490" s="50"/>
      <c r="BG2490" s="50"/>
      <c r="BH2490" s="50"/>
      <c r="BI2490" s="50"/>
      <c r="BJ2490" s="50"/>
      <c r="BK2490" s="50"/>
      <c r="BL2490" s="50"/>
      <c r="BM2490" s="50"/>
      <c r="BN2490" s="50"/>
      <c r="BO2490" s="50"/>
      <c r="BP2490" s="50"/>
      <c r="BQ2490" s="50"/>
      <c r="BR2490" s="50"/>
      <c r="BS2490" s="50"/>
      <c r="BT2490" s="50"/>
      <c r="BU2490" s="50"/>
      <c r="BV2490" s="50"/>
      <c r="BW2490" s="50"/>
      <c r="BX2490" s="50"/>
      <c r="BY2490" s="50"/>
      <c r="BZ2490" s="50"/>
      <c r="CA2490" s="50"/>
      <c r="CB2490" s="50"/>
      <c r="CC2490" s="50"/>
      <c r="CD2490" s="50"/>
      <c r="CE2490" s="50"/>
      <c r="CF2490" s="50"/>
      <c r="CG2490" s="50"/>
      <c r="CH2490" s="50"/>
      <c r="CI2490" s="50"/>
      <c r="CJ2490" s="50"/>
      <c r="CK2490" s="50"/>
      <c r="CL2490" s="50"/>
      <c r="CM2490" s="50"/>
      <c r="CN2490" s="50"/>
      <c r="CO2490" s="50"/>
      <c r="CP2490" s="50"/>
      <c r="CQ2490" s="50"/>
      <c r="CR2490" s="50"/>
      <c r="CS2490" s="50"/>
      <c r="CT2490" s="50"/>
      <c r="CU2490" s="50"/>
      <c r="CV2490" s="50"/>
      <c r="CW2490" s="50"/>
      <c r="CX2490" s="50"/>
      <c r="CY2490" s="50"/>
      <c r="CZ2490" s="50"/>
      <c r="DA2490" s="50"/>
      <c r="DB2490" s="50"/>
      <c r="DC2490" s="50"/>
      <c r="DD2490" s="50"/>
      <c r="DE2490" s="50"/>
      <c r="DF2490" s="50"/>
      <c r="DG2490" s="50"/>
      <c r="DH2490" s="50"/>
    </row>
    <row r="2491" spans="1:112" ht="26.25" x14ac:dyDescent="0.2">
      <c r="A2491" s="624" t="s">
        <v>86</v>
      </c>
      <c r="B2491" s="570" t="s">
        <v>2264</v>
      </c>
      <c r="C2491" s="379"/>
      <c r="D2491" s="77" t="s">
        <v>7260</v>
      </c>
      <c r="E2491" s="353"/>
      <c r="F2491" s="352">
        <f t="shared" si="76"/>
        <v>0</v>
      </c>
      <c r="G2491" s="352">
        <f t="shared" si="77"/>
        <v>0</v>
      </c>
      <c r="H2491" s="50"/>
      <c r="I2491" s="50"/>
      <c r="J2491" s="50"/>
      <c r="K2491" s="50"/>
      <c r="L2491" s="50"/>
      <c r="M2491" s="50"/>
      <c r="N2491" s="50"/>
      <c r="O2491" s="50"/>
      <c r="P2491" s="50"/>
      <c r="Q2491" s="50"/>
      <c r="R2491" s="50"/>
      <c r="S2491" s="50"/>
      <c r="T2491" s="50"/>
      <c r="U2491" s="50"/>
      <c r="V2491" s="50"/>
      <c r="W2491" s="50"/>
      <c r="X2491" s="50"/>
      <c r="Y2491" s="50"/>
      <c r="Z2491" s="50"/>
      <c r="AA2491" s="50"/>
      <c r="AB2491" s="50"/>
      <c r="AC2491" s="50"/>
      <c r="AD2491" s="50"/>
      <c r="AE2491" s="50"/>
      <c r="AF2491" s="50"/>
      <c r="AG2491" s="50"/>
      <c r="AH2491" s="50"/>
      <c r="AI2491" s="50"/>
      <c r="AJ2491" s="50"/>
      <c r="AK2491" s="50"/>
      <c r="AL2491" s="50"/>
      <c r="AM2491" s="50"/>
      <c r="AN2491" s="50"/>
      <c r="AO2491" s="50"/>
      <c r="AP2491" s="50"/>
      <c r="AQ2491" s="50"/>
      <c r="AR2491" s="50"/>
      <c r="AS2491" s="50"/>
      <c r="AT2491" s="50"/>
      <c r="AU2491" s="50"/>
      <c r="AV2491" s="50"/>
      <c r="AW2491" s="50"/>
      <c r="AX2491" s="50"/>
      <c r="AY2491" s="50"/>
      <c r="AZ2491" s="50"/>
      <c r="BA2491" s="50"/>
      <c r="BB2491" s="50"/>
      <c r="BC2491" s="50"/>
      <c r="BD2491" s="50"/>
      <c r="BE2491" s="50"/>
      <c r="BF2491" s="50"/>
      <c r="BG2491" s="50"/>
      <c r="BH2491" s="50"/>
      <c r="BI2491" s="50"/>
      <c r="BJ2491" s="50"/>
      <c r="BK2491" s="50"/>
      <c r="BL2491" s="50"/>
      <c r="BM2491" s="50"/>
      <c r="BN2491" s="50"/>
      <c r="BO2491" s="50"/>
      <c r="BP2491" s="50"/>
      <c r="BQ2491" s="50"/>
      <c r="BR2491" s="50"/>
      <c r="BS2491" s="50"/>
      <c r="BT2491" s="50"/>
      <c r="BU2491" s="50"/>
      <c r="BV2491" s="50"/>
      <c r="BW2491" s="50"/>
      <c r="BX2491" s="50"/>
      <c r="BY2491" s="50"/>
      <c r="BZ2491" s="50"/>
      <c r="CA2491" s="50"/>
      <c r="CB2491" s="50"/>
      <c r="CC2491" s="50"/>
      <c r="CD2491" s="50"/>
      <c r="CE2491" s="50"/>
      <c r="CF2491" s="50"/>
      <c r="CG2491" s="50"/>
      <c r="CH2491" s="50"/>
      <c r="CI2491" s="50"/>
      <c r="CJ2491" s="50"/>
      <c r="CK2491" s="50"/>
      <c r="CL2491" s="50"/>
      <c r="CM2491" s="50"/>
      <c r="CN2491" s="50"/>
      <c r="CO2491" s="50"/>
      <c r="CP2491" s="50"/>
      <c r="CQ2491" s="50"/>
      <c r="CR2491" s="50"/>
      <c r="CS2491" s="50"/>
      <c r="CT2491" s="50"/>
      <c r="CU2491" s="50"/>
      <c r="CV2491" s="50"/>
      <c r="CW2491" s="50"/>
      <c r="CX2491" s="50"/>
      <c r="CY2491" s="50"/>
      <c r="CZ2491" s="50"/>
      <c r="DA2491" s="50"/>
      <c r="DB2491" s="50"/>
      <c r="DC2491" s="50"/>
      <c r="DD2491" s="50"/>
      <c r="DE2491" s="50"/>
      <c r="DF2491" s="50"/>
      <c r="DG2491" s="50"/>
      <c r="DH2491" s="50"/>
    </row>
    <row r="2492" spans="1:112" ht="25.5" x14ac:dyDescent="0.2">
      <c r="A2492" s="626"/>
      <c r="B2492" s="572"/>
      <c r="C2492" s="379"/>
      <c r="D2492" s="77" t="s">
        <v>3162</v>
      </c>
      <c r="E2492" s="353">
        <v>250</v>
      </c>
      <c r="F2492" s="352">
        <f t="shared" si="76"/>
        <v>150</v>
      </c>
      <c r="G2492" s="352">
        <f t="shared" si="77"/>
        <v>125</v>
      </c>
      <c r="H2492" s="50"/>
      <c r="I2492" s="50"/>
      <c r="J2492" s="50"/>
      <c r="K2492" s="50"/>
      <c r="L2492" s="50"/>
      <c r="M2492" s="50"/>
      <c r="N2492" s="50"/>
      <c r="O2492" s="50"/>
      <c r="P2492" s="50"/>
      <c r="Q2492" s="50"/>
      <c r="R2492" s="50"/>
      <c r="S2492" s="50"/>
      <c r="T2492" s="50"/>
      <c r="U2492" s="50"/>
      <c r="V2492" s="50"/>
      <c r="W2492" s="50"/>
      <c r="X2492" s="50"/>
      <c r="Y2492" s="50"/>
      <c r="Z2492" s="50"/>
      <c r="AA2492" s="50"/>
      <c r="AB2492" s="50"/>
      <c r="AC2492" s="50"/>
      <c r="AD2492" s="50"/>
      <c r="AE2492" s="50"/>
      <c r="AF2492" s="50"/>
      <c r="AG2492" s="50"/>
      <c r="AH2492" s="50"/>
      <c r="AI2492" s="50"/>
      <c r="AJ2492" s="50"/>
      <c r="AK2492" s="50"/>
      <c r="AL2492" s="50"/>
      <c r="AM2492" s="50"/>
      <c r="AN2492" s="50"/>
      <c r="AO2492" s="50"/>
      <c r="AP2492" s="50"/>
      <c r="AQ2492" s="50"/>
      <c r="AR2492" s="50"/>
      <c r="AS2492" s="50"/>
      <c r="AT2492" s="50"/>
      <c r="AU2492" s="50"/>
      <c r="AV2492" s="50"/>
      <c r="AW2492" s="50"/>
      <c r="AX2492" s="50"/>
      <c r="AY2492" s="50"/>
      <c r="AZ2492" s="50"/>
      <c r="BA2492" s="50"/>
      <c r="BB2492" s="50"/>
      <c r="BC2492" s="50"/>
      <c r="BD2492" s="50"/>
      <c r="BE2492" s="50"/>
      <c r="BF2492" s="50"/>
      <c r="BG2492" s="50"/>
      <c r="BH2492" s="50"/>
      <c r="BI2492" s="50"/>
      <c r="BJ2492" s="50"/>
      <c r="BK2492" s="50"/>
      <c r="BL2492" s="50"/>
      <c r="BM2492" s="50"/>
      <c r="BN2492" s="50"/>
      <c r="BO2492" s="50"/>
      <c r="BP2492" s="50"/>
      <c r="BQ2492" s="50"/>
      <c r="BR2492" s="50"/>
      <c r="BS2492" s="50"/>
      <c r="BT2492" s="50"/>
      <c r="BU2492" s="50"/>
      <c r="BV2492" s="50"/>
      <c r="BW2492" s="50"/>
      <c r="BX2492" s="50"/>
      <c r="BY2492" s="50"/>
      <c r="BZ2492" s="50"/>
      <c r="CA2492" s="50"/>
      <c r="CB2492" s="50"/>
      <c r="CC2492" s="50"/>
      <c r="CD2492" s="50"/>
      <c r="CE2492" s="50"/>
      <c r="CF2492" s="50"/>
      <c r="CG2492" s="50"/>
      <c r="CH2492" s="50"/>
      <c r="CI2492" s="50"/>
      <c r="CJ2492" s="50"/>
      <c r="CK2492" s="50"/>
      <c r="CL2492" s="50"/>
      <c r="CM2492" s="50"/>
      <c r="CN2492" s="50"/>
      <c r="CO2492" s="50"/>
      <c r="CP2492" s="50"/>
      <c r="CQ2492" s="50"/>
      <c r="CR2492" s="50"/>
      <c r="CS2492" s="50"/>
      <c r="CT2492" s="50"/>
      <c r="CU2492" s="50"/>
      <c r="CV2492" s="50"/>
      <c r="CW2492" s="50"/>
      <c r="CX2492" s="50"/>
      <c r="CY2492" s="50"/>
      <c r="CZ2492" s="50"/>
      <c r="DA2492" s="50"/>
      <c r="DB2492" s="50"/>
      <c r="DC2492" s="50"/>
      <c r="DD2492" s="50"/>
      <c r="DE2492" s="50"/>
      <c r="DF2492" s="50"/>
      <c r="DG2492" s="50"/>
      <c r="DH2492" s="50"/>
    </row>
    <row r="2493" spans="1:112" ht="25.5" x14ac:dyDescent="0.2">
      <c r="A2493" s="385" t="s">
        <v>2269</v>
      </c>
      <c r="B2493" s="201"/>
      <c r="C2493" s="379"/>
      <c r="D2493" s="76" t="s">
        <v>8016</v>
      </c>
      <c r="E2493" s="353">
        <v>250</v>
      </c>
      <c r="F2493" s="352">
        <f t="shared" si="76"/>
        <v>150</v>
      </c>
      <c r="G2493" s="352">
        <f t="shared" si="77"/>
        <v>125</v>
      </c>
      <c r="H2493" s="50"/>
      <c r="I2493" s="50"/>
      <c r="J2493" s="50"/>
      <c r="K2493" s="50"/>
      <c r="L2493" s="50"/>
      <c r="M2493" s="50"/>
      <c r="N2493" s="50"/>
      <c r="O2493" s="50"/>
      <c r="P2493" s="50"/>
      <c r="Q2493" s="50"/>
      <c r="R2493" s="50"/>
      <c r="S2493" s="50"/>
      <c r="T2493" s="50"/>
      <c r="U2493" s="50"/>
      <c r="V2493" s="50"/>
      <c r="W2493" s="50"/>
      <c r="X2493" s="50"/>
      <c r="Y2493" s="50"/>
      <c r="Z2493" s="50"/>
      <c r="AA2493" s="50"/>
      <c r="AB2493" s="50"/>
      <c r="AC2493" s="50"/>
      <c r="AD2493" s="50"/>
      <c r="AE2493" s="50"/>
      <c r="AF2493" s="50"/>
      <c r="AG2493" s="50"/>
      <c r="AH2493" s="50"/>
      <c r="AI2493" s="50"/>
      <c r="AJ2493" s="50"/>
      <c r="AK2493" s="50"/>
      <c r="AL2493" s="50"/>
      <c r="AM2493" s="50"/>
      <c r="AN2493" s="50"/>
      <c r="AO2493" s="50"/>
      <c r="AP2493" s="50"/>
      <c r="AQ2493" s="50"/>
      <c r="AR2493" s="50"/>
      <c r="AS2493" s="50"/>
      <c r="AT2493" s="50"/>
      <c r="AU2493" s="50"/>
      <c r="AV2493" s="50"/>
      <c r="AW2493" s="50"/>
      <c r="AX2493" s="50"/>
      <c r="AY2493" s="50"/>
      <c r="AZ2493" s="50"/>
      <c r="BA2493" s="50"/>
      <c r="BB2493" s="50"/>
      <c r="BC2493" s="50"/>
      <c r="BD2493" s="50"/>
      <c r="BE2493" s="50"/>
      <c r="BF2493" s="50"/>
      <c r="BG2493" s="50"/>
      <c r="BH2493" s="50"/>
      <c r="BI2493" s="50"/>
      <c r="BJ2493" s="50"/>
      <c r="BK2493" s="50"/>
      <c r="BL2493" s="50"/>
      <c r="BM2493" s="50"/>
      <c r="BN2493" s="50"/>
      <c r="BO2493" s="50"/>
      <c r="BP2493" s="50"/>
      <c r="BQ2493" s="50"/>
      <c r="BR2493" s="50"/>
      <c r="BS2493" s="50"/>
      <c r="BT2493" s="50"/>
      <c r="BU2493" s="50"/>
      <c r="BV2493" s="50"/>
      <c r="BW2493" s="50"/>
      <c r="BX2493" s="50"/>
      <c r="BY2493" s="50"/>
      <c r="BZ2493" s="50"/>
      <c r="CA2493" s="50"/>
      <c r="CB2493" s="50"/>
      <c r="CC2493" s="50"/>
      <c r="CD2493" s="50"/>
      <c r="CE2493" s="50"/>
      <c r="CF2493" s="50"/>
      <c r="CG2493" s="50"/>
      <c r="CH2493" s="50"/>
      <c r="CI2493" s="50"/>
      <c r="CJ2493" s="50"/>
      <c r="CK2493" s="50"/>
      <c r="CL2493" s="50"/>
      <c r="CM2493" s="50"/>
      <c r="CN2493" s="50"/>
      <c r="CO2493" s="50"/>
      <c r="CP2493" s="50"/>
      <c r="CQ2493" s="50"/>
      <c r="CR2493" s="50"/>
      <c r="CS2493" s="50"/>
      <c r="CT2493" s="50"/>
      <c r="CU2493" s="50"/>
      <c r="CV2493" s="50"/>
      <c r="CW2493" s="50"/>
      <c r="CX2493" s="50"/>
      <c r="CY2493" s="50"/>
      <c r="CZ2493" s="50"/>
      <c r="DA2493" s="50"/>
      <c r="DB2493" s="50"/>
      <c r="DC2493" s="50"/>
      <c r="DD2493" s="50"/>
      <c r="DE2493" s="50"/>
      <c r="DF2493" s="50"/>
      <c r="DG2493" s="50"/>
      <c r="DH2493" s="50"/>
    </row>
    <row r="2494" spans="1:112" x14ac:dyDescent="0.2">
      <c r="A2494" s="624" t="s">
        <v>2270</v>
      </c>
      <c r="B2494" s="570" t="s">
        <v>2266</v>
      </c>
      <c r="C2494" s="379"/>
      <c r="D2494" s="75" t="s">
        <v>2138</v>
      </c>
      <c r="E2494" s="353"/>
      <c r="F2494" s="352">
        <f t="shared" si="76"/>
        <v>0</v>
      </c>
      <c r="G2494" s="352">
        <f t="shared" si="77"/>
        <v>0</v>
      </c>
      <c r="H2494" s="50"/>
      <c r="I2494" s="50"/>
      <c r="J2494" s="50"/>
      <c r="K2494" s="50"/>
      <c r="L2494" s="50"/>
      <c r="M2494" s="50"/>
      <c r="N2494" s="50"/>
      <c r="O2494" s="50"/>
      <c r="P2494" s="50"/>
      <c r="Q2494" s="50"/>
      <c r="R2494" s="50"/>
      <c r="S2494" s="50"/>
      <c r="T2494" s="50"/>
      <c r="U2494" s="50"/>
      <c r="V2494" s="50"/>
      <c r="W2494" s="50"/>
      <c r="X2494" s="50"/>
      <c r="Y2494" s="50"/>
      <c r="Z2494" s="50"/>
      <c r="AA2494" s="50"/>
      <c r="AB2494" s="50"/>
      <c r="AC2494" s="50"/>
      <c r="AD2494" s="50"/>
      <c r="AE2494" s="50"/>
      <c r="AF2494" s="50"/>
      <c r="AG2494" s="50"/>
      <c r="AH2494" s="50"/>
      <c r="AI2494" s="50"/>
      <c r="AJ2494" s="50"/>
      <c r="AK2494" s="50"/>
      <c r="AL2494" s="50"/>
      <c r="AM2494" s="50"/>
      <c r="AN2494" s="50"/>
      <c r="AO2494" s="50"/>
      <c r="AP2494" s="50"/>
      <c r="AQ2494" s="50"/>
      <c r="AR2494" s="50"/>
      <c r="AS2494" s="50"/>
      <c r="AT2494" s="50"/>
      <c r="AU2494" s="50"/>
      <c r="AV2494" s="50"/>
      <c r="AW2494" s="50"/>
      <c r="AX2494" s="50"/>
      <c r="AY2494" s="50"/>
      <c r="AZ2494" s="50"/>
      <c r="BA2494" s="50"/>
      <c r="BB2494" s="50"/>
      <c r="BC2494" s="50"/>
      <c r="BD2494" s="50"/>
      <c r="BE2494" s="50"/>
      <c r="BF2494" s="50"/>
      <c r="BG2494" s="50"/>
      <c r="BH2494" s="50"/>
      <c r="BI2494" s="50"/>
      <c r="BJ2494" s="50"/>
      <c r="BK2494" s="50"/>
      <c r="BL2494" s="50"/>
      <c r="BM2494" s="50"/>
      <c r="BN2494" s="50"/>
      <c r="BO2494" s="50"/>
      <c r="BP2494" s="50"/>
      <c r="BQ2494" s="50"/>
      <c r="BR2494" s="50"/>
      <c r="BS2494" s="50"/>
      <c r="BT2494" s="50"/>
      <c r="BU2494" s="50"/>
      <c r="BV2494" s="50"/>
      <c r="BW2494" s="50"/>
      <c r="BX2494" s="50"/>
      <c r="BY2494" s="50"/>
      <c r="BZ2494" s="50"/>
      <c r="CA2494" s="50"/>
      <c r="CB2494" s="50"/>
      <c r="CC2494" s="50"/>
      <c r="CD2494" s="50"/>
      <c r="CE2494" s="50"/>
      <c r="CF2494" s="50"/>
      <c r="CG2494" s="50"/>
      <c r="CH2494" s="50"/>
      <c r="CI2494" s="50"/>
      <c r="CJ2494" s="50"/>
      <c r="CK2494" s="50"/>
      <c r="CL2494" s="50"/>
      <c r="CM2494" s="50"/>
      <c r="CN2494" s="50"/>
      <c r="CO2494" s="50"/>
      <c r="CP2494" s="50"/>
      <c r="CQ2494" s="50"/>
      <c r="CR2494" s="50"/>
      <c r="CS2494" s="50"/>
      <c r="CT2494" s="50"/>
      <c r="CU2494" s="50"/>
      <c r="CV2494" s="50"/>
      <c r="CW2494" s="50"/>
      <c r="CX2494" s="50"/>
      <c r="CY2494" s="50"/>
      <c r="CZ2494" s="50"/>
      <c r="DA2494" s="50"/>
      <c r="DB2494" s="50"/>
      <c r="DC2494" s="50"/>
      <c r="DD2494" s="50"/>
      <c r="DE2494" s="50"/>
      <c r="DF2494" s="50"/>
      <c r="DG2494" s="50"/>
      <c r="DH2494" s="50"/>
    </row>
    <row r="2495" spans="1:112" x14ac:dyDescent="0.2">
      <c r="A2495" s="625"/>
      <c r="B2495" s="571"/>
      <c r="C2495" s="379"/>
      <c r="D2495" s="78" t="s">
        <v>2159</v>
      </c>
      <c r="E2495" s="353">
        <v>200</v>
      </c>
      <c r="F2495" s="352">
        <f t="shared" si="76"/>
        <v>120</v>
      </c>
      <c r="G2495" s="352">
        <f t="shared" si="77"/>
        <v>100</v>
      </c>
      <c r="H2495" s="50"/>
      <c r="I2495" s="50"/>
      <c r="J2495" s="50"/>
      <c r="K2495" s="50"/>
      <c r="L2495" s="50"/>
      <c r="M2495" s="50"/>
      <c r="N2495" s="50"/>
      <c r="O2495" s="50"/>
      <c r="P2495" s="50"/>
      <c r="Q2495" s="50"/>
      <c r="R2495" s="50"/>
      <c r="S2495" s="50"/>
      <c r="T2495" s="50"/>
      <c r="U2495" s="50"/>
      <c r="V2495" s="50"/>
      <c r="W2495" s="50"/>
      <c r="X2495" s="50"/>
      <c r="Y2495" s="50"/>
      <c r="Z2495" s="50"/>
      <c r="AA2495" s="50"/>
      <c r="AB2495" s="50"/>
      <c r="AC2495" s="50"/>
      <c r="AD2495" s="50"/>
      <c r="AE2495" s="50"/>
      <c r="AF2495" s="50"/>
      <c r="AG2495" s="50"/>
      <c r="AH2495" s="50"/>
      <c r="AI2495" s="50"/>
      <c r="AJ2495" s="50"/>
      <c r="AK2495" s="50"/>
      <c r="AL2495" s="50"/>
      <c r="AM2495" s="50"/>
      <c r="AN2495" s="50"/>
      <c r="AO2495" s="50"/>
      <c r="AP2495" s="50"/>
      <c r="AQ2495" s="50"/>
      <c r="AR2495" s="50"/>
      <c r="AS2495" s="50"/>
      <c r="AT2495" s="50"/>
      <c r="AU2495" s="50"/>
      <c r="AV2495" s="50"/>
      <c r="AW2495" s="50"/>
      <c r="AX2495" s="50"/>
      <c r="AY2495" s="50"/>
      <c r="AZ2495" s="50"/>
      <c r="BA2495" s="50"/>
      <c r="BB2495" s="50"/>
      <c r="BC2495" s="50"/>
      <c r="BD2495" s="50"/>
      <c r="BE2495" s="50"/>
      <c r="BF2495" s="50"/>
      <c r="BG2495" s="50"/>
      <c r="BH2495" s="50"/>
      <c r="BI2495" s="50"/>
      <c r="BJ2495" s="50"/>
      <c r="BK2495" s="50"/>
      <c r="BL2495" s="50"/>
      <c r="BM2495" s="50"/>
      <c r="BN2495" s="50"/>
      <c r="BO2495" s="50"/>
      <c r="BP2495" s="50"/>
      <c r="BQ2495" s="50"/>
      <c r="BR2495" s="50"/>
      <c r="BS2495" s="50"/>
      <c r="BT2495" s="50"/>
      <c r="BU2495" s="50"/>
      <c r="BV2495" s="50"/>
      <c r="BW2495" s="50"/>
      <c r="BX2495" s="50"/>
      <c r="BY2495" s="50"/>
      <c r="BZ2495" s="50"/>
      <c r="CA2495" s="50"/>
      <c r="CB2495" s="50"/>
      <c r="CC2495" s="50"/>
      <c r="CD2495" s="50"/>
      <c r="CE2495" s="50"/>
      <c r="CF2495" s="50"/>
      <c r="CG2495" s="50"/>
      <c r="CH2495" s="50"/>
      <c r="CI2495" s="50"/>
      <c r="CJ2495" s="50"/>
      <c r="CK2495" s="50"/>
      <c r="CL2495" s="50"/>
      <c r="CM2495" s="50"/>
      <c r="CN2495" s="50"/>
      <c r="CO2495" s="50"/>
      <c r="CP2495" s="50"/>
      <c r="CQ2495" s="50"/>
      <c r="CR2495" s="50"/>
      <c r="CS2495" s="50"/>
      <c r="CT2495" s="50"/>
      <c r="CU2495" s="50"/>
      <c r="CV2495" s="50"/>
      <c r="CW2495" s="50"/>
      <c r="CX2495" s="50"/>
      <c r="CY2495" s="50"/>
      <c r="CZ2495" s="50"/>
      <c r="DA2495" s="50"/>
      <c r="DB2495" s="50"/>
      <c r="DC2495" s="50"/>
      <c r="DD2495" s="50"/>
      <c r="DE2495" s="50"/>
      <c r="DF2495" s="50"/>
      <c r="DG2495" s="50"/>
      <c r="DH2495" s="50"/>
    </row>
    <row r="2496" spans="1:112" x14ac:dyDescent="0.2">
      <c r="A2496" s="625"/>
      <c r="B2496" s="571"/>
      <c r="C2496" s="379"/>
      <c r="D2496" s="78" t="s">
        <v>2160</v>
      </c>
      <c r="E2496" s="353">
        <v>180</v>
      </c>
      <c r="F2496" s="352">
        <f t="shared" si="76"/>
        <v>108</v>
      </c>
      <c r="G2496" s="352">
        <f t="shared" si="77"/>
        <v>90</v>
      </c>
      <c r="H2496" s="50"/>
      <c r="I2496" s="50"/>
      <c r="J2496" s="50"/>
      <c r="K2496" s="50"/>
      <c r="L2496" s="50"/>
      <c r="M2496" s="50"/>
      <c r="N2496" s="50"/>
      <c r="O2496" s="50"/>
      <c r="P2496" s="50"/>
      <c r="Q2496" s="50"/>
      <c r="R2496" s="50"/>
      <c r="S2496" s="50"/>
      <c r="T2496" s="50"/>
      <c r="U2496" s="50"/>
      <c r="V2496" s="50"/>
      <c r="W2496" s="50"/>
      <c r="X2496" s="50"/>
      <c r="Y2496" s="50"/>
      <c r="Z2496" s="50"/>
      <c r="AA2496" s="50"/>
      <c r="AB2496" s="50"/>
      <c r="AC2496" s="50"/>
      <c r="AD2496" s="50"/>
      <c r="AE2496" s="50"/>
      <c r="AF2496" s="50"/>
      <c r="AG2496" s="50"/>
      <c r="AH2496" s="50"/>
      <c r="AI2496" s="50"/>
      <c r="AJ2496" s="50"/>
      <c r="AK2496" s="50"/>
      <c r="AL2496" s="50"/>
      <c r="AM2496" s="50"/>
      <c r="AN2496" s="50"/>
      <c r="AO2496" s="50"/>
      <c r="AP2496" s="50"/>
      <c r="AQ2496" s="50"/>
      <c r="AR2496" s="50"/>
      <c r="AS2496" s="50"/>
      <c r="AT2496" s="50"/>
      <c r="AU2496" s="50"/>
      <c r="AV2496" s="50"/>
      <c r="AW2496" s="50"/>
      <c r="AX2496" s="50"/>
      <c r="AY2496" s="50"/>
      <c r="AZ2496" s="50"/>
      <c r="BA2496" s="50"/>
      <c r="BB2496" s="50"/>
      <c r="BC2496" s="50"/>
      <c r="BD2496" s="50"/>
      <c r="BE2496" s="50"/>
      <c r="BF2496" s="50"/>
      <c r="BG2496" s="50"/>
      <c r="BH2496" s="50"/>
      <c r="BI2496" s="50"/>
      <c r="BJ2496" s="50"/>
      <c r="BK2496" s="50"/>
      <c r="BL2496" s="50"/>
      <c r="BM2496" s="50"/>
      <c r="BN2496" s="50"/>
      <c r="BO2496" s="50"/>
      <c r="BP2496" s="50"/>
      <c r="BQ2496" s="50"/>
      <c r="BR2496" s="50"/>
      <c r="BS2496" s="50"/>
      <c r="BT2496" s="50"/>
      <c r="BU2496" s="50"/>
      <c r="BV2496" s="50"/>
      <c r="BW2496" s="50"/>
      <c r="BX2496" s="50"/>
      <c r="BY2496" s="50"/>
      <c r="BZ2496" s="50"/>
      <c r="CA2496" s="50"/>
      <c r="CB2496" s="50"/>
      <c r="CC2496" s="50"/>
      <c r="CD2496" s="50"/>
      <c r="CE2496" s="50"/>
      <c r="CF2496" s="50"/>
      <c r="CG2496" s="50"/>
      <c r="CH2496" s="50"/>
      <c r="CI2496" s="50"/>
      <c r="CJ2496" s="50"/>
      <c r="CK2496" s="50"/>
      <c r="CL2496" s="50"/>
      <c r="CM2496" s="50"/>
      <c r="CN2496" s="50"/>
      <c r="CO2496" s="50"/>
      <c r="CP2496" s="50"/>
      <c r="CQ2496" s="50"/>
      <c r="CR2496" s="50"/>
      <c r="CS2496" s="50"/>
      <c r="CT2496" s="50"/>
      <c r="CU2496" s="50"/>
      <c r="CV2496" s="50"/>
      <c r="CW2496" s="50"/>
      <c r="CX2496" s="50"/>
      <c r="CY2496" s="50"/>
      <c r="CZ2496" s="50"/>
      <c r="DA2496" s="50"/>
      <c r="DB2496" s="50"/>
      <c r="DC2496" s="50"/>
      <c r="DD2496" s="50"/>
      <c r="DE2496" s="50"/>
      <c r="DF2496" s="50"/>
      <c r="DG2496" s="50"/>
      <c r="DH2496" s="50"/>
    </row>
    <row r="2497" spans="1:112" x14ac:dyDescent="0.2">
      <c r="A2497" s="626"/>
      <c r="B2497" s="572"/>
      <c r="C2497" s="379"/>
      <c r="D2497" s="78" t="s">
        <v>2214</v>
      </c>
      <c r="E2497" s="353">
        <v>170</v>
      </c>
      <c r="F2497" s="352">
        <f t="shared" si="76"/>
        <v>102</v>
      </c>
      <c r="G2497" s="352">
        <f t="shared" si="77"/>
        <v>85</v>
      </c>
      <c r="H2497" s="50"/>
      <c r="I2497" s="50"/>
      <c r="J2497" s="50"/>
      <c r="K2497" s="50"/>
      <c r="L2497" s="50"/>
      <c r="M2497" s="50"/>
      <c r="N2497" s="50"/>
      <c r="O2497" s="50"/>
      <c r="P2497" s="50"/>
      <c r="Q2497" s="50"/>
      <c r="R2497" s="50"/>
      <c r="S2497" s="50"/>
      <c r="T2497" s="50"/>
      <c r="U2497" s="50"/>
      <c r="V2497" s="50"/>
      <c r="W2497" s="50"/>
      <c r="X2497" s="50"/>
      <c r="Y2497" s="50"/>
      <c r="Z2497" s="50"/>
      <c r="AA2497" s="50"/>
      <c r="AB2497" s="50"/>
      <c r="AC2497" s="50"/>
      <c r="AD2497" s="50"/>
      <c r="AE2497" s="50"/>
      <c r="AF2497" s="50"/>
      <c r="AG2497" s="50"/>
      <c r="AH2497" s="50"/>
      <c r="AI2497" s="50"/>
      <c r="AJ2497" s="50"/>
      <c r="AK2497" s="50"/>
      <c r="AL2497" s="50"/>
      <c r="AM2497" s="50"/>
      <c r="AN2497" s="50"/>
      <c r="AO2497" s="50"/>
      <c r="AP2497" s="50"/>
      <c r="AQ2497" s="50"/>
      <c r="AR2497" s="50"/>
      <c r="AS2497" s="50"/>
      <c r="AT2497" s="50"/>
      <c r="AU2497" s="50"/>
      <c r="AV2497" s="50"/>
      <c r="AW2497" s="50"/>
      <c r="AX2497" s="50"/>
      <c r="AY2497" s="50"/>
      <c r="AZ2497" s="50"/>
      <c r="BA2497" s="50"/>
      <c r="BB2497" s="50"/>
      <c r="BC2497" s="50"/>
      <c r="BD2497" s="50"/>
      <c r="BE2497" s="50"/>
      <c r="BF2497" s="50"/>
      <c r="BG2497" s="50"/>
      <c r="BH2497" s="50"/>
      <c r="BI2497" s="50"/>
      <c r="BJ2497" s="50"/>
      <c r="BK2497" s="50"/>
      <c r="BL2497" s="50"/>
      <c r="BM2497" s="50"/>
      <c r="BN2497" s="50"/>
      <c r="BO2497" s="50"/>
      <c r="BP2497" s="50"/>
      <c r="BQ2497" s="50"/>
      <c r="BR2497" s="50"/>
      <c r="BS2497" s="50"/>
      <c r="BT2497" s="50"/>
      <c r="BU2497" s="50"/>
      <c r="BV2497" s="50"/>
      <c r="BW2497" s="50"/>
      <c r="BX2497" s="50"/>
      <c r="BY2497" s="50"/>
      <c r="BZ2497" s="50"/>
      <c r="CA2497" s="50"/>
      <c r="CB2497" s="50"/>
      <c r="CC2497" s="50"/>
      <c r="CD2497" s="50"/>
      <c r="CE2497" s="50"/>
      <c r="CF2497" s="50"/>
      <c r="CG2497" s="50"/>
      <c r="CH2497" s="50"/>
      <c r="CI2497" s="50"/>
      <c r="CJ2497" s="50"/>
      <c r="CK2497" s="50"/>
      <c r="CL2497" s="50"/>
      <c r="CM2497" s="50"/>
      <c r="CN2497" s="50"/>
      <c r="CO2497" s="50"/>
      <c r="CP2497" s="50"/>
      <c r="CQ2497" s="50"/>
      <c r="CR2497" s="50"/>
      <c r="CS2497" s="50"/>
      <c r="CT2497" s="50"/>
      <c r="CU2497" s="50"/>
      <c r="CV2497" s="50"/>
      <c r="CW2497" s="50"/>
      <c r="CX2497" s="50"/>
      <c r="CY2497" s="50"/>
      <c r="CZ2497" s="50"/>
      <c r="DA2497" s="50"/>
      <c r="DB2497" s="50"/>
      <c r="DC2497" s="50"/>
      <c r="DD2497" s="50"/>
      <c r="DE2497" s="50"/>
      <c r="DF2497" s="50"/>
      <c r="DG2497" s="50"/>
      <c r="DH2497" s="50"/>
    </row>
    <row r="2498" spans="1:112" x14ac:dyDescent="0.2">
      <c r="A2498" s="624" t="s">
        <v>2271</v>
      </c>
      <c r="B2498" s="570" t="s">
        <v>2268</v>
      </c>
      <c r="C2498" s="379"/>
      <c r="D2498" s="75" t="s">
        <v>2146</v>
      </c>
      <c r="E2498" s="353"/>
      <c r="F2498" s="352">
        <f t="shared" si="76"/>
        <v>0</v>
      </c>
      <c r="G2498" s="352">
        <f t="shared" si="77"/>
        <v>0</v>
      </c>
      <c r="H2498" s="50"/>
      <c r="I2498" s="50"/>
      <c r="J2498" s="50"/>
      <c r="K2498" s="50"/>
      <c r="L2498" s="50"/>
      <c r="M2498" s="50"/>
      <c r="N2498" s="50"/>
      <c r="O2498" s="50"/>
      <c r="P2498" s="50"/>
      <c r="Q2498" s="50"/>
      <c r="R2498" s="50"/>
      <c r="S2498" s="50"/>
      <c r="T2498" s="50"/>
      <c r="U2498" s="50"/>
      <c r="V2498" s="50"/>
      <c r="W2498" s="50"/>
      <c r="X2498" s="50"/>
      <c r="Y2498" s="50"/>
      <c r="Z2498" s="50"/>
      <c r="AA2498" s="50"/>
      <c r="AB2498" s="50"/>
      <c r="AC2498" s="50"/>
      <c r="AD2498" s="50"/>
      <c r="AE2498" s="50"/>
      <c r="AF2498" s="50"/>
      <c r="AG2498" s="50"/>
      <c r="AH2498" s="50"/>
      <c r="AI2498" s="50"/>
      <c r="AJ2498" s="50"/>
      <c r="AK2498" s="50"/>
      <c r="AL2498" s="50"/>
      <c r="AM2498" s="50"/>
      <c r="AN2498" s="50"/>
      <c r="AO2498" s="50"/>
      <c r="AP2498" s="50"/>
      <c r="AQ2498" s="50"/>
      <c r="AR2498" s="50"/>
      <c r="AS2498" s="50"/>
      <c r="AT2498" s="50"/>
      <c r="AU2498" s="50"/>
      <c r="AV2498" s="50"/>
      <c r="AW2498" s="50"/>
      <c r="AX2498" s="50"/>
      <c r="AY2498" s="50"/>
      <c r="AZ2498" s="50"/>
      <c r="BA2498" s="50"/>
      <c r="BB2498" s="50"/>
      <c r="BC2498" s="50"/>
      <c r="BD2498" s="50"/>
      <c r="BE2498" s="50"/>
      <c r="BF2498" s="50"/>
      <c r="BG2498" s="50"/>
      <c r="BH2498" s="50"/>
      <c r="BI2498" s="50"/>
      <c r="BJ2498" s="50"/>
      <c r="BK2498" s="50"/>
      <c r="BL2498" s="50"/>
      <c r="BM2498" s="50"/>
      <c r="BN2498" s="50"/>
      <c r="BO2498" s="50"/>
      <c r="BP2498" s="50"/>
      <c r="BQ2498" s="50"/>
      <c r="BR2498" s="50"/>
      <c r="BS2498" s="50"/>
      <c r="BT2498" s="50"/>
      <c r="BU2498" s="50"/>
      <c r="BV2498" s="50"/>
      <c r="BW2498" s="50"/>
      <c r="BX2498" s="50"/>
      <c r="BY2498" s="50"/>
      <c r="BZ2498" s="50"/>
      <c r="CA2498" s="50"/>
      <c r="CB2498" s="50"/>
      <c r="CC2498" s="50"/>
      <c r="CD2498" s="50"/>
      <c r="CE2498" s="50"/>
      <c r="CF2498" s="50"/>
      <c r="CG2498" s="50"/>
      <c r="CH2498" s="50"/>
      <c r="CI2498" s="50"/>
      <c r="CJ2498" s="50"/>
      <c r="CK2498" s="50"/>
      <c r="CL2498" s="50"/>
      <c r="CM2498" s="50"/>
      <c r="CN2498" s="50"/>
      <c r="CO2498" s="50"/>
      <c r="CP2498" s="50"/>
      <c r="CQ2498" s="50"/>
      <c r="CR2498" s="50"/>
      <c r="CS2498" s="50"/>
      <c r="CT2498" s="50"/>
      <c r="CU2498" s="50"/>
      <c r="CV2498" s="50"/>
      <c r="CW2498" s="50"/>
      <c r="CX2498" s="50"/>
      <c r="CY2498" s="50"/>
      <c r="CZ2498" s="50"/>
      <c r="DA2498" s="50"/>
      <c r="DB2498" s="50"/>
      <c r="DC2498" s="50"/>
      <c r="DD2498" s="50"/>
      <c r="DE2498" s="50"/>
      <c r="DF2498" s="50"/>
      <c r="DG2498" s="50"/>
      <c r="DH2498" s="50"/>
    </row>
    <row r="2499" spans="1:112" x14ac:dyDescent="0.2">
      <c r="A2499" s="625"/>
      <c r="B2499" s="571"/>
      <c r="C2499" s="379"/>
      <c r="D2499" s="78" t="s">
        <v>2159</v>
      </c>
      <c r="E2499" s="353">
        <v>180</v>
      </c>
      <c r="F2499" s="352">
        <f t="shared" si="76"/>
        <v>108</v>
      </c>
      <c r="G2499" s="352">
        <f t="shared" si="77"/>
        <v>90</v>
      </c>
      <c r="H2499" s="50"/>
      <c r="I2499" s="50"/>
      <c r="J2499" s="50"/>
      <c r="K2499" s="50"/>
      <c r="L2499" s="50"/>
      <c r="M2499" s="50"/>
      <c r="N2499" s="50"/>
      <c r="O2499" s="50"/>
      <c r="P2499" s="50"/>
      <c r="Q2499" s="50"/>
      <c r="R2499" s="50"/>
      <c r="S2499" s="50"/>
      <c r="T2499" s="50"/>
      <c r="U2499" s="50"/>
      <c r="V2499" s="50"/>
      <c r="W2499" s="50"/>
      <c r="X2499" s="50"/>
      <c r="Y2499" s="50"/>
      <c r="Z2499" s="50"/>
      <c r="AA2499" s="50"/>
      <c r="AB2499" s="50"/>
      <c r="AC2499" s="50"/>
      <c r="AD2499" s="50"/>
      <c r="AE2499" s="50"/>
      <c r="AF2499" s="50"/>
      <c r="AG2499" s="50"/>
      <c r="AH2499" s="50"/>
      <c r="AI2499" s="50"/>
      <c r="AJ2499" s="50"/>
      <c r="AK2499" s="50"/>
      <c r="AL2499" s="50"/>
      <c r="AM2499" s="50"/>
      <c r="AN2499" s="50"/>
      <c r="AO2499" s="50"/>
      <c r="AP2499" s="50"/>
      <c r="AQ2499" s="50"/>
      <c r="AR2499" s="50"/>
      <c r="AS2499" s="50"/>
      <c r="AT2499" s="50"/>
      <c r="AU2499" s="50"/>
      <c r="AV2499" s="50"/>
      <c r="AW2499" s="50"/>
      <c r="AX2499" s="50"/>
      <c r="AY2499" s="50"/>
      <c r="AZ2499" s="50"/>
      <c r="BA2499" s="50"/>
      <c r="BB2499" s="50"/>
      <c r="BC2499" s="50"/>
      <c r="BD2499" s="50"/>
      <c r="BE2499" s="50"/>
      <c r="BF2499" s="50"/>
      <c r="BG2499" s="50"/>
      <c r="BH2499" s="50"/>
      <c r="BI2499" s="50"/>
      <c r="BJ2499" s="50"/>
      <c r="BK2499" s="50"/>
      <c r="BL2499" s="50"/>
      <c r="BM2499" s="50"/>
      <c r="BN2499" s="50"/>
      <c r="BO2499" s="50"/>
      <c r="BP2499" s="50"/>
      <c r="BQ2499" s="50"/>
      <c r="BR2499" s="50"/>
      <c r="BS2499" s="50"/>
      <c r="BT2499" s="50"/>
      <c r="BU2499" s="50"/>
      <c r="BV2499" s="50"/>
      <c r="BW2499" s="50"/>
      <c r="BX2499" s="50"/>
      <c r="BY2499" s="50"/>
      <c r="BZ2499" s="50"/>
      <c r="CA2499" s="50"/>
      <c r="CB2499" s="50"/>
      <c r="CC2499" s="50"/>
      <c r="CD2499" s="50"/>
      <c r="CE2499" s="50"/>
      <c r="CF2499" s="50"/>
      <c r="CG2499" s="50"/>
      <c r="CH2499" s="50"/>
      <c r="CI2499" s="50"/>
      <c r="CJ2499" s="50"/>
      <c r="CK2499" s="50"/>
      <c r="CL2499" s="50"/>
      <c r="CM2499" s="50"/>
      <c r="CN2499" s="50"/>
      <c r="CO2499" s="50"/>
      <c r="CP2499" s="50"/>
      <c r="CQ2499" s="50"/>
      <c r="CR2499" s="50"/>
      <c r="CS2499" s="50"/>
      <c r="CT2499" s="50"/>
      <c r="CU2499" s="50"/>
      <c r="CV2499" s="50"/>
      <c r="CW2499" s="50"/>
      <c r="CX2499" s="50"/>
      <c r="CY2499" s="50"/>
      <c r="CZ2499" s="50"/>
      <c r="DA2499" s="50"/>
      <c r="DB2499" s="50"/>
      <c r="DC2499" s="50"/>
      <c r="DD2499" s="50"/>
      <c r="DE2499" s="50"/>
      <c r="DF2499" s="50"/>
      <c r="DG2499" s="50"/>
      <c r="DH2499" s="50"/>
    </row>
    <row r="2500" spans="1:112" x14ac:dyDescent="0.2">
      <c r="A2500" s="625"/>
      <c r="B2500" s="571"/>
      <c r="C2500" s="379"/>
      <c r="D2500" s="78" t="s">
        <v>2160</v>
      </c>
      <c r="E2500" s="353">
        <v>170</v>
      </c>
      <c r="F2500" s="352">
        <f t="shared" si="76"/>
        <v>102</v>
      </c>
      <c r="G2500" s="352">
        <f t="shared" si="77"/>
        <v>85</v>
      </c>
      <c r="H2500" s="50"/>
      <c r="I2500" s="50"/>
      <c r="J2500" s="50"/>
      <c r="K2500" s="50"/>
      <c r="L2500" s="50"/>
      <c r="M2500" s="50"/>
      <c r="N2500" s="50"/>
      <c r="O2500" s="50"/>
      <c r="P2500" s="50"/>
      <c r="Q2500" s="50"/>
      <c r="R2500" s="50"/>
      <c r="S2500" s="50"/>
      <c r="T2500" s="50"/>
      <c r="U2500" s="50"/>
      <c r="V2500" s="50"/>
      <c r="W2500" s="50"/>
      <c r="X2500" s="50"/>
      <c r="Y2500" s="50"/>
      <c r="Z2500" s="50"/>
      <c r="AA2500" s="50"/>
      <c r="AB2500" s="50"/>
      <c r="AC2500" s="50"/>
      <c r="AD2500" s="50"/>
      <c r="AE2500" s="50"/>
      <c r="AF2500" s="50"/>
      <c r="AG2500" s="50"/>
      <c r="AH2500" s="50"/>
      <c r="AI2500" s="50"/>
      <c r="AJ2500" s="50"/>
      <c r="AK2500" s="50"/>
      <c r="AL2500" s="50"/>
      <c r="AM2500" s="50"/>
      <c r="AN2500" s="50"/>
      <c r="AO2500" s="50"/>
      <c r="AP2500" s="50"/>
      <c r="AQ2500" s="50"/>
      <c r="AR2500" s="50"/>
      <c r="AS2500" s="50"/>
      <c r="AT2500" s="50"/>
      <c r="AU2500" s="50"/>
      <c r="AV2500" s="50"/>
      <c r="AW2500" s="50"/>
      <c r="AX2500" s="50"/>
      <c r="AY2500" s="50"/>
      <c r="AZ2500" s="50"/>
      <c r="BA2500" s="50"/>
      <c r="BB2500" s="50"/>
      <c r="BC2500" s="50"/>
      <c r="BD2500" s="50"/>
      <c r="BE2500" s="50"/>
      <c r="BF2500" s="50"/>
      <c r="BG2500" s="50"/>
      <c r="BH2500" s="50"/>
      <c r="BI2500" s="50"/>
      <c r="BJ2500" s="50"/>
      <c r="BK2500" s="50"/>
      <c r="BL2500" s="50"/>
      <c r="BM2500" s="50"/>
      <c r="BN2500" s="50"/>
      <c r="BO2500" s="50"/>
      <c r="BP2500" s="50"/>
      <c r="BQ2500" s="50"/>
      <c r="BR2500" s="50"/>
      <c r="BS2500" s="50"/>
      <c r="BT2500" s="50"/>
      <c r="BU2500" s="50"/>
      <c r="BV2500" s="50"/>
      <c r="BW2500" s="50"/>
      <c r="BX2500" s="50"/>
      <c r="BY2500" s="50"/>
      <c r="BZ2500" s="50"/>
      <c r="CA2500" s="50"/>
      <c r="CB2500" s="50"/>
      <c r="CC2500" s="50"/>
      <c r="CD2500" s="50"/>
      <c r="CE2500" s="50"/>
      <c r="CF2500" s="50"/>
      <c r="CG2500" s="50"/>
      <c r="CH2500" s="50"/>
      <c r="CI2500" s="50"/>
      <c r="CJ2500" s="50"/>
      <c r="CK2500" s="50"/>
      <c r="CL2500" s="50"/>
      <c r="CM2500" s="50"/>
      <c r="CN2500" s="50"/>
      <c r="CO2500" s="50"/>
      <c r="CP2500" s="50"/>
      <c r="CQ2500" s="50"/>
      <c r="CR2500" s="50"/>
      <c r="CS2500" s="50"/>
      <c r="CT2500" s="50"/>
      <c r="CU2500" s="50"/>
      <c r="CV2500" s="50"/>
      <c r="CW2500" s="50"/>
      <c r="CX2500" s="50"/>
      <c r="CY2500" s="50"/>
      <c r="CZ2500" s="50"/>
      <c r="DA2500" s="50"/>
      <c r="DB2500" s="50"/>
      <c r="DC2500" s="50"/>
      <c r="DD2500" s="50"/>
      <c r="DE2500" s="50"/>
      <c r="DF2500" s="50"/>
      <c r="DG2500" s="50"/>
      <c r="DH2500" s="50"/>
    </row>
    <row r="2501" spans="1:112" x14ac:dyDescent="0.2">
      <c r="A2501" s="626"/>
      <c r="B2501" s="572"/>
      <c r="C2501" s="379"/>
      <c r="D2501" s="78" t="s">
        <v>2214</v>
      </c>
      <c r="E2501" s="353">
        <v>160</v>
      </c>
      <c r="F2501" s="352">
        <f t="shared" si="76"/>
        <v>96</v>
      </c>
      <c r="G2501" s="352">
        <f t="shared" si="77"/>
        <v>80</v>
      </c>
      <c r="H2501" s="50"/>
      <c r="I2501" s="50"/>
      <c r="J2501" s="50"/>
      <c r="K2501" s="50"/>
      <c r="L2501" s="50"/>
      <c r="M2501" s="50"/>
      <c r="N2501" s="50"/>
      <c r="O2501" s="50"/>
      <c r="P2501" s="50"/>
      <c r="Q2501" s="50"/>
      <c r="R2501" s="50"/>
      <c r="S2501" s="50"/>
      <c r="T2501" s="50"/>
      <c r="U2501" s="50"/>
      <c r="V2501" s="50"/>
      <c r="W2501" s="50"/>
      <c r="X2501" s="50"/>
      <c r="Y2501" s="50"/>
      <c r="Z2501" s="50"/>
      <c r="AA2501" s="50"/>
      <c r="AB2501" s="50"/>
      <c r="AC2501" s="50"/>
      <c r="AD2501" s="50"/>
      <c r="AE2501" s="50"/>
      <c r="AF2501" s="50"/>
      <c r="AG2501" s="50"/>
      <c r="AH2501" s="50"/>
      <c r="AI2501" s="50"/>
      <c r="AJ2501" s="50"/>
      <c r="AK2501" s="50"/>
      <c r="AL2501" s="50"/>
      <c r="AM2501" s="50"/>
      <c r="AN2501" s="50"/>
      <c r="AO2501" s="50"/>
      <c r="AP2501" s="50"/>
      <c r="AQ2501" s="50"/>
      <c r="AR2501" s="50"/>
      <c r="AS2501" s="50"/>
      <c r="AT2501" s="50"/>
      <c r="AU2501" s="50"/>
      <c r="AV2501" s="50"/>
      <c r="AW2501" s="50"/>
      <c r="AX2501" s="50"/>
      <c r="AY2501" s="50"/>
      <c r="AZ2501" s="50"/>
      <c r="BA2501" s="50"/>
      <c r="BB2501" s="50"/>
      <c r="BC2501" s="50"/>
      <c r="BD2501" s="50"/>
      <c r="BE2501" s="50"/>
      <c r="BF2501" s="50"/>
      <c r="BG2501" s="50"/>
      <c r="BH2501" s="50"/>
      <c r="BI2501" s="50"/>
      <c r="BJ2501" s="50"/>
      <c r="BK2501" s="50"/>
      <c r="BL2501" s="50"/>
      <c r="BM2501" s="50"/>
      <c r="BN2501" s="50"/>
      <c r="BO2501" s="50"/>
      <c r="BP2501" s="50"/>
      <c r="BQ2501" s="50"/>
      <c r="BR2501" s="50"/>
      <c r="BS2501" s="50"/>
      <c r="BT2501" s="50"/>
      <c r="BU2501" s="50"/>
      <c r="BV2501" s="50"/>
      <c r="BW2501" s="50"/>
      <c r="BX2501" s="50"/>
      <c r="BY2501" s="50"/>
      <c r="BZ2501" s="50"/>
      <c r="CA2501" s="50"/>
      <c r="CB2501" s="50"/>
      <c r="CC2501" s="50"/>
      <c r="CD2501" s="50"/>
      <c r="CE2501" s="50"/>
      <c r="CF2501" s="50"/>
      <c r="CG2501" s="50"/>
      <c r="CH2501" s="50"/>
      <c r="CI2501" s="50"/>
      <c r="CJ2501" s="50"/>
      <c r="CK2501" s="50"/>
      <c r="CL2501" s="50"/>
      <c r="CM2501" s="50"/>
      <c r="CN2501" s="50"/>
      <c r="CO2501" s="50"/>
      <c r="CP2501" s="50"/>
      <c r="CQ2501" s="50"/>
      <c r="CR2501" s="50"/>
      <c r="CS2501" s="50"/>
      <c r="CT2501" s="50"/>
      <c r="CU2501" s="50"/>
      <c r="CV2501" s="50"/>
      <c r="CW2501" s="50"/>
      <c r="CX2501" s="50"/>
      <c r="CY2501" s="50"/>
      <c r="CZ2501" s="50"/>
      <c r="DA2501" s="50"/>
      <c r="DB2501" s="50"/>
      <c r="DC2501" s="50"/>
      <c r="DD2501" s="50"/>
      <c r="DE2501" s="50"/>
      <c r="DF2501" s="50"/>
      <c r="DG2501" s="50"/>
      <c r="DH2501" s="50"/>
    </row>
    <row r="2502" spans="1:112" x14ac:dyDescent="0.2">
      <c r="A2502" s="132" t="s">
        <v>3163</v>
      </c>
      <c r="B2502" s="132" t="s">
        <v>3163</v>
      </c>
      <c r="C2502" s="132"/>
      <c r="D2502" s="76" t="s">
        <v>1028</v>
      </c>
      <c r="E2502" s="353"/>
      <c r="F2502" s="352">
        <f t="shared" si="76"/>
        <v>0</v>
      </c>
      <c r="G2502" s="352">
        <f t="shared" si="77"/>
        <v>0</v>
      </c>
      <c r="H2502" s="50"/>
      <c r="I2502" s="50"/>
      <c r="J2502" s="50"/>
      <c r="K2502" s="50"/>
      <c r="L2502" s="50"/>
      <c r="M2502" s="50"/>
      <c r="N2502" s="50"/>
      <c r="O2502" s="50"/>
      <c r="P2502" s="50"/>
      <c r="Q2502" s="50"/>
      <c r="R2502" s="50"/>
      <c r="S2502" s="50"/>
      <c r="T2502" s="50"/>
      <c r="U2502" s="50"/>
      <c r="V2502" s="50"/>
      <c r="W2502" s="50"/>
      <c r="X2502" s="50"/>
      <c r="Y2502" s="50"/>
      <c r="Z2502" s="50"/>
      <c r="AA2502" s="50"/>
      <c r="AB2502" s="50"/>
      <c r="AC2502" s="50"/>
      <c r="AD2502" s="50"/>
      <c r="AE2502" s="50"/>
      <c r="AF2502" s="50"/>
      <c r="AG2502" s="50"/>
      <c r="AH2502" s="50"/>
      <c r="AI2502" s="50"/>
      <c r="AJ2502" s="50"/>
      <c r="AK2502" s="50"/>
      <c r="AL2502" s="50"/>
      <c r="AM2502" s="50"/>
      <c r="AN2502" s="50"/>
      <c r="AO2502" s="50"/>
      <c r="AP2502" s="50"/>
      <c r="AQ2502" s="50"/>
      <c r="AR2502" s="50"/>
      <c r="AS2502" s="50"/>
      <c r="AT2502" s="50"/>
      <c r="AU2502" s="50"/>
      <c r="AV2502" s="50"/>
      <c r="AW2502" s="50"/>
      <c r="AX2502" s="50"/>
      <c r="AY2502" s="50"/>
      <c r="AZ2502" s="50"/>
      <c r="BA2502" s="50"/>
      <c r="BB2502" s="50"/>
      <c r="BC2502" s="50"/>
      <c r="BD2502" s="50"/>
      <c r="BE2502" s="50"/>
      <c r="BF2502" s="50"/>
      <c r="BG2502" s="50"/>
      <c r="BH2502" s="50"/>
      <c r="BI2502" s="50"/>
      <c r="BJ2502" s="50"/>
      <c r="BK2502" s="50"/>
      <c r="BL2502" s="50"/>
      <c r="BM2502" s="50"/>
      <c r="BN2502" s="50"/>
      <c r="BO2502" s="50"/>
      <c r="BP2502" s="50"/>
      <c r="BQ2502" s="50"/>
      <c r="BR2502" s="50"/>
      <c r="BS2502" s="50"/>
      <c r="BT2502" s="50"/>
      <c r="BU2502" s="50"/>
      <c r="BV2502" s="50"/>
      <c r="BW2502" s="50"/>
      <c r="BX2502" s="50"/>
      <c r="BY2502" s="50"/>
      <c r="BZ2502" s="50"/>
      <c r="CA2502" s="50"/>
      <c r="CB2502" s="50"/>
      <c r="CC2502" s="50"/>
      <c r="CD2502" s="50"/>
      <c r="CE2502" s="50"/>
      <c r="CF2502" s="50"/>
      <c r="CG2502" s="50"/>
      <c r="CH2502" s="50"/>
      <c r="CI2502" s="50"/>
      <c r="CJ2502" s="50"/>
      <c r="CK2502" s="50"/>
      <c r="CL2502" s="50"/>
      <c r="CM2502" s="50"/>
      <c r="CN2502" s="50"/>
      <c r="CO2502" s="50"/>
      <c r="CP2502" s="50"/>
      <c r="CQ2502" s="50"/>
      <c r="CR2502" s="50"/>
      <c r="CS2502" s="50"/>
      <c r="CT2502" s="50"/>
      <c r="CU2502" s="50"/>
      <c r="CV2502" s="50"/>
      <c r="CW2502" s="50"/>
      <c r="CX2502" s="50"/>
      <c r="CY2502" s="50"/>
      <c r="CZ2502" s="50"/>
      <c r="DA2502" s="50"/>
      <c r="DB2502" s="50"/>
      <c r="DC2502" s="50"/>
      <c r="DD2502" s="50"/>
      <c r="DE2502" s="50"/>
      <c r="DF2502" s="50"/>
      <c r="DG2502" s="50"/>
      <c r="DH2502" s="50"/>
    </row>
    <row r="2503" spans="1:112" x14ac:dyDescent="0.2">
      <c r="A2503" s="206" t="s">
        <v>89</v>
      </c>
      <c r="B2503" s="206" t="s">
        <v>89</v>
      </c>
      <c r="C2503" s="206"/>
      <c r="D2503" s="76" t="s">
        <v>3164</v>
      </c>
      <c r="E2503" s="353"/>
      <c r="F2503" s="352">
        <f t="shared" si="76"/>
        <v>0</v>
      </c>
      <c r="G2503" s="352">
        <f t="shared" si="77"/>
        <v>0</v>
      </c>
      <c r="H2503" s="50"/>
      <c r="I2503" s="50"/>
      <c r="J2503" s="50"/>
      <c r="K2503" s="50"/>
      <c r="L2503" s="50"/>
      <c r="M2503" s="50"/>
      <c r="N2503" s="50"/>
      <c r="O2503" s="50"/>
      <c r="P2503" s="50"/>
      <c r="Q2503" s="50"/>
      <c r="R2503" s="50"/>
      <c r="S2503" s="50"/>
      <c r="T2503" s="50"/>
      <c r="U2503" s="50"/>
      <c r="V2503" s="50"/>
      <c r="W2503" s="50"/>
      <c r="X2503" s="50"/>
      <c r="Y2503" s="50"/>
      <c r="Z2503" s="50"/>
      <c r="AA2503" s="50"/>
      <c r="AB2503" s="50"/>
      <c r="AC2503" s="50"/>
      <c r="AD2503" s="50"/>
      <c r="AE2503" s="50"/>
      <c r="AF2503" s="50"/>
      <c r="AG2503" s="50"/>
      <c r="AH2503" s="50"/>
      <c r="AI2503" s="50"/>
      <c r="AJ2503" s="50"/>
      <c r="AK2503" s="50"/>
      <c r="AL2503" s="50"/>
      <c r="AM2503" s="50"/>
      <c r="AN2503" s="50"/>
      <c r="AO2503" s="50"/>
      <c r="AP2503" s="50"/>
      <c r="AQ2503" s="50"/>
      <c r="AR2503" s="50"/>
      <c r="AS2503" s="50"/>
      <c r="AT2503" s="50"/>
      <c r="AU2503" s="50"/>
      <c r="AV2503" s="50"/>
      <c r="AW2503" s="50"/>
      <c r="AX2503" s="50"/>
      <c r="AY2503" s="50"/>
      <c r="AZ2503" s="50"/>
      <c r="BA2503" s="50"/>
      <c r="BB2503" s="50"/>
      <c r="BC2503" s="50"/>
      <c r="BD2503" s="50"/>
      <c r="BE2503" s="50"/>
      <c r="BF2503" s="50"/>
      <c r="BG2503" s="50"/>
      <c r="BH2503" s="50"/>
      <c r="BI2503" s="50"/>
      <c r="BJ2503" s="50"/>
      <c r="BK2503" s="50"/>
      <c r="BL2503" s="50"/>
      <c r="BM2503" s="50"/>
      <c r="BN2503" s="50"/>
      <c r="BO2503" s="50"/>
      <c r="BP2503" s="50"/>
      <c r="BQ2503" s="50"/>
      <c r="BR2503" s="50"/>
      <c r="BS2503" s="50"/>
      <c r="BT2503" s="50"/>
      <c r="BU2503" s="50"/>
      <c r="BV2503" s="50"/>
      <c r="BW2503" s="50"/>
      <c r="BX2503" s="50"/>
      <c r="BY2503" s="50"/>
      <c r="BZ2503" s="50"/>
      <c r="CA2503" s="50"/>
      <c r="CB2503" s="50"/>
      <c r="CC2503" s="50"/>
      <c r="CD2503" s="50"/>
      <c r="CE2503" s="50"/>
      <c r="CF2503" s="50"/>
      <c r="CG2503" s="50"/>
      <c r="CH2503" s="50"/>
      <c r="CI2503" s="50"/>
      <c r="CJ2503" s="50"/>
      <c r="CK2503" s="50"/>
      <c r="CL2503" s="50"/>
      <c r="CM2503" s="50"/>
      <c r="CN2503" s="50"/>
      <c r="CO2503" s="50"/>
      <c r="CP2503" s="50"/>
      <c r="CQ2503" s="50"/>
      <c r="CR2503" s="50"/>
      <c r="CS2503" s="50"/>
      <c r="CT2503" s="50"/>
      <c r="CU2503" s="50"/>
      <c r="CV2503" s="50"/>
      <c r="CW2503" s="50"/>
      <c r="CX2503" s="50"/>
      <c r="CY2503" s="50"/>
      <c r="CZ2503" s="50"/>
      <c r="DA2503" s="50"/>
      <c r="DB2503" s="50"/>
      <c r="DC2503" s="50"/>
      <c r="DD2503" s="50"/>
      <c r="DE2503" s="50"/>
      <c r="DF2503" s="50"/>
      <c r="DG2503" s="50"/>
      <c r="DH2503" s="50"/>
    </row>
    <row r="2504" spans="1:112" x14ac:dyDescent="0.2">
      <c r="A2504" s="579" t="s">
        <v>2273</v>
      </c>
      <c r="B2504" s="579" t="s">
        <v>2273</v>
      </c>
      <c r="C2504" s="206"/>
      <c r="D2504" s="76" t="s">
        <v>3165</v>
      </c>
      <c r="E2504" s="353"/>
      <c r="F2504" s="352">
        <f t="shared" si="76"/>
        <v>0</v>
      </c>
      <c r="G2504" s="352">
        <f t="shared" si="77"/>
        <v>0</v>
      </c>
      <c r="H2504" s="50"/>
      <c r="I2504" s="50"/>
      <c r="J2504" s="50"/>
      <c r="K2504" s="50"/>
      <c r="L2504" s="50"/>
      <c r="M2504" s="50"/>
      <c r="N2504" s="50"/>
      <c r="O2504" s="50"/>
      <c r="P2504" s="50"/>
      <c r="Q2504" s="50"/>
      <c r="R2504" s="50"/>
      <c r="S2504" s="50"/>
      <c r="T2504" s="50"/>
      <c r="U2504" s="50"/>
      <c r="V2504" s="50"/>
      <c r="W2504" s="50"/>
      <c r="X2504" s="50"/>
      <c r="Y2504" s="50"/>
      <c r="Z2504" s="50"/>
      <c r="AA2504" s="50"/>
      <c r="AB2504" s="50"/>
      <c r="AC2504" s="50"/>
      <c r="AD2504" s="50"/>
      <c r="AE2504" s="50"/>
      <c r="AF2504" s="50"/>
      <c r="AG2504" s="50"/>
      <c r="AH2504" s="50"/>
      <c r="AI2504" s="50"/>
      <c r="AJ2504" s="50"/>
      <c r="AK2504" s="50"/>
      <c r="AL2504" s="50"/>
      <c r="AM2504" s="50"/>
      <c r="AN2504" s="50"/>
      <c r="AO2504" s="50"/>
      <c r="AP2504" s="50"/>
      <c r="AQ2504" s="50"/>
      <c r="AR2504" s="50"/>
      <c r="AS2504" s="50"/>
      <c r="AT2504" s="50"/>
      <c r="AU2504" s="50"/>
      <c r="AV2504" s="50"/>
      <c r="AW2504" s="50"/>
      <c r="AX2504" s="50"/>
      <c r="AY2504" s="50"/>
      <c r="AZ2504" s="50"/>
      <c r="BA2504" s="50"/>
      <c r="BB2504" s="50"/>
      <c r="BC2504" s="50"/>
      <c r="BD2504" s="50"/>
      <c r="BE2504" s="50"/>
      <c r="BF2504" s="50"/>
      <c r="BG2504" s="50"/>
      <c r="BH2504" s="50"/>
      <c r="BI2504" s="50"/>
      <c r="BJ2504" s="50"/>
      <c r="BK2504" s="50"/>
      <c r="BL2504" s="50"/>
      <c r="BM2504" s="50"/>
      <c r="BN2504" s="50"/>
      <c r="BO2504" s="50"/>
      <c r="BP2504" s="50"/>
      <c r="BQ2504" s="50"/>
      <c r="BR2504" s="50"/>
      <c r="BS2504" s="50"/>
      <c r="BT2504" s="50"/>
      <c r="BU2504" s="50"/>
      <c r="BV2504" s="50"/>
      <c r="BW2504" s="50"/>
      <c r="BX2504" s="50"/>
      <c r="BY2504" s="50"/>
      <c r="BZ2504" s="50"/>
      <c r="CA2504" s="50"/>
      <c r="CB2504" s="50"/>
      <c r="CC2504" s="50"/>
      <c r="CD2504" s="50"/>
      <c r="CE2504" s="50"/>
      <c r="CF2504" s="50"/>
      <c r="CG2504" s="50"/>
      <c r="CH2504" s="50"/>
      <c r="CI2504" s="50"/>
      <c r="CJ2504" s="50"/>
      <c r="CK2504" s="50"/>
      <c r="CL2504" s="50"/>
      <c r="CM2504" s="50"/>
      <c r="CN2504" s="50"/>
      <c r="CO2504" s="50"/>
      <c r="CP2504" s="50"/>
      <c r="CQ2504" s="50"/>
      <c r="CR2504" s="50"/>
      <c r="CS2504" s="50"/>
      <c r="CT2504" s="50"/>
      <c r="CU2504" s="50"/>
      <c r="CV2504" s="50"/>
      <c r="CW2504" s="50"/>
      <c r="CX2504" s="50"/>
      <c r="CY2504" s="50"/>
      <c r="CZ2504" s="50"/>
      <c r="DA2504" s="50"/>
      <c r="DB2504" s="50"/>
      <c r="DC2504" s="50"/>
      <c r="DD2504" s="50"/>
      <c r="DE2504" s="50"/>
      <c r="DF2504" s="50"/>
      <c r="DG2504" s="50"/>
      <c r="DH2504" s="50"/>
    </row>
    <row r="2505" spans="1:112" ht="25.5" x14ac:dyDescent="0.2">
      <c r="A2505" s="581"/>
      <c r="B2505" s="581"/>
      <c r="C2505" s="206"/>
      <c r="D2505" s="77" t="s">
        <v>3166</v>
      </c>
      <c r="E2505" s="353">
        <v>1300</v>
      </c>
      <c r="F2505" s="352">
        <f t="shared" si="76"/>
        <v>780</v>
      </c>
      <c r="G2505" s="352">
        <f t="shared" si="77"/>
        <v>650</v>
      </c>
      <c r="H2505" s="50"/>
      <c r="I2505" s="50"/>
      <c r="J2505" s="50"/>
      <c r="K2505" s="50"/>
      <c r="L2505" s="50"/>
      <c r="M2505" s="50"/>
      <c r="N2505" s="50"/>
      <c r="O2505" s="50"/>
      <c r="P2505" s="50"/>
      <c r="Q2505" s="50"/>
      <c r="R2505" s="50"/>
      <c r="S2505" s="50"/>
      <c r="T2505" s="50"/>
      <c r="U2505" s="50"/>
      <c r="V2505" s="50"/>
      <c r="W2505" s="50"/>
      <c r="X2505" s="50"/>
      <c r="Y2505" s="50"/>
      <c r="Z2505" s="50"/>
      <c r="AA2505" s="50"/>
      <c r="AB2505" s="50"/>
      <c r="AC2505" s="50"/>
      <c r="AD2505" s="50"/>
      <c r="AE2505" s="50"/>
      <c r="AF2505" s="50"/>
      <c r="AG2505" s="50"/>
      <c r="AH2505" s="50"/>
      <c r="AI2505" s="50"/>
      <c r="AJ2505" s="50"/>
      <c r="AK2505" s="50"/>
      <c r="AL2505" s="50"/>
      <c r="AM2505" s="50"/>
      <c r="AN2505" s="50"/>
      <c r="AO2505" s="50"/>
      <c r="AP2505" s="50"/>
      <c r="AQ2505" s="50"/>
      <c r="AR2505" s="50"/>
      <c r="AS2505" s="50"/>
      <c r="AT2505" s="50"/>
      <c r="AU2505" s="50"/>
      <c r="AV2505" s="50"/>
      <c r="AW2505" s="50"/>
      <c r="AX2505" s="50"/>
      <c r="AY2505" s="50"/>
      <c r="AZ2505" s="50"/>
      <c r="BA2505" s="50"/>
      <c r="BB2505" s="50"/>
      <c r="BC2505" s="50"/>
      <c r="BD2505" s="50"/>
      <c r="BE2505" s="50"/>
      <c r="BF2505" s="50"/>
      <c r="BG2505" s="50"/>
      <c r="BH2505" s="50"/>
      <c r="BI2505" s="50"/>
      <c r="BJ2505" s="50"/>
      <c r="BK2505" s="50"/>
      <c r="BL2505" s="50"/>
      <c r="BM2505" s="50"/>
      <c r="BN2505" s="50"/>
      <c r="BO2505" s="50"/>
      <c r="BP2505" s="50"/>
      <c r="BQ2505" s="50"/>
      <c r="BR2505" s="50"/>
      <c r="BS2505" s="50"/>
      <c r="BT2505" s="50"/>
      <c r="BU2505" s="50"/>
      <c r="BV2505" s="50"/>
      <c r="BW2505" s="50"/>
      <c r="BX2505" s="50"/>
      <c r="BY2505" s="50"/>
      <c r="BZ2505" s="50"/>
      <c r="CA2505" s="50"/>
      <c r="CB2505" s="50"/>
      <c r="CC2505" s="50"/>
      <c r="CD2505" s="50"/>
      <c r="CE2505" s="50"/>
      <c r="CF2505" s="50"/>
      <c r="CG2505" s="50"/>
      <c r="CH2505" s="50"/>
      <c r="CI2505" s="50"/>
      <c r="CJ2505" s="50"/>
      <c r="CK2505" s="50"/>
      <c r="CL2505" s="50"/>
      <c r="CM2505" s="50"/>
      <c r="CN2505" s="50"/>
      <c r="CO2505" s="50"/>
      <c r="CP2505" s="50"/>
      <c r="CQ2505" s="50"/>
      <c r="CR2505" s="50"/>
      <c r="CS2505" s="50"/>
      <c r="CT2505" s="50"/>
      <c r="CU2505" s="50"/>
      <c r="CV2505" s="50"/>
      <c r="CW2505" s="50"/>
      <c r="CX2505" s="50"/>
      <c r="CY2505" s="50"/>
      <c r="CZ2505" s="50"/>
      <c r="DA2505" s="50"/>
      <c r="DB2505" s="50"/>
      <c r="DC2505" s="50"/>
      <c r="DD2505" s="50"/>
      <c r="DE2505" s="50"/>
      <c r="DF2505" s="50"/>
      <c r="DG2505" s="50"/>
      <c r="DH2505" s="50"/>
    </row>
    <row r="2506" spans="1:112" x14ac:dyDescent="0.2">
      <c r="A2506" s="581"/>
      <c r="B2506" s="581"/>
      <c r="C2506" s="206"/>
      <c r="D2506" s="77" t="s">
        <v>3167</v>
      </c>
      <c r="E2506" s="353">
        <v>1100</v>
      </c>
      <c r="F2506" s="352">
        <f t="shared" si="76"/>
        <v>660</v>
      </c>
      <c r="G2506" s="352">
        <f t="shared" si="77"/>
        <v>550</v>
      </c>
      <c r="H2506" s="50"/>
      <c r="I2506" s="50"/>
      <c r="J2506" s="50"/>
      <c r="K2506" s="50"/>
      <c r="L2506" s="50"/>
      <c r="M2506" s="50"/>
      <c r="N2506" s="50"/>
      <c r="O2506" s="50"/>
      <c r="P2506" s="50"/>
      <c r="Q2506" s="50"/>
      <c r="R2506" s="50"/>
      <c r="S2506" s="50"/>
      <c r="T2506" s="50"/>
      <c r="U2506" s="50"/>
      <c r="V2506" s="50"/>
      <c r="W2506" s="50"/>
      <c r="X2506" s="50"/>
      <c r="Y2506" s="50"/>
      <c r="Z2506" s="50"/>
      <c r="AA2506" s="50"/>
      <c r="AB2506" s="50"/>
      <c r="AC2506" s="50"/>
      <c r="AD2506" s="50"/>
      <c r="AE2506" s="50"/>
      <c r="AF2506" s="50"/>
      <c r="AG2506" s="50"/>
      <c r="AH2506" s="50"/>
      <c r="AI2506" s="50"/>
      <c r="AJ2506" s="50"/>
      <c r="AK2506" s="50"/>
      <c r="AL2506" s="50"/>
      <c r="AM2506" s="50"/>
      <c r="AN2506" s="50"/>
      <c r="AO2506" s="50"/>
      <c r="AP2506" s="50"/>
      <c r="AQ2506" s="50"/>
      <c r="AR2506" s="50"/>
      <c r="AS2506" s="50"/>
      <c r="AT2506" s="50"/>
      <c r="AU2506" s="50"/>
      <c r="AV2506" s="50"/>
      <c r="AW2506" s="50"/>
      <c r="AX2506" s="50"/>
      <c r="AY2506" s="50"/>
      <c r="AZ2506" s="50"/>
      <c r="BA2506" s="50"/>
      <c r="BB2506" s="50"/>
      <c r="BC2506" s="50"/>
      <c r="BD2506" s="50"/>
      <c r="BE2506" s="50"/>
      <c r="BF2506" s="50"/>
      <c r="BG2506" s="50"/>
      <c r="BH2506" s="50"/>
      <c r="BI2506" s="50"/>
      <c r="BJ2506" s="50"/>
      <c r="BK2506" s="50"/>
      <c r="BL2506" s="50"/>
      <c r="BM2506" s="50"/>
      <c r="BN2506" s="50"/>
      <c r="BO2506" s="50"/>
      <c r="BP2506" s="50"/>
      <c r="BQ2506" s="50"/>
      <c r="BR2506" s="50"/>
      <c r="BS2506" s="50"/>
      <c r="BT2506" s="50"/>
      <c r="BU2506" s="50"/>
      <c r="BV2506" s="50"/>
      <c r="BW2506" s="50"/>
      <c r="BX2506" s="50"/>
      <c r="BY2506" s="50"/>
      <c r="BZ2506" s="50"/>
      <c r="CA2506" s="50"/>
      <c r="CB2506" s="50"/>
      <c r="CC2506" s="50"/>
      <c r="CD2506" s="50"/>
      <c r="CE2506" s="50"/>
      <c r="CF2506" s="50"/>
      <c r="CG2506" s="50"/>
      <c r="CH2506" s="50"/>
      <c r="CI2506" s="50"/>
      <c r="CJ2506" s="50"/>
      <c r="CK2506" s="50"/>
      <c r="CL2506" s="50"/>
      <c r="CM2506" s="50"/>
      <c r="CN2506" s="50"/>
      <c r="CO2506" s="50"/>
      <c r="CP2506" s="50"/>
      <c r="CQ2506" s="50"/>
      <c r="CR2506" s="50"/>
      <c r="CS2506" s="50"/>
      <c r="CT2506" s="50"/>
      <c r="CU2506" s="50"/>
      <c r="CV2506" s="50"/>
      <c r="CW2506" s="50"/>
      <c r="CX2506" s="50"/>
      <c r="CY2506" s="50"/>
      <c r="CZ2506" s="50"/>
      <c r="DA2506" s="50"/>
      <c r="DB2506" s="50"/>
      <c r="DC2506" s="50"/>
      <c r="DD2506" s="50"/>
      <c r="DE2506" s="50"/>
      <c r="DF2506" s="50"/>
      <c r="DG2506" s="50"/>
      <c r="DH2506" s="50"/>
    </row>
    <row r="2507" spans="1:112" x14ac:dyDescent="0.2">
      <c r="A2507" s="581"/>
      <c r="B2507" s="581"/>
      <c r="C2507" s="206"/>
      <c r="D2507" s="77" t="s">
        <v>3168</v>
      </c>
      <c r="E2507" s="353">
        <v>1000</v>
      </c>
      <c r="F2507" s="352">
        <f t="shared" si="76"/>
        <v>600</v>
      </c>
      <c r="G2507" s="352">
        <f t="shared" si="77"/>
        <v>500</v>
      </c>
      <c r="H2507" s="50"/>
      <c r="I2507" s="50"/>
      <c r="J2507" s="50"/>
      <c r="K2507" s="50"/>
      <c r="L2507" s="50"/>
      <c r="M2507" s="50"/>
      <c r="N2507" s="50"/>
      <c r="O2507" s="50"/>
      <c r="P2507" s="50"/>
      <c r="Q2507" s="50"/>
      <c r="R2507" s="50"/>
      <c r="S2507" s="50"/>
      <c r="T2507" s="50"/>
      <c r="U2507" s="50"/>
      <c r="V2507" s="50"/>
      <c r="W2507" s="50"/>
      <c r="X2507" s="50"/>
      <c r="Y2507" s="50"/>
      <c r="Z2507" s="50"/>
      <c r="AA2507" s="50"/>
      <c r="AB2507" s="50"/>
      <c r="AC2507" s="50"/>
      <c r="AD2507" s="50"/>
      <c r="AE2507" s="50"/>
      <c r="AF2507" s="50"/>
      <c r="AG2507" s="50"/>
      <c r="AH2507" s="50"/>
      <c r="AI2507" s="50"/>
      <c r="AJ2507" s="50"/>
      <c r="AK2507" s="50"/>
      <c r="AL2507" s="50"/>
      <c r="AM2507" s="50"/>
      <c r="AN2507" s="50"/>
      <c r="AO2507" s="50"/>
      <c r="AP2507" s="50"/>
      <c r="AQ2507" s="50"/>
      <c r="AR2507" s="50"/>
      <c r="AS2507" s="50"/>
      <c r="AT2507" s="50"/>
      <c r="AU2507" s="50"/>
      <c r="AV2507" s="50"/>
      <c r="AW2507" s="50"/>
      <c r="AX2507" s="50"/>
      <c r="AY2507" s="50"/>
      <c r="AZ2507" s="50"/>
      <c r="BA2507" s="50"/>
      <c r="BB2507" s="50"/>
      <c r="BC2507" s="50"/>
      <c r="BD2507" s="50"/>
      <c r="BE2507" s="50"/>
      <c r="BF2507" s="50"/>
      <c r="BG2507" s="50"/>
      <c r="BH2507" s="50"/>
      <c r="BI2507" s="50"/>
      <c r="BJ2507" s="50"/>
      <c r="BK2507" s="50"/>
      <c r="BL2507" s="50"/>
      <c r="BM2507" s="50"/>
      <c r="BN2507" s="50"/>
      <c r="BO2507" s="50"/>
      <c r="BP2507" s="50"/>
      <c r="BQ2507" s="50"/>
      <c r="BR2507" s="50"/>
      <c r="BS2507" s="50"/>
      <c r="BT2507" s="50"/>
      <c r="BU2507" s="50"/>
      <c r="BV2507" s="50"/>
      <c r="BW2507" s="50"/>
      <c r="BX2507" s="50"/>
      <c r="BY2507" s="50"/>
      <c r="BZ2507" s="50"/>
      <c r="CA2507" s="50"/>
      <c r="CB2507" s="50"/>
      <c r="CC2507" s="50"/>
      <c r="CD2507" s="50"/>
      <c r="CE2507" s="50"/>
      <c r="CF2507" s="50"/>
      <c r="CG2507" s="50"/>
      <c r="CH2507" s="50"/>
      <c r="CI2507" s="50"/>
      <c r="CJ2507" s="50"/>
      <c r="CK2507" s="50"/>
      <c r="CL2507" s="50"/>
      <c r="CM2507" s="50"/>
      <c r="CN2507" s="50"/>
      <c r="CO2507" s="50"/>
      <c r="CP2507" s="50"/>
      <c r="CQ2507" s="50"/>
      <c r="CR2507" s="50"/>
      <c r="CS2507" s="50"/>
      <c r="CT2507" s="50"/>
      <c r="CU2507" s="50"/>
      <c r="CV2507" s="50"/>
      <c r="CW2507" s="50"/>
      <c r="CX2507" s="50"/>
      <c r="CY2507" s="50"/>
      <c r="CZ2507" s="50"/>
      <c r="DA2507" s="50"/>
      <c r="DB2507" s="50"/>
      <c r="DC2507" s="50"/>
      <c r="DD2507" s="50"/>
      <c r="DE2507" s="50"/>
      <c r="DF2507" s="50"/>
      <c r="DG2507" s="50"/>
      <c r="DH2507" s="50"/>
    </row>
    <row r="2508" spans="1:112" x14ac:dyDescent="0.2">
      <c r="A2508" s="581"/>
      <c r="B2508" s="581"/>
      <c r="C2508" s="206"/>
      <c r="D2508" s="77" t="s">
        <v>3169</v>
      </c>
      <c r="E2508" s="353">
        <v>950</v>
      </c>
      <c r="F2508" s="352">
        <f t="shared" ref="F2508:F2571" si="78">IFERROR(E2508*0.6,0)</f>
        <v>570</v>
      </c>
      <c r="G2508" s="352">
        <f t="shared" ref="G2508:G2571" si="79">IFERROR(E2508*0.5,0)</f>
        <v>475</v>
      </c>
      <c r="H2508" s="50"/>
      <c r="I2508" s="50"/>
      <c r="J2508" s="50"/>
      <c r="K2508" s="50"/>
      <c r="L2508" s="50"/>
      <c r="M2508" s="50"/>
      <c r="N2508" s="50"/>
      <c r="O2508" s="50"/>
      <c r="P2508" s="50"/>
      <c r="Q2508" s="50"/>
      <c r="R2508" s="50"/>
      <c r="S2508" s="50"/>
      <c r="T2508" s="50"/>
      <c r="U2508" s="50"/>
      <c r="V2508" s="50"/>
      <c r="W2508" s="50"/>
      <c r="X2508" s="50"/>
      <c r="Y2508" s="50"/>
      <c r="Z2508" s="50"/>
      <c r="AA2508" s="50"/>
      <c r="AB2508" s="50"/>
      <c r="AC2508" s="50"/>
      <c r="AD2508" s="50"/>
      <c r="AE2508" s="50"/>
      <c r="AF2508" s="50"/>
      <c r="AG2508" s="50"/>
      <c r="AH2508" s="50"/>
      <c r="AI2508" s="50"/>
      <c r="AJ2508" s="50"/>
      <c r="AK2508" s="50"/>
      <c r="AL2508" s="50"/>
      <c r="AM2508" s="50"/>
      <c r="AN2508" s="50"/>
      <c r="AO2508" s="50"/>
      <c r="AP2508" s="50"/>
      <c r="AQ2508" s="50"/>
      <c r="AR2508" s="50"/>
      <c r="AS2508" s="50"/>
      <c r="AT2508" s="50"/>
      <c r="AU2508" s="50"/>
      <c r="AV2508" s="50"/>
      <c r="AW2508" s="50"/>
      <c r="AX2508" s="50"/>
      <c r="AY2508" s="50"/>
      <c r="AZ2508" s="50"/>
      <c r="BA2508" s="50"/>
      <c r="BB2508" s="50"/>
      <c r="BC2508" s="50"/>
      <c r="BD2508" s="50"/>
      <c r="BE2508" s="50"/>
      <c r="BF2508" s="50"/>
      <c r="BG2508" s="50"/>
      <c r="BH2508" s="50"/>
      <c r="BI2508" s="50"/>
      <c r="BJ2508" s="50"/>
      <c r="BK2508" s="50"/>
      <c r="BL2508" s="50"/>
      <c r="BM2508" s="50"/>
      <c r="BN2508" s="50"/>
      <c r="BO2508" s="50"/>
      <c r="BP2508" s="50"/>
      <c r="BQ2508" s="50"/>
      <c r="BR2508" s="50"/>
      <c r="BS2508" s="50"/>
      <c r="BT2508" s="50"/>
      <c r="BU2508" s="50"/>
      <c r="BV2508" s="50"/>
      <c r="BW2508" s="50"/>
      <c r="BX2508" s="50"/>
      <c r="BY2508" s="50"/>
      <c r="BZ2508" s="50"/>
      <c r="CA2508" s="50"/>
      <c r="CB2508" s="50"/>
      <c r="CC2508" s="50"/>
      <c r="CD2508" s="50"/>
      <c r="CE2508" s="50"/>
      <c r="CF2508" s="50"/>
      <c r="CG2508" s="50"/>
      <c r="CH2508" s="50"/>
      <c r="CI2508" s="50"/>
      <c r="CJ2508" s="50"/>
      <c r="CK2508" s="50"/>
      <c r="CL2508" s="50"/>
      <c r="CM2508" s="50"/>
      <c r="CN2508" s="50"/>
      <c r="CO2508" s="50"/>
      <c r="CP2508" s="50"/>
      <c r="CQ2508" s="50"/>
      <c r="CR2508" s="50"/>
      <c r="CS2508" s="50"/>
      <c r="CT2508" s="50"/>
      <c r="CU2508" s="50"/>
      <c r="CV2508" s="50"/>
      <c r="CW2508" s="50"/>
      <c r="CX2508" s="50"/>
      <c r="CY2508" s="50"/>
      <c r="CZ2508" s="50"/>
      <c r="DA2508" s="50"/>
      <c r="DB2508" s="50"/>
      <c r="DC2508" s="50"/>
      <c r="DD2508" s="50"/>
      <c r="DE2508" s="50"/>
      <c r="DF2508" s="50"/>
      <c r="DG2508" s="50"/>
      <c r="DH2508" s="50"/>
    </row>
    <row r="2509" spans="1:112" x14ac:dyDescent="0.2">
      <c r="A2509" s="580"/>
      <c r="B2509" s="580"/>
      <c r="C2509" s="206"/>
      <c r="D2509" s="77" t="s">
        <v>3170</v>
      </c>
      <c r="E2509" s="353">
        <v>700</v>
      </c>
      <c r="F2509" s="352">
        <f t="shared" si="78"/>
        <v>420</v>
      </c>
      <c r="G2509" s="352">
        <f t="shared" si="79"/>
        <v>350</v>
      </c>
      <c r="H2509" s="50"/>
      <c r="I2509" s="50"/>
      <c r="J2509" s="50"/>
      <c r="K2509" s="50"/>
      <c r="L2509" s="50"/>
      <c r="M2509" s="50"/>
      <c r="N2509" s="50"/>
      <c r="O2509" s="50"/>
      <c r="P2509" s="50"/>
      <c r="Q2509" s="50"/>
      <c r="R2509" s="50"/>
      <c r="S2509" s="50"/>
      <c r="T2509" s="50"/>
      <c r="U2509" s="50"/>
      <c r="V2509" s="50"/>
      <c r="W2509" s="50"/>
      <c r="X2509" s="50"/>
      <c r="Y2509" s="50"/>
      <c r="Z2509" s="50"/>
      <c r="AA2509" s="50"/>
      <c r="AB2509" s="50"/>
      <c r="AC2509" s="50"/>
      <c r="AD2509" s="50"/>
      <c r="AE2509" s="50"/>
      <c r="AF2509" s="50"/>
      <c r="AG2509" s="50"/>
      <c r="AH2509" s="50"/>
      <c r="AI2509" s="50"/>
      <c r="AJ2509" s="50"/>
      <c r="AK2509" s="50"/>
      <c r="AL2509" s="50"/>
      <c r="AM2509" s="50"/>
      <c r="AN2509" s="50"/>
      <c r="AO2509" s="50"/>
      <c r="AP2509" s="50"/>
      <c r="AQ2509" s="50"/>
      <c r="AR2509" s="50"/>
      <c r="AS2509" s="50"/>
      <c r="AT2509" s="50"/>
      <c r="AU2509" s="50"/>
      <c r="AV2509" s="50"/>
      <c r="AW2509" s="50"/>
      <c r="AX2509" s="50"/>
      <c r="AY2509" s="50"/>
      <c r="AZ2509" s="50"/>
      <c r="BA2509" s="50"/>
      <c r="BB2509" s="50"/>
      <c r="BC2509" s="50"/>
      <c r="BD2509" s="50"/>
      <c r="BE2509" s="50"/>
      <c r="BF2509" s="50"/>
      <c r="BG2509" s="50"/>
      <c r="BH2509" s="50"/>
      <c r="BI2509" s="50"/>
      <c r="BJ2509" s="50"/>
      <c r="BK2509" s="50"/>
      <c r="BL2509" s="50"/>
      <c r="BM2509" s="50"/>
      <c r="BN2509" s="50"/>
      <c r="BO2509" s="50"/>
      <c r="BP2509" s="50"/>
      <c r="BQ2509" s="50"/>
      <c r="BR2509" s="50"/>
      <c r="BS2509" s="50"/>
      <c r="BT2509" s="50"/>
      <c r="BU2509" s="50"/>
      <c r="BV2509" s="50"/>
      <c r="BW2509" s="50"/>
      <c r="BX2509" s="50"/>
      <c r="BY2509" s="50"/>
      <c r="BZ2509" s="50"/>
      <c r="CA2509" s="50"/>
      <c r="CB2509" s="50"/>
      <c r="CC2509" s="50"/>
      <c r="CD2509" s="50"/>
      <c r="CE2509" s="50"/>
      <c r="CF2509" s="50"/>
      <c r="CG2509" s="50"/>
      <c r="CH2509" s="50"/>
      <c r="CI2509" s="50"/>
      <c r="CJ2509" s="50"/>
      <c r="CK2509" s="50"/>
      <c r="CL2509" s="50"/>
      <c r="CM2509" s="50"/>
      <c r="CN2509" s="50"/>
      <c r="CO2509" s="50"/>
      <c r="CP2509" s="50"/>
      <c r="CQ2509" s="50"/>
      <c r="CR2509" s="50"/>
      <c r="CS2509" s="50"/>
      <c r="CT2509" s="50"/>
      <c r="CU2509" s="50"/>
      <c r="CV2509" s="50"/>
      <c r="CW2509" s="50"/>
      <c r="CX2509" s="50"/>
      <c r="CY2509" s="50"/>
      <c r="CZ2509" s="50"/>
      <c r="DA2509" s="50"/>
      <c r="DB2509" s="50"/>
      <c r="DC2509" s="50"/>
      <c r="DD2509" s="50"/>
      <c r="DE2509" s="50"/>
      <c r="DF2509" s="50"/>
      <c r="DG2509" s="50"/>
      <c r="DH2509" s="50"/>
    </row>
    <row r="2510" spans="1:112" ht="25.5" x14ac:dyDescent="0.2">
      <c r="A2510" s="206" t="s">
        <v>2276</v>
      </c>
      <c r="B2510" s="206" t="s">
        <v>2276</v>
      </c>
      <c r="C2510" s="206"/>
      <c r="D2510" s="77" t="s">
        <v>3171</v>
      </c>
      <c r="E2510" s="353">
        <v>350</v>
      </c>
      <c r="F2510" s="352">
        <f t="shared" si="78"/>
        <v>210</v>
      </c>
      <c r="G2510" s="352">
        <f t="shared" si="79"/>
        <v>175</v>
      </c>
      <c r="H2510" s="50"/>
      <c r="I2510" s="50"/>
      <c r="J2510" s="50"/>
      <c r="K2510" s="50"/>
      <c r="L2510" s="50"/>
      <c r="M2510" s="50"/>
      <c r="N2510" s="50"/>
      <c r="O2510" s="50"/>
      <c r="P2510" s="50"/>
      <c r="Q2510" s="50"/>
      <c r="R2510" s="50"/>
      <c r="S2510" s="50"/>
      <c r="T2510" s="50"/>
      <c r="U2510" s="50"/>
      <c r="V2510" s="50"/>
      <c r="W2510" s="50"/>
      <c r="X2510" s="50"/>
      <c r="Y2510" s="50"/>
      <c r="Z2510" s="50"/>
      <c r="AA2510" s="50"/>
      <c r="AB2510" s="50"/>
      <c r="AC2510" s="50"/>
      <c r="AD2510" s="50"/>
      <c r="AE2510" s="50"/>
      <c r="AF2510" s="50"/>
      <c r="AG2510" s="50"/>
      <c r="AH2510" s="50"/>
      <c r="AI2510" s="50"/>
      <c r="AJ2510" s="50"/>
      <c r="AK2510" s="50"/>
      <c r="AL2510" s="50"/>
      <c r="AM2510" s="50"/>
      <c r="AN2510" s="50"/>
      <c r="AO2510" s="50"/>
      <c r="AP2510" s="50"/>
      <c r="AQ2510" s="50"/>
      <c r="AR2510" s="50"/>
      <c r="AS2510" s="50"/>
      <c r="AT2510" s="50"/>
      <c r="AU2510" s="50"/>
      <c r="AV2510" s="50"/>
      <c r="AW2510" s="50"/>
      <c r="AX2510" s="50"/>
      <c r="AY2510" s="50"/>
      <c r="AZ2510" s="50"/>
      <c r="BA2510" s="50"/>
      <c r="BB2510" s="50"/>
      <c r="BC2510" s="50"/>
      <c r="BD2510" s="50"/>
      <c r="BE2510" s="50"/>
      <c r="BF2510" s="50"/>
      <c r="BG2510" s="50"/>
      <c r="BH2510" s="50"/>
      <c r="BI2510" s="50"/>
      <c r="BJ2510" s="50"/>
      <c r="BK2510" s="50"/>
      <c r="BL2510" s="50"/>
      <c r="BM2510" s="50"/>
      <c r="BN2510" s="50"/>
      <c r="BO2510" s="50"/>
      <c r="BP2510" s="50"/>
      <c r="BQ2510" s="50"/>
      <c r="BR2510" s="50"/>
      <c r="BS2510" s="50"/>
      <c r="BT2510" s="50"/>
      <c r="BU2510" s="50"/>
      <c r="BV2510" s="50"/>
      <c r="BW2510" s="50"/>
      <c r="BX2510" s="50"/>
      <c r="BY2510" s="50"/>
      <c r="BZ2510" s="50"/>
      <c r="CA2510" s="50"/>
      <c r="CB2510" s="50"/>
      <c r="CC2510" s="50"/>
      <c r="CD2510" s="50"/>
      <c r="CE2510" s="50"/>
      <c r="CF2510" s="50"/>
      <c r="CG2510" s="50"/>
      <c r="CH2510" s="50"/>
      <c r="CI2510" s="50"/>
      <c r="CJ2510" s="50"/>
      <c r="CK2510" s="50"/>
      <c r="CL2510" s="50"/>
      <c r="CM2510" s="50"/>
      <c r="CN2510" s="50"/>
      <c r="CO2510" s="50"/>
      <c r="CP2510" s="50"/>
      <c r="CQ2510" s="50"/>
      <c r="CR2510" s="50"/>
      <c r="CS2510" s="50"/>
      <c r="CT2510" s="50"/>
      <c r="CU2510" s="50"/>
      <c r="CV2510" s="50"/>
      <c r="CW2510" s="50"/>
      <c r="CX2510" s="50"/>
      <c r="CY2510" s="50"/>
      <c r="CZ2510" s="50"/>
      <c r="DA2510" s="50"/>
      <c r="DB2510" s="50"/>
      <c r="DC2510" s="50"/>
      <c r="DD2510" s="50"/>
      <c r="DE2510" s="50"/>
      <c r="DF2510" s="50"/>
      <c r="DG2510" s="50"/>
      <c r="DH2510" s="50"/>
    </row>
    <row r="2511" spans="1:112" x14ac:dyDescent="0.2">
      <c r="A2511" s="206" t="s">
        <v>2279</v>
      </c>
      <c r="B2511" s="206" t="s">
        <v>2279</v>
      </c>
      <c r="C2511" s="206"/>
      <c r="D2511" s="77" t="s">
        <v>3172</v>
      </c>
      <c r="E2511" s="353">
        <v>250</v>
      </c>
      <c r="F2511" s="352">
        <f t="shared" si="78"/>
        <v>150</v>
      </c>
      <c r="G2511" s="352">
        <f t="shared" si="79"/>
        <v>125</v>
      </c>
      <c r="H2511" s="50"/>
      <c r="I2511" s="50"/>
      <c r="J2511" s="50"/>
      <c r="K2511" s="50"/>
      <c r="L2511" s="50"/>
      <c r="M2511" s="50"/>
      <c r="N2511" s="50"/>
      <c r="O2511" s="50"/>
      <c r="P2511" s="50"/>
      <c r="Q2511" s="50"/>
      <c r="R2511" s="50"/>
      <c r="S2511" s="50"/>
      <c r="T2511" s="50"/>
      <c r="U2511" s="50"/>
      <c r="V2511" s="50"/>
      <c r="W2511" s="50"/>
      <c r="X2511" s="50"/>
      <c r="Y2511" s="50"/>
      <c r="Z2511" s="50"/>
      <c r="AA2511" s="50"/>
      <c r="AB2511" s="50"/>
      <c r="AC2511" s="50"/>
      <c r="AD2511" s="50"/>
      <c r="AE2511" s="50"/>
      <c r="AF2511" s="50"/>
      <c r="AG2511" s="50"/>
      <c r="AH2511" s="50"/>
      <c r="AI2511" s="50"/>
      <c r="AJ2511" s="50"/>
      <c r="AK2511" s="50"/>
      <c r="AL2511" s="50"/>
      <c r="AM2511" s="50"/>
      <c r="AN2511" s="50"/>
      <c r="AO2511" s="50"/>
      <c r="AP2511" s="50"/>
      <c r="AQ2511" s="50"/>
      <c r="AR2511" s="50"/>
      <c r="AS2511" s="50"/>
      <c r="AT2511" s="50"/>
      <c r="AU2511" s="50"/>
      <c r="AV2511" s="50"/>
      <c r="AW2511" s="50"/>
      <c r="AX2511" s="50"/>
      <c r="AY2511" s="50"/>
      <c r="AZ2511" s="50"/>
      <c r="BA2511" s="50"/>
      <c r="BB2511" s="50"/>
      <c r="BC2511" s="50"/>
      <c r="BD2511" s="50"/>
      <c r="BE2511" s="50"/>
      <c r="BF2511" s="50"/>
      <c r="BG2511" s="50"/>
      <c r="BH2511" s="50"/>
      <c r="BI2511" s="50"/>
      <c r="BJ2511" s="50"/>
      <c r="BK2511" s="50"/>
      <c r="BL2511" s="50"/>
      <c r="BM2511" s="50"/>
      <c r="BN2511" s="50"/>
      <c r="BO2511" s="50"/>
      <c r="BP2511" s="50"/>
      <c r="BQ2511" s="50"/>
      <c r="BR2511" s="50"/>
      <c r="BS2511" s="50"/>
      <c r="BT2511" s="50"/>
      <c r="BU2511" s="50"/>
      <c r="BV2511" s="50"/>
      <c r="BW2511" s="50"/>
      <c r="BX2511" s="50"/>
      <c r="BY2511" s="50"/>
      <c r="BZ2511" s="50"/>
      <c r="CA2511" s="50"/>
      <c r="CB2511" s="50"/>
      <c r="CC2511" s="50"/>
      <c r="CD2511" s="50"/>
      <c r="CE2511" s="50"/>
      <c r="CF2511" s="50"/>
      <c r="CG2511" s="50"/>
      <c r="CH2511" s="50"/>
      <c r="CI2511" s="50"/>
      <c r="CJ2511" s="50"/>
      <c r="CK2511" s="50"/>
      <c r="CL2511" s="50"/>
      <c r="CM2511" s="50"/>
      <c r="CN2511" s="50"/>
      <c r="CO2511" s="50"/>
      <c r="CP2511" s="50"/>
      <c r="CQ2511" s="50"/>
      <c r="CR2511" s="50"/>
      <c r="CS2511" s="50"/>
      <c r="CT2511" s="50"/>
      <c r="CU2511" s="50"/>
      <c r="CV2511" s="50"/>
      <c r="CW2511" s="50"/>
      <c r="CX2511" s="50"/>
      <c r="CY2511" s="50"/>
      <c r="CZ2511" s="50"/>
      <c r="DA2511" s="50"/>
      <c r="DB2511" s="50"/>
      <c r="DC2511" s="50"/>
      <c r="DD2511" s="50"/>
      <c r="DE2511" s="50"/>
      <c r="DF2511" s="50"/>
      <c r="DG2511" s="50"/>
      <c r="DH2511" s="50"/>
    </row>
    <row r="2512" spans="1:112" x14ac:dyDescent="0.2">
      <c r="A2512" s="206" t="s">
        <v>2280</v>
      </c>
      <c r="B2512" s="206" t="s">
        <v>2280</v>
      </c>
      <c r="C2512" s="206"/>
      <c r="D2512" s="77" t="s">
        <v>3173</v>
      </c>
      <c r="E2512" s="353">
        <v>200</v>
      </c>
      <c r="F2512" s="352">
        <f t="shared" si="78"/>
        <v>120</v>
      </c>
      <c r="G2512" s="352">
        <f t="shared" si="79"/>
        <v>100</v>
      </c>
      <c r="H2512" s="50"/>
      <c r="I2512" s="50"/>
      <c r="J2512" s="50"/>
      <c r="K2512" s="50"/>
      <c r="L2512" s="50"/>
      <c r="M2512" s="50"/>
      <c r="N2512" s="50"/>
      <c r="O2512" s="50"/>
      <c r="P2512" s="50"/>
      <c r="Q2512" s="50"/>
      <c r="R2512" s="50"/>
      <c r="S2512" s="50"/>
      <c r="T2512" s="50"/>
      <c r="U2512" s="50"/>
      <c r="V2512" s="50"/>
      <c r="W2512" s="50"/>
      <c r="X2512" s="50"/>
      <c r="Y2512" s="50"/>
      <c r="Z2512" s="50"/>
      <c r="AA2512" s="50"/>
      <c r="AB2512" s="50"/>
      <c r="AC2512" s="50"/>
      <c r="AD2512" s="50"/>
      <c r="AE2512" s="50"/>
      <c r="AF2512" s="50"/>
      <c r="AG2512" s="50"/>
      <c r="AH2512" s="50"/>
      <c r="AI2512" s="50"/>
      <c r="AJ2512" s="50"/>
      <c r="AK2512" s="50"/>
      <c r="AL2512" s="50"/>
      <c r="AM2512" s="50"/>
      <c r="AN2512" s="50"/>
      <c r="AO2512" s="50"/>
      <c r="AP2512" s="50"/>
      <c r="AQ2512" s="50"/>
      <c r="AR2512" s="50"/>
      <c r="AS2512" s="50"/>
      <c r="AT2512" s="50"/>
      <c r="AU2512" s="50"/>
      <c r="AV2512" s="50"/>
      <c r="AW2512" s="50"/>
      <c r="AX2512" s="50"/>
      <c r="AY2512" s="50"/>
      <c r="AZ2512" s="50"/>
      <c r="BA2512" s="50"/>
      <c r="BB2512" s="50"/>
      <c r="BC2512" s="50"/>
      <c r="BD2512" s="50"/>
      <c r="BE2512" s="50"/>
      <c r="BF2512" s="50"/>
      <c r="BG2512" s="50"/>
      <c r="BH2512" s="50"/>
      <c r="BI2512" s="50"/>
      <c r="BJ2512" s="50"/>
      <c r="BK2512" s="50"/>
      <c r="BL2512" s="50"/>
      <c r="BM2512" s="50"/>
      <c r="BN2512" s="50"/>
      <c r="BO2512" s="50"/>
      <c r="BP2512" s="50"/>
      <c r="BQ2512" s="50"/>
      <c r="BR2512" s="50"/>
      <c r="BS2512" s="50"/>
      <c r="BT2512" s="50"/>
      <c r="BU2512" s="50"/>
      <c r="BV2512" s="50"/>
      <c r="BW2512" s="50"/>
      <c r="BX2512" s="50"/>
      <c r="BY2512" s="50"/>
      <c r="BZ2512" s="50"/>
      <c r="CA2512" s="50"/>
      <c r="CB2512" s="50"/>
      <c r="CC2512" s="50"/>
      <c r="CD2512" s="50"/>
      <c r="CE2512" s="50"/>
      <c r="CF2512" s="50"/>
      <c r="CG2512" s="50"/>
      <c r="CH2512" s="50"/>
      <c r="CI2512" s="50"/>
      <c r="CJ2512" s="50"/>
      <c r="CK2512" s="50"/>
      <c r="CL2512" s="50"/>
      <c r="CM2512" s="50"/>
      <c r="CN2512" s="50"/>
      <c r="CO2512" s="50"/>
      <c r="CP2512" s="50"/>
      <c r="CQ2512" s="50"/>
      <c r="CR2512" s="50"/>
      <c r="CS2512" s="50"/>
      <c r="CT2512" s="50"/>
      <c r="CU2512" s="50"/>
      <c r="CV2512" s="50"/>
      <c r="CW2512" s="50"/>
      <c r="CX2512" s="50"/>
      <c r="CY2512" s="50"/>
      <c r="CZ2512" s="50"/>
      <c r="DA2512" s="50"/>
      <c r="DB2512" s="50"/>
      <c r="DC2512" s="50"/>
      <c r="DD2512" s="50"/>
      <c r="DE2512" s="50"/>
      <c r="DF2512" s="50"/>
      <c r="DG2512" s="50"/>
      <c r="DH2512" s="50"/>
    </row>
    <row r="2513" spans="1:112" x14ac:dyDescent="0.2">
      <c r="A2513" s="206" t="s">
        <v>2282</v>
      </c>
      <c r="B2513" s="206" t="s">
        <v>2282</v>
      </c>
      <c r="C2513" s="206"/>
      <c r="D2513" s="78" t="s">
        <v>3174</v>
      </c>
      <c r="E2513" s="353">
        <v>270</v>
      </c>
      <c r="F2513" s="352">
        <f t="shared" si="78"/>
        <v>162</v>
      </c>
      <c r="G2513" s="352">
        <f t="shared" si="79"/>
        <v>135</v>
      </c>
      <c r="H2513" s="50"/>
      <c r="I2513" s="50"/>
      <c r="J2513" s="50"/>
      <c r="K2513" s="50"/>
      <c r="L2513" s="50"/>
      <c r="M2513" s="50"/>
      <c r="N2513" s="50"/>
      <c r="O2513" s="50"/>
      <c r="P2513" s="50"/>
      <c r="Q2513" s="50"/>
      <c r="R2513" s="50"/>
      <c r="S2513" s="50"/>
      <c r="T2513" s="50"/>
      <c r="U2513" s="50"/>
      <c r="V2513" s="50"/>
      <c r="W2513" s="50"/>
      <c r="X2513" s="50"/>
      <c r="Y2513" s="50"/>
      <c r="Z2513" s="50"/>
      <c r="AA2513" s="50"/>
      <c r="AB2513" s="50"/>
      <c r="AC2513" s="50"/>
      <c r="AD2513" s="50"/>
      <c r="AE2513" s="50"/>
      <c r="AF2513" s="50"/>
      <c r="AG2513" s="50"/>
      <c r="AH2513" s="50"/>
      <c r="AI2513" s="50"/>
      <c r="AJ2513" s="50"/>
      <c r="AK2513" s="50"/>
      <c r="AL2513" s="50"/>
      <c r="AM2513" s="50"/>
      <c r="AN2513" s="50"/>
      <c r="AO2513" s="50"/>
      <c r="AP2513" s="50"/>
      <c r="AQ2513" s="50"/>
      <c r="AR2513" s="50"/>
      <c r="AS2513" s="50"/>
      <c r="AT2513" s="50"/>
      <c r="AU2513" s="50"/>
      <c r="AV2513" s="50"/>
      <c r="AW2513" s="50"/>
      <c r="AX2513" s="50"/>
      <c r="AY2513" s="50"/>
      <c r="AZ2513" s="50"/>
      <c r="BA2513" s="50"/>
      <c r="BB2513" s="50"/>
      <c r="BC2513" s="50"/>
      <c r="BD2513" s="50"/>
      <c r="BE2513" s="50"/>
      <c r="BF2513" s="50"/>
      <c r="BG2513" s="50"/>
      <c r="BH2513" s="50"/>
      <c r="BI2513" s="50"/>
      <c r="BJ2513" s="50"/>
      <c r="BK2513" s="50"/>
      <c r="BL2513" s="50"/>
      <c r="BM2513" s="50"/>
      <c r="BN2513" s="50"/>
      <c r="BO2513" s="50"/>
      <c r="BP2513" s="50"/>
      <c r="BQ2513" s="50"/>
      <c r="BR2513" s="50"/>
      <c r="BS2513" s="50"/>
      <c r="BT2513" s="50"/>
      <c r="BU2513" s="50"/>
      <c r="BV2513" s="50"/>
      <c r="BW2513" s="50"/>
      <c r="BX2513" s="50"/>
      <c r="BY2513" s="50"/>
      <c r="BZ2513" s="50"/>
      <c r="CA2513" s="50"/>
      <c r="CB2513" s="50"/>
      <c r="CC2513" s="50"/>
      <c r="CD2513" s="50"/>
      <c r="CE2513" s="50"/>
      <c r="CF2513" s="50"/>
      <c r="CG2513" s="50"/>
      <c r="CH2513" s="50"/>
      <c r="CI2513" s="50"/>
      <c r="CJ2513" s="50"/>
      <c r="CK2513" s="50"/>
      <c r="CL2513" s="50"/>
      <c r="CM2513" s="50"/>
      <c r="CN2513" s="50"/>
      <c r="CO2513" s="50"/>
      <c r="CP2513" s="50"/>
      <c r="CQ2513" s="50"/>
      <c r="CR2513" s="50"/>
      <c r="CS2513" s="50"/>
      <c r="CT2513" s="50"/>
      <c r="CU2513" s="50"/>
      <c r="CV2513" s="50"/>
      <c r="CW2513" s="50"/>
      <c r="CX2513" s="50"/>
      <c r="CY2513" s="50"/>
      <c r="CZ2513" s="50"/>
      <c r="DA2513" s="50"/>
      <c r="DB2513" s="50"/>
      <c r="DC2513" s="50"/>
      <c r="DD2513" s="50"/>
      <c r="DE2513" s="50"/>
      <c r="DF2513" s="50"/>
      <c r="DG2513" s="50"/>
      <c r="DH2513" s="50"/>
    </row>
    <row r="2514" spans="1:112" x14ac:dyDescent="0.2">
      <c r="A2514" s="206" t="s">
        <v>2284</v>
      </c>
      <c r="B2514" s="206" t="s">
        <v>2284</v>
      </c>
      <c r="C2514" s="206"/>
      <c r="D2514" s="77" t="s">
        <v>3175</v>
      </c>
      <c r="E2514" s="353">
        <v>250</v>
      </c>
      <c r="F2514" s="352">
        <f t="shared" si="78"/>
        <v>150</v>
      </c>
      <c r="G2514" s="352">
        <f t="shared" si="79"/>
        <v>125</v>
      </c>
      <c r="H2514" s="50"/>
      <c r="I2514" s="50"/>
      <c r="J2514" s="50"/>
      <c r="K2514" s="50"/>
      <c r="L2514" s="50"/>
      <c r="M2514" s="50"/>
      <c r="N2514" s="50"/>
      <c r="O2514" s="50"/>
      <c r="P2514" s="50"/>
      <c r="Q2514" s="50"/>
      <c r="R2514" s="50"/>
      <c r="S2514" s="50"/>
      <c r="T2514" s="50"/>
      <c r="U2514" s="50"/>
      <c r="V2514" s="50"/>
      <c r="W2514" s="50"/>
      <c r="X2514" s="50"/>
      <c r="Y2514" s="50"/>
      <c r="Z2514" s="50"/>
      <c r="AA2514" s="50"/>
      <c r="AB2514" s="50"/>
      <c r="AC2514" s="50"/>
      <c r="AD2514" s="50"/>
      <c r="AE2514" s="50"/>
      <c r="AF2514" s="50"/>
      <c r="AG2514" s="50"/>
      <c r="AH2514" s="50"/>
      <c r="AI2514" s="50"/>
      <c r="AJ2514" s="50"/>
      <c r="AK2514" s="50"/>
      <c r="AL2514" s="50"/>
      <c r="AM2514" s="50"/>
      <c r="AN2514" s="50"/>
      <c r="AO2514" s="50"/>
      <c r="AP2514" s="50"/>
      <c r="AQ2514" s="50"/>
      <c r="AR2514" s="50"/>
      <c r="AS2514" s="50"/>
      <c r="AT2514" s="50"/>
      <c r="AU2514" s="50"/>
      <c r="AV2514" s="50"/>
      <c r="AW2514" s="50"/>
      <c r="AX2514" s="50"/>
      <c r="AY2514" s="50"/>
      <c r="AZ2514" s="50"/>
      <c r="BA2514" s="50"/>
      <c r="BB2514" s="50"/>
      <c r="BC2514" s="50"/>
      <c r="BD2514" s="50"/>
      <c r="BE2514" s="50"/>
      <c r="BF2514" s="50"/>
      <c r="BG2514" s="50"/>
      <c r="BH2514" s="50"/>
      <c r="BI2514" s="50"/>
      <c r="BJ2514" s="50"/>
      <c r="BK2514" s="50"/>
      <c r="BL2514" s="50"/>
      <c r="BM2514" s="50"/>
      <c r="BN2514" s="50"/>
      <c r="BO2514" s="50"/>
      <c r="BP2514" s="50"/>
      <c r="BQ2514" s="50"/>
      <c r="BR2514" s="50"/>
      <c r="BS2514" s="50"/>
      <c r="BT2514" s="50"/>
      <c r="BU2514" s="50"/>
      <c r="BV2514" s="50"/>
      <c r="BW2514" s="50"/>
      <c r="BX2514" s="50"/>
      <c r="BY2514" s="50"/>
      <c r="BZ2514" s="50"/>
      <c r="CA2514" s="50"/>
      <c r="CB2514" s="50"/>
      <c r="CC2514" s="50"/>
      <c r="CD2514" s="50"/>
      <c r="CE2514" s="50"/>
      <c r="CF2514" s="50"/>
      <c r="CG2514" s="50"/>
      <c r="CH2514" s="50"/>
      <c r="CI2514" s="50"/>
      <c r="CJ2514" s="50"/>
      <c r="CK2514" s="50"/>
      <c r="CL2514" s="50"/>
      <c r="CM2514" s="50"/>
      <c r="CN2514" s="50"/>
      <c r="CO2514" s="50"/>
      <c r="CP2514" s="50"/>
      <c r="CQ2514" s="50"/>
      <c r="CR2514" s="50"/>
      <c r="CS2514" s="50"/>
      <c r="CT2514" s="50"/>
      <c r="CU2514" s="50"/>
      <c r="CV2514" s="50"/>
      <c r="CW2514" s="50"/>
      <c r="CX2514" s="50"/>
      <c r="CY2514" s="50"/>
      <c r="CZ2514" s="50"/>
      <c r="DA2514" s="50"/>
      <c r="DB2514" s="50"/>
      <c r="DC2514" s="50"/>
      <c r="DD2514" s="50"/>
      <c r="DE2514" s="50"/>
      <c r="DF2514" s="50"/>
      <c r="DG2514" s="50"/>
      <c r="DH2514" s="50"/>
    </row>
    <row r="2515" spans="1:112" x14ac:dyDescent="0.2">
      <c r="A2515" s="206" t="s">
        <v>2286</v>
      </c>
      <c r="B2515" s="206" t="s">
        <v>2286</v>
      </c>
      <c r="C2515" s="206"/>
      <c r="D2515" s="77" t="s">
        <v>3176</v>
      </c>
      <c r="E2515" s="353">
        <v>250</v>
      </c>
      <c r="F2515" s="352">
        <f t="shared" si="78"/>
        <v>150</v>
      </c>
      <c r="G2515" s="352">
        <f t="shared" si="79"/>
        <v>125</v>
      </c>
      <c r="H2515" s="50"/>
      <c r="I2515" s="50"/>
      <c r="J2515" s="50"/>
      <c r="K2515" s="50"/>
      <c r="L2515" s="50"/>
      <c r="M2515" s="50"/>
      <c r="N2515" s="50"/>
      <c r="O2515" s="50"/>
      <c r="P2515" s="50"/>
      <c r="Q2515" s="50"/>
      <c r="R2515" s="50"/>
      <c r="S2515" s="50"/>
      <c r="T2515" s="50"/>
      <c r="U2515" s="50"/>
      <c r="V2515" s="50"/>
      <c r="W2515" s="50"/>
      <c r="X2515" s="50"/>
      <c r="Y2515" s="50"/>
      <c r="Z2515" s="50"/>
      <c r="AA2515" s="50"/>
      <c r="AB2515" s="50"/>
      <c r="AC2515" s="50"/>
      <c r="AD2515" s="50"/>
      <c r="AE2515" s="50"/>
      <c r="AF2515" s="50"/>
      <c r="AG2515" s="50"/>
      <c r="AH2515" s="50"/>
      <c r="AI2515" s="50"/>
      <c r="AJ2515" s="50"/>
      <c r="AK2515" s="50"/>
      <c r="AL2515" s="50"/>
      <c r="AM2515" s="50"/>
      <c r="AN2515" s="50"/>
      <c r="AO2515" s="50"/>
      <c r="AP2515" s="50"/>
      <c r="AQ2515" s="50"/>
      <c r="AR2515" s="50"/>
      <c r="AS2515" s="50"/>
      <c r="AT2515" s="50"/>
      <c r="AU2515" s="50"/>
      <c r="AV2515" s="50"/>
      <c r="AW2515" s="50"/>
      <c r="AX2515" s="50"/>
      <c r="AY2515" s="50"/>
      <c r="AZ2515" s="50"/>
      <c r="BA2515" s="50"/>
      <c r="BB2515" s="50"/>
      <c r="BC2515" s="50"/>
      <c r="BD2515" s="50"/>
      <c r="BE2515" s="50"/>
      <c r="BF2515" s="50"/>
      <c r="BG2515" s="50"/>
      <c r="BH2515" s="50"/>
      <c r="BI2515" s="50"/>
      <c r="BJ2515" s="50"/>
      <c r="BK2515" s="50"/>
      <c r="BL2515" s="50"/>
      <c r="BM2515" s="50"/>
      <c r="BN2515" s="50"/>
      <c r="BO2515" s="50"/>
      <c r="BP2515" s="50"/>
      <c r="BQ2515" s="50"/>
      <c r="BR2515" s="50"/>
      <c r="BS2515" s="50"/>
      <c r="BT2515" s="50"/>
      <c r="BU2515" s="50"/>
      <c r="BV2515" s="50"/>
      <c r="BW2515" s="50"/>
      <c r="BX2515" s="50"/>
      <c r="BY2515" s="50"/>
      <c r="BZ2515" s="50"/>
      <c r="CA2515" s="50"/>
      <c r="CB2515" s="50"/>
      <c r="CC2515" s="50"/>
      <c r="CD2515" s="50"/>
      <c r="CE2515" s="50"/>
      <c r="CF2515" s="50"/>
      <c r="CG2515" s="50"/>
      <c r="CH2515" s="50"/>
      <c r="CI2515" s="50"/>
      <c r="CJ2515" s="50"/>
      <c r="CK2515" s="50"/>
      <c r="CL2515" s="50"/>
      <c r="CM2515" s="50"/>
      <c r="CN2515" s="50"/>
      <c r="CO2515" s="50"/>
      <c r="CP2515" s="50"/>
      <c r="CQ2515" s="50"/>
      <c r="CR2515" s="50"/>
      <c r="CS2515" s="50"/>
      <c r="CT2515" s="50"/>
      <c r="CU2515" s="50"/>
      <c r="CV2515" s="50"/>
      <c r="CW2515" s="50"/>
      <c r="CX2515" s="50"/>
      <c r="CY2515" s="50"/>
      <c r="CZ2515" s="50"/>
      <c r="DA2515" s="50"/>
      <c r="DB2515" s="50"/>
      <c r="DC2515" s="50"/>
      <c r="DD2515" s="50"/>
      <c r="DE2515" s="50"/>
      <c r="DF2515" s="50"/>
      <c r="DG2515" s="50"/>
      <c r="DH2515" s="50"/>
    </row>
    <row r="2516" spans="1:112" x14ac:dyDescent="0.2">
      <c r="A2516" s="206" t="s">
        <v>2288</v>
      </c>
      <c r="B2516" s="206" t="s">
        <v>2288</v>
      </c>
      <c r="C2516" s="206"/>
      <c r="D2516" s="77" t="s">
        <v>3177</v>
      </c>
      <c r="E2516" s="353">
        <v>250</v>
      </c>
      <c r="F2516" s="352">
        <f t="shared" si="78"/>
        <v>150</v>
      </c>
      <c r="G2516" s="352">
        <f t="shared" si="79"/>
        <v>125</v>
      </c>
      <c r="H2516" s="50"/>
      <c r="I2516" s="50"/>
      <c r="J2516" s="50"/>
      <c r="K2516" s="50"/>
      <c r="L2516" s="50"/>
      <c r="M2516" s="50"/>
      <c r="N2516" s="50"/>
      <c r="O2516" s="50"/>
      <c r="P2516" s="50"/>
      <c r="Q2516" s="50"/>
      <c r="R2516" s="50"/>
      <c r="S2516" s="50"/>
      <c r="T2516" s="50"/>
      <c r="U2516" s="50"/>
      <c r="V2516" s="50"/>
      <c r="W2516" s="50"/>
      <c r="X2516" s="50"/>
      <c r="Y2516" s="50"/>
      <c r="Z2516" s="50"/>
      <c r="AA2516" s="50"/>
      <c r="AB2516" s="50"/>
      <c r="AC2516" s="50"/>
      <c r="AD2516" s="50"/>
      <c r="AE2516" s="50"/>
      <c r="AF2516" s="50"/>
      <c r="AG2516" s="50"/>
      <c r="AH2516" s="50"/>
      <c r="AI2516" s="50"/>
      <c r="AJ2516" s="50"/>
      <c r="AK2516" s="50"/>
      <c r="AL2516" s="50"/>
      <c r="AM2516" s="50"/>
      <c r="AN2516" s="50"/>
      <c r="AO2516" s="50"/>
      <c r="AP2516" s="50"/>
      <c r="AQ2516" s="50"/>
      <c r="AR2516" s="50"/>
      <c r="AS2516" s="50"/>
      <c r="AT2516" s="50"/>
      <c r="AU2516" s="50"/>
      <c r="AV2516" s="50"/>
      <c r="AW2516" s="50"/>
      <c r="AX2516" s="50"/>
      <c r="AY2516" s="50"/>
      <c r="AZ2516" s="50"/>
      <c r="BA2516" s="50"/>
      <c r="BB2516" s="50"/>
      <c r="BC2516" s="50"/>
      <c r="BD2516" s="50"/>
      <c r="BE2516" s="50"/>
      <c r="BF2516" s="50"/>
      <c r="BG2516" s="50"/>
      <c r="BH2516" s="50"/>
      <c r="BI2516" s="50"/>
      <c r="BJ2516" s="50"/>
      <c r="BK2516" s="50"/>
      <c r="BL2516" s="50"/>
      <c r="BM2516" s="50"/>
      <c r="BN2516" s="50"/>
      <c r="BO2516" s="50"/>
      <c r="BP2516" s="50"/>
      <c r="BQ2516" s="50"/>
      <c r="BR2516" s="50"/>
      <c r="BS2516" s="50"/>
      <c r="BT2516" s="50"/>
      <c r="BU2516" s="50"/>
      <c r="BV2516" s="50"/>
      <c r="BW2516" s="50"/>
      <c r="BX2516" s="50"/>
      <c r="BY2516" s="50"/>
      <c r="BZ2516" s="50"/>
      <c r="CA2516" s="50"/>
      <c r="CB2516" s="50"/>
      <c r="CC2516" s="50"/>
      <c r="CD2516" s="50"/>
      <c r="CE2516" s="50"/>
      <c r="CF2516" s="50"/>
      <c r="CG2516" s="50"/>
      <c r="CH2516" s="50"/>
      <c r="CI2516" s="50"/>
      <c r="CJ2516" s="50"/>
      <c r="CK2516" s="50"/>
      <c r="CL2516" s="50"/>
      <c r="CM2516" s="50"/>
      <c r="CN2516" s="50"/>
      <c r="CO2516" s="50"/>
      <c r="CP2516" s="50"/>
      <c r="CQ2516" s="50"/>
      <c r="CR2516" s="50"/>
      <c r="CS2516" s="50"/>
      <c r="CT2516" s="50"/>
      <c r="CU2516" s="50"/>
      <c r="CV2516" s="50"/>
      <c r="CW2516" s="50"/>
      <c r="CX2516" s="50"/>
      <c r="CY2516" s="50"/>
      <c r="CZ2516" s="50"/>
      <c r="DA2516" s="50"/>
      <c r="DB2516" s="50"/>
      <c r="DC2516" s="50"/>
      <c r="DD2516" s="50"/>
      <c r="DE2516" s="50"/>
      <c r="DF2516" s="50"/>
      <c r="DG2516" s="50"/>
      <c r="DH2516" s="50"/>
    </row>
    <row r="2517" spans="1:112" x14ac:dyDescent="0.2">
      <c r="A2517" s="206" t="s">
        <v>2293</v>
      </c>
      <c r="B2517" s="206" t="s">
        <v>2293</v>
      </c>
      <c r="C2517" s="206"/>
      <c r="D2517" s="78" t="s">
        <v>3178</v>
      </c>
      <c r="E2517" s="353">
        <v>250</v>
      </c>
      <c r="F2517" s="352">
        <f t="shared" si="78"/>
        <v>150</v>
      </c>
      <c r="G2517" s="352">
        <f t="shared" si="79"/>
        <v>125</v>
      </c>
      <c r="H2517" s="50"/>
      <c r="I2517" s="50"/>
      <c r="J2517" s="50"/>
      <c r="K2517" s="50"/>
      <c r="L2517" s="50"/>
      <c r="M2517" s="50"/>
      <c r="N2517" s="50"/>
      <c r="O2517" s="50"/>
      <c r="P2517" s="50"/>
      <c r="Q2517" s="50"/>
      <c r="R2517" s="50"/>
      <c r="S2517" s="50"/>
      <c r="T2517" s="50"/>
      <c r="U2517" s="50"/>
      <c r="V2517" s="50"/>
      <c r="W2517" s="50"/>
      <c r="X2517" s="50"/>
      <c r="Y2517" s="50"/>
      <c r="Z2517" s="50"/>
      <c r="AA2517" s="50"/>
      <c r="AB2517" s="50"/>
      <c r="AC2517" s="50"/>
      <c r="AD2517" s="50"/>
      <c r="AE2517" s="50"/>
      <c r="AF2517" s="50"/>
      <c r="AG2517" s="50"/>
      <c r="AH2517" s="50"/>
      <c r="AI2517" s="50"/>
      <c r="AJ2517" s="50"/>
      <c r="AK2517" s="50"/>
      <c r="AL2517" s="50"/>
      <c r="AM2517" s="50"/>
      <c r="AN2517" s="50"/>
      <c r="AO2517" s="50"/>
      <c r="AP2517" s="50"/>
      <c r="AQ2517" s="50"/>
      <c r="AR2517" s="50"/>
      <c r="AS2517" s="50"/>
      <c r="AT2517" s="50"/>
      <c r="AU2517" s="50"/>
      <c r="AV2517" s="50"/>
      <c r="AW2517" s="50"/>
      <c r="AX2517" s="50"/>
      <c r="AY2517" s="50"/>
      <c r="AZ2517" s="50"/>
      <c r="BA2517" s="50"/>
      <c r="BB2517" s="50"/>
      <c r="BC2517" s="50"/>
      <c r="BD2517" s="50"/>
      <c r="BE2517" s="50"/>
      <c r="BF2517" s="50"/>
      <c r="BG2517" s="50"/>
      <c r="BH2517" s="50"/>
      <c r="BI2517" s="50"/>
      <c r="BJ2517" s="50"/>
      <c r="BK2517" s="50"/>
      <c r="BL2517" s="50"/>
      <c r="BM2517" s="50"/>
      <c r="BN2517" s="50"/>
      <c r="BO2517" s="50"/>
      <c r="BP2517" s="50"/>
      <c r="BQ2517" s="50"/>
      <c r="BR2517" s="50"/>
      <c r="BS2517" s="50"/>
      <c r="BT2517" s="50"/>
      <c r="BU2517" s="50"/>
      <c r="BV2517" s="50"/>
      <c r="BW2517" s="50"/>
      <c r="BX2517" s="50"/>
      <c r="BY2517" s="50"/>
      <c r="BZ2517" s="50"/>
      <c r="CA2517" s="50"/>
      <c r="CB2517" s="50"/>
      <c r="CC2517" s="50"/>
      <c r="CD2517" s="50"/>
      <c r="CE2517" s="50"/>
      <c r="CF2517" s="50"/>
      <c r="CG2517" s="50"/>
      <c r="CH2517" s="50"/>
      <c r="CI2517" s="50"/>
      <c r="CJ2517" s="50"/>
      <c r="CK2517" s="50"/>
      <c r="CL2517" s="50"/>
      <c r="CM2517" s="50"/>
      <c r="CN2517" s="50"/>
      <c r="CO2517" s="50"/>
      <c r="CP2517" s="50"/>
      <c r="CQ2517" s="50"/>
      <c r="CR2517" s="50"/>
      <c r="CS2517" s="50"/>
      <c r="CT2517" s="50"/>
      <c r="CU2517" s="50"/>
      <c r="CV2517" s="50"/>
      <c r="CW2517" s="50"/>
      <c r="CX2517" s="50"/>
      <c r="CY2517" s="50"/>
      <c r="CZ2517" s="50"/>
      <c r="DA2517" s="50"/>
      <c r="DB2517" s="50"/>
      <c r="DC2517" s="50"/>
      <c r="DD2517" s="50"/>
      <c r="DE2517" s="50"/>
      <c r="DF2517" s="50"/>
      <c r="DG2517" s="50"/>
      <c r="DH2517" s="50"/>
    </row>
    <row r="2518" spans="1:112" x14ac:dyDescent="0.2">
      <c r="A2518" s="206" t="s">
        <v>2294</v>
      </c>
      <c r="B2518" s="206" t="s">
        <v>2294</v>
      </c>
      <c r="C2518" s="206"/>
      <c r="D2518" s="78" t="s">
        <v>3179</v>
      </c>
      <c r="E2518" s="353">
        <v>250</v>
      </c>
      <c r="F2518" s="352">
        <f t="shared" si="78"/>
        <v>150</v>
      </c>
      <c r="G2518" s="352">
        <f t="shared" si="79"/>
        <v>125</v>
      </c>
      <c r="H2518" s="50"/>
      <c r="I2518" s="50"/>
      <c r="J2518" s="50"/>
      <c r="K2518" s="50"/>
      <c r="L2518" s="50"/>
      <c r="M2518" s="50"/>
      <c r="N2518" s="50"/>
      <c r="O2518" s="50"/>
      <c r="P2518" s="50"/>
      <c r="Q2518" s="50"/>
      <c r="R2518" s="50"/>
      <c r="S2518" s="50"/>
      <c r="T2518" s="50"/>
      <c r="U2518" s="50"/>
      <c r="V2518" s="50"/>
      <c r="W2518" s="50"/>
      <c r="X2518" s="50"/>
      <c r="Y2518" s="50"/>
      <c r="Z2518" s="50"/>
      <c r="AA2518" s="50"/>
      <c r="AB2518" s="50"/>
      <c r="AC2518" s="50"/>
      <c r="AD2518" s="50"/>
      <c r="AE2518" s="50"/>
      <c r="AF2518" s="50"/>
      <c r="AG2518" s="50"/>
      <c r="AH2518" s="50"/>
      <c r="AI2518" s="50"/>
      <c r="AJ2518" s="50"/>
      <c r="AK2518" s="50"/>
      <c r="AL2518" s="50"/>
      <c r="AM2518" s="50"/>
      <c r="AN2518" s="50"/>
      <c r="AO2518" s="50"/>
      <c r="AP2518" s="50"/>
      <c r="AQ2518" s="50"/>
      <c r="AR2518" s="50"/>
      <c r="AS2518" s="50"/>
      <c r="AT2518" s="50"/>
      <c r="AU2518" s="50"/>
      <c r="AV2518" s="50"/>
      <c r="AW2518" s="50"/>
      <c r="AX2518" s="50"/>
      <c r="AY2518" s="50"/>
      <c r="AZ2518" s="50"/>
      <c r="BA2518" s="50"/>
      <c r="BB2518" s="50"/>
      <c r="BC2518" s="50"/>
      <c r="BD2518" s="50"/>
      <c r="BE2518" s="50"/>
      <c r="BF2518" s="50"/>
      <c r="BG2518" s="50"/>
      <c r="BH2518" s="50"/>
      <c r="BI2518" s="50"/>
      <c r="BJ2518" s="50"/>
      <c r="BK2518" s="50"/>
      <c r="BL2518" s="50"/>
      <c r="BM2518" s="50"/>
      <c r="BN2518" s="50"/>
      <c r="BO2518" s="50"/>
      <c r="BP2518" s="50"/>
      <c r="BQ2518" s="50"/>
      <c r="BR2518" s="50"/>
      <c r="BS2518" s="50"/>
      <c r="BT2518" s="50"/>
      <c r="BU2518" s="50"/>
      <c r="BV2518" s="50"/>
      <c r="BW2518" s="50"/>
      <c r="BX2518" s="50"/>
      <c r="BY2518" s="50"/>
      <c r="BZ2518" s="50"/>
      <c r="CA2518" s="50"/>
      <c r="CB2518" s="50"/>
      <c r="CC2518" s="50"/>
      <c r="CD2518" s="50"/>
      <c r="CE2518" s="50"/>
      <c r="CF2518" s="50"/>
      <c r="CG2518" s="50"/>
      <c r="CH2518" s="50"/>
      <c r="CI2518" s="50"/>
      <c r="CJ2518" s="50"/>
      <c r="CK2518" s="50"/>
      <c r="CL2518" s="50"/>
      <c r="CM2518" s="50"/>
      <c r="CN2518" s="50"/>
      <c r="CO2518" s="50"/>
      <c r="CP2518" s="50"/>
      <c r="CQ2518" s="50"/>
      <c r="CR2518" s="50"/>
      <c r="CS2518" s="50"/>
      <c r="CT2518" s="50"/>
      <c r="CU2518" s="50"/>
      <c r="CV2518" s="50"/>
      <c r="CW2518" s="50"/>
      <c r="CX2518" s="50"/>
      <c r="CY2518" s="50"/>
      <c r="CZ2518" s="50"/>
      <c r="DA2518" s="50"/>
      <c r="DB2518" s="50"/>
      <c r="DC2518" s="50"/>
      <c r="DD2518" s="50"/>
      <c r="DE2518" s="50"/>
      <c r="DF2518" s="50"/>
      <c r="DG2518" s="50"/>
      <c r="DH2518" s="50"/>
    </row>
    <row r="2519" spans="1:112" x14ac:dyDescent="0.2">
      <c r="A2519" s="206" t="s">
        <v>3180</v>
      </c>
      <c r="B2519" s="206" t="s">
        <v>3180</v>
      </c>
      <c r="C2519" s="206"/>
      <c r="D2519" s="78" t="s">
        <v>3181</v>
      </c>
      <c r="E2519" s="353">
        <v>250</v>
      </c>
      <c r="F2519" s="352">
        <f t="shared" si="78"/>
        <v>150</v>
      </c>
      <c r="G2519" s="352">
        <f t="shared" si="79"/>
        <v>125</v>
      </c>
      <c r="H2519" s="50"/>
      <c r="I2519" s="50"/>
      <c r="J2519" s="50"/>
      <c r="K2519" s="50"/>
      <c r="L2519" s="50"/>
      <c r="M2519" s="50"/>
      <c r="N2519" s="50"/>
      <c r="O2519" s="50"/>
      <c r="P2519" s="50"/>
      <c r="Q2519" s="50"/>
      <c r="R2519" s="50"/>
      <c r="S2519" s="50"/>
      <c r="T2519" s="50"/>
      <c r="U2519" s="50"/>
      <c r="V2519" s="50"/>
      <c r="W2519" s="50"/>
      <c r="X2519" s="50"/>
      <c r="Y2519" s="50"/>
      <c r="Z2519" s="50"/>
      <c r="AA2519" s="50"/>
      <c r="AB2519" s="50"/>
      <c r="AC2519" s="50"/>
      <c r="AD2519" s="50"/>
      <c r="AE2519" s="50"/>
      <c r="AF2519" s="50"/>
      <c r="AG2519" s="50"/>
      <c r="AH2519" s="50"/>
      <c r="AI2519" s="50"/>
      <c r="AJ2519" s="50"/>
      <c r="AK2519" s="50"/>
      <c r="AL2519" s="50"/>
      <c r="AM2519" s="50"/>
      <c r="AN2519" s="50"/>
      <c r="AO2519" s="50"/>
      <c r="AP2519" s="50"/>
      <c r="AQ2519" s="50"/>
      <c r="AR2519" s="50"/>
      <c r="AS2519" s="50"/>
      <c r="AT2519" s="50"/>
      <c r="AU2519" s="50"/>
      <c r="AV2519" s="50"/>
      <c r="AW2519" s="50"/>
      <c r="AX2519" s="50"/>
      <c r="AY2519" s="50"/>
      <c r="AZ2519" s="50"/>
      <c r="BA2519" s="50"/>
      <c r="BB2519" s="50"/>
      <c r="BC2519" s="50"/>
      <c r="BD2519" s="50"/>
      <c r="BE2519" s="50"/>
      <c r="BF2519" s="50"/>
      <c r="BG2519" s="50"/>
      <c r="BH2519" s="50"/>
      <c r="BI2519" s="50"/>
      <c r="BJ2519" s="50"/>
      <c r="BK2519" s="50"/>
      <c r="BL2519" s="50"/>
      <c r="BM2519" s="50"/>
      <c r="BN2519" s="50"/>
      <c r="BO2519" s="50"/>
      <c r="BP2519" s="50"/>
      <c r="BQ2519" s="50"/>
      <c r="BR2519" s="50"/>
      <c r="BS2519" s="50"/>
      <c r="BT2519" s="50"/>
      <c r="BU2519" s="50"/>
      <c r="BV2519" s="50"/>
      <c r="BW2519" s="50"/>
      <c r="BX2519" s="50"/>
      <c r="BY2519" s="50"/>
      <c r="BZ2519" s="50"/>
      <c r="CA2519" s="50"/>
      <c r="CB2519" s="50"/>
      <c r="CC2519" s="50"/>
      <c r="CD2519" s="50"/>
      <c r="CE2519" s="50"/>
      <c r="CF2519" s="50"/>
      <c r="CG2519" s="50"/>
      <c r="CH2519" s="50"/>
      <c r="CI2519" s="50"/>
      <c r="CJ2519" s="50"/>
      <c r="CK2519" s="50"/>
      <c r="CL2519" s="50"/>
      <c r="CM2519" s="50"/>
      <c r="CN2519" s="50"/>
      <c r="CO2519" s="50"/>
      <c r="CP2519" s="50"/>
      <c r="CQ2519" s="50"/>
      <c r="CR2519" s="50"/>
      <c r="CS2519" s="50"/>
      <c r="CT2519" s="50"/>
      <c r="CU2519" s="50"/>
      <c r="CV2519" s="50"/>
      <c r="CW2519" s="50"/>
      <c r="CX2519" s="50"/>
      <c r="CY2519" s="50"/>
      <c r="CZ2519" s="50"/>
      <c r="DA2519" s="50"/>
      <c r="DB2519" s="50"/>
      <c r="DC2519" s="50"/>
      <c r="DD2519" s="50"/>
      <c r="DE2519" s="50"/>
      <c r="DF2519" s="50"/>
      <c r="DG2519" s="50"/>
      <c r="DH2519" s="50"/>
    </row>
    <row r="2520" spans="1:112" ht="25.5" x14ac:dyDescent="0.2">
      <c r="A2520" s="206" t="s">
        <v>3182</v>
      </c>
      <c r="B2520" s="206" t="s">
        <v>3182</v>
      </c>
      <c r="C2520" s="206"/>
      <c r="D2520" s="78" t="s">
        <v>3183</v>
      </c>
      <c r="E2520" s="353">
        <v>250</v>
      </c>
      <c r="F2520" s="352">
        <f t="shared" si="78"/>
        <v>150</v>
      </c>
      <c r="G2520" s="352">
        <f t="shared" si="79"/>
        <v>125</v>
      </c>
      <c r="H2520" s="50"/>
      <c r="I2520" s="50"/>
      <c r="J2520" s="50"/>
      <c r="K2520" s="50"/>
      <c r="L2520" s="50"/>
      <c r="M2520" s="50"/>
      <c r="N2520" s="50"/>
      <c r="O2520" s="50"/>
      <c r="P2520" s="50"/>
      <c r="Q2520" s="50"/>
      <c r="R2520" s="50"/>
      <c r="S2520" s="50"/>
      <c r="T2520" s="50"/>
      <c r="U2520" s="50"/>
      <c r="V2520" s="50"/>
      <c r="W2520" s="50"/>
      <c r="X2520" s="50"/>
      <c r="Y2520" s="50"/>
      <c r="Z2520" s="50"/>
      <c r="AA2520" s="50"/>
      <c r="AB2520" s="50"/>
      <c r="AC2520" s="50"/>
      <c r="AD2520" s="50"/>
      <c r="AE2520" s="50"/>
      <c r="AF2520" s="50"/>
      <c r="AG2520" s="50"/>
      <c r="AH2520" s="50"/>
      <c r="AI2520" s="50"/>
      <c r="AJ2520" s="50"/>
      <c r="AK2520" s="50"/>
      <c r="AL2520" s="50"/>
      <c r="AM2520" s="50"/>
      <c r="AN2520" s="50"/>
      <c r="AO2520" s="50"/>
      <c r="AP2520" s="50"/>
      <c r="AQ2520" s="50"/>
      <c r="AR2520" s="50"/>
      <c r="AS2520" s="50"/>
      <c r="AT2520" s="50"/>
      <c r="AU2520" s="50"/>
      <c r="AV2520" s="50"/>
      <c r="AW2520" s="50"/>
      <c r="AX2520" s="50"/>
      <c r="AY2520" s="50"/>
      <c r="AZ2520" s="50"/>
      <c r="BA2520" s="50"/>
      <c r="BB2520" s="50"/>
      <c r="BC2520" s="50"/>
      <c r="BD2520" s="50"/>
      <c r="BE2520" s="50"/>
      <c r="BF2520" s="50"/>
      <c r="BG2520" s="50"/>
      <c r="BH2520" s="50"/>
      <c r="BI2520" s="50"/>
      <c r="BJ2520" s="50"/>
      <c r="BK2520" s="50"/>
      <c r="BL2520" s="50"/>
      <c r="BM2520" s="50"/>
      <c r="BN2520" s="50"/>
      <c r="BO2520" s="50"/>
      <c r="BP2520" s="50"/>
      <c r="BQ2520" s="50"/>
      <c r="BR2520" s="50"/>
      <c r="BS2520" s="50"/>
      <c r="BT2520" s="50"/>
      <c r="BU2520" s="50"/>
      <c r="BV2520" s="50"/>
      <c r="BW2520" s="50"/>
      <c r="BX2520" s="50"/>
      <c r="BY2520" s="50"/>
      <c r="BZ2520" s="50"/>
      <c r="CA2520" s="50"/>
      <c r="CB2520" s="50"/>
      <c r="CC2520" s="50"/>
      <c r="CD2520" s="50"/>
      <c r="CE2520" s="50"/>
      <c r="CF2520" s="50"/>
      <c r="CG2520" s="50"/>
      <c r="CH2520" s="50"/>
      <c r="CI2520" s="50"/>
      <c r="CJ2520" s="50"/>
      <c r="CK2520" s="50"/>
      <c r="CL2520" s="50"/>
      <c r="CM2520" s="50"/>
      <c r="CN2520" s="50"/>
      <c r="CO2520" s="50"/>
      <c r="CP2520" s="50"/>
      <c r="CQ2520" s="50"/>
      <c r="CR2520" s="50"/>
      <c r="CS2520" s="50"/>
      <c r="CT2520" s="50"/>
      <c r="CU2520" s="50"/>
      <c r="CV2520" s="50"/>
      <c r="CW2520" s="50"/>
      <c r="CX2520" s="50"/>
      <c r="CY2520" s="50"/>
      <c r="CZ2520" s="50"/>
      <c r="DA2520" s="50"/>
      <c r="DB2520" s="50"/>
      <c r="DC2520" s="50"/>
      <c r="DD2520" s="50"/>
      <c r="DE2520" s="50"/>
      <c r="DF2520" s="50"/>
      <c r="DG2520" s="50"/>
      <c r="DH2520" s="50"/>
    </row>
    <row r="2521" spans="1:112" x14ac:dyDescent="0.2">
      <c r="A2521" s="206" t="s">
        <v>3184</v>
      </c>
      <c r="B2521" s="206" t="s">
        <v>3184</v>
      </c>
      <c r="C2521" s="206"/>
      <c r="D2521" s="78" t="s">
        <v>3185</v>
      </c>
      <c r="E2521" s="353">
        <v>200</v>
      </c>
      <c r="F2521" s="352">
        <f t="shared" si="78"/>
        <v>120</v>
      </c>
      <c r="G2521" s="352">
        <f t="shared" si="79"/>
        <v>100</v>
      </c>
      <c r="H2521" s="50"/>
      <c r="I2521" s="50"/>
      <c r="J2521" s="50"/>
      <c r="K2521" s="50"/>
      <c r="L2521" s="50"/>
      <c r="M2521" s="50"/>
      <c r="N2521" s="50"/>
      <c r="O2521" s="50"/>
      <c r="P2521" s="50"/>
      <c r="Q2521" s="50"/>
      <c r="R2521" s="50"/>
      <c r="S2521" s="50"/>
      <c r="T2521" s="50"/>
      <c r="U2521" s="50"/>
      <c r="V2521" s="50"/>
      <c r="W2521" s="50"/>
      <c r="X2521" s="50"/>
      <c r="Y2521" s="50"/>
      <c r="Z2521" s="50"/>
      <c r="AA2521" s="50"/>
      <c r="AB2521" s="50"/>
      <c r="AC2521" s="50"/>
      <c r="AD2521" s="50"/>
      <c r="AE2521" s="50"/>
      <c r="AF2521" s="50"/>
      <c r="AG2521" s="50"/>
      <c r="AH2521" s="50"/>
      <c r="AI2521" s="50"/>
      <c r="AJ2521" s="50"/>
      <c r="AK2521" s="50"/>
      <c r="AL2521" s="50"/>
      <c r="AM2521" s="50"/>
      <c r="AN2521" s="50"/>
      <c r="AO2521" s="50"/>
      <c r="AP2521" s="50"/>
      <c r="AQ2521" s="50"/>
      <c r="AR2521" s="50"/>
      <c r="AS2521" s="50"/>
      <c r="AT2521" s="50"/>
      <c r="AU2521" s="50"/>
      <c r="AV2521" s="50"/>
      <c r="AW2521" s="50"/>
      <c r="AX2521" s="50"/>
      <c r="AY2521" s="50"/>
      <c r="AZ2521" s="50"/>
      <c r="BA2521" s="50"/>
      <c r="BB2521" s="50"/>
      <c r="BC2521" s="50"/>
      <c r="BD2521" s="50"/>
      <c r="BE2521" s="50"/>
      <c r="BF2521" s="50"/>
      <c r="BG2521" s="50"/>
      <c r="BH2521" s="50"/>
      <c r="BI2521" s="50"/>
      <c r="BJ2521" s="50"/>
      <c r="BK2521" s="50"/>
      <c r="BL2521" s="50"/>
      <c r="BM2521" s="50"/>
      <c r="BN2521" s="50"/>
      <c r="BO2521" s="50"/>
      <c r="BP2521" s="50"/>
      <c r="BQ2521" s="50"/>
      <c r="BR2521" s="50"/>
      <c r="BS2521" s="50"/>
      <c r="BT2521" s="50"/>
      <c r="BU2521" s="50"/>
      <c r="BV2521" s="50"/>
      <c r="BW2521" s="50"/>
      <c r="BX2521" s="50"/>
      <c r="BY2521" s="50"/>
      <c r="BZ2521" s="50"/>
      <c r="CA2521" s="50"/>
      <c r="CB2521" s="50"/>
      <c r="CC2521" s="50"/>
      <c r="CD2521" s="50"/>
      <c r="CE2521" s="50"/>
      <c r="CF2521" s="50"/>
      <c r="CG2521" s="50"/>
      <c r="CH2521" s="50"/>
      <c r="CI2521" s="50"/>
      <c r="CJ2521" s="50"/>
      <c r="CK2521" s="50"/>
      <c r="CL2521" s="50"/>
      <c r="CM2521" s="50"/>
      <c r="CN2521" s="50"/>
      <c r="CO2521" s="50"/>
      <c r="CP2521" s="50"/>
      <c r="CQ2521" s="50"/>
      <c r="CR2521" s="50"/>
      <c r="CS2521" s="50"/>
      <c r="CT2521" s="50"/>
      <c r="CU2521" s="50"/>
      <c r="CV2521" s="50"/>
      <c r="CW2521" s="50"/>
      <c r="CX2521" s="50"/>
      <c r="CY2521" s="50"/>
      <c r="CZ2521" s="50"/>
      <c r="DA2521" s="50"/>
      <c r="DB2521" s="50"/>
      <c r="DC2521" s="50"/>
      <c r="DD2521" s="50"/>
      <c r="DE2521" s="50"/>
      <c r="DF2521" s="50"/>
      <c r="DG2521" s="50"/>
      <c r="DH2521" s="50"/>
    </row>
    <row r="2522" spans="1:112" x14ac:dyDescent="0.2">
      <c r="A2522" s="206" t="s">
        <v>3186</v>
      </c>
      <c r="B2522" s="206" t="s">
        <v>3186</v>
      </c>
      <c r="C2522" s="206"/>
      <c r="D2522" s="78" t="s">
        <v>3187</v>
      </c>
      <c r="E2522" s="353">
        <v>180</v>
      </c>
      <c r="F2522" s="352">
        <f t="shared" si="78"/>
        <v>108</v>
      </c>
      <c r="G2522" s="352">
        <f t="shared" si="79"/>
        <v>90</v>
      </c>
      <c r="H2522" s="50"/>
      <c r="I2522" s="50"/>
      <c r="J2522" s="50"/>
      <c r="K2522" s="50"/>
      <c r="L2522" s="50"/>
      <c r="M2522" s="50"/>
      <c r="N2522" s="50"/>
      <c r="O2522" s="50"/>
      <c r="P2522" s="50"/>
      <c r="Q2522" s="50"/>
      <c r="R2522" s="50"/>
      <c r="S2522" s="50"/>
      <c r="T2522" s="50"/>
      <c r="U2522" s="50"/>
      <c r="V2522" s="50"/>
      <c r="W2522" s="50"/>
      <c r="X2522" s="50"/>
      <c r="Y2522" s="50"/>
      <c r="Z2522" s="50"/>
      <c r="AA2522" s="50"/>
      <c r="AB2522" s="50"/>
      <c r="AC2522" s="50"/>
      <c r="AD2522" s="50"/>
      <c r="AE2522" s="50"/>
      <c r="AF2522" s="50"/>
      <c r="AG2522" s="50"/>
      <c r="AH2522" s="50"/>
      <c r="AI2522" s="50"/>
      <c r="AJ2522" s="50"/>
      <c r="AK2522" s="50"/>
      <c r="AL2522" s="50"/>
      <c r="AM2522" s="50"/>
      <c r="AN2522" s="50"/>
      <c r="AO2522" s="50"/>
      <c r="AP2522" s="50"/>
      <c r="AQ2522" s="50"/>
      <c r="AR2522" s="50"/>
      <c r="AS2522" s="50"/>
      <c r="AT2522" s="50"/>
      <c r="AU2522" s="50"/>
      <c r="AV2522" s="50"/>
      <c r="AW2522" s="50"/>
      <c r="AX2522" s="50"/>
      <c r="AY2522" s="50"/>
      <c r="AZ2522" s="50"/>
      <c r="BA2522" s="50"/>
      <c r="BB2522" s="50"/>
      <c r="BC2522" s="50"/>
      <c r="BD2522" s="50"/>
      <c r="BE2522" s="50"/>
      <c r="BF2522" s="50"/>
      <c r="BG2522" s="50"/>
      <c r="BH2522" s="50"/>
      <c r="BI2522" s="50"/>
      <c r="BJ2522" s="50"/>
      <c r="BK2522" s="50"/>
      <c r="BL2522" s="50"/>
      <c r="BM2522" s="50"/>
      <c r="BN2522" s="50"/>
      <c r="BO2522" s="50"/>
      <c r="BP2522" s="50"/>
      <c r="BQ2522" s="50"/>
      <c r="BR2522" s="50"/>
      <c r="BS2522" s="50"/>
      <c r="BT2522" s="50"/>
      <c r="BU2522" s="50"/>
      <c r="BV2522" s="50"/>
      <c r="BW2522" s="50"/>
      <c r="BX2522" s="50"/>
      <c r="BY2522" s="50"/>
      <c r="BZ2522" s="50"/>
      <c r="CA2522" s="50"/>
      <c r="CB2522" s="50"/>
      <c r="CC2522" s="50"/>
      <c r="CD2522" s="50"/>
      <c r="CE2522" s="50"/>
      <c r="CF2522" s="50"/>
      <c r="CG2522" s="50"/>
      <c r="CH2522" s="50"/>
      <c r="CI2522" s="50"/>
      <c r="CJ2522" s="50"/>
      <c r="CK2522" s="50"/>
      <c r="CL2522" s="50"/>
      <c r="CM2522" s="50"/>
      <c r="CN2522" s="50"/>
      <c r="CO2522" s="50"/>
      <c r="CP2522" s="50"/>
      <c r="CQ2522" s="50"/>
      <c r="CR2522" s="50"/>
      <c r="CS2522" s="50"/>
      <c r="CT2522" s="50"/>
      <c r="CU2522" s="50"/>
      <c r="CV2522" s="50"/>
      <c r="CW2522" s="50"/>
      <c r="CX2522" s="50"/>
      <c r="CY2522" s="50"/>
      <c r="CZ2522" s="50"/>
      <c r="DA2522" s="50"/>
      <c r="DB2522" s="50"/>
      <c r="DC2522" s="50"/>
      <c r="DD2522" s="50"/>
      <c r="DE2522" s="50"/>
      <c r="DF2522" s="50"/>
      <c r="DG2522" s="50"/>
      <c r="DH2522" s="50"/>
    </row>
    <row r="2523" spans="1:112" ht="25.5" x14ac:dyDescent="0.2">
      <c r="A2523" s="206" t="s">
        <v>3188</v>
      </c>
      <c r="B2523" s="206" t="s">
        <v>3188</v>
      </c>
      <c r="C2523" s="206"/>
      <c r="D2523" s="78" t="s">
        <v>3189</v>
      </c>
      <c r="E2523" s="353">
        <v>200</v>
      </c>
      <c r="F2523" s="352">
        <f t="shared" si="78"/>
        <v>120</v>
      </c>
      <c r="G2523" s="352">
        <f t="shared" si="79"/>
        <v>100</v>
      </c>
      <c r="H2523" s="50"/>
      <c r="I2523" s="50"/>
      <c r="J2523" s="50"/>
      <c r="K2523" s="50"/>
      <c r="L2523" s="50"/>
      <c r="M2523" s="50"/>
      <c r="N2523" s="50"/>
      <c r="O2523" s="50"/>
      <c r="P2523" s="50"/>
      <c r="Q2523" s="50"/>
      <c r="R2523" s="50"/>
      <c r="S2523" s="50"/>
      <c r="T2523" s="50"/>
      <c r="U2523" s="50"/>
      <c r="V2523" s="50"/>
      <c r="W2523" s="50"/>
      <c r="X2523" s="50"/>
      <c r="Y2523" s="50"/>
      <c r="Z2523" s="50"/>
      <c r="AA2523" s="50"/>
      <c r="AB2523" s="50"/>
      <c r="AC2523" s="50"/>
      <c r="AD2523" s="50"/>
      <c r="AE2523" s="50"/>
      <c r="AF2523" s="50"/>
      <c r="AG2523" s="50"/>
      <c r="AH2523" s="50"/>
      <c r="AI2523" s="50"/>
      <c r="AJ2523" s="50"/>
      <c r="AK2523" s="50"/>
      <c r="AL2523" s="50"/>
      <c r="AM2523" s="50"/>
      <c r="AN2523" s="50"/>
      <c r="AO2523" s="50"/>
      <c r="AP2523" s="50"/>
      <c r="AQ2523" s="50"/>
      <c r="AR2523" s="50"/>
      <c r="AS2523" s="50"/>
      <c r="AT2523" s="50"/>
      <c r="AU2523" s="50"/>
      <c r="AV2523" s="50"/>
      <c r="AW2523" s="50"/>
      <c r="AX2523" s="50"/>
      <c r="AY2523" s="50"/>
      <c r="AZ2523" s="50"/>
      <c r="BA2523" s="50"/>
      <c r="BB2523" s="50"/>
      <c r="BC2523" s="50"/>
      <c r="BD2523" s="50"/>
      <c r="BE2523" s="50"/>
      <c r="BF2523" s="50"/>
      <c r="BG2523" s="50"/>
      <c r="BH2523" s="50"/>
      <c r="BI2523" s="50"/>
      <c r="BJ2523" s="50"/>
      <c r="BK2523" s="50"/>
      <c r="BL2523" s="50"/>
      <c r="BM2523" s="50"/>
      <c r="BN2523" s="50"/>
      <c r="BO2523" s="50"/>
      <c r="BP2523" s="50"/>
      <c r="BQ2523" s="50"/>
      <c r="BR2523" s="50"/>
      <c r="BS2523" s="50"/>
      <c r="BT2523" s="50"/>
      <c r="BU2523" s="50"/>
      <c r="BV2523" s="50"/>
      <c r="BW2523" s="50"/>
      <c r="BX2523" s="50"/>
      <c r="BY2523" s="50"/>
      <c r="BZ2523" s="50"/>
      <c r="CA2523" s="50"/>
      <c r="CB2523" s="50"/>
      <c r="CC2523" s="50"/>
      <c r="CD2523" s="50"/>
      <c r="CE2523" s="50"/>
      <c r="CF2523" s="50"/>
      <c r="CG2523" s="50"/>
      <c r="CH2523" s="50"/>
      <c r="CI2523" s="50"/>
      <c r="CJ2523" s="50"/>
      <c r="CK2523" s="50"/>
      <c r="CL2523" s="50"/>
      <c r="CM2523" s="50"/>
      <c r="CN2523" s="50"/>
      <c r="CO2523" s="50"/>
      <c r="CP2523" s="50"/>
      <c r="CQ2523" s="50"/>
      <c r="CR2523" s="50"/>
      <c r="CS2523" s="50"/>
      <c r="CT2523" s="50"/>
      <c r="CU2523" s="50"/>
      <c r="CV2523" s="50"/>
      <c r="CW2523" s="50"/>
      <c r="CX2523" s="50"/>
      <c r="CY2523" s="50"/>
      <c r="CZ2523" s="50"/>
      <c r="DA2523" s="50"/>
      <c r="DB2523" s="50"/>
      <c r="DC2523" s="50"/>
      <c r="DD2523" s="50"/>
      <c r="DE2523" s="50"/>
      <c r="DF2523" s="50"/>
      <c r="DG2523" s="50"/>
      <c r="DH2523" s="50"/>
    </row>
    <row r="2524" spans="1:112" x14ac:dyDescent="0.2">
      <c r="A2524" s="206" t="s">
        <v>3190</v>
      </c>
      <c r="B2524" s="206" t="s">
        <v>3190</v>
      </c>
      <c r="C2524" s="206"/>
      <c r="D2524" s="78" t="s">
        <v>3191</v>
      </c>
      <c r="E2524" s="353">
        <v>200</v>
      </c>
      <c r="F2524" s="352">
        <f t="shared" si="78"/>
        <v>120</v>
      </c>
      <c r="G2524" s="352">
        <f t="shared" si="79"/>
        <v>100</v>
      </c>
      <c r="H2524" s="50"/>
      <c r="I2524" s="50"/>
      <c r="J2524" s="50"/>
      <c r="K2524" s="50"/>
      <c r="L2524" s="50"/>
      <c r="M2524" s="50"/>
      <c r="N2524" s="50"/>
      <c r="O2524" s="50"/>
      <c r="P2524" s="50"/>
      <c r="Q2524" s="50"/>
      <c r="R2524" s="50"/>
      <c r="S2524" s="50"/>
      <c r="T2524" s="50"/>
      <c r="U2524" s="50"/>
      <c r="V2524" s="50"/>
      <c r="W2524" s="50"/>
      <c r="X2524" s="50"/>
      <c r="Y2524" s="50"/>
      <c r="Z2524" s="50"/>
      <c r="AA2524" s="50"/>
      <c r="AB2524" s="50"/>
      <c r="AC2524" s="50"/>
      <c r="AD2524" s="50"/>
      <c r="AE2524" s="50"/>
      <c r="AF2524" s="50"/>
      <c r="AG2524" s="50"/>
      <c r="AH2524" s="50"/>
      <c r="AI2524" s="50"/>
      <c r="AJ2524" s="50"/>
      <c r="AK2524" s="50"/>
      <c r="AL2524" s="50"/>
      <c r="AM2524" s="50"/>
      <c r="AN2524" s="50"/>
      <c r="AO2524" s="50"/>
      <c r="AP2524" s="50"/>
      <c r="AQ2524" s="50"/>
      <c r="AR2524" s="50"/>
      <c r="AS2524" s="50"/>
      <c r="AT2524" s="50"/>
      <c r="AU2524" s="50"/>
      <c r="AV2524" s="50"/>
      <c r="AW2524" s="50"/>
      <c r="AX2524" s="50"/>
      <c r="AY2524" s="50"/>
      <c r="AZ2524" s="50"/>
      <c r="BA2524" s="50"/>
      <c r="BB2524" s="50"/>
      <c r="BC2524" s="50"/>
      <c r="BD2524" s="50"/>
      <c r="BE2524" s="50"/>
      <c r="BF2524" s="50"/>
      <c r="BG2524" s="50"/>
      <c r="BH2524" s="50"/>
      <c r="BI2524" s="50"/>
      <c r="BJ2524" s="50"/>
      <c r="BK2524" s="50"/>
      <c r="BL2524" s="50"/>
      <c r="BM2524" s="50"/>
      <c r="BN2524" s="50"/>
      <c r="BO2524" s="50"/>
      <c r="BP2524" s="50"/>
      <c r="BQ2524" s="50"/>
      <c r="BR2524" s="50"/>
      <c r="BS2524" s="50"/>
      <c r="BT2524" s="50"/>
      <c r="BU2524" s="50"/>
      <c r="BV2524" s="50"/>
      <c r="BW2524" s="50"/>
      <c r="BX2524" s="50"/>
      <c r="BY2524" s="50"/>
      <c r="BZ2524" s="50"/>
      <c r="CA2524" s="50"/>
      <c r="CB2524" s="50"/>
      <c r="CC2524" s="50"/>
      <c r="CD2524" s="50"/>
      <c r="CE2524" s="50"/>
      <c r="CF2524" s="50"/>
      <c r="CG2524" s="50"/>
      <c r="CH2524" s="50"/>
      <c r="CI2524" s="50"/>
      <c r="CJ2524" s="50"/>
      <c r="CK2524" s="50"/>
      <c r="CL2524" s="50"/>
      <c r="CM2524" s="50"/>
      <c r="CN2524" s="50"/>
      <c r="CO2524" s="50"/>
      <c r="CP2524" s="50"/>
      <c r="CQ2524" s="50"/>
      <c r="CR2524" s="50"/>
      <c r="CS2524" s="50"/>
      <c r="CT2524" s="50"/>
      <c r="CU2524" s="50"/>
      <c r="CV2524" s="50"/>
      <c r="CW2524" s="50"/>
      <c r="CX2524" s="50"/>
      <c r="CY2524" s="50"/>
      <c r="CZ2524" s="50"/>
      <c r="DA2524" s="50"/>
      <c r="DB2524" s="50"/>
      <c r="DC2524" s="50"/>
      <c r="DD2524" s="50"/>
      <c r="DE2524" s="50"/>
      <c r="DF2524" s="50"/>
      <c r="DG2524" s="50"/>
      <c r="DH2524" s="50"/>
    </row>
    <row r="2525" spans="1:112" x14ac:dyDescent="0.2">
      <c r="A2525" s="206" t="s">
        <v>3192</v>
      </c>
      <c r="B2525" s="206" t="s">
        <v>3192</v>
      </c>
      <c r="C2525" s="206"/>
      <c r="D2525" s="78" t="s">
        <v>3193</v>
      </c>
      <c r="E2525" s="353">
        <v>200</v>
      </c>
      <c r="F2525" s="352">
        <f t="shared" si="78"/>
        <v>120</v>
      </c>
      <c r="G2525" s="352">
        <f t="shared" si="79"/>
        <v>100</v>
      </c>
      <c r="H2525" s="50"/>
      <c r="I2525" s="50"/>
      <c r="J2525" s="50"/>
      <c r="K2525" s="50"/>
      <c r="L2525" s="50"/>
      <c r="M2525" s="50"/>
      <c r="N2525" s="50"/>
      <c r="O2525" s="50"/>
      <c r="P2525" s="50"/>
      <c r="Q2525" s="50"/>
      <c r="R2525" s="50"/>
      <c r="S2525" s="50"/>
      <c r="T2525" s="50"/>
      <c r="U2525" s="50"/>
      <c r="V2525" s="50"/>
      <c r="W2525" s="50"/>
      <c r="X2525" s="50"/>
      <c r="Y2525" s="50"/>
      <c r="Z2525" s="50"/>
      <c r="AA2525" s="50"/>
      <c r="AB2525" s="50"/>
      <c r="AC2525" s="50"/>
      <c r="AD2525" s="50"/>
      <c r="AE2525" s="50"/>
      <c r="AF2525" s="50"/>
      <c r="AG2525" s="50"/>
      <c r="AH2525" s="50"/>
      <c r="AI2525" s="50"/>
      <c r="AJ2525" s="50"/>
      <c r="AK2525" s="50"/>
      <c r="AL2525" s="50"/>
      <c r="AM2525" s="50"/>
      <c r="AN2525" s="50"/>
      <c r="AO2525" s="50"/>
      <c r="AP2525" s="50"/>
      <c r="AQ2525" s="50"/>
      <c r="AR2525" s="50"/>
      <c r="AS2525" s="50"/>
      <c r="AT2525" s="50"/>
      <c r="AU2525" s="50"/>
      <c r="AV2525" s="50"/>
      <c r="AW2525" s="50"/>
      <c r="AX2525" s="50"/>
      <c r="AY2525" s="50"/>
      <c r="AZ2525" s="50"/>
      <c r="BA2525" s="50"/>
      <c r="BB2525" s="50"/>
      <c r="BC2525" s="50"/>
      <c r="BD2525" s="50"/>
      <c r="BE2525" s="50"/>
      <c r="BF2525" s="50"/>
      <c r="BG2525" s="50"/>
      <c r="BH2525" s="50"/>
      <c r="BI2525" s="50"/>
      <c r="BJ2525" s="50"/>
      <c r="BK2525" s="50"/>
      <c r="BL2525" s="50"/>
      <c r="BM2525" s="50"/>
      <c r="BN2525" s="50"/>
      <c r="BO2525" s="50"/>
      <c r="BP2525" s="50"/>
      <c r="BQ2525" s="50"/>
      <c r="BR2525" s="50"/>
      <c r="BS2525" s="50"/>
      <c r="BT2525" s="50"/>
      <c r="BU2525" s="50"/>
      <c r="BV2525" s="50"/>
      <c r="BW2525" s="50"/>
      <c r="BX2525" s="50"/>
      <c r="BY2525" s="50"/>
      <c r="BZ2525" s="50"/>
      <c r="CA2525" s="50"/>
      <c r="CB2525" s="50"/>
      <c r="CC2525" s="50"/>
      <c r="CD2525" s="50"/>
      <c r="CE2525" s="50"/>
      <c r="CF2525" s="50"/>
      <c r="CG2525" s="50"/>
      <c r="CH2525" s="50"/>
      <c r="CI2525" s="50"/>
      <c r="CJ2525" s="50"/>
      <c r="CK2525" s="50"/>
      <c r="CL2525" s="50"/>
      <c r="CM2525" s="50"/>
      <c r="CN2525" s="50"/>
      <c r="CO2525" s="50"/>
      <c r="CP2525" s="50"/>
      <c r="CQ2525" s="50"/>
      <c r="CR2525" s="50"/>
      <c r="CS2525" s="50"/>
      <c r="CT2525" s="50"/>
      <c r="CU2525" s="50"/>
      <c r="CV2525" s="50"/>
      <c r="CW2525" s="50"/>
      <c r="CX2525" s="50"/>
      <c r="CY2525" s="50"/>
      <c r="CZ2525" s="50"/>
      <c r="DA2525" s="50"/>
      <c r="DB2525" s="50"/>
      <c r="DC2525" s="50"/>
      <c r="DD2525" s="50"/>
      <c r="DE2525" s="50"/>
      <c r="DF2525" s="50"/>
      <c r="DG2525" s="50"/>
      <c r="DH2525" s="50"/>
    </row>
    <row r="2526" spans="1:112" x14ac:dyDescent="0.2">
      <c r="A2526" s="579" t="s">
        <v>3194</v>
      </c>
      <c r="B2526" s="579" t="s">
        <v>3194</v>
      </c>
      <c r="C2526" s="206"/>
      <c r="D2526" s="78" t="s">
        <v>3195</v>
      </c>
      <c r="E2526" s="353">
        <v>170</v>
      </c>
      <c r="F2526" s="352">
        <f t="shared" si="78"/>
        <v>102</v>
      </c>
      <c r="G2526" s="352">
        <f t="shared" si="79"/>
        <v>85</v>
      </c>
      <c r="H2526" s="50"/>
      <c r="I2526" s="50"/>
      <c r="J2526" s="50"/>
      <c r="K2526" s="50"/>
      <c r="L2526" s="50"/>
      <c r="M2526" s="50"/>
      <c r="N2526" s="50"/>
      <c r="O2526" s="50"/>
      <c r="P2526" s="50"/>
      <c r="Q2526" s="50"/>
      <c r="R2526" s="50"/>
      <c r="S2526" s="50"/>
      <c r="T2526" s="50"/>
      <c r="U2526" s="50"/>
      <c r="V2526" s="50"/>
      <c r="W2526" s="50"/>
      <c r="X2526" s="50"/>
      <c r="Y2526" s="50"/>
      <c r="Z2526" s="50"/>
      <c r="AA2526" s="50"/>
      <c r="AB2526" s="50"/>
      <c r="AC2526" s="50"/>
      <c r="AD2526" s="50"/>
      <c r="AE2526" s="50"/>
      <c r="AF2526" s="50"/>
      <c r="AG2526" s="50"/>
      <c r="AH2526" s="50"/>
      <c r="AI2526" s="50"/>
      <c r="AJ2526" s="50"/>
      <c r="AK2526" s="50"/>
      <c r="AL2526" s="50"/>
      <c r="AM2526" s="50"/>
      <c r="AN2526" s="50"/>
      <c r="AO2526" s="50"/>
      <c r="AP2526" s="50"/>
      <c r="AQ2526" s="50"/>
      <c r="AR2526" s="50"/>
      <c r="AS2526" s="50"/>
      <c r="AT2526" s="50"/>
      <c r="AU2526" s="50"/>
      <c r="AV2526" s="50"/>
      <c r="AW2526" s="50"/>
      <c r="AX2526" s="50"/>
      <c r="AY2526" s="50"/>
      <c r="AZ2526" s="50"/>
      <c r="BA2526" s="50"/>
      <c r="BB2526" s="50"/>
      <c r="BC2526" s="50"/>
      <c r="BD2526" s="50"/>
      <c r="BE2526" s="50"/>
      <c r="BF2526" s="50"/>
      <c r="BG2526" s="50"/>
      <c r="BH2526" s="50"/>
      <c r="BI2526" s="50"/>
      <c r="BJ2526" s="50"/>
      <c r="BK2526" s="50"/>
      <c r="BL2526" s="50"/>
      <c r="BM2526" s="50"/>
      <c r="BN2526" s="50"/>
      <c r="BO2526" s="50"/>
      <c r="BP2526" s="50"/>
      <c r="BQ2526" s="50"/>
      <c r="BR2526" s="50"/>
      <c r="BS2526" s="50"/>
      <c r="BT2526" s="50"/>
      <c r="BU2526" s="50"/>
      <c r="BV2526" s="50"/>
      <c r="BW2526" s="50"/>
      <c r="BX2526" s="50"/>
      <c r="BY2526" s="50"/>
      <c r="BZ2526" s="50"/>
      <c r="CA2526" s="50"/>
      <c r="CB2526" s="50"/>
      <c r="CC2526" s="50"/>
      <c r="CD2526" s="50"/>
      <c r="CE2526" s="50"/>
      <c r="CF2526" s="50"/>
      <c r="CG2526" s="50"/>
      <c r="CH2526" s="50"/>
      <c r="CI2526" s="50"/>
      <c r="CJ2526" s="50"/>
      <c r="CK2526" s="50"/>
      <c r="CL2526" s="50"/>
      <c r="CM2526" s="50"/>
      <c r="CN2526" s="50"/>
      <c r="CO2526" s="50"/>
      <c r="CP2526" s="50"/>
      <c r="CQ2526" s="50"/>
      <c r="CR2526" s="50"/>
      <c r="CS2526" s="50"/>
      <c r="CT2526" s="50"/>
      <c r="CU2526" s="50"/>
      <c r="CV2526" s="50"/>
      <c r="CW2526" s="50"/>
      <c r="CX2526" s="50"/>
      <c r="CY2526" s="50"/>
      <c r="CZ2526" s="50"/>
      <c r="DA2526" s="50"/>
      <c r="DB2526" s="50"/>
      <c r="DC2526" s="50"/>
      <c r="DD2526" s="50"/>
      <c r="DE2526" s="50"/>
      <c r="DF2526" s="50"/>
      <c r="DG2526" s="50"/>
      <c r="DH2526" s="50"/>
    </row>
    <row r="2527" spans="1:112" x14ac:dyDescent="0.2">
      <c r="A2527" s="581"/>
      <c r="B2527" s="581"/>
      <c r="C2527" s="206"/>
      <c r="D2527" s="78" t="s">
        <v>3196</v>
      </c>
      <c r="E2527" s="353">
        <v>180</v>
      </c>
      <c r="F2527" s="352">
        <f t="shared" si="78"/>
        <v>108</v>
      </c>
      <c r="G2527" s="352">
        <f t="shared" si="79"/>
        <v>90</v>
      </c>
      <c r="H2527" s="50"/>
      <c r="I2527" s="50"/>
      <c r="J2527" s="50"/>
      <c r="K2527" s="50"/>
      <c r="L2527" s="50"/>
      <c r="M2527" s="50"/>
      <c r="N2527" s="50"/>
      <c r="O2527" s="50"/>
      <c r="P2527" s="50"/>
      <c r="Q2527" s="50"/>
      <c r="R2527" s="50"/>
      <c r="S2527" s="50"/>
      <c r="T2527" s="50"/>
      <c r="U2527" s="50"/>
      <c r="V2527" s="50"/>
      <c r="W2527" s="50"/>
      <c r="X2527" s="50"/>
      <c r="Y2527" s="50"/>
      <c r="Z2527" s="50"/>
      <c r="AA2527" s="50"/>
      <c r="AB2527" s="50"/>
      <c r="AC2527" s="50"/>
      <c r="AD2527" s="50"/>
      <c r="AE2527" s="50"/>
      <c r="AF2527" s="50"/>
      <c r="AG2527" s="50"/>
      <c r="AH2527" s="50"/>
      <c r="AI2527" s="50"/>
      <c r="AJ2527" s="50"/>
      <c r="AK2527" s="50"/>
      <c r="AL2527" s="50"/>
      <c r="AM2527" s="50"/>
      <c r="AN2527" s="50"/>
      <c r="AO2527" s="50"/>
      <c r="AP2527" s="50"/>
      <c r="AQ2527" s="50"/>
      <c r="AR2527" s="50"/>
      <c r="AS2527" s="50"/>
      <c r="AT2527" s="50"/>
      <c r="AU2527" s="50"/>
      <c r="AV2527" s="50"/>
      <c r="AW2527" s="50"/>
      <c r="AX2527" s="50"/>
      <c r="AY2527" s="50"/>
      <c r="AZ2527" s="50"/>
      <c r="BA2527" s="50"/>
      <c r="BB2527" s="50"/>
      <c r="BC2527" s="50"/>
      <c r="BD2527" s="50"/>
      <c r="BE2527" s="50"/>
      <c r="BF2527" s="50"/>
      <c r="BG2527" s="50"/>
      <c r="BH2527" s="50"/>
      <c r="BI2527" s="50"/>
      <c r="BJ2527" s="50"/>
      <c r="BK2527" s="50"/>
      <c r="BL2527" s="50"/>
      <c r="BM2527" s="50"/>
      <c r="BN2527" s="50"/>
      <c r="BO2527" s="50"/>
      <c r="BP2527" s="50"/>
      <c r="BQ2527" s="50"/>
      <c r="BR2527" s="50"/>
      <c r="BS2527" s="50"/>
      <c r="BT2527" s="50"/>
      <c r="BU2527" s="50"/>
      <c r="BV2527" s="50"/>
      <c r="BW2527" s="50"/>
      <c r="BX2527" s="50"/>
      <c r="BY2527" s="50"/>
      <c r="BZ2527" s="50"/>
      <c r="CA2527" s="50"/>
      <c r="CB2527" s="50"/>
      <c r="CC2527" s="50"/>
      <c r="CD2527" s="50"/>
      <c r="CE2527" s="50"/>
      <c r="CF2527" s="50"/>
      <c r="CG2527" s="50"/>
      <c r="CH2527" s="50"/>
      <c r="CI2527" s="50"/>
      <c r="CJ2527" s="50"/>
      <c r="CK2527" s="50"/>
      <c r="CL2527" s="50"/>
      <c r="CM2527" s="50"/>
      <c r="CN2527" s="50"/>
      <c r="CO2527" s="50"/>
      <c r="CP2527" s="50"/>
      <c r="CQ2527" s="50"/>
      <c r="CR2527" s="50"/>
      <c r="CS2527" s="50"/>
      <c r="CT2527" s="50"/>
      <c r="CU2527" s="50"/>
      <c r="CV2527" s="50"/>
      <c r="CW2527" s="50"/>
      <c r="CX2527" s="50"/>
      <c r="CY2527" s="50"/>
      <c r="CZ2527" s="50"/>
      <c r="DA2527" s="50"/>
      <c r="DB2527" s="50"/>
      <c r="DC2527" s="50"/>
      <c r="DD2527" s="50"/>
      <c r="DE2527" s="50"/>
      <c r="DF2527" s="50"/>
      <c r="DG2527" s="50"/>
      <c r="DH2527" s="50"/>
    </row>
    <row r="2528" spans="1:112" x14ac:dyDescent="0.2">
      <c r="A2528" s="581"/>
      <c r="B2528" s="581"/>
      <c r="C2528" s="206"/>
      <c r="D2528" s="78" t="s">
        <v>3197</v>
      </c>
      <c r="E2528" s="353">
        <v>180</v>
      </c>
      <c r="F2528" s="352">
        <f t="shared" si="78"/>
        <v>108</v>
      </c>
      <c r="G2528" s="352">
        <f t="shared" si="79"/>
        <v>90</v>
      </c>
      <c r="H2528" s="50"/>
      <c r="I2528" s="50"/>
      <c r="J2528" s="50"/>
      <c r="K2528" s="50"/>
      <c r="L2528" s="50"/>
      <c r="M2528" s="50"/>
      <c r="N2528" s="50"/>
      <c r="O2528" s="50"/>
      <c r="P2528" s="50"/>
      <c r="Q2528" s="50"/>
      <c r="R2528" s="50"/>
      <c r="S2528" s="50"/>
      <c r="T2528" s="50"/>
      <c r="U2528" s="50"/>
      <c r="V2528" s="50"/>
      <c r="W2528" s="50"/>
      <c r="X2528" s="50"/>
      <c r="Y2528" s="50"/>
      <c r="Z2528" s="50"/>
      <c r="AA2528" s="50"/>
      <c r="AB2528" s="50"/>
      <c r="AC2528" s="50"/>
      <c r="AD2528" s="50"/>
      <c r="AE2528" s="50"/>
      <c r="AF2528" s="50"/>
      <c r="AG2528" s="50"/>
      <c r="AH2528" s="50"/>
      <c r="AI2528" s="50"/>
      <c r="AJ2528" s="50"/>
      <c r="AK2528" s="50"/>
      <c r="AL2528" s="50"/>
      <c r="AM2528" s="50"/>
      <c r="AN2528" s="50"/>
      <c r="AO2528" s="50"/>
      <c r="AP2528" s="50"/>
      <c r="AQ2528" s="50"/>
      <c r="AR2528" s="50"/>
      <c r="AS2528" s="50"/>
      <c r="AT2528" s="50"/>
      <c r="AU2528" s="50"/>
      <c r="AV2528" s="50"/>
      <c r="AW2528" s="50"/>
      <c r="AX2528" s="50"/>
      <c r="AY2528" s="50"/>
      <c r="AZ2528" s="50"/>
      <c r="BA2528" s="50"/>
      <c r="BB2528" s="50"/>
      <c r="BC2528" s="50"/>
      <c r="BD2528" s="50"/>
      <c r="BE2528" s="50"/>
      <c r="BF2528" s="50"/>
      <c r="BG2528" s="50"/>
      <c r="BH2528" s="50"/>
      <c r="BI2528" s="50"/>
      <c r="BJ2528" s="50"/>
      <c r="BK2528" s="50"/>
      <c r="BL2528" s="50"/>
      <c r="BM2528" s="50"/>
      <c r="BN2528" s="50"/>
      <c r="BO2528" s="50"/>
      <c r="BP2528" s="50"/>
      <c r="BQ2528" s="50"/>
      <c r="BR2528" s="50"/>
      <c r="BS2528" s="50"/>
      <c r="BT2528" s="50"/>
      <c r="BU2528" s="50"/>
      <c r="BV2528" s="50"/>
      <c r="BW2528" s="50"/>
      <c r="BX2528" s="50"/>
      <c r="BY2528" s="50"/>
      <c r="BZ2528" s="50"/>
      <c r="CA2528" s="50"/>
      <c r="CB2528" s="50"/>
      <c r="CC2528" s="50"/>
      <c r="CD2528" s="50"/>
      <c r="CE2528" s="50"/>
      <c r="CF2528" s="50"/>
      <c r="CG2528" s="50"/>
      <c r="CH2528" s="50"/>
      <c r="CI2528" s="50"/>
      <c r="CJ2528" s="50"/>
      <c r="CK2528" s="50"/>
      <c r="CL2528" s="50"/>
      <c r="CM2528" s="50"/>
      <c r="CN2528" s="50"/>
      <c r="CO2528" s="50"/>
      <c r="CP2528" s="50"/>
      <c r="CQ2528" s="50"/>
      <c r="CR2528" s="50"/>
      <c r="CS2528" s="50"/>
      <c r="CT2528" s="50"/>
      <c r="CU2528" s="50"/>
      <c r="CV2528" s="50"/>
      <c r="CW2528" s="50"/>
      <c r="CX2528" s="50"/>
      <c r="CY2528" s="50"/>
      <c r="CZ2528" s="50"/>
      <c r="DA2528" s="50"/>
      <c r="DB2528" s="50"/>
      <c r="DC2528" s="50"/>
      <c r="DD2528" s="50"/>
      <c r="DE2528" s="50"/>
      <c r="DF2528" s="50"/>
      <c r="DG2528" s="50"/>
      <c r="DH2528" s="50"/>
    </row>
    <row r="2529" spans="1:112" x14ac:dyDescent="0.2">
      <c r="A2529" s="581"/>
      <c r="B2529" s="581"/>
      <c r="C2529" s="206"/>
      <c r="D2529" s="78" t="s">
        <v>3198</v>
      </c>
      <c r="E2529" s="353">
        <v>180</v>
      </c>
      <c r="F2529" s="352">
        <f t="shared" si="78"/>
        <v>108</v>
      </c>
      <c r="G2529" s="352">
        <f t="shared" si="79"/>
        <v>90</v>
      </c>
      <c r="H2529" s="50"/>
      <c r="I2529" s="50"/>
      <c r="J2529" s="50"/>
      <c r="K2529" s="50"/>
      <c r="L2529" s="50"/>
      <c r="M2529" s="50"/>
      <c r="N2529" s="50"/>
      <c r="O2529" s="50"/>
      <c r="P2529" s="50"/>
      <c r="Q2529" s="50"/>
      <c r="R2529" s="50"/>
      <c r="S2529" s="50"/>
      <c r="T2529" s="50"/>
      <c r="U2529" s="50"/>
      <c r="V2529" s="50"/>
      <c r="W2529" s="50"/>
      <c r="X2529" s="50"/>
      <c r="Y2529" s="50"/>
      <c r="Z2529" s="50"/>
      <c r="AA2529" s="50"/>
      <c r="AB2529" s="50"/>
      <c r="AC2529" s="50"/>
      <c r="AD2529" s="50"/>
      <c r="AE2529" s="50"/>
      <c r="AF2529" s="50"/>
      <c r="AG2529" s="50"/>
      <c r="AH2529" s="50"/>
      <c r="AI2529" s="50"/>
      <c r="AJ2529" s="50"/>
      <c r="AK2529" s="50"/>
      <c r="AL2529" s="50"/>
      <c r="AM2529" s="50"/>
      <c r="AN2529" s="50"/>
      <c r="AO2529" s="50"/>
      <c r="AP2529" s="50"/>
      <c r="AQ2529" s="50"/>
      <c r="AR2529" s="50"/>
      <c r="AS2529" s="50"/>
      <c r="AT2529" s="50"/>
      <c r="AU2529" s="50"/>
      <c r="AV2529" s="50"/>
      <c r="AW2529" s="50"/>
      <c r="AX2529" s="50"/>
      <c r="AY2529" s="50"/>
      <c r="AZ2529" s="50"/>
      <c r="BA2529" s="50"/>
      <c r="BB2529" s="50"/>
      <c r="BC2529" s="50"/>
      <c r="BD2529" s="50"/>
      <c r="BE2529" s="50"/>
      <c r="BF2529" s="50"/>
      <c r="BG2529" s="50"/>
      <c r="BH2529" s="50"/>
      <c r="BI2529" s="50"/>
      <c r="BJ2529" s="50"/>
      <c r="BK2529" s="50"/>
      <c r="BL2529" s="50"/>
      <c r="BM2529" s="50"/>
      <c r="BN2529" s="50"/>
      <c r="BO2529" s="50"/>
      <c r="BP2529" s="50"/>
      <c r="BQ2529" s="50"/>
      <c r="BR2529" s="50"/>
      <c r="BS2529" s="50"/>
      <c r="BT2529" s="50"/>
      <c r="BU2529" s="50"/>
      <c r="BV2529" s="50"/>
      <c r="BW2529" s="50"/>
      <c r="BX2529" s="50"/>
      <c r="BY2529" s="50"/>
      <c r="BZ2529" s="50"/>
      <c r="CA2529" s="50"/>
      <c r="CB2529" s="50"/>
      <c r="CC2529" s="50"/>
      <c r="CD2529" s="50"/>
      <c r="CE2529" s="50"/>
      <c r="CF2529" s="50"/>
      <c r="CG2529" s="50"/>
      <c r="CH2529" s="50"/>
      <c r="CI2529" s="50"/>
      <c r="CJ2529" s="50"/>
      <c r="CK2529" s="50"/>
      <c r="CL2529" s="50"/>
      <c r="CM2529" s="50"/>
      <c r="CN2529" s="50"/>
      <c r="CO2529" s="50"/>
      <c r="CP2529" s="50"/>
      <c r="CQ2529" s="50"/>
      <c r="CR2529" s="50"/>
      <c r="CS2529" s="50"/>
      <c r="CT2529" s="50"/>
      <c r="CU2529" s="50"/>
      <c r="CV2529" s="50"/>
      <c r="CW2529" s="50"/>
      <c r="CX2529" s="50"/>
      <c r="CY2529" s="50"/>
      <c r="CZ2529" s="50"/>
      <c r="DA2529" s="50"/>
      <c r="DB2529" s="50"/>
      <c r="DC2529" s="50"/>
      <c r="DD2529" s="50"/>
      <c r="DE2529" s="50"/>
      <c r="DF2529" s="50"/>
      <c r="DG2529" s="50"/>
      <c r="DH2529" s="50"/>
    </row>
    <row r="2530" spans="1:112" x14ac:dyDescent="0.2">
      <c r="A2530" s="581"/>
      <c r="B2530" s="581"/>
      <c r="C2530" s="206"/>
      <c r="D2530" s="78" t="s">
        <v>8017</v>
      </c>
      <c r="E2530" s="353">
        <v>170</v>
      </c>
      <c r="F2530" s="352">
        <f t="shared" si="78"/>
        <v>102</v>
      </c>
      <c r="G2530" s="352">
        <f t="shared" si="79"/>
        <v>85</v>
      </c>
      <c r="H2530" s="50"/>
      <c r="I2530" s="50"/>
      <c r="J2530" s="50"/>
      <c r="K2530" s="50"/>
      <c r="L2530" s="50"/>
      <c r="M2530" s="50"/>
      <c r="N2530" s="50"/>
      <c r="O2530" s="50"/>
      <c r="P2530" s="50"/>
      <c r="Q2530" s="50"/>
      <c r="R2530" s="50"/>
      <c r="S2530" s="50"/>
      <c r="T2530" s="50"/>
      <c r="U2530" s="50"/>
      <c r="V2530" s="50"/>
      <c r="W2530" s="50"/>
      <c r="X2530" s="50"/>
      <c r="Y2530" s="50"/>
      <c r="Z2530" s="50"/>
      <c r="AA2530" s="50"/>
      <c r="AB2530" s="50"/>
      <c r="AC2530" s="50"/>
      <c r="AD2530" s="50"/>
      <c r="AE2530" s="50"/>
      <c r="AF2530" s="50"/>
      <c r="AG2530" s="50"/>
      <c r="AH2530" s="50"/>
      <c r="AI2530" s="50"/>
      <c r="AJ2530" s="50"/>
      <c r="AK2530" s="50"/>
      <c r="AL2530" s="50"/>
      <c r="AM2530" s="50"/>
      <c r="AN2530" s="50"/>
      <c r="AO2530" s="50"/>
      <c r="AP2530" s="50"/>
      <c r="AQ2530" s="50"/>
      <c r="AR2530" s="50"/>
      <c r="AS2530" s="50"/>
      <c r="AT2530" s="50"/>
      <c r="AU2530" s="50"/>
      <c r="AV2530" s="50"/>
      <c r="AW2530" s="50"/>
      <c r="AX2530" s="50"/>
      <c r="AY2530" s="50"/>
      <c r="AZ2530" s="50"/>
      <c r="BA2530" s="50"/>
      <c r="BB2530" s="50"/>
      <c r="BC2530" s="50"/>
      <c r="BD2530" s="50"/>
      <c r="BE2530" s="50"/>
      <c r="BF2530" s="50"/>
      <c r="BG2530" s="50"/>
      <c r="BH2530" s="50"/>
      <c r="BI2530" s="50"/>
      <c r="BJ2530" s="50"/>
      <c r="BK2530" s="50"/>
      <c r="BL2530" s="50"/>
      <c r="BM2530" s="50"/>
      <c r="BN2530" s="50"/>
      <c r="BO2530" s="50"/>
      <c r="BP2530" s="50"/>
      <c r="BQ2530" s="50"/>
      <c r="BR2530" s="50"/>
      <c r="BS2530" s="50"/>
      <c r="BT2530" s="50"/>
      <c r="BU2530" s="50"/>
      <c r="BV2530" s="50"/>
      <c r="BW2530" s="50"/>
      <c r="BX2530" s="50"/>
      <c r="BY2530" s="50"/>
      <c r="BZ2530" s="50"/>
      <c r="CA2530" s="50"/>
      <c r="CB2530" s="50"/>
      <c r="CC2530" s="50"/>
      <c r="CD2530" s="50"/>
      <c r="CE2530" s="50"/>
      <c r="CF2530" s="50"/>
      <c r="CG2530" s="50"/>
      <c r="CH2530" s="50"/>
      <c r="CI2530" s="50"/>
      <c r="CJ2530" s="50"/>
      <c r="CK2530" s="50"/>
      <c r="CL2530" s="50"/>
      <c r="CM2530" s="50"/>
      <c r="CN2530" s="50"/>
      <c r="CO2530" s="50"/>
      <c r="CP2530" s="50"/>
      <c r="CQ2530" s="50"/>
      <c r="CR2530" s="50"/>
      <c r="CS2530" s="50"/>
      <c r="CT2530" s="50"/>
      <c r="CU2530" s="50"/>
      <c r="CV2530" s="50"/>
      <c r="CW2530" s="50"/>
      <c r="CX2530" s="50"/>
      <c r="CY2530" s="50"/>
      <c r="CZ2530" s="50"/>
      <c r="DA2530" s="50"/>
      <c r="DB2530" s="50"/>
      <c r="DC2530" s="50"/>
      <c r="DD2530" s="50"/>
      <c r="DE2530" s="50"/>
      <c r="DF2530" s="50"/>
      <c r="DG2530" s="50"/>
      <c r="DH2530" s="50"/>
    </row>
    <row r="2531" spans="1:112" x14ac:dyDescent="0.2">
      <c r="A2531" s="581"/>
      <c r="B2531" s="581"/>
      <c r="C2531" s="206"/>
      <c r="D2531" s="78" t="s">
        <v>3199</v>
      </c>
      <c r="E2531" s="353">
        <v>180</v>
      </c>
      <c r="F2531" s="352">
        <f t="shared" si="78"/>
        <v>108</v>
      </c>
      <c r="G2531" s="352">
        <f t="shared" si="79"/>
        <v>90</v>
      </c>
      <c r="H2531" s="50"/>
      <c r="I2531" s="50"/>
      <c r="J2531" s="50"/>
      <c r="K2531" s="50"/>
      <c r="L2531" s="50"/>
      <c r="M2531" s="50"/>
      <c r="N2531" s="50"/>
      <c r="O2531" s="50"/>
      <c r="P2531" s="50"/>
      <c r="Q2531" s="50"/>
      <c r="R2531" s="50"/>
      <c r="S2531" s="50"/>
      <c r="T2531" s="50"/>
      <c r="U2531" s="50"/>
      <c r="V2531" s="50"/>
      <c r="W2531" s="50"/>
      <c r="X2531" s="50"/>
      <c r="Y2531" s="50"/>
      <c r="Z2531" s="50"/>
      <c r="AA2531" s="50"/>
      <c r="AB2531" s="50"/>
      <c r="AC2531" s="50"/>
      <c r="AD2531" s="50"/>
      <c r="AE2531" s="50"/>
      <c r="AF2531" s="50"/>
      <c r="AG2531" s="50"/>
      <c r="AH2531" s="50"/>
      <c r="AI2531" s="50"/>
      <c r="AJ2531" s="50"/>
      <c r="AK2531" s="50"/>
      <c r="AL2531" s="50"/>
      <c r="AM2531" s="50"/>
      <c r="AN2531" s="50"/>
      <c r="AO2531" s="50"/>
      <c r="AP2531" s="50"/>
      <c r="AQ2531" s="50"/>
      <c r="AR2531" s="50"/>
      <c r="AS2531" s="50"/>
      <c r="AT2531" s="50"/>
      <c r="AU2531" s="50"/>
      <c r="AV2531" s="50"/>
      <c r="AW2531" s="50"/>
      <c r="AX2531" s="50"/>
      <c r="AY2531" s="50"/>
      <c r="AZ2531" s="50"/>
      <c r="BA2531" s="50"/>
      <c r="BB2531" s="50"/>
      <c r="BC2531" s="50"/>
      <c r="BD2531" s="50"/>
      <c r="BE2531" s="50"/>
      <c r="BF2531" s="50"/>
      <c r="BG2531" s="50"/>
      <c r="BH2531" s="50"/>
      <c r="BI2531" s="50"/>
      <c r="BJ2531" s="50"/>
      <c r="BK2531" s="50"/>
      <c r="BL2531" s="50"/>
      <c r="BM2531" s="50"/>
      <c r="BN2531" s="50"/>
      <c r="BO2531" s="50"/>
      <c r="BP2531" s="50"/>
      <c r="BQ2531" s="50"/>
      <c r="BR2531" s="50"/>
      <c r="BS2531" s="50"/>
      <c r="BT2531" s="50"/>
      <c r="BU2531" s="50"/>
      <c r="BV2531" s="50"/>
      <c r="BW2531" s="50"/>
      <c r="BX2531" s="50"/>
      <c r="BY2531" s="50"/>
      <c r="BZ2531" s="50"/>
      <c r="CA2531" s="50"/>
      <c r="CB2531" s="50"/>
      <c r="CC2531" s="50"/>
      <c r="CD2531" s="50"/>
      <c r="CE2531" s="50"/>
      <c r="CF2531" s="50"/>
      <c r="CG2531" s="50"/>
      <c r="CH2531" s="50"/>
      <c r="CI2531" s="50"/>
      <c r="CJ2531" s="50"/>
      <c r="CK2531" s="50"/>
      <c r="CL2531" s="50"/>
      <c r="CM2531" s="50"/>
      <c r="CN2531" s="50"/>
      <c r="CO2531" s="50"/>
      <c r="CP2531" s="50"/>
      <c r="CQ2531" s="50"/>
      <c r="CR2531" s="50"/>
      <c r="CS2531" s="50"/>
      <c r="CT2531" s="50"/>
      <c r="CU2531" s="50"/>
      <c r="CV2531" s="50"/>
      <c r="CW2531" s="50"/>
      <c r="CX2531" s="50"/>
      <c r="CY2531" s="50"/>
      <c r="CZ2531" s="50"/>
      <c r="DA2531" s="50"/>
      <c r="DB2531" s="50"/>
      <c r="DC2531" s="50"/>
      <c r="DD2531" s="50"/>
      <c r="DE2531" s="50"/>
      <c r="DF2531" s="50"/>
      <c r="DG2531" s="50"/>
      <c r="DH2531" s="50"/>
    </row>
    <row r="2532" spans="1:112" x14ac:dyDescent="0.2">
      <c r="A2532" s="581"/>
      <c r="B2532" s="581"/>
      <c r="C2532" s="206"/>
      <c r="D2532" s="78" t="s">
        <v>3200</v>
      </c>
      <c r="E2532" s="353">
        <v>180</v>
      </c>
      <c r="F2532" s="352">
        <f t="shared" si="78"/>
        <v>108</v>
      </c>
      <c r="G2532" s="352">
        <f t="shared" si="79"/>
        <v>90</v>
      </c>
      <c r="H2532" s="50"/>
      <c r="I2532" s="50"/>
      <c r="J2532" s="50"/>
      <c r="K2532" s="50"/>
      <c r="L2532" s="50"/>
      <c r="M2532" s="50"/>
      <c r="N2532" s="50"/>
      <c r="O2532" s="50"/>
      <c r="P2532" s="50"/>
      <c r="Q2532" s="50"/>
      <c r="R2532" s="50"/>
      <c r="S2532" s="50"/>
      <c r="T2532" s="50"/>
      <c r="U2532" s="50"/>
      <c r="V2532" s="50"/>
      <c r="W2532" s="50"/>
      <c r="X2532" s="50"/>
      <c r="Y2532" s="50"/>
      <c r="Z2532" s="50"/>
      <c r="AA2532" s="50"/>
      <c r="AB2532" s="50"/>
      <c r="AC2532" s="50"/>
      <c r="AD2532" s="50"/>
      <c r="AE2532" s="50"/>
      <c r="AF2532" s="50"/>
      <c r="AG2532" s="50"/>
      <c r="AH2532" s="50"/>
      <c r="AI2532" s="50"/>
      <c r="AJ2532" s="50"/>
      <c r="AK2532" s="50"/>
      <c r="AL2532" s="50"/>
      <c r="AM2532" s="50"/>
      <c r="AN2532" s="50"/>
      <c r="AO2532" s="50"/>
      <c r="AP2532" s="50"/>
      <c r="AQ2532" s="50"/>
      <c r="AR2532" s="50"/>
      <c r="AS2532" s="50"/>
      <c r="AT2532" s="50"/>
      <c r="AU2532" s="50"/>
      <c r="AV2532" s="50"/>
      <c r="AW2532" s="50"/>
      <c r="AX2532" s="50"/>
      <c r="AY2532" s="50"/>
      <c r="AZ2532" s="50"/>
      <c r="BA2532" s="50"/>
      <c r="BB2532" s="50"/>
      <c r="BC2532" s="50"/>
      <c r="BD2532" s="50"/>
      <c r="BE2532" s="50"/>
      <c r="BF2532" s="50"/>
      <c r="BG2532" s="50"/>
      <c r="BH2532" s="50"/>
      <c r="BI2532" s="50"/>
      <c r="BJ2532" s="50"/>
      <c r="BK2532" s="50"/>
      <c r="BL2532" s="50"/>
      <c r="BM2532" s="50"/>
      <c r="BN2532" s="50"/>
      <c r="BO2532" s="50"/>
      <c r="BP2532" s="50"/>
      <c r="BQ2532" s="50"/>
      <c r="BR2532" s="50"/>
      <c r="BS2532" s="50"/>
      <c r="BT2532" s="50"/>
      <c r="BU2532" s="50"/>
      <c r="BV2532" s="50"/>
      <c r="BW2532" s="50"/>
      <c r="BX2532" s="50"/>
      <c r="BY2532" s="50"/>
      <c r="BZ2532" s="50"/>
      <c r="CA2532" s="50"/>
      <c r="CB2532" s="50"/>
      <c r="CC2532" s="50"/>
      <c r="CD2532" s="50"/>
      <c r="CE2532" s="50"/>
      <c r="CF2532" s="50"/>
      <c r="CG2532" s="50"/>
      <c r="CH2532" s="50"/>
      <c r="CI2532" s="50"/>
      <c r="CJ2532" s="50"/>
      <c r="CK2532" s="50"/>
      <c r="CL2532" s="50"/>
      <c r="CM2532" s="50"/>
      <c r="CN2532" s="50"/>
      <c r="CO2532" s="50"/>
      <c r="CP2532" s="50"/>
      <c r="CQ2532" s="50"/>
      <c r="CR2532" s="50"/>
      <c r="CS2532" s="50"/>
      <c r="CT2532" s="50"/>
      <c r="CU2532" s="50"/>
      <c r="CV2532" s="50"/>
      <c r="CW2532" s="50"/>
      <c r="CX2532" s="50"/>
      <c r="CY2532" s="50"/>
      <c r="CZ2532" s="50"/>
      <c r="DA2532" s="50"/>
      <c r="DB2532" s="50"/>
      <c r="DC2532" s="50"/>
      <c r="DD2532" s="50"/>
      <c r="DE2532" s="50"/>
      <c r="DF2532" s="50"/>
      <c r="DG2532" s="50"/>
      <c r="DH2532" s="50"/>
    </row>
    <row r="2533" spans="1:112" x14ac:dyDescent="0.2">
      <c r="A2533" s="581"/>
      <c r="B2533" s="581"/>
      <c r="C2533" s="206"/>
      <c r="D2533" s="78" t="s">
        <v>3201</v>
      </c>
      <c r="E2533" s="353">
        <v>180</v>
      </c>
      <c r="F2533" s="352">
        <f t="shared" si="78"/>
        <v>108</v>
      </c>
      <c r="G2533" s="352">
        <f t="shared" si="79"/>
        <v>90</v>
      </c>
      <c r="H2533" s="50"/>
      <c r="I2533" s="50"/>
      <c r="J2533" s="50"/>
      <c r="K2533" s="50"/>
      <c r="L2533" s="50"/>
      <c r="M2533" s="50"/>
      <c r="N2533" s="50"/>
      <c r="O2533" s="50"/>
      <c r="P2533" s="50"/>
      <c r="Q2533" s="50"/>
      <c r="R2533" s="50"/>
      <c r="S2533" s="50"/>
      <c r="T2533" s="50"/>
      <c r="U2533" s="50"/>
      <c r="V2533" s="50"/>
      <c r="W2533" s="50"/>
      <c r="X2533" s="50"/>
      <c r="Y2533" s="50"/>
      <c r="Z2533" s="50"/>
      <c r="AA2533" s="50"/>
      <c r="AB2533" s="50"/>
      <c r="AC2533" s="50"/>
      <c r="AD2533" s="50"/>
      <c r="AE2533" s="50"/>
      <c r="AF2533" s="50"/>
      <c r="AG2533" s="50"/>
      <c r="AH2533" s="50"/>
      <c r="AI2533" s="50"/>
      <c r="AJ2533" s="50"/>
      <c r="AK2533" s="50"/>
      <c r="AL2533" s="50"/>
      <c r="AM2533" s="50"/>
      <c r="AN2533" s="50"/>
      <c r="AO2533" s="50"/>
      <c r="AP2533" s="50"/>
      <c r="AQ2533" s="50"/>
      <c r="AR2533" s="50"/>
      <c r="AS2533" s="50"/>
      <c r="AT2533" s="50"/>
      <c r="AU2533" s="50"/>
      <c r="AV2533" s="50"/>
      <c r="AW2533" s="50"/>
      <c r="AX2533" s="50"/>
      <c r="AY2533" s="50"/>
      <c r="AZ2533" s="50"/>
      <c r="BA2533" s="50"/>
      <c r="BB2533" s="50"/>
      <c r="BC2533" s="50"/>
      <c r="BD2533" s="50"/>
      <c r="BE2533" s="50"/>
      <c r="BF2533" s="50"/>
      <c r="BG2533" s="50"/>
      <c r="BH2533" s="50"/>
      <c r="BI2533" s="50"/>
      <c r="BJ2533" s="50"/>
      <c r="BK2533" s="50"/>
      <c r="BL2533" s="50"/>
      <c r="BM2533" s="50"/>
      <c r="BN2533" s="50"/>
      <c r="BO2533" s="50"/>
      <c r="BP2533" s="50"/>
      <c r="BQ2533" s="50"/>
      <c r="BR2533" s="50"/>
      <c r="BS2533" s="50"/>
      <c r="BT2533" s="50"/>
      <c r="BU2533" s="50"/>
      <c r="BV2533" s="50"/>
      <c r="BW2533" s="50"/>
      <c r="BX2533" s="50"/>
      <c r="BY2533" s="50"/>
      <c r="BZ2533" s="50"/>
      <c r="CA2533" s="50"/>
      <c r="CB2533" s="50"/>
      <c r="CC2533" s="50"/>
      <c r="CD2533" s="50"/>
      <c r="CE2533" s="50"/>
      <c r="CF2533" s="50"/>
      <c r="CG2533" s="50"/>
      <c r="CH2533" s="50"/>
      <c r="CI2533" s="50"/>
      <c r="CJ2533" s="50"/>
      <c r="CK2533" s="50"/>
      <c r="CL2533" s="50"/>
      <c r="CM2533" s="50"/>
      <c r="CN2533" s="50"/>
      <c r="CO2533" s="50"/>
      <c r="CP2533" s="50"/>
      <c r="CQ2533" s="50"/>
      <c r="CR2533" s="50"/>
      <c r="CS2533" s="50"/>
      <c r="CT2533" s="50"/>
      <c r="CU2533" s="50"/>
      <c r="CV2533" s="50"/>
      <c r="CW2533" s="50"/>
      <c r="CX2533" s="50"/>
      <c r="CY2533" s="50"/>
      <c r="CZ2533" s="50"/>
      <c r="DA2533" s="50"/>
      <c r="DB2533" s="50"/>
      <c r="DC2533" s="50"/>
      <c r="DD2533" s="50"/>
      <c r="DE2533" s="50"/>
      <c r="DF2533" s="50"/>
      <c r="DG2533" s="50"/>
      <c r="DH2533" s="50"/>
    </row>
    <row r="2534" spans="1:112" x14ac:dyDescent="0.2">
      <c r="A2534" s="581"/>
      <c r="B2534" s="581"/>
      <c r="C2534" s="206"/>
      <c r="D2534" s="78" t="s">
        <v>3202</v>
      </c>
      <c r="E2534" s="353">
        <v>180</v>
      </c>
      <c r="F2534" s="352">
        <f t="shared" si="78"/>
        <v>108</v>
      </c>
      <c r="G2534" s="352">
        <f t="shared" si="79"/>
        <v>90</v>
      </c>
      <c r="H2534" s="50"/>
      <c r="I2534" s="50"/>
      <c r="J2534" s="50"/>
      <c r="K2534" s="50"/>
      <c r="L2534" s="50"/>
      <c r="M2534" s="50"/>
      <c r="N2534" s="50"/>
      <c r="O2534" s="50"/>
      <c r="P2534" s="50"/>
      <c r="Q2534" s="50"/>
      <c r="R2534" s="50"/>
      <c r="S2534" s="50"/>
      <c r="T2534" s="50"/>
      <c r="U2534" s="50"/>
      <c r="V2534" s="50"/>
      <c r="W2534" s="50"/>
      <c r="X2534" s="50"/>
      <c r="Y2534" s="50"/>
      <c r="Z2534" s="50"/>
      <c r="AA2534" s="50"/>
      <c r="AB2534" s="50"/>
      <c r="AC2534" s="50"/>
      <c r="AD2534" s="50"/>
      <c r="AE2534" s="50"/>
      <c r="AF2534" s="50"/>
      <c r="AG2534" s="50"/>
      <c r="AH2534" s="50"/>
      <c r="AI2534" s="50"/>
      <c r="AJ2534" s="50"/>
      <c r="AK2534" s="50"/>
      <c r="AL2534" s="50"/>
      <c r="AM2534" s="50"/>
      <c r="AN2534" s="50"/>
      <c r="AO2534" s="50"/>
      <c r="AP2534" s="50"/>
      <c r="AQ2534" s="50"/>
      <c r="AR2534" s="50"/>
      <c r="AS2534" s="50"/>
      <c r="AT2534" s="50"/>
      <c r="AU2534" s="50"/>
      <c r="AV2534" s="50"/>
      <c r="AW2534" s="50"/>
      <c r="AX2534" s="50"/>
      <c r="AY2534" s="50"/>
      <c r="AZ2534" s="50"/>
      <c r="BA2534" s="50"/>
      <c r="BB2534" s="50"/>
      <c r="BC2534" s="50"/>
      <c r="BD2534" s="50"/>
      <c r="BE2534" s="50"/>
      <c r="BF2534" s="50"/>
      <c r="BG2534" s="50"/>
      <c r="BH2534" s="50"/>
      <c r="BI2534" s="50"/>
      <c r="BJ2534" s="50"/>
      <c r="BK2534" s="50"/>
      <c r="BL2534" s="50"/>
      <c r="BM2534" s="50"/>
      <c r="BN2534" s="50"/>
      <c r="BO2534" s="50"/>
      <c r="BP2534" s="50"/>
      <c r="BQ2534" s="50"/>
      <c r="BR2534" s="50"/>
      <c r="BS2534" s="50"/>
      <c r="BT2534" s="50"/>
      <c r="BU2534" s="50"/>
      <c r="BV2534" s="50"/>
      <c r="BW2534" s="50"/>
      <c r="BX2534" s="50"/>
      <c r="BY2534" s="50"/>
      <c r="BZ2534" s="50"/>
      <c r="CA2534" s="50"/>
      <c r="CB2534" s="50"/>
      <c r="CC2534" s="50"/>
      <c r="CD2534" s="50"/>
      <c r="CE2534" s="50"/>
      <c r="CF2534" s="50"/>
      <c r="CG2534" s="50"/>
      <c r="CH2534" s="50"/>
      <c r="CI2534" s="50"/>
      <c r="CJ2534" s="50"/>
      <c r="CK2534" s="50"/>
      <c r="CL2534" s="50"/>
      <c r="CM2534" s="50"/>
      <c r="CN2534" s="50"/>
      <c r="CO2534" s="50"/>
      <c r="CP2534" s="50"/>
      <c r="CQ2534" s="50"/>
      <c r="CR2534" s="50"/>
      <c r="CS2534" s="50"/>
      <c r="CT2534" s="50"/>
      <c r="CU2534" s="50"/>
      <c r="CV2534" s="50"/>
      <c r="CW2534" s="50"/>
      <c r="CX2534" s="50"/>
      <c r="CY2534" s="50"/>
      <c r="CZ2534" s="50"/>
      <c r="DA2534" s="50"/>
      <c r="DB2534" s="50"/>
      <c r="DC2534" s="50"/>
      <c r="DD2534" s="50"/>
      <c r="DE2534" s="50"/>
      <c r="DF2534" s="50"/>
      <c r="DG2534" s="50"/>
      <c r="DH2534" s="50"/>
    </row>
    <row r="2535" spans="1:112" x14ac:dyDescent="0.2">
      <c r="A2535" s="581"/>
      <c r="B2535" s="581"/>
      <c r="C2535" s="206"/>
      <c r="D2535" s="78" t="s">
        <v>3203</v>
      </c>
      <c r="E2535" s="353">
        <v>180</v>
      </c>
      <c r="F2535" s="352">
        <f t="shared" si="78"/>
        <v>108</v>
      </c>
      <c r="G2535" s="352">
        <f t="shared" si="79"/>
        <v>90</v>
      </c>
      <c r="H2535" s="50"/>
      <c r="I2535" s="50"/>
      <c r="J2535" s="50"/>
      <c r="K2535" s="50"/>
      <c r="L2535" s="50"/>
      <c r="M2535" s="50"/>
      <c r="N2535" s="50"/>
      <c r="O2535" s="50"/>
      <c r="P2535" s="50"/>
      <c r="Q2535" s="50"/>
      <c r="R2535" s="50"/>
      <c r="S2535" s="50"/>
      <c r="T2535" s="50"/>
      <c r="U2535" s="50"/>
      <c r="V2535" s="50"/>
      <c r="W2535" s="50"/>
      <c r="X2535" s="50"/>
      <c r="Y2535" s="50"/>
      <c r="Z2535" s="50"/>
      <c r="AA2535" s="50"/>
      <c r="AB2535" s="50"/>
      <c r="AC2535" s="50"/>
      <c r="AD2535" s="50"/>
      <c r="AE2535" s="50"/>
      <c r="AF2535" s="50"/>
      <c r="AG2535" s="50"/>
      <c r="AH2535" s="50"/>
      <c r="AI2535" s="50"/>
      <c r="AJ2535" s="50"/>
      <c r="AK2535" s="50"/>
      <c r="AL2535" s="50"/>
      <c r="AM2535" s="50"/>
      <c r="AN2535" s="50"/>
      <c r="AO2535" s="50"/>
      <c r="AP2535" s="50"/>
      <c r="AQ2535" s="50"/>
      <c r="AR2535" s="50"/>
      <c r="AS2535" s="50"/>
      <c r="AT2535" s="50"/>
      <c r="AU2535" s="50"/>
      <c r="AV2535" s="50"/>
      <c r="AW2535" s="50"/>
      <c r="AX2535" s="50"/>
      <c r="AY2535" s="50"/>
      <c r="AZ2535" s="50"/>
      <c r="BA2535" s="50"/>
      <c r="BB2535" s="50"/>
      <c r="BC2535" s="50"/>
      <c r="BD2535" s="50"/>
      <c r="BE2535" s="50"/>
      <c r="BF2535" s="50"/>
      <c r="BG2535" s="50"/>
      <c r="BH2535" s="50"/>
      <c r="BI2535" s="50"/>
      <c r="BJ2535" s="50"/>
      <c r="BK2535" s="50"/>
      <c r="BL2535" s="50"/>
      <c r="BM2535" s="50"/>
      <c r="BN2535" s="50"/>
      <c r="BO2535" s="50"/>
      <c r="BP2535" s="50"/>
      <c r="BQ2535" s="50"/>
      <c r="BR2535" s="50"/>
      <c r="BS2535" s="50"/>
      <c r="BT2535" s="50"/>
      <c r="BU2535" s="50"/>
      <c r="BV2535" s="50"/>
      <c r="BW2535" s="50"/>
      <c r="BX2535" s="50"/>
      <c r="BY2535" s="50"/>
      <c r="BZ2535" s="50"/>
      <c r="CA2535" s="50"/>
      <c r="CB2535" s="50"/>
      <c r="CC2535" s="50"/>
      <c r="CD2535" s="50"/>
      <c r="CE2535" s="50"/>
      <c r="CF2535" s="50"/>
      <c r="CG2535" s="50"/>
      <c r="CH2535" s="50"/>
      <c r="CI2535" s="50"/>
      <c r="CJ2535" s="50"/>
      <c r="CK2535" s="50"/>
      <c r="CL2535" s="50"/>
      <c r="CM2535" s="50"/>
      <c r="CN2535" s="50"/>
      <c r="CO2535" s="50"/>
      <c r="CP2535" s="50"/>
      <c r="CQ2535" s="50"/>
      <c r="CR2535" s="50"/>
      <c r="CS2535" s="50"/>
      <c r="CT2535" s="50"/>
      <c r="CU2535" s="50"/>
      <c r="CV2535" s="50"/>
      <c r="CW2535" s="50"/>
      <c r="CX2535" s="50"/>
      <c r="CY2535" s="50"/>
      <c r="CZ2535" s="50"/>
      <c r="DA2535" s="50"/>
      <c r="DB2535" s="50"/>
      <c r="DC2535" s="50"/>
      <c r="DD2535" s="50"/>
      <c r="DE2535" s="50"/>
      <c r="DF2535" s="50"/>
      <c r="DG2535" s="50"/>
      <c r="DH2535" s="50"/>
    </row>
    <row r="2536" spans="1:112" x14ac:dyDescent="0.2">
      <c r="A2536" s="581"/>
      <c r="B2536" s="581"/>
      <c r="C2536" s="206"/>
      <c r="D2536" s="78" t="s">
        <v>3204</v>
      </c>
      <c r="E2536" s="353">
        <v>180</v>
      </c>
      <c r="F2536" s="352">
        <f t="shared" si="78"/>
        <v>108</v>
      </c>
      <c r="G2536" s="352">
        <f t="shared" si="79"/>
        <v>90</v>
      </c>
      <c r="H2536" s="50"/>
      <c r="I2536" s="50"/>
      <c r="J2536" s="50"/>
      <c r="K2536" s="50"/>
      <c r="L2536" s="50"/>
      <c r="M2536" s="50"/>
      <c r="N2536" s="50"/>
      <c r="O2536" s="50"/>
      <c r="P2536" s="50"/>
      <c r="Q2536" s="50"/>
      <c r="R2536" s="50"/>
      <c r="S2536" s="50"/>
      <c r="T2536" s="50"/>
      <c r="U2536" s="50"/>
      <c r="V2536" s="50"/>
      <c r="W2536" s="50"/>
      <c r="X2536" s="50"/>
      <c r="Y2536" s="50"/>
      <c r="Z2536" s="50"/>
      <c r="AA2536" s="50"/>
      <c r="AB2536" s="50"/>
      <c r="AC2536" s="50"/>
      <c r="AD2536" s="50"/>
      <c r="AE2536" s="50"/>
      <c r="AF2536" s="50"/>
      <c r="AG2536" s="50"/>
      <c r="AH2536" s="50"/>
      <c r="AI2536" s="50"/>
      <c r="AJ2536" s="50"/>
      <c r="AK2536" s="50"/>
      <c r="AL2536" s="50"/>
      <c r="AM2536" s="50"/>
      <c r="AN2536" s="50"/>
      <c r="AO2536" s="50"/>
      <c r="AP2536" s="50"/>
      <c r="AQ2536" s="50"/>
      <c r="AR2536" s="50"/>
      <c r="AS2536" s="50"/>
      <c r="AT2536" s="50"/>
      <c r="AU2536" s="50"/>
      <c r="AV2536" s="50"/>
      <c r="AW2536" s="50"/>
      <c r="AX2536" s="50"/>
      <c r="AY2536" s="50"/>
      <c r="AZ2536" s="50"/>
      <c r="BA2536" s="50"/>
      <c r="BB2536" s="50"/>
      <c r="BC2536" s="50"/>
      <c r="BD2536" s="50"/>
      <c r="BE2536" s="50"/>
      <c r="BF2536" s="50"/>
      <c r="BG2536" s="50"/>
      <c r="BH2536" s="50"/>
      <c r="BI2536" s="50"/>
      <c r="BJ2536" s="50"/>
      <c r="BK2536" s="50"/>
      <c r="BL2536" s="50"/>
      <c r="BM2536" s="50"/>
      <c r="BN2536" s="50"/>
      <c r="BO2536" s="50"/>
      <c r="BP2536" s="50"/>
      <c r="BQ2536" s="50"/>
      <c r="BR2536" s="50"/>
      <c r="BS2536" s="50"/>
      <c r="BT2536" s="50"/>
      <c r="BU2536" s="50"/>
      <c r="BV2536" s="50"/>
      <c r="BW2536" s="50"/>
      <c r="BX2536" s="50"/>
      <c r="BY2536" s="50"/>
      <c r="BZ2536" s="50"/>
      <c r="CA2536" s="50"/>
      <c r="CB2536" s="50"/>
      <c r="CC2536" s="50"/>
      <c r="CD2536" s="50"/>
      <c r="CE2536" s="50"/>
      <c r="CF2536" s="50"/>
      <c r="CG2536" s="50"/>
      <c r="CH2536" s="50"/>
      <c r="CI2536" s="50"/>
      <c r="CJ2536" s="50"/>
      <c r="CK2536" s="50"/>
      <c r="CL2536" s="50"/>
      <c r="CM2536" s="50"/>
      <c r="CN2536" s="50"/>
      <c r="CO2536" s="50"/>
      <c r="CP2536" s="50"/>
      <c r="CQ2536" s="50"/>
      <c r="CR2536" s="50"/>
      <c r="CS2536" s="50"/>
      <c r="CT2536" s="50"/>
      <c r="CU2536" s="50"/>
      <c r="CV2536" s="50"/>
      <c r="CW2536" s="50"/>
      <c r="CX2536" s="50"/>
      <c r="CY2536" s="50"/>
      <c r="CZ2536" s="50"/>
      <c r="DA2536" s="50"/>
      <c r="DB2536" s="50"/>
      <c r="DC2536" s="50"/>
      <c r="DD2536" s="50"/>
      <c r="DE2536" s="50"/>
      <c r="DF2536" s="50"/>
      <c r="DG2536" s="50"/>
      <c r="DH2536" s="50"/>
    </row>
    <row r="2537" spans="1:112" x14ac:dyDescent="0.2">
      <c r="A2537" s="581"/>
      <c r="B2537" s="581"/>
      <c r="C2537" s="206"/>
      <c r="D2537" s="78" t="s">
        <v>3205</v>
      </c>
      <c r="E2537" s="353">
        <v>180</v>
      </c>
      <c r="F2537" s="352">
        <f t="shared" si="78"/>
        <v>108</v>
      </c>
      <c r="G2537" s="352">
        <f t="shared" si="79"/>
        <v>90</v>
      </c>
      <c r="H2537" s="50"/>
      <c r="I2537" s="50"/>
      <c r="J2537" s="50"/>
      <c r="K2537" s="50"/>
      <c r="L2537" s="50"/>
      <c r="M2537" s="50"/>
      <c r="N2537" s="50"/>
      <c r="O2537" s="50"/>
      <c r="P2537" s="50"/>
      <c r="Q2537" s="50"/>
      <c r="R2537" s="50"/>
      <c r="S2537" s="50"/>
      <c r="T2537" s="50"/>
      <c r="U2537" s="50"/>
      <c r="V2537" s="50"/>
      <c r="W2537" s="50"/>
      <c r="X2537" s="50"/>
      <c r="Y2537" s="50"/>
      <c r="Z2537" s="50"/>
      <c r="AA2537" s="50"/>
      <c r="AB2537" s="50"/>
      <c r="AC2537" s="50"/>
      <c r="AD2537" s="50"/>
      <c r="AE2537" s="50"/>
      <c r="AF2537" s="50"/>
      <c r="AG2537" s="50"/>
      <c r="AH2537" s="50"/>
      <c r="AI2537" s="50"/>
      <c r="AJ2537" s="50"/>
      <c r="AK2537" s="50"/>
      <c r="AL2537" s="50"/>
      <c r="AM2537" s="50"/>
      <c r="AN2537" s="50"/>
      <c r="AO2537" s="50"/>
      <c r="AP2537" s="50"/>
      <c r="AQ2537" s="50"/>
      <c r="AR2537" s="50"/>
      <c r="AS2537" s="50"/>
      <c r="AT2537" s="50"/>
      <c r="AU2537" s="50"/>
      <c r="AV2537" s="50"/>
      <c r="AW2537" s="50"/>
      <c r="AX2537" s="50"/>
      <c r="AY2537" s="50"/>
      <c r="AZ2537" s="50"/>
      <c r="BA2537" s="50"/>
      <c r="BB2537" s="50"/>
      <c r="BC2537" s="50"/>
      <c r="BD2537" s="50"/>
      <c r="BE2537" s="50"/>
      <c r="BF2537" s="50"/>
      <c r="BG2537" s="50"/>
      <c r="BH2537" s="50"/>
      <c r="BI2537" s="50"/>
      <c r="BJ2537" s="50"/>
      <c r="BK2537" s="50"/>
      <c r="BL2537" s="50"/>
      <c r="BM2537" s="50"/>
      <c r="BN2537" s="50"/>
      <c r="BO2537" s="50"/>
      <c r="BP2537" s="50"/>
      <c r="BQ2537" s="50"/>
      <c r="BR2537" s="50"/>
      <c r="BS2537" s="50"/>
      <c r="BT2537" s="50"/>
      <c r="BU2537" s="50"/>
      <c r="BV2537" s="50"/>
      <c r="BW2537" s="50"/>
      <c r="BX2537" s="50"/>
      <c r="BY2537" s="50"/>
      <c r="BZ2537" s="50"/>
      <c r="CA2537" s="50"/>
      <c r="CB2537" s="50"/>
      <c r="CC2537" s="50"/>
      <c r="CD2537" s="50"/>
      <c r="CE2537" s="50"/>
      <c r="CF2537" s="50"/>
      <c r="CG2537" s="50"/>
      <c r="CH2537" s="50"/>
      <c r="CI2537" s="50"/>
      <c r="CJ2537" s="50"/>
      <c r="CK2537" s="50"/>
      <c r="CL2537" s="50"/>
      <c r="CM2537" s="50"/>
      <c r="CN2537" s="50"/>
      <c r="CO2537" s="50"/>
      <c r="CP2537" s="50"/>
      <c r="CQ2537" s="50"/>
      <c r="CR2537" s="50"/>
      <c r="CS2537" s="50"/>
      <c r="CT2537" s="50"/>
      <c r="CU2537" s="50"/>
      <c r="CV2537" s="50"/>
      <c r="CW2537" s="50"/>
      <c r="CX2537" s="50"/>
      <c r="CY2537" s="50"/>
      <c r="CZ2537" s="50"/>
      <c r="DA2537" s="50"/>
      <c r="DB2537" s="50"/>
      <c r="DC2537" s="50"/>
      <c r="DD2537" s="50"/>
      <c r="DE2537" s="50"/>
      <c r="DF2537" s="50"/>
      <c r="DG2537" s="50"/>
      <c r="DH2537" s="50"/>
    </row>
    <row r="2538" spans="1:112" x14ac:dyDescent="0.2">
      <c r="A2538" s="580"/>
      <c r="B2538" s="580"/>
      <c r="C2538" s="206"/>
      <c r="D2538" s="78" t="s">
        <v>3206</v>
      </c>
      <c r="E2538" s="353">
        <v>170</v>
      </c>
      <c r="F2538" s="352">
        <f t="shared" si="78"/>
        <v>102</v>
      </c>
      <c r="G2538" s="352">
        <f t="shared" si="79"/>
        <v>85</v>
      </c>
      <c r="H2538" s="50"/>
      <c r="I2538" s="50"/>
      <c r="J2538" s="50"/>
      <c r="K2538" s="50"/>
      <c r="L2538" s="50"/>
      <c r="M2538" s="50"/>
      <c r="N2538" s="50"/>
      <c r="O2538" s="50"/>
      <c r="P2538" s="50"/>
      <c r="Q2538" s="50"/>
      <c r="R2538" s="50"/>
      <c r="S2538" s="50"/>
      <c r="T2538" s="50"/>
      <c r="U2538" s="50"/>
      <c r="V2538" s="50"/>
      <c r="W2538" s="50"/>
      <c r="X2538" s="50"/>
      <c r="Y2538" s="50"/>
      <c r="Z2538" s="50"/>
      <c r="AA2538" s="50"/>
      <c r="AB2538" s="50"/>
      <c r="AC2538" s="50"/>
      <c r="AD2538" s="50"/>
      <c r="AE2538" s="50"/>
      <c r="AF2538" s="50"/>
      <c r="AG2538" s="50"/>
      <c r="AH2538" s="50"/>
      <c r="AI2538" s="50"/>
      <c r="AJ2538" s="50"/>
      <c r="AK2538" s="50"/>
      <c r="AL2538" s="50"/>
      <c r="AM2538" s="50"/>
      <c r="AN2538" s="50"/>
      <c r="AO2538" s="50"/>
      <c r="AP2538" s="50"/>
      <c r="AQ2538" s="50"/>
      <c r="AR2538" s="50"/>
      <c r="AS2538" s="50"/>
      <c r="AT2538" s="50"/>
      <c r="AU2538" s="50"/>
      <c r="AV2538" s="50"/>
      <c r="AW2538" s="50"/>
      <c r="AX2538" s="50"/>
      <c r="AY2538" s="50"/>
      <c r="AZ2538" s="50"/>
      <c r="BA2538" s="50"/>
      <c r="BB2538" s="50"/>
      <c r="BC2538" s="50"/>
      <c r="BD2538" s="50"/>
      <c r="BE2538" s="50"/>
      <c r="BF2538" s="50"/>
      <c r="BG2538" s="50"/>
      <c r="BH2538" s="50"/>
      <c r="BI2538" s="50"/>
      <c r="BJ2538" s="50"/>
      <c r="BK2538" s="50"/>
      <c r="BL2538" s="50"/>
      <c r="BM2538" s="50"/>
      <c r="BN2538" s="50"/>
      <c r="BO2538" s="50"/>
      <c r="BP2538" s="50"/>
      <c r="BQ2538" s="50"/>
      <c r="BR2538" s="50"/>
      <c r="BS2538" s="50"/>
      <c r="BT2538" s="50"/>
      <c r="BU2538" s="50"/>
      <c r="BV2538" s="50"/>
      <c r="BW2538" s="50"/>
      <c r="BX2538" s="50"/>
      <c r="BY2538" s="50"/>
      <c r="BZ2538" s="50"/>
      <c r="CA2538" s="50"/>
      <c r="CB2538" s="50"/>
      <c r="CC2538" s="50"/>
      <c r="CD2538" s="50"/>
      <c r="CE2538" s="50"/>
      <c r="CF2538" s="50"/>
      <c r="CG2538" s="50"/>
      <c r="CH2538" s="50"/>
      <c r="CI2538" s="50"/>
      <c r="CJ2538" s="50"/>
      <c r="CK2538" s="50"/>
      <c r="CL2538" s="50"/>
      <c r="CM2538" s="50"/>
      <c r="CN2538" s="50"/>
      <c r="CO2538" s="50"/>
      <c r="CP2538" s="50"/>
      <c r="CQ2538" s="50"/>
      <c r="CR2538" s="50"/>
      <c r="CS2538" s="50"/>
      <c r="CT2538" s="50"/>
      <c r="CU2538" s="50"/>
      <c r="CV2538" s="50"/>
      <c r="CW2538" s="50"/>
      <c r="CX2538" s="50"/>
      <c r="CY2538" s="50"/>
      <c r="CZ2538" s="50"/>
      <c r="DA2538" s="50"/>
      <c r="DB2538" s="50"/>
      <c r="DC2538" s="50"/>
      <c r="DD2538" s="50"/>
      <c r="DE2538" s="50"/>
      <c r="DF2538" s="50"/>
      <c r="DG2538" s="50"/>
      <c r="DH2538" s="50"/>
    </row>
    <row r="2539" spans="1:112" x14ac:dyDescent="0.2">
      <c r="A2539" s="579" t="s">
        <v>3207</v>
      </c>
      <c r="B2539" s="579" t="s">
        <v>3207</v>
      </c>
      <c r="C2539" s="206"/>
      <c r="D2539" s="75" t="s">
        <v>3208</v>
      </c>
      <c r="E2539" s="353"/>
      <c r="F2539" s="352">
        <f t="shared" si="78"/>
        <v>0</v>
      </c>
      <c r="G2539" s="352">
        <f t="shared" si="79"/>
        <v>0</v>
      </c>
      <c r="H2539" s="50"/>
      <c r="I2539" s="50"/>
      <c r="J2539" s="50"/>
      <c r="K2539" s="50"/>
      <c r="L2539" s="50"/>
      <c r="M2539" s="50"/>
      <c r="N2539" s="50"/>
      <c r="O2539" s="50"/>
      <c r="P2539" s="50"/>
      <c r="Q2539" s="50"/>
      <c r="R2539" s="50"/>
      <c r="S2539" s="50"/>
      <c r="T2539" s="50"/>
      <c r="U2539" s="50"/>
      <c r="V2539" s="50"/>
      <c r="W2539" s="50"/>
      <c r="X2539" s="50"/>
      <c r="Y2539" s="50"/>
      <c r="Z2539" s="50"/>
      <c r="AA2539" s="50"/>
      <c r="AB2539" s="50"/>
      <c r="AC2539" s="50"/>
      <c r="AD2539" s="50"/>
      <c r="AE2539" s="50"/>
      <c r="AF2539" s="50"/>
      <c r="AG2539" s="50"/>
      <c r="AH2539" s="50"/>
      <c r="AI2539" s="50"/>
      <c r="AJ2539" s="50"/>
      <c r="AK2539" s="50"/>
      <c r="AL2539" s="50"/>
      <c r="AM2539" s="50"/>
      <c r="AN2539" s="50"/>
      <c r="AO2539" s="50"/>
      <c r="AP2539" s="50"/>
      <c r="AQ2539" s="50"/>
      <c r="AR2539" s="50"/>
      <c r="AS2539" s="50"/>
      <c r="AT2539" s="50"/>
      <c r="AU2539" s="50"/>
      <c r="AV2539" s="50"/>
      <c r="AW2539" s="50"/>
      <c r="AX2539" s="50"/>
      <c r="AY2539" s="50"/>
      <c r="AZ2539" s="50"/>
      <c r="BA2539" s="50"/>
      <c r="BB2539" s="50"/>
      <c r="BC2539" s="50"/>
      <c r="BD2539" s="50"/>
      <c r="BE2539" s="50"/>
      <c r="BF2539" s="50"/>
      <c r="BG2539" s="50"/>
      <c r="BH2539" s="50"/>
      <c r="BI2539" s="50"/>
      <c r="BJ2539" s="50"/>
      <c r="BK2539" s="50"/>
      <c r="BL2539" s="50"/>
      <c r="BM2539" s="50"/>
      <c r="BN2539" s="50"/>
      <c r="BO2539" s="50"/>
      <c r="BP2539" s="50"/>
      <c r="BQ2539" s="50"/>
      <c r="BR2539" s="50"/>
      <c r="BS2539" s="50"/>
      <c r="BT2539" s="50"/>
      <c r="BU2539" s="50"/>
      <c r="BV2539" s="50"/>
      <c r="BW2539" s="50"/>
      <c r="BX2539" s="50"/>
      <c r="BY2539" s="50"/>
      <c r="BZ2539" s="50"/>
      <c r="CA2539" s="50"/>
      <c r="CB2539" s="50"/>
      <c r="CC2539" s="50"/>
      <c r="CD2539" s="50"/>
      <c r="CE2539" s="50"/>
      <c r="CF2539" s="50"/>
      <c r="CG2539" s="50"/>
      <c r="CH2539" s="50"/>
      <c r="CI2539" s="50"/>
      <c r="CJ2539" s="50"/>
      <c r="CK2539" s="50"/>
      <c r="CL2539" s="50"/>
      <c r="CM2539" s="50"/>
      <c r="CN2539" s="50"/>
      <c r="CO2539" s="50"/>
      <c r="CP2539" s="50"/>
      <c r="CQ2539" s="50"/>
      <c r="CR2539" s="50"/>
      <c r="CS2539" s="50"/>
      <c r="CT2539" s="50"/>
      <c r="CU2539" s="50"/>
      <c r="CV2539" s="50"/>
      <c r="CW2539" s="50"/>
      <c r="CX2539" s="50"/>
      <c r="CY2539" s="50"/>
      <c r="CZ2539" s="50"/>
      <c r="DA2539" s="50"/>
      <c r="DB2539" s="50"/>
      <c r="DC2539" s="50"/>
      <c r="DD2539" s="50"/>
      <c r="DE2539" s="50"/>
      <c r="DF2539" s="50"/>
      <c r="DG2539" s="50"/>
      <c r="DH2539" s="50"/>
    </row>
    <row r="2540" spans="1:112" x14ac:dyDescent="0.2">
      <c r="A2540" s="581"/>
      <c r="B2540" s="581"/>
      <c r="C2540" s="206"/>
      <c r="D2540" s="78" t="s">
        <v>2159</v>
      </c>
      <c r="E2540" s="353">
        <v>190</v>
      </c>
      <c r="F2540" s="352">
        <f t="shared" si="78"/>
        <v>114</v>
      </c>
      <c r="G2540" s="352">
        <f t="shared" si="79"/>
        <v>95</v>
      </c>
      <c r="H2540" s="50"/>
      <c r="I2540" s="50"/>
      <c r="J2540" s="50"/>
      <c r="K2540" s="50"/>
      <c r="L2540" s="50"/>
      <c r="M2540" s="50"/>
      <c r="N2540" s="50"/>
      <c r="O2540" s="50"/>
      <c r="P2540" s="50"/>
      <c r="Q2540" s="50"/>
      <c r="R2540" s="50"/>
      <c r="S2540" s="50"/>
      <c r="T2540" s="50"/>
      <c r="U2540" s="50"/>
      <c r="V2540" s="50"/>
      <c r="W2540" s="50"/>
      <c r="X2540" s="50"/>
      <c r="Y2540" s="50"/>
      <c r="Z2540" s="50"/>
      <c r="AA2540" s="50"/>
      <c r="AB2540" s="50"/>
      <c r="AC2540" s="50"/>
      <c r="AD2540" s="50"/>
      <c r="AE2540" s="50"/>
      <c r="AF2540" s="50"/>
      <c r="AG2540" s="50"/>
      <c r="AH2540" s="50"/>
      <c r="AI2540" s="50"/>
      <c r="AJ2540" s="50"/>
      <c r="AK2540" s="50"/>
      <c r="AL2540" s="50"/>
      <c r="AM2540" s="50"/>
      <c r="AN2540" s="50"/>
      <c r="AO2540" s="50"/>
      <c r="AP2540" s="50"/>
      <c r="AQ2540" s="50"/>
      <c r="AR2540" s="50"/>
      <c r="AS2540" s="50"/>
      <c r="AT2540" s="50"/>
      <c r="AU2540" s="50"/>
      <c r="AV2540" s="50"/>
      <c r="AW2540" s="50"/>
      <c r="AX2540" s="50"/>
      <c r="AY2540" s="50"/>
      <c r="AZ2540" s="50"/>
      <c r="BA2540" s="50"/>
      <c r="BB2540" s="50"/>
      <c r="BC2540" s="50"/>
      <c r="BD2540" s="50"/>
      <c r="BE2540" s="50"/>
      <c r="BF2540" s="50"/>
      <c r="BG2540" s="50"/>
      <c r="BH2540" s="50"/>
      <c r="BI2540" s="50"/>
      <c r="BJ2540" s="50"/>
      <c r="BK2540" s="50"/>
      <c r="BL2540" s="50"/>
      <c r="BM2540" s="50"/>
      <c r="BN2540" s="50"/>
      <c r="BO2540" s="50"/>
      <c r="BP2540" s="50"/>
      <c r="BQ2540" s="50"/>
      <c r="BR2540" s="50"/>
      <c r="BS2540" s="50"/>
      <c r="BT2540" s="50"/>
      <c r="BU2540" s="50"/>
      <c r="BV2540" s="50"/>
      <c r="BW2540" s="50"/>
      <c r="BX2540" s="50"/>
      <c r="BY2540" s="50"/>
      <c r="BZ2540" s="50"/>
      <c r="CA2540" s="50"/>
      <c r="CB2540" s="50"/>
      <c r="CC2540" s="50"/>
      <c r="CD2540" s="50"/>
      <c r="CE2540" s="50"/>
      <c r="CF2540" s="50"/>
      <c r="CG2540" s="50"/>
      <c r="CH2540" s="50"/>
      <c r="CI2540" s="50"/>
      <c r="CJ2540" s="50"/>
      <c r="CK2540" s="50"/>
      <c r="CL2540" s="50"/>
      <c r="CM2540" s="50"/>
      <c r="CN2540" s="50"/>
      <c r="CO2540" s="50"/>
      <c r="CP2540" s="50"/>
      <c r="CQ2540" s="50"/>
      <c r="CR2540" s="50"/>
      <c r="CS2540" s="50"/>
      <c r="CT2540" s="50"/>
      <c r="CU2540" s="50"/>
      <c r="CV2540" s="50"/>
      <c r="CW2540" s="50"/>
      <c r="CX2540" s="50"/>
      <c r="CY2540" s="50"/>
      <c r="CZ2540" s="50"/>
      <c r="DA2540" s="50"/>
      <c r="DB2540" s="50"/>
      <c r="DC2540" s="50"/>
      <c r="DD2540" s="50"/>
      <c r="DE2540" s="50"/>
      <c r="DF2540" s="50"/>
      <c r="DG2540" s="50"/>
      <c r="DH2540" s="50"/>
    </row>
    <row r="2541" spans="1:112" x14ac:dyDescent="0.2">
      <c r="A2541" s="581"/>
      <c r="B2541" s="581"/>
      <c r="C2541" s="206"/>
      <c r="D2541" s="78" t="s">
        <v>2160</v>
      </c>
      <c r="E2541" s="353">
        <v>180</v>
      </c>
      <c r="F2541" s="352">
        <f t="shared" si="78"/>
        <v>108</v>
      </c>
      <c r="G2541" s="352">
        <f t="shared" si="79"/>
        <v>90</v>
      </c>
      <c r="H2541" s="50"/>
      <c r="I2541" s="50"/>
      <c r="J2541" s="50"/>
      <c r="K2541" s="50"/>
      <c r="L2541" s="50"/>
      <c r="M2541" s="50"/>
      <c r="N2541" s="50"/>
      <c r="O2541" s="50"/>
      <c r="P2541" s="50"/>
      <c r="Q2541" s="50"/>
      <c r="R2541" s="50"/>
      <c r="S2541" s="50"/>
      <c r="T2541" s="50"/>
      <c r="U2541" s="50"/>
      <c r="V2541" s="50"/>
      <c r="W2541" s="50"/>
      <c r="X2541" s="50"/>
      <c r="Y2541" s="50"/>
      <c r="Z2541" s="50"/>
      <c r="AA2541" s="50"/>
      <c r="AB2541" s="50"/>
      <c r="AC2541" s="50"/>
      <c r="AD2541" s="50"/>
      <c r="AE2541" s="50"/>
      <c r="AF2541" s="50"/>
      <c r="AG2541" s="50"/>
      <c r="AH2541" s="50"/>
      <c r="AI2541" s="50"/>
      <c r="AJ2541" s="50"/>
      <c r="AK2541" s="50"/>
      <c r="AL2541" s="50"/>
      <c r="AM2541" s="50"/>
      <c r="AN2541" s="50"/>
      <c r="AO2541" s="50"/>
      <c r="AP2541" s="50"/>
      <c r="AQ2541" s="50"/>
      <c r="AR2541" s="50"/>
      <c r="AS2541" s="50"/>
      <c r="AT2541" s="50"/>
      <c r="AU2541" s="50"/>
      <c r="AV2541" s="50"/>
      <c r="AW2541" s="50"/>
      <c r="AX2541" s="50"/>
      <c r="AY2541" s="50"/>
      <c r="AZ2541" s="50"/>
      <c r="BA2541" s="50"/>
      <c r="BB2541" s="50"/>
      <c r="BC2541" s="50"/>
      <c r="BD2541" s="50"/>
      <c r="BE2541" s="50"/>
      <c r="BF2541" s="50"/>
      <c r="BG2541" s="50"/>
      <c r="BH2541" s="50"/>
      <c r="BI2541" s="50"/>
      <c r="BJ2541" s="50"/>
      <c r="BK2541" s="50"/>
      <c r="BL2541" s="50"/>
      <c r="BM2541" s="50"/>
      <c r="BN2541" s="50"/>
      <c r="BO2541" s="50"/>
      <c r="BP2541" s="50"/>
      <c r="BQ2541" s="50"/>
      <c r="BR2541" s="50"/>
      <c r="BS2541" s="50"/>
      <c r="BT2541" s="50"/>
      <c r="BU2541" s="50"/>
      <c r="BV2541" s="50"/>
      <c r="BW2541" s="50"/>
      <c r="BX2541" s="50"/>
      <c r="BY2541" s="50"/>
      <c r="BZ2541" s="50"/>
      <c r="CA2541" s="50"/>
      <c r="CB2541" s="50"/>
      <c r="CC2541" s="50"/>
      <c r="CD2541" s="50"/>
      <c r="CE2541" s="50"/>
      <c r="CF2541" s="50"/>
      <c r="CG2541" s="50"/>
      <c r="CH2541" s="50"/>
      <c r="CI2541" s="50"/>
      <c r="CJ2541" s="50"/>
      <c r="CK2541" s="50"/>
      <c r="CL2541" s="50"/>
      <c r="CM2541" s="50"/>
      <c r="CN2541" s="50"/>
      <c r="CO2541" s="50"/>
      <c r="CP2541" s="50"/>
      <c r="CQ2541" s="50"/>
      <c r="CR2541" s="50"/>
      <c r="CS2541" s="50"/>
      <c r="CT2541" s="50"/>
      <c r="CU2541" s="50"/>
      <c r="CV2541" s="50"/>
      <c r="CW2541" s="50"/>
      <c r="CX2541" s="50"/>
      <c r="CY2541" s="50"/>
      <c r="CZ2541" s="50"/>
      <c r="DA2541" s="50"/>
      <c r="DB2541" s="50"/>
      <c r="DC2541" s="50"/>
      <c r="DD2541" s="50"/>
      <c r="DE2541" s="50"/>
      <c r="DF2541" s="50"/>
      <c r="DG2541" s="50"/>
      <c r="DH2541" s="50"/>
    </row>
    <row r="2542" spans="1:112" x14ac:dyDescent="0.2">
      <c r="A2542" s="580"/>
      <c r="B2542" s="580"/>
      <c r="C2542" s="206"/>
      <c r="D2542" s="78" t="s">
        <v>2214</v>
      </c>
      <c r="E2542" s="353">
        <v>170</v>
      </c>
      <c r="F2542" s="352">
        <f t="shared" si="78"/>
        <v>102</v>
      </c>
      <c r="G2542" s="352">
        <f t="shared" si="79"/>
        <v>85</v>
      </c>
      <c r="H2542" s="50"/>
      <c r="I2542" s="50"/>
      <c r="J2542" s="50"/>
      <c r="K2542" s="50"/>
      <c r="L2542" s="50"/>
      <c r="M2542" s="50"/>
      <c r="N2542" s="50"/>
      <c r="O2542" s="50"/>
      <c r="P2542" s="50"/>
      <c r="Q2542" s="50"/>
      <c r="R2542" s="50"/>
      <c r="S2542" s="50"/>
      <c r="T2542" s="50"/>
      <c r="U2542" s="50"/>
      <c r="V2542" s="50"/>
      <c r="W2542" s="50"/>
      <c r="X2542" s="50"/>
      <c r="Y2542" s="50"/>
      <c r="Z2542" s="50"/>
      <c r="AA2542" s="50"/>
      <c r="AB2542" s="50"/>
      <c r="AC2542" s="50"/>
      <c r="AD2542" s="50"/>
      <c r="AE2542" s="50"/>
      <c r="AF2542" s="50"/>
      <c r="AG2542" s="50"/>
      <c r="AH2542" s="50"/>
      <c r="AI2542" s="50"/>
      <c r="AJ2542" s="50"/>
      <c r="AK2542" s="50"/>
      <c r="AL2542" s="50"/>
      <c r="AM2542" s="50"/>
      <c r="AN2542" s="50"/>
      <c r="AO2542" s="50"/>
      <c r="AP2542" s="50"/>
      <c r="AQ2542" s="50"/>
      <c r="AR2542" s="50"/>
      <c r="AS2542" s="50"/>
      <c r="AT2542" s="50"/>
      <c r="AU2542" s="50"/>
      <c r="AV2542" s="50"/>
      <c r="AW2542" s="50"/>
      <c r="AX2542" s="50"/>
      <c r="AY2542" s="50"/>
      <c r="AZ2542" s="50"/>
      <c r="BA2542" s="50"/>
      <c r="BB2542" s="50"/>
      <c r="BC2542" s="50"/>
      <c r="BD2542" s="50"/>
      <c r="BE2542" s="50"/>
      <c r="BF2542" s="50"/>
      <c r="BG2542" s="50"/>
      <c r="BH2542" s="50"/>
      <c r="BI2542" s="50"/>
      <c r="BJ2542" s="50"/>
      <c r="BK2542" s="50"/>
      <c r="BL2542" s="50"/>
      <c r="BM2542" s="50"/>
      <c r="BN2542" s="50"/>
      <c r="BO2542" s="50"/>
      <c r="BP2542" s="50"/>
      <c r="BQ2542" s="50"/>
      <c r="BR2542" s="50"/>
      <c r="BS2542" s="50"/>
      <c r="BT2542" s="50"/>
      <c r="BU2542" s="50"/>
      <c r="BV2542" s="50"/>
      <c r="BW2542" s="50"/>
      <c r="BX2542" s="50"/>
      <c r="BY2542" s="50"/>
      <c r="BZ2542" s="50"/>
      <c r="CA2542" s="50"/>
      <c r="CB2542" s="50"/>
      <c r="CC2542" s="50"/>
      <c r="CD2542" s="50"/>
      <c r="CE2542" s="50"/>
      <c r="CF2542" s="50"/>
      <c r="CG2542" s="50"/>
      <c r="CH2542" s="50"/>
      <c r="CI2542" s="50"/>
      <c r="CJ2542" s="50"/>
      <c r="CK2542" s="50"/>
      <c r="CL2542" s="50"/>
      <c r="CM2542" s="50"/>
      <c r="CN2542" s="50"/>
      <c r="CO2542" s="50"/>
      <c r="CP2542" s="50"/>
      <c r="CQ2542" s="50"/>
      <c r="CR2542" s="50"/>
      <c r="CS2542" s="50"/>
      <c r="CT2542" s="50"/>
      <c r="CU2542" s="50"/>
      <c r="CV2542" s="50"/>
      <c r="CW2542" s="50"/>
      <c r="CX2542" s="50"/>
      <c r="CY2542" s="50"/>
      <c r="CZ2542" s="50"/>
      <c r="DA2542" s="50"/>
      <c r="DB2542" s="50"/>
      <c r="DC2542" s="50"/>
      <c r="DD2542" s="50"/>
      <c r="DE2542" s="50"/>
      <c r="DF2542" s="50"/>
      <c r="DG2542" s="50"/>
      <c r="DH2542" s="50"/>
    </row>
    <row r="2543" spans="1:112" x14ac:dyDescent="0.2">
      <c r="A2543" s="206" t="s">
        <v>90</v>
      </c>
      <c r="B2543" s="206" t="s">
        <v>90</v>
      </c>
      <c r="C2543" s="206"/>
      <c r="D2543" s="76" t="s">
        <v>3209</v>
      </c>
      <c r="E2543" s="353"/>
      <c r="F2543" s="352">
        <f t="shared" si="78"/>
        <v>0</v>
      </c>
      <c r="G2543" s="352">
        <f t="shared" si="79"/>
        <v>0</v>
      </c>
      <c r="H2543" s="50"/>
      <c r="I2543" s="50"/>
      <c r="J2543" s="50"/>
      <c r="K2543" s="50"/>
      <c r="L2543" s="50"/>
      <c r="M2543" s="50"/>
      <c r="N2543" s="50"/>
      <c r="O2543" s="50"/>
      <c r="P2543" s="50"/>
      <c r="Q2543" s="50"/>
      <c r="R2543" s="50"/>
      <c r="S2543" s="50"/>
      <c r="T2543" s="50"/>
      <c r="U2543" s="50"/>
      <c r="V2543" s="50"/>
      <c r="W2543" s="50"/>
      <c r="X2543" s="50"/>
      <c r="Y2543" s="50"/>
      <c r="Z2543" s="50"/>
      <c r="AA2543" s="50"/>
      <c r="AB2543" s="50"/>
      <c r="AC2543" s="50"/>
      <c r="AD2543" s="50"/>
      <c r="AE2543" s="50"/>
      <c r="AF2543" s="50"/>
      <c r="AG2543" s="50"/>
      <c r="AH2543" s="50"/>
      <c r="AI2543" s="50"/>
      <c r="AJ2543" s="50"/>
      <c r="AK2543" s="50"/>
      <c r="AL2543" s="50"/>
      <c r="AM2543" s="50"/>
      <c r="AN2543" s="50"/>
      <c r="AO2543" s="50"/>
      <c r="AP2543" s="50"/>
      <c r="AQ2543" s="50"/>
      <c r="AR2543" s="50"/>
      <c r="AS2543" s="50"/>
      <c r="AT2543" s="50"/>
      <c r="AU2543" s="50"/>
      <c r="AV2543" s="50"/>
      <c r="AW2543" s="50"/>
      <c r="AX2543" s="50"/>
      <c r="AY2543" s="50"/>
      <c r="AZ2543" s="50"/>
      <c r="BA2543" s="50"/>
      <c r="BB2543" s="50"/>
      <c r="BC2543" s="50"/>
      <c r="BD2543" s="50"/>
      <c r="BE2543" s="50"/>
      <c r="BF2543" s="50"/>
      <c r="BG2543" s="50"/>
      <c r="BH2543" s="50"/>
      <c r="BI2543" s="50"/>
      <c r="BJ2543" s="50"/>
      <c r="BK2543" s="50"/>
      <c r="BL2543" s="50"/>
      <c r="BM2543" s="50"/>
      <c r="BN2543" s="50"/>
      <c r="BO2543" s="50"/>
      <c r="BP2543" s="50"/>
      <c r="BQ2543" s="50"/>
      <c r="BR2543" s="50"/>
      <c r="BS2543" s="50"/>
      <c r="BT2543" s="50"/>
      <c r="BU2543" s="50"/>
      <c r="BV2543" s="50"/>
      <c r="BW2543" s="50"/>
      <c r="BX2543" s="50"/>
      <c r="BY2543" s="50"/>
      <c r="BZ2543" s="50"/>
      <c r="CA2543" s="50"/>
      <c r="CB2543" s="50"/>
      <c r="CC2543" s="50"/>
      <c r="CD2543" s="50"/>
      <c r="CE2543" s="50"/>
      <c r="CF2543" s="50"/>
      <c r="CG2543" s="50"/>
      <c r="CH2543" s="50"/>
      <c r="CI2543" s="50"/>
      <c r="CJ2543" s="50"/>
      <c r="CK2543" s="50"/>
      <c r="CL2543" s="50"/>
      <c r="CM2543" s="50"/>
      <c r="CN2543" s="50"/>
      <c r="CO2543" s="50"/>
      <c r="CP2543" s="50"/>
      <c r="CQ2543" s="50"/>
      <c r="CR2543" s="50"/>
      <c r="CS2543" s="50"/>
      <c r="CT2543" s="50"/>
      <c r="CU2543" s="50"/>
      <c r="CV2543" s="50"/>
      <c r="CW2543" s="50"/>
      <c r="CX2543" s="50"/>
      <c r="CY2543" s="50"/>
      <c r="CZ2543" s="50"/>
      <c r="DA2543" s="50"/>
      <c r="DB2543" s="50"/>
      <c r="DC2543" s="50"/>
      <c r="DD2543" s="50"/>
      <c r="DE2543" s="50"/>
      <c r="DF2543" s="50"/>
      <c r="DG2543" s="50"/>
      <c r="DH2543" s="50"/>
    </row>
    <row r="2544" spans="1:112" x14ac:dyDescent="0.2">
      <c r="A2544" s="579" t="s">
        <v>2296</v>
      </c>
      <c r="B2544" s="579" t="s">
        <v>2296</v>
      </c>
      <c r="C2544" s="206"/>
      <c r="D2544" s="76" t="s">
        <v>3210</v>
      </c>
      <c r="E2544" s="353"/>
      <c r="F2544" s="352">
        <f t="shared" si="78"/>
        <v>0</v>
      </c>
      <c r="G2544" s="352">
        <f t="shared" si="79"/>
        <v>0</v>
      </c>
      <c r="H2544" s="50"/>
      <c r="I2544" s="50"/>
      <c r="J2544" s="50"/>
      <c r="K2544" s="50"/>
      <c r="L2544" s="50"/>
      <c r="M2544" s="50"/>
      <c r="N2544" s="50"/>
      <c r="O2544" s="50"/>
      <c r="P2544" s="50"/>
      <c r="Q2544" s="50"/>
      <c r="R2544" s="50"/>
      <c r="S2544" s="50"/>
      <c r="T2544" s="50"/>
      <c r="U2544" s="50"/>
      <c r="V2544" s="50"/>
      <c r="W2544" s="50"/>
      <c r="X2544" s="50"/>
      <c r="Y2544" s="50"/>
      <c r="Z2544" s="50"/>
      <c r="AA2544" s="50"/>
      <c r="AB2544" s="50"/>
      <c r="AC2544" s="50"/>
      <c r="AD2544" s="50"/>
      <c r="AE2544" s="50"/>
      <c r="AF2544" s="50"/>
      <c r="AG2544" s="50"/>
      <c r="AH2544" s="50"/>
      <c r="AI2544" s="50"/>
      <c r="AJ2544" s="50"/>
      <c r="AK2544" s="50"/>
      <c r="AL2544" s="50"/>
      <c r="AM2544" s="50"/>
      <c r="AN2544" s="50"/>
      <c r="AO2544" s="50"/>
      <c r="AP2544" s="50"/>
      <c r="AQ2544" s="50"/>
      <c r="AR2544" s="50"/>
      <c r="AS2544" s="50"/>
      <c r="AT2544" s="50"/>
      <c r="AU2544" s="50"/>
      <c r="AV2544" s="50"/>
      <c r="AW2544" s="50"/>
      <c r="AX2544" s="50"/>
      <c r="AY2544" s="50"/>
      <c r="AZ2544" s="50"/>
      <c r="BA2544" s="50"/>
      <c r="BB2544" s="50"/>
      <c r="BC2544" s="50"/>
      <c r="BD2544" s="50"/>
      <c r="BE2544" s="50"/>
      <c r="BF2544" s="50"/>
      <c r="BG2544" s="50"/>
      <c r="BH2544" s="50"/>
      <c r="BI2544" s="50"/>
      <c r="BJ2544" s="50"/>
      <c r="BK2544" s="50"/>
      <c r="BL2544" s="50"/>
      <c r="BM2544" s="50"/>
      <c r="BN2544" s="50"/>
      <c r="BO2544" s="50"/>
      <c r="BP2544" s="50"/>
      <c r="BQ2544" s="50"/>
      <c r="BR2544" s="50"/>
      <c r="BS2544" s="50"/>
      <c r="BT2544" s="50"/>
      <c r="BU2544" s="50"/>
      <c r="BV2544" s="50"/>
      <c r="BW2544" s="50"/>
      <c r="BX2544" s="50"/>
      <c r="BY2544" s="50"/>
      <c r="BZ2544" s="50"/>
      <c r="CA2544" s="50"/>
      <c r="CB2544" s="50"/>
      <c r="CC2544" s="50"/>
      <c r="CD2544" s="50"/>
      <c r="CE2544" s="50"/>
      <c r="CF2544" s="50"/>
      <c r="CG2544" s="50"/>
      <c r="CH2544" s="50"/>
      <c r="CI2544" s="50"/>
      <c r="CJ2544" s="50"/>
      <c r="CK2544" s="50"/>
      <c r="CL2544" s="50"/>
      <c r="CM2544" s="50"/>
      <c r="CN2544" s="50"/>
      <c r="CO2544" s="50"/>
      <c r="CP2544" s="50"/>
      <c r="CQ2544" s="50"/>
      <c r="CR2544" s="50"/>
      <c r="CS2544" s="50"/>
      <c r="CT2544" s="50"/>
      <c r="CU2544" s="50"/>
      <c r="CV2544" s="50"/>
      <c r="CW2544" s="50"/>
      <c r="CX2544" s="50"/>
      <c r="CY2544" s="50"/>
      <c r="CZ2544" s="50"/>
      <c r="DA2544" s="50"/>
      <c r="DB2544" s="50"/>
      <c r="DC2544" s="50"/>
      <c r="DD2544" s="50"/>
      <c r="DE2544" s="50"/>
      <c r="DF2544" s="50"/>
      <c r="DG2544" s="50"/>
      <c r="DH2544" s="50"/>
    </row>
    <row r="2545" spans="1:112" ht="25.5" x14ac:dyDescent="0.2">
      <c r="A2545" s="581"/>
      <c r="B2545" s="581"/>
      <c r="C2545" s="206"/>
      <c r="D2545" s="77" t="s">
        <v>3211</v>
      </c>
      <c r="E2545" s="353">
        <v>4300</v>
      </c>
      <c r="F2545" s="352">
        <f t="shared" si="78"/>
        <v>2580</v>
      </c>
      <c r="G2545" s="352">
        <f t="shared" si="79"/>
        <v>2150</v>
      </c>
      <c r="H2545" s="50"/>
      <c r="I2545" s="50"/>
      <c r="J2545" s="50"/>
      <c r="K2545" s="50"/>
      <c r="L2545" s="50"/>
      <c r="M2545" s="50"/>
      <c r="N2545" s="50"/>
      <c r="O2545" s="50"/>
      <c r="P2545" s="50"/>
      <c r="Q2545" s="50"/>
      <c r="R2545" s="50"/>
      <c r="S2545" s="50"/>
      <c r="T2545" s="50"/>
      <c r="U2545" s="50"/>
      <c r="V2545" s="50"/>
      <c r="W2545" s="50"/>
      <c r="X2545" s="50"/>
      <c r="Y2545" s="50"/>
      <c r="Z2545" s="50"/>
      <c r="AA2545" s="50"/>
      <c r="AB2545" s="50"/>
      <c r="AC2545" s="50"/>
      <c r="AD2545" s="50"/>
      <c r="AE2545" s="50"/>
      <c r="AF2545" s="50"/>
      <c r="AG2545" s="50"/>
      <c r="AH2545" s="50"/>
      <c r="AI2545" s="50"/>
      <c r="AJ2545" s="50"/>
      <c r="AK2545" s="50"/>
      <c r="AL2545" s="50"/>
      <c r="AM2545" s="50"/>
      <c r="AN2545" s="50"/>
      <c r="AO2545" s="50"/>
      <c r="AP2545" s="50"/>
      <c r="AQ2545" s="50"/>
      <c r="AR2545" s="50"/>
      <c r="AS2545" s="50"/>
      <c r="AT2545" s="50"/>
      <c r="AU2545" s="50"/>
      <c r="AV2545" s="50"/>
      <c r="AW2545" s="50"/>
      <c r="AX2545" s="50"/>
      <c r="AY2545" s="50"/>
      <c r="AZ2545" s="50"/>
      <c r="BA2545" s="50"/>
      <c r="BB2545" s="50"/>
      <c r="BC2545" s="50"/>
      <c r="BD2545" s="50"/>
      <c r="BE2545" s="50"/>
      <c r="BF2545" s="50"/>
      <c r="BG2545" s="50"/>
      <c r="BH2545" s="50"/>
      <c r="BI2545" s="50"/>
      <c r="BJ2545" s="50"/>
      <c r="BK2545" s="50"/>
      <c r="BL2545" s="50"/>
      <c r="BM2545" s="50"/>
      <c r="BN2545" s="50"/>
      <c r="BO2545" s="50"/>
      <c r="BP2545" s="50"/>
      <c r="BQ2545" s="50"/>
      <c r="BR2545" s="50"/>
      <c r="BS2545" s="50"/>
      <c r="BT2545" s="50"/>
      <c r="BU2545" s="50"/>
      <c r="BV2545" s="50"/>
      <c r="BW2545" s="50"/>
      <c r="BX2545" s="50"/>
      <c r="BY2545" s="50"/>
      <c r="BZ2545" s="50"/>
      <c r="CA2545" s="50"/>
      <c r="CB2545" s="50"/>
      <c r="CC2545" s="50"/>
      <c r="CD2545" s="50"/>
      <c r="CE2545" s="50"/>
      <c r="CF2545" s="50"/>
      <c r="CG2545" s="50"/>
      <c r="CH2545" s="50"/>
      <c r="CI2545" s="50"/>
      <c r="CJ2545" s="50"/>
      <c r="CK2545" s="50"/>
      <c r="CL2545" s="50"/>
      <c r="CM2545" s="50"/>
      <c r="CN2545" s="50"/>
      <c r="CO2545" s="50"/>
      <c r="CP2545" s="50"/>
      <c r="CQ2545" s="50"/>
      <c r="CR2545" s="50"/>
      <c r="CS2545" s="50"/>
      <c r="CT2545" s="50"/>
      <c r="CU2545" s="50"/>
      <c r="CV2545" s="50"/>
      <c r="CW2545" s="50"/>
      <c r="CX2545" s="50"/>
      <c r="CY2545" s="50"/>
      <c r="CZ2545" s="50"/>
      <c r="DA2545" s="50"/>
      <c r="DB2545" s="50"/>
      <c r="DC2545" s="50"/>
      <c r="DD2545" s="50"/>
      <c r="DE2545" s="50"/>
      <c r="DF2545" s="50"/>
      <c r="DG2545" s="50"/>
      <c r="DH2545" s="50"/>
    </row>
    <row r="2546" spans="1:112" x14ac:dyDescent="0.2">
      <c r="A2546" s="581"/>
      <c r="B2546" s="581"/>
      <c r="C2546" s="206"/>
      <c r="D2546" s="77" t="s">
        <v>8018</v>
      </c>
      <c r="E2546" s="353">
        <v>3200</v>
      </c>
      <c r="F2546" s="352">
        <f t="shared" si="78"/>
        <v>1920</v>
      </c>
      <c r="G2546" s="352">
        <f t="shared" si="79"/>
        <v>1600</v>
      </c>
      <c r="H2546" s="50"/>
      <c r="I2546" s="50"/>
      <c r="J2546" s="50"/>
      <c r="K2546" s="50"/>
      <c r="L2546" s="50"/>
      <c r="M2546" s="50"/>
      <c r="N2546" s="50"/>
      <c r="O2546" s="50"/>
      <c r="P2546" s="50"/>
      <c r="Q2546" s="50"/>
      <c r="R2546" s="50"/>
      <c r="S2546" s="50"/>
      <c r="T2546" s="50"/>
      <c r="U2546" s="50"/>
      <c r="V2546" s="50"/>
      <c r="W2546" s="50"/>
      <c r="X2546" s="50"/>
      <c r="Y2546" s="50"/>
      <c r="Z2546" s="50"/>
      <c r="AA2546" s="50"/>
      <c r="AB2546" s="50"/>
      <c r="AC2546" s="50"/>
      <c r="AD2546" s="50"/>
      <c r="AE2546" s="50"/>
      <c r="AF2546" s="50"/>
      <c r="AG2546" s="50"/>
      <c r="AH2546" s="50"/>
      <c r="AI2546" s="50"/>
      <c r="AJ2546" s="50"/>
      <c r="AK2546" s="50"/>
      <c r="AL2546" s="50"/>
      <c r="AM2546" s="50"/>
      <c r="AN2546" s="50"/>
      <c r="AO2546" s="50"/>
      <c r="AP2546" s="50"/>
      <c r="AQ2546" s="50"/>
      <c r="AR2546" s="50"/>
      <c r="AS2546" s="50"/>
      <c r="AT2546" s="50"/>
      <c r="AU2546" s="50"/>
      <c r="AV2546" s="50"/>
      <c r="AW2546" s="50"/>
      <c r="AX2546" s="50"/>
      <c r="AY2546" s="50"/>
      <c r="AZ2546" s="50"/>
      <c r="BA2546" s="50"/>
      <c r="BB2546" s="50"/>
      <c r="BC2546" s="50"/>
      <c r="BD2546" s="50"/>
      <c r="BE2546" s="50"/>
      <c r="BF2546" s="50"/>
      <c r="BG2546" s="50"/>
      <c r="BH2546" s="50"/>
      <c r="BI2546" s="50"/>
      <c r="BJ2546" s="50"/>
      <c r="BK2546" s="50"/>
      <c r="BL2546" s="50"/>
      <c r="BM2546" s="50"/>
      <c r="BN2546" s="50"/>
      <c r="BO2546" s="50"/>
      <c r="BP2546" s="50"/>
      <c r="BQ2546" s="50"/>
      <c r="BR2546" s="50"/>
      <c r="BS2546" s="50"/>
      <c r="BT2546" s="50"/>
      <c r="BU2546" s="50"/>
      <c r="BV2546" s="50"/>
      <c r="BW2546" s="50"/>
      <c r="BX2546" s="50"/>
      <c r="BY2546" s="50"/>
      <c r="BZ2546" s="50"/>
      <c r="CA2546" s="50"/>
      <c r="CB2546" s="50"/>
      <c r="CC2546" s="50"/>
      <c r="CD2546" s="50"/>
      <c r="CE2546" s="50"/>
      <c r="CF2546" s="50"/>
      <c r="CG2546" s="50"/>
      <c r="CH2546" s="50"/>
      <c r="CI2546" s="50"/>
      <c r="CJ2546" s="50"/>
      <c r="CK2546" s="50"/>
      <c r="CL2546" s="50"/>
      <c r="CM2546" s="50"/>
      <c r="CN2546" s="50"/>
      <c r="CO2546" s="50"/>
      <c r="CP2546" s="50"/>
      <c r="CQ2546" s="50"/>
      <c r="CR2546" s="50"/>
      <c r="CS2546" s="50"/>
      <c r="CT2546" s="50"/>
      <c r="CU2546" s="50"/>
      <c r="CV2546" s="50"/>
      <c r="CW2546" s="50"/>
      <c r="CX2546" s="50"/>
      <c r="CY2546" s="50"/>
      <c r="CZ2546" s="50"/>
      <c r="DA2546" s="50"/>
      <c r="DB2546" s="50"/>
      <c r="DC2546" s="50"/>
      <c r="DD2546" s="50"/>
      <c r="DE2546" s="50"/>
      <c r="DF2546" s="50"/>
      <c r="DG2546" s="50"/>
      <c r="DH2546" s="50"/>
    </row>
    <row r="2547" spans="1:112" x14ac:dyDescent="0.2">
      <c r="A2547" s="581"/>
      <c r="B2547" s="581"/>
      <c r="C2547" s="206"/>
      <c r="D2547" s="77" t="s">
        <v>3212</v>
      </c>
      <c r="E2547" s="353">
        <v>2200</v>
      </c>
      <c r="F2547" s="352">
        <f t="shared" si="78"/>
        <v>1320</v>
      </c>
      <c r="G2547" s="352">
        <f t="shared" si="79"/>
        <v>1100</v>
      </c>
      <c r="H2547" s="50"/>
      <c r="I2547" s="50"/>
      <c r="J2547" s="50"/>
      <c r="K2547" s="50"/>
      <c r="L2547" s="50"/>
      <c r="M2547" s="50"/>
      <c r="N2547" s="50"/>
      <c r="O2547" s="50"/>
      <c r="P2547" s="50"/>
      <c r="Q2547" s="50"/>
      <c r="R2547" s="50"/>
      <c r="S2547" s="50"/>
      <c r="T2547" s="50"/>
      <c r="U2547" s="50"/>
      <c r="V2547" s="50"/>
      <c r="W2547" s="50"/>
      <c r="X2547" s="50"/>
      <c r="Y2547" s="50"/>
      <c r="Z2547" s="50"/>
      <c r="AA2547" s="50"/>
      <c r="AB2547" s="50"/>
      <c r="AC2547" s="50"/>
      <c r="AD2547" s="50"/>
      <c r="AE2547" s="50"/>
      <c r="AF2547" s="50"/>
      <c r="AG2547" s="50"/>
      <c r="AH2547" s="50"/>
      <c r="AI2547" s="50"/>
      <c r="AJ2547" s="50"/>
      <c r="AK2547" s="50"/>
      <c r="AL2547" s="50"/>
      <c r="AM2547" s="50"/>
      <c r="AN2547" s="50"/>
      <c r="AO2547" s="50"/>
      <c r="AP2547" s="50"/>
      <c r="AQ2547" s="50"/>
      <c r="AR2547" s="50"/>
      <c r="AS2547" s="50"/>
      <c r="AT2547" s="50"/>
      <c r="AU2547" s="50"/>
      <c r="AV2547" s="50"/>
      <c r="AW2547" s="50"/>
      <c r="AX2547" s="50"/>
      <c r="AY2547" s="50"/>
      <c r="AZ2547" s="50"/>
      <c r="BA2547" s="50"/>
      <c r="BB2547" s="50"/>
      <c r="BC2547" s="50"/>
      <c r="BD2547" s="50"/>
      <c r="BE2547" s="50"/>
      <c r="BF2547" s="50"/>
      <c r="BG2547" s="50"/>
      <c r="BH2547" s="50"/>
      <c r="BI2547" s="50"/>
      <c r="BJ2547" s="50"/>
      <c r="BK2547" s="50"/>
      <c r="BL2547" s="50"/>
      <c r="BM2547" s="50"/>
      <c r="BN2547" s="50"/>
      <c r="BO2547" s="50"/>
      <c r="BP2547" s="50"/>
      <c r="BQ2547" s="50"/>
      <c r="BR2547" s="50"/>
      <c r="BS2547" s="50"/>
      <c r="BT2547" s="50"/>
      <c r="BU2547" s="50"/>
      <c r="BV2547" s="50"/>
      <c r="BW2547" s="50"/>
      <c r="BX2547" s="50"/>
      <c r="BY2547" s="50"/>
      <c r="BZ2547" s="50"/>
      <c r="CA2547" s="50"/>
      <c r="CB2547" s="50"/>
      <c r="CC2547" s="50"/>
      <c r="CD2547" s="50"/>
      <c r="CE2547" s="50"/>
      <c r="CF2547" s="50"/>
      <c r="CG2547" s="50"/>
      <c r="CH2547" s="50"/>
      <c r="CI2547" s="50"/>
      <c r="CJ2547" s="50"/>
      <c r="CK2547" s="50"/>
      <c r="CL2547" s="50"/>
      <c r="CM2547" s="50"/>
      <c r="CN2547" s="50"/>
      <c r="CO2547" s="50"/>
      <c r="CP2547" s="50"/>
      <c r="CQ2547" s="50"/>
      <c r="CR2547" s="50"/>
      <c r="CS2547" s="50"/>
      <c r="CT2547" s="50"/>
      <c r="CU2547" s="50"/>
      <c r="CV2547" s="50"/>
      <c r="CW2547" s="50"/>
      <c r="CX2547" s="50"/>
      <c r="CY2547" s="50"/>
      <c r="CZ2547" s="50"/>
      <c r="DA2547" s="50"/>
      <c r="DB2547" s="50"/>
      <c r="DC2547" s="50"/>
      <c r="DD2547" s="50"/>
      <c r="DE2547" s="50"/>
      <c r="DF2547" s="50"/>
      <c r="DG2547" s="50"/>
      <c r="DH2547" s="50"/>
    </row>
    <row r="2548" spans="1:112" x14ac:dyDescent="0.2">
      <c r="A2548" s="580"/>
      <c r="B2548" s="580"/>
      <c r="C2548" s="206"/>
      <c r="D2548" s="77" t="s">
        <v>3213</v>
      </c>
      <c r="E2548" s="353">
        <v>2100</v>
      </c>
      <c r="F2548" s="352">
        <f t="shared" si="78"/>
        <v>1260</v>
      </c>
      <c r="G2548" s="352">
        <f t="shared" si="79"/>
        <v>1050</v>
      </c>
      <c r="H2548" s="50"/>
      <c r="I2548" s="50"/>
      <c r="J2548" s="50"/>
      <c r="K2548" s="50"/>
      <c r="L2548" s="50"/>
      <c r="M2548" s="50"/>
      <c r="N2548" s="50"/>
      <c r="O2548" s="50"/>
      <c r="P2548" s="50"/>
      <c r="Q2548" s="50"/>
      <c r="R2548" s="50"/>
      <c r="S2548" s="50"/>
      <c r="T2548" s="50"/>
      <c r="U2548" s="50"/>
      <c r="V2548" s="50"/>
      <c r="W2548" s="50"/>
      <c r="X2548" s="50"/>
      <c r="Y2548" s="50"/>
      <c r="Z2548" s="50"/>
      <c r="AA2548" s="50"/>
      <c r="AB2548" s="50"/>
      <c r="AC2548" s="50"/>
      <c r="AD2548" s="50"/>
      <c r="AE2548" s="50"/>
      <c r="AF2548" s="50"/>
      <c r="AG2548" s="50"/>
      <c r="AH2548" s="50"/>
      <c r="AI2548" s="50"/>
      <c r="AJ2548" s="50"/>
      <c r="AK2548" s="50"/>
      <c r="AL2548" s="50"/>
      <c r="AM2548" s="50"/>
      <c r="AN2548" s="50"/>
      <c r="AO2548" s="50"/>
      <c r="AP2548" s="50"/>
      <c r="AQ2548" s="50"/>
      <c r="AR2548" s="50"/>
      <c r="AS2548" s="50"/>
      <c r="AT2548" s="50"/>
      <c r="AU2548" s="50"/>
      <c r="AV2548" s="50"/>
      <c r="AW2548" s="50"/>
      <c r="AX2548" s="50"/>
      <c r="AY2548" s="50"/>
      <c r="AZ2548" s="50"/>
      <c r="BA2548" s="50"/>
      <c r="BB2548" s="50"/>
      <c r="BC2548" s="50"/>
      <c r="BD2548" s="50"/>
      <c r="BE2548" s="50"/>
      <c r="BF2548" s="50"/>
      <c r="BG2548" s="50"/>
      <c r="BH2548" s="50"/>
      <c r="BI2548" s="50"/>
      <c r="BJ2548" s="50"/>
      <c r="BK2548" s="50"/>
      <c r="BL2548" s="50"/>
      <c r="BM2548" s="50"/>
      <c r="BN2548" s="50"/>
      <c r="BO2548" s="50"/>
      <c r="BP2548" s="50"/>
      <c r="BQ2548" s="50"/>
      <c r="BR2548" s="50"/>
      <c r="BS2548" s="50"/>
      <c r="BT2548" s="50"/>
      <c r="BU2548" s="50"/>
      <c r="BV2548" s="50"/>
      <c r="BW2548" s="50"/>
      <c r="BX2548" s="50"/>
      <c r="BY2548" s="50"/>
      <c r="BZ2548" s="50"/>
      <c r="CA2548" s="50"/>
      <c r="CB2548" s="50"/>
      <c r="CC2548" s="50"/>
      <c r="CD2548" s="50"/>
      <c r="CE2548" s="50"/>
      <c r="CF2548" s="50"/>
      <c r="CG2548" s="50"/>
      <c r="CH2548" s="50"/>
      <c r="CI2548" s="50"/>
      <c r="CJ2548" s="50"/>
      <c r="CK2548" s="50"/>
      <c r="CL2548" s="50"/>
      <c r="CM2548" s="50"/>
      <c r="CN2548" s="50"/>
      <c r="CO2548" s="50"/>
      <c r="CP2548" s="50"/>
      <c r="CQ2548" s="50"/>
      <c r="CR2548" s="50"/>
      <c r="CS2548" s="50"/>
      <c r="CT2548" s="50"/>
      <c r="CU2548" s="50"/>
      <c r="CV2548" s="50"/>
      <c r="CW2548" s="50"/>
      <c r="CX2548" s="50"/>
      <c r="CY2548" s="50"/>
      <c r="CZ2548" s="50"/>
      <c r="DA2548" s="50"/>
      <c r="DB2548" s="50"/>
      <c r="DC2548" s="50"/>
      <c r="DD2548" s="50"/>
      <c r="DE2548" s="50"/>
      <c r="DF2548" s="50"/>
      <c r="DG2548" s="50"/>
      <c r="DH2548" s="50"/>
    </row>
    <row r="2549" spans="1:112" x14ac:dyDescent="0.2">
      <c r="A2549" s="579" t="s">
        <v>2298</v>
      </c>
      <c r="B2549" s="579" t="s">
        <v>2298</v>
      </c>
      <c r="C2549" s="206"/>
      <c r="D2549" s="76" t="s">
        <v>3214</v>
      </c>
      <c r="E2549" s="353"/>
      <c r="F2549" s="352">
        <f t="shared" si="78"/>
        <v>0</v>
      </c>
      <c r="G2549" s="352">
        <f t="shared" si="79"/>
        <v>0</v>
      </c>
      <c r="H2549" s="50"/>
      <c r="I2549" s="50"/>
      <c r="J2549" s="50"/>
      <c r="K2549" s="50"/>
      <c r="L2549" s="50"/>
      <c r="M2549" s="50"/>
      <c r="N2549" s="50"/>
      <c r="O2549" s="50"/>
      <c r="P2549" s="50"/>
      <c r="Q2549" s="50"/>
      <c r="R2549" s="50"/>
      <c r="S2549" s="50"/>
      <c r="T2549" s="50"/>
      <c r="U2549" s="50"/>
      <c r="V2549" s="50"/>
      <c r="W2549" s="50"/>
      <c r="X2549" s="50"/>
      <c r="Y2549" s="50"/>
      <c r="Z2549" s="50"/>
      <c r="AA2549" s="50"/>
      <c r="AB2549" s="50"/>
      <c r="AC2549" s="50"/>
      <c r="AD2549" s="50"/>
      <c r="AE2549" s="50"/>
      <c r="AF2549" s="50"/>
      <c r="AG2549" s="50"/>
      <c r="AH2549" s="50"/>
      <c r="AI2549" s="50"/>
      <c r="AJ2549" s="50"/>
      <c r="AK2549" s="50"/>
      <c r="AL2549" s="50"/>
      <c r="AM2549" s="50"/>
      <c r="AN2549" s="50"/>
      <c r="AO2549" s="50"/>
      <c r="AP2549" s="50"/>
      <c r="AQ2549" s="50"/>
      <c r="AR2549" s="50"/>
      <c r="AS2549" s="50"/>
      <c r="AT2549" s="50"/>
      <c r="AU2549" s="50"/>
      <c r="AV2549" s="50"/>
      <c r="AW2549" s="50"/>
      <c r="AX2549" s="50"/>
      <c r="AY2549" s="50"/>
      <c r="AZ2549" s="50"/>
      <c r="BA2549" s="50"/>
      <c r="BB2549" s="50"/>
      <c r="BC2549" s="50"/>
      <c r="BD2549" s="50"/>
      <c r="BE2549" s="50"/>
      <c r="BF2549" s="50"/>
      <c r="BG2549" s="50"/>
      <c r="BH2549" s="50"/>
      <c r="BI2549" s="50"/>
      <c r="BJ2549" s="50"/>
      <c r="BK2549" s="50"/>
      <c r="BL2549" s="50"/>
      <c r="BM2549" s="50"/>
      <c r="BN2549" s="50"/>
      <c r="BO2549" s="50"/>
      <c r="BP2549" s="50"/>
      <c r="BQ2549" s="50"/>
      <c r="BR2549" s="50"/>
      <c r="BS2549" s="50"/>
      <c r="BT2549" s="50"/>
      <c r="BU2549" s="50"/>
      <c r="BV2549" s="50"/>
      <c r="BW2549" s="50"/>
      <c r="BX2549" s="50"/>
      <c r="BY2549" s="50"/>
      <c r="BZ2549" s="50"/>
      <c r="CA2549" s="50"/>
      <c r="CB2549" s="50"/>
      <c r="CC2549" s="50"/>
      <c r="CD2549" s="50"/>
      <c r="CE2549" s="50"/>
      <c r="CF2549" s="50"/>
      <c r="CG2549" s="50"/>
      <c r="CH2549" s="50"/>
      <c r="CI2549" s="50"/>
      <c r="CJ2549" s="50"/>
      <c r="CK2549" s="50"/>
      <c r="CL2549" s="50"/>
      <c r="CM2549" s="50"/>
      <c r="CN2549" s="50"/>
      <c r="CO2549" s="50"/>
      <c r="CP2549" s="50"/>
      <c r="CQ2549" s="50"/>
      <c r="CR2549" s="50"/>
      <c r="CS2549" s="50"/>
      <c r="CT2549" s="50"/>
      <c r="CU2549" s="50"/>
      <c r="CV2549" s="50"/>
      <c r="CW2549" s="50"/>
      <c r="CX2549" s="50"/>
      <c r="CY2549" s="50"/>
      <c r="CZ2549" s="50"/>
      <c r="DA2549" s="50"/>
      <c r="DB2549" s="50"/>
      <c r="DC2549" s="50"/>
      <c r="DD2549" s="50"/>
      <c r="DE2549" s="50"/>
      <c r="DF2549" s="50"/>
      <c r="DG2549" s="50"/>
      <c r="DH2549" s="50"/>
    </row>
    <row r="2550" spans="1:112" ht="25.5" x14ac:dyDescent="0.2">
      <c r="A2550" s="581"/>
      <c r="B2550" s="581"/>
      <c r="C2550" s="206"/>
      <c r="D2550" s="77" t="s">
        <v>7261</v>
      </c>
      <c r="E2550" s="353">
        <v>1000</v>
      </c>
      <c r="F2550" s="352">
        <f t="shared" si="78"/>
        <v>600</v>
      </c>
      <c r="G2550" s="352">
        <f t="shared" si="79"/>
        <v>500</v>
      </c>
      <c r="H2550" s="50"/>
      <c r="I2550" s="50"/>
      <c r="J2550" s="50"/>
      <c r="K2550" s="50"/>
      <c r="L2550" s="50"/>
      <c r="M2550" s="50"/>
      <c r="N2550" s="50"/>
      <c r="O2550" s="50"/>
      <c r="P2550" s="50"/>
      <c r="Q2550" s="50"/>
      <c r="R2550" s="50"/>
      <c r="S2550" s="50"/>
      <c r="T2550" s="50"/>
      <c r="U2550" s="50"/>
      <c r="V2550" s="50"/>
      <c r="W2550" s="50"/>
      <c r="X2550" s="50"/>
      <c r="Y2550" s="50"/>
      <c r="Z2550" s="50"/>
      <c r="AA2550" s="50"/>
      <c r="AB2550" s="50"/>
      <c r="AC2550" s="50"/>
      <c r="AD2550" s="50"/>
      <c r="AE2550" s="50"/>
      <c r="AF2550" s="50"/>
      <c r="AG2550" s="50"/>
      <c r="AH2550" s="50"/>
      <c r="AI2550" s="50"/>
      <c r="AJ2550" s="50"/>
      <c r="AK2550" s="50"/>
      <c r="AL2550" s="50"/>
      <c r="AM2550" s="50"/>
      <c r="AN2550" s="50"/>
      <c r="AO2550" s="50"/>
      <c r="AP2550" s="50"/>
      <c r="AQ2550" s="50"/>
      <c r="AR2550" s="50"/>
      <c r="AS2550" s="50"/>
      <c r="AT2550" s="50"/>
      <c r="AU2550" s="50"/>
      <c r="AV2550" s="50"/>
      <c r="AW2550" s="50"/>
      <c r="AX2550" s="50"/>
      <c r="AY2550" s="50"/>
      <c r="AZ2550" s="50"/>
      <c r="BA2550" s="50"/>
      <c r="BB2550" s="50"/>
      <c r="BC2550" s="50"/>
      <c r="BD2550" s="50"/>
      <c r="BE2550" s="50"/>
      <c r="BF2550" s="50"/>
      <c r="BG2550" s="50"/>
      <c r="BH2550" s="50"/>
      <c r="BI2550" s="50"/>
      <c r="BJ2550" s="50"/>
      <c r="BK2550" s="50"/>
      <c r="BL2550" s="50"/>
      <c r="BM2550" s="50"/>
      <c r="BN2550" s="50"/>
      <c r="BO2550" s="50"/>
      <c r="BP2550" s="50"/>
      <c r="BQ2550" s="50"/>
      <c r="BR2550" s="50"/>
      <c r="BS2550" s="50"/>
      <c r="BT2550" s="50"/>
      <c r="BU2550" s="50"/>
      <c r="BV2550" s="50"/>
      <c r="BW2550" s="50"/>
      <c r="BX2550" s="50"/>
      <c r="BY2550" s="50"/>
      <c r="BZ2550" s="50"/>
      <c r="CA2550" s="50"/>
      <c r="CB2550" s="50"/>
      <c r="CC2550" s="50"/>
      <c r="CD2550" s="50"/>
      <c r="CE2550" s="50"/>
      <c r="CF2550" s="50"/>
      <c r="CG2550" s="50"/>
      <c r="CH2550" s="50"/>
      <c r="CI2550" s="50"/>
      <c r="CJ2550" s="50"/>
      <c r="CK2550" s="50"/>
      <c r="CL2550" s="50"/>
      <c r="CM2550" s="50"/>
      <c r="CN2550" s="50"/>
      <c r="CO2550" s="50"/>
      <c r="CP2550" s="50"/>
      <c r="CQ2550" s="50"/>
      <c r="CR2550" s="50"/>
      <c r="CS2550" s="50"/>
      <c r="CT2550" s="50"/>
      <c r="CU2550" s="50"/>
      <c r="CV2550" s="50"/>
      <c r="CW2550" s="50"/>
      <c r="CX2550" s="50"/>
      <c r="CY2550" s="50"/>
      <c r="CZ2550" s="50"/>
      <c r="DA2550" s="50"/>
      <c r="DB2550" s="50"/>
      <c r="DC2550" s="50"/>
      <c r="DD2550" s="50"/>
      <c r="DE2550" s="50"/>
      <c r="DF2550" s="50"/>
      <c r="DG2550" s="50"/>
      <c r="DH2550" s="50"/>
    </row>
    <row r="2551" spans="1:112" x14ac:dyDescent="0.2">
      <c r="A2551" s="580"/>
      <c r="B2551" s="580"/>
      <c r="C2551" s="206"/>
      <c r="D2551" s="77" t="s">
        <v>8019</v>
      </c>
      <c r="E2551" s="353">
        <v>800</v>
      </c>
      <c r="F2551" s="352">
        <f t="shared" si="78"/>
        <v>480</v>
      </c>
      <c r="G2551" s="352">
        <f t="shared" si="79"/>
        <v>400</v>
      </c>
      <c r="H2551" s="50"/>
      <c r="I2551" s="50"/>
      <c r="J2551" s="50"/>
      <c r="K2551" s="50"/>
      <c r="L2551" s="50"/>
      <c r="M2551" s="50"/>
      <c r="N2551" s="50"/>
      <c r="O2551" s="50"/>
      <c r="P2551" s="50"/>
      <c r="Q2551" s="50"/>
      <c r="R2551" s="50"/>
      <c r="S2551" s="50"/>
      <c r="T2551" s="50"/>
      <c r="U2551" s="50"/>
      <c r="V2551" s="50"/>
      <c r="W2551" s="50"/>
      <c r="X2551" s="50"/>
      <c r="Y2551" s="50"/>
      <c r="Z2551" s="50"/>
      <c r="AA2551" s="50"/>
      <c r="AB2551" s="50"/>
      <c r="AC2551" s="50"/>
      <c r="AD2551" s="50"/>
      <c r="AE2551" s="50"/>
      <c r="AF2551" s="50"/>
      <c r="AG2551" s="50"/>
      <c r="AH2551" s="50"/>
      <c r="AI2551" s="50"/>
      <c r="AJ2551" s="50"/>
      <c r="AK2551" s="50"/>
      <c r="AL2551" s="50"/>
      <c r="AM2551" s="50"/>
      <c r="AN2551" s="50"/>
      <c r="AO2551" s="50"/>
      <c r="AP2551" s="50"/>
      <c r="AQ2551" s="50"/>
      <c r="AR2551" s="50"/>
      <c r="AS2551" s="50"/>
      <c r="AT2551" s="50"/>
      <c r="AU2551" s="50"/>
      <c r="AV2551" s="50"/>
      <c r="AW2551" s="50"/>
      <c r="AX2551" s="50"/>
      <c r="AY2551" s="50"/>
      <c r="AZ2551" s="50"/>
      <c r="BA2551" s="50"/>
      <c r="BB2551" s="50"/>
      <c r="BC2551" s="50"/>
      <c r="BD2551" s="50"/>
      <c r="BE2551" s="50"/>
      <c r="BF2551" s="50"/>
      <c r="BG2551" s="50"/>
      <c r="BH2551" s="50"/>
      <c r="BI2551" s="50"/>
      <c r="BJ2551" s="50"/>
      <c r="BK2551" s="50"/>
      <c r="BL2551" s="50"/>
      <c r="BM2551" s="50"/>
      <c r="BN2551" s="50"/>
      <c r="BO2551" s="50"/>
      <c r="BP2551" s="50"/>
      <c r="BQ2551" s="50"/>
      <c r="BR2551" s="50"/>
      <c r="BS2551" s="50"/>
      <c r="BT2551" s="50"/>
      <c r="BU2551" s="50"/>
      <c r="BV2551" s="50"/>
      <c r="BW2551" s="50"/>
      <c r="BX2551" s="50"/>
      <c r="BY2551" s="50"/>
      <c r="BZ2551" s="50"/>
      <c r="CA2551" s="50"/>
      <c r="CB2551" s="50"/>
      <c r="CC2551" s="50"/>
      <c r="CD2551" s="50"/>
      <c r="CE2551" s="50"/>
      <c r="CF2551" s="50"/>
      <c r="CG2551" s="50"/>
      <c r="CH2551" s="50"/>
      <c r="CI2551" s="50"/>
      <c r="CJ2551" s="50"/>
      <c r="CK2551" s="50"/>
      <c r="CL2551" s="50"/>
      <c r="CM2551" s="50"/>
      <c r="CN2551" s="50"/>
      <c r="CO2551" s="50"/>
      <c r="CP2551" s="50"/>
      <c r="CQ2551" s="50"/>
      <c r="CR2551" s="50"/>
      <c r="CS2551" s="50"/>
      <c r="CT2551" s="50"/>
      <c r="CU2551" s="50"/>
      <c r="CV2551" s="50"/>
      <c r="CW2551" s="50"/>
      <c r="CX2551" s="50"/>
      <c r="CY2551" s="50"/>
      <c r="CZ2551" s="50"/>
      <c r="DA2551" s="50"/>
      <c r="DB2551" s="50"/>
      <c r="DC2551" s="50"/>
      <c r="DD2551" s="50"/>
      <c r="DE2551" s="50"/>
      <c r="DF2551" s="50"/>
      <c r="DG2551" s="50"/>
      <c r="DH2551" s="50"/>
    </row>
    <row r="2552" spans="1:112" ht="25.5" x14ac:dyDescent="0.2">
      <c r="A2552" s="579" t="s">
        <v>2301</v>
      </c>
      <c r="B2552" s="579" t="s">
        <v>2301</v>
      </c>
      <c r="C2552" s="206"/>
      <c r="D2552" s="77" t="s">
        <v>3215</v>
      </c>
      <c r="E2552" s="353">
        <v>1000</v>
      </c>
      <c r="F2552" s="352">
        <f t="shared" si="78"/>
        <v>600</v>
      </c>
      <c r="G2552" s="352">
        <f t="shared" si="79"/>
        <v>500</v>
      </c>
      <c r="H2552" s="50"/>
      <c r="I2552" s="50"/>
      <c r="J2552" s="50"/>
      <c r="K2552" s="50"/>
      <c r="L2552" s="50"/>
      <c r="M2552" s="50"/>
      <c r="N2552" s="50"/>
      <c r="O2552" s="50"/>
      <c r="P2552" s="50"/>
      <c r="Q2552" s="50"/>
      <c r="R2552" s="50"/>
      <c r="S2552" s="50"/>
      <c r="T2552" s="50"/>
      <c r="U2552" s="50"/>
      <c r="V2552" s="50"/>
      <c r="W2552" s="50"/>
      <c r="X2552" s="50"/>
      <c r="Y2552" s="50"/>
      <c r="Z2552" s="50"/>
      <c r="AA2552" s="50"/>
      <c r="AB2552" s="50"/>
      <c r="AC2552" s="50"/>
      <c r="AD2552" s="50"/>
      <c r="AE2552" s="50"/>
      <c r="AF2552" s="50"/>
      <c r="AG2552" s="50"/>
      <c r="AH2552" s="50"/>
      <c r="AI2552" s="50"/>
      <c r="AJ2552" s="50"/>
      <c r="AK2552" s="50"/>
      <c r="AL2552" s="50"/>
      <c r="AM2552" s="50"/>
      <c r="AN2552" s="50"/>
      <c r="AO2552" s="50"/>
      <c r="AP2552" s="50"/>
      <c r="AQ2552" s="50"/>
      <c r="AR2552" s="50"/>
      <c r="AS2552" s="50"/>
      <c r="AT2552" s="50"/>
      <c r="AU2552" s="50"/>
      <c r="AV2552" s="50"/>
      <c r="AW2552" s="50"/>
      <c r="AX2552" s="50"/>
      <c r="AY2552" s="50"/>
      <c r="AZ2552" s="50"/>
      <c r="BA2552" s="50"/>
      <c r="BB2552" s="50"/>
      <c r="BC2552" s="50"/>
      <c r="BD2552" s="50"/>
      <c r="BE2552" s="50"/>
      <c r="BF2552" s="50"/>
      <c r="BG2552" s="50"/>
      <c r="BH2552" s="50"/>
      <c r="BI2552" s="50"/>
      <c r="BJ2552" s="50"/>
      <c r="BK2552" s="50"/>
      <c r="BL2552" s="50"/>
      <c r="BM2552" s="50"/>
      <c r="BN2552" s="50"/>
      <c r="BO2552" s="50"/>
      <c r="BP2552" s="50"/>
      <c r="BQ2552" s="50"/>
      <c r="BR2552" s="50"/>
      <c r="BS2552" s="50"/>
      <c r="BT2552" s="50"/>
      <c r="BU2552" s="50"/>
      <c r="BV2552" s="50"/>
      <c r="BW2552" s="50"/>
      <c r="BX2552" s="50"/>
      <c r="BY2552" s="50"/>
      <c r="BZ2552" s="50"/>
      <c r="CA2552" s="50"/>
      <c r="CB2552" s="50"/>
      <c r="CC2552" s="50"/>
      <c r="CD2552" s="50"/>
      <c r="CE2552" s="50"/>
      <c r="CF2552" s="50"/>
      <c r="CG2552" s="50"/>
      <c r="CH2552" s="50"/>
      <c r="CI2552" s="50"/>
      <c r="CJ2552" s="50"/>
      <c r="CK2552" s="50"/>
      <c r="CL2552" s="50"/>
      <c r="CM2552" s="50"/>
      <c r="CN2552" s="50"/>
      <c r="CO2552" s="50"/>
      <c r="CP2552" s="50"/>
      <c r="CQ2552" s="50"/>
      <c r="CR2552" s="50"/>
      <c r="CS2552" s="50"/>
      <c r="CT2552" s="50"/>
      <c r="CU2552" s="50"/>
      <c r="CV2552" s="50"/>
      <c r="CW2552" s="50"/>
      <c r="CX2552" s="50"/>
      <c r="CY2552" s="50"/>
      <c r="CZ2552" s="50"/>
      <c r="DA2552" s="50"/>
      <c r="DB2552" s="50"/>
      <c r="DC2552" s="50"/>
      <c r="DD2552" s="50"/>
      <c r="DE2552" s="50"/>
      <c r="DF2552" s="50"/>
      <c r="DG2552" s="50"/>
      <c r="DH2552" s="50"/>
    </row>
    <row r="2553" spans="1:112" ht="25.5" x14ac:dyDescent="0.2">
      <c r="A2553" s="581"/>
      <c r="B2553" s="581"/>
      <c r="C2553" s="206"/>
      <c r="D2553" s="77" t="s">
        <v>3216</v>
      </c>
      <c r="E2553" s="353">
        <v>800</v>
      </c>
      <c r="F2553" s="352">
        <f t="shared" si="78"/>
        <v>480</v>
      </c>
      <c r="G2553" s="352">
        <f t="shared" si="79"/>
        <v>400</v>
      </c>
      <c r="H2553" s="50"/>
      <c r="I2553" s="50"/>
      <c r="J2553" s="50"/>
      <c r="K2553" s="50"/>
      <c r="L2553" s="50"/>
      <c r="M2553" s="50"/>
      <c r="N2553" s="50"/>
      <c r="O2553" s="50"/>
      <c r="P2553" s="50"/>
      <c r="Q2553" s="50"/>
      <c r="R2553" s="50"/>
      <c r="S2553" s="50"/>
      <c r="T2553" s="50"/>
      <c r="U2553" s="50"/>
      <c r="V2553" s="50"/>
      <c r="W2553" s="50"/>
      <c r="X2553" s="50"/>
      <c r="Y2553" s="50"/>
      <c r="Z2553" s="50"/>
      <c r="AA2553" s="50"/>
      <c r="AB2553" s="50"/>
      <c r="AC2553" s="50"/>
      <c r="AD2553" s="50"/>
      <c r="AE2553" s="50"/>
      <c r="AF2553" s="50"/>
      <c r="AG2553" s="50"/>
      <c r="AH2553" s="50"/>
      <c r="AI2553" s="50"/>
      <c r="AJ2553" s="50"/>
      <c r="AK2553" s="50"/>
      <c r="AL2553" s="50"/>
      <c r="AM2553" s="50"/>
      <c r="AN2553" s="50"/>
      <c r="AO2553" s="50"/>
      <c r="AP2553" s="50"/>
      <c r="AQ2553" s="50"/>
      <c r="AR2553" s="50"/>
      <c r="AS2553" s="50"/>
      <c r="AT2553" s="50"/>
      <c r="AU2553" s="50"/>
      <c r="AV2553" s="50"/>
      <c r="AW2553" s="50"/>
      <c r="AX2553" s="50"/>
      <c r="AY2553" s="50"/>
      <c r="AZ2553" s="50"/>
      <c r="BA2553" s="50"/>
      <c r="BB2553" s="50"/>
      <c r="BC2553" s="50"/>
      <c r="BD2553" s="50"/>
      <c r="BE2553" s="50"/>
      <c r="BF2553" s="50"/>
      <c r="BG2553" s="50"/>
      <c r="BH2553" s="50"/>
      <c r="BI2553" s="50"/>
      <c r="BJ2553" s="50"/>
      <c r="BK2553" s="50"/>
      <c r="BL2553" s="50"/>
      <c r="BM2553" s="50"/>
      <c r="BN2553" s="50"/>
      <c r="BO2553" s="50"/>
      <c r="BP2553" s="50"/>
      <c r="BQ2553" s="50"/>
      <c r="BR2553" s="50"/>
      <c r="BS2553" s="50"/>
      <c r="BT2553" s="50"/>
      <c r="BU2553" s="50"/>
      <c r="BV2553" s="50"/>
      <c r="BW2553" s="50"/>
      <c r="BX2553" s="50"/>
      <c r="BY2553" s="50"/>
      <c r="BZ2553" s="50"/>
      <c r="CA2553" s="50"/>
      <c r="CB2553" s="50"/>
      <c r="CC2553" s="50"/>
      <c r="CD2553" s="50"/>
      <c r="CE2553" s="50"/>
      <c r="CF2553" s="50"/>
      <c r="CG2553" s="50"/>
      <c r="CH2553" s="50"/>
      <c r="CI2553" s="50"/>
      <c r="CJ2553" s="50"/>
      <c r="CK2553" s="50"/>
      <c r="CL2553" s="50"/>
      <c r="CM2553" s="50"/>
      <c r="CN2553" s="50"/>
      <c r="CO2553" s="50"/>
      <c r="CP2553" s="50"/>
      <c r="CQ2553" s="50"/>
      <c r="CR2553" s="50"/>
      <c r="CS2553" s="50"/>
      <c r="CT2553" s="50"/>
      <c r="CU2553" s="50"/>
      <c r="CV2553" s="50"/>
      <c r="CW2553" s="50"/>
      <c r="CX2553" s="50"/>
      <c r="CY2553" s="50"/>
      <c r="CZ2553" s="50"/>
      <c r="DA2553" s="50"/>
      <c r="DB2553" s="50"/>
      <c r="DC2553" s="50"/>
      <c r="DD2553" s="50"/>
      <c r="DE2553" s="50"/>
      <c r="DF2553" s="50"/>
      <c r="DG2553" s="50"/>
      <c r="DH2553" s="50"/>
    </row>
    <row r="2554" spans="1:112" ht="25.5" x14ac:dyDescent="0.2">
      <c r="A2554" s="581"/>
      <c r="B2554" s="581"/>
      <c r="C2554" s="206"/>
      <c r="D2554" s="77" t="s">
        <v>3217</v>
      </c>
      <c r="E2554" s="353">
        <v>700</v>
      </c>
      <c r="F2554" s="352">
        <f t="shared" si="78"/>
        <v>420</v>
      </c>
      <c r="G2554" s="352">
        <f t="shared" si="79"/>
        <v>350</v>
      </c>
      <c r="H2554" s="50"/>
      <c r="I2554" s="50"/>
      <c r="J2554" s="50"/>
      <c r="K2554" s="50"/>
      <c r="L2554" s="50"/>
      <c r="M2554" s="50"/>
      <c r="N2554" s="50"/>
      <c r="O2554" s="50"/>
      <c r="P2554" s="50"/>
      <c r="Q2554" s="50"/>
      <c r="R2554" s="50"/>
      <c r="S2554" s="50"/>
      <c r="T2554" s="50"/>
      <c r="U2554" s="50"/>
      <c r="V2554" s="50"/>
      <c r="W2554" s="50"/>
      <c r="X2554" s="50"/>
      <c r="Y2554" s="50"/>
      <c r="Z2554" s="50"/>
      <c r="AA2554" s="50"/>
      <c r="AB2554" s="50"/>
      <c r="AC2554" s="50"/>
      <c r="AD2554" s="50"/>
      <c r="AE2554" s="50"/>
      <c r="AF2554" s="50"/>
      <c r="AG2554" s="50"/>
      <c r="AH2554" s="50"/>
      <c r="AI2554" s="50"/>
      <c r="AJ2554" s="50"/>
      <c r="AK2554" s="50"/>
      <c r="AL2554" s="50"/>
      <c r="AM2554" s="50"/>
      <c r="AN2554" s="50"/>
      <c r="AO2554" s="50"/>
      <c r="AP2554" s="50"/>
      <c r="AQ2554" s="50"/>
      <c r="AR2554" s="50"/>
      <c r="AS2554" s="50"/>
      <c r="AT2554" s="50"/>
      <c r="AU2554" s="50"/>
      <c r="AV2554" s="50"/>
      <c r="AW2554" s="50"/>
      <c r="AX2554" s="50"/>
      <c r="AY2554" s="50"/>
      <c r="AZ2554" s="50"/>
      <c r="BA2554" s="50"/>
      <c r="BB2554" s="50"/>
      <c r="BC2554" s="50"/>
      <c r="BD2554" s="50"/>
      <c r="BE2554" s="50"/>
      <c r="BF2554" s="50"/>
      <c r="BG2554" s="50"/>
      <c r="BH2554" s="50"/>
      <c r="BI2554" s="50"/>
      <c r="BJ2554" s="50"/>
      <c r="BK2554" s="50"/>
      <c r="BL2554" s="50"/>
      <c r="BM2554" s="50"/>
      <c r="BN2554" s="50"/>
      <c r="BO2554" s="50"/>
      <c r="BP2554" s="50"/>
      <c r="BQ2554" s="50"/>
      <c r="BR2554" s="50"/>
      <c r="BS2554" s="50"/>
      <c r="BT2554" s="50"/>
      <c r="BU2554" s="50"/>
      <c r="BV2554" s="50"/>
      <c r="BW2554" s="50"/>
      <c r="BX2554" s="50"/>
      <c r="BY2554" s="50"/>
      <c r="BZ2554" s="50"/>
      <c r="CA2554" s="50"/>
      <c r="CB2554" s="50"/>
      <c r="CC2554" s="50"/>
      <c r="CD2554" s="50"/>
      <c r="CE2554" s="50"/>
      <c r="CF2554" s="50"/>
      <c r="CG2554" s="50"/>
      <c r="CH2554" s="50"/>
      <c r="CI2554" s="50"/>
      <c r="CJ2554" s="50"/>
      <c r="CK2554" s="50"/>
      <c r="CL2554" s="50"/>
      <c r="CM2554" s="50"/>
      <c r="CN2554" s="50"/>
      <c r="CO2554" s="50"/>
      <c r="CP2554" s="50"/>
      <c r="CQ2554" s="50"/>
      <c r="CR2554" s="50"/>
      <c r="CS2554" s="50"/>
      <c r="CT2554" s="50"/>
      <c r="CU2554" s="50"/>
      <c r="CV2554" s="50"/>
      <c r="CW2554" s="50"/>
      <c r="CX2554" s="50"/>
      <c r="CY2554" s="50"/>
      <c r="CZ2554" s="50"/>
      <c r="DA2554" s="50"/>
      <c r="DB2554" s="50"/>
      <c r="DC2554" s="50"/>
      <c r="DD2554" s="50"/>
      <c r="DE2554" s="50"/>
      <c r="DF2554" s="50"/>
      <c r="DG2554" s="50"/>
      <c r="DH2554" s="50"/>
    </row>
    <row r="2555" spans="1:112" ht="25.5" x14ac:dyDescent="0.2">
      <c r="A2555" s="580"/>
      <c r="B2555" s="580"/>
      <c r="C2555" s="206"/>
      <c r="D2555" s="77" t="s">
        <v>3218</v>
      </c>
      <c r="E2555" s="353">
        <v>900</v>
      </c>
      <c r="F2555" s="352">
        <f t="shared" si="78"/>
        <v>540</v>
      </c>
      <c r="G2555" s="352">
        <f t="shared" si="79"/>
        <v>450</v>
      </c>
      <c r="H2555" s="50"/>
      <c r="I2555" s="50"/>
      <c r="J2555" s="50"/>
      <c r="K2555" s="50"/>
      <c r="L2555" s="50"/>
      <c r="M2555" s="50"/>
      <c r="N2555" s="50"/>
      <c r="O2555" s="50"/>
      <c r="P2555" s="50"/>
      <c r="Q2555" s="50"/>
      <c r="R2555" s="50"/>
      <c r="S2555" s="50"/>
      <c r="T2555" s="50"/>
      <c r="U2555" s="50"/>
      <c r="V2555" s="50"/>
      <c r="W2555" s="50"/>
      <c r="X2555" s="50"/>
      <c r="Y2555" s="50"/>
      <c r="Z2555" s="50"/>
      <c r="AA2555" s="50"/>
      <c r="AB2555" s="50"/>
      <c r="AC2555" s="50"/>
      <c r="AD2555" s="50"/>
      <c r="AE2555" s="50"/>
      <c r="AF2555" s="50"/>
      <c r="AG2555" s="50"/>
      <c r="AH2555" s="50"/>
      <c r="AI2555" s="50"/>
      <c r="AJ2555" s="50"/>
      <c r="AK2555" s="50"/>
      <c r="AL2555" s="50"/>
      <c r="AM2555" s="50"/>
      <c r="AN2555" s="50"/>
      <c r="AO2555" s="50"/>
      <c r="AP2555" s="50"/>
      <c r="AQ2555" s="50"/>
      <c r="AR2555" s="50"/>
      <c r="AS2555" s="50"/>
      <c r="AT2555" s="50"/>
      <c r="AU2555" s="50"/>
      <c r="AV2555" s="50"/>
      <c r="AW2555" s="50"/>
      <c r="AX2555" s="50"/>
      <c r="AY2555" s="50"/>
      <c r="AZ2555" s="50"/>
      <c r="BA2555" s="50"/>
      <c r="BB2555" s="50"/>
      <c r="BC2555" s="50"/>
      <c r="BD2555" s="50"/>
      <c r="BE2555" s="50"/>
      <c r="BF2555" s="50"/>
      <c r="BG2555" s="50"/>
      <c r="BH2555" s="50"/>
      <c r="BI2555" s="50"/>
      <c r="BJ2555" s="50"/>
      <c r="BK2555" s="50"/>
      <c r="BL2555" s="50"/>
      <c r="BM2555" s="50"/>
      <c r="BN2555" s="50"/>
      <c r="BO2555" s="50"/>
      <c r="BP2555" s="50"/>
      <c r="BQ2555" s="50"/>
      <c r="BR2555" s="50"/>
      <c r="BS2555" s="50"/>
      <c r="BT2555" s="50"/>
      <c r="BU2555" s="50"/>
      <c r="BV2555" s="50"/>
      <c r="BW2555" s="50"/>
      <c r="BX2555" s="50"/>
      <c r="BY2555" s="50"/>
      <c r="BZ2555" s="50"/>
      <c r="CA2555" s="50"/>
      <c r="CB2555" s="50"/>
      <c r="CC2555" s="50"/>
      <c r="CD2555" s="50"/>
      <c r="CE2555" s="50"/>
      <c r="CF2555" s="50"/>
      <c r="CG2555" s="50"/>
      <c r="CH2555" s="50"/>
      <c r="CI2555" s="50"/>
      <c r="CJ2555" s="50"/>
      <c r="CK2555" s="50"/>
      <c r="CL2555" s="50"/>
      <c r="CM2555" s="50"/>
      <c r="CN2555" s="50"/>
      <c r="CO2555" s="50"/>
      <c r="CP2555" s="50"/>
      <c r="CQ2555" s="50"/>
      <c r="CR2555" s="50"/>
      <c r="CS2555" s="50"/>
      <c r="CT2555" s="50"/>
      <c r="CU2555" s="50"/>
      <c r="CV2555" s="50"/>
      <c r="CW2555" s="50"/>
      <c r="CX2555" s="50"/>
      <c r="CY2555" s="50"/>
      <c r="CZ2555" s="50"/>
      <c r="DA2555" s="50"/>
      <c r="DB2555" s="50"/>
      <c r="DC2555" s="50"/>
      <c r="DD2555" s="50"/>
      <c r="DE2555" s="50"/>
      <c r="DF2555" s="50"/>
      <c r="DG2555" s="50"/>
      <c r="DH2555" s="50"/>
    </row>
    <row r="2556" spans="1:112" ht="25.5" x14ac:dyDescent="0.2">
      <c r="A2556" s="206" t="s">
        <v>2303</v>
      </c>
      <c r="B2556" s="206" t="s">
        <v>2303</v>
      </c>
      <c r="C2556" s="206"/>
      <c r="D2556" s="78" t="s">
        <v>3219</v>
      </c>
      <c r="E2556" s="353">
        <v>1100</v>
      </c>
      <c r="F2556" s="352">
        <f t="shared" si="78"/>
        <v>660</v>
      </c>
      <c r="G2556" s="352">
        <f t="shared" si="79"/>
        <v>550</v>
      </c>
      <c r="H2556" s="50"/>
      <c r="I2556" s="50"/>
      <c r="J2556" s="50"/>
      <c r="K2556" s="50"/>
      <c r="L2556" s="50"/>
      <c r="M2556" s="50"/>
      <c r="N2556" s="50"/>
      <c r="O2556" s="50"/>
      <c r="P2556" s="50"/>
      <c r="Q2556" s="50"/>
      <c r="R2556" s="50"/>
      <c r="S2556" s="50"/>
      <c r="T2556" s="50"/>
      <c r="U2556" s="50"/>
      <c r="V2556" s="50"/>
      <c r="W2556" s="50"/>
      <c r="X2556" s="50"/>
      <c r="Y2556" s="50"/>
      <c r="Z2556" s="50"/>
      <c r="AA2556" s="50"/>
      <c r="AB2556" s="50"/>
      <c r="AC2556" s="50"/>
      <c r="AD2556" s="50"/>
      <c r="AE2556" s="50"/>
      <c r="AF2556" s="50"/>
      <c r="AG2556" s="50"/>
      <c r="AH2556" s="50"/>
      <c r="AI2556" s="50"/>
      <c r="AJ2556" s="50"/>
      <c r="AK2556" s="50"/>
      <c r="AL2556" s="50"/>
      <c r="AM2556" s="50"/>
      <c r="AN2556" s="50"/>
      <c r="AO2556" s="50"/>
      <c r="AP2556" s="50"/>
      <c r="AQ2556" s="50"/>
      <c r="AR2556" s="50"/>
      <c r="AS2556" s="50"/>
      <c r="AT2556" s="50"/>
      <c r="AU2556" s="50"/>
      <c r="AV2556" s="50"/>
      <c r="AW2556" s="50"/>
      <c r="AX2556" s="50"/>
      <c r="AY2556" s="50"/>
      <c r="AZ2556" s="50"/>
      <c r="BA2556" s="50"/>
      <c r="BB2556" s="50"/>
      <c r="BC2556" s="50"/>
      <c r="BD2556" s="50"/>
      <c r="BE2556" s="50"/>
      <c r="BF2556" s="50"/>
      <c r="BG2556" s="50"/>
      <c r="BH2556" s="50"/>
      <c r="BI2556" s="50"/>
      <c r="BJ2556" s="50"/>
      <c r="BK2556" s="50"/>
      <c r="BL2556" s="50"/>
      <c r="BM2556" s="50"/>
      <c r="BN2556" s="50"/>
      <c r="BO2556" s="50"/>
      <c r="BP2556" s="50"/>
      <c r="BQ2556" s="50"/>
      <c r="BR2556" s="50"/>
      <c r="BS2556" s="50"/>
      <c r="BT2556" s="50"/>
      <c r="BU2556" s="50"/>
      <c r="BV2556" s="50"/>
      <c r="BW2556" s="50"/>
      <c r="BX2556" s="50"/>
      <c r="BY2556" s="50"/>
      <c r="BZ2556" s="50"/>
      <c r="CA2556" s="50"/>
      <c r="CB2556" s="50"/>
      <c r="CC2556" s="50"/>
      <c r="CD2556" s="50"/>
      <c r="CE2556" s="50"/>
      <c r="CF2556" s="50"/>
      <c r="CG2556" s="50"/>
      <c r="CH2556" s="50"/>
      <c r="CI2556" s="50"/>
      <c r="CJ2556" s="50"/>
      <c r="CK2556" s="50"/>
      <c r="CL2556" s="50"/>
      <c r="CM2556" s="50"/>
      <c r="CN2556" s="50"/>
      <c r="CO2556" s="50"/>
      <c r="CP2556" s="50"/>
      <c r="CQ2556" s="50"/>
      <c r="CR2556" s="50"/>
      <c r="CS2556" s="50"/>
      <c r="CT2556" s="50"/>
      <c r="CU2556" s="50"/>
      <c r="CV2556" s="50"/>
      <c r="CW2556" s="50"/>
      <c r="CX2556" s="50"/>
      <c r="CY2556" s="50"/>
      <c r="CZ2556" s="50"/>
      <c r="DA2556" s="50"/>
      <c r="DB2556" s="50"/>
      <c r="DC2556" s="50"/>
      <c r="DD2556" s="50"/>
      <c r="DE2556" s="50"/>
      <c r="DF2556" s="50"/>
      <c r="DG2556" s="50"/>
      <c r="DH2556" s="50"/>
    </row>
    <row r="2557" spans="1:112" ht="25.5" x14ac:dyDescent="0.2">
      <c r="A2557" s="206" t="s">
        <v>2305</v>
      </c>
      <c r="B2557" s="206" t="s">
        <v>2305</v>
      </c>
      <c r="C2557" s="206"/>
      <c r="D2557" s="78" t="s">
        <v>8020</v>
      </c>
      <c r="E2557" s="353">
        <v>800</v>
      </c>
      <c r="F2557" s="352">
        <f t="shared" si="78"/>
        <v>480</v>
      </c>
      <c r="G2557" s="352">
        <f t="shared" si="79"/>
        <v>400</v>
      </c>
      <c r="H2557" s="50"/>
      <c r="I2557" s="50"/>
      <c r="J2557" s="50"/>
      <c r="K2557" s="50"/>
      <c r="L2557" s="50"/>
      <c r="M2557" s="50"/>
      <c r="N2557" s="50"/>
      <c r="O2557" s="50"/>
      <c r="P2557" s="50"/>
      <c r="Q2557" s="50"/>
      <c r="R2557" s="50"/>
      <c r="S2557" s="50"/>
      <c r="T2557" s="50"/>
      <c r="U2557" s="50"/>
      <c r="V2557" s="50"/>
      <c r="W2557" s="50"/>
      <c r="X2557" s="50"/>
      <c r="Y2557" s="50"/>
      <c r="Z2557" s="50"/>
      <c r="AA2557" s="50"/>
      <c r="AB2557" s="50"/>
      <c r="AC2557" s="50"/>
      <c r="AD2557" s="50"/>
      <c r="AE2557" s="50"/>
      <c r="AF2557" s="50"/>
      <c r="AG2557" s="50"/>
      <c r="AH2557" s="50"/>
      <c r="AI2557" s="50"/>
      <c r="AJ2557" s="50"/>
      <c r="AK2557" s="50"/>
      <c r="AL2557" s="50"/>
      <c r="AM2557" s="50"/>
      <c r="AN2557" s="50"/>
      <c r="AO2557" s="50"/>
      <c r="AP2557" s="50"/>
      <c r="AQ2557" s="50"/>
      <c r="AR2557" s="50"/>
      <c r="AS2557" s="50"/>
      <c r="AT2557" s="50"/>
      <c r="AU2557" s="50"/>
      <c r="AV2557" s="50"/>
      <c r="AW2557" s="50"/>
      <c r="AX2557" s="50"/>
      <c r="AY2557" s="50"/>
      <c r="AZ2557" s="50"/>
      <c r="BA2557" s="50"/>
      <c r="BB2557" s="50"/>
      <c r="BC2557" s="50"/>
      <c r="BD2557" s="50"/>
      <c r="BE2557" s="50"/>
      <c r="BF2557" s="50"/>
      <c r="BG2557" s="50"/>
      <c r="BH2557" s="50"/>
      <c r="BI2557" s="50"/>
      <c r="BJ2557" s="50"/>
      <c r="BK2557" s="50"/>
      <c r="BL2557" s="50"/>
      <c r="BM2557" s="50"/>
      <c r="BN2557" s="50"/>
      <c r="BO2557" s="50"/>
      <c r="BP2557" s="50"/>
      <c r="BQ2557" s="50"/>
      <c r="BR2557" s="50"/>
      <c r="BS2557" s="50"/>
      <c r="BT2557" s="50"/>
      <c r="BU2557" s="50"/>
      <c r="BV2557" s="50"/>
      <c r="BW2557" s="50"/>
      <c r="BX2557" s="50"/>
      <c r="BY2557" s="50"/>
      <c r="BZ2557" s="50"/>
      <c r="CA2557" s="50"/>
      <c r="CB2557" s="50"/>
      <c r="CC2557" s="50"/>
      <c r="CD2557" s="50"/>
      <c r="CE2557" s="50"/>
      <c r="CF2557" s="50"/>
      <c r="CG2557" s="50"/>
      <c r="CH2557" s="50"/>
      <c r="CI2557" s="50"/>
      <c r="CJ2557" s="50"/>
      <c r="CK2557" s="50"/>
      <c r="CL2557" s="50"/>
      <c r="CM2557" s="50"/>
      <c r="CN2557" s="50"/>
      <c r="CO2557" s="50"/>
      <c r="CP2557" s="50"/>
      <c r="CQ2557" s="50"/>
      <c r="CR2557" s="50"/>
      <c r="CS2557" s="50"/>
      <c r="CT2557" s="50"/>
      <c r="CU2557" s="50"/>
      <c r="CV2557" s="50"/>
      <c r="CW2557" s="50"/>
      <c r="CX2557" s="50"/>
      <c r="CY2557" s="50"/>
      <c r="CZ2557" s="50"/>
      <c r="DA2557" s="50"/>
      <c r="DB2557" s="50"/>
      <c r="DC2557" s="50"/>
      <c r="DD2557" s="50"/>
      <c r="DE2557" s="50"/>
      <c r="DF2557" s="50"/>
      <c r="DG2557" s="50"/>
      <c r="DH2557" s="50"/>
    </row>
    <row r="2558" spans="1:112" ht="25.5" x14ac:dyDescent="0.2">
      <c r="A2558" s="206" t="s">
        <v>2307</v>
      </c>
      <c r="B2558" s="206" t="s">
        <v>2307</v>
      </c>
      <c r="C2558" s="206"/>
      <c r="D2558" s="78" t="s">
        <v>3220</v>
      </c>
      <c r="E2558" s="353">
        <v>700</v>
      </c>
      <c r="F2558" s="352">
        <f t="shared" si="78"/>
        <v>420</v>
      </c>
      <c r="G2558" s="352">
        <f t="shared" si="79"/>
        <v>350</v>
      </c>
      <c r="H2558" s="50"/>
      <c r="I2558" s="50"/>
      <c r="J2558" s="50"/>
      <c r="K2558" s="50"/>
      <c r="L2558" s="50"/>
      <c r="M2558" s="50"/>
      <c r="N2558" s="50"/>
      <c r="O2558" s="50"/>
      <c r="P2558" s="50"/>
      <c r="Q2558" s="50"/>
      <c r="R2558" s="50"/>
      <c r="S2558" s="50"/>
      <c r="T2558" s="50"/>
      <c r="U2558" s="50"/>
      <c r="V2558" s="50"/>
      <c r="W2558" s="50"/>
      <c r="X2558" s="50"/>
      <c r="Y2558" s="50"/>
      <c r="Z2558" s="50"/>
      <c r="AA2558" s="50"/>
      <c r="AB2558" s="50"/>
      <c r="AC2558" s="50"/>
      <c r="AD2558" s="50"/>
      <c r="AE2558" s="50"/>
      <c r="AF2558" s="50"/>
      <c r="AG2558" s="50"/>
      <c r="AH2558" s="50"/>
      <c r="AI2558" s="50"/>
      <c r="AJ2558" s="50"/>
      <c r="AK2558" s="50"/>
      <c r="AL2558" s="50"/>
      <c r="AM2558" s="50"/>
      <c r="AN2558" s="50"/>
      <c r="AO2558" s="50"/>
      <c r="AP2558" s="50"/>
      <c r="AQ2558" s="50"/>
      <c r="AR2558" s="50"/>
      <c r="AS2558" s="50"/>
      <c r="AT2558" s="50"/>
      <c r="AU2558" s="50"/>
      <c r="AV2558" s="50"/>
      <c r="AW2558" s="50"/>
      <c r="AX2558" s="50"/>
      <c r="AY2558" s="50"/>
      <c r="AZ2558" s="50"/>
      <c r="BA2558" s="50"/>
      <c r="BB2558" s="50"/>
      <c r="BC2558" s="50"/>
      <c r="BD2558" s="50"/>
      <c r="BE2558" s="50"/>
      <c r="BF2558" s="50"/>
      <c r="BG2558" s="50"/>
      <c r="BH2558" s="50"/>
      <c r="BI2558" s="50"/>
      <c r="BJ2558" s="50"/>
      <c r="BK2558" s="50"/>
      <c r="BL2558" s="50"/>
      <c r="BM2558" s="50"/>
      <c r="BN2558" s="50"/>
      <c r="BO2558" s="50"/>
      <c r="BP2558" s="50"/>
      <c r="BQ2558" s="50"/>
      <c r="BR2558" s="50"/>
      <c r="BS2558" s="50"/>
      <c r="BT2558" s="50"/>
      <c r="BU2558" s="50"/>
      <c r="BV2558" s="50"/>
      <c r="BW2558" s="50"/>
      <c r="BX2558" s="50"/>
      <c r="BY2558" s="50"/>
      <c r="BZ2558" s="50"/>
      <c r="CA2558" s="50"/>
      <c r="CB2558" s="50"/>
      <c r="CC2558" s="50"/>
      <c r="CD2558" s="50"/>
      <c r="CE2558" s="50"/>
      <c r="CF2558" s="50"/>
      <c r="CG2558" s="50"/>
      <c r="CH2558" s="50"/>
      <c r="CI2558" s="50"/>
      <c r="CJ2558" s="50"/>
      <c r="CK2558" s="50"/>
      <c r="CL2558" s="50"/>
      <c r="CM2558" s="50"/>
      <c r="CN2558" s="50"/>
      <c r="CO2558" s="50"/>
      <c r="CP2558" s="50"/>
      <c r="CQ2558" s="50"/>
      <c r="CR2558" s="50"/>
      <c r="CS2558" s="50"/>
      <c r="CT2558" s="50"/>
      <c r="CU2558" s="50"/>
      <c r="CV2558" s="50"/>
      <c r="CW2558" s="50"/>
      <c r="CX2558" s="50"/>
      <c r="CY2558" s="50"/>
      <c r="CZ2558" s="50"/>
      <c r="DA2558" s="50"/>
      <c r="DB2558" s="50"/>
      <c r="DC2558" s="50"/>
      <c r="DD2558" s="50"/>
      <c r="DE2558" s="50"/>
      <c r="DF2558" s="50"/>
      <c r="DG2558" s="50"/>
      <c r="DH2558" s="50"/>
    </row>
    <row r="2559" spans="1:112" x14ac:dyDescent="0.2">
      <c r="A2559" s="206" t="s">
        <v>2309</v>
      </c>
      <c r="B2559" s="206" t="s">
        <v>2309</v>
      </c>
      <c r="C2559" s="206"/>
      <c r="D2559" s="77" t="s">
        <v>7262</v>
      </c>
      <c r="E2559" s="353">
        <v>800</v>
      </c>
      <c r="F2559" s="352">
        <f t="shared" si="78"/>
        <v>480</v>
      </c>
      <c r="G2559" s="352">
        <f t="shared" si="79"/>
        <v>400</v>
      </c>
      <c r="H2559" s="50"/>
      <c r="I2559" s="50"/>
      <c r="J2559" s="50"/>
      <c r="K2559" s="50"/>
      <c r="L2559" s="50"/>
      <c r="M2559" s="50"/>
      <c r="N2559" s="50"/>
      <c r="O2559" s="50"/>
      <c r="P2559" s="50"/>
      <c r="Q2559" s="50"/>
      <c r="R2559" s="50"/>
      <c r="S2559" s="50"/>
      <c r="T2559" s="50"/>
      <c r="U2559" s="50"/>
      <c r="V2559" s="50"/>
      <c r="W2559" s="50"/>
      <c r="X2559" s="50"/>
      <c r="Y2559" s="50"/>
      <c r="Z2559" s="50"/>
      <c r="AA2559" s="50"/>
      <c r="AB2559" s="50"/>
      <c r="AC2559" s="50"/>
      <c r="AD2559" s="50"/>
      <c r="AE2559" s="50"/>
      <c r="AF2559" s="50"/>
      <c r="AG2559" s="50"/>
      <c r="AH2559" s="50"/>
      <c r="AI2559" s="50"/>
      <c r="AJ2559" s="50"/>
      <c r="AK2559" s="50"/>
      <c r="AL2559" s="50"/>
      <c r="AM2559" s="50"/>
      <c r="AN2559" s="50"/>
      <c r="AO2559" s="50"/>
      <c r="AP2559" s="50"/>
      <c r="AQ2559" s="50"/>
      <c r="AR2559" s="50"/>
      <c r="AS2559" s="50"/>
      <c r="AT2559" s="50"/>
      <c r="AU2559" s="50"/>
      <c r="AV2559" s="50"/>
      <c r="AW2559" s="50"/>
      <c r="AX2559" s="50"/>
      <c r="AY2559" s="50"/>
      <c r="AZ2559" s="50"/>
      <c r="BA2559" s="50"/>
      <c r="BB2559" s="50"/>
      <c r="BC2559" s="50"/>
      <c r="BD2559" s="50"/>
      <c r="BE2559" s="50"/>
      <c r="BF2559" s="50"/>
      <c r="BG2559" s="50"/>
      <c r="BH2559" s="50"/>
      <c r="BI2559" s="50"/>
      <c r="BJ2559" s="50"/>
      <c r="BK2559" s="50"/>
      <c r="BL2559" s="50"/>
      <c r="BM2559" s="50"/>
      <c r="BN2559" s="50"/>
      <c r="BO2559" s="50"/>
      <c r="BP2559" s="50"/>
      <c r="BQ2559" s="50"/>
      <c r="BR2559" s="50"/>
      <c r="BS2559" s="50"/>
      <c r="BT2559" s="50"/>
      <c r="BU2559" s="50"/>
      <c r="BV2559" s="50"/>
      <c r="BW2559" s="50"/>
      <c r="BX2559" s="50"/>
      <c r="BY2559" s="50"/>
      <c r="BZ2559" s="50"/>
      <c r="CA2559" s="50"/>
      <c r="CB2559" s="50"/>
      <c r="CC2559" s="50"/>
      <c r="CD2559" s="50"/>
      <c r="CE2559" s="50"/>
      <c r="CF2559" s="50"/>
      <c r="CG2559" s="50"/>
      <c r="CH2559" s="50"/>
      <c r="CI2559" s="50"/>
      <c r="CJ2559" s="50"/>
      <c r="CK2559" s="50"/>
      <c r="CL2559" s="50"/>
      <c r="CM2559" s="50"/>
      <c r="CN2559" s="50"/>
      <c r="CO2559" s="50"/>
      <c r="CP2559" s="50"/>
      <c r="CQ2559" s="50"/>
      <c r="CR2559" s="50"/>
      <c r="CS2559" s="50"/>
      <c r="CT2559" s="50"/>
      <c r="CU2559" s="50"/>
      <c r="CV2559" s="50"/>
      <c r="CW2559" s="50"/>
      <c r="CX2559" s="50"/>
      <c r="CY2559" s="50"/>
      <c r="CZ2559" s="50"/>
      <c r="DA2559" s="50"/>
      <c r="DB2559" s="50"/>
      <c r="DC2559" s="50"/>
      <c r="DD2559" s="50"/>
      <c r="DE2559" s="50"/>
      <c r="DF2559" s="50"/>
      <c r="DG2559" s="50"/>
      <c r="DH2559" s="50"/>
    </row>
    <row r="2560" spans="1:112" ht="25.5" x14ac:dyDescent="0.2">
      <c r="A2560" s="372" t="s">
        <v>2310</v>
      </c>
      <c r="B2560" s="372" t="s">
        <v>2310</v>
      </c>
      <c r="C2560" s="206"/>
      <c r="D2560" s="77" t="s">
        <v>3221</v>
      </c>
      <c r="E2560" s="353">
        <v>700</v>
      </c>
      <c r="F2560" s="352">
        <f t="shared" si="78"/>
        <v>420</v>
      </c>
      <c r="G2560" s="352">
        <f t="shared" si="79"/>
        <v>350</v>
      </c>
      <c r="H2560" s="50"/>
      <c r="I2560" s="50"/>
      <c r="J2560" s="50"/>
      <c r="K2560" s="50"/>
      <c r="L2560" s="50"/>
      <c r="M2560" s="50"/>
      <c r="N2560" s="50"/>
      <c r="O2560" s="50"/>
      <c r="P2560" s="50"/>
      <c r="Q2560" s="50"/>
      <c r="R2560" s="50"/>
      <c r="S2560" s="50"/>
      <c r="T2560" s="50"/>
      <c r="U2560" s="50"/>
      <c r="V2560" s="50"/>
      <c r="W2560" s="50"/>
      <c r="X2560" s="50"/>
      <c r="Y2560" s="50"/>
      <c r="Z2560" s="50"/>
      <c r="AA2560" s="50"/>
      <c r="AB2560" s="50"/>
      <c r="AC2560" s="50"/>
      <c r="AD2560" s="50"/>
      <c r="AE2560" s="50"/>
      <c r="AF2560" s="50"/>
      <c r="AG2560" s="50"/>
      <c r="AH2560" s="50"/>
      <c r="AI2560" s="50"/>
      <c r="AJ2560" s="50"/>
      <c r="AK2560" s="50"/>
      <c r="AL2560" s="50"/>
      <c r="AM2560" s="50"/>
      <c r="AN2560" s="50"/>
      <c r="AO2560" s="50"/>
      <c r="AP2560" s="50"/>
      <c r="AQ2560" s="50"/>
      <c r="AR2560" s="50"/>
      <c r="AS2560" s="50"/>
      <c r="AT2560" s="50"/>
      <c r="AU2560" s="50"/>
      <c r="AV2560" s="50"/>
      <c r="AW2560" s="50"/>
      <c r="AX2560" s="50"/>
      <c r="AY2560" s="50"/>
      <c r="AZ2560" s="50"/>
      <c r="BA2560" s="50"/>
      <c r="BB2560" s="50"/>
      <c r="BC2560" s="50"/>
      <c r="BD2560" s="50"/>
      <c r="BE2560" s="50"/>
      <c r="BF2560" s="50"/>
      <c r="BG2560" s="50"/>
      <c r="BH2560" s="50"/>
      <c r="BI2560" s="50"/>
      <c r="BJ2560" s="50"/>
      <c r="BK2560" s="50"/>
      <c r="BL2560" s="50"/>
      <c r="BM2560" s="50"/>
      <c r="BN2560" s="50"/>
      <c r="BO2560" s="50"/>
      <c r="BP2560" s="50"/>
      <c r="BQ2560" s="50"/>
      <c r="BR2560" s="50"/>
      <c r="BS2560" s="50"/>
      <c r="BT2560" s="50"/>
      <c r="BU2560" s="50"/>
      <c r="BV2560" s="50"/>
      <c r="BW2560" s="50"/>
      <c r="BX2560" s="50"/>
      <c r="BY2560" s="50"/>
      <c r="BZ2560" s="50"/>
      <c r="CA2560" s="50"/>
      <c r="CB2560" s="50"/>
      <c r="CC2560" s="50"/>
      <c r="CD2560" s="50"/>
      <c r="CE2560" s="50"/>
      <c r="CF2560" s="50"/>
      <c r="CG2560" s="50"/>
      <c r="CH2560" s="50"/>
      <c r="CI2560" s="50"/>
      <c r="CJ2560" s="50"/>
      <c r="CK2560" s="50"/>
      <c r="CL2560" s="50"/>
      <c r="CM2560" s="50"/>
      <c r="CN2560" s="50"/>
      <c r="CO2560" s="50"/>
      <c r="CP2560" s="50"/>
      <c r="CQ2560" s="50"/>
      <c r="CR2560" s="50"/>
      <c r="CS2560" s="50"/>
      <c r="CT2560" s="50"/>
      <c r="CU2560" s="50"/>
      <c r="CV2560" s="50"/>
      <c r="CW2560" s="50"/>
      <c r="CX2560" s="50"/>
      <c r="CY2560" s="50"/>
      <c r="CZ2560" s="50"/>
      <c r="DA2560" s="50"/>
      <c r="DB2560" s="50"/>
      <c r="DC2560" s="50"/>
      <c r="DD2560" s="50"/>
      <c r="DE2560" s="50"/>
      <c r="DF2560" s="50"/>
      <c r="DG2560" s="50"/>
      <c r="DH2560" s="50"/>
    </row>
    <row r="2561" spans="1:112" ht="25.5" x14ac:dyDescent="0.2">
      <c r="A2561" s="206" t="s">
        <v>3222</v>
      </c>
      <c r="B2561" s="206" t="s">
        <v>3222</v>
      </c>
      <c r="C2561" s="206"/>
      <c r="D2561" s="77" t="s">
        <v>3223</v>
      </c>
      <c r="E2561" s="353">
        <v>600</v>
      </c>
      <c r="F2561" s="352">
        <f t="shared" si="78"/>
        <v>360</v>
      </c>
      <c r="G2561" s="352">
        <f t="shared" si="79"/>
        <v>300</v>
      </c>
      <c r="H2561" s="50"/>
      <c r="I2561" s="50"/>
      <c r="J2561" s="50"/>
      <c r="K2561" s="50"/>
      <c r="L2561" s="50"/>
      <c r="M2561" s="50"/>
      <c r="N2561" s="50"/>
      <c r="O2561" s="50"/>
      <c r="P2561" s="50"/>
      <c r="Q2561" s="50"/>
      <c r="R2561" s="50"/>
      <c r="S2561" s="50"/>
      <c r="T2561" s="50"/>
      <c r="U2561" s="50"/>
      <c r="V2561" s="50"/>
      <c r="W2561" s="50"/>
      <c r="X2561" s="50"/>
      <c r="Y2561" s="50"/>
      <c r="Z2561" s="50"/>
      <c r="AA2561" s="50"/>
      <c r="AB2561" s="50"/>
      <c r="AC2561" s="50"/>
      <c r="AD2561" s="50"/>
      <c r="AE2561" s="50"/>
      <c r="AF2561" s="50"/>
      <c r="AG2561" s="50"/>
      <c r="AH2561" s="50"/>
      <c r="AI2561" s="50"/>
      <c r="AJ2561" s="50"/>
      <c r="AK2561" s="50"/>
      <c r="AL2561" s="50"/>
      <c r="AM2561" s="50"/>
      <c r="AN2561" s="50"/>
      <c r="AO2561" s="50"/>
      <c r="AP2561" s="50"/>
      <c r="AQ2561" s="50"/>
      <c r="AR2561" s="50"/>
      <c r="AS2561" s="50"/>
      <c r="AT2561" s="50"/>
      <c r="AU2561" s="50"/>
      <c r="AV2561" s="50"/>
      <c r="AW2561" s="50"/>
      <c r="AX2561" s="50"/>
      <c r="AY2561" s="50"/>
      <c r="AZ2561" s="50"/>
      <c r="BA2561" s="50"/>
      <c r="BB2561" s="50"/>
      <c r="BC2561" s="50"/>
      <c r="BD2561" s="50"/>
      <c r="BE2561" s="50"/>
      <c r="BF2561" s="50"/>
      <c r="BG2561" s="50"/>
      <c r="BH2561" s="50"/>
      <c r="BI2561" s="50"/>
      <c r="BJ2561" s="50"/>
      <c r="BK2561" s="50"/>
      <c r="BL2561" s="50"/>
      <c r="BM2561" s="50"/>
      <c r="BN2561" s="50"/>
      <c r="BO2561" s="50"/>
      <c r="BP2561" s="50"/>
      <c r="BQ2561" s="50"/>
      <c r="BR2561" s="50"/>
      <c r="BS2561" s="50"/>
      <c r="BT2561" s="50"/>
      <c r="BU2561" s="50"/>
      <c r="BV2561" s="50"/>
      <c r="BW2561" s="50"/>
      <c r="BX2561" s="50"/>
      <c r="BY2561" s="50"/>
      <c r="BZ2561" s="50"/>
      <c r="CA2561" s="50"/>
      <c r="CB2561" s="50"/>
      <c r="CC2561" s="50"/>
      <c r="CD2561" s="50"/>
      <c r="CE2561" s="50"/>
      <c r="CF2561" s="50"/>
      <c r="CG2561" s="50"/>
      <c r="CH2561" s="50"/>
      <c r="CI2561" s="50"/>
      <c r="CJ2561" s="50"/>
      <c r="CK2561" s="50"/>
      <c r="CL2561" s="50"/>
      <c r="CM2561" s="50"/>
      <c r="CN2561" s="50"/>
      <c r="CO2561" s="50"/>
      <c r="CP2561" s="50"/>
      <c r="CQ2561" s="50"/>
      <c r="CR2561" s="50"/>
      <c r="CS2561" s="50"/>
      <c r="CT2561" s="50"/>
      <c r="CU2561" s="50"/>
      <c r="CV2561" s="50"/>
      <c r="CW2561" s="50"/>
      <c r="CX2561" s="50"/>
      <c r="CY2561" s="50"/>
      <c r="CZ2561" s="50"/>
      <c r="DA2561" s="50"/>
      <c r="DB2561" s="50"/>
      <c r="DC2561" s="50"/>
      <c r="DD2561" s="50"/>
      <c r="DE2561" s="50"/>
      <c r="DF2561" s="50"/>
      <c r="DG2561" s="50"/>
      <c r="DH2561" s="50"/>
    </row>
    <row r="2562" spans="1:112" ht="25.5" x14ac:dyDescent="0.2">
      <c r="A2562" s="206" t="s">
        <v>3224</v>
      </c>
      <c r="B2562" s="206" t="s">
        <v>3224</v>
      </c>
      <c r="C2562" s="206"/>
      <c r="D2562" s="77" t="s">
        <v>7263</v>
      </c>
      <c r="E2562" s="353">
        <v>210</v>
      </c>
      <c r="F2562" s="352">
        <f t="shared" si="78"/>
        <v>126</v>
      </c>
      <c r="G2562" s="352">
        <f t="shared" si="79"/>
        <v>105</v>
      </c>
      <c r="H2562" s="50"/>
      <c r="I2562" s="50"/>
      <c r="J2562" s="50"/>
      <c r="K2562" s="50"/>
      <c r="L2562" s="50"/>
      <c r="M2562" s="50"/>
      <c r="N2562" s="50"/>
      <c r="O2562" s="50"/>
      <c r="P2562" s="50"/>
      <c r="Q2562" s="50"/>
      <c r="R2562" s="50"/>
      <c r="S2562" s="50"/>
      <c r="T2562" s="50"/>
      <c r="U2562" s="50"/>
      <c r="V2562" s="50"/>
      <c r="W2562" s="50"/>
      <c r="X2562" s="50"/>
      <c r="Y2562" s="50"/>
      <c r="Z2562" s="50"/>
      <c r="AA2562" s="50"/>
      <c r="AB2562" s="50"/>
      <c r="AC2562" s="50"/>
      <c r="AD2562" s="50"/>
      <c r="AE2562" s="50"/>
      <c r="AF2562" s="50"/>
      <c r="AG2562" s="50"/>
      <c r="AH2562" s="50"/>
      <c r="AI2562" s="50"/>
      <c r="AJ2562" s="50"/>
      <c r="AK2562" s="50"/>
      <c r="AL2562" s="50"/>
      <c r="AM2562" s="50"/>
      <c r="AN2562" s="50"/>
      <c r="AO2562" s="50"/>
      <c r="AP2562" s="50"/>
      <c r="AQ2562" s="50"/>
      <c r="AR2562" s="50"/>
      <c r="AS2562" s="50"/>
      <c r="AT2562" s="50"/>
      <c r="AU2562" s="50"/>
      <c r="AV2562" s="50"/>
      <c r="AW2562" s="50"/>
      <c r="AX2562" s="50"/>
      <c r="AY2562" s="50"/>
      <c r="AZ2562" s="50"/>
      <c r="BA2562" s="50"/>
      <c r="BB2562" s="50"/>
      <c r="BC2562" s="50"/>
      <c r="BD2562" s="50"/>
      <c r="BE2562" s="50"/>
      <c r="BF2562" s="50"/>
      <c r="BG2562" s="50"/>
      <c r="BH2562" s="50"/>
      <c r="BI2562" s="50"/>
      <c r="BJ2562" s="50"/>
      <c r="BK2562" s="50"/>
      <c r="BL2562" s="50"/>
      <c r="BM2562" s="50"/>
      <c r="BN2562" s="50"/>
      <c r="BO2562" s="50"/>
      <c r="BP2562" s="50"/>
      <c r="BQ2562" s="50"/>
      <c r="BR2562" s="50"/>
      <c r="BS2562" s="50"/>
      <c r="BT2562" s="50"/>
      <c r="BU2562" s="50"/>
      <c r="BV2562" s="50"/>
      <c r="BW2562" s="50"/>
      <c r="BX2562" s="50"/>
      <c r="BY2562" s="50"/>
      <c r="BZ2562" s="50"/>
      <c r="CA2562" s="50"/>
      <c r="CB2562" s="50"/>
      <c r="CC2562" s="50"/>
      <c r="CD2562" s="50"/>
      <c r="CE2562" s="50"/>
      <c r="CF2562" s="50"/>
      <c r="CG2562" s="50"/>
      <c r="CH2562" s="50"/>
      <c r="CI2562" s="50"/>
      <c r="CJ2562" s="50"/>
      <c r="CK2562" s="50"/>
      <c r="CL2562" s="50"/>
      <c r="CM2562" s="50"/>
      <c r="CN2562" s="50"/>
      <c r="CO2562" s="50"/>
      <c r="CP2562" s="50"/>
      <c r="CQ2562" s="50"/>
      <c r="CR2562" s="50"/>
      <c r="CS2562" s="50"/>
      <c r="CT2562" s="50"/>
      <c r="CU2562" s="50"/>
      <c r="CV2562" s="50"/>
      <c r="CW2562" s="50"/>
      <c r="CX2562" s="50"/>
      <c r="CY2562" s="50"/>
      <c r="CZ2562" s="50"/>
      <c r="DA2562" s="50"/>
      <c r="DB2562" s="50"/>
      <c r="DC2562" s="50"/>
      <c r="DD2562" s="50"/>
      <c r="DE2562" s="50"/>
      <c r="DF2562" s="50"/>
      <c r="DG2562" s="50"/>
      <c r="DH2562" s="50"/>
    </row>
    <row r="2563" spans="1:112" x14ac:dyDescent="0.2">
      <c r="A2563" s="206" t="s">
        <v>3225</v>
      </c>
      <c r="B2563" s="206" t="s">
        <v>3225</v>
      </c>
      <c r="C2563" s="206"/>
      <c r="D2563" s="77" t="s">
        <v>3226</v>
      </c>
      <c r="E2563" s="353">
        <v>190</v>
      </c>
      <c r="F2563" s="352">
        <f t="shared" si="78"/>
        <v>114</v>
      </c>
      <c r="G2563" s="352">
        <f t="shared" si="79"/>
        <v>95</v>
      </c>
      <c r="H2563" s="50"/>
      <c r="I2563" s="50"/>
      <c r="J2563" s="50"/>
      <c r="K2563" s="50"/>
      <c r="L2563" s="50"/>
      <c r="M2563" s="50"/>
      <c r="N2563" s="50"/>
      <c r="O2563" s="50"/>
      <c r="P2563" s="50"/>
      <c r="Q2563" s="50"/>
      <c r="R2563" s="50"/>
      <c r="S2563" s="50"/>
      <c r="T2563" s="50"/>
      <c r="U2563" s="50"/>
      <c r="V2563" s="50"/>
      <c r="W2563" s="50"/>
      <c r="X2563" s="50"/>
      <c r="Y2563" s="50"/>
      <c r="Z2563" s="50"/>
      <c r="AA2563" s="50"/>
      <c r="AB2563" s="50"/>
      <c r="AC2563" s="50"/>
      <c r="AD2563" s="50"/>
      <c r="AE2563" s="50"/>
      <c r="AF2563" s="50"/>
      <c r="AG2563" s="50"/>
      <c r="AH2563" s="50"/>
      <c r="AI2563" s="50"/>
      <c r="AJ2563" s="50"/>
      <c r="AK2563" s="50"/>
      <c r="AL2563" s="50"/>
      <c r="AM2563" s="50"/>
      <c r="AN2563" s="50"/>
      <c r="AO2563" s="50"/>
      <c r="AP2563" s="50"/>
      <c r="AQ2563" s="50"/>
      <c r="AR2563" s="50"/>
      <c r="AS2563" s="50"/>
      <c r="AT2563" s="50"/>
      <c r="AU2563" s="50"/>
      <c r="AV2563" s="50"/>
      <c r="AW2563" s="50"/>
      <c r="AX2563" s="50"/>
      <c r="AY2563" s="50"/>
      <c r="AZ2563" s="50"/>
      <c r="BA2563" s="50"/>
      <c r="BB2563" s="50"/>
      <c r="BC2563" s="50"/>
      <c r="BD2563" s="50"/>
      <c r="BE2563" s="50"/>
      <c r="BF2563" s="50"/>
      <c r="BG2563" s="50"/>
      <c r="BH2563" s="50"/>
      <c r="BI2563" s="50"/>
      <c r="BJ2563" s="50"/>
      <c r="BK2563" s="50"/>
      <c r="BL2563" s="50"/>
      <c r="BM2563" s="50"/>
      <c r="BN2563" s="50"/>
      <c r="BO2563" s="50"/>
      <c r="BP2563" s="50"/>
      <c r="BQ2563" s="50"/>
      <c r="BR2563" s="50"/>
      <c r="BS2563" s="50"/>
      <c r="BT2563" s="50"/>
      <c r="BU2563" s="50"/>
      <c r="BV2563" s="50"/>
      <c r="BW2563" s="50"/>
      <c r="BX2563" s="50"/>
      <c r="BY2563" s="50"/>
      <c r="BZ2563" s="50"/>
      <c r="CA2563" s="50"/>
      <c r="CB2563" s="50"/>
      <c r="CC2563" s="50"/>
      <c r="CD2563" s="50"/>
      <c r="CE2563" s="50"/>
      <c r="CF2563" s="50"/>
      <c r="CG2563" s="50"/>
      <c r="CH2563" s="50"/>
      <c r="CI2563" s="50"/>
      <c r="CJ2563" s="50"/>
      <c r="CK2563" s="50"/>
      <c r="CL2563" s="50"/>
      <c r="CM2563" s="50"/>
      <c r="CN2563" s="50"/>
      <c r="CO2563" s="50"/>
      <c r="CP2563" s="50"/>
      <c r="CQ2563" s="50"/>
      <c r="CR2563" s="50"/>
      <c r="CS2563" s="50"/>
      <c r="CT2563" s="50"/>
      <c r="CU2563" s="50"/>
      <c r="CV2563" s="50"/>
      <c r="CW2563" s="50"/>
      <c r="CX2563" s="50"/>
      <c r="CY2563" s="50"/>
      <c r="CZ2563" s="50"/>
      <c r="DA2563" s="50"/>
      <c r="DB2563" s="50"/>
      <c r="DC2563" s="50"/>
      <c r="DD2563" s="50"/>
      <c r="DE2563" s="50"/>
      <c r="DF2563" s="50"/>
      <c r="DG2563" s="50"/>
      <c r="DH2563" s="50"/>
    </row>
    <row r="2564" spans="1:112" ht="25.5" x14ac:dyDescent="0.2">
      <c r="A2564" s="206" t="s">
        <v>3227</v>
      </c>
      <c r="B2564" s="206" t="s">
        <v>3227</v>
      </c>
      <c r="C2564" s="206"/>
      <c r="D2564" s="77" t="s">
        <v>7264</v>
      </c>
      <c r="E2564" s="353">
        <v>180</v>
      </c>
      <c r="F2564" s="352">
        <f t="shared" si="78"/>
        <v>108</v>
      </c>
      <c r="G2564" s="352">
        <f t="shared" si="79"/>
        <v>90</v>
      </c>
      <c r="H2564" s="50"/>
      <c r="I2564" s="50"/>
      <c r="J2564" s="50"/>
      <c r="K2564" s="50"/>
      <c r="L2564" s="50"/>
      <c r="M2564" s="50"/>
      <c r="N2564" s="50"/>
      <c r="O2564" s="50"/>
      <c r="P2564" s="50"/>
      <c r="Q2564" s="50"/>
      <c r="R2564" s="50"/>
      <c r="S2564" s="50"/>
      <c r="T2564" s="50"/>
      <c r="U2564" s="50"/>
      <c r="V2564" s="50"/>
      <c r="W2564" s="50"/>
      <c r="X2564" s="50"/>
      <c r="Y2564" s="50"/>
      <c r="Z2564" s="50"/>
      <c r="AA2564" s="50"/>
      <c r="AB2564" s="50"/>
      <c r="AC2564" s="50"/>
      <c r="AD2564" s="50"/>
      <c r="AE2564" s="50"/>
      <c r="AF2564" s="50"/>
      <c r="AG2564" s="50"/>
      <c r="AH2564" s="50"/>
      <c r="AI2564" s="50"/>
      <c r="AJ2564" s="50"/>
      <c r="AK2564" s="50"/>
      <c r="AL2564" s="50"/>
      <c r="AM2564" s="50"/>
      <c r="AN2564" s="50"/>
      <c r="AO2564" s="50"/>
      <c r="AP2564" s="50"/>
      <c r="AQ2564" s="50"/>
      <c r="AR2564" s="50"/>
      <c r="AS2564" s="50"/>
      <c r="AT2564" s="50"/>
      <c r="AU2564" s="50"/>
      <c r="AV2564" s="50"/>
      <c r="AW2564" s="50"/>
      <c r="AX2564" s="50"/>
      <c r="AY2564" s="50"/>
      <c r="AZ2564" s="50"/>
      <c r="BA2564" s="50"/>
      <c r="BB2564" s="50"/>
      <c r="BC2564" s="50"/>
      <c r="BD2564" s="50"/>
      <c r="BE2564" s="50"/>
      <c r="BF2564" s="50"/>
      <c r="BG2564" s="50"/>
      <c r="BH2564" s="50"/>
      <c r="BI2564" s="50"/>
      <c r="BJ2564" s="50"/>
      <c r="BK2564" s="50"/>
      <c r="BL2564" s="50"/>
      <c r="BM2564" s="50"/>
      <c r="BN2564" s="50"/>
      <c r="BO2564" s="50"/>
      <c r="BP2564" s="50"/>
      <c r="BQ2564" s="50"/>
      <c r="BR2564" s="50"/>
      <c r="BS2564" s="50"/>
      <c r="BT2564" s="50"/>
      <c r="BU2564" s="50"/>
      <c r="BV2564" s="50"/>
      <c r="BW2564" s="50"/>
      <c r="BX2564" s="50"/>
      <c r="BY2564" s="50"/>
      <c r="BZ2564" s="50"/>
      <c r="CA2564" s="50"/>
      <c r="CB2564" s="50"/>
      <c r="CC2564" s="50"/>
      <c r="CD2564" s="50"/>
      <c r="CE2564" s="50"/>
      <c r="CF2564" s="50"/>
      <c r="CG2564" s="50"/>
      <c r="CH2564" s="50"/>
      <c r="CI2564" s="50"/>
      <c r="CJ2564" s="50"/>
      <c r="CK2564" s="50"/>
      <c r="CL2564" s="50"/>
      <c r="CM2564" s="50"/>
      <c r="CN2564" s="50"/>
      <c r="CO2564" s="50"/>
      <c r="CP2564" s="50"/>
      <c r="CQ2564" s="50"/>
      <c r="CR2564" s="50"/>
      <c r="CS2564" s="50"/>
      <c r="CT2564" s="50"/>
      <c r="CU2564" s="50"/>
      <c r="CV2564" s="50"/>
      <c r="CW2564" s="50"/>
      <c r="CX2564" s="50"/>
      <c r="CY2564" s="50"/>
      <c r="CZ2564" s="50"/>
      <c r="DA2564" s="50"/>
      <c r="DB2564" s="50"/>
      <c r="DC2564" s="50"/>
      <c r="DD2564" s="50"/>
      <c r="DE2564" s="50"/>
      <c r="DF2564" s="50"/>
      <c r="DG2564" s="50"/>
      <c r="DH2564" s="50"/>
    </row>
    <row r="2565" spans="1:112" x14ac:dyDescent="0.2">
      <c r="A2565" s="172" t="s">
        <v>3228</v>
      </c>
      <c r="B2565" s="172" t="s">
        <v>3228</v>
      </c>
      <c r="C2565" s="208"/>
      <c r="D2565" s="232" t="s">
        <v>3229</v>
      </c>
      <c r="E2565" s="353"/>
      <c r="F2565" s="352">
        <f t="shared" si="78"/>
        <v>0</v>
      </c>
      <c r="G2565" s="352">
        <f t="shared" si="79"/>
        <v>0</v>
      </c>
      <c r="H2565" s="50"/>
      <c r="I2565" s="50"/>
      <c r="J2565" s="50"/>
      <c r="K2565" s="50"/>
      <c r="L2565" s="50"/>
      <c r="M2565" s="50"/>
      <c r="N2565" s="50"/>
      <c r="O2565" s="50"/>
      <c r="P2565" s="50"/>
      <c r="Q2565" s="50"/>
      <c r="R2565" s="50"/>
      <c r="S2565" s="50"/>
      <c r="T2565" s="50"/>
      <c r="U2565" s="50"/>
      <c r="V2565" s="50"/>
      <c r="W2565" s="50"/>
      <c r="X2565" s="50"/>
      <c r="Y2565" s="50"/>
      <c r="Z2565" s="50"/>
      <c r="AA2565" s="50"/>
      <c r="AB2565" s="50"/>
      <c r="AC2565" s="50"/>
      <c r="AD2565" s="50"/>
      <c r="AE2565" s="50"/>
      <c r="AF2565" s="50"/>
      <c r="AG2565" s="50"/>
      <c r="AH2565" s="50"/>
      <c r="AI2565" s="50"/>
      <c r="AJ2565" s="50"/>
      <c r="AK2565" s="50"/>
      <c r="AL2565" s="50"/>
      <c r="AM2565" s="50"/>
      <c r="AN2565" s="50"/>
      <c r="AO2565" s="50"/>
      <c r="AP2565" s="50"/>
      <c r="AQ2565" s="50"/>
      <c r="AR2565" s="50"/>
      <c r="AS2565" s="50"/>
      <c r="AT2565" s="50"/>
      <c r="AU2565" s="50"/>
      <c r="AV2565" s="50"/>
      <c r="AW2565" s="50"/>
      <c r="AX2565" s="50"/>
      <c r="AY2565" s="50"/>
      <c r="AZ2565" s="50"/>
      <c r="BA2565" s="50"/>
      <c r="BB2565" s="50"/>
      <c r="BC2565" s="50"/>
      <c r="BD2565" s="50"/>
      <c r="BE2565" s="50"/>
      <c r="BF2565" s="50"/>
      <c r="BG2565" s="50"/>
      <c r="BH2565" s="50"/>
      <c r="BI2565" s="50"/>
      <c r="BJ2565" s="50"/>
      <c r="BK2565" s="50"/>
      <c r="BL2565" s="50"/>
      <c r="BM2565" s="50"/>
      <c r="BN2565" s="50"/>
      <c r="BO2565" s="50"/>
      <c r="BP2565" s="50"/>
      <c r="BQ2565" s="50"/>
      <c r="BR2565" s="50"/>
      <c r="BS2565" s="50"/>
      <c r="BT2565" s="50"/>
      <c r="BU2565" s="50"/>
      <c r="BV2565" s="50"/>
      <c r="BW2565" s="50"/>
      <c r="BX2565" s="50"/>
      <c r="BY2565" s="50"/>
      <c r="BZ2565" s="50"/>
      <c r="CA2565" s="50"/>
      <c r="CB2565" s="50"/>
      <c r="CC2565" s="50"/>
      <c r="CD2565" s="50"/>
      <c r="CE2565" s="50"/>
      <c r="CF2565" s="50"/>
      <c r="CG2565" s="50"/>
      <c r="CH2565" s="50"/>
      <c r="CI2565" s="50"/>
      <c r="CJ2565" s="50"/>
      <c r="CK2565" s="50"/>
      <c r="CL2565" s="50"/>
      <c r="CM2565" s="50"/>
      <c r="CN2565" s="50"/>
      <c r="CO2565" s="50"/>
      <c r="CP2565" s="50"/>
      <c r="CQ2565" s="50"/>
      <c r="CR2565" s="50"/>
      <c r="CS2565" s="50"/>
      <c r="CT2565" s="50"/>
      <c r="CU2565" s="50"/>
      <c r="CV2565" s="50"/>
      <c r="CW2565" s="50"/>
      <c r="CX2565" s="50"/>
      <c r="CY2565" s="50"/>
      <c r="CZ2565" s="50"/>
      <c r="DA2565" s="50"/>
      <c r="DB2565" s="50"/>
      <c r="DC2565" s="50"/>
      <c r="DD2565" s="50"/>
      <c r="DE2565" s="50"/>
      <c r="DF2565" s="50"/>
      <c r="DG2565" s="50"/>
      <c r="DH2565" s="50"/>
    </row>
    <row r="2566" spans="1:112" x14ac:dyDescent="0.2">
      <c r="A2566" s="673" t="s">
        <v>92</v>
      </c>
      <c r="B2566" s="673" t="s">
        <v>92</v>
      </c>
      <c r="C2566" s="208"/>
      <c r="D2566" s="232" t="s">
        <v>3210</v>
      </c>
      <c r="E2566" s="353"/>
      <c r="F2566" s="352">
        <f t="shared" si="78"/>
        <v>0</v>
      </c>
      <c r="G2566" s="352">
        <f t="shared" si="79"/>
        <v>0</v>
      </c>
      <c r="H2566" s="50"/>
      <c r="I2566" s="50"/>
      <c r="J2566" s="50"/>
      <c r="K2566" s="50"/>
      <c r="L2566" s="50"/>
      <c r="M2566" s="50"/>
      <c r="N2566" s="50"/>
      <c r="O2566" s="50"/>
      <c r="P2566" s="50"/>
      <c r="Q2566" s="50"/>
      <c r="R2566" s="50"/>
      <c r="S2566" s="50"/>
      <c r="T2566" s="50"/>
      <c r="U2566" s="50"/>
      <c r="V2566" s="50"/>
      <c r="W2566" s="50"/>
      <c r="X2566" s="50"/>
      <c r="Y2566" s="50"/>
      <c r="Z2566" s="50"/>
      <c r="AA2566" s="50"/>
      <c r="AB2566" s="50"/>
      <c r="AC2566" s="50"/>
      <c r="AD2566" s="50"/>
      <c r="AE2566" s="50"/>
      <c r="AF2566" s="50"/>
      <c r="AG2566" s="50"/>
      <c r="AH2566" s="50"/>
      <c r="AI2566" s="50"/>
      <c r="AJ2566" s="50"/>
      <c r="AK2566" s="50"/>
      <c r="AL2566" s="50"/>
      <c r="AM2566" s="50"/>
      <c r="AN2566" s="50"/>
      <c r="AO2566" s="50"/>
      <c r="AP2566" s="50"/>
      <c r="AQ2566" s="50"/>
      <c r="AR2566" s="50"/>
      <c r="AS2566" s="50"/>
      <c r="AT2566" s="50"/>
      <c r="AU2566" s="50"/>
      <c r="AV2566" s="50"/>
      <c r="AW2566" s="50"/>
      <c r="AX2566" s="50"/>
      <c r="AY2566" s="50"/>
      <c r="AZ2566" s="50"/>
      <c r="BA2566" s="50"/>
      <c r="BB2566" s="50"/>
      <c r="BC2566" s="50"/>
      <c r="BD2566" s="50"/>
      <c r="BE2566" s="50"/>
      <c r="BF2566" s="50"/>
      <c r="BG2566" s="50"/>
      <c r="BH2566" s="50"/>
      <c r="BI2566" s="50"/>
      <c r="BJ2566" s="50"/>
      <c r="BK2566" s="50"/>
      <c r="BL2566" s="50"/>
      <c r="BM2566" s="50"/>
      <c r="BN2566" s="50"/>
      <c r="BO2566" s="50"/>
      <c r="BP2566" s="50"/>
      <c r="BQ2566" s="50"/>
      <c r="BR2566" s="50"/>
      <c r="BS2566" s="50"/>
      <c r="BT2566" s="50"/>
      <c r="BU2566" s="50"/>
      <c r="BV2566" s="50"/>
      <c r="BW2566" s="50"/>
      <c r="BX2566" s="50"/>
      <c r="BY2566" s="50"/>
      <c r="BZ2566" s="50"/>
      <c r="CA2566" s="50"/>
      <c r="CB2566" s="50"/>
      <c r="CC2566" s="50"/>
      <c r="CD2566" s="50"/>
      <c r="CE2566" s="50"/>
      <c r="CF2566" s="50"/>
      <c r="CG2566" s="50"/>
      <c r="CH2566" s="50"/>
      <c r="CI2566" s="50"/>
      <c r="CJ2566" s="50"/>
      <c r="CK2566" s="50"/>
      <c r="CL2566" s="50"/>
      <c r="CM2566" s="50"/>
      <c r="CN2566" s="50"/>
      <c r="CO2566" s="50"/>
      <c r="CP2566" s="50"/>
      <c r="CQ2566" s="50"/>
      <c r="CR2566" s="50"/>
      <c r="CS2566" s="50"/>
      <c r="CT2566" s="50"/>
      <c r="CU2566" s="50"/>
      <c r="CV2566" s="50"/>
      <c r="CW2566" s="50"/>
      <c r="CX2566" s="50"/>
      <c r="CY2566" s="50"/>
      <c r="CZ2566" s="50"/>
      <c r="DA2566" s="50"/>
      <c r="DB2566" s="50"/>
      <c r="DC2566" s="50"/>
      <c r="DD2566" s="50"/>
      <c r="DE2566" s="50"/>
      <c r="DF2566" s="50"/>
      <c r="DG2566" s="50"/>
      <c r="DH2566" s="50"/>
    </row>
    <row r="2567" spans="1:112" ht="13.5" x14ac:dyDescent="0.2">
      <c r="A2567" s="675"/>
      <c r="B2567" s="675"/>
      <c r="C2567" s="208"/>
      <c r="D2567" s="128" t="s">
        <v>8292</v>
      </c>
      <c r="E2567" s="353"/>
      <c r="F2567" s="352">
        <f t="shared" si="78"/>
        <v>0</v>
      </c>
      <c r="G2567" s="352">
        <f t="shared" si="79"/>
        <v>0</v>
      </c>
      <c r="H2567" s="50"/>
      <c r="I2567" s="50"/>
      <c r="J2567" s="50"/>
      <c r="K2567" s="50"/>
      <c r="L2567" s="50"/>
      <c r="M2567" s="50"/>
      <c r="N2567" s="50"/>
      <c r="O2567" s="50"/>
      <c r="P2567" s="50"/>
      <c r="Q2567" s="50"/>
      <c r="R2567" s="50"/>
      <c r="S2567" s="50"/>
      <c r="T2567" s="50"/>
      <c r="U2567" s="50"/>
      <c r="V2567" s="50"/>
      <c r="W2567" s="50"/>
      <c r="X2567" s="50"/>
      <c r="Y2567" s="50"/>
      <c r="Z2567" s="50"/>
      <c r="AA2567" s="50"/>
      <c r="AB2567" s="50"/>
      <c r="AC2567" s="50"/>
      <c r="AD2567" s="50"/>
      <c r="AE2567" s="50"/>
      <c r="AF2567" s="50"/>
      <c r="AG2567" s="50"/>
      <c r="AH2567" s="50"/>
      <c r="AI2567" s="50"/>
      <c r="AJ2567" s="50"/>
      <c r="AK2567" s="50"/>
      <c r="AL2567" s="50"/>
      <c r="AM2567" s="50"/>
      <c r="AN2567" s="50"/>
      <c r="AO2567" s="50"/>
      <c r="AP2567" s="50"/>
      <c r="AQ2567" s="50"/>
      <c r="AR2567" s="50"/>
      <c r="AS2567" s="50"/>
      <c r="AT2567" s="50"/>
      <c r="AU2567" s="50"/>
      <c r="AV2567" s="50"/>
      <c r="AW2567" s="50"/>
      <c r="AX2567" s="50"/>
      <c r="AY2567" s="50"/>
      <c r="AZ2567" s="50"/>
      <c r="BA2567" s="50"/>
      <c r="BB2567" s="50"/>
      <c r="BC2567" s="50"/>
      <c r="BD2567" s="50"/>
      <c r="BE2567" s="50"/>
      <c r="BF2567" s="50"/>
      <c r="BG2567" s="50"/>
      <c r="BH2567" s="50"/>
      <c r="BI2567" s="50"/>
      <c r="BJ2567" s="50"/>
      <c r="BK2567" s="50"/>
      <c r="BL2567" s="50"/>
      <c r="BM2567" s="50"/>
      <c r="BN2567" s="50"/>
      <c r="BO2567" s="50"/>
      <c r="BP2567" s="50"/>
      <c r="BQ2567" s="50"/>
      <c r="BR2567" s="50"/>
      <c r="BS2567" s="50"/>
      <c r="BT2567" s="50"/>
      <c r="BU2567" s="50"/>
      <c r="BV2567" s="50"/>
      <c r="BW2567" s="50"/>
      <c r="BX2567" s="50"/>
      <c r="BY2567" s="50"/>
      <c r="BZ2567" s="50"/>
      <c r="CA2567" s="50"/>
      <c r="CB2567" s="50"/>
      <c r="CC2567" s="50"/>
      <c r="CD2567" s="50"/>
      <c r="CE2567" s="50"/>
      <c r="CF2567" s="50"/>
      <c r="CG2567" s="50"/>
      <c r="CH2567" s="50"/>
      <c r="CI2567" s="50"/>
      <c r="CJ2567" s="50"/>
      <c r="CK2567" s="50"/>
      <c r="CL2567" s="50"/>
      <c r="CM2567" s="50"/>
      <c r="CN2567" s="50"/>
      <c r="CO2567" s="50"/>
      <c r="CP2567" s="50"/>
      <c r="CQ2567" s="50"/>
      <c r="CR2567" s="50"/>
      <c r="CS2567" s="50"/>
      <c r="CT2567" s="50"/>
      <c r="CU2567" s="50"/>
      <c r="CV2567" s="50"/>
      <c r="CW2567" s="50"/>
      <c r="CX2567" s="50"/>
      <c r="CY2567" s="50"/>
      <c r="CZ2567" s="50"/>
      <c r="DA2567" s="50"/>
      <c r="DB2567" s="50"/>
      <c r="DC2567" s="50"/>
      <c r="DD2567" s="50"/>
      <c r="DE2567" s="50"/>
      <c r="DF2567" s="50"/>
      <c r="DG2567" s="50"/>
      <c r="DH2567" s="50"/>
    </row>
    <row r="2568" spans="1:112" ht="26.25" x14ac:dyDescent="0.2">
      <c r="A2568" s="675"/>
      <c r="B2568" s="675"/>
      <c r="C2568" s="208"/>
      <c r="D2568" s="128" t="s">
        <v>8293</v>
      </c>
      <c r="E2568" s="353"/>
      <c r="F2568" s="352">
        <f t="shared" si="78"/>
        <v>0</v>
      </c>
      <c r="G2568" s="352">
        <f t="shared" si="79"/>
        <v>0</v>
      </c>
      <c r="H2568" s="50"/>
      <c r="I2568" s="50"/>
      <c r="J2568" s="50"/>
      <c r="K2568" s="50"/>
      <c r="L2568" s="50"/>
      <c r="M2568" s="50"/>
      <c r="N2568" s="50"/>
      <c r="O2568" s="50"/>
      <c r="P2568" s="50"/>
      <c r="Q2568" s="50"/>
      <c r="R2568" s="50"/>
      <c r="S2568" s="50"/>
      <c r="T2568" s="50"/>
      <c r="U2568" s="50"/>
      <c r="V2568" s="50"/>
      <c r="W2568" s="50"/>
      <c r="X2568" s="50"/>
      <c r="Y2568" s="50"/>
      <c r="Z2568" s="50"/>
      <c r="AA2568" s="50"/>
      <c r="AB2568" s="50"/>
      <c r="AC2568" s="50"/>
      <c r="AD2568" s="50"/>
      <c r="AE2568" s="50"/>
      <c r="AF2568" s="50"/>
      <c r="AG2568" s="50"/>
      <c r="AH2568" s="50"/>
      <c r="AI2568" s="50"/>
      <c r="AJ2568" s="50"/>
      <c r="AK2568" s="50"/>
      <c r="AL2568" s="50"/>
      <c r="AM2568" s="50"/>
      <c r="AN2568" s="50"/>
      <c r="AO2568" s="50"/>
      <c r="AP2568" s="50"/>
      <c r="AQ2568" s="50"/>
      <c r="AR2568" s="50"/>
      <c r="AS2568" s="50"/>
      <c r="AT2568" s="50"/>
      <c r="AU2568" s="50"/>
      <c r="AV2568" s="50"/>
      <c r="AW2568" s="50"/>
      <c r="AX2568" s="50"/>
      <c r="AY2568" s="50"/>
      <c r="AZ2568" s="50"/>
      <c r="BA2568" s="50"/>
      <c r="BB2568" s="50"/>
      <c r="BC2568" s="50"/>
      <c r="BD2568" s="50"/>
      <c r="BE2568" s="50"/>
      <c r="BF2568" s="50"/>
      <c r="BG2568" s="50"/>
      <c r="BH2568" s="50"/>
      <c r="BI2568" s="50"/>
      <c r="BJ2568" s="50"/>
      <c r="BK2568" s="50"/>
      <c r="BL2568" s="50"/>
      <c r="BM2568" s="50"/>
      <c r="BN2568" s="50"/>
      <c r="BO2568" s="50"/>
      <c r="BP2568" s="50"/>
      <c r="BQ2568" s="50"/>
      <c r="BR2568" s="50"/>
      <c r="BS2568" s="50"/>
      <c r="BT2568" s="50"/>
      <c r="BU2568" s="50"/>
      <c r="BV2568" s="50"/>
      <c r="BW2568" s="50"/>
      <c r="BX2568" s="50"/>
      <c r="BY2568" s="50"/>
      <c r="BZ2568" s="50"/>
      <c r="CA2568" s="50"/>
      <c r="CB2568" s="50"/>
      <c r="CC2568" s="50"/>
      <c r="CD2568" s="50"/>
      <c r="CE2568" s="50"/>
      <c r="CF2568" s="50"/>
      <c r="CG2568" s="50"/>
      <c r="CH2568" s="50"/>
      <c r="CI2568" s="50"/>
      <c r="CJ2568" s="50"/>
      <c r="CK2568" s="50"/>
      <c r="CL2568" s="50"/>
      <c r="CM2568" s="50"/>
      <c r="CN2568" s="50"/>
      <c r="CO2568" s="50"/>
      <c r="CP2568" s="50"/>
      <c r="CQ2568" s="50"/>
      <c r="CR2568" s="50"/>
      <c r="CS2568" s="50"/>
      <c r="CT2568" s="50"/>
      <c r="CU2568" s="50"/>
      <c r="CV2568" s="50"/>
      <c r="CW2568" s="50"/>
      <c r="CX2568" s="50"/>
      <c r="CY2568" s="50"/>
      <c r="CZ2568" s="50"/>
      <c r="DA2568" s="50"/>
      <c r="DB2568" s="50"/>
      <c r="DC2568" s="50"/>
      <c r="DD2568" s="50"/>
      <c r="DE2568" s="50"/>
      <c r="DF2568" s="50"/>
      <c r="DG2568" s="50"/>
      <c r="DH2568" s="50"/>
    </row>
    <row r="2569" spans="1:112" ht="53.25" x14ac:dyDescent="0.2">
      <c r="A2569" s="675"/>
      <c r="B2569" s="675"/>
      <c r="C2569" s="208"/>
      <c r="D2569" s="128" t="s">
        <v>8294</v>
      </c>
      <c r="E2569" s="353"/>
      <c r="F2569" s="352">
        <f t="shared" si="78"/>
        <v>0</v>
      </c>
      <c r="G2569" s="352">
        <f t="shared" si="79"/>
        <v>0</v>
      </c>
      <c r="H2569" s="50"/>
      <c r="I2569" s="50"/>
      <c r="J2569" s="50"/>
      <c r="K2569" s="50"/>
      <c r="L2569" s="50"/>
      <c r="M2569" s="50"/>
      <c r="N2569" s="50"/>
      <c r="O2569" s="50"/>
      <c r="P2569" s="50"/>
      <c r="Q2569" s="50"/>
      <c r="R2569" s="50"/>
      <c r="S2569" s="50"/>
      <c r="T2569" s="50"/>
      <c r="U2569" s="50"/>
      <c r="V2569" s="50"/>
      <c r="W2569" s="50"/>
      <c r="X2569" s="50"/>
      <c r="Y2569" s="50"/>
      <c r="Z2569" s="50"/>
      <c r="AA2569" s="50"/>
      <c r="AB2569" s="50"/>
      <c r="AC2569" s="50"/>
      <c r="AD2569" s="50"/>
      <c r="AE2569" s="50"/>
      <c r="AF2569" s="50"/>
      <c r="AG2569" s="50"/>
      <c r="AH2569" s="50"/>
      <c r="AI2569" s="50"/>
      <c r="AJ2569" s="50"/>
      <c r="AK2569" s="50"/>
      <c r="AL2569" s="50"/>
      <c r="AM2569" s="50"/>
      <c r="AN2569" s="50"/>
      <c r="AO2569" s="50"/>
      <c r="AP2569" s="50"/>
      <c r="AQ2569" s="50"/>
      <c r="AR2569" s="50"/>
      <c r="AS2569" s="50"/>
      <c r="AT2569" s="50"/>
      <c r="AU2569" s="50"/>
      <c r="AV2569" s="50"/>
      <c r="AW2569" s="50"/>
      <c r="AX2569" s="50"/>
      <c r="AY2569" s="50"/>
      <c r="AZ2569" s="50"/>
      <c r="BA2569" s="50"/>
      <c r="BB2569" s="50"/>
      <c r="BC2569" s="50"/>
      <c r="BD2569" s="50"/>
      <c r="BE2569" s="50"/>
      <c r="BF2569" s="50"/>
      <c r="BG2569" s="50"/>
      <c r="BH2569" s="50"/>
      <c r="BI2569" s="50"/>
      <c r="BJ2569" s="50"/>
      <c r="BK2569" s="50"/>
      <c r="BL2569" s="50"/>
      <c r="BM2569" s="50"/>
      <c r="BN2569" s="50"/>
      <c r="BO2569" s="50"/>
      <c r="BP2569" s="50"/>
      <c r="BQ2569" s="50"/>
      <c r="BR2569" s="50"/>
      <c r="BS2569" s="50"/>
      <c r="BT2569" s="50"/>
      <c r="BU2569" s="50"/>
      <c r="BV2569" s="50"/>
      <c r="BW2569" s="50"/>
      <c r="BX2569" s="50"/>
      <c r="BY2569" s="50"/>
      <c r="BZ2569" s="50"/>
      <c r="CA2569" s="50"/>
      <c r="CB2569" s="50"/>
      <c r="CC2569" s="50"/>
      <c r="CD2569" s="50"/>
      <c r="CE2569" s="50"/>
      <c r="CF2569" s="50"/>
      <c r="CG2569" s="50"/>
      <c r="CH2569" s="50"/>
      <c r="CI2569" s="50"/>
      <c r="CJ2569" s="50"/>
      <c r="CK2569" s="50"/>
      <c r="CL2569" s="50"/>
      <c r="CM2569" s="50"/>
      <c r="CN2569" s="50"/>
      <c r="CO2569" s="50"/>
      <c r="CP2569" s="50"/>
      <c r="CQ2569" s="50"/>
      <c r="CR2569" s="50"/>
      <c r="CS2569" s="50"/>
      <c r="CT2569" s="50"/>
      <c r="CU2569" s="50"/>
      <c r="CV2569" s="50"/>
      <c r="CW2569" s="50"/>
      <c r="CX2569" s="50"/>
      <c r="CY2569" s="50"/>
      <c r="CZ2569" s="50"/>
      <c r="DA2569" s="50"/>
      <c r="DB2569" s="50"/>
      <c r="DC2569" s="50"/>
      <c r="DD2569" s="50"/>
      <c r="DE2569" s="50"/>
      <c r="DF2569" s="50"/>
      <c r="DG2569" s="50"/>
      <c r="DH2569" s="50"/>
    </row>
    <row r="2570" spans="1:112" x14ac:dyDescent="0.25">
      <c r="A2570" s="674"/>
      <c r="B2570" s="674"/>
      <c r="C2570" s="208"/>
      <c r="D2570" s="137" t="s">
        <v>7351</v>
      </c>
      <c r="E2570" s="353">
        <v>1100</v>
      </c>
      <c r="F2570" s="352">
        <f t="shared" si="78"/>
        <v>660</v>
      </c>
      <c r="G2570" s="352">
        <f t="shared" si="79"/>
        <v>550</v>
      </c>
    </row>
    <row r="2571" spans="1:112" x14ac:dyDescent="0.25">
      <c r="A2571" s="210" t="s">
        <v>93</v>
      </c>
      <c r="B2571" s="210" t="s">
        <v>93</v>
      </c>
      <c r="C2571" s="209"/>
      <c r="D2571" s="128" t="s">
        <v>3230</v>
      </c>
      <c r="E2571" s="353">
        <v>450</v>
      </c>
      <c r="F2571" s="352">
        <f t="shared" si="78"/>
        <v>270</v>
      </c>
      <c r="G2571" s="352">
        <f t="shared" si="79"/>
        <v>225</v>
      </c>
    </row>
    <row r="2572" spans="1:112" x14ac:dyDescent="0.25">
      <c r="A2572" s="210" t="s">
        <v>94</v>
      </c>
      <c r="B2572" s="210" t="s">
        <v>94</v>
      </c>
      <c r="C2572" s="209"/>
      <c r="D2572" s="128" t="s">
        <v>3231</v>
      </c>
      <c r="E2572" s="353">
        <v>450</v>
      </c>
      <c r="F2572" s="352">
        <f t="shared" ref="F2572:F2635" si="80">IFERROR(E2572*0.6,0)</f>
        <v>270</v>
      </c>
      <c r="G2572" s="352">
        <f t="shared" ref="G2572:G2635" si="81">IFERROR(E2572*0.5,0)</f>
        <v>225</v>
      </c>
    </row>
    <row r="2573" spans="1:112" ht="25.5" x14ac:dyDescent="0.25">
      <c r="A2573" s="210" t="s">
        <v>1724</v>
      </c>
      <c r="B2573" s="210" t="s">
        <v>1724</v>
      </c>
      <c r="C2573" s="209"/>
      <c r="D2573" s="128" t="s">
        <v>3232</v>
      </c>
      <c r="E2573" s="353">
        <v>450</v>
      </c>
      <c r="F2573" s="352">
        <f t="shared" si="80"/>
        <v>270</v>
      </c>
      <c r="G2573" s="352">
        <f t="shared" si="81"/>
        <v>225</v>
      </c>
    </row>
    <row r="2574" spans="1:112" x14ac:dyDescent="0.25">
      <c r="A2574" s="210" t="s">
        <v>1733</v>
      </c>
      <c r="B2574" s="210" t="s">
        <v>1733</v>
      </c>
      <c r="C2574" s="209"/>
      <c r="D2574" s="79" t="s">
        <v>8295</v>
      </c>
      <c r="E2574" s="353"/>
      <c r="F2574" s="352">
        <f t="shared" si="80"/>
        <v>0</v>
      </c>
      <c r="G2574" s="352">
        <f t="shared" si="81"/>
        <v>0</v>
      </c>
    </row>
    <row r="2575" spans="1:112" ht="25.5" x14ac:dyDescent="0.25">
      <c r="A2575" s="210" t="s">
        <v>1752</v>
      </c>
      <c r="B2575" s="210" t="s">
        <v>1752</v>
      </c>
      <c r="C2575" s="208"/>
      <c r="D2575" s="79" t="s">
        <v>3233</v>
      </c>
      <c r="E2575" s="353">
        <v>450</v>
      </c>
      <c r="F2575" s="352">
        <f t="shared" si="80"/>
        <v>270</v>
      </c>
      <c r="G2575" s="352">
        <f t="shared" si="81"/>
        <v>225</v>
      </c>
    </row>
    <row r="2576" spans="1:112" x14ac:dyDescent="0.25">
      <c r="A2576" s="210" t="s">
        <v>1809</v>
      </c>
      <c r="B2576" s="210" t="s">
        <v>1809</v>
      </c>
      <c r="C2576" s="208"/>
      <c r="D2576" s="128" t="s">
        <v>3234</v>
      </c>
      <c r="E2576" s="353">
        <v>450</v>
      </c>
      <c r="F2576" s="352">
        <f t="shared" si="80"/>
        <v>270</v>
      </c>
      <c r="G2576" s="352">
        <f t="shared" si="81"/>
        <v>225</v>
      </c>
    </row>
    <row r="2577" spans="1:7" x14ac:dyDescent="0.25">
      <c r="A2577" s="673" t="s">
        <v>3235</v>
      </c>
      <c r="B2577" s="673" t="s">
        <v>3235</v>
      </c>
      <c r="C2577" s="208"/>
      <c r="D2577" s="232" t="s">
        <v>3236</v>
      </c>
      <c r="E2577" s="353"/>
      <c r="F2577" s="352">
        <f t="shared" si="80"/>
        <v>0</v>
      </c>
      <c r="G2577" s="352">
        <f t="shared" si="81"/>
        <v>0</v>
      </c>
    </row>
    <row r="2578" spans="1:7" ht="25.5" x14ac:dyDescent="0.25">
      <c r="A2578" s="674"/>
      <c r="B2578" s="674"/>
      <c r="C2578" s="208"/>
      <c r="D2578" s="233" t="s">
        <v>3237</v>
      </c>
      <c r="E2578" s="353">
        <v>500</v>
      </c>
      <c r="F2578" s="352">
        <f t="shared" si="80"/>
        <v>300</v>
      </c>
      <c r="G2578" s="352">
        <f t="shared" si="81"/>
        <v>250</v>
      </c>
    </row>
    <row r="2579" spans="1:7" x14ac:dyDescent="0.25">
      <c r="A2579" s="673" t="s">
        <v>3238</v>
      </c>
      <c r="B2579" s="673" t="s">
        <v>3238</v>
      </c>
      <c r="C2579" s="132"/>
      <c r="D2579" s="232" t="s">
        <v>3239</v>
      </c>
      <c r="E2579" s="353"/>
      <c r="F2579" s="352">
        <f t="shared" si="80"/>
        <v>0</v>
      </c>
      <c r="G2579" s="352">
        <f t="shared" si="81"/>
        <v>0</v>
      </c>
    </row>
    <row r="2580" spans="1:7" ht="25.5" x14ac:dyDescent="0.25">
      <c r="A2580" s="675"/>
      <c r="B2580" s="675"/>
      <c r="C2580" s="206"/>
      <c r="D2580" s="128" t="s">
        <v>3240</v>
      </c>
      <c r="E2580" s="353">
        <v>250</v>
      </c>
      <c r="F2580" s="352">
        <f t="shared" si="80"/>
        <v>150</v>
      </c>
      <c r="G2580" s="352">
        <f t="shared" si="81"/>
        <v>125</v>
      </c>
    </row>
    <row r="2581" spans="1:7" ht="25.5" x14ac:dyDescent="0.25">
      <c r="A2581" s="674"/>
      <c r="B2581" s="674"/>
      <c r="C2581" s="206"/>
      <c r="D2581" s="79" t="s">
        <v>3241</v>
      </c>
      <c r="E2581" s="353">
        <v>300</v>
      </c>
      <c r="F2581" s="352">
        <f t="shared" si="80"/>
        <v>180</v>
      </c>
      <c r="G2581" s="352">
        <f t="shared" si="81"/>
        <v>150</v>
      </c>
    </row>
    <row r="2582" spans="1:7" x14ac:dyDescent="0.25">
      <c r="A2582" s="210" t="s">
        <v>3242</v>
      </c>
      <c r="B2582" s="210" t="s">
        <v>3242</v>
      </c>
      <c r="C2582" s="206"/>
      <c r="D2582" s="79" t="s">
        <v>3243</v>
      </c>
      <c r="E2582" s="353">
        <v>250</v>
      </c>
      <c r="F2582" s="352">
        <f t="shared" si="80"/>
        <v>150</v>
      </c>
      <c r="G2582" s="352">
        <f t="shared" si="81"/>
        <v>125</v>
      </c>
    </row>
    <row r="2583" spans="1:7" x14ac:dyDescent="0.25">
      <c r="A2583" s="210" t="s">
        <v>3244</v>
      </c>
      <c r="B2583" s="210" t="s">
        <v>3244</v>
      </c>
      <c r="C2583" s="206"/>
      <c r="D2583" s="128" t="s">
        <v>3245</v>
      </c>
      <c r="E2583" s="353">
        <v>280</v>
      </c>
      <c r="F2583" s="352">
        <f t="shared" si="80"/>
        <v>168</v>
      </c>
      <c r="G2583" s="352">
        <f t="shared" si="81"/>
        <v>140</v>
      </c>
    </row>
    <row r="2584" spans="1:7" x14ac:dyDescent="0.25">
      <c r="A2584" s="387" t="s">
        <v>3246</v>
      </c>
      <c r="B2584" s="387" t="s">
        <v>3246</v>
      </c>
      <c r="C2584" s="206"/>
      <c r="D2584" s="128" t="s">
        <v>3247</v>
      </c>
      <c r="E2584" s="353">
        <v>330</v>
      </c>
      <c r="F2584" s="352">
        <f t="shared" si="80"/>
        <v>198</v>
      </c>
      <c r="G2584" s="352">
        <f t="shared" si="81"/>
        <v>165</v>
      </c>
    </row>
    <row r="2585" spans="1:7" x14ac:dyDescent="0.25">
      <c r="A2585" s="673" t="s">
        <v>3248</v>
      </c>
      <c r="B2585" s="673" t="s">
        <v>3248</v>
      </c>
      <c r="C2585" s="206"/>
      <c r="D2585" s="74" t="s">
        <v>2146</v>
      </c>
      <c r="E2585" s="353"/>
      <c r="F2585" s="352">
        <f t="shared" si="80"/>
        <v>0</v>
      </c>
      <c r="G2585" s="352">
        <f t="shared" si="81"/>
        <v>0</v>
      </c>
    </row>
    <row r="2586" spans="1:7" x14ac:dyDescent="0.25">
      <c r="A2586" s="675"/>
      <c r="B2586" s="675"/>
      <c r="C2586" s="206"/>
      <c r="D2586" s="137" t="s">
        <v>2159</v>
      </c>
      <c r="E2586" s="353">
        <v>210</v>
      </c>
      <c r="F2586" s="352">
        <f t="shared" si="80"/>
        <v>126</v>
      </c>
      <c r="G2586" s="352">
        <f t="shared" si="81"/>
        <v>105</v>
      </c>
    </row>
    <row r="2587" spans="1:7" x14ac:dyDescent="0.25">
      <c r="A2587" s="675"/>
      <c r="B2587" s="675"/>
      <c r="C2587" s="206"/>
      <c r="D2587" s="79" t="s">
        <v>2160</v>
      </c>
      <c r="E2587" s="353">
        <v>190</v>
      </c>
      <c r="F2587" s="352">
        <f t="shared" si="80"/>
        <v>114</v>
      </c>
      <c r="G2587" s="352">
        <f t="shared" si="81"/>
        <v>95</v>
      </c>
    </row>
    <row r="2588" spans="1:7" x14ac:dyDescent="0.25">
      <c r="A2588" s="674"/>
      <c r="B2588" s="674"/>
      <c r="C2588" s="206"/>
      <c r="D2588" s="79" t="s">
        <v>2214</v>
      </c>
      <c r="E2588" s="353">
        <v>170</v>
      </c>
      <c r="F2588" s="352">
        <f t="shared" si="80"/>
        <v>102</v>
      </c>
      <c r="G2588" s="352">
        <f t="shared" si="81"/>
        <v>85</v>
      </c>
    </row>
    <row r="2589" spans="1:7" ht="13.5" x14ac:dyDescent="0.25">
      <c r="A2589" s="388" t="s">
        <v>3249</v>
      </c>
      <c r="B2589" s="388"/>
      <c r="C2589" s="206"/>
      <c r="D2589" s="128" t="s">
        <v>7265</v>
      </c>
      <c r="E2589" s="353">
        <v>400</v>
      </c>
      <c r="F2589" s="352">
        <f t="shared" si="80"/>
        <v>240</v>
      </c>
      <c r="G2589" s="352">
        <f t="shared" si="81"/>
        <v>200</v>
      </c>
    </row>
    <row r="2590" spans="1:7" x14ac:dyDescent="0.25">
      <c r="A2590" s="132" t="s">
        <v>3250</v>
      </c>
      <c r="B2590" s="132" t="s">
        <v>3250</v>
      </c>
      <c r="C2590" s="132"/>
      <c r="D2590" s="76" t="s">
        <v>3251</v>
      </c>
      <c r="E2590" s="353"/>
      <c r="F2590" s="352">
        <f t="shared" si="80"/>
        <v>0</v>
      </c>
      <c r="G2590" s="352">
        <f t="shared" si="81"/>
        <v>0</v>
      </c>
    </row>
    <row r="2591" spans="1:7" x14ac:dyDescent="0.25">
      <c r="A2591" s="579" t="s">
        <v>95</v>
      </c>
      <c r="B2591" s="579" t="s">
        <v>95</v>
      </c>
      <c r="C2591" s="206"/>
      <c r="D2591" s="76" t="s">
        <v>3252</v>
      </c>
      <c r="E2591" s="353"/>
      <c r="F2591" s="352">
        <f t="shared" si="80"/>
        <v>0</v>
      </c>
      <c r="G2591" s="352">
        <f t="shared" si="81"/>
        <v>0</v>
      </c>
    </row>
    <row r="2592" spans="1:7" x14ac:dyDescent="0.25">
      <c r="A2592" s="581"/>
      <c r="B2592" s="581"/>
      <c r="C2592" s="206"/>
      <c r="D2592" s="77" t="s">
        <v>3253</v>
      </c>
      <c r="E2592" s="353">
        <v>350</v>
      </c>
      <c r="F2592" s="352">
        <f t="shared" si="80"/>
        <v>210</v>
      </c>
      <c r="G2592" s="352">
        <f t="shared" si="81"/>
        <v>175</v>
      </c>
    </row>
    <row r="2593" spans="1:112" x14ac:dyDescent="0.25">
      <c r="A2593" s="580"/>
      <c r="B2593" s="580"/>
      <c r="C2593" s="206"/>
      <c r="D2593" s="77" t="s">
        <v>3254</v>
      </c>
      <c r="E2593" s="353">
        <v>300</v>
      </c>
      <c r="F2593" s="352">
        <f t="shared" si="80"/>
        <v>180</v>
      </c>
      <c r="G2593" s="352">
        <f t="shared" si="81"/>
        <v>150</v>
      </c>
    </row>
    <row r="2594" spans="1:112" x14ac:dyDescent="0.2">
      <c r="A2594" s="579" t="s">
        <v>96</v>
      </c>
      <c r="B2594" s="579" t="s">
        <v>96</v>
      </c>
      <c r="C2594" s="206"/>
      <c r="D2594" s="76" t="s">
        <v>3255</v>
      </c>
      <c r="E2594" s="353"/>
      <c r="F2594" s="352">
        <f t="shared" si="80"/>
        <v>0</v>
      </c>
      <c r="G2594" s="352">
        <f t="shared" si="81"/>
        <v>0</v>
      </c>
      <c r="H2594" s="50"/>
      <c r="I2594" s="50"/>
      <c r="J2594" s="50"/>
      <c r="K2594" s="50"/>
      <c r="L2594" s="50"/>
      <c r="M2594" s="50"/>
      <c r="N2594" s="50"/>
      <c r="O2594" s="50"/>
      <c r="P2594" s="50"/>
      <c r="Q2594" s="50"/>
      <c r="R2594" s="50"/>
      <c r="S2594" s="50"/>
      <c r="T2594" s="50"/>
      <c r="U2594" s="50"/>
      <c r="V2594" s="50"/>
      <c r="W2594" s="50"/>
      <c r="X2594" s="50"/>
      <c r="Y2594" s="50"/>
      <c r="Z2594" s="50"/>
      <c r="AA2594" s="50"/>
      <c r="AB2594" s="50"/>
      <c r="AC2594" s="50"/>
      <c r="AD2594" s="50"/>
      <c r="AE2594" s="50"/>
      <c r="AF2594" s="50"/>
      <c r="AG2594" s="50"/>
      <c r="AH2594" s="50"/>
      <c r="AI2594" s="50"/>
      <c r="AJ2594" s="50"/>
      <c r="AK2594" s="50"/>
      <c r="AL2594" s="50"/>
      <c r="AM2594" s="50"/>
      <c r="AN2594" s="50"/>
      <c r="AO2594" s="50"/>
      <c r="AP2594" s="50"/>
      <c r="AQ2594" s="50"/>
      <c r="AR2594" s="50"/>
      <c r="AS2594" s="50"/>
      <c r="AT2594" s="50"/>
      <c r="AU2594" s="50"/>
      <c r="AV2594" s="50"/>
      <c r="AW2594" s="50"/>
      <c r="AX2594" s="50"/>
      <c r="AY2594" s="50"/>
      <c r="AZ2594" s="50"/>
      <c r="BA2594" s="50"/>
      <c r="BB2594" s="50"/>
      <c r="BC2594" s="50"/>
      <c r="BD2594" s="50"/>
      <c r="BE2594" s="50"/>
      <c r="BF2594" s="50"/>
      <c r="BG2594" s="50"/>
      <c r="BH2594" s="50"/>
      <c r="BI2594" s="50"/>
      <c r="BJ2594" s="50"/>
      <c r="BK2594" s="50"/>
      <c r="BL2594" s="50"/>
      <c r="BM2594" s="50"/>
      <c r="BN2594" s="50"/>
      <c r="BO2594" s="50"/>
      <c r="BP2594" s="50"/>
      <c r="BQ2594" s="50"/>
      <c r="BR2594" s="50"/>
      <c r="BS2594" s="50"/>
      <c r="BT2594" s="50"/>
      <c r="BU2594" s="50"/>
      <c r="BV2594" s="50"/>
      <c r="BW2594" s="50"/>
      <c r="BX2594" s="50"/>
      <c r="BY2594" s="50"/>
      <c r="BZ2594" s="50"/>
      <c r="CA2594" s="50"/>
      <c r="CB2594" s="50"/>
      <c r="CC2594" s="50"/>
      <c r="CD2594" s="50"/>
      <c r="CE2594" s="50"/>
      <c r="CF2594" s="50"/>
      <c r="CG2594" s="50"/>
      <c r="CH2594" s="50"/>
      <c r="CI2594" s="50"/>
      <c r="CJ2594" s="50"/>
      <c r="CK2594" s="50"/>
      <c r="CL2594" s="50"/>
      <c r="CM2594" s="50"/>
      <c r="CN2594" s="50"/>
      <c r="CO2594" s="50"/>
      <c r="CP2594" s="50"/>
      <c r="CQ2594" s="50"/>
      <c r="CR2594" s="50"/>
      <c r="CS2594" s="50"/>
      <c r="CT2594" s="50"/>
      <c r="CU2594" s="50"/>
      <c r="CV2594" s="50"/>
      <c r="CW2594" s="50"/>
      <c r="CX2594" s="50"/>
      <c r="CY2594" s="50"/>
      <c r="CZ2594" s="50"/>
      <c r="DA2594" s="50"/>
      <c r="DB2594" s="50"/>
      <c r="DC2594" s="50"/>
      <c r="DD2594" s="50"/>
      <c r="DE2594" s="50"/>
      <c r="DF2594" s="50"/>
      <c r="DG2594" s="50"/>
      <c r="DH2594" s="50"/>
    </row>
    <row r="2595" spans="1:112" x14ac:dyDescent="0.2">
      <c r="A2595" s="581"/>
      <c r="B2595" s="581"/>
      <c r="C2595" s="206"/>
      <c r="D2595" s="77" t="s">
        <v>3256</v>
      </c>
      <c r="E2595" s="353">
        <v>300</v>
      </c>
      <c r="F2595" s="352">
        <f t="shared" si="80"/>
        <v>180</v>
      </c>
      <c r="G2595" s="352">
        <f t="shared" si="81"/>
        <v>150</v>
      </c>
      <c r="H2595" s="50"/>
      <c r="I2595" s="50"/>
      <c r="J2595" s="50"/>
      <c r="K2595" s="50"/>
      <c r="L2595" s="50"/>
      <c r="M2595" s="50"/>
      <c r="N2595" s="50"/>
      <c r="O2595" s="50"/>
      <c r="P2595" s="50"/>
      <c r="Q2595" s="50"/>
      <c r="R2595" s="50"/>
      <c r="S2595" s="50"/>
      <c r="T2595" s="50"/>
      <c r="U2595" s="50"/>
      <c r="V2595" s="50"/>
      <c r="W2595" s="50"/>
      <c r="X2595" s="50"/>
      <c r="Y2595" s="50"/>
      <c r="Z2595" s="50"/>
      <c r="AA2595" s="50"/>
      <c r="AB2595" s="50"/>
      <c r="AC2595" s="50"/>
      <c r="AD2595" s="50"/>
      <c r="AE2595" s="50"/>
      <c r="AF2595" s="50"/>
      <c r="AG2595" s="50"/>
      <c r="AH2595" s="50"/>
      <c r="AI2595" s="50"/>
      <c r="AJ2595" s="50"/>
      <c r="AK2595" s="50"/>
      <c r="AL2595" s="50"/>
      <c r="AM2595" s="50"/>
      <c r="AN2595" s="50"/>
      <c r="AO2595" s="50"/>
      <c r="AP2595" s="50"/>
      <c r="AQ2595" s="50"/>
      <c r="AR2595" s="50"/>
      <c r="AS2595" s="50"/>
      <c r="AT2595" s="50"/>
      <c r="AU2595" s="50"/>
      <c r="AV2595" s="50"/>
      <c r="AW2595" s="50"/>
      <c r="AX2595" s="50"/>
      <c r="AY2595" s="50"/>
      <c r="AZ2595" s="50"/>
      <c r="BA2595" s="50"/>
      <c r="BB2595" s="50"/>
      <c r="BC2595" s="50"/>
      <c r="BD2595" s="50"/>
      <c r="BE2595" s="50"/>
      <c r="BF2595" s="50"/>
      <c r="BG2595" s="50"/>
      <c r="BH2595" s="50"/>
      <c r="BI2595" s="50"/>
      <c r="BJ2595" s="50"/>
      <c r="BK2595" s="50"/>
      <c r="BL2595" s="50"/>
      <c r="BM2595" s="50"/>
      <c r="BN2595" s="50"/>
      <c r="BO2595" s="50"/>
      <c r="BP2595" s="50"/>
      <c r="BQ2595" s="50"/>
      <c r="BR2595" s="50"/>
      <c r="BS2595" s="50"/>
      <c r="BT2595" s="50"/>
      <c r="BU2595" s="50"/>
      <c r="BV2595" s="50"/>
      <c r="BW2595" s="50"/>
      <c r="BX2595" s="50"/>
      <c r="BY2595" s="50"/>
      <c r="BZ2595" s="50"/>
      <c r="CA2595" s="50"/>
      <c r="CB2595" s="50"/>
      <c r="CC2595" s="50"/>
      <c r="CD2595" s="50"/>
      <c r="CE2595" s="50"/>
      <c r="CF2595" s="50"/>
      <c r="CG2595" s="50"/>
      <c r="CH2595" s="50"/>
      <c r="CI2595" s="50"/>
      <c r="CJ2595" s="50"/>
      <c r="CK2595" s="50"/>
      <c r="CL2595" s="50"/>
      <c r="CM2595" s="50"/>
      <c r="CN2595" s="50"/>
      <c r="CO2595" s="50"/>
      <c r="CP2595" s="50"/>
      <c r="CQ2595" s="50"/>
      <c r="CR2595" s="50"/>
      <c r="CS2595" s="50"/>
      <c r="CT2595" s="50"/>
      <c r="CU2595" s="50"/>
      <c r="CV2595" s="50"/>
      <c r="CW2595" s="50"/>
      <c r="CX2595" s="50"/>
      <c r="CY2595" s="50"/>
      <c r="CZ2595" s="50"/>
      <c r="DA2595" s="50"/>
      <c r="DB2595" s="50"/>
      <c r="DC2595" s="50"/>
      <c r="DD2595" s="50"/>
      <c r="DE2595" s="50"/>
      <c r="DF2595" s="50"/>
      <c r="DG2595" s="50"/>
      <c r="DH2595" s="50"/>
    </row>
    <row r="2596" spans="1:112" x14ac:dyDescent="0.2">
      <c r="A2596" s="580"/>
      <c r="B2596" s="580"/>
      <c r="C2596" s="206"/>
      <c r="D2596" s="77" t="s">
        <v>3257</v>
      </c>
      <c r="E2596" s="353">
        <v>250</v>
      </c>
      <c r="F2596" s="352">
        <f t="shared" si="80"/>
        <v>150</v>
      </c>
      <c r="G2596" s="352">
        <f t="shared" si="81"/>
        <v>125</v>
      </c>
      <c r="H2596" s="50"/>
      <c r="I2596" s="50"/>
      <c r="J2596" s="50"/>
      <c r="K2596" s="50"/>
      <c r="L2596" s="50"/>
      <c r="M2596" s="50"/>
      <c r="N2596" s="50"/>
      <c r="O2596" s="50"/>
      <c r="P2596" s="50"/>
      <c r="Q2596" s="50"/>
      <c r="R2596" s="50"/>
      <c r="S2596" s="50"/>
      <c r="T2596" s="50"/>
      <c r="U2596" s="50"/>
      <c r="V2596" s="50"/>
      <c r="W2596" s="50"/>
      <c r="X2596" s="50"/>
      <c r="Y2596" s="50"/>
      <c r="Z2596" s="50"/>
      <c r="AA2596" s="50"/>
      <c r="AB2596" s="50"/>
      <c r="AC2596" s="50"/>
      <c r="AD2596" s="50"/>
      <c r="AE2596" s="50"/>
      <c r="AF2596" s="50"/>
      <c r="AG2596" s="50"/>
      <c r="AH2596" s="50"/>
      <c r="AI2596" s="50"/>
      <c r="AJ2596" s="50"/>
      <c r="AK2596" s="50"/>
      <c r="AL2596" s="50"/>
      <c r="AM2596" s="50"/>
      <c r="AN2596" s="50"/>
      <c r="AO2596" s="50"/>
      <c r="AP2596" s="50"/>
      <c r="AQ2596" s="50"/>
      <c r="AR2596" s="50"/>
      <c r="AS2596" s="50"/>
      <c r="AT2596" s="50"/>
      <c r="AU2596" s="50"/>
      <c r="AV2596" s="50"/>
      <c r="AW2596" s="50"/>
      <c r="AX2596" s="50"/>
      <c r="AY2596" s="50"/>
      <c r="AZ2596" s="50"/>
      <c r="BA2596" s="50"/>
      <c r="BB2596" s="50"/>
      <c r="BC2596" s="50"/>
      <c r="BD2596" s="50"/>
      <c r="BE2596" s="50"/>
      <c r="BF2596" s="50"/>
      <c r="BG2596" s="50"/>
      <c r="BH2596" s="50"/>
      <c r="BI2596" s="50"/>
      <c r="BJ2596" s="50"/>
      <c r="BK2596" s="50"/>
      <c r="BL2596" s="50"/>
      <c r="BM2596" s="50"/>
      <c r="BN2596" s="50"/>
      <c r="BO2596" s="50"/>
      <c r="BP2596" s="50"/>
      <c r="BQ2596" s="50"/>
      <c r="BR2596" s="50"/>
      <c r="BS2596" s="50"/>
      <c r="BT2596" s="50"/>
      <c r="BU2596" s="50"/>
      <c r="BV2596" s="50"/>
      <c r="BW2596" s="50"/>
      <c r="BX2596" s="50"/>
      <c r="BY2596" s="50"/>
      <c r="BZ2596" s="50"/>
      <c r="CA2596" s="50"/>
      <c r="CB2596" s="50"/>
      <c r="CC2596" s="50"/>
      <c r="CD2596" s="50"/>
      <c r="CE2596" s="50"/>
      <c r="CF2596" s="50"/>
      <c r="CG2596" s="50"/>
      <c r="CH2596" s="50"/>
      <c r="CI2596" s="50"/>
      <c r="CJ2596" s="50"/>
      <c r="CK2596" s="50"/>
      <c r="CL2596" s="50"/>
      <c r="CM2596" s="50"/>
      <c r="CN2596" s="50"/>
      <c r="CO2596" s="50"/>
      <c r="CP2596" s="50"/>
      <c r="CQ2596" s="50"/>
      <c r="CR2596" s="50"/>
      <c r="CS2596" s="50"/>
      <c r="CT2596" s="50"/>
      <c r="CU2596" s="50"/>
      <c r="CV2596" s="50"/>
      <c r="CW2596" s="50"/>
      <c r="CX2596" s="50"/>
      <c r="CY2596" s="50"/>
      <c r="CZ2596" s="50"/>
      <c r="DA2596" s="50"/>
      <c r="DB2596" s="50"/>
      <c r="DC2596" s="50"/>
      <c r="DD2596" s="50"/>
      <c r="DE2596" s="50"/>
      <c r="DF2596" s="50"/>
      <c r="DG2596" s="50"/>
      <c r="DH2596" s="50"/>
    </row>
    <row r="2597" spans="1:112" x14ac:dyDescent="0.2">
      <c r="A2597" s="206" t="s">
        <v>97</v>
      </c>
      <c r="B2597" s="206" t="s">
        <v>97</v>
      </c>
      <c r="C2597" s="206"/>
      <c r="D2597" s="77" t="s">
        <v>3258</v>
      </c>
      <c r="E2597" s="353">
        <v>230</v>
      </c>
      <c r="F2597" s="352">
        <f t="shared" si="80"/>
        <v>138</v>
      </c>
      <c r="G2597" s="352">
        <f t="shared" si="81"/>
        <v>115</v>
      </c>
      <c r="H2597" s="50"/>
      <c r="I2597" s="50"/>
      <c r="J2597" s="50"/>
      <c r="K2597" s="50"/>
      <c r="L2597" s="50"/>
      <c r="M2597" s="50"/>
      <c r="N2597" s="50"/>
      <c r="O2597" s="50"/>
      <c r="P2597" s="50"/>
      <c r="Q2597" s="50"/>
      <c r="R2597" s="50"/>
      <c r="S2597" s="50"/>
      <c r="T2597" s="50"/>
      <c r="U2597" s="50"/>
      <c r="V2597" s="50"/>
      <c r="W2597" s="50"/>
      <c r="X2597" s="50"/>
      <c r="Y2597" s="50"/>
      <c r="Z2597" s="50"/>
      <c r="AA2597" s="50"/>
      <c r="AB2597" s="50"/>
      <c r="AC2597" s="50"/>
      <c r="AD2597" s="50"/>
      <c r="AE2597" s="50"/>
      <c r="AF2597" s="50"/>
      <c r="AG2597" s="50"/>
      <c r="AH2597" s="50"/>
      <c r="AI2597" s="50"/>
      <c r="AJ2597" s="50"/>
      <c r="AK2597" s="50"/>
      <c r="AL2597" s="50"/>
      <c r="AM2597" s="50"/>
      <c r="AN2597" s="50"/>
      <c r="AO2597" s="50"/>
      <c r="AP2597" s="50"/>
      <c r="AQ2597" s="50"/>
      <c r="AR2597" s="50"/>
      <c r="AS2597" s="50"/>
      <c r="AT2597" s="50"/>
      <c r="AU2597" s="50"/>
      <c r="AV2597" s="50"/>
      <c r="AW2597" s="50"/>
      <c r="AX2597" s="50"/>
      <c r="AY2597" s="50"/>
      <c r="AZ2597" s="50"/>
      <c r="BA2597" s="50"/>
      <c r="BB2597" s="50"/>
      <c r="BC2597" s="50"/>
      <c r="BD2597" s="50"/>
      <c r="BE2597" s="50"/>
      <c r="BF2597" s="50"/>
      <c r="BG2597" s="50"/>
      <c r="BH2597" s="50"/>
      <c r="BI2597" s="50"/>
      <c r="BJ2597" s="50"/>
      <c r="BK2597" s="50"/>
      <c r="BL2597" s="50"/>
      <c r="BM2597" s="50"/>
      <c r="BN2597" s="50"/>
      <c r="BO2597" s="50"/>
      <c r="BP2597" s="50"/>
      <c r="BQ2597" s="50"/>
      <c r="BR2597" s="50"/>
      <c r="BS2597" s="50"/>
      <c r="BT2597" s="50"/>
      <c r="BU2597" s="50"/>
      <c r="BV2597" s="50"/>
      <c r="BW2597" s="50"/>
      <c r="BX2597" s="50"/>
      <c r="BY2597" s="50"/>
      <c r="BZ2597" s="50"/>
      <c r="CA2597" s="50"/>
      <c r="CB2597" s="50"/>
      <c r="CC2597" s="50"/>
      <c r="CD2597" s="50"/>
      <c r="CE2597" s="50"/>
      <c r="CF2597" s="50"/>
      <c r="CG2597" s="50"/>
      <c r="CH2597" s="50"/>
      <c r="CI2597" s="50"/>
      <c r="CJ2597" s="50"/>
      <c r="CK2597" s="50"/>
      <c r="CL2597" s="50"/>
      <c r="CM2597" s="50"/>
      <c r="CN2597" s="50"/>
      <c r="CO2597" s="50"/>
      <c r="CP2597" s="50"/>
      <c r="CQ2597" s="50"/>
      <c r="CR2597" s="50"/>
      <c r="CS2597" s="50"/>
      <c r="CT2597" s="50"/>
      <c r="CU2597" s="50"/>
      <c r="CV2597" s="50"/>
      <c r="CW2597" s="50"/>
      <c r="CX2597" s="50"/>
      <c r="CY2597" s="50"/>
      <c r="CZ2597" s="50"/>
      <c r="DA2597" s="50"/>
      <c r="DB2597" s="50"/>
      <c r="DC2597" s="50"/>
      <c r="DD2597" s="50"/>
      <c r="DE2597" s="50"/>
      <c r="DF2597" s="50"/>
      <c r="DG2597" s="50"/>
      <c r="DH2597" s="50"/>
    </row>
    <row r="2598" spans="1:112" x14ac:dyDescent="0.2">
      <c r="A2598" s="206" t="s">
        <v>138</v>
      </c>
      <c r="B2598" s="206" t="s">
        <v>138</v>
      </c>
      <c r="C2598" s="206"/>
      <c r="D2598" s="77" t="s">
        <v>3259</v>
      </c>
      <c r="E2598" s="353">
        <v>200</v>
      </c>
      <c r="F2598" s="352">
        <f t="shared" si="80"/>
        <v>120</v>
      </c>
      <c r="G2598" s="352">
        <f t="shared" si="81"/>
        <v>100</v>
      </c>
      <c r="H2598" s="50"/>
      <c r="I2598" s="50"/>
      <c r="J2598" s="50"/>
      <c r="K2598" s="50"/>
      <c r="L2598" s="50"/>
      <c r="M2598" s="50"/>
      <c r="N2598" s="50"/>
      <c r="O2598" s="50"/>
      <c r="P2598" s="50"/>
      <c r="Q2598" s="50"/>
      <c r="R2598" s="50"/>
      <c r="S2598" s="50"/>
      <c r="T2598" s="50"/>
      <c r="U2598" s="50"/>
      <c r="V2598" s="50"/>
      <c r="W2598" s="50"/>
      <c r="X2598" s="50"/>
      <c r="Y2598" s="50"/>
      <c r="Z2598" s="50"/>
      <c r="AA2598" s="50"/>
      <c r="AB2598" s="50"/>
      <c r="AC2598" s="50"/>
      <c r="AD2598" s="50"/>
      <c r="AE2598" s="50"/>
      <c r="AF2598" s="50"/>
      <c r="AG2598" s="50"/>
      <c r="AH2598" s="50"/>
      <c r="AI2598" s="50"/>
      <c r="AJ2598" s="50"/>
      <c r="AK2598" s="50"/>
      <c r="AL2598" s="50"/>
      <c r="AM2598" s="50"/>
      <c r="AN2598" s="50"/>
      <c r="AO2598" s="50"/>
      <c r="AP2598" s="50"/>
      <c r="AQ2598" s="50"/>
      <c r="AR2598" s="50"/>
      <c r="AS2598" s="50"/>
      <c r="AT2598" s="50"/>
      <c r="AU2598" s="50"/>
      <c r="AV2598" s="50"/>
      <c r="AW2598" s="50"/>
      <c r="AX2598" s="50"/>
      <c r="AY2598" s="50"/>
      <c r="AZ2598" s="50"/>
      <c r="BA2598" s="50"/>
      <c r="BB2598" s="50"/>
      <c r="BC2598" s="50"/>
      <c r="BD2598" s="50"/>
      <c r="BE2598" s="50"/>
      <c r="BF2598" s="50"/>
      <c r="BG2598" s="50"/>
      <c r="BH2598" s="50"/>
      <c r="BI2598" s="50"/>
      <c r="BJ2598" s="50"/>
      <c r="BK2598" s="50"/>
      <c r="BL2598" s="50"/>
      <c r="BM2598" s="50"/>
      <c r="BN2598" s="50"/>
      <c r="BO2598" s="50"/>
      <c r="BP2598" s="50"/>
      <c r="BQ2598" s="50"/>
      <c r="BR2598" s="50"/>
      <c r="BS2598" s="50"/>
      <c r="BT2598" s="50"/>
      <c r="BU2598" s="50"/>
      <c r="BV2598" s="50"/>
      <c r="BW2598" s="50"/>
      <c r="BX2598" s="50"/>
      <c r="BY2598" s="50"/>
      <c r="BZ2598" s="50"/>
      <c r="CA2598" s="50"/>
      <c r="CB2598" s="50"/>
      <c r="CC2598" s="50"/>
      <c r="CD2598" s="50"/>
      <c r="CE2598" s="50"/>
      <c r="CF2598" s="50"/>
      <c r="CG2598" s="50"/>
      <c r="CH2598" s="50"/>
      <c r="CI2598" s="50"/>
      <c r="CJ2598" s="50"/>
      <c r="CK2598" s="50"/>
      <c r="CL2598" s="50"/>
      <c r="CM2598" s="50"/>
      <c r="CN2598" s="50"/>
      <c r="CO2598" s="50"/>
      <c r="CP2598" s="50"/>
      <c r="CQ2598" s="50"/>
      <c r="CR2598" s="50"/>
      <c r="CS2598" s="50"/>
      <c r="CT2598" s="50"/>
      <c r="CU2598" s="50"/>
      <c r="CV2598" s="50"/>
      <c r="CW2598" s="50"/>
      <c r="CX2598" s="50"/>
      <c r="CY2598" s="50"/>
      <c r="CZ2598" s="50"/>
      <c r="DA2598" s="50"/>
      <c r="DB2598" s="50"/>
      <c r="DC2598" s="50"/>
      <c r="DD2598" s="50"/>
      <c r="DE2598" s="50"/>
      <c r="DF2598" s="50"/>
      <c r="DG2598" s="50"/>
      <c r="DH2598" s="50"/>
    </row>
    <row r="2599" spans="1:112" x14ac:dyDescent="0.2">
      <c r="A2599" s="206" t="s">
        <v>139</v>
      </c>
      <c r="B2599" s="206" t="s">
        <v>139</v>
      </c>
      <c r="C2599" s="206"/>
      <c r="D2599" s="77" t="s">
        <v>3260</v>
      </c>
      <c r="E2599" s="353">
        <v>200</v>
      </c>
      <c r="F2599" s="352">
        <f t="shared" si="80"/>
        <v>120</v>
      </c>
      <c r="G2599" s="352">
        <f t="shared" si="81"/>
        <v>100</v>
      </c>
      <c r="H2599" s="50"/>
      <c r="I2599" s="50"/>
      <c r="J2599" s="50"/>
      <c r="K2599" s="50"/>
      <c r="L2599" s="50"/>
      <c r="M2599" s="50"/>
      <c r="N2599" s="50"/>
      <c r="O2599" s="50"/>
      <c r="P2599" s="50"/>
      <c r="Q2599" s="50"/>
      <c r="R2599" s="50"/>
      <c r="S2599" s="50"/>
      <c r="T2599" s="50"/>
      <c r="U2599" s="50"/>
      <c r="V2599" s="50"/>
      <c r="W2599" s="50"/>
      <c r="X2599" s="50"/>
      <c r="Y2599" s="50"/>
      <c r="Z2599" s="50"/>
      <c r="AA2599" s="50"/>
      <c r="AB2599" s="50"/>
      <c r="AC2599" s="50"/>
      <c r="AD2599" s="50"/>
      <c r="AE2599" s="50"/>
      <c r="AF2599" s="50"/>
      <c r="AG2599" s="50"/>
      <c r="AH2599" s="50"/>
      <c r="AI2599" s="50"/>
      <c r="AJ2599" s="50"/>
      <c r="AK2599" s="50"/>
      <c r="AL2599" s="50"/>
      <c r="AM2599" s="50"/>
      <c r="AN2599" s="50"/>
      <c r="AO2599" s="50"/>
      <c r="AP2599" s="50"/>
      <c r="AQ2599" s="50"/>
      <c r="AR2599" s="50"/>
      <c r="AS2599" s="50"/>
      <c r="AT2599" s="50"/>
      <c r="AU2599" s="50"/>
      <c r="AV2599" s="50"/>
      <c r="AW2599" s="50"/>
      <c r="AX2599" s="50"/>
      <c r="AY2599" s="50"/>
      <c r="AZ2599" s="50"/>
      <c r="BA2599" s="50"/>
      <c r="BB2599" s="50"/>
      <c r="BC2599" s="50"/>
      <c r="BD2599" s="50"/>
      <c r="BE2599" s="50"/>
      <c r="BF2599" s="50"/>
      <c r="BG2599" s="50"/>
      <c r="BH2599" s="50"/>
      <c r="BI2599" s="50"/>
      <c r="BJ2599" s="50"/>
      <c r="BK2599" s="50"/>
      <c r="BL2599" s="50"/>
      <c r="BM2599" s="50"/>
      <c r="BN2599" s="50"/>
      <c r="BO2599" s="50"/>
      <c r="BP2599" s="50"/>
      <c r="BQ2599" s="50"/>
      <c r="BR2599" s="50"/>
      <c r="BS2599" s="50"/>
      <c r="BT2599" s="50"/>
      <c r="BU2599" s="50"/>
      <c r="BV2599" s="50"/>
      <c r="BW2599" s="50"/>
      <c r="BX2599" s="50"/>
      <c r="BY2599" s="50"/>
      <c r="BZ2599" s="50"/>
      <c r="CA2599" s="50"/>
      <c r="CB2599" s="50"/>
      <c r="CC2599" s="50"/>
      <c r="CD2599" s="50"/>
      <c r="CE2599" s="50"/>
      <c r="CF2599" s="50"/>
      <c r="CG2599" s="50"/>
      <c r="CH2599" s="50"/>
      <c r="CI2599" s="50"/>
      <c r="CJ2599" s="50"/>
      <c r="CK2599" s="50"/>
      <c r="CL2599" s="50"/>
      <c r="CM2599" s="50"/>
      <c r="CN2599" s="50"/>
      <c r="CO2599" s="50"/>
      <c r="CP2599" s="50"/>
      <c r="CQ2599" s="50"/>
      <c r="CR2599" s="50"/>
      <c r="CS2599" s="50"/>
      <c r="CT2599" s="50"/>
      <c r="CU2599" s="50"/>
      <c r="CV2599" s="50"/>
      <c r="CW2599" s="50"/>
      <c r="CX2599" s="50"/>
      <c r="CY2599" s="50"/>
      <c r="CZ2599" s="50"/>
      <c r="DA2599" s="50"/>
      <c r="DB2599" s="50"/>
      <c r="DC2599" s="50"/>
      <c r="DD2599" s="50"/>
      <c r="DE2599" s="50"/>
      <c r="DF2599" s="50"/>
      <c r="DG2599" s="50"/>
      <c r="DH2599" s="50"/>
    </row>
    <row r="2600" spans="1:112" x14ac:dyDescent="0.2">
      <c r="A2600" s="206" t="s">
        <v>140</v>
      </c>
      <c r="B2600" s="206" t="s">
        <v>140</v>
      </c>
      <c r="C2600" s="206"/>
      <c r="D2600" s="77" t="s">
        <v>3261</v>
      </c>
      <c r="E2600" s="353">
        <v>200</v>
      </c>
      <c r="F2600" s="352">
        <f t="shared" si="80"/>
        <v>120</v>
      </c>
      <c r="G2600" s="352">
        <f t="shared" si="81"/>
        <v>100</v>
      </c>
      <c r="H2600" s="50"/>
      <c r="I2600" s="50"/>
      <c r="J2600" s="50"/>
      <c r="K2600" s="50"/>
      <c r="L2600" s="50"/>
      <c r="M2600" s="50"/>
      <c r="N2600" s="50"/>
      <c r="O2600" s="50"/>
      <c r="P2600" s="50"/>
      <c r="Q2600" s="50"/>
      <c r="R2600" s="50"/>
      <c r="S2600" s="50"/>
      <c r="T2600" s="50"/>
      <c r="U2600" s="50"/>
      <c r="V2600" s="50"/>
      <c r="W2600" s="50"/>
      <c r="X2600" s="50"/>
      <c r="Y2600" s="50"/>
      <c r="Z2600" s="50"/>
      <c r="AA2600" s="50"/>
      <c r="AB2600" s="50"/>
      <c r="AC2600" s="50"/>
      <c r="AD2600" s="50"/>
      <c r="AE2600" s="50"/>
      <c r="AF2600" s="50"/>
      <c r="AG2600" s="50"/>
      <c r="AH2600" s="50"/>
      <c r="AI2600" s="50"/>
      <c r="AJ2600" s="50"/>
      <c r="AK2600" s="50"/>
      <c r="AL2600" s="50"/>
      <c r="AM2600" s="50"/>
      <c r="AN2600" s="50"/>
      <c r="AO2600" s="50"/>
      <c r="AP2600" s="50"/>
      <c r="AQ2600" s="50"/>
      <c r="AR2600" s="50"/>
      <c r="AS2600" s="50"/>
      <c r="AT2600" s="50"/>
      <c r="AU2600" s="50"/>
      <c r="AV2600" s="50"/>
      <c r="AW2600" s="50"/>
      <c r="AX2600" s="50"/>
      <c r="AY2600" s="50"/>
      <c r="AZ2600" s="50"/>
      <c r="BA2600" s="50"/>
      <c r="BB2600" s="50"/>
      <c r="BC2600" s="50"/>
      <c r="BD2600" s="50"/>
      <c r="BE2600" s="50"/>
      <c r="BF2600" s="50"/>
      <c r="BG2600" s="50"/>
      <c r="BH2600" s="50"/>
      <c r="BI2600" s="50"/>
      <c r="BJ2600" s="50"/>
      <c r="BK2600" s="50"/>
      <c r="BL2600" s="50"/>
      <c r="BM2600" s="50"/>
      <c r="BN2600" s="50"/>
      <c r="BO2600" s="50"/>
      <c r="BP2600" s="50"/>
      <c r="BQ2600" s="50"/>
      <c r="BR2600" s="50"/>
      <c r="BS2600" s="50"/>
      <c r="BT2600" s="50"/>
      <c r="BU2600" s="50"/>
      <c r="BV2600" s="50"/>
      <c r="BW2600" s="50"/>
      <c r="BX2600" s="50"/>
      <c r="BY2600" s="50"/>
      <c r="BZ2600" s="50"/>
      <c r="CA2600" s="50"/>
      <c r="CB2600" s="50"/>
      <c r="CC2600" s="50"/>
      <c r="CD2600" s="50"/>
      <c r="CE2600" s="50"/>
      <c r="CF2600" s="50"/>
      <c r="CG2600" s="50"/>
      <c r="CH2600" s="50"/>
      <c r="CI2600" s="50"/>
      <c r="CJ2600" s="50"/>
      <c r="CK2600" s="50"/>
      <c r="CL2600" s="50"/>
      <c r="CM2600" s="50"/>
      <c r="CN2600" s="50"/>
      <c r="CO2600" s="50"/>
      <c r="CP2600" s="50"/>
      <c r="CQ2600" s="50"/>
      <c r="CR2600" s="50"/>
      <c r="CS2600" s="50"/>
      <c r="CT2600" s="50"/>
      <c r="CU2600" s="50"/>
      <c r="CV2600" s="50"/>
      <c r="CW2600" s="50"/>
      <c r="CX2600" s="50"/>
      <c r="CY2600" s="50"/>
      <c r="CZ2600" s="50"/>
      <c r="DA2600" s="50"/>
      <c r="DB2600" s="50"/>
      <c r="DC2600" s="50"/>
      <c r="DD2600" s="50"/>
      <c r="DE2600" s="50"/>
      <c r="DF2600" s="50"/>
      <c r="DG2600" s="50"/>
      <c r="DH2600" s="50"/>
    </row>
    <row r="2601" spans="1:112" ht="25.5" x14ac:dyDescent="0.2">
      <c r="A2601" s="579" t="s">
        <v>2353</v>
      </c>
      <c r="B2601" s="579" t="s">
        <v>2353</v>
      </c>
      <c r="C2601" s="206"/>
      <c r="D2601" s="77" t="s">
        <v>3262</v>
      </c>
      <c r="E2601" s="353">
        <v>200</v>
      </c>
      <c r="F2601" s="352">
        <f t="shared" si="80"/>
        <v>120</v>
      </c>
      <c r="G2601" s="352">
        <f t="shared" si="81"/>
        <v>100</v>
      </c>
      <c r="H2601" s="50"/>
      <c r="I2601" s="50"/>
      <c r="J2601" s="50"/>
      <c r="K2601" s="50"/>
      <c r="L2601" s="50"/>
      <c r="M2601" s="50"/>
      <c r="N2601" s="50"/>
      <c r="O2601" s="50"/>
      <c r="P2601" s="50"/>
      <c r="Q2601" s="50"/>
      <c r="R2601" s="50"/>
      <c r="S2601" s="50"/>
      <c r="T2601" s="50"/>
      <c r="U2601" s="50"/>
      <c r="V2601" s="50"/>
      <c r="W2601" s="50"/>
      <c r="X2601" s="50"/>
      <c r="Y2601" s="50"/>
      <c r="Z2601" s="50"/>
      <c r="AA2601" s="50"/>
      <c r="AB2601" s="50"/>
      <c r="AC2601" s="50"/>
      <c r="AD2601" s="50"/>
      <c r="AE2601" s="50"/>
      <c r="AF2601" s="50"/>
      <c r="AG2601" s="50"/>
      <c r="AH2601" s="50"/>
      <c r="AI2601" s="50"/>
      <c r="AJ2601" s="50"/>
      <c r="AK2601" s="50"/>
      <c r="AL2601" s="50"/>
      <c r="AM2601" s="50"/>
      <c r="AN2601" s="50"/>
      <c r="AO2601" s="50"/>
      <c r="AP2601" s="50"/>
      <c r="AQ2601" s="50"/>
      <c r="AR2601" s="50"/>
      <c r="AS2601" s="50"/>
      <c r="AT2601" s="50"/>
      <c r="AU2601" s="50"/>
      <c r="AV2601" s="50"/>
      <c r="AW2601" s="50"/>
      <c r="AX2601" s="50"/>
      <c r="AY2601" s="50"/>
      <c r="AZ2601" s="50"/>
      <c r="BA2601" s="50"/>
      <c r="BB2601" s="50"/>
      <c r="BC2601" s="50"/>
      <c r="BD2601" s="50"/>
      <c r="BE2601" s="50"/>
      <c r="BF2601" s="50"/>
      <c r="BG2601" s="50"/>
      <c r="BH2601" s="50"/>
      <c r="BI2601" s="50"/>
      <c r="BJ2601" s="50"/>
      <c r="BK2601" s="50"/>
      <c r="BL2601" s="50"/>
      <c r="BM2601" s="50"/>
      <c r="BN2601" s="50"/>
      <c r="BO2601" s="50"/>
      <c r="BP2601" s="50"/>
      <c r="BQ2601" s="50"/>
      <c r="BR2601" s="50"/>
      <c r="BS2601" s="50"/>
      <c r="BT2601" s="50"/>
      <c r="BU2601" s="50"/>
      <c r="BV2601" s="50"/>
      <c r="BW2601" s="50"/>
      <c r="BX2601" s="50"/>
      <c r="BY2601" s="50"/>
      <c r="BZ2601" s="50"/>
      <c r="CA2601" s="50"/>
      <c r="CB2601" s="50"/>
      <c r="CC2601" s="50"/>
      <c r="CD2601" s="50"/>
      <c r="CE2601" s="50"/>
      <c r="CF2601" s="50"/>
      <c r="CG2601" s="50"/>
      <c r="CH2601" s="50"/>
      <c r="CI2601" s="50"/>
      <c r="CJ2601" s="50"/>
      <c r="CK2601" s="50"/>
      <c r="CL2601" s="50"/>
      <c r="CM2601" s="50"/>
      <c r="CN2601" s="50"/>
      <c r="CO2601" s="50"/>
      <c r="CP2601" s="50"/>
      <c r="CQ2601" s="50"/>
      <c r="CR2601" s="50"/>
      <c r="CS2601" s="50"/>
      <c r="CT2601" s="50"/>
      <c r="CU2601" s="50"/>
      <c r="CV2601" s="50"/>
      <c r="CW2601" s="50"/>
      <c r="CX2601" s="50"/>
      <c r="CY2601" s="50"/>
      <c r="CZ2601" s="50"/>
      <c r="DA2601" s="50"/>
      <c r="DB2601" s="50"/>
      <c r="DC2601" s="50"/>
      <c r="DD2601" s="50"/>
      <c r="DE2601" s="50"/>
      <c r="DF2601" s="50"/>
      <c r="DG2601" s="50"/>
      <c r="DH2601" s="50"/>
    </row>
    <row r="2602" spans="1:112" x14ac:dyDescent="0.2">
      <c r="A2602" s="580"/>
      <c r="B2602" s="580"/>
      <c r="C2602" s="206"/>
      <c r="D2602" s="77" t="s">
        <v>3263</v>
      </c>
      <c r="E2602" s="353">
        <v>200</v>
      </c>
      <c r="F2602" s="352">
        <f t="shared" si="80"/>
        <v>120</v>
      </c>
      <c r="G2602" s="352">
        <f t="shared" si="81"/>
        <v>100</v>
      </c>
      <c r="H2602" s="50"/>
      <c r="I2602" s="50"/>
      <c r="J2602" s="50"/>
      <c r="K2602" s="50"/>
      <c r="L2602" s="50"/>
      <c r="M2602" s="50"/>
      <c r="N2602" s="50"/>
      <c r="O2602" s="50"/>
      <c r="P2602" s="50"/>
      <c r="Q2602" s="50"/>
      <c r="R2602" s="50"/>
      <c r="S2602" s="50"/>
      <c r="T2602" s="50"/>
      <c r="U2602" s="50"/>
      <c r="V2602" s="50"/>
      <c r="W2602" s="50"/>
      <c r="X2602" s="50"/>
      <c r="Y2602" s="50"/>
      <c r="Z2602" s="50"/>
      <c r="AA2602" s="50"/>
      <c r="AB2602" s="50"/>
      <c r="AC2602" s="50"/>
      <c r="AD2602" s="50"/>
      <c r="AE2602" s="50"/>
      <c r="AF2602" s="50"/>
      <c r="AG2602" s="50"/>
      <c r="AH2602" s="50"/>
      <c r="AI2602" s="50"/>
      <c r="AJ2602" s="50"/>
      <c r="AK2602" s="50"/>
      <c r="AL2602" s="50"/>
      <c r="AM2602" s="50"/>
      <c r="AN2602" s="50"/>
      <c r="AO2602" s="50"/>
      <c r="AP2602" s="50"/>
      <c r="AQ2602" s="50"/>
      <c r="AR2602" s="50"/>
      <c r="AS2602" s="50"/>
      <c r="AT2602" s="50"/>
      <c r="AU2602" s="50"/>
      <c r="AV2602" s="50"/>
      <c r="AW2602" s="50"/>
      <c r="AX2602" s="50"/>
      <c r="AY2602" s="50"/>
      <c r="AZ2602" s="50"/>
      <c r="BA2602" s="50"/>
      <c r="BB2602" s="50"/>
      <c r="BC2602" s="50"/>
      <c r="BD2602" s="50"/>
      <c r="BE2602" s="50"/>
      <c r="BF2602" s="50"/>
      <c r="BG2602" s="50"/>
      <c r="BH2602" s="50"/>
      <c r="BI2602" s="50"/>
      <c r="BJ2602" s="50"/>
      <c r="BK2602" s="50"/>
      <c r="BL2602" s="50"/>
      <c r="BM2602" s="50"/>
      <c r="BN2602" s="50"/>
      <c r="BO2602" s="50"/>
      <c r="BP2602" s="50"/>
      <c r="BQ2602" s="50"/>
      <c r="BR2602" s="50"/>
      <c r="BS2602" s="50"/>
      <c r="BT2602" s="50"/>
      <c r="BU2602" s="50"/>
      <c r="BV2602" s="50"/>
      <c r="BW2602" s="50"/>
      <c r="BX2602" s="50"/>
      <c r="BY2602" s="50"/>
      <c r="BZ2602" s="50"/>
      <c r="CA2602" s="50"/>
      <c r="CB2602" s="50"/>
      <c r="CC2602" s="50"/>
      <c r="CD2602" s="50"/>
      <c r="CE2602" s="50"/>
      <c r="CF2602" s="50"/>
      <c r="CG2602" s="50"/>
      <c r="CH2602" s="50"/>
      <c r="CI2602" s="50"/>
      <c r="CJ2602" s="50"/>
      <c r="CK2602" s="50"/>
      <c r="CL2602" s="50"/>
      <c r="CM2602" s="50"/>
      <c r="CN2602" s="50"/>
      <c r="CO2602" s="50"/>
      <c r="CP2602" s="50"/>
      <c r="CQ2602" s="50"/>
      <c r="CR2602" s="50"/>
      <c r="CS2602" s="50"/>
      <c r="CT2602" s="50"/>
      <c r="CU2602" s="50"/>
      <c r="CV2602" s="50"/>
      <c r="CW2602" s="50"/>
      <c r="CX2602" s="50"/>
      <c r="CY2602" s="50"/>
      <c r="CZ2602" s="50"/>
      <c r="DA2602" s="50"/>
      <c r="DB2602" s="50"/>
      <c r="DC2602" s="50"/>
      <c r="DD2602" s="50"/>
      <c r="DE2602" s="50"/>
      <c r="DF2602" s="50"/>
      <c r="DG2602" s="50"/>
      <c r="DH2602" s="50"/>
    </row>
    <row r="2603" spans="1:112" x14ac:dyDescent="0.2">
      <c r="A2603" s="206" t="s">
        <v>2355</v>
      </c>
      <c r="B2603" s="206" t="s">
        <v>2355</v>
      </c>
      <c r="C2603" s="206"/>
      <c r="D2603" s="77" t="s">
        <v>3264</v>
      </c>
      <c r="E2603" s="353">
        <v>200</v>
      </c>
      <c r="F2603" s="352">
        <f t="shared" si="80"/>
        <v>120</v>
      </c>
      <c r="G2603" s="352">
        <f t="shared" si="81"/>
        <v>100</v>
      </c>
      <c r="H2603" s="50"/>
      <c r="I2603" s="50"/>
      <c r="J2603" s="50"/>
      <c r="K2603" s="50"/>
      <c r="L2603" s="50"/>
      <c r="M2603" s="50"/>
      <c r="N2603" s="50"/>
      <c r="O2603" s="50"/>
      <c r="P2603" s="50"/>
      <c r="Q2603" s="50"/>
      <c r="R2603" s="50"/>
      <c r="S2603" s="50"/>
      <c r="T2603" s="50"/>
      <c r="U2603" s="50"/>
      <c r="V2603" s="50"/>
      <c r="W2603" s="50"/>
      <c r="X2603" s="50"/>
      <c r="Y2603" s="50"/>
      <c r="Z2603" s="50"/>
      <c r="AA2603" s="50"/>
      <c r="AB2603" s="50"/>
      <c r="AC2603" s="50"/>
      <c r="AD2603" s="50"/>
      <c r="AE2603" s="50"/>
      <c r="AF2603" s="50"/>
      <c r="AG2603" s="50"/>
      <c r="AH2603" s="50"/>
      <c r="AI2603" s="50"/>
      <c r="AJ2603" s="50"/>
      <c r="AK2603" s="50"/>
      <c r="AL2603" s="50"/>
      <c r="AM2603" s="50"/>
      <c r="AN2603" s="50"/>
      <c r="AO2603" s="50"/>
      <c r="AP2603" s="50"/>
      <c r="AQ2603" s="50"/>
      <c r="AR2603" s="50"/>
      <c r="AS2603" s="50"/>
      <c r="AT2603" s="50"/>
      <c r="AU2603" s="50"/>
      <c r="AV2603" s="50"/>
      <c r="AW2603" s="50"/>
      <c r="AX2603" s="50"/>
      <c r="AY2603" s="50"/>
      <c r="AZ2603" s="50"/>
      <c r="BA2603" s="50"/>
      <c r="BB2603" s="50"/>
      <c r="BC2603" s="50"/>
      <c r="BD2603" s="50"/>
      <c r="BE2603" s="50"/>
      <c r="BF2603" s="50"/>
      <c r="BG2603" s="50"/>
      <c r="BH2603" s="50"/>
      <c r="BI2603" s="50"/>
      <c r="BJ2603" s="50"/>
      <c r="BK2603" s="50"/>
      <c r="BL2603" s="50"/>
      <c r="BM2603" s="50"/>
      <c r="BN2603" s="50"/>
      <c r="BO2603" s="50"/>
      <c r="BP2603" s="50"/>
      <c r="BQ2603" s="50"/>
      <c r="BR2603" s="50"/>
      <c r="BS2603" s="50"/>
      <c r="BT2603" s="50"/>
      <c r="BU2603" s="50"/>
      <c r="BV2603" s="50"/>
      <c r="BW2603" s="50"/>
      <c r="BX2603" s="50"/>
      <c r="BY2603" s="50"/>
      <c r="BZ2603" s="50"/>
      <c r="CA2603" s="50"/>
      <c r="CB2603" s="50"/>
      <c r="CC2603" s="50"/>
      <c r="CD2603" s="50"/>
      <c r="CE2603" s="50"/>
      <c r="CF2603" s="50"/>
      <c r="CG2603" s="50"/>
      <c r="CH2603" s="50"/>
      <c r="CI2603" s="50"/>
      <c r="CJ2603" s="50"/>
      <c r="CK2603" s="50"/>
      <c r="CL2603" s="50"/>
      <c r="CM2603" s="50"/>
      <c r="CN2603" s="50"/>
      <c r="CO2603" s="50"/>
      <c r="CP2603" s="50"/>
      <c r="CQ2603" s="50"/>
      <c r="CR2603" s="50"/>
      <c r="CS2603" s="50"/>
      <c r="CT2603" s="50"/>
      <c r="CU2603" s="50"/>
      <c r="CV2603" s="50"/>
      <c r="CW2603" s="50"/>
      <c r="CX2603" s="50"/>
      <c r="CY2603" s="50"/>
      <c r="CZ2603" s="50"/>
      <c r="DA2603" s="50"/>
      <c r="DB2603" s="50"/>
      <c r="DC2603" s="50"/>
      <c r="DD2603" s="50"/>
      <c r="DE2603" s="50"/>
      <c r="DF2603" s="50"/>
      <c r="DG2603" s="50"/>
      <c r="DH2603" s="50"/>
    </row>
    <row r="2604" spans="1:112" x14ac:dyDescent="0.2">
      <c r="A2604" s="206" t="s">
        <v>2356</v>
      </c>
      <c r="B2604" s="206" t="s">
        <v>2356</v>
      </c>
      <c r="C2604" s="206"/>
      <c r="D2604" s="77" t="s">
        <v>3265</v>
      </c>
      <c r="E2604" s="353">
        <v>200</v>
      </c>
      <c r="F2604" s="352">
        <f t="shared" si="80"/>
        <v>120</v>
      </c>
      <c r="G2604" s="352">
        <f t="shared" si="81"/>
        <v>100</v>
      </c>
      <c r="H2604" s="50"/>
      <c r="I2604" s="50"/>
      <c r="J2604" s="50"/>
      <c r="K2604" s="50"/>
      <c r="L2604" s="50"/>
      <c r="M2604" s="50"/>
      <c r="N2604" s="50"/>
      <c r="O2604" s="50"/>
      <c r="P2604" s="50"/>
      <c r="Q2604" s="50"/>
      <c r="R2604" s="50"/>
      <c r="S2604" s="50"/>
      <c r="T2604" s="50"/>
      <c r="U2604" s="50"/>
      <c r="V2604" s="50"/>
      <c r="W2604" s="50"/>
      <c r="X2604" s="50"/>
      <c r="Y2604" s="50"/>
      <c r="Z2604" s="50"/>
      <c r="AA2604" s="50"/>
      <c r="AB2604" s="50"/>
      <c r="AC2604" s="50"/>
      <c r="AD2604" s="50"/>
      <c r="AE2604" s="50"/>
      <c r="AF2604" s="50"/>
      <c r="AG2604" s="50"/>
      <c r="AH2604" s="50"/>
      <c r="AI2604" s="50"/>
      <c r="AJ2604" s="50"/>
      <c r="AK2604" s="50"/>
      <c r="AL2604" s="50"/>
      <c r="AM2604" s="50"/>
      <c r="AN2604" s="50"/>
      <c r="AO2604" s="50"/>
      <c r="AP2604" s="50"/>
      <c r="AQ2604" s="50"/>
      <c r="AR2604" s="50"/>
      <c r="AS2604" s="50"/>
      <c r="AT2604" s="50"/>
      <c r="AU2604" s="50"/>
      <c r="AV2604" s="50"/>
      <c r="AW2604" s="50"/>
      <c r="AX2604" s="50"/>
      <c r="AY2604" s="50"/>
      <c r="AZ2604" s="50"/>
      <c r="BA2604" s="50"/>
      <c r="BB2604" s="50"/>
      <c r="BC2604" s="50"/>
      <c r="BD2604" s="50"/>
      <c r="BE2604" s="50"/>
      <c r="BF2604" s="50"/>
      <c r="BG2604" s="50"/>
      <c r="BH2604" s="50"/>
      <c r="BI2604" s="50"/>
      <c r="BJ2604" s="50"/>
      <c r="BK2604" s="50"/>
      <c r="BL2604" s="50"/>
      <c r="BM2604" s="50"/>
      <c r="BN2604" s="50"/>
      <c r="BO2604" s="50"/>
      <c r="BP2604" s="50"/>
      <c r="BQ2604" s="50"/>
      <c r="BR2604" s="50"/>
      <c r="BS2604" s="50"/>
      <c r="BT2604" s="50"/>
      <c r="BU2604" s="50"/>
      <c r="BV2604" s="50"/>
      <c r="BW2604" s="50"/>
      <c r="BX2604" s="50"/>
      <c r="BY2604" s="50"/>
      <c r="BZ2604" s="50"/>
      <c r="CA2604" s="50"/>
      <c r="CB2604" s="50"/>
      <c r="CC2604" s="50"/>
      <c r="CD2604" s="50"/>
      <c r="CE2604" s="50"/>
      <c r="CF2604" s="50"/>
      <c r="CG2604" s="50"/>
      <c r="CH2604" s="50"/>
      <c r="CI2604" s="50"/>
      <c r="CJ2604" s="50"/>
      <c r="CK2604" s="50"/>
      <c r="CL2604" s="50"/>
      <c r="CM2604" s="50"/>
      <c r="CN2604" s="50"/>
      <c r="CO2604" s="50"/>
      <c r="CP2604" s="50"/>
      <c r="CQ2604" s="50"/>
      <c r="CR2604" s="50"/>
      <c r="CS2604" s="50"/>
      <c r="CT2604" s="50"/>
      <c r="CU2604" s="50"/>
      <c r="CV2604" s="50"/>
      <c r="CW2604" s="50"/>
      <c r="CX2604" s="50"/>
      <c r="CY2604" s="50"/>
      <c r="CZ2604" s="50"/>
      <c r="DA2604" s="50"/>
      <c r="DB2604" s="50"/>
      <c r="DC2604" s="50"/>
      <c r="DD2604" s="50"/>
      <c r="DE2604" s="50"/>
      <c r="DF2604" s="50"/>
      <c r="DG2604" s="50"/>
      <c r="DH2604" s="50"/>
    </row>
    <row r="2605" spans="1:112" x14ac:dyDescent="0.2">
      <c r="A2605" s="206" t="s">
        <v>2357</v>
      </c>
      <c r="B2605" s="206" t="s">
        <v>2357</v>
      </c>
      <c r="C2605" s="206"/>
      <c r="D2605" s="77" t="s">
        <v>3266</v>
      </c>
      <c r="E2605" s="353">
        <v>200</v>
      </c>
      <c r="F2605" s="352">
        <f t="shared" si="80"/>
        <v>120</v>
      </c>
      <c r="G2605" s="352">
        <f t="shared" si="81"/>
        <v>100</v>
      </c>
      <c r="H2605" s="50"/>
      <c r="I2605" s="50"/>
      <c r="J2605" s="50"/>
      <c r="K2605" s="50"/>
      <c r="L2605" s="50"/>
      <c r="M2605" s="50"/>
      <c r="N2605" s="50"/>
      <c r="O2605" s="50"/>
      <c r="P2605" s="50"/>
      <c r="Q2605" s="50"/>
      <c r="R2605" s="50"/>
      <c r="S2605" s="50"/>
      <c r="T2605" s="50"/>
      <c r="U2605" s="50"/>
      <c r="V2605" s="50"/>
      <c r="W2605" s="50"/>
      <c r="X2605" s="50"/>
      <c r="Y2605" s="50"/>
      <c r="Z2605" s="50"/>
      <c r="AA2605" s="50"/>
      <c r="AB2605" s="50"/>
      <c r="AC2605" s="50"/>
      <c r="AD2605" s="50"/>
      <c r="AE2605" s="50"/>
      <c r="AF2605" s="50"/>
      <c r="AG2605" s="50"/>
      <c r="AH2605" s="50"/>
      <c r="AI2605" s="50"/>
      <c r="AJ2605" s="50"/>
      <c r="AK2605" s="50"/>
      <c r="AL2605" s="50"/>
      <c r="AM2605" s="50"/>
      <c r="AN2605" s="50"/>
      <c r="AO2605" s="50"/>
      <c r="AP2605" s="50"/>
      <c r="AQ2605" s="50"/>
      <c r="AR2605" s="50"/>
      <c r="AS2605" s="50"/>
      <c r="AT2605" s="50"/>
      <c r="AU2605" s="50"/>
      <c r="AV2605" s="50"/>
      <c r="AW2605" s="50"/>
      <c r="AX2605" s="50"/>
      <c r="AY2605" s="50"/>
      <c r="AZ2605" s="50"/>
      <c r="BA2605" s="50"/>
      <c r="BB2605" s="50"/>
      <c r="BC2605" s="50"/>
      <c r="BD2605" s="50"/>
      <c r="BE2605" s="50"/>
      <c r="BF2605" s="50"/>
      <c r="BG2605" s="50"/>
      <c r="BH2605" s="50"/>
      <c r="BI2605" s="50"/>
      <c r="BJ2605" s="50"/>
      <c r="BK2605" s="50"/>
      <c r="BL2605" s="50"/>
      <c r="BM2605" s="50"/>
      <c r="BN2605" s="50"/>
      <c r="BO2605" s="50"/>
      <c r="BP2605" s="50"/>
      <c r="BQ2605" s="50"/>
      <c r="BR2605" s="50"/>
      <c r="BS2605" s="50"/>
      <c r="BT2605" s="50"/>
      <c r="BU2605" s="50"/>
      <c r="BV2605" s="50"/>
      <c r="BW2605" s="50"/>
      <c r="BX2605" s="50"/>
      <c r="BY2605" s="50"/>
      <c r="BZ2605" s="50"/>
      <c r="CA2605" s="50"/>
      <c r="CB2605" s="50"/>
      <c r="CC2605" s="50"/>
      <c r="CD2605" s="50"/>
      <c r="CE2605" s="50"/>
      <c r="CF2605" s="50"/>
      <c r="CG2605" s="50"/>
      <c r="CH2605" s="50"/>
      <c r="CI2605" s="50"/>
      <c r="CJ2605" s="50"/>
      <c r="CK2605" s="50"/>
      <c r="CL2605" s="50"/>
      <c r="CM2605" s="50"/>
      <c r="CN2605" s="50"/>
      <c r="CO2605" s="50"/>
      <c r="CP2605" s="50"/>
      <c r="CQ2605" s="50"/>
      <c r="CR2605" s="50"/>
      <c r="CS2605" s="50"/>
      <c r="CT2605" s="50"/>
      <c r="CU2605" s="50"/>
      <c r="CV2605" s="50"/>
      <c r="CW2605" s="50"/>
      <c r="CX2605" s="50"/>
      <c r="CY2605" s="50"/>
      <c r="CZ2605" s="50"/>
      <c r="DA2605" s="50"/>
      <c r="DB2605" s="50"/>
      <c r="DC2605" s="50"/>
      <c r="DD2605" s="50"/>
      <c r="DE2605" s="50"/>
      <c r="DF2605" s="50"/>
      <c r="DG2605" s="50"/>
      <c r="DH2605" s="50"/>
    </row>
    <row r="2606" spans="1:112" x14ac:dyDescent="0.2">
      <c r="A2606" s="206" t="s">
        <v>3267</v>
      </c>
      <c r="B2606" s="206" t="s">
        <v>3267</v>
      </c>
      <c r="C2606" s="206"/>
      <c r="D2606" s="77" t="s">
        <v>3268</v>
      </c>
      <c r="E2606" s="353">
        <v>220</v>
      </c>
      <c r="F2606" s="352">
        <f t="shared" si="80"/>
        <v>132</v>
      </c>
      <c r="G2606" s="352">
        <f t="shared" si="81"/>
        <v>110</v>
      </c>
      <c r="H2606" s="50"/>
      <c r="I2606" s="50"/>
      <c r="J2606" s="50"/>
      <c r="K2606" s="50"/>
      <c r="L2606" s="50"/>
      <c r="M2606" s="50"/>
      <c r="N2606" s="50"/>
      <c r="O2606" s="50"/>
      <c r="P2606" s="50"/>
      <c r="Q2606" s="50"/>
      <c r="R2606" s="50"/>
      <c r="S2606" s="50"/>
      <c r="T2606" s="50"/>
      <c r="U2606" s="50"/>
      <c r="V2606" s="50"/>
      <c r="W2606" s="50"/>
      <c r="X2606" s="50"/>
      <c r="Y2606" s="50"/>
      <c r="Z2606" s="50"/>
      <c r="AA2606" s="50"/>
      <c r="AB2606" s="50"/>
      <c r="AC2606" s="50"/>
      <c r="AD2606" s="50"/>
      <c r="AE2606" s="50"/>
      <c r="AF2606" s="50"/>
      <c r="AG2606" s="50"/>
      <c r="AH2606" s="50"/>
      <c r="AI2606" s="50"/>
      <c r="AJ2606" s="50"/>
      <c r="AK2606" s="50"/>
      <c r="AL2606" s="50"/>
      <c r="AM2606" s="50"/>
      <c r="AN2606" s="50"/>
      <c r="AO2606" s="50"/>
      <c r="AP2606" s="50"/>
      <c r="AQ2606" s="50"/>
      <c r="AR2606" s="50"/>
      <c r="AS2606" s="50"/>
      <c r="AT2606" s="50"/>
      <c r="AU2606" s="50"/>
      <c r="AV2606" s="50"/>
      <c r="AW2606" s="50"/>
      <c r="AX2606" s="50"/>
      <c r="AY2606" s="50"/>
      <c r="AZ2606" s="50"/>
      <c r="BA2606" s="50"/>
      <c r="BB2606" s="50"/>
      <c r="BC2606" s="50"/>
      <c r="BD2606" s="50"/>
      <c r="BE2606" s="50"/>
      <c r="BF2606" s="50"/>
      <c r="BG2606" s="50"/>
      <c r="BH2606" s="50"/>
      <c r="BI2606" s="50"/>
      <c r="BJ2606" s="50"/>
      <c r="BK2606" s="50"/>
      <c r="BL2606" s="50"/>
      <c r="BM2606" s="50"/>
      <c r="BN2606" s="50"/>
      <c r="BO2606" s="50"/>
      <c r="BP2606" s="50"/>
      <c r="BQ2606" s="50"/>
      <c r="BR2606" s="50"/>
      <c r="BS2606" s="50"/>
      <c r="BT2606" s="50"/>
      <c r="BU2606" s="50"/>
      <c r="BV2606" s="50"/>
      <c r="BW2606" s="50"/>
      <c r="BX2606" s="50"/>
      <c r="BY2606" s="50"/>
      <c r="BZ2606" s="50"/>
      <c r="CA2606" s="50"/>
      <c r="CB2606" s="50"/>
      <c r="CC2606" s="50"/>
      <c r="CD2606" s="50"/>
      <c r="CE2606" s="50"/>
      <c r="CF2606" s="50"/>
      <c r="CG2606" s="50"/>
      <c r="CH2606" s="50"/>
      <c r="CI2606" s="50"/>
      <c r="CJ2606" s="50"/>
      <c r="CK2606" s="50"/>
      <c r="CL2606" s="50"/>
      <c r="CM2606" s="50"/>
      <c r="CN2606" s="50"/>
      <c r="CO2606" s="50"/>
      <c r="CP2606" s="50"/>
      <c r="CQ2606" s="50"/>
      <c r="CR2606" s="50"/>
      <c r="CS2606" s="50"/>
      <c r="CT2606" s="50"/>
      <c r="CU2606" s="50"/>
      <c r="CV2606" s="50"/>
      <c r="CW2606" s="50"/>
      <c r="CX2606" s="50"/>
      <c r="CY2606" s="50"/>
      <c r="CZ2606" s="50"/>
      <c r="DA2606" s="50"/>
      <c r="DB2606" s="50"/>
      <c r="DC2606" s="50"/>
      <c r="DD2606" s="50"/>
      <c r="DE2606" s="50"/>
      <c r="DF2606" s="50"/>
      <c r="DG2606" s="50"/>
      <c r="DH2606" s="50"/>
    </row>
    <row r="2607" spans="1:112" ht="25.5" x14ac:dyDescent="0.2">
      <c r="A2607" s="206" t="s">
        <v>3269</v>
      </c>
      <c r="B2607" s="206" t="s">
        <v>3269</v>
      </c>
      <c r="C2607" s="206"/>
      <c r="D2607" s="77" t="s">
        <v>3270</v>
      </c>
      <c r="E2607" s="353">
        <v>200</v>
      </c>
      <c r="F2607" s="352">
        <f t="shared" si="80"/>
        <v>120</v>
      </c>
      <c r="G2607" s="352">
        <f t="shared" si="81"/>
        <v>100</v>
      </c>
      <c r="H2607" s="50"/>
      <c r="I2607" s="50"/>
      <c r="J2607" s="50"/>
      <c r="K2607" s="50"/>
      <c r="L2607" s="50"/>
      <c r="M2607" s="50"/>
      <c r="N2607" s="50"/>
      <c r="O2607" s="50"/>
      <c r="P2607" s="50"/>
      <c r="Q2607" s="50"/>
      <c r="R2607" s="50"/>
      <c r="S2607" s="50"/>
      <c r="T2607" s="50"/>
      <c r="U2607" s="50"/>
      <c r="V2607" s="50"/>
      <c r="W2607" s="50"/>
      <c r="X2607" s="50"/>
      <c r="Y2607" s="50"/>
      <c r="Z2607" s="50"/>
      <c r="AA2607" s="50"/>
      <c r="AB2607" s="50"/>
      <c r="AC2607" s="50"/>
      <c r="AD2607" s="50"/>
      <c r="AE2607" s="50"/>
      <c r="AF2607" s="50"/>
      <c r="AG2607" s="50"/>
      <c r="AH2607" s="50"/>
      <c r="AI2607" s="50"/>
      <c r="AJ2607" s="50"/>
      <c r="AK2607" s="50"/>
      <c r="AL2607" s="50"/>
      <c r="AM2607" s="50"/>
      <c r="AN2607" s="50"/>
      <c r="AO2607" s="50"/>
      <c r="AP2607" s="50"/>
      <c r="AQ2607" s="50"/>
      <c r="AR2607" s="50"/>
      <c r="AS2607" s="50"/>
      <c r="AT2607" s="50"/>
      <c r="AU2607" s="50"/>
      <c r="AV2607" s="50"/>
      <c r="AW2607" s="50"/>
      <c r="AX2607" s="50"/>
      <c r="AY2607" s="50"/>
      <c r="AZ2607" s="50"/>
      <c r="BA2607" s="50"/>
      <c r="BB2607" s="50"/>
      <c r="BC2607" s="50"/>
      <c r="BD2607" s="50"/>
      <c r="BE2607" s="50"/>
      <c r="BF2607" s="50"/>
      <c r="BG2607" s="50"/>
      <c r="BH2607" s="50"/>
      <c r="BI2607" s="50"/>
      <c r="BJ2607" s="50"/>
      <c r="BK2607" s="50"/>
      <c r="BL2607" s="50"/>
      <c r="BM2607" s="50"/>
      <c r="BN2607" s="50"/>
      <c r="BO2607" s="50"/>
      <c r="BP2607" s="50"/>
      <c r="BQ2607" s="50"/>
      <c r="BR2607" s="50"/>
      <c r="BS2607" s="50"/>
      <c r="BT2607" s="50"/>
      <c r="BU2607" s="50"/>
      <c r="BV2607" s="50"/>
      <c r="BW2607" s="50"/>
      <c r="BX2607" s="50"/>
      <c r="BY2607" s="50"/>
      <c r="BZ2607" s="50"/>
      <c r="CA2607" s="50"/>
      <c r="CB2607" s="50"/>
      <c r="CC2607" s="50"/>
      <c r="CD2607" s="50"/>
      <c r="CE2607" s="50"/>
      <c r="CF2607" s="50"/>
      <c r="CG2607" s="50"/>
      <c r="CH2607" s="50"/>
      <c r="CI2607" s="50"/>
      <c r="CJ2607" s="50"/>
      <c r="CK2607" s="50"/>
      <c r="CL2607" s="50"/>
      <c r="CM2607" s="50"/>
      <c r="CN2607" s="50"/>
      <c r="CO2607" s="50"/>
      <c r="CP2607" s="50"/>
      <c r="CQ2607" s="50"/>
      <c r="CR2607" s="50"/>
      <c r="CS2607" s="50"/>
      <c r="CT2607" s="50"/>
      <c r="CU2607" s="50"/>
      <c r="CV2607" s="50"/>
      <c r="CW2607" s="50"/>
      <c r="CX2607" s="50"/>
      <c r="CY2607" s="50"/>
      <c r="CZ2607" s="50"/>
      <c r="DA2607" s="50"/>
      <c r="DB2607" s="50"/>
      <c r="DC2607" s="50"/>
      <c r="DD2607" s="50"/>
      <c r="DE2607" s="50"/>
      <c r="DF2607" s="50"/>
      <c r="DG2607" s="50"/>
      <c r="DH2607" s="50"/>
    </row>
    <row r="2608" spans="1:112" x14ac:dyDescent="0.2">
      <c r="A2608" s="579" t="s">
        <v>1834</v>
      </c>
      <c r="B2608" s="579" t="s">
        <v>1834</v>
      </c>
      <c r="C2608" s="206"/>
      <c r="D2608" s="75" t="s">
        <v>2138</v>
      </c>
      <c r="E2608" s="353"/>
      <c r="F2608" s="352">
        <f t="shared" si="80"/>
        <v>0</v>
      </c>
      <c r="G2608" s="352">
        <f t="shared" si="81"/>
        <v>0</v>
      </c>
      <c r="H2608" s="50"/>
      <c r="I2608" s="50"/>
      <c r="J2608" s="50"/>
      <c r="K2608" s="50"/>
      <c r="L2608" s="50"/>
      <c r="M2608" s="50"/>
      <c r="N2608" s="50"/>
      <c r="O2608" s="50"/>
      <c r="P2608" s="50"/>
      <c r="Q2608" s="50"/>
      <c r="R2608" s="50"/>
      <c r="S2608" s="50"/>
      <c r="T2608" s="50"/>
      <c r="U2608" s="50"/>
      <c r="V2608" s="50"/>
      <c r="W2608" s="50"/>
      <c r="X2608" s="50"/>
      <c r="Y2608" s="50"/>
      <c r="Z2608" s="50"/>
      <c r="AA2608" s="50"/>
      <c r="AB2608" s="50"/>
      <c r="AC2608" s="50"/>
      <c r="AD2608" s="50"/>
      <c r="AE2608" s="50"/>
      <c r="AF2608" s="50"/>
      <c r="AG2608" s="50"/>
      <c r="AH2608" s="50"/>
      <c r="AI2608" s="50"/>
      <c r="AJ2608" s="50"/>
      <c r="AK2608" s="50"/>
      <c r="AL2608" s="50"/>
      <c r="AM2608" s="50"/>
      <c r="AN2608" s="50"/>
      <c r="AO2608" s="50"/>
      <c r="AP2608" s="50"/>
      <c r="AQ2608" s="50"/>
      <c r="AR2608" s="50"/>
      <c r="AS2608" s="50"/>
      <c r="AT2608" s="50"/>
      <c r="AU2608" s="50"/>
      <c r="AV2608" s="50"/>
      <c r="AW2608" s="50"/>
      <c r="AX2608" s="50"/>
      <c r="AY2608" s="50"/>
      <c r="AZ2608" s="50"/>
      <c r="BA2608" s="50"/>
      <c r="BB2608" s="50"/>
      <c r="BC2608" s="50"/>
      <c r="BD2608" s="50"/>
      <c r="BE2608" s="50"/>
      <c r="BF2608" s="50"/>
      <c r="BG2608" s="50"/>
      <c r="BH2608" s="50"/>
      <c r="BI2608" s="50"/>
      <c r="BJ2608" s="50"/>
      <c r="BK2608" s="50"/>
      <c r="BL2608" s="50"/>
      <c r="BM2608" s="50"/>
      <c r="BN2608" s="50"/>
      <c r="BO2608" s="50"/>
      <c r="BP2608" s="50"/>
      <c r="BQ2608" s="50"/>
      <c r="BR2608" s="50"/>
      <c r="BS2608" s="50"/>
      <c r="BT2608" s="50"/>
      <c r="BU2608" s="50"/>
      <c r="BV2608" s="50"/>
      <c r="BW2608" s="50"/>
      <c r="BX2608" s="50"/>
      <c r="BY2608" s="50"/>
      <c r="BZ2608" s="50"/>
      <c r="CA2608" s="50"/>
      <c r="CB2608" s="50"/>
      <c r="CC2608" s="50"/>
      <c r="CD2608" s="50"/>
      <c r="CE2608" s="50"/>
      <c r="CF2608" s="50"/>
      <c r="CG2608" s="50"/>
      <c r="CH2608" s="50"/>
      <c r="CI2608" s="50"/>
      <c r="CJ2608" s="50"/>
      <c r="CK2608" s="50"/>
      <c r="CL2608" s="50"/>
      <c r="CM2608" s="50"/>
      <c r="CN2608" s="50"/>
      <c r="CO2608" s="50"/>
      <c r="CP2608" s="50"/>
      <c r="CQ2608" s="50"/>
      <c r="CR2608" s="50"/>
      <c r="CS2608" s="50"/>
      <c r="CT2608" s="50"/>
      <c r="CU2608" s="50"/>
      <c r="CV2608" s="50"/>
      <c r="CW2608" s="50"/>
      <c r="CX2608" s="50"/>
      <c r="CY2608" s="50"/>
      <c r="CZ2608" s="50"/>
      <c r="DA2608" s="50"/>
      <c r="DB2608" s="50"/>
      <c r="DC2608" s="50"/>
      <c r="DD2608" s="50"/>
      <c r="DE2608" s="50"/>
      <c r="DF2608" s="50"/>
      <c r="DG2608" s="50"/>
      <c r="DH2608" s="50"/>
    </row>
    <row r="2609" spans="1:112" x14ac:dyDescent="0.2">
      <c r="A2609" s="581"/>
      <c r="B2609" s="581"/>
      <c r="C2609" s="206"/>
      <c r="D2609" s="78" t="s">
        <v>2159</v>
      </c>
      <c r="E2609" s="353">
        <v>190</v>
      </c>
      <c r="F2609" s="352">
        <f t="shared" si="80"/>
        <v>114</v>
      </c>
      <c r="G2609" s="352">
        <f t="shared" si="81"/>
        <v>95</v>
      </c>
      <c r="H2609" s="50"/>
      <c r="I2609" s="50"/>
      <c r="J2609" s="50"/>
      <c r="K2609" s="50"/>
      <c r="L2609" s="50"/>
      <c r="M2609" s="50"/>
      <c r="N2609" s="50"/>
      <c r="O2609" s="50"/>
      <c r="P2609" s="50"/>
      <c r="Q2609" s="50"/>
      <c r="R2609" s="50"/>
      <c r="S2609" s="50"/>
      <c r="T2609" s="50"/>
      <c r="U2609" s="50"/>
      <c r="V2609" s="50"/>
      <c r="W2609" s="50"/>
      <c r="X2609" s="50"/>
      <c r="Y2609" s="50"/>
      <c r="Z2609" s="50"/>
      <c r="AA2609" s="50"/>
      <c r="AB2609" s="50"/>
      <c r="AC2609" s="50"/>
      <c r="AD2609" s="50"/>
      <c r="AE2609" s="50"/>
      <c r="AF2609" s="50"/>
      <c r="AG2609" s="50"/>
      <c r="AH2609" s="50"/>
      <c r="AI2609" s="50"/>
      <c r="AJ2609" s="50"/>
      <c r="AK2609" s="50"/>
      <c r="AL2609" s="50"/>
      <c r="AM2609" s="50"/>
      <c r="AN2609" s="50"/>
      <c r="AO2609" s="50"/>
      <c r="AP2609" s="50"/>
      <c r="AQ2609" s="50"/>
      <c r="AR2609" s="50"/>
      <c r="AS2609" s="50"/>
      <c r="AT2609" s="50"/>
      <c r="AU2609" s="50"/>
      <c r="AV2609" s="50"/>
      <c r="AW2609" s="50"/>
      <c r="AX2609" s="50"/>
      <c r="AY2609" s="50"/>
      <c r="AZ2609" s="50"/>
      <c r="BA2609" s="50"/>
      <c r="BB2609" s="50"/>
      <c r="BC2609" s="50"/>
      <c r="BD2609" s="50"/>
      <c r="BE2609" s="50"/>
      <c r="BF2609" s="50"/>
      <c r="BG2609" s="50"/>
      <c r="BH2609" s="50"/>
      <c r="BI2609" s="50"/>
      <c r="BJ2609" s="50"/>
      <c r="BK2609" s="50"/>
      <c r="BL2609" s="50"/>
      <c r="BM2609" s="50"/>
      <c r="BN2609" s="50"/>
      <c r="BO2609" s="50"/>
      <c r="BP2609" s="50"/>
      <c r="BQ2609" s="50"/>
      <c r="BR2609" s="50"/>
      <c r="BS2609" s="50"/>
      <c r="BT2609" s="50"/>
      <c r="BU2609" s="50"/>
      <c r="BV2609" s="50"/>
      <c r="BW2609" s="50"/>
      <c r="BX2609" s="50"/>
      <c r="BY2609" s="50"/>
      <c r="BZ2609" s="50"/>
      <c r="CA2609" s="50"/>
      <c r="CB2609" s="50"/>
      <c r="CC2609" s="50"/>
      <c r="CD2609" s="50"/>
      <c r="CE2609" s="50"/>
      <c r="CF2609" s="50"/>
      <c r="CG2609" s="50"/>
      <c r="CH2609" s="50"/>
      <c r="CI2609" s="50"/>
      <c r="CJ2609" s="50"/>
      <c r="CK2609" s="50"/>
      <c r="CL2609" s="50"/>
      <c r="CM2609" s="50"/>
      <c r="CN2609" s="50"/>
      <c r="CO2609" s="50"/>
      <c r="CP2609" s="50"/>
      <c r="CQ2609" s="50"/>
      <c r="CR2609" s="50"/>
      <c r="CS2609" s="50"/>
      <c r="CT2609" s="50"/>
      <c r="CU2609" s="50"/>
      <c r="CV2609" s="50"/>
      <c r="CW2609" s="50"/>
      <c r="CX2609" s="50"/>
      <c r="CY2609" s="50"/>
      <c r="CZ2609" s="50"/>
      <c r="DA2609" s="50"/>
      <c r="DB2609" s="50"/>
      <c r="DC2609" s="50"/>
      <c r="DD2609" s="50"/>
      <c r="DE2609" s="50"/>
      <c r="DF2609" s="50"/>
      <c r="DG2609" s="50"/>
      <c r="DH2609" s="50"/>
    </row>
    <row r="2610" spans="1:112" x14ac:dyDescent="0.2">
      <c r="A2610" s="581"/>
      <c r="B2610" s="581"/>
      <c r="C2610" s="206"/>
      <c r="D2610" s="78" t="s">
        <v>2160</v>
      </c>
      <c r="E2610" s="353">
        <v>170</v>
      </c>
      <c r="F2610" s="352">
        <f t="shared" si="80"/>
        <v>102</v>
      </c>
      <c r="G2610" s="352">
        <f t="shared" si="81"/>
        <v>85</v>
      </c>
      <c r="H2610" s="50"/>
      <c r="I2610" s="50"/>
      <c r="J2610" s="50"/>
      <c r="K2610" s="50"/>
      <c r="L2610" s="50"/>
      <c r="M2610" s="50"/>
      <c r="N2610" s="50"/>
      <c r="O2610" s="50"/>
      <c r="P2610" s="50"/>
      <c r="Q2610" s="50"/>
      <c r="R2610" s="50"/>
      <c r="S2610" s="50"/>
      <c r="T2610" s="50"/>
      <c r="U2610" s="50"/>
      <c r="V2610" s="50"/>
      <c r="W2610" s="50"/>
      <c r="X2610" s="50"/>
      <c r="Y2610" s="50"/>
      <c r="Z2610" s="50"/>
      <c r="AA2610" s="50"/>
      <c r="AB2610" s="50"/>
      <c r="AC2610" s="50"/>
      <c r="AD2610" s="50"/>
      <c r="AE2610" s="50"/>
      <c r="AF2610" s="50"/>
      <c r="AG2610" s="50"/>
      <c r="AH2610" s="50"/>
      <c r="AI2610" s="50"/>
      <c r="AJ2610" s="50"/>
      <c r="AK2610" s="50"/>
      <c r="AL2610" s="50"/>
      <c r="AM2610" s="50"/>
      <c r="AN2610" s="50"/>
      <c r="AO2610" s="50"/>
      <c r="AP2610" s="50"/>
      <c r="AQ2610" s="50"/>
      <c r="AR2610" s="50"/>
      <c r="AS2610" s="50"/>
      <c r="AT2610" s="50"/>
      <c r="AU2610" s="50"/>
      <c r="AV2610" s="50"/>
      <c r="AW2610" s="50"/>
      <c r="AX2610" s="50"/>
      <c r="AY2610" s="50"/>
      <c r="AZ2610" s="50"/>
      <c r="BA2610" s="50"/>
      <c r="BB2610" s="50"/>
      <c r="BC2610" s="50"/>
      <c r="BD2610" s="50"/>
      <c r="BE2610" s="50"/>
      <c r="BF2610" s="50"/>
      <c r="BG2610" s="50"/>
      <c r="BH2610" s="50"/>
      <c r="BI2610" s="50"/>
      <c r="BJ2610" s="50"/>
      <c r="BK2610" s="50"/>
      <c r="BL2610" s="50"/>
      <c r="BM2610" s="50"/>
      <c r="BN2610" s="50"/>
      <c r="BO2610" s="50"/>
      <c r="BP2610" s="50"/>
      <c r="BQ2610" s="50"/>
      <c r="BR2610" s="50"/>
      <c r="BS2610" s="50"/>
      <c r="BT2610" s="50"/>
      <c r="BU2610" s="50"/>
      <c r="BV2610" s="50"/>
      <c r="BW2610" s="50"/>
      <c r="BX2610" s="50"/>
      <c r="BY2610" s="50"/>
      <c r="BZ2610" s="50"/>
      <c r="CA2610" s="50"/>
      <c r="CB2610" s="50"/>
      <c r="CC2610" s="50"/>
      <c r="CD2610" s="50"/>
      <c r="CE2610" s="50"/>
      <c r="CF2610" s="50"/>
      <c r="CG2610" s="50"/>
      <c r="CH2610" s="50"/>
      <c r="CI2610" s="50"/>
      <c r="CJ2610" s="50"/>
      <c r="CK2610" s="50"/>
      <c r="CL2610" s="50"/>
      <c r="CM2610" s="50"/>
      <c r="CN2610" s="50"/>
      <c r="CO2610" s="50"/>
      <c r="CP2610" s="50"/>
      <c r="CQ2610" s="50"/>
      <c r="CR2610" s="50"/>
      <c r="CS2610" s="50"/>
      <c r="CT2610" s="50"/>
      <c r="CU2610" s="50"/>
      <c r="CV2610" s="50"/>
      <c r="CW2610" s="50"/>
      <c r="CX2610" s="50"/>
      <c r="CY2610" s="50"/>
      <c r="CZ2610" s="50"/>
      <c r="DA2610" s="50"/>
      <c r="DB2610" s="50"/>
      <c r="DC2610" s="50"/>
      <c r="DD2610" s="50"/>
      <c r="DE2610" s="50"/>
      <c r="DF2610" s="50"/>
      <c r="DG2610" s="50"/>
      <c r="DH2610" s="50"/>
    </row>
    <row r="2611" spans="1:112" x14ac:dyDescent="0.2">
      <c r="A2611" s="580"/>
      <c r="B2611" s="580"/>
      <c r="C2611" s="206"/>
      <c r="D2611" s="78" t="s">
        <v>2214</v>
      </c>
      <c r="E2611" s="353">
        <v>160</v>
      </c>
      <c r="F2611" s="352">
        <f t="shared" si="80"/>
        <v>96</v>
      </c>
      <c r="G2611" s="352">
        <f t="shared" si="81"/>
        <v>80</v>
      </c>
      <c r="H2611" s="50"/>
      <c r="I2611" s="50"/>
      <c r="J2611" s="50"/>
      <c r="K2611" s="50"/>
      <c r="L2611" s="50"/>
      <c r="M2611" s="50"/>
      <c r="N2611" s="50"/>
      <c r="O2611" s="50"/>
      <c r="P2611" s="50"/>
      <c r="Q2611" s="50"/>
      <c r="R2611" s="50"/>
      <c r="S2611" s="50"/>
      <c r="T2611" s="50"/>
      <c r="U2611" s="50"/>
      <c r="V2611" s="50"/>
      <c r="W2611" s="50"/>
      <c r="X2611" s="50"/>
      <c r="Y2611" s="50"/>
      <c r="Z2611" s="50"/>
      <c r="AA2611" s="50"/>
      <c r="AB2611" s="50"/>
      <c r="AC2611" s="50"/>
      <c r="AD2611" s="50"/>
      <c r="AE2611" s="50"/>
      <c r="AF2611" s="50"/>
      <c r="AG2611" s="50"/>
      <c r="AH2611" s="50"/>
      <c r="AI2611" s="50"/>
      <c r="AJ2611" s="50"/>
      <c r="AK2611" s="50"/>
      <c r="AL2611" s="50"/>
      <c r="AM2611" s="50"/>
      <c r="AN2611" s="50"/>
      <c r="AO2611" s="50"/>
      <c r="AP2611" s="50"/>
      <c r="AQ2611" s="50"/>
      <c r="AR2611" s="50"/>
      <c r="AS2611" s="50"/>
      <c r="AT2611" s="50"/>
      <c r="AU2611" s="50"/>
      <c r="AV2611" s="50"/>
      <c r="AW2611" s="50"/>
      <c r="AX2611" s="50"/>
      <c r="AY2611" s="50"/>
      <c r="AZ2611" s="50"/>
      <c r="BA2611" s="50"/>
      <c r="BB2611" s="50"/>
      <c r="BC2611" s="50"/>
      <c r="BD2611" s="50"/>
      <c r="BE2611" s="50"/>
      <c r="BF2611" s="50"/>
      <c r="BG2611" s="50"/>
      <c r="BH2611" s="50"/>
      <c r="BI2611" s="50"/>
      <c r="BJ2611" s="50"/>
      <c r="BK2611" s="50"/>
      <c r="BL2611" s="50"/>
      <c r="BM2611" s="50"/>
      <c r="BN2611" s="50"/>
      <c r="BO2611" s="50"/>
      <c r="BP2611" s="50"/>
      <c r="BQ2611" s="50"/>
      <c r="BR2611" s="50"/>
      <c r="BS2611" s="50"/>
      <c r="BT2611" s="50"/>
      <c r="BU2611" s="50"/>
      <c r="BV2611" s="50"/>
      <c r="BW2611" s="50"/>
      <c r="BX2611" s="50"/>
      <c r="BY2611" s="50"/>
      <c r="BZ2611" s="50"/>
      <c r="CA2611" s="50"/>
      <c r="CB2611" s="50"/>
      <c r="CC2611" s="50"/>
      <c r="CD2611" s="50"/>
      <c r="CE2611" s="50"/>
      <c r="CF2611" s="50"/>
      <c r="CG2611" s="50"/>
      <c r="CH2611" s="50"/>
      <c r="CI2611" s="50"/>
      <c r="CJ2611" s="50"/>
      <c r="CK2611" s="50"/>
      <c r="CL2611" s="50"/>
      <c r="CM2611" s="50"/>
      <c r="CN2611" s="50"/>
      <c r="CO2611" s="50"/>
      <c r="CP2611" s="50"/>
      <c r="CQ2611" s="50"/>
      <c r="CR2611" s="50"/>
      <c r="CS2611" s="50"/>
      <c r="CT2611" s="50"/>
      <c r="CU2611" s="50"/>
      <c r="CV2611" s="50"/>
      <c r="CW2611" s="50"/>
      <c r="CX2611" s="50"/>
      <c r="CY2611" s="50"/>
      <c r="CZ2611" s="50"/>
      <c r="DA2611" s="50"/>
      <c r="DB2611" s="50"/>
      <c r="DC2611" s="50"/>
      <c r="DD2611" s="50"/>
      <c r="DE2611" s="50"/>
      <c r="DF2611" s="50"/>
      <c r="DG2611" s="50"/>
      <c r="DH2611" s="50"/>
    </row>
    <row r="2612" spans="1:112" x14ac:dyDescent="0.2">
      <c r="A2612" s="579" t="s">
        <v>3271</v>
      </c>
      <c r="B2612" s="579" t="s">
        <v>3271</v>
      </c>
      <c r="C2612" s="206"/>
      <c r="D2612" s="75" t="s">
        <v>2146</v>
      </c>
      <c r="E2612" s="353"/>
      <c r="F2612" s="352">
        <f t="shared" si="80"/>
        <v>0</v>
      </c>
      <c r="G2612" s="352">
        <f t="shared" si="81"/>
        <v>0</v>
      </c>
      <c r="H2612" s="50"/>
      <c r="I2612" s="50"/>
      <c r="J2612" s="50"/>
      <c r="K2612" s="50"/>
      <c r="L2612" s="50"/>
      <c r="M2612" s="50"/>
      <c r="N2612" s="50"/>
      <c r="O2612" s="50"/>
      <c r="P2612" s="50"/>
      <c r="Q2612" s="50"/>
      <c r="R2612" s="50"/>
      <c r="S2612" s="50"/>
      <c r="T2612" s="50"/>
      <c r="U2612" s="50"/>
      <c r="V2612" s="50"/>
      <c r="W2612" s="50"/>
      <c r="X2612" s="50"/>
      <c r="Y2612" s="50"/>
      <c r="Z2612" s="50"/>
      <c r="AA2612" s="50"/>
      <c r="AB2612" s="50"/>
      <c r="AC2612" s="50"/>
      <c r="AD2612" s="50"/>
      <c r="AE2612" s="50"/>
      <c r="AF2612" s="50"/>
      <c r="AG2612" s="50"/>
      <c r="AH2612" s="50"/>
      <c r="AI2612" s="50"/>
      <c r="AJ2612" s="50"/>
      <c r="AK2612" s="50"/>
      <c r="AL2612" s="50"/>
      <c r="AM2612" s="50"/>
      <c r="AN2612" s="50"/>
      <c r="AO2612" s="50"/>
      <c r="AP2612" s="50"/>
      <c r="AQ2612" s="50"/>
      <c r="AR2612" s="50"/>
      <c r="AS2612" s="50"/>
      <c r="AT2612" s="50"/>
      <c r="AU2612" s="50"/>
      <c r="AV2612" s="50"/>
      <c r="AW2612" s="50"/>
      <c r="AX2612" s="50"/>
      <c r="AY2612" s="50"/>
      <c r="AZ2612" s="50"/>
      <c r="BA2612" s="50"/>
      <c r="BB2612" s="50"/>
      <c r="BC2612" s="50"/>
      <c r="BD2612" s="50"/>
      <c r="BE2612" s="50"/>
      <c r="BF2612" s="50"/>
      <c r="BG2612" s="50"/>
      <c r="BH2612" s="50"/>
      <c r="BI2612" s="50"/>
      <c r="BJ2612" s="50"/>
      <c r="BK2612" s="50"/>
      <c r="BL2612" s="50"/>
      <c r="BM2612" s="50"/>
      <c r="BN2612" s="50"/>
      <c r="BO2612" s="50"/>
      <c r="BP2612" s="50"/>
      <c r="BQ2612" s="50"/>
      <c r="BR2612" s="50"/>
      <c r="BS2612" s="50"/>
      <c r="BT2612" s="50"/>
      <c r="BU2612" s="50"/>
      <c r="BV2612" s="50"/>
      <c r="BW2612" s="50"/>
      <c r="BX2612" s="50"/>
      <c r="BY2612" s="50"/>
      <c r="BZ2612" s="50"/>
      <c r="CA2612" s="50"/>
      <c r="CB2612" s="50"/>
      <c r="CC2612" s="50"/>
      <c r="CD2612" s="50"/>
      <c r="CE2612" s="50"/>
      <c r="CF2612" s="50"/>
      <c r="CG2612" s="50"/>
      <c r="CH2612" s="50"/>
      <c r="CI2612" s="50"/>
      <c r="CJ2612" s="50"/>
      <c r="CK2612" s="50"/>
      <c r="CL2612" s="50"/>
      <c r="CM2612" s="50"/>
      <c r="CN2612" s="50"/>
      <c r="CO2612" s="50"/>
      <c r="CP2612" s="50"/>
      <c r="CQ2612" s="50"/>
      <c r="CR2612" s="50"/>
      <c r="CS2612" s="50"/>
      <c r="CT2612" s="50"/>
      <c r="CU2612" s="50"/>
      <c r="CV2612" s="50"/>
      <c r="CW2612" s="50"/>
      <c r="CX2612" s="50"/>
      <c r="CY2612" s="50"/>
      <c r="CZ2612" s="50"/>
      <c r="DA2612" s="50"/>
      <c r="DB2612" s="50"/>
      <c r="DC2612" s="50"/>
      <c r="DD2612" s="50"/>
      <c r="DE2612" s="50"/>
      <c r="DF2612" s="50"/>
      <c r="DG2612" s="50"/>
      <c r="DH2612" s="50"/>
    </row>
    <row r="2613" spans="1:112" x14ac:dyDescent="0.2">
      <c r="A2613" s="581"/>
      <c r="B2613" s="581"/>
      <c r="C2613" s="206"/>
      <c r="D2613" s="78" t="s">
        <v>2159</v>
      </c>
      <c r="E2613" s="353">
        <v>170</v>
      </c>
      <c r="F2613" s="352">
        <f t="shared" si="80"/>
        <v>102</v>
      </c>
      <c r="G2613" s="352">
        <f t="shared" si="81"/>
        <v>85</v>
      </c>
      <c r="H2613" s="50"/>
      <c r="I2613" s="50"/>
      <c r="J2613" s="50"/>
      <c r="K2613" s="50"/>
      <c r="L2613" s="50"/>
      <c r="M2613" s="50"/>
      <c r="N2613" s="50"/>
      <c r="O2613" s="50"/>
      <c r="P2613" s="50"/>
      <c r="Q2613" s="50"/>
      <c r="R2613" s="50"/>
      <c r="S2613" s="50"/>
      <c r="T2613" s="50"/>
      <c r="U2613" s="50"/>
      <c r="V2613" s="50"/>
      <c r="W2613" s="50"/>
      <c r="X2613" s="50"/>
      <c r="Y2613" s="50"/>
      <c r="Z2613" s="50"/>
      <c r="AA2613" s="50"/>
      <c r="AB2613" s="50"/>
      <c r="AC2613" s="50"/>
      <c r="AD2613" s="50"/>
      <c r="AE2613" s="50"/>
      <c r="AF2613" s="50"/>
      <c r="AG2613" s="50"/>
      <c r="AH2613" s="50"/>
      <c r="AI2613" s="50"/>
      <c r="AJ2613" s="50"/>
      <c r="AK2613" s="50"/>
      <c r="AL2613" s="50"/>
      <c r="AM2613" s="50"/>
      <c r="AN2613" s="50"/>
      <c r="AO2613" s="50"/>
      <c r="AP2613" s="50"/>
      <c r="AQ2613" s="50"/>
      <c r="AR2613" s="50"/>
      <c r="AS2613" s="50"/>
      <c r="AT2613" s="50"/>
      <c r="AU2613" s="50"/>
      <c r="AV2613" s="50"/>
      <c r="AW2613" s="50"/>
      <c r="AX2613" s="50"/>
      <c r="AY2613" s="50"/>
      <c r="AZ2613" s="50"/>
      <c r="BA2613" s="50"/>
      <c r="BB2613" s="50"/>
      <c r="BC2613" s="50"/>
      <c r="BD2613" s="50"/>
      <c r="BE2613" s="50"/>
      <c r="BF2613" s="50"/>
      <c r="BG2613" s="50"/>
      <c r="BH2613" s="50"/>
      <c r="BI2613" s="50"/>
      <c r="BJ2613" s="50"/>
      <c r="BK2613" s="50"/>
      <c r="BL2613" s="50"/>
      <c r="BM2613" s="50"/>
      <c r="BN2613" s="50"/>
      <c r="BO2613" s="50"/>
      <c r="BP2613" s="50"/>
      <c r="BQ2613" s="50"/>
      <c r="BR2613" s="50"/>
      <c r="BS2613" s="50"/>
      <c r="BT2613" s="50"/>
      <c r="BU2613" s="50"/>
      <c r="BV2613" s="50"/>
      <c r="BW2613" s="50"/>
      <c r="BX2613" s="50"/>
      <c r="BY2613" s="50"/>
      <c r="BZ2613" s="50"/>
      <c r="CA2613" s="50"/>
      <c r="CB2613" s="50"/>
      <c r="CC2613" s="50"/>
      <c r="CD2613" s="50"/>
      <c r="CE2613" s="50"/>
      <c r="CF2613" s="50"/>
      <c r="CG2613" s="50"/>
      <c r="CH2613" s="50"/>
      <c r="CI2613" s="50"/>
      <c r="CJ2613" s="50"/>
      <c r="CK2613" s="50"/>
      <c r="CL2613" s="50"/>
      <c r="CM2613" s="50"/>
      <c r="CN2613" s="50"/>
      <c r="CO2613" s="50"/>
      <c r="CP2613" s="50"/>
      <c r="CQ2613" s="50"/>
      <c r="CR2613" s="50"/>
      <c r="CS2613" s="50"/>
      <c r="CT2613" s="50"/>
      <c r="CU2613" s="50"/>
      <c r="CV2613" s="50"/>
      <c r="CW2613" s="50"/>
      <c r="CX2613" s="50"/>
      <c r="CY2613" s="50"/>
      <c r="CZ2613" s="50"/>
      <c r="DA2613" s="50"/>
      <c r="DB2613" s="50"/>
      <c r="DC2613" s="50"/>
      <c r="DD2613" s="50"/>
      <c r="DE2613" s="50"/>
      <c r="DF2613" s="50"/>
      <c r="DG2613" s="50"/>
      <c r="DH2613" s="50"/>
    </row>
    <row r="2614" spans="1:112" x14ac:dyDescent="0.2">
      <c r="A2614" s="581"/>
      <c r="B2614" s="581"/>
      <c r="C2614" s="206"/>
      <c r="D2614" s="78" t="s">
        <v>2160</v>
      </c>
      <c r="E2614" s="353">
        <v>160</v>
      </c>
      <c r="F2614" s="352">
        <f t="shared" si="80"/>
        <v>96</v>
      </c>
      <c r="G2614" s="352">
        <f t="shared" si="81"/>
        <v>80</v>
      </c>
      <c r="H2614" s="50"/>
      <c r="I2614" s="50"/>
      <c r="J2614" s="50"/>
      <c r="K2614" s="50"/>
      <c r="L2614" s="50"/>
      <c r="M2614" s="50"/>
      <c r="N2614" s="50"/>
      <c r="O2614" s="50"/>
      <c r="P2614" s="50"/>
      <c r="Q2614" s="50"/>
      <c r="R2614" s="50"/>
      <c r="S2614" s="50"/>
      <c r="T2614" s="50"/>
      <c r="U2614" s="50"/>
      <c r="V2614" s="50"/>
      <c r="W2614" s="50"/>
      <c r="X2614" s="50"/>
      <c r="Y2614" s="50"/>
      <c r="Z2614" s="50"/>
      <c r="AA2614" s="50"/>
      <c r="AB2614" s="50"/>
      <c r="AC2614" s="50"/>
      <c r="AD2614" s="50"/>
      <c r="AE2614" s="50"/>
      <c r="AF2614" s="50"/>
      <c r="AG2614" s="50"/>
      <c r="AH2614" s="50"/>
      <c r="AI2614" s="50"/>
      <c r="AJ2614" s="50"/>
      <c r="AK2614" s="50"/>
      <c r="AL2614" s="50"/>
      <c r="AM2614" s="50"/>
      <c r="AN2614" s="50"/>
      <c r="AO2614" s="50"/>
      <c r="AP2614" s="50"/>
      <c r="AQ2614" s="50"/>
      <c r="AR2614" s="50"/>
      <c r="AS2614" s="50"/>
      <c r="AT2614" s="50"/>
      <c r="AU2614" s="50"/>
      <c r="AV2614" s="50"/>
      <c r="AW2614" s="50"/>
      <c r="AX2614" s="50"/>
      <c r="AY2614" s="50"/>
      <c r="AZ2614" s="50"/>
      <c r="BA2614" s="50"/>
      <c r="BB2614" s="50"/>
      <c r="BC2614" s="50"/>
      <c r="BD2614" s="50"/>
      <c r="BE2614" s="50"/>
      <c r="BF2614" s="50"/>
      <c r="BG2614" s="50"/>
      <c r="BH2614" s="50"/>
      <c r="BI2614" s="50"/>
      <c r="BJ2614" s="50"/>
      <c r="BK2614" s="50"/>
      <c r="BL2614" s="50"/>
      <c r="BM2614" s="50"/>
      <c r="BN2614" s="50"/>
      <c r="BO2614" s="50"/>
      <c r="BP2614" s="50"/>
      <c r="BQ2614" s="50"/>
      <c r="BR2614" s="50"/>
      <c r="BS2614" s="50"/>
      <c r="BT2614" s="50"/>
      <c r="BU2614" s="50"/>
      <c r="BV2614" s="50"/>
      <c r="BW2614" s="50"/>
      <c r="BX2614" s="50"/>
      <c r="BY2614" s="50"/>
      <c r="BZ2614" s="50"/>
      <c r="CA2614" s="50"/>
      <c r="CB2614" s="50"/>
      <c r="CC2614" s="50"/>
      <c r="CD2614" s="50"/>
      <c r="CE2614" s="50"/>
      <c r="CF2614" s="50"/>
      <c r="CG2614" s="50"/>
      <c r="CH2614" s="50"/>
      <c r="CI2614" s="50"/>
      <c r="CJ2614" s="50"/>
      <c r="CK2614" s="50"/>
      <c r="CL2614" s="50"/>
      <c r="CM2614" s="50"/>
      <c r="CN2614" s="50"/>
      <c r="CO2614" s="50"/>
      <c r="CP2614" s="50"/>
      <c r="CQ2614" s="50"/>
      <c r="CR2614" s="50"/>
      <c r="CS2614" s="50"/>
      <c r="CT2614" s="50"/>
      <c r="CU2614" s="50"/>
      <c r="CV2614" s="50"/>
      <c r="CW2614" s="50"/>
      <c r="CX2614" s="50"/>
      <c r="CY2614" s="50"/>
      <c r="CZ2614" s="50"/>
      <c r="DA2614" s="50"/>
      <c r="DB2614" s="50"/>
      <c r="DC2614" s="50"/>
      <c r="DD2614" s="50"/>
      <c r="DE2614" s="50"/>
      <c r="DF2614" s="50"/>
      <c r="DG2614" s="50"/>
      <c r="DH2614" s="50"/>
    </row>
    <row r="2615" spans="1:112" x14ac:dyDescent="0.2">
      <c r="A2615" s="580"/>
      <c r="B2615" s="580"/>
      <c r="C2615" s="206"/>
      <c r="D2615" s="78" t="s">
        <v>2214</v>
      </c>
      <c r="E2615" s="353">
        <v>150</v>
      </c>
      <c r="F2615" s="352">
        <f t="shared" si="80"/>
        <v>90</v>
      </c>
      <c r="G2615" s="352">
        <f t="shared" si="81"/>
        <v>75</v>
      </c>
      <c r="H2615" s="50"/>
      <c r="I2615" s="50"/>
      <c r="J2615" s="50"/>
      <c r="K2615" s="50"/>
      <c r="L2615" s="50"/>
      <c r="M2615" s="50"/>
      <c r="N2615" s="50"/>
      <c r="O2615" s="50"/>
      <c r="P2615" s="50"/>
      <c r="Q2615" s="50"/>
      <c r="R2615" s="50"/>
      <c r="S2615" s="50"/>
      <c r="T2615" s="50"/>
      <c r="U2615" s="50"/>
      <c r="V2615" s="50"/>
      <c r="W2615" s="50"/>
      <c r="X2615" s="50"/>
      <c r="Y2615" s="50"/>
      <c r="Z2615" s="50"/>
      <c r="AA2615" s="50"/>
      <c r="AB2615" s="50"/>
      <c r="AC2615" s="50"/>
      <c r="AD2615" s="50"/>
      <c r="AE2615" s="50"/>
      <c r="AF2615" s="50"/>
      <c r="AG2615" s="50"/>
      <c r="AH2615" s="50"/>
      <c r="AI2615" s="50"/>
      <c r="AJ2615" s="50"/>
      <c r="AK2615" s="50"/>
      <c r="AL2615" s="50"/>
      <c r="AM2615" s="50"/>
      <c r="AN2615" s="50"/>
      <c r="AO2615" s="50"/>
      <c r="AP2615" s="50"/>
      <c r="AQ2615" s="50"/>
      <c r="AR2615" s="50"/>
      <c r="AS2615" s="50"/>
      <c r="AT2615" s="50"/>
      <c r="AU2615" s="50"/>
      <c r="AV2615" s="50"/>
      <c r="AW2615" s="50"/>
      <c r="AX2615" s="50"/>
      <c r="AY2615" s="50"/>
      <c r="AZ2615" s="50"/>
      <c r="BA2615" s="50"/>
      <c r="BB2615" s="50"/>
      <c r="BC2615" s="50"/>
      <c r="BD2615" s="50"/>
      <c r="BE2615" s="50"/>
      <c r="BF2615" s="50"/>
      <c r="BG2615" s="50"/>
      <c r="BH2615" s="50"/>
      <c r="BI2615" s="50"/>
      <c r="BJ2615" s="50"/>
      <c r="BK2615" s="50"/>
      <c r="BL2615" s="50"/>
      <c r="BM2615" s="50"/>
      <c r="BN2615" s="50"/>
      <c r="BO2615" s="50"/>
      <c r="BP2615" s="50"/>
      <c r="BQ2615" s="50"/>
      <c r="BR2615" s="50"/>
      <c r="BS2615" s="50"/>
      <c r="BT2615" s="50"/>
      <c r="BU2615" s="50"/>
      <c r="BV2615" s="50"/>
      <c r="BW2615" s="50"/>
      <c r="BX2615" s="50"/>
      <c r="BY2615" s="50"/>
      <c r="BZ2615" s="50"/>
      <c r="CA2615" s="50"/>
      <c r="CB2615" s="50"/>
      <c r="CC2615" s="50"/>
      <c r="CD2615" s="50"/>
      <c r="CE2615" s="50"/>
      <c r="CF2615" s="50"/>
      <c r="CG2615" s="50"/>
      <c r="CH2615" s="50"/>
      <c r="CI2615" s="50"/>
      <c r="CJ2615" s="50"/>
      <c r="CK2615" s="50"/>
      <c r="CL2615" s="50"/>
      <c r="CM2615" s="50"/>
      <c r="CN2615" s="50"/>
      <c r="CO2615" s="50"/>
      <c r="CP2615" s="50"/>
      <c r="CQ2615" s="50"/>
      <c r="CR2615" s="50"/>
      <c r="CS2615" s="50"/>
      <c r="CT2615" s="50"/>
      <c r="CU2615" s="50"/>
      <c r="CV2615" s="50"/>
      <c r="CW2615" s="50"/>
      <c r="CX2615" s="50"/>
      <c r="CY2615" s="50"/>
      <c r="CZ2615" s="50"/>
      <c r="DA2615" s="50"/>
      <c r="DB2615" s="50"/>
      <c r="DC2615" s="50"/>
      <c r="DD2615" s="50"/>
      <c r="DE2615" s="50"/>
      <c r="DF2615" s="50"/>
      <c r="DG2615" s="50"/>
      <c r="DH2615" s="50"/>
    </row>
    <row r="2616" spans="1:112" x14ac:dyDescent="0.2">
      <c r="A2616" s="172" t="s">
        <v>3272</v>
      </c>
      <c r="B2616" s="172" t="s">
        <v>3272</v>
      </c>
      <c r="C2616" s="206"/>
      <c r="D2616" s="232" t="s">
        <v>1023</v>
      </c>
      <c r="E2616" s="353"/>
      <c r="F2616" s="352">
        <f t="shared" si="80"/>
        <v>0</v>
      </c>
      <c r="G2616" s="352">
        <f t="shared" si="81"/>
        <v>0</v>
      </c>
      <c r="H2616" s="50"/>
      <c r="I2616" s="50"/>
      <c r="J2616" s="50"/>
      <c r="K2616" s="50"/>
      <c r="L2616" s="50"/>
      <c r="M2616" s="50"/>
      <c r="N2616" s="50"/>
      <c r="O2616" s="50"/>
      <c r="P2616" s="50"/>
      <c r="Q2616" s="50"/>
      <c r="R2616" s="50"/>
      <c r="S2616" s="50"/>
      <c r="T2616" s="50"/>
      <c r="U2616" s="50"/>
      <c r="V2616" s="50"/>
      <c r="W2616" s="50"/>
      <c r="X2616" s="50"/>
      <c r="Y2616" s="50"/>
      <c r="Z2616" s="50"/>
      <c r="AA2616" s="50"/>
      <c r="AB2616" s="50"/>
      <c r="AC2616" s="50"/>
      <c r="AD2616" s="50"/>
      <c r="AE2616" s="50"/>
      <c r="AF2616" s="50"/>
      <c r="AG2616" s="50"/>
      <c r="AH2616" s="50"/>
      <c r="AI2616" s="50"/>
      <c r="AJ2616" s="50"/>
      <c r="AK2616" s="50"/>
      <c r="AL2616" s="50"/>
      <c r="AM2616" s="50"/>
      <c r="AN2616" s="50"/>
      <c r="AO2616" s="50"/>
      <c r="AP2616" s="50"/>
      <c r="AQ2616" s="50"/>
      <c r="AR2616" s="50"/>
      <c r="AS2616" s="50"/>
      <c r="AT2616" s="50"/>
      <c r="AU2616" s="50"/>
      <c r="AV2616" s="50"/>
      <c r="AW2616" s="50"/>
      <c r="AX2616" s="50"/>
      <c r="AY2616" s="50"/>
      <c r="AZ2616" s="50"/>
      <c r="BA2616" s="50"/>
      <c r="BB2616" s="50"/>
      <c r="BC2616" s="50"/>
      <c r="BD2616" s="50"/>
      <c r="BE2616" s="50"/>
      <c r="BF2616" s="50"/>
      <c r="BG2616" s="50"/>
      <c r="BH2616" s="50"/>
      <c r="BI2616" s="50"/>
      <c r="BJ2616" s="50"/>
      <c r="BK2616" s="50"/>
      <c r="BL2616" s="50"/>
      <c r="BM2616" s="50"/>
      <c r="BN2616" s="50"/>
      <c r="BO2616" s="50"/>
      <c r="BP2616" s="50"/>
      <c r="BQ2616" s="50"/>
      <c r="BR2616" s="50"/>
      <c r="BS2616" s="50"/>
      <c r="BT2616" s="50"/>
      <c r="BU2616" s="50"/>
      <c r="BV2616" s="50"/>
      <c r="BW2616" s="50"/>
      <c r="BX2616" s="50"/>
      <c r="BY2616" s="50"/>
      <c r="BZ2616" s="50"/>
      <c r="CA2616" s="50"/>
      <c r="CB2616" s="50"/>
      <c r="CC2616" s="50"/>
      <c r="CD2616" s="50"/>
      <c r="CE2616" s="50"/>
      <c r="CF2616" s="50"/>
      <c r="CG2616" s="50"/>
      <c r="CH2616" s="50"/>
      <c r="CI2616" s="50"/>
      <c r="CJ2616" s="50"/>
      <c r="CK2616" s="50"/>
      <c r="CL2616" s="50"/>
      <c r="CM2616" s="50"/>
      <c r="CN2616" s="50"/>
      <c r="CO2616" s="50"/>
      <c r="CP2616" s="50"/>
      <c r="CQ2616" s="50"/>
      <c r="CR2616" s="50"/>
      <c r="CS2616" s="50"/>
      <c r="CT2616" s="50"/>
      <c r="CU2616" s="50"/>
      <c r="CV2616" s="50"/>
      <c r="CW2616" s="50"/>
      <c r="CX2616" s="50"/>
      <c r="CY2616" s="50"/>
      <c r="CZ2616" s="50"/>
      <c r="DA2616" s="50"/>
      <c r="DB2616" s="50"/>
      <c r="DC2616" s="50"/>
      <c r="DD2616" s="50"/>
      <c r="DE2616" s="50"/>
      <c r="DF2616" s="50"/>
      <c r="DG2616" s="50"/>
      <c r="DH2616" s="50"/>
    </row>
    <row r="2617" spans="1:112" x14ac:dyDescent="0.2">
      <c r="A2617" s="210" t="s">
        <v>98</v>
      </c>
      <c r="B2617" s="210" t="s">
        <v>98</v>
      </c>
      <c r="C2617" s="206"/>
      <c r="D2617" s="232" t="s">
        <v>3273</v>
      </c>
      <c r="E2617" s="353"/>
      <c r="F2617" s="352">
        <f t="shared" si="80"/>
        <v>0</v>
      </c>
      <c r="G2617" s="352">
        <f t="shared" si="81"/>
        <v>0</v>
      </c>
      <c r="H2617" s="50"/>
      <c r="I2617" s="50"/>
      <c r="J2617" s="50"/>
      <c r="K2617" s="50"/>
      <c r="L2617" s="50"/>
      <c r="M2617" s="50"/>
      <c r="N2617" s="50"/>
      <c r="O2617" s="50"/>
      <c r="P2617" s="50"/>
      <c r="Q2617" s="50"/>
      <c r="R2617" s="50"/>
      <c r="S2617" s="50"/>
      <c r="T2617" s="50"/>
      <c r="U2617" s="50"/>
      <c r="V2617" s="50"/>
      <c r="W2617" s="50"/>
      <c r="X2617" s="50"/>
      <c r="Y2617" s="50"/>
      <c r="Z2617" s="50"/>
      <c r="AA2617" s="50"/>
      <c r="AB2617" s="50"/>
      <c r="AC2617" s="50"/>
      <c r="AD2617" s="50"/>
      <c r="AE2617" s="50"/>
      <c r="AF2617" s="50"/>
      <c r="AG2617" s="50"/>
      <c r="AH2617" s="50"/>
      <c r="AI2617" s="50"/>
      <c r="AJ2617" s="50"/>
      <c r="AK2617" s="50"/>
      <c r="AL2617" s="50"/>
      <c r="AM2617" s="50"/>
      <c r="AN2617" s="50"/>
      <c r="AO2617" s="50"/>
      <c r="AP2617" s="50"/>
      <c r="AQ2617" s="50"/>
      <c r="AR2617" s="50"/>
      <c r="AS2617" s="50"/>
      <c r="AT2617" s="50"/>
      <c r="AU2617" s="50"/>
      <c r="AV2617" s="50"/>
      <c r="AW2617" s="50"/>
      <c r="AX2617" s="50"/>
      <c r="AY2617" s="50"/>
      <c r="AZ2617" s="50"/>
      <c r="BA2617" s="50"/>
      <c r="BB2617" s="50"/>
      <c r="BC2617" s="50"/>
      <c r="BD2617" s="50"/>
      <c r="BE2617" s="50"/>
      <c r="BF2617" s="50"/>
      <c r="BG2617" s="50"/>
      <c r="BH2617" s="50"/>
      <c r="BI2617" s="50"/>
      <c r="BJ2617" s="50"/>
      <c r="BK2617" s="50"/>
      <c r="BL2617" s="50"/>
      <c r="BM2617" s="50"/>
      <c r="BN2617" s="50"/>
      <c r="BO2617" s="50"/>
      <c r="BP2617" s="50"/>
      <c r="BQ2617" s="50"/>
      <c r="BR2617" s="50"/>
      <c r="BS2617" s="50"/>
      <c r="BT2617" s="50"/>
      <c r="BU2617" s="50"/>
      <c r="BV2617" s="50"/>
      <c r="BW2617" s="50"/>
      <c r="BX2617" s="50"/>
      <c r="BY2617" s="50"/>
      <c r="BZ2617" s="50"/>
      <c r="CA2617" s="50"/>
      <c r="CB2617" s="50"/>
      <c r="CC2617" s="50"/>
      <c r="CD2617" s="50"/>
      <c r="CE2617" s="50"/>
      <c r="CF2617" s="50"/>
      <c r="CG2617" s="50"/>
      <c r="CH2617" s="50"/>
      <c r="CI2617" s="50"/>
      <c r="CJ2617" s="50"/>
      <c r="CK2617" s="50"/>
      <c r="CL2617" s="50"/>
      <c r="CM2617" s="50"/>
      <c r="CN2617" s="50"/>
      <c r="CO2617" s="50"/>
      <c r="CP2617" s="50"/>
      <c r="CQ2617" s="50"/>
      <c r="CR2617" s="50"/>
      <c r="CS2617" s="50"/>
      <c r="CT2617" s="50"/>
      <c r="CU2617" s="50"/>
      <c r="CV2617" s="50"/>
      <c r="CW2617" s="50"/>
      <c r="CX2617" s="50"/>
      <c r="CY2617" s="50"/>
      <c r="CZ2617" s="50"/>
      <c r="DA2617" s="50"/>
      <c r="DB2617" s="50"/>
      <c r="DC2617" s="50"/>
      <c r="DD2617" s="50"/>
      <c r="DE2617" s="50"/>
      <c r="DF2617" s="50"/>
      <c r="DG2617" s="50"/>
      <c r="DH2617" s="50"/>
    </row>
    <row r="2618" spans="1:112" x14ac:dyDescent="0.2">
      <c r="A2618" s="673" t="s">
        <v>3274</v>
      </c>
      <c r="B2618" s="673" t="s">
        <v>3274</v>
      </c>
      <c r="C2618" s="206"/>
      <c r="D2618" s="232" t="s">
        <v>3275</v>
      </c>
      <c r="E2618" s="353"/>
      <c r="F2618" s="352">
        <f t="shared" si="80"/>
        <v>0</v>
      </c>
      <c r="G2618" s="352">
        <f t="shared" si="81"/>
        <v>0</v>
      </c>
      <c r="H2618" s="50"/>
      <c r="I2618" s="50"/>
      <c r="J2618" s="50"/>
      <c r="K2618" s="50"/>
      <c r="L2618" s="50"/>
      <c r="M2618" s="50"/>
      <c r="N2618" s="50"/>
      <c r="O2618" s="50"/>
      <c r="P2618" s="50"/>
      <c r="Q2618" s="50"/>
      <c r="R2618" s="50"/>
      <c r="S2618" s="50"/>
      <c r="T2618" s="50"/>
      <c r="U2618" s="50"/>
      <c r="V2618" s="50"/>
      <c r="W2618" s="50"/>
      <c r="X2618" s="50"/>
      <c r="Y2618" s="50"/>
      <c r="Z2618" s="50"/>
      <c r="AA2618" s="50"/>
      <c r="AB2618" s="50"/>
      <c r="AC2618" s="50"/>
      <c r="AD2618" s="50"/>
      <c r="AE2618" s="50"/>
      <c r="AF2618" s="50"/>
      <c r="AG2618" s="50"/>
      <c r="AH2618" s="50"/>
      <c r="AI2618" s="50"/>
      <c r="AJ2618" s="50"/>
      <c r="AK2618" s="50"/>
      <c r="AL2618" s="50"/>
      <c r="AM2618" s="50"/>
      <c r="AN2618" s="50"/>
      <c r="AO2618" s="50"/>
      <c r="AP2618" s="50"/>
      <c r="AQ2618" s="50"/>
      <c r="AR2618" s="50"/>
      <c r="AS2618" s="50"/>
      <c r="AT2618" s="50"/>
      <c r="AU2618" s="50"/>
      <c r="AV2618" s="50"/>
      <c r="AW2618" s="50"/>
      <c r="AX2618" s="50"/>
      <c r="AY2618" s="50"/>
      <c r="AZ2618" s="50"/>
      <c r="BA2618" s="50"/>
      <c r="BB2618" s="50"/>
      <c r="BC2618" s="50"/>
      <c r="BD2618" s="50"/>
      <c r="BE2618" s="50"/>
      <c r="BF2618" s="50"/>
      <c r="BG2618" s="50"/>
      <c r="BH2618" s="50"/>
      <c r="BI2618" s="50"/>
      <c r="BJ2618" s="50"/>
      <c r="BK2618" s="50"/>
      <c r="BL2618" s="50"/>
      <c r="BM2618" s="50"/>
      <c r="BN2618" s="50"/>
      <c r="BO2618" s="50"/>
      <c r="BP2618" s="50"/>
      <c r="BQ2618" s="50"/>
      <c r="BR2618" s="50"/>
      <c r="BS2618" s="50"/>
      <c r="BT2618" s="50"/>
      <c r="BU2618" s="50"/>
      <c r="BV2618" s="50"/>
      <c r="BW2618" s="50"/>
      <c r="BX2618" s="50"/>
      <c r="BY2618" s="50"/>
      <c r="BZ2618" s="50"/>
      <c r="CA2618" s="50"/>
      <c r="CB2618" s="50"/>
      <c r="CC2618" s="50"/>
      <c r="CD2618" s="50"/>
      <c r="CE2618" s="50"/>
      <c r="CF2618" s="50"/>
      <c r="CG2618" s="50"/>
      <c r="CH2618" s="50"/>
      <c r="CI2618" s="50"/>
      <c r="CJ2618" s="50"/>
      <c r="CK2618" s="50"/>
      <c r="CL2618" s="50"/>
      <c r="CM2618" s="50"/>
      <c r="CN2618" s="50"/>
      <c r="CO2618" s="50"/>
      <c r="CP2618" s="50"/>
      <c r="CQ2618" s="50"/>
      <c r="CR2618" s="50"/>
      <c r="CS2618" s="50"/>
      <c r="CT2618" s="50"/>
      <c r="CU2618" s="50"/>
      <c r="CV2618" s="50"/>
      <c r="CW2618" s="50"/>
      <c r="CX2618" s="50"/>
      <c r="CY2618" s="50"/>
      <c r="CZ2618" s="50"/>
      <c r="DA2618" s="50"/>
      <c r="DB2618" s="50"/>
      <c r="DC2618" s="50"/>
      <c r="DD2618" s="50"/>
      <c r="DE2618" s="50"/>
      <c r="DF2618" s="50"/>
      <c r="DG2618" s="50"/>
      <c r="DH2618" s="50"/>
    </row>
    <row r="2619" spans="1:112" ht="25.5" x14ac:dyDescent="0.2">
      <c r="A2619" s="675"/>
      <c r="B2619" s="675"/>
      <c r="C2619" s="206"/>
      <c r="D2619" s="128" t="s">
        <v>3276</v>
      </c>
      <c r="E2619" s="353">
        <v>800</v>
      </c>
      <c r="F2619" s="352">
        <f t="shared" si="80"/>
        <v>480</v>
      </c>
      <c r="G2619" s="352">
        <f t="shared" si="81"/>
        <v>400</v>
      </c>
      <c r="H2619" s="50"/>
      <c r="I2619" s="50"/>
      <c r="J2619" s="50"/>
      <c r="K2619" s="50"/>
      <c r="L2619" s="50"/>
      <c r="M2619" s="50"/>
      <c r="N2619" s="50"/>
      <c r="O2619" s="50"/>
      <c r="P2619" s="50"/>
      <c r="Q2619" s="50"/>
      <c r="R2619" s="50"/>
      <c r="S2619" s="50"/>
      <c r="T2619" s="50"/>
      <c r="U2619" s="50"/>
      <c r="V2619" s="50"/>
      <c r="W2619" s="50"/>
      <c r="X2619" s="50"/>
      <c r="Y2619" s="50"/>
      <c r="Z2619" s="50"/>
      <c r="AA2619" s="50"/>
      <c r="AB2619" s="50"/>
      <c r="AC2619" s="50"/>
      <c r="AD2619" s="50"/>
      <c r="AE2619" s="50"/>
      <c r="AF2619" s="50"/>
      <c r="AG2619" s="50"/>
      <c r="AH2619" s="50"/>
      <c r="AI2619" s="50"/>
      <c r="AJ2619" s="50"/>
      <c r="AK2619" s="50"/>
      <c r="AL2619" s="50"/>
      <c r="AM2619" s="50"/>
      <c r="AN2619" s="50"/>
      <c r="AO2619" s="50"/>
      <c r="AP2619" s="50"/>
      <c r="AQ2619" s="50"/>
      <c r="AR2619" s="50"/>
      <c r="AS2619" s="50"/>
      <c r="AT2619" s="50"/>
      <c r="AU2619" s="50"/>
      <c r="AV2619" s="50"/>
      <c r="AW2619" s="50"/>
      <c r="AX2619" s="50"/>
      <c r="AY2619" s="50"/>
      <c r="AZ2619" s="50"/>
      <c r="BA2619" s="50"/>
      <c r="BB2619" s="50"/>
      <c r="BC2619" s="50"/>
      <c r="BD2619" s="50"/>
      <c r="BE2619" s="50"/>
      <c r="BF2619" s="50"/>
      <c r="BG2619" s="50"/>
      <c r="BH2619" s="50"/>
      <c r="BI2619" s="50"/>
      <c r="BJ2619" s="50"/>
      <c r="BK2619" s="50"/>
      <c r="BL2619" s="50"/>
      <c r="BM2619" s="50"/>
      <c r="BN2619" s="50"/>
      <c r="BO2619" s="50"/>
      <c r="BP2619" s="50"/>
      <c r="BQ2619" s="50"/>
      <c r="BR2619" s="50"/>
      <c r="BS2619" s="50"/>
      <c r="BT2619" s="50"/>
      <c r="BU2619" s="50"/>
      <c r="BV2619" s="50"/>
      <c r="BW2619" s="50"/>
      <c r="BX2619" s="50"/>
      <c r="BY2619" s="50"/>
      <c r="BZ2619" s="50"/>
      <c r="CA2619" s="50"/>
      <c r="CB2619" s="50"/>
      <c r="CC2619" s="50"/>
      <c r="CD2619" s="50"/>
      <c r="CE2619" s="50"/>
      <c r="CF2619" s="50"/>
      <c r="CG2619" s="50"/>
      <c r="CH2619" s="50"/>
      <c r="CI2619" s="50"/>
      <c r="CJ2619" s="50"/>
      <c r="CK2619" s="50"/>
      <c r="CL2619" s="50"/>
      <c r="CM2619" s="50"/>
      <c r="CN2619" s="50"/>
      <c r="CO2619" s="50"/>
      <c r="CP2619" s="50"/>
      <c r="CQ2619" s="50"/>
      <c r="CR2619" s="50"/>
      <c r="CS2619" s="50"/>
      <c r="CT2619" s="50"/>
      <c r="CU2619" s="50"/>
      <c r="CV2619" s="50"/>
      <c r="CW2619" s="50"/>
      <c r="CX2619" s="50"/>
      <c r="CY2619" s="50"/>
      <c r="CZ2619" s="50"/>
      <c r="DA2619" s="50"/>
      <c r="DB2619" s="50"/>
      <c r="DC2619" s="50"/>
      <c r="DD2619" s="50"/>
      <c r="DE2619" s="50"/>
      <c r="DF2619" s="50"/>
      <c r="DG2619" s="50"/>
      <c r="DH2619" s="50"/>
    </row>
    <row r="2620" spans="1:112" ht="25.5" x14ac:dyDescent="0.25">
      <c r="A2620" s="675"/>
      <c r="B2620" s="675"/>
      <c r="C2620" s="206"/>
      <c r="D2620" s="128" t="s">
        <v>3277</v>
      </c>
      <c r="E2620" s="353">
        <v>350</v>
      </c>
      <c r="F2620" s="352">
        <f t="shared" si="80"/>
        <v>210</v>
      </c>
      <c r="G2620" s="352">
        <f t="shared" si="81"/>
        <v>175</v>
      </c>
    </row>
    <row r="2621" spans="1:112" x14ac:dyDescent="0.25">
      <c r="A2621" s="674"/>
      <c r="B2621" s="674"/>
      <c r="C2621" s="206"/>
      <c r="D2621" s="128" t="s">
        <v>3278</v>
      </c>
      <c r="E2621" s="353">
        <v>700</v>
      </c>
      <c r="F2621" s="352">
        <f t="shared" si="80"/>
        <v>420</v>
      </c>
      <c r="G2621" s="352">
        <f t="shared" si="81"/>
        <v>350</v>
      </c>
    </row>
    <row r="2622" spans="1:112" ht="25.5" x14ac:dyDescent="0.25">
      <c r="A2622" s="210" t="s">
        <v>3279</v>
      </c>
      <c r="B2622" s="210" t="s">
        <v>3279</v>
      </c>
      <c r="C2622" s="206"/>
      <c r="D2622" s="128" t="s">
        <v>3280</v>
      </c>
      <c r="E2622" s="353">
        <v>300</v>
      </c>
      <c r="F2622" s="352">
        <f t="shared" si="80"/>
        <v>180</v>
      </c>
      <c r="G2622" s="352">
        <f t="shared" si="81"/>
        <v>150</v>
      </c>
    </row>
    <row r="2623" spans="1:112" ht="25.5" x14ac:dyDescent="0.25">
      <c r="A2623" s="210" t="s">
        <v>3281</v>
      </c>
      <c r="B2623" s="210" t="s">
        <v>3281</v>
      </c>
      <c r="C2623" s="206"/>
      <c r="D2623" s="128" t="s">
        <v>3282</v>
      </c>
      <c r="E2623" s="353">
        <v>300</v>
      </c>
      <c r="F2623" s="352">
        <f t="shared" si="80"/>
        <v>180</v>
      </c>
      <c r="G2623" s="352">
        <f t="shared" si="81"/>
        <v>150</v>
      </c>
    </row>
    <row r="2624" spans="1:112" ht="25.5" x14ac:dyDescent="0.25">
      <c r="A2624" s="210" t="s">
        <v>3283</v>
      </c>
      <c r="B2624" s="210" t="s">
        <v>3283</v>
      </c>
      <c r="C2624" s="206"/>
      <c r="D2624" s="128" t="s">
        <v>3284</v>
      </c>
      <c r="E2624" s="353">
        <v>300</v>
      </c>
      <c r="F2624" s="352">
        <f t="shared" si="80"/>
        <v>180</v>
      </c>
      <c r="G2624" s="352">
        <f t="shared" si="81"/>
        <v>150</v>
      </c>
    </row>
    <row r="2625" spans="1:7" x14ac:dyDescent="0.25">
      <c r="A2625" s="210" t="s">
        <v>3285</v>
      </c>
      <c r="B2625" s="210" t="s">
        <v>3285</v>
      </c>
      <c r="C2625" s="206"/>
      <c r="D2625" s="128" t="s">
        <v>3286</v>
      </c>
      <c r="E2625" s="353">
        <v>250</v>
      </c>
      <c r="F2625" s="352">
        <f t="shared" si="80"/>
        <v>150</v>
      </c>
      <c r="G2625" s="352">
        <f t="shared" si="81"/>
        <v>125</v>
      </c>
    </row>
    <row r="2626" spans="1:7" x14ac:dyDescent="0.25">
      <c r="A2626" s="210" t="s">
        <v>3287</v>
      </c>
      <c r="B2626" s="210" t="s">
        <v>3287</v>
      </c>
      <c r="C2626" s="206"/>
      <c r="D2626" s="128" t="s">
        <v>3288</v>
      </c>
      <c r="E2626" s="353">
        <v>250</v>
      </c>
      <c r="F2626" s="352">
        <f t="shared" si="80"/>
        <v>150</v>
      </c>
      <c r="G2626" s="352">
        <f t="shared" si="81"/>
        <v>125</v>
      </c>
    </row>
    <row r="2627" spans="1:7" x14ac:dyDescent="0.25">
      <c r="A2627" s="673" t="s">
        <v>3289</v>
      </c>
      <c r="B2627" s="673" t="s">
        <v>3289</v>
      </c>
      <c r="C2627" s="132"/>
      <c r="D2627" s="74" t="s">
        <v>2138</v>
      </c>
      <c r="E2627" s="353"/>
      <c r="F2627" s="352">
        <f t="shared" si="80"/>
        <v>0</v>
      </c>
      <c r="G2627" s="352">
        <f t="shared" si="81"/>
        <v>0</v>
      </c>
    </row>
    <row r="2628" spans="1:7" x14ac:dyDescent="0.25">
      <c r="A2628" s="675"/>
      <c r="B2628" s="675"/>
      <c r="C2628" s="379"/>
      <c r="D2628" s="79" t="s">
        <v>2159</v>
      </c>
      <c r="E2628" s="353">
        <v>210</v>
      </c>
      <c r="F2628" s="352">
        <f t="shared" si="80"/>
        <v>126</v>
      </c>
      <c r="G2628" s="352">
        <f t="shared" si="81"/>
        <v>105</v>
      </c>
    </row>
    <row r="2629" spans="1:7" x14ac:dyDescent="0.25">
      <c r="A2629" s="675"/>
      <c r="B2629" s="675"/>
      <c r="C2629" s="379"/>
      <c r="D2629" s="79" t="s">
        <v>2160</v>
      </c>
      <c r="E2629" s="353">
        <v>200</v>
      </c>
      <c r="F2629" s="352">
        <f t="shared" si="80"/>
        <v>120</v>
      </c>
      <c r="G2629" s="352">
        <f t="shared" si="81"/>
        <v>100</v>
      </c>
    </row>
    <row r="2630" spans="1:7" x14ac:dyDescent="0.25">
      <c r="A2630" s="674"/>
      <c r="B2630" s="674"/>
      <c r="C2630" s="379"/>
      <c r="D2630" s="79" t="s">
        <v>2214</v>
      </c>
      <c r="E2630" s="353">
        <v>190</v>
      </c>
      <c r="F2630" s="352">
        <f t="shared" si="80"/>
        <v>114</v>
      </c>
      <c r="G2630" s="352">
        <f t="shared" si="81"/>
        <v>95</v>
      </c>
    </row>
    <row r="2631" spans="1:7" x14ac:dyDescent="0.25">
      <c r="A2631" s="673" t="s">
        <v>3290</v>
      </c>
      <c r="B2631" s="673" t="s">
        <v>3290</v>
      </c>
      <c r="C2631" s="379"/>
      <c r="D2631" s="74" t="s">
        <v>2146</v>
      </c>
      <c r="E2631" s="353"/>
      <c r="F2631" s="352">
        <f t="shared" si="80"/>
        <v>0</v>
      </c>
      <c r="G2631" s="352">
        <f t="shared" si="81"/>
        <v>0</v>
      </c>
    </row>
    <row r="2632" spans="1:7" x14ac:dyDescent="0.25">
      <c r="A2632" s="675"/>
      <c r="B2632" s="675"/>
      <c r="C2632" s="379"/>
      <c r="D2632" s="79" t="s">
        <v>2159</v>
      </c>
      <c r="E2632" s="353">
        <v>190</v>
      </c>
      <c r="F2632" s="352">
        <f t="shared" si="80"/>
        <v>114</v>
      </c>
      <c r="G2632" s="352">
        <f t="shared" si="81"/>
        <v>95</v>
      </c>
    </row>
    <row r="2633" spans="1:7" x14ac:dyDescent="0.25">
      <c r="A2633" s="675"/>
      <c r="B2633" s="675"/>
      <c r="C2633" s="379"/>
      <c r="D2633" s="79" t="s">
        <v>2160</v>
      </c>
      <c r="E2633" s="353">
        <v>180</v>
      </c>
      <c r="F2633" s="352">
        <f t="shared" si="80"/>
        <v>108</v>
      </c>
      <c r="G2633" s="352">
        <f t="shared" si="81"/>
        <v>90</v>
      </c>
    </row>
    <row r="2634" spans="1:7" x14ac:dyDescent="0.25">
      <c r="A2634" s="674"/>
      <c r="B2634" s="674"/>
      <c r="C2634" s="379"/>
      <c r="D2634" s="79" t="s">
        <v>2214</v>
      </c>
      <c r="E2634" s="353">
        <v>170</v>
      </c>
      <c r="F2634" s="352">
        <f t="shared" si="80"/>
        <v>102</v>
      </c>
      <c r="G2634" s="352">
        <f t="shared" si="81"/>
        <v>85</v>
      </c>
    </row>
    <row r="2635" spans="1:7" x14ac:dyDescent="0.25">
      <c r="A2635" s="210" t="s">
        <v>99</v>
      </c>
      <c r="B2635" s="210" t="s">
        <v>99</v>
      </c>
      <c r="C2635" s="379"/>
      <c r="D2635" s="232" t="s">
        <v>3291</v>
      </c>
      <c r="E2635" s="353"/>
      <c r="F2635" s="352">
        <f t="shared" si="80"/>
        <v>0</v>
      </c>
      <c r="G2635" s="352">
        <f t="shared" si="81"/>
        <v>0</v>
      </c>
    </row>
    <row r="2636" spans="1:7" x14ac:dyDescent="0.25">
      <c r="A2636" s="664" t="s">
        <v>3292</v>
      </c>
      <c r="B2636" s="664" t="s">
        <v>3292</v>
      </c>
      <c r="C2636" s="379"/>
      <c r="D2636" s="234" t="s">
        <v>3293</v>
      </c>
      <c r="E2636" s="353"/>
      <c r="F2636" s="352">
        <f t="shared" ref="F2636:F2699" si="82">IFERROR(E2636*0.6,0)</f>
        <v>0</v>
      </c>
      <c r="G2636" s="352">
        <f t="shared" ref="G2636:G2699" si="83">IFERROR(E2636*0.5,0)</f>
        <v>0</v>
      </c>
    </row>
    <row r="2637" spans="1:7" x14ac:dyDescent="0.25">
      <c r="A2637" s="665"/>
      <c r="B2637" s="665"/>
      <c r="C2637" s="379"/>
      <c r="D2637" s="235" t="s">
        <v>3294</v>
      </c>
      <c r="E2637" s="353">
        <v>450</v>
      </c>
      <c r="F2637" s="352">
        <f t="shared" si="82"/>
        <v>270</v>
      </c>
      <c r="G2637" s="352">
        <f t="shared" si="83"/>
        <v>225</v>
      </c>
    </row>
    <row r="2638" spans="1:7" x14ac:dyDescent="0.25">
      <c r="A2638" s="664" t="s">
        <v>3295</v>
      </c>
      <c r="B2638" s="664" t="s">
        <v>3295</v>
      </c>
      <c r="C2638" s="379"/>
      <c r="D2638" s="234" t="s">
        <v>3296</v>
      </c>
      <c r="E2638" s="353"/>
      <c r="F2638" s="352">
        <f t="shared" si="82"/>
        <v>0</v>
      </c>
      <c r="G2638" s="352">
        <f t="shared" si="83"/>
        <v>0</v>
      </c>
    </row>
    <row r="2639" spans="1:7" x14ac:dyDescent="0.25">
      <c r="A2639" s="666"/>
      <c r="B2639" s="666"/>
      <c r="C2639" s="379"/>
      <c r="D2639" s="235" t="s">
        <v>3297</v>
      </c>
      <c r="E2639" s="353">
        <v>450</v>
      </c>
      <c r="F2639" s="352">
        <f t="shared" si="82"/>
        <v>270</v>
      </c>
      <c r="G2639" s="352">
        <f t="shared" si="83"/>
        <v>225</v>
      </c>
    </row>
    <row r="2640" spans="1:7" ht="25.5" x14ac:dyDescent="0.25">
      <c r="A2640" s="666"/>
      <c r="B2640" s="666"/>
      <c r="C2640" s="379"/>
      <c r="D2640" s="235" t="s">
        <v>3298</v>
      </c>
      <c r="E2640" s="353">
        <v>400</v>
      </c>
      <c r="F2640" s="352">
        <f t="shared" si="82"/>
        <v>240</v>
      </c>
      <c r="G2640" s="352">
        <f t="shared" si="83"/>
        <v>200</v>
      </c>
    </row>
    <row r="2641" spans="1:7" x14ac:dyDescent="0.25">
      <c r="A2641" s="665"/>
      <c r="B2641" s="665"/>
      <c r="C2641" s="379"/>
      <c r="D2641" s="235" t="s">
        <v>3299</v>
      </c>
      <c r="E2641" s="353">
        <v>300</v>
      </c>
      <c r="F2641" s="352">
        <f t="shared" si="82"/>
        <v>180</v>
      </c>
      <c r="G2641" s="352">
        <f t="shared" si="83"/>
        <v>150</v>
      </c>
    </row>
    <row r="2642" spans="1:7" x14ac:dyDescent="0.25">
      <c r="A2642" s="664" t="s">
        <v>3300</v>
      </c>
      <c r="B2642" s="664" t="s">
        <v>3300</v>
      </c>
      <c r="C2642" s="379"/>
      <c r="D2642" s="234" t="s">
        <v>170</v>
      </c>
      <c r="E2642" s="353"/>
      <c r="F2642" s="352">
        <f t="shared" si="82"/>
        <v>0</v>
      </c>
      <c r="G2642" s="352">
        <f t="shared" si="83"/>
        <v>0</v>
      </c>
    </row>
    <row r="2643" spans="1:7" ht="25.5" x14ac:dyDescent="0.25">
      <c r="A2643" s="666"/>
      <c r="B2643" s="666"/>
      <c r="C2643" s="379"/>
      <c r="D2643" s="235" t="s">
        <v>8021</v>
      </c>
      <c r="E2643" s="353">
        <v>250</v>
      </c>
      <c r="F2643" s="352">
        <f t="shared" si="82"/>
        <v>150</v>
      </c>
      <c r="G2643" s="352">
        <f t="shared" si="83"/>
        <v>125</v>
      </c>
    </row>
    <row r="2644" spans="1:7" x14ac:dyDescent="0.25">
      <c r="A2644" s="665"/>
      <c r="B2644" s="665"/>
      <c r="C2644" s="379"/>
      <c r="D2644" s="235" t="s">
        <v>8022</v>
      </c>
      <c r="E2644" s="353">
        <v>230</v>
      </c>
      <c r="F2644" s="352">
        <f t="shared" si="82"/>
        <v>138</v>
      </c>
      <c r="G2644" s="352">
        <f t="shared" si="83"/>
        <v>115</v>
      </c>
    </row>
    <row r="2645" spans="1:7" x14ac:dyDescent="0.25">
      <c r="A2645" s="664" t="s">
        <v>3301</v>
      </c>
      <c r="B2645" s="664" t="s">
        <v>3301</v>
      </c>
      <c r="C2645" s="379"/>
      <c r="D2645" s="234" t="s">
        <v>3302</v>
      </c>
      <c r="E2645" s="353"/>
      <c r="F2645" s="352">
        <f t="shared" si="82"/>
        <v>0</v>
      </c>
      <c r="G2645" s="352">
        <f t="shared" si="83"/>
        <v>0</v>
      </c>
    </row>
    <row r="2646" spans="1:7" ht="38.25" x14ac:dyDescent="0.25">
      <c r="A2646" s="666"/>
      <c r="B2646" s="666"/>
      <c r="C2646" s="379"/>
      <c r="D2646" s="236" t="s">
        <v>8023</v>
      </c>
      <c r="E2646" s="353">
        <v>220</v>
      </c>
      <c r="F2646" s="352">
        <f t="shared" si="82"/>
        <v>132</v>
      </c>
      <c r="G2646" s="352">
        <f t="shared" si="83"/>
        <v>110</v>
      </c>
    </row>
    <row r="2647" spans="1:7" ht="25.5" x14ac:dyDescent="0.25">
      <c r="A2647" s="666"/>
      <c r="B2647" s="666"/>
      <c r="C2647" s="132"/>
      <c r="D2647" s="236" t="s">
        <v>3303</v>
      </c>
      <c r="E2647" s="353">
        <v>220</v>
      </c>
      <c r="F2647" s="352">
        <f t="shared" si="82"/>
        <v>132</v>
      </c>
      <c r="G2647" s="352">
        <f t="shared" si="83"/>
        <v>110</v>
      </c>
    </row>
    <row r="2648" spans="1:7" ht="25.5" x14ac:dyDescent="0.25">
      <c r="A2648" s="666"/>
      <c r="B2648" s="666"/>
      <c r="C2648" s="206"/>
      <c r="D2648" s="236" t="s">
        <v>3304</v>
      </c>
      <c r="E2648" s="353">
        <v>220</v>
      </c>
      <c r="F2648" s="352">
        <f t="shared" si="82"/>
        <v>132</v>
      </c>
      <c r="G2648" s="352">
        <f t="shared" si="83"/>
        <v>110</v>
      </c>
    </row>
    <row r="2649" spans="1:7" x14ac:dyDescent="0.25">
      <c r="A2649" s="666"/>
      <c r="B2649" s="666"/>
      <c r="C2649" s="132"/>
      <c r="D2649" s="236" t="s">
        <v>3305</v>
      </c>
      <c r="E2649" s="353">
        <v>220</v>
      </c>
      <c r="F2649" s="352">
        <f t="shared" si="82"/>
        <v>132</v>
      </c>
      <c r="G2649" s="352">
        <f t="shared" si="83"/>
        <v>110</v>
      </c>
    </row>
    <row r="2650" spans="1:7" ht="25.5" x14ac:dyDescent="0.25">
      <c r="A2650" s="665"/>
      <c r="B2650" s="665"/>
      <c r="C2650" s="132"/>
      <c r="D2650" s="236" t="s">
        <v>3306</v>
      </c>
      <c r="E2650" s="353">
        <v>220</v>
      </c>
      <c r="F2650" s="352">
        <f t="shared" si="82"/>
        <v>132</v>
      </c>
      <c r="G2650" s="352">
        <f t="shared" si="83"/>
        <v>110</v>
      </c>
    </row>
    <row r="2651" spans="1:7" x14ac:dyDescent="0.25">
      <c r="A2651" s="664" t="s">
        <v>3307</v>
      </c>
      <c r="B2651" s="664" t="s">
        <v>3307</v>
      </c>
      <c r="C2651" s="132"/>
      <c r="D2651" s="237" t="s">
        <v>2138</v>
      </c>
      <c r="E2651" s="353"/>
      <c r="F2651" s="352">
        <f t="shared" si="82"/>
        <v>0</v>
      </c>
      <c r="G2651" s="352">
        <f t="shared" si="83"/>
        <v>0</v>
      </c>
    </row>
    <row r="2652" spans="1:7" x14ac:dyDescent="0.25">
      <c r="A2652" s="666"/>
      <c r="B2652" s="666"/>
      <c r="C2652" s="132"/>
      <c r="D2652" s="236" t="s">
        <v>2159</v>
      </c>
      <c r="E2652" s="353">
        <v>200</v>
      </c>
      <c r="F2652" s="352">
        <f t="shared" si="82"/>
        <v>120</v>
      </c>
      <c r="G2652" s="352">
        <f t="shared" si="83"/>
        <v>100</v>
      </c>
    </row>
    <row r="2653" spans="1:7" x14ac:dyDescent="0.25">
      <c r="A2653" s="666"/>
      <c r="B2653" s="666"/>
      <c r="C2653" s="132"/>
      <c r="D2653" s="236" t="s">
        <v>2160</v>
      </c>
      <c r="E2653" s="353">
        <v>190</v>
      </c>
      <c r="F2653" s="352">
        <f t="shared" si="82"/>
        <v>114</v>
      </c>
      <c r="G2653" s="352">
        <f t="shared" si="83"/>
        <v>95</v>
      </c>
    </row>
    <row r="2654" spans="1:7" x14ac:dyDescent="0.25">
      <c r="A2654" s="665"/>
      <c r="B2654" s="665"/>
      <c r="C2654" s="132"/>
      <c r="D2654" s="236" t="s">
        <v>2214</v>
      </c>
      <c r="E2654" s="353">
        <v>180</v>
      </c>
      <c r="F2654" s="352">
        <f t="shared" si="82"/>
        <v>108</v>
      </c>
      <c r="G2654" s="352">
        <f t="shared" si="83"/>
        <v>90</v>
      </c>
    </row>
    <row r="2655" spans="1:7" x14ac:dyDescent="0.25">
      <c r="A2655" s="664" t="s">
        <v>3308</v>
      </c>
      <c r="B2655" s="664" t="s">
        <v>3308</v>
      </c>
      <c r="C2655" s="132"/>
      <c r="D2655" s="237" t="s">
        <v>2146</v>
      </c>
      <c r="E2655" s="353"/>
      <c r="F2655" s="352">
        <f t="shared" si="82"/>
        <v>0</v>
      </c>
      <c r="G2655" s="352">
        <f t="shared" si="83"/>
        <v>0</v>
      </c>
    </row>
    <row r="2656" spans="1:7" x14ac:dyDescent="0.25">
      <c r="A2656" s="666"/>
      <c r="B2656" s="666"/>
      <c r="C2656" s="132"/>
      <c r="D2656" s="236" t="s">
        <v>2159</v>
      </c>
      <c r="E2656" s="353">
        <v>190</v>
      </c>
      <c r="F2656" s="352">
        <f t="shared" si="82"/>
        <v>114</v>
      </c>
      <c r="G2656" s="352">
        <f t="shared" si="83"/>
        <v>95</v>
      </c>
    </row>
    <row r="2657" spans="1:7" x14ac:dyDescent="0.25">
      <c r="A2657" s="666"/>
      <c r="B2657" s="666"/>
      <c r="C2657" s="132"/>
      <c r="D2657" s="236" t="s">
        <v>2160</v>
      </c>
      <c r="E2657" s="353">
        <v>180</v>
      </c>
      <c r="F2657" s="352">
        <f t="shared" si="82"/>
        <v>108</v>
      </c>
      <c r="G2657" s="352">
        <f t="shared" si="83"/>
        <v>90</v>
      </c>
    </row>
    <row r="2658" spans="1:7" x14ac:dyDescent="0.25">
      <c r="A2658" s="665"/>
      <c r="B2658" s="665"/>
      <c r="C2658" s="132"/>
      <c r="D2658" s="236" t="s">
        <v>2214</v>
      </c>
      <c r="E2658" s="353">
        <v>170</v>
      </c>
      <c r="F2658" s="352">
        <f t="shared" si="82"/>
        <v>102</v>
      </c>
      <c r="G2658" s="352">
        <f t="shared" si="83"/>
        <v>85</v>
      </c>
    </row>
    <row r="2659" spans="1:7" x14ac:dyDescent="0.25">
      <c r="A2659" s="210" t="s">
        <v>100</v>
      </c>
      <c r="B2659" s="210" t="s">
        <v>100</v>
      </c>
      <c r="C2659" s="132"/>
      <c r="D2659" s="232" t="s">
        <v>3309</v>
      </c>
      <c r="E2659" s="353"/>
      <c r="F2659" s="352">
        <f t="shared" si="82"/>
        <v>0</v>
      </c>
      <c r="G2659" s="352">
        <f t="shared" si="83"/>
        <v>0</v>
      </c>
    </row>
    <row r="2660" spans="1:7" x14ac:dyDescent="0.25">
      <c r="A2660" s="673" t="s">
        <v>3310</v>
      </c>
      <c r="B2660" s="673" t="s">
        <v>3310</v>
      </c>
      <c r="C2660" s="132"/>
      <c r="D2660" s="232" t="s">
        <v>3120</v>
      </c>
      <c r="E2660" s="353"/>
      <c r="F2660" s="352">
        <f t="shared" si="82"/>
        <v>0</v>
      </c>
      <c r="G2660" s="352">
        <f t="shared" si="83"/>
        <v>0</v>
      </c>
    </row>
    <row r="2661" spans="1:7" x14ac:dyDescent="0.25">
      <c r="A2661" s="675"/>
      <c r="B2661" s="675"/>
      <c r="C2661" s="206"/>
      <c r="D2661" s="128" t="s">
        <v>3311</v>
      </c>
      <c r="E2661" s="353">
        <v>600</v>
      </c>
      <c r="F2661" s="352">
        <f t="shared" si="82"/>
        <v>360</v>
      </c>
      <c r="G2661" s="352">
        <f t="shared" si="83"/>
        <v>300</v>
      </c>
    </row>
    <row r="2662" spans="1:7" x14ac:dyDescent="0.25">
      <c r="A2662" s="674"/>
      <c r="B2662" s="675"/>
      <c r="C2662" s="206"/>
      <c r="D2662" s="128" t="s">
        <v>8024</v>
      </c>
      <c r="E2662" s="353">
        <v>700</v>
      </c>
      <c r="F2662" s="352">
        <f t="shared" si="82"/>
        <v>420</v>
      </c>
      <c r="G2662" s="352">
        <f t="shared" si="83"/>
        <v>350</v>
      </c>
    </row>
    <row r="2663" spans="1:7" x14ac:dyDescent="0.25">
      <c r="A2663" s="673" t="s">
        <v>3312</v>
      </c>
      <c r="B2663" s="675"/>
      <c r="C2663" s="206"/>
      <c r="D2663" s="232" t="s">
        <v>8025</v>
      </c>
      <c r="E2663" s="353"/>
      <c r="F2663" s="352">
        <f t="shared" si="82"/>
        <v>0</v>
      </c>
      <c r="G2663" s="352">
        <f t="shared" si="83"/>
        <v>0</v>
      </c>
    </row>
    <row r="2664" spans="1:7" ht="26.25" x14ac:dyDescent="0.25">
      <c r="A2664" s="675"/>
      <c r="B2664" s="675"/>
      <c r="C2664" s="206"/>
      <c r="D2664" s="128" t="s">
        <v>8026</v>
      </c>
      <c r="E2664" s="353"/>
      <c r="F2664" s="352">
        <f t="shared" si="82"/>
        <v>0</v>
      </c>
      <c r="G2664" s="352">
        <f t="shared" si="83"/>
        <v>0</v>
      </c>
    </row>
    <row r="2665" spans="1:7" ht="25.5" x14ac:dyDescent="0.25">
      <c r="A2665" s="675"/>
      <c r="B2665" s="675"/>
      <c r="C2665" s="206"/>
      <c r="D2665" s="128" t="s">
        <v>8027</v>
      </c>
      <c r="E2665" s="353">
        <v>850</v>
      </c>
      <c r="F2665" s="352">
        <f t="shared" si="82"/>
        <v>510</v>
      </c>
      <c r="G2665" s="352">
        <f t="shared" si="83"/>
        <v>425</v>
      </c>
    </row>
    <row r="2666" spans="1:7" ht="26.25" x14ac:dyDescent="0.25">
      <c r="A2666" s="675"/>
      <c r="B2666" s="675"/>
      <c r="C2666" s="206"/>
      <c r="D2666" s="128" t="s">
        <v>8028</v>
      </c>
      <c r="E2666" s="353"/>
      <c r="F2666" s="352">
        <f t="shared" si="82"/>
        <v>0</v>
      </c>
      <c r="G2666" s="352">
        <f t="shared" si="83"/>
        <v>0</v>
      </c>
    </row>
    <row r="2667" spans="1:7" x14ac:dyDescent="0.25">
      <c r="A2667" s="675"/>
      <c r="B2667" s="675"/>
      <c r="C2667" s="206"/>
      <c r="D2667" s="128" t="s">
        <v>8029</v>
      </c>
      <c r="E2667" s="353">
        <v>600</v>
      </c>
      <c r="F2667" s="352">
        <f t="shared" si="82"/>
        <v>360</v>
      </c>
      <c r="G2667" s="352">
        <f t="shared" si="83"/>
        <v>300</v>
      </c>
    </row>
    <row r="2668" spans="1:7" ht="39.75" x14ac:dyDescent="0.25">
      <c r="A2668" s="675"/>
      <c r="B2668" s="674"/>
      <c r="C2668" s="206"/>
      <c r="D2668" s="128" t="s">
        <v>8030</v>
      </c>
      <c r="E2668" s="353"/>
      <c r="F2668" s="352">
        <f t="shared" si="82"/>
        <v>0</v>
      </c>
      <c r="G2668" s="352">
        <f t="shared" si="83"/>
        <v>0</v>
      </c>
    </row>
    <row r="2669" spans="1:7" x14ac:dyDescent="0.25">
      <c r="A2669" s="675"/>
      <c r="B2669" s="210" t="s">
        <v>3320</v>
      </c>
      <c r="C2669" s="206"/>
      <c r="D2669" s="128" t="s">
        <v>8031</v>
      </c>
      <c r="E2669" s="353">
        <v>800</v>
      </c>
      <c r="F2669" s="352">
        <f t="shared" si="82"/>
        <v>480</v>
      </c>
      <c r="G2669" s="352">
        <f t="shared" si="83"/>
        <v>400</v>
      </c>
    </row>
    <row r="2670" spans="1:7" ht="25.5" x14ac:dyDescent="0.25">
      <c r="A2670" s="675"/>
      <c r="B2670" s="210" t="s">
        <v>3321</v>
      </c>
      <c r="C2670" s="206"/>
      <c r="D2670" s="128" t="s">
        <v>8032</v>
      </c>
      <c r="E2670" s="353">
        <v>700</v>
      </c>
      <c r="F2670" s="352">
        <f t="shared" si="82"/>
        <v>420</v>
      </c>
      <c r="G2670" s="352">
        <f t="shared" si="83"/>
        <v>350</v>
      </c>
    </row>
    <row r="2671" spans="1:7" x14ac:dyDescent="0.25">
      <c r="A2671" s="674"/>
      <c r="B2671" s="210" t="s">
        <v>3322</v>
      </c>
      <c r="C2671" s="206"/>
      <c r="D2671" s="128" t="s">
        <v>8033</v>
      </c>
      <c r="E2671" s="353">
        <v>600</v>
      </c>
      <c r="F2671" s="352">
        <f t="shared" si="82"/>
        <v>360</v>
      </c>
      <c r="G2671" s="352">
        <f t="shared" si="83"/>
        <v>300</v>
      </c>
    </row>
    <row r="2672" spans="1:7" ht="25.5" x14ac:dyDescent="0.25">
      <c r="A2672" s="673" t="s">
        <v>3314</v>
      </c>
      <c r="B2672" s="673" t="s">
        <v>3310</v>
      </c>
      <c r="C2672" s="206"/>
      <c r="D2672" s="128" t="s">
        <v>8034</v>
      </c>
      <c r="E2672" s="353">
        <v>700</v>
      </c>
      <c r="F2672" s="352">
        <f t="shared" si="82"/>
        <v>420</v>
      </c>
      <c r="G2672" s="352">
        <f t="shared" si="83"/>
        <v>350</v>
      </c>
    </row>
    <row r="2673" spans="1:7" x14ac:dyDescent="0.25">
      <c r="A2673" s="674"/>
      <c r="B2673" s="674"/>
      <c r="C2673" s="206"/>
      <c r="D2673" s="128" t="s">
        <v>8035</v>
      </c>
      <c r="E2673" s="353">
        <v>600</v>
      </c>
      <c r="F2673" s="352">
        <f t="shared" si="82"/>
        <v>360</v>
      </c>
      <c r="G2673" s="352">
        <f t="shared" si="83"/>
        <v>300</v>
      </c>
    </row>
    <row r="2674" spans="1:7" ht="25.5" x14ac:dyDescent="0.25">
      <c r="A2674" s="210" t="s">
        <v>3318</v>
      </c>
      <c r="B2674" s="210" t="s">
        <v>3312</v>
      </c>
      <c r="C2674" s="206"/>
      <c r="D2674" s="128" t="s">
        <v>3313</v>
      </c>
      <c r="E2674" s="353">
        <v>300</v>
      </c>
      <c r="F2674" s="352">
        <f t="shared" si="82"/>
        <v>180</v>
      </c>
      <c r="G2674" s="352">
        <f t="shared" si="83"/>
        <v>150</v>
      </c>
    </row>
    <row r="2675" spans="1:7" ht="25.5" x14ac:dyDescent="0.25">
      <c r="A2675" s="673" t="s">
        <v>3320</v>
      </c>
      <c r="B2675" s="673" t="s">
        <v>3314</v>
      </c>
      <c r="C2675" s="206"/>
      <c r="D2675" s="128" t="s">
        <v>3315</v>
      </c>
      <c r="E2675" s="353">
        <v>350</v>
      </c>
      <c r="F2675" s="352">
        <f t="shared" si="82"/>
        <v>210</v>
      </c>
      <c r="G2675" s="352">
        <f t="shared" si="83"/>
        <v>175</v>
      </c>
    </row>
    <row r="2676" spans="1:7" x14ac:dyDescent="0.25">
      <c r="A2676" s="675"/>
      <c r="B2676" s="675"/>
      <c r="C2676" s="206"/>
      <c r="D2676" s="128" t="s">
        <v>3316</v>
      </c>
      <c r="E2676" s="353">
        <v>350</v>
      </c>
      <c r="F2676" s="352">
        <f t="shared" si="82"/>
        <v>210</v>
      </c>
      <c r="G2676" s="352">
        <f t="shared" si="83"/>
        <v>175</v>
      </c>
    </row>
    <row r="2677" spans="1:7" x14ac:dyDescent="0.25">
      <c r="A2677" s="674"/>
      <c r="B2677" s="674"/>
      <c r="C2677" s="206"/>
      <c r="D2677" s="128" t="s">
        <v>3317</v>
      </c>
      <c r="E2677" s="353">
        <v>300</v>
      </c>
      <c r="F2677" s="352">
        <f t="shared" si="82"/>
        <v>180</v>
      </c>
      <c r="G2677" s="352">
        <f t="shared" si="83"/>
        <v>150</v>
      </c>
    </row>
    <row r="2678" spans="1:7" ht="25.5" x14ac:dyDescent="0.25">
      <c r="A2678" s="210" t="s">
        <v>3321</v>
      </c>
      <c r="B2678" s="210" t="s">
        <v>3318</v>
      </c>
      <c r="C2678" s="206"/>
      <c r="D2678" s="128" t="s">
        <v>3319</v>
      </c>
      <c r="E2678" s="353">
        <v>230</v>
      </c>
      <c r="F2678" s="352">
        <f t="shared" si="82"/>
        <v>138</v>
      </c>
      <c r="G2678" s="352">
        <f t="shared" si="83"/>
        <v>115</v>
      </c>
    </row>
    <row r="2679" spans="1:7" x14ac:dyDescent="0.25">
      <c r="A2679" s="673" t="s">
        <v>8036</v>
      </c>
      <c r="B2679" s="673" t="s">
        <v>3323</v>
      </c>
      <c r="C2679" s="206"/>
      <c r="D2679" s="74" t="s">
        <v>2138</v>
      </c>
      <c r="E2679" s="353"/>
      <c r="F2679" s="352">
        <f t="shared" si="82"/>
        <v>0</v>
      </c>
      <c r="G2679" s="352">
        <f t="shared" si="83"/>
        <v>0</v>
      </c>
    </row>
    <row r="2680" spans="1:7" x14ac:dyDescent="0.25">
      <c r="A2680" s="675"/>
      <c r="B2680" s="675"/>
      <c r="C2680" s="206"/>
      <c r="D2680" s="79" t="s">
        <v>3324</v>
      </c>
      <c r="E2680" s="353">
        <v>200</v>
      </c>
      <c r="F2680" s="352">
        <f t="shared" si="82"/>
        <v>120</v>
      </c>
      <c r="G2680" s="352">
        <f t="shared" si="83"/>
        <v>100</v>
      </c>
    </row>
    <row r="2681" spans="1:7" x14ac:dyDescent="0.25">
      <c r="A2681" s="675"/>
      <c r="B2681" s="675"/>
      <c r="C2681" s="206"/>
      <c r="D2681" s="128" t="s">
        <v>2160</v>
      </c>
      <c r="E2681" s="353">
        <v>190</v>
      </c>
      <c r="F2681" s="352">
        <f t="shared" si="82"/>
        <v>114</v>
      </c>
      <c r="G2681" s="352">
        <f t="shared" si="83"/>
        <v>95</v>
      </c>
    </row>
    <row r="2682" spans="1:7" x14ac:dyDescent="0.25">
      <c r="A2682" s="674"/>
      <c r="B2682" s="674"/>
      <c r="C2682" s="206"/>
      <c r="D2682" s="79" t="s">
        <v>2214</v>
      </c>
      <c r="E2682" s="353">
        <v>180</v>
      </c>
      <c r="F2682" s="352">
        <f t="shared" si="82"/>
        <v>108</v>
      </c>
      <c r="G2682" s="352">
        <f t="shared" si="83"/>
        <v>90</v>
      </c>
    </row>
    <row r="2683" spans="1:7" x14ac:dyDescent="0.25">
      <c r="A2683" s="673" t="s">
        <v>3322</v>
      </c>
      <c r="B2683" s="673" t="s">
        <v>3325</v>
      </c>
      <c r="C2683" s="206"/>
      <c r="D2683" s="74" t="s">
        <v>2146</v>
      </c>
      <c r="E2683" s="353"/>
      <c r="F2683" s="352">
        <f t="shared" si="82"/>
        <v>0</v>
      </c>
      <c r="G2683" s="352">
        <f t="shared" si="83"/>
        <v>0</v>
      </c>
    </row>
    <row r="2684" spans="1:7" x14ac:dyDescent="0.25">
      <c r="A2684" s="675"/>
      <c r="B2684" s="675"/>
      <c r="C2684" s="206"/>
      <c r="D2684" s="79" t="s">
        <v>2159</v>
      </c>
      <c r="E2684" s="353">
        <v>190</v>
      </c>
      <c r="F2684" s="352">
        <f t="shared" si="82"/>
        <v>114</v>
      </c>
      <c r="G2684" s="352">
        <f t="shared" si="83"/>
        <v>95</v>
      </c>
    </row>
    <row r="2685" spans="1:7" x14ac:dyDescent="0.25">
      <c r="A2685" s="675"/>
      <c r="B2685" s="675"/>
      <c r="C2685" s="206"/>
      <c r="D2685" s="79" t="s">
        <v>2160</v>
      </c>
      <c r="E2685" s="353">
        <v>180</v>
      </c>
      <c r="F2685" s="352">
        <f t="shared" si="82"/>
        <v>108</v>
      </c>
      <c r="G2685" s="352">
        <f t="shared" si="83"/>
        <v>90</v>
      </c>
    </row>
    <row r="2686" spans="1:7" x14ac:dyDescent="0.25">
      <c r="A2686" s="674"/>
      <c r="B2686" s="674"/>
      <c r="C2686" s="206"/>
      <c r="D2686" s="79" t="s">
        <v>2214</v>
      </c>
      <c r="E2686" s="353">
        <v>170</v>
      </c>
      <c r="F2686" s="352">
        <f t="shared" si="82"/>
        <v>102</v>
      </c>
      <c r="G2686" s="352">
        <f t="shared" si="83"/>
        <v>85</v>
      </c>
    </row>
    <row r="2687" spans="1:7" x14ac:dyDescent="0.25">
      <c r="A2687" s="172" t="s">
        <v>3326</v>
      </c>
      <c r="B2687" s="172" t="s">
        <v>3326</v>
      </c>
      <c r="C2687" s="206"/>
      <c r="D2687" s="76" t="s">
        <v>3327</v>
      </c>
      <c r="E2687" s="353"/>
      <c r="F2687" s="352">
        <f t="shared" si="82"/>
        <v>0</v>
      </c>
      <c r="G2687" s="352">
        <f t="shared" si="83"/>
        <v>0</v>
      </c>
    </row>
    <row r="2688" spans="1:7" x14ac:dyDescent="0.25">
      <c r="A2688" s="579" t="s">
        <v>105</v>
      </c>
      <c r="B2688" s="579" t="s">
        <v>105</v>
      </c>
      <c r="C2688" s="206"/>
      <c r="D2688" s="76" t="s">
        <v>3328</v>
      </c>
      <c r="E2688" s="353"/>
      <c r="F2688" s="352">
        <f t="shared" si="82"/>
        <v>0</v>
      </c>
      <c r="G2688" s="352">
        <f t="shared" si="83"/>
        <v>0</v>
      </c>
    </row>
    <row r="2689" spans="1:7" x14ac:dyDescent="0.25">
      <c r="A2689" s="581"/>
      <c r="B2689" s="581"/>
      <c r="C2689" s="206"/>
      <c r="D2689" s="228" t="s">
        <v>3329</v>
      </c>
      <c r="E2689" s="353">
        <v>1100</v>
      </c>
      <c r="F2689" s="352">
        <f t="shared" si="82"/>
        <v>660</v>
      </c>
      <c r="G2689" s="352">
        <f t="shared" si="83"/>
        <v>550</v>
      </c>
    </row>
    <row r="2690" spans="1:7" ht="25.5" x14ac:dyDescent="0.25">
      <c r="A2690" s="580"/>
      <c r="B2690" s="580"/>
      <c r="C2690" s="206"/>
      <c r="D2690" s="228" t="s">
        <v>3330</v>
      </c>
      <c r="E2690" s="353">
        <v>1000</v>
      </c>
      <c r="F2690" s="352">
        <f t="shared" si="82"/>
        <v>600</v>
      </c>
      <c r="G2690" s="352">
        <f t="shared" si="83"/>
        <v>500</v>
      </c>
    </row>
    <row r="2691" spans="1:7" x14ac:dyDescent="0.25">
      <c r="A2691" s="206" t="s">
        <v>106</v>
      </c>
      <c r="B2691" s="206" t="s">
        <v>106</v>
      </c>
      <c r="C2691" s="206"/>
      <c r="D2691" s="77" t="s">
        <v>3331</v>
      </c>
      <c r="E2691" s="353">
        <v>1000</v>
      </c>
      <c r="F2691" s="352">
        <f t="shared" si="82"/>
        <v>600</v>
      </c>
      <c r="G2691" s="352">
        <f t="shared" si="83"/>
        <v>500</v>
      </c>
    </row>
    <row r="2692" spans="1:7" x14ac:dyDescent="0.25">
      <c r="A2692" s="206" t="s">
        <v>1867</v>
      </c>
      <c r="B2692" s="206" t="s">
        <v>1867</v>
      </c>
      <c r="C2692" s="206"/>
      <c r="D2692" s="77" t="s">
        <v>3332</v>
      </c>
      <c r="E2692" s="353">
        <v>400</v>
      </c>
      <c r="F2692" s="352">
        <f t="shared" si="82"/>
        <v>240</v>
      </c>
      <c r="G2692" s="352">
        <f t="shared" si="83"/>
        <v>200</v>
      </c>
    </row>
    <row r="2693" spans="1:7" x14ac:dyDescent="0.25">
      <c r="A2693" s="206" t="s">
        <v>1881</v>
      </c>
      <c r="B2693" s="206" t="s">
        <v>1881</v>
      </c>
      <c r="C2693" s="206"/>
      <c r="D2693" s="77" t="s">
        <v>3333</v>
      </c>
      <c r="E2693" s="353">
        <v>300</v>
      </c>
      <c r="F2693" s="352">
        <f t="shared" si="82"/>
        <v>180</v>
      </c>
      <c r="G2693" s="352">
        <f t="shared" si="83"/>
        <v>150</v>
      </c>
    </row>
    <row r="2694" spans="1:7" x14ac:dyDescent="0.25">
      <c r="A2694" s="206" t="s">
        <v>2392</v>
      </c>
      <c r="B2694" s="206" t="s">
        <v>2392</v>
      </c>
      <c r="C2694" s="206"/>
      <c r="D2694" s="77" t="s">
        <v>3334</v>
      </c>
      <c r="E2694" s="353">
        <v>300</v>
      </c>
      <c r="F2694" s="352">
        <f t="shared" si="82"/>
        <v>180</v>
      </c>
      <c r="G2694" s="352">
        <f t="shared" si="83"/>
        <v>150</v>
      </c>
    </row>
    <row r="2695" spans="1:7" ht="25.5" x14ac:dyDescent="0.25">
      <c r="A2695" s="206" t="s">
        <v>2393</v>
      </c>
      <c r="B2695" s="206" t="s">
        <v>2393</v>
      </c>
      <c r="C2695" s="206"/>
      <c r="D2695" s="77" t="s">
        <v>3335</v>
      </c>
      <c r="E2695" s="353">
        <v>400</v>
      </c>
      <c r="F2695" s="352">
        <f t="shared" si="82"/>
        <v>240</v>
      </c>
      <c r="G2695" s="352">
        <f t="shared" si="83"/>
        <v>200</v>
      </c>
    </row>
    <row r="2696" spans="1:7" x14ac:dyDescent="0.25">
      <c r="A2696" s="206" t="s">
        <v>2394</v>
      </c>
      <c r="B2696" s="206" t="s">
        <v>2394</v>
      </c>
      <c r="C2696" s="206"/>
      <c r="D2696" s="77" t="s">
        <v>3336</v>
      </c>
      <c r="E2696" s="353">
        <v>300</v>
      </c>
      <c r="F2696" s="352">
        <f t="shared" si="82"/>
        <v>180</v>
      </c>
      <c r="G2696" s="352">
        <f t="shared" si="83"/>
        <v>150</v>
      </c>
    </row>
    <row r="2697" spans="1:7" x14ac:dyDescent="0.25">
      <c r="A2697" s="206" t="s">
        <v>2396</v>
      </c>
      <c r="B2697" s="206" t="s">
        <v>2396</v>
      </c>
      <c r="C2697" s="206"/>
      <c r="D2697" s="77" t="s">
        <v>3337</v>
      </c>
      <c r="E2697" s="353">
        <v>300</v>
      </c>
      <c r="F2697" s="352">
        <f t="shared" si="82"/>
        <v>180</v>
      </c>
      <c r="G2697" s="352">
        <f t="shared" si="83"/>
        <v>150</v>
      </c>
    </row>
    <row r="2698" spans="1:7" x14ac:dyDescent="0.25">
      <c r="A2698" s="206" t="s">
        <v>2397</v>
      </c>
      <c r="B2698" s="206" t="s">
        <v>2397</v>
      </c>
      <c r="C2698" s="206"/>
      <c r="D2698" s="77" t="s">
        <v>3338</v>
      </c>
      <c r="E2698" s="353">
        <v>300</v>
      </c>
      <c r="F2698" s="352">
        <f t="shared" si="82"/>
        <v>180</v>
      </c>
      <c r="G2698" s="352">
        <f t="shared" si="83"/>
        <v>150</v>
      </c>
    </row>
    <row r="2699" spans="1:7" x14ac:dyDescent="0.25">
      <c r="A2699" s="206" t="s">
        <v>2399</v>
      </c>
      <c r="B2699" s="206" t="s">
        <v>2399</v>
      </c>
      <c r="C2699" s="206"/>
      <c r="D2699" s="77" t="s">
        <v>3339</v>
      </c>
      <c r="E2699" s="353">
        <v>300</v>
      </c>
      <c r="F2699" s="352">
        <f t="shared" si="82"/>
        <v>180</v>
      </c>
      <c r="G2699" s="352">
        <f t="shared" si="83"/>
        <v>150</v>
      </c>
    </row>
    <row r="2700" spans="1:7" x14ac:dyDescent="0.25">
      <c r="A2700" s="206" t="s">
        <v>2400</v>
      </c>
      <c r="B2700" s="206" t="s">
        <v>2400</v>
      </c>
      <c r="C2700" s="206"/>
      <c r="D2700" s="77" t="s">
        <v>3340</v>
      </c>
      <c r="E2700" s="353">
        <v>300</v>
      </c>
      <c r="F2700" s="352">
        <f t="shared" ref="F2700:F2763" si="84">IFERROR(E2700*0.6,0)</f>
        <v>180</v>
      </c>
      <c r="G2700" s="352">
        <f t="shared" ref="G2700:G2763" si="85">IFERROR(E2700*0.5,0)</f>
        <v>150</v>
      </c>
    </row>
    <row r="2701" spans="1:7" x14ac:dyDescent="0.25">
      <c r="A2701" s="206" t="s">
        <v>2937</v>
      </c>
      <c r="B2701" s="206" t="s">
        <v>2937</v>
      </c>
      <c r="C2701" s="206"/>
      <c r="D2701" s="77" t="s">
        <v>3341</v>
      </c>
      <c r="E2701" s="353">
        <v>300</v>
      </c>
      <c r="F2701" s="352">
        <f t="shared" si="84"/>
        <v>180</v>
      </c>
      <c r="G2701" s="352">
        <f t="shared" si="85"/>
        <v>150</v>
      </c>
    </row>
    <row r="2702" spans="1:7" ht="25.5" x14ac:dyDescent="0.25">
      <c r="A2702" s="206" t="s">
        <v>2938</v>
      </c>
      <c r="B2702" s="206" t="s">
        <v>2938</v>
      </c>
      <c r="C2702" s="132"/>
      <c r="D2702" s="78" t="s">
        <v>3342</v>
      </c>
      <c r="E2702" s="353">
        <v>400</v>
      </c>
      <c r="F2702" s="352">
        <f t="shared" si="84"/>
        <v>240</v>
      </c>
      <c r="G2702" s="352">
        <f t="shared" si="85"/>
        <v>200</v>
      </c>
    </row>
    <row r="2703" spans="1:7" x14ac:dyDescent="0.25">
      <c r="A2703" s="206" t="s">
        <v>3343</v>
      </c>
      <c r="B2703" s="206" t="s">
        <v>3343</v>
      </c>
      <c r="C2703" s="206"/>
      <c r="D2703" s="78" t="s">
        <v>3344</v>
      </c>
      <c r="E2703" s="353">
        <v>300</v>
      </c>
      <c r="F2703" s="352">
        <f t="shared" si="84"/>
        <v>180</v>
      </c>
      <c r="G2703" s="352">
        <f t="shared" si="85"/>
        <v>150</v>
      </c>
    </row>
    <row r="2704" spans="1:7" x14ac:dyDescent="0.25">
      <c r="A2704" s="206" t="s">
        <v>3345</v>
      </c>
      <c r="B2704" s="206" t="s">
        <v>3345</v>
      </c>
      <c r="C2704" s="206"/>
      <c r="D2704" s="78" t="s">
        <v>3346</v>
      </c>
      <c r="E2704" s="353">
        <v>400</v>
      </c>
      <c r="F2704" s="352">
        <f t="shared" si="84"/>
        <v>240</v>
      </c>
      <c r="G2704" s="352">
        <f t="shared" si="85"/>
        <v>200</v>
      </c>
    </row>
    <row r="2705" spans="1:7" x14ac:dyDescent="0.25">
      <c r="A2705" s="206" t="s">
        <v>3347</v>
      </c>
      <c r="B2705" s="206" t="s">
        <v>3347</v>
      </c>
      <c r="C2705" s="206"/>
      <c r="D2705" s="78" t="s">
        <v>3348</v>
      </c>
      <c r="E2705" s="353">
        <v>300</v>
      </c>
      <c r="F2705" s="352">
        <f t="shared" si="84"/>
        <v>180</v>
      </c>
      <c r="G2705" s="352">
        <f t="shared" si="85"/>
        <v>150</v>
      </c>
    </row>
    <row r="2706" spans="1:7" x14ac:dyDescent="0.25">
      <c r="A2706" s="206" t="s">
        <v>3349</v>
      </c>
      <c r="B2706" s="206" t="s">
        <v>3349</v>
      </c>
      <c r="C2706" s="206"/>
      <c r="D2706" s="78" t="s">
        <v>3350</v>
      </c>
      <c r="E2706" s="353">
        <v>400</v>
      </c>
      <c r="F2706" s="352">
        <f t="shared" si="84"/>
        <v>240</v>
      </c>
      <c r="G2706" s="352">
        <f t="shared" si="85"/>
        <v>200</v>
      </c>
    </row>
    <row r="2707" spans="1:7" x14ac:dyDescent="0.25">
      <c r="A2707" s="206" t="s">
        <v>3351</v>
      </c>
      <c r="B2707" s="206" t="s">
        <v>3351</v>
      </c>
      <c r="C2707" s="206"/>
      <c r="D2707" s="78" t="s">
        <v>3352</v>
      </c>
      <c r="E2707" s="353">
        <v>300</v>
      </c>
      <c r="F2707" s="352">
        <f t="shared" si="84"/>
        <v>180</v>
      </c>
      <c r="G2707" s="352">
        <f t="shared" si="85"/>
        <v>150</v>
      </c>
    </row>
    <row r="2708" spans="1:7" x14ac:dyDescent="0.25">
      <c r="A2708" s="206" t="s">
        <v>3353</v>
      </c>
      <c r="B2708" s="206" t="s">
        <v>3353</v>
      </c>
      <c r="C2708" s="206"/>
      <c r="D2708" s="78" t="s">
        <v>3354</v>
      </c>
      <c r="E2708" s="353">
        <v>300</v>
      </c>
      <c r="F2708" s="352">
        <f t="shared" si="84"/>
        <v>180</v>
      </c>
      <c r="G2708" s="352">
        <f t="shared" si="85"/>
        <v>150</v>
      </c>
    </row>
    <row r="2709" spans="1:7" ht="25.5" x14ac:dyDescent="0.25">
      <c r="A2709" s="206" t="s">
        <v>3355</v>
      </c>
      <c r="B2709" s="206" t="s">
        <v>3355</v>
      </c>
      <c r="C2709" s="206"/>
      <c r="D2709" s="78" t="s">
        <v>3356</v>
      </c>
      <c r="E2709" s="353">
        <v>400</v>
      </c>
      <c r="F2709" s="352">
        <f t="shared" si="84"/>
        <v>240</v>
      </c>
      <c r="G2709" s="352">
        <f t="shared" si="85"/>
        <v>200</v>
      </c>
    </row>
    <row r="2710" spans="1:7" x14ac:dyDescent="0.25">
      <c r="A2710" s="206" t="s">
        <v>3357</v>
      </c>
      <c r="B2710" s="206" t="s">
        <v>3357</v>
      </c>
      <c r="C2710" s="206"/>
      <c r="D2710" s="78" t="s">
        <v>3358</v>
      </c>
      <c r="E2710" s="353">
        <v>400</v>
      </c>
      <c r="F2710" s="352">
        <f t="shared" si="84"/>
        <v>240</v>
      </c>
      <c r="G2710" s="352">
        <f t="shared" si="85"/>
        <v>200</v>
      </c>
    </row>
    <row r="2711" spans="1:7" x14ac:dyDescent="0.25">
      <c r="A2711" s="206" t="s">
        <v>3359</v>
      </c>
      <c r="B2711" s="206" t="s">
        <v>3359</v>
      </c>
      <c r="C2711" s="206"/>
      <c r="D2711" s="78" t="s">
        <v>3360</v>
      </c>
      <c r="E2711" s="353">
        <v>400</v>
      </c>
      <c r="F2711" s="352">
        <f t="shared" si="84"/>
        <v>240</v>
      </c>
      <c r="G2711" s="352">
        <f t="shared" si="85"/>
        <v>200</v>
      </c>
    </row>
    <row r="2712" spans="1:7" x14ac:dyDescent="0.25">
      <c r="A2712" s="206" t="s">
        <v>3361</v>
      </c>
      <c r="B2712" s="206" t="s">
        <v>3361</v>
      </c>
      <c r="C2712" s="206"/>
      <c r="D2712" s="78" t="s">
        <v>3362</v>
      </c>
      <c r="E2712" s="353">
        <v>400</v>
      </c>
      <c r="F2712" s="352">
        <f t="shared" si="84"/>
        <v>240</v>
      </c>
      <c r="G2712" s="352">
        <f t="shared" si="85"/>
        <v>200</v>
      </c>
    </row>
    <row r="2713" spans="1:7" x14ac:dyDescent="0.25">
      <c r="A2713" s="206" t="s">
        <v>3363</v>
      </c>
      <c r="B2713" s="206" t="s">
        <v>3363</v>
      </c>
      <c r="C2713" s="206"/>
      <c r="D2713" s="78" t="s">
        <v>3364</v>
      </c>
      <c r="E2713" s="353">
        <v>350</v>
      </c>
      <c r="F2713" s="352">
        <f t="shared" si="84"/>
        <v>210</v>
      </c>
      <c r="G2713" s="352">
        <f t="shared" si="85"/>
        <v>175</v>
      </c>
    </row>
    <row r="2714" spans="1:7" x14ac:dyDescent="0.25">
      <c r="A2714" s="206" t="s">
        <v>3365</v>
      </c>
      <c r="B2714" s="206" t="s">
        <v>3365</v>
      </c>
      <c r="C2714" s="206"/>
      <c r="D2714" s="78" t="s">
        <v>3366</v>
      </c>
      <c r="E2714" s="353">
        <v>300</v>
      </c>
      <c r="F2714" s="352">
        <f t="shared" si="84"/>
        <v>180</v>
      </c>
      <c r="G2714" s="352">
        <f t="shared" si="85"/>
        <v>150</v>
      </c>
    </row>
    <row r="2715" spans="1:7" x14ac:dyDescent="0.25">
      <c r="A2715" s="206" t="s">
        <v>3367</v>
      </c>
      <c r="B2715" s="206" t="s">
        <v>3367</v>
      </c>
      <c r="C2715" s="206"/>
      <c r="D2715" s="78" t="s">
        <v>3368</v>
      </c>
      <c r="E2715" s="353">
        <v>400</v>
      </c>
      <c r="F2715" s="352">
        <f t="shared" si="84"/>
        <v>240</v>
      </c>
      <c r="G2715" s="352">
        <f t="shared" si="85"/>
        <v>200</v>
      </c>
    </row>
    <row r="2716" spans="1:7" x14ac:dyDescent="0.25">
      <c r="A2716" s="206" t="s">
        <v>3369</v>
      </c>
      <c r="B2716" s="206" t="s">
        <v>3369</v>
      </c>
      <c r="C2716" s="206"/>
      <c r="D2716" s="78" t="s">
        <v>3370</v>
      </c>
      <c r="E2716" s="353">
        <v>300</v>
      </c>
      <c r="F2716" s="352">
        <f t="shared" si="84"/>
        <v>180</v>
      </c>
      <c r="G2716" s="352">
        <f t="shared" si="85"/>
        <v>150</v>
      </c>
    </row>
    <row r="2717" spans="1:7" x14ac:dyDescent="0.25">
      <c r="A2717" s="206" t="s">
        <v>3371</v>
      </c>
      <c r="B2717" s="206" t="s">
        <v>3371</v>
      </c>
      <c r="C2717" s="206"/>
      <c r="D2717" s="78" t="s">
        <v>3372</v>
      </c>
      <c r="E2717" s="353">
        <v>350</v>
      </c>
      <c r="F2717" s="352">
        <f t="shared" si="84"/>
        <v>210</v>
      </c>
      <c r="G2717" s="352">
        <f t="shared" si="85"/>
        <v>175</v>
      </c>
    </row>
    <row r="2718" spans="1:7" x14ac:dyDescent="0.25">
      <c r="A2718" s="206" t="s">
        <v>3373</v>
      </c>
      <c r="B2718" s="206" t="s">
        <v>3373</v>
      </c>
      <c r="C2718" s="206"/>
      <c r="D2718" s="77" t="s">
        <v>3374</v>
      </c>
      <c r="E2718" s="353">
        <v>300</v>
      </c>
      <c r="F2718" s="352">
        <f t="shared" si="84"/>
        <v>180</v>
      </c>
      <c r="G2718" s="352">
        <f t="shared" si="85"/>
        <v>150</v>
      </c>
    </row>
    <row r="2719" spans="1:7" x14ac:dyDescent="0.25">
      <c r="A2719" s="206" t="s">
        <v>3375</v>
      </c>
      <c r="B2719" s="206" t="s">
        <v>3375</v>
      </c>
      <c r="C2719" s="206"/>
      <c r="D2719" s="78" t="s">
        <v>3376</v>
      </c>
      <c r="E2719" s="353">
        <v>300</v>
      </c>
      <c r="F2719" s="352">
        <f t="shared" si="84"/>
        <v>180</v>
      </c>
      <c r="G2719" s="352">
        <f t="shared" si="85"/>
        <v>150</v>
      </c>
    </row>
    <row r="2720" spans="1:7" x14ac:dyDescent="0.25">
      <c r="A2720" s="206" t="s">
        <v>3377</v>
      </c>
      <c r="B2720" s="206" t="s">
        <v>3377</v>
      </c>
      <c r="C2720" s="206"/>
      <c r="D2720" s="78" t="s">
        <v>3378</v>
      </c>
      <c r="E2720" s="353">
        <v>300</v>
      </c>
      <c r="F2720" s="352">
        <f t="shared" si="84"/>
        <v>180</v>
      </c>
      <c r="G2720" s="352">
        <f t="shared" si="85"/>
        <v>150</v>
      </c>
    </row>
    <row r="2721" spans="1:7" x14ac:dyDescent="0.25">
      <c r="A2721" s="206" t="s">
        <v>3379</v>
      </c>
      <c r="B2721" s="206" t="s">
        <v>3379</v>
      </c>
      <c r="C2721" s="206"/>
      <c r="D2721" s="77" t="s">
        <v>3380</v>
      </c>
      <c r="E2721" s="353">
        <v>400</v>
      </c>
      <c r="F2721" s="352">
        <f t="shared" si="84"/>
        <v>240</v>
      </c>
      <c r="G2721" s="352">
        <f t="shared" si="85"/>
        <v>200</v>
      </c>
    </row>
    <row r="2722" spans="1:7" x14ac:dyDescent="0.25">
      <c r="A2722" s="206" t="s">
        <v>3381</v>
      </c>
      <c r="B2722" s="206" t="s">
        <v>3381</v>
      </c>
      <c r="C2722" s="206"/>
      <c r="D2722" s="78" t="s">
        <v>3382</v>
      </c>
      <c r="E2722" s="353">
        <v>400</v>
      </c>
      <c r="F2722" s="352">
        <f t="shared" si="84"/>
        <v>240</v>
      </c>
      <c r="G2722" s="352">
        <f t="shared" si="85"/>
        <v>200</v>
      </c>
    </row>
    <row r="2723" spans="1:7" x14ac:dyDescent="0.25">
      <c r="A2723" s="206" t="s">
        <v>3383</v>
      </c>
      <c r="B2723" s="206" t="s">
        <v>3383</v>
      </c>
      <c r="C2723" s="206"/>
      <c r="D2723" s="78" t="s">
        <v>3384</v>
      </c>
      <c r="E2723" s="353">
        <v>300</v>
      </c>
      <c r="F2723" s="352">
        <f t="shared" si="84"/>
        <v>180</v>
      </c>
      <c r="G2723" s="352">
        <f t="shared" si="85"/>
        <v>150</v>
      </c>
    </row>
    <row r="2724" spans="1:7" ht="25.5" x14ac:dyDescent="0.25">
      <c r="A2724" s="206" t="s">
        <v>3385</v>
      </c>
      <c r="B2724" s="206" t="s">
        <v>3385</v>
      </c>
      <c r="C2724" s="172"/>
      <c r="D2724" s="78" t="s">
        <v>3386</v>
      </c>
      <c r="E2724" s="353">
        <v>400</v>
      </c>
      <c r="F2724" s="352">
        <f t="shared" si="84"/>
        <v>240</v>
      </c>
      <c r="G2724" s="352">
        <f t="shared" si="85"/>
        <v>200</v>
      </c>
    </row>
    <row r="2725" spans="1:7" x14ac:dyDescent="0.25">
      <c r="A2725" s="206" t="s">
        <v>3387</v>
      </c>
      <c r="B2725" s="206" t="s">
        <v>3387</v>
      </c>
      <c r="C2725" s="210"/>
      <c r="D2725" s="78" t="s">
        <v>3388</v>
      </c>
      <c r="E2725" s="353">
        <v>400</v>
      </c>
      <c r="F2725" s="352">
        <f t="shared" si="84"/>
        <v>240</v>
      </c>
      <c r="G2725" s="352">
        <f t="shared" si="85"/>
        <v>200</v>
      </c>
    </row>
    <row r="2726" spans="1:7" x14ac:dyDescent="0.25">
      <c r="A2726" s="579" t="s">
        <v>3389</v>
      </c>
      <c r="B2726" s="579" t="s">
        <v>3389</v>
      </c>
      <c r="C2726" s="210"/>
      <c r="D2726" s="75" t="s">
        <v>2138</v>
      </c>
      <c r="E2726" s="353"/>
      <c r="F2726" s="352">
        <f t="shared" si="84"/>
        <v>0</v>
      </c>
      <c r="G2726" s="352">
        <f t="shared" si="85"/>
        <v>0</v>
      </c>
    </row>
    <row r="2727" spans="1:7" x14ac:dyDescent="0.25">
      <c r="A2727" s="581"/>
      <c r="B2727" s="581"/>
      <c r="C2727" s="210"/>
      <c r="D2727" s="78" t="s">
        <v>2159</v>
      </c>
      <c r="E2727" s="353">
        <v>220</v>
      </c>
      <c r="F2727" s="352">
        <f t="shared" si="84"/>
        <v>132</v>
      </c>
      <c r="G2727" s="352">
        <f t="shared" si="85"/>
        <v>110</v>
      </c>
    </row>
    <row r="2728" spans="1:7" x14ac:dyDescent="0.25">
      <c r="A2728" s="581"/>
      <c r="B2728" s="581"/>
      <c r="C2728" s="210"/>
      <c r="D2728" s="228" t="s">
        <v>2160</v>
      </c>
      <c r="E2728" s="353">
        <v>210</v>
      </c>
      <c r="F2728" s="352">
        <f t="shared" si="84"/>
        <v>126</v>
      </c>
      <c r="G2728" s="352">
        <f t="shared" si="85"/>
        <v>105</v>
      </c>
    </row>
    <row r="2729" spans="1:7" x14ac:dyDescent="0.25">
      <c r="A2729" s="580"/>
      <c r="B2729" s="580"/>
      <c r="C2729" s="210"/>
      <c r="D2729" s="78" t="s">
        <v>2214</v>
      </c>
      <c r="E2729" s="353">
        <v>200</v>
      </c>
      <c r="F2729" s="352">
        <f t="shared" si="84"/>
        <v>120</v>
      </c>
      <c r="G2729" s="352">
        <f t="shared" si="85"/>
        <v>100</v>
      </c>
    </row>
    <row r="2730" spans="1:7" x14ac:dyDescent="0.25">
      <c r="A2730" s="579" t="s">
        <v>3390</v>
      </c>
      <c r="B2730" s="579" t="s">
        <v>3390</v>
      </c>
      <c r="C2730" s="210"/>
      <c r="D2730" s="75" t="s">
        <v>2146</v>
      </c>
      <c r="E2730" s="353"/>
      <c r="F2730" s="352">
        <f t="shared" si="84"/>
        <v>0</v>
      </c>
      <c r="G2730" s="352">
        <f t="shared" si="85"/>
        <v>0</v>
      </c>
    </row>
    <row r="2731" spans="1:7" x14ac:dyDescent="0.25">
      <c r="A2731" s="581"/>
      <c r="B2731" s="581"/>
      <c r="C2731" s="210"/>
      <c r="D2731" s="78" t="s">
        <v>2159</v>
      </c>
      <c r="E2731" s="353">
        <v>200</v>
      </c>
      <c r="F2731" s="352">
        <f t="shared" si="84"/>
        <v>120</v>
      </c>
      <c r="G2731" s="352">
        <f t="shared" si="85"/>
        <v>100</v>
      </c>
    </row>
    <row r="2732" spans="1:7" x14ac:dyDescent="0.25">
      <c r="A2732" s="581"/>
      <c r="B2732" s="581"/>
      <c r="C2732" s="210"/>
      <c r="D2732" s="78" t="s">
        <v>2160</v>
      </c>
      <c r="E2732" s="353">
        <v>190</v>
      </c>
      <c r="F2732" s="352">
        <f t="shared" si="84"/>
        <v>114</v>
      </c>
      <c r="G2732" s="352">
        <f t="shared" si="85"/>
        <v>95</v>
      </c>
    </row>
    <row r="2733" spans="1:7" x14ac:dyDescent="0.25">
      <c r="A2733" s="580"/>
      <c r="B2733" s="580"/>
      <c r="C2733" s="210"/>
      <c r="D2733" s="228" t="s">
        <v>2214</v>
      </c>
      <c r="E2733" s="353">
        <v>180</v>
      </c>
      <c r="F2733" s="352">
        <f t="shared" si="84"/>
        <v>108</v>
      </c>
      <c r="G2733" s="352">
        <f t="shared" si="85"/>
        <v>90</v>
      </c>
    </row>
    <row r="2734" spans="1:7" x14ac:dyDescent="0.25">
      <c r="A2734" s="132" t="s">
        <v>181</v>
      </c>
      <c r="B2734" s="132" t="s">
        <v>181</v>
      </c>
      <c r="C2734" s="210"/>
      <c r="D2734" s="76" t="s">
        <v>1025</v>
      </c>
      <c r="E2734" s="353"/>
      <c r="F2734" s="352">
        <f t="shared" si="84"/>
        <v>0</v>
      </c>
      <c r="G2734" s="352">
        <f t="shared" si="85"/>
        <v>0</v>
      </c>
    </row>
    <row r="2735" spans="1:7" x14ac:dyDescent="0.25">
      <c r="A2735" s="206" t="s">
        <v>107</v>
      </c>
      <c r="B2735" s="206" t="s">
        <v>107</v>
      </c>
      <c r="C2735" s="210"/>
      <c r="D2735" s="76" t="s">
        <v>3391</v>
      </c>
      <c r="E2735" s="353"/>
      <c r="F2735" s="352">
        <f t="shared" si="84"/>
        <v>0</v>
      </c>
      <c r="G2735" s="352">
        <f t="shared" si="85"/>
        <v>0</v>
      </c>
    </row>
    <row r="2736" spans="1:7" x14ac:dyDescent="0.25">
      <c r="A2736" s="570" t="s">
        <v>1084</v>
      </c>
      <c r="B2736" s="570" t="s">
        <v>1084</v>
      </c>
      <c r="C2736" s="210"/>
      <c r="D2736" s="76" t="s">
        <v>3392</v>
      </c>
      <c r="E2736" s="353"/>
      <c r="F2736" s="352">
        <f t="shared" si="84"/>
        <v>0</v>
      </c>
      <c r="G2736" s="352">
        <f t="shared" si="85"/>
        <v>0</v>
      </c>
    </row>
    <row r="2737" spans="1:7" ht="25.5" x14ac:dyDescent="0.25">
      <c r="A2737" s="571"/>
      <c r="B2737" s="571"/>
      <c r="C2737" s="210"/>
      <c r="D2737" s="77" t="s">
        <v>8037</v>
      </c>
      <c r="E2737" s="353">
        <v>500</v>
      </c>
      <c r="F2737" s="352">
        <f t="shared" si="84"/>
        <v>300</v>
      </c>
      <c r="G2737" s="352">
        <f t="shared" si="85"/>
        <v>250</v>
      </c>
    </row>
    <row r="2738" spans="1:7" ht="25.5" x14ac:dyDescent="0.25">
      <c r="A2738" s="572"/>
      <c r="B2738" s="572"/>
      <c r="C2738" s="210"/>
      <c r="D2738" s="228" t="s">
        <v>3393</v>
      </c>
      <c r="E2738" s="353">
        <v>500</v>
      </c>
      <c r="F2738" s="352">
        <f t="shared" si="84"/>
        <v>300</v>
      </c>
      <c r="G2738" s="352">
        <f t="shared" si="85"/>
        <v>250</v>
      </c>
    </row>
    <row r="2739" spans="1:7" ht="25.5" x14ac:dyDescent="0.25">
      <c r="A2739" s="379" t="s">
        <v>1085</v>
      </c>
      <c r="B2739" s="379" t="s">
        <v>1085</v>
      </c>
      <c r="C2739" s="210"/>
      <c r="D2739" s="76" t="s">
        <v>3394</v>
      </c>
      <c r="E2739" s="353">
        <v>250</v>
      </c>
      <c r="F2739" s="352">
        <f t="shared" si="84"/>
        <v>150</v>
      </c>
      <c r="G2739" s="352">
        <f t="shared" si="85"/>
        <v>125</v>
      </c>
    </row>
    <row r="2740" spans="1:7" x14ac:dyDescent="0.25">
      <c r="A2740" s="379" t="s">
        <v>1086</v>
      </c>
      <c r="B2740" s="379" t="s">
        <v>1086</v>
      </c>
      <c r="C2740" s="210"/>
      <c r="D2740" s="77" t="s">
        <v>3395</v>
      </c>
      <c r="E2740" s="353">
        <v>230</v>
      </c>
      <c r="F2740" s="352">
        <f t="shared" si="84"/>
        <v>138</v>
      </c>
      <c r="G2740" s="352">
        <f t="shared" si="85"/>
        <v>115</v>
      </c>
    </row>
    <row r="2741" spans="1:7" x14ac:dyDescent="0.25">
      <c r="A2741" s="379" t="s">
        <v>1087</v>
      </c>
      <c r="B2741" s="379" t="s">
        <v>1087</v>
      </c>
      <c r="C2741" s="210"/>
      <c r="D2741" s="77" t="s">
        <v>3396</v>
      </c>
      <c r="E2741" s="353">
        <v>200</v>
      </c>
      <c r="F2741" s="352">
        <f t="shared" si="84"/>
        <v>120</v>
      </c>
      <c r="G2741" s="352">
        <f t="shared" si="85"/>
        <v>100</v>
      </c>
    </row>
    <row r="2742" spans="1:7" x14ac:dyDescent="0.25">
      <c r="A2742" s="379" t="s">
        <v>1088</v>
      </c>
      <c r="B2742" s="379" t="s">
        <v>1088</v>
      </c>
      <c r="C2742" s="210"/>
      <c r="D2742" s="77" t="s">
        <v>8038</v>
      </c>
      <c r="E2742" s="353">
        <v>200</v>
      </c>
      <c r="F2742" s="352">
        <f t="shared" si="84"/>
        <v>120</v>
      </c>
      <c r="G2742" s="352">
        <f t="shared" si="85"/>
        <v>100</v>
      </c>
    </row>
    <row r="2743" spans="1:7" x14ac:dyDescent="0.25">
      <c r="A2743" s="379" t="s">
        <v>1089</v>
      </c>
      <c r="B2743" s="379" t="s">
        <v>1089</v>
      </c>
      <c r="C2743" s="210"/>
      <c r="D2743" s="77" t="s">
        <v>3397</v>
      </c>
      <c r="E2743" s="353">
        <v>200</v>
      </c>
      <c r="F2743" s="352">
        <f t="shared" si="84"/>
        <v>120</v>
      </c>
      <c r="G2743" s="352">
        <f t="shared" si="85"/>
        <v>100</v>
      </c>
    </row>
    <row r="2744" spans="1:7" x14ac:dyDescent="0.25">
      <c r="A2744" s="379" t="s">
        <v>3398</v>
      </c>
      <c r="B2744" s="379" t="s">
        <v>3398</v>
      </c>
      <c r="C2744" s="210"/>
      <c r="D2744" s="77" t="s">
        <v>8039</v>
      </c>
      <c r="E2744" s="353">
        <v>200</v>
      </c>
      <c r="F2744" s="352">
        <f t="shared" si="84"/>
        <v>120</v>
      </c>
      <c r="G2744" s="352">
        <f t="shared" si="85"/>
        <v>100</v>
      </c>
    </row>
    <row r="2745" spans="1:7" ht="13.5" x14ac:dyDescent="0.25">
      <c r="A2745" s="379" t="s">
        <v>3399</v>
      </c>
      <c r="B2745" s="379" t="s">
        <v>3399</v>
      </c>
      <c r="C2745" s="210"/>
      <c r="D2745" s="77" t="s">
        <v>7266</v>
      </c>
      <c r="E2745" s="353"/>
      <c r="F2745" s="352">
        <f t="shared" si="84"/>
        <v>0</v>
      </c>
      <c r="G2745" s="352">
        <f t="shared" si="85"/>
        <v>0</v>
      </c>
    </row>
    <row r="2746" spans="1:7" x14ac:dyDescent="0.25">
      <c r="A2746" s="570" t="s">
        <v>3400</v>
      </c>
      <c r="B2746" s="570" t="s">
        <v>3400</v>
      </c>
      <c r="C2746" s="210"/>
      <c r="D2746" s="75" t="s">
        <v>2138</v>
      </c>
      <c r="E2746" s="353"/>
      <c r="F2746" s="352">
        <f t="shared" si="84"/>
        <v>0</v>
      </c>
      <c r="G2746" s="352">
        <f t="shared" si="85"/>
        <v>0</v>
      </c>
    </row>
    <row r="2747" spans="1:7" x14ac:dyDescent="0.25">
      <c r="A2747" s="571"/>
      <c r="B2747" s="571"/>
      <c r="C2747" s="210"/>
      <c r="D2747" s="228" t="s">
        <v>2159</v>
      </c>
      <c r="E2747" s="353">
        <v>190</v>
      </c>
      <c r="F2747" s="352">
        <f t="shared" si="84"/>
        <v>114</v>
      </c>
      <c r="G2747" s="352">
        <f t="shared" si="85"/>
        <v>95</v>
      </c>
    </row>
    <row r="2748" spans="1:7" x14ac:dyDescent="0.25">
      <c r="A2748" s="571"/>
      <c r="B2748" s="571"/>
      <c r="C2748" s="210"/>
      <c r="D2748" s="78" t="s">
        <v>2160</v>
      </c>
      <c r="E2748" s="353">
        <v>170</v>
      </c>
      <c r="F2748" s="352">
        <f t="shared" si="84"/>
        <v>102</v>
      </c>
      <c r="G2748" s="352">
        <f t="shared" si="85"/>
        <v>85</v>
      </c>
    </row>
    <row r="2749" spans="1:7" x14ac:dyDescent="0.25">
      <c r="A2749" s="572"/>
      <c r="B2749" s="572"/>
      <c r="C2749" s="132"/>
      <c r="D2749" s="78" t="s">
        <v>2214</v>
      </c>
      <c r="E2749" s="353">
        <v>160</v>
      </c>
      <c r="F2749" s="352">
        <f t="shared" si="84"/>
        <v>96</v>
      </c>
      <c r="G2749" s="352">
        <f t="shared" si="85"/>
        <v>80</v>
      </c>
    </row>
    <row r="2750" spans="1:7" x14ac:dyDescent="0.25">
      <c r="A2750" s="570" t="s">
        <v>3401</v>
      </c>
      <c r="B2750" s="570" t="s">
        <v>3401</v>
      </c>
      <c r="C2750" s="206"/>
      <c r="D2750" s="75" t="s">
        <v>2146</v>
      </c>
      <c r="E2750" s="353"/>
      <c r="F2750" s="352">
        <f t="shared" si="84"/>
        <v>0</v>
      </c>
      <c r="G2750" s="352">
        <f t="shared" si="85"/>
        <v>0</v>
      </c>
    </row>
    <row r="2751" spans="1:7" x14ac:dyDescent="0.25">
      <c r="A2751" s="571"/>
      <c r="B2751" s="571"/>
      <c r="C2751" s="206"/>
      <c r="D2751" s="78" t="s">
        <v>2159</v>
      </c>
      <c r="E2751" s="353">
        <v>170</v>
      </c>
      <c r="F2751" s="352">
        <f t="shared" si="84"/>
        <v>102</v>
      </c>
      <c r="G2751" s="352">
        <f t="shared" si="85"/>
        <v>85</v>
      </c>
    </row>
    <row r="2752" spans="1:7" x14ac:dyDescent="0.25">
      <c r="A2752" s="571"/>
      <c r="B2752" s="571"/>
      <c r="C2752" s="206"/>
      <c r="D2752" s="78" t="s">
        <v>2160</v>
      </c>
      <c r="E2752" s="353">
        <v>160</v>
      </c>
      <c r="F2752" s="352">
        <f t="shared" si="84"/>
        <v>96</v>
      </c>
      <c r="G2752" s="352">
        <f t="shared" si="85"/>
        <v>80</v>
      </c>
    </row>
    <row r="2753" spans="1:7" x14ac:dyDescent="0.25">
      <c r="A2753" s="572"/>
      <c r="B2753" s="572"/>
      <c r="C2753" s="206"/>
      <c r="D2753" s="78" t="s">
        <v>2214</v>
      </c>
      <c r="E2753" s="353">
        <v>150</v>
      </c>
      <c r="F2753" s="352">
        <f t="shared" si="84"/>
        <v>90</v>
      </c>
      <c r="G2753" s="352">
        <f t="shared" si="85"/>
        <v>75</v>
      </c>
    </row>
    <row r="2754" spans="1:7" x14ac:dyDescent="0.25">
      <c r="A2754" s="206" t="s">
        <v>108</v>
      </c>
      <c r="B2754" s="206" t="s">
        <v>108</v>
      </c>
      <c r="C2754" s="206"/>
      <c r="D2754" s="76" t="s">
        <v>3402</v>
      </c>
      <c r="E2754" s="353"/>
      <c r="F2754" s="352">
        <f t="shared" si="84"/>
        <v>0</v>
      </c>
      <c r="G2754" s="352">
        <f t="shared" si="85"/>
        <v>0</v>
      </c>
    </row>
    <row r="2755" spans="1:7" ht="25.5" x14ac:dyDescent="0.25">
      <c r="A2755" s="379" t="s">
        <v>1090</v>
      </c>
      <c r="B2755" s="379" t="s">
        <v>1090</v>
      </c>
      <c r="C2755" s="206"/>
      <c r="D2755" s="238" t="s">
        <v>3403</v>
      </c>
      <c r="E2755" s="353">
        <v>270</v>
      </c>
      <c r="F2755" s="352">
        <f t="shared" si="84"/>
        <v>162</v>
      </c>
      <c r="G2755" s="352">
        <f t="shared" si="85"/>
        <v>135</v>
      </c>
    </row>
    <row r="2756" spans="1:7" x14ac:dyDescent="0.25">
      <c r="A2756" s="570" t="s">
        <v>1091</v>
      </c>
      <c r="B2756" s="570" t="s">
        <v>1091</v>
      </c>
      <c r="C2756" s="206"/>
      <c r="D2756" s="239" t="s">
        <v>3404</v>
      </c>
      <c r="E2756" s="353"/>
      <c r="F2756" s="352">
        <f t="shared" si="84"/>
        <v>0</v>
      </c>
      <c r="G2756" s="352">
        <f t="shared" si="85"/>
        <v>0</v>
      </c>
    </row>
    <row r="2757" spans="1:7" ht="25.5" x14ac:dyDescent="0.25">
      <c r="A2757" s="571"/>
      <c r="B2757" s="571"/>
      <c r="C2757" s="206"/>
      <c r="D2757" s="238" t="s">
        <v>3405</v>
      </c>
      <c r="E2757" s="353">
        <v>250</v>
      </c>
      <c r="F2757" s="352">
        <f t="shared" si="84"/>
        <v>150</v>
      </c>
      <c r="G2757" s="352">
        <f t="shared" si="85"/>
        <v>125</v>
      </c>
    </row>
    <row r="2758" spans="1:7" x14ac:dyDescent="0.25">
      <c r="A2758" s="571"/>
      <c r="B2758" s="571"/>
      <c r="C2758" s="206"/>
      <c r="D2758" s="238" t="s">
        <v>3406</v>
      </c>
      <c r="E2758" s="353">
        <v>240</v>
      </c>
      <c r="F2758" s="352">
        <f t="shared" si="84"/>
        <v>144</v>
      </c>
      <c r="G2758" s="352">
        <f t="shared" si="85"/>
        <v>120</v>
      </c>
    </row>
    <row r="2759" spans="1:7" x14ac:dyDescent="0.25">
      <c r="A2759" s="571"/>
      <c r="B2759" s="571"/>
      <c r="C2759" s="206"/>
      <c r="D2759" s="238" t="s">
        <v>3407</v>
      </c>
      <c r="E2759" s="353">
        <v>230</v>
      </c>
      <c r="F2759" s="352">
        <f t="shared" si="84"/>
        <v>138</v>
      </c>
      <c r="G2759" s="352">
        <f t="shared" si="85"/>
        <v>115</v>
      </c>
    </row>
    <row r="2760" spans="1:7" x14ac:dyDescent="0.25">
      <c r="A2760" s="571"/>
      <c r="B2760" s="571"/>
      <c r="C2760" s="206"/>
      <c r="D2760" s="238" t="s">
        <v>3408</v>
      </c>
      <c r="E2760" s="353">
        <v>220</v>
      </c>
      <c r="F2760" s="352">
        <f t="shared" si="84"/>
        <v>132</v>
      </c>
      <c r="G2760" s="352">
        <f t="shared" si="85"/>
        <v>110</v>
      </c>
    </row>
    <row r="2761" spans="1:7" x14ac:dyDescent="0.25">
      <c r="A2761" s="571"/>
      <c r="B2761" s="571"/>
      <c r="C2761" s="206"/>
      <c r="D2761" s="238" t="s">
        <v>3409</v>
      </c>
      <c r="E2761" s="353">
        <v>210</v>
      </c>
      <c r="F2761" s="352">
        <f t="shared" si="84"/>
        <v>126</v>
      </c>
      <c r="G2761" s="352">
        <f t="shared" si="85"/>
        <v>105</v>
      </c>
    </row>
    <row r="2762" spans="1:7" x14ac:dyDescent="0.25">
      <c r="A2762" s="572"/>
      <c r="B2762" s="572"/>
      <c r="C2762" s="206"/>
      <c r="D2762" s="238" t="s">
        <v>3410</v>
      </c>
      <c r="E2762" s="353">
        <v>200</v>
      </c>
      <c r="F2762" s="352">
        <f t="shared" si="84"/>
        <v>120</v>
      </c>
      <c r="G2762" s="352">
        <f t="shared" si="85"/>
        <v>100</v>
      </c>
    </row>
    <row r="2763" spans="1:7" ht="26.25" x14ac:dyDescent="0.25">
      <c r="A2763" s="379" t="s">
        <v>1092</v>
      </c>
      <c r="B2763" s="379" t="s">
        <v>1092</v>
      </c>
      <c r="C2763" s="206"/>
      <c r="D2763" s="239" t="s">
        <v>7267</v>
      </c>
      <c r="E2763" s="353"/>
      <c r="F2763" s="352">
        <f t="shared" si="84"/>
        <v>0</v>
      </c>
      <c r="G2763" s="352">
        <f t="shared" si="85"/>
        <v>0</v>
      </c>
    </row>
    <row r="2764" spans="1:7" ht="25.5" x14ac:dyDescent="0.25">
      <c r="A2764" s="379" t="s">
        <v>1093</v>
      </c>
      <c r="B2764" s="379" t="s">
        <v>1093</v>
      </c>
      <c r="C2764" s="206"/>
      <c r="D2764" s="238" t="s">
        <v>3411</v>
      </c>
      <c r="E2764" s="353">
        <v>220</v>
      </c>
      <c r="F2764" s="352">
        <f t="shared" ref="F2764:F2827" si="86">IFERROR(E2764*0.6,0)</f>
        <v>132</v>
      </c>
      <c r="G2764" s="352">
        <f t="shared" ref="G2764:G2827" si="87">IFERROR(E2764*0.5,0)</f>
        <v>110</v>
      </c>
    </row>
    <row r="2765" spans="1:7" ht="25.5" x14ac:dyDescent="0.25">
      <c r="A2765" s="379" t="s">
        <v>1094</v>
      </c>
      <c r="B2765" s="379" t="s">
        <v>1094</v>
      </c>
      <c r="C2765" s="206"/>
      <c r="D2765" s="238" t="s">
        <v>3412</v>
      </c>
      <c r="E2765" s="353">
        <v>210</v>
      </c>
      <c r="F2765" s="352">
        <f t="shared" si="86"/>
        <v>126</v>
      </c>
      <c r="G2765" s="352">
        <f t="shared" si="87"/>
        <v>105</v>
      </c>
    </row>
    <row r="2766" spans="1:7" ht="25.5" x14ac:dyDescent="0.25">
      <c r="A2766" s="379" t="s">
        <v>1095</v>
      </c>
      <c r="B2766" s="379" t="s">
        <v>1095</v>
      </c>
      <c r="C2766" s="206"/>
      <c r="D2766" s="238" t="s">
        <v>3413</v>
      </c>
      <c r="E2766" s="353">
        <v>200</v>
      </c>
      <c r="F2766" s="352">
        <f t="shared" si="86"/>
        <v>120</v>
      </c>
      <c r="G2766" s="352">
        <f t="shared" si="87"/>
        <v>100</v>
      </c>
    </row>
    <row r="2767" spans="1:7" x14ac:dyDescent="0.25">
      <c r="A2767" s="379" t="s">
        <v>1096</v>
      </c>
      <c r="B2767" s="379" t="s">
        <v>1096</v>
      </c>
      <c r="C2767" s="206"/>
      <c r="D2767" s="238" t="s">
        <v>3414</v>
      </c>
      <c r="E2767" s="353">
        <v>195</v>
      </c>
      <c r="F2767" s="352">
        <f t="shared" si="86"/>
        <v>117</v>
      </c>
      <c r="G2767" s="352">
        <f t="shared" si="87"/>
        <v>97.5</v>
      </c>
    </row>
    <row r="2768" spans="1:7" ht="25.5" x14ac:dyDescent="0.25">
      <c r="A2768" s="379" t="s">
        <v>1097</v>
      </c>
      <c r="B2768" s="379" t="s">
        <v>1097</v>
      </c>
      <c r="C2768" s="206"/>
      <c r="D2768" s="238" t="s">
        <v>3415</v>
      </c>
      <c r="E2768" s="353">
        <v>190</v>
      </c>
      <c r="F2768" s="352">
        <f t="shared" si="86"/>
        <v>114</v>
      </c>
      <c r="G2768" s="352">
        <f t="shared" si="87"/>
        <v>95</v>
      </c>
    </row>
    <row r="2769" spans="1:7" x14ac:dyDescent="0.25">
      <c r="A2769" s="379" t="s">
        <v>1098</v>
      </c>
      <c r="B2769" s="379" t="s">
        <v>1098</v>
      </c>
      <c r="C2769" s="206"/>
      <c r="D2769" s="238" t="s">
        <v>3416</v>
      </c>
      <c r="E2769" s="353">
        <v>195</v>
      </c>
      <c r="F2769" s="352">
        <f t="shared" si="86"/>
        <v>117</v>
      </c>
      <c r="G2769" s="352">
        <f t="shared" si="87"/>
        <v>97.5</v>
      </c>
    </row>
    <row r="2770" spans="1:7" x14ac:dyDescent="0.25">
      <c r="A2770" s="379" t="s">
        <v>1099</v>
      </c>
      <c r="B2770" s="379" t="s">
        <v>1099</v>
      </c>
      <c r="C2770" s="206"/>
      <c r="D2770" s="238" t="s">
        <v>3417</v>
      </c>
      <c r="E2770" s="353">
        <v>195</v>
      </c>
      <c r="F2770" s="352">
        <f t="shared" si="86"/>
        <v>117</v>
      </c>
      <c r="G2770" s="352">
        <f t="shared" si="87"/>
        <v>97.5</v>
      </c>
    </row>
    <row r="2771" spans="1:7" x14ac:dyDescent="0.25">
      <c r="A2771" s="379" t="s">
        <v>1100</v>
      </c>
      <c r="B2771" s="379" t="s">
        <v>1100</v>
      </c>
      <c r="C2771" s="206"/>
      <c r="D2771" s="238" t="s">
        <v>3418</v>
      </c>
      <c r="E2771" s="353">
        <v>200</v>
      </c>
      <c r="F2771" s="352">
        <f t="shared" si="86"/>
        <v>120</v>
      </c>
      <c r="G2771" s="352">
        <f t="shared" si="87"/>
        <v>100</v>
      </c>
    </row>
    <row r="2772" spans="1:7" x14ac:dyDescent="0.25">
      <c r="A2772" s="379" t="s">
        <v>1101</v>
      </c>
      <c r="B2772" s="379" t="s">
        <v>1101</v>
      </c>
      <c r="C2772" s="206"/>
      <c r="D2772" s="238" t="s">
        <v>3419</v>
      </c>
      <c r="E2772" s="353">
        <v>210</v>
      </c>
      <c r="F2772" s="352">
        <f t="shared" si="86"/>
        <v>126</v>
      </c>
      <c r="G2772" s="352">
        <f t="shared" si="87"/>
        <v>105</v>
      </c>
    </row>
    <row r="2773" spans="1:7" ht="25.5" x14ac:dyDescent="0.25">
      <c r="A2773" s="379" t="s">
        <v>1102</v>
      </c>
      <c r="B2773" s="379" t="s">
        <v>1102</v>
      </c>
      <c r="C2773" s="206"/>
      <c r="D2773" s="238" t="s">
        <v>3420</v>
      </c>
      <c r="E2773" s="353">
        <v>190</v>
      </c>
      <c r="F2773" s="352">
        <f t="shared" si="86"/>
        <v>114</v>
      </c>
      <c r="G2773" s="352">
        <f t="shared" si="87"/>
        <v>95</v>
      </c>
    </row>
    <row r="2774" spans="1:7" ht="25.5" x14ac:dyDescent="0.25">
      <c r="A2774" s="379" t="s">
        <v>3421</v>
      </c>
      <c r="B2774" s="379" t="s">
        <v>3421</v>
      </c>
      <c r="C2774" s="206"/>
      <c r="D2774" s="238" t="s">
        <v>3422</v>
      </c>
      <c r="E2774" s="353">
        <v>185</v>
      </c>
      <c r="F2774" s="352">
        <f t="shared" si="86"/>
        <v>111</v>
      </c>
      <c r="G2774" s="352">
        <f t="shared" si="87"/>
        <v>92.5</v>
      </c>
    </row>
    <row r="2775" spans="1:7" x14ac:dyDescent="0.25">
      <c r="A2775" s="379" t="s">
        <v>3423</v>
      </c>
      <c r="B2775" s="379" t="s">
        <v>3423</v>
      </c>
      <c r="C2775" s="172"/>
      <c r="D2775" s="238" t="s">
        <v>3424</v>
      </c>
      <c r="E2775" s="353">
        <v>200</v>
      </c>
      <c r="F2775" s="352">
        <f t="shared" si="86"/>
        <v>120</v>
      </c>
      <c r="G2775" s="352">
        <f t="shared" si="87"/>
        <v>100</v>
      </c>
    </row>
    <row r="2776" spans="1:7" ht="25.5" x14ac:dyDescent="0.25">
      <c r="A2776" s="379" t="s">
        <v>3425</v>
      </c>
      <c r="B2776" s="379" t="s">
        <v>3425</v>
      </c>
      <c r="C2776" s="210"/>
      <c r="D2776" s="238" t="s">
        <v>3426</v>
      </c>
      <c r="E2776" s="353">
        <v>190</v>
      </c>
      <c r="F2776" s="352">
        <f t="shared" si="86"/>
        <v>114</v>
      </c>
      <c r="G2776" s="352">
        <f t="shared" si="87"/>
        <v>95</v>
      </c>
    </row>
    <row r="2777" spans="1:7" ht="25.5" x14ac:dyDescent="0.25">
      <c r="A2777" s="379" t="s">
        <v>3427</v>
      </c>
      <c r="B2777" s="379" t="s">
        <v>3427</v>
      </c>
      <c r="C2777" s="210"/>
      <c r="D2777" s="238" t="s">
        <v>3428</v>
      </c>
      <c r="E2777" s="353">
        <v>200</v>
      </c>
      <c r="F2777" s="352">
        <f t="shared" si="86"/>
        <v>120</v>
      </c>
      <c r="G2777" s="352">
        <f t="shared" si="87"/>
        <v>100</v>
      </c>
    </row>
    <row r="2778" spans="1:7" x14ac:dyDescent="0.25">
      <c r="A2778" s="379" t="s">
        <v>3429</v>
      </c>
      <c r="B2778" s="379" t="s">
        <v>3429</v>
      </c>
      <c r="C2778" s="210"/>
      <c r="D2778" s="238" t="s">
        <v>3430</v>
      </c>
      <c r="E2778" s="353">
        <v>190</v>
      </c>
      <c r="F2778" s="352">
        <f t="shared" si="86"/>
        <v>114</v>
      </c>
      <c r="G2778" s="352">
        <f t="shared" si="87"/>
        <v>95</v>
      </c>
    </row>
    <row r="2779" spans="1:7" x14ac:dyDescent="0.25">
      <c r="A2779" s="379" t="s">
        <v>3431</v>
      </c>
      <c r="B2779" s="379" t="s">
        <v>3431</v>
      </c>
      <c r="C2779" s="210"/>
      <c r="D2779" s="238" t="s">
        <v>3432</v>
      </c>
      <c r="E2779" s="353">
        <v>200</v>
      </c>
      <c r="F2779" s="352">
        <f t="shared" si="86"/>
        <v>120</v>
      </c>
      <c r="G2779" s="352">
        <f t="shared" si="87"/>
        <v>100</v>
      </c>
    </row>
    <row r="2780" spans="1:7" x14ac:dyDescent="0.25">
      <c r="A2780" s="379" t="s">
        <v>3433</v>
      </c>
      <c r="B2780" s="379" t="s">
        <v>3433</v>
      </c>
      <c r="C2780" s="210"/>
      <c r="D2780" s="238" t="s">
        <v>3434</v>
      </c>
      <c r="E2780" s="353">
        <v>210</v>
      </c>
      <c r="F2780" s="352">
        <f t="shared" si="86"/>
        <v>126</v>
      </c>
      <c r="G2780" s="352">
        <f t="shared" si="87"/>
        <v>105</v>
      </c>
    </row>
    <row r="2781" spans="1:7" ht="25.5" x14ac:dyDescent="0.25">
      <c r="A2781" s="379" t="s">
        <v>3435</v>
      </c>
      <c r="B2781" s="379" t="s">
        <v>3435</v>
      </c>
      <c r="C2781" s="210"/>
      <c r="D2781" s="238" t="s">
        <v>3436</v>
      </c>
      <c r="E2781" s="353">
        <v>190</v>
      </c>
      <c r="F2781" s="352">
        <f t="shared" si="86"/>
        <v>114</v>
      </c>
      <c r="G2781" s="352">
        <f t="shared" si="87"/>
        <v>95</v>
      </c>
    </row>
    <row r="2782" spans="1:7" ht="25.5" x14ac:dyDescent="0.25">
      <c r="A2782" s="379" t="s">
        <v>3437</v>
      </c>
      <c r="B2782" s="379" t="s">
        <v>3437</v>
      </c>
      <c r="C2782" s="210"/>
      <c r="D2782" s="238" t="s">
        <v>3438</v>
      </c>
      <c r="E2782" s="353">
        <v>200</v>
      </c>
      <c r="F2782" s="352">
        <f t="shared" si="86"/>
        <v>120</v>
      </c>
      <c r="G2782" s="352">
        <f t="shared" si="87"/>
        <v>100</v>
      </c>
    </row>
    <row r="2783" spans="1:7" ht="25.5" x14ac:dyDescent="0.25">
      <c r="A2783" s="379" t="s">
        <v>3439</v>
      </c>
      <c r="B2783" s="379" t="s">
        <v>3439</v>
      </c>
      <c r="C2783" s="210"/>
      <c r="D2783" s="238" t="s">
        <v>3440</v>
      </c>
      <c r="E2783" s="353">
        <v>185</v>
      </c>
      <c r="F2783" s="352">
        <f t="shared" si="86"/>
        <v>111</v>
      </c>
      <c r="G2783" s="352">
        <f t="shared" si="87"/>
        <v>92.5</v>
      </c>
    </row>
    <row r="2784" spans="1:7" x14ac:dyDescent="0.25">
      <c r="A2784" s="379" t="s">
        <v>3441</v>
      </c>
      <c r="B2784" s="379" t="s">
        <v>3441</v>
      </c>
      <c r="C2784" s="210"/>
      <c r="D2784" s="238" t="s">
        <v>3442</v>
      </c>
      <c r="E2784" s="353">
        <v>190</v>
      </c>
      <c r="F2784" s="352">
        <f t="shared" si="86"/>
        <v>114</v>
      </c>
      <c r="G2784" s="352">
        <f t="shared" si="87"/>
        <v>95</v>
      </c>
    </row>
    <row r="2785" spans="1:7" x14ac:dyDescent="0.25">
      <c r="A2785" s="379" t="s">
        <v>3443</v>
      </c>
      <c r="B2785" s="379" t="s">
        <v>3443</v>
      </c>
      <c r="C2785" s="210"/>
      <c r="D2785" s="238" t="s">
        <v>3444</v>
      </c>
      <c r="E2785" s="353">
        <v>185</v>
      </c>
      <c r="F2785" s="352">
        <f t="shared" si="86"/>
        <v>111</v>
      </c>
      <c r="G2785" s="352">
        <f t="shared" si="87"/>
        <v>92.5</v>
      </c>
    </row>
    <row r="2786" spans="1:7" x14ac:dyDescent="0.25">
      <c r="A2786" s="379" t="s">
        <v>3445</v>
      </c>
      <c r="B2786" s="379" t="s">
        <v>3445</v>
      </c>
      <c r="C2786" s="210"/>
      <c r="D2786" s="238" t="s">
        <v>3446</v>
      </c>
      <c r="E2786" s="353">
        <v>190</v>
      </c>
      <c r="F2786" s="352">
        <f t="shared" si="86"/>
        <v>114</v>
      </c>
      <c r="G2786" s="352">
        <f t="shared" si="87"/>
        <v>95</v>
      </c>
    </row>
    <row r="2787" spans="1:7" x14ac:dyDescent="0.25">
      <c r="A2787" s="379" t="s">
        <v>3447</v>
      </c>
      <c r="B2787" s="379" t="s">
        <v>3447</v>
      </c>
      <c r="C2787" s="210"/>
      <c r="D2787" s="238" t="s">
        <v>3448</v>
      </c>
      <c r="E2787" s="353">
        <v>200</v>
      </c>
      <c r="F2787" s="352">
        <f t="shared" si="86"/>
        <v>120</v>
      </c>
      <c r="G2787" s="352">
        <f t="shared" si="87"/>
        <v>100</v>
      </c>
    </row>
    <row r="2788" spans="1:7" x14ac:dyDescent="0.25">
      <c r="A2788" s="379" t="s">
        <v>3449</v>
      </c>
      <c r="B2788" s="379" t="s">
        <v>3449</v>
      </c>
      <c r="C2788" s="210"/>
      <c r="D2788" s="238" t="s">
        <v>3450</v>
      </c>
      <c r="E2788" s="353">
        <v>190</v>
      </c>
      <c r="F2788" s="352">
        <f t="shared" si="86"/>
        <v>114</v>
      </c>
      <c r="G2788" s="352">
        <f t="shared" si="87"/>
        <v>95</v>
      </c>
    </row>
    <row r="2789" spans="1:7" x14ac:dyDescent="0.25">
      <c r="A2789" s="570" t="s">
        <v>3451</v>
      </c>
      <c r="B2789" s="570" t="s">
        <v>3451</v>
      </c>
      <c r="C2789" s="210"/>
      <c r="D2789" s="239" t="s">
        <v>2138</v>
      </c>
      <c r="E2789" s="353"/>
      <c r="F2789" s="352">
        <f t="shared" si="86"/>
        <v>0</v>
      </c>
      <c r="G2789" s="352">
        <f t="shared" si="87"/>
        <v>0</v>
      </c>
    </row>
    <row r="2790" spans="1:7" x14ac:dyDescent="0.25">
      <c r="A2790" s="571"/>
      <c r="B2790" s="571"/>
      <c r="C2790" s="210"/>
      <c r="D2790" s="238" t="s">
        <v>2159</v>
      </c>
      <c r="E2790" s="353">
        <v>180</v>
      </c>
      <c r="F2790" s="352">
        <f t="shared" si="86"/>
        <v>108</v>
      </c>
      <c r="G2790" s="352">
        <f t="shared" si="87"/>
        <v>90</v>
      </c>
    </row>
    <row r="2791" spans="1:7" x14ac:dyDescent="0.25">
      <c r="A2791" s="571"/>
      <c r="B2791" s="571"/>
      <c r="C2791" s="210"/>
      <c r="D2791" s="238" t="s">
        <v>2160</v>
      </c>
      <c r="E2791" s="353">
        <v>170</v>
      </c>
      <c r="F2791" s="352">
        <f t="shared" si="86"/>
        <v>102</v>
      </c>
      <c r="G2791" s="352">
        <f t="shared" si="87"/>
        <v>85</v>
      </c>
    </row>
    <row r="2792" spans="1:7" x14ac:dyDescent="0.25">
      <c r="A2792" s="572"/>
      <c r="B2792" s="572"/>
      <c r="C2792" s="210"/>
      <c r="D2792" s="238" t="s">
        <v>2214</v>
      </c>
      <c r="E2792" s="353">
        <v>160</v>
      </c>
      <c r="F2792" s="352">
        <f t="shared" si="86"/>
        <v>96</v>
      </c>
      <c r="G2792" s="352">
        <f t="shared" si="87"/>
        <v>80</v>
      </c>
    </row>
    <row r="2793" spans="1:7" x14ac:dyDescent="0.25">
      <c r="A2793" s="570" t="s">
        <v>3452</v>
      </c>
      <c r="B2793" s="570" t="s">
        <v>3452</v>
      </c>
      <c r="C2793" s="210"/>
      <c r="D2793" s="239" t="s">
        <v>2146</v>
      </c>
      <c r="E2793" s="353"/>
      <c r="F2793" s="352">
        <f t="shared" si="86"/>
        <v>0</v>
      </c>
      <c r="G2793" s="352">
        <f t="shared" si="87"/>
        <v>0</v>
      </c>
    </row>
    <row r="2794" spans="1:7" x14ac:dyDescent="0.25">
      <c r="A2794" s="571"/>
      <c r="B2794" s="571"/>
      <c r="C2794" s="172"/>
      <c r="D2794" s="238" t="s">
        <v>2159</v>
      </c>
      <c r="E2794" s="353">
        <v>170</v>
      </c>
      <c r="F2794" s="352">
        <f t="shared" si="86"/>
        <v>102</v>
      </c>
      <c r="G2794" s="352">
        <f t="shared" si="87"/>
        <v>85</v>
      </c>
    </row>
    <row r="2795" spans="1:7" x14ac:dyDescent="0.25">
      <c r="A2795" s="571"/>
      <c r="B2795" s="571"/>
      <c r="C2795" s="211"/>
      <c r="D2795" s="238" t="s">
        <v>2160</v>
      </c>
      <c r="E2795" s="353">
        <v>160</v>
      </c>
      <c r="F2795" s="352">
        <f t="shared" si="86"/>
        <v>96</v>
      </c>
      <c r="G2795" s="352">
        <f t="shared" si="87"/>
        <v>80</v>
      </c>
    </row>
    <row r="2796" spans="1:7" x14ac:dyDescent="0.25">
      <c r="A2796" s="572"/>
      <c r="B2796" s="572"/>
      <c r="C2796" s="211"/>
      <c r="D2796" s="238" t="s">
        <v>2214</v>
      </c>
      <c r="E2796" s="353">
        <v>150</v>
      </c>
      <c r="F2796" s="352">
        <f t="shared" si="86"/>
        <v>90</v>
      </c>
      <c r="G2796" s="352">
        <f t="shared" si="87"/>
        <v>75</v>
      </c>
    </row>
    <row r="2797" spans="1:7" x14ac:dyDescent="0.25">
      <c r="A2797" s="206" t="s">
        <v>1913</v>
      </c>
      <c r="B2797" s="206" t="s">
        <v>1913</v>
      </c>
      <c r="C2797" s="211"/>
      <c r="D2797" s="76" t="s">
        <v>3453</v>
      </c>
      <c r="E2797" s="353"/>
      <c r="F2797" s="352">
        <f t="shared" si="86"/>
        <v>0</v>
      </c>
      <c r="G2797" s="352">
        <f t="shared" si="87"/>
        <v>0</v>
      </c>
    </row>
    <row r="2798" spans="1:7" ht="25.5" x14ac:dyDescent="0.25">
      <c r="A2798" s="379" t="s">
        <v>3454</v>
      </c>
      <c r="B2798" s="379" t="s">
        <v>3454</v>
      </c>
      <c r="C2798" s="211"/>
      <c r="D2798" s="225" t="s">
        <v>3455</v>
      </c>
      <c r="E2798" s="353">
        <v>1600</v>
      </c>
      <c r="F2798" s="352">
        <f t="shared" si="86"/>
        <v>960</v>
      </c>
      <c r="G2798" s="352">
        <f t="shared" si="87"/>
        <v>800</v>
      </c>
    </row>
    <row r="2799" spans="1:7" ht="25.5" x14ac:dyDescent="0.25">
      <c r="A2799" s="379" t="s">
        <v>3456</v>
      </c>
      <c r="B2799" s="379" t="s">
        <v>3456</v>
      </c>
      <c r="C2799" s="211"/>
      <c r="D2799" s="225" t="s">
        <v>7268</v>
      </c>
      <c r="E2799" s="353">
        <v>400</v>
      </c>
      <c r="F2799" s="352">
        <f t="shared" si="86"/>
        <v>240</v>
      </c>
      <c r="G2799" s="352">
        <f t="shared" si="87"/>
        <v>200</v>
      </c>
    </row>
    <row r="2800" spans="1:7" x14ac:dyDescent="0.25">
      <c r="A2800" s="570" t="s">
        <v>3457</v>
      </c>
      <c r="B2800" s="570" t="s">
        <v>3457</v>
      </c>
      <c r="C2800" s="211"/>
      <c r="D2800" s="225" t="s">
        <v>3458</v>
      </c>
      <c r="E2800" s="353"/>
      <c r="F2800" s="352">
        <f t="shared" si="86"/>
        <v>0</v>
      </c>
      <c r="G2800" s="352">
        <f t="shared" si="87"/>
        <v>0</v>
      </c>
    </row>
    <row r="2801" spans="1:7" x14ac:dyDescent="0.25">
      <c r="A2801" s="571"/>
      <c r="B2801" s="571"/>
      <c r="C2801" s="211"/>
      <c r="D2801" s="226" t="s">
        <v>3459</v>
      </c>
      <c r="E2801" s="353">
        <v>700</v>
      </c>
      <c r="F2801" s="352">
        <f t="shared" si="86"/>
        <v>420</v>
      </c>
      <c r="G2801" s="352">
        <f t="shared" si="87"/>
        <v>350</v>
      </c>
    </row>
    <row r="2802" spans="1:7" x14ac:dyDescent="0.25">
      <c r="A2802" s="571"/>
      <c r="B2802" s="571"/>
      <c r="C2802" s="211"/>
      <c r="D2802" s="226" t="s">
        <v>3460</v>
      </c>
      <c r="E2802" s="353">
        <v>480</v>
      </c>
      <c r="F2802" s="352">
        <f t="shared" si="86"/>
        <v>288</v>
      </c>
      <c r="G2802" s="352">
        <f t="shared" si="87"/>
        <v>240</v>
      </c>
    </row>
    <row r="2803" spans="1:7" x14ac:dyDescent="0.25">
      <c r="A2803" s="571"/>
      <c r="B2803" s="571"/>
      <c r="C2803" s="211"/>
      <c r="D2803" s="226" t="s">
        <v>3461</v>
      </c>
      <c r="E2803" s="353">
        <v>350</v>
      </c>
      <c r="F2803" s="352">
        <f t="shared" si="86"/>
        <v>210</v>
      </c>
      <c r="G2803" s="352">
        <f t="shared" si="87"/>
        <v>175</v>
      </c>
    </row>
    <row r="2804" spans="1:7" x14ac:dyDescent="0.25">
      <c r="A2804" s="572"/>
      <c r="B2804" s="572"/>
      <c r="C2804" s="211"/>
      <c r="D2804" s="228" t="s">
        <v>3462</v>
      </c>
      <c r="E2804" s="353">
        <v>240</v>
      </c>
      <c r="F2804" s="352">
        <f t="shared" si="86"/>
        <v>144</v>
      </c>
      <c r="G2804" s="352">
        <f t="shared" si="87"/>
        <v>120</v>
      </c>
    </row>
    <row r="2805" spans="1:7" x14ac:dyDescent="0.25">
      <c r="A2805" s="570" t="s">
        <v>3463</v>
      </c>
      <c r="B2805" s="570" t="s">
        <v>3463</v>
      </c>
      <c r="C2805" s="211"/>
      <c r="D2805" s="226" t="s">
        <v>3464</v>
      </c>
      <c r="E2805" s="353">
        <v>300</v>
      </c>
      <c r="F2805" s="352">
        <f t="shared" si="86"/>
        <v>180</v>
      </c>
      <c r="G2805" s="352">
        <f t="shared" si="87"/>
        <v>150</v>
      </c>
    </row>
    <row r="2806" spans="1:7" ht="25.5" x14ac:dyDescent="0.25">
      <c r="A2806" s="571"/>
      <c r="B2806" s="571"/>
      <c r="C2806" s="211"/>
      <c r="D2806" s="226" t="s">
        <v>3465</v>
      </c>
      <c r="E2806" s="353">
        <v>500</v>
      </c>
      <c r="F2806" s="352">
        <f t="shared" si="86"/>
        <v>300</v>
      </c>
      <c r="G2806" s="352">
        <f t="shared" si="87"/>
        <v>250</v>
      </c>
    </row>
    <row r="2807" spans="1:7" ht="27" x14ac:dyDescent="0.25">
      <c r="A2807" s="571"/>
      <c r="B2807" s="571"/>
      <c r="C2807" s="211"/>
      <c r="D2807" s="226" t="s">
        <v>7269</v>
      </c>
      <c r="E2807" s="353"/>
      <c r="F2807" s="352">
        <f t="shared" si="86"/>
        <v>0</v>
      </c>
      <c r="G2807" s="352">
        <f t="shared" si="87"/>
        <v>0</v>
      </c>
    </row>
    <row r="2808" spans="1:7" x14ac:dyDescent="0.25">
      <c r="A2808" s="571"/>
      <c r="B2808" s="571"/>
      <c r="C2808" s="211"/>
      <c r="D2808" s="226" t="s">
        <v>3466</v>
      </c>
      <c r="E2808" s="353">
        <v>600</v>
      </c>
      <c r="F2808" s="352">
        <f t="shared" si="86"/>
        <v>360</v>
      </c>
      <c r="G2808" s="352">
        <f t="shared" si="87"/>
        <v>300</v>
      </c>
    </row>
    <row r="2809" spans="1:7" ht="25.5" x14ac:dyDescent="0.25">
      <c r="A2809" s="572"/>
      <c r="B2809" s="572"/>
      <c r="C2809" s="211"/>
      <c r="D2809" s="226" t="s">
        <v>3467</v>
      </c>
      <c r="E2809" s="353">
        <v>350</v>
      </c>
      <c r="F2809" s="352">
        <f t="shared" si="86"/>
        <v>210</v>
      </c>
      <c r="G2809" s="352">
        <f t="shared" si="87"/>
        <v>175</v>
      </c>
    </row>
    <row r="2810" spans="1:7" ht="25.5" x14ac:dyDescent="0.25">
      <c r="A2810" s="570" t="s">
        <v>3468</v>
      </c>
      <c r="B2810" s="570" t="s">
        <v>3468</v>
      </c>
      <c r="C2810" s="211"/>
      <c r="D2810" s="226" t="s">
        <v>3469</v>
      </c>
      <c r="E2810" s="353">
        <v>210</v>
      </c>
      <c r="F2810" s="352">
        <f t="shared" si="86"/>
        <v>126</v>
      </c>
      <c r="G2810" s="352">
        <f t="shared" si="87"/>
        <v>105</v>
      </c>
    </row>
    <row r="2811" spans="1:7" x14ac:dyDescent="0.25">
      <c r="A2811" s="572"/>
      <c r="B2811" s="572"/>
      <c r="C2811" s="211"/>
      <c r="D2811" s="226" t="s">
        <v>3470</v>
      </c>
      <c r="E2811" s="353">
        <v>200</v>
      </c>
      <c r="F2811" s="352">
        <f t="shared" si="86"/>
        <v>120</v>
      </c>
      <c r="G2811" s="352">
        <f t="shared" si="87"/>
        <v>100</v>
      </c>
    </row>
    <row r="2812" spans="1:7" ht="25.5" x14ac:dyDescent="0.25">
      <c r="A2812" s="379" t="s">
        <v>3471</v>
      </c>
      <c r="B2812" s="379" t="s">
        <v>3471</v>
      </c>
      <c r="C2812" s="211"/>
      <c r="D2812" s="226" t="s">
        <v>3472</v>
      </c>
      <c r="E2812" s="353">
        <v>350</v>
      </c>
      <c r="F2812" s="352">
        <f t="shared" si="86"/>
        <v>210</v>
      </c>
      <c r="G2812" s="352">
        <f t="shared" si="87"/>
        <v>175</v>
      </c>
    </row>
    <row r="2813" spans="1:7" x14ac:dyDescent="0.25">
      <c r="A2813" s="379" t="s">
        <v>3473</v>
      </c>
      <c r="B2813" s="379" t="s">
        <v>3473</v>
      </c>
      <c r="C2813" s="211"/>
      <c r="D2813" s="226" t="s">
        <v>3474</v>
      </c>
      <c r="E2813" s="353">
        <v>200</v>
      </c>
      <c r="F2813" s="352">
        <f t="shared" si="86"/>
        <v>120</v>
      </c>
      <c r="G2813" s="352">
        <f t="shared" si="87"/>
        <v>100</v>
      </c>
    </row>
    <row r="2814" spans="1:7" x14ac:dyDescent="0.25">
      <c r="A2814" s="570" t="s">
        <v>3475</v>
      </c>
      <c r="B2814" s="570" t="s">
        <v>3475</v>
      </c>
      <c r="C2814" s="211"/>
      <c r="D2814" s="226" t="s">
        <v>3476</v>
      </c>
      <c r="E2814" s="353">
        <v>450</v>
      </c>
      <c r="F2814" s="352">
        <f t="shared" si="86"/>
        <v>270</v>
      </c>
      <c r="G2814" s="352">
        <f t="shared" si="87"/>
        <v>225</v>
      </c>
    </row>
    <row r="2815" spans="1:7" x14ac:dyDescent="0.25">
      <c r="A2815" s="571"/>
      <c r="B2815" s="571"/>
      <c r="C2815" s="211"/>
      <c r="D2815" s="226" t="s">
        <v>3477</v>
      </c>
      <c r="E2815" s="353">
        <v>350</v>
      </c>
      <c r="F2815" s="352">
        <f t="shared" si="86"/>
        <v>210</v>
      </c>
      <c r="G2815" s="352">
        <f t="shared" si="87"/>
        <v>175</v>
      </c>
    </row>
    <row r="2816" spans="1:7" x14ac:dyDescent="0.25">
      <c r="A2816" s="572"/>
      <c r="B2816" s="572"/>
      <c r="C2816" s="211"/>
      <c r="D2816" s="226" t="s">
        <v>3478</v>
      </c>
      <c r="E2816" s="353">
        <v>250</v>
      </c>
      <c r="F2816" s="352">
        <f t="shared" si="86"/>
        <v>150</v>
      </c>
      <c r="G2816" s="352">
        <f t="shared" si="87"/>
        <v>125</v>
      </c>
    </row>
    <row r="2817" spans="1:7" x14ac:dyDescent="0.25">
      <c r="A2817" s="379" t="s">
        <v>3479</v>
      </c>
      <c r="B2817" s="379" t="s">
        <v>3479</v>
      </c>
      <c r="C2817" s="211"/>
      <c r="D2817" s="226" t="s">
        <v>3480</v>
      </c>
      <c r="E2817" s="353">
        <v>190</v>
      </c>
      <c r="F2817" s="352">
        <f t="shared" si="86"/>
        <v>114</v>
      </c>
      <c r="G2817" s="352">
        <f t="shared" si="87"/>
        <v>95</v>
      </c>
    </row>
    <row r="2818" spans="1:7" ht="25.5" x14ac:dyDescent="0.25">
      <c r="A2818" s="379" t="s">
        <v>3481</v>
      </c>
      <c r="B2818" s="379" t="s">
        <v>3481</v>
      </c>
      <c r="C2818" s="172"/>
      <c r="D2818" s="226" t="s">
        <v>3482</v>
      </c>
      <c r="E2818" s="353">
        <v>200</v>
      </c>
      <c r="F2818" s="352">
        <f t="shared" si="86"/>
        <v>120</v>
      </c>
      <c r="G2818" s="352">
        <f t="shared" si="87"/>
        <v>100</v>
      </c>
    </row>
    <row r="2819" spans="1:7" x14ac:dyDescent="0.25">
      <c r="A2819" s="379" t="s">
        <v>3483</v>
      </c>
      <c r="B2819" s="379" t="s">
        <v>3483</v>
      </c>
      <c r="C2819" s="210"/>
      <c r="D2819" s="226" t="s">
        <v>3484</v>
      </c>
      <c r="E2819" s="353">
        <v>190</v>
      </c>
      <c r="F2819" s="352">
        <f t="shared" si="86"/>
        <v>114</v>
      </c>
      <c r="G2819" s="352">
        <f t="shared" si="87"/>
        <v>95</v>
      </c>
    </row>
    <row r="2820" spans="1:7" x14ac:dyDescent="0.25">
      <c r="A2820" s="570" t="s">
        <v>3485</v>
      </c>
      <c r="B2820" s="570" t="s">
        <v>3485</v>
      </c>
      <c r="C2820" s="210"/>
      <c r="D2820" s="72" t="s">
        <v>2138</v>
      </c>
      <c r="E2820" s="353"/>
      <c r="F2820" s="352">
        <f t="shared" si="86"/>
        <v>0</v>
      </c>
      <c r="G2820" s="352">
        <f t="shared" si="87"/>
        <v>0</v>
      </c>
    </row>
    <row r="2821" spans="1:7" x14ac:dyDescent="0.25">
      <c r="A2821" s="571"/>
      <c r="B2821" s="571"/>
      <c r="C2821" s="210"/>
      <c r="D2821" s="136" t="s">
        <v>2159</v>
      </c>
      <c r="E2821" s="353">
        <v>180</v>
      </c>
      <c r="F2821" s="352">
        <f t="shared" si="86"/>
        <v>108</v>
      </c>
      <c r="G2821" s="352">
        <f t="shared" si="87"/>
        <v>90</v>
      </c>
    </row>
    <row r="2822" spans="1:7" x14ac:dyDescent="0.25">
      <c r="A2822" s="571"/>
      <c r="B2822" s="571"/>
      <c r="C2822" s="210"/>
      <c r="D2822" s="136" t="s">
        <v>2160</v>
      </c>
      <c r="E2822" s="353">
        <v>170</v>
      </c>
      <c r="F2822" s="352">
        <f t="shared" si="86"/>
        <v>102</v>
      </c>
      <c r="G2822" s="352">
        <f t="shared" si="87"/>
        <v>85</v>
      </c>
    </row>
    <row r="2823" spans="1:7" x14ac:dyDescent="0.25">
      <c r="A2823" s="572"/>
      <c r="B2823" s="572"/>
      <c r="C2823" s="210"/>
      <c r="D2823" s="136" t="s">
        <v>2214</v>
      </c>
      <c r="E2823" s="353">
        <v>160</v>
      </c>
      <c r="F2823" s="352">
        <f t="shared" si="86"/>
        <v>96</v>
      </c>
      <c r="G2823" s="352">
        <f t="shared" si="87"/>
        <v>80</v>
      </c>
    </row>
    <row r="2824" spans="1:7" x14ac:dyDescent="0.25">
      <c r="A2824" s="570" t="s">
        <v>3486</v>
      </c>
      <c r="B2824" s="570" t="s">
        <v>3486</v>
      </c>
      <c r="C2824" s="210"/>
      <c r="D2824" s="72" t="s">
        <v>2146</v>
      </c>
      <c r="E2824" s="353"/>
      <c r="F2824" s="352">
        <f t="shared" si="86"/>
        <v>0</v>
      </c>
      <c r="G2824" s="352">
        <f t="shared" si="87"/>
        <v>0</v>
      </c>
    </row>
    <row r="2825" spans="1:7" x14ac:dyDescent="0.25">
      <c r="A2825" s="571"/>
      <c r="B2825" s="571"/>
      <c r="C2825" s="210"/>
      <c r="D2825" s="136" t="s">
        <v>2159</v>
      </c>
      <c r="E2825" s="353">
        <v>170</v>
      </c>
      <c r="F2825" s="352">
        <f t="shared" si="86"/>
        <v>102</v>
      </c>
      <c r="G2825" s="352">
        <f t="shared" si="87"/>
        <v>85</v>
      </c>
    </row>
    <row r="2826" spans="1:7" x14ac:dyDescent="0.25">
      <c r="A2826" s="571"/>
      <c r="B2826" s="571"/>
      <c r="C2826" s="210"/>
      <c r="D2826" s="136" t="s">
        <v>2160</v>
      </c>
      <c r="E2826" s="353">
        <v>160</v>
      </c>
      <c r="F2826" s="352">
        <f t="shared" si="86"/>
        <v>96</v>
      </c>
      <c r="G2826" s="352">
        <f t="shared" si="87"/>
        <v>80</v>
      </c>
    </row>
    <row r="2827" spans="1:7" x14ac:dyDescent="0.25">
      <c r="A2827" s="572"/>
      <c r="B2827" s="572"/>
      <c r="C2827" s="210"/>
      <c r="D2827" s="136" t="s">
        <v>2214</v>
      </c>
      <c r="E2827" s="353">
        <v>150</v>
      </c>
      <c r="F2827" s="352">
        <f t="shared" si="86"/>
        <v>90</v>
      </c>
      <c r="G2827" s="352">
        <f t="shared" si="87"/>
        <v>75</v>
      </c>
    </row>
    <row r="2828" spans="1:7" ht="25.5" x14ac:dyDescent="0.25">
      <c r="A2828" s="379" t="s">
        <v>3487</v>
      </c>
      <c r="B2828" s="379"/>
      <c r="C2828" s="210"/>
      <c r="D2828" s="136" t="s">
        <v>8040</v>
      </c>
      <c r="E2828" s="353">
        <v>300</v>
      </c>
      <c r="F2828" s="352">
        <f t="shared" ref="F2828:F2891" si="88">IFERROR(E2828*0.6,0)</f>
        <v>180</v>
      </c>
      <c r="G2828" s="352">
        <f t="shared" ref="G2828:G2891" si="89">IFERROR(E2828*0.5,0)</f>
        <v>150</v>
      </c>
    </row>
    <row r="2829" spans="1:7" x14ac:dyDescent="0.25">
      <c r="A2829" s="570" t="s">
        <v>7352</v>
      </c>
      <c r="B2829" s="379"/>
      <c r="C2829" s="210"/>
      <c r="D2829" s="72" t="s">
        <v>8041</v>
      </c>
      <c r="E2829" s="353"/>
      <c r="F2829" s="352">
        <f t="shared" si="88"/>
        <v>0</v>
      </c>
      <c r="G2829" s="352">
        <f t="shared" si="89"/>
        <v>0</v>
      </c>
    </row>
    <row r="2830" spans="1:7" ht="26.25" x14ac:dyDescent="0.25">
      <c r="A2830" s="571"/>
      <c r="B2830" s="379"/>
      <c r="C2830" s="210"/>
      <c r="D2830" s="136" t="s">
        <v>7270</v>
      </c>
      <c r="E2830" s="353">
        <v>200</v>
      </c>
      <c r="F2830" s="352">
        <f t="shared" si="88"/>
        <v>120</v>
      </c>
      <c r="G2830" s="352">
        <f t="shared" si="89"/>
        <v>100</v>
      </c>
    </row>
    <row r="2831" spans="1:7" ht="26.25" x14ac:dyDescent="0.25">
      <c r="A2831" s="571"/>
      <c r="B2831" s="379"/>
      <c r="C2831" s="210"/>
      <c r="D2831" s="136" t="s">
        <v>8042</v>
      </c>
      <c r="E2831" s="353">
        <v>195</v>
      </c>
      <c r="F2831" s="352">
        <f t="shared" si="88"/>
        <v>117</v>
      </c>
      <c r="G2831" s="352">
        <f t="shared" si="89"/>
        <v>97.5</v>
      </c>
    </row>
    <row r="2832" spans="1:7" ht="26.25" x14ac:dyDescent="0.25">
      <c r="A2832" s="572"/>
      <c r="B2832" s="379"/>
      <c r="C2832" s="210"/>
      <c r="D2832" s="136" t="s">
        <v>8043</v>
      </c>
      <c r="E2832" s="353">
        <v>190</v>
      </c>
      <c r="F2832" s="352">
        <f t="shared" si="88"/>
        <v>114</v>
      </c>
      <c r="G2832" s="352">
        <f t="shared" si="89"/>
        <v>95</v>
      </c>
    </row>
    <row r="2833" spans="1:112" x14ac:dyDescent="0.25">
      <c r="A2833" s="173" t="s">
        <v>2412</v>
      </c>
      <c r="B2833" s="173" t="s">
        <v>2412</v>
      </c>
      <c r="C2833" s="173"/>
      <c r="D2833" s="234" t="s">
        <v>3488</v>
      </c>
      <c r="E2833" s="353"/>
      <c r="F2833" s="352">
        <f t="shared" si="88"/>
        <v>0</v>
      </c>
      <c r="G2833" s="352">
        <f t="shared" si="89"/>
        <v>0</v>
      </c>
    </row>
    <row r="2834" spans="1:112" ht="38.25" x14ac:dyDescent="0.25">
      <c r="A2834" s="211" t="s">
        <v>109</v>
      </c>
      <c r="B2834" s="211" t="s">
        <v>109</v>
      </c>
      <c r="C2834" s="211"/>
      <c r="D2834" s="235" t="s">
        <v>3489</v>
      </c>
      <c r="E2834" s="353">
        <v>520</v>
      </c>
      <c r="F2834" s="352">
        <f t="shared" si="88"/>
        <v>312</v>
      </c>
      <c r="G2834" s="352">
        <f t="shared" si="89"/>
        <v>260</v>
      </c>
    </row>
    <row r="2835" spans="1:112" x14ac:dyDescent="0.25">
      <c r="A2835" s="664" t="s">
        <v>110</v>
      </c>
      <c r="B2835" s="664" t="s">
        <v>110</v>
      </c>
      <c r="C2835" s="211"/>
      <c r="D2835" s="234" t="s">
        <v>3076</v>
      </c>
      <c r="E2835" s="353"/>
      <c r="F2835" s="352">
        <f t="shared" si="88"/>
        <v>0</v>
      </c>
      <c r="G2835" s="352">
        <f t="shared" si="89"/>
        <v>0</v>
      </c>
    </row>
    <row r="2836" spans="1:112" ht="25.5" x14ac:dyDescent="0.25">
      <c r="A2836" s="666"/>
      <c r="B2836" s="666"/>
      <c r="C2836" s="211"/>
      <c r="D2836" s="235" t="s">
        <v>3490</v>
      </c>
      <c r="E2836" s="353">
        <v>650</v>
      </c>
      <c r="F2836" s="352">
        <f t="shared" si="88"/>
        <v>390</v>
      </c>
      <c r="G2836" s="352">
        <f t="shared" si="89"/>
        <v>325</v>
      </c>
    </row>
    <row r="2837" spans="1:112" ht="25.5" x14ac:dyDescent="0.2">
      <c r="A2837" s="665"/>
      <c r="B2837" s="665"/>
      <c r="C2837" s="211"/>
      <c r="D2837" s="235" t="s">
        <v>3491</v>
      </c>
      <c r="E2837" s="353">
        <v>400</v>
      </c>
      <c r="F2837" s="352">
        <f t="shared" si="88"/>
        <v>240</v>
      </c>
      <c r="G2837" s="352">
        <f t="shared" si="89"/>
        <v>200</v>
      </c>
      <c r="H2837" s="50"/>
      <c r="I2837" s="50"/>
      <c r="J2837" s="50"/>
      <c r="K2837" s="50"/>
      <c r="L2837" s="50"/>
      <c r="M2837" s="50"/>
      <c r="N2837" s="50"/>
      <c r="O2837" s="50"/>
      <c r="P2837" s="50"/>
      <c r="Q2837" s="50"/>
      <c r="R2837" s="50"/>
      <c r="S2837" s="50"/>
      <c r="T2837" s="50"/>
      <c r="U2837" s="50"/>
      <c r="V2837" s="50"/>
      <c r="W2837" s="50"/>
      <c r="X2837" s="50"/>
      <c r="Y2837" s="50"/>
      <c r="Z2837" s="50"/>
      <c r="AA2837" s="50"/>
      <c r="AB2837" s="50"/>
      <c r="AC2837" s="50"/>
      <c r="AD2837" s="50"/>
      <c r="AE2837" s="50"/>
      <c r="AF2837" s="50"/>
      <c r="AG2837" s="50"/>
      <c r="AH2837" s="50"/>
      <c r="AI2837" s="50"/>
      <c r="AJ2837" s="50"/>
      <c r="AK2837" s="50"/>
      <c r="AL2837" s="50"/>
      <c r="AM2837" s="50"/>
      <c r="AN2837" s="50"/>
      <c r="AO2837" s="50"/>
      <c r="AP2837" s="50"/>
      <c r="AQ2837" s="50"/>
      <c r="AR2837" s="50"/>
      <c r="AS2837" s="50"/>
      <c r="AT2837" s="50"/>
      <c r="AU2837" s="50"/>
      <c r="AV2837" s="50"/>
      <c r="AW2837" s="50"/>
      <c r="AX2837" s="50"/>
      <c r="AY2837" s="50"/>
      <c r="AZ2837" s="50"/>
      <c r="BA2837" s="50"/>
      <c r="BB2837" s="50"/>
      <c r="BC2837" s="50"/>
      <c r="BD2837" s="50"/>
      <c r="BE2837" s="50"/>
      <c r="BF2837" s="50"/>
      <c r="BG2837" s="50"/>
      <c r="BH2837" s="50"/>
      <c r="BI2837" s="50"/>
      <c r="BJ2837" s="50"/>
      <c r="BK2837" s="50"/>
      <c r="BL2837" s="50"/>
      <c r="BM2837" s="50"/>
      <c r="BN2837" s="50"/>
      <c r="BO2837" s="50"/>
      <c r="BP2837" s="50"/>
      <c r="BQ2837" s="50"/>
      <c r="BR2837" s="50"/>
      <c r="BS2837" s="50"/>
      <c r="BT2837" s="50"/>
      <c r="BU2837" s="50"/>
      <c r="BV2837" s="50"/>
      <c r="BW2837" s="50"/>
      <c r="BX2837" s="50"/>
      <c r="BY2837" s="50"/>
      <c r="BZ2837" s="50"/>
      <c r="CA2837" s="50"/>
      <c r="CB2837" s="50"/>
      <c r="CC2837" s="50"/>
      <c r="CD2837" s="50"/>
      <c r="CE2837" s="50"/>
      <c r="CF2837" s="50"/>
      <c r="CG2837" s="50"/>
      <c r="CH2837" s="50"/>
      <c r="CI2837" s="50"/>
      <c r="CJ2837" s="50"/>
      <c r="CK2837" s="50"/>
      <c r="CL2837" s="50"/>
      <c r="CM2837" s="50"/>
      <c r="CN2837" s="50"/>
      <c r="CO2837" s="50"/>
      <c r="CP2837" s="50"/>
      <c r="CQ2837" s="50"/>
      <c r="CR2837" s="50"/>
      <c r="CS2837" s="50"/>
      <c r="CT2837" s="50"/>
      <c r="CU2837" s="50"/>
      <c r="CV2837" s="50"/>
      <c r="CW2837" s="50"/>
      <c r="CX2837" s="50"/>
      <c r="CY2837" s="50"/>
      <c r="CZ2837" s="50"/>
      <c r="DA2837" s="50"/>
      <c r="DB2837" s="50"/>
      <c r="DC2837" s="50"/>
      <c r="DD2837" s="50"/>
      <c r="DE2837" s="50"/>
      <c r="DF2837" s="50"/>
      <c r="DG2837" s="50"/>
      <c r="DH2837" s="50"/>
    </row>
    <row r="2838" spans="1:112" x14ac:dyDescent="0.2">
      <c r="A2838" s="664" t="s">
        <v>1926</v>
      </c>
      <c r="B2838" s="664" t="s">
        <v>1926</v>
      </c>
      <c r="C2838" s="211"/>
      <c r="D2838" s="234" t="s">
        <v>3492</v>
      </c>
      <c r="E2838" s="353"/>
      <c r="F2838" s="352">
        <f t="shared" si="88"/>
        <v>0</v>
      </c>
      <c r="G2838" s="352">
        <f t="shared" si="89"/>
        <v>0</v>
      </c>
      <c r="H2838" s="50"/>
      <c r="I2838" s="50"/>
      <c r="J2838" s="50"/>
      <c r="K2838" s="50"/>
      <c r="L2838" s="50"/>
      <c r="M2838" s="50"/>
      <c r="N2838" s="50"/>
      <c r="O2838" s="50"/>
      <c r="P2838" s="50"/>
      <c r="Q2838" s="50"/>
      <c r="R2838" s="50"/>
      <c r="S2838" s="50"/>
      <c r="T2838" s="50"/>
      <c r="U2838" s="50"/>
      <c r="V2838" s="50"/>
      <c r="W2838" s="50"/>
      <c r="X2838" s="50"/>
      <c r="Y2838" s="50"/>
      <c r="Z2838" s="50"/>
      <c r="AA2838" s="50"/>
      <c r="AB2838" s="50"/>
      <c r="AC2838" s="50"/>
      <c r="AD2838" s="50"/>
      <c r="AE2838" s="50"/>
      <c r="AF2838" s="50"/>
      <c r="AG2838" s="50"/>
      <c r="AH2838" s="50"/>
      <c r="AI2838" s="50"/>
      <c r="AJ2838" s="50"/>
      <c r="AK2838" s="50"/>
      <c r="AL2838" s="50"/>
      <c r="AM2838" s="50"/>
      <c r="AN2838" s="50"/>
      <c r="AO2838" s="50"/>
      <c r="AP2838" s="50"/>
      <c r="AQ2838" s="50"/>
      <c r="AR2838" s="50"/>
      <c r="AS2838" s="50"/>
      <c r="AT2838" s="50"/>
      <c r="AU2838" s="50"/>
      <c r="AV2838" s="50"/>
      <c r="AW2838" s="50"/>
      <c r="AX2838" s="50"/>
      <c r="AY2838" s="50"/>
      <c r="AZ2838" s="50"/>
      <c r="BA2838" s="50"/>
      <c r="BB2838" s="50"/>
      <c r="BC2838" s="50"/>
      <c r="BD2838" s="50"/>
      <c r="BE2838" s="50"/>
      <c r="BF2838" s="50"/>
      <c r="BG2838" s="50"/>
      <c r="BH2838" s="50"/>
      <c r="BI2838" s="50"/>
      <c r="BJ2838" s="50"/>
      <c r="BK2838" s="50"/>
      <c r="BL2838" s="50"/>
      <c r="BM2838" s="50"/>
      <c r="BN2838" s="50"/>
      <c r="BO2838" s="50"/>
      <c r="BP2838" s="50"/>
      <c r="BQ2838" s="50"/>
      <c r="BR2838" s="50"/>
      <c r="BS2838" s="50"/>
      <c r="BT2838" s="50"/>
      <c r="BU2838" s="50"/>
      <c r="BV2838" s="50"/>
      <c r="BW2838" s="50"/>
      <c r="BX2838" s="50"/>
      <c r="BY2838" s="50"/>
      <c r="BZ2838" s="50"/>
      <c r="CA2838" s="50"/>
      <c r="CB2838" s="50"/>
      <c r="CC2838" s="50"/>
      <c r="CD2838" s="50"/>
      <c r="CE2838" s="50"/>
      <c r="CF2838" s="50"/>
      <c r="CG2838" s="50"/>
      <c r="CH2838" s="50"/>
      <c r="CI2838" s="50"/>
      <c r="CJ2838" s="50"/>
      <c r="CK2838" s="50"/>
      <c r="CL2838" s="50"/>
      <c r="CM2838" s="50"/>
      <c r="CN2838" s="50"/>
      <c r="CO2838" s="50"/>
      <c r="CP2838" s="50"/>
      <c r="CQ2838" s="50"/>
      <c r="CR2838" s="50"/>
      <c r="CS2838" s="50"/>
      <c r="CT2838" s="50"/>
      <c r="CU2838" s="50"/>
      <c r="CV2838" s="50"/>
      <c r="CW2838" s="50"/>
      <c r="CX2838" s="50"/>
      <c r="CY2838" s="50"/>
      <c r="CZ2838" s="50"/>
      <c r="DA2838" s="50"/>
      <c r="DB2838" s="50"/>
      <c r="DC2838" s="50"/>
      <c r="DD2838" s="50"/>
      <c r="DE2838" s="50"/>
      <c r="DF2838" s="50"/>
      <c r="DG2838" s="50"/>
      <c r="DH2838" s="50"/>
    </row>
    <row r="2839" spans="1:112" ht="25.5" x14ac:dyDescent="0.2">
      <c r="A2839" s="666"/>
      <c r="B2839" s="666"/>
      <c r="C2839" s="211"/>
      <c r="D2839" s="235" t="s">
        <v>3493</v>
      </c>
      <c r="E2839" s="353">
        <v>200</v>
      </c>
      <c r="F2839" s="352">
        <f t="shared" si="88"/>
        <v>120</v>
      </c>
      <c r="G2839" s="352">
        <f t="shared" si="89"/>
        <v>100</v>
      </c>
      <c r="H2839" s="50"/>
      <c r="I2839" s="50"/>
      <c r="J2839" s="50"/>
      <c r="K2839" s="50"/>
      <c r="L2839" s="50"/>
      <c r="M2839" s="50"/>
      <c r="N2839" s="50"/>
      <c r="O2839" s="50"/>
      <c r="P2839" s="50"/>
      <c r="Q2839" s="50"/>
      <c r="R2839" s="50"/>
      <c r="S2839" s="50"/>
      <c r="T2839" s="50"/>
      <c r="U2839" s="50"/>
      <c r="V2839" s="50"/>
      <c r="W2839" s="50"/>
      <c r="X2839" s="50"/>
      <c r="Y2839" s="50"/>
      <c r="Z2839" s="50"/>
      <c r="AA2839" s="50"/>
      <c r="AB2839" s="50"/>
      <c r="AC2839" s="50"/>
      <c r="AD2839" s="50"/>
      <c r="AE2839" s="50"/>
      <c r="AF2839" s="50"/>
      <c r="AG2839" s="50"/>
      <c r="AH2839" s="50"/>
      <c r="AI2839" s="50"/>
      <c r="AJ2839" s="50"/>
      <c r="AK2839" s="50"/>
      <c r="AL2839" s="50"/>
      <c r="AM2839" s="50"/>
      <c r="AN2839" s="50"/>
      <c r="AO2839" s="50"/>
      <c r="AP2839" s="50"/>
      <c r="AQ2839" s="50"/>
      <c r="AR2839" s="50"/>
      <c r="AS2839" s="50"/>
      <c r="AT2839" s="50"/>
      <c r="AU2839" s="50"/>
      <c r="AV2839" s="50"/>
      <c r="AW2839" s="50"/>
      <c r="AX2839" s="50"/>
      <c r="AY2839" s="50"/>
      <c r="AZ2839" s="50"/>
      <c r="BA2839" s="50"/>
      <c r="BB2839" s="50"/>
      <c r="BC2839" s="50"/>
      <c r="BD2839" s="50"/>
      <c r="BE2839" s="50"/>
      <c r="BF2839" s="50"/>
      <c r="BG2839" s="50"/>
      <c r="BH2839" s="50"/>
      <c r="BI2839" s="50"/>
      <c r="BJ2839" s="50"/>
      <c r="BK2839" s="50"/>
      <c r="BL2839" s="50"/>
      <c r="BM2839" s="50"/>
      <c r="BN2839" s="50"/>
      <c r="BO2839" s="50"/>
      <c r="BP2839" s="50"/>
      <c r="BQ2839" s="50"/>
      <c r="BR2839" s="50"/>
      <c r="BS2839" s="50"/>
      <c r="BT2839" s="50"/>
      <c r="BU2839" s="50"/>
      <c r="BV2839" s="50"/>
      <c r="BW2839" s="50"/>
      <c r="BX2839" s="50"/>
      <c r="BY2839" s="50"/>
      <c r="BZ2839" s="50"/>
      <c r="CA2839" s="50"/>
      <c r="CB2839" s="50"/>
      <c r="CC2839" s="50"/>
      <c r="CD2839" s="50"/>
      <c r="CE2839" s="50"/>
      <c r="CF2839" s="50"/>
      <c r="CG2839" s="50"/>
      <c r="CH2839" s="50"/>
      <c r="CI2839" s="50"/>
      <c r="CJ2839" s="50"/>
      <c r="CK2839" s="50"/>
      <c r="CL2839" s="50"/>
      <c r="CM2839" s="50"/>
      <c r="CN2839" s="50"/>
      <c r="CO2839" s="50"/>
      <c r="CP2839" s="50"/>
      <c r="CQ2839" s="50"/>
      <c r="CR2839" s="50"/>
      <c r="CS2839" s="50"/>
      <c r="CT2839" s="50"/>
      <c r="CU2839" s="50"/>
      <c r="CV2839" s="50"/>
      <c r="CW2839" s="50"/>
      <c r="CX2839" s="50"/>
      <c r="CY2839" s="50"/>
      <c r="CZ2839" s="50"/>
      <c r="DA2839" s="50"/>
      <c r="DB2839" s="50"/>
      <c r="DC2839" s="50"/>
      <c r="DD2839" s="50"/>
      <c r="DE2839" s="50"/>
      <c r="DF2839" s="50"/>
      <c r="DG2839" s="50"/>
      <c r="DH2839" s="50"/>
    </row>
    <row r="2840" spans="1:112" x14ac:dyDescent="0.2">
      <c r="A2840" s="665"/>
      <c r="B2840" s="665"/>
      <c r="C2840" s="211"/>
      <c r="D2840" s="235" t="s">
        <v>3494</v>
      </c>
      <c r="E2840" s="353">
        <v>250</v>
      </c>
      <c r="F2840" s="352">
        <f t="shared" si="88"/>
        <v>150</v>
      </c>
      <c r="G2840" s="352">
        <f t="shared" si="89"/>
        <v>125</v>
      </c>
      <c r="H2840" s="50"/>
      <c r="I2840" s="50"/>
      <c r="J2840" s="50"/>
      <c r="K2840" s="50"/>
      <c r="L2840" s="50"/>
      <c r="M2840" s="50"/>
      <c r="N2840" s="50"/>
      <c r="O2840" s="50"/>
      <c r="P2840" s="50"/>
      <c r="Q2840" s="50"/>
      <c r="R2840" s="50"/>
      <c r="S2840" s="50"/>
      <c r="T2840" s="50"/>
      <c r="U2840" s="50"/>
      <c r="V2840" s="50"/>
      <c r="W2840" s="50"/>
      <c r="X2840" s="50"/>
      <c r="Y2840" s="50"/>
      <c r="Z2840" s="50"/>
      <c r="AA2840" s="50"/>
      <c r="AB2840" s="50"/>
      <c r="AC2840" s="50"/>
      <c r="AD2840" s="50"/>
      <c r="AE2840" s="50"/>
      <c r="AF2840" s="50"/>
      <c r="AG2840" s="50"/>
      <c r="AH2840" s="50"/>
      <c r="AI2840" s="50"/>
      <c r="AJ2840" s="50"/>
      <c r="AK2840" s="50"/>
      <c r="AL2840" s="50"/>
      <c r="AM2840" s="50"/>
      <c r="AN2840" s="50"/>
      <c r="AO2840" s="50"/>
      <c r="AP2840" s="50"/>
      <c r="AQ2840" s="50"/>
      <c r="AR2840" s="50"/>
      <c r="AS2840" s="50"/>
      <c r="AT2840" s="50"/>
      <c r="AU2840" s="50"/>
      <c r="AV2840" s="50"/>
      <c r="AW2840" s="50"/>
      <c r="AX2840" s="50"/>
      <c r="AY2840" s="50"/>
      <c r="AZ2840" s="50"/>
      <c r="BA2840" s="50"/>
      <c r="BB2840" s="50"/>
      <c r="BC2840" s="50"/>
      <c r="BD2840" s="50"/>
      <c r="BE2840" s="50"/>
      <c r="BF2840" s="50"/>
      <c r="BG2840" s="50"/>
      <c r="BH2840" s="50"/>
      <c r="BI2840" s="50"/>
      <c r="BJ2840" s="50"/>
      <c r="BK2840" s="50"/>
      <c r="BL2840" s="50"/>
      <c r="BM2840" s="50"/>
      <c r="BN2840" s="50"/>
      <c r="BO2840" s="50"/>
      <c r="BP2840" s="50"/>
      <c r="BQ2840" s="50"/>
      <c r="BR2840" s="50"/>
      <c r="BS2840" s="50"/>
      <c r="BT2840" s="50"/>
      <c r="BU2840" s="50"/>
      <c r="BV2840" s="50"/>
      <c r="BW2840" s="50"/>
      <c r="BX2840" s="50"/>
      <c r="BY2840" s="50"/>
      <c r="BZ2840" s="50"/>
      <c r="CA2840" s="50"/>
      <c r="CB2840" s="50"/>
      <c r="CC2840" s="50"/>
      <c r="CD2840" s="50"/>
      <c r="CE2840" s="50"/>
      <c r="CF2840" s="50"/>
      <c r="CG2840" s="50"/>
      <c r="CH2840" s="50"/>
      <c r="CI2840" s="50"/>
      <c r="CJ2840" s="50"/>
      <c r="CK2840" s="50"/>
      <c r="CL2840" s="50"/>
      <c r="CM2840" s="50"/>
      <c r="CN2840" s="50"/>
      <c r="CO2840" s="50"/>
      <c r="CP2840" s="50"/>
      <c r="CQ2840" s="50"/>
      <c r="CR2840" s="50"/>
      <c r="CS2840" s="50"/>
      <c r="CT2840" s="50"/>
      <c r="CU2840" s="50"/>
      <c r="CV2840" s="50"/>
      <c r="CW2840" s="50"/>
      <c r="CX2840" s="50"/>
      <c r="CY2840" s="50"/>
      <c r="CZ2840" s="50"/>
      <c r="DA2840" s="50"/>
      <c r="DB2840" s="50"/>
      <c r="DC2840" s="50"/>
      <c r="DD2840" s="50"/>
      <c r="DE2840" s="50"/>
      <c r="DF2840" s="50"/>
      <c r="DG2840" s="50"/>
      <c r="DH2840" s="50"/>
    </row>
    <row r="2841" spans="1:112" ht="25.5" x14ac:dyDescent="0.2">
      <c r="A2841" s="211" t="s">
        <v>1933</v>
      </c>
      <c r="B2841" s="211" t="s">
        <v>1933</v>
      </c>
      <c r="C2841" s="211"/>
      <c r="D2841" s="234" t="s">
        <v>3495</v>
      </c>
      <c r="E2841" s="353">
        <v>200</v>
      </c>
      <c r="F2841" s="352">
        <f t="shared" si="88"/>
        <v>120</v>
      </c>
      <c r="G2841" s="352">
        <f t="shared" si="89"/>
        <v>100</v>
      </c>
      <c r="H2841" s="50"/>
      <c r="I2841" s="50"/>
      <c r="J2841" s="50"/>
      <c r="K2841" s="50"/>
      <c r="L2841" s="50"/>
      <c r="M2841" s="50"/>
      <c r="N2841" s="50"/>
      <c r="O2841" s="50"/>
      <c r="P2841" s="50"/>
      <c r="Q2841" s="50"/>
      <c r="R2841" s="50"/>
      <c r="S2841" s="50"/>
      <c r="T2841" s="50"/>
      <c r="U2841" s="50"/>
      <c r="V2841" s="50"/>
      <c r="W2841" s="50"/>
      <c r="X2841" s="50"/>
      <c r="Y2841" s="50"/>
      <c r="Z2841" s="50"/>
      <c r="AA2841" s="50"/>
      <c r="AB2841" s="50"/>
      <c r="AC2841" s="50"/>
      <c r="AD2841" s="50"/>
      <c r="AE2841" s="50"/>
      <c r="AF2841" s="50"/>
      <c r="AG2841" s="50"/>
      <c r="AH2841" s="50"/>
      <c r="AI2841" s="50"/>
      <c r="AJ2841" s="50"/>
      <c r="AK2841" s="50"/>
      <c r="AL2841" s="50"/>
      <c r="AM2841" s="50"/>
      <c r="AN2841" s="50"/>
      <c r="AO2841" s="50"/>
      <c r="AP2841" s="50"/>
      <c r="AQ2841" s="50"/>
      <c r="AR2841" s="50"/>
      <c r="AS2841" s="50"/>
      <c r="AT2841" s="50"/>
      <c r="AU2841" s="50"/>
      <c r="AV2841" s="50"/>
      <c r="AW2841" s="50"/>
      <c r="AX2841" s="50"/>
      <c r="AY2841" s="50"/>
      <c r="AZ2841" s="50"/>
      <c r="BA2841" s="50"/>
      <c r="BB2841" s="50"/>
      <c r="BC2841" s="50"/>
      <c r="BD2841" s="50"/>
      <c r="BE2841" s="50"/>
      <c r="BF2841" s="50"/>
      <c r="BG2841" s="50"/>
      <c r="BH2841" s="50"/>
      <c r="BI2841" s="50"/>
      <c r="BJ2841" s="50"/>
      <c r="BK2841" s="50"/>
      <c r="BL2841" s="50"/>
      <c r="BM2841" s="50"/>
      <c r="BN2841" s="50"/>
      <c r="BO2841" s="50"/>
      <c r="BP2841" s="50"/>
      <c r="BQ2841" s="50"/>
      <c r="BR2841" s="50"/>
      <c r="BS2841" s="50"/>
      <c r="BT2841" s="50"/>
      <c r="BU2841" s="50"/>
      <c r="BV2841" s="50"/>
      <c r="BW2841" s="50"/>
      <c r="BX2841" s="50"/>
      <c r="BY2841" s="50"/>
      <c r="BZ2841" s="50"/>
      <c r="CA2841" s="50"/>
      <c r="CB2841" s="50"/>
      <c r="CC2841" s="50"/>
      <c r="CD2841" s="50"/>
      <c r="CE2841" s="50"/>
      <c r="CF2841" s="50"/>
      <c r="CG2841" s="50"/>
      <c r="CH2841" s="50"/>
      <c r="CI2841" s="50"/>
      <c r="CJ2841" s="50"/>
      <c r="CK2841" s="50"/>
      <c r="CL2841" s="50"/>
      <c r="CM2841" s="50"/>
      <c r="CN2841" s="50"/>
      <c r="CO2841" s="50"/>
      <c r="CP2841" s="50"/>
      <c r="CQ2841" s="50"/>
      <c r="CR2841" s="50"/>
      <c r="CS2841" s="50"/>
      <c r="CT2841" s="50"/>
      <c r="CU2841" s="50"/>
      <c r="CV2841" s="50"/>
      <c r="CW2841" s="50"/>
      <c r="CX2841" s="50"/>
      <c r="CY2841" s="50"/>
      <c r="CZ2841" s="50"/>
      <c r="DA2841" s="50"/>
      <c r="DB2841" s="50"/>
      <c r="DC2841" s="50"/>
      <c r="DD2841" s="50"/>
      <c r="DE2841" s="50"/>
      <c r="DF2841" s="50"/>
      <c r="DG2841" s="50"/>
      <c r="DH2841" s="50"/>
    </row>
    <row r="2842" spans="1:112" x14ac:dyDescent="0.2">
      <c r="A2842" s="211" t="s">
        <v>2418</v>
      </c>
      <c r="B2842" s="211" t="s">
        <v>2418</v>
      </c>
      <c r="C2842" s="211"/>
      <c r="D2842" s="235" t="s">
        <v>3496</v>
      </c>
      <c r="E2842" s="353">
        <v>300</v>
      </c>
      <c r="F2842" s="352">
        <f t="shared" si="88"/>
        <v>180</v>
      </c>
      <c r="G2842" s="352">
        <f t="shared" si="89"/>
        <v>150</v>
      </c>
      <c r="H2842" s="50"/>
      <c r="I2842" s="50"/>
      <c r="J2842" s="50"/>
      <c r="K2842" s="50"/>
      <c r="L2842" s="50"/>
      <c r="M2842" s="50"/>
      <c r="N2842" s="50"/>
      <c r="O2842" s="50"/>
      <c r="P2842" s="50"/>
      <c r="Q2842" s="50"/>
      <c r="R2842" s="50"/>
      <c r="S2842" s="50"/>
      <c r="T2842" s="50"/>
      <c r="U2842" s="50"/>
      <c r="V2842" s="50"/>
      <c r="W2842" s="50"/>
      <c r="X2842" s="50"/>
      <c r="Y2842" s="50"/>
      <c r="Z2842" s="50"/>
      <c r="AA2842" s="50"/>
      <c r="AB2842" s="50"/>
      <c r="AC2842" s="50"/>
      <c r="AD2842" s="50"/>
      <c r="AE2842" s="50"/>
      <c r="AF2842" s="50"/>
      <c r="AG2842" s="50"/>
      <c r="AH2842" s="50"/>
      <c r="AI2842" s="50"/>
      <c r="AJ2842" s="50"/>
      <c r="AK2842" s="50"/>
      <c r="AL2842" s="50"/>
      <c r="AM2842" s="50"/>
      <c r="AN2842" s="50"/>
      <c r="AO2842" s="50"/>
      <c r="AP2842" s="50"/>
      <c r="AQ2842" s="50"/>
      <c r="AR2842" s="50"/>
      <c r="AS2842" s="50"/>
      <c r="AT2842" s="50"/>
      <c r="AU2842" s="50"/>
      <c r="AV2842" s="50"/>
      <c r="AW2842" s="50"/>
      <c r="AX2842" s="50"/>
      <c r="AY2842" s="50"/>
      <c r="AZ2842" s="50"/>
      <c r="BA2842" s="50"/>
      <c r="BB2842" s="50"/>
      <c r="BC2842" s="50"/>
      <c r="BD2842" s="50"/>
      <c r="BE2842" s="50"/>
      <c r="BF2842" s="50"/>
      <c r="BG2842" s="50"/>
      <c r="BH2842" s="50"/>
      <c r="BI2842" s="50"/>
      <c r="BJ2842" s="50"/>
      <c r="BK2842" s="50"/>
      <c r="BL2842" s="50"/>
      <c r="BM2842" s="50"/>
      <c r="BN2842" s="50"/>
      <c r="BO2842" s="50"/>
      <c r="BP2842" s="50"/>
      <c r="BQ2842" s="50"/>
      <c r="BR2842" s="50"/>
      <c r="BS2842" s="50"/>
      <c r="BT2842" s="50"/>
      <c r="BU2842" s="50"/>
      <c r="BV2842" s="50"/>
      <c r="BW2842" s="50"/>
      <c r="BX2842" s="50"/>
      <c r="BY2842" s="50"/>
      <c r="BZ2842" s="50"/>
      <c r="CA2842" s="50"/>
      <c r="CB2842" s="50"/>
      <c r="CC2842" s="50"/>
      <c r="CD2842" s="50"/>
      <c r="CE2842" s="50"/>
      <c r="CF2842" s="50"/>
      <c r="CG2842" s="50"/>
      <c r="CH2842" s="50"/>
      <c r="CI2842" s="50"/>
      <c r="CJ2842" s="50"/>
      <c r="CK2842" s="50"/>
      <c r="CL2842" s="50"/>
      <c r="CM2842" s="50"/>
      <c r="CN2842" s="50"/>
      <c r="CO2842" s="50"/>
      <c r="CP2842" s="50"/>
      <c r="CQ2842" s="50"/>
      <c r="CR2842" s="50"/>
      <c r="CS2842" s="50"/>
      <c r="CT2842" s="50"/>
      <c r="CU2842" s="50"/>
      <c r="CV2842" s="50"/>
      <c r="CW2842" s="50"/>
      <c r="CX2842" s="50"/>
      <c r="CY2842" s="50"/>
      <c r="CZ2842" s="50"/>
      <c r="DA2842" s="50"/>
      <c r="DB2842" s="50"/>
      <c r="DC2842" s="50"/>
      <c r="DD2842" s="50"/>
      <c r="DE2842" s="50"/>
      <c r="DF2842" s="50"/>
      <c r="DG2842" s="50"/>
      <c r="DH2842" s="50"/>
    </row>
    <row r="2843" spans="1:112" x14ac:dyDescent="0.2">
      <c r="A2843" s="211" t="s">
        <v>2420</v>
      </c>
      <c r="B2843" s="211" t="s">
        <v>2420</v>
      </c>
      <c r="C2843" s="211"/>
      <c r="D2843" s="235" t="s">
        <v>3497</v>
      </c>
      <c r="E2843" s="353">
        <v>250</v>
      </c>
      <c r="F2843" s="352">
        <f t="shared" si="88"/>
        <v>150</v>
      </c>
      <c r="G2843" s="352">
        <f t="shared" si="89"/>
        <v>125</v>
      </c>
      <c r="H2843" s="50"/>
      <c r="I2843" s="50"/>
      <c r="J2843" s="50"/>
      <c r="K2843" s="50"/>
      <c r="L2843" s="50"/>
      <c r="M2843" s="50"/>
      <c r="N2843" s="50"/>
      <c r="O2843" s="50"/>
      <c r="P2843" s="50"/>
      <c r="Q2843" s="50"/>
      <c r="R2843" s="50"/>
      <c r="S2843" s="50"/>
      <c r="T2843" s="50"/>
      <c r="U2843" s="50"/>
      <c r="V2843" s="50"/>
      <c r="W2843" s="50"/>
      <c r="X2843" s="50"/>
      <c r="Y2843" s="50"/>
      <c r="Z2843" s="50"/>
      <c r="AA2843" s="50"/>
      <c r="AB2843" s="50"/>
      <c r="AC2843" s="50"/>
      <c r="AD2843" s="50"/>
      <c r="AE2843" s="50"/>
      <c r="AF2843" s="50"/>
      <c r="AG2843" s="50"/>
      <c r="AH2843" s="50"/>
      <c r="AI2843" s="50"/>
      <c r="AJ2843" s="50"/>
      <c r="AK2843" s="50"/>
      <c r="AL2843" s="50"/>
      <c r="AM2843" s="50"/>
      <c r="AN2843" s="50"/>
      <c r="AO2843" s="50"/>
      <c r="AP2843" s="50"/>
      <c r="AQ2843" s="50"/>
      <c r="AR2843" s="50"/>
      <c r="AS2843" s="50"/>
      <c r="AT2843" s="50"/>
      <c r="AU2843" s="50"/>
      <c r="AV2843" s="50"/>
      <c r="AW2843" s="50"/>
      <c r="AX2843" s="50"/>
      <c r="AY2843" s="50"/>
      <c r="AZ2843" s="50"/>
      <c r="BA2843" s="50"/>
      <c r="BB2843" s="50"/>
      <c r="BC2843" s="50"/>
      <c r="BD2843" s="50"/>
      <c r="BE2843" s="50"/>
      <c r="BF2843" s="50"/>
      <c r="BG2843" s="50"/>
      <c r="BH2843" s="50"/>
      <c r="BI2843" s="50"/>
      <c r="BJ2843" s="50"/>
      <c r="BK2843" s="50"/>
      <c r="BL2843" s="50"/>
      <c r="BM2843" s="50"/>
      <c r="BN2843" s="50"/>
      <c r="BO2843" s="50"/>
      <c r="BP2843" s="50"/>
      <c r="BQ2843" s="50"/>
      <c r="BR2843" s="50"/>
      <c r="BS2843" s="50"/>
      <c r="BT2843" s="50"/>
      <c r="BU2843" s="50"/>
      <c r="BV2843" s="50"/>
      <c r="BW2843" s="50"/>
      <c r="BX2843" s="50"/>
      <c r="BY2843" s="50"/>
      <c r="BZ2843" s="50"/>
      <c r="CA2843" s="50"/>
      <c r="CB2843" s="50"/>
      <c r="CC2843" s="50"/>
      <c r="CD2843" s="50"/>
      <c r="CE2843" s="50"/>
      <c r="CF2843" s="50"/>
      <c r="CG2843" s="50"/>
      <c r="CH2843" s="50"/>
      <c r="CI2843" s="50"/>
      <c r="CJ2843" s="50"/>
      <c r="CK2843" s="50"/>
      <c r="CL2843" s="50"/>
      <c r="CM2843" s="50"/>
      <c r="CN2843" s="50"/>
      <c r="CO2843" s="50"/>
      <c r="CP2843" s="50"/>
      <c r="CQ2843" s="50"/>
      <c r="CR2843" s="50"/>
      <c r="CS2843" s="50"/>
      <c r="CT2843" s="50"/>
      <c r="CU2843" s="50"/>
      <c r="CV2843" s="50"/>
      <c r="CW2843" s="50"/>
      <c r="CX2843" s="50"/>
      <c r="CY2843" s="50"/>
      <c r="CZ2843" s="50"/>
      <c r="DA2843" s="50"/>
      <c r="DB2843" s="50"/>
      <c r="DC2843" s="50"/>
      <c r="DD2843" s="50"/>
      <c r="DE2843" s="50"/>
      <c r="DF2843" s="50"/>
      <c r="DG2843" s="50"/>
      <c r="DH2843" s="50"/>
    </row>
    <row r="2844" spans="1:112" x14ac:dyDescent="0.2">
      <c r="A2844" s="211" t="s">
        <v>2422</v>
      </c>
      <c r="B2844" s="211" t="s">
        <v>2422</v>
      </c>
      <c r="C2844" s="211"/>
      <c r="D2844" s="235" t="s">
        <v>3498</v>
      </c>
      <c r="E2844" s="353">
        <v>200</v>
      </c>
      <c r="F2844" s="352">
        <f t="shared" si="88"/>
        <v>120</v>
      </c>
      <c r="G2844" s="352">
        <f t="shared" si="89"/>
        <v>100</v>
      </c>
      <c r="H2844" s="50"/>
      <c r="I2844" s="50"/>
      <c r="J2844" s="50"/>
      <c r="K2844" s="50"/>
      <c r="L2844" s="50"/>
      <c r="M2844" s="50"/>
      <c r="N2844" s="50"/>
      <c r="O2844" s="50"/>
      <c r="P2844" s="50"/>
      <c r="Q2844" s="50"/>
      <c r="R2844" s="50"/>
      <c r="S2844" s="50"/>
      <c r="T2844" s="50"/>
      <c r="U2844" s="50"/>
      <c r="V2844" s="50"/>
      <c r="W2844" s="50"/>
      <c r="X2844" s="50"/>
      <c r="Y2844" s="50"/>
      <c r="Z2844" s="50"/>
      <c r="AA2844" s="50"/>
      <c r="AB2844" s="50"/>
      <c r="AC2844" s="50"/>
      <c r="AD2844" s="50"/>
      <c r="AE2844" s="50"/>
      <c r="AF2844" s="50"/>
      <c r="AG2844" s="50"/>
      <c r="AH2844" s="50"/>
      <c r="AI2844" s="50"/>
      <c r="AJ2844" s="50"/>
      <c r="AK2844" s="50"/>
      <c r="AL2844" s="50"/>
      <c r="AM2844" s="50"/>
      <c r="AN2844" s="50"/>
      <c r="AO2844" s="50"/>
      <c r="AP2844" s="50"/>
      <c r="AQ2844" s="50"/>
      <c r="AR2844" s="50"/>
      <c r="AS2844" s="50"/>
      <c r="AT2844" s="50"/>
      <c r="AU2844" s="50"/>
      <c r="AV2844" s="50"/>
      <c r="AW2844" s="50"/>
      <c r="AX2844" s="50"/>
      <c r="AY2844" s="50"/>
      <c r="AZ2844" s="50"/>
      <c r="BA2844" s="50"/>
      <c r="BB2844" s="50"/>
      <c r="BC2844" s="50"/>
      <c r="BD2844" s="50"/>
      <c r="BE2844" s="50"/>
      <c r="BF2844" s="50"/>
      <c r="BG2844" s="50"/>
      <c r="BH2844" s="50"/>
      <c r="BI2844" s="50"/>
      <c r="BJ2844" s="50"/>
      <c r="BK2844" s="50"/>
      <c r="BL2844" s="50"/>
      <c r="BM2844" s="50"/>
      <c r="BN2844" s="50"/>
      <c r="BO2844" s="50"/>
      <c r="BP2844" s="50"/>
      <c r="BQ2844" s="50"/>
      <c r="BR2844" s="50"/>
      <c r="BS2844" s="50"/>
      <c r="BT2844" s="50"/>
      <c r="BU2844" s="50"/>
      <c r="BV2844" s="50"/>
      <c r="BW2844" s="50"/>
      <c r="BX2844" s="50"/>
      <c r="BY2844" s="50"/>
      <c r="BZ2844" s="50"/>
      <c r="CA2844" s="50"/>
      <c r="CB2844" s="50"/>
      <c r="CC2844" s="50"/>
      <c r="CD2844" s="50"/>
      <c r="CE2844" s="50"/>
      <c r="CF2844" s="50"/>
      <c r="CG2844" s="50"/>
      <c r="CH2844" s="50"/>
      <c r="CI2844" s="50"/>
      <c r="CJ2844" s="50"/>
      <c r="CK2844" s="50"/>
      <c r="CL2844" s="50"/>
      <c r="CM2844" s="50"/>
      <c r="CN2844" s="50"/>
      <c r="CO2844" s="50"/>
      <c r="CP2844" s="50"/>
      <c r="CQ2844" s="50"/>
      <c r="CR2844" s="50"/>
      <c r="CS2844" s="50"/>
      <c r="CT2844" s="50"/>
      <c r="CU2844" s="50"/>
      <c r="CV2844" s="50"/>
      <c r="CW2844" s="50"/>
      <c r="CX2844" s="50"/>
      <c r="CY2844" s="50"/>
      <c r="CZ2844" s="50"/>
      <c r="DA2844" s="50"/>
      <c r="DB2844" s="50"/>
      <c r="DC2844" s="50"/>
      <c r="DD2844" s="50"/>
      <c r="DE2844" s="50"/>
      <c r="DF2844" s="50"/>
      <c r="DG2844" s="50"/>
      <c r="DH2844" s="50"/>
    </row>
    <row r="2845" spans="1:112" ht="25.5" x14ac:dyDescent="0.2">
      <c r="A2845" s="211" t="s">
        <v>2423</v>
      </c>
      <c r="B2845" s="211" t="s">
        <v>2423</v>
      </c>
      <c r="C2845" s="211"/>
      <c r="D2845" s="235" t="s">
        <v>3499</v>
      </c>
      <c r="E2845" s="353">
        <v>220</v>
      </c>
      <c r="F2845" s="352">
        <f t="shared" si="88"/>
        <v>132</v>
      </c>
      <c r="G2845" s="352">
        <f t="shared" si="89"/>
        <v>110</v>
      </c>
      <c r="H2845" s="50"/>
      <c r="I2845" s="50"/>
      <c r="J2845" s="50"/>
      <c r="K2845" s="50"/>
      <c r="L2845" s="50"/>
      <c r="M2845" s="50"/>
      <c r="N2845" s="50"/>
      <c r="O2845" s="50"/>
      <c r="P2845" s="50"/>
      <c r="Q2845" s="50"/>
      <c r="R2845" s="50"/>
      <c r="S2845" s="50"/>
      <c r="T2845" s="50"/>
      <c r="U2845" s="50"/>
      <c r="V2845" s="50"/>
      <c r="W2845" s="50"/>
      <c r="X2845" s="50"/>
      <c r="Y2845" s="50"/>
      <c r="Z2845" s="50"/>
      <c r="AA2845" s="50"/>
      <c r="AB2845" s="50"/>
      <c r="AC2845" s="50"/>
      <c r="AD2845" s="50"/>
      <c r="AE2845" s="50"/>
      <c r="AF2845" s="50"/>
      <c r="AG2845" s="50"/>
      <c r="AH2845" s="50"/>
      <c r="AI2845" s="50"/>
      <c r="AJ2845" s="50"/>
      <c r="AK2845" s="50"/>
      <c r="AL2845" s="50"/>
      <c r="AM2845" s="50"/>
      <c r="AN2845" s="50"/>
      <c r="AO2845" s="50"/>
      <c r="AP2845" s="50"/>
      <c r="AQ2845" s="50"/>
      <c r="AR2845" s="50"/>
      <c r="AS2845" s="50"/>
      <c r="AT2845" s="50"/>
      <c r="AU2845" s="50"/>
      <c r="AV2845" s="50"/>
      <c r="AW2845" s="50"/>
      <c r="AX2845" s="50"/>
      <c r="AY2845" s="50"/>
      <c r="AZ2845" s="50"/>
      <c r="BA2845" s="50"/>
      <c r="BB2845" s="50"/>
      <c r="BC2845" s="50"/>
      <c r="BD2845" s="50"/>
      <c r="BE2845" s="50"/>
      <c r="BF2845" s="50"/>
      <c r="BG2845" s="50"/>
      <c r="BH2845" s="50"/>
      <c r="BI2845" s="50"/>
      <c r="BJ2845" s="50"/>
      <c r="BK2845" s="50"/>
      <c r="BL2845" s="50"/>
      <c r="BM2845" s="50"/>
      <c r="BN2845" s="50"/>
      <c r="BO2845" s="50"/>
      <c r="BP2845" s="50"/>
      <c r="BQ2845" s="50"/>
      <c r="BR2845" s="50"/>
      <c r="BS2845" s="50"/>
      <c r="BT2845" s="50"/>
      <c r="BU2845" s="50"/>
      <c r="BV2845" s="50"/>
      <c r="BW2845" s="50"/>
      <c r="BX2845" s="50"/>
      <c r="BY2845" s="50"/>
      <c r="BZ2845" s="50"/>
      <c r="CA2845" s="50"/>
      <c r="CB2845" s="50"/>
      <c r="CC2845" s="50"/>
      <c r="CD2845" s="50"/>
      <c r="CE2845" s="50"/>
      <c r="CF2845" s="50"/>
      <c r="CG2845" s="50"/>
      <c r="CH2845" s="50"/>
      <c r="CI2845" s="50"/>
      <c r="CJ2845" s="50"/>
      <c r="CK2845" s="50"/>
      <c r="CL2845" s="50"/>
      <c r="CM2845" s="50"/>
      <c r="CN2845" s="50"/>
      <c r="CO2845" s="50"/>
      <c r="CP2845" s="50"/>
      <c r="CQ2845" s="50"/>
      <c r="CR2845" s="50"/>
      <c r="CS2845" s="50"/>
      <c r="CT2845" s="50"/>
      <c r="CU2845" s="50"/>
      <c r="CV2845" s="50"/>
      <c r="CW2845" s="50"/>
      <c r="CX2845" s="50"/>
      <c r="CY2845" s="50"/>
      <c r="CZ2845" s="50"/>
      <c r="DA2845" s="50"/>
      <c r="DB2845" s="50"/>
      <c r="DC2845" s="50"/>
      <c r="DD2845" s="50"/>
      <c r="DE2845" s="50"/>
      <c r="DF2845" s="50"/>
      <c r="DG2845" s="50"/>
      <c r="DH2845" s="50"/>
    </row>
    <row r="2846" spans="1:112" x14ac:dyDescent="0.2">
      <c r="A2846" s="664" t="s">
        <v>2425</v>
      </c>
      <c r="B2846" s="664" t="s">
        <v>2425</v>
      </c>
      <c r="C2846" s="211"/>
      <c r="D2846" s="237" t="s">
        <v>2138</v>
      </c>
      <c r="E2846" s="353"/>
      <c r="F2846" s="352">
        <f t="shared" si="88"/>
        <v>0</v>
      </c>
      <c r="G2846" s="352">
        <f t="shared" si="89"/>
        <v>0</v>
      </c>
      <c r="H2846" s="50"/>
      <c r="I2846" s="50"/>
      <c r="J2846" s="50"/>
      <c r="K2846" s="50"/>
      <c r="L2846" s="50"/>
      <c r="M2846" s="50"/>
      <c r="N2846" s="50"/>
      <c r="O2846" s="50"/>
      <c r="P2846" s="50"/>
      <c r="Q2846" s="50"/>
      <c r="R2846" s="50"/>
      <c r="S2846" s="50"/>
      <c r="T2846" s="50"/>
      <c r="U2846" s="50"/>
      <c r="V2846" s="50"/>
      <c r="W2846" s="50"/>
      <c r="X2846" s="50"/>
      <c r="Y2846" s="50"/>
      <c r="Z2846" s="50"/>
      <c r="AA2846" s="50"/>
      <c r="AB2846" s="50"/>
      <c r="AC2846" s="50"/>
      <c r="AD2846" s="50"/>
      <c r="AE2846" s="50"/>
      <c r="AF2846" s="50"/>
      <c r="AG2846" s="50"/>
      <c r="AH2846" s="50"/>
      <c r="AI2846" s="50"/>
      <c r="AJ2846" s="50"/>
      <c r="AK2846" s="50"/>
      <c r="AL2846" s="50"/>
      <c r="AM2846" s="50"/>
      <c r="AN2846" s="50"/>
      <c r="AO2846" s="50"/>
      <c r="AP2846" s="50"/>
      <c r="AQ2846" s="50"/>
      <c r="AR2846" s="50"/>
      <c r="AS2846" s="50"/>
      <c r="AT2846" s="50"/>
      <c r="AU2846" s="50"/>
      <c r="AV2846" s="50"/>
      <c r="AW2846" s="50"/>
      <c r="AX2846" s="50"/>
      <c r="AY2846" s="50"/>
      <c r="AZ2846" s="50"/>
      <c r="BA2846" s="50"/>
      <c r="BB2846" s="50"/>
      <c r="BC2846" s="50"/>
      <c r="BD2846" s="50"/>
      <c r="BE2846" s="50"/>
      <c r="BF2846" s="50"/>
      <c r="BG2846" s="50"/>
      <c r="BH2846" s="50"/>
      <c r="BI2846" s="50"/>
      <c r="BJ2846" s="50"/>
      <c r="BK2846" s="50"/>
      <c r="BL2846" s="50"/>
      <c r="BM2846" s="50"/>
      <c r="BN2846" s="50"/>
      <c r="BO2846" s="50"/>
      <c r="BP2846" s="50"/>
      <c r="BQ2846" s="50"/>
      <c r="BR2846" s="50"/>
      <c r="BS2846" s="50"/>
      <c r="BT2846" s="50"/>
      <c r="BU2846" s="50"/>
      <c r="BV2846" s="50"/>
      <c r="BW2846" s="50"/>
      <c r="BX2846" s="50"/>
      <c r="BY2846" s="50"/>
      <c r="BZ2846" s="50"/>
      <c r="CA2846" s="50"/>
      <c r="CB2846" s="50"/>
      <c r="CC2846" s="50"/>
      <c r="CD2846" s="50"/>
      <c r="CE2846" s="50"/>
      <c r="CF2846" s="50"/>
      <c r="CG2846" s="50"/>
      <c r="CH2846" s="50"/>
      <c r="CI2846" s="50"/>
      <c r="CJ2846" s="50"/>
      <c r="CK2846" s="50"/>
      <c r="CL2846" s="50"/>
      <c r="CM2846" s="50"/>
      <c r="CN2846" s="50"/>
      <c r="CO2846" s="50"/>
      <c r="CP2846" s="50"/>
      <c r="CQ2846" s="50"/>
      <c r="CR2846" s="50"/>
      <c r="CS2846" s="50"/>
      <c r="CT2846" s="50"/>
      <c r="CU2846" s="50"/>
      <c r="CV2846" s="50"/>
      <c r="CW2846" s="50"/>
      <c r="CX2846" s="50"/>
      <c r="CY2846" s="50"/>
      <c r="CZ2846" s="50"/>
      <c r="DA2846" s="50"/>
      <c r="DB2846" s="50"/>
      <c r="DC2846" s="50"/>
      <c r="DD2846" s="50"/>
      <c r="DE2846" s="50"/>
      <c r="DF2846" s="50"/>
      <c r="DG2846" s="50"/>
      <c r="DH2846" s="50"/>
    </row>
    <row r="2847" spans="1:112" x14ac:dyDescent="0.2">
      <c r="A2847" s="666"/>
      <c r="B2847" s="666"/>
      <c r="C2847" s="211"/>
      <c r="D2847" s="236" t="s">
        <v>2159</v>
      </c>
      <c r="E2847" s="353">
        <v>180</v>
      </c>
      <c r="F2847" s="352">
        <f t="shared" si="88"/>
        <v>108</v>
      </c>
      <c r="G2847" s="352">
        <f t="shared" si="89"/>
        <v>90</v>
      </c>
      <c r="H2847" s="50"/>
      <c r="I2847" s="50"/>
      <c r="J2847" s="50"/>
      <c r="K2847" s="50"/>
      <c r="L2847" s="50"/>
      <c r="M2847" s="50"/>
      <c r="N2847" s="50"/>
      <c r="O2847" s="50"/>
      <c r="P2847" s="50"/>
      <c r="Q2847" s="50"/>
      <c r="R2847" s="50"/>
      <c r="S2847" s="50"/>
      <c r="T2847" s="50"/>
      <c r="U2847" s="50"/>
      <c r="V2847" s="50"/>
      <c r="W2847" s="50"/>
      <c r="X2847" s="50"/>
      <c r="Y2847" s="50"/>
      <c r="Z2847" s="50"/>
      <c r="AA2847" s="50"/>
      <c r="AB2847" s="50"/>
      <c r="AC2847" s="50"/>
      <c r="AD2847" s="50"/>
      <c r="AE2847" s="50"/>
      <c r="AF2847" s="50"/>
      <c r="AG2847" s="50"/>
      <c r="AH2847" s="50"/>
      <c r="AI2847" s="50"/>
      <c r="AJ2847" s="50"/>
      <c r="AK2847" s="50"/>
      <c r="AL2847" s="50"/>
      <c r="AM2847" s="50"/>
      <c r="AN2847" s="50"/>
      <c r="AO2847" s="50"/>
      <c r="AP2847" s="50"/>
      <c r="AQ2847" s="50"/>
      <c r="AR2847" s="50"/>
      <c r="AS2847" s="50"/>
      <c r="AT2847" s="50"/>
      <c r="AU2847" s="50"/>
      <c r="AV2847" s="50"/>
      <c r="AW2847" s="50"/>
      <c r="AX2847" s="50"/>
      <c r="AY2847" s="50"/>
      <c r="AZ2847" s="50"/>
      <c r="BA2847" s="50"/>
      <c r="BB2847" s="50"/>
      <c r="BC2847" s="50"/>
      <c r="BD2847" s="50"/>
      <c r="BE2847" s="50"/>
      <c r="BF2847" s="50"/>
      <c r="BG2847" s="50"/>
      <c r="BH2847" s="50"/>
      <c r="BI2847" s="50"/>
      <c r="BJ2847" s="50"/>
      <c r="BK2847" s="50"/>
      <c r="BL2847" s="50"/>
      <c r="BM2847" s="50"/>
      <c r="BN2847" s="50"/>
      <c r="BO2847" s="50"/>
      <c r="BP2847" s="50"/>
      <c r="BQ2847" s="50"/>
      <c r="BR2847" s="50"/>
      <c r="BS2847" s="50"/>
      <c r="BT2847" s="50"/>
      <c r="BU2847" s="50"/>
      <c r="BV2847" s="50"/>
      <c r="BW2847" s="50"/>
      <c r="BX2847" s="50"/>
      <c r="BY2847" s="50"/>
      <c r="BZ2847" s="50"/>
      <c r="CA2847" s="50"/>
      <c r="CB2847" s="50"/>
      <c r="CC2847" s="50"/>
      <c r="CD2847" s="50"/>
      <c r="CE2847" s="50"/>
      <c r="CF2847" s="50"/>
      <c r="CG2847" s="50"/>
      <c r="CH2847" s="50"/>
      <c r="CI2847" s="50"/>
      <c r="CJ2847" s="50"/>
      <c r="CK2847" s="50"/>
      <c r="CL2847" s="50"/>
      <c r="CM2847" s="50"/>
      <c r="CN2847" s="50"/>
      <c r="CO2847" s="50"/>
      <c r="CP2847" s="50"/>
      <c r="CQ2847" s="50"/>
      <c r="CR2847" s="50"/>
      <c r="CS2847" s="50"/>
      <c r="CT2847" s="50"/>
      <c r="CU2847" s="50"/>
      <c r="CV2847" s="50"/>
      <c r="CW2847" s="50"/>
      <c r="CX2847" s="50"/>
      <c r="CY2847" s="50"/>
      <c r="CZ2847" s="50"/>
      <c r="DA2847" s="50"/>
      <c r="DB2847" s="50"/>
      <c r="DC2847" s="50"/>
      <c r="DD2847" s="50"/>
      <c r="DE2847" s="50"/>
      <c r="DF2847" s="50"/>
      <c r="DG2847" s="50"/>
      <c r="DH2847" s="50"/>
    </row>
    <row r="2848" spans="1:112" x14ac:dyDescent="0.2">
      <c r="A2848" s="666"/>
      <c r="B2848" s="666"/>
      <c r="C2848" s="211"/>
      <c r="D2848" s="236" t="s">
        <v>2160</v>
      </c>
      <c r="E2848" s="353">
        <v>170</v>
      </c>
      <c r="F2848" s="352">
        <f t="shared" si="88"/>
        <v>102</v>
      </c>
      <c r="G2848" s="352">
        <f t="shared" si="89"/>
        <v>85</v>
      </c>
      <c r="H2848" s="50"/>
      <c r="I2848" s="50"/>
      <c r="J2848" s="50"/>
      <c r="K2848" s="50"/>
      <c r="L2848" s="50"/>
      <c r="M2848" s="50"/>
      <c r="N2848" s="50"/>
      <c r="O2848" s="50"/>
      <c r="P2848" s="50"/>
      <c r="Q2848" s="50"/>
      <c r="R2848" s="50"/>
      <c r="S2848" s="50"/>
      <c r="T2848" s="50"/>
      <c r="U2848" s="50"/>
      <c r="V2848" s="50"/>
      <c r="W2848" s="50"/>
      <c r="X2848" s="50"/>
      <c r="Y2848" s="50"/>
      <c r="Z2848" s="50"/>
      <c r="AA2848" s="50"/>
      <c r="AB2848" s="50"/>
      <c r="AC2848" s="50"/>
      <c r="AD2848" s="50"/>
      <c r="AE2848" s="50"/>
      <c r="AF2848" s="50"/>
      <c r="AG2848" s="50"/>
      <c r="AH2848" s="50"/>
      <c r="AI2848" s="50"/>
      <c r="AJ2848" s="50"/>
      <c r="AK2848" s="50"/>
      <c r="AL2848" s="50"/>
      <c r="AM2848" s="50"/>
      <c r="AN2848" s="50"/>
      <c r="AO2848" s="50"/>
      <c r="AP2848" s="50"/>
      <c r="AQ2848" s="50"/>
      <c r="AR2848" s="50"/>
      <c r="AS2848" s="50"/>
      <c r="AT2848" s="50"/>
      <c r="AU2848" s="50"/>
      <c r="AV2848" s="50"/>
      <c r="AW2848" s="50"/>
      <c r="AX2848" s="50"/>
      <c r="AY2848" s="50"/>
      <c r="AZ2848" s="50"/>
      <c r="BA2848" s="50"/>
      <c r="BB2848" s="50"/>
      <c r="BC2848" s="50"/>
      <c r="BD2848" s="50"/>
      <c r="BE2848" s="50"/>
      <c r="BF2848" s="50"/>
      <c r="BG2848" s="50"/>
      <c r="BH2848" s="50"/>
      <c r="BI2848" s="50"/>
      <c r="BJ2848" s="50"/>
      <c r="BK2848" s="50"/>
      <c r="BL2848" s="50"/>
      <c r="BM2848" s="50"/>
      <c r="BN2848" s="50"/>
      <c r="BO2848" s="50"/>
      <c r="BP2848" s="50"/>
      <c r="BQ2848" s="50"/>
      <c r="BR2848" s="50"/>
      <c r="BS2848" s="50"/>
      <c r="BT2848" s="50"/>
      <c r="BU2848" s="50"/>
      <c r="BV2848" s="50"/>
      <c r="BW2848" s="50"/>
      <c r="BX2848" s="50"/>
      <c r="BY2848" s="50"/>
      <c r="BZ2848" s="50"/>
      <c r="CA2848" s="50"/>
      <c r="CB2848" s="50"/>
      <c r="CC2848" s="50"/>
      <c r="CD2848" s="50"/>
      <c r="CE2848" s="50"/>
      <c r="CF2848" s="50"/>
      <c r="CG2848" s="50"/>
      <c r="CH2848" s="50"/>
      <c r="CI2848" s="50"/>
      <c r="CJ2848" s="50"/>
      <c r="CK2848" s="50"/>
      <c r="CL2848" s="50"/>
      <c r="CM2848" s="50"/>
      <c r="CN2848" s="50"/>
      <c r="CO2848" s="50"/>
      <c r="CP2848" s="50"/>
      <c r="CQ2848" s="50"/>
      <c r="CR2848" s="50"/>
      <c r="CS2848" s="50"/>
      <c r="CT2848" s="50"/>
      <c r="CU2848" s="50"/>
      <c r="CV2848" s="50"/>
      <c r="CW2848" s="50"/>
      <c r="CX2848" s="50"/>
      <c r="CY2848" s="50"/>
      <c r="CZ2848" s="50"/>
      <c r="DA2848" s="50"/>
      <c r="DB2848" s="50"/>
      <c r="DC2848" s="50"/>
      <c r="DD2848" s="50"/>
      <c r="DE2848" s="50"/>
      <c r="DF2848" s="50"/>
      <c r="DG2848" s="50"/>
      <c r="DH2848" s="50"/>
    </row>
    <row r="2849" spans="1:112" x14ac:dyDescent="0.2">
      <c r="A2849" s="665"/>
      <c r="B2849" s="665"/>
      <c r="C2849" s="211"/>
      <c r="D2849" s="236" t="s">
        <v>2214</v>
      </c>
      <c r="E2849" s="353">
        <v>160</v>
      </c>
      <c r="F2849" s="352">
        <f t="shared" si="88"/>
        <v>96</v>
      </c>
      <c r="G2849" s="352">
        <f t="shared" si="89"/>
        <v>80</v>
      </c>
      <c r="H2849" s="50"/>
      <c r="I2849" s="50"/>
      <c r="J2849" s="50"/>
      <c r="K2849" s="50"/>
      <c r="L2849" s="50"/>
      <c r="M2849" s="50"/>
      <c r="N2849" s="50"/>
      <c r="O2849" s="50"/>
      <c r="P2849" s="50"/>
      <c r="Q2849" s="50"/>
      <c r="R2849" s="50"/>
      <c r="S2849" s="50"/>
      <c r="T2849" s="50"/>
      <c r="U2849" s="50"/>
      <c r="V2849" s="50"/>
      <c r="W2849" s="50"/>
      <c r="X2849" s="50"/>
      <c r="Y2849" s="50"/>
      <c r="Z2849" s="50"/>
      <c r="AA2849" s="50"/>
      <c r="AB2849" s="50"/>
      <c r="AC2849" s="50"/>
      <c r="AD2849" s="50"/>
      <c r="AE2849" s="50"/>
      <c r="AF2849" s="50"/>
      <c r="AG2849" s="50"/>
      <c r="AH2849" s="50"/>
      <c r="AI2849" s="50"/>
      <c r="AJ2849" s="50"/>
      <c r="AK2849" s="50"/>
      <c r="AL2849" s="50"/>
      <c r="AM2849" s="50"/>
      <c r="AN2849" s="50"/>
      <c r="AO2849" s="50"/>
      <c r="AP2849" s="50"/>
      <c r="AQ2849" s="50"/>
      <c r="AR2849" s="50"/>
      <c r="AS2849" s="50"/>
      <c r="AT2849" s="50"/>
      <c r="AU2849" s="50"/>
      <c r="AV2849" s="50"/>
      <c r="AW2849" s="50"/>
      <c r="AX2849" s="50"/>
      <c r="AY2849" s="50"/>
      <c r="AZ2849" s="50"/>
      <c r="BA2849" s="50"/>
      <c r="BB2849" s="50"/>
      <c r="BC2849" s="50"/>
      <c r="BD2849" s="50"/>
      <c r="BE2849" s="50"/>
      <c r="BF2849" s="50"/>
      <c r="BG2849" s="50"/>
      <c r="BH2849" s="50"/>
      <c r="BI2849" s="50"/>
      <c r="BJ2849" s="50"/>
      <c r="BK2849" s="50"/>
      <c r="BL2849" s="50"/>
      <c r="BM2849" s="50"/>
      <c r="BN2849" s="50"/>
      <c r="BO2849" s="50"/>
      <c r="BP2849" s="50"/>
      <c r="BQ2849" s="50"/>
      <c r="BR2849" s="50"/>
      <c r="BS2849" s="50"/>
      <c r="BT2849" s="50"/>
      <c r="BU2849" s="50"/>
      <c r="BV2849" s="50"/>
      <c r="BW2849" s="50"/>
      <c r="BX2849" s="50"/>
      <c r="BY2849" s="50"/>
      <c r="BZ2849" s="50"/>
      <c r="CA2849" s="50"/>
      <c r="CB2849" s="50"/>
      <c r="CC2849" s="50"/>
      <c r="CD2849" s="50"/>
      <c r="CE2849" s="50"/>
      <c r="CF2849" s="50"/>
      <c r="CG2849" s="50"/>
      <c r="CH2849" s="50"/>
      <c r="CI2849" s="50"/>
      <c r="CJ2849" s="50"/>
      <c r="CK2849" s="50"/>
      <c r="CL2849" s="50"/>
      <c r="CM2849" s="50"/>
      <c r="CN2849" s="50"/>
      <c r="CO2849" s="50"/>
      <c r="CP2849" s="50"/>
      <c r="CQ2849" s="50"/>
      <c r="CR2849" s="50"/>
      <c r="CS2849" s="50"/>
      <c r="CT2849" s="50"/>
      <c r="CU2849" s="50"/>
      <c r="CV2849" s="50"/>
      <c r="CW2849" s="50"/>
      <c r="CX2849" s="50"/>
      <c r="CY2849" s="50"/>
      <c r="CZ2849" s="50"/>
      <c r="DA2849" s="50"/>
      <c r="DB2849" s="50"/>
      <c r="DC2849" s="50"/>
      <c r="DD2849" s="50"/>
      <c r="DE2849" s="50"/>
      <c r="DF2849" s="50"/>
      <c r="DG2849" s="50"/>
      <c r="DH2849" s="50"/>
    </row>
    <row r="2850" spans="1:112" x14ac:dyDescent="0.2">
      <c r="A2850" s="664" t="s">
        <v>2426</v>
      </c>
      <c r="B2850" s="664" t="s">
        <v>2426</v>
      </c>
      <c r="C2850" s="211"/>
      <c r="D2850" s="237" t="s">
        <v>2146</v>
      </c>
      <c r="E2850" s="353"/>
      <c r="F2850" s="352">
        <f t="shared" si="88"/>
        <v>0</v>
      </c>
      <c r="G2850" s="352">
        <f t="shared" si="89"/>
        <v>0</v>
      </c>
      <c r="H2850" s="50"/>
      <c r="I2850" s="50"/>
      <c r="J2850" s="50"/>
      <c r="K2850" s="50"/>
      <c r="L2850" s="50"/>
      <c r="M2850" s="50"/>
      <c r="N2850" s="50"/>
      <c r="O2850" s="50"/>
      <c r="P2850" s="50"/>
      <c r="Q2850" s="50"/>
      <c r="R2850" s="50"/>
      <c r="S2850" s="50"/>
      <c r="T2850" s="50"/>
      <c r="U2850" s="50"/>
      <c r="V2850" s="50"/>
      <c r="W2850" s="50"/>
      <c r="X2850" s="50"/>
      <c r="Y2850" s="50"/>
      <c r="Z2850" s="50"/>
      <c r="AA2850" s="50"/>
      <c r="AB2850" s="50"/>
      <c r="AC2850" s="50"/>
      <c r="AD2850" s="50"/>
      <c r="AE2850" s="50"/>
      <c r="AF2850" s="50"/>
      <c r="AG2850" s="50"/>
      <c r="AH2850" s="50"/>
      <c r="AI2850" s="50"/>
      <c r="AJ2850" s="50"/>
      <c r="AK2850" s="50"/>
      <c r="AL2850" s="50"/>
      <c r="AM2850" s="50"/>
      <c r="AN2850" s="50"/>
      <c r="AO2850" s="50"/>
      <c r="AP2850" s="50"/>
      <c r="AQ2850" s="50"/>
      <c r="AR2850" s="50"/>
      <c r="AS2850" s="50"/>
      <c r="AT2850" s="50"/>
      <c r="AU2850" s="50"/>
      <c r="AV2850" s="50"/>
      <c r="AW2850" s="50"/>
      <c r="AX2850" s="50"/>
      <c r="AY2850" s="50"/>
      <c r="AZ2850" s="50"/>
      <c r="BA2850" s="50"/>
      <c r="BB2850" s="50"/>
      <c r="BC2850" s="50"/>
      <c r="BD2850" s="50"/>
      <c r="BE2850" s="50"/>
      <c r="BF2850" s="50"/>
      <c r="BG2850" s="50"/>
      <c r="BH2850" s="50"/>
      <c r="BI2850" s="50"/>
      <c r="BJ2850" s="50"/>
      <c r="BK2850" s="50"/>
      <c r="BL2850" s="50"/>
      <c r="BM2850" s="50"/>
      <c r="BN2850" s="50"/>
      <c r="BO2850" s="50"/>
      <c r="BP2850" s="50"/>
      <c r="BQ2850" s="50"/>
      <c r="BR2850" s="50"/>
      <c r="BS2850" s="50"/>
      <c r="BT2850" s="50"/>
      <c r="BU2850" s="50"/>
      <c r="BV2850" s="50"/>
      <c r="BW2850" s="50"/>
      <c r="BX2850" s="50"/>
      <c r="BY2850" s="50"/>
      <c r="BZ2850" s="50"/>
      <c r="CA2850" s="50"/>
      <c r="CB2850" s="50"/>
      <c r="CC2850" s="50"/>
      <c r="CD2850" s="50"/>
      <c r="CE2850" s="50"/>
      <c r="CF2850" s="50"/>
      <c r="CG2850" s="50"/>
      <c r="CH2850" s="50"/>
      <c r="CI2850" s="50"/>
      <c r="CJ2850" s="50"/>
      <c r="CK2850" s="50"/>
      <c r="CL2850" s="50"/>
      <c r="CM2850" s="50"/>
      <c r="CN2850" s="50"/>
      <c r="CO2850" s="50"/>
      <c r="CP2850" s="50"/>
      <c r="CQ2850" s="50"/>
      <c r="CR2850" s="50"/>
      <c r="CS2850" s="50"/>
      <c r="CT2850" s="50"/>
      <c r="CU2850" s="50"/>
      <c r="CV2850" s="50"/>
      <c r="CW2850" s="50"/>
      <c r="CX2850" s="50"/>
      <c r="CY2850" s="50"/>
      <c r="CZ2850" s="50"/>
      <c r="DA2850" s="50"/>
      <c r="DB2850" s="50"/>
      <c r="DC2850" s="50"/>
      <c r="DD2850" s="50"/>
      <c r="DE2850" s="50"/>
      <c r="DF2850" s="50"/>
      <c r="DG2850" s="50"/>
      <c r="DH2850" s="50"/>
    </row>
    <row r="2851" spans="1:112" x14ac:dyDescent="0.2">
      <c r="A2851" s="666"/>
      <c r="B2851" s="666"/>
      <c r="C2851" s="211"/>
      <c r="D2851" s="236" t="s">
        <v>2159</v>
      </c>
      <c r="E2851" s="353">
        <v>170</v>
      </c>
      <c r="F2851" s="352">
        <f t="shared" si="88"/>
        <v>102</v>
      </c>
      <c r="G2851" s="352">
        <f t="shared" si="89"/>
        <v>85</v>
      </c>
      <c r="H2851" s="50"/>
      <c r="I2851" s="50"/>
      <c r="J2851" s="50"/>
      <c r="K2851" s="50"/>
      <c r="L2851" s="50"/>
      <c r="M2851" s="50"/>
      <c r="N2851" s="50"/>
      <c r="O2851" s="50"/>
      <c r="P2851" s="50"/>
      <c r="Q2851" s="50"/>
      <c r="R2851" s="50"/>
      <c r="S2851" s="50"/>
      <c r="T2851" s="50"/>
      <c r="U2851" s="50"/>
      <c r="V2851" s="50"/>
      <c r="W2851" s="50"/>
      <c r="X2851" s="50"/>
      <c r="Y2851" s="50"/>
      <c r="Z2851" s="50"/>
      <c r="AA2851" s="50"/>
      <c r="AB2851" s="50"/>
      <c r="AC2851" s="50"/>
      <c r="AD2851" s="50"/>
      <c r="AE2851" s="50"/>
      <c r="AF2851" s="50"/>
      <c r="AG2851" s="50"/>
      <c r="AH2851" s="50"/>
      <c r="AI2851" s="50"/>
      <c r="AJ2851" s="50"/>
      <c r="AK2851" s="50"/>
      <c r="AL2851" s="50"/>
      <c r="AM2851" s="50"/>
      <c r="AN2851" s="50"/>
      <c r="AO2851" s="50"/>
      <c r="AP2851" s="50"/>
      <c r="AQ2851" s="50"/>
      <c r="AR2851" s="50"/>
      <c r="AS2851" s="50"/>
      <c r="AT2851" s="50"/>
      <c r="AU2851" s="50"/>
      <c r="AV2851" s="50"/>
      <c r="AW2851" s="50"/>
      <c r="AX2851" s="50"/>
      <c r="AY2851" s="50"/>
      <c r="AZ2851" s="50"/>
      <c r="BA2851" s="50"/>
      <c r="BB2851" s="50"/>
      <c r="BC2851" s="50"/>
      <c r="BD2851" s="50"/>
      <c r="BE2851" s="50"/>
      <c r="BF2851" s="50"/>
      <c r="BG2851" s="50"/>
      <c r="BH2851" s="50"/>
      <c r="BI2851" s="50"/>
      <c r="BJ2851" s="50"/>
      <c r="BK2851" s="50"/>
      <c r="BL2851" s="50"/>
      <c r="BM2851" s="50"/>
      <c r="BN2851" s="50"/>
      <c r="BO2851" s="50"/>
      <c r="BP2851" s="50"/>
      <c r="BQ2851" s="50"/>
      <c r="BR2851" s="50"/>
      <c r="BS2851" s="50"/>
      <c r="BT2851" s="50"/>
      <c r="BU2851" s="50"/>
      <c r="BV2851" s="50"/>
      <c r="BW2851" s="50"/>
      <c r="BX2851" s="50"/>
      <c r="BY2851" s="50"/>
      <c r="BZ2851" s="50"/>
      <c r="CA2851" s="50"/>
      <c r="CB2851" s="50"/>
      <c r="CC2851" s="50"/>
      <c r="CD2851" s="50"/>
      <c r="CE2851" s="50"/>
      <c r="CF2851" s="50"/>
      <c r="CG2851" s="50"/>
      <c r="CH2851" s="50"/>
      <c r="CI2851" s="50"/>
      <c r="CJ2851" s="50"/>
      <c r="CK2851" s="50"/>
      <c r="CL2851" s="50"/>
      <c r="CM2851" s="50"/>
      <c r="CN2851" s="50"/>
      <c r="CO2851" s="50"/>
      <c r="CP2851" s="50"/>
      <c r="CQ2851" s="50"/>
      <c r="CR2851" s="50"/>
      <c r="CS2851" s="50"/>
      <c r="CT2851" s="50"/>
      <c r="CU2851" s="50"/>
      <c r="CV2851" s="50"/>
      <c r="CW2851" s="50"/>
      <c r="CX2851" s="50"/>
      <c r="CY2851" s="50"/>
      <c r="CZ2851" s="50"/>
      <c r="DA2851" s="50"/>
      <c r="DB2851" s="50"/>
      <c r="DC2851" s="50"/>
      <c r="DD2851" s="50"/>
      <c r="DE2851" s="50"/>
      <c r="DF2851" s="50"/>
      <c r="DG2851" s="50"/>
      <c r="DH2851" s="50"/>
    </row>
    <row r="2852" spans="1:112" x14ac:dyDescent="0.2">
      <c r="A2852" s="666"/>
      <c r="B2852" s="666"/>
      <c r="C2852" s="211"/>
      <c r="D2852" s="236" t="s">
        <v>2160</v>
      </c>
      <c r="E2852" s="353">
        <v>160</v>
      </c>
      <c r="F2852" s="352">
        <f t="shared" si="88"/>
        <v>96</v>
      </c>
      <c r="G2852" s="352">
        <f t="shared" si="89"/>
        <v>80</v>
      </c>
      <c r="H2852" s="50"/>
      <c r="I2852" s="50"/>
      <c r="J2852" s="50"/>
      <c r="K2852" s="50"/>
      <c r="L2852" s="50"/>
      <c r="M2852" s="50"/>
      <c r="N2852" s="50"/>
      <c r="O2852" s="50"/>
      <c r="P2852" s="50"/>
      <c r="Q2852" s="50"/>
      <c r="R2852" s="50"/>
      <c r="S2852" s="50"/>
      <c r="T2852" s="50"/>
      <c r="U2852" s="50"/>
      <c r="V2852" s="50"/>
      <c r="W2852" s="50"/>
      <c r="X2852" s="50"/>
      <c r="Y2852" s="50"/>
      <c r="Z2852" s="50"/>
      <c r="AA2852" s="50"/>
      <c r="AB2852" s="50"/>
      <c r="AC2852" s="50"/>
      <c r="AD2852" s="50"/>
      <c r="AE2852" s="50"/>
      <c r="AF2852" s="50"/>
      <c r="AG2852" s="50"/>
      <c r="AH2852" s="50"/>
      <c r="AI2852" s="50"/>
      <c r="AJ2852" s="50"/>
      <c r="AK2852" s="50"/>
      <c r="AL2852" s="50"/>
      <c r="AM2852" s="50"/>
      <c r="AN2852" s="50"/>
      <c r="AO2852" s="50"/>
      <c r="AP2852" s="50"/>
      <c r="AQ2852" s="50"/>
      <c r="AR2852" s="50"/>
      <c r="AS2852" s="50"/>
      <c r="AT2852" s="50"/>
      <c r="AU2852" s="50"/>
      <c r="AV2852" s="50"/>
      <c r="AW2852" s="50"/>
      <c r="AX2852" s="50"/>
      <c r="AY2852" s="50"/>
      <c r="AZ2852" s="50"/>
      <c r="BA2852" s="50"/>
      <c r="BB2852" s="50"/>
      <c r="BC2852" s="50"/>
      <c r="BD2852" s="50"/>
      <c r="BE2852" s="50"/>
      <c r="BF2852" s="50"/>
      <c r="BG2852" s="50"/>
      <c r="BH2852" s="50"/>
      <c r="BI2852" s="50"/>
      <c r="BJ2852" s="50"/>
      <c r="BK2852" s="50"/>
      <c r="BL2852" s="50"/>
      <c r="BM2852" s="50"/>
      <c r="BN2852" s="50"/>
      <c r="BO2852" s="50"/>
      <c r="BP2852" s="50"/>
      <c r="BQ2852" s="50"/>
      <c r="BR2852" s="50"/>
      <c r="BS2852" s="50"/>
      <c r="BT2852" s="50"/>
      <c r="BU2852" s="50"/>
      <c r="BV2852" s="50"/>
      <c r="BW2852" s="50"/>
      <c r="BX2852" s="50"/>
      <c r="BY2852" s="50"/>
      <c r="BZ2852" s="50"/>
      <c r="CA2852" s="50"/>
      <c r="CB2852" s="50"/>
      <c r="CC2852" s="50"/>
      <c r="CD2852" s="50"/>
      <c r="CE2852" s="50"/>
      <c r="CF2852" s="50"/>
      <c r="CG2852" s="50"/>
      <c r="CH2852" s="50"/>
      <c r="CI2852" s="50"/>
      <c r="CJ2852" s="50"/>
      <c r="CK2852" s="50"/>
      <c r="CL2852" s="50"/>
      <c r="CM2852" s="50"/>
      <c r="CN2852" s="50"/>
      <c r="CO2852" s="50"/>
      <c r="CP2852" s="50"/>
      <c r="CQ2852" s="50"/>
      <c r="CR2852" s="50"/>
      <c r="CS2852" s="50"/>
      <c r="CT2852" s="50"/>
      <c r="CU2852" s="50"/>
      <c r="CV2852" s="50"/>
      <c r="CW2852" s="50"/>
      <c r="CX2852" s="50"/>
      <c r="CY2852" s="50"/>
      <c r="CZ2852" s="50"/>
      <c r="DA2852" s="50"/>
      <c r="DB2852" s="50"/>
      <c r="DC2852" s="50"/>
      <c r="DD2852" s="50"/>
      <c r="DE2852" s="50"/>
      <c r="DF2852" s="50"/>
      <c r="DG2852" s="50"/>
      <c r="DH2852" s="50"/>
    </row>
    <row r="2853" spans="1:112" x14ac:dyDescent="0.2">
      <c r="A2853" s="665"/>
      <c r="B2853" s="665"/>
      <c r="C2853" s="211"/>
      <c r="D2853" s="236" t="s">
        <v>2214</v>
      </c>
      <c r="E2853" s="353">
        <v>150</v>
      </c>
      <c r="F2853" s="352">
        <f t="shared" si="88"/>
        <v>90</v>
      </c>
      <c r="G2853" s="352">
        <f t="shared" si="89"/>
        <v>75</v>
      </c>
      <c r="H2853" s="50"/>
      <c r="I2853" s="50"/>
      <c r="J2853" s="50"/>
      <c r="K2853" s="50"/>
      <c r="L2853" s="50"/>
      <c r="M2853" s="50"/>
      <c r="N2853" s="50"/>
      <c r="O2853" s="50"/>
      <c r="P2853" s="50"/>
      <c r="Q2853" s="50"/>
      <c r="R2853" s="50"/>
      <c r="S2853" s="50"/>
      <c r="T2853" s="50"/>
      <c r="U2853" s="50"/>
      <c r="V2853" s="50"/>
      <c r="W2853" s="50"/>
      <c r="X2853" s="50"/>
      <c r="Y2853" s="50"/>
      <c r="Z2853" s="50"/>
      <c r="AA2853" s="50"/>
      <c r="AB2853" s="50"/>
      <c r="AC2853" s="50"/>
      <c r="AD2853" s="50"/>
      <c r="AE2853" s="50"/>
      <c r="AF2853" s="50"/>
      <c r="AG2853" s="50"/>
      <c r="AH2853" s="50"/>
      <c r="AI2853" s="50"/>
      <c r="AJ2853" s="50"/>
      <c r="AK2853" s="50"/>
      <c r="AL2853" s="50"/>
      <c r="AM2853" s="50"/>
      <c r="AN2853" s="50"/>
      <c r="AO2853" s="50"/>
      <c r="AP2853" s="50"/>
      <c r="AQ2853" s="50"/>
      <c r="AR2853" s="50"/>
      <c r="AS2853" s="50"/>
      <c r="AT2853" s="50"/>
      <c r="AU2853" s="50"/>
      <c r="AV2853" s="50"/>
      <c r="AW2853" s="50"/>
      <c r="AX2853" s="50"/>
      <c r="AY2853" s="50"/>
      <c r="AZ2853" s="50"/>
      <c r="BA2853" s="50"/>
      <c r="BB2853" s="50"/>
      <c r="BC2853" s="50"/>
      <c r="BD2853" s="50"/>
      <c r="BE2853" s="50"/>
      <c r="BF2853" s="50"/>
      <c r="BG2853" s="50"/>
      <c r="BH2853" s="50"/>
      <c r="BI2853" s="50"/>
      <c r="BJ2853" s="50"/>
      <c r="BK2853" s="50"/>
      <c r="BL2853" s="50"/>
      <c r="BM2853" s="50"/>
      <c r="BN2853" s="50"/>
      <c r="BO2853" s="50"/>
      <c r="BP2853" s="50"/>
      <c r="BQ2853" s="50"/>
      <c r="BR2853" s="50"/>
      <c r="BS2853" s="50"/>
      <c r="BT2853" s="50"/>
      <c r="BU2853" s="50"/>
      <c r="BV2853" s="50"/>
      <c r="BW2853" s="50"/>
      <c r="BX2853" s="50"/>
      <c r="BY2853" s="50"/>
      <c r="BZ2853" s="50"/>
      <c r="CA2853" s="50"/>
      <c r="CB2853" s="50"/>
      <c r="CC2853" s="50"/>
      <c r="CD2853" s="50"/>
      <c r="CE2853" s="50"/>
      <c r="CF2853" s="50"/>
      <c r="CG2853" s="50"/>
      <c r="CH2853" s="50"/>
      <c r="CI2853" s="50"/>
      <c r="CJ2853" s="50"/>
      <c r="CK2853" s="50"/>
      <c r="CL2853" s="50"/>
      <c r="CM2853" s="50"/>
      <c r="CN2853" s="50"/>
      <c r="CO2853" s="50"/>
      <c r="CP2853" s="50"/>
      <c r="CQ2853" s="50"/>
      <c r="CR2853" s="50"/>
      <c r="CS2853" s="50"/>
      <c r="CT2853" s="50"/>
      <c r="CU2853" s="50"/>
      <c r="CV2853" s="50"/>
      <c r="CW2853" s="50"/>
      <c r="CX2853" s="50"/>
      <c r="CY2853" s="50"/>
      <c r="CZ2853" s="50"/>
      <c r="DA2853" s="50"/>
      <c r="DB2853" s="50"/>
      <c r="DC2853" s="50"/>
      <c r="DD2853" s="50"/>
      <c r="DE2853" s="50"/>
      <c r="DF2853" s="50"/>
      <c r="DG2853" s="50"/>
      <c r="DH2853" s="50"/>
    </row>
    <row r="2854" spans="1:112" x14ac:dyDescent="0.2">
      <c r="A2854" s="132" t="s">
        <v>2435</v>
      </c>
      <c r="B2854" s="132" t="s">
        <v>2435</v>
      </c>
      <c r="C2854" s="132"/>
      <c r="D2854" s="76" t="s">
        <v>3500</v>
      </c>
      <c r="E2854" s="353"/>
      <c r="F2854" s="352">
        <f t="shared" si="88"/>
        <v>0</v>
      </c>
      <c r="G2854" s="352">
        <f t="shared" si="89"/>
        <v>0</v>
      </c>
      <c r="H2854" s="50"/>
      <c r="I2854" s="50"/>
      <c r="J2854" s="50"/>
      <c r="K2854" s="50"/>
      <c r="L2854" s="50"/>
      <c r="M2854" s="50"/>
      <c r="N2854" s="50"/>
      <c r="O2854" s="50"/>
      <c r="P2854" s="50"/>
      <c r="Q2854" s="50"/>
      <c r="R2854" s="50"/>
      <c r="S2854" s="50"/>
      <c r="T2854" s="50"/>
      <c r="U2854" s="50"/>
      <c r="V2854" s="50"/>
      <c r="W2854" s="50"/>
      <c r="X2854" s="50"/>
      <c r="Y2854" s="50"/>
      <c r="Z2854" s="50"/>
      <c r="AA2854" s="50"/>
      <c r="AB2854" s="50"/>
      <c r="AC2854" s="50"/>
      <c r="AD2854" s="50"/>
      <c r="AE2854" s="50"/>
      <c r="AF2854" s="50"/>
      <c r="AG2854" s="50"/>
      <c r="AH2854" s="50"/>
      <c r="AI2854" s="50"/>
      <c r="AJ2854" s="50"/>
      <c r="AK2854" s="50"/>
      <c r="AL2854" s="50"/>
      <c r="AM2854" s="50"/>
      <c r="AN2854" s="50"/>
      <c r="AO2854" s="50"/>
      <c r="AP2854" s="50"/>
      <c r="AQ2854" s="50"/>
      <c r="AR2854" s="50"/>
      <c r="AS2854" s="50"/>
      <c r="AT2854" s="50"/>
      <c r="AU2854" s="50"/>
      <c r="AV2854" s="50"/>
      <c r="AW2854" s="50"/>
      <c r="AX2854" s="50"/>
      <c r="AY2854" s="50"/>
      <c r="AZ2854" s="50"/>
      <c r="BA2854" s="50"/>
      <c r="BB2854" s="50"/>
      <c r="BC2854" s="50"/>
      <c r="BD2854" s="50"/>
      <c r="BE2854" s="50"/>
      <c r="BF2854" s="50"/>
      <c r="BG2854" s="50"/>
      <c r="BH2854" s="50"/>
      <c r="BI2854" s="50"/>
      <c r="BJ2854" s="50"/>
      <c r="BK2854" s="50"/>
      <c r="BL2854" s="50"/>
      <c r="BM2854" s="50"/>
      <c r="BN2854" s="50"/>
      <c r="BO2854" s="50"/>
      <c r="BP2854" s="50"/>
      <c r="BQ2854" s="50"/>
      <c r="BR2854" s="50"/>
      <c r="BS2854" s="50"/>
      <c r="BT2854" s="50"/>
      <c r="BU2854" s="50"/>
      <c r="BV2854" s="50"/>
      <c r="BW2854" s="50"/>
      <c r="BX2854" s="50"/>
      <c r="BY2854" s="50"/>
      <c r="BZ2854" s="50"/>
      <c r="CA2854" s="50"/>
      <c r="CB2854" s="50"/>
      <c r="CC2854" s="50"/>
      <c r="CD2854" s="50"/>
      <c r="CE2854" s="50"/>
      <c r="CF2854" s="50"/>
      <c r="CG2854" s="50"/>
      <c r="CH2854" s="50"/>
      <c r="CI2854" s="50"/>
      <c r="CJ2854" s="50"/>
      <c r="CK2854" s="50"/>
      <c r="CL2854" s="50"/>
      <c r="CM2854" s="50"/>
      <c r="CN2854" s="50"/>
      <c r="CO2854" s="50"/>
      <c r="CP2854" s="50"/>
      <c r="CQ2854" s="50"/>
      <c r="CR2854" s="50"/>
      <c r="CS2854" s="50"/>
      <c r="CT2854" s="50"/>
      <c r="CU2854" s="50"/>
      <c r="CV2854" s="50"/>
      <c r="CW2854" s="50"/>
      <c r="CX2854" s="50"/>
      <c r="CY2854" s="50"/>
      <c r="CZ2854" s="50"/>
      <c r="DA2854" s="50"/>
      <c r="DB2854" s="50"/>
      <c r="DC2854" s="50"/>
      <c r="DD2854" s="50"/>
      <c r="DE2854" s="50"/>
      <c r="DF2854" s="50"/>
      <c r="DG2854" s="50"/>
      <c r="DH2854" s="50"/>
    </row>
    <row r="2855" spans="1:112" x14ac:dyDescent="0.2">
      <c r="A2855" s="579" t="s">
        <v>111</v>
      </c>
      <c r="B2855" s="579" t="s">
        <v>111</v>
      </c>
      <c r="C2855" s="206"/>
      <c r="D2855" s="76" t="s">
        <v>3501</v>
      </c>
      <c r="E2855" s="353"/>
      <c r="F2855" s="352">
        <f t="shared" si="88"/>
        <v>0</v>
      </c>
      <c r="G2855" s="352">
        <f t="shared" si="89"/>
        <v>0</v>
      </c>
      <c r="H2855" s="50"/>
      <c r="I2855" s="50"/>
      <c r="J2855" s="50"/>
      <c r="K2855" s="50"/>
      <c r="L2855" s="50"/>
      <c r="M2855" s="50"/>
      <c r="N2855" s="50"/>
      <c r="O2855" s="50"/>
      <c r="P2855" s="50"/>
      <c r="Q2855" s="50"/>
      <c r="R2855" s="50"/>
      <c r="S2855" s="50"/>
      <c r="T2855" s="50"/>
      <c r="U2855" s="50"/>
      <c r="V2855" s="50"/>
      <c r="W2855" s="50"/>
      <c r="X2855" s="50"/>
      <c r="Y2855" s="50"/>
      <c r="Z2855" s="50"/>
      <c r="AA2855" s="50"/>
      <c r="AB2855" s="50"/>
      <c r="AC2855" s="50"/>
      <c r="AD2855" s="50"/>
      <c r="AE2855" s="50"/>
      <c r="AF2855" s="50"/>
      <c r="AG2855" s="50"/>
      <c r="AH2855" s="50"/>
      <c r="AI2855" s="50"/>
      <c r="AJ2855" s="50"/>
      <c r="AK2855" s="50"/>
      <c r="AL2855" s="50"/>
      <c r="AM2855" s="50"/>
      <c r="AN2855" s="50"/>
      <c r="AO2855" s="50"/>
      <c r="AP2855" s="50"/>
      <c r="AQ2855" s="50"/>
      <c r="AR2855" s="50"/>
      <c r="AS2855" s="50"/>
      <c r="AT2855" s="50"/>
      <c r="AU2855" s="50"/>
      <c r="AV2855" s="50"/>
      <c r="AW2855" s="50"/>
      <c r="AX2855" s="50"/>
      <c r="AY2855" s="50"/>
      <c r="AZ2855" s="50"/>
      <c r="BA2855" s="50"/>
      <c r="BB2855" s="50"/>
      <c r="BC2855" s="50"/>
      <c r="BD2855" s="50"/>
      <c r="BE2855" s="50"/>
      <c r="BF2855" s="50"/>
      <c r="BG2855" s="50"/>
      <c r="BH2855" s="50"/>
      <c r="BI2855" s="50"/>
      <c r="BJ2855" s="50"/>
      <c r="BK2855" s="50"/>
      <c r="BL2855" s="50"/>
      <c r="BM2855" s="50"/>
      <c r="BN2855" s="50"/>
      <c r="BO2855" s="50"/>
      <c r="BP2855" s="50"/>
      <c r="BQ2855" s="50"/>
      <c r="BR2855" s="50"/>
      <c r="BS2855" s="50"/>
      <c r="BT2855" s="50"/>
      <c r="BU2855" s="50"/>
      <c r="BV2855" s="50"/>
      <c r="BW2855" s="50"/>
      <c r="BX2855" s="50"/>
      <c r="BY2855" s="50"/>
      <c r="BZ2855" s="50"/>
      <c r="CA2855" s="50"/>
      <c r="CB2855" s="50"/>
      <c r="CC2855" s="50"/>
      <c r="CD2855" s="50"/>
      <c r="CE2855" s="50"/>
      <c r="CF2855" s="50"/>
      <c r="CG2855" s="50"/>
      <c r="CH2855" s="50"/>
      <c r="CI2855" s="50"/>
      <c r="CJ2855" s="50"/>
      <c r="CK2855" s="50"/>
      <c r="CL2855" s="50"/>
      <c r="CM2855" s="50"/>
      <c r="CN2855" s="50"/>
      <c r="CO2855" s="50"/>
      <c r="CP2855" s="50"/>
      <c r="CQ2855" s="50"/>
      <c r="CR2855" s="50"/>
      <c r="CS2855" s="50"/>
      <c r="CT2855" s="50"/>
      <c r="CU2855" s="50"/>
      <c r="CV2855" s="50"/>
      <c r="CW2855" s="50"/>
      <c r="CX2855" s="50"/>
      <c r="CY2855" s="50"/>
      <c r="CZ2855" s="50"/>
      <c r="DA2855" s="50"/>
      <c r="DB2855" s="50"/>
      <c r="DC2855" s="50"/>
      <c r="DD2855" s="50"/>
      <c r="DE2855" s="50"/>
      <c r="DF2855" s="50"/>
      <c r="DG2855" s="50"/>
      <c r="DH2855" s="50"/>
    </row>
    <row r="2856" spans="1:112" ht="25.5" x14ac:dyDescent="0.2">
      <c r="A2856" s="580"/>
      <c r="B2856" s="580"/>
      <c r="C2856" s="206"/>
      <c r="D2856" s="77" t="s">
        <v>3502</v>
      </c>
      <c r="E2856" s="353">
        <v>650</v>
      </c>
      <c r="F2856" s="352">
        <f t="shared" si="88"/>
        <v>390</v>
      </c>
      <c r="G2856" s="352">
        <f t="shared" si="89"/>
        <v>325</v>
      </c>
      <c r="H2856" s="50"/>
      <c r="I2856" s="50"/>
      <c r="J2856" s="50"/>
      <c r="K2856" s="50"/>
      <c r="L2856" s="50"/>
      <c r="M2856" s="50"/>
      <c r="N2856" s="50"/>
      <c r="O2856" s="50"/>
      <c r="P2856" s="50"/>
      <c r="Q2856" s="50"/>
      <c r="R2856" s="50"/>
      <c r="S2856" s="50"/>
      <c r="T2856" s="50"/>
      <c r="U2856" s="50"/>
      <c r="V2856" s="50"/>
      <c r="W2856" s="50"/>
      <c r="X2856" s="50"/>
      <c r="Y2856" s="50"/>
      <c r="Z2856" s="50"/>
      <c r="AA2856" s="50"/>
      <c r="AB2856" s="50"/>
      <c r="AC2856" s="50"/>
      <c r="AD2856" s="50"/>
      <c r="AE2856" s="50"/>
      <c r="AF2856" s="50"/>
      <c r="AG2856" s="50"/>
      <c r="AH2856" s="50"/>
      <c r="AI2856" s="50"/>
      <c r="AJ2856" s="50"/>
      <c r="AK2856" s="50"/>
      <c r="AL2856" s="50"/>
      <c r="AM2856" s="50"/>
      <c r="AN2856" s="50"/>
      <c r="AO2856" s="50"/>
      <c r="AP2856" s="50"/>
      <c r="AQ2856" s="50"/>
      <c r="AR2856" s="50"/>
      <c r="AS2856" s="50"/>
      <c r="AT2856" s="50"/>
      <c r="AU2856" s="50"/>
      <c r="AV2856" s="50"/>
      <c r="AW2856" s="50"/>
      <c r="AX2856" s="50"/>
      <c r="AY2856" s="50"/>
      <c r="AZ2856" s="50"/>
      <c r="BA2856" s="50"/>
      <c r="BB2856" s="50"/>
      <c r="BC2856" s="50"/>
      <c r="BD2856" s="50"/>
      <c r="BE2856" s="50"/>
      <c r="BF2856" s="50"/>
      <c r="BG2856" s="50"/>
      <c r="BH2856" s="50"/>
      <c r="BI2856" s="50"/>
      <c r="BJ2856" s="50"/>
      <c r="BK2856" s="50"/>
      <c r="BL2856" s="50"/>
      <c r="BM2856" s="50"/>
      <c r="BN2856" s="50"/>
      <c r="BO2856" s="50"/>
      <c r="BP2856" s="50"/>
      <c r="BQ2856" s="50"/>
      <c r="BR2856" s="50"/>
      <c r="BS2856" s="50"/>
      <c r="BT2856" s="50"/>
      <c r="BU2856" s="50"/>
      <c r="BV2856" s="50"/>
      <c r="BW2856" s="50"/>
      <c r="BX2856" s="50"/>
      <c r="BY2856" s="50"/>
      <c r="BZ2856" s="50"/>
      <c r="CA2856" s="50"/>
      <c r="CB2856" s="50"/>
      <c r="CC2856" s="50"/>
      <c r="CD2856" s="50"/>
      <c r="CE2856" s="50"/>
      <c r="CF2856" s="50"/>
      <c r="CG2856" s="50"/>
      <c r="CH2856" s="50"/>
      <c r="CI2856" s="50"/>
      <c r="CJ2856" s="50"/>
      <c r="CK2856" s="50"/>
      <c r="CL2856" s="50"/>
      <c r="CM2856" s="50"/>
      <c r="CN2856" s="50"/>
      <c r="CO2856" s="50"/>
      <c r="CP2856" s="50"/>
      <c r="CQ2856" s="50"/>
      <c r="CR2856" s="50"/>
      <c r="CS2856" s="50"/>
      <c r="CT2856" s="50"/>
      <c r="CU2856" s="50"/>
      <c r="CV2856" s="50"/>
      <c r="CW2856" s="50"/>
      <c r="CX2856" s="50"/>
      <c r="CY2856" s="50"/>
      <c r="CZ2856" s="50"/>
      <c r="DA2856" s="50"/>
      <c r="DB2856" s="50"/>
      <c r="DC2856" s="50"/>
      <c r="DD2856" s="50"/>
      <c r="DE2856" s="50"/>
      <c r="DF2856" s="50"/>
      <c r="DG2856" s="50"/>
      <c r="DH2856" s="50"/>
    </row>
    <row r="2857" spans="1:112" x14ac:dyDescent="0.2">
      <c r="A2857" s="579" t="s">
        <v>112</v>
      </c>
      <c r="B2857" s="579" t="s">
        <v>112</v>
      </c>
      <c r="C2857" s="206"/>
      <c r="D2857" s="76" t="s">
        <v>3503</v>
      </c>
      <c r="E2857" s="353"/>
      <c r="F2857" s="352">
        <f t="shared" si="88"/>
        <v>0</v>
      </c>
      <c r="G2857" s="352">
        <f t="shared" si="89"/>
        <v>0</v>
      </c>
      <c r="H2857" s="50"/>
      <c r="I2857" s="50"/>
      <c r="J2857" s="50"/>
      <c r="K2857" s="50"/>
      <c r="L2857" s="50"/>
      <c r="M2857" s="50"/>
      <c r="N2857" s="50"/>
      <c r="O2857" s="50"/>
      <c r="P2857" s="50"/>
      <c r="Q2857" s="50"/>
      <c r="R2857" s="50"/>
      <c r="S2857" s="50"/>
      <c r="T2857" s="50"/>
      <c r="U2857" s="50"/>
      <c r="V2857" s="50"/>
      <c r="W2857" s="50"/>
      <c r="X2857" s="50"/>
      <c r="Y2857" s="50"/>
      <c r="Z2857" s="50"/>
      <c r="AA2857" s="50"/>
      <c r="AB2857" s="50"/>
      <c r="AC2857" s="50"/>
      <c r="AD2857" s="50"/>
      <c r="AE2857" s="50"/>
      <c r="AF2857" s="50"/>
      <c r="AG2857" s="50"/>
      <c r="AH2857" s="50"/>
      <c r="AI2857" s="50"/>
      <c r="AJ2857" s="50"/>
      <c r="AK2857" s="50"/>
      <c r="AL2857" s="50"/>
      <c r="AM2857" s="50"/>
      <c r="AN2857" s="50"/>
      <c r="AO2857" s="50"/>
      <c r="AP2857" s="50"/>
      <c r="AQ2857" s="50"/>
      <c r="AR2857" s="50"/>
      <c r="AS2857" s="50"/>
      <c r="AT2857" s="50"/>
      <c r="AU2857" s="50"/>
      <c r="AV2857" s="50"/>
      <c r="AW2857" s="50"/>
      <c r="AX2857" s="50"/>
      <c r="AY2857" s="50"/>
      <c r="AZ2857" s="50"/>
      <c r="BA2857" s="50"/>
      <c r="BB2857" s="50"/>
      <c r="BC2857" s="50"/>
      <c r="BD2857" s="50"/>
      <c r="BE2857" s="50"/>
      <c r="BF2857" s="50"/>
      <c r="BG2857" s="50"/>
      <c r="BH2857" s="50"/>
      <c r="BI2857" s="50"/>
      <c r="BJ2857" s="50"/>
      <c r="BK2857" s="50"/>
      <c r="BL2857" s="50"/>
      <c r="BM2857" s="50"/>
      <c r="BN2857" s="50"/>
      <c r="BO2857" s="50"/>
      <c r="BP2857" s="50"/>
      <c r="BQ2857" s="50"/>
      <c r="BR2857" s="50"/>
      <c r="BS2857" s="50"/>
      <c r="BT2857" s="50"/>
      <c r="BU2857" s="50"/>
      <c r="BV2857" s="50"/>
      <c r="BW2857" s="50"/>
      <c r="BX2857" s="50"/>
      <c r="BY2857" s="50"/>
      <c r="BZ2857" s="50"/>
      <c r="CA2857" s="50"/>
      <c r="CB2857" s="50"/>
      <c r="CC2857" s="50"/>
      <c r="CD2857" s="50"/>
      <c r="CE2857" s="50"/>
      <c r="CF2857" s="50"/>
      <c r="CG2857" s="50"/>
      <c r="CH2857" s="50"/>
      <c r="CI2857" s="50"/>
      <c r="CJ2857" s="50"/>
      <c r="CK2857" s="50"/>
      <c r="CL2857" s="50"/>
      <c r="CM2857" s="50"/>
      <c r="CN2857" s="50"/>
      <c r="CO2857" s="50"/>
      <c r="CP2857" s="50"/>
      <c r="CQ2857" s="50"/>
      <c r="CR2857" s="50"/>
      <c r="CS2857" s="50"/>
      <c r="CT2857" s="50"/>
      <c r="CU2857" s="50"/>
      <c r="CV2857" s="50"/>
      <c r="CW2857" s="50"/>
      <c r="CX2857" s="50"/>
      <c r="CY2857" s="50"/>
      <c r="CZ2857" s="50"/>
      <c r="DA2857" s="50"/>
      <c r="DB2857" s="50"/>
      <c r="DC2857" s="50"/>
      <c r="DD2857" s="50"/>
      <c r="DE2857" s="50"/>
      <c r="DF2857" s="50"/>
      <c r="DG2857" s="50"/>
      <c r="DH2857" s="50"/>
    </row>
    <row r="2858" spans="1:112" x14ac:dyDescent="0.2">
      <c r="A2858" s="581"/>
      <c r="B2858" s="581"/>
      <c r="C2858" s="206"/>
      <c r="D2858" s="77" t="s">
        <v>3504</v>
      </c>
      <c r="E2858" s="353">
        <v>350</v>
      </c>
      <c r="F2858" s="352">
        <f t="shared" si="88"/>
        <v>210</v>
      </c>
      <c r="G2858" s="352">
        <f t="shared" si="89"/>
        <v>175</v>
      </c>
      <c r="H2858" s="50"/>
      <c r="I2858" s="50"/>
      <c r="J2858" s="50"/>
      <c r="K2858" s="50"/>
      <c r="L2858" s="50"/>
      <c r="M2858" s="50"/>
      <c r="N2858" s="50"/>
      <c r="O2858" s="50"/>
      <c r="P2858" s="50"/>
      <c r="Q2858" s="50"/>
      <c r="R2858" s="50"/>
      <c r="S2858" s="50"/>
      <c r="T2858" s="50"/>
      <c r="U2858" s="50"/>
      <c r="V2858" s="50"/>
      <c r="W2858" s="50"/>
      <c r="X2858" s="50"/>
      <c r="Y2858" s="50"/>
      <c r="Z2858" s="50"/>
      <c r="AA2858" s="50"/>
      <c r="AB2858" s="50"/>
      <c r="AC2858" s="50"/>
      <c r="AD2858" s="50"/>
      <c r="AE2858" s="50"/>
      <c r="AF2858" s="50"/>
      <c r="AG2858" s="50"/>
      <c r="AH2858" s="50"/>
      <c r="AI2858" s="50"/>
      <c r="AJ2858" s="50"/>
      <c r="AK2858" s="50"/>
      <c r="AL2858" s="50"/>
      <c r="AM2858" s="50"/>
      <c r="AN2858" s="50"/>
      <c r="AO2858" s="50"/>
      <c r="AP2858" s="50"/>
      <c r="AQ2858" s="50"/>
      <c r="AR2858" s="50"/>
      <c r="AS2858" s="50"/>
      <c r="AT2858" s="50"/>
      <c r="AU2858" s="50"/>
      <c r="AV2858" s="50"/>
      <c r="AW2858" s="50"/>
      <c r="AX2858" s="50"/>
      <c r="AY2858" s="50"/>
      <c r="AZ2858" s="50"/>
      <c r="BA2858" s="50"/>
      <c r="BB2858" s="50"/>
      <c r="BC2858" s="50"/>
      <c r="BD2858" s="50"/>
      <c r="BE2858" s="50"/>
      <c r="BF2858" s="50"/>
      <c r="BG2858" s="50"/>
      <c r="BH2858" s="50"/>
      <c r="BI2858" s="50"/>
      <c r="BJ2858" s="50"/>
      <c r="BK2858" s="50"/>
      <c r="BL2858" s="50"/>
      <c r="BM2858" s="50"/>
      <c r="BN2858" s="50"/>
      <c r="BO2858" s="50"/>
      <c r="BP2858" s="50"/>
      <c r="BQ2858" s="50"/>
      <c r="BR2858" s="50"/>
      <c r="BS2858" s="50"/>
      <c r="BT2858" s="50"/>
      <c r="BU2858" s="50"/>
      <c r="BV2858" s="50"/>
      <c r="BW2858" s="50"/>
      <c r="BX2858" s="50"/>
      <c r="BY2858" s="50"/>
      <c r="BZ2858" s="50"/>
      <c r="CA2858" s="50"/>
      <c r="CB2858" s="50"/>
      <c r="CC2858" s="50"/>
      <c r="CD2858" s="50"/>
      <c r="CE2858" s="50"/>
      <c r="CF2858" s="50"/>
      <c r="CG2858" s="50"/>
      <c r="CH2858" s="50"/>
      <c r="CI2858" s="50"/>
      <c r="CJ2858" s="50"/>
      <c r="CK2858" s="50"/>
      <c r="CL2858" s="50"/>
      <c r="CM2858" s="50"/>
      <c r="CN2858" s="50"/>
      <c r="CO2858" s="50"/>
      <c r="CP2858" s="50"/>
      <c r="CQ2858" s="50"/>
      <c r="CR2858" s="50"/>
      <c r="CS2858" s="50"/>
      <c r="CT2858" s="50"/>
      <c r="CU2858" s="50"/>
      <c r="CV2858" s="50"/>
      <c r="CW2858" s="50"/>
      <c r="CX2858" s="50"/>
      <c r="CY2858" s="50"/>
      <c r="CZ2858" s="50"/>
      <c r="DA2858" s="50"/>
      <c r="DB2858" s="50"/>
      <c r="DC2858" s="50"/>
      <c r="DD2858" s="50"/>
      <c r="DE2858" s="50"/>
      <c r="DF2858" s="50"/>
      <c r="DG2858" s="50"/>
      <c r="DH2858" s="50"/>
    </row>
    <row r="2859" spans="1:112" x14ac:dyDescent="0.2">
      <c r="A2859" s="581"/>
      <c r="B2859" s="581"/>
      <c r="C2859" s="206"/>
      <c r="D2859" s="77" t="s">
        <v>3505</v>
      </c>
      <c r="E2859" s="353">
        <v>380</v>
      </c>
      <c r="F2859" s="352">
        <f t="shared" si="88"/>
        <v>228</v>
      </c>
      <c r="G2859" s="352">
        <f t="shared" si="89"/>
        <v>190</v>
      </c>
      <c r="H2859" s="50"/>
      <c r="I2859" s="50"/>
      <c r="J2859" s="50"/>
      <c r="K2859" s="50"/>
      <c r="L2859" s="50"/>
      <c r="M2859" s="50"/>
      <c r="N2859" s="50"/>
      <c r="O2859" s="50"/>
      <c r="P2859" s="50"/>
      <c r="Q2859" s="50"/>
      <c r="R2859" s="50"/>
      <c r="S2859" s="50"/>
      <c r="T2859" s="50"/>
      <c r="U2859" s="50"/>
      <c r="V2859" s="50"/>
      <c r="W2859" s="50"/>
      <c r="X2859" s="50"/>
      <c r="Y2859" s="50"/>
      <c r="Z2859" s="50"/>
      <c r="AA2859" s="50"/>
      <c r="AB2859" s="50"/>
      <c r="AC2859" s="50"/>
      <c r="AD2859" s="50"/>
      <c r="AE2859" s="50"/>
      <c r="AF2859" s="50"/>
      <c r="AG2859" s="50"/>
      <c r="AH2859" s="50"/>
      <c r="AI2859" s="50"/>
      <c r="AJ2859" s="50"/>
      <c r="AK2859" s="50"/>
      <c r="AL2859" s="50"/>
      <c r="AM2859" s="50"/>
      <c r="AN2859" s="50"/>
      <c r="AO2859" s="50"/>
      <c r="AP2859" s="50"/>
      <c r="AQ2859" s="50"/>
      <c r="AR2859" s="50"/>
      <c r="AS2859" s="50"/>
      <c r="AT2859" s="50"/>
      <c r="AU2859" s="50"/>
      <c r="AV2859" s="50"/>
      <c r="AW2859" s="50"/>
      <c r="AX2859" s="50"/>
      <c r="AY2859" s="50"/>
      <c r="AZ2859" s="50"/>
      <c r="BA2859" s="50"/>
      <c r="BB2859" s="50"/>
      <c r="BC2859" s="50"/>
      <c r="BD2859" s="50"/>
      <c r="BE2859" s="50"/>
      <c r="BF2859" s="50"/>
      <c r="BG2859" s="50"/>
      <c r="BH2859" s="50"/>
      <c r="BI2859" s="50"/>
      <c r="BJ2859" s="50"/>
      <c r="BK2859" s="50"/>
      <c r="BL2859" s="50"/>
      <c r="BM2859" s="50"/>
      <c r="BN2859" s="50"/>
      <c r="BO2859" s="50"/>
      <c r="BP2859" s="50"/>
      <c r="BQ2859" s="50"/>
      <c r="BR2859" s="50"/>
      <c r="BS2859" s="50"/>
      <c r="BT2859" s="50"/>
      <c r="BU2859" s="50"/>
      <c r="BV2859" s="50"/>
      <c r="BW2859" s="50"/>
      <c r="BX2859" s="50"/>
      <c r="BY2859" s="50"/>
      <c r="BZ2859" s="50"/>
      <c r="CA2859" s="50"/>
      <c r="CB2859" s="50"/>
      <c r="CC2859" s="50"/>
      <c r="CD2859" s="50"/>
      <c r="CE2859" s="50"/>
      <c r="CF2859" s="50"/>
      <c r="CG2859" s="50"/>
      <c r="CH2859" s="50"/>
      <c r="CI2859" s="50"/>
      <c r="CJ2859" s="50"/>
      <c r="CK2859" s="50"/>
      <c r="CL2859" s="50"/>
      <c r="CM2859" s="50"/>
      <c r="CN2859" s="50"/>
      <c r="CO2859" s="50"/>
      <c r="CP2859" s="50"/>
      <c r="CQ2859" s="50"/>
      <c r="CR2859" s="50"/>
      <c r="CS2859" s="50"/>
      <c r="CT2859" s="50"/>
      <c r="CU2859" s="50"/>
      <c r="CV2859" s="50"/>
      <c r="CW2859" s="50"/>
      <c r="CX2859" s="50"/>
      <c r="CY2859" s="50"/>
      <c r="CZ2859" s="50"/>
      <c r="DA2859" s="50"/>
      <c r="DB2859" s="50"/>
      <c r="DC2859" s="50"/>
      <c r="DD2859" s="50"/>
      <c r="DE2859" s="50"/>
      <c r="DF2859" s="50"/>
      <c r="DG2859" s="50"/>
      <c r="DH2859" s="50"/>
    </row>
    <row r="2860" spans="1:112" x14ac:dyDescent="0.2">
      <c r="A2860" s="581"/>
      <c r="B2860" s="581"/>
      <c r="C2860" s="206"/>
      <c r="D2860" s="78" t="s">
        <v>3506</v>
      </c>
      <c r="E2860" s="353">
        <v>350</v>
      </c>
      <c r="F2860" s="352">
        <f t="shared" si="88"/>
        <v>210</v>
      </c>
      <c r="G2860" s="352">
        <f t="shared" si="89"/>
        <v>175</v>
      </c>
      <c r="H2860" s="50"/>
      <c r="I2860" s="50"/>
      <c r="J2860" s="50"/>
      <c r="K2860" s="50"/>
      <c r="L2860" s="50"/>
      <c r="M2860" s="50"/>
      <c r="N2860" s="50"/>
      <c r="O2860" s="50"/>
      <c r="P2860" s="50"/>
      <c r="Q2860" s="50"/>
      <c r="R2860" s="50"/>
      <c r="S2860" s="50"/>
      <c r="T2860" s="50"/>
      <c r="U2860" s="50"/>
      <c r="V2860" s="50"/>
      <c r="W2860" s="50"/>
      <c r="X2860" s="50"/>
      <c r="Y2860" s="50"/>
      <c r="Z2860" s="50"/>
      <c r="AA2860" s="50"/>
      <c r="AB2860" s="50"/>
      <c r="AC2860" s="50"/>
      <c r="AD2860" s="50"/>
      <c r="AE2860" s="50"/>
      <c r="AF2860" s="50"/>
      <c r="AG2860" s="50"/>
      <c r="AH2860" s="50"/>
      <c r="AI2860" s="50"/>
      <c r="AJ2860" s="50"/>
      <c r="AK2860" s="50"/>
      <c r="AL2860" s="50"/>
      <c r="AM2860" s="50"/>
      <c r="AN2860" s="50"/>
      <c r="AO2860" s="50"/>
      <c r="AP2860" s="50"/>
      <c r="AQ2860" s="50"/>
      <c r="AR2860" s="50"/>
      <c r="AS2860" s="50"/>
      <c r="AT2860" s="50"/>
      <c r="AU2860" s="50"/>
      <c r="AV2860" s="50"/>
      <c r="AW2860" s="50"/>
      <c r="AX2860" s="50"/>
      <c r="AY2860" s="50"/>
      <c r="AZ2860" s="50"/>
      <c r="BA2860" s="50"/>
      <c r="BB2860" s="50"/>
      <c r="BC2860" s="50"/>
      <c r="BD2860" s="50"/>
      <c r="BE2860" s="50"/>
      <c r="BF2860" s="50"/>
      <c r="BG2860" s="50"/>
      <c r="BH2860" s="50"/>
      <c r="BI2860" s="50"/>
      <c r="BJ2860" s="50"/>
      <c r="BK2860" s="50"/>
      <c r="BL2860" s="50"/>
      <c r="BM2860" s="50"/>
      <c r="BN2860" s="50"/>
      <c r="BO2860" s="50"/>
      <c r="BP2860" s="50"/>
      <c r="BQ2860" s="50"/>
      <c r="BR2860" s="50"/>
      <c r="BS2860" s="50"/>
      <c r="BT2860" s="50"/>
      <c r="BU2860" s="50"/>
      <c r="BV2860" s="50"/>
      <c r="BW2860" s="50"/>
      <c r="BX2860" s="50"/>
      <c r="BY2860" s="50"/>
      <c r="BZ2860" s="50"/>
      <c r="CA2860" s="50"/>
      <c r="CB2860" s="50"/>
      <c r="CC2860" s="50"/>
      <c r="CD2860" s="50"/>
      <c r="CE2860" s="50"/>
      <c r="CF2860" s="50"/>
      <c r="CG2860" s="50"/>
      <c r="CH2860" s="50"/>
      <c r="CI2860" s="50"/>
      <c r="CJ2860" s="50"/>
      <c r="CK2860" s="50"/>
      <c r="CL2860" s="50"/>
      <c r="CM2860" s="50"/>
      <c r="CN2860" s="50"/>
      <c r="CO2860" s="50"/>
      <c r="CP2860" s="50"/>
      <c r="CQ2860" s="50"/>
      <c r="CR2860" s="50"/>
      <c r="CS2860" s="50"/>
      <c r="CT2860" s="50"/>
      <c r="CU2860" s="50"/>
      <c r="CV2860" s="50"/>
      <c r="CW2860" s="50"/>
      <c r="CX2860" s="50"/>
      <c r="CY2860" s="50"/>
      <c r="CZ2860" s="50"/>
      <c r="DA2860" s="50"/>
      <c r="DB2860" s="50"/>
      <c r="DC2860" s="50"/>
      <c r="DD2860" s="50"/>
      <c r="DE2860" s="50"/>
      <c r="DF2860" s="50"/>
      <c r="DG2860" s="50"/>
      <c r="DH2860" s="50"/>
    </row>
    <row r="2861" spans="1:112" x14ac:dyDescent="0.2">
      <c r="A2861" s="581"/>
      <c r="B2861" s="581"/>
      <c r="C2861" s="206"/>
      <c r="D2861" s="77" t="s">
        <v>3507</v>
      </c>
      <c r="E2861" s="353">
        <v>400</v>
      </c>
      <c r="F2861" s="352">
        <f t="shared" si="88"/>
        <v>240</v>
      </c>
      <c r="G2861" s="352">
        <f t="shared" si="89"/>
        <v>200</v>
      </c>
      <c r="H2861" s="50"/>
      <c r="I2861" s="50"/>
      <c r="J2861" s="50"/>
      <c r="K2861" s="50"/>
      <c r="L2861" s="50"/>
      <c r="M2861" s="50"/>
      <c r="N2861" s="50"/>
      <c r="O2861" s="50"/>
      <c r="P2861" s="50"/>
      <c r="Q2861" s="50"/>
      <c r="R2861" s="50"/>
      <c r="S2861" s="50"/>
      <c r="T2861" s="50"/>
      <c r="U2861" s="50"/>
      <c r="V2861" s="50"/>
      <c r="W2861" s="50"/>
      <c r="X2861" s="50"/>
      <c r="Y2861" s="50"/>
      <c r="Z2861" s="50"/>
      <c r="AA2861" s="50"/>
      <c r="AB2861" s="50"/>
      <c r="AC2861" s="50"/>
      <c r="AD2861" s="50"/>
      <c r="AE2861" s="50"/>
      <c r="AF2861" s="50"/>
      <c r="AG2861" s="50"/>
      <c r="AH2861" s="50"/>
      <c r="AI2861" s="50"/>
      <c r="AJ2861" s="50"/>
      <c r="AK2861" s="50"/>
      <c r="AL2861" s="50"/>
      <c r="AM2861" s="50"/>
      <c r="AN2861" s="50"/>
      <c r="AO2861" s="50"/>
      <c r="AP2861" s="50"/>
      <c r="AQ2861" s="50"/>
      <c r="AR2861" s="50"/>
      <c r="AS2861" s="50"/>
      <c r="AT2861" s="50"/>
      <c r="AU2861" s="50"/>
      <c r="AV2861" s="50"/>
      <c r="AW2861" s="50"/>
      <c r="AX2861" s="50"/>
      <c r="AY2861" s="50"/>
      <c r="AZ2861" s="50"/>
      <c r="BA2861" s="50"/>
      <c r="BB2861" s="50"/>
      <c r="BC2861" s="50"/>
      <c r="BD2861" s="50"/>
      <c r="BE2861" s="50"/>
      <c r="BF2861" s="50"/>
      <c r="BG2861" s="50"/>
      <c r="BH2861" s="50"/>
      <c r="BI2861" s="50"/>
      <c r="BJ2861" s="50"/>
      <c r="BK2861" s="50"/>
      <c r="BL2861" s="50"/>
      <c r="BM2861" s="50"/>
      <c r="BN2861" s="50"/>
      <c r="BO2861" s="50"/>
      <c r="BP2861" s="50"/>
      <c r="BQ2861" s="50"/>
      <c r="BR2861" s="50"/>
      <c r="BS2861" s="50"/>
      <c r="BT2861" s="50"/>
      <c r="BU2861" s="50"/>
      <c r="BV2861" s="50"/>
      <c r="BW2861" s="50"/>
      <c r="BX2861" s="50"/>
      <c r="BY2861" s="50"/>
      <c r="BZ2861" s="50"/>
      <c r="CA2861" s="50"/>
      <c r="CB2861" s="50"/>
      <c r="CC2861" s="50"/>
      <c r="CD2861" s="50"/>
      <c r="CE2861" s="50"/>
      <c r="CF2861" s="50"/>
      <c r="CG2861" s="50"/>
      <c r="CH2861" s="50"/>
      <c r="CI2861" s="50"/>
      <c r="CJ2861" s="50"/>
      <c r="CK2861" s="50"/>
      <c r="CL2861" s="50"/>
      <c r="CM2861" s="50"/>
      <c r="CN2861" s="50"/>
      <c r="CO2861" s="50"/>
      <c r="CP2861" s="50"/>
      <c r="CQ2861" s="50"/>
      <c r="CR2861" s="50"/>
      <c r="CS2861" s="50"/>
      <c r="CT2861" s="50"/>
      <c r="CU2861" s="50"/>
      <c r="CV2861" s="50"/>
      <c r="CW2861" s="50"/>
      <c r="CX2861" s="50"/>
      <c r="CY2861" s="50"/>
      <c r="CZ2861" s="50"/>
      <c r="DA2861" s="50"/>
      <c r="DB2861" s="50"/>
      <c r="DC2861" s="50"/>
      <c r="DD2861" s="50"/>
      <c r="DE2861" s="50"/>
      <c r="DF2861" s="50"/>
      <c r="DG2861" s="50"/>
      <c r="DH2861" s="50"/>
    </row>
    <row r="2862" spans="1:112" x14ac:dyDescent="0.2">
      <c r="A2862" s="580"/>
      <c r="B2862" s="580"/>
      <c r="C2862" s="206"/>
      <c r="D2862" s="77" t="s">
        <v>3508</v>
      </c>
      <c r="E2862" s="353">
        <v>450</v>
      </c>
      <c r="F2862" s="352">
        <f t="shared" si="88"/>
        <v>270</v>
      </c>
      <c r="G2862" s="352">
        <f t="shared" si="89"/>
        <v>225</v>
      </c>
      <c r="H2862" s="50"/>
      <c r="I2862" s="50"/>
      <c r="J2862" s="50"/>
      <c r="K2862" s="50"/>
      <c r="L2862" s="50"/>
      <c r="M2862" s="50"/>
      <c r="N2862" s="50"/>
      <c r="O2862" s="50"/>
      <c r="P2862" s="50"/>
      <c r="Q2862" s="50"/>
      <c r="R2862" s="50"/>
      <c r="S2862" s="50"/>
      <c r="T2862" s="50"/>
      <c r="U2862" s="50"/>
      <c r="V2862" s="50"/>
      <c r="W2862" s="50"/>
      <c r="X2862" s="50"/>
      <c r="Y2862" s="50"/>
      <c r="Z2862" s="50"/>
      <c r="AA2862" s="50"/>
      <c r="AB2862" s="50"/>
      <c r="AC2862" s="50"/>
      <c r="AD2862" s="50"/>
      <c r="AE2862" s="50"/>
      <c r="AF2862" s="50"/>
      <c r="AG2862" s="50"/>
      <c r="AH2862" s="50"/>
      <c r="AI2862" s="50"/>
      <c r="AJ2862" s="50"/>
      <c r="AK2862" s="50"/>
      <c r="AL2862" s="50"/>
      <c r="AM2862" s="50"/>
      <c r="AN2862" s="50"/>
      <c r="AO2862" s="50"/>
      <c r="AP2862" s="50"/>
      <c r="AQ2862" s="50"/>
      <c r="AR2862" s="50"/>
      <c r="AS2862" s="50"/>
      <c r="AT2862" s="50"/>
      <c r="AU2862" s="50"/>
      <c r="AV2862" s="50"/>
      <c r="AW2862" s="50"/>
      <c r="AX2862" s="50"/>
      <c r="AY2862" s="50"/>
      <c r="AZ2862" s="50"/>
      <c r="BA2862" s="50"/>
      <c r="BB2862" s="50"/>
      <c r="BC2862" s="50"/>
      <c r="BD2862" s="50"/>
      <c r="BE2862" s="50"/>
      <c r="BF2862" s="50"/>
      <c r="BG2862" s="50"/>
      <c r="BH2862" s="50"/>
      <c r="BI2862" s="50"/>
      <c r="BJ2862" s="50"/>
      <c r="BK2862" s="50"/>
      <c r="BL2862" s="50"/>
      <c r="BM2862" s="50"/>
      <c r="BN2862" s="50"/>
      <c r="BO2862" s="50"/>
      <c r="BP2862" s="50"/>
      <c r="BQ2862" s="50"/>
      <c r="BR2862" s="50"/>
      <c r="BS2862" s="50"/>
      <c r="BT2862" s="50"/>
      <c r="BU2862" s="50"/>
      <c r="BV2862" s="50"/>
      <c r="BW2862" s="50"/>
      <c r="BX2862" s="50"/>
      <c r="BY2862" s="50"/>
      <c r="BZ2862" s="50"/>
      <c r="CA2862" s="50"/>
      <c r="CB2862" s="50"/>
      <c r="CC2862" s="50"/>
      <c r="CD2862" s="50"/>
      <c r="CE2862" s="50"/>
      <c r="CF2862" s="50"/>
      <c r="CG2862" s="50"/>
      <c r="CH2862" s="50"/>
      <c r="CI2862" s="50"/>
      <c r="CJ2862" s="50"/>
      <c r="CK2862" s="50"/>
      <c r="CL2862" s="50"/>
      <c r="CM2862" s="50"/>
      <c r="CN2862" s="50"/>
      <c r="CO2862" s="50"/>
      <c r="CP2862" s="50"/>
      <c r="CQ2862" s="50"/>
      <c r="CR2862" s="50"/>
      <c r="CS2862" s="50"/>
      <c r="CT2862" s="50"/>
      <c r="CU2862" s="50"/>
      <c r="CV2862" s="50"/>
      <c r="CW2862" s="50"/>
      <c r="CX2862" s="50"/>
      <c r="CY2862" s="50"/>
      <c r="CZ2862" s="50"/>
      <c r="DA2862" s="50"/>
      <c r="DB2862" s="50"/>
      <c r="DC2862" s="50"/>
      <c r="DD2862" s="50"/>
      <c r="DE2862" s="50"/>
      <c r="DF2862" s="50"/>
      <c r="DG2862" s="50"/>
      <c r="DH2862" s="50"/>
    </row>
    <row r="2863" spans="1:112" ht="26.25" x14ac:dyDescent="0.2">
      <c r="A2863" s="579" t="s">
        <v>2439</v>
      </c>
      <c r="B2863" s="579" t="s">
        <v>2439</v>
      </c>
      <c r="C2863" s="206"/>
      <c r="D2863" s="78" t="s">
        <v>7271</v>
      </c>
      <c r="E2863" s="353"/>
      <c r="F2863" s="352">
        <f t="shared" si="88"/>
        <v>0</v>
      </c>
      <c r="G2863" s="352">
        <f t="shared" si="89"/>
        <v>0</v>
      </c>
      <c r="H2863" s="50"/>
      <c r="I2863" s="50"/>
      <c r="J2863" s="50"/>
      <c r="K2863" s="50"/>
      <c r="L2863" s="50"/>
      <c r="M2863" s="50"/>
      <c r="N2863" s="50"/>
      <c r="O2863" s="50"/>
      <c r="P2863" s="50"/>
      <c r="Q2863" s="50"/>
      <c r="R2863" s="50"/>
      <c r="S2863" s="50"/>
      <c r="T2863" s="50"/>
      <c r="U2863" s="50"/>
      <c r="V2863" s="50"/>
      <c r="W2863" s="50"/>
      <c r="X2863" s="50"/>
      <c r="Y2863" s="50"/>
      <c r="Z2863" s="50"/>
      <c r="AA2863" s="50"/>
      <c r="AB2863" s="50"/>
      <c r="AC2863" s="50"/>
      <c r="AD2863" s="50"/>
      <c r="AE2863" s="50"/>
      <c r="AF2863" s="50"/>
      <c r="AG2863" s="50"/>
      <c r="AH2863" s="50"/>
      <c r="AI2863" s="50"/>
      <c r="AJ2863" s="50"/>
      <c r="AK2863" s="50"/>
      <c r="AL2863" s="50"/>
      <c r="AM2863" s="50"/>
      <c r="AN2863" s="50"/>
      <c r="AO2863" s="50"/>
      <c r="AP2863" s="50"/>
      <c r="AQ2863" s="50"/>
      <c r="AR2863" s="50"/>
      <c r="AS2863" s="50"/>
      <c r="AT2863" s="50"/>
      <c r="AU2863" s="50"/>
      <c r="AV2863" s="50"/>
      <c r="AW2863" s="50"/>
      <c r="AX2863" s="50"/>
      <c r="AY2863" s="50"/>
      <c r="AZ2863" s="50"/>
      <c r="BA2863" s="50"/>
      <c r="BB2863" s="50"/>
      <c r="BC2863" s="50"/>
      <c r="BD2863" s="50"/>
      <c r="BE2863" s="50"/>
      <c r="BF2863" s="50"/>
      <c r="BG2863" s="50"/>
      <c r="BH2863" s="50"/>
      <c r="BI2863" s="50"/>
      <c r="BJ2863" s="50"/>
      <c r="BK2863" s="50"/>
      <c r="BL2863" s="50"/>
      <c r="BM2863" s="50"/>
      <c r="BN2863" s="50"/>
      <c r="BO2863" s="50"/>
      <c r="BP2863" s="50"/>
      <c r="BQ2863" s="50"/>
      <c r="BR2863" s="50"/>
      <c r="BS2863" s="50"/>
      <c r="BT2863" s="50"/>
      <c r="BU2863" s="50"/>
      <c r="BV2863" s="50"/>
      <c r="BW2863" s="50"/>
      <c r="BX2863" s="50"/>
      <c r="BY2863" s="50"/>
      <c r="BZ2863" s="50"/>
      <c r="CA2863" s="50"/>
      <c r="CB2863" s="50"/>
      <c r="CC2863" s="50"/>
      <c r="CD2863" s="50"/>
      <c r="CE2863" s="50"/>
      <c r="CF2863" s="50"/>
      <c r="CG2863" s="50"/>
      <c r="CH2863" s="50"/>
      <c r="CI2863" s="50"/>
      <c r="CJ2863" s="50"/>
      <c r="CK2863" s="50"/>
      <c r="CL2863" s="50"/>
      <c r="CM2863" s="50"/>
      <c r="CN2863" s="50"/>
      <c r="CO2863" s="50"/>
      <c r="CP2863" s="50"/>
      <c r="CQ2863" s="50"/>
      <c r="CR2863" s="50"/>
      <c r="CS2863" s="50"/>
      <c r="CT2863" s="50"/>
      <c r="CU2863" s="50"/>
      <c r="CV2863" s="50"/>
      <c r="CW2863" s="50"/>
      <c r="CX2863" s="50"/>
      <c r="CY2863" s="50"/>
      <c r="CZ2863" s="50"/>
      <c r="DA2863" s="50"/>
      <c r="DB2863" s="50"/>
      <c r="DC2863" s="50"/>
      <c r="DD2863" s="50"/>
      <c r="DE2863" s="50"/>
      <c r="DF2863" s="50"/>
      <c r="DG2863" s="50"/>
      <c r="DH2863" s="50"/>
    </row>
    <row r="2864" spans="1:112" ht="25.5" x14ac:dyDescent="0.2">
      <c r="A2864" s="581"/>
      <c r="B2864" s="581"/>
      <c r="C2864" s="206"/>
      <c r="D2864" s="78" t="s">
        <v>3509</v>
      </c>
      <c r="E2864" s="353">
        <v>300</v>
      </c>
      <c r="F2864" s="352">
        <f t="shared" si="88"/>
        <v>180</v>
      </c>
      <c r="G2864" s="352">
        <f t="shared" si="89"/>
        <v>150</v>
      </c>
      <c r="H2864" s="50"/>
      <c r="I2864" s="50"/>
      <c r="J2864" s="50"/>
      <c r="K2864" s="50"/>
      <c r="L2864" s="50"/>
      <c r="M2864" s="50"/>
      <c r="N2864" s="50"/>
      <c r="O2864" s="50"/>
      <c r="P2864" s="50"/>
      <c r="Q2864" s="50"/>
      <c r="R2864" s="50"/>
      <c r="S2864" s="50"/>
      <c r="T2864" s="50"/>
      <c r="U2864" s="50"/>
      <c r="V2864" s="50"/>
      <c r="W2864" s="50"/>
      <c r="X2864" s="50"/>
      <c r="Y2864" s="50"/>
      <c r="Z2864" s="50"/>
      <c r="AA2864" s="50"/>
      <c r="AB2864" s="50"/>
      <c r="AC2864" s="50"/>
      <c r="AD2864" s="50"/>
      <c r="AE2864" s="50"/>
      <c r="AF2864" s="50"/>
      <c r="AG2864" s="50"/>
      <c r="AH2864" s="50"/>
      <c r="AI2864" s="50"/>
      <c r="AJ2864" s="50"/>
      <c r="AK2864" s="50"/>
      <c r="AL2864" s="50"/>
      <c r="AM2864" s="50"/>
      <c r="AN2864" s="50"/>
      <c r="AO2864" s="50"/>
      <c r="AP2864" s="50"/>
      <c r="AQ2864" s="50"/>
      <c r="AR2864" s="50"/>
      <c r="AS2864" s="50"/>
      <c r="AT2864" s="50"/>
      <c r="AU2864" s="50"/>
      <c r="AV2864" s="50"/>
      <c r="AW2864" s="50"/>
      <c r="AX2864" s="50"/>
      <c r="AY2864" s="50"/>
      <c r="AZ2864" s="50"/>
      <c r="BA2864" s="50"/>
      <c r="BB2864" s="50"/>
      <c r="BC2864" s="50"/>
      <c r="BD2864" s="50"/>
      <c r="BE2864" s="50"/>
      <c r="BF2864" s="50"/>
      <c r="BG2864" s="50"/>
      <c r="BH2864" s="50"/>
      <c r="BI2864" s="50"/>
      <c r="BJ2864" s="50"/>
      <c r="BK2864" s="50"/>
      <c r="BL2864" s="50"/>
      <c r="BM2864" s="50"/>
      <c r="BN2864" s="50"/>
      <c r="BO2864" s="50"/>
      <c r="BP2864" s="50"/>
      <c r="BQ2864" s="50"/>
      <c r="BR2864" s="50"/>
      <c r="BS2864" s="50"/>
      <c r="BT2864" s="50"/>
      <c r="BU2864" s="50"/>
      <c r="BV2864" s="50"/>
      <c r="BW2864" s="50"/>
      <c r="BX2864" s="50"/>
      <c r="BY2864" s="50"/>
      <c r="BZ2864" s="50"/>
      <c r="CA2864" s="50"/>
      <c r="CB2864" s="50"/>
      <c r="CC2864" s="50"/>
      <c r="CD2864" s="50"/>
      <c r="CE2864" s="50"/>
      <c r="CF2864" s="50"/>
      <c r="CG2864" s="50"/>
      <c r="CH2864" s="50"/>
      <c r="CI2864" s="50"/>
      <c r="CJ2864" s="50"/>
      <c r="CK2864" s="50"/>
      <c r="CL2864" s="50"/>
      <c r="CM2864" s="50"/>
      <c r="CN2864" s="50"/>
      <c r="CO2864" s="50"/>
      <c r="CP2864" s="50"/>
      <c r="CQ2864" s="50"/>
      <c r="CR2864" s="50"/>
      <c r="CS2864" s="50"/>
      <c r="CT2864" s="50"/>
      <c r="CU2864" s="50"/>
      <c r="CV2864" s="50"/>
      <c r="CW2864" s="50"/>
      <c r="CX2864" s="50"/>
      <c r="CY2864" s="50"/>
      <c r="CZ2864" s="50"/>
      <c r="DA2864" s="50"/>
      <c r="DB2864" s="50"/>
      <c r="DC2864" s="50"/>
      <c r="DD2864" s="50"/>
      <c r="DE2864" s="50"/>
      <c r="DF2864" s="50"/>
      <c r="DG2864" s="50"/>
      <c r="DH2864" s="50"/>
    </row>
    <row r="2865" spans="1:112" ht="25.5" x14ac:dyDescent="0.2">
      <c r="A2865" s="580"/>
      <c r="B2865" s="580"/>
      <c r="C2865" s="206"/>
      <c r="D2865" s="78" t="s">
        <v>3510</v>
      </c>
      <c r="E2865" s="353">
        <v>250</v>
      </c>
      <c r="F2865" s="352">
        <f t="shared" si="88"/>
        <v>150</v>
      </c>
      <c r="G2865" s="352">
        <f t="shared" si="89"/>
        <v>125</v>
      </c>
      <c r="H2865" s="50"/>
      <c r="I2865" s="50"/>
      <c r="J2865" s="50"/>
      <c r="K2865" s="50"/>
      <c r="L2865" s="50"/>
      <c r="M2865" s="50"/>
      <c r="N2865" s="50"/>
      <c r="O2865" s="50"/>
      <c r="P2865" s="50"/>
      <c r="Q2865" s="50"/>
      <c r="R2865" s="50"/>
      <c r="S2865" s="50"/>
      <c r="T2865" s="50"/>
      <c r="U2865" s="50"/>
      <c r="V2865" s="50"/>
      <c r="W2865" s="50"/>
      <c r="X2865" s="50"/>
      <c r="Y2865" s="50"/>
      <c r="Z2865" s="50"/>
      <c r="AA2865" s="50"/>
      <c r="AB2865" s="50"/>
      <c r="AC2865" s="50"/>
      <c r="AD2865" s="50"/>
      <c r="AE2865" s="50"/>
      <c r="AF2865" s="50"/>
      <c r="AG2865" s="50"/>
      <c r="AH2865" s="50"/>
      <c r="AI2865" s="50"/>
      <c r="AJ2865" s="50"/>
      <c r="AK2865" s="50"/>
      <c r="AL2865" s="50"/>
      <c r="AM2865" s="50"/>
      <c r="AN2865" s="50"/>
      <c r="AO2865" s="50"/>
      <c r="AP2865" s="50"/>
      <c r="AQ2865" s="50"/>
      <c r="AR2865" s="50"/>
      <c r="AS2865" s="50"/>
      <c r="AT2865" s="50"/>
      <c r="AU2865" s="50"/>
      <c r="AV2865" s="50"/>
      <c r="AW2865" s="50"/>
      <c r="AX2865" s="50"/>
      <c r="AY2865" s="50"/>
      <c r="AZ2865" s="50"/>
      <c r="BA2865" s="50"/>
      <c r="BB2865" s="50"/>
      <c r="BC2865" s="50"/>
      <c r="BD2865" s="50"/>
      <c r="BE2865" s="50"/>
      <c r="BF2865" s="50"/>
      <c r="BG2865" s="50"/>
      <c r="BH2865" s="50"/>
      <c r="BI2865" s="50"/>
      <c r="BJ2865" s="50"/>
      <c r="BK2865" s="50"/>
      <c r="BL2865" s="50"/>
      <c r="BM2865" s="50"/>
      <c r="BN2865" s="50"/>
      <c r="BO2865" s="50"/>
      <c r="BP2865" s="50"/>
      <c r="BQ2865" s="50"/>
      <c r="BR2865" s="50"/>
      <c r="BS2865" s="50"/>
      <c r="BT2865" s="50"/>
      <c r="BU2865" s="50"/>
      <c r="BV2865" s="50"/>
      <c r="BW2865" s="50"/>
      <c r="BX2865" s="50"/>
      <c r="BY2865" s="50"/>
      <c r="BZ2865" s="50"/>
      <c r="CA2865" s="50"/>
      <c r="CB2865" s="50"/>
      <c r="CC2865" s="50"/>
      <c r="CD2865" s="50"/>
      <c r="CE2865" s="50"/>
      <c r="CF2865" s="50"/>
      <c r="CG2865" s="50"/>
      <c r="CH2865" s="50"/>
      <c r="CI2865" s="50"/>
      <c r="CJ2865" s="50"/>
      <c r="CK2865" s="50"/>
      <c r="CL2865" s="50"/>
      <c r="CM2865" s="50"/>
      <c r="CN2865" s="50"/>
      <c r="CO2865" s="50"/>
      <c r="CP2865" s="50"/>
      <c r="CQ2865" s="50"/>
      <c r="CR2865" s="50"/>
      <c r="CS2865" s="50"/>
      <c r="CT2865" s="50"/>
      <c r="CU2865" s="50"/>
      <c r="CV2865" s="50"/>
      <c r="CW2865" s="50"/>
      <c r="CX2865" s="50"/>
      <c r="CY2865" s="50"/>
      <c r="CZ2865" s="50"/>
      <c r="DA2865" s="50"/>
      <c r="DB2865" s="50"/>
      <c r="DC2865" s="50"/>
      <c r="DD2865" s="50"/>
      <c r="DE2865" s="50"/>
      <c r="DF2865" s="50"/>
      <c r="DG2865" s="50"/>
      <c r="DH2865" s="50"/>
    </row>
    <row r="2866" spans="1:112" x14ac:dyDescent="0.2">
      <c r="A2866" s="206" t="s">
        <v>2440</v>
      </c>
      <c r="B2866" s="206" t="s">
        <v>2440</v>
      </c>
      <c r="C2866" s="206"/>
      <c r="D2866" s="77" t="s">
        <v>3511</v>
      </c>
      <c r="E2866" s="353">
        <v>400</v>
      </c>
      <c r="F2866" s="352">
        <f t="shared" si="88"/>
        <v>240</v>
      </c>
      <c r="G2866" s="352">
        <f t="shared" si="89"/>
        <v>200</v>
      </c>
      <c r="H2866" s="50"/>
      <c r="I2866" s="50"/>
      <c r="J2866" s="50"/>
      <c r="K2866" s="50"/>
      <c r="L2866" s="50"/>
      <c r="M2866" s="50"/>
      <c r="N2866" s="50"/>
      <c r="O2866" s="50"/>
      <c r="P2866" s="50"/>
      <c r="Q2866" s="50"/>
      <c r="R2866" s="50"/>
      <c r="S2866" s="50"/>
      <c r="T2866" s="50"/>
      <c r="U2866" s="50"/>
      <c r="V2866" s="50"/>
      <c r="W2866" s="50"/>
      <c r="X2866" s="50"/>
      <c r="Y2866" s="50"/>
      <c r="Z2866" s="50"/>
      <c r="AA2866" s="50"/>
      <c r="AB2866" s="50"/>
      <c r="AC2866" s="50"/>
      <c r="AD2866" s="50"/>
      <c r="AE2866" s="50"/>
      <c r="AF2866" s="50"/>
      <c r="AG2866" s="50"/>
      <c r="AH2866" s="50"/>
      <c r="AI2866" s="50"/>
      <c r="AJ2866" s="50"/>
      <c r="AK2866" s="50"/>
      <c r="AL2866" s="50"/>
      <c r="AM2866" s="50"/>
      <c r="AN2866" s="50"/>
      <c r="AO2866" s="50"/>
      <c r="AP2866" s="50"/>
      <c r="AQ2866" s="50"/>
      <c r="AR2866" s="50"/>
      <c r="AS2866" s="50"/>
      <c r="AT2866" s="50"/>
      <c r="AU2866" s="50"/>
      <c r="AV2866" s="50"/>
      <c r="AW2866" s="50"/>
      <c r="AX2866" s="50"/>
      <c r="AY2866" s="50"/>
      <c r="AZ2866" s="50"/>
      <c r="BA2866" s="50"/>
      <c r="BB2866" s="50"/>
      <c r="BC2866" s="50"/>
      <c r="BD2866" s="50"/>
      <c r="BE2866" s="50"/>
      <c r="BF2866" s="50"/>
      <c r="BG2866" s="50"/>
      <c r="BH2866" s="50"/>
      <c r="BI2866" s="50"/>
      <c r="BJ2866" s="50"/>
      <c r="BK2866" s="50"/>
      <c r="BL2866" s="50"/>
      <c r="BM2866" s="50"/>
      <c r="BN2866" s="50"/>
      <c r="BO2866" s="50"/>
      <c r="BP2866" s="50"/>
      <c r="BQ2866" s="50"/>
      <c r="BR2866" s="50"/>
      <c r="BS2866" s="50"/>
      <c r="BT2866" s="50"/>
      <c r="BU2866" s="50"/>
      <c r="BV2866" s="50"/>
      <c r="BW2866" s="50"/>
      <c r="BX2866" s="50"/>
      <c r="BY2866" s="50"/>
      <c r="BZ2866" s="50"/>
      <c r="CA2866" s="50"/>
      <c r="CB2866" s="50"/>
      <c r="CC2866" s="50"/>
      <c r="CD2866" s="50"/>
      <c r="CE2866" s="50"/>
      <c r="CF2866" s="50"/>
      <c r="CG2866" s="50"/>
      <c r="CH2866" s="50"/>
      <c r="CI2866" s="50"/>
      <c r="CJ2866" s="50"/>
      <c r="CK2866" s="50"/>
      <c r="CL2866" s="50"/>
      <c r="CM2866" s="50"/>
      <c r="CN2866" s="50"/>
      <c r="CO2866" s="50"/>
      <c r="CP2866" s="50"/>
      <c r="CQ2866" s="50"/>
      <c r="CR2866" s="50"/>
      <c r="CS2866" s="50"/>
      <c r="CT2866" s="50"/>
      <c r="CU2866" s="50"/>
      <c r="CV2866" s="50"/>
      <c r="CW2866" s="50"/>
      <c r="CX2866" s="50"/>
      <c r="CY2866" s="50"/>
      <c r="CZ2866" s="50"/>
      <c r="DA2866" s="50"/>
      <c r="DB2866" s="50"/>
      <c r="DC2866" s="50"/>
      <c r="DD2866" s="50"/>
      <c r="DE2866" s="50"/>
      <c r="DF2866" s="50"/>
      <c r="DG2866" s="50"/>
      <c r="DH2866" s="50"/>
    </row>
    <row r="2867" spans="1:112" ht="25.5" x14ac:dyDescent="0.2">
      <c r="A2867" s="206" t="s">
        <v>2441</v>
      </c>
      <c r="B2867" s="206" t="s">
        <v>2441</v>
      </c>
      <c r="C2867" s="206"/>
      <c r="D2867" s="78" t="s">
        <v>3512</v>
      </c>
      <c r="E2867" s="353">
        <v>300</v>
      </c>
      <c r="F2867" s="352">
        <f t="shared" si="88"/>
        <v>180</v>
      </c>
      <c r="G2867" s="352">
        <f t="shared" si="89"/>
        <v>150</v>
      </c>
      <c r="H2867" s="50"/>
      <c r="I2867" s="50"/>
      <c r="J2867" s="50"/>
      <c r="K2867" s="50"/>
      <c r="L2867" s="50"/>
      <c r="M2867" s="50"/>
      <c r="N2867" s="50"/>
      <c r="O2867" s="50"/>
      <c r="P2867" s="50"/>
      <c r="Q2867" s="50"/>
      <c r="R2867" s="50"/>
      <c r="S2867" s="50"/>
      <c r="T2867" s="50"/>
      <c r="U2867" s="50"/>
      <c r="V2867" s="50"/>
      <c r="W2867" s="50"/>
      <c r="X2867" s="50"/>
      <c r="Y2867" s="50"/>
      <c r="Z2867" s="50"/>
      <c r="AA2867" s="50"/>
      <c r="AB2867" s="50"/>
      <c r="AC2867" s="50"/>
      <c r="AD2867" s="50"/>
      <c r="AE2867" s="50"/>
      <c r="AF2867" s="50"/>
      <c r="AG2867" s="50"/>
      <c r="AH2867" s="50"/>
      <c r="AI2867" s="50"/>
      <c r="AJ2867" s="50"/>
      <c r="AK2867" s="50"/>
      <c r="AL2867" s="50"/>
      <c r="AM2867" s="50"/>
      <c r="AN2867" s="50"/>
      <c r="AO2867" s="50"/>
      <c r="AP2867" s="50"/>
      <c r="AQ2867" s="50"/>
      <c r="AR2867" s="50"/>
      <c r="AS2867" s="50"/>
      <c r="AT2867" s="50"/>
      <c r="AU2867" s="50"/>
      <c r="AV2867" s="50"/>
      <c r="AW2867" s="50"/>
      <c r="AX2867" s="50"/>
      <c r="AY2867" s="50"/>
      <c r="AZ2867" s="50"/>
      <c r="BA2867" s="50"/>
      <c r="BB2867" s="50"/>
      <c r="BC2867" s="50"/>
      <c r="BD2867" s="50"/>
      <c r="BE2867" s="50"/>
      <c r="BF2867" s="50"/>
      <c r="BG2867" s="50"/>
      <c r="BH2867" s="50"/>
      <c r="BI2867" s="50"/>
      <c r="BJ2867" s="50"/>
      <c r="BK2867" s="50"/>
      <c r="BL2867" s="50"/>
      <c r="BM2867" s="50"/>
      <c r="BN2867" s="50"/>
      <c r="BO2867" s="50"/>
      <c r="BP2867" s="50"/>
      <c r="BQ2867" s="50"/>
      <c r="BR2867" s="50"/>
      <c r="BS2867" s="50"/>
      <c r="BT2867" s="50"/>
      <c r="BU2867" s="50"/>
      <c r="BV2867" s="50"/>
      <c r="BW2867" s="50"/>
      <c r="BX2867" s="50"/>
      <c r="BY2867" s="50"/>
      <c r="BZ2867" s="50"/>
      <c r="CA2867" s="50"/>
      <c r="CB2867" s="50"/>
      <c r="CC2867" s="50"/>
      <c r="CD2867" s="50"/>
      <c r="CE2867" s="50"/>
      <c r="CF2867" s="50"/>
      <c r="CG2867" s="50"/>
      <c r="CH2867" s="50"/>
      <c r="CI2867" s="50"/>
      <c r="CJ2867" s="50"/>
      <c r="CK2867" s="50"/>
      <c r="CL2867" s="50"/>
      <c r="CM2867" s="50"/>
      <c r="CN2867" s="50"/>
      <c r="CO2867" s="50"/>
      <c r="CP2867" s="50"/>
      <c r="CQ2867" s="50"/>
      <c r="CR2867" s="50"/>
      <c r="CS2867" s="50"/>
      <c r="CT2867" s="50"/>
      <c r="CU2867" s="50"/>
      <c r="CV2867" s="50"/>
      <c r="CW2867" s="50"/>
      <c r="CX2867" s="50"/>
      <c r="CY2867" s="50"/>
      <c r="CZ2867" s="50"/>
      <c r="DA2867" s="50"/>
      <c r="DB2867" s="50"/>
      <c r="DC2867" s="50"/>
      <c r="DD2867" s="50"/>
      <c r="DE2867" s="50"/>
      <c r="DF2867" s="50"/>
      <c r="DG2867" s="50"/>
      <c r="DH2867" s="50"/>
    </row>
    <row r="2868" spans="1:112" x14ac:dyDescent="0.2">
      <c r="A2868" s="206" t="s">
        <v>141</v>
      </c>
      <c r="B2868" s="206" t="s">
        <v>141</v>
      </c>
      <c r="C2868" s="206"/>
      <c r="D2868" s="77" t="s">
        <v>3513</v>
      </c>
      <c r="E2868" s="353">
        <v>250</v>
      </c>
      <c r="F2868" s="352">
        <f t="shared" si="88"/>
        <v>150</v>
      </c>
      <c r="G2868" s="352">
        <f t="shared" si="89"/>
        <v>125</v>
      </c>
      <c r="H2868" s="50"/>
      <c r="I2868" s="50"/>
      <c r="J2868" s="50"/>
      <c r="K2868" s="50"/>
      <c r="L2868" s="50"/>
      <c r="M2868" s="50"/>
      <c r="N2868" s="50"/>
      <c r="O2868" s="50"/>
      <c r="P2868" s="50"/>
      <c r="Q2868" s="50"/>
      <c r="R2868" s="50"/>
      <c r="S2868" s="50"/>
      <c r="T2868" s="50"/>
      <c r="U2868" s="50"/>
      <c r="V2868" s="50"/>
      <c r="W2868" s="50"/>
      <c r="X2868" s="50"/>
      <c r="Y2868" s="50"/>
      <c r="Z2868" s="50"/>
      <c r="AA2868" s="50"/>
      <c r="AB2868" s="50"/>
      <c r="AC2868" s="50"/>
      <c r="AD2868" s="50"/>
      <c r="AE2868" s="50"/>
      <c r="AF2868" s="50"/>
      <c r="AG2868" s="50"/>
      <c r="AH2868" s="50"/>
      <c r="AI2868" s="50"/>
      <c r="AJ2868" s="50"/>
      <c r="AK2868" s="50"/>
      <c r="AL2868" s="50"/>
      <c r="AM2868" s="50"/>
      <c r="AN2868" s="50"/>
      <c r="AO2868" s="50"/>
      <c r="AP2868" s="50"/>
      <c r="AQ2868" s="50"/>
      <c r="AR2868" s="50"/>
      <c r="AS2868" s="50"/>
      <c r="AT2868" s="50"/>
      <c r="AU2868" s="50"/>
      <c r="AV2868" s="50"/>
      <c r="AW2868" s="50"/>
      <c r="AX2868" s="50"/>
      <c r="AY2868" s="50"/>
      <c r="AZ2868" s="50"/>
      <c r="BA2868" s="50"/>
      <c r="BB2868" s="50"/>
      <c r="BC2868" s="50"/>
      <c r="BD2868" s="50"/>
      <c r="BE2868" s="50"/>
      <c r="BF2868" s="50"/>
      <c r="BG2868" s="50"/>
      <c r="BH2868" s="50"/>
      <c r="BI2868" s="50"/>
      <c r="BJ2868" s="50"/>
      <c r="BK2868" s="50"/>
      <c r="BL2868" s="50"/>
      <c r="BM2868" s="50"/>
      <c r="BN2868" s="50"/>
      <c r="BO2868" s="50"/>
      <c r="BP2868" s="50"/>
      <c r="BQ2868" s="50"/>
      <c r="BR2868" s="50"/>
      <c r="BS2868" s="50"/>
      <c r="BT2868" s="50"/>
      <c r="BU2868" s="50"/>
      <c r="BV2868" s="50"/>
      <c r="BW2868" s="50"/>
      <c r="BX2868" s="50"/>
      <c r="BY2868" s="50"/>
      <c r="BZ2868" s="50"/>
      <c r="CA2868" s="50"/>
      <c r="CB2868" s="50"/>
      <c r="CC2868" s="50"/>
      <c r="CD2868" s="50"/>
      <c r="CE2868" s="50"/>
      <c r="CF2868" s="50"/>
      <c r="CG2868" s="50"/>
      <c r="CH2868" s="50"/>
      <c r="CI2868" s="50"/>
      <c r="CJ2868" s="50"/>
      <c r="CK2868" s="50"/>
      <c r="CL2868" s="50"/>
      <c r="CM2868" s="50"/>
      <c r="CN2868" s="50"/>
      <c r="CO2868" s="50"/>
      <c r="CP2868" s="50"/>
      <c r="CQ2868" s="50"/>
      <c r="CR2868" s="50"/>
      <c r="CS2868" s="50"/>
      <c r="CT2868" s="50"/>
      <c r="CU2868" s="50"/>
      <c r="CV2868" s="50"/>
      <c r="CW2868" s="50"/>
      <c r="CX2868" s="50"/>
      <c r="CY2868" s="50"/>
      <c r="CZ2868" s="50"/>
      <c r="DA2868" s="50"/>
      <c r="DB2868" s="50"/>
      <c r="DC2868" s="50"/>
      <c r="DD2868" s="50"/>
      <c r="DE2868" s="50"/>
      <c r="DF2868" s="50"/>
      <c r="DG2868" s="50"/>
      <c r="DH2868" s="50"/>
    </row>
    <row r="2869" spans="1:112" ht="25.5" x14ac:dyDescent="0.2">
      <c r="A2869" s="206" t="s">
        <v>2444</v>
      </c>
      <c r="B2869" s="206" t="s">
        <v>2444</v>
      </c>
      <c r="C2869" s="206"/>
      <c r="D2869" s="78" t="s">
        <v>3514</v>
      </c>
      <c r="E2869" s="353">
        <v>300</v>
      </c>
      <c r="F2869" s="352">
        <f t="shared" si="88"/>
        <v>180</v>
      </c>
      <c r="G2869" s="352">
        <f t="shared" si="89"/>
        <v>150</v>
      </c>
      <c r="H2869" s="50"/>
      <c r="I2869" s="50"/>
      <c r="J2869" s="50"/>
      <c r="K2869" s="50"/>
      <c r="L2869" s="50"/>
      <c r="M2869" s="50"/>
      <c r="N2869" s="50"/>
      <c r="O2869" s="50"/>
      <c r="P2869" s="50"/>
      <c r="Q2869" s="50"/>
      <c r="R2869" s="50"/>
      <c r="S2869" s="50"/>
      <c r="T2869" s="50"/>
      <c r="U2869" s="50"/>
      <c r="V2869" s="50"/>
      <c r="W2869" s="50"/>
      <c r="X2869" s="50"/>
      <c r="Y2869" s="50"/>
      <c r="Z2869" s="50"/>
      <c r="AA2869" s="50"/>
      <c r="AB2869" s="50"/>
      <c r="AC2869" s="50"/>
      <c r="AD2869" s="50"/>
      <c r="AE2869" s="50"/>
      <c r="AF2869" s="50"/>
      <c r="AG2869" s="50"/>
      <c r="AH2869" s="50"/>
      <c r="AI2869" s="50"/>
      <c r="AJ2869" s="50"/>
      <c r="AK2869" s="50"/>
      <c r="AL2869" s="50"/>
      <c r="AM2869" s="50"/>
      <c r="AN2869" s="50"/>
      <c r="AO2869" s="50"/>
      <c r="AP2869" s="50"/>
      <c r="AQ2869" s="50"/>
      <c r="AR2869" s="50"/>
      <c r="AS2869" s="50"/>
      <c r="AT2869" s="50"/>
      <c r="AU2869" s="50"/>
      <c r="AV2869" s="50"/>
      <c r="AW2869" s="50"/>
      <c r="AX2869" s="50"/>
      <c r="AY2869" s="50"/>
      <c r="AZ2869" s="50"/>
      <c r="BA2869" s="50"/>
      <c r="BB2869" s="50"/>
      <c r="BC2869" s="50"/>
      <c r="BD2869" s="50"/>
      <c r="BE2869" s="50"/>
      <c r="BF2869" s="50"/>
      <c r="BG2869" s="50"/>
      <c r="BH2869" s="50"/>
      <c r="BI2869" s="50"/>
      <c r="BJ2869" s="50"/>
      <c r="BK2869" s="50"/>
      <c r="BL2869" s="50"/>
      <c r="BM2869" s="50"/>
      <c r="BN2869" s="50"/>
      <c r="BO2869" s="50"/>
      <c r="BP2869" s="50"/>
      <c r="BQ2869" s="50"/>
      <c r="BR2869" s="50"/>
      <c r="BS2869" s="50"/>
      <c r="BT2869" s="50"/>
      <c r="BU2869" s="50"/>
      <c r="BV2869" s="50"/>
      <c r="BW2869" s="50"/>
      <c r="BX2869" s="50"/>
      <c r="BY2869" s="50"/>
      <c r="BZ2869" s="50"/>
      <c r="CA2869" s="50"/>
      <c r="CB2869" s="50"/>
      <c r="CC2869" s="50"/>
      <c r="CD2869" s="50"/>
      <c r="CE2869" s="50"/>
      <c r="CF2869" s="50"/>
      <c r="CG2869" s="50"/>
      <c r="CH2869" s="50"/>
      <c r="CI2869" s="50"/>
      <c r="CJ2869" s="50"/>
      <c r="CK2869" s="50"/>
      <c r="CL2869" s="50"/>
      <c r="CM2869" s="50"/>
      <c r="CN2869" s="50"/>
      <c r="CO2869" s="50"/>
      <c r="CP2869" s="50"/>
      <c r="CQ2869" s="50"/>
      <c r="CR2869" s="50"/>
      <c r="CS2869" s="50"/>
      <c r="CT2869" s="50"/>
      <c r="CU2869" s="50"/>
      <c r="CV2869" s="50"/>
      <c r="CW2869" s="50"/>
      <c r="CX2869" s="50"/>
      <c r="CY2869" s="50"/>
      <c r="CZ2869" s="50"/>
      <c r="DA2869" s="50"/>
      <c r="DB2869" s="50"/>
      <c r="DC2869" s="50"/>
      <c r="DD2869" s="50"/>
      <c r="DE2869" s="50"/>
      <c r="DF2869" s="50"/>
      <c r="DG2869" s="50"/>
      <c r="DH2869" s="50"/>
    </row>
    <row r="2870" spans="1:112" x14ac:dyDescent="0.2">
      <c r="A2870" s="579" t="s">
        <v>2446</v>
      </c>
      <c r="B2870" s="679"/>
      <c r="C2870" s="206"/>
      <c r="D2870" s="75" t="s">
        <v>3515</v>
      </c>
      <c r="E2870" s="353"/>
      <c r="F2870" s="352">
        <f t="shared" si="88"/>
        <v>0</v>
      </c>
      <c r="G2870" s="352">
        <f t="shared" si="89"/>
        <v>0</v>
      </c>
      <c r="H2870" s="50"/>
      <c r="I2870" s="50"/>
      <c r="J2870" s="50"/>
      <c r="K2870" s="50"/>
      <c r="L2870" s="50"/>
      <c r="M2870" s="50"/>
      <c r="N2870" s="50"/>
      <c r="O2870" s="50"/>
      <c r="P2870" s="50"/>
      <c r="Q2870" s="50"/>
      <c r="R2870" s="50"/>
      <c r="S2870" s="50"/>
      <c r="T2870" s="50"/>
      <c r="U2870" s="50"/>
      <c r="V2870" s="50"/>
      <c r="W2870" s="50"/>
      <c r="X2870" s="50"/>
      <c r="Y2870" s="50"/>
      <c r="Z2870" s="50"/>
      <c r="AA2870" s="50"/>
      <c r="AB2870" s="50"/>
      <c r="AC2870" s="50"/>
      <c r="AD2870" s="50"/>
      <c r="AE2870" s="50"/>
      <c r="AF2870" s="50"/>
      <c r="AG2870" s="50"/>
      <c r="AH2870" s="50"/>
      <c r="AI2870" s="50"/>
      <c r="AJ2870" s="50"/>
      <c r="AK2870" s="50"/>
      <c r="AL2870" s="50"/>
      <c r="AM2870" s="50"/>
      <c r="AN2870" s="50"/>
      <c r="AO2870" s="50"/>
      <c r="AP2870" s="50"/>
      <c r="AQ2870" s="50"/>
      <c r="AR2870" s="50"/>
      <c r="AS2870" s="50"/>
      <c r="AT2870" s="50"/>
      <c r="AU2870" s="50"/>
      <c r="AV2870" s="50"/>
      <c r="AW2870" s="50"/>
      <c r="AX2870" s="50"/>
      <c r="AY2870" s="50"/>
      <c r="AZ2870" s="50"/>
      <c r="BA2870" s="50"/>
      <c r="BB2870" s="50"/>
      <c r="BC2870" s="50"/>
      <c r="BD2870" s="50"/>
      <c r="BE2870" s="50"/>
      <c r="BF2870" s="50"/>
      <c r="BG2870" s="50"/>
      <c r="BH2870" s="50"/>
      <c r="BI2870" s="50"/>
      <c r="BJ2870" s="50"/>
      <c r="BK2870" s="50"/>
      <c r="BL2870" s="50"/>
      <c r="BM2870" s="50"/>
      <c r="BN2870" s="50"/>
      <c r="BO2870" s="50"/>
      <c r="BP2870" s="50"/>
      <c r="BQ2870" s="50"/>
      <c r="BR2870" s="50"/>
      <c r="BS2870" s="50"/>
      <c r="BT2870" s="50"/>
      <c r="BU2870" s="50"/>
      <c r="BV2870" s="50"/>
      <c r="BW2870" s="50"/>
      <c r="BX2870" s="50"/>
      <c r="BY2870" s="50"/>
      <c r="BZ2870" s="50"/>
      <c r="CA2870" s="50"/>
      <c r="CB2870" s="50"/>
      <c r="CC2870" s="50"/>
      <c r="CD2870" s="50"/>
      <c r="CE2870" s="50"/>
      <c r="CF2870" s="50"/>
      <c r="CG2870" s="50"/>
      <c r="CH2870" s="50"/>
      <c r="CI2870" s="50"/>
      <c r="CJ2870" s="50"/>
      <c r="CK2870" s="50"/>
      <c r="CL2870" s="50"/>
      <c r="CM2870" s="50"/>
      <c r="CN2870" s="50"/>
      <c r="CO2870" s="50"/>
      <c r="CP2870" s="50"/>
      <c r="CQ2870" s="50"/>
      <c r="CR2870" s="50"/>
      <c r="CS2870" s="50"/>
      <c r="CT2870" s="50"/>
      <c r="CU2870" s="50"/>
      <c r="CV2870" s="50"/>
      <c r="CW2870" s="50"/>
      <c r="CX2870" s="50"/>
      <c r="CY2870" s="50"/>
      <c r="CZ2870" s="50"/>
      <c r="DA2870" s="50"/>
      <c r="DB2870" s="50"/>
      <c r="DC2870" s="50"/>
      <c r="DD2870" s="50"/>
      <c r="DE2870" s="50"/>
      <c r="DF2870" s="50"/>
      <c r="DG2870" s="50"/>
      <c r="DH2870" s="50"/>
    </row>
    <row r="2871" spans="1:112" ht="25.5" x14ac:dyDescent="0.2">
      <c r="A2871" s="581"/>
      <c r="B2871" s="680"/>
      <c r="C2871" s="206"/>
      <c r="D2871" s="78" t="s">
        <v>7353</v>
      </c>
      <c r="E2871" s="353">
        <v>250</v>
      </c>
      <c r="F2871" s="352">
        <f t="shared" si="88"/>
        <v>150</v>
      </c>
      <c r="G2871" s="352">
        <f t="shared" si="89"/>
        <v>125</v>
      </c>
      <c r="H2871" s="50"/>
      <c r="I2871" s="50"/>
      <c r="J2871" s="50"/>
      <c r="K2871" s="50"/>
      <c r="L2871" s="50"/>
      <c r="M2871" s="50"/>
      <c r="N2871" s="50"/>
      <c r="O2871" s="50"/>
      <c r="P2871" s="50"/>
      <c r="Q2871" s="50"/>
      <c r="R2871" s="50"/>
      <c r="S2871" s="50"/>
      <c r="T2871" s="50"/>
      <c r="U2871" s="50"/>
      <c r="V2871" s="50"/>
      <c r="W2871" s="50"/>
      <c r="X2871" s="50"/>
      <c r="Y2871" s="50"/>
      <c r="Z2871" s="50"/>
      <c r="AA2871" s="50"/>
      <c r="AB2871" s="50"/>
      <c r="AC2871" s="50"/>
      <c r="AD2871" s="50"/>
      <c r="AE2871" s="50"/>
      <c r="AF2871" s="50"/>
      <c r="AG2871" s="50"/>
      <c r="AH2871" s="50"/>
      <c r="AI2871" s="50"/>
      <c r="AJ2871" s="50"/>
      <c r="AK2871" s="50"/>
      <c r="AL2871" s="50"/>
      <c r="AM2871" s="50"/>
      <c r="AN2871" s="50"/>
      <c r="AO2871" s="50"/>
      <c r="AP2871" s="50"/>
      <c r="AQ2871" s="50"/>
      <c r="AR2871" s="50"/>
      <c r="AS2871" s="50"/>
      <c r="AT2871" s="50"/>
      <c r="AU2871" s="50"/>
      <c r="AV2871" s="50"/>
      <c r="AW2871" s="50"/>
      <c r="AX2871" s="50"/>
      <c r="AY2871" s="50"/>
      <c r="AZ2871" s="50"/>
      <c r="BA2871" s="50"/>
      <c r="BB2871" s="50"/>
      <c r="BC2871" s="50"/>
      <c r="BD2871" s="50"/>
      <c r="BE2871" s="50"/>
      <c r="BF2871" s="50"/>
      <c r="BG2871" s="50"/>
      <c r="BH2871" s="50"/>
      <c r="BI2871" s="50"/>
      <c r="BJ2871" s="50"/>
      <c r="BK2871" s="50"/>
      <c r="BL2871" s="50"/>
      <c r="BM2871" s="50"/>
      <c r="BN2871" s="50"/>
      <c r="BO2871" s="50"/>
      <c r="BP2871" s="50"/>
      <c r="BQ2871" s="50"/>
      <c r="BR2871" s="50"/>
      <c r="BS2871" s="50"/>
      <c r="BT2871" s="50"/>
      <c r="BU2871" s="50"/>
      <c r="BV2871" s="50"/>
      <c r="BW2871" s="50"/>
      <c r="BX2871" s="50"/>
      <c r="BY2871" s="50"/>
      <c r="BZ2871" s="50"/>
      <c r="CA2871" s="50"/>
      <c r="CB2871" s="50"/>
      <c r="CC2871" s="50"/>
      <c r="CD2871" s="50"/>
      <c r="CE2871" s="50"/>
      <c r="CF2871" s="50"/>
      <c r="CG2871" s="50"/>
      <c r="CH2871" s="50"/>
      <c r="CI2871" s="50"/>
      <c r="CJ2871" s="50"/>
      <c r="CK2871" s="50"/>
      <c r="CL2871" s="50"/>
      <c r="CM2871" s="50"/>
      <c r="CN2871" s="50"/>
      <c r="CO2871" s="50"/>
      <c r="CP2871" s="50"/>
      <c r="CQ2871" s="50"/>
      <c r="CR2871" s="50"/>
      <c r="CS2871" s="50"/>
      <c r="CT2871" s="50"/>
      <c r="CU2871" s="50"/>
      <c r="CV2871" s="50"/>
      <c r="CW2871" s="50"/>
      <c r="CX2871" s="50"/>
      <c r="CY2871" s="50"/>
      <c r="CZ2871" s="50"/>
      <c r="DA2871" s="50"/>
      <c r="DB2871" s="50"/>
      <c r="DC2871" s="50"/>
      <c r="DD2871" s="50"/>
      <c r="DE2871" s="50"/>
      <c r="DF2871" s="50"/>
      <c r="DG2871" s="50"/>
      <c r="DH2871" s="50"/>
    </row>
    <row r="2872" spans="1:112" x14ac:dyDescent="0.2">
      <c r="A2872" s="580"/>
      <c r="B2872" s="681"/>
      <c r="C2872" s="206"/>
      <c r="D2872" s="78" t="s">
        <v>7354</v>
      </c>
      <c r="E2872" s="353">
        <v>220</v>
      </c>
      <c r="F2872" s="352">
        <f t="shared" si="88"/>
        <v>132</v>
      </c>
      <c r="G2872" s="352">
        <f t="shared" si="89"/>
        <v>110</v>
      </c>
      <c r="H2872" s="50"/>
      <c r="I2872" s="50"/>
      <c r="J2872" s="50"/>
      <c r="K2872" s="50"/>
      <c r="L2872" s="50"/>
      <c r="M2872" s="50"/>
      <c r="N2872" s="50"/>
      <c r="O2872" s="50"/>
      <c r="P2872" s="50"/>
      <c r="Q2872" s="50"/>
      <c r="R2872" s="50"/>
      <c r="S2872" s="50"/>
      <c r="T2872" s="50"/>
      <c r="U2872" s="50"/>
      <c r="V2872" s="50"/>
      <c r="W2872" s="50"/>
      <c r="X2872" s="50"/>
      <c r="Y2872" s="50"/>
      <c r="Z2872" s="50"/>
      <c r="AA2872" s="50"/>
      <c r="AB2872" s="50"/>
      <c r="AC2872" s="50"/>
      <c r="AD2872" s="50"/>
      <c r="AE2872" s="50"/>
      <c r="AF2872" s="50"/>
      <c r="AG2872" s="50"/>
      <c r="AH2872" s="50"/>
      <c r="AI2872" s="50"/>
      <c r="AJ2872" s="50"/>
      <c r="AK2872" s="50"/>
      <c r="AL2872" s="50"/>
      <c r="AM2872" s="50"/>
      <c r="AN2872" s="50"/>
      <c r="AO2872" s="50"/>
      <c r="AP2872" s="50"/>
      <c r="AQ2872" s="50"/>
      <c r="AR2872" s="50"/>
      <c r="AS2872" s="50"/>
      <c r="AT2872" s="50"/>
      <c r="AU2872" s="50"/>
      <c r="AV2872" s="50"/>
      <c r="AW2872" s="50"/>
      <c r="AX2872" s="50"/>
      <c r="AY2872" s="50"/>
      <c r="AZ2872" s="50"/>
      <c r="BA2872" s="50"/>
      <c r="BB2872" s="50"/>
      <c r="BC2872" s="50"/>
      <c r="BD2872" s="50"/>
      <c r="BE2872" s="50"/>
      <c r="BF2872" s="50"/>
      <c r="BG2872" s="50"/>
      <c r="BH2872" s="50"/>
      <c r="BI2872" s="50"/>
      <c r="BJ2872" s="50"/>
      <c r="BK2872" s="50"/>
      <c r="BL2872" s="50"/>
      <c r="BM2872" s="50"/>
      <c r="BN2872" s="50"/>
      <c r="BO2872" s="50"/>
      <c r="BP2872" s="50"/>
      <c r="BQ2872" s="50"/>
      <c r="BR2872" s="50"/>
      <c r="BS2872" s="50"/>
      <c r="BT2872" s="50"/>
      <c r="BU2872" s="50"/>
      <c r="BV2872" s="50"/>
      <c r="BW2872" s="50"/>
      <c r="BX2872" s="50"/>
      <c r="BY2872" s="50"/>
      <c r="BZ2872" s="50"/>
      <c r="CA2872" s="50"/>
      <c r="CB2872" s="50"/>
      <c r="CC2872" s="50"/>
      <c r="CD2872" s="50"/>
      <c r="CE2872" s="50"/>
      <c r="CF2872" s="50"/>
      <c r="CG2872" s="50"/>
      <c r="CH2872" s="50"/>
      <c r="CI2872" s="50"/>
      <c r="CJ2872" s="50"/>
      <c r="CK2872" s="50"/>
      <c r="CL2872" s="50"/>
      <c r="CM2872" s="50"/>
      <c r="CN2872" s="50"/>
      <c r="CO2872" s="50"/>
      <c r="CP2872" s="50"/>
      <c r="CQ2872" s="50"/>
      <c r="CR2872" s="50"/>
      <c r="CS2872" s="50"/>
      <c r="CT2872" s="50"/>
      <c r="CU2872" s="50"/>
      <c r="CV2872" s="50"/>
      <c r="CW2872" s="50"/>
      <c r="CX2872" s="50"/>
      <c r="CY2872" s="50"/>
      <c r="CZ2872" s="50"/>
      <c r="DA2872" s="50"/>
      <c r="DB2872" s="50"/>
      <c r="DC2872" s="50"/>
      <c r="DD2872" s="50"/>
      <c r="DE2872" s="50"/>
      <c r="DF2872" s="50"/>
      <c r="DG2872" s="50"/>
      <c r="DH2872" s="50"/>
    </row>
    <row r="2873" spans="1:112" x14ac:dyDescent="0.2">
      <c r="A2873" s="579" t="s">
        <v>2448</v>
      </c>
      <c r="B2873" s="579" t="s">
        <v>2446</v>
      </c>
      <c r="C2873" s="206"/>
      <c r="D2873" s="75" t="s">
        <v>2138</v>
      </c>
      <c r="E2873" s="353"/>
      <c r="F2873" s="352">
        <f t="shared" si="88"/>
        <v>0</v>
      </c>
      <c r="G2873" s="352">
        <f t="shared" si="89"/>
        <v>0</v>
      </c>
      <c r="H2873" s="50"/>
      <c r="I2873" s="50"/>
      <c r="J2873" s="50"/>
      <c r="K2873" s="50"/>
      <c r="L2873" s="50"/>
      <c r="M2873" s="50"/>
      <c r="N2873" s="50"/>
      <c r="O2873" s="50"/>
      <c r="P2873" s="50"/>
      <c r="Q2873" s="50"/>
      <c r="R2873" s="50"/>
      <c r="S2873" s="50"/>
      <c r="T2873" s="50"/>
      <c r="U2873" s="50"/>
      <c r="V2873" s="50"/>
      <c r="W2873" s="50"/>
      <c r="X2873" s="50"/>
      <c r="Y2873" s="50"/>
      <c r="Z2873" s="50"/>
      <c r="AA2873" s="50"/>
      <c r="AB2873" s="50"/>
      <c r="AC2873" s="50"/>
      <c r="AD2873" s="50"/>
      <c r="AE2873" s="50"/>
      <c r="AF2873" s="50"/>
      <c r="AG2873" s="50"/>
      <c r="AH2873" s="50"/>
      <c r="AI2873" s="50"/>
      <c r="AJ2873" s="50"/>
      <c r="AK2873" s="50"/>
      <c r="AL2873" s="50"/>
      <c r="AM2873" s="50"/>
      <c r="AN2873" s="50"/>
      <c r="AO2873" s="50"/>
      <c r="AP2873" s="50"/>
      <c r="AQ2873" s="50"/>
      <c r="AR2873" s="50"/>
      <c r="AS2873" s="50"/>
      <c r="AT2873" s="50"/>
      <c r="AU2873" s="50"/>
      <c r="AV2873" s="50"/>
      <c r="AW2873" s="50"/>
      <c r="AX2873" s="50"/>
      <c r="AY2873" s="50"/>
      <c r="AZ2873" s="50"/>
      <c r="BA2873" s="50"/>
      <c r="BB2873" s="50"/>
      <c r="BC2873" s="50"/>
      <c r="BD2873" s="50"/>
      <c r="BE2873" s="50"/>
      <c r="BF2873" s="50"/>
      <c r="BG2873" s="50"/>
      <c r="BH2873" s="50"/>
      <c r="BI2873" s="50"/>
      <c r="BJ2873" s="50"/>
      <c r="BK2873" s="50"/>
      <c r="BL2873" s="50"/>
      <c r="BM2873" s="50"/>
      <c r="BN2873" s="50"/>
      <c r="BO2873" s="50"/>
      <c r="BP2873" s="50"/>
      <c r="BQ2873" s="50"/>
      <c r="BR2873" s="50"/>
      <c r="BS2873" s="50"/>
      <c r="BT2873" s="50"/>
      <c r="BU2873" s="50"/>
      <c r="BV2873" s="50"/>
      <c r="BW2873" s="50"/>
      <c r="BX2873" s="50"/>
      <c r="BY2873" s="50"/>
      <c r="BZ2873" s="50"/>
      <c r="CA2873" s="50"/>
      <c r="CB2873" s="50"/>
      <c r="CC2873" s="50"/>
      <c r="CD2873" s="50"/>
      <c r="CE2873" s="50"/>
      <c r="CF2873" s="50"/>
      <c r="CG2873" s="50"/>
      <c r="CH2873" s="50"/>
      <c r="CI2873" s="50"/>
      <c r="CJ2873" s="50"/>
      <c r="CK2873" s="50"/>
      <c r="CL2873" s="50"/>
      <c r="CM2873" s="50"/>
      <c r="CN2873" s="50"/>
      <c r="CO2873" s="50"/>
      <c r="CP2873" s="50"/>
      <c r="CQ2873" s="50"/>
      <c r="CR2873" s="50"/>
      <c r="CS2873" s="50"/>
      <c r="CT2873" s="50"/>
      <c r="CU2873" s="50"/>
      <c r="CV2873" s="50"/>
      <c r="CW2873" s="50"/>
      <c r="CX2873" s="50"/>
      <c r="CY2873" s="50"/>
      <c r="CZ2873" s="50"/>
      <c r="DA2873" s="50"/>
      <c r="DB2873" s="50"/>
      <c r="DC2873" s="50"/>
      <c r="DD2873" s="50"/>
      <c r="DE2873" s="50"/>
      <c r="DF2873" s="50"/>
      <c r="DG2873" s="50"/>
      <c r="DH2873" s="50"/>
    </row>
    <row r="2874" spans="1:112" x14ac:dyDescent="0.2">
      <c r="A2874" s="581"/>
      <c r="B2874" s="581"/>
      <c r="C2874" s="206"/>
      <c r="D2874" s="78" t="s">
        <v>2159</v>
      </c>
      <c r="E2874" s="353">
        <v>200</v>
      </c>
      <c r="F2874" s="352">
        <f t="shared" si="88"/>
        <v>120</v>
      </c>
      <c r="G2874" s="352">
        <f t="shared" si="89"/>
        <v>100</v>
      </c>
      <c r="H2874" s="50"/>
      <c r="I2874" s="50"/>
      <c r="J2874" s="50"/>
      <c r="K2874" s="50"/>
      <c r="L2874" s="50"/>
      <c r="M2874" s="50"/>
      <c r="N2874" s="50"/>
      <c r="O2874" s="50"/>
      <c r="P2874" s="50"/>
      <c r="Q2874" s="50"/>
      <c r="R2874" s="50"/>
      <c r="S2874" s="50"/>
      <c r="T2874" s="50"/>
      <c r="U2874" s="50"/>
      <c r="V2874" s="50"/>
      <c r="W2874" s="50"/>
      <c r="X2874" s="50"/>
      <c r="Y2874" s="50"/>
      <c r="Z2874" s="50"/>
      <c r="AA2874" s="50"/>
      <c r="AB2874" s="50"/>
      <c r="AC2874" s="50"/>
      <c r="AD2874" s="50"/>
      <c r="AE2874" s="50"/>
      <c r="AF2874" s="50"/>
      <c r="AG2874" s="50"/>
      <c r="AH2874" s="50"/>
      <c r="AI2874" s="50"/>
      <c r="AJ2874" s="50"/>
      <c r="AK2874" s="50"/>
      <c r="AL2874" s="50"/>
      <c r="AM2874" s="50"/>
      <c r="AN2874" s="50"/>
      <c r="AO2874" s="50"/>
      <c r="AP2874" s="50"/>
      <c r="AQ2874" s="50"/>
      <c r="AR2874" s="50"/>
      <c r="AS2874" s="50"/>
      <c r="AT2874" s="50"/>
      <c r="AU2874" s="50"/>
      <c r="AV2874" s="50"/>
      <c r="AW2874" s="50"/>
      <c r="AX2874" s="50"/>
      <c r="AY2874" s="50"/>
      <c r="AZ2874" s="50"/>
      <c r="BA2874" s="50"/>
      <c r="BB2874" s="50"/>
      <c r="BC2874" s="50"/>
      <c r="BD2874" s="50"/>
      <c r="BE2874" s="50"/>
      <c r="BF2874" s="50"/>
      <c r="BG2874" s="50"/>
      <c r="BH2874" s="50"/>
      <c r="BI2874" s="50"/>
      <c r="BJ2874" s="50"/>
      <c r="BK2874" s="50"/>
      <c r="BL2874" s="50"/>
      <c r="BM2874" s="50"/>
      <c r="BN2874" s="50"/>
      <c r="BO2874" s="50"/>
      <c r="BP2874" s="50"/>
      <c r="BQ2874" s="50"/>
      <c r="BR2874" s="50"/>
      <c r="BS2874" s="50"/>
      <c r="BT2874" s="50"/>
      <c r="BU2874" s="50"/>
      <c r="BV2874" s="50"/>
      <c r="BW2874" s="50"/>
      <c r="BX2874" s="50"/>
      <c r="BY2874" s="50"/>
      <c r="BZ2874" s="50"/>
      <c r="CA2874" s="50"/>
      <c r="CB2874" s="50"/>
      <c r="CC2874" s="50"/>
      <c r="CD2874" s="50"/>
      <c r="CE2874" s="50"/>
      <c r="CF2874" s="50"/>
      <c r="CG2874" s="50"/>
      <c r="CH2874" s="50"/>
      <c r="CI2874" s="50"/>
      <c r="CJ2874" s="50"/>
      <c r="CK2874" s="50"/>
      <c r="CL2874" s="50"/>
      <c r="CM2874" s="50"/>
      <c r="CN2874" s="50"/>
      <c r="CO2874" s="50"/>
      <c r="CP2874" s="50"/>
      <c r="CQ2874" s="50"/>
      <c r="CR2874" s="50"/>
      <c r="CS2874" s="50"/>
      <c r="CT2874" s="50"/>
      <c r="CU2874" s="50"/>
      <c r="CV2874" s="50"/>
      <c r="CW2874" s="50"/>
      <c r="CX2874" s="50"/>
      <c r="CY2874" s="50"/>
      <c r="CZ2874" s="50"/>
      <c r="DA2874" s="50"/>
      <c r="DB2874" s="50"/>
      <c r="DC2874" s="50"/>
      <c r="DD2874" s="50"/>
      <c r="DE2874" s="50"/>
      <c r="DF2874" s="50"/>
      <c r="DG2874" s="50"/>
      <c r="DH2874" s="50"/>
    </row>
    <row r="2875" spans="1:112" x14ac:dyDescent="0.2">
      <c r="A2875" s="581"/>
      <c r="B2875" s="581"/>
      <c r="C2875" s="206"/>
      <c r="D2875" s="78" t="s">
        <v>2160</v>
      </c>
      <c r="E2875" s="353">
        <v>180</v>
      </c>
      <c r="F2875" s="352">
        <f t="shared" si="88"/>
        <v>108</v>
      </c>
      <c r="G2875" s="352">
        <f t="shared" si="89"/>
        <v>90</v>
      </c>
      <c r="H2875" s="50"/>
      <c r="I2875" s="50"/>
      <c r="J2875" s="50"/>
      <c r="K2875" s="50"/>
      <c r="L2875" s="50"/>
      <c r="M2875" s="50"/>
      <c r="N2875" s="50"/>
      <c r="O2875" s="50"/>
      <c r="P2875" s="50"/>
      <c r="Q2875" s="50"/>
      <c r="R2875" s="50"/>
      <c r="S2875" s="50"/>
      <c r="T2875" s="50"/>
      <c r="U2875" s="50"/>
      <c r="V2875" s="50"/>
      <c r="W2875" s="50"/>
      <c r="X2875" s="50"/>
      <c r="Y2875" s="50"/>
      <c r="Z2875" s="50"/>
      <c r="AA2875" s="50"/>
      <c r="AB2875" s="50"/>
      <c r="AC2875" s="50"/>
      <c r="AD2875" s="50"/>
      <c r="AE2875" s="50"/>
      <c r="AF2875" s="50"/>
      <c r="AG2875" s="50"/>
      <c r="AH2875" s="50"/>
      <c r="AI2875" s="50"/>
      <c r="AJ2875" s="50"/>
      <c r="AK2875" s="50"/>
      <c r="AL2875" s="50"/>
      <c r="AM2875" s="50"/>
      <c r="AN2875" s="50"/>
      <c r="AO2875" s="50"/>
      <c r="AP2875" s="50"/>
      <c r="AQ2875" s="50"/>
      <c r="AR2875" s="50"/>
      <c r="AS2875" s="50"/>
      <c r="AT2875" s="50"/>
      <c r="AU2875" s="50"/>
      <c r="AV2875" s="50"/>
      <c r="AW2875" s="50"/>
      <c r="AX2875" s="50"/>
      <c r="AY2875" s="50"/>
      <c r="AZ2875" s="50"/>
      <c r="BA2875" s="50"/>
      <c r="BB2875" s="50"/>
      <c r="BC2875" s="50"/>
      <c r="BD2875" s="50"/>
      <c r="BE2875" s="50"/>
      <c r="BF2875" s="50"/>
      <c r="BG2875" s="50"/>
      <c r="BH2875" s="50"/>
      <c r="BI2875" s="50"/>
      <c r="BJ2875" s="50"/>
      <c r="BK2875" s="50"/>
      <c r="BL2875" s="50"/>
      <c r="BM2875" s="50"/>
      <c r="BN2875" s="50"/>
      <c r="BO2875" s="50"/>
      <c r="BP2875" s="50"/>
      <c r="BQ2875" s="50"/>
      <c r="BR2875" s="50"/>
      <c r="BS2875" s="50"/>
      <c r="BT2875" s="50"/>
      <c r="BU2875" s="50"/>
      <c r="BV2875" s="50"/>
      <c r="BW2875" s="50"/>
      <c r="BX2875" s="50"/>
      <c r="BY2875" s="50"/>
      <c r="BZ2875" s="50"/>
      <c r="CA2875" s="50"/>
      <c r="CB2875" s="50"/>
      <c r="CC2875" s="50"/>
      <c r="CD2875" s="50"/>
      <c r="CE2875" s="50"/>
      <c r="CF2875" s="50"/>
      <c r="CG2875" s="50"/>
      <c r="CH2875" s="50"/>
      <c r="CI2875" s="50"/>
      <c r="CJ2875" s="50"/>
      <c r="CK2875" s="50"/>
      <c r="CL2875" s="50"/>
      <c r="CM2875" s="50"/>
      <c r="CN2875" s="50"/>
      <c r="CO2875" s="50"/>
      <c r="CP2875" s="50"/>
      <c r="CQ2875" s="50"/>
      <c r="CR2875" s="50"/>
      <c r="CS2875" s="50"/>
      <c r="CT2875" s="50"/>
      <c r="CU2875" s="50"/>
      <c r="CV2875" s="50"/>
      <c r="CW2875" s="50"/>
      <c r="CX2875" s="50"/>
      <c r="CY2875" s="50"/>
      <c r="CZ2875" s="50"/>
      <c r="DA2875" s="50"/>
      <c r="DB2875" s="50"/>
      <c r="DC2875" s="50"/>
      <c r="DD2875" s="50"/>
      <c r="DE2875" s="50"/>
      <c r="DF2875" s="50"/>
      <c r="DG2875" s="50"/>
      <c r="DH2875" s="50"/>
    </row>
    <row r="2876" spans="1:112" x14ac:dyDescent="0.2">
      <c r="A2876" s="580"/>
      <c r="B2876" s="580"/>
      <c r="C2876" s="206"/>
      <c r="D2876" s="78" t="s">
        <v>2214</v>
      </c>
      <c r="E2876" s="353">
        <v>170</v>
      </c>
      <c r="F2876" s="352">
        <f t="shared" si="88"/>
        <v>102</v>
      </c>
      <c r="G2876" s="352">
        <f t="shared" si="89"/>
        <v>85</v>
      </c>
      <c r="H2876" s="50"/>
      <c r="I2876" s="50"/>
      <c r="J2876" s="50"/>
      <c r="K2876" s="50"/>
      <c r="L2876" s="50"/>
      <c r="M2876" s="50"/>
      <c r="N2876" s="50"/>
      <c r="O2876" s="50"/>
      <c r="P2876" s="50"/>
      <c r="Q2876" s="50"/>
      <c r="R2876" s="50"/>
      <c r="S2876" s="50"/>
      <c r="T2876" s="50"/>
      <c r="U2876" s="50"/>
      <c r="V2876" s="50"/>
      <c r="W2876" s="50"/>
      <c r="X2876" s="50"/>
      <c r="Y2876" s="50"/>
      <c r="Z2876" s="50"/>
      <c r="AA2876" s="50"/>
      <c r="AB2876" s="50"/>
      <c r="AC2876" s="50"/>
      <c r="AD2876" s="50"/>
      <c r="AE2876" s="50"/>
      <c r="AF2876" s="50"/>
      <c r="AG2876" s="50"/>
      <c r="AH2876" s="50"/>
      <c r="AI2876" s="50"/>
      <c r="AJ2876" s="50"/>
      <c r="AK2876" s="50"/>
      <c r="AL2876" s="50"/>
      <c r="AM2876" s="50"/>
      <c r="AN2876" s="50"/>
      <c r="AO2876" s="50"/>
      <c r="AP2876" s="50"/>
      <c r="AQ2876" s="50"/>
      <c r="AR2876" s="50"/>
      <c r="AS2876" s="50"/>
      <c r="AT2876" s="50"/>
      <c r="AU2876" s="50"/>
      <c r="AV2876" s="50"/>
      <c r="AW2876" s="50"/>
      <c r="AX2876" s="50"/>
      <c r="AY2876" s="50"/>
      <c r="AZ2876" s="50"/>
      <c r="BA2876" s="50"/>
      <c r="BB2876" s="50"/>
      <c r="BC2876" s="50"/>
      <c r="BD2876" s="50"/>
      <c r="BE2876" s="50"/>
      <c r="BF2876" s="50"/>
      <c r="BG2876" s="50"/>
      <c r="BH2876" s="50"/>
      <c r="BI2876" s="50"/>
      <c r="BJ2876" s="50"/>
      <c r="BK2876" s="50"/>
      <c r="BL2876" s="50"/>
      <c r="BM2876" s="50"/>
      <c r="BN2876" s="50"/>
      <c r="BO2876" s="50"/>
      <c r="BP2876" s="50"/>
      <c r="BQ2876" s="50"/>
      <c r="BR2876" s="50"/>
      <c r="BS2876" s="50"/>
      <c r="BT2876" s="50"/>
      <c r="BU2876" s="50"/>
      <c r="BV2876" s="50"/>
      <c r="BW2876" s="50"/>
      <c r="BX2876" s="50"/>
      <c r="BY2876" s="50"/>
      <c r="BZ2876" s="50"/>
      <c r="CA2876" s="50"/>
      <c r="CB2876" s="50"/>
      <c r="CC2876" s="50"/>
      <c r="CD2876" s="50"/>
      <c r="CE2876" s="50"/>
      <c r="CF2876" s="50"/>
      <c r="CG2876" s="50"/>
      <c r="CH2876" s="50"/>
      <c r="CI2876" s="50"/>
      <c r="CJ2876" s="50"/>
      <c r="CK2876" s="50"/>
      <c r="CL2876" s="50"/>
      <c r="CM2876" s="50"/>
      <c r="CN2876" s="50"/>
      <c r="CO2876" s="50"/>
      <c r="CP2876" s="50"/>
      <c r="CQ2876" s="50"/>
      <c r="CR2876" s="50"/>
      <c r="CS2876" s="50"/>
      <c r="CT2876" s="50"/>
      <c r="CU2876" s="50"/>
      <c r="CV2876" s="50"/>
      <c r="CW2876" s="50"/>
      <c r="CX2876" s="50"/>
      <c r="CY2876" s="50"/>
      <c r="CZ2876" s="50"/>
      <c r="DA2876" s="50"/>
      <c r="DB2876" s="50"/>
      <c r="DC2876" s="50"/>
      <c r="DD2876" s="50"/>
      <c r="DE2876" s="50"/>
      <c r="DF2876" s="50"/>
      <c r="DG2876" s="50"/>
      <c r="DH2876" s="50"/>
    </row>
    <row r="2877" spans="1:112" x14ac:dyDescent="0.2">
      <c r="A2877" s="579" t="s">
        <v>2450</v>
      </c>
      <c r="B2877" s="579" t="s">
        <v>2448</v>
      </c>
      <c r="C2877" s="206"/>
      <c r="D2877" s="75" t="s">
        <v>2146</v>
      </c>
      <c r="E2877" s="353"/>
      <c r="F2877" s="352">
        <f t="shared" si="88"/>
        <v>0</v>
      </c>
      <c r="G2877" s="352">
        <f t="shared" si="89"/>
        <v>0</v>
      </c>
      <c r="H2877" s="50"/>
      <c r="I2877" s="50"/>
      <c r="J2877" s="50"/>
      <c r="K2877" s="50"/>
      <c r="L2877" s="50"/>
      <c r="M2877" s="50"/>
      <c r="N2877" s="50"/>
      <c r="O2877" s="50"/>
      <c r="P2877" s="50"/>
      <c r="Q2877" s="50"/>
      <c r="R2877" s="50"/>
      <c r="S2877" s="50"/>
      <c r="T2877" s="50"/>
      <c r="U2877" s="50"/>
      <c r="V2877" s="50"/>
      <c r="W2877" s="50"/>
      <c r="X2877" s="50"/>
      <c r="Y2877" s="50"/>
      <c r="Z2877" s="50"/>
      <c r="AA2877" s="50"/>
      <c r="AB2877" s="50"/>
      <c r="AC2877" s="50"/>
      <c r="AD2877" s="50"/>
      <c r="AE2877" s="50"/>
      <c r="AF2877" s="50"/>
      <c r="AG2877" s="50"/>
      <c r="AH2877" s="50"/>
      <c r="AI2877" s="50"/>
      <c r="AJ2877" s="50"/>
      <c r="AK2877" s="50"/>
      <c r="AL2877" s="50"/>
      <c r="AM2877" s="50"/>
      <c r="AN2877" s="50"/>
      <c r="AO2877" s="50"/>
      <c r="AP2877" s="50"/>
      <c r="AQ2877" s="50"/>
      <c r="AR2877" s="50"/>
      <c r="AS2877" s="50"/>
      <c r="AT2877" s="50"/>
      <c r="AU2877" s="50"/>
      <c r="AV2877" s="50"/>
      <c r="AW2877" s="50"/>
      <c r="AX2877" s="50"/>
      <c r="AY2877" s="50"/>
      <c r="AZ2877" s="50"/>
      <c r="BA2877" s="50"/>
      <c r="BB2877" s="50"/>
      <c r="BC2877" s="50"/>
      <c r="BD2877" s="50"/>
      <c r="BE2877" s="50"/>
      <c r="BF2877" s="50"/>
      <c r="BG2877" s="50"/>
      <c r="BH2877" s="50"/>
      <c r="BI2877" s="50"/>
      <c r="BJ2877" s="50"/>
      <c r="BK2877" s="50"/>
      <c r="BL2877" s="50"/>
      <c r="BM2877" s="50"/>
      <c r="BN2877" s="50"/>
      <c r="BO2877" s="50"/>
      <c r="BP2877" s="50"/>
      <c r="BQ2877" s="50"/>
      <c r="BR2877" s="50"/>
      <c r="BS2877" s="50"/>
      <c r="BT2877" s="50"/>
      <c r="BU2877" s="50"/>
      <c r="BV2877" s="50"/>
      <c r="BW2877" s="50"/>
      <c r="BX2877" s="50"/>
      <c r="BY2877" s="50"/>
      <c r="BZ2877" s="50"/>
      <c r="CA2877" s="50"/>
      <c r="CB2877" s="50"/>
      <c r="CC2877" s="50"/>
      <c r="CD2877" s="50"/>
      <c r="CE2877" s="50"/>
      <c r="CF2877" s="50"/>
      <c r="CG2877" s="50"/>
      <c r="CH2877" s="50"/>
      <c r="CI2877" s="50"/>
      <c r="CJ2877" s="50"/>
      <c r="CK2877" s="50"/>
      <c r="CL2877" s="50"/>
      <c r="CM2877" s="50"/>
      <c r="CN2877" s="50"/>
      <c r="CO2877" s="50"/>
      <c r="CP2877" s="50"/>
      <c r="CQ2877" s="50"/>
      <c r="CR2877" s="50"/>
      <c r="CS2877" s="50"/>
      <c r="CT2877" s="50"/>
      <c r="CU2877" s="50"/>
      <c r="CV2877" s="50"/>
      <c r="CW2877" s="50"/>
      <c r="CX2877" s="50"/>
      <c r="CY2877" s="50"/>
      <c r="CZ2877" s="50"/>
      <c r="DA2877" s="50"/>
      <c r="DB2877" s="50"/>
      <c r="DC2877" s="50"/>
      <c r="DD2877" s="50"/>
      <c r="DE2877" s="50"/>
      <c r="DF2877" s="50"/>
      <c r="DG2877" s="50"/>
      <c r="DH2877" s="50"/>
    </row>
    <row r="2878" spans="1:112" x14ac:dyDescent="0.2">
      <c r="A2878" s="581"/>
      <c r="B2878" s="581"/>
      <c r="C2878" s="206"/>
      <c r="D2878" s="78" t="s">
        <v>2159</v>
      </c>
      <c r="E2878" s="353">
        <v>180</v>
      </c>
      <c r="F2878" s="352">
        <f t="shared" si="88"/>
        <v>108</v>
      </c>
      <c r="G2878" s="352">
        <f t="shared" si="89"/>
        <v>90</v>
      </c>
      <c r="H2878" s="50"/>
      <c r="I2878" s="50"/>
      <c r="J2878" s="50"/>
      <c r="K2878" s="50"/>
      <c r="L2878" s="50"/>
      <c r="M2878" s="50"/>
      <c r="N2878" s="50"/>
      <c r="O2878" s="50"/>
      <c r="P2878" s="50"/>
      <c r="Q2878" s="50"/>
      <c r="R2878" s="50"/>
      <c r="S2878" s="50"/>
      <c r="T2878" s="50"/>
      <c r="U2878" s="50"/>
      <c r="V2878" s="50"/>
      <c r="W2878" s="50"/>
      <c r="X2878" s="50"/>
      <c r="Y2878" s="50"/>
      <c r="Z2878" s="50"/>
      <c r="AA2878" s="50"/>
      <c r="AB2878" s="50"/>
      <c r="AC2878" s="50"/>
      <c r="AD2878" s="50"/>
      <c r="AE2878" s="50"/>
      <c r="AF2878" s="50"/>
      <c r="AG2878" s="50"/>
      <c r="AH2878" s="50"/>
      <c r="AI2878" s="50"/>
      <c r="AJ2878" s="50"/>
      <c r="AK2878" s="50"/>
      <c r="AL2878" s="50"/>
      <c r="AM2878" s="50"/>
      <c r="AN2878" s="50"/>
      <c r="AO2878" s="50"/>
      <c r="AP2878" s="50"/>
      <c r="AQ2878" s="50"/>
      <c r="AR2878" s="50"/>
      <c r="AS2878" s="50"/>
      <c r="AT2878" s="50"/>
      <c r="AU2878" s="50"/>
      <c r="AV2878" s="50"/>
      <c r="AW2878" s="50"/>
      <c r="AX2878" s="50"/>
      <c r="AY2878" s="50"/>
      <c r="AZ2878" s="50"/>
      <c r="BA2878" s="50"/>
      <c r="BB2878" s="50"/>
      <c r="BC2878" s="50"/>
      <c r="BD2878" s="50"/>
      <c r="BE2878" s="50"/>
      <c r="BF2878" s="50"/>
      <c r="BG2878" s="50"/>
      <c r="BH2878" s="50"/>
      <c r="BI2878" s="50"/>
      <c r="BJ2878" s="50"/>
      <c r="BK2878" s="50"/>
      <c r="BL2878" s="50"/>
      <c r="BM2878" s="50"/>
      <c r="BN2878" s="50"/>
      <c r="BO2878" s="50"/>
      <c r="BP2878" s="50"/>
      <c r="BQ2878" s="50"/>
      <c r="BR2878" s="50"/>
      <c r="BS2878" s="50"/>
      <c r="BT2878" s="50"/>
      <c r="BU2878" s="50"/>
      <c r="BV2878" s="50"/>
      <c r="BW2878" s="50"/>
      <c r="BX2878" s="50"/>
      <c r="BY2878" s="50"/>
      <c r="BZ2878" s="50"/>
      <c r="CA2878" s="50"/>
      <c r="CB2878" s="50"/>
      <c r="CC2878" s="50"/>
      <c r="CD2878" s="50"/>
      <c r="CE2878" s="50"/>
      <c r="CF2878" s="50"/>
      <c r="CG2878" s="50"/>
      <c r="CH2878" s="50"/>
      <c r="CI2878" s="50"/>
      <c r="CJ2878" s="50"/>
      <c r="CK2878" s="50"/>
      <c r="CL2878" s="50"/>
      <c r="CM2878" s="50"/>
      <c r="CN2878" s="50"/>
      <c r="CO2878" s="50"/>
      <c r="CP2878" s="50"/>
      <c r="CQ2878" s="50"/>
      <c r="CR2878" s="50"/>
      <c r="CS2878" s="50"/>
      <c r="CT2878" s="50"/>
      <c r="CU2878" s="50"/>
      <c r="CV2878" s="50"/>
      <c r="CW2878" s="50"/>
      <c r="CX2878" s="50"/>
      <c r="CY2878" s="50"/>
      <c r="CZ2878" s="50"/>
      <c r="DA2878" s="50"/>
      <c r="DB2878" s="50"/>
      <c r="DC2878" s="50"/>
      <c r="DD2878" s="50"/>
      <c r="DE2878" s="50"/>
      <c r="DF2878" s="50"/>
      <c r="DG2878" s="50"/>
      <c r="DH2878" s="50"/>
    </row>
    <row r="2879" spans="1:112" x14ac:dyDescent="0.2">
      <c r="A2879" s="581"/>
      <c r="B2879" s="581"/>
      <c r="C2879" s="206"/>
      <c r="D2879" s="78" t="s">
        <v>2160</v>
      </c>
      <c r="E2879" s="353">
        <v>170</v>
      </c>
      <c r="F2879" s="352">
        <f t="shared" si="88"/>
        <v>102</v>
      </c>
      <c r="G2879" s="352">
        <f t="shared" si="89"/>
        <v>85</v>
      </c>
      <c r="H2879" s="50"/>
      <c r="I2879" s="50"/>
      <c r="J2879" s="50"/>
      <c r="K2879" s="50"/>
      <c r="L2879" s="50"/>
      <c r="M2879" s="50"/>
      <c r="N2879" s="50"/>
      <c r="O2879" s="50"/>
      <c r="P2879" s="50"/>
      <c r="Q2879" s="50"/>
      <c r="R2879" s="50"/>
      <c r="S2879" s="50"/>
      <c r="T2879" s="50"/>
      <c r="U2879" s="50"/>
      <c r="V2879" s="50"/>
      <c r="W2879" s="50"/>
      <c r="X2879" s="50"/>
      <c r="Y2879" s="50"/>
      <c r="Z2879" s="50"/>
      <c r="AA2879" s="50"/>
      <c r="AB2879" s="50"/>
      <c r="AC2879" s="50"/>
      <c r="AD2879" s="50"/>
      <c r="AE2879" s="50"/>
      <c r="AF2879" s="50"/>
      <c r="AG2879" s="50"/>
      <c r="AH2879" s="50"/>
      <c r="AI2879" s="50"/>
      <c r="AJ2879" s="50"/>
      <c r="AK2879" s="50"/>
      <c r="AL2879" s="50"/>
      <c r="AM2879" s="50"/>
      <c r="AN2879" s="50"/>
      <c r="AO2879" s="50"/>
      <c r="AP2879" s="50"/>
      <c r="AQ2879" s="50"/>
      <c r="AR2879" s="50"/>
      <c r="AS2879" s="50"/>
      <c r="AT2879" s="50"/>
      <c r="AU2879" s="50"/>
      <c r="AV2879" s="50"/>
      <c r="AW2879" s="50"/>
      <c r="AX2879" s="50"/>
      <c r="AY2879" s="50"/>
      <c r="AZ2879" s="50"/>
      <c r="BA2879" s="50"/>
      <c r="BB2879" s="50"/>
      <c r="BC2879" s="50"/>
      <c r="BD2879" s="50"/>
      <c r="BE2879" s="50"/>
      <c r="BF2879" s="50"/>
      <c r="BG2879" s="50"/>
      <c r="BH2879" s="50"/>
      <c r="BI2879" s="50"/>
      <c r="BJ2879" s="50"/>
      <c r="BK2879" s="50"/>
      <c r="BL2879" s="50"/>
      <c r="BM2879" s="50"/>
      <c r="BN2879" s="50"/>
      <c r="BO2879" s="50"/>
      <c r="BP2879" s="50"/>
      <c r="BQ2879" s="50"/>
      <c r="BR2879" s="50"/>
      <c r="BS2879" s="50"/>
      <c r="BT2879" s="50"/>
      <c r="BU2879" s="50"/>
      <c r="BV2879" s="50"/>
      <c r="BW2879" s="50"/>
      <c r="BX2879" s="50"/>
      <c r="BY2879" s="50"/>
      <c r="BZ2879" s="50"/>
      <c r="CA2879" s="50"/>
      <c r="CB2879" s="50"/>
      <c r="CC2879" s="50"/>
      <c r="CD2879" s="50"/>
      <c r="CE2879" s="50"/>
      <c r="CF2879" s="50"/>
      <c r="CG2879" s="50"/>
      <c r="CH2879" s="50"/>
      <c r="CI2879" s="50"/>
      <c r="CJ2879" s="50"/>
      <c r="CK2879" s="50"/>
      <c r="CL2879" s="50"/>
      <c r="CM2879" s="50"/>
      <c r="CN2879" s="50"/>
      <c r="CO2879" s="50"/>
      <c r="CP2879" s="50"/>
      <c r="CQ2879" s="50"/>
      <c r="CR2879" s="50"/>
      <c r="CS2879" s="50"/>
      <c r="CT2879" s="50"/>
      <c r="CU2879" s="50"/>
      <c r="CV2879" s="50"/>
      <c r="CW2879" s="50"/>
      <c r="CX2879" s="50"/>
      <c r="CY2879" s="50"/>
      <c r="CZ2879" s="50"/>
      <c r="DA2879" s="50"/>
      <c r="DB2879" s="50"/>
      <c r="DC2879" s="50"/>
      <c r="DD2879" s="50"/>
      <c r="DE2879" s="50"/>
      <c r="DF2879" s="50"/>
      <c r="DG2879" s="50"/>
      <c r="DH2879" s="50"/>
    </row>
    <row r="2880" spans="1:112" x14ac:dyDescent="0.2">
      <c r="A2880" s="580"/>
      <c r="B2880" s="580"/>
      <c r="C2880" s="206"/>
      <c r="D2880" s="78" t="s">
        <v>2214</v>
      </c>
      <c r="E2880" s="353">
        <v>160</v>
      </c>
      <c r="F2880" s="352">
        <f t="shared" si="88"/>
        <v>96</v>
      </c>
      <c r="G2880" s="352">
        <f t="shared" si="89"/>
        <v>80</v>
      </c>
      <c r="H2880" s="50"/>
      <c r="I2880" s="50"/>
      <c r="J2880" s="50"/>
      <c r="K2880" s="50"/>
      <c r="L2880" s="50"/>
      <c r="M2880" s="50"/>
      <c r="N2880" s="50"/>
      <c r="O2880" s="50"/>
      <c r="P2880" s="50"/>
      <c r="Q2880" s="50"/>
      <c r="R2880" s="50"/>
      <c r="S2880" s="50"/>
      <c r="T2880" s="50"/>
      <c r="U2880" s="50"/>
      <c r="V2880" s="50"/>
      <c r="W2880" s="50"/>
      <c r="X2880" s="50"/>
      <c r="Y2880" s="50"/>
      <c r="Z2880" s="50"/>
      <c r="AA2880" s="50"/>
      <c r="AB2880" s="50"/>
      <c r="AC2880" s="50"/>
      <c r="AD2880" s="50"/>
      <c r="AE2880" s="50"/>
      <c r="AF2880" s="50"/>
      <c r="AG2880" s="50"/>
      <c r="AH2880" s="50"/>
      <c r="AI2880" s="50"/>
      <c r="AJ2880" s="50"/>
      <c r="AK2880" s="50"/>
      <c r="AL2880" s="50"/>
      <c r="AM2880" s="50"/>
      <c r="AN2880" s="50"/>
      <c r="AO2880" s="50"/>
      <c r="AP2880" s="50"/>
      <c r="AQ2880" s="50"/>
      <c r="AR2880" s="50"/>
      <c r="AS2880" s="50"/>
      <c r="AT2880" s="50"/>
      <c r="AU2880" s="50"/>
      <c r="AV2880" s="50"/>
      <c r="AW2880" s="50"/>
      <c r="AX2880" s="50"/>
      <c r="AY2880" s="50"/>
      <c r="AZ2880" s="50"/>
      <c r="BA2880" s="50"/>
      <c r="BB2880" s="50"/>
      <c r="BC2880" s="50"/>
      <c r="BD2880" s="50"/>
      <c r="BE2880" s="50"/>
      <c r="BF2880" s="50"/>
      <c r="BG2880" s="50"/>
      <c r="BH2880" s="50"/>
      <c r="BI2880" s="50"/>
      <c r="BJ2880" s="50"/>
      <c r="BK2880" s="50"/>
      <c r="BL2880" s="50"/>
      <c r="BM2880" s="50"/>
      <c r="BN2880" s="50"/>
      <c r="BO2880" s="50"/>
      <c r="BP2880" s="50"/>
      <c r="BQ2880" s="50"/>
      <c r="BR2880" s="50"/>
      <c r="BS2880" s="50"/>
      <c r="BT2880" s="50"/>
      <c r="BU2880" s="50"/>
      <c r="BV2880" s="50"/>
      <c r="BW2880" s="50"/>
      <c r="BX2880" s="50"/>
      <c r="BY2880" s="50"/>
      <c r="BZ2880" s="50"/>
      <c r="CA2880" s="50"/>
      <c r="CB2880" s="50"/>
      <c r="CC2880" s="50"/>
      <c r="CD2880" s="50"/>
      <c r="CE2880" s="50"/>
      <c r="CF2880" s="50"/>
      <c r="CG2880" s="50"/>
      <c r="CH2880" s="50"/>
      <c r="CI2880" s="50"/>
      <c r="CJ2880" s="50"/>
      <c r="CK2880" s="50"/>
      <c r="CL2880" s="50"/>
      <c r="CM2880" s="50"/>
      <c r="CN2880" s="50"/>
      <c r="CO2880" s="50"/>
      <c r="CP2880" s="50"/>
      <c r="CQ2880" s="50"/>
      <c r="CR2880" s="50"/>
      <c r="CS2880" s="50"/>
      <c r="CT2880" s="50"/>
      <c r="CU2880" s="50"/>
      <c r="CV2880" s="50"/>
      <c r="CW2880" s="50"/>
      <c r="CX2880" s="50"/>
      <c r="CY2880" s="50"/>
      <c r="CZ2880" s="50"/>
      <c r="DA2880" s="50"/>
      <c r="DB2880" s="50"/>
      <c r="DC2880" s="50"/>
      <c r="DD2880" s="50"/>
      <c r="DE2880" s="50"/>
      <c r="DF2880" s="50"/>
      <c r="DG2880" s="50"/>
      <c r="DH2880" s="50"/>
    </row>
    <row r="2881" spans="1:112" x14ac:dyDescent="0.2">
      <c r="A2881" s="173" t="s">
        <v>184</v>
      </c>
      <c r="B2881" s="173" t="s">
        <v>184</v>
      </c>
      <c r="C2881" s="210"/>
      <c r="D2881" s="234" t="s">
        <v>3516</v>
      </c>
      <c r="E2881" s="353"/>
      <c r="F2881" s="352">
        <f t="shared" si="88"/>
        <v>0</v>
      </c>
      <c r="G2881" s="352">
        <f t="shared" si="89"/>
        <v>0</v>
      </c>
      <c r="H2881" s="50"/>
      <c r="I2881" s="50"/>
      <c r="J2881" s="50"/>
      <c r="K2881" s="50"/>
      <c r="L2881" s="50"/>
      <c r="M2881" s="50"/>
      <c r="N2881" s="50"/>
      <c r="O2881" s="50"/>
      <c r="P2881" s="50"/>
      <c r="Q2881" s="50"/>
      <c r="R2881" s="50"/>
      <c r="S2881" s="50"/>
      <c r="T2881" s="50"/>
      <c r="U2881" s="50"/>
      <c r="V2881" s="50"/>
      <c r="W2881" s="50"/>
      <c r="X2881" s="50"/>
      <c r="Y2881" s="50"/>
      <c r="Z2881" s="50"/>
      <c r="AA2881" s="50"/>
      <c r="AB2881" s="50"/>
      <c r="AC2881" s="50"/>
      <c r="AD2881" s="50"/>
      <c r="AE2881" s="50"/>
      <c r="AF2881" s="50"/>
      <c r="AG2881" s="50"/>
      <c r="AH2881" s="50"/>
      <c r="AI2881" s="50"/>
      <c r="AJ2881" s="50"/>
      <c r="AK2881" s="50"/>
      <c r="AL2881" s="50"/>
      <c r="AM2881" s="50"/>
      <c r="AN2881" s="50"/>
      <c r="AO2881" s="50"/>
      <c r="AP2881" s="50"/>
      <c r="AQ2881" s="50"/>
      <c r="AR2881" s="50"/>
      <c r="AS2881" s="50"/>
      <c r="AT2881" s="50"/>
      <c r="AU2881" s="50"/>
      <c r="AV2881" s="50"/>
      <c r="AW2881" s="50"/>
      <c r="AX2881" s="50"/>
      <c r="AY2881" s="50"/>
      <c r="AZ2881" s="50"/>
      <c r="BA2881" s="50"/>
      <c r="BB2881" s="50"/>
      <c r="BC2881" s="50"/>
      <c r="BD2881" s="50"/>
      <c r="BE2881" s="50"/>
      <c r="BF2881" s="50"/>
      <c r="BG2881" s="50"/>
      <c r="BH2881" s="50"/>
      <c r="BI2881" s="50"/>
      <c r="BJ2881" s="50"/>
      <c r="BK2881" s="50"/>
      <c r="BL2881" s="50"/>
      <c r="BM2881" s="50"/>
      <c r="BN2881" s="50"/>
      <c r="BO2881" s="50"/>
      <c r="BP2881" s="50"/>
      <c r="BQ2881" s="50"/>
      <c r="BR2881" s="50"/>
      <c r="BS2881" s="50"/>
      <c r="BT2881" s="50"/>
      <c r="BU2881" s="50"/>
      <c r="BV2881" s="50"/>
      <c r="BW2881" s="50"/>
      <c r="BX2881" s="50"/>
      <c r="BY2881" s="50"/>
      <c r="BZ2881" s="50"/>
      <c r="CA2881" s="50"/>
      <c r="CB2881" s="50"/>
      <c r="CC2881" s="50"/>
      <c r="CD2881" s="50"/>
      <c r="CE2881" s="50"/>
      <c r="CF2881" s="50"/>
      <c r="CG2881" s="50"/>
      <c r="CH2881" s="50"/>
      <c r="CI2881" s="50"/>
      <c r="CJ2881" s="50"/>
      <c r="CK2881" s="50"/>
      <c r="CL2881" s="50"/>
      <c r="CM2881" s="50"/>
      <c r="CN2881" s="50"/>
      <c r="CO2881" s="50"/>
      <c r="CP2881" s="50"/>
      <c r="CQ2881" s="50"/>
      <c r="CR2881" s="50"/>
      <c r="CS2881" s="50"/>
      <c r="CT2881" s="50"/>
      <c r="CU2881" s="50"/>
      <c r="CV2881" s="50"/>
      <c r="CW2881" s="50"/>
      <c r="CX2881" s="50"/>
      <c r="CY2881" s="50"/>
      <c r="CZ2881" s="50"/>
      <c r="DA2881" s="50"/>
      <c r="DB2881" s="50"/>
      <c r="DC2881" s="50"/>
      <c r="DD2881" s="50"/>
      <c r="DE2881" s="50"/>
      <c r="DF2881" s="50"/>
      <c r="DG2881" s="50"/>
      <c r="DH2881" s="50"/>
    </row>
    <row r="2882" spans="1:112" ht="25.5" x14ac:dyDescent="0.2">
      <c r="A2882" s="211" t="s">
        <v>113</v>
      </c>
      <c r="B2882" s="211" t="s">
        <v>113</v>
      </c>
      <c r="C2882" s="210"/>
      <c r="D2882" s="128" t="s">
        <v>3517</v>
      </c>
      <c r="E2882" s="353">
        <v>1200</v>
      </c>
      <c r="F2882" s="352">
        <f t="shared" si="88"/>
        <v>720</v>
      </c>
      <c r="G2882" s="352">
        <f t="shared" si="89"/>
        <v>600</v>
      </c>
      <c r="H2882" s="50"/>
      <c r="I2882" s="50"/>
      <c r="J2882" s="50"/>
      <c r="K2882" s="50"/>
      <c r="L2882" s="50"/>
      <c r="M2882" s="50"/>
      <c r="N2882" s="50"/>
      <c r="O2882" s="50"/>
      <c r="P2882" s="50"/>
      <c r="Q2882" s="50"/>
      <c r="R2882" s="50"/>
      <c r="S2882" s="50"/>
      <c r="T2882" s="50"/>
      <c r="U2882" s="50"/>
      <c r="V2882" s="50"/>
      <c r="W2882" s="50"/>
      <c r="X2882" s="50"/>
      <c r="Y2882" s="50"/>
      <c r="Z2882" s="50"/>
      <c r="AA2882" s="50"/>
      <c r="AB2882" s="50"/>
      <c r="AC2882" s="50"/>
      <c r="AD2882" s="50"/>
      <c r="AE2882" s="50"/>
      <c r="AF2882" s="50"/>
      <c r="AG2882" s="50"/>
      <c r="AH2882" s="50"/>
      <c r="AI2882" s="50"/>
      <c r="AJ2882" s="50"/>
      <c r="AK2882" s="50"/>
      <c r="AL2882" s="50"/>
      <c r="AM2882" s="50"/>
      <c r="AN2882" s="50"/>
      <c r="AO2882" s="50"/>
      <c r="AP2882" s="50"/>
      <c r="AQ2882" s="50"/>
      <c r="AR2882" s="50"/>
      <c r="AS2882" s="50"/>
      <c r="AT2882" s="50"/>
      <c r="AU2882" s="50"/>
      <c r="AV2882" s="50"/>
      <c r="AW2882" s="50"/>
      <c r="AX2882" s="50"/>
      <c r="AY2882" s="50"/>
      <c r="AZ2882" s="50"/>
      <c r="BA2882" s="50"/>
      <c r="BB2882" s="50"/>
      <c r="BC2882" s="50"/>
      <c r="BD2882" s="50"/>
      <c r="BE2882" s="50"/>
      <c r="BF2882" s="50"/>
      <c r="BG2882" s="50"/>
      <c r="BH2882" s="50"/>
      <c r="BI2882" s="50"/>
      <c r="BJ2882" s="50"/>
      <c r="BK2882" s="50"/>
      <c r="BL2882" s="50"/>
      <c r="BM2882" s="50"/>
      <c r="BN2882" s="50"/>
      <c r="BO2882" s="50"/>
      <c r="BP2882" s="50"/>
      <c r="BQ2882" s="50"/>
      <c r="BR2882" s="50"/>
      <c r="BS2882" s="50"/>
      <c r="BT2882" s="50"/>
      <c r="BU2882" s="50"/>
      <c r="BV2882" s="50"/>
      <c r="BW2882" s="50"/>
      <c r="BX2882" s="50"/>
      <c r="BY2882" s="50"/>
      <c r="BZ2882" s="50"/>
      <c r="CA2882" s="50"/>
      <c r="CB2882" s="50"/>
      <c r="CC2882" s="50"/>
      <c r="CD2882" s="50"/>
      <c r="CE2882" s="50"/>
      <c r="CF2882" s="50"/>
      <c r="CG2882" s="50"/>
      <c r="CH2882" s="50"/>
      <c r="CI2882" s="50"/>
      <c r="CJ2882" s="50"/>
      <c r="CK2882" s="50"/>
      <c r="CL2882" s="50"/>
      <c r="CM2882" s="50"/>
      <c r="CN2882" s="50"/>
      <c r="CO2882" s="50"/>
      <c r="CP2882" s="50"/>
      <c r="CQ2882" s="50"/>
      <c r="CR2882" s="50"/>
      <c r="CS2882" s="50"/>
      <c r="CT2882" s="50"/>
      <c r="CU2882" s="50"/>
      <c r="CV2882" s="50"/>
      <c r="CW2882" s="50"/>
      <c r="CX2882" s="50"/>
      <c r="CY2882" s="50"/>
      <c r="CZ2882" s="50"/>
      <c r="DA2882" s="50"/>
      <c r="DB2882" s="50"/>
      <c r="DC2882" s="50"/>
      <c r="DD2882" s="50"/>
      <c r="DE2882" s="50"/>
      <c r="DF2882" s="50"/>
      <c r="DG2882" s="50"/>
      <c r="DH2882" s="50"/>
    </row>
    <row r="2883" spans="1:112" x14ac:dyDescent="0.2">
      <c r="A2883" s="664" t="s">
        <v>114</v>
      </c>
      <c r="B2883" s="664" t="s">
        <v>114</v>
      </c>
      <c r="C2883" s="210"/>
      <c r="D2883" s="74" t="s">
        <v>2970</v>
      </c>
      <c r="E2883" s="353"/>
      <c r="F2883" s="352">
        <f t="shared" si="88"/>
        <v>0</v>
      </c>
      <c r="G2883" s="352">
        <f t="shared" si="89"/>
        <v>0</v>
      </c>
      <c r="H2883" s="50"/>
      <c r="I2883" s="50"/>
      <c r="J2883" s="50"/>
      <c r="K2883" s="50"/>
      <c r="L2883" s="50"/>
      <c r="M2883" s="50"/>
      <c r="N2883" s="50"/>
      <c r="O2883" s="50"/>
      <c r="P2883" s="50"/>
      <c r="Q2883" s="50"/>
      <c r="R2883" s="50"/>
      <c r="S2883" s="50"/>
      <c r="T2883" s="50"/>
      <c r="U2883" s="50"/>
      <c r="V2883" s="50"/>
      <c r="W2883" s="50"/>
      <c r="X2883" s="50"/>
      <c r="Y2883" s="50"/>
      <c r="Z2883" s="50"/>
      <c r="AA2883" s="50"/>
      <c r="AB2883" s="50"/>
      <c r="AC2883" s="50"/>
      <c r="AD2883" s="50"/>
      <c r="AE2883" s="50"/>
      <c r="AF2883" s="50"/>
      <c r="AG2883" s="50"/>
      <c r="AH2883" s="50"/>
      <c r="AI2883" s="50"/>
      <c r="AJ2883" s="50"/>
      <c r="AK2883" s="50"/>
      <c r="AL2883" s="50"/>
      <c r="AM2883" s="50"/>
      <c r="AN2883" s="50"/>
      <c r="AO2883" s="50"/>
      <c r="AP2883" s="50"/>
      <c r="AQ2883" s="50"/>
      <c r="AR2883" s="50"/>
      <c r="AS2883" s="50"/>
      <c r="AT2883" s="50"/>
      <c r="AU2883" s="50"/>
      <c r="AV2883" s="50"/>
      <c r="AW2883" s="50"/>
      <c r="AX2883" s="50"/>
      <c r="AY2883" s="50"/>
      <c r="AZ2883" s="50"/>
      <c r="BA2883" s="50"/>
      <c r="BB2883" s="50"/>
      <c r="BC2883" s="50"/>
      <c r="BD2883" s="50"/>
      <c r="BE2883" s="50"/>
      <c r="BF2883" s="50"/>
      <c r="BG2883" s="50"/>
      <c r="BH2883" s="50"/>
      <c r="BI2883" s="50"/>
      <c r="BJ2883" s="50"/>
      <c r="BK2883" s="50"/>
      <c r="BL2883" s="50"/>
      <c r="BM2883" s="50"/>
      <c r="BN2883" s="50"/>
      <c r="BO2883" s="50"/>
      <c r="BP2883" s="50"/>
      <c r="BQ2883" s="50"/>
      <c r="BR2883" s="50"/>
      <c r="BS2883" s="50"/>
      <c r="BT2883" s="50"/>
      <c r="BU2883" s="50"/>
      <c r="BV2883" s="50"/>
      <c r="BW2883" s="50"/>
      <c r="BX2883" s="50"/>
      <c r="BY2883" s="50"/>
      <c r="BZ2883" s="50"/>
      <c r="CA2883" s="50"/>
      <c r="CB2883" s="50"/>
      <c r="CC2883" s="50"/>
      <c r="CD2883" s="50"/>
      <c r="CE2883" s="50"/>
      <c r="CF2883" s="50"/>
      <c r="CG2883" s="50"/>
      <c r="CH2883" s="50"/>
      <c r="CI2883" s="50"/>
      <c r="CJ2883" s="50"/>
      <c r="CK2883" s="50"/>
      <c r="CL2883" s="50"/>
      <c r="CM2883" s="50"/>
      <c r="CN2883" s="50"/>
      <c r="CO2883" s="50"/>
      <c r="CP2883" s="50"/>
      <c r="CQ2883" s="50"/>
      <c r="CR2883" s="50"/>
      <c r="CS2883" s="50"/>
      <c r="CT2883" s="50"/>
      <c r="CU2883" s="50"/>
      <c r="CV2883" s="50"/>
      <c r="CW2883" s="50"/>
      <c r="CX2883" s="50"/>
      <c r="CY2883" s="50"/>
      <c r="CZ2883" s="50"/>
      <c r="DA2883" s="50"/>
      <c r="DB2883" s="50"/>
      <c r="DC2883" s="50"/>
      <c r="DD2883" s="50"/>
      <c r="DE2883" s="50"/>
      <c r="DF2883" s="50"/>
      <c r="DG2883" s="50"/>
      <c r="DH2883" s="50"/>
    </row>
    <row r="2884" spans="1:112" x14ac:dyDescent="0.2">
      <c r="A2884" s="666"/>
      <c r="B2884" s="666"/>
      <c r="C2884" s="210"/>
      <c r="D2884" s="79" t="s">
        <v>3518</v>
      </c>
      <c r="E2884" s="353">
        <v>700</v>
      </c>
      <c r="F2884" s="352">
        <f t="shared" si="88"/>
        <v>420</v>
      </c>
      <c r="G2884" s="352">
        <f t="shared" si="89"/>
        <v>350</v>
      </c>
      <c r="H2884" s="50"/>
      <c r="I2884" s="50"/>
      <c r="J2884" s="50"/>
      <c r="K2884" s="50"/>
      <c r="L2884" s="50"/>
      <c r="M2884" s="50"/>
      <c r="N2884" s="50"/>
      <c r="O2884" s="50"/>
      <c r="P2884" s="50"/>
      <c r="Q2884" s="50"/>
      <c r="R2884" s="50"/>
      <c r="S2884" s="50"/>
      <c r="T2884" s="50"/>
      <c r="U2884" s="50"/>
      <c r="V2884" s="50"/>
      <c r="W2884" s="50"/>
      <c r="X2884" s="50"/>
      <c r="Y2884" s="50"/>
      <c r="Z2884" s="50"/>
      <c r="AA2884" s="50"/>
      <c r="AB2884" s="50"/>
      <c r="AC2884" s="50"/>
      <c r="AD2884" s="50"/>
      <c r="AE2884" s="50"/>
      <c r="AF2884" s="50"/>
      <c r="AG2884" s="50"/>
      <c r="AH2884" s="50"/>
      <c r="AI2884" s="50"/>
      <c r="AJ2884" s="50"/>
      <c r="AK2884" s="50"/>
      <c r="AL2884" s="50"/>
      <c r="AM2884" s="50"/>
      <c r="AN2884" s="50"/>
      <c r="AO2884" s="50"/>
      <c r="AP2884" s="50"/>
      <c r="AQ2884" s="50"/>
      <c r="AR2884" s="50"/>
      <c r="AS2884" s="50"/>
      <c r="AT2884" s="50"/>
      <c r="AU2884" s="50"/>
      <c r="AV2884" s="50"/>
      <c r="AW2884" s="50"/>
      <c r="AX2884" s="50"/>
      <c r="AY2884" s="50"/>
      <c r="AZ2884" s="50"/>
      <c r="BA2884" s="50"/>
      <c r="BB2884" s="50"/>
      <c r="BC2884" s="50"/>
      <c r="BD2884" s="50"/>
      <c r="BE2884" s="50"/>
      <c r="BF2884" s="50"/>
      <c r="BG2884" s="50"/>
      <c r="BH2884" s="50"/>
      <c r="BI2884" s="50"/>
      <c r="BJ2884" s="50"/>
      <c r="BK2884" s="50"/>
      <c r="BL2884" s="50"/>
      <c r="BM2884" s="50"/>
      <c r="BN2884" s="50"/>
      <c r="BO2884" s="50"/>
      <c r="BP2884" s="50"/>
      <c r="BQ2884" s="50"/>
      <c r="BR2884" s="50"/>
      <c r="BS2884" s="50"/>
      <c r="BT2884" s="50"/>
      <c r="BU2884" s="50"/>
      <c r="BV2884" s="50"/>
      <c r="BW2884" s="50"/>
      <c r="BX2884" s="50"/>
      <c r="BY2884" s="50"/>
      <c r="BZ2884" s="50"/>
      <c r="CA2884" s="50"/>
      <c r="CB2884" s="50"/>
      <c r="CC2884" s="50"/>
      <c r="CD2884" s="50"/>
      <c r="CE2884" s="50"/>
      <c r="CF2884" s="50"/>
      <c r="CG2884" s="50"/>
      <c r="CH2884" s="50"/>
      <c r="CI2884" s="50"/>
      <c r="CJ2884" s="50"/>
      <c r="CK2884" s="50"/>
      <c r="CL2884" s="50"/>
      <c r="CM2884" s="50"/>
      <c r="CN2884" s="50"/>
      <c r="CO2884" s="50"/>
      <c r="CP2884" s="50"/>
      <c r="CQ2884" s="50"/>
      <c r="CR2884" s="50"/>
      <c r="CS2884" s="50"/>
      <c r="CT2884" s="50"/>
      <c r="CU2884" s="50"/>
      <c r="CV2884" s="50"/>
      <c r="CW2884" s="50"/>
      <c r="CX2884" s="50"/>
      <c r="CY2884" s="50"/>
      <c r="CZ2884" s="50"/>
      <c r="DA2884" s="50"/>
      <c r="DB2884" s="50"/>
      <c r="DC2884" s="50"/>
      <c r="DD2884" s="50"/>
      <c r="DE2884" s="50"/>
      <c r="DF2884" s="50"/>
      <c r="DG2884" s="50"/>
      <c r="DH2884" s="50"/>
    </row>
    <row r="2885" spans="1:112" x14ac:dyDescent="0.25">
      <c r="A2885" s="666"/>
      <c r="B2885" s="666"/>
      <c r="C2885" s="210"/>
      <c r="D2885" s="79" t="s">
        <v>3519</v>
      </c>
      <c r="E2885" s="353">
        <v>650</v>
      </c>
      <c r="F2885" s="352">
        <f t="shared" si="88"/>
        <v>390</v>
      </c>
      <c r="G2885" s="352">
        <f t="shared" si="89"/>
        <v>325</v>
      </c>
    </row>
    <row r="2886" spans="1:112" x14ac:dyDescent="0.25">
      <c r="A2886" s="665"/>
      <c r="B2886" s="665"/>
      <c r="C2886" s="210"/>
      <c r="D2886" s="79" t="s">
        <v>3520</v>
      </c>
      <c r="E2886" s="353">
        <v>600</v>
      </c>
      <c r="F2886" s="352">
        <f t="shared" si="88"/>
        <v>360</v>
      </c>
      <c r="G2886" s="352">
        <f t="shared" si="89"/>
        <v>300</v>
      </c>
    </row>
    <row r="2887" spans="1:112" x14ac:dyDescent="0.25">
      <c r="A2887" s="664" t="s">
        <v>115</v>
      </c>
      <c r="B2887" s="664" t="s">
        <v>115</v>
      </c>
      <c r="C2887" s="210"/>
      <c r="D2887" s="234" t="s">
        <v>3521</v>
      </c>
      <c r="E2887" s="353"/>
      <c r="F2887" s="352">
        <f t="shared" si="88"/>
        <v>0</v>
      </c>
      <c r="G2887" s="352">
        <f t="shared" si="89"/>
        <v>0</v>
      </c>
    </row>
    <row r="2888" spans="1:112" x14ac:dyDescent="0.25">
      <c r="A2888" s="666"/>
      <c r="B2888" s="666"/>
      <c r="C2888" s="210"/>
      <c r="D2888" s="79" t="s">
        <v>3522</v>
      </c>
      <c r="E2888" s="353">
        <v>600</v>
      </c>
      <c r="F2888" s="352">
        <f t="shared" si="88"/>
        <v>360</v>
      </c>
      <c r="G2888" s="352">
        <f t="shared" si="89"/>
        <v>300</v>
      </c>
    </row>
    <row r="2889" spans="1:112" x14ac:dyDescent="0.25">
      <c r="A2889" s="665"/>
      <c r="B2889" s="665"/>
      <c r="C2889" s="172"/>
      <c r="D2889" s="128" t="s">
        <v>3523</v>
      </c>
      <c r="E2889" s="353">
        <v>500</v>
      </c>
      <c r="F2889" s="352">
        <f t="shared" si="88"/>
        <v>300</v>
      </c>
      <c r="G2889" s="352">
        <f t="shared" si="89"/>
        <v>250</v>
      </c>
    </row>
    <row r="2890" spans="1:112" x14ac:dyDescent="0.25">
      <c r="A2890" s="664" t="s">
        <v>116</v>
      </c>
      <c r="B2890" s="664" t="s">
        <v>115</v>
      </c>
      <c r="C2890" s="206"/>
      <c r="D2890" s="234" t="s">
        <v>3524</v>
      </c>
      <c r="E2890" s="353"/>
      <c r="F2890" s="352">
        <f t="shared" si="88"/>
        <v>0</v>
      </c>
      <c r="G2890" s="352">
        <f t="shared" si="89"/>
        <v>0</v>
      </c>
    </row>
    <row r="2891" spans="1:112" x14ac:dyDescent="0.25">
      <c r="A2891" s="665"/>
      <c r="B2891" s="665"/>
      <c r="C2891" s="206"/>
      <c r="D2891" s="128" t="s">
        <v>3525</v>
      </c>
      <c r="E2891" s="353">
        <v>300</v>
      </c>
      <c r="F2891" s="352">
        <f t="shared" si="88"/>
        <v>180</v>
      </c>
      <c r="G2891" s="352">
        <f t="shared" si="89"/>
        <v>150</v>
      </c>
    </row>
    <row r="2892" spans="1:112" x14ac:dyDescent="0.25">
      <c r="A2892" s="664" t="s">
        <v>142</v>
      </c>
      <c r="B2892" s="664" t="s">
        <v>116</v>
      </c>
      <c r="C2892" s="206"/>
      <c r="D2892" s="234" t="s">
        <v>3526</v>
      </c>
      <c r="E2892" s="353"/>
      <c r="F2892" s="352">
        <f t="shared" ref="F2892:F2955" si="90">IFERROR(E2892*0.6,0)</f>
        <v>0</v>
      </c>
      <c r="G2892" s="352">
        <f t="shared" ref="G2892:G2955" si="91">IFERROR(E2892*0.5,0)</f>
        <v>0</v>
      </c>
    </row>
    <row r="2893" spans="1:112" ht="26.25" x14ac:dyDescent="0.25">
      <c r="A2893" s="666"/>
      <c r="B2893" s="666"/>
      <c r="C2893" s="206"/>
      <c r="D2893" s="128" t="s">
        <v>8044</v>
      </c>
      <c r="E2893" s="353"/>
      <c r="F2893" s="352">
        <f t="shared" si="90"/>
        <v>0</v>
      </c>
      <c r="G2893" s="352">
        <f t="shared" si="91"/>
        <v>0</v>
      </c>
    </row>
    <row r="2894" spans="1:112" x14ac:dyDescent="0.25">
      <c r="A2894" s="666"/>
      <c r="B2894" s="666"/>
      <c r="C2894" s="206"/>
      <c r="D2894" s="234" t="s">
        <v>3527</v>
      </c>
      <c r="E2894" s="353">
        <v>400</v>
      </c>
      <c r="F2894" s="352">
        <f t="shared" si="90"/>
        <v>240</v>
      </c>
      <c r="G2894" s="352">
        <f t="shared" si="91"/>
        <v>200</v>
      </c>
    </row>
    <row r="2895" spans="1:112" ht="13.5" x14ac:dyDescent="0.25">
      <c r="A2895" s="665"/>
      <c r="B2895" s="665"/>
      <c r="C2895" s="206"/>
      <c r="D2895" s="128" t="s">
        <v>7272</v>
      </c>
      <c r="E2895" s="353"/>
      <c r="F2895" s="352">
        <f t="shared" si="90"/>
        <v>0</v>
      </c>
      <c r="G2895" s="352">
        <f t="shared" si="91"/>
        <v>0</v>
      </c>
    </row>
    <row r="2896" spans="1:112" ht="25.5" x14ac:dyDescent="0.25">
      <c r="A2896" s="211" t="s">
        <v>143</v>
      </c>
      <c r="B2896" s="211" t="s">
        <v>142</v>
      </c>
      <c r="C2896" s="206"/>
      <c r="D2896" s="128" t="s">
        <v>3528</v>
      </c>
      <c r="E2896" s="353">
        <v>500</v>
      </c>
      <c r="F2896" s="352">
        <f t="shared" si="90"/>
        <v>300</v>
      </c>
      <c r="G2896" s="352">
        <f t="shared" si="91"/>
        <v>250</v>
      </c>
    </row>
    <row r="2897" spans="1:112" ht="25.5" x14ac:dyDescent="0.25">
      <c r="A2897" s="211" t="s">
        <v>144</v>
      </c>
      <c r="B2897" s="211" t="s">
        <v>144</v>
      </c>
      <c r="C2897" s="206"/>
      <c r="D2897" s="128" t="s">
        <v>8045</v>
      </c>
      <c r="E2897" s="353">
        <v>230</v>
      </c>
      <c r="F2897" s="352">
        <f t="shared" si="90"/>
        <v>138</v>
      </c>
      <c r="G2897" s="352">
        <f t="shared" si="91"/>
        <v>115</v>
      </c>
    </row>
    <row r="2898" spans="1:112" x14ac:dyDescent="0.25">
      <c r="A2898" s="211" t="s">
        <v>145</v>
      </c>
      <c r="B2898" s="211" t="s">
        <v>145</v>
      </c>
      <c r="C2898" s="206"/>
      <c r="D2898" s="128" t="s">
        <v>3529</v>
      </c>
      <c r="E2898" s="353">
        <v>250</v>
      </c>
      <c r="F2898" s="352">
        <f t="shared" si="90"/>
        <v>150</v>
      </c>
      <c r="G2898" s="352">
        <f t="shared" si="91"/>
        <v>125</v>
      </c>
    </row>
    <row r="2899" spans="1:112" x14ac:dyDescent="0.25">
      <c r="A2899" s="664" t="s">
        <v>146</v>
      </c>
      <c r="B2899" s="664" t="s">
        <v>146</v>
      </c>
      <c r="C2899" s="206"/>
      <c r="D2899" s="74" t="s">
        <v>2146</v>
      </c>
      <c r="E2899" s="353"/>
      <c r="F2899" s="352">
        <f t="shared" si="90"/>
        <v>0</v>
      </c>
      <c r="G2899" s="352">
        <f t="shared" si="91"/>
        <v>0</v>
      </c>
    </row>
    <row r="2900" spans="1:112" x14ac:dyDescent="0.25">
      <c r="A2900" s="666"/>
      <c r="B2900" s="666"/>
      <c r="C2900" s="206"/>
      <c r="D2900" s="79" t="s">
        <v>2159</v>
      </c>
      <c r="E2900" s="353">
        <v>200</v>
      </c>
      <c r="F2900" s="352">
        <f t="shared" si="90"/>
        <v>120</v>
      </c>
      <c r="G2900" s="352">
        <f t="shared" si="91"/>
        <v>100</v>
      </c>
    </row>
    <row r="2901" spans="1:112" x14ac:dyDescent="0.25">
      <c r="A2901" s="666"/>
      <c r="B2901" s="666"/>
      <c r="C2901" s="206"/>
      <c r="D2901" s="79" t="s">
        <v>2160</v>
      </c>
      <c r="E2901" s="353">
        <v>190</v>
      </c>
      <c r="F2901" s="352">
        <f t="shared" si="90"/>
        <v>114</v>
      </c>
      <c r="G2901" s="352">
        <f t="shared" si="91"/>
        <v>95</v>
      </c>
    </row>
    <row r="2902" spans="1:112" x14ac:dyDescent="0.25">
      <c r="A2902" s="665"/>
      <c r="B2902" s="665"/>
      <c r="C2902" s="206"/>
      <c r="D2902" s="79" t="s">
        <v>2214</v>
      </c>
      <c r="E2902" s="353">
        <v>180</v>
      </c>
      <c r="F2902" s="352">
        <f t="shared" si="90"/>
        <v>108</v>
      </c>
      <c r="G2902" s="352">
        <f t="shared" si="91"/>
        <v>90</v>
      </c>
    </row>
    <row r="2903" spans="1:112" x14ac:dyDescent="0.25">
      <c r="A2903" s="132" t="s">
        <v>148</v>
      </c>
      <c r="B2903" s="132" t="s">
        <v>148</v>
      </c>
      <c r="C2903" s="132"/>
      <c r="D2903" s="76" t="s">
        <v>3530</v>
      </c>
      <c r="E2903" s="353"/>
      <c r="F2903" s="352">
        <f t="shared" si="90"/>
        <v>0</v>
      </c>
      <c r="G2903" s="352">
        <f t="shared" si="91"/>
        <v>0</v>
      </c>
    </row>
    <row r="2904" spans="1:112" ht="13.5" x14ac:dyDescent="0.25">
      <c r="A2904" s="579" t="s">
        <v>117</v>
      </c>
      <c r="B2904" s="579" t="s">
        <v>117</v>
      </c>
      <c r="C2904" s="206"/>
      <c r="D2904" s="76" t="s">
        <v>8046</v>
      </c>
      <c r="E2904" s="353"/>
      <c r="F2904" s="352">
        <f t="shared" si="90"/>
        <v>0</v>
      </c>
      <c r="G2904" s="352">
        <f t="shared" si="91"/>
        <v>0</v>
      </c>
    </row>
    <row r="2905" spans="1:112" x14ac:dyDescent="0.25">
      <c r="A2905" s="581"/>
      <c r="B2905" s="581"/>
      <c r="C2905" s="206"/>
      <c r="D2905" s="76" t="s">
        <v>8047</v>
      </c>
      <c r="E2905" s="353"/>
      <c r="F2905" s="352">
        <f t="shared" si="90"/>
        <v>0</v>
      </c>
      <c r="G2905" s="352">
        <f t="shared" si="91"/>
        <v>0</v>
      </c>
    </row>
    <row r="2906" spans="1:112" ht="26.25" x14ac:dyDescent="0.25">
      <c r="A2906" s="581"/>
      <c r="B2906" s="581"/>
      <c r="C2906" s="206"/>
      <c r="D2906" s="77" t="s">
        <v>7273</v>
      </c>
      <c r="E2906" s="353"/>
      <c r="F2906" s="352">
        <f t="shared" si="90"/>
        <v>0</v>
      </c>
      <c r="G2906" s="352">
        <f t="shared" si="91"/>
        <v>0</v>
      </c>
    </row>
    <row r="2907" spans="1:112" x14ac:dyDescent="0.2">
      <c r="A2907" s="581"/>
      <c r="B2907" s="581"/>
      <c r="C2907" s="206"/>
      <c r="D2907" s="77" t="s">
        <v>8048</v>
      </c>
      <c r="E2907" s="353">
        <v>1850</v>
      </c>
      <c r="F2907" s="352">
        <f t="shared" si="90"/>
        <v>1110</v>
      </c>
      <c r="G2907" s="352">
        <f t="shared" si="91"/>
        <v>925</v>
      </c>
      <c r="H2907" s="50"/>
      <c r="I2907" s="50"/>
      <c r="J2907" s="50"/>
      <c r="K2907" s="50"/>
      <c r="L2907" s="50"/>
      <c r="M2907" s="50"/>
      <c r="N2907" s="50"/>
      <c r="O2907" s="50"/>
      <c r="P2907" s="50"/>
      <c r="Q2907" s="50"/>
      <c r="R2907" s="50"/>
      <c r="S2907" s="50"/>
      <c r="T2907" s="50"/>
      <c r="U2907" s="50"/>
      <c r="V2907" s="50"/>
      <c r="W2907" s="50"/>
      <c r="X2907" s="50"/>
      <c r="Y2907" s="50"/>
      <c r="Z2907" s="50"/>
      <c r="AA2907" s="50"/>
      <c r="AB2907" s="50"/>
      <c r="AC2907" s="50"/>
      <c r="AD2907" s="50"/>
      <c r="AE2907" s="50"/>
      <c r="AF2907" s="50"/>
      <c r="AG2907" s="50"/>
      <c r="AH2907" s="50"/>
      <c r="AI2907" s="50"/>
      <c r="AJ2907" s="50"/>
      <c r="AK2907" s="50"/>
      <c r="AL2907" s="50"/>
      <c r="AM2907" s="50"/>
      <c r="AN2907" s="50"/>
      <c r="AO2907" s="50"/>
      <c r="AP2907" s="50"/>
      <c r="AQ2907" s="50"/>
      <c r="AR2907" s="50"/>
      <c r="AS2907" s="50"/>
      <c r="AT2907" s="50"/>
      <c r="AU2907" s="50"/>
      <c r="AV2907" s="50"/>
      <c r="AW2907" s="50"/>
      <c r="AX2907" s="50"/>
      <c r="AY2907" s="50"/>
      <c r="AZ2907" s="50"/>
      <c r="BA2907" s="50"/>
      <c r="BB2907" s="50"/>
      <c r="BC2907" s="50"/>
      <c r="BD2907" s="50"/>
      <c r="BE2907" s="50"/>
      <c r="BF2907" s="50"/>
      <c r="BG2907" s="50"/>
      <c r="BH2907" s="50"/>
      <c r="BI2907" s="50"/>
      <c r="BJ2907" s="50"/>
      <c r="BK2907" s="50"/>
      <c r="BL2907" s="50"/>
      <c r="BM2907" s="50"/>
      <c r="BN2907" s="50"/>
      <c r="BO2907" s="50"/>
      <c r="BP2907" s="50"/>
      <c r="BQ2907" s="50"/>
      <c r="BR2907" s="50"/>
      <c r="BS2907" s="50"/>
      <c r="BT2907" s="50"/>
      <c r="BU2907" s="50"/>
      <c r="BV2907" s="50"/>
      <c r="BW2907" s="50"/>
      <c r="BX2907" s="50"/>
      <c r="BY2907" s="50"/>
      <c r="BZ2907" s="50"/>
      <c r="CA2907" s="50"/>
      <c r="CB2907" s="50"/>
      <c r="CC2907" s="50"/>
      <c r="CD2907" s="50"/>
      <c r="CE2907" s="50"/>
      <c r="CF2907" s="50"/>
      <c r="CG2907" s="50"/>
      <c r="CH2907" s="50"/>
      <c r="CI2907" s="50"/>
      <c r="CJ2907" s="50"/>
      <c r="CK2907" s="50"/>
      <c r="CL2907" s="50"/>
      <c r="CM2907" s="50"/>
      <c r="CN2907" s="50"/>
      <c r="CO2907" s="50"/>
      <c r="CP2907" s="50"/>
      <c r="CQ2907" s="50"/>
      <c r="CR2907" s="50"/>
      <c r="CS2907" s="50"/>
      <c r="CT2907" s="50"/>
      <c r="CU2907" s="50"/>
      <c r="CV2907" s="50"/>
      <c r="CW2907" s="50"/>
      <c r="CX2907" s="50"/>
      <c r="CY2907" s="50"/>
      <c r="CZ2907" s="50"/>
      <c r="DA2907" s="50"/>
      <c r="DB2907" s="50"/>
      <c r="DC2907" s="50"/>
      <c r="DD2907" s="50"/>
      <c r="DE2907" s="50"/>
      <c r="DF2907" s="50"/>
      <c r="DG2907" s="50"/>
      <c r="DH2907" s="50"/>
    </row>
    <row r="2908" spans="1:112" ht="26.25" x14ac:dyDescent="0.2">
      <c r="A2908" s="580"/>
      <c r="B2908" s="580"/>
      <c r="C2908" s="206"/>
      <c r="D2908" s="77" t="s">
        <v>8049</v>
      </c>
      <c r="E2908" s="353">
        <v>1200</v>
      </c>
      <c r="F2908" s="352">
        <f t="shared" si="90"/>
        <v>720</v>
      </c>
      <c r="G2908" s="352">
        <f t="shared" si="91"/>
        <v>600</v>
      </c>
      <c r="H2908" s="50"/>
      <c r="I2908" s="50"/>
      <c r="J2908" s="50"/>
      <c r="K2908" s="50"/>
      <c r="L2908" s="50"/>
      <c r="M2908" s="50"/>
      <c r="N2908" s="50"/>
      <c r="O2908" s="50"/>
      <c r="P2908" s="50"/>
      <c r="Q2908" s="50"/>
      <c r="R2908" s="50"/>
      <c r="S2908" s="50"/>
      <c r="T2908" s="50"/>
      <c r="U2908" s="50"/>
      <c r="V2908" s="50"/>
      <c r="W2908" s="50"/>
      <c r="X2908" s="50"/>
      <c r="Y2908" s="50"/>
      <c r="Z2908" s="50"/>
      <c r="AA2908" s="50"/>
      <c r="AB2908" s="50"/>
      <c r="AC2908" s="50"/>
      <c r="AD2908" s="50"/>
      <c r="AE2908" s="50"/>
      <c r="AF2908" s="50"/>
      <c r="AG2908" s="50"/>
      <c r="AH2908" s="50"/>
      <c r="AI2908" s="50"/>
      <c r="AJ2908" s="50"/>
      <c r="AK2908" s="50"/>
      <c r="AL2908" s="50"/>
      <c r="AM2908" s="50"/>
      <c r="AN2908" s="50"/>
      <c r="AO2908" s="50"/>
      <c r="AP2908" s="50"/>
      <c r="AQ2908" s="50"/>
      <c r="AR2908" s="50"/>
      <c r="AS2908" s="50"/>
      <c r="AT2908" s="50"/>
      <c r="AU2908" s="50"/>
      <c r="AV2908" s="50"/>
      <c r="AW2908" s="50"/>
      <c r="AX2908" s="50"/>
      <c r="AY2908" s="50"/>
      <c r="AZ2908" s="50"/>
      <c r="BA2908" s="50"/>
      <c r="BB2908" s="50"/>
      <c r="BC2908" s="50"/>
      <c r="BD2908" s="50"/>
      <c r="BE2908" s="50"/>
      <c r="BF2908" s="50"/>
      <c r="BG2908" s="50"/>
      <c r="BH2908" s="50"/>
      <c r="BI2908" s="50"/>
      <c r="BJ2908" s="50"/>
      <c r="BK2908" s="50"/>
      <c r="BL2908" s="50"/>
      <c r="BM2908" s="50"/>
      <c r="BN2908" s="50"/>
      <c r="BO2908" s="50"/>
      <c r="BP2908" s="50"/>
      <c r="BQ2908" s="50"/>
      <c r="BR2908" s="50"/>
      <c r="BS2908" s="50"/>
      <c r="BT2908" s="50"/>
      <c r="BU2908" s="50"/>
      <c r="BV2908" s="50"/>
      <c r="BW2908" s="50"/>
      <c r="BX2908" s="50"/>
      <c r="BY2908" s="50"/>
      <c r="BZ2908" s="50"/>
      <c r="CA2908" s="50"/>
      <c r="CB2908" s="50"/>
      <c r="CC2908" s="50"/>
      <c r="CD2908" s="50"/>
      <c r="CE2908" s="50"/>
      <c r="CF2908" s="50"/>
      <c r="CG2908" s="50"/>
      <c r="CH2908" s="50"/>
      <c r="CI2908" s="50"/>
      <c r="CJ2908" s="50"/>
      <c r="CK2908" s="50"/>
      <c r="CL2908" s="50"/>
      <c r="CM2908" s="50"/>
      <c r="CN2908" s="50"/>
      <c r="CO2908" s="50"/>
      <c r="CP2908" s="50"/>
      <c r="CQ2908" s="50"/>
      <c r="CR2908" s="50"/>
      <c r="CS2908" s="50"/>
      <c r="CT2908" s="50"/>
      <c r="CU2908" s="50"/>
      <c r="CV2908" s="50"/>
      <c r="CW2908" s="50"/>
      <c r="CX2908" s="50"/>
      <c r="CY2908" s="50"/>
      <c r="CZ2908" s="50"/>
      <c r="DA2908" s="50"/>
      <c r="DB2908" s="50"/>
      <c r="DC2908" s="50"/>
      <c r="DD2908" s="50"/>
      <c r="DE2908" s="50"/>
      <c r="DF2908" s="50"/>
      <c r="DG2908" s="50"/>
      <c r="DH2908" s="50"/>
    </row>
    <row r="2909" spans="1:112" x14ac:dyDescent="0.2">
      <c r="A2909" s="579" t="s">
        <v>118</v>
      </c>
      <c r="B2909" s="579" t="s">
        <v>118</v>
      </c>
      <c r="C2909" s="206"/>
      <c r="D2909" s="76" t="s">
        <v>3531</v>
      </c>
      <c r="E2909" s="353"/>
      <c r="F2909" s="352">
        <f t="shared" si="90"/>
        <v>0</v>
      </c>
      <c r="G2909" s="352">
        <f t="shared" si="91"/>
        <v>0</v>
      </c>
      <c r="H2909" s="50"/>
      <c r="I2909" s="50"/>
      <c r="J2909" s="50"/>
      <c r="K2909" s="50"/>
      <c r="L2909" s="50"/>
      <c r="M2909" s="50"/>
      <c r="N2909" s="50"/>
      <c r="O2909" s="50"/>
      <c r="P2909" s="50"/>
      <c r="Q2909" s="50"/>
      <c r="R2909" s="50"/>
      <c r="S2909" s="50"/>
      <c r="T2909" s="50"/>
      <c r="U2909" s="50"/>
      <c r="V2909" s="50"/>
      <c r="W2909" s="50"/>
      <c r="X2909" s="50"/>
      <c r="Y2909" s="50"/>
      <c r="Z2909" s="50"/>
      <c r="AA2909" s="50"/>
      <c r="AB2909" s="50"/>
      <c r="AC2909" s="50"/>
      <c r="AD2909" s="50"/>
      <c r="AE2909" s="50"/>
      <c r="AF2909" s="50"/>
      <c r="AG2909" s="50"/>
      <c r="AH2909" s="50"/>
      <c r="AI2909" s="50"/>
      <c r="AJ2909" s="50"/>
      <c r="AK2909" s="50"/>
      <c r="AL2909" s="50"/>
      <c r="AM2909" s="50"/>
      <c r="AN2909" s="50"/>
      <c r="AO2909" s="50"/>
      <c r="AP2909" s="50"/>
      <c r="AQ2909" s="50"/>
      <c r="AR2909" s="50"/>
      <c r="AS2909" s="50"/>
      <c r="AT2909" s="50"/>
      <c r="AU2909" s="50"/>
      <c r="AV2909" s="50"/>
      <c r="AW2909" s="50"/>
      <c r="AX2909" s="50"/>
      <c r="AY2909" s="50"/>
      <c r="AZ2909" s="50"/>
      <c r="BA2909" s="50"/>
      <c r="BB2909" s="50"/>
      <c r="BC2909" s="50"/>
      <c r="BD2909" s="50"/>
      <c r="BE2909" s="50"/>
      <c r="BF2909" s="50"/>
      <c r="BG2909" s="50"/>
      <c r="BH2909" s="50"/>
      <c r="BI2909" s="50"/>
      <c r="BJ2909" s="50"/>
      <c r="BK2909" s="50"/>
      <c r="BL2909" s="50"/>
      <c r="BM2909" s="50"/>
      <c r="BN2909" s="50"/>
      <c r="BO2909" s="50"/>
      <c r="BP2909" s="50"/>
      <c r="BQ2909" s="50"/>
      <c r="BR2909" s="50"/>
      <c r="BS2909" s="50"/>
      <c r="BT2909" s="50"/>
      <c r="BU2909" s="50"/>
      <c r="BV2909" s="50"/>
      <c r="BW2909" s="50"/>
      <c r="BX2909" s="50"/>
      <c r="BY2909" s="50"/>
      <c r="BZ2909" s="50"/>
      <c r="CA2909" s="50"/>
      <c r="CB2909" s="50"/>
      <c r="CC2909" s="50"/>
      <c r="CD2909" s="50"/>
      <c r="CE2909" s="50"/>
      <c r="CF2909" s="50"/>
      <c r="CG2909" s="50"/>
      <c r="CH2909" s="50"/>
      <c r="CI2909" s="50"/>
      <c r="CJ2909" s="50"/>
      <c r="CK2909" s="50"/>
      <c r="CL2909" s="50"/>
      <c r="CM2909" s="50"/>
      <c r="CN2909" s="50"/>
      <c r="CO2909" s="50"/>
      <c r="CP2909" s="50"/>
      <c r="CQ2909" s="50"/>
      <c r="CR2909" s="50"/>
      <c r="CS2909" s="50"/>
      <c r="CT2909" s="50"/>
      <c r="CU2909" s="50"/>
      <c r="CV2909" s="50"/>
      <c r="CW2909" s="50"/>
      <c r="CX2909" s="50"/>
      <c r="CY2909" s="50"/>
      <c r="CZ2909" s="50"/>
      <c r="DA2909" s="50"/>
      <c r="DB2909" s="50"/>
      <c r="DC2909" s="50"/>
      <c r="DD2909" s="50"/>
      <c r="DE2909" s="50"/>
      <c r="DF2909" s="50"/>
      <c r="DG2909" s="50"/>
      <c r="DH2909" s="50"/>
    </row>
    <row r="2910" spans="1:112" ht="26.25" x14ac:dyDescent="0.2">
      <c r="A2910" s="581"/>
      <c r="B2910" s="581"/>
      <c r="C2910" s="206"/>
      <c r="D2910" s="77" t="s">
        <v>8050</v>
      </c>
      <c r="E2910" s="353"/>
      <c r="F2910" s="352">
        <f t="shared" si="90"/>
        <v>0</v>
      </c>
      <c r="G2910" s="352">
        <f t="shared" si="91"/>
        <v>0</v>
      </c>
      <c r="H2910" s="50"/>
      <c r="I2910" s="50"/>
      <c r="J2910" s="50"/>
      <c r="K2910" s="50"/>
      <c r="L2910" s="50"/>
      <c r="M2910" s="50"/>
      <c r="N2910" s="50"/>
      <c r="O2910" s="50"/>
      <c r="P2910" s="50"/>
      <c r="Q2910" s="50"/>
      <c r="R2910" s="50"/>
      <c r="S2910" s="50"/>
      <c r="T2910" s="50"/>
      <c r="U2910" s="50"/>
      <c r="V2910" s="50"/>
      <c r="W2910" s="50"/>
      <c r="X2910" s="50"/>
      <c r="Y2910" s="50"/>
      <c r="Z2910" s="50"/>
      <c r="AA2910" s="50"/>
      <c r="AB2910" s="50"/>
      <c r="AC2910" s="50"/>
      <c r="AD2910" s="50"/>
      <c r="AE2910" s="50"/>
      <c r="AF2910" s="50"/>
      <c r="AG2910" s="50"/>
      <c r="AH2910" s="50"/>
      <c r="AI2910" s="50"/>
      <c r="AJ2910" s="50"/>
      <c r="AK2910" s="50"/>
      <c r="AL2910" s="50"/>
      <c r="AM2910" s="50"/>
      <c r="AN2910" s="50"/>
      <c r="AO2910" s="50"/>
      <c r="AP2910" s="50"/>
      <c r="AQ2910" s="50"/>
      <c r="AR2910" s="50"/>
      <c r="AS2910" s="50"/>
      <c r="AT2910" s="50"/>
      <c r="AU2910" s="50"/>
      <c r="AV2910" s="50"/>
      <c r="AW2910" s="50"/>
      <c r="AX2910" s="50"/>
      <c r="AY2910" s="50"/>
      <c r="AZ2910" s="50"/>
      <c r="BA2910" s="50"/>
      <c r="BB2910" s="50"/>
      <c r="BC2910" s="50"/>
      <c r="BD2910" s="50"/>
      <c r="BE2910" s="50"/>
      <c r="BF2910" s="50"/>
      <c r="BG2910" s="50"/>
      <c r="BH2910" s="50"/>
      <c r="BI2910" s="50"/>
      <c r="BJ2910" s="50"/>
      <c r="BK2910" s="50"/>
      <c r="BL2910" s="50"/>
      <c r="BM2910" s="50"/>
      <c r="BN2910" s="50"/>
      <c r="BO2910" s="50"/>
      <c r="BP2910" s="50"/>
      <c r="BQ2910" s="50"/>
      <c r="BR2910" s="50"/>
      <c r="BS2910" s="50"/>
      <c r="BT2910" s="50"/>
      <c r="BU2910" s="50"/>
      <c r="BV2910" s="50"/>
      <c r="BW2910" s="50"/>
      <c r="BX2910" s="50"/>
      <c r="BY2910" s="50"/>
      <c r="BZ2910" s="50"/>
      <c r="CA2910" s="50"/>
      <c r="CB2910" s="50"/>
      <c r="CC2910" s="50"/>
      <c r="CD2910" s="50"/>
      <c r="CE2910" s="50"/>
      <c r="CF2910" s="50"/>
      <c r="CG2910" s="50"/>
      <c r="CH2910" s="50"/>
      <c r="CI2910" s="50"/>
      <c r="CJ2910" s="50"/>
      <c r="CK2910" s="50"/>
      <c r="CL2910" s="50"/>
      <c r="CM2910" s="50"/>
      <c r="CN2910" s="50"/>
      <c r="CO2910" s="50"/>
      <c r="CP2910" s="50"/>
      <c r="CQ2910" s="50"/>
      <c r="CR2910" s="50"/>
      <c r="CS2910" s="50"/>
      <c r="CT2910" s="50"/>
      <c r="CU2910" s="50"/>
      <c r="CV2910" s="50"/>
      <c r="CW2910" s="50"/>
      <c r="CX2910" s="50"/>
      <c r="CY2910" s="50"/>
      <c r="CZ2910" s="50"/>
      <c r="DA2910" s="50"/>
      <c r="DB2910" s="50"/>
      <c r="DC2910" s="50"/>
      <c r="DD2910" s="50"/>
      <c r="DE2910" s="50"/>
      <c r="DF2910" s="50"/>
      <c r="DG2910" s="50"/>
      <c r="DH2910" s="50"/>
    </row>
    <row r="2911" spans="1:112" ht="38.25" x14ac:dyDescent="0.2">
      <c r="A2911" s="581"/>
      <c r="B2911" s="581"/>
      <c r="C2911" s="206"/>
      <c r="D2911" s="77" t="s">
        <v>8051</v>
      </c>
      <c r="E2911" s="353">
        <v>1600</v>
      </c>
      <c r="F2911" s="352">
        <f t="shared" si="90"/>
        <v>960</v>
      </c>
      <c r="G2911" s="352">
        <f t="shared" si="91"/>
        <v>800</v>
      </c>
      <c r="H2911" s="50"/>
      <c r="I2911" s="50"/>
      <c r="J2911" s="50"/>
      <c r="K2911" s="50"/>
      <c r="L2911" s="50"/>
      <c r="M2911" s="50"/>
      <c r="N2911" s="50"/>
      <c r="O2911" s="50"/>
      <c r="P2911" s="50"/>
      <c r="Q2911" s="50"/>
      <c r="R2911" s="50"/>
      <c r="S2911" s="50"/>
      <c r="T2911" s="50"/>
      <c r="U2911" s="50"/>
      <c r="V2911" s="50"/>
      <c r="W2911" s="50"/>
      <c r="X2911" s="50"/>
      <c r="Y2911" s="50"/>
      <c r="Z2911" s="50"/>
      <c r="AA2911" s="50"/>
      <c r="AB2911" s="50"/>
      <c r="AC2911" s="50"/>
      <c r="AD2911" s="50"/>
      <c r="AE2911" s="50"/>
      <c r="AF2911" s="50"/>
      <c r="AG2911" s="50"/>
      <c r="AH2911" s="50"/>
      <c r="AI2911" s="50"/>
      <c r="AJ2911" s="50"/>
      <c r="AK2911" s="50"/>
      <c r="AL2911" s="50"/>
      <c r="AM2911" s="50"/>
      <c r="AN2911" s="50"/>
      <c r="AO2911" s="50"/>
      <c r="AP2911" s="50"/>
      <c r="AQ2911" s="50"/>
      <c r="AR2911" s="50"/>
      <c r="AS2911" s="50"/>
      <c r="AT2911" s="50"/>
      <c r="AU2911" s="50"/>
      <c r="AV2911" s="50"/>
      <c r="AW2911" s="50"/>
      <c r="AX2911" s="50"/>
      <c r="AY2911" s="50"/>
      <c r="AZ2911" s="50"/>
      <c r="BA2911" s="50"/>
      <c r="BB2911" s="50"/>
      <c r="BC2911" s="50"/>
      <c r="BD2911" s="50"/>
      <c r="BE2911" s="50"/>
      <c r="BF2911" s="50"/>
      <c r="BG2911" s="50"/>
      <c r="BH2911" s="50"/>
      <c r="BI2911" s="50"/>
      <c r="BJ2911" s="50"/>
      <c r="BK2911" s="50"/>
      <c r="BL2911" s="50"/>
      <c r="BM2911" s="50"/>
      <c r="BN2911" s="50"/>
      <c r="BO2911" s="50"/>
      <c r="BP2911" s="50"/>
      <c r="BQ2911" s="50"/>
      <c r="BR2911" s="50"/>
      <c r="BS2911" s="50"/>
      <c r="BT2911" s="50"/>
      <c r="BU2911" s="50"/>
      <c r="BV2911" s="50"/>
      <c r="BW2911" s="50"/>
      <c r="BX2911" s="50"/>
      <c r="BY2911" s="50"/>
      <c r="BZ2911" s="50"/>
      <c r="CA2911" s="50"/>
      <c r="CB2911" s="50"/>
      <c r="CC2911" s="50"/>
      <c r="CD2911" s="50"/>
      <c r="CE2911" s="50"/>
      <c r="CF2911" s="50"/>
      <c r="CG2911" s="50"/>
      <c r="CH2911" s="50"/>
      <c r="CI2911" s="50"/>
      <c r="CJ2911" s="50"/>
      <c r="CK2911" s="50"/>
      <c r="CL2911" s="50"/>
      <c r="CM2911" s="50"/>
      <c r="CN2911" s="50"/>
      <c r="CO2911" s="50"/>
      <c r="CP2911" s="50"/>
      <c r="CQ2911" s="50"/>
      <c r="CR2911" s="50"/>
      <c r="CS2911" s="50"/>
      <c r="CT2911" s="50"/>
      <c r="CU2911" s="50"/>
      <c r="CV2911" s="50"/>
      <c r="CW2911" s="50"/>
      <c r="CX2911" s="50"/>
      <c r="CY2911" s="50"/>
      <c r="CZ2911" s="50"/>
      <c r="DA2911" s="50"/>
      <c r="DB2911" s="50"/>
      <c r="DC2911" s="50"/>
      <c r="DD2911" s="50"/>
      <c r="DE2911" s="50"/>
      <c r="DF2911" s="50"/>
      <c r="DG2911" s="50"/>
      <c r="DH2911" s="50"/>
    </row>
    <row r="2912" spans="1:112" ht="26.25" x14ac:dyDescent="0.2">
      <c r="A2912" s="581"/>
      <c r="B2912" s="581"/>
      <c r="C2912" s="206"/>
      <c r="D2912" s="77" t="s">
        <v>8052</v>
      </c>
      <c r="E2912" s="353"/>
      <c r="F2912" s="352">
        <f t="shared" si="90"/>
        <v>0</v>
      </c>
      <c r="G2912" s="352">
        <f t="shared" si="91"/>
        <v>0</v>
      </c>
      <c r="H2912" s="50"/>
      <c r="I2912" s="50"/>
      <c r="J2912" s="50"/>
      <c r="K2912" s="50"/>
      <c r="L2912" s="50"/>
      <c r="M2912" s="50"/>
      <c r="N2912" s="50"/>
      <c r="O2912" s="50"/>
      <c r="P2912" s="50"/>
      <c r="Q2912" s="50"/>
      <c r="R2912" s="50"/>
      <c r="S2912" s="50"/>
      <c r="T2912" s="50"/>
      <c r="U2912" s="50"/>
      <c r="V2912" s="50"/>
      <c r="W2912" s="50"/>
      <c r="X2912" s="50"/>
      <c r="Y2912" s="50"/>
      <c r="Z2912" s="50"/>
      <c r="AA2912" s="50"/>
      <c r="AB2912" s="50"/>
      <c r="AC2912" s="50"/>
      <c r="AD2912" s="50"/>
      <c r="AE2912" s="50"/>
      <c r="AF2912" s="50"/>
      <c r="AG2912" s="50"/>
      <c r="AH2912" s="50"/>
      <c r="AI2912" s="50"/>
      <c r="AJ2912" s="50"/>
      <c r="AK2912" s="50"/>
      <c r="AL2912" s="50"/>
      <c r="AM2912" s="50"/>
      <c r="AN2912" s="50"/>
      <c r="AO2912" s="50"/>
      <c r="AP2912" s="50"/>
      <c r="AQ2912" s="50"/>
      <c r="AR2912" s="50"/>
      <c r="AS2912" s="50"/>
      <c r="AT2912" s="50"/>
      <c r="AU2912" s="50"/>
      <c r="AV2912" s="50"/>
      <c r="AW2912" s="50"/>
      <c r="AX2912" s="50"/>
      <c r="AY2912" s="50"/>
      <c r="AZ2912" s="50"/>
      <c r="BA2912" s="50"/>
      <c r="BB2912" s="50"/>
      <c r="BC2912" s="50"/>
      <c r="BD2912" s="50"/>
      <c r="BE2912" s="50"/>
      <c r="BF2912" s="50"/>
      <c r="BG2912" s="50"/>
      <c r="BH2912" s="50"/>
      <c r="BI2912" s="50"/>
      <c r="BJ2912" s="50"/>
      <c r="BK2912" s="50"/>
      <c r="BL2912" s="50"/>
      <c r="BM2912" s="50"/>
      <c r="BN2912" s="50"/>
      <c r="BO2912" s="50"/>
      <c r="BP2912" s="50"/>
      <c r="BQ2912" s="50"/>
      <c r="BR2912" s="50"/>
      <c r="BS2912" s="50"/>
      <c r="BT2912" s="50"/>
      <c r="BU2912" s="50"/>
      <c r="BV2912" s="50"/>
      <c r="BW2912" s="50"/>
      <c r="BX2912" s="50"/>
      <c r="BY2912" s="50"/>
      <c r="BZ2912" s="50"/>
      <c r="CA2912" s="50"/>
      <c r="CB2912" s="50"/>
      <c r="CC2912" s="50"/>
      <c r="CD2912" s="50"/>
      <c r="CE2912" s="50"/>
      <c r="CF2912" s="50"/>
      <c r="CG2912" s="50"/>
      <c r="CH2912" s="50"/>
      <c r="CI2912" s="50"/>
      <c r="CJ2912" s="50"/>
      <c r="CK2912" s="50"/>
      <c r="CL2912" s="50"/>
      <c r="CM2912" s="50"/>
      <c r="CN2912" s="50"/>
      <c r="CO2912" s="50"/>
      <c r="CP2912" s="50"/>
      <c r="CQ2912" s="50"/>
      <c r="CR2912" s="50"/>
      <c r="CS2912" s="50"/>
      <c r="CT2912" s="50"/>
      <c r="CU2912" s="50"/>
      <c r="CV2912" s="50"/>
      <c r="CW2912" s="50"/>
      <c r="CX2912" s="50"/>
      <c r="CY2912" s="50"/>
      <c r="CZ2912" s="50"/>
      <c r="DA2912" s="50"/>
      <c r="DB2912" s="50"/>
      <c r="DC2912" s="50"/>
      <c r="DD2912" s="50"/>
      <c r="DE2912" s="50"/>
      <c r="DF2912" s="50"/>
      <c r="DG2912" s="50"/>
      <c r="DH2912" s="50"/>
    </row>
    <row r="2913" spans="1:112" ht="25.5" x14ac:dyDescent="0.2">
      <c r="A2913" s="581"/>
      <c r="B2913" s="581"/>
      <c r="C2913" s="206"/>
      <c r="D2913" s="77" t="s">
        <v>8053</v>
      </c>
      <c r="E2913" s="353">
        <v>900</v>
      </c>
      <c r="F2913" s="352">
        <f t="shared" si="90"/>
        <v>540</v>
      </c>
      <c r="G2913" s="352">
        <f t="shared" si="91"/>
        <v>450</v>
      </c>
      <c r="H2913" s="50"/>
      <c r="I2913" s="50"/>
      <c r="J2913" s="50"/>
      <c r="K2913" s="50"/>
      <c r="L2913" s="50"/>
      <c r="M2913" s="50"/>
      <c r="N2913" s="50"/>
      <c r="O2913" s="50"/>
      <c r="P2913" s="50"/>
      <c r="Q2913" s="50"/>
      <c r="R2913" s="50"/>
      <c r="S2913" s="50"/>
      <c r="T2913" s="50"/>
      <c r="U2913" s="50"/>
      <c r="V2913" s="50"/>
      <c r="W2913" s="50"/>
      <c r="X2913" s="50"/>
      <c r="Y2913" s="50"/>
      <c r="Z2913" s="50"/>
      <c r="AA2913" s="50"/>
      <c r="AB2913" s="50"/>
      <c r="AC2913" s="50"/>
      <c r="AD2913" s="50"/>
      <c r="AE2913" s="50"/>
      <c r="AF2913" s="50"/>
      <c r="AG2913" s="50"/>
      <c r="AH2913" s="50"/>
      <c r="AI2913" s="50"/>
      <c r="AJ2913" s="50"/>
      <c r="AK2913" s="50"/>
      <c r="AL2913" s="50"/>
      <c r="AM2913" s="50"/>
      <c r="AN2913" s="50"/>
      <c r="AO2913" s="50"/>
      <c r="AP2913" s="50"/>
      <c r="AQ2913" s="50"/>
      <c r="AR2913" s="50"/>
      <c r="AS2913" s="50"/>
      <c r="AT2913" s="50"/>
      <c r="AU2913" s="50"/>
      <c r="AV2913" s="50"/>
      <c r="AW2913" s="50"/>
      <c r="AX2913" s="50"/>
      <c r="AY2913" s="50"/>
      <c r="AZ2913" s="50"/>
      <c r="BA2913" s="50"/>
      <c r="BB2913" s="50"/>
      <c r="BC2913" s="50"/>
      <c r="BD2913" s="50"/>
      <c r="BE2913" s="50"/>
      <c r="BF2913" s="50"/>
      <c r="BG2913" s="50"/>
      <c r="BH2913" s="50"/>
      <c r="BI2913" s="50"/>
      <c r="BJ2913" s="50"/>
      <c r="BK2913" s="50"/>
      <c r="BL2913" s="50"/>
      <c r="BM2913" s="50"/>
      <c r="BN2913" s="50"/>
      <c r="BO2913" s="50"/>
      <c r="BP2913" s="50"/>
      <c r="BQ2913" s="50"/>
      <c r="BR2913" s="50"/>
      <c r="BS2913" s="50"/>
      <c r="BT2913" s="50"/>
      <c r="BU2913" s="50"/>
      <c r="BV2913" s="50"/>
      <c r="BW2913" s="50"/>
      <c r="BX2913" s="50"/>
      <c r="BY2913" s="50"/>
      <c r="BZ2913" s="50"/>
      <c r="CA2913" s="50"/>
      <c r="CB2913" s="50"/>
      <c r="CC2913" s="50"/>
      <c r="CD2913" s="50"/>
      <c r="CE2913" s="50"/>
      <c r="CF2913" s="50"/>
      <c r="CG2913" s="50"/>
      <c r="CH2913" s="50"/>
      <c r="CI2913" s="50"/>
      <c r="CJ2913" s="50"/>
      <c r="CK2913" s="50"/>
      <c r="CL2913" s="50"/>
      <c r="CM2913" s="50"/>
      <c r="CN2913" s="50"/>
      <c r="CO2913" s="50"/>
      <c r="CP2913" s="50"/>
      <c r="CQ2913" s="50"/>
      <c r="CR2913" s="50"/>
      <c r="CS2913" s="50"/>
      <c r="CT2913" s="50"/>
      <c r="CU2913" s="50"/>
      <c r="CV2913" s="50"/>
      <c r="CW2913" s="50"/>
      <c r="CX2913" s="50"/>
      <c r="CY2913" s="50"/>
      <c r="CZ2913" s="50"/>
      <c r="DA2913" s="50"/>
      <c r="DB2913" s="50"/>
      <c r="DC2913" s="50"/>
      <c r="DD2913" s="50"/>
      <c r="DE2913" s="50"/>
      <c r="DF2913" s="50"/>
      <c r="DG2913" s="50"/>
      <c r="DH2913" s="50"/>
    </row>
    <row r="2914" spans="1:112" x14ac:dyDescent="0.2">
      <c r="A2914" s="580"/>
      <c r="B2914" s="580"/>
      <c r="C2914" s="206"/>
      <c r="D2914" s="77" t="s">
        <v>3532</v>
      </c>
      <c r="E2914" s="353">
        <v>600</v>
      </c>
      <c r="F2914" s="352">
        <f t="shared" si="90"/>
        <v>360</v>
      </c>
      <c r="G2914" s="352">
        <f t="shared" si="91"/>
        <v>300</v>
      </c>
      <c r="H2914" s="50"/>
      <c r="I2914" s="50"/>
      <c r="J2914" s="50"/>
      <c r="K2914" s="50"/>
      <c r="L2914" s="50"/>
      <c r="M2914" s="50"/>
      <c r="N2914" s="50"/>
      <c r="O2914" s="50"/>
      <c r="P2914" s="50"/>
      <c r="Q2914" s="50"/>
      <c r="R2914" s="50"/>
      <c r="S2914" s="50"/>
      <c r="T2914" s="50"/>
      <c r="U2914" s="50"/>
      <c r="V2914" s="50"/>
      <c r="W2914" s="50"/>
      <c r="X2914" s="50"/>
      <c r="Y2914" s="50"/>
      <c r="Z2914" s="50"/>
      <c r="AA2914" s="50"/>
      <c r="AB2914" s="50"/>
      <c r="AC2914" s="50"/>
      <c r="AD2914" s="50"/>
      <c r="AE2914" s="50"/>
      <c r="AF2914" s="50"/>
      <c r="AG2914" s="50"/>
      <c r="AH2914" s="50"/>
      <c r="AI2914" s="50"/>
      <c r="AJ2914" s="50"/>
      <c r="AK2914" s="50"/>
      <c r="AL2914" s="50"/>
      <c r="AM2914" s="50"/>
      <c r="AN2914" s="50"/>
      <c r="AO2914" s="50"/>
      <c r="AP2914" s="50"/>
      <c r="AQ2914" s="50"/>
      <c r="AR2914" s="50"/>
      <c r="AS2914" s="50"/>
      <c r="AT2914" s="50"/>
      <c r="AU2914" s="50"/>
      <c r="AV2914" s="50"/>
      <c r="AW2914" s="50"/>
      <c r="AX2914" s="50"/>
      <c r="AY2914" s="50"/>
      <c r="AZ2914" s="50"/>
      <c r="BA2914" s="50"/>
      <c r="BB2914" s="50"/>
      <c r="BC2914" s="50"/>
      <c r="BD2914" s="50"/>
      <c r="BE2914" s="50"/>
      <c r="BF2914" s="50"/>
      <c r="BG2914" s="50"/>
      <c r="BH2914" s="50"/>
      <c r="BI2914" s="50"/>
      <c r="BJ2914" s="50"/>
      <c r="BK2914" s="50"/>
      <c r="BL2914" s="50"/>
      <c r="BM2914" s="50"/>
      <c r="BN2914" s="50"/>
      <c r="BO2914" s="50"/>
      <c r="BP2914" s="50"/>
      <c r="BQ2914" s="50"/>
      <c r="BR2914" s="50"/>
      <c r="BS2914" s="50"/>
      <c r="BT2914" s="50"/>
      <c r="BU2914" s="50"/>
      <c r="BV2914" s="50"/>
      <c r="BW2914" s="50"/>
      <c r="BX2914" s="50"/>
      <c r="BY2914" s="50"/>
      <c r="BZ2914" s="50"/>
      <c r="CA2914" s="50"/>
      <c r="CB2914" s="50"/>
      <c r="CC2914" s="50"/>
      <c r="CD2914" s="50"/>
      <c r="CE2914" s="50"/>
      <c r="CF2914" s="50"/>
      <c r="CG2914" s="50"/>
      <c r="CH2914" s="50"/>
      <c r="CI2914" s="50"/>
      <c r="CJ2914" s="50"/>
      <c r="CK2914" s="50"/>
      <c r="CL2914" s="50"/>
      <c r="CM2914" s="50"/>
      <c r="CN2914" s="50"/>
      <c r="CO2914" s="50"/>
      <c r="CP2914" s="50"/>
      <c r="CQ2914" s="50"/>
      <c r="CR2914" s="50"/>
      <c r="CS2914" s="50"/>
      <c r="CT2914" s="50"/>
      <c r="CU2914" s="50"/>
      <c r="CV2914" s="50"/>
      <c r="CW2914" s="50"/>
      <c r="CX2914" s="50"/>
      <c r="CY2914" s="50"/>
      <c r="CZ2914" s="50"/>
      <c r="DA2914" s="50"/>
      <c r="DB2914" s="50"/>
      <c r="DC2914" s="50"/>
      <c r="DD2914" s="50"/>
      <c r="DE2914" s="50"/>
      <c r="DF2914" s="50"/>
      <c r="DG2914" s="50"/>
      <c r="DH2914" s="50"/>
    </row>
    <row r="2915" spans="1:112" x14ac:dyDescent="0.2">
      <c r="A2915" s="206" t="s">
        <v>149</v>
      </c>
      <c r="B2915" s="206" t="s">
        <v>149</v>
      </c>
      <c r="C2915" s="206"/>
      <c r="D2915" s="77" t="s">
        <v>3534</v>
      </c>
      <c r="E2915" s="353">
        <v>350</v>
      </c>
      <c r="F2915" s="352">
        <f t="shared" si="90"/>
        <v>210</v>
      </c>
      <c r="G2915" s="352">
        <f t="shared" si="91"/>
        <v>175</v>
      </c>
      <c r="H2915" s="50"/>
      <c r="I2915" s="50"/>
      <c r="J2915" s="50"/>
      <c r="K2915" s="50"/>
      <c r="L2915" s="50"/>
      <c r="M2915" s="50"/>
      <c r="N2915" s="50"/>
      <c r="O2915" s="50"/>
      <c r="P2915" s="50"/>
      <c r="Q2915" s="50"/>
      <c r="R2915" s="50"/>
      <c r="S2915" s="50"/>
      <c r="T2915" s="50"/>
      <c r="U2915" s="50"/>
      <c r="V2915" s="50"/>
      <c r="W2915" s="50"/>
      <c r="X2915" s="50"/>
      <c r="Y2915" s="50"/>
      <c r="Z2915" s="50"/>
      <c r="AA2915" s="50"/>
      <c r="AB2915" s="50"/>
      <c r="AC2915" s="50"/>
      <c r="AD2915" s="50"/>
      <c r="AE2915" s="50"/>
      <c r="AF2915" s="50"/>
      <c r="AG2915" s="50"/>
      <c r="AH2915" s="50"/>
      <c r="AI2915" s="50"/>
      <c r="AJ2915" s="50"/>
      <c r="AK2915" s="50"/>
      <c r="AL2915" s="50"/>
      <c r="AM2915" s="50"/>
      <c r="AN2915" s="50"/>
      <c r="AO2915" s="50"/>
      <c r="AP2915" s="50"/>
      <c r="AQ2915" s="50"/>
      <c r="AR2915" s="50"/>
      <c r="AS2915" s="50"/>
      <c r="AT2915" s="50"/>
      <c r="AU2915" s="50"/>
      <c r="AV2915" s="50"/>
      <c r="AW2915" s="50"/>
      <c r="AX2915" s="50"/>
      <c r="AY2915" s="50"/>
      <c r="AZ2915" s="50"/>
      <c r="BA2915" s="50"/>
      <c r="BB2915" s="50"/>
      <c r="BC2915" s="50"/>
      <c r="BD2915" s="50"/>
      <c r="BE2915" s="50"/>
      <c r="BF2915" s="50"/>
      <c r="BG2915" s="50"/>
      <c r="BH2915" s="50"/>
      <c r="BI2915" s="50"/>
      <c r="BJ2915" s="50"/>
      <c r="BK2915" s="50"/>
      <c r="BL2915" s="50"/>
      <c r="BM2915" s="50"/>
      <c r="BN2915" s="50"/>
      <c r="BO2915" s="50"/>
      <c r="BP2915" s="50"/>
      <c r="BQ2915" s="50"/>
      <c r="BR2915" s="50"/>
      <c r="BS2915" s="50"/>
      <c r="BT2915" s="50"/>
      <c r="BU2915" s="50"/>
      <c r="BV2915" s="50"/>
      <c r="BW2915" s="50"/>
      <c r="BX2915" s="50"/>
      <c r="BY2915" s="50"/>
      <c r="BZ2915" s="50"/>
      <c r="CA2915" s="50"/>
      <c r="CB2915" s="50"/>
      <c r="CC2915" s="50"/>
      <c r="CD2915" s="50"/>
      <c r="CE2915" s="50"/>
      <c r="CF2915" s="50"/>
      <c r="CG2915" s="50"/>
      <c r="CH2915" s="50"/>
      <c r="CI2915" s="50"/>
      <c r="CJ2915" s="50"/>
      <c r="CK2915" s="50"/>
      <c r="CL2915" s="50"/>
      <c r="CM2915" s="50"/>
      <c r="CN2915" s="50"/>
      <c r="CO2915" s="50"/>
      <c r="CP2915" s="50"/>
      <c r="CQ2915" s="50"/>
      <c r="CR2915" s="50"/>
      <c r="CS2915" s="50"/>
      <c r="CT2915" s="50"/>
      <c r="CU2915" s="50"/>
      <c r="CV2915" s="50"/>
      <c r="CW2915" s="50"/>
      <c r="CX2915" s="50"/>
      <c r="CY2915" s="50"/>
      <c r="CZ2915" s="50"/>
      <c r="DA2915" s="50"/>
      <c r="DB2915" s="50"/>
      <c r="DC2915" s="50"/>
      <c r="DD2915" s="50"/>
      <c r="DE2915" s="50"/>
      <c r="DF2915" s="50"/>
      <c r="DG2915" s="50"/>
      <c r="DH2915" s="50"/>
    </row>
    <row r="2916" spans="1:112" x14ac:dyDescent="0.2">
      <c r="A2916" s="206" t="s">
        <v>150</v>
      </c>
      <c r="B2916" s="206" t="s">
        <v>150</v>
      </c>
      <c r="C2916" s="206"/>
      <c r="D2916" s="77" t="s">
        <v>3535</v>
      </c>
      <c r="E2916" s="353">
        <v>300</v>
      </c>
      <c r="F2916" s="352">
        <f t="shared" si="90"/>
        <v>180</v>
      </c>
      <c r="G2916" s="352">
        <f t="shared" si="91"/>
        <v>150</v>
      </c>
      <c r="H2916" s="50"/>
      <c r="I2916" s="50"/>
      <c r="J2916" s="50"/>
      <c r="K2916" s="50"/>
      <c r="L2916" s="50"/>
      <c r="M2916" s="50"/>
      <c r="N2916" s="50"/>
      <c r="O2916" s="50"/>
      <c r="P2916" s="50"/>
      <c r="Q2916" s="50"/>
      <c r="R2916" s="50"/>
      <c r="S2916" s="50"/>
      <c r="T2916" s="50"/>
      <c r="U2916" s="50"/>
      <c r="V2916" s="50"/>
      <c r="W2916" s="50"/>
      <c r="X2916" s="50"/>
      <c r="Y2916" s="50"/>
      <c r="Z2916" s="50"/>
      <c r="AA2916" s="50"/>
      <c r="AB2916" s="50"/>
      <c r="AC2916" s="50"/>
      <c r="AD2916" s="50"/>
      <c r="AE2916" s="50"/>
      <c r="AF2916" s="50"/>
      <c r="AG2916" s="50"/>
      <c r="AH2916" s="50"/>
      <c r="AI2916" s="50"/>
      <c r="AJ2916" s="50"/>
      <c r="AK2916" s="50"/>
      <c r="AL2916" s="50"/>
      <c r="AM2916" s="50"/>
      <c r="AN2916" s="50"/>
      <c r="AO2916" s="50"/>
      <c r="AP2916" s="50"/>
      <c r="AQ2916" s="50"/>
      <c r="AR2916" s="50"/>
      <c r="AS2916" s="50"/>
      <c r="AT2916" s="50"/>
      <c r="AU2916" s="50"/>
      <c r="AV2916" s="50"/>
      <c r="AW2916" s="50"/>
      <c r="AX2916" s="50"/>
      <c r="AY2916" s="50"/>
      <c r="AZ2916" s="50"/>
      <c r="BA2916" s="50"/>
      <c r="BB2916" s="50"/>
      <c r="BC2916" s="50"/>
      <c r="BD2916" s="50"/>
      <c r="BE2916" s="50"/>
      <c r="BF2916" s="50"/>
      <c r="BG2916" s="50"/>
      <c r="BH2916" s="50"/>
      <c r="BI2916" s="50"/>
      <c r="BJ2916" s="50"/>
      <c r="BK2916" s="50"/>
      <c r="BL2916" s="50"/>
      <c r="BM2916" s="50"/>
      <c r="BN2916" s="50"/>
      <c r="BO2916" s="50"/>
      <c r="BP2916" s="50"/>
      <c r="BQ2916" s="50"/>
      <c r="BR2916" s="50"/>
      <c r="BS2916" s="50"/>
      <c r="BT2916" s="50"/>
      <c r="BU2916" s="50"/>
      <c r="BV2916" s="50"/>
      <c r="BW2916" s="50"/>
      <c r="BX2916" s="50"/>
      <c r="BY2916" s="50"/>
      <c r="BZ2916" s="50"/>
      <c r="CA2916" s="50"/>
      <c r="CB2916" s="50"/>
      <c r="CC2916" s="50"/>
      <c r="CD2916" s="50"/>
      <c r="CE2916" s="50"/>
      <c r="CF2916" s="50"/>
      <c r="CG2916" s="50"/>
      <c r="CH2916" s="50"/>
      <c r="CI2916" s="50"/>
      <c r="CJ2916" s="50"/>
      <c r="CK2916" s="50"/>
      <c r="CL2916" s="50"/>
      <c r="CM2916" s="50"/>
      <c r="CN2916" s="50"/>
      <c r="CO2916" s="50"/>
      <c r="CP2916" s="50"/>
      <c r="CQ2916" s="50"/>
      <c r="CR2916" s="50"/>
      <c r="CS2916" s="50"/>
      <c r="CT2916" s="50"/>
      <c r="CU2916" s="50"/>
      <c r="CV2916" s="50"/>
      <c r="CW2916" s="50"/>
      <c r="CX2916" s="50"/>
      <c r="CY2916" s="50"/>
      <c r="CZ2916" s="50"/>
      <c r="DA2916" s="50"/>
      <c r="DB2916" s="50"/>
      <c r="DC2916" s="50"/>
      <c r="DD2916" s="50"/>
      <c r="DE2916" s="50"/>
      <c r="DF2916" s="50"/>
      <c r="DG2916" s="50"/>
      <c r="DH2916" s="50"/>
    </row>
    <row r="2917" spans="1:112" ht="25.5" x14ac:dyDescent="0.2">
      <c r="A2917" s="206" t="s">
        <v>151</v>
      </c>
      <c r="B2917" s="206" t="s">
        <v>151</v>
      </c>
      <c r="C2917" s="206"/>
      <c r="D2917" s="77" t="s">
        <v>3533</v>
      </c>
      <c r="E2917" s="353">
        <v>600</v>
      </c>
      <c r="F2917" s="352">
        <f t="shared" si="90"/>
        <v>360</v>
      </c>
      <c r="G2917" s="352">
        <f t="shared" si="91"/>
        <v>300</v>
      </c>
      <c r="H2917" s="50"/>
      <c r="I2917" s="50"/>
      <c r="J2917" s="50"/>
      <c r="K2917" s="50"/>
      <c r="L2917" s="50"/>
      <c r="M2917" s="50"/>
      <c r="N2917" s="50"/>
      <c r="O2917" s="50"/>
      <c r="P2917" s="50"/>
      <c r="Q2917" s="50"/>
      <c r="R2917" s="50"/>
      <c r="S2917" s="50"/>
      <c r="T2917" s="50"/>
      <c r="U2917" s="50"/>
      <c r="V2917" s="50"/>
      <c r="W2917" s="50"/>
      <c r="X2917" s="50"/>
      <c r="Y2917" s="50"/>
      <c r="Z2917" s="50"/>
      <c r="AA2917" s="50"/>
      <c r="AB2917" s="50"/>
      <c r="AC2917" s="50"/>
      <c r="AD2917" s="50"/>
      <c r="AE2917" s="50"/>
      <c r="AF2917" s="50"/>
      <c r="AG2917" s="50"/>
      <c r="AH2917" s="50"/>
      <c r="AI2917" s="50"/>
      <c r="AJ2917" s="50"/>
      <c r="AK2917" s="50"/>
      <c r="AL2917" s="50"/>
      <c r="AM2917" s="50"/>
      <c r="AN2917" s="50"/>
      <c r="AO2917" s="50"/>
      <c r="AP2917" s="50"/>
      <c r="AQ2917" s="50"/>
      <c r="AR2917" s="50"/>
      <c r="AS2917" s="50"/>
      <c r="AT2917" s="50"/>
      <c r="AU2917" s="50"/>
      <c r="AV2917" s="50"/>
      <c r="AW2917" s="50"/>
      <c r="AX2917" s="50"/>
      <c r="AY2917" s="50"/>
      <c r="AZ2917" s="50"/>
      <c r="BA2917" s="50"/>
      <c r="BB2917" s="50"/>
      <c r="BC2917" s="50"/>
      <c r="BD2917" s="50"/>
      <c r="BE2917" s="50"/>
      <c r="BF2917" s="50"/>
      <c r="BG2917" s="50"/>
      <c r="BH2917" s="50"/>
      <c r="BI2917" s="50"/>
      <c r="BJ2917" s="50"/>
      <c r="BK2917" s="50"/>
      <c r="BL2917" s="50"/>
      <c r="BM2917" s="50"/>
      <c r="BN2917" s="50"/>
      <c r="BO2917" s="50"/>
      <c r="BP2917" s="50"/>
      <c r="BQ2917" s="50"/>
      <c r="BR2917" s="50"/>
      <c r="BS2917" s="50"/>
      <c r="BT2917" s="50"/>
      <c r="BU2917" s="50"/>
      <c r="BV2917" s="50"/>
      <c r="BW2917" s="50"/>
      <c r="BX2917" s="50"/>
      <c r="BY2917" s="50"/>
      <c r="BZ2917" s="50"/>
      <c r="CA2917" s="50"/>
      <c r="CB2917" s="50"/>
      <c r="CC2917" s="50"/>
      <c r="CD2917" s="50"/>
      <c r="CE2917" s="50"/>
      <c r="CF2917" s="50"/>
      <c r="CG2917" s="50"/>
      <c r="CH2917" s="50"/>
      <c r="CI2917" s="50"/>
      <c r="CJ2917" s="50"/>
      <c r="CK2917" s="50"/>
      <c r="CL2917" s="50"/>
      <c r="CM2917" s="50"/>
      <c r="CN2917" s="50"/>
      <c r="CO2917" s="50"/>
      <c r="CP2917" s="50"/>
      <c r="CQ2917" s="50"/>
      <c r="CR2917" s="50"/>
      <c r="CS2917" s="50"/>
      <c r="CT2917" s="50"/>
      <c r="CU2917" s="50"/>
      <c r="CV2917" s="50"/>
      <c r="CW2917" s="50"/>
      <c r="CX2917" s="50"/>
      <c r="CY2917" s="50"/>
      <c r="CZ2917" s="50"/>
      <c r="DA2917" s="50"/>
      <c r="DB2917" s="50"/>
      <c r="DC2917" s="50"/>
      <c r="DD2917" s="50"/>
      <c r="DE2917" s="50"/>
      <c r="DF2917" s="50"/>
      <c r="DG2917" s="50"/>
      <c r="DH2917" s="50"/>
    </row>
    <row r="2918" spans="1:112" x14ac:dyDescent="0.2">
      <c r="A2918" s="206" t="s">
        <v>152</v>
      </c>
      <c r="B2918" s="206" t="s">
        <v>152</v>
      </c>
      <c r="C2918" s="206"/>
      <c r="D2918" s="77" t="s">
        <v>3536</v>
      </c>
      <c r="E2918" s="353">
        <v>300</v>
      </c>
      <c r="F2918" s="352">
        <f t="shared" si="90"/>
        <v>180</v>
      </c>
      <c r="G2918" s="352">
        <f t="shared" si="91"/>
        <v>150</v>
      </c>
      <c r="H2918" s="50"/>
      <c r="I2918" s="50"/>
      <c r="J2918" s="50"/>
      <c r="K2918" s="50"/>
      <c r="L2918" s="50"/>
      <c r="M2918" s="50"/>
      <c r="N2918" s="50"/>
      <c r="O2918" s="50"/>
      <c r="P2918" s="50"/>
      <c r="Q2918" s="50"/>
      <c r="R2918" s="50"/>
      <c r="S2918" s="50"/>
      <c r="T2918" s="50"/>
      <c r="U2918" s="50"/>
      <c r="V2918" s="50"/>
      <c r="W2918" s="50"/>
      <c r="X2918" s="50"/>
      <c r="Y2918" s="50"/>
      <c r="Z2918" s="50"/>
      <c r="AA2918" s="50"/>
      <c r="AB2918" s="50"/>
      <c r="AC2918" s="50"/>
      <c r="AD2918" s="50"/>
      <c r="AE2918" s="50"/>
      <c r="AF2918" s="50"/>
      <c r="AG2918" s="50"/>
      <c r="AH2918" s="50"/>
      <c r="AI2918" s="50"/>
      <c r="AJ2918" s="50"/>
      <c r="AK2918" s="50"/>
      <c r="AL2918" s="50"/>
      <c r="AM2918" s="50"/>
      <c r="AN2918" s="50"/>
      <c r="AO2918" s="50"/>
      <c r="AP2918" s="50"/>
      <c r="AQ2918" s="50"/>
      <c r="AR2918" s="50"/>
      <c r="AS2918" s="50"/>
      <c r="AT2918" s="50"/>
      <c r="AU2918" s="50"/>
      <c r="AV2918" s="50"/>
      <c r="AW2918" s="50"/>
      <c r="AX2918" s="50"/>
      <c r="AY2918" s="50"/>
      <c r="AZ2918" s="50"/>
      <c r="BA2918" s="50"/>
      <c r="BB2918" s="50"/>
      <c r="BC2918" s="50"/>
      <c r="BD2918" s="50"/>
      <c r="BE2918" s="50"/>
      <c r="BF2918" s="50"/>
      <c r="BG2918" s="50"/>
      <c r="BH2918" s="50"/>
      <c r="BI2918" s="50"/>
      <c r="BJ2918" s="50"/>
      <c r="BK2918" s="50"/>
      <c r="BL2918" s="50"/>
      <c r="BM2918" s="50"/>
      <c r="BN2918" s="50"/>
      <c r="BO2918" s="50"/>
      <c r="BP2918" s="50"/>
      <c r="BQ2918" s="50"/>
      <c r="BR2918" s="50"/>
      <c r="BS2918" s="50"/>
      <c r="BT2918" s="50"/>
      <c r="BU2918" s="50"/>
      <c r="BV2918" s="50"/>
      <c r="BW2918" s="50"/>
      <c r="BX2918" s="50"/>
      <c r="BY2918" s="50"/>
      <c r="BZ2918" s="50"/>
      <c r="CA2918" s="50"/>
      <c r="CB2918" s="50"/>
      <c r="CC2918" s="50"/>
      <c r="CD2918" s="50"/>
      <c r="CE2918" s="50"/>
      <c r="CF2918" s="50"/>
      <c r="CG2918" s="50"/>
      <c r="CH2918" s="50"/>
      <c r="CI2918" s="50"/>
      <c r="CJ2918" s="50"/>
      <c r="CK2918" s="50"/>
      <c r="CL2918" s="50"/>
      <c r="CM2918" s="50"/>
      <c r="CN2918" s="50"/>
      <c r="CO2918" s="50"/>
      <c r="CP2918" s="50"/>
      <c r="CQ2918" s="50"/>
      <c r="CR2918" s="50"/>
      <c r="CS2918" s="50"/>
      <c r="CT2918" s="50"/>
      <c r="CU2918" s="50"/>
      <c r="CV2918" s="50"/>
      <c r="CW2918" s="50"/>
      <c r="CX2918" s="50"/>
      <c r="CY2918" s="50"/>
      <c r="CZ2918" s="50"/>
      <c r="DA2918" s="50"/>
      <c r="DB2918" s="50"/>
      <c r="DC2918" s="50"/>
      <c r="DD2918" s="50"/>
      <c r="DE2918" s="50"/>
      <c r="DF2918" s="50"/>
      <c r="DG2918" s="50"/>
      <c r="DH2918" s="50"/>
    </row>
    <row r="2919" spans="1:112" x14ac:dyDescent="0.2">
      <c r="A2919" s="379" t="s">
        <v>153</v>
      </c>
      <c r="B2919" s="201"/>
      <c r="C2919" s="206"/>
      <c r="D2919" s="77" t="s">
        <v>8054</v>
      </c>
      <c r="E2919" s="353">
        <v>300</v>
      </c>
      <c r="F2919" s="352">
        <f t="shared" si="90"/>
        <v>180</v>
      </c>
      <c r="G2919" s="352">
        <f t="shared" si="91"/>
        <v>150</v>
      </c>
      <c r="H2919" s="50"/>
      <c r="I2919" s="50"/>
      <c r="J2919" s="50"/>
      <c r="K2919" s="50"/>
      <c r="L2919" s="50"/>
      <c r="M2919" s="50"/>
      <c r="N2919" s="50"/>
      <c r="O2919" s="50"/>
      <c r="P2919" s="50"/>
      <c r="Q2919" s="50"/>
      <c r="R2919" s="50"/>
      <c r="S2919" s="50"/>
      <c r="T2919" s="50"/>
      <c r="U2919" s="50"/>
      <c r="V2919" s="50"/>
      <c r="W2919" s="50"/>
      <c r="X2919" s="50"/>
      <c r="Y2919" s="50"/>
      <c r="Z2919" s="50"/>
      <c r="AA2919" s="50"/>
      <c r="AB2919" s="50"/>
      <c r="AC2919" s="50"/>
      <c r="AD2919" s="50"/>
      <c r="AE2919" s="50"/>
      <c r="AF2919" s="50"/>
      <c r="AG2919" s="50"/>
      <c r="AH2919" s="50"/>
      <c r="AI2919" s="50"/>
      <c r="AJ2919" s="50"/>
      <c r="AK2919" s="50"/>
      <c r="AL2919" s="50"/>
      <c r="AM2919" s="50"/>
      <c r="AN2919" s="50"/>
      <c r="AO2919" s="50"/>
      <c r="AP2919" s="50"/>
      <c r="AQ2919" s="50"/>
      <c r="AR2919" s="50"/>
      <c r="AS2919" s="50"/>
      <c r="AT2919" s="50"/>
      <c r="AU2919" s="50"/>
      <c r="AV2919" s="50"/>
      <c r="AW2919" s="50"/>
      <c r="AX2919" s="50"/>
      <c r="AY2919" s="50"/>
      <c r="AZ2919" s="50"/>
      <c r="BA2919" s="50"/>
      <c r="BB2919" s="50"/>
      <c r="BC2919" s="50"/>
      <c r="BD2919" s="50"/>
      <c r="BE2919" s="50"/>
      <c r="BF2919" s="50"/>
      <c r="BG2919" s="50"/>
      <c r="BH2919" s="50"/>
      <c r="BI2919" s="50"/>
      <c r="BJ2919" s="50"/>
      <c r="BK2919" s="50"/>
      <c r="BL2919" s="50"/>
      <c r="BM2919" s="50"/>
      <c r="BN2919" s="50"/>
      <c r="BO2919" s="50"/>
      <c r="BP2919" s="50"/>
      <c r="BQ2919" s="50"/>
      <c r="BR2919" s="50"/>
      <c r="BS2919" s="50"/>
      <c r="BT2919" s="50"/>
      <c r="BU2919" s="50"/>
      <c r="BV2919" s="50"/>
      <c r="BW2919" s="50"/>
      <c r="BX2919" s="50"/>
      <c r="BY2919" s="50"/>
      <c r="BZ2919" s="50"/>
      <c r="CA2919" s="50"/>
      <c r="CB2919" s="50"/>
      <c r="CC2919" s="50"/>
      <c r="CD2919" s="50"/>
      <c r="CE2919" s="50"/>
      <c r="CF2919" s="50"/>
      <c r="CG2919" s="50"/>
      <c r="CH2919" s="50"/>
      <c r="CI2919" s="50"/>
      <c r="CJ2919" s="50"/>
      <c r="CK2919" s="50"/>
      <c r="CL2919" s="50"/>
      <c r="CM2919" s="50"/>
      <c r="CN2919" s="50"/>
      <c r="CO2919" s="50"/>
      <c r="CP2919" s="50"/>
      <c r="CQ2919" s="50"/>
      <c r="CR2919" s="50"/>
      <c r="CS2919" s="50"/>
      <c r="CT2919" s="50"/>
      <c r="CU2919" s="50"/>
      <c r="CV2919" s="50"/>
      <c r="CW2919" s="50"/>
      <c r="CX2919" s="50"/>
      <c r="CY2919" s="50"/>
      <c r="CZ2919" s="50"/>
      <c r="DA2919" s="50"/>
      <c r="DB2919" s="50"/>
      <c r="DC2919" s="50"/>
      <c r="DD2919" s="50"/>
      <c r="DE2919" s="50"/>
      <c r="DF2919" s="50"/>
      <c r="DG2919" s="50"/>
      <c r="DH2919" s="50"/>
    </row>
    <row r="2920" spans="1:112" x14ac:dyDescent="0.2">
      <c r="A2920" s="379" t="s">
        <v>154</v>
      </c>
      <c r="B2920" s="201"/>
      <c r="C2920" s="206"/>
      <c r="D2920" s="77" t="s">
        <v>7355</v>
      </c>
      <c r="E2920" s="353">
        <v>400</v>
      </c>
      <c r="F2920" s="352">
        <f t="shared" si="90"/>
        <v>240</v>
      </c>
      <c r="G2920" s="352">
        <f t="shared" si="91"/>
        <v>200</v>
      </c>
      <c r="H2920" s="50"/>
      <c r="I2920" s="50"/>
      <c r="J2920" s="50"/>
      <c r="K2920" s="50"/>
      <c r="L2920" s="50"/>
      <c r="M2920" s="50"/>
      <c r="N2920" s="50"/>
      <c r="O2920" s="50"/>
      <c r="P2920" s="50"/>
      <c r="Q2920" s="50"/>
      <c r="R2920" s="50"/>
      <c r="S2920" s="50"/>
      <c r="T2920" s="50"/>
      <c r="U2920" s="50"/>
      <c r="V2920" s="50"/>
      <c r="W2920" s="50"/>
      <c r="X2920" s="50"/>
      <c r="Y2920" s="50"/>
      <c r="Z2920" s="50"/>
      <c r="AA2920" s="50"/>
      <c r="AB2920" s="50"/>
      <c r="AC2920" s="50"/>
      <c r="AD2920" s="50"/>
      <c r="AE2920" s="50"/>
      <c r="AF2920" s="50"/>
      <c r="AG2920" s="50"/>
      <c r="AH2920" s="50"/>
      <c r="AI2920" s="50"/>
      <c r="AJ2920" s="50"/>
      <c r="AK2920" s="50"/>
      <c r="AL2920" s="50"/>
      <c r="AM2920" s="50"/>
      <c r="AN2920" s="50"/>
      <c r="AO2920" s="50"/>
      <c r="AP2920" s="50"/>
      <c r="AQ2920" s="50"/>
      <c r="AR2920" s="50"/>
      <c r="AS2920" s="50"/>
      <c r="AT2920" s="50"/>
      <c r="AU2920" s="50"/>
      <c r="AV2920" s="50"/>
      <c r="AW2920" s="50"/>
      <c r="AX2920" s="50"/>
      <c r="AY2920" s="50"/>
      <c r="AZ2920" s="50"/>
      <c r="BA2920" s="50"/>
      <c r="BB2920" s="50"/>
      <c r="BC2920" s="50"/>
      <c r="BD2920" s="50"/>
      <c r="BE2920" s="50"/>
      <c r="BF2920" s="50"/>
      <c r="BG2920" s="50"/>
      <c r="BH2920" s="50"/>
      <c r="BI2920" s="50"/>
      <c r="BJ2920" s="50"/>
      <c r="BK2920" s="50"/>
      <c r="BL2920" s="50"/>
      <c r="BM2920" s="50"/>
      <c r="BN2920" s="50"/>
      <c r="BO2920" s="50"/>
      <c r="BP2920" s="50"/>
      <c r="BQ2920" s="50"/>
      <c r="BR2920" s="50"/>
      <c r="BS2920" s="50"/>
      <c r="BT2920" s="50"/>
      <c r="BU2920" s="50"/>
      <c r="BV2920" s="50"/>
      <c r="BW2920" s="50"/>
      <c r="BX2920" s="50"/>
      <c r="BY2920" s="50"/>
      <c r="BZ2920" s="50"/>
      <c r="CA2920" s="50"/>
      <c r="CB2920" s="50"/>
      <c r="CC2920" s="50"/>
      <c r="CD2920" s="50"/>
      <c r="CE2920" s="50"/>
      <c r="CF2920" s="50"/>
      <c r="CG2920" s="50"/>
      <c r="CH2920" s="50"/>
      <c r="CI2920" s="50"/>
      <c r="CJ2920" s="50"/>
      <c r="CK2920" s="50"/>
      <c r="CL2920" s="50"/>
      <c r="CM2920" s="50"/>
      <c r="CN2920" s="50"/>
      <c r="CO2920" s="50"/>
      <c r="CP2920" s="50"/>
      <c r="CQ2920" s="50"/>
      <c r="CR2920" s="50"/>
      <c r="CS2920" s="50"/>
      <c r="CT2920" s="50"/>
      <c r="CU2920" s="50"/>
      <c r="CV2920" s="50"/>
      <c r="CW2920" s="50"/>
      <c r="CX2920" s="50"/>
      <c r="CY2920" s="50"/>
      <c r="CZ2920" s="50"/>
      <c r="DA2920" s="50"/>
      <c r="DB2920" s="50"/>
      <c r="DC2920" s="50"/>
      <c r="DD2920" s="50"/>
      <c r="DE2920" s="50"/>
      <c r="DF2920" s="50"/>
      <c r="DG2920" s="50"/>
      <c r="DH2920" s="50"/>
    </row>
    <row r="2921" spans="1:112" x14ac:dyDescent="0.2">
      <c r="A2921" s="379" t="s">
        <v>155</v>
      </c>
      <c r="B2921" s="201"/>
      <c r="C2921" s="206"/>
      <c r="D2921" s="77" t="s">
        <v>7356</v>
      </c>
      <c r="E2921" s="353">
        <v>400</v>
      </c>
      <c r="F2921" s="352">
        <f t="shared" si="90"/>
        <v>240</v>
      </c>
      <c r="G2921" s="352">
        <f t="shared" si="91"/>
        <v>200</v>
      </c>
      <c r="H2921" s="50"/>
      <c r="I2921" s="50"/>
      <c r="J2921" s="50"/>
      <c r="K2921" s="50"/>
      <c r="L2921" s="50"/>
      <c r="M2921" s="50"/>
      <c r="N2921" s="50"/>
      <c r="O2921" s="50"/>
      <c r="P2921" s="50"/>
      <c r="Q2921" s="50"/>
      <c r="R2921" s="50"/>
      <c r="S2921" s="50"/>
      <c r="T2921" s="50"/>
      <c r="U2921" s="50"/>
      <c r="V2921" s="50"/>
      <c r="W2921" s="50"/>
      <c r="X2921" s="50"/>
      <c r="Y2921" s="50"/>
      <c r="Z2921" s="50"/>
      <c r="AA2921" s="50"/>
      <c r="AB2921" s="50"/>
      <c r="AC2921" s="50"/>
      <c r="AD2921" s="50"/>
      <c r="AE2921" s="50"/>
      <c r="AF2921" s="50"/>
      <c r="AG2921" s="50"/>
      <c r="AH2921" s="50"/>
      <c r="AI2921" s="50"/>
      <c r="AJ2921" s="50"/>
      <c r="AK2921" s="50"/>
      <c r="AL2921" s="50"/>
      <c r="AM2921" s="50"/>
      <c r="AN2921" s="50"/>
      <c r="AO2921" s="50"/>
      <c r="AP2921" s="50"/>
      <c r="AQ2921" s="50"/>
      <c r="AR2921" s="50"/>
      <c r="AS2921" s="50"/>
      <c r="AT2921" s="50"/>
      <c r="AU2921" s="50"/>
      <c r="AV2921" s="50"/>
      <c r="AW2921" s="50"/>
      <c r="AX2921" s="50"/>
      <c r="AY2921" s="50"/>
      <c r="AZ2921" s="50"/>
      <c r="BA2921" s="50"/>
      <c r="BB2921" s="50"/>
      <c r="BC2921" s="50"/>
      <c r="BD2921" s="50"/>
      <c r="BE2921" s="50"/>
      <c r="BF2921" s="50"/>
      <c r="BG2921" s="50"/>
      <c r="BH2921" s="50"/>
      <c r="BI2921" s="50"/>
      <c r="BJ2921" s="50"/>
      <c r="BK2921" s="50"/>
      <c r="BL2921" s="50"/>
      <c r="BM2921" s="50"/>
      <c r="BN2921" s="50"/>
      <c r="BO2921" s="50"/>
      <c r="BP2921" s="50"/>
      <c r="BQ2921" s="50"/>
      <c r="BR2921" s="50"/>
      <c r="BS2921" s="50"/>
      <c r="BT2921" s="50"/>
      <c r="BU2921" s="50"/>
      <c r="BV2921" s="50"/>
      <c r="BW2921" s="50"/>
      <c r="BX2921" s="50"/>
      <c r="BY2921" s="50"/>
      <c r="BZ2921" s="50"/>
      <c r="CA2921" s="50"/>
      <c r="CB2921" s="50"/>
      <c r="CC2921" s="50"/>
      <c r="CD2921" s="50"/>
      <c r="CE2921" s="50"/>
      <c r="CF2921" s="50"/>
      <c r="CG2921" s="50"/>
      <c r="CH2921" s="50"/>
      <c r="CI2921" s="50"/>
      <c r="CJ2921" s="50"/>
      <c r="CK2921" s="50"/>
      <c r="CL2921" s="50"/>
      <c r="CM2921" s="50"/>
      <c r="CN2921" s="50"/>
      <c r="CO2921" s="50"/>
      <c r="CP2921" s="50"/>
      <c r="CQ2921" s="50"/>
      <c r="CR2921" s="50"/>
      <c r="CS2921" s="50"/>
      <c r="CT2921" s="50"/>
      <c r="CU2921" s="50"/>
      <c r="CV2921" s="50"/>
      <c r="CW2921" s="50"/>
      <c r="CX2921" s="50"/>
      <c r="CY2921" s="50"/>
      <c r="CZ2921" s="50"/>
      <c r="DA2921" s="50"/>
      <c r="DB2921" s="50"/>
      <c r="DC2921" s="50"/>
    </row>
    <row r="2922" spans="1:112" ht="25.5" x14ac:dyDescent="0.2">
      <c r="A2922" s="385" t="s">
        <v>117</v>
      </c>
      <c r="B2922" s="201"/>
      <c r="C2922" s="206"/>
      <c r="D2922" s="77" t="s">
        <v>8055</v>
      </c>
      <c r="E2922" s="353">
        <v>400</v>
      </c>
      <c r="F2922" s="352">
        <f t="shared" si="90"/>
        <v>240</v>
      </c>
      <c r="G2922" s="352">
        <f t="shared" si="91"/>
        <v>200</v>
      </c>
      <c r="H2922" s="50"/>
      <c r="I2922" s="50"/>
      <c r="J2922" s="50"/>
      <c r="K2922" s="50"/>
      <c r="L2922" s="50"/>
      <c r="M2922" s="50"/>
      <c r="N2922" s="50"/>
      <c r="O2922" s="50"/>
      <c r="P2922" s="50"/>
      <c r="Q2922" s="50"/>
      <c r="R2922" s="50"/>
      <c r="S2922" s="50"/>
      <c r="T2922" s="50"/>
      <c r="U2922" s="50"/>
      <c r="V2922" s="50"/>
      <c r="W2922" s="50"/>
      <c r="X2922" s="50"/>
      <c r="Y2922" s="50"/>
      <c r="Z2922" s="50"/>
      <c r="AA2922" s="50"/>
      <c r="AB2922" s="50"/>
      <c r="AC2922" s="50"/>
      <c r="AD2922" s="50"/>
      <c r="AE2922" s="50"/>
      <c r="AF2922" s="50"/>
      <c r="AG2922" s="50"/>
      <c r="AH2922" s="50"/>
      <c r="AI2922" s="50"/>
      <c r="AJ2922" s="50"/>
      <c r="AK2922" s="50"/>
      <c r="AL2922" s="50"/>
      <c r="AM2922" s="50"/>
      <c r="AN2922" s="50"/>
      <c r="AO2922" s="50"/>
      <c r="AP2922" s="50"/>
      <c r="AQ2922" s="50"/>
      <c r="AR2922" s="50"/>
      <c r="AS2922" s="50"/>
      <c r="AT2922" s="50"/>
      <c r="AU2922" s="50"/>
      <c r="AV2922" s="50"/>
      <c r="AW2922" s="50"/>
      <c r="AX2922" s="50"/>
      <c r="AY2922" s="50"/>
      <c r="AZ2922" s="50"/>
      <c r="BA2922" s="50"/>
      <c r="BB2922" s="50"/>
      <c r="BC2922" s="50"/>
      <c r="BD2922" s="50"/>
      <c r="BE2922" s="50"/>
      <c r="BF2922" s="50"/>
      <c r="BG2922" s="50"/>
      <c r="BH2922" s="50"/>
      <c r="BI2922" s="50"/>
      <c r="BJ2922" s="50"/>
      <c r="BK2922" s="50"/>
      <c r="BL2922" s="50"/>
      <c r="BM2922" s="50"/>
      <c r="BN2922" s="50"/>
      <c r="BO2922" s="50"/>
      <c r="BP2922" s="50"/>
      <c r="BQ2922" s="50"/>
      <c r="BR2922" s="50"/>
      <c r="BS2922" s="50"/>
      <c r="BT2922" s="50"/>
      <c r="BU2922" s="50"/>
      <c r="BV2922" s="50"/>
      <c r="BW2922" s="50"/>
      <c r="BX2922" s="50"/>
      <c r="BY2922" s="50"/>
      <c r="BZ2922" s="50"/>
      <c r="CA2922" s="50"/>
      <c r="CB2922" s="50"/>
      <c r="CC2922" s="50"/>
      <c r="CD2922" s="50"/>
      <c r="CE2922" s="50"/>
      <c r="CF2922" s="50"/>
      <c r="CG2922" s="50"/>
      <c r="CH2922" s="50"/>
      <c r="CI2922" s="50"/>
      <c r="CJ2922" s="50"/>
      <c r="CK2922" s="50"/>
      <c r="CL2922" s="50"/>
      <c r="CM2922" s="50"/>
      <c r="CN2922" s="50"/>
      <c r="CO2922" s="50"/>
      <c r="CP2922" s="50"/>
      <c r="CQ2922" s="50"/>
      <c r="CR2922" s="50"/>
      <c r="CS2922" s="50"/>
      <c r="CT2922" s="50"/>
      <c r="CU2922" s="50"/>
      <c r="CV2922" s="50"/>
      <c r="CW2922" s="50"/>
      <c r="CX2922" s="50"/>
      <c r="CY2922" s="50"/>
      <c r="CZ2922" s="50"/>
      <c r="DA2922" s="50"/>
      <c r="DB2922" s="50"/>
      <c r="DC2922" s="50"/>
      <c r="DD2922" s="50"/>
      <c r="DE2922" s="50"/>
      <c r="DF2922" s="50"/>
      <c r="DG2922" s="50"/>
      <c r="DH2922" s="50"/>
    </row>
    <row r="2923" spans="1:112" x14ac:dyDescent="0.2">
      <c r="A2923" s="579" t="s">
        <v>157</v>
      </c>
      <c r="B2923" s="579" t="s">
        <v>153</v>
      </c>
      <c r="C2923" s="206"/>
      <c r="D2923" s="75" t="s">
        <v>2146</v>
      </c>
      <c r="E2923" s="353"/>
      <c r="F2923" s="352">
        <f t="shared" si="90"/>
        <v>0</v>
      </c>
      <c r="G2923" s="352">
        <f t="shared" si="91"/>
        <v>0</v>
      </c>
      <c r="H2923" s="50"/>
      <c r="I2923" s="50"/>
      <c r="J2923" s="50"/>
      <c r="K2923" s="50"/>
      <c r="L2923" s="50"/>
      <c r="M2923" s="50"/>
      <c r="N2923" s="50"/>
      <c r="O2923" s="50"/>
      <c r="P2923" s="50"/>
      <c r="Q2923" s="50"/>
      <c r="R2923" s="50"/>
      <c r="S2923" s="50"/>
      <c r="T2923" s="50"/>
      <c r="U2923" s="50"/>
      <c r="V2923" s="50"/>
      <c r="W2923" s="50"/>
      <c r="X2923" s="50"/>
      <c r="Y2923" s="50"/>
      <c r="Z2923" s="50"/>
      <c r="AA2923" s="50"/>
      <c r="AB2923" s="50"/>
      <c r="AC2923" s="50"/>
      <c r="AD2923" s="50"/>
      <c r="AE2923" s="50"/>
      <c r="AF2923" s="50"/>
      <c r="AG2923" s="50"/>
      <c r="AH2923" s="50"/>
      <c r="AI2923" s="50"/>
      <c r="AJ2923" s="50"/>
      <c r="AK2923" s="50"/>
      <c r="AL2923" s="50"/>
      <c r="AM2923" s="50"/>
      <c r="AN2923" s="50"/>
      <c r="AO2923" s="50"/>
      <c r="AP2923" s="50"/>
      <c r="AQ2923" s="50"/>
      <c r="AR2923" s="50"/>
      <c r="AS2923" s="50"/>
      <c r="AT2923" s="50"/>
      <c r="AU2923" s="50"/>
      <c r="AV2923" s="50"/>
      <c r="AW2923" s="50"/>
      <c r="AX2923" s="50"/>
      <c r="AY2923" s="50"/>
      <c r="AZ2923" s="50"/>
      <c r="BA2923" s="50"/>
      <c r="BB2923" s="50"/>
      <c r="BC2923" s="50"/>
      <c r="BD2923" s="50"/>
      <c r="BE2923" s="50"/>
      <c r="BF2923" s="50"/>
      <c r="BG2923" s="50"/>
      <c r="BH2923" s="50"/>
      <c r="BI2923" s="50"/>
      <c r="BJ2923" s="50"/>
      <c r="BK2923" s="50"/>
      <c r="BL2923" s="50"/>
      <c r="BM2923" s="50"/>
      <c r="BN2923" s="50"/>
      <c r="BO2923" s="50"/>
      <c r="BP2923" s="50"/>
      <c r="BQ2923" s="50"/>
      <c r="BR2923" s="50"/>
      <c r="BS2923" s="50"/>
      <c r="BT2923" s="50"/>
      <c r="BU2923" s="50"/>
      <c r="BV2923" s="50"/>
      <c r="BW2923" s="50"/>
      <c r="BX2923" s="50"/>
      <c r="BY2923" s="50"/>
      <c r="BZ2923" s="50"/>
      <c r="CA2923" s="50"/>
      <c r="CB2923" s="50"/>
      <c r="CC2923" s="50"/>
      <c r="CD2923" s="50"/>
      <c r="CE2923" s="50"/>
      <c r="CF2923" s="50"/>
      <c r="CG2923" s="50"/>
      <c r="CH2923" s="50"/>
      <c r="CI2923" s="50"/>
      <c r="CJ2923" s="50"/>
      <c r="CK2923" s="50"/>
      <c r="CL2923" s="50"/>
      <c r="CM2923" s="50"/>
      <c r="CN2923" s="50"/>
      <c r="CO2923" s="50"/>
      <c r="CP2923" s="50"/>
      <c r="CQ2923" s="50"/>
      <c r="CR2923" s="50"/>
      <c r="CS2923" s="50"/>
      <c r="CT2923" s="50"/>
      <c r="CU2923" s="50"/>
      <c r="CV2923" s="50"/>
      <c r="CW2923" s="50"/>
      <c r="CX2923" s="50"/>
      <c r="CY2923" s="50"/>
      <c r="CZ2923" s="50"/>
      <c r="DA2923" s="50"/>
      <c r="DB2923" s="50"/>
      <c r="DC2923" s="50"/>
      <c r="DD2923" s="50"/>
      <c r="DE2923" s="50"/>
      <c r="DF2923" s="50"/>
      <c r="DG2923" s="50"/>
      <c r="DH2923" s="50"/>
    </row>
    <row r="2924" spans="1:112" x14ac:dyDescent="0.2">
      <c r="A2924" s="581"/>
      <c r="B2924" s="581"/>
      <c r="C2924" s="206"/>
      <c r="D2924" s="78" t="s">
        <v>2159</v>
      </c>
      <c r="E2924" s="353">
        <v>210</v>
      </c>
      <c r="F2924" s="352">
        <f t="shared" si="90"/>
        <v>126</v>
      </c>
      <c r="G2924" s="352">
        <f t="shared" si="91"/>
        <v>105</v>
      </c>
      <c r="H2924" s="50"/>
      <c r="I2924" s="50"/>
      <c r="J2924" s="50"/>
      <c r="K2924" s="50"/>
      <c r="L2924" s="50"/>
      <c r="M2924" s="50"/>
      <c r="N2924" s="50"/>
      <c r="O2924" s="50"/>
      <c r="P2924" s="50"/>
      <c r="Q2924" s="50"/>
      <c r="R2924" s="50"/>
      <c r="S2924" s="50"/>
      <c r="T2924" s="50"/>
      <c r="U2924" s="50"/>
      <c r="V2924" s="50"/>
      <c r="W2924" s="50"/>
      <c r="X2924" s="50"/>
      <c r="Y2924" s="50"/>
      <c r="Z2924" s="50"/>
      <c r="AA2924" s="50"/>
      <c r="AB2924" s="50"/>
      <c r="AC2924" s="50"/>
      <c r="AD2924" s="50"/>
      <c r="AE2924" s="50"/>
      <c r="AF2924" s="50"/>
      <c r="AG2924" s="50"/>
      <c r="AH2924" s="50"/>
      <c r="AI2924" s="50"/>
      <c r="AJ2924" s="50"/>
      <c r="AK2924" s="50"/>
      <c r="AL2924" s="50"/>
      <c r="AM2924" s="50"/>
      <c r="AN2924" s="50"/>
      <c r="AO2924" s="50"/>
      <c r="AP2924" s="50"/>
      <c r="AQ2924" s="50"/>
      <c r="AR2924" s="50"/>
      <c r="AS2924" s="50"/>
      <c r="AT2924" s="50"/>
      <c r="AU2924" s="50"/>
      <c r="AV2924" s="50"/>
      <c r="AW2924" s="50"/>
      <c r="AX2924" s="50"/>
      <c r="AY2924" s="50"/>
      <c r="AZ2924" s="50"/>
      <c r="BA2924" s="50"/>
      <c r="BB2924" s="50"/>
      <c r="BC2924" s="50"/>
      <c r="BD2924" s="50"/>
      <c r="BE2924" s="50"/>
      <c r="BF2924" s="50"/>
      <c r="BG2924" s="50"/>
      <c r="BH2924" s="50"/>
      <c r="BI2924" s="50"/>
      <c r="BJ2924" s="50"/>
      <c r="BK2924" s="50"/>
      <c r="BL2924" s="50"/>
      <c r="BM2924" s="50"/>
      <c r="BN2924" s="50"/>
      <c r="BO2924" s="50"/>
      <c r="BP2924" s="50"/>
      <c r="BQ2924" s="50"/>
      <c r="BR2924" s="50"/>
      <c r="BS2924" s="50"/>
      <c r="BT2924" s="50"/>
      <c r="BU2924" s="50"/>
      <c r="BV2924" s="50"/>
      <c r="BW2924" s="50"/>
      <c r="BX2924" s="50"/>
      <c r="BY2924" s="50"/>
      <c r="BZ2924" s="50"/>
      <c r="CA2924" s="50"/>
      <c r="CB2924" s="50"/>
      <c r="CC2924" s="50"/>
      <c r="CD2924" s="50"/>
      <c r="CE2924" s="50"/>
      <c r="CF2924" s="50"/>
      <c r="CG2924" s="50"/>
      <c r="CH2924" s="50"/>
      <c r="CI2924" s="50"/>
      <c r="CJ2924" s="50"/>
      <c r="CK2924" s="50"/>
      <c r="CL2924" s="50"/>
      <c r="CM2924" s="50"/>
      <c r="CN2924" s="50"/>
      <c r="CO2924" s="50"/>
      <c r="CP2924" s="50"/>
      <c r="CQ2924" s="50"/>
      <c r="CR2924" s="50"/>
      <c r="CS2924" s="50"/>
      <c r="CT2924" s="50"/>
      <c r="CU2924" s="50"/>
      <c r="CV2924" s="50"/>
      <c r="CW2924" s="50"/>
      <c r="CX2924" s="50"/>
      <c r="CY2924" s="50"/>
      <c r="CZ2924" s="50"/>
      <c r="DA2924" s="50"/>
      <c r="DB2924" s="50"/>
      <c r="DC2924" s="50"/>
      <c r="DD2924" s="50"/>
      <c r="DE2924" s="50"/>
      <c r="DF2924" s="50"/>
      <c r="DG2924" s="50"/>
      <c r="DH2924" s="50"/>
    </row>
    <row r="2925" spans="1:112" x14ac:dyDescent="0.2">
      <c r="A2925" s="581"/>
      <c r="B2925" s="581"/>
      <c r="C2925" s="206"/>
      <c r="D2925" s="78" t="s">
        <v>2160</v>
      </c>
      <c r="E2925" s="353">
        <v>190</v>
      </c>
      <c r="F2925" s="352">
        <f t="shared" si="90"/>
        <v>114</v>
      </c>
      <c r="G2925" s="352">
        <f t="shared" si="91"/>
        <v>95</v>
      </c>
      <c r="H2925" s="50"/>
      <c r="I2925" s="50"/>
      <c r="J2925" s="50"/>
      <c r="K2925" s="50"/>
      <c r="L2925" s="50"/>
      <c r="M2925" s="50"/>
      <c r="N2925" s="50"/>
      <c r="O2925" s="50"/>
      <c r="P2925" s="50"/>
      <c r="Q2925" s="50"/>
      <c r="R2925" s="50"/>
      <c r="S2925" s="50"/>
      <c r="T2925" s="50"/>
      <c r="U2925" s="50"/>
      <c r="V2925" s="50"/>
      <c r="W2925" s="50"/>
      <c r="X2925" s="50"/>
      <c r="Y2925" s="50"/>
      <c r="Z2925" s="50"/>
      <c r="AA2925" s="50"/>
      <c r="AB2925" s="50"/>
      <c r="AC2925" s="50"/>
      <c r="AD2925" s="50"/>
      <c r="AE2925" s="50"/>
      <c r="AF2925" s="50"/>
      <c r="AG2925" s="50"/>
      <c r="AH2925" s="50"/>
      <c r="AI2925" s="50"/>
      <c r="AJ2925" s="50"/>
      <c r="AK2925" s="50"/>
      <c r="AL2925" s="50"/>
      <c r="AM2925" s="50"/>
      <c r="AN2925" s="50"/>
      <c r="AO2925" s="50"/>
      <c r="AP2925" s="50"/>
      <c r="AQ2925" s="50"/>
      <c r="AR2925" s="50"/>
      <c r="AS2925" s="50"/>
      <c r="AT2925" s="50"/>
      <c r="AU2925" s="50"/>
      <c r="AV2925" s="50"/>
      <c r="AW2925" s="50"/>
      <c r="AX2925" s="50"/>
      <c r="AY2925" s="50"/>
      <c r="AZ2925" s="50"/>
      <c r="BA2925" s="50"/>
      <c r="BB2925" s="50"/>
      <c r="BC2925" s="50"/>
      <c r="BD2925" s="50"/>
      <c r="BE2925" s="50"/>
      <c r="BF2925" s="50"/>
      <c r="BG2925" s="50"/>
      <c r="BH2925" s="50"/>
      <c r="BI2925" s="50"/>
      <c r="BJ2925" s="50"/>
      <c r="BK2925" s="50"/>
      <c r="BL2925" s="50"/>
      <c r="BM2925" s="50"/>
      <c r="BN2925" s="50"/>
      <c r="BO2925" s="50"/>
      <c r="BP2925" s="50"/>
      <c r="BQ2925" s="50"/>
      <c r="BR2925" s="50"/>
      <c r="BS2925" s="50"/>
      <c r="BT2925" s="50"/>
      <c r="BU2925" s="50"/>
      <c r="BV2925" s="50"/>
      <c r="BW2925" s="50"/>
      <c r="BX2925" s="50"/>
      <c r="BY2925" s="50"/>
      <c r="BZ2925" s="50"/>
      <c r="CA2925" s="50"/>
      <c r="CB2925" s="50"/>
      <c r="CC2925" s="50"/>
      <c r="CD2925" s="50"/>
      <c r="CE2925" s="50"/>
      <c r="CF2925" s="50"/>
      <c r="CG2925" s="50"/>
      <c r="CH2925" s="50"/>
      <c r="CI2925" s="50"/>
      <c r="CJ2925" s="50"/>
      <c r="CK2925" s="50"/>
      <c r="CL2925" s="50"/>
      <c r="CM2925" s="50"/>
      <c r="CN2925" s="50"/>
      <c r="CO2925" s="50"/>
      <c r="CP2925" s="50"/>
      <c r="CQ2925" s="50"/>
      <c r="CR2925" s="50"/>
      <c r="CS2925" s="50"/>
      <c r="CT2925" s="50"/>
      <c r="CU2925" s="50"/>
      <c r="CV2925" s="50"/>
      <c r="CW2925" s="50"/>
      <c r="CX2925" s="50"/>
      <c r="CY2925" s="50"/>
      <c r="CZ2925" s="50"/>
      <c r="DA2925" s="50"/>
      <c r="DB2925" s="50"/>
      <c r="DC2925" s="50"/>
      <c r="DD2925" s="50"/>
      <c r="DE2925" s="50"/>
      <c r="DF2925" s="50"/>
      <c r="DG2925" s="50"/>
      <c r="DH2925" s="50"/>
    </row>
    <row r="2926" spans="1:112" x14ac:dyDescent="0.2">
      <c r="A2926" s="580"/>
      <c r="B2926" s="580"/>
      <c r="C2926" s="206"/>
      <c r="D2926" s="78" t="s">
        <v>2214</v>
      </c>
      <c r="E2926" s="353">
        <v>180</v>
      </c>
      <c r="F2926" s="352">
        <f t="shared" si="90"/>
        <v>108</v>
      </c>
      <c r="G2926" s="352">
        <f t="shared" si="91"/>
        <v>90</v>
      </c>
      <c r="H2926" s="50"/>
      <c r="I2926" s="50"/>
      <c r="J2926" s="50"/>
      <c r="K2926" s="50"/>
      <c r="L2926" s="50"/>
      <c r="M2926" s="50"/>
      <c r="N2926" s="50"/>
      <c r="O2926" s="50"/>
      <c r="P2926" s="50"/>
      <c r="Q2926" s="50"/>
      <c r="R2926" s="50"/>
      <c r="S2926" s="50"/>
      <c r="T2926" s="50"/>
      <c r="U2926" s="50"/>
      <c r="V2926" s="50"/>
      <c r="W2926" s="50"/>
      <c r="X2926" s="50"/>
      <c r="Y2926" s="50"/>
      <c r="Z2926" s="50"/>
      <c r="AA2926" s="50"/>
      <c r="AB2926" s="50"/>
      <c r="AC2926" s="50"/>
      <c r="AD2926" s="50"/>
      <c r="AE2926" s="50"/>
      <c r="AF2926" s="50"/>
      <c r="AG2926" s="50"/>
      <c r="AH2926" s="50"/>
      <c r="AI2926" s="50"/>
      <c r="AJ2926" s="50"/>
      <c r="AK2926" s="50"/>
      <c r="AL2926" s="50"/>
      <c r="AM2926" s="50"/>
      <c r="AN2926" s="50"/>
      <c r="AO2926" s="50"/>
      <c r="AP2926" s="50"/>
      <c r="AQ2926" s="50"/>
      <c r="AR2926" s="50"/>
      <c r="AS2926" s="50"/>
      <c r="AT2926" s="50"/>
      <c r="AU2926" s="50"/>
      <c r="AV2926" s="50"/>
      <c r="AW2926" s="50"/>
      <c r="AX2926" s="50"/>
      <c r="AY2926" s="50"/>
      <c r="AZ2926" s="50"/>
      <c r="BA2926" s="50"/>
      <c r="BB2926" s="50"/>
      <c r="BC2926" s="50"/>
      <c r="BD2926" s="50"/>
      <c r="BE2926" s="50"/>
      <c r="BF2926" s="50"/>
      <c r="BG2926" s="50"/>
      <c r="BH2926" s="50"/>
      <c r="BI2926" s="50"/>
      <c r="BJ2926" s="50"/>
      <c r="BK2926" s="50"/>
      <c r="BL2926" s="50"/>
      <c r="BM2926" s="50"/>
      <c r="BN2926" s="50"/>
      <c r="BO2926" s="50"/>
      <c r="BP2926" s="50"/>
      <c r="BQ2926" s="50"/>
      <c r="BR2926" s="50"/>
      <c r="BS2926" s="50"/>
      <c r="BT2926" s="50"/>
      <c r="BU2926" s="50"/>
      <c r="BV2926" s="50"/>
      <c r="BW2926" s="50"/>
      <c r="BX2926" s="50"/>
      <c r="BY2926" s="50"/>
      <c r="BZ2926" s="50"/>
      <c r="CA2926" s="50"/>
      <c r="CB2926" s="50"/>
      <c r="CC2926" s="50"/>
      <c r="CD2926" s="50"/>
      <c r="CE2926" s="50"/>
      <c r="CF2926" s="50"/>
      <c r="CG2926" s="50"/>
      <c r="CH2926" s="50"/>
      <c r="CI2926" s="50"/>
      <c r="CJ2926" s="50"/>
      <c r="CK2926" s="50"/>
      <c r="CL2926" s="50"/>
      <c r="CM2926" s="50"/>
      <c r="CN2926" s="50"/>
      <c r="CO2926" s="50"/>
      <c r="CP2926" s="50"/>
      <c r="CQ2926" s="50"/>
      <c r="CR2926" s="50"/>
      <c r="CS2926" s="50"/>
      <c r="CT2926" s="50"/>
      <c r="CU2926" s="50"/>
      <c r="CV2926" s="50"/>
      <c r="CW2926" s="50"/>
      <c r="CX2926" s="50"/>
      <c r="CY2926" s="50"/>
      <c r="CZ2926" s="50"/>
      <c r="DA2926" s="50"/>
      <c r="DB2926" s="50"/>
      <c r="DC2926" s="50"/>
      <c r="DD2926" s="50"/>
      <c r="DE2926" s="50"/>
      <c r="DF2926" s="50"/>
      <c r="DG2926" s="50"/>
      <c r="DH2926" s="50"/>
    </row>
    <row r="2927" spans="1:112" x14ac:dyDescent="0.2">
      <c r="A2927" s="132" t="s">
        <v>160</v>
      </c>
      <c r="B2927" s="132" t="s">
        <v>160</v>
      </c>
      <c r="C2927" s="132"/>
      <c r="D2927" s="76" t="s">
        <v>3537</v>
      </c>
      <c r="E2927" s="353"/>
      <c r="F2927" s="352">
        <f t="shared" si="90"/>
        <v>0</v>
      </c>
      <c r="G2927" s="352">
        <f t="shared" si="91"/>
        <v>0</v>
      </c>
      <c r="H2927" s="50"/>
      <c r="I2927" s="50"/>
      <c r="J2927" s="50"/>
      <c r="K2927" s="50"/>
      <c r="L2927" s="50"/>
      <c r="M2927" s="50"/>
      <c r="N2927" s="50"/>
      <c r="O2927" s="50"/>
      <c r="P2927" s="50"/>
      <c r="Q2927" s="50"/>
      <c r="R2927" s="50"/>
      <c r="S2927" s="50"/>
      <c r="T2927" s="50"/>
      <c r="U2927" s="50"/>
      <c r="V2927" s="50"/>
      <c r="W2927" s="50"/>
      <c r="X2927" s="50"/>
      <c r="Y2927" s="50"/>
      <c r="Z2927" s="50"/>
      <c r="AA2927" s="50"/>
      <c r="AB2927" s="50"/>
      <c r="AC2927" s="50"/>
      <c r="AD2927" s="50"/>
      <c r="AE2927" s="50"/>
      <c r="AF2927" s="50"/>
      <c r="AG2927" s="50"/>
      <c r="AH2927" s="50"/>
      <c r="AI2927" s="50"/>
      <c r="AJ2927" s="50"/>
      <c r="AK2927" s="50"/>
      <c r="AL2927" s="50"/>
      <c r="AM2927" s="50"/>
      <c r="AN2927" s="50"/>
      <c r="AO2927" s="50"/>
      <c r="AP2927" s="50"/>
      <c r="AQ2927" s="50"/>
      <c r="AR2927" s="50"/>
      <c r="AS2927" s="50"/>
      <c r="AT2927" s="50"/>
      <c r="AU2927" s="50"/>
      <c r="AV2927" s="50"/>
      <c r="AW2927" s="50"/>
      <c r="AX2927" s="50"/>
      <c r="AY2927" s="50"/>
      <c r="AZ2927" s="50"/>
      <c r="BA2927" s="50"/>
      <c r="BB2927" s="50"/>
      <c r="BC2927" s="50"/>
      <c r="BD2927" s="50"/>
      <c r="BE2927" s="50"/>
      <c r="BF2927" s="50"/>
      <c r="BG2927" s="50"/>
      <c r="BH2927" s="50"/>
      <c r="BI2927" s="50"/>
      <c r="BJ2927" s="50"/>
      <c r="BK2927" s="50"/>
      <c r="BL2927" s="50"/>
      <c r="BM2927" s="50"/>
      <c r="BN2927" s="50"/>
      <c r="BO2927" s="50"/>
      <c r="BP2927" s="50"/>
      <c r="BQ2927" s="50"/>
      <c r="BR2927" s="50"/>
      <c r="BS2927" s="50"/>
      <c r="BT2927" s="50"/>
      <c r="BU2927" s="50"/>
      <c r="BV2927" s="50"/>
      <c r="BW2927" s="50"/>
      <c r="BX2927" s="50"/>
      <c r="BY2927" s="50"/>
      <c r="BZ2927" s="50"/>
      <c r="CA2927" s="50"/>
      <c r="CB2927" s="50"/>
      <c r="CC2927" s="50"/>
      <c r="CD2927" s="50"/>
      <c r="CE2927" s="50"/>
      <c r="CF2927" s="50"/>
      <c r="CG2927" s="50"/>
      <c r="CH2927" s="50"/>
      <c r="CI2927" s="50"/>
      <c r="CJ2927" s="50"/>
      <c r="CK2927" s="50"/>
      <c r="CL2927" s="50"/>
      <c r="CM2927" s="50"/>
      <c r="CN2927" s="50"/>
      <c r="CO2927" s="50"/>
      <c r="CP2927" s="50"/>
      <c r="CQ2927" s="50"/>
      <c r="CR2927" s="50"/>
      <c r="CS2927" s="50"/>
      <c r="CT2927" s="50"/>
      <c r="CU2927" s="50"/>
      <c r="CV2927" s="50"/>
      <c r="CW2927" s="50"/>
      <c r="CX2927" s="50"/>
      <c r="CY2927" s="50"/>
      <c r="CZ2927" s="50"/>
      <c r="DA2927" s="50"/>
      <c r="DB2927" s="50"/>
      <c r="DC2927" s="50"/>
      <c r="DD2927" s="50"/>
      <c r="DE2927" s="50"/>
      <c r="DF2927" s="50"/>
      <c r="DG2927" s="50"/>
      <c r="DH2927" s="50"/>
    </row>
    <row r="2928" spans="1:112" x14ac:dyDescent="0.2">
      <c r="A2928" s="579" t="s">
        <v>119</v>
      </c>
      <c r="B2928" s="579" t="s">
        <v>119</v>
      </c>
      <c r="C2928" s="206"/>
      <c r="D2928" s="76" t="s">
        <v>187</v>
      </c>
      <c r="E2928" s="353"/>
      <c r="F2928" s="352">
        <f t="shared" si="90"/>
        <v>0</v>
      </c>
      <c r="G2928" s="352">
        <f t="shared" si="91"/>
        <v>0</v>
      </c>
      <c r="H2928" s="50"/>
      <c r="I2928" s="50"/>
      <c r="J2928" s="50"/>
      <c r="K2928" s="50"/>
      <c r="L2928" s="50"/>
      <c r="M2928" s="50"/>
      <c r="N2928" s="50"/>
      <c r="O2928" s="50"/>
      <c r="P2928" s="50"/>
      <c r="Q2928" s="50"/>
      <c r="R2928" s="50"/>
      <c r="S2928" s="50"/>
      <c r="T2928" s="50"/>
      <c r="U2928" s="50"/>
      <c r="V2928" s="50"/>
      <c r="W2928" s="50"/>
      <c r="X2928" s="50"/>
      <c r="Y2928" s="50"/>
      <c r="Z2928" s="50"/>
      <c r="AA2928" s="50"/>
      <c r="AB2928" s="50"/>
      <c r="AC2928" s="50"/>
      <c r="AD2928" s="50"/>
      <c r="AE2928" s="50"/>
      <c r="AF2928" s="50"/>
      <c r="AG2928" s="50"/>
      <c r="AH2928" s="50"/>
      <c r="AI2928" s="50"/>
      <c r="AJ2928" s="50"/>
      <c r="AK2928" s="50"/>
      <c r="AL2928" s="50"/>
      <c r="AM2928" s="50"/>
      <c r="AN2928" s="50"/>
      <c r="AO2928" s="50"/>
      <c r="AP2928" s="50"/>
      <c r="AQ2928" s="50"/>
      <c r="AR2928" s="50"/>
      <c r="AS2928" s="50"/>
      <c r="AT2928" s="50"/>
      <c r="AU2928" s="50"/>
      <c r="AV2928" s="50"/>
      <c r="AW2928" s="50"/>
      <c r="AX2928" s="50"/>
      <c r="AY2928" s="50"/>
      <c r="AZ2928" s="50"/>
      <c r="BA2928" s="50"/>
      <c r="BB2928" s="50"/>
      <c r="BC2928" s="50"/>
      <c r="BD2928" s="50"/>
      <c r="BE2928" s="50"/>
      <c r="BF2928" s="50"/>
      <c r="BG2928" s="50"/>
      <c r="BH2928" s="50"/>
      <c r="BI2928" s="50"/>
      <c r="BJ2928" s="50"/>
      <c r="BK2928" s="50"/>
      <c r="BL2928" s="50"/>
      <c r="BM2928" s="50"/>
      <c r="BN2928" s="50"/>
      <c r="BO2928" s="50"/>
      <c r="BP2928" s="50"/>
      <c r="BQ2928" s="50"/>
      <c r="BR2928" s="50"/>
      <c r="BS2928" s="50"/>
      <c r="BT2928" s="50"/>
      <c r="BU2928" s="50"/>
      <c r="BV2928" s="50"/>
      <c r="BW2928" s="50"/>
      <c r="BX2928" s="50"/>
      <c r="BY2928" s="50"/>
      <c r="BZ2928" s="50"/>
      <c r="CA2928" s="50"/>
      <c r="CB2928" s="50"/>
      <c r="CC2928" s="50"/>
      <c r="CD2928" s="50"/>
      <c r="CE2928" s="50"/>
      <c r="CF2928" s="50"/>
      <c r="CG2928" s="50"/>
      <c r="CH2928" s="50"/>
      <c r="CI2928" s="50"/>
      <c r="CJ2928" s="50"/>
      <c r="CK2928" s="50"/>
      <c r="CL2928" s="50"/>
      <c r="CM2928" s="50"/>
      <c r="CN2928" s="50"/>
      <c r="CO2928" s="50"/>
      <c r="CP2928" s="50"/>
      <c r="CQ2928" s="50"/>
      <c r="CR2928" s="50"/>
      <c r="CS2928" s="50"/>
      <c r="CT2928" s="50"/>
      <c r="CU2928" s="50"/>
      <c r="CV2928" s="50"/>
      <c r="CW2928" s="50"/>
      <c r="CX2928" s="50"/>
      <c r="CY2928" s="50"/>
      <c r="CZ2928" s="50"/>
      <c r="DA2928" s="50"/>
      <c r="DB2928" s="50"/>
      <c r="DC2928" s="50"/>
      <c r="DD2928" s="50"/>
      <c r="DE2928" s="50"/>
      <c r="DF2928" s="50"/>
      <c r="DG2928" s="50"/>
      <c r="DH2928" s="50"/>
    </row>
    <row r="2929" spans="1:112" ht="25.5" x14ac:dyDescent="0.2">
      <c r="A2929" s="581"/>
      <c r="B2929" s="581"/>
      <c r="C2929" s="206"/>
      <c r="D2929" s="77" t="s">
        <v>3538</v>
      </c>
      <c r="E2929" s="353">
        <v>1900</v>
      </c>
      <c r="F2929" s="352">
        <f t="shared" si="90"/>
        <v>1140</v>
      </c>
      <c r="G2929" s="352">
        <f t="shared" si="91"/>
        <v>950</v>
      </c>
      <c r="H2929" s="50"/>
      <c r="I2929" s="50"/>
      <c r="J2929" s="50"/>
      <c r="K2929" s="50"/>
      <c r="L2929" s="50"/>
      <c r="M2929" s="50"/>
      <c r="N2929" s="50"/>
      <c r="O2929" s="50"/>
      <c r="P2929" s="50"/>
      <c r="Q2929" s="50"/>
      <c r="R2929" s="50"/>
      <c r="S2929" s="50"/>
      <c r="T2929" s="50"/>
      <c r="U2929" s="50"/>
      <c r="V2929" s="50"/>
      <c r="W2929" s="50"/>
      <c r="X2929" s="50"/>
      <c r="Y2929" s="50"/>
      <c r="Z2929" s="50"/>
      <c r="AA2929" s="50"/>
      <c r="AB2929" s="50"/>
      <c r="AC2929" s="50"/>
      <c r="AD2929" s="50"/>
      <c r="AE2929" s="50"/>
      <c r="AF2929" s="50"/>
      <c r="AG2929" s="50"/>
      <c r="AH2929" s="50"/>
      <c r="AI2929" s="50"/>
      <c r="AJ2929" s="50"/>
      <c r="AK2929" s="50"/>
      <c r="AL2929" s="50"/>
      <c r="AM2929" s="50"/>
      <c r="AN2929" s="50"/>
      <c r="AO2929" s="50"/>
      <c r="AP2929" s="50"/>
      <c r="AQ2929" s="50"/>
      <c r="AR2929" s="50"/>
      <c r="AS2929" s="50"/>
      <c r="AT2929" s="50"/>
      <c r="AU2929" s="50"/>
      <c r="AV2929" s="50"/>
      <c r="AW2929" s="50"/>
      <c r="AX2929" s="50"/>
      <c r="AY2929" s="50"/>
      <c r="AZ2929" s="50"/>
      <c r="BA2929" s="50"/>
      <c r="BB2929" s="50"/>
      <c r="BC2929" s="50"/>
      <c r="BD2929" s="50"/>
      <c r="BE2929" s="50"/>
      <c r="BF2929" s="50"/>
      <c r="BG2929" s="50"/>
      <c r="BH2929" s="50"/>
      <c r="BI2929" s="50"/>
      <c r="BJ2929" s="50"/>
      <c r="BK2929" s="50"/>
      <c r="BL2929" s="50"/>
      <c r="BM2929" s="50"/>
      <c r="BN2929" s="50"/>
      <c r="BO2929" s="50"/>
      <c r="BP2929" s="50"/>
      <c r="BQ2929" s="50"/>
      <c r="BR2929" s="50"/>
      <c r="BS2929" s="50"/>
      <c r="BT2929" s="50"/>
      <c r="BU2929" s="50"/>
      <c r="BV2929" s="50"/>
      <c r="BW2929" s="50"/>
      <c r="BX2929" s="50"/>
      <c r="BY2929" s="50"/>
      <c r="BZ2929" s="50"/>
      <c r="CA2929" s="50"/>
      <c r="CB2929" s="50"/>
      <c r="CC2929" s="50"/>
      <c r="CD2929" s="50"/>
      <c r="CE2929" s="50"/>
      <c r="CF2929" s="50"/>
      <c r="CG2929" s="50"/>
      <c r="CH2929" s="50"/>
      <c r="CI2929" s="50"/>
      <c r="CJ2929" s="50"/>
      <c r="CK2929" s="50"/>
      <c r="CL2929" s="50"/>
      <c r="CM2929" s="50"/>
      <c r="CN2929" s="50"/>
      <c r="CO2929" s="50"/>
      <c r="CP2929" s="50"/>
      <c r="CQ2929" s="50"/>
      <c r="CR2929" s="50"/>
      <c r="CS2929" s="50"/>
      <c r="CT2929" s="50"/>
      <c r="CU2929" s="50"/>
      <c r="CV2929" s="50"/>
      <c r="CW2929" s="50"/>
      <c r="CX2929" s="50"/>
      <c r="CY2929" s="50"/>
      <c r="CZ2929" s="50"/>
      <c r="DA2929" s="50"/>
      <c r="DB2929" s="50"/>
      <c r="DC2929" s="50"/>
      <c r="DD2929" s="50"/>
      <c r="DE2929" s="50"/>
      <c r="DF2929" s="50"/>
      <c r="DG2929" s="50"/>
      <c r="DH2929" s="50"/>
    </row>
    <row r="2930" spans="1:112" ht="25.5" x14ac:dyDescent="0.2">
      <c r="A2930" s="581"/>
      <c r="B2930" s="581"/>
      <c r="C2930" s="206"/>
      <c r="D2930" s="77" t="s">
        <v>3539</v>
      </c>
      <c r="E2930" s="353">
        <v>1800</v>
      </c>
      <c r="F2930" s="352">
        <f t="shared" si="90"/>
        <v>1080</v>
      </c>
      <c r="G2930" s="352">
        <f t="shared" si="91"/>
        <v>900</v>
      </c>
      <c r="H2930" s="50"/>
      <c r="I2930" s="50"/>
      <c r="J2930" s="50"/>
      <c r="K2930" s="50"/>
      <c r="L2930" s="50"/>
      <c r="M2930" s="50"/>
      <c r="N2930" s="50"/>
      <c r="O2930" s="50"/>
      <c r="P2930" s="50"/>
      <c r="Q2930" s="50"/>
      <c r="R2930" s="50"/>
      <c r="S2930" s="50"/>
      <c r="T2930" s="50"/>
      <c r="U2930" s="50"/>
      <c r="V2930" s="50"/>
      <c r="W2930" s="50"/>
      <c r="X2930" s="50"/>
      <c r="Y2930" s="50"/>
      <c r="Z2930" s="50"/>
      <c r="AA2930" s="50"/>
      <c r="AB2930" s="50"/>
      <c r="AC2930" s="50"/>
      <c r="AD2930" s="50"/>
      <c r="AE2930" s="50"/>
      <c r="AF2930" s="50"/>
      <c r="AG2930" s="50"/>
      <c r="AH2930" s="50"/>
      <c r="AI2930" s="50"/>
      <c r="AJ2930" s="50"/>
      <c r="AK2930" s="50"/>
      <c r="AL2930" s="50"/>
      <c r="AM2930" s="50"/>
      <c r="AN2930" s="50"/>
      <c r="AO2930" s="50"/>
      <c r="AP2930" s="50"/>
      <c r="AQ2930" s="50"/>
      <c r="AR2930" s="50"/>
      <c r="AS2930" s="50"/>
      <c r="AT2930" s="50"/>
      <c r="AU2930" s="50"/>
      <c r="AV2930" s="50"/>
      <c r="AW2930" s="50"/>
      <c r="AX2930" s="50"/>
      <c r="AY2930" s="50"/>
      <c r="AZ2930" s="50"/>
      <c r="BA2930" s="50"/>
      <c r="BB2930" s="50"/>
      <c r="BC2930" s="50"/>
      <c r="BD2930" s="50"/>
      <c r="BE2930" s="50"/>
      <c r="BF2930" s="50"/>
      <c r="BG2930" s="50"/>
      <c r="BH2930" s="50"/>
      <c r="BI2930" s="50"/>
      <c r="BJ2930" s="50"/>
      <c r="BK2930" s="50"/>
      <c r="BL2930" s="50"/>
      <c r="BM2930" s="50"/>
      <c r="BN2930" s="50"/>
      <c r="BO2930" s="50"/>
      <c r="BP2930" s="50"/>
      <c r="BQ2930" s="50"/>
      <c r="BR2930" s="50"/>
      <c r="BS2930" s="50"/>
      <c r="BT2930" s="50"/>
      <c r="BU2930" s="50"/>
      <c r="BV2930" s="50"/>
      <c r="BW2930" s="50"/>
      <c r="BX2930" s="50"/>
      <c r="BY2930" s="50"/>
      <c r="BZ2930" s="50"/>
      <c r="CA2930" s="50"/>
      <c r="CB2930" s="50"/>
      <c r="CC2930" s="50"/>
      <c r="CD2930" s="50"/>
      <c r="CE2930" s="50"/>
      <c r="CF2930" s="50"/>
      <c r="CG2930" s="50"/>
      <c r="CH2930" s="50"/>
      <c r="CI2930" s="50"/>
      <c r="CJ2930" s="50"/>
      <c r="CK2930" s="50"/>
      <c r="CL2930" s="50"/>
      <c r="CM2930" s="50"/>
      <c r="CN2930" s="50"/>
      <c r="CO2930" s="50"/>
      <c r="CP2930" s="50"/>
      <c r="CQ2930" s="50"/>
      <c r="CR2930" s="50"/>
      <c r="CS2930" s="50"/>
      <c r="CT2930" s="50"/>
      <c r="CU2930" s="50"/>
      <c r="CV2930" s="50"/>
      <c r="CW2930" s="50"/>
      <c r="CX2930" s="50"/>
      <c r="CY2930" s="50"/>
      <c r="CZ2930" s="50"/>
      <c r="DA2930" s="50"/>
      <c r="DB2930" s="50"/>
      <c r="DC2930" s="50"/>
      <c r="DD2930" s="50"/>
      <c r="DE2930" s="50"/>
      <c r="DF2930" s="50"/>
      <c r="DG2930" s="50"/>
      <c r="DH2930" s="50"/>
    </row>
    <row r="2931" spans="1:112" x14ac:dyDescent="0.2">
      <c r="A2931" s="581"/>
      <c r="B2931" s="581"/>
      <c r="C2931" s="206"/>
      <c r="D2931" s="77" t="s">
        <v>3540</v>
      </c>
      <c r="E2931" s="353">
        <v>1100</v>
      </c>
      <c r="F2931" s="352">
        <f t="shared" si="90"/>
        <v>660</v>
      </c>
      <c r="G2931" s="352">
        <f t="shared" si="91"/>
        <v>550</v>
      </c>
      <c r="H2931" s="50"/>
      <c r="I2931" s="50"/>
      <c r="J2931" s="50"/>
      <c r="K2931" s="50"/>
      <c r="L2931" s="50"/>
      <c r="M2931" s="50"/>
      <c r="N2931" s="50"/>
      <c r="O2931" s="50"/>
      <c r="P2931" s="50"/>
      <c r="Q2931" s="50"/>
      <c r="R2931" s="50"/>
      <c r="S2931" s="50"/>
      <c r="T2931" s="50"/>
      <c r="U2931" s="50"/>
      <c r="V2931" s="50"/>
      <c r="W2931" s="50"/>
      <c r="X2931" s="50"/>
      <c r="Y2931" s="50"/>
      <c r="Z2931" s="50"/>
      <c r="AA2931" s="50"/>
      <c r="AB2931" s="50"/>
      <c r="AC2931" s="50"/>
      <c r="AD2931" s="50"/>
      <c r="AE2931" s="50"/>
      <c r="AF2931" s="50"/>
      <c r="AG2931" s="50"/>
      <c r="AH2931" s="50"/>
      <c r="AI2931" s="50"/>
      <c r="AJ2931" s="50"/>
      <c r="AK2931" s="50"/>
      <c r="AL2931" s="50"/>
      <c r="AM2931" s="50"/>
      <c r="AN2931" s="50"/>
      <c r="AO2931" s="50"/>
      <c r="AP2931" s="50"/>
      <c r="AQ2931" s="50"/>
      <c r="AR2931" s="50"/>
      <c r="AS2931" s="50"/>
      <c r="AT2931" s="50"/>
      <c r="AU2931" s="50"/>
      <c r="AV2931" s="50"/>
      <c r="AW2931" s="50"/>
      <c r="AX2931" s="50"/>
      <c r="AY2931" s="50"/>
      <c r="AZ2931" s="50"/>
      <c r="BA2931" s="50"/>
      <c r="BB2931" s="50"/>
      <c r="BC2931" s="50"/>
      <c r="BD2931" s="50"/>
      <c r="BE2931" s="50"/>
      <c r="BF2931" s="50"/>
      <c r="BG2931" s="50"/>
      <c r="BH2931" s="50"/>
      <c r="BI2931" s="50"/>
      <c r="BJ2931" s="50"/>
      <c r="BK2931" s="50"/>
      <c r="BL2931" s="50"/>
      <c r="BM2931" s="50"/>
      <c r="BN2931" s="50"/>
      <c r="BO2931" s="50"/>
      <c r="BP2931" s="50"/>
      <c r="BQ2931" s="50"/>
      <c r="BR2931" s="50"/>
      <c r="BS2931" s="50"/>
      <c r="BT2931" s="50"/>
      <c r="BU2931" s="50"/>
      <c r="BV2931" s="50"/>
      <c r="BW2931" s="50"/>
      <c r="BX2931" s="50"/>
      <c r="BY2931" s="50"/>
      <c r="BZ2931" s="50"/>
      <c r="CA2931" s="50"/>
      <c r="CB2931" s="50"/>
      <c r="CC2931" s="50"/>
      <c r="CD2931" s="50"/>
      <c r="CE2931" s="50"/>
      <c r="CF2931" s="50"/>
      <c r="CG2931" s="50"/>
      <c r="CH2931" s="50"/>
      <c r="CI2931" s="50"/>
      <c r="CJ2931" s="50"/>
      <c r="CK2931" s="50"/>
      <c r="CL2931" s="50"/>
      <c r="CM2931" s="50"/>
      <c r="CN2931" s="50"/>
      <c r="CO2931" s="50"/>
      <c r="CP2931" s="50"/>
      <c r="CQ2931" s="50"/>
      <c r="CR2931" s="50"/>
      <c r="CS2931" s="50"/>
      <c r="CT2931" s="50"/>
      <c r="CU2931" s="50"/>
      <c r="CV2931" s="50"/>
      <c r="CW2931" s="50"/>
      <c r="CX2931" s="50"/>
      <c r="CY2931" s="50"/>
      <c r="CZ2931" s="50"/>
      <c r="DA2931" s="50"/>
      <c r="DB2931" s="50"/>
      <c r="DC2931" s="50"/>
      <c r="DD2931" s="50"/>
      <c r="DE2931" s="50"/>
      <c r="DF2931" s="50"/>
      <c r="DG2931" s="50"/>
      <c r="DH2931" s="50"/>
    </row>
    <row r="2932" spans="1:112" x14ac:dyDescent="0.2">
      <c r="A2932" s="581"/>
      <c r="B2932" s="581"/>
      <c r="C2932" s="206"/>
      <c r="D2932" s="77" t="s">
        <v>3541</v>
      </c>
      <c r="E2932" s="353">
        <v>1200</v>
      </c>
      <c r="F2932" s="352">
        <f t="shared" si="90"/>
        <v>720</v>
      </c>
      <c r="G2932" s="352">
        <f t="shared" si="91"/>
        <v>600</v>
      </c>
      <c r="H2932" s="50"/>
      <c r="I2932" s="50"/>
      <c r="J2932" s="50"/>
      <c r="K2932" s="50"/>
      <c r="L2932" s="50"/>
      <c r="M2932" s="50"/>
      <c r="N2932" s="50"/>
      <c r="O2932" s="50"/>
      <c r="P2932" s="50"/>
      <c r="Q2932" s="50"/>
      <c r="R2932" s="50"/>
      <c r="S2932" s="50"/>
      <c r="T2932" s="50"/>
      <c r="U2932" s="50"/>
      <c r="V2932" s="50"/>
      <c r="W2932" s="50"/>
      <c r="X2932" s="50"/>
      <c r="Y2932" s="50"/>
      <c r="Z2932" s="50"/>
      <c r="AA2932" s="50"/>
      <c r="AB2932" s="50"/>
      <c r="AC2932" s="50"/>
      <c r="AD2932" s="50"/>
      <c r="AE2932" s="50"/>
      <c r="AF2932" s="50"/>
      <c r="AG2932" s="50"/>
      <c r="AH2932" s="50"/>
      <c r="AI2932" s="50"/>
      <c r="AJ2932" s="50"/>
      <c r="AK2932" s="50"/>
      <c r="AL2932" s="50"/>
      <c r="AM2932" s="50"/>
      <c r="AN2932" s="50"/>
      <c r="AO2932" s="50"/>
      <c r="AP2932" s="50"/>
      <c r="AQ2932" s="50"/>
      <c r="AR2932" s="50"/>
      <c r="AS2932" s="50"/>
      <c r="AT2932" s="50"/>
      <c r="AU2932" s="50"/>
      <c r="AV2932" s="50"/>
      <c r="AW2932" s="50"/>
      <c r="AX2932" s="50"/>
      <c r="AY2932" s="50"/>
      <c r="AZ2932" s="50"/>
      <c r="BA2932" s="50"/>
      <c r="BB2932" s="50"/>
      <c r="BC2932" s="50"/>
      <c r="BD2932" s="50"/>
      <c r="BE2932" s="50"/>
      <c r="BF2932" s="50"/>
      <c r="BG2932" s="50"/>
      <c r="BH2932" s="50"/>
      <c r="BI2932" s="50"/>
      <c r="BJ2932" s="50"/>
      <c r="BK2932" s="50"/>
      <c r="BL2932" s="50"/>
      <c r="BM2932" s="50"/>
      <c r="BN2932" s="50"/>
      <c r="BO2932" s="50"/>
      <c r="BP2932" s="50"/>
      <c r="BQ2932" s="50"/>
      <c r="BR2932" s="50"/>
      <c r="BS2932" s="50"/>
      <c r="BT2932" s="50"/>
      <c r="BU2932" s="50"/>
      <c r="BV2932" s="50"/>
      <c r="BW2932" s="50"/>
      <c r="BX2932" s="50"/>
      <c r="BY2932" s="50"/>
      <c r="BZ2932" s="50"/>
      <c r="CA2932" s="50"/>
      <c r="CB2932" s="50"/>
      <c r="CC2932" s="50"/>
      <c r="CD2932" s="50"/>
      <c r="CE2932" s="50"/>
      <c r="CF2932" s="50"/>
      <c r="CG2932" s="50"/>
      <c r="CH2932" s="50"/>
      <c r="CI2932" s="50"/>
      <c r="CJ2932" s="50"/>
      <c r="CK2932" s="50"/>
      <c r="CL2932" s="50"/>
      <c r="CM2932" s="50"/>
      <c r="CN2932" s="50"/>
      <c r="CO2932" s="50"/>
      <c r="CP2932" s="50"/>
      <c r="CQ2932" s="50"/>
      <c r="CR2932" s="50"/>
      <c r="CS2932" s="50"/>
      <c r="CT2932" s="50"/>
      <c r="CU2932" s="50"/>
      <c r="CV2932" s="50"/>
      <c r="CW2932" s="50"/>
      <c r="CX2932" s="50"/>
      <c r="CY2932" s="50"/>
      <c r="CZ2932" s="50"/>
      <c r="DA2932" s="50"/>
      <c r="DB2932" s="50"/>
      <c r="DC2932" s="50"/>
      <c r="DD2932" s="50"/>
      <c r="DE2932" s="50"/>
      <c r="DF2932" s="50"/>
      <c r="DG2932" s="50"/>
      <c r="DH2932" s="50"/>
    </row>
    <row r="2933" spans="1:112" ht="25.5" x14ac:dyDescent="0.2">
      <c r="A2933" s="581"/>
      <c r="B2933" s="581"/>
      <c r="C2933" s="206"/>
      <c r="D2933" s="77" t="s">
        <v>3542</v>
      </c>
      <c r="E2933" s="353">
        <v>800</v>
      </c>
      <c r="F2933" s="352">
        <f t="shared" si="90"/>
        <v>480</v>
      </c>
      <c r="G2933" s="352">
        <f t="shared" si="91"/>
        <v>400</v>
      </c>
      <c r="H2933" s="50"/>
      <c r="I2933" s="50"/>
      <c r="J2933" s="50"/>
      <c r="K2933" s="50"/>
      <c r="L2933" s="50"/>
      <c r="M2933" s="50"/>
      <c r="N2933" s="50"/>
      <c r="O2933" s="50"/>
      <c r="P2933" s="50"/>
      <c r="Q2933" s="50"/>
      <c r="R2933" s="50"/>
      <c r="S2933" s="50"/>
      <c r="T2933" s="50"/>
      <c r="U2933" s="50"/>
      <c r="V2933" s="50"/>
      <c r="W2933" s="50"/>
      <c r="X2933" s="50"/>
      <c r="Y2933" s="50"/>
      <c r="Z2933" s="50"/>
      <c r="AA2933" s="50"/>
      <c r="AB2933" s="50"/>
      <c r="AC2933" s="50"/>
      <c r="AD2933" s="50"/>
      <c r="AE2933" s="50"/>
      <c r="AF2933" s="50"/>
      <c r="AG2933" s="50"/>
      <c r="AH2933" s="50"/>
      <c r="AI2933" s="50"/>
      <c r="AJ2933" s="50"/>
      <c r="AK2933" s="50"/>
      <c r="AL2933" s="50"/>
      <c r="AM2933" s="50"/>
      <c r="AN2933" s="50"/>
      <c r="AO2933" s="50"/>
      <c r="AP2933" s="50"/>
      <c r="AQ2933" s="50"/>
      <c r="AR2933" s="50"/>
      <c r="AS2933" s="50"/>
      <c r="AT2933" s="50"/>
      <c r="AU2933" s="50"/>
      <c r="AV2933" s="50"/>
      <c r="AW2933" s="50"/>
      <c r="AX2933" s="50"/>
      <c r="AY2933" s="50"/>
      <c r="AZ2933" s="50"/>
      <c r="BA2933" s="50"/>
      <c r="BB2933" s="50"/>
      <c r="BC2933" s="50"/>
      <c r="BD2933" s="50"/>
      <c r="BE2933" s="50"/>
      <c r="BF2933" s="50"/>
      <c r="BG2933" s="50"/>
      <c r="BH2933" s="50"/>
      <c r="BI2933" s="50"/>
      <c r="BJ2933" s="50"/>
      <c r="BK2933" s="50"/>
      <c r="BL2933" s="50"/>
      <c r="BM2933" s="50"/>
      <c r="BN2933" s="50"/>
      <c r="BO2933" s="50"/>
      <c r="BP2933" s="50"/>
      <c r="BQ2933" s="50"/>
      <c r="BR2933" s="50"/>
      <c r="BS2933" s="50"/>
      <c r="BT2933" s="50"/>
      <c r="BU2933" s="50"/>
      <c r="BV2933" s="50"/>
      <c r="BW2933" s="50"/>
      <c r="BX2933" s="50"/>
      <c r="BY2933" s="50"/>
      <c r="BZ2933" s="50"/>
      <c r="CA2933" s="50"/>
      <c r="CB2933" s="50"/>
      <c r="CC2933" s="50"/>
      <c r="CD2933" s="50"/>
      <c r="CE2933" s="50"/>
      <c r="CF2933" s="50"/>
      <c r="CG2933" s="50"/>
      <c r="CH2933" s="50"/>
      <c r="CI2933" s="50"/>
      <c r="CJ2933" s="50"/>
      <c r="CK2933" s="50"/>
      <c r="CL2933" s="50"/>
      <c r="CM2933" s="50"/>
      <c r="CN2933" s="50"/>
      <c r="CO2933" s="50"/>
      <c r="CP2933" s="50"/>
      <c r="CQ2933" s="50"/>
      <c r="CR2933" s="50"/>
      <c r="CS2933" s="50"/>
      <c r="CT2933" s="50"/>
      <c r="CU2933" s="50"/>
      <c r="CV2933" s="50"/>
      <c r="CW2933" s="50"/>
      <c r="CX2933" s="50"/>
      <c r="CY2933" s="50"/>
      <c r="CZ2933" s="50"/>
      <c r="DA2933" s="50"/>
      <c r="DB2933" s="50"/>
      <c r="DC2933" s="50"/>
      <c r="DD2933" s="50"/>
      <c r="DE2933" s="50"/>
      <c r="DF2933" s="50"/>
      <c r="DG2933" s="50"/>
      <c r="DH2933" s="50"/>
    </row>
    <row r="2934" spans="1:112" ht="25.5" x14ac:dyDescent="0.2">
      <c r="A2934" s="581"/>
      <c r="B2934" s="581"/>
      <c r="C2934" s="206"/>
      <c r="D2934" s="77" t="s">
        <v>3543</v>
      </c>
      <c r="E2934" s="353">
        <v>800</v>
      </c>
      <c r="F2934" s="352">
        <f t="shared" si="90"/>
        <v>480</v>
      </c>
      <c r="G2934" s="352">
        <f t="shared" si="91"/>
        <v>400</v>
      </c>
      <c r="H2934" s="50"/>
      <c r="I2934" s="50"/>
      <c r="J2934" s="50"/>
      <c r="K2934" s="50"/>
      <c r="L2934" s="50"/>
      <c r="M2934" s="50"/>
      <c r="N2934" s="50"/>
      <c r="O2934" s="50"/>
      <c r="P2934" s="50"/>
      <c r="Q2934" s="50"/>
      <c r="R2934" s="50"/>
      <c r="S2934" s="50"/>
      <c r="T2934" s="50"/>
      <c r="U2934" s="50"/>
      <c r="V2934" s="50"/>
      <c r="W2934" s="50"/>
      <c r="X2934" s="50"/>
      <c r="Y2934" s="50"/>
      <c r="Z2934" s="50"/>
      <c r="AA2934" s="50"/>
      <c r="AB2934" s="50"/>
      <c r="AC2934" s="50"/>
      <c r="AD2934" s="50"/>
      <c r="AE2934" s="50"/>
      <c r="AF2934" s="50"/>
      <c r="AG2934" s="50"/>
      <c r="AH2934" s="50"/>
      <c r="AI2934" s="50"/>
      <c r="AJ2934" s="50"/>
      <c r="AK2934" s="50"/>
      <c r="AL2934" s="50"/>
      <c r="AM2934" s="50"/>
      <c r="AN2934" s="50"/>
      <c r="AO2934" s="50"/>
      <c r="AP2934" s="50"/>
      <c r="AQ2934" s="50"/>
      <c r="AR2934" s="50"/>
      <c r="AS2934" s="50"/>
      <c r="AT2934" s="50"/>
      <c r="AU2934" s="50"/>
      <c r="AV2934" s="50"/>
      <c r="AW2934" s="50"/>
      <c r="AX2934" s="50"/>
      <c r="AY2934" s="50"/>
      <c r="AZ2934" s="50"/>
      <c r="BA2934" s="50"/>
      <c r="BB2934" s="50"/>
      <c r="BC2934" s="50"/>
      <c r="BD2934" s="50"/>
      <c r="BE2934" s="50"/>
      <c r="BF2934" s="50"/>
      <c r="BG2934" s="50"/>
      <c r="BH2934" s="50"/>
      <c r="BI2934" s="50"/>
      <c r="BJ2934" s="50"/>
      <c r="BK2934" s="50"/>
      <c r="BL2934" s="50"/>
      <c r="BM2934" s="50"/>
      <c r="BN2934" s="50"/>
      <c r="BO2934" s="50"/>
      <c r="BP2934" s="50"/>
      <c r="BQ2934" s="50"/>
      <c r="BR2934" s="50"/>
      <c r="BS2934" s="50"/>
      <c r="BT2934" s="50"/>
      <c r="BU2934" s="50"/>
      <c r="BV2934" s="50"/>
      <c r="BW2934" s="50"/>
      <c r="BX2934" s="50"/>
      <c r="BY2934" s="50"/>
      <c r="BZ2934" s="50"/>
      <c r="CA2934" s="50"/>
      <c r="CB2934" s="50"/>
      <c r="CC2934" s="50"/>
      <c r="CD2934" s="50"/>
      <c r="CE2934" s="50"/>
      <c r="CF2934" s="50"/>
      <c r="CG2934" s="50"/>
      <c r="CH2934" s="50"/>
      <c r="CI2934" s="50"/>
      <c r="CJ2934" s="50"/>
      <c r="CK2934" s="50"/>
      <c r="CL2934" s="50"/>
      <c r="CM2934" s="50"/>
      <c r="CN2934" s="50"/>
      <c r="CO2934" s="50"/>
      <c r="CP2934" s="50"/>
      <c r="CQ2934" s="50"/>
      <c r="CR2934" s="50"/>
      <c r="CS2934" s="50"/>
      <c r="CT2934" s="50"/>
      <c r="CU2934" s="50"/>
      <c r="CV2934" s="50"/>
      <c r="CW2934" s="50"/>
      <c r="CX2934" s="50"/>
      <c r="CY2934" s="50"/>
      <c r="CZ2934" s="50"/>
      <c r="DA2934" s="50"/>
      <c r="DB2934" s="50"/>
      <c r="DC2934" s="50"/>
      <c r="DD2934" s="50"/>
      <c r="DE2934" s="50"/>
      <c r="DF2934" s="50"/>
      <c r="DG2934" s="50"/>
      <c r="DH2934" s="50"/>
    </row>
    <row r="2935" spans="1:112" ht="25.5" x14ac:dyDescent="0.2">
      <c r="A2935" s="581"/>
      <c r="B2935" s="581"/>
      <c r="C2935" s="206"/>
      <c r="D2935" s="77" t="s">
        <v>3544</v>
      </c>
      <c r="E2935" s="353">
        <v>1000</v>
      </c>
      <c r="F2935" s="352">
        <f t="shared" si="90"/>
        <v>600</v>
      </c>
      <c r="G2935" s="352">
        <f t="shared" si="91"/>
        <v>500</v>
      </c>
      <c r="H2935" s="50"/>
      <c r="I2935" s="50"/>
      <c r="J2935" s="50"/>
      <c r="K2935" s="50"/>
      <c r="L2935" s="50"/>
      <c r="M2935" s="50"/>
      <c r="N2935" s="50"/>
      <c r="O2935" s="50"/>
      <c r="P2935" s="50"/>
      <c r="Q2935" s="50"/>
      <c r="R2935" s="50"/>
      <c r="S2935" s="50"/>
      <c r="T2935" s="50"/>
      <c r="U2935" s="50"/>
      <c r="V2935" s="50"/>
      <c r="W2935" s="50"/>
      <c r="X2935" s="50"/>
      <c r="Y2935" s="50"/>
      <c r="Z2935" s="50"/>
      <c r="AA2935" s="50"/>
      <c r="AB2935" s="50"/>
      <c r="AC2935" s="50"/>
      <c r="AD2935" s="50"/>
      <c r="AE2935" s="50"/>
      <c r="AF2935" s="50"/>
      <c r="AG2935" s="50"/>
      <c r="AH2935" s="50"/>
      <c r="AI2935" s="50"/>
      <c r="AJ2935" s="50"/>
      <c r="AK2935" s="50"/>
      <c r="AL2935" s="50"/>
      <c r="AM2935" s="50"/>
      <c r="AN2935" s="50"/>
      <c r="AO2935" s="50"/>
      <c r="AP2935" s="50"/>
      <c r="AQ2935" s="50"/>
      <c r="AR2935" s="50"/>
      <c r="AS2935" s="50"/>
      <c r="AT2935" s="50"/>
      <c r="AU2935" s="50"/>
      <c r="AV2935" s="50"/>
      <c r="AW2935" s="50"/>
      <c r="AX2935" s="50"/>
      <c r="AY2935" s="50"/>
      <c r="AZ2935" s="50"/>
      <c r="BA2935" s="50"/>
      <c r="BB2935" s="50"/>
      <c r="BC2935" s="50"/>
      <c r="BD2935" s="50"/>
      <c r="BE2935" s="50"/>
      <c r="BF2935" s="50"/>
      <c r="BG2935" s="50"/>
      <c r="BH2935" s="50"/>
      <c r="BI2935" s="50"/>
      <c r="BJ2935" s="50"/>
      <c r="BK2935" s="50"/>
      <c r="BL2935" s="50"/>
      <c r="BM2935" s="50"/>
      <c r="BN2935" s="50"/>
      <c r="BO2935" s="50"/>
      <c r="BP2935" s="50"/>
      <c r="BQ2935" s="50"/>
      <c r="BR2935" s="50"/>
      <c r="BS2935" s="50"/>
      <c r="BT2935" s="50"/>
      <c r="BU2935" s="50"/>
      <c r="BV2935" s="50"/>
      <c r="BW2935" s="50"/>
      <c r="BX2935" s="50"/>
      <c r="BY2935" s="50"/>
      <c r="BZ2935" s="50"/>
      <c r="CA2935" s="50"/>
      <c r="CB2935" s="50"/>
      <c r="CC2935" s="50"/>
      <c r="CD2935" s="50"/>
      <c r="CE2935" s="50"/>
      <c r="CF2935" s="50"/>
      <c r="CG2935" s="50"/>
      <c r="CH2935" s="50"/>
      <c r="CI2935" s="50"/>
      <c r="CJ2935" s="50"/>
      <c r="CK2935" s="50"/>
      <c r="CL2935" s="50"/>
      <c r="CM2935" s="50"/>
      <c r="CN2935" s="50"/>
      <c r="CO2935" s="50"/>
      <c r="CP2935" s="50"/>
      <c r="CQ2935" s="50"/>
      <c r="CR2935" s="50"/>
      <c r="CS2935" s="50"/>
      <c r="CT2935" s="50"/>
      <c r="CU2935" s="50"/>
      <c r="CV2935" s="50"/>
      <c r="CW2935" s="50"/>
      <c r="CX2935" s="50"/>
      <c r="CY2935" s="50"/>
      <c r="CZ2935" s="50"/>
      <c r="DA2935" s="50"/>
      <c r="DB2935" s="50"/>
      <c r="DC2935" s="50"/>
      <c r="DD2935" s="50"/>
      <c r="DE2935" s="50"/>
      <c r="DF2935" s="50"/>
      <c r="DG2935" s="50"/>
      <c r="DH2935" s="50"/>
    </row>
    <row r="2936" spans="1:112" ht="25.5" x14ac:dyDescent="0.2">
      <c r="A2936" s="581"/>
      <c r="B2936" s="581"/>
      <c r="C2936" s="206"/>
      <c r="D2936" s="77" t="s">
        <v>3545</v>
      </c>
      <c r="E2936" s="353">
        <v>1000</v>
      </c>
      <c r="F2936" s="352">
        <f t="shared" si="90"/>
        <v>600</v>
      </c>
      <c r="G2936" s="352">
        <f t="shared" si="91"/>
        <v>500</v>
      </c>
      <c r="H2936" s="50"/>
      <c r="I2936" s="50"/>
      <c r="J2936" s="50"/>
      <c r="K2936" s="50"/>
      <c r="L2936" s="50"/>
      <c r="M2936" s="50"/>
      <c r="N2936" s="50"/>
      <c r="O2936" s="50"/>
      <c r="P2936" s="50"/>
      <c r="Q2936" s="50"/>
      <c r="R2936" s="50"/>
      <c r="S2936" s="50"/>
      <c r="T2936" s="50"/>
      <c r="U2936" s="50"/>
      <c r="V2936" s="50"/>
      <c r="W2936" s="50"/>
      <c r="X2936" s="50"/>
      <c r="Y2936" s="50"/>
      <c r="Z2936" s="50"/>
      <c r="AA2936" s="50"/>
      <c r="AB2936" s="50"/>
      <c r="AC2936" s="50"/>
      <c r="AD2936" s="50"/>
      <c r="AE2936" s="50"/>
      <c r="AF2936" s="50"/>
      <c r="AG2936" s="50"/>
      <c r="AH2936" s="50"/>
      <c r="AI2936" s="50"/>
      <c r="AJ2936" s="50"/>
      <c r="AK2936" s="50"/>
      <c r="AL2936" s="50"/>
      <c r="AM2936" s="50"/>
      <c r="AN2936" s="50"/>
      <c r="AO2936" s="50"/>
      <c r="AP2936" s="50"/>
      <c r="AQ2936" s="50"/>
      <c r="AR2936" s="50"/>
      <c r="AS2936" s="50"/>
      <c r="AT2936" s="50"/>
      <c r="AU2936" s="50"/>
      <c r="AV2936" s="50"/>
      <c r="AW2936" s="50"/>
      <c r="AX2936" s="50"/>
      <c r="AY2936" s="50"/>
      <c r="AZ2936" s="50"/>
      <c r="BA2936" s="50"/>
      <c r="BB2936" s="50"/>
      <c r="BC2936" s="50"/>
      <c r="BD2936" s="50"/>
      <c r="BE2936" s="50"/>
      <c r="BF2936" s="50"/>
      <c r="BG2936" s="50"/>
      <c r="BH2936" s="50"/>
      <c r="BI2936" s="50"/>
      <c r="BJ2936" s="50"/>
      <c r="BK2936" s="50"/>
      <c r="BL2936" s="50"/>
      <c r="BM2936" s="50"/>
      <c r="BN2936" s="50"/>
      <c r="BO2936" s="50"/>
      <c r="BP2936" s="50"/>
      <c r="BQ2936" s="50"/>
      <c r="BR2936" s="50"/>
      <c r="BS2936" s="50"/>
      <c r="BT2936" s="50"/>
      <c r="BU2936" s="50"/>
      <c r="BV2936" s="50"/>
      <c r="BW2936" s="50"/>
      <c r="BX2936" s="50"/>
      <c r="BY2936" s="50"/>
      <c r="BZ2936" s="50"/>
      <c r="CA2936" s="50"/>
      <c r="CB2936" s="50"/>
      <c r="CC2936" s="50"/>
      <c r="CD2936" s="50"/>
      <c r="CE2936" s="50"/>
      <c r="CF2936" s="50"/>
      <c r="CG2936" s="50"/>
      <c r="CH2936" s="50"/>
      <c r="CI2936" s="50"/>
      <c r="CJ2936" s="50"/>
      <c r="CK2936" s="50"/>
      <c r="CL2936" s="50"/>
      <c r="CM2936" s="50"/>
      <c r="CN2936" s="50"/>
      <c r="CO2936" s="50"/>
      <c r="CP2936" s="50"/>
      <c r="CQ2936" s="50"/>
      <c r="CR2936" s="50"/>
      <c r="CS2936" s="50"/>
      <c r="CT2936" s="50"/>
      <c r="CU2936" s="50"/>
      <c r="CV2936" s="50"/>
      <c r="CW2936" s="50"/>
      <c r="CX2936" s="50"/>
      <c r="CY2936" s="50"/>
      <c r="CZ2936" s="50"/>
      <c r="DA2936" s="50"/>
      <c r="DB2936" s="50"/>
      <c r="DC2936" s="50"/>
      <c r="DD2936" s="50"/>
      <c r="DE2936" s="50"/>
      <c r="DF2936" s="50"/>
      <c r="DG2936" s="50"/>
      <c r="DH2936" s="50"/>
    </row>
    <row r="2937" spans="1:112" x14ac:dyDescent="0.2">
      <c r="A2937" s="581"/>
      <c r="B2937" s="581"/>
      <c r="C2937" s="206"/>
      <c r="D2937" s="77" t="s">
        <v>3546</v>
      </c>
      <c r="E2937" s="353">
        <v>1800</v>
      </c>
      <c r="F2937" s="352">
        <f t="shared" si="90"/>
        <v>1080</v>
      </c>
      <c r="G2937" s="352">
        <f t="shared" si="91"/>
        <v>900</v>
      </c>
      <c r="H2937" s="50"/>
      <c r="I2937" s="50"/>
      <c r="J2937" s="50"/>
      <c r="K2937" s="50"/>
      <c r="L2937" s="50"/>
      <c r="M2937" s="50"/>
      <c r="N2937" s="50"/>
      <c r="O2937" s="50"/>
      <c r="P2937" s="50"/>
      <c r="Q2937" s="50"/>
      <c r="R2937" s="50"/>
      <c r="S2937" s="50"/>
      <c r="T2937" s="50"/>
      <c r="U2937" s="50"/>
      <c r="V2937" s="50"/>
      <c r="W2937" s="50"/>
      <c r="X2937" s="50"/>
      <c r="Y2937" s="50"/>
      <c r="Z2937" s="50"/>
      <c r="AA2937" s="50"/>
      <c r="AB2937" s="50"/>
      <c r="AC2937" s="50"/>
      <c r="AD2937" s="50"/>
      <c r="AE2937" s="50"/>
      <c r="AF2937" s="50"/>
      <c r="AG2937" s="50"/>
      <c r="AH2937" s="50"/>
      <c r="AI2937" s="50"/>
      <c r="AJ2937" s="50"/>
      <c r="AK2937" s="50"/>
      <c r="AL2937" s="50"/>
      <c r="AM2937" s="50"/>
      <c r="AN2937" s="50"/>
      <c r="AO2937" s="50"/>
      <c r="AP2937" s="50"/>
      <c r="AQ2937" s="50"/>
      <c r="AR2937" s="50"/>
      <c r="AS2937" s="50"/>
      <c r="AT2937" s="50"/>
      <c r="AU2937" s="50"/>
      <c r="AV2937" s="50"/>
      <c r="AW2937" s="50"/>
      <c r="AX2937" s="50"/>
      <c r="AY2937" s="50"/>
      <c r="AZ2937" s="50"/>
      <c r="BA2937" s="50"/>
      <c r="BB2937" s="50"/>
      <c r="BC2937" s="50"/>
      <c r="BD2937" s="50"/>
      <c r="BE2937" s="50"/>
      <c r="BF2937" s="50"/>
      <c r="BG2937" s="50"/>
      <c r="BH2937" s="50"/>
      <c r="BI2937" s="50"/>
      <c r="BJ2937" s="50"/>
      <c r="BK2937" s="50"/>
      <c r="BL2937" s="50"/>
      <c r="BM2937" s="50"/>
      <c r="BN2937" s="50"/>
      <c r="BO2937" s="50"/>
      <c r="BP2937" s="50"/>
      <c r="BQ2937" s="50"/>
      <c r="BR2937" s="50"/>
      <c r="BS2937" s="50"/>
      <c r="BT2937" s="50"/>
      <c r="BU2937" s="50"/>
      <c r="BV2937" s="50"/>
      <c r="BW2937" s="50"/>
      <c r="BX2937" s="50"/>
      <c r="BY2937" s="50"/>
      <c r="BZ2937" s="50"/>
      <c r="CA2937" s="50"/>
      <c r="CB2937" s="50"/>
      <c r="CC2937" s="50"/>
      <c r="CD2937" s="50"/>
      <c r="CE2937" s="50"/>
      <c r="CF2937" s="50"/>
      <c r="CG2937" s="50"/>
      <c r="CH2937" s="50"/>
      <c r="CI2937" s="50"/>
      <c r="CJ2937" s="50"/>
      <c r="CK2937" s="50"/>
      <c r="CL2937" s="50"/>
      <c r="CM2937" s="50"/>
      <c r="CN2937" s="50"/>
      <c r="CO2937" s="50"/>
      <c r="CP2937" s="50"/>
      <c r="CQ2937" s="50"/>
      <c r="CR2937" s="50"/>
      <c r="CS2937" s="50"/>
      <c r="CT2937" s="50"/>
      <c r="CU2937" s="50"/>
      <c r="CV2937" s="50"/>
      <c r="CW2937" s="50"/>
      <c r="CX2937" s="50"/>
      <c r="CY2937" s="50"/>
      <c r="CZ2937" s="50"/>
      <c r="DA2937" s="50"/>
      <c r="DB2937" s="50"/>
      <c r="DC2937" s="50"/>
      <c r="DD2937" s="50"/>
      <c r="DE2937" s="50"/>
      <c r="DF2937" s="50"/>
      <c r="DG2937" s="50"/>
      <c r="DH2937" s="50"/>
    </row>
    <row r="2938" spans="1:112" x14ac:dyDescent="0.2">
      <c r="A2938" s="581"/>
      <c r="B2938" s="581"/>
      <c r="C2938" s="206"/>
      <c r="D2938" s="77" t="s">
        <v>3547</v>
      </c>
      <c r="E2938" s="353">
        <v>1200</v>
      </c>
      <c r="F2938" s="352">
        <f t="shared" si="90"/>
        <v>720</v>
      </c>
      <c r="G2938" s="352">
        <f t="shared" si="91"/>
        <v>600</v>
      </c>
      <c r="H2938" s="50"/>
      <c r="I2938" s="50"/>
      <c r="J2938" s="50"/>
      <c r="K2938" s="50"/>
      <c r="L2938" s="50"/>
      <c r="M2938" s="50"/>
      <c r="N2938" s="50"/>
      <c r="O2938" s="50"/>
      <c r="P2938" s="50"/>
      <c r="Q2938" s="50"/>
      <c r="R2938" s="50"/>
      <c r="S2938" s="50"/>
      <c r="T2938" s="50"/>
      <c r="U2938" s="50"/>
      <c r="V2938" s="50"/>
      <c r="W2938" s="50"/>
      <c r="X2938" s="50"/>
      <c r="Y2938" s="50"/>
      <c r="Z2938" s="50"/>
      <c r="AA2938" s="50"/>
      <c r="AB2938" s="50"/>
      <c r="AC2938" s="50"/>
      <c r="AD2938" s="50"/>
      <c r="AE2938" s="50"/>
      <c r="AF2938" s="50"/>
      <c r="AG2938" s="50"/>
      <c r="AH2938" s="50"/>
      <c r="AI2938" s="50"/>
      <c r="AJ2938" s="50"/>
      <c r="AK2938" s="50"/>
      <c r="AL2938" s="50"/>
      <c r="AM2938" s="50"/>
      <c r="AN2938" s="50"/>
      <c r="AO2938" s="50"/>
      <c r="AP2938" s="50"/>
      <c r="AQ2938" s="50"/>
      <c r="AR2938" s="50"/>
      <c r="AS2938" s="50"/>
      <c r="AT2938" s="50"/>
      <c r="AU2938" s="50"/>
      <c r="AV2938" s="50"/>
      <c r="AW2938" s="50"/>
      <c r="AX2938" s="50"/>
      <c r="AY2938" s="50"/>
      <c r="AZ2938" s="50"/>
      <c r="BA2938" s="50"/>
      <c r="BB2938" s="50"/>
      <c r="BC2938" s="50"/>
      <c r="BD2938" s="50"/>
      <c r="BE2938" s="50"/>
      <c r="BF2938" s="50"/>
      <c r="BG2938" s="50"/>
      <c r="BH2938" s="50"/>
      <c r="BI2938" s="50"/>
      <c r="BJ2938" s="50"/>
      <c r="BK2938" s="50"/>
      <c r="BL2938" s="50"/>
      <c r="BM2938" s="50"/>
      <c r="BN2938" s="50"/>
      <c r="BO2938" s="50"/>
      <c r="BP2938" s="50"/>
      <c r="BQ2938" s="50"/>
      <c r="BR2938" s="50"/>
      <c r="BS2938" s="50"/>
      <c r="BT2938" s="50"/>
      <c r="BU2938" s="50"/>
      <c r="BV2938" s="50"/>
      <c r="BW2938" s="50"/>
      <c r="BX2938" s="50"/>
      <c r="BY2938" s="50"/>
      <c r="BZ2938" s="50"/>
      <c r="CA2938" s="50"/>
      <c r="CB2938" s="50"/>
      <c r="CC2938" s="50"/>
      <c r="CD2938" s="50"/>
      <c r="CE2938" s="50"/>
      <c r="CF2938" s="50"/>
      <c r="CG2938" s="50"/>
      <c r="CH2938" s="50"/>
      <c r="CI2938" s="50"/>
      <c r="CJ2938" s="50"/>
      <c r="CK2938" s="50"/>
      <c r="CL2938" s="50"/>
      <c r="CM2938" s="50"/>
      <c r="CN2938" s="50"/>
      <c r="CO2938" s="50"/>
      <c r="CP2938" s="50"/>
      <c r="CQ2938" s="50"/>
      <c r="CR2938" s="50"/>
      <c r="CS2938" s="50"/>
      <c r="CT2938" s="50"/>
      <c r="CU2938" s="50"/>
      <c r="CV2938" s="50"/>
      <c r="CW2938" s="50"/>
      <c r="CX2938" s="50"/>
      <c r="CY2938" s="50"/>
      <c r="CZ2938" s="50"/>
      <c r="DA2938" s="50"/>
      <c r="DB2938" s="50"/>
      <c r="DC2938" s="50"/>
      <c r="DD2938" s="50"/>
      <c r="DE2938" s="50"/>
      <c r="DF2938" s="50"/>
      <c r="DG2938" s="50"/>
      <c r="DH2938" s="50"/>
    </row>
    <row r="2939" spans="1:112" x14ac:dyDescent="0.2">
      <c r="A2939" s="581"/>
      <c r="B2939" s="581"/>
      <c r="C2939" s="206"/>
      <c r="D2939" s="77" t="s">
        <v>3548</v>
      </c>
      <c r="E2939" s="353">
        <v>300</v>
      </c>
      <c r="F2939" s="352">
        <f t="shared" si="90"/>
        <v>180</v>
      </c>
      <c r="G2939" s="352">
        <f t="shared" si="91"/>
        <v>150</v>
      </c>
      <c r="H2939" s="50"/>
      <c r="I2939" s="50"/>
      <c r="J2939" s="50"/>
      <c r="K2939" s="50"/>
      <c r="L2939" s="50"/>
      <c r="M2939" s="50"/>
      <c r="N2939" s="50"/>
      <c r="O2939" s="50"/>
      <c r="P2939" s="50"/>
      <c r="Q2939" s="50"/>
      <c r="R2939" s="50"/>
      <c r="S2939" s="50"/>
      <c r="T2939" s="50"/>
      <c r="U2939" s="50"/>
      <c r="V2939" s="50"/>
      <c r="W2939" s="50"/>
      <c r="X2939" s="50"/>
      <c r="Y2939" s="50"/>
      <c r="Z2939" s="50"/>
      <c r="AA2939" s="50"/>
      <c r="AB2939" s="50"/>
      <c r="AC2939" s="50"/>
      <c r="AD2939" s="50"/>
      <c r="AE2939" s="50"/>
      <c r="AF2939" s="50"/>
      <c r="AG2939" s="50"/>
      <c r="AH2939" s="50"/>
      <c r="AI2939" s="50"/>
      <c r="AJ2939" s="50"/>
      <c r="AK2939" s="50"/>
      <c r="AL2939" s="50"/>
      <c r="AM2939" s="50"/>
      <c r="AN2939" s="50"/>
      <c r="AO2939" s="50"/>
      <c r="AP2939" s="50"/>
      <c r="AQ2939" s="50"/>
      <c r="AR2939" s="50"/>
      <c r="AS2939" s="50"/>
      <c r="AT2939" s="50"/>
      <c r="AU2939" s="50"/>
      <c r="AV2939" s="50"/>
      <c r="AW2939" s="50"/>
      <c r="AX2939" s="50"/>
      <c r="AY2939" s="50"/>
      <c r="AZ2939" s="50"/>
      <c r="BA2939" s="50"/>
      <c r="BB2939" s="50"/>
      <c r="BC2939" s="50"/>
      <c r="BD2939" s="50"/>
      <c r="BE2939" s="50"/>
      <c r="BF2939" s="50"/>
      <c r="BG2939" s="50"/>
      <c r="BH2939" s="50"/>
      <c r="BI2939" s="50"/>
      <c r="BJ2939" s="50"/>
      <c r="BK2939" s="50"/>
      <c r="BL2939" s="50"/>
      <c r="BM2939" s="50"/>
      <c r="BN2939" s="50"/>
      <c r="BO2939" s="50"/>
      <c r="BP2939" s="50"/>
      <c r="BQ2939" s="50"/>
      <c r="BR2939" s="50"/>
      <c r="BS2939" s="50"/>
      <c r="BT2939" s="50"/>
      <c r="BU2939" s="50"/>
      <c r="BV2939" s="50"/>
      <c r="BW2939" s="50"/>
      <c r="BX2939" s="50"/>
      <c r="BY2939" s="50"/>
      <c r="BZ2939" s="50"/>
      <c r="CA2939" s="50"/>
      <c r="CB2939" s="50"/>
      <c r="CC2939" s="50"/>
      <c r="CD2939" s="50"/>
      <c r="CE2939" s="50"/>
      <c r="CF2939" s="50"/>
      <c r="CG2939" s="50"/>
      <c r="CH2939" s="50"/>
      <c r="CI2939" s="50"/>
      <c r="CJ2939" s="50"/>
      <c r="CK2939" s="50"/>
      <c r="CL2939" s="50"/>
      <c r="CM2939" s="50"/>
      <c r="CN2939" s="50"/>
      <c r="CO2939" s="50"/>
      <c r="CP2939" s="50"/>
      <c r="CQ2939" s="50"/>
      <c r="CR2939" s="50"/>
      <c r="CS2939" s="50"/>
      <c r="CT2939" s="50"/>
      <c r="CU2939" s="50"/>
      <c r="CV2939" s="50"/>
      <c r="CW2939" s="50"/>
      <c r="CX2939" s="50"/>
      <c r="CY2939" s="50"/>
      <c r="CZ2939" s="50"/>
      <c r="DA2939" s="50"/>
      <c r="DB2939" s="50"/>
      <c r="DC2939" s="50"/>
      <c r="DD2939" s="50"/>
      <c r="DE2939" s="50"/>
      <c r="DF2939" s="50"/>
      <c r="DG2939" s="50"/>
      <c r="DH2939" s="50"/>
    </row>
    <row r="2940" spans="1:112" x14ac:dyDescent="0.2">
      <c r="A2940" s="581"/>
      <c r="B2940" s="581"/>
      <c r="C2940" s="206"/>
      <c r="D2940" s="77" t="s">
        <v>3549</v>
      </c>
      <c r="E2940" s="353">
        <v>450</v>
      </c>
      <c r="F2940" s="352">
        <f t="shared" si="90"/>
        <v>270</v>
      </c>
      <c r="G2940" s="352">
        <f t="shared" si="91"/>
        <v>225</v>
      </c>
      <c r="H2940" s="50"/>
      <c r="I2940" s="50"/>
      <c r="J2940" s="50"/>
      <c r="K2940" s="50"/>
      <c r="L2940" s="50"/>
      <c r="M2940" s="50"/>
      <c r="N2940" s="50"/>
      <c r="O2940" s="50"/>
      <c r="P2940" s="50"/>
      <c r="Q2940" s="50"/>
      <c r="R2940" s="50"/>
      <c r="S2940" s="50"/>
      <c r="T2940" s="50"/>
      <c r="U2940" s="50"/>
      <c r="V2940" s="50"/>
      <c r="W2940" s="50"/>
      <c r="X2940" s="50"/>
      <c r="Y2940" s="50"/>
      <c r="Z2940" s="50"/>
      <c r="AA2940" s="50"/>
      <c r="AB2940" s="50"/>
      <c r="AC2940" s="50"/>
      <c r="AD2940" s="50"/>
      <c r="AE2940" s="50"/>
      <c r="AF2940" s="50"/>
      <c r="AG2940" s="50"/>
      <c r="AH2940" s="50"/>
      <c r="AI2940" s="50"/>
      <c r="AJ2940" s="50"/>
      <c r="AK2940" s="50"/>
      <c r="AL2940" s="50"/>
      <c r="AM2940" s="50"/>
      <c r="AN2940" s="50"/>
      <c r="AO2940" s="50"/>
      <c r="AP2940" s="50"/>
      <c r="AQ2940" s="50"/>
      <c r="AR2940" s="50"/>
      <c r="AS2940" s="50"/>
      <c r="AT2940" s="50"/>
      <c r="AU2940" s="50"/>
      <c r="AV2940" s="50"/>
      <c r="AW2940" s="50"/>
      <c r="AX2940" s="50"/>
      <c r="AY2940" s="50"/>
      <c r="AZ2940" s="50"/>
      <c r="BA2940" s="50"/>
      <c r="BB2940" s="50"/>
      <c r="BC2940" s="50"/>
      <c r="BD2940" s="50"/>
      <c r="BE2940" s="50"/>
      <c r="BF2940" s="50"/>
      <c r="BG2940" s="50"/>
      <c r="BH2940" s="50"/>
      <c r="BI2940" s="50"/>
      <c r="BJ2940" s="50"/>
      <c r="BK2940" s="50"/>
      <c r="BL2940" s="50"/>
      <c r="BM2940" s="50"/>
      <c r="BN2940" s="50"/>
      <c r="BO2940" s="50"/>
      <c r="BP2940" s="50"/>
      <c r="BQ2940" s="50"/>
      <c r="BR2940" s="50"/>
      <c r="BS2940" s="50"/>
      <c r="BT2940" s="50"/>
      <c r="BU2940" s="50"/>
      <c r="BV2940" s="50"/>
      <c r="BW2940" s="50"/>
      <c r="BX2940" s="50"/>
      <c r="BY2940" s="50"/>
      <c r="BZ2940" s="50"/>
      <c r="CA2940" s="50"/>
      <c r="CB2940" s="50"/>
      <c r="CC2940" s="50"/>
      <c r="CD2940" s="50"/>
      <c r="CE2940" s="50"/>
      <c r="CF2940" s="50"/>
      <c r="CG2940" s="50"/>
      <c r="CH2940" s="50"/>
      <c r="CI2940" s="50"/>
      <c r="CJ2940" s="50"/>
      <c r="CK2940" s="50"/>
      <c r="CL2940" s="50"/>
      <c r="CM2940" s="50"/>
      <c r="CN2940" s="50"/>
      <c r="CO2940" s="50"/>
      <c r="CP2940" s="50"/>
      <c r="CQ2940" s="50"/>
      <c r="CR2940" s="50"/>
      <c r="CS2940" s="50"/>
      <c r="CT2940" s="50"/>
      <c r="CU2940" s="50"/>
      <c r="CV2940" s="50"/>
      <c r="CW2940" s="50"/>
      <c r="CX2940" s="50"/>
      <c r="CY2940" s="50"/>
      <c r="CZ2940" s="50"/>
      <c r="DA2940" s="50"/>
      <c r="DB2940" s="50"/>
      <c r="DC2940" s="50"/>
      <c r="DD2940" s="50"/>
      <c r="DE2940" s="50"/>
      <c r="DF2940" s="50"/>
      <c r="DG2940" s="50"/>
      <c r="DH2940" s="50"/>
    </row>
    <row r="2941" spans="1:112" x14ac:dyDescent="0.2">
      <c r="A2941" s="581"/>
      <c r="B2941" s="581"/>
      <c r="C2941" s="206"/>
      <c r="D2941" s="77" t="s">
        <v>8056</v>
      </c>
      <c r="E2941" s="353">
        <v>300</v>
      </c>
      <c r="F2941" s="352">
        <f t="shared" si="90"/>
        <v>180</v>
      </c>
      <c r="G2941" s="352">
        <f t="shared" si="91"/>
        <v>150</v>
      </c>
      <c r="H2941" s="50"/>
      <c r="I2941" s="50"/>
      <c r="J2941" s="50"/>
      <c r="K2941" s="50"/>
      <c r="L2941" s="50"/>
      <c r="M2941" s="50"/>
      <c r="N2941" s="50"/>
      <c r="O2941" s="50"/>
      <c r="P2941" s="50"/>
      <c r="Q2941" s="50"/>
      <c r="R2941" s="50"/>
      <c r="S2941" s="50"/>
      <c r="T2941" s="50"/>
      <c r="U2941" s="50"/>
      <c r="V2941" s="50"/>
      <c r="W2941" s="50"/>
      <c r="X2941" s="50"/>
      <c r="Y2941" s="50"/>
      <c r="Z2941" s="50"/>
      <c r="AA2941" s="50"/>
      <c r="AB2941" s="50"/>
      <c r="AC2941" s="50"/>
      <c r="AD2941" s="50"/>
      <c r="AE2941" s="50"/>
      <c r="AF2941" s="50"/>
      <c r="AG2941" s="50"/>
      <c r="AH2941" s="50"/>
      <c r="AI2941" s="50"/>
      <c r="AJ2941" s="50"/>
      <c r="AK2941" s="50"/>
      <c r="AL2941" s="50"/>
      <c r="AM2941" s="50"/>
      <c r="AN2941" s="50"/>
      <c r="AO2941" s="50"/>
      <c r="AP2941" s="50"/>
      <c r="AQ2941" s="50"/>
      <c r="AR2941" s="50"/>
      <c r="AS2941" s="50"/>
      <c r="AT2941" s="50"/>
      <c r="AU2941" s="50"/>
      <c r="AV2941" s="50"/>
      <c r="AW2941" s="50"/>
      <c r="AX2941" s="50"/>
      <c r="AY2941" s="50"/>
      <c r="AZ2941" s="50"/>
      <c r="BA2941" s="50"/>
      <c r="BB2941" s="50"/>
      <c r="BC2941" s="50"/>
      <c r="BD2941" s="50"/>
      <c r="BE2941" s="50"/>
      <c r="BF2941" s="50"/>
      <c r="BG2941" s="50"/>
      <c r="BH2941" s="50"/>
      <c r="BI2941" s="50"/>
      <c r="BJ2941" s="50"/>
      <c r="BK2941" s="50"/>
      <c r="BL2941" s="50"/>
      <c r="BM2941" s="50"/>
      <c r="BN2941" s="50"/>
      <c r="BO2941" s="50"/>
      <c r="BP2941" s="50"/>
      <c r="BQ2941" s="50"/>
      <c r="BR2941" s="50"/>
      <c r="BS2941" s="50"/>
      <c r="BT2941" s="50"/>
      <c r="BU2941" s="50"/>
      <c r="BV2941" s="50"/>
      <c r="BW2941" s="50"/>
      <c r="BX2941" s="50"/>
      <c r="BY2941" s="50"/>
      <c r="BZ2941" s="50"/>
      <c r="CA2941" s="50"/>
      <c r="CB2941" s="50"/>
      <c r="CC2941" s="50"/>
      <c r="CD2941" s="50"/>
      <c r="CE2941" s="50"/>
      <c r="CF2941" s="50"/>
      <c r="CG2941" s="50"/>
      <c r="CH2941" s="50"/>
      <c r="CI2941" s="50"/>
      <c r="CJ2941" s="50"/>
      <c r="CK2941" s="50"/>
      <c r="CL2941" s="50"/>
      <c r="CM2941" s="50"/>
      <c r="CN2941" s="50"/>
      <c r="CO2941" s="50"/>
      <c r="CP2941" s="50"/>
      <c r="CQ2941" s="50"/>
      <c r="CR2941" s="50"/>
      <c r="CS2941" s="50"/>
      <c r="CT2941" s="50"/>
      <c r="CU2941" s="50"/>
      <c r="CV2941" s="50"/>
      <c r="CW2941" s="50"/>
      <c r="CX2941" s="50"/>
      <c r="CY2941" s="50"/>
      <c r="CZ2941" s="50"/>
      <c r="DA2941" s="50"/>
      <c r="DB2941" s="50"/>
      <c r="DC2941" s="50"/>
      <c r="DD2941" s="50"/>
      <c r="DE2941" s="50"/>
      <c r="DF2941" s="50"/>
      <c r="DG2941" s="50"/>
      <c r="DH2941" s="50"/>
    </row>
    <row r="2942" spans="1:112" x14ac:dyDescent="0.2">
      <c r="A2942" s="581"/>
      <c r="B2942" s="581"/>
      <c r="C2942" s="206"/>
      <c r="D2942" s="77" t="s">
        <v>3550</v>
      </c>
      <c r="E2942" s="353">
        <v>600</v>
      </c>
      <c r="F2942" s="352">
        <f t="shared" si="90"/>
        <v>360</v>
      </c>
      <c r="G2942" s="352">
        <f t="shared" si="91"/>
        <v>300</v>
      </c>
      <c r="H2942" s="50"/>
      <c r="I2942" s="50"/>
      <c r="J2942" s="50"/>
      <c r="K2942" s="50"/>
      <c r="L2942" s="50"/>
      <c r="M2942" s="50"/>
      <c r="N2942" s="50"/>
      <c r="O2942" s="50"/>
      <c r="P2942" s="50"/>
      <c r="Q2942" s="50"/>
      <c r="R2942" s="50"/>
      <c r="S2942" s="50"/>
      <c r="T2942" s="50"/>
      <c r="U2942" s="50"/>
      <c r="V2942" s="50"/>
      <c r="W2942" s="50"/>
      <c r="X2942" s="50"/>
      <c r="Y2942" s="50"/>
      <c r="Z2942" s="50"/>
      <c r="AA2942" s="50"/>
      <c r="AB2942" s="50"/>
      <c r="AC2942" s="50"/>
      <c r="AD2942" s="50"/>
      <c r="AE2942" s="50"/>
      <c r="AF2942" s="50"/>
      <c r="AG2942" s="50"/>
      <c r="AH2942" s="50"/>
      <c r="AI2942" s="50"/>
      <c r="AJ2942" s="50"/>
      <c r="AK2942" s="50"/>
      <c r="AL2942" s="50"/>
      <c r="AM2942" s="50"/>
      <c r="AN2942" s="50"/>
      <c r="AO2942" s="50"/>
      <c r="AP2942" s="50"/>
      <c r="AQ2942" s="50"/>
      <c r="AR2942" s="50"/>
      <c r="AS2942" s="50"/>
      <c r="AT2942" s="50"/>
      <c r="AU2942" s="50"/>
      <c r="AV2942" s="50"/>
      <c r="AW2942" s="50"/>
      <c r="AX2942" s="50"/>
      <c r="AY2942" s="50"/>
      <c r="AZ2942" s="50"/>
      <c r="BA2942" s="50"/>
      <c r="BB2942" s="50"/>
      <c r="BC2942" s="50"/>
      <c r="BD2942" s="50"/>
      <c r="BE2942" s="50"/>
      <c r="BF2942" s="50"/>
      <c r="BG2942" s="50"/>
      <c r="BH2942" s="50"/>
      <c r="BI2942" s="50"/>
      <c r="BJ2942" s="50"/>
      <c r="BK2942" s="50"/>
      <c r="BL2942" s="50"/>
      <c r="BM2942" s="50"/>
      <c r="BN2942" s="50"/>
      <c r="BO2942" s="50"/>
      <c r="BP2942" s="50"/>
      <c r="BQ2942" s="50"/>
      <c r="BR2942" s="50"/>
      <c r="BS2942" s="50"/>
      <c r="BT2942" s="50"/>
      <c r="BU2942" s="50"/>
      <c r="BV2942" s="50"/>
      <c r="BW2942" s="50"/>
      <c r="BX2942" s="50"/>
      <c r="BY2942" s="50"/>
      <c r="BZ2942" s="50"/>
      <c r="CA2942" s="50"/>
      <c r="CB2942" s="50"/>
      <c r="CC2942" s="50"/>
      <c r="CD2942" s="50"/>
      <c r="CE2942" s="50"/>
      <c r="CF2942" s="50"/>
      <c r="CG2942" s="50"/>
      <c r="CH2942" s="50"/>
      <c r="CI2942" s="50"/>
      <c r="CJ2942" s="50"/>
      <c r="CK2942" s="50"/>
      <c r="CL2942" s="50"/>
      <c r="CM2942" s="50"/>
      <c r="CN2942" s="50"/>
      <c r="CO2942" s="50"/>
      <c r="CP2942" s="50"/>
      <c r="CQ2942" s="50"/>
      <c r="CR2942" s="50"/>
      <c r="CS2942" s="50"/>
      <c r="CT2942" s="50"/>
      <c r="CU2942" s="50"/>
      <c r="CV2942" s="50"/>
      <c r="CW2942" s="50"/>
      <c r="CX2942" s="50"/>
      <c r="CY2942" s="50"/>
      <c r="CZ2942" s="50"/>
      <c r="DA2942" s="50"/>
      <c r="DB2942" s="50"/>
      <c r="DC2942" s="50"/>
      <c r="DD2942" s="50"/>
      <c r="DE2942" s="50"/>
      <c r="DF2942" s="50"/>
      <c r="DG2942" s="50"/>
      <c r="DH2942" s="50"/>
    </row>
    <row r="2943" spans="1:112" x14ac:dyDescent="0.2">
      <c r="A2943" s="580"/>
      <c r="B2943" s="580"/>
      <c r="C2943" s="206"/>
      <c r="D2943" s="77" t="s">
        <v>3551</v>
      </c>
      <c r="E2943" s="353">
        <v>800</v>
      </c>
      <c r="F2943" s="352">
        <f t="shared" si="90"/>
        <v>480</v>
      </c>
      <c r="G2943" s="352">
        <f t="shared" si="91"/>
        <v>400</v>
      </c>
      <c r="H2943" s="50"/>
      <c r="I2943" s="50"/>
      <c r="J2943" s="50"/>
      <c r="K2943" s="50"/>
      <c r="L2943" s="50"/>
      <c r="M2943" s="50"/>
      <c r="N2943" s="50"/>
      <c r="O2943" s="50"/>
      <c r="P2943" s="50"/>
      <c r="Q2943" s="50"/>
      <c r="R2943" s="50"/>
      <c r="S2943" s="50"/>
      <c r="T2943" s="50"/>
      <c r="U2943" s="50"/>
      <c r="V2943" s="50"/>
      <c r="W2943" s="50"/>
      <c r="X2943" s="50"/>
      <c r="Y2943" s="50"/>
      <c r="Z2943" s="50"/>
      <c r="AA2943" s="50"/>
      <c r="AB2943" s="50"/>
      <c r="AC2943" s="50"/>
      <c r="AD2943" s="50"/>
      <c r="AE2943" s="50"/>
      <c r="AF2943" s="50"/>
      <c r="AG2943" s="50"/>
      <c r="AH2943" s="50"/>
      <c r="AI2943" s="50"/>
      <c r="AJ2943" s="50"/>
      <c r="AK2943" s="50"/>
      <c r="AL2943" s="50"/>
      <c r="AM2943" s="50"/>
      <c r="AN2943" s="50"/>
      <c r="AO2943" s="50"/>
      <c r="AP2943" s="50"/>
      <c r="AQ2943" s="50"/>
      <c r="AR2943" s="50"/>
      <c r="AS2943" s="50"/>
      <c r="AT2943" s="50"/>
      <c r="AU2943" s="50"/>
      <c r="AV2943" s="50"/>
      <c r="AW2943" s="50"/>
      <c r="AX2943" s="50"/>
      <c r="AY2943" s="50"/>
      <c r="AZ2943" s="50"/>
      <c r="BA2943" s="50"/>
      <c r="BB2943" s="50"/>
      <c r="BC2943" s="50"/>
      <c r="BD2943" s="50"/>
      <c r="BE2943" s="50"/>
      <c r="BF2943" s="50"/>
      <c r="BG2943" s="50"/>
      <c r="BH2943" s="50"/>
      <c r="BI2943" s="50"/>
      <c r="BJ2943" s="50"/>
      <c r="BK2943" s="50"/>
      <c r="BL2943" s="50"/>
      <c r="BM2943" s="50"/>
      <c r="BN2943" s="50"/>
      <c r="BO2943" s="50"/>
      <c r="BP2943" s="50"/>
      <c r="BQ2943" s="50"/>
      <c r="BR2943" s="50"/>
      <c r="BS2943" s="50"/>
      <c r="BT2943" s="50"/>
      <c r="BU2943" s="50"/>
      <c r="BV2943" s="50"/>
      <c r="BW2943" s="50"/>
      <c r="BX2943" s="50"/>
      <c r="BY2943" s="50"/>
      <c r="BZ2943" s="50"/>
      <c r="CA2943" s="50"/>
      <c r="CB2943" s="50"/>
      <c r="CC2943" s="50"/>
      <c r="CD2943" s="50"/>
      <c r="CE2943" s="50"/>
      <c r="CF2943" s="50"/>
      <c r="CG2943" s="50"/>
      <c r="CH2943" s="50"/>
      <c r="CI2943" s="50"/>
      <c r="CJ2943" s="50"/>
      <c r="CK2943" s="50"/>
      <c r="CL2943" s="50"/>
      <c r="CM2943" s="50"/>
      <c r="CN2943" s="50"/>
      <c r="CO2943" s="50"/>
      <c r="CP2943" s="50"/>
      <c r="CQ2943" s="50"/>
      <c r="CR2943" s="50"/>
      <c r="CS2943" s="50"/>
      <c r="CT2943" s="50"/>
      <c r="CU2943" s="50"/>
      <c r="CV2943" s="50"/>
      <c r="CW2943" s="50"/>
      <c r="CX2943" s="50"/>
      <c r="CY2943" s="50"/>
      <c r="CZ2943" s="50"/>
      <c r="DA2943" s="50"/>
      <c r="DB2943" s="50"/>
      <c r="DC2943" s="50"/>
      <c r="DD2943" s="50"/>
      <c r="DE2943" s="50"/>
      <c r="DF2943" s="50"/>
      <c r="DG2943" s="50"/>
      <c r="DH2943" s="50"/>
    </row>
    <row r="2944" spans="1:112" x14ac:dyDescent="0.2">
      <c r="A2944" s="542" t="s">
        <v>120</v>
      </c>
      <c r="B2944" s="542" t="s">
        <v>120</v>
      </c>
      <c r="C2944" s="17"/>
      <c r="D2944" s="77" t="s">
        <v>8057</v>
      </c>
      <c r="E2944" s="353">
        <v>500</v>
      </c>
      <c r="F2944" s="352">
        <f t="shared" si="90"/>
        <v>300</v>
      </c>
      <c r="G2944" s="352">
        <f t="shared" si="91"/>
        <v>250</v>
      </c>
      <c r="H2944" s="50"/>
      <c r="I2944" s="50"/>
      <c r="J2944" s="50"/>
      <c r="K2944" s="50"/>
      <c r="L2944" s="50"/>
      <c r="M2944" s="50"/>
      <c r="N2944" s="50"/>
      <c r="O2944" s="50"/>
      <c r="P2944" s="50"/>
      <c r="Q2944" s="50"/>
      <c r="R2944" s="50"/>
      <c r="S2944" s="50"/>
      <c r="T2944" s="50"/>
      <c r="U2944" s="50"/>
      <c r="V2944" s="50"/>
      <c r="W2944" s="50"/>
      <c r="X2944" s="50"/>
      <c r="Y2944" s="50"/>
      <c r="Z2944" s="50"/>
      <c r="AA2944" s="50"/>
      <c r="AB2944" s="50"/>
      <c r="AC2944" s="50"/>
      <c r="AD2944" s="50"/>
      <c r="AE2944" s="50"/>
      <c r="AF2944" s="50"/>
      <c r="AG2944" s="50"/>
      <c r="AH2944" s="50"/>
      <c r="AI2944" s="50"/>
      <c r="AJ2944" s="50"/>
      <c r="AK2944" s="50"/>
      <c r="AL2944" s="50"/>
      <c r="AM2944" s="50"/>
      <c r="AN2944" s="50"/>
      <c r="AO2944" s="50"/>
      <c r="AP2944" s="50"/>
      <c r="AQ2944" s="50"/>
      <c r="AR2944" s="50"/>
      <c r="AS2944" s="50"/>
      <c r="AT2944" s="50"/>
      <c r="AU2944" s="50"/>
      <c r="AV2944" s="50"/>
      <c r="AW2944" s="50"/>
      <c r="AX2944" s="50"/>
      <c r="AY2944" s="50"/>
      <c r="AZ2944" s="50"/>
      <c r="BA2944" s="50"/>
      <c r="BB2944" s="50"/>
      <c r="BC2944" s="50"/>
      <c r="BD2944" s="50"/>
      <c r="BE2944" s="50"/>
      <c r="BF2944" s="50"/>
      <c r="BG2944" s="50"/>
      <c r="BH2944" s="50"/>
      <c r="BI2944" s="50"/>
      <c r="BJ2944" s="50"/>
      <c r="BK2944" s="50"/>
      <c r="BL2944" s="50"/>
      <c r="BM2944" s="50"/>
      <c r="BN2944" s="50"/>
      <c r="BO2944" s="50"/>
      <c r="BP2944" s="50"/>
      <c r="BQ2944" s="50"/>
      <c r="BR2944" s="50"/>
      <c r="BS2944" s="50"/>
      <c r="BT2944" s="50"/>
      <c r="BU2944" s="50"/>
      <c r="BV2944" s="50"/>
      <c r="BW2944" s="50"/>
      <c r="BX2944" s="50"/>
      <c r="BY2944" s="50"/>
      <c r="BZ2944" s="50"/>
      <c r="CA2944" s="50"/>
      <c r="CB2944" s="50"/>
      <c r="CC2944" s="50"/>
      <c r="CD2944" s="50"/>
      <c r="CE2944" s="50"/>
      <c r="CF2944" s="50"/>
      <c r="CG2944" s="50"/>
      <c r="CH2944" s="50"/>
      <c r="CI2944" s="50"/>
      <c r="CJ2944" s="50"/>
      <c r="CK2944" s="50"/>
      <c r="CL2944" s="50"/>
      <c r="CM2944" s="50"/>
      <c r="CN2944" s="50"/>
      <c r="CO2944" s="50"/>
      <c r="CP2944" s="50"/>
      <c r="CQ2944" s="50"/>
      <c r="CR2944" s="50"/>
      <c r="CS2944" s="50"/>
      <c r="CT2944" s="50"/>
      <c r="CU2944" s="50"/>
      <c r="CV2944" s="50"/>
      <c r="CW2944" s="50"/>
      <c r="CX2944" s="50"/>
      <c r="CY2944" s="50"/>
      <c r="CZ2944" s="50"/>
      <c r="DA2944" s="50"/>
      <c r="DB2944" s="50"/>
      <c r="DC2944" s="50"/>
      <c r="DD2944" s="50"/>
      <c r="DE2944" s="50"/>
      <c r="DF2944" s="50"/>
      <c r="DG2944" s="50"/>
      <c r="DH2944" s="50"/>
    </row>
    <row r="2945" spans="1:112" ht="25.5" x14ac:dyDescent="0.2">
      <c r="A2945" s="543"/>
      <c r="B2945" s="543"/>
      <c r="C2945" s="17"/>
      <c r="D2945" s="77" t="s">
        <v>3552</v>
      </c>
      <c r="E2945" s="353">
        <v>600</v>
      </c>
      <c r="F2945" s="352">
        <f t="shared" si="90"/>
        <v>360</v>
      </c>
      <c r="G2945" s="352">
        <f t="shared" si="91"/>
        <v>300</v>
      </c>
      <c r="H2945" s="50"/>
      <c r="I2945" s="50"/>
      <c r="J2945" s="50"/>
      <c r="K2945" s="50"/>
      <c r="L2945" s="50"/>
      <c r="M2945" s="50"/>
      <c r="N2945" s="50"/>
      <c r="O2945" s="50"/>
      <c r="P2945" s="50"/>
      <c r="Q2945" s="50"/>
      <c r="R2945" s="50"/>
      <c r="S2945" s="50"/>
      <c r="T2945" s="50"/>
      <c r="U2945" s="50"/>
      <c r="V2945" s="50"/>
      <c r="W2945" s="50"/>
      <c r="X2945" s="50"/>
      <c r="Y2945" s="50"/>
      <c r="Z2945" s="50"/>
      <c r="AA2945" s="50"/>
      <c r="AB2945" s="50"/>
      <c r="AC2945" s="50"/>
      <c r="AD2945" s="50"/>
      <c r="AE2945" s="50"/>
      <c r="AF2945" s="50"/>
      <c r="AG2945" s="50"/>
      <c r="AH2945" s="50"/>
      <c r="AI2945" s="50"/>
      <c r="AJ2945" s="50"/>
      <c r="AK2945" s="50"/>
      <c r="AL2945" s="50"/>
      <c r="AM2945" s="50"/>
      <c r="AN2945" s="50"/>
      <c r="AO2945" s="50"/>
      <c r="AP2945" s="50"/>
      <c r="AQ2945" s="50"/>
      <c r="AR2945" s="50"/>
      <c r="AS2945" s="50"/>
      <c r="AT2945" s="50"/>
      <c r="AU2945" s="50"/>
      <c r="AV2945" s="50"/>
      <c r="AW2945" s="50"/>
      <c r="AX2945" s="50"/>
      <c r="AY2945" s="50"/>
      <c r="AZ2945" s="50"/>
      <c r="BA2945" s="50"/>
      <c r="BB2945" s="50"/>
      <c r="BC2945" s="50"/>
      <c r="BD2945" s="50"/>
      <c r="BE2945" s="50"/>
      <c r="BF2945" s="50"/>
      <c r="BG2945" s="50"/>
      <c r="BH2945" s="50"/>
      <c r="BI2945" s="50"/>
      <c r="BJ2945" s="50"/>
      <c r="BK2945" s="50"/>
      <c r="BL2945" s="50"/>
      <c r="BM2945" s="50"/>
      <c r="BN2945" s="50"/>
      <c r="BO2945" s="50"/>
      <c r="BP2945" s="50"/>
      <c r="BQ2945" s="50"/>
      <c r="BR2945" s="50"/>
      <c r="BS2945" s="50"/>
      <c r="BT2945" s="50"/>
      <c r="BU2945" s="50"/>
      <c r="BV2945" s="50"/>
      <c r="BW2945" s="50"/>
      <c r="BX2945" s="50"/>
      <c r="BY2945" s="50"/>
      <c r="BZ2945" s="50"/>
      <c r="CA2945" s="50"/>
      <c r="CB2945" s="50"/>
      <c r="CC2945" s="50"/>
      <c r="CD2945" s="50"/>
      <c r="CE2945" s="50"/>
      <c r="CF2945" s="50"/>
      <c r="CG2945" s="50"/>
      <c r="CH2945" s="50"/>
      <c r="CI2945" s="50"/>
      <c r="CJ2945" s="50"/>
      <c r="CK2945" s="50"/>
      <c r="CL2945" s="50"/>
      <c r="CM2945" s="50"/>
      <c r="CN2945" s="50"/>
      <c r="CO2945" s="50"/>
      <c r="CP2945" s="50"/>
      <c r="CQ2945" s="50"/>
      <c r="CR2945" s="50"/>
      <c r="CS2945" s="50"/>
      <c r="CT2945" s="50"/>
      <c r="CU2945" s="50"/>
      <c r="CV2945" s="50"/>
      <c r="CW2945" s="50"/>
      <c r="CX2945" s="50"/>
      <c r="CY2945" s="50"/>
      <c r="CZ2945" s="50"/>
      <c r="DA2945" s="50"/>
      <c r="DB2945" s="50"/>
      <c r="DC2945" s="50"/>
      <c r="DD2945" s="50"/>
      <c r="DE2945" s="50"/>
      <c r="DF2945" s="50"/>
      <c r="DG2945" s="50"/>
      <c r="DH2945" s="50"/>
    </row>
    <row r="2946" spans="1:112" x14ac:dyDescent="0.2">
      <c r="A2946" s="543"/>
      <c r="B2946" s="543"/>
      <c r="C2946" s="17"/>
      <c r="D2946" s="77" t="s">
        <v>3553</v>
      </c>
      <c r="E2946" s="353">
        <v>500</v>
      </c>
      <c r="F2946" s="352">
        <f t="shared" si="90"/>
        <v>300</v>
      </c>
      <c r="G2946" s="352">
        <f t="shared" si="91"/>
        <v>250</v>
      </c>
      <c r="H2946" s="50"/>
      <c r="I2946" s="50"/>
      <c r="J2946" s="50"/>
      <c r="K2946" s="50"/>
      <c r="L2946" s="50"/>
      <c r="M2946" s="50"/>
      <c r="N2946" s="50"/>
      <c r="O2946" s="50"/>
      <c r="P2946" s="50"/>
      <c r="Q2946" s="50"/>
      <c r="R2946" s="50"/>
      <c r="S2946" s="50"/>
      <c r="T2946" s="50"/>
      <c r="U2946" s="50"/>
      <c r="V2946" s="50"/>
      <c r="W2946" s="50"/>
      <c r="X2946" s="50"/>
      <c r="Y2946" s="50"/>
      <c r="Z2946" s="50"/>
      <c r="AA2946" s="50"/>
      <c r="AB2946" s="50"/>
      <c r="AC2946" s="50"/>
      <c r="AD2946" s="50"/>
      <c r="AE2946" s="50"/>
      <c r="AF2946" s="50"/>
      <c r="AG2946" s="50"/>
      <c r="AH2946" s="50"/>
      <c r="AI2946" s="50"/>
      <c r="AJ2946" s="50"/>
      <c r="AK2946" s="50"/>
      <c r="AL2946" s="50"/>
      <c r="AM2946" s="50"/>
      <c r="AN2946" s="50"/>
      <c r="AO2946" s="50"/>
      <c r="AP2946" s="50"/>
      <c r="AQ2946" s="50"/>
      <c r="AR2946" s="50"/>
      <c r="AS2946" s="50"/>
      <c r="AT2946" s="50"/>
      <c r="AU2946" s="50"/>
      <c r="AV2946" s="50"/>
      <c r="AW2946" s="50"/>
      <c r="AX2946" s="50"/>
      <c r="AY2946" s="50"/>
      <c r="AZ2946" s="50"/>
      <c r="BA2946" s="50"/>
      <c r="BB2946" s="50"/>
      <c r="BC2946" s="50"/>
      <c r="BD2946" s="50"/>
      <c r="BE2946" s="50"/>
      <c r="BF2946" s="50"/>
      <c r="BG2946" s="50"/>
      <c r="BH2946" s="50"/>
      <c r="BI2946" s="50"/>
      <c r="BJ2946" s="50"/>
      <c r="BK2946" s="50"/>
      <c r="BL2946" s="50"/>
      <c r="BM2946" s="50"/>
      <c r="BN2946" s="50"/>
      <c r="BO2946" s="50"/>
      <c r="BP2946" s="50"/>
      <c r="BQ2946" s="50"/>
      <c r="BR2946" s="50"/>
      <c r="BS2946" s="50"/>
      <c r="BT2946" s="50"/>
      <c r="BU2946" s="50"/>
      <c r="BV2946" s="50"/>
      <c r="BW2946" s="50"/>
      <c r="BX2946" s="50"/>
      <c r="BY2946" s="50"/>
      <c r="BZ2946" s="50"/>
      <c r="CA2946" s="50"/>
      <c r="CB2946" s="50"/>
      <c r="CC2946" s="50"/>
      <c r="CD2946" s="50"/>
      <c r="CE2946" s="50"/>
      <c r="CF2946" s="50"/>
      <c r="CG2946" s="50"/>
      <c r="CH2946" s="50"/>
      <c r="CI2946" s="50"/>
      <c r="CJ2946" s="50"/>
      <c r="CK2946" s="50"/>
      <c r="CL2946" s="50"/>
      <c r="CM2946" s="50"/>
      <c r="CN2946" s="50"/>
      <c r="CO2946" s="50"/>
      <c r="CP2946" s="50"/>
      <c r="CQ2946" s="50"/>
      <c r="CR2946" s="50"/>
      <c r="CS2946" s="50"/>
      <c r="CT2946" s="50"/>
      <c r="CU2946" s="50"/>
      <c r="CV2946" s="50"/>
      <c r="CW2946" s="50"/>
      <c r="CX2946" s="50"/>
      <c r="CY2946" s="50"/>
      <c r="CZ2946" s="50"/>
      <c r="DA2946" s="50"/>
      <c r="DB2946" s="50"/>
      <c r="DC2946" s="50"/>
      <c r="DD2946" s="50"/>
      <c r="DE2946" s="50"/>
      <c r="DF2946" s="50"/>
      <c r="DG2946" s="50"/>
      <c r="DH2946" s="50"/>
    </row>
    <row r="2947" spans="1:112" x14ac:dyDescent="0.2">
      <c r="A2947" s="544"/>
      <c r="B2947" s="544"/>
      <c r="C2947" s="17"/>
      <c r="D2947" s="77" t="s">
        <v>8058</v>
      </c>
      <c r="E2947" s="353">
        <v>250</v>
      </c>
      <c r="F2947" s="352">
        <f t="shared" si="90"/>
        <v>150</v>
      </c>
      <c r="G2947" s="352">
        <f t="shared" si="91"/>
        <v>125</v>
      </c>
      <c r="H2947" s="50"/>
      <c r="I2947" s="50"/>
      <c r="J2947" s="50"/>
      <c r="K2947" s="50"/>
      <c r="L2947" s="50"/>
      <c r="M2947" s="50"/>
      <c r="N2947" s="50"/>
      <c r="O2947" s="50"/>
      <c r="P2947" s="50"/>
      <c r="Q2947" s="50"/>
      <c r="R2947" s="50"/>
      <c r="S2947" s="50"/>
      <c r="T2947" s="50"/>
      <c r="U2947" s="50"/>
      <c r="V2947" s="50"/>
      <c r="W2947" s="50"/>
      <c r="X2947" s="50"/>
      <c r="Y2947" s="50"/>
      <c r="Z2947" s="50"/>
      <c r="AA2947" s="50"/>
      <c r="AB2947" s="50"/>
      <c r="AC2947" s="50"/>
      <c r="AD2947" s="50"/>
      <c r="AE2947" s="50"/>
      <c r="AF2947" s="50"/>
      <c r="AG2947" s="50"/>
      <c r="AH2947" s="50"/>
      <c r="AI2947" s="50"/>
      <c r="AJ2947" s="50"/>
      <c r="AK2947" s="50"/>
      <c r="AL2947" s="50"/>
      <c r="AM2947" s="50"/>
      <c r="AN2947" s="50"/>
      <c r="AO2947" s="50"/>
      <c r="AP2947" s="50"/>
      <c r="AQ2947" s="50"/>
      <c r="AR2947" s="50"/>
      <c r="AS2947" s="50"/>
      <c r="AT2947" s="50"/>
      <c r="AU2947" s="50"/>
      <c r="AV2947" s="50"/>
      <c r="AW2947" s="50"/>
      <c r="AX2947" s="50"/>
      <c r="AY2947" s="50"/>
      <c r="AZ2947" s="50"/>
      <c r="BA2947" s="50"/>
      <c r="BB2947" s="50"/>
      <c r="BC2947" s="50"/>
      <c r="BD2947" s="50"/>
      <c r="BE2947" s="50"/>
      <c r="BF2947" s="50"/>
      <c r="BG2947" s="50"/>
      <c r="BH2947" s="50"/>
      <c r="BI2947" s="50"/>
      <c r="BJ2947" s="50"/>
      <c r="BK2947" s="50"/>
      <c r="BL2947" s="50"/>
      <c r="BM2947" s="50"/>
      <c r="BN2947" s="50"/>
      <c r="BO2947" s="50"/>
      <c r="BP2947" s="50"/>
      <c r="BQ2947" s="50"/>
      <c r="BR2947" s="50"/>
      <c r="BS2947" s="50"/>
      <c r="BT2947" s="50"/>
      <c r="BU2947" s="50"/>
      <c r="BV2947" s="50"/>
      <c r="BW2947" s="50"/>
      <c r="BX2947" s="50"/>
      <c r="BY2947" s="50"/>
      <c r="BZ2947" s="50"/>
      <c r="CA2947" s="50"/>
      <c r="CB2947" s="50"/>
      <c r="CC2947" s="50"/>
      <c r="CD2947" s="50"/>
      <c r="CE2947" s="50"/>
      <c r="CF2947" s="50"/>
      <c r="CG2947" s="50"/>
      <c r="CH2947" s="50"/>
      <c r="CI2947" s="50"/>
      <c r="CJ2947" s="50"/>
      <c r="CK2947" s="50"/>
      <c r="CL2947" s="50"/>
      <c r="CM2947" s="50"/>
      <c r="CN2947" s="50"/>
      <c r="CO2947" s="50"/>
      <c r="CP2947" s="50"/>
      <c r="CQ2947" s="50"/>
      <c r="CR2947" s="50"/>
      <c r="CS2947" s="50"/>
      <c r="CT2947" s="50"/>
      <c r="CU2947" s="50"/>
      <c r="CV2947" s="50"/>
      <c r="CW2947" s="50"/>
      <c r="CX2947" s="50"/>
      <c r="CY2947" s="50"/>
      <c r="CZ2947" s="50"/>
      <c r="DA2947" s="50"/>
      <c r="DB2947" s="50"/>
      <c r="DC2947" s="50"/>
      <c r="DD2947" s="50"/>
      <c r="DE2947" s="50"/>
      <c r="DF2947" s="50"/>
      <c r="DG2947" s="50"/>
      <c r="DH2947" s="50"/>
    </row>
    <row r="2948" spans="1:112" ht="25.5" x14ac:dyDescent="0.2">
      <c r="A2948" s="560" t="s">
        <v>121</v>
      </c>
      <c r="B2948" s="560" t="s">
        <v>121</v>
      </c>
      <c r="C2948" s="205"/>
      <c r="D2948" s="77" t="s">
        <v>8059</v>
      </c>
      <c r="E2948" s="353">
        <v>700</v>
      </c>
      <c r="F2948" s="352">
        <f t="shared" si="90"/>
        <v>420</v>
      </c>
      <c r="G2948" s="352">
        <f t="shared" si="91"/>
        <v>350</v>
      </c>
      <c r="H2948" s="50"/>
      <c r="I2948" s="50"/>
      <c r="J2948" s="50"/>
      <c r="K2948" s="50"/>
      <c r="L2948" s="50"/>
      <c r="M2948" s="50"/>
      <c r="N2948" s="50"/>
      <c r="O2948" s="50"/>
      <c r="P2948" s="50"/>
      <c r="Q2948" s="50"/>
      <c r="R2948" s="50"/>
      <c r="S2948" s="50"/>
      <c r="T2948" s="50"/>
      <c r="U2948" s="50"/>
      <c r="V2948" s="50"/>
      <c r="W2948" s="50"/>
      <c r="X2948" s="50"/>
      <c r="Y2948" s="50"/>
      <c r="Z2948" s="50"/>
      <c r="AA2948" s="50"/>
      <c r="AB2948" s="50"/>
      <c r="AC2948" s="50"/>
      <c r="AD2948" s="50"/>
      <c r="AE2948" s="50"/>
      <c r="AF2948" s="50"/>
      <c r="AG2948" s="50"/>
      <c r="AH2948" s="50"/>
      <c r="AI2948" s="50"/>
      <c r="AJ2948" s="50"/>
      <c r="AK2948" s="50"/>
      <c r="AL2948" s="50"/>
      <c r="AM2948" s="50"/>
      <c r="AN2948" s="50"/>
      <c r="AO2948" s="50"/>
      <c r="AP2948" s="50"/>
      <c r="AQ2948" s="50"/>
      <c r="AR2948" s="50"/>
      <c r="AS2948" s="50"/>
      <c r="AT2948" s="50"/>
      <c r="AU2948" s="50"/>
      <c r="AV2948" s="50"/>
      <c r="AW2948" s="50"/>
      <c r="AX2948" s="50"/>
      <c r="AY2948" s="50"/>
      <c r="AZ2948" s="50"/>
      <c r="BA2948" s="50"/>
      <c r="BB2948" s="50"/>
      <c r="BC2948" s="50"/>
      <c r="BD2948" s="50"/>
      <c r="BE2948" s="50"/>
      <c r="BF2948" s="50"/>
      <c r="BG2948" s="50"/>
      <c r="BH2948" s="50"/>
      <c r="BI2948" s="50"/>
      <c r="BJ2948" s="50"/>
      <c r="BK2948" s="50"/>
      <c r="BL2948" s="50"/>
      <c r="BM2948" s="50"/>
      <c r="BN2948" s="50"/>
      <c r="BO2948" s="50"/>
      <c r="BP2948" s="50"/>
      <c r="BQ2948" s="50"/>
      <c r="BR2948" s="50"/>
      <c r="BS2948" s="50"/>
      <c r="BT2948" s="50"/>
      <c r="BU2948" s="50"/>
      <c r="BV2948" s="50"/>
      <c r="BW2948" s="50"/>
      <c r="BX2948" s="50"/>
      <c r="BY2948" s="50"/>
      <c r="BZ2948" s="50"/>
      <c r="CA2948" s="50"/>
      <c r="CB2948" s="50"/>
      <c r="CC2948" s="50"/>
      <c r="CD2948" s="50"/>
      <c r="CE2948" s="50"/>
      <c r="CF2948" s="50"/>
      <c r="CG2948" s="50"/>
      <c r="CH2948" s="50"/>
      <c r="CI2948" s="50"/>
      <c r="CJ2948" s="50"/>
      <c r="CK2948" s="50"/>
      <c r="CL2948" s="50"/>
      <c r="CM2948" s="50"/>
      <c r="CN2948" s="50"/>
      <c r="CO2948" s="50"/>
      <c r="CP2948" s="50"/>
      <c r="CQ2948" s="50"/>
      <c r="CR2948" s="50"/>
      <c r="CS2948" s="50"/>
      <c r="CT2948" s="50"/>
      <c r="CU2948" s="50"/>
      <c r="CV2948" s="50"/>
      <c r="CW2948" s="50"/>
      <c r="CX2948" s="50"/>
      <c r="CY2948" s="50"/>
      <c r="CZ2948" s="50"/>
      <c r="DA2948" s="50"/>
      <c r="DB2948" s="50"/>
      <c r="DC2948" s="50"/>
      <c r="DD2948" s="50"/>
      <c r="DE2948" s="50"/>
      <c r="DF2948" s="50"/>
      <c r="DG2948" s="50"/>
      <c r="DH2948" s="50"/>
    </row>
    <row r="2949" spans="1:112" x14ac:dyDescent="0.2">
      <c r="A2949" s="562"/>
      <c r="B2949" s="562"/>
      <c r="C2949" s="205"/>
      <c r="D2949" s="77" t="s">
        <v>8060</v>
      </c>
      <c r="E2949" s="353">
        <v>300</v>
      </c>
      <c r="F2949" s="352">
        <f t="shared" si="90"/>
        <v>180</v>
      </c>
      <c r="G2949" s="352">
        <f t="shared" si="91"/>
        <v>150</v>
      </c>
      <c r="H2949" s="50"/>
      <c r="I2949" s="50"/>
      <c r="J2949" s="50"/>
      <c r="K2949" s="50"/>
      <c r="L2949" s="50"/>
      <c r="M2949" s="50"/>
      <c r="N2949" s="50"/>
      <c r="O2949" s="50"/>
      <c r="P2949" s="50"/>
      <c r="Q2949" s="50"/>
      <c r="R2949" s="50"/>
      <c r="S2949" s="50"/>
      <c r="T2949" s="50"/>
      <c r="U2949" s="50"/>
      <c r="V2949" s="50"/>
      <c r="W2949" s="50"/>
      <c r="X2949" s="50"/>
      <c r="Y2949" s="50"/>
      <c r="Z2949" s="50"/>
      <c r="AA2949" s="50"/>
      <c r="AB2949" s="50"/>
      <c r="AC2949" s="50"/>
      <c r="AD2949" s="50"/>
      <c r="AE2949" s="50"/>
      <c r="AF2949" s="50"/>
      <c r="AG2949" s="50"/>
      <c r="AH2949" s="50"/>
      <c r="AI2949" s="50"/>
      <c r="AJ2949" s="50"/>
      <c r="AK2949" s="50"/>
      <c r="AL2949" s="50"/>
      <c r="AM2949" s="50"/>
      <c r="AN2949" s="50"/>
      <c r="AO2949" s="50"/>
      <c r="AP2949" s="50"/>
      <c r="AQ2949" s="50"/>
      <c r="AR2949" s="50"/>
      <c r="AS2949" s="50"/>
      <c r="AT2949" s="50"/>
      <c r="AU2949" s="50"/>
      <c r="AV2949" s="50"/>
      <c r="AW2949" s="50"/>
      <c r="AX2949" s="50"/>
      <c r="AY2949" s="50"/>
      <c r="AZ2949" s="50"/>
      <c r="BA2949" s="50"/>
      <c r="BB2949" s="50"/>
      <c r="BC2949" s="50"/>
      <c r="BD2949" s="50"/>
      <c r="BE2949" s="50"/>
      <c r="BF2949" s="50"/>
      <c r="BG2949" s="50"/>
      <c r="BH2949" s="50"/>
      <c r="BI2949" s="50"/>
      <c r="BJ2949" s="50"/>
      <c r="BK2949" s="50"/>
      <c r="BL2949" s="50"/>
      <c r="BM2949" s="50"/>
      <c r="BN2949" s="50"/>
      <c r="BO2949" s="50"/>
      <c r="BP2949" s="50"/>
      <c r="BQ2949" s="50"/>
      <c r="BR2949" s="50"/>
      <c r="BS2949" s="50"/>
      <c r="BT2949" s="50"/>
      <c r="BU2949" s="50"/>
      <c r="BV2949" s="50"/>
      <c r="BW2949" s="50"/>
      <c r="BX2949" s="50"/>
      <c r="BY2949" s="50"/>
      <c r="BZ2949" s="50"/>
      <c r="CA2949" s="50"/>
      <c r="CB2949" s="50"/>
      <c r="CC2949" s="50"/>
      <c r="CD2949" s="50"/>
      <c r="CE2949" s="50"/>
      <c r="CF2949" s="50"/>
      <c r="CG2949" s="50"/>
      <c r="CH2949" s="50"/>
      <c r="CI2949" s="50"/>
      <c r="CJ2949" s="50"/>
      <c r="CK2949" s="50"/>
      <c r="CL2949" s="50"/>
      <c r="CM2949" s="50"/>
      <c r="CN2949" s="50"/>
      <c r="CO2949" s="50"/>
      <c r="CP2949" s="50"/>
      <c r="CQ2949" s="50"/>
      <c r="CR2949" s="50"/>
      <c r="CS2949" s="50"/>
      <c r="CT2949" s="50"/>
      <c r="CU2949" s="50"/>
      <c r="CV2949" s="50"/>
      <c r="CW2949" s="50"/>
      <c r="CX2949" s="50"/>
      <c r="CY2949" s="50"/>
      <c r="CZ2949" s="50"/>
      <c r="DA2949" s="50"/>
      <c r="DB2949" s="50"/>
      <c r="DC2949" s="50"/>
      <c r="DD2949" s="50"/>
      <c r="DE2949" s="50"/>
      <c r="DF2949" s="50"/>
      <c r="DG2949" s="50"/>
      <c r="DH2949" s="50"/>
    </row>
    <row r="2950" spans="1:112" x14ac:dyDescent="0.2">
      <c r="A2950" s="17" t="s">
        <v>122</v>
      </c>
      <c r="B2950" s="17" t="s">
        <v>122</v>
      </c>
      <c r="C2950" s="17"/>
      <c r="D2950" s="78" t="s">
        <v>3554</v>
      </c>
      <c r="E2950" s="353">
        <v>250</v>
      </c>
      <c r="F2950" s="352">
        <f t="shared" si="90"/>
        <v>150</v>
      </c>
      <c r="G2950" s="352">
        <f t="shared" si="91"/>
        <v>125</v>
      </c>
      <c r="H2950" s="50"/>
      <c r="I2950" s="50"/>
      <c r="J2950" s="50"/>
      <c r="K2950" s="50"/>
      <c r="L2950" s="50"/>
      <c r="M2950" s="50"/>
      <c r="N2950" s="50"/>
      <c r="O2950" s="50"/>
      <c r="P2950" s="50"/>
      <c r="Q2950" s="50"/>
      <c r="R2950" s="50"/>
      <c r="S2950" s="50"/>
      <c r="T2950" s="50"/>
      <c r="U2950" s="50"/>
      <c r="V2950" s="50"/>
      <c r="W2950" s="50"/>
      <c r="X2950" s="50"/>
      <c r="Y2950" s="50"/>
      <c r="Z2950" s="50"/>
      <c r="AA2950" s="50"/>
      <c r="AB2950" s="50"/>
      <c r="AC2950" s="50"/>
      <c r="AD2950" s="50"/>
      <c r="AE2950" s="50"/>
      <c r="AF2950" s="50"/>
      <c r="AG2950" s="50"/>
      <c r="AH2950" s="50"/>
      <c r="AI2950" s="50"/>
      <c r="AJ2950" s="50"/>
      <c r="AK2950" s="50"/>
      <c r="AL2950" s="50"/>
      <c r="AM2950" s="50"/>
      <c r="AN2950" s="50"/>
      <c r="AO2950" s="50"/>
      <c r="AP2950" s="50"/>
      <c r="AQ2950" s="50"/>
      <c r="AR2950" s="50"/>
      <c r="AS2950" s="50"/>
      <c r="AT2950" s="50"/>
      <c r="AU2950" s="50"/>
      <c r="AV2950" s="50"/>
      <c r="AW2950" s="50"/>
      <c r="AX2950" s="50"/>
      <c r="AY2950" s="50"/>
      <c r="AZ2950" s="50"/>
      <c r="BA2950" s="50"/>
      <c r="BB2950" s="50"/>
      <c r="BC2950" s="50"/>
      <c r="BD2950" s="50"/>
      <c r="BE2950" s="50"/>
      <c r="BF2950" s="50"/>
      <c r="BG2950" s="50"/>
      <c r="BH2950" s="50"/>
      <c r="BI2950" s="50"/>
      <c r="BJ2950" s="50"/>
      <c r="BK2950" s="50"/>
      <c r="BL2950" s="50"/>
      <c r="BM2950" s="50"/>
      <c r="BN2950" s="50"/>
      <c r="BO2950" s="50"/>
      <c r="BP2950" s="50"/>
      <c r="BQ2950" s="50"/>
      <c r="BR2950" s="50"/>
      <c r="BS2950" s="50"/>
      <c r="BT2950" s="50"/>
      <c r="BU2950" s="50"/>
      <c r="BV2950" s="50"/>
      <c r="BW2950" s="50"/>
      <c r="BX2950" s="50"/>
      <c r="BY2950" s="50"/>
      <c r="BZ2950" s="50"/>
      <c r="CA2950" s="50"/>
      <c r="CB2950" s="50"/>
      <c r="CC2950" s="50"/>
      <c r="CD2950" s="50"/>
      <c r="CE2950" s="50"/>
      <c r="CF2950" s="50"/>
      <c r="CG2950" s="50"/>
      <c r="CH2950" s="50"/>
      <c r="CI2950" s="50"/>
      <c r="CJ2950" s="50"/>
      <c r="CK2950" s="50"/>
      <c r="CL2950" s="50"/>
      <c r="CM2950" s="50"/>
      <c r="CN2950" s="50"/>
      <c r="CO2950" s="50"/>
      <c r="CP2950" s="50"/>
      <c r="CQ2950" s="50"/>
      <c r="CR2950" s="50"/>
      <c r="CS2950" s="50"/>
      <c r="CT2950" s="50"/>
      <c r="CU2950" s="50"/>
      <c r="CV2950" s="50"/>
      <c r="CW2950" s="50"/>
      <c r="CX2950" s="50"/>
      <c r="CY2950" s="50"/>
      <c r="CZ2950" s="50"/>
      <c r="DA2950" s="50"/>
      <c r="DB2950" s="50"/>
      <c r="DC2950" s="50"/>
      <c r="DD2950" s="50"/>
      <c r="DE2950" s="50"/>
      <c r="DF2950" s="50"/>
      <c r="DG2950" s="50"/>
      <c r="DH2950" s="50"/>
    </row>
    <row r="2951" spans="1:112" x14ac:dyDescent="0.2">
      <c r="A2951" s="17" t="s">
        <v>123</v>
      </c>
      <c r="B2951" s="17" t="s">
        <v>123</v>
      </c>
      <c r="C2951" s="17"/>
      <c r="D2951" s="77" t="s">
        <v>3555</v>
      </c>
      <c r="E2951" s="353">
        <v>250</v>
      </c>
      <c r="F2951" s="352">
        <f t="shared" si="90"/>
        <v>150</v>
      </c>
      <c r="G2951" s="352">
        <f t="shared" si="91"/>
        <v>125</v>
      </c>
      <c r="H2951" s="50"/>
      <c r="I2951" s="50"/>
      <c r="J2951" s="50"/>
      <c r="K2951" s="50"/>
      <c r="L2951" s="50"/>
      <c r="M2951" s="50"/>
      <c r="N2951" s="50"/>
      <c r="O2951" s="50"/>
      <c r="P2951" s="50"/>
      <c r="Q2951" s="50"/>
      <c r="R2951" s="50"/>
      <c r="S2951" s="50"/>
      <c r="T2951" s="50"/>
      <c r="U2951" s="50"/>
      <c r="V2951" s="50"/>
      <c r="W2951" s="50"/>
      <c r="X2951" s="50"/>
      <c r="Y2951" s="50"/>
      <c r="Z2951" s="50"/>
      <c r="AA2951" s="50"/>
      <c r="AB2951" s="50"/>
      <c r="AC2951" s="50"/>
      <c r="AD2951" s="50"/>
      <c r="AE2951" s="50"/>
      <c r="AF2951" s="50"/>
      <c r="AG2951" s="50"/>
      <c r="AH2951" s="50"/>
      <c r="AI2951" s="50"/>
      <c r="AJ2951" s="50"/>
      <c r="AK2951" s="50"/>
      <c r="AL2951" s="50"/>
      <c r="AM2951" s="50"/>
      <c r="AN2951" s="50"/>
      <c r="AO2951" s="50"/>
      <c r="AP2951" s="50"/>
      <c r="AQ2951" s="50"/>
      <c r="AR2951" s="50"/>
      <c r="AS2951" s="50"/>
      <c r="AT2951" s="50"/>
      <c r="AU2951" s="50"/>
      <c r="AV2951" s="50"/>
      <c r="AW2951" s="50"/>
      <c r="AX2951" s="50"/>
      <c r="AY2951" s="50"/>
      <c r="AZ2951" s="50"/>
      <c r="BA2951" s="50"/>
      <c r="BB2951" s="50"/>
      <c r="BC2951" s="50"/>
      <c r="BD2951" s="50"/>
      <c r="BE2951" s="50"/>
      <c r="BF2951" s="50"/>
      <c r="BG2951" s="50"/>
      <c r="BH2951" s="50"/>
      <c r="BI2951" s="50"/>
      <c r="BJ2951" s="50"/>
      <c r="BK2951" s="50"/>
      <c r="BL2951" s="50"/>
      <c r="BM2951" s="50"/>
      <c r="BN2951" s="50"/>
      <c r="BO2951" s="50"/>
      <c r="BP2951" s="50"/>
      <c r="BQ2951" s="50"/>
      <c r="BR2951" s="50"/>
      <c r="BS2951" s="50"/>
      <c r="BT2951" s="50"/>
      <c r="BU2951" s="50"/>
      <c r="BV2951" s="50"/>
      <c r="BW2951" s="50"/>
      <c r="BX2951" s="50"/>
      <c r="BY2951" s="50"/>
      <c r="BZ2951" s="50"/>
      <c r="CA2951" s="50"/>
      <c r="CB2951" s="50"/>
      <c r="CC2951" s="50"/>
      <c r="CD2951" s="50"/>
      <c r="CE2951" s="50"/>
      <c r="CF2951" s="50"/>
      <c r="CG2951" s="50"/>
      <c r="CH2951" s="50"/>
      <c r="CI2951" s="50"/>
      <c r="CJ2951" s="50"/>
      <c r="CK2951" s="50"/>
      <c r="CL2951" s="50"/>
      <c r="CM2951" s="50"/>
      <c r="CN2951" s="50"/>
      <c r="CO2951" s="50"/>
      <c r="CP2951" s="50"/>
      <c r="CQ2951" s="50"/>
      <c r="CR2951" s="50"/>
      <c r="CS2951" s="50"/>
      <c r="CT2951" s="50"/>
      <c r="CU2951" s="50"/>
      <c r="CV2951" s="50"/>
      <c r="CW2951" s="50"/>
      <c r="CX2951" s="50"/>
      <c r="CY2951" s="50"/>
      <c r="CZ2951" s="50"/>
      <c r="DA2951" s="50"/>
      <c r="DB2951" s="50"/>
      <c r="DC2951" s="50"/>
      <c r="DD2951" s="50"/>
      <c r="DE2951" s="50"/>
      <c r="DF2951" s="50"/>
      <c r="DG2951" s="50"/>
      <c r="DH2951" s="50"/>
    </row>
    <row r="2952" spans="1:112" x14ac:dyDescent="0.2">
      <c r="A2952" s="17" t="s">
        <v>161</v>
      </c>
      <c r="B2952" s="17" t="s">
        <v>161</v>
      </c>
      <c r="C2952" s="17"/>
      <c r="D2952" s="77" t="s">
        <v>3556</v>
      </c>
      <c r="E2952" s="353">
        <v>250</v>
      </c>
      <c r="F2952" s="352">
        <f t="shared" si="90"/>
        <v>150</v>
      </c>
      <c r="G2952" s="352">
        <f t="shared" si="91"/>
        <v>125</v>
      </c>
      <c r="H2952" s="50"/>
      <c r="I2952" s="50"/>
      <c r="J2952" s="50"/>
      <c r="K2952" s="50"/>
      <c r="L2952" s="50"/>
      <c r="M2952" s="50"/>
      <c r="N2952" s="50"/>
      <c r="O2952" s="50"/>
      <c r="P2952" s="50"/>
      <c r="Q2952" s="50"/>
      <c r="R2952" s="50"/>
      <c r="S2952" s="50"/>
      <c r="T2952" s="50"/>
      <c r="U2952" s="50"/>
      <c r="V2952" s="50"/>
      <c r="W2952" s="50"/>
      <c r="X2952" s="50"/>
      <c r="Y2952" s="50"/>
      <c r="Z2952" s="50"/>
      <c r="AA2952" s="50"/>
      <c r="AB2952" s="50"/>
      <c r="AC2952" s="50"/>
      <c r="AD2952" s="50"/>
      <c r="AE2952" s="50"/>
      <c r="AF2952" s="50"/>
      <c r="AG2952" s="50"/>
      <c r="AH2952" s="50"/>
      <c r="AI2952" s="50"/>
      <c r="AJ2952" s="50"/>
      <c r="AK2952" s="50"/>
      <c r="AL2952" s="50"/>
      <c r="AM2952" s="50"/>
      <c r="AN2952" s="50"/>
      <c r="AO2952" s="50"/>
      <c r="AP2952" s="50"/>
      <c r="AQ2952" s="50"/>
      <c r="AR2952" s="50"/>
      <c r="AS2952" s="50"/>
      <c r="AT2952" s="50"/>
      <c r="AU2952" s="50"/>
      <c r="AV2952" s="50"/>
      <c r="AW2952" s="50"/>
      <c r="AX2952" s="50"/>
      <c r="AY2952" s="50"/>
      <c r="AZ2952" s="50"/>
      <c r="BA2952" s="50"/>
      <c r="BB2952" s="50"/>
      <c r="BC2952" s="50"/>
      <c r="BD2952" s="50"/>
      <c r="BE2952" s="50"/>
      <c r="BF2952" s="50"/>
      <c r="BG2952" s="50"/>
      <c r="BH2952" s="50"/>
      <c r="BI2952" s="50"/>
      <c r="BJ2952" s="50"/>
      <c r="BK2952" s="50"/>
      <c r="BL2952" s="50"/>
      <c r="BM2952" s="50"/>
      <c r="BN2952" s="50"/>
      <c r="BO2952" s="50"/>
      <c r="BP2952" s="50"/>
      <c r="BQ2952" s="50"/>
      <c r="BR2952" s="50"/>
      <c r="BS2952" s="50"/>
      <c r="BT2952" s="50"/>
      <c r="BU2952" s="50"/>
      <c r="BV2952" s="50"/>
      <c r="BW2952" s="50"/>
      <c r="BX2952" s="50"/>
      <c r="BY2952" s="50"/>
      <c r="BZ2952" s="50"/>
      <c r="CA2952" s="50"/>
      <c r="CB2952" s="50"/>
      <c r="CC2952" s="50"/>
      <c r="CD2952" s="50"/>
      <c r="CE2952" s="50"/>
      <c r="CF2952" s="50"/>
      <c r="CG2952" s="50"/>
      <c r="CH2952" s="50"/>
      <c r="CI2952" s="50"/>
      <c r="CJ2952" s="50"/>
      <c r="CK2952" s="50"/>
      <c r="CL2952" s="50"/>
      <c r="CM2952" s="50"/>
      <c r="CN2952" s="50"/>
      <c r="CO2952" s="50"/>
      <c r="CP2952" s="50"/>
      <c r="CQ2952" s="50"/>
      <c r="CR2952" s="50"/>
      <c r="CS2952" s="50"/>
      <c r="CT2952" s="50"/>
      <c r="CU2952" s="50"/>
      <c r="CV2952" s="50"/>
      <c r="CW2952" s="50"/>
      <c r="CX2952" s="50"/>
      <c r="CY2952" s="50"/>
      <c r="CZ2952" s="50"/>
      <c r="DA2952" s="50"/>
      <c r="DB2952" s="50"/>
      <c r="DC2952" s="50"/>
      <c r="DD2952" s="50"/>
      <c r="DE2952" s="50"/>
      <c r="DF2952" s="50"/>
      <c r="DG2952" s="50"/>
      <c r="DH2952" s="50"/>
    </row>
    <row r="2953" spans="1:112" x14ac:dyDescent="0.2">
      <c r="A2953" s="17" t="s">
        <v>162</v>
      </c>
      <c r="B2953" s="17" t="s">
        <v>162</v>
      </c>
      <c r="C2953" s="17"/>
      <c r="D2953" s="77" t="s">
        <v>8061</v>
      </c>
      <c r="E2953" s="353">
        <v>350</v>
      </c>
      <c r="F2953" s="352">
        <f t="shared" si="90"/>
        <v>210</v>
      </c>
      <c r="G2953" s="352">
        <f t="shared" si="91"/>
        <v>175</v>
      </c>
      <c r="H2953" s="50"/>
      <c r="I2953" s="50"/>
      <c r="J2953" s="50"/>
      <c r="K2953" s="50"/>
      <c r="L2953" s="50"/>
      <c r="M2953" s="50"/>
      <c r="N2953" s="50"/>
      <c r="O2953" s="50"/>
      <c r="P2953" s="50"/>
      <c r="Q2953" s="50"/>
      <c r="R2953" s="50"/>
      <c r="S2953" s="50"/>
      <c r="T2953" s="50"/>
      <c r="U2953" s="50"/>
      <c r="V2953" s="50"/>
      <c r="W2953" s="50"/>
      <c r="X2953" s="50"/>
      <c r="Y2953" s="50"/>
      <c r="Z2953" s="50"/>
      <c r="AA2953" s="50"/>
      <c r="AB2953" s="50"/>
      <c r="AC2953" s="50"/>
      <c r="AD2953" s="50"/>
      <c r="AE2953" s="50"/>
      <c r="AF2953" s="50"/>
      <c r="AG2953" s="50"/>
      <c r="AH2953" s="50"/>
      <c r="AI2953" s="50"/>
      <c r="AJ2953" s="50"/>
      <c r="AK2953" s="50"/>
      <c r="AL2953" s="50"/>
      <c r="AM2953" s="50"/>
      <c r="AN2953" s="50"/>
      <c r="AO2953" s="50"/>
      <c r="AP2953" s="50"/>
      <c r="AQ2953" s="50"/>
      <c r="AR2953" s="50"/>
      <c r="AS2953" s="50"/>
      <c r="AT2953" s="50"/>
      <c r="AU2953" s="50"/>
      <c r="AV2953" s="50"/>
      <c r="AW2953" s="50"/>
      <c r="AX2953" s="50"/>
      <c r="AY2953" s="50"/>
      <c r="AZ2953" s="50"/>
      <c r="BA2953" s="50"/>
      <c r="BB2953" s="50"/>
      <c r="BC2953" s="50"/>
      <c r="BD2953" s="50"/>
      <c r="BE2953" s="50"/>
      <c r="BF2953" s="50"/>
      <c r="BG2953" s="50"/>
      <c r="BH2953" s="50"/>
      <c r="BI2953" s="50"/>
      <c r="BJ2953" s="50"/>
      <c r="BK2953" s="50"/>
      <c r="BL2953" s="50"/>
      <c r="BM2953" s="50"/>
      <c r="BN2953" s="50"/>
      <c r="BO2953" s="50"/>
      <c r="BP2953" s="50"/>
      <c r="BQ2953" s="50"/>
      <c r="BR2953" s="50"/>
      <c r="BS2953" s="50"/>
      <c r="BT2953" s="50"/>
      <c r="BU2953" s="50"/>
      <c r="BV2953" s="50"/>
      <c r="BW2953" s="50"/>
      <c r="BX2953" s="50"/>
      <c r="BY2953" s="50"/>
      <c r="BZ2953" s="50"/>
      <c r="CA2953" s="50"/>
      <c r="CB2953" s="50"/>
      <c r="CC2953" s="50"/>
      <c r="CD2953" s="50"/>
      <c r="CE2953" s="50"/>
      <c r="CF2953" s="50"/>
      <c r="CG2953" s="50"/>
      <c r="CH2953" s="50"/>
      <c r="CI2953" s="50"/>
      <c r="CJ2953" s="50"/>
      <c r="CK2953" s="50"/>
      <c r="CL2953" s="50"/>
      <c r="CM2953" s="50"/>
      <c r="CN2953" s="50"/>
      <c r="CO2953" s="50"/>
      <c r="CP2953" s="50"/>
      <c r="CQ2953" s="50"/>
      <c r="CR2953" s="50"/>
      <c r="CS2953" s="50"/>
      <c r="CT2953" s="50"/>
      <c r="CU2953" s="50"/>
      <c r="CV2953" s="50"/>
      <c r="CW2953" s="50"/>
      <c r="CX2953" s="50"/>
      <c r="CY2953" s="50"/>
      <c r="CZ2953" s="50"/>
      <c r="DA2953" s="50"/>
      <c r="DB2953" s="50"/>
      <c r="DC2953" s="50"/>
      <c r="DD2953" s="50"/>
      <c r="DE2953" s="50"/>
      <c r="DF2953" s="50"/>
      <c r="DG2953" s="50"/>
      <c r="DH2953" s="50"/>
    </row>
    <row r="2954" spans="1:112" x14ac:dyDescent="0.2">
      <c r="A2954" s="17" t="s">
        <v>2077</v>
      </c>
      <c r="B2954" s="17" t="s">
        <v>2077</v>
      </c>
      <c r="C2954" s="17"/>
      <c r="D2954" s="77" t="s">
        <v>8062</v>
      </c>
      <c r="E2954" s="353">
        <v>280</v>
      </c>
      <c r="F2954" s="352">
        <f t="shared" si="90"/>
        <v>168</v>
      </c>
      <c r="G2954" s="352">
        <f t="shared" si="91"/>
        <v>140</v>
      </c>
      <c r="H2954" s="50"/>
      <c r="I2954" s="50"/>
      <c r="J2954" s="50"/>
      <c r="K2954" s="50"/>
      <c r="L2954" s="50"/>
      <c r="M2954" s="50"/>
      <c r="N2954" s="50"/>
      <c r="O2954" s="50"/>
      <c r="P2954" s="50"/>
      <c r="Q2954" s="50"/>
      <c r="R2954" s="50"/>
      <c r="S2954" s="50"/>
      <c r="T2954" s="50"/>
      <c r="U2954" s="50"/>
      <c r="V2954" s="50"/>
      <c r="W2954" s="50"/>
      <c r="X2954" s="50"/>
      <c r="Y2954" s="50"/>
      <c r="Z2954" s="50"/>
      <c r="AA2954" s="50"/>
      <c r="AB2954" s="50"/>
      <c r="AC2954" s="50"/>
      <c r="AD2954" s="50"/>
      <c r="AE2954" s="50"/>
      <c r="AF2954" s="50"/>
      <c r="AG2954" s="50"/>
      <c r="AH2954" s="50"/>
      <c r="AI2954" s="50"/>
      <c r="AJ2954" s="50"/>
      <c r="AK2954" s="50"/>
      <c r="AL2954" s="50"/>
      <c r="AM2954" s="50"/>
      <c r="AN2954" s="50"/>
      <c r="AO2954" s="50"/>
      <c r="AP2954" s="50"/>
      <c r="AQ2954" s="50"/>
      <c r="AR2954" s="50"/>
      <c r="AS2954" s="50"/>
      <c r="AT2954" s="50"/>
      <c r="AU2954" s="50"/>
      <c r="AV2954" s="50"/>
      <c r="AW2954" s="50"/>
      <c r="AX2954" s="50"/>
      <c r="AY2954" s="50"/>
      <c r="AZ2954" s="50"/>
      <c r="BA2954" s="50"/>
      <c r="BB2954" s="50"/>
      <c r="BC2954" s="50"/>
      <c r="BD2954" s="50"/>
      <c r="BE2954" s="50"/>
      <c r="BF2954" s="50"/>
      <c r="BG2954" s="50"/>
      <c r="BH2954" s="50"/>
      <c r="BI2954" s="50"/>
      <c r="BJ2954" s="50"/>
      <c r="BK2954" s="50"/>
      <c r="BL2954" s="50"/>
      <c r="BM2954" s="50"/>
      <c r="BN2954" s="50"/>
      <c r="BO2954" s="50"/>
      <c r="BP2954" s="50"/>
      <c r="BQ2954" s="50"/>
      <c r="BR2954" s="50"/>
      <c r="BS2954" s="50"/>
      <c r="BT2954" s="50"/>
      <c r="BU2954" s="50"/>
      <c r="BV2954" s="50"/>
      <c r="BW2954" s="50"/>
      <c r="BX2954" s="50"/>
      <c r="BY2954" s="50"/>
      <c r="BZ2954" s="50"/>
      <c r="CA2954" s="50"/>
      <c r="CB2954" s="50"/>
      <c r="CC2954" s="50"/>
      <c r="CD2954" s="50"/>
      <c r="CE2954" s="50"/>
      <c r="CF2954" s="50"/>
      <c r="CG2954" s="50"/>
      <c r="CH2954" s="50"/>
      <c r="CI2954" s="50"/>
      <c r="CJ2954" s="50"/>
      <c r="CK2954" s="50"/>
      <c r="CL2954" s="50"/>
      <c r="CM2954" s="50"/>
      <c r="CN2954" s="50"/>
      <c r="CO2954" s="50"/>
      <c r="CP2954" s="50"/>
      <c r="CQ2954" s="50"/>
      <c r="CR2954" s="50"/>
      <c r="CS2954" s="50"/>
      <c r="CT2954" s="50"/>
      <c r="CU2954" s="50"/>
      <c r="CV2954" s="50"/>
      <c r="CW2954" s="50"/>
      <c r="CX2954" s="50"/>
      <c r="CY2954" s="50"/>
      <c r="CZ2954" s="50"/>
      <c r="DA2954" s="50"/>
      <c r="DB2954" s="50"/>
      <c r="DC2954" s="50"/>
      <c r="DD2954" s="50"/>
      <c r="DE2954" s="50"/>
      <c r="DF2954" s="50"/>
      <c r="DG2954" s="50"/>
      <c r="DH2954" s="50"/>
    </row>
    <row r="2955" spans="1:112" x14ac:dyDescent="0.2">
      <c r="A2955" s="17" t="s">
        <v>2079</v>
      </c>
      <c r="B2955" s="17" t="s">
        <v>2079</v>
      </c>
      <c r="C2955" s="17"/>
      <c r="D2955" s="77" t="s">
        <v>3557</v>
      </c>
      <c r="E2955" s="353">
        <v>250</v>
      </c>
      <c r="F2955" s="352">
        <f t="shared" si="90"/>
        <v>150</v>
      </c>
      <c r="G2955" s="352">
        <f t="shared" si="91"/>
        <v>125</v>
      </c>
      <c r="H2955" s="50"/>
      <c r="I2955" s="50"/>
      <c r="J2955" s="50"/>
      <c r="K2955" s="50"/>
      <c r="L2955" s="50"/>
      <c r="M2955" s="50"/>
      <c r="N2955" s="50"/>
      <c r="O2955" s="50"/>
      <c r="P2955" s="50"/>
      <c r="Q2955" s="50"/>
      <c r="R2955" s="50"/>
      <c r="S2955" s="50"/>
      <c r="T2955" s="50"/>
      <c r="U2955" s="50"/>
      <c r="V2955" s="50"/>
      <c r="W2955" s="50"/>
      <c r="X2955" s="50"/>
      <c r="Y2955" s="50"/>
      <c r="Z2955" s="50"/>
      <c r="AA2955" s="50"/>
      <c r="AB2955" s="50"/>
      <c r="AC2955" s="50"/>
      <c r="AD2955" s="50"/>
      <c r="AE2955" s="50"/>
      <c r="AF2955" s="50"/>
      <c r="AG2955" s="50"/>
      <c r="AH2955" s="50"/>
      <c r="AI2955" s="50"/>
      <c r="AJ2955" s="50"/>
      <c r="AK2955" s="50"/>
      <c r="AL2955" s="50"/>
      <c r="AM2955" s="50"/>
      <c r="AN2955" s="50"/>
      <c r="AO2955" s="50"/>
      <c r="AP2955" s="50"/>
      <c r="AQ2955" s="50"/>
      <c r="AR2955" s="50"/>
      <c r="AS2955" s="50"/>
      <c r="AT2955" s="50"/>
      <c r="AU2955" s="50"/>
      <c r="AV2955" s="50"/>
      <c r="AW2955" s="50"/>
      <c r="AX2955" s="50"/>
      <c r="AY2955" s="50"/>
      <c r="AZ2955" s="50"/>
      <c r="BA2955" s="50"/>
      <c r="BB2955" s="50"/>
      <c r="BC2955" s="50"/>
      <c r="BD2955" s="50"/>
      <c r="BE2955" s="50"/>
      <c r="BF2955" s="50"/>
      <c r="BG2955" s="50"/>
      <c r="BH2955" s="50"/>
      <c r="BI2955" s="50"/>
      <c r="BJ2955" s="50"/>
      <c r="BK2955" s="50"/>
      <c r="BL2955" s="50"/>
      <c r="BM2955" s="50"/>
      <c r="BN2955" s="50"/>
      <c r="BO2955" s="50"/>
      <c r="BP2955" s="50"/>
      <c r="BQ2955" s="50"/>
      <c r="BR2955" s="50"/>
      <c r="BS2955" s="50"/>
      <c r="BT2955" s="50"/>
      <c r="BU2955" s="50"/>
      <c r="BV2955" s="50"/>
      <c r="BW2955" s="50"/>
      <c r="BX2955" s="50"/>
      <c r="BY2955" s="50"/>
      <c r="BZ2955" s="50"/>
      <c r="CA2955" s="50"/>
      <c r="CB2955" s="50"/>
      <c r="CC2955" s="50"/>
      <c r="CD2955" s="50"/>
      <c r="CE2955" s="50"/>
      <c r="CF2955" s="50"/>
      <c r="CG2955" s="50"/>
      <c r="CH2955" s="50"/>
      <c r="CI2955" s="50"/>
      <c r="CJ2955" s="50"/>
      <c r="CK2955" s="50"/>
      <c r="CL2955" s="50"/>
      <c r="CM2955" s="50"/>
      <c r="CN2955" s="50"/>
      <c r="CO2955" s="50"/>
      <c r="CP2955" s="50"/>
      <c r="CQ2955" s="50"/>
      <c r="CR2955" s="50"/>
      <c r="CS2955" s="50"/>
      <c r="CT2955" s="50"/>
      <c r="CU2955" s="50"/>
      <c r="CV2955" s="50"/>
      <c r="CW2955" s="50"/>
      <c r="CX2955" s="50"/>
      <c r="CY2955" s="50"/>
      <c r="CZ2955" s="50"/>
      <c r="DA2955" s="50"/>
      <c r="DB2955" s="50"/>
      <c r="DC2955" s="50"/>
      <c r="DD2955" s="50"/>
      <c r="DE2955" s="50"/>
      <c r="DF2955" s="50"/>
      <c r="DG2955" s="50"/>
      <c r="DH2955" s="50"/>
    </row>
    <row r="2956" spans="1:112" ht="25.5" x14ac:dyDescent="0.2">
      <c r="A2956" s="17" t="s">
        <v>2081</v>
      </c>
      <c r="B2956" s="17" t="s">
        <v>2081</v>
      </c>
      <c r="C2956" s="17"/>
      <c r="D2956" s="77" t="s">
        <v>8063</v>
      </c>
      <c r="E2956" s="353">
        <v>500</v>
      </c>
      <c r="F2956" s="352">
        <f t="shared" ref="F2956:F3019" si="92">IFERROR(E2956*0.6,0)</f>
        <v>300</v>
      </c>
      <c r="G2956" s="352">
        <f t="shared" ref="G2956:G3019" si="93">IFERROR(E2956*0.5,0)</f>
        <v>250</v>
      </c>
      <c r="H2956" s="50"/>
      <c r="I2956" s="50"/>
      <c r="J2956" s="50"/>
      <c r="K2956" s="50"/>
      <c r="L2956" s="50"/>
      <c r="M2956" s="50"/>
      <c r="N2956" s="50"/>
      <c r="O2956" s="50"/>
      <c r="P2956" s="50"/>
      <c r="Q2956" s="50"/>
      <c r="R2956" s="50"/>
      <c r="S2956" s="50"/>
      <c r="T2956" s="50"/>
      <c r="U2956" s="50"/>
      <c r="V2956" s="50"/>
      <c r="W2956" s="50"/>
      <c r="X2956" s="50"/>
      <c r="Y2956" s="50"/>
      <c r="Z2956" s="50"/>
      <c r="AA2956" s="50"/>
      <c r="AB2956" s="50"/>
      <c r="AC2956" s="50"/>
      <c r="AD2956" s="50"/>
      <c r="AE2956" s="50"/>
      <c r="AF2956" s="50"/>
      <c r="AG2956" s="50"/>
      <c r="AH2956" s="50"/>
      <c r="AI2956" s="50"/>
      <c r="AJ2956" s="50"/>
      <c r="AK2956" s="50"/>
      <c r="AL2956" s="50"/>
      <c r="AM2956" s="50"/>
      <c r="AN2956" s="50"/>
      <c r="AO2956" s="50"/>
      <c r="AP2956" s="50"/>
      <c r="AQ2956" s="50"/>
      <c r="AR2956" s="50"/>
      <c r="AS2956" s="50"/>
      <c r="AT2956" s="50"/>
      <c r="AU2956" s="50"/>
      <c r="AV2956" s="50"/>
      <c r="AW2956" s="50"/>
      <c r="AX2956" s="50"/>
      <c r="AY2956" s="50"/>
      <c r="AZ2956" s="50"/>
      <c r="BA2956" s="50"/>
      <c r="BB2956" s="50"/>
      <c r="BC2956" s="50"/>
      <c r="BD2956" s="50"/>
      <c r="BE2956" s="50"/>
      <c r="BF2956" s="50"/>
      <c r="BG2956" s="50"/>
      <c r="BH2956" s="50"/>
      <c r="BI2956" s="50"/>
      <c r="BJ2956" s="50"/>
      <c r="BK2956" s="50"/>
      <c r="BL2956" s="50"/>
      <c r="BM2956" s="50"/>
      <c r="BN2956" s="50"/>
      <c r="BO2956" s="50"/>
      <c r="BP2956" s="50"/>
      <c r="BQ2956" s="50"/>
      <c r="BR2956" s="50"/>
      <c r="BS2956" s="50"/>
      <c r="BT2956" s="50"/>
      <c r="BU2956" s="50"/>
      <c r="BV2956" s="50"/>
      <c r="BW2956" s="50"/>
      <c r="BX2956" s="50"/>
      <c r="BY2956" s="50"/>
      <c r="BZ2956" s="50"/>
      <c r="CA2956" s="50"/>
      <c r="CB2956" s="50"/>
      <c r="CC2956" s="50"/>
      <c r="CD2956" s="50"/>
      <c r="CE2956" s="50"/>
      <c r="CF2956" s="50"/>
      <c r="CG2956" s="50"/>
      <c r="CH2956" s="50"/>
      <c r="CI2956" s="50"/>
      <c r="CJ2956" s="50"/>
      <c r="CK2956" s="50"/>
      <c r="CL2956" s="50"/>
      <c r="CM2956" s="50"/>
      <c r="CN2956" s="50"/>
      <c r="CO2956" s="50"/>
      <c r="CP2956" s="50"/>
      <c r="CQ2956" s="50"/>
      <c r="CR2956" s="50"/>
      <c r="CS2956" s="50"/>
      <c r="CT2956" s="50"/>
      <c r="CU2956" s="50"/>
      <c r="CV2956" s="50"/>
      <c r="CW2956" s="50"/>
      <c r="CX2956" s="50"/>
      <c r="CY2956" s="50"/>
      <c r="CZ2956" s="50"/>
      <c r="DA2956" s="50"/>
      <c r="DB2956" s="50"/>
      <c r="DC2956" s="50"/>
      <c r="DD2956" s="50"/>
      <c r="DE2956" s="50"/>
      <c r="DF2956" s="50"/>
      <c r="DG2956" s="50"/>
      <c r="DH2956" s="50"/>
    </row>
    <row r="2957" spans="1:112" x14ac:dyDescent="0.2">
      <c r="A2957" s="17" t="s">
        <v>2083</v>
      </c>
      <c r="B2957" s="17" t="s">
        <v>2083</v>
      </c>
      <c r="C2957" s="17"/>
      <c r="D2957" s="77" t="s">
        <v>8064</v>
      </c>
      <c r="E2957" s="353">
        <v>500</v>
      </c>
      <c r="F2957" s="352">
        <f t="shared" si="92"/>
        <v>300</v>
      </c>
      <c r="G2957" s="352">
        <f t="shared" si="93"/>
        <v>250</v>
      </c>
      <c r="H2957" s="50"/>
      <c r="I2957" s="50"/>
      <c r="J2957" s="50"/>
      <c r="K2957" s="50"/>
      <c r="L2957" s="50"/>
      <c r="M2957" s="50"/>
      <c r="N2957" s="50"/>
      <c r="O2957" s="50"/>
      <c r="P2957" s="50"/>
      <c r="Q2957" s="50"/>
      <c r="R2957" s="50"/>
      <c r="S2957" s="50"/>
      <c r="T2957" s="50"/>
      <c r="U2957" s="50"/>
      <c r="V2957" s="50"/>
      <c r="W2957" s="50"/>
      <c r="X2957" s="50"/>
      <c r="Y2957" s="50"/>
      <c r="Z2957" s="50"/>
      <c r="AA2957" s="50"/>
      <c r="AB2957" s="50"/>
      <c r="AC2957" s="50"/>
      <c r="AD2957" s="50"/>
      <c r="AE2957" s="50"/>
      <c r="AF2957" s="50"/>
      <c r="AG2957" s="50"/>
      <c r="AH2957" s="50"/>
      <c r="AI2957" s="50"/>
      <c r="AJ2957" s="50"/>
      <c r="AK2957" s="50"/>
      <c r="AL2957" s="50"/>
      <c r="AM2957" s="50"/>
      <c r="AN2957" s="50"/>
      <c r="AO2957" s="50"/>
      <c r="AP2957" s="50"/>
      <c r="AQ2957" s="50"/>
      <c r="AR2957" s="50"/>
      <c r="AS2957" s="50"/>
      <c r="AT2957" s="50"/>
      <c r="AU2957" s="50"/>
      <c r="AV2957" s="50"/>
      <c r="AW2957" s="50"/>
      <c r="AX2957" s="50"/>
      <c r="AY2957" s="50"/>
      <c r="AZ2957" s="50"/>
      <c r="BA2957" s="50"/>
      <c r="BB2957" s="50"/>
      <c r="BC2957" s="50"/>
      <c r="BD2957" s="50"/>
      <c r="BE2957" s="50"/>
      <c r="BF2957" s="50"/>
      <c r="BG2957" s="50"/>
      <c r="BH2957" s="50"/>
      <c r="BI2957" s="50"/>
      <c r="BJ2957" s="50"/>
      <c r="BK2957" s="50"/>
      <c r="BL2957" s="50"/>
      <c r="BM2957" s="50"/>
      <c r="BN2957" s="50"/>
      <c r="BO2957" s="50"/>
      <c r="BP2957" s="50"/>
      <c r="BQ2957" s="50"/>
      <c r="BR2957" s="50"/>
      <c r="BS2957" s="50"/>
      <c r="BT2957" s="50"/>
      <c r="BU2957" s="50"/>
      <c r="BV2957" s="50"/>
      <c r="BW2957" s="50"/>
      <c r="BX2957" s="50"/>
      <c r="BY2957" s="50"/>
      <c r="BZ2957" s="50"/>
      <c r="CA2957" s="50"/>
      <c r="CB2957" s="50"/>
      <c r="CC2957" s="50"/>
      <c r="CD2957" s="50"/>
      <c r="CE2957" s="50"/>
      <c r="CF2957" s="50"/>
      <c r="CG2957" s="50"/>
      <c r="CH2957" s="50"/>
      <c r="CI2957" s="50"/>
      <c r="CJ2957" s="50"/>
      <c r="CK2957" s="50"/>
      <c r="CL2957" s="50"/>
      <c r="CM2957" s="50"/>
      <c r="CN2957" s="50"/>
      <c r="CO2957" s="50"/>
      <c r="CP2957" s="50"/>
      <c r="CQ2957" s="50"/>
      <c r="CR2957" s="50"/>
      <c r="CS2957" s="50"/>
      <c r="CT2957" s="50"/>
      <c r="CU2957" s="50"/>
      <c r="CV2957" s="50"/>
      <c r="CW2957" s="50"/>
      <c r="CX2957" s="50"/>
      <c r="CY2957" s="50"/>
      <c r="CZ2957" s="50"/>
      <c r="DA2957" s="50"/>
      <c r="DB2957" s="50"/>
      <c r="DC2957" s="50"/>
      <c r="DD2957" s="50"/>
      <c r="DE2957" s="50"/>
      <c r="DF2957" s="50"/>
      <c r="DG2957" s="50"/>
      <c r="DH2957" s="50"/>
    </row>
    <row r="2958" spans="1:112" x14ac:dyDescent="0.2">
      <c r="A2958" s="138" t="s">
        <v>3558</v>
      </c>
      <c r="B2958" s="138" t="s">
        <v>3558</v>
      </c>
      <c r="C2958" s="138"/>
      <c r="D2958" s="77" t="s">
        <v>8065</v>
      </c>
      <c r="E2958" s="353">
        <v>450</v>
      </c>
      <c r="F2958" s="352">
        <f t="shared" si="92"/>
        <v>270</v>
      </c>
      <c r="G2958" s="352">
        <f t="shared" si="93"/>
        <v>225</v>
      </c>
      <c r="H2958" s="50"/>
      <c r="I2958" s="50"/>
      <c r="J2958" s="50"/>
      <c r="K2958" s="50"/>
      <c r="L2958" s="50"/>
      <c r="M2958" s="50"/>
      <c r="N2958" s="50"/>
      <c r="O2958" s="50"/>
      <c r="P2958" s="50"/>
      <c r="Q2958" s="50"/>
      <c r="R2958" s="50"/>
      <c r="S2958" s="50"/>
      <c r="T2958" s="50"/>
      <c r="U2958" s="50"/>
      <c r="V2958" s="50"/>
      <c r="W2958" s="50"/>
      <c r="X2958" s="50"/>
      <c r="Y2958" s="50"/>
      <c r="Z2958" s="50"/>
      <c r="AA2958" s="50"/>
      <c r="AB2958" s="50"/>
      <c r="AC2958" s="50"/>
      <c r="AD2958" s="50"/>
      <c r="AE2958" s="50"/>
      <c r="AF2958" s="50"/>
      <c r="AG2958" s="50"/>
      <c r="AH2958" s="50"/>
      <c r="AI2958" s="50"/>
      <c r="AJ2958" s="50"/>
      <c r="AK2958" s="50"/>
      <c r="AL2958" s="50"/>
      <c r="AM2958" s="50"/>
      <c r="AN2958" s="50"/>
      <c r="AO2958" s="50"/>
      <c r="AP2958" s="50"/>
      <c r="AQ2958" s="50"/>
      <c r="AR2958" s="50"/>
      <c r="AS2958" s="50"/>
      <c r="AT2958" s="50"/>
      <c r="AU2958" s="50"/>
      <c r="AV2958" s="50"/>
      <c r="AW2958" s="50"/>
      <c r="AX2958" s="50"/>
      <c r="AY2958" s="50"/>
      <c r="AZ2958" s="50"/>
      <c r="BA2958" s="50"/>
      <c r="BB2958" s="50"/>
      <c r="BC2958" s="50"/>
      <c r="BD2958" s="50"/>
      <c r="BE2958" s="50"/>
      <c r="BF2958" s="50"/>
      <c r="BG2958" s="50"/>
      <c r="BH2958" s="50"/>
      <c r="BI2958" s="50"/>
      <c r="BJ2958" s="50"/>
      <c r="BK2958" s="50"/>
      <c r="BL2958" s="50"/>
      <c r="BM2958" s="50"/>
      <c r="BN2958" s="50"/>
      <c r="BO2958" s="50"/>
      <c r="BP2958" s="50"/>
      <c r="BQ2958" s="50"/>
      <c r="BR2958" s="50"/>
      <c r="BS2958" s="50"/>
      <c r="BT2958" s="50"/>
      <c r="BU2958" s="50"/>
      <c r="BV2958" s="50"/>
      <c r="BW2958" s="50"/>
      <c r="BX2958" s="50"/>
      <c r="BY2958" s="50"/>
      <c r="BZ2958" s="50"/>
      <c r="CA2958" s="50"/>
      <c r="CB2958" s="50"/>
      <c r="CC2958" s="50"/>
      <c r="CD2958" s="50"/>
      <c r="CE2958" s="50"/>
      <c r="CF2958" s="50"/>
      <c r="CG2958" s="50"/>
      <c r="CH2958" s="50"/>
      <c r="CI2958" s="50"/>
      <c r="CJ2958" s="50"/>
      <c r="CK2958" s="50"/>
      <c r="CL2958" s="50"/>
      <c r="CM2958" s="50"/>
      <c r="CN2958" s="50"/>
      <c r="CO2958" s="50"/>
      <c r="CP2958" s="50"/>
      <c r="CQ2958" s="50"/>
      <c r="CR2958" s="50"/>
      <c r="CS2958" s="50"/>
      <c r="CT2958" s="50"/>
      <c r="CU2958" s="50"/>
      <c r="CV2958" s="50"/>
      <c r="CW2958" s="50"/>
      <c r="CX2958" s="50"/>
      <c r="CY2958" s="50"/>
      <c r="CZ2958" s="50"/>
      <c r="DA2958" s="50"/>
      <c r="DB2958" s="50"/>
      <c r="DC2958" s="50"/>
      <c r="DD2958" s="50"/>
      <c r="DE2958" s="50"/>
      <c r="DF2958" s="50"/>
      <c r="DG2958" s="50"/>
      <c r="DH2958" s="50"/>
    </row>
    <row r="2959" spans="1:112" x14ac:dyDescent="0.2">
      <c r="A2959" s="17" t="s">
        <v>3559</v>
      </c>
      <c r="B2959" s="17" t="s">
        <v>3559</v>
      </c>
      <c r="C2959" s="17"/>
      <c r="D2959" s="77" t="s">
        <v>3560</v>
      </c>
      <c r="E2959" s="353">
        <v>350</v>
      </c>
      <c r="F2959" s="352">
        <f t="shared" si="92"/>
        <v>210</v>
      </c>
      <c r="G2959" s="352">
        <f t="shared" si="93"/>
        <v>175</v>
      </c>
      <c r="H2959" s="50"/>
      <c r="I2959" s="50"/>
      <c r="J2959" s="50"/>
      <c r="K2959" s="50"/>
      <c r="L2959" s="50"/>
      <c r="M2959" s="50"/>
      <c r="N2959" s="50"/>
      <c r="O2959" s="50"/>
      <c r="P2959" s="50"/>
      <c r="Q2959" s="50"/>
      <c r="R2959" s="50"/>
      <c r="S2959" s="50"/>
      <c r="T2959" s="50"/>
      <c r="U2959" s="50"/>
      <c r="V2959" s="50"/>
      <c r="W2959" s="50"/>
      <c r="X2959" s="50"/>
      <c r="Y2959" s="50"/>
      <c r="Z2959" s="50"/>
      <c r="AA2959" s="50"/>
      <c r="AB2959" s="50"/>
      <c r="AC2959" s="50"/>
      <c r="AD2959" s="50"/>
      <c r="AE2959" s="50"/>
      <c r="AF2959" s="50"/>
      <c r="AG2959" s="50"/>
      <c r="AH2959" s="50"/>
      <c r="AI2959" s="50"/>
      <c r="AJ2959" s="50"/>
      <c r="AK2959" s="50"/>
      <c r="AL2959" s="50"/>
      <c r="AM2959" s="50"/>
      <c r="AN2959" s="50"/>
      <c r="AO2959" s="50"/>
      <c r="AP2959" s="50"/>
      <c r="AQ2959" s="50"/>
      <c r="AR2959" s="50"/>
      <c r="AS2959" s="50"/>
      <c r="AT2959" s="50"/>
      <c r="AU2959" s="50"/>
      <c r="AV2959" s="50"/>
      <c r="AW2959" s="50"/>
      <c r="AX2959" s="50"/>
      <c r="AY2959" s="50"/>
      <c r="AZ2959" s="50"/>
      <c r="BA2959" s="50"/>
      <c r="BB2959" s="50"/>
      <c r="BC2959" s="50"/>
      <c r="BD2959" s="50"/>
      <c r="BE2959" s="50"/>
      <c r="BF2959" s="50"/>
      <c r="BG2959" s="50"/>
      <c r="BH2959" s="50"/>
      <c r="BI2959" s="50"/>
      <c r="BJ2959" s="50"/>
      <c r="BK2959" s="50"/>
      <c r="BL2959" s="50"/>
      <c r="BM2959" s="50"/>
      <c r="BN2959" s="50"/>
      <c r="BO2959" s="50"/>
      <c r="BP2959" s="50"/>
      <c r="BQ2959" s="50"/>
      <c r="BR2959" s="50"/>
      <c r="BS2959" s="50"/>
      <c r="BT2959" s="50"/>
      <c r="BU2959" s="50"/>
      <c r="BV2959" s="50"/>
      <c r="BW2959" s="50"/>
      <c r="BX2959" s="50"/>
      <c r="BY2959" s="50"/>
      <c r="BZ2959" s="50"/>
      <c r="CA2959" s="50"/>
      <c r="CB2959" s="50"/>
      <c r="CC2959" s="50"/>
      <c r="CD2959" s="50"/>
      <c r="CE2959" s="50"/>
      <c r="CF2959" s="50"/>
      <c r="CG2959" s="50"/>
      <c r="CH2959" s="50"/>
      <c r="CI2959" s="50"/>
      <c r="CJ2959" s="50"/>
      <c r="CK2959" s="50"/>
      <c r="CL2959" s="50"/>
      <c r="CM2959" s="50"/>
      <c r="CN2959" s="50"/>
      <c r="CO2959" s="50"/>
      <c r="CP2959" s="50"/>
      <c r="CQ2959" s="50"/>
      <c r="CR2959" s="50"/>
      <c r="CS2959" s="50"/>
      <c r="CT2959" s="50"/>
      <c r="CU2959" s="50"/>
      <c r="CV2959" s="50"/>
      <c r="CW2959" s="50"/>
      <c r="CX2959" s="50"/>
      <c r="CY2959" s="50"/>
      <c r="CZ2959" s="50"/>
      <c r="DA2959" s="50"/>
      <c r="DB2959" s="50"/>
      <c r="DC2959" s="50"/>
      <c r="DD2959" s="50"/>
      <c r="DE2959" s="50"/>
      <c r="DF2959" s="50"/>
      <c r="DG2959" s="50"/>
      <c r="DH2959" s="50"/>
    </row>
    <row r="2960" spans="1:112" x14ac:dyDescent="0.2">
      <c r="A2960" s="17" t="s">
        <v>3561</v>
      </c>
      <c r="B2960" s="17" t="s">
        <v>3561</v>
      </c>
      <c r="C2960" s="17"/>
      <c r="D2960" s="78" t="s">
        <v>3562</v>
      </c>
      <c r="E2960" s="353">
        <v>900</v>
      </c>
      <c r="F2960" s="352">
        <f t="shared" si="92"/>
        <v>540</v>
      </c>
      <c r="G2960" s="352">
        <f t="shared" si="93"/>
        <v>450</v>
      </c>
      <c r="H2960" s="50"/>
      <c r="I2960" s="50"/>
      <c r="J2960" s="50"/>
      <c r="K2960" s="50"/>
      <c r="L2960" s="50"/>
      <c r="M2960" s="50"/>
      <c r="N2960" s="50"/>
      <c r="O2960" s="50"/>
      <c r="P2960" s="50"/>
      <c r="Q2960" s="50"/>
      <c r="R2960" s="50"/>
      <c r="S2960" s="50"/>
      <c r="T2960" s="50"/>
      <c r="U2960" s="50"/>
      <c r="V2960" s="50"/>
      <c r="W2960" s="50"/>
      <c r="X2960" s="50"/>
      <c r="Y2960" s="50"/>
      <c r="Z2960" s="50"/>
      <c r="AA2960" s="50"/>
      <c r="AB2960" s="50"/>
      <c r="AC2960" s="50"/>
      <c r="AD2960" s="50"/>
      <c r="AE2960" s="50"/>
      <c r="AF2960" s="50"/>
      <c r="AG2960" s="50"/>
      <c r="AH2960" s="50"/>
      <c r="AI2960" s="50"/>
      <c r="AJ2960" s="50"/>
      <c r="AK2960" s="50"/>
      <c r="AL2960" s="50"/>
      <c r="AM2960" s="50"/>
      <c r="AN2960" s="50"/>
      <c r="AO2960" s="50"/>
      <c r="AP2960" s="50"/>
      <c r="AQ2960" s="50"/>
      <c r="AR2960" s="50"/>
      <c r="AS2960" s="50"/>
      <c r="AT2960" s="50"/>
      <c r="AU2960" s="50"/>
      <c r="AV2960" s="50"/>
      <c r="AW2960" s="50"/>
      <c r="AX2960" s="50"/>
      <c r="AY2960" s="50"/>
      <c r="AZ2960" s="50"/>
      <c r="BA2960" s="50"/>
      <c r="BB2960" s="50"/>
      <c r="BC2960" s="50"/>
      <c r="BD2960" s="50"/>
      <c r="BE2960" s="50"/>
      <c r="BF2960" s="50"/>
      <c r="BG2960" s="50"/>
      <c r="BH2960" s="50"/>
      <c r="BI2960" s="50"/>
      <c r="BJ2960" s="50"/>
      <c r="BK2960" s="50"/>
      <c r="BL2960" s="50"/>
      <c r="BM2960" s="50"/>
      <c r="BN2960" s="50"/>
      <c r="BO2960" s="50"/>
      <c r="BP2960" s="50"/>
      <c r="BQ2960" s="50"/>
      <c r="BR2960" s="50"/>
      <c r="BS2960" s="50"/>
      <c r="BT2960" s="50"/>
      <c r="BU2960" s="50"/>
      <c r="BV2960" s="50"/>
      <c r="BW2960" s="50"/>
      <c r="BX2960" s="50"/>
      <c r="BY2960" s="50"/>
      <c r="BZ2960" s="50"/>
      <c r="CA2960" s="50"/>
      <c r="CB2960" s="50"/>
      <c r="CC2960" s="50"/>
      <c r="CD2960" s="50"/>
      <c r="CE2960" s="50"/>
      <c r="CF2960" s="50"/>
      <c r="CG2960" s="50"/>
      <c r="CH2960" s="50"/>
      <c r="CI2960" s="50"/>
      <c r="CJ2960" s="50"/>
      <c r="CK2960" s="50"/>
      <c r="CL2960" s="50"/>
      <c r="CM2960" s="50"/>
      <c r="CN2960" s="50"/>
      <c r="CO2960" s="50"/>
      <c r="CP2960" s="50"/>
      <c r="CQ2960" s="50"/>
      <c r="CR2960" s="50"/>
      <c r="CS2960" s="50"/>
      <c r="CT2960" s="50"/>
      <c r="CU2960" s="50"/>
      <c r="CV2960" s="50"/>
      <c r="CW2960" s="50"/>
      <c r="CX2960" s="50"/>
      <c r="CY2960" s="50"/>
      <c r="CZ2960" s="50"/>
      <c r="DA2960" s="50"/>
      <c r="DB2960" s="50"/>
      <c r="DC2960" s="50"/>
      <c r="DD2960" s="50"/>
      <c r="DE2960" s="50"/>
      <c r="DF2960" s="50"/>
      <c r="DG2960" s="50"/>
      <c r="DH2960" s="50"/>
    </row>
    <row r="2961" spans="1:112" x14ac:dyDescent="0.2">
      <c r="A2961" s="17" t="s">
        <v>3563</v>
      </c>
      <c r="B2961" s="17" t="s">
        <v>3563</v>
      </c>
      <c r="C2961" s="17"/>
      <c r="D2961" s="78" t="s">
        <v>3564</v>
      </c>
      <c r="E2961" s="353">
        <v>600</v>
      </c>
      <c r="F2961" s="352">
        <f t="shared" si="92"/>
        <v>360</v>
      </c>
      <c r="G2961" s="352">
        <f t="shared" si="93"/>
        <v>300</v>
      </c>
      <c r="H2961" s="50"/>
      <c r="I2961" s="50"/>
      <c r="J2961" s="50"/>
      <c r="K2961" s="50"/>
      <c r="L2961" s="50"/>
      <c r="M2961" s="50"/>
      <c r="N2961" s="50"/>
      <c r="O2961" s="50"/>
      <c r="P2961" s="50"/>
      <c r="Q2961" s="50"/>
      <c r="R2961" s="50"/>
      <c r="S2961" s="50"/>
      <c r="T2961" s="50"/>
      <c r="U2961" s="50"/>
      <c r="V2961" s="50"/>
      <c r="W2961" s="50"/>
      <c r="X2961" s="50"/>
      <c r="Y2961" s="50"/>
      <c r="Z2961" s="50"/>
      <c r="AA2961" s="50"/>
      <c r="AB2961" s="50"/>
      <c r="AC2961" s="50"/>
      <c r="AD2961" s="50"/>
      <c r="AE2961" s="50"/>
      <c r="AF2961" s="50"/>
      <c r="AG2961" s="50"/>
      <c r="AH2961" s="50"/>
      <c r="AI2961" s="50"/>
      <c r="AJ2961" s="50"/>
      <c r="AK2961" s="50"/>
      <c r="AL2961" s="50"/>
      <c r="AM2961" s="50"/>
      <c r="AN2961" s="50"/>
      <c r="AO2961" s="50"/>
      <c r="AP2961" s="50"/>
      <c r="AQ2961" s="50"/>
      <c r="AR2961" s="50"/>
      <c r="AS2961" s="50"/>
      <c r="AT2961" s="50"/>
      <c r="AU2961" s="50"/>
      <c r="AV2961" s="50"/>
      <c r="AW2961" s="50"/>
      <c r="AX2961" s="50"/>
      <c r="AY2961" s="50"/>
      <c r="AZ2961" s="50"/>
      <c r="BA2961" s="50"/>
      <c r="BB2961" s="50"/>
      <c r="BC2961" s="50"/>
      <c r="BD2961" s="50"/>
      <c r="BE2961" s="50"/>
      <c r="BF2961" s="50"/>
      <c r="BG2961" s="50"/>
      <c r="BH2961" s="50"/>
      <c r="BI2961" s="50"/>
      <c r="BJ2961" s="50"/>
      <c r="BK2961" s="50"/>
      <c r="BL2961" s="50"/>
      <c r="BM2961" s="50"/>
      <c r="BN2961" s="50"/>
      <c r="BO2961" s="50"/>
      <c r="BP2961" s="50"/>
      <c r="BQ2961" s="50"/>
      <c r="BR2961" s="50"/>
      <c r="BS2961" s="50"/>
      <c r="BT2961" s="50"/>
      <c r="BU2961" s="50"/>
      <c r="BV2961" s="50"/>
      <c r="BW2961" s="50"/>
      <c r="BX2961" s="50"/>
      <c r="BY2961" s="50"/>
      <c r="BZ2961" s="50"/>
      <c r="CA2961" s="50"/>
      <c r="CB2961" s="50"/>
      <c r="CC2961" s="50"/>
      <c r="CD2961" s="50"/>
      <c r="CE2961" s="50"/>
      <c r="CF2961" s="50"/>
      <c r="CG2961" s="50"/>
      <c r="CH2961" s="50"/>
      <c r="CI2961" s="50"/>
      <c r="CJ2961" s="50"/>
      <c r="CK2961" s="50"/>
      <c r="CL2961" s="50"/>
      <c r="CM2961" s="50"/>
      <c r="CN2961" s="50"/>
      <c r="CO2961" s="50"/>
      <c r="CP2961" s="50"/>
      <c r="CQ2961" s="50"/>
      <c r="CR2961" s="50"/>
      <c r="CS2961" s="50"/>
      <c r="CT2961" s="50"/>
      <c r="CU2961" s="50"/>
      <c r="CV2961" s="50"/>
      <c r="CW2961" s="50"/>
      <c r="CX2961" s="50"/>
      <c r="CY2961" s="50"/>
      <c r="CZ2961" s="50"/>
      <c r="DA2961" s="50"/>
      <c r="DB2961" s="50"/>
      <c r="DC2961" s="50"/>
      <c r="DD2961" s="50"/>
      <c r="DE2961" s="50"/>
      <c r="DF2961" s="50"/>
      <c r="DG2961" s="50"/>
      <c r="DH2961" s="50"/>
    </row>
    <row r="2962" spans="1:112" x14ac:dyDescent="0.2">
      <c r="A2962" s="17" t="s">
        <v>3565</v>
      </c>
      <c r="B2962" s="17" t="s">
        <v>3565</v>
      </c>
      <c r="C2962" s="17"/>
      <c r="D2962" s="77" t="s">
        <v>3566</v>
      </c>
      <c r="E2962" s="353">
        <v>600</v>
      </c>
      <c r="F2962" s="352">
        <f t="shared" si="92"/>
        <v>360</v>
      </c>
      <c r="G2962" s="352">
        <f t="shared" si="93"/>
        <v>300</v>
      </c>
      <c r="H2962" s="50"/>
      <c r="I2962" s="50"/>
      <c r="J2962" s="50"/>
      <c r="K2962" s="50"/>
      <c r="L2962" s="50"/>
      <c r="M2962" s="50"/>
      <c r="N2962" s="50"/>
      <c r="O2962" s="50"/>
      <c r="P2962" s="50"/>
      <c r="Q2962" s="50"/>
      <c r="R2962" s="50"/>
      <c r="S2962" s="50"/>
      <c r="T2962" s="50"/>
      <c r="U2962" s="50"/>
      <c r="V2962" s="50"/>
      <c r="W2962" s="50"/>
      <c r="X2962" s="50"/>
      <c r="Y2962" s="50"/>
      <c r="Z2962" s="50"/>
      <c r="AA2962" s="50"/>
      <c r="AB2962" s="50"/>
      <c r="AC2962" s="50"/>
      <c r="AD2962" s="50"/>
      <c r="AE2962" s="50"/>
      <c r="AF2962" s="50"/>
      <c r="AG2962" s="50"/>
      <c r="AH2962" s="50"/>
      <c r="AI2962" s="50"/>
      <c r="AJ2962" s="50"/>
      <c r="AK2962" s="50"/>
      <c r="AL2962" s="50"/>
      <c r="AM2962" s="50"/>
      <c r="AN2962" s="50"/>
      <c r="AO2962" s="50"/>
      <c r="AP2962" s="50"/>
      <c r="AQ2962" s="50"/>
      <c r="AR2962" s="50"/>
      <c r="AS2962" s="50"/>
      <c r="AT2962" s="50"/>
      <c r="AU2962" s="50"/>
      <c r="AV2962" s="50"/>
      <c r="AW2962" s="50"/>
      <c r="AX2962" s="50"/>
      <c r="AY2962" s="50"/>
      <c r="AZ2962" s="50"/>
      <c r="BA2962" s="50"/>
      <c r="BB2962" s="50"/>
      <c r="BC2962" s="50"/>
      <c r="BD2962" s="50"/>
      <c r="BE2962" s="50"/>
      <c r="BF2962" s="50"/>
      <c r="BG2962" s="50"/>
      <c r="BH2962" s="50"/>
      <c r="BI2962" s="50"/>
      <c r="BJ2962" s="50"/>
      <c r="BK2962" s="50"/>
      <c r="BL2962" s="50"/>
      <c r="BM2962" s="50"/>
      <c r="BN2962" s="50"/>
      <c r="BO2962" s="50"/>
      <c r="BP2962" s="50"/>
      <c r="BQ2962" s="50"/>
      <c r="BR2962" s="50"/>
      <c r="BS2962" s="50"/>
      <c r="BT2962" s="50"/>
      <c r="BU2962" s="50"/>
      <c r="BV2962" s="50"/>
      <c r="BW2962" s="50"/>
      <c r="BX2962" s="50"/>
      <c r="BY2962" s="50"/>
      <c r="BZ2962" s="50"/>
      <c r="CA2962" s="50"/>
      <c r="CB2962" s="50"/>
      <c r="CC2962" s="50"/>
      <c r="CD2962" s="50"/>
      <c r="CE2962" s="50"/>
      <c r="CF2962" s="50"/>
      <c r="CG2962" s="50"/>
      <c r="CH2962" s="50"/>
      <c r="CI2962" s="50"/>
      <c r="CJ2962" s="50"/>
      <c r="CK2962" s="50"/>
      <c r="CL2962" s="50"/>
      <c r="CM2962" s="50"/>
      <c r="CN2962" s="50"/>
      <c r="CO2962" s="50"/>
      <c r="CP2962" s="50"/>
      <c r="CQ2962" s="50"/>
      <c r="CR2962" s="50"/>
      <c r="CS2962" s="50"/>
      <c r="CT2962" s="50"/>
      <c r="CU2962" s="50"/>
      <c r="CV2962" s="50"/>
      <c r="CW2962" s="50"/>
      <c r="CX2962" s="50"/>
      <c r="CY2962" s="50"/>
      <c r="CZ2962" s="50"/>
      <c r="DA2962" s="50"/>
      <c r="DB2962" s="50"/>
      <c r="DC2962" s="50"/>
      <c r="DD2962" s="50"/>
      <c r="DE2962" s="50"/>
      <c r="DF2962" s="50"/>
      <c r="DG2962" s="50"/>
      <c r="DH2962" s="50"/>
    </row>
    <row r="2963" spans="1:112" x14ac:dyDescent="0.2">
      <c r="A2963" s="17" t="s">
        <v>3567</v>
      </c>
      <c r="B2963" s="17" t="s">
        <v>3567</v>
      </c>
      <c r="C2963" s="17"/>
      <c r="D2963" s="77" t="s">
        <v>3568</v>
      </c>
      <c r="E2963" s="353">
        <v>300</v>
      </c>
      <c r="F2963" s="352">
        <f t="shared" si="92"/>
        <v>180</v>
      </c>
      <c r="G2963" s="352">
        <f t="shared" si="93"/>
        <v>150</v>
      </c>
      <c r="H2963" s="50"/>
      <c r="I2963" s="50"/>
      <c r="J2963" s="50"/>
      <c r="K2963" s="50"/>
      <c r="L2963" s="50"/>
      <c r="M2963" s="50"/>
      <c r="N2963" s="50"/>
      <c r="O2963" s="50"/>
      <c r="P2963" s="50"/>
      <c r="Q2963" s="50"/>
      <c r="R2963" s="50"/>
      <c r="S2963" s="50"/>
      <c r="T2963" s="50"/>
      <c r="U2963" s="50"/>
      <c r="V2963" s="50"/>
      <c r="W2963" s="50"/>
      <c r="X2963" s="50"/>
      <c r="Y2963" s="50"/>
      <c r="Z2963" s="50"/>
      <c r="AA2963" s="50"/>
      <c r="AB2963" s="50"/>
      <c r="AC2963" s="50"/>
      <c r="AD2963" s="50"/>
      <c r="AE2963" s="50"/>
      <c r="AF2963" s="50"/>
      <c r="AG2963" s="50"/>
      <c r="AH2963" s="50"/>
      <c r="AI2963" s="50"/>
      <c r="AJ2963" s="50"/>
      <c r="AK2963" s="50"/>
      <c r="AL2963" s="50"/>
      <c r="AM2963" s="50"/>
      <c r="AN2963" s="50"/>
      <c r="AO2963" s="50"/>
      <c r="AP2963" s="50"/>
      <c r="AQ2963" s="50"/>
      <c r="AR2963" s="50"/>
      <c r="AS2963" s="50"/>
      <c r="AT2963" s="50"/>
      <c r="AU2963" s="50"/>
      <c r="AV2963" s="50"/>
      <c r="AW2963" s="50"/>
      <c r="AX2963" s="50"/>
      <c r="AY2963" s="50"/>
      <c r="AZ2963" s="50"/>
      <c r="BA2963" s="50"/>
      <c r="BB2963" s="50"/>
      <c r="BC2963" s="50"/>
      <c r="BD2963" s="50"/>
      <c r="BE2963" s="50"/>
      <c r="BF2963" s="50"/>
      <c r="BG2963" s="50"/>
      <c r="BH2963" s="50"/>
      <c r="BI2963" s="50"/>
      <c r="BJ2963" s="50"/>
      <c r="BK2963" s="50"/>
      <c r="BL2963" s="50"/>
      <c r="BM2963" s="50"/>
      <c r="BN2963" s="50"/>
      <c r="BO2963" s="50"/>
      <c r="BP2963" s="50"/>
      <c r="BQ2963" s="50"/>
      <c r="BR2963" s="50"/>
      <c r="BS2963" s="50"/>
      <c r="BT2963" s="50"/>
      <c r="BU2963" s="50"/>
      <c r="BV2963" s="50"/>
      <c r="BW2963" s="50"/>
      <c r="BX2963" s="50"/>
      <c r="BY2963" s="50"/>
      <c r="BZ2963" s="50"/>
      <c r="CA2963" s="50"/>
      <c r="CB2963" s="50"/>
      <c r="CC2963" s="50"/>
      <c r="CD2963" s="50"/>
      <c r="CE2963" s="50"/>
      <c r="CF2963" s="50"/>
      <c r="CG2963" s="50"/>
      <c r="CH2963" s="50"/>
      <c r="CI2963" s="50"/>
      <c r="CJ2963" s="50"/>
      <c r="CK2963" s="50"/>
      <c r="CL2963" s="50"/>
      <c r="CM2963" s="50"/>
      <c r="CN2963" s="50"/>
      <c r="CO2963" s="50"/>
      <c r="CP2963" s="50"/>
      <c r="CQ2963" s="50"/>
      <c r="CR2963" s="50"/>
      <c r="CS2963" s="50"/>
      <c r="CT2963" s="50"/>
      <c r="CU2963" s="50"/>
      <c r="CV2963" s="50"/>
      <c r="CW2963" s="50"/>
      <c r="CX2963" s="50"/>
      <c r="CY2963" s="50"/>
      <c r="CZ2963" s="50"/>
      <c r="DA2963" s="50"/>
      <c r="DB2963" s="50"/>
      <c r="DC2963" s="50"/>
      <c r="DD2963" s="50"/>
      <c r="DE2963" s="50"/>
      <c r="DF2963" s="50"/>
      <c r="DG2963" s="50"/>
      <c r="DH2963" s="50"/>
    </row>
    <row r="2964" spans="1:112" x14ac:dyDescent="0.2">
      <c r="A2964" s="17" t="s">
        <v>3569</v>
      </c>
      <c r="B2964" s="17" t="s">
        <v>3569</v>
      </c>
      <c r="C2964" s="17"/>
      <c r="D2964" s="77" t="s">
        <v>3570</v>
      </c>
      <c r="E2964" s="353">
        <v>300</v>
      </c>
      <c r="F2964" s="352">
        <f t="shared" si="92"/>
        <v>180</v>
      </c>
      <c r="G2964" s="352">
        <f t="shared" si="93"/>
        <v>150</v>
      </c>
      <c r="H2964" s="50"/>
      <c r="I2964" s="50"/>
      <c r="J2964" s="50"/>
      <c r="K2964" s="50"/>
      <c r="L2964" s="50"/>
      <c r="M2964" s="50"/>
      <c r="N2964" s="50"/>
      <c r="O2964" s="50"/>
      <c r="P2964" s="50"/>
      <c r="Q2964" s="50"/>
      <c r="R2964" s="50"/>
      <c r="S2964" s="50"/>
      <c r="T2964" s="50"/>
      <c r="U2964" s="50"/>
      <c r="V2964" s="50"/>
      <c r="W2964" s="50"/>
      <c r="X2964" s="50"/>
      <c r="Y2964" s="50"/>
      <c r="Z2964" s="50"/>
      <c r="AA2964" s="50"/>
      <c r="AB2964" s="50"/>
      <c r="AC2964" s="50"/>
      <c r="AD2964" s="50"/>
      <c r="AE2964" s="50"/>
      <c r="AF2964" s="50"/>
      <c r="AG2964" s="50"/>
      <c r="AH2964" s="50"/>
      <c r="AI2964" s="50"/>
      <c r="AJ2964" s="50"/>
      <c r="AK2964" s="50"/>
      <c r="AL2964" s="50"/>
      <c r="AM2964" s="50"/>
      <c r="AN2964" s="50"/>
      <c r="AO2964" s="50"/>
      <c r="AP2964" s="50"/>
      <c r="AQ2964" s="50"/>
      <c r="AR2964" s="50"/>
      <c r="AS2964" s="50"/>
      <c r="AT2964" s="50"/>
      <c r="AU2964" s="50"/>
      <c r="AV2964" s="50"/>
      <c r="AW2964" s="50"/>
      <c r="AX2964" s="50"/>
      <c r="AY2964" s="50"/>
      <c r="AZ2964" s="50"/>
      <c r="BA2964" s="50"/>
      <c r="BB2964" s="50"/>
      <c r="BC2964" s="50"/>
      <c r="BD2964" s="50"/>
      <c r="BE2964" s="50"/>
      <c r="BF2964" s="50"/>
      <c r="BG2964" s="50"/>
      <c r="BH2964" s="50"/>
      <c r="BI2964" s="50"/>
      <c r="BJ2964" s="50"/>
      <c r="BK2964" s="50"/>
      <c r="BL2964" s="50"/>
      <c r="BM2964" s="50"/>
      <c r="BN2964" s="50"/>
      <c r="BO2964" s="50"/>
      <c r="BP2964" s="50"/>
      <c r="BQ2964" s="50"/>
      <c r="BR2964" s="50"/>
      <c r="BS2964" s="50"/>
      <c r="BT2964" s="50"/>
      <c r="BU2964" s="50"/>
      <c r="BV2964" s="50"/>
      <c r="BW2964" s="50"/>
      <c r="BX2964" s="50"/>
      <c r="BY2964" s="50"/>
      <c r="BZ2964" s="50"/>
      <c r="CA2964" s="50"/>
      <c r="CB2964" s="50"/>
      <c r="CC2964" s="50"/>
      <c r="CD2964" s="50"/>
      <c r="CE2964" s="50"/>
      <c r="CF2964" s="50"/>
      <c r="CG2964" s="50"/>
      <c r="CH2964" s="50"/>
      <c r="CI2964" s="50"/>
      <c r="CJ2964" s="50"/>
      <c r="CK2964" s="50"/>
      <c r="CL2964" s="50"/>
      <c r="CM2964" s="50"/>
      <c r="CN2964" s="50"/>
      <c r="CO2964" s="50"/>
      <c r="CP2964" s="50"/>
      <c r="CQ2964" s="50"/>
      <c r="CR2964" s="50"/>
      <c r="CS2964" s="50"/>
      <c r="CT2964" s="50"/>
      <c r="CU2964" s="50"/>
      <c r="CV2964" s="50"/>
      <c r="CW2964" s="50"/>
      <c r="CX2964" s="50"/>
      <c r="CY2964" s="50"/>
      <c r="CZ2964" s="50"/>
      <c r="DA2964" s="50"/>
      <c r="DB2964" s="50"/>
      <c r="DC2964" s="50"/>
      <c r="DD2964" s="50"/>
      <c r="DE2964" s="50"/>
      <c r="DF2964" s="50"/>
      <c r="DG2964" s="50"/>
      <c r="DH2964" s="50"/>
    </row>
    <row r="2965" spans="1:112" x14ac:dyDescent="0.2">
      <c r="A2965" s="542" t="s">
        <v>3571</v>
      </c>
      <c r="B2965" s="542" t="s">
        <v>3571</v>
      </c>
      <c r="C2965" s="17"/>
      <c r="D2965" s="75" t="s">
        <v>2138</v>
      </c>
      <c r="E2965" s="353"/>
      <c r="F2965" s="352">
        <f t="shared" si="92"/>
        <v>0</v>
      </c>
      <c r="G2965" s="352">
        <f t="shared" si="93"/>
        <v>0</v>
      </c>
      <c r="H2965" s="50"/>
      <c r="I2965" s="50"/>
      <c r="J2965" s="50"/>
      <c r="K2965" s="50"/>
      <c r="L2965" s="50"/>
      <c r="M2965" s="50"/>
      <c r="N2965" s="50"/>
      <c r="O2965" s="50"/>
      <c r="P2965" s="50"/>
      <c r="Q2965" s="50"/>
      <c r="R2965" s="50"/>
      <c r="S2965" s="50"/>
      <c r="T2965" s="50"/>
      <c r="U2965" s="50"/>
      <c r="V2965" s="50"/>
      <c r="W2965" s="50"/>
      <c r="X2965" s="50"/>
      <c r="Y2965" s="50"/>
      <c r="Z2965" s="50"/>
      <c r="AA2965" s="50"/>
      <c r="AB2965" s="50"/>
      <c r="AC2965" s="50"/>
      <c r="AD2965" s="50"/>
      <c r="AE2965" s="50"/>
      <c r="AF2965" s="50"/>
      <c r="AG2965" s="50"/>
      <c r="AH2965" s="50"/>
      <c r="AI2965" s="50"/>
      <c r="AJ2965" s="50"/>
      <c r="AK2965" s="50"/>
      <c r="AL2965" s="50"/>
      <c r="AM2965" s="50"/>
      <c r="AN2965" s="50"/>
      <c r="AO2965" s="50"/>
      <c r="AP2965" s="50"/>
      <c r="AQ2965" s="50"/>
      <c r="AR2965" s="50"/>
      <c r="AS2965" s="50"/>
      <c r="AT2965" s="50"/>
      <c r="AU2965" s="50"/>
      <c r="AV2965" s="50"/>
      <c r="AW2965" s="50"/>
      <c r="AX2965" s="50"/>
      <c r="AY2965" s="50"/>
      <c r="AZ2965" s="50"/>
      <c r="BA2965" s="50"/>
      <c r="BB2965" s="50"/>
      <c r="BC2965" s="50"/>
      <c r="BD2965" s="50"/>
      <c r="BE2965" s="50"/>
      <c r="BF2965" s="50"/>
      <c r="BG2965" s="50"/>
      <c r="BH2965" s="50"/>
      <c r="BI2965" s="50"/>
      <c r="BJ2965" s="50"/>
      <c r="BK2965" s="50"/>
      <c r="BL2965" s="50"/>
      <c r="BM2965" s="50"/>
      <c r="BN2965" s="50"/>
      <c r="BO2965" s="50"/>
      <c r="BP2965" s="50"/>
      <c r="BQ2965" s="50"/>
      <c r="BR2965" s="50"/>
      <c r="BS2965" s="50"/>
      <c r="BT2965" s="50"/>
      <c r="BU2965" s="50"/>
      <c r="BV2965" s="50"/>
      <c r="BW2965" s="50"/>
      <c r="BX2965" s="50"/>
      <c r="BY2965" s="50"/>
      <c r="BZ2965" s="50"/>
      <c r="CA2965" s="50"/>
      <c r="CB2965" s="50"/>
      <c r="CC2965" s="50"/>
      <c r="CD2965" s="50"/>
      <c r="CE2965" s="50"/>
      <c r="CF2965" s="50"/>
      <c r="CG2965" s="50"/>
      <c r="CH2965" s="50"/>
      <c r="CI2965" s="50"/>
      <c r="CJ2965" s="50"/>
      <c r="CK2965" s="50"/>
      <c r="CL2965" s="50"/>
      <c r="CM2965" s="50"/>
      <c r="CN2965" s="50"/>
      <c r="CO2965" s="50"/>
      <c r="CP2965" s="50"/>
      <c r="CQ2965" s="50"/>
      <c r="CR2965" s="50"/>
      <c r="CS2965" s="50"/>
      <c r="CT2965" s="50"/>
      <c r="CU2965" s="50"/>
      <c r="CV2965" s="50"/>
      <c r="CW2965" s="50"/>
      <c r="CX2965" s="50"/>
      <c r="CY2965" s="50"/>
      <c r="CZ2965" s="50"/>
      <c r="DA2965" s="50"/>
      <c r="DB2965" s="50"/>
      <c r="DC2965" s="50"/>
      <c r="DD2965" s="50"/>
      <c r="DE2965" s="50"/>
      <c r="DF2965" s="50"/>
      <c r="DG2965" s="50"/>
      <c r="DH2965" s="50"/>
    </row>
    <row r="2966" spans="1:112" x14ac:dyDescent="0.2">
      <c r="A2966" s="543"/>
      <c r="B2966" s="543"/>
      <c r="C2966" s="17"/>
      <c r="D2966" s="78" t="s">
        <v>2159</v>
      </c>
      <c r="E2966" s="353">
        <v>200</v>
      </c>
      <c r="F2966" s="352">
        <f t="shared" si="92"/>
        <v>120</v>
      </c>
      <c r="G2966" s="352">
        <f t="shared" si="93"/>
        <v>100</v>
      </c>
      <c r="H2966" s="50"/>
      <c r="I2966" s="50"/>
      <c r="J2966" s="50"/>
      <c r="K2966" s="50"/>
      <c r="L2966" s="50"/>
      <c r="M2966" s="50"/>
      <c r="N2966" s="50"/>
      <c r="O2966" s="50"/>
      <c r="P2966" s="50"/>
      <c r="Q2966" s="50"/>
      <c r="R2966" s="50"/>
      <c r="S2966" s="50"/>
      <c r="T2966" s="50"/>
      <c r="U2966" s="50"/>
      <c r="V2966" s="50"/>
      <c r="W2966" s="50"/>
      <c r="X2966" s="50"/>
      <c r="Y2966" s="50"/>
      <c r="Z2966" s="50"/>
      <c r="AA2966" s="50"/>
      <c r="AB2966" s="50"/>
      <c r="AC2966" s="50"/>
      <c r="AD2966" s="50"/>
      <c r="AE2966" s="50"/>
      <c r="AF2966" s="50"/>
      <c r="AG2966" s="50"/>
      <c r="AH2966" s="50"/>
      <c r="AI2966" s="50"/>
      <c r="AJ2966" s="50"/>
      <c r="AK2966" s="50"/>
      <c r="AL2966" s="50"/>
      <c r="AM2966" s="50"/>
      <c r="AN2966" s="50"/>
      <c r="AO2966" s="50"/>
      <c r="AP2966" s="50"/>
      <c r="AQ2966" s="50"/>
      <c r="AR2966" s="50"/>
      <c r="AS2966" s="50"/>
      <c r="AT2966" s="50"/>
      <c r="AU2966" s="50"/>
      <c r="AV2966" s="50"/>
      <c r="AW2966" s="50"/>
      <c r="AX2966" s="50"/>
      <c r="AY2966" s="50"/>
      <c r="AZ2966" s="50"/>
      <c r="BA2966" s="50"/>
      <c r="BB2966" s="50"/>
      <c r="BC2966" s="50"/>
      <c r="BD2966" s="50"/>
      <c r="BE2966" s="50"/>
      <c r="BF2966" s="50"/>
      <c r="BG2966" s="50"/>
      <c r="BH2966" s="50"/>
      <c r="BI2966" s="50"/>
      <c r="BJ2966" s="50"/>
      <c r="BK2966" s="50"/>
      <c r="BL2966" s="50"/>
      <c r="BM2966" s="50"/>
      <c r="BN2966" s="50"/>
      <c r="BO2966" s="50"/>
      <c r="BP2966" s="50"/>
      <c r="BQ2966" s="50"/>
      <c r="BR2966" s="50"/>
      <c r="BS2966" s="50"/>
      <c r="BT2966" s="50"/>
      <c r="BU2966" s="50"/>
      <c r="BV2966" s="50"/>
      <c r="BW2966" s="50"/>
      <c r="BX2966" s="50"/>
      <c r="BY2966" s="50"/>
      <c r="BZ2966" s="50"/>
      <c r="CA2966" s="50"/>
      <c r="CB2966" s="50"/>
      <c r="CC2966" s="50"/>
      <c r="CD2966" s="50"/>
      <c r="CE2966" s="50"/>
      <c r="CF2966" s="50"/>
      <c r="CG2966" s="50"/>
      <c r="CH2966" s="50"/>
      <c r="CI2966" s="50"/>
      <c r="CJ2966" s="50"/>
      <c r="CK2966" s="50"/>
      <c r="CL2966" s="50"/>
      <c r="CM2966" s="50"/>
      <c r="CN2966" s="50"/>
      <c r="CO2966" s="50"/>
      <c r="CP2966" s="50"/>
      <c r="CQ2966" s="50"/>
      <c r="CR2966" s="50"/>
      <c r="CS2966" s="50"/>
      <c r="CT2966" s="50"/>
      <c r="CU2966" s="50"/>
      <c r="CV2966" s="50"/>
      <c r="CW2966" s="50"/>
      <c r="CX2966" s="50"/>
      <c r="CY2966" s="50"/>
      <c r="CZ2966" s="50"/>
      <c r="DA2966" s="50"/>
      <c r="DB2966" s="50"/>
      <c r="DC2966" s="50"/>
      <c r="DD2966" s="50"/>
      <c r="DE2966" s="50"/>
      <c r="DF2966" s="50"/>
      <c r="DG2966" s="50"/>
      <c r="DH2966" s="50"/>
    </row>
    <row r="2967" spans="1:112" x14ac:dyDescent="0.2">
      <c r="A2967" s="543"/>
      <c r="B2967" s="543"/>
      <c r="C2967" s="17"/>
      <c r="D2967" s="78" t="s">
        <v>2160</v>
      </c>
      <c r="E2967" s="353">
        <v>180</v>
      </c>
      <c r="F2967" s="352">
        <f t="shared" si="92"/>
        <v>108</v>
      </c>
      <c r="G2967" s="352">
        <f t="shared" si="93"/>
        <v>90</v>
      </c>
      <c r="H2967" s="50"/>
      <c r="I2967" s="50"/>
      <c r="J2967" s="50"/>
      <c r="K2967" s="50"/>
      <c r="L2967" s="50"/>
      <c r="M2967" s="50"/>
      <c r="N2967" s="50"/>
      <c r="O2967" s="50"/>
      <c r="P2967" s="50"/>
      <c r="Q2967" s="50"/>
      <c r="R2967" s="50"/>
      <c r="S2967" s="50"/>
      <c r="T2967" s="50"/>
      <c r="U2967" s="50"/>
      <c r="V2967" s="50"/>
      <c r="W2967" s="50"/>
      <c r="X2967" s="50"/>
      <c r="Y2967" s="50"/>
      <c r="Z2967" s="50"/>
      <c r="AA2967" s="50"/>
      <c r="AB2967" s="50"/>
      <c r="AC2967" s="50"/>
      <c r="AD2967" s="50"/>
      <c r="AE2967" s="50"/>
      <c r="AF2967" s="50"/>
      <c r="AG2967" s="50"/>
      <c r="AH2967" s="50"/>
      <c r="AI2967" s="50"/>
      <c r="AJ2967" s="50"/>
      <c r="AK2967" s="50"/>
      <c r="AL2967" s="50"/>
      <c r="AM2967" s="50"/>
      <c r="AN2967" s="50"/>
      <c r="AO2967" s="50"/>
      <c r="AP2967" s="50"/>
      <c r="AQ2967" s="50"/>
      <c r="AR2967" s="50"/>
      <c r="AS2967" s="50"/>
      <c r="AT2967" s="50"/>
      <c r="AU2967" s="50"/>
      <c r="AV2967" s="50"/>
      <c r="AW2967" s="50"/>
      <c r="AX2967" s="50"/>
      <c r="AY2967" s="50"/>
      <c r="AZ2967" s="50"/>
      <c r="BA2967" s="50"/>
      <c r="BB2967" s="50"/>
      <c r="BC2967" s="50"/>
      <c r="BD2967" s="50"/>
      <c r="BE2967" s="50"/>
      <c r="BF2967" s="50"/>
      <c r="BG2967" s="50"/>
      <c r="BH2967" s="50"/>
      <c r="BI2967" s="50"/>
      <c r="BJ2967" s="50"/>
      <c r="BK2967" s="50"/>
      <c r="BL2967" s="50"/>
      <c r="BM2967" s="50"/>
      <c r="BN2967" s="50"/>
      <c r="BO2967" s="50"/>
      <c r="BP2967" s="50"/>
      <c r="BQ2967" s="50"/>
      <c r="BR2967" s="50"/>
      <c r="BS2967" s="50"/>
      <c r="BT2967" s="50"/>
      <c r="BU2967" s="50"/>
      <c r="BV2967" s="50"/>
      <c r="BW2967" s="50"/>
      <c r="BX2967" s="50"/>
      <c r="BY2967" s="50"/>
      <c r="BZ2967" s="50"/>
      <c r="CA2967" s="50"/>
      <c r="CB2967" s="50"/>
      <c r="CC2967" s="50"/>
      <c r="CD2967" s="50"/>
      <c r="CE2967" s="50"/>
      <c r="CF2967" s="50"/>
      <c r="CG2967" s="50"/>
      <c r="CH2967" s="50"/>
      <c r="CI2967" s="50"/>
      <c r="CJ2967" s="50"/>
      <c r="CK2967" s="50"/>
      <c r="CL2967" s="50"/>
      <c r="CM2967" s="50"/>
      <c r="CN2967" s="50"/>
      <c r="CO2967" s="50"/>
      <c r="CP2967" s="50"/>
      <c r="CQ2967" s="50"/>
      <c r="CR2967" s="50"/>
      <c r="CS2967" s="50"/>
      <c r="CT2967" s="50"/>
      <c r="CU2967" s="50"/>
      <c r="CV2967" s="50"/>
      <c r="CW2967" s="50"/>
      <c r="CX2967" s="50"/>
      <c r="CY2967" s="50"/>
      <c r="CZ2967" s="50"/>
      <c r="DA2967" s="50"/>
      <c r="DB2967" s="50"/>
      <c r="DC2967" s="50"/>
      <c r="DD2967" s="50"/>
      <c r="DE2967" s="50"/>
      <c r="DF2967" s="50"/>
      <c r="DG2967" s="50"/>
      <c r="DH2967" s="50"/>
    </row>
    <row r="2968" spans="1:112" x14ac:dyDescent="0.2">
      <c r="A2968" s="544"/>
      <c r="B2968" s="544"/>
      <c r="C2968" s="17"/>
      <c r="D2968" s="78" t="s">
        <v>2214</v>
      </c>
      <c r="E2968" s="353">
        <v>170</v>
      </c>
      <c r="F2968" s="352">
        <f t="shared" si="92"/>
        <v>102</v>
      </c>
      <c r="G2968" s="352">
        <f t="shared" si="93"/>
        <v>85</v>
      </c>
      <c r="H2968" s="50"/>
      <c r="I2968" s="50"/>
      <c r="J2968" s="50"/>
      <c r="K2968" s="50"/>
      <c r="L2968" s="50"/>
      <c r="M2968" s="50"/>
      <c r="N2968" s="50"/>
      <c r="O2968" s="50"/>
      <c r="P2968" s="50"/>
      <c r="Q2968" s="50"/>
      <c r="R2968" s="50"/>
      <c r="S2968" s="50"/>
      <c r="T2968" s="50"/>
      <c r="U2968" s="50"/>
      <c r="V2968" s="50"/>
      <c r="W2968" s="50"/>
      <c r="X2968" s="50"/>
      <c r="Y2968" s="50"/>
      <c r="Z2968" s="50"/>
      <c r="AA2968" s="50"/>
      <c r="AB2968" s="50"/>
      <c r="AC2968" s="50"/>
      <c r="AD2968" s="50"/>
      <c r="AE2968" s="50"/>
      <c r="AF2968" s="50"/>
      <c r="AG2968" s="50"/>
      <c r="AH2968" s="50"/>
      <c r="AI2968" s="50"/>
      <c r="AJ2968" s="50"/>
      <c r="AK2968" s="50"/>
      <c r="AL2968" s="50"/>
      <c r="AM2968" s="50"/>
      <c r="AN2968" s="50"/>
      <c r="AO2968" s="50"/>
      <c r="AP2968" s="50"/>
      <c r="AQ2968" s="50"/>
      <c r="AR2968" s="50"/>
      <c r="AS2968" s="50"/>
      <c r="AT2968" s="50"/>
      <c r="AU2968" s="50"/>
      <c r="AV2968" s="50"/>
      <c r="AW2968" s="50"/>
      <c r="AX2968" s="50"/>
      <c r="AY2968" s="50"/>
      <c r="AZ2968" s="50"/>
      <c r="BA2968" s="50"/>
      <c r="BB2968" s="50"/>
      <c r="BC2968" s="50"/>
      <c r="BD2968" s="50"/>
      <c r="BE2968" s="50"/>
      <c r="BF2968" s="50"/>
      <c r="BG2968" s="50"/>
      <c r="BH2968" s="50"/>
      <c r="BI2968" s="50"/>
      <c r="BJ2968" s="50"/>
      <c r="BK2968" s="50"/>
      <c r="BL2968" s="50"/>
      <c r="BM2968" s="50"/>
      <c r="BN2968" s="50"/>
      <c r="BO2968" s="50"/>
      <c r="BP2968" s="50"/>
      <c r="BQ2968" s="50"/>
      <c r="BR2968" s="50"/>
      <c r="BS2968" s="50"/>
      <c r="BT2968" s="50"/>
      <c r="BU2968" s="50"/>
      <c r="BV2968" s="50"/>
      <c r="BW2968" s="50"/>
      <c r="BX2968" s="50"/>
      <c r="BY2968" s="50"/>
      <c r="BZ2968" s="50"/>
      <c r="CA2968" s="50"/>
      <c r="CB2968" s="50"/>
      <c r="CC2968" s="50"/>
      <c r="CD2968" s="50"/>
      <c r="CE2968" s="50"/>
      <c r="CF2968" s="50"/>
      <c r="CG2968" s="50"/>
      <c r="CH2968" s="50"/>
      <c r="CI2968" s="50"/>
      <c r="CJ2968" s="50"/>
      <c r="CK2968" s="50"/>
      <c r="CL2968" s="50"/>
      <c r="CM2968" s="50"/>
      <c r="CN2968" s="50"/>
      <c r="CO2968" s="50"/>
      <c r="CP2968" s="50"/>
      <c r="CQ2968" s="50"/>
      <c r="CR2968" s="50"/>
      <c r="CS2968" s="50"/>
      <c r="CT2968" s="50"/>
      <c r="CU2968" s="50"/>
      <c r="CV2968" s="50"/>
      <c r="CW2968" s="50"/>
      <c r="CX2968" s="50"/>
      <c r="CY2968" s="50"/>
      <c r="CZ2968" s="50"/>
      <c r="DA2968" s="50"/>
      <c r="DB2968" s="50"/>
      <c r="DC2968" s="50"/>
      <c r="DD2968" s="50"/>
      <c r="DE2968" s="50"/>
      <c r="DF2968" s="50"/>
      <c r="DG2968" s="50"/>
      <c r="DH2968" s="50"/>
    </row>
    <row r="2969" spans="1:112" x14ac:dyDescent="0.2">
      <c r="A2969" s="542" t="s">
        <v>3572</v>
      </c>
      <c r="B2969" s="542" t="s">
        <v>3572</v>
      </c>
      <c r="C2969" s="17"/>
      <c r="D2969" s="75" t="s">
        <v>2146</v>
      </c>
      <c r="E2969" s="353"/>
      <c r="F2969" s="352">
        <f t="shared" si="92"/>
        <v>0</v>
      </c>
      <c r="G2969" s="352">
        <f t="shared" si="93"/>
        <v>0</v>
      </c>
      <c r="H2969" s="50"/>
      <c r="I2969" s="50"/>
      <c r="J2969" s="50"/>
      <c r="K2969" s="50"/>
      <c r="L2969" s="50"/>
      <c r="M2969" s="50"/>
      <c r="N2969" s="50"/>
      <c r="O2969" s="50"/>
      <c r="P2969" s="50"/>
      <c r="Q2969" s="50"/>
      <c r="R2969" s="50"/>
      <c r="S2969" s="50"/>
      <c r="T2969" s="50"/>
      <c r="U2969" s="50"/>
      <c r="V2969" s="50"/>
      <c r="W2969" s="50"/>
      <c r="X2969" s="50"/>
      <c r="Y2969" s="50"/>
      <c r="Z2969" s="50"/>
      <c r="AA2969" s="50"/>
      <c r="AB2969" s="50"/>
      <c r="AC2969" s="50"/>
      <c r="AD2969" s="50"/>
      <c r="AE2969" s="50"/>
      <c r="AF2969" s="50"/>
      <c r="AG2969" s="50"/>
      <c r="AH2969" s="50"/>
      <c r="AI2969" s="50"/>
      <c r="AJ2969" s="50"/>
      <c r="AK2969" s="50"/>
      <c r="AL2969" s="50"/>
      <c r="AM2969" s="50"/>
      <c r="AN2969" s="50"/>
      <c r="AO2969" s="50"/>
      <c r="AP2969" s="50"/>
      <c r="AQ2969" s="50"/>
      <c r="AR2969" s="50"/>
      <c r="AS2969" s="50"/>
      <c r="AT2969" s="50"/>
      <c r="AU2969" s="50"/>
      <c r="AV2969" s="50"/>
      <c r="AW2969" s="50"/>
      <c r="AX2969" s="50"/>
      <c r="AY2969" s="50"/>
      <c r="AZ2969" s="50"/>
      <c r="BA2969" s="50"/>
      <c r="BB2969" s="50"/>
      <c r="BC2969" s="50"/>
      <c r="BD2969" s="50"/>
      <c r="BE2969" s="50"/>
      <c r="BF2969" s="50"/>
      <c r="BG2969" s="50"/>
      <c r="BH2969" s="50"/>
      <c r="BI2969" s="50"/>
      <c r="BJ2969" s="50"/>
      <c r="BK2969" s="50"/>
      <c r="BL2969" s="50"/>
      <c r="BM2969" s="50"/>
      <c r="BN2969" s="50"/>
      <c r="BO2969" s="50"/>
      <c r="BP2969" s="50"/>
      <c r="BQ2969" s="50"/>
      <c r="BR2969" s="50"/>
      <c r="BS2969" s="50"/>
      <c r="BT2969" s="50"/>
      <c r="BU2969" s="50"/>
      <c r="BV2969" s="50"/>
      <c r="BW2969" s="50"/>
      <c r="BX2969" s="50"/>
      <c r="BY2969" s="50"/>
      <c r="BZ2969" s="50"/>
      <c r="CA2969" s="50"/>
      <c r="CB2969" s="50"/>
      <c r="CC2969" s="50"/>
      <c r="CD2969" s="50"/>
      <c r="CE2969" s="50"/>
      <c r="CF2969" s="50"/>
      <c r="CG2969" s="50"/>
      <c r="CH2969" s="50"/>
      <c r="CI2969" s="50"/>
      <c r="CJ2969" s="50"/>
      <c r="CK2969" s="50"/>
      <c r="CL2969" s="50"/>
      <c r="CM2969" s="50"/>
      <c r="CN2969" s="50"/>
      <c r="CO2969" s="50"/>
      <c r="CP2969" s="50"/>
      <c r="CQ2969" s="50"/>
      <c r="CR2969" s="50"/>
      <c r="CS2969" s="50"/>
      <c r="CT2969" s="50"/>
      <c r="CU2969" s="50"/>
      <c r="CV2969" s="50"/>
      <c r="CW2969" s="50"/>
      <c r="CX2969" s="50"/>
      <c r="CY2969" s="50"/>
      <c r="CZ2969" s="50"/>
      <c r="DA2969" s="50"/>
      <c r="DB2969" s="50"/>
      <c r="DC2969" s="50"/>
      <c r="DD2969" s="50"/>
      <c r="DE2969" s="50"/>
      <c r="DF2969" s="50"/>
      <c r="DG2969" s="50"/>
      <c r="DH2969" s="50"/>
    </row>
    <row r="2970" spans="1:112" x14ac:dyDescent="0.2">
      <c r="A2970" s="543"/>
      <c r="B2970" s="543"/>
      <c r="C2970" s="17"/>
      <c r="D2970" s="78" t="s">
        <v>2159</v>
      </c>
      <c r="E2970" s="353">
        <v>180</v>
      </c>
      <c r="F2970" s="352">
        <f t="shared" si="92"/>
        <v>108</v>
      </c>
      <c r="G2970" s="352">
        <f t="shared" si="93"/>
        <v>90</v>
      </c>
      <c r="H2970" s="50"/>
      <c r="I2970" s="50"/>
      <c r="J2970" s="50"/>
      <c r="K2970" s="50"/>
      <c r="L2970" s="50"/>
      <c r="M2970" s="50"/>
      <c r="N2970" s="50"/>
      <c r="O2970" s="50"/>
      <c r="P2970" s="50"/>
      <c r="Q2970" s="50"/>
      <c r="R2970" s="50"/>
      <c r="S2970" s="50"/>
      <c r="T2970" s="50"/>
      <c r="U2970" s="50"/>
      <c r="V2970" s="50"/>
      <c r="W2970" s="50"/>
      <c r="X2970" s="50"/>
      <c r="Y2970" s="50"/>
      <c r="Z2970" s="50"/>
      <c r="AA2970" s="50"/>
      <c r="AB2970" s="50"/>
      <c r="AC2970" s="50"/>
      <c r="AD2970" s="50"/>
      <c r="AE2970" s="50"/>
      <c r="AF2970" s="50"/>
      <c r="AG2970" s="50"/>
      <c r="AH2970" s="50"/>
      <c r="AI2970" s="50"/>
      <c r="AJ2970" s="50"/>
      <c r="AK2970" s="50"/>
      <c r="AL2970" s="50"/>
      <c r="AM2970" s="50"/>
      <c r="AN2970" s="50"/>
      <c r="AO2970" s="50"/>
      <c r="AP2970" s="50"/>
      <c r="AQ2970" s="50"/>
      <c r="AR2970" s="50"/>
      <c r="AS2970" s="50"/>
      <c r="AT2970" s="50"/>
      <c r="AU2970" s="50"/>
      <c r="AV2970" s="50"/>
      <c r="AW2970" s="50"/>
      <c r="AX2970" s="50"/>
      <c r="AY2970" s="50"/>
      <c r="AZ2970" s="50"/>
      <c r="BA2970" s="50"/>
      <c r="BB2970" s="50"/>
      <c r="BC2970" s="50"/>
      <c r="BD2970" s="50"/>
      <c r="BE2970" s="50"/>
      <c r="BF2970" s="50"/>
      <c r="BG2970" s="50"/>
      <c r="BH2970" s="50"/>
      <c r="BI2970" s="50"/>
      <c r="BJ2970" s="50"/>
      <c r="BK2970" s="50"/>
      <c r="BL2970" s="50"/>
      <c r="BM2970" s="50"/>
      <c r="BN2970" s="50"/>
      <c r="BO2970" s="50"/>
      <c r="BP2970" s="50"/>
      <c r="BQ2970" s="50"/>
      <c r="BR2970" s="50"/>
      <c r="BS2970" s="50"/>
      <c r="BT2970" s="50"/>
      <c r="BU2970" s="50"/>
      <c r="BV2970" s="50"/>
      <c r="BW2970" s="50"/>
      <c r="BX2970" s="50"/>
      <c r="BY2970" s="50"/>
      <c r="BZ2970" s="50"/>
      <c r="CA2970" s="50"/>
      <c r="CB2970" s="50"/>
      <c r="CC2970" s="50"/>
      <c r="CD2970" s="50"/>
      <c r="CE2970" s="50"/>
      <c r="CF2970" s="50"/>
      <c r="CG2970" s="50"/>
      <c r="CH2970" s="50"/>
      <c r="CI2970" s="50"/>
      <c r="CJ2970" s="50"/>
      <c r="CK2970" s="50"/>
      <c r="CL2970" s="50"/>
      <c r="CM2970" s="50"/>
      <c r="CN2970" s="50"/>
      <c r="CO2970" s="50"/>
      <c r="CP2970" s="50"/>
      <c r="CQ2970" s="50"/>
      <c r="CR2970" s="50"/>
      <c r="CS2970" s="50"/>
      <c r="CT2970" s="50"/>
      <c r="CU2970" s="50"/>
      <c r="CV2970" s="50"/>
      <c r="CW2970" s="50"/>
      <c r="CX2970" s="50"/>
      <c r="CY2970" s="50"/>
      <c r="CZ2970" s="50"/>
      <c r="DA2970" s="50"/>
      <c r="DB2970" s="50"/>
      <c r="DC2970" s="50"/>
      <c r="DD2970" s="50"/>
      <c r="DE2970" s="50"/>
      <c r="DF2970" s="50"/>
      <c r="DG2970" s="50"/>
      <c r="DH2970" s="50"/>
    </row>
    <row r="2971" spans="1:112" x14ac:dyDescent="0.2">
      <c r="A2971" s="543"/>
      <c r="B2971" s="543"/>
      <c r="C2971" s="17"/>
      <c r="D2971" s="78" t="s">
        <v>2160</v>
      </c>
      <c r="E2971" s="353">
        <v>170</v>
      </c>
      <c r="F2971" s="352">
        <f t="shared" si="92"/>
        <v>102</v>
      </c>
      <c r="G2971" s="352">
        <f t="shared" si="93"/>
        <v>85</v>
      </c>
      <c r="H2971" s="50"/>
      <c r="I2971" s="50"/>
      <c r="J2971" s="50"/>
      <c r="K2971" s="50"/>
      <c r="L2971" s="50"/>
      <c r="M2971" s="50"/>
      <c r="N2971" s="50"/>
      <c r="O2971" s="50"/>
      <c r="P2971" s="50"/>
      <c r="Q2971" s="50"/>
      <c r="R2971" s="50"/>
      <c r="S2971" s="50"/>
      <c r="T2971" s="50"/>
      <c r="U2971" s="50"/>
      <c r="V2971" s="50"/>
      <c r="W2971" s="50"/>
      <c r="X2971" s="50"/>
      <c r="Y2971" s="50"/>
      <c r="Z2971" s="50"/>
      <c r="AA2971" s="50"/>
      <c r="AB2971" s="50"/>
      <c r="AC2971" s="50"/>
      <c r="AD2971" s="50"/>
      <c r="AE2971" s="50"/>
      <c r="AF2971" s="50"/>
      <c r="AG2971" s="50"/>
      <c r="AH2971" s="50"/>
      <c r="AI2971" s="50"/>
      <c r="AJ2971" s="50"/>
      <c r="AK2971" s="50"/>
      <c r="AL2971" s="50"/>
      <c r="AM2971" s="50"/>
      <c r="AN2971" s="50"/>
      <c r="AO2971" s="50"/>
      <c r="AP2971" s="50"/>
      <c r="AQ2971" s="50"/>
      <c r="AR2971" s="50"/>
      <c r="AS2971" s="50"/>
      <c r="AT2971" s="50"/>
      <c r="AU2971" s="50"/>
      <c r="AV2971" s="50"/>
      <c r="AW2971" s="50"/>
      <c r="AX2971" s="50"/>
      <c r="AY2971" s="50"/>
      <c r="AZ2971" s="50"/>
      <c r="BA2971" s="50"/>
      <c r="BB2971" s="50"/>
      <c r="BC2971" s="50"/>
      <c r="BD2971" s="50"/>
      <c r="BE2971" s="50"/>
      <c r="BF2971" s="50"/>
      <c r="BG2971" s="50"/>
      <c r="BH2971" s="50"/>
      <c r="BI2971" s="50"/>
      <c r="BJ2971" s="50"/>
      <c r="BK2971" s="50"/>
      <c r="BL2971" s="50"/>
      <c r="BM2971" s="50"/>
      <c r="BN2971" s="50"/>
      <c r="BO2971" s="50"/>
      <c r="BP2971" s="50"/>
      <c r="BQ2971" s="50"/>
      <c r="BR2971" s="50"/>
      <c r="BS2971" s="50"/>
      <c r="BT2971" s="50"/>
      <c r="BU2971" s="50"/>
      <c r="BV2971" s="50"/>
      <c r="BW2971" s="50"/>
      <c r="BX2971" s="50"/>
      <c r="BY2971" s="50"/>
      <c r="BZ2971" s="50"/>
      <c r="CA2971" s="50"/>
      <c r="CB2971" s="50"/>
      <c r="CC2971" s="50"/>
      <c r="CD2971" s="50"/>
      <c r="CE2971" s="50"/>
      <c r="CF2971" s="50"/>
      <c r="CG2971" s="50"/>
      <c r="CH2971" s="50"/>
      <c r="CI2971" s="50"/>
      <c r="CJ2971" s="50"/>
      <c r="CK2971" s="50"/>
      <c r="CL2971" s="50"/>
      <c r="CM2971" s="50"/>
      <c r="CN2971" s="50"/>
      <c r="CO2971" s="50"/>
      <c r="CP2971" s="50"/>
      <c r="CQ2971" s="50"/>
      <c r="CR2971" s="50"/>
      <c r="CS2971" s="50"/>
      <c r="CT2971" s="50"/>
      <c r="CU2971" s="50"/>
      <c r="CV2971" s="50"/>
      <c r="CW2971" s="50"/>
      <c r="CX2971" s="50"/>
      <c r="CY2971" s="50"/>
      <c r="CZ2971" s="50"/>
      <c r="DA2971" s="50"/>
      <c r="DB2971" s="50"/>
      <c r="DC2971" s="50"/>
      <c r="DD2971" s="50"/>
      <c r="DE2971" s="50"/>
      <c r="DF2971" s="50"/>
      <c r="DG2971" s="50"/>
      <c r="DH2971" s="50"/>
    </row>
    <row r="2972" spans="1:112" x14ac:dyDescent="0.2">
      <c r="A2972" s="544"/>
      <c r="B2972" s="544"/>
      <c r="C2972" s="17"/>
      <c r="D2972" s="78" t="s">
        <v>2214</v>
      </c>
      <c r="E2972" s="353">
        <v>160</v>
      </c>
      <c r="F2972" s="352">
        <f t="shared" si="92"/>
        <v>96</v>
      </c>
      <c r="G2972" s="352">
        <f t="shared" si="93"/>
        <v>80</v>
      </c>
      <c r="H2972" s="50"/>
      <c r="I2972" s="50"/>
      <c r="J2972" s="50"/>
      <c r="K2972" s="50"/>
      <c r="L2972" s="50"/>
      <c r="M2972" s="50"/>
      <c r="N2972" s="50"/>
      <c r="O2972" s="50"/>
      <c r="P2972" s="50"/>
      <c r="Q2972" s="50"/>
      <c r="R2972" s="50"/>
      <c r="S2972" s="50"/>
      <c r="T2972" s="50"/>
      <c r="U2972" s="50"/>
      <c r="V2972" s="50"/>
      <c r="W2972" s="50"/>
      <c r="X2972" s="50"/>
      <c r="Y2972" s="50"/>
      <c r="Z2972" s="50"/>
      <c r="AA2972" s="50"/>
      <c r="AB2972" s="50"/>
      <c r="AC2972" s="50"/>
      <c r="AD2972" s="50"/>
      <c r="AE2972" s="50"/>
      <c r="AF2972" s="50"/>
      <c r="AG2972" s="50"/>
      <c r="AH2972" s="50"/>
      <c r="AI2972" s="50"/>
      <c r="AJ2972" s="50"/>
      <c r="AK2972" s="50"/>
      <c r="AL2972" s="50"/>
      <c r="AM2972" s="50"/>
      <c r="AN2972" s="50"/>
      <c r="AO2972" s="50"/>
      <c r="AP2972" s="50"/>
      <c r="AQ2972" s="50"/>
      <c r="AR2972" s="50"/>
      <c r="AS2972" s="50"/>
      <c r="AT2972" s="50"/>
      <c r="AU2972" s="50"/>
      <c r="AV2972" s="50"/>
      <c r="AW2972" s="50"/>
      <c r="AX2972" s="50"/>
      <c r="AY2972" s="50"/>
      <c r="AZ2972" s="50"/>
      <c r="BA2972" s="50"/>
      <c r="BB2972" s="50"/>
      <c r="BC2972" s="50"/>
      <c r="BD2972" s="50"/>
      <c r="BE2972" s="50"/>
      <c r="BF2972" s="50"/>
      <c r="BG2972" s="50"/>
      <c r="BH2972" s="50"/>
      <c r="BI2972" s="50"/>
      <c r="BJ2972" s="50"/>
      <c r="BK2972" s="50"/>
      <c r="BL2972" s="50"/>
      <c r="BM2972" s="50"/>
      <c r="BN2972" s="50"/>
      <c r="BO2972" s="50"/>
      <c r="BP2972" s="50"/>
      <c r="BQ2972" s="50"/>
      <c r="BR2972" s="50"/>
      <c r="BS2972" s="50"/>
      <c r="BT2972" s="50"/>
      <c r="BU2972" s="50"/>
      <c r="BV2972" s="50"/>
      <c r="BW2972" s="50"/>
      <c r="BX2972" s="50"/>
      <c r="BY2972" s="50"/>
      <c r="BZ2972" s="50"/>
      <c r="CA2972" s="50"/>
      <c r="CB2972" s="50"/>
      <c r="CC2972" s="50"/>
      <c r="CD2972" s="50"/>
      <c r="CE2972" s="50"/>
      <c r="CF2972" s="50"/>
      <c r="CG2972" s="50"/>
      <c r="CH2972" s="50"/>
      <c r="CI2972" s="50"/>
      <c r="CJ2972" s="50"/>
      <c r="CK2972" s="50"/>
      <c r="CL2972" s="50"/>
      <c r="CM2972" s="50"/>
      <c r="CN2972" s="50"/>
      <c r="CO2972" s="50"/>
      <c r="CP2972" s="50"/>
      <c r="CQ2972" s="50"/>
      <c r="CR2972" s="50"/>
      <c r="CS2972" s="50"/>
      <c r="CT2972" s="50"/>
      <c r="CU2972" s="50"/>
      <c r="CV2972" s="50"/>
      <c r="CW2972" s="50"/>
      <c r="CX2972" s="50"/>
      <c r="CY2972" s="50"/>
      <c r="CZ2972" s="50"/>
      <c r="DA2972" s="50"/>
      <c r="DB2972" s="50"/>
      <c r="DC2972" s="50"/>
      <c r="DD2972" s="50"/>
      <c r="DE2972" s="50"/>
      <c r="DF2972" s="50"/>
      <c r="DG2972" s="50"/>
      <c r="DH2972" s="50"/>
    </row>
    <row r="2973" spans="1:112" x14ac:dyDescent="0.2">
      <c r="A2973" s="132" t="s">
        <v>3573</v>
      </c>
      <c r="B2973" s="132" t="s">
        <v>3573</v>
      </c>
      <c r="C2973" s="132" t="s">
        <v>125</v>
      </c>
      <c r="D2973" s="76" t="s">
        <v>3574</v>
      </c>
      <c r="E2973" s="353"/>
      <c r="F2973" s="352">
        <f t="shared" si="92"/>
        <v>0</v>
      </c>
      <c r="G2973" s="352">
        <f t="shared" si="93"/>
        <v>0</v>
      </c>
      <c r="H2973" s="50"/>
      <c r="I2973" s="50"/>
      <c r="J2973" s="50"/>
      <c r="K2973" s="50"/>
      <c r="L2973" s="50"/>
      <c r="M2973" s="50"/>
      <c r="N2973" s="50"/>
      <c r="O2973" s="50"/>
      <c r="P2973" s="50"/>
      <c r="Q2973" s="50"/>
      <c r="R2973" s="50"/>
      <c r="S2973" s="50"/>
      <c r="T2973" s="50"/>
      <c r="U2973" s="50"/>
      <c r="V2973" s="50"/>
      <c r="W2973" s="50"/>
      <c r="X2973" s="50"/>
      <c r="Y2973" s="50"/>
      <c r="Z2973" s="50"/>
      <c r="AA2973" s="50"/>
      <c r="AB2973" s="50"/>
      <c r="AC2973" s="50"/>
      <c r="AD2973" s="50"/>
      <c r="AE2973" s="50"/>
      <c r="AF2973" s="50"/>
      <c r="AG2973" s="50"/>
      <c r="AH2973" s="50"/>
      <c r="AI2973" s="50"/>
      <c r="AJ2973" s="50"/>
      <c r="AK2973" s="50"/>
      <c r="AL2973" s="50"/>
      <c r="AM2973" s="50"/>
      <c r="AN2973" s="50"/>
      <c r="AO2973" s="50"/>
      <c r="AP2973" s="50"/>
      <c r="AQ2973" s="50"/>
      <c r="AR2973" s="50"/>
      <c r="AS2973" s="50"/>
      <c r="AT2973" s="50"/>
      <c r="AU2973" s="50"/>
      <c r="AV2973" s="50"/>
      <c r="AW2973" s="50"/>
      <c r="AX2973" s="50"/>
      <c r="AY2973" s="50"/>
      <c r="AZ2973" s="50"/>
      <c r="BA2973" s="50"/>
      <c r="BB2973" s="50"/>
      <c r="BC2973" s="50"/>
      <c r="BD2973" s="50"/>
      <c r="BE2973" s="50"/>
      <c r="BF2973" s="50"/>
      <c r="BG2973" s="50"/>
      <c r="BH2973" s="50"/>
      <c r="BI2973" s="50"/>
      <c r="BJ2973" s="50"/>
      <c r="BK2973" s="50"/>
      <c r="BL2973" s="50"/>
      <c r="BM2973" s="50"/>
      <c r="BN2973" s="50"/>
      <c r="BO2973" s="50"/>
      <c r="BP2973" s="50"/>
      <c r="BQ2973" s="50"/>
      <c r="BR2973" s="50"/>
      <c r="BS2973" s="50"/>
      <c r="BT2973" s="50"/>
      <c r="BU2973" s="50"/>
      <c r="BV2973" s="50"/>
      <c r="BW2973" s="50"/>
      <c r="BX2973" s="50"/>
      <c r="BY2973" s="50"/>
      <c r="BZ2973" s="50"/>
      <c r="CA2973" s="50"/>
      <c r="CB2973" s="50"/>
      <c r="CC2973" s="50"/>
      <c r="CD2973" s="50"/>
      <c r="CE2973" s="50"/>
      <c r="CF2973" s="50"/>
      <c r="CG2973" s="50"/>
      <c r="CH2973" s="50"/>
      <c r="CI2973" s="50"/>
      <c r="CJ2973" s="50"/>
      <c r="CK2973" s="50"/>
      <c r="CL2973" s="50"/>
      <c r="CM2973" s="50"/>
      <c r="CN2973" s="50"/>
      <c r="CO2973" s="50"/>
      <c r="CP2973" s="50"/>
      <c r="CQ2973" s="50"/>
      <c r="CR2973" s="50"/>
      <c r="CS2973" s="50"/>
      <c r="CT2973" s="50"/>
      <c r="CU2973" s="50"/>
      <c r="CV2973" s="50"/>
      <c r="CW2973" s="50"/>
      <c r="CX2973" s="50"/>
      <c r="CY2973" s="50"/>
      <c r="CZ2973" s="50"/>
      <c r="DA2973" s="50"/>
      <c r="DB2973" s="50"/>
      <c r="DC2973" s="50"/>
      <c r="DD2973" s="50"/>
      <c r="DE2973" s="50"/>
      <c r="DF2973" s="50"/>
      <c r="DG2973" s="50"/>
      <c r="DH2973" s="50"/>
    </row>
    <row r="2974" spans="1:112" x14ac:dyDescent="0.2">
      <c r="A2974" s="579" t="s">
        <v>2491</v>
      </c>
      <c r="B2974" s="579" t="s">
        <v>2491</v>
      </c>
      <c r="C2974" s="206"/>
      <c r="D2974" s="76" t="s">
        <v>3210</v>
      </c>
      <c r="E2974" s="353"/>
      <c r="F2974" s="352">
        <f t="shared" si="92"/>
        <v>0</v>
      </c>
      <c r="G2974" s="352">
        <f t="shared" si="93"/>
        <v>0</v>
      </c>
      <c r="H2974" s="50"/>
      <c r="I2974" s="50"/>
      <c r="J2974" s="50"/>
      <c r="K2974" s="50"/>
      <c r="L2974" s="50"/>
      <c r="M2974" s="50"/>
      <c r="N2974" s="50"/>
      <c r="O2974" s="50"/>
      <c r="P2974" s="50"/>
      <c r="Q2974" s="50"/>
      <c r="R2974" s="50"/>
      <c r="S2974" s="50"/>
      <c r="T2974" s="50"/>
      <c r="U2974" s="50"/>
      <c r="V2974" s="50"/>
      <c r="W2974" s="50"/>
      <c r="X2974" s="50"/>
      <c r="Y2974" s="50"/>
      <c r="Z2974" s="50"/>
      <c r="AA2974" s="50"/>
      <c r="AB2974" s="50"/>
      <c r="AC2974" s="50"/>
      <c r="AD2974" s="50"/>
      <c r="AE2974" s="50"/>
      <c r="AF2974" s="50"/>
      <c r="AG2974" s="50"/>
      <c r="AH2974" s="50"/>
      <c r="AI2974" s="50"/>
      <c r="AJ2974" s="50"/>
      <c r="AK2974" s="50"/>
      <c r="AL2974" s="50"/>
      <c r="AM2974" s="50"/>
      <c r="AN2974" s="50"/>
      <c r="AO2974" s="50"/>
      <c r="AP2974" s="50"/>
      <c r="AQ2974" s="50"/>
      <c r="AR2974" s="50"/>
      <c r="AS2974" s="50"/>
      <c r="AT2974" s="50"/>
      <c r="AU2974" s="50"/>
      <c r="AV2974" s="50"/>
      <c r="AW2974" s="50"/>
      <c r="AX2974" s="50"/>
      <c r="AY2974" s="50"/>
      <c r="AZ2974" s="50"/>
      <c r="BA2974" s="50"/>
      <c r="BB2974" s="50"/>
      <c r="BC2974" s="50"/>
      <c r="BD2974" s="50"/>
      <c r="BE2974" s="50"/>
      <c r="BF2974" s="50"/>
      <c r="BG2974" s="50"/>
      <c r="BH2974" s="50"/>
      <c r="BI2974" s="50"/>
      <c r="BJ2974" s="50"/>
      <c r="BK2974" s="50"/>
      <c r="BL2974" s="50"/>
      <c r="BM2974" s="50"/>
      <c r="BN2974" s="50"/>
      <c r="BO2974" s="50"/>
      <c r="BP2974" s="50"/>
      <c r="BQ2974" s="50"/>
      <c r="BR2974" s="50"/>
      <c r="BS2974" s="50"/>
      <c r="BT2974" s="50"/>
      <c r="BU2974" s="50"/>
      <c r="BV2974" s="50"/>
      <c r="BW2974" s="50"/>
      <c r="BX2974" s="50"/>
      <c r="BY2974" s="50"/>
      <c r="BZ2974" s="50"/>
      <c r="CA2974" s="50"/>
      <c r="CB2974" s="50"/>
      <c r="CC2974" s="50"/>
      <c r="CD2974" s="50"/>
      <c r="CE2974" s="50"/>
      <c r="CF2974" s="50"/>
      <c r="CG2974" s="50"/>
      <c r="CH2974" s="50"/>
      <c r="CI2974" s="50"/>
      <c r="CJ2974" s="50"/>
      <c r="CK2974" s="50"/>
      <c r="CL2974" s="50"/>
      <c r="CM2974" s="50"/>
      <c r="CN2974" s="50"/>
      <c r="CO2974" s="50"/>
      <c r="CP2974" s="50"/>
      <c r="CQ2974" s="50"/>
      <c r="CR2974" s="50"/>
      <c r="CS2974" s="50"/>
      <c r="CT2974" s="50"/>
      <c r="CU2974" s="50"/>
      <c r="CV2974" s="50"/>
      <c r="CW2974" s="50"/>
      <c r="CX2974" s="50"/>
      <c r="CY2974" s="50"/>
      <c r="CZ2974" s="50"/>
      <c r="DA2974" s="50"/>
      <c r="DB2974" s="50"/>
      <c r="DC2974" s="50"/>
      <c r="DD2974" s="50"/>
      <c r="DE2974" s="50"/>
      <c r="DF2974" s="50"/>
      <c r="DG2974" s="50"/>
      <c r="DH2974" s="50"/>
    </row>
    <row r="2975" spans="1:112" x14ac:dyDescent="0.2">
      <c r="A2975" s="581"/>
      <c r="B2975" s="581"/>
      <c r="C2975" s="206"/>
      <c r="D2975" s="77" t="s">
        <v>3575</v>
      </c>
      <c r="E2975" s="353">
        <v>2400</v>
      </c>
      <c r="F2975" s="352">
        <f t="shared" si="92"/>
        <v>1440</v>
      </c>
      <c r="G2975" s="352">
        <f t="shared" si="93"/>
        <v>1200</v>
      </c>
      <c r="H2975" s="50"/>
      <c r="I2975" s="50"/>
      <c r="J2975" s="50"/>
      <c r="K2975" s="50"/>
      <c r="L2975" s="50"/>
      <c r="M2975" s="50"/>
      <c r="N2975" s="50"/>
      <c r="O2975" s="50"/>
      <c r="P2975" s="50"/>
      <c r="Q2975" s="50"/>
      <c r="R2975" s="50"/>
      <c r="S2975" s="50"/>
      <c r="T2975" s="50"/>
      <c r="U2975" s="50"/>
      <c r="V2975" s="50"/>
      <c r="W2975" s="50"/>
      <c r="X2975" s="50"/>
      <c r="Y2975" s="50"/>
      <c r="Z2975" s="50"/>
      <c r="AA2975" s="50"/>
      <c r="AB2975" s="50"/>
      <c r="AC2975" s="50"/>
      <c r="AD2975" s="50"/>
      <c r="AE2975" s="50"/>
      <c r="AF2975" s="50"/>
      <c r="AG2975" s="50"/>
      <c r="AH2975" s="50"/>
      <c r="AI2975" s="50"/>
      <c r="AJ2975" s="50"/>
      <c r="AK2975" s="50"/>
      <c r="AL2975" s="50"/>
      <c r="AM2975" s="50"/>
      <c r="AN2975" s="50"/>
      <c r="AO2975" s="50"/>
      <c r="AP2975" s="50"/>
      <c r="AQ2975" s="50"/>
      <c r="AR2975" s="50"/>
      <c r="AS2975" s="50"/>
      <c r="AT2975" s="50"/>
      <c r="AU2975" s="50"/>
      <c r="AV2975" s="50"/>
      <c r="AW2975" s="50"/>
      <c r="AX2975" s="50"/>
      <c r="AY2975" s="50"/>
      <c r="AZ2975" s="50"/>
      <c r="BA2975" s="50"/>
      <c r="BB2975" s="50"/>
      <c r="BC2975" s="50"/>
      <c r="BD2975" s="50"/>
      <c r="BE2975" s="50"/>
      <c r="BF2975" s="50"/>
      <c r="BG2975" s="50"/>
      <c r="BH2975" s="50"/>
      <c r="BI2975" s="50"/>
      <c r="BJ2975" s="50"/>
      <c r="BK2975" s="50"/>
      <c r="BL2975" s="50"/>
      <c r="BM2975" s="50"/>
      <c r="BN2975" s="50"/>
      <c r="BO2975" s="50"/>
      <c r="BP2975" s="50"/>
      <c r="BQ2975" s="50"/>
      <c r="BR2975" s="50"/>
      <c r="BS2975" s="50"/>
      <c r="BT2975" s="50"/>
      <c r="BU2975" s="50"/>
      <c r="BV2975" s="50"/>
      <c r="BW2975" s="50"/>
      <c r="BX2975" s="50"/>
      <c r="BY2975" s="50"/>
      <c r="BZ2975" s="50"/>
      <c r="CA2975" s="50"/>
      <c r="CB2975" s="50"/>
      <c r="CC2975" s="50"/>
      <c r="CD2975" s="50"/>
      <c r="CE2975" s="50"/>
      <c r="CF2975" s="50"/>
      <c r="CG2975" s="50"/>
      <c r="CH2975" s="50"/>
      <c r="CI2975" s="50"/>
      <c r="CJ2975" s="50"/>
      <c r="CK2975" s="50"/>
      <c r="CL2975" s="50"/>
      <c r="CM2975" s="50"/>
      <c r="CN2975" s="50"/>
      <c r="CO2975" s="50"/>
      <c r="CP2975" s="50"/>
      <c r="CQ2975" s="50"/>
      <c r="CR2975" s="50"/>
      <c r="CS2975" s="50"/>
      <c r="CT2975" s="50"/>
      <c r="CU2975" s="50"/>
      <c r="CV2975" s="50"/>
      <c r="CW2975" s="50"/>
      <c r="CX2975" s="50"/>
      <c r="CY2975" s="50"/>
      <c r="CZ2975" s="50"/>
      <c r="DA2975" s="50"/>
      <c r="DB2975" s="50"/>
      <c r="DC2975" s="50"/>
      <c r="DD2975" s="50"/>
      <c r="DE2975" s="50"/>
      <c r="DF2975" s="50"/>
      <c r="DG2975" s="50"/>
      <c r="DH2975" s="50"/>
    </row>
    <row r="2976" spans="1:112" ht="25.5" x14ac:dyDescent="0.2">
      <c r="A2976" s="581"/>
      <c r="B2976" s="581"/>
      <c r="C2976" s="206"/>
      <c r="D2976" s="77" t="s">
        <v>3576</v>
      </c>
      <c r="E2976" s="353">
        <v>2400</v>
      </c>
      <c r="F2976" s="352">
        <f t="shared" si="92"/>
        <v>1440</v>
      </c>
      <c r="G2976" s="352">
        <f t="shared" si="93"/>
        <v>1200</v>
      </c>
      <c r="H2976" s="50"/>
      <c r="I2976" s="50"/>
      <c r="J2976" s="50"/>
      <c r="K2976" s="50"/>
      <c r="L2976" s="50"/>
      <c r="M2976" s="50"/>
      <c r="N2976" s="50"/>
      <c r="O2976" s="50"/>
      <c r="P2976" s="50"/>
      <c r="Q2976" s="50"/>
      <c r="R2976" s="50"/>
      <c r="S2976" s="50"/>
      <c r="T2976" s="50"/>
      <c r="U2976" s="50"/>
      <c r="V2976" s="50"/>
      <c r="W2976" s="50"/>
      <c r="X2976" s="50"/>
      <c r="Y2976" s="50"/>
      <c r="Z2976" s="50"/>
      <c r="AA2976" s="50"/>
      <c r="AB2976" s="50"/>
      <c r="AC2976" s="50"/>
      <c r="AD2976" s="50"/>
      <c r="AE2976" s="50"/>
      <c r="AF2976" s="50"/>
      <c r="AG2976" s="50"/>
      <c r="AH2976" s="50"/>
      <c r="AI2976" s="50"/>
      <c r="AJ2976" s="50"/>
      <c r="AK2976" s="50"/>
      <c r="AL2976" s="50"/>
      <c r="AM2976" s="50"/>
      <c r="AN2976" s="50"/>
      <c r="AO2976" s="50"/>
      <c r="AP2976" s="50"/>
      <c r="AQ2976" s="50"/>
      <c r="AR2976" s="50"/>
      <c r="AS2976" s="50"/>
      <c r="AT2976" s="50"/>
      <c r="AU2976" s="50"/>
      <c r="AV2976" s="50"/>
      <c r="AW2976" s="50"/>
      <c r="AX2976" s="50"/>
      <c r="AY2976" s="50"/>
      <c r="AZ2976" s="50"/>
      <c r="BA2976" s="50"/>
      <c r="BB2976" s="50"/>
      <c r="BC2976" s="50"/>
      <c r="BD2976" s="50"/>
      <c r="BE2976" s="50"/>
      <c r="BF2976" s="50"/>
      <c r="BG2976" s="50"/>
      <c r="BH2976" s="50"/>
      <c r="BI2976" s="50"/>
      <c r="BJ2976" s="50"/>
      <c r="BK2976" s="50"/>
      <c r="BL2976" s="50"/>
      <c r="BM2976" s="50"/>
      <c r="BN2976" s="50"/>
      <c r="BO2976" s="50"/>
      <c r="BP2976" s="50"/>
      <c r="BQ2976" s="50"/>
      <c r="BR2976" s="50"/>
      <c r="BS2976" s="50"/>
      <c r="BT2976" s="50"/>
      <c r="BU2976" s="50"/>
      <c r="BV2976" s="50"/>
      <c r="BW2976" s="50"/>
      <c r="BX2976" s="50"/>
      <c r="BY2976" s="50"/>
      <c r="BZ2976" s="50"/>
      <c r="CA2976" s="50"/>
      <c r="CB2976" s="50"/>
      <c r="CC2976" s="50"/>
      <c r="CD2976" s="50"/>
      <c r="CE2976" s="50"/>
      <c r="CF2976" s="50"/>
      <c r="CG2976" s="50"/>
      <c r="CH2976" s="50"/>
      <c r="CI2976" s="50"/>
      <c r="CJ2976" s="50"/>
      <c r="CK2976" s="50"/>
      <c r="CL2976" s="50"/>
      <c r="CM2976" s="50"/>
      <c r="CN2976" s="50"/>
      <c r="CO2976" s="50"/>
      <c r="CP2976" s="50"/>
      <c r="CQ2976" s="50"/>
      <c r="CR2976" s="50"/>
      <c r="CS2976" s="50"/>
      <c r="CT2976" s="50"/>
      <c r="CU2976" s="50"/>
      <c r="CV2976" s="50"/>
      <c r="CW2976" s="50"/>
      <c r="CX2976" s="50"/>
      <c r="CY2976" s="50"/>
      <c r="CZ2976" s="50"/>
      <c r="DA2976" s="50"/>
      <c r="DB2976" s="50"/>
      <c r="DC2976" s="50"/>
      <c r="DD2976" s="50"/>
      <c r="DE2976" s="50"/>
      <c r="DF2976" s="50"/>
      <c r="DG2976" s="50"/>
      <c r="DH2976" s="50"/>
    </row>
    <row r="2977" spans="1:112" x14ac:dyDescent="0.2">
      <c r="A2977" s="581"/>
      <c r="B2977" s="581"/>
      <c r="C2977" s="206"/>
      <c r="D2977" s="77" t="s">
        <v>3577</v>
      </c>
      <c r="E2977" s="353">
        <v>2500</v>
      </c>
      <c r="F2977" s="352">
        <f t="shared" si="92"/>
        <v>1500</v>
      </c>
      <c r="G2977" s="352">
        <f t="shared" si="93"/>
        <v>1250</v>
      </c>
      <c r="H2977" s="50"/>
      <c r="I2977" s="50"/>
      <c r="J2977" s="50"/>
      <c r="K2977" s="50"/>
      <c r="L2977" s="50"/>
      <c r="M2977" s="50"/>
      <c r="N2977" s="50"/>
      <c r="O2977" s="50"/>
      <c r="P2977" s="50"/>
      <c r="Q2977" s="50"/>
      <c r="R2977" s="50"/>
      <c r="S2977" s="50"/>
      <c r="T2977" s="50"/>
      <c r="U2977" s="50"/>
      <c r="V2977" s="50"/>
      <c r="W2977" s="50"/>
      <c r="X2977" s="50"/>
      <c r="Y2977" s="50"/>
      <c r="Z2977" s="50"/>
      <c r="AA2977" s="50"/>
      <c r="AB2977" s="50"/>
      <c r="AC2977" s="50"/>
      <c r="AD2977" s="50"/>
      <c r="AE2977" s="50"/>
      <c r="AF2977" s="50"/>
      <c r="AG2977" s="50"/>
      <c r="AH2977" s="50"/>
      <c r="AI2977" s="50"/>
      <c r="AJ2977" s="50"/>
      <c r="AK2977" s="50"/>
      <c r="AL2977" s="50"/>
      <c r="AM2977" s="50"/>
      <c r="AN2977" s="50"/>
      <c r="AO2977" s="50"/>
      <c r="AP2977" s="50"/>
      <c r="AQ2977" s="50"/>
      <c r="AR2977" s="50"/>
      <c r="AS2977" s="50"/>
      <c r="AT2977" s="50"/>
      <c r="AU2977" s="50"/>
      <c r="AV2977" s="50"/>
      <c r="AW2977" s="50"/>
      <c r="AX2977" s="50"/>
      <c r="AY2977" s="50"/>
      <c r="AZ2977" s="50"/>
      <c r="BA2977" s="50"/>
      <c r="BB2977" s="50"/>
      <c r="BC2977" s="50"/>
      <c r="BD2977" s="50"/>
      <c r="BE2977" s="50"/>
      <c r="BF2977" s="50"/>
      <c r="BG2977" s="50"/>
      <c r="BH2977" s="50"/>
      <c r="BI2977" s="50"/>
      <c r="BJ2977" s="50"/>
      <c r="BK2977" s="50"/>
      <c r="BL2977" s="50"/>
      <c r="BM2977" s="50"/>
      <c r="BN2977" s="50"/>
      <c r="BO2977" s="50"/>
      <c r="BP2977" s="50"/>
      <c r="BQ2977" s="50"/>
      <c r="BR2977" s="50"/>
      <c r="BS2977" s="50"/>
      <c r="BT2977" s="50"/>
      <c r="BU2977" s="50"/>
      <c r="BV2977" s="50"/>
      <c r="BW2977" s="50"/>
      <c r="BX2977" s="50"/>
      <c r="BY2977" s="50"/>
      <c r="BZ2977" s="50"/>
      <c r="CA2977" s="50"/>
      <c r="CB2977" s="50"/>
      <c r="CC2977" s="50"/>
      <c r="CD2977" s="50"/>
      <c r="CE2977" s="50"/>
      <c r="CF2977" s="50"/>
      <c r="CG2977" s="50"/>
      <c r="CH2977" s="50"/>
      <c r="CI2977" s="50"/>
      <c r="CJ2977" s="50"/>
      <c r="CK2977" s="50"/>
      <c r="CL2977" s="50"/>
      <c r="CM2977" s="50"/>
      <c r="CN2977" s="50"/>
      <c r="CO2977" s="50"/>
      <c r="CP2977" s="50"/>
      <c r="CQ2977" s="50"/>
      <c r="CR2977" s="50"/>
      <c r="CS2977" s="50"/>
      <c r="CT2977" s="50"/>
      <c r="CU2977" s="50"/>
      <c r="CV2977" s="50"/>
      <c r="CW2977" s="50"/>
      <c r="CX2977" s="50"/>
      <c r="CY2977" s="50"/>
      <c r="CZ2977" s="50"/>
      <c r="DA2977" s="50"/>
      <c r="DB2977" s="50"/>
      <c r="DC2977" s="50"/>
      <c r="DD2977" s="50"/>
      <c r="DE2977" s="50"/>
      <c r="DF2977" s="50"/>
      <c r="DG2977" s="50"/>
      <c r="DH2977" s="50"/>
    </row>
    <row r="2978" spans="1:112" x14ac:dyDescent="0.2">
      <c r="A2978" s="581"/>
      <c r="B2978" s="581"/>
      <c r="C2978" s="206"/>
      <c r="D2978" s="77" t="s">
        <v>3578</v>
      </c>
      <c r="E2978" s="353">
        <v>2200</v>
      </c>
      <c r="F2978" s="352">
        <f t="shared" si="92"/>
        <v>1320</v>
      </c>
      <c r="G2978" s="352">
        <f t="shared" si="93"/>
        <v>1100</v>
      </c>
      <c r="H2978" s="50"/>
      <c r="I2978" s="50"/>
      <c r="J2978" s="50"/>
      <c r="K2978" s="50"/>
      <c r="L2978" s="50"/>
      <c r="M2978" s="50"/>
      <c r="N2978" s="50"/>
      <c r="O2978" s="50"/>
      <c r="P2978" s="50"/>
      <c r="Q2978" s="50"/>
      <c r="R2978" s="50"/>
      <c r="S2978" s="50"/>
      <c r="T2978" s="50"/>
      <c r="U2978" s="50"/>
      <c r="V2978" s="50"/>
      <c r="W2978" s="50"/>
      <c r="X2978" s="50"/>
      <c r="Y2978" s="50"/>
      <c r="Z2978" s="50"/>
      <c r="AA2978" s="50"/>
      <c r="AB2978" s="50"/>
      <c r="AC2978" s="50"/>
      <c r="AD2978" s="50"/>
      <c r="AE2978" s="50"/>
      <c r="AF2978" s="50"/>
      <c r="AG2978" s="50"/>
      <c r="AH2978" s="50"/>
      <c r="AI2978" s="50"/>
      <c r="AJ2978" s="50"/>
      <c r="AK2978" s="50"/>
      <c r="AL2978" s="50"/>
      <c r="AM2978" s="50"/>
      <c r="AN2978" s="50"/>
      <c r="AO2978" s="50"/>
      <c r="AP2978" s="50"/>
      <c r="AQ2978" s="50"/>
      <c r="AR2978" s="50"/>
      <c r="AS2978" s="50"/>
      <c r="AT2978" s="50"/>
      <c r="AU2978" s="50"/>
      <c r="AV2978" s="50"/>
      <c r="AW2978" s="50"/>
      <c r="AX2978" s="50"/>
      <c r="AY2978" s="50"/>
      <c r="AZ2978" s="50"/>
      <c r="BA2978" s="50"/>
      <c r="BB2978" s="50"/>
      <c r="BC2978" s="50"/>
      <c r="BD2978" s="50"/>
      <c r="BE2978" s="50"/>
      <c r="BF2978" s="50"/>
      <c r="BG2978" s="50"/>
      <c r="BH2978" s="50"/>
      <c r="BI2978" s="50"/>
      <c r="BJ2978" s="50"/>
      <c r="BK2978" s="50"/>
      <c r="BL2978" s="50"/>
      <c r="BM2978" s="50"/>
      <c r="BN2978" s="50"/>
      <c r="BO2978" s="50"/>
      <c r="BP2978" s="50"/>
      <c r="BQ2978" s="50"/>
      <c r="BR2978" s="50"/>
      <c r="BS2978" s="50"/>
      <c r="BT2978" s="50"/>
      <c r="BU2978" s="50"/>
      <c r="BV2978" s="50"/>
      <c r="BW2978" s="50"/>
      <c r="BX2978" s="50"/>
      <c r="BY2978" s="50"/>
      <c r="BZ2978" s="50"/>
      <c r="CA2978" s="50"/>
      <c r="CB2978" s="50"/>
      <c r="CC2978" s="50"/>
      <c r="CD2978" s="50"/>
      <c r="CE2978" s="50"/>
      <c r="CF2978" s="50"/>
      <c r="CG2978" s="50"/>
      <c r="CH2978" s="50"/>
      <c r="CI2978" s="50"/>
      <c r="CJ2978" s="50"/>
      <c r="CK2978" s="50"/>
      <c r="CL2978" s="50"/>
      <c r="CM2978" s="50"/>
      <c r="CN2978" s="50"/>
      <c r="CO2978" s="50"/>
      <c r="CP2978" s="50"/>
      <c r="CQ2978" s="50"/>
      <c r="CR2978" s="50"/>
      <c r="CS2978" s="50"/>
      <c r="CT2978" s="50"/>
      <c r="CU2978" s="50"/>
      <c r="CV2978" s="50"/>
      <c r="CW2978" s="50"/>
      <c r="CX2978" s="50"/>
      <c r="CY2978" s="50"/>
      <c r="CZ2978" s="50"/>
      <c r="DA2978" s="50"/>
      <c r="DB2978" s="50"/>
      <c r="DC2978" s="50"/>
      <c r="DD2978" s="50"/>
      <c r="DE2978" s="50"/>
      <c r="DF2978" s="50"/>
      <c r="DG2978" s="50"/>
      <c r="DH2978" s="50"/>
    </row>
    <row r="2979" spans="1:112" ht="13.5" x14ac:dyDescent="0.2">
      <c r="A2979" s="581"/>
      <c r="B2979" s="581"/>
      <c r="C2979" s="206"/>
      <c r="D2979" s="77" t="s">
        <v>8066</v>
      </c>
      <c r="E2979" s="353"/>
      <c r="F2979" s="352">
        <f t="shared" si="92"/>
        <v>0</v>
      </c>
      <c r="G2979" s="352">
        <f t="shared" si="93"/>
        <v>0</v>
      </c>
      <c r="H2979" s="50"/>
      <c r="I2979" s="50"/>
      <c r="J2979" s="50"/>
      <c r="K2979" s="50"/>
      <c r="L2979" s="50"/>
      <c r="M2979" s="50"/>
      <c r="N2979" s="50"/>
      <c r="O2979" s="50"/>
      <c r="P2979" s="50"/>
      <c r="Q2979" s="50"/>
      <c r="R2979" s="50"/>
      <c r="S2979" s="50"/>
      <c r="T2979" s="50"/>
      <c r="U2979" s="50"/>
      <c r="V2979" s="50"/>
      <c r="W2979" s="50"/>
      <c r="X2979" s="50"/>
      <c r="Y2979" s="50"/>
      <c r="Z2979" s="50"/>
      <c r="AA2979" s="50"/>
      <c r="AB2979" s="50"/>
      <c r="AC2979" s="50"/>
      <c r="AD2979" s="50"/>
      <c r="AE2979" s="50"/>
      <c r="AF2979" s="50"/>
      <c r="AG2979" s="50"/>
      <c r="AH2979" s="50"/>
      <c r="AI2979" s="50"/>
      <c r="AJ2979" s="50"/>
      <c r="AK2979" s="50"/>
      <c r="AL2979" s="50"/>
      <c r="AM2979" s="50"/>
      <c r="AN2979" s="50"/>
      <c r="AO2979" s="50"/>
      <c r="AP2979" s="50"/>
      <c r="AQ2979" s="50"/>
      <c r="AR2979" s="50"/>
      <c r="AS2979" s="50"/>
      <c r="AT2979" s="50"/>
      <c r="AU2979" s="50"/>
      <c r="AV2979" s="50"/>
      <c r="AW2979" s="50"/>
      <c r="AX2979" s="50"/>
      <c r="AY2979" s="50"/>
      <c r="AZ2979" s="50"/>
      <c r="BA2979" s="50"/>
      <c r="BB2979" s="50"/>
      <c r="BC2979" s="50"/>
      <c r="BD2979" s="50"/>
      <c r="BE2979" s="50"/>
      <c r="BF2979" s="50"/>
      <c r="BG2979" s="50"/>
      <c r="BH2979" s="50"/>
      <c r="BI2979" s="50"/>
      <c r="BJ2979" s="50"/>
      <c r="BK2979" s="50"/>
      <c r="BL2979" s="50"/>
      <c r="BM2979" s="50"/>
      <c r="BN2979" s="50"/>
      <c r="BO2979" s="50"/>
      <c r="BP2979" s="50"/>
      <c r="BQ2979" s="50"/>
      <c r="BR2979" s="50"/>
      <c r="BS2979" s="50"/>
      <c r="BT2979" s="50"/>
      <c r="BU2979" s="50"/>
      <c r="BV2979" s="50"/>
      <c r="BW2979" s="50"/>
      <c r="BX2979" s="50"/>
      <c r="BY2979" s="50"/>
      <c r="BZ2979" s="50"/>
      <c r="CA2979" s="50"/>
      <c r="CB2979" s="50"/>
      <c r="CC2979" s="50"/>
      <c r="CD2979" s="50"/>
      <c r="CE2979" s="50"/>
      <c r="CF2979" s="50"/>
      <c r="CG2979" s="50"/>
      <c r="CH2979" s="50"/>
      <c r="CI2979" s="50"/>
      <c r="CJ2979" s="50"/>
      <c r="CK2979" s="50"/>
      <c r="CL2979" s="50"/>
      <c r="CM2979" s="50"/>
      <c r="CN2979" s="50"/>
      <c r="CO2979" s="50"/>
      <c r="CP2979" s="50"/>
      <c r="CQ2979" s="50"/>
      <c r="CR2979" s="50"/>
      <c r="CS2979" s="50"/>
      <c r="CT2979" s="50"/>
      <c r="CU2979" s="50"/>
      <c r="CV2979" s="50"/>
      <c r="CW2979" s="50"/>
      <c r="CX2979" s="50"/>
      <c r="CY2979" s="50"/>
      <c r="CZ2979" s="50"/>
      <c r="DA2979" s="50"/>
      <c r="DB2979" s="50"/>
      <c r="DC2979" s="50"/>
      <c r="DD2979" s="50"/>
      <c r="DE2979" s="50"/>
      <c r="DF2979" s="50"/>
      <c r="DG2979" s="50"/>
      <c r="DH2979" s="50"/>
    </row>
    <row r="2980" spans="1:112" x14ac:dyDescent="0.2">
      <c r="A2980" s="581"/>
      <c r="B2980" s="581"/>
      <c r="C2980" s="206"/>
      <c r="D2980" s="77" t="s">
        <v>3579</v>
      </c>
      <c r="E2980" s="353">
        <v>3200</v>
      </c>
      <c r="F2980" s="352">
        <f t="shared" si="92"/>
        <v>1920</v>
      </c>
      <c r="G2980" s="352">
        <f t="shared" si="93"/>
        <v>1600</v>
      </c>
      <c r="H2980" s="50"/>
      <c r="I2980" s="50"/>
      <c r="J2980" s="50"/>
      <c r="K2980" s="50"/>
      <c r="L2980" s="50"/>
      <c r="M2980" s="50"/>
      <c r="N2980" s="50"/>
      <c r="O2980" s="50"/>
      <c r="P2980" s="50"/>
      <c r="Q2980" s="50"/>
      <c r="R2980" s="50"/>
      <c r="S2980" s="50"/>
      <c r="T2980" s="50"/>
      <c r="U2980" s="50"/>
      <c r="V2980" s="50"/>
      <c r="W2980" s="50"/>
      <c r="X2980" s="50"/>
      <c r="Y2980" s="50"/>
      <c r="Z2980" s="50"/>
      <c r="AA2980" s="50"/>
      <c r="AB2980" s="50"/>
      <c r="AC2980" s="50"/>
      <c r="AD2980" s="50"/>
      <c r="AE2980" s="50"/>
      <c r="AF2980" s="50"/>
      <c r="AG2980" s="50"/>
      <c r="AH2980" s="50"/>
      <c r="AI2980" s="50"/>
      <c r="AJ2980" s="50"/>
      <c r="AK2980" s="50"/>
      <c r="AL2980" s="50"/>
      <c r="AM2980" s="50"/>
      <c r="AN2980" s="50"/>
      <c r="AO2980" s="50"/>
      <c r="AP2980" s="50"/>
      <c r="AQ2980" s="50"/>
      <c r="AR2980" s="50"/>
      <c r="AS2980" s="50"/>
      <c r="AT2980" s="50"/>
      <c r="AU2980" s="50"/>
      <c r="AV2980" s="50"/>
      <c r="AW2980" s="50"/>
      <c r="AX2980" s="50"/>
      <c r="AY2980" s="50"/>
      <c r="AZ2980" s="50"/>
      <c r="BA2980" s="50"/>
      <c r="BB2980" s="50"/>
      <c r="BC2980" s="50"/>
      <c r="BD2980" s="50"/>
      <c r="BE2980" s="50"/>
      <c r="BF2980" s="50"/>
      <c r="BG2980" s="50"/>
      <c r="BH2980" s="50"/>
      <c r="BI2980" s="50"/>
      <c r="BJ2980" s="50"/>
      <c r="BK2980" s="50"/>
      <c r="BL2980" s="50"/>
      <c r="BM2980" s="50"/>
      <c r="BN2980" s="50"/>
      <c r="BO2980" s="50"/>
      <c r="BP2980" s="50"/>
      <c r="BQ2980" s="50"/>
      <c r="BR2980" s="50"/>
      <c r="BS2980" s="50"/>
      <c r="BT2980" s="50"/>
      <c r="BU2980" s="50"/>
      <c r="BV2980" s="50"/>
      <c r="BW2980" s="50"/>
      <c r="BX2980" s="50"/>
      <c r="BY2980" s="50"/>
      <c r="BZ2980" s="50"/>
      <c r="CA2980" s="50"/>
      <c r="CB2980" s="50"/>
      <c r="CC2980" s="50"/>
      <c r="CD2980" s="50"/>
      <c r="CE2980" s="50"/>
      <c r="CF2980" s="50"/>
      <c r="CG2980" s="50"/>
      <c r="CH2980" s="50"/>
      <c r="CI2980" s="50"/>
      <c r="CJ2980" s="50"/>
      <c r="CK2980" s="50"/>
      <c r="CL2980" s="50"/>
      <c r="CM2980" s="50"/>
      <c r="CN2980" s="50"/>
      <c r="CO2980" s="50"/>
      <c r="CP2980" s="50"/>
      <c r="CQ2980" s="50"/>
      <c r="CR2980" s="50"/>
      <c r="CS2980" s="50"/>
      <c r="CT2980" s="50"/>
      <c r="CU2980" s="50"/>
      <c r="CV2980" s="50"/>
      <c r="CW2980" s="50"/>
      <c r="CX2980" s="50"/>
      <c r="CY2980" s="50"/>
      <c r="CZ2980" s="50"/>
      <c r="DA2980" s="50"/>
      <c r="DB2980" s="50"/>
      <c r="DC2980" s="50"/>
      <c r="DD2980" s="50"/>
      <c r="DE2980" s="50"/>
      <c r="DF2980" s="50"/>
      <c r="DG2980" s="50"/>
      <c r="DH2980" s="50"/>
    </row>
    <row r="2981" spans="1:112" x14ac:dyDescent="0.2">
      <c r="A2981" s="581"/>
      <c r="B2981" s="581"/>
      <c r="C2981" s="206"/>
      <c r="D2981" s="77" t="s">
        <v>3580</v>
      </c>
      <c r="E2981" s="353">
        <v>4000</v>
      </c>
      <c r="F2981" s="352">
        <f t="shared" si="92"/>
        <v>2400</v>
      </c>
      <c r="G2981" s="352">
        <f t="shared" si="93"/>
        <v>2000</v>
      </c>
      <c r="H2981" s="50"/>
      <c r="I2981" s="50"/>
      <c r="J2981" s="50"/>
      <c r="K2981" s="50"/>
      <c r="L2981" s="50"/>
      <c r="M2981" s="50"/>
      <c r="N2981" s="50"/>
      <c r="O2981" s="50"/>
      <c r="P2981" s="50"/>
      <c r="Q2981" s="50"/>
      <c r="R2981" s="50"/>
      <c r="S2981" s="50"/>
      <c r="T2981" s="50"/>
      <c r="U2981" s="50"/>
      <c r="V2981" s="50"/>
      <c r="W2981" s="50"/>
      <c r="X2981" s="50"/>
      <c r="Y2981" s="50"/>
      <c r="Z2981" s="50"/>
      <c r="AA2981" s="50"/>
      <c r="AB2981" s="50"/>
      <c r="AC2981" s="50"/>
      <c r="AD2981" s="50"/>
      <c r="AE2981" s="50"/>
      <c r="AF2981" s="50"/>
      <c r="AG2981" s="50"/>
      <c r="AH2981" s="50"/>
      <c r="AI2981" s="50"/>
      <c r="AJ2981" s="50"/>
      <c r="AK2981" s="50"/>
      <c r="AL2981" s="50"/>
      <c r="AM2981" s="50"/>
      <c r="AN2981" s="50"/>
      <c r="AO2981" s="50"/>
      <c r="AP2981" s="50"/>
      <c r="AQ2981" s="50"/>
      <c r="AR2981" s="50"/>
      <c r="AS2981" s="50"/>
      <c r="AT2981" s="50"/>
      <c r="AU2981" s="50"/>
      <c r="AV2981" s="50"/>
      <c r="AW2981" s="50"/>
      <c r="AX2981" s="50"/>
      <c r="AY2981" s="50"/>
      <c r="AZ2981" s="50"/>
      <c r="BA2981" s="50"/>
      <c r="BB2981" s="50"/>
      <c r="BC2981" s="50"/>
      <c r="BD2981" s="50"/>
      <c r="BE2981" s="50"/>
      <c r="BF2981" s="50"/>
      <c r="BG2981" s="50"/>
      <c r="BH2981" s="50"/>
      <c r="BI2981" s="50"/>
      <c r="BJ2981" s="50"/>
      <c r="BK2981" s="50"/>
      <c r="BL2981" s="50"/>
      <c r="BM2981" s="50"/>
      <c r="BN2981" s="50"/>
      <c r="BO2981" s="50"/>
      <c r="BP2981" s="50"/>
      <c r="BQ2981" s="50"/>
      <c r="BR2981" s="50"/>
      <c r="BS2981" s="50"/>
      <c r="BT2981" s="50"/>
      <c r="BU2981" s="50"/>
      <c r="BV2981" s="50"/>
      <c r="BW2981" s="50"/>
      <c r="BX2981" s="50"/>
      <c r="BY2981" s="50"/>
      <c r="BZ2981" s="50"/>
      <c r="CA2981" s="50"/>
      <c r="CB2981" s="50"/>
      <c r="CC2981" s="50"/>
      <c r="CD2981" s="50"/>
      <c r="CE2981" s="50"/>
      <c r="CF2981" s="50"/>
      <c r="CG2981" s="50"/>
      <c r="CH2981" s="50"/>
      <c r="CI2981" s="50"/>
      <c r="CJ2981" s="50"/>
      <c r="CK2981" s="50"/>
      <c r="CL2981" s="50"/>
      <c r="CM2981" s="50"/>
      <c r="CN2981" s="50"/>
      <c r="CO2981" s="50"/>
      <c r="CP2981" s="50"/>
      <c r="CQ2981" s="50"/>
      <c r="CR2981" s="50"/>
      <c r="CS2981" s="50"/>
      <c r="CT2981" s="50"/>
      <c r="CU2981" s="50"/>
      <c r="CV2981" s="50"/>
      <c r="CW2981" s="50"/>
      <c r="CX2981" s="50"/>
      <c r="CY2981" s="50"/>
      <c r="CZ2981" s="50"/>
      <c r="DA2981" s="50"/>
      <c r="DB2981" s="50"/>
      <c r="DC2981" s="50"/>
      <c r="DD2981" s="50"/>
      <c r="DE2981" s="50"/>
      <c r="DF2981" s="50"/>
      <c r="DG2981" s="50"/>
      <c r="DH2981" s="50"/>
    </row>
    <row r="2982" spans="1:112" x14ac:dyDescent="0.2">
      <c r="A2982" s="580"/>
      <c r="B2982" s="580"/>
      <c r="C2982" s="206"/>
      <c r="D2982" s="77" t="s">
        <v>3581</v>
      </c>
      <c r="E2982" s="353">
        <v>5100</v>
      </c>
      <c r="F2982" s="352">
        <f t="shared" si="92"/>
        <v>3060</v>
      </c>
      <c r="G2982" s="352">
        <f t="shared" si="93"/>
        <v>2550</v>
      </c>
      <c r="H2982" s="50"/>
      <c r="I2982" s="50"/>
      <c r="J2982" s="50"/>
      <c r="K2982" s="50"/>
      <c r="L2982" s="50"/>
      <c r="M2982" s="50"/>
      <c r="N2982" s="50"/>
      <c r="O2982" s="50"/>
      <c r="P2982" s="50"/>
      <c r="Q2982" s="50"/>
      <c r="R2982" s="50"/>
      <c r="S2982" s="50"/>
      <c r="T2982" s="50"/>
      <c r="U2982" s="50"/>
      <c r="V2982" s="50"/>
      <c r="W2982" s="50"/>
      <c r="X2982" s="50"/>
      <c r="Y2982" s="50"/>
      <c r="Z2982" s="50"/>
      <c r="AA2982" s="50"/>
      <c r="AB2982" s="50"/>
      <c r="AC2982" s="50"/>
      <c r="AD2982" s="50"/>
      <c r="AE2982" s="50"/>
      <c r="AF2982" s="50"/>
      <c r="AG2982" s="50"/>
      <c r="AH2982" s="50"/>
      <c r="AI2982" s="50"/>
      <c r="AJ2982" s="50"/>
      <c r="AK2982" s="50"/>
      <c r="AL2982" s="50"/>
      <c r="AM2982" s="50"/>
      <c r="AN2982" s="50"/>
      <c r="AO2982" s="50"/>
      <c r="AP2982" s="50"/>
      <c r="AQ2982" s="50"/>
      <c r="AR2982" s="50"/>
      <c r="AS2982" s="50"/>
      <c r="AT2982" s="50"/>
      <c r="AU2982" s="50"/>
      <c r="AV2982" s="50"/>
      <c r="AW2982" s="50"/>
      <c r="AX2982" s="50"/>
      <c r="AY2982" s="50"/>
      <c r="AZ2982" s="50"/>
      <c r="BA2982" s="50"/>
      <c r="BB2982" s="50"/>
      <c r="BC2982" s="50"/>
      <c r="BD2982" s="50"/>
      <c r="BE2982" s="50"/>
      <c r="BF2982" s="50"/>
      <c r="BG2982" s="50"/>
      <c r="BH2982" s="50"/>
      <c r="BI2982" s="50"/>
      <c r="BJ2982" s="50"/>
      <c r="BK2982" s="50"/>
      <c r="BL2982" s="50"/>
      <c r="BM2982" s="50"/>
      <c r="BN2982" s="50"/>
      <c r="BO2982" s="50"/>
      <c r="BP2982" s="50"/>
      <c r="BQ2982" s="50"/>
      <c r="BR2982" s="50"/>
      <c r="BS2982" s="50"/>
      <c r="BT2982" s="50"/>
      <c r="BU2982" s="50"/>
      <c r="BV2982" s="50"/>
      <c r="BW2982" s="50"/>
      <c r="BX2982" s="50"/>
      <c r="BY2982" s="50"/>
      <c r="BZ2982" s="50"/>
      <c r="CA2982" s="50"/>
      <c r="CB2982" s="50"/>
      <c r="CC2982" s="50"/>
      <c r="CD2982" s="50"/>
      <c r="CE2982" s="50"/>
      <c r="CF2982" s="50"/>
      <c r="CG2982" s="50"/>
      <c r="CH2982" s="50"/>
      <c r="CI2982" s="50"/>
      <c r="CJ2982" s="50"/>
      <c r="CK2982" s="50"/>
      <c r="CL2982" s="50"/>
      <c r="CM2982" s="50"/>
      <c r="CN2982" s="50"/>
      <c r="CO2982" s="50"/>
      <c r="CP2982" s="50"/>
      <c r="CQ2982" s="50"/>
      <c r="CR2982" s="50"/>
      <c r="CS2982" s="50"/>
      <c r="CT2982" s="50"/>
      <c r="CU2982" s="50"/>
      <c r="CV2982" s="50"/>
      <c r="CW2982" s="50"/>
      <c r="CX2982" s="50"/>
      <c r="CY2982" s="50"/>
      <c r="CZ2982" s="50"/>
      <c r="DA2982" s="50"/>
      <c r="DB2982" s="50"/>
      <c r="DC2982" s="50"/>
      <c r="DD2982" s="50"/>
      <c r="DE2982" s="50"/>
      <c r="DF2982" s="50"/>
      <c r="DG2982" s="50"/>
      <c r="DH2982" s="50"/>
    </row>
    <row r="2983" spans="1:112" x14ac:dyDescent="0.2">
      <c r="A2983" s="206" t="s">
        <v>2495</v>
      </c>
      <c r="B2983" s="206"/>
      <c r="C2983" s="206"/>
      <c r="D2983" s="76" t="s">
        <v>8067</v>
      </c>
      <c r="E2983" s="353">
        <v>2000</v>
      </c>
      <c r="F2983" s="352">
        <f t="shared" si="92"/>
        <v>1200</v>
      </c>
      <c r="G2983" s="352">
        <f t="shared" si="93"/>
        <v>1000</v>
      </c>
      <c r="H2983" s="50"/>
      <c r="I2983" s="50"/>
      <c r="J2983" s="50"/>
      <c r="K2983" s="50"/>
      <c r="L2983" s="50"/>
      <c r="M2983" s="50"/>
      <c r="N2983" s="50"/>
      <c r="O2983" s="50"/>
      <c r="P2983" s="50"/>
      <c r="Q2983" s="50"/>
      <c r="R2983" s="50"/>
      <c r="S2983" s="50"/>
      <c r="T2983" s="50"/>
      <c r="U2983" s="50"/>
      <c r="V2983" s="50"/>
      <c r="W2983" s="50"/>
      <c r="X2983" s="50"/>
      <c r="Y2983" s="50"/>
      <c r="Z2983" s="50"/>
      <c r="AA2983" s="50"/>
      <c r="AB2983" s="50"/>
      <c r="AC2983" s="50"/>
      <c r="AD2983" s="50"/>
      <c r="AE2983" s="50"/>
      <c r="AF2983" s="50"/>
      <c r="AG2983" s="50"/>
      <c r="AH2983" s="50"/>
      <c r="AI2983" s="50"/>
      <c r="AJ2983" s="50"/>
      <c r="AK2983" s="50"/>
      <c r="AL2983" s="50"/>
      <c r="AM2983" s="50"/>
      <c r="AN2983" s="50"/>
      <c r="AO2983" s="50"/>
      <c r="AP2983" s="50"/>
      <c r="AQ2983" s="50"/>
      <c r="AR2983" s="50"/>
      <c r="AS2983" s="50"/>
      <c r="AT2983" s="50"/>
      <c r="AU2983" s="50"/>
      <c r="AV2983" s="50"/>
      <c r="AW2983" s="50"/>
      <c r="AX2983" s="50"/>
      <c r="AY2983" s="50"/>
      <c r="AZ2983" s="50"/>
      <c r="BA2983" s="50"/>
      <c r="BB2983" s="50"/>
      <c r="BC2983" s="50"/>
      <c r="BD2983" s="50"/>
      <c r="BE2983" s="50"/>
      <c r="BF2983" s="50"/>
      <c r="BG2983" s="50"/>
      <c r="BH2983" s="50"/>
      <c r="BI2983" s="50"/>
      <c r="BJ2983" s="50"/>
      <c r="BK2983" s="50"/>
      <c r="BL2983" s="50"/>
      <c r="BM2983" s="50"/>
      <c r="BN2983" s="50"/>
      <c r="BO2983" s="50"/>
      <c r="BP2983" s="50"/>
      <c r="BQ2983" s="50"/>
      <c r="BR2983" s="50"/>
      <c r="BS2983" s="50"/>
      <c r="BT2983" s="50"/>
      <c r="BU2983" s="50"/>
      <c r="BV2983" s="50"/>
      <c r="BW2983" s="50"/>
      <c r="BX2983" s="50"/>
      <c r="BY2983" s="50"/>
      <c r="BZ2983" s="50"/>
      <c r="CA2983" s="50"/>
      <c r="CB2983" s="50"/>
      <c r="CC2983" s="50"/>
      <c r="CD2983" s="50"/>
      <c r="CE2983" s="50"/>
      <c r="CF2983" s="50"/>
      <c r="CG2983" s="50"/>
      <c r="CH2983" s="50"/>
      <c r="CI2983" s="50"/>
      <c r="CJ2983" s="50"/>
      <c r="CK2983" s="50"/>
      <c r="CL2983" s="50"/>
      <c r="CM2983" s="50"/>
      <c r="CN2983" s="50"/>
      <c r="CO2983" s="50"/>
      <c r="CP2983" s="50"/>
      <c r="CQ2983" s="50"/>
      <c r="CR2983" s="50"/>
      <c r="CS2983" s="50"/>
      <c r="CT2983" s="50"/>
      <c r="CU2983" s="50"/>
      <c r="CV2983" s="50"/>
      <c r="CW2983" s="50"/>
      <c r="CX2983" s="50"/>
      <c r="CY2983" s="50"/>
      <c r="CZ2983" s="50"/>
      <c r="DA2983" s="50"/>
      <c r="DB2983" s="50"/>
      <c r="DC2983" s="50"/>
      <c r="DD2983" s="50"/>
      <c r="DE2983" s="50"/>
      <c r="DF2983" s="50"/>
      <c r="DG2983" s="50"/>
      <c r="DH2983" s="50"/>
    </row>
    <row r="2984" spans="1:112" x14ac:dyDescent="0.2">
      <c r="A2984" s="206" t="s">
        <v>2497</v>
      </c>
      <c r="B2984" s="206" t="s">
        <v>2495</v>
      </c>
      <c r="C2984" s="206"/>
      <c r="D2984" s="77" t="s">
        <v>8068</v>
      </c>
      <c r="E2984" s="353">
        <v>2400.2400240024003</v>
      </c>
      <c r="F2984" s="352">
        <f t="shared" si="92"/>
        <v>1440.1440144014402</v>
      </c>
      <c r="G2984" s="352">
        <f t="shared" si="93"/>
        <v>1200.1200120012002</v>
      </c>
      <c r="H2984" s="50"/>
      <c r="I2984" s="50"/>
      <c r="J2984" s="50"/>
      <c r="K2984" s="50"/>
      <c r="L2984" s="50"/>
      <c r="M2984" s="50"/>
      <c r="N2984" s="50"/>
      <c r="O2984" s="50"/>
      <c r="P2984" s="50"/>
      <c r="Q2984" s="50"/>
      <c r="R2984" s="50"/>
      <c r="S2984" s="50"/>
      <c r="T2984" s="50"/>
      <c r="U2984" s="50"/>
      <c r="V2984" s="50"/>
      <c r="W2984" s="50"/>
      <c r="X2984" s="50"/>
      <c r="Y2984" s="50"/>
      <c r="Z2984" s="50"/>
      <c r="AA2984" s="50"/>
      <c r="AB2984" s="50"/>
      <c r="AC2984" s="50"/>
      <c r="AD2984" s="50"/>
      <c r="AE2984" s="50"/>
      <c r="AF2984" s="50"/>
      <c r="AG2984" s="50"/>
      <c r="AH2984" s="50"/>
      <c r="AI2984" s="50"/>
      <c r="AJ2984" s="50"/>
      <c r="AK2984" s="50"/>
      <c r="AL2984" s="50"/>
      <c r="AM2984" s="50"/>
      <c r="AN2984" s="50"/>
      <c r="AO2984" s="50"/>
      <c r="AP2984" s="50"/>
      <c r="AQ2984" s="50"/>
      <c r="AR2984" s="50"/>
      <c r="AS2984" s="50"/>
      <c r="AT2984" s="50"/>
      <c r="AU2984" s="50"/>
      <c r="AV2984" s="50"/>
      <c r="AW2984" s="50"/>
      <c r="AX2984" s="50"/>
      <c r="AY2984" s="50"/>
      <c r="AZ2984" s="50"/>
      <c r="BA2984" s="50"/>
      <c r="BB2984" s="50"/>
      <c r="BC2984" s="50"/>
      <c r="BD2984" s="50"/>
      <c r="BE2984" s="50"/>
      <c r="BF2984" s="50"/>
      <c r="BG2984" s="50"/>
      <c r="BH2984" s="50"/>
      <c r="BI2984" s="50"/>
      <c r="BJ2984" s="50"/>
      <c r="BK2984" s="50"/>
      <c r="BL2984" s="50"/>
      <c r="BM2984" s="50"/>
      <c r="BN2984" s="50"/>
      <c r="BO2984" s="50"/>
      <c r="BP2984" s="50"/>
      <c r="BQ2984" s="50"/>
      <c r="BR2984" s="50"/>
      <c r="BS2984" s="50"/>
      <c r="BT2984" s="50"/>
      <c r="BU2984" s="50"/>
      <c r="BV2984" s="50"/>
      <c r="BW2984" s="50"/>
      <c r="BX2984" s="50"/>
      <c r="BY2984" s="50"/>
      <c r="BZ2984" s="50"/>
      <c r="CA2984" s="50"/>
      <c r="CB2984" s="50"/>
      <c r="CC2984" s="50"/>
      <c r="CD2984" s="50"/>
      <c r="CE2984" s="50"/>
      <c r="CF2984" s="50"/>
      <c r="CG2984" s="50"/>
      <c r="CH2984" s="50"/>
      <c r="CI2984" s="50"/>
      <c r="CJ2984" s="50"/>
      <c r="CK2984" s="50"/>
      <c r="CL2984" s="50"/>
      <c r="CM2984" s="50"/>
      <c r="CN2984" s="50"/>
      <c r="CO2984" s="50"/>
      <c r="CP2984" s="50"/>
      <c r="CQ2984" s="50"/>
      <c r="CR2984" s="50"/>
      <c r="CS2984" s="50"/>
      <c r="CT2984" s="50"/>
      <c r="CU2984" s="50"/>
      <c r="CV2984" s="50"/>
      <c r="CW2984" s="50"/>
      <c r="CX2984" s="50"/>
      <c r="CY2984" s="50"/>
      <c r="CZ2984" s="50"/>
      <c r="DA2984" s="50"/>
      <c r="DB2984" s="50"/>
      <c r="DC2984" s="50"/>
      <c r="DD2984" s="50"/>
      <c r="DE2984" s="50"/>
      <c r="DF2984" s="50"/>
      <c r="DG2984" s="50"/>
      <c r="DH2984" s="50"/>
    </row>
    <row r="2985" spans="1:112" ht="13.5" x14ac:dyDescent="0.2">
      <c r="A2985" s="676" t="s">
        <v>2501</v>
      </c>
      <c r="B2985" s="676" t="s">
        <v>2497</v>
      </c>
      <c r="C2985" s="193"/>
      <c r="D2985" s="76" t="s">
        <v>3583</v>
      </c>
      <c r="E2985" s="353"/>
      <c r="F2985" s="352">
        <f t="shared" si="92"/>
        <v>0</v>
      </c>
      <c r="G2985" s="352">
        <f t="shared" si="93"/>
        <v>0</v>
      </c>
      <c r="H2985" s="50"/>
      <c r="I2985" s="50"/>
      <c r="J2985" s="50"/>
      <c r="K2985" s="50"/>
      <c r="L2985" s="50"/>
      <c r="M2985" s="50"/>
      <c r="N2985" s="50"/>
      <c r="O2985" s="50"/>
      <c r="P2985" s="50"/>
      <c r="Q2985" s="50"/>
      <c r="R2985" s="50"/>
      <c r="S2985" s="50"/>
      <c r="T2985" s="50"/>
      <c r="U2985" s="50"/>
      <c r="V2985" s="50"/>
      <c r="W2985" s="50"/>
      <c r="X2985" s="50"/>
      <c r="Y2985" s="50"/>
      <c r="Z2985" s="50"/>
      <c r="AA2985" s="50"/>
      <c r="AB2985" s="50"/>
      <c r="AC2985" s="50"/>
      <c r="AD2985" s="50"/>
      <c r="AE2985" s="50"/>
      <c r="AF2985" s="50"/>
      <c r="AG2985" s="50"/>
      <c r="AH2985" s="50"/>
      <c r="AI2985" s="50"/>
      <c r="AJ2985" s="50"/>
      <c r="AK2985" s="50"/>
      <c r="AL2985" s="50"/>
      <c r="AM2985" s="50"/>
      <c r="AN2985" s="50"/>
      <c r="AO2985" s="50"/>
      <c r="AP2985" s="50"/>
      <c r="AQ2985" s="50"/>
      <c r="AR2985" s="50"/>
      <c r="AS2985" s="50"/>
      <c r="AT2985" s="50"/>
      <c r="AU2985" s="50"/>
      <c r="AV2985" s="50"/>
      <c r="AW2985" s="50"/>
      <c r="AX2985" s="50"/>
      <c r="AY2985" s="50"/>
      <c r="AZ2985" s="50"/>
      <c r="BA2985" s="50"/>
      <c r="BB2985" s="50"/>
      <c r="BC2985" s="50"/>
      <c r="BD2985" s="50"/>
      <c r="BE2985" s="50"/>
      <c r="BF2985" s="50"/>
      <c r="BG2985" s="50"/>
      <c r="BH2985" s="50"/>
      <c r="BI2985" s="50"/>
      <c r="BJ2985" s="50"/>
      <c r="BK2985" s="50"/>
      <c r="BL2985" s="50"/>
      <c r="BM2985" s="50"/>
      <c r="BN2985" s="50"/>
      <c r="BO2985" s="50"/>
      <c r="BP2985" s="50"/>
      <c r="BQ2985" s="50"/>
      <c r="BR2985" s="50"/>
      <c r="BS2985" s="50"/>
      <c r="BT2985" s="50"/>
      <c r="BU2985" s="50"/>
      <c r="BV2985" s="50"/>
      <c r="BW2985" s="50"/>
      <c r="BX2985" s="50"/>
      <c r="BY2985" s="50"/>
      <c r="BZ2985" s="50"/>
      <c r="CA2985" s="50"/>
      <c r="CB2985" s="50"/>
      <c r="CC2985" s="50"/>
      <c r="CD2985" s="50"/>
      <c r="CE2985" s="50"/>
      <c r="CF2985" s="50"/>
      <c r="CG2985" s="50"/>
      <c r="CH2985" s="50"/>
      <c r="CI2985" s="50"/>
      <c r="CJ2985" s="50"/>
      <c r="CK2985" s="50"/>
      <c r="CL2985" s="50"/>
      <c r="CM2985" s="50"/>
      <c r="CN2985" s="50"/>
      <c r="CO2985" s="50"/>
      <c r="CP2985" s="50"/>
      <c r="CQ2985" s="50"/>
      <c r="CR2985" s="50"/>
      <c r="CS2985" s="50"/>
      <c r="CT2985" s="50"/>
      <c r="CU2985" s="50"/>
      <c r="CV2985" s="50"/>
      <c r="CW2985" s="50"/>
      <c r="CX2985" s="50"/>
      <c r="CY2985" s="50"/>
      <c r="CZ2985" s="50"/>
      <c r="DA2985" s="50"/>
      <c r="DB2985" s="50"/>
      <c r="DC2985" s="50"/>
      <c r="DD2985" s="50"/>
      <c r="DE2985" s="50"/>
      <c r="DF2985" s="50"/>
      <c r="DG2985" s="50"/>
      <c r="DH2985" s="50"/>
    </row>
    <row r="2986" spans="1:112" ht="13.5" x14ac:dyDescent="0.2">
      <c r="A2986" s="677"/>
      <c r="B2986" s="677"/>
      <c r="C2986" s="193"/>
      <c r="D2986" s="77" t="s">
        <v>8069</v>
      </c>
      <c r="E2986" s="353">
        <v>650</v>
      </c>
      <c r="F2986" s="352">
        <f t="shared" si="92"/>
        <v>390</v>
      </c>
      <c r="G2986" s="352">
        <f t="shared" si="93"/>
        <v>325</v>
      </c>
      <c r="H2986" s="50"/>
      <c r="I2986" s="50"/>
      <c r="J2986" s="50"/>
      <c r="K2986" s="50"/>
      <c r="L2986" s="50"/>
      <c r="M2986" s="50"/>
      <c r="N2986" s="50"/>
      <c r="O2986" s="50"/>
      <c r="P2986" s="50"/>
      <c r="Q2986" s="50"/>
      <c r="R2986" s="50"/>
      <c r="S2986" s="50"/>
      <c r="T2986" s="50"/>
      <c r="U2986" s="50"/>
      <c r="V2986" s="50"/>
      <c r="W2986" s="50"/>
      <c r="X2986" s="50"/>
      <c r="Y2986" s="50"/>
      <c r="Z2986" s="50"/>
      <c r="AA2986" s="50"/>
      <c r="AB2986" s="50"/>
      <c r="AC2986" s="50"/>
      <c r="AD2986" s="50"/>
      <c r="AE2986" s="50"/>
      <c r="AF2986" s="50"/>
      <c r="AG2986" s="50"/>
      <c r="AH2986" s="50"/>
      <c r="AI2986" s="50"/>
      <c r="AJ2986" s="50"/>
      <c r="AK2986" s="50"/>
      <c r="AL2986" s="50"/>
      <c r="AM2986" s="50"/>
      <c r="AN2986" s="50"/>
      <c r="AO2986" s="50"/>
      <c r="AP2986" s="50"/>
      <c r="AQ2986" s="50"/>
      <c r="AR2986" s="50"/>
      <c r="AS2986" s="50"/>
      <c r="AT2986" s="50"/>
      <c r="AU2986" s="50"/>
      <c r="AV2986" s="50"/>
      <c r="AW2986" s="50"/>
      <c r="AX2986" s="50"/>
      <c r="AY2986" s="50"/>
      <c r="AZ2986" s="50"/>
      <c r="BA2986" s="50"/>
      <c r="BB2986" s="50"/>
      <c r="BC2986" s="50"/>
      <c r="BD2986" s="50"/>
      <c r="BE2986" s="50"/>
      <c r="BF2986" s="50"/>
      <c r="BG2986" s="50"/>
      <c r="BH2986" s="50"/>
      <c r="BI2986" s="50"/>
      <c r="BJ2986" s="50"/>
      <c r="BK2986" s="50"/>
      <c r="BL2986" s="50"/>
      <c r="BM2986" s="50"/>
      <c r="BN2986" s="50"/>
      <c r="BO2986" s="50"/>
      <c r="BP2986" s="50"/>
      <c r="BQ2986" s="50"/>
      <c r="BR2986" s="50"/>
      <c r="BS2986" s="50"/>
      <c r="BT2986" s="50"/>
      <c r="BU2986" s="50"/>
      <c r="BV2986" s="50"/>
      <c r="BW2986" s="50"/>
      <c r="BX2986" s="50"/>
      <c r="BY2986" s="50"/>
      <c r="BZ2986" s="50"/>
      <c r="CA2986" s="50"/>
      <c r="CB2986" s="50"/>
      <c r="CC2986" s="50"/>
      <c r="CD2986" s="50"/>
      <c r="CE2986" s="50"/>
      <c r="CF2986" s="50"/>
      <c r="CG2986" s="50"/>
      <c r="CH2986" s="50"/>
      <c r="CI2986" s="50"/>
      <c r="CJ2986" s="50"/>
      <c r="CK2986" s="50"/>
      <c r="CL2986" s="50"/>
      <c r="CM2986" s="50"/>
      <c r="CN2986" s="50"/>
      <c r="CO2986" s="50"/>
      <c r="CP2986" s="50"/>
      <c r="CQ2986" s="50"/>
      <c r="CR2986" s="50"/>
      <c r="CS2986" s="50"/>
      <c r="CT2986" s="50"/>
      <c r="CU2986" s="50"/>
      <c r="CV2986" s="50"/>
      <c r="CW2986" s="50"/>
      <c r="CX2986" s="50"/>
      <c r="CY2986" s="50"/>
      <c r="CZ2986" s="50"/>
      <c r="DA2986" s="50"/>
      <c r="DB2986" s="50"/>
      <c r="DC2986" s="50"/>
      <c r="DD2986" s="50"/>
      <c r="DE2986" s="50"/>
      <c r="DF2986" s="50"/>
      <c r="DG2986" s="50"/>
      <c r="DH2986" s="50"/>
    </row>
    <row r="2987" spans="1:112" ht="13.5" x14ac:dyDescent="0.2">
      <c r="A2987" s="678"/>
      <c r="B2987" s="678"/>
      <c r="C2987" s="193"/>
      <c r="D2987" s="77" t="s">
        <v>8070</v>
      </c>
      <c r="E2987" s="353">
        <v>600</v>
      </c>
      <c r="F2987" s="352">
        <f t="shared" si="92"/>
        <v>360</v>
      </c>
      <c r="G2987" s="352">
        <f t="shared" si="93"/>
        <v>300</v>
      </c>
      <c r="H2987" s="50"/>
      <c r="I2987" s="50"/>
      <c r="J2987" s="50"/>
      <c r="K2987" s="50"/>
      <c r="L2987" s="50"/>
      <c r="M2987" s="50"/>
      <c r="N2987" s="50"/>
      <c r="O2987" s="50"/>
      <c r="P2987" s="50"/>
      <c r="Q2987" s="50"/>
      <c r="R2987" s="50"/>
      <c r="S2987" s="50"/>
      <c r="T2987" s="50"/>
      <c r="U2987" s="50"/>
      <c r="V2987" s="50"/>
      <c r="W2987" s="50"/>
      <c r="X2987" s="50"/>
      <c r="Y2987" s="50"/>
      <c r="Z2987" s="50"/>
      <c r="AA2987" s="50"/>
      <c r="AB2987" s="50"/>
      <c r="AC2987" s="50"/>
      <c r="AD2987" s="50"/>
      <c r="AE2987" s="50"/>
      <c r="AF2987" s="50"/>
      <c r="AG2987" s="50"/>
      <c r="AH2987" s="50"/>
      <c r="AI2987" s="50"/>
      <c r="AJ2987" s="50"/>
      <c r="AK2987" s="50"/>
      <c r="AL2987" s="50"/>
      <c r="AM2987" s="50"/>
      <c r="AN2987" s="50"/>
      <c r="AO2987" s="50"/>
      <c r="AP2987" s="50"/>
      <c r="AQ2987" s="50"/>
      <c r="AR2987" s="50"/>
      <c r="AS2987" s="50"/>
      <c r="AT2987" s="50"/>
      <c r="AU2987" s="50"/>
      <c r="AV2987" s="50"/>
      <c r="AW2987" s="50"/>
      <c r="AX2987" s="50"/>
      <c r="AY2987" s="50"/>
      <c r="AZ2987" s="50"/>
      <c r="BA2987" s="50"/>
      <c r="BB2987" s="50"/>
      <c r="BC2987" s="50"/>
      <c r="BD2987" s="50"/>
      <c r="BE2987" s="50"/>
      <c r="BF2987" s="50"/>
      <c r="BG2987" s="50"/>
      <c r="BH2987" s="50"/>
      <c r="BI2987" s="50"/>
      <c r="BJ2987" s="50"/>
      <c r="BK2987" s="50"/>
      <c r="BL2987" s="50"/>
      <c r="BM2987" s="50"/>
      <c r="BN2987" s="50"/>
      <c r="BO2987" s="50"/>
      <c r="BP2987" s="50"/>
      <c r="BQ2987" s="50"/>
      <c r="BR2987" s="50"/>
      <c r="BS2987" s="50"/>
      <c r="BT2987" s="50"/>
      <c r="BU2987" s="50"/>
      <c r="BV2987" s="50"/>
      <c r="BW2987" s="50"/>
      <c r="BX2987" s="50"/>
      <c r="BY2987" s="50"/>
      <c r="BZ2987" s="50"/>
      <c r="CA2987" s="50"/>
      <c r="CB2987" s="50"/>
      <c r="CC2987" s="50"/>
      <c r="CD2987" s="50"/>
      <c r="CE2987" s="50"/>
      <c r="CF2987" s="50"/>
      <c r="CG2987" s="50"/>
      <c r="CH2987" s="50"/>
      <c r="CI2987" s="50"/>
      <c r="CJ2987" s="50"/>
      <c r="CK2987" s="50"/>
      <c r="CL2987" s="50"/>
      <c r="CM2987" s="50"/>
      <c r="CN2987" s="50"/>
      <c r="CO2987" s="50"/>
      <c r="CP2987" s="50"/>
      <c r="CQ2987" s="50"/>
      <c r="CR2987" s="50"/>
      <c r="CS2987" s="50"/>
      <c r="CT2987" s="50"/>
      <c r="CU2987" s="50"/>
      <c r="CV2987" s="50"/>
      <c r="CW2987" s="50"/>
      <c r="CX2987" s="50"/>
      <c r="CY2987" s="50"/>
      <c r="CZ2987" s="50"/>
      <c r="DA2987" s="50"/>
      <c r="DB2987" s="50"/>
      <c r="DC2987" s="50"/>
      <c r="DD2987" s="50"/>
      <c r="DE2987" s="50"/>
      <c r="DF2987" s="50"/>
      <c r="DG2987" s="50"/>
      <c r="DH2987" s="50"/>
    </row>
    <row r="2988" spans="1:112" ht="25.5" x14ac:dyDescent="0.2">
      <c r="A2988" s="206" t="s">
        <v>2505</v>
      </c>
      <c r="B2988" s="206" t="s">
        <v>2501</v>
      </c>
      <c r="C2988" s="206"/>
      <c r="D2988" s="77" t="s">
        <v>8071</v>
      </c>
      <c r="E2988" s="353">
        <v>250</v>
      </c>
      <c r="F2988" s="352">
        <f t="shared" si="92"/>
        <v>150</v>
      </c>
      <c r="G2988" s="352">
        <f t="shared" si="93"/>
        <v>125</v>
      </c>
      <c r="H2988" s="50"/>
      <c r="I2988" s="50"/>
      <c r="J2988" s="50"/>
      <c r="K2988" s="50"/>
      <c r="L2988" s="50"/>
      <c r="M2988" s="50"/>
      <c r="N2988" s="50"/>
      <c r="O2988" s="50"/>
      <c r="P2988" s="50"/>
      <c r="Q2988" s="50"/>
      <c r="R2988" s="50"/>
      <c r="S2988" s="50"/>
      <c r="T2988" s="50"/>
      <c r="U2988" s="50"/>
      <c r="V2988" s="50"/>
      <c r="W2988" s="50"/>
      <c r="X2988" s="50"/>
      <c r="Y2988" s="50"/>
      <c r="Z2988" s="50"/>
      <c r="AA2988" s="50"/>
      <c r="AB2988" s="50"/>
      <c r="AC2988" s="50"/>
      <c r="AD2988" s="50"/>
      <c r="AE2988" s="50"/>
      <c r="AF2988" s="50"/>
      <c r="AG2988" s="50"/>
      <c r="AH2988" s="50"/>
      <c r="AI2988" s="50"/>
      <c r="AJ2988" s="50"/>
      <c r="AK2988" s="50"/>
      <c r="AL2988" s="50"/>
      <c r="AM2988" s="50"/>
      <c r="AN2988" s="50"/>
      <c r="AO2988" s="50"/>
      <c r="AP2988" s="50"/>
      <c r="AQ2988" s="50"/>
      <c r="AR2988" s="50"/>
      <c r="AS2988" s="50"/>
      <c r="AT2988" s="50"/>
      <c r="AU2988" s="50"/>
      <c r="AV2988" s="50"/>
      <c r="AW2988" s="50"/>
      <c r="AX2988" s="50"/>
      <c r="AY2988" s="50"/>
      <c r="AZ2988" s="50"/>
      <c r="BA2988" s="50"/>
      <c r="BB2988" s="50"/>
      <c r="BC2988" s="50"/>
      <c r="BD2988" s="50"/>
      <c r="BE2988" s="50"/>
      <c r="BF2988" s="50"/>
      <c r="BG2988" s="50"/>
      <c r="BH2988" s="50"/>
      <c r="BI2988" s="50"/>
      <c r="BJ2988" s="50"/>
      <c r="BK2988" s="50"/>
      <c r="BL2988" s="50"/>
      <c r="BM2988" s="50"/>
      <c r="BN2988" s="50"/>
      <c r="BO2988" s="50"/>
      <c r="BP2988" s="50"/>
      <c r="BQ2988" s="50"/>
      <c r="BR2988" s="50"/>
      <c r="BS2988" s="50"/>
      <c r="BT2988" s="50"/>
      <c r="BU2988" s="50"/>
      <c r="BV2988" s="50"/>
      <c r="BW2988" s="50"/>
      <c r="BX2988" s="50"/>
      <c r="BY2988" s="50"/>
      <c r="BZ2988" s="50"/>
      <c r="CA2988" s="50"/>
      <c r="CB2988" s="50"/>
      <c r="CC2988" s="50"/>
      <c r="CD2988" s="50"/>
      <c r="CE2988" s="50"/>
      <c r="CF2988" s="50"/>
      <c r="CG2988" s="50"/>
      <c r="CH2988" s="50"/>
      <c r="CI2988" s="50"/>
      <c r="CJ2988" s="50"/>
      <c r="CK2988" s="50"/>
      <c r="CL2988" s="50"/>
      <c r="CM2988" s="50"/>
      <c r="CN2988" s="50"/>
      <c r="CO2988" s="50"/>
      <c r="CP2988" s="50"/>
      <c r="CQ2988" s="50"/>
      <c r="CR2988" s="50"/>
      <c r="CS2988" s="50"/>
      <c r="CT2988" s="50"/>
      <c r="CU2988" s="50"/>
      <c r="CV2988" s="50"/>
      <c r="CW2988" s="50"/>
      <c r="CX2988" s="50"/>
      <c r="CY2988" s="50"/>
      <c r="CZ2988" s="50"/>
      <c r="DA2988" s="50"/>
      <c r="DB2988" s="50"/>
      <c r="DC2988" s="50"/>
      <c r="DD2988" s="50"/>
      <c r="DE2988" s="50"/>
      <c r="DF2988" s="50"/>
      <c r="DG2988" s="50"/>
      <c r="DH2988" s="50"/>
    </row>
    <row r="2989" spans="1:112" ht="25.5" x14ac:dyDescent="0.2">
      <c r="A2989" s="206" t="s">
        <v>2507</v>
      </c>
      <c r="B2989" s="206" t="s">
        <v>2505</v>
      </c>
      <c r="C2989" s="206"/>
      <c r="D2989" s="77" t="s">
        <v>8072</v>
      </c>
      <c r="E2989" s="353">
        <v>250</v>
      </c>
      <c r="F2989" s="352">
        <f t="shared" si="92"/>
        <v>150</v>
      </c>
      <c r="G2989" s="352">
        <f t="shared" si="93"/>
        <v>125</v>
      </c>
      <c r="H2989" s="50"/>
      <c r="I2989" s="50"/>
      <c r="J2989" s="50"/>
      <c r="K2989" s="50"/>
      <c r="L2989" s="50"/>
      <c r="M2989" s="50"/>
      <c r="N2989" s="50"/>
      <c r="O2989" s="50"/>
      <c r="P2989" s="50"/>
      <c r="Q2989" s="50"/>
      <c r="R2989" s="50"/>
      <c r="S2989" s="50"/>
      <c r="T2989" s="50"/>
      <c r="U2989" s="50"/>
      <c r="V2989" s="50"/>
      <c r="W2989" s="50"/>
      <c r="X2989" s="50"/>
      <c r="Y2989" s="50"/>
      <c r="Z2989" s="50"/>
      <c r="AA2989" s="50"/>
      <c r="AB2989" s="50"/>
      <c r="AC2989" s="50"/>
      <c r="AD2989" s="50"/>
      <c r="AE2989" s="50"/>
      <c r="AF2989" s="50"/>
      <c r="AG2989" s="50"/>
      <c r="AH2989" s="50"/>
      <c r="AI2989" s="50"/>
      <c r="AJ2989" s="50"/>
      <c r="AK2989" s="50"/>
      <c r="AL2989" s="50"/>
      <c r="AM2989" s="50"/>
      <c r="AN2989" s="50"/>
      <c r="AO2989" s="50"/>
      <c r="AP2989" s="50"/>
      <c r="AQ2989" s="50"/>
      <c r="AR2989" s="50"/>
      <c r="AS2989" s="50"/>
      <c r="AT2989" s="50"/>
      <c r="AU2989" s="50"/>
      <c r="AV2989" s="50"/>
      <c r="AW2989" s="50"/>
      <c r="AX2989" s="50"/>
      <c r="AY2989" s="50"/>
      <c r="AZ2989" s="50"/>
      <c r="BA2989" s="50"/>
      <c r="BB2989" s="50"/>
      <c r="BC2989" s="50"/>
      <c r="BD2989" s="50"/>
      <c r="BE2989" s="50"/>
      <c r="BF2989" s="50"/>
      <c r="BG2989" s="50"/>
      <c r="BH2989" s="50"/>
      <c r="BI2989" s="50"/>
      <c r="BJ2989" s="50"/>
      <c r="BK2989" s="50"/>
      <c r="BL2989" s="50"/>
      <c r="BM2989" s="50"/>
      <c r="BN2989" s="50"/>
      <c r="BO2989" s="50"/>
      <c r="BP2989" s="50"/>
      <c r="BQ2989" s="50"/>
      <c r="BR2989" s="50"/>
      <c r="BS2989" s="50"/>
      <c r="BT2989" s="50"/>
      <c r="BU2989" s="50"/>
      <c r="BV2989" s="50"/>
      <c r="BW2989" s="50"/>
      <c r="BX2989" s="50"/>
      <c r="BY2989" s="50"/>
      <c r="BZ2989" s="50"/>
      <c r="CA2989" s="50"/>
      <c r="CB2989" s="50"/>
      <c r="CC2989" s="50"/>
      <c r="CD2989" s="50"/>
      <c r="CE2989" s="50"/>
      <c r="CF2989" s="50"/>
      <c r="CG2989" s="50"/>
      <c r="CH2989" s="50"/>
      <c r="CI2989" s="50"/>
      <c r="CJ2989" s="50"/>
      <c r="CK2989" s="50"/>
      <c r="CL2989" s="50"/>
      <c r="CM2989" s="50"/>
      <c r="CN2989" s="50"/>
      <c r="CO2989" s="50"/>
      <c r="CP2989" s="50"/>
      <c r="CQ2989" s="50"/>
      <c r="CR2989" s="50"/>
      <c r="CS2989" s="50"/>
      <c r="CT2989" s="50"/>
      <c r="CU2989" s="50"/>
      <c r="CV2989" s="50"/>
      <c r="CW2989" s="50"/>
      <c r="CX2989" s="50"/>
      <c r="CY2989" s="50"/>
      <c r="CZ2989" s="50"/>
      <c r="DA2989" s="50"/>
      <c r="DB2989" s="50"/>
      <c r="DC2989" s="50"/>
      <c r="DD2989" s="50"/>
      <c r="DE2989" s="50"/>
      <c r="DF2989" s="50"/>
      <c r="DG2989" s="50"/>
      <c r="DH2989" s="50"/>
    </row>
    <row r="2990" spans="1:112" ht="25.5" x14ac:dyDescent="0.2">
      <c r="A2990" s="206" t="s">
        <v>2509</v>
      </c>
      <c r="B2990" s="206" t="s">
        <v>2507</v>
      </c>
      <c r="C2990" s="206"/>
      <c r="D2990" s="77" t="s">
        <v>8073</v>
      </c>
      <c r="E2990" s="353">
        <v>250</v>
      </c>
      <c r="F2990" s="352">
        <f t="shared" si="92"/>
        <v>150</v>
      </c>
      <c r="G2990" s="352">
        <f t="shared" si="93"/>
        <v>125</v>
      </c>
      <c r="H2990" s="50"/>
      <c r="I2990" s="50"/>
      <c r="J2990" s="50"/>
      <c r="K2990" s="50"/>
      <c r="L2990" s="50"/>
      <c r="M2990" s="50"/>
      <c r="N2990" s="50"/>
      <c r="O2990" s="50"/>
      <c r="P2990" s="50"/>
      <c r="Q2990" s="50"/>
      <c r="R2990" s="50"/>
      <c r="S2990" s="50"/>
      <c r="T2990" s="50"/>
      <c r="U2990" s="50"/>
      <c r="V2990" s="50"/>
      <c r="W2990" s="50"/>
      <c r="X2990" s="50"/>
      <c r="Y2990" s="50"/>
      <c r="Z2990" s="50"/>
      <c r="AA2990" s="50"/>
      <c r="AB2990" s="50"/>
      <c r="AC2990" s="50"/>
      <c r="AD2990" s="50"/>
      <c r="AE2990" s="50"/>
      <c r="AF2990" s="50"/>
      <c r="AG2990" s="50"/>
      <c r="AH2990" s="50"/>
      <c r="AI2990" s="50"/>
      <c r="AJ2990" s="50"/>
      <c r="AK2990" s="50"/>
      <c r="AL2990" s="50"/>
      <c r="AM2990" s="50"/>
      <c r="AN2990" s="50"/>
      <c r="AO2990" s="50"/>
      <c r="AP2990" s="50"/>
      <c r="AQ2990" s="50"/>
      <c r="AR2990" s="50"/>
      <c r="AS2990" s="50"/>
      <c r="AT2990" s="50"/>
      <c r="AU2990" s="50"/>
      <c r="AV2990" s="50"/>
      <c r="AW2990" s="50"/>
      <c r="AX2990" s="50"/>
      <c r="AY2990" s="50"/>
      <c r="AZ2990" s="50"/>
      <c r="BA2990" s="50"/>
      <c r="BB2990" s="50"/>
      <c r="BC2990" s="50"/>
      <c r="BD2990" s="50"/>
      <c r="BE2990" s="50"/>
      <c r="BF2990" s="50"/>
      <c r="BG2990" s="50"/>
      <c r="BH2990" s="50"/>
      <c r="BI2990" s="50"/>
      <c r="BJ2990" s="50"/>
      <c r="BK2990" s="50"/>
      <c r="BL2990" s="50"/>
      <c r="BM2990" s="50"/>
      <c r="BN2990" s="50"/>
      <c r="BO2990" s="50"/>
      <c r="BP2990" s="50"/>
      <c r="BQ2990" s="50"/>
      <c r="BR2990" s="50"/>
      <c r="BS2990" s="50"/>
      <c r="BT2990" s="50"/>
      <c r="BU2990" s="50"/>
      <c r="BV2990" s="50"/>
      <c r="BW2990" s="50"/>
      <c r="BX2990" s="50"/>
      <c r="BY2990" s="50"/>
      <c r="BZ2990" s="50"/>
      <c r="CA2990" s="50"/>
      <c r="CB2990" s="50"/>
      <c r="CC2990" s="50"/>
      <c r="CD2990" s="50"/>
      <c r="CE2990" s="50"/>
      <c r="CF2990" s="50"/>
      <c r="CG2990" s="50"/>
      <c r="CH2990" s="50"/>
      <c r="CI2990" s="50"/>
      <c r="CJ2990" s="50"/>
      <c r="CK2990" s="50"/>
      <c r="CL2990" s="50"/>
      <c r="CM2990" s="50"/>
      <c r="CN2990" s="50"/>
      <c r="CO2990" s="50"/>
      <c r="CP2990" s="50"/>
      <c r="CQ2990" s="50"/>
      <c r="CR2990" s="50"/>
      <c r="CS2990" s="50"/>
      <c r="CT2990" s="50"/>
      <c r="CU2990" s="50"/>
      <c r="CV2990" s="50"/>
      <c r="CW2990" s="50"/>
      <c r="CX2990" s="50"/>
      <c r="CY2990" s="50"/>
      <c r="CZ2990" s="50"/>
      <c r="DA2990" s="50"/>
      <c r="DB2990" s="50"/>
      <c r="DC2990" s="50"/>
      <c r="DD2990" s="50"/>
      <c r="DE2990" s="50"/>
      <c r="DF2990" s="50"/>
      <c r="DG2990" s="50"/>
      <c r="DH2990" s="50"/>
    </row>
    <row r="2991" spans="1:112" ht="25.5" x14ac:dyDescent="0.2">
      <c r="A2991" s="206" t="s">
        <v>2511</v>
      </c>
      <c r="B2991" s="206" t="s">
        <v>2509</v>
      </c>
      <c r="C2991" s="206"/>
      <c r="D2991" s="77" t="s">
        <v>8074</v>
      </c>
      <c r="E2991" s="353">
        <v>300</v>
      </c>
      <c r="F2991" s="352">
        <f t="shared" si="92"/>
        <v>180</v>
      </c>
      <c r="G2991" s="352">
        <f t="shared" si="93"/>
        <v>150</v>
      </c>
      <c r="H2991" s="50"/>
      <c r="I2991" s="50"/>
      <c r="J2991" s="50"/>
      <c r="K2991" s="50"/>
      <c r="L2991" s="50"/>
      <c r="M2991" s="50"/>
      <c r="N2991" s="50"/>
      <c r="O2991" s="50"/>
      <c r="P2991" s="50"/>
      <c r="Q2991" s="50"/>
      <c r="R2991" s="50"/>
      <c r="S2991" s="50"/>
      <c r="T2991" s="50"/>
      <c r="U2991" s="50"/>
      <c r="V2991" s="50"/>
      <c r="W2991" s="50"/>
      <c r="X2991" s="50"/>
      <c r="Y2991" s="50"/>
      <c r="Z2991" s="50"/>
      <c r="AA2991" s="50"/>
      <c r="AB2991" s="50"/>
      <c r="AC2991" s="50"/>
      <c r="AD2991" s="50"/>
      <c r="AE2991" s="50"/>
      <c r="AF2991" s="50"/>
      <c r="AG2991" s="50"/>
      <c r="AH2991" s="50"/>
      <c r="AI2991" s="50"/>
      <c r="AJ2991" s="50"/>
      <c r="AK2991" s="50"/>
      <c r="AL2991" s="50"/>
      <c r="AM2991" s="50"/>
      <c r="AN2991" s="50"/>
      <c r="AO2991" s="50"/>
      <c r="AP2991" s="50"/>
      <c r="AQ2991" s="50"/>
      <c r="AR2991" s="50"/>
      <c r="AS2991" s="50"/>
      <c r="AT2991" s="50"/>
      <c r="AU2991" s="50"/>
      <c r="AV2991" s="50"/>
      <c r="AW2991" s="50"/>
      <c r="AX2991" s="50"/>
      <c r="AY2991" s="50"/>
      <c r="AZ2991" s="50"/>
      <c r="BA2991" s="50"/>
      <c r="BB2991" s="50"/>
      <c r="BC2991" s="50"/>
      <c r="BD2991" s="50"/>
      <c r="BE2991" s="50"/>
      <c r="BF2991" s="50"/>
      <c r="BG2991" s="50"/>
      <c r="BH2991" s="50"/>
      <c r="BI2991" s="50"/>
      <c r="BJ2991" s="50"/>
      <c r="BK2991" s="50"/>
      <c r="BL2991" s="50"/>
      <c r="BM2991" s="50"/>
      <c r="BN2991" s="50"/>
      <c r="BO2991" s="50"/>
      <c r="BP2991" s="50"/>
      <c r="BQ2991" s="50"/>
      <c r="BR2991" s="50"/>
      <c r="BS2991" s="50"/>
      <c r="BT2991" s="50"/>
      <c r="BU2991" s="50"/>
      <c r="BV2991" s="50"/>
      <c r="BW2991" s="50"/>
      <c r="BX2991" s="50"/>
      <c r="BY2991" s="50"/>
      <c r="BZ2991" s="50"/>
      <c r="CA2991" s="50"/>
      <c r="CB2991" s="50"/>
      <c r="CC2991" s="50"/>
      <c r="CD2991" s="50"/>
      <c r="CE2991" s="50"/>
      <c r="CF2991" s="50"/>
      <c r="CG2991" s="50"/>
      <c r="CH2991" s="50"/>
      <c r="CI2991" s="50"/>
      <c r="CJ2991" s="50"/>
      <c r="CK2991" s="50"/>
      <c r="CL2991" s="50"/>
      <c r="CM2991" s="50"/>
      <c r="CN2991" s="50"/>
      <c r="CO2991" s="50"/>
      <c r="CP2991" s="50"/>
      <c r="CQ2991" s="50"/>
      <c r="CR2991" s="50"/>
      <c r="CS2991" s="50"/>
      <c r="CT2991" s="50"/>
      <c r="CU2991" s="50"/>
      <c r="CV2991" s="50"/>
      <c r="CW2991" s="50"/>
      <c r="CX2991" s="50"/>
      <c r="CY2991" s="50"/>
      <c r="CZ2991" s="50"/>
      <c r="DA2991" s="50"/>
      <c r="DB2991" s="50"/>
      <c r="DC2991" s="50"/>
      <c r="DD2991" s="50"/>
      <c r="DE2991" s="50"/>
      <c r="DF2991" s="50"/>
      <c r="DG2991" s="50"/>
      <c r="DH2991" s="50"/>
    </row>
    <row r="2992" spans="1:112" ht="25.5" x14ac:dyDescent="0.2">
      <c r="A2992" s="206" t="s">
        <v>2513</v>
      </c>
      <c r="B2992" s="206" t="s">
        <v>2511</v>
      </c>
      <c r="C2992" s="206"/>
      <c r="D2992" s="77" t="s">
        <v>8075</v>
      </c>
      <c r="E2992" s="353">
        <v>320</v>
      </c>
      <c r="F2992" s="352">
        <f t="shared" si="92"/>
        <v>192</v>
      </c>
      <c r="G2992" s="352">
        <f t="shared" si="93"/>
        <v>160</v>
      </c>
      <c r="H2992" s="50"/>
      <c r="I2992" s="50"/>
      <c r="J2992" s="50"/>
      <c r="K2992" s="50"/>
      <c r="L2992" s="50"/>
      <c r="M2992" s="50"/>
      <c r="N2992" s="50"/>
      <c r="O2992" s="50"/>
      <c r="P2992" s="50"/>
      <c r="Q2992" s="50"/>
      <c r="R2992" s="50"/>
      <c r="S2992" s="50"/>
      <c r="T2992" s="50"/>
      <c r="U2992" s="50"/>
      <c r="V2992" s="50"/>
      <c r="W2992" s="50"/>
      <c r="X2992" s="50"/>
      <c r="Y2992" s="50"/>
      <c r="Z2992" s="50"/>
      <c r="AA2992" s="50"/>
      <c r="AB2992" s="50"/>
      <c r="AC2992" s="50"/>
      <c r="AD2992" s="50"/>
      <c r="AE2992" s="50"/>
      <c r="AF2992" s="50"/>
      <c r="AG2992" s="50"/>
      <c r="AH2992" s="50"/>
      <c r="AI2992" s="50"/>
      <c r="AJ2992" s="50"/>
      <c r="AK2992" s="50"/>
      <c r="AL2992" s="50"/>
      <c r="AM2992" s="50"/>
      <c r="AN2992" s="50"/>
      <c r="AO2992" s="50"/>
      <c r="AP2992" s="50"/>
      <c r="AQ2992" s="50"/>
      <c r="AR2992" s="50"/>
      <c r="AS2992" s="50"/>
      <c r="AT2992" s="50"/>
      <c r="AU2992" s="50"/>
      <c r="AV2992" s="50"/>
      <c r="AW2992" s="50"/>
      <c r="AX2992" s="50"/>
      <c r="AY2992" s="50"/>
      <c r="AZ2992" s="50"/>
      <c r="BA2992" s="50"/>
      <c r="BB2992" s="50"/>
      <c r="BC2992" s="50"/>
      <c r="BD2992" s="50"/>
      <c r="BE2992" s="50"/>
      <c r="BF2992" s="50"/>
      <c r="BG2992" s="50"/>
      <c r="BH2992" s="50"/>
      <c r="BI2992" s="50"/>
      <c r="BJ2992" s="50"/>
      <c r="BK2992" s="50"/>
      <c r="BL2992" s="50"/>
      <c r="BM2992" s="50"/>
      <c r="BN2992" s="50"/>
      <c r="BO2992" s="50"/>
      <c r="BP2992" s="50"/>
      <c r="BQ2992" s="50"/>
      <c r="BR2992" s="50"/>
      <c r="BS2992" s="50"/>
      <c r="BT2992" s="50"/>
      <c r="BU2992" s="50"/>
      <c r="BV2992" s="50"/>
      <c r="BW2992" s="50"/>
      <c r="BX2992" s="50"/>
      <c r="BY2992" s="50"/>
      <c r="BZ2992" s="50"/>
      <c r="CA2992" s="50"/>
      <c r="CB2992" s="50"/>
      <c r="CC2992" s="50"/>
      <c r="CD2992" s="50"/>
      <c r="CE2992" s="50"/>
      <c r="CF2992" s="50"/>
      <c r="CG2992" s="50"/>
      <c r="CH2992" s="50"/>
      <c r="CI2992" s="50"/>
      <c r="CJ2992" s="50"/>
      <c r="CK2992" s="50"/>
      <c r="CL2992" s="50"/>
      <c r="CM2992" s="50"/>
      <c r="CN2992" s="50"/>
      <c r="CO2992" s="50"/>
      <c r="CP2992" s="50"/>
      <c r="CQ2992" s="50"/>
      <c r="CR2992" s="50"/>
      <c r="CS2992" s="50"/>
      <c r="CT2992" s="50"/>
      <c r="CU2992" s="50"/>
      <c r="CV2992" s="50"/>
      <c r="CW2992" s="50"/>
      <c r="CX2992" s="50"/>
      <c r="CY2992" s="50"/>
      <c r="CZ2992" s="50"/>
      <c r="DA2992" s="50"/>
      <c r="DB2992" s="50"/>
      <c r="DC2992" s="50"/>
      <c r="DD2992" s="50"/>
      <c r="DE2992" s="50"/>
      <c r="DF2992" s="50"/>
      <c r="DG2992" s="50"/>
      <c r="DH2992" s="50"/>
    </row>
    <row r="2993" spans="1:112" ht="25.5" x14ac:dyDescent="0.2">
      <c r="A2993" s="206" t="s">
        <v>2514</v>
      </c>
      <c r="B2993" s="206" t="s">
        <v>2513</v>
      </c>
      <c r="C2993" s="206"/>
      <c r="D2993" s="77" t="s">
        <v>3584</v>
      </c>
      <c r="E2993" s="353">
        <v>250</v>
      </c>
      <c r="F2993" s="352">
        <f t="shared" si="92"/>
        <v>150</v>
      </c>
      <c r="G2993" s="352">
        <f t="shared" si="93"/>
        <v>125</v>
      </c>
      <c r="H2993" s="50"/>
      <c r="I2993" s="50"/>
      <c r="J2993" s="50"/>
      <c r="K2993" s="50"/>
      <c r="L2993" s="50"/>
      <c r="M2993" s="50"/>
      <c r="N2993" s="50"/>
      <c r="O2993" s="50"/>
      <c r="P2993" s="50"/>
      <c r="Q2993" s="50"/>
      <c r="R2993" s="50"/>
      <c r="S2993" s="50"/>
      <c r="T2993" s="50"/>
      <c r="U2993" s="50"/>
      <c r="V2993" s="50"/>
      <c r="W2993" s="50"/>
      <c r="X2993" s="50"/>
      <c r="Y2993" s="50"/>
      <c r="Z2993" s="50"/>
      <c r="AA2993" s="50"/>
      <c r="AB2993" s="50"/>
      <c r="AC2993" s="50"/>
      <c r="AD2993" s="50"/>
      <c r="AE2993" s="50"/>
      <c r="AF2993" s="50"/>
      <c r="AG2993" s="50"/>
      <c r="AH2993" s="50"/>
      <c r="AI2993" s="50"/>
      <c r="AJ2993" s="50"/>
      <c r="AK2993" s="50"/>
      <c r="AL2993" s="50"/>
      <c r="AM2993" s="50"/>
      <c r="AN2993" s="50"/>
      <c r="AO2993" s="50"/>
      <c r="AP2993" s="50"/>
      <c r="AQ2993" s="50"/>
      <c r="AR2993" s="50"/>
      <c r="AS2993" s="50"/>
      <c r="AT2993" s="50"/>
      <c r="AU2993" s="50"/>
      <c r="AV2993" s="50"/>
      <c r="AW2993" s="50"/>
      <c r="AX2993" s="50"/>
      <c r="AY2993" s="50"/>
      <c r="AZ2993" s="50"/>
      <c r="BA2993" s="50"/>
      <c r="BB2993" s="50"/>
      <c r="BC2993" s="50"/>
      <c r="BD2993" s="50"/>
      <c r="BE2993" s="50"/>
      <c r="BF2993" s="50"/>
      <c r="BG2993" s="50"/>
      <c r="BH2993" s="50"/>
      <c r="BI2993" s="50"/>
      <c r="BJ2993" s="50"/>
      <c r="BK2993" s="50"/>
      <c r="BL2993" s="50"/>
      <c r="BM2993" s="50"/>
      <c r="BN2993" s="50"/>
      <c r="BO2993" s="50"/>
      <c r="BP2993" s="50"/>
      <c r="BQ2993" s="50"/>
      <c r="BR2993" s="50"/>
      <c r="BS2993" s="50"/>
      <c r="BT2993" s="50"/>
      <c r="BU2993" s="50"/>
      <c r="BV2993" s="50"/>
      <c r="BW2993" s="50"/>
      <c r="BX2993" s="50"/>
      <c r="BY2993" s="50"/>
      <c r="BZ2993" s="50"/>
      <c r="CA2993" s="50"/>
      <c r="CB2993" s="50"/>
      <c r="CC2993" s="50"/>
      <c r="CD2993" s="50"/>
      <c r="CE2993" s="50"/>
      <c r="CF2993" s="50"/>
      <c r="CG2993" s="50"/>
      <c r="CH2993" s="50"/>
      <c r="CI2993" s="50"/>
      <c r="CJ2993" s="50"/>
      <c r="CK2993" s="50"/>
      <c r="CL2993" s="50"/>
      <c r="CM2993" s="50"/>
      <c r="CN2993" s="50"/>
      <c r="CO2993" s="50"/>
      <c r="CP2993" s="50"/>
      <c r="CQ2993" s="50"/>
      <c r="CR2993" s="50"/>
      <c r="CS2993" s="50"/>
      <c r="CT2993" s="50"/>
      <c r="CU2993" s="50"/>
      <c r="CV2993" s="50"/>
      <c r="CW2993" s="50"/>
      <c r="CX2993" s="50"/>
      <c r="CY2993" s="50"/>
      <c r="CZ2993" s="50"/>
      <c r="DA2993" s="50"/>
      <c r="DB2993" s="50"/>
      <c r="DC2993" s="50"/>
      <c r="DD2993" s="50"/>
      <c r="DE2993" s="50"/>
      <c r="DF2993" s="50"/>
      <c r="DG2993" s="50"/>
      <c r="DH2993" s="50"/>
    </row>
    <row r="2994" spans="1:112" ht="25.5" x14ac:dyDescent="0.2">
      <c r="A2994" s="206" t="s">
        <v>3003</v>
      </c>
      <c r="B2994" s="206" t="s">
        <v>2514</v>
      </c>
      <c r="C2994" s="206"/>
      <c r="D2994" s="77" t="s">
        <v>3585</v>
      </c>
      <c r="E2994" s="353">
        <v>250</v>
      </c>
      <c r="F2994" s="352">
        <f t="shared" si="92"/>
        <v>150</v>
      </c>
      <c r="G2994" s="352">
        <f t="shared" si="93"/>
        <v>125</v>
      </c>
      <c r="H2994" s="50"/>
      <c r="I2994" s="50"/>
      <c r="J2994" s="50"/>
      <c r="K2994" s="50"/>
      <c r="L2994" s="50"/>
      <c r="M2994" s="50"/>
      <c r="N2994" s="50"/>
      <c r="O2994" s="50"/>
      <c r="P2994" s="50"/>
      <c r="Q2994" s="50"/>
      <c r="R2994" s="50"/>
      <c r="S2994" s="50"/>
      <c r="T2994" s="50"/>
      <c r="U2994" s="50"/>
      <c r="V2994" s="50"/>
      <c r="W2994" s="50"/>
      <c r="X2994" s="50"/>
      <c r="Y2994" s="50"/>
      <c r="Z2994" s="50"/>
      <c r="AA2994" s="50"/>
      <c r="AB2994" s="50"/>
      <c r="AC2994" s="50"/>
      <c r="AD2994" s="50"/>
      <c r="AE2994" s="50"/>
      <c r="AF2994" s="50"/>
      <c r="AG2994" s="50"/>
      <c r="AH2994" s="50"/>
      <c r="AI2994" s="50"/>
      <c r="AJ2994" s="50"/>
      <c r="AK2994" s="50"/>
      <c r="AL2994" s="50"/>
      <c r="AM2994" s="50"/>
      <c r="AN2994" s="50"/>
      <c r="AO2994" s="50"/>
      <c r="AP2994" s="50"/>
      <c r="AQ2994" s="50"/>
      <c r="AR2994" s="50"/>
      <c r="AS2994" s="50"/>
      <c r="AT2994" s="50"/>
      <c r="AU2994" s="50"/>
      <c r="AV2994" s="50"/>
      <c r="AW2994" s="50"/>
      <c r="AX2994" s="50"/>
      <c r="AY2994" s="50"/>
      <c r="AZ2994" s="50"/>
      <c r="BA2994" s="50"/>
      <c r="BB2994" s="50"/>
      <c r="BC2994" s="50"/>
      <c r="BD2994" s="50"/>
      <c r="BE2994" s="50"/>
      <c r="BF2994" s="50"/>
      <c r="BG2994" s="50"/>
      <c r="BH2994" s="50"/>
      <c r="BI2994" s="50"/>
      <c r="BJ2994" s="50"/>
      <c r="BK2994" s="50"/>
      <c r="BL2994" s="50"/>
      <c r="BM2994" s="50"/>
      <c r="BN2994" s="50"/>
      <c r="BO2994" s="50"/>
      <c r="BP2994" s="50"/>
      <c r="BQ2994" s="50"/>
      <c r="BR2994" s="50"/>
      <c r="BS2994" s="50"/>
      <c r="BT2994" s="50"/>
      <c r="BU2994" s="50"/>
      <c r="BV2994" s="50"/>
      <c r="BW2994" s="50"/>
      <c r="BX2994" s="50"/>
      <c r="BY2994" s="50"/>
      <c r="BZ2994" s="50"/>
      <c r="CA2994" s="50"/>
      <c r="CB2994" s="50"/>
      <c r="CC2994" s="50"/>
      <c r="CD2994" s="50"/>
      <c r="CE2994" s="50"/>
      <c r="CF2994" s="50"/>
      <c r="CG2994" s="50"/>
      <c r="CH2994" s="50"/>
      <c r="CI2994" s="50"/>
      <c r="CJ2994" s="50"/>
      <c r="CK2994" s="50"/>
      <c r="CL2994" s="50"/>
      <c r="CM2994" s="50"/>
      <c r="CN2994" s="50"/>
      <c r="CO2994" s="50"/>
      <c r="CP2994" s="50"/>
      <c r="CQ2994" s="50"/>
      <c r="CR2994" s="50"/>
      <c r="CS2994" s="50"/>
      <c r="CT2994" s="50"/>
      <c r="CU2994" s="50"/>
      <c r="CV2994" s="50"/>
      <c r="CW2994" s="50"/>
      <c r="CX2994" s="50"/>
      <c r="CY2994" s="50"/>
      <c r="CZ2994" s="50"/>
      <c r="DA2994" s="50"/>
      <c r="DB2994" s="50"/>
      <c r="DC2994" s="50"/>
      <c r="DD2994" s="50"/>
      <c r="DE2994" s="50"/>
      <c r="DF2994" s="50"/>
      <c r="DG2994" s="50"/>
      <c r="DH2994" s="50"/>
    </row>
    <row r="2995" spans="1:112" ht="25.5" x14ac:dyDescent="0.2">
      <c r="A2995" s="206" t="s">
        <v>3005</v>
      </c>
      <c r="B2995" s="206" t="s">
        <v>3003</v>
      </c>
      <c r="C2995" s="206"/>
      <c r="D2995" s="77" t="s">
        <v>3586</v>
      </c>
      <c r="E2995" s="353">
        <v>250</v>
      </c>
      <c r="F2995" s="352">
        <f t="shared" si="92"/>
        <v>150</v>
      </c>
      <c r="G2995" s="352">
        <f t="shared" si="93"/>
        <v>125</v>
      </c>
      <c r="H2995" s="50"/>
      <c r="I2995" s="50"/>
      <c r="J2995" s="50"/>
      <c r="K2995" s="50"/>
      <c r="L2995" s="50"/>
      <c r="M2995" s="50"/>
      <c r="N2995" s="50"/>
      <c r="O2995" s="50"/>
      <c r="P2995" s="50"/>
      <c r="Q2995" s="50"/>
      <c r="R2995" s="50"/>
      <c r="S2995" s="50"/>
      <c r="T2995" s="50"/>
      <c r="U2995" s="50"/>
      <c r="V2995" s="50"/>
      <c r="W2995" s="50"/>
      <c r="X2995" s="50"/>
      <c r="Y2995" s="50"/>
      <c r="Z2995" s="50"/>
      <c r="AA2995" s="50"/>
      <c r="AB2995" s="50"/>
      <c r="AC2995" s="50"/>
      <c r="AD2995" s="50"/>
      <c r="AE2995" s="50"/>
      <c r="AF2995" s="50"/>
      <c r="AG2995" s="50"/>
      <c r="AH2995" s="50"/>
      <c r="AI2995" s="50"/>
      <c r="AJ2995" s="50"/>
      <c r="AK2995" s="50"/>
      <c r="AL2995" s="50"/>
      <c r="AM2995" s="50"/>
      <c r="AN2995" s="50"/>
      <c r="AO2995" s="50"/>
      <c r="AP2995" s="50"/>
      <c r="AQ2995" s="50"/>
      <c r="AR2995" s="50"/>
      <c r="AS2995" s="50"/>
      <c r="AT2995" s="50"/>
      <c r="AU2995" s="50"/>
      <c r="AV2995" s="50"/>
      <c r="AW2995" s="50"/>
      <c r="AX2995" s="50"/>
      <c r="AY2995" s="50"/>
      <c r="AZ2995" s="50"/>
      <c r="BA2995" s="50"/>
      <c r="BB2995" s="50"/>
      <c r="BC2995" s="50"/>
      <c r="BD2995" s="50"/>
      <c r="BE2995" s="50"/>
      <c r="BF2995" s="50"/>
      <c r="BG2995" s="50"/>
      <c r="BH2995" s="50"/>
      <c r="BI2995" s="50"/>
      <c r="BJ2995" s="50"/>
      <c r="BK2995" s="50"/>
      <c r="BL2995" s="50"/>
      <c r="BM2995" s="50"/>
      <c r="BN2995" s="50"/>
      <c r="BO2995" s="50"/>
      <c r="BP2995" s="50"/>
      <c r="BQ2995" s="50"/>
      <c r="BR2995" s="50"/>
      <c r="BS2995" s="50"/>
      <c r="BT2995" s="50"/>
      <c r="BU2995" s="50"/>
      <c r="BV2995" s="50"/>
      <c r="BW2995" s="50"/>
      <c r="BX2995" s="50"/>
      <c r="BY2995" s="50"/>
      <c r="BZ2995" s="50"/>
      <c r="CA2995" s="50"/>
      <c r="CB2995" s="50"/>
      <c r="CC2995" s="50"/>
      <c r="CD2995" s="50"/>
      <c r="CE2995" s="50"/>
      <c r="CF2995" s="50"/>
      <c r="CG2995" s="50"/>
      <c r="CH2995" s="50"/>
      <c r="CI2995" s="50"/>
      <c r="CJ2995" s="50"/>
      <c r="CK2995" s="50"/>
      <c r="CL2995" s="50"/>
      <c r="CM2995" s="50"/>
      <c r="CN2995" s="50"/>
      <c r="CO2995" s="50"/>
      <c r="CP2995" s="50"/>
      <c r="CQ2995" s="50"/>
      <c r="CR2995" s="50"/>
      <c r="CS2995" s="50"/>
      <c r="CT2995" s="50"/>
      <c r="CU2995" s="50"/>
      <c r="CV2995" s="50"/>
      <c r="CW2995" s="50"/>
      <c r="CX2995" s="50"/>
      <c r="CY2995" s="50"/>
      <c r="CZ2995" s="50"/>
      <c r="DA2995" s="50"/>
      <c r="DB2995" s="50"/>
      <c r="DC2995" s="50"/>
      <c r="DD2995" s="50"/>
      <c r="DE2995" s="50"/>
      <c r="DF2995" s="50"/>
      <c r="DG2995" s="50"/>
      <c r="DH2995" s="50"/>
    </row>
    <row r="2996" spans="1:112" ht="25.5" x14ac:dyDescent="0.2">
      <c r="A2996" s="206" t="s">
        <v>3007</v>
      </c>
      <c r="B2996" s="206" t="s">
        <v>3005</v>
      </c>
      <c r="C2996" s="206"/>
      <c r="D2996" s="77" t="s">
        <v>3587</v>
      </c>
      <c r="E2996" s="353">
        <v>260</v>
      </c>
      <c r="F2996" s="352">
        <f t="shared" si="92"/>
        <v>156</v>
      </c>
      <c r="G2996" s="352">
        <f t="shared" si="93"/>
        <v>130</v>
      </c>
      <c r="H2996" s="50"/>
      <c r="I2996" s="50"/>
      <c r="J2996" s="50"/>
      <c r="K2996" s="50"/>
      <c r="L2996" s="50"/>
      <c r="M2996" s="50"/>
      <c r="N2996" s="50"/>
      <c r="O2996" s="50"/>
      <c r="P2996" s="50"/>
      <c r="Q2996" s="50"/>
      <c r="R2996" s="50"/>
      <c r="S2996" s="50"/>
      <c r="T2996" s="50"/>
      <c r="U2996" s="50"/>
      <c r="V2996" s="50"/>
      <c r="W2996" s="50"/>
      <c r="X2996" s="50"/>
      <c r="Y2996" s="50"/>
      <c r="Z2996" s="50"/>
      <c r="AA2996" s="50"/>
      <c r="AB2996" s="50"/>
      <c r="AC2996" s="50"/>
      <c r="AD2996" s="50"/>
      <c r="AE2996" s="50"/>
      <c r="AF2996" s="50"/>
      <c r="AG2996" s="50"/>
      <c r="AH2996" s="50"/>
      <c r="AI2996" s="50"/>
      <c r="AJ2996" s="50"/>
      <c r="AK2996" s="50"/>
      <c r="AL2996" s="50"/>
      <c r="AM2996" s="50"/>
      <c r="AN2996" s="50"/>
      <c r="AO2996" s="50"/>
      <c r="AP2996" s="50"/>
      <c r="AQ2996" s="50"/>
      <c r="AR2996" s="50"/>
      <c r="AS2996" s="50"/>
      <c r="AT2996" s="50"/>
      <c r="AU2996" s="50"/>
      <c r="AV2996" s="50"/>
      <c r="AW2996" s="50"/>
      <c r="AX2996" s="50"/>
      <c r="AY2996" s="50"/>
      <c r="AZ2996" s="50"/>
      <c r="BA2996" s="50"/>
      <c r="BB2996" s="50"/>
      <c r="BC2996" s="50"/>
      <c r="BD2996" s="50"/>
      <c r="BE2996" s="50"/>
      <c r="BF2996" s="50"/>
      <c r="BG2996" s="50"/>
      <c r="BH2996" s="50"/>
      <c r="BI2996" s="50"/>
      <c r="BJ2996" s="50"/>
      <c r="BK2996" s="50"/>
      <c r="BL2996" s="50"/>
      <c r="BM2996" s="50"/>
      <c r="BN2996" s="50"/>
      <c r="BO2996" s="50"/>
      <c r="BP2996" s="50"/>
      <c r="BQ2996" s="50"/>
      <c r="BR2996" s="50"/>
      <c r="BS2996" s="50"/>
      <c r="BT2996" s="50"/>
      <c r="BU2996" s="50"/>
      <c r="BV2996" s="50"/>
      <c r="BW2996" s="50"/>
      <c r="BX2996" s="50"/>
      <c r="BY2996" s="50"/>
      <c r="BZ2996" s="50"/>
      <c r="CA2996" s="50"/>
      <c r="CB2996" s="50"/>
      <c r="CC2996" s="50"/>
      <c r="CD2996" s="50"/>
      <c r="CE2996" s="50"/>
      <c r="CF2996" s="50"/>
      <c r="CG2996" s="50"/>
      <c r="CH2996" s="50"/>
      <c r="CI2996" s="50"/>
      <c r="CJ2996" s="50"/>
      <c r="CK2996" s="50"/>
      <c r="CL2996" s="50"/>
      <c r="CM2996" s="50"/>
      <c r="CN2996" s="50"/>
      <c r="CO2996" s="50"/>
      <c r="CP2996" s="50"/>
      <c r="CQ2996" s="50"/>
      <c r="CR2996" s="50"/>
      <c r="CS2996" s="50"/>
      <c r="CT2996" s="50"/>
      <c r="CU2996" s="50"/>
      <c r="CV2996" s="50"/>
      <c r="CW2996" s="50"/>
      <c r="CX2996" s="50"/>
      <c r="CY2996" s="50"/>
      <c r="CZ2996" s="50"/>
      <c r="DA2996" s="50"/>
      <c r="DB2996" s="50"/>
      <c r="DC2996" s="50"/>
      <c r="DD2996" s="50"/>
      <c r="DE2996" s="50"/>
      <c r="DF2996" s="50"/>
      <c r="DG2996" s="50"/>
      <c r="DH2996" s="50"/>
    </row>
    <row r="2997" spans="1:112" ht="25.5" x14ac:dyDescent="0.2">
      <c r="A2997" s="206" t="s">
        <v>3008</v>
      </c>
      <c r="B2997" s="206" t="s">
        <v>3007</v>
      </c>
      <c r="C2997" s="206"/>
      <c r="D2997" s="77" t="s">
        <v>8076</v>
      </c>
      <c r="E2997" s="353">
        <v>250</v>
      </c>
      <c r="F2997" s="352">
        <f t="shared" si="92"/>
        <v>150</v>
      </c>
      <c r="G2997" s="352">
        <f t="shared" si="93"/>
        <v>125</v>
      </c>
      <c r="H2997" s="50"/>
      <c r="I2997" s="50"/>
      <c r="J2997" s="50"/>
      <c r="K2997" s="50"/>
      <c r="L2997" s="50"/>
      <c r="M2997" s="50"/>
      <c r="N2997" s="50"/>
      <c r="O2997" s="50"/>
      <c r="P2997" s="50"/>
      <c r="Q2997" s="50"/>
      <c r="R2997" s="50"/>
      <c r="S2997" s="50"/>
      <c r="T2997" s="50"/>
      <c r="U2997" s="50"/>
      <c r="V2997" s="50"/>
      <c r="W2997" s="50"/>
      <c r="X2997" s="50"/>
      <c r="Y2997" s="50"/>
      <c r="Z2997" s="50"/>
      <c r="AA2997" s="50"/>
      <c r="AB2997" s="50"/>
      <c r="AC2997" s="50"/>
      <c r="AD2997" s="50"/>
      <c r="AE2997" s="50"/>
      <c r="AF2997" s="50"/>
      <c r="AG2997" s="50"/>
      <c r="AH2997" s="50"/>
      <c r="AI2997" s="50"/>
      <c r="AJ2997" s="50"/>
      <c r="AK2997" s="50"/>
      <c r="AL2997" s="50"/>
      <c r="AM2997" s="50"/>
      <c r="AN2997" s="50"/>
      <c r="AO2997" s="50"/>
      <c r="AP2997" s="50"/>
      <c r="AQ2997" s="50"/>
      <c r="AR2997" s="50"/>
      <c r="AS2997" s="50"/>
      <c r="AT2997" s="50"/>
      <c r="AU2997" s="50"/>
      <c r="AV2997" s="50"/>
      <c r="AW2997" s="50"/>
      <c r="AX2997" s="50"/>
      <c r="AY2997" s="50"/>
      <c r="AZ2997" s="50"/>
      <c r="BA2997" s="50"/>
      <c r="BB2997" s="50"/>
      <c r="BC2997" s="50"/>
      <c r="BD2997" s="50"/>
      <c r="BE2997" s="50"/>
      <c r="BF2997" s="50"/>
      <c r="BG2997" s="50"/>
      <c r="BH2997" s="50"/>
      <c r="BI2997" s="50"/>
      <c r="BJ2997" s="50"/>
      <c r="BK2997" s="50"/>
      <c r="BL2997" s="50"/>
      <c r="BM2997" s="50"/>
      <c r="BN2997" s="50"/>
      <c r="BO2997" s="50"/>
      <c r="BP2997" s="50"/>
      <c r="BQ2997" s="50"/>
      <c r="BR2997" s="50"/>
      <c r="BS2997" s="50"/>
      <c r="BT2997" s="50"/>
      <c r="BU2997" s="50"/>
      <c r="BV2997" s="50"/>
      <c r="BW2997" s="50"/>
      <c r="BX2997" s="50"/>
      <c r="BY2997" s="50"/>
      <c r="BZ2997" s="50"/>
      <c r="CA2997" s="50"/>
      <c r="CB2997" s="50"/>
      <c r="CC2997" s="50"/>
      <c r="CD2997" s="50"/>
      <c r="CE2997" s="50"/>
      <c r="CF2997" s="50"/>
      <c r="CG2997" s="50"/>
      <c r="CH2997" s="50"/>
      <c r="CI2997" s="50"/>
      <c r="CJ2997" s="50"/>
      <c r="CK2997" s="50"/>
      <c r="CL2997" s="50"/>
      <c r="CM2997" s="50"/>
      <c r="CN2997" s="50"/>
      <c r="CO2997" s="50"/>
      <c r="CP2997" s="50"/>
      <c r="CQ2997" s="50"/>
      <c r="CR2997" s="50"/>
      <c r="CS2997" s="50"/>
      <c r="CT2997" s="50"/>
      <c r="CU2997" s="50"/>
      <c r="CV2997" s="50"/>
      <c r="CW2997" s="50"/>
      <c r="CX2997" s="50"/>
      <c r="CY2997" s="50"/>
      <c r="CZ2997" s="50"/>
      <c r="DA2997" s="50"/>
      <c r="DB2997" s="50"/>
      <c r="DC2997" s="50"/>
      <c r="DD2997" s="50"/>
      <c r="DE2997" s="50"/>
      <c r="DF2997" s="50"/>
      <c r="DG2997" s="50"/>
      <c r="DH2997" s="50"/>
    </row>
    <row r="2998" spans="1:112" ht="25.5" x14ac:dyDescent="0.2">
      <c r="A2998" s="206" t="s">
        <v>3009</v>
      </c>
      <c r="B2998" s="206" t="s">
        <v>3008</v>
      </c>
      <c r="C2998" s="206"/>
      <c r="D2998" s="77" t="s">
        <v>8077</v>
      </c>
      <c r="E2998" s="353">
        <v>250</v>
      </c>
      <c r="F2998" s="352">
        <f t="shared" si="92"/>
        <v>150</v>
      </c>
      <c r="G2998" s="352">
        <f t="shared" si="93"/>
        <v>125</v>
      </c>
      <c r="H2998" s="50"/>
      <c r="I2998" s="50"/>
      <c r="J2998" s="50"/>
      <c r="K2998" s="50"/>
      <c r="L2998" s="50"/>
      <c r="M2998" s="50"/>
      <c r="N2998" s="50"/>
      <c r="O2998" s="50"/>
      <c r="P2998" s="50"/>
      <c r="Q2998" s="50"/>
      <c r="R2998" s="50"/>
      <c r="S2998" s="50"/>
      <c r="T2998" s="50"/>
      <c r="U2998" s="50"/>
      <c r="V2998" s="50"/>
      <c r="W2998" s="50"/>
      <c r="X2998" s="50"/>
      <c r="Y2998" s="50"/>
      <c r="Z2998" s="50"/>
      <c r="AA2998" s="50"/>
      <c r="AB2998" s="50"/>
      <c r="AC2998" s="50"/>
      <c r="AD2998" s="50"/>
      <c r="AE2998" s="50"/>
      <c r="AF2998" s="50"/>
      <c r="AG2998" s="50"/>
      <c r="AH2998" s="50"/>
      <c r="AI2998" s="50"/>
      <c r="AJ2998" s="50"/>
      <c r="AK2998" s="50"/>
      <c r="AL2998" s="50"/>
      <c r="AM2998" s="50"/>
      <c r="AN2998" s="50"/>
      <c r="AO2998" s="50"/>
      <c r="AP2998" s="50"/>
      <c r="AQ2998" s="50"/>
      <c r="AR2998" s="50"/>
      <c r="AS2998" s="50"/>
      <c r="AT2998" s="50"/>
      <c r="AU2998" s="50"/>
      <c r="AV2998" s="50"/>
      <c r="AW2998" s="50"/>
      <c r="AX2998" s="50"/>
      <c r="AY2998" s="50"/>
      <c r="AZ2998" s="50"/>
      <c r="BA2998" s="50"/>
      <c r="BB2998" s="50"/>
      <c r="BC2998" s="50"/>
      <c r="BD2998" s="50"/>
      <c r="BE2998" s="50"/>
      <c r="BF2998" s="50"/>
      <c r="BG2998" s="50"/>
      <c r="BH2998" s="50"/>
      <c r="BI2998" s="50"/>
      <c r="BJ2998" s="50"/>
      <c r="BK2998" s="50"/>
      <c r="BL2998" s="50"/>
      <c r="BM2998" s="50"/>
      <c r="BN2998" s="50"/>
      <c r="BO2998" s="50"/>
      <c r="BP2998" s="50"/>
      <c r="BQ2998" s="50"/>
      <c r="BR2998" s="50"/>
      <c r="BS2998" s="50"/>
      <c r="BT2998" s="50"/>
      <c r="BU2998" s="50"/>
      <c r="BV2998" s="50"/>
      <c r="BW2998" s="50"/>
      <c r="BX2998" s="50"/>
      <c r="BY2998" s="50"/>
      <c r="BZ2998" s="50"/>
      <c r="CA2998" s="50"/>
      <c r="CB2998" s="50"/>
      <c r="CC2998" s="50"/>
      <c r="CD2998" s="50"/>
      <c r="CE2998" s="50"/>
      <c r="CF2998" s="50"/>
      <c r="CG2998" s="50"/>
      <c r="CH2998" s="50"/>
      <c r="CI2998" s="50"/>
      <c r="CJ2998" s="50"/>
      <c r="CK2998" s="50"/>
      <c r="CL2998" s="50"/>
      <c r="CM2998" s="50"/>
      <c r="CN2998" s="50"/>
      <c r="CO2998" s="50"/>
      <c r="CP2998" s="50"/>
      <c r="CQ2998" s="50"/>
      <c r="CR2998" s="50"/>
      <c r="CS2998" s="50"/>
      <c r="CT2998" s="50"/>
      <c r="CU2998" s="50"/>
      <c r="CV2998" s="50"/>
      <c r="CW2998" s="50"/>
      <c r="CX2998" s="50"/>
      <c r="CY2998" s="50"/>
      <c r="CZ2998" s="50"/>
      <c r="DA2998" s="50"/>
      <c r="DB2998" s="50"/>
      <c r="DC2998" s="50"/>
      <c r="DD2998" s="50"/>
      <c r="DE2998" s="50"/>
      <c r="DF2998" s="50"/>
      <c r="DG2998" s="50"/>
      <c r="DH2998" s="50"/>
    </row>
    <row r="2999" spans="1:112" ht="25.5" x14ac:dyDescent="0.2">
      <c r="A2999" s="206" t="s">
        <v>3588</v>
      </c>
      <c r="B2999" s="206" t="s">
        <v>3009</v>
      </c>
      <c r="C2999" s="206"/>
      <c r="D2999" s="77" t="s">
        <v>8078</v>
      </c>
      <c r="E2999" s="353">
        <v>220</v>
      </c>
      <c r="F2999" s="352">
        <f t="shared" si="92"/>
        <v>132</v>
      </c>
      <c r="G2999" s="352">
        <f t="shared" si="93"/>
        <v>110</v>
      </c>
      <c r="H2999" s="50"/>
      <c r="I2999" s="50"/>
      <c r="J2999" s="50"/>
      <c r="K2999" s="50"/>
      <c r="L2999" s="50"/>
      <c r="M2999" s="50"/>
      <c r="N2999" s="50"/>
      <c r="O2999" s="50"/>
      <c r="P2999" s="50"/>
      <c r="Q2999" s="50"/>
      <c r="R2999" s="50"/>
      <c r="S2999" s="50"/>
      <c r="T2999" s="50"/>
      <c r="U2999" s="50"/>
      <c r="V2999" s="50"/>
      <c r="W2999" s="50"/>
      <c r="X2999" s="50"/>
      <c r="Y2999" s="50"/>
      <c r="Z2999" s="50"/>
      <c r="AA2999" s="50"/>
      <c r="AB2999" s="50"/>
      <c r="AC2999" s="50"/>
      <c r="AD2999" s="50"/>
      <c r="AE2999" s="50"/>
      <c r="AF2999" s="50"/>
      <c r="AG2999" s="50"/>
      <c r="AH2999" s="50"/>
      <c r="AI2999" s="50"/>
      <c r="AJ2999" s="50"/>
      <c r="AK2999" s="50"/>
      <c r="AL2999" s="50"/>
      <c r="AM2999" s="50"/>
      <c r="AN2999" s="50"/>
      <c r="AO2999" s="50"/>
      <c r="AP2999" s="50"/>
      <c r="AQ2999" s="50"/>
      <c r="AR2999" s="50"/>
      <c r="AS2999" s="50"/>
      <c r="AT2999" s="50"/>
      <c r="AU2999" s="50"/>
      <c r="AV2999" s="50"/>
      <c r="AW2999" s="50"/>
      <c r="AX2999" s="50"/>
      <c r="AY2999" s="50"/>
      <c r="AZ2999" s="50"/>
      <c r="BA2999" s="50"/>
      <c r="BB2999" s="50"/>
      <c r="BC2999" s="50"/>
      <c r="BD2999" s="50"/>
      <c r="BE2999" s="50"/>
      <c r="BF2999" s="50"/>
      <c r="BG2999" s="50"/>
      <c r="BH2999" s="50"/>
      <c r="BI2999" s="50"/>
      <c r="BJ2999" s="50"/>
      <c r="BK2999" s="50"/>
      <c r="BL2999" s="50"/>
      <c r="BM2999" s="50"/>
      <c r="BN2999" s="50"/>
      <c r="BO2999" s="50"/>
      <c r="BP2999" s="50"/>
      <c r="BQ2999" s="50"/>
      <c r="BR2999" s="50"/>
      <c r="BS2999" s="50"/>
      <c r="BT2999" s="50"/>
      <c r="BU2999" s="50"/>
      <c r="BV2999" s="50"/>
      <c r="BW2999" s="50"/>
      <c r="BX2999" s="50"/>
      <c r="BY2999" s="50"/>
      <c r="BZ2999" s="50"/>
      <c r="CA2999" s="50"/>
      <c r="CB2999" s="50"/>
      <c r="CC2999" s="50"/>
      <c r="CD2999" s="50"/>
      <c r="CE2999" s="50"/>
      <c r="CF2999" s="50"/>
      <c r="CG2999" s="50"/>
      <c r="CH2999" s="50"/>
      <c r="CI2999" s="50"/>
      <c r="CJ2999" s="50"/>
      <c r="CK2999" s="50"/>
      <c r="CL2999" s="50"/>
      <c r="CM2999" s="50"/>
      <c r="CN2999" s="50"/>
      <c r="CO2999" s="50"/>
      <c r="CP2999" s="50"/>
      <c r="CQ2999" s="50"/>
      <c r="CR2999" s="50"/>
      <c r="CS2999" s="50"/>
      <c r="CT2999" s="50"/>
      <c r="CU2999" s="50"/>
      <c r="CV2999" s="50"/>
      <c r="CW2999" s="50"/>
      <c r="CX2999" s="50"/>
      <c r="CY2999" s="50"/>
      <c r="CZ2999" s="50"/>
      <c r="DA2999" s="50"/>
      <c r="DB2999" s="50"/>
      <c r="DC2999" s="50"/>
      <c r="DD2999" s="50"/>
      <c r="DE2999" s="50"/>
      <c r="DF2999" s="50"/>
      <c r="DG2999" s="50"/>
      <c r="DH2999" s="50"/>
    </row>
    <row r="3000" spans="1:112" ht="25.5" x14ac:dyDescent="0.2">
      <c r="A3000" s="206" t="s">
        <v>3589</v>
      </c>
      <c r="B3000" s="206" t="s">
        <v>3588</v>
      </c>
      <c r="C3000" s="206"/>
      <c r="D3000" s="77" t="s">
        <v>8079</v>
      </c>
      <c r="E3000" s="353">
        <v>220</v>
      </c>
      <c r="F3000" s="352">
        <f t="shared" si="92"/>
        <v>132</v>
      </c>
      <c r="G3000" s="352">
        <f t="shared" si="93"/>
        <v>110</v>
      </c>
      <c r="H3000" s="50"/>
      <c r="I3000" s="50"/>
      <c r="J3000" s="50"/>
      <c r="K3000" s="50"/>
      <c r="L3000" s="50"/>
      <c r="M3000" s="50"/>
      <c r="N3000" s="50"/>
      <c r="O3000" s="50"/>
      <c r="P3000" s="50"/>
      <c r="Q3000" s="50"/>
      <c r="R3000" s="50"/>
      <c r="S3000" s="50"/>
      <c r="T3000" s="50"/>
      <c r="U3000" s="50"/>
      <c r="V3000" s="50"/>
      <c r="W3000" s="50"/>
      <c r="X3000" s="50"/>
      <c r="Y3000" s="50"/>
      <c r="Z3000" s="50"/>
      <c r="AA3000" s="50"/>
      <c r="AB3000" s="50"/>
      <c r="AC3000" s="50"/>
      <c r="AD3000" s="50"/>
      <c r="AE3000" s="50"/>
      <c r="AF3000" s="50"/>
      <c r="AG3000" s="50"/>
      <c r="AH3000" s="50"/>
      <c r="AI3000" s="50"/>
      <c r="AJ3000" s="50"/>
      <c r="AK3000" s="50"/>
      <c r="AL3000" s="50"/>
      <c r="AM3000" s="50"/>
      <c r="AN3000" s="50"/>
      <c r="AO3000" s="50"/>
      <c r="AP3000" s="50"/>
      <c r="AQ3000" s="50"/>
      <c r="AR3000" s="50"/>
      <c r="AS3000" s="50"/>
      <c r="AT3000" s="50"/>
      <c r="AU3000" s="50"/>
      <c r="AV3000" s="50"/>
      <c r="AW3000" s="50"/>
      <c r="AX3000" s="50"/>
      <c r="AY3000" s="50"/>
      <c r="AZ3000" s="50"/>
      <c r="BA3000" s="50"/>
      <c r="BB3000" s="50"/>
      <c r="BC3000" s="50"/>
      <c r="BD3000" s="50"/>
      <c r="BE3000" s="50"/>
      <c r="BF3000" s="50"/>
      <c r="BG3000" s="50"/>
      <c r="BH3000" s="50"/>
      <c r="BI3000" s="50"/>
      <c r="BJ3000" s="50"/>
      <c r="BK3000" s="50"/>
      <c r="BL3000" s="50"/>
      <c r="BM3000" s="50"/>
      <c r="BN3000" s="50"/>
      <c r="BO3000" s="50"/>
      <c r="BP3000" s="50"/>
      <c r="BQ3000" s="50"/>
      <c r="BR3000" s="50"/>
      <c r="BS3000" s="50"/>
      <c r="BT3000" s="50"/>
      <c r="BU3000" s="50"/>
      <c r="BV3000" s="50"/>
      <c r="BW3000" s="50"/>
      <c r="BX3000" s="50"/>
      <c r="BY3000" s="50"/>
      <c r="BZ3000" s="50"/>
      <c r="CA3000" s="50"/>
      <c r="CB3000" s="50"/>
      <c r="CC3000" s="50"/>
      <c r="CD3000" s="50"/>
      <c r="CE3000" s="50"/>
      <c r="CF3000" s="50"/>
      <c r="CG3000" s="50"/>
      <c r="CH3000" s="50"/>
      <c r="CI3000" s="50"/>
      <c r="CJ3000" s="50"/>
      <c r="CK3000" s="50"/>
      <c r="CL3000" s="50"/>
      <c r="CM3000" s="50"/>
      <c r="CN3000" s="50"/>
      <c r="CO3000" s="50"/>
      <c r="CP3000" s="50"/>
      <c r="CQ3000" s="50"/>
      <c r="CR3000" s="50"/>
      <c r="CS3000" s="50"/>
      <c r="CT3000" s="50"/>
      <c r="CU3000" s="50"/>
      <c r="CV3000" s="50"/>
      <c r="CW3000" s="50"/>
      <c r="CX3000" s="50"/>
      <c r="CY3000" s="50"/>
      <c r="CZ3000" s="50"/>
      <c r="DA3000" s="50"/>
      <c r="DB3000" s="50"/>
      <c r="DC3000" s="50"/>
      <c r="DD3000" s="50"/>
      <c r="DE3000" s="50"/>
      <c r="DF3000" s="50"/>
      <c r="DG3000" s="50"/>
      <c r="DH3000" s="50"/>
    </row>
    <row r="3001" spans="1:112" ht="25.5" x14ac:dyDescent="0.2">
      <c r="A3001" s="206" t="s">
        <v>3590</v>
      </c>
      <c r="B3001" s="206" t="s">
        <v>3589</v>
      </c>
      <c r="C3001" s="206"/>
      <c r="D3001" s="77" t="s">
        <v>8080</v>
      </c>
      <c r="E3001" s="353">
        <v>220</v>
      </c>
      <c r="F3001" s="352">
        <f t="shared" si="92"/>
        <v>132</v>
      </c>
      <c r="G3001" s="352">
        <f t="shared" si="93"/>
        <v>110</v>
      </c>
      <c r="H3001" s="50"/>
      <c r="I3001" s="50"/>
      <c r="J3001" s="50"/>
      <c r="K3001" s="50"/>
      <c r="L3001" s="50"/>
      <c r="M3001" s="50"/>
      <c r="N3001" s="50"/>
      <c r="O3001" s="50"/>
      <c r="P3001" s="50"/>
      <c r="Q3001" s="50"/>
      <c r="R3001" s="50"/>
      <c r="S3001" s="50"/>
      <c r="T3001" s="50"/>
      <c r="U3001" s="50"/>
      <c r="V3001" s="50"/>
      <c r="W3001" s="50"/>
      <c r="X3001" s="50"/>
      <c r="Y3001" s="50"/>
      <c r="Z3001" s="50"/>
      <c r="AA3001" s="50"/>
      <c r="AB3001" s="50"/>
      <c r="AC3001" s="50"/>
      <c r="AD3001" s="50"/>
      <c r="AE3001" s="50"/>
      <c r="AF3001" s="50"/>
      <c r="AG3001" s="50"/>
      <c r="AH3001" s="50"/>
      <c r="AI3001" s="50"/>
      <c r="AJ3001" s="50"/>
      <c r="AK3001" s="50"/>
      <c r="AL3001" s="50"/>
      <c r="AM3001" s="50"/>
      <c r="AN3001" s="50"/>
      <c r="AO3001" s="50"/>
      <c r="AP3001" s="50"/>
      <c r="AQ3001" s="50"/>
      <c r="AR3001" s="50"/>
      <c r="AS3001" s="50"/>
      <c r="AT3001" s="50"/>
      <c r="AU3001" s="50"/>
      <c r="AV3001" s="50"/>
      <c r="AW3001" s="50"/>
      <c r="AX3001" s="50"/>
      <c r="AY3001" s="50"/>
      <c r="AZ3001" s="50"/>
      <c r="BA3001" s="50"/>
      <c r="BB3001" s="50"/>
      <c r="BC3001" s="50"/>
      <c r="BD3001" s="50"/>
      <c r="BE3001" s="50"/>
      <c r="BF3001" s="50"/>
      <c r="BG3001" s="50"/>
      <c r="BH3001" s="50"/>
      <c r="BI3001" s="50"/>
      <c r="BJ3001" s="50"/>
      <c r="BK3001" s="50"/>
      <c r="BL3001" s="50"/>
      <c r="BM3001" s="50"/>
      <c r="BN3001" s="50"/>
      <c r="BO3001" s="50"/>
      <c r="BP3001" s="50"/>
      <c r="BQ3001" s="50"/>
      <c r="BR3001" s="50"/>
      <c r="BS3001" s="50"/>
      <c r="BT3001" s="50"/>
      <c r="BU3001" s="50"/>
      <c r="BV3001" s="50"/>
      <c r="BW3001" s="50"/>
      <c r="BX3001" s="50"/>
      <c r="BY3001" s="50"/>
      <c r="BZ3001" s="50"/>
      <c r="CA3001" s="50"/>
      <c r="CB3001" s="50"/>
      <c r="CC3001" s="50"/>
      <c r="CD3001" s="50"/>
      <c r="CE3001" s="50"/>
      <c r="CF3001" s="50"/>
      <c r="CG3001" s="50"/>
      <c r="CH3001" s="50"/>
      <c r="CI3001" s="50"/>
      <c r="CJ3001" s="50"/>
      <c r="CK3001" s="50"/>
      <c r="CL3001" s="50"/>
      <c r="CM3001" s="50"/>
      <c r="CN3001" s="50"/>
      <c r="CO3001" s="50"/>
      <c r="CP3001" s="50"/>
      <c r="CQ3001" s="50"/>
      <c r="CR3001" s="50"/>
      <c r="CS3001" s="50"/>
      <c r="CT3001" s="50"/>
      <c r="CU3001" s="50"/>
      <c r="CV3001" s="50"/>
      <c r="CW3001" s="50"/>
      <c r="CX3001" s="50"/>
      <c r="CY3001" s="50"/>
      <c r="CZ3001" s="50"/>
      <c r="DA3001" s="50"/>
      <c r="DB3001" s="50"/>
      <c r="DC3001" s="50"/>
      <c r="DD3001" s="50"/>
      <c r="DE3001" s="50"/>
      <c r="DF3001" s="50"/>
      <c r="DG3001" s="50"/>
      <c r="DH3001" s="50"/>
    </row>
    <row r="3002" spans="1:112" ht="25.5" x14ac:dyDescent="0.2">
      <c r="A3002" s="206" t="s">
        <v>3591</v>
      </c>
      <c r="B3002" s="206" t="s">
        <v>3590</v>
      </c>
      <c r="C3002" s="206"/>
      <c r="D3002" s="77" t="s">
        <v>8081</v>
      </c>
      <c r="E3002" s="353">
        <v>250</v>
      </c>
      <c r="F3002" s="352">
        <f t="shared" si="92"/>
        <v>150</v>
      </c>
      <c r="G3002" s="352">
        <f t="shared" si="93"/>
        <v>125</v>
      </c>
      <c r="H3002" s="50"/>
      <c r="I3002" s="50"/>
      <c r="J3002" s="50"/>
      <c r="K3002" s="50"/>
      <c r="L3002" s="50"/>
      <c r="M3002" s="50"/>
      <c r="N3002" s="50"/>
      <c r="O3002" s="50"/>
      <c r="P3002" s="50"/>
      <c r="Q3002" s="50"/>
      <c r="R3002" s="50"/>
      <c r="S3002" s="50"/>
      <c r="T3002" s="50"/>
      <c r="U3002" s="50"/>
      <c r="V3002" s="50"/>
      <c r="W3002" s="50"/>
      <c r="X3002" s="50"/>
      <c r="Y3002" s="50"/>
      <c r="Z3002" s="50"/>
      <c r="AA3002" s="50"/>
      <c r="AB3002" s="50"/>
      <c r="AC3002" s="50"/>
      <c r="AD3002" s="50"/>
      <c r="AE3002" s="50"/>
      <c r="AF3002" s="50"/>
      <c r="AG3002" s="50"/>
      <c r="AH3002" s="50"/>
      <c r="AI3002" s="50"/>
      <c r="AJ3002" s="50"/>
      <c r="AK3002" s="50"/>
      <c r="AL3002" s="50"/>
      <c r="AM3002" s="50"/>
      <c r="AN3002" s="50"/>
      <c r="AO3002" s="50"/>
      <c r="AP3002" s="50"/>
      <c r="AQ3002" s="50"/>
      <c r="AR3002" s="50"/>
      <c r="AS3002" s="50"/>
      <c r="AT3002" s="50"/>
      <c r="AU3002" s="50"/>
      <c r="AV3002" s="50"/>
      <c r="AW3002" s="50"/>
      <c r="AX3002" s="50"/>
      <c r="AY3002" s="50"/>
      <c r="AZ3002" s="50"/>
      <c r="BA3002" s="50"/>
      <c r="BB3002" s="50"/>
      <c r="BC3002" s="50"/>
      <c r="BD3002" s="50"/>
      <c r="BE3002" s="50"/>
      <c r="BF3002" s="50"/>
      <c r="BG3002" s="50"/>
      <c r="BH3002" s="50"/>
      <c r="BI3002" s="50"/>
      <c r="BJ3002" s="50"/>
      <c r="BK3002" s="50"/>
      <c r="BL3002" s="50"/>
      <c r="BM3002" s="50"/>
      <c r="BN3002" s="50"/>
      <c r="BO3002" s="50"/>
      <c r="BP3002" s="50"/>
      <c r="BQ3002" s="50"/>
      <c r="BR3002" s="50"/>
      <c r="BS3002" s="50"/>
      <c r="BT3002" s="50"/>
      <c r="BU3002" s="50"/>
      <c r="BV3002" s="50"/>
      <c r="BW3002" s="50"/>
      <c r="BX3002" s="50"/>
      <c r="BY3002" s="50"/>
      <c r="BZ3002" s="50"/>
      <c r="CA3002" s="50"/>
      <c r="CB3002" s="50"/>
      <c r="CC3002" s="50"/>
      <c r="CD3002" s="50"/>
      <c r="CE3002" s="50"/>
      <c r="CF3002" s="50"/>
      <c r="CG3002" s="50"/>
      <c r="CH3002" s="50"/>
      <c r="CI3002" s="50"/>
      <c r="CJ3002" s="50"/>
      <c r="CK3002" s="50"/>
      <c r="CL3002" s="50"/>
      <c r="CM3002" s="50"/>
      <c r="CN3002" s="50"/>
      <c r="CO3002" s="50"/>
      <c r="CP3002" s="50"/>
      <c r="CQ3002" s="50"/>
      <c r="CR3002" s="50"/>
      <c r="CS3002" s="50"/>
      <c r="CT3002" s="50"/>
      <c r="CU3002" s="50"/>
      <c r="CV3002" s="50"/>
      <c r="CW3002" s="50"/>
      <c r="CX3002" s="50"/>
      <c r="CY3002" s="50"/>
      <c r="CZ3002" s="50"/>
      <c r="DA3002" s="50"/>
      <c r="DB3002" s="50"/>
      <c r="DC3002" s="50"/>
      <c r="DD3002" s="50"/>
      <c r="DE3002" s="50"/>
      <c r="DF3002" s="50"/>
      <c r="DG3002" s="50"/>
      <c r="DH3002" s="50"/>
    </row>
    <row r="3003" spans="1:112" ht="25.5" x14ac:dyDescent="0.2">
      <c r="A3003" s="206" t="s">
        <v>3592</v>
      </c>
      <c r="B3003" s="206" t="s">
        <v>3591</v>
      </c>
      <c r="C3003" s="206"/>
      <c r="D3003" s="77" t="s">
        <v>8082</v>
      </c>
      <c r="E3003" s="353">
        <v>750</v>
      </c>
      <c r="F3003" s="352">
        <f t="shared" si="92"/>
        <v>450</v>
      </c>
      <c r="G3003" s="352">
        <f t="shared" si="93"/>
        <v>375</v>
      </c>
      <c r="H3003" s="50"/>
      <c r="I3003" s="50"/>
      <c r="J3003" s="50"/>
      <c r="K3003" s="50"/>
      <c r="L3003" s="50"/>
      <c r="M3003" s="50"/>
      <c r="N3003" s="50"/>
      <c r="O3003" s="50"/>
      <c r="P3003" s="50"/>
      <c r="Q3003" s="50"/>
      <c r="R3003" s="50"/>
      <c r="S3003" s="50"/>
      <c r="T3003" s="50"/>
      <c r="U3003" s="50"/>
      <c r="V3003" s="50"/>
      <c r="W3003" s="50"/>
      <c r="X3003" s="50"/>
      <c r="Y3003" s="50"/>
      <c r="Z3003" s="50"/>
      <c r="AA3003" s="50"/>
      <c r="AB3003" s="50"/>
      <c r="AC3003" s="50"/>
      <c r="AD3003" s="50"/>
      <c r="AE3003" s="50"/>
      <c r="AF3003" s="50"/>
      <c r="AG3003" s="50"/>
      <c r="AH3003" s="50"/>
      <c r="AI3003" s="50"/>
      <c r="AJ3003" s="50"/>
      <c r="AK3003" s="50"/>
      <c r="AL3003" s="50"/>
      <c r="AM3003" s="50"/>
      <c r="AN3003" s="50"/>
      <c r="AO3003" s="50"/>
      <c r="AP3003" s="50"/>
      <c r="AQ3003" s="50"/>
      <c r="AR3003" s="50"/>
      <c r="AS3003" s="50"/>
      <c r="AT3003" s="50"/>
      <c r="AU3003" s="50"/>
      <c r="AV3003" s="50"/>
      <c r="AW3003" s="50"/>
      <c r="AX3003" s="50"/>
      <c r="AY3003" s="50"/>
      <c r="AZ3003" s="50"/>
      <c r="BA3003" s="50"/>
      <c r="BB3003" s="50"/>
      <c r="BC3003" s="50"/>
      <c r="BD3003" s="50"/>
      <c r="BE3003" s="50"/>
      <c r="BF3003" s="50"/>
      <c r="BG3003" s="50"/>
      <c r="BH3003" s="50"/>
      <c r="BI3003" s="50"/>
      <c r="BJ3003" s="50"/>
      <c r="BK3003" s="50"/>
      <c r="BL3003" s="50"/>
      <c r="BM3003" s="50"/>
      <c r="BN3003" s="50"/>
      <c r="BO3003" s="50"/>
      <c r="BP3003" s="50"/>
      <c r="BQ3003" s="50"/>
      <c r="BR3003" s="50"/>
      <c r="BS3003" s="50"/>
      <c r="BT3003" s="50"/>
      <c r="BU3003" s="50"/>
      <c r="BV3003" s="50"/>
      <c r="BW3003" s="50"/>
      <c r="BX3003" s="50"/>
      <c r="BY3003" s="50"/>
      <c r="BZ3003" s="50"/>
      <c r="CA3003" s="50"/>
      <c r="CB3003" s="50"/>
      <c r="CC3003" s="50"/>
      <c r="CD3003" s="50"/>
      <c r="CE3003" s="50"/>
      <c r="CF3003" s="50"/>
      <c r="CG3003" s="50"/>
      <c r="CH3003" s="50"/>
      <c r="CI3003" s="50"/>
      <c r="CJ3003" s="50"/>
      <c r="CK3003" s="50"/>
      <c r="CL3003" s="50"/>
      <c r="CM3003" s="50"/>
      <c r="CN3003" s="50"/>
      <c r="CO3003" s="50"/>
      <c r="CP3003" s="50"/>
      <c r="CQ3003" s="50"/>
      <c r="CR3003" s="50"/>
      <c r="CS3003" s="50"/>
      <c r="CT3003" s="50"/>
      <c r="CU3003" s="50"/>
      <c r="CV3003" s="50"/>
      <c r="CW3003" s="50"/>
      <c r="CX3003" s="50"/>
      <c r="CY3003" s="50"/>
      <c r="CZ3003" s="50"/>
      <c r="DA3003" s="50"/>
      <c r="DB3003" s="50"/>
      <c r="DC3003" s="50"/>
      <c r="DD3003" s="50"/>
      <c r="DE3003" s="50"/>
      <c r="DF3003" s="50"/>
      <c r="DG3003" s="50"/>
      <c r="DH3003" s="50"/>
    </row>
    <row r="3004" spans="1:112" ht="25.5" x14ac:dyDescent="0.2">
      <c r="A3004" s="206" t="s">
        <v>3593</v>
      </c>
      <c r="B3004" s="206" t="s">
        <v>3592</v>
      </c>
      <c r="C3004" s="206"/>
      <c r="D3004" s="77" t="s">
        <v>3594</v>
      </c>
      <c r="E3004" s="353">
        <v>500</v>
      </c>
      <c r="F3004" s="352">
        <f t="shared" si="92"/>
        <v>300</v>
      </c>
      <c r="G3004" s="352">
        <f t="shared" si="93"/>
        <v>250</v>
      </c>
      <c r="H3004" s="50"/>
      <c r="I3004" s="50"/>
      <c r="J3004" s="50"/>
      <c r="K3004" s="50"/>
      <c r="L3004" s="50"/>
      <c r="M3004" s="50"/>
      <c r="N3004" s="50"/>
      <c r="O3004" s="50"/>
      <c r="P3004" s="50"/>
      <c r="Q3004" s="50"/>
      <c r="R3004" s="50"/>
      <c r="S3004" s="50"/>
      <c r="T3004" s="50"/>
      <c r="U3004" s="50"/>
      <c r="V3004" s="50"/>
      <c r="W3004" s="50"/>
      <c r="X3004" s="50"/>
      <c r="Y3004" s="50"/>
      <c r="Z3004" s="50"/>
      <c r="AA3004" s="50"/>
      <c r="AB3004" s="50"/>
      <c r="AC3004" s="50"/>
      <c r="AD3004" s="50"/>
      <c r="AE3004" s="50"/>
      <c r="AF3004" s="50"/>
      <c r="AG3004" s="50"/>
      <c r="AH3004" s="50"/>
      <c r="AI3004" s="50"/>
      <c r="AJ3004" s="50"/>
      <c r="AK3004" s="50"/>
      <c r="AL3004" s="50"/>
      <c r="AM3004" s="50"/>
      <c r="AN3004" s="50"/>
      <c r="AO3004" s="50"/>
      <c r="AP3004" s="50"/>
      <c r="AQ3004" s="50"/>
      <c r="AR3004" s="50"/>
      <c r="AS3004" s="50"/>
      <c r="AT3004" s="50"/>
      <c r="AU3004" s="50"/>
      <c r="AV3004" s="50"/>
      <c r="AW3004" s="50"/>
      <c r="AX3004" s="50"/>
      <c r="AY3004" s="50"/>
      <c r="AZ3004" s="50"/>
      <c r="BA3004" s="50"/>
      <c r="BB3004" s="50"/>
      <c r="BC3004" s="50"/>
      <c r="BD3004" s="50"/>
      <c r="BE3004" s="50"/>
      <c r="BF3004" s="50"/>
      <c r="BG3004" s="50"/>
      <c r="BH3004" s="50"/>
      <c r="BI3004" s="50"/>
      <c r="BJ3004" s="50"/>
      <c r="BK3004" s="50"/>
      <c r="BL3004" s="50"/>
      <c r="BM3004" s="50"/>
      <c r="BN3004" s="50"/>
      <c r="BO3004" s="50"/>
      <c r="BP3004" s="50"/>
      <c r="BQ3004" s="50"/>
      <c r="BR3004" s="50"/>
      <c r="BS3004" s="50"/>
      <c r="BT3004" s="50"/>
      <c r="BU3004" s="50"/>
      <c r="BV3004" s="50"/>
      <c r="BW3004" s="50"/>
      <c r="BX3004" s="50"/>
      <c r="BY3004" s="50"/>
      <c r="BZ3004" s="50"/>
      <c r="CA3004" s="50"/>
      <c r="CB3004" s="50"/>
      <c r="CC3004" s="50"/>
      <c r="CD3004" s="50"/>
      <c r="CE3004" s="50"/>
      <c r="CF3004" s="50"/>
      <c r="CG3004" s="50"/>
      <c r="CH3004" s="50"/>
      <c r="CI3004" s="50"/>
      <c r="CJ3004" s="50"/>
      <c r="CK3004" s="50"/>
      <c r="CL3004" s="50"/>
      <c r="CM3004" s="50"/>
      <c r="CN3004" s="50"/>
      <c r="CO3004" s="50"/>
      <c r="CP3004" s="50"/>
      <c r="CQ3004" s="50"/>
      <c r="CR3004" s="50"/>
      <c r="CS3004" s="50"/>
      <c r="CT3004" s="50"/>
      <c r="CU3004" s="50"/>
      <c r="CV3004" s="50"/>
      <c r="CW3004" s="50"/>
      <c r="CX3004" s="50"/>
      <c r="CY3004" s="50"/>
      <c r="CZ3004" s="50"/>
      <c r="DA3004" s="50"/>
      <c r="DB3004" s="50"/>
      <c r="DC3004" s="50"/>
      <c r="DD3004" s="50"/>
      <c r="DE3004" s="50"/>
      <c r="DF3004" s="50"/>
      <c r="DG3004" s="50"/>
      <c r="DH3004" s="50"/>
    </row>
    <row r="3005" spans="1:112" ht="25.5" x14ac:dyDescent="0.2">
      <c r="A3005" s="206" t="s">
        <v>3595</v>
      </c>
      <c r="B3005" s="206" t="s">
        <v>3593</v>
      </c>
      <c r="C3005" s="206"/>
      <c r="D3005" s="77" t="s">
        <v>3596</v>
      </c>
      <c r="E3005" s="353">
        <v>250</v>
      </c>
      <c r="F3005" s="352">
        <f t="shared" si="92"/>
        <v>150</v>
      </c>
      <c r="G3005" s="352">
        <f t="shared" si="93"/>
        <v>125</v>
      </c>
      <c r="H3005" s="50"/>
      <c r="I3005" s="50"/>
      <c r="J3005" s="50"/>
      <c r="K3005" s="50"/>
      <c r="L3005" s="50"/>
      <c r="M3005" s="50"/>
      <c r="N3005" s="50"/>
      <c r="O3005" s="50"/>
      <c r="P3005" s="50"/>
      <c r="Q3005" s="50"/>
      <c r="R3005" s="50"/>
      <c r="S3005" s="50"/>
      <c r="T3005" s="50"/>
      <c r="U3005" s="50"/>
      <c r="V3005" s="50"/>
      <c r="W3005" s="50"/>
      <c r="X3005" s="50"/>
      <c r="Y3005" s="50"/>
      <c r="Z3005" s="50"/>
      <c r="AA3005" s="50"/>
      <c r="AB3005" s="50"/>
      <c r="AC3005" s="50"/>
      <c r="AD3005" s="50"/>
      <c r="AE3005" s="50"/>
      <c r="AF3005" s="50"/>
      <c r="AG3005" s="50"/>
      <c r="AH3005" s="50"/>
      <c r="AI3005" s="50"/>
      <c r="AJ3005" s="50"/>
      <c r="AK3005" s="50"/>
      <c r="AL3005" s="50"/>
      <c r="AM3005" s="50"/>
      <c r="AN3005" s="50"/>
      <c r="AO3005" s="50"/>
      <c r="AP3005" s="50"/>
      <c r="AQ3005" s="50"/>
      <c r="AR3005" s="50"/>
      <c r="AS3005" s="50"/>
      <c r="AT3005" s="50"/>
      <c r="AU3005" s="50"/>
      <c r="AV3005" s="50"/>
      <c r="AW3005" s="50"/>
      <c r="AX3005" s="50"/>
      <c r="AY3005" s="50"/>
      <c r="AZ3005" s="50"/>
      <c r="BA3005" s="50"/>
      <c r="BB3005" s="50"/>
      <c r="BC3005" s="50"/>
      <c r="BD3005" s="50"/>
      <c r="BE3005" s="50"/>
      <c r="BF3005" s="50"/>
      <c r="BG3005" s="50"/>
      <c r="BH3005" s="50"/>
      <c r="BI3005" s="50"/>
      <c r="BJ3005" s="50"/>
      <c r="BK3005" s="50"/>
      <c r="BL3005" s="50"/>
      <c r="BM3005" s="50"/>
      <c r="BN3005" s="50"/>
      <c r="BO3005" s="50"/>
      <c r="BP3005" s="50"/>
      <c r="BQ3005" s="50"/>
      <c r="BR3005" s="50"/>
      <c r="BS3005" s="50"/>
      <c r="BT3005" s="50"/>
      <c r="BU3005" s="50"/>
      <c r="BV3005" s="50"/>
      <c r="BW3005" s="50"/>
      <c r="BX3005" s="50"/>
      <c r="BY3005" s="50"/>
      <c r="BZ3005" s="50"/>
      <c r="CA3005" s="50"/>
      <c r="CB3005" s="50"/>
      <c r="CC3005" s="50"/>
      <c r="CD3005" s="50"/>
      <c r="CE3005" s="50"/>
      <c r="CF3005" s="50"/>
      <c r="CG3005" s="50"/>
      <c r="CH3005" s="50"/>
      <c r="CI3005" s="50"/>
      <c r="CJ3005" s="50"/>
      <c r="CK3005" s="50"/>
      <c r="CL3005" s="50"/>
      <c r="CM3005" s="50"/>
      <c r="CN3005" s="50"/>
      <c r="CO3005" s="50"/>
      <c r="CP3005" s="50"/>
      <c r="CQ3005" s="50"/>
      <c r="CR3005" s="50"/>
      <c r="CS3005" s="50"/>
      <c r="CT3005" s="50"/>
      <c r="CU3005" s="50"/>
      <c r="CV3005" s="50"/>
      <c r="CW3005" s="50"/>
      <c r="CX3005" s="50"/>
      <c r="CY3005" s="50"/>
      <c r="CZ3005" s="50"/>
      <c r="DA3005" s="50"/>
      <c r="DB3005" s="50"/>
      <c r="DC3005" s="50"/>
      <c r="DD3005" s="50"/>
      <c r="DE3005" s="50"/>
      <c r="DF3005" s="50"/>
      <c r="DG3005" s="50"/>
      <c r="DH3005" s="50"/>
    </row>
    <row r="3006" spans="1:112" ht="26.25" x14ac:dyDescent="0.2">
      <c r="A3006" s="579" t="s">
        <v>3597</v>
      </c>
      <c r="B3006" s="579" t="s">
        <v>3595</v>
      </c>
      <c r="C3006" s="206"/>
      <c r="D3006" s="231" t="s">
        <v>7357</v>
      </c>
      <c r="E3006" s="353"/>
      <c r="F3006" s="352">
        <f t="shared" si="92"/>
        <v>0</v>
      </c>
      <c r="G3006" s="352">
        <f t="shared" si="93"/>
        <v>0</v>
      </c>
      <c r="H3006" s="50"/>
      <c r="I3006" s="50"/>
      <c r="J3006" s="50"/>
      <c r="K3006" s="50"/>
      <c r="L3006" s="50"/>
      <c r="M3006" s="50"/>
      <c r="N3006" s="50"/>
      <c r="O3006" s="50"/>
      <c r="P3006" s="50"/>
      <c r="Q3006" s="50"/>
      <c r="R3006" s="50"/>
      <c r="S3006" s="50"/>
      <c r="T3006" s="50"/>
      <c r="U3006" s="50"/>
      <c r="V3006" s="50"/>
      <c r="W3006" s="50"/>
      <c r="X3006" s="50"/>
      <c r="Y3006" s="50"/>
      <c r="Z3006" s="50"/>
      <c r="AA3006" s="50"/>
      <c r="AB3006" s="50"/>
      <c r="AC3006" s="50"/>
      <c r="AD3006" s="50"/>
      <c r="AE3006" s="50"/>
      <c r="AF3006" s="50"/>
      <c r="AG3006" s="50"/>
      <c r="AH3006" s="50"/>
      <c r="AI3006" s="50"/>
      <c r="AJ3006" s="50"/>
      <c r="AK3006" s="50"/>
      <c r="AL3006" s="50"/>
      <c r="AM3006" s="50"/>
      <c r="AN3006" s="50"/>
      <c r="AO3006" s="50"/>
      <c r="AP3006" s="50"/>
      <c r="AQ3006" s="50"/>
      <c r="AR3006" s="50"/>
      <c r="AS3006" s="50"/>
      <c r="AT3006" s="50"/>
      <c r="AU3006" s="50"/>
      <c r="AV3006" s="50"/>
      <c r="AW3006" s="50"/>
      <c r="AX3006" s="50"/>
      <c r="AY3006" s="50"/>
      <c r="AZ3006" s="50"/>
      <c r="BA3006" s="50"/>
      <c r="BB3006" s="50"/>
      <c r="BC3006" s="50"/>
      <c r="BD3006" s="50"/>
      <c r="BE3006" s="50"/>
      <c r="BF3006" s="50"/>
      <c r="BG3006" s="50"/>
      <c r="BH3006" s="50"/>
      <c r="BI3006" s="50"/>
      <c r="BJ3006" s="50"/>
      <c r="BK3006" s="50"/>
      <c r="BL3006" s="50"/>
      <c r="BM3006" s="50"/>
      <c r="BN3006" s="50"/>
      <c r="BO3006" s="50"/>
      <c r="BP3006" s="50"/>
      <c r="BQ3006" s="50"/>
      <c r="BR3006" s="50"/>
      <c r="BS3006" s="50"/>
      <c r="BT3006" s="50"/>
      <c r="BU3006" s="50"/>
      <c r="BV3006" s="50"/>
      <c r="BW3006" s="50"/>
      <c r="BX3006" s="50"/>
      <c r="BY3006" s="50"/>
      <c r="BZ3006" s="50"/>
      <c r="CA3006" s="50"/>
      <c r="CB3006" s="50"/>
      <c r="CC3006" s="50"/>
      <c r="CD3006" s="50"/>
      <c r="CE3006" s="50"/>
      <c r="CF3006" s="50"/>
      <c r="CG3006" s="50"/>
      <c r="CH3006" s="50"/>
      <c r="CI3006" s="50"/>
      <c r="CJ3006" s="50"/>
      <c r="CK3006" s="50"/>
      <c r="CL3006" s="50"/>
      <c r="CM3006" s="50"/>
      <c r="CN3006" s="50"/>
      <c r="CO3006" s="50"/>
      <c r="CP3006" s="50"/>
      <c r="CQ3006" s="50"/>
      <c r="CR3006" s="50"/>
      <c r="CS3006" s="50"/>
      <c r="CT3006" s="50"/>
      <c r="CU3006" s="50"/>
      <c r="CV3006" s="50"/>
      <c r="CW3006" s="50"/>
      <c r="CX3006" s="50"/>
      <c r="CY3006" s="50"/>
      <c r="CZ3006" s="50"/>
      <c r="DA3006" s="50"/>
      <c r="DB3006" s="50"/>
      <c r="DC3006" s="50"/>
      <c r="DD3006" s="50"/>
      <c r="DE3006" s="50"/>
      <c r="DF3006" s="50"/>
      <c r="DG3006" s="50"/>
      <c r="DH3006" s="50"/>
    </row>
    <row r="3007" spans="1:112" ht="25.5" x14ac:dyDescent="0.2">
      <c r="A3007" s="580"/>
      <c r="B3007" s="580"/>
      <c r="C3007" s="206"/>
      <c r="D3007" s="199" t="s">
        <v>3598</v>
      </c>
      <c r="E3007" s="353">
        <v>780</v>
      </c>
      <c r="F3007" s="352">
        <f t="shared" si="92"/>
        <v>468</v>
      </c>
      <c r="G3007" s="352">
        <f t="shared" si="93"/>
        <v>390</v>
      </c>
      <c r="H3007" s="50"/>
      <c r="I3007" s="50"/>
      <c r="J3007" s="50"/>
      <c r="K3007" s="50"/>
      <c r="L3007" s="50"/>
      <c r="M3007" s="50"/>
      <c r="N3007" s="50"/>
      <c r="O3007" s="50"/>
      <c r="P3007" s="50"/>
      <c r="Q3007" s="50"/>
      <c r="R3007" s="50"/>
      <c r="S3007" s="50"/>
      <c r="T3007" s="50"/>
      <c r="U3007" s="50"/>
      <c r="V3007" s="50"/>
      <c r="W3007" s="50"/>
      <c r="X3007" s="50"/>
      <c r="Y3007" s="50"/>
      <c r="Z3007" s="50"/>
      <c r="AA3007" s="50"/>
      <c r="AB3007" s="50"/>
      <c r="AC3007" s="50"/>
      <c r="AD3007" s="50"/>
      <c r="AE3007" s="50"/>
      <c r="AF3007" s="50"/>
      <c r="AG3007" s="50"/>
      <c r="AH3007" s="50"/>
      <c r="AI3007" s="50"/>
      <c r="AJ3007" s="50"/>
      <c r="AK3007" s="50"/>
      <c r="AL3007" s="50"/>
      <c r="AM3007" s="50"/>
      <c r="AN3007" s="50"/>
      <c r="AO3007" s="50"/>
      <c r="AP3007" s="50"/>
      <c r="AQ3007" s="50"/>
      <c r="AR3007" s="50"/>
      <c r="AS3007" s="50"/>
      <c r="AT3007" s="50"/>
      <c r="AU3007" s="50"/>
      <c r="AV3007" s="50"/>
      <c r="AW3007" s="50"/>
      <c r="AX3007" s="50"/>
      <c r="AY3007" s="50"/>
      <c r="AZ3007" s="50"/>
      <c r="BA3007" s="50"/>
      <c r="BB3007" s="50"/>
      <c r="BC3007" s="50"/>
      <c r="BD3007" s="50"/>
      <c r="BE3007" s="50"/>
      <c r="BF3007" s="50"/>
      <c r="BG3007" s="50"/>
      <c r="BH3007" s="50"/>
      <c r="BI3007" s="50"/>
      <c r="BJ3007" s="50"/>
      <c r="BK3007" s="50"/>
      <c r="BL3007" s="50"/>
      <c r="BM3007" s="50"/>
      <c r="BN3007" s="50"/>
      <c r="BO3007" s="50"/>
      <c r="BP3007" s="50"/>
      <c r="BQ3007" s="50"/>
      <c r="BR3007" s="50"/>
      <c r="BS3007" s="50"/>
      <c r="BT3007" s="50"/>
      <c r="BU3007" s="50"/>
      <c r="BV3007" s="50"/>
      <c r="BW3007" s="50"/>
      <c r="BX3007" s="50"/>
      <c r="BY3007" s="50"/>
      <c r="BZ3007" s="50"/>
      <c r="CA3007" s="50"/>
      <c r="CB3007" s="50"/>
      <c r="CC3007" s="50"/>
      <c r="CD3007" s="50"/>
      <c r="CE3007" s="50"/>
      <c r="CF3007" s="50"/>
      <c r="CG3007" s="50"/>
      <c r="CH3007" s="50"/>
      <c r="CI3007" s="50"/>
      <c r="CJ3007" s="50"/>
      <c r="CK3007" s="50"/>
      <c r="CL3007" s="50"/>
      <c r="CM3007" s="50"/>
      <c r="CN3007" s="50"/>
      <c r="CO3007" s="50"/>
      <c r="CP3007" s="50"/>
      <c r="CQ3007" s="50"/>
      <c r="CR3007" s="50"/>
      <c r="CS3007" s="50"/>
      <c r="CT3007" s="50"/>
      <c r="CU3007" s="50"/>
      <c r="CV3007" s="50"/>
      <c r="CW3007" s="50"/>
      <c r="CX3007" s="50"/>
      <c r="CY3007" s="50"/>
      <c r="CZ3007" s="50"/>
      <c r="DA3007" s="50"/>
      <c r="DB3007" s="50"/>
      <c r="DC3007" s="50"/>
      <c r="DD3007" s="50"/>
      <c r="DE3007" s="50"/>
      <c r="DF3007" s="50"/>
      <c r="DG3007" s="50"/>
      <c r="DH3007" s="50"/>
    </row>
    <row r="3008" spans="1:112" ht="25.5" x14ac:dyDescent="0.2">
      <c r="A3008" s="206" t="s">
        <v>3599</v>
      </c>
      <c r="B3008" s="206" t="s">
        <v>3597</v>
      </c>
      <c r="C3008" s="206"/>
      <c r="D3008" s="77" t="s">
        <v>3600</v>
      </c>
      <c r="E3008" s="353">
        <v>300</v>
      </c>
      <c r="F3008" s="352">
        <f t="shared" si="92"/>
        <v>180</v>
      </c>
      <c r="G3008" s="352">
        <f t="shared" si="93"/>
        <v>150</v>
      </c>
      <c r="H3008" s="50"/>
      <c r="I3008" s="50"/>
      <c r="J3008" s="50"/>
      <c r="K3008" s="50"/>
      <c r="L3008" s="50"/>
      <c r="M3008" s="50"/>
      <c r="N3008" s="50"/>
      <c r="O3008" s="50"/>
      <c r="P3008" s="50"/>
      <c r="Q3008" s="50"/>
      <c r="R3008" s="50"/>
      <c r="S3008" s="50"/>
      <c r="T3008" s="50"/>
      <c r="U3008" s="50"/>
      <c r="V3008" s="50"/>
      <c r="W3008" s="50"/>
      <c r="X3008" s="50"/>
      <c r="Y3008" s="50"/>
      <c r="Z3008" s="50"/>
      <c r="AA3008" s="50"/>
      <c r="AB3008" s="50"/>
      <c r="AC3008" s="50"/>
      <c r="AD3008" s="50"/>
      <c r="AE3008" s="50"/>
      <c r="AF3008" s="50"/>
      <c r="AG3008" s="50"/>
      <c r="AH3008" s="50"/>
      <c r="AI3008" s="50"/>
      <c r="AJ3008" s="50"/>
      <c r="AK3008" s="50"/>
      <c r="AL3008" s="50"/>
      <c r="AM3008" s="50"/>
      <c r="AN3008" s="50"/>
      <c r="AO3008" s="50"/>
      <c r="AP3008" s="50"/>
      <c r="AQ3008" s="50"/>
      <c r="AR3008" s="50"/>
      <c r="AS3008" s="50"/>
      <c r="AT3008" s="50"/>
      <c r="AU3008" s="50"/>
      <c r="AV3008" s="50"/>
      <c r="AW3008" s="50"/>
      <c r="AX3008" s="50"/>
      <c r="AY3008" s="50"/>
      <c r="AZ3008" s="50"/>
      <c r="BA3008" s="50"/>
      <c r="BB3008" s="50"/>
      <c r="BC3008" s="50"/>
      <c r="BD3008" s="50"/>
      <c r="BE3008" s="50"/>
      <c r="BF3008" s="50"/>
      <c r="BG3008" s="50"/>
      <c r="BH3008" s="50"/>
      <c r="BI3008" s="50"/>
      <c r="BJ3008" s="50"/>
      <c r="BK3008" s="50"/>
      <c r="BL3008" s="50"/>
      <c r="BM3008" s="50"/>
      <c r="BN3008" s="50"/>
      <c r="BO3008" s="50"/>
      <c r="BP3008" s="50"/>
      <c r="BQ3008" s="50"/>
      <c r="BR3008" s="50"/>
      <c r="BS3008" s="50"/>
      <c r="BT3008" s="50"/>
      <c r="BU3008" s="50"/>
      <c r="BV3008" s="50"/>
      <c r="BW3008" s="50"/>
      <c r="BX3008" s="50"/>
      <c r="BY3008" s="50"/>
      <c r="BZ3008" s="50"/>
      <c r="CA3008" s="50"/>
      <c r="CB3008" s="50"/>
      <c r="CC3008" s="50"/>
      <c r="CD3008" s="50"/>
      <c r="CE3008" s="50"/>
      <c r="CF3008" s="50"/>
      <c r="CG3008" s="50"/>
      <c r="CH3008" s="50"/>
      <c r="CI3008" s="50"/>
      <c r="CJ3008" s="50"/>
      <c r="CK3008" s="50"/>
      <c r="CL3008" s="50"/>
      <c r="CM3008" s="50"/>
      <c r="CN3008" s="50"/>
      <c r="CO3008" s="50"/>
      <c r="CP3008" s="50"/>
      <c r="CQ3008" s="50"/>
      <c r="CR3008" s="50"/>
      <c r="CS3008" s="50"/>
      <c r="CT3008" s="50"/>
      <c r="CU3008" s="50"/>
      <c r="CV3008" s="50"/>
      <c r="CW3008" s="50"/>
      <c r="CX3008" s="50"/>
      <c r="CY3008" s="50"/>
      <c r="CZ3008" s="50"/>
      <c r="DA3008" s="50"/>
      <c r="DB3008" s="50"/>
      <c r="DC3008" s="50"/>
      <c r="DD3008" s="50"/>
      <c r="DE3008" s="50"/>
      <c r="DF3008" s="50"/>
      <c r="DG3008" s="50"/>
      <c r="DH3008" s="50"/>
    </row>
    <row r="3009" spans="1:112" ht="25.5" x14ac:dyDescent="0.2">
      <c r="A3009" s="206" t="s">
        <v>3601</v>
      </c>
      <c r="B3009" s="206" t="s">
        <v>3599</v>
      </c>
      <c r="C3009" s="206"/>
      <c r="D3009" s="77" t="s">
        <v>3602</v>
      </c>
      <c r="E3009" s="353">
        <v>700</v>
      </c>
      <c r="F3009" s="352">
        <f t="shared" si="92"/>
        <v>420</v>
      </c>
      <c r="G3009" s="352">
        <f t="shared" si="93"/>
        <v>350</v>
      </c>
      <c r="H3009" s="50"/>
      <c r="I3009" s="50"/>
      <c r="J3009" s="50"/>
      <c r="K3009" s="50"/>
      <c r="L3009" s="50"/>
      <c r="M3009" s="50"/>
      <c r="N3009" s="50"/>
      <c r="O3009" s="50"/>
      <c r="P3009" s="50"/>
      <c r="Q3009" s="50"/>
      <c r="R3009" s="50"/>
      <c r="S3009" s="50"/>
      <c r="T3009" s="50"/>
      <c r="U3009" s="50"/>
      <c r="V3009" s="50"/>
      <c r="W3009" s="50"/>
      <c r="X3009" s="50"/>
      <c r="Y3009" s="50"/>
      <c r="Z3009" s="50"/>
      <c r="AA3009" s="50"/>
      <c r="AB3009" s="50"/>
      <c r="AC3009" s="50"/>
      <c r="AD3009" s="50"/>
      <c r="AE3009" s="50"/>
      <c r="AF3009" s="50"/>
      <c r="AG3009" s="50"/>
      <c r="AH3009" s="50"/>
      <c r="AI3009" s="50"/>
      <c r="AJ3009" s="50"/>
      <c r="AK3009" s="50"/>
      <c r="AL3009" s="50"/>
      <c r="AM3009" s="50"/>
      <c r="AN3009" s="50"/>
      <c r="AO3009" s="50"/>
      <c r="AP3009" s="50"/>
      <c r="AQ3009" s="50"/>
      <c r="AR3009" s="50"/>
      <c r="AS3009" s="50"/>
      <c r="AT3009" s="50"/>
      <c r="AU3009" s="50"/>
      <c r="AV3009" s="50"/>
      <c r="AW3009" s="50"/>
      <c r="AX3009" s="50"/>
      <c r="AY3009" s="50"/>
      <c r="AZ3009" s="50"/>
      <c r="BA3009" s="50"/>
      <c r="BB3009" s="50"/>
      <c r="BC3009" s="50"/>
      <c r="BD3009" s="50"/>
      <c r="BE3009" s="50"/>
      <c r="BF3009" s="50"/>
      <c r="BG3009" s="50"/>
      <c r="BH3009" s="50"/>
      <c r="BI3009" s="50"/>
      <c r="BJ3009" s="50"/>
      <c r="BK3009" s="50"/>
      <c r="BL3009" s="50"/>
      <c r="BM3009" s="50"/>
      <c r="BN3009" s="50"/>
      <c r="BO3009" s="50"/>
      <c r="BP3009" s="50"/>
      <c r="BQ3009" s="50"/>
      <c r="BR3009" s="50"/>
      <c r="BS3009" s="50"/>
      <c r="BT3009" s="50"/>
      <c r="BU3009" s="50"/>
      <c r="BV3009" s="50"/>
      <c r="BW3009" s="50"/>
      <c r="BX3009" s="50"/>
      <c r="BY3009" s="50"/>
      <c r="BZ3009" s="50"/>
      <c r="CA3009" s="50"/>
      <c r="CB3009" s="50"/>
      <c r="CC3009" s="50"/>
      <c r="CD3009" s="50"/>
      <c r="CE3009" s="50"/>
      <c r="CF3009" s="50"/>
      <c r="CG3009" s="50"/>
      <c r="CH3009" s="50"/>
      <c r="CI3009" s="50"/>
      <c r="CJ3009" s="50"/>
      <c r="CK3009" s="50"/>
      <c r="CL3009" s="50"/>
      <c r="CM3009" s="50"/>
      <c r="CN3009" s="50"/>
      <c r="CO3009" s="50"/>
      <c r="CP3009" s="50"/>
      <c r="CQ3009" s="50"/>
      <c r="CR3009" s="50"/>
      <c r="CS3009" s="50"/>
      <c r="CT3009" s="50"/>
      <c r="CU3009" s="50"/>
      <c r="CV3009" s="50"/>
      <c r="CW3009" s="50"/>
      <c r="CX3009" s="50"/>
      <c r="CY3009" s="50"/>
      <c r="CZ3009" s="50"/>
      <c r="DA3009" s="50"/>
      <c r="DB3009" s="50"/>
      <c r="DC3009" s="50"/>
      <c r="DD3009" s="50"/>
      <c r="DE3009" s="50"/>
      <c r="DF3009" s="50"/>
      <c r="DG3009" s="50"/>
      <c r="DH3009" s="50"/>
    </row>
    <row r="3010" spans="1:112" ht="25.5" x14ac:dyDescent="0.2">
      <c r="A3010" s="206" t="s">
        <v>3603</v>
      </c>
      <c r="B3010" s="206" t="s">
        <v>3601</v>
      </c>
      <c r="C3010" s="206"/>
      <c r="D3010" s="77" t="s">
        <v>8083</v>
      </c>
      <c r="E3010" s="353">
        <v>700</v>
      </c>
      <c r="F3010" s="352">
        <f t="shared" si="92"/>
        <v>420</v>
      </c>
      <c r="G3010" s="352">
        <f t="shared" si="93"/>
        <v>350</v>
      </c>
      <c r="H3010" s="50"/>
      <c r="I3010" s="50"/>
      <c r="J3010" s="50"/>
      <c r="K3010" s="50"/>
      <c r="L3010" s="50"/>
      <c r="M3010" s="50"/>
      <c r="N3010" s="50"/>
      <c r="O3010" s="50"/>
      <c r="P3010" s="50"/>
      <c r="Q3010" s="50"/>
      <c r="R3010" s="50"/>
      <c r="S3010" s="50"/>
      <c r="T3010" s="50"/>
      <c r="U3010" s="50"/>
      <c r="V3010" s="50"/>
      <c r="W3010" s="50"/>
      <c r="X3010" s="50"/>
      <c r="Y3010" s="50"/>
      <c r="Z3010" s="50"/>
      <c r="AA3010" s="50"/>
      <c r="AB3010" s="50"/>
      <c r="AC3010" s="50"/>
      <c r="AD3010" s="50"/>
      <c r="AE3010" s="50"/>
      <c r="AF3010" s="50"/>
      <c r="AG3010" s="50"/>
      <c r="AH3010" s="50"/>
      <c r="AI3010" s="50"/>
      <c r="AJ3010" s="50"/>
      <c r="AK3010" s="50"/>
      <c r="AL3010" s="50"/>
      <c r="AM3010" s="50"/>
      <c r="AN3010" s="50"/>
      <c r="AO3010" s="50"/>
      <c r="AP3010" s="50"/>
      <c r="AQ3010" s="50"/>
      <c r="AR3010" s="50"/>
      <c r="AS3010" s="50"/>
      <c r="AT3010" s="50"/>
      <c r="AU3010" s="50"/>
      <c r="AV3010" s="50"/>
      <c r="AW3010" s="50"/>
      <c r="AX3010" s="50"/>
      <c r="AY3010" s="50"/>
      <c r="AZ3010" s="50"/>
      <c r="BA3010" s="50"/>
      <c r="BB3010" s="50"/>
      <c r="BC3010" s="50"/>
      <c r="BD3010" s="50"/>
      <c r="BE3010" s="50"/>
      <c r="BF3010" s="50"/>
      <c r="BG3010" s="50"/>
      <c r="BH3010" s="50"/>
      <c r="BI3010" s="50"/>
      <c r="BJ3010" s="50"/>
      <c r="BK3010" s="50"/>
      <c r="BL3010" s="50"/>
      <c r="BM3010" s="50"/>
      <c r="BN3010" s="50"/>
      <c r="BO3010" s="50"/>
      <c r="BP3010" s="50"/>
      <c r="BQ3010" s="50"/>
      <c r="BR3010" s="50"/>
      <c r="BS3010" s="50"/>
      <c r="BT3010" s="50"/>
      <c r="BU3010" s="50"/>
      <c r="BV3010" s="50"/>
      <c r="BW3010" s="50"/>
      <c r="BX3010" s="50"/>
      <c r="BY3010" s="50"/>
      <c r="BZ3010" s="50"/>
      <c r="CA3010" s="50"/>
      <c r="CB3010" s="50"/>
      <c r="CC3010" s="50"/>
      <c r="CD3010" s="50"/>
      <c r="CE3010" s="50"/>
      <c r="CF3010" s="50"/>
      <c r="CG3010" s="50"/>
      <c r="CH3010" s="50"/>
      <c r="CI3010" s="50"/>
      <c r="CJ3010" s="50"/>
      <c r="CK3010" s="50"/>
      <c r="CL3010" s="50"/>
      <c r="CM3010" s="50"/>
      <c r="CN3010" s="50"/>
      <c r="CO3010" s="50"/>
      <c r="CP3010" s="50"/>
      <c r="CQ3010" s="50"/>
      <c r="CR3010" s="50"/>
      <c r="CS3010" s="50"/>
      <c r="CT3010" s="50"/>
      <c r="CU3010" s="50"/>
      <c r="CV3010" s="50"/>
      <c r="CW3010" s="50"/>
      <c r="CX3010" s="50"/>
      <c r="CY3010" s="50"/>
      <c r="CZ3010" s="50"/>
      <c r="DA3010" s="50"/>
      <c r="DB3010" s="50"/>
      <c r="DC3010" s="50"/>
      <c r="DD3010" s="50"/>
      <c r="DE3010" s="50"/>
      <c r="DF3010" s="50"/>
      <c r="DG3010" s="50"/>
      <c r="DH3010" s="50"/>
    </row>
    <row r="3011" spans="1:112" ht="25.5" x14ac:dyDescent="0.2">
      <c r="A3011" s="206" t="s">
        <v>3604</v>
      </c>
      <c r="B3011" s="206" t="s">
        <v>3603</v>
      </c>
      <c r="C3011" s="206"/>
      <c r="D3011" s="77" t="s">
        <v>3605</v>
      </c>
      <c r="E3011" s="353">
        <v>350</v>
      </c>
      <c r="F3011" s="352">
        <f t="shared" si="92"/>
        <v>210</v>
      </c>
      <c r="G3011" s="352">
        <f t="shared" si="93"/>
        <v>175</v>
      </c>
      <c r="H3011" s="50"/>
      <c r="I3011" s="50"/>
      <c r="J3011" s="50"/>
      <c r="K3011" s="50"/>
      <c r="L3011" s="50"/>
      <c r="M3011" s="50"/>
      <c r="N3011" s="50"/>
      <c r="O3011" s="50"/>
      <c r="P3011" s="50"/>
      <c r="Q3011" s="50"/>
      <c r="R3011" s="50"/>
      <c r="S3011" s="50"/>
      <c r="T3011" s="50"/>
      <c r="U3011" s="50"/>
      <c r="V3011" s="50"/>
      <c r="W3011" s="50"/>
      <c r="X3011" s="50"/>
      <c r="Y3011" s="50"/>
      <c r="Z3011" s="50"/>
      <c r="AA3011" s="50"/>
      <c r="AB3011" s="50"/>
      <c r="AC3011" s="50"/>
      <c r="AD3011" s="50"/>
      <c r="AE3011" s="50"/>
      <c r="AF3011" s="50"/>
      <c r="AG3011" s="50"/>
      <c r="AH3011" s="50"/>
      <c r="AI3011" s="50"/>
      <c r="AJ3011" s="50"/>
      <c r="AK3011" s="50"/>
      <c r="AL3011" s="50"/>
      <c r="AM3011" s="50"/>
      <c r="AN3011" s="50"/>
      <c r="AO3011" s="50"/>
      <c r="AP3011" s="50"/>
      <c r="AQ3011" s="50"/>
      <c r="AR3011" s="50"/>
      <c r="AS3011" s="50"/>
      <c r="AT3011" s="50"/>
      <c r="AU3011" s="50"/>
      <c r="AV3011" s="50"/>
      <c r="AW3011" s="50"/>
      <c r="AX3011" s="50"/>
      <c r="AY3011" s="50"/>
      <c r="AZ3011" s="50"/>
      <c r="BA3011" s="50"/>
      <c r="BB3011" s="50"/>
      <c r="BC3011" s="50"/>
      <c r="BD3011" s="50"/>
      <c r="BE3011" s="50"/>
      <c r="BF3011" s="50"/>
      <c r="BG3011" s="50"/>
      <c r="BH3011" s="50"/>
      <c r="BI3011" s="50"/>
      <c r="BJ3011" s="50"/>
      <c r="BK3011" s="50"/>
      <c r="BL3011" s="50"/>
      <c r="BM3011" s="50"/>
      <c r="BN3011" s="50"/>
      <c r="BO3011" s="50"/>
      <c r="BP3011" s="50"/>
      <c r="BQ3011" s="50"/>
      <c r="BR3011" s="50"/>
      <c r="BS3011" s="50"/>
      <c r="BT3011" s="50"/>
      <c r="BU3011" s="50"/>
      <c r="BV3011" s="50"/>
      <c r="BW3011" s="50"/>
      <c r="BX3011" s="50"/>
      <c r="BY3011" s="50"/>
      <c r="BZ3011" s="50"/>
      <c r="CA3011" s="50"/>
      <c r="CB3011" s="50"/>
      <c r="CC3011" s="50"/>
      <c r="CD3011" s="50"/>
      <c r="CE3011" s="50"/>
      <c r="CF3011" s="50"/>
      <c r="CG3011" s="50"/>
      <c r="CH3011" s="50"/>
      <c r="CI3011" s="50"/>
      <c r="CJ3011" s="50"/>
      <c r="CK3011" s="50"/>
      <c r="CL3011" s="50"/>
      <c r="CM3011" s="50"/>
      <c r="CN3011" s="50"/>
      <c r="CO3011" s="50"/>
      <c r="CP3011" s="50"/>
      <c r="CQ3011" s="50"/>
      <c r="CR3011" s="50"/>
      <c r="CS3011" s="50"/>
      <c r="CT3011" s="50"/>
      <c r="CU3011" s="50"/>
      <c r="CV3011" s="50"/>
      <c r="CW3011" s="50"/>
      <c r="CX3011" s="50"/>
      <c r="CY3011" s="50"/>
      <c r="CZ3011" s="50"/>
      <c r="DA3011" s="50"/>
      <c r="DB3011" s="50"/>
      <c r="DC3011" s="50"/>
      <c r="DD3011" s="50"/>
      <c r="DE3011" s="50"/>
      <c r="DF3011" s="50"/>
      <c r="DG3011" s="50"/>
      <c r="DH3011" s="50"/>
    </row>
    <row r="3012" spans="1:112" x14ac:dyDescent="0.2">
      <c r="A3012" s="206" t="s">
        <v>3606</v>
      </c>
      <c r="B3012" s="206" t="s">
        <v>3604</v>
      </c>
      <c r="C3012" s="206"/>
      <c r="D3012" s="77" t="s">
        <v>3607</v>
      </c>
      <c r="E3012" s="353">
        <v>250</v>
      </c>
      <c r="F3012" s="352">
        <f t="shared" si="92"/>
        <v>150</v>
      </c>
      <c r="G3012" s="352">
        <f t="shared" si="93"/>
        <v>125</v>
      </c>
      <c r="H3012" s="50"/>
      <c r="I3012" s="50"/>
      <c r="J3012" s="50"/>
      <c r="K3012" s="50"/>
      <c r="L3012" s="50"/>
      <c r="M3012" s="50"/>
      <c r="N3012" s="50"/>
      <c r="O3012" s="50"/>
      <c r="P3012" s="50"/>
      <c r="Q3012" s="50"/>
      <c r="R3012" s="50"/>
      <c r="S3012" s="50"/>
      <c r="T3012" s="50"/>
      <c r="U3012" s="50"/>
      <c r="V3012" s="50"/>
      <c r="W3012" s="50"/>
      <c r="X3012" s="50"/>
      <c r="Y3012" s="50"/>
      <c r="Z3012" s="50"/>
      <c r="AA3012" s="50"/>
      <c r="AB3012" s="50"/>
      <c r="AC3012" s="50"/>
      <c r="AD3012" s="50"/>
      <c r="AE3012" s="50"/>
      <c r="AF3012" s="50"/>
      <c r="AG3012" s="50"/>
      <c r="AH3012" s="50"/>
      <c r="AI3012" s="50"/>
      <c r="AJ3012" s="50"/>
      <c r="AK3012" s="50"/>
      <c r="AL3012" s="50"/>
      <c r="AM3012" s="50"/>
      <c r="AN3012" s="50"/>
      <c r="AO3012" s="50"/>
      <c r="AP3012" s="50"/>
      <c r="AQ3012" s="50"/>
      <c r="AR3012" s="50"/>
      <c r="AS3012" s="50"/>
      <c r="AT3012" s="50"/>
      <c r="AU3012" s="50"/>
      <c r="AV3012" s="50"/>
      <c r="AW3012" s="50"/>
      <c r="AX3012" s="50"/>
      <c r="AY3012" s="50"/>
      <c r="AZ3012" s="50"/>
      <c r="BA3012" s="50"/>
      <c r="BB3012" s="50"/>
      <c r="BC3012" s="50"/>
      <c r="BD3012" s="50"/>
      <c r="BE3012" s="50"/>
      <c r="BF3012" s="50"/>
      <c r="BG3012" s="50"/>
      <c r="BH3012" s="50"/>
      <c r="BI3012" s="50"/>
      <c r="BJ3012" s="50"/>
      <c r="BK3012" s="50"/>
      <c r="BL3012" s="50"/>
      <c r="BM3012" s="50"/>
      <c r="BN3012" s="50"/>
      <c r="BO3012" s="50"/>
      <c r="BP3012" s="50"/>
      <c r="BQ3012" s="50"/>
      <c r="BR3012" s="50"/>
      <c r="BS3012" s="50"/>
      <c r="BT3012" s="50"/>
      <c r="BU3012" s="50"/>
      <c r="BV3012" s="50"/>
      <c r="BW3012" s="50"/>
      <c r="BX3012" s="50"/>
      <c r="BY3012" s="50"/>
      <c r="BZ3012" s="50"/>
      <c r="CA3012" s="50"/>
      <c r="CB3012" s="50"/>
      <c r="CC3012" s="50"/>
      <c r="CD3012" s="50"/>
      <c r="CE3012" s="50"/>
      <c r="CF3012" s="50"/>
      <c r="CG3012" s="50"/>
      <c r="CH3012" s="50"/>
      <c r="CI3012" s="50"/>
      <c r="CJ3012" s="50"/>
      <c r="CK3012" s="50"/>
      <c r="CL3012" s="50"/>
      <c r="CM3012" s="50"/>
      <c r="CN3012" s="50"/>
      <c r="CO3012" s="50"/>
      <c r="CP3012" s="50"/>
      <c r="CQ3012" s="50"/>
      <c r="CR3012" s="50"/>
      <c r="CS3012" s="50"/>
      <c r="CT3012" s="50"/>
      <c r="CU3012" s="50"/>
      <c r="CV3012" s="50"/>
      <c r="CW3012" s="50"/>
      <c r="CX3012" s="50"/>
      <c r="CY3012" s="50"/>
      <c r="CZ3012" s="50"/>
      <c r="DA3012" s="50"/>
      <c r="DB3012" s="50"/>
      <c r="DC3012" s="50"/>
      <c r="DD3012" s="50"/>
      <c r="DE3012" s="50"/>
      <c r="DF3012" s="50"/>
      <c r="DG3012" s="50"/>
      <c r="DH3012" s="50"/>
    </row>
    <row r="3013" spans="1:112" ht="25.5" x14ac:dyDescent="0.2">
      <c r="A3013" s="206" t="s">
        <v>3608</v>
      </c>
      <c r="B3013" s="206" t="s">
        <v>3606</v>
      </c>
      <c r="C3013" s="206"/>
      <c r="D3013" s="77" t="s">
        <v>3609</v>
      </c>
      <c r="E3013" s="353">
        <v>250</v>
      </c>
      <c r="F3013" s="352">
        <f t="shared" si="92"/>
        <v>150</v>
      </c>
      <c r="G3013" s="352">
        <f t="shared" si="93"/>
        <v>125</v>
      </c>
      <c r="H3013" s="50"/>
      <c r="I3013" s="50"/>
      <c r="J3013" s="50"/>
      <c r="K3013" s="50"/>
      <c r="L3013" s="50"/>
      <c r="M3013" s="50"/>
      <c r="N3013" s="50"/>
      <c r="O3013" s="50"/>
      <c r="P3013" s="50"/>
      <c r="Q3013" s="50"/>
      <c r="R3013" s="50"/>
      <c r="S3013" s="50"/>
      <c r="T3013" s="50"/>
      <c r="U3013" s="50"/>
      <c r="V3013" s="50"/>
      <c r="W3013" s="50"/>
      <c r="X3013" s="50"/>
      <c r="Y3013" s="50"/>
      <c r="Z3013" s="50"/>
      <c r="AA3013" s="50"/>
      <c r="AB3013" s="50"/>
      <c r="AC3013" s="50"/>
      <c r="AD3013" s="50"/>
      <c r="AE3013" s="50"/>
      <c r="AF3013" s="50"/>
      <c r="AG3013" s="50"/>
      <c r="AH3013" s="50"/>
      <c r="AI3013" s="50"/>
      <c r="AJ3013" s="50"/>
      <c r="AK3013" s="50"/>
      <c r="AL3013" s="50"/>
      <c r="AM3013" s="50"/>
      <c r="AN3013" s="50"/>
      <c r="AO3013" s="50"/>
      <c r="AP3013" s="50"/>
      <c r="AQ3013" s="50"/>
      <c r="AR3013" s="50"/>
      <c r="AS3013" s="50"/>
      <c r="AT3013" s="50"/>
      <c r="AU3013" s="50"/>
      <c r="AV3013" s="50"/>
      <c r="AW3013" s="50"/>
      <c r="AX3013" s="50"/>
      <c r="AY3013" s="50"/>
      <c r="AZ3013" s="50"/>
      <c r="BA3013" s="50"/>
      <c r="BB3013" s="50"/>
      <c r="BC3013" s="50"/>
      <c r="BD3013" s="50"/>
      <c r="BE3013" s="50"/>
      <c r="BF3013" s="50"/>
      <c r="BG3013" s="50"/>
      <c r="BH3013" s="50"/>
      <c r="BI3013" s="50"/>
      <c r="BJ3013" s="50"/>
      <c r="BK3013" s="50"/>
      <c r="BL3013" s="50"/>
      <c r="BM3013" s="50"/>
      <c r="BN3013" s="50"/>
      <c r="BO3013" s="50"/>
      <c r="BP3013" s="50"/>
      <c r="BQ3013" s="50"/>
      <c r="BR3013" s="50"/>
      <c r="BS3013" s="50"/>
      <c r="BT3013" s="50"/>
      <c r="BU3013" s="50"/>
      <c r="BV3013" s="50"/>
      <c r="BW3013" s="50"/>
      <c r="BX3013" s="50"/>
      <c r="BY3013" s="50"/>
      <c r="BZ3013" s="50"/>
      <c r="CA3013" s="50"/>
      <c r="CB3013" s="50"/>
      <c r="CC3013" s="50"/>
      <c r="CD3013" s="50"/>
      <c r="CE3013" s="50"/>
      <c r="CF3013" s="50"/>
      <c r="CG3013" s="50"/>
      <c r="CH3013" s="50"/>
      <c r="CI3013" s="50"/>
      <c r="CJ3013" s="50"/>
      <c r="CK3013" s="50"/>
      <c r="CL3013" s="50"/>
      <c r="CM3013" s="50"/>
      <c r="CN3013" s="50"/>
      <c r="CO3013" s="50"/>
      <c r="CP3013" s="50"/>
      <c r="CQ3013" s="50"/>
      <c r="CR3013" s="50"/>
      <c r="CS3013" s="50"/>
      <c r="CT3013" s="50"/>
      <c r="CU3013" s="50"/>
      <c r="CV3013" s="50"/>
      <c r="CW3013" s="50"/>
      <c r="CX3013" s="50"/>
      <c r="CY3013" s="50"/>
      <c r="CZ3013" s="50"/>
      <c r="DA3013" s="50"/>
      <c r="DB3013" s="50"/>
      <c r="DC3013" s="50"/>
      <c r="DD3013" s="50"/>
      <c r="DE3013" s="50"/>
      <c r="DF3013" s="50"/>
      <c r="DG3013" s="50"/>
      <c r="DH3013" s="50"/>
    </row>
    <row r="3014" spans="1:112" ht="25.5" x14ac:dyDescent="0.2">
      <c r="A3014" s="206" t="s">
        <v>3610</v>
      </c>
      <c r="B3014" s="206" t="s">
        <v>3608</v>
      </c>
      <c r="C3014" s="206"/>
      <c r="D3014" s="77" t="s">
        <v>3611</v>
      </c>
      <c r="E3014" s="353">
        <v>250</v>
      </c>
      <c r="F3014" s="352">
        <f t="shared" si="92"/>
        <v>150</v>
      </c>
      <c r="G3014" s="352">
        <f t="shared" si="93"/>
        <v>125</v>
      </c>
      <c r="H3014" s="50"/>
      <c r="I3014" s="50"/>
      <c r="J3014" s="50"/>
      <c r="K3014" s="50"/>
      <c r="L3014" s="50"/>
      <c r="M3014" s="50"/>
      <c r="N3014" s="50"/>
      <c r="O3014" s="50"/>
      <c r="P3014" s="50"/>
      <c r="Q3014" s="50"/>
      <c r="R3014" s="50"/>
      <c r="S3014" s="50"/>
      <c r="T3014" s="50"/>
      <c r="U3014" s="50"/>
      <c r="V3014" s="50"/>
      <c r="W3014" s="50"/>
      <c r="X3014" s="50"/>
      <c r="Y3014" s="50"/>
      <c r="Z3014" s="50"/>
      <c r="AA3014" s="50"/>
      <c r="AB3014" s="50"/>
      <c r="AC3014" s="50"/>
      <c r="AD3014" s="50"/>
      <c r="AE3014" s="50"/>
      <c r="AF3014" s="50"/>
      <c r="AG3014" s="50"/>
      <c r="AH3014" s="50"/>
      <c r="AI3014" s="50"/>
      <c r="AJ3014" s="50"/>
      <c r="AK3014" s="50"/>
      <c r="AL3014" s="50"/>
      <c r="AM3014" s="50"/>
      <c r="AN3014" s="50"/>
      <c r="AO3014" s="50"/>
      <c r="AP3014" s="50"/>
      <c r="AQ3014" s="50"/>
      <c r="AR3014" s="50"/>
      <c r="AS3014" s="50"/>
      <c r="AT3014" s="50"/>
      <c r="AU3014" s="50"/>
      <c r="AV3014" s="50"/>
      <c r="AW3014" s="50"/>
      <c r="AX3014" s="50"/>
      <c r="AY3014" s="50"/>
      <c r="AZ3014" s="50"/>
      <c r="BA3014" s="50"/>
      <c r="BB3014" s="50"/>
      <c r="BC3014" s="50"/>
      <c r="BD3014" s="50"/>
      <c r="BE3014" s="50"/>
      <c r="BF3014" s="50"/>
      <c r="BG3014" s="50"/>
      <c r="BH3014" s="50"/>
      <c r="BI3014" s="50"/>
      <c r="BJ3014" s="50"/>
      <c r="BK3014" s="50"/>
      <c r="BL3014" s="50"/>
      <c r="BM3014" s="50"/>
      <c r="BN3014" s="50"/>
      <c r="BO3014" s="50"/>
      <c r="BP3014" s="50"/>
      <c r="BQ3014" s="50"/>
      <c r="BR3014" s="50"/>
      <c r="BS3014" s="50"/>
      <c r="BT3014" s="50"/>
      <c r="BU3014" s="50"/>
      <c r="BV3014" s="50"/>
      <c r="BW3014" s="50"/>
      <c r="BX3014" s="50"/>
      <c r="BY3014" s="50"/>
      <c r="BZ3014" s="50"/>
      <c r="CA3014" s="50"/>
      <c r="CB3014" s="50"/>
      <c r="CC3014" s="50"/>
      <c r="CD3014" s="50"/>
      <c r="CE3014" s="50"/>
      <c r="CF3014" s="50"/>
      <c r="CG3014" s="50"/>
      <c r="CH3014" s="50"/>
      <c r="CI3014" s="50"/>
      <c r="CJ3014" s="50"/>
      <c r="CK3014" s="50"/>
      <c r="CL3014" s="50"/>
      <c r="CM3014" s="50"/>
      <c r="CN3014" s="50"/>
      <c r="CO3014" s="50"/>
      <c r="CP3014" s="50"/>
      <c r="CQ3014" s="50"/>
      <c r="CR3014" s="50"/>
      <c r="CS3014" s="50"/>
      <c r="CT3014" s="50"/>
      <c r="CU3014" s="50"/>
      <c r="CV3014" s="50"/>
      <c r="CW3014" s="50"/>
      <c r="CX3014" s="50"/>
      <c r="CY3014" s="50"/>
      <c r="CZ3014" s="50"/>
      <c r="DA3014" s="50"/>
      <c r="DB3014" s="50"/>
      <c r="DC3014" s="50"/>
      <c r="DD3014" s="50"/>
      <c r="DE3014" s="50"/>
      <c r="DF3014" s="50"/>
      <c r="DG3014" s="50"/>
      <c r="DH3014" s="50"/>
    </row>
    <row r="3015" spans="1:112" x14ac:dyDescent="0.2">
      <c r="A3015" s="206" t="s">
        <v>3612</v>
      </c>
      <c r="B3015" s="206" t="s">
        <v>3610</v>
      </c>
      <c r="C3015" s="206"/>
      <c r="D3015" s="77" t="s">
        <v>3613</v>
      </c>
      <c r="E3015" s="353">
        <v>220</v>
      </c>
      <c r="F3015" s="352">
        <f t="shared" si="92"/>
        <v>132</v>
      </c>
      <c r="G3015" s="352">
        <f t="shared" si="93"/>
        <v>110</v>
      </c>
      <c r="H3015" s="50"/>
      <c r="I3015" s="50"/>
      <c r="J3015" s="50"/>
      <c r="K3015" s="50"/>
      <c r="L3015" s="50"/>
      <c r="M3015" s="50"/>
      <c r="N3015" s="50"/>
      <c r="O3015" s="50"/>
      <c r="P3015" s="50"/>
      <c r="Q3015" s="50"/>
      <c r="R3015" s="50"/>
      <c r="S3015" s="50"/>
      <c r="T3015" s="50"/>
      <c r="U3015" s="50"/>
      <c r="V3015" s="50"/>
      <c r="W3015" s="50"/>
      <c r="X3015" s="50"/>
      <c r="Y3015" s="50"/>
      <c r="Z3015" s="50"/>
      <c r="AA3015" s="50"/>
      <c r="AB3015" s="50"/>
      <c r="AC3015" s="50"/>
      <c r="AD3015" s="50"/>
      <c r="AE3015" s="50"/>
      <c r="AF3015" s="50"/>
      <c r="AG3015" s="50"/>
      <c r="AH3015" s="50"/>
      <c r="AI3015" s="50"/>
      <c r="AJ3015" s="50"/>
      <c r="AK3015" s="50"/>
      <c r="AL3015" s="50"/>
      <c r="AM3015" s="50"/>
      <c r="AN3015" s="50"/>
      <c r="AO3015" s="50"/>
      <c r="AP3015" s="50"/>
      <c r="AQ3015" s="50"/>
      <c r="AR3015" s="50"/>
      <c r="AS3015" s="50"/>
      <c r="AT3015" s="50"/>
      <c r="AU3015" s="50"/>
      <c r="AV3015" s="50"/>
      <c r="AW3015" s="50"/>
      <c r="AX3015" s="50"/>
      <c r="AY3015" s="50"/>
      <c r="AZ3015" s="50"/>
      <c r="BA3015" s="50"/>
      <c r="BB3015" s="50"/>
      <c r="BC3015" s="50"/>
      <c r="BD3015" s="50"/>
      <c r="BE3015" s="50"/>
      <c r="BF3015" s="50"/>
      <c r="BG3015" s="50"/>
      <c r="BH3015" s="50"/>
      <c r="BI3015" s="50"/>
      <c r="BJ3015" s="50"/>
      <c r="BK3015" s="50"/>
      <c r="BL3015" s="50"/>
      <c r="BM3015" s="50"/>
      <c r="BN3015" s="50"/>
      <c r="BO3015" s="50"/>
      <c r="BP3015" s="50"/>
      <c r="BQ3015" s="50"/>
      <c r="BR3015" s="50"/>
      <c r="BS3015" s="50"/>
      <c r="BT3015" s="50"/>
      <c r="BU3015" s="50"/>
      <c r="BV3015" s="50"/>
      <c r="BW3015" s="50"/>
      <c r="BX3015" s="50"/>
      <c r="BY3015" s="50"/>
      <c r="BZ3015" s="50"/>
      <c r="CA3015" s="50"/>
      <c r="CB3015" s="50"/>
      <c r="CC3015" s="50"/>
      <c r="CD3015" s="50"/>
      <c r="CE3015" s="50"/>
      <c r="CF3015" s="50"/>
      <c r="CG3015" s="50"/>
      <c r="CH3015" s="50"/>
      <c r="CI3015" s="50"/>
      <c r="CJ3015" s="50"/>
      <c r="CK3015" s="50"/>
      <c r="CL3015" s="50"/>
      <c r="CM3015" s="50"/>
      <c r="CN3015" s="50"/>
      <c r="CO3015" s="50"/>
      <c r="CP3015" s="50"/>
      <c r="CQ3015" s="50"/>
      <c r="CR3015" s="50"/>
      <c r="CS3015" s="50"/>
      <c r="CT3015" s="50"/>
      <c r="CU3015" s="50"/>
      <c r="CV3015" s="50"/>
      <c r="CW3015" s="50"/>
      <c r="CX3015" s="50"/>
      <c r="CY3015" s="50"/>
      <c r="CZ3015" s="50"/>
      <c r="DA3015" s="50"/>
      <c r="DB3015" s="50"/>
      <c r="DC3015" s="50"/>
      <c r="DD3015" s="50"/>
      <c r="DE3015" s="50"/>
      <c r="DF3015" s="50"/>
      <c r="DG3015" s="50"/>
      <c r="DH3015" s="50"/>
    </row>
    <row r="3016" spans="1:112" ht="25.5" x14ac:dyDescent="0.2">
      <c r="A3016" s="206" t="s">
        <v>3614</v>
      </c>
      <c r="B3016" s="206" t="s">
        <v>3612</v>
      </c>
      <c r="C3016" s="206"/>
      <c r="D3016" s="77" t="s">
        <v>3615</v>
      </c>
      <c r="E3016" s="353">
        <v>500</v>
      </c>
      <c r="F3016" s="352">
        <f t="shared" si="92"/>
        <v>300</v>
      </c>
      <c r="G3016" s="352">
        <f t="shared" si="93"/>
        <v>250</v>
      </c>
      <c r="H3016" s="50"/>
      <c r="I3016" s="50"/>
      <c r="J3016" s="50"/>
      <c r="K3016" s="50"/>
      <c r="L3016" s="50"/>
      <c r="M3016" s="50"/>
      <c r="N3016" s="50"/>
      <c r="O3016" s="50"/>
      <c r="P3016" s="50"/>
      <c r="Q3016" s="50"/>
      <c r="R3016" s="50"/>
      <c r="S3016" s="50"/>
      <c r="T3016" s="50"/>
      <c r="U3016" s="50"/>
      <c r="V3016" s="50"/>
      <c r="W3016" s="50"/>
      <c r="X3016" s="50"/>
      <c r="Y3016" s="50"/>
      <c r="Z3016" s="50"/>
      <c r="AA3016" s="50"/>
      <c r="AB3016" s="50"/>
      <c r="AC3016" s="50"/>
      <c r="AD3016" s="50"/>
      <c r="AE3016" s="50"/>
      <c r="AF3016" s="50"/>
      <c r="AG3016" s="50"/>
      <c r="AH3016" s="50"/>
      <c r="AI3016" s="50"/>
      <c r="AJ3016" s="50"/>
      <c r="AK3016" s="50"/>
      <c r="AL3016" s="50"/>
      <c r="AM3016" s="50"/>
      <c r="AN3016" s="50"/>
      <c r="AO3016" s="50"/>
      <c r="AP3016" s="50"/>
      <c r="AQ3016" s="50"/>
      <c r="AR3016" s="50"/>
      <c r="AS3016" s="50"/>
      <c r="AT3016" s="50"/>
      <c r="AU3016" s="50"/>
      <c r="AV3016" s="50"/>
      <c r="AW3016" s="50"/>
      <c r="AX3016" s="50"/>
      <c r="AY3016" s="50"/>
      <c r="AZ3016" s="50"/>
      <c r="BA3016" s="50"/>
      <c r="BB3016" s="50"/>
      <c r="BC3016" s="50"/>
      <c r="BD3016" s="50"/>
      <c r="BE3016" s="50"/>
      <c r="BF3016" s="50"/>
      <c r="BG3016" s="50"/>
      <c r="BH3016" s="50"/>
      <c r="BI3016" s="50"/>
      <c r="BJ3016" s="50"/>
      <c r="BK3016" s="50"/>
      <c r="BL3016" s="50"/>
      <c r="BM3016" s="50"/>
      <c r="BN3016" s="50"/>
      <c r="BO3016" s="50"/>
      <c r="BP3016" s="50"/>
      <c r="BQ3016" s="50"/>
      <c r="BR3016" s="50"/>
      <c r="BS3016" s="50"/>
      <c r="BT3016" s="50"/>
      <c r="BU3016" s="50"/>
      <c r="BV3016" s="50"/>
      <c r="BW3016" s="50"/>
      <c r="BX3016" s="50"/>
      <c r="BY3016" s="50"/>
      <c r="BZ3016" s="50"/>
      <c r="CA3016" s="50"/>
      <c r="CB3016" s="50"/>
      <c r="CC3016" s="50"/>
      <c r="CD3016" s="50"/>
      <c r="CE3016" s="50"/>
      <c r="CF3016" s="50"/>
      <c r="CG3016" s="50"/>
      <c r="CH3016" s="50"/>
      <c r="CI3016" s="50"/>
      <c r="CJ3016" s="50"/>
      <c r="CK3016" s="50"/>
      <c r="CL3016" s="50"/>
      <c r="CM3016" s="50"/>
      <c r="CN3016" s="50"/>
      <c r="CO3016" s="50"/>
      <c r="CP3016" s="50"/>
      <c r="CQ3016" s="50"/>
      <c r="CR3016" s="50"/>
      <c r="CS3016" s="50"/>
      <c r="CT3016" s="50"/>
      <c r="CU3016" s="50"/>
      <c r="CV3016" s="50"/>
      <c r="CW3016" s="50"/>
      <c r="CX3016" s="50"/>
      <c r="CY3016" s="50"/>
      <c r="CZ3016" s="50"/>
      <c r="DA3016" s="50"/>
      <c r="DB3016" s="50"/>
      <c r="DC3016" s="50"/>
      <c r="DD3016" s="50"/>
      <c r="DE3016" s="50"/>
      <c r="DF3016" s="50"/>
      <c r="DG3016" s="50"/>
      <c r="DH3016" s="50"/>
    </row>
    <row r="3017" spans="1:112" ht="13.5" x14ac:dyDescent="0.2">
      <c r="A3017" s="579" t="s">
        <v>3616</v>
      </c>
      <c r="B3017" s="579" t="s">
        <v>3614</v>
      </c>
      <c r="C3017" s="206"/>
      <c r="D3017" s="77" t="s">
        <v>7274</v>
      </c>
      <c r="E3017" s="353"/>
      <c r="F3017" s="352">
        <f t="shared" si="92"/>
        <v>0</v>
      </c>
      <c r="G3017" s="352">
        <f t="shared" si="93"/>
        <v>0</v>
      </c>
      <c r="H3017" s="50"/>
      <c r="I3017" s="50"/>
      <c r="J3017" s="50"/>
      <c r="K3017" s="50"/>
      <c r="L3017" s="50"/>
      <c r="M3017" s="50"/>
      <c r="N3017" s="50"/>
      <c r="O3017" s="50"/>
      <c r="P3017" s="50"/>
      <c r="Q3017" s="50"/>
      <c r="R3017" s="50"/>
      <c r="S3017" s="50"/>
      <c r="T3017" s="50"/>
      <c r="U3017" s="50"/>
      <c r="V3017" s="50"/>
      <c r="W3017" s="50"/>
      <c r="X3017" s="50"/>
      <c r="Y3017" s="50"/>
      <c r="Z3017" s="50"/>
      <c r="AA3017" s="50"/>
      <c r="AB3017" s="50"/>
      <c r="AC3017" s="50"/>
      <c r="AD3017" s="50"/>
      <c r="AE3017" s="50"/>
      <c r="AF3017" s="50"/>
      <c r="AG3017" s="50"/>
      <c r="AH3017" s="50"/>
      <c r="AI3017" s="50"/>
      <c r="AJ3017" s="50"/>
      <c r="AK3017" s="50"/>
      <c r="AL3017" s="50"/>
      <c r="AM3017" s="50"/>
      <c r="AN3017" s="50"/>
      <c r="AO3017" s="50"/>
      <c r="AP3017" s="50"/>
      <c r="AQ3017" s="50"/>
      <c r="AR3017" s="50"/>
      <c r="AS3017" s="50"/>
      <c r="AT3017" s="50"/>
      <c r="AU3017" s="50"/>
      <c r="AV3017" s="50"/>
      <c r="AW3017" s="50"/>
      <c r="AX3017" s="50"/>
      <c r="AY3017" s="50"/>
      <c r="AZ3017" s="50"/>
      <c r="BA3017" s="50"/>
      <c r="BB3017" s="50"/>
      <c r="BC3017" s="50"/>
      <c r="BD3017" s="50"/>
      <c r="BE3017" s="50"/>
      <c r="BF3017" s="50"/>
      <c r="BG3017" s="50"/>
      <c r="BH3017" s="50"/>
      <c r="BI3017" s="50"/>
      <c r="BJ3017" s="50"/>
      <c r="BK3017" s="50"/>
      <c r="BL3017" s="50"/>
      <c r="BM3017" s="50"/>
      <c r="BN3017" s="50"/>
      <c r="BO3017" s="50"/>
      <c r="BP3017" s="50"/>
      <c r="BQ3017" s="50"/>
      <c r="BR3017" s="50"/>
      <c r="BS3017" s="50"/>
      <c r="BT3017" s="50"/>
      <c r="BU3017" s="50"/>
      <c r="BV3017" s="50"/>
      <c r="BW3017" s="50"/>
      <c r="BX3017" s="50"/>
      <c r="BY3017" s="50"/>
      <c r="BZ3017" s="50"/>
      <c r="CA3017" s="50"/>
      <c r="CB3017" s="50"/>
      <c r="CC3017" s="50"/>
      <c r="CD3017" s="50"/>
      <c r="CE3017" s="50"/>
      <c r="CF3017" s="50"/>
      <c r="CG3017" s="50"/>
      <c r="CH3017" s="50"/>
      <c r="CI3017" s="50"/>
      <c r="CJ3017" s="50"/>
      <c r="CK3017" s="50"/>
      <c r="CL3017" s="50"/>
      <c r="CM3017" s="50"/>
      <c r="CN3017" s="50"/>
      <c r="CO3017" s="50"/>
      <c r="CP3017" s="50"/>
      <c r="CQ3017" s="50"/>
      <c r="CR3017" s="50"/>
      <c r="CS3017" s="50"/>
      <c r="CT3017" s="50"/>
      <c r="CU3017" s="50"/>
      <c r="CV3017" s="50"/>
      <c r="CW3017" s="50"/>
      <c r="CX3017" s="50"/>
      <c r="CY3017" s="50"/>
      <c r="CZ3017" s="50"/>
      <c r="DA3017" s="50"/>
      <c r="DB3017" s="50"/>
      <c r="DC3017" s="50"/>
      <c r="DD3017" s="50"/>
      <c r="DE3017" s="50"/>
      <c r="DF3017" s="50"/>
      <c r="DG3017" s="50"/>
      <c r="DH3017" s="50"/>
    </row>
    <row r="3018" spans="1:112" x14ac:dyDescent="0.2">
      <c r="A3018" s="580"/>
      <c r="B3018" s="580"/>
      <c r="C3018" s="206"/>
      <c r="D3018" s="77" t="s">
        <v>3617</v>
      </c>
      <c r="E3018" s="353">
        <v>200</v>
      </c>
      <c r="F3018" s="352">
        <f t="shared" si="92"/>
        <v>120</v>
      </c>
      <c r="G3018" s="352">
        <f t="shared" si="93"/>
        <v>100</v>
      </c>
      <c r="H3018" s="50"/>
      <c r="I3018" s="50"/>
      <c r="J3018" s="50"/>
      <c r="K3018" s="50"/>
      <c r="L3018" s="50"/>
      <c r="M3018" s="50"/>
      <c r="N3018" s="50"/>
      <c r="O3018" s="50"/>
      <c r="P3018" s="50"/>
      <c r="Q3018" s="50"/>
      <c r="R3018" s="50"/>
      <c r="S3018" s="50"/>
      <c r="T3018" s="50"/>
      <c r="U3018" s="50"/>
      <c r="V3018" s="50"/>
      <c r="W3018" s="50"/>
      <c r="X3018" s="50"/>
      <c r="Y3018" s="50"/>
      <c r="Z3018" s="50"/>
      <c r="AA3018" s="50"/>
      <c r="AB3018" s="50"/>
      <c r="AC3018" s="50"/>
      <c r="AD3018" s="50"/>
      <c r="AE3018" s="50"/>
      <c r="AF3018" s="50"/>
      <c r="AG3018" s="50"/>
      <c r="AH3018" s="50"/>
      <c r="AI3018" s="50"/>
      <c r="AJ3018" s="50"/>
      <c r="AK3018" s="50"/>
      <c r="AL3018" s="50"/>
      <c r="AM3018" s="50"/>
      <c r="AN3018" s="50"/>
      <c r="AO3018" s="50"/>
      <c r="AP3018" s="50"/>
      <c r="AQ3018" s="50"/>
      <c r="AR3018" s="50"/>
      <c r="AS3018" s="50"/>
      <c r="AT3018" s="50"/>
      <c r="AU3018" s="50"/>
      <c r="AV3018" s="50"/>
      <c r="AW3018" s="50"/>
      <c r="AX3018" s="50"/>
      <c r="AY3018" s="50"/>
      <c r="AZ3018" s="50"/>
      <c r="BA3018" s="50"/>
      <c r="BB3018" s="50"/>
      <c r="BC3018" s="50"/>
      <c r="BD3018" s="50"/>
      <c r="BE3018" s="50"/>
      <c r="BF3018" s="50"/>
      <c r="BG3018" s="50"/>
      <c r="BH3018" s="50"/>
      <c r="BI3018" s="50"/>
      <c r="BJ3018" s="50"/>
      <c r="BK3018" s="50"/>
      <c r="BL3018" s="50"/>
      <c r="BM3018" s="50"/>
      <c r="BN3018" s="50"/>
      <c r="BO3018" s="50"/>
      <c r="BP3018" s="50"/>
      <c r="BQ3018" s="50"/>
      <c r="BR3018" s="50"/>
      <c r="BS3018" s="50"/>
      <c r="BT3018" s="50"/>
      <c r="BU3018" s="50"/>
      <c r="BV3018" s="50"/>
      <c r="BW3018" s="50"/>
      <c r="BX3018" s="50"/>
      <c r="BY3018" s="50"/>
      <c r="BZ3018" s="50"/>
      <c r="CA3018" s="50"/>
      <c r="CB3018" s="50"/>
      <c r="CC3018" s="50"/>
      <c r="CD3018" s="50"/>
      <c r="CE3018" s="50"/>
      <c r="CF3018" s="50"/>
      <c r="CG3018" s="50"/>
      <c r="CH3018" s="50"/>
      <c r="CI3018" s="50"/>
      <c r="CJ3018" s="50"/>
      <c r="CK3018" s="50"/>
      <c r="CL3018" s="50"/>
      <c r="CM3018" s="50"/>
      <c r="CN3018" s="50"/>
      <c r="CO3018" s="50"/>
      <c r="CP3018" s="50"/>
      <c r="CQ3018" s="50"/>
      <c r="CR3018" s="50"/>
      <c r="CS3018" s="50"/>
      <c r="CT3018" s="50"/>
      <c r="CU3018" s="50"/>
      <c r="CV3018" s="50"/>
      <c r="CW3018" s="50"/>
      <c r="CX3018" s="50"/>
      <c r="CY3018" s="50"/>
      <c r="CZ3018" s="50"/>
      <c r="DA3018" s="50"/>
      <c r="DB3018" s="50"/>
      <c r="DC3018" s="50"/>
      <c r="DD3018" s="50"/>
      <c r="DE3018" s="50"/>
      <c r="DF3018" s="50"/>
      <c r="DG3018" s="50"/>
      <c r="DH3018" s="50"/>
    </row>
    <row r="3019" spans="1:112" x14ac:dyDescent="0.2">
      <c r="A3019" s="206" t="s">
        <v>3618</v>
      </c>
      <c r="B3019" s="206" t="s">
        <v>3616</v>
      </c>
      <c r="C3019" s="206"/>
      <c r="D3019" s="77" t="s">
        <v>3619</v>
      </c>
      <c r="E3019" s="353">
        <v>500</v>
      </c>
      <c r="F3019" s="352">
        <f t="shared" si="92"/>
        <v>300</v>
      </c>
      <c r="G3019" s="352">
        <f t="shared" si="93"/>
        <v>250</v>
      </c>
      <c r="H3019" s="50"/>
      <c r="I3019" s="50"/>
      <c r="J3019" s="50"/>
      <c r="K3019" s="50"/>
      <c r="L3019" s="50"/>
      <c r="M3019" s="50"/>
      <c r="N3019" s="50"/>
      <c r="O3019" s="50"/>
      <c r="P3019" s="50"/>
      <c r="Q3019" s="50"/>
      <c r="R3019" s="50"/>
      <c r="S3019" s="50"/>
      <c r="T3019" s="50"/>
      <c r="U3019" s="50"/>
      <c r="V3019" s="50"/>
      <c r="W3019" s="50"/>
      <c r="X3019" s="50"/>
      <c r="Y3019" s="50"/>
      <c r="Z3019" s="50"/>
      <c r="AA3019" s="50"/>
      <c r="AB3019" s="50"/>
      <c r="AC3019" s="50"/>
      <c r="AD3019" s="50"/>
      <c r="AE3019" s="50"/>
      <c r="AF3019" s="50"/>
      <c r="AG3019" s="50"/>
      <c r="AH3019" s="50"/>
      <c r="AI3019" s="50"/>
      <c r="AJ3019" s="50"/>
      <c r="AK3019" s="50"/>
      <c r="AL3019" s="50"/>
      <c r="AM3019" s="50"/>
      <c r="AN3019" s="50"/>
      <c r="AO3019" s="50"/>
      <c r="AP3019" s="50"/>
      <c r="AQ3019" s="50"/>
      <c r="AR3019" s="50"/>
      <c r="AS3019" s="50"/>
      <c r="AT3019" s="50"/>
      <c r="AU3019" s="50"/>
      <c r="AV3019" s="50"/>
      <c r="AW3019" s="50"/>
      <c r="AX3019" s="50"/>
      <c r="AY3019" s="50"/>
      <c r="AZ3019" s="50"/>
      <c r="BA3019" s="50"/>
      <c r="BB3019" s="50"/>
      <c r="BC3019" s="50"/>
      <c r="BD3019" s="50"/>
      <c r="BE3019" s="50"/>
      <c r="BF3019" s="50"/>
      <c r="BG3019" s="50"/>
      <c r="BH3019" s="50"/>
      <c r="BI3019" s="50"/>
      <c r="BJ3019" s="50"/>
      <c r="BK3019" s="50"/>
      <c r="BL3019" s="50"/>
      <c r="BM3019" s="50"/>
      <c r="BN3019" s="50"/>
      <c r="BO3019" s="50"/>
      <c r="BP3019" s="50"/>
      <c r="BQ3019" s="50"/>
      <c r="BR3019" s="50"/>
      <c r="BS3019" s="50"/>
      <c r="BT3019" s="50"/>
      <c r="BU3019" s="50"/>
      <c r="BV3019" s="50"/>
      <c r="BW3019" s="50"/>
      <c r="BX3019" s="50"/>
      <c r="BY3019" s="50"/>
      <c r="BZ3019" s="50"/>
      <c r="CA3019" s="50"/>
      <c r="CB3019" s="50"/>
      <c r="CC3019" s="50"/>
      <c r="CD3019" s="50"/>
      <c r="CE3019" s="50"/>
      <c r="CF3019" s="50"/>
      <c r="CG3019" s="50"/>
      <c r="CH3019" s="50"/>
      <c r="CI3019" s="50"/>
      <c r="CJ3019" s="50"/>
      <c r="CK3019" s="50"/>
      <c r="CL3019" s="50"/>
      <c r="CM3019" s="50"/>
      <c r="CN3019" s="50"/>
      <c r="CO3019" s="50"/>
      <c r="CP3019" s="50"/>
      <c r="CQ3019" s="50"/>
      <c r="CR3019" s="50"/>
      <c r="CS3019" s="50"/>
      <c r="CT3019" s="50"/>
      <c r="CU3019" s="50"/>
      <c r="CV3019" s="50"/>
      <c r="CW3019" s="50"/>
      <c r="CX3019" s="50"/>
      <c r="CY3019" s="50"/>
      <c r="CZ3019" s="50"/>
      <c r="DA3019" s="50"/>
      <c r="DB3019" s="50"/>
      <c r="DC3019" s="50"/>
      <c r="DD3019" s="50"/>
      <c r="DE3019" s="50"/>
      <c r="DF3019" s="50"/>
      <c r="DG3019" s="50"/>
      <c r="DH3019" s="50"/>
    </row>
    <row r="3020" spans="1:112" x14ac:dyDescent="0.2">
      <c r="A3020" s="206" t="s">
        <v>3620</v>
      </c>
      <c r="B3020" s="206" t="s">
        <v>3618</v>
      </c>
      <c r="C3020" s="206"/>
      <c r="D3020" s="77" t="s">
        <v>3621</v>
      </c>
      <c r="E3020" s="353">
        <v>200</v>
      </c>
      <c r="F3020" s="352">
        <f t="shared" ref="F3020:F3083" si="94">IFERROR(E3020*0.6,0)</f>
        <v>120</v>
      </c>
      <c r="G3020" s="352">
        <f t="shared" ref="G3020:G3083" si="95">IFERROR(E3020*0.5,0)</f>
        <v>100</v>
      </c>
      <c r="H3020" s="50"/>
      <c r="I3020" s="50"/>
      <c r="J3020" s="50"/>
      <c r="K3020" s="50"/>
      <c r="L3020" s="50"/>
      <c r="M3020" s="50"/>
      <c r="N3020" s="50"/>
      <c r="O3020" s="50"/>
      <c r="P3020" s="50"/>
      <c r="Q3020" s="50"/>
      <c r="R3020" s="50"/>
      <c r="S3020" s="50"/>
      <c r="T3020" s="50"/>
      <c r="U3020" s="50"/>
      <c r="V3020" s="50"/>
      <c r="W3020" s="50"/>
      <c r="X3020" s="50"/>
      <c r="Y3020" s="50"/>
      <c r="Z3020" s="50"/>
      <c r="AA3020" s="50"/>
      <c r="AB3020" s="50"/>
      <c r="AC3020" s="50"/>
      <c r="AD3020" s="50"/>
      <c r="AE3020" s="50"/>
      <c r="AF3020" s="50"/>
      <c r="AG3020" s="50"/>
      <c r="AH3020" s="50"/>
      <c r="AI3020" s="50"/>
      <c r="AJ3020" s="50"/>
      <c r="AK3020" s="50"/>
      <c r="AL3020" s="50"/>
      <c r="AM3020" s="50"/>
      <c r="AN3020" s="50"/>
      <c r="AO3020" s="50"/>
      <c r="AP3020" s="50"/>
      <c r="AQ3020" s="50"/>
      <c r="AR3020" s="50"/>
      <c r="AS3020" s="50"/>
      <c r="AT3020" s="50"/>
      <c r="AU3020" s="50"/>
      <c r="AV3020" s="50"/>
      <c r="AW3020" s="50"/>
      <c r="AX3020" s="50"/>
      <c r="AY3020" s="50"/>
      <c r="AZ3020" s="50"/>
      <c r="BA3020" s="50"/>
      <c r="BB3020" s="50"/>
      <c r="BC3020" s="50"/>
      <c r="BD3020" s="50"/>
      <c r="BE3020" s="50"/>
      <c r="BF3020" s="50"/>
      <c r="BG3020" s="50"/>
      <c r="BH3020" s="50"/>
      <c r="BI3020" s="50"/>
      <c r="BJ3020" s="50"/>
      <c r="BK3020" s="50"/>
      <c r="BL3020" s="50"/>
      <c r="BM3020" s="50"/>
      <c r="BN3020" s="50"/>
      <c r="BO3020" s="50"/>
      <c r="BP3020" s="50"/>
      <c r="BQ3020" s="50"/>
      <c r="BR3020" s="50"/>
      <c r="BS3020" s="50"/>
      <c r="BT3020" s="50"/>
      <c r="BU3020" s="50"/>
      <c r="BV3020" s="50"/>
      <c r="BW3020" s="50"/>
      <c r="BX3020" s="50"/>
      <c r="BY3020" s="50"/>
      <c r="BZ3020" s="50"/>
      <c r="CA3020" s="50"/>
      <c r="CB3020" s="50"/>
      <c r="CC3020" s="50"/>
      <c r="CD3020" s="50"/>
      <c r="CE3020" s="50"/>
      <c r="CF3020" s="50"/>
      <c r="CG3020" s="50"/>
      <c r="CH3020" s="50"/>
      <c r="CI3020" s="50"/>
      <c r="CJ3020" s="50"/>
      <c r="CK3020" s="50"/>
      <c r="CL3020" s="50"/>
      <c r="CM3020" s="50"/>
      <c r="CN3020" s="50"/>
      <c r="CO3020" s="50"/>
      <c r="CP3020" s="50"/>
      <c r="CQ3020" s="50"/>
      <c r="CR3020" s="50"/>
      <c r="CS3020" s="50"/>
      <c r="CT3020" s="50"/>
      <c r="CU3020" s="50"/>
      <c r="CV3020" s="50"/>
      <c r="CW3020" s="50"/>
      <c r="CX3020" s="50"/>
      <c r="CY3020" s="50"/>
      <c r="CZ3020" s="50"/>
      <c r="DA3020" s="50"/>
      <c r="DB3020" s="50"/>
      <c r="DC3020" s="50"/>
      <c r="DD3020" s="50"/>
      <c r="DE3020" s="50"/>
      <c r="DF3020" s="50"/>
      <c r="DG3020" s="50"/>
      <c r="DH3020" s="50"/>
    </row>
    <row r="3021" spans="1:112" ht="25.5" x14ac:dyDescent="0.2">
      <c r="A3021" s="206" t="s">
        <v>3622</v>
      </c>
      <c r="B3021" s="206" t="s">
        <v>3620</v>
      </c>
      <c r="C3021" s="206"/>
      <c r="D3021" s="77" t="s">
        <v>3623</v>
      </c>
      <c r="E3021" s="353">
        <v>250</v>
      </c>
      <c r="F3021" s="352">
        <f t="shared" si="94"/>
        <v>150</v>
      </c>
      <c r="G3021" s="352">
        <f t="shared" si="95"/>
        <v>125</v>
      </c>
      <c r="H3021" s="50"/>
      <c r="I3021" s="50"/>
      <c r="J3021" s="50"/>
      <c r="K3021" s="50"/>
      <c r="L3021" s="50"/>
      <c r="M3021" s="50"/>
      <c r="N3021" s="50"/>
      <c r="O3021" s="50"/>
      <c r="P3021" s="50"/>
      <c r="Q3021" s="50"/>
      <c r="R3021" s="50"/>
      <c r="S3021" s="50"/>
      <c r="T3021" s="50"/>
      <c r="U3021" s="50"/>
      <c r="V3021" s="50"/>
      <c r="W3021" s="50"/>
      <c r="X3021" s="50"/>
      <c r="Y3021" s="50"/>
      <c r="Z3021" s="50"/>
      <c r="AA3021" s="50"/>
      <c r="AB3021" s="50"/>
      <c r="AC3021" s="50"/>
      <c r="AD3021" s="50"/>
      <c r="AE3021" s="50"/>
      <c r="AF3021" s="50"/>
      <c r="AG3021" s="50"/>
      <c r="AH3021" s="50"/>
      <c r="AI3021" s="50"/>
      <c r="AJ3021" s="50"/>
      <c r="AK3021" s="50"/>
      <c r="AL3021" s="50"/>
      <c r="AM3021" s="50"/>
      <c r="AN3021" s="50"/>
      <c r="AO3021" s="50"/>
      <c r="AP3021" s="50"/>
      <c r="AQ3021" s="50"/>
      <c r="AR3021" s="50"/>
      <c r="AS3021" s="50"/>
      <c r="AT3021" s="50"/>
      <c r="AU3021" s="50"/>
      <c r="AV3021" s="50"/>
      <c r="AW3021" s="50"/>
      <c r="AX3021" s="50"/>
      <c r="AY3021" s="50"/>
      <c r="AZ3021" s="50"/>
      <c r="BA3021" s="50"/>
      <c r="BB3021" s="50"/>
      <c r="BC3021" s="50"/>
      <c r="BD3021" s="50"/>
      <c r="BE3021" s="50"/>
      <c r="BF3021" s="50"/>
      <c r="BG3021" s="50"/>
      <c r="BH3021" s="50"/>
      <c r="BI3021" s="50"/>
      <c r="BJ3021" s="50"/>
      <c r="BK3021" s="50"/>
      <c r="BL3021" s="50"/>
      <c r="BM3021" s="50"/>
      <c r="BN3021" s="50"/>
      <c r="BO3021" s="50"/>
      <c r="BP3021" s="50"/>
      <c r="BQ3021" s="50"/>
      <c r="BR3021" s="50"/>
      <c r="BS3021" s="50"/>
      <c r="BT3021" s="50"/>
      <c r="BU3021" s="50"/>
      <c r="BV3021" s="50"/>
      <c r="BW3021" s="50"/>
      <c r="BX3021" s="50"/>
      <c r="BY3021" s="50"/>
      <c r="BZ3021" s="50"/>
      <c r="CA3021" s="50"/>
      <c r="CB3021" s="50"/>
      <c r="CC3021" s="50"/>
      <c r="CD3021" s="50"/>
      <c r="CE3021" s="50"/>
      <c r="CF3021" s="50"/>
      <c r="CG3021" s="50"/>
      <c r="CH3021" s="50"/>
      <c r="CI3021" s="50"/>
      <c r="CJ3021" s="50"/>
      <c r="CK3021" s="50"/>
      <c r="CL3021" s="50"/>
      <c r="CM3021" s="50"/>
      <c r="CN3021" s="50"/>
      <c r="CO3021" s="50"/>
      <c r="CP3021" s="50"/>
      <c r="CQ3021" s="50"/>
      <c r="CR3021" s="50"/>
      <c r="CS3021" s="50"/>
      <c r="CT3021" s="50"/>
      <c r="CU3021" s="50"/>
      <c r="CV3021" s="50"/>
      <c r="CW3021" s="50"/>
      <c r="CX3021" s="50"/>
      <c r="CY3021" s="50"/>
      <c r="CZ3021" s="50"/>
      <c r="DA3021" s="50"/>
      <c r="DB3021" s="50"/>
      <c r="DC3021" s="50"/>
      <c r="DD3021" s="50"/>
      <c r="DE3021" s="50"/>
      <c r="DF3021" s="50"/>
      <c r="DG3021" s="50"/>
      <c r="DH3021" s="50"/>
    </row>
    <row r="3022" spans="1:112" x14ac:dyDescent="0.2">
      <c r="A3022" s="385" t="s">
        <v>3624</v>
      </c>
      <c r="B3022" s="201"/>
      <c r="C3022" s="206"/>
      <c r="D3022" s="77" t="s">
        <v>8084</v>
      </c>
      <c r="E3022" s="353">
        <v>220</v>
      </c>
      <c r="F3022" s="352">
        <f t="shared" si="94"/>
        <v>132</v>
      </c>
      <c r="G3022" s="352">
        <f t="shared" si="95"/>
        <v>110</v>
      </c>
      <c r="H3022" s="50"/>
      <c r="I3022" s="50"/>
      <c r="J3022" s="50"/>
      <c r="K3022" s="50"/>
      <c r="L3022" s="50"/>
      <c r="M3022" s="50"/>
      <c r="N3022" s="50"/>
      <c r="O3022" s="50"/>
      <c r="P3022" s="50"/>
      <c r="Q3022" s="50"/>
      <c r="R3022" s="50"/>
      <c r="S3022" s="50"/>
      <c r="T3022" s="50"/>
      <c r="U3022" s="50"/>
      <c r="V3022" s="50"/>
      <c r="W3022" s="50"/>
      <c r="X3022" s="50"/>
      <c r="Y3022" s="50"/>
      <c r="Z3022" s="50"/>
      <c r="AA3022" s="50"/>
      <c r="AB3022" s="50"/>
      <c r="AC3022" s="50"/>
      <c r="AD3022" s="50"/>
      <c r="AE3022" s="50"/>
      <c r="AF3022" s="50"/>
      <c r="AG3022" s="50"/>
      <c r="AH3022" s="50"/>
      <c r="AI3022" s="50"/>
      <c r="AJ3022" s="50"/>
      <c r="AK3022" s="50"/>
      <c r="AL3022" s="50"/>
      <c r="AM3022" s="50"/>
      <c r="AN3022" s="50"/>
      <c r="AO3022" s="50"/>
      <c r="AP3022" s="50"/>
      <c r="AQ3022" s="50"/>
      <c r="AR3022" s="50"/>
      <c r="AS3022" s="50"/>
      <c r="AT3022" s="50"/>
      <c r="AU3022" s="50"/>
      <c r="AV3022" s="50"/>
      <c r="AW3022" s="50"/>
      <c r="AX3022" s="50"/>
      <c r="AY3022" s="50"/>
      <c r="AZ3022" s="50"/>
      <c r="BA3022" s="50"/>
      <c r="BB3022" s="50"/>
      <c r="BC3022" s="50"/>
      <c r="BD3022" s="50"/>
      <c r="BE3022" s="50"/>
      <c r="BF3022" s="50"/>
      <c r="BG3022" s="50"/>
      <c r="BH3022" s="50"/>
      <c r="BI3022" s="50"/>
      <c r="BJ3022" s="50"/>
      <c r="BK3022" s="50"/>
      <c r="BL3022" s="50"/>
      <c r="BM3022" s="50"/>
      <c r="BN3022" s="50"/>
      <c r="BO3022" s="50"/>
      <c r="BP3022" s="50"/>
      <c r="BQ3022" s="50"/>
      <c r="BR3022" s="50"/>
      <c r="BS3022" s="50"/>
      <c r="BT3022" s="50"/>
      <c r="BU3022" s="50"/>
      <c r="BV3022" s="50"/>
      <c r="BW3022" s="50"/>
      <c r="BX3022" s="50"/>
      <c r="BY3022" s="50"/>
      <c r="BZ3022" s="50"/>
      <c r="CA3022" s="50"/>
      <c r="CB3022" s="50"/>
      <c r="CC3022" s="50"/>
      <c r="CD3022" s="50"/>
      <c r="CE3022" s="50"/>
      <c r="CF3022" s="50"/>
      <c r="CG3022" s="50"/>
      <c r="CH3022" s="50"/>
      <c r="CI3022" s="50"/>
      <c r="CJ3022" s="50"/>
      <c r="CK3022" s="50"/>
      <c r="CL3022" s="50"/>
      <c r="CM3022" s="50"/>
      <c r="CN3022" s="50"/>
      <c r="CO3022" s="50"/>
      <c r="CP3022" s="50"/>
      <c r="CQ3022" s="50"/>
      <c r="CR3022" s="50"/>
      <c r="CS3022" s="50"/>
      <c r="CT3022" s="50"/>
      <c r="CU3022" s="50"/>
      <c r="CV3022" s="50"/>
      <c r="CW3022" s="50"/>
      <c r="CX3022" s="50"/>
      <c r="CY3022" s="50"/>
      <c r="CZ3022" s="50"/>
      <c r="DA3022" s="50"/>
      <c r="DB3022" s="50"/>
      <c r="DC3022" s="50"/>
      <c r="DD3022" s="50"/>
      <c r="DE3022" s="50"/>
      <c r="DF3022" s="50"/>
      <c r="DG3022" s="50"/>
      <c r="DH3022" s="50"/>
    </row>
    <row r="3023" spans="1:112" x14ac:dyDescent="0.2">
      <c r="A3023" s="385" t="s">
        <v>3625</v>
      </c>
      <c r="B3023" s="201"/>
      <c r="C3023" s="206"/>
      <c r="D3023" s="77" t="s">
        <v>8085</v>
      </c>
      <c r="E3023" s="353">
        <v>200</v>
      </c>
      <c r="F3023" s="352">
        <f t="shared" si="94"/>
        <v>120</v>
      </c>
      <c r="G3023" s="352">
        <f t="shared" si="95"/>
        <v>100</v>
      </c>
      <c r="H3023" s="50"/>
      <c r="I3023" s="50"/>
      <c r="J3023" s="50"/>
      <c r="K3023" s="50"/>
      <c r="L3023" s="50"/>
      <c r="M3023" s="50"/>
      <c r="N3023" s="50"/>
      <c r="O3023" s="50"/>
      <c r="P3023" s="50"/>
      <c r="Q3023" s="50"/>
      <c r="R3023" s="50"/>
      <c r="S3023" s="50"/>
      <c r="T3023" s="50"/>
      <c r="U3023" s="50"/>
      <c r="V3023" s="50"/>
      <c r="W3023" s="50"/>
      <c r="X3023" s="50"/>
      <c r="Y3023" s="50"/>
      <c r="Z3023" s="50"/>
      <c r="AA3023" s="50"/>
      <c r="AB3023" s="50"/>
      <c r="AC3023" s="50"/>
      <c r="AD3023" s="50"/>
      <c r="AE3023" s="50"/>
      <c r="AF3023" s="50"/>
      <c r="AG3023" s="50"/>
      <c r="AH3023" s="50"/>
      <c r="AI3023" s="50"/>
      <c r="AJ3023" s="50"/>
      <c r="AK3023" s="50"/>
      <c r="AL3023" s="50"/>
      <c r="AM3023" s="50"/>
      <c r="AN3023" s="50"/>
      <c r="AO3023" s="50"/>
      <c r="AP3023" s="50"/>
      <c r="AQ3023" s="50"/>
      <c r="AR3023" s="50"/>
      <c r="AS3023" s="50"/>
      <c r="AT3023" s="50"/>
      <c r="AU3023" s="50"/>
      <c r="AV3023" s="50"/>
      <c r="AW3023" s="50"/>
      <c r="AX3023" s="50"/>
      <c r="AY3023" s="50"/>
      <c r="AZ3023" s="50"/>
      <c r="BA3023" s="50"/>
      <c r="BB3023" s="50"/>
      <c r="BC3023" s="50"/>
      <c r="BD3023" s="50"/>
      <c r="BE3023" s="50"/>
      <c r="BF3023" s="50"/>
      <c r="BG3023" s="50"/>
      <c r="BH3023" s="50"/>
      <c r="BI3023" s="50"/>
      <c r="BJ3023" s="50"/>
      <c r="BK3023" s="50"/>
      <c r="BL3023" s="50"/>
      <c r="BM3023" s="50"/>
      <c r="BN3023" s="50"/>
      <c r="BO3023" s="50"/>
      <c r="BP3023" s="50"/>
      <c r="BQ3023" s="50"/>
      <c r="BR3023" s="50"/>
      <c r="BS3023" s="50"/>
      <c r="BT3023" s="50"/>
      <c r="BU3023" s="50"/>
      <c r="BV3023" s="50"/>
      <c r="BW3023" s="50"/>
      <c r="BX3023" s="50"/>
      <c r="BY3023" s="50"/>
      <c r="BZ3023" s="50"/>
      <c r="CA3023" s="50"/>
      <c r="CB3023" s="50"/>
      <c r="CC3023" s="50"/>
      <c r="CD3023" s="50"/>
      <c r="CE3023" s="50"/>
      <c r="CF3023" s="50"/>
      <c r="CG3023" s="50"/>
      <c r="CH3023" s="50"/>
      <c r="CI3023" s="50"/>
      <c r="CJ3023" s="50"/>
      <c r="CK3023" s="50"/>
      <c r="CL3023" s="50"/>
      <c r="CM3023" s="50"/>
      <c r="CN3023" s="50"/>
      <c r="CO3023" s="50"/>
      <c r="CP3023" s="50"/>
      <c r="CQ3023" s="50"/>
      <c r="CR3023" s="50"/>
      <c r="CS3023" s="50"/>
      <c r="CT3023" s="50"/>
      <c r="CU3023" s="50"/>
      <c r="CV3023" s="50"/>
      <c r="CW3023" s="50"/>
      <c r="CX3023" s="50"/>
      <c r="CY3023" s="50"/>
      <c r="CZ3023" s="50"/>
      <c r="DA3023" s="50"/>
      <c r="DB3023" s="50"/>
      <c r="DC3023" s="50"/>
      <c r="DD3023" s="50"/>
      <c r="DE3023" s="50"/>
      <c r="DF3023" s="50"/>
      <c r="DG3023" s="50"/>
      <c r="DH3023" s="50"/>
    </row>
    <row r="3024" spans="1:112" x14ac:dyDescent="0.2">
      <c r="A3024" s="385" t="s">
        <v>3626</v>
      </c>
      <c r="B3024" s="201"/>
      <c r="C3024" s="206"/>
      <c r="D3024" s="77" t="s">
        <v>8086</v>
      </c>
      <c r="E3024" s="353">
        <v>190</v>
      </c>
      <c r="F3024" s="352">
        <f t="shared" si="94"/>
        <v>114</v>
      </c>
      <c r="G3024" s="352">
        <f t="shared" si="95"/>
        <v>95</v>
      </c>
      <c r="H3024" s="50"/>
      <c r="I3024" s="50"/>
      <c r="J3024" s="50"/>
      <c r="K3024" s="50"/>
      <c r="L3024" s="50"/>
      <c r="M3024" s="50"/>
      <c r="N3024" s="50"/>
      <c r="O3024" s="50"/>
      <c r="P3024" s="50"/>
      <c r="Q3024" s="50"/>
      <c r="R3024" s="50"/>
      <c r="S3024" s="50"/>
      <c r="T3024" s="50"/>
      <c r="U3024" s="50"/>
      <c r="V3024" s="50"/>
      <c r="W3024" s="50"/>
      <c r="X3024" s="50"/>
      <c r="Y3024" s="50"/>
      <c r="Z3024" s="50"/>
      <c r="AA3024" s="50"/>
      <c r="AB3024" s="50"/>
      <c r="AC3024" s="50"/>
      <c r="AD3024" s="50"/>
      <c r="AE3024" s="50"/>
      <c r="AF3024" s="50"/>
      <c r="AG3024" s="50"/>
      <c r="AH3024" s="50"/>
      <c r="AI3024" s="50"/>
      <c r="AJ3024" s="50"/>
      <c r="AK3024" s="50"/>
      <c r="AL3024" s="50"/>
      <c r="AM3024" s="50"/>
      <c r="AN3024" s="50"/>
      <c r="AO3024" s="50"/>
      <c r="AP3024" s="50"/>
      <c r="AQ3024" s="50"/>
      <c r="AR3024" s="50"/>
      <c r="AS3024" s="50"/>
      <c r="AT3024" s="50"/>
      <c r="AU3024" s="50"/>
      <c r="AV3024" s="50"/>
      <c r="AW3024" s="50"/>
      <c r="AX3024" s="50"/>
      <c r="AY3024" s="50"/>
      <c r="AZ3024" s="50"/>
      <c r="BA3024" s="50"/>
      <c r="BB3024" s="50"/>
      <c r="BC3024" s="50"/>
      <c r="BD3024" s="50"/>
      <c r="BE3024" s="50"/>
      <c r="BF3024" s="50"/>
      <c r="BG3024" s="50"/>
      <c r="BH3024" s="50"/>
      <c r="BI3024" s="50"/>
      <c r="BJ3024" s="50"/>
      <c r="BK3024" s="50"/>
      <c r="BL3024" s="50"/>
      <c r="BM3024" s="50"/>
      <c r="BN3024" s="50"/>
      <c r="BO3024" s="50"/>
      <c r="BP3024" s="50"/>
      <c r="BQ3024" s="50"/>
      <c r="BR3024" s="50"/>
      <c r="BS3024" s="50"/>
      <c r="BT3024" s="50"/>
      <c r="BU3024" s="50"/>
      <c r="BV3024" s="50"/>
      <c r="BW3024" s="50"/>
      <c r="BX3024" s="50"/>
      <c r="BY3024" s="50"/>
      <c r="BZ3024" s="50"/>
      <c r="CA3024" s="50"/>
      <c r="CB3024" s="50"/>
      <c r="CC3024" s="50"/>
      <c r="CD3024" s="50"/>
      <c r="CE3024" s="50"/>
      <c r="CF3024" s="50"/>
      <c r="CG3024" s="50"/>
      <c r="CH3024" s="50"/>
      <c r="CI3024" s="50"/>
      <c r="CJ3024" s="50"/>
      <c r="CK3024" s="50"/>
      <c r="CL3024" s="50"/>
      <c r="CM3024" s="50"/>
      <c r="CN3024" s="50"/>
      <c r="CO3024" s="50"/>
      <c r="CP3024" s="50"/>
      <c r="CQ3024" s="50"/>
      <c r="CR3024" s="50"/>
      <c r="CS3024" s="50"/>
      <c r="CT3024" s="50"/>
      <c r="CU3024" s="50"/>
      <c r="CV3024" s="50"/>
      <c r="CW3024" s="50"/>
      <c r="CX3024" s="50"/>
      <c r="CY3024" s="50"/>
      <c r="CZ3024" s="50"/>
      <c r="DA3024" s="50"/>
      <c r="DB3024" s="50"/>
      <c r="DC3024" s="50"/>
      <c r="DD3024" s="50"/>
      <c r="DE3024" s="50"/>
      <c r="DF3024" s="50"/>
      <c r="DG3024" s="50"/>
      <c r="DH3024" s="50"/>
    </row>
    <row r="3025" spans="1:112" x14ac:dyDescent="0.2">
      <c r="A3025" s="385" t="s">
        <v>2501</v>
      </c>
      <c r="B3025" s="201"/>
      <c r="C3025" s="206"/>
      <c r="D3025" s="77" t="s">
        <v>8087</v>
      </c>
      <c r="E3025" s="353">
        <v>170</v>
      </c>
      <c r="F3025" s="352">
        <f t="shared" si="94"/>
        <v>102</v>
      </c>
      <c r="G3025" s="352">
        <f t="shared" si="95"/>
        <v>85</v>
      </c>
      <c r="H3025" s="50"/>
      <c r="I3025" s="50"/>
      <c r="J3025" s="50"/>
      <c r="K3025" s="50"/>
      <c r="L3025" s="50"/>
      <c r="M3025" s="50"/>
      <c r="N3025" s="50"/>
      <c r="O3025" s="50"/>
      <c r="P3025" s="50"/>
      <c r="Q3025" s="50"/>
      <c r="R3025" s="50"/>
      <c r="S3025" s="50"/>
      <c r="T3025" s="50"/>
      <c r="U3025" s="50"/>
      <c r="V3025" s="50"/>
      <c r="W3025" s="50"/>
      <c r="X3025" s="50"/>
      <c r="Y3025" s="50"/>
      <c r="Z3025" s="50"/>
      <c r="AA3025" s="50"/>
      <c r="AB3025" s="50"/>
      <c r="AC3025" s="50"/>
      <c r="AD3025" s="50"/>
      <c r="AE3025" s="50"/>
      <c r="AF3025" s="50"/>
      <c r="AG3025" s="50"/>
      <c r="AH3025" s="50"/>
      <c r="AI3025" s="50"/>
      <c r="AJ3025" s="50"/>
      <c r="AK3025" s="50"/>
      <c r="AL3025" s="50"/>
      <c r="AM3025" s="50"/>
      <c r="AN3025" s="50"/>
      <c r="AO3025" s="50"/>
      <c r="AP3025" s="50"/>
      <c r="AQ3025" s="50"/>
      <c r="AR3025" s="50"/>
      <c r="AS3025" s="50"/>
      <c r="AT3025" s="50"/>
      <c r="AU3025" s="50"/>
      <c r="AV3025" s="50"/>
      <c r="AW3025" s="50"/>
      <c r="AX3025" s="50"/>
      <c r="AY3025" s="50"/>
      <c r="AZ3025" s="50"/>
      <c r="BA3025" s="50"/>
      <c r="BB3025" s="50"/>
      <c r="BC3025" s="50"/>
      <c r="BD3025" s="50"/>
      <c r="BE3025" s="50"/>
      <c r="BF3025" s="50"/>
      <c r="BG3025" s="50"/>
      <c r="BH3025" s="50"/>
      <c r="BI3025" s="50"/>
      <c r="BJ3025" s="50"/>
      <c r="BK3025" s="50"/>
      <c r="BL3025" s="50"/>
      <c r="BM3025" s="50"/>
      <c r="BN3025" s="50"/>
      <c r="BO3025" s="50"/>
      <c r="BP3025" s="50"/>
      <c r="BQ3025" s="50"/>
      <c r="BR3025" s="50"/>
      <c r="BS3025" s="50"/>
      <c r="BT3025" s="50"/>
      <c r="BU3025" s="50"/>
      <c r="BV3025" s="50"/>
      <c r="BW3025" s="50"/>
      <c r="BX3025" s="50"/>
      <c r="BY3025" s="50"/>
      <c r="BZ3025" s="50"/>
      <c r="CA3025" s="50"/>
      <c r="CB3025" s="50"/>
      <c r="CC3025" s="50"/>
      <c r="CD3025" s="50"/>
      <c r="CE3025" s="50"/>
      <c r="CF3025" s="50"/>
      <c r="CG3025" s="50"/>
      <c r="CH3025" s="50"/>
      <c r="CI3025" s="50"/>
      <c r="CJ3025" s="50"/>
      <c r="CK3025" s="50"/>
      <c r="CL3025" s="50"/>
      <c r="CM3025" s="50"/>
      <c r="CN3025" s="50"/>
      <c r="CO3025" s="50"/>
      <c r="CP3025" s="50"/>
      <c r="CQ3025" s="50"/>
      <c r="CR3025" s="50"/>
      <c r="CS3025" s="50"/>
      <c r="CT3025" s="50"/>
      <c r="CU3025" s="50"/>
      <c r="CV3025" s="50"/>
      <c r="CW3025" s="50"/>
      <c r="CX3025" s="50"/>
      <c r="CY3025" s="50"/>
      <c r="CZ3025" s="50"/>
      <c r="DA3025" s="50"/>
      <c r="DB3025" s="50"/>
      <c r="DC3025" s="50"/>
      <c r="DD3025" s="50"/>
      <c r="DE3025" s="50"/>
      <c r="DF3025" s="50"/>
      <c r="DG3025" s="50"/>
      <c r="DH3025" s="50"/>
    </row>
    <row r="3026" spans="1:112" x14ac:dyDescent="0.2">
      <c r="A3026" s="579" t="s">
        <v>7358</v>
      </c>
      <c r="B3026" s="579" t="s">
        <v>3624</v>
      </c>
      <c r="C3026" s="206"/>
      <c r="D3026" s="76" t="s">
        <v>2138</v>
      </c>
      <c r="E3026" s="353"/>
      <c r="F3026" s="352">
        <f t="shared" si="94"/>
        <v>0</v>
      </c>
      <c r="G3026" s="352">
        <f t="shared" si="95"/>
        <v>0</v>
      </c>
      <c r="H3026" s="50"/>
      <c r="I3026" s="50"/>
      <c r="J3026" s="50"/>
      <c r="K3026" s="50"/>
      <c r="L3026" s="50"/>
      <c r="M3026" s="50"/>
      <c r="N3026" s="50"/>
      <c r="O3026" s="50"/>
      <c r="P3026" s="50"/>
      <c r="Q3026" s="50"/>
      <c r="R3026" s="50"/>
      <c r="S3026" s="50"/>
      <c r="T3026" s="50"/>
      <c r="U3026" s="50"/>
      <c r="V3026" s="50"/>
      <c r="W3026" s="50"/>
      <c r="X3026" s="50"/>
      <c r="Y3026" s="50"/>
      <c r="Z3026" s="50"/>
      <c r="AA3026" s="50"/>
      <c r="AB3026" s="50"/>
      <c r="AC3026" s="50"/>
      <c r="AD3026" s="50"/>
      <c r="AE3026" s="50"/>
      <c r="AF3026" s="50"/>
      <c r="AG3026" s="50"/>
      <c r="AH3026" s="50"/>
      <c r="AI3026" s="50"/>
      <c r="AJ3026" s="50"/>
      <c r="AK3026" s="50"/>
      <c r="AL3026" s="50"/>
      <c r="AM3026" s="50"/>
      <c r="AN3026" s="50"/>
      <c r="AO3026" s="50"/>
      <c r="AP3026" s="50"/>
      <c r="AQ3026" s="50"/>
      <c r="AR3026" s="50"/>
      <c r="AS3026" s="50"/>
      <c r="AT3026" s="50"/>
      <c r="AU3026" s="50"/>
      <c r="AV3026" s="50"/>
      <c r="AW3026" s="50"/>
      <c r="AX3026" s="50"/>
      <c r="AY3026" s="50"/>
      <c r="AZ3026" s="50"/>
      <c r="BA3026" s="50"/>
      <c r="BB3026" s="50"/>
      <c r="BC3026" s="50"/>
      <c r="BD3026" s="50"/>
      <c r="BE3026" s="50"/>
      <c r="BF3026" s="50"/>
      <c r="BG3026" s="50"/>
      <c r="BH3026" s="50"/>
      <c r="BI3026" s="50"/>
      <c r="BJ3026" s="50"/>
      <c r="BK3026" s="50"/>
      <c r="BL3026" s="50"/>
      <c r="BM3026" s="50"/>
      <c r="BN3026" s="50"/>
      <c r="BO3026" s="50"/>
      <c r="BP3026" s="50"/>
      <c r="BQ3026" s="50"/>
      <c r="BR3026" s="50"/>
      <c r="BS3026" s="50"/>
      <c r="BT3026" s="50"/>
      <c r="BU3026" s="50"/>
      <c r="BV3026" s="50"/>
      <c r="BW3026" s="50"/>
      <c r="BX3026" s="50"/>
      <c r="BY3026" s="50"/>
      <c r="BZ3026" s="50"/>
      <c r="CA3026" s="50"/>
      <c r="CB3026" s="50"/>
      <c r="CC3026" s="50"/>
      <c r="CD3026" s="50"/>
      <c r="CE3026" s="50"/>
      <c r="CF3026" s="50"/>
      <c r="CG3026" s="50"/>
      <c r="CH3026" s="50"/>
      <c r="CI3026" s="50"/>
      <c r="CJ3026" s="50"/>
      <c r="CK3026" s="50"/>
      <c r="CL3026" s="50"/>
      <c r="CM3026" s="50"/>
      <c r="CN3026" s="50"/>
      <c r="CO3026" s="50"/>
      <c r="CP3026" s="50"/>
      <c r="CQ3026" s="50"/>
      <c r="CR3026" s="50"/>
      <c r="CS3026" s="50"/>
      <c r="CT3026" s="50"/>
      <c r="CU3026" s="50"/>
      <c r="CV3026" s="50"/>
      <c r="CW3026" s="50"/>
      <c r="CX3026" s="50"/>
      <c r="CY3026" s="50"/>
      <c r="CZ3026" s="50"/>
      <c r="DA3026" s="50"/>
      <c r="DB3026" s="50"/>
      <c r="DC3026" s="50"/>
      <c r="DD3026" s="50"/>
      <c r="DE3026" s="50"/>
      <c r="DF3026" s="50"/>
      <c r="DG3026" s="50"/>
      <c r="DH3026" s="50"/>
    </row>
    <row r="3027" spans="1:112" x14ac:dyDescent="0.2">
      <c r="A3027" s="581"/>
      <c r="B3027" s="581"/>
      <c r="C3027" s="206"/>
      <c r="D3027" s="77" t="s">
        <v>2159</v>
      </c>
      <c r="E3027" s="353">
        <v>210</v>
      </c>
      <c r="F3027" s="352">
        <f t="shared" si="94"/>
        <v>126</v>
      </c>
      <c r="G3027" s="352">
        <f t="shared" si="95"/>
        <v>105</v>
      </c>
      <c r="H3027" s="50"/>
      <c r="I3027" s="50"/>
      <c r="J3027" s="50"/>
      <c r="K3027" s="50"/>
      <c r="L3027" s="50"/>
      <c r="M3027" s="50"/>
      <c r="N3027" s="50"/>
      <c r="O3027" s="50"/>
      <c r="P3027" s="50"/>
      <c r="Q3027" s="50"/>
      <c r="R3027" s="50"/>
      <c r="S3027" s="50"/>
      <c r="T3027" s="50"/>
      <c r="U3027" s="50"/>
      <c r="V3027" s="50"/>
      <c r="W3027" s="50"/>
      <c r="X3027" s="50"/>
      <c r="Y3027" s="50"/>
      <c r="Z3027" s="50"/>
      <c r="AA3027" s="50"/>
      <c r="AB3027" s="50"/>
      <c r="AC3027" s="50"/>
      <c r="AD3027" s="50"/>
      <c r="AE3027" s="50"/>
      <c r="AF3027" s="50"/>
      <c r="AG3027" s="50"/>
      <c r="AH3027" s="50"/>
      <c r="AI3027" s="50"/>
      <c r="AJ3027" s="50"/>
      <c r="AK3027" s="50"/>
      <c r="AL3027" s="50"/>
      <c r="AM3027" s="50"/>
      <c r="AN3027" s="50"/>
      <c r="AO3027" s="50"/>
      <c r="AP3027" s="50"/>
      <c r="AQ3027" s="50"/>
      <c r="AR3027" s="50"/>
      <c r="AS3027" s="50"/>
      <c r="AT3027" s="50"/>
      <c r="AU3027" s="50"/>
      <c r="AV3027" s="50"/>
      <c r="AW3027" s="50"/>
      <c r="AX3027" s="50"/>
      <c r="AY3027" s="50"/>
      <c r="AZ3027" s="50"/>
      <c r="BA3027" s="50"/>
      <c r="BB3027" s="50"/>
      <c r="BC3027" s="50"/>
      <c r="BD3027" s="50"/>
      <c r="BE3027" s="50"/>
      <c r="BF3027" s="50"/>
      <c r="BG3027" s="50"/>
      <c r="BH3027" s="50"/>
      <c r="BI3027" s="50"/>
      <c r="BJ3027" s="50"/>
      <c r="BK3027" s="50"/>
      <c r="BL3027" s="50"/>
      <c r="BM3027" s="50"/>
      <c r="BN3027" s="50"/>
      <c r="BO3027" s="50"/>
      <c r="BP3027" s="50"/>
      <c r="BQ3027" s="50"/>
      <c r="BR3027" s="50"/>
      <c r="BS3027" s="50"/>
      <c r="BT3027" s="50"/>
      <c r="BU3027" s="50"/>
      <c r="BV3027" s="50"/>
      <c r="BW3027" s="50"/>
      <c r="BX3027" s="50"/>
      <c r="BY3027" s="50"/>
      <c r="BZ3027" s="50"/>
      <c r="CA3027" s="50"/>
      <c r="CB3027" s="50"/>
      <c r="CC3027" s="50"/>
      <c r="CD3027" s="50"/>
      <c r="CE3027" s="50"/>
      <c r="CF3027" s="50"/>
      <c r="CG3027" s="50"/>
      <c r="CH3027" s="50"/>
      <c r="CI3027" s="50"/>
      <c r="CJ3027" s="50"/>
      <c r="CK3027" s="50"/>
      <c r="CL3027" s="50"/>
      <c r="CM3027" s="50"/>
      <c r="CN3027" s="50"/>
      <c r="CO3027" s="50"/>
      <c r="CP3027" s="50"/>
      <c r="CQ3027" s="50"/>
      <c r="CR3027" s="50"/>
      <c r="CS3027" s="50"/>
      <c r="CT3027" s="50"/>
      <c r="CU3027" s="50"/>
      <c r="CV3027" s="50"/>
      <c r="CW3027" s="50"/>
      <c r="CX3027" s="50"/>
      <c r="CY3027" s="50"/>
      <c r="CZ3027" s="50"/>
      <c r="DA3027" s="50"/>
      <c r="DB3027" s="50"/>
      <c r="DC3027" s="50"/>
      <c r="DD3027" s="50"/>
      <c r="DE3027" s="50"/>
      <c r="DF3027" s="50"/>
      <c r="DG3027" s="50"/>
      <c r="DH3027" s="50"/>
    </row>
    <row r="3028" spans="1:112" x14ac:dyDescent="0.2">
      <c r="A3028" s="581"/>
      <c r="B3028" s="581"/>
      <c r="C3028" s="206"/>
      <c r="D3028" s="77" t="s">
        <v>2160</v>
      </c>
      <c r="E3028" s="353">
        <v>190</v>
      </c>
      <c r="F3028" s="352">
        <f t="shared" si="94"/>
        <v>114</v>
      </c>
      <c r="G3028" s="352">
        <f t="shared" si="95"/>
        <v>95</v>
      </c>
      <c r="H3028" s="50"/>
      <c r="I3028" s="50"/>
      <c r="J3028" s="50"/>
      <c r="K3028" s="50"/>
      <c r="L3028" s="50"/>
      <c r="M3028" s="50"/>
      <c r="N3028" s="50"/>
      <c r="O3028" s="50"/>
      <c r="P3028" s="50"/>
      <c r="Q3028" s="50"/>
      <c r="R3028" s="50"/>
      <c r="S3028" s="50"/>
      <c r="T3028" s="50"/>
      <c r="U3028" s="50"/>
      <c r="V3028" s="50"/>
      <c r="W3028" s="50"/>
      <c r="X3028" s="50"/>
      <c r="Y3028" s="50"/>
      <c r="Z3028" s="50"/>
      <c r="AA3028" s="50"/>
      <c r="AB3028" s="50"/>
      <c r="AC3028" s="50"/>
      <c r="AD3028" s="50"/>
      <c r="AE3028" s="50"/>
      <c r="AF3028" s="50"/>
      <c r="AG3028" s="50"/>
      <c r="AH3028" s="50"/>
      <c r="AI3028" s="50"/>
      <c r="AJ3028" s="50"/>
      <c r="AK3028" s="50"/>
      <c r="AL3028" s="50"/>
      <c r="AM3028" s="50"/>
      <c r="AN3028" s="50"/>
      <c r="AO3028" s="50"/>
      <c r="AP3028" s="50"/>
      <c r="AQ3028" s="50"/>
      <c r="AR3028" s="50"/>
      <c r="AS3028" s="50"/>
      <c r="AT3028" s="50"/>
      <c r="AU3028" s="50"/>
      <c r="AV3028" s="50"/>
      <c r="AW3028" s="50"/>
      <c r="AX3028" s="50"/>
      <c r="AY3028" s="50"/>
      <c r="AZ3028" s="50"/>
      <c r="BA3028" s="50"/>
      <c r="BB3028" s="50"/>
      <c r="BC3028" s="50"/>
      <c r="BD3028" s="50"/>
      <c r="BE3028" s="50"/>
      <c r="BF3028" s="50"/>
      <c r="BG3028" s="50"/>
      <c r="BH3028" s="50"/>
      <c r="BI3028" s="50"/>
      <c r="BJ3028" s="50"/>
      <c r="BK3028" s="50"/>
      <c r="BL3028" s="50"/>
      <c r="BM3028" s="50"/>
      <c r="BN3028" s="50"/>
      <c r="BO3028" s="50"/>
      <c r="BP3028" s="50"/>
      <c r="BQ3028" s="50"/>
      <c r="BR3028" s="50"/>
      <c r="BS3028" s="50"/>
      <c r="BT3028" s="50"/>
      <c r="BU3028" s="50"/>
      <c r="BV3028" s="50"/>
      <c r="BW3028" s="50"/>
      <c r="BX3028" s="50"/>
      <c r="BY3028" s="50"/>
      <c r="BZ3028" s="50"/>
      <c r="CA3028" s="50"/>
      <c r="CB3028" s="50"/>
      <c r="CC3028" s="50"/>
      <c r="CD3028" s="50"/>
      <c r="CE3028" s="50"/>
      <c r="CF3028" s="50"/>
      <c r="CG3028" s="50"/>
      <c r="CH3028" s="50"/>
      <c r="CI3028" s="50"/>
      <c r="CJ3028" s="50"/>
      <c r="CK3028" s="50"/>
      <c r="CL3028" s="50"/>
      <c r="CM3028" s="50"/>
      <c r="CN3028" s="50"/>
      <c r="CO3028" s="50"/>
      <c r="CP3028" s="50"/>
      <c r="CQ3028" s="50"/>
      <c r="CR3028" s="50"/>
      <c r="CS3028" s="50"/>
      <c r="CT3028" s="50"/>
      <c r="CU3028" s="50"/>
      <c r="CV3028" s="50"/>
      <c r="CW3028" s="50"/>
      <c r="CX3028" s="50"/>
      <c r="CY3028" s="50"/>
      <c r="CZ3028" s="50"/>
      <c r="DA3028" s="50"/>
      <c r="DB3028" s="50"/>
      <c r="DC3028" s="50"/>
      <c r="DD3028" s="50"/>
      <c r="DE3028" s="50"/>
      <c r="DF3028" s="50"/>
      <c r="DG3028" s="50"/>
      <c r="DH3028" s="50"/>
    </row>
    <row r="3029" spans="1:112" x14ac:dyDescent="0.2">
      <c r="A3029" s="580"/>
      <c r="B3029" s="580"/>
      <c r="C3029" s="206"/>
      <c r="D3029" s="77" t="s">
        <v>2214</v>
      </c>
      <c r="E3029" s="353">
        <v>180</v>
      </c>
      <c r="F3029" s="352">
        <f t="shared" si="94"/>
        <v>108</v>
      </c>
      <c r="G3029" s="352">
        <f t="shared" si="95"/>
        <v>90</v>
      </c>
      <c r="H3029" s="50"/>
      <c r="I3029" s="50"/>
      <c r="J3029" s="50"/>
      <c r="K3029" s="50"/>
      <c r="L3029" s="50"/>
      <c r="M3029" s="50"/>
      <c r="N3029" s="50"/>
      <c r="O3029" s="50"/>
      <c r="P3029" s="50"/>
      <c r="Q3029" s="50"/>
      <c r="R3029" s="50"/>
      <c r="S3029" s="50"/>
      <c r="T3029" s="50"/>
      <c r="U3029" s="50"/>
      <c r="V3029" s="50"/>
      <c r="W3029" s="50"/>
      <c r="X3029" s="50"/>
      <c r="Y3029" s="50"/>
      <c r="Z3029" s="50"/>
      <c r="AA3029" s="50"/>
      <c r="AB3029" s="50"/>
      <c r="AC3029" s="50"/>
      <c r="AD3029" s="50"/>
      <c r="AE3029" s="50"/>
      <c r="AF3029" s="50"/>
      <c r="AG3029" s="50"/>
      <c r="AH3029" s="50"/>
      <c r="AI3029" s="50"/>
      <c r="AJ3029" s="50"/>
      <c r="AK3029" s="50"/>
      <c r="AL3029" s="50"/>
      <c r="AM3029" s="50"/>
      <c r="AN3029" s="50"/>
      <c r="AO3029" s="50"/>
      <c r="AP3029" s="50"/>
      <c r="AQ3029" s="50"/>
      <c r="AR3029" s="50"/>
      <c r="AS3029" s="50"/>
      <c r="AT3029" s="50"/>
      <c r="AU3029" s="50"/>
      <c r="AV3029" s="50"/>
      <c r="AW3029" s="50"/>
      <c r="AX3029" s="50"/>
      <c r="AY3029" s="50"/>
      <c r="AZ3029" s="50"/>
      <c r="BA3029" s="50"/>
      <c r="BB3029" s="50"/>
      <c r="BC3029" s="50"/>
      <c r="BD3029" s="50"/>
      <c r="BE3029" s="50"/>
      <c r="BF3029" s="50"/>
      <c r="BG3029" s="50"/>
      <c r="BH3029" s="50"/>
      <c r="BI3029" s="50"/>
      <c r="BJ3029" s="50"/>
      <c r="BK3029" s="50"/>
      <c r="BL3029" s="50"/>
      <c r="BM3029" s="50"/>
      <c r="BN3029" s="50"/>
      <c r="BO3029" s="50"/>
      <c r="BP3029" s="50"/>
      <c r="BQ3029" s="50"/>
      <c r="BR3029" s="50"/>
      <c r="BS3029" s="50"/>
      <c r="BT3029" s="50"/>
      <c r="BU3029" s="50"/>
      <c r="BV3029" s="50"/>
      <c r="BW3029" s="50"/>
      <c r="BX3029" s="50"/>
      <c r="BY3029" s="50"/>
      <c r="BZ3029" s="50"/>
      <c r="CA3029" s="50"/>
      <c r="CB3029" s="50"/>
      <c r="CC3029" s="50"/>
      <c r="CD3029" s="50"/>
      <c r="CE3029" s="50"/>
      <c r="CF3029" s="50"/>
      <c r="CG3029" s="50"/>
      <c r="CH3029" s="50"/>
      <c r="CI3029" s="50"/>
      <c r="CJ3029" s="50"/>
      <c r="CK3029" s="50"/>
      <c r="CL3029" s="50"/>
      <c r="CM3029" s="50"/>
      <c r="CN3029" s="50"/>
      <c r="CO3029" s="50"/>
      <c r="CP3029" s="50"/>
      <c r="CQ3029" s="50"/>
      <c r="CR3029" s="50"/>
      <c r="CS3029" s="50"/>
      <c r="CT3029" s="50"/>
      <c r="CU3029" s="50"/>
      <c r="CV3029" s="50"/>
      <c r="CW3029" s="50"/>
      <c r="CX3029" s="50"/>
      <c r="CY3029" s="50"/>
      <c r="CZ3029" s="50"/>
      <c r="DA3029" s="50"/>
      <c r="DB3029" s="50"/>
      <c r="DC3029" s="50"/>
      <c r="DD3029" s="50"/>
      <c r="DE3029" s="50"/>
      <c r="DF3029" s="50"/>
      <c r="DG3029" s="50"/>
      <c r="DH3029" s="50"/>
    </row>
    <row r="3030" spans="1:112" x14ac:dyDescent="0.2">
      <c r="A3030" s="579" t="s">
        <v>7359</v>
      </c>
      <c r="B3030" s="579" t="s">
        <v>3625</v>
      </c>
      <c r="C3030" s="206"/>
      <c r="D3030" s="76" t="s">
        <v>2146</v>
      </c>
      <c r="E3030" s="353"/>
      <c r="F3030" s="352">
        <f t="shared" si="94"/>
        <v>0</v>
      </c>
      <c r="G3030" s="352">
        <f t="shared" si="95"/>
        <v>0</v>
      </c>
      <c r="H3030" s="50"/>
      <c r="I3030" s="50"/>
      <c r="J3030" s="50"/>
      <c r="K3030" s="50"/>
      <c r="L3030" s="50"/>
      <c r="M3030" s="50"/>
      <c r="N3030" s="50"/>
      <c r="O3030" s="50"/>
      <c r="P3030" s="50"/>
      <c r="Q3030" s="50"/>
      <c r="R3030" s="50"/>
      <c r="S3030" s="50"/>
      <c r="T3030" s="50"/>
      <c r="U3030" s="50"/>
      <c r="V3030" s="50"/>
      <c r="W3030" s="50"/>
      <c r="X3030" s="50"/>
      <c r="Y3030" s="50"/>
      <c r="Z3030" s="50"/>
      <c r="AA3030" s="50"/>
      <c r="AB3030" s="50"/>
      <c r="AC3030" s="50"/>
      <c r="AD3030" s="50"/>
      <c r="AE3030" s="50"/>
      <c r="AF3030" s="50"/>
      <c r="AG3030" s="50"/>
      <c r="AH3030" s="50"/>
      <c r="AI3030" s="50"/>
      <c r="AJ3030" s="50"/>
      <c r="AK3030" s="50"/>
      <c r="AL3030" s="50"/>
      <c r="AM3030" s="50"/>
      <c r="AN3030" s="50"/>
      <c r="AO3030" s="50"/>
      <c r="AP3030" s="50"/>
      <c r="AQ3030" s="50"/>
      <c r="AR3030" s="50"/>
      <c r="AS3030" s="50"/>
      <c r="AT3030" s="50"/>
      <c r="AU3030" s="50"/>
      <c r="AV3030" s="50"/>
      <c r="AW3030" s="50"/>
      <c r="AX3030" s="50"/>
      <c r="AY3030" s="50"/>
      <c r="AZ3030" s="50"/>
      <c r="BA3030" s="50"/>
      <c r="BB3030" s="50"/>
      <c r="BC3030" s="50"/>
      <c r="BD3030" s="50"/>
      <c r="BE3030" s="50"/>
      <c r="BF3030" s="50"/>
      <c r="BG3030" s="50"/>
      <c r="BH3030" s="50"/>
      <c r="BI3030" s="50"/>
      <c r="BJ3030" s="50"/>
      <c r="BK3030" s="50"/>
      <c r="BL3030" s="50"/>
      <c r="BM3030" s="50"/>
      <c r="BN3030" s="50"/>
      <c r="BO3030" s="50"/>
      <c r="BP3030" s="50"/>
      <c r="BQ3030" s="50"/>
      <c r="BR3030" s="50"/>
      <c r="BS3030" s="50"/>
      <c r="BT3030" s="50"/>
      <c r="BU3030" s="50"/>
      <c r="BV3030" s="50"/>
      <c r="BW3030" s="50"/>
      <c r="BX3030" s="50"/>
      <c r="BY3030" s="50"/>
      <c r="BZ3030" s="50"/>
      <c r="CA3030" s="50"/>
      <c r="CB3030" s="50"/>
      <c r="CC3030" s="50"/>
      <c r="CD3030" s="50"/>
      <c r="CE3030" s="50"/>
      <c r="CF3030" s="50"/>
      <c r="CG3030" s="50"/>
      <c r="CH3030" s="50"/>
      <c r="CI3030" s="50"/>
      <c r="CJ3030" s="50"/>
      <c r="CK3030" s="50"/>
      <c r="CL3030" s="50"/>
      <c r="CM3030" s="50"/>
      <c r="CN3030" s="50"/>
      <c r="CO3030" s="50"/>
      <c r="CP3030" s="50"/>
      <c r="CQ3030" s="50"/>
      <c r="CR3030" s="50"/>
      <c r="CS3030" s="50"/>
      <c r="CT3030" s="50"/>
      <c r="CU3030" s="50"/>
      <c r="CV3030" s="50"/>
      <c r="CW3030" s="50"/>
      <c r="CX3030" s="50"/>
      <c r="CY3030" s="50"/>
      <c r="CZ3030" s="50"/>
      <c r="DA3030" s="50"/>
      <c r="DB3030" s="50"/>
      <c r="DC3030" s="50"/>
      <c r="DD3030" s="50"/>
      <c r="DE3030" s="50"/>
      <c r="DF3030" s="50"/>
      <c r="DG3030" s="50"/>
      <c r="DH3030" s="50"/>
    </row>
    <row r="3031" spans="1:112" x14ac:dyDescent="0.2">
      <c r="A3031" s="581"/>
      <c r="B3031" s="581"/>
      <c r="C3031" s="206"/>
      <c r="D3031" s="77" t="s">
        <v>2159</v>
      </c>
      <c r="E3031" s="353">
        <v>190</v>
      </c>
      <c r="F3031" s="352">
        <f t="shared" si="94"/>
        <v>114</v>
      </c>
      <c r="G3031" s="352">
        <f t="shared" si="95"/>
        <v>95</v>
      </c>
      <c r="H3031" s="50"/>
      <c r="I3031" s="50"/>
      <c r="J3031" s="50"/>
      <c r="K3031" s="50"/>
      <c r="L3031" s="50"/>
      <c r="M3031" s="50"/>
      <c r="N3031" s="50"/>
      <c r="O3031" s="50"/>
      <c r="P3031" s="50"/>
      <c r="Q3031" s="50"/>
      <c r="R3031" s="50"/>
      <c r="S3031" s="50"/>
      <c r="T3031" s="50"/>
      <c r="U3031" s="50"/>
      <c r="V3031" s="50"/>
      <c r="W3031" s="50"/>
      <c r="X3031" s="50"/>
      <c r="Y3031" s="50"/>
      <c r="Z3031" s="50"/>
      <c r="AA3031" s="50"/>
      <c r="AB3031" s="50"/>
      <c r="AC3031" s="50"/>
      <c r="AD3031" s="50"/>
      <c r="AE3031" s="50"/>
      <c r="AF3031" s="50"/>
      <c r="AG3031" s="50"/>
      <c r="AH3031" s="50"/>
      <c r="AI3031" s="50"/>
      <c r="AJ3031" s="50"/>
      <c r="AK3031" s="50"/>
      <c r="AL3031" s="50"/>
      <c r="AM3031" s="50"/>
      <c r="AN3031" s="50"/>
      <c r="AO3031" s="50"/>
      <c r="AP3031" s="50"/>
      <c r="AQ3031" s="50"/>
      <c r="AR3031" s="50"/>
      <c r="AS3031" s="50"/>
      <c r="AT3031" s="50"/>
      <c r="AU3031" s="50"/>
      <c r="AV3031" s="50"/>
      <c r="AW3031" s="50"/>
      <c r="AX3031" s="50"/>
      <c r="AY3031" s="50"/>
      <c r="AZ3031" s="50"/>
      <c r="BA3031" s="50"/>
      <c r="BB3031" s="50"/>
      <c r="BC3031" s="50"/>
      <c r="BD3031" s="50"/>
      <c r="BE3031" s="50"/>
      <c r="BF3031" s="50"/>
      <c r="BG3031" s="50"/>
      <c r="BH3031" s="50"/>
      <c r="BI3031" s="50"/>
      <c r="BJ3031" s="50"/>
      <c r="BK3031" s="50"/>
      <c r="BL3031" s="50"/>
      <c r="BM3031" s="50"/>
      <c r="BN3031" s="50"/>
      <c r="BO3031" s="50"/>
      <c r="BP3031" s="50"/>
      <c r="BQ3031" s="50"/>
      <c r="BR3031" s="50"/>
      <c r="BS3031" s="50"/>
      <c r="BT3031" s="50"/>
      <c r="BU3031" s="50"/>
      <c r="BV3031" s="50"/>
      <c r="BW3031" s="50"/>
      <c r="BX3031" s="50"/>
      <c r="BY3031" s="50"/>
      <c r="BZ3031" s="50"/>
      <c r="CA3031" s="50"/>
      <c r="CB3031" s="50"/>
      <c r="CC3031" s="50"/>
      <c r="CD3031" s="50"/>
      <c r="CE3031" s="50"/>
      <c r="CF3031" s="50"/>
      <c r="CG3031" s="50"/>
      <c r="CH3031" s="50"/>
      <c r="CI3031" s="50"/>
      <c r="CJ3031" s="50"/>
      <c r="CK3031" s="50"/>
      <c r="CL3031" s="50"/>
      <c r="CM3031" s="50"/>
      <c r="CN3031" s="50"/>
      <c r="CO3031" s="50"/>
      <c r="CP3031" s="50"/>
      <c r="CQ3031" s="50"/>
      <c r="CR3031" s="50"/>
      <c r="CS3031" s="50"/>
      <c r="CT3031" s="50"/>
      <c r="CU3031" s="50"/>
      <c r="CV3031" s="50"/>
      <c r="CW3031" s="50"/>
      <c r="CX3031" s="50"/>
      <c r="CY3031" s="50"/>
      <c r="CZ3031" s="50"/>
      <c r="DA3031" s="50"/>
      <c r="DB3031" s="50"/>
      <c r="DC3031" s="50"/>
      <c r="DD3031" s="50"/>
      <c r="DE3031" s="50"/>
      <c r="DF3031" s="50"/>
      <c r="DG3031" s="50"/>
      <c r="DH3031" s="50"/>
    </row>
    <row r="3032" spans="1:112" x14ac:dyDescent="0.2">
      <c r="A3032" s="581"/>
      <c r="B3032" s="581"/>
      <c r="C3032" s="206"/>
      <c r="D3032" s="77" t="s">
        <v>2160</v>
      </c>
      <c r="E3032" s="353">
        <v>180</v>
      </c>
      <c r="F3032" s="352">
        <f t="shared" si="94"/>
        <v>108</v>
      </c>
      <c r="G3032" s="352">
        <f t="shared" si="95"/>
        <v>90</v>
      </c>
      <c r="H3032" s="50"/>
      <c r="I3032" s="50"/>
      <c r="J3032" s="50"/>
      <c r="K3032" s="50"/>
      <c r="L3032" s="50"/>
      <c r="M3032" s="50"/>
      <c r="N3032" s="50"/>
      <c r="O3032" s="50"/>
      <c r="P3032" s="50"/>
      <c r="Q3032" s="50"/>
      <c r="R3032" s="50"/>
      <c r="S3032" s="50"/>
      <c r="T3032" s="50"/>
      <c r="U3032" s="50"/>
      <c r="V3032" s="50"/>
      <c r="W3032" s="50"/>
      <c r="X3032" s="50"/>
      <c r="Y3032" s="50"/>
      <c r="Z3032" s="50"/>
      <c r="AA3032" s="50"/>
      <c r="AB3032" s="50"/>
      <c r="AC3032" s="50"/>
      <c r="AD3032" s="50"/>
      <c r="AE3032" s="50"/>
      <c r="AF3032" s="50"/>
      <c r="AG3032" s="50"/>
      <c r="AH3032" s="50"/>
      <c r="AI3032" s="50"/>
      <c r="AJ3032" s="50"/>
      <c r="AK3032" s="50"/>
      <c r="AL3032" s="50"/>
      <c r="AM3032" s="50"/>
      <c r="AN3032" s="50"/>
      <c r="AO3032" s="50"/>
      <c r="AP3032" s="50"/>
      <c r="AQ3032" s="50"/>
      <c r="AR3032" s="50"/>
      <c r="AS3032" s="50"/>
      <c r="AT3032" s="50"/>
      <c r="AU3032" s="50"/>
      <c r="AV3032" s="50"/>
      <c r="AW3032" s="50"/>
      <c r="AX3032" s="50"/>
      <c r="AY3032" s="50"/>
      <c r="AZ3032" s="50"/>
      <c r="BA3032" s="50"/>
      <c r="BB3032" s="50"/>
      <c r="BC3032" s="50"/>
      <c r="BD3032" s="50"/>
      <c r="BE3032" s="50"/>
      <c r="BF3032" s="50"/>
      <c r="BG3032" s="50"/>
      <c r="BH3032" s="50"/>
      <c r="BI3032" s="50"/>
      <c r="BJ3032" s="50"/>
      <c r="BK3032" s="50"/>
      <c r="BL3032" s="50"/>
      <c r="BM3032" s="50"/>
      <c r="BN3032" s="50"/>
      <c r="BO3032" s="50"/>
      <c r="BP3032" s="50"/>
      <c r="BQ3032" s="50"/>
      <c r="BR3032" s="50"/>
      <c r="BS3032" s="50"/>
      <c r="BT3032" s="50"/>
      <c r="BU3032" s="50"/>
      <c r="BV3032" s="50"/>
      <c r="BW3032" s="50"/>
      <c r="BX3032" s="50"/>
      <c r="BY3032" s="50"/>
      <c r="BZ3032" s="50"/>
      <c r="CA3032" s="50"/>
      <c r="CB3032" s="50"/>
      <c r="CC3032" s="50"/>
      <c r="CD3032" s="50"/>
      <c r="CE3032" s="50"/>
      <c r="CF3032" s="50"/>
      <c r="CG3032" s="50"/>
      <c r="CH3032" s="50"/>
      <c r="CI3032" s="50"/>
      <c r="CJ3032" s="50"/>
      <c r="CK3032" s="50"/>
      <c r="CL3032" s="50"/>
      <c r="CM3032" s="50"/>
      <c r="CN3032" s="50"/>
      <c r="CO3032" s="50"/>
      <c r="CP3032" s="50"/>
      <c r="CQ3032" s="50"/>
      <c r="CR3032" s="50"/>
      <c r="CS3032" s="50"/>
      <c r="CT3032" s="50"/>
      <c r="CU3032" s="50"/>
      <c r="CV3032" s="50"/>
      <c r="CW3032" s="50"/>
      <c r="CX3032" s="50"/>
      <c r="CY3032" s="50"/>
      <c r="CZ3032" s="50"/>
      <c r="DA3032" s="50"/>
      <c r="DB3032" s="50"/>
      <c r="DC3032" s="50"/>
      <c r="DD3032" s="50"/>
      <c r="DE3032" s="50"/>
      <c r="DF3032" s="50"/>
      <c r="DG3032" s="50"/>
      <c r="DH3032" s="50"/>
    </row>
    <row r="3033" spans="1:112" x14ac:dyDescent="0.2">
      <c r="A3033" s="580"/>
      <c r="B3033" s="580"/>
      <c r="C3033" s="206"/>
      <c r="D3033" s="77" t="s">
        <v>2214</v>
      </c>
      <c r="E3033" s="353">
        <v>170</v>
      </c>
      <c r="F3033" s="352">
        <f t="shared" si="94"/>
        <v>102</v>
      </c>
      <c r="G3033" s="352">
        <f t="shared" si="95"/>
        <v>85</v>
      </c>
      <c r="H3033" s="50"/>
      <c r="I3033" s="50"/>
      <c r="J3033" s="50"/>
      <c r="K3033" s="50"/>
      <c r="L3033" s="50"/>
      <c r="M3033" s="50"/>
      <c r="N3033" s="50"/>
      <c r="O3033" s="50"/>
      <c r="P3033" s="50"/>
      <c r="Q3033" s="50"/>
      <c r="R3033" s="50"/>
      <c r="S3033" s="50"/>
      <c r="T3033" s="50"/>
      <c r="U3033" s="50"/>
      <c r="V3033" s="50"/>
      <c r="W3033" s="50"/>
      <c r="X3033" s="50"/>
      <c r="Y3033" s="50"/>
      <c r="Z3033" s="50"/>
      <c r="AA3033" s="50"/>
      <c r="AB3033" s="50"/>
      <c r="AC3033" s="50"/>
      <c r="AD3033" s="50"/>
      <c r="AE3033" s="50"/>
      <c r="AF3033" s="50"/>
      <c r="AG3033" s="50"/>
      <c r="AH3033" s="50"/>
      <c r="AI3033" s="50"/>
      <c r="AJ3033" s="50"/>
      <c r="AK3033" s="50"/>
      <c r="AL3033" s="50"/>
      <c r="AM3033" s="50"/>
      <c r="AN3033" s="50"/>
      <c r="AO3033" s="50"/>
      <c r="AP3033" s="50"/>
      <c r="AQ3033" s="50"/>
      <c r="AR3033" s="50"/>
      <c r="AS3033" s="50"/>
      <c r="AT3033" s="50"/>
      <c r="AU3033" s="50"/>
      <c r="AV3033" s="50"/>
      <c r="AW3033" s="50"/>
      <c r="AX3033" s="50"/>
      <c r="AY3033" s="50"/>
      <c r="AZ3033" s="50"/>
      <c r="BA3033" s="50"/>
      <c r="BB3033" s="50"/>
      <c r="BC3033" s="50"/>
      <c r="BD3033" s="50"/>
      <c r="BE3033" s="50"/>
      <c r="BF3033" s="50"/>
      <c r="BG3033" s="50"/>
      <c r="BH3033" s="50"/>
      <c r="BI3033" s="50"/>
      <c r="BJ3033" s="50"/>
      <c r="BK3033" s="50"/>
      <c r="BL3033" s="50"/>
      <c r="BM3033" s="50"/>
      <c r="BN3033" s="50"/>
      <c r="BO3033" s="50"/>
      <c r="BP3033" s="50"/>
      <c r="BQ3033" s="50"/>
      <c r="BR3033" s="50"/>
      <c r="BS3033" s="50"/>
      <c r="BT3033" s="50"/>
      <c r="BU3033" s="50"/>
      <c r="BV3033" s="50"/>
      <c r="BW3033" s="50"/>
      <c r="BX3033" s="50"/>
      <c r="BY3033" s="50"/>
      <c r="BZ3033" s="50"/>
      <c r="CA3033" s="50"/>
      <c r="CB3033" s="50"/>
      <c r="CC3033" s="50"/>
      <c r="CD3033" s="50"/>
      <c r="CE3033" s="50"/>
      <c r="CF3033" s="50"/>
      <c r="CG3033" s="50"/>
      <c r="CH3033" s="50"/>
      <c r="CI3033" s="50"/>
      <c r="CJ3033" s="50"/>
      <c r="CK3033" s="50"/>
      <c r="CL3033" s="50"/>
      <c r="CM3033" s="50"/>
      <c r="CN3033" s="50"/>
      <c r="CO3033" s="50"/>
      <c r="CP3033" s="50"/>
      <c r="CQ3033" s="50"/>
      <c r="CR3033" s="50"/>
      <c r="CS3033" s="50"/>
      <c r="CT3033" s="50"/>
      <c r="CU3033" s="50"/>
      <c r="CV3033" s="50"/>
      <c r="CW3033" s="50"/>
      <c r="CX3033" s="50"/>
      <c r="CY3033" s="50"/>
      <c r="CZ3033" s="50"/>
      <c r="DA3033" s="50"/>
      <c r="DB3033" s="50"/>
      <c r="DC3033" s="50"/>
      <c r="DD3033" s="50"/>
      <c r="DE3033" s="50"/>
      <c r="DF3033" s="50"/>
      <c r="DG3033" s="50"/>
      <c r="DH3033" s="50"/>
    </row>
    <row r="3034" spans="1:112" ht="25.5" x14ac:dyDescent="0.2">
      <c r="A3034" s="206" t="s">
        <v>7360</v>
      </c>
      <c r="B3034" s="206"/>
      <c r="C3034" s="206" t="s">
        <v>76</v>
      </c>
      <c r="D3034" s="77" t="s">
        <v>3582</v>
      </c>
      <c r="E3034" s="353">
        <v>1700</v>
      </c>
      <c r="F3034" s="352">
        <f t="shared" si="94"/>
        <v>1020</v>
      </c>
      <c r="G3034" s="352">
        <f t="shared" si="95"/>
        <v>850</v>
      </c>
      <c r="H3034" s="50"/>
      <c r="I3034" s="50"/>
      <c r="J3034" s="50"/>
      <c r="K3034" s="50"/>
      <c r="L3034" s="50"/>
      <c r="M3034" s="50"/>
      <c r="N3034" s="50"/>
      <c r="O3034" s="50"/>
      <c r="P3034" s="50"/>
      <c r="Q3034" s="50"/>
      <c r="R3034" s="50"/>
      <c r="S3034" s="50"/>
      <c r="T3034" s="50"/>
      <c r="U3034" s="50"/>
      <c r="V3034" s="50"/>
      <c r="W3034" s="50"/>
      <c r="X3034" s="50"/>
      <c r="Y3034" s="50"/>
      <c r="Z3034" s="50"/>
      <c r="AA3034" s="50"/>
      <c r="AB3034" s="50"/>
      <c r="AC3034" s="50"/>
      <c r="AD3034" s="50"/>
      <c r="AE3034" s="50"/>
      <c r="AF3034" s="50"/>
      <c r="AG3034" s="50"/>
      <c r="AH3034" s="50"/>
      <c r="AI3034" s="50"/>
      <c r="AJ3034" s="50"/>
      <c r="AK3034" s="50"/>
      <c r="AL3034" s="50"/>
      <c r="AM3034" s="50"/>
      <c r="AN3034" s="50"/>
      <c r="AO3034" s="50"/>
      <c r="AP3034" s="50"/>
      <c r="AQ3034" s="50"/>
      <c r="AR3034" s="50"/>
      <c r="AS3034" s="50"/>
      <c r="AT3034" s="50"/>
      <c r="AU3034" s="50"/>
      <c r="AV3034" s="50"/>
      <c r="AW3034" s="50"/>
      <c r="AX3034" s="50"/>
      <c r="AY3034" s="50"/>
      <c r="AZ3034" s="50"/>
      <c r="BA3034" s="50"/>
      <c r="BB3034" s="50"/>
      <c r="BC3034" s="50"/>
      <c r="BD3034" s="50"/>
      <c r="BE3034" s="50"/>
      <c r="BF3034" s="50"/>
      <c r="BG3034" s="50"/>
      <c r="BH3034" s="50"/>
      <c r="BI3034" s="50"/>
      <c r="BJ3034" s="50"/>
      <c r="BK3034" s="50"/>
      <c r="BL3034" s="50"/>
      <c r="BM3034" s="50"/>
      <c r="BN3034" s="50"/>
      <c r="BO3034" s="50"/>
      <c r="BP3034" s="50"/>
      <c r="BQ3034" s="50"/>
      <c r="BR3034" s="50"/>
      <c r="BS3034" s="50"/>
      <c r="BT3034" s="50"/>
      <c r="BU3034" s="50"/>
      <c r="BV3034" s="50"/>
      <c r="BW3034" s="50"/>
      <c r="BX3034" s="50"/>
      <c r="BY3034" s="50"/>
      <c r="BZ3034" s="50"/>
      <c r="CA3034" s="50"/>
      <c r="CB3034" s="50"/>
      <c r="CC3034" s="50"/>
      <c r="CD3034" s="50"/>
      <c r="CE3034" s="50"/>
      <c r="CF3034" s="50"/>
      <c r="CG3034" s="50"/>
      <c r="CH3034" s="50"/>
      <c r="CI3034" s="50"/>
      <c r="CJ3034" s="50"/>
      <c r="CK3034" s="50"/>
      <c r="CL3034" s="50"/>
      <c r="CM3034" s="50"/>
      <c r="CN3034" s="50"/>
      <c r="CO3034" s="50"/>
      <c r="CP3034" s="50"/>
      <c r="CQ3034" s="50"/>
      <c r="CR3034" s="50"/>
      <c r="CS3034" s="50"/>
      <c r="CT3034" s="50"/>
      <c r="CU3034" s="50"/>
      <c r="CV3034" s="50"/>
      <c r="CW3034" s="50"/>
      <c r="CX3034" s="50"/>
      <c r="CY3034" s="50"/>
      <c r="CZ3034" s="50"/>
      <c r="DA3034" s="50"/>
      <c r="DB3034" s="50"/>
      <c r="DC3034" s="50"/>
      <c r="DD3034" s="50"/>
      <c r="DE3034" s="50"/>
      <c r="DF3034" s="50"/>
      <c r="DG3034" s="50"/>
      <c r="DH3034" s="50"/>
    </row>
    <row r="3035" spans="1:112" x14ac:dyDescent="0.2">
      <c r="A3035" s="132" t="s">
        <v>2515</v>
      </c>
      <c r="B3035" s="132" t="s">
        <v>2515</v>
      </c>
      <c r="C3035" s="206"/>
      <c r="D3035" s="76" t="s">
        <v>3627</v>
      </c>
      <c r="E3035" s="353"/>
      <c r="F3035" s="352">
        <f t="shared" si="94"/>
        <v>0</v>
      </c>
      <c r="G3035" s="352">
        <f t="shared" si="95"/>
        <v>0</v>
      </c>
      <c r="H3035" s="50"/>
      <c r="I3035" s="50"/>
      <c r="J3035" s="50"/>
      <c r="K3035" s="50"/>
      <c r="L3035" s="50"/>
      <c r="M3035" s="50"/>
      <c r="N3035" s="50"/>
      <c r="O3035" s="50"/>
      <c r="P3035" s="50"/>
      <c r="Q3035" s="50"/>
      <c r="R3035" s="50"/>
      <c r="S3035" s="50"/>
      <c r="T3035" s="50"/>
      <c r="U3035" s="50"/>
      <c r="V3035" s="50"/>
      <c r="W3035" s="50"/>
      <c r="X3035" s="50"/>
      <c r="Y3035" s="50"/>
      <c r="Z3035" s="50"/>
      <c r="AA3035" s="50"/>
      <c r="AB3035" s="50"/>
      <c r="AC3035" s="50"/>
      <c r="AD3035" s="50"/>
      <c r="AE3035" s="50"/>
      <c r="AF3035" s="50"/>
      <c r="AG3035" s="50"/>
      <c r="AH3035" s="50"/>
      <c r="AI3035" s="50"/>
      <c r="AJ3035" s="50"/>
      <c r="AK3035" s="50"/>
      <c r="AL3035" s="50"/>
      <c r="AM3035" s="50"/>
      <c r="AN3035" s="50"/>
      <c r="AO3035" s="50"/>
      <c r="AP3035" s="50"/>
      <c r="AQ3035" s="50"/>
      <c r="AR3035" s="50"/>
      <c r="AS3035" s="50"/>
      <c r="AT3035" s="50"/>
      <c r="AU3035" s="50"/>
      <c r="AV3035" s="50"/>
      <c r="AW3035" s="50"/>
      <c r="AX3035" s="50"/>
      <c r="AY3035" s="50"/>
      <c r="AZ3035" s="50"/>
      <c r="BA3035" s="50"/>
      <c r="BB3035" s="50"/>
      <c r="BC3035" s="50"/>
      <c r="BD3035" s="50"/>
      <c r="BE3035" s="50"/>
      <c r="BF3035" s="50"/>
      <c r="BG3035" s="50"/>
      <c r="BH3035" s="50"/>
      <c r="BI3035" s="50"/>
      <c r="BJ3035" s="50"/>
      <c r="BK3035" s="50"/>
      <c r="BL3035" s="50"/>
      <c r="BM3035" s="50"/>
      <c r="BN3035" s="50"/>
      <c r="BO3035" s="50"/>
      <c r="BP3035" s="50"/>
      <c r="BQ3035" s="50"/>
      <c r="BR3035" s="50"/>
      <c r="BS3035" s="50"/>
      <c r="BT3035" s="50"/>
      <c r="BU3035" s="50"/>
      <c r="BV3035" s="50"/>
      <c r="BW3035" s="50"/>
      <c r="BX3035" s="50"/>
      <c r="BY3035" s="50"/>
      <c r="BZ3035" s="50"/>
      <c r="CA3035" s="50"/>
      <c r="CB3035" s="50"/>
      <c r="CC3035" s="50"/>
      <c r="CD3035" s="50"/>
      <c r="CE3035" s="50"/>
      <c r="CF3035" s="50"/>
      <c r="CG3035" s="50"/>
      <c r="CH3035" s="50"/>
      <c r="CI3035" s="50"/>
      <c r="CJ3035" s="50"/>
      <c r="CK3035" s="50"/>
      <c r="CL3035" s="50"/>
      <c r="CM3035" s="50"/>
      <c r="CN3035" s="50"/>
      <c r="CO3035" s="50"/>
      <c r="CP3035" s="50"/>
      <c r="CQ3035" s="50"/>
      <c r="CR3035" s="50"/>
      <c r="CS3035" s="50"/>
      <c r="CT3035" s="50"/>
      <c r="CU3035" s="50"/>
      <c r="CV3035" s="50"/>
      <c r="CW3035" s="50"/>
      <c r="CX3035" s="50"/>
      <c r="CY3035" s="50"/>
      <c r="CZ3035" s="50"/>
      <c r="DA3035" s="50"/>
      <c r="DB3035" s="50"/>
      <c r="DC3035" s="50"/>
      <c r="DD3035" s="50"/>
      <c r="DE3035" s="50"/>
      <c r="DF3035" s="50"/>
      <c r="DG3035" s="50"/>
      <c r="DH3035" s="50"/>
    </row>
    <row r="3036" spans="1:112" x14ac:dyDescent="0.2">
      <c r="A3036" s="579" t="s">
        <v>2516</v>
      </c>
      <c r="B3036" s="579" t="s">
        <v>2516</v>
      </c>
      <c r="C3036" s="206"/>
      <c r="D3036" s="76" t="s">
        <v>3501</v>
      </c>
      <c r="E3036" s="353"/>
      <c r="F3036" s="352">
        <f t="shared" si="94"/>
        <v>0</v>
      </c>
      <c r="G3036" s="352">
        <f t="shared" si="95"/>
        <v>0</v>
      </c>
      <c r="H3036" s="50"/>
      <c r="I3036" s="50"/>
      <c r="J3036" s="50"/>
      <c r="K3036" s="50"/>
      <c r="L3036" s="50"/>
      <c r="M3036" s="50"/>
      <c r="N3036" s="50"/>
      <c r="O3036" s="50"/>
      <c r="P3036" s="50"/>
      <c r="Q3036" s="50"/>
      <c r="R3036" s="50"/>
      <c r="S3036" s="50"/>
      <c r="T3036" s="50"/>
      <c r="U3036" s="50"/>
      <c r="V3036" s="50"/>
      <c r="W3036" s="50"/>
      <c r="X3036" s="50"/>
      <c r="Y3036" s="50"/>
      <c r="Z3036" s="50"/>
      <c r="AA3036" s="50"/>
      <c r="AB3036" s="50"/>
      <c r="AC3036" s="50"/>
      <c r="AD3036" s="50"/>
      <c r="AE3036" s="50"/>
      <c r="AF3036" s="50"/>
      <c r="AG3036" s="50"/>
      <c r="AH3036" s="50"/>
      <c r="AI3036" s="50"/>
      <c r="AJ3036" s="50"/>
      <c r="AK3036" s="50"/>
      <c r="AL3036" s="50"/>
      <c r="AM3036" s="50"/>
      <c r="AN3036" s="50"/>
      <c r="AO3036" s="50"/>
      <c r="AP3036" s="50"/>
      <c r="AQ3036" s="50"/>
      <c r="AR3036" s="50"/>
      <c r="AS3036" s="50"/>
      <c r="AT3036" s="50"/>
      <c r="AU3036" s="50"/>
      <c r="AV3036" s="50"/>
      <c r="AW3036" s="50"/>
      <c r="AX3036" s="50"/>
      <c r="AY3036" s="50"/>
      <c r="AZ3036" s="50"/>
      <c r="BA3036" s="50"/>
      <c r="BB3036" s="50"/>
      <c r="BC3036" s="50"/>
      <c r="BD3036" s="50"/>
      <c r="BE3036" s="50"/>
      <c r="BF3036" s="50"/>
      <c r="BG3036" s="50"/>
      <c r="BH3036" s="50"/>
      <c r="BI3036" s="50"/>
      <c r="BJ3036" s="50"/>
      <c r="BK3036" s="50"/>
      <c r="BL3036" s="50"/>
      <c r="BM3036" s="50"/>
      <c r="BN3036" s="50"/>
      <c r="BO3036" s="50"/>
      <c r="BP3036" s="50"/>
      <c r="BQ3036" s="50"/>
      <c r="BR3036" s="50"/>
      <c r="BS3036" s="50"/>
      <c r="BT3036" s="50"/>
      <c r="BU3036" s="50"/>
      <c r="BV3036" s="50"/>
      <c r="BW3036" s="50"/>
      <c r="BX3036" s="50"/>
      <c r="BY3036" s="50"/>
      <c r="BZ3036" s="50"/>
      <c r="CA3036" s="50"/>
      <c r="CB3036" s="50"/>
      <c r="CC3036" s="50"/>
      <c r="CD3036" s="50"/>
      <c r="CE3036" s="50"/>
      <c r="CF3036" s="50"/>
      <c r="CG3036" s="50"/>
      <c r="CH3036" s="50"/>
      <c r="CI3036" s="50"/>
      <c r="CJ3036" s="50"/>
      <c r="CK3036" s="50"/>
      <c r="CL3036" s="50"/>
      <c r="CM3036" s="50"/>
      <c r="CN3036" s="50"/>
      <c r="CO3036" s="50"/>
      <c r="CP3036" s="50"/>
      <c r="CQ3036" s="50"/>
      <c r="CR3036" s="50"/>
      <c r="CS3036" s="50"/>
      <c r="CT3036" s="50"/>
      <c r="CU3036" s="50"/>
      <c r="CV3036" s="50"/>
      <c r="CW3036" s="50"/>
      <c r="CX3036" s="50"/>
      <c r="CY3036" s="50"/>
      <c r="CZ3036" s="50"/>
      <c r="DA3036" s="50"/>
      <c r="DB3036" s="50"/>
      <c r="DC3036" s="50"/>
      <c r="DD3036" s="50"/>
      <c r="DE3036" s="50"/>
      <c r="DF3036" s="50"/>
      <c r="DG3036" s="50"/>
      <c r="DH3036" s="50"/>
    </row>
    <row r="3037" spans="1:112" ht="25.5" x14ac:dyDescent="0.2">
      <c r="A3037" s="581"/>
      <c r="B3037" s="581"/>
      <c r="C3037" s="206"/>
      <c r="D3037" s="77" t="s">
        <v>8088</v>
      </c>
      <c r="E3037" s="353">
        <v>1500</v>
      </c>
      <c r="F3037" s="352">
        <f t="shared" si="94"/>
        <v>900</v>
      </c>
      <c r="G3037" s="352">
        <f t="shared" si="95"/>
        <v>750</v>
      </c>
      <c r="H3037" s="50"/>
      <c r="I3037" s="50"/>
      <c r="J3037" s="50"/>
      <c r="K3037" s="50"/>
      <c r="L3037" s="50"/>
      <c r="M3037" s="50"/>
      <c r="N3037" s="50"/>
      <c r="O3037" s="50"/>
      <c r="P3037" s="50"/>
      <c r="Q3037" s="50"/>
      <c r="R3037" s="50"/>
      <c r="S3037" s="50"/>
      <c r="T3037" s="50"/>
      <c r="U3037" s="50"/>
      <c r="V3037" s="50"/>
      <c r="W3037" s="50"/>
      <c r="X3037" s="50"/>
      <c r="Y3037" s="50"/>
      <c r="Z3037" s="50"/>
      <c r="AA3037" s="50"/>
      <c r="AB3037" s="50"/>
      <c r="AC3037" s="50"/>
      <c r="AD3037" s="50"/>
      <c r="AE3037" s="50"/>
      <c r="AF3037" s="50"/>
      <c r="AG3037" s="50"/>
      <c r="AH3037" s="50"/>
      <c r="AI3037" s="50"/>
      <c r="AJ3037" s="50"/>
      <c r="AK3037" s="50"/>
      <c r="AL3037" s="50"/>
      <c r="AM3037" s="50"/>
      <c r="AN3037" s="50"/>
      <c r="AO3037" s="50"/>
      <c r="AP3037" s="50"/>
      <c r="AQ3037" s="50"/>
      <c r="AR3037" s="50"/>
      <c r="AS3037" s="50"/>
      <c r="AT3037" s="50"/>
      <c r="AU3037" s="50"/>
      <c r="AV3037" s="50"/>
      <c r="AW3037" s="50"/>
      <c r="AX3037" s="50"/>
      <c r="AY3037" s="50"/>
      <c r="AZ3037" s="50"/>
      <c r="BA3037" s="50"/>
      <c r="BB3037" s="50"/>
      <c r="BC3037" s="50"/>
      <c r="BD3037" s="50"/>
      <c r="BE3037" s="50"/>
      <c r="BF3037" s="50"/>
      <c r="BG3037" s="50"/>
      <c r="BH3037" s="50"/>
      <c r="BI3037" s="50"/>
      <c r="BJ3037" s="50"/>
      <c r="BK3037" s="50"/>
      <c r="BL3037" s="50"/>
      <c r="BM3037" s="50"/>
      <c r="BN3037" s="50"/>
      <c r="BO3037" s="50"/>
      <c r="BP3037" s="50"/>
      <c r="BQ3037" s="50"/>
      <c r="BR3037" s="50"/>
      <c r="BS3037" s="50"/>
      <c r="BT3037" s="50"/>
      <c r="BU3037" s="50"/>
      <c r="BV3037" s="50"/>
      <c r="BW3037" s="50"/>
      <c r="BX3037" s="50"/>
      <c r="BY3037" s="50"/>
      <c r="BZ3037" s="50"/>
      <c r="CA3037" s="50"/>
      <c r="CB3037" s="50"/>
      <c r="CC3037" s="50"/>
      <c r="CD3037" s="50"/>
      <c r="CE3037" s="50"/>
      <c r="CF3037" s="50"/>
      <c r="CG3037" s="50"/>
      <c r="CH3037" s="50"/>
      <c r="CI3037" s="50"/>
      <c r="CJ3037" s="50"/>
      <c r="CK3037" s="50"/>
      <c r="CL3037" s="50"/>
      <c r="CM3037" s="50"/>
      <c r="CN3037" s="50"/>
      <c r="CO3037" s="50"/>
      <c r="CP3037" s="50"/>
      <c r="CQ3037" s="50"/>
      <c r="CR3037" s="50"/>
      <c r="CS3037" s="50"/>
      <c r="CT3037" s="50"/>
      <c r="CU3037" s="50"/>
      <c r="CV3037" s="50"/>
      <c r="CW3037" s="50"/>
      <c r="CX3037" s="50"/>
      <c r="CY3037" s="50"/>
      <c r="CZ3037" s="50"/>
      <c r="DA3037" s="50"/>
      <c r="DB3037" s="50"/>
      <c r="DC3037" s="50"/>
      <c r="DD3037" s="50"/>
      <c r="DE3037" s="50"/>
      <c r="DF3037" s="50"/>
      <c r="DG3037" s="50"/>
      <c r="DH3037" s="50"/>
    </row>
    <row r="3038" spans="1:112" ht="25.5" x14ac:dyDescent="0.2">
      <c r="A3038" s="581"/>
      <c r="B3038" s="581"/>
      <c r="C3038" s="206"/>
      <c r="D3038" s="77" t="s">
        <v>8089</v>
      </c>
      <c r="E3038" s="353">
        <v>1700</v>
      </c>
      <c r="F3038" s="352">
        <f t="shared" si="94"/>
        <v>1020</v>
      </c>
      <c r="G3038" s="352">
        <f t="shared" si="95"/>
        <v>850</v>
      </c>
      <c r="H3038" s="50"/>
      <c r="I3038" s="50"/>
      <c r="J3038" s="50"/>
      <c r="K3038" s="50"/>
      <c r="L3038" s="50"/>
      <c r="M3038" s="50"/>
      <c r="N3038" s="50"/>
      <c r="O3038" s="50"/>
      <c r="P3038" s="50"/>
      <c r="Q3038" s="50"/>
      <c r="R3038" s="50"/>
      <c r="S3038" s="50"/>
      <c r="T3038" s="50"/>
      <c r="U3038" s="50"/>
      <c r="V3038" s="50"/>
      <c r="W3038" s="50"/>
      <c r="X3038" s="50"/>
      <c r="Y3038" s="50"/>
      <c r="Z3038" s="50"/>
      <c r="AA3038" s="50"/>
      <c r="AB3038" s="50"/>
      <c r="AC3038" s="50"/>
      <c r="AD3038" s="50"/>
      <c r="AE3038" s="50"/>
      <c r="AF3038" s="50"/>
      <c r="AG3038" s="50"/>
      <c r="AH3038" s="50"/>
      <c r="AI3038" s="50"/>
      <c r="AJ3038" s="50"/>
      <c r="AK3038" s="50"/>
      <c r="AL3038" s="50"/>
      <c r="AM3038" s="50"/>
      <c r="AN3038" s="50"/>
      <c r="AO3038" s="50"/>
      <c r="AP3038" s="50"/>
      <c r="AQ3038" s="50"/>
      <c r="AR3038" s="50"/>
      <c r="AS3038" s="50"/>
      <c r="AT3038" s="50"/>
      <c r="AU3038" s="50"/>
      <c r="AV3038" s="50"/>
      <c r="AW3038" s="50"/>
      <c r="AX3038" s="50"/>
      <c r="AY3038" s="50"/>
      <c r="AZ3038" s="50"/>
      <c r="BA3038" s="50"/>
      <c r="BB3038" s="50"/>
      <c r="BC3038" s="50"/>
      <c r="BD3038" s="50"/>
      <c r="BE3038" s="50"/>
      <c r="BF3038" s="50"/>
      <c r="BG3038" s="50"/>
      <c r="BH3038" s="50"/>
      <c r="BI3038" s="50"/>
      <c r="BJ3038" s="50"/>
      <c r="BK3038" s="50"/>
      <c r="BL3038" s="50"/>
      <c r="BM3038" s="50"/>
      <c r="BN3038" s="50"/>
      <c r="BO3038" s="50"/>
      <c r="BP3038" s="50"/>
      <c r="BQ3038" s="50"/>
      <c r="BR3038" s="50"/>
      <c r="BS3038" s="50"/>
      <c r="BT3038" s="50"/>
      <c r="BU3038" s="50"/>
      <c r="BV3038" s="50"/>
      <c r="BW3038" s="50"/>
      <c r="BX3038" s="50"/>
      <c r="BY3038" s="50"/>
      <c r="BZ3038" s="50"/>
      <c r="CA3038" s="50"/>
      <c r="CB3038" s="50"/>
      <c r="CC3038" s="50"/>
      <c r="CD3038" s="50"/>
      <c r="CE3038" s="50"/>
      <c r="CF3038" s="50"/>
      <c r="CG3038" s="50"/>
      <c r="CH3038" s="50"/>
      <c r="CI3038" s="50"/>
      <c r="CJ3038" s="50"/>
      <c r="CK3038" s="50"/>
      <c r="CL3038" s="50"/>
      <c r="CM3038" s="50"/>
      <c r="CN3038" s="50"/>
      <c r="CO3038" s="50"/>
      <c r="CP3038" s="50"/>
      <c r="CQ3038" s="50"/>
      <c r="CR3038" s="50"/>
      <c r="CS3038" s="50"/>
      <c r="CT3038" s="50"/>
      <c r="CU3038" s="50"/>
      <c r="CV3038" s="50"/>
      <c r="CW3038" s="50"/>
      <c r="CX3038" s="50"/>
      <c r="CY3038" s="50"/>
      <c r="CZ3038" s="50"/>
      <c r="DA3038" s="50"/>
      <c r="DB3038" s="50"/>
      <c r="DC3038" s="50"/>
      <c r="DD3038" s="50"/>
      <c r="DE3038" s="50"/>
      <c r="DF3038" s="50"/>
      <c r="DG3038" s="50"/>
      <c r="DH3038" s="50"/>
    </row>
    <row r="3039" spans="1:112" ht="25.5" x14ac:dyDescent="0.25">
      <c r="A3039" s="580"/>
      <c r="B3039" s="580"/>
      <c r="C3039" s="206"/>
      <c r="D3039" s="77" t="s">
        <v>8090</v>
      </c>
      <c r="E3039" s="353">
        <v>1800</v>
      </c>
      <c r="F3039" s="352">
        <f t="shared" si="94"/>
        <v>1080</v>
      </c>
      <c r="G3039" s="352">
        <f t="shared" si="95"/>
        <v>900</v>
      </c>
    </row>
    <row r="3040" spans="1:112" x14ac:dyDescent="0.25">
      <c r="A3040" s="579" t="s">
        <v>2531</v>
      </c>
      <c r="B3040" s="579" t="s">
        <v>2531</v>
      </c>
      <c r="C3040" s="206"/>
      <c r="D3040" s="76" t="s">
        <v>3628</v>
      </c>
      <c r="E3040" s="353"/>
      <c r="F3040" s="352">
        <f t="shared" si="94"/>
        <v>0</v>
      </c>
      <c r="G3040" s="352">
        <f t="shared" si="95"/>
        <v>0</v>
      </c>
    </row>
    <row r="3041" spans="1:7" ht="25.5" x14ac:dyDescent="0.25">
      <c r="A3041" s="581"/>
      <c r="B3041" s="581"/>
      <c r="C3041" s="206"/>
      <c r="D3041" s="77" t="s">
        <v>8091</v>
      </c>
      <c r="E3041" s="353">
        <v>3000</v>
      </c>
      <c r="F3041" s="352">
        <f t="shared" si="94"/>
        <v>1800</v>
      </c>
      <c r="G3041" s="352">
        <f t="shared" si="95"/>
        <v>1500</v>
      </c>
    </row>
    <row r="3042" spans="1:7" x14ac:dyDescent="0.25">
      <c r="A3042" s="581"/>
      <c r="B3042" s="581"/>
      <c r="C3042" s="206"/>
      <c r="D3042" s="228" t="s">
        <v>8092</v>
      </c>
      <c r="E3042" s="353">
        <v>4000</v>
      </c>
      <c r="F3042" s="352">
        <f t="shared" si="94"/>
        <v>2400</v>
      </c>
      <c r="G3042" s="352">
        <f t="shared" si="95"/>
        <v>2000</v>
      </c>
    </row>
    <row r="3043" spans="1:7" x14ac:dyDescent="0.25">
      <c r="A3043" s="581"/>
      <c r="B3043" s="581"/>
      <c r="C3043" s="206"/>
      <c r="D3043" s="228" t="s">
        <v>8093</v>
      </c>
      <c r="E3043" s="353">
        <v>4500</v>
      </c>
      <c r="F3043" s="352">
        <f t="shared" si="94"/>
        <v>2700</v>
      </c>
      <c r="G3043" s="352">
        <f t="shared" si="95"/>
        <v>2250</v>
      </c>
    </row>
    <row r="3044" spans="1:7" x14ac:dyDescent="0.25">
      <c r="A3044" s="581"/>
      <c r="B3044" s="581"/>
      <c r="C3044" s="206"/>
      <c r="D3044" s="77" t="s">
        <v>8094</v>
      </c>
      <c r="E3044" s="353">
        <v>4800</v>
      </c>
      <c r="F3044" s="352">
        <f t="shared" si="94"/>
        <v>2880</v>
      </c>
      <c r="G3044" s="352">
        <f t="shared" si="95"/>
        <v>2400</v>
      </c>
    </row>
    <row r="3045" spans="1:7" x14ac:dyDescent="0.25">
      <c r="A3045" s="580"/>
      <c r="B3045" s="580"/>
      <c r="C3045" s="206"/>
      <c r="D3045" s="77" t="s">
        <v>8095</v>
      </c>
      <c r="E3045" s="353">
        <v>5000</v>
      </c>
      <c r="F3045" s="352">
        <f t="shared" si="94"/>
        <v>3000</v>
      </c>
      <c r="G3045" s="352">
        <f t="shared" si="95"/>
        <v>2500</v>
      </c>
    </row>
    <row r="3046" spans="1:7" x14ac:dyDescent="0.25">
      <c r="A3046" s="579" t="s">
        <v>3015</v>
      </c>
      <c r="B3046" s="579" t="s">
        <v>3015</v>
      </c>
      <c r="C3046" s="206"/>
      <c r="D3046" s="76" t="s">
        <v>3629</v>
      </c>
      <c r="E3046" s="353"/>
      <c r="F3046" s="352">
        <f t="shared" si="94"/>
        <v>0</v>
      </c>
      <c r="G3046" s="352">
        <f t="shared" si="95"/>
        <v>0</v>
      </c>
    </row>
    <row r="3047" spans="1:7" x14ac:dyDescent="0.25">
      <c r="A3047" s="580"/>
      <c r="B3047" s="580"/>
      <c r="C3047" s="206"/>
      <c r="D3047" s="77" t="s">
        <v>3630</v>
      </c>
      <c r="E3047" s="353">
        <v>3400</v>
      </c>
      <c r="F3047" s="352">
        <f t="shared" si="94"/>
        <v>2040</v>
      </c>
      <c r="G3047" s="352">
        <f t="shared" si="95"/>
        <v>1700</v>
      </c>
    </row>
    <row r="3048" spans="1:7" x14ac:dyDescent="0.25">
      <c r="A3048" s="579" t="s">
        <v>3022</v>
      </c>
      <c r="B3048" s="579" t="s">
        <v>3022</v>
      </c>
      <c r="C3048" s="206"/>
      <c r="D3048" s="76" t="s">
        <v>3631</v>
      </c>
      <c r="E3048" s="353"/>
      <c r="F3048" s="352">
        <f t="shared" si="94"/>
        <v>0</v>
      </c>
      <c r="G3048" s="352">
        <f t="shared" si="95"/>
        <v>0</v>
      </c>
    </row>
    <row r="3049" spans="1:7" ht="25.5" x14ac:dyDescent="0.25">
      <c r="A3049" s="581"/>
      <c r="B3049" s="581"/>
      <c r="C3049" s="206"/>
      <c r="D3049" s="77" t="s">
        <v>3632</v>
      </c>
      <c r="E3049" s="353">
        <v>1600</v>
      </c>
      <c r="F3049" s="352">
        <f t="shared" si="94"/>
        <v>960</v>
      </c>
      <c r="G3049" s="352">
        <f t="shared" si="95"/>
        <v>800</v>
      </c>
    </row>
    <row r="3050" spans="1:7" x14ac:dyDescent="0.25">
      <c r="A3050" s="581"/>
      <c r="B3050" s="581"/>
      <c r="C3050" s="206"/>
      <c r="D3050" s="77" t="s">
        <v>3633</v>
      </c>
      <c r="E3050" s="353">
        <v>1400</v>
      </c>
      <c r="F3050" s="352">
        <f t="shared" si="94"/>
        <v>840</v>
      </c>
      <c r="G3050" s="352">
        <f t="shared" si="95"/>
        <v>700</v>
      </c>
    </row>
    <row r="3051" spans="1:7" x14ac:dyDescent="0.25">
      <c r="A3051" s="581"/>
      <c r="B3051" s="581"/>
      <c r="C3051" s="206"/>
      <c r="D3051" s="77" t="s">
        <v>3634</v>
      </c>
      <c r="E3051" s="353">
        <v>720</v>
      </c>
      <c r="F3051" s="352">
        <f t="shared" si="94"/>
        <v>432</v>
      </c>
      <c r="G3051" s="352">
        <f t="shared" si="95"/>
        <v>360</v>
      </c>
    </row>
    <row r="3052" spans="1:7" x14ac:dyDescent="0.25">
      <c r="A3052" s="580"/>
      <c r="B3052" s="580"/>
      <c r="C3052" s="206"/>
      <c r="D3052" s="77" t="s">
        <v>3635</v>
      </c>
      <c r="E3052" s="353">
        <v>400</v>
      </c>
      <c r="F3052" s="352">
        <f t="shared" si="94"/>
        <v>240</v>
      </c>
      <c r="G3052" s="352">
        <f t="shared" si="95"/>
        <v>200</v>
      </c>
    </row>
    <row r="3053" spans="1:7" x14ac:dyDescent="0.25">
      <c r="A3053" s="579" t="s">
        <v>3024</v>
      </c>
      <c r="B3053" s="579" t="s">
        <v>3024</v>
      </c>
      <c r="C3053" s="206"/>
      <c r="D3053" s="76" t="s">
        <v>3636</v>
      </c>
      <c r="E3053" s="353"/>
      <c r="F3053" s="352">
        <f t="shared" si="94"/>
        <v>0</v>
      </c>
      <c r="G3053" s="352">
        <f t="shared" si="95"/>
        <v>0</v>
      </c>
    </row>
    <row r="3054" spans="1:7" ht="25.5" x14ac:dyDescent="0.25">
      <c r="A3054" s="581"/>
      <c r="B3054" s="581"/>
      <c r="C3054" s="206"/>
      <c r="D3054" s="77" t="s">
        <v>3637</v>
      </c>
      <c r="E3054" s="353">
        <v>900</v>
      </c>
      <c r="F3054" s="352">
        <f t="shared" si="94"/>
        <v>540</v>
      </c>
      <c r="G3054" s="352">
        <f t="shared" si="95"/>
        <v>450</v>
      </c>
    </row>
    <row r="3055" spans="1:7" x14ac:dyDescent="0.25">
      <c r="A3055" s="581"/>
      <c r="B3055" s="581"/>
      <c r="C3055" s="206"/>
      <c r="D3055" s="228" t="s">
        <v>3638</v>
      </c>
      <c r="E3055" s="353">
        <v>1000</v>
      </c>
      <c r="F3055" s="352">
        <f t="shared" si="94"/>
        <v>600</v>
      </c>
      <c r="G3055" s="352">
        <f t="shared" si="95"/>
        <v>500</v>
      </c>
    </row>
    <row r="3056" spans="1:7" x14ac:dyDescent="0.25">
      <c r="A3056" s="581"/>
      <c r="B3056" s="581"/>
      <c r="C3056" s="206"/>
      <c r="D3056" s="77" t="s">
        <v>3639</v>
      </c>
      <c r="E3056" s="353">
        <v>1250</v>
      </c>
      <c r="F3056" s="352">
        <f t="shared" si="94"/>
        <v>750</v>
      </c>
      <c r="G3056" s="352">
        <f t="shared" si="95"/>
        <v>625</v>
      </c>
    </row>
    <row r="3057" spans="1:7" x14ac:dyDescent="0.25">
      <c r="A3057" s="581"/>
      <c r="B3057" s="581"/>
      <c r="C3057" s="206"/>
      <c r="D3057" s="77" t="s">
        <v>3640</v>
      </c>
      <c r="E3057" s="353">
        <v>1450</v>
      </c>
      <c r="F3057" s="352">
        <f t="shared" si="94"/>
        <v>870</v>
      </c>
      <c r="G3057" s="352">
        <f t="shared" si="95"/>
        <v>725</v>
      </c>
    </row>
    <row r="3058" spans="1:7" ht="25.5" x14ac:dyDescent="0.25">
      <c r="A3058" s="580"/>
      <c r="B3058" s="580"/>
      <c r="C3058" s="206"/>
      <c r="D3058" s="77" t="s">
        <v>8096</v>
      </c>
      <c r="E3058" s="353">
        <v>1000</v>
      </c>
      <c r="F3058" s="352">
        <f t="shared" si="94"/>
        <v>600</v>
      </c>
      <c r="G3058" s="352">
        <f t="shared" si="95"/>
        <v>500</v>
      </c>
    </row>
    <row r="3059" spans="1:7" x14ac:dyDescent="0.25">
      <c r="A3059" s="579" t="s">
        <v>3026</v>
      </c>
      <c r="B3059" s="579" t="s">
        <v>3026</v>
      </c>
      <c r="C3059" s="206"/>
      <c r="D3059" s="76" t="s">
        <v>3641</v>
      </c>
      <c r="E3059" s="353"/>
      <c r="F3059" s="352">
        <f t="shared" si="94"/>
        <v>0</v>
      </c>
      <c r="G3059" s="352">
        <f t="shared" si="95"/>
        <v>0</v>
      </c>
    </row>
    <row r="3060" spans="1:7" ht="25.5" x14ac:dyDescent="0.25">
      <c r="A3060" s="581"/>
      <c r="B3060" s="581"/>
      <c r="C3060" s="206"/>
      <c r="D3060" s="228" t="s">
        <v>8097</v>
      </c>
      <c r="E3060" s="353">
        <v>800</v>
      </c>
      <c r="F3060" s="352">
        <f t="shared" si="94"/>
        <v>480</v>
      </c>
      <c r="G3060" s="352">
        <f t="shared" si="95"/>
        <v>400</v>
      </c>
    </row>
    <row r="3061" spans="1:7" x14ac:dyDescent="0.25">
      <c r="A3061" s="580"/>
      <c r="B3061" s="580"/>
      <c r="C3061" s="206"/>
      <c r="D3061" s="228" t="s">
        <v>3642</v>
      </c>
      <c r="E3061" s="353">
        <v>1400</v>
      </c>
      <c r="F3061" s="352">
        <f t="shared" si="94"/>
        <v>840</v>
      </c>
      <c r="G3061" s="352">
        <f t="shared" si="95"/>
        <v>700</v>
      </c>
    </row>
    <row r="3062" spans="1:7" x14ac:dyDescent="0.25">
      <c r="A3062" s="579" t="s">
        <v>3027</v>
      </c>
      <c r="B3062" s="579" t="s">
        <v>3027</v>
      </c>
      <c r="C3062" s="206"/>
      <c r="D3062" s="76" t="s">
        <v>3643</v>
      </c>
      <c r="E3062" s="353"/>
      <c r="F3062" s="352">
        <f t="shared" si="94"/>
        <v>0</v>
      </c>
      <c r="G3062" s="352">
        <f t="shared" si="95"/>
        <v>0</v>
      </c>
    </row>
    <row r="3063" spans="1:7" x14ac:dyDescent="0.25">
      <c r="A3063" s="580"/>
      <c r="B3063" s="580"/>
      <c r="C3063" s="206"/>
      <c r="D3063" s="77" t="s">
        <v>3644</v>
      </c>
      <c r="E3063" s="353">
        <v>900</v>
      </c>
      <c r="F3063" s="352">
        <f t="shared" si="94"/>
        <v>540</v>
      </c>
      <c r="G3063" s="352">
        <f t="shared" si="95"/>
        <v>450</v>
      </c>
    </row>
    <row r="3064" spans="1:7" ht="25.5" x14ac:dyDescent="0.25">
      <c r="A3064" s="206" t="s">
        <v>3645</v>
      </c>
      <c r="B3064" s="206" t="s">
        <v>3645</v>
      </c>
      <c r="C3064" s="206"/>
      <c r="D3064" s="228" t="s">
        <v>3646</v>
      </c>
      <c r="E3064" s="353">
        <v>700</v>
      </c>
      <c r="F3064" s="352">
        <f t="shared" si="94"/>
        <v>420</v>
      </c>
      <c r="G3064" s="352">
        <f t="shared" si="95"/>
        <v>350</v>
      </c>
    </row>
    <row r="3065" spans="1:7" ht="25.5" x14ac:dyDescent="0.25">
      <c r="A3065" s="206" t="s">
        <v>3647</v>
      </c>
      <c r="B3065" s="206" t="s">
        <v>3647</v>
      </c>
      <c r="C3065" s="206"/>
      <c r="D3065" s="228" t="s">
        <v>3648</v>
      </c>
      <c r="E3065" s="353">
        <v>900</v>
      </c>
      <c r="F3065" s="352">
        <f t="shared" si="94"/>
        <v>540</v>
      </c>
      <c r="G3065" s="352">
        <f t="shared" si="95"/>
        <v>450</v>
      </c>
    </row>
    <row r="3066" spans="1:7" ht="25.5" x14ac:dyDescent="0.25">
      <c r="A3066" s="579" t="s">
        <v>3649</v>
      </c>
      <c r="B3066" s="579" t="s">
        <v>3649</v>
      </c>
      <c r="C3066" s="206"/>
      <c r="D3066" s="77" t="s">
        <v>8098</v>
      </c>
      <c r="E3066" s="353">
        <v>1200</v>
      </c>
      <c r="F3066" s="352">
        <f t="shared" si="94"/>
        <v>720</v>
      </c>
      <c r="G3066" s="352">
        <f t="shared" si="95"/>
        <v>600</v>
      </c>
    </row>
    <row r="3067" spans="1:7" x14ac:dyDescent="0.25">
      <c r="A3067" s="580"/>
      <c r="B3067" s="580"/>
      <c r="C3067" s="206"/>
      <c r="D3067" s="77" t="s">
        <v>8099</v>
      </c>
      <c r="E3067" s="353">
        <v>1400</v>
      </c>
      <c r="F3067" s="352">
        <f t="shared" si="94"/>
        <v>840</v>
      </c>
      <c r="G3067" s="352">
        <f t="shared" si="95"/>
        <v>700</v>
      </c>
    </row>
    <row r="3068" spans="1:7" ht="25.5" x14ac:dyDescent="0.25">
      <c r="A3068" s="206" t="s">
        <v>3650</v>
      </c>
      <c r="B3068" s="206" t="s">
        <v>3650</v>
      </c>
      <c r="C3068" s="132"/>
      <c r="D3068" s="77" t="s">
        <v>3651</v>
      </c>
      <c r="E3068" s="353">
        <v>1600</v>
      </c>
      <c r="F3068" s="352">
        <f t="shared" si="94"/>
        <v>960</v>
      </c>
      <c r="G3068" s="352">
        <f t="shared" si="95"/>
        <v>800</v>
      </c>
    </row>
    <row r="3069" spans="1:7" ht="25.5" x14ac:dyDescent="0.25">
      <c r="A3069" s="206" t="s">
        <v>3652</v>
      </c>
      <c r="B3069" s="206" t="s">
        <v>3652</v>
      </c>
      <c r="C3069" s="379"/>
      <c r="D3069" s="77" t="s">
        <v>3653</v>
      </c>
      <c r="E3069" s="353">
        <v>700</v>
      </c>
      <c r="F3069" s="352">
        <f t="shared" si="94"/>
        <v>420</v>
      </c>
      <c r="G3069" s="352">
        <f t="shared" si="95"/>
        <v>350</v>
      </c>
    </row>
    <row r="3070" spans="1:7" ht="25.5" x14ac:dyDescent="0.25">
      <c r="A3070" s="206" t="s">
        <v>3654</v>
      </c>
      <c r="B3070" s="206" t="s">
        <v>3654</v>
      </c>
      <c r="C3070" s="379"/>
      <c r="D3070" s="77" t="s">
        <v>3655</v>
      </c>
      <c r="E3070" s="353">
        <v>400</v>
      </c>
      <c r="F3070" s="352">
        <f t="shared" si="94"/>
        <v>240</v>
      </c>
      <c r="G3070" s="352">
        <f t="shared" si="95"/>
        <v>200</v>
      </c>
    </row>
    <row r="3071" spans="1:7" ht="25.5" x14ac:dyDescent="0.25">
      <c r="A3071" s="206" t="s">
        <v>3656</v>
      </c>
      <c r="B3071" s="206" t="s">
        <v>3656</v>
      </c>
      <c r="C3071" s="379"/>
      <c r="D3071" s="77" t="s">
        <v>3657</v>
      </c>
      <c r="E3071" s="353">
        <v>500</v>
      </c>
      <c r="F3071" s="352">
        <f t="shared" si="94"/>
        <v>300</v>
      </c>
      <c r="G3071" s="352">
        <f t="shared" si="95"/>
        <v>250</v>
      </c>
    </row>
    <row r="3072" spans="1:7" ht="25.5" x14ac:dyDescent="0.25">
      <c r="A3072" s="206" t="s">
        <v>3658</v>
      </c>
      <c r="B3072" s="206" t="s">
        <v>3658</v>
      </c>
      <c r="C3072" s="379"/>
      <c r="D3072" s="77" t="s">
        <v>3659</v>
      </c>
      <c r="E3072" s="353">
        <v>1700</v>
      </c>
      <c r="F3072" s="352">
        <f t="shared" si="94"/>
        <v>1020</v>
      </c>
      <c r="G3072" s="352">
        <f t="shared" si="95"/>
        <v>850</v>
      </c>
    </row>
    <row r="3073" spans="1:7" ht="25.5" x14ac:dyDescent="0.25">
      <c r="A3073" s="206" t="s">
        <v>3660</v>
      </c>
      <c r="B3073" s="206" t="s">
        <v>3660</v>
      </c>
      <c r="C3073" s="379"/>
      <c r="D3073" s="77" t="s">
        <v>3661</v>
      </c>
      <c r="E3073" s="353">
        <v>1400</v>
      </c>
      <c r="F3073" s="352">
        <f t="shared" si="94"/>
        <v>840</v>
      </c>
      <c r="G3073" s="352">
        <f t="shared" si="95"/>
        <v>700</v>
      </c>
    </row>
    <row r="3074" spans="1:7" ht="25.5" x14ac:dyDescent="0.25">
      <c r="A3074" s="206" t="s">
        <v>3662</v>
      </c>
      <c r="B3074" s="206" t="s">
        <v>3662</v>
      </c>
      <c r="C3074" s="379"/>
      <c r="D3074" s="228" t="s">
        <v>3663</v>
      </c>
      <c r="E3074" s="353">
        <v>1200</v>
      </c>
      <c r="F3074" s="352">
        <f t="shared" si="94"/>
        <v>720</v>
      </c>
      <c r="G3074" s="352">
        <f t="shared" si="95"/>
        <v>600</v>
      </c>
    </row>
    <row r="3075" spans="1:7" x14ac:dyDescent="0.25">
      <c r="A3075" s="579" t="s">
        <v>3664</v>
      </c>
      <c r="B3075" s="579" t="s">
        <v>3664</v>
      </c>
      <c r="C3075" s="379"/>
      <c r="D3075" s="75" t="s">
        <v>2138</v>
      </c>
      <c r="E3075" s="353"/>
      <c r="F3075" s="352">
        <f t="shared" si="94"/>
        <v>0</v>
      </c>
      <c r="G3075" s="352">
        <f t="shared" si="95"/>
        <v>0</v>
      </c>
    </row>
    <row r="3076" spans="1:7" x14ac:dyDescent="0.25">
      <c r="A3076" s="581"/>
      <c r="B3076" s="581"/>
      <c r="C3076" s="379"/>
      <c r="D3076" s="228" t="s">
        <v>2159</v>
      </c>
      <c r="E3076" s="353">
        <v>220</v>
      </c>
      <c r="F3076" s="352">
        <f t="shared" si="94"/>
        <v>132</v>
      </c>
      <c r="G3076" s="352">
        <f t="shared" si="95"/>
        <v>110</v>
      </c>
    </row>
    <row r="3077" spans="1:7" x14ac:dyDescent="0.25">
      <c r="A3077" s="581"/>
      <c r="B3077" s="581"/>
      <c r="C3077" s="379"/>
      <c r="D3077" s="78" t="s">
        <v>2160</v>
      </c>
      <c r="E3077" s="353">
        <v>210</v>
      </c>
      <c r="F3077" s="352">
        <f t="shared" si="94"/>
        <v>126</v>
      </c>
      <c r="G3077" s="352">
        <f t="shared" si="95"/>
        <v>105</v>
      </c>
    </row>
    <row r="3078" spans="1:7" x14ac:dyDescent="0.25">
      <c r="A3078" s="580"/>
      <c r="B3078" s="580"/>
      <c r="C3078" s="379"/>
      <c r="D3078" s="78" t="s">
        <v>2214</v>
      </c>
      <c r="E3078" s="353">
        <v>200</v>
      </c>
      <c r="F3078" s="352">
        <f t="shared" si="94"/>
        <v>120</v>
      </c>
      <c r="G3078" s="352">
        <f t="shared" si="95"/>
        <v>100</v>
      </c>
    </row>
    <row r="3079" spans="1:7" x14ac:dyDescent="0.25">
      <c r="A3079" s="579" t="s">
        <v>3665</v>
      </c>
      <c r="B3079" s="579" t="s">
        <v>3665</v>
      </c>
      <c r="C3079" s="379"/>
      <c r="D3079" s="75" t="s">
        <v>2146</v>
      </c>
      <c r="E3079" s="353"/>
      <c r="F3079" s="352">
        <f t="shared" si="94"/>
        <v>0</v>
      </c>
      <c r="G3079" s="352">
        <f t="shared" si="95"/>
        <v>0</v>
      </c>
    </row>
    <row r="3080" spans="1:7" x14ac:dyDescent="0.25">
      <c r="A3080" s="581"/>
      <c r="B3080" s="581"/>
      <c r="C3080" s="379"/>
      <c r="D3080" s="78" t="s">
        <v>2159</v>
      </c>
      <c r="E3080" s="353">
        <v>210</v>
      </c>
      <c r="F3080" s="352">
        <f t="shared" si="94"/>
        <v>126</v>
      </c>
      <c r="G3080" s="352">
        <f t="shared" si="95"/>
        <v>105</v>
      </c>
    </row>
    <row r="3081" spans="1:7" x14ac:dyDescent="0.25">
      <c r="A3081" s="581"/>
      <c r="B3081" s="581"/>
      <c r="C3081" s="379"/>
      <c r="D3081" s="78" t="s">
        <v>2160</v>
      </c>
      <c r="E3081" s="353">
        <v>190</v>
      </c>
      <c r="F3081" s="352">
        <f t="shared" si="94"/>
        <v>114</v>
      </c>
      <c r="G3081" s="352">
        <f t="shared" si="95"/>
        <v>95</v>
      </c>
    </row>
    <row r="3082" spans="1:7" x14ac:dyDescent="0.25">
      <c r="A3082" s="580"/>
      <c r="B3082" s="580"/>
      <c r="C3082" s="379"/>
      <c r="D3082" s="78" t="s">
        <v>2214</v>
      </c>
      <c r="E3082" s="353">
        <v>180</v>
      </c>
      <c r="F3082" s="352">
        <f t="shared" si="94"/>
        <v>108</v>
      </c>
      <c r="G3082" s="352">
        <f t="shared" si="95"/>
        <v>90</v>
      </c>
    </row>
    <row r="3083" spans="1:7" x14ac:dyDescent="0.25">
      <c r="A3083" s="172" t="s">
        <v>2552</v>
      </c>
      <c r="B3083" s="172" t="s">
        <v>2552</v>
      </c>
      <c r="C3083" s="379"/>
      <c r="D3083" s="232" t="s">
        <v>3666</v>
      </c>
      <c r="E3083" s="353"/>
      <c r="F3083" s="352">
        <f t="shared" si="94"/>
        <v>0</v>
      </c>
      <c r="G3083" s="352">
        <f t="shared" si="95"/>
        <v>0</v>
      </c>
    </row>
    <row r="3084" spans="1:7" x14ac:dyDescent="0.25">
      <c r="A3084" s="667" t="s">
        <v>2554</v>
      </c>
      <c r="B3084" s="667" t="s">
        <v>2554</v>
      </c>
      <c r="C3084" s="379"/>
      <c r="D3084" s="232" t="s">
        <v>3210</v>
      </c>
      <c r="E3084" s="353"/>
      <c r="F3084" s="352">
        <f t="shared" ref="F3084:F3147" si="96">IFERROR(E3084*0.6,0)</f>
        <v>0</v>
      </c>
      <c r="G3084" s="352">
        <f t="shared" ref="G3084:G3147" si="97">IFERROR(E3084*0.5,0)</f>
        <v>0</v>
      </c>
    </row>
    <row r="3085" spans="1:7" x14ac:dyDescent="0.25">
      <c r="A3085" s="668"/>
      <c r="B3085" s="668"/>
      <c r="C3085" s="379"/>
      <c r="D3085" s="228" t="s">
        <v>3667</v>
      </c>
      <c r="E3085" s="353">
        <v>1600</v>
      </c>
      <c r="F3085" s="352">
        <f t="shared" si="96"/>
        <v>960</v>
      </c>
      <c r="G3085" s="352">
        <f t="shared" si="97"/>
        <v>800</v>
      </c>
    </row>
    <row r="3086" spans="1:7" x14ac:dyDescent="0.25">
      <c r="A3086" s="668"/>
      <c r="B3086" s="668"/>
      <c r="C3086" s="379"/>
      <c r="D3086" s="228" t="s">
        <v>3668</v>
      </c>
      <c r="E3086" s="353">
        <v>1900</v>
      </c>
      <c r="F3086" s="352">
        <f t="shared" si="96"/>
        <v>1140</v>
      </c>
      <c r="G3086" s="352">
        <f t="shared" si="97"/>
        <v>950</v>
      </c>
    </row>
    <row r="3087" spans="1:7" x14ac:dyDescent="0.25">
      <c r="A3087" s="669"/>
      <c r="B3087" s="669"/>
      <c r="C3087" s="132"/>
      <c r="D3087" s="228" t="s">
        <v>3669</v>
      </c>
      <c r="E3087" s="353">
        <v>2400</v>
      </c>
      <c r="F3087" s="352">
        <f t="shared" si="96"/>
        <v>1440</v>
      </c>
      <c r="G3087" s="352">
        <f t="shared" si="97"/>
        <v>1200</v>
      </c>
    </row>
    <row r="3088" spans="1:7" x14ac:dyDescent="0.25">
      <c r="A3088" s="667" t="s">
        <v>2555</v>
      </c>
      <c r="B3088" s="667" t="s">
        <v>2555</v>
      </c>
      <c r="C3088" s="379"/>
      <c r="D3088" s="232" t="s">
        <v>3631</v>
      </c>
      <c r="E3088" s="353"/>
      <c r="F3088" s="352">
        <f t="shared" si="96"/>
        <v>0</v>
      </c>
      <c r="G3088" s="352">
        <f t="shared" si="97"/>
        <v>0</v>
      </c>
    </row>
    <row r="3089" spans="1:7" ht="25.5" x14ac:dyDescent="0.25">
      <c r="A3089" s="668"/>
      <c r="B3089" s="668"/>
      <c r="C3089" s="379"/>
      <c r="D3089" s="128" t="s">
        <v>3670</v>
      </c>
      <c r="E3089" s="353">
        <v>300</v>
      </c>
      <c r="F3089" s="352">
        <f t="shared" si="96"/>
        <v>180</v>
      </c>
      <c r="G3089" s="352">
        <f t="shared" si="97"/>
        <v>150</v>
      </c>
    </row>
    <row r="3090" spans="1:7" x14ac:dyDescent="0.25">
      <c r="A3090" s="669"/>
      <c r="B3090" s="669"/>
      <c r="C3090" s="379"/>
      <c r="D3090" s="128" t="s">
        <v>3671</v>
      </c>
      <c r="E3090" s="353">
        <v>280</v>
      </c>
      <c r="F3090" s="352">
        <f t="shared" si="96"/>
        <v>168</v>
      </c>
      <c r="G3090" s="352">
        <f t="shared" si="97"/>
        <v>140</v>
      </c>
    </row>
    <row r="3091" spans="1:7" ht="25.5" x14ac:dyDescent="0.25">
      <c r="A3091" s="210" t="s">
        <v>2560</v>
      </c>
      <c r="B3091" s="210" t="s">
        <v>2560</v>
      </c>
      <c r="C3091" s="379"/>
      <c r="D3091" s="128" t="s">
        <v>3672</v>
      </c>
      <c r="E3091" s="353">
        <v>450</v>
      </c>
      <c r="F3091" s="352">
        <f t="shared" si="96"/>
        <v>270</v>
      </c>
      <c r="G3091" s="352">
        <f t="shared" si="97"/>
        <v>225</v>
      </c>
    </row>
    <row r="3092" spans="1:7" x14ac:dyDescent="0.25">
      <c r="A3092" s="210" t="s">
        <v>2565</v>
      </c>
      <c r="B3092" s="210" t="s">
        <v>2565</v>
      </c>
      <c r="C3092" s="379"/>
      <c r="D3092" s="128" t="s">
        <v>3673</v>
      </c>
      <c r="E3092" s="353">
        <v>300</v>
      </c>
      <c r="F3092" s="352">
        <f t="shared" si="96"/>
        <v>180</v>
      </c>
      <c r="G3092" s="352">
        <f t="shared" si="97"/>
        <v>150</v>
      </c>
    </row>
    <row r="3093" spans="1:7" ht="25.5" x14ac:dyDescent="0.25">
      <c r="A3093" s="210" t="s">
        <v>2569</v>
      </c>
      <c r="B3093" s="210" t="s">
        <v>2569</v>
      </c>
      <c r="C3093" s="379"/>
      <c r="D3093" s="128" t="s">
        <v>3674</v>
      </c>
      <c r="E3093" s="353">
        <v>300</v>
      </c>
      <c r="F3093" s="352">
        <f t="shared" si="96"/>
        <v>180</v>
      </c>
      <c r="G3093" s="352">
        <f t="shared" si="97"/>
        <v>150</v>
      </c>
    </row>
    <row r="3094" spans="1:7" x14ac:dyDescent="0.25">
      <c r="A3094" s="210" t="s">
        <v>2571</v>
      </c>
      <c r="B3094" s="210" t="s">
        <v>2571</v>
      </c>
      <c r="C3094" s="379"/>
      <c r="D3094" s="228" t="s">
        <v>3675</v>
      </c>
      <c r="E3094" s="353">
        <v>400</v>
      </c>
      <c r="F3094" s="352">
        <f t="shared" si="96"/>
        <v>240</v>
      </c>
      <c r="G3094" s="352">
        <f t="shared" si="97"/>
        <v>200</v>
      </c>
    </row>
    <row r="3095" spans="1:7" ht="27" x14ac:dyDescent="0.25">
      <c r="A3095" s="673" t="s">
        <v>2572</v>
      </c>
      <c r="B3095" s="673" t="s">
        <v>2572</v>
      </c>
      <c r="C3095" s="379"/>
      <c r="D3095" s="128" t="s">
        <v>7275</v>
      </c>
      <c r="E3095" s="353"/>
      <c r="F3095" s="352">
        <f t="shared" si="96"/>
        <v>0</v>
      </c>
      <c r="G3095" s="352">
        <f t="shared" si="97"/>
        <v>0</v>
      </c>
    </row>
    <row r="3096" spans="1:7" x14ac:dyDescent="0.25">
      <c r="A3096" s="674"/>
      <c r="B3096" s="674"/>
      <c r="C3096" s="379"/>
      <c r="D3096" s="128" t="s">
        <v>3676</v>
      </c>
      <c r="E3096" s="353">
        <v>400</v>
      </c>
      <c r="F3096" s="352">
        <f t="shared" si="96"/>
        <v>240</v>
      </c>
      <c r="G3096" s="352">
        <f t="shared" si="97"/>
        <v>200</v>
      </c>
    </row>
    <row r="3097" spans="1:7" ht="25.5" x14ac:dyDescent="0.25">
      <c r="A3097" s="210" t="s">
        <v>2573</v>
      </c>
      <c r="B3097" s="210" t="s">
        <v>2573</v>
      </c>
      <c r="C3097" s="379"/>
      <c r="D3097" s="228" t="s">
        <v>3677</v>
      </c>
      <c r="E3097" s="353">
        <v>300</v>
      </c>
      <c r="F3097" s="352">
        <f t="shared" si="96"/>
        <v>180</v>
      </c>
      <c r="G3097" s="352">
        <f t="shared" si="97"/>
        <v>150</v>
      </c>
    </row>
    <row r="3098" spans="1:7" x14ac:dyDescent="0.25">
      <c r="A3098" s="210" t="s">
        <v>3678</v>
      </c>
      <c r="B3098" s="210" t="s">
        <v>3678</v>
      </c>
      <c r="C3098" s="379"/>
      <c r="D3098" s="128" t="s">
        <v>8100</v>
      </c>
      <c r="E3098" s="353">
        <v>300</v>
      </c>
      <c r="F3098" s="352">
        <f t="shared" si="96"/>
        <v>180</v>
      </c>
      <c r="G3098" s="352">
        <f t="shared" si="97"/>
        <v>150</v>
      </c>
    </row>
    <row r="3099" spans="1:7" x14ac:dyDescent="0.25">
      <c r="A3099" s="210" t="s">
        <v>3679</v>
      </c>
      <c r="B3099" s="210" t="s">
        <v>3679</v>
      </c>
      <c r="C3099" s="379"/>
      <c r="D3099" s="128" t="s">
        <v>3680</v>
      </c>
      <c r="E3099" s="353">
        <v>300</v>
      </c>
      <c r="F3099" s="352">
        <f t="shared" si="96"/>
        <v>180</v>
      </c>
      <c r="G3099" s="352">
        <f t="shared" si="97"/>
        <v>150</v>
      </c>
    </row>
    <row r="3100" spans="1:7" x14ac:dyDescent="0.25">
      <c r="A3100" s="210" t="s">
        <v>3681</v>
      </c>
      <c r="B3100" s="210" t="s">
        <v>3681</v>
      </c>
      <c r="C3100" s="379"/>
      <c r="D3100" s="128" t="s">
        <v>3682</v>
      </c>
      <c r="E3100" s="353">
        <v>300</v>
      </c>
      <c r="F3100" s="352">
        <f t="shared" si="96"/>
        <v>180</v>
      </c>
      <c r="G3100" s="352">
        <f t="shared" si="97"/>
        <v>150</v>
      </c>
    </row>
    <row r="3101" spans="1:7" x14ac:dyDescent="0.25">
      <c r="A3101" s="210" t="s">
        <v>3683</v>
      </c>
      <c r="B3101" s="210" t="s">
        <v>3683</v>
      </c>
      <c r="C3101" s="379"/>
      <c r="D3101" s="128" t="s">
        <v>3684</v>
      </c>
      <c r="E3101" s="353">
        <v>300</v>
      </c>
      <c r="F3101" s="352">
        <f t="shared" si="96"/>
        <v>180</v>
      </c>
      <c r="G3101" s="352">
        <f t="shared" si="97"/>
        <v>150</v>
      </c>
    </row>
    <row r="3102" spans="1:7" x14ac:dyDescent="0.25">
      <c r="A3102" s="210" t="s">
        <v>3685</v>
      </c>
      <c r="B3102" s="210" t="s">
        <v>3685</v>
      </c>
      <c r="C3102" s="379"/>
      <c r="D3102" s="128" t="s">
        <v>3686</v>
      </c>
      <c r="E3102" s="353">
        <v>300</v>
      </c>
      <c r="F3102" s="352">
        <f t="shared" si="96"/>
        <v>180</v>
      </c>
      <c r="G3102" s="352">
        <f t="shared" si="97"/>
        <v>150</v>
      </c>
    </row>
    <row r="3103" spans="1:7" x14ac:dyDescent="0.25">
      <c r="A3103" s="210" t="s">
        <v>3687</v>
      </c>
      <c r="B3103" s="210" t="s">
        <v>3687</v>
      </c>
      <c r="C3103" s="379"/>
      <c r="D3103" s="228" t="s">
        <v>3688</v>
      </c>
      <c r="E3103" s="353">
        <v>300</v>
      </c>
      <c r="F3103" s="352">
        <f t="shared" si="96"/>
        <v>180</v>
      </c>
      <c r="G3103" s="352">
        <f t="shared" si="97"/>
        <v>150</v>
      </c>
    </row>
    <row r="3104" spans="1:7" ht="25.5" x14ac:dyDescent="0.25">
      <c r="A3104" s="210" t="s">
        <v>3689</v>
      </c>
      <c r="B3104" s="210" t="s">
        <v>3689</v>
      </c>
      <c r="C3104" s="379"/>
      <c r="D3104" s="128" t="s">
        <v>3690</v>
      </c>
      <c r="E3104" s="353">
        <v>300</v>
      </c>
      <c r="F3104" s="352">
        <f t="shared" si="96"/>
        <v>180</v>
      </c>
      <c r="G3104" s="352">
        <f t="shared" si="97"/>
        <v>150</v>
      </c>
    </row>
    <row r="3105" spans="1:7" ht="25.5" x14ac:dyDescent="0.25">
      <c r="A3105" s="210" t="s">
        <v>3691</v>
      </c>
      <c r="B3105" s="210" t="s">
        <v>3691</v>
      </c>
      <c r="C3105" s="379"/>
      <c r="D3105" s="128" t="s">
        <v>3692</v>
      </c>
      <c r="E3105" s="353">
        <v>300</v>
      </c>
      <c r="F3105" s="352">
        <f t="shared" si="96"/>
        <v>180</v>
      </c>
      <c r="G3105" s="352">
        <f t="shared" si="97"/>
        <v>150</v>
      </c>
    </row>
    <row r="3106" spans="1:7" ht="25.5" x14ac:dyDescent="0.25">
      <c r="A3106" s="210" t="s">
        <v>3693</v>
      </c>
      <c r="B3106" s="210" t="s">
        <v>3693</v>
      </c>
      <c r="C3106" s="379"/>
      <c r="D3106" s="128" t="s">
        <v>3694</v>
      </c>
      <c r="E3106" s="353">
        <v>300</v>
      </c>
      <c r="F3106" s="352">
        <f t="shared" si="96"/>
        <v>180</v>
      </c>
      <c r="G3106" s="352">
        <f t="shared" si="97"/>
        <v>150</v>
      </c>
    </row>
    <row r="3107" spans="1:7" x14ac:dyDescent="0.25">
      <c r="A3107" s="210" t="s">
        <v>3695</v>
      </c>
      <c r="B3107" s="210" t="s">
        <v>3695</v>
      </c>
      <c r="C3107" s="379"/>
      <c r="D3107" s="79" t="s">
        <v>3696</v>
      </c>
      <c r="E3107" s="353">
        <v>300</v>
      </c>
      <c r="F3107" s="352">
        <f t="shared" si="96"/>
        <v>180</v>
      </c>
      <c r="G3107" s="352">
        <f t="shared" si="97"/>
        <v>150</v>
      </c>
    </row>
    <row r="3108" spans="1:7" x14ac:dyDescent="0.25">
      <c r="A3108" s="210" t="s">
        <v>3697</v>
      </c>
      <c r="B3108" s="210" t="s">
        <v>3697</v>
      </c>
      <c r="C3108" s="379"/>
      <c r="D3108" s="79" t="s">
        <v>3698</v>
      </c>
      <c r="E3108" s="353">
        <v>300</v>
      </c>
      <c r="F3108" s="352">
        <f t="shared" si="96"/>
        <v>180</v>
      </c>
      <c r="G3108" s="352">
        <f t="shared" si="97"/>
        <v>150</v>
      </c>
    </row>
    <row r="3109" spans="1:7" x14ac:dyDescent="0.25">
      <c r="A3109" s="210" t="s">
        <v>3699</v>
      </c>
      <c r="B3109" s="210" t="s">
        <v>3699</v>
      </c>
      <c r="C3109" s="379"/>
      <c r="D3109" s="79" t="s">
        <v>3700</v>
      </c>
      <c r="E3109" s="353">
        <v>300</v>
      </c>
      <c r="F3109" s="352">
        <f t="shared" si="96"/>
        <v>180</v>
      </c>
      <c r="G3109" s="352">
        <f t="shared" si="97"/>
        <v>150</v>
      </c>
    </row>
    <row r="3110" spans="1:7" x14ac:dyDescent="0.25">
      <c r="A3110" s="210" t="s">
        <v>3701</v>
      </c>
      <c r="B3110" s="210" t="s">
        <v>3701</v>
      </c>
      <c r="C3110" s="379"/>
      <c r="D3110" s="79" t="s">
        <v>3702</v>
      </c>
      <c r="E3110" s="353">
        <v>350</v>
      </c>
      <c r="F3110" s="352">
        <f t="shared" si="96"/>
        <v>210</v>
      </c>
      <c r="G3110" s="352">
        <f t="shared" si="97"/>
        <v>175</v>
      </c>
    </row>
    <row r="3111" spans="1:7" x14ac:dyDescent="0.25">
      <c r="A3111" s="210" t="s">
        <v>3703</v>
      </c>
      <c r="B3111" s="210" t="s">
        <v>3703</v>
      </c>
      <c r="C3111" s="379"/>
      <c r="D3111" s="79" t="s">
        <v>3704</v>
      </c>
      <c r="E3111" s="353">
        <v>280</v>
      </c>
      <c r="F3111" s="352">
        <f t="shared" si="96"/>
        <v>168</v>
      </c>
      <c r="G3111" s="352">
        <f t="shared" si="97"/>
        <v>140</v>
      </c>
    </row>
    <row r="3112" spans="1:7" x14ac:dyDescent="0.25">
      <c r="A3112" s="210" t="s">
        <v>3705</v>
      </c>
      <c r="B3112" s="210" t="s">
        <v>3705</v>
      </c>
      <c r="C3112" s="379"/>
      <c r="D3112" s="79" t="s">
        <v>3706</v>
      </c>
      <c r="E3112" s="353">
        <v>280</v>
      </c>
      <c r="F3112" s="352">
        <f t="shared" si="96"/>
        <v>168</v>
      </c>
      <c r="G3112" s="352">
        <f t="shared" si="97"/>
        <v>140</v>
      </c>
    </row>
    <row r="3113" spans="1:7" x14ac:dyDescent="0.25">
      <c r="A3113" s="210" t="s">
        <v>3707</v>
      </c>
      <c r="B3113" s="210" t="s">
        <v>3707</v>
      </c>
      <c r="C3113" s="379"/>
      <c r="D3113" s="79" t="s">
        <v>3708</v>
      </c>
      <c r="E3113" s="353">
        <v>300</v>
      </c>
      <c r="F3113" s="352">
        <f t="shared" si="96"/>
        <v>180</v>
      </c>
      <c r="G3113" s="352">
        <f t="shared" si="97"/>
        <v>150</v>
      </c>
    </row>
    <row r="3114" spans="1:7" x14ac:dyDescent="0.25">
      <c r="A3114" s="210" t="s">
        <v>3709</v>
      </c>
      <c r="B3114" s="210" t="s">
        <v>3709</v>
      </c>
      <c r="C3114" s="379"/>
      <c r="D3114" s="79" t="s">
        <v>3710</v>
      </c>
      <c r="E3114" s="353">
        <v>300</v>
      </c>
      <c r="F3114" s="352">
        <f t="shared" si="96"/>
        <v>180</v>
      </c>
      <c r="G3114" s="352">
        <f t="shared" si="97"/>
        <v>150</v>
      </c>
    </row>
    <row r="3115" spans="1:7" x14ac:dyDescent="0.25">
      <c r="A3115" s="210" t="s">
        <v>3711</v>
      </c>
      <c r="B3115" s="210" t="s">
        <v>3711</v>
      </c>
      <c r="C3115" s="379"/>
      <c r="D3115" s="79" t="s">
        <v>3712</v>
      </c>
      <c r="E3115" s="353">
        <v>300</v>
      </c>
      <c r="F3115" s="352">
        <f t="shared" si="96"/>
        <v>180</v>
      </c>
      <c r="G3115" s="352">
        <f t="shared" si="97"/>
        <v>150</v>
      </c>
    </row>
    <row r="3116" spans="1:7" x14ac:dyDescent="0.25">
      <c r="A3116" s="210" t="s">
        <v>3713</v>
      </c>
      <c r="B3116" s="210" t="s">
        <v>3713</v>
      </c>
      <c r="C3116" s="379"/>
      <c r="D3116" s="79" t="s">
        <v>3714</v>
      </c>
      <c r="E3116" s="353">
        <v>300</v>
      </c>
      <c r="F3116" s="352">
        <f t="shared" si="96"/>
        <v>180</v>
      </c>
      <c r="G3116" s="352">
        <f t="shared" si="97"/>
        <v>150</v>
      </c>
    </row>
    <row r="3117" spans="1:7" x14ac:dyDescent="0.25">
      <c r="A3117" s="673" t="s">
        <v>3715</v>
      </c>
      <c r="B3117" s="673" t="s">
        <v>3715</v>
      </c>
      <c r="C3117" s="379"/>
      <c r="D3117" s="74" t="s">
        <v>2138</v>
      </c>
      <c r="E3117" s="353"/>
      <c r="F3117" s="352">
        <f t="shared" si="96"/>
        <v>0</v>
      </c>
      <c r="G3117" s="352">
        <f t="shared" si="97"/>
        <v>0</v>
      </c>
    </row>
    <row r="3118" spans="1:7" x14ac:dyDescent="0.25">
      <c r="A3118" s="675"/>
      <c r="B3118" s="675"/>
      <c r="C3118" s="379"/>
      <c r="D3118" s="79" t="s">
        <v>2159</v>
      </c>
      <c r="E3118" s="353">
        <v>220</v>
      </c>
      <c r="F3118" s="352">
        <f t="shared" si="96"/>
        <v>132</v>
      </c>
      <c r="G3118" s="352">
        <f t="shared" si="97"/>
        <v>110</v>
      </c>
    </row>
    <row r="3119" spans="1:7" x14ac:dyDescent="0.25">
      <c r="A3119" s="675"/>
      <c r="B3119" s="675"/>
      <c r="C3119" s="379"/>
      <c r="D3119" s="228" t="s">
        <v>2160</v>
      </c>
      <c r="E3119" s="353">
        <v>200</v>
      </c>
      <c r="F3119" s="352">
        <f t="shared" si="96"/>
        <v>120</v>
      </c>
      <c r="G3119" s="352">
        <f t="shared" si="97"/>
        <v>100</v>
      </c>
    </row>
    <row r="3120" spans="1:7" x14ac:dyDescent="0.25">
      <c r="A3120" s="674"/>
      <c r="B3120" s="674"/>
      <c r="C3120" s="379"/>
      <c r="D3120" s="79" t="s">
        <v>2214</v>
      </c>
      <c r="E3120" s="353">
        <v>180</v>
      </c>
      <c r="F3120" s="352">
        <f t="shared" si="96"/>
        <v>108</v>
      </c>
      <c r="G3120" s="352">
        <f t="shared" si="97"/>
        <v>90</v>
      </c>
    </row>
    <row r="3121" spans="1:7" x14ac:dyDescent="0.25">
      <c r="A3121" s="673" t="s">
        <v>3716</v>
      </c>
      <c r="B3121" s="673" t="s">
        <v>3716</v>
      </c>
      <c r="C3121" s="379"/>
      <c r="D3121" s="74" t="s">
        <v>2146</v>
      </c>
      <c r="E3121" s="353"/>
      <c r="F3121" s="352">
        <f t="shared" si="96"/>
        <v>0</v>
      </c>
      <c r="G3121" s="352">
        <f t="shared" si="97"/>
        <v>0</v>
      </c>
    </row>
    <row r="3122" spans="1:7" x14ac:dyDescent="0.25">
      <c r="A3122" s="675"/>
      <c r="B3122" s="675"/>
      <c r="C3122" s="385"/>
      <c r="D3122" s="79" t="s">
        <v>2159</v>
      </c>
      <c r="E3122" s="353">
        <v>200</v>
      </c>
      <c r="F3122" s="352">
        <f t="shared" si="96"/>
        <v>120</v>
      </c>
      <c r="G3122" s="352">
        <f t="shared" si="97"/>
        <v>100</v>
      </c>
    </row>
    <row r="3123" spans="1:7" x14ac:dyDescent="0.25">
      <c r="A3123" s="675"/>
      <c r="B3123" s="675"/>
      <c r="C3123" s="385"/>
      <c r="D3123" s="79" t="s">
        <v>2160</v>
      </c>
      <c r="E3123" s="353">
        <v>180</v>
      </c>
      <c r="F3123" s="352">
        <f t="shared" si="96"/>
        <v>108</v>
      </c>
      <c r="G3123" s="352">
        <f t="shared" si="97"/>
        <v>90</v>
      </c>
    </row>
    <row r="3124" spans="1:7" x14ac:dyDescent="0.25">
      <c r="A3124" s="674"/>
      <c r="B3124" s="674"/>
      <c r="C3124" s="385"/>
      <c r="D3124" s="79" t="s">
        <v>2214</v>
      </c>
      <c r="E3124" s="353">
        <v>170</v>
      </c>
      <c r="F3124" s="352">
        <f t="shared" si="96"/>
        <v>102</v>
      </c>
      <c r="G3124" s="352">
        <f t="shared" si="97"/>
        <v>85</v>
      </c>
    </row>
    <row r="3125" spans="1:7" x14ac:dyDescent="0.25">
      <c r="A3125" s="205" t="s">
        <v>3717</v>
      </c>
      <c r="B3125" s="205"/>
      <c r="C3125" s="385"/>
      <c r="D3125" s="78" t="s">
        <v>8101</v>
      </c>
      <c r="E3125" s="353">
        <v>250</v>
      </c>
      <c r="F3125" s="352">
        <f t="shared" si="96"/>
        <v>150</v>
      </c>
      <c r="G3125" s="352">
        <f t="shared" si="97"/>
        <v>125</v>
      </c>
    </row>
    <row r="3126" spans="1:7" x14ac:dyDescent="0.25">
      <c r="A3126" s="205" t="s">
        <v>3718</v>
      </c>
      <c r="B3126" s="205"/>
      <c r="C3126" s="385"/>
      <c r="D3126" s="78" t="s">
        <v>8102</v>
      </c>
      <c r="E3126" s="353">
        <v>240</v>
      </c>
      <c r="F3126" s="352">
        <f t="shared" si="96"/>
        <v>144</v>
      </c>
      <c r="G3126" s="352">
        <f t="shared" si="97"/>
        <v>120</v>
      </c>
    </row>
    <row r="3127" spans="1:7" x14ac:dyDescent="0.25">
      <c r="A3127" s="172" t="s">
        <v>2574</v>
      </c>
      <c r="B3127" s="172" t="s">
        <v>2574</v>
      </c>
      <c r="C3127" s="385"/>
      <c r="D3127" s="232" t="s">
        <v>3719</v>
      </c>
      <c r="E3127" s="353"/>
      <c r="F3127" s="352">
        <f t="shared" si="96"/>
        <v>0</v>
      </c>
      <c r="G3127" s="352">
        <f t="shared" si="97"/>
        <v>0</v>
      </c>
    </row>
    <row r="3128" spans="1:7" x14ac:dyDescent="0.25">
      <c r="A3128" s="667" t="s">
        <v>2575</v>
      </c>
      <c r="B3128" s="667" t="s">
        <v>2575</v>
      </c>
      <c r="C3128" s="385"/>
      <c r="D3128" s="232" t="s">
        <v>3210</v>
      </c>
      <c r="E3128" s="353"/>
      <c r="F3128" s="352">
        <f t="shared" si="96"/>
        <v>0</v>
      </c>
      <c r="G3128" s="352">
        <f t="shared" si="97"/>
        <v>0</v>
      </c>
    </row>
    <row r="3129" spans="1:7" ht="38.25" x14ac:dyDescent="0.25">
      <c r="A3129" s="668"/>
      <c r="B3129" s="668"/>
      <c r="C3129" s="385"/>
      <c r="D3129" s="128" t="s">
        <v>3720</v>
      </c>
      <c r="E3129" s="353">
        <v>1300</v>
      </c>
      <c r="F3129" s="352">
        <f t="shared" si="96"/>
        <v>780</v>
      </c>
      <c r="G3129" s="352">
        <f t="shared" si="97"/>
        <v>650</v>
      </c>
    </row>
    <row r="3130" spans="1:7" x14ac:dyDescent="0.25">
      <c r="A3130" s="668"/>
      <c r="B3130" s="668"/>
      <c r="C3130" s="173"/>
      <c r="D3130" s="128" t="s">
        <v>3721</v>
      </c>
      <c r="E3130" s="353">
        <v>2000</v>
      </c>
      <c r="F3130" s="352">
        <f t="shared" si="96"/>
        <v>1200</v>
      </c>
      <c r="G3130" s="352">
        <f t="shared" si="97"/>
        <v>1000</v>
      </c>
    </row>
    <row r="3131" spans="1:7" x14ac:dyDescent="0.25">
      <c r="A3131" s="669"/>
      <c r="B3131" s="669"/>
      <c r="C3131" s="211"/>
      <c r="D3131" s="228" t="s">
        <v>3722</v>
      </c>
      <c r="E3131" s="353">
        <v>2750</v>
      </c>
      <c r="F3131" s="352">
        <f t="shared" si="96"/>
        <v>1650</v>
      </c>
      <c r="G3131" s="352">
        <f t="shared" si="97"/>
        <v>1375</v>
      </c>
    </row>
    <row r="3132" spans="1:7" x14ac:dyDescent="0.25">
      <c r="A3132" s="667" t="s">
        <v>2607</v>
      </c>
      <c r="B3132" s="667" t="s">
        <v>2607</v>
      </c>
      <c r="C3132" s="211"/>
      <c r="D3132" s="232" t="s">
        <v>3723</v>
      </c>
      <c r="E3132" s="353"/>
      <c r="F3132" s="352">
        <f t="shared" si="96"/>
        <v>0</v>
      </c>
      <c r="G3132" s="352">
        <f t="shared" si="97"/>
        <v>0</v>
      </c>
    </row>
    <row r="3133" spans="1:7" x14ac:dyDescent="0.25">
      <c r="A3133" s="669"/>
      <c r="B3133" s="669"/>
      <c r="C3133" s="211"/>
      <c r="D3133" s="128" t="s">
        <v>3724</v>
      </c>
      <c r="E3133" s="353">
        <v>350</v>
      </c>
      <c r="F3133" s="352">
        <f t="shared" si="96"/>
        <v>210</v>
      </c>
      <c r="G3133" s="352">
        <f t="shared" si="97"/>
        <v>175</v>
      </c>
    </row>
    <row r="3134" spans="1:7" x14ac:dyDescent="0.25">
      <c r="A3134" s="667" t="s">
        <v>3041</v>
      </c>
      <c r="B3134" s="667" t="s">
        <v>3041</v>
      </c>
      <c r="C3134" s="211"/>
      <c r="D3134" s="232" t="s">
        <v>3725</v>
      </c>
      <c r="E3134" s="353"/>
      <c r="F3134" s="352">
        <f t="shared" si="96"/>
        <v>0</v>
      </c>
      <c r="G3134" s="352">
        <f t="shared" si="97"/>
        <v>0</v>
      </c>
    </row>
    <row r="3135" spans="1:7" ht="25.5" x14ac:dyDescent="0.25">
      <c r="A3135" s="668"/>
      <c r="B3135" s="668"/>
      <c r="C3135" s="211"/>
      <c r="D3135" s="128" t="s">
        <v>3726</v>
      </c>
      <c r="E3135" s="353">
        <v>500</v>
      </c>
      <c r="F3135" s="352">
        <f t="shared" si="96"/>
        <v>300</v>
      </c>
      <c r="G3135" s="352">
        <f t="shared" si="97"/>
        <v>250</v>
      </c>
    </row>
    <row r="3136" spans="1:7" x14ac:dyDescent="0.25">
      <c r="A3136" s="669"/>
      <c r="B3136" s="669"/>
      <c r="C3136" s="211"/>
      <c r="D3136" s="228" t="s">
        <v>3727</v>
      </c>
      <c r="E3136" s="353">
        <v>700</v>
      </c>
      <c r="F3136" s="352">
        <f t="shared" si="96"/>
        <v>420</v>
      </c>
      <c r="G3136" s="352">
        <f t="shared" si="97"/>
        <v>350</v>
      </c>
    </row>
    <row r="3137" spans="1:7" x14ac:dyDescent="0.25">
      <c r="A3137" s="667" t="s">
        <v>3042</v>
      </c>
      <c r="B3137" s="667" t="s">
        <v>3042</v>
      </c>
      <c r="C3137" s="211"/>
      <c r="D3137" s="232" t="s">
        <v>3728</v>
      </c>
      <c r="E3137" s="353"/>
      <c r="F3137" s="352">
        <f t="shared" si="96"/>
        <v>0</v>
      </c>
      <c r="G3137" s="352">
        <f t="shared" si="97"/>
        <v>0</v>
      </c>
    </row>
    <row r="3138" spans="1:7" ht="25.5" x14ac:dyDescent="0.25">
      <c r="A3138" s="668"/>
      <c r="B3138" s="668"/>
      <c r="C3138" s="211"/>
      <c r="D3138" s="128" t="s">
        <v>3729</v>
      </c>
      <c r="E3138" s="353">
        <v>700</v>
      </c>
      <c r="F3138" s="352">
        <f t="shared" si="96"/>
        <v>420</v>
      </c>
      <c r="G3138" s="352">
        <f t="shared" si="97"/>
        <v>350</v>
      </c>
    </row>
    <row r="3139" spans="1:7" x14ac:dyDescent="0.25">
      <c r="A3139" s="668"/>
      <c r="B3139" s="668"/>
      <c r="C3139" s="211"/>
      <c r="D3139" s="128" t="s">
        <v>3730</v>
      </c>
      <c r="E3139" s="353">
        <v>500</v>
      </c>
      <c r="F3139" s="352">
        <f t="shared" si="96"/>
        <v>300</v>
      </c>
      <c r="G3139" s="352">
        <f t="shared" si="97"/>
        <v>250</v>
      </c>
    </row>
    <row r="3140" spans="1:7" x14ac:dyDescent="0.25">
      <c r="A3140" s="669"/>
      <c r="B3140" s="669"/>
      <c r="C3140" s="211"/>
      <c r="D3140" s="228" t="s">
        <v>3731</v>
      </c>
      <c r="E3140" s="353">
        <v>500</v>
      </c>
      <c r="F3140" s="352">
        <f t="shared" si="96"/>
        <v>300</v>
      </c>
      <c r="G3140" s="352">
        <f t="shared" si="97"/>
        <v>250</v>
      </c>
    </row>
    <row r="3141" spans="1:7" ht="25.5" x14ac:dyDescent="0.25">
      <c r="A3141" s="214" t="s">
        <v>3048</v>
      </c>
      <c r="B3141" s="214" t="s">
        <v>3048</v>
      </c>
      <c r="C3141" s="211"/>
      <c r="D3141" s="128" t="s">
        <v>3732</v>
      </c>
      <c r="E3141" s="353">
        <v>600</v>
      </c>
      <c r="F3141" s="352">
        <f t="shared" si="96"/>
        <v>360</v>
      </c>
      <c r="G3141" s="352">
        <f t="shared" si="97"/>
        <v>300</v>
      </c>
    </row>
    <row r="3142" spans="1:7" x14ac:dyDescent="0.25">
      <c r="A3142" s="215" t="s">
        <v>3049</v>
      </c>
      <c r="B3142" s="215" t="s">
        <v>3049</v>
      </c>
      <c r="C3142" s="211"/>
      <c r="D3142" s="79" t="s">
        <v>3733</v>
      </c>
      <c r="E3142" s="353">
        <v>300</v>
      </c>
      <c r="F3142" s="352">
        <f t="shared" si="96"/>
        <v>180</v>
      </c>
      <c r="G3142" s="352">
        <f t="shared" si="97"/>
        <v>150</v>
      </c>
    </row>
    <row r="3143" spans="1:7" x14ac:dyDescent="0.25">
      <c r="A3143" s="215" t="s">
        <v>3734</v>
      </c>
      <c r="B3143" s="215" t="s">
        <v>3734</v>
      </c>
      <c r="C3143" s="211"/>
      <c r="D3143" s="79" t="s">
        <v>3735</v>
      </c>
      <c r="E3143" s="353">
        <v>250</v>
      </c>
      <c r="F3143" s="352">
        <f t="shared" si="96"/>
        <v>150</v>
      </c>
      <c r="G3143" s="352">
        <f t="shared" si="97"/>
        <v>125</v>
      </c>
    </row>
    <row r="3144" spans="1:7" ht="25.5" x14ac:dyDescent="0.25">
      <c r="A3144" s="215" t="s">
        <v>3736</v>
      </c>
      <c r="B3144" s="215" t="s">
        <v>3736</v>
      </c>
      <c r="C3144" s="211"/>
      <c r="D3144" s="79" t="s">
        <v>3737</v>
      </c>
      <c r="E3144" s="353">
        <v>250</v>
      </c>
      <c r="F3144" s="352">
        <f t="shared" si="96"/>
        <v>150</v>
      </c>
      <c r="G3144" s="352">
        <f t="shared" si="97"/>
        <v>125</v>
      </c>
    </row>
    <row r="3145" spans="1:7" x14ac:dyDescent="0.25">
      <c r="A3145" s="670" t="s">
        <v>3738</v>
      </c>
      <c r="B3145" s="670" t="s">
        <v>3738</v>
      </c>
      <c r="C3145" s="211"/>
      <c r="D3145" s="74" t="s">
        <v>2138</v>
      </c>
      <c r="E3145" s="353"/>
      <c r="F3145" s="352">
        <f t="shared" si="96"/>
        <v>0</v>
      </c>
      <c r="G3145" s="352">
        <f t="shared" si="97"/>
        <v>0</v>
      </c>
    </row>
    <row r="3146" spans="1:7" x14ac:dyDescent="0.25">
      <c r="A3146" s="671"/>
      <c r="B3146" s="671"/>
      <c r="C3146" s="211"/>
      <c r="D3146" s="228" t="s">
        <v>2159</v>
      </c>
      <c r="E3146" s="353">
        <v>220</v>
      </c>
      <c r="F3146" s="352">
        <f t="shared" si="96"/>
        <v>132</v>
      </c>
      <c r="G3146" s="352">
        <f t="shared" si="97"/>
        <v>110</v>
      </c>
    </row>
    <row r="3147" spans="1:7" x14ac:dyDescent="0.25">
      <c r="A3147" s="671"/>
      <c r="B3147" s="671"/>
      <c r="C3147" s="211"/>
      <c r="D3147" s="228" t="s">
        <v>2160</v>
      </c>
      <c r="E3147" s="353">
        <v>200</v>
      </c>
      <c r="F3147" s="352">
        <f t="shared" si="96"/>
        <v>120</v>
      </c>
      <c r="G3147" s="352">
        <f t="shared" si="97"/>
        <v>100</v>
      </c>
    </row>
    <row r="3148" spans="1:7" x14ac:dyDescent="0.25">
      <c r="A3148" s="672"/>
      <c r="B3148" s="672"/>
      <c r="C3148" s="211"/>
      <c r="D3148" s="79" t="s">
        <v>2214</v>
      </c>
      <c r="E3148" s="353">
        <v>190</v>
      </c>
      <c r="F3148" s="352">
        <f t="shared" ref="F3148:F3211" si="98">IFERROR(E3148*0.6,0)</f>
        <v>114</v>
      </c>
      <c r="G3148" s="352">
        <f t="shared" ref="G3148:G3211" si="99">IFERROR(E3148*0.5,0)</f>
        <v>95</v>
      </c>
    </row>
    <row r="3149" spans="1:7" x14ac:dyDescent="0.25">
      <c r="A3149" s="670" t="s">
        <v>3739</v>
      </c>
      <c r="B3149" s="670" t="s">
        <v>3739</v>
      </c>
      <c r="C3149" s="211"/>
      <c r="D3149" s="74" t="s">
        <v>2146</v>
      </c>
      <c r="E3149" s="353"/>
      <c r="F3149" s="352">
        <f t="shared" si="98"/>
        <v>0</v>
      </c>
      <c r="G3149" s="352">
        <f t="shared" si="99"/>
        <v>0</v>
      </c>
    </row>
    <row r="3150" spans="1:7" x14ac:dyDescent="0.25">
      <c r="A3150" s="671"/>
      <c r="B3150" s="671"/>
      <c r="C3150" s="211"/>
      <c r="D3150" s="79" t="s">
        <v>2159</v>
      </c>
      <c r="E3150" s="353">
        <v>200</v>
      </c>
      <c r="F3150" s="352">
        <f t="shared" si="98"/>
        <v>120</v>
      </c>
      <c r="G3150" s="352">
        <f t="shared" si="99"/>
        <v>100</v>
      </c>
    </row>
    <row r="3151" spans="1:7" x14ac:dyDescent="0.25">
      <c r="A3151" s="671"/>
      <c r="B3151" s="671"/>
      <c r="C3151" s="132"/>
      <c r="D3151" s="79" t="s">
        <v>2160</v>
      </c>
      <c r="E3151" s="353">
        <v>180</v>
      </c>
      <c r="F3151" s="352">
        <f t="shared" si="98"/>
        <v>108</v>
      </c>
      <c r="G3151" s="352">
        <f t="shared" si="99"/>
        <v>90</v>
      </c>
    </row>
    <row r="3152" spans="1:7" x14ac:dyDescent="0.25">
      <c r="A3152" s="672"/>
      <c r="B3152" s="672"/>
      <c r="C3152" s="206"/>
      <c r="D3152" s="79" t="s">
        <v>2214</v>
      </c>
      <c r="E3152" s="353">
        <v>170</v>
      </c>
      <c r="F3152" s="352">
        <f t="shared" si="98"/>
        <v>102</v>
      </c>
      <c r="G3152" s="352">
        <f t="shared" si="99"/>
        <v>85</v>
      </c>
    </row>
    <row r="3153" spans="1:112" x14ac:dyDescent="0.25">
      <c r="A3153" s="132" t="s">
        <v>2629</v>
      </c>
      <c r="B3153" s="132" t="s">
        <v>2629</v>
      </c>
      <c r="C3153" s="132" t="s">
        <v>3117</v>
      </c>
      <c r="D3153" s="76" t="s">
        <v>3740</v>
      </c>
      <c r="E3153" s="353"/>
      <c r="F3153" s="352">
        <f t="shared" si="98"/>
        <v>0</v>
      </c>
      <c r="G3153" s="352">
        <f t="shared" si="99"/>
        <v>0</v>
      </c>
    </row>
    <row r="3154" spans="1:112" x14ac:dyDescent="0.25">
      <c r="A3154" s="570" t="s">
        <v>2631</v>
      </c>
      <c r="B3154" s="570" t="s">
        <v>2631</v>
      </c>
      <c r="C3154" s="570" t="s">
        <v>83</v>
      </c>
      <c r="D3154" s="76" t="s">
        <v>3501</v>
      </c>
      <c r="E3154" s="353"/>
      <c r="F3154" s="352">
        <f t="shared" si="98"/>
        <v>0</v>
      </c>
      <c r="G3154" s="352">
        <f t="shared" si="99"/>
        <v>0</v>
      </c>
    </row>
    <row r="3155" spans="1:112" ht="25.5" x14ac:dyDescent="0.25">
      <c r="A3155" s="571"/>
      <c r="B3155" s="571"/>
      <c r="C3155" s="571"/>
      <c r="D3155" s="77" t="s">
        <v>3741</v>
      </c>
      <c r="E3155" s="353">
        <v>1200</v>
      </c>
      <c r="F3155" s="352">
        <f t="shared" si="98"/>
        <v>720</v>
      </c>
      <c r="G3155" s="352">
        <f t="shared" si="99"/>
        <v>600</v>
      </c>
    </row>
    <row r="3156" spans="1:112" x14ac:dyDescent="0.25">
      <c r="A3156" s="572"/>
      <c r="B3156" s="572"/>
      <c r="C3156" s="572"/>
      <c r="D3156" s="77" t="s">
        <v>3742</v>
      </c>
      <c r="E3156" s="353">
        <v>800</v>
      </c>
      <c r="F3156" s="352">
        <f t="shared" si="98"/>
        <v>480</v>
      </c>
      <c r="G3156" s="352">
        <f t="shared" si="99"/>
        <v>400</v>
      </c>
    </row>
    <row r="3157" spans="1:112" ht="26.25" x14ac:dyDescent="0.2">
      <c r="A3157" s="570" t="s">
        <v>2636</v>
      </c>
      <c r="B3157" s="570" t="s">
        <v>2636</v>
      </c>
      <c r="C3157" s="570"/>
      <c r="D3157" s="77" t="s">
        <v>8103</v>
      </c>
      <c r="E3157" s="353"/>
      <c r="F3157" s="352">
        <f t="shared" si="98"/>
        <v>0</v>
      </c>
      <c r="G3157" s="352">
        <f t="shared" si="99"/>
        <v>0</v>
      </c>
      <c r="H3157" s="50"/>
      <c r="I3157" s="50"/>
      <c r="J3157" s="50"/>
      <c r="K3157" s="50"/>
      <c r="L3157" s="50"/>
      <c r="M3157" s="50"/>
      <c r="N3157" s="50"/>
      <c r="O3157" s="50"/>
      <c r="P3157" s="50"/>
      <c r="Q3157" s="50"/>
      <c r="R3157" s="50"/>
      <c r="S3157" s="50"/>
      <c r="T3157" s="50"/>
      <c r="U3157" s="50"/>
      <c r="V3157" s="50"/>
      <c r="W3157" s="50"/>
      <c r="X3157" s="50"/>
      <c r="Y3157" s="50"/>
      <c r="Z3157" s="50"/>
      <c r="AA3157" s="50"/>
      <c r="AB3157" s="50"/>
      <c r="AC3157" s="50"/>
      <c r="AD3157" s="50"/>
      <c r="AE3157" s="50"/>
      <c r="AF3157" s="50"/>
      <c r="AG3157" s="50"/>
      <c r="AH3157" s="50"/>
      <c r="AI3157" s="50"/>
      <c r="AJ3157" s="50"/>
      <c r="AK3157" s="50"/>
      <c r="AL3157" s="50"/>
      <c r="AM3157" s="50"/>
      <c r="AN3157" s="50"/>
      <c r="AO3157" s="50"/>
      <c r="AP3157" s="50"/>
      <c r="AQ3157" s="50"/>
      <c r="AR3157" s="50"/>
      <c r="AS3157" s="50"/>
      <c r="AT3157" s="50"/>
      <c r="AU3157" s="50"/>
      <c r="AV3157" s="50"/>
      <c r="AW3157" s="50"/>
      <c r="AX3157" s="50"/>
      <c r="AY3157" s="50"/>
      <c r="AZ3157" s="50"/>
      <c r="BA3157" s="50"/>
      <c r="BB3157" s="50"/>
      <c r="BC3157" s="50"/>
      <c r="BD3157" s="50"/>
      <c r="BE3157" s="50"/>
      <c r="BF3157" s="50"/>
      <c r="BG3157" s="50"/>
      <c r="BH3157" s="50"/>
      <c r="BI3157" s="50"/>
      <c r="BJ3157" s="50"/>
      <c r="BK3157" s="50"/>
      <c r="BL3157" s="50"/>
      <c r="BM3157" s="50"/>
      <c r="BN3157" s="50"/>
      <c r="BO3157" s="50"/>
      <c r="BP3157" s="50"/>
      <c r="BQ3157" s="50"/>
      <c r="BR3157" s="50"/>
      <c r="BS3157" s="50"/>
      <c r="BT3157" s="50"/>
      <c r="BU3157" s="50"/>
      <c r="BV3157" s="50"/>
      <c r="BW3157" s="50"/>
      <c r="BX3157" s="50"/>
      <c r="BY3157" s="50"/>
      <c r="BZ3157" s="50"/>
      <c r="CA3157" s="50"/>
      <c r="CB3157" s="50"/>
      <c r="CC3157" s="50"/>
      <c r="CD3157" s="50"/>
      <c r="CE3157" s="50"/>
      <c r="CF3157" s="50"/>
      <c r="CG3157" s="50"/>
      <c r="CH3157" s="50"/>
      <c r="CI3157" s="50"/>
      <c r="CJ3157" s="50"/>
      <c r="CK3157" s="50"/>
      <c r="CL3157" s="50"/>
      <c r="CM3157" s="50"/>
      <c r="CN3157" s="50"/>
      <c r="CO3157" s="50"/>
      <c r="CP3157" s="50"/>
      <c r="CQ3157" s="50"/>
      <c r="CR3157" s="50"/>
      <c r="CS3157" s="50"/>
      <c r="CT3157" s="50"/>
      <c r="CU3157" s="50"/>
      <c r="CV3157" s="50"/>
      <c r="CW3157" s="50"/>
      <c r="CX3157" s="50"/>
      <c r="CY3157" s="50"/>
      <c r="CZ3157" s="50"/>
      <c r="DA3157" s="50"/>
      <c r="DB3157" s="50"/>
      <c r="DC3157" s="50"/>
      <c r="DD3157" s="50"/>
      <c r="DE3157" s="50"/>
      <c r="DF3157" s="50"/>
      <c r="DG3157" s="50"/>
      <c r="DH3157" s="50"/>
    </row>
    <row r="3158" spans="1:112" ht="25.5" x14ac:dyDescent="0.2">
      <c r="A3158" s="572"/>
      <c r="B3158" s="571"/>
      <c r="C3158" s="572"/>
      <c r="D3158" s="77" t="s">
        <v>8104</v>
      </c>
      <c r="E3158" s="353">
        <v>300</v>
      </c>
      <c r="F3158" s="352">
        <f t="shared" si="98"/>
        <v>180</v>
      </c>
      <c r="G3158" s="352">
        <f t="shared" si="99"/>
        <v>150</v>
      </c>
      <c r="H3158" s="50"/>
      <c r="I3158" s="50"/>
      <c r="J3158" s="50"/>
      <c r="K3158" s="50"/>
      <c r="L3158" s="50"/>
      <c r="M3158" s="50"/>
      <c r="N3158" s="50"/>
      <c r="O3158" s="50"/>
      <c r="P3158" s="50"/>
      <c r="Q3158" s="50"/>
      <c r="R3158" s="50"/>
      <c r="S3158" s="50"/>
      <c r="T3158" s="50"/>
      <c r="U3158" s="50"/>
      <c r="V3158" s="50"/>
      <c r="W3158" s="50"/>
      <c r="X3158" s="50"/>
      <c r="Y3158" s="50"/>
      <c r="Z3158" s="50"/>
      <c r="AA3158" s="50"/>
      <c r="AB3158" s="50"/>
      <c r="AC3158" s="50"/>
      <c r="AD3158" s="50"/>
      <c r="AE3158" s="50"/>
      <c r="AF3158" s="50"/>
      <c r="AG3158" s="50"/>
      <c r="AH3158" s="50"/>
      <c r="AI3158" s="50"/>
      <c r="AJ3158" s="50"/>
      <c r="AK3158" s="50"/>
      <c r="AL3158" s="50"/>
      <c r="AM3158" s="50"/>
      <c r="AN3158" s="50"/>
      <c r="AO3158" s="50"/>
      <c r="AP3158" s="50"/>
      <c r="AQ3158" s="50"/>
      <c r="AR3158" s="50"/>
      <c r="AS3158" s="50"/>
      <c r="AT3158" s="50"/>
      <c r="AU3158" s="50"/>
      <c r="AV3158" s="50"/>
      <c r="AW3158" s="50"/>
      <c r="AX3158" s="50"/>
      <c r="AY3158" s="50"/>
      <c r="AZ3158" s="50"/>
      <c r="BA3158" s="50"/>
      <c r="BB3158" s="50"/>
      <c r="BC3158" s="50"/>
      <c r="BD3158" s="50"/>
      <c r="BE3158" s="50"/>
      <c r="BF3158" s="50"/>
      <c r="BG3158" s="50"/>
      <c r="BH3158" s="50"/>
      <c r="BI3158" s="50"/>
      <c r="BJ3158" s="50"/>
      <c r="BK3158" s="50"/>
      <c r="BL3158" s="50"/>
      <c r="BM3158" s="50"/>
      <c r="BN3158" s="50"/>
      <c r="BO3158" s="50"/>
      <c r="BP3158" s="50"/>
      <c r="BQ3158" s="50"/>
      <c r="BR3158" s="50"/>
      <c r="BS3158" s="50"/>
      <c r="BT3158" s="50"/>
      <c r="BU3158" s="50"/>
      <c r="BV3158" s="50"/>
      <c r="BW3158" s="50"/>
      <c r="BX3158" s="50"/>
      <c r="BY3158" s="50"/>
      <c r="BZ3158" s="50"/>
      <c r="CA3158" s="50"/>
      <c r="CB3158" s="50"/>
      <c r="CC3158" s="50"/>
      <c r="CD3158" s="50"/>
      <c r="CE3158" s="50"/>
      <c r="CF3158" s="50"/>
      <c r="CG3158" s="50"/>
      <c r="CH3158" s="50"/>
      <c r="CI3158" s="50"/>
      <c r="CJ3158" s="50"/>
      <c r="CK3158" s="50"/>
      <c r="CL3158" s="50"/>
      <c r="CM3158" s="50"/>
      <c r="CN3158" s="50"/>
      <c r="CO3158" s="50"/>
      <c r="CP3158" s="50"/>
      <c r="CQ3158" s="50"/>
      <c r="CR3158" s="50"/>
      <c r="CS3158" s="50"/>
      <c r="CT3158" s="50"/>
      <c r="CU3158" s="50"/>
      <c r="CV3158" s="50"/>
      <c r="CW3158" s="50"/>
      <c r="CX3158" s="50"/>
      <c r="CY3158" s="50"/>
      <c r="CZ3158" s="50"/>
      <c r="DA3158" s="50"/>
      <c r="DB3158" s="50"/>
      <c r="DC3158" s="50"/>
      <c r="DD3158" s="50"/>
      <c r="DE3158" s="50"/>
      <c r="DF3158" s="50"/>
      <c r="DG3158" s="50"/>
      <c r="DH3158" s="50"/>
    </row>
    <row r="3159" spans="1:112" ht="26.25" x14ac:dyDescent="0.2">
      <c r="A3159" s="570" t="s">
        <v>2641</v>
      </c>
      <c r="B3159" s="571"/>
      <c r="C3159" s="570"/>
      <c r="D3159" s="77" t="s">
        <v>8105</v>
      </c>
      <c r="E3159" s="353"/>
      <c r="F3159" s="352">
        <f t="shared" si="98"/>
        <v>0</v>
      </c>
      <c r="G3159" s="352">
        <f t="shared" si="99"/>
        <v>0</v>
      </c>
      <c r="H3159" s="50"/>
      <c r="I3159" s="50"/>
      <c r="J3159" s="50"/>
      <c r="K3159" s="50"/>
      <c r="L3159" s="50"/>
      <c r="M3159" s="50"/>
      <c r="N3159" s="50"/>
      <c r="O3159" s="50"/>
      <c r="P3159" s="50"/>
      <c r="Q3159" s="50"/>
      <c r="R3159" s="50"/>
      <c r="S3159" s="50"/>
      <c r="T3159" s="50"/>
      <c r="U3159" s="50"/>
      <c r="V3159" s="50"/>
      <c r="W3159" s="50"/>
      <c r="X3159" s="50"/>
      <c r="Y3159" s="50"/>
      <c r="Z3159" s="50"/>
      <c r="AA3159" s="50"/>
      <c r="AB3159" s="50"/>
      <c r="AC3159" s="50"/>
      <c r="AD3159" s="50"/>
      <c r="AE3159" s="50"/>
      <c r="AF3159" s="50"/>
      <c r="AG3159" s="50"/>
      <c r="AH3159" s="50"/>
      <c r="AI3159" s="50"/>
      <c r="AJ3159" s="50"/>
      <c r="AK3159" s="50"/>
      <c r="AL3159" s="50"/>
      <c r="AM3159" s="50"/>
      <c r="AN3159" s="50"/>
      <c r="AO3159" s="50"/>
      <c r="AP3159" s="50"/>
      <c r="AQ3159" s="50"/>
      <c r="AR3159" s="50"/>
      <c r="AS3159" s="50"/>
      <c r="AT3159" s="50"/>
      <c r="AU3159" s="50"/>
      <c r="AV3159" s="50"/>
      <c r="AW3159" s="50"/>
      <c r="AX3159" s="50"/>
      <c r="AY3159" s="50"/>
      <c r="AZ3159" s="50"/>
      <c r="BA3159" s="50"/>
      <c r="BB3159" s="50"/>
      <c r="BC3159" s="50"/>
      <c r="BD3159" s="50"/>
      <c r="BE3159" s="50"/>
      <c r="BF3159" s="50"/>
      <c r="BG3159" s="50"/>
      <c r="BH3159" s="50"/>
      <c r="BI3159" s="50"/>
      <c r="BJ3159" s="50"/>
      <c r="BK3159" s="50"/>
      <c r="BL3159" s="50"/>
      <c r="BM3159" s="50"/>
      <c r="BN3159" s="50"/>
      <c r="BO3159" s="50"/>
      <c r="BP3159" s="50"/>
      <c r="BQ3159" s="50"/>
      <c r="BR3159" s="50"/>
      <c r="BS3159" s="50"/>
      <c r="BT3159" s="50"/>
      <c r="BU3159" s="50"/>
      <c r="BV3159" s="50"/>
      <c r="BW3159" s="50"/>
      <c r="BX3159" s="50"/>
      <c r="BY3159" s="50"/>
      <c r="BZ3159" s="50"/>
      <c r="CA3159" s="50"/>
      <c r="CB3159" s="50"/>
      <c r="CC3159" s="50"/>
      <c r="CD3159" s="50"/>
      <c r="CE3159" s="50"/>
      <c r="CF3159" s="50"/>
      <c r="CG3159" s="50"/>
      <c r="CH3159" s="50"/>
      <c r="CI3159" s="50"/>
      <c r="CJ3159" s="50"/>
      <c r="CK3159" s="50"/>
      <c r="CL3159" s="50"/>
      <c r="CM3159" s="50"/>
      <c r="CN3159" s="50"/>
      <c r="CO3159" s="50"/>
      <c r="CP3159" s="50"/>
      <c r="CQ3159" s="50"/>
      <c r="CR3159" s="50"/>
      <c r="CS3159" s="50"/>
      <c r="CT3159" s="50"/>
      <c r="CU3159" s="50"/>
      <c r="CV3159" s="50"/>
      <c r="CW3159" s="50"/>
      <c r="CX3159" s="50"/>
      <c r="CY3159" s="50"/>
      <c r="CZ3159" s="50"/>
      <c r="DA3159" s="50"/>
      <c r="DB3159" s="50"/>
      <c r="DC3159" s="50"/>
      <c r="DD3159" s="50"/>
      <c r="DE3159" s="50"/>
      <c r="DF3159" s="50"/>
      <c r="DG3159" s="50"/>
      <c r="DH3159" s="50"/>
    </row>
    <row r="3160" spans="1:112" ht="27" x14ac:dyDescent="0.2">
      <c r="A3160" s="571"/>
      <c r="B3160" s="571"/>
      <c r="C3160" s="571"/>
      <c r="D3160" s="77" t="s">
        <v>8106</v>
      </c>
      <c r="E3160" s="353"/>
      <c r="F3160" s="352">
        <f t="shared" si="98"/>
        <v>0</v>
      </c>
      <c r="G3160" s="352">
        <f t="shared" si="99"/>
        <v>0</v>
      </c>
      <c r="H3160" s="50"/>
      <c r="I3160" s="50"/>
      <c r="J3160" s="50"/>
      <c r="K3160" s="50"/>
      <c r="L3160" s="50"/>
      <c r="M3160" s="50"/>
      <c r="N3160" s="50"/>
      <c r="O3160" s="50"/>
      <c r="P3160" s="50"/>
      <c r="Q3160" s="50"/>
      <c r="R3160" s="50"/>
      <c r="S3160" s="50"/>
      <c r="T3160" s="50"/>
      <c r="U3160" s="50"/>
      <c r="V3160" s="50"/>
      <c r="W3160" s="50"/>
      <c r="X3160" s="50"/>
      <c r="Y3160" s="50"/>
      <c r="Z3160" s="50"/>
      <c r="AA3160" s="50"/>
      <c r="AB3160" s="50"/>
      <c r="AC3160" s="50"/>
      <c r="AD3160" s="50"/>
      <c r="AE3160" s="50"/>
      <c r="AF3160" s="50"/>
      <c r="AG3160" s="50"/>
      <c r="AH3160" s="50"/>
      <c r="AI3160" s="50"/>
      <c r="AJ3160" s="50"/>
      <c r="AK3160" s="50"/>
      <c r="AL3160" s="50"/>
      <c r="AM3160" s="50"/>
      <c r="AN3160" s="50"/>
      <c r="AO3160" s="50"/>
      <c r="AP3160" s="50"/>
      <c r="AQ3160" s="50"/>
      <c r="AR3160" s="50"/>
      <c r="AS3160" s="50"/>
      <c r="AT3160" s="50"/>
      <c r="AU3160" s="50"/>
      <c r="AV3160" s="50"/>
      <c r="AW3160" s="50"/>
      <c r="AX3160" s="50"/>
      <c r="AY3160" s="50"/>
      <c r="AZ3160" s="50"/>
      <c r="BA3160" s="50"/>
      <c r="BB3160" s="50"/>
      <c r="BC3160" s="50"/>
      <c r="BD3160" s="50"/>
      <c r="BE3160" s="50"/>
      <c r="BF3160" s="50"/>
      <c r="BG3160" s="50"/>
      <c r="BH3160" s="50"/>
      <c r="BI3160" s="50"/>
      <c r="BJ3160" s="50"/>
      <c r="BK3160" s="50"/>
      <c r="BL3160" s="50"/>
      <c r="BM3160" s="50"/>
      <c r="BN3160" s="50"/>
      <c r="BO3160" s="50"/>
      <c r="BP3160" s="50"/>
      <c r="BQ3160" s="50"/>
      <c r="BR3160" s="50"/>
      <c r="BS3160" s="50"/>
      <c r="BT3160" s="50"/>
      <c r="BU3160" s="50"/>
      <c r="BV3160" s="50"/>
      <c r="BW3160" s="50"/>
      <c r="BX3160" s="50"/>
      <c r="BY3160" s="50"/>
      <c r="BZ3160" s="50"/>
      <c r="CA3160" s="50"/>
      <c r="CB3160" s="50"/>
      <c r="CC3160" s="50"/>
      <c r="CD3160" s="50"/>
      <c r="CE3160" s="50"/>
      <c r="CF3160" s="50"/>
      <c r="CG3160" s="50"/>
      <c r="CH3160" s="50"/>
      <c r="CI3160" s="50"/>
      <c r="CJ3160" s="50"/>
      <c r="CK3160" s="50"/>
      <c r="CL3160" s="50"/>
      <c r="CM3160" s="50"/>
      <c r="CN3160" s="50"/>
      <c r="CO3160" s="50"/>
      <c r="CP3160" s="50"/>
      <c r="CQ3160" s="50"/>
      <c r="CR3160" s="50"/>
      <c r="CS3160" s="50"/>
      <c r="CT3160" s="50"/>
      <c r="CU3160" s="50"/>
      <c r="CV3160" s="50"/>
      <c r="CW3160" s="50"/>
      <c r="CX3160" s="50"/>
      <c r="CY3160" s="50"/>
      <c r="CZ3160" s="50"/>
      <c r="DA3160" s="50"/>
      <c r="DB3160" s="50"/>
      <c r="DC3160" s="50"/>
      <c r="DD3160" s="50"/>
      <c r="DE3160" s="50"/>
      <c r="DF3160" s="50"/>
      <c r="DG3160" s="50"/>
      <c r="DH3160" s="50"/>
    </row>
    <row r="3161" spans="1:112" x14ac:dyDescent="0.2">
      <c r="A3161" s="571"/>
      <c r="B3161" s="571"/>
      <c r="C3161" s="571"/>
      <c r="D3161" s="76" t="s">
        <v>8107</v>
      </c>
      <c r="E3161" s="353"/>
      <c r="F3161" s="352">
        <f t="shared" si="98"/>
        <v>0</v>
      </c>
      <c r="G3161" s="352">
        <f t="shared" si="99"/>
        <v>0</v>
      </c>
      <c r="H3161" s="50"/>
      <c r="I3161" s="50"/>
      <c r="J3161" s="50"/>
      <c r="K3161" s="50"/>
      <c r="L3161" s="50"/>
      <c r="M3161" s="50"/>
      <c r="N3161" s="50"/>
      <c r="O3161" s="50"/>
      <c r="P3161" s="50"/>
      <c r="Q3161" s="50"/>
      <c r="R3161" s="50"/>
      <c r="S3161" s="50"/>
      <c r="T3161" s="50"/>
      <c r="U3161" s="50"/>
      <c r="V3161" s="50"/>
      <c r="W3161" s="50"/>
      <c r="X3161" s="50"/>
      <c r="Y3161" s="50"/>
      <c r="Z3161" s="50"/>
      <c r="AA3161" s="50"/>
      <c r="AB3161" s="50"/>
      <c r="AC3161" s="50"/>
      <c r="AD3161" s="50"/>
      <c r="AE3161" s="50"/>
      <c r="AF3161" s="50"/>
      <c r="AG3161" s="50"/>
      <c r="AH3161" s="50"/>
      <c r="AI3161" s="50"/>
      <c r="AJ3161" s="50"/>
      <c r="AK3161" s="50"/>
      <c r="AL3161" s="50"/>
      <c r="AM3161" s="50"/>
      <c r="AN3161" s="50"/>
      <c r="AO3161" s="50"/>
      <c r="AP3161" s="50"/>
      <c r="AQ3161" s="50"/>
      <c r="AR3161" s="50"/>
      <c r="AS3161" s="50"/>
      <c r="AT3161" s="50"/>
      <c r="AU3161" s="50"/>
      <c r="AV3161" s="50"/>
      <c r="AW3161" s="50"/>
      <c r="AX3161" s="50"/>
      <c r="AY3161" s="50"/>
      <c r="AZ3161" s="50"/>
      <c r="BA3161" s="50"/>
      <c r="BB3161" s="50"/>
      <c r="BC3161" s="50"/>
      <c r="BD3161" s="50"/>
      <c r="BE3161" s="50"/>
      <c r="BF3161" s="50"/>
      <c r="BG3161" s="50"/>
      <c r="BH3161" s="50"/>
      <c r="BI3161" s="50"/>
      <c r="BJ3161" s="50"/>
      <c r="BK3161" s="50"/>
      <c r="BL3161" s="50"/>
      <c r="BM3161" s="50"/>
      <c r="BN3161" s="50"/>
      <c r="BO3161" s="50"/>
      <c r="BP3161" s="50"/>
      <c r="BQ3161" s="50"/>
      <c r="BR3161" s="50"/>
      <c r="BS3161" s="50"/>
      <c r="BT3161" s="50"/>
      <c r="BU3161" s="50"/>
      <c r="BV3161" s="50"/>
      <c r="BW3161" s="50"/>
      <c r="BX3161" s="50"/>
      <c r="BY3161" s="50"/>
      <c r="BZ3161" s="50"/>
      <c r="CA3161" s="50"/>
      <c r="CB3161" s="50"/>
      <c r="CC3161" s="50"/>
      <c r="CD3161" s="50"/>
      <c r="CE3161" s="50"/>
      <c r="CF3161" s="50"/>
      <c r="CG3161" s="50"/>
      <c r="CH3161" s="50"/>
      <c r="CI3161" s="50"/>
      <c r="CJ3161" s="50"/>
      <c r="CK3161" s="50"/>
      <c r="CL3161" s="50"/>
      <c r="CM3161" s="50"/>
      <c r="CN3161" s="50"/>
      <c r="CO3161" s="50"/>
      <c r="CP3161" s="50"/>
      <c r="CQ3161" s="50"/>
      <c r="CR3161" s="50"/>
      <c r="CS3161" s="50"/>
      <c r="CT3161" s="50"/>
      <c r="CU3161" s="50"/>
      <c r="CV3161" s="50"/>
      <c r="CW3161" s="50"/>
      <c r="CX3161" s="50"/>
      <c r="CY3161" s="50"/>
      <c r="CZ3161" s="50"/>
      <c r="DA3161" s="50"/>
      <c r="DB3161" s="50"/>
      <c r="DC3161" s="50"/>
      <c r="DD3161" s="50"/>
      <c r="DE3161" s="50"/>
      <c r="DF3161" s="50"/>
      <c r="DG3161" s="50"/>
      <c r="DH3161" s="50"/>
    </row>
    <row r="3162" spans="1:112" x14ac:dyDescent="0.2">
      <c r="A3162" s="571"/>
      <c r="B3162" s="571"/>
      <c r="C3162" s="571"/>
      <c r="D3162" s="77" t="s">
        <v>3743</v>
      </c>
      <c r="E3162" s="353">
        <v>230</v>
      </c>
      <c r="F3162" s="352">
        <f t="shared" si="98"/>
        <v>138</v>
      </c>
      <c r="G3162" s="352">
        <f t="shared" si="99"/>
        <v>115</v>
      </c>
      <c r="H3162" s="50"/>
      <c r="I3162" s="50"/>
      <c r="J3162" s="50"/>
      <c r="K3162" s="50"/>
      <c r="L3162" s="50"/>
      <c r="M3162" s="50"/>
      <c r="N3162" s="50"/>
      <c r="O3162" s="50"/>
      <c r="P3162" s="50"/>
      <c r="Q3162" s="50"/>
      <c r="R3162" s="50"/>
      <c r="S3162" s="50"/>
      <c r="T3162" s="50"/>
      <c r="U3162" s="50"/>
      <c r="V3162" s="50"/>
      <c r="W3162" s="50"/>
      <c r="X3162" s="50"/>
      <c r="Y3162" s="50"/>
      <c r="Z3162" s="50"/>
      <c r="AA3162" s="50"/>
      <c r="AB3162" s="50"/>
      <c r="AC3162" s="50"/>
      <c r="AD3162" s="50"/>
      <c r="AE3162" s="50"/>
      <c r="AF3162" s="50"/>
      <c r="AG3162" s="50"/>
      <c r="AH3162" s="50"/>
      <c r="AI3162" s="50"/>
      <c r="AJ3162" s="50"/>
      <c r="AK3162" s="50"/>
      <c r="AL3162" s="50"/>
      <c r="AM3162" s="50"/>
      <c r="AN3162" s="50"/>
      <c r="AO3162" s="50"/>
      <c r="AP3162" s="50"/>
      <c r="AQ3162" s="50"/>
      <c r="AR3162" s="50"/>
      <c r="AS3162" s="50"/>
      <c r="AT3162" s="50"/>
      <c r="AU3162" s="50"/>
      <c r="AV3162" s="50"/>
      <c r="AW3162" s="50"/>
      <c r="AX3162" s="50"/>
      <c r="AY3162" s="50"/>
      <c r="AZ3162" s="50"/>
      <c r="BA3162" s="50"/>
      <c r="BB3162" s="50"/>
      <c r="BC3162" s="50"/>
      <c r="BD3162" s="50"/>
      <c r="BE3162" s="50"/>
      <c r="BF3162" s="50"/>
      <c r="BG3162" s="50"/>
      <c r="BH3162" s="50"/>
      <c r="BI3162" s="50"/>
      <c r="BJ3162" s="50"/>
      <c r="BK3162" s="50"/>
      <c r="BL3162" s="50"/>
      <c r="BM3162" s="50"/>
      <c r="BN3162" s="50"/>
      <c r="BO3162" s="50"/>
      <c r="BP3162" s="50"/>
      <c r="BQ3162" s="50"/>
      <c r="BR3162" s="50"/>
      <c r="BS3162" s="50"/>
      <c r="BT3162" s="50"/>
      <c r="BU3162" s="50"/>
      <c r="BV3162" s="50"/>
      <c r="BW3162" s="50"/>
      <c r="BX3162" s="50"/>
      <c r="BY3162" s="50"/>
      <c r="BZ3162" s="50"/>
      <c r="CA3162" s="50"/>
      <c r="CB3162" s="50"/>
      <c r="CC3162" s="50"/>
      <c r="CD3162" s="50"/>
      <c r="CE3162" s="50"/>
      <c r="CF3162" s="50"/>
      <c r="CG3162" s="50"/>
      <c r="CH3162" s="50"/>
      <c r="CI3162" s="50"/>
      <c r="CJ3162" s="50"/>
      <c r="CK3162" s="50"/>
      <c r="CL3162" s="50"/>
      <c r="CM3162" s="50"/>
      <c r="CN3162" s="50"/>
      <c r="CO3162" s="50"/>
      <c r="CP3162" s="50"/>
      <c r="CQ3162" s="50"/>
      <c r="CR3162" s="50"/>
      <c r="CS3162" s="50"/>
      <c r="CT3162" s="50"/>
      <c r="CU3162" s="50"/>
      <c r="CV3162" s="50"/>
      <c r="CW3162" s="50"/>
      <c r="CX3162" s="50"/>
      <c r="CY3162" s="50"/>
      <c r="CZ3162" s="50"/>
      <c r="DA3162" s="50"/>
      <c r="DB3162" s="50"/>
      <c r="DC3162" s="50"/>
      <c r="DD3162" s="50"/>
      <c r="DE3162" s="50"/>
      <c r="DF3162" s="50"/>
      <c r="DG3162" s="50"/>
      <c r="DH3162" s="50"/>
    </row>
    <row r="3163" spans="1:112" x14ac:dyDescent="0.2">
      <c r="A3163" s="572"/>
      <c r="B3163" s="572"/>
      <c r="C3163" s="572"/>
      <c r="D3163" s="77" t="s">
        <v>3744</v>
      </c>
      <c r="E3163" s="353">
        <v>220</v>
      </c>
      <c r="F3163" s="352">
        <f t="shared" si="98"/>
        <v>132</v>
      </c>
      <c r="G3163" s="352">
        <f t="shared" si="99"/>
        <v>110</v>
      </c>
      <c r="H3163" s="50"/>
      <c r="I3163" s="50"/>
      <c r="J3163" s="50"/>
      <c r="K3163" s="50"/>
      <c r="L3163" s="50"/>
      <c r="M3163" s="50"/>
      <c r="N3163" s="50"/>
      <c r="O3163" s="50"/>
      <c r="P3163" s="50"/>
      <c r="Q3163" s="50"/>
      <c r="R3163" s="50"/>
      <c r="S3163" s="50"/>
      <c r="T3163" s="50"/>
      <c r="U3163" s="50"/>
      <c r="V3163" s="50"/>
      <c r="W3163" s="50"/>
      <c r="X3163" s="50"/>
      <c r="Y3163" s="50"/>
      <c r="Z3163" s="50"/>
      <c r="AA3163" s="50"/>
      <c r="AB3163" s="50"/>
      <c r="AC3163" s="50"/>
      <c r="AD3163" s="50"/>
      <c r="AE3163" s="50"/>
      <c r="AF3163" s="50"/>
      <c r="AG3163" s="50"/>
      <c r="AH3163" s="50"/>
      <c r="AI3163" s="50"/>
      <c r="AJ3163" s="50"/>
      <c r="AK3163" s="50"/>
      <c r="AL3163" s="50"/>
      <c r="AM3163" s="50"/>
      <c r="AN3163" s="50"/>
      <c r="AO3163" s="50"/>
      <c r="AP3163" s="50"/>
      <c r="AQ3163" s="50"/>
      <c r="AR3163" s="50"/>
      <c r="AS3163" s="50"/>
      <c r="AT3163" s="50"/>
      <c r="AU3163" s="50"/>
      <c r="AV3163" s="50"/>
      <c r="AW3163" s="50"/>
      <c r="AX3163" s="50"/>
      <c r="AY3163" s="50"/>
      <c r="AZ3163" s="50"/>
      <c r="BA3163" s="50"/>
      <c r="BB3163" s="50"/>
      <c r="BC3163" s="50"/>
      <c r="BD3163" s="50"/>
      <c r="BE3163" s="50"/>
      <c r="BF3163" s="50"/>
      <c r="BG3163" s="50"/>
      <c r="BH3163" s="50"/>
      <c r="BI3163" s="50"/>
      <c r="BJ3163" s="50"/>
      <c r="BK3163" s="50"/>
      <c r="BL3163" s="50"/>
      <c r="BM3163" s="50"/>
      <c r="BN3163" s="50"/>
      <c r="BO3163" s="50"/>
      <c r="BP3163" s="50"/>
      <c r="BQ3163" s="50"/>
      <c r="BR3163" s="50"/>
      <c r="BS3163" s="50"/>
      <c r="BT3163" s="50"/>
      <c r="BU3163" s="50"/>
      <c r="BV3163" s="50"/>
      <c r="BW3163" s="50"/>
      <c r="BX3163" s="50"/>
      <c r="BY3163" s="50"/>
      <c r="BZ3163" s="50"/>
      <c r="CA3163" s="50"/>
      <c r="CB3163" s="50"/>
      <c r="CC3163" s="50"/>
      <c r="CD3163" s="50"/>
      <c r="CE3163" s="50"/>
      <c r="CF3163" s="50"/>
      <c r="CG3163" s="50"/>
      <c r="CH3163" s="50"/>
      <c r="CI3163" s="50"/>
      <c r="CJ3163" s="50"/>
      <c r="CK3163" s="50"/>
      <c r="CL3163" s="50"/>
      <c r="CM3163" s="50"/>
      <c r="CN3163" s="50"/>
      <c r="CO3163" s="50"/>
      <c r="CP3163" s="50"/>
      <c r="CQ3163" s="50"/>
      <c r="CR3163" s="50"/>
      <c r="CS3163" s="50"/>
      <c r="CT3163" s="50"/>
      <c r="CU3163" s="50"/>
      <c r="CV3163" s="50"/>
      <c r="CW3163" s="50"/>
      <c r="CX3163" s="50"/>
      <c r="CY3163" s="50"/>
      <c r="CZ3163" s="50"/>
      <c r="DA3163" s="50"/>
      <c r="DB3163" s="50"/>
      <c r="DC3163" s="50"/>
      <c r="DD3163" s="50"/>
      <c r="DE3163" s="50"/>
      <c r="DF3163" s="50"/>
      <c r="DG3163" s="50"/>
      <c r="DH3163" s="50"/>
    </row>
    <row r="3164" spans="1:112" x14ac:dyDescent="0.2">
      <c r="A3164" s="44" t="s">
        <v>2646</v>
      </c>
      <c r="B3164" s="379" t="s">
        <v>2641</v>
      </c>
      <c r="C3164" s="379"/>
      <c r="D3164" s="77" t="s">
        <v>3745</v>
      </c>
      <c r="E3164" s="353">
        <v>350</v>
      </c>
      <c r="F3164" s="352">
        <f t="shared" si="98"/>
        <v>210</v>
      </c>
      <c r="G3164" s="352">
        <f t="shared" si="99"/>
        <v>175</v>
      </c>
      <c r="H3164" s="50"/>
      <c r="I3164" s="50"/>
      <c r="J3164" s="50"/>
      <c r="K3164" s="50"/>
      <c r="L3164" s="50"/>
      <c r="M3164" s="50"/>
      <c r="N3164" s="50"/>
      <c r="O3164" s="50"/>
      <c r="P3164" s="50"/>
      <c r="Q3164" s="50"/>
      <c r="R3164" s="50"/>
      <c r="S3164" s="50"/>
      <c r="T3164" s="50"/>
      <c r="U3164" s="50"/>
      <c r="V3164" s="50"/>
      <c r="W3164" s="50"/>
      <c r="X3164" s="50"/>
      <c r="Y3164" s="50"/>
      <c r="Z3164" s="50"/>
      <c r="AA3164" s="50"/>
      <c r="AB3164" s="50"/>
      <c r="AC3164" s="50"/>
      <c r="AD3164" s="50"/>
      <c r="AE3164" s="50"/>
      <c r="AF3164" s="50"/>
      <c r="AG3164" s="50"/>
      <c r="AH3164" s="50"/>
      <c r="AI3164" s="50"/>
      <c r="AJ3164" s="50"/>
      <c r="AK3164" s="50"/>
      <c r="AL3164" s="50"/>
      <c r="AM3164" s="50"/>
      <c r="AN3164" s="50"/>
      <c r="AO3164" s="50"/>
      <c r="AP3164" s="50"/>
      <c r="AQ3164" s="50"/>
      <c r="AR3164" s="50"/>
      <c r="AS3164" s="50"/>
      <c r="AT3164" s="50"/>
      <c r="AU3164" s="50"/>
      <c r="AV3164" s="50"/>
      <c r="AW3164" s="50"/>
      <c r="AX3164" s="50"/>
      <c r="AY3164" s="50"/>
      <c r="AZ3164" s="50"/>
      <c r="BA3164" s="50"/>
      <c r="BB3164" s="50"/>
      <c r="BC3164" s="50"/>
      <c r="BD3164" s="50"/>
      <c r="BE3164" s="50"/>
      <c r="BF3164" s="50"/>
      <c r="BG3164" s="50"/>
      <c r="BH3164" s="50"/>
      <c r="BI3164" s="50"/>
      <c r="BJ3164" s="50"/>
      <c r="BK3164" s="50"/>
      <c r="BL3164" s="50"/>
      <c r="BM3164" s="50"/>
      <c r="BN3164" s="50"/>
      <c r="BO3164" s="50"/>
      <c r="BP3164" s="50"/>
      <c r="BQ3164" s="50"/>
      <c r="BR3164" s="50"/>
      <c r="BS3164" s="50"/>
      <c r="BT3164" s="50"/>
      <c r="BU3164" s="50"/>
      <c r="BV3164" s="50"/>
      <c r="BW3164" s="50"/>
      <c r="BX3164" s="50"/>
      <c r="BY3164" s="50"/>
      <c r="BZ3164" s="50"/>
      <c r="CA3164" s="50"/>
      <c r="CB3164" s="50"/>
      <c r="CC3164" s="50"/>
      <c r="CD3164" s="50"/>
      <c r="CE3164" s="50"/>
      <c r="CF3164" s="50"/>
      <c r="CG3164" s="50"/>
      <c r="CH3164" s="50"/>
      <c r="CI3164" s="50"/>
      <c r="CJ3164" s="50"/>
      <c r="CK3164" s="50"/>
      <c r="CL3164" s="50"/>
      <c r="CM3164" s="50"/>
      <c r="CN3164" s="50"/>
      <c r="CO3164" s="50"/>
      <c r="CP3164" s="50"/>
      <c r="CQ3164" s="50"/>
      <c r="CR3164" s="50"/>
      <c r="CS3164" s="50"/>
      <c r="CT3164" s="50"/>
      <c r="CU3164" s="50"/>
      <c r="CV3164" s="50"/>
      <c r="CW3164" s="50"/>
      <c r="CX3164" s="50"/>
      <c r="CY3164" s="50"/>
      <c r="CZ3164" s="50"/>
      <c r="DA3164" s="50"/>
      <c r="DB3164" s="50"/>
      <c r="DC3164" s="50"/>
      <c r="DD3164" s="50"/>
      <c r="DE3164" s="50"/>
      <c r="DF3164" s="50"/>
      <c r="DG3164" s="50"/>
      <c r="DH3164" s="50"/>
    </row>
    <row r="3165" spans="1:112" x14ac:dyDescent="0.2">
      <c r="A3165" s="379" t="s">
        <v>2648</v>
      </c>
      <c r="B3165" s="379" t="s">
        <v>2646</v>
      </c>
      <c r="C3165" s="379"/>
      <c r="D3165" s="77" t="s">
        <v>3746</v>
      </c>
      <c r="E3165" s="353">
        <v>300</v>
      </c>
      <c r="F3165" s="352">
        <f t="shared" si="98"/>
        <v>180</v>
      </c>
      <c r="G3165" s="352">
        <f t="shared" si="99"/>
        <v>150</v>
      </c>
      <c r="H3165" s="50"/>
      <c r="I3165" s="50"/>
      <c r="J3165" s="50"/>
      <c r="K3165" s="50"/>
      <c r="L3165" s="50"/>
      <c r="M3165" s="50"/>
      <c r="N3165" s="50"/>
      <c r="O3165" s="50"/>
      <c r="P3165" s="50"/>
      <c r="Q3165" s="50"/>
      <c r="R3165" s="50"/>
      <c r="S3165" s="50"/>
      <c r="T3165" s="50"/>
      <c r="U3165" s="50"/>
      <c r="V3165" s="50"/>
      <c r="W3165" s="50"/>
      <c r="X3165" s="50"/>
      <c r="Y3165" s="50"/>
      <c r="Z3165" s="50"/>
      <c r="AA3165" s="50"/>
      <c r="AB3165" s="50"/>
      <c r="AC3165" s="50"/>
      <c r="AD3165" s="50"/>
      <c r="AE3165" s="50"/>
      <c r="AF3165" s="50"/>
      <c r="AG3165" s="50"/>
      <c r="AH3165" s="50"/>
      <c r="AI3165" s="50"/>
      <c r="AJ3165" s="50"/>
      <c r="AK3165" s="50"/>
      <c r="AL3165" s="50"/>
      <c r="AM3165" s="50"/>
      <c r="AN3165" s="50"/>
      <c r="AO3165" s="50"/>
      <c r="AP3165" s="50"/>
      <c r="AQ3165" s="50"/>
      <c r="AR3165" s="50"/>
      <c r="AS3165" s="50"/>
      <c r="AT3165" s="50"/>
      <c r="AU3165" s="50"/>
      <c r="AV3165" s="50"/>
      <c r="AW3165" s="50"/>
      <c r="AX3165" s="50"/>
      <c r="AY3165" s="50"/>
      <c r="AZ3165" s="50"/>
      <c r="BA3165" s="50"/>
      <c r="BB3165" s="50"/>
      <c r="BC3165" s="50"/>
      <c r="BD3165" s="50"/>
      <c r="BE3165" s="50"/>
      <c r="BF3165" s="50"/>
      <c r="BG3165" s="50"/>
      <c r="BH3165" s="50"/>
      <c r="BI3165" s="50"/>
      <c r="BJ3165" s="50"/>
      <c r="BK3165" s="50"/>
      <c r="BL3165" s="50"/>
      <c r="BM3165" s="50"/>
      <c r="BN3165" s="50"/>
      <c r="BO3165" s="50"/>
      <c r="BP3165" s="50"/>
      <c r="BQ3165" s="50"/>
      <c r="BR3165" s="50"/>
      <c r="BS3165" s="50"/>
      <c r="BT3165" s="50"/>
      <c r="BU3165" s="50"/>
      <c r="BV3165" s="50"/>
      <c r="BW3165" s="50"/>
      <c r="BX3165" s="50"/>
      <c r="BY3165" s="50"/>
      <c r="BZ3165" s="50"/>
      <c r="CA3165" s="50"/>
      <c r="CB3165" s="50"/>
      <c r="CC3165" s="50"/>
      <c r="CD3165" s="50"/>
      <c r="CE3165" s="50"/>
      <c r="CF3165" s="50"/>
      <c r="CG3165" s="50"/>
      <c r="CH3165" s="50"/>
      <c r="CI3165" s="50"/>
      <c r="CJ3165" s="50"/>
      <c r="CK3165" s="50"/>
      <c r="CL3165" s="50"/>
      <c r="CM3165" s="50"/>
      <c r="CN3165" s="50"/>
      <c r="CO3165" s="50"/>
      <c r="CP3165" s="50"/>
      <c r="CQ3165" s="50"/>
      <c r="CR3165" s="50"/>
      <c r="CS3165" s="50"/>
      <c r="CT3165" s="50"/>
      <c r="CU3165" s="50"/>
      <c r="CV3165" s="50"/>
      <c r="CW3165" s="50"/>
      <c r="CX3165" s="50"/>
      <c r="CY3165" s="50"/>
      <c r="CZ3165" s="50"/>
      <c r="DA3165" s="50"/>
      <c r="DB3165" s="50"/>
      <c r="DC3165" s="50"/>
      <c r="DD3165" s="50"/>
      <c r="DE3165" s="50"/>
      <c r="DF3165" s="50"/>
      <c r="DG3165" s="50"/>
      <c r="DH3165" s="50"/>
    </row>
    <row r="3166" spans="1:112" x14ac:dyDescent="0.2">
      <c r="A3166" s="379" t="s">
        <v>2650</v>
      </c>
      <c r="B3166" s="379" t="s">
        <v>2648</v>
      </c>
      <c r="C3166" s="379"/>
      <c r="D3166" s="77" t="s">
        <v>3747</v>
      </c>
      <c r="E3166" s="353">
        <v>250</v>
      </c>
      <c r="F3166" s="352">
        <f t="shared" si="98"/>
        <v>150</v>
      </c>
      <c r="G3166" s="352">
        <f t="shared" si="99"/>
        <v>125</v>
      </c>
      <c r="H3166" s="50"/>
      <c r="I3166" s="50"/>
      <c r="J3166" s="50"/>
      <c r="K3166" s="50"/>
      <c r="L3166" s="50"/>
      <c r="M3166" s="50"/>
      <c r="N3166" s="50"/>
      <c r="O3166" s="50"/>
      <c r="P3166" s="50"/>
      <c r="Q3166" s="50"/>
      <c r="R3166" s="50"/>
      <c r="S3166" s="50"/>
      <c r="T3166" s="50"/>
      <c r="U3166" s="50"/>
      <c r="V3166" s="50"/>
      <c r="W3166" s="50"/>
      <c r="X3166" s="50"/>
      <c r="Y3166" s="50"/>
      <c r="Z3166" s="50"/>
      <c r="AA3166" s="50"/>
      <c r="AB3166" s="50"/>
      <c r="AC3166" s="50"/>
      <c r="AD3166" s="50"/>
      <c r="AE3166" s="50"/>
      <c r="AF3166" s="50"/>
      <c r="AG3166" s="50"/>
      <c r="AH3166" s="50"/>
      <c r="AI3166" s="50"/>
      <c r="AJ3166" s="50"/>
      <c r="AK3166" s="50"/>
      <c r="AL3166" s="50"/>
      <c r="AM3166" s="50"/>
      <c r="AN3166" s="50"/>
      <c r="AO3166" s="50"/>
      <c r="AP3166" s="50"/>
      <c r="AQ3166" s="50"/>
      <c r="AR3166" s="50"/>
      <c r="AS3166" s="50"/>
      <c r="AT3166" s="50"/>
      <c r="AU3166" s="50"/>
      <c r="AV3166" s="50"/>
      <c r="AW3166" s="50"/>
      <c r="AX3166" s="50"/>
      <c r="AY3166" s="50"/>
      <c r="AZ3166" s="50"/>
      <c r="BA3166" s="50"/>
      <c r="BB3166" s="50"/>
      <c r="BC3166" s="50"/>
      <c r="BD3166" s="50"/>
      <c r="BE3166" s="50"/>
      <c r="BF3166" s="50"/>
      <c r="BG3166" s="50"/>
      <c r="BH3166" s="50"/>
      <c r="BI3166" s="50"/>
      <c r="BJ3166" s="50"/>
      <c r="BK3166" s="50"/>
      <c r="BL3166" s="50"/>
      <c r="BM3166" s="50"/>
      <c r="BN3166" s="50"/>
      <c r="BO3166" s="50"/>
      <c r="BP3166" s="50"/>
      <c r="BQ3166" s="50"/>
      <c r="BR3166" s="50"/>
      <c r="BS3166" s="50"/>
      <c r="BT3166" s="50"/>
      <c r="BU3166" s="50"/>
      <c r="BV3166" s="50"/>
      <c r="BW3166" s="50"/>
      <c r="BX3166" s="50"/>
      <c r="BY3166" s="50"/>
      <c r="BZ3166" s="50"/>
      <c r="CA3166" s="50"/>
      <c r="CB3166" s="50"/>
      <c r="CC3166" s="50"/>
      <c r="CD3166" s="50"/>
      <c r="CE3166" s="50"/>
      <c r="CF3166" s="50"/>
      <c r="CG3166" s="50"/>
      <c r="CH3166" s="50"/>
      <c r="CI3166" s="50"/>
      <c r="CJ3166" s="50"/>
      <c r="CK3166" s="50"/>
      <c r="CL3166" s="50"/>
      <c r="CM3166" s="50"/>
      <c r="CN3166" s="50"/>
      <c r="CO3166" s="50"/>
      <c r="CP3166" s="50"/>
      <c r="CQ3166" s="50"/>
      <c r="CR3166" s="50"/>
      <c r="CS3166" s="50"/>
      <c r="CT3166" s="50"/>
      <c r="CU3166" s="50"/>
      <c r="CV3166" s="50"/>
      <c r="CW3166" s="50"/>
      <c r="CX3166" s="50"/>
      <c r="CY3166" s="50"/>
      <c r="CZ3166" s="50"/>
      <c r="DA3166" s="50"/>
      <c r="DB3166" s="50"/>
      <c r="DC3166" s="50"/>
      <c r="DD3166" s="50"/>
      <c r="DE3166" s="50"/>
      <c r="DF3166" s="50"/>
      <c r="DG3166" s="50"/>
      <c r="DH3166" s="50"/>
    </row>
    <row r="3167" spans="1:112" x14ac:dyDescent="0.2">
      <c r="A3167" s="379" t="s">
        <v>2653</v>
      </c>
      <c r="B3167" s="379" t="s">
        <v>2650</v>
      </c>
      <c r="C3167" s="379"/>
      <c r="D3167" s="77" t="s">
        <v>3748</v>
      </c>
      <c r="E3167" s="353">
        <v>250</v>
      </c>
      <c r="F3167" s="352">
        <f t="shared" si="98"/>
        <v>150</v>
      </c>
      <c r="G3167" s="352">
        <f t="shared" si="99"/>
        <v>125</v>
      </c>
      <c r="H3167" s="50"/>
      <c r="I3167" s="50"/>
      <c r="J3167" s="50"/>
      <c r="K3167" s="50"/>
      <c r="L3167" s="50"/>
      <c r="M3167" s="50"/>
      <c r="N3167" s="50"/>
      <c r="O3167" s="50"/>
      <c r="P3167" s="50"/>
      <c r="Q3167" s="50"/>
      <c r="R3167" s="50"/>
      <c r="S3167" s="50"/>
      <c r="T3167" s="50"/>
      <c r="U3167" s="50"/>
      <c r="V3167" s="50"/>
      <c r="W3167" s="50"/>
      <c r="X3167" s="50"/>
      <c r="Y3167" s="50"/>
      <c r="Z3167" s="50"/>
      <c r="AA3167" s="50"/>
      <c r="AB3167" s="50"/>
      <c r="AC3167" s="50"/>
      <c r="AD3167" s="50"/>
      <c r="AE3167" s="50"/>
      <c r="AF3167" s="50"/>
      <c r="AG3167" s="50"/>
      <c r="AH3167" s="50"/>
      <c r="AI3167" s="50"/>
      <c r="AJ3167" s="50"/>
      <c r="AK3167" s="50"/>
      <c r="AL3167" s="50"/>
      <c r="AM3167" s="50"/>
      <c r="AN3167" s="50"/>
      <c r="AO3167" s="50"/>
      <c r="AP3167" s="50"/>
      <c r="AQ3167" s="50"/>
      <c r="AR3167" s="50"/>
      <c r="AS3167" s="50"/>
      <c r="AT3167" s="50"/>
      <c r="AU3167" s="50"/>
      <c r="AV3167" s="50"/>
      <c r="AW3167" s="50"/>
      <c r="AX3167" s="50"/>
      <c r="AY3167" s="50"/>
      <c r="AZ3167" s="50"/>
      <c r="BA3167" s="50"/>
      <c r="BB3167" s="50"/>
      <c r="BC3167" s="50"/>
      <c r="BD3167" s="50"/>
      <c r="BE3167" s="50"/>
      <c r="BF3167" s="50"/>
      <c r="BG3167" s="50"/>
      <c r="BH3167" s="50"/>
      <c r="BI3167" s="50"/>
      <c r="BJ3167" s="50"/>
      <c r="BK3167" s="50"/>
      <c r="BL3167" s="50"/>
      <c r="BM3167" s="50"/>
      <c r="BN3167" s="50"/>
      <c r="BO3167" s="50"/>
      <c r="BP3167" s="50"/>
      <c r="BQ3167" s="50"/>
      <c r="BR3167" s="50"/>
      <c r="BS3167" s="50"/>
      <c r="BT3167" s="50"/>
      <c r="BU3167" s="50"/>
      <c r="BV3167" s="50"/>
      <c r="BW3167" s="50"/>
      <c r="BX3167" s="50"/>
      <c r="BY3167" s="50"/>
      <c r="BZ3167" s="50"/>
      <c r="CA3167" s="50"/>
      <c r="CB3167" s="50"/>
      <c r="CC3167" s="50"/>
      <c r="CD3167" s="50"/>
      <c r="CE3167" s="50"/>
      <c r="CF3167" s="50"/>
      <c r="CG3167" s="50"/>
      <c r="CH3167" s="50"/>
      <c r="CI3167" s="50"/>
      <c r="CJ3167" s="50"/>
      <c r="CK3167" s="50"/>
      <c r="CL3167" s="50"/>
      <c r="CM3167" s="50"/>
      <c r="CN3167" s="50"/>
      <c r="CO3167" s="50"/>
      <c r="CP3167" s="50"/>
      <c r="CQ3167" s="50"/>
      <c r="CR3167" s="50"/>
      <c r="CS3167" s="50"/>
      <c r="CT3167" s="50"/>
      <c r="CU3167" s="50"/>
      <c r="CV3167" s="50"/>
      <c r="CW3167" s="50"/>
      <c r="CX3167" s="50"/>
      <c r="CY3167" s="50"/>
      <c r="CZ3167" s="50"/>
      <c r="DA3167" s="50"/>
      <c r="DB3167" s="50"/>
      <c r="DC3167" s="50"/>
      <c r="DD3167" s="50"/>
      <c r="DE3167" s="50"/>
      <c r="DF3167" s="50"/>
      <c r="DG3167" s="50"/>
      <c r="DH3167" s="50"/>
    </row>
    <row r="3168" spans="1:112" ht="25.5" x14ac:dyDescent="0.2">
      <c r="A3168" s="379" t="s">
        <v>2654</v>
      </c>
      <c r="B3168" s="379" t="s">
        <v>2653</v>
      </c>
      <c r="C3168" s="379"/>
      <c r="D3168" s="77" t="s">
        <v>3749</v>
      </c>
      <c r="E3168" s="353">
        <v>300</v>
      </c>
      <c r="F3168" s="352">
        <f t="shared" si="98"/>
        <v>180</v>
      </c>
      <c r="G3168" s="352">
        <f t="shared" si="99"/>
        <v>150</v>
      </c>
      <c r="H3168" s="50"/>
      <c r="I3168" s="50"/>
      <c r="J3168" s="50"/>
      <c r="K3168" s="50"/>
      <c r="L3168" s="50"/>
      <c r="M3168" s="50"/>
      <c r="N3168" s="50"/>
      <c r="O3168" s="50"/>
      <c r="P3168" s="50"/>
      <c r="Q3168" s="50"/>
      <c r="R3168" s="50"/>
      <c r="S3168" s="50"/>
      <c r="T3168" s="50"/>
      <c r="U3168" s="50"/>
      <c r="V3168" s="50"/>
      <c r="W3168" s="50"/>
      <c r="X3168" s="50"/>
      <c r="Y3168" s="50"/>
      <c r="Z3168" s="50"/>
      <c r="AA3168" s="50"/>
      <c r="AB3168" s="50"/>
      <c r="AC3168" s="50"/>
      <c r="AD3168" s="50"/>
      <c r="AE3168" s="50"/>
      <c r="AF3168" s="50"/>
      <c r="AG3168" s="50"/>
      <c r="AH3168" s="50"/>
      <c r="AI3168" s="50"/>
      <c r="AJ3168" s="50"/>
      <c r="AK3168" s="50"/>
      <c r="AL3168" s="50"/>
      <c r="AM3168" s="50"/>
      <c r="AN3168" s="50"/>
      <c r="AO3168" s="50"/>
      <c r="AP3168" s="50"/>
      <c r="AQ3168" s="50"/>
      <c r="AR3168" s="50"/>
      <c r="AS3168" s="50"/>
      <c r="AT3168" s="50"/>
      <c r="AU3168" s="50"/>
      <c r="AV3168" s="50"/>
      <c r="AW3168" s="50"/>
      <c r="AX3168" s="50"/>
      <c r="AY3168" s="50"/>
      <c r="AZ3168" s="50"/>
      <c r="BA3168" s="50"/>
      <c r="BB3168" s="50"/>
      <c r="BC3168" s="50"/>
      <c r="BD3168" s="50"/>
      <c r="BE3168" s="50"/>
      <c r="BF3168" s="50"/>
      <c r="BG3168" s="50"/>
      <c r="BH3168" s="50"/>
      <c r="BI3168" s="50"/>
      <c r="BJ3168" s="50"/>
      <c r="BK3168" s="50"/>
      <c r="BL3168" s="50"/>
      <c r="BM3168" s="50"/>
      <c r="BN3168" s="50"/>
      <c r="BO3168" s="50"/>
      <c r="BP3168" s="50"/>
      <c r="BQ3168" s="50"/>
      <c r="BR3168" s="50"/>
      <c r="BS3168" s="50"/>
      <c r="BT3168" s="50"/>
      <c r="BU3168" s="50"/>
      <c r="BV3168" s="50"/>
      <c r="BW3168" s="50"/>
      <c r="BX3168" s="50"/>
      <c r="BY3168" s="50"/>
      <c r="BZ3168" s="50"/>
      <c r="CA3168" s="50"/>
      <c r="CB3168" s="50"/>
      <c r="CC3168" s="50"/>
      <c r="CD3168" s="50"/>
      <c r="CE3168" s="50"/>
      <c r="CF3168" s="50"/>
      <c r="CG3168" s="50"/>
      <c r="CH3168" s="50"/>
      <c r="CI3168" s="50"/>
      <c r="CJ3168" s="50"/>
      <c r="CK3168" s="50"/>
      <c r="CL3168" s="50"/>
      <c r="CM3168" s="50"/>
      <c r="CN3168" s="50"/>
      <c r="CO3168" s="50"/>
      <c r="CP3168" s="50"/>
      <c r="CQ3168" s="50"/>
      <c r="CR3168" s="50"/>
      <c r="CS3168" s="50"/>
      <c r="CT3168" s="50"/>
      <c r="CU3168" s="50"/>
      <c r="CV3168" s="50"/>
      <c r="CW3168" s="50"/>
      <c r="CX3168" s="50"/>
      <c r="CY3168" s="50"/>
      <c r="CZ3168" s="50"/>
      <c r="DA3168" s="50"/>
      <c r="DB3168" s="50"/>
      <c r="DC3168" s="50"/>
      <c r="DD3168" s="50"/>
      <c r="DE3168" s="50"/>
      <c r="DF3168" s="50"/>
      <c r="DG3168" s="50"/>
      <c r="DH3168" s="50"/>
    </row>
    <row r="3169" spans="1:112" ht="25.5" x14ac:dyDescent="0.2">
      <c r="A3169" s="379" t="s">
        <v>2655</v>
      </c>
      <c r="B3169" s="379" t="s">
        <v>2654</v>
      </c>
      <c r="C3169" s="379"/>
      <c r="D3169" s="77" t="s">
        <v>3750</v>
      </c>
      <c r="E3169" s="353">
        <v>250</v>
      </c>
      <c r="F3169" s="352">
        <f t="shared" si="98"/>
        <v>150</v>
      </c>
      <c r="G3169" s="352">
        <f t="shared" si="99"/>
        <v>125</v>
      </c>
      <c r="H3169" s="50"/>
      <c r="I3169" s="50"/>
      <c r="J3169" s="50"/>
      <c r="K3169" s="50"/>
      <c r="L3169" s="50"/>
      <c r="M3169" s="50"/>
      <c r="N3169" s="50"/>
      <c r="O3169" s="50"/>
      <c r="P3169" s="50"/>
      <c r="Q3169" s="50"/>
      <c r="R3169" s="50"/>
      <c r="S3169" s="50"/>
      <c r="T3169" s="50"/>
      <c r="U3169" s="50"/>
      <c r="V3169" s="50"/>
      <c r="W3169" s="50"/>
      <c r="X3169" s="50"/>
      <c r="Y3169" s="50"/>
      <c r="Z3169" s="50"/>
      <c r="AA3169" s="50"/>
      <c r="AB3169" s="50"/>
      <c r="AC3169" s="50"/>
      <c r="AD3169" s="50"/>
      <c r="AE3169" s="50"/>
      <c r="AF3169" s="50"/>
      <c r="AG3169" s="50"/>
      <c r="AH3169" s="50"/>
      <c r="AI3169" s="50"/>
      <c r="AJ3169" s="50"/>
      <c r="AK3169" s="50"/>
      <c r="AL3169" s="50"/>
      <c r="AM3169" s="50"/>
      <c r="AN3169" s="50"/>
      <c r="AO3169" s="50"/>
      <c r="AP3169" s="50"/>
      <c r="AQ3169" s="50"/>
      <c r="AR3169" s="50"/>
      <c r="AS3169" s="50"/>
      <c r="AT3169" s="50"/>
      <c r="AU3169" s="50"/>
      <c r="AV3169" s="50"/>
      <c r="AW3169" s="50"/>
      <c r="AX3169" s="50"/>
      <c r="AY3169" s="50"/>
      <c r="AZ3169" s="50"/>
      <c r="BA3169" s="50"/>
      <c r="BB3169" s="50"/>
      <c r="BC3169" s="50"/>
      <c r="BD3169" s="50"/>
      <c r="BE3169" s="50"/>
      <c r="BF3169" s="50"/>
      <c r="BG3169" s="50"/>
      <c r="BH3169" s="50"/>
      <c r="BI3169" s="50"/>
      <c r="BJ3169" s="50"/>
      <c r="BK3169" s="50"/>
      <c r="BL3169" s="50"/>
      <c r="BM3169" s="50"/>
      <c r="BN3169" s="50"/>
      <c r="BO3169" s="50"/>
      <c r="BP3169" s="50"/>
      <c r="BQ3169" s="50"/>
      <c r="BR3169" s="50"/>
      <c r="BS3169" s="50"/>
      <c r="BT3169" s="50"/>
      <c r="BU3169" s="50"/>
      <c r="BV3169" s="50"/>
      <c r="BW3169" s="50"/>
      <c r="BX3169" s="50"/>
      <c r="BY3169" s="50"/>
      <c r="BZ3169" s="50"/>
      <c r="CA3169" s="50"/>
      <c r="CB3169" s="50"/>
      <c r="CC3169" s="50"/>
      <c r="CD3169" s="50"/>
      <c r="CE3169" s="50"/>
      <c r="CF3169" s="50"/>
      <c r="CG3169" s="50"/>
      <c r="CH3169" s="50"/>
      <c r="CI3169" s="50"/>
      <c r="CJ3169" s="50"/>
      <c r="CK3169" s="50"/>
      <c r="CL3169" s="50"/>
      <c r="CM3169" s="50"/>
      <c r="CN3169" s="50"/>
      <c r="CO3169" s="50"/>
      <c r="CP3169" s="50"/>
      <c r="CQ3169" s="50"/>
      <c r="CR3169" s="50"/>
      <c r="CS3169" s="50"/>
      <c r="CT3169" s="50"/>
      <c r="CU3169" s="50"/>
      <c r="CV3169" s="50"/>
      <c r="CW3169" s="50"/>
      <c r="CX3169" s="50"/>
      <c r="CY3169" s="50"/>
      <c r="CZ3169" s="50"/>
      <c r="DA3169" s="50"/>
      <c r="DB3169" s="50"/>
      <c r="DC3169" s="50"/>
      <c r="DD3169" s="50"/>
      <c r="DE3169" s="50"/>
      <c r="DF3169" s="50"/>
      <c r="DG3169" s="50"/>
      <c r="DH3169" s="50"/>
    </row>
    <row r="3170" spans="1:112" x14ac:dyDescent="0.2">
      <c r="A3170" s="624" t="s">
        <v>2631</v>
      </c>
      <c r="B3170" s="570" t="s">
        <v>2655</v>
      </c>
      <c r="C3170" s="379"/>
      <c r="D3170" s="75" t="s">
        <v>2138</v>
      </c>
      <c r="E3170" s="353"/>
      <c r="F3170" s="352">
        <f t="shared" si="98"/>
        <v>0</v>
      </c>
      <c r="G3170" s="352">
        <f t="shared" si="99"/>
        <v>0</v>
      </c>
      <c r="H3170" s="50"/>
      <c r="I3170" s="50"/>
      <c r="J3170" s="50"/>
      <c r="K3170" s="50"/>
      <c r="L3170" s="50"/>
      <c r="M3170" s="50"/>
      <c r="N3170" s="50"/>
      <c r="O3170" s="50"/>
      <c r="P3170" s="50"/>
      <c r="Q3170" s="50"/>
      <c r="R3170" s="50"/>
      <c r="S3170" s="50"/>
      <c r="T3170" s="50"/>
      <c r="U3170" s="50"/>
      <c r="V3170" s="50"/>
      <c r="W3170" s="50"/>
      <c r="X3170" s="50"/>
      <c r="Y3170" s="50"/>
      <c r="Z3170" s="50"/>
      <c r="AA3170" s="50"/>
      <c r="AB3170" s="50"/>
      <c r="AC3170" s="50"/>
      <c r="AD3170" s="50"/>
      <c r="AE3170" s="50"/>
      <c r="AF3170" s="50"/>
      <c r="AG3170" s="50"/>
      <c r="AH3170" s="50"/>
      <c r="AI3170" s="50"/>
      <c r="AJ3170" s="50"/>
      <c r="AK3170" s="50"/>
      <c r="AL3170" s="50"/>
      <c r="AM3170" s="50"/>
      <c r="AN3170" s="50"/>
      <c r="AO3170" s="50"/>
      <c r="AP3170" s="50"/>
      <c r="AQ3170" s="50"/>
      <c r="AR3170" s="50"/>
      <c r="AS3170" s="50"/>
      <c r="AT3170" s="50"/>
      <c r="AU3170" s="50"/>
      <c r="AV3170" s="50"/>
      <c r="AW3170" s="50"/>
      <c r="AX3170" s="50"/>
      <c r="AY3170" s="50"/>
      <c r="AZ3170" s="50"/>
      <c r="BA3170" s="50"/>
      <c r="BB3170" s="50"/>
      <c r="BC3170" s="50"/>
      <c r="BD3170" s="50"/>
      <c r="BE3170" s="50"/>
      <c r="BF3170" s="50"/>
      <c r="BG3170" s="50"/>
      <c r="BH3170" s="50"/>
      <c r="BI3170" s="50"/>
      <c r="BJ3170" s="50"/>
      <c r="BK3170" s="50"/>
      <c r="BL3170" s="50"/>
      <c r="BM3170" s="50"/>
      <c r="BN3170" s="50"/>
      <c r="BO3170" s="50"/>
      <c r="BP3170" s="50"/>
      <c r="BQ3170" s="50"/>
      <c r="BR3170" s="50"/>
      <c r="BS3170" s="50"/>
      <c r="BT3170" s="50"/>
      <c r="BU3170" s="50"/>
      <c r="BV3170" s="50"/>
      <c r="BW3170" s="50"/>
      <c r="BX3170" s="50"/>
      <c r="BY3170" s="50"/>
      <c r="BZ3170" s="50"/>
      <c r="CA3170" s="50"/>
      <c r="CB3170" s="50"/>
      <c r="CC3170" s="50"/>
      <c r="CD3170" s="50"/>
      <c r="CE3170" s="50"/>
      <c r="CF3170" s="50"/>
      <c r="CG3170" s="50"/>
      <c r="CH3170" s="50"/>
      <c r="CI3170" s="50"/>
      <c r="CJ3170" s="50"/>
      <c r="CK3170" s="50"/>
      <c r="CL3170" s="50"/>
      <c r="CM3170" s="50"/>
      <c r="CN3170" s="50"/>
      <c r="CO3170" s="50"/>
      <c r="CP3170" s="50"/>
      <c r="CQ3170" s="50"/>
      <c r="CR3170" s="50"/>
      <c r="CS3170" s="50"/>
      <c r="CT3170" s="50"/>
      <c r="CU3170" s="50"/>
      <c r="CV3170" s="50"/>
      <c r="CW3170" s="50"/>
      <c r="CX3170" s="50"/>
      <c r="CY3170" s="50"/>
      <c r="CZ3170" s="50"/>
      <c r="DA3170" s="50"/>
      <c r="DB3170" s="50"/>
      <c r="DC3170" s="50"/>
      <c r="DD3170" s="50"/>
      <c r="DE3170" s="50"/>
      <c r="DF3170" s="50"/>
      <c r="DG3170" s="50"/>
      <c r="DH3170" s="50"/>
    </row>
    <row r="3171" spans="1:112" x14ac:dyDescent="0.2">
      <c r="A3171" s="625"/>
      <c r="B3171" s="571"/>
      <c r="C3171" s="379"/>
      <c r="D3171" s="78" t="s">
        <v>2159</v>
      </c>
      <c r="E3171" s="353">
        <v>210</v>
      </c>
      <c r="F3171" s="352">
        <f t="shared" si="98"/>
        <v>126</v>
      </c>
      <c r="G3171" s="352">
        <f t="shared" si="99"/>
        <v>105</v>
      </c>
      <c r="H3171" s="50"/>
      <c r="I3171" s="50"/>
      <c r="J3171" s="50"/>
      <c r="K3171" s="50"/>
      <c r="L3171" s="50"/>
      <c r="M3171" s="50"/>
      <c r="N3171" s="50"/>
      <c r="O3171" s="50"/>
      <c r="P3171" s="50"/>
      <c r="Q3171" s="50"/>
      <c r="R3171" s="50"/>
      <c r="S3171" s="50"/>
      <c r="T3171" s="50"/>
      <c r="U3171" s="50"/>
      <c r="V3171" s="50"/>
      <c r="W3171" s="50"/>
      <c r="X3171" s="50"/>
      <c r="Y3171" s="50"/>
      <c r="Z3171" s="50"/>
      <c r="AA3171" s="50"/>
      <c r="AB3171" s="50"/>
      <c r="AC3171" s="50"/>
      <c r="AD3171" s="50"/>
      <c r="AE3171" s="50"/>
      <c r="AF3171" s="50"/>
      <c r="AG3171" s="50"/>
      <c r="AH3171" s="50"/>
      <c r="AI3171" s="50"/>
      <c r="AJ3171" s="50"/>
      <c r="AK3171" s="50"/>
      <c r="AL3171" s="50"/>
      <c r="AM3171" s="50"/>
      <c r="AN3171" s="50"/>
      <c r="AO3171" s="50"/>
      <c r="AP3171" s="50"/>
      <c r="AQ3171" s="50"/>
      <c r="AR3171" s="50"/>
      <c r="AS3171" s="50"/>
      <c r="AT3171" s="50"/>
      <c r="AU3171" s="50"/>
      <c r="AV3171" s="50"/>
      <c r="AW3171" s="50"/>
      <c r="AX3171" s="50"/>
      <c r="AY3171" s="50"/>
      <c r="AZ3171" s="50"/>
      <c r="BA3171" s="50"/>
      <c r="BB3171" s="50"/>
      <c r="BC3171" s="50"/>
      <c r="BD3171" s="50"/>
      <c r="BE3171" s="50"/>
      <c r="BF3171" s="50"/>
      <c r="BG3171" s="50"/>
      <c r="BH3171" s="50"/>
      <c r="BI3171" s="50"/>
      <c r="BJ3171" s="50"/>
      <c r="BK3171" s="50"/>
      <c r="BL3171" s="50"/>
      <c r="BM3171" s="50"/>
      <c r="BN3171" s="50"/>
      <c r="BO3171" s="50"/>
      <c r="BP3171" s="50"/>
      <c r="BQ3171" s="50"/>
      <c r="BR3171" s="50"/>
      <c r="BS3171" s="50"/>
      <c r="BT3171" s="50"/>
      <c r="BU3171" s="50"/>
      <c r="BV3171" s="50"/>
      <c r="BW3171" s="50"/>
      <c r="BX3171" s="50"/>
      <c r="BY3171" s="50"/>
      <c r="BZ3171" s="50"/>
      <c r="CA3171" s="50"/>
      <c r="CB3171" s="50"/>
      <c r="CC3171" s="50"/>
      <c r="CD3171" s="50"/>
      <c r="CE3171" s="50"/>
      <c r="CF3171" s="50"/>
      <c r="CG3171" s="50"/>
      <c r="CH3171" s="50"/>
      <c r="CI3171" s="50"/>
      <c r="CJ3171" s="50"/>
      <c r="CK3171" s="50"/>
      <c r="CL3171" s="50"/>
      <c r="CM3171" s="50"/>
      <c r="CN3171" s="50"/>
      <c r="CO3171" s="50"/>
      <c r="CP3171" s="50"/>
      <c r="CQ3171" s="50"/>
      <c r="CR3171" s="50"/>
      <c r="CS3171" s="50"/>
      <c r="CT3171" s="50"/>
      <c r="CU3171" s="50"/>
      <c r="CV3171" s="50"/>
      <c r="CW3171" s="50"/>
      <c r="CX3171" s="50"/>
      <c r="CY3171" s="50"/>
      <c r="CZ3171" s="50"/>
      <c r="DA3171" s="50"/>
      <c r="DB3171" s="50"/>
      <c r="DC3171" s="50"/>
      <c r="DD3171" s="50"/>
      <c r="DE3171" s="50"/>
      <c r="DF3171" s="50"/>
      <c r="DG3171" s="50"/>
      <c r="DH3171" s="50"/>
    </row>
    <row r="3172" spans="1:112" x14ac:dyDescent="0.2">
      <c r="A3172" s="625"/>
      <c r="B3172" s="571"/>
      <c r="C3172" s="379"/>
      <c r="D3172" s="78" t="s">
        <v>2160</v>
      </c>
      <c r="E3172" s="353">
        <v>190</v>
      </c>
      <c r="F3172" s="352">
        <f t="shared" si="98"/>
        <v>114</v>
      </c>
      <c r="G3172" s="352">
        <f t="shared" si="99"/>
        <v>95</v>
      </c>
      <c r="H3172" s="50"/>
      <c r="I3172" s="50"/>
      <c r="J3172" s="50"/>
      <c r="K3172" s="50"/>
      <c r="L3172" s="50"/>
      <c r="M3172" s="50"/>
      <c r="N3172" s="50"/>
      <c r="O3172" s="50"/>
      <c r="P3172" s="50"/>
      <c r="Q3172" s="50"/>
      <c r="R3172" s="50"/>
      <c r="S3172" s="50"/>
      <c r="T3172" s="50"/>
      <c r="U3172" s="50"/>
      <c r="V3172" s="50"/>
      <c r="W3172" s="50"/>
      <c r="X3172" s="50"/>
      <c r="Y3172" s="50"/>
      <c r="Z3172" s="50"/>
      <c r="AA3172" s="50"/>
      <c r="AB3172" s="50"/>
      <c r="AC3172" s="50"/>
      <c r="AD3172" s="50"/>
      <c r="AE3172" s="50"/>
      <c r="AF3172" s="50"/>
      <c r="AG3172" s="50"/>
      <c r="AH3172" s="50"/>
      <c r="AI3172" s="50"/>
      <c r="AJ3172" s="50"/>
      <c r="AK3172" s="50"/>
      <c r="AL3172" s="50"/>
      <c r="AM3172" s="50"/>
      <c r="AN3172" s="50"/>
      <c r="AO3172" s="50"/>
      <c r="AP3172" s="50"/>
      <c r="AQ3172" s="50"/>
      <c r="AR3172" s="50"/>
      <c r="AS3172" s="50"/>
      <c r="AT3172" s="50"/>
      <c r="AU3172" s="50"/>
      <c r="AV3172" s="50"/>
      <c r="AW3172" s="50"/>
      <c r="AX3172" s="50"/>
      <c r="AY3172" s="50"/>
      <c r="AZ3172" s="50"/>
      <c r="BA3172" s="50"/>
      <c r="BB3172" s="50"/>
      <c r="BC3172" s="50"/>
      <c r="BD3172" s="50"/>
      <c r="BE3172" s="50"/>
      <c r="BF3172" s="50"/>
      <c r="BG3172" s="50"/>
      <c r="BH3172" s="50"/>
      <c r="BI3172" s="50"/>
      <c r="BJ3172" s="50"/>
      <c r="BK3172" s="50"/>
      <c r="BL3172" s="50"/>
      <c r="BM3172" s="50"/>
      <c r="BN3172" s="50"/>
      <c r="BO3172" s="50"/>
      <c r="BP3172" s="50"/>
      <c r="BQ3172" s="50"/>
      <c r="BR3172" s="50"/>
      <c r="BS3172" s="50"/>
      <c r="BT3172" s="50"/>
      <c r="BU3172" s="50"/>
      <c r="BV3172" s="50"/>
      <c r="BW3172" s="50"/>
      <c r="BX3172" s="50"/>
      <c r="BY3172" s="50"/>
      <c r="BZ3172" s="50"/>
      <c r="CA3172" s="50"/>
      <c r="CB3172" s="50"/>
      <c r="CC3172" s="50"/>
      <c r="CD3172" s="50"/>
      <c r="CE3172" s="50"/>
      <c r="CF3172" s="50"/>
      <c r="CG3172" s="50"/>
      <c r="CH3172" s="50"/>
      <c r="CI3172" s="50"/>
      <c r="CJ3172" s="50"/>
      <c r="CK3172" s="50"/>
      <c r="CL3172" s="50"/>
      <c r="CM3172" s="50"/>
      <c r="CN3172" s="50"/>
      <c r="CO3172" s="50"/>
      <c r="CP3172" s="50"/>
      <c r="CQ3172" s="50"/>
      <c r="CR3172" s="50"/>
      <c r="CS3172" s="50"/>
      <c r="CT3172" s="50"/>
      <c r="CU3172" s="50"/>
      <c r="CV3172" s="50"/>
      <c r="CW3172" s="50"/>
      <c r="CX3172" s="50"/>
      <c r="CY3172" s="50"/>
      <c r="CZ3172" s="50"/>
      <c r="DA3172" s="50"/>
      <c r="DB3172" s="50"/>
      <c r="DC3172" s="50"/>
      <c r="DD3172" s="50"/>
      <c r="DE3172" s="50"/>
      <c r="DF3172" s="50"/>
      <c r="DG3172" s="50"/>
      <c r="DH3172" s="50"/>
    </row>
    <row r="3173" spans="1:112" x14ac:dyDescent="0.2">
      <c r="A3173" s="626"/>
      <c r="B3173" s="572"/>
      <c r="C3173" s="379"/>
      <c r="D3173" s="78" t="s">
        <v>2214</v>
      </c>
      <c r="E3173" s="353">
        <v>180</v>
      </c>
      <c r="F3173" s="352">
        <f t="shared" si="98"/>
        <v>108</v>
      </c>
      <c r="G3173" s="352">
        <f t="shared" si="99"/>
        <v>90</v>
      </c>
      <c r="H3173" s="50"/>
      <c r="I3173" s="50"/>
      <c r="J3173" s="50"/>
      <c r="K3173" s="50"/>
      <c r="L3173" s="50"/>
      <c r="M3173" s="50"/>
      <c r="N3173" s="50"/>
      <c r="O3173" s="50"/>
      <c r="P3173" s="50"/>
      <c r="Q3173" s="50"/>
      <c r="R3173" s="50"/>
      <c r="S3173" s="50"/>
      <c r="T3173" s="50"/>
      <c r="U3173" s="50"/>
      <c r="V3173" s="50"/>
      <c r="W3173" s="50"/>
      <c r="X3173" s="50"/>
      <c r="Y3173" s="50"/>
      <c r="Z3173" s="50"/>
      <c r="AA3173" s="50"/>
      <c r="AB3173" s="50"/>
      <c r="AC3173" s="50"/>
      <c r="AD3173" s="50"/>
      <c r="AE3173" s="50"/>
      <c r="AF3173" s="50"/>
      <c r="AG3173" s="50"/>
      <c r="AH3173" s="50"/>
      <c r="AI3173" s="50"/>
      <c r="AJ3173" s="50"/>
      <c r="AK3173" s="50"/>
      <c r="AL3173" s="50"/>
      <c r="AM3173" s="50"/>
      <c r="AN3173" s="50"/>
      <c r="AO3173" s="50"/>
      <c r="AP3173" s="50"/>
      <c r="AQ3173" s="50"/>
      <c r="AR3173" s="50"/>
      <c r="AS3173" s="50"/>
      <c r="AT3173" s="50"/>
      <c r="AU3173" s="50"/>
      <c r="AV3173" s="50"/>
      <c r="AW3173" s="50"/>
      <c r="AX3173" s="50"/>
      <c r="AY3173" s="50"/>
      <c r="AZ3173" s="50"/>
      <c r="BA3173" s="50"/>
      <c r="BB3173" s="50"/>
      <c r="BC3173" s="50"/>
      <c r="BD3173" s="50"/>
      <c r="BE3173" s="50"/>
      <c r="BF3173" s="50"/>
      <c r="BG3173" s="50"/>
      <c r="BH3173" s="50"/>
      <c r="BI3173" s="50"/>
      <c r="BJ3173" s="50"/>
      <c r="BK3173" s="50"/>
      <c r="BL3173" s="50"/>
      <c r="BM3173" s="50"/>
      <c r="BN3173" s="50"/>
      <c r="BO3173" s="50"/>
      <c r="BP3173" s="50"/>
      <c r="BQ3173" s="50"/>
      <c r="BR3173" s="50"/>
      <c r="BS3173" s="50"/>
      <c r="BT3173" s="50"/>
      <c r="BU3173" s="50"/>
      <c r="BV3173" s="50"/>
      <c r="BW3173" s="50"/>
      <c r="BX3173" s="50"/>
      <c r="BY3173" s="50"/>
      <c r="BZ3173" s="50"/>
      <c r="CA3173" s="50"/>
      <c r="CB3173" s="50"/>
      <c r="CC3173" s="50"/>
      <c r="CD3173" s="50"/>
      <c r="CE3173" s="50"/>
      <c r="CF3173" s="50"/>
      <c r="CG3173" s="50"/>
      <c r="CH3173" s="50"/>
      <c r="CI3173" s="50"/>
      <c r="CJ3173" s="50"/>
      <c r="CK3173" s="50"/>
      <c r="CL3173" s="50"/>
      <c r="CM3173" s="50"/>
      <c r="CN3173" s="50"/>
      <c r="CO3173" s="50"/>
      <c r="CP3173" s="50"/>
      <c r="CQ3173" s="50"/>
      <c r="CR3173" s="50"/>
      <c r="CS3173" s="50"/>
      <c r="CT3173" s="50"/>
      <c r="CU3173" s="50"/>
      <c r="CV3173" s="50"/>
      <c r="CW3173" s="50"/>
      <c r="CX3173" s="50"/>
      <c r="CY3173" s="50"/>
      <c r="CZ3173" s="50"/>
      <c r="DA3173" s="50"/>
      <c r="DB3173" s="50"/>
      <c r="DC3173" s="50"/>
      <c r="DD3173" s="50"/>
      <c r="DE3173" s="50"/>
      <c r="DF3173" s="50"/>
      <c r="DG3173" s="50"/>
      <c r="DH3173" s="50"/>
    </row>
    <row r="3174" spans="1:112" x14ac:dyDescent="0.2">
      <c r="A3174" s="624" t="s">
        <v>2660</v>
      </c>
      <c r="B3174" s="570" t="s">
        <v>2658</v>
      </c>
      <c r="C3174" s="379"/>
      <c r="D3174" s="75" t="s">
        <v>2146</v>
      </c>
      <c r="E3174" s="353"/>
      <c r="F3174" s="352">
        <f t="shared" si="98"/>
        <v>0</v>
      </c>
      <c r="G3174" s="352">
        <f t="shared" si="99"/>
        <v>0</v>
      </c>
      <c r="H3174" s="50"/>
      <c r="I3174" s="50"/>
      <c r="J3174" s="50"/>
      <c r="K3174" s="50"/>
      <c r="L3174" s="50"/>
      <c r="M3174" s="50"/>
      <c r="N3174" s="50"/>
      <c r="O3174" s="50"/>
      <c r="P3174" s="50"/>
      <c r="Q3174" s="50"/>
      <c r="R3174" s="50"/>
      <c r="S3174" s="50"/>
      <c r="T3174" s="50"/>
      <c r="U3174" s="50"/>
      <c r="V3174" s="50"/>
      <c r="W3174" s="50"/>
      <c r="X3174" s="50"/>
      <c r="Y3174" s="50"/>
      <c r="Z3174" s="50"/>
      <c r="AA3174" s="50"/>
      <c r="AB3174" s="50"/>
      <c r="AC3174" s="50"/>
      <c r="AD3174" s="50"/>
      <c r="AE3174" s="50"/>
      <c r="AF3174" s="50"/>
      <c r="AG3174" s="50"/>
      <c r="AH3174" s="50"/>
      <c r="AI3174" s="50"/>
      <c r="AJ3174" s="50"/>
      <c r="AK3174" s="50"/>
      <c r="AL3174" s="50"/>
      <c r="AM3174" s="50"/>
      <c r="AN3174" s="50"/>
      <c r="AO3174" s="50"/>
      <c r="AP3174" s="50"/>
      <c r="AQ3174" s="50"/>
      <c r="AR3174" s="50"/>
      <c r="AS3174" s="50"/>
      <c r="AT3174" s="50"/>
      <c r="AU3174" s="50"/>
      <c r="AV3174" s="50"/>
      <c r="AW3174" s="50"/>
      <c r="AX3174" s="50"/>
      <c r="AY3174" s="50"/>
      <c r="AZ3174" s="50"/>
      <c r="BA3174" s="50"/>
      <c r="BB3174" s="50"/>
      <c r="BC3174" s="50"/>
      <c r="BD3174" s="50"/>
      <c r="BE3174" s="50"/>
      <c r="BF3174" s="50"/>
      <c r="BG3174" s="50"/>
      <c r="BH3174" s="50"/>
      <c r="BI3174" s="50"/>
      <c r="BJ3174" s="50"/>
      <c r="BK3174" s="50"/>
      <c r="BL3174" s="50"/>
      <c r="BM3174" s="50"/>
      <c r="BN3174" s="50"/>
      <c r="BO3174" s="50"/>
      <c r="BP3174" s="50"/>
      <c r="BQ3174" s="50"/>
      <c r="BR3174" s="50"/>
      <c r="BS3174" s="50"/>
      <c r="BT3174" s="50"/>
      <c r="BU3174" s="50"/>
      <c r="BV3174" s="50"/>
      <c r="BW3174" s="50"/>
      <c r="BX3174" s="50"/>
      <c r="BY3174" s="50"/>
      <c r="BZ3174" s="50"/>
      <c r="CA3174" s="50"/>
      <c r="CB3174" s="50"/>
      <c r="CC3174" s="50"/>
      <c r="CD3174" s="50"/>
      <c r="CE3174" s="50"/>
      <c r="CF3174" s="50"/>
      <c r="CG3174" s="50"/>
      <c r="CH3174" s="50"/>
      <c r="CI3174" s="50"/>
      <c r="CJ3174" s="50"/>
      <c r="CK3174" s="50"/>
      <c r="CL3174" s="50"/>
      <c r="CM3174" s="50"/>
      <c r="CN3174" s="50"/>
      <c r="CO3174" s="50"/>
      <c r="CP3174" s="50"/>
      <c r="CQ3174" s="50"/>
      <c r="CR3174" s="50"/>
      <c r="CS3174" s="50"/>
      <c r="CT3174" s="50"/>
      <c r="CU3174" s="50"/>
      <c r="CV3174" s="50"/>
      <c r="CW3174" s="50"/>
      <c r="CX3174" s="50"/>
      <c r="CY3174" s="50"/>
      <c r="CZ3174" s="50"/>
      <c r="DA3174" s="50"/>
      <c r="DB3174" s="50"/>
      <c r="DC3174" s="50"/>
      <c r="DD3174" s="50"/>
      <c r="DE3174" s="50"/>
      <c r="DF3174" s="50"/>
      <c r="DG3174" s="50"/>
      <c r="DH3174" s="50"/>
    </row>
    <row r="3175" spans="1:112" x14ac:dyDescent="0.2">
      <c r="A3175" s="625"/>
      <c r="B3175" s="571"/>
      <c r="C3175" s="379"/>
      <c r="D3175" s="78" t="s">
        <v>2159</v>
      </c>
      <c r="E3175" s="353">
        <v>190</v>
      </c>
      <c r="F3175" s="352">
        <f t="shared" si="98"/>
        <v>114</v>
      </c>
      <c r="G3175" s="352">
        <f t="shared" si="99"/>
        <v>95</v>
      </c>
      <c r="H3175" s="50"/>
      <c r="I3175" s="50"/>
      <c r="J3175" s="50"/>
      <c r="K3175" s="50"/>
      <c r="L3175" s="50"/>
      <c r="M3175" s="50"/>
      <c r="N3175" s="50"/>
      <c r="O3175" s="50"/>
      <c r="P3175" s="50"/>
      <c r="Q3175" s="50"/>
      <c r="R3175" s="50"/>
      <c r="S3175" s="50"/>
      <c r="T3175" s="50"/>
      <c r="U3175" s="50"/>
      <c r="V3175" s="50"/>
      <c r="W3175" s="50"/>
      <c r="X3175" s="50"/>
      <c r="Y3175" s="50"/>
      <c r="Z3175" s="50"/>
      <c r="AA3175" s="50"/>
      <c r="AB3175" s="50"/>
      <c r="AC3175" s="50"/>
      <c r="AD3175" s="50"/>
      <c r="AE3175" s="50"/>
      <c r="AF3175" s="50"/>
      <c r="AG3175" s="50"/>
      <c r="AH3175" s="50"/>
      <c r="AI3175" s="50"/>
      <c r="AJ3175" s="50"/>
      <c r="AK3175" s="50"/>
      <c r="AL3175" s="50"/>
      <c r="AM3175" s="50"/>
      <c r="AN3175" s="50"/>
      <c r="AO3175" s="50"/>
      <c r="AP3175" s="50"/>
      <c r="AQ3175" s="50"/>
      <c r="AR3175" s="50"/>
      <c r="AS3175" s="50"/>
      <c r="AT3175" s="50"/>
      <c r="AU3175" s="50"/>
      <c r="AV3175" s="50"/>
      <c r="AW3175" s="50"/>
      <c r="AX3175" s="50"/>
      <c r="AY3175" s="50"/>
      <c r="AZ3175" s="50"/>
      <c r="BA3175" s="50"/>
      <c r="BB3175" s="50"/>
      <c r="BC3175" s="50"/>
      <c r="BD3175" s="50"/>
      <c r="BE3175" s="50"/>
      <c r="BF3175" s="50"/>
      <c r="BG3175" s="50"/>
      <c r="BH3175" s="50"/>
      <c r="BI3175" s="50"/>
      <c r="BJ3175" s="50"/>
      <c r="BK3175" s="50"/>
      <c r="BL3175" s="50"/>
      <c r="BM3175" s="50"/>
      <c r="BN3175" s="50"/>
      <c r="BO3175" s="50"/>
      <c r="BP3175" s="50"/>
      <c r="BQ3175" s="50"/>
      <c r="BR3175" s="50"/>
      <c r="BS3175" s="50"/>
      <c r="BT3175" s="50"/>
      <c r="BU3175" s="50"/>
      <c r="BV3175" s="50"/>
      <c r="BW3175" s="50"/>
      <c r="BX3175" s="50"/>
      <c r="BY3175" s="50"/>
      <c r="BZ3175" s="50"/>
      <c r="CA3175" s="50"/>
      <c r="CB3175" s="50"/>
      <c r="CC3175" s="50"/>
      <c r="CD3175" s="50"/>
      <c r="CE3175" s="50"/>
      <c r="CF3175" s="50"/>
      <c r="CG3175" s="50"/>
      <c r="CH3175" s="50"/>
      <c r="CI3175" s="50"/>
      <c r="CJ3175" s="50"/>
      <c r="CK3175" s="50"/>
      <c r="CL3175" s="50"/>
      <c r="CM3175" s="50"/>
      <c r="CN3175" s="50"/>
      <c r="CO3175" s="50"/>
      <c r="CP3175" s="50"/>
      <c r="CQ3175" s="50"/>
      <c r="CR3175" s="50"/>
      <c r="CS3175" s="50"/>
      <c r="CT3175" s="50"/>
      <c r="CU3175" s="50"/>
      <c r="CV3175" s="50"/>
      <c r="CW3175" s="50"/>
      <c r="CX3175" s="50"/>
      <c r="CY3175" s="50"/>
      <c r="CZ3175" s="50"/>
      <c r="DA3175" s="50"/>
      <c r="DB3175" s="50"/>
      <c r="DC3175" s="50"/>
      <c r="DD3175" s="50"/>
      <c r="DE3175" s="50"/>
      <c r="DF3175" s="50"/>
      <c r="DG3175" s="50"/>
      <c r="DH3175" s="50"/>
    </row>
    <row r="3176" spans="1:112" x14ac:dyDescent="0.2">
      <c r="A3176" s="625"/>
      <c r="B3176" s="571"/>
      <c r="C3176" s="379"/>
      <c r="D3176" s="78" t="s">
        <v>2160</v>
      </c>
      <c r="E3176" s="353">
        <v>170</v>
      </c>
      <c r="F3176" s="352">
        <f t="shared" si="98"/>
        <v>102</v>
      </c>
      <c r="G3176" s="352">
        <f t="shared" si="99"/>
        <v>85</v>
      </c>
      <c r="H3176" s="50"/>
      <c r="I3176" s="50"/>
      <c r="J3176" s="50"/>
      <c r="K3176" s="50"/>
      <c r="L3176" s="50"/>
      <c r="M3176" s="50"/>
      <c r="N3176" s="50"/>
      <c r="O3176" s="50"/>
      <c r="P3176" s="50"/>
      <c r="Q3176" s="50"/>
      <c r="R3176" s="50"/>
      <c r="S3176" s="50"/>
      <c r="T3176" s="50"/>
      <c r="U3176" s="50"/>
      <c r="V3176" s="50"/>
      <c r="W3176" s="50"/>
      <c r="X3176" s="50"/>
      <c r="Y3176" s="50"/>
      <c r="Z3176" s="50"/>
      <c r="AA3176" s="50"/>
      <c r="AB3176" s="50"/>
      <c r="AC3176" s="50"/>
      <c r="AD3176" s="50"/>
      <c r="AE3176" s="50"/>
      <c r="AF3176" s="50"/>
      <c r="AG3176" s="50"/>
      <c r="AH3176" s="50"/>
      <c r="AI3176" s="50"/>
      <c r="AJ3176" s="50"/>
      <c r="AK3176" s="50"/>
      <c r="AL3176" s="50"/>
      <c r="AM3176" s="50"/>
      <c r="AN3176" s="50"/>
      <c r="AO3176" s="50"/>
      <c r="AP3176" s="50"/>
      <c r="AQ3176" s="50"/>
      <c r="AR3176" s="50"/>
      <c r="AS3176" s="50"/>
      <c r="AT3176" s="50"/>
      <c r="AU3176" s="50"/>
      <c r="AV3176" s="50"/>
      <c r="AW3176" s="50"/>
      <c r="AX3176" s="50"/>
      <c r="AY3176" s="50"/>
      <c r="AZ3176" s="50"/>
      <c r="BA3176" s="50"/>
      <c r="BB3176" s="50"/>
      <c r="BC3176" s="50"/>
      <c r="BD3176" s="50"/>
      <c r="BE3176" s="50"/>
      <c r="BF3176" s="50"/>
      <c r="BG3176" s="50"/>
      <c r="BH3176" s="50"/>
      <c r="BI3176" s="50"/>
      <c r="BJ3176" s="50"/>
      <c r="BK3176" s="50"/>
      <c r="BL3176" s="50"/>
      <c r="BM3176" s="50"/>
      <c r="BN3176" s="50"/>
      <c r="BO3176" s="50"/>
      <c r="BP3176" s="50"/>
      <c r="BQ3176" s="50"/>
      <c r="BR3176" s="50"/>
      <c r="BS3176" s="50"/>
      <c r="BT3176" s="50"/>
      <c r="BU3176" s="50"/>
      <c r="BV3176" s="50"/>
      <c r="BW3176" s="50"/>
      <c r="BX3176" s="50"/>
      <c r="BY3176" s="50"/>
      <c r="BZ3176" s="50"/>
      <c r="CA3176" s="50"/>
      <c r="CB3176" s="50"/>
      <c r="CC3176" s="50"/>
      <c r="CD3176" s="50"/>
      <c r="CE3176" s="50"/>
      <c r="CF3176" s="50"/>
      <c r="CG3176" s="50"/>
      <c r="CH3176" s="50"/>
      <c r="CI3176" s="50"/>
      <c r="CJ3176" s="50"/>
      <c r="CK3176" s="50"/>
      <c r="CL3176" s="50"/>
      <c r="CM3176" s="50"/>
      <c r="CN3176" s="50"/>
      <c r="CO3176" s="50"/>
      <c r="CP3176" s="50"/>
      <c r="CQ3176" s="50"/>
      <c r="CR3176" s="50"/>
      <c r="CS3176" s="50"/>
      <c r="CT3176" s="50"/>
      <c r="CU3176" s="50"/>
      <c r="CV3176" s="50"/>
      <c r="CW3176" s="50"/>
      <c r="CX3176" s="50"/>
      <c r="CY3176" s="50"/>
      <c r="CZ3176" s="50"/>
      <c r="DA3176" s="50"/>
      <c r="DB3176" s="50"/>
      <c r="DC3176" s="50"/>
      <c r="DD3176" s="50"/>
      <c r="DE3176" s="50"/>
      <c r="DF3176" s="50"/>
      <c r="DG3176" s="50"/>
      <c r="DH3176" s="50"/>
    </row>
    <row r="3177" spans="1:112" x14ac:dyDescent="0.2">
      <c r="A3177" s="626"/>
      <c r="B3177" s="572"/>
      <c r="C3177" s="379"/>
      <c r="D3177" s="78" t="s">
        <v>2214</v>
      </c>
      <c r="E3177" s="353">
        <v>160</v>
      </c>
      <c r="F3177" s="352">
        <f t="shared" si="98"/>
        <v>96</v>
      </c>
      <c r="G3177" s="352">
        <f t="shared" si="99"/>
        <v>80</v>
      </c>
      <c r="H3177" s="50"/>
      <c r="I3177" s="50"/>
      <c r="J3177" s="50"/>
      <c r="K3177" s="50"/>
      <c r="L3177" s="50"/>
      <c r="M3177" s="50"/>
      <c r="N3177" s="50"/>
      <c r="O3177" s="50"/>
      <c r="P3177" s="50"/>
      <c r="Q3177" s="50"/>
      <c r="R3177" s="50"/>
      <c r="S3177" s="50"/>
      <c r="T3177" s="50"/>
      <c r="U3177" s="50"/>
      <c r="V3177" s="50"/>
      <c r="W3177" s="50"/>
      <c r="X3177" s="50"/>
      <c r="Y3177" s="50"/>
      <c r="Z3177" s="50"/>
      <c r="AA3177" s="50"/>
      <c r="AB3177" s="50"/>
      <c r="AC3177" s="50"/>
      <c r="AD3177" s="50"/>
      <c r="AE3177" s="50"/>
      <c r="AF3177" s="50"/>
      <c r="AG3177" s="50"/>
      <c r="AH3177" s="50"/>
      <c r="AI3177" s="50"/>
      <c r="AJ3177" s="50"/>
      <c r="AK3177" s="50"/>
      <c r="AL3177" s="50"/>
      <c r="AM3177" s="50"/>
      <c r="AN3177" s="50"/>
      <c r="AO3177" s="50"/>
      <c r="AP3177" s="50"/>
      <c r="AQ3177" s="50"/>
      <c r="AR3177" s="50"/>
      <c r="AS3177" s="50"/>
      <c r="AT3177" s="50"/>
      <c r="AU3177" s="50"/>
      <c r="AV3177" s="50"/>
      <c r="AW3177" s="50"/>
      <c r="AX3177" s="50"/>
      <c r="AY3177" s="50"/>
      <c r="AZ3177" s="50"/>
      <c r="BA3177" s="50"/>
      <c r="BB3177" s="50"/>
      <c r="BC3177" s="50"/>
      <c r="BD3177" s="50"/>
      <c r="BE3177" s="50"/>
      <c r="BF3177" s="50"/>
      <c r="BG3177" s="50"/>
      <c r="BH3177" s="50"/>
      <c r="BI3177" s="50"/>
      <c r="BJ3177" s="50"/>
      <c r="BK3177" s="50"/>
      <c r="BL3177" s="50"/>
      <c r="BM3177" s="50"/>
      <c r="BN3177" s="50"/>
      <c r="BO3177" s="50"/>
      <c r="BP3177" s="50"/>
      <c r="BQ3177" s="50"/>
      <c r="BR3177" s="50"/>
      <c r="BS3177" s="50"/>
      <c r="BT3177" s="50"/>
      <c r="BU3177" s="50"/>
      <c r="BV3177" s="50"/>
      <c r="BW3177" s="50"/>
      <c r="BX3177" s="50"/>
      <c r="BY3177" s="50"/>
      <c r="BZ3177" s="50"/>
      <c r="CA3177" s="50"/>
      <c r="CB3177" s="50"/>
      <c r="CC3177" s="50"/>
      <c r="CD3177" s="50"/>
      <c r="CE3177" s="50"/>
      <c r="CF3177" s="50"/>
      <c r="CG3177" s="50"/>
      <c r="CH3177" s="50"/>
      <c r="CI3177" s="50"/>
      <c r="CJ3177" s="50"/>
      <c r="CK3177" s="50"/>
      <c r="CL3177" s="50"/>
      <c r="CM3177" s="50"/>
      <c r="CN3177" s="50"/>
      <c r="CO3177" s="50"/>
      <c r="CP3177" s="50"/>
      <c r="CQ3177" s="50"/>
      <c r="CR3177" s="50"/>
      <c r="CS3177" s="50"/>
      <c r="CT3177" s="50"/>
      <c r="CU3177" s="50"/>
      <c r="CV3177" s="50"/>
      <c r="CW3177" s="50"/>
      <c r="CX3177" s="50"/>
      <c r="CY3177" s="50"/>
      <c r="CZ3177" s="50"/>
      <c r="DA3177" s="50"/>
      <c r="DB3177" s="50"/>
      <c r="DC3177" s="50"/>
      <c r="DD3177" s="50"/>
      <c r="DE3177" s="50"/>
      <c r="DF3177" s="50"/>
      <c r="DG3177" s="50"/>
      <c r="DH3177" s="50"/>
    </row>
    <row r="3178" spans="1:112" x14ac:dyDescent="0.2">
      <c r="A3178" s="132" t="s">
        <v>3751</v>
      </c>
      <c r="B3178" s="132" t="s">
        <v>3751</v>
      </c>
      <c r="C3178" s="132"/>
      <c r="D3178" s="76" t="s">
        <v>3752</v>
      </c>
      <c r="E3178" s="353"/>
      <c r="F3178" s="352">
        <f t="shared" si="98"/>
        <v>0</v>
      </c>
      <c r="G3178" s="352">
        <f t="shared" si="99"/>
        <v>0</v>
      </c>
      <c r="H3178" s="50"/>
      <c r="I3178" s="50"/>
      <c r="J3178" s="50"/>
      <c r="K3178" s="50"/>
      <c r="L3178" s="50"/>
      <c r="M3178" s="50"/>
      <c r="N3178" s="50"/>
      <c r="O3178" s="50"/>
      <c r="P3178" s="50"/>
      <c r="Q3178" s="50"/>
      <c r="R3178" s="50"/>
      <c r="S3178" s="50"/>
      <c r="T3178" s="50"/>
      <c r="U3178" s="50"/>
      <c r="V3178" s="50"/>
      <c r="W3178" s="50"/>
      <c r="X3178" s="50"/>
      <c r="Y3178" s="50"/>
      <c r="Z3178" s="50"/>
      <c r="AA3178" s="50"/>
      <c r="AB3178" s="50"/>
      <c r="AC3178" s="50"/>
      <c r="AD3178" s="50"/>
      <c r="AE3178" s="50"/>
      <c r="AF3178" s="50"/>
      <c r="AG3178" s="50"/>
      <c r="AH3178" s="50"/>
      <c r="AI3178" s="50"/>
      <c r="AJ3178" s="50"/>
      <c r="AK3178" s="50"/>
      <c r="AL3178" s="50"/>
      <c r="AM3178" s="50"/>
      <c r="AN3178" s="50"/>
      <c r="AO3178" s="50"/>
      <c r="AP3178" s="50"/>
      <c r="AQ3178" s="50"/>
      <c r="AR3178" s="50"/>
      <c r="AS3178" s="50"/>
      <c r="AT3178" s="50"/>
      <c r="AU3178" s="50"/>
      <c r="AV3178" s="50"/>
      <c r="AW3178" s="50"/>
      <c r="AX3178" s="50"/>
      <c r="AY3178" s="50"/>
      <c r="AZ3178" s="50"/>
      <c r="BA3178" s="50"/>
      <c r="BB3178" s="50"/>
      <c r="BC3178" s="50"/>
      <c r="BD3178" s="50"/>
      <c r="BE3178" s="50"/>
      <c r="BF3178" s="50"/>
      <c r="BG3178" s="50"/>
      <c r="BH3178" s="50"/>
      <c r="BI3178" s="50"/>
      <c r="BJ3178" s="50"/>
      <c r="BK3178" s="50"/>
      <c r="BL3178" s="50"/>
      <c r="BM3178" s="50"/>
      <c r="BN3178" s="50"/>
      <c r="BO3178" s="50"/>
      <c r="BP3178" s="50"/>
      <c r="BQ3178" s="50"/>
      <c r="BR3178" s="50"/>
      <c r="BS3178" s="50"/>
      <c r="BT3178" s="50"/>
      <c r="BU3178" s="50"/>
      <c r="BV3178" s="50"/>
      <c r="BW3178" s="50"/>
      <c r="BX3178" s="50"/>
      <c r="BY3178" s="50"/>
      <c r="BZ3178" s="50"/>
      <c r="CA3178" s="50"/>
      <c r="CB3178" s="50"/>
      <c r="CC3178" s="50"/>
      <c r="CD3178" s="50"/>
      <c r="CE3178" s="50"/>
      <c r="CF3178" s="50"/>
      <c r="CG3178" s="50"/>
      <c r="CH3178" s="50"/>
      <c r="CI3178" s="50"/>
      <c r="CJ3178" s="50"/>
      <c r="CK3178" s="50"/>
      <c r="CL3178" s="50"/>
      <c r="CM3178" s="50"/>
      <c r="CN3178" s="50"/>
      <c r="CO3178" s="50"/>
      <c r="CP3178" s="50"/>
      <c r="CQ3178" s="50"/>
      <c r="CR3178" s="50"/>
      <c r="CS3178" s="50"/>
      <c r="CT3178" s="50"/>
      <c r="CU3178" s="50"/>
      <c r="CV3178" s="50"/>
      <c r="CW3178" s="50"/>
      <c r="CX3178" s="50"/>
      <c r="CY3178" s="50"/>
      <c r="CZ3178" s="50"/>
      <c r="DA3178" s="50"/>
      <c r="DB3178" s="50"/>
      <c r="DC3178" s="50"/>
      <c r="DD3178" s="50"/>
      <c r="DE3178" s="50"/>
      <c r="DF3178" s="50"/>
      <c r="DG3178" s="50"/>
      <c r="DH3178" s="50"/>
    </row>
    <row r="3179" spans="1:112" x14ac:dyDescent="0.2">
      <c r="A3179" s="560" t="s">
        <v>2672</v>
      </c>
      <c r="B3179" s="560" t="s">
        <v>2672</v>
      </c>
      <c r="C3179" s="205"/>
      <c r="D3179" s="75" t="s">
        <v>3753</v>
      </c>
      <c r="E3179" s="353"/>
      <c r="F3179" s="352">
        <f t="shared" si="98"/>
        <v>0</v>
      </c>
      <c r="G3179" s="352">
        <f t="shared" si="99"/>
        <v>0</v>
      </c>
      <c r="H3179" s="50"/>
      <c r="I3179" s="50"/>
      <c r="J3179" s="50"/>
      <c r="K3179" s="50"/>
      <c r="L3179" s="50"/>
      <c r="M3179" s="50"/>
      <c r="N3179" s="50"/>
      <c r="O3179" s="50"/>
      <c r="P3179" s="50"/>
      <c r="Q3179" s="50"/>
      <c r="R3179" s="50"/>
      <c r="S3179" s="50"/>
      <c r="T3179" s="50"/>
      <c r="U3179" s="50"/>
      <c r="V3179" s="50"/>
      <c r="W3179" s="50"/>
      <c r="X3179" s="50"/>
      <c r="Y3179" s="50"/>
      <c r="Z3179" s="50"/>
      <c r="AA3179" s="50"/>
      <c r="AB3179" s="50"/>
      <c r="AC3179" s="50"/>
      <c r="AD3179" s="50"/>
      <c r="AE3179" s="50"/>
      <c r="AF3179" s="50"/>
      <c r="AG3179" s="50"/>
      <c r="AH3179" s="50"/>
      <c r="AI3179" s="50"/>
      <c r="AJ3179" s="50"/>
      <c r="AK3179" s="50"/>
      <c r="AL3179" s="50"/>
      <c r="AM3179" s="50"/>
      <c r="AN3179" s="50"/>
      <c r="AO3179" s="50"/>
      <c r="AP3179" s="50"/>
      <c r="AQ3179" s="50"/>
      <c r="AR3179" s="50"/>
      <c r="AS3179" s="50"/>
      <c r="AT3179" s="50"/>
      <c r="AU3179" s="50"/>
      <c r="AV3179" s="50"/>
      <c r="AW3179" s="50"/>
      <c r="AX3179" s="50"/>
      <c r="AY3179" s="50"/>
      <c r="AZ3179" s="50"/>
      <c r="BA3179" s="50"/>
      <c r="BB3179" s="50"/>
      <c r="BC3179" s="50"/>
      <c r="BD3179" s="50"/>
      <c r="BE3179" s="50"/>
      <c r="BF3179" s="50"/>
      <c r="BG3179" s="50"/>
      <c r="BH3179" s="50"/>
      <c r="BI3179" s="50"/>
      <c r="BJ3179" s="50"/>
      <c r="BK3179" s="50"/>
      <c r="BL3179" s="50"/>
      <c r="BM3179" s="50"/>
      <c r="BN3179" s="50"/>
      <c r="BO3179" s="50"/>
      <c r="BP3179" s="50"/>
      <c r="BQ3179" s="50"/>
      <c r="BR3179" s="50"/>
      <c r="BS3179" s="50"/>
      <c r="BT3179" s="50"/>
      <c r="BU3179" s="50"/>
      <c r="BV3179" s="50"/>
      <c r="BW3179" s="50"/>
      <c r="BX3179" s="50"/>
      <c r="BY3179" s="50"/>
      <c r="BZ3179" s="50"/>
      <c r="CA3179" s="50"/>
      <c r="CB3179" s="50"/>
      <c r="CC3179" s="50"/>
      <c r="CD3179" s="50"/>
      <c r="CE3179" s="50"/>
      <c r="CF3179" s="50"/>
      <c r="CG3179" s="50"/>
      <c r="CH3179" s="50"/>
      <c r="CI3179" s="50"/>
      <c r="CJ3179" s="50"/>
      <c r="CK3179" s="50"/>
      <c r="CL3179" s="50"/>
      <c r="CM3179" s="50"/>
      <c r="CN3179" s="50"/>
      <c r="CO3179" s="50"/>
      <c r="CP3179" s="50"/>
      <c r="CQ3179" s="50"/>
      <c r="CR3179" s="50"/>
      <c r="CS3179" s="50"/>
      <c r="CT3179" s="50"/>
      <c r="CU3179" s="50"/>
      <c r="CV3179" s="50"/>
      <c r="CW3179" s="50"/>
      <c r="CX3179" s="50"/>
      <c r="CY3179" s="50"/>
      <c r="CZ3179" s="50"/>
      <c r="DA3179" s="50"/>
      <c r="DB3179" s="50"/>
      <c r="DC3179" s="50"/>
      <c r="DD3179" s="50"/>
      <c r="DE3179" s="50"/>
      <c r="DF3179" s="50"/>
      <c r="DG3179" s="50"/>
      <c r="DH3179" s="50"/>
    </row>
    <row r="3180" spans="1:112" ht="25.5" x14ac:dyDescent="0.2">
      <c r="A3180" s="561"/>
      <c r="B3180" s="561"/>
      <c r="C3180" s="205"/>
      <c r="D3180" s="78" t="s">
        <v>3754</v>
      </c>
      <c r="E3180" s="353">
        <v>400</v>
      </c>
      <c r="F3180" s="352">
        <f t="shared" si="98"/>
        <v>240</v>
      </c>
      <c r="G3180" s="352">
        <f t="shared" si="99"/>
        <v>200</v>
      </c>
      <c r="H3180" s="50"/>
      <c r="I3180" s="50"/>
      <c r="J3180" s="50"/>
      <c r="K3180" s="50"/>
      <c r="L3180" s="50"/>
      <c r="M3180" s="50"/>
      <c r="N3180" s="50"/>
      <c r="O3180" s="50"/>
      <c r="P3180" s="50"/>
      <c r="Q3180" s="50"/>
      <c r="R3180" s="50"/>
      <c r="S3180" s="50"/>
      <c r="T3180" s="50"/>
      <c r="U3180" s="50"/>
      <c r="V3180" s="50"/>
      <c r="W3180" s="50"/>
      <c r="X3180" s="50"/>
      <c r="Y3180" s="50"/>
      <c r="Z3180" s="50"/>
      <c r="AA3180" s="50"/>
      <c r="AB3180" s="50"/>
      <c r="AC3180" s="50"/>
      <c r="AD3180" s="50"/>
      <c r="AE3180" s="50"/>
      <c r="AF3180" s="50"/>
      <c r="AG3180" s="50"/>
      <c r="AH3180" s="50"/>
      <c r="AI3180" s="50"/>
      <c r="AJ3180" s="50"/>
      <c r="AK3180" s="50"/>
      <c r="AL3180" s="50"/>
      <c r="AM3180" s="50"/>
      <c r="AN3180" s="50"/>
      <c r="AO3180" s="50"/>
      <c r="AP3180" s="50"/>
      <c r="AQ3180" s="50"/>
      <c r="AR3180" s="50"/>
      <c r="AS3180" s="50"/>
      <c r="AT3180" s="50"/>
      <c r="AU3180" s="50"/>
      <c r="AV3180" s="50"/>
      <c r="AW3180" s="50"/>
      <c r="AX3180" s="50"/>
      <c r="AY3180" s="50"/>
      <c r="AZ3180" s="50"/>
      <c r="BA3180" s="50"/>
      <c r="BB3180" s="50"/>
      <c r="BC3180" s="50"/>
      <c r="BD3180" s="50"/>
      <c r="BE3180" s="50"/>
      <c r="BF3180" s="50"/>
      <c r="BG3180" s="50"/>
      <c r="BH3180" s="50"/>
      <c r="BI3180" s="50"/>
      <c r="BJ3180" s="50"/>
      <c r="BK3180" s="50"/>
      <c r="BL3180" s="50"/>
      <c r="BM3180" s="50"/>
      <c r="BN3180" s="50"/>
      <c r="BO3180" s="50"/>
      <c r="BP3180" s="50"/>
      <c r="BQ3180" s="50"/>
      <c r="BR3180" s="50"/>
      <c r="BS3180" s="50"/>
      <c r="BT3180" s="50"/>
      <c r="BU3180" s="50"/>
      <c r="BV3180" s="50"/>
      <c r="BW3180" s="50"/>
      <c r="BX3180" s="50"/>
      <c r="BY3180" s="50"/>
      <c r="BZ3180" s="50"/>
      <c r="CA3180" s="50"/>
      <c r="CB3180" s="50"/>
      <c r="CC3180" s="50"/>
      <c r="CD3180" s="50"/>
      <c r="CE3180" s="50"/>
      <c r="CF3180" s="50"/>
      <c r="CG3180" s="50"/>
      <c r="CH3180" s="50"/>
      <c r="CI3180" s="50"/>
      <c r="CJ3180" s="50"/>
      <c r="CK3180" s="50"/>
      <c r="CL3180" s="50"/>
      <c r="CM3180" s="50"/>
      <c r="CN3180" s="50"/>
      <c r="CO3180" s="50"/>
      <c r="CP3180" s="50"/>
      <c r="CQ3180" s="50"/>
      <c r="CR3180" s="50"/>
      <c r="CS3180" s="50"/>
      <c r="CT3180" s="50"/>
      <c r="CU3180" s="50"/>
      <c r="CV3180" s="50"/>
      <c r="CW3180" s="50"/>
      <c r="CX3180" s="50"/>
      <c r="CY3180" s="50"/>
      <c r="CZ3180" s="50"/>
      <c r="DA3180" s="50"/>
      <c r="DB3180" s="50"/>
      <c r="DC3180" s="50"/>
      <c r="DD3180" s="50"/>
      <c r="DE3180" s="50"/>
      <c r="DF3180" s="50"/>
      <c r="DG3180" s="50"/>
      <c r="DH3180" s="50"/>
    </row>
    <row r="3181" spans="1:112" ht="25.5" x14ac:dyDescent="0.2">
      <c r="A3181" s="561"/>
      <c r="B3181" s="561"/>
      <c r="C3181" s="205"/>
      <c r="D3181" s="78" t="s">
        <v>3755</v>
      </c>
      <c r="E3181" s="353">
        <v>350</v>
      </c>
      <c r="F3181" s="352">
        <f t="shared" si="98"/>
        <v>210</v>
      </c>
      <c r="G3181" s="352">
        <f t="shared" si="99"/>
        <v>175</v>
      </c>
      <c r="H3181" s="50"/>
      <c r="I3181" s="50"/>
      <c r="J3181" s="50"/>
      <c r="K3181" s="50"/>
      <c r="L3181" s="50"/>
      <c r="M3181" s="50"/>
      <c r="N3181" s="50"/>
      <c r="O3181" s="50"/>
      <c r="P3181" s="50"/>
      <c r="Q3181" s="50"/>
      <c r="R3181" s="50"/>
      <c r="S3181" s="50"/>
      <c r="T3181" s="50"/>
      <c r="U3181" s="50"/>
      <c r="V3181" s="50"/>
      <c r="W3181" s="50"/>
      <c r="X3181" s="50"/>
      <c r="Y3181" s="50"/>
      <c r="Z3181" s="50"/>
      <c r="AA3181" s="50"/>
      <c r="AB3181" s="50"/>
      <c r="AC3181" s="50"/>
      <c r="AD3181" s="50"/>
      <c r="AE3181" s="50"/>
      <c r="AF3181" s="50"/>
      <c r="AG3181" s="50"/>
      <c r="AH3181" s="50"/>
      <c r="AI3181" s="50"/>
      <c r="AJ3181" s="50"/>
      <c r="AK3181" s="50"/>
      <c r="AL3181" s="50"/>
      <c r="AM3181" s="50"/>
      <c r="AN3181" s="50"/>
      <c r="AO3181" s="50"/>
      <c r="AP3181" s="50"/>
      <c r="AQ3181" s="50"/>
      <c r="AR3181" s="50"/>
      <c r="AS3181" s="50"/>
      <c r="AT3181" s="50"/>
      <c r="AU3181" s="50"/>
      <c r="AV3181" s="50"/>
      <c r="AW3181" s="50"/>
      <c r="AX3181" s="50"/>
      <c r="AY3181" s="50"/>
      <c r="AZ3181" s="50"/>
      <c r="BA3181" s="50"/>
      <c r="BB3181" s="50"/>
      <c r="BC3181" s="50"/>
      <c r="BD3181" s="50"/>
      <c r="BE3181" s="50"/>
      <c r="BF3181" s="50"/>
      <c r="BG3181" s="50"/>
      <c r="BH3181" s="50"/>
      <c r="BI3181" s="50"/>
      <c r="BJ3181" s="50"/>
      <c r="BK3181" s="50"/>
      <c r="BL3181" s="50"/>
      <c r="BM3181" s="50"/>
      <c r="BN3181" s="50"/>
      <c r="BO3181" s="50"/>
      <c r="BP3181" s="50"/>
      <c r="BQ3181" s="50"/>
      <c r="BR3181" s="50"/>
      <c r="BS3181" s="50"/>
      <c r="BT3181" s="50"/>
      <c r="BU3181" s="50"/>
      <c r="BV3181" s="50"/>
      <c r="BW3181" s="50"/>
      <c r="BX3181" s="50"/>
      <c r="BY3181" s="50"/>
      <c r="BZ3181" s="50"/>
      <c r="CA3181" s="50"/>
      <c r="CB3181" s="50"/>
      <c r="CC3181" s="50"/>
      <c r="CD3181" s="50"/>
      <c r="CE3181" s="50"/>
      <c r="CF3181" s="50"/>
      <c r="CG3181" s="50"/>
      <c r="CH3181" s="50"/>
      <c r="CI3181" s="50"/>
      <c r="CJ3181" s="50"/>
      <c r="CK3181" s="50"/>
      <c r="CL3181" s="50"/>
      <c r="CM3181" s="50"/>
      <c r="CN3181" s="50"/>
      <c r="CO3181" s="50"/>
      <c r="CP3181" s="50"/>
      <c r="CQ3181" s="50"/>
      <c r="CR3181" s="50"/>
      <c r="CS3181" s="50"/>
      <c r="CT3181" s="50"/>
      <c r="CU3181" s="50"/>
      <c r="CV3181" s="50"/>
      <c r="CW3181" s="50"/>
      <c r="CX3181" s="50"/>
      <c r="CY3181" s="50"/>
      <c r="CZ3181" s="50"/>
      <c r="DA3181" s="50"/>
      <c r="DB3181" s="50"/>
      <c r="DC3181" s="50"/>
      <c r="DD3181" s="50"/>
      <c r="DE3181" s="50"/>
      <c r="DF3181" s="50"/>
      <c r="DG3181" s="50"/>
      <c r="DH3181" s="50"/>
    </row>
    <row r="3182" spans="1:112" ht="25.5" x14ac:dyDescent="0.2">
      <c r="A3182" s="562"/>
      <c r="B3182" s="562"/>
      <c r="C3182" s="205"/>
      <c r="D3182" s="78" t="s">
        <v>3756</v>
      </c>
      <c r="E3182" s="353">
        <v>300</v>
      </c>
      <c r="F3182" s="352">
        <f t="shared" si="98"/>
        <v>180</v>
      </c>
      <c r="G3182" s="352">
        <f t="shared" si="99"/>
        <v>150</v>
      </c>
      <c r="H3182" s="50"/>
      <c r="I3182" s="50"/>
      <c r="J3182" s="50"/>
      <c r="K3182" s="50"/>
      <c r="L3182" s="50"/>
      <c r="M3182" s="50"/>
      <c r="N3182" s="50"/>
      <c r="O3182" s="50"/>
      <c r="P3182" s="50"/>
      <c r="Q3182" s="50"/>
      <c r="R3182" s="50"/>
      <c r="S3182" s="50"/>
      <c r="T3182" s="50"/>
      <c r="U3182" s="50"/>
      <c r="V3182" s="50"/>
      <c r="W3182" s="50"/>
      <c r="X3182" s="50"/>
      <c r="Y3182" s="50"/>
      <c r="Z3182" s="50"/>
      <c r="AA3182" s="50"/>
      <c r="AB3182" s="50"/>
      <c r="AC3182" s="50"/>
      <c r="AD3182" s="50"/>
      <c r="AE3182" s="50"/>
      <c r="AF3182" s="50"/>
      <c r="AG3182" s="50"/>
      <c r="AH3182" s="50"/>
      <c r="AI3182" s="50"/>
      <c r="AJ3182" s="50"/>
      <c r="AK3182" s="50"/>
      <c r="AL3182" s="50"/>
      <c r="AM3182" s="50"/>
      <c r="AN3182" s="50"/>
      <c r="AO3182" s="50"/>
      <c r="AP3182" s="50"/>
      <c r="AQ3182" s="50"/>
      <c r="AR3182" s="50"/>
      <c r="AS3182" s="50"/>
      <c r="AT3182" s="50"/>
      <c r="AU3182" s="50"/>
      <c r="AV3182" s="50"/>
      <c r="AW3182" s="50"/>
      <c r="AX3182" s="50"/>
      <c r="AY3182" s="50"/>
      <c r="AZ3182" s="50"/>
      <c r="BA3182" s="50"/>
      <c r="BB3182" s="50"/>
      <c r="BC3182" s="50"/>
      <c r="BD3182" s="50"/>
      <c r="BE3182" s="50"/>
      <c r="BF3182" s="50"/>
      <c r="BG3182" s="50"/>
      <c r="BH3182" s="50"/>
      <c r="BI3182" s="50"/>
      <c r="BJ3182" s="50"/>
      <c r="BK3182" s="50"/>
      <c r="BL3182" s="50"/>
      <c r="BM3182" s="50"/>
      <c r="BN3182" s="50"/>
      <c r="BO3182" s="50"/>
      <c r="BP3182" s="50"/>
      <c r="BQ3182" s="50"/>
      <c r="BR3182" s="50"/>
      <c r="BS3182" s="50"/>
      <c r="BT3182" s="50"/>
      <c r="BU3182" s="50"/>
      <c r="BV3182" s="50"/>
      <c r="BW3182" s="50"/>
      <c r="BX3182" s="50"/>
      <c r="BY3182" s="50"/>
      <c r="BZ3182" s="50"/>
      <c r="CA3182" s="50"/>
      <c r="CB3182" s="50"/>
      <c r="CC3182" s="50"/>
      <c r="CD3182" s="50"/>
      <c r="CE3182" s="50"/>
      <c r="CF3182" s="50"/>
      <c r="CG3182" s="50"/>
      <c r="CH3182" s="50"/>
      <c r="CI3182" s="50"/>
      <c r="CJ3182" s="50"/>
      <c r="CK3182" s="50"/>
      <c r="CL3182" s="50"/>
      <c r="CM3182" s="50"/>
      <c r="CN3182" s="50"/>
      <c r="CO3182" s="50"/>
      <c r="CP3182" s="50"/>
      <c r="CQ3182" s="50"/>
      <c r="CR3182" s="50"/>
      <c r="CS3182" s="50"/>
      <c r="CT3182" s="50"/>
      <c r="CU3182" s="50"/>
      <c r="CV3182" s="50"/>
      <c r="CW3182" s="50"/>
      <c r="CX3182" s="50"/>
      <c r="CY3182" s="50"/>
      <c r="CZ3182" s="50"/>
      <c r="DA3182" s="50"/>
      <c r="DB3182" s="50"/>
      <c r="DC3182" s="50"/>
      <c r="DD3182" s="50"/>
      <c r="DE3182" s="50"/>
      <c r="DF3182" s="50"/>
      <c r="DG3182" s="50"/>
      <c r="DH3182" s="50"/>
    </row>
    <row r="3183" spans="1:112" x14ac:dyDescent="0.2">
      <c r="A3183" s="560" t="s">
        <v>2675</v>
      </c>
      <c r="B3183" s="560" t="s">
        <v>2675</v>
      </c>
      <c r="C3183" s="205"/>
      <c r="D3183" s="75" t="s">
        <v>3757</v>
      </c>
      <c r="E3183" s="353"/>
      <c r="F3183" s="352">
        <f t="shared" si="98"/>
        <v>0</v>
      </c>
      <c r="G3183" s="352">
        <f t="shared" si="99"/>
        <v>0</v>
      </c>
      <c r="H3183" s="50"/>
      <c r="I3183" s="50"/>
      <c r="J3183" s="50"/>
      <c r="K3183" s="50"/>
      <c r="L3183" s="50"/>
      <c r="M3183" s="50"/>
      <c r="N3183" s="50"/>
      <c r="O3183" s="50"/>
      <c r="P3183" s="50"/>
      <c r="Q3183" s="50"/>
      <c r="R3183" s="50"/>
      <c r="S3183" s="50"/>
      <c r="T3183" s="50"/>
      <c r="U3183" s="50"/>
      <c r="V3183" s="50"/>
      <c r="W3183" s="50"/>
      <c r="X3183" s="50"/>
      <c r="Y3183" s="50"/>
      <c r="Z3183" s="50"/>
      <c r="AA3183" s="50"/>
      <c r="AB3183" s="50"/>
      <c r="AC3183" s="50"/>
      <c r="AD3183" s="50"/>
      <c r="AE3183" s="50"/>
      <c r="AF3183" s="50"/>
      <c r="AG3183" s="50"/>
      <c r="AH3183" s="50"/>
      <c r="AI3183" s="50"/>
      <c r="AJ3183" s="50"/>
      <c r="AK3183" s="50"/>
      <c r="AL3183" s="50"/>
      <c r="AM3183" s="50"/>
      <c r="AN3183" s="50"/>
      <c r="AO3183" s="50"/>
      <c r="AP3183" s="50"/>
      <c r="AQ3183" s="50"/>
      <c r="AR3183" s="50"/>
      <c r="AS3183" s="50"/>
      <c r="AT3183" s="50"/>
      <c r="AU3183" s="50"/>
      <c r="AV3183" s="50"/>
      <c r="AW3183" s="50"/>
      <c r="AX3183" s="50"/>
      <c r="AY3183" s="50"/>
      <c r="AZ3183" s="50"/>
      <c r="BA3183" s="50"/>
      <c r="BB3183" s="50"/>
      <c r="BC3183" s="50"/>
      <c r="BD3183" s="50"/>
      <c r="BE3183" s="50"/>
      <c r="BF3183" s="50"/>
      <c r="BG3183" s="50"/>
      <c r="BH3183" s="50"/>
      <c r="BI3183" s="50"/>
      <c r="BJ3183" s="50"/>
      <c r="BK3183" s="50"/>
      <c r="BL3183" s="50"/>
      <c r="BM3183" s="50"/>
      <c r="BN3183" s="50"/>
      <c r="BO3183" s="50"/>
      <c r="BP3183" s="50"/>
      <c r="BQ3183" s="50"/>
      <c r="BR3183" s="50"/>
      <c r="BS3183" s="50"/>
      <c r="BT3183" s="50"/>
      <c r="BU3183" s="50"/>
      <c r="BV3183" s="50"/>
      <c r="BW3183" s="50"/>
      <c r="BX3183" s="50"/>
      <c r="BY3183" s="50"/>
      <c r="BZ3183" s="50"/>
      <c r="CA3183" s="50"/>
      <c r="CB3183" s="50"/>
      <c r="CC3183" s="50"/>
      <c r="CD3183" s="50"/>
      <c r="CE3183" s="50"/>
      <c r="CF3183" s="50"/>
      <c r="CG3183" s="50"/>
      <c r="CH3183" s="50"/>
      <c r="CI3183" s="50"/>
      <c r="CJ3183" s="50"/>
      <c r="CK3183" s="50"/>
      <c r="CL3183" s="50"/>
      <c r="CM3183" s="50"/>
      <c r="CN3183" s="50"/>
      <c r="CO3183" s="50"/>
      <c r="CP3183" s="50"/>
      <c r="CQ3183" s="50"/>
      <c r="CR3183" s="50"/>
      <c r="CS3183" s="50"/>
      <c r="CT3183" s="50"/>
      <c r="CU3183" s="50"/>
      <c r="CV3183" s="50"/>
      <c r="CW3183" s="50"/>
      <c r="CX3183" s="50"/>
      <c r="CY3183" s="50"/>
      <c r="CZ3183" s="50"/>
      <c r="DA3183" s="50"/>
      <c r="DB3183" s="50"/>
      <c r="DC3183" s="50"/>
      <c r="DD3183" s="50"/>
      <c r="DE3183" s="50"/>
      <c r="DF3183" s="50"/>
      <c r="DG3183" s="50"/>
      <c r="DH3183" s="50"/>
    </row>
    <row r="3184" spans="1:112" ht="25.5" x14ac:dyDescent="0.2">
      <c r="A3184" s="561"/>
      <c r="B3184" s="561"/>
      <c r="C3184" s="205"/>
      <c r="D3184" s="78" t="s">
        <v>3758</v>
      </c>
      <c r="E3184" s="353">
        <v>300</v>
      </c>
      <c r="F3184" s="352">
        <f t="shared" si="98"/>
        <v>180</v>
      </c>
      <c r="G3184" s="352">
        <f t="shared" si="99"/>
        <v>150</v>
      </c>
      <c r="H3184" s="50"/>
      <c r="I3184" s="50"/>
      <c r="J3184" s="50"/>
      <c r="K3184" s="50"/>
      <c r="L3184" s="50"/>
      <c r="M3184" s="50"/>
      <c r="N3184" s="50"/>
      <c r="O3184" s="50"/>
      <c r="P3184" s="50"/>
      <c r="Q3184" s="50"/>
      <c r="R3184" s="50"/>
      <c r="S3184" s="50"/>
      <c r="T3184" s="50"/>
      <c r="U3184" s="50"/>
      <c r="V3184" s="50"/>
      <c r="W3184" s="50"/>
      <c r="X3184" s="50"/>
      <c r="Y3184" s="50"/>
      <c r="Z3184" s="50"/>
      <c r="AA3184" s="50"/>
      <c r="AB3184" s="50"/>
      <c r="AC3184" s="50"/>
      <c r="AD3184" s="50"/>
      <c r="AE3184" s="50"/>
      <c r="AF3184" s="50"/>
      <c r="AG3184" s="50"/>
      <c r="AH3184" s="50"/>
      <c r="AI3184" s="50"/>
      <c r="AJ3184" s="50"/>
      <c r="AK3184" s="50"/>
      <c r="AL3184" s="50"/>
      <c r="AM3184" s="50"/>
      <c r="AN3184" s="50"/>
      <c r="AO3184" s="50"/>
      <c r="AP3184" s="50"/>
      <c r="AQ3184" s="50"/>
      <c r="AR3184" s="50"/>
      <c r="AS3184" s="50"/>
      <c r="AT3184" s="50"/>
      <c r="AU3184" s="50"/>
      <c r="AV3184" s="50"/>
      <c r="AW3184" s="50"/>
      <c r="AX3184" s="50"/>
      <c r="AY3184" s="50"/>
      <c r="AZ3184" s="50"/>
      <c r="BA3184" s="50"/>
      <c r="BB3184" s="50"/>
      <c r="BC3184" s="50"/>
      <c r="BD3184" s="50"/>
      <c r="BE3184" s="50"/>
      <c r="BF3184" s="50"/>
      <c r="BG3184" s="50"/>
      <c r="BH3184" s="50"/>
      <c r="BI3184" s="50"/>
      <c r="BJ3184" s="50"/>
      <c r="BK3184" s="50"/>
      <c r="BL3184" s="50"/>
      <c r="BM3184" s="50"/>
      <c r="BN3184" s="50"/>
      <c r="BO3184" s="50"/>
      <c r="BP3184" s="50"/>
      <c r="BQ3184" s="50"/>
      <c r="BR3184" s="50"/>
      <c r="BS3184" s="50"/>
      <c r="BT3184" s="50"/>
      <c r="BU3184" s="50"/>
      <c r="BV3184" s="50"/>
      <c r="BW3184" s="50"/>
      <c r="BX3184" s="50"/>
      <c r="BY3184" s="50"/>
      <c r="BZ3184" s="50"/>
      <c r="CA3184" s="50"/>
      <c r="CB3184" s="50"/>
      <c r="CC3184" s="50"/>
      <c r="CD3184" s="50"/>
      <c r="CE3184" s="50"/>
      <c r="CF3184" s="50"/>
      <c r="CG3184" s="50"/>
      <c r="CH3184" s="50"/>
      <c r="CI3184" s="50"/>
      <c r="CJ3184" s="50"/>
      <c r="CK3184" s="50"/>
      <c r="CL3184" s="50"/>
      <c r="CM3184" s="50"/>
      <c r="CN3184" s="50"/>
      <c r="CO3184" s="50"/>
      <c r="CP3184" s="50"/>
      <c r="CQ3184" s="50"/>
      <c r="CR3184" s="50"/>
      <c r="CS3184" s="50"/>
      <c r="CT3184" s="50"/>
      <c r="CU3184" s="50"/>
      <c r="CV3184" s="50"/>
      <c r="CW3184" s="50"/>
      <c r="CX3184" s="50"/>
      <c r="CY3184" s="50"/>
      <c r="CZ3184" s="50"/>
      <c r="DA3184" s="50"/>
      <c r="DB3184" s="50"/>
      <c r="DC3184" s="50"/>
      <c r="DD3184" s="50"/>
      <c r="DE3184" s="50"/>
      <c r="DF3184" s="50"/>
      <c r="DG3184" s="50"/>
      <c r="DH3184" s="50"/>
    </row>
    <row r="3185" spans="1:112" x14ac:dyDescent="0.2">
      <c r="A3185" s="561"/>
      <c r="B3185" s="561"/>
      <c r="C3185" s="205"/>
      <c r="D3185" s="78" t="s">
        <v>3759</v>
      </c>
      <c r="E3185" s="353">
        <v>270</v>
      </c>
      <c r="F3185" s="352">
        <f t="shared" si="98"/>
        <v>162</v>
      </c>
      <c r="G3185" s="352">
        <f t="shared" si="99"/>
        <v>135</v>
      </c>
      <c r="H3185" s="50"/>
      <c r="I3185" s="50"/>
      <c r="J3185" s="50"/>
      <c r="K3185" s="50"/>
      <c r="L3185" s="50"/>
      <c r="M3185" s="50"/>
      <c r="N3185" s="50"/>
      <c r="O3185" s="50"/>
      <c r="P3185" s="50"/>
      <c r="Q3185" s="50"/>
      <c r="R3185" s="50"/>
      <c r="S3185" s="50"/>
      <c r="T3185" s="50"/>
      <c r="U3185" s="50"/>
      <c r="V3185" s="50"/>
      <c r="W3185" s="50"/>
      <c r="X3185" s="50"/>
      <c r="Y3185" s="50"/>
      <c r="Z3185" s="50"/>
      <c r="AA3185" s="50"/>
      <c r="AB3185" s="50"/>
      <c r="AC3185" s="50"/>
      <c r="AD3185" s="50"/>
      <c r="AE3185" s="50"/>
      <c r="AF3185" s="50"/>
      <c r="AG3185" s="50"/>
      <c r="AH3185" s="50"/>
      <c r="AI3185" s="50"/>
      <c r="AJ3185" s="50"/>
      <c r="AK3185" s="50"/>
      <c r="AL3185" s="50"/>
      <c r="AM3185" s="50"/>
      <c r="AN3185" s="50"/>
      <c r="AO3185" s="50"/>
      <c r="AP3185" s="50"/>
      <c r="AQ3185" s="50"/>
      <c r="AR3185" s="50"/>
      <c r="AS3185" s="50"/>
      <c r="AT3185" s="50"/>
      <c r="AU3185" s="50"/>
      <c r="AV3185" s="50"/>
      <c r="AW3185" s="50"/>
      <c r="AX3185" s="50"/>
      <c r="AY3185" s="50"/>
      <c r="AZ3185" s="50"/>
      <c r="BA3185" s="50"/>
      <c r="BB3185" s="50"/>
      <c r="BC3185" s="50"/>
      <c r="BD3185" s="50"/>
      <c r="BE3185" s="50"/>
      <c r="BF3185" s="50"/>
      <c r="BG3185" s="50"/>
      <c r="BH3185" s="50"/>
      <c r="BI3185" s="50"/>
      <c r="BJ3185" s="50"/>
      <c r="BK3185" s="50"/>
      <c r="BL3185" s="50"/>
      <c r="BM3185" s="50"/>
      <c r="BN3185" s="50"/>
      <c r="BO3185" s="50"/>
      <c r="BP3185" s="50"/>
      <c r="BQ3185" s="50"/>
      <c r="BR3185" s="50"/>
      <c r="BS3185" s="50"/>
      <c r="BT3185" s="50"/>
      <c r="BU3185" s="50"/>
      <c r="BV3185" s="50"/>
      <c r="BW3185" s="50"/>
      <c r="BX3185" s="50"/>
      <c r="BY3185" s="50"/>
      <c r="BZ3185" s="50"/>
      <c r="CA3185" s="50"/>
      <c r="CB3185" s="50"/>
      <c r="CC3185" s="50"/>
      <c r="CD3185" s="50"/>
      <c r="CE3185" s="50"/>
      <c r="CF3185" s="50"/>
      <c r="CG3185" s="50"/>
      <c r="CH3185" s="50"/>
      <c r="CI3185" s="50"/>
      <c r="CJ3185" s="50"/>
      <c r="CK3185" s="50"/>
      <c r="CL3185" s="50"/>
      <c r="CM3185" s="50"/>
      <c r="CN3185" s="50"/>
      <c r="CO3185" s="50"/>
      <c r="CP3185" s="50"/>
      <c r="CQ3185" s="50"/>
      <c r="CR3185" s="50"/>
      <c r="CS3185" s="50"/>
      <c r="CT3185" s="50"/>
      <c r="CU3185" s="50"/>
      <c r="CV3185" s="50"/>
      <c r="CW3185" s="50"/>
      <c r="CX3185" s="50"/>
      <c r="CY3185" s="50"/>
      <c r="CZ3185" s="50"/>
      <c r="DA3185" s="50"/>
      <c r="DB3185" s="50"/>
      <c r="DC3185" s="50"/>
      <c r="DD3185" s="50"/>
      <c r="DE3185" s="50"/>
      <c r="DF3185" s="50"/>
      <c r="DG3185" s="50"/>
      <c r="DH3185" s="50"/>
    </row>
    <row r="3186" spans="1:112" x14ac:dyDescent="0.2">
      <c r="A3186" s="561"/>
      <c r="B3186" s="561"/>
      <c r="C3186" s="205"/>
      <c r="D3186" s="78" t="s">
        <v>3760</v>
      </c>
      <c r="E3186" s="353">
        <v>300</v>
      </c>
      <c r="F3186" s="352">
        <f t="shared" si="98"/>
        <v>180</v>
      </c>
      <c r="G3186" s="352">
        <f t="shared" si="99"/>
        <v>150</v>
      </c>
      <c r="H3186" s="50"/>
      <c r="I3186" s="50"/>
      <c r="J3186" s="50"/>
      <c r="K3186" s="50"/>
      <c r="L3186" s="50"/>
      <c r="M3186" s="50"/>
      <c r="N3186" s="50"/>
      <c r="O3186" s="50"/>
      <c r="P3186" s="50"/>
      <c r="Q3186" s="50"/>
      <c r="R3186" s="50"/>
      <c r="S3186" s="50"/>
      <c r="T3186" s="50"/>
      <c r="U3186" s="50"/>
      <c r="V3186" s="50"/>
      <c r="W3186" s="50"/>
      <c r="X3186" s="50"/>
      <c r="Y3186" s="50"/>
      <c r="Z3186" s="50"/>
      <c r="AA3186" s="50"/>
      <c r="AB3186" s="50"/>
      <c r="AC3186" s="50"/>
      <c r="AD3186" s="50"/>
      <c r="AE3186" s="50"/>
      <c r="AF3186" s="50"/>
      <c r="AG3186" s="50"/>
      <c r="AH3186" s="50"/>
      <c r="AI3186" s="50"/>
      <c r="AJ3186" s="50"/>
      <c r="AK3186" s="50"/>
      <c r="AL3186" s="50"/>
      <c r="AM3186" s="50"/>
      <c r="AN3186" s="50"/>
      <c r="AO3186" s="50"/>
      <c r="AP3186" s="50"/>
      <c r="AQ3186" s="50"/>
      <c r="AR3186" s="50"/>
      <c r="AS3186" s="50"/>
      <c r="AT3186" s="50"/>
      <c r="AU3186" s="50"/>
      <c r="AV3186" s="50"/>
      <c r="AW3186" s="50"/>
      <c r="AX3186" s="50"/>
      <c r="AY3186" s="50"/>
      <c r="AZ3186" s="50"/>
      <c r="BA3186" s="50"/>
      <c r="BB3186" s="50"/>
      <c r="BC3186" s="50"/>
      <c r="BD3186" s="50"/>
      <c r="BE3186" s="50"/>
      <c r="BF3186" s="50"/>
      <c r="BG3186" s="50"/>
      <c r="BH3186" s="50"/>
      <c r="BI3186" s="50"/>
      <c r="BJ3186" s="50"/>
      <c r="BK3186" s="50"/>
      <c r="BL3186" s="50"/>
      <c r="BM3186" s="50"/>
      <c r="BN3186" s="50"/>
      <c r="BO3186" s="50"/>
      <c r="BP3186" s="50"/>
      <c r="BQ3186" s="50"/>
      <c r="BR3186" s="50"/>
      <c r="BS3186" s="50"/>
      <c r="BT3186" s="50"/>
      <c r="BU3186" s="50"/>
      <c r="BV3186" s="50"/>
      <c r="BW3186" s="50"/>
      <c r="BX3186" s="50"/>
      <c r="BY3186" s="50"/>
      <c r="BZ3186" s="50"/>
      <c r="CA3186" s="50"/>
      <c r="CB3186" s="50"/>
      <c r="CC3186" s="50"/>
      <c r="CD3186" s="50"/>
      <c r="CE3186" s="50"/>
      <c r="CF3186" s="50"/>
      <c r="CG3186" s="50"/>
      <c r="CH3186" s="50"/>
      <c r="CI3186" s="50"/>
      <c r="CJ3186" s="50"/>
      <c r="CK3186" s="50"/>
      <c r="CL3186" s="50"/>
      <c r="CM3186" s="50"/>
      <c r="CN3186" s="50"/>
      <c r="CO3186" s="50"/>
      <c r="CP3186" s="50"/>
      <c r="CQ3186" s="50"/>
      <c r="CR3186" s="50"/>
      <c r="CS3186" s="50"/>
      <c r="CT3186" s="50"/>
      <c r="CU3186" s="50"/>
      <c r="CV3186" s="50"/>
      <c r="CW3186" s="50"/>
      <c r="CX3186" s="50"/>
      <c r="CY3186" s="50"/>
      <c r="CZ3186" s="50"/>
      <c r="DA3186" s="50"/>
      <c r="DB3186" s="50"/>
      <c r="DC3186" s="50"/>
      <c r="DD3186" s="50"/>
      <c r="DE3186" s="50"/>
      <c r="DF3186" s="50"/>
      <c r="DG3186" s="50"/>
      <c r="DH3186" s="50"/>
    </row>
    <row r="3187" spans="1:112" x14ac:dyDescent="0.2">
      <c r="A3187" s="561"/>
      <c r="B3187" s="561"/>
      <c r="C3187" s="205"/>
      <c r="D3187" s="78" t="s">
        <v>3761</v>
      </c>
      <c r="E3187" s="353">
        <v>350</v>
      </c>
      <c r="F3187" s="352">
        <f t="shared" si="98"/>
        <v>210</v>
      </c>
      <c r="G3187" s="352">
        <f t="shared" si="99"/>
        <v>175</v>
      </c>
      <c r="H3187" s="50"/>
      <c r="I3187" s="50"/>
      <c r="J3187" s="50"/>
      <c r="K3187" s="50"/>
      <c r="L3187" s="50"/>
      <c r="M3187" s="50"/>
      <c r="N3187" s="50"/>
      <c r="O3187" s="50"/>
      <c r="P3187" s="50"/>
      <c r="Q3187" s="50"/>
      <c r="R3187" s="50"/>
      <c r="S3187" s="50"/>
      <c r="T3187" s="50"/>
      <c r="U3187" s="50"/>
      <c r="V3187" s="50"/>
      <c r="W3187" s="50"/>
      <c r="X3187" s="50"/>
      <c r="Y3187" s="50"/>
      <c r="Z3187" s="50"/>
      <c r="AA3187" s="50"/>
      <c r="AB3187" s="50"/>
      <c r="AC3187" s="50"/>
      <c r="AD3187" s="50"/>
      <c r="AE3187" s="50"/>
      <c r="AF3187" s="50"/>
      <c r="AG3187" s="50"/>
      <c r="AH3187" s="50"/>
      <c r="AI3187" s="50"/>
      <c r="AJ3187" s="50"/>
      <c r="AK3187" s="50"/>
      <c r="AL3187" s="50"/>
      <c r="AM3187" s="50"/>
      <c r="AN3187" s="50"/>
      <c r="AO3187" s="50"/>
      <c r="AP3187" s="50"/>
      <c r="AQ3187" s="50"/>
      <c r="AR3187" s="50"/>
      <c r="AS3187" s="50"/>
      <c r="AT3187" s="50"/>
      <c r="AU3187" s="50"/>
      <c r="AV3187" s="50"/>
      <c r="AW3187" s="50"/>
      <c r="AX3187" s="50"/>
      <c r="AY3187" s="50"/>
      <c r="AZ3187" s="50"/>
      <c r="BA3187" s="50"/>
      <c r="BB3187" s="50"/>
      <c r="BC3187" s="50"/>
      <c r="BD3187" s="50"/>
      <c r="BE3187" s="50"/>
      <c r="BF3187" s="50"/>
      <c r="BG3187" s="50"/>
      <c r="BH3187" s="50"/>
      <c r="BI3187" s="50"/>
      <c r="BJ3187" s="50"/>
      <c r="BK3187" s="50"/>
      <c r="BL3187" s="50"/>
      <c r="BM3187" s="50"/>
      <c r="BN3187" s="50"/>
      <c r="BO3187" s="50"/>
      <c r="BP3187" s="50"/>
      <c r="BQ3187" s="50"/>
      <c r="BR3187" s="50"/>
      <c r="BS3187" s="50"/>
      <c r="BT3187" s="50"/>
      <c r="BU3187" s="50"/>
      <c r="BV3187" s="50"/>
      <c r="BW3187" s="50"/>
      <c r="BX3187" s="50"/>
      <c r="BY3187" s="50"/>
      <c r="BZ3187" s="50"/>
      <c r="CA3187" s="50"/>
      <c r="CB3187" s="50"/>
      <c r="CC3187" s="50"/>
      <c r="CD3187" s="50"/>
      <c r="CE3187" s="50"/>
      <c r="CF3187" s="50"/>
      <c r="CG3187" s="50"/>
      <c r="CH3187" s="50"/>
      <c r="CI3187" s="50"/>
      <c r="CJ3187" s="50"/>
      <c r="CK3187" s="50"/>
      <c r="CL3187" s="50"/>
      <c r="CM3187" s="50"/>
      <c r="CN3187" s="50"/>
      <c r="CO3187" s="50"/>
      <c r="CP3187" s="50"/>
      <c r="CQ3187" s="50"/>
      <c r="CR3187" s="50"/>
      <c r="CS3187" s="50"/>
      <c r="CT3187" s="50"/>
      <c r="CU3187" s="50"/>
      <c r="CV3187" s="50"/>
      <c r="CW3187" s="50"/>
      <c r="CX3187" s="50"/>
      <c r="CY3187" s="50"/>
      <c r="CZ3187" s="50"/>
      <c r="DA3187" s="50"/>
      <c r="DB3187" s="50"/>
      <c r="DC3187" s="50"/>
      <c r="DD3187" s="50"/>
      <c r="DE3187" s="50"/>
      <c r="DF3187" s="50"/>
      <c r="DG3187" s="50"/>
      <c r="DH3187" s="50"/>
    </row>
    <row r="3188" spans="1:112" ht="25.5" x14ac:dyDescent="0.2">
      <c r="A3188" s="562"/>
      <c r="B3188" s="562"/>
      <c r="C3188" s="205"/>
      <c r="D3188" s="78" t="s">
        <v>3762</v>
      </c>
      <c r="E3188" s="353">
        <v>300</v>
      </c>
      <c r="F3188" s="352">
        <f t="shared" si="98"/>
        <v>180</v>
      </c>
      <c r="G3188" s="352">
        <f t="shared" si="99"/>
        <v>150</v>
      </c>
      <c r="H3188" s="50"/>
      <c r="I3188" s="50"/>
      <c r="J3188" s="50"/>
      <c r="K3188" s="50"/>
      <c r="L3188" s="50"/>
      <c r="M3188" s="50"/>
      <c r="N3188" s="50"/>
      <c r="O3188" s="50"/>
      <c r="P3188" s="50"/>
      <c r="Q3188" s="50"/>
      <c r="R3188" s="50"/>
      <c r="S3188" s="50"/>
      <c r="T3188" s="50"/>
      <c r="U3188" s="50"/>
      <c r="V3188" s="50"/>
      <c r="W3188" s="50"/>
      <c r="X3188" s="50"/>
      <c r="Y3188" s="50"/>
      <c r="Z3188" s="50"/>
      <c r="AA3188" s="50"/>
      <c r="AB3188" s="50"/>
      <c r="AC3188" s="50"/>
      <c r="AD3188" s="50"/>
      <c r="AE3188" s="50"/>
      <c r="AF3188" s="50"/>
      <c r="AG3188" s="50"/>
      <c r="AH3188" s="50"/>
      <c r="AI3188" s="50"/>
      <c r="AJ3188" s="50"/>
      <c r="AK3188" s="50"/>
      <c r="AL3188" s="50"/>
      <c r="AM3188" s="50"/>
      <c r="AN3188" s="50"/>
      <c r="AO3188" s="50"/>
      <c r="AP3188" s="50"/>
      <c r="AQ3188" s="50"/>
      <c r="AR3188" s="50"/>
      <c r="AS3188" s="50"/>
      <c r="AT3188" s="50"/>
      <c r="AU3188" s="50"/>
      <c r="AV3188" s="50"/>
      <c r="AW3188" s="50"/>
      <c r="AX3188" s="50"/>
      <c r="AY3188" s="50"/>
      <c r="AZ3188" s="50"/>
      <c r="BA3188" s="50"/>
      <c r="BB3188" s="50"/>
      <c r="BC3188" s="50"/>
      <c r="BD3188" s="50"/>
      <c r="BE3188" s="50"/>
      <c r="BF3188" s="50"/>
      <c r="BG3188" s="50"/>
      <c r="BH3188" s="50"/>
      <c r="BI3188" s="50"/>
      <c r="BJ3188" s="50"/>
      <c r="BK3188" s="50"/>
      <c r="BL3188" s="50"/>
      <c r="BM3188" s="50"/>
      <c r="BN3188" s="50"/>
      <c r="BO3188" s="50"/>
      <c r="BP3188" s="50"/>
      <c r="BQ3188" s="50"/>
      <c r="BR3188" s="50"/>
      <c r="BS3188" s="50"/>
      <c r="BT3188" s="50"/>
      <c r="BU3188" s="50"/>
      <c r="BV3188" s="50"/>
      <c r="BW3188" s="50"/>
      <c r="BX3188" s="50"/>
      <c r="BY3188" s="50"/>
      <c r="BZ3188" s="50"/>
      <c r="CA3188" s="50"/>
      <c r="CB3188" s="50"/>
      <c r="CC3188" s="50"/>
      <c r="CD3188" s="50"/>
      <c r="CE3188" s="50"/>
      <c r="CF3188" s="50"/>
      <c r="CG3188" s="50"/>
      <c r="CH3188" s="50"/>
      <c r="CI3188" s="50"/>
      <c r="CJ3188" s="50"/>
      <c r="CK3188" s="50"/>
      <c r="CL3188" s="50"/>
      <c r="CM3188" s="50"/>
      <c r="CN3188" s="50"/>
      <c r="CO3188" s="50"/>
      <c r="CP3188" s="50"/>
      <c r="CQ3188" s="50"/>
      <c r="CR3188" s="50"/>
      <c r="CS3188" s="50"/>
      <c r="CT3188" s="50"/>
      <c r="CU3188" s="50"/>
      <c r="CV3188" s="50"/>
      <c r="CW3188" s="50"/>
      <c r="CX3188" s="50"/>
      <c r="CY3188" s="50"/>
      <c r="CZ3188" s="50"/>
      <c r="DA3188" s="50"/>
      <c r="DB3188" s="50"/>
      <c r="DC3188" s="50"/>
      <c r="DD3188" s="50"/>
      <c r="DE3188" s="50"/>
      <c r="DF3188" s="50"/>
      <c r="DG3188" s="50"/>
      <c r="DH3188" s="50"/>
    </row>
    <row r="3189" spans="1:112" ht="25.5" x14ac:dyDescent="0.2">
      <c r="A3189" s="205" t="s">
        <v>2677</v>
      </c>
      <c r="B3189" s="205" t="s">
        <v>2677</v>
      </c>
      <c r="C3189" s="205"/>
      <c r="D3189" s="78" t="s">
        <v>3763</v>
      </c>
      <c r="E3189" s="353">
        <v>210</v>
      </c>
      <c r="F3189" s="352">
        <f t="shared" si="98"/>
        <v>126</v>
      </c>
      <c r="G3189" s="352">
        <f t="shared" si="99"/>
        <v>105</v>
      </c>
      <c r="H3189" s="50"/>
      <c r="I3189" s="50"/>
      <c r="J3189" s="50"/>
      <c r="K3189" s="50"/>
      <c r="L3189" s="50"/>
      <c r="M3189" s="50"/>
      <c r="N3189" s="50"/>
      <c r="O3189" s="50"/>
      <c r="P3189" s="50"/>
      <c r="Q3189" s="50"/>
      <c r="R3189" s="50"/>
      <c r="S3189" s="50"/>
      <c r="T3189" s="50"/>
      <c r="U3189" s="50"/>
      <c r="V3189" s="50"/>
      <c r="W3189" s="50"/>
      <c r="X3189" s="50"/>
      <c r="Y3189" s="50"/>
      <c r="Z3189" s="50"/>
      <c r="AA3189" s="50"/>
      <c r="AB3189" s="50"/>
      <c r="AC3189" s="50"/>
      <c r="AD3189" s="50"/>
      <c r="AE3189" s="50"/>
      <c r="AF3189" s="50"/>
      <c r="AG3189" s="50"/>
      <c r="AH3189" s="50"/>
      <c r="AI3189" s="50"/>
      <c r="AJ3189" s="50"/>
      <c r="AK3189" s="50"/>
      <c r="AL3189" s="50"/>
      <c r="AM3189" s="50"/>
      <c r="AN3189" s="50"/>
      <c r="AO3189" s="50"/>
      <c r="AP3189" s="50"/>
      <c r="AQ3189" s="50"/>
      <c r="AR3189" s="50"/>
      <c r="AS3189" s="50"/>
      <c r="AT3189" s="50"/>
      <c r="AU3189" s="50"/>
      <c r="AV3189" s="50"/>
      <c r="AW3189" s="50"/>
      <c r="AX3189" s="50"/>
      <c r="AY3189" s="50"/>
      <c r="AZ3189" s="50"/>
      <c r="BA3189" s="50"/>
      <c r="BB3189" s="50"/>
      <c r="BC3189" s="50"/>
      <c r="BD3189" s="50"/>
      <c r="BE3189" s="50"/>
      <c r="BF3189" s="50"/>
      <c r="BG3189" s="50"/>
      <c r="BH3189" s="50"/>
      <c r="BI3189" s="50"/>
      <c r="BJ3189" s="50"/>
      <c r="BK3189" s="50"/>
      <c r="BL3189" s="50"/>
      <c r="BM3189" s="50"/>
      <c r="BN3189" s="50"/>
      <c r="BO3189" s="50"/>
      <c r="BP3189" s="50"/>
      <c r="BQ3189" s="50"/>
      <c r="BR3189" s="50"/>
      <c r="BS3189" s="50"/>
      <c r="BT3189" s="50"/>
      <c r="BU3189" s="50"/>
      <c r="BV3189" s="50"/>
      <c r="BW3189" s="50"/>
      <c r="BX3189" s="50"/>
      <c r="BY3189" s="50"/>
      <c r="BZ3189" s="50"/>
      <c r="CA3189" s="50"/>
      <c r="CB3189" s="50"/>
      <c r="CC3189" s="50"/>
      <c r="CD3189" s="50"/>
      <c r="CE3189" s="50"/>
      <c r="CF3189" s="50"/>
      <c r="CG3189" s="50"/>
      <c r="CH3189" s="50"/>
      <c r="CI3189" s="50"/>
      <c r="CJ3189" s="50"/>
      <c r="CK3189" s="50"/>
      <c r="CL3189" s="50"/>
      <c r="CM3189" s="50"/>
      <c r="CN3189" s="50"/>
      <c r="CO3189" s="50"/>
      <c r="CP3189" s="50"/>
      <c r="CQ3189" s="50"/>
      <c r="CR3189" s="50"/>
      <c r="CS3189" s="50"/>
      <c r="CT3189" s="50"/>
      <c r="CU3189" s="50"/>
      <c r="CV3189" s="50"/>
      <c r="CW3189" s="50"/>
      <c r="CX3189" s="50"/>
      <c r="CY3189" s="50"/>
      <c r="CZ3189" s="50"/>
      <c r="DA3189" s="50"/>
      <c r="DB3189" s="50"/>
      <c r="DC3189" s="50"/>
      <c r="DD3189" s="50"/>
      <c r="DE3189" s="50"/>
      <c r="DF3189" s="50"/>
      <c r="DG3189" s="50"/>
      <c r="DH3189" s="50"/>
    </row>
    <row r="3190" spans="1:112" ht="25.5" x14ac:dyDescent="0.2">
      <c r="A3190" s="205" t="s">
        <v>2679</v>
      </c>
      <c r="B3190" s="205" t="s">
        <v>2679</v>
      </c>
      <c r="C3190" s="205"/>
      <c r="D3190" s="78" t="s">
        <v>3764</v>
      </c>
      <c r="E3190" s="353">
        <v>500</v>
      </c>
      <c r="F3190" s="352">
        <f t="shared" si="98"/>
        <v>300</v>
      </c>
      <c r="G3190" s="352">
        <f t="shared" si="99"/>
        <v>250</v>
      </c>
      <c r="H3190" s="50"/>
      <c r="I3190" s="50"/>
      <c r="J3190" s="50"/>
      <c r="K3190" s="50"/>
      <c r="L3190" s="50"/>
      <c r="M3190" s="50"/>
      <c r="N3190" s="50"/>
      <c r="O3190" s="50"/>
      <c r="P3190" s="50"/>
      <c r="Q3190" s="50"/>
      <c r="R3190" s="50"/>
      <c r="S3190" s="50"/>
      <c r="T3190" s="50"/>
      <c r="U3190" s="50"/>
      <c r="V3190" s="50"/>
      <c r="W3190" s="50"/>
      <c r="X3190" s="50"/>
      <c r="Y3190" s="50"/>
      <c r="Z3190" s="50"/>
      <c r="AA3190" s="50"/>
      <c r="AB3190" s="50"/>
      <c r="AC3190" s="50"/>
      <c r="AD3190" s="50"/>
      <c r="AE3190" s="50"/>
      <c r="AF3190" s="50"/>
      <c r="AG3190" s="50"/>
      <c r="AH3190" s="50"/>
      <c r="AI3190" s="50"/>
      <c r="AJ3190" s="50"/>
      <c r="AK3190" s="50"/>
      <c r="AL3190" s="50"/>
      <c r="AM3190" s="50"/>
      <c r="AN3190" s="50"/>
      <c r="AO3190" s="50"/>
      <c r="AP3190" s="50"/>
      <c r="AQ3190" s="50"/>
      <c r="AR3190" s="50"/>
      <c r="AS3190" s="50"/>
      <c r="AT3190" s="50"/>
      <c r="AU3190" s="50"/>
      <c r="AV3190" s="50"/>
      <c r="AW3190" s="50"/>
      <c r="AX3190" s="50"/>
      <c r="AY3190" s="50"/>
      <c r="AZ3190" s="50"/>
      <c r="BA3190" s="50"/>
      <c r="BB3190" s="50"/>
      <c r="BC3190" s="50"/>
      <c r="BD3190" s="50"/>
      <c r="BE3190" s="50"/>
      <c r="BF3190" s="50"/>
      <c r="BG3190" s="50"/>
      <c r="BH3190" s="50"/>
      <c r="BI3190" s="50"/>
      <c r="BJ3190" s="50"/>
      <c r="BK3190" s="50"/>
      <c r="BL3190" s="50"/>
      <c r="BM3190" s="50"/>
      <c r="BN3190" s="50"/>
      <c r="BO3190" s="50"/>
      <c r="BP3190" s="50"/>
      <c r="BQ3190" s="50"/>
      <c r="BR3190" s="50"/>
      <c r="BS3190" s="50"/>
      <c r="BT3190" s="50"/>
      <c r="BU3190" s="50"/>
      <c r="BV3190" s="50"/>
      <c r="BW3190" s="50"/>
      <c r="BX3190" s="50"/>
      <c r="BY3190" s="50"/>
      <c r="BZ3190" s="50"/>
      <c r="CA3190" s="50"/>
      <c r="CB3190" s="50"/>
      <c r="CC3190" s="50"/>
      <c r="CD3190" s="50"/>
      <c r="CE3190" s="50"/>
      <c r="CF3190" s="50"/>
      <c r="CG3190" s="50"/>
      <c r="CH3190" s="50"/>
      <c r="CI3190" s="50"/>
      <c r="CJ3190" s="50"/>
      <c r="CK3190" s="50"/>
      <c r="CL3190" s="50"/>
      <c r="CM3190" s="50"/>
      <c r="CN3190" s="50"/>
      <c r="CO3190" s="50"/>
      <c r="CP3190" s="50"/>
      <c r="CQ3190" s="50"/>
      <c r="CR3190" s="50"/>
      <c r="CS3190" s="50"/>
      <c r="CT3190" s="50"/>
      <c r="CU3190" s="50"/>
      <c r="CV3190" s="50"/>
      <c r="CW3190" s="50"/>
      <c r="CX3190" s="50"/>
      <c r="CY3190" s="50"/>
      <c r="CZ3190" s="50"/>
      <c r="DA3190" s="50"/>
      <c r="DB3190" s="50"/>
      <c r="DC3190" s="50"/>
      <c r="DD3190" s="50"/>
      <c r="DE3190" s="50"/>
      <c r="DF3190" s="50"/>
      <c r="DG3190" s="50"/>
      <c r="DH3190" s="50"/>
    </row>
    <row r="3191" spans="1:112" x14ac:dyDescent="0.2">
      <c r="A3191" s="205" t="s">
        <v>2681</v>
      </c>
      <c r="B3191" s="205" t="s">
        <v>2681</v>
      </c>
      <c r="C3191" s="205"/>
      <c r="D3191" s="78" t="s">
        <v>3765</v>
      </c>
      <c r="E3191" s="353">
        <v>300</v>
      </c>
      <c r="F3191" s="352">
        <f t="shared" si="98"/>
        <v>180</v>
      </c>
      <c r="G3191" s="352">
        <f t="shared" si="99"/>
        <v>150</v>
      </c>
      <c r="H3191" s="50"/>
      <c r="I3191" s="50"/>
      <c r="J3191" s="50"/>
      <c r="K3191" s="50"/>
      <c r="L3191" s="50"/>
      <c r="M3191" s="50"/>
      <c r="N3191" s="50"/>
      <c r="O3191" s="50"/>
      <c r="P3191" s="50"/>
      <c r="Q3191" s="50"/>
      <c r="R3191" s="50"/>
      <c r="S3191" s="50"/>
      <c r="T3191" s="50"/>
      <c r="U3191" s="50"/>
      <c r="V3191" s="50"/>
      <c r="W3191" s="50"/>
      <c r="X3191" s="50"/>
      <c r="Y3191" s="50"/>
      <c r="Z3191" s="50"/>
      <c r="AA3191" s="50"/>
      <c r="AB3191" s="50"/>
      <c r="AC3191" s="50"/>
      <c r="AD3191" s="50"/>
      <c r="AE3191" s="50"/>
      <c r="AF3191" s="50"/>
      <c r="AG3191" s="50"/>
      <c r="AH3191" s="50"/>
      <c r="AI3191" s="50"/>
      <c r="AJ3191" s="50"/>
      <c r="AK3191" s="50"/>
      <c r="AL3191" s="50"/>
      <c r="AM3191" s="50"/>
      <c r="AN3191" s="50"/>
      <c r="AO3191" s="50"/>
      <c r="AP3191" s="50"/>
      <c r="AQ3191" s="50"/>
      <c r="AR3191" s="50"/>
      <c r="AS3191" s="50"/>
      <c r="AT3191" s="50"/>
      <c r="AU3191" s="50"/>
      <c r="AV3191" s="50"/>
      <c r="AW3191" s="50"/>
      <c r="AX3191" s="50"/>
      <c r="AY3191" s="50"/>
      <c r="AZ3191" s="50"/>
      <c r="BA3191" s="50"/>
      <c r="BB3191" s="50"/>
      <c r="BC3191" s="50"/>
      <c r="BD3191" s="50"/>
      <c r="BE3191" s="50"/>
      <c r="BF3191" s="50"/>
      <c r="BG3191" s="50"/>
      <c r="BH3191" s="50"/>
      <c r="BI3191" s="50"/>
      <c r="BJ3191" s="50"/>
      <c r="BK3191" s="50"/>
      <c r="BL3191" s="50"/>
      <c r="BM3191" s="50"/>
      <c r="BN3191" s="50"/>
      <c r="BO3191" s="50"/>
      <c r="BP3191" s="50"/>
      <c r="BQ3191" s="50"/>
      <c r="BR3191" s="50"/>
      <c r="BS3191" s="50"/>
      <c r="BT3191" s="50"/>
      <c r="BU3191" s="50"/>
      <c r="BV3191" s="50"/>
      <c r="BW3191" s="50"/>
      <c r="BX3191" s="50"/>
      <c r="BY3191" s="50"/>
      <c r="BZ3191" s="50"/>
      <c r="CA3191" s="50"/>
      <c r="CB3191" s="50"/>
      <c r="CC3191" s="50"/>
      <c r="CD3191" s="50"/>
      <c r="CE3191" s="50"/>
      <c r="CF3191" s="50"/>
      <c r="CG3191" s="50"/>
      <c r="CH3191" s="50"/>
      <c r="CI3191" s="50"/>
      <c r="CJ3191" s="50"/>
      <c r="CK3191" s="50"/>
      <c r="CL3191" s="50"/>
      <c r="CM3191" s="50"/>
      <c r="CN3191" s="50"/>
      <c r="CO3191" s="50"/>
      <c r="CP3191" s="50"/>
      <c r="CQ3191" s="50"/>
      <c r="CR3191" s="50"/>
      <c r="CS3191" s="50"/>
      <c r="CT3191" s="50"/>
      <c r="CU3191" s="50"/>
      <c r="CV3191" s="50"/>
      <c r="CW3191" s="50"/>
      <c r="CX3191" s="50"/>
      <c r="CY3191" s="50"/>
      <c r="CZ3191" s="50"/>
      <c r="DA3191" s="50"/>
      <c r="DB3191" s="50"/>
      <c r="DC3191" s="50"/>
      <c r="DD3191" s="50"/>
      <c r="DE3191" s="50"/>
      <c r="DF3191" s="50"/>
      <c r="DG3191" s="50"/>
      <c r="DH3191" s="50"/>
    </row>
    <row r="3192" spans="1:112" ht="25.5" x14ac:dyDescent="0.2">
      <c r="A3192" s="205" t="s">
        <v>2683</v>
      </c>
      <c r="B3192" s="205" t="s">
        <v>2683</v>
      </c>
      <c r="C3192" s="205"/>
      <c r="D3192" s="78" t="s">
        <v>3766</v>
      </c>
      <c r="E3192" s="353">
        <v>250</v>
      </c>
      <c r="F3192" s="352">
        <f t="shared" si="98"/>
        <v>150</v>
      </c>
      <c r="G3192" s="352">
        <f t="shared" si="99"/>
        <v>125</v>
      </c>
      <c r="H3192" s="50"/>
      <c r="I3192" s="50"/>
      <c r="J3192" s="50"/>
      <c r="K3192" s="50"/>
      <c r="L3192" s="50"/>
      <c r="M3192" s="50"/>
      <c r="N3192" s="50"/>
      <c r="O3192" s="50"/>
      <c r="P3192" s="50"/>
      <c r="Q3192" s="50"/>
      <c r="R3192" s="50"/>
      <c r="S3192" s="50"/>
      <c r="T3192" s="50"/>
      <c r="U3192" s="50"/>
      <c r="V3192" s="50"/>
      <c r="W3192" s="50"/>
      <c r="X3192" s="50"/>
      <c r="Y3192" s="50"/>
      <c r="Z3192" s="50"/>
      <c r="AA3192" s="50"/>
      <c r="AB3192" s="50"/>
      <c r="AC3192" s="50"/>
      <c r="AD3192" s="50"/>
      <c r="AE3192" s="50"/>
      <c r="AF3192" s="50"/>
      <c r="AG3192" s="50"/>
      <c r="AH3192" s="50"/>
      <c r="AI3192" s="50"/>
      <c r="AJ3192" s="50"/>
      <c r="AK3192" s="50"/>
      <c r="AL3192" s="50"/>
      <c r="AM3192" s="50"/>
      <c r="AN3192" s="50"/>
      <c r="AO3192" s="50"/>
      <c r="AP3192" s="50"/>
      <c r="AQ3192" s="50"/>
      <c r="AR3192" s="50"/>
      <c r="AS3192" s="50"/>
      <c r="AT3192" s="50"/>
      <c r="AU3192" s="50"/>
      <c r="AV3192" s="50"/>
      <c r="AW3192" s="50"/>
      <c r="AX3192" s="50"/>
      <c r="AY3192" s="50"/>
      <c r="AZ3192" s="50"/>
      <c r="BA3192" s="50"/>
      <c r="BB3192" s="50"/>
      <c r="BC3192" s="50"/>
      <c r="BD3192" s="50"/>
      <c r="BE3192" s="50"/>
      <c r="BF3192" s="50"/>
      <c r="BG3192" s="50"/>
      <c r="BH3192" s="50"/>
      <c r="BI3192" s="50"/>
      <c r="BJ3192" s="50"/>
      <c r="BK3192" s="50"/>
      <c r="BL3192" s="50"/>
      <c r="BM3192" s="50"/>
      <c r="BN3192" s="50"/>
      <c r="BO3192" s="50"/>
      <c r="BP3192" s="50"/>
      <c r="BQ3192" s="50"/>
      <c r="BR3192" s="50"/>
      <c r="BS3192" s="50"/>
      <c r="BT3192" s="50"/>
      <c r="BU3192" s="50"/>
      <c r="BV3192" s="50"/>
      <c r="BW3192" s="50"/>
      <c r="BX3192" s="50"/>
      <c r="BY3192" s="50"/>
      <c r="BZ3192" s="50"/>
      <c r="CA3192" s="50"/>
      <c r="CB3192" s="50"/>
      <c r="CC3192" s="50"/>
      <c r="CD3192" s="50"/>
      <c r="CE3192" s="50"/>
      <c r="CF3192" s="50"/>
      <c r="CG3192" s="50"/>
      <c r="CH3192" s="50"/>
      <c r="CI3192" s="50"/>
      <c r="CJ3192" s="50"/>
      <c r="CK3192" s="50"/>
      <c r="CL3192" s="50"/>
      <c r="CM3192" s="50"/>
      <c r="CN3192" s="50"/>
      <c r="CO3192" s="50"/>
      <c r="CP3192" s="50"/>
      <c r="CQ3192" s="50"/>
      <c r="CR3192" s="50"/>
      <c r="CS3192" s="50"/>
      <c r="CT3192" s="50"/>
      <c r="CU3192" s="50"/>
      <c r="CV3192" s="50"/>
      <c r="CW3192" s="50"/>
      <c r="CX3192" s="50"/>
      <c r="CY3192" s="50"/>
      <c r="CZ3192" s="50"/>
      <c r="DA3192" s="50"/>
      <c r="DB3192" s="50"/>
      <c r="DC3192" s="50"/>
      <c r="DD3192" s="50"/>
      <c r="DE3192" s="50"/>
      <c r="DF3192" s="50"/>
      <c r="DG3192" s="50"/>
      <c r="DH3192" s="50"/>
    </row>
    <row r="3193" spans="1:112" ht="25.5" x14ac:dyDescent="0.2">
      <c r="A3193" s="205" t="s">
        <v>2685</v>
      </c>
      <c r="B3193" s="205" t="s">
        <v>2685</v>
      </c>
      <c r="C3193" s="205"/>
      <c r="D3193" s="78" t="s">
        <v>3767</v>
      </c>
      <c r="E3193" s="353">
        <v>250</v>
      </c>
      <c r="F3193" s="352">
        <f t="shared" si="98"/>
        <v>150</v>
      </c>
      <c r="G3193" s="352">
        <f t="shared" si="99"/>
        <v>125</v>
      </c>
      <c r="H3193" s="50"/>
      <c r="I3193" s="50"/>
      <c r="J3193" s="50"/>
      <c r="K3193" s="50"/>
      <c r="L3193" s="50"/>
      <c r="M3193" s="50"/>
      <c r="N3193" s="50"/>
      <c r="O3193" s="50"/>
      <c r="P3193" s="50"/>
      <c r="Q3193" s="50"/>
      <c r="R3193" s="50"/>
      <c r="S3193" s="50"/>
      <c r="T3193" s="50"/>
      <c r="U3193" s="50"/>
      <c r="V3193" s="50"/>
      <c r="W3193" s="50"/>
      <c r="X3193" s="50"/>
      <c r="Y3193" s="50"/>
      <c r="Z3193" s="50"/>
      <c r="AA3193" s="50"/>
      <c r="AB3193" s="50"/>
      <c r="AC3193" s="50"/>
      <c r="AD3193" s="50"/>
      <c r="AE3193" s="50"/>
      <c r="AF3193" s="50"/>
      <c r="AG3193" s="50"/>
      <c r="AH3193" s="50"/>
      <c r="AI3193" s="50"/>
      <c r="AJ3193" s="50"/>
      <c r="AK3193" s="50"/>
      <c r="AL3193" s="50"/>
      <c r="AM3193" s="50"/>
      <c r="AN3193" s="50"/>
      <c r="AO3193" s="50"/>
      <c r="AP3193" s="50"/>
      <c r="AQ3193" s="50"/>
      <c r="AR3193" s="50"/>
      <c r="AS3193" s="50"/>
      <c r="AT3193" s="50"/>
      <c r="AU3193" s="50"/>
      <c r="AV3193" s="50"/>
      <c r="AW3193" s="50"/>
      <c r="AX3193" s="50"/>
      <c r="AY3193" s="50"/>
      <c r="AZ3193" s="50"/>
      <c r="BA3193" s="50"/>
      <c r="BB3193" s="50"/>
      <c r="BC3193" s="50"/>
      <c r="BD3193" s="50"/>
      <c r="BE3193" s="50"/>
      <c r="BF3193" s="50"/>
      <c r="BG3193" s="50"/>
      <c r="BH3193" s="50"/>
      <c r="BI3193" s="50"/>
      <c r="BJ3193" s="50"/>
      <c r="BK3193" s="50"/>
      <c r="BL3193" s="50"/>
      <c r="BM3193" s="50"/>
      <c r="BN3193" s="50"/>
      <c r="BO3193" s="50"/>
      <c r="BP3193" s="50"/>
      <c r="BQ3193" s="50"/>
      <c r="BR3193" s="50"/>
      <c r="BS3193" s="50"/>
      <c r="BT3193" s="50"/>
      <c r="BU3193" s="50"/>
      <c r="BV3193" s="50"/>
      <c r="BW3193" s="50"/>
      <c r="BX3193" s="50"/>
      <c r="BY3193" s="50"/>
      <c r="BZ3193" s="50"/>
      <c r="CA3193" s="50"/>
      <c r="CB3193" s="50"/>
      <c r="CC3193" s="50"/>
      <c r="CD3193" s="50"/>
      <c r="CE3193" s="50"/>
      <c r="CF3193" s="50"/>
      <c r="CG3193" s="50"/>
      <c r="CH3193" s="50"/>
      <c r="CI3193" s="50"/>
      <c r="CJ3193" s="50"/>
      <c r="CK3193" s="50"/>
      <c r="CL3193" s="50"/>
      <c r="CM3193" s="50"/>
      <c r="CN3193" s="50"/>
      <c r="CO3193" s="50"/>
      <c r="CP3193" s="50"/>
      <c r="CQ3193" s="50"/>
      <c r="CR3193" s="50"/>
      <c r="CS3193" s="50"/>
      <c r="CT3193" s="50"/>
      <c r="CU3193" s="50"/>
      <c r="CV3193" s="50"/>
      <c r="CW3193" s="50"/>
      <c r="CX3193" s="50"/>
      <c r="CY3193" s="50"/>
      <c r="CZ3193" s="50"/>
      <c r="DA3193" s="50"/>
      <c r="DB3193" s="50"/>
      <c r="DC3193" s="50"/>
      <c r="DD3193" s="50"/>
      <c r="DE3193" s="50"/>
      <c r="DF3193" s="50"/>
      <c r="DG3193" s="50"/>
      <c r="DH3193" s="50"/>
    </row>
    <row r="3194" spans="1:112" x14ac:dyDescent="0.2">
      <c r="A3194" s="205" t="s">
        <v>2687</v>
      </c>
      <c r="B3194" s="205" t="s">
        <v>2687</v>
      </c>
      <c r="C3194" s="205"/>
      <c r="D3194" s="78" t="s">
        <v>3768</v>
      </c>
      <c r="E3194" s="353">
        <v>210</v>
      </c>
      <c r="F3194" s="352">
        <f t="shared" si="98"/>
        <v>126</v>
      </c>
      <c r="G3194" s="352">
        <f t="shared" si="99"/>
        <v>105</v>
      </c>
      <c r="H3194" s="50"/>
      <c r="I3194" s="50"/>
      <c r="J3194" s="50"/>
      <c r="K3194" s="50"/>
      <c r="L3194" s="50"/>
      <c r="M3194" s="50"/>
      <c r="N3194" s="50"/>
      <c r="O3194" s="50"/>
      <c r="P3194" s="50"/>
      <c r="Q3194" s="50"/>
      <c r="R3194" s="50"/>
      <c r="S3194" s="50"/>
      <c r="T3194" s="50"/>
      <c r="U3194" s="50"/>
      <c r="V3194" s="50"/>
      <c r="W3194" s="50"/>
      <c r="X3194" s="50"/>
      <c r="Y3194" s="50"/>
      <c r="Z3194" s="50"/>
      <c r="AA3194" s="50"/>
      <c r="AB3194" s="50"/>
      <c r="AC3194" s="50"/>
      <c r="AD3194" s="50"/>
      <c r="AE3194" s="50"/>
      <c r="AF3194" s="50"/>
      <c r="AG3194" s="50"/>
      <c r="AH3194" s="50"/>
      <c r="AI3194" s="50"/>
      <c r="AJ3194" s="50"/>
      <c r="AK3194" s="50"/>
      <c r="AL3194" s="50"/>
      <c r="AM3194" s="50"/>
      <c r="AN3194" s="50"/>
      <c r="AO3194" s="50"/>
      <c r="AP3194" s="50"/>
      <c r="AQ3194" s="50"/>
      <c r="AR3194" s="50"/>
      <c r="AS3194" s="50"/>
      <c r="AT3194" s="50"/>
      <c r="AU3194" s="50"/>
      <c r="AV3194" s="50"/>
      <c r="AW3194" s="50"/>
      <c r="AX3194" s="50"/>
      <c r="AY3194" s="50"/>
      <c r="AZ3194" s="50"/>
      <c r="BA3194" s="50"/>
      <c r="BB3194" s="50"/>
      <c r="BC3194" s="50"/>
      <c r="BD3194" s="50"/>
      <c r="BE3194" s="50"/>
      <c r="BF3194" s="50"/>
      <c r="BG3194" s="50"/>
      <c r="BH3194" s="50"/>
      <c r="BI3194" s="50"/>
      <c r="BJ3194" s="50"/>
      <c r="BK3194" s="50"/>
      <c r="BL3194" s="50"/>
      <c r="BM3194" s="50"/>
      <c r="BN3194" s="50"/>
      <c r="BO3194" s="50"/>
      <c r="BP3194" s="50"/>
      <c r="BQ3194" s="50"/>
      <c r="BR3194" s="50"/>
      <c r="BS3194" s="50"/>
      <c r="BT3194" s="50"/>
      <c r="BU3194" s="50"/>
      <c r="BV3194" s="50"/>
      <c r="BW3194" s="50"/>
      <c r="BX3194" s="50"/>
      <c r="BY3194" s="50"/>
      <c r="BZ3194" s="50"/>
      <c r="CA3194" s="50"/>
      <c r="CB3194" s="50"/>
      <c r="CC3194" s="50"/>
      <c r="CD3194" s="50"/>
      <c r="CE3194" s="50"/>
      <c r="CF3194" s="50"/>
      <c r="CG3194" s="50"/>
      <c r="CH3194" s="50"/>
      <c r="CI3194" s="50"/>
      <c r="CJ3194" s="50"/>
      <c r="CK3194" s="50"/>
      <c r="CL3194" s="50"/>
      <c r="CM3194" s="50"/>
      <c r="CN3194" s="50"/>
      <c r="CO3194" s="50"/>
      <c r="CP3194" s="50"/>
      <c r="CQ3194" s="50"/>
      <c r="CR3194" s="50"/>
      <c r="CS3194" s="50"/>
      <c r="CT3194" s="50"/>
      <c r="CU3194" s="50"/>
      <c r="CV3194" s="50"/>
      <c r="CW3194" s="50"/>
      <c r="CX3194" s="50"/>
      <c r="CY3194" s="50"/>
      <c r="CZ3194" s="50"/>
      <c r="DA3194" s="50"/>
      <c r="DB3194" s="50"/>
      <c r="DC3194" s="50"/>
      <c r="DD3194" s="50"/>
      <c r="DE3194" s="50"/>
      <c r="DF3194" s="50"/>
      <c r="DG3194" s="50"/>
      <c r="DH3194" s="50"/>
    </row>
    <row r="3195" spans="1:112" ht="25.5" x14ac:dyDescent="0.2">
      <c r="A3195" s="205" t="s">
        <v>2689</v>
      </c>
      <c r="B3195" s="205" t="s">
        <v>2689</v>
      </c>
      <c r="C3195" s="205"/>
      <c r="D3195" s="78" t="s">
        <v>3769</v>
      </c>
      <c r="E3195" s="353">
        <v>250</v>
      </c>
      <c r="F3195" s="352">
        <f t="shared" si="98"/>
        <v>150</v>
      </c>
      <c r="G3195" s="352">
        <f t="shared" si="99"/>
        <v>125</v>
      </c>
      <c r="H3195" s="50"/>
      <c r="I3195" s="50"/>
      <c r="J3195" s="50"/>
      <c r="K3195" s="50"/>
      <c r="L3195" s="50"/>
      <c r="M3195" s="50"/>
      <c r="N3195" s="50"/>
      <c r="O3195" s="50"/>
      <c r="P3195" s="50"/>
      <c r="Q3195" s="50"/>
      <c r="R3195" s="50"/>
      <c r="S3195" s="50"/>
      <c r="T3195" s="50"/>
      <c r="U3195" s="50"/>
      <c r="V3195" s="50"/>
      <c r="W3195" s="50"/>
      <c r="X3195" s="50"/>
      <c r="Y3195" s="50"/>
      <c r="Z3195" s="50"/>
      <c r="AA3195" s="50"/>
      <c r="AB3195" s="50"/>
      <c r="AC3195" s="50"/>
      <c r="AD3195" s="50"/>
      <c r="AE3195" s="50"/>
      <c r="AF3195" s="50"/>
      <c r="AG3195" s="50"/>
      <c r="AH3195" s="50"/>
      <c r="AI3195" s="50"/>
      <c r="AJ3195" s="50"/>
      <c r="AK3195" s="50"/>
      <c r="AL3195" s="50"/>
      <c r="AM3195" s="50"/>
      <c r="AN3195" s="50"/>
      <c r="AO3195" s="50"/>
      <c r="AP3195" s="50"/>
      <c r="AQ3195" s="50"/>
      <c r="AR3195" s="50"/>
      <c r="AS3195" s="50"/>
      <c r="AT3195" s="50"/>
      <c r="AU3195" s="50"/>
      <c r="AV3195" s="50"/>
      <c r="AW3195" s="50"/>
      <c r="AX3195" s="50"/>
      <c r="AY3195" s="50"/>
      <c r="AZ3195" s="50"/>
      <c r="BA3195" s="50"/>
      <c r="BB3195" s="50"/>
      <c r="BC3195" s="50"/>
      <c r="BD3195" s="50"/>
      <c r="BE3195" s="50"/>
      <c r="BF3195" s="50"/>
      <c r="BG3195" s="50"/>
      <c r="BH3195" s="50"/>
      <c r="BI3195" s="50"/>
      <c r="BJ3195" s="50"/>
      <c r="BK3195" s="50"/>
      <c r="BL3195" s="50"/>
      <c r="BM3195" s="50"/>
      <c r="BN3195" s="50"/>
      <c r="BO3195" s="50"/>
      <c r="BP3195" s="50"/>
      <c r="BQ3195" s="50"/>
      <c r="BR3195" s="50"/>
      <c r="BS3195" s="50"/>
      <c r="BT3195" s="50"/>
      <c r="BU3195" s="50"/>
      <c r="BV3195" s="50"/>
      <c r="BW3195" s="50"/>
      <c r="BX3195" s="50"/>
      <c r="BY3195" s="50"/>
      <c r="BZ3195" s="50"/>
      <c r="CA3195" s="50"/>
      <c r="CB3195" s="50"/>
      <c r="CC3195" s="50"/>
      <c r="CD3195" s="50"/>
      <c r="CE3195" s="50"/>
      <c r="CF3195" s="50"/>
      <c r="CG3195" s="50"/>
      <c r="CH3195" s="50"/>
      <c r="CI3195" s="50"/>
      <c r="CJ3195" s="50"/>
      <c r="CK3195" s="50"/>
      <c r="CL3195" s="50"/>
      <c r="CM3195" s="50"/>
      <c r="CN3195" s="50"/>
      <c r="CO3195" s="50"/>
      <c r="CP3195" s="50"/>
      <c r="CQ3195" s="50"/>
      <c r="CR3195" s="50"/>
      <c r="CS3195" s="50"/>
      <c r="CT3195" s="50"/>
      <c r="CU3195" s="50"/>
      <c r="CV3195" s="50"/>
      <c r="CW3195" s="50"/>
      <c r="CX3195" s="50"/>
      <c r="CY3195" s="50"/>
      <c r="CZ3195" s="50"/>
      <c r="DA3195" s="50"/>
      <c r="DB3195" s="50"/>
      <c r="DC3195" s="50"/>
      <c r="DD3195" s="50"/>
      <c r="DE3195" s="50"/>
      <c r="DF3195" s="50"/>
      <c r="DG3195" s="50"/>
      <c r="DH3195" s="50"/>
    </row>
    <row r="3196" spans="1:112" ht="25.5" x14ac:dyDescent="0.2">
      <c r="A3196" s="205" t="s">
        <v>2691</v>
      </c>
      <c r="B3196" s="205" t="s">
        <v>2691</v>
      </c>
      <c r="C3196" s="205"/>
      <c r="D3196" s="78" t="s">
        <v>3770</v>
      </c>
      <c r="E3196" s="353">
        <v>280</v>
      </c>
      <c r="F3196" s="352">
        <f t="shared" si="98"/>
        <v>168</v>
      </c>
      <c r="G3196" s="352">
        <f t="shared" si="99"/>
        <v>140</v>
      </c>
      <c r="H3196" s="50"/>
      <c r="I3196" s="50"/>
      <c r="J3196" s="50"/>
      <c r="K3196" s="50"/>
      <c r="L3196" s="50"/>
      <c r="M3196" s="50"/>
      <c r="N3196" s="50"/>
      <c r="O3196" s="50"/>
      <c r="P3196" s="50"/>
      <c r="Q3196" s="50"/>
      <c r="R3196" s="50"/>
      <c r="S3196" s="50"/>
      <c r="T3196" s="50"/>
      <c r="U3196" s="50"/>
      <c r="V3196" s="50"/>
      <c r="W3196" s="50"/>
      <c r="X3196" s="50"/>
      <c r="Y3196" s="50"/>
      <c r="Z3196" s="50"/>
      <c r="AA3196" s="50"/>
      <c r="AB3196" s="50"/>
      <c r="AC3196" s="50"/>
      <c r="AD3196" s="50"/>
      <c r="AE3196" s="50"/>
      <c r="AF3196" s="50"/>
      <c r="AG3196" s="50"/>
      <c r="AH3196" s="50"/>
      <c r="AI3196" s="50"/>
      <c r="AJ3196" s="50"/>
      <c r="AK3196" s="50"/>
      <c r="AL3196" s="50"/>
      <c r="AM3196" s="50"/>
      <c r="AN3196" s="50"/>
      <c r="AO3196" s="50"/>
      <c r="AP3196" s="50"/>
      <c r="AQ3196" s="50"/>
      <c r="AR3196" s="50"/>
      <c r="AS3196" s="50"/>
      <c r="AT3196" s="50"/>
      <c r="AU3196" s="50"/>
      <c r="AV3196" s="50"/>
      <c r="AW3196" s="50"/>
      <c r="AX3196" s="50"/>
      <c r="AY3196" s="50"/>
      <c r="AZ3196" s="50"/>
      <c r="BA3196" s="50"/>
      <c r="BB3196" s="50"/>
      <c r="BC3196" s="50"/>
      <c r="BD3196" s="50"/>
      <c r="BE3196" s="50"/>
      <c r="BF3196" s="50"/>
      <c r="BG3196" s="50"/>
      <c r="BH3196" s="50"/>
      <c r="BI3196" s="50"/>
      <c r="BJ3196" s="50"/>
      <c r="BK3196" s="50"/>
      <c r="BL3196" s="50"/>
      <c r="BM3196" s="50"/>
      <c r="BN3196" s="50"/>
      <c r="BO3196" s="50"/>
      <c r="BP3196" s="50"/>
      <c r="BQ3196" s="50"/>
      <c r="BR3196" s="50"/>
      <c r="BS3196" s="50"/>
      <c r="BT3196" s="50"/>
      <c r="BU3196" s="50"/>
      <c r="BV3196" s="50"/>
      <c r="BW3196" s="50"/>
      <c r="BX3196" s="50"/>
      <c r="BY3196" s="50"/>
      <c r="BZ3196" s="50"/>
      <c r="CA3196" s="50"/>
      <c r="CB3196" s="50"/>
      <c r="CC3196" s="50"/>
      <c r="CD3196" s="50"/>
      <c r="CE3196" s="50"/>
      <c r="CF3196" s="50"/>
      <c r="CG3196" s="50"/>
      <c r="CH3196" s="50"/>
      <c r="CI3196" s="50"/>
      <c r="CJ3196" s="50"/>
      <c r="CK3196" s="50"/>
      <c r="CL3196" s="50"/>
      <c r="CM3196" s="50"/>
      <c r="CN3196" s="50"/>
      <c r="CO3196" s="50"/>
      <c r="CP3196" s="50"/>
      <c r="CQ3196" s="50"/>
      <c r="CR3196" s="50"/>
      <c r="CS3196" s="50"/>
      <c r="CT3196" s="50"/>
      <c r="CU3196" s="50"/>
      <c r="CV3196" s="50"/>
      <c r="CW3196" s="50"/>
      <c r="CX3196" s="50"/>
      <c r="CY3196" s="50"/>
      <c r="CZ3196" s="50"/>
      <c r="DA3196" s="50"/>
      <c r="DB3196" s="50"/>
      <c r="DC3196" s="50"/>
      <c r="DD3196" s="50"/>
      <c r="DE3196" s="50"/>
      <c r="DF3196" s="50"/>
      <c r="DG3196" s="50"/>
      <c r="DH3196" s="50"/>
    </row>
    <row r="3197" spans="1:112" x14ac:dyDescent="0.2">
      <c r="A3197" s="205" t="s">
        <v>2692</v>
      </c>
      <c r="B3197" s="205" t="s">
        <v>2692</v>
      </c>
      <c r="C3197" s="205"/>
      <c r="D3197" s="78" t="s">
        <v>3771</v>
      </c>
      <c r="E3197" s="353">
        <v>280</v>
      </c>
      <c r="F3197" s="352">
        <f t="shared" si="98"/>
        <v>168</v>
      </c>
      <c r="G3197" s="352">
        <f t="shared" si="99"/>
        <v>140</v>
      </c>
      <c r="H3197" s="50"/>
      <c r="I3197" s="50"/>
      <c r="J3197" s="50"/>
      <c r="K3197" s="50"/>
      <c r="L3197" s="50"/>
      <c r="M3197" s="50"/>
      <c r="N3197" s="50"/>
      <c r="O3197" s="50"/>
      <c r="P3197" s="50"/>
      <c r="Q3197" s="50"/>
      <c r="R3197" s="50"/>
      <c r="S3197" s="50"/>
      <c r="T3197" s="50"/>
      <c r="U3197" s="50"/>
      <c r="V3197" s="50"/>
      <c r="W3197" s="50"/>
      <c r="X3197" s="50"/>
      <c r="Y3197" s="50"/>
      <c r="Z3197" s="50"/>
      <c r="AA3197" s="50"/>
      <c r="AB3197" s="50"/>
      <c r="AC3197" s="50"/>
      <c r="AD3197" s="50"/>
      <c r="AE3197" s="50"/>
      <c r="AF3197" s="50"/>
      <c r="AG3197" s="50"/>
      <c r="AH3197" s="50"/>
      <c r="AI3197" s="50"/>
      <c r="AJ3197" s="50"/>
      <c r="AK3197" s="50"/>
      <c r="AL3197" s="50"/>
      <c r="AM3197" s="50"/>
      <c r="AN3197" s="50"/>
      <c r="AO3197" s="50"/>
      <c r="AP3197" s="50"/>
      <c r="AQ3197" s="50"/>
      <c r="AR3197" s="50"/>
      <c r="AS3197" s="50"/>
      <c r="AT3197" s="50"/>
      <c r="AU3197" s="50"/>
      <c r="AV3197" s="50"/>
      <c r="AW3197" s="50"/>
      <c r="AX3197" s="50"/>
      <c r="AY3197" s="50"/>
      <c r="AZ3197" s="50"/>
      <c r="BA3197" s="50"/>
      <c r="BB3197" s="50"/>
      <c r="BC3197" s="50"/>
      <c r="BD3197" s="50"/>
      <c r="BE3197" s="50"/>
      <c r="BF3197" s="50"/>
      <c r="BG3197" s="50"/>
      <c r="BH3197" s="50"/>
      <c r="BI3197" s="50"/>
      <c r="BJ3197" s="50"/>
      <c r="BK3197" s="50"/>
      <c r="BL3197" s="50"/>
      <c r="BM3197" s="50"/>
      <c r="BN3197" s="50"/>
      <c r="BO3197" s="50"/>
      <c r="BP3197" s="50"/>
      <c r="BQ3197" s="50"/>
      <c r="BR3197" s="50"/>
      <c r="BS3197" s="50"/>
      <c r="BT3197" s="50"/>
      <c r="BU3197" s="50"/>
      <c r="BV3197" s="50"/>
      <c r="BW3197" s="50"/>
      <c r="BX3197" s="50"/>
      <c r="BY3197" s="50"/>
      <c r="BZ3197" s="50"/>
      <c r="CA3197" s="50"/>
      <c r="CB3197" s="50"/>
      <c r="CC3197" s="50"/>
      <c r="CD3197" s="50"/>
      <c r="CE3197" s="50"/>
      <c r="CF3197" s="50"/>
      <c r="CG3197" s="50"/>
      <c r="CH3197" s="50"/>
      <c r="CI3197" s="50"/>
      <c r="CJ3197" s="50"/>
      <c r="CK3197" s="50"/>
      <c r="CL3197" s="50"/>
      <c r="CM3197" s="50"/>
      <c r="CN3197" s="50"/>
      <c r="CO3197" s="50"/>
      <c r="CP3197" s="50"/>
      <c r="CQ3197" s="50"/>
      <c r="CR3197" s="50"/>
      <c r="CS3197" s="50"/>
      <c r="CT3197" s="50"/>
      <c r="CU3197" s="50"/>
      <c r="CV3197" s="50"/>
      <c r="CW3197" s="50"/>
      <c r="CX3197" s="50"/>
      <c r="CY3197" s="50"/>
      <c r="CZ3197" s="50"/>
      <c r="DA3197" s="50"/>
      <c r="DB3197" s="50"/>
      <c r="DC3197" s="50"/>
      <c r="DD3197" s="50"/>
      <c r="DE3197" s="50"/>
      <c r="DF3197" s="50"/>
      <c r="DG3197" s="50"/>
      <c r="DH3197" s="50"/>
    </row>
    <row r="3198" spans="1:112" ht="25.5" x14ac:dyDescent="0.2">
      <c r="A3198" s="205" t="s">
        <v>2693</v>
      </c>
      <c r="B3198" s="205" t="s">
        <v>2693</v>
      </c>
      <c r="C3198" s="205"/>
      <c r="D3198" s="78" t="s">
        <v>3772</v>
      </c>
      <c r="E3198" s="353">
        <v>300</v>
      </c>
      <c r="F3198" s="352">
        <f t="shared" si="98"/>
        <v>180</v>
      </c>
      <c r="G3198" s="352">
        <f t="shared" si="99"/>
        <v>150</v>
      </c>
      <c r="H3198" s="50"/>
      <c r="I3198" s="50"/>
      <c r="J3198" s="50"/>
      <c r="K3198" s="50"/>
      <c r="L3198" s="50"/>
      <c r="M3198" s="50"/>
      <c r="N3198" s="50"/>
      <c r="O3198" s="50"/>
      <c r="P3198" s="50"/>
      <c r="Q3198" s="50"/>
      <c r="R3198" s="50"/>
      <c r="S3198" s="50"/>
      <c r="T3198" s="50"/>
      <c r="U3198" s="50"/>
      <c r="V3198" s="50"/>
      <c r="W3198" s="50"/>
      <c r="X3198" s="50"/>
      <c r="Y3198" s="50"/>
      <c r="Z3198" s="50"/>
      <c r="AA3198" s="50"/>
      <c r="AB3198" s="50"/>
      <c r="AC3198" s="50"/>
      <c r="AD3198" s="50"/>
      <c r="AE3198" s="50"/>
      <c r="AF3198" s="50"/>
      <c r="AG3198" s="50"/>
      <c r="AH3198" s="50"/>
      <c r="AI3198" s="50"/>
      <c r="AJ3198" s="50"/>
      <c r="AK3198" s="50"/>
      <c r="AL3198" s="50"/>
      <c r="AM3198" s="50"/>
      <c r="AN3198" s="50"/>
      <c r="AO3198" s="50"/>
      <c r="AP3198" s="50"/>
      <c r="AQ3198" s="50"/>
      <c r="AR3198" s="50"/>
      <c r="AS3198" s="50"/>
      <c r="AT3198" s="50"/>
      <c r="AU3198" s="50"/>
      <c r="AV3198" s="50"/>
      <c r="AW3198" s="50"/>
      <c r="AX3198" s="50"/>
      <c r="AY3198" s="50"/>
      <c r="AZ3198" s="50"/>
      <c r="BA3198" s="50"/>
      <c r="BB3198" s="50"/>
      <c r="BC3198" s="50"/>
      <c r="BD3198" s="50"/>
      <c r="BE3198" s="50"/>
      <c r="BF3198" s="50"/>
      <c r="BG3198" s="50"/>
      <c r="BH3198" s="50"/>
      <c r="BI3198" s="50"/>
      <c r="BJ3198" s="50"/>
      <c r="BK3198" s="50"/>
      <c r="BL3198" s="50"/>
      <c r="BM3198" s="50"/>
      <c r="BN3198" s="50"/>
      <c r="BO3198" s="50"/>
      <c r="BP3198" s="50"/>
      <c r="BQ3198" s="50"/>
      <c r="BR3198" s="50"/>
      <c r="BS3198" s="50"/>
      <c r="BT3198" s="50"/>
      <c r="BU3198" s="50"/>
      <c r="BV3198" s="50"/>
      <c r="BW3198" s="50"/>
      <c r="BX3198" s="50"/>
      <c r="BY3198" s="50"/>
      <c r="BZ3198" s="50"/>
      <c r="CA3198" s="50"/>
      <c r="CB3198" s="50"/>
      <c r="CC3198" s="50"/>
      <c r="CD3198" s="50"/>
      <c r="CE3198" s="50"/>
      <c r="CF3198" s="50"/>
      <c r="CG3198" s="50"/>
      <c r="CH3198" s="50"/>
      <c r="CI3198" s="50"/>
      <c r="CJ3198" s="50"/>
      <c r="CK3198" s="50"/>
      <c r="CL3198" s="50"/>
      <c r="CM3198" s="50"/>
      <c r="CN3198" s="50"/>
      <c r="CO3198" s="50"/>
      <c r="CP3198" s="50"/>
      <c r="CQ3198" s="50"/>
      <c r="CR3198" s="50"/>
      <c r="CS3198" s="50"/>
      <c r="CT3198" s="50"/>
      <c r="CU3198" s="50"/>
      <c r="CV3198" s="50"/>
      <c r="CW3198" s="50"/>
      <c r="CX3198" s="50"/>
      <c r="CY3198" s="50"/>
      <c r="CZ3198" s="50"/>
      <c r="DA3198" s="50"/>
      <c r="DB3198" s="50"/>
      <c r="DC3198" s="50"/>
      <c r="DD3198" s="50"/>
      <c r="DE3198" s="50"/>
      <c r="DF3198" s="50"/>
      <c r="DG3198" s="50"/>
      <c r="DH3198" s="50"/>
    </row>
    <row r="3199" spans="1:112" ht="13.5" x14ac:dyDescent="0.2">
      <c r="A3199" s="205" t="s">
        <v>3773</v>
      </c>
      <c r="B3199" s="205" t="s">
        <v>3773</v>
      </c>
      <c r="C3199" s="205"/>
      <c r="D3199" s="78" t="s">
        <v>8108</v>
      </c>
      <c r="E3199" s="353"/>
      <c r="F3199" s="352">
        <f t="shared" si="98"/>
        <v>0</v>
      </c>
      <c r="G3199" s="352">
        <f t="shared" si="99"/>
        <v>0</v>
      </c>
      <c r="H3199" s="50"/>
      <c r="I3199" s="50"/>
      <c r="J3199" s="50"/>
      <c r="K3199" s="50"/>
      <c r="L3199" s="50"/>
      <c r="M3199" s="50"/>
      <c r="N3199" s="50"/>
      <c r="O3199" s="50"/>
      <c r="P3199" s="50"/>
      <c r="Q3199" s="50"/>
      <c r="R3199" s="50"/>
      <c r="S3199" s="50"/>
      <c r="T3199" s="50"/>
      <c r="U3199" s="50"/>
      <c r="V3199" s="50"/>
      <c r="W3199" s="50"/>
      <c r="X3199" s="50"/>
      <c r="Y3199" s="50"/>
      <c r="Z3199" s="50"/>
      <c r="AA3199" s="50"/>
      <c r="AB3199" s="50"/>
      <c r="AC3199" s="50"/>
      <c r="AD3199" s="50"/>
      <c r="AE3199" s="50"/>
      <c r="AF3199" s="50"/>
      <c r="AG3199" s="50"/>
      <c r="AH3199" s="50"/>
      <c r="AI3199" s="50"/>
      <c r="AJ3199" s="50"/>
      <c r="AK3199" s="50"/>
      <c r="AL3199" s="50"/>
      <c r="AM3199" s="50"/>
      <c r="AN3199" s="50"/>
      <c r="AO3199" s="50"/>
      <c r="AP3199" s="50"/>
      <c r="AQ3199" s="50"/>
      <c r="AR3199" s="50"/>
      <c r="AS3199" s="50"/>
      <c r="AT3199" s="50"/>
      <c r="AU3199" s="50"/>
      <c r="AV3199" s="50"/>
      <c r="AW3199" s="50"/>
      <c r="AX3199" s="50"/>
      <c r="AY3199" s="50"/>
      <c r="AZ3199" s="50"/>
      <c r="BA3199" s="50"/>
      <c r="BB3199" s="50"/>
      <c r="BC3199" s="50"/>
      <c r="BD3199" s="50"/>
      <c r="BE3199" s="50"/>
      <c r="BF3199" s="50"/>
      <c r="BG3199" s="50"/>
      <c r="BH3199" s="50"/>
      <c r="BI3199" s="50"/>
      <c r="BJ3199" s="50"/>
      <c r="BK3199" s="50"/>
      <c r="BL3199" s="50"/>
      <c r="BM3199" s="50"/>
      <c r="BN3199" s="50"/>
      <c r="BO3199" s="50"/>
      <c r="BP3199" s="50"/>
      <c r="BQ3199" s="50"/>
      <c r="BR3199" s="50"/>
      <c r="BS3199" s="50"/>
      <c r="BT3199" s="50"/>
      <c r="BU3199" s="50"/>
      <c r="BV3199" s="50"/>
      <c r="BW3199" s="50"/>
      <c r="BX3199" s="50"/>
      <c r="BY3199" s="50"/>
      <c r="BZ3199" s="50"/>
      <c r="CA3199" s="50"/>
      <c r="CB3199" s="50"/>
      <c r="CC3199" s="50"/>
      <c r="CD3199" s="50"/>
      <c r="CE3199" s="50"/>
      <c r="CF3199" s="50"/>
      <c r="CG3199" s="50"/>
      <c r="CH3199" s="50"/>
      <c r="CI3199" s="50"/>
      <c r="CJ3199" s="50"/>
      <c r="CK3199" s="50"/>
      <c r="CL3199" s="50"/>
      <c r="CM3199" s="50"/>
      <c r="CN3199" s="50"/>
      <c r="CO3199" s="50"/>
      <c r="CP3199" s="50"/>
      <c r="CQ3199" s="50"/>
      <c r="CR3199" s="50"/>
      <c r="CS3199" s="50"/>
      <c r="CT3199" s="50"/>
      <c r="CU3199" s="50"/>
      <c r="CV3199" s="50"/>
      <c r="CW3199" s="50"/>
      <c r="CX3199" s="50"/>
      <c r="CY3199" s="50"/>
      <c r="CZ3199" s="50"/>
      <c r="DA3199" s="50"/>
      <c r="DB3199" s="50"/>
      <c r="DC3199" s="50"/>
      <c r="DD3199" s="50"/>
      <c r="DE3199" s="50"/>
      <c r="DF3199" s="50"/>
      <c r="DG3199" s="50"/>
      <c r="DH3199" s="50"/>
    </row>
    <row r="3200" spans="1:112" ht="13.5" x14ac:dyDescent="0.2">
      <c r="A3200" s="205" t="s">
        <v>3774</v>
      </c>
      <c r="B3200" s="205" t="s">
        <v>3774</v>
      </c>
      <c r="C3200" s="205"/>
      <c r="D3200" s="78" t="s">
        <v>8109</v>
      </c>
      <c r="E3200" s="353"/>
      <c r="F3200" s="352">
        <f t="shared" si="98"/>
        <v>0</v>
      </c>
      <c r="G3200" s="352">
        <f t="shared" si="99"/>
        <v>0</v>
      </c>
      <c r="H3200" s="50"/>
      <c r="I3200" s="50"/>
      <c r="J3200" s="50"/>
      <c r="K3200" s="50"/>
      <c r="L3200" s="50"/>
      <c r="M3200" s="50"/>
      <c r="N3200" s="50"/>
      <c r="O3200" s="50"/>
      <c r="P3200" s="50"/>
      <c r="Q3200" s="50"/>
      <c r="R3200" s="50"/>
      <c r="S3200" s="50"/>
      <c r="T3200" s="50"/>
      <c r="U3200" s="50"/>
      <c r="V3200" s="50"/>
      <c r="W3200" s="50"/>
      <c r="X3200" s="50"/>
      <c r="Y3200" s="50"/>
      <c r="Z3200" s="50"/>
      <c r="AA3200" s="50"/>
      <c r="AB3200" s="50"/>
      <c r="AC3200" s="50"/>
      <c r="AD3200" s="50"/>
      <c r="AE3200" s="50"/>
      <c r="AF3200" s="50"/>
      <c r="AG3200" s="50"/>
      <c r="AH3200" s="50"/>
      <c r="AI3200" s="50"/>
      <c r="AJ3200" s="50"/>
      <c r="AK3200" s="50"/>
      <c r="AL3200" s="50"/>
      <c r="AM3200" s="50"/>
      <c r="AN3200" s="50"/>
      <c r="AO3200" s="50"/>
      <c r="AP3200" s="50"/>
      <c r="AQ3200" s="50"/>
      <c r="AR3200" s="50"/>
      <c r="AS3200" s="50"/>
      <c r="AT3200" s="50"/>
      <c r="AU3200" s="50"/>
      <c r="AV3200" s="50"/>
      <c r="AW3200" s="50"/>
      <c r="AX3200" s="50"/>
      <c r="AY3200" s="50"/>
      <c r="AZ3200" s="50"/>
      <c r="BA3200" s="50"/>
      <c r="BB3200" s="50"/>
      <c r="BC3200" s="50"/>
      <c r="BD3200" s="50"/>
      <c r="BE3200" s="50"/>
      <c r="BF3200" s="50"/>
      <c r="BG3200" s="50"/>
      <c r="BH3200" s="50"/>
      <c r="BI3200" s="50"/>
      <c r="BJ3200" s="50"/>
      <c r="BK3200" s="50"/>
      <c r="BL3200" s="50"/>
      <c r="BM3200" s="50"/>
      <c r="BN3200" s="50"/>
      <c r="BO3200" s="50"/>
      <c r="BP3200" s="50"/>
      <c r="BQ3200" s="50"/>
      <c r="BR3200" s="50"/>
      <c r="BS3200" s="50"/>
      <c r="BT3200" s="50"/>
      <c r="BU3200" s="50"/>
      <c r="BV3200" s="50"/>
      <c r="BW3200" s="50"/>
      <c r="BX3200" s="50"/>
      <c r="BY3200" s="50"/>
      <c r="BZ3200" s="50"/>
      <c r="CA3200" s="50"/>
      <c r="CB3200" s="50"/>
      <c r="CC3200" s="50"/>
      <c r="CD3200" s="50"/>
      <c r="CE3200" s="50"/>
      <c r="CF3200" s="50"/>
      <c r="CG3200" s="50"/>
      <c r="CH3200" s="50"/>
      <c r="CI3200" s="50"/>
      <c r="CJ3200" s="50"/>
      <c r="CK3200" s="50"/>
      <c r="CL3200" s="50"/>
      <c r="CM3200" s="50"/>
      <c r="CN3200" s="50"/>
      <c r="CO3200" s="50"/>
      <c r="CP3200" s="50"/>
      <c r="CQ3200" s="50"/>
      <c r="CR3200" s="50"/>
      <c r="CS3200" s="50"/>
      <c r="CT3200" s="50"/>
      <c r="CU3200" s="50"/>
      <c r="CV3200" s="50"/>
      <c r="CW3200" s="50"/>
      <c r="CX3200" s="50"/>
      <c r="CY3200" s="50"/>
      <c r="CZ3200" s="50"/>
      <c r="DA3200" s="50"/>
      <c r="DB3200" s="50"/>
      <c r="DC3200" s="50"/>
      <c r="DD3200" s="50"/>
      <c r="DE3200" s="50"/>
      <c r="DF3200" s="50"/>
      <c r="DG3200" s="50"/>
      <c r="DH3200" s="50"/>
    </row>
    <row r="3201" spans="1:112" ht="13.5" x14ac:dyDescent="0.2">
      <c r="A3201" s="205" t="s">
        <v>3775</v>
      </c>
      <c r="B3201" s="205" t="s">
        <v>3775</v>
      </c>
      <c r="C3201" s="205"/>
      <c r="D3201" s="78" t="s">
        <v>8110</v>
      </c>
      <c r="E3201" s="353"/>
      <c r="F3201" s="352">
        <f t="shared" si="98"/>
        <v>0</v>
      </c>
      <c r="G3201" s="352">
        <f t="shared" si="99"/>
        <v>0</v>
      </c>
      <c r="H3201" s="50"/>
      <c r="I3201" s="50"/>
      <c r="J3201" s="50"/>
      <c r="K3201" s="50"/>
      <c r="L3201" s="50"/>
      <c r="M3201" s="50"/>
      <c r="N3201" s="50"/>
      <c r="O3201" s="50"/>
      <c r="P3201" s="50"/>
      <c r="Q3201" s="50"/>
      <c r="R3201" s="50"/>
      <c r="S3201" s="50"/>
      <c r="T3201" s="50"/>
      <c r="U3201" s="50"/>
      <c r="V3201" s="50"/>
      <c r="W3201" s="50"/>
      <c r="X3201" s="50"/>
      <c r="Y3201" s="50"/>
      <c r="Z3201" s="50"/>
      <c r="AA3201" s="50"/>
      <c r="AB3201" s="50"/>
      <c r="AC3201" s="50"/>
      <c r="AD3201" s="50"/>
      <c r="AE3201" s="50"/>
      <c r="AF3201" s="50"/>
      <c r="AG3201" s="50"/>
      <c r="AH3201" s="50"/>
      <c r="AI3201" s="50"/>
      <c r="AJ3201" s="50"/>
      <c r="AK3201" s="50"/>
      <c r="AL3201" s="50"/>
      <c r="AM3201" s="50"/>
      <c r="AN3201" s="50"/>
      <c r="AO3201" s="50"/>
      <c r="AP3201" s="50"/>
      <c r="AQ3201" s="50"/>
      <c r="AR3201" s="50"/>
      <c r="AS3201" s="50"/>
      <c r="AT3201" s="50"/>
      <c r="AU3201" s="50"/>
      <c r="AV3201" s="50"/>
      <c r="AW3201" s="50"/>
      <c r="AX3201" s="50"/>
      <c r="AY3201" s="50"/>
      <c r="AZ3201" s="50"/>
      <c r="BA3201" s="50"/>
      <c r="BB3201" s="50"/>
      <c r="BC3201" s="50"/>
      <c r="BD3201" s="50"/>
      <c r="BE3201" s="50"/>
      <c r="BF3201" s="50"/>
      <c r="BG3201" s="50"/>
      <c r="BH3201" s="50"/>
      <c r="BI3201" s="50"/>
      <c r="BJ3201" s="50"/>
      <c r="BK3201" s="50"/>
      <c r="BL3201" s="50"/>
      <c r="BM3201" s="50"/>
      <c r="BN3201" s="50"/>
      <c r="BO3201" s="50"/>
      <c r="BP3201" s="50"/>
      <c r="BQ3201" s="50"/>
      <c r="BR3201" s="50"/>
      <c r="BS3201" s="50"/>
      <c r="BT3201" s="50"/>
      <c r="BU3201" s="50"/>
      <c r="BV3201" s="50"/>
      <c r="BW3201" s="50"/>
      <c r="BX3201" s="50"/>
      <c r="BY3201" s="50"/>
      <c r="BZ3201" s="50"/>
      <c r="CA3201" s="50"/>
      <c r="CB3201" s="50"/>
      <c r="CC3201" s="50"/>
      <c r="CD3201" s="50"/>
      <c r="CE3201" s="50"/>
      <c r="CF3201" s="50"/>
      <c r="CG3201" s="50"/>
      <c r="CH3201" s="50"/>
      <c r="CI3201" s="50"/>
      <c r="CJ3201" s="50"/>
      <c r="CK3201" s="50"/>
      <c r="CL3201" s="50"/>
      <c r="CM3201" s="50"/>
      <c r="CN3201" s="50"/>
      <c r="CO3201" s="50"/>
      <c r="CP3201" s="50"/>
      <c r="CQ3201" s="50"/>
      <c r="CR3201" s="50"/>
      <c r="CS3201" s="50"/>
      <c r="CT3201" s="50"/>
      <c r="CU3201" s="50"/>
      <c r="CV3201" s="50"/>
      <c r="CW3201" s="50"/>
      <c r="CX3201" s="50"/>
      <c r="CY3201" s="50"/>
      <c r="CZ3201" s="50"/>
      <c r="DA3201" s="50"/>
      <c r="DB3201" s="50"/>
      <c r="DC3201" s="50"/>
      <c r="DD3201" s="50"/>
      <c r="DE3201" s="50"/>
      <c r="DF3201" s="50"/>
      <c r="DG3201" s="50"/>
      <c r="DH3201" s="50"/>
    </row>
    <row r="3202" spans="1:112" ht="25.5" x14ac:dyDescent="0.2">
      <c r="A3202" s="385" t="s">
        <v>3776</v>
      </c>
      <c r="B3202" s="201"/>
      <c r="C3202" s="205"/>
      <c r="D3202" s="78" t="s">
        <v>8111</v>
      </c>
      <c r="E3202" s="353">
        <v>260</v>
      </c>
      <c r="F3202" s="352">
        <f t="shared" si="98"/>
        <v>156</v>
      </c>
      <c r="G3202" s="352">
        <f t="shared" si="99"/>
        <v>130</v>
      </c>
      <c r="H3202" s="50"/>
      <c r="I3202" s="50"/>
      <c r="J3202" s="50"/>
      <c r="K3202" s="50"/>
      <c r="L3202" s="50"/>
      <c r="M3202" s="50"/>
      <c r="N3202" s="50"/>
      <c r="O3202" s="50"/>
      <c r="P3202" s="50"/>
      <c r="Q3202" s="50"/>
      <c r="R3202" s="50"/>
      <c r="S3202" s="50"/>
      <c r="T3202" s="50"/>
      <c r="U3202" s="50"/>
      <c r="V3202" s="50"/>
      <c r="W3202" s="50"/>
      <c r="X3202" s="50"/>
      <c r="Y3202" s="50"/>
      <c r="Z3202" s="50"/>
      <c r="AA3202" s="50"/>
      <c r="AB3202" s="50"/>
      <c r="AC3202" s="50"/>
      <c r="AD3202" s="50"/>
      <c r="AE3202" s="50"/>
      <c r="AF3202" s="50"/>
      <c r="AG3202" s="50"/>
      <c r="AH3202" s="50"/>
      <c r="AI3202" s="50"/>
      <c r="AJ3202" s="50"/>
      <c r="AK3202" s="50"/>
      <c r="AL3202" s="50"/>
      <c r="AM3202" s="50"/>
      <c r="AN3202" s="50"/>
      <c r="AO3202" s="50"/>
      <c r="AP3202" s="50"/>
      <c r="AQ3202" s="50"/>
      <c r="AR3202" s="50"/>
      <c r="AS3202" s="50"/>
      <c r="AT3202" s="50"/>
      <c r="AU3202" s="50"/>
      <c r="AV3202" s="50"/>
      <c r="AW3202" s="50"/>
      <c r="AX3202" s="50"/>
      <c r="AY3202" s="50"/>
      <c r="AZ3202" s="50"/>
      <c r="BA3202" s="50"/>
      <c r="BB3202" s="50"/>
      <c r="BC3202" s="50"/>
      <c r="BD3202" s="50"/>
      <c r="BE3202" s="50"/>
      <c r="BF3202" s="50"/>
      <c r="BG3202" s="50"/>
      <c r="BH3202" s="50"/>
      <c r="BI3202" s="50"/>
      <c r="BJ3202" s="50"/>
      <c r="BK3202" s="50"/>
      <c r="BL3202" s="50"/>
      <c r="BM3202" s="50"/>
      <c r="BN3202" s="50"/>
      <c r="BO3202" s="50"/>
      <c r="BP3202" s="50"/>
      <c r="BQ3202" s="50"/>
      <c r="BR3202" s="50"/>
      <c r="BS3202" s="50"/>
      <c r="BT3202" s="50"/>
      <c r="BU3202" s="50"/>
      <c r="BV3202" s="50"/>
      <c r="BW3202" s="50"/>
      <c r="BX3202" s="50"/>
      <c r="BY3202" s="50"/>
      <c r="BZ3202" s="50"/>
      <c r="CA3202" s="50"/>
      <c r="CB3202" s="50"/>
      <c r="CC3202" s="50"/>
      <c r="CD3202" s="50"/>
      <c r="CE3202" s="50"/>
      <c r="CF3202" s="50"/>
      <c r="CG3202" s="50"/>
      <c r="CH3202" s="50"/>
      <c r="CI3202" s="50"/>
      <c r="CJ3202" s="50"/>
      <c r="CK3202" s="50"/>
      <c r="CL3202" s="50"/>
      <c r="CM3202" s="50"/>
      <c r="CN3202" s="50"/>
      <c r="CO3202" s="50"/>
      <c r="CP3202" s="50"/>
      <c r="CQ3202" s="50"/>
      <c r="CR3202" s="50"/>
      <c r="CS3202" s="50"/>
      <c r="CT3202" s="50"/>
      <c r="CU3202" s="50"/>
      <c r="CV3202" s="50"/>
      <c r="CW3202" s="50"/>
      <c r="CX3202" s="50"/>
      <c r="CY3202" s="50"/>
      <c r="CZ3202" s="50"/>
      <c r="DA3202" s="50"/>
      <c r="DB3202" s="50"/>
      <c r="DC3202" s="50"/>
      <c r="DD3202" s="50"/>
      <c r="DE3202" s="50"/>
      <c r="DF3202" s="50"/>
      <c r="DG3202" s="50"/>
      <c r="DH3202" s="50"/>
    </row>
    <row r="3203" spans="1:112" ht="25.5" x14ac:dyDescent="0.2">
      <c r="A3203" s="385" t="s">
        <v>3778</v>
      </c>
      <c r="B3203" s="201"/>
      <c r="C3203" s="205"/>
      <c r="D3203" s="78" t="s">
        <v>8112</v>
      </c>
      <c r="E3203" s="353">
        <v>260</v>
      </c>
      <c r="F3203" s="352">
        <f t="shared" si="98"/>
        <v>156</v>
      </c>
      <c r="G3203" s="352">
        <f t="shared" si="99"/>
        <v>130</v>
      </c>
      <c r="H3203" s="50"/>
      <c r="I3203" s="50"/>
      <c r="J3203" s="50"/>
      <c r="K3203" s="50"/>
      <c r="L3203" s="50"/>
      <c r="M3203" s="50"/>
      <c r="N3203" s="50"/>
      <c r="O3203" s="50"/>
      <c r="P3203" s="50"/>
      <c r="Q3203" s="50"/>
      <c r="R3203" s="50"/>
      <c r="S3203" s="50"/>
      <c r="T3203" s="50"/>
      <c r="U3203" s="50"/>
      <c r="V3203" s="50"/>
      <c r="W3203" s="50"/>
      <c r="X3203" s="50"/>
      <c r="Y3203" s="50"/>
      <c r="Z3203" s="50"/>
      <c r="AA3203" s="50"/>
      <c r="AB3203" s="50"/>
      <c r="AC3203" s="50"/>
      <c r="AD3203" s="50"/>
      <c r="AE3203" s="50"/>
      <c r="AF3203" s="50"/>
      <c r="AG3203" s="50"/>
      <c r="AH3203" s="50"/>
      <c r="AI3203" s="50"/>
      <c r="AJ3203" s="50"/>
      <c r="AK3203" s="50"/>
      <c r="AL3203" s="50"/>
      <c r="AM3203" s="50"/>
      <c r="AN3203" s="50"/>
      <c r="AO3203" s="50"/>
      <c r="AP3203" s="50"/>
      <c r="AQ3203" s="50"/>
      <c r="AR3203" s="50"/>
      <c r="AS3203" s="50"/>
      <c r="AT3203" s="50"/>
      <c r="AU3203" s="50"/>
      <c r="AV3203" s="50"/>
      <c r="AW3203" s="50"/>
      <c r="AX3203" s="50"/>
      <c r="AY3203" s="50"/>
      <c r="AZ3203" s="50"/>
      <c r="BA3203" s="50"/>
      <c r="BB3203" s="50"/>
      <c r="BC3203" s="50"/>
      <c r="BD3203" s="50"/>
      <c r="BE3203" s="50"/>
      <c r="BF3203" s="50"/>
      <c r="BG3203" s="50"/>
      <c r="BH3203" s="50"/>
      <c r="BI3203" s="50"/>
      <c r="BJ3203" s="50"/>
      <c r="BK3203" s="50"/>
      <c r="BL3203" s="50"/>
      <c r="BM3203" s="50"/>
      <c r="BN3203" s="50"/>
      <c r="BO3203" s="50"/>
      <c r="BP3203" s="50"/>
      <c r="BQ3203" s="50"/>
      <c r="BR3203" s="50"/>
      <c r="BS3203" s="50"/>
      <c r="BT3203" s="50"/>
      <c r="BU3203" s="50"/>
      <c r="BV3203" s="50"/>
      <c r="BW3203" s="50"/>
      <c r="BX3203" s="50"/>
      <c r="BY3203" s="50"/>
      <c r="BZ3203" s="50"/>
      <c r="CA3203" s="50"/>
      <c r="CB3203" s="50"/>
      <c r="CC3203" s="50"/>
      <c r="CD3203" s="50"/>
      <c r="CE3203" s="50"/>
      <c r="CF3203" s="50"/>
      <c r="CG3203" s="50"/>
      <c r="CH3203" s="50"/>
      <c r="CI3203" s="50"/>
      <c r="CJ3203" s="50"/>
      <c r="CK3203" s="50"/>
      <c r="CL3203" s="50"/>
      <c r="CM3203" s="50"/>
      <c r="CN3203" s="50"/>
      <c r="CO3203" s="50"/>
      <c r="CP3203" s="50"/>
      <c r="CQ3203" s="50"/>
      <c r="CR3203" s="50"/>
      <c r="CS3203" s="50"/>
      <c r="CT3203" s="50"/>
      <c r="CU3203" s="50"/>
      <c r="CV3203" s="50"/>
      <c r="CW3203" s="50"/>
      <c r="CX3203" s="50"/>
      <c r="CY3203" s="50"/>
      <c r="CZ3203" s="50"/>
      <c r="DA3203" s="50"/>
      <c r="DB3203" s="50"/>
      <c r="DC3203" s="50"/>
      <c r="DD3203" s="50"/>
      <c r="DE3203" s="50"/>
      <c r="DF3203" s="50"/>
      <c r="DG3203" s="50"/>
      <c r="DH3203" s="50"/>
    </row>
    <row r="3204" spans="1:112" ht="25.5" x14ac:dyDescent="0.2">
      <c r="A3204" s="205" t="s">
        <v>3780</v>
      </c>
      <c r="B3204" s="205" t="s">
        <v>3776</v>
      </c>
      <c r="C3204" s="205"/>
      <c r="D3204" s="78" t="s">
        <v>3777</v>
      </c>
      <c r="E3204" s="353">
        <v>300</v>
      </c>
      <c r="F3204" s="352">
        <f t="shared" si="98"/>
        <v>180</v>
      </c>
      <c r="G3204" s="352">
        <f t="shared" si="99"/>
        <v>150</v>
      </c>
      <c r="H3204" s="50"/>
      <c r="I3204" s="50"/>
      <c r="J3204" s="50"/>
      <c r="K3204" s="50"/>
      <c r="L3204" s="50"/>
      <c r="M3204" s="50"/>
      <c r="N3204" s="50"/>
      <c r="O3204" s="50"/>
      <c r="P3204" s="50"/>
      <c r="Q3204" s="50"/>
      <c r="R3204" s="50"/>
      <c r="S3204" s="50"/>
      <c r="T3204" s="50"/>
      <c r="U3204" s="50"/>
      <c r="V3204" s="50"/>
      <c r="W3204" s="50"/>
      <c r="X3204" s="50"/>
      <c r="Y3204" s="50"/>
      <c r="Z3204" s="50"/>
      <c r="AA3204" s="50"/>
      <c r="AB3204" s="50"/>
      <c r="AC3204" s="50"/>
      <c r="AD3204" s="50"/>
      <c r="AE3204" s="50"/>
      <c r="AF3204" s="50"/>
      <c r="AG3204" s="50"/>
      <c r="AH3204" s="50"/>
      <c r="AI3204" s="50"/>
      <c r="AJ3204" s="50"/>
      <c r="AK3204" s="50"/>
      <c r="AL3204" s="50"/>
      <c r="AM3204" s="50"/>
      <c r="AN3204" s="50"/>
      <c r="AO3204" s="50"/>
      <c r="AP3204" s="50"/>
      <c r="AQ3204" s="50"/>
      <c r="AR3204" s="50"/>
      <c r="AS3204" s="50"/>
      <c r="AT3204" s="50"/>
      <c r="AU3204" s="50"/>
      <c r="AV3204" s="50"/>
      <c r="AW3204" s="50"/>
      <c r="AX3204" s="50"/>
      <c r="AY3204" s="50"/>
      <c r="AZ3204" s="50"/>
      <c r="BA3204" s="50"/>
      <c r="BB3204" s="50"/>
      <c r="BC3204" s="50"/>
      <c r="BD3204" s="50"/>
      <c r="BE3204" s="50"/>
      <c r="BF3204" s="50"/>
      <c r="BG3204" s="50"/>
      <c r="BH3204" s="50"/>
      <c r="BI3204" s="50"/>
      <c r="BJ3204" s="50"/>
      <c r="BK3204" s="50"/>
      <c r="BL3204" s="50"/>
      <c r="BM3204" s="50"/>
      <c r="BN3204" s="50"/>
      <c r="BO3204" s="50"/>
      <c r="BP3204" s="50"/>
      <c r="BQ3204" s="50"/>
      <c r="BR3204" s="50"/>
      <c r="BS3204" s="50"/>
      <c r="BT3204" s="50"/>
      <c r="BU3204" s="50"/>
      <c r="BV3204" s="50"/>
      <c r="BW3204" s="50"/>
      <c r="BX3204" s="50"/>
      <c r="BY3204" s="50"/>
      <c r="BZ3204" s="50"/>
      <c r="CA3204" s="50"/>
      <c r="CB3204" s="50"/>
      <c r="CC3204" s="50"/>
      <c r="CD3204" s="50"/>
      <c r="CE3204" s="50"/>
      <c r="CF3204" s="50"/>
      <c r="CG3204" s="50"/>
      <c r="CH3204" s="50"/>
      <c r="CI3204" s="50"/>
      <c r="CJ3204" s="50"/>
      <c r="CK3204" s="50"/>
      <c r="CL3204" s="50"/>
      <c r="CM3204" s="50"/>
      <c r="CN3204" s="50"/>
      <c r="CO3204" s="50"/>
      <c r="CP3204" s="50"/>
      <c r="CQ3204" s="50"/>
      <c r="CR3204" s="50"/>
      <c r="CS3204" s="50"/>
      <c r="CT3204" s="50"/>
      <c r="CU3204" s="50"/>
      <c r="CV3204" s="50"/>
      <c r="CW3204" s="50"/>
      <c r="CX3204" s="50"/>
      <c r="CY3204" s="50"/>
      <c r="CZ3204" s="50"/>
      <c r="DA3204" s="50"/>
      <c r="DB3204" s="50"/>
      <c r="DC3204" s="50"/>
      <c r="DD3204" s="50"/>
      <c r="DE3204" s="50"/>
      <c r="DF3204" s="50"/>
      <c r="DG3204" s="50"/>
      <c r="DH3204" s="50"/>
    </row>
    <row r="3205" spans="1:112" ht="25.5" x14ac:dyDescent="0.2">
      <c r="A3205" s="205" t="s">
        <v>3782</v>
      </c>
      <c r="B3205" s="205" t="s">
        <v>3778</v>
      </c>
      <c r="C3205" s="205"/>
      <c r="D3205" s="78" t="s">
        <v>3779</v>
      </c>
      <c r="E3205" s="353">
        <v>260</v>
      </c>
      <c r="F3205" s="352">
        <f t="shared" si="98"/>
        <v>156</v>
      </c>
      <c r="G3205" s="352">
        <f t="shared" si="99"/>
        <v>130</v>
      </c>
      <c r="H3205" s="50"/>
      <c r="I3205" s="50"/>
      <c r="J3205" s="50"/>
      <c r="K3205" s="50"/>
      <c r="L3205" s="50"/>
      <c r="M3205" s="50"/>
      <c r="N3205" s="50"/>
      <c r="O3205" s="50"/>
      <c r="P3205" s="50"/>
      <c r="Q3205" s="50"/>
      <c r="R3205" s="50"/>
      <c r="S3205" s="50"/>
      <c r="T3205" s="50"/>
      <c r="U3205" s="50"/>
      <c r="V3205" s="50"/>
      <c r="W3205" s="50"/>
      <c r="X3205" s="50"/>
      <c r="Y3205" s="50"/>
      <c r="Z3205" s="50"/>
      <c r="AA3205" s="50"/>
      <c r="AB3205" s="50"/>
      <c r="AC3205" s="50"/>
      <c r="AD3205" s="50"/>
      <c r="AE3205" s="50"/>
      <c r="AF3205" s="50"/>
      <c r="AG3205" s="50"/>
      <c r="AH3205" s="50"/>
      <c r="AI3205" s="50"/>
      <c r="AJ3205" s="50"/>
      <c r="AK3205" s="50"/>
      <c r="AL3205" s="50"/>
      <c r="AM3205" s="50"/>
      <c r="AN3205" s="50"/>
      <c r="AO3205" s="50"/>
      <c r="AP3205" s="50"/>
      <c r="AQ3205" s="50"/>
      <c r="AR3205" s="50"/>
      <c r="AS3205" s="50"/>
      <c r="AT3205" s="50"/>
      <c r="AU3205" s="50"/>
      <c r="AV3205" s="50"/>
      <c r="AW3205" s="50"/>
      <c r="AX3205" s="50"/>
      <c r="AY3205" s="50"/>
      <c r="AZ3205" s="50"/>
      <c r="BA3205" s="50"/>
      <c r="BB3205" s="50"/>
      <c r="BC3205" s="50"/>
      <c r="BD3205" s="50"/>
      <c r="BE3205" s="50"/>
      <c r="BF3205" s="50"/>
      <c r="BG3205" s="50"/>
      <c r="BH3205" s="50"/>
      <c r="BI3205" s="50"/>
      <c r="BJ3205" s="50"/>
      <c r="BK3205" s="50"/>
      <c r="BL3205" s="50"/>
      <c r="BM3205" s="50"/>
      <c r="BN3205" s="50"/>
      <c r="BO3205" s="50"/>
      <c r="BP3205" s="50"/>
      <c r="BQ3205" s="50"/>
      <c r="BR3205" s="50"/>
      <c r="BS3205" s="50"/>
      <c r="BT3205" s="50"/>
      <c r="BU3205" s="50"/>
      <c r="BV3205" s="50"/>
      <c r="BW3205" s="50"/>
      <c r="BX3205" s="50"/>
      <c r="BY3205" s="50"/>
      <c r="BZ3205" s="50"/>
      <c r="CA3205" s="50"/>
      <c r="CB3205" s="50"/>
      <c r="CC3205" s="50"/>
      <c r="CD3205" s="50"/>
      <c r="CE3205" s="50"/>
      <c r="CF3205" s="50"/>
      <c r="CG3205" s="50"/>
      <c r="CH3205" s="50"/>
      <c r="CI3205" s="50"/>
      <c r="CJ3205" s="50"/>
      <c r="CK3205" s="50"/>
      <c r="CL3205" s="50"/>
      <c r="CM3205" s="50"/>
      <c r="CN3205" s="50"/>
      <c r="CO3205" s="50"/>
      <c r="CP3205" s="50"/>
      <c r="CQ3205" s="50"/>
      <c r="CR3205" s="50"/>
      <c r="CS3205" s="50"/>
      <c r="CT3205" s="50"/>
      <c r="CU3205" s="50"/>
      <c r="CV3205" s="50"/>
      <c r="CW3205" s="50"/>
      <c r="CX3205" s="50"/>
      <c r="CY3205" s="50"/>
      <c r="CZ3205" s="50"/>
      <c r="DA3205" s="50"/>
      <c r="DB3205" s="50"/>
      <c r="DC3205" s="50"/>
      <c r="DD3205" s="50"/>
      <c r="DE3205" s="50"/>
      <c r="DF3205" s="50"/>
      <c r="DG3205" s="50"/>
      <c r="DH3205" s="50"/>
    </row>
    <row r="3206" spans="1:112" x14ac:dyDescent="0.2">
      <c r="A3206" s="385" t="s">
        <v>2675</v>
      </c>
      <c r="B3206" s="205" t="s">
        <v>3780</v>
      </c>
      <c r="C3206" s="205"/>
      <c r="D3206" s="78" t="s">
        <v>3781</v>
      </c>
      <c r="E3206" s="353">
        <v>260</v>
      </c>
      <c r="F3206" s="352">
        <f t="shared" si="98"/>
        <v>156</v>
      </c>
      <c r="G3206" s="352">
        <f t="shared" si="99"/>
        <v>130</v>
      </c>
      <c r="H3206" s="50"/>
      <c r="I3206" s="50"/>
      <c r="J3206" s="50"/>
      <c r="K3206" s="50"/>
      <c r="L3206" s="50"/>
      <c r="M3206" s="50"/>
      <c r="N3206" s="50"/>
      <c r="O3206" s="50"/>
      <c r="P3206" s="50"/>
      <c r="Q3206" s="50"/>
      <c r="R3206" s="50"/>
      <c r="S3206" s="50"/>
      <c r="T3206" s="50"/>
      <c r="U3206" s="50"/>
      <c r="V3206" s="50"/>
      <c r="W3206" s="50"/>
      <c r="X3206" s="50"/>
      <c r="Y3206" s="50"/>
      <c r="Z3206" s="50"/>
      <c r="AA3206" s="50"/>
      <c r="AB3206" s="50"/>
      <c r="AC3206" s="50"/>
      <c r="AD3206" s="50"/>
      <c r="AE3206" s="50"/>
      <c r="AF3206" s="50"/>
      <c r="AG3206" s="50"/>
      <c r="AH3206" s="50"/>
      <c r="AI3206" s="50"/>
      <c r="AJ3206" s="50"/>
      <c r="AK3206" s="50"/>
      <c r="AL3206" s="50"/>
      <c r="AM3206" s="50"/>
      <c r="AN3206" s="50"/>
      <c r="AO3206" s="50"/>
      <c r="AP3206" s="50"/>
      <c r="AQ3206" s="50"/>
      <c r="AR3206" s="50"/>
      <c r="AS3206" s="50"/>
      <c r="AT3206" s="50"/>
      <c r="AU3206" s="50"/>
      <c r="AV3206" s="50"/>
      <c r="AW3206" s="50"/>
      <c r="AX3206" s="50"/>
      <c r="AY3206" s="50"/>
      <c r="AZ3206" s="50"/>
      <c r="BA3206" s="50"/>
      <c r="BB3206" s="50"/>
      <c r="BC3206" s="50"/>
      <c r="BD3206" s="50"/>
      <c r="BE3206" s="50"/>
      <c r="BF3206" s="50"/>
      <c r="BG3206" s="50"/>
      <c r="BH3206" s="50"/>
      <c r="BI3206" s="50"/>
      <c r="BJ3206" s="50"/>
      <c r="BK3206" s="50"/>
      <c r="BL3206" s="50"/>
      <c r="BM3206" s="50"/>
      <c r="BN3206" s="50"/>
      <c r="BO3206" s="50"/>
      <c r="BP3206" s="50"/>
      <c r="BQ3206" s="50"/>
      <c r="BR3206" s="50"/>
      <c r="BS3206" s="50"/>
      <c r="BT3206" s="50"/>
      <c r="BU3206" s="50"/>
      <c r="BV3206" s="50"/>
      <c r="BW3206" s="50"/>
      <c r="BX3206" s="50"/>
      <c r="BY3206" s="50"/>
      <c r="BZ3206" s="50"/>
      <c r="CA3206" s="50"/>
      <c r="CB3206" s="50"/>
      <c r="CC3206" s="50"/>
      <c r="CD3206" s="50"/>
      <c r="CE3206" s="50"/>
      <c r="CF3206" s="50"/>
      <c r="CG3206" s="50"/>
      <c r="CH3206" s="50"/>
      <c r="CI3206" s="50"/>
      <c r="CJ3206" s="50"/>
      <c r="CK3206" s="50"/>
      <c r="CL3206" s="50"/>
      <c r="CM3206" s="50"/>
      <c r="CN3206" s="50"/>
      <c r="CO3206" s="50"/>
      <c r="CP3206" s="50"/>
      <c r="CQ3206" s="50"/>
      <c r="CR3206" s="50"/>
      <c r="CS3206" s="50"/>
      <c r="CT3206" s="50"/>
      <c r="CU3206" s="50"/>
      <c r="CV3206" s="50"/>
      <c r="CW3206" s="50"/>
      <c r="CX3206" s="50"/>
      <c r="CY3206" s="50"/>
      <c r="CZ3206" s="50"/>
      <c r="DA3206" s="50"/>
      <c r="DB3206" s="50"/>
      <c r="DC3206" s="50"/>
      <c r="DD3206" s="50"/>
      <c r="DE3206" s="50"/>
      <c r="DF3206" s="50"/>
      <c r="DG3206" s="50"/>
      <c r="DH3206" s="50"/>
    </row>
    <row r="3207" spans="1:112" x14ac:dyDescent="0.2">
      <c r="A3207" s="560" t="s">
        <v>8499</v>
      </c>
      <c r="B3207" s="560" t="s">
        <v>3782</v>
      </c>
      <c r="C3207" s="205"/>
      <c r="D3207" s="75" t="s">
        <v>2138</v>
      </c>
      <c r="E3207" s="353"/>
      <c r="F3207" s="352">
        <f t="shared" si="98"/>
        <v>0</v>
      </c>
      <c r="G3207" s="352">
        <f t="shared" si="99"/>
        <v>0</v>
      </c>
      <c r="H3207" s="50"/>
      <c r="I3207" s="50"/>
      <c r="J3207" s="50"/>
      <c r="K3207" s="50"/>
      <c r="L3207" s="50"/>
      <c r="M3207" s="50"/>
      <c r="N3207" s="50"/>
      <c r="O3207" s="50"/>
      <c r="P3207" s="50"/>
      <c r="Q3207" s="50"/>
      <c r="R3207" s="50"/>
      <c r="S3207" s="50"/>
      <c r="T3207" s="50"/>
      <c r="U3207" s="50"/>
      <c r="V3207" s="50"/>
      <c r="W3207" s="50"/>
      <c r="X3207" s="50"/>
      <c r="Y3207" s="50"/>
      <c r="Z3207" s="50"/>
      <c r="AA3207" s="50"/>
      <c r="AB3207" s="50"/>
      <c r="AC3207" s="50"/>
      <c r="AD3207" s="50"/>
      <c r="AE3207" s="50"/>
      <c r="AF3207" s="50"/>
      <c r="AG3207" s="50"/>
      <c r="AH3207" s="50"/>
      <c r="AI3207" s="50"/>
      <c r="AJ3207" s="50"/>
      <c r="AK3207" s="50"/>
      <c r="AL3207" s="50"/>
      <c r="AM3207" s="50"/>
      <c r="AN3207" s="50"/>
      <c r="AO3207" s="50"/>
      <c r="AP3207" s="50"/>
      <c r="AQ3207" s="50"/>
      <c r="AR3207" s="50"/>
      <c r="AS3207" s="50"/>
      <c r="AT3207" s="50"/>
      <c r="AU3207" s="50"/>
      <c r="AV3207" s="50"/>
      <c r="AW3207" s="50"/>
      <c r="AX3207" s="50"/>
      <c r="AY3207" s="50"/>
      <c r="AZ3207" s="50"/>
      <c r="BA3207" s="50"/>
      <c r="BB3207" s="50"/>
      <c r="BC3207" s="50"/>
      <c r="BD3207" s="50"/>
      <c r="BE3207" s="50"/>
      <c r="BF3207" s="50"/>
      <c r="BG3207" s="50"/>
      <c r="BH3207" s="50"/>
      <c r="BI3207" s="50"/>
      <c r="BJ3207" s="50"/>
      <c r="BK3207" s="50"/>
      <c r="BL3207" s="50"/>
      <c r="BM3207" s="50"/>
      <c r="BN3207" s="50"/>
      <c r="BO3207" s="50"/>
      <c r="BP3207" s="50"/>
      <c r="BQ3207" s="50"/>
      <c r="BR3207" s="50"/>
      <c r="BS3207" s="50"/>
      <c r="BT3207" s="50"/>
      <c r="BU3207" s="50"/>
      <c r="BV3207" s="50"/>
      <c r="BW3207" s="50"/>
      <c r="BX3207" s="50"/>
      <c r="BY3207" s="50"/>
      <c r="BZ3207" s="50"/>
      <c r="CA3207" s="50"/>
      <c r="CB3207" s="50"/>
      <c r="CC3207" s="50"/>
      <c r="CD3207" s="50"/>
      <c r="CE3207" s="50"/>
      <c r="CF3207" s="50"/>
      <c r="CG3207" s="50"/>
      <c r="CH3207" s="50"/>
      <c r="CI3207" s="50"/>
      <c r="CJ3207" s="50"/>
      <c r="CK3207" s="50"/>
      <c r="CL3207" s="50"/>
      <c r="CM3207" s="50"/>
      <c r="CN3207" s="50"/>
      <c r="CO3207" s="50"/>
      <c r="CP3207" s="50"/>
      <c r="CQ3207" s="50"/>
      <c r="CR3207" s="50"/>
      <c r="CS3207" s="50"/>
      <c r="CT3207" s="50"/>
      <c r="CU3207" s="50"/>
      <c r="CV3207" s="50"/>
      <c r="CW3207" s="50"/>
      <c r="CX3207" s="50"/>
      <c r="CY3207" s="50"/>
      <c r="CZ3207" s="50"/>
      <c r="DA3207" s="50"/>
      <c r="DB3207" s="50"/>
      <c r="DC3207" s="50"/>
      <c r="DD3207" s="50"/>
      <c r="DE3207" s="50"/>
      <c r="DF3207" s="50"/>
      <c r="DG3207" s="50"/>
      <c r="DH3207" s="50"/>
    </row>
    <row r="3208" spans="1:112" x14ac:dyDescent="0.2">
      <c r="A3208" s="561"/>
      <c r="B3208" s="561"/>
      <c r="C3208" s="205"/>
      <c r="D3208" s="78" t="s">
        <v>2159</v>
      </c>
      <c r="E3208" s="353">
        <v>200</v>
      </c>
      <c r="F3208" s="352">
        <f t="shared" si="98"/>
        <v>120</v>
      </c>
      <c r="G3208" s="352">
        <f t="shared" si="99"/>
        <v>100</v>
      </c>
      <c r="H3208" s="50"/>
      <c r="I3208" s="50"/>
      <c r="J3208" s="50"/>
      <c r="K3208" s="50"/>
      <c r="L3208" s="50"/>
      <c r="M3208" s="50"/>
      <c r="N3208" s="50"/>
      <c r="O3208" s="50"/>
      <c r="P3208" s="50"/>
      <c r="Q3208" s="50"/>
      <c r="R3208" s="50"/>
      <c r="S3208" s="50"/>
      <c r="T3208" s="50"/>
      <c r="U3208" s="50"/>
      <c r="V3208" s="50"/>
      <c r="W3208" s="50"/>
      <c r="X3208" s="50"/>
      <c r="Y3208" s="50"/>
      <c r="Z3208" s="50"/>
      <c r="AA3208" s="50"/>
      <c r="AB3208" s="50"/>
      <c r="AC3208" s="50"/>
      <c r="AD3208" s="50"/>
      <c r="AE3208" s="50"/>
      <c r="AF3208" s="50"/>
      <c r="AG3208" s="50"/>
      <c r="AH3208" s="50"/>
      <c r="AI3208" s="50"/>
      <c r="AJ3208" s="50"/>
      <c r="AK3208" s="50"/>
      <c r="AL3208" s="50"/>
      <c r="AM3208" s="50"/>
      <c r="AN3208" s="50"/>
      <c r="AO3208" s="50"/>
      <c r="AP3208" s="50"/>
      <c r="AQ3208" s="50"/>
      <c r="AR3208" s="50"/>
      <c r="AS3208" s="50"/>
      <c r="AT3208" s="50"/>
      <c r="AU3208" s="50"/>
      <c r="AV3208" s="50"/>
      <c r="AW3208" s="50"/>
      <c r="AX3208" s="50"/>
      <c r="AY3208" s="50"/>
      <c r="AZ3208" s="50"/>
      <c r="BA3208" s="50"/>
      <c r="BB3208" s="50"/>
      <c r="BC3208" s="50"/>
      <c r="BD3208" s="50"/>
      <c r="BE3208" s="50"/>
      <c r="BF3208" s="50"/>
      <c r="BG3208" s="50"/>
      <c r="BH3208" s="50"/>
      <c r="BI3208" s="50"/>
      <c r="BJ3208" s="50"/>
      <c r="BK3208" s="50"/>
      <c r="BL3208" s="50"/>
      <c r="BM3208" s="50"/>
      <c r="BN3208" s="50"/>
      <c r="BO3208" s="50"/>
      <c r="BP3208" s="50"/>
      <c r="BQ3208" s="50"/>
      <c r="BR3208" s="50"/>
      <c r="BS3208" s="50"/>
      <c r="BT3208" s="50"/>
      <c r="BU3208" s="50"/>
      <c r="BV3208" s="50"/>
      <c r="BW3208" s="50"/>
      <c r="BX3208" s="50"/>
      <c r="BY3208" s="50"/>
      <c r="BZ3208" s="50"/>
      <c r="CA3208" s="50"/>
      <c r="CB3208" s="50"/>
      <c r="CC3208" s="50"/>
      <c r="CD3208" s="50"/>
      <c r="CE3208" s="50"/>
      <c r="CF3208" s="50"/>
      <c r="CG3208" s="50"/>
      <c r="CH3208" s="50"/>
      <c r="CI3208" s="50"/>
      <c r="CJ3208" s="50"/>
      <c r="CK3208" s="50"/>
      <c r="CL3208" s="50"/>
      <c r="CM3208" s="50"/>
      <c r="CN3208" s="50"/>
      <c r="CO3208" s="50"/>
      <c r="CP3208" s="50"/>
      <c r="CQ3208" s="50"/>
      <c r="CR3208" s="50"/>
      <c r="CS3208" s="50"/>
      <c r="CT3208" s="50"/>
      <c r="CU3208" s="50"/>
      <c r="CV3208" s="50"/>
      <c r="CW3208" s="50"/>
      <c r="CX3208" s="50"/>
      <c r="CY3208" s="50"/>
      <c r="CZ3208" s="50"/>
      <c r="DA3208" s="50"/>
      <c r="DB3208" s="50"/>
      <c r="DC3208" s="50"/>
      <c r="DD3208" s="50"/>
      <c r="DE3208" s="50"/>
      <c r="DF3208" s="50"/>
      <c r="DG3208" s="50"/>
      <c r="DH3208" s="50"/>
    </row>
    <row r="3209" spans="1:112" x14ac:dyDescent="0.2">
      <c r="A3209" s="561"/>
      <c r="B3209" s="561"/>
      <c r="C3209" s="205"/>
      <c r="D3209" s="78" t="s">
        <v>2160</v>
      </c>
      <c r="E3209" s="353">
        <v>180</v>
      </c>
      <c r="F3209" s="352">
        <f t="shared" si="98"/>
        <v>108</v>
      </c>
      <c r="G3209" s="352">
        <f t="shared" si="99"/>
        <v>90</v>
      </c>
      <c r="H3209" s="50"/>
      <c r="I3209" s="50"/>
      <c r="J3209" s="50"/>
      <c r="K3209" s="50"/>
      <c r="L3209" s="50"/>
      <c r="M3209" s="50"/>
      <c r="N3209" s="50"/>
      <c r="O3209" s="50"/>
      <c r="P3209" s="50"/>
      <c r="Q3209" s="50"/>
      <c r="R3209" s="50"/>
      <c r="S3209" s="50"/>
      <c r="T3209" s="50"/>
      <c r="U3209" s="50"/>
      <c r="V3209" s="50"/>
      <c r="W3209" s="50"/>
      <c r="X3209" s="50"/>
      <c r="Y3209" s="50"/>
      <c r="Z3209" s="50"/>
      <c r="AA3209" s="50"/>
      <c r="AB3209" s="50"/>
      <c r="AC3209" s="50"/>
      <c r="AD3209" s="50"/>
      <c r="AE3209" s="50"/>
      <c r="AF3209" s="50"/>
      <c r="AG3209" s="50"/>
      <c r="AH3209" s="50"/>
      <c r="AI3209" s="50"/>
      <c r="AJ3209" s="50"/>
      <c r="AK3209" s="50"/>
      <c r="AL3209" s="50"/>
      <c r="AM3209" s="50"/>
      <c r="AN3209" s="50"/>
      <c r="AO3209" s="50"/>
      <c r="AP3209" s="50"/>
      <c r="AQ3209" s="50"/>
      <c r="AR3209" s="50"/>
      <c r="AS3209" s="50"/>
      <c r="AT3209" s="50"/>
      <c r="AU3209" s="50"/>
      <c r="AV3209" s="50"/>
      <c r="AW3209" s="50"/>
      <c r="AX3209" s="50"/>
      <c r="AY3209" s="50"/>
      <c r="AZ3209" s="50"/>
      <c r="BA3209" s="50"/>
      <c r="BB3209" s="50"/>
      <c r="BC3209" s="50"/>
      <c r="BD3209" s="50"/>
      <c r="BE3209" s="50"/>
      <c r="BF3209" s="50"/>
      <c r="BG3209" s="50"/>
      <c r="BH3209" s="50"/>
      <c r="BI3209" s="50"/>
      <c r="BJ3209" s="50"/>
      <c r="BK3209" s="50"/>
      <c r="BL3209" s="50"/>
      <c r="BM3209" s="50"/>
      <c r="BN3209" s="50"/>
      <c r="BO3209" s="50"/>
      <c r="BP3209" s="50"/>
      <c r="BQ3209" s="50"/>
      <c r="BR3209" s="50"/>
      <c r="BS3209" s="50"/>
      <c r="BT3209" s="50"/>
      <c r="BU3209" s="50"/>
      <c r="BV3209" s="50"/>
      <c r="BW3209" s="50"/>
      <c r="BX3209" s="50"/>
      <c r="BY3209" s="50"/>
      <c r="BZ3209" s="50"/>
      <c r="CA3209" s="50"/>
      <c r="CB3209" s="50"/>
      <c r="CC3209" s="50"/>
      <c r="CD3209" s="50"/>
      <c r="CE3209" s="50"/>
      <c r="CF3209" s="50"/>
      <c r="CG3209" s="50"/>
      <c r="CH3209" s="50"/>
      <c r="CI3209" s="50"/>
      <c r="CJ3209" s="50"/>
      <c r="CK3209" s="50"/>
      <c r="CL3209" s="50"/>
      <c r="CM3209" s="50"/>
      <c r="CN3209" s="50"/>
      <c r="CO3209" s="50"/>
      <c r="CP3209" s="50"/>
      <c r="CQ3209" s="50"/>
      <c r="CR3209" s="50"/>
      <c r="CS3209" s="50"/>
      <c r="CT3209" s="50"/>
      <c r="CU3209" s="50"/>
      <c r="CV3209" s="50"/>
      <c r="CW3209" s="50"/>
      <c r="CX3209" s="50"/>
      <c r="CY3209" s="50"/>
      <c r="CZ3209" s="50"/>
      <c r="DA3209" s="50"/>
      <c r="DB3209" s="50"/>
      <c r="DC3209" s="50"/>
      <c r="DD3209" s="50"/>
      <c r="DE3209" s="50"/>
      <c r="DF3209" s="50"/>
      <c r="DG3209" s="50"/>
      <c r="DH3209" s="50"/>
    </row>
    <row r="3210" spans="1:112" x14ac:dyDescent="0.2">
      <c r="A3210" s="562"/>
      <c r="B3210" s="562"/>
      <c r="C3210" s="205"/>
      <c r="D3210" s="78" t="s">
        <v>2214</v>
      </c>
      <c r="E3210" s="353">
        <v>170</v>
      </c>
      <c r="F3210" s="352">
        <f t="shared" si="98"/>
        <v>102</v>
      </c>
      <c r="G3210" s="352">
        <f t="shared" si="99"/>
        <v>85</v>
      </c>
      <c r="H3210" s="50"/>
      <c r="I3210" s="50"/>
      <c r="J3210" s="50"/>
      <c r="K3210" s="50"/>
      <c r="L3210" s="50"/>
      <c r="M3210" s="50"/>
      <c r="N3210" s="50"/>
      <c r="O3210" s="50"/>
      <c r="P3210" s="50"/>
      <c r="Q3210" s="50"/>
      <c r="R3210" s="50"/>
      <c r="S3210" s="50"/>
      <c r="T3210" s="50"/>
      <c r="U3210" s="50"/>
      <c r="V3210" s="50"/>
      <c r="W3210" s="50"/>
      <c r="X3210" s="50"/>
      <c r="Y3210" s="50"/>
      <c r="Z3210" s="50"/>
      <c r="AA3210" s="50"/>
      <c r="AB3210" s="50"/>
      <c r="AC3210" s="50"/>
      <c r="AD3210" s="50"/>
      <c r="AE3210" s="50"/>
      <c r="AF3210" s="50"/>
      <c r="AG3210" s="50"/>
      <c r="AH3210" s="50"/>
      <c r="AI3210" s="50"/>
      <c r="AJ3210" s="50"/>
      <c r="AK3210" s="50"/>
      <c r="AL3210" s="50"/>
      <c r="AM3210" s="50"/>
      <c r="AN3210" s="50"/>
      <c r="AO3210" s="50"/>
      <c r="AP3210" s="50"/>
      <c r="AQ3210" s="50"/>
      <c r="AR3210" s="50"/>
      <c r="AS3210" s="50"/>
      <c r="AT3210" s="50"/>
      <c r="AU3210" s="50"/>
      <c r="AV3210" s="50"/>
      <c r="AW3210" s="50"/>
      <c r="AX3210" s="50"/>
      <c r="AY3210" s="50"/>
      <c r="AZ3210" s="50"/>
      <c r="BA3210" s="50"/>
      <c r="BB3210" s="50"/>
      <c r="BC3210" s="50"/>
      <c r="BD3210" s="50"/>
      <c r="BE3210" s="50"/>
      <c r="BF3210" s="50"/>
      <c r="BG3210" s="50"/>
      <c r="BH3210" s="50"/>
      <c r="BI3210" s="50"/>
      <c r="BJ3210" s="50"/>
      <c r="BK3210" s="50"/>
      <c r="BL3210" s="50"/>
      <c r="BM3210" s="50"/>
      <c r="BN3210" s="50"/>
      <c r="BO3210" s="50"/>
      <c r="BP3210" s="50"/>
      <c r="BQ3210" s="50"/>
      <c r="BR3210" s="50"/>
      <c r="BS3210" s="50"/>
      <c r="BT3210" s="50"/>
      <c r="BU3210" s="50"/>
      <c r="BV3210" s="50"/>
      <c r="BW3210" s="50"/>
      <c r="BX3210" s="50"/>
      <c r="BY3210" s="50"/>
      <c r="BZ3210" s="50"/>
      <c r="CA3210" s="50"/>
      <c r="CB3210" s="50"/>
      <c r="CC3210" s="50"/>
      <c r="CD3210" s="50"/>
      <c r="CE3210" s="50"/>
      <c r="CF3210" s="50"/>
      <c r="CG3210" s="50"/>
      <c r="CH3210" s="50"/>
      <c r="CI3210" s="50"/>
      <c r="CJ3210" s="50"/>
      <c r="CK3210" s="50"/>
      <c r="CL3210" s="50"/>
      <c r="CM3210" s="50"/>
      <c r="CN3210" s="50"/>
      <c r="CO3210" s="50"/>
      <c r="CP3210" s="50"/>
      <c r="CQ3210" s="50"/>
      <c r="CR3210" s="50"/>
      <c r="CS3210" s="50"/>
      <c r="CT3210" s="50"/>
      <c r="CU3210" s="50"/>
      <c r="CV3210" s="50"/>
      <c r="CW3210" s="50"/>
      <c r="CX3210" s="50"/>
      <c r="CY3210" s="50"/>
      <c r="CZ3210" s="50"/>
      <c r="DA3210" s="50"/>
      <c r="DB3210" s="50"/>
      <c r="DC3210" s="50"/>
      <c r="DD3210" s="50"/>
      <c r="DE3210" s="50"/>
      <c r="DF3210" s="50"/>
      <c r="DG3210" s="50"/>
      <c r="DH3210" s="50"/>
    </row>
    <row r="3211" spans="1:112" x14ac:dyDescent="0.2">
      <c r="A3211" s="560" t="s">
        <v>8500</v>
      </c>
      <c r="B3211" s="560" t="s">
        <v>3783</v>
      </c>
      <c r="C3211" s="205"/>
      <c r="D3211" s="75" t="s">
        <v>2146</v>
      </c>
      <c r="E3211" s="353"/>
      <c r="F3211" s="352">
        <f t="shared" si="98"/>
        <v>0</v>
      </c>
      <c r="G3211" s="352">
        <f t="shared" si="99"/>
        <v>0</v>
      </c>
      <c r="H3211" s="50"/>
      <c r="I3211" s="50"/>
      <c r="J3211" s="50"/>
      <c r="K3211" s="50"/>
      <c r="L3211" s="50"/>
      <c r="M3211" s="50"/>
      <c r="N3211" s="50"/>
      <c r="O3211" s="50"/>
      <c r="P3211" s="50"/>
      <c r="Q3211" s="50"/>
      <c r="R3211" s="50"/>
      <c r="S3211" s="50"/>
      <c r="T3211" s="50"/>
      <c r="U3211" s="50"/>
      <c r="V3211" s="50"/>
      <c r="W3211" s="50"/>
      <c r="X3211" s="50"/>
      <c r="Y3211" s="50"/>
      <c r="Z3211" s="50"/>
      <c r="AA3211" s="50"/>
      <c r="AB3211" s="50"/>
      <c r="AC3211" s="50"/>
      <c r="AD3211" s="50"/>
      <c r="AE3211" s="50"/>
      <c r="AF3211" s="50"/>
      <c r="AG3211" s="50"/>
      <c r="AH3211" s="50"/>
      <c r="AI3211" s="50"/>
      <c r="AJ3211" s="50"/>
      <c r="AK3211" s="50"/>
      <c r="AL3211" s="50"/>
      <c r="AM3211" s="50"/>
      <c r="AN3211" s="50"/>
      <c r="AO3211" s="50"/>
      <c r="AP3211" s="50"/>
      <c r="AQ3211" s="50"/>
      <c r="AR3211" s="50"/>
      <c r="AS3211" s="50"/>
      <c r="AT3211" s="50"/>
      <c r="AU3211" s="50"/>
      <c r="AV3211" s="50"/>
      <c r="AW3211" s="50"/>
      <c r="AX3211" s="50"/>
      <c r="AY3211" s="50"/>
      <c r="AZ3211" s="50"/>
      <c r="BA3211" s="50"/>
      <c r="BB3211" s="50"/>
      <c r="BC3211" s="50"/>
      <c r="BD3211" s="50"/>
      <c r="BE3211" s="50"/>
      <c r="BF3211" s="50"/>
      <c r="BG3211" s="50"/>
      <c r="BH3211" s="50"/>
      <c r="BI3211" s="50"/>
      <c r="BJ3211" s="50"/>
      <c r="BK3211" s="50"/>
      <c r="BL3211" s="50"/>
      <c r="BM3211" s="50"/>
      <c r="BN3211" s="50"/>
      <c r="BO3211" s="50"/>
      <c r="BP3211" s="50"/>
      <c r="BQ3211" s="50"/>
      <c r="BR3211" s="50"/>
      <c r="BS3211" s="50"/>
      <c r="BT3211" s="50"/>
      <c r="BU3211" s="50"/>
      <c r="BV3211" s="50"/>
      <c r="BW3211" s="50"/>
      <c r="BX3211" s="50"/>
      <c r="BY3211" s="50"/>
      <c r="BZ3211" s="50"/>
      <c r="CA3211" s="50"/>
      <c r="CB3211" s="50"/>
      <c r="CC3211" s="50"/>
      <c r="CD3211" s="50"/>
      <c r="CE3211" s="50"/>
      <c r="CF3211" s="50"/>
      <c r="CG3211" s="50"/>
      <c r="CH3211" s="50"/>
      <c r="CI3211" s="50"/>
      <c r="CJ3211" s="50"/>
      <c r="CK3211" s="50"/>
      <c r="CL3211" s="50"/>
      <c r="CM3211" s="50"/>
      <c r="CN3211" s="50"/>
      <c r="CO3211" s="50"/>
      <c r="CP3211" s="50"/>
      <c r="CQ3211" s="50"/>
      <c r="CR3211" s="50"/>
      <c r="CS3211" s="50"/>
      <c r="CT3211" s="50"/>
      <c r="CU3211" s="50"/>
      <c r="CV3211" s="50"/>
      <c r="CW3211" s="50"/>
      <c r="CX3211" s="50"/>
      <c r="CY3211" s="50"/>
      <c r="CZ3211" s="50"/>
      <c r="DA3211" s="50"/>
      <c r="DB3211" s="50"/>
      <c r="DC3211" s="50"/>
      <c r="DD3211" s="50"/>
      <c r="DE3211" s="50"/>
      <c r="DF3211" s="50"/>
      <c r="DG3211" s="50"/>
      <c r="DH3211" s="50"/>
    </row>
    <row r="3212" spans="1:112" x14ac:dyDescent="0.2">
      <c r="A3212" s="561"/>
      <c r="B3212" s="561"/>
      <c r="C3212" s="205"/>
      <c r="D3212" s="78" t="s">
        <v>2159</v>
      </c>
      <c r="E3212" s="353">
        <v>180</v>
      </c>
      <c r="F3212" s="352">
        <f t="shared" ref="F3212:F3275" si="100">IFERROR(E3212*0.6,0)</f>
        <v>108</v>
      </c>
      <c r="G3212" s="352">
        <f t="shared" ref="G3212:G3275" si="101">IFERROR(E3212*0.5,0)</f>
        <v>90</v>
      </c>
      <c r="H3212" s="50"/>
      <c r="I3212" s="50"/>
      <c r="J3212" s="50"/>
      <c r="K3212" s="50"/>
      <c r="L3212" s="50"/>
      <c r="M3212" s="50"/>
      <c r="N3212" s="50"/>
      <c r="O3212" s="50"/>
      <c r="P3212" s="50"/>
      <c r="Q3212" s="50"/>
      <c r="R3212" s="50"/>
      <c r="S3212" s="50"/>
      <c r="T3212" s="50"/>
      <c r="U3212" s="50"/>
      <c r="V3212" s="50"/>
      <c r="W3212" s="50"/>
      <c r="X3212" s="50"/>
      <c r="Y3212" s="50"/>
      <c r="Z3212" s="50"/>
      <c r="AA3212" s="50"/>
      <c r="AB3212" s="50"/>
      <c r="AC3212" s="50"/>
      <c r="AD3212" s="50"/>
      <c r="AE3212" s="50"/>
      <c r="AF3212" s="50"/>
      <c r="AG3212" s="50"/>
      <c r="AH3212" s="50"/>
      <c r="AI3212" s="50"/>
      <c r="AJ3212" s="50"/>
      <c r="AK3212" s="50"/>
      <c r="AL3212" s="50"/>
      <c r="AM3212" s="50"/>
      <c r="AN3212" s="50"/>
      <c r="AO3212" s="50"/>
      <c r="AP3212" s="50"/>
      <c r="AQ3212" s="50"/>
      <c r="AR3212" s="50"/>
      <c r="AS3212" s="50"/>
      <c r="AT3212" s="50"/>
      <c r="AU3212" s="50"/>
      <c r="AV3212" s="50"/>
      <c r="AW3212" s="50"/>
      <c r="AX3212" s="50"/>
      <c r="AY3212" s="50"/>
      <c r="AZ3212" s="50"/>
      <c r="BA3212" s="50"/>
      <c r="BB3212" s="50"/>
      <c r="BC3212" s="50"/>
      <c r="BD3212" s="50"/>
      <c r="BE3212" s="50"/>
      <c r="BF3212" s="50"/>
      <c r="BG3212" s="50"/>
      <c r="BH3212" s="50"/>
      <c r="BI3212" s="50"/>
      <c r="BJ3212" s="50"/>
      <c r="BK3212" s="50"/>
      <c r="BL3212" s="50"/>
      <c r="BM3212" s="50"/>
      <c r="BN3212" s="50"/>
      <c r="BO3212" s="50"/>
      <c r="BP3212" s="50"/>
      <c r="BQ3212" s="50"/>
      <c r="BR3212" s="50"/>
      <c r="BS3212" s="50"/>
      <c r="BT3212" s="50"/>
      <c r="BU3212" s="50"/>
      <c r="BV3212" s="50"/>
      <c r="BW3212" s="50"/>
      <c r="BX3212" s="50"/>
      <c r="BY3212" s="50"/>
      <c r="BZ3212" s="50"/>
      <c r="CA3212" s="50"/>
      <c r="CB3212" s="50"/>
      <c r="CC3212" s="50"/>
      <c r="CD3212" s="50"/>
      <c r="CE3212" s="50"/>
      <c r="CF3212" s="50"/>
      <c r="CG3212" s="50"/>
      <c r="CH3212" s="50"/>
      <c r="CI3212" s="50"/>
      <c r="CJ3212" s="50"/>
      <c r="CK3212" s="50"/>
      <c r="CL3212" s="50"/>
      <c r="CM3212" s="50"/>
      <c r="CN3212" s="50"/>
      <c r="CO3212" s="50"/>
      <c r="CP3212" s="50"/>
      <c r="CQ3212" s="50"/>
      <c r="CR3212" s="50"/>
      <c r="CS3212" s="50"/>
      <c r="CT3212" s="50"/>
      <c r="CU3212" s="50"/>
      <c r="CV3212" s="50"/>
      <c r="CW3212" s="50"/>
      <c r="CX3212" s="50"/>
      <c r="CY3212" s="50"/>
      <c r="CZ3212" s="50"/>
      <c r="DA3212" s="50"/>
      <c r="DB3212" s="50"/>
      <c r="DC3212" s="50"/>
      <c r="DD3212" s="50"/>
      <c r="DE3212" s="50"/>
      <c r="DF3212" s="50"/>
      <c r="DG3212" s="50"/>
      <c r="DH3212" s="50"/>
    </row>
    <row r="3213" spans="1:112" x14ac:dyDescent="0.2">
      <c r="A3213" s="561"/>
      <c r="B3213" s="561"/>
      <c r="C3213" s="205"/>
      <c r="D3213" s="78" t="s">
        <v>2160</v>
      </c>
      <c r="E3213" s="353">
        <v>170</v>
      </c>
      <c r="F3213" s="352">
        <f t="shared" si="100"/>
        <v>102</v>
      </c>
      <c r="G3213" s="352">
        <f t="shared" si="101"/>
        <v>85</v>
      </c>
      <c r="H3213" s="50"/>
      <c r="I3213" s="50"/>
      <c r="J3213" s="50"/>
      <c r="K3213" s="50"/>
      <c r="L3213" s="50"/>
      <c r="M3213" s="50"/>
      <c r="N3213" s="50"/>
      <c r="O3213" s="50"/>
      <c r="P3213" s="50"/>
      <c r="Q3213" s="50"/>
      <c r="R3213" s="50"/>
      <c r="S3213" s="50"/>
      <c r="T3213" s="50"/>
      <c r="U3213" s="50"/>
      <c r="V3213" s="50"/>
      <c r="W3213" s="50"/>
      <c r="X3213" s="50"/>
      <c r="Y3213" s="50"/>
      <c r="Z3213" s="50"/>
      <c r="AA3213" s="50"/>
      <c r="AB3213" s="50"/>
      <c r="AC3213" s="50"/>
      <c r="AD3213" s="50"/>
      <c r="AE3213" s="50"/>
      <c r="AF3213" s="50"/>
      <c r="AG3213" s="50"/>
      <c r="AH3213" s="50"/>
      <c r="AI3213" s="50"/>
      <c r="AJ3213" s="50"/>
      <c r="AK3213" s="50"/>
      <c r="AL3213" s="50"/>
      <c r="AM3213" s="50"/>
      <c r="AN3213" s="50"/>
      <c r="AO3213" s="50"/>
      <c r="AP3213" s="50"/>
      <c r="AQ3213" s="50"/>
      <c r="AR3213" s="50"/>
      <c r="AS3213" s="50"/>
      <c r="AT3213" s="50"/>
      <c r="AU3213" s="50"/>
      <c r="AV3213" s="50"/>
      <c r="AW3213" s="50"/>
      <c r="AX3213" s="50"/>
      <c r="AY3213" s="50"/>
      <c r="AZ3213" s="50"/>
      <c r="BA3213" s="50"/>
      <c r="BB3213" s="50"/>
      <c r="BC3213" s="50"/>
      <c r="BD3213" s="50"/>
      <c r="BE3213" s="50"/>
      <c r="BF3213" s="50"/>
      <c r="BG3213" s="50"/>
      <c r="BH3213" s="50"/>
      <c r="BI3213" s="50"/>
      <c r="BJ3213" s="50"/>
      <c r="BK3213" s="50"/>
      <c r="BL3213" s="50"/>
      <c r="BM3213" s="50"/>
      <c r="BN3213" s="50"/>
      <c r="BO3213" s="50"/>
      <c r="BP3213" s="50"/>
      <c r="BQ3213" s="50"/>
      <c r="BR3213" s="50"/>
      <c r="BS3213" s="50"/>
      <c r="BT3213" s="50"/>
      <c r="BU3213" s="50"/>
      <c r="BV3213" s="50"/>
      <c r="BW3213" s="50"/>
      <c r="BX3213" s="50"/>
      <c r="BY3213" s="50"/>
      <c r="BZ3213" s="50"/>
      <c r="CA3213" s="50"/>
      <c r="CB3213" s="50"/>
      <c r="CC3213" s="50"/>
      <c r="CD3213" s="50"/>
      <c r="CE3213" s="50"/>
      <c r="CF3213" s="50"/>
      <c r="CG3213" s="50"/>
      <c r="CH3213" s="50"/>
      <c r="CI3213" s="50"/>
      <c r="CJ3213" s="50"/>
      <c r="CK3213" s="50"/>
      <c r="CL3213" s="50"/>
      <c r="CM3213" s="50"/>
      <c r="CN3213" s="50"/>
      <c r="CO3213" s="50"/>
      <c r="CP3213" s="50"/>
      <c r="CQ3213" s="50"/>
      <c r="CR3213" s="50"/>
      <c r="CS3213" s="50"/>
      <c r="CT3213" s="50"/>
      <c r="CU3213" s="50"/>
      <c r="CV3213" s="50"/>
      <c r="CW3213" s="50"/>
      <c r="CX3213" s="50"/>
      <c r="CY3213" s="50"/>
      <c r="CZ3213" s="50"/>
      <c r="DA3213" s="50"/>
      <c r="DB3213" s="50"/>
      <c r="DC3213" s="50"/>
      <c r="DD3213" s="50"/>
      <c r="DE3213" s="50"/>
      <c r="DF3213" s="50"/>
      <c r="DG3213" s="50"/>
      <c r="DH3213" s="50"/>
    </row>
    <row r="3214" spans="1:112" x14ac:dyDescent="0.2">
      <c r="A3214" s="562"/>
      <c r="B3214" s="562"/>
      <c r="C3214" s="205"/>
      <c r="D3214" s="78" t="s">
        <v>2214</v>
      </c>
      <c r="E3214" s="353">
        <v>160</v>
      </c>
      <c r="F3214" s="352">
        <f t="shared" si="100"/>
        <v>96</v>
      </c>
      <c r="G3214" s="352">
        <f t="shared" si="101"/>
        <v>80</v>
      </c>
      <c r="H3214" s="50"/>
      <c r="I3214" s="50"/>
      <c r="J3214" s="50"/>
      <c r="K3214" s="50"/>
      <c r="L3214" s="50"/>
      <c r="M3214" s="50"/>
      <c r="N3214" s="50"/>
      <c r="O3214" s="50"/>
      <c r="P3214" s="50"/>
      <c r="Q3214" s="50"/>
      <c r="R3214" s="50"/>
      <c r="S3214" s="50"/>
      <c r="T3214" s="50"/>
      <c r="U3214" s="50"/>
      <c r="V3214" s="50"/>
      <c r="W3214" s="50"/>
      <c r="X3214" s="50"/>
      <c r="Y3214" s="50"/>
      <c r="Z3214" s="50"/>
      <c r="AA3214" s="50"/>
      <c r="AB3214" s="50"/>
      <c r="AC3214" s="50"/>
      <c r="AD3214" s="50"/>
      <c r="AE3214" s="50"/>
      <c r="AF3214" s="50"/>
      <c r="AG3214" s="50"/>
      <c r="AH3214" s="50"/>
      <c r="AI3214" s="50"/>
      <c r="AJ3214" s="50"/>
      <c r="AK3214" s="50"/>
      <c r="AL3214" s="50"/>
      <c r="AM3214" s="50"/>
      <c r="AN3214" s="50"/>
      <c r="AO3214" s="50"/>
      <c r="AP3214" s="50"/>
      <c r="AQ3214" s="50"/>
      <c r="AR3214" s="50"/>
      <c r="AS3214" s="50"/>
      <c r="AT3214" s="50"/>
      <c r="AU3214" s="50"/>
      <c r="AV3214" s="50"/>
      <c r="AW3214" s="50"/>
      <c r="AX3214" s="50"/>
      <c r="AY3214" s="50"/>
      <c r="AZ3214" s="50"/>
      <c r="BA3214" s="50"/>
      <c r="BB3214" s="50"/>
      <c r="BC3214" s="50"/>
      <c r="BD3214" s="50"/>
      <c r="BE3214" s="50"/>
      <c r="BF3214" s="50"/>
      <c r="BG3214" s="50"/>
      <c r="BH3214" s="50"/>
      <c r="BI3214" s="50"/>
      <c r="BJ3214" s="50"/>
      <c r="BK3214" s="50"/>
      <c r="BL3214" s="50"/>
      <c r="BM3214" s="50"/>
      <c r="BN3214" s="50"/>
      <c r="BO3214" s="50"/>
      <c r="BP3214" s="50"/>
      <c r="BQ3214" s="50"/>
      <c r="BR3214" s="50"/>
      <c r="BS3214" s="50"/>
      <c r="BT3214" s="50"/>
      <c r="BU3214" s="50"/>
      <c r="BV3214" s="50"/>
      <c r="BW3214" s="50"/>
      <c r="BX3214" s="50"/>
      <c r="BY3214" s="50"/>
      <c r="BZ3214" s="50"/>
      <c r="CA3214" s="50"/>
      <c r="CB3214" s="50"/>
      <c r="CC3214" s="50"/>
      <c r="CD3214" s="50"/>
      <c r="CE3214" s="50"/>
      <c r="CF3214" s="50"/>
      <c r="CG3214" s="50"/>
      <c r="CH3214" s="50"/>
      <c r="CI3214" s="50"/>
      <c r="CJ3214" s="50"/>
      <c r="CK3214" s="50"/>
      <c r="CL3214" s="50"/>
      <c r="CM3214" s="50"/>
      <c r="CN3214" s="50"/>
      <c r="CO3214" s="50"/>
      <c r="CP3214" s="50"/>
      <c r="CQ3214" s="50"/>
      <c r="CR3214" s="50"/>
      <c r="CS3214" s="50"/>
      <c r="CT3214" s="50"/>
      <c r="CU3214" s="50"/>
      <c r="CV3214" s="50"/>
      <c r="CW3214" s="50"/>
      <c r="CX3214" s="50"/>
      <c r="CY3214" s="50"/>
      <c r="CZ3214" s="50"/>
      <c r="DA3214" s="50"/>
      <c r="DB3214" s="50"/>
      <c r="DC3214" s="50"/>
      <c r="DD3214" s="50"/>
      <c r="DE3214" s="50"/>
      <c r="DF3214" s="50"/>
      <c r="DG3214" s="50"/>
      <c r="DH3214" s="50"/>
    </row>
    <row r="3215" spans="1:112" x14ac:dyDescent="0.2">
      <c r="A3215" s="173" t="s">
        <v>3784</v>
      </c>
      <c r="B3215" s="173" t="s">
        <v>3784</v>
      </c>
      <c r="C3215" s="206"/>
      <c r="D3215" s="234" t="s">
        <v>3785</v>
      </c>
      <c r="E3215" s="353"/>
      <c r="F3215" s="352">
        <f t="shared" si="100"/>
        <v>0</v>
      </c>
      <c r="G3215" s="352">
        <f t="shared" si="101"/>
        <v>0</v>
      </c>
      <c r="H3215" s="50"/>
      <c r="I3215" s="50"/>
      <c r="J3215" s="50"/>
      <c r="K3215" s="50"/>
      <c r="L3215" s="50"/>
      <c r="M3215" s="50"/>
      <c r="N3215" s="50"/>
      <c r="O3215" s="50"/>
      <c r="P3215" s="50"/>
      <c r="Q3215" s="50"/>
      <c r="R3215" s="50"/>
      <c r="S3215" s="50"/>
      <c r="T3215" s="50"/>
      <c r="U3215" s="50"/>
      <c r="V3215" s="50"/>
      <c r="W3215" s="50"/>
      <c r="X3215" s="50"/>
      <c r="Y3215" s="50"/>
      <c r="Z3215" s="50"/>
      <c r="AA3215" s="50"/>
      <c r="AB3215" s="50"/>
      <c r="AC3215" s="50"/>
      <c r="AD3215" s="50"/>
      <c r="AE3215" s="50"/>
      <c r="AF3215" s="50"/>
      <c r="AG3215" s="50"/>
      <c r="AH3215" s="50"/>
      <c r="AI3215" s="50"/>
      <c r="AJ3215" s="50"/>
      <c r="AK3215" s="50"/>
      <c r="AL3215" s="50"/>
      <c r="AM3215" s="50"/>
      <c r="AN3215" s="50"/>
      <c r="AO3215" s="50"/>
      <c r="AP3215" s="50"/>
      <c r="AQ3215" s="50"/>
      <c r="AR3215" s="50"/>
      <c r="AS3215" s="50"/>
      <c r="AT3215" s="50"/>
      <c r="AU3215" s="50"/>
      <c r="AV3215" s="50"/>
      <c r="AW3215" s="50"/>
      <c r="AX3215" s="50"/>
      <c r="AY3215" s="50"/>
      <c r="AZ3215" s="50"/>
      <c r="BA3215" s="50"/>
      <c r="BB3215" s="50"/>
      <c r="BC3215" s="50"/>
      <c r="BD3215" s="50"/>
      <c r="BE3215" s="50"/>
      <c r="BF3215" s="50"/>
      <c r="BG3215" s="50"/>
      <c r="BH3215" s="50"/>
      <c r="BI3215" s="50"/>
      <c r="BJ3215" s="50"/>
      <c r="BK3215" s="50"/>
      <c r="BL3215" s="50"/>
      <c r="BM3215" s="50"/>
      <c r="BN3215" s="50"/>
      <c r="BO3215" s="50"/>
      <c r="BP3215" s="50"/>
      <c r="BQ3215" s="50"/>
      <c r="BR3215" s="50"/>
      <c r="BS3215" s="50"/>
      <c r="BT3215" s="50"/>
      <c r="BU3215" s="50"/>
      <c r="BV3215" s="50"/>
      <c r="BW3215" s="50"/>
      <c r="BX3215" s="50"/>
      <c r="BY3215" s="50"/>
      <c r="BZ3215" s="50"/>
      <c r="CA3215" s="50"/>
      <c r="CB3215" s="50"/>
      <c r="CC3215" s="50"/>
      <c r="CD3215" s="50"/>
      <c r="CE3215" s="50"/>
      <c r="CF3215" s="50"/>
      <c r="CG3215" s="50"/>
      <c r="CH3215" s="50"/>
      <c r="CI3215" s="50"/>
      <c r="CJ3215" s="50"/>
      <c r="CK3215" s="50"/>
      <c r="CL3215" s="50"/>
      <c r="CM3215" s="50"/>
      <c r="CN3215" s="50"/>
      <c r="CO3215" s="50"/>
      <c r="CP3215" s="50"/>
      <c r="CQ3215" s="50"/>
      <c r="CR3215" s="50"/>
      <c r="CS3215" s="50"/>
      <c r="CT3215" s="50"/>
      <c r="CU3215" s="50"/>
      <c r="CV3215" s="50"/>
      <c r="CW3215" s="50"/>
      <c r="CX3215" s="50"/>
      <c r="CY3215" s="50"/>
      <c r="CZ3215" s="50"/>
      <c r="DA3215" s="50"/>
      <c r="DB3215" s="50"/>
      <c r="DC3215" s="50"/>
      <c r="DD3215" s="50"/>
      <c r="DE3215" s="50"/>
      <c r="DF3215" s="50"/>
      <c r="DG3215" s="50"/>
      <c r="DH3215" s="50"/>
    </row>
    <row r="3216" spans="1:112" x14ac:dyDescent="0.2">
      <c r="A3216" s="664" t="s">
        <v>3786</v>
      </c>
      <c r="B3216" s="664" t="s">
        <v>3786</v>
      </c>
      <c r="C3216" s="206"/>
      <c r="D3216" s="234" t="s">
        <v>3210</v>
      </c>
      <c r="E3216" s="353"/>
      <c r="F3216" s="352">
        <f t="shared" si="100"/>
        <v>0</v>
      </c>
      <c r="G3216" s="352">
        <f t="shared" si="101"/>
        <v>0</v>
      </c>
      <c r="H3216" s="50"/>
      <c r="I3216" s="50"/>
      <c r="J3216" s="50"/>
      <c r="K3216" s="50"/>
      <c r="L3216" s="50"/>
      <c r="M3216" s="50"/>
      <c r="N3216" s="50"/>
      <c r="O3216" s="50"/>
      <c r="P3216" s="50"/>
      <c r="Q3216" s="50"/>
      <c r="R3216" s="50"/>
      <c r="S3216" s="50"/>
      <c r="T3216" s="50"/>
      <c r="U3216" s="50"/>
      <c r="V3216" s="50"/>
      <c r="W3216" s="50"/>
      <c r="X3216" s="50"/>
      <c r="Y3216" s="50"/>
      <c r="Z3216" s="50"/>
      <c r="AA3216" s="50"/>
      <c r="AB3216" s="50"/>
      <c r="AC3216" s="50"/>
      <c r="AD3216" s="50"/>
      <c r="AE3216" s="50"/>
      <c r="AF3216" s="50"/>
      <c r="AG3216" s="50"/>
      <c r="AH3216" s="50"/>
      <c r="AI3216" s="50"/>
      <c r="AJ3216" s="50"/>
      <c r="AK3216" s="50"/>
      <c r="AL3216" s="50"/>
      <c r="AM3216" s="50"/>
      <c r="AN3216" s="50"/>
      <c r="AO3216" s="50"/>
      <c r="AP3216" s="50"/>
      <c r="AQ3216" s="50"/>
      <c r="AR3216" s="50"/>
      <c r="AS3216" s="50"/>
      <c r="AT3216" s="50"/>
      <c r="AU3216" s="50"/>
      <c r="AV3216" s="50"/>
      <c r="AW3216" s="50"/>
      <c r="AX3216" s="50"/>
      <c r="AY3216" s="50"/>
      <c r="AZ3216" s="50"/>
      <c r="BA3216" s="50"/>
      <c r="BB3216" s="50"/>
      <c r="BC3216" s="50"/>
      <c r="BD3216" s="50"/>
      <c r="BE3216" s="50"/>
      <c r="BF3216" s="50"/>
      <c r="BG3216" s="50"/>
      <c r="BH3216" s="50"/>
      <c r="BI3216" s="50"/>
      <c r="BJ3216" s="50"/>
      <c r="BK3216" s="50"/>
      <c r="BL3216" s="50"/>
      <c r="BM3216" s="50"/>
      <c r="BN3216" s="50"/>
      <c r="BO3216" s="50"/>
      <c r="BP3216" s="50"/>
      <c r="BQ3216" s="50"/>
      <c r="BR3216" s="50"/>
      <c r="BS3216" s="50"/>
      <c r="BT3216" s="50"/>
      <c r="BU3216" s="50"/>
      <c r="BV3216" s="50"/>
      <c r="BW3216" s="50"/>
      <c r="BX3216" s="50"/>
      <c r="BY3216" s="50"/>
      <c r="BZ3216" s="50"/>
      <c r="CA3216" s="50"/>
      <c r="CB3216" s="50"/>
      <c r="CC3216" s="50"/>
      <c r="CD3216" s="50"/>
      <c r="CE3216" s="50"/>
      <c r="CF3216" s="50"/>
      <c r="CG3216" s="50"/>
      <c r="CH3216" s="50"/>
      <c r="CI3216" s="50"/>
      <c r="CJ3216" s="50"/>
      <c r="CK3216" s="50"/>
      <c r="CL3216" s="50"/>
      <c r="CM3216" s="50"/>
      <c r="CN3216" s="50"/>
      <c r="CO3216" s="50"/>
      <c r="CP3216" s="50"/>
      <c r="CQ3216" s="50"/>
      <c r="CR3216" s="50"/>
      <c r="CS3216" s="50"/>
      <c r="CT3216" s="50"/>
      <c r="CU3216" s="50"/>
      <c r="CV3216" s="50"/>
      <c r="CW3216" s="50"/>
      <c r="CX3216" s="50"/>
      <c r="CY3216" s="50"/>
      <c r="CZ3216" s="50"/>
      <c r="DA3216" s="50"/>
      <c r="DB3216" s="50"/>
      <c r="DC3216" s="50"/>
      <c r="DD3216" s="50"/>
      <c r="DE3216" s="50"/>
      <c r="DF3216" s="50"/>
      <c r="DG3216" s="50"/>
      <c r="DH3216" s="50"/>
    </row>
    <row r="3217" spans="1:112" ht="25.5" x14ac:dyDescent="0.2">
      <c r="A3217" s="666"/>
      <c r="B3217" s="666"/>
      <c r="C3217" s="206"/>
      <c r="D3217" s="235" t="s">
        <v>8113</v>
      </c>
      <c r="E3217" s="353">
        <v>3200</v>
      </c>
      <c r="F3217" s="352">
        <f t="shared" si="100"/>
        <v>1920</v>
      </c>
      <c r="G3217" s="352">
        <f t="shared" si="101"/>
        <v>1600</v>
      </c>
      <c r="H3217" s="50"/>
      <c r="I3217" s="50"/>
      <c r="J3217" s="50"/>
      <c r="K3217" s="50"/>
      <c r="L3217" s="50"/>
      <c r="M3217" s="50"/>
      <c r="N3217" s="50"/>
      <c r="O3217" s="50"/>
      <c r="P3217" s="50"/>
      <c r="Q3217" s="50"/>
      <c r="R3217" s="50"/>
      <c r="S3217" s="50"/>
      <c r="T3217" s="50"/>
      <c r="U3217" s="50"/>
      <c r="V3217" s="50"/>
      <c r="W3217" s="50"/>
      <c r="X3217" s="50"/>
      <c r="Y3217" s="50"/>
      <c r="Z3217" s="50"/>
      <c r="AA3217" s="50"/>
      <c r="AB3217" s="50"/>
      <c r="AC3217" s="50"/>
      <c r="AD3217" s="50"/>
      <c r="AE3217" s="50"/>
      <c r="AF3217" s="50"/>
      <c r="AG3217" s="50"/>
      <c r="AH3217" s="50"/>
      <c r="AI3217" s="50"/>
      <c r="AJ3217" s="50"/>
      <c r="AK3217" s="50"/>
      <c r="AL3217" s="50"/>
      <c r="AM3217" s="50"/>
      <c r="AN3217" s="50"/>
      <c r="AO3217" s="50"/>
      <c r="AP3217" s="50"/>
      <c r="AQ3217" s="50"/>
      <c r="AR3217" s="50"/>
      <c r="AS3217" s="50"/>
      <c r="AT3217" s="50"/>
      <c r="AU3217" s="50"/>
      <c r="AV3217" s="50"/>
      <c r="AW3217" s="50"/>
      <c r="AX3217" s="50"/>
      <c r="AY3217" s="50"/>
      <c r="AZ3217" s="50"/>
      <c r="BA3217" s="50"/>
      <c r="BB3217" s="50"/>
      <c r="BC3217" s="50"/>
      <c r="BD3217" s="50"/>
      <c r="BE3217" s="50"/>
      <c r="BF3217" s="50"/>
      <c r="BG3217" s="50"/>
      <c r="BH3217" s="50"/>
      <c r="BI3217" s="50"/>
      <c r="BJ3217" s="50"/>
      <c r="BK3217" s="50"/>
      <c r="BL3217" s="50"/>
      <c r="BM3217" s="50"/>
      <c r="BN3217" s="50"/>
      <c r="BO3217" s="50"/>
      <c r="BP3217" s="50"/>
      <c r="BQ3217" s="50"/>
      <c r="BR3217" s="50"/>
      <c r="BS3217" s="50"/>
      <c r="BT3217" s="50"/>
      <c r="BU3217" s="50"/>
      <c r="BV3217" s="50"/>
      <c r="BW3217" s="50"/>
      <c r="BX3217" s="50"/>
      <c r="BY3217" s="50"/>
      <c r="BZ3217" s="50"/>
      <c r="CA3217" s="50"/>
      <c r="CB3217" s="50"/>
      <c r="CC3217" s="50"/>
      <c r="CD3217" s="50"/>
      <c r="CE3217" s="50"/>
      <c r="CF3217" s="50"/>
      <c r="CG3217" s="50"/>
      <c r="CH3217" s="50"/>
      <c r="CI3217" s="50"/>
      <c r="CJ3217" s="50"/>
      <c r="CK3217" s="50"/>
      <c r="CL3217" s="50"/>
      <c r="CM3217" s="50"/>
      <c r="CN3217" s="50"/>
      <c r="CO3217" s="50"/>
      <c r="CP3217" s="50"/>
      <c r="CQ3217" s="50"/>
      <c r="CR3217" s="50"/>
      <c r="CS3217" s="50"/>
      <c r="CT3217" s="50"/>
      <c r="CU3217" s="50"/>
      <c r="CV3217" s="50"/>
      <c r="CW3217" s="50"/>
      <c r="CX3217" s="50"/>
      <c r="CY3217" s="50"/>
      <c r="CZ3217" s="50"/>
      <c r="DA3217" s="50"/>
      <c r="DB3217" s="50"/>
      <c r="DC3217" s="50"/>
      <c r="DD3217" s="50"/>
      <c r="DE3217" s="50"/>
      <c r="DF3217" s="50"/>
      <c r="DG3217" s="50"/>
      <c r="DH3217" s="50"/>
    </row>
    <row r="3218" spans="1:112" x14ac:dyDescent="0.2">
      <c r="A3218" s="666"/>
      <c r="B3218" s="666"/>
      <c r="C3218" s="206"/>
      <c r="D3218" s="235" t="s">
        <v>8114</v>
      </c>
      <c r="E3218" s="353">
        <v>4000</v>
      </c>
      <c r="F3218" s="352">
        <f t="shared" si="100"/>
        <v>2400</v>
      </c>
      <c r="G3218" s="352">
        <f t="shared" si="101"/>
        <v>2000</v>
      </c>
      <c r="H3218" s="50"/>
      <c r="I3218" s="50"/>
      <c r="J3218" s="50"/>
      <c r="K3218" s="50"/>
      <c r="L3218" s="50"/>
      <c r="M3218" s="50"/>
      <c r="N3218" s="50"/>
      <c r="O3218" s="50"/>
      <c r="P3218" s="50"/>
      <c r="Q3218" s="50"/>
      <c r="R3218" s="50"/>
      <c r="S3218" s="50"/>
      <c r="T3218" s="50"/>
      <c r="U3218" s="50"/>
      <c r="V3218" s="50"/>
      <c r="W3218" s="50"/>
      <c r="X3218" s="50"/>
      <c r="Y3218" s="50"/>
      <c r="Z3218" s="50"/>
      <c r="AA3218" s="50"/>
      <c r="AB3218" s="50"/>
      <c r="AC3218" s="50"/>
      <c r="AD3218" s="50"/>
      <c r="AE3218" s="50"/>
      <c r="AF3218" s="50"/>
      <c r="AG3218" s="50"/>
      <c r="AH3218" s="50"/>
      <c r="AI3218" s="50"/>
      <c r="AJ3218" s="50"/>
      <c r="AK3218" s="50"/>
      <c r="AL3218" s="50"/>
      <c r="AM3218" s="50"/>
      <c r="AN3218" s="50"/>
      <c r="AO3218" s="50"/>
      <c r="AP3218" s="50"/>
      <c r="AQ3218" s="50"/>
      <c r="AR3218" s="50"/>
      <c r="AS3218" s="50"/>
      <c r="AT3218" s="50"/>
      <c r="AU3218" s="50"/>
      <c r="AV3218" s="50"/>
      <c r="AW3218" s="50"/>
      <c r="AX3218" s="50"/>
      <c r="AY3218" s="50"/>
      <c r="AZ3218" s="50"/>
      <c r="BA3218" s="50"/>
      <c r="BB3218" s="50"/>
      <c r="BC3218" s="50"/>
      <c r="BD3218" s="50"/>
      <c r="BE3218" s="50"/>
      <c r="BF3218" s="50"/>
      <c r="BG3218" s="50"/>
      <c r="BH3218" s="50"/>
      <c r="BI3218" s="50"/>
      <c r="BJ3218" s="50"/>
      <c r="BK3218" s="50"/>
      <c r="BL3218" s="50"/>
      <c r="BM3218" s="50"/>
      <c r="BN3218" s="50"/>
      <c r="BO3218" s="50"/>
      <c r="BP3218" s="50"/>
      <c r="BQ3218" s="50"/>
      <c r="BR3218" s="50"/>
      <c r="BS3218" s="50"/>
      <c r="BT3218" s="50"/>
      <c r="BU3218" s="50"/>
      <c r="BV3218" s="50"/>
      <c r="BW3218" s="50"/>
      <c r="BX3218" s="50"/>
      <c r="BY3218" s="50"/>
      <c r="BZ3218" s="50"/>
      <c r="CA3218" s="50"/>
      <c r="CB3218" s="50"/>
      <c r="CC3218" s="50"/>
      <c r="CD3218" s="50"/>
      <c r="CE3218" s="50"/>
      <c r="CF3218" s="50"/>
      <c r="CG3218" s="50"/>
      <c r="CH3218" s="50"/>
      <c r="CI3218" s="50"/>
      <c r="CJ3218" s="50"/>
      <c r="CK3218" s="50"/>
      <c r="CL3218" s="50"/>
      <c r="CM3218" s="50"/>
      <c r="CN3218" s="50"/>
      <c r="CO3218" s="50"/>
      <c r="CP3218" s="50"/>
      <c r="CQ3218" s="50"/>
      <c r="CR3218" s="50"/>
      <c r="CS3218" s="50"/>
      <c r="CT3218" s="50"/>
      <c r="CU3218" s="50"/>
      <c r="CV3218" s="50"/>
      <c r="CW3218" s="50"/>
      <c r="CX3218" s="50"/>
      <c r="CY3218" s="50"/>
      <c r="CZ3218" s="50"/>
      <c r="DA3218" s="50"/>
      <c r="DB3218" s="50"/>
      <c r="DC3218" s="50"/>
      <c r="DD3218" s="50"/>
      <c r="DE3218" s="50"/>
      <c r="DF3218" s="50"/>
      <c r="DG3218" s="50"/>
      <c r="DH3218" s="50"/>
    </row>
    <row r="3219" spans="1:112" x14ac:dyDescent="0.25">
      <c r="A3219" s="666"/>
      <c r="B3219" s="666"/>
      <c r="C3219" s="206"/>
      <c r="D3219" s="235" t="s">
        <v>8093</v>
      </c>
      <c r="E3219" s="353">
        <v>4300</v>
      </c>
      <c r="F3219" s="352">
        <f t="shared" si="100"/>
        <v>2580</v>
      </c>
      <c r="G3219" s="352">
        <f t="shared" si="101"/>
        <v>2150</v>
      </c>
    </row>
    <row r="3220" spans="1:112" x14ac:dyDescent="0.25">
      <c r="A3220" s="666"/>
      <c r="B3220" s="666"/>
      <c r="C3220" s="206"/>
      <c r="D3220" s="235" t="s">
        <v>8094</v>
      </c>
      <c r="E3220" s="353">
        <v>4800</v>
      </c>
      <c r="F3220" s="352">
        <f t="shared" si="100"/>
        <v>2880</v>
      </c>
      <c r="G3220" s="352">
        <f t="shared" si="101"/>
        <v>2400</v>
      </c>
    </row>
    <row r="3221" spans="1:112" x14ac:dyDescent="0.25">
      <c r="A3221" s="666"/>
      <c r="B3221" s="666"/>
      <c r="C3221" s="206"/>
      <c r="D3221" s="235" t="s">
        <v>8095</v>
      </c>
      <c r="E3221" s="353">
        <v>5000</v>
      </c>
      <c r="F3221" s="352">
        <f t="shared" si="100"/>
        <v>3000</v>
      </c>
      <c r="G3221" s="352">
        <f t="shared" si="101"/>
        <v>2500</v>
      </c>
    </row>
    <row r="3222" spans="1:112" x14ac:dyDescent="0.25">
      <c r="A3222" s="666"/>
      <c r="B3222" s="666"/>
      <c r="C3222" s="206"/>
      <c r="D3222" s="235" t="s">
        <v>8115</v>
      </c>
      <c r="E3222" s="353">
        <v>5200</v>
      </c>
      <c r="F3222" s="352">
        <f t="shared" si="100"/>
        <v>3120</v>
      </c>
      <c r="G3222" s="352">
        <f t="shared" si="101"/>
        <v>2600</v>
      </c>
    </row>
    <row r="3223" spans="1:112" x14ac:dyDescent="0.25">
      <c r="A3223" s="666"/>
      <c r="B3223" s="666"/>
      <c r="C3223" s="206"/>
      <c r="D3223" s="235" t="s">
        <v>8116</v>
      </c>
      <c r="E3223" s="353">
        <v>5400</v>
      </c>
      <c r="F3223" s="352">
        <f t="shared" si="100"/>
        <v>3240</v>
      </c>
      <c r="G3223" s="352">
        <f t="shared" si="101"/>
        <v>2700</v>
      </c>
    </row>
    <row r="3224" spans="1:112" x14ac:dyDescent="0.25">
      <c r="A3224" s="666"/>
      <c r="B3224" s="666"/>
      <c r="C3224" s="206"/>
      <c r="D3224" s="228" t="s">
        <v>8117</v>
      </c>
      <c r="E3224" s="353">
        <v>6000</v>
      </c>
      <c r="F3224" s="352">
        <f t="shared" si="100"/>
        <v>3600</v>
      </c>
      <c r="G3224" s="352">
        <f t="shared" si="101"/>
        <v>3000</v>
      </c>
    </row>
    <row r="3225" spans="1:112" x14ac:dyDescent="0.25">
      <c r="A3225" s="665"/>
      <c r="B3225" s="665"/>
      <c r="C3225" s="206"/>
      <c r="D3225" s="235" t="s">
        <v>8118</v>
      </c>
      <c r="E3225" s="353">
        <v>6200</v>
      </c>
      <c r="F3225" s="352">
        <f t="shared" si="100"/>
        <v>3720</v>
      </c>
      <c r="G3225" s="352">
        <f t="shared" si="101"/>
        <v>3100</v>
      </c>
    </row>
    <row r="3226" spans="1:112" x14ac:dyDescent="0.25">
      <c r="A3226" s="664" t="s">
        <v>3787</v>
      </c>
      <c r="B3226" s="664" t="s">
        <v>3787</v>
      </c>
      <c r="C3226" s="206"/>
      <c r="D3226" s="234" t="s">
        <v>3641</v>
      </c>
      <c r="E3226" s="353"/>
      <c r="F3226" s="352">
        <f t="shared" si="100"/>
        <v>0</v>
      </c>
      <c r="G3226" s="352">
        <f t="shared" si="101"/>
        <v>0</v>
      </c>
    </row>
    <row r="3227" spans="1:112" ht="25.5" x14ac:dyDescent="0.25">
      <c r="A3227" s="666"/>
      <c r="B3227" s="666"/>
      <c r="C3227" s="206"/>
      <c r="D3227" s="235" t="s">
        <v>8119</v>
      </c>
      <c r="E3227" s="353">
        <v>900</v>
      </c>
      <c r="F3227" s="352">
        <f t="shared" si="100"/>
        <v>540</v>
      </c>
      <c r="G3227" s="352">
        <f t="shared" si="101"/>
        <v>450</v>
      </c>
    </row>
    <row r="3228" spans="1:112" x14ac:dyDescent="0.25">
      <c r="A3228" s="666"/>
      <c r="B3228" s="666"/>
      <c r="C3228" s="206"/>
      <c r="D3228" s="235" t="s">
        <v>3788</v>
      </c>
      <c r="E3228" s="353">
        <v>800</v>
      </c>
      <c r="F3228" s="352">
        <f t="shared" si="100"/>
        <v>480</v>
      </c>
      <c r="G3228" s="352">
        <f t="shared" si="101"/>
        <v>400</v>
      </c>
    </row>
    <row r="3229" spans="1:112" x14ac:dyDescent="0.25">
      <c r="A3229" s="666"/>
      <c r="B3229" s="666"/>
      <c r="C3229" s="206"/>
      <c r="D3229" s="235" t="s">
        <v>8120</v>
      </c>
      <c r="E3229" s="353">
        <v>710</v>
      </c>
      <c r="F3229" s="352">
        <f t="shared" si="100"/>
        <v>426</v>
      </c>
      <c r="G3229" s="352">
        <f t="shared" si="101"/>
        <v>355</v>
      </c>
    </row>
    <row r="3230" spans="1:112" x14ac:dyDescent="0.25">
      <c r="A3230" s="666"/>
      <c r="B3230" s="666"/>
      <c r="C3230" s="206"/>
      <c r="D3230" s="235" t="s">
        <v>8121</v>
      </c>
      <c r="E3230" s="353">
        <v>600</v>
      </c>
      <c r="F3230" s="352">
        <f t="shared" si="100"/>
        <v>360</v>
      </c>
      <c r="G3230" s="352">
        <f t="shared" si="101"/>
        <v>300</v>
      </c>
    </row>
    <row r="3231" spans="1:112" x14ac:dyDescent="0.25">
      <c r="A3231" s="666"/>
      <c r="B3231" s="666"/>
      <c r="C3231" s="206"/>
      <c r="D3231" s="235" t="s">
        <v>8122</v>
      </c>
      <c r="E3231" s="353">
        <v>550</v>
      </c>
      <c r="F3231" s="352">
        <f t="shared" si="100"/>
        <v>330</v>
      </c>
      <c r="G3231" s="352">
        <f t="shared" si="101"/>
        <v>275</v>
      </c>
    </row>
    <row r="3232" spans="1:112" x14ac:dyDescent="0.25">
      <c r="A3232" s="666"/>
      <c r="B3232" s="666"/>
      <c r="C3232" s="206"/>
      <c r="D3232" s="235" t="s">
        <v>8123</v>
      </c>
      <c r="E3232" s="353">
        <v>410</v>
      </c>
      <c r="F3232" s="352">
        <f t="shared" si="100"/>
        <v>246</v>
      </c>
      <c r="G3232" s="352">
        <f t="shared" si="101"/>
        <v>205</v>
      </c>
    </row>
    <row r="3233" spans="1:7" x14ac:dyDescent="0.25">
      <c r="A3233" s="666"/>
      <c r="B3233" s="666"/>
      <c r="C3233" s="206"/>
      <c r="D3233" s="235" t="s">
        <v>8124</v>
      </c>
      <c r="E3233" s="353">
        <v>360</v>
      </c>
      <c r="F3233" s="352">
        <f t="shared" si="100"/>
        <v>216</v>
      </c>
      <c r="G3233" s="352">
        <f t="shared" si="101"/>
        <v>180</v>
      </c>
    </row>
    <row r="3234" spans="1:7" x14ac:dyDescent="0.25">
      <c r="A3234" s="666"/>
      <c r="B3234" s="666"/>
      <c r="C3234" s="206"/>
      <c r="D3234" s="235" t="s">
        <v>8125</v>
      </c>
      <c r="E3234" s="353">
        <v>520</v>
      </c>
      <c r="F3234" s="352">
        <f t="shared" si="100"/>
        <v>312</v>
      </c>
      <c r="G3234" s="352">
        <f t="shared" si="101"/>
        <v>260</v>
      </c>
    </row>
    <row r="3235" spans="1:7" x14ac:dyDescent="0.25">
      <c r="A3235" s="666"/>
      <c r="B3235" s="666"/>
      <c r="C3235" s="206"/>
      <c r="D3235" s="235" t="s">
        <v>8126</v>
      </c>
      <c r="E3235" s="353">
        <v>400</v>
      </c>
      <c r="F3235" s="352">
        <f t="shared" si="100"/>
        <v>240</v>
      </c>
      <c r="G3235" s="352">
        <f t="shared" si="101"/>
        <v>200</v>
      </c>
    </row>
    <row r="3236" spans="1:7" x14ac:dyDescent="0.25">
      <c r="A3236" s="666"/>
      <c r="B3236" s="666"/>
      <c r="C3236" s="206"/>
      <c r="D3236" s="235" t="s">
        <v>8127</v>
      </c>
      <c r="E3236" s="353">
        <v>300</v>
      </c>
      <c r="F3236" s="352">
        <f t="shared" si="100"/>
        <v>180</v>
      </c>
      <c r="G3236" s="352">
        <f t="shared" si="101"/>
        <v>150</v>
      </c>
    </row>
    <row r="3237" spans="1:7" x14ac:dyDescent="0.25">
      <c r="A3237" s="666"/>
      <c r="B3237" s="666"/>
      <c r="C3237" s="206"/>
      <c r="D3237" s="235" t="s">
        <v>8128</v>
      </c>
      <c r="E3237" s="353">
        <v>280</v>
      </c>
      <c r="F3237" s="352">
        <f t="shared" si="100"/>
        <v>168</v>
      </c>
      <c r="G3237" s="352">
        <f t="shared" si="101"/>
        <v>140</v>
      </c>
    </row>
    <row r="3238" spans="1:7" x14ac:dyDescent="0.25">
      <c r="A3238" s="665"/>
      <c r="B3238" s="665"/>
      <c r="C3238" s="206"/>
      <c r="D3238" s="235" t="s">
        <v>8129</v>
      </c>
      <c r="E3238" s="353">
        <v>420</v>
      </c>
      <c r="F3238" s="352">
        <f t="shared" si="100"/>
        <v>252</v>
      </c>
      <c r="G3238" s="352">
        <f t="shared" si="101"/>
        <v>210</v>
      </c>
    </row>
    <row r="3239" spans="1:7" x14ac:dyDescent="0.25">
      <c r="A3239" s="664" t="s">
        <v>3789</v>
      </c>
      <c r="B3239" s="664" t="s">
        <v>3789</v>
      </c>
      <c r="C3239" s="206"/>
      <c r="D3239" s="234" t="s">
        <v>3643</v>
      </c>
      <c r="E3239" s="353"/>
      <c r="F3239" s="352">
        <f t="shared" si="100"/>
        <v>0</v>
      </c>
      <c r="G3239" s="352">
        <f t="shared" si="101"/>
        <v>0</v>
      </c>
    </row>
    <row r="3240" spans="1:7" ht="25.5" x14ac:dyDescent="0.25">
      <c r="A3240" s="666"/>
      <c r="B3240" s="666"/>
      <c r="C3240" s="206"/>
      <c r="D3240" s="235" t="s">
        <v>8130</v>
      </c>
      <c r="E3240" s="353">
        <v>1200</v>
      </c>
      <c r="F3240" s="352">
        <f t="shared" si="100"/>
        <v>720</v>
      </c>
      <c r="G3240" s="352">
        <f t="shared" si="101"/>
        <v>600</v>
      </c>
    </row>
    <row r="3241" spans="1:7" x14ac:dyDescent="0.25">
      <c r="A3241" s="666"/>
      <c r="B3241" s="666"/>
      <c r="C3241" s="206"/>
      <c r="D3241" s="235" t="s">
        <v>8131</v>
      </c>
      <c r="E3241" s="353">
        <v>1000</v>
      </c>
      <c r="F3241" s="352">
        <f t="shared" si="100"/>
        <v>600</v>
      </c>
      <c r="G3241" s="352">
        <f t="shared" si="101"/>
        <v>500</v>
      </c>
    </row>
    <row r="3242" spans="1:7" x14ac:dyDescent="0.25">
      <c r="A3242" s="666"/>
      <c r="B3242" s="666"/>
      <c r="C3242" s="173"/>
      <c r="D3242" s="235" t="s">
        <v>8132</v>
      </c>
      <c r="E3242" s="353">
        <v>900</v>
      </c>
      <c r="F3242" s="352">
        <f t="shared" si="100"/>
        <v>540</v>
      </c>
      <c r="G3242" s="352">
        <f t="shared" si="101"/>
        <v>450</v>
      </c>
    </row>
    <row r="3243" spans="1:7" x14ac:dyDescent="0.25">
      <c r="A3243" s="666"/>
      <c r="B3243" s="666"/>
      <c r="C3243" s="211"/>
      <c r="D3243" s="235" t="s">
        <v>8133</v>
      </c>
      <c r="E3243" s="353">
        <v>550</v>
      </c>
      <c r="F3243" s="352">
        <f t="shared" si="100"/>
        <v>330</v>
      </c>
      <c r="G3243" s="352">
        <f t="shared" si="101"/>
        <v>275</v>
      </c>
    </row>
    <row r="3244" spans="1:7" x14ac:dyDescent="0.25">
      <c r="A3244" s="666"/>
      <c r="B3244" s="666"/>
      <c r="C3244" s="211"/>
      <c r="D3244" s="235" t="s">
        <v>8134</v>
      </c>
      <c r="E3244" s="353">
        <v>500</v>
      </c>
      <c r="F3244" s="352">
        <f t="shared" si="100"/>
        <v>300</v>
      </c>
      <c r="G3244" s="352">
        <f t="shared" si="101"/>
        <v>250</v>
      </c>
    </row>
    <row r="3245" spans="1:7" x14ac:dyDescent="0.25">
      <c r="A3245" s="666"/>
      <c r="B3245" s="666"/>
      <c r="C3245" s="211"/>
      <c r="D3245" s="235" t="s">
        <v>8135</v>
      </c>
      <c r="E3245" s="353">
        <v>350</v>
      </c>
      <c r="F3245" s="352">
        <f t="shared" si="100"/>
        <v>210</v>
      </c>
      <c r="G3245" s="352">
        <f t="shared" si="101"/>
        <v>175</v>
      </c>
    </row>
    <row r="3246" spans="1:7" x14ac:dyDescent="0.25">
      <c r="A3246" s="665"/>
      <c r="B3246" s="665"/>
      <c r="C3246" s="211"/>
      <c r="D3246" s="235" t="s">
        <v>8136</v>
      </c>
      <c r="E3246" s="353">
        <v>260</v>
      </c>
      <c r="F3246" s="352">
        <f t="shared" si="100"/>
        <v>156</v>
      </c>
      <c r="G3246" s="352">
        <f t="shared" si="101"/>
        <v>130</v>
      </c>
    </row>
    <row r="3247" spans="1:7" ht="25.5" x14ac:dyDescent="0.25">
      <c r="A3247" s="664" t="s">
        <v>3790</v>
      </c>
      <c r="B3247" s="664" t="s">
        <v>3790</v>
      </c>
      <c r="C3247" s="211"/>
      <c r="D3247" s="235" t="s">
        <v>3791</v>
      </c>
      <c r="E3247" s="353">
        <v>3300</v>
      </c>
      <c r="F3247" s="352">
        <f t="shared" si="100"/>
        <v>1980</v>
      </c>
      <c r="G3247" s="352">
        <f t="shared" si="101"/>
        <v>1650</v>
      </c>
    </row>
    <row r="3248" spans="1:7" x14ac:dyDescent="0.25">
      <c r="A3248" s="665"/>
      <c r="B3248" s="665"/>
      <c r="C3248" s="211"/>
      <c r="D3248" s="235" t="s">
        <v>8137</v>
      </c>
      <c r="E3248" s="353">
        <v>2600</v>
      </c>
      <c r="F3248" s="352">
        <f t="shared" si="100"/>
        <v>1560</v>
      </c>
      <c r="G3248" s="352">
        <f t="shared" si="101"/>
        <v>1300</v>
      </c>
    </row>
    <row r="3249" spans="1:7" ht="25.5" x14ac:dyDescent="0.25">
      <c r="A3249" s="664" t="s">
        <v>3792</v>
      </c>
      <c r="B3249" s="664" t="s">
        <v>3792</v>
      </c>
      <c r="C3249" s="211"/>
      <c r="D3249" s="235" t="s">
        <v>3793</v>
      </c>
      <c r="E3249" s="353">
        <v>2000</v>
      </c>
      <c r="F3249" s="352">
        <f t="shared" si="100"/>
        <v>1200</v>
      </c>
      <c r="G3249" s="352">
        <f t="shared" si="101"/>
        <v>1000</v>
      </c>
    </row>
    <row r="3250" spans="1:7" x14ac:dyDescent="0.25">
      <c r="A3250" s="666"/>
      <c r="B3250" s="666"/>
      <c r="C3250" s="211"/>
      <c r="D3250" s="235" t="s">
        <v>8138</v>
      </c>
      <c r="E3250" s="353">
        <v>2100</v>
      </c>
      <c r="F3250" s="352">
        <f t="shared" si="100"/>
        <v>1260</v>
      </c>
      <c r="G3250" s="352">
        <f t="shared" si="101"/>
        <v>1050</v>
      </c>
    </row>
    <row r="3251" spans="1:7" x14ac:dyDescent="0.25">
      <c r="A3251" s="665"/>
      <c r="B3251" s="665"/>
      <c r="C3251" s="211"/>
      <c r="D3251" s="235" t="s">
        <v>8139</v>
      </c>
      <c r="E3251" s="353">
        <v>1300</v>
      </c>
      <c r="F3251" s="352">
        <f t="shared" si="100"/>
        <v>780</v>
      </c>
      <c r="G3251" s="352">
        <f t="shared" si="101"/>
        <v>650</v>
      </c>
    </row>
    <row r="3252" spans="1:7" x14ac:dyDescent="0.25">
      <c r="A3252" s="664" t="s">
        <v>3794</v>
      </c>
      <c r="B3252" s="664"/>
      <c r="C3252" s="211"/>
      <c r="D3252" s="235" t="s">
        <v>3795</v>
      </c>
      <c r="E3252" s="353">
        <v>400</v>
      </c>
      <c r="F3252" s="352">
        <f t="shared" si="100"/>
        <v>240</v>
      </c>
      <c r="G3252" s="352">
        <f t="shared" si="101"/>
        <v>200</v>
      </c>
    </row>
    <row r="3253" spans="1:7" x14ac:dyDescent="0.25">
      <c r="A3253" s="666"/>
      <c r="B3253" s="666"/>
      <c r="C3253" s="211"/>
      <c r="D3253" s="240" t="s">
        <v>8140</v>
      </c>
      <c r="E3253" s="353">
        <v>2500</v>
      </c>
      <c r="F3253" s="352">
        <f t="shared" si="100"/>
        <v>1500</v>
      </c>
      <c r="G3253" s="352">
        <f t="shared" si="101"/>
        <v>1250</v>
      </c>
    </row>
    <row r="3254" spans="1:7" x14ac:dyDescent="0.25">
      <c r="A3254" s="666"/>
      <c r="B3254" s="666"/>
      <c r="C3254" s="211"/>
      <c r="D3254" s="240" t="s">
        <v>8141</v>
      </c>
      <c r="E3254" s="353">
        <v>2500</v>
      </c>
      <c r="F3254" s="352">
        <f t="shared" si="100"/>
        <v>1500</v>
      </c>
      <c r="G3254" s="352">
        <f t="shared" si="101"/>
        <v>1250</v>
      </c>
    </row>
    <row r="3255" spans="1:7" x14ac:dyDescent="0.25">
      <c r="A3255" s="665"/>
      <c r="B3255" s="665"/>
      <c r="C3255" s="211"/>
      <c r="D3255" s="235" t="s">
        <v>8142</v>
      </c>
      <c r="E3255" s="353">
        <v>2000</v>
      </c>
      <c r="F3255" s="352">
        <f t="shared" si="100"/>
        <v>1200</v>
      </c>
      <c r="G3255" s="352">
        <f t="shared" si="101"/>
        <v>1000</v>
      </c>
    </row>
    <row r="3256" spans="1:7" ht="25.5" x14ac:dyDescent="0.25">
      <c r="A3256" s="664" t="s">
        <v>3796</v>
      </c>
      <c r="B3256" s="664" t="s">
        <v>3796</v>
      </c>
      <c r="C3256" s="211"/>
      <c r="D3256" s="235" t="s">
        <v>8143</v>
      </c>
      <c r="E3256" s="353">
        <v>360</v>
      </c>
      <c r="F3256" s="352">
        <f t="shared" si="100"/>
        <v>216</v>
      </c>
      <c r="G3256" s="352">
        <f t="shared" si="101"/>
        <v>180</v>
      </c>
    </row>
    <row r="3257" spans="1:7" x14ac:dyDescent="0.25">
      <c r="A3257" s="665"/>
      <c r="B3257" s="665"/>
      <c r="C3257" s="211"/>
      <c r="D3257" s="235" t="s">
        <v>8144</v>
      </c>
      <c r="E3257" s="353">
        <v>300</v>
      </c>
      <c r="F3257" s="352">
        <f t="shared" si="100"/>
        <v>180</v>
      </c>
      <c r="G3257" s="352">
        <f t="shared" si="101"/>
        <v>150</v>
      </c>
    </row>
    <row r="3258" spans="1:7" ht="25.5" x14ac:dyDescent="0.25">
      <c r="A3258" s="211" t="s">
        <v>3797</v>
      </c>
      <c r="B3258" s="211" t="s">
        <v>3797</v>
      </c>
      <c r="C3258" s="211"/>
      <c r="D3258" s="235" t="s">
        <v>3798</v>
      </c>
      <c r="E3258" s="353">
        <v>340</v>
      </c>
      <c r="F3258" s="352">
        <f t="shared" si="100"/>
        <v>204</v>
      </c>
      <c r="G3258" s="352">
        <f t="shared" si="101"/>
        <v>170</v>
      </c>
    </row>
    <row r="3259" spans="1:7" ht="25.5" x14ac:dyDescent="0.25">
      <c r="A3259" s="664" t="s">
        <v>3799</v>
      </c>
      <c r="B3259" s="664" t="s">
        <v>3799</v>
      </c>
      <c r="C3259" s="211"/>
      <c r="D3259" s="235" t="s">
        <v>3800</v>
      </c>
      <c r="E3259" s="353">
        <v>280</v>
      </c>
      <c r="F3259" s="352">
        <f t="shared" si="100"/>
        <v>168</v>
      </c>
      <c r="G3259" s="352">
        <f t="shared" si="101"/>
        <v>140</v>
      </c>
    </row>
    <row r="3260" spans="1:7" x14ac:dyDescent="0.25">
      <c r="A3260" s="665"/>
      <c r="B3260" s="665"/>
      <c r="C3260" s="211"/>
      <c r="D3260" s="236" t="s">
        <v>8145</v>
      </c>
      <c r="E3260" s="353">
        <v>1200</v>
      </c>
      <c r="F3260" s="352">
        <f t="shared" si="100"/>
        <v>720</v>
      </c>
      <c r="G3260" s="352">
        <f t="shared" si="101"/>
        <v>600</v>
      </c>
    </row>
    <row r="3261" spans="1:7" x14ac:dyDescent="0.25">
      <c r="A3261" s="211" t="s">
        <v>3801</v>
      </c>
      <c r="B3261" s="211" t="s">
        <v>3801</v>
      </c>
      <c r="C3261" s="211"/>
      <c r="D3261" s="235" t="s">
        <v>3802</v>
      </c>
      <c r="E3261" s="353">
        <v>260</v>
      </c>
      <c r="F3261" s="352">
        <f t="shared" si="100"/>
        <v>156</v>
      </c>
      <c r="G3261" s="352">
        <f t="shared" si="101"/>
        <v>130</v>
      </c>
    </row>
    <row r="3262" spans="1:7" x14ac:dyDescent="0.25">
      <c r="A3262" s="211" t="s">
        <v>3803</v>
      </c>
      <c r="B3262" s="211" t="s">
        <v>3803</v>
      </c>
      <c r="C3262" s="211"/>
      <c r="D3262" s="235" t="s">
        <v>3804</v>
      </c>
      <c r="E3262" s="353">
        <v>280</v>
      </c>
      <c r="F3262" s="352">
        <f t="shared" si="100"/>
        <v>168</v>
      </c>
      <c r="G3262" s="352">
        <f t="shared" si="101"/>
        <v>140</v>
      </c>
    </row>
    <row r="3263" spans="1:7" ht="25.5" x14ac:dyDescent="0.25">
      <c r="A3263" s="211" t="s">
        <v>3805</v>
      </c>
      <c r="B3263" s="211" t="s">
        <v>3805</v>
      </c>
      <c r="C3263" s="211"/>
      <c r="D3263" s="235" t="s">
        <v>3806</v>
      </c>
      <c r="E3263" s="353">
        <v>240</v>
      </c>
      <c r="F3263" s="352">
        <f t="shared" si="100"/>
        <v>144</v>
      </c>
      <c r="G3263" s="352">
        <f t="shared" si="101"/>
        <v>120</v>
      </c>
    </row>
    <row r="3264" spans="1:7" ht="25.5" x14ac:dyDescent="0.25">
      <c r="A3264" s="664" t="s">
        <v>3807</v>
      </c>
      <c r="B3264" s="664" t="s">
        <v>3807</v>
      </c>
      <c r="C3264" s="211"/>
      <c r="D3264" s="235" t="s">
        <v>3808</v>
      </c>
      <c r="E3264" s="353">
        <v>220</v>
      </c>
      <c r="F3264" s="352">
        <f t="shared" si="100"/>
        <v>132</v>
      </c>
      <c r="G3264" s="352">
        <f t="shared" si="101"/>
        <v>110</v>
      </c>
    </row>
    <row r="3265" spans="1:7" x14ac:dyDescent="0.25">
      <c r="A3265" s="665"/>
      <c r="B3265" s="665"/>
      <c r="C3265" s="211"/>
      <c r="D3265" s="235" t="s">
        <v>3813</v>
      </c>
      <c r="E3265" s="353">
        <v>250</v>
      </c>
      <c r="F3265" s="352">
        <f t="shared" si="100"/>
        <v>150</v>
      </c>
      <c r="G3265" s="352">
        <f t="shared" si="101"/>
        <v>125</v>
      </c>
    </row>
    <row r="3266" spans="1:7" x14ac:dyDescent="0.25">
      <c r="A3266" s="664" t="s">
        <v>3809</v>
      </c>
      <c r="B3266" s="664" t="s">
        <v>3809</v>
      </c>
      <c r="C3266" s="132"/>
      <c r="D3266" s="235" t="s">
        <v>3810</v>
      </c>
      <c r="E3266" s="353">
        <v>210</v>
      </c>
      <c r="F3266" s="352">
        <f t="shared" si="100"/>
        <v>126</v>
      </c>
      <c r="G3266" s="352">
        <f t="shared" si="101"/>
        <v>105</v>
      </c>
    </row>
    <row r="3267" spans="1:7" x14ac:dyDescent="0.25">
      <c r="A3267" s="665"/>
      <c r="B3267" s="665"/>
      <c r="C3267" s="206"/>
      <c r="D3267" s="235" t="s">
        <v>8146</v>
      </c>
      <c r="E3267" s="353">
        <v>230</v>
      </c>
      <c r="F3267" s="352">
        <f t="shared" si="100"/>
        <v>138</v>
      </c>
      <c r="G3267" s="352">
        <f t="shared" si="101"/>
        <v>115</v>
      </c>
    </row>
    <row r="3268" spans="1:7" ht="25.5" x14ac:dyDescent="0.25">
      <c r="A3268" s="664" t="s">
        <v>3811</v>
      </c>
      <c r="B3268" s="664" t="s">
        <v>3811</v>
      </c>
      <c r="C3268" s="206"/>
      <c r="D3268" s="235" t="s">
        <v>3812</v>
      </c>
      <c r="E3268" s="353">
        <v>210</v>
      </c>
      <c r="F3268" s="352">
        <f t="shared" si="100"/>
        <v>126</v>
      </c>
      <c r="G3268" s="352">
        <f t="shared" si="101"/>
        <v>105</v>
      </c>
    </row>
    <row r="3269" spans="1:7" x14ac:dyDescent="0.25">
      <c r="A3269" s="665"/>
      <c r="B3269" s="665"/>
      <c r="C3269" s="206"/>
      <c r="D3269" s="235" t="s">
        <v>3813</v>
      </c>
      <c r="E3269" s="353">
        <v>240</v>
      </c>
      <c r="F3269" s="352">
        <f t="shared" si="100"/>
        <v>144</v>
      </c>
      <c r="G3269" s="352">
        <f t="shared" si="101"/>
        <v>120</v>
      </c>
    </row>
    <row r="3270" spans="1:7" x14ac:dyDescent="0.25">
      <c r="A3270" s="211" t="s">
        <v>3814</v>
      </c>
      <c r="B3270" s="211" t="s">
        <v>3814</v>
      </c>
      <c r="C3270" s="206"/>
      <c r="D3270" s="235" t="s">
        <v>3815</v>
      </c>
      <c r="E3270" s="353">
        <v>210</v>
      </c>
      <c r="F3270" s="352">
        <f t="shared" si="100"/>
        <v>126</v>
      </c>
      <c r="G3270" s="352">
        <f t="shared" si="101"/>
        <v>105</v>
      </c>
    </row>
    <row r="3271" spans="1:7" ht="25.5" x14ac:dyDescent="0.25">
      <c r="A3271" s="211" t="s">
        <v>3816</v>
      </c>
      <c r="B3271" s="211" t="s">
        <v>3816</v>
      </c>
      <c r="C3271" s="206"/>
      <c r="D3271" s="235" t="s">
        <v>3817</v>
      </c>
      <c r="E3271" s="353">
        <v>220</v>
      </c>
      <c r="F3271" s="352">
        <f t="shared" si="100"/>
        <v>132</v>
      </c>
      <c r="G3271" s="352">
        <f t="shared" si="101"/>
        <v>110</v>
      </c>
    </row>
    <row r="3272" spans="1:7" x14ac:dyDescent="0.25">
      <c r="A3272" s="211" t="s">
        <v>3818</v>
      </c>
      <c r="B3272" s="211" t="s">
        <v>3818</v>
      </c>
      <c r="C3272" s="206"/>
      <c r="D3272" s="235" t="s">
        <v>3819</v>
      </c>
      <c r="E3272" s="353">
        <v>240</v>
      </c>
      <c r="F3272" s="352">
        <f t="shared" si="100"/>
        <v>144</v>
      </c>
      <c r="G3272" s="352">
        <f t="shared" si="101"/>
        <v>120</v>
      </c>
    </row>
    <row r="3273" spans="1:7" x14ac:dyDescent="0.25">
      <c r="A3273" s="211" t="s">
        <v>3820</v>
      </c>
      <c r="B3273" s="211" t="s">
        <v>3820</v>
      </c>
      <c r="C3273" s="206"/>
      <c r="D3273" s="235" t="s">
        <v>3821</v>
      </c>
      <c r="E3273" s="353">
        <v>210</v>
      </c>
      <c r="F3273" s="352">
        <f t="shared" si="100"/>
        <v>126</v>
      </c>
      <c r="G3273" s="352">
        <f t="shared" si="101"/>
        <v>105</v>
      </c>
    </row>
    <row r="3274" spans="1:7" x14ac:dyDescent="0.25">
      <c r="A3274" s="211" t="s">
        <v>3822</v>
      </c>
      <c r="B3274" s="211" t="s">
        <v>3822</v>
      </c>
      <c r="C3274" s="206"/>
      <c r="D3274" s="235" t="s">
        <v>3823</v>
      </c>
      <c r="E3274" s="353">
        <v>220</v>
      </c>
      <c r="F3274" s="352">
        <f t="shared" si="100"/>
        <v>132</v>
      </c>
      <c r="G3274" s="352">
        <f t="shared" si="101"/>
        <v>110</v>
      </c>
    </row>
    <row r="3275" spans="1:7" ht="13.5" x14ac:dyDescent="0.25">
      <c r="A3275" s="664" t="s">
        <v>3824</v>
      </c>
      <c r="B3275" s="664" t="s">
        <v>3824</v>
      </c>
      <c r="C3275" s="206"/>
      <c r="D3275" s="228" t="s">
        <v>7276</v>
      </c>
      <c r="E3275" s="353"/>
      <c r="F3275" s="352">
        <f t="shared" si="100"/>
        <v>0</v>
      </c>
      <c r="G3275" s="352">
        <f t="shared" si="101"/>
        <v>0</v>
      </c>
    </row>
    <row r="3276" spans="1:7" x14ac:dyDescent="0.25">
      <c r="A3276" s="665"/>
      <c r="B3276" s="665"/>
      <c r="C3276" s="206"/>
      <c r="D3276" s="56" t="s">
        <v>3825</v>
      </c>
      <c r="E3276" s="353">
        <v>240</v>
      </c>
      <c r="F3276" s="352">
        <f t="shared" ref="F3276:F3339" si="102">IFERROR(E3276*0.6,0)</f>
        <v>144</v>
      </c>
      <c r="G3276" s="352">
        <f t="shared" ref="G3276:G3339" si="103">IFERROR(E3276*0.5,0)</f>
        <v>120</v>
      </c>
    </row>
    <row r="3277" spans="1:7" ht="25.5" x14ac:dyDescent="0.25">
      <c r="A3277" s="211" t="s">
        <v>3826</v>
      </c>
      <c r="B3277" s="211" t="s">
        <v>3826</v>
      </c>
      <c r="C3277" s="206"/>
      <c r="D3277" s="235" t="s">
        <v>3827</v>
      </c>
      <c r="E3277" s="353">
        <v>250</v>
      </c>
      <c r="F3277" s="352">
        <f t="shared" si="102"/>
        <v>150</v>
      </c>
      <c r="G3277" s="352">
        <f t="shared" si="103"/>
        <v>125</v>
      </c>
    </row>
    <row r="3278" spans="1:7" ht="25.5" x14ac:dyDescent="0.25">
      <c r="A3278" s="664" t="s">
        <v>3828</v>
      </c>
      <c r="B3278" s="664" t="s">
        <v>3828</v>
      </c>
      <c r="C3278" s="206"/>
      <c r="D3278" s="235" t="s">
        <v>3829</v>
      </c>
      <c r="E3278" s="353">
        <v>220</v>
      </c>
      <c r="F3278" s="352">
        <f t="shared" si="102"/>
        <v>132</v>
      </c>
      <c r="G3278" s="352">
        <f t="shared" si="103"/>
        <v>110</v>
      </c>
    </row>
    <row r="3279" spans="1:7" x14ac:dyDescent="0.25">
      <c r="A3279" s="665"/>
      <c r="B3279" s="665"/>
      <c r="C3279" s="206"/>
      <c r="D3279" s="235" t="s">
        <v>3830</v>
      </c>
      <c r="E3279" s="353">
        <v>220</v>
      </c>
      <c r="F3279" s="352">
        <f t="shared" si="102"/>
        <v>132</v>
      </c>
      <c r="G3279" s="352">
        <f t="shared" si="103"/>
        <v>110</v>
      </c>
    </row>
    <row r="3280" spans="1:7" x14ac:dyDescent="0.25">
      <c r="A3280" s="211" t="s">
        <v>3831</v>
      </c>
      <c r="B3280" s="211" t="s">
        <v>3831</v>
      </c>
      <c r="C3280" s="206"/>
      <c r="D3280" s="235" t="s">
        <v>3832</v>
      </c>
      <c r="E3280" s="353">
        <v>230</v>
      </c>
      <c r="F3280" s="352">
        <f t="shared" si="102"/>
        <v>138</v>
      </c>
      <c r="G3280" s="352">
        <f t="shared" si="103"/>
        <v>115</v>
      </c>
    </row>
    <row r="3281" spans="1:7" x14ac:dyDescent="0.25">
      <c r="A3281" s="211" t="s">
        <v>3833</v>
      </c>
      <c r="B3281" s="211" t="s">
        <v>3833</v>
      </c>
      <c r="C3281" s="132"/>
      <c r="D3281" s="235" t="s">
        <v>3834</v>
      </c>
      <c r="E3281" s="353">
        <v>250</v>
      </c>
      <c r="F3281" s="352">
        <f t="shared" si="102"/>
        <v>150</v>
      </c>
      <c r="G3281" s="352">
        <f t="shared" si="103"/>
        <v>125</v>
      </c>
    </row>
    <row r="3282" spans="1:7" ht="25.5" x14ac:dyDescent="0.25">
      <c r="A3282" s="386" t="s">
        <v>3835</v>
      </c>
      <c r="B3282" s="386" t="s">
        <v>3835</v>
      </c>
      <c r="C3282" s="206"/>
      <c r="D3282" s="235" t="s">
        <v>3836</v>
      </c>
      <c r="E3282" s="353">
        <v>420</v>
      </c>
      <c r="F3282" s="352">
        <f t="shared" si="102"/>
        <v>252</v>
      </c>
      <c r="G3282" s="352">
        <f t="shared" si="103"/>
        <v>210</v>
      </c>
    </row>
    <row r="3283" spans="1:7" x14ac:dyDescent="0.25">
      <c r="A3283" s="211" t="s">
        <v>3837</v>
      </c>
      <c r="B3283" s="211" t="s">
        <v>3837</v>
      </c>
      <c r="C3283" s="206"/>
      <c r="D3283" s="235" t="s">
        <v>3838</v>
      </c>
      <c r="E3283" s="353">
        <v>300</v>
      </c>
      <c r="F3283" s="352">
        <f t="shared" si="102"/>
        <v>180</v>
      </c>
      <c r="G3283" s="352">
        <f t="shared" si="103"/>
        <v>150</v>
      </c>
    </row>
    <row r="3284" spans="1:7" x14ac:dyDescent="0.25">
      <c r="A3284" s="211" t="s">
        <v>3839</v>
      </c>
      <c r="B3284" s="211" t="s">
        <v>3839</v>
      </c>
      <c r="C3284" s="206"/>
      <c r="D3284" s="235" t="s">
        <v>3840</v>
      </c>
      <c r="E3284" s="353">
        <v>410</v>
      </c>
      <c r="F3284" s="352">
        <f t="shared" si="102"/>
        <v>246</v>
      </c>
      <c r="G3284" s="352">
        <f t="shared" si="103"/>
        <v>205</v>
      </c>
    </row>
    <row r="3285" spans="1:7" x14ac:dyDescent="0.25">
      <c r="A3285" s="386" t="s">
        <v>3841</v>
      </c>
      <c r="B3285" s="386" t="s">
        <v>3841</v>
      </c>
      <c r="C3285" s="206"/>
      <c r="D3285" s="235" t="s">
        <v>3842</v>
      </c>
      <c r="E3285" s="353">
        <v>300</v>
      </c>
      <c r="F3285" s="352">
        <f t="shared" si="102"/>
        <v>180</v>
      </c>
      <c r="G3285" s="352">
        <f t="shared" si="103"/>
        <v>150</v>
      </c>
    </row>
    <row r="3286" spans="1:7" x14ac:dyDescent="0.25">
      <c r="A3286" s="211" t="s">
        <v>3843</v>
      </c>
      <c r="B3286" s="211" t="s">
        <v>3843</v>
      </c>
      <c r="C3286" s="206"/>
      <c r="D3286" s="235" t="s">
        <v>3844</v>
      </c>
      <c r="E3286" s="353">
        <v>250</v>
      </c>
      <c r="F3286" s="352">
        <f t="shared" si="102"/>
        <v>150</v>
      </c>
      <c r="G3286" s="352">
        <f t="shared" si="103"/>
        <v>125</v>
      </c>
    </row>
    <row r="3287" spans="1:7" x14ac:dyDescent="0.25">
      <c r="A3287" s="664" t="s">
        <v>3845</v>
      </c>
      <c r="B3287" s="664" t="s">
        <v>3845</v>
      </c>
      <c r="C3287" s="206"/>
      <c r="D3287" s="235" t="s">
        <v>3846</v>
      </c>
      <c r="E3287" s="353">
        <v>250</v>
      </c>
      <c r="F3287" s="352">
        <f t="shared" si="102"/>
        <v>150</v>
      </c>
      <c r="G3287" s="352">
        <f t="shared" si="103"/>
        <v>125</v>
      </c>
    </row>
    <row r="3288" spans="1:7" x14ac:dyDescent="0.25">
      <c r="A3288" s="665"/>
      <c r="B3288" s="665"/>
      <c r="C3288" s="206"/>
      <c r="D3288" s="235" t="s">
        <v>3847</v>
      </c>
      <c r="E3288" s="353">
        <v>230</v>
      </c>
      <c r="F3288" s="352">
        <f t="shared" si="102"/>
        <v>138</v>
      </c>
      <c r="G3288" s="352">
        <f t="shared" si="103"/>
        <v>115</v>
      </c>
    </row>
    <row r="3289" spans="1:7" x14ac:dyDescent="0.25">
      <c r="A3289" s="211" t="s">
        <v>3848</v>
      </c>
      <c r="B3289" s="211" t="s">
        <v>3848</v>
      </c>
      <c r="C3289" s="206"/>
      <c r="D3289" s="235" t="s">
        <v>3849</v>
      </c>
      <c r="E3289" s="353">
        <v>230</v>
      </c>
      <c r="F3289" s="352">
        <f t="shared" si="102"/>
        <v>138</v>
      </c>
      <c r="G3289" s="352">
        <f t="shared" si="103"/>
        <v>115</v>
      </c>
    </row>
    <row r="3290" spans="1:7" x14ac:dyDescent="0.25">
      <c r="A3290" s="211" t="s">
        <v>3850</v>
      </c>
      <c r="B3290" s="211" t="s">
        <v>3850</v>
      </c>
      <c r="C3290" s="206"/>
      <c r="D3290" s="235" t="s">
        <v>3851</v>
      </c>
      <c r="E3290" s="353">
        <v>300</v>
      </c>
      <c r="F3290" s="352">
        <f t="shared" si="102"/>
        <v>180</v>
      </c>
      <c r="G3290" s="352">
        <f t="shared" si="103"/>
        <v>150</v>
      </c>
    </row>
    <row r="3291" spans="1:7" x14ac:dyDescent="0.25">
      <c r="A3291" s="211" t="s">
        <v>3852</v>
      </c>
      <c r="B3291" s="211" t="s">
        <v>3852</v>
      </c>
      <c r="C3291" s="206"/>
      <c r="D3291" s="235" t="s">
        <v>3853</v>
      </c>
      <c r="E3291" s="353">
        <v>240</v>
      </c>
      <c r="F3291" s="352">
        <f t="shared" si="102"/>
        <v>144</v>
      </c>
      <c r="G3291" s="352">
        <f t="shared" si="103"/>
        <v>120</v>
      </c>
    </row>
    <row r="3292" spans="1:7" x14ac:dyDescent="0.25">
      <c r="A3292" s="211" t="s">
        <v>3854</v>
      </c>
      <c r="B3292" s="211" t="s">
        <v>3854</v>
      </c>
      <c r="C3292" s="206"/>
      <c r="D3292" s="235" t="s">
        <v>3855</v>
      </c>
      <c r="E3292" s="353">
        <v>230</v>
      </c>
      <c r="F3292" s="352">
        <f t="shared" si="102"/>
        <v>138</v>
      </c>
      <c r="G3292" s="352">
        <f t="shared" si="103"/>
        <v>115</v>
      </c>
    </row>
    <row r="3293" spans="1:7" ht="26.25" x14ac:dyDescent="0.25">
      <c r="A3293" s="664" t="s">
        <v>3856</v>
      </c>
      <c r="B3293" s="664" t="s">
        <v>3856</v>
      </c>
      <c r="C3293" s="206"/>
      <c r="D3293" s="235" t="s">
        <v>7277</v>
      </c>
      <c r="E3293" s="353"/>
      <c r="F3293" s="352">
        <f t="shared" si="102"/>
        <v>0</v>
      </c>
      <c r="G3293" s="352">
        <f t="shared" si="103"/>
        <v>0</v>
      </c>
    </row>
    <row r="3294" spans="1:7" ht="25.5" x14ac:dyDescent="0.25">
      <c r="A3294" s="665"/>
      <c r="B3294" s="665"/>
      <c r="C3294" s="206"/>
      <c r="D3294" s="235" t="s">
        <v>8147</v>
      </c>
      <c r="E3294" s="353">
        <v>240</v>
      </c>
      <c r="F3294" s="352">
        <f t="shared" si="102"/>
        <v>144</v>
      </c>
      <c r="G3294" s="352">
        <f t="shared" si="103"/>
        <v>120</v>
      </c>
    </row>
    <row r="3295" spans="1:7" ht="27" x14ac:dyDescent="0.25">
      <c r="A3295" s="664" t="s">
        <v>3857</v>
      </c>
      <c r="B3295" s="664" t="s">
        <v>3857</v>
      </c>
      <c r="C3295" s="206"/>
      <c r="D3295" s="235" t="s">
        <v>7278</v>
      </c>
      <c r="E3295" s="353"/>
      <c r="F3295" s="352">
        <f t="shared" si="102"/>
        <v>0</v>
      </c>
      <c r="G3295" s="352">
        <f t="shared" si="103"/>
        <v>0</v>
      </c>
    </row>
    <row r="3296" spans="1:7" x14ac:dyDescent="0.25">
      <c r="A3296" s="665"/>
      <c r="B3296" s="665"/>
      <c r="C3296" s="206"/>
      <c r="D3296" s="235" t="s">
        <v>8148</v>
      </c>
      <c r="E3296" s="353">
        <v>230</v>
      </c>
      <c r="F3296" s="352">
        <f t="shared" si="102"/>
        <v>138</v>
      </c>
      <c r="G3296" s="352">
        <f t="shared" si="103"/>
        <v>115</v>
      </c>
    </row>
    <row r="3297" spans="1:112" x14ac:dyDescent="0.25">
      <c r="A3297" s="664" t="s">
        <v>3858</v>
      </c>
      <c r="B3297" s="664" t="s">
        <v>3858</v>
      </c>
      <c r="C3297" s="206"/>
      <c r="D3297" s="237" t="s">
        <v>2138</v>
      </c>
      <c r="E3297" s="353"/>
      <c r="F3297" s="352">
        <f t="shared" si="102"/>
        <v>0</v>
      </c>
      <c r="G3297" s="352">
        <f t="shared" si="103"/>
        <v>0</v>
      </c>
    </row>
    <row r="3298" spans="1:112" x14ac:dyDescent="0.25">
      <c r="A3298" s="666"/>
      <c r="B3298" s="666"/>
      <c r="C3298" s="17"/>
      <c r="D3298" s="236" t="s">
        <v>2159</v>
      </c>
      <c r="E3298" s="353">
        <v>210</v>
      </c>
      <c r="F3298" s="352">
        <f t="shared" si="102"/>
        <v>126</v>
      </c>
      <c r="G3298" s="352">
        <f t="shared" si="103"/>
        <v>105</v>
      </c>
    </row>
    <row r="3299" spans="1:112" x14ac:dyDescent="0.25">
      <c r="A3299" s="666"/>
      <c r="B3299" s="666"/>
      <c r="C3299" s="17"/>
      <c r="D3299" s="236" t="s">
        <v>2160</v>
      </c>
      <c r="E3299" s="353">
        <v>200</v>
      </c>
      <c r="F3299" s="352">
        <f t="shared" si="102"/>
        <v>120</v>
      </c>
      <c r="G3299" s="352">
        <f t="shared" si="103"/>
        <v>100</v>
      </c>
    </row>
    <row r="3300" spans="1:112" x14ac:dyDescent="0.25">
      <c r="A3300" s="665"/>
      <c r="B3300" s="665"/>
      <c r="C3300" s="17"/>
      <c r="D3300" s="236" t="s">
        <v>2214</v>
      </c>
      <c r="E3300" s="353">
        <v>190</v>
      </c>
      <c r="F3300" s="352">
        <f t="shared" si="102"/>
        <v>114</v>
      </c>
      <c r="G3300" s="352">
        <f t="shared" si="103"/>
        <v>95</v>
      </c>
    </row>
    <row r="3301" spans="1:112" x14ac:dyDescent="0.25">
      <c r="A3301" s="664" t="s">
        <v>3859</v>
      </c>
      <c r="B3301" s="664" t="s">
        <v>3859</v>
      </c>
      <c r="C3301" s="17"/>
      <c r="D3301" s="237" t="s">
        <v>2146</v>
      </c>
      <c r="E3301" s="353"/>
      <c r="F3301" s="352">
        <f t="shared" si="102"/>
        <v>0</v>
      </c>
      <c r="G3301" s="352">
        <f t="shared" si="103"/>
        <v>0</v>
      </c>
    </row>
    <row r="3302" spans="1:112" x14ac:dyDescent="0.25">
      <c r="A3302" s="666"/>
      <c r="B3302" s="666"/>
      <c r="C3302" s="205"/>
      <c r="D3302" s="236" t="s">
        <v>2159</v>
      </c>
      <c r="E3302" s="353">
        <v>200</v>
      </c>
      <c r="F3302" s="352">
        <f t="shared" si="102"/>
        <v>120</v>
      </c>
      <c r="G3302" s="352">
        <f t="shared" si="103"/>
        <v>100</v>
      </c>
    </row>
    <row r="3303" spans="1:112" x14ac:dyDescent="0.25">
      <c r="A3303" s="666"/>
      <c r="B3303" s="666"/>
      <c r="C3303" s="205"/>
      <c r="D3303" s="236" t="s">
        <v>2160</v>
      </c>
      <c r="E3303" s="353">
        <v>180</v>
      </c>
      <c r="F3303" s="352">
        <f t="shared" si="102"/>
        <v>108</v>
      </c>
      <c r="G3303" s="352">
        <f t="shared" si="103"/>
        <v>90</v>
      </c>
    </row>
    <row r="3304" spans="1:112" x14ac:dyDescent="0.25">
      <c r="A3304" s="665"/>
      <c r="B3304" s="665"/>
      <c r="C3304" s="17"/>
      <c r="D3304" s="236" t="s">
        <v>2214</v>
      </c>
      <c r="E3304" s="353">
        <v>170</v>
      </c>
      <c r="F3304" s="352">
        <f t="shared" si="102"/>
        <v>102</v>
      </c>
      <c r="G3304" s="352">
        <f t="shared" si="103"/>
        <v>85</v>
      </c>
    </row>
    <row r="3305" spans="1:112" x14ac:dyDescent="0.25">
      <c r="A3305" s="132" t="s">
        <v>3860</v>
      </c>
      <c r="B3305" s="132" t="s">
        <v>3860</v>
      </c>
      <c r="C3305" s="132"/>
      <c r="D3305" s="76" t="s">
        <v>3861</v>
      </c>
      <c r="E3305" s="353"/>
      <c r="F3305" s="352">
        <f t="shared" si="102"/>
        <v>0</v>
      </c>
      <c r="G3305" s="352">
        <f t="shared" si="103"/>
        <v>0</v>
      </c>
    </row>
    <row r="3306" spans="1:112" ht="25.5" x14ac:dyDescent="0.25">
      <c r="A3306" s="579" t="s">
        <v>3862</v>
      </c>
      <c r="B3306" s="579" t="s">
        <v>3862</v>
      </c>
      <c r="C3306" s="206"/>
      <c r="D3306" s="77" t="s">
        <v>3863</v>
      </c>
      <c r="E3306" s="353">
        <v>550</v>
      </c>
      <c r="F3306" s="352">
        <f t="shared" si="102"/>
        <v>330</v>
      </c>
      <c r="G3306" s="352">
        <f t="shared" si="103"/>
        <v>275</v>
      </c>
    </row>
    <row r="3307" spans="1:112" x14ac:dyDescent="0.25">
      <c r="A3307" s="580"/>
      <c r="B3307" s="580"/>
      <c r="C3307" s="206"/>
      <c r="D3307" s="77" t="s">
        <v>3864</v>
      </c>
      <c r="E3307" s="353">
        <v>400</v>
      </c>
      <c r="F3307" s="352">
        <f t="shared" si="102"/>
        <v>240</v>
      </c>
      <c r="G3307" s="352">
        <f t="shared" si="103"/>
        <v>200</v>
      </c>
    </row>
    <row r="3308" spans="1:112" x14ac:dyDescent="0.25">
      <c r="A3308" s="579" t="s">
        <v>3865</v>
      </c>
      <c r="B3308" s="579" t="s">
        <v>3865</v>
      </c>
      <c r="C3308" s="206"/>
      <c r="D3308" s="76" t="s">
        <v>3866</v>
      </c>
      <c r="E3308" s="353"/>
      <c r="F3308" s="352">
        <f t="shared" si="102"/>
        <v>0</v>
      </c>
      <c r="G3308" s="352">
        <f t="shared" si="103"/>
        <v>0</v>
      </c>
    </row>
    <row r="3309" spans="1:112" x14ac:dyDescent="0.2">
      <c r="A3309" s="580"/>
      <c r="B3309" s="580"/>
      <c r="C3309" s="206"/>
      <c r="D3309" s="77" t="s">
        <v>3867</v>
      </c>
      <c r="E3309" s="353">
        <v>450</v>
      </c>
      <c r="F3309" s="352">
        <f t="shared" si="102"/>
        <v>270</v>
      </c>
      <c r="G3309" s="352">
        <f t="shared" si="103"/>
        <v>225</v>
      </c>
      <c r="H3309" s="50"/>
      <c r="I3309" s="50"/>
      <c r="J3309" s="50"/>
      <c r="K3309" s="50"/>
      <c r="L3309" s="50"/>
      <c r="M3309" s="50"/>
      <c r="N3309" s="50"/>
      <c r="O3309" s="50"/>
      <c r="P3309" s="50"/>
      <c r="Q3309" s="50"/>
      <c r="R3309" s="50"/>
      <c r="S3309" s="50"/>
      <c r="T3309" s="50"/>
      <c r="U3309" s="50"/>
      <c r="V3309" s="50"/>
      <c r="W3309" s="50"/>
      <c r="X3309" s="50"/>
      <c r="Y3309" s="50"/>
      <c r="Z3309" s="50"/>
      <c r="AA3309" s="50"/>
      <c r="AB3309" s="50"/>
      <c r="AC3309" s="50"/>
      <c r="AD3309" s="50"/>
      <c r="AE3309" s="50"/>
      <c r="AF3309" s="50"/>
      <c r="AG3309" s="50"/>
      <c r="AH3309" s="50"/>
      <c r="AI3309" s="50"/>
      <c r="AJ3309" s="50"/>
      <c r="AK3309" s="50"/>
      <c r="AL3309" s="50"/>
      <c r="AM3309" s="50"/>
      <c r="AN3309" s="50"/>
      <c r="AO3309" s="50"/>
      <c r="AP3309" s="50"/>
      <c r="AQ3309" s="50"/>
      <c r="AR3309" s="50"/>
      <c r="AS3309" s="50"/>
      <c r="AT3309" s="50"/>
      <c r="AU3309" s="50"/>
      <c r="AV3309" s="50"/>
      <c r="AW3309" s="50"/>
      <c r="AX3309" s="50"/>
      <c r="AY3309" s="50"/>
      <c r="AZ3309" s="50"/>
      <c r="BA3309" s="50"/>
      <c r="BB3309" s="50"/>
      <c r="BC3309" s="50"/>
      <c r="BD3309" s="50"/>
      <c r="BE3309" s="50"/>
      <c r="BF3309" s="50"/>
      <c r="BG3309" s="50"/>
      <c r="BH3309" s="50"/>
      <c r="BI3309" s="50"/>
      <c r="BJ3309" s="50"/>
      <c r="BK3309" s="50"/>
      <c r="BL3309" s="50"/>
      <c r="BM3309" s="50"/>
      <c r="BN3309" s="50"/>
      <c r="BO3309" s="50"/>
      <c r="BP3309" s="50"/>
      <c r="BQ3309" s="50"/>
      <c r="BR3309" s="50"/>
      <c r="BS3309" s="50"/>
      <c r="BT3309" s="50"/>
      <c r="BU3309" s="50"/>
      <c r="BV3309" s="50"/>
      <c r="BW3309" s="50"/>
      <c r="BX3309" s="50"/>
      <c r="BY3309" s="50"/>
      <c r="BZ3309" s="50"/>
      <c r="CA3309" s="50"/>
      <c r="CB3309" s="50"/>
      <c r="CC3309" s="50"/>
      <c r="CD3309" s="50"/>
      <c r="CE3309" s="50"/>
      <c r="CF3309" s="50"/>
      <c r="CG3309" s="50"/>
      <c r="CH3309" s="50"/>
      <c r="CI3309" s="50"/>
      <c r="CJ3309" s="50"/>
      <c r="CK3309" s="50"/>
      <c r="CL3309" s="50"/>
      <c r="CM3309" s="50"/>
      <c r="CN3309" s="50"/>
      <c r="CO3309" s="50"/>
      <c r="CP3309" s="50"/>
      <c r="CQ3309" s="50"/>
      <c r="CR3309" s="50"/>
      <c r="CS3309" s="50"/>
      <c r="CT3309" s="50"/>
      <c r="CU3309" s="50"/>
      <c r="CV3309" s="50"/>
      <c r="CW3309" s="50"/>
      <c r="CX3309" s="50"/>
      <c r="CY3309" s="50"/>
      <c r="CZ3309" s="50"/>
      <c r="DA3309" s="50"/>
      <c r="DB3309" s="50"/>
      <c r="DC3309" s="50"/>
      <c r="DD3309" s="50"/>
      <c r="DE3309" s="50"/>
      <c r="DF3309" s="50"/>
      <c r="DG3309" s="50"/>
      <c r="DH3309" s="50"/>
    </row>
    <row r="3310" spans="1:112" ht="25.5" x14ac:dyDescent="0.2">
      <c r="A3310" s="206" t="s">
        <v>3868</v>
      </c>
      <c r="B3310" s="206" t="s">
        <v>3868</v>
      </c>
      <c r="C3310" s="206"/>
      <c r="D3310" s="77" t="s">
        <v>3869</v>
      </c>
      <c r="E3310" s="353">
        <v>200</v>
      </c>
      <c r="F3310" s="352">
        <f t="shared" si="102"/>
        <v>120</v>
      </c>
      <c r="G3310" s="352">
        <f t="shared" si="103"/>
        <v>100</v>
      </c>
      <c r="H3310" s="50"/>
      <c r="I3310" s="50"/>
      <c r="J3310" s="50"/>
      <c r="K3310" s="50"/>
      <c r="L3310" s="50"/>
      <c r="M3310" s="50"/>
      <c r="N3310" s="50"/>
      <c r="O3310" s="50"/>
      <c r="P3310" s="50"/>
      <c r="Q3310" s="50"/>
      <c r="R3310" s="50"/>
      <c r="S3310" s="50"/>
      <c r="T3310" s="50"/>
      <c r="U3310" s="50"/>
      <c r="V3310" s="50"/>
      <c r="W3310" s="50"/>
      <c r="X3310" s="50"/>
      <c r="Y3310" s="50"/>
      <c r="Z3310" s="50"/>
      <c r="AA3310" s="50"/>
      <c r="AB3310" s="50"/>
      <c r="AC3310" s="50"/>
      <c r="AD3310" s="50"/>
      <c r="AE3310" s="50"/>
      <c r="AF3310" s="50"/>
      <c r="AG3310" s="50"/>
      <c r="AH3310" s="50"/>
      <c r="AI3310" s="50"/>
      <c r="AJ3310" s="50"/>
      <c r="AK3310" s="50"/>
      <c r="AL3310" s="50"/>
      <c r="AM3310" s="50"/>
      <c r="AN3310" s="50"/>
      <c r="AO3310" s="50"/>
      <c r="AP3310" s="50"/>
      <c r="AQ3310" s="50"/>
      <c r="AR3310" s="50"/>
      <c r="AS3310" s="50"/>
      <c r="AT3310" s="50"/>
      <c r="AU3310" s="50"/>
      <c r="AV3310" s="50"/>
      <c r="AW3310" s="50"/>
      <c r="AX3310" s="50"/>
      <c r="AY3310" s="50"/>
      <c r="AZ3310" s="50"/>
      <c r="BA3310" s="50"/>
      <c r="BB3310" s="50"/>
      <c r="BC3310" s="50"/>
      <c r="BD3310" s="50"/>
      <c r="BE3310" s="50"/>
      <c r="BF3310" s="50"/>
      <c r="BG3310" s="50"/>
      <c r="BH3310" s="50"/>
      <c r="BI3310" s="50"/>
      <c r="BJ3310" s="50"/>
      <c r="BK3310" s="50"/>
      <c r="BL3310" s="50"/>
      <c r="BM3310" s="50"/>
      <c r="BN3310" s="50"/>
      <c r="BO3310" s="50"/>
      <c r="BP3310" s="50"/>
      <c r="BQ3310" s="50"/>
      <c r="BR3310" s="50"/>
      <c r="BS3310" s="50"/>
      <c r="BT3310" s="50"/>
      <c r="BU3310" s="50"/>
      <c r="BV3310" s="50"/>
      <c r="BW3310" s="50"/>
      <c r="BX3310" s="50"/>
      <c r="BY3310" s="50"/>
      <c r="BZ3310" s="50"/>
      <c r="CA3310" s="50"/>
      <c r="CB3310" s="50"/>
      <c r="CC3310" s="50"/>
      <c r="CD3310" s="50"/>
      <c r="CE3310" s="50"/>
      <c r="CF3310" s="50"/>
      <c r="CG3310" s="50"/>
      <c r="CH3310" s="50"/>
      <c r="CI3310" s="50"/>
      <c r="CJ3310" s="50"/>
      <c r="CK3310" s="50"/>
      <c r="CL3310" s="50"/>
      <c r="CM3310" s="50"/>
      <c r="CN3310" s="50"/>
      <c r="CO3310" s="50"/>
      <c r="CP3310" s="50"/>
      <c r="CQ3310" s="50"/>
      <c r="CR3310" s="50"/>
      <c r="CS3310" s="50"/>
      <c r="CT3310" s="50"/>
      <c r="CU3310" s="50"/>
      <c r="CV3310" s="50"/>
      <c r="CW3310" s="50"/>
      <c r="CX3310" s="50"/>
      <c r="CY3310" s="50"/>
      <c r="CZ3310" s="50"/>
      <c r="DA3310" s="50"/>
      <c r="DB3310" s="50"/>
      <c r="DC3310" s="50"/>
      <c r="DD3310" s="50"/>
      <c r="DE3310" s="50"/>
      <c r="DF3310" s="50"/>
      <c r="DG3310" s="50"/>
      <c r="DH3310" s="50"/>
    </row>
    <row r="3311" spans="1:112" x14ac:dyDescent="0.2">
      <c r="A3311" s="206" t="s">
        <v>3870</v>
      </c>
      <c r="B3311" s="206" t="s">
        <v>3870</v>
      </c>
      <c r="C3311" s="206"/>
      <c r="D3311" s="77" t="s">
        <v>3871</v>
      </c>
      <c r="E3311" s="353">
        <v>250</v>
      </c>
      <c r="F3311" s="352">
        <f t="shared" si="102"/>
        <v>150</v>
      </c>
      <c r="G3311" s="352">
        <f t="shared" si="103"/>
        <v>125</v>
      </c>
      <c r="H3311" s="50"/>
      <c r="I3311" s="50"/>
      <c r="J3311" s="50"/>
      <c r="K3311" s="50"/>
      <c r="L3311" s="50"/>
      <c r="M3311" s="50"/>
      <c r="N3311" s="50"/>
      <c r="O3311" s="50"/>
      <c r="P3311" s="50"/>
      <c r="Q3311" s="50"/>
      <c r="R3311" s="50"/>
      <c r="S3311" s="50"/>
      <c r="T3311" s="50"/>
      <c r="U3311" s="50"/>
      <c r="V3311" s="50"/>
      <c r="W3311" s="50"/>
      <c r="X3311" s="50"/>
      <c r="Y3311" s="50"/>
      <c r="Z3311" s="50"/>
      <c r="AA3311" s="50"/>
      <c r="AB3311" s="50"/>
      <c r="AC3311" s="50"/>
      <c r="AD3311" s="50"/>
      <c r="AE3311" s="50"/>
      <c r="AF3311" s="50"/>
      <c r="AG3311" s="50"/>
      <c r="AH3311" s="50"/>
      <c r="AI3311" s="50"/>
      <c r="AJ3311" s="50"/>
      <c r="AK3311" s="50"/>
      <c r="AL3311" s="50"/>
      <c r="AM3311" s="50"/>
      <c r="AN3311" s="50"/>
      <c r="AO3311" s="50"/>
      <c r="AP3311" s="50"/>
      <c r="AQ3311" s="50"/>
      <c r="AR3311" s="50"/>
      <c r="AS3311" s="50"/>
      <c r="AT3311" s="50"/>
      <c r="AU3311" s="50"/>
      <c r="AV3311" s="50"/>
      <c r="AW3311" s="50"/>
      <c r="AX3311" s="50"/>
      <c r="AY3311" s="50"/>
      <c r="AZ3311" s="50"/>
      <c r="BA3311" s="50"/>
      <c r="BB3311" s="50"/>
      <c r="BC3311" s="50"/>
      <c r="BD3311" s="50"/>
      <c r="BE3311" s="50"/>
      <c r="BF3311" s="50"/>
      <c r="BG3311" s="50"/>
      <c r="BH3311" s="50"/>
      <c r="BI3311" s="50"/>
      <c r="BJ3311" s="50"/>
      <c r="BK3311" s="50"/>
      <c r="BL3311" s="50"/>
      <c r="BM3311" s="50"/>
      <c r="BN3311" s="50"/>
      <c r="BO3311" s="50"/>
      <c r="BP3311" s="50"/>
      <c r="BQ3311" s="50"/>
      <c r="BR3311" s="50"/>
      <c r="BS3311" s="50"/>
      <c r="BT3311" s="50"/>
      <c r="BU3311" s="50"/>
      <c r="BV3311" s="50"/>
      <c r="BW3311" s="50"/>
      <c r="BX3311" s="50"/>
      <c r="BY3311" s="50"/>
      <c r="BZ3311" s="50"/>
      <c r="CA3311" s="50"/>
      <c r="CB3311" s="50"/>
      <c r="CC3311" s="50"/>
      <c r="CD3311" s="50"/>
      <c r="CE3311" s="50"/>
      <c r="CF3311" s="50"/>
      <c r="CG3311" s="50"/>
      <c r="CH3311" s="50"/>
      <c r="CI3311" s="50"/>
      <c r="CJ3311" s="50"/>
      <c r="CK3311" s="50"/>
      <c r="CL3311" s="50"/>
      <c r="CM3311" s="50"/>
      <c r="CN3311" s="50"/>
      <c r="CO3311" s="50"/>
      <c r="CP3311" s="50"/>
      <c r="CQ3311" s="50"/>
      <c r="CR3311" s="50"/>
      <c r="CS3311" s="50"/>
      <c r="CT3311" s="50"/>
      <c r="CU3311" s="50"/>
      <c r="CV3311" s="50"/>
      <c r="CW3311" s="50"/>
      <c r="CX3311" s="50"/>
      <c r="CY3311" s="50"/>
      <c r="CZ3311" s="50"/>
      <c r="DA3311" s="50"/>
      <c r="DB3311" s="50"/>
      <c r="DC3311" s="50"/>
      <c r="DD3311" s="50"/>
      <c r="DE3311" s="50"/>
      <c r="DF3311" s="50"/>
      <c r="DG3311" s="50"/>
      <c r="DH3311" s="50"/>
    </row>
    <row r="3312" spans="1:112" x14ac:dyDescent="0.2">
      <c r="A3312" s="579" t="s">
        <v>3872</v>
      </c>
      <c r="B3312" s="579" t="s">
        <v>3872</v>
      </c>
      <c r="C3312" s="206"/>
      <c r="D3312" s="75" t="s">
        <v>2138</v>
      </c>
      <c r="E3312" s="353"/>
      <c r="F3312" s="352">
        <f t="shared" si="102"/>
        <v>0</v>
      </c>
      <c r="G3312" s="352">
        <f t="shared" si="103"/>
        <v>0</v>
      </c>
      <c r="H3312" s="50"/>
      <c r="I3312" s="50"/>
      <c r="J3312" s="50"/>
      <c r="K3312" s="50"/>
      <c r="L3312" s="50"/>
      <c r="M3312" s="50"/>
      <c r="N3312" s="50"/>
      <c r="O3312" s="50"/>
      <c r="P3312" s="50"/>
      <c r="Q3312" s="50"/>
      <c r="R3312" s="50"/>
      <c r="S3312" s="50"/>
      <c r="T3312" s="50"/>
      <c r="U3312" s="50"/>
      <c r="V3312" s="50"/>
      <c r="W3312" s="50"/>
      <c r="X3312" s="50"/>
      <c r="Y3312" s="50"/>
      <c r="Z3312" s="50"/>
      <c r="AA3312" s="50"/>
      <c r="AB3312" s="50"/>
      <c r="AC3312" s="50"/>
      <c r="AD3312" s="50"/>
      <c r="AE3312" s="50"/>
      <c r="AF3312" s="50"/>
      <c r="AG3312" s="50"/>
      <c r="AH3312" s="50"/>
      <c r="AI3312" s="50"/>
      <c r="AJ3312" s="50"/>
      <c r="AK3312" s="50"/>
      <c r="AL3312" s="50"/>
      <c r="AM3312" s="50"/>
      <c r="AN3312" s="50"/>
      <c r="AO3312" s="50"/>
      <c r="AP3312" s="50"/>
      <c r="AQ3312" s="50"/>
      <c r="AR3312" s="50"/>
      <c r="AS3312" s="50"/>
      <c r="AT3312" s="50"/>
      <c r="AU3312" s="50"/>
      <c r="AV3312" s="50"/>
      <c r="AW3312" s="50"/>
      <c r="AX3312" s="50"/>
      <c r="AY3312" s="50"/>
      <c r="AZ3312" s="50"/>
      <c r="BA3312" s="50"/>
      <c r="BB3312" s="50"/>
      <c r="BC3312" s="50"/>
      <c r="BD3312" s="50"/>
      <c r="BE3312" s="50"/>
      <c r="BF3312" s="50"/>
      <c r="BG3312" s="50"/>
      <c r="BH3312" s="50"/>
      <c r="BI3312" s="50"/>
      <c r="BJ3312" s="50"/>
      <c r="BK3312" s="50"/>
      <c r="BL3312" s="50"/>
      <c r="BM3312" s="50"/>
      <c r="BN3312" s="50"/>
      <c r="BO3312" s="50"/>
      <c r="BP3312" s="50"/>
      <c r="BQ3312" s="50"/>
      <c r="BR3312" s="50"/>
      <c r="BS3312" s="50"/>
      <c r="BT3312" s="50"/>
      <c r="BU3312" s="50"/>
      <c r="BV3312" s="50"/>
      <c r="BW3312" s="50"/>
      <c r="BX3312" s="50"/>
      <c r="BY3312" s="50"/>
      <c r="BZ3312" s="50"/>
      <c r="CA3312" s="50"/>
      <c r="CB3312" s="50"/>
      <c r="CC3312" s="50"/>
      <c r="CD3312" s="50"/>
      <c r="CE3312" s="50"/>
      <c r="CF3312" s="50"/>
      <c r="CG3312" s="50"/>
      <c r="CH3312" s="50"/>
      <c r="CI3312" s="50"/>
      <c r="CJ3312" s="50"/>
      <c r="CK3312" s="50"/>
      <c r="CL3312" s="50"/>
      <c r="CM3312" s="50"/>
      <c r="CN3312" s="50"/>
      <c r="CO3312" s="50"/>
      <c r="CP3312" s="50"/>
      <c r="CQ3312" s="50"/>
      <c r="CR3312" s="50"/>
      <c r="CS3312" s="50"/>
      <c r="CT3312" s="50"/>
      <c r="CU3312" s="50"/>
      <c r="CV3312" s="50"/>
      <c r="CW3312" s="50"/>
      <c r="CX3312" s="50"/>
      <c r="CY3312" s="50"/>
      <c r="CZ3312" s="50"/>
      <c r="DA3312" s="50"/>
      <c r="DB3312" s="50"/>
      <c r="DC3312" s="50"/>
      <c r="DD3312" s="50"/>
      <c r="DE3312" s="50"/>
      <c r="DF3312" s="50"/>
      <c r="DG3312" s="50"/>
      <c r="DH3312" s="50"/>
    </row>
    <row r="3313" spans="1:112" x14ac:dyDescent="0.2">
      <c r="A3313" s="581"/>
      <c r="B3313" s="581"/>
      <c r="C3313" s="206"/>
      <c r="D3313" s="78" t="s">
        <v>3873</v>
      </c>
      <c r="E3313" s="353">
        <v>190</v>
      </c>
      <c r="F3313" s="352">
        <f t="shared" si="102"/>
        <v>114</v>
      </c>
      <c r="G3313" s="352">
        <f t="shared" si="103"/>
        <v>95</v>
      </c>
      <c r="H3313" s="50"/>
      <c r="I3313" s="50"/>
      <c r="J3313" s="50"/>
      <c r="K3313" s="50"/>
      <c r="L3313" s="50"/>
      <c r="M3313" s="50"/>
      <c r="N3313" s="50"/>
      <c r="O3313" s="50"/>
      <c r="P3313" s="50"/>
      <c r="Q3313" s="50"/>
      <c r="R3313" s="50"/>
      <c r="S3313" s="50"/>
      <c r="T3313" s="50"/>
      <c r="U3313" s="50"/>
      <c r="V3313" s="50"/>
      <c r="W3313" s="50"/>
      <c r="X3313" s="50"/>
      <c r="Y3313" s="50"/>
      <c r="Z3313" s="50"/>
      <c r="AA3313" s="50"/>
      <c r="AB3313" s="50"/>
      <c r="AC3313" s="50"/>
      <c r="AD3313" s="50"/>
      <c r="AE3313" s="50"/>
      <c r="AF3313" s="50"/>
      <c r="AG3313" s="50"/>
      <c r="AH3313" s="50"/>
      <c r="AI3313" s="50"/>
      <c r="AJ3313" s="50"/>
      <c r="AK3313" s="50"/>
      <c r="AL3313" s="50"/>
      <c r="AM3313" s="50"/>
      <c r="AN3313" s="50"/>
      <c r="AO3313" s="50"/>
      <c r="AP3313" s="50"/>
      <c r="AQ3313" s="50"/>
      <c r="AR3313" s="50"/>
      <c r="AS3313" s="50"/>
      <c r="AT3313" s="50"/>
      <c r="AU3313" s="50"/>
      <c r="AV3313" s="50"/>
      <c r="AW3313" s="50"/>
      <c r="AX3313" s="50"/>
      <c r="AY3313" s="50"/>
      <c r="AZ3313" s="50"/>
      <c r="BA3313" s="50"/>
      <c r="BB3313" s="50"/>
      <c r="BC3313" s="50"/>
      <c r="BD3313" s="50"/>
      <c r="BE3313" s="50"/>
      <c r="BF3313" s="50"/>
      <c r="BG3313" s="50"/>
      <c r="BH3313" s="50"/>
      <c r="BI3313" s="50"/>
      <c r="BJ3313" s="50"/>
      <c r="BK3313" s="50"/>
      <c r="BL3313" s="50"/>
      <c r="BM3313" s="50"/>
      <c r="BN3313" s="50"/>
      <c r="BO3313" s="50"/>
      <c r="BP3313" s="50"/>
      <c r="BQ3313" s="50"/>
      <c r="BR3313" s="50"/>
      <c r="BS3313" s="50"/>
      <c r="BT3313" s="50"/>
      <c r="BU3313" s="50"/>
      <c r="BV3313" s="50"/>
      <c r="BW3313" s="50"/>
      <c r="BX3313" s="50"/>
      <c r="BY3313" s="50"/>
      <c r="BZ3313" s="50"/>
      <c r="CA3313" s="50"/>
      <c r="CB3313" s="50"/>
      <c r="CC3313" s="50"/>
      <c r="CD3313" s="50"/>
      <c r="CE3313" s="50"/>
      <c r="CF3313" s="50"/>
      <c r="CG3313" s="50"/>
      <c r="CH3313" s="50"/>
      <c r="CI3313" s="50"/>
      <c r="CJ3313" s="50"/>
      <c r="CK3313" s="50"/>
      <c r="CL3313" s="50"/>
      <c r="CM3313" s="50"/>
      <c r="CN3313" s="50"/>
      <c r="CO3313" s="50"/>
      <c r="CP3313" s="50"/>
      <c r="CQ3313" s="50"/>
      <c r="CR3313" s="50"/>
      <c r="CS3313" s="50"/>
      <c r="CT3313" s="50"/>
      <c r="CU3313" s="50"/>
      <c r="CV3313" s="50"/>
      <c r="CW3313" s="50"/>
      <c r="CX3313" s="50"/>
      <c r="CY3313" s="50"/>
      <c r="CZ3313" s="50"/>
      <c r="DA3313" s="50"/>
      <c r="DB3313" s="50"/>
      <c r="DC3313" s="50"/>
      <c r="DD3313" s="50"/>
      <c r="DE3313" s="50"/>
      <c r="DF3313" s="50"/>
      <c r="DG3313" s="50"/>
      <c r="DH3313" s="50"/>
    </row>
    <row r="3314" spans="1:112" x14ac:dyDescent="0.2">
      <c r="A3314" s="581"/>
      <c r="B3314" s="581"/>
      <c r="C3314" s="206"/>
      <c r="D3314" s="78" t="s">
        <v>3874</v>
      </c>
      <c r="E3314" s="353">
        <v>180</v>
      </c>
      <c r="F3314" s="352">
        <f t="shared" si="102"/>
        <v>108</v>
      </c>
      <c r="G3314" s="352">
        <f t="shared" si="103"/>
        <v>90</v>
      </c>
      <c r="H3314" s="50"/>
      <c r="I3314" s="50"/>
      <c r="J3314" s="50"/>
      <c r="K3314" s="50"/>
      <c r="L3314" s="50"/>
      <c r="M3314" s="50"/>
      <c r="N3314" s="50"/>
      <c r="O3314" s="50"/>
      <c r="P3314" s="50"/>
      <c r="Q3314" s="50"/>
      <c r="R3314" s="50"/>
      <c r="S3314" s="50"/>
      <c r="T3314" s="50"/>
      <c r="U3314" s="50"/>
      <c r="V3314" s="50"/>
      <c r="W3314" s="50"/>
      <c r="X3314" s="50"/>
      <c r="Y3314" s="50"/>
      <c r="Z3314" s="50"/>
      <c r="AA3314" s="50"/>
      <c r="AB3314" s="50"/>
      <c r="AC3314" s="50"/>
      <c r="AD3314" s="50"/>
      <c r="AE3314" s="50"/>
      <c r="AF3314" s="50"/>
      <c r="AG3314" s="50"/>
      <c r="AH3314" s="50"/>
      <c r="AI3314" s="50"/>
      <c r="AJ3314" s="50"/>
      <c r="AK3314" s="50"/>
      <c r="AL3314" s="50"/>
      <c r="AM3314" s="50"/>
      <c r="AN3314" s="50"/>
      <c r="AO3314" s="50"/>
      <c r="AP3314" s="50"/>
      <c r="AQ3314" s="50"/>
      <c r="AR3314" s="50"/>
      <c r="AS3314" s="50"/>
      <c r="AT3314" s="50"/>
      <c r="AU3314" s="50"/>
      <c r="AV3314" s="50"/>
      <c r="AW3314" s="50"/>
      <c r="AX3314" s="50"/>
      <c r="AY3314" s="50"/>
      <c r="AZ3314" s="50"/>
      <c r="BA3314" s="50"/>
      <c r="BB3314" s="50"/>
      <c r="BC3314" s="50"/>
      <c r="BD3314" s="50"/>
      <c r="BE3314" s="50"/>
      <c r="BF3314" s="50"/>
      <c r="BG3314" s="50"/>
      <c r="BH3314" s="50"/>
      <c r="BI3314" s="50"/>
      <c r="BJ3314" s="50"/>
      <c r="BK3314" s="50"/>
      <c r="BL3314" s="50"/>
      <c r="BM3314" s="50"/>
      <c r="BN3314" s="50"/>
      <c r="BO3314" s="50"/>
      <c r="BP3314" s="50"/>
      <c r="BQ3314" s="50"/>
      <c r="BR3314" s="50"/>
      <c r="BS3314" s="50"/>
      <c r="BT3314" s="50"/>
      <c r="BU3314" s="50"/>
      <c r="BV3314" s="50"/>
      <c r="BW3314" s="50"/>
      <c r="BX3314" s="50"/>
      <c r="BY3314" s="50"/>
      <c r="BZ3314" s="50"/>
      <c r="CA3314" s="50"/>
      <c r="CB3314" s="50"/>
      <c r="CC3314" s="50"/>
      <c r="CD3314" s="50"/>
      <c r="CE3314" s="50"/>
      <c r="CF3314" s="50"/>
      <c r="CG3314" s="50"/>
      <c r="CH3314" s="50"/>
      <c r="CI3314" s="50"/>
      <c r="CJ3314" s="50"/>
      <c r="CK3314" s="50"/>
      <c r="CL3314" s="50"/>
      <c r="CM3314" s="50"/>
      <c r="CN3314" s="50"/>
      <c r="CO3314" s="50"/>
      <c r="CP3314" s="50"/>
      <c r="CQ3314" s="50"/>
      <c r="CR3314" s="50"/>
      <c r="CS3314" s="50"/>
      <c r="CT3314" s="50"/>
      <c r="CU3314" s="50"/>
      <c r="CV3314" s="50"/>
      <c r="CW3314" s="50"/>
      <c r="CX3314" s="50"/>
      <c r="CY3314" s="50"/>
      <c r="CZ3314" s="50"/>
      <c r="DA3314" s="50"/>
      <c r="DB3314" s="50"/>
      <c r="DC3314" s="50"/>
      <c r="DD3314" s="50"/>
      <c r="DE3314" s="50"/>
      <c r="DF3314" s="50"/>
      <c r="DG3314" s="50"/>
      <c r="DH3314" s="50"/>
    </row>
    <row r="3315" spans="1:112" x14ac:dyDescent="0.2">
      <c r="A3315" s="581"/>
      <c r="B3315" s="581"/>
      <c r="C3315" s="206"/>
      <c r="D3315" s="78" t="s">
        <v>2160</v>
      </c>
      <c r="E3315" s="353">
        <v>170</v>
      </c>
      <c r="F3315" s="352">
        <f t="shared" si="102"/>
        <v>102</v>
      </c>
      <c r="G3315" s="352">
        <f t="shared" si="103"/>
        <v>85</v>
      </c>
      <c r="H3315" s="50"/>
      <c r="I3315" s="50"/>
      <c r="J3315" s="50"/>
      <c r="K3315" s="50"/>
      <c r="L3315" s="50"/>
      <c r="M3315" s="50"/>
      <c r="N3315" s="50"/>
      <c r="O3315" s="50"/>
      <c r="P3315" s="50"/>
      <c r="Q3315" s="50"/>
      <c r="R3315" s="50"/>
      <c r="S3315" s="50"/>
      <c r="T3315" s="50"/>
      <c r="U3315" s="50"/>
      <c r="V3315" s="50"/>
      <c r="W3315" s="50"/>
      <c r="X3315" s="50"/>
      <c r="Y3315" s="50"/>
      <c r="Z3315" s="50"/>
      <c r="AA3315" s="50"/>
      <c r="AB3315" s="50"/>
      <c r="AC3315" s="50"/>
      <c r="AD3315" s="50"/>
      <c r="AE3315" s="50"/>
      <c r="AF3315" s="50"/>
      <c r="AG3315" s="50"/>
      <c r="AH3315" s="50"/>
      <c r="AI3315" s="50"/>
      <c r="AJ3315" s="50"/>
      <c r="AK3315" s="50"/>
      <c r="AL3315" s="50"/>
      <c r="AM3315" s="50"/>
      <c r="AN3315" s="50"/>
      <c r="AO3315" s="50"/>
      <c r="AP3315" s="50"/>
      <c r="AQ3315" s="50"/>
      <c r="AR3315" s="50"/>
      <c r="AS3315" s="50"/>
      <c r="AT3315" s="50"/>
      <c r="AU3315" s="50"/>
      <c r="AV3315" s="50"/>
      <c r="AW3315" s="50"/>
      <c r="AX3315" s="50"/>
      <c r="AY3315" s="50"/>
      <c r="AZ3315" s="50"/>
      <c r="BA3315" s="50"/>
      <c r="BB3315" s="50"/>
      <c r="BC3315" s="50"/>
      <c r="BD3315" s="50"/>
      <c r="BE3315" s="50"/>
      <c r="BF3315" s="50"/>
      <c r="BG3315" s="50"/>
      <c r="BH3315" s="50"/>
      <c r="BI3315" s="50"/>
      <c r="BJ3315" s="50"/>
      <c r="BK3315" s="50"/>
      <c r="BL3315" s="50"/>
      <c r="BM3315" s="50"/>
      <c r="BN3315" s="50"/>
      <c r="BO3315" s="50"/>
      <c r="BP3315" s="50"/>
      <c r="BQ3315" s="50"/>
      <c r="BR3315" s="50"/>
      <c r="BS3315" s="50"/>
      <c r="BT3315" s="50"/>
      <c r="BU3315" s="50"/>
      <c r="BV3315" s="50"/>
      <c r="BW3315" s="50"/>
      <c r="BX3315" s="50"/>
      <c r="BY3315" s="50"/>
      <c r="BZ3315" s="50"/>
      <c r="CA3315" s="50"/>
      <c r="CB3315" s="50"/>
      <c r="CC3315" s="50"/>
      <c r="CD3315" s="50"/>
      <c r="CE3315" s="50"/>
      <c r="CF3315" s="50"/>
      <c r="CG3315" s="50"/>
      <c r="CH3315" s="50"/>
      <c r="CI3315" s="50"/>
      <c r="CJ3315" s="50"/>
      <c r="CK3315" s="50"/>
      <c r="CL3315" s="50"/>
      <c r="CM3315" s="50"/>
      <c r="CN3315" s="50"/>
      <c r="CO3315" s="50"/>
      <c r="CP3315" s="50"/>
      <c r="CQ3315" s="50"/>
      <c r="CR3315" s="50"/>
      <c r="CS3315" s="50"/>
      <c r="CT3315" s="50"/>
      <c r="CU3315" s="50"/>
      <c r="CV3315" s="50"/>
      <c r="CW3315" s="50"/>
      <c r="CX3315" s="50"/>
      <c r="CY3315" s="50"/>
      <c r="CZ3315" s="50"/>
      <c r="DA3315" s="50"/>
      <c r="DB3315" s="50"/>
      <c r="DC3315" s="50"/>
      <c r="DD3315" s="50"/>
      <c r="DE3315" s="50"/>
      <c r="DF3315" s="50"/>
      <c r="DG3315" s="50"/>
      <c r="DH3315" s="50"/>
    </row>
    <row r="3316" spans="1:112" x14ac:dyDescent="0.2">
      <c r="A3316" s="580"/>
      <c r="B3316" s="580"/>
      <c r="C3316" s="206"/>
      <c r="D3316" s="78" t="s">
        <v>2214</v>
      </c>
      <c r="E3316" s="353">
        <v>160</v>
      </c>
      <c r="F3316" s="352">
        <f t="shared" si="102"/>
        <v>96</v>
      </c>
      <c r="G3316" s="352">
        <f t="shared" si="103"/>
        <v>80</v>
      </c>
      <c r="H3316" s="50"/>
      <c r="I3316" s="50"/>
      <c r="J3316" s="50"/>
      <c r="K3316" s="50"/>
      <c r="L3316" s="50"/>
      <c r="M3316" s="50"/>
      <c r="N3316" s="50"/>
      <c r="O3316" s="50"/>
      <c r="P3316" s="50"/>
      <c r="Q3316" s="50"/>
      <c r="R3316" s="50"/>
      <c r="S3316" s="50"/>
      <c r="T3316" s="50"/>
      <c r="U3316" s="50"/>
      <c r="V3316" s="50"/>
      <c r="W3316" s="50"/>
      <c r="X3316" s="50"/>
      <c r="Y3316" s="50"/>
      <c r="Z3316" s="50"/>
      <c r="AA3316" s="50"/>
      <c r="AB3316" s="50"/>
      <c r="AC3316" s="50"/>
      <c r="AD3316" s="50"/>
      <c r="AE3316" s="50"/>
      <c r="AF3316" s="50"/>
      <c r="AG3316" s="50"/>
      <c r="AH3316" s="50"/>
      <c r="AI3316" s="50"/>
      <c r="AJ3316" s="50"/>
      <c r="AK3316" s="50"/>
      <c r="AL3316" s="50"/>
      <c r="AM3316" s="50"/>
      <c r="AN3316" s="50"/>
      <c r="AO3316" s="50"/>
      <c r="AP3316" s="50"/>
      <c r="AQ3316" s="50"/>
      <c r="AR3316" s="50"/>
      <c r="AS3316" s="50"/>
      <c r="AT3316" s="50"/>
      <c r="AU3316" s="50"/>
      <c r="AV3316" s="50"/>
      <c r="AW3316" s="50"/>
      <c r="AX3316" s="50"/>
      <c r="AY3316" s="50"/>
      <c r="AZ3316" s="50"/>
      <c r="BA3316" s="50"/>
      <c r="BB3316" s="50"/>
      <c r="BC3316" s="50"/>
      <c r="BD3316" s="50"/>
      <c r="BE3316" s="50"/>
      <c r="BF3316" s="50"/>
      <c r="BG3316" s="50"/>
      <c r="BH3316" s="50"/>
      <c r="BI3316" s="50"/>
      <c r="BJ3316" s="50"/>
      <c r="BK3316" s="50"/>
      <c r="BL3316" s="50"/>
      <c r="BM3316" s="50"/>
      <c r="BN3316" s="50"/>
      <c r="BO3316" s="50"/>
      <c r="BP3316" s="50"/>
      <c r="BQ3316" s="50"/>
      <c r="BR3316" s="50"/>
      <c r="BS3316" s="50"/>
      <c r="BT3316" s="50"/>
      <c r="BU3316" s="50"/>
      <c r="BV3316" s="50"/>
      <c r="BW3316" s="50"/>
      <c r="BX3316" s="50"/>
      <c r="BY3316" s="50"/>
      <c r="BZ3316" s="50"/>
      <c r="CA3316" s="50"/>
      <c r="CB3316" s="50"/>
      <c r="CC3316" s="50"/>
      <c r="CD3316" s="50"/>
      <c r="CE3316" s="50"/>
      <c r="CF3316" s="50"/>
      <c r="CG3316" s="50"/>
      <c r="CH3316" s="50"/>
      <c r="CI3316" s="50"/>
      <c r="CJ3316" s="50"/>
      <c r="CK3316" s="50"/>
      <c r="CL3316" s="50"/>
      <c r="CM3316" s="50"/>
      <c r="CN3316" s="50"/>
      <c r="CO3316" s="50"/>
      <c r="CP3316" s="50"/>
      <c r="CQ3316" s="50"/>
      <c r="CR3316" s="50"/>
      <c r="CS3316" s="50"/>
      <c r="CT3316" s="50"/>
      <c r="CU3316" s="50"/>
      <c r="CV3316" s="50"/>
      <c r="CW3316" s="50"/>
      <c r="CX3316" s="50"/>
      <c r="CY3316" s="50"/>
      <c r="CZ3316" s="50"/>
      <c r="DA3316" s="50"/>
      <c r="DB3316" s="50"/>
      <c r="DC3316" s="50"/>
      <c r="DD3316" s="50"/>
      <c r="DE3316" s="50"/>
      <c r="DF3316" s="50"/>
      <c r="DG3316" s="50"/>
      <c r="DH3316" s="50"/>
    </row>
    <row r="3317" spans="1:112" x14ac:dyDescent="0.2">
      <c r="A3317" s="664" t="s">
        <v>8956</v>
      </c>
      <c r="B3317" s="664" t="s">
        <v>8956</v>
      </c>
      <c r="C3317" s="206"/>
      <c r="D3317" s="75" t="s">
        <v>2146</v>
      </c>
      <c r="E3317" s="353"/>
      <c r="F3317" s="352">
        <f t="shared" si="102"/>
        <v>0</v>
      </c>
      <c r="G3317" s="352">
        <f t="shared" si="103"/>
        <v>0</v>
      </c>
      <c r="H3317" s="50"/>
      <c r="I3317" s="50"/>
      <c r="J3317" s="50"/>
      <c r="K3317" s="50"/>
      <c r="L3317" s="50"/>
      <c r="M3317" s="50"/>
      <c r="N3317" s="50"/>
      <c r="O3317" s="50"/>
      <c r="P3317" s="50"/>
      <c r="Q3317" s="50"/>
      <c r="R3317" s="50"/>
      <c r="S3317" s="50"/>
      <c r="T3317" s="50"/>
      <c r="U3317" s="50"/>
      <c r="V3317" s="50"/>
      <c r="W3317" s="50"/>
      <c r="X3317" s="50"/>
      <c r="Y3317" s="50"/>
      <c r="Z3317" s="50"/>
      <c r="AA3317" s="50"/>
      <c r="AB3317" s="50"/>
      <c r="AC3317" s="50"/>
      <c r="AD3317" s="50"/>
      <c r="AE3317" s="50"/>
      <c r="AF3317" s="50"/>
      <c r="AG3317" s="50"/>
      <c r="AH3317" s="50"/>
      <c r="AI3317" s="50"/>
      <c r="AJ3317" s="50"/>
      <c r="AK3317" s="50"/>
      <c r="AL3317" s="50"/>
      <c r="AM3317" s="50"/>
      <c r="AN3317" s="50"/>
      <c r="AO3317" s="50"/>
      <c r="AP3317" s="50"/>
      <c r="AQ3317" s="50"/>
      <c r="AR3317" s="50"/>
      <c r="AS3317" s="50"/>
      <c r="AT3317" s="50"/>
      <c r="AU3317" s="50"/>
      <c r="AV3317" s="50"/>
      <c r="AW3317" s="50"/>
      <c r="AX3317" s="50"/>
      <c r="AY3317" s="50"/>
      <c r="AZ3317" s="50"/>
      <c r="BA3317" s="50"/>
      <c r="BB3317" s="50"/>
      <c r="BC3317" s="50"/>
      <c r="BD3317" s="50"/>
      <c r="BE3317" s="50"/>
      <c r="BF3317" s="50"/>
      <c r="BG3317" s="50"/>
      <c r="BH3317" s="50"/>
      <c r="BI3317" s="50"/>
      <c r="BJ3317" s="50"/>
      <c r="BK3317" s="50"/>
      <c r="BL3317" s="50"/>
      <c r="BM3317" s="50"/>
      <c r="BN3317" s="50"/>
      <c r="BO3317" s="50"/>
      <c r="BP3317" s="50"/>
      <c r="BQ3317" s="50"/>
      <c r="BR3317" s="50"/>
      <c r="BS3317" s="50"/>
      <c r="BT3317" s="50"/>
      <c r="BU3317" s="50"/>
      <c r="BV3317" s="50"/>
      <c r="BW3317" s="50"/>
      <c r="BX3317" s="50"/>
      <c r="BY3317" s="50"/>
      <c r="BZ3317" s="50"/>
      <c r="CA3317" s="50"/>
      <c r="CB3317" s="50"/>
      <c r="CC3317" s="50"/>
      <c r="CD3317" s="50"/>
      <c r="CE3317" s="50"/>
      <c r="CF3317" s="50"/>
      <c r="CG3317" s="50"/>
      <c r="CH3317" s="50"/>
      <c r="CI3317" s="50"/>
      <c r="CJ3317" s="50"/>
      <c r="CK3317" s="50"/>
      <c r="CL3317" s="50"/>
      <c r="CM3317" s="50"/>
      <c r="CN3317" s="50"/>
      <c r="CO3317" s="50"/>
      <c r="CP3317" s="50"/>
      <c r="CQ3317" s="50"/>
      <c r="CR3317" s="50"/>
      <c r="CS3317" s="50"/>
      <c r="CT3317" s="50"/>
      <c r="CU3317" s="50"/>
      <c r="CV3317" s="50"/>
      <c r="CW3317" s="50"/>
      <c r="CX3317" s="50"/>
      <c r="CY3317" s="50"/>
      <c r="CZ3317" s="50"/>
      <c r="DA3317" s="50"/>
      <c r="DB3317" s="50"/>
      <c r="DC3317" s="50"/>
      <c r="DD3317" s="50"/>
      <c r="DE3317" s="50"/>
      <c r="DF3317" s="50"/>
      <c r="DG3317" s="50"/>
      <c r="DH3317" s="50"/>
    </row>
    <row r="3318" spans="1:112" x14ac:dyDescent="0.2">
      <c r="A3318" s="666"/>
      <c r="B3318" s="666"/>
      <c r="C3318" s="206"/>
      <c r="D3318" s="78" t="s">
        <v>2159</v>
      </c>
      <c r="E3318" s="353">
        <v>170</v>
      </c>
      <c r="F3318" s="352">
        <f t="shared" si="102"/>
        <v>102</v>
      </c>
      <c r="G3318" s="352">
        <f t="shared" si="103"/>
        <v>85</v>
      </c>
      <c r="H3318" s="50"/>
      <c r="I3318" s="50"/>
      <c r="J3318" s="50"/>
      <c r="K3318" s="50"/>
      <c r="L3318" s="50"/>
      <c r="M3318" s="50"/>
      <c r="N3318" s="50"/>
      <c r="O3318" s="50"/>
      <c r="P3318" s="50"/>
      <c r="Q3318" s="50"/>
      <c r="R3318" s="50"/>
      <c r="S3318" s="50"/>
      <c r="T3318" s="50"/>
      <c r="U3318" s="50"/>
      <c r="V3318" s="50"/>
      <c r="W3318" s="50"/>
      <c r="X3318" s="50"/>
      <c r="Y3318" s="50"/>
      <c r="Z3318" s="50"/>
      <c r="AA3318" s="50"/>
      <c r="AB3318" s="50"/>
      <c r="AC3318" s="50"/>
      <c r="AD3318" s="50"/>
      <c r="AE3318" s="50"/>
      <c r="AF3318" s="50"/>
      <c r="AG3318" s="50"/>
      <c r="AH3318" s="50"/>
      <c r="AI3318" s="50"/>
      <c r="AJ3318" s="50"/>
      <c r="AK3318" s="50"/>
      <c r="AL3318" s="50"/>
      <c r="AM3318" s="50"/>
      <c r="AN3318" s="50"/>
      <c r="AO3318" s="50"/>
      <c r="AP3318" s="50"/>
      <c r="AQ3318" s="50"/>
      <c r="AR3318" s="50"/>
      <c r="AS3318" s="50"/>
      <c r="AT3318" s="50"/>
      <c r="AU3318" s="50"/>
      <c r="AV3318" s="50"/>
      <c r="AW3318" s="50"/>
      <c r="AX3318" s="50"/>
      <c r="AY3318" s="50"/>
      <c r="AZ3318" s="50"/>
      <c r="BA3318" s="50"/>
      <c r="BB3318" s="50"/>
      <c r="BC3318" s="50"/>
      <c r="BD3318" s="50"/>
      <c r="BE3318" s="50"/>
      <c r="BF3318" s="50"/>
      <c r="BG3318" s="50"/>
      <c r="BH3318" s="50"/>
      <c r="BI3318" s="50"/>
      <c r="BJ3318" s="50"/>
      <c r="BK3318" s="50"/>
      <c r="BL3318" s="50"/>
      <c r="BM3318" s="50"/>
      <c r="BN3318" s="50"/>
      <c r="BO3318" s="50"/>
      <c r="BP3318" s="50"/>
      <c r="BQ3318" s="50"/>
      <c r="BR3318" s="50"/>
      <c r="BS3318" s="50"/>
      <c r="BT3318" s="50"/>
      <c r="BU3318" s="50"/>
      <c r="BV3318" s="50"/>
      <c r="BW3318" s="50"/>
      <c r="BX3318" s="50"/>
      <c r="BY3318" s="50"/>
      <c r="BZ3318" s="50"/>
      <c r="CA3318" s="50"/>
      <c r="CB3318" s="50"/>
      <c r="CC3318" s="50"/>
      <c r="CD3318" s="50"/>
      <c r="CE3318" s="50"/>
      <c r="CF3318" s="50"/>
      <c r="CG3318" s="50"/>
      <c r="CH3318" s="50"/>
      <c r="CI3318" s="50"/>
      <c r="CJ3318" s="50"/>
      <c r="CK3318" s="50"/>
      <c r="CL3318" s="50"/>
      <c r="CM3318" s="50"/>
      <c r="CN3318" s="50"/>
      <c r="CO3318" s="50"/>
      <c r="CP3318" s="50"/>
      <c r="CQ3318" s="50"/>
      <c r="CR3318" s="50"/>
      <c r="CS3318" s="50"/>
      <c r="CT3318" s="50"/>
      <c r="CU3318" s="50"/>
      <c r="CV3318" s="50"/>
      <c r="CW3318" s="50"/>
      <c r="CX3318" s="50"/>
      <c r="CY3318" s="50"/>
      <c r="CZ3318" s="50"/>
      <c r="DA3318" s="50"/>
      <c r="DB3318" s="50"/>
      <c r="DC3318" s="50"/>
      <c r="DD3318" s="50"/>
      <c r="DE3318" s="50"/>
      <c r="DF3318" s="50"/>
      <c r="DG3318" s="50"/>
      <c r="DH3318" s="50"/>
    </row>
    <row r="3319" spans="1:112" x14ac:dyDescent="0.2">
      <c r="A3319" s="666"/>
      <c r="B3319" s="666"/>
      <c r="C3319" s="206"/>
      <c r="D3319" s="78" t="s">
        <v>2160</v>
      </c>
      <c r="E3319" s="353">
        <v>160</v>
      </c>
      <c r="F3319" s="352">
        <f t="shared" si="102"/>
        <v>96</v>
      </c>
      <c r="G3319" s="352">
        <f t="shared" si="103"/>
        <v>80</v>
      </c>
      <c r="H3319" s="50"/>
      <c r="I3319" s="50"/>
      <c r="J3319" s="50"/>
      <c r="K3319" s="50"/>
      <c r="L3319" s="50"/>
      <c r="M3319" s="50"/>
      <c r="N3319" s="50"/>
      <c r="O3319" s="50"/>
      <c r="P3319" s="50"/>
      <c r="Q3319" s="50"/>
      <c r="R3319" s="50"/>
      <c r="S3319" s="50"/>
      <c r="T3319" s="50"/>
      <c r="U3319" s="50"/>
      <c r="V3319" s="50"/>
      <c r="W3319" s="50"/>
      <c r="X3319" s="50"/>
      <c r="Y3319" s="50"/>
      <c r="Z3319" s="50"/>
      <c r="AA3319" s="50"/>
      <c r="AB3319" s="50"/>
      <c r="AC3319" s="50"/>
      <c r="AD3319" s="50"/>
      <c r="AE3319" s="50"/>
      <c r="AF3319" s="50"/>
      <c r="AG3319" s="50"/>
      <c r="AH3319" s="50"/>
      <c r="AI3319" s="50"/>
      <c r="AJ3319" s="50"/>
      <c r="AK3319" s="50"/>
      <c r="AL3319" s="50"/>
      <c r="AM3319" s="50"/>
      <c r="AN3319" s="50"/>
      <c r="AO3319" s="50"/>
      <c r="AP3319" s="50"/>
      <c r="AQ3319" s="50"/>
      <c r="AR3319" s="50"/>
      <c r="AS3319" s="50"/>
      <c r="AT3319" s="50"/>
      <c r="AU3319" s="50"/>
      <c r="AV3319" s="50"/>
      <c r="AW3319" s="50"/>
      <c r="AX3319" s="50"/>
      <c r="AY3319" s="50"/>
      <c r="AZ3319" s="50"/>
      <c r="BA3319" s="50"/>
      <c r="BB3319" s="50"/>
      <c r="BC3319" s="50"/>
      <c r="BD3319" s="50"/>
      <c r="BE3319" s="50"/>
      <c r="BF3319" s="50"/>
      <c r="BG3319" s="50"/>
      <c r="BH3319" s="50"/>
      <c r="BI3319" s="50"/>
      <c r="BJ3319" s="50"/>
      <c r="BK3319" s="50"/>
      <c r="BL3319" s="50"/>
      <c r="BM3319" s="50"/>
      <c r="BN3319" s="50"/>
      <c r="BO3319" s="50"/>
      <c r="BP3319" s="50"/>
      <c r="BQ3319" s="50"/>
      <c r="BR3319" s="50"/>
      <c r="BS3319" s="50"/>
      <c r="BT3319" s="50"/>
      <c r="BU3319" s="50"/>
      <c r="BV3319" s="50"/>
      <c r="BW3319" s="50"/>
      <c r="BX3319" s="50"/>
      <c r="BY3319" s="50"/>
      <c r="BZ3319" s="50"/>
      <c r="CA3319" s="50"/>
      <c r="CB3319" s="50"/>
      <c r="CC3319" s="50"/>
      <c r="CD3319" s="50"/>
      <c r="CE3319" s="50"/>
      <c r="CF3319" s="50"/>
      <c r="CG3319" s="50"/>
      <c r="CH3319" s="50"/>
      <c r="CI3319" s="50"/>
      <c r="CJ3319" s="50"/>
      <c r="CK3319" s="50"/>
      <c r="CL3319" s="50"/>
      <c r="CM3319" s="50"/>
      <c r="CN3319" s="50"/>
      <c r="CO3319" s="50"/>
      <c r="CP3319" s="50"/>
      <c r="CQ3319" s="50"/>
      <c r="CR3319" s="50"/>
      <c r="CS3319" s="50"/>
      <c r="CT3319" s="50"/>
      <c r="CU3319" s="50"/>
      <c r="CV3319" s="50"/>
      <c r="CW3319" s="50"/>
      <c r="CX3319" s="50"/>
      <c r="CY3319" s="50"/>
      <c r="CZ3319" s="50"/>
      <c r="DA3319" s="50"/>
      <c r="DB3319" s="50"/>
      <c r="DC3319" s="50"/>
      <c r="DD3319" s="50"/>
      <c r="DE3319" s="50"/>
      <c r="DF3319" s="50"/>
      <c r="DG3319" s="50"/>
      <c r="DH3319" s="50"/>
    </row>
    <row r="3320" spans="1:112" x14ac:dyDescent="0.2">
      <c r="A3320" s="665"/>
      <c r="B3320" s="665"/>
      <c r="C3320" s="206"/>
      <c r="D3320" s="78" t="s">
        <v>2214</v>
      </c>
      <c r="E3320" s="353">
        <v>150</v>
      </c>
      <c r="F3320" s="352">
        <f t="shared" si="102"/>
        <v>90</v>
      </c>
      <c r="G3320" s="352">
        <f t="shared" si="103"/>
        <v>75</v>
      </c>
      <c r="H3320" s="50"/>
      <c r="I3320" s="50"/>
      <c r="J3320" s="50"/>
      <c r="K3320" s="50"/>
      <c r="L3320" s="50"/>
      <c r="M3320" s="50"/>
      <c r="N3320" s="50"/>
      <c r="O3320" s="50"/>
      <c r="P3320" s="50"/>
      <c r="Q3320" s="50"/>
      <c r="R3320" s="50"/>
      <c r="S3320" s="50"/>
      <c r="T3320" s="50"/>
      <c r="U3320" s="50"/>
      <c r="V3320" s="50"/>
      <c r="W3320" s="50"/>
      <c r="X3320" s="50"/>
      <c r="Y3320" s="50"/>
      <c r="Z3320" s="50"/>
      <c r="AA3320" s="50"/>
      <c r="AB3320" s="50"/>
      <c r="AC3320" s="50"/>
      <c r="AD3320" s="50"/>
      <c r="AE3320" s="50"/>
      <c r="AF3320" s="50"/>
      <c r="AG3320" s="50"/>
      <c r="AH3320" s="50"/>
      <c r="AI3320" s="50"/>
      <c r="AJ3320" s="50"/>
      <c r="AK3320" s="50"/>
      <c r="AL3320" s="50"/>
      <c r="AM3320" s="50"/>
      <c r="AN3320" s="50"/>
      <c r="AO3320" s="50"/>
      <c r="AP3320" s="50"/>
      <c r="AQ3320" s="50"/>
      <c r="AR3320" s="50"/>
      <c r="AS3320" s="50"/>
      <c r="AT3320" s="50"/>
      <c r="AU3320" s="50"/>
      <c r="AV3320" s="50"/>
      <c r="AW3320" s="50"/>
      <c r="AX3320" s="50"/>
      <c r="AY3320" s="50"/>
      <c r="AZ3320" s="50"/>
      <c r="BA3320" s="50"/>
      <c r="BB3320" s="50"/>
      <c r="BC3320" s="50"/>
      <c r="BD3320" s="50"/>
      <c r="BE3320" s="50"/>
      <c r="BF3320" s="50"/>
      <c r="BG3320" s="50"/>
      <c r="BH3320" s="50"/>
      <c r="BI3320" s="50"/>
      <c r="BJ3320" s="50"/>
      <c r="BK3320" s="50"/>
      <c r="BL3320" s="50"/>
      <c r="BM3320" s="50"/>
      <c r="BN3320" s="50"/>
      <c r="BO3320" s="50"/>
      <c r="BP3320" s="50"/>
      <c r="BQ3320" s="50"/>
      <c r="BR3320" s="50"/>
      <c r="BS3320" s="50"/>
      <c r="BT3320" s="50"/>
      <c r="BU3320" s="50"/>
      <c r="BV3320" s="50"/>
      <c r="BW3320" s="50"/>
      <c r="BX3320" s="50"/>
      <c r="BY3320" s="50"/>
      <c r="BZ3320" s="50"/>
      <c r="CA3320" s="50"/>
      <c r="CB3320" s="50"/>
      <c r="CC3320" s="50"/>
      <c r="CD3320" s="50"/>
      <c r="CE3320" s="50"/>
      <c r="CF3320" s="50"/>
      <c r="CG3320" s="50"/>
      <c r="CH3320" s="50"/>
      <c r="CI3320" s="50"/>
      <c r="CJ3320" s="50"/>
      <c r="CK3320" s="50"/>
      <c r="CL3320" s="50"/>
      <c r="CM3320" s="50"/>
      <c r="CN3320" s="50"/>
      <c r="CO3320" s="50"/>
      <c r="CP3320" s="50"/>
      <c r="CQ3320" s="50"/>
      <c r="CR3320" s="50"/>
      <c r="CS3320" s="50"/>
      <c r="CT3320" s="50"/>
      <c r="CU3320" s="50"/>
      <c r="CV3320" s="50"/>
      <c r="CW3320" s="50"/>
      <c r="CX3320" s="50"/>
      <c r="CY3320" s="50"/>
      <c r="CZ3320" s="50"/>
      <c r="DA3320" s="50"/>
      <c r="DB3320" s="50"/>
      <c r="DC3320" s="50"/>
      <c r="DD3320" s="50"/>
      <c r="DE3320" s="50"/>
      <c r="DF3320" s="50"/>
      <c r="DG3320" s="50"/>
      <c r="DH3320" s="50"/>
    </row>
    <row r="3321" spans="1:112" x14ac:dyDescent="0.2">
      <c r="A3321" s="134" t="s">
        <v>189</v>
      </c>
      <c r="B3321" s="211" t="s">
        <v>189</v>
      </c>
      <c r="C3321" s="211" t="s">
        <v>189</v>
      </c>
      <c r="D3321" s="74" t="s">
        <v>190</v>
      </c>
      <c r="E3321" s="353"/>
      <c r="F3321" s="352">
        <f t="shared" si="102"/>
        <v>0</v>
      </c>
      <c r="G3321" s="352">
        <f t="shared" si="103"/>
        <v>0</v>
      </c>
      <c r="H3321" s="50"/>
      <c r="I3321" s="50"/>
      <c r="J3321" s="50"/>
      <c r="K3321" s="50"/>
      <c r="L3321" s="50"/>
      <c r="M3321" s="50"/>
      <c r="N3321" s="50"/>
      <c r="O3321" s="50"/>
      <c r="P3321" s="50"/>
      <c r="Q3321" s="50"/>
      <c r="R3321" s="50"/>
      <c r="S3321" s="50"/>
      <c r="T3321" s="50"/>
      <c r="U3321" s="50"/>
      <c r="V3321" s="50"/>
      <c r="W3321" s="50"/>
      <c r="X3321" s="50"/>
      <c r="Y3321" s="50"/>
      <c r="Z3321" s="50"/>
      <c r="AA3321" s="50"/>
      <c r="AB3321" s="50"/>
      <c r="AC3321" s="50"/>
      <c r="AD3321" s="50"/>
      <c r="AE3321" s="50"/>
      <c r="AF3321" s="50"/>
      <c r="AG3321" s="50"/>
      <c r="AH3321" s="50"/>
      <c r="AI3321" s="50"/>
      <c r="AJ3321" s="50"/>
      <c r="AK3321" s="50"/>
      <c r="AL3321" s="50"/>
      <c r="AM3321" s="50"/>
      <c r="AN3321" s="50"/>
      <c r="AO3321" s="50"/>
      <c r="AP3321" s="50"/>
      <c r="AQ3321" s="50"/>
      <c r="AR3321" s="50"/>
      <c r="AS3321" s="50"/>
      <c r="AT3321" s="50"/>
      <c r="AU3321" s="50"/>
      <c r="AV3321" s="50"/>
      <c r="AW3321" s="50"/>
      <c r="AX3321" s="50"/>
      <c r="AY3321" s="50"/>
      <c r="AZ3321" s="50"/>
      <c r="BA3321" s="50"/>
      <c r="BB3321" s="50"/>
      <c r="BC3321" s="50"/>
      <c r="BD3321" s="50"/>
      <c r="BE3321" s="50"/>
      <c r="BF3321" s="50"/>
      <c r="BG3321" s="50"/>
      <c r="BH3321" s="50"/>
      <c r="BI3321" s="50"/>
      <c r="BJ3321" s="50"/>
      <c r="BK3321" s="50"/>
      <c r="BL3321" s="50"/>
      <c r="BM3321" s="50"/>
      <c r="BN3321" s="50"/>
      <c r="BO3321" s="50"/>
      <c r="BP3321" s="50"/>
      <c r="BQ3321" s="50"/>
      <c r="BR3321" s="50"/>
      <c r="BS3321" s="50"/>
      <c r="BT3321" s="50"/>
      <c r="BU3321" s="50"/>
      <c r="BV3321" s="50"/>
      <c r="BW3321" s="50"/>
      <c r="BX3321" s="50"/>
      <c r="BY3321" s="50"/>
      <c r="BZ3321" s="50"/>
      <c r="CA3321" s="50"/>
      <c r="CB3321" s="50"/>
      <c r="CC3321" s="50"/>
      <c r="CD3321" s="50"/>
      <c r="CE3321" s="50"/>
      <c r="CF3321" s="50"/>
      <c r="CG3321" s="50"/>
      <c r="CH3321" s="50"/>
      <c r="CI3321" s="50"/>
      <c r="CJ3321" s="50"/>
      <c r="CK3321" s="50"/>
      <c r="CL3321" s="50"/>
      <c r="CM3321" s="50"/>
      <c r="CN3321" s="50"/>
      <c r="CO3321" s="50"/>
      <c r="CP3321" s="50"/>
      <c r="CQ3321" s="50"/>
      <c r="CR3321" s="50"/>
      <c r="CS3321" s="50"/>
      <c r="CT3321" s="50"/>
      <c r="CU3321" s="50"/>
      <c r="CV3321" s="50"/>
      <c r="CW3321" s="50"/>
      <c r="CX3321" s="50"/>
      <c r="CY3321" s="50"/>
      <c r="CZ3321" s="50"/>
      <c r="DA3321" s="50"/>
      <c r="DB3321" s="50"/>
      <c r="DC3321" s="50"/>
      <c r="DD3321" s="50"/>
      <c r="DE3321" s="50"/>
      <c r="DF3321" s="50"/>
      <c r="DG3321" s="50"/>
      <c r="DH3321" s="50"/>
    </row>
    <row r="3322" spans="1:112" x14ac:dyDescent="0.2">
      <c r="A3322" s="132" t="s">
        <v>125</v>
      </c>
      <c r="B3322" s="132" t="s">
        <v>125</v>
      </c>
      <c r="C3322" s="132"/>
      <c r="D3322" s="76" t="s">
        <v>207</v>
      </c>
      <c r="E3322" s="353">
        <v>0</v>
      </c>
      <c r="F3322" s="352">
        <f t="shared" si="102"/>
        <v>0</v>
      </c>
      <c r="G3322" s="352">
        <f t="shared" si="103"/>
        <v>0</v>
      </c>
      <c r="H3322" s="50"/>
      <c r="I3322" s="50"/>
      <c r="J3322" s="50"/>
      <c r="K3322" s="50"/>
      <c r="L3322" s="50"/>
      <c r="M3322" s="50"/>
      <c r="N3322" s="50"/>
      <c r="O3322" s="50"/>
      <c r="P3322" s="50"/>
      <c r="Q3322" s="50"/>
      <c r="R3322" s="50"/>
      <c r="S3322" s="50"/>
      <c r="T3322" s="50"/>
      <c r="U3322" s="50"/>
      <c r="V3322" s="50"/>
      <c r="W3322" s="50"/>
      <c r="X3322" s="50"/>
      <c r="Y3322" s="50"/>
      <c r="Z3322" s="50"/>
      <c r="AA3322" s="50"/>
      <c r="AB3322" s="50"/>
      <c r="AC3322" s="50"/>
      <c r="AD3322" s="50"/>
      <c r="AE3322" s="50"/>
      <c r="AF3322" s="50"/>
      <c r="AG3322" s="50"/>
      <c r="AH3322" s="50"/>
      <c r="AI3322" s="50"/>
      <c r="AJ3322" s="50"/>
      <c r="AK3322" s="50"/>
      <c r="AL3322" s="50"/>
      <c r="AM3322" s="50"/>
      <c r="AN3322" s="50"/>
      <c r="AO3322" s="50"/>
      <c r="AP3322" s="50"/>
      <c r="AQ3322" s="50"/>
      <c r="AR3322" s="50"/>
      <c r="AS3322" s="50"/>
      <c r="AT3322" s="50"/>
      <c r="AU3322" s="50"/>
      <c r="AV3322" s="50"/>
      <c r="AW3322" s="50"/>
      <c r="AX3322" s="50"/>
      <c r="AY3322" s="50"/>
      <c r="AZ3322" s="50"/>
      <c r="BA3322" s="50"/>
      <c r="BB3322" s="50"/>
      <c r="BC3322" s="50"/>
      <c r="BD3322" s="50"/>
      <c r="BE3322" s="50"/>
      <c r="BF3322" s="50"/>
      <c r="BG3322" s="50"/>
      <c r="BH3322" s="50"/>
      <c r="BI3322" s="50"/>
      <c r="BJ3322" s="50"/>
      <c r="BK3322" s="50"/>
      <c r="BL3322" s="50"/>
      <c r="BM3322" s="50"/>
      <c r="BN3322" s="50"/>
      <c r="BO3322" s="50"/>
      <c r="BP3322" s="50"/>
      <c r="BQ3322" s="50"/>
      <c r="BR3322" s="50"/>
      <c r="BS3322" s="50"/>
      <c r="BT3322" s="50"/>
      <c r="BU3322" s="50"/>
      <c r="BV3322" s="50"/>
      <c r="BW3322" s="50"/>
      <c r="BX3322" s="50"/>
      <c r="BY3322" s="50"/>
      <c r="BZ3322" s="50"/>
      <c r="CA3322" s="50"/>
      <c r="CB3322" s="50"/>
      <c r="CC3322" s="50"/>
      <c r="CD3322" s="50"/>
      <c r="CE3322" s="50"/>
      <c r="CF3322" s="50"/>
      <c r="CG3322" s="50"/>
      <c r="CH3322" s="50"/>
      <c r="CI3322" s="50"/>
      <c r="CJ3322" s="50"/>
      <c r="CK3322" s="50"/>
      <c r="CL3322" s="50"/>
      <c r="CM3322" s="50"/>
      <c r="CN3322" s="50"/>
      <c r="CO3322" s="50"/>
      <c r="CP3322" s="50"/>
      <c r="CQ3322" s="50"/>
      <c r="CR3322" s="50"/>
      <c r="CS3322" s="50"/>
      <c r="CT3322" s="50"/>
      <c r="CU3322" s="50"/>
      <c r="CV3322" s="50"/>
      <c r="CW3322" s="50"/>
      <c r="CX3322" s="50"/>
      <c r="CY3322" s="50"/>
      <c r="CZ3322" s="50"/>
      <c r="DA3322" s="50"/>
      <c r="DB3322" s="50"/>
      <c r="DC3322" s="50"/>
      <c r="DD3322" s="50"/>
      <c r="DE3322" s="50"/>
      <c r="DF3322" s="50"/>
      <c r="DG3322" s="50"/>
      <c r="DH3322" s="50"/>
    </row>
    <row r="3323" spans="1:112" x14ac:dyDescent="0.2">
      <c r="A3323" s="570" t="s">
        <v>76</v>
      </c>
      <c r="B3323" s="570" t="s">
        <v>76</v>
      </c>
      <c r="C3323" s="570"/>
      <c r="D3323" s="81" t="s">
        <v>187</v>
      </c>
      <c r="E3323" s="353"/>
      <c r="F3323" s="352">
        <f t="shared" si="102"/>
        <v>0</v>
      </c>
      <c r="G3323" s="352">
        <f t="shared" si="103"/>
        <v>0</v>
      </c>
      <c r="H3323" s="50"/>
      <c r="I3323" s="50"/>
      <c r="J3323" s="50"/>
      <c r="K3323" s="50"/>
      <c r="L3323" s="50"/>
      <c r="M3323" s="50"/>
      <c r="N3323" s="50"/>
      <c r="O3323" s="50"/>
      <c r="P3323" s="50"/>
      <c r="Q3323" s="50"/>
      <c r="R3323" s="50"/>
      <c r="S3323" s="50"/>
      <c r="T3323" s="50"/>
      <c r="U3323" s="50"/>
      <c r="V3323" s="50"/>
      <c r="W3323" s="50"/>
      <c r="X3323" s="50"/>
      <c r="Y3323" s="50"/>
      <c r="Z3323" s="50"/>
      <c r="AA3323" s="50"/>
      <c r="AB3323" s="50"/>
      <c r="AC3323" s="50"/>
      <c r="AD3323" s="50"/>
      <c r="AE3323" s="50"/>
      <c r="AF3323" s="50"/>
      <c r="AG3323" s="50"/>
      <c r="AH3323" s="50"/>
      <c r="AI3323" s="50"/>
      <c r="AJ3323" s="50"/>
      <c r="AK3323" s="50"/>
      <c r="AL3323" s="50"/>
      <c r="AM3323" s="50"/>
      <c r="AN3323" s="50"/>
      <c r="AO3323" s="50"/>
      <c r="AP3323" s="50"/>
      <c r="AQ3323" s="50"/>
      <c r="AR3323" s="50"/>
      <c r="AS3323" s="50"/>
      <c r="AT3323" s="50"/>
      <c r="AU3323" s="50"/>
      <c r="AV3323" s="50"/>
      <c r="AW3323" s="50"/>
      <c r="AX3323" s="50"/>
      <c r="AY3323" s="50"/>
      <c r="AZ3323" s="50"/>
      <c r="BA3323" s="50"/>
      <c r="BB3323" s="50"/>
      <c r="BC3323" s="50"/>
      <c r="BD3323" s="50"/>
      <c r="BE3323" s="50"/>
      <c r="BF3323" s="50"/>
      <c r="BG3323" s="50"/>
      <c r="BH3323" s="50"/>
      <c r="BI3323" s="50"/>
      <c r="BJ3323" s="50"/>
      <c r="BK3323" s="50"/>
      <c r="BL3323" s="50"/>
      <c r="BM3323" s="50"/>
      <c r="BN3323" s="50"/>
      <c r="BO3323" s="50"/>
      <c r="BP3323" s="50"/>
      <c r="BQ3323" s="50"/>
      <c r="BR3323" s="50"/>
      <c r="BS3323" s="50"/>
      <c r="BT3323" s="50"/>
      <c r="BU3323" s="50"/>
      <c r="BV3323" s="50"/>
      <c r="BW3323" s="50"/>
      <c r="BX3323" s="50"/>
      <c r="BY3323" s="50"/>
      <c r="BZ3323" s="50"/>
      <c r="CA3323" s="50"/>
      <c r="CB3323" s="50"/>
      <c r="CC3323" s="50"/>
      <c r="CD3323" s="50"/>
      <c r="CE3323" s="50"/>
      <c r="CF3323" s="50"/>
      <c r="CG3323" s="50"/>
      <c r="CH3323" s="50"/>
      <c r="CI3323" s="50"/>
      <c r="CJ3323" s="50"/>
      <c r="CK3323" s="50"/>
      <c r="CL3323" s="50"/>
      <c r="CM3323" s="50"/>
      <c r="CN3323" s="50"/>
      <c r="CO3323" s="50"/>
      <c r="CP3323" s="50"/>
      <c r="CQ3323" s="50"/>
      <c r="CR3323" s="50"/>
      <c r="CS3323" s="50"/>
      <c r="CT3323" s="50"/>
      <c r="CU3323" s="50"/>
      <c r="CV3323" s="50"/>
      <c r="CW3323" s="50"/>
      <c r="CX3323" s="50"/>
      <c r="CY3323" s="50"/>
      <c r="CZ3323" s="50"/>
      <c r="DA3323" s="50"/>
      <c r="DB3323" s="50"/>
      <c r="DC3323" s="50"/>
      <c r="DD3323" s="50"/>
      <c r="DE3323" s="50"/>
      <c r="DF3323" s="50"/>
      <c r="DG3323" s="50"/>
      <c r="DH3323" s="50"/>
    </row>
    <row r="3324" spans="1:112" x14ac:dyDescent="0.2">
      <c r="A3324" s="571"/>
      <c r="B3324" s="571"/>
      <c r="C3324" s="571"/>
      <c r="D3324" s="80" t="s">
        <v>208</v>
      </c>
      <c r="E3324" s="353">
        <v>11000</v>
      </c>
      <c r="F3324" s="352">
        <f t="shared" si="102"/>
        <v>6600</v>
      </c>
      <c r="G3324" s="352">
        <f t="shared" si="103"/>
        <v>5500</v>
      </c>
      <c r="H3324" s="50"/>
      <c r="I3324" s="50"/>
      <c r="J3324" s="50"/>
      <c r="K3324" s="50"/>
      <c r="L3324" s="50"/>
      <c r="M3324" s="50"/>
      <c r="N3324" s="50"/>
      <c r="O3324" s="50"/>
      <c r="P3324" s="50"/>
      <c r="Q3324" s="50"/>
      <c r="R3324" s="50"/>
      <c r="S3324" s="50"/>
      <c r="T3324" s="50"/>
      <c r="U3324" s="50"/>
      <c r="V3324" s="50"/>
      <c r="W3324" s="50"/>
      <c r="X3324" s="50"/>
      <c r="Y3324" s="50"/>
      <c r="Z3324" s="50"/>
      <c r="AA3324" s="50"/>
      <c r="AB3324" s="50"/>
      <c r="AC3324" s="50"/>
      <c r="AD3324" s="50"/>
      <c r="AE3324" s="50"/>
      <c r="AF3324" s="50"/>
      <c r="AG3324" s="50"/>
      <c r="AH3324" s="50"/>
      <c r="AI3324" s="50"/>
      <c r="AJ3324" s="50"/>
      <c r="AK3324" s="50"/>
      <c r="AL3324" s="50"/>
      <c r="AM3324" s="50"/>
      <c r="AN3324" s="50"/>
      <c r="AO3324" s="50"/>
      <c r="AP3324" s="50"/>
      <c r="AQ3324" s="50"/>
      <c r="AR3324" s="50"/>
      <c r="AS3324" s="50"/>
      <c r="AT3324" s="50"/>
      <c r="AU3324" s="50"/>
      <c r="AV3324" s="50"/>
      <c r="AW3324" s="50"/>
      <c r="AX3324" s="50"/>
      <c r="AY3324" s="50"/>
      <c r="AZ3324" s="50"/>
      <c r="BA3324" s="50"/>
      <c r="BB3324" s="50"/>
      <c r="BC3324" s="50"/>
      <c r="BD3324" s="50"/>
      <c r="BE3324" s="50"/>
      <c r="BF3324" s="50"/>
      <c r="BG3324" s="50"/>
      <c r="BH3324" s="50"/>
      <c r="BI3324" s="50"/>
      <c r="BJ3324" s="50"/>
      <c r="BK3324" s="50"/>
      <c r="BL3324" s="50"/>
      <c r="BM3324" s="50"/>
      <c r="BN3324" s="50"/>
      <c r="BO3324" s="50"/>
      <c r="BP3324" s="50"/>
      <c r="BQ3324" s="50"/>
      <c r="BR3324" s="50"/>
      <c r="BS3324" s="50"/>
      <c r="BT3324" s="50"/>
      <c r="BU3324" s="50"/>
      <c r="BV3324" s="50"/>
      <c r="BW3324" s="50"/>
      <c r="BX3324" s="50"/>
      <c r="BY3324" s="50"/>
      <c r="BZ3324" s="50"/>
      <c r="CA3324" s="50"/>
      <c r="CB3324" s="50"/>
      <c r="CC3324" s="50"/>
      <c r="CD3324" s="50"/>
      <c r="CE3324" s="50"/>
      <c r="CF3324" s="50"/>
      <c r="CG3324" s="50"/>
      <c r="CH3324" s="50"/>
      <c r="CI3324" s="50"/>
      <c r="CJ3324" s="50"/>
      <c r="CK3324" s="50"/>
      <c r="CL3324" s="50"/>
      <c r="CM3324" s="50"/>
      <c r="CN3324" s="50"/>
      <c r="CO3324" s="50"/>
      <c r="CP3324" s="50"/>
      <c r="CQ3324" s="50"/>
      <c r="CR3324" s="50"/>
      <c r="CS3324" s="50"/>
      <c r="CT3324" s="50"/>
      <c r="CU3324" s="50"/>
      <c r="CV3324" s="50"/>
      <c r="CW3324" s="50"/>
      <c r="CX3324" s="50"/>
      <c r="CY3324" s="50"/>
      <c r="CZ3324" s="50"/>
      <c r="DA3324" s="50"/>
      <c r="DB3324" s="50"/>
      <c r="DC3324" s="50"/>
      <c r="DD3324" s="50"/>
      <c r="DE3324" s="50"/>
      <c r="DF3324" s="50"/>
      <c r="DG3324" s="50"/>
    </row>
    <row r="3325" spans="1:112" x14ac:dyDescent="0.2">
      <c r="A3325" s="571"/>
      <c r="B3325" s="571"/>
      <c r="C3325" s="571"/>
      <c r="D3325" s="80" t="s">
        <v>209</v>
      </c>
      <c r="E3325" s="353">
        <v>7800</v>
      </c>
      <c r="F3325" s="352">
        <f t="shared" si="102"/>
        <v>4680</v>
      </c>
      <c r="G3325" s="352">
        <f t="shared" si="103"/>
        <v>3900</v>
      </c>
      <c r="H3325" s="50"/>
      <c r="I3325" s="50"/>
      <c r="J3325" s="50"/>
      <c r="K3325" s="50"/>
      <c r="L3325" s="50"/>
      <c r="M3325" s="50"/>
      <c r="N3325" s="50"/>
      <c r="O3325" s="50"/>
      <c r="P3325" s="50"/>
      <c r="Q3325" s="50"/>
      <c r="R3325" s="50"/>
      <c r="S3325" s="50"/>
      <c r="T3325" s="50"/>
      <c r="U3325" s="50"/>
      <c r="V3325" s="50"/>
      <c r="W3325" s="50"/>
      <c r="X3325" s="50"/>
      <c r="Y3325" s="50"/>
      <c r="Z3325" s="50"/>
      <c r="AA3325" s="50"/>
      <c r="AB3325" s="50"/>
      <c r="AC3325" s="50"/>
      <c r="AD3325" s="50"/>
      <c r="AE3325" s="50"/>
      <c r="AF3325" s="50"/>
      <c r="AG3325" s="50"/>
      <c r="AH3325" s="50"/>
      <c r="AI3325" s="50"/>
      <c r="AJ3325" s="50"/>
      <c r="AK3325" s="50"/>
      <c r="AL3325" s="50"/>
      <c r="AM3325" s="50"/>
      <c r="AN3325" s="50"/>
      <c r="AO3325" s="50"/>
      <c r="AP3325" s="50"/>
      <c r="AQ3325" s="50"/>
      <c r="AR3325" s="50"/>
      <c r="AS3325" s="50"/>
      <c r="AT3325" s="50"/>
      <c r="AU3325" s="50"/>
      <c r="AV3325" s="50"/>
      <c r="AW3325" s="50"/>
      <c r="AX3325" s="50"/>
      <c r="AY3325" s="50"/>
      <c r="AZ3325" s="50"/>
      <c r="BA3325" s="50"/>
      <c r="BB3325" s="50"/>
      <c r="BC3325" s="50"/>
      <c r="BD3325" s="50"/>
      <c r="BE3325" s="50"/>
      <c r="BF3325" s="50"/>
      <c r="BG3325" s="50"/>
      <c r="BH3325" s="50"/>
      <c r="BI3325" s="50"/>
      <c r="BJ3325" s="50"/>
      <c r="BK3325" s="50"/>
      <c r="BL3325" s="50"/>
      <c r="BM3325" s="50"/>
      <c r="BN3325" s="50"/>
      <c r="BO3325" s="50"/>
      <c r="BP3325" s="50"/>
      <c r="BQ3325" s="50"/>
      <c r="BR3325" s="50"/>
      <c r="BS3325" s="50"/>
      <c r="BT3325" s="50"/>
      <c r="BU3325" s="50"/>
      <c r="BV3325" s="50"/>
      <c r="BW3325" s="50"/>
      <c r="BX3325" s="50"/>
      <c r="BY3325" s="50"/>
      <c r="BZ3325" s="50"/>
      <c r="CA3325" s="50"/>
      <c r="CB3325" s="50"/>
      <c r="CC3325" s="50"/>
      <c r="CD3325" s="50"/>
      <c r="CE3325" s="50"/>
      <c r="CF3325" s="50"/>
      <c r="CG3325" s="50"/>
      <c r="CH3325" s="50"/>
      <c r="CI3325" s="50"/>
      <c r="CJ3325" s="50"/>
      <c r="CK3325" s="50"/>
      <c r="CL3325" s="50"/>
      <c r="CM3325" s="50"/>
      <c r="CN3325" s="50"/>
      <c r="CO3325" s="50"/>
      <c r="CP3325" s="50"/>
      <c r="CQ3325" s="50"/>
      <c r="CR3325" s="50"/>
      <c r="CS3325" s="50"/>
      <c r="CT3325" s="50"/>
      <c r="CU3325" s="50"/>
      <c r="CV3325" s="50"/>
      <c r="CW3325" s="50"/>
      <c r="CX3325" s="50"/>
      <c r="CY3325" s="50"/>
      <c r="CZ3325" s="50"/>
      <c r="DA3325" s="50"/>
      <c r="DB3325" s="50"/>
      <c r="DC3325" s="50"/>
      <c r="DD3325" s="50"/>
      <c r="DE3325" s="50"/>
      <c r="DF3325" s="50"/>
      <c r="DG3325" s="50"/>
    </row>
    <row r="3326" spans="1:112" x14ac:dyDescent="0.2">
      <c r="A3326" s="571"/>
      <c r="B3326" s="571"/>
      <c r="C3326" s="571"/>
      <c r="D3326" s="80" t="s">
        <v>210</v>
      </c>
      <c r="E3326" s="353">
        <v>5900</v>
      </c>
      <c r="F3326" s="352">
        <f t="shared" si="102"/>
        <v>3540</v>
      </c>
      <c r="G3326" s="352">
        <f t="shared" si="103"/>
        <v>2950</v>
      </c>
      <c r="H3326" s="50"/>
      <c r="I3326" s="50"/>
      <c r="J3326" s="50"/>
      <c r="K3326" s="50"/>
      <c r="L3326" s="50"/>
      <c r="M3326" s="50"/>
      <c r="N3326" s="50"/>
      <c r="O3326" s="50"/>
      <c r="P3326" s="50"/>
      <c r="Q3326" s="50"/>
      <c r="R3326" s="50"/>
      <c r="S3326" s="50"/>
      <c r="T3326" s="50"/>
      <c r="U3326" s="50"/>
      <c r="V3326" s="50"/>
      <c r="W3326" s="50"/>
      <c r="X3326" s="50"/>
      <c r="Y3326" s="50"/>
      <c r="Z3326" s="50"/>
      <c r="AA3326" s="50"/>
      <c r="AB3326" s="50"/>
      <c r="AC3326" s="50"/>
      <c r="AD3326" s="50"/>
      <c r="AE3326" s="50"/>
      <c r="AF3326" s="50"/>
      <c r="AG3326" s="50"/>
      <c r="AH3326" s="50"/>
      <c r="AI3326" s="50"/>
      <c r="AJ3326" s="50"/>
      <c r="AK3326" s="50"/>
      <c r="AL3326" s="50"/>
      <c r="AM3326" s="50"/>
      <c r="AN3326" s="50"/>
      <c r="AO3326" s="50"/>
      <c r="AP3326" s="50"/>
      <c r="AQ3326" s="50"/>
      <c r="AR3326" s="50"/>
      <c r="AS3326" s="50"/>
      <c r="AT3326" s="50"/>
      <c r="AU3326" s="50"/>
      <c r="AV3326" s="50"/>
      <c r="AW3326" s="50"/>
      <c r="AX3326" s="50"/>
      <c r="AY3326" s="50"/>
      <c r="AZ3326" s="50"/>
      <c r="BA3326" s="50"/>
      <c r="BB3326" s="50"/>
      <c r="BC3326" s="50"/>
      <c r="BD3326" s="50"/>
      <c r="BE3326" s="50"/>
      <c r="BF3326" s="50"/>
      <c r="BG3326" s="50"/>
      <c r="BH3326" s="50"/>
      <c r="BI3326" s="50"/>
      <c r="BJ3326" s="50"/>
      <c r="BK3326" s="50"/>
      <c r="BL3326" s="50"/>
      <c r="BM3326" s="50"/>
      <c r="BN3326" s="50"/>
      <c r="BO3326" s="50"/>
      <c r="BP3326" s="50"/>
      <c r="BQ3326" s="50"/>
      <c r="BR3326" s="50"/>
      <c r="BS3326" s="50"/>
      <c r="BT3326" s="50"/>
      <c r="BU3326" s="50"/>
      <c r="BV3326" s="50"/>
      <c r="BW3326" s="50"/>
      <c r="BX3326" s="50"/>
      <c r="BY3326" s="50"/>
      <c r="BZ3326" s="50"/>
      <c r="CA3326" s="50"/>
      <c r="CB3326" s="50"/>
      <c r="CC3326" s="50"/>
      <c r="CD3326" s="50"/>
      <c r="CE3326" s="50"/>
      <c r="CF3326" s="50"/>
      <c r="CG3326" s="50"/>
      <c r="CH3326" s="50"/>
      <c r="CI3326" s="50"/>
      <c r="CJ3326" s="50"/>
      <c r="CK3326" s="50"/>
      <c r="CL3326" s="50"/>
      <c r="CM3326" s="50"/>
      <c r="CN3326" s="50"/>
      <c r="CO3326" s="50"/>
      <c r="CP3326" s="50"/>
      <c r="CQ3326" s="50"/>
      <c r="CR3326" s="50"/>
      <c r="CS3326" s="50"/>
      <c r="CT3326" s="50"/>
      <c r="CU3326" s="50"/>
      <c r="CV3326" s="50"/>
      <c r="CW3326" s="50"/>
      <c r="CX3326" s="50"/>
      <c r="CY3326" s="50"/>
      <c r="CZ3326" s="50"/>
      <c r="DA3326" s="50"/>
      <c r="DB3326" s="50"/>
      <c r="DC3326" s="50"/>
      <c r="DD3326" s="50"/>
      <c r="DE3326" s="50"/>
      <c r="DF3326" s="50"/>
      <c r="DG3326" s="50"/>
    </row>
    <row r="3327" spans="1:112" x14ac:dyDescent="0.2">
      <c r="A3327" s="571"/>
      <c r="B3327" s="571"/>
      <c r="C3327" s="571"/>
      <c r="D3327" s="80" t="s">
        <v>211</v>
      </c>
      <c r="E3327" s="353">
        <v>4750</v>
      </c>
      <c r="F3327" s="352">
        <f t="shared" si="102"/>
        <v>2850</v>
      </c>
      <c r="G3327" s="352">
        <f t="shared" si="103"/>
        <v>2375</v>
      </c>
      <c r="H3327" s="50"/>
      <c r="I3327" s="50"/>
      <c r="J3327" s="50"/>
      <c r="K3327" s="50"/>
      <c r="L3327" s="50"/>
      <c r="M3327" s="50"/>
      <c r="N3327" s="50"/>
      <c r="O3327" s="50"/>
      <c r="P3327" s="50"/>
      <c r="Q3327" s="50"/>
      <c r="R3327" s="50"/>
      <c r="S3327" s="50"/>
      <c r="T3327" s="50"/>
      <c r="U3327" s="50"/>
      <c r="V3327" s="50"/>
      <c r="W3327" s="50"/>
      <c r="X3327" s="50"/>
      <c r="Y3327" s="50"/>
      <c r="Z3327" s="50"/>
      <c r="AA3327" s="50"/>
      <c r="AB3327" s="50"/>
      <c r="AC3327" s="50"/>
      <c r="AD3327" s="50"/>
      <c r="AE3327" s="50"/>
      <c r="AF3327" s="50"/>
      <c r="AG3327" s="50"/>
      <c r="AH3327" s="50"/>
      <c r="AI3327" s="50"/>
      <c r="AJ3327" s="50"/>
      <c r="AK3327" s="50"/>
      <c r="AL3327" s="50"/>
      <c r="AM3327" s="50"/>
      <c r="AN3327" s="50"/>
      <c r="AO3327" s="50"/>
      <c r="AP3327" s="50"/>
      <c r="AQ3327" s="50"/>
      <c r="AR3327" s="50"/>
      <c r="AS3327" s="50"/>
      <c r="AT3327" s="50"/>
      <c r="AU3327" s="50"/>
      <c r="AV3327" s="50"/>
      <c r="AW3327" s="50"/>
      <c r="AX3327" s="50"/>
      <c r="AY3327" s="50"/>
      <c r="AZ3327" s="50"/>
      <c r="BA3327" s="50"/>
      <c r="BB3327" s="50"/>
      <c r="BC3327" s="50"/>
      <c r="BD3327" s="50"/>
      <c r="BE3327" s="50"/>
      <c r="BF3327" s="50"/>
      <c r="BG3327" s="50"/>
      <c r="BH3327" s="50"/>
      <c r="BI3327" s="50"/>
      <c r="BJ3327" s="50"/>
      <c r="BK3327" s="50"/>
      <c r="BL3327" s="50"/>
      <c r="BM3327" s="50"/>
      <c r="BN3327" s="50"/>
      <c r="BO3327" s="50"/>
      <c r="BP3327" s="50"/>
      <c r="BQ3327" s="50"/>
      <c r="BR3327" s="50"/>
      <c r="BS3327" s="50"/>
      <c r="BT3327" s="50"/>
      <c r="BU3327" s="50"/>
      <c r="BV3327" s="50"/>
      <c r="BW3327" s="50"/>
      <c r="BX3327" s="50"/>
      <c r="BY3327" s="50"/>
      <c r="BZ3327" s="50"/>
      <c r="CA3327" s="50"/>
      <c r="CB3327" s="50"/>
      <c r="CC3327" s="50"/>
      <c r="CD3327" s="50"/>
      <c r="CE3327" s="50"/>
      <c r="CF3327" s="50"/>
      <c r="CG3327" s="50"/>
      <c r="CH3327" s="50"/>
      <c r="CI3327" s="50"/>
      <c r="CJ3327" s="50"/>
      <c r="CK3327" s="50"/>
      <c r="CL3327" s="50"/>
      <c r="CM3327" s="50"/>
      <c r="CN3327" s="50"/>
      <c r="CO3327" s="50"/>
      <c r="CP3327" s="50"/>
      <c r="CQ3327" s="50"/>
      <c r="CR3327" s="50"/>
      <c r="CS3327" s="50"/>
      <c r="CT3327" s="50"/>
      <c r="CU3327" s="50"/>
      <c r="CV3327" s="50"/>
      <c r="CW3327" s="50"/>
      <c r="CX3327" s="50"/>
      <c r="CY3327" s="50"/>
      <c r="CZ3327" s="50"/>
      <c r="DA3327" s="50"/>
      <c r="DB3327" s="50"/>
      <c r="DC3327" s="50"/>
      <c r="DD3327" s="50"/>
      <c r="DE3327" s="50"/>
      <c r="DF3327" s="50"/>
      <c r="DG3327" s="50"/>
    </row>
    <row r="3328" spans="1:112" x14ac:dyDescent="0.2">
      <c r="A3328" s="571"/>
      <c r="B3328" s="571"/>
      <c r="C3328" s="571"/>
      <c r="D3328" s="80" t="s">
        <v>212</v>
      </c>
      <c r="E3328" s="353">
        <v>3700</v>
      </c>
      <c r="F3328" s="352">
        <f t="shared" si="102"/>
        <v>2220</v>
      </c>
      <c r="G3328" s="352">
        <f t="shared" si="103"/>
        <v>1850</v>
      </c>
      <c r="H3328" s="50"/>
      <c r="I3328" s="50"/>
      <c r="J3328" s="50"/>
      <c r="K3328" s="50"/>
      <c r="L3328" s="50"/>
      <c r="M3328" s="50"/>
      <c r="N3328" s="50"/>
      <c r="O3328" s="50"/>
      <c r="P3328" s="50"/>
      <c r="Q3328" s="50"/>
      <c r="R3328" s="50"/>
      <c r="S3328" s="50"/>
      <c r="T3328" s="50"/>
      <c r="U3328" s="50"/>
      <c r="V3328" s="50"/>
      <c r="W3328" s="50"/>
      <c r="X3328" s="50"/>
      <c r="Y3328" s="50"/>
      <c r="Z3328" s="50"/>
      <c r="AA3328" s="50"/>
      <c r="AB3328" s="50"/>
      <c r="AC3328" s="50"/>
      <c r="AD3328" s="50"/>
      <c r="AE3328" s="50"/>
      <c r="AF3328" s="50"/>
      <c r="AG3328" s="50"/>
      <c r="AH3328" s="50"/>
      <c r="AI3328" s="50"/>
      <c r="AJ3328" s="50"/>
      <c r="AK3328" s="50"/>
      <c r="AL3328" s="50"/>
      <c r="AM3328" s="50"/>
      <c r="AN3328" s="50"/>
      <c r="AO3328" s="50"/>
      <c r="AP3328" s="50"/>
      <c r="AQ3328" s="50"/>
      <c r="AR3328" s="50"/>
      <c r="AS3328" s="50"/>
      <c r="AT3328" s="50"/>
      <c r="AU3328" s="50"/>
      <c r="AV3328" s="50"/>
      <c r="AW3328" s="50"/>
      <c r="AX3328" s="50"/>
      <c r="AY3328" s="50"/>
      <c r="AZ3328" s="50"/>
      <c r="BA3328" s="50"/>
      <c r="BB3328" s="50"/>
      <c r="BC3328" s="50"/>
      <c r="BD3328" s="50"/>
      <c r="BE3328" s="50"/>
      <c r="BF3328" s="50"/>
      <c r="BG3328" s="50"/>
      <c r="BH3328" s="50"/>
      <c r="BI3328" s="50"/>
      <c r="BJ3328" s="50"/>
      <c r="BK3328" s="50"/>
      <c r="BL3328" s="50"/>
      <c r="BM3328" s="50"/>
      <c r="BN3328" s="50"/>
      <c r="BO3328" s="50"/>
      <c r="BP3328" s="50"/>
      <c r="BQ3328" s="50"/>
      <c r="BR3328" s="50"/>
      <c r="BS3328" s="50"/>
      <c r="BT3328" s="50"/>
      <c r="BU3328" s="50"/>
      <c r="BV3328" s="50"/>
      <c r="BW3328" s="50"/>
      <c r="BX3328" s="50"/>
      <c r="BY3328" s="50"/>
      <c r="BZ3328" s="50"/>
      <c r="CA3328" s="50"/>
      <c r="CB3328" s="50"/>
      <c r="CC3328" s="50"/>
      <c r="CD3328" s="50"/>
      <c r="CE3328" s="50"/>
      <c r="CF3328" s="50"/>
      <c r="CG3328" s="50"/>
      <c r="CH3328" s="50"/>
      <c r="CI3328" s="50"/>
      <c r="CJ3328" s="50"/>
      <c r="CK3328" s="50"/>
      <c r="CL3328" s="50"/>
      <c r="CM3328" s="50"/>
      <c r="CN3328" s="50"/>
      <c r="CO3328" s="50"/>
      <c r="CP3328" s="50"/>
      <c r="CQ3328" s="50"/>
      <c r="CR3328" s="50"/>
      <c r="CS3328" s="50"/>
      <c r="CT3328" s="50"/>
      <c r="CU3328" s="50"/>
      <c r="CV3328" s="50"/>
      <c r="CW3328" s="50"/>
      <c r="CX3328" s="50"/>
      <c r="CY3328" s="50"/>
      <c r="CZ3328" s="50"/>
      <c r="DA3328" s="50"/>
      <c r="DB3328" s="50"/>
      <c r="DC3328" s="50"/>
      <c r="DD3328" s="50"/>
      <c r="DE3328" s="50"/>
      <c r="DF3328" s="50"/>
      <c r="DG3328" s="50"/>
    </row>
    <row r="3329" spans="1:111" x14ac:dyDescent="0.2">
      <c r="A3329" s="572"/>
      <c r="B3329" s="572"/>
      <c r="C3329" s="572"/>
      <c r="D3329" s="78" t="s">
        <v>213</v>
      </c>
      <c r="E3329" s="353">
        <v>4200</v>
      </c>
      <c r="F3329" s="352">
        <f t="shared" si="102"/>
        <v>2520</v>
      </c>
      <c r="G3329" s="352">
        <f t="shared" si="103"/>
        <v>2100</v>
      </c>
      <c r="H3329" s="50"/>
      <c r="I3329" s="50"/>
      <c r="J3329" s="50"/>
      <c r="K3329" s="50"/>
      <c r="L3329" s="50"/>
      <c r="M3329" s="50"/>
      <c r="N3329" s="50"/>
      <c r="O3329" s="50"/>
      <c r="P3329" s="50"/>
      <c r="Q3329" s="50"/>
      <c r="R3329" s="50"/>
      <c r="S3329" s="50"/>
      <c r="T3329" s="50"/>
      <c r="U3329" s="50"/>
      <c r="V3329" s="50"/>
      <c r="W3329" s="50"/>
      <c r="X3329" s="50"/>
      <c r="Y3329" s="50"/>
      <c r="Z3329" s="50"/>
      <c r="AA3329" s="50"/>
      <c r="AB3329" s="50"/>
      <c r="AC3329" s="50"/>
      <c r="AD3329" s="50"/>
      <c r="AE3329" s="50"/>
      <c r="AF3329" s="50"/>
      <c r="AG3329" s="50"/>
      <c r="AH3329" s="50"/>
      <c r="AI3329" s="50"/>
      <c r="AJ3329" s="50"/>
      <c r="AK3329" s="50"/>
      <c r="AL3329" s="50"/>
      <c r="AM3329" s="50"/>
      <c r="AN3329" s="50"/>
      <c r="AO3329" s="50"/>
      <c r="AP3329" s="50"/>
      <c r="AQ3329" s="50"/>
      <c r="AR3329" s="50"/>
      <c r="AS3329" s="50"/>
      <c r="AT3329" s="50"/>
      <c r="AU3329" s="50"/>
      <c r="AV3329" s="50"/>
      <c r="AW3329" s="50"/>
      <c r="AX3329" s="50"/>
      <c r="AY3329" s="50"/>
      <c r="AZ3329" s="50"/>
      <c r="BA3329" s="50"/>
      <c r="BB3329" s="50"/>
      <c r="BC3329" s="50"/>
      <c r="BD3329" s="50"/>
      <c r="BE3329" s="50"/>
      <c r="BF3329" s="50"/>
      <c r="BG3329" s="50"/>
      <c r="BH3329" s="50"/>
      <c r="BI3329" s="50"/>
      <c r="BJ3329" s="50"/>
      <c r="BK3329" s="50"/>
      <c r="BL3329" s="50"/>
      <c r="BM3329" s="50"/>
      <c r="BN3329" s="50"/>
      <c r="BO3329" s="50"/>
      <c r="BP3329" s="50"/>
      <c r="BQ3329" s="50"/>
      <c r="BR3329" s="50"/>
      <c r="BS3329" s="50"/>
      <c r="BT3329" s="50"/>
      <c r="BU3329" s="50"/>
      <c r="BV3329" s="50"/>
      <c r="BW3329" s="50"/>
      <c r="BX3329" s="50"/>
      <c r="BY3329" s="50"/>
      <c r="BZ3329" s="50"/>
      <c r="CA3329" s="50"/>
      <c r="CB3329" s="50"/>
      <c r="CC3329" s="50"/>
      <c r="CD3329" s="50"/>
      <c r="CE3329" s="50"/>
      <c r="CF3329" s="50"/>
      <c r="CG3329" s="50"/>
      <c r="CH3329" s="50"/>
      <c r="CI3329" s="50"/>
      <c r="CJ3329" s="50"/>
      <c r="CK3329" s="50"/>
      <c r="CL3329" s="50"/>
      <c r="CM3329" s="50"/>
      <c r="CN3329" s="50"/>
      <c r="CO3329" s="50"/>
      <c r="CP3329" s="50"/>
      <c r="CQ3329" s="50"/>
      <c r="CR3329" s="50"/>
      <c r="CS3329" s="50"/>
      <c r="CT3329" s="50"/>
      <c r="CU3329" s="50"/>
      <c r="CV3329" s="50"/>
      <c r="CW3329" s="50"/>
      <c r="CX3329" s="50"/>
      <c r="CY3329" s="50"/>
      <c r="CZ3329" s="50"/>
      <c r="DA3329" s="50"/>
      <c r="DB3329" s="50"/>
      <c r="DC3329" s="50"/>
      <c r="DD3329" s="50"/>
      <c r="DE3329" s="50"/>
      <c r="DF3329" s="50"/>
      <c r="DG3329" s="50"/>
    </row>
    <row r="3330" spans="1:111" x14ac:dyDescent="0.2">
      <c r="A3330" s="570" t="s">
        <v>79</v>
      </c>
      <c r="B3330" s="570" t="s">
        <v>79</v>
      </c>
      <c r="C3330" s="570"/>
      <c r="D3330" s="81" t="s">
        <v>214</v>
      </c>
      <c r="E3330" s="353">
        <v>0</v>
      </c>
      <c r="F3330" s="352">
        <f t="shared" si="102"/>
        <v>0</v>
      </c>
      <c r="G3330" s="352">
        <f t="shared" si="103"/>
        <v>0</v>
      </c>
      <c r="H3330" s="50"/>
      <c r="I3330" s="50"/>
      <c r="J3330" s="50"/>
      <c r="K3330" s="50"/>
      <c r="L3330" s="50"/>
      <c r="M3330" s="50"/>
      <c r="N3330" s="50"/>
      <c r="O3330" s="50"/>
      <c r="P3330" s="50"/>
      <c r="Q3330" s="50"/>
      <c r="R3330" s="50"/>
      <c r="S3330" s="50"/>
      <c r="T3330" s="50"/>
      <c r="U3330" s="50"/>
      <c r="V3330" s="50"/>
      <c r="W3330" s="50"/>
      <c r="X3330" s="50"/>
      <c r="Y3330" s="50"/>
      <c r="Z3330" s="50"/>
      <c r="AA3330" s="50"/>
      <c r="AB3330" s="50"/>
      <c r="AC3330" s="50"/>
      <c r="AD3330" s="50"/>
      <c r="AE3330" s="50"/>
      <c r="AF3330" s="50"/>
      <c r="AG3330" s="50"/>
      <c r="AH3330" s="50"/>
      <c r="AI3330" s="50"/>
      <c r="AJ3330" s="50"/>
      <c r="AK3330" s="50"/>
      <c r="AL3330" s="50"/>
      <c r="AM3330" s="50"/>
      <c r="AN3330" s="50"/>
      <c r="AO3330" s="50"/>
      <c r="AP3330" s="50"/>
      <c r="AQ3330" s="50"/>
      <c r="AR3330" s="50"/>
      <c r="AS3330" s="50"/>
      <c r="AT3330" s="50"/>
      <c r="AU3330" s="50"/>
      <c r="AV3330" s="50"/>
      <c r="AW3330" s="50"/>
      <c r="AX3330" s="50"/>
      <c r="AY3330" s="50"/>
      <c r="AZ3330" s="50"/>
      <c r="BA3330" s="50"/>
      <c r="BB3330" s="50"/>
      <c r="BC3330" s="50"/>
      <c r="BD3330" s="50"/>
      <c r="BE3330" s="50"/>
      <c r="BF3330" s="50"/>
      <c r="BG3330" s="50"/>
      <c r="BH3330" s="50"/>
      <c r="BI3330" s="50"/>
      <c r="BJ3330" s="50"/>
      <c r="BK3330" s="50"/>
      <c r="BL3330" s="50"/>
      <c r="BM3330" s="50"/>
      <c r="BN3330" s="50"/>
      <c r="BO3330" s="50"/>
      <c r="BP3330" s="50"/>
      <c r="BQ3330" s="50"/>
      <c r="BR3330" s="50"/>
      <c r="BS3330" s="50"/>
      <c r="BT3330" s="50"/>
      <c r="BU3330" s="50"/>
      <c r="BV3330" s="50"/>
      <c r="BW3330" s="50"/>
      <c r="BX3330" s="50"/>
      <c r="BY3330" s="50"/>
      <c r="BZ3330" s="50"/>
      <c r="CA3330" s="50"/>
      <c r="CB3330" s="50"/>
      <c r="CC3330" s="50"/>
      <c r="CD3330" s="50"/>
      <c r="CE3330" s="50"/>
      <c r="CF3330" s="50"/>
      <c r="CG3330" s="50"/>
      <c r="CH3330" s="50"/>
      <c r="CI3330" s="50"/>
      <c r="CJ3330" s="50"/>
      <c r="CK3330" s="50"/>
      <c r="CL3330" s="50"/>
      <c r="CM3330" s="50"/>
      <c r="CN3330" s="50"/>
      <c r="CO3330" s="50"/>
      <c r="CP3330" s="50"/>
      <c r="CQ3330" s="50"/>
      <c r="CR3330" s="50"/>
      <c r="CS3330" s="50"/>
      <c r="CT3330" s="50"/>
      <c r="CU3330" s="50"/>
      <c r="CV3330" s="50"/>
      <c r="CW3330" s="50"/>
      <c r="CX3330" s="50"/>
      <c r="CY3330" s="50"/>
      <c r="CZ3330" s="50"/>
      <c r="DA3330" s="50"/>
      <c r="DB3330" s="50"/>
      <c r="DC3330" s="50"/>
      <c r="DD3330" s="50"/>
      <c r="DE3330" s="50"/>
      <c r="DF3330" s="50"/>
      <c r="DG3330" s="50"/>
    </row>
    <row r="3331" spans="1:111" ht="25.5" x14ac:dyDescent="0.2">
      <c r="A3331" s="571"/>
      <c r="B3331" s="571"/>
      <c r="C3331" s="571"/>
      <c r="D3331" s="80" t="s">
        <v>215</v>
      </c>
      <c r="E3331" s="353">
        <v>6500</v>
      </c>
      <c r="F3331" s="352">
        <f t="shared" si="102"/>
        <v>3900</v>
      </c>
      <c r="G3331" s="352">
        <f t="shared" si="103"/>
        <v>3250</v>
      </c>
      <c r="H3331" s="50"/>
      <c r="I3331" s="50"/>
      <c r="J3331" s="50"/>
      <c r="K3331" s="50"/>
      <c r="L3331" s="50"/>
      <c r="M3331" s="50"/>
      <c r="N3331" s="50"/>
      <c r="O3331" s="50"/>
      <c r="P3331" s="50"/>
      <c r="Q3331" s="50"/>
      <c r="R3331" s="50"/>
      <c r="S3331" s="50"/>
      <c r="T3331" s="50"/>
      <c r="U3331" s="50"/>
      <c r="V3331" s="50"/>
      <c r="W3331" s="50"/>
      <c r="X3331" s="50"/>
      <c r="Y3331" s="50"/>
      <c r="Z3331" s="50"/>
      <c r="AA3331" s="50"/>
      <c r="AB3331" s="50"/>
      <c r="AC3331" s="50"/>
      <c r="AD3331" s="50"/>
      <c r="AE3331" s="50"/>
      <c r="AF3331" s="50"/>
      <c r="AG3331" s="50"/>
      <c r="AH3331" s="50"/>
      <c r="AI3331" s="50"/>
      <c r="AJ3331" s="50"/>
      <c r="AK3331" s="50"/>
      <c r="AL3331" s="50"/>
      <c r="AM3331" s="50"/>
      <c r="AN3331" s="50"/>
      <c r="AO3331" s="50"/>
      <c r="AP3331" s="50"/>
      <c r="AQ3331" s="50"/>
      <c r="AR3331" s="50"/>
      <c r="AS3331" s="50"/>
      <c r="AT3331" s="50"/>
      <c r="AU3331" s="50"/>
      <c r="AV3331" s="50"/>
      <c r="AW3331" s="50"/>
      <c r="AX3331" s="50"/>
      <c r="AY3331" s="50"/>
      <c r="AZ3331" s="50"/>
      <c r="BA3331" s="50"/>
      <c r="BB3331" s="50"/>
      <c r="BC3331" s="50"/>
      <c r="BD3331" s="50"/>
      <c r="BE3331" s="50"/>
      <c r="BF3331" s="50"/>
      <c r="BG3331" s="50"/>
      <c r="BH3331" s="50"/>
      <c r="BI3331" s="50"/>
      <c r="BJ3331" s="50"/>
      <c r="BK3331" s="50"/>
      <c r="BL3331" s="50"/>
      <c r="BM3331" s="50"/>
      <c r="BN3331" s="50"/>
      <c r="BO3331" s="50"/>
      <c r="BP3331" s="50"/>
      <c r="BQ3331" s="50"/>
      <c r="BR3331" s="50"/>
      <c r="BS3331" s="50"/>
      <c r="BT3331" s="50"/>
      <c r="BU3331" s="50"/>
      <c r="BV3331" s="50"/>
      <c r="BW3331" s="50"/>
      <c r="BX3331" s="50"/>
      <c r="BY3331" s="50"/>
      <c r="BZ3331" s="50"/>
      <c r="CA3331" s="50"/>
      <c r="CB3331" s="50"/>
      <c r="CC3331" s="50"/>
      <c r="CD3331" s="50"/>
      <c r="CE3331" s="50"/>
      <c r="CF3331" s="50"/>
      <c r="CG3331" s="50"/>
      <c r="CH3331" s="50"/>
      <c r="CI3331" s="50"/>
      <c r="CJ3331" s="50"/>
      <c r="CK3331" s="50"/>
      <c r="CL3331" s="50"/>
      <c r="CM3331" s="50"/>
      <c r="CN3331" s="50"/>
      <c r="CO3331" s="50"/>
      <c r="CP3331" s="50"/>
      <c r="CQ3331" s="50"/>
      <c r="CR3331" s="50"/>
      <c r="CS3331" s="50"/>
      <c r="CT3331" s="50"/>
      <c r="CU3331" s="50"/>
      <c r="CV3331" s="50"/>
      <c r="CW3331" s="50"/>
      <c r="CX3331" s="50"/>
      <c r="CY3331" s="50"/>
      <c r="CZ3331" s="50"/>
      <c r="DA3331" s="50"/>
      <c r="DB3331" s="50"/>
      <c r="DC3331" s="50"/>
      <c r="DD3331" s="50"/>
      <c r="DE3331" s="50"/>
      <c r="DF3331" s="50"/>
      <c r="DG3331" s="50"/>
    </row>
    <row r="3332" spans="1:111" x14ac:dyDescent="0.2">
      <c r="A3332" s="572"/>
      <c r="B3332" s="572"/>
      <c r="C3332" s="572"/>
      <c r="D3332" s="80" t="s">
        <v>216</v>
      </c>
      <c r="E3332" s="353">
        <v>5000</v>
      </c>
      <c r="F3332" s="352">
        <f t="shared" si="102"/>
        <v>3000</v>
      </c>
      <c r="G3332" s="352">
        <f t="shared" si="103"/>
        <v>2500</v>
      </c>
      <c r="H3332" s="50"/>
      <c r="I3332" s="50"/>
      <c r="J3332" s="50"/>
      <c r="K3332" s="50"/>
      <c r="L3332" s="50"/>
      <c r="M3332" s="50"/>
      <c r="N3332" s="50"/>
      <c r="O3332" s="50"/>
      <c r="P3332" s="50"/>
      <c r="Q3332" s="50"/>
      <c r="R3332" s="50"/>
      <c r="S3332" s="50"/>
      <c r="T3332" s="50"/>
      <c r="U3332" s="50"/>
      <c r="V3332" s="50"/>
      <c r="W3332" s="50"/>
      <c r="X3332" s="50"/>
      <c r="Y3332" s="50"/>
      <c r="Z3332" s="50"/>
      <c r="AA3332" s="50"/>
      <c r="AB3332" s="50"/>
      <c r="AC3332" s="50"/>
      <c r="AD3332" s="50"/>
      <c r="AE3332" s="50"/>
      <c r="AF3332" s="50"/>
      <c r="AG3332" s="50"/>
      <c r="AH3332" s="50"/>
      <c r="AI3332" s="50"/>
      <c r="AJ3332" s="50"/>
      <c r="AK3332" s="50"/>
      <c r="AL3332" s="50"/>
      <c r="AM3332" s="50"/>
      <c r="AN3332" s="50"/>
      <c r="AO3332" s="50"/>
      <c r="AP3332" s="50"/>
      <c r="AQ3332" s="50"/>
      <c r="AR3332" s="50"/>
      <c r="AS3332" s="50"/>
      <c r="AT3332" s="50"/>
      <c r="AU3332" s="50"/>
      <c r="AV3332" s="50"/>
      <c r="AW3332" s="50"/>
      <c r="AX3332" s="50"/>
      <c r="AY3332" s="50"/>
      <c r="AZ3332" s="50"/>
      <c r="BA3332" s="50"/>
      <c r="BB3332" s="50"/>
      <c r="BC3332" s="50"/>
      <c r="BD3332" s="50"/>
      <c r="BE3332" s="50"/>
      <c r="BF3332" s="50"/>
      <c r="BG3332" s="50"/>
      <c r="BH3332" s="50"/>
      <c r="BI3332" s="50"/>
      <c r="BJ3332" s="50"/>
      <c r="BK3332" s="50"/>
      <c r="BL3332" s="50"/>
      <c r="BM3332" s="50"/>
      <c r="BN3332" s="50"/>
      <c r="BO3332" s="50"/>
      <c r="BP3332" s="50"/>
      <c r="BQ3332" s="50"/>
      <c r="BR3332" s="50"/>
      <c r="BS3332" s="50"/>
      <c r="BT3332" s="50"/>
      <c r="BU3332" s="50"/>
      <c r="BV3332" s="50"/>
      <c r="BW3332" s="50"/>
      <c r="BX3332" s="50"/>
      <c r="BY3332" s="50"/>
      <c r="BZ3332" s="50"/>
      <c r="CA3332" s="50"/>
      <c r="CB3332" s="50"/>
      <c r="CC3332" s="50"/>
      <c r="CD3332" s="50"/>
      <c r="CE3332" s="50"/>
      <c r="CF3332" s="50"/>
      <c r="CG3332" s="50"/>
      <c r="CH3332" s="50"/>
      <c r="CI3332" s="50"/>
      <c r="CJ3332" s="50"/>
      <c r="CK3332" s="50"/>
      <c r="CL3332" s="50"/>
      <c r="CM3332" s="50"/>
      <c r="CN3332" s="50"/>
      <c r="CO3332" s="50"/>
      <c r="CP3332" s="50"/>
      <c r="CQ3332" s="50"/>
      <c r="CR3332" s="50"/>
      <c r="CS3332" s="50"/>
      <c r="CT3332" s="50"/>
      <c r="CU3332" s="50"/>
      <c r="CV3332" s="50"/>
      <c r="CW3332" s="50"/>
      <c r="CX3332" s="50"/>
      <c r="CY3332" s="50"/>
      <c r="CZ3332" s="50"/>
      <c r="DA3332" s="50"/>
      <c r="DB3332" s="50"/>
      <c r="DC3332" s="50"/>
      <c r="DD3332" s="50"/>
      <c r="DE3332" s="50"/>
      <c r="DF3332" s="50"/>
      <c r="DG3332" s="50"/>
    </row>
    <row r="3333" spans="1:111" x14ac:dyDescent="0.2">
      <c r="A3333" s="570" t="s">
        <v>80</v>
      </c>
      <c r="B3333" s="570" t="s">
        <v>80</v>
      </c>
      <c r="C3333" s="570"/>
      <c r="D3333" s="81" t="s">
        <v>217</v>
      </c>
      <c r="E3333" s="353">
        <v>0</v>
      </c>
      <c r="F3333" s="352">
        <f t="shared" si="102"/>
        <v>0</v>
      </c>
      <c r="G3333" s="352">
        <f t="shared" si="103"/>
        <v>0</v>
      </c>
      <c r="H3333" s="50"/>
      <c r="I3333" s="50"/>
      <c r="J3333" s="50"/>
      <c r="K3333" s="50"/>
      <c r="L3333" s="50"/>
      <c r="M3333" s="50"/>
      <c r="N3333" s="50"/>
      <c r="O3333" s="50"/>
      <c r="P3333" s="50"/>
      <c r="Q3333" s="50"/>
      <c r="R3333" s="50"/>
      <c r="S3333" s="50"/>
      <c r="T3333" s="50"/>
      <c r="U3333" s="50"/>
      <c r="V3333" s="50"/>
      <c r="W3333" s="50"/>
      <c r="X3333" s="50"/>
      <c r="Y3333" s="50"/>
      <c r="Z3333" s="50"/>
      <c r="AA3333" s="50"/>
      <c r="AB3333" s="50"/>
      <c r="AC3333" s="50"/>
      <c r="AD3333" s="50"/>
      <c r="AE3333" s="50"/>
      <c r="AF3333" s="50"/>
      <c r="AG3333" s="50"/>
      <c r="AH3333" s="50"/>
      <c r="AI3333" s="50"/>
      <c r="AJ3333" s="50"/>
      <c r="AK3333" s="50"/>
      <c r="AL3333" s="50"/>
      <c r="AM3333" s="50"/>
      <c r="AN3333" s="50"/>
      <c r="AO3333" s="50"/>
      <c r="AP3333" s="50"/>
      <c r="AQ3333" s="50"/>
      <c r="AR3333" s="50"/>
      <c r="AS3333" s="50"/>
      <c r="AT3333" s="50"/>
      <c r="AU3333" s="50"/>
      <c r="AV3333" s="50"/>
      <c r="AW3333" s="50"/>
      <c r="AX3333" s="50"/>
      <c r="AY3333" s="50"/>
      <c r="AZ3333" s="50"/>
      <c r="BA3333" s="50"/>
      <c r="BB3333" s="50"/>
      <c r="BC3333" s="50"/>
      <c r="BD3333" s="50"/>
      <c r="BE3333" s="50"/>
      <c r="BF3333" s="50"/>
      <c r="BG3333" s="50"/>
      <c r="BH3333" s="50"/>
      <c r="BI3333" s="50"/>
      <c r="BJ3333" s="50"/>
      <c r="BK3333" s="50"/>
      <c r="BL3333" s="50"/>
      <c r="BM3333" s="50"/>
      <c r="BN3333" s="50"/>
      <c r="BO3333" s="50"/>
      <c r="BP3333" s="50"/>
      <c r="BQ3333" s="50"/>
      <c r="BR3333" s="50"/>
      <c r="BS3333" s="50"/>
      <c r="BT3333" s="50"/>
      <c r="BU3333" s="50"/>
      <c r="BV3333" s="50"/>
      <c r="BW3333" s="50"/>
      <c r="BX3333" s="50"/>
      <c r="BY3333" s="50"/>
      <c r="BZ3333" s="50"/>
      <c r="CA3333" s="50"/>
      <c r="CB3333" s="50"/>
      <c r="CC3333" s="50"/>
      <c r="CD3333" s="50"/>
      <c r="CE3333" s="50"/>
      <c r="CF3333" s="50"/>
      <c r="CG3333" s="50"/>
      <c r="CH3333" s="50"/>
      <c r="CI3333" s="50"/>
      <c r="CJ3333" s="50"/>
      <c r="CK3333" s="50"/>
      <c r="CL3333" s="50"/>
      <c r="CM3333" s="50"/>
      <c r="CN3333" s="50"/>
      <c r="CO3333" s="50"/>
      <c r="CP3333" s="50"/>
      <c r="CQ3333" s="50"/>
      <c r="CR3333" s="50"/>
      <c r="CS3333" s="50"/>
      <c r="CT3333" s="50"/>
      <c r="CU3333" s="50"/>
      <c r="CV3333" s="50"/>
      <c r="CW3333" s="50"/>
      <c r="CX3333" s="50"/>
      <c r="CY3333" s="50"/>
      <c r="CZ3333" s="50"/>
      <c r="DA3333" s="50"/>
      <c r="DB3333" s="50"/>
      <c r="DC3333" s="50"/>
      <c r="DD3333" s="50"/>
      <c r="DE3333" s="50"/>
      <c r="DF3333" s="50"/>
      <c r="DG3333" s="50"/>
    </row>
    <row r="3334" spans="1:111" x14ac:dyDescent="0.2">
      <c r="A3334" s="571"/>
      <c r="B3334" s="571"/>
      <c r="C3334" s="571"/>
      <c r="D3334" s="80" t="s">
        <v>218</v>
      </c>
      <c r="E3334" s="353">
        <v>1800</v>
      </c>
      <c r="F3334" s="352">
        <f t="shared" si="102"/>
        <v>1080</v>
      </c>
      <c r="G3334" s="352">
        <f t="shared" si="103"/>
        <v>900</v>
      </c>
      <c r="H3334" s="50"/>
      <c r="I3334" s="50"/>
      <c r="J3334" s="50"/>
      <c r="K3334" s="50"/>
      <c r="L3334" s="50"/>
      <c r="M3334" s="50"/>
      <c r="N3334" s="50"/>
      <c r="O3334" s="50"/>
      <c r="P3334" s="50"/>
      <c r="Q3334" s="50"/>
      <c r="R3334" s="50"/>
      <c r="S3334" s="50"/>
      <c r="T3334" s="50"/>
      <c r="U3334" s="50"/>
      <c r="V3334" s="50"/>
      <c r="W3334" s="50"/>
      <c r="X3334" s="50"/>
      <c r="Y3334" s="50"/>
      <c r="Z3334" s="50"/>
      <c r="AA3334" s="50"/>
      <c r="AB3334" s="50"/>
      <c r="AC3334" s="50"/>
      <c r="AD3334" s="50"/>
      <c r="AE3334" s="50"/>
      <c r="AF3334" s="50"/>
      <c r="AG3334" s="50"/>
      <c r="AH3334" s="50"/>
      <c r="AI3334" s="50"/>
      <c r="AJ3334" s="50"/>
      <c r="AK3334" s="50"/>
      <c r="AL3334" s="50"/>
      <c r="AM3334" s="50"/>
      <c r="AN3334" s="50"/>
      <c r="AO3334" s="50"/>
      <c r="AP3334" s="50"/>
      <c r="AQ3334" s="50"/>
      <c r="AR3334" s="50"/>
      <c r="AS3334" s="50"/>
      <c r="AT3334" s="50"/>
      <c r="AU3334" s="50"/>
      <c r="AV3334" s="50"/>
      <c r="AW3334" s="50"/>
      <c r="AX3334" s="50"/>
      <c r="AY3334" s="50"/>
      <c r="AZ3334" s="50"/>
      <c r="BA3334" s="50"/>
      <c r="BB3334" s="50"/>
      <c r="BC3334" s="50"/>
      <c r="BD3334" s="50"/>
      <c r="BE3334" s="50"/>
      <c r="BF3334" s="50"/>
      <c r="BG3334" s="50"/>
      <c r="BH3334" s="50"/>
      <c r="BI3334" s="50"/>
      <c r="BJ3334" s="50"/>
      <c r="BK3334" s="50"/>
      <c r="BL3334" s="50"/>
      <c r="BM3334" s="50"/>
      <c r="BN3334" s="50"/>
      <c r="BO3334" s="50"/>
      <c r="BP3334" s="50"/>
      <c r="BQ3334" s="50"/>
      <c r="BR3334" s="50"/>
      <c r="BS3334" s="50"/>
      <c r="BT3334" s="50"/>
      <c r="BU3334" s="50"/>
      <c r="BV3334" s="50"/>
      <c r="BW3334" s="50"/>
      <c r="BX3334" s="50"/>
      <c r="BY3334" s="50"/>
      <c r="BZ3334" s="50"/>
      <c r="CA3334" s="50"/>
      <c r="CB3334" s="50"/>
      <c r="CC3334" s="50"/>
      <c r="CD3334" s="50"/>
      <c r="CE3334" s="50"/>
      <c r="CF3334" s="50"/>
      <c r="CG3334" s="50"/>
      <c r="CH3334" s="50"/>
      <c r="CI3334" s="50"/>
      <c r="CJ3334" s="50"/>
      <c r="CK3334" s="50"/>
      <c r="CL3334" s="50"/>
      <c r="CM3334" s="50"/>
      <c r="CN3334" s="50"/>
      <c r="CO3334" s="50"/>
      <c r="CP3334" s="50"/>
      <c r="CQ3334" s="50"/>
      <c r="CR3334" s="50"/>
      <c r="CS3334" s="50"/>
      <c r="CT3334" s="50"/>
      <c r="CU3334" s="50"/>
      <c r="CV3334" s="50"/>
      <c r="CW3334" s="50"/>
      <c r="CX3334" s="50"/>
      <c r="CY3334" s="50"/>
      <c r="CZ3334" s="50"/>
      <c r="DA3334" s="50"/>
      <c r="DB3334" s="50"/>
      <c r="DC3334" s="50"/>
      <c r="DD3334" s="50"/>
      <c r="DE3334" s="50"/>
      <c r="DF3334" s="50"/>
      <c r="DG3334" s="50"/>
    </row>
    <row r="3335" spans="1:111" x14ac:dyDescent="0.2">
      <c r="A3335" s="572"/>
      <c r="B3335" s="572"/>
      <c r="C3335" s="572"/>
      <c r="D3335" s="80" t="s">
        <v>219</v>
      </c>
      <c r="E3335" s="353">
        <v>2000</v>
      </c>
      <c r="F3335" s="352">
        <f t="shared" si="102"/>
        <v>1200</v>
      </c>
      <c r="G3335" s="352">
        <f t="shared" si="103"/>
        <v>1000</v>
      </c>
      <c r="H3335" s="50"/>
      <c r="I3335" s="50"/>
      <c r="J3335" s="50"/>
      <c r="K3335" s="50"/>
      <c r="L3335" s="50"/>
      <c r="M3335" s="50"/>
      <c r="N3335" s="50"/>
      <c r="O3335" s="50"/>
      <c r="P3335" s="50"/>
      <c r="Q3335" s="50"/>
      <c r="R3335" s="50"/>
      <c r="S3335" s="50"/>
      <c r="T3335" s="50"/>
      <c r="U3335" s="50"/>
      <c r="V3335" s="50"/>
      <c r="W3335" s="50"/>
      <c r="X3335" s="50"/>
      <c r="Y3335" s="50"/>
      <c r="Z3335" s="50"/>
      <c r="AA3335" s="50"/>
      <c r="AB3335" s="50"/>
      <c r="AC3335" s="50"/>
      <c r="AD3335" s="50"/>
      <c r="AE3335" s="50"/>
      <c r="AF3335" s="50"/>
      <c r="AG3335" s="50"/>
      <c r="AH3335" s="50"/>
      <c r="AI3335" s="50"/>
      <c r="AJ3335" s="50"/>
      <c r="AK3335" s="50"/>
      <c r="AL3335" s="50"/>
      <c r="AM3335" s="50"/>
      <c r="AN3335" s="50"/>
      <c r="AO3335" s="50"/>
      <c r="AP3335" s="50"/>
      <c r="AQ3335" s="50"/>
      <c r="AR3335" s="50"/>
      <c r="AS3335" s="50"/>
      <c r="AT3335" s="50"/>
      <c r="AU3335" s="50"/>
      <c r="AV3335" s="50"/>
      <c r="AW3335" s="50"/>
      <c r="AX3335" s="50"/>
      <c r="AY3335" s="50"/>
      <c r="AZ3335" s="50"/>
      <c r="BA3335" s="50"/>
      <c r="BB3335" s="50"/>
      <c r="BC3335" s="50"/>
      <c r="BD3335" s="50"/>
      <c r="BE3335" s="50"/>
      <c r="BF3335" s="50"/>
      <c r="BG3335" s="50"/>
      <c r="BH3335" s="50"/>
      <c r="BI3335" s="50"/>
      <c r="BJ3335" s="50"/>
      <c r="BK3335" s="50"/>
      <c r="BL3335" s="50"/>
      <c r="BM3335" s="50"/>
      <c r="BN3335" s="50"/>
      <c r="BO3335" s="50"/>
      <c r="BP3335" s="50"/>
      <c r="BQ3335" s="50"/>
      <c r="BR3335" s="50"/>
      <c r="BS3335" s="50"/>
      <c r="BT3335" s="50"/>
      <c r="BU3335" s="50"/>
      <c r="BV3335" s="50"/>
      <c r="BW3335" s="50"/>
      <c r="BX3335" s="50"/>
      <c r="BY3335" s="50"/>
      <c r="BZ3335" s="50"/>
      <c r="CA3335" s="50"/>
      <c r="CB3335" s="50"/>
      <c r="CC3335" s="50"/>
      <c r="CD3335" s="50"/>
      <c r="CE3335" s="50"/>
      <c r="CF3335" s="50"/>
      <c r="CG3335" s="50"/>
      <c r="CH3335" s="50"/>
      <c r="CI3335" s="50"/>
      <c r="CJ3335" s="50"/>
      <c r="CK3335" s="50"/>
      <c r="CL3335" s="50"/>
      <c r="CM3335" s="50"/>
      <c r="CN3335" s="50"/>
      <c r="CO3335" s="50"/>
      <c r="CP3335" s="50"/>
      <c r="CQ3335" s="50"/>
      <c r="CR3335" s="50"/>
      <c r="CS3335" s="50"/>
      <c r="CT3335" s="50"/>
      <c r="CU3335" s="50"/>
      <c r="CV3335" s="50"/>
      <c r="CW3335" s="50"/>
      <c r="CX3335" s="50"/>
      <c r="CY3335" s="50"/>
      <c r="CZ3335" s="50"/>
      <c r="DA3335" s="50"/>
      <c r="DB3335" s="50"/>
      <c r="DC3335" s="50"/>
      <c r="DD3335" s="50"/>
      <c r="DE3335" s="50"/>
      <c r="DF3335" s="50"/>
      <c r="DG3335" s="50"/>
    </row>
    <row r="3336" spans="1:111" x14ac:dyDescent="0.2">
      <c r="A3336" s="570" t="s">
        <v>126</v>
      </c>
      <c r="B3336" s="570" t="s">
        <v>126</v>
      </c>
      <c r="C3336" s="570"/>
      <c r="D3336" s="81" t="s">
        <v>194</v>
      </c>
      <c r="E3336" s="353">
        <v>0</v>
      </c>
      <c r="F3336" s="352">
        <f t="shared" si="102"/>
        <v>0</v>
      </c>
      <c r="G3336" s="352">
        <f t="shared" si="103"/>
        <v>0</v>
      </c>
      <c r="H3336" s="50"/>
      <c r="I3336" s="50"/>
      <c r="J3336" s="50"/>
      <c r="K3336" s="50"/>
      <c r="L3336" s="50"/>
      <c r="M3336" s="50"/>
      <c r="N3336" s="50"/>
      <c r="O3336" s="50"/>
      <c r="P3336" s="50"/>
      <c r="Q3336" s="50"/>
      <c r="R3336" s="50"/>
      <c r="S3336" s="50"/>
      <c r="T3336" s="50"/>
      <c r="U3336" s="50"/>
      <c r="V3336" s="50"/>
      <c r="W3336" s="50"/>
      <c r="X3336" s="50"/>
      <c r="Y3336" s="50"/>
      <c r="Z3336" s="50"/>
      <c r="AA3336" s="50"/>
      <c r="AB3336" s="50"/>
      <c r="AC3336" s="50"/>
      <c r="AD3336" s="50"/>
      <c r="AE3336" s="50"/>
      <c r="AF3336" s="50"/>
      <c r="AG3336" s="50"/>
      <c r="AH3336" s="50"/>
      <c r="AI3336" s="50"/>
      <c r="AJ3336" s="50"/>
      <c r="AK3336" s="50"/>
      <c r="AL3336" s="50"/>
      <c r="AM3336" s="50"/>
      <c r="AN3336" s="50"/>
      <c r="AO3336" s="50"/>
      <c r="AP3336" s="50"/>
      <c r="AQ3336" s="50"/>
      <c r="AR3336" s="50"/>
      <c r="AS3336" s="50"/>
      <c r="AT3336" s="50"/>
      <c r="AU3336" s="50"/>
      <c r="AV3336" s="50"/>
      <c r="AW3336" s="50"/>
      <c r="AX3336" s="50"/>
      <c r="AY3336" s="50"/>
      <c r="AZ3336" s="50"/>
      <c r="BA3336" s="50"/>
      <c r="BB3336" s="50"/>
      <c r="BC3336" s="50"/>
      <c r="BD3336" s="50"/>
      <c r="BE3336" s="50"/>
      <c r="BF3336" s="50"/>
      <c r="BG3336" s="50"/>
      <c r="BH3336" s="50"/>
      <c r="BI3336" s="50"/>
      <c r="BJ3336" s="50"/>
      <c r="BK3336" s="50"/>
      <c r="BL3336" s="50"/>
      <c r="BM3336" s="50"/>
      <c r="BN3336" s="50"/>
      <c r="BO3336" s="50"/>
      <c r="BP3336" s="50"/>
      <c r="BQ3336" s="50"/>
      <c r="BR3336" s="50"/>
      <c r="BS3336" s="50"/>
      <c r="BT3336" s="50"/>
      <c r="BU3336" s="50"/>
      <c r="BV3336" s="50"/>
      <c r="BW3336" s="50"/>
      <c r="BX3336" s="50"/>
      <c r="BY3336" s="50"/>
      <c r="BZ3336" s="50"/>
      <c r="CA3336" s="50"/>
      <c r="CB3336" s="50"/>
      <c r="CC3336" s="50"/>
      <c r="CD3336" s="50"/>
      <c r="CE3336" s="50"/>
      <c r="CF3336" s="50"/>
      <c r="CG3336" s="50"/>
      <c r="CH3336" s="50"/>
      <c r="CI3336" s="50"/>
      <c r="CJ3336" s="50"/>
      <c r="CK3336" s="50"/>
      <c r="CL3336" s="50"/>
      <c r="CM3336" s="50"/>
      <c r="CN3336" s="50"/>
      <c r="CO3336" s="50"/>
      <c r="CP3336" s="50"/>
      <c r="CQ3336" s="50"/>
      <c r="CR3336" s="50"/>
      <c r="CS3336" s="50"/>
      <c r="CT3336" s="50"/>
      <c r="CU3336" s="50"/>
      <c r="CV3336" s="50"/>
      <c r="CW3336" s="50"/>
      <c r="CX3336" s="50"/>
      <c r="CY3336" s="50"/>
      <c r="CZ3336" s="50"/>
      <c r="DA3336" s="50"/>
      <c r="DB3336" s="50"/>
      <c r="DC3336" s="50"/>
      <c r="DD3336" s="50"/>
      <c r="DE3336" s="50"/>
      <c r="DF3336" s="50"/>
      <c r="DG3336" s="50"/>
    </row>
    <row r="3337" spans="1:111" ht="25.5" x14ac:dyDescent="0.2">
      <c r="A3337" s="571"/>
      <c r="B3337" s="571"/>
      <c r="C3337" s="571"/>
      <c r="D3337" s="80" t="s">
        <v>220</v>
      </c>
      <c r="E3337" s="353">
        <v>2700</v>
      </c>
      <c r="F3337" s="352">
        <f t="shared" si="102"/>
        <v>1620</v>
      </c>
      <c r="G3337" s="352">
        <f t="shared" si="103"/>
        <v>1350</v>
      </c>
      <c r="H3337" s="50"/>
      <c r="I3337" s="50"/>
      <c r="J3337" s="50"/>
      <c r="K3337" s="50"/>
      <c r="L3337" s="50"/>
      <c r="M3337" s="50"/>
      <c r="N3337" s="50"/>
      <c r="O3337" s="50"/>
      <c r="P3337" s="50"/>
      <c r="Q3337" s="50"/>
      <c r="R3337" s="50"/>
      <c r="S3337" s="50"/>
      <c r="T3337" s="50"/>
      <c r="U3337" s="50"/>
      <c r="V3337" s="50"/>
      <c r="W3337" s="50"/>
      <c r="X3337" s="50"/>
      <c r="Y3337" s="50"/>
      <c r="Z3337" s="50"/>
      <c r="AA3337" s="50"/>
      <c r="AB3337" s="50"/>
      <c r="AC3337" s="50"/>
      <c r="AD3337" s="50"/>
      <c r="AE3337" s="50"/>
      <c r="AF3337" s="50"/>
      <c r="AG3337" s="50"/>
      <c r="AH3337" s="50"/>
      <c r="AI3337" s="50"/>
      <c r="AJ3337" s="50"/>
      <c r="AK3337" s="50"/>
      <c r="AL3337" s="50"/>
      <c r="AM3337" s="50"/>
      <c r="AN3337" s="50"/>
      <c r="AO3337" s="50"/>
      <c r="AP3337" s="50"/>
      <c r="AQ3337" s="50"/>
      <c r="AR3337" s="50"/>
      <c r="AS3337" s="50"/>
      <c r="AT3337" s="50"/>
      <c r="AU3337" s="50"/>
      <c r="AV3337" s="50"/>
      <c r="AW3337" s="50"/>
      <c r="AX3337" s="50"/>
      <c r="AY3337" s="50"/>
      <c r="AZ3337" s="50"/>
      <c r="BA3337" s="50"/>
      <c r="BB3337" s="50"/>
      <c r="BC3337" s="50"/>
      <c r="BD3337" s="50"/>
      <c r="BE3337" s="50"/>
      <c r="BF3337" s="50"/>
      <c r="BG3337" s="50"/>
      <c r="BH3337" s="50"/>
      <c r="BI3337" s="50"/>
      <c r="BJ3337" s="50"/>
      <c r="BK3337" s="50"/>
      <c r="BL3337" s="50"/>
      <c r="BM3337" s="50"/>
      <c r="BN3337" s="50"/>
      <c r="BO3337" s="50"/>
      <c r="BP3337" s="50"/>
      <c r="BQ3337" s="50"/>
      <c r="BR3337" s="50"/>
      <c r="BS3337" s="50"/>
      <c r="BT3337" s="50"/>
      <c r="BU3337" s="50"/>
      <c r="BV3337" s="50"/>
      <c r="BW3337" s="50"/>
      <c r="BX3337" s="50"/>
      <c r="BY3337" s="50"/>
      <c r="BZ3337" s="50"/>
      <c r="CA3337" s="50"/>
      <c r="CB3337" s="50"/>
      <c r="CC3337" s="50"/>
      <c r="CD3337" s="50"/>
      <c r="CE3337" s="50"/>
      <c r="CF3337" s="50"/>
      <c r="CG3337" s="50"/>
      <c r="CH3337" s="50"/>
      <c r="CI3337" s="50"/>
      <c r="CJ3337" s="50"/>
      <c r="CK3337" s="50"/>
      <c r="CL3337" s="50"/>
      <c r="CM3337" s="50"/>
      <c r="CN3337" s="50"/>
      <c r="CO3337" s="50"/>
      <c r="CP3337" s="50"/>
      <c r="CQ3337" s="50"/>
      <c r="CR3337" s="50"/>
      <c r="CS3337" s="50"/>
      <c r="CT3337" s="50"/>
      <c r="CU3337" s="50"/>
      <c r="CV3337" s="50"/>
      <c r="CW3337" s="50"/>
      <c r="CX3337" s="50"/>
      <c r="CY3337" s="50"/>
      <c r="CZ3337" s="50"/>
      <c r="DA3337" s="50"/>
      <c r="DB3337" s="50"/>
      <c r="DC3337" s="50"/>
      <c r="DD3337" s="50"/>
      <c r="DE3337" s="50"/>
      <c r="DF3337" s="50"/>
      <c r="DG3337" s="50"/>
    </row>
    <row r="3338" spans="1:111" x14ac:dyDescent="0.2">
      <c r="A3338" s="572"/>
      <c r="B3338" s="572"/>
      <c r="C3338" s="572"/>
      <c r="D3338" s="80" t="s">
        <v>221</v>
      </c>
      <c r="E3338" s="353">
        <v>3000</v>
      </c>
      <c r="F3338" s="352">
        <f t="shared" si="102"/>
        <v>1800</v>
      </c>
      <c r="G3338" s="352">
        <f t="shared" si="103"/>
        <v>1500</v>
      </c>
      <c r="H3338" s="50"/>
      <c r="I3338" s="50"/>
      <c r="J3338" s="50"/>
      <c r="K3338" s="50"/>
      <c r="L3338" s="50"/>
      <c r="M3338" s="50"/>
      <c r="N3338" s="50"/>
      <c r="O3338" s="50"/>
      <c r="P3338" s="50"/>
      <c r="Q3338" s="50"/>
      <c r="R3338" s="50"/>
      <c r="S3338" s="50"/>
      <c r="T3338" s="50"/>
      <c r="U3338" s="50"/>
      <c r="V3338" s="50"/>
      <c r="W3338" s="50"/>
      <c r="X3338" s="50"/>
      <c r="Y3338" s="50"/>
      <c r="Z3338" s="50"/>
      <c r="AA3338" s="50"/>
      <c r="AB3338" s="50"/>
      <c r="AC3338" s="50"/>
      <c r="AD3338" s="50"/>
      <c r="AE3338" s="50"/>
      <c r="AF3338" s="50"/>
      <c r="AG3338" s="50"/>
      <c r="AH3338" s="50"/>
      <c r="AI3338" s="50"/>
      <c r="AJ3338" s="50"/>
      <c r="AK3338" s="50"/>
      <c r="AL3338" s="50"/>
      <c r="AM3338" s="50"/>
      <c r="AN3338" s="50"/>
      <c r="AO3338" s="50"/>
      <c r="AP3338" s="50"/>
      <c r="AQ3338" s="50"/>
      <c r="AR3338" s="50"/>
      <c r="AS3338" s="50"/>
      <c r="AT3338" s="50"/>
      <c r="AU3338" s="50"/>
      <c r="AV3338" s="50"/>
      <c r="AW3338" s="50"/>
      <c r="AX3338" s="50"/>
      <c r="AY3338" s="50"/>
      <c r="AZ3338" s="50"/>
      <c r="BA3338" s="50"/>
      <c r="BB3338" s="50"/>
      <c r="BC3338" s="50"/>
      <c r="BD3338" s="50"/>
      <c r="BE3338" s="50"/>
      <c r="BF3338" s="50"/>
      <c r="BG3338" s="50"/>
      <c r="BH3338" s="50"/>
      <c r="BI3338" s="50"/>
      <c r="BJ3338" s="50"/>
      <c r="BK3338" s="50"/>
      <c r="BL3338" s="50"/>
      <c r="BM3338" s="50"/>
      <c r="BN3338" s="50"/>
      <c r="BO3338" s="50"/>
      <c r="BP3338" s="50"/>
      <c r="BQ3338" s="50"/>
      <c r="BR3338" s="50"/>
      <c r="BS3338" s="50"/>
      <c r="BT3338" s="50"/>
      <c r="BU3338" s="50"/>
      <c r="BV3338" s="50"/>
      <c r="BW3338" s="50"/>
      <c r="BX3338" s="50"/>
      <c r="BY3338" s="50"/>
      <c r="BZ3338" s="50"/>
      <c r="CA3338" s="50"/>
      <c r="CB3338" s="50"/>
      <c r="CC3338" s="50"/>
      <c r="CD3338" s="50"/>
      <c r="CE3338" s="50"/>
      <c r="CF3338" s="50"/>
      <c r="CG3338" s="50"/>
      <c r="CH3338" s="50"/>
      <c r="CI3338" s="50"/>
      <c r="CJ3338" s="50"/>
      <c r="CK3338" s="50"/>
      <c r="CL3338" s="50"/>
      <c r="CM3338" s="50"/>
      <c r="CN3338" s="50"/>
      <c r="CO3338" s="50"/>
      <c r="CP3338" s="50"/>
      <c r="CQ3338" s="50"/>
      <c r="CR3338" s="50"/>
      <c r="CS3338" s="50"/>
      <c r="CT3338" s="50"/>
      <c r="CU3338" s="50"/>
      <c r="CV3338" s="50"/>
      <c r="CW3338" s="50"/>
      <c r="CX3338" s="50"/>
      <c r="CY3338" s="50"/>
      <c r="CZ3338" s="50"/>
      <c r="DA3338" s="50"/>
      <c r="DB3338" s="50"/>
      <c r="DC3338" s="50"/>
      <c r="DD3338" s="50"/>
      <c r="DE3338" s="50"/>
      <c r="DF3338" s="50"/>
      <c r="DG3338" s="50"/>
    </row>
    <row r="3339" spans="1:111" x14ac:dyDescent="0.2">
      <c r="A3339" s="570" t="s">
        <v>127</v>
      </c>
      <c r="B3339" s="570" t="s">
        <v>127</v>
      </c>
      <c r="C3339" s="570"/>
      <c r="D3339" s="81" t="s">
        <v>222</v>
      </c>
      <c r="E3339" s="353">
        <v>0</v>
      </c>
      <c r="F3339" s="352">
        <f t="shared" si="102"/>
        <v>0</v>
      </c>
      <c r="G3339" s="352">
        <f t="shared" si="103"/>
        <v>0</v>
      </c>
      <c r="H3339" s="50"/>
      <c r="I3339" s="50"/>
      <c r="J3339" s="50"/>
      <c r="K3339" s="50"/>
      <c r="L3339" s="50"/>
      <c r="M3339" s="50"/>
      <c r="N3339" s="50"/>
      <c r="O3339" s="50"/>
      <c r="P3339" s="50"/>
      <c r="Q3339" s="50"/>
      <c r="R3339" s="50"/>
      <c r="S3339" s="50"/>
      <c r="T3339" s="50"/>
      <c r="U3339" s="50"/>
      <c r="V3339" s="50"/>
      <c r="W3339" s="50"/>
      <c r="X3339" s="50"/>
      <c r="Y3339" s="50"/>
      <c r="Z3339" s="50"/>
      <c r="AA3339" s="50"/>
      <c r="AB3339" s="50"/>
      <c r="AC3339" s="50"/>
      <c r="AD3339" s="50"/>
      <c r="AE3339" s="50"/>
      <c r="AF3339" s="50"/>
      <c r="AG3339" s="50"/>
      <c r="AH3339" s="50"/>
      <c r="AI3339" s="50"/>
      <c r="AJ3339" s="50"/>
      <c r="AK3339" s="50"/>
      <c r="AL3339" s="50"/>
      <c r="AM3339" s="50"/>
      <c r="AN3339" s="50"/>
      <c r="AO3339" s="50"/>
      <c r="AP3339" s="50"/>
      <c r="AQ3339" s="50"/>
      <c r="AR3339" s="50"/>
      <c r="AS3339" s="50"/>
      <c r="AT3339" s="50"/>
      <c r="AU3339" s="50"/>
      <c r="AV3339" s="50"/>
      <c r="AW3339" s="50"/>
      <c r="AX3339" s="50"/>
      <c r="AY3339" s="50"/>
      <c r="AZ3339" s="50"/>
      <c r="BA3339" s="50"/>
      <c r="BB3339" s="50"/>
      <c r="BC3339" s="50"/>
      <c r="BD3339" s="50"/>
      <c r="BE3339" s="50"/>
      <c r="BF3339" s="50"/>
      <c r="BG3339" s="50"/>
      <c r="BH3339" s="50"/>
      <c r="BI3339" s="50"/>
      <c r="BJ3339" s="50"/>
      <c r="BK3339" s="50"/>
      <c r="BL3339" s="50"/>
      <c r="BM3339" s="50"/>
      <c r="BN3339" s="50"/>
      <c r="BO3339" s="50"/>
      <c r="BP3339" s="50"/>
      <c r="BQ3339" s="50"/>
      <c r="BR3339" s="50"/>
      <c r="BS3339" s="50"/>
      <c r="BT3339" s="50"/>
      <c r="BU3339" s="50"/>
      <c r="BV3339" s="50"/>
      <c r="BW3339" s="50"/>
      <c r="BX3339" s="50"/>
      <c r="BY3339" s="50"/>
      <c r="BZ3339" s="50"/>
      <c r="CA3339" s="50"/>
      <c r="CB3339" s="50"/>
      <c r="CC3339" s="50"/>
      <c r="CD3339" s="50"/>
      <c r="CE3339" s="50"/>
      <c r="CF3339" s="50"/>
      <c r="CG3339" s="50"/>
      <c r="CH3339" s="50"/>
      <c r="CI3339" s="50"/>
      <c r="CJ3339" s="50"/>
      <c r="CK3339" s="50"/>
      <c r="CL3339" s="50"/>
      <c r="CM3339" s="50"/>
      <c r="CN3339" s="50"/>
      <c r="CO3339" s="50"/>
      <c r="CP3339" s="50"/>
      <c r="CQ3339" s="50"/>
      <c r="CR3339" s="50"/>
      <c r="CS3339" s="50"/>
      <c r="CT3339" s="50"/>
      <c r="CU3339" s="50"/>
      <c r="CV3339" s="50"/>
      <c r="CW3339" s="50"/>
      <c r="CX3339" s="50"/>
      <c r="CY3339" s="50"/>
      <c r="CZ3339" s="50"/>
      <c r="DA3339" s="50"/>
      <c r="DB3339" s="50"/>
      <c r="DC3339" s="50"/>
      <c r="DD3339" s="50"/>
      <c r="DE3339" s="50"/>
      <c r="DF3339" s="50"/>
      <c r="DG3339" s="50"/>
    </row>
    <row r="3340" spans="1:111" x14ac:dyDescent="0.2">
      <c r="A3340" s="571"/>
      <c r="B3340" s="571"/>
      <c r="C3340" s="571"/>
      <c r="D3340" s="80" t="s">
        <v>223</v>
      </c>
      <c r="E3340" s="353">
        <v>1800</v>
      </c>
      <c r="F3340" s="352">
        <f t="shared" ref="F3340:F3403" si="104">IFERROR(E3340*0.6,0)</f>
        <v>1080</v>
      </c>
      <c r="G3340" s="352">
        <f t="shared" ref="G3340:G3403" si="105">IFERROR(E3340*0.5,0)</f>
        <v>900</v>
      </c>
      <c r="H3340" s="50"/>
      <c r="I3340" s="50"/>
      <c r="J3340" s="50"/>
      <c r="K3340" s="50"/>
      <c r="L3340" s="50"/>
      <c r="M3340" s="50"/>
      <c r="N3340" s="50"/>
      <c r="O3340" s="50"/>
      <c r="P3340" s="50"/>
      <c r="Q3340" s="50"/>
      <c r="R3340" s="50"/>
      <c r="S3340" s="50"/>
      <c r="T3340" s="50"/>
      <c r="U3340" s="50"/>
      <c r="V3340" s="50"/>
      <c r="W3340" s="50"/>
      <c r="X3340" s="50"/>
      <c r="Y3340" s="50"/>
      <c r="Z3340" s="50"/>
      <c r="AA3340" s="50"/>
      <c r="AB3340" s="50"/>
      <c r="AC3340" s="50"/>
      <c r="AD3340" s="50"/>
      <c r="AE3340" s="50"/>
      <c r="AF3340" s="50"/>
      <c r="AG3340" s="50"/>
      <c r="AH3340" s="50"/>
      <c r="AI3340" s="50"/>
      <c r="AJ3340" s="50"/>
      <c r="AK3340" s="50"/>
      <c r="AL3340" s="50"/>
      <c r="AM3340" s="50"/>
      <c r="AN3340" s="50"/>
      <c r="AO3340" s="50"/>
      <c r="AP3340" s="50"/>
      <c r="AQ3340" s="50"/>
      <c r="AR3340" s="50"/>
      <c r="AS3340" s="50"/>
      <c r="AT3340" s="50"/>
      <c r="AU3340" s="50"/>
      <c r="AV3340" s="50"/>
      <c r="AW3340" s="50"/>
      <c r="AX3340" s="50"/>
      <c r="AY3340" s="50"/>
      <c r="AZ3340" s="50"/>
      <c r="BA3340" s="50"/>
      <c r="BB3340" s="50"/>
      <c r="BC3340" s="50"/>
      <c r="BD3340" s="50"/>
      <c r="BE3340" s="50"/>
      <c r="BF3340" s="50"/>
      <c r="BG3340" s="50"/>
      <c r="BH3340" s="50"/>
      <c r="BI3340" s="50"/>
      <c r="BJ3340" s="50"/>
      <c r="BK3340" s="50"/>
      <c r="BL3340" s="50"/>
      <c r="BM3340" s="50"/>
      <c r="BN3340" s="50"/>
      <c r="BO3340" s="50"/>
      <c r="BP3340" s="50"/>
      <c r="BQ3340" s="50"/>
      <c r="BR3340" s="50"/>
      <c r="BS3340" s="50"/>
      <c r="BT3340" s="50"/>
      <c r="BU3340" s="50"/>
      <c r="BV3340" s="50"/>
      <c r="BW3340" s="50"/>
      <c r="BX3340" s="50"/>
      <c r="BY3340" s="50"/>
      <c r="BZ3340" s="50"/>
      <c r="CA3340" s="50"/>
      <c r="CB3340" s="50"/>
      <c r="CC3340" s="50"/>
      <c r="CD3340" s="50"/>
      <c r="CE3340" s="50"/>
      <c r="CF3340" s="50"/>
      <c r="CG3340" s="50"/>
      <c r="CH3340" s="50"/>
      <c r="CI3340" s="50"/>
      <c r="CJ3340" s="50"/>
      <c r="CK3340" s="50"/>
      <c r="CL3340" s="50"/>
      <c r="CM3340" s="50"/>
      <c r="CN3340" s="50"/>
      <c r="CO3340" s="50"/>
      <c r="CP3340" s="50"/>
      <c r="CQ3340" s="50"/>
      <c r="CR3340" s="50"/>
      <c r="CS3340" s="50"/>
      <c r="CT3340" s="50"/>
      <c r="CU3340" s="50"/>
      <c r="CV3340" s="50"/>
      <c r="CW3340" s="50"/>
      <c r="CX3340" s="50"/>
      <c r="CY3340" s="50"/>
      <c r="CZ3340" s="50"/>
      <c r="DA3340" s="50"/>
      <c r="DB3340" s="50"/>
      <c r="DC3340" s="50"/>
      <c r="DD3340" s="50"/>
      <c r="DE3340" s="50"/>
      <c r="DF3340" s="50"/>
      <c r="DG3340" s="50"/>
    </row>
    <row r="3341" spans="1:111" x14ac:dyDescent="0.2">
      <c r="A3341" s="572"/>
      <c r="B3341" s="572"/>
      <c r="C3341" s="572"/>
      <c r="D3341" s="80" t="s">
        <v>224</v>
      </c>
      <c r="E3341" s="353">
        <v>2000</v>
      </c>
      <c r="F3341" s="352">
        <f t="shared" si="104"/>
        <v>1200</v>
      </c>
      <c r="G3341" s="352">
        <f t="shared" si="105"/>
        <v>1000</v>
      </c>
      <c r="H3341" s="50"/>
      <c r="I3341" s="50"/>
      <c r="J3341" s="50"/>
      <c r="K3341" s="50"/>
      <c r="L3341" s="50"/>
      <c r="M3341" s="50"/>
      <c r="N3341" s="50"/>
      <c r="O3341" s="50"/>
      <c r="P3341" s="50"/>
      <c r="Q3341" s="50"/>
      <c r="R3341" s="50"/>
      <c r="S3341" s="50"/>
      <c r="T3341" s="50"/>
      <c r="U3341" s="50"/>
      <c r="V3341" s="50"/>
      <c r="W3341" s="50"/>
      <c r="X3341" s="50"/>
      <c r="Y3341" s="50"/>
      <c r="Z3341" s="50"/>
      <c r="AA3341" s="50"/>
      <c r="AB3341" s="50"/>
      <c r="AC3341" s="50"/>
      <c r="AD3341" s="50"/>
      <c r="AE3341" s="50"/>
      <c r="AF3341" s="50"/>
      <c r="AG3341" s="50"/>
      <c r="AH3341" s="50"/>
      <c r="AI3341" s="50"/>
      <c r="AJ3341" s="50"/>
      <c r="AK3341" s="50"/>
      <c r="AL3341" s="50"/>
      <c r="AM3341" s="50"/>
      <c r="AN3341" s="50"/>
      <c r="AO3341" s="50"/>
      <c r="AP3341" s="50"/>
      <c r="AQ3341" s="50"/>
      <c r="AR3341" s="50"/>
      <c r="AS3341" s="50"/>
      <c r="AT3341" s="50"/>
      <c r="AU3341" s="50"/>
      <c r="AV3341" s="50"/>
      <c r="AW3341" s="50"/>
      <c r="AX3341" s="50"/>
      <c r="AY3341" s="50"/>
      <c r="AZ3341" s="50"/>
      <c r="BA3341" s="50"/>
      <c r="BB3341" s="50"/>
      <c r="BC3341" s="50"/>
      <c r="BD3341" s="50"/>
      <c r="BE3341" s="50"/>
      <c r="BF3341" s="50"/>
      <c r="BG3341" s="50"/>
      <c r="BH3341" s="50"/>
      <c r="BI3341" s="50"/>
      <c r="BJ3341" s="50"/>
      <c r="BK3341" s="50"/>
      <c r="BL3341" s="50"/>
      <c r="BM3341" s="50"/>
      <c r="BN3341" s="50"/>
      <c r="BO3341" s="50"/>
      <c r="BP3341" s="50"/>
      <c r="BQ3341" s="50"/>
      <c r="BR3341" s="50"/>
      <c r="BS3341" s="50"/>
      <c r="BT3341" s="50"/>
      <c r="BU3341" s="50"/>
      <c r="BV3341" s="50"/>
      <c r="BW3341" s="50"/>
      <c r="BX3341" s="50"/>
      <c r="BY3341" s="50"/>
      <c r="BZ3341" s="50"/>
      <c r="CA3341" s="50"/>
      <c r="CB3341" s="50"/>
      <c r="CC3341" s="50"/>
      <c r="CD3341" s="50"/>
      <c r="CE3341" s="50"/>
      <c r="CF3341" s="50"/>
      <c r="CG3341" s="50"/>
      <c r="CH3341" s="50"/>
      <c r="CI3341" s="50"/>
      <c r="CJ3341" s="50"/>
      <c r="CK3341" s="50"/>
      <c r="CL3341" s="50"/>
      <c r="CM3341" s="50"/>
      <c r="CN3341" s="50"/>
      <c r="CO3341" s="50"/>
      <c r="CP3341" s="50"/>
      <c r="CQ3341" s="50"/>
      <c r="CR3341" s="50"/>
      <c r="CS3341" s="50"/>
      <c r="CT3341" s="50"/>
      <c r="CU3341" s="50"/>
      <c r="CV3341" s="50"/>
      <c r="CW3341" s="50"/>
      <c r="CX3341" s="50"/>
      <c r="CY3341" s="50"/>
      <c r="CZ3341" s="50"/>
      <c r="DA3341" s="50"/>
      <c r="DB3341" s="50"/>
      <c r="DC3341" s="50"/>
      <c r="DD3341" s="50"/>
      <c r="DE3341" s="50"/>
      <c r="DF3341" s="50"/>
      <c r="DG3341" s="50"/>
    </row>
    <row r="3342" spans="1:111" x14ac:dyDescent="0.2">
      <c r="A3342" s="570" t="s">
        <v>128</v>
      </c>
      <c r="B3342" s="570" t="s">
        <v>128</v>
      </c>
      <c r="C3342" s="570"/>
      <c r="D3342" s="81" t="s">
        <v>196</v>
      </c>
      <c r="E3342" s="353">
        <v>0</v>
      </c>
      <c r="F3342" s="352">
        <f t="shared" si="104"/>
        <v>0</v>
      </c>
      <c r="G3342" s="352">
        <f t="shared" si="105"/>
        <v>0</v>
      </c>
      <c r="H3342" s="50"/>
      <c r="I3342" s="50"/>
      <c r="J3342" s="50"/>
      <c r="K3342" s="50"/>
      <c r="L3342" s="50"/>
      <c r="M3342" s="50"/>
      <c r="N3342" s="50"/>
      <c r="O3342" s="50"/>
      <c r="P3342" s="50"/>
      <c r="Q3342" s="50"/>
      <c r="R3342" s="50"/>
      <c r="S3342" s="50"/>
      <c r="T3342" s="50"/>
      <c r="U3342" s="50"/>
      <c r="V3342" s="50"/>
      <c r="W3342" s="50"/>
      <c r="X3342" s="50"/>
      <c r="Y3342" s="50"/>
      <c r="Z3342" s="50"/>
      <c r="AA3342" s="50"/>
      <c r="AB3342" s="50"/>
      <c r="AC3342" s="50"/>
      <c r="AD3342" s="50"/>
      <c r="AE3342" s="50"/>
      <c r="AF3342" s="50"/>
      <c r="AG3342" s="50"/>
      <c r="AH3342" s="50"/>
      <c r="AI3342" s="50"/>
      <c r="AJ3342" s="50"/>
      <c r="AK3342" s="50"/>
      <c r="AL3342" s="50"/>
      <c r="AM3342" s="50"/>
      <c r="AN3342" s="50"/>
      <c r="AO3342" s="50"/>
      <c r="AP3342" s="50"/>
      <c r="AQ3342" s="50"/>
      <c r="AR3342" s="50"/>
      <c r="AS3342" s="50"/>
      <c r="AT3342" s="50"/>
      <c r="AU3342" s="50"/>
      <c r="AV3342" s="50"/>
      <c r="AW3342" s="50"/>
      <c r="AX3342" s="50"/>
      <c r="AY3342" s="50"/>
      <c r="AZ3342" s="50"/>
      <c r="BA3342" s="50"/>
      <c r="BB3342" s="50"/>
      <c r="BC3342" s="50"/>
      <c r="BD3342" s="50"/>
      <c r="BE3342" s="50"/>
      <c r="BF3342" s="50"/>
      <c r="BG3342" s="50"/>
      <c r="BH3342" s="50"/>
      <c r="BI3342" s="50"/>
      <c r="BJ3342" s="50"/>
      <c r="BK3342" s="50"/>
      <c r="BL3342" s="50"/>
      <c r="BM3342" s="50"/>
      <c r="BN3342" s="50"/>
      <c r="BO3342" s="50"/>
      <c r="BP3342" s="50"/>
      <c r="BQ3342" s="50"/>
      <c r="BR3342" s="50"/>
      <c r="BS3342" s="50"/>
      <c r="BT3342" s="50"/>
      <c r="BU3342" s="50"/>
      <c r="BV3342" s="50"/>
      <c r="BW3342" s="50"/>
      <c r="BX3342" s="50"/>
      <c r="BY3342" s="50"/>
      <c r="BZ3342" s="50"/>
      <c r="CA3342" s="50"/>
      <c r="CB3342" s="50"/>
      <c r="CC3342" s="50"/>
      <c r="CD3342" s="50"/>
      <c r="CE3342" s="50"/>
      <c r="CF3342" s="50"/>
      <c r="CG3342" s="50"/>
      <c r="CH3342" s="50"/>
      <c r="CI3342" s="50"/>
      <c r="CJ3342" s="50"/>
      <c r="CK3342" s="50"/>
      <c r="CL3342" s="50"/>
      <c r="CM3342" s="50"/>
      <c r="CN3342" s="50"/>
      <c r="CO3342" s="50"/>
      <c r="CP3342" s="50"/>
      <c r="CQ3342" s="50"/>
      <c r="CR3342" s="50"/>
      <c r="CS3342" s="50"/>
      <c r="CT3342" s="50"/>
      <c r="CU3342" s="50"/>
      <c r="CV3342" s="50"/>
      <c r="CW3342" s="50"/>
      <c r="CX3342" s="50"/>
      <c r="CY3342" s="50"/>
      <c r="CZ3342" s="50"/>
      <c r="DA3342" s="50"/>
      <c r="DB3342" s="50"/>
      <c r="DC3342" s="50"/>
      <c r="DD3342" s="50"/>
      <c r="DE3342" s="50"/>
      <c r="DF3342" s="50"/>
      <c r="DG3342" s="50"/>
    </row>
    <row r="3343" spans="1:111" x14ac:dyDescent="0.2">
      <c r="A3343" s="571"/>
      <c r="B3343" s="571"/>
      <c r="C3343" s="571"/>
      <c r="D3343" s="80" t="s">
        <v>225</v>
      </c>
      <c r="E3343" s="353">
        <v>1300</v>
      </c>
      <c r="F3343" s="352">
        <f t="shared" si="104"/>
        <v>780</v>
      </c>
      <c r="G3343" s="352">
        <f t="shared" si="105"/>
        <v>650</v>
      </c>
      <c r="H3343" s="50"/>
      <c r="I3343" s="50"/>
      <c r="J3343" s="50"/>
      <c r="K3343" s="50"/>
      <c r="L3343" s="50"/>
      <c r="M3343" s="50"/>
      <c r="N3343" s="50"/>
      <c r="O3343" s="50"/>
      <c r="P3343" s="50"/>
      <c r="Q3343" s="50"/>
      <c r="R3343" s="50"/>
      <c r="S3343" s="50"/>
      <c r="T3343" s="50"/>
      <c r="U3343" s="50"/>
      <c r="V3343" s="50"/>
      <c r="W3343" s="50"/>
      <c r="X3343" s="50"/>
      <c r="Y3343" s="50"/>
      <c r="Z3343" s="50"/>
      <c r="AA3343" s="50"/>
      <c r="AB3343" s="50"/>
      <c r="AC3343" s="50"/>
      <c r="AD3343" s="50"/>
      <c r="AE3343" s="50"/>
      <c r="AF3343" s="50"/>
      <c r="AG3343" s="50"/>
      <c r="AH3343" s="50"/>
      <c r="AI3343" s="50"/>
      <c r="AJ3343" s="50"/>
      <c r="AK3343" s="50"/>
      <c r="AL3343" s="50"/>
      <c r="AM3343" s="50"/>
      <c r="AN3343" s="50"/>
      <c r="AO3343" s="50"/>
      <c r="AP3343" s="50"/>
      <c r="AQ3343" s="50"/>
      <c r="AR3343" s="50"/>
      <c r="AS3343" s="50"/>
      <c r="AT3343" s="50"/>
      <c r="AU3343" s="50"/>
      <c r="AV3343" s="50"/>
      <c r="AW3343" s="50"/>
      <c r="AX3343" s="50"/>
      <c r="AY3343" s="50"/>
      <c r="AZ3343" s="50"/>
      <c r="BA3343" s="50"/>
      <c r="BB3343" s="50"/>
      <c r="BC3343" s="50"/>
      <c r="BD3343" s="50"/>
      <c r="BE3343" s="50"/>
      <c r="BF3343" s="50"/>
      <c r="BG3343" s="50"/>
      <c r="BH3343" s="50"/>
      <c r="BI3343" s="50"/>
      <c r="BJ3343" s="50"/>
      <c r="BK3343" s="50"/>
      <c r="BL3343" s="50"/>
      <c r="BM3343" s="50"/>
      <c r="BN3343" s="50"/>
      <c r="BO3343" s="50"/>
      <c r="BP3343" s="50"/>
      <c r="BQ3343" s="50"/>
      <c r="BR3343" s="50"/>
      <c r="BS3343" s="50"/>
      <c r="BT3343" s="50"/>
      <c r="BU3343" s="50"/>
      <c r="BV3343" s="50"/>
      <c r="BW3343" s="50"/>
      <c r="BX3343" s="50"/>
      <c r="BY3343" s="50"/>
      <c r="BZ3343" s="50"/>
      <c r="CA3343" s="50"/>
      <c r="CB3343" s="50"/>
      <c r="CC3343" s="50"/>
      <c r="CD3343" s="50"/>
      <c r="CE3343" s="50"/>
      <c r="CF3343" s="50"/>
      <c r="CG3343" s="50"/>
      <c r="CH3343" s="50"/>
      <c r="CI3343" s="50"/>
      <c r="CJ3343" s="50"/>
      <c r="CK3343" s="50"/>
      <c r="CL3343" s="50"/>
      <c r="CM3343" s="50"/>
      <c r="CN3343" s="50"/>
      <c r="CO3343" s="50"/>
      <c r="CP3343" s="50"/>
      <c r="CQ3343" s="50"/>
      <c r="CR3343" s="50"/>
      <c r="CS3343" s="50"/>
      <c r="CT3343" s="50"/>
      <c r="CU3343" s="50"/>
      <c r="CV3343" s="50"/>
      <c r="CW3343" s="50"/>
      <c r="CX3343" s="50"/>
      <c r="CY3343" s="50"/>
      <c r="CZ3343" s="50"/>
      <c r="DA3343" s="50"/>
      <c r="DB3343" s="50"/>
      <c r="DC3343" s="50"/>
      <c r="DD3343" s="50"/>
      <c r="DE3343" s="50"/>
      <c r="DF3343" s="50"/>
      <c r="DG3343" s="50"/>
    </row>
    <row r="3344" spans="1:111" x14ac:dyDescent="0.2">
      <c r="A3344" s="572"/>
      <c r="B3344" s="572"/>
      <c r="C3344" s="572"/>
      <c r="D3344" s="80" t="s">
        <v>226</v>
      </c>
      <c r="E3344" s="353">
        <v>2000</v>
      </c>
      <c r="F3344" s="352">
        <f t="shared" si="104"/>
        <v>1200</v>
      </c>
      <c r="G3344" s="352">
        <f t="shared" si="105"/>
        <v>1000</v>
      </c>
      <c r="H3344" s="50"/>
      <c r="I3344" s="50"/>
      <c r="J3344" s="50"/>
      <c r="K3344" s="50"/>
      <c r="L3344" s="50"/>
      <c r="M3344" s="50"/>
      <c r="N3344" s="50"/>
      <c r="O3344" s="50"/>
      <c r="P3344" s="50"/>
      <c r="Q3344" s="50"/>
      <c r="R3344" s="50"/>
      <c r="S3344" s="50"/>
      <c r="T3344" s="50"/>
      <c r="U3344" s="50"/>
      <c r="V3344" s="50"/>
      <c r="W3344" s="50"/>
      <c r="X3344" s="50"/>
      <c r="Y3344" s="50"/>
      <c r="Z3344" s="50"/>
      <c r="AA3344" s="50"/>
      <c r="AB3344" s="50"/>
      <c r="AC3344" s="50"/>
      <c r="AD3344" s="50"/>
      <c r="AE3344" s="50"/>
      <c r="AF3344" s="50"/>
      <c r="AG3344" s="50"/>
      <c r="AH3344" s="50"/>
      <c r="AI3344" s="50"/>
      <c r="AJ3344" s="50"/>
      <c r="AK3344" s="50"/>
      <c r="AL3344" s="50"/>
      <c r="AM3344" s="50"/>
      <c r="AN3344" s="50"/>
      <c r="AO3344" s="50"/>
      <c r="AP3344" s="50"/>
      <c r="AQ3344" s="50"/>
      <c r="AR3344" s="50"/>
      <c r="AS3344" s="50"/>
      <c r="AT3344" s="50"/>
      <c r="AU3344" s="50"/>
      <c r="AV3344" s="50"/>
      <c r="AW3344" s="50"/>
      <c r="AX3344" s="50"/>
      <c r="AY3344" s="50"/>
      <c r="AZ3344" s="50"/>
      <c r="BA3344" s="50"/>
      <c r="BB3344" s="50"/>
      <c r="BC3344" s="50"/>
      <c r="BD3344" s="50"/>
      <c r="BE3344" s="50"/>
      <c r="BF3344" s="50"/>
      <c r="BG3344" s="50"/>
      <c r="BH3344" s="50"/>
      <c r="BI3344" s="50"/>
      <c r="BJ3344" s="50"/>
      <c r="BK3344" s="50"/>
      <c r="BL3344" s="50"/>
      <c r="BM3344" s="50"/>
      <c r="BN3344" s="50"/>
      <c r="BO3344" s="50"/>
      <c r="BP3344" s="50"/>
      <c r="BQ3344" s="50"/>
      <c r="BR3344" s="50"/>
      <c r="BS3344" s="50"/>
      <c r="BT3344" s="50"/>
      <c r="BU3344" s="50"/>
      <c r="BV3344" s="50"/>
      <c r="BW3344" s="50"/>
      <c r="BX3344" s="50"/>
      <c r="BY3344" s="50"/>
      <c r="BZ3344" s="50"/>
      <c r="CA3344" s="50"/>
      <c r="CB3344" s="50"/>
      <c r="CC3344" s="50"/>
      <c r="CD3344" s="50"/>
      <c r="CE3344" s="50"/>
      <c r="CF3344" s="50"/>
      <c r="CG3344" s="50"/>
      <c r="CH3344" s="50"/>
      <c r="CI3344" s="50"/>
      <c r="CJ3344" s="50"/>
      <c r="CK3344" s="50"/>
      <c r="CL3344" s="50"/>
      <c r="CM3344" s="50"/>
      <c r="CN3344" s="50"/>
      <c r="CO3344" s="50"/>
      <c r="CP3344" s="50"/>
      <c r="CQ3344" s="50"/>
      <c r="CR3344" s="50"/>
      <c r="CS3344" s="50"/>
      <c r="CT3344" s="50"/>
      <c r="CU3344" s="50"/>
      <c r="CV3344" s="50"/>
      <c r="CW3344" s="50"/>
      <c r="CX3344" s="50"/>
      <c r="CY3344" s="50"/>
      <c r="CZ3344" s="50"/>
      <c r="DA3344" s="50"/>
      <c r="DB3344" s="50"/>
      <c r="DC3344" s="50"/>
      <c r="DD3344" s="50"/>
      <c r="DE3344" s="50"/>
      <c r="DF3344" s="50"/>
      <c r="DG3344" s="50"/>
    </row>
    <row r="3345" spans="1:111" x14ac:dyDescent="0.2">
      <c r="A3345" s="570" t="s">
        <v>129</v>
      </c>
      <c r="B3345" s="570" t="s">
        <v>129</v>
      </c>
      <c r="C3345" s="570"/>
      <c r="D3345" s="81" t="s">
        <v>227</v>
      </c>
      <c r="E3345" s="353">
        <v>0</v>
      </c>
      <c r="F3345" s="352">
        <f t="shared" si="104"/>
        <v>0</v>
      </c>
      <c r="G3345" s="352">
        <f t="shared" si="105"/>
        <v>0</v>
      </c>
      <c r="H3345" s="50"/>
      <c r="I3345" s="50"/>
      <c r="J3345" s="50"/>
      <c r="K3345" s="50"/>
      <c r="L3345" s="50"/>
      <c r="M3345" s="50"/>
      <c r="N3345" s="50"/>
      <c r="O3345" s="50"/>
      <c r="P3345" s="50"/>
      <c r="Q3345" s="50"/>
      <c r="R3345" s="50"/>
      <c r="S3345" s="50"/>
      <c r="T3345" s="50"/>
      <c r="U3345" s="50"/>
      <c r="V3345" s="50"/>
      <c r="W3345" s="50"/>
      <c r="X3345" s="50"/>
      <c r="Y3345" s="50"/>
      <c r="Z3345" s="50"/>
      <c r="AA3345" s="50"/>
      <c r="AB3345" s="50"/>
      <c r="AC3345" s="50"/>
      <c r="AD3345" s="50"/>
      <c r="AE3345" s="50"/>
      <c r="AF3345" s="50"/>
      <c r="AG3345" s="50"/>
      <c r="AH3345" s="50"/>
      <c r="AI3345" s="50"/>
      <c r="AJ3345" s="50"/>
      <c r="AK3345" s="50"/>
      <c r="AL3345" s="50"/>
      <c r="AM3345" s="50"/>
      <c r="AN3345" s="50"/>
      <c r="AO3345" s="50"/>
      <c r="AP3345" s="50"/>
      <c r="AQ3345" s="50"/>
      <c r="AR3345" s="50"/>
      <c r="AS3345" s="50"/>
      <c r="AT3345" s="50"/>
      <c r="AU3345" s="50"/>
      <c r="AV3345" s="50"/>
      <c r="AW3345" s="50"/>
      <c r="AX3345" s="50"/>
      <c r="AY3345" s="50"/>
      <c r="AZ3345" s="50"/>
      <c r="BA3345" s="50"/>
      <c r="BB3345" s="50"/>
      <c r="BC3345" s="50"/>
      <c r="BD3345" s="50"/>
      <c r="BE3345" s="50"/>
      <c r="BF3345" s="50"/>
      <c r="BG3345" s="50"/>
      <c r="BH3345" s="50"/>
      <c r="BI3345" s="50"/>
      <c r="BJ3345" s="50"/>
      <c r="BK3345" s="50"/>
      <c r="BL3345" s="50"/>
      <c r="BM3345" s="50"/>
      <c r="BN3345" s="50"/>
      <c r="BO3345" s="50"/>
      <c r="BP3345" s="50"/>
      <c r="BQ3345" s="50"/>
      <c r="BR3345" s="50"/>
      <c r="BS3345" s="50"/>
      <c r="BT3345" s="50"/>
      <c r="BU3345" s="50"/>
      <c r="BV3345" s="50"/>
      <c r="BW3345" s="50"/>
      <c r="BX3345" s="50"/>
      <c r="BY3345" s="50"/>
      <c r="BZ3345" s="50"/>
      <c r="CA3345" s="50"/>
      <c r="CB3345" s="50"/>
      <c r="CC3345" s="50"/>
      <c r="CD3345" s="50"/>
      <c r="CE3345" s="50"/>
      <c r="CF3345" s="50"/>
      <c r="CG3345" s="50"/>
      <c r="CH3345" s="50"/>
      <c r="CI3345" s="50"/>
      <c r="CJ3345" s="50"/>
      <c r="CK3345" s="50"/>
      <c r="CL3345" s="50"/>
      <c r="CM3345" s="50"/>
      <c r="CN3345" s="50"/>
      <c r="CO3345" s="50"/>
      <c r="CP3345" s="50"/>
      <c r="CQ3345" s="50"/>
      <c r="CR3345" s="50"/>
      <c r="CS3345" s="50"/>
      <c r="CT3345" s="50"/>
      <c r="CU3345" s="50"/>
      <c r="CV3345" s="50"/>
      <c r="CW3345" s="50"/>
      <c r="CX3345" s="50"/>
      <c r="CY3345" s="50"/>
      <c r="CZ3345" s="50"/>
      <c r="DA3345" s="50"/>
      <c r="DB3345" s="50"/>
      <c r="DC3345" s="50"/>
      <c r="DD3345" s="50"/>
      <c r="DE3345" s="50"/>
      <c r="DF3345" s="50"/>
      <c r="DG3345" s="50"/>
    </row>
    <row r="3346" spans="1:111" x14ac:dyDescent="0.2">
      <c r="A3346" s="572"/>
      <c r="B3346" s="572"/>
      <c r="C3346" s="572"/>
      <c r="D3346" s="80" t="s">
        <v>228</v>
      </c>
      <c r="E3346" s="353">
        <v>5500</v>
      </c>
      <c r="F3346" s="352">
        <f t="shared" si="104"/>
        <v>3300</v>
      </c>
      <c r="G3346" s="352">
        <f t="shared" si="105"/>
        <v>2750</v>
      </c>
      <c r="H3346" s="50"/>
      <c r="I3346" s="50"/>
      <c r="J3346" s="50"/>
      <c r="K3346" s="50"/>
      <c r="L3346" s="50"/>
      <c r="M3346" s="50"/>
      <c r="N3346" s="50"/>
      <c r="O3346" s="50"/>
      <c r="P3346" s="50"/>
      <c r="Q3346" s="50"/>
      <c r="R3346" s="50"/>
      <c r="S3346" s="50"/>
      <c r="T3346" s="50"/>
      <c r="U3346" s="50"/>
      <c r="V3346" s="50"/>
      <c r="W3346" s="50"/>
      <c r="X3346" s="50"/>
      <c r="Y3346" s="50"/>
      <c r="Z3346" s="50"/>
      <c r="AA3346" s="50"/>
      <c r="AB3346" s="50"/>
      <c r="AC3346" s="50"/>
      <c r="AD3346" s="50"/>
      <c r="AE3346" s="50"/>
      <c r="AF3346" s="50"/>
      <c r="AG3346" s="50"/>
      <c r="AH3346" s="50"/>
      <c r="AI3346" s="50"/>
      <c r="AJ3346" s="50"/>
      <c r="AK3346" s="50"/>
      <c r="AL3346" s="50"/>
      <c r="AM3346" s="50"/>
      <c r="AN3346" s="50"/>
      <c r="AO3346" s="50"/>
      <c r="AP3346" s="50"/>
      <c r="AQ3346" s="50"/>
      <c r="AR3346" s="50"/>
      <c r="AS3346" s="50"/>
      <c r="AT3346" s="50"/>
      <c r="AU3346" s="50"/>
      <c r="AV3346" s="50"/>
      <c r="AW3346" s="50"/>
      <c r="AX3346" s="50"/>
      <c r="AY3346" s="50"/>
      <c r="AZ3346" s="50"/>
      <c r="BA3346" s="50"/>
      <c r="BB3346" s="50"/>
      <c r="BC3346" s="50"/>
      <c r="BD3346" s="50"/>
      <c r="BE3346" s="50"/>
      <c r="BF3346" s="50"/>
      <c r="BG3346" s="50"/>
      <c r="BH3346" s="50"/>
      <c r="BI3346" s="50"/>
      <c r="BJ3346" s="50"/>
      <c r="BK3346" s="50"/>
      <c r="BL3346" s="50"/>
      <c r="BM3346" s="50"/>
      <c r="BN3346" s="50"/>
      <c r="BO3346" s="50"/>
      <c r="BP3346" s="50"/>
      <c r="BQ3346" s="50"/>
      <c r="BR3346" s="50"/>
      <c r="BS3346" s="50"/>
      <c r="BT3346" s="50"/>
      <c r="BU3346" s="50"/>
      <c r="BV3346" s="50"/>
      <c r="BW3346" s="50"/>
      <c r="BX3346" s="50"/>
      <c r="BY3346" s="50"/>
      <c r="BZ3346" s="50"/>
      <c r="CA3346" s="50"/>
      <c r="CB3346" s="50"/>
      <c r="CC3346" s="50"/>
      <c r="CD3346" s="50"/>
      <c r="CE3346" s="50"/>
      <c r="CF3346" s="50"/>
      <c r="CG3346" s="50"/>
      <c r="CH3346" s="50"/>
      <c r="CI3346" s="50"/>
      <c r="CJ3346" s="50"/>
      <c r="CK3346" s="50"/>
      <c r="CL3346" s="50"/>
      <c r="CM3346" s="50"/>
      <c r="CN3346" s="50"/>
      <c r="CO3346" s="50"/>
      <c r="CP3346" s="50"/>
      <c r="CQ3346" s="50"/>
      <c r="CR3346" s="50"/>
      <c r="CS3346" s="50"/>
      <c r="CT3346" s="50"/>
      <c r="CU3346" s="50"/>
      <c r="CV3346" s="50"/>
      <c r="CW3346" s="50"/>
      <c r="CX3346" s="50"/>
      <c r="CY3346" s="50"/>
      <c r="CZ3346" s="50"/>
      <c r="DA3346" s="50"/>
      <c r="DB3346" s="50"/>
      <c r="DC3346" s="50"/>
      <c r="DD3346" s="50"/>
      <c r="DE3346" s="50"/>
      <c r="DF3346" s="50"/>
      <c r="DG3346" s="50"/>
    </row>
    <row r="3347" spans="1:111" x14ac:dyDescent="0.2">
      <c r="A3347" s="570" t="s">
        <v>130</v>
      </c>
      <c r="B3347" s="570" t="s">
        <v>130</v>
      </c>
      <c r="C3347" s="570"/>
      <c r="D3347" s="81" t="s">
        <v>229</v>
      </c>
      <c r="E3347" s="353">
        <v>0</v>
      </c>
      <c r="F3347" s="352">
        <f t="shared" si="104"/>
        <v>0</v>
      </c>
      <c r="G3347" s="352">
        <f t="shared" si="105"/>
        <v>0</v>
      </c>
      <c r="H3347" s="50"/>
      <c r="I3347" s="50"/>
      <c r="J3347" s="50"/>
      <c r="K3347" s="50"/>
      <c r="L3347" s="50"/>
      <c r="M3347" s="50"/>
      <c r="N3347" s="50"/>
      <c r="O3347" s="50"/>
      <c r="P3347" s="50"/>
      <c r="Q3347" s="50"/>
      <c r="R3347" s="50"/>
      <c r="S3347" s="50"/>
      <c r="T3347" s="50"/>
      <c r="U3347" s="50"/>
      <c r="V3347" s="50"/>
      <c r="W3347" s="50"/>
      <c r="X3347" s="50"/>
      <c r="Y3347" s="50"/>
      <c r="Z3347" s="50"/>
      <c r="AA3347" s="50"/>
      <c r="AB3347" s="50"/>
      <c r="AC3347" s="50"/>
      <c r="AD3347" s="50"/>
      <c r="AE3347" s="50"/>
      <c r="AF3347" s="50"/>
      <c r="AG3347" s="50"/>
      <c r="AH3347" s="50"/>
      <c r="AI3347" s="50"/>
      <c r="AJ3347" s="50"/>
      <c r="AK3347" s="50"/>
      <c r="AL3347" s="50"/>
      <c r="AM3347" s="50"/>
      <c r="AN3347" s="50"/>
      <c r="AO3347" s="50"/>
      <c r="AP3347" s="50"/>
      <c r="AQ3347" s="50"/>
      <c r="AR3347" s="50"/>
      <c r="AS3347" s="50"/>
      <c r="AT3347" s="50"/>
      <c r="AU3347" s="50"/>
      <c r="AV3347" s="50"/>
      <c r="AW3347" s="50"/>
      <c r="AX3347" s="50"/>
      <c r="AY3347" s="50"/>
      <c r="AZ3347" s="50"/>
      <c r="BA3347" s="50"/>
      <c r="BB3347" s="50"/>
      <c r="BC3347" s="50"/>
      <c r="BD3347" s="50"/>
      <c r="BE3347" s="50"/>
      <c r="BF3347" s="50"/>
      <c r="BG3347" s="50"/>
      <c r="BH3347" s="50"/>
      <c r="BI3347" s="50"/>
      <c r="BJ3347" s="50"/>
      <c r="BK3347" s="50"/>
      <c r="BL3347" s="50"/>
      <c r="BM3347" s="50"/>
      <c r="BN3347" s="50"/>
      <c r="BO3347" s="50"/>
      <c r="BP3347" s="50"/>
      <c r="BQ3347" s="50"/>
      <c r="BR3347" s="50"/>
      <c r="BS3347" s="50"/>
      <c r="BT3347" s="50"/>
      <c r="BU3347" s="50"/>
      <c r="BV3347" s="50"/>
      <c r="BW3347" s="50"/>
      <c r="BX3347" s="50"/>
      <c r="BY3347" s="50"/>
      <c r="BZ3347" s="50"/>
      <c r="CA3347" s="50"/>
      <c r="CB3347" s="50"/>
      <c r="CC3347" s="50"/>
      <c r="CD3347" s="50"/>
      <c r="CE3347" s="50"/>
      <c r="CF3347" s="50"/>
      <c r="CG3347" s="50"/>
      <c r="CH3347" s="50"/>
      <c r="CI3347" s="50"/>
      <c r="CJ3347" s="50"/>
      <c r="CK3347" s="50"/>
      <c r="CL3347" s="50"/>
      <c r="CM3347" s="50"/>
      <c r="CN3347" s="50"/>
      <c r="CO3347" s="50"/>
      <c r="CP3347" s="50"/>
      <c r="CQ3347" s="50"/>
      <c r="CR3347" s="50"/>
      <c r="CS3347" s="50"/>
      <c r="CT3347" s="50"/>
      <c r="CU3347" s="50"/>
      <c r="CV3347" s="50"/>
      <c r="CW3347" s="50"/>
      <c r="CX3347" s="50"/>
      <c r="CY3347" s="50"/>
      <c r="CZ3347" s="50"/>
      <c r="DA3347" s="50"/>
      <c r="DB3347" s="50"/>
      <c r="DC3347" s="50"/>
      <c r="DD3347" s="50"/>
      <c r="DE3347" s="50"/>
      <c r="DF3347" s="50"/>
      <c r="DG3347" s="50"/>
    </row>
    <row r="3348" spans="1:111" x14ac:dyDescent="0.2">
      <c r="A3348" s="571"/>
      <c r="B3348" s="571"/>
      <c r="C3348" s="571"/>
      <c r="D3348" s="80" t="s">
        <v>230</v>
      </c>
      <c r="E3348" s="353">
        <v>1600</v>
      </c>
      <c r="F3348" s="352">
        <f t="shared" si="104"/>
        <v>960</v>
      </c>
      <c r="G3348" s="352">
        <f t="shared" si="105"/>
        <v>800</v>
      </c>
      <c r="H3348" s="50"/>
      <c r="I3348" s="50"/>
      <c r="J3348" s="50"/>
      <c r="K3348" s="50"/>
      <c r="L3348" s="50"/>
      <c r="M3348" s="50"/>
      <c r="N3348" s="50"/>
      <c r="O3348" s="50"/>
      <c r="P3348" s="50"/>
      <c r="Q3348" s="50"/>
      <c r="R3348" s="50"/>
      <c r="S3348" s="50"/>
      <c r="T3348" s="50"/>
      <c r="U3348" s="50"/>
      <c r="V3348" s="50"/>
      <c r="W3348" s="50"/>
      <c r="X3348" s="50"/>
      <c r="Y3348" s="50"/>
      <c r="Z3348" s="50"/>
      <c r="AA3348" s="50"/>
      <c r="AB3348" s="50"/>
      <c r="AC3348" s="50"/>
      <c r="AD3348" s="50"/>
      <c r="AE3348" s="50"/>
      <c r="AF3348" s="50"/>
      <c r="AG3348" s="50"/>
      <c r="AH3348" s="50"/>
      <c r="AI3348" s="50"/>
      <c r="AJ3348" s="50"/>
      <c r="AK3348" s="50"/>
      <c r="AL3348" s="50"/>
      <c r="AM3348" s="50"/>
      <c r="AN3348" s="50"/>
      <c r="AO3348" s="50"/>
      <c r="AP3348" s="50"/>
      <c r="AQ3348" s="50"/>
      <c r="AR3348" s="50"/>
      <c r="AS3348" s="50"/>
      <c r="AT3348" s="50"/>
      <c r="AU3348" s="50"/>
      <c r="AV3348" s="50"/>
      <c r="AW3348" s="50"/>
      <c r="AX3348" s="50"/>
      <c r="AY3348" s="50"/>
      <c r="AZ3348" s="50"/>
      <c r="BA3348" s="50"/>
      <c r="BB3348" s="50"/>
      <c r="BC3348" s="50"/>
      <c r="BD3348" s="50"/>
      <c r="BE3348" s="50"/>
      <c r="BF3348" s="50"/>
      <c r="BG3348" s="50"/>
      <c r="BH3348" s="50"/>
      <c r="BI3348" s="50"/>
      <c r="BJ3348" s="50"/>
      <c r="BK3348" s="50"/>
      <c r="BL3348" s="50"/>
      <c r="BM3348" s="50"/>
      <c r="BN3348" s="50"/>
      <c r="BO3348" s="50"/>
      <c r="BP3348" s="50"/>
      <c r="BQ3348" s="50"/>
      <c r="BR3348" s="50"/>
      <c r="BS3348" s="50"/>
      <c r="BT3348" s="50"/>
      <c r="BU3348" s="50"/>
      <c r="BV3348" s="50"/>
      <c r="BW3348" s="50"/>
      <c r="BX3348" s="50"/>
      <c r="BY3348" s="50"/>
      <c r="BZ3348" s="50"/>
      <c r="CA3348" s="50"/>
      <c r="CB3348" s="50"/>
      <c r="CC3348" s="50"/>
      <c r="CD3348" s="50"/>
      <c r="CE3348" s="50"/>
      <c r="CF3348" s="50"/>
      <c r="CG3348" s="50"/>
      <c r="CH3348" s="50"/>
      <c r="CI3348" s="50"/>
      <c r="CJ3348" s="50"/>
      <c r="CK3348" s="50"/>
      <c r="CL3348" s="50"/>
      <c r="CM3348" s="50"/>
      <c r="CN3348" s="50"/>
      <c r="CO3348" s="50"/>
      <c r="CP3348" s="50"/>
      <c r="CQ3348" s="50"/>
      <c r="CR3348" s="50"/>
      <c r="CS3348" s="50"/>
      <c r="CT3348" s="50"/>
      <c r="CU3348" s="50"/>
      <c r="CV3348" s="50"/>
      <c r="CW3348" s="50"/>
      <c r="CX3348" s="50"/>
      <c r="CY3348" s="50"/>
      <c r="CZ3348" s="50"/>
      <c r="DA3348" s="50"/>
      <c r="DB3348" s="50"/>
      <c r="DC3348" s="50"/>
      <c r="DD3348" s="50"/>
      <c r="DE3348" s="50"/>
      <c r="DF3348" s="50"/>
      <c r="DG3348" s="50"/>
    </row>
    <row r="3349" spans="1:111" x14ac:dyDescent="0.2">
      <c r="A3349" s="571"/>
      <c r="B3349" s="571"/>
      <c r="C3349" s="571"/>
      <c r="D3349" s="80" t="s">
        <v>231</v>
      </c>
      <c r="E3349" s="353">
        <v>1300</v>
      </c>
      <c r="F3349" s="352">
        <f t="shared" si="104"/>
        <v>780</v>
      </c>
      <c r="G3349" s="352">
        <f t="shared" si="105"/>
        <v>650</v>
      </c>
      <c r="H3349" s="50"/>
      <c r="I3349" s="50"/>
      <c r="J3349" s="50"/>
      <c r="K3349" s="50"/>
      <c r="L3349" s="50"/>
      <c r="M3349" s="50"/>
      <c r="N3349" s="50"/>
      <c r="O3349" s="50"/>
      <c r="P3349" s="50"/>
      <c r="Q3349" s="50"/>
      <c r="R3349" s="50"/>
      <c r="S3349" s="50"/>
      <c r="T3349" s="50"/>
      <c r="U3349" s="50"/>
      <c r="V3349" s="50"/>
      <c r="W3349" s="50"/>
      <c r="X3349" s="50"/>
      <c r="Y3349" s="50"/>
      <c r="Z3349" s="50"/>
      <c r="AA3349" s="50"/>
      <c r="AB3349" s="50"/>
      <c r="AC3349" s="50"/>
      <c r="AD3349" s="50"/>
      <c r="AE3349" s="50"/>
      <c r="AF3349" s="50"/>
      <c r="AG3349" s="50"/>
      <c r="AH3349" s="50"/>
      <c r="AI3349" s="50"/>
      <c r="AJ3349" s="50"/>
      <c r="AK3349" s="50"/>
      <c r="AL3349" s="50"/>
      <c r="AM3349" s="50"/>
      <c r="AN3349" s="50"/>
      <c r="AO3349" s="50"/>
      <c r="AP3349" s="50"/>
      <c r="AQ3349" s="50"/>
      <c r="AR3349" s="50"/>
      <c r="AS3349" s="50"/>
      <c r="AT3349" s="50"/>
      <c r="AU3349" s="50"/>
      <c r="AV3349" s="50"/>
      <c r="AW3349" s="50"/>
      <c r="AX3349" s="50"/>
      <c r="AY3349" s="50"/>
      <c r="AZ3349" s="50"/>
      <c r="BA3349" s="50"/>
      <c r="BB3349" s="50"/>
      <c r="BC3349" s="50"/>
      <c r="BD3349" s="50"/>
      <c r="BE3349" s="50"/>
      <c r="BF3349" s="50"/>
      <c r="BG3349" s="50"/>
      <c r="BH3349" s="50"/>
      <c r="BI3349" s="50"/>
      <c r="BJ3349" s="50"/>
      <c r="BK3349" s="50"/>
      <c r="BL3349" s="50"/>
      <c r="BM3349" s="50"/>
      <c r="BN3349" s="50"/>
      <c r="BO3349" s="50"/>
      <c r="BP3349" s="50"/>
      <c r="BQ3349" s="50"/>
      <c r="BR3349" s="50"/>
      <c r="BS3349" s="50"/>
      <c r="BT3349" s="50"/>
      <c r="BU3349" s="50"/>
      <c r="BV3349" s="50"/>
      <c r="BW3349" s="50"/>
      <c r="BX3349" s="50"/>
      <c r="BY3349" s="50"/>
      <c r="BZ3349" s="50"/>
      <c r="CA3349" s="50"/>
      <c r="CB3349" s="50"/>
      <c r="CC3349" s="50"/>
      <c r="CD3349" s="50"/>
      <c r="CE3349" s="50"/>
      <c r="CF3349" s="50"/>
      <c r="CG3349" s="50"/>
      <c r="CH3349" s="50"/>
      <c r="CI3349" s="50"/>
      <c r="CJ3349" s="50"/>
      <c r="CK3349" s="50"/>
      <c r="CL3349" s="50"/>
      <c r="CM3349" s="50"/>
      <c r="CN3349" s="50"/>
      <c r="CO3349" s="50"/>
      <c r="CP3349" s="50"/>
      <c r="CQ3349" s="50"/>
      <c r="CR3349" s="50"/>
      <c r="CS3349" s="50"/>
      <c r="CT3349" s="50"/>
      <c r="CU3349" s="50"/>
      <c r="CV3349" s="50"/>
      <c r="CW3349" s="50"/>
      <c r="CX3349" s="50"/>
      <c r="CY3349" s="50"/>
      <c r="CZ3349" s="50"/>
      <c r="DA3349" s="50"/>
      <c r="DB3349" s="50"/>
      <c r="DC3349" s="50"/>
      <c r="DD3349" s="50"/>
      <c r="DE3349" s="50"/>
      <c r="DF3349" s="50"/>
      <c r="DG3349" s="50"/>
    </row>
    <row r="3350" spans="1:111" x14ac:dyDescent="0.2">
      <c r="A3350" s="572"/>
      <c r="B3350" s="572"/>
      <c r="C3350" s="572"/>
      <c r="D3350" s="80" t="s">
        <v>221</v>
      </c>
      <c r="E3350" s="353">
        <v>1000</v>
      </c>
      <c r="F3350" s="352">
        <f t="shared" si="104"/>
        <v>600</v>
      </c>
      <c r="G3350" s="352">
        <f t="shared" si="105"/>
        <v>500</v>
      </c>
      <c r="H3350" s="50"/>
      <c r="I3350" s="50"/>
      <c r="J3350" s="50"/>
      <c r="K3350" s="50"/>
      <c r="L3350" s="50"/>
      <c r="M3350" s="50"/>
      <c r="N3350" s="50"/>
      <c r="O3350" s="50"/>
      <c r="P3350" s="50"/>
      <c r="Q3350" s="50"/>
      <c r="R3350" s="50"/>
      <c r="S3350" s="50"/>
      <c r="T3350" s="50"/>
      <c r="U3350" s="50"/>
      <c r="V3350" s="50"/>
      <c r="W3350" s="50"/>
      <c r="X3350" s="50"/>
      <c r="Y3350" s="50"/>
      <c r="Z3350" s="50"/>
      <c r="AA3350" s="50"/>
      <c r="AB3350" s="50"/>
      <c r="AC3350" s="50"/>
      <c r="AD3350" s="50"/>
      <c r="AE3350" s="50"/>
      <c r="AF3350" s="50"/>
      <c r="AG3350" s="50"/>
      <c r="AH3350" s="50"/>
      <c r="AI3350" s="50"/>
      <c r="AJ3350" s="50"/>
      <c r="AK3350" s="50"/>
      <c r="AL3350" s="50"/>
      <c r="AM3350" s="50"/>
      <c r="AN3350" s="50"/>
      <c r="AO3350" s="50"/>
      <c r="AP3350" s="50"/>
      <c r="AQ3350" s="50"/>
      <c r="AR3350" s="50"/>
      <c r="AS3350" s="50"/>
      <c r="AT3350" s="50"/>
      <c r="AU3350" s="50"/>
      <c r="AV3350" s="50"/>
      <c r="AW3350" s="50"/>
      <c r="AX3350" s="50"/>
      <c r="AY3350" s="50"/>
      <c r="AZ3350" s="50"/>
      <c r="BA3350" s="50"/>
      <c r="BB3350" s="50"/>
      <c r="BC3350" s="50"/>
      <c r="BD3350" s="50"/>
      <c r="BE3350" s="50"/>
      <c r="BF3350" s="50"/>
      <c r="BG3350" s="50"/>
      <c r="BH3350" s="50"/>
      <c r="BI3350" s="50"/>
      <c r="BJ3350" s="50"/>
      <c r="BK3350" s="50"/>
      <c r="BL3350" s="50"/>
      <c r="BM3350" s="50"/>
      <c r="BN3350" s="50"/>
      <c r="BO3350" s="50"/>
      <c r="BP3350" s="50"/>
      <c r="BQ3350" s="50"/>
      <c r="BR3350" s="50"/>
      <c r="BS3350" s="50"/>
      <c r="BT3350" s="50"/>
      <c r="BU3350" s="50"/>
      <c r="BV3350" s="50"/>
      <c r="BW3350" s="50"/>
      <c r="BX3350" s="50"/>
      <c r="BY3350" s="50"/>
      <c r="BZ3350" s="50"/>
      <c r="CA3350" s="50"/>
      <c r="CB3350" s="50"/>
      <c r="CC3350" s="50"/>
      <c r="CD3350" s="50"/>
      <c r="CE3350" s="50"/>
      <c r="CF3350" s="50"/>
      <c r="CG3350" s="50"/>
      <c r="CH3350" s="50"/>
      <c r="CI3350" s="50"/>
      <c r="CJ3350" s="50"/>
      <c r="CK3350" s="50"/>
      <c r="CL3350" s="50"/>
      <c r="CM3350" s="50"/>
      <c r="CN3350" s="50"/>
      <c r="CO3350" s="50"/>
      <c r="CP3350" s="50"/>
      <c r="CQ3350" s="50"/>
      <c r="CR3350" s="50"/>
      <c r="CS3350" s="50"/>
      <c r="CT3350" s="50"/>
      <c r="CU3350" s="50"/>
      <c r="CV3350" s="50"/>
      <c r="CW3350" s="50"/>
      <c r="CX3350" s="50"/>
      <c r="CY3350" s="50"/>
      <c r="CZ3350" s="50"/>
      <c r="DA3350" s="50"/>
      <c r="DB3350" s="50"/>
      <c r="DC3350" s="50"/>
      <c r="DD3350" s="50"/>
      <c r="DE3350" s="50"/>
      <c r="DF3350" s="50"/>
      <c r="DG3350" s="50"/>
    </row>
    <row r="3351" spans="1:111" x14ac:dyDescent="0.2">
      <c r="A3351" s="379" t="s">
        <v>131</v>
      </c>
      <c r="B3351" s="379" t="s">
        <v>131</v>
      </c>
      <c r="C3351" s="379"/>
      <c r="D3351" s="81" t="s">
        <v>232</v>
      </c>
      <c r="E3351" s="353">
        <v>2300</v>
      </c>
      <c r="F3351" s="352">
        <f t="shared" si="104"/>
        <v>1380</v>
      </c>
      <c r="G3351" s="352">
        <f t="shared" si="105"/>
        <v>1150</v>
      </c>
      <c r="H3351" s="50"/>
      <c r="I3351" s="50"/>
      <c r="J3351" s="50"/>
      <c r="K3351" s="50"/>
      <c r="L3351" s="50"/>
      <c r="M3351" s="50"/>
      <c r="N3351" s="50"/>
      <c r="O3351" s="50"/>
      <c r="P3351" s="50"/>
      <c r="Q3351" s="50"/>
      <c r="R3351" s="50"/>
      <c r="S3351" s="50"/>
      <c r="T3351" s="50"/>
      <c r="U3351" s="50"/>
      <c r="V3351" s="50"/>
      <c r="W3351" s="50"/>
      <c r="X3351" s="50"/>
      <c r="Y3351" s="50"/>
      <c r="Z3351" s="50"/>
      <c r="AA3351" s="50"/>
      <c r="AB3351" s="50"/>
      <c r="AC3351" s="50"/>
      <c r="AD3351" s="50"/>
      <c r="AE3351" s="50"/>
      <c r="AF3351" s="50"/>
      <c r="AG3351" s="50"/>
      <c r="AH3351" s="50"/>
      <c r="AI3351" s="50"/>
      <c r="AJ3351" s="50"/>
      <c r="AK3351" s="50"/>
      <c r="AL3351" s="50"/>
      <c r="AM3351" s="50"/>
      <c r="AN3351" s="50"/>
      <c r="AO3351" s="50"/>
      <c r="AP3351" s="50"/>
      <c r="AQ3351" s="50"/>
      <c r="AR3351" s="50"/>
      <c r="AS3351" s="50"/>
      <c r="AT3351" s="50"/>
      <c r="AU3351" s="50"/>
      <c r="AV3351" s="50"/>
      <c r="AW3351" s="50"/>
      <c r="AX3351" s="50"/>
      <c r="AY3351" s="50"/>
      <c r="AZ3351" s="50"/>
      <c r="BA3351" s="50"/>
      <c r="BB3351" s="50"/>
      <c r="BC3351" s="50"/>
      <c r="BD3351" s="50"/>
      <c r="BE3351" s="50"/>
      <c r="BF3351" s="50"/>
      <c r="BG3351" s="50"/>
      <c r="BH3351" s="50"/>
      <c r="BI3351" s="50"/>
      <c r="BJ3351" s="50"/>
      <c r="BK3351" s="50"/>
      <c r="BL3351" s="50"/>
      <c r="BM3351" s="50"/>
      <c r="BN3351" s="50"/>
      <c r="BO3351" s="50"/>
      <c r="BP3351" s="50"/>
      <c r="BQ3351" s="50"/>
      <c r="BR3351" s="50"/>
      <c r="BS3351" s="50"/>
      <c r="BT3351" s="50"/>
      <c r="BU3351" s="50"/>
      <c r="BV3351" s="50"/>
      <c r="BW3351" s="50"/>
      <c r="BX3351" s="50"/>
      <c r="BY3351" s="50"/>
      <c r="BZ3351" s="50"/>
      <c r="CA3351" s="50"/>
      <c r="CB3351" s="50"/>
      <c r="CC3351" s="50"/>
      <c r="CD3351" s="50"/>
      <c r="CE3351" s="50"/>
      <c r="CF3351" s="50"/>
      <c r="CG3351" s="50"/>
      <c r="CH3351" s="50"/>
      <c r="CI3351" s="50"/>
      <c r="CJ3351" s="50"/>
      <c r="CK3351" s="50"/>
      <c r="CL3351" s="50"/>
      <c r="CM3351" s="50"/>
      <c r="CN3351" s="50"/>
      <c r="CO3351" s="50"/>
      <c r="CP3351" s="50"/>
      <c r="CQ3351" s="50"/>
      <c r="CR3351" s="50"/>
      <c r="CS3351" s="50"/>
      <c r="CT3351" s="50"/>
      <c r="CU3351" s="50"/>
      <c r="CV3351" s="50"/>
      <c r="CW3351" s="50"/>
      <c r="CX3351" s="50"/>
      <c r="CY3351" s="50"/>
      <c r="CZ3351" s="50"/>
      <c r="DA3351" s="50"/>
      <c r="DB3351" s="50"/>
      <c r="DC3351" s="50"/>
      <c r="DD3351" s="50"/>
      <c r="DE3351" s="50"/>
      <c r="DF3351" s="50"/>
      <c r="DG3351" s="50"/>
    </row>
    <row r="3352" spans="1:111" x14ac:dyDescent="0.2">
      <c r="A3352" s="624" t="s">
        <v>132</v>
      </c>
      <c r="B3352" s="624" t="s">
        <v>132</v>
      </c>
      <c r="C3352" s="624"/>
      <c r="D3352" s="81" t="s">
        <v>233</v>
      </c>
      <c r="E3352" s="353">
        <v>2300</v>
      </c>
      <c r="F3352" s="352">
        <f t="shared" si="104"/>
        <v>1380</v>
      </c>
      <c r="G3352" s="352">
        <f t="shared" si="105"/>
        <v>1150</v>
      </c>
      <c r="H3352" s="50"/>
      <c r="I3352" s="50"/>
      <c r="J3352" s="50"/>
      <c r="K3352" s="50"/>
      <c r="L3352" s="50"/>
      <c r="M3352" s="50"/>
      <c r="N3352" s="50"/>
      <c r="O3352" s="50"/>
      <c r="P3352" s="50"/>
      <c r="Q3352" s="50"/>
      <c r="R3352" s="50"/>
      <c r="S3352" s="50"/>
      <c r="T3352" s="50"/>
      <c r="U3352" s="50"/>
      <c r="V3352" s="50"/>
      <c r="W3352" s="50"/>
      <c r="X3352" s="50"/>
      <c r="Y3352" s="50"/>
      <c r="Z3352" s="50"/>
      <c r="AA3352" s="50"/>
      <c r="AB3352" s="50"/>
      <c r="AC3352" s="50"/>
      <c r="AD3352" s="50"/>
      <c r="AE3352" s="50"/>
      <c r="AF3352" s="50"/>
      <c r="AG3352" s="50"/>
      <c r="AH3352" s="50"/>
      <c r="AI3352" s="50"/>
      <c r="AJ3352" s="50"/>
      <c r="AK3352" s="50"/>
      <c r="AL3352" s="50"/>
      <c r="AM3352" s="50"/>
      <c r="AN3352" s="50"/>
      <c r="AO3352" s="50"/>
      <c r="AP3352" s="50"/>
      <c r="AQ3352" s="50"/>
      <c r="AR3352" s="50"/>
      <c r="AS3352" s="50"/>
      <c r="AT3352" s="50"/>
      <c r="AU3352" s="50"/>
      <c r="AV3352" s="50"/>
      <c r="AW3352" s="50"/>
      <c r="AX3352" s="50"/>
      <c r="AY3352" s="50"/>
      <c r="AZ3352" s="50"/>
      <c r="BA3352" s="50"/>
      <c r="BB3352" s="50"/>
      <c r="BC3352" s="50"/>
      <c r="BD3352" s="50"/>
      <c r="BE3352" s="50"/>
      <c r="BF3352" s="50"/>
      <c r="BG3352" s="50"/>
      <c r="BH3352" s="50"/>
      <c r="BI3352" s="50"/>
      <c r="BJ3352" s="50"/>
      <c r="BK3352" s="50"/>
      <c r="BL3352" s="50"/>
      <c r="BM3352" s="50"/>
      <c r="BN3352" s="50"/>
      <c r="BO3352" s="50"/>
      <c r="BP3352" s="50"/>
      <c r="BQ3352" s="50"/>
      <c r="BR3352" s="50"/>
      <c r="BS3352" s="50"/>
      <c r="BT3352" s="50"/>
      <c r="BU3352" s="50"/>
      <c r="BV3352" s="50"/>
      <c r="BW3352" s="50"/>
      <c r="BX3352" s="50"/>
      <c r="BY3352" s="50"/>
      <c r="BZ3352" s="50"/>
      <c r="CA3352" s="50"/>
      <c r="CB3352" s="50"/>
      <c r="CC3352" s="50"/>
      <c r="CD3352" s="50"/>
      <c r="CE3352" s="50"/>
      <c r="CF3352" s="50"/>
      <c r="CG3352" s="50"/>
      <c r="CH3352" s="50"/>
      <c r="CI3352" s="50"/>
      <c r="CJ3352" s="50"/>
      <c r="CK3352" s="50"/>
      <c r="CL3352" s="50"/>
      <c r="CM3352" s="50"/>
      <c r="CN3352" s="50"/>
      <c r="CO3352" s="50"/>
      <c r="CP3352" s="50"/>
      <c r="CQ3352" s="50"/>
      <c r="CR3352" s="50"/>
      <c r="CS3352" s="50"/>
      <c r="CT3352" s="50"/>
      <c r="CU3352" s="50"/>
      <c r="CV3352" s="50"/>
      <c r="CW3352" s="50"/>
      <c r="CX3352" s="50"/>
      <c r="CY3352" s="50"/>
      <c r="CZ3352" s="50"/>
      <c r="DA3352" s="50"/>
      <c r="DB3352" s="50"/>
      <c r="DC3352" s="50"/>
      <c r="DD3352" s="50"/>
      <c r="DE3352" s="50"/>
      <c r="DF3352" s="50"/>
      <c r="DG3352" s="50"/>
    </row>
    <row r="3353" spans="1:111" x14ac:dyDescent="0.2">
      <c r="A3353" s="625"/>
      <c r="B3353" s="625"/>
      <c r="C3353" s="625"/>
      <c r="D3353" s="78" t="s">
        <v>234</v>
      </c>
      <c r="E3353" s="353">
        <v>700</v>
      </c>
      <c r="F3353" s="352">
        <f t="shared" si="104"/>
        <v>420</v>
      </c>
      <c r="G3353" s="352">
        <f t="shared" si="105"/>
        <v>350</v>
      </c>
      <c r="H3353" s="50"/>
      <c r="I3353" s="50"/>
      <c r="J3353" s="50"/>
      <c r="K3353" s="50"/>
      <c r="L3353" s="50"/>
      <c r="M3353" s="50"/>
      <c r="N3353" s="50"/>
      <c r="O3353" s="50"/>
      <c r="P3353" s="50"/>
      <c r="Q3353" s="50"/>
      <c r="R3353" s="50"/>
      <c r="S3353" s="50"/>
      <c r="T3353" s="50"/>
      <c r="U3353" s="50"/>
      <c r="V3353" s="50"/>
      <c r="W3353" s="50"/>
      <c r="X3353" s="50"/>
      <c r="Y3353" s="50"/>
      <c r="Z3353" s="50"/>
      <c r="AA3353" s="50"/>
      <c r="AB3353" s="50"/>
      <c r="AC3353" s="50"/>
      <c r="AD3353" s="50"/>
      <c r="AE3353" s="50"/>
      <c r="AF3353" s="50"/>
      <c r="AG3353" s="50"/>
      <c r="AH3353" s="50"/>
      <c r="AI3353" s="50"/>
      <c r="AJ3353" s="50"/>
      <c r="AK3353" s="50"/>
      <c r="AL3353" s="50"/>
      <c r="AM3353" s="50"/>
      <c r="AN3353" s="50"/>
      <c r="AO3353" s="50"/>
      <c r="AP3353" s="50"/>
      <c r="AQ3353" s="50"/>
      <c r="AR3353" s="50"/>
      <c r="AS3353" s="50"/>
      <c r="AT3353" s="50"/>
      <c r="AU3353" s="50"/>
      <c r="AV3353" s="50"/>
      <c r="AW3353" s="50"/>
      <c r="AX3353" s="50"/>
      <c r="AY3353" s="50"/>
      <c r="AZ3353" s="50"/>
      <c r="BA3353" s="50"/>
      <c r="BB3353" s="50"/>
      <c r="BC3353" s="50"/>
      <c r="BD3353" s="50"/>
      <c r="BE3353" s="50"/>
      <c r="BF3353" s="50"/>
      <c r="BG3353" s="50"/>
      <c r="BH3353" s="50"/>
      <c r="BI3353" s="50"/>
      <c r="BJ3353" s="50"/>
      <c r="BK3353" s="50"/>
      <c r="BL3353" s="50"/>
      <c r="BM3353" s="50"/>
      <c r="BN3353" s="50"/>
      <c r="BO3353" s="50"/>
      <c r="BP3353" s="50"/>
      <c r="BQ3353" s="50"/>
      <c r="BR3353" s="50"/>
      <c r="BS3353" s="50"/>
      <c r="BT3353" s="50"/>
      <c r="BU3353" s="50"/>
      <c r="BV3353" s="50"/>
      <c r="BW3353" s="50"/>
      <c r="BX3353" s="50"/>
      <c r="BY3353" s="50"/>
      <c r="BZ3353" s="50"/>
      <c r="CA3353" s="50"/>
      <c r="CB3353" s="50"/>
      <c r="CC3353" s="50"/>
      <c r="CD3353" s="50"/>
      <c r="CE3353" s="50"/>
      <c r="CF3353" s="50"/>
      <c r="CG3353" s="50"/>
      <c r="CH3353" s="50"/>
      <c r="CI3353" s="50"/>
      <c r="CJ3353" s="50"/>
      <c r="CK3353" s="50"/>
      <c r="CL3353" s="50"/>
      <c r="CM3353" s="50"/>
      <c r="CN3353" s="50"/>
      <c r="CO3353" s="50"/>
      <c r="CP3353" s="50"/>
      <c r="CQ3353" s="50"/>
      <c r="CR3353" s="50"/>
      <c r="CS3353" s="50"/>
      <c r="CT3353" s="50"/>
      <c r="CU3353" s="50"/>
      <c r="CV3353" s="50"/>
      <c r="CW3353" s="50"/>
      <c r="CX3353" s="50"/>
      <c r="CY3353" s="50"/>
      <c r="CZ3353" s="50"/>
      <c r="DA3353" s="50"/>
      <c r="DB3353" s="50"/>
      <c r="DC3353" s="50"/>
      <c r="DD3353" s="50"/>
      <c r="DE3353" s="50"/>
      <c r="DF3353" s="50"/>
      <c r="DG3353" s="50"/>
    </row>
    <row r="3354" spans="1:111" x14ac:dyDescent="0.2">
      <c r="A3354" s="626"/>
      <c r="B3354" s="626"/>
      <c r="C3354" s="626"/>
      <c r="D3354" s="78" t="s">
        <v>235</v>
      </c>
      <c r="E3354" s="353">
        <v>500</v>
      </c>
      <c r="F3354" s="352">
        <f t="shared" si="104"/>
        <v>300</v>
      </c>
      <c r="G3354" s="352">
        <f t="shared" si="105"/>
        <v>250</v>
      </c>
      <c r="H3354" s="50"/>
      <c r="I3354" s="50"/>
      <c r="J3354" s="50"/>
      <c r="K3354" s="50"/>
      <c r="L3354" s="50"/>
      <c r="M3354" s="50"/>
      <c r="N3354" s="50"/>
      <c r="O3354" s="50"/>
      <c r="P3354" s="50"/>
      <c r="Q3354" s="50"/>
      <c r="R3354" s="50"/>
      <c r="S3354" s="50"/>
      <c r="T3354" s="50"/>
      <c r="U3354" s="50"/>
      <c r="V3354" s="50"/>
      <c r="W3354" s="50"/>
      <c r="X3354" s="50"/>
      <c r="Y3354" s="50"/>
      <c r="Z3354" s="50"/>
      <c r="AA3354" s="50"/>
      <c r="AB3354" s="50"/>
      <c r="AC3354" s="50"/>
      <c r="AD3354" s="50"/>
      <c r="AE3354" s="50"/>
      <c r="AF3354" s="50"/>
      <c r="AG3354" s="50"/>
      <c r="AH3354" s="50"/>
      <c r="AI3354" s="50"/>
      <c r="AJ3354" s="50"/>
      <c r="AK3354" s="50"/>
      <c r="AL3354" s="50"/>
      <c r="AM3354" s="50"/>
      <c r="AN3354" s="50"/>
      <c r="AO3354" s="50"/>
      <c r="AP3354" s="50"/>
      <c r="AQ3354" s="50"/>
      <c r="AR3354" s="50"/>
      <c r="AS3354" s="50"/>
      <c r="AT3354" s="50"/>
      <c r="AU3354" s="50"/>
      <c r="AV3354" s="50"/>
      <c r="AW3354" s="50"/>
      <c r="AX3354" s="50"/>
      <c r="AY3354" s="50"/>
      <c r="AZ3354" s="50"/>
      <c r="BA3354" s="50"/>
      <c r="BB3354" s="50"/>
      <c r="BC3354" s="50"/>
      <c r="BD3354" s="50"/>
      <c r="BE3354" s="50"/>
      <c r="BF3354" s="50"/>
      <c r="BG3354" s="50"/>
      <c r="BH3354" s="50"/>
      <c r="BI3354" s="50"/>
      <c r="BJ3354" s="50"/>
      <c r="BK3354" s="50"/>
      <c r="BL3354" s="50"/>
      <c r="BM3354" s="50"/>
      <c r="BN3354" s="50"/>
      <c r="BO3354" s="50"/>
      <c r="BP3354" s="50"/>
      <c r="BQ3354" s="50"/>
      <c r="BR3354" s="50"/>
      <c r="BS3354" s="50"/>
      <c r="BT3354" s="50"/>
      <c r="BU3354" s="50"/>
      <c r="BV3354" s="50"/>
      <c r="BW3354" s="50"/>
      <c r="BX3354" s="50"/>
      <c r="BY3354" s="50"/>
      <c r="BZ3354" s="50"/>
      <c r="CA3354" s="50"/>
      <c r="CB3354" s="50"/>
      <c r="CC3354" s="50"/>
      <c r="CD3354" s="50"/>
      <c r="CE3354" s="50"/>
      <c r="CF3354" s="50"/>
      <c r="CG3354" s="50"/>
      <c r="CH3354" s="50"/>
      <c r="CI3354" s="50"/>
      <c r="CJ3354" s="50"/>
      <c r="CK3354" s="50"/>
      <c r="CL3354" s="50"/>
      <c r="CM3354" s="50"/>
      <c r="CN3354" s="50"/>
      <c r="CO3354" s="50"/>
      <c r="CP3354" s="50"/>
      <c r="CQ3354" s="50"/>
      <c r="CR3354" s="50"/>
      <c r="CS3354" s="50"/>
      <c r="CT3354" s="50"/>
      <c r="CU3354" s="50"/>
      <c r="CV3354" s="50"/>
      <c r="CW3354" s="50"/>
      <c r="CX3354" s="50"/>
      <c r="CY3354" s="50"/>
      <c r="CZ3354" s="50"/>
      <c r="DA3354" s="50"/>
      <c r="DB3354" s="50"/>
      <c r="DC3354" s="50"/>
      <c r="DD3354" s="50"/>
      <c r="DE3354" s="50"/>
      <c r="DF3354" s="50"/>
      <c r="DG3354" s="50"/>
    </row>
    <row r="3355" spans="1:111" ht="25.5" x14ac:dyDescent="0.2">
      <c r="A3355" s="624" t="s">
        <v>165</v>
      </c>
      <c r="B3355" s="624" t="s">
        <v>165</v>
      </c>
      <c r="C3355" s="624"/>
      <c r="D3355" s="78" t="s">
        <v>236</v>
      </c>
      <c r="E3355" s="353">
        <v>2000</v>
      </c>
      <c r="F3355" s="352">
        <f t="shared" si="104"/>
        <v>1200</v>
      </c>
      <c r="G3355" s="352">
        <f t="shared" si="105"/>
        <v>1000</v>
      </c>
      <c r="H3355" s="50"/>
      <c r="I3355" s="50"/>
      <c r="J3355" s="50"/>
      <c r="K3355" s="50"/>
      <c r="L3355" s="50"/>
      <c r="M3355" s="50"/>
      <c r="N3355" s="50"/>
      <c r="O3355" s="50"/>
      <c r="P3355" s="50"/>
      <c r="Q3355" s="50"/>
      <c r="R3355" s="50"/>
      <c r="S3355" s="50"/>
      <c r="T3355" s="50"/>
      <c r="U3355" s="50"/>
      <c r="V3355" s="50"/>
      <c r="W3355" s="50"/>
      <c r="X3355" s="50"/>
      <c r="Y3355" s="50"/>
      <c r="Z3355" s="50"/>
      <c r="AA3355" s="50"/>
      <c r="AB3355" s="50"/>
      <c r="AC3355" s="50"/>
      <c r="AD3355" s="50"/>
      <c r="AE3355" s="50"/>
      <c r="AF3355" s="50"/>
      <c r="AG3355" s="50"/>
      <c r="AH3355" s="50"/>
      <c r="AI3355" s="50"/>
      <c r="AJ3355" s="50"/>
      <c r="AK3355" s="50"/>
      <c r="AL3355" s="50"/>
      <c r="AM3355" s="50"/>
      <c r="AN3355" s="50"/>
      <c r="AO3355" s="50"/>
      <c r="AP3355" s="50"/>
      <c r="AQ3355" s="50"/>
      <c r="AR3355" s="50"/>
      <c r="AS3355" s="50"/>
      <c r="AT3355" s="50"/>
      <c r="AU3355" s="50"/>
      <c r="AV3355" s="50"/>
      <c r="AW3355" s="50"/>
      <c r="AX3355" s="50"/>
      <c r="AY3355" s="50"/>
      <c r="AZ3355" s="50"/>
      <c r="BA3355" s="50"/>
      <c r="BB3355" s="50"/>
      <c r="BC3355" s="50"/>
      <c r="BD3355" s="50"/>
      <c r="BE3355" s="50"/>
      <c r="BF3355" s="50"/>
      <c r="BG3355" s="50"/>
      <c r="BH3355" s="50"/>
      <c r="BI3355" s="50"/>
      <c r="BJ3355" s="50"/>
      <c r="BK3355" s="50"/>
      <c r="BL3355" s="50"/>
      <c r="BM3355" s="50"/>
      <c r="BN3355" s="50"/>
      <c r="BO3355" s="50"/>
      <c r="BP3355" s="50"/>
      <c r="BQ3355" s="50"/>
      <c r="BR3355" s="50"/>
      <c r="BS3355" s="50"/>
      <c r="BT3355" s="50"/>
      <c r="BU3355" s="50"/>
      <c r="BV3355" s="50"/>
      <c r="BW3355" s="50"/>
      <c r="BX3355" s="50"/>
      <c r="BY3355" s="50"/>
      <c r="BZ3355" s="50"/>
      <c r="CA3355" s="50"/>
      <c r="CB3355" s="50"/>
      <c r="CC3355" s="50"/>
      <c r="CD3355" s="50"/>
      <c r="CE3355" s="50"/>
      <c r="CF3355" s="50"/>
      <c r="CG3355" s="50"/>
      <c r="CH3355" s="50"/>
      <c r="CI3355" s="50"/>
      <c r="CJ3355" s="50"/>
      <c r="CK3355" s="50"/>
      <c r="CL3355" s="50"/>
      <c r="CM3355" s="50"/>
      <c r="CN3355" s="50"/>
      <c r="CO3355" s="50"/>
      <c r="CP3355" s="50"/>
      <c r="CQ3355" s="50"/>
      <c r="CR3355" s="50"/>
      <c r="CS3355" s="50"/>
      <c r="CT3355" s="50"/>
      <c r="CU3355" s="50"/>
      <c r="CV3355" s="50"/>
      <c r="CW3355" s="50"/>
      <c r="CX3355" s="50"/>
      <c r="CY3355" s="50"/>
      <c r="CZ3355" s="50"/>
      <c r="DA3355" s="50"/>
      <c r="DB3355" s="50"/>
      <c r="DC3355" s="50"/>
      <c r="DD3355" s="50"/>
      <c r="DE3355" s="50"/>
      <c r="DF3355" s="50"/>
      <c r="DG3355" s="50"/>
    </row>
    <row r="3356" spans="1:111" ht="25.5" x14ac:dyDescent="0.2">
      <c r="A3356" s="625"/>
      <c r="B3356" s="625"/>
      <c r="C3356" s="625"/>
      <c r="D3356" s="78" t="s">
        <v>237</v>
      </c>
      <c r="E3356" s="353">
        <v>650</v>
      </c>
      <c r="F3356" s="352">
        <f t="shared" si="104"/>
        <v>390</v>
      </c>
      <c r="G3356" s="352">
        <f t="shared" si="105"/>
        <v>325</v>
      </c>
      <c r="H3356" s="50"/>
      <c r="I3356" s="50"/>
      <c r="J3356" s="50"/>
      <c r="K3356" s="50"/>
      <c r="L3356" s="50"/>
      <c r="M3356" s="50"/>
      <c r="N3356" s="50"/>
      <c r="O3356" s="50"/>
      <c r="P3356" s="50"/>
      <c r="Q3356" s="50"/>
      <c r="R3356" s="50"/>
      <c r="S3356" s="50"/>
      <c r="T3356" s="50"/>
      <c r="U3356" s="50"/>
      <c r="V3356" s="50"/>
      <c r="W3356" s="50"/>
      <c r="X3356" s="50"/>
      <c r="Y3356" s="50"/>
      <c r="Z3356" s="50"/>
      <c r="AA3356" s="50"/>
      <c r="AB3356" s="50"/>
      <c r="AC3356" s="50"/>
      <c r="AD3356" s="50"/>
      <c r="AE3356" s="50"/>
      <c r="AF3356" s="50"/>
      <c r="AG3356" s="50"/>
      <c r="AH3356" s="50"/>
      <c r="AI3356" s="50"/>
      <c r="AJ3356" s="50"/>
      <c r="AK3356" s="50"/>
      <c r="AL3356" s="50"/>
      <c r="AM3356" s="50"/>
      <c r="AN3356" s="50"/>
      <c r="AO3356" s="50"/>
      <c r="AP3356" s="50"/>
      <c r="AQ3356" s="50"/>
      <c r="AR3356" s="50"/>
      <c r="AS3356" s="50"/>
      <c r="AT3356" s="50"/>
      <c r="AU3356" s="50"/>
      <c r="AV3356" s="50"/>
      <c r="AW3356" s="50"/>
      <c r="AX3356" s="50"/>
      <c r="AY3356" s="50"/>
      <c r="AZ3356" s="50"/>
      <c r="BA3356" s="50"/>
      <c r="BB3356" s="50"/>
      <c r="BC3356" s="50"/>
      <c r="BD3356" s="50"/>
      <c r="BE3356" s="50"/>
      <c r="BF3356" s="50"/>
      <c r="BG3356" s="50"/>
      <c r="BH3356" s="50"/>
      <c r="BI3356" s="50"/>
      <c r="BJ3356" s="50"/>
      <c r="BK3356" s="50"/>
      <c r="BL3356" s="50"/>
      <c r="BM3356" s="50"/>
      <c r="BN3356" s="50"/>
      <c r="BO3356" s="50"/>
      <c r="BP3356" s="50"/>
      <c r="BQ3356" s="50"/>
      <c r="BR3356" s="50"/>
      <c r="BS3356" s="50"/>
      <c r="BT3356" s="50"/>
      <c r="BU3356" s="50"/>
      <c r="BV3356" s="50"/>
      <c r="BW3356" s="50"/>
      <c r="BX3356" s="50"/>
      <c r="BY3356" s="50"/>
      <c r="BZ3356" s="50"/>
      <c r="CA3356" s="50"/>
      <c r="CB3356" s="50"/>
      <c r="CC3356" s="50"/>
      <c r="CD3356" s="50"/>
      <c r="CE3356" s="50"/>
      <c r="CF3356" s="50"/>
      <c r="CG3356" s="50"/>
      <c r="CH3356" s="50"/>
      <c r="CI3356" s="50"/>
      <c r="CJ3356" s="50"/>
      <c r="CK3356" s="50"/>
      <c r="CL3356" s="50"/>
      <c r="CM3356" s="50"/>
      <c r="CN3356" s="50"/>
      <c r="CO3356" s="50"/>
      <c r="CP3356" s="50"/>
      <c r="CQ3356" s="50"/>
      <c r="CR3356" s="50"/>
      <c r="CS3356" s="50"/>
      <c r="CT3356" s="50"/>
      <c r="CU3356" s="50"/>
      <c r="CV3356" s="50"/>
      <c r="CW3356" s="50"/>
      <c r="CX3356" s="50"/>
      <c r="CY3356" s="50"/>
      <c r="CZ3356" s="50"/>
      <c r="DA3356" s="50"/>
      <c r="DB3356" s="50"/>
      <c r="DC3356" s="50"/>
      <c r="DD3356" s="50"/>
      <c r="DE3356" s="50"/>
      <c r="DF3356" s="50"/>
      <c r="DG3356" s="50"/>
    </row>
    <row r="3357" spans="1:111" x14ac:dyDescent="0.2">
      <c r="A3357" s="625"/>
      <c r="B3357" s="625"/>
      <c r="C3357" s="625"/>
      <c r="D3357" s="78" t="s">
        <v>238</v>
      </c>
      <c r="E3357" s="353">
        <v>650</v>
      </c>
      <c r="F3357" s="352">
        <f t="shared" si="104"/>
        <v>390</v>
      </c>
      <c r="G3357" s="352">
        <f t="shared" si="105"/>
        <v>325</v>
      </c>
      <c r="H3357" s="50"/>
      <c r="I3357" s="50"/>
      <c r="J3357" s="50"/>
      <c r="K3357" s="50"/>
      <c r="L3357" s="50"/>
      <c r="M3357" s="50"/>
      <c r="N3357" s="50"/>
      <c r="O3357" s="50"/>
      <c r="P3357" s="50"/>
      <c r="Q3357" s="50"/>
      <c r="R3357" s="50"/>
      <c r="S3357" s="50"/>
      <c r="T3357" s="50"/>
      <c r="U3357" s="50"/>
      <c r="V3357" s="50"/>
      <c r="W3357" s="50"/>
      <c r="X3357" s="50"/>
      <c r="Y3357" s="50"/>
      <c r="Z3357" s="50"/>
      <c r="AA3357" s="50"/>
      <c r="AB3357" s="50"/>
      <c r="AC3357" s="50"/>
      <c r="AD3357" s="50"/>
      <c r="AE3357" s="50"/>
      <c r="AF3357" s="50"/>
      <c r="AG3357" s="50"/>
      <c r="AH3357" s="50"/>
      <c r="AI3357" s="50"/>
      <c r="AJ3357" s="50"/>
      <c r="AK3357" s="50"/>
      <c r="AL3357" s="50"/>
      <c r="AM3357" s="50"/>
      <c r="AN3357" s="50"/>
      <c r="AO3357" s="50"/>
      <c r="AP3357" s="50"/>
      <c r="AQ3357" s="50"/>
      <c r="AR3357" s="50"/>
      <c r="AS3357" s="50"/>
      <c r="AT3357" s="50"/>
      <c r="AU3357" s="50"/>
      <c r="AV3357" s="50"/>
      <c r="AW3357" s="50"/>
      <c r="AX3357" s="50"/>
      <c r="AY3357" s="50"/>
      <c r="AZ3357" s="50"/>
      <c r="BA3357" s="50"/>
      <c r="BB3357" s="50"/>
      <c r="BC3357" s="50"/>
      <c r="BD3357" s="50"/>
      <c r="BE3357" s="50"/>
      <c r="BF3357" s="50"/>
      <c r="BG3357" s="50"/>
      <c r="BH3357" s="50"/>
      <c r="BI3357" s="50"/>
      <c r="BJ3357" s="50"/>
      <c r="BK3357" s="50"/>
      <c r="BL3357" s="50"/>
      <c r="BM3357" s="50"/>
      <c r="BN3357" s="50"/>
      <c r="BO3357" s="50"/>
      <c r="BP3357" s="50"/>
      <c r="BQ3357" s="50"/>
      <c r="BR3357" s="50"/>
      <c r="BS3357" s="50"/>
      <c r="BT3357" s="50"/>
      <c r="BU3357" s="50"/>
      <c r="BV3357" s="50"/>
      <c r="BW3357" s="50"/>
      <c r="BX3357" s="50"/>
      <c r="BY3357" s="50"/>
      <c r="BZ3357" s="50"/>
      <c r="CA3357" s="50"/>
      <c r="CB3357" s="50"/>
      <c r="CC3357" s="50"/>
      <c r="CD3357" s="50"/>
      <c r="CE3357" s="50"/>
      <c r="CF3357" s="50"/>
      <c r="CG3357" s="50"/>
      <c r="CH3357" s="50"/>
      <c r="CI3357" s="50"/>
      <c r="CJ3357" s="50"/>
      <c r="CK3357" s="50"/>
      <c r="CL3357" s="50"/>
      <c r="CM3357" s="50"/>
      <c r="CN3357" s="50"/>
      <c r="CO3357" s="50"/>
      <c r="CP3357" s="50"/>
      <c r="CQ3357" s="50"/>
      <c r="CR3357" s="50"/>
      <c r="CS3357" s="50"/>
      <c r="CT3357" s="50"/>
      <c r="CU3357" s="50"/>
      <c r="CV3357" s="50"/>
      <c r="CW3357" s="50"/>
      <c r="CX3357" s="50"/>
      <c r="CY3357" s="50"/>
      <c r="CZ3357" s="50"/>
      <c r="DA3357" s="50"/>
      <c r="DB3357" s="50"/>
      <c r="DC3357" s="50"/>
      <c r="DD3357" s="50"/>
      <c r="DE3357" s="50"/>
      <c r="DF3357" s="50"/>
      <c r="DG3357" s="50"/>
    </row>
    <row r="3358" spans="1:111" ht="25.5" x14ac:dyDescent="0.2">
      <c r="A3358" s="625"/>
      <c r="B3358" s="625"/>
      <c r="C3358" s="625"/>
      <c r="D3358" s="78" t="s">
        <v>239</v>
      </c>
      <c r="E3358" s="353">
        <v>650</v>
      </c>
      <c r="F3358" s="352">
        <f t="shared" si="104"/>
        <v>390</v>
      </c>
      <c r="G3358" s="352">
        <f t="shared" si="105"/>
        <v>325</v>
      </c>
      <c r="H3358" s="50"/>
      <c r="I3358" s="50"/>
      <c r="J3358" s="50"/>
      <c r="K3358" s="50"/>
      <c r="L3358" s="50"/>
      <c r="M3358" s="50"/>
      <c r="N3358" s="50"/>
      <c r="O3358" s="50"/>
      <c r="P3358" s="50"/>
      <c r="Q3358" s="50"/>
      <c r="R3358" s="50"/>
      <c r="S3358" s="50"/>
      <c r="T3358" s="50"/>
      <c r="U3358" s="50"/>
      <c r="V3358" s="50"/>
      <c r="W3358" s="50"/>
      <c r="X3358" s="50"/>
      <c r="Y3358" s="50"/>
      <c r="Z3358" s="50"/>
      <c r="AA3358" s="50"/>
      <c r="AB3358" s="50"/>
      <c r="AC3358" s="50"/>
      <c r="AD3358" s="50"/>
      <c r="AE3358" s="50"/>
      <c r="AF3358" s="50"/>
      <c r="AG3358" s="50"/>
      <c r="AH3358" s="50"/>
      <c r="AI3358" s="50"/>
      <c r="AJ3358" s="50"/>
      <c r="AK3358" s="50"/>
      <c r="AL3358" s="50"/>
      <c r="AM3358" s="50"/>
      <c r="AN3358" s="50"/>
      <c r="AO3358" s="50"/>
      <c r="AP3358" s="50"/>
      <c r="AQ3358" s="50"/>
      <c r="AR3358" s="50"/>
      <c r="AS3358" s="50"/>
      <c r="AT3358" s="50"/>
      <c r="AU3358" s="50"/>
      <c r="AV3358" s="50"/>
      <c r="AW3358" s="50"/>
      <c r="AX3358" s="50"/>
      <c r="AY3358" s="50"/>
      <c r="AZ3358" s="50"/>
      <c r="BA3358" s="50"/>
      <c r="BB3358" s="50"/>
      <c r="BC3358" s="50"/>
      <c r="BD3358" s="50"/>
      <c r="BE3358" s="50"/>
      <c r="BF3358" s="50"/>
      <c r="BG3358" s="50"/>
      <c r="BH3358" s="50"/>
      <c r="BI3358" s="50"/>
      <c r="BJ3358" s="50"/>
      <c r="BK3358" s="50"/>
      <c r="BL3358" s="50"/>
      <c r="BM3358" s="50"/>
      <c r="BN3358" s="50"/>
      <c r="BO3358" s="50"/>
      <c r="BP3358" s="50"/>
      <c r="BQ3358" s="50"/>
      <c r="BR3358" s="50"/>
      <c r="BS3358" s="50"/>
      <c r="BT3358" s="50"/>
      <c r="BU3358" s="50"/>
      <c r="BV3358" s="50"/>
      <c r="BW3358" s="50"/>
      <c r="BX3358" s="50"/>
      <c r="BY3358" s="50"/>
      <c r="BZ3358" s="50"/>
      <c r="CA3358" s="50"/>
      <c r="CB3358" s="50"/>
      <c r="CC3358" s="50"/>
      <c r="CD3358" s="50"/>
      <c r="CE3358" s="50"/>
      <c r="CF3358" s="50"/>
      <c r="CG3358" s="50"/>
      <c r="CH3358" s="50"/>
      <c r="CI3358" s="50"/>
      <c r="CJ3358" s="50"/>
      <c r="CK3358" s="50"/>
      <c r="CL3358" s="50"/>
      <c r="CM3358" s="50"/>
      <c r="CN3358" s="50"/>
      <c r="CO3358" s="50"/>
      <c r="CP3358" s="50"/>
      <c r="CQ3358" s="50"/>
      <c r="CR3358" s="50"/>
      <c r="CS3358" s="50"/>
      <c r="CT3358" s="50"/>
      <c r="CU3358" s="50"/>
      <c r="CV3358" s="50"/>
      <c r="CW3358" s="50"/>
      <c r="CX3358" s="50"/>
      <c r="CY3358" s="50"/>
      <c r="CZ3358" s="50"/>
      <c r="DA3358" s="50"/>
      <c r="DB3358" s="50"/>
      <c r="DC3358" s="50"/>
      <c r="DD3358" s="50"/>
      <c r="DE3358" s="50"/>
      <c r="DF3358" s="50"/>
      <c r="DG3358" s="50"/>
    </row>
    <row r="3359" spans="1:111" ht="38.25" x14ac:dyDescent="0.2">
      <c r="A3359" s="625"/>
      <c r="B3359" s="625"/>
      <c r="C3359" s="625"/>
      <c r="D3359" s="78" t="s">
        <v>240</v>
      </c>
      <c r="E3359" s="353">
        <v>650</v>
      </c>
      <c r="F3359" s="352">
        <f t="shared" si="104"/>
        <v>390</v>
      </c>
      <c r="G3359" s="352">
        <f t="shared" si="105"/>
        <v>325</v>
      </c>
      <c r="H3359" s="50"/>
      <c r="I3359" s="50"/>
      <c r="J3359" s="50"/>
      <c r="K3359" s="50"/>
      <c r="L3359" s="50"/>
      <c r="M3359" s="50"/>
      <c r="N3359" s="50"/>
      <c r="O3359" s="50"/>
      <c r="P3359" s="50"/>
      <c r="Q3359" s="50"/>
      <c r="R3359" s="50"/>
      <c r="S3359" s="50"/>
      <c r="T3359" s="50"/>
      <c r="U3359" s="50"/>
      <c r="V3359" s="50"/>
      <c r="W3359" s="50"/>
      <c r="X3359" s="50"/>
      <c r="Y3359" s="50"/>
      <c r="Z3359" s="50"/>
      <c r="AA3359" s="50"/>
      <c r="AB3359" s="50"/>
      <c r="AC3359" s="50"/>
      <c r="AD3359" s="50"/>
      <c r="AE3359" s="50"/>
      <c r="AF3359" s="50"/>
      <c r="AG3359" s="50"/>
      <c r="AH3359" s="50"/>
      <c r="AI3359" s="50"/>
      <c r="AJ3359" s="50"/>
      <c r="AK3359" s="50"/>
      <c r="AL3359" s="50"/>
      <c r="AM3359" s="50"/>
      <c r="AN3359" s="50"/>
      <c r="AO3359" s="50"/>
      <c r="AP3359" s="50"/>
      <c r="AQ3359" s="50"/>
      <c r="AR3359" s="50"/>
      <c r="AS3359" s="50"/>
      <c r="AT3359" s="50"/>
      <c r="AU3359" s="50"/>
      <c r="AV3359" s="50"/>
      <c r="AW3359" s="50"/>
      <c r="AX3359" s="50"/>
      <c r="AY3359" s="50"/>
      <c r="AZ3359" s="50"/>
      <c r="BA3359" s="50"/>
      <c r="BB3359" s="50"/>
      <c r="BC3359" s="50"/>
      <c r="BD3359" s="50"/>
      <c r="BE3359" s="50"/>
      <c r="BF3359" s="50"/>
      <c r="BG3359" s="50"/>
      <c r="BH3359" s="50"/>
      <c r="BI3359" s="50"/>
      <c r="BJ3359" s="50"/>
      <c r="BK3359" s="50"/>
      <c r="BL3359" s="50"/>
      <c r="BM3359" s="50"/>
      <c r="BN3359" s="50"/>
      <c r="BO3359" s="50"/>
      <c r="BP3359" s="50"/>
      <c r="BQ3359" s="50"/>
      <c r="BR3359" s="50"/>
      <c r="BS3359" s="50"/>
      <c r="BT3359" s="50"/>
      <c r="BU3359" s="50"/>
      <c r="BV3359" s="50"/>
      <c r="BW3359" s="50"/>
      <c r="BX3359" s="50"/>
      <c r="BY3359" s="50"/>
      <c r="BZ3359" s="50"/>
      <c r="CA3359" s="50"/>
      <c r="CB3359" s="50"/>
      <c r="CC3359" s="50"/>
      <c r="CD3359" s="50"/>
      <c r="CE3359" s="50"/>
      <c r="CF3359" s="50"/>
      <c r="CG3359" s="50"/>
      <c r="CH3359" s="50"/>
      <c r="CI3359" s="50"/>
      <c r="CJ3359" s="50"/>
      <c r="CK3359" s="50"/>
      <c r="CL3359" s="50"/>
      <c r="CM3359" s="50"/>
      <c r="CN3359" s="50"/>
      <c r="CO3359" s="50"/>
      <c r="CP3359" s="50"/>
      <c r="CQ3359" s="50"/>
      <c r="CR3359" s="50"/>
      <c r="CS3359" s="50"/>
      <c r="CT3359" s="50"/>
      <c r="CU3359" s="50"/>
      <c r="CV3359" s="50"/>
      <c r="CW3359" s="50"/>
      <c r="CX3359" s="50"/>
      <c r="CY3359" s="50"/>
      <c r="CZ3359" s="50"/>
      <c r="DA3359" s="50"/>
      <c r="DB3359" s="50"/>
      <c r="DC3359" s="50"/>
      <c r="DD3359" s="50"/>
      <c r="DE3359" s="50"/>
      <c r="DF3359" s="50"/>
      <c r="DG3359" s="50"/>
    </row>
    <row r="3360" spans="1:111" ht="25.5" x14ac:dyDescent="0.2">
      <c r="A3360" s="625"/>
      <c r="B3360" s="625"/>
      <c r="C3360" s="625"/>
      <c r="D3360" s="78" t="s">
        <v>241</v>
      </c>
      <c r="E3360" s="353">
        <v>650</v>
      </c>
      <c r="F3360" s="352">
        <f t="shared" si="104"/>
        <v>390</v>
      </c>
      <c r="G3360" s="352">
        <f t="shared" si="105"/>
        <v>325</v>
      </c>
      <c r="H3360" s="50"/>
      <c r="I3360" s="50"/>
      <c r="J3360" s="50"/>
      <c r="K3360" s="50"/>
      <c r="L3360" s="50"/>
      <c r="M3360" s="50"/>
      <c r="N3360" s="50"/>
      <c r="O3360" s="50"/>
      <c r="P3360" s="50"/>
      <c r="Q3360" s="50"/>
      <c r="R3360" s="50"/>
      <c r="S3360" s="50"/>
      <c r="T3360" s="50"/>
      <c r="U3360" s="50"/>
      <c r="V3360" s="50"/>
      <c r="W3360" s="50"/>
      <c r="X3360" s="50"/>
      <c r="Y3360" s="50"/>
      <c r="Z3360" s="50"/>
      <c r="AA3360" s="50"/>
      <c r="AB3360" s="50"/>
      <c r="AC3360" s="50"/>
      <c r="AD3360" s="50"/>
      <c r="AE3360" s="50"/>
      <c r="AF3360" s="50"/>
      <c r="AG3360" s="50"/>
      <c r="AH3360" s="50"/>
      <c r="AI3360" s="50"/>
      <c r="AJ3360" s="50"/>
      <c r="AK3360" s="50"/>
      <c r="AL3360" s="50"/>
      <c r="AM3360" s="50"/>
      <c r="AN3360" s="50"/>
      <c r="AO3360" s="50"/>
      <c r="AP3360" s="50"/>
      <c r="AQ3360" s="50"/>
      <c r="AR3360" s="50"/>
      <c r="AS3360" s="50"/>
      <c r="AT3360" s="50"/>
      <c r="AU3360" s="50"/>
      <c r="AV3360" s="50"/>
      <c r="AW3360" s="50"/>
      <c r="AX3360" s="50"/>
      <c r="AY3360" s="50"/>
      <c r="AZ3360" s="50"/>
      <c r="BA3360" s="50"/>
      <c r="BB3360" s="50"/>
      <c r="BC3360" s="50"/>
      <c r="BD3360" s="50"/>
      <c r="BE3360" s="50"/>
      <c r="BF3360" s="50"/>
      <c r="BG3360" s="50"/>
      <c r="BH3360" s="50"/>
      <c r="BI3360" s="50"/>
      <c r="BJ3360" s="50"/>
      <c r="BK3360" s="50"/>
      <c r="BL3360" s="50"/>
      <c r="BM3360" s="50"/>
      <c r="BN3360" s="50"/>
      <c r="BO3360" s="50"/>
      <c r="BP3360" s="50"/>
      <c r="BQ3360" s="50"/>
      <c r="BR3360" s="50"/>
      <c r="BS3360" s="50"/>
      <c r="BT3360" s="50"/>
      <c r="BU3360" s="50"/>
      <c r="BV3360" s="50"/>
      <c r="BW3360" s="50"/>
      <c r="BX3360" s="50"/>
      <c r="BY3360" s="50"/>
      <c r="BZ3360" s="50"/>
      <c r="CA3360" s="50"/>
      <c r="CB3360" s="50"/>
      <c r="CC3360" s="50"/>
      <c r="CD3360" s="50"/>
      <c r="CE3360" s="50"/>
      <c r="CF3360" s="50"/>
      <c r="CG3360" s="50"/>
      <c r="CH3360" s="50"/>
      <c r="CI3360" s="50"/>
      <c r="CJ3360" s="50"/>
      <c r="CK3360" s="50"/>
      <c r="CL3360" s="50"/>
      <c r="CM3360" s="50"/>
      <c r="CN3360" s="50"/>
      <c r="CO3360" s="50"/>
      <c r="CP3360" s="50"/>
      <c r="CQ3360" s="50"/>
      <c r="CR3360" s="50"/>
      <c r="CS3360" s="50"/>
      <c r="CT3360" s="50"/>
      <c r="CU3360" s="50"/>
      <c r="CV3360" s="50"/>
      <c r="CW3360" s="50"/>
      <c r="CX3360" s="50"/>
      <c r="CY3360" s="50"/>
      <c r="CZ3360" s="50"/>
      <c r="DA3360" s="50"/>
      <c r="DB3360" s="50"/>
      <c r="DC3360" s="50"/>
      <c r="DD3360" s="50"/>
      <c r="DE3360" s="50"/>
      <c r="DF3360" s="50"/>
      <c r="DG3360" s="50"/>
    </row>
    <row r="3361" spans="1:111" ht="25.5" x14ac:dyDescent="0.2">
      <c r="A3361" s="625"/>
      <c r="B3361" s="625"/>
      <c r="C3361" s="625"/>
      <c r="D3361" s="78" t="s">
        <v>242</v>
      </c>
      <c r="E3361" s="353">
        <v>650</v>
      </c>
      <c r="F3361" s="352">
        <f t="shared" si="104"/>
        <v>390</v>
      </c>
      <c r="G3361" s="352">
        <f t="shared" si="105"/>
        <v>325</v>
      </c>
      <c r="H3361" s="50"/>
      <c r="I3361" s="50"/>
      <c r="J3361" s="50"/>
      <c r="K3361" s="50"/>
      <c r="L3361" s="50"/>
      <c r="M3361" s="50"/>
      <c r="N3361" s="50"/>
      <c r="O3361" s="50"/>
      <c r="P3361" s="50"/>
      <c r="Q3361" s="50"/>
      <c r="R3361" s="50"/>
      <c r="S3361" s="50"/>
      <c r="T3361" s="50"/>
      <c r="U3361" s="50"/>
      <c r="V3361" s="50"/>
      <c r="W3361" s="50"/>
      <c r="X3361" s="50"/>
      <c r="Y3361" s="50"/>
      <c r="Z3361" s="50"/>
      <c r="AA3361" s="50"/>
      <c r="AB3361" s="50"/>
      <c r="AC3361" s="50"/>
      <c r="AD3361" s="50"/>
      <c r="AE3361" s="50"/>
      <c r="AF3361" s="50"/>
      <c r="AG3361" s="50"/>
      <c r="AH3361" s="50"/>
      <c r="AI3361" s="50"/>
      <c r="AJ3361" s="50"/>
      <c r="AK3361" s="50"/>
      <c r="AL3361" s="50"/>
      <c r="AM3361" s="50"/>
      <c r="AN3361" s="50"/>
      <c r="AO3361" s="50"/>
      <c r="AP3361" s="50"/>
      <c r="AQ3361" s="50"/>
      <c r="AR3361" s="50"/>
      <c r="AS3361" s="50"/>
      <c r="AT3361" s="50"/>
      <c r="AU3361" s="50"/>
      <c r="AV3361" s="50"/>
      <c r="AW3361" s="50"/>
      <c r="AX3361" s="50"/>
      <c r="AY3361" s="50"/>
      <c r="AZ3361" s="50"/>
      <c r="BA3361" s="50"/>
      <c r="BB3361" s="50"/>
      <c r="BC3361" s="50"/>
      <c r="BD3361" s="50"/>
      <c r="BE3361" s="50"/>
      <c r="BF3361" s="50"/>
      <c r="BG3361" s="50"/>
      <c r="BH3361" s="50"/>
      <c r="BI3361" s="50"/>
      <c r="BJ3361" s="50"/>
      <c r="BK3361" s="50"/>
      <c r="BL3361" s="50"/>
      <c r="BM3361" s="50"/>
      <c r="BN3361" s="50"/>
      <c r="BO3361" s="50"/>
      <c r="BP3361" s="50"/>
      <c r="BQ3361" s="50"/>
      <c r="BR3361" s="50"/>
      <c r="BS3361" s="50"/>
      <c r="BT3361" s="50"/>
      <c r="BU3361" s="50"/>
      <c r="BV3361" s="50"/>
      <c r="BW3361" s="50"/>
      <c r="BX3361" s="50"/>
      <c r="BY3361" s="50"/>
      <c r="BZ3361" s="50"/>
      <c r="CA3361" s="50"/>
      <c r="CB3361" s="50"/>
      <c r="CC3361" s="50"/>
      <c r="CD3361" s="50"/>
      <c r="CE3361" s="50"/>
      <c r="CF3361" s="50"/>
      <c r="CG3361" s="50"/>
      <c r="CH3361" s="50"/>
      <c r="CI3361" s="50"/>
      <c r="CJ3361" s="50"/>
      <c r="CK3361" s="50"/>
      <c r="CL3361" s="50"/>
      <c r="CM3361" s="50"/>
      <c r="CN3361" s="50"/>
      <c r="CO3361" s="50"/>
      <c r="CP3361" s="50"/>
      <c r="CQ3361" s="50"/>
      <c r="CR3361" s="50"/>
      <c r="CS3361" s="50"/>
      <c r="CT3361" s="50"/>
      <c r="CU3361" s="50"/>
      <c r="CV3361" s="50"/>
      <c r="CW3361" s="50"/>
      <c r="CX3361" s="50"/>
      <c r="CY3361" s="50"/>
      <c r="CZ3361" s="50"/>
      <c r="DA3361" s="50"/>
      <c r="DB3361" s="50"/>
      <c r="DC3361" s="50"/>
      <c r="DD3361" s="50"/>
      <c r="DE3361" s="50"/>
      <c r="DF3361" s="50"/>
      <c r="DG3361" s="50"/>
    </row>
    <row r="3362" spans="1:111" x14ac:dyDescent="0.2">
      <c r="A3362" s="625"/>
      <c r="B3362" s="625"/>
      <c r="C3362" s="625"/>
      <c r="D3362" s="78" t="s">
        <v>243</v>
      </c>
      <c r="E3362" s="353">
        <v>800</v>
      </c>
      <c r="F3362" s="352">
        <f t="shared" si="104"/>
        <v>480</v>
      </c>
      <c r="G3362" s="352">
        <f t="shared" si="105"/>
        <v>400</v>
      </c>
      <c r="H3362" s="50"/>
      <c r="I3362" s="50"/>
      <c r="J3362" s="50"/>
      <c r="K3362" s="50"/>
      <c r="L3362" s="50"/>
      <c r="M3362" s="50"/>
      <c r="N3362" s="50"/>
      <c r="O3362" s="50"/>
      <c r="P3362" s="50"/>
      <c r="Q3362" s="50"/>
      <c r="R3362" s="50"/>
      <c r="S3362" s="50"/>
      <c r="T3362" s="50"/>
      <c r="U3362" s="50"/>
      <c r="V3362" s="50"/>
      <c r="W3362" s="50"/>
      <c r="X3362" s="50"/>
      <c r="Y3362" s="50"/>
      <c r="Z3362" s="50"/>
      <c r="AA3362" s="50"/>
      <c r="AB3362" s="50"/>
      <c r="AC3362" s="50"/>
      <c r="AD3362" s="50"/>
      <c r="AE3362" s="50"/>
      <c r="AF3362" s="50"/>
      <c r="AG3362" s="50"/>
      <c r="AH3362" s="50"/>
      <c r="AI3362" s="50"/>
      <c r="AJ3362" s="50"/>
      <c r="AK3362" s="50"/>
      <c r="AL3362" s="50"/>
      <c r="AM3362" s="50"/>
      <c r="AN3362" s="50"/>
      <c r="AO3362" s="50"/>
      <c r="AP3362" s="50"/>
      <c r="AQ3362" s="50"/>
      <c r="AR3362" s="50"/>
      <c r="AS3362" s="50"/>
      <c r="AT3362" s="50"/>
      <c r="AU3362" s="50"/>
      <c r="AV3362" s="50"/>
      <c r="AW3362" s="50"/>
      <c r="AX3362" s="50"/>
      <c r="AY3362" s="50"/>
      <c r="AZ3362" s="50"/>
      <c r="BA3362" s="50"/>
      <c r="BB3362" s="50"/>
      <c r="BC3362" s="50"/>
      <c r="BD3362" s="50"/>
      <c r="BE3362" s="50"/>
      <c r="BF3362" s="50"/>
      <c r="BG3362" s="50"/>
      <c r="BH3362" s="50"/>
      <c r="BI3362" s="50"/>
      <c r="BJ3362" s="50"/>
      <c r="BK3362" s="50"/>
      <c r="BL3362" s="50"/>
      <c r="BM3362" s="50"/>
      <c r="BN3362" s="50"/>
      <c r="BO3362" s="50"/>
      <c r="BP3362" s="50"/>
      <c r="BQ3362" s="50"/>
      <c r="BR3362" s="50"/>
      <c r="BS3362" s="50"/>
      <c r="BT3362" s="50"/>
      <c r="BU3362" s="50"/>
      <c r="BV3362" s="50"/>
      <c r="BW3362" s="50"/>
      <c r="BX3362" s="50"/>
      <c r="BY3362" s="50"/>
      <c r="BZ3362" s="50"/>
      <c r="CA3362" s="50"/>
      <c r="CB3362" s="50"/>
      <c r="CC3362" s="50"/>
      <c r="CD3362" s="50"/>
      <c r="CE3362" s="50"/>
      <c r="CF3362" s="50"/>
      <c r="CG3362" s="50"/>
      <c r="CH3362" s="50"/>
      <c r="CI3362" s="50"/>
      <c r="CJ3362" s="50"/>
      <c r="CK3362" s="50"/>
      <c r="CL3362" s="50"/>
      <c r="CM3362" s="50"/>
      <c r="CN3362" s="50"/>
      <c r="CO3362" s="50"/>
      <c r="CP3362" s="50"/>
      <c r="CQ3362" s="50"/>
      <c r="CR3362" s="50"/>
      <c r="CS3362" s="50"/>
      <c r="CT3362" s="50"/>
      <c r="CU3362" s="50"/>
      <c r="CV3362" s="50"/>
      <c r="CW3362" s="50"/>
      <c r="CX3362" s="50"/>
      <c r="CY3362" s="50"/>
      <c r="CZ3362" s="50"/>
      <c r="DA3362" s="50"/>
      <c r="DB3362" s="50"/>
      <c r="DC3362" s="50"/>
      <c r="DD3362" s="50"/>
      <c r="DE3362" s="50"/>
      <c r="DF3362" s="50"/>
      <c r="DG3362" s="50"/>
    </row>
    <row r="3363" spans="1:111" ht="25.5" x14ac:dyDescent="0.2">
      <c r="A3363" s="625"/>
      <c r="B3363" s="625"/>
      <c r="C3363" s="625"/>
      <c r="D3363" s="78" t="s">
        <v>244</v>
      </c>
      <c r="E3363" s="353">
        <v>1300</v>
      </c>
      <c r="F3363" s="352">
        <f t="shared" si="104"/>
        <v>780</v>
      </c>
      <c r="G3363" s="352">
        <f t="shared" si="105"/>
        <v>650</v>
      </c>
      <c r="H3363" s="50"/>
      <c r="I3363" s="50"/>
      <c r="J3363" s="50"/>
      <c r="K3363" s="50"/>
      <c r="L3363" s="50"/>
      <c r="M3363" s="50"/>
      <c r="N3363" s="50"/>
      <c r="O3363" s="50"/>
      <c r="P3363" s="50"/>
      <c r="Q3363" s="50"/>
      <c r="R3363" s="50"/>
      <c r="S3363" s="50"/>
      <c r="T3363" s="50"/>
      <c r="U3363" s="50"/>
      <c r="V3363" s="50"/>
      <c r="W3363" s="50"/>
      <c r="X3363" s="50"/>
      <c r="Y3363" s="50"/>
      <c r="Z3363" s="50"/>
      <c r="AA3363" s="50"/>
      <c r="AB3363" s="50"/>
      <c r="AC3363" s="50"/>
      <c r="AD3363" s="50"/>
      <c r="AE3363" s="50"/>
      <c r="AF3363" s="50"/>
      <c r="AG3363" s="50"/>
      <c r="AH3363" s="50"/>
      <c r="AI3363" s="50"/>
      <c r="AJ3363" s="50"/>
      <c r="AK3363" s="50"/>
      <c r="AL3363" s="50"/>
      <c r="AM3363" s="50"/>
      <c r="AN3363" s="50"/>
      <c r="AO3363" s="50"/>
      <c r="AP3363" s="50"/>
      <c r="AQ3363" s="50"/>
      <c r="AR3363" s="50"/>
      <c r="AS3363" s="50"/>
      <c r="AT3363" s="50"/>
      <c r="AU3363" s="50"/>
      <c r="AV3363" s="50"/>
      <c r="AW3363" s="50"/>
      <c r="AX3363" s="50"/>
      <c r="AY3363" s="50"/>
      <c r="AZ3363" s="50"/>
      <c r="BA3363" s="50"/>
      <c r="BB3363" s="50"/>
      <c r="BC3363" s="50"/>
      <c r="BD3363" s="50"/>
      <c r="BE3363" s="50"/>
      <c r="BF3363" s="50"/>
      <c r="BG3363" s="50"/>
      <c r="BH3363" s="50"/>
      <c r="BI3363" s="50"/>
      <c r="BJ3363" s="50"/>
      <c r="BK3363" s="50"/>
      <c r="BL3363" s="50"/>
      <c r="BM3363" s="50"/>
      <c r="BN3363" s="50"/>
      <c r="BO3363" s="50"/>
      <c r="BP3363" s="50"/>
      <c r="BQ3363" s="50"/>
      <c r="BR3363" s="50"/>
      <c r="BS3363" s="50"/>
      <c r="BT3363" s="50"/>
      <c r="BU3363" s="50"/>
      <c r="BV3363" s="50"/>
      <c r="BW3363" s="50"/>
      <c r="BX3363" s="50"/>
      <c r="BY3363" s="50"/>
      <c r="BZ3363" s="50"/>
      <c r="CA3363" s="50"/>
      <c r="CB3363" s="50"/>
      <c r="CC3363" s="50"/>
      <c r="CD3363" s="50"/>
      <c r="CE3363" s="50"/>
      <c r="CF3363" s="50"/>
      <c r="CG3363" s="50"/>
      <c r="CH3363" s="50"/>
      <c r="CI3363" s="50"/>
      <c r="CJ3363" s="50"/>
      <c r="CK3363" s="50"/>
      <c r="CL3363" s="50"/>
      <c r="CM3363" s="50"/>
      <c r="CN3363" s="50"/>
      <c r="CO3363" s="50"/>
      <c r="CP3363" s="50"/>
      <c r="CQ3363" s="50"/>
      <c r="CR3363" s="50"/>
      <c r="CS3363" s="50"/>
      <c r="CT3363" s="50"/>
      <c r="CU3363" s="50"/>
      <c r="CV3363" s="50"/>
      <c r="CW3363" s="50"/>
      <c r="CX3363" s="50"/>
      <c r="CY3363" s="50"/>
      <c r="CZ3363" s="50"/>
      <c r="DA3363" s="50"/>
      <c r="DB3363" s="50"/>
      <c r="DC3363" s="50"/>
      <c r="DD3363" s="50"/>
      <c r="DE3363" s="50"/>
      <c r="DF3363" s="50"/>
      <c r="DG3363" s="50"/>
    </row>
    <row r="3364" spans="1:111" ht="25.5" x14ac:dyDescent="0.2">
      <c r="A3364" s="625"/>
      <c r="B3364" s="625"/>
      <c r="C3364" s="625"/>
      <c r="D3364" s="78" t="s">
        <v>245</v>
      </c>
      <c r="E3364" s="353">
        <v>650</v>
      </c>
      <c r="F3364" s="352">
        <f t="shared" si="104"/>
        <v>390</v>
      </c>
      <c r="G3364" s="352">
        <f t="shared" si="105"/>
        <v>325</v>
      </c>
      <c r="H3364" s="50"/>
      <c r="I3364" s="50"/>
      <c r="J3364" s="50"/>
      <c r="K3364" s="50"/>
      <c r="L3364" s="50"/>
      <c r="M3364" s="50"/>
      <c r="N3364" s="50"/>
      <c r="O3364" s="50"/>
      <c r="P3364" s="50"/>
      <c r="Q3364" s="50"/>
      <c r="R3364" s="50"/>
      <c r="S3364" s="50"/>
      <c r="T3364" s="50"/>
      <c r="U3364" s="50"/>
      <c r="V3364" s="50"/>
      <c r="W3364" s="50"/>
      <c r="X3364" s="50"/>
      <c r="Y3364" s="50"/>
      <c r="Z3364" s="50"/>
      <c r="AA3364" s="50"/>
      <c r="AB3364" s="50"/>
      <c r="AC3364" s="50"/>
      <c r="AD3364" s="50"/>
      <c r="AE3364" s="50"/>
      <c r="AF3364" s="50"/>
      <c r="AG3364" s="50"/>
      <c r="AH3364" s="50"/>
      <c r="AI3364" s="50"/>
      <c r="AJ3364" s="50"/>
      <c r="AK3364" s="50"/>
      <c r="AL3364" s="50"/>
      <c r="AM3364" s="50"/>
      <c r="AN3364" s="50"/>
      <c r="AO3364" s="50"/>
      <c r="AP3364" s="50"/>
      <c r="AQ3364" s="50"/>
      <c r="AR3364" s="50"/>
      <c r="AS3364" s="50"/>
      <c r="AT3364" s="50"/>
      <c r="AU3364" s="50"/>
      <c r="AV3364" s="50"/>
      <c r="AW3364" s="50"/>
      <c r="AX3364" s="50"/>
      <c r="AY3364" s="50"/>
      <c r="AZ3364" s="50"/>
      <c r="BA3364" s="50"/>
      <c r="BB3364" s="50"/>
      <c r="BC3364" s="50"/>
      <c r="BD3364" s="50"/>
      <c r="BE3364" s="50"/>
      <c r="BF3364" s="50"/>
      <c r="BG3364" s="50"/>
      <c r="BH3364" s="50"/>
      <c r="BI3364" s="50"/>
      <c r="BJ3364" s="50"/>
      <c r="BK3364" s="50"/>
      <c r="BL3364" s="50"/>
      <c r="BM3364" s="50"/>
      <c r="BN3364" s="50"/>
      <c r="BO3364" s="50"/>
      <c r="BP3364" s="50"/>
      <c r="BQ3364" s="50"/>
      <c r="BR3364" s="50"/>
      <c r="BS3364" s="50"/>
      <c r="BT3364" s="50"/>
      <c r="BU3364" s="50"/>
      <c r="BV3364" s="50"/>
      <c r="BW3364" s="50"/>
      <c r="BX3364" s="50"/>
      <c r="BY3364" s="50"/>
      <c r="BZ3364" s="50"/>
      <c r="CA3364" s="50"/>
      <c r="CB3364" s="50"/>
      <c r="CC3364" s="50"/>
      <c r="CD3364" s="50"/>
      <c r="CE3364" s="50"/>
      <c r="CF3364" s="50"/>
      <c r="CG3364" s="50"/>
      <c r="CH3364" s="50"/>
      <c r="CI3364" s="50"/>
      <c r="CJ3364" s="50"/>
      <c r="CK3364" s="50"/>
      <c r="CL3364" s="50"/>
      <c r="CM3364" s="50"/>
      <c r="CN3364" s="50"/>
      <c r="CO3364" s="50"/>
      <c r="CP3364" s="50"/>
      <c r="CQ3364" s="50"/>
      <c r="CR3364" s="50"/>
      <c r="CS3364" s="50"/>
      <c r="CT3364" s="50"/>
      <c r="CU3364" s="50"/>
      <c r="CV3364" s="50"/>
      <c r="CW3364" s="50"/>
      <c r="CX3364" s="50"/>
      <c r="CY3364" s="50"/>
      <c r="CZ3364" s="50"/>
      <c r="DA3364" s="50"/>
      <c r="DB3364" s="50"/>
      <c r="DC3364" s="50"/>
      <c r="DD3364" s="50"/>
      <c r="DE3364" s="50"/>
      <c r="DF3364" s="50"/>
      <c r="DG3364" s="50"/>
    </row>
    <row r="3365" spans="1:111" ht="25.5" x14ac:dyDescent="0.2">
      <c r="A3365" s="625"/>
      <c r="B3365" s="625"/>
      <c r="C3365" s="625"/>
      <c r="D3365" s="78" t="s">
        <v>246</v>
      </c>
      <c r="E3365" s="353">
        <v>650</v>
      </c>
      <c r="F3365" s="352">
        <f t="shared" si="104"/>
        <v>390</v>
      </c>
      <c r="G3365" s="352">
        <f t="shared" si="105"/>
        <v>325</v>
      </c>
      <c r="H3365" s="50"/>
      <c r="I3365" s="50"/>
      <c r="J3365" s="50"/>
      <c r="K3365" s="50"/>
      <c r="L3365" s="50"/>
      <c r="M3365" s="50"/>
      <c r="N3365" s="50"/>
      <c r="O3365" s="50"/>
      <c r="P3365" s="50"/>
      <c r="Q3365" s="50"/>
      <c r="R3365" s="50"/>
      <c r="S3365" s="50"/>
      <c r="T3365" s="50"/>
      <c r="U3365" s="50"/>
      <c r="V3365" s="50"/>
      <c r="W3365" s="50"/>
      <c r="X3365" s="50"/>
      <c r="Y3365" s="50"/>
      <c r="Z3365" s="50"/>
      <c r="AA3365" s="50"/>
      <c r="AB3365" s="50"/>
      <c r="AC3365" s="50"/>
      <c r="AD3365" s="50"/>
      <c r="AE3365" s="50"/>
      <c r="AF3365" s="50"/>
      <c r="AG3365" s="50"/>
      <c r="AH3365" s="50"/>
      <c r="AI3365" s="50"/>
      <c r="AJ3365" s="50"/>
      <c r="AK3365" s="50"/>
      <c r="AL3365" s="50"/>
      <c r="AM3365" s="50"/>
      <c r="AN3365" s="50"/>
      <c r="AO3365" s="50"/>
      <c r="AP3365" s="50"/>
      <c r="AQ3365" s="50"/>
      <c r="AR3365" s="50"/>
      <c r="AS3365" s="50"/>
      <c r="AT3365" s="50"/>
      <c r="AU3365" s="50"/>
      <c r="AV3365" s="50"/>
      <c r="AW3365" s="50"/>
      <c r="AX3365" s="50"/>
      <c r="AY3365" s="50"/>
      <c r="AZ3365" s="50"/>
      <c r="BA3365" s="50"/>
      <c r="BB3365" s="50"/>
      <c r="BC3365" s="50"/>
      <c r="BD3365" s="50"/>
      <c r="BE3365" s="50"/>
      <c r="BF3365" s="50"/>
      <c r="BG3365" s="50"/>
      <c r="BH3365" s="50"/>
      <c r="BI3365" s="50"/>
      <c r="BJ3365" s="50"/>
      <c r="BK3365" s="50"/>
      <c r="BL3365" s="50"/>
      <c r="BM3365" s="50"/>
      <c r="BN3365" s="50"/>
      <c r="BO3365" s="50"/>
      <c r="BP3365" s="50"/>
      <c r="BQ3365" s="50"/>
      <c r="BR3365" s="50"/>
      <c r="BS3365" s="50"/>
      <c r="BT3365" s="50"/>
      <c r="BU3365" s="50"/>
      <c r="BV3365" s="50"/>
      <c r="BW3365" s="50"/>
      <c r="BX3365" s="50"/>
      <c r="BY3365" s="50"/>
      <c r="BZ3365" s="50"/>
      <c r="CA3365" s="50"/>
      <c r="CB3365" s="50"/>
      <c r="CC3365" s="50"/>
      <c r="CD3365" s="50"/>
      <c r="CE3365" s="50"/>
      <c r="CF3365" s="50"/>
      <c r="CG3365" s="50"/>
      <c r="CH3365" s="50"/>
      <c r="CI3365" s="50"/>
      <c r="CJ3365" s="50"/>
      <c r="CK3365" s="50"/>
      <c r="CL3365" s="50"/>
      <c r="CM3365" s="50"/>
      <c r="CN3365" s="50"/>
      <c r="CO3365" s="50"/>
      <c r="CP3365" s="50"/>
      <c r="CQ3365" s="50"/>
      <c r="CR3365" s="50"/>
      <c r="CS3365" s="50"/>
      <c r="CT3365" s="50"/>
      <c r="CU3365" s="50"/>
      <c r="CV3365" s="50"/>
      <c r="CW3365" s="50"/>
      <c r="CX3365" s="50"/>
      <c r="CY3365" s="50"/>
      <c r="CZ3365" s="50"/>
      <c r="DA3365" s="50"/>
      <c r="DB3365" s="50"/>
      <c r="DC3365" s="50"/>
      <c r="DD3365" s="50"/>
      <c r="DE3365" s="50"/>
      <c r="DF3365" s="50"/>
      <c r="DG3365" s="50"/>
    </row>
    <row r="3366" spans="1:111" ht="25.5" x14ac:dyDescent="0.2">
      <c r="A3366" s="625"/>
      <c r="B3366" s="625"/>
      <c r="C3366" s="625"/>
      <c r="D3366" s="78" t="s">
        <v>247</v>
      </c>
      <c r="E3366" s="353">
        <v>650</v>
      </c>
      <c r="F3366" s="352">
        <f t="shared" si="104"/>
        <v>390</v>
      </c>
      <c r="G3366" s="352">
        <f t="shared" si="105"/>
        <v>325</v>
      </c>
      <c r="H3366" s="50"/>
      <c r="I3366" s="50"/>
      <c r="J3366" s="50"/>
      <c r="K3366" s="50"/>
      <c r="L3366" s="50"/>
      <c r="M3366" s="50"/>
      <c r="N3366" s="50"/>
      <c r="O3366" s="50"/>
      <c r="P3366" s="50"/>
      <c r="Q3366" s="50"/>
      <c r="R3366" s="50"/>
      <c r="S3366" s="50"/>
      <c r="T3366" s="50"/>
      <c r="U3366" s="50"/>
      <c r="V3366" s="50"/>
      <c r="W3366" s="50"/>
      <c r="X3366" s="50"/>
      <c r="Y3366" s="50"/>
      <c r="Z3366" s="50"/>
      <c r="AA3366" s="50"/>
      <c r="AB3366" s="50"/>
      <c r="AC3366" s="50"/>
      <c r="AD3366" s="50"/>
      <c r="AE3366" s="50"/>
      <c r="AF3366" s="50"/>
      <c r="AG3366" s="50"/>
      <c r="AH3366" s="50"/>
      <c r="AI3366" s="50"/>
      <c r="AJ3366" s="50"/>
      <c r="AK3366" s="50"/>
      <c r="AL3366" s="50"/>
      <c r="AM3366" s="50"/>
      <c r="AN3366" s="50"/>
      <c r="AO3366" s="50"/>
      <c r="AP3366" s="50"/>
      <c r="AQ3366" s="50"/>
      <c r="AR3366" s="50"/>
      <c r="AS3366" s="50"/>
      <c r="AT3366" s="50"/>
      <c r="AU3366" s="50"/>
      <c r="AV3366" s="50"/>
      <c r="AW3366" s="50"/>
      <c r="AX3366" s="50"/>
      <c r="AY3366" s="50"/>
      <c r="AZ3366" s="50"/>
      <c r="BA3366" s="50"/>
      <c r="BB3366" s="50"/>
      <c r="BC3366" s="50"/>
      <c r="BD3366" s="50"/>
      <c r="BE3366" s="50"/>
      <c r="BF3366" s="50"/>
      <c r="BG3366" s="50"/>
      <c r="BH3366" s="50"/>
      <c r="BI3366" s="50"/>
      <c r="BJ3366" s="50"/>
      <c r="BK3366" s="50"/>
      <c r="BL3366" s="50"/>
      <c r="BM3366" s="50"/>
      <c r="BN3366" s="50"/>
      <c r="BO3366" s="50"/>
      <c r="BP3366" s="50"/>
      <c r="BQ3366" s="50"/>
      <c r="BR3366" s="50"/>
      <c r="BS3366" s="50"/>
      <c r="BT3366" s="50"/>
      <c r="BU3366" s="50"/>
      <c r="BV3366" s="50"/>
      <c r="BW3366" s="50"/>
      <c r="BX3366" s="50"/>
      <c r="BY3366" s="50"/>
      <c r="BZ3366" s="50"/>
      <c r="CA3366" s="50"/>
      <c r="CB3366" s="50"/>
      <c r="CC3366" s="50"/>
      <c r="CD3366" s="50"/>
      <c r="CE3366" s="50"/>
      <c r="CF3366" s="50"/>
      <c r="CG3366" s="50"/>
      <c r="CH3366" s="50"/>
      <c r="CI3366" s="50"/>
      <c r="CJ3366" s="50"/>
      <c r="CK3366" s="50"/>
      <c r="CL3366" s="50"/>
      <c r="CM3366" s="50"/>
      <c r="CN3366" s="50"/>
      <c r="CO3366" s="50"/>
      <c r="CP3366" s="50"/>
      <c r="CQ3366" s="50"/>
      <c r="CR3366" s="50"/>
      <c r="CS3366" s="50"/>
      <c r="CT3366" s="50"/>
      <c r="CU3366" s="50"/>
      <c r="CV3366" s="50"/>
      <c r="CW3366" s="50"/>
      <c r="CX3366" s="50"/>
      <c r="CY3366" s="50"/>
      <c r="CZ3366" s="50"/>
      <c r="DA3366" s="50"/>
      <c r="DB3366" s="50"/>
      <c r="DC3366" s="50"/>
      <c r="DD3366" s="50"/>
      <c r="DE3366" s="50"/>
      <c r="DF3366" s="50"/>
      <c r="DG3366" s="50"/>
    </row>
    <row r="3367" spans="1:111" ht="25.5" x14ac:dyDescent="0.2">
      <c r="A3367" s="626"/>
      <c r="B3367" s="626"/>
      <c r="C3367" s="626"/>
      <c r="D3367" s="78" t="s">
        <v>248</v>
      </c>
      <c r="E3367" s="353">
        <v>650</v>
      </c>
      <c r="F3367" s="352">
        <f t="shared" si="104"/>
        <v>390</v>
      </c>
      <c r="G3367" s="352">
        <f t="shared" si="105"/>
        <v>325</v>
      </c>
      <c r="H3367" s="50"/>
      <c r="I3367" s="50"/>
      <c r="J3367" s="50"/>
      <c r="K3367" s="50"/>
      <c r="L3367" s="50"/>
      <c r="M3367" s="50"/>
      <c r="N3367" s="50"/>
      <c r="O3367" s="50"/>
      <c r="P3367" s="50"/>
      <c r="Q3367" s="50"/>
      <c r="R3367" s="50"/>
      <c r="S3367" s="50"/>
      <c r="T3367" s="50"/>
      <c r="U3367" s="50"/>
      <c r="V3367" s="50"/>
      <c r="W3367" s="50"/>
      <c r="X3367" s="50"/>
      <c r="Y3367" s="50"/>
      <c r="Z3367" s="50"/>
      <c r="AA3367" s="50"/>
      <c r="AB3367" s="50"/>
      <c r="AC3367" s="50"/>
      <c r="AD3367" s="50"/>
      <c r="AE3367" s="50"/>
      <c r="AF3367" s="50"/>
      <c r="AG3367" s="50"/>
      <c r="AH3367" s="50"/>
      <c r="AI3367" s="50"/>
      <c r="AJ3367" s="50"/>
      <c r="AK3367" s="50"/>
      <c r="AL3367" s="50"/>
      <c r="AM3367" s="50"/>
      <c r="AN3367" s="50"/>
      <c r="AO3367" s="50"/>
      <c r="AP3367" s="50"/>
      <c r="AQ3367" s="50"/>
      <c r="AR3367" s="50"/>
      <c r="AS3367" s="50"/>
      <c r="AT3367" s="50"/>
      <c r="AU3367" s="50"/>
      <c r="AV3367" s="50"/>
      <c r="AW3367" s="50"/>
      <c r="AX3367" s="50"/>
      <c r="AY3367" s="50"/>
      <c r="AZ3367" s="50"/>
      <c r="BA3367" s="50"/>
      <c r="BB3367" s="50"/>
      <c r="BC3367" s="50"/>
      <c r="BD3367" s="50"/>
      <c r="BE3367" s="50"/>
      <c r="BF3367" s="50"/>
      <c r="BG3367" s="50"/>
      <c r="BH3367" s="50"/>
      <c r="BI3367" s="50"/>
      <c r="BJ3367" s="50"/>
      <c r="BK3367" s="50"/>
      <c r="BL3367" s="50"/>
      <c r="BM3367" s="50"/>
      <c r="BN3367" s="50"/>
      <c r="BO3367" s="50"/>
      <c r="BP3367" s="50"/>
      <c r="BQ3367" s="50"/>
      <c r="BR3367" s="50"/>
      <c r="BS3367" s="50"/>
      <c r="BT3367" s="50"/>
      <c r="BU3367" s="50"/>
      <c r="BV3367" s="50"/>
      <c r="BW3367" s="50"/>
      <c r="BX3367" s="50"/>
      <c r="BY3367" s="50"/>
      <c r="BZ3367" s="50"/>
      <c r="CA3367" s="50"/>
      <c r="CB3367" s="50"/>
      <c r="CC3367" s="50"/>
      <c r="CD3367" s="50"/>
      <c r="CE3367" s="50"/>
      <c r="CF3367" s="50"/>
      <c r="CG3367" s="50"/>
      <c r="CH3367" s="50"/>
      <c r="CI3367" s="50"/>
      <c r="CJ3367" s="50"/>
      <c r="CK3367" s="50"/>
      <c r="CL3367" s="50"/>
      <c r="CM3367" s="50"/>
      <c r="CN3367" s="50"/>
      <c r="CO3367" s="50"/>
      <c r="CP3367" s="50"/>
      <c r="CQ3367" s="50"/>
      <c r="CR3367" s="50"/>
      <c r="CS3367" s="50"/>
      <c r="CT3367" s="50"/>
      <c r="CU3367" s="50"/>
      <c r="CV3367" s="50"/>
      <c r="CW3367" s="50"/>
      <c r="CX3367" s="50"/>
      <c r="CY3367" s="50"/>
      <c r="CZ3367" s="50"/>
      <c r="DA3367" s="50"/>
      <c r="DB3367" s="50"/>
      <c r="DC3367" s="50"/>
      <c r="DD3367" s="50"/>
      <c r="DE3367" s="50"/>
      <c r="DF3367" s="50"/>
      <c r="DG3367" s="50"/>
    </row>
    <row r="3368" spans="1:111" ht="25.5" x14ac:dyDescent="0.2">
      <c r="A3368" s="624" t="s">
        <v>166</v>
      </c>
      <c r="B3368" s="624" t="s">
        <v>166</v>
      </c>
      <c r="C3368" s="624"/>
      <c r="D3368" s="75" t="s">
        <v>249</v>
      </c>
      <c r="E3368" s="353">
        <v>0</v>
      </c>
      <c r="F3368" s="352">
        <f t="shared" si="104"/>
        <v>0</v>
      </c>
      <c r="G3368" s="352">
        <f t="shared" si="105"/>
        <v>0</v>
      </c>
      <c r="H3368" s="50"/>
      <c r="I3368" s="50"/>
      <c r="J3368" s="50"/>
      <c r="K3368" s="50"/>
      <c r="L3368" s="50"/>
      <c r="M3368" s="50"/>
      <c r="N3368" s="50"/>
      <c r="O3368" s="50"/>
      <c r="P3368" s="50"/>
      <c r="Q3368" s="50"/>
      <c r="R3368" s="50"/>
      <c r="S3368" s="50"/>
      <c r="T3368" s="50"/>
      <c r="U3368" s="50"/>
      <c r="V3368" s="50"/>
      <c r="W3368" s="50"/>
      <c r="X3368" s="50"/>
      <c r="Y3368" s="50"/>
      <c r="Z3368" s="50"/>
      <c r="AA3368" s="50"/>
      <c r="AB3368" s="50"/>
      <c r="AC3368" s="50"/>
      <c r="AD3368" s="50"/>
      <c r="AE3368" s="50"/>
      <c r="AF3368" s="50"/>
      <c r="AG3368" s="50"/>
      <c r="AH3368" s="50"/>
      <c r="AI3368" s="50"/>
      <c r="AJ3368" s="50"/>
      <c r="AK3368" s="50"/>
      <c r="AL3368" s="50"/>
      <c r="AM3368" s="50"/>
      <c r="AN3368" s="50"/>
      <c r="AO3368" s="50"/>
      <c r="AP3368" s="50"/>
      <c r="AQ3368" s="50"/>
      <c r="AR3368" s="50"/>
      <c r="AS3368" s="50"/>
      <c r="AT3368" s="50"/>
      <c r="AU3368" s="50"/>
      <c r="AV3368" s="50"/>
      <c r="AW3368" s="50"/>
      <c r="AX3368" s="50"/>
      <c r="AY3368" s="50"/>
      <c r="AZ3368" s="50"/>
      <c r="BA3368" s="50"/>
      <c r="BB3368" s="50"/>
      <c r="BC3368" s="50"/>
      <c r="BD3368" s="50"/>
      <c r="BE3368" s="50"/>
      <c r="BF3368" s="50"/>
      <c r="BG3368" s="50"/>
      <c r="BH3368" s="50"/>
      <c r="BI3368" s="50"/>
      <c r="BJ3368" s="50"/>
      <c r="BK3368" s="50"/>
      <c r="BL3368" s="50"/>
      <c r="BM3368" s="50"/>
      <c r="BN3368" s="50"/>
      <c r="BO3368" s="50"/>
      <c r="BP3368" s="50"/>
      <c r="BQ3368" s="50"/>
      <c r="BR3368" s="50"/>
      <c r="BS3368" s="50"/>
      <c r="BT3368" s="50"/>
      <c r="BU3368" s="50"/>
      <c r="BV3368" s="50"/>
      <c r="BW3368" s="50"/>
      <c r="BX3368" s="50"/>
      <c r="BY3368" s="50"/>
      <c r="BZ3368" s="50"/>
      <c r="CA3368" s="50"/>
      <c r="CB3368" s="50"/>
      <c r="CC3368" s="50"/>
      <c r="CD3368" s="50"/>
      <c r="CE3368" s="50"/>
      <c r="CF3368" s="50"/>
      <c r="CG3368" s="50"/>
      <c r="CH3368" s="50"/>
      <c r="CI3368" s="50"/>
      <c r="CJ3368" s="50"/>
      <c r="CK3368" s="50"/>
      <c r="CL3368" s="50"/>
      <c r="CM3368" s="50"/>
      <c r="CN3368" s="50"/>
      <c r="CO3368" s="50"/>
      <c r="CP3368" s="50"/>
      <c r="CQ3368" s="50"/>
      <c r="CR3368" s="50"/>
      <c r="CS3368" s="50"/>
      <c r="CT3368" s="50"/>
      <c r="CU3368" s="50"/>
      <c r="CV3368" s="50"/>
      <c r="CW3368" s="50"/>
      <c r="CX3368" s="50"/>
      <c r="CY3368" s="50"/>
      <c r="CZ3368" s="50"/>
      <c r="DA3368" s="50"/>
      <c r="DB3368" s="50"/>
      <c r="DC3368" s="50"/>
      <c r="DD3368" s="50"/>
      <c r="DE3368" s="50"/>
      <c r="DF3368" s="50"/>
      <c r="DG3368" s="50"/>
    </row>
    <row r="3369" spans="1:111" x14ac:dyDescent="0.2">
      <c r="A3369" s="625"/>
      <c r="B3369" s="625"/>
      <c r="C3369" s="625"/>
      <c r="D3369" s="78" t="s">
        <v>250</v>
      </c>
      <c r="E3369" s="353">
        <v>1000</v>
      </c>
      <c r="F3369" s="352">
        <f t="shared" si="104"/>
        <v>600</v>
      </c>
      <c r="G3369" s="352">
        <f t="shared" si="105"/>
        <v>500</v>
      </c>
      <c r="H3369" s="50"/>
      <c r="I3369" s="50"/>
      <c r="J3369" s="50"/>
      <c r="K3369" s="50"/>
      <c r="L3369" s="50"/>
      <c r="M3369" s="50"/>
      <c r="N3369" s="50"/>
      <c r="O3369" s="50"/>
      <c r="P3369" s="50"/>
      <c r="Q3369" s="50"/>
      <c r="R3369" s="50"/>
      <c r="S3369" s="50"/>
      <c r="T3369" s="50"/>
      <c r="U3369" s="50"/>
      <c r="V3369" s="50"/>
      <c r="W3369" s="50"/>
      <c r="X3369" s="50"/>
      <c r="Y3369" s="50"/>
      <c r="Z3369" s="50"/>
      <c r="AA3369" s="50"/>
      <c r="AB3369" s="50"/>
      <c r="AC3369" s="50"/>
      <c r="AD3369" s="50"/>
      <c r="AE3369" s="50"/>
      <c r="AF3369" s="50"/>
      <c r="AG3369" s="50"/>
      <c r="AH3369" s="50"/>
      <c r="AI3369" s="50"/>
      <c r="AJ3369" s="50"/>
      <c r="AK3369" s="50"/>
      <c r="AL3369" s="50"/>
      <c r="AM3369" s="50"/>
      <c r="AN3369" s="50"/>
      <c r="AO3369" s="50"/>
      <c r="AP3369" s="50"/>
      <c r="AQ3369" s="50"/>
      <c r="AR3369" s="50"/>
      <c r="AS3369" s="50"/>
      <c r="AT3369" s="50"/>
      <c r="AU3369" s="50"/>
      <c r="AV3369" s="50"/>
      <c r="AW3369" s="50"/>
      <c r="AX3369" s="50"/>
      <c r="AY3369" s="50"/>
      <c r="AZ3369" s="50"/>
      <c r="BA3369" s="50"/>
      <c r="BB3369" s="50"/>
      <c r="BC3369" s="50"/>
      <c r="BD3369" s="50"/>
      <c r="BE3369" s="50"/>
      <c r="BF3369" s="50"/>
      <c r="BG3369" s="50"/>
      <c r="BH3369" s="50"/>
      <c r="BI3369" s="50"/>
      <c r="BJ3369" s="50"/>
      <c r="BK3369" s="50"/>
      <c r="BL3369" s="50"/>
      <c r="BM3369" s="50"/>
      <c r="BN3369" s="50"/>
      <c r="BO3369" s="50"/>
      <c r="BP3369" s="50"/>
      <c r="BQ3369" s="50"/>
      <c r="BR3369" s="50"/>
      <c r="BS3369" s="50"/>
      <c r="BT3369" s="50"/>
      <c r="BU3369" s="50"/>
      <c r="BV3369" s="50"/>
      <c r="BW3369" s="50"/>
      <c r="BX3369" s="50"/>
      <c r="BY3369" s="50"/>
      <c r="BZ3369" s="50"/>
      <c r="CA3369" s="50"/>
      <c r="CB3369" s="50"/>
      <c r="CC3369" s="50"/>
      <c r="CD3369" s="50"/>
      <c r="CE3369" s="50"/>
      <c r="CF3369" s="50"/>
      <c r="CG3369" s="50"/>
      <c r="CH3369" s="50"/>
      <c r="CI3369" s="50"/>
      <c r="CJ3369" s="50"/>
      <c r="CK3369" s="50"/>
      <c r="CL3369" s="50"/>
      <c r="CM3369" s="50"/>
      <c r="CN3369" s="50"/>
      <c r="CO3369" s="50"/>
      <c r="CP3369" s="50"/>
      <c r="CQ3369" s="50"/>
      <c r="CR3369" s="50"/>
      <c r="CS3369" s="50"/>
      <c r="CT3369" s="50"/>
      <c r="CU3369" s="50"/>
      <c r="CV3369" s="50"/>
      <c r="CW3369" s="50"/>
      <c r="CX3369" s="50"/>
      <c r="CY3369" s="50"/>
      <c r="CZ3369" s="50"/>
      <c r="DA3369" s="50"/>
      <c r="DB3369" s="50"/>
      <c r="DC3369" s="50"/>
      <c r="DD3369" s="50"/>
      <c r="DE3369" s="50"/>
      <c r="DF3369" s="50"/>
      <c r="DG3369" s="50"/>
    </row>
    <row r="3370" spans="1:111" x14ac:dyDescent="0.2">
      <c r="A3370" s="626"/>
      <c r="B3370" s="626"/>
      <c r="C3370" s="626"/>
      <c r="D3370" s="78" t="s">
        <v>251</v>
      </c>
      <c r="E3370" s="353">
        <v>800</v>
      </c>
      <c r="F3370" s="352">
        <f t="shared" si="104"/>
        <v>480</v>
      </c>
      <c r="G3370" s="352">
        <f t="shared" si="105"/>
        <v>400</v>
      </c>
      <c r="H3370" s="50"/>
      <c r="I3370" s="50"/>
      <c r="J3370" s="50"/>
      <c r="K3370" s="50"/>
      <c r="L3370" s="50"/>
      <c r="M3370" s="50"/>
      <c r="N3370" s="50"/>
      <c r="O3370" s="50"/>
      <c r="P3370" s="50"/>
      <c r="Q3370" s="50"/>
      <c r="R3370" s="50"/>
      <c r="S3370" s="50"/>
      <c r="T3370" s="50"/>
      <c r="U3370" s="50"/>
      <c r="V3370" s="50"/>
      <c r="W3370" s="50"/>
      <c r="X3370" s="50"/>
      <c r="Y3370" s="50"/>
      <c r="Z3370" s="50"/>
      <c r="AA3370" s="50"/>
      <c r="AB3370" s="50"/>
      <c r="AC3370" s="50"/>
      <c r="AD3370" s="50"/>
      <c r="AE3370" s="50"/>
      <c r="AF3370" s="50"/>
      <c r="AG3370" s="50"/>
      <c r="AH3370" s="50"/>
      <c r="AI3370" s="50"/>
      <c r="AJ3370" s="50"/>
      <c r="AK3370" s="50"/>
      <c r="AL3370" s="50"/>
      <c r="AM3370" s="50"/>
      <c r="AN3370" s="50"/>
      <c r="AO3370" s="50"/>
      <c r="AP3370" s="50"/>
      <c r="AQ3370" s="50"/>
      <c r="AR3370" s="50"/>
      <c r="AS3370" s="50"/>
      <c r="AT3370" s="50"/>
      <c r="AU3370" s="50"/>
      <c r="AV3370" s="50"/>
      <c r="AW3370" s="50"/>
      <c r="AX3370" s="50"/>
      <c r="AY3370" s="50"/>
      <c r="AZ3370" s="50"/>
      <c r="BA3370" s="50"/>
      <c r="BB3370" s="50"/>
      <c r="BC3370" s="50"/>
      <c r="BD3370" s="50"/>
      <c r="BE3370" s="50"/>
      <c r="BF3370" s="50"/>
      <c r="BG3370" s="50"/>
      <c r="BH3370" s="50"/>
      <c r="BI3370" s="50"/>
      <c r="BJ3370" s="50"/>
      <c r="BK3370" s="50"/>
      <c r="BL3370" s="50"/>
      <c r="BM3370" s="50"/>
      <c r="BN3370" s="50"/>
      <c r="BO3370" s="50"/>
      <c r="BP3370" s="50"/>
      <c r="BQ3370" s="50"/>
      <c r="BR3370" s="50"/>
      <c r="BS3370" s="50"/>
      <c r="BT3370" s="50"/>
      <c r="BU3370" s="50"/>
      <c r="BV3370" s="50"/>
      <c r="BW3370" s="50"/>
      <c r="BX3370" s="50"/>
      <c r="BY3370" s="50"/>
      <c r="BZ3370" s="50"/>
      <c r="CA3370" s="50"/>
      <c r="CB3370" s="50"/>
      <c r="CC3370" s="50"/>
      <c r="CD3370" s="50"/>
      <c r="CE3370" s="50"/>
      <c r="CF3370" s="50"/>
      <c r="CG3370" s="50"/>
      <c r="CH3370" s="50"/>
      <c r="CI3370" s="50"/>
      <c r="CJ3370" s="50"/>
      <c r="CK3370" s="50"/>
      <c r="CL3370" s="50"/>
      <c r="CM3370" s="50"/>
      <c r="CN3370" s="50"/>
      <c r="CO3370" s="50"/>
      <c r="CP3370" s="50"/>
      <c r="CQ3370" s="50"/>
      <c r="CR3370" s="50"/>
      <c r="CS3370" s="50"/>
      <c r="CT3370" s="50"/>
      <c r="CU3370" s="50"/>
      <c r="CV3370" s="50"/>
      <c r="CW3370" s="50"/>
      <c r="CX3370" s="50"/>
      <c r="CY3370" s="50"/>
      <c r="CZ3370" s="50"/>
      <c r="DA3370" s="50"/>
      <c r="DB3370" s="50"/>
      <c r="DC3370" s="50"/>
      <c r="DD3370" s="50"/>
      <c r="DE3370" s="50"/>
      <c r="DF3370" s="50"/>
      <c r="DG3370" s="50"/>
    </row>
    <row r="3371" spans="1:111" ht="25.5" x14ac:dyDescent="0.2">
      <c r="A3371" s="624" t="s">
        <v>167</v>
      </c>
      <c r="B3371" s="624" t="s">
        <v>167</v>
      </c>
      <c r="C3371" s="624"/>
      <c r="D3371" s="78" t="s">
        <v>252</v>
      </c>
      <c r="E3371" s="353">
        <v>600</v>
      </c>
      <c r="F3371" s="352">
        <f t="shared" si="104"/>
        <v>360</v>
      </c>
      <c r="G3371" s="352">
        <f t="shared" si="105"/>
        <v>300</v>
      </c>
      <c r="H3371" s="50"/>
      <c r="I3371" s="50"/>
      <c r="J3371" s="50"/>
      <c r="K3371" s="50"/>
      <c r="L3371" s="50"/>
      <c r="M3371" s="50"/>
      <c r="N3371" s="50"/>
      <c r="O3371" s="50"/>
      <c r="P3371" s="50"/>
      <c r="Q3371" s="50"/>
      <c r="R3371" s="50"/>
      <c r="S3371" s="50"/>
      <c r="T3371" s="50"/>
      <c r="U3371" s="50"/>
      <c r="V3371" s="50"/>
      <c r="W3371" s="50"/>
      <c r="X3371" s="50"/>
      <c r="Y3371" s="50"/>
      <c r="Z3371" s="50"/>
      <c r="AA3371" s="50"/>
      <c r="AB3371" s="50"/>
      <c r="AC3371" s="50"/>
      <c r="AD3371" s="50"/>
      <c r="AE3371" s="50"/>
      <c r="AF3371" s="50"/>
      <c r="AG3371" s="50"/>
      <c r="AH3371" s="50"/>
      <c r="AI3371" s="50"/>
      <c r="AJ3371" s="50"/>
      <c r="AK3371" s="50"/>
      <c r="AL3371" s="50"/>
      <c r="AM3371" s="50"/>
      <c r="AN3371" s="50"/>
      <c r="AO3371" s="50"/>
      <c r="AP3371" s="50"/>
      <c r="AQ3371" s="50"/>
      <c r="AR3371" s="50"/>
      <c r="AS3371" s="50"/>
      <c r="AT3371" s="50"/>
      <c r="AU3371" s="50"/>
      <c r="AV3371" s="50"/>
      <c r="AW3371" s="50"/>
      <c r="AX3371" s="50"/>
      <c r="AY3371" s="50"/>
      <c r="AZ3371" s="50"/>
      <c r="BA3371" s="50"/>
      <c r="BB3371" s="50"/>
      <c r="BC3371" s="50"/>
      <c r="BD3371" s="50"/>
      <c r="BE3371" s="50"/>
      <c r="BF3371" s="50"/>
      <c r="BG3371" s="50"/>
      <c r="BH3371" s="50"/>
      <c r="BI3371" s="50"/>
      <c r="BJ3371" s="50"/>
      <c r="BK3371" s="50"/>
      <c r="BL3371" s="50"/>
      <c r="BM3371" s="50"/>
      <c r="BN3371" s="50"/>
      <c r="BO3371" s="50"/>
      <c r="BP3371" s="50"/>
      <c r="BQ3371" s="50"/>
      <c r="BR3371" s="50"/>
      <c r="BS3371" s="50"/>
      <c r="BT3371" s="50"/>
      <c r="BU3371" s="50"/>
      <c r="BV3371" s="50"/>
      <c r="BW3371" s="50"/>
      <c r="BX3371" s="50"/>
      <c r="BY3371" s="50"/>
      <c r="BZ3371" s="50"/>
      <c r="CA3371" s="50"/>
      <c r="CB3371" s="50"/>
      <c r="CC3371" s="50"/>
      <c r="CD3371" s="50"/>
      <c r="CE3371" s="50"/>
      <c r="CF3371" s="50"/>
      <c r="CG3371" s="50"/>
      <c r="CH3371" s="50"/>
      <c r="CI3371" s="50"/>
      <c r="CJ3371" s="50"/>
      <c r="CK3371" s="50"/>
      <c r="CL3371" s="50"/>
      <c r="CM3371" s="50"/>
      <c r="CN3371" s="50"/>
      <c r="CO3371" s="50"/>
      <c r="CP3371" s="50"/>
      <c r="CQ3371" s="50"/>
      <c r="CR3371" s="50"/>
      <c r="CS3371" s="50"/>
      <c r="CT3371" s="50"/>
      <c r="CU3371" s="50"/>
      <c r="CV3371" s="50"/>
      <c r="CW3371" s="50"/>
      <c r="CX3371" s="50"/>
      <c r="CY3371" s="50"/>
      <c r="CZ3371" s="50"/>
      <c r="DA3371" s="50"/>
      <c r="DB3371" s="50"/>
      <c r="DC3371" s="50"/>
      <c r="DD3371" s="50"/>
      <c r="DE3371" s="50"/>
      <c r="DF3371" s="50"/>
      <c r="DG3371" s="50"/>
    </row>
    <row r="3372" spans="1:111" ht="25.5" x14ac:dyDescent="0.2">
      <c r="A3372" s="625"/>
      <c r="B3372" s="625"/>
      <c r="C3372" s="625"/>
      <c r="D3372" s="78" t="s">
        <v>253</v>
      </c>
      <c r="E3372" s="353">
        <v>700</v>
      </c>
      <c r="F3372" s="352">
        <f t="shared" si="104"/>
        <v>420</v>
      </c>
      <c r="G3372" s="352">
        <f t="shared" si="105"/>
        <v>350</v>
      </c>
      <c r="H3372" s="50"/>
      <c r="I3372" s="50"/>
      <c r="J3372" s="50"/>
      <c r="K3372" s="50"/>
      <c r="L3372" s="50"/>
      <c r="M3372" s="50"/>
      <c r="N3372" s="50"/>
      <c r="O3372" s="50"/>
      <c r="P3372" s="50"/>
      <c r="Q3372" s="50"/>
      <c r="R3372" s="50"/>
      <c r="S3372" s="50"/>
      <c r="T3372" s="50"/>
      <c r="U3372" s="50"/>
      <c r="V3372" s="50"/>
      <c r="W3372" s="50"/>
      <c r="X3372" s="50"/>
      <c r="Y3372" s="50"/>
      <c r="Z3372" s="50"/>
      <c r="AA3372" s="50"/>
      <c r="AB3372" s="50"/>
      <c r="AC3372" s="50"/>
      <c r="AD3372" s="50"/>
      <c r="AE3372" s="50"/>
      <c r="AF3372" s="50"/>
      <c r="AG3372" s="50"/>
      <c r="AH3372" s="50"/>
      <c r="AI3372" s="50"/>
      <c r="AJ3372" s="50"/>
      <c r="AK3372" s="50"/>
      <c r="AL3372" s="50"/>
      <c r="AM3372" s="50"/>
      <c r="AN3372" s="50"/>
      <c r="AO3372" s="50"/>
      <c r="AP3372" s="50"/>
      <c r="AQ3372" s="50"/>
      <c r="AR3372" s="50"/>
      <c r="AS3372" s="50"/>
      <c r="AT3372" s="50"/>
      <c r="AU3372" s="50"/>
      <c r="AV3372" s="50"/>
      <c r="AW3372" s="50"/>
      <c r="AX3372" s="50"/>
      <c r="AY3372" s="50"/>
      <c r="AZ3372" s="50"/>
      <c r="BA3372" s="50"/>
      <c r="BB3372" s="50"/>
      <c r="BC3372" s="50"/>
      <c r="BD3372" s="50"/>
      <c r="BE3372" s="50"/>
      <c r="BF3372" s="50"/>
      <c r="BG3372" s="50"/>
      <c r="BH3372" s="50"/>
      <c r="BI3372" s="50"/>
      <c r="BJ3372" s="50"/>
      <c r="BK3372" s="50"/>
      <c r="BL3372" s="50"/>
      <c r="BM3372" s="50"/>
      <c r="BN3372" s="50"/>
      <c r="BO3372" s="50"/>
      <c r="BP3372" s="50"/>
      <c r="BQ3372" s="50"/>
      <c r="BR3372" s="50"/>
      <c r="BS3372" s="50"/>
      <c r="BT3372" s="50"/>
      <c r="BU3372" s="50"/>
      <c r="BV3372" s="50"/>
      <c r="BW3372" s="50"/>
      <c r="BX3372" s="50"/>
      <c r="BY3372" s="50"/>
      <c r="BZ3372" s="50"/>
      <c r="CA3372" s="50"/>
      <c r="CB3372" s="50"/>
      <c r="CC3372" s="50"/>
      <c r="CD3372" s="50"/>
      <c r="CE3372" s="50"/>
      <c r="CF3372" s="50"/>
      <c r="CG3372" s="50"/>
      <c r="CH3372" s="50"/>
      <c r="CI3372" s="50"/>
      <c r="CJ3372" s="50"/>
      <c r="CK3372" s="50"/>
      <c r="CL3372" s="50"/>
      <c r="CM3372" s="50"/>
      <c r="CN3372" s="50"/>
      <c r="CO3372" s="50"/>
      <c r="CP3372" s="50"/>
      <c r="CQ3372" s="50"/>
      <c r="CR3372" s="50"/>
      <c r="CS3372" s="50"/>
      <c r="CT3372" s="50"/>
      <c r="CU3372" s="50"/>
      <c r="CV3372" s="50"/>
      <c r="CW3372" s="50"/>
      <c r="CX3372" s="50"/>
      <c r="CY3372" s="50"/>
      <c r="CZ3372" s="50"/>
      <c r="DA3372" s="50"/>
      <c r="DB3372" s="50"/>
      <c r="DC3372" s="50"/>
      <c r="DD3372" s="50"/>
      <c r="DE3372" s="50"/>
      <c r="DF3372" s="50"/>
      <c r="DG3372" s="50"/>
    </row>
    <row r="3373" spans="1:111" ht="25.5" x14ac:dyDescent="0.2">
      <c r="A3373" s="625"/>
      <c r="B3373" s="625"/>
      <c r="C3373" s="625"/>
      <c r="D3373" s="78" t="s">
        <v>254</v>
      </c>
      <c r="E3373" s="353">
        <v>650</v>
      </c>
      <c r="F3373" s="352">
        <f t="shared" si="104"/>
        <v>390</v>
      </c>
      <c r="G3373" s="352">
        <f t="shared" si="105"/>
        <v>325</v>
      </c>
      <c r="H3373" s="50"/>
      <c r="I3373" s="50"/>
      <c r="J3373" s="50"/>
      <c r="K3373" s="50"/>
      <c r="L3373" s="50"/>
      <c r="M3373" s="50"/>
      <c r="N3373" s="50"/>
      <c r="O3373" s="50"/>
      <c r="P3373" s="50"/>
      <c r="Q3373" s="50"/>
      <c r="R3373" s="50"/>
      <c r="S3373" s="50"/>
      <c r="T3373" s="50"/>
      <c r="U3373" s="50"/>
      <c r="V3373" s="50"/>
      <c r="W3373" s="50"/>
      <c r="X3373" s="50"/>
      <c r="Y3373" s="50"/>
      <c r="Z3373" s="50"/>
      <c r="AA3373" s="50"/>
      <c r="AB3373" s="50"/>
      <c r="AC3373" s="50"/>
      <c r="AD3373" s="50"/>
      <c r="AE3373" s="50"/>
      <c r="AF3373" s="50"/>
      <c r="AG3373" s="50"/>
      <c r="AH3373" s="50"/>
      <c r="AI3373" s="50"/>
      <c r="AJ3373" s="50"/>
      <c r="AK3373" s="50"/>
      <c r="AL3373" s="50"/>
      <c r="AM3373" s="50"/>
      <c r="AN3373" s="50"/>
      <c r="AO3373" s="50"/>
      <c r="AP3373" s="50"/>
      <c r="AQ3373" s="50"/>
      <c r="AR3373" s="50"/>
      <c r="AS3373" s="50"/>
      <c r="AT3373" s="50"/>
      <c r="AU3373" s="50"/>
      <c r="AV3373" s="50"/>
      <c r="AW3373" s="50"/>
      <c r="AX3373" s="50"/>
      <c r="AY3373" s="50"/>
      <c r="AZ3373" s="50"/>
      <c r="BA3373" s="50"/>
      <c r="BB3373" s="50"/>
      <c r="BC3373" s="50"/>
      <c r="BD3373" s="50"/>
      <c r="BE3373" s="50"/>
      <c r="BF3373" s="50"/>
      <c r="BG3373" s="50"/>
      <c r="BH3373" s="50"/>
      <c r="BI3373" s="50"/>
      <c r="BJ3373" s="50"/>
      <c r="BK3373" s="50"/>
      <c r="BL3373" s="50"/>
      <c r="BM3373" s="50"/>
      <c r="BN3373" s="50"/>
      <c r="BO3373" s="50"/>
      <c r="BP3373" s="50"/>
      <c r="BQ3373" s="50"/>
      <c r="BR3373" s="50"/>
      <c r="BS3373" s="50"/>
      <c r="BT3373" s="50"/>
      <c r="BU3373" s="50"/>
      <c r="BV3373" s="50"/>
      <c r="BW3373" s="50"/>
      <c r="BX3373" s="50"/>
      <c r="BY3373" s="50"/>
      <c r="BZ3373" s="50"/>
      <c r="CA3373" s="50"/>
      <c r="CB3373" s="50"/>
      <c r="CC3373" s="50"/>
      <c r="CD3373" s="50"/>
      <c r="CE3373" s="50"/>
      <c r="CF3373" s="50"/>
      <c r="CG3373" s="50"/>
      <c r="CH3373" s="50"/>
      <c r="CI3373" s="50"/>
      <c r="CJ3373" s="50"/>
      <c r="CK3373" s="50"/>
      <c r="CL3373" s="50"/>
      <c r="CM3373" s="50"/>
      <c r="CN3373" s="50"/>
      <c r="CO3373" s="50"/>
      <c r="CP3373" s="50"/>
      <c r="CQ3373" s="50"/>
      <c r="CR3373" s="50"/>
      <c r="CS3373" s="50"/>
      <c r="CT3373" s="50"/>
      <c r="CU3373" s="50"/>
      <c r="CV3373" s="50"/>
      <c r="CW3373" s="50"/>
      <c r="CX3373" s="50"/>
      <c r="CY3373" s="50"/>
      <c r="CZ3373" s="50"/>
      <c r="DA3373" s="50"/>
      <c r="DB3373" s="50"/>
      <c r="DC3373" s="50"/>
      <c r="DD3373" s="50"/>
      <c r="DE3373" s="50"/>
      <c r="DF3373" s="50"/>
      <c r="DG3373" s="50"/>
    </row>
    <row r="3374" spans="1:111" ht="25.5" x14ac:dyDescent="0.2">
      <c r="A3374" s="625"/>
      <c r="B3374" s="625"/>
      <c r="C3374" s="625"/>
      <c r="D3374" s="78" t="s">
        <v>255</v>
      </c>
      <c r="E3374" s="353">
        <v>650</v>
      </c>
      <c r="F3374" s="352">
        <f t="shared" si="104"/>
        <v>390</v>
      </c>
      <c r="G3374" s="352">
        <f t="shared" si="105"/>
        <v>325</v>
      </c>
      <c r="H3374" s="50"/>
      <c r="I3374" s="50"/>
      <c r="J3374" s="50"/>
      <c r="K3374" s="50"/>
      <c r="L3374" s="50"/>
      <c r="M3374" s="50"/>
      <c r="N3374" s="50"/>
      <c r="O3374" s="50"/>
      <c r="P3374" s="50"/>
      <c r="Q3374" s="50"/>
      <c r="R3374" s="50"/>
      <c r="S3374" s="50"/>
      <c r="T3374" s="50"/>
      <c r="U3374" s="50"/>
      <c r="V3374" s="50"/>
      <c r="W3374" s="50"/>
      <c r="X3374" s="50"/>
      <c r="Y3374" s="50"/>
      <c r="Z3374" s="50"/>
      <c r="AA3374" s="50"/>
      <c r="AB3374" s="50"/>
      <c r="AC3374" s="50"/>
      <c r="AD3374" s="50"/>
      <c r="AE3374" s="50"/>
      <c r="AF3374" s="50"/>
      <c r="AG3374" s="50"/>
      <c r="AH3374" s="50"/>
      <c r="AI3374" s="50"/>
      <c r="AJ3374" s="50"/>
      <c r="AK3374" s="50"/>
      <c r="AL3374" s="50"/>
      <c r="AM3374" s="50"/>
      <c r="AN3374" s="50"/>
      <c r="AO3374" s="50"/>
      <c r="AP3374" s="50"/>
      <c r="AQ3374" s="50"/>
      <c r="AR3374" s="50"/>
      <c r="AS3374" s="50"/>
      <c r="AT3374" s="50"/>
      <c r="AU3374" s="50"/>
      <c r="AV3374" s="50"/>
      <c r="AW3374" s="50"/>
      <c r="AX3374" s="50"/>
      <c r="AY3374" s="50"/>
      <c r="AZ3374" s="50"/>
      <c r="BA3374" s="50"/>
      <c r="BB3374" s="50"/>
      <c r="BC3374" s="50"/>
      <c r="BD3374" s="50"/>
      <c r="BE3374" s="50"/>
      <c r="BF3374" s="50"/>
      <c r="BG3374" s="50"/>
      <c r="BH3374" s="50"/>
      <c r="BI3374" s="50"/>
      <c r="BJ3374" s="50"/>
      <c r="BK3374" s="50"/>
      <c r="BL3374" s="50"/>
      <c r="BM3374" s="50"/>
      <c r="BN3374" s="50"/>
      <c r="BO3374" s="50"/>
      <c r="BP3374" s="50"/>
      <c r="BQ3374" s="50"/>
      <c r="BR3374" s="50"/>
      <c r="BS3374" s="50"/>
      <c r="BT3374" s="50"/>
      <c r="BU3374" s="50"/>
      <c r="BV3374" s="50"/>
      <c r="BW3374" s="50"/>
      <c r="BX3374" s="50"/>
      <c r="BY3374" s="50"/>
      <c r="BZ3374" s="50"/>
      <c r="CA3374" s="50"/>
      <c r="CB3374" s="50"/>
      <c r="CC3374" s="50"/>
      <c r="CD3374" s="50"/>
      <c r="CE3374" s="50"/>
      <c r="CF3374" s="50"/>
      <c r="CG3374" s="50"/>
      <c r="CH3374" s="50"/>
      <c r="CI3374" s="50"/>
      <c r="CJ3374" s="50"/>
      <c r="CK3374" s="50"/>
      <c r="CL3374" s="50"/>
      <c r="CM3374" s="50"/>
      <c r="CN3374" s="50"/>
      <c r="CO3374" s="50"/>
      <c r="CP3374" s="50"/>
      <c r="CQ3374" s="50"/>
      <c r="CR3374" s="50"/>
      <c r="CS3374" s="50"/>
      <c r="CT3374" s="50"/>
      <c r="CU3374" s="50"/>
      <c r="CV3374" s="50"/>
      <c r="CW3374" s="50"/>
      <c r="CX3374" s="50"/>
      <c r="CY3374" s="50"/>
      <c r="CZ3374" s="50"/>
      <c r="DA3374" s="50"/>
      <c r="DB3374" s="50"/>
      <c r="DC3374" s="50"/>
      <c r="DD3374" s="50"/>
      <c r="DE3374" s="50"/>
      <c r="DF3374" s="50"/>
      <c r="DG3374" s="50"/>
    </row>
    <row r="3375" spans="1:111" x14ac:dyDescent="0.2">
      <c r="A3375" s="625"/>
      <c r="B3375" s="625"/>
      <c r="C3375" s="625"/>
      <c r="D3375" s="78" t="s">
        <v>256</v>
      </c>
      <c r="E3375" s="353">
        <v>650</v>
      </c>
      <c r="F3375" s="352">
        <f t="shared" si="104"/>
        <v>390</v>
      </c>
      <c r="G3375" s="352">
        <f t="shared" si="105"/>
        <v>325</v>
      </c>
      <c r="H3375" s="50"/>
      <c r="I3375" s="50"/>
      <c r="J3375" s="50"/>
      <c r="K3375" s="50"/>
      <c r="L3375" s="50"/>
      <c r="M3375" s="50"/>
      <c r="N3375" s="50"/>
      <c r="O3375" s="50"/>
      <c r="P3375" s="50"/>
      <c r="Q3375" s="50"/>
      <c r="R3375" s="50"/>
      <c r="S3375" s="50"/>
      <c r="T3375" s="50"/>
      <c r="U3375" s="50"/>
      <c r="V3375" s="50"/>
      <c r="W3375" s="50"/>
      <c r="X3375" s="50"/>
      <c r="Y3375" s="50"/>
      <c r="Z3375" s="50"/>
      <c r="AA3375" s="50"/>
      <c r="AB3375" s="50"/>
      <c r="AC3375" s="50"/>
      <c r="AD3375" s="50"/>
      <c r="AE3375" s="50"/>
      <c r="AF3375" s="50"/>
      <c r="AG3375" s="50"/>
      <c r="AH3375" s="50"/>
      <c r="AI3375" s="50"/>
      <c r="AJ3375" s="50"/>
      <c r="AK3375" s="50"/>
      <c r="AL3375" s="50"/>
      <c r="AM3375" s="50"/>
      <c r="AN3375" s="50"/>
      <c r="AO3375" s="50"/>
      <c r="AP3375" s="50"/>
      <c r="AQ3375" s="50"/>
      <c r="AR3375" s="50"/>
      <c r="AS3375" s="50"/>
      <c r="AT3375" s="50"/>
      <c r="AU3375" s="50"/>
      <c r="AV3375" s="50"/>
      <c r="AW3375" s="50"/>
      <c r="AX3375" s="50"/>
      <c r="AY3375" s="50"/>
      <c r="AZ3375" s="50"/>
      <c r="BA3375" s="50"/>
      <c r="BB3375" s="50"/>
      <c r="BC3375" s="50"/>
      <c r="BD3375" s="50"/>
      <c r="BE3375" s="50"/>
      <c r="BF3375" s="50"/>
      <c r="BG3375" s="50"/>
      <c r="BH3375" s="50"/>
      <c r="BI3375" s="50"/>
      <c r="BJ3375" s="50"/>
      <c r="BK3375" s="50"/>
      <c r="BL3375" s="50"/>
      <c r="BM3375" s="50"/>
      <c r="BN3375" s="50"/>
      <c r="BO3375" s="50"/>
      <c r="BP3375" s="50"/>
      <c r="BQ3375" s="50"/>
      <c r="BR3375" s="50"/>
      <c r="BS3375" s="50"/>
      <c r="BT3375" s="50"/>
      <c r="BU3375" s="50"/>
      <c r="BV3375" s="50"/>
      <c r="BW3375" s="50"/>
      <c r="BX3375" s="50"/>
      <c r="BY3375" s="50"/>
      <c r="BZ3375" s="50"/>
      <c r="CA3375" s="50"/>
      <c r="CB3375" s="50"/>
      <c r="CC3375" s="50"/>
      <c r="CD3375" s="50"/>
      <c r="CE3375" s="50"/>
      <c r="CF3375" s="50"/>
      <c r="CG3375" s="50"/>
      <c r="CH3375" s="50"/>
      <c r="CI3375" s="50"/>
      <c r="CJ3375" s="50"/>
      <c r="CK3375" s="50"/>
      <c r="CL3375" s="50"/>
      <c r="CM3375" s="50"/>
      <c r="CN3375" s="50"/>
      <c r="CO3375" s="50"/>
      <c r="CP3375" s="50"/>
      <c r="CQ3375" s="50"/>
      <c r="CR3375" s="50"/>
      <c r="CS3375" s="50"/>
      <c r="CT3375" s="50"/>
      <c r="CU3375" s="50"/>
      <c r="CV3375" s="50"/>
      <c r="CW3375" s="50"/>
      <c r="CX3375" s="50"/>
      <c r="CY3375" s="50"/>
      <c r="CZ3375" s="50"/>
      <c r="DA3375" s="50"/>
      <c r="DB3375" s="50"/>
      <c r="DC3375" s="50"/>
      <c r="DD3375" s="50"/>
      <c r="DE3375" s="50"/>
      <c r="DF3375" s="50"/>
      <c r="DG3375" s="50"/>
    </row>
    <row r="3376" spans="1:111" ht="38.25" x14ac:dyDescent="0.2">
      <c r="A3376" s="625"/>
      <c r="B3376" s="625"/>
      <c r="C3376" s="625"/>
      <c r="D3376" s="78" t="s">
        <v>257</v>
      </c>
      <c r="E3376" s="353">
        <v>600</v>
      </c>
      <c r="F3376" s="352">
        <f t="shared" si="104"/>
        <v>360</v>
      </c>
      <c r="G3376" s="352">
        <f t="shared" si="105"/>
        <v>300</v>
      </c>
      <c r="H3376" s="50"/>
      <c r="I3376" s="50"/>
      <c r="J3376" s="50"/>
      <c r="K3376" s="50"/>
      <c r="L3376" s="50"/>
      <c r="M3376" s="50"/>
      <c r="N3376" s="50"/>
      <c r="O3376" s="50"/>
      <c r="P3376" s="50"/>
      <c r="Q3376" s="50"/>
      <c r="R3376" s="50"/>
      <c r="S3376" s="50"/>
      <c r="T3376" s="50"/>
      <c r="U3376" s="50"/>
      <c r="V3376" s="50"/>
      <c r="W3376" s="50"/>
      <c r="X3376" s="50"/>
      <c r="Y3376" s="50"/>
      <c r="Z3376" s="50"/>
      <c r="AA3376" s="50"/>
      <c r="AB3376" s="50"/>
      <c r="AC3376" s="50"/>
      <c r="AD3376" s="50"/>
      <c r="AE3376" s="50"/>
      <c r="AF3376" s="50"/>
      <c r="AG3376" s="50"/>
      <c r="AH3376" s="50"/>
      <c r="AI3376" s="50"/>
      <c r="AJ3376" s="50"/>
      <c r="AK3376" s="50"/>
      <c r="AL3376" s="50"/>
      <c r="AM3376" s="50"/>
      <c r="AN3376" s="50"/>
      <c r="AO3376" s="50"/>
      <c r="AP3376" s="50"/>
      <c r="AQ3376" s="50"/>
      <c r="AR3376" s="50"/>
      <c r="AS3376" s="50"/>
      <c r="AT3376" s="50"/>
      <c r="AU3376" s="50"/>
      <c r="AV3376" s="50"/>
      <c r="AW3376" s="50"/>
      <c r="AX3376" s="50"/>
      <c r="AY3376" s="50"/>
      <c r="AZ3376" s="50"/>
      <c r="BA3376" s="50"/>
      <c r="BB3376" s="50"/>
      <c r="BC3376" s="50"/>
      <c r="BD3376" s="50"/>
      <c r="BE3376" s="50"/>
      <c r="BF3376" s="50"/>
      <c r="BG3376" s="50"/>
      <c r="BH3376" s="50"/>
      <c r="BI3376" s="50"/>
      <c r="BJ3376" s="50"/>
      <c r="BK3376" s="50"/>
      <c r="BL3376" s="50"/>
      <c r="BM3376" s="50"/>
      <c r="BN3376" s="50"/>
      <c r="BO3376" s="50"/>
      <c r="BP3376" s="50"/>
      <c r="BQ3376" s="50"/>
      <c r="BR3376" s="50"/>
      <c r="BS3376" s="50"/>
      <c r="BT3376" s="50"/>
      <c r="BU3376" s="50"/>
      <c r="BV3376" s="50"/>
      <c r="BW3376" s="50"/>
      <c r="BX3376" s="50"/>
      <c r="BY3376" s="50"/>
      <c r="BZ3376" s="50"/>
      <c r="CA3376" s="50"/>
      <c r="CB3376" s="50"/>
      <c r="CC3376" s="50"/>
      <c r="CD3376" s="50"/>
      <c r="CE3376" s="50"/>
      <c r="CF3376" s="50"/>
      <c r="CG3376" s="50"/>
      <c r="CH3376" s="50"/>
      <c r="CI3376" s="50"/>
      <c r="CJ3376" s="50"/>
      <c r="CK3376" s="50"/>
      <c r="CL3376" s="50"/>
      <c r="CM3376" s="50"/>
      <c r="CN3376" s="50"/>
      <c r="CO3376" s="50"/>
      <c r="CP3376" s="50"/>
      <c r="CQ3376" s="50"/>
      <c r="CR3376" s="50"/>
      <c r="CS3376" s="50"/>
      <c r="CT3376" s="50"/>
      <c r="CU3376" s="50"/>
      <c r="CV3376" s="50"/>
      <c r="CW3376" s="50"/>
      <c r="CX3376" s="50"/>
      <c r="CY3376" s="50"/>
      <c r="CZ3376" s="50"/>
      <c r="DA3376" s="50"/>
      <c r="DB3376" s="50"/>
      <c r="DC3376" s="50"/>
      <c r="DD3376" s="50"/>
      <c r="DE3376" s="50"/>
      <c r="DF3376" s="50"/>
      <c r="DG3376" s="50"/>
    </row>
    <row r="3377" spans="1:111" ht="25.5" x14ac:dyDescent="0.2">
      <c r="A3377" s="625"/>
      <c r="B3377" s="625"/>
      <c r="C3377" s="625"/>
      <c r="D3377" s="78" t="s">
        <v>258</v>
      </c>
      <c r="E3377" s="353">
        <v>550</v>
      </c>
      <c r="F3377" s="352">
        <f t="shared" si="104"/>
        <v>330</v>
      </c>
      <c r="G3377" s="352">
        <f t="shared" si="105"/>
        <v>275</v>
      </c>
      <c r="H3377" s="50"/>
      <c r="I3377" s="50"/>
      <c r="J3377" s="50"/>
      <c r="K3377" s="50"/>
      <c r="L3377" s="50"/>
      <c r="M3377" s="50"/>
      <c r="N3377" s="50"/>
      <c r="O3377" s="50"/>
      <c r="P3377" s="50"/>
      <c r="Q3377" s="50"/>
      <c r="R3377" s="50"/>
      <c r="S3377" s="50"/>
      <c r="T3377" s="50"/>
      <c r="U3377" s="50"/>
      <c r="V3377" s="50"/>
      <c r="W3377" s="50"/>
      <c r="X3377" s="50"/>
      <c r="Y3377" s="50"/>
      <c r="Z3377" s="50"/>
      <c r="AA3377" s="50"/>
      <c r="AB3377" s="50"/>
      <c r="AC3377" s="50"/>
      <c r="AD3377" s="50"/>
      <c r="AE3377" s="50"/>
      <c r="AF3377" s="50"/>
      <c r="AG3377" s="50"/>
      <c r="AH3377" s="50"/>
      <c r="AI3377" s="50"/>
      <c r="AJ3377" s="50"/>
      <c r="AK3377" s="50"/>
      <c r="AL3377" s="50"/>
      <c r="AM3377" s="50"/>
      <c r="AN3377" s="50"/>
      <c r="AO3377" s="50"/>
      <c r="AP3377" s="50"/>
      <c r="AQ3377" s="50"/>
      <c r="AR3377" s="50"/>
      <c r="AS3377" s="50"/>
      <c r="AT3377" s="50"/>
      <c r="AU3377" s="50"/>
      <c r="AV3377" s="50"/>
      <c r="AW3377" s="50"/>
      <c r="AX3377" s="50"/>
      <c r="AY3377" s="50"/>
      <c r="AZ3377" s="50"/>
      <c r="BA3377" s="50"/>
      <c r="BB3377" s="50"/>
      <c r="BC3377" s="50"/>
      <c r="BD3377" s="50"/>
      <c r="BE3377" s="50"/>
      <c r="BF3377" s="50"/>
      <c r="BG3377" s="50"/>
      <c r="BH3377" s="50"/>
      <c r="BI3377" s="50"/>
      <c r="BJ3377" s="50"/>
      <c r="BK3377" s="50"/>
      <c r="BL3377" s="50"/>
      <c r="BM3377" s="50"/>
      <c r="BN3377" s="50"/>
      <c r="BO3377" s="50"/>
      <c r="BP3377" s="50"/>
      <c r="BQ3377" s="50"/>
      <c r="BR3377" s="50"/>
      <c r="BS3377" s="50"/>
      <c r="BT3377" s="50"/>
      <c r="BU3377" s="50"/>
      <c r="BV3377" s="50"/>
      <c r="BW3377" s="50"/>
      <c r="BX3377" s="50"/>
      <c r="BY3377" s="50"/>
      <c r="BZ3377" s="50"/>
      <c r="CA3377" s="50"/>
      <c r="CB3377" s="50"/>
      <c r="CC3377" s="50"/>
      <c r="CD3377" s="50"/>
      <c r="CE3377" s="50"/>
      <c r="CF3377" s="50"/>
      <c r="CG3377" s="50"/>
      <c r="CH3377" s="50"/>
      <c r="CI3377" s="50"/>
      <c r="CJ3377" s="50"/>
      <c r="CK3377" s="50"/>
      <c r="CL3377" s="50"/>
      <c r="CM3377" s="50"/>
      <c r="CN3377" s="50"/>
      <c r="CO3377" s="50"/>
      <c r="CP3377" s="50"/>
      <c r="CQ3377" s="50"/>
      <c r="CR3377" s="50"/>
      <c r="CS3377" s="50"/>
      <c r="CT3377" s="50"/>
      <c r="CU3377" s="50"/>
      <c r="CV3377" s="50"/>
      <c r="CW3377" s="50"/>
      <c r="CX3377" s="50"/>
      <c r="CY3377" s="50"/>
      <c r="CZ3377" s="50"/>
      <c r="DA3377" s="50"/>
      <c r="DB3377" s="50"/>
      <c r="DC3377" s="50"/>
      <c r="DD3377" s="50"/>
      <c r="DE3377" s="50"/>
      <c r="DF3377" s="50"/>
      <c r="DG3377" s="50"/>
    </row>
    <row r="3378" spans="1:111" x14ac:dyDescent="0.2">
      <c r="A3378" s="625"/>
      <c r="B3378" s="625"/>
      <c r="C3378" s="625"/>
      <c r="D3378" s="78" t="s">
        <v>259</v>
      </c>
      <c r="E3378" s="353">
        <v>1800</v>
      </c>
      <c r="F3378" s="352">
        <f t="shared" si="104"/>
        <v>1080</v>
      </c>
      <c r="G3378" s="352">
        <f t="shared" si="105"/>
        <v>900</v>
      </c>
      <c r="H3378" s="50"/>
      <c r="I3378" s="50"/>
      <c r="J3378" s="50"/>
      <c r="K3378" s="50"/>
      <c r="L3378" s="50"/>
      <c r="M3378" s="50"/>
      <c r="N3378" s="50"/>
      <c r="O3378" s="50"/>
      <c r="P3378" s="50"/>
      <c r="Q3378" s="50"/>
      <c r="R3378" s="50"/>
      <c r="S3378" s="50"/>
      <c r="T3378" s="50"/>
      <c r="U3378" s="50"/>
      <c r="V3378" s="50"/>
      <c r="W3378" s="50"/>
      <c r="X3378" s="50"/>
      <c r="Y3378" s="50"/>
      <c r="Z3378" s="50"/>
      <c r="AA3378" s="50"/>
      <c r="AB3378" s="50"/>
      <c r="AC3378" s="50"/>
      <c r="AD3378" s="50"/>
      <c r="AE3378" s="50"/>
      <c r="AF3378" s="50"/>
      <c r="AG3378" s="50"/>
      <c r="AH3378" s="50"/>
      <c r="AI3378" s="50"/>
      <c r="AJ3378" s="50"/>
      <c r="AK3378" s="50"/>
      <c r="AL3378" s="50"/>
      <c r="AM3378" s="50"/>
      <c r="AN3378" s="50"/>
      <c r="AO3378" s="50"/>
      <c r="AP3378" s="50"/>
      <c r="AQ3378" s="50"/>
      <c r="AR3378" s="50"/>
      <c r="AS3378" s="50"/>
      <c r="AT3378" s="50"/>
      <c r="AU3378" s="50"/>
      <c r="AV3378" s="50"/>
      <c r="AW3378" s="50"/>
      <c r="AX3378" s="50"/>
      <c r="AY3378" s="50"/>
      <c r="AZ3378" s="50"/>
      <c r="BA3378" s="50"/>
      <c r="BB3378" s="50"/>
      <c r="BC3378" s="50"/>
      <c r="BD3378" s="50"/>
      <c r="BE3378" s="50"/>
      <c r="BF3378" s="50"/>
      <c r="BG3378" s="50"/>
      <c r="BH3378" s="50"/>
      <c r="BI3378" s="50"/>
      <c r="BJ3378" s="50"/>
      <c r="BK3378" s="50"/>
      <c r="BL3378" s="50"/>
      <c r="BM3378" s="50"/>
      <c r="BN3378" s="50"/>
      <c r="BO3378" s="50"/>
      <c r="BP3378" s="50"/>
      <c r="BQ3378" s="50"/>
      <c r="BR3378" s="50"/>
      <c r="BS3378" s="50"/>
      <c r="BT3378" s="50"/>
      <c r="BU3378" s="50"/>
      <c r="BV3378" s="50"/>
      <c r="BW3378" s="50"/>
      <c r="BX3378" s="50"/>
      <c r="BY3378" s="50"/>
      <c r="BZ3378" s="50"/>
      <c r="CA3378" s="50"/>
      <c r="CB3378" s="50"/>
      <c r="CC3378" s="50"/>
      <c r="CD3378" s="50"/>
      <c r="CE3378" s="50"/>
      <c r="CF3378" s="50"/>
      <c r="CG3378" s="50"/>
      <c r="CH3378" s="50"/>
      <c r="CI3378" s="50"/>
      <c r="CJ3378" s="50"/>
      <c r="CK3378" s="50"/>
      <c r="CL3378" s="50"/>
      <c r="CM3378" s="50"/>
      <c r="CN3378" s="50"/>
      <c r="CO3378" s="50"/>
      <c r="CP3378" s="50"/>
      <c r="CQ3378" s="50"/>
      <c r="CR3378" s="50"/>
      <c r="CS3378" s="50"/>
      <c r="CT3378" s="50"/>
      <c r="CU3378" s="50"/>
      <c r="CV3378" s="50"/>
      <c r="CW3378" s="50"/>
      <c r="CX3378" s="50"/>
      <c r="CY3378" s="50"/>
      <c r="CZ3378" s="50"/>
      <c r="DA3378" s="50"/>
      <c r="DB3378" s="50"/>
      <c r="DC3378" s="50"/>
      <c r="DD3378" s="50"/>
      <c r="DE3378" s="50"/>
      <c r="DF3378" s="50"/>
      <c r="DG3378" s="50"/>
    </row>
    <row r="3379" spans="1:111" x14ac:dyDescent="0.2">
      <c r="A3379" s="625"/>
      <c r="B3379" s="625"/>
      <c r="C3379" s="625"/>
      <c r="D3379" s="78" t="s">
        <v>260</v>
      </c>
      <c r="E3379" s="353">
        <v>1800</v>
      </c>
      <c r="F3379" s="352">
        <f t="shared" si="104"/>
        <v>1080</v>
      </c>
      <c r="G3379" s="352">
        <f t="shared" si="105"/>
        <v>900</v>
      </c>
      <c r="H3379" s="50"/>
      <c r="I3379" s="50"/>
      <c r="J3379" s="50"/>
      <c r="K3379" s="50"/>
      <c r="L3379" s="50"/>
      <c r="M3379" s="50"/>
      <c r="N3379" s="50"/>
      <c r="O3379" s="50"/>
      <c r="P3379" s="50"/>
      <c r="Q3379" s="50"/>
      <c r="R3379" s="50"/>
      <c r="S3379" s="50"/>
      <c r="T3379" s="50"/>
      <c r="U3379" s="50"/>
      <c r="V3379" s="50"/>
      <c r="W3379" s="50"/>
      <c r="X3379" s="50"/>
      <c r="Y3379" s="50"/>
      <c r="Z3379" s="50"/>
      <c r="AA3379" s="50"/>
      <c r="AB3379" s="50"/>
      <c r="AC3379" s="50"/>
      <c r="AD3379" s="50"/>
      <c r="AE3379" s="50"/>
      <c r="AF3379" s="50"/>
      <c r="AG3379" s="50"/>
      <c r="AH3379" s="50"/>
      <c r="AI3379" s="50"/>
      <c r="AJ3379" s="50"/>
      <c r="AK3379" s="50"/>
      <c r="AL3379" s="50"/>
      <c r="AM3379" s="50"/>
      <c r="AN3379" s="50"/>
      <c r="AO3379" s="50"/>
      <c r="AP3379" s="50"/>
      <c r="AQ3379" s="50"/>
      <c r="AR3379" s="50"/>
      <c r="AS3379" s="50"/>
      <c r="AT3379" s="50"/>
      <c r="AU3379" s="50"/>
      <c r="AV3379" s="50"/>
      <c r="AW3379" s="50"/>
      <c r="AX3379" s="50"/>
      <c r="AY3379" s="50"/>
      <c r="AZ3379" s="50"/>
      <c r="BA3379" s="50"/>
      <c r="BB3379" s="50"/>
      <c r="BC3379" s="50"/>
      <c r="BD3379" s="50"/>
      <c r="BE3379" s="50"/>
      <c r="BF3379" s="50"/>
      <c r="BG3379" s="50"/>
      <c r="BH3379" s="50"/>
      <c r="BI3379" s="50"/>
      <c r="BJ3379" s="50"/>
      <c r="BK3379" s="50"/>
      <c r="BL3379" s="50"/>
      <c r="BM3379" s="50"/>
      <c r="BN3379" s="50"/>
      <c r="BO3379" s="50"/>
      <c r="BP3379" s="50"/>
      <c r="BQ3379" s="50"/>
      <c r="BR3379" s="50"/>
      <c r="BS3379" s="50"/>
      <c r="BT3379" s="50"/>
      <c r="BU3379" s="50"/>
      <c r="BV3379" s="50"/>
      <c r="BW3379" s="50"/>
      <c r="BX3379" s="50"/>
      <c r="BY3379" s="50"/>
      <c r="BZ3379" s="50"/>
      <c r="CA3379" s="50"/>
      <c r="CB3379" s="50"/>
      <c r="CC3379" s="50"/>
      <c r="CD3379" s="50"/>
      <c r="CE3379" s="50"/>
      <c r="CF3379" s="50"/>
      <c r="CG3379" s="50"/>
      <c r="CH3379" s="50"/>
      <c r="CI3379" s="50"/>
      <c r="CJ3379" s="50"/>
      <c r="CK3379" s="50"/>
      <c r="CL3379" s="50"/>
      <c r="CM3379" s="50"/>
      <c r="CN3379" s="50"/>
      <c r="CO3379" s="50"/>
      <c r="CP3379" s="50"/>
      <c r="CQ3379" s="50"/>
      <c r="CR3379" s="50"/>
      <c r="CS3379" s="50"/>
      <c r="CT3379" s="50"/>
      <c r="CU3379" s="50"/>
      <c r="CV3379" s="50"/>
      <c r="CW3379" s="50"/>
      <c r="CX3379" s="50"/>
      <c r="CY3379" s="50"/>
      <c r="CZ3379" s="50"/>
      <c r="DA3379" s="50"/>
      <c r="DB3379" s="50"/>
      <c r="DC3379" s="50"/>
      <c r="DD3379" s="50"/>
      <c r="DE3379" s="50"/>
      <c r="DF3379" s="50"/>
      <c r="DG3379" s="50"/>
    </row>
    <row r="3380" spans="1:111" x14ac:dyDescent="0.2">
      <c r="A3380" s="625"/>
      <c r="B3380" s="625"/>
      <c r="C3380" s="625"/>
      <c r="D3380" s="78" t="s">
        <v>261</v>
      </c>
      <c r="E3380" s="353">
        <v>3100</v>
      </c>
      <c r="F3380" s="352">
        <f t="shared" si="104"/>
        <v>1860</v>
      </c>
      <c r="G3380" s="352">
        <f t="shared" si="105"/>
        <v>1550</v>
      </c>
      <c r="H3380" s="50"/>
      <c r="I3380" s="50"/>
      <c r="J3380" s="50"/>
      <c r="K3380" s="50"/>
      <c r="L3380" s="50"/>
      <c r="M3380" s="50"/>
      <c r="N3380" s="50"/>
      <c r="O3380" s="50"/>
      <c r="P3380" s="50"/>
      <c r="Q3380" s="50"/>
      <c r="R3380" s="50"/>
      <c r="S3380" s="50"/>
      <c r="T3380" s="50"/>
      <c r="U3380" s="50"/>
      <c r="V3380" s="50"/>
      <c r="W3380" s="50"/>
      <c r="X3380" s="50"/>
      <c r="Y3380" s="50"/>
      <c r="Z3380" s="50"/>
      <c r="AA3380" s="50"/>
      <c r="AB3380" s="50"/>
      <c r="AC3380" s="50"/>
      <c r="AD3380" s="50"/>
      <c r="AE3380" s="50"/>
      <c r="AF3380" s="50"/>
      <c r="AG3380" s="50"/>
      <c r="AH3380" s="50"/>
      <c r="AI3380" s="50"/>
      <c r="AJ3380" s="50"/>
      <c r="AK3380" s="50"/>
      <c r="AL3380" s="50"/>
      <c r="AM3380" s="50"/>
      <c r="AN3380" s="50"/>
      <c r="AO3380" s="50"/>
      <c r="AP3380" s="50"/>
      <c r="AQ3380" s="50"/>
      <c r="AR3380" s="50"/>
      <c r="AS3380" s="50"/>
      <c r="AT3380" s="50"/>
      <c r="AU3380" s="50"/>
      <c r="AV3380" s="50"/>
      <c r="AW3380" s="50"/>
      <c r="AX3380" s="50"/>
      <c r="AY3380" s="50"/>
      <c r="AZ3380" s="50"/>
      <c r="BA3380" s="50"/>
      <c r="BB3380" s="50"/>
      <c r="BC3380" s="50"/>
      <c r="BD3380" s="50"/>
      <c r="BE3380" s="50"/>
      <c r="BF3380" s="50"/>
      <c r="BG3380" s="50"/>
      <c r="BH3380" s="50"/>
      <c r="BI3380" s="50"/>
      <c r="BJ3380" s="50"/>
      <c r="BK3380" s="50"/>
      <c r="BL3380" s="50"/>
      <c r="BM3380" s="50"/>
      <c r="BN3380" s="50"/>
      <c r="BO3380" s="50"/>
      <c r="BP3380" s="50"/>
      <c r="BQ3380" s="50"/>
      <c r="BR3380" s="50"/>
      <c r="BS3380" s="50"/>
      <c r="BT3380" s="50"/>
      <c r="BU3380" s="50"/>
      <c r="BV3380" s="50"/>
      <c r="BW3380" s="50"/>
      <c r="BX3380" s="50"/>
      <c r="BY3380" s="50"/>
      <c r="BZ3380" s="50"/>
      <c r="CA3380" s="50"/>
      <c r="CB3380" s="50"/>
      <c r="CC3380" s="50"/>
      <c r="CD3380" s="50"/>
      <c r="CE3380" s="50"/>
      <c r="CF3380" s="50"/>
      <c r="CG3380" s="50"/>
      <c r="CH3380" s="50"/>
      <c r="CI3380" s="50"/>
      <c r="CJ3380" s="50"/>
      <c r="CK3380" s="50"/>
      <c r="CL3380" s="50"/>
      <c r="CM3380" s="50"/>
      <c r="CN3380" s="50"/>
      <c r="CO3380" s="50"/>
      <c r="CP3380" s="50"/>
      <c r="CQ3380" s="50"/>
      <c r="CR3380" s="50"/>
      <c r="CS3380" s="50"/>
      <c r="CT3380" s="50"/>
      <c r="CU3380" s="50"/>
      <c r="CV3380" s="50"/>
      <c r="CW3380" s="50"/>
      <c r="CX3380" s="50"/>
      <c r="CY3380" s="50"/>
      <c r="CZ3380" s="50"/>
      <c r="DA3380" s="50"/>
      <c r="DB3380" s="50"/>
      <c r="DC3380" s="50"/>
      <c r="DD3380" s="50"/>
      <c r="DE3380" s="50"/>
      <c r="DF3380" s="50"/>
      <c r="DG3380" s="50"/>
    </row>
    <row r="3381" spans="1:111" x14ac:dyDescent="0.2">
      <c r="A3381" s="625"/>
      <c r="B3381" s="625"/>
      <c r="C3381" s="625"/>
      <c r="D3381" s="78" t="s">
        <v>262</v>
      </c>
      <c r="E3381" s="353">
        <v>4100</v>
      </c>
      <c r="F3381" s="352">
        <f t="shared" si="104"/>
        <v>2460</v>
      </c>
      <c r="G3381" s="352">
        <f t="shared" si="105"/>
        <v>2050</v>
      </c>
      <c r="H3381" s="50"/>
      <c r="I3381" s="50"/>
      <c r="J3381" s="50"/>
      <c r="K3381" s="50"/>
      <c r="L3381" s="50"/>
      <c r="M3381" s="50"/>
      <c r="N3381" s="50"/>
      <c r="O3381" s="50"/>
      <c r="P3381" s="50"/>
      <c r="Q3381" s="50"/>
      <c r="R3381" s="50"/>
      <c r="S3381" s="50"/>
      <c r="T3381" s="50"/>
      <c r="U3381" s="50"/>
      <c r="V3381" s="50"/>
      <c r="W3381" s="50"/>
      <c r="X3381" s="50"/>
      <c r="Y3381" s="50"/>
      <c r="Z3381" s="50"/>
      <c r="AA3381" s="50"/>
      <c r="AB3381" s="50"/>
      <c r="AC3381" s="50"/>
      <c r="AD3381" s="50"/>
      <c r="AE3381" s="50"/>
      <c r="AF3381" s="50"/>
      <c r="AG3381" s="50"/>
      <c r="AH3381" s="50"/>
      <c r="AI3381" s="50"/>
      <c r="AJ3381" s="50"/>
      <c r="AK3381" s="50"/>
      <c r="AL3381" s="50"/>
      <c r="AM3381" s="50"/>
      <c r="AN3381" s="50"/>
      <c r="AO3381" s="50"/>
      <c r="AP3381" s="50"/>
      <c r="AQ3381" s="50"/>
      <c r="AR3381" s="50"/>
      <c r="AS3381" s="50"/>
      <c r="AT3381" s="50"/>
      <c r="AU3381" s="50"/>
      <c r="AV3381" s="50"/>
      <c r="AW3381" s="50"/>
      <c r="AX3381" s="50"/>
      <c r="AY3381" s="50"/>
      <c r="AZ3381" s="50"/>
      <c r="BA3381" s="50"/>
      <c r="BB3381" s="50"/>
      <c r="BC3381" s="50"/>
      <c r="BD3381" s="50"/>
      <c r="BE3381" s="50"/>
      <c r="BF3381" s="50"/>
      <c r="BG3381" s="50"/>
      <c r="BH3381" s="50"/>
      <c r="BI3381" s="50"/>
      <c r="BJ3381" s="50"/>
      <c r="BK3381" s="50"/>
      <c r="BL3381" s="50"/>
      <c r="BM3381" s="50"/>
      <c r="BN3381" s="50"/>
      <c r="BO3381" s="50"/>
      <c r="BP3381" s="50"/>
      <c r="BQ3381" s="50"/>
      <c r="BR3381" s="50"/>
      <c r="BS3381" s="50"/>
      <c r="BT3381" s="50"/>
      <c r="BU3381" s="50"/>
      <c r="BV3381" s="50"/>
      <c r="BW3381" s="50"/>
      <c r="BX3381" s="50"/>
      <c r="BY3381" s="50"/>
      <c r="BZ3381" s="50"/>
      <c r="CA3381" s="50"/>
      <c r="CB3381" s="50"/>
      <c r="CC3381" s="50"/>
      <c r="CD3381" s="50"/>
      <c r="CE3381" s="50"/>
      <c r="CF3381" s="50"/>
      <c r="CG3381" s="50"/>
      <c r="CH3381" s="50"/>
      <c r="CI3381" s="50"/>
      <c r="CJ3381" s="50"/>
      <c r="CK3381" s="50"/>
      <c r="CL3381" s="50"/>
      <c r="CM3381" s="50"/>
      <c r="CN3381" s="50"/>
      <c r="CO3381" s="50"/>
      <c r="CP3381" s="50"/>
      <c r="CQ3381" s="50"/>
      <c r="CR3381" s="50"/>
      <c r="CS3381" s="50"/>
      <c r="CT3381" s="50"/>
      <c r="CU3381" s="50"/>
      <c r="CV3381" s="50"/>
      <c r="CW3381" s="50"/>
      <c r="CX3381" s="50"/>
      <c r="CY3381" s="50"/>
      <c r="CZ3381" s="50"/>
      <c r="DA3381" s="50"/>
      <c r="DB3381" s="50"/>
      <c r="DC3381" s="50"/>
      <c r="DD3381" s="50"/>
      <c r="DE3381" s="50"/>
      <c r="DF3381" s="50"/>
      <c r="DG3381" s="50"/>
    </row>
    <row r="3382" spans="1:111" ht="25.5" x14ac:dyDescent="0.2">
      <c r="A3382" s="625"/>
      <c r="B3382" s="625"/>
      <c r="C3382" s="625"/>
      <c r="D3382" s="78" t="s">
        <v>263</v>
      </c>
      <c r="E3382" s="353">
        <v>3000</v>
      </c>
      <c r="F3382" s="352">
        <f t="shared" si="104"/>
        <v>1800</v>
      </c>
      <c r="G3382" s="352">
        <f t="shared" si="105"/>
        <v>1500</v>
      </c>
      <c r="H3382" s="50"/>
      <c r="I3382" s="50"/>
      <c r="J3382" s="50"/>
      <c r="K3382" s="50"/>
      <c r="L3382" s="50"/>
      <c r="M3382" s="50"/>
      <c r="N3382" s="50"/>
      <c r="O3382" s="50"/>
      <c r="P3382" s="50"/>
      <c r="Q3382" s="50"/>
      <c r="R3382" s="50"/>
      <c r="S3382" s="50"/>
      <c r="T3382" s="50"/>
      <c r="U3382" s="50"/>
      <c r="V3382" s="50"/>
      <c r="W3382" s="50"/>
      <c r="X3382" s="50"/>
      <c r="Y3382" s="50"/>
      <c r="Z3382" s="50"/>
      <c r="AA3382" s="50"/>
      <c r="AB3382" s="50"/>
      <c r="AC3382" s="50"/>
      <c r="AD3382" s="50"/>
      <c r="AE3382" s="50"/>
      <c r="AF3382" s="50"/>
      <c r="AG3382" s="50"/>
      <c r="AH3382" s="50"/>
      <c r="AI3382" s="50"/>
      <c r="AJ3382" s="50"/>
      <c r="AK3382" s="50"/>
      <c r="AL3382" s="50"/>
      <c r="AM3382" s="50"/>
      <c r="AN3382" s="50"/>
      <c r="AO3382" s="50"/>
      <c r="AP3382" s="50"/>
      <c r="AQ3382" s="50"/>
      <c r="AR3382" s="50"/>
      <c r="AS3382" s="50"/>
      <c r="AT3382" s="50"/>
      <c r="AU3382" s="50"/>
      <c r="AV3382" s="50"/>
      <c r="AW3382" s="50"/>
      <c r="AX3382" s="50"/>
      <c r="AY3382" s="50"/>
      <c r="AZ3382" s="50"/>
      <c r="BA3382" s="50"/>
      <c r="BB3382" s="50"/>
      <c r="BC3382" s="50"/>
      <c r="BD3382" s="50"/>
      <c r="BE3382" s="50"/>
      <c r="BF3382" s="50"/>
      <c r="BG3382" s="50"/>
      <c r="BH3382" s="50"/>
      <c r="BI3382" s="50"/>
      <c r="BJ3382" s="50"/>
      <c r="BK3382" s="50"/>
      <c r="BL3382" s="50"/>
      <c r="BM3382" s="50"/>
      <c r="BN3382" s="50"/>
      <c r="BO3382" s="50"/>
      <c r="BP3382" s="50"/>
      <c r="BQ3382" s="50"/>
      <c r="BR3382" s="50"/>
      <c r="BS3382" s="50"/>
      <c r="BT3382" s="50"/>
      <c r="BU3382" s="50"/>
      <c r="BV3382" s="50"/>
      <c r="BW3382" s="50"/>
      <c r="BX3382" s="50"/>
      <c r="BY3382" s="50"/>
      <c r="BZ3382" s="50"/>
      <c r="CA3382" s="50"/>
      <c r="CB3382" s="50"/>
      <c r="CC3382" s="50"/>
      <c r="CD3382" s="50"/>
      <c r="CE3382" s="50"/>
      <c r="CF3382" s="50"/>
      <c r="CG3382" s="50"/>
      <c r="CH3382" s="50"/>
      <c r="CI3382" s="50"/>
      <c r="CJ3382" s="50"/>
      <c r="CK3382" s="50"/>
      <c r="CL3382" s="50"/>
      <c r="CM3382" s="50"/>
      <c r="CN3382" s="50"/>
      <c r="CO3382" s="50"/>
      <c r="CP3382" s="50"/>
      <c r="CQ3382" s="50"/>
      <c r="CR3382" s="50"/>
      <c r="CS3382" s="50"/>
      <c r="CT3382" s="50"/>
      <c r="CU3382" s="50"/>
      <c r="CV3382" s="50"/>
      <c r="CW3382" s="50"/>
      <c r="CX3382" s="50"/>
      <c r="CY3382" s="50"/>
      <c r="CZ3382" s="50"/>
      <c r="DA3382" s="50"/>
      <c r="DB3382" s="50"/>
      <c r="DC3382" s="50"/>
      <c r="DD3382" s="50"/>
      <c r="DE3382" s="50"/>
      <c r="DF3382" s="50"/>
      <c r="DG3382" s="50"/>
    </row>
    <row r="3383" spans="1:111" x14ac:dyDescent="0.2">
      <c r="A3383" s="625"/>
      <c r="B3383" s="625"/>
      <c r="C3383" s="625"/>
      <c r="D3383" s="78" t="s">
        <v>206</v>
      </c>
      <c r="E3383" s="353">
        <v>300</v>
      </c>
      <c r="F3383" s="352">
        <f t="shared" si="104"/>
        <v>180</v>
      </c>
      <c r="G3383" s="352">
        <f t="shared" si="105"/>
        <v>150</v>
      </c>
      <c r="H3383" s="50"/>
      <c r="I3383" s="50"/>
      <c r="J3383" s="50"/>
      <c r="K3383" s="50"/>
      <c r="L3383" s="50"/>
      <c r="M3383" s="50"/>
      <c r="N3383" s="50"/>
      <c r="O3383" s="50"/>
      <c r="P3383" s="50"/>
      <c r="Q3383" s="50"/>
      <c r="R3383" s="50"/>
      <c r="S3383" s="50"/>
      <c r="T3383" s="50"/>
      <c r="U3383" s="50"/>
      <c r="V3383" s="50"/>
      <c r="W3383" s="50"/>
      <c r="X3383" s="50"/>
      <c r="Y3383" s="50"/>
      <c r="Z3383" s="50"/>
      <c r="AA3383" s="50"/>
      <c r="AB3383" s="50"/>
      <c r="AC3383" s="50"/>
      <c r="AD3383" s="50"/>
      <c r="AE3383" s="50"/>
      <c r="AF3383" s="50"/>
      <c r="AG3383" s="50"/>
      <c r="AH3383" s="50"/>
      <c r="AI3383" s="50"/>
      <c r="AJ3383" s="50"/>
      <c r="AK3383" s="50"/>
      <c r="AL3383" s="50"/>
      <c r="AM3383" s="50"/>
      <c r="AN3383" s="50"/>
      <c r="AO3383" s="50"/>
      <c r="AP3383" s="50"/>
      <c r="AQ3383" s="50"/>
      <c r="AR3383" s="50"/>
      <c r="AS3383" s="50"/>
      <c r="AT3383" s="50"/>
      <c r="AU3383" s="50"/>
      <c r="AV3383" s="50"/>
      <c r="AW3383" s="50"/>
      <c r="AX3383" s="50"/>
      <c r="AY3383" s="50"/>
      <c r="AZ3383" s="50"/>
      <c r="BA3383" s="50"/>
      <c r="BB3383" s="50"/>
      <c r="BC3383" s="50"/>
      <c r="BD3383" s="50"/>
      <c r="BE3383" s="50"/>
      <c r="BF3383" s="50"/>
      <c r="BG3383" s="50"/>
      <c r="BH3383" s="50"/>
      <c r="BI3383" s="50"/>
      <c r="BJ3383" s="50"/>
      <c r="BK3383" s="50"/>
      <c r="BL3383" s="50"/>
      <c r="BM3383" s="50"/>
      <c r="BN3383" s="50"/>
      <c r="BO3383" s="50"/>
      <c r="BP3383" s="50"/>
      <c r="BQ3383" s="50"/>
      <c r="BR3383" s="50"/>
      <c r="BS3383" s="50"/>
      <c r="BT3383" s="50"/>
      <c r="BU3383" s="50"/>
      <c r="BV3383" s="50"/>
      <c r="BW3383" s="50"/>
      <c r="BX3383" s="50"/>
      <c r="BY3383" s="50"/>
      <c r="BZ3383" s="50"/>
      <c r="CA3383" s="50"/>
      <c r="CB3383" s="50"/>
      <c r="CC3383" s="50"/>
      <c r="CD3383" s="50"/>
      <c r="CE3383" s="50"/>
      <c r="CF3383" s="50"/>
      <c r="CG3383" s="50"/>
      <c r="CH3383" s="50"/>
      <c r="CI3383" s="50"/>
      <c r="CJ3383" s="50"/>
      <c r="CK3383" s="50"/>
      <c r="CL3383" s="50"/>
      <c r="CM3383" s="50"/>
      <c r="CN3383" s="50"/>
      <c r="CO3383" s="50"/>
      <c r="CP3383" s="50"/>
      <c r="CQ3383" s="50"/>
      <c r="CR3383" s="50"/>
      <c r="CS3383" s="50"/>
      <c r="CT3383" s="50"/>
      <c r="CU3383" s="50"/>
      <c r="CV3383" s="50"/>
      <c r="CW3383" s="50"/>
      <c r="CX3383" s="50"/>
      <c r="CY3383" s="50"/>
      <c r="CZ3383" s="50"/>
      <c r="DA3383" s="50"/>
      <c r="DB3383" s="50"/>
      <c r="DC3383" s="50"/>
      <c r="DD3383" s="50"/>
      <c r="DE3383" s="50"/>
      <c r="DF3383" s="50"/>
      <c r="DG3383" s="50"/>
    </row>
    <row r="3384" spans="1:111" x14ac:dyDescent="0.2">
      <c r="A3384" s="625"/>
      <c r="B3384" s="625"/>
      <c r="C3384" s="625"/>
      <c r="D3384" s="80" t="s">
        <v>264</v>
      </c>
      <c r="E3384" s="353">
        <v>2000</v>
      </c>
      <c r="F3384" s="352">
        <f t="shared" si="104"/>
        <v>1200</v>
      </c>
      <c r="G3384" s="352">
        <f t="shared" si="105"/>
        <v>1000</v>
      </c>
      <c r="H3384" s="50"/>
      <c r="I3384" s="50"/>
      <c r="J3384" s="50"/>
      <c r="K3384" s="50"/>
      <c r="L3384" s="50"/>
      <c r="M3384" s="50"/>
      <c r="N3384" s="50"/>
      <c r="O3384" s="50"/>
      <c r="P3384" s="50"/>
      <c r="Q3384" s="50"/>
      <c r="R3384" s="50"/>
      <c r="S3384" s="50"/>
      <c r="T3384" s="50"/>
      <c r="U3384" s="50"/>
      <c r="V3384" s="50"/>
      <c r="W3384" s="50"/>
      <c r="X3384" s="50"/>
      <c r="Y3384" s="50"/>
      <c r="Z3384" s="50"/>
      <c r="AA3384" s="50"/>
      <c r="AB3384" s="50"/>
      <c r="AC3384" s="50"/>
      <c r="AD3384" s="50"/>
      <c r="AE3384" s="50"/>
      <c r="AF3384" s="50"/>
      <c r="AG3384" s="50"/>
      <c r="AH3384" s="50"/>
      <c r="AI3384" s="50"/>
      <c r="AJ3384" s="50"/>
      <c r="AK3384" s="50"/>
      <c r="AL3384" s="50"/>
      <c r="AM3384" s="50"/>
      <c r="AN3384" s="50"/>
      <c r="AO3384" s="50"/>
      <c r="AP3384" s="50"/>
      <c r="AQ3384" s="50"/>
      <c r="AR3384" s="50"/>
      <c r="AS3384" s="50"/>
      <c r="AT3384" s="50"/>
      <c r="AU3384" s="50"/>
      <c r="AV3384" s="50"/>
      <c r="AW3384" s="50"/>
      <c r="AX3384" s="50"/>
      <c r="AY3384" s="50"/>
      <c r="AZ3384" s="50"/>
      <c r="BA3384" s="50"/>
      <c r="BB3384" s="50"/>
      <c r="BC3384" s="50"/>
      <c r="BD3384" s="50"/>
      <c r="BE3384" s="50"/>
      <c r="BF3384" s="50"/>
      <c r="BG3384" s="50"/>
      <c r="BH3384" s="50"/>
      <c r="BI3384" s="50"/>
      <c r="BJ3384" s="50"/>
      <c r="BK3384" s="50"/>
      <c r="BL3384" s="50"/>
      <c r="BM3384" s="50"/>
      <c r="BN3384" s="50"/>
      <c r="BO3384" s="50"/>
      <c r="BP3384" s="50"/>
      <c r="BQ3384" s="50"/>
      <c r="BR3384" s="50"/>
      <c r="BS3384" s="50"/>
      <c r="BT3384" s="50"/>
      <c r="BU3384" s="50"/>
      <c r="BV3384" s="50"/>
      <c r="BW3384" s="50"/>
      <c r="BX3384" s="50"/>
      <c r="BY3384" s="50"/>
      <c r="BZ3384" s="50"/>
      <c r="CA3384" s="50"/>
      <c r="CB3384" s="50"/>
      <c r="CC3384" s="50"/>
      <c r="CD3384" s="50"/>
      <c r="CE3384" s="50"/>
      <c r="CF3384" s="50"/>
      <c r="CG3384" s="50"/>
      <c r="CH3384" s="50"/>
      <c r="CI3384" s="50"/>
      <c r="CJ3384" s="50"/>
      <c r="CK3384" s="50"/>
      <c r="CL3384" s="50"/>
      <c r="CM3384" s="50"/>
      <c r="CN3384" s="50"/>
      <c r="CO3384" s="50"/>
      <c r="CP3384" s="50"/>
      <c r="CQ3384" s="50"/>
      <c r="CR3384" s="50"/>
      <c r="CS3384" s="50"/>
      <c r="CT3384" s="50"/>
      <c r="CU3384" s="50"/>
      <c r="CV3384" s="50"/>
      <c r="CW3384" s="50"/>
      <c r="CX3384" s="50"/>
      <c r="CY3384" s="50"/>
      <c r="CZ3384" s="50"/>
      <c r="DA3384" s="50"/>
      <c r="DB3384" s="50"/>
      <c r="DC3384" s="50"/>
      <c r="DD3384" s="50"/>
      <c r="DE3384" s="50"/>
      <c r="DF3384" s="50"/>
      <c r="DG3384" s="50"/>
    </row>
    <row r="3385" spans="1:111" x14ac:dyDescent="0.2">
      <c r="A3385" s="625"/>
      <c r="B3385" s="625"/>
      <c r="C3385" s="625"/>
      <c r="D3385" s="80" t="s">
        <v>1223</v>
      </c>
      <c r="E3385" s="353">
        <v>4800</v>
      </c>
      <c r="F3385" s="352">
        <f t="shared" si="104"/>
        <v>2880</v>
      </c>
      <c r="G3385" s="352">
        <f t="shared" si="105"/>
        <v>2400</v>
      </c>
      <c r="H3385" s="50"/>
      <c r="I3385" s="50"/>
      <c r="J3385" s="50"/>
      <c r="K3385" s="50"/>
      <c r="L3385" s="50"/>
      <c r="M3385" s="50"/>
      <c r="N3385" s="50"/>
      <c r="O3385" s="50"/>
      <c r="P3385" s="50"/>
      <c r="Q3385" s="50"/>
      <c r="R3385" s="50"/>
      <c r="S3385" s="50"/>
      <c r="T3385" s="50"/>
      <c r="U3385" s="50"/>
      <c r="V3385" s="50"/>
      <c r="W3385" s="50"/>
      <c r="X3385" s="50"/>
      <c r="Y3385" s="50"/>
      <c r="Z3385" s="50"/>
      <c r="AA3385" s="50"/>
      <c r="AB3385" s="50"/>
      <c r="AC3385" s="50"/>
      <c r="AD3385" s="50"/>
      <c r="AE3385" s="50"/>
      <c r="AF3385" s="50"/>
      <c r="AG3385" s="50"/>
      <c r="AH3385" s="50"/>
      <c r="AI3385" s="50"/>
      <c r="AJ3385" s="50"/>
      <c r="AK3385" s="50"/>
      <c r="AL3385" s="50"/>
      <c r="AM3385" s="50"/>
      <c r="AN3385" s="50"/>
      <c r="AO3385" s="50"/>
      <c r="AP3385" s="50"/>
      <c r="AQ3385" s="50"/>
      <c r="AR3385" s="50"/>
      <c r="AS3385" s="50"/>
      <c r="AT3385" s="50"/>
      <c r="AU3385" s="50"/>
      <c r="AV3385" s="50"/>
      <c r="AW3385" s="50"/>
      <c r="AX3385" s="50"/>
      <c r="AY3385" s="50"/>
      <c r="AZ3385" s="50"/>
      <c r="BA3385" s="50"/>
      <c r="BB3385" s="50"/>
      <c r="BC3385" s="50"/>
      <c r="BD3385" s="50"/>
      <c r="BE3385" s="50"/>
      <c r="BF3385" s="50"/>
      <c r="BG3385" s="50"/>
      <c r="BH3385" s="50"/>
      <c r="BI3385" s="50"/>
      <c r="BJ3385" s="50"/>
      <c r="BK3385" s="50"/>
      <c r="BL3385" s="50"/>
      <c r="BM3385" s="50"/>
      <c r="BN3385" s="50"/>
      <c r="BO3385" s="50"/>
      <c r="BP3385" s="50"/>
      <c r="BQ3385" s="50"/>
      <c r="BR3385" s="50"/>
      <c r="BS3385" s="50"/>
      <c r="BT3385" s="50"/>
      <c r="BU3385" s="50"/>
      <c r="BV3385" s="50"/>
      <c r="BW3385" s="50"/>
      <c r="BX3385" s="50"/>
      <c r="BY3385" s="50"/>
      <c r="BZ3385" s="50"/>
      <c r="CA3385" s="50"/>
      <c r="CB3385" s="50"/>
      <c r="CC3385" s="50"/>
      <c r="CD3385" s="50"/>
      <c r="CE3385" s="50"/>
      <c r="CF3385" s="50"/>
      <c r="CG3385" s="50"/>
      <c r="CH3385" s="50"/>
      <c r="CI3385" s="50"/>
      <c r="CJ3385" s="50"/>
      <c r="CK3385" s="50"/>
      <c r="CL3385" s="50"/>
      <c r="CM3385" s="50"/>
      <c r="CN3385" s="50"/>
      <c r="CO3385" s="50"/>
      <c r="CP3385" s="50"/>
      <c r="CQ3385" s="50"/>
      <c r="CR3385" s="50"/>
      <c r="CS3385" s="50"/>
      <c r="CT3385" s="50"/>
      <c r="CU3385" s="50"/>
      <c r="CV3385" s="50"/>
      <c r="CW3385" s="50"/>
      <c r="CX3385" s="50"/>
      <c r="CY3385" s="50"/>
      <c r="CZ3385" s="50"/>
      <c r="DA3385" s="50"/>
      <c r="DB3385" s="50"/>
      <c r="DC3385" s="50"/>
      <c r="DD3385" s="50"/>
      <c r="DE3385" s="50"/>
      <c r="DF3385" s="50"/>
      <c r="DG3385" s="50"/>
    </row>
    <row r="3386" spans="1:111" x14ac:dyDescent="0.2">
      <c r="A3386" s="626"/>
      <c r="B3386" s="626"/>
      <c r="C3386" s="626"/>
      <c r="D3386" s="80" t="s">
        <v>265</v>
      </c>
      <c r="E3386" s="353">
        <v>4000</v>
      </c>
      <c r="F3386" s="352">
        <f t="shared" si="104"/>
        <v>2400</v>
      </c>
      <c r="G3386" s="352">
        <f t="shared" si="105"/>
        <v>2000</v>
      </c>
      <c r="H3386" s="50"/>
      <c r="I3386" s="50"/>
      <c r="J3386" s="50"/>
      <c r="K3386" s="50"/>
      <c r="L3386" s="50"/>
      <c r="M3386" s="50"/>
      <c r="N3386" s="50"/>
      <c r="O3386" s="50"/>
      <c r="P3386" s="50"/>
      <c r="Q3386" s="50"/>
      <c r="R3386" s="50"/>
      <c r="S3386" s="50"/>
      <c r="T3386" s="50"/>
      <c r="U3386" s="50"/>
      <c r="V3386" s="50"/>
      <c r="W3386" s="50"/>
      <c r="X3386" s="50"/>
      <c r="Y3386" s="50"/>
      <c r="Z3386" s="50"/>
      <c r="AA3386" s="50"/>
      <c r="AB3386" s="50"/>
      <c r="AC3386" s="50"/>
      <c r="AD3386" s="50"/>
      <c r="AE3386" s="50"/>
      <c r="AF3386" s="50"/>
      <c r="AG3386" s="50"/>
      <c r="AH3386" s="50"/>
      <c r="AI3386" s="50"/>
      <c r="AJ3386" s="50"/>
      <c r="AK3386" s="50"/>
      <c r="AL3386" s="50"/>
      <c r="AM3386" s="50"/>
      <c r="AN3386" s="50"/>
      <c r="AO3386" s="50"/>
      <c r="AP3386" s="50"/>
      <c r="AQ3386" s="50"/>
      <c r="AR3386" s="50"/>
      <c r="AS3386" s="50"/>
      <c r="AT3386" s="50"/>
      <c r="AU3386" s="50"/>
      <c r="AV3386" s="50"/>
      <c r="AW3386" s="50"/>
      <c r="AX3386" s="50"/>
      <c r="AY3386" s="50"/>
      <c r="AZ3386" s="50"/>
      <c r="BA3386" s="50"/>
      <c r="BB3386" s="50"/>
      <c r="BC3386" s="50"/>
      <c r="BD3386" s="50"/>
      <c r="BE3386" s="50"/>
      <c r="BF3386" s="50"/>
      <c r="BG3386" s="50"/>
      <c r="BH3386" s="50"/>
      <c r="BI3386" s="50"/>
      <c r="BJ3386" s="50"/>
      <c r="BK3386" s="50"/>
      <c r="BL3386" s="50"/>
      <c r="BM3386" s="50"/>
      <c r="BN3386" s="50"/>
      <c r="BO3386" s="50"/>
      <c r="BP3386" s="50"/>
      <c r="BQ3386" s="50"/>
      <c r="BR3386" s="50"/>
      <c r="BS3386" s="50"/>
      <c r="BT3386" s="50"/>
      <c r="BU3386" s="50"/>
      <c r="BV3386" s="50"/>
      <c r="BW3386" s="50"/>
      <c r="BX3386" s="50"/>
      <c r="BY3386" s="50"/>
      <c r="BZ3386" s="50"/>
      <c r="CA3386" s="50"/>
      <c r="CB3386" s="50"/>
      <c r="CC3386" s="50"/>
      <c r="CD3386" s="50"/>
      <c r="CE3386" s="50"/>
      <c r="CF3386" s="50"/>
      <c r="CG3386" s="50"/>
      <c r="CH3386" s="50"/>
      <c r="CI3386" s="50"/>
      <c r="CJ3386" s="50"/>
      <c r="CK3386" s="50"/>
      <c r="CL3386" s="50"/>
      <c r="CM3386" s="50"/>
      <c r="CN3386" s="50"/>
      <c r="CO3386" s="50"/>
      <c r="CP3386" s="50"/>
      <c r="CQ3386" s="50"/>
      <c r="CR3386" s="50"/>
      <c r="CS3386" s="50"/>
      <c r="CT3386" s="50"/>
      <c r="CU3386" s="50"/>
      <c r="CV3386" s="50"/>
      <c r="CW3386" s="50"/>
      <c r="CX3386" s="50"/>
      <c r="CY3386" s="50"/>
      <c r="CZ3386" s="50"/>
      <c r="DA3386" s="50"/>
      <c r="DB3386" s="50"/>
      <c r="DC3386" s="50"/>
      <c r="DD3386" s="50"/>
      <c r="DE3386" s="50"/>
      <c r="DF3386" s="50"/>
      <c r="DG3386" s="50"/>
    </row>
    <row r="3387" spans="1:111" x14ac:dyDescent="0.2">
      <c r="A3387" s="540" t="s">
        <v>168</v>
      </c>
      <c r="B3387" s="540" t="s">
        <v>168</v>
      </c>
      <c r="C3387" s="540"/>
      <c r="D3387" s="81" t="s">
        <v>266</v>
      </c>
      <c r="E3387" s="353">
        <v>0</v>
      </c>
      <c r="F3387" s="352">
        <f t="shared" si="104"/>
        <v>0</v>
      </c>
      <c r="G3387" s="352">
        <f t="shared" si="105"/>
        <v>0</v>
      </c>
      <c r="H3387" s="50"/>
      <c r="I3387" s="50"/>
      <c r="J3387" s="50"/>
      <c r="K3387" s="50"/>
      <c r="L3387" s="50"/>
      <c r="M3387" s="50"/>
      <c r="N3387" s="50"/>
      <c r="O3387" s="50"/>
      <c r="P3387" s="50"/>
      <c r="Q3387" s="50"/>
      <c r="R3387" s="50"/>
      <c r="S3387" s="50"/>
      <c r="T3387" s="50"/>
      <c r="U3387" s="50"/>
      <c r="V3387" s="50"/>
      <c r="W3387" s="50"/>
      <c r="X3387" s="50"/>
      <c r="Y3387" s="50"/>
      <c r="Z3387" s="50"/>
      <c r="AA3387" s="50"/>
      <c r="AB3387" s="50"/>
      <c r="AC3387" s="50"/>
      <c r="AD3387" s="50"/>
      <c r="AE3387" s="50"/>
      <c r="AF3387" s="50"/>
      <c r="AG3387" s="50"/>
      <c r="AH3387" s="50"/>
      <c r="AI3387" s="50"/>
      <c r="AJ3387" s="50"/>
      <c r="AK3387" s="50"/>
      <c r="AL3387" s="50"/>
      <c r="AM3387" s="50"/>
      <c r="AN3387" s="50"/>
      <c r="AO3387" s="50"/>
      <c r="AP3387" s="50"/>
      <c r="AQ3387" s="50"/>
      <c r="AR3387" s="50"/>
      <c r="AS3387" s="50"/>
      <c r="AT3387" s="50"/>
      <c r="AU3387" s="50"/>
      <c r="AV3387" s="50"/>
      <c r="AW3387" s="50"/>
      <c r="AX3387" s="50"/>
      <c r="AY3387" s="50"/>
      <c r="AZ3387" s="50"/>
      <c r="BA3387" s="50"/>
      <c r="BB3387" s="50"/>
      <c r="BC3387" s="50"/>
      <c r="BD3387" s="50"/>
      <c r="BE3387" s="50"/>
      <c r="BF3387" s="50"/>
      <c r="BG3387" s="50"/>
      <c r="BH3387" s="50"/>
      <c r="BI3387" s="50"/>
      <c r="BJ3387" s="50"/>
      <c r="BK3387" s="50"/>
      <c r="BL3387" s="50"/>
      <c r="BM3387" s="50"/>
      <c r="BN3387" s="50"/>
      <c r="BO3387" s="50"/>
      <c r="BP3387" s="50"/>
      <c r="BQ3387" s="50"/>
      <c r="BR3387" s="50"/>
      <c r="BS3387" s="50"/>
      <c r="BT3387" s="50"/>
      <c r="BU3387" s="50"/>
      <c r="BV3387" s="50"/>
      <c r="BW3387" s="50"/>
      <c r="BX3387" s="50"/>
      <c r="BY3387" s="50"/>
      <c r="BZ3387" s="50"/>
      <c r="CA3387" s="50"/>
      <c r="CB3387" s="50"/>
      <c r="CC3387" s="50"/>
      <c r="CD3387" s="50"/>
      <c r="CE3387" s="50"/>
      <c r="CF3387" s="50"/>
      <c r="CG3387" s="50"/>
      <c r="CH3387" s="50"/>
      <c r="CI3387" s="50"/>
      <c r="CJ3387" s="50"/>
      <c r="CK3387" s="50"/>
      <c r="CL3387" s="50"/>
      <c r="CM3387" s="50"/>
      <c r="CN3387" s="50"/>
      <c r="CO3387" s="50"/>
      <c r="CP3387" s="50"/>
      <c r="CQ3387" s="50"/>
      <c r="CR3387" s="50"/>
      <c r="CS3387" s="50"/>
      <c r="CT3387" s="50"/>
      <c r="CU3387" s="50"/>
      <c r="CV3387" s="50"/>
      <c r="CW3387" s="50"/>
      <c r="CX3387" s="50"/>
      <c r="CY3387" s="50"/>
      <c r="CZ3387" s="50"/>
      <c r="DA3387" s="50"/>
      <c r="DB3387" s="50"/>
      <c r="DC3387" s="50"/>
      <c r="DD3387" s="50"/>
      <c r="DE3387" s="50"/>
      <c r="DF3387" s="50"/>
      <c r="DG3387" s="50"/>
    </row>
    <row r="3388" spans="1:111" x14ac:dyDescent="0.2">
      <c r="A3388" s="551"/>
      <c r="B3388" s="551"/>
      <c r="C3388" s="551"/>
      <c r="D3388" s="80" t="s">
        <v>940</v>
      </c>
      <c r="E3388" s="353">
        <v>5000</v>
      </c>
      <c r="F3388" s="352">
        <f t="shared" si="104"/>
        <v>3000</v>
      </c>
      <c r="G3388" s="352">
        <f t="shared" si="105"/>
        <v>2500</v>
      </c>
      <c r="H3388" s="50"/>
      <c r="I3388" s="50"/>
      <c r="J3388" s="50"/>
      <c r="K3388" s="50"/>
      <c r="L3388" s="50"/>
      <c r="M3388" s="50"/>
      <c r="N3388" s="50"/>
      <c r="O3388" s="50"/>
      <c r="P3388" s="50"/>
      <c r="Q3388" s="50"/>
      <c r="R3388" s="50"/>
      <c r="S3388" s="50"/>
      <c r="T3388" s="50"/>
      <c r="U3388" s="50"/>
      <c r="V3388" s="50"/>
      <c r="W3388" s="50"/>
      <c r="X3388" s="50"/>
      <c r="Y3388" s="50"/>
      <c r="Z3388" s="50"/>
      <c r="AA3388" s="50"/>
      <c r="AB3388" s="50"/>
      <c r="AC3388" s="50"/>
      <c r="AD3388" s="50"/>
      <c r="AE3388" s="50"/>
      <c r="AF3388" s="50"/>
      <c r="AG3388" s="50"/>
      <c r="AH3388" s="50"/>
      <c r="AI3388" s="50"/>
      <c r="AJ3388" s="50"/>
      <c r="AK3388" s="50"/>
      <c r="AL3388" s="50"/>
      <c r="AM3388" s="50"/>
      <c r="AN3388" s="50"/>
      <c r="AO3388" s="50"/>
      <c r="AP3388" s="50"/>
      <c r="AQ3388" s="50"/>
      <c r="AR3388" s="50"/>
      <c r="AS3388" s="50"/>
      <c r="AT3388" s="50"/>
      <c r="AU3388" s="50"/>
      <c r="AV3388" s="50"/>
      <c r="AW3388" s="50"/>
      <c r="AX3388" s="50"/>
      <c r="AY3388" s="50"/>
      <c r="AZ3388" s="50"/>
      <c r="BA3388" s="50"/>
      <c r="BB3388" s="50"/>
      <c r="BC3388" s="50"/>
      <c r="BD3388" s="50"/>
      <c r="BE3388" s="50"/>
      <c r="BF3388" s="50"/>
      <c r="BG3388" s="50"/>
      <c r="BH3388" s="50"/>
      <c r="BI3388" s="50"/>
      <c r="BJ3388" s="50"/>
      <c r="BK3388" s="50"/>
      <c r="BL3388" s="50"/>
      <c r="BM3388" s="50"/>
      <c r="BN3388" s="50"/>
      <c r="BO3388" s="50"/>
      <c r="BP3388" s="50"/>
      <c r="BQ3388" s="50"/>
      <c r="BR3388" s="50"/>
      <c r="BS3388" s="50"/>
      <c r="BT3388" s="50"/>
      <c r="BU3388" s="50"/>
      <c r="BV3388" s="50"/>
      <c r="BW3388" s="50"/>
      <c r="BX3388" s="50"/>
      <c r="BY3388" s="50"/>
      <c r="BZ3388" s="50"/>
      <c r="CA3388" s="50"/>
      <c r="CB3388" s="50"/>
      <c r="CC3388" s="50"/>
      <c r="CD3388" s="50"/>
      <c r="CE3388" s="50"/>
      <c r="CF3388" s="50"/>
      <c r="CG3388" s="50"/>
      <c r="CH3388" s="50"/>
      <c r="CI3388" s="50"/>
      <c r="CJ3388" s="50"/>
      <c r="CK3388" s="50"/>
      <c r="CL3388" s="50"/>
      <c r="CM3388" s="50"/>
      <c r="CN3388" s="50"/>
      <c r="CO3388" s="50"/>
      <c r="CP3388" s="50"/>
      <c r="CQ3388" s="50"/>
      <c r="CR3388" s="50"/>
      <c r="CS3388" s="50"/>
      <c r="CT3388" s="50"/>
      <c r="CU3388" s="50"/>
      <c r="CV3388" s="50"/>
      <c r="CW3388" s="50"/>
      <c r="CX3388" s="50"/>
      <c r="CY3388" s="50"/>
      <c r="CZ3388" s="50"/>
      <c r="DA3388" s="50"/>
      <c r="DB3388" s="50"/>
      <c r="DC3388" s="50"/>
      <c r="DD3388" s="50"/>
      <c r="DE3388" s="50"/>
      <c r="DF3388" s="50"/>
      <c r="DG3388" s="50"/>
    </row>
    <row r="3389" spans="1:111" x14ac:dyDescent="0.2">
      <c r="A3389" s="541"/>
      <c r="B3389" s="541"/>
      <c r="C3389" s="541"/>
      <c r="D3389" s="80" t="s">
        <v>941</v>
      </c>
      <c r="E3389" s="353">
        <v>1850</v>
      </c>
      <c r="F3389" s="352">
        <f t="shared" si="104"/>
        <v>1110</v>
      </c>
      <c r="G3389" s="352">
        <f t="shared" si="105"/>
        <v>925</v>
      </c>
      <c r="H3389" s="50"/>
      <c r="I3389" s="50"/>
      <c r="J3389" s="50"/>
      <c r="K3389" s="50"/>
      <c r="L3389" s="50"/>
      <c r="M3389" s="50"/>
      <c r="N3389" s="50"/>
      <c r="O3389" s="50"/>
      <c r="P3389" s="50"/>
      <c r="Q3389" s="50"/>
      <c r="R3389" s="50"/>
      <c r="S3389" s="50"/>
      <c r="T3389" s="50"/>
      <c r="U3389" s="50"/>
      <c r="V3389" s="50"/>
      <c r="W3389" s="50"/>
      <c r="X3389" s="50"/>
      <c r="Y3389" s="50"/>
      <c r="Z3389" s="50"/>
      <c r="AA3389" s="50"/>
      <c r="AB3389" s="50"/>
      <c r="AC3389" s="50"/>
      <c r="AD3389" s="50"/>
      <c r="AE3389" s="50"/>
      <c r="AF3389" s="50"/>
      <c r="AG3389" s="50"/>
      <c r="AH3389" s="50"/>
      <c r="AI3389" s="50"/>
      <c r="AJ3389" s="50"/>
      <c r="AK3389" s="50"/>
      <c r="AL3389" s="50"/>
      <c r="AM3389" s="50"/>
      <c r="AN3389" s="50"/>
      <c r="AO3389" s="50"/>
      <c r="AP3389" s="50"/>
      <c r="AQ3389" s="50"/>
      <c r="AR3389" s="50"/>
      <c r="AS3389" s="50"/>
      <c r="AT3389" s="50"/>
      <c r="AU3389" s="50"/>
      <c r="AV3389" s="50"/>
      <c r="AW3389" s="50"/>
      <c r="AX3389" s="50"/>
      <c r="AY3389" s="50"/>
      <c r="AZ3389" s="50"/>
      <c r="BA3389" s="50"/>
      <c r="BB3389" s="50"/>
      <c r="BC3389" s="50"/>
      <c r="BD3389" s="50"/>
      <c r="BE3389" s="50"/>
      <c r="BF3389" s="50"/>
      <c r="BG3389" s="50"/>
      <c r="BH3389" s="50"/>
      <c r="BI3389" s="50"/>
      <c r="BJ3389" s="50"/>
      <c r="BK3389" s="50"/>
      <c r="BL3389" s="50"/>
      <c r="BM3389" s="50"/>
      <c r="BN3389" s="50"/>
      <c r="BO3389" s="50"/>
      <c r="BP3389" s="50"/>
      <c r="BQ3389" s="50"/>
      <c r="BR3389" s="50"/>
      <c r="BS3389" s="50"/>
      <c r="BT3389" s="50"/>
      <c r="BU3389" s="50"/>
      <c r="BV3389" s="50"/>
      <c r="BW3389" s="50"/>
      <c r="BX3389" s="50"/>
      <c r="BY3389" s="50"/>
      <c r="BZ3389" s="50"/>
      <c r="CA3389" s="50"/>
      <c r="CB3389" s="50"/>
      <c r="CC3389" s="50"/>
      <c r="CD3389" s="50"/>
      <c r="CE3389" s="50"/>
      <c r="CF3389" s="50"/>
      <c r="CG3389" s="50"/>
      <c r="CH3389" s="50"/>
      <c r="CI3389" s="50"/>
      <c r="CJ3389" s="50"/>
      <c r="CK3389" s="50"/>
      <c r="CL3389" s="50"/>
      <c r="CM3389" s="50"/>
      <c r="CN3389" s="50"/>
      <c r="CO3389" s="50"/>
      <c r="CP3389" s="50"/>
      <c r="CQ3389" s="50"/>
      <c r="CR3389" s="50"/>
      <c r="CS3389" s="50"/>
      <c r="CT3389" s="50"/>
      <c r="CU3389" s="50"/>
      <c r="CV3389" s="50"/>
      <c r="CW3389" s="50"/>
      <c r="CX3389" s="50"/>
      <c r="CY3389" s="50"/>
      <c r="CZ3389" s="50"/>
      <c r="DA3389" s="50"/>
      <c r="DB3389" s="50"/>
      <c r="DC3389" s="50"/>
      <c r="DD3389" s="50"/>
      <c r="DE3389" s="50"/>
      <c r="DF3389" s="50"/>
      <c r="DG3389" s="50"/>
    </row>
    <row r="3390" spans="1:111" ht="25.5" x14ac:dyDescent="0.2">
      <c r="A3390" s="540" t="s">
        <v>1241</v>
      </c>
      <c r="B3390" s="540"/>
      <c r="C3390" s="540"/>
      <c r="D3390" s="80" t="s">
        <v>8298</v>
      </c>
      <c r="E3390" s="353">
        <v>0</v>
      </c>
      <c r="F3390" s="352">
        <f t="shared" si="104"/>
        <v>0</v>
      </c>
      <c r="G3390" s="352">
        <f t="shared" si="105"/>
        <v>0</v>
      </c>
      <c r="H3390" s="50"/>
      <c r="I3390" s="50"/>
      <c r="J3390" s="50"/>
      <c r="K3390" s="50"/>
      <c r="L3390" s="50"/>
      <c r="M3390" s="50"/>
      <c r="N3390" s="50"/>
      <c r="O3390" s="50"/>
      <c r="P3390" s="50"/>
      <c r="Q3390" s="50"/>
      <c r="R3390" s="50"/>
      <c r="S3390" s="50"/>
      <c r="T3390" s="50"/>
      <c r="U3390" s="50"/>
      <c r="V3390" s="50"/>
      <c r="W3390" s="50"/>
      <c r="X3390" s="50"/>
      <c r="Y3390" s="50"/>
      <c r="Z3390" s="50"/>
      <c r="AA3390" s="50"/>
      <c r="AB3390" s="50"/>
      <c r="AC3390" s="50"/>
      <c r="AD3390" s="50"/>
      <c r="AE3390" s="50"/>
      <c r="AF3390" s="50"/>
      <c r="AG3390" s="50"/>
      <c r="AH3390" s="50"/>
      <c r="AI3390" s="50"/>
      <c r="AJ3390" s="50"/>
      <c r="AK3390" s="50"/>
      <c r="AL3390" s="50"/>
      <c r="AM3390" s="50"/>
      <c r="AN3390" s="50"/>
      <c r="AO3390" s="50"/>
      <c r="AP3390" s="50"/>
      <c r="AQ3390" s="50"/>
      <c r="AR3390" s="50"/>
      <c r="AS3390" s="50"/>
      <c r="AT3390" s="50"/>
      <c r="AU3390" s="50"/>
      <c r="AV3390" s="50"/>
      <c r="AW3390" s="50"/>
      <c r="AX3390" s="50"/>
      <c r="AY3390" s="50"/>
      <c r="AZ3390" s="50"/>
      <c r="BA3390" s="50"/>
      <c r="BB3390" s="50"/>
      <c r="BC3390" s="50"/>
      <c r="BD3390" s="50"/>
      <c r="BE3390" s="50"/>
      <c r="BF3390" s="50"/>
      <c r="BG3390" s="50"/>
      <c r="BH3390" s="50"/>
      <c r="BI3390" s="50"/>
      <c r="BJ3390" s="50"/>
      <c r="BK3390" s="50"/>
      <c r="BL3390" s="50"/>
      <c r="BM3390" s="50"/>
      <c r="BN3390" s="50"/>
      <c r="BO3390" s="50"/>
      <c r="BP3390" s="50"/>
      <c r="BQ3390" s="50"/>
      <c r="BR3390" s="50"/>
      <c r="BS3390" s="50"/>
      <c r="BT3390" s="50"/>
      <c r="BU3390" s="50"/>
      <c r="BV3390" s="50"/>
      <c r="BW3390" s="50"/>
      <c r="BX3390" s="50"/>
      <c r="BY3390" s="50"/>
      <c r="BZ3390" s="50"/>
      <c r="CA3390" s="50"/>
      <c r="CB3390" s="50"/>
      <c r="CC3390" s="50"/>
      <c r="CD3390" s="50"/>
      <c r="CE3390" s="50"/>
      <c r="CF3390" s="50"/>
      <c r="CG3390" s="50"/>
      <c r="CH3390" s="50"/>
      <c r="CI3390" s="50"/>
      <c r="CJ3390" s="50"/>
      <c r="CK3390" s="50"/>
      <c r="CL3390" s="50"/>
      <c r="CM3390" s="50"/>
      <c r="CN3390" s="50"/>
      <c r="CO3390" s="50"/>
      <c r="CP3390" s="50"/>
      <c r="CQ3390" s="50"/>
      <c r="CR3390" s="50"/>
      <c r="CS3390" s="50"/>
      <c r="CT3390" s="50"/>
      <c r="CU3390" s="50"/>
      <c r="CV3390" s="50"/>
      <c r="CW3390" s="50"/>
      <c r="CX3390" s="50"/>
      <c r="CY3390" s="50"/>
      <c r="CZ3390" s="50"/>
      <c r="DA3390" s="50"/>
      <c r="DB3390" s="50"/>
      <c r="DC3390" s="50"/>
      <c r="DD3390" s="50"/>
      <c r="DE3390" s="50"/>
      <c r="DF3390" s="50"/>
      <c r="DG3390" s="50"/>
    </row>
    <row r="3391" spans="1:111" x14ac:dyDescent="0.2">
      <c r="A3391" s="551"/>
      <c r="B3391" s="551"/>
      <c r="C3391" s="551"/>
      <c r="D3391" s="80" t="s">
        <v>8299</v>
      </c>
      <c r="E3391" s="353">
        <v>2700</v>
      </c>
      <c r="F3391" s="352">
        <f t="shared" si="104"/>
        <v>1620</v>
      </c>
      <c r="G3391" s="352">
        <f t="shared" si="105"/>
        <v>1350</v>
      </c>
      <c r="H3391" s="50"/>
      <c r="I3391" s="50"/>
      <c r="J3391" s="50"/>
      <c r="K3391" s="50"/>
      <c r="L3391" s="50"/>
      <c r="M3391" s="50"/>
      <c r="N3391" s="50"/>
      <c r="O3391" s="50"/>
      <c r="P3391" s="50"/>
      <c r="Q3391" s="50"/>
      <c r="R3391" s="50"/>
      <c r="S3391" s="50"/>
      <c r="T3391" s="50"/>
      <c r="U3391" s="50"/>
      <c r="V3391" s="50"/>
      <c r="W3391" s="50"/>
      <c r="X3391" s="50"/>
      <c r="Y3391" s="50"/>
      <c r="Z3391" s="50"/>
      <c r="AA3391" s="50"/>
      <c r="AB3391" s="50"/>
      <c r="AC3391" s="50"/>
      <c r="AD3391" s="50"/>
      <c r="AE3391" s="50"/>
      <c r="AF3391" s="50"/>
      <c r="AG3391" s="50"/>
      <c r="AH3391" s="50"/>
      <c r="AI3391" s="50"/>
      <c r="AJ3391" s="50"/>
      <c r="AK3391" s="50"/>
      <c r="AL3391" s="50"/>
      <c r="AM3391" s="50"/>
      <c r="AN3391" s="50"/>
      <c r="AO3391" s="50"/>
      <c r="AP3391" s="50"/>
      <c r="AQ3391" s="50"/>
      <c r="AR3391" s="50"/>
      <c r="AS3391" s="50"/>
      <c r="AT3391" s="50"/>
      <c r="AU3391" s="50"/>
      <c r="AV3391" s="50"/>
      <c r="AW3391" s="50"/>
      <c r="AX3391" s="50"/>
      <c r="AY3391" s="50"/>
      <c r="AZ3391" s="50"/>
      <c r="BA3391" s="50"/>
      <c r="BB3391" s="50"/>
      <c r="BC3391" s="50"/>
      <c r="BD3391" s="50"/>
      <c r="BE3391" s="50"/>
      <c r="BF3391" s="50"/>
      <c r="BG3391" s="50"/>
      <c r="BH3391" s="50"/>
      <c r="BI3391" s="50"/>
      <c r="BJ3391" s="50"/>
      <c r="BK3391" s="50"/>
      <c r="BL3391" s="50"/>
      <c r="BM3391" s="50"/>
      <c r="BN3391" s="50"/>
      <c r="BO3391" s="50"/>
      <c r="BP3391" s="50"/>
      <c r="BQ3391" s="50"/>
      <c r="BR3391" s="50"/>
      <c r="BS3391" s="50"/>
      <c r="BT3391" s="50"/>
      <c r="BU3391" s="50"/>
      <c r="BV3391" s="50"/>
      <c r="BW3391" s="50"/>
      <c r="BX3391" s="50"/>
      <c r="BY3391" s="50"/>
      <c r="BZ3391" s="50"/>
      <c r="CA3391" s="50"/>
      <c r="CB3391" s="50"/>
      <c r="CC3391" s="50"/>
      <c r="CD3391" s="50"/>
      <c r="CE3391" s="50"/>
      <c r="CF3391" s="50"/>
      <c r="CG3391" s="50"/>
      <c r="CH3391" s="50"/>
      <c r="CI3391" s="50"/>
      <c r="CJ3391" s="50"/>
      <c r="CK3391" s="50"/>
      <c r="CL3391" s="50"/>
      <c r="CM3391" s="50"/>
      <c r="CN3391" s="50"/>
      <c r="CO3391" s="50"/>
      <c r="CP3391" s="50"/>
      <c r="CQ3391" s="50"/>
      <c r="CR3391" s="50"/>
      <c r="CS3391" s="50"/>
      <c r="CT3391" s="50"/>
      <c r="CU3391" s="50"/>
      <c r="CV3391" s="50"/>
      <c r="CW3391" s="50"/>
      <c r="CX3391" s="50"/>
      <c r="CY3391" s="50"/>
      <c r="CZ3391" s="50"/>
      <c r="DA3391" s="50"/>
      <c r="DB3391" s="50"/>
      <c r="DC3391" s="50"/>
      <c r="DD3391" s="50"/>
      <c r="DE3391" s="50"/>
      <c r="DF3391" s="50"/>
      <c r="DG3391" s="50"/>
    </row>
    <row r="3392" spans="1:111" x14ac:dyDescent="0.2">
      <c r="A3392" s="541"/>
      <c r="B3392" s="541"/>
      <c r="C3392" s="541"/>
      <c r="D3392" s="80" t="s">
        <v>8300</v>
      </c>
      <c r="E3392" s="353">
        <v>1700</v>
      </c>
      <c r="F3392" s="352">
        <f t="shared" si="104"/>
        <v>1020</v>
      </c>
      <c r="G3392" s="352">
        <f t="shared" si="105"/>
        <v>850</v>
      </c>
      <c r="H3392" s="50"/>
      <c r="I3392" s="50"/>
      <c r="J3392" s="50"/>
      <c r="K3392" s="50"/>
      <c r="L3392" s="50"/>
      <c r="M3392" s="50"/>
      <c r="N3392" s="50"/>
      <c r="O3392" s="50"/>
      <c r="P3392" s="50"/>
      <c r="Q3392" s="50"/>
      <c r="R3392" s="50"/>
      <c r="S3392" s="50"/>
      <c r="T3392" s="50"/>
      <c r="U3392" s="50"/>
      <c r="V3392" s="50"/>
      <c r="W3392" s="50"/>
      <c r="X3392" s="50"/>
      <c r="Y3392" s="50"/>
      <c r="Z3392" s="50"/>
      <c r="AA3392" s="50"/>
      <c r="AB3392" s="50"/>
      <c r="AC3392" s="50"/>
      <c r="AD3392" s="50"/>
      <c r="AE3392" s="50"/>
      <c r="AF3392" s="50"/>
      <c r="AG3392" s="50"/>
      <c r="AH3392" s="50"/>
      <c r="AI3392" s="50"/>
      <c r="AJ3392" s="50"/>
      <c r="AK3392" s="50"/>
      <c r="AL3392" s="50"/>
      <c r="AM3392" s="50"/>
      <c r="AN3392" s="50"/>
      <c r="AO3392" s="50"/>
      <c r="AP3392" s="50"/>
      <c r="AQ3392" s="50"/>
      <c r="AR3392" s="50"/>
      <c r="AS3392" s="50"/>
      <c r="AT3392" s="50"/>
      <c r="AU3392" s="50"/>
      <c r="AV3392" s="50"/>
      <c r="AW3392" s="50"/>
      <c r="AX3392" s="50"/>
      <c r="AY3392" s="50"/>
      <c r="AZ3392" s="50"/>
      <c r="BA3392" s="50"/>
      <c r="BB3392" s="50"/>
      <c r="BC3392" s="50"/>
      <c r="BD3392" s="50"/>
      <c r="BE3392" s="50"/>
      <c r="BF3392" s="50"/>
      <c r="BG3392" s="50"/>
      <c r="BH3392" s="50"/>
      <c r="BI3392" s="50"/>
      <c r="BJ3392" s="50"/>
      <c r="BK3392" s="50"/>
      <c r="BL3392" s="50"/>
      <c r="BM3392" s="50"/>
      <c r="BN3392" s="50"/>
      <c r="BO3392" s="50"/>
      <c r="BP3392" s="50"/>
      <c r="BQ3392" s="50"/>
      <c r="BR3392" s="50"/>
      <c r="BS3392" s="50"/>
      <c r="BT3392" s="50"/>
      <c r="BU3392" s="50"/>
      <c r="BV3392" s="50"/>
      <c r="BW3392" s="50"/>
      <c r="BX3392" s="50"/>
      <c r="BY3392" s="50"/>
      <c r="BZ3392" s="50"/>
      <c r="CA3392" s="50"/>
      <c r="CB3392" s="50"/>
      <c r="CC3392" s="50"/>
      <c r="CD3392" s="50"/>
      <c r="CE3392" s="50"/>
      <c r="CF3392" s="50"/>
      <c r="CG3392" s="50"/>
      <c r="CH3392" s="50"/>
      <c r="CI3392" s="50"/>
      <c r="CJ3392" s="50"/>
      <c r="CK3392" s="50"/>
      <c r="CL3392" s="50"/>
      <c r="CM3392" s="50"/>
      <c r="CN3392" s="50"/>
      <c r="CO3392" s="50"/>
      <c r="CP3392" s="50"/>
      <c r="CQ3392" s="50"/>
      <c r="CR3392" s="50"/>
      <c r="CS3392" s="50"/>
      <c r="CT3392" s="50"/>
      <c r="CU3392" s="50"/>
      <c r="CV3392" s="50"/>
      <c r="CW3392" s="50"/>
      <c r="CX3392" s="50"/>
      <c r="CY3392" s="50"/>
      <c r="CZ3392" s="50"/>
      <c r="DA3392" s="50"/>
      <c r="DB3392" s="50"/>
      <c r="DC3392" s="50"/>
      <c r="DD3392" s="50"/>
      <c r="DE3392" s="50"/>
      <c r="DF3392" s="50"/>
      <c r="DG3392" s="50"/>
    </row>
    <row r="3393" spans="1:111" x14ac:dyDescent="0.2">
      <c r="A3393" s="315" t="s">
        <v>1242</v>
      </c>
      <c r="B3393" s="363"/>
      <c r="C3393" s="363"/>
      <c r="D3393" s="80" t="s">
        <v>8301</v>
      </c>
      <c r="E3393" s="353">
        <v>5000</v>
      </c>
      <c r="F3393" s="352">
        <f t="shared" si="104"/>
        <v>3000</v>
      </c>
      <c r="G3393" s="352">
        <f t="shared" si="105"/>
        <v>2500</v>
      </c>
      <c r="H3393" s="50"/>
      <c r="I3393" s="50"/>
      <c r="J3393" s="50"/>
      <c r="K3393" s="50"/>
      <c r="L3393" s="50"/>
      <c r="M3393" s="50"/>
      <c r="N3393" s="50"/>
      <c r="O3393" s="50"/>
      <c r="P3393" s="50"/>
      <c r="Q3393" s="50"/>
      <c r="R3393" s="50"/>
      <c r="S3393" s="50"/>
      <c r="T3393" s="50"/>
      <c r="U3393" s="50"/>
      <c r="V3393" s="50"/>
      <c r="W3393" s="50"/>
      <c r="X3393" s="50"/>
      <c r="Y3393" s="50"/>
      <c r="Z3393" s="50"/>
      <c r="AA3393" s="50"/>
      <c r="AB3393" s="50"/>
      <c r="AC3393" s="50"/>
      <c r="AD3393" s="50"/>
      <c r="AE3393" s="50"/>
      <c r="AF3393" s="50"/>
      <c r="AG3393" s="50"/>
      <c r="AH3393" s="50"/>
      <c r="AI3393" s="50"/>
      <c r="AJ3393" s="50"/>
      <c r="AK3393" s="50"/>
      <c r="AL3393" s="50"/>
      <c r="AM3393" s="50"/>
      <c r="AN3393" s="50"/>
      <c r="AO3393" s="50"/>
      <c r="AP3393" s="50"/>
      <c r="AQ3393" s="50"/>
      <c r="AR3393" s="50"/>
      <c r="AS3393" s="50"/>
      <c r="AT3393" s="50"/>
      <c r="AU3393" s="50"/>
      <c r="AV3393" s="50"/>
      <c r="AW3393" s="50"/>
      <c r="AX3393" s="50"/>
      <c r="AY3393" s="50"/>
      <c r="AZ3393" s="50"/>
      <c r="BA3393" s="50"/>
      <c r="BB3393" s="50"/>
      <c r="BC3393" s="50"/>
      <c r="BD3393" s="50"/>
      <c r="BE3393" s="50"/>
      <c r="BF3393" s="50"/>
      <c r="BG3393" s="50"/>
      <c r="BH3393" s="50"/>
      <c r="BI3393" s="50"/>
      <c r="BJ3393" s="50"/>
      <c r="BK3393" s="50"/>
      <c r="BL3393" s="50"/>
      <c r="BM3393" s="50"/>
      <c r="BN3393" s="50"/>
      <c r="BO3393" s="50"/>
      <c r="BP3393" s="50"/>
      <c r="BQ3393" s="50"/>
      <c r="BR3393" s="50"/>
      <c r="BS3393" s="50"/>
      <c r="BT3393" s="50"/>
      <c r="BU3393" s="50"/>
      <c r="BV3393" s="50"/>
      <c r="BW3393" s="50"/>
      <c r="BX3393" s="50"/>
      <c r="BY3393" s="50"/>
      <c r="BZ3393" s="50"/>
      <c r="CA3393" s="50"/>
      <c r="CB3393" s="50"/>
      <c r="CC3393" s="50"/>
      <c r="CD3393" s="50"/>
      <c r="CE3393" s="50"/>
      <c r="CF3393" s="50"/>
      <c r="CG3393" s="50"/>
      <c r="CH3393" s="50"/>
      <c r="CI3393" s="50"/>
      <c r="CJ3393" s="50"/>
      <c r="CK3393" s="50"/>
      <c r="CL3393" s="50"/>
      <c r="CM3393" s="50"/>
      <c r="CN3393" s="50"/>
      <c r="CO3393" s="50"/>
      <c r="CP3393" s="50"/>
      <c r="CQ3393" s="50"/>
      <c r="CR3393" s="50"/>
      <c r="CS3393" s="50"/>
      <c r="CT3393" s="50"/>
      <c r="CU3393" s="50"/>
      <c r="CV3393" s="50"/>
      <c r="CW3393" s="50"/>
      <c r="CX3393" s="50"/>
      <c r="CY3393" s="50"/>
      <c r="CZ3393" s="50"/>
      <c r="DA3393" s="50"/>
      <c r="DB3393" s="50"/>
      <c r="DC3393" s="50"/>
      <c r="DD3393" s="50"/>
      <c r="DE3393" s="50"/>
      <c r="DF3393" s="50"/>
      <c r="DG3393" s="50"/>
    </row>
    <row r="3394" spans="1:111" ht="25.5" x14ac:dyDescent="0.2">
      <c r="A3394" s="315" t="s">
        <v>4483</v>
      </c>
      <c r="B3394" s="363"/>
      <c r="C3394" s="363"/>
      <c r="D3394" s="80" t="s">
        <v>8302</v>
      </c>
      <c r="E3394" s="353">
        <v>600</v>
      </c>
      <c r="F3394" s="352">
        <f t="shared" si="104"/>
        <v>360</v>
      </c>
      <c r="G3394" s="352">
        <f t="shared" si="105"/>
        <v>300</v>
      </c>
      <c r="H3394" s="50"/>
      <c r="I3394" s="50"/>
      <c r="J3394" s="50"/>
      <c r="K3394" s="50"/>
      <c r="L3394" s="50"/>
      <c r="M3394" s="50"/>
      <c r="N3394" s="50"/>
      <c r="O3394" s="50"/>
      <c r="P3394" s="50"/>
      <c r="Q3394" s="50"/>
      <c r="R3394" s="50"/>
      <c r="S3394" s="50"/>
      <c r="T3394" s="50"/>
      <c r="U3394" s="50"/>
      <c r="V3394" s="50"/>
      <c r="W3394" s="50"/>
      <c r="X3394" s="50"/>
      <c r="Y3394" s="50"/>
      <c r="Z3394" s="50"/>
      <c r="AA3394" s="50"/>
      <c r="AB3394" s="50"/>
      <c r="AC3394" s="50"/>
      <c r="AD3394" s="50"/>
      <c r="AE3394" s="50"/>
      <c r="AF3394" s="50"/>
      <c r="AG3394" s="50"/>
      <c r="AH3394" s="50"/>
      <c r="AI3394" s="50"/>
      <c r="AJ3394" s="50"/>
      <c r="AK3394" s="50"/>
      <c r="AL3394" s="50"/>
      <c r="AM3394" s="50"/>
      <c r="AN3394" s="50"/>
      <c r="AO3394" s="50"/>
      <c r="AP3394" s="50"/>
      <c r="AQ3394" s="50"/>
      <c r="AR3394" s="50"/>
      <c r="AS3394" s="50"/>
      <c r="AT3394" s="50"/>
      <c r="AU3394" s="50"/>
      <c r="AV3394" s="50"/>
      <c r="AW3394" s="50"/>
      <c r="AX3394" s="50"/>
      <c r="AY3394" s="50"/>
      <c r="AZ3394" s="50"/>
      <c r="BA3394" s="50"/>
      <c r="BB3394" s="50"/>
      <c r="BC3394" s="50"/>
      <c r="BD3394" s="50"/>
      <c r="BE3394" s="50"/>
      <c r="BF3394" s="50"/>
      <c r="BG3394" s="50"/>
      <c r="BH3394" s="50"/>
      <c r="BI3394" s="50"/>
      <c r="BJ3394" s="50"/>
      <c r="BK3394" s="50"/>
      <c r="BL3394" s="50"/>
      <c r="BM3394" s="50"/>
      <c r="BN3394" s="50"/>
      <c r="BO3394" s="50"/>
      <c r="BP3394" s="50"/>
      <c r="BQ3394" s="50"/>
      <c r="BR3394" s="50"/>
      <c r="BS3394" s="50"/>
      <c r="BT3394" s="50"/>
      <c r="BU3394" s="50"/>
      <c r="BV3394" s="50"/>
      <c r="BW3394" s="50"/>
      <c r="BX3394" s="50"/>
      <c r="BY3394" s="50"/>
      <c r="BZ3394" s="50"/>
      <c r="CA3394" s="50"/>
      <c r="CB3394" s="50"/>
      <c r="CC3394" s="50"/>
      <c r="CD3394" s="50"/>
      <c r="CE3394" s="50"/>
      <c r="CF3394" s="50"/>
      <c r="CG3394" s="50"/>
      <c r="CH3394" s="50"/>
      <c r="CI3394" s="50"/>
      <c r="CJ3394" s="50"/>
      <c r="CK3394" s="50"/>
      <c r="CL3394" s="50"/>
      <c r="CM3394" s="50"/>
      <c r="CN3394" s="50"/>
      <c r="CO3394" s="50"/>
      <c r="CP3394" s="50"/>
      <c r="CQ3394" s="50"/>
      <c r="CR3394" s="50"/>
      <c r="CS3394" s="50"/>
      <c r="CT3394" s="50"/>
      <c r="CU3394" s="50"/>
      <c r="CV3394" s="50"/>
      <c r="CW3394" s="50"/>
      <c r="CX3394" s="50"/>
      <c r="CY3394" s="50"/>
      <c r="CZ3394" s="50"/>
      <c r="DA3394" s="50"/>
      <c r="DB3394" s="50"/>
      <c r="DC3394" s="50"/>
      <c r="DD3394" s="50"/>
      <c r="DE3394" s="50"/>
      <c r="DF3394" s="50"/>
      <c r="DG3394" s="50"/>
    </row>
    <row r="3395" spans="1:111" x14ac:dyDescent="0.2">
      <c r="A3395" s="397">
        <v>2</v>
      </c>
      <c r="B3395" s="397">
        <v>2</v>
      </c>
      <c r="C3395" s="397"/>
      <c r="D3395" s="75" t="s">
        <v>1022</v>
      </c>
      <c r="E3395" s="353">
        <v>0</v>
      </c>
      <c r="F3395" s="352">
        <f t="shared" si="104"/>
        <v>0</v>
      </c>
      <c r="G3395" s="352">
        <f t="shared" si="105"/>
        <v>0</v>
      </c>
      <c r="H3395" s="50"/>
      <c r="I3395" s="50"/>
      <c r="J3395" s="50"/>
      <c r="K3395" s="50"/>
      <c r="L3395" s="50"/>
      <c r="M3395" s="50"/>
      <c r="N3395" s="50"/>
      <c r="O3395" s="50"/>
      <c r="P3395" s="50"/>
      <c r="Q3395" s="50"/>
      <c r="R3395" s="50"/>
      <c r="S3395" s="50"/>
      <c r="T3395" s="50"/>
      <c r="U3395" s="50"/>
      <c r="V3395" s="50"/>
      <c r="W3395" s="50"/>
      <c r="X3395" s="50"/>
      <c r="Y3395" s="50"/>
      <c r="Z3395" s="50"/>
      <c r="AA3395" s="50"/>
      <c r="AB3395" s="50"/>
      <c r="AC3395" s="50"/>
      <c r="AD3395" s="50"/>
      <c r="AE3395" s="50"/>
      <c r="AF3395" s="50"/>
      <c r="AG3395" s="50"/>
      <c r="AH3395" s="50"/>
      <c r="AI3395" s="50"/>
      <c r="AJ3395" s="50"/>
      <c r="AK3395" s="50"/>
      <c r="AL3395" s="50"/>
      <c r="AM3395" s="50"/>
      <c r="AN3395" s="50"/>
      <c r="AO3395" s="50"/>
      <c r="AP3395" s="50"/>
      <c r="AQ3395" s="50"/>
      <c r="AR3395" s="50"/>
      <c r="AS3395" s="50"/>
      <c r="AT3395" s="50"/>
      <c r="AU3395" s="50"/>
      <c r="AV3395" s="50"/>
      <c r="AW3395" s="50"/>
      <c r="AX3395" s="50"/>
      <c r="AY3395" s="50"/>
      <c r="AZ3395" s="50"/>
      <c r="BA3395" s="50"/>
      <c r="BB3395" s="50"/>
      <c r="BC3395" s="50"/>
      <c r="BD3395" s="50"/>
      <c r="BE3395" s="50"/>
      <c r="BF3395" s="50"/>
      <c r="BG3395" s="50"/>
      <c r="BH3395" s="50"/>
      <c r="BI3395" s="50"/>
      <c r="BJ3395" s="50"/>
      <c r="BK3395" s="50"/>
      <c r="BL3395" s="50"/>
      <c r="BM3395" s="50"/>
      <c r="BN3395" s="50"/>
      <c r="BO3395" s="50"/>
      <c r="BP3395" s="50"/>
      <c r="BQ3395" s="50"/>
      <c r="BR3395" s="50"/>
      <c r="BS3395" s="50"/>
      <c r="BT3395" s="50"/>
      <c r="BU3395" s="50"/>
      <c r="BV3395" s="50"/>
      <c r="BW3395" s="50"/>
      <c r="BX3395" s="50"/>
      <c r="BY3395" s="50"/>
      <c r="BZ3395" s="50"/>
      <c r="CA3395" s="50"/>
      <c r="CB3395" s="50"/>
      <c r="CC3395" s="50"/>
      <c r="CD3395" s="50"/>
      <c r="CE3395" s="50"/>
      <c r="CF3395" s="50"/>
      <c r="CG3395" s="50"/>
      <c r="CH3395" s="50"/>
      <c r="CI3395" s="50"/>
      <c r="CJ3395" s="50"/>
      <c r="CK3395" s="50"/>
      <c r="CL3395" s="50"/>
      <c r="CM3395" s="50"/>
      <c r="CN3395" s="50"/>
      <c r="CO3395" s="50"/>
      <c r="CP3395" s="50"/>
      <c r="CQ3395" s="50"/>
      <c r="CR3395" s="50"/>
      <c r="CS3395" s="50"/>
      <c r="CT3395" s="50"/>
      <c r="CU3395" s="50"/>
      <c r="CV3395" s="50"/>
      <c r="CW3395" s="50"/>
      <c r="CX3395" s="50"/>
      <c r="CY3395" s="50"/>
      <c r="CZ3395" s="50"/>
      <c r="DA3395" s="50"/>
      <c r="DB3395" s="50"/>
      <c r="DC3395" s="50"/>
      <c r="DD3395" s="50"/>
      <c r="DE3395" s="50"/>
      <c r="DF3395" s="50"/>
      <c r="DG3395" s="50"/>
    </row>
    <row r="3396" spans="1:111" x14ac:dyDescent="0.2">
      <c r="A3396" s="313" t="s">
        <v>83</v>
      </c>
      <c r="B3396" s="313" t="s">
        <v>83</v>
      </c>
      <c r="C3396" s="413"/>
      <c r="D3396" s="241" t="s">
        <v>1247</v>
      </c>
      <c r="E3396" s="353">
        <v>0</v>
      </c>
      <c r="F3396" s="352">
        <f t="shared" si="104"/>
        <v>0</v>
      </c>
      <c r="G3396" s="352">
        <f t="shared" si="105"/>
        <v>0</v>
      </c>
      <c r="H3396" s="50"/>
      <c r="I3396" s="50"/>
      <c r="J3396" s="50"/>
      <c r="K3396" s="50"/>
      <c r="L3396" s="50"/>
      <c r="M3396" s="50"/>
      <c r="N3396" s="50"/>
      <c r="O3396" s="50"/>
      <c r="P3396" s="50"/>
      <c r="Q3396" s="50"/>
      <c r="R3396" s="50"/>
      <c r="S3396" s="50"/>
      <c r="T3396" s="50"/>
      <c r="U3396" s="50"/>
      <c r="V3396" s="50"/>
      <c r="W3396" s="50"/>
      <c r="X3396" s="50"/>
      <c r="Y3396" s="50"/>
      <c r="Z3396" s="50"/>
      <c r="AA3396" s="50"/>
      <c r="AB3396" s="50"/>
      <c r="AC3396" s="50"/>
      <c r="AD3396" s="50"/>
      <c r="AE3396" s="50"/>
      <c r="AF3396" s="50"/>
      <c r="AG3396" s="50"/>
      <c r="AH3396" s="50"/>
      <c r="AI3396" s="50"/>
      <c r="AJ3396" s="50"/>
      <c r="AK3396" s="50"/>
      <c r="AL3396" s="50"/>
      <c r="AM3396" s="50"/>
      <c r="AN3396" s="50"/>
      <c r="AO3396" s="50"/>
      <c r="AP3396" s="50"/>
      <c r="AQ3396" s="50"/>
      <c r="AR3396" s="50"/>
      <c r="AS3396" s="50"/>
      <c r="AT3396" s="50"/>
      <c r="AU3396" s="50"/>
      <c r="AV3396" s="50"/>
      <c r="AW3396" s="50"/>
      <c r="AX3396" s="50"/>
      <c r="AY3396" s="50"/>
      <c r="AZ3396" s="50"/>
      <c r="BA3396" s="50"/>
      <c r="BB3396" s="50"/>
      <c r="BC3396" s="50"/>
      <c r="BD3396" s="50"/>
      <c r="BE3396" s="50"/>
      <c r="BF3396" s="50"/>
      <c r="BG3396" s="50"/>
      <c r="BH3396" s="50"/>
      <c r="BI3396" s="50"/>
      <c r="BJ3396" s="50"/>
      <c r="BK3396" s="50"/>
      <c r="BL3396" s="50"/>
      <c r="BM3396" s="50"/>
      <c r="BN3396" s="50"/>
      <c r="BO3396" s="50"/>
      <c r="BP3396" s="50"/>
      <c r="BQ3396" s="50"/>
      <c r="BR3396" s="50"/>
      <c r="BS3396" s="50"/>
      <c r="BT3396" s="50"/>
      <c r="BU3396" s="50"/>
      <c r="BV3396" s="50"/>
      <c r="BW3396" s="50"/>
      <c r="BX3396" s="50"/>
      <c r="BY3396" s="50"/>
      <c r="BZ3396" s="50"/>
      <c r="CA3396" s="50"/>
      <c r="CB3396" s="50"/>
      <c r="CC3396" s="50"/>
      <c r="CD3396" s="50"/>
      <c r="CE3396" s="50"/>
      <c r="CF3396" s="50"/>
      <c r="CG3396" s="50"/>
      <c r="CH3396" s="50"/>
      <c r="CI3396" s="50"/>
      <c r="CJ3396" s="50"/>
      <c r="CK3396" s="50"/>
      <c r="CL3396" s="50"/>
      <c r="CM3396" s="50"/>
      <c r="CN3396" s="50"/>
      <c r="CO3396" s="50"/>
      <c r="CP3396" s="50"/>
      <c r="CQ3396" s="50"/>
      <c r="CR3396" s="50"/>
      <c r="CS3396" s="50"/>
      <c r="CT3396" s="50"/>
      <c r="CU3396" s="50"/>
      <c r="CV3396" s="50"/>
      <c r="CW3396" s="50"/>
      <c r="CX3396" s="50"/>
      <c r="CY3396" s="50"/>
      <c r="CZ3396" s="50"/>
      <c r="DA3396" s="50"/>
      <c r="DB3396" s="50"/>
      <c r="DC3396" s="50"/>
      <c r="DD3396" s="50"/>
      <c r="DE3396" s="50"/>
      <c r="DF3396" s="50"/>
      <c r="DG3396" s="50"/>
    </row>
    <row r="3397" spans="1:111" x14ac:dyDescent="0.2">
      <c r="A3397" s="545" t="s">
        <v>1248</v>
      </c>
      <c r="B3397" s="545" t="s">
        <v>1248</v>
      </c>
      <c r="C3397" s="413"/>
      <c r="D3397" s="242" t="s">
        <v>187</v>
      </c>
      <c r="E3397" s="353">
        <v>0</v>
      </c>
      <c r="F3397" s="352">
        <f t="shared" si="104"/>
        <v>0</v>
      </c>
      <c r="G3397" s="352">
        <f t="shared" si="105"/>
        <v>0</v>
      </c>
      <c r="H3397" s="50"/>
      <c r="I3397" s="50"/>
      <c r="J3397" s="50"/>
      <c r="K3397" s="50"/>
      <c r="L3397" s="50"/>
      <c r="M3397" s="50"/>
      <c r="N3397" s="50"/>
      <c r="O3397" s="50"/>
      <c r="P3397" s="50"/>
      <c r="Q3397" s="50"/>
      <c r="R3397" s="50"/>
      <c r="S3397" s="50"/>
      <c r="T3397" s="50"/>
      <c r="U3397" s="50"/>
      <c r="V3397" s="50"/>
      <c r="W3397" s="50"/>
      <c r="X3397" s="50"/>
      <c r="Y3397" s="50"/>
      <c r="Z3397" s="50"/>
      <c r="AA3397" s="50"/>
      <c r="AB3397" s="50"/>
      <c r="AC3397" s="50"/>
      <c r="AD3397" s="50"/>
      <c r="AE3397" s="50"/>
      <c r="AF3397" s="50"/>
      <c r="AG3397" s="50"/>
      <c r="AH3397" s="50"/>
      <c r="AI3397" s="50"/>
      <c r="AJ3397" s="50"/>
      <c r="AK3397" s="50"/>
      <c r="AL3397" s="50"/>
      <c r="AM3397" s="50"/>
      <c r="AN3397" s="50"/>
      <c r="AO3397" s="50"/>
      <c r="AP3397" s="50"/>
      <c r="AQ3397" s="50"/>
      <c r="AR3397" s="50"/>
      <c r="AS3397" s="50"/>
      <c r="AT3397" s="50"/>
      <c r="AU3397" s="50"/>
      <c r="AV3397" s="50"/>
      <c r="AW3397" s="50"/>
      <c r="AX3397" s="50"/>
      <c r="AY3397" s="50"/>
      <c r="AZ3397" s="50"/>
      <c r="BA3397" s="50"/>
      <c r="BB3397" s="50"/>
      <c r="BC3397" s="50"/>
      <c r="BD3397" s="50"/>
      <c r="BE3397" s="50"/>
      <c r="BF3397" s="50"/>
      <c r="BG3397" s="50"/>
      <c r="BH3397" s="50"/>
      <c r="BI3397" s="50"/>
      <c r="BJ3397" s="50"/>
      <c r="BK3397" s="50"/>
      <c r="BL3397" s="50"/>
      <c r="BM3397" s="50"/>
      <c r="BN3397" s="50"/>
      <c r="BO3397" s="50"/>
      <c r="BP3397" s="50"/>
      <c r="BQ3397" s="50"/>
      <c r="BR3397" s="50"/>
      <c r="BS3397" s="50"/>
      <c r="BT3397" s="50"/>
      <c r="BU3397" s="50"/>
      <c r="BV3397" s="50"/>
      <c r="BW3397" s="50"/>
      <c r="BX3397" s="50"/>
      <c r="BY3397" s="50"/>
      <c r="BZ3397" s="50"/>
      <c r="CA3397" s="50"/>
      <c r="CB3397" s="50"/>
      <c r="CC3397" s="50"/>
      <c r="CD3397" s="50"/>
      <c r="CE3397" s="50"/>
      <c r="CF3397" s="50"/>
      <c r="CG3397" s="50"/>
      <c r="CH3397" s="50"/>
      <c r="CI3397" s="50"/>
      <c r="CJ3397" s="50"/>
      <c r="CK3397" s="50"/>
      <c r="CL3397" s="50"/>
      <c r="CM3397" s="50"/>
      <c r="CN3397" s="50"/>
      <c r="CO3397" s="50"/>
      <c r="CP3397" s="50"/>
      <c r="CQ3397" s="50"/>
      <c r="CR3397" s="50"/>
      <c r="CS3397" s="50"/>
      <c r="CT3397" s="50"/>
      <c r="CU3397" s="50"/>
      <c r="CV3397" s="50"/>
      <c r="CW3397" s="50"/>
      <c r="CX3397" s="50"/>
      <c r="CY3397" s="50"/>
      <c r="CZ3397" s="50"/>
      <c r="DA3397" s="50"/>
      <c r="DB3397" s="50"/>
      <c r="DC3397" s="50"/>
      <c r="DD3397" s="50"/>
      <c r="DE3397" s="50"/>
      <c r="DF3397" s="50"/>
      <c r="DG3397" s="50"/>
    </row>
    <row r="3398" spans="1:111" x14ac:dyDescent="0.2">
      <c r="A3398" s="547"/>
      <c r="B3398" s="547"/>
      <c r="C3398" s="413"/>
      <c r="D3398" s="243" t="s">
        <v>1249</v>
      </c>
      <c r="E3398" s="353">
        <v>12000</v>
      </c>
      <c r="F3398" s="352">
        <f t="shared" si="104"/>
        <v>7200</v>
      </c>
      <c r="G3398" s="352">
        <f t="shared" si="105"/>
        <v>6000</v>
      </c>
      <c r="H3398" s="50"/>
      <c r="I3398" s="50"/>
      <c r="J3398" s="50"/>
      <c r="K3398" s="50"/>
      <c r="L3398" s="50"/>
      <c r="M3398" s="50"/>
      <c r="N3398" s="50"/>
      <c r="O3398" s="50"/>
      <c r="P3398" s="50"/>
      <c r="Q3398" s="50"/>
      <c r="R3398" s="50"/>
      <c r="S3398" s="50"/>
      <c r="T3398" s="50"/>
      <c r="U3398" s="50"/>
      <c r="V3398" s="50"/>
      <c r="W3398" s="50"/>
      <c r="X3398" s="50"/>
      <c r="Y3398" s="50"/>
      <c r="Z3398" s="50"/>
      <c r="AA3398" s="50"/>
      <c r="AB3398" s="50"/>
      <c r="AC3398" s="50"/>
      <c r="AD3398" s="50"/>
      <c r="AE3398" s="50"/>
      <c r="AF3398" s="50"/>
      <c r="AG3398" s="50"/>
      <c r="AH3398" s="50"/>
      <c r="AI3398" s="50"/>
      <c r="AJ3398" s="50"/>
      <c r="AK3398" s="50"/>
      <c r="AL3398" s="50"/>
      <c r="AM3398" s="50"/>
      <c r="AN3398" s="50"/>
      <c r="AO3398" s="50"/>
      <c r="AP3398" s="50"/>
      <c r="AQ3398" s="50"/>
      <c r="AR3398" s="50"/>
      <c r="AS3398" s="50"/>
      <c r="AT3398" s="50"/>
      <c r="AU3398" s="50"/>
      <c r="AV3398" s="50"/>
      <c r="AW3398" s="50"/>
      <c r="AX3398" s="50"/>
      <c r="AY3398" s="50"/>
      <c r="AZ3398" s="50"/>
      <c r="BA3398" s="50"/>
      <c r="BB3398" s="50"/>
      <c r="BC3398" s="50"/>
      <c r="BD3398" s="50"/>
      <c r="BE3398" s="50"/>
      <c r="BF3398" s="50"/>
      <c r="BG3398" s="50"/>
      <c r="BH3398" s="50"/>
      <c r="BI3398" s="50"/>
      <c r="BJ3398" s="50"/>
      <c r="BK3398" s="50"/>
      <c r="BL3398" s="50"/>
      <c r="BM3398" s="50"/>
      <c r="BN3398" s="50"/>
      <c r="BO3398" s="50"/>
      <c r="BP3398" s="50"/>
      <c r="BQ3398" s="50"/>
      <c r="BR3398" s="50"/>
      <c r="BS3398" s="50"/>
      <c r="BT3398" s="50"/>
      <c r="BU3398" s="50"/>
      <c r="BV3398" s="50"/>
      <c r="BW3398" s="50"/>
      <c r="BX3398" s="50"/>
      <c r="BY3398" s="50"/>
      <c r="BZ3398" s="50"/>
      <c r="CA3398" s="50"/>
      <c r="CB3398" s="50"/>
      <c r="CC3398" s="50"/>
      <c r="CD3398" s="50"/>
      <c r="CE3398" s="50"/>
      <c r="CF3398" s="50"/>
      <c r="CG3398" s="50"/>
      <c r="CH3398" s="50"/>
      <c r="CI3398" s="50"/>
      <c r="CJ3398" s="50"/>
      <c r="CK3398" s="50"/>
      <c r="CL3398" s="50"/>
      <c r="CM3398" s="50"/>
      <c r="CN3398" s="50"/>
      <c r="CO3398" s="50"/>
      <c r="CP3398" s="50"/>
      <c r="CQ3398" s="50"/>
      <c r="CR3398" s="50"/>
      <c r="CS3398" s="50"/>
      <c r="CT3398" s="50"/>
      <c r="CU3398" s="50"/>
      <c r="CV3398" s="50"/>
      <c r="CW3398" s="50"/>
      <c r="CX3398" s="50"/>
      <c r="CY3398" s="50"/>
      <c r="CZ3398" s="50"/>
      <c r="DA3398" s="50"/>
      <c r="DB3398" s="50"/>
      <c r="DC3398" s="50"/>
      <c r="DD3398" s="50"/>
      <c r="DE3398" s="50"/>
      <c r="DF3398" s="50"/>
      <c r="DG3398" s="50"/>
    </row>
    <row r="3399" spans="1:111" ht="13.5" x14ac:dyDescent="0.2">
      <c r="A3399" s="547"/>
      <c r="B3399" s="547"/>
      <c r="C3399" s="413"/>
      <c r="D3399" s="243" t="s">
        <v>8303</v>
      </c>
      <c r="E3399" s="353"/>
      <c r="F3399" s="352">
        <f t="shared" si="104"/>
        <v>0</v>
      </c>
      <c r="G3399" s="352">
        <f t="shared" si="105"/>
        <v>0</v>
      </c>
      <c r="H3399" s="50"/>
      <c r="I3399" s="50"/>
      <c r="J3399" s="50"/>
      <c r="K3399" s="50"/>
      <c r="L3399" s="50"/>
      <c r="M3399" s="50"/>
      <c r="N3399" s="50"/>
      <c r="O3399" s="50"/>
      <c r="P3399" s="50"/>
      <c r="Q3399" s="50"/>
      <c r="R3399" s="50"/>
      <c r="S3399" s="50"/>
      <c r="T3399" s="50"/>
      <c r="U3399" s="50"/>
      <c r="V3399" s="50"/>
      <c r="W3399" s="50"/>
      <c r="X3399" s="50"/>
      <c r="Y3399" s="50"/>
      <c r="Z3399" s="50"/>
      <c r="AA3399" s="50"/>
      <c r="AB3399" s="50"/>
      <c r="AC3399" s="50"/>
      <c r="AD3399" s="50"/>
      <c r="AE3399" s="50"/>
      <c r="AF3399" s="50"/>
      <c r="AG3399" s="50"/>
      <c r="AH3399" s="50"/>
      <c r="AI3399" s="50"/>
      <c r="AJ3399" s="50"/>
      <c r="AK3399" s="50"/>
      <c r="AL3399" s="50"/>
      <c r="AM3399" s="50"/>
      <c r="AN3399" s="50"/>
      <c r="AO3399" s="50"/>
      <c r="AP3399" s="50"/>
      <c r="AQ3399" s="50"/>
      <c r="AR3399" s="50"/>
      <c r="AS3399" s="50"/>
      <c r="AT3399" s="50"/>
      <c r="AU3399" s="50"/>
      <c r="AV3399" s="50"/>
      <c r="AW3399" s="50"/>
      <c r="AX3399" s="50"/>
      <c r="AY3399" s="50"/>
      <c r="AZ3399" s="50"/>
      <c r="BA3399" s="50"/>
      <c r="BB3399" s="50"/>
      <c r="BC3399" s="50"/>
      <c r="BD3399" s="50"/>
      <c r="BE3399" s="50"/>
      <c r="BF3399" s="50"/>
      <c r="BG3399" s="50"/>
      <c r="BH3399" s="50"/>
      <c r="BI3399" s="50"/>
      <c r="BJ3399" s="50"/>
      <c r="BK3399" s="50"/>
      <c r="BL3399" s="50"/>
      <c r="BM3399" s="50"/>
      <c r="BN3399" s="50"/>
      <c r="BO3399" s="50"/>
      <c r="BP3399" s="50"/>
      <c r="BQ3399" s="50"/>
      <c r="BR3399" s="50"/>
      <c r="BS3399" s="50"/>
      <c r="BT3399" s="50"/>
      <c r="BU3399" s="50"/>
      <c r="BV3399" s="50"/>
      <c r="BW3399" s="50"/>
      <c r="BX3399" s="50"/>
      <c r="BY3399" s="50"/>
      <c r="BZ3399" s="50"/>
      <c r="CA3399" s="50"/>
      <c r="CB3399" s="50"/>
      <c r="CC3399" s="50"/>
      <c r="CD3399" s="50"/>
      <c r="CE3399" s="50"/>
      <c r="CF3399" s="50"/>
      <c r="CG3399" s="50"/>
      <c r="CH3399" s="50"/>
      <c r="CI3399" s="50"/>
      <c r="CJ3399" s="50"/>
      <c r="CK3399" s="50"/>
      <c r="CL3399" s="50"/>
      <c r="CM3399" s="50"/>
      <c r="CN3399" s="50"/>
      <c r="CO3399" s="50"/>
      <c r="CP3399" s="50"/>
      <c r="CQ3399" s="50"/>
      <c r="CR3399" s="50"/>
      <c r="CS3399" s="50"/>
      <c r="CT3399" s="50"/>
      <c r="CU3399" s="50"/>
      <c r="CV3399" s="50"/>
      <c r="CW3399" s="50"/>
      <c r="CX3399" s="50"/>
      <c r="CY3399" s="50"/>
      <c r="CZ3399" s="50"/>
      <c r="DA3399" s="50"/>
      <c r="DB3399" s="50"/>
      <c r="DC3399" s="50"/>
      <c r="DD3399" s="50"/>
      <c r="DE3399" s="50"/>
      <c r="DF3399" s="50"/>
      <c r="DG3399" s="50"/>
    </row>
    <row r="3400" spans="1:111" x14ac:dyDescent="0.2">
      <c r="A3400" s="546"/>
      <c r="B3400" s="546"/>
      <c r="C3400" s="413"/>
      <c r="D3400" s="243" t="s">
        <v>7440</v>
      </c>
      <c r="E3400" s="353">
        <v>7400</v>
      </c>
      <c r="F3400" s="352">
        <f t="shared" si="104"/>
        <v>4440</v>
      </c>
      <c r="G3400" s="352">
        <f t="shared" si="105"/>
        <v>3700</v>
      </c>
      <c r="H3400" s="50"/>
      <c r="I3400" s="50"/>
      <c r="J3400" s="50"/>
      <c r="K3400" s="50"/>
      <c r="L3400" s="50"/>
      <c r="M3400" s="50"/>
      <c r="N3400" s="50"/>
      <c r="O3400" s="50"/>
      <c r="P3400" s="50"/>
      <c r="Q3400" s="50"/>
      <c r="R3400" s="50"/>
      <c r="S3400" s="50"/>
      <c r="T3400" s="50"/>
      <c r="U3400" s="50"/>
      <c r="V3400" s="50"/>
      <c r="W3400" s="50"/>
      <c r="X3400" s="50"/>
      <c r="Y3400" s="50"/>
      <c r="Z3400" s="50"/>
      <c r="AA3400" s="50"/>
      <c r="AB3400" s="50"/>
      <c r="AC3400" s="50"/>
      <c r="AD3400" s="50"/>
      <c r="AE3400" s="50"/>
      <c r="AF3400" s="50"/>
      <c r="AG3400" s="50"/>
      <c r="AH3400" s="50"/>
      <c r="AI3400" s="50"/>
      <c r="AJ3400" s="50"/>
      <c r="AK3400" s="50"/>
      <c r="AL3400" s="50"/>
      <c r="AM3400" s="50"/>
      <c r="AN3400" s="50"/>
      <c r="AO3400" s="50"/>
      <c r="AP3400" s="50"/>
      <c r="AQ3400" s="50"/>
      <c r="AR3400" s="50"/>
      <c r="AS3400" s="50"/>
      <c r="AT3400" s="50"/>
      <c r="AU3400" s="50"/>
      <c r="AV3400" s="50"/>
      <c r="AW3400" s="50"/>
      <c r="AX3400" s="50"/>
      <c r="AY3400" s="50"/>
      <c r="AZ3400" s="50"/>
      <c r="BA3400" s="50"/>
      <c r="BB3400" s="50"/>
      <c r="BC3400" s="50"/>
      <c r="BD3400" s="50"/>
      <c r="BE3400" s="50"/>
      <c r="BF3400" s="50"/>
      <c r="BG3400" s="50"/>
      <c r="BH3400" s="50"/>
      <c r="BI3400" s="50"/>
      <c r="BJ3400" s="50"/>
      <c r="BK3400" s="50"/>
      <c r="BL3400" s="50"/>
      <c r="BM3400" s="50"/>
      <c r="BN3400" s="50"/>
      <c r="BO3400" s="50"/>
      <c r="BP3400" s="50"/>
      <c r="BQ3400" s="50"/>
      <c r="BR3400" s="50"/>
      <c r="BS3400" s="50"/>
      <c r="BT3400" s="50"/>
      <c r="BU3400" s="50"/>
      <c r="BV3400" s="50"/>
      <c r="BW3400" s="50"/>
      <c r="BX3400" s="50"/>
      <c r="BY3400" s="50"/>
      <c r="BZ3400" s="50"/>
      <c r="CA3400" s="50"/>
      <c r="CB3400" s="50"/>
      <c r="CC3400" s="50"/>
      <c r="CD3400" s="50"/>
      <c r="CE3400" s="50"/>
      <c r="CF3400" s="50"/>
      <c r="CG3400" s="50"/>
      <c r="CH3400" s="50"/>
      <c r="CI3400" s="50"/>
      <c r="CJ3400" s="50"/>
      <c r="CK3400" s="50"/>
      <c r="CL3400" s="50"/>
      <c r="CM3400" s="50"/>
      <c r="CN3400" s="50"/>
      <c r="CO3400" s="50"/>
      <c r="CP3400" s="50"/>
      <c r="CQ3400" s="50"/>
      <c r="CR3400" s="50"/>
      <c r="CS3400" s="50"/>
      <c r="CT3400" s="50"/>
      <c r="CU3400" s="50"/>
      <c r="CV3400" s="50"/>
      <c r="CW3400" s="50"/>
      <c r="CX3400" s="50"/>
      <c r="CY3400" s="50"/>
      <c r="CZ3400" s="50"/>
      <c r="DA3400" s="50"/>
      <c r="DB3400" s="50"/>
      <c r="DC3400" s="50"/>
      <c r="DD3400" s="50"/>
      <c r="DE3400" s="50"/>
      <c r="DF3400" s="50"/>
      <c r="DG3400" s="50"/>
    </row>
    <row r="3401" spans="1:111" ht="13.5" x14ac:dyDescent="0.2">
      <c r="A3401" s="545" t="s">
        <v>1250</v>
      </c>
      <c r="B3401" s="545" t="s">
        <v>1250</v>
      </c>
      <c r="C3401" s="413"/>
      <c r="D3401" s="242" t="s">
        <v>8304</v>
      </c>
      <c r="E3401" s="353">
        <v>0</v>
      </c>
      <c r="F3401" s="352">
        <f t="shared" si="104"/>
        <v>0</v>
      </c>
      <c r="G3401" s="352">
        <f t="shared" si="105"/>
        <v>0</v>
      </c>
      <c r="H3401" s="50"/>
      <c r="I3401" s="50"/>
      <c r="J3401" s="50"/>
      <c r="K3401" s="50"/>
      <c r="L3401" s="50"/>
      <c r="M3401" s="50"/>
      <c r="N3401" s="50"/>
      <c r="O3401" s="50"/>
      <c r="P3401" s="50"/>
      <c r="Q3401" s="50"/>
      <c r="R3401" s="50"/>
      <c r="S3401" s="50"/>
      <c r="T3401" s="50"/>
      <c r="U3401" s="50"/>
      <c r="V3401" s="50"/>
      <c r="W3401" s="50"/>
      <c r="X3401" s="50"/>
      <c r="Y3401" s="50"/>
      <c r="Z3401" s="50"/>
      <c r="AA3401" s="50"/>
      <c r="AB3401" s="50"/>
      <c r="AC3401" s="50"/>
      <c r="AD3401" s="50"/>
      <c r="AE3401" s="50"/>
      <c r="AF3401" s="50"/>
      <c r="AG3401" s="50"/>
      <c r="AH3401" s="50"/>
      <c r="AI3401" s="50"/>
      <c r="AJ3401" s="50"/>
      <c r="AK3401" s="50"/>
      <c r="AL3401" s="50"/>
      <c r="AM3401" s="50"/>
      <c r="AN3401" s="50"/>
      <c r="AO3401" s="50"/>
      <c r="AP3401" s="50"/>
      <c r="AQ3401" s="50"/>
      <c r="AR3401" s="50"/>
      <c r="AS3401" s="50"/>
      <c r="AT3401" s="50"/>
      <c r="AU3401" s="50"/>
      <c r="AV3401" s="50"/>
      <c r="AW3401" s="50"/>
      <c r="AX3401" s="50"/>
      <c r="AY3401" s="50"/>
      <c r="AZ3401" s="50"/>
      <c r="BA3401" s="50"/>
      <c r="BB3401" s="50"/>
      <c r="BC3401" s="50"/>
      <c r="BD3401" s="50"/>
      <c r="BE3401" s="50"/>
      <c r="BF3401" s="50"/>
      <c r="BG3401" s="50"/>
      <c r="BH3401" s="50"/>
      <c r="BI3401" s="50"/>
      <c r="BJ3401" s="50"/>
      <c r="BK3401" s="50"/>
      <c r="BL3401" s="50"/>
      <c r="BM3401" s="50"/>
      <c r="BN3401" s="50"/>
      <c r="BO3401" s="50"/>
      <c r="BP3401" s="50"/>
      <c r="BQ3401" s="50"/>
      <c r="BR3401" s="50"/>
      <c r="BS3401" s="50"/>
      <c r="BT3401" s="50"/>
      <c r="BU3401" s="50"/>
      <c r="BV3401" s="50"/>
      <c r="BW3401" s="50"/>
      <c r="BX3401" s="50"/>
      <c r="BY3401" s="50"/>
      <c r="BZ3401" s="50"/>
      <c r="CA3401" s="50"/>
      <c r="CB3401" s="50"/>
      <c r="CC3401" s="50"/>
      <c r="CD3401" s="50"/>
      <c r="CE3401" s="50"/>
      <c r="CF3401" s="50"/>
      <c r="CG3401" s="50"/>
      <c r="CH3401" s="50"/>
      <c r="CI3401" s="50"/>
      <c r="CJ3401" s="50"/>
      <c r="CK3401" s="50"/>
      <c r="CL3401" s="50"/>
      <c r="CM3401" s="50"/>
      <c r="CN3401" s="50"/>
      <c r="CO3401" s="50"/>
      <c r="CP3401" s="50"/>
      <c r="CQ3401" s="50"/>
      <c r="CR3401" s="50"/>
      <c r="CS3401" s="50"/>
      <c r="CT3401" s="50"/>
      <c r="CU3401" s="50"/>
      <c r="CV3401" s="50"/>
      <c r="CW3401" s="50"/>
      <c r="CX3401" s="50"/>
      <c r="CY3401" s="50"/>
      <c r="CZ3401" s="50"/>
      <c r="DA3401" s="50"/>
      <c r="DB3401" s="50"/>
      <c r="DC3401" s="50"/>
      <c r="DD3401" s="50"/>
      <c r="DE3401" s="50"/>
      <c r="DF3401" s="50"/>
      <c r="DG3401" s="50"/>
    </row>
    <row r="3402" spans="1:111" x14ac:dyDescent="0.2">
      <c r="A3402" s="547"/>
      <c r="B3402" s="547"/>
      <c r="C3402" s="413"/>
      <c r="D3402" s="242" t="s">
        <v>1251</v>
      </c>
      <c r="E3402" s="353">
        <v>0</v>
      </c>
      <c r="F3402" s="352">
        <f t="shared" si="104"/>
        <v>0</v>
      </c>
      <c r="G3402" s="352">
        <f t="shared" si="105"/>
        <v>0</v>
      </c>
      <c r="H3402" s="50"/>
      <c r="I3402" s="50"/>
      <c r="J3402" s="50"/>
      <c r="K3402" s="50"/>
      <c r="L3402" s="50"/>
      <c r="M3402" s="50"/>
      <c r="N3402" s="50"/>
      <c r="O3402" s="50"/>
      <c r="P3402" s="50"/>
      <c r="Q3402" s="50"/>
      <c r="R3402" s="50"/>
      <c r="S3402" s="50"/>
      <c r="T3402" s="50"/>
      <c r="U3402" s="50"/>
      <c r="V3402" s="50"/>
      <c r="W3402" s="50"/>
      <c r="X3402" s="50"/>
      <c r="Y3402" s="50"/>
      <c r="Z3402" s="50"/>
      <c r="AA3402" s="50"/>
      <c r="AB3402" s="50"/>
      <c r="AC3402" s="50"/>
      <c r="AD3402" s="50"/>
      <c r="AE3402" s="50"/>
      <c r="AF3402" s="50"/>
      <c r="AG3402" s="50"/>
      <c r="AH3402" s="50"/>
      <c r="AI3402" s="50"/>
      <c r="AJ3402" s="50"/>
      <c r="AK3402" s="50"/>
      <c r="AL3402" s="50"/>
      <c r="AM3402" s="50"/>
      <c r="AN3402" s="50"/>
      <c r="AO3402" s="50"/>
      <c r="AP3402" s="50"/>
      <c r="AQ3402" s="50"/>
      <c r="AR3402" s="50"/>
      <c r="AS3402" s="50"/>
      <c r="AT3402" s="50"/>
      <c r="AU3402" s="50"/>
      <c r="AV3402" s="50"/>
      <c r="AW3402" s="50"/>
      <c r="AX3402" s="50"/>
      <c r="AY3402" s="50"/>
      <c r="AZ3402" s="50"/>
      <c r="BA3402" s="50"/>
      <c r="BB3402" s="50"/>
      <c r="BC3402" s="50"/>
      <c r="BD3402" s="50"/>
      <c r="BE3402" s="50"/>
      <c r="BF3402" s="50"/>
      <c r="BG3402" s="50"/>
      <c r="BH3402" s="50"/>
      <c r="BI3402" s="50"/>
      <c r="BJ3402" s="50"/>
      <c r="BK3402" s="50"/>
      <c r="BL3402" s="50"/>
      <c r="BM3402" s="50"/>
      <c r="BN3402" s="50"/>
      <c r="BO3402" s="50"/>
      <c r="BP3402" s="50"/>
      <c r="BQ3402" s="50"/>
      <c r="BR3402" s="50"/>
      <c r="BS3402" s="50"/>
      <c r="BT3402" s="50"/>
      <c r="BU3402" s="50"/>
      <c r="BV3402" s="50"/>
      <c r="BW3402" s="50"/>
      <c r="BX3402" s="50"/>
      <c r="BY3402" s="50"/>
      <c r="BZ3402" s="50"/>
      <c r="CA3402" s="50"/>
      <c r="CB3402" s="50"/>
      <c r="CC3402" s="50"/>
      <c r="CD3402" s="50"/>
      <c r="CE3402" s="50"/>
      <c r="CF3402" s="50"/>
      <c r="CG3402" s="50"/>
      <c r="CH3402" s="50"/>
      <c r="CI3402" s="50"/>
      <c r="CJ3402" s="50"/>
      <c r="CK3402" s="50"/>
      <c r="CL3402" s="50"/>
      <c r="CM3402" s="50"/>
      <c r="CN3402" s="50"/>
      <c r="CO3402" s="50"/>
      <c r="CP3402" s="50"/>
      <c r="CQ3402" s="50"/>
      <c r="CR3402" s="50"/>
      <c r="CS3402" s="50"/>
      <c r="CT3402" s="50"/>
      <c r="CU3402" s="50"/>
      <c r="CV3402" s="50"/>
      <c r="CW3402" s="50"/>
      <c r="CX3402" s="50"/>
      <c r="CY3402" s="50"/>
      <c r="CZ3402" s="50"/>
      <c r="DA3402" s="50"/>
      <c r="DB3402" s="50"/>
      <c r="DC3402" s="50"/>
      <c r="DD3402" s="50"/>
      <c r="DE3402" s="50"/>
      <c r="DF3402" s="50"/>
      <c r="DG3402" s="50"/>
    </row>
    <row r="3403" spans="1:111" ht="26.25" x14ac:dyDescent="0.2">
      <c r="A3403" s="547"/>
      <c r="B3403" s="547"/>
      <c r="C3403" s="413"/>
      <c r="D3403" s="243" t="s">
        <v>8305</v>
      </c>
      <c r="E3403" s="353">
        <v>0</v>
      </c>
      <c r="F3403" s="352">
        <f t="shared" si="104"/>
        <v>0</v>
      </c>
      <c r="G3403" s="352">
        <f t="shared" si="105"/>
        <v>0</v>
      </c>
      <c r="H3403" s="50"/>
      <c r="I3403" s="50"/>
      <c r="J3403" s="50"/>
      <c r="K3403" s="50"/>
      <c r="L3403" s="50"/>
      <c r="M3403" s="50"/>
      <c r="N3403" s="50"/>
      <c r="O3403" s="50"/>
      <c r="P3403" s="50"/>
      <c r="Q3403" s="50"/>
      <c r="R3403" s="50"/>
      <c r="S3403" s="50"/>
      <c r="T3403" s="50"/>
      <c r="U3403" s="50"/>
      <c r="V3403" s="50"/>
      <c r="W3403" s="50"/>
      <c r="X3403" s="50"/>
      <c r="Y3403" s="50"/>
      <c r="Z3403" s="50"/>
      <c r="AA3403" s="50"/>
      <c r="AB3403" s="50"/>
      <c r="AC3403" s="50"/>
      <c r="AD3403" s="50"/>
      <c r="AE3403" s="50"/>
      <c r="AF3403" s="50"/>
      <c r="AG3403" s="50"/>
      <c r="AH3403" s="50"/>
      <c r="AI3403" s="50"/>
      <c r="AJ3403" s="50"/>
      <c r="AK3403" s="50"/>
      <c r="AL3403" s="50"/>
      <c r="AM3403" s="50"/>
      <c r="AN3403" s="50"/>
      <c r="AO3403" s="50"/>
      <c r="AP3403" s="50"/>
      <c r="AQ3403" s="50"/>
      <c r="AR3403" s="50"/>
      <c r="AS3403" s="50"/>
      <c r="AT3403" s="50"/>
      <c r="AU3403" s="50"/>
      <c r="AV3403" s="50"/>
      <c r="AW3403" s="50"/>
      <c r="AX3403" s="50"/>
      <c r="AY3403" s="50"/>
      <c r="AZ3403" s="50"/>
      <c r="BA3403" s="50"/>
      <c r="BB3403" s="50"/>
      <c r="BC3403" s="50"/>
      <c r="BD3403" s="50"/>
      <c r="BE3403" s="50"/>
      <c r="BF3403" s="50"/>
      <c r="BG3403" s="50"/>
      <c r="BH3403" s="50"/>
      <c r="BI3403" s="50"/>
      <c r="BJ3403" s="50"/>
      <c r="BK3403" s="50"/>
      <c r="BL3403" s="50"/>
      <c r="BM3403" s="50"/>
      <c r="BN3403" s="50"/>
      <c r="BO3403" s="50"/>
      <c r="BP3403" s="50"/>
      <c r="BQ3403" s="50"/>
      <c r="BR3403" s="50"/>
      <c r="BS3403" s="50"/>
      <c r="BT3403" s="50"/>
      <c r="BU3403" s="50"/>
      <c r="BV3403" s="50"/>
      <c r="BW3403" s="50"/>
      <c r="BX3403" s="50"/>
      <c r="BY3403" s="50"/>
      <c r="BZ3403" s="50"/>
      <c r="CA3403" s="50"/>
      <c r="CB3403" s="50"/>
      <c r="CC3403" s="50"/>
      <c r="CD3403" s="50"/>
      <c r="CE3403" s="50"/>
      <c r="CF3403" s="50"/>
      <c r="CG3403" s="50"/>
      <c r="CH3403" s="50"/>
      <c r="CI3403" s="50"/>
      <c r="CJ3403" s="50"/>
      <c r="CK3403" s="50"/>
      <c r="CL3403" s="50"/>
      <c r="CM3403" s="50"/>
      <c r="CN3403" s="50"/>
      <c r="CO3403" s="50"/>
      <c r="CP3403" s="50"/>
      <c r="CQ3403" s="50"/>
      <c r="CR3403" s="50"/>
      <c r="CS3403" s="50"/>
      <c r="CT3403" s="50"/>
      <c r="CU3403" s="50"/>
      <c r="CV3403" s="50"/>
      <c r="CW3403" s="50"/>
      <c r="CX3403" s="50"/>
      <c r="CY3403" s="50"/>
      <c r="CZ3403" s="50"/>
      <c r="DA3403" s="50"/>
      <c r="DB3403" s="50"/>
      <c r="DC3403" s="50"/>
      <c r="DD3403" s="50"/>
      <c r="DE3403" s="50"/>
      <c r="DF3403" s="50"/>
      <c r="DG3403" s="50"/>
    </row>
    <row r="3404" spans="1:111" ht="25.5" x14ac:dyDescent="0.2">
      <c r="A3404" s="547"/>
      <c r="B3404" s="547"/>
      <c r="C3404" s="413"/>
      <c r="D3404" s="243" t="s">
        <v>1252</v>
      </c>
      <c r="E3404" s="353">
        <v>5000</v>
      </c>
      <c r="F3404" s="352">
        <f t="shared" ref="F3404:F3467" si="106">IFERROR(E3404*0.6,0)</f>
        <v>3000</v>
      </c>
      <c r="G3404" s="352">
        <f t="shared" ref="G3404:G3467" si="107">IFERROR(E3404*0.5,0)</f>
        <v>2500</v>
      </c>
      <c r="H3404" s="50"/>
      <c r="I3404" s="50"/>
      <c r="J3404" s="50"/>
      <c r="K3404" s="50"/>
      <c r="L3404" s="50"/>
      <c r="M3404" s="50"/>
      <c r="N3404" s="50"/>
      <c r="O3404" s="50"/>
      <c r="P3404" s="50"/>
      <c r="Q3404" s="50"/>
      <c r="R3404" s="50"/>
      <c r="S3404" s="50"/>
      <c r="T3404" s="50"/>
      <c r="U3404" s="50"/>
      <c r="V3404" s="50"/>
      <c r="W3404" s="50"/>
      <c r="X3404" s="50"/>
      <c r="Y3404" s="50"/>
      <c r="Z3404" s="50"/>
      <c r="AA3404" s="50"/>
      <c r="AB3404" s="50"/>
      <c r="AC3404" s="50"/>
      <c r="AD3404" s="50"/>
      <c r="AE3404" s="50"/>
      <c r="AF3404" s="50"/>
      <c r="AG3404" s="50"/>
      <c r="AH3404" s="50"/>
      <c r="AI3404" s="50"/>
      <c r="AJ3404" s="50"/>
      <c r="AK3404" s="50"/>
      <c r="AL3404" s="50"/>
      <c r="AM3404" s="50"/>
      <c r="AN3404" s="50"/>
      <c r="AO3404" s="50"/>
      <c r="AP3404" s="50"/>
      <c r="AQ3404" s="50"/>
      <c r="AR3404" s="50"/>
      <c r="AS3404" s="50"/>
      <c r="AT3404" s="50"/>
      <c r="AU3404" s="50"/>
      <c r="AV3404" s="50"/>
      <c r="AW3404" s="50"/>
      <c r="AX3404" s="50"/>
      <c r="AY3404" s="50"/>
      <c r="AZ3404" s="50"/>
      <c r="BA3404" s="50"/>
      <c r="BB3404" s="50"/>
      <c r="BC3404" s="50"/>
      <c r="BD3404" s="50"/>
      <c r="BE3404" s="50"/>
      <c r="BF3404" s="50"/>
      <c r="BG3404" s="50"/>
      <c r="BH3404" s="50"/>
      <c r="BI3404" s="50"/>
      <c r="BJ3404" s="50"/>
      <c r="BK3404" s="50"/>
      <c r="BL3404" s="50"/>
      <c r="BM3404" s="50"/>
      <c r="BN3404" s="50"/>
      <c r="BO3404" s="50"/>
      <c r="BP3404" s="50"/>
      <c r="BQ3404" s="50"/>
      <c r="BR3404" s="50"/>
      <c r="BS3404" s="50"/>
      <c r="BT3404" s="50"/>
      <c r="BU3404" s="50"/>
      <c r="BV3404" s="50"/>
      <c r="BW3404" s="50"/>
      <c r="BX3404" s="50"/>
      <c r="BY3404" s="50"/>
      <c r="BZ3404" s="50"/>
      <c r="CA3404" s="50"/>
      <c r="CB3404" s="50"/>
      <c r="CC3404" s="50"/>
      <c r="CD3404" s="50"/>
      <c r="CE3404" s="50"/>
      <c r="CF3404" s="50"/>
      <c r="CG3404" s="50"/>
      <c r="CH3404" s="50"/>
      <c r="CI3404" s="50"/>
      <c r="CJ3404" s="50"/>
      <c r="CK3404" s="50"/>
      <c r="CL3404" s="50"/>
      <c r="CM3404" s="50"/>
      <c r="CN3404" s="50"/>
      <c r="CO3404" s="50"/>
      <c r="CP3404" s="50"/>
      <c r="CQ3404" s="50"/>
      <c r="CR3404" s="50"/>
      <c r="CS3404" s="50"/>
      <c r="CT3404" s="50"/>
      <c r="CU3404" s="50"/>
      <c r="CV3404" s="50"/>
      <c r="CW3404" s="50"/>
      <c r="CX3404" s="50"/>
      <c r="CY3404" s="50"/>
      <c r="CZ3404" s="50"/>
      <c r="DA3404" s="50"/>
      <c r="DB3404" s="50"/>
      <c r="DC3404" s="50"/>
      <c r="DD3404" s="50"/>
      <c r="DE3404" s="50"/>
      <c r="DF3404" s="50"/>
      <c r="DG3404" s="50"/>
    </row>
    <row r="3405" spans="1:111" ht="26.25" x14ac:dyDescent="0.2">
      <c r="A3405" s="547"/>
      <c r="B3405" s="547"/>
      <c r="C3405" s="413"/>
      <c r="D3405" s="243" t="s">
        <v>8306</v>
      </c>
      <c r="E3405" s="353">
        <v>0</v>
      </c>
      <c r="F3405" s="352">
        <f t="shared" si="106"/>
        <v>0</v>
      </c>
      <c r="G3405" s="352">
        <f t="shared" si="107"/>
        <v>0</v>
      </c>
      <c r="H3405" s="50"/>
      <c r="I3405" s="50"/>
      <c r="J3405" s="50"/>
      <c r="K3405" s="50"/>
      <c r="L3405" s="50"/>
      <c r="M3405" s="50"/>
      <c r="N3405" s="50"/>
      <c r="O3405" s="50"/>
      <c r="P3405" s="50"/>
      <c r="Q3405" s="50"/>
      <c r="R3405" s="50"/>
      <c r="S3405" s="50"/>
      <c r="T3405" s="50"/>
      <c r="U3405" s="50"/>
      <c r="V3405" s="50"/>
      <c r="W3405" s="50"/>
      <c r="X3405" s="50"/>
      <c r="Y3405" s="50"/>
      <c r="Z3405" s="50"/>
      <c r="AA3405" s="50"/>
      <c r="AB3405" s="50"/>
      <c r="AC3405" s="50"/>
      <c r="AD3405" s="50"/>
      <c r="AE3405" s="50"/>
      <c r="AF3405" s="50"/>
      <c r="AG3405" s="50"/>
      <c r="AH3405" s="50"/>
      <c r="AI3405" s="50"/>
      <c r="AJ3405" s="50"/>
      <c r="AK3405" s="50"/>
      <c r="AL3405" s="50"/>
      <c r="AM3405" s="50"/>
      <c r="AN3405" s="50"/>
      <c r="AO3405" s="50"/>
      <c r="AP3405" s="50"/>
      <c r="AQ3405" s="50"/>
      <c r="AR3405" s="50"/>
      <c r="AS3405" s="50"/>
      <c r="AT3405" s="50"/>
      <c r="AU3405" s="50"/>
      <c r="AV3405" s="50"/>
      <c r="AW3405" s="50"/>
      <c r="AX3405" s="50"/>
      <c r="AY3405" s="50"/>
      <c r="AZ3405" s="50"/>
      <c r="BA3405" s="50"/>
      <c r="BB3405" s="50"/>
      <c r="BC3405" s="50"/>
      <c r="BD3405" s="50"/>
      <c r="BE3405" s="50"/>
      <c r="BF3405" s="50"/>
      <c r="BG3405" s="50"/>
      <c r="BH3405" s="50"/>
      <c r="BI3405" s="50"/>
      <c r="BJ3405" s="50"/>
      <c r="BK3405" s="50"/>
      <c r="BL3405" s="50"/>
      <c r="BM3405" s="50"/>
      <c r="BN3405" s="50"/>
      <c r="BO3405" s="50"/>
      <c r="BP3405" s="50"/>
      <c r="BQ3405" s="50"/>
      <c r="BR3405" s="50"/>
      <c r="BS3405" s="50"/>
      <c r="BT3405" s="50"/>
      <c r="BU3405" s="50"/>
      <c r="BV3405" s="50"/>
      <c r="BW3405" s="50"/>
      <c r="BX3405" s="50"/>
      <c r="BY3405" s="50"/>
      <c r="BZ3405" s="50"/>
      <c r="CA3405" s="50"/>
      <c r="CB3405" s="50"/>
      <c r="CC3405" s="50"/>
      <c r="CD3405" s="50"/>
      <c r="CE3405" s="50"/>
      <c r="CF3405" s="50"/>
      <c r="CG3405" s="50"/>
      <c r="CH3405" s="50"/>
      <c r="CI3405" s="50"/>
      <c r="CJ3405" s="50"/>
      <c r="CK3405" s="50"/>
      <c r="CL3405" s="50"/>
      <c r="CM3405" s="50"/>
      <c r="CN3405" s="50"/>
      <c r="CO3405" s="50"/>
      <c r="CP3405" s="50"/>
      <c r="CQ3405" s="50"/>
      <c r="CR3405" s="50"/>
      <c r="CS3405" s="50"/>
      <c r="CT3405" s="50"/>
      <c r="CU3405" s="50"/>
      <c r="CV3405" s="50"/>
      <c r="CW3405" s="50"/>
      <c r="CX3405" s="50"/>
      <c r="CY3405" s="50"/>
      <c r="CZ3405" s="50"/>
      <c r="DA3405" s="50"/>
      <c r="DB3405" s="50"/>
      <c r="DC3405" s="50"/>
      <c r="DD3405" s="50"/>
      <c r="DE3405" s="50"/>
      <c r="DF3405" s="50"/>
      <c r="DG3405" s="50"/>
    </row>
    <row r="3406" spans="1:111" x14ac:dyDescent="0.2">
      <c r="A3406" s="546"/>
      <c r="B3406" s="546"/>
      <c r="C3406" s="413"/>
      <c r="D3406" s="243" t="s">
        <v>7441</v>
      </c>
      <c r="E3406" s="353">
        <v>4300</v>
      </c>
      <c r="F3406" s="352">
        <f t="shared" si="106"/>
        <v>2580</v>
      </c>
      <c r="G3406" s="352">
        <f t="shared" si="107"/>
        <v>2150</v>
      </c>
      <c r="H3406" s="50"/>
      <c r="I3406" s="50"/>
      <c r="J3406" s="50"/>
      <c r="K3406" s="50"/>
      <c r="L3406" s="50"/>
      <c r="M3406" s="50"/>
      <c r="N3406" s="50"/>
      <c r="O3406" s="50"/>
      <c r="P3406" s="50"/>
      <c r="Q3406" s="50"/>
      <c r="R3406" s="50"/>
      <c r="S3406" s="50"/>
      <c r="T3406" s="50"/>
      <c r="U3406" s="50"/>
      <c r="V3406" s="50"/>
      <c r="W3406" s="50"/>
      <c r="X3406" s="50"/>
      <c r="Y3406" s="50"/>
      <c r="Z3406" s="50"/>
      <c r="AA3406" s="50"/>
      <c r="AB3406" s="50"/>
      <c r="AC3406" s="50"/>
      <c r="AD3406" s="50"/>
      <c r="AE3406" s="50"/>
      <c r="AF3406" s="50"/>
      <c r="AG3406" s="50"/>
      <c r="AH3406" s="50"/>
      <c r="AI3406" s="50"/>
      <c r="AJ3406" s="50"/>
      <c r="AK3406" s="50"/>
      <c r="AL3406" s="50"/>
      <c r="AM3406" s="50"/>
      <c r="AN3406" s="50"/>
      <c r="AO3406" s="50"/>
      <c r="AP3406" s="50"/>
      <c r="AQ3406" s="50"/>
      <c r="AR3406" s="50"/>
      <c r="AS3406" s="50"/>
      <c r="AT3406" s="50"/>
      <c r="AU3406" s="50"/>
      <c r="AV3406" s="50"/>
      <c r="AW3406" s="50"/>
      <c r="AX3406" s="50"/>
      <c r="AY3406" s="50"/>
      <c r="AZ3406" s="50"/>
      <c r="BA3406" s="50"/>
      <c r="BB3406" s="50"/>
      <c r="BC3406" s="50"/>
      <c r="BD3406" s="50"/>
      <c r="BE3406" s="50"/>
      <c r="BF3406" s="50"/>
      <c r="BG3406" s="50"/>
      <c r="BH3406" s="50"/>
      <c r="BI3406" s="50"/>
      <c r="BJ3406" s="50"/>
      <c r="BK3406" s="50"/>
      <c r="BL3406" s="50"/>
      <c r="BM3406" s="50"/>
      <c r="BN3406" s="50"/>
      <c r="BO3406" s="50"/>
      <c r="BP3406" s="50"/>
      <c r="BQ3406" s="50"/>
      <c r="BR3406" s="50"/>
      <c r="BS3406" s="50"/>
      <c r="BT3406" s="50"/>
      <c r="BU3406" s="50"/>
      <c r="BV3406" s="50"/>
      <c r="BW3406" s="50"/>
      <c r="BX3406" s="50"/>
      <c r="BY3406" s="50"/>
      <c r="BZ3406" s="50"/>
      <c r="CA3406" s="50"/>
      <c r="CB3406" s="50"/>
      <c r="CC3406" s="50"/>
      <c r="CD3406" s="50"/>
      <c r="CE3406" s="50"/>
      <c r="CF3406" s="50"/>
      <c r="CG3406" s="50"/>
      <c r="CH3406" s="50"/>
      <c r="CI3406" s="50"/>
      <c r="CJ3406" s="50"/>
      <c r="CK3406" s="50"/>
      <c r="CL3406" s="50"/>
      <c r="CM3406" s="50"/>
      <c r="CN3406" s="50"/>
      <c r="CO3406" s="50"/>
      <c r="CP3406" s="50"/>
      <c r="CQ3406" s="50"/>
      <c r="CR3406" s="50"/>
      <c r="CS3406" s="50"/>
      <c r="CT3406" s="50"/>
      <c r="CU3406" s="50"/>
      <c r="CV3406" s="50"/>
      <c r="CW3406" s="50"/>
      <c r="CX3406" s="50"/>
      <c r="CY3406" s="50"/>
      <c r="CZ3406" s="50"/>
      <c r="DA3406" s="50"/>
      <c r="DB3406" s="50"/>
      <c r="DC3406" s="50"/>
      <c r="DD3406" s="50"/>
      <c r="DE3406" s="50"/>
      <c r="DF3406" s="50"/>
      <c r="DG3406" s="50"/>
    </row>
    <row r="3407" spans="1:111" ht="13.5" x14ac:dyDescent="0.2">
      <c r="A3407" s="545" t="s">
        <v>1253</v>
      </c>
      <c r="B3407" s="545" t="s">
        <v>1253</v>
      </c>
      <c r="C3407" s="413"/>
      <c r="D3407" s="242" t="s">
        <v>8307</v>
      </c>
      <c r="E3407" s="353">
        <v>0</v>
      </c>
      <c r="F3407" s="352">
        <f t="shared" si="106"/>
        <v>0</v>
      </c>
      <c r="G3407" s="352">
        <f t="shared" si="107"/>
        <v>0</v>
      </c>
      <c r="H3407" s="50"/>
      <c r="I3407" s="50"/>
      <c r="J3407" s="50"/>
      <c r="K3407" s="50"/>
      <c r="L3407" s="50"/>
      <c r="M3407" s="50"/>
      <c r="N3407" s="50"/>
      <c r="O3407" s="50"/>
      <c r="P3407" s="50"/>
      <c r="Q3407" s="50"/>
      <c r="R3407" s="50"/>
      <c r="S3407" s="50"/>
      <c r="T3407" s="50"/>
      <c r="U3407" s="50"/>
      <c r="V3407" s="50"/>
      <c r="W3407" s="50"/>
      <c r="X3407" s="50"/>
      <c r="Y3407" s="50"/>
      <c r="Z3407" s="50"/>
      <c r="AA3407" s="50"/>
      <c r="AB3407" s="50"/>
      <c r="AC3407" s="50"/>
      <c r="AD3407" s="50"/>
      <c r="AE3407" s="50"/>
      <c r="AF3407" s="50"/>
      <c r="AG3407" s="50"/>
      <c r="AH3407" s="50"/>
      <c r="AI3407" s="50"/>
      <c r="AJ3407" s="50"/>
      <c r="AK3407" s="50"/>
      <c r="AL3407" s="50"/>
      <c r="AM3407" s="50"/>
      <c r="AN3407" s="50"/>
      <c r="AO3407" s="50"/>
      <c r="AP3407" s="50"/>
      <c r="AQ3407" s="50"/>
      <c r="AR3407" s="50"/>
      <c r="AS3407" s="50"/>
      <c r="AT3407" s="50"/>
      <c r="AU3407" s="50"/>
      <c r="AV3407" s="50"/>
      <c r="AW3407" s="50"/>
      <c r="AX3407" s="50"/>
      <c r="AY3407" s="50"/>
      <c r="AZ3407" s="50"/>
      <c r="BA3407" s="50"/>
      <c r="BB3407" s="50"/>
      <c r="BC3407" s="50"/>
      <c r="BD3407" s="50"/>
      <c r="BE3407" s="50"/>
      <c r="BF3407" s="50"/>
      <c r="BG3407" s="50"/>
      <c r="BH3407" s="50"/>
      <c r="BI3407" s="50"/>
      <c r="BJ3407" s="50"/>
      <c r="BK3407" s="50"/>
      <c r="BL3407" s="50"/>
      <c r="BM3407" s="50"/>
      <c r="BN3407" s="50"/>
      <c r="BO3407" s="50"/>
      <c r="BP3407" s="50"/>
      <c r="BQ3407" s="50"/>
      <c r="BR3407" s="50"/>
      <c r="BS3407" s="50"/>
      <c r="BT3407" s="50"/>
      <c r="BU3407" s="50"/>
      <c r="BV3407" s="50"/>
      <c r="BW3407" s="50"/>
      <c r="BX3407" s="50"/>
      <c r="BY3407" s="50"/>
      <c r="BZ3407" s="50"/>
      <c r="CA3407" s="50"/>
      <c r="CB3407" s="50"/>
      <c r="CC3407" s="50"/>
      <c r="CD3407" s="50"/>
      <c r="CE3407" s="50"/>
      <c r="CF3407" s="50"/>
      <c r="CG3407" s="50"/>
      <c r="CH3407" s="50"/>
      <c r="CI3407" s="50"/>
      <c r="CJ3407" s="50"/>
      <c r="CK3407" s="50"/>
      <c r="CL3407" s="50"/>
      <c r="CM3407" s="50"/>
      <c r="CN3407" s="50"/>
      <c r="CO3407" s="50"/>
      <c r="CP3407" s="50"/>
      <c r="CQ3407" s="50"/>
      <c r="CR3407" s="50"/>
      <c r="CS3407" s="50"/>
      <c r="CT3407" s="50"/>
      <c r="CU3407" s="50"/>
      <c r="CV3407" s="50"/>
      <c r="CW3407" s="50"/>
      <c r="CX3407" s="50"/>
      <c r="CY3407" s="50"/>
      <c r="CZ3407" s="50"/>
      <c r="DA3407" s="50"/>
      <c r="DB3407" s="50"/>
      <c r="DC3407" s="50"/>
      <c r="DD3407" s="50"/>
      <c r="DE3407" s="50"/>
      <c r="DF3407" s="50"/>
      <c r="DG3407" s="50"/>
    </row>
    <row r="3408" spans="1:111" x14ac:dyDescent="0.2">
      <c r="A3408" s="547"/>
      <c r="B3408" s="547"/>
      <c r="C3408" s="413"/>
      <c r="D3408" s="242" t="s">
        <v>1254</v>
      </c>
      <c r="E3408" s="353">
        <v>0</v>
      </c>
      <c r="F3408" s="352">
        <f t="shared" si="106"/>
        <v>0</v>
      </c>
      <c r="G3408" s="352">
        <f t="shared" si="107"/>
        <v>0</v>
      </c>
      <c r="H3408" s="50"/>
      <c r="I3408" s="50"/>
      <c r="J3408" s="50"/>
      <c r="K3408" s="50"/>
      <c r="L3408" s="50"/>
      <c r="M3408" s="50"/>
      <c r="N3408" s="50"/>
      <c r="O3408" s="50"/>
      <c r="P3408" s="50"/>
      <c r="Q3408" s="50"/>
      <c r="R3408" s="50"/>
      <c r="S3408" s="50"/>
      <c r="T3408" s="50"/>
      <c r="U3408" s="50"/>
      <c r="V3408" s="50"/>
      <c r="W3408" s="50"/>
      <c r="X3408" s="50"/>
      <c r="Y3408" s="50"/>
      <c r="Z3408" s="50"/>
      <c r="AA3408" s="50"/>
      <c r="AB3408" s="50"/>
      <c r="AC3408" s="50"/>
      <c r="AD3408" s="50"/>
      <c r="AE3408" s="50"/>
      <c r="AF3408" s="50"/>
      <c r="AG3408" s="50"/>
      <c r="AH3408" s="50"/>
      <c r="AI3408" s="50"/>
      <c r="AJ3408" s="50"/>
      <c r="AK3408" s="50"/>
      <c r="AL3408" s="50"/>
      <c r="AM3408" s="50"/>
      <c r="AN3408" s="50"/>
      <c r="AO3408" s="50"/>
      <c r="AP3408" s="50"/>
      <c r="AQ3408" s="50"/>
      <c r="AR3408" s="50"/>
      <c r="AS3408" s="50"/>
      <c r="AT3408" s="50"/>
      <c r="AU3408" s="50"/>
      <c r="AV3408" s="50"/>
      <c r="AW3408" s="50"/>
      <c r="AX3408" s="50"/>
      <c r="AY3408" s="50"/>
      <c r="AZ3408" s="50"/>
      <c r="BA3408" s="50"/>
      <c r="BB3408" s="50"/>
      <c r="BC3408" s="50"/>
      <c r="BD3408" s="50"/>
      <c r="BE3408" s="50"/>
      <c r="BF3408" s="50"/>
      <c r="BG3408" s="50"/>
      <c r="BH3408" s="50"/>
      <c r="BI3408" s="50"/>
      <c r="BJ3408" s="50"/>
      <c r="BK3408" s="50"/>
      <c r="BL3408" s="50"/>
      <c r="BM3408" s="50"/>
      <c r="BN3408" s="50"/>
      <c r="BO3408" s="50"/>
      <c r="BP3408" s="50"/>
      <c r="BQ3408" s="50"/>
      <c r="BR3408" s="50"/>
      <c r="BS3408" s="50"/>
      <c r="BT3408" s="50"/>
      <c r="BU3408" s="50"/>
      <c r="BV3408" s="50"/>
      <c r="BW3408" s="50"/>
      <c r="BX3408" s="50"/>
      <c r="BY3408" s="50"/>
      <c r="BZ3408" s="50"/>
      <c r="CA3408" s="50"/>
      <c r="CB3408" s="50"/>
      <c r="CC3408" s="50"/>
      <c r="CD3408" s="50"/>
      <c r="CE3408" s="50"/>
      <c r="CF3408" s="50"/>
      <c r="CG3408" s="50"/>
      <c r="CH3408" s="50"/>
      <c r="CI3408" s="50"/>
      <c r="CJ3408" s="50"/>
      <c r="CK3408" s="50"/>
      <c r="CL3408" s="50"/>
      <c r="CM3408" s="50"/>
      <c r="CN3408" s="50"/>
      <c r="CO3408" s="50"/>
      <c r="CP3408" s="50"/>
      <c r="CQ3408" s="50"/>
      <c r="CR3408" s="50"/>
      <c r="CS3408" s="50"/>
      <c r="CT3408" s="50"/>
      <c r="CU3408" s="50"/>
      <c r="CV3408" s="50"/>
      <c r="CW3408" s="50"/>
      <c r="CX3408" s="50"/>
      <c r="CY3408" s="50"/>
      <c r="CZ3408" s="50"/>
      <c r="DA3408" s="50"/>
      <c r="DB3408" s="50"/>
      <c r="DC3408" s="50"/>
      <c r="DD3408" s="50"/>
      <c r="DE3408" s="50"/>
      <c r="DF3408" s="50"/>
      <c r="DG3408" s="50"/>
    </row>
    <row r="3409" spans="1:111" ht="26.25" x14ac:dyDescent="0.2">
      <c r="A3409" s="547"/>
      <c r="B3409" s="547"/>
      <c r="C3409" s="413"/>
      <c r="D3409" s="243" t="s">
        <v>8308</v>
      </c>
      <c r="E3409" s="353"/>
      <c r="F3409" s="352">
        <f t="shared" si="106"/>
        <v>0</v>
      </c>
      <c r="G3409" s="352">
        <f t="shared" si="107"/>
        <v>0</v>
      </c>
      <c r="H3409" s="50"/>
      <c r="I3409" s="50"/>
      <c r="J3409" s="50"/>
      <c r="K3409" s="50"/>
      <c r="L3409" s="50"/>
      <c r="M3409" s="50"/>
      <c r="N3409" s="50"/>
      <c r="O3409" s="50"/>
      <c r="P3409" s="50"/>
      <c r="Q3409" s="50"/>
      <c r="R3409" s="50"/>
      <c r="S3409" s="50"/>
      <c r="T3409" s="50"/>
      <c r="U3409" s="50"/>
      <c r="V3409" s="50"/>
      <c r="W3409" s="50"/>
      <c r="X3409" s="50"/>
      <c r="Y3409" s="50"/>
      <c r="Z3409" s="50"/>
      <c r="AA3409" s="50"/>
      <c r="AB3409" s="50"/>
      <c r="AC3409" s="50"/>
      <c r="AD3409" s="50"/>
      <c r="AE3409" s="50"/>
      <c r="AF3409" s="50"/>
      <c r="AG3409" s="50"/>
      <c r="AH3409" s="50"/>
      <c r="AI3409" s="50"/>
      <c r="AJ3409" s="50"/>
      <c r="AK3409" s="50"/>
      <c r="AL3409" s="50"/>
      <c r="AM3409" s="50"/>
      <c r="AN3409" s="50"/>
      <c r="AO3409" s="50"/>
      <c r="AP3409" s="50"/>
      <c r="AQ3409" s="50"/>
      <c r="AR3409" s="50"/>
      <c r="AS3409" s="50"/>
      <c r="AT3409" s="50"/>
      <c r="AU3409" s="50"/>
      <c r="AV3409" s="50"/>
      <c r="AW3409" s="50"/>
      <c r="AX3409" s="50"/>
      <c r="AY3409" s="50"/>
      <c r="AZ3409" s="50"/>
      <c r="BA3409" s="50"/>
      <c r="BB3409" s="50"/>
      <c r="BC3409" s="50"/>
      <c r="BD3409" s="50"/>
      <c r="BE3409" s="50"/>
      <c r="BF3409" s="50"/>
      <c r="BG3409" s="50"/>
      <c r="BH3409" s="50"/>
      <c r="BI3409" s="50"/>
      <c r="BJ3409" s="50"/>
      <c r="BK3409" s="50"/>
      <c r="BL3409" s="50"/>
      <c r="BM3409" s="50"/>
      <c r="BN3409" s="50"/>
      <c r="BO3409" s="50"/>
      <c r="BP3409" s="50"/>
      <c r="BQ3409" s="50"/>
      <c r="BR3409" s="50"/>
      <c r="BS3409" s="50"/>
      <c r="BT3409" s="50"/>
      <c r="BU3409" s="50"/>
      <c r="BV3409" s="50"/>
      <c r="BW3409" s="50"/>
      <c r="BX3409" s="50"/>
      <c r="BY3409" s="50"/>
      <c r="BZ3409" s="50"/>
      <c r="CA3409" s="50"/>
      <c r="CB3409" s="50"/>
      <c r="CC3409" s="50"/>
      <c r="CD3409" s="50"/>
      <c r="CE3409" s="50"/>
      <c r="CF3409" s="50"/>
      <c r="CG3409" s="50"/>
      <c r="CH3409" s="50"/>
      <c r="CI3409" s="50"/>
      <c r="CJ3409" s="50"/>
      <c r="CK3409" s="50"/>
      <c r="CL3409" s="50"/>
      <c r="CM3409" s="50"/>
      <c r="CN3409" s="50"/>
      <c r="CO3409" s="50"/>
      <c r="CP3409" s="50"/>
      <c r="CQ3409" s="50"/>
      <c r="CR3409" s="50"/>
      <c r="CS3409" s="50"/>
      <c r="CT3409" s="50"/>
      <c r="CU3409" s="50"/>
      <c r="CV3409" s="50"/>
      <c r="CW3409" s="50"/>
      <c r="CX3409" s="50"/>
      <c r="CY3409" s="50"/>
      <c r="CZ3409" s="50"/>
      <c r="DA3409" s="50"/>
      <c r="DB3409" s="50"/>
      <c r="DC3409" s="50"/>
      <c r="DD3409" s="50"/>
      <c r="DE3409" s="50"/>
      <c r="DF3409" s="50"/>
      <c r="DG3409" s="50"/>
    </row>
    <row r="3410" spans="1:111" ht="25.5" x14ac:dyDescent="0.2">
      <c r="A3410" s="546"/>
      <c r="B3410" s="547"/>
      <c r="C3410" s="413"/>
      <c r="D3410" s="243" t="s">
        <v>7442</v>
      </c>
      <c r="E3410" s="353">
        <v>1900</v>
      </c>
      <c r="F3410" s="352">
        <f t="shared" si="106"/>
        <v>1140</v>
      </c>
      <c r="G3410" s="352">
        <f t="shared" si="107"/>
        <v>950</v>
      </c>
      <c r="H3410" s="50"/>
      <c r="I3410" s="50"/>
      <c r="J3410" s="50"/>
      <c r="K3410" s="50"/>
      <c r="L3410" s="50"/>
      <c r="M3410" s="50"/>
      <c r="N3410" s="50"/>
      <c r="O3410" s="50"/>
      <c r="P3410" s="50"/>
      <c r="Q3410" s="50"/>
      <c r="R3410" s="50"/>
      <c r="S3410" s="50"/>
      <c r="T3410" s="50"/>
      <c r="U3410" s="50"/>
      <c r="V3410" s="50"/>
      <c r="W3410" s="50"/>
      <c r="X3410" s="50"/>
      <c r="Y3410" s="50"/>
      <c r="Z3410" s="50"/>
      <c r="AA3410" s="50"/>
      <c r="AB3410" s="50"/>
      <c r="AC3410" s="50"/>
      <c r="AD3410" s="50"/>
      <c r="AE3410" s="50"/>
      <c r="AF3410" s="50"/>
      <c r="AG3410" s="50"/>
      <c r="AH3410" s="50"/>
      <c r="AI3410" s="50"/>
      <c r="AJ3410" s="50"/>
      <c r="AK3410" s="50"/>
      <c r="AL3410" s="50"/>
      <c r="AM3410" s="50"/>
      <c r="AN3410" s="50"/>
      <c r="AO3410" s="50"/>
      <c r="AP3410" s="50"/>
      <c r="AQ3410" s="50"/>
      <c r="AR3410" s="50"/>
      <c r="AS3410" s="50"/>
      <c r="AT3410" s="50"/>
      <c r="AU3410" s="50"/>
      <c r="AV3410" s="50"/>
      <c r="AW3410" s="50"/>
      <c r="AX3410" s="50"/>
      <c r="AY3410" s="50"/>
      <c r="AZ3410" s="50"/>
      <c r="BA3410" s="50"/>
      <c r="BB3410" s="50"/>
      <c r="BC3410" s="50"/>
      <c r="BD3410" s="50"/>
      <c r="BE3410" s="50"/>
      <c r="BF3410" s="50"/>
      <c r="BG3410" s="50"/>
      <c r="BH3410" s="50"/>
      <c r="BI3410" s="50"/>
      <c r="BJ3410" s="50"/>
      <c r="BK3410" s="50"/>
      <c r="BL3410" s="50"/>
      <c r="BM3410" s="50"/>
      <c r="BN3410" s="50"/>
      <c r="BO3410" s="50"/>
      <c r="BP3410" s="50"/>
      <c r="BQ3410" s="50"/>
      <c r="BR3410" s="50"/>
      <c r="BS3410" s="50"/>
      <c r="BT3410" s="50"/>
      <c r="BU3410" s="50"/>
      <c r="BV3410" s="50"/>
      <c r="BW3410" s="50"/>
      <c r="BX3410" s="50"/>
      <c r="BY3410" s="50"/>
      <c r="BZ3410" s="50"/>
      <c r="CA3410" s="50"/>
      <c r="CB3410" s="50"/>
      <c r="CC3410" s="50"/>
      <c r="CD3410" s="50"/>
      <c r="CE3410" s="50"/>
      <c r="CF3410" s="50"/>
      <c r="CG3410" s="50"/>
      <c r="CH3410" s="50"/>
      <c r="CI3410" s="50"/>
      <c r="CJ3410" s="50"/>
      <c r="CK3410" s="50"/>
      <c r="CL3410" s="50"/>
      <c r="CM3410" s="50"/>
      <c r="CN3410" s="50"/>
      <c r="CO3410" s="50"/>
      <c r="CP3410" s="50"/>
      <c r="CQ3410" s="50"/>
      <c r="CR3410" s="50"/>
      <c r="CS3410" s="50"/>
      <c r="CT3410" s="50"/>
      <c r="CU3410" s="50"/>
      <c r="CV3410" s="50"/>
      <c r="CW3410" s="50"/>
      <c r="CX3410" s="50"/>
      <c r="CY3410" s="50"/>
      <c r="CZ3410" s="50"/>
      <c r="DA3410" s="50"/>
      <c r="DB3410" s="50"/>
      <c r="DC3410" s="50"/>
      <c r="DD3410" s="50"/>
      <c r="DE3410" s="50"/>
      <c r="DF3410" s="50"/>
      <c r="DG3410" s="50"/>
    </row>
    <row r="3411" spans="1:111" x14ac:dyDescent="0.2">
      <c r="A3411" s="315" t="s">
        <v>1256</v>
      </c>
      <c r="B3411" s="546"/>
      <c r="C3411" s="413"/>
      <c r="D3411" s="243" t="s">
        <v>1255</v>
      </c>
      <c r="E3411" s="353">
        <v>1200</v>
      </c>
      <c r="F3411" s="352">
        <f t="shared" si="106"/>
        <v>720</v>
      </c>
      <c r="G3411" s="352">
        <f t="shared" si="107"/>
        <v>600</v>
      </c>
      <c r="H3411" s="50"/>
      <c r="I3411" s="50"/>
      <c r="J3411" s="50"/>
      <c r="K3411" s="50"/>
      <c r="L3411" s="50"/>
      <c r="M3411" s="50"/>
      <c r="N3411" s="50"/>
      <c r="O3411" s="50"/>
      <c r="P3411" s="50"/>
      <c r="Q3411" s="50"/>
      <c r="R3411" s="50"/>
      <c r="S3411" s="50"/>
      <c r="T3411" s="50"/>
      <c r="U3411" s="50"/>
      <c r="V3411" s="50"/>
      <c r="W3411" s="50"/>
      <c r="X3411" s="50"/>
      <c r="Y3411" s="50"/>
      <c r="Z3411" s="50"/>
      <c r="AA3411" s="50"/>
      <c r="AB3411" s="50"/>
      <c r="AC3411" s="50"/>
      <c r="AD3411" s="50"/>
      <c r="AE3411" s="50"/>
      <c r="AF3411" s="50"/>
      <c r="AG3411" s="50"/>
      <c r="AH3411" s="50"/>
      <c r="AI3411" s="50"/>
      <c r="AJ3411" s="50"/>
      <c r="AK3411" s="50"/>
      <c r="AL3411" s="50"/>
      <c r="AM3411" s="50"/>
      <c r="AN3411" s="50"/>
      <c r="AO3411" s="50"/>
      <c r="AP3411" s="50"/>
      <c r="AQ3411" s="50"/>
      <c r="AR3411" s="50"/>
      <c r="AS3411" s="50"/>
      <c r="AT3411" s="50"/>
      <c r="AU3411" s="50"/>
      <c r="AV3411" s="50"/>
      <c r="AW3411" s="50"/>
      <c r="AX3411" s="50"/>
      <c r="AY3411" s="50"/>
      <c r="AZ3411" s="50"/>
      <c r="BA3411" s="50"/>
      <c r="BB3411" s="50"/>
      <c r="BC3411" s="50"/>
      <c r="BD3411" s="50"/>
      <c r="BE3411" s="50"/>
      <c r="BF3411" s="50"/>
      <c r="BG3411" s="50"/>
      <c r="BH3411" s="50"/>
      <c r="BI3411" s="50"/>
      <c r="BJ3411" s="50"/>
      <c r="BK3411" s="50"/>
      <c r="BL3411" s="50"/>
      <c r="BM3411" s="50"/>
      <c r="BN3411" s="50"/>
      <c r="BO3411" s="50"/>
      <c r="BP3411" s="50"/>
      <c r="BQ3411" s="50"/>
      <c r="BR3411" s="50"/>
      <c r="BS3411" s="50"/>
      <c r="BT3411" s="50"/>
      <c r="BU3411" s="50"/>
      <c r="BV3411" s="50"/>
      <c r="BW3411" s="50"/>
      <c r="BX3411" s="50"/>
      <c r="BY3411" s="50"/>
      <c r="BZ3411" s="50"/>
      <c r="CA3411" s="50"/>
      <c r="CB3411" s="50"/>
      <c r="CC3411" s="50"/>
      <c r="CD3411" s="50"/>
      <c r="CE3411" s="50"/>
      <c r="CF3411" s="50"/>
      <c r="CG3411" s="50"/>
      <c r="CH3411" s="50"/>
      <c r="CI3411" s="50"/>
      <c r="CJ3411" s="50"/>
      <c r="CK3411" s="50"/>
      <c r="CL3411" s="50"/>
      <c r="CM3411" s="50"/>
      <c r="CN3411" s="50"/>
      <c r="CO3411" s="50"/>
      <c r="CP3411" s="50"/>
      <c r="CQ3411" s="50"/>
      <c r="CR3411" s="50"/>
      <c r="CS3411" s="50"/>
      <c r="CT3411" s="50"/>
      <c r="CU3411" s="50"/>
      <c r="CV3411" s="50"/>
      <c r="CW3411" s="50"/>
      <c r="CX3411" s="50"/>
      <c r="CY3411" s="50"/>
      <c r="CZ3411" s="50"/>
      <c r="DA3411" s="50"/>
      <c r="DB3411" s="50"/>
      <c r="DC3411" s="50"/>
      <c r="DD3411" s="50"/>
      <c r="DE3411" s="50"/>
      <c r="DF3411" s="50"/>
      <c r="DG3411" s="50"/>
    </row>
    <row r="3412" spans="1:111" x14ac:dyDescent="0.2">
      <c r="A3412" s="213" t="s">
        <v>1258</v>
      </c>
      <c r="B3412" s="213" t="s">
        <v>1256</v>
      </c>
      <c r="C3412" s="413"/>
      <c r="D3412" s="242" t="s">
        <v>1257</v>
      </c>
      <c r="E3412" s="353">
        <v>900</v>
      </c>
      <c r="F3412" s="352">
        <f t="shared" si="106"/>
        <v>540</v>
      </c>
      <c r="G3412" s="352">
        <f t="shared" si="107"/>
        <v>450</v>
      </c>
      <c r="H3412" s="50"/>
      <c r="I3412" s="50"/>
      <c r="J3412" s="50"/>
      <c r="K3412" s="50"/>
      <c r="L3412" s="50"/>
      <c r="M3412" s="50"/>
      <c r="N3412" s="50"/>
      <c r="O3412" s="50"/>
      <c r="P3412" s="50"/>
      <c r="Q3412" s="50"/>
      <c r="R3412" s="50"/>
      <c r="S3412" s="50"/>
      <c r="T3412" s="50"/>
      <c r="U3412" s="50"/>
      <c r="V3412" s="50"/>
      <c r="W3412" s="50"/>
      <c r="X3412" s="50"/>
      <c r="Y3412" s="50"/>
      <c r="Z3412" s="50"/>
      <c r="AA3412" s="50"/>
      <c r="AB3412" s="50"/>
      <c r="AC3412" s="50"/>
      <c r="AD3412" s="50"/>
      <c r="AE3412" s="50"/>
      <c r="AF3412" s="50"/>
      <c r="AG3412" s="50"/>
      <c r="AH3412" s="50"/>
      <c r="AI3412" s="50"/>
      <c r="AJ3412" s="50"/>
      <c r="AK3412" s="50"/>
      <c r="AL3412" s="50"/>
      <c r="AM3412" s="50"/>
      <c r="AN3412" s="50"/>
      <c r="AO3412" s="50"/>
      <c r="AP3412" s="50"/>
      <c r="AQ3412" s="50"/>
      <c r="AR3412" s="50"/>
      <c r="AS3412" s="50"/>
      <c r="AT3412" s="50"/>
      <c r="AU3412" s="50"/>
      <c r="AV3412" s="50"/>
      <c r="AW3412" s="50"/>
      <c r="AX3412" s="50"/>
      <c r="AY3412" s="50"/>
      <c r="AZ3412" s="50"/>
      <c r="BA3412" s="50"/>
      <c r="BB3412" s="50"/>
      <c r="BC3412" s="50"/>
      <c r="BD3412" s="50"/>
      <c r="BE3412" s="50"/>
      <c r="BF3412" s="50"/>
      <c r="BG3412" s="50"/>
      <c r="BH3412" s="50"/>
      <c r="BI3412" s="50"/>
      <c r="BJ3412" s="50"/>
      <c r="BK3412" s="50"/>
      <c r="BL3412" s="50"/>
      <c r="BM3412" s="50"/>
      <c r="BN3412" s="50"/>
      <c r="BO3412" s="50"/>
      <c r="BP3412" s="50"/>
      <c r="BQ3412" s="50"/>
      <c r="BR3412" s="50"/>
      <c r="BS3412" s="50"/>
      <c r="BT3412" s="50"/>
      <c r="BU3412" s="50"/>
      <c r="BV3412" s="50"/>
      <c r="BW3412" s="50"/>
      <c r="BX3412" s="50"/>
      <c r="BY3412" s="50"/>
      <c r="BZ3412" s="50"/>
      <c r="CA3412" s="50"/>
      <c r="CB3412" s="50"/>
      <c r="CC3412" s="50"/>
      <c r="CD3412" s="50"/>
      <c r="CE3412" s="50"/>
      <c r="CF3412" s="50"/>
      <c r="CG3412" s="50"/>
      <c r="CH3412" s="50"/>
      <c r="CI3412" s="50"/>
      <c r="CJ3412" s="50"/>
      <c r="CK3412" s="50"/>
      <c r="CL3412" s="50"/>
      <c r="CM3412" s="50"/>
      <c r="CN3412" s="50"/>
      <c r="CO3412" s="50"/>
      <c r="CP3412" s="50"/>
      <c r="CQ3412" s="50"/>
      <c r="CR3412" s="50"/>
      <c r="CS3412" s="50"/>
      <c r="CT3412" s="50"/>
      <c r="CU3412" s="50"/>
      <c r="CV3412" s="50"/>
      <c r="CW3412" s="50"/>
      <c r="CX3412" s="50"/>
      <c r="CY3412" s="50"/>
      <c r="CZ3412" s="50"/>
      <c r="DA3412" s="50"/>
      <c r="DB3412" s="50"/>
      <c r="DC3412" s="50"/>
      <c r="DD3412" s="50"/>
      <c r="DE3412" s="50"/>
      <c r="DF3412" s="50"/>
      <c r="DG3412" s="50"/>
    </row>
    <row r="3413" spans="1:111" x14ac:dyDescent="0.2">
      <c r="A3413" s="545" t="s">
        <v>1260</v>
      </c>
      <c r="B3413" s="213" t="s">
        <v>1258</v>
      </c>
      <c r="C3413" s="413"/>
      <c r="D3413" s="244" t="s">
        <v>1259</v>
      </c>
      <c r="E3413" s="353">
        <v>0</v>
      </c>
      <c r="F3413" s="352">
        <f t="shared" si="106"/>
        <v>0</v>
      </c>
      <c r="G3413" s="352">
        <f t="shared" si="107"/>
        <v>0</v>
      </c>
      <c r="H3413" s="50"/>
      <c r="I3413" s="50"/>
      <c r="J3413" s="50"/>
      <c r="K3413" s="50"/>
      <c r="L3413" s="50"/>
      <c r="M3413" s="50"/>
      <c r="N3413" s="50"/>
      <c r="O3413" s="50"/>
      <c r="P3413" s="50"/>
      <c r="Q3413" s="50"/>
      <c r="R3413" s="50"/>
      <c r="S3413" s="50"/>
      <c r="T3413" s="50"/>
      <c r="U3413" s="50"/>
      <c r="V3413" s="50"/>
      <c r="W3413" s="50"/>
      <c r="X3413" s="50"/>
      <c r="Y3413" s="50"/>
      <c r="Z3413" s="50"/>
      <c r="AA3413" s="50"/>
      <c r="AB3413" s="50"/>
      <c r="AC3413" s="50"/>
      <c r="AD3413" s="50"/>
      <c r="AE3413" s="50"/>
      <c r="AF3413" s="50"/>
      <c r="AG3413" s="50"/>
      <c r="AH3413" s="50"/>
      <c r="AI3413" s="50"/>
      <c r="AJ3413" s="50"/>
      <c r="AK3413" s="50"/>
      <c r="AL3413" s="50"/>
      <c r="AM3413" s="50"/>
      <c r="AN3413" s="50"/>
      <c r="AO3413" s="50"/>
      <c r="AP3413" s="50"/>
      <c r="AQ3413" s="50"/>
      <c r="AR3413" s="50"/>
      <c r="AS3413" s="50"/>
      <c r="AT3413" s="50"/>
      <c r="AU3413" s="50"/>
      <c r="AV3413" s="50"/>
      <c r="AW3413" s="50"/>
      <c r="AX3413" s="50"/>
      <c r="AY3413" s="50"/>
      <c r="AZ3413" s="50"/>
      <c r="BA3413" s="50"/>
      <c r="BB3413" s="50"/>
      <c r="BC3413" s="50"/>
      <c r="BD3413" s="50"/>
      <c r="BE3413" s="50"/>
      <c r="BF3413" s="50"/>
      <c r="BG3413" s="50"/>
      <c r="BH3413" s="50"/>
      <c r="BI3413" s="50"/>
      <c r="BJ3413" s="50"/>
      <c r="BK3413" s="50"/>
      <c r="BL3413" s="50"/>
      <c r="BM3413" s="50"/>
      <c r="BN3413" s="50"/>
      <c r="BO3413" s="50"/>
      <c r="BP3413" s="50"/>
      <c r="BQ3413" s="50"/>
      <c r="BR3413" s="50"/>
      <c r="BS3413" s="50"/>
      <c r="BT3413" s="50"/>
      <c r="BU3413" s="50"/>
      <c r="BV3413" s="50"/>
      <c r="BW3413" s="50"/>
      <c r="BX3413" s="50"/>
      <c r="BY3413" s="50"/>
      <c r="BZ3413" s="50"/>
      <c r="CA3413" s="50"/>
      <c r="CB3413" s="50"/>
      <c r="CC3413" s="50"/>
      <c r="CD3413" s="50"/>
      <c r="CE3413" s="50"/>
      <c r="CF3413" s="50"/>
      <c r="CG3413" s="50"/>
      <c r="CH3413" s="50"/>
      <c r="CI3413" s="50"/>
      <c r="CJ3413" s="50"/>
      <c r="CK3413" s="50"/>
      <c r="CL3413" s="50"/>
      <c r="CM3413" s="50"/>
      <c r="CN3413" s="50"/>
      <c r="CO3413" s="50"/>
      <c r="CP3413" s="50"/>
      <c r="CQ3413" s="50"/>
      <c r="CR3413" s="50"/>
      <c r="CS3413" s="50"/>
      <c r="CT3413" s="50"/>
      <c r="CU3413" s="50"/>
      <c r="CV3413" s="50"/>
      <c r="CW3413" s="50"/>
      <c r="CX3413" s="50"/>
      <c r="CY3413" s="50"/>
      <c r="CZ3413" s="50"/>
      <c r="DA3413" s="50"/>
      <c r="DB3413" s="50"/>
      <c r="DC3413" s="50"/>
      <c r="DD3413" s="50"/>
      <c r="DE3413" s="50"/>
      <c r="DF3413" s="50"/>
      <c r="DG3413" s="50"/>
    </row>
    <row r="3414" spans="1:111" ht="26.25" x14ac:dyDescent="0.2">
      <c r="A3414" s="547"/>
      <c r="B3414" s="364"/>
      <c r="C3414" s="413"/>
      <c r="D3414" s="127" t="s">
        <v>8309</v>
      </c>
      <c r="E3414" s="353"/>
      <c r="F3414" s="352">
        <f t="shared" si="106"/>
        <v>0</v>
      </c>
      <c r="G3414" s="352">
        <f t="shared" si="107"/>
        <v>0</v>
      </c>
      <c r="H3414" s="50"/>
      <c r="I3414" s="50"/>
      <c r="J3414" s="50"/>
      <c r="K3414" s="50"/>
      <c r="L3414" s="50"/>
      <c r="M3414" s="50"/>
      <c r="N3414" s="50"/>
      <c r="O3414" s="50"/>
      <c r="P3414" s="50"/>
      <c r="Q3414" s="50"/>
      <c r="R3414" s="50"/>
      <c r="S3414" s="50"/>
      <c r="T3414" s="50"/>
      <c r="U3414" s="50"/>
      <c r="V3414" s="50"/>
      <c r="W3414" s="50"/>
      <c r="X3414" s="50"/>
      <c r="Y3414" s="50"/>
      <c r="Z3414" s="50"/>
      <c r="AA3414" s="50"/>
      <c r="AB3414" s="50"/>
      <c r="AC3414" s="50"/>
      <c r="AD3414" s="50"/>
      <c r="AE3414" s="50"/>
      <c r="AF3414" s="50"/>
      <c r="AG3414" s="50"/>
      <c r="AH3414" s="50"/>
      <c r="AI3414" s="50"/>
      <c r="AJ3414" s="50"/>
      <c r="AK3414" s="50"/>
      <c r="AL3414" s="50"/>
      <c r="AM3414" s="50"/>
      <c r="AN3414" s="50"/>
      <c r="AO3414" s="50"/>
      <c r="AP3414" s="50"/>
      <c r="AQ3414" s="50"/>
      <c r="AR3414" s="50"/>
      <c r="AS3414" s="50"/>
      <c r="AT3414" s="50"/>
      <c r="AU3414" s="50"/>
      <c r="AV3414" s="50"/>
      <c r="AW3414" s="50"/>
      <c r="AX3414" s="50"/>
      <c r="AY3414" s="50"/>
      <c r="AZ3414" s="50"/>
      <c r="BA3414" s="50"/>
      <c r="BB3414" s="50"/>
      <c r="BC3414" s="50"/>
      <c r="BD3414" s="50"/>
      <c r="BE3414" s="50"/>
      <c r="BF3414" s="50"/>
      <c r="BG3414" s="50"/>
      <c r="BH3414" s="50"/>
      <c r="BI3414" s="50"/>
      <c r="BJ3414" s="50"/>
      <c r="BK3414" s="50"/>
      <c r="BL3414" s="50"/>
      <c r="BM3414" s="50"/>
      <c r="BN3414" s="50"/>
      <c r="BO3414" s="50"/>
      <c r="BP3414" s="50"/>
      <c r="BQ3414" s="50"/>
      <c r="BR3414" s="50"/>
      <c r="BS3414" s="50"/>
      <c r="BT3414" s="50"/>
      <c r="BU3414" s="50"/>
      <c r="BV3414" s="50"/>
      <c r="BW3414" s="50"/>
      <c r="BX3414" s="50"/>
      <c r="BY3414" s="50"/>
      <c r="BZ3414" s="50"/>
      <c r="CA3414" s="50"/>
      <c r="CB3414" s="50"/>
      <c r="CC3414" s="50"/>
      <c r="CD3414" s="50"/>
      <c r="CE3414" s="50"/>
      <c r="CF3414" s="50"/>
      <c r="CG3414" s="50"/>
      <c r="CH3414" s="50"/>
      <c r="CI3414" s="50"/>
      <c r="CJ3414" s="50"/>
      <c r="CK3414" s="50"/>
      <c r="CL3414" s="50"/>
      <c r="CM3414" s="50"/>
      <c r="CN3414" s="50"/>
      <c r="CO3414" s="50"/>
      <c r="CP3414" s="50"/>
      <c r="CQ3414" s="50"/>
      <c r="CR3414" s="50"/>
      <c r="CS3414" s="50"/>
      <c r="CT3414" s="50"/>
      <c r="CU3414" s="50"/>
      <c r="CV3414" s="50"/>
      <c r="CW3414" s="50"/>
      <c r="CX3414" s="50"/>
      <c r="CY3414" s="50"/>
      <c r="CZ3414" s="50"/>
      <c r="DA3414" s="50"/>
      <c r="DB3414" s="50"/>
      <c r="DC3414" s="50"/>
      <c r="DD3414" s="50"/>
      <c r="DE3414" s="50"/>
      <c r="DF3414" s="50"/>
      <c r="DG3414" s="50"/>
    </row>
    <row r="3415" spans="1:111" x14ac:dyDescent="0.2">
      <c r="A3415" s="547"/>
      <c r="B3415" s="545" t="s">
        <v>1260</v>
      </c>
      <c r="C3415" s="413"/>
      <c r="D3415" s="127" t="s">
        <v>7443</v>
      </c>
      <c r="E3415" s="353">
        <v>650</v>
      </c>
      <c r="F3415" s="352">
        <f t="shared" si="106"/>
        <v>390</v>
      </c>
      <c r="G3415" s="352">
        <f t="shared" si="107"/>
        <v>325</v>
      </c>
      <c r="H3415" s="50"/>
      <c r="I3415" s="50"/>
      <c r="J3415" s="50"/>
      <c r="K3415" s="50"/>
      <c r="L3415" s="50"/>
      <c r="M3415" s="50"/>
      <c r="N3415" s="50"/>
      <c r="O3415" s="50"/>
      <c r="P3415" s="50"/>
      <c r="Q3415" s="50"/>
      <c r="R3415" s="50"/>
      <c r="S3415" s="50"/>
      <c r="T3415" s="50"/>
      <c r="U3415" s="50"/>
      <c r="V3415" s="50"/>
      <c r="W3415" s="50"/>
      <c r="X3415" s="50"/>
      <c r="Y3415" s="50"/>
      <c r="Z3415" s="50"/>
      <c r="AA3415" s="50"/>
      <c r="AB3415" s="50"/>
      <c r="AC3415" s="50"/>
      <c r="AD3415" s="50"/>
      <c r="AE3415" s="50"/>
      <c r="AF3415" s="50"/>
      <c r="AG3415" s="50"/>
      <c r="AH3415" s="50"/>
      <c r="AI3415" s="50"/>
      <c r="AJ3415" s="50"/>
      <c r="AK3415" s="50"/>
      <c r="AL3415" s="50"/>
      <c r="AM3415" s="50"/>
      <c r="AN3415" s="50"/>
      <c r="AO3415" s="50"/>
      <c r="AP3415" s="50"/>
      <c r="AQ3415" s="50"/>
      <c r="AR3415" s="50"/>
      <c r="AS3415" s="50"/>
      <c r="AT3415" s="50"/>
      <c r="AU3415" s="50"/>
      <c r="AV3415" s="50"/>
      <c r="AW3415" s="50"/>
      <c r="AX3415" s="50"/>
      <c r="AY3415" s="50"/>
      <c r="AZ3415" s="50"/>
      <c r="BA3415" s="50"/>
      <c r="BB3415" s="50"/>
      <c r="BC3415" s="50"/>
      <c r="BD3415" s="50"/>
      <c r="BE3415" s="50"/>
      <c r="BF3415" s="50"/>
      <c r="BG3415" s="50"/>
      <c r="BH3415" s="50"/>
      <c r="BI3415" s="50"/>
      <c r="BJ3415" s="50"/>
      <c r="BK3415" s="50"/>
      <c r="BL3415" s="50"/>
      <c r="BM3415" s="50"/>
      <c r="BN3415" s="50"/>
      <c r="BO3415" s="50"/>
      <c r="BP3415" s="50"/>
      <c r="BQ3415" s="50"/>
      <c r="BR3415" s="50"/>
      <c r="BS3415" s="50"/>
      <c r="BT3415" s="50"/>
      <c r="BU3415" s="50"/>
      <c r="BV3415" s="50"/>
      <c r="BW3415" s="50"/>
      <c r="BX3415" s="50"/>
      <c r="BY3415" s="50"/>
      <c r="BZ3415" s="50"/>
      <c r="CA3415" s="50"/>
      <c r="CB3415" s="50"/>
      <c r="CC3415" s="50"/>
      <c r="CD3415" s="50"/>
      <c r="CE3415" s="50"/>
      <c r="CF3415" s="50"/>
      <c r="CG3415" s="50"/>
      <c r="CH3415" s="50"/>
      <c r="CI3415" s="50"/>
      <c r="CJ3415" s="50"/>
      <c r="CK3415" s="50"/>
      <c r="CL3415" s="50"/>
      <c r="CM3415" s="50"/>
      <c r="CN3415" s="50"/>
      <c r="CO3415" s="50"/>
      <c r="CP3415" s="50"/>
      <c r="CQ3415" s="50"/>
      <c r="CR3415" s="50"/>
      <c r="CS3415" s="50"/>
      <c r="CT3415" s="50"/>
      <c r="CU3415" s="50"/>
      <c r="CV3415" s="50"/>
      <c r="CW3415" s="50"/>
      <c r="CX3415" s="50"/>
      <c r="CY3415" s="50"/>
      <c r="CZ3415" s="50"/>
      <c r="DA3415" s="50"/>
      <c r="DB3415" s="50"/>
      <c r="DC3415" s="50"/>
      <c r="DD3415" s="50"/>
      <c r="DE3415" s="50"/>
      <c r="DF3415" s="50"/>
      <c r="DG3415" s="50"/>
    </row>
    <row r="3416" spans="1:111" ht="13.5" x14ac:dyDescent="0.2">
      <c r="A3416" s="547"/>
      <c r="B3416" s="547"/>
      <c r="C3416" s="413"/>
      <c r="D3416" s="127" t="s">
        <v>8310</v>
      </c>
      <c r="E3416" s="353">
        <v>0</v>
      </c>
      <c r="F3416" s="352">
        <f t="shared" si="106"/>
        <v>0</v>
      </c>
      <c r="G3416" s="352">
        <f t="shared" si="107"/>
        <v>0</v>
      </c>
      <c r="H3416" s="50"/>
      <c r="I3416" s="50"/>
      <c r="J3416" s="50"/>
      <c r="K3416" s="50"/>
      <c r="L3416" s="50"/>
      <c r="M3416" s="50"/>
      <c r="N3416" s="50"/>
      <c r="O3416" s="50"/>
      <c r="P3416" s="50"/>
      <c r="Q3416" s="50"/>
      <c r="R3416" s="50"/>
      <c r="S3416" s="50"/>
      <c r="T3416" s="50"/>
      <c r="U3416" s="50"/>
      <c r="V3416" s="50"/>
      <c r="W3416" s="50"/>
      <c r="X3416" s="50"/>
      <c r="Y3416" s="50"/>
      <c r="Z3416" s="50"/>
      <c r="AA3416" s="50"/>
      <c r="AB3416" s="50"/>
      <c r="AC3416" s="50"/>
      <c r="AD3416" s="50"/>
      <c r="AE3416" s="50"/>
      <c r="AF3416" s="50"/>
      <c r="AG3416" s="50"/>
      <c r="AH3416" s="50"/>
      <c r="AI3416" s="50"/>
      <c r="AJ3416" s="50"/>
      <c r="AK3416" s="50"/>
      <c r="AL3416" s="50"/>
      <c r="AM3416" s="50"/>
      <c r="AN3416" s="50"/>
      <c r="AO3416" s="50"/>
      <c r="AP3416" s="50"/>
      <c r="AQ3416" s="50"/>
      <c r="AR3416" s="50"/>
      <c r="AS3416" s="50"/>
      <c r="AT3416" s="50"/>
      <c r="AU3416" s="50"/>
      <c r="AV3416" s="50"/>
      <c r="AW3416" s="50"/>
      <c r="AX3416" s="50"/>
      <c r="AY3416" s="50"/>
      <c r="AZ3416" s="50"/>
      <c r="BA3416" s="50"/>
      <c r="BB3416" s="50"/>
      <c r="BC3416" s="50"/>
      <c r="BD3416" s="50"/>
      <c r="BE3416" s="50"/>
      <c r="BF3416" s="50"/>
      <c r="BG3416" s="50"/>
      <c r="BH3416" s="50"/>
      <c r="BI3416" s="50"/>
      <c r="BJ3416" s="50"/>
      <c r="BK3416" s="50"/>
      <c r="BL3416" s="50"/>
      <c r="BM3416" s="50"/>
      <c r="BN3416" s="50"/>
      <c r="BO3416" s="50"/>
      <c r="BP3416" s="50"/>
      <c r="BQ3416" s="50"/>
      <c r="BR3416" s="50"/>
      <c r="BS3416" s="50"/>
      <c r="BT3416" s="50"/>
      <c r="BU3416" s="50"/>
      <c r="BV3416" s="50"/>
      <c r="BW3416" s="50"/>
      <c r="BX3416" s="50"/>
      <c r="BY3416" s="50"/>
      <c r="BZ3416" s="50"/>
      <c r="CA3416" s="50"/>
      <c r="CB3416" s="50"/>
      <c r="CC3416" s="50"/>
      <c r="CD3416" s="50"/>
      <c r="CE3416" s="50"/>
      <c r="CF3416" s="50"/>
      <c r="CG3416" s="50"/>
      <c r="CH3416" s="50"/>
      <c r="CI3416" s="50"/>
      <c r="CJ3416" s="50"/>
      <c r="CK3416" s="50"/>
      <c r="CL3416" s="50"/>
      <c r="CM3416" s="50"/>
      <c r="CN3416" s="50"/>
      <c r="CO3416" s="50"/>
      <c r="CP3416" s="50"/>
      <c r="CQ3416" s="50"/>
      <c r="CR3416" s="50"/>
      <c r="CS3416" s="50"/>
      <c r="CT3416" s="50"/>
      <c r="CU3416" s="50"/>
      <c r="CV3416" s="50"/>
      <c r="CW3416" s="50"/>
      <c r="CX3416" s="50"/>
      <c r="CY3416" s="50"/>
      <c r="CZ3416" s="50"/>
      <c r="DA3416" s="50"/>
      <c r="DB3416" s="50"/>
      <c r="DC3416" s="50"/>
      <c r="DD3416" s="50"/>
      <c r="DE3416" s="50"/>
      <c r="DF3416" s="50"/>
      <c r="DG3416" s="50"/>
    </row>
    <row r="3417" spans="1:111" x14ac:dyDescent="0.2">
      <c r="A3417" s="547"/>
      <c r="B3417" s="547"/>
      <c r="C3417" s="413"/>
      <c r="D3417" s="127" t="s">
        <v>1261</v>
      </c>
      <c r="E3417" s="353">
        <v>1600</v>
      </c>
      <c r="F3417" s="352">
        <f t="shared" si="106"/>
        <v>960</v>
      </c>
      <c r="G3417" s="352">
        <f t="shared" si="107"/>
        <v>800</v>
      </c>
      <c r="H3417" s="50"/>
      <c r="I3417" s="50"/>
      <c r="J3417" s="50"/>
      <c r="K3417" s="50"/>
      <c r="L3417" s="50"/>
      <c r="M3417" s="50"/>
      <c r="N3417" s="50"/>
      <c r="O3417" s="50"/>
      <c r="P3417" s="50"/>
      <c r="Q3417" s="50"/>
      <c r="R3417" s="50"/>
      <c r="S3417" s="50"/>
      <c r="T3417" s="50"/>
      <c r="U3417" s="50"/>
      <c r="V3417" s="50"/>
      <c r="W3417" s="50"/>
      <c r="X3417" s="50"/>
      <c r="Y3417" s="50"/>
      <c r="Z3417" s="50"/>
      <c r="AA3417" s="50"/>
      <c r="AB3417" s="50"/>
      <c r="AC3417" s="50"/>
      <c r="AD3417" s="50"/>
      <c r="AE3417" s="50"/>
      <c r="AF3417" s="50"/>
      <c r="AG3417" s="50"/>
      <c r="AH3417" s="50"/>
      <c r="AI3417" s="50"/>
      <c r="AJ3417" s="50"/>
      <c r="AK3417" s="50"/>
      <c r="AL3417" s="50"/>
      <c r="AM3417" s="50"/>
      <c r="AN3417" s="50"/>
      <c r="AO3417" s="50"/>
      <c r="AP3417" s="50"/>
      <c r="AQ3417" s="50"/>
      <c r="AR3417" s="50"/>
      <c r="AS3417" s="50"/>
      <c r="AT3417" s="50"/>
      <c r="AU3417" s="50"/>
      <c r="AV3417" s="50"/>
      <c r="AW3417" s="50"/>
      <c r="AX3417" s="50"/>
      <c r="AY3417" s="50"/>
      <c r="AZ3417" s="50"/>
      <c r="BA3417" s="50"/>
      <c r="BB3417" s="50"/>
      <c r="BC3417" s="50"/>
      <c r="BD3417" s="50"/>
      <c r="BE3417" s="50"/>
      <c r="BF3417" s="50"/>
      <c r="BG3417" s="50"/>
      <c r="BH3417" s="50"/>
      <c r="BI3417" s="50"/>
      <c r="BJ3417" s="50"/>
      <c r="BK3417" s="50"/>
      <c r="BL3417" s="50"/>
      <c r="BM3417" s="50"/>
      <c r="BN3417" s="50"/>
      <c r="BO3417" s="50"/>
      <c r="BP3417" s="50"/>
      <c r="BQ3417" s="50"/>
      <c r="BR3417" s="50"/>
      <c r="BS3417" s="50"/>
      <c r="BT3417" s="50"/>
      <c r="BU3417" s="50"/>
      <c r="BV3417" s="50"/>
      <c r="BW3417" s="50"/>
      <c r="BX3417" s="50"/>
      <c r="BY3417" s="50"/>
      <c r="BZ3417" s="50"/>
      <c r="CA3417" s="50"/>
      <c r="CB3417" s="50"/>
      <c r="CC3417" s="50"/>
      <c r="CD3417" s="50"/>
      <c r="CE3417" s="50"/>
      <c r="CF3417" s="50"/>
      <c r="CG3417" s="50"/>
      <c r="CH3417" s="50"/>
      <c r="CI3417" s="50"/>
      <c r="CJ3417" s="50"/>
      <c r="CK3417" s="50"/>
      <c r="CL3417" s="50"/>
      <c r="CM3417" s="50"/>
      <c r="CN3417" s="50"/>
      <c r="CO3417" s="50"/>
      <c r="CP3417" s="50"/>
      <c r="CQ3417" s="50"/>
      <c r="CR3417" s="50"/>
      <c r="CS3417" s="50"/>
      <c r="CT3417" s="50"/>
      <c r="CU3417" s="50"/>
      <c r="CV3417" s="50"/>
      <c r="CW3417" s="50"/>
      <c r="CX3417" s="50"/>
      <c r="CY3417" s="50"/>
      <c r="CZ3417" s="50"/>
      <c r="DA3417" s="50"/>
      <c r="DB3417" s="50"/>
      <c r="DC3417" s="50"/>
      <c r="DD3417" s="50"/>
      <c r="DE3417" s="50"/>
      <c r="DF3417" s="50"/>
      <c r="DG3417" s="50"/>
    </row>
    <row r="3418" spans="1:111" ht="26.25" x14ac:dyDescent="0.2">
      <c r="A3418" s="547"/>
      <c r="B3418" s="547"/>
      <c r="C3418" s="413"/>
      <c r="D3418" s="127" t="s">
        <v>8311</v>
      </c>
      <c r="E3418" s="353">
        <v>0</v>
      </c>
      <c r="F3418" s="352">
        <f t="shared" si="106"/>
        <v>0</v>
      </c>
      <c r="G3418" s="352">
        <f t="shared" si="107"/>
        <v>0</v>
      </c>
      <c r="H3418" s="50"/>
      <c r="I3418" s="50"/>
      <c r="J3418" s="50"/>
      <c r="K3418" s="50"/>
      <c r="L3418" s="50"/>
      <c r="M3418" s="50"/>
      <c r="N3418" s="50"/>
      <c r="O3418" s="50"/>
      <c r="P3418" s="50"/>
      <c r="Q3418" s="50"/>
      <c r="R3418" s="50"/>
      <c r="S3418" s="50"/>
      <c r="T3418" s="50"/>
      <c r="U3418" s="50"/>
      <c r="V3418" s="50"/>
      <c r="W3418" s="50"/>
      <c r="X3418" s="50"/>
      <c r="Y3418" s="50"/>
      <c r="Z3418" s="50"/>
      <c r="AA3418" s="50"/>
      <c r="AB3418" s="50"/>
      <c r="AC3418" s="50"/>
      <c r="AD3418" s="50"/>
      <c r="AE3418" s="50"/>
      <c r="AF3418" s="50"/>
      <c r="AG3418" s="50"/>
      <c r="AH3418" s="50"/>
      <c r="AI3418" s="50"/>
      <c r="AJ3418" s="50"/>
      <c r="AK3418" s="50"/>
      <c r="AL3418" s="50"/>
      <c r="AM3418" s="50"/>
      <c r="AN3418" s="50"/>
      <c r="AO3418" s="50"/>
      <c r="AP3418" s="50"/>
      <c r="AQ3418" s="50"/>
      <c r="AR3418" s="50"/>
      <c r="AS3418" s="50"/>
      <c r="AT3418" s="50"/>
      <c r="AU3418" s="50"/>
      <c r="AV3418" s="50"/>
      <c r="AW3418" s="50"/>
      <c r="AX3418" s="50"/>
      <c r="AY3418" s="50"/>
      <c r="AZ3418" s="50"/>
      <c r="BA3418" s="50"/>
      <c r="BB3418" s="50"/>
      <c r="BC3418" s="50"/>
      <c r="BD3418" s="50"/>
      <c r="BE3418" s="50"/>
      <c r="BF3418" s="50"/>
      <c r="BG3418" s="50"/>
      <c r="BH3418" s="50"/>
      <c r="BI3418" s="50"/>
      <c r="BJ3418" s="50"/>
      <c r="BK3418" s="50"/>
      <c r="BL3418" s="50"/>
      <c r="BM3418" s="50"/>
      <c r="BN3418" s="50"/>
      <c r="BO3418" s="50"/>
      <c r="BP3418" s="50"/>
      <c r="BQ3418" s="50"/>
      <c r="BR3418" s="50"/>
      <c r="BS3418" s="50"/>
      <c r="BT3418" s="50"/>
      <c r="BU3418" s="50"/>
      <c r="BV3418" s="50"/>
      <c r="BW3418" s="50"/>
      <c r="BX3418" s="50"/>
      <c r="BY3418" s="50"/>
      <c r="BZ3418" s="50"/>
      <c r="CA3418" s="50"/>
      <c r="CB3418" s="50"/>
      <c r="CC3418" s="50"/>
      <c r="CD3418" s="50"/>
      <c r="CE3418" s="50"/>
      <c r="CF3418" s="50"/>
      <c r="CG3418" s="50"/>
      <c r="CH3418" s="50"/>
      <c r="CI3418" s="50"/>
      <c r="CJ3418" s="50"/>
      <c r="CK3418" s="50"/>
      <c r="CL3418" s="50"/>
      <c r="CM3418" s="50"/>
      <c r="CN3418" s="50"/>
      <c r="CO3418" s="50"/>
      <c r="CP3418" s="50"/>
      <c r="CQ3418" s="50"/>
      <c r="CR3418" s="50"/>
      <c r="CS3418" s="50"/>
      <c r="CT3418" s="50"/>
      <c r="CU3418" s="50"/>
      <c r="CV3418" s="50"/>
      <c r="CW3418" s="50"/>
      <c r="CX3418" s="50"/>
      <c r="CY3418" s="50"/>
      <c r="CZ3418" s="50"/>
      <c r="DA3418" s="50"/>
      <c r="DB3418" s="50"/>
      <c r="DC3418" s="50"/>
      <c r="DD3418" s="50"/>
      <c r="DE3418" s="50"/>
      <c r="DF3418" s="50"/>
      <c r="DG3418" s="50"/>
    </row>
    <row r="3419" spans="1:111" ht="25.5" x14ac:dyDescent="0.2">
      <c r="A3419" s="547"/>
      <c r="B3419" s="547"/>
      <c r="C3419" s="413"/>
      <c r="D3419" s="127" t="s">
        <v>1262</v>
      </c>
      <c r="E3419" s="353">
        <v>1100</v>
      </c>
      <c r="F3419" s="352">
        <f t="shared" si="106"/>
        <v>660</v>
      </c>
      <c r="G3419" s="352">
        <f t="shared" si="107"/>
        <v>550</v>
      </c>
      <c r="H3419" s="50"/>
      <c r="I3419" s="50"/>
      <c r="J3419" s="50"/>
      <c r="K3419" s="50"/>
      <c r="L3419" s="50"/>
      <c r="M3419" s="50"/>
      <c r="N3419" s="50"/>
      <c r="O3419" s="50"/>
      <c r="P3419" s="50"/>
      <c r="Q3419" s="50"/>
      <c r="R3419" s="50"/>
      <c r="S3419" s="50"/>
      <c r="T3419" s="50"/>
      <c r="U3419" s="50"/>
      <c r="V3419" s="50"/>
      <c r="W3419" s="50"/>
      <c r="X3419" s="50"/>
      <c r="Y3419" s="50"/>
      <c r="Z3419" s="50"/>
      <c r="AA3419" s="50"/>
      <c r="AB3419" s="50"/>
      <c r="AC3419" s="50"/>
      <c r="AD3419" s="50"/>
      <c r="AE3419" s="50"/>
      <c r="AF3419" s="50"/>
      <c r="AG3419" s="50"/>
      <c r="AH3419" s="50"/>
      <c r="AI3419" s="50"/>
      <c r="AJ3419" s="50"/>
      <c r="AK3419" s="50"/>
      <c r="AL3419" s="50"/>
      <c r="AM3419" s="50"/>
      <c r="AN3419" s="50"/>
      <c r="AO3419" s="50"/>
      <c r="AP3419" s="50"/>
      <c r="AQ3419" s="50"/>
      <c r="AR3419" s="50"/>
      <c r="AS3419" s="50"/>
      <c r="AT3419" s="50"/>
      <c r="AU3419" s="50"/>
      <c r="AV3419" s="50"/>
      <c r="AW3419" s="50"/>
      <c r="AX3419" s="50"/>
      <c r="AY3419" s="50"/>
      <c r="AZ3419" s="50"/>
      <c r="BA3419" s="50"/>
      <c r="BB3419" s="50"/>
      <c r="BC3419" s="50"/>
      <c r="BD3419" s="50"/>
      <c r="BE3419" s="50"/>
      <c r="BF3419" s="50"/>
      <c r="BG3419" s="50"/>
      <c r="BH3419" s="50"/>
      <c r="BI3419" s="50"/>
      <c r="BJ3419" s="50"/>
      <c r="BK3419" s="50"/>
      <c r="BL3419" s="50"/>
      <c r="BM3419" s="50"/>
      <c r="BN3419" s="50"/>
      <c r="BO3419" s="50"/>
      <c r="BP3419" s="50"/>
      <c r="BQ3419" s="50"/>
      <c r="BR3419" s="50"/>
      <c r="BS3419" s="50"/>
      <c r="BT3419" s="50"/>
      <c r="BU3419" s="50"/>
      <c r="BV3419" s="50"/>
      <c r="BW3419" s="50"/>
      <c r="BX3419" s="50"/>
      <c r="BY3419" s="50"/>
      <c r="BZ3419" s="50"/>
      <c r="CA3419" s="50"/>
      <c r="CB3419" s="50"/>
      <c r="CC3419" s="50"/>
      <c r="CD3419" s="50"/>
      <c r="CE3419" s="50"/>
      <c r="CF3419" s="50"/>
      <c r="CG3419" s="50"/>
      <c r="CH3419" s="50"/>
      <c r="CI3419" s="50"/>
      <c r="CJ3419" s="50"/>
      <c r="CK3419" s="50"/>
      <c r="CL3419" s="50"/>
      <c r="CM3419" s="50"/>
      <c r="CN3419" s="50"/>
      <c r="CO3419" s="50"/>
      <c r="CP3419" s="50"/>
      <c r="CQ3419" s="50"/>
      <c r="CR3419" s="50"/>
      <c r="CS3419" s="50"/>
      <c r="CT3419" s="50"/>
      <c r="CU3419" s="50"/>
      <c r="CV3419" s="50"/>
      <c r="CW3419" s="50"/>
      <c r="CX3419" s="50"/>
      <c r="CY3419" s="50"/>
      <c r="CZ3419" s="50"/>
      <c r="DA3419" s="50"/>
      <c r="DB3419" s="50"/>
      <c r="DC3419" s="50"/>
      <c r="DD3419" s="50"/>
      <c r="DE3419" s="50"/>
      <c r="DF3419" s="50"/>
      <c r="DG3419" s="50"/>
    </row>
    <row r="3420" spans="1:111" ht="13.5" x14ac:dyDescent="0.2">
      <c r="A3420" s="547"/>
      <c r="B3420" s="547"/>
      <c r="C3420" s="413"/>
      <c r="D3420" s="127" t="s">
        <v>8312</v>
      </c>
      <c r="E3420" s="353">
        <v>0</v>
      </c>
      <c r="F3420" s="352">
        <f t="shared" si="106"/>
        <v>0</v>
      </c>
      <c r="G3420" s="352">
        <f t="shared" si="107"/>
        <v>0</v>
      </c>
      <c r="H3420" s="50"/>
      <c r="I3420" s="50"/>
      <c r="J3420" s="50"/>
      <c r="K3420" s="50"/>
      <c r="L3420" s="50"/>
      <c r="M3420" s="50"/>
      <c r="N3420" s="50"/>
      <c r="O3420" s="50"/>
      <c r="P3420" s="50"/>
      <c r="Q3420" s="50"/>
      <c r="R3420" s="50"/>
      <c r="S3420" s="50"/>
      <c r="T3420" s="50"/>
      <c r="U3420" s="50"/>
      <c r="V3420" s="50"/>
      <c r="W3420" s="50"/>
      <c r="X3420" s="50"/>
      <c r="Y3420" s="50"/>
      <c r="Z3420" s="50"/>
      <c r="AA3420" s="50"/>
      <c r="AB3420" s="50"/>
      <c r="AC3420" s="50"/>
      <c r="AD3420" s="50"/>
      <c r="AE3420" s="50"/>
      <c r="AF3420" s="50"/>
      <c r="AG3420" s="50"/>
      <c r="AH3420" s="50"/>
      <c r="AI3420" s="50"/>
      <c r="AJ3420" s="50"/>
      <c r="AK3420" s="50"/>
      <c r="AL3420" s="50"/>
      <c r="AM3420" s="50"/>
      <c r="AN3420" s="50"/>
      <c r="AO3420" s="50"/>
      <c r="AP3420" s="50"/>
      <c r="AQ3420" s="50"/>
      <c r="AR3420" s="50"/>
      <c r="AS3420" s="50"/>
      <c r="AT3420" s="50"/>
      <c r="AU3420" s="50"/>
      <c r="AV3420" s="50"/>
      <c r="AW3420" s="50"/>
      <c r="AX3420" s="50"/>
      <c r="AY3420" s="50"/>
      <c r="AZ3420" s="50"/>
      <c r="BA3420" s="50"/>
      <c r="BB3420" s="50"/>
      <c r="BC3420" s="50"/>
      <c r="BD3420" s="50"/>
      <c r="BE3420" s="50"/>
      <c r="BF3420" s="50"/>
      <c r="BG3420" s="50"/>
      <c r="BH3420" s="50"/>
      <c r="BI3420" s="50"/>
      <c r="BJ3420" s="50"/>
      <c r="BK3420" s="50"/>
      <c r="BL3420" s="50"/>
      <c r="BM3420" s="50"/>
      <c r="BN3420" s="50"/>
      <c r="BO3420" s="50"/>
      <c r="BP3420" s="50"/>
      <c r="BQ3420" s="50"/>
      <c r="BR3420" s="50"/>
      <c r="BS3420" s="50"/>
      <c r="BT3420" s="50"/>
      <c r="BU3420" s="50"/>
      <c r="BV3420" s="50"/>
      <c r="BW3420" s="50"/>
      <c r="BX3420" s="50"/>
      <c r="BY3420" s="50"/>
      <c r="BZ3420" s="50"/>
      <c r="CA3420" s="50"/>
      <c r="CB3420" s="50"/>
      <c r="CC3420" s="50"/>
      <c r="CD3420" s="50"/>
      <c r="CE3420" s="50"/>
      <c r="CF3420" s="50"/>
      <c r="CG3420" s="50"/>
      <c r="CH3420" s="50"/>
      <c r="CI3420" s="50"/>
      <c r="CJ3420" s="50"/>
      <c r="CK3420" s="50"/>
      <c r="CL3420" s="50"/>
      <c r="CM3420" s="50"/>
      <c r="CN3420" s="50"/>
      <c r="CO3420" s="50"/>
      <c r="CP3420" s="50"/>
      <c r="CQ3420" s="50"/>
      <c r="CR3420" s="50"/>
      <c r="CS3420" s="50"/>
      <c r="CT3420" s="50"/>
      <c r="CU3420" s="50"/>
      <c r="CV3420" s="50"/>
      <c r="CW3420" s="50"/>
      <c r="CX3420" s="50"/>
      <c r="CY3420" s="50"/>
      <c r="CZ3420" s="50"/>
      <c r="DA3420" s="50"/>
      <c r="DB3420" s="50"/>
      <c r="DC3420" s="50"/>
      <c r="DD3420" s="50"/>
      <c r="DE3420" s="50"/>
      <c r="DF3420" s="50"/>
      <c r="DG3420" s="50"/>
    </row>
    <row r="3421" spans="1:111" x14ac:dyDescent="0.2">
      <c r="A3421" s="546"/>
      <c r="B3421" s="546"/>
      <c r="C3421" s="413"/>
      <c r="D3421" s="127" t="s">
        <v>1263</v>
      </c>
      <c r="E3421" s="353">
        <v>900</v>
      </c>
      <c r="F3421" s="352">
        <f t="shared" si="106"/>
        <v>540</v>
      </c>
      <c r="G3421" s="352">
        <f t="shared" si="107"/>
        <v>450</v>
      </c>
      <c r="H3421" s="50"/>
      <c r="I3421" s="50"/>
      <c r="J3421" s="50"/>
      <c r="K3421" s="50"/>
      <c r="L3421" s="50"/>
      <c r="M3421" s="50"/>
      <c r="N3421" s="50"/>
      <c r="O3421" s="50"/>
      <c r="P3421" s="50"/>
      <c r="Q3421" s="50"/>
      <c r="R3421" s="50"/>
      <c r="S3421" s="50"/>
      <c r="T3421" s="50"/>
      <c r="U3421" s="50"/>
      <c r="V3421" s="50"/>
      <c r="W3421" s="50"/>
      <c r="X3421" s="50"/>
      <c r="Y3421" s="50"/>
      <c r="Z3421" s="50"/>
      <c r="AA3421" s="50"/>
      <c r="AB3421" s="50"/>
      <c r="AC3421" s="50"/>
      <c r="AD3421" s="50"/>
      <c r="AE3421" s="50"/>
      <c r="AF3421" s="50"/>
      <c r="AG3421" s="50"/>
      <c r="AH3421" s="50"/>
      <c r="AI3421" s="50"/>
      <c r="AJ3421" s="50"/>
      <c r="AK3421" s="50"/>
      <c r="AL3421" s="50"/>
      <c r="AM3421" s="50"/>
      <c r="AN3421" s="50"/>
      <c r="AO3421" s="50"/>
      <c r="AP3421" s="50"/>
      <c r="AQ3421" s="50"/>
      <c r="AR3421" s="50"/>
      <c r="AS3421" s="50"/>
      <c r="AT3421" s="50"/>
      <c r="AU3421" s="50"/>
      <c r="AV3421" s="50"/>
      <c r="AW3421" s="50"/>
      <c r="AX3421" s="50"/>
      <c r="AY3421" s="50"/>
      <c r="AZ3421" s="50"/>
      <c r="BA3421" s="50"/>
      <c r="BB3421" s="50"/>
      <c r="BC3421" s="50"/>
      <c r="BD3421" s="50"/>
      <c r="BE3421" s="50"/>
      <c r="BF3421" s="50"/>
      <c r="BG3421" s="50"/>
      <c r="BH3421" s="50"/>
      <c r="BI3421" s="50"/>
      <c r="BJ3421" s="50"/>
      <c r="BK3421" s="50"/>
      <c r="BL3421" s="50"/>
      <c r="BM3421" s="50"/>
      <c r="BN3421" s="50"/>
      <c r="BO3421" s="50"/>
      <c r="BP3421" s="50"/>
      <c r="BQ3421" s="50"/>
      <c r="BR3421" s="50"/>
      <c r="BS3421" s="50"/>
      <c r="BT3421" s="50"/>
      <c r="BU3421" s="50"/>
      <c r="BV3421" s="50"/>
      <c r="BW3421" s="50"/>
      <c r="BX3421" s="50"/>
      <c r="BY3421" s="50"/>
      <c r="BZ3421" s="50"/>
      <c r="CA3421" s="50"/>
      <c r="CB3421" s="50"/>
      <c r="CC3421" s="50"/>
      <c r="CD3421" s="50"/>
      <c r="CE3421" s="50"/>
      <c r="CF3421" s="50"/>
      <c r="CG3421" s="50"/>
      <c r="CH3421" s="50"/>
      <c r="CI3421" s="50"/>
      <c r="CJ3421" s="50"/>
      <c r="CK3421" s="50"/>
      <c r="CL3421" s="50"/>
      <c r="CM3421" s="50"/>
      <c r="CN3421" s="50"/>
      <c r="CO3421" s="50"/>
      <c r="CP3421" s="50"/>
      <c r="CQ3421" s="50"/>
      <c r="CR3421" s="50"/>
      <c r="CS3421" s="50"/>
      <c r="CT3421" s="50"/>
      <c r="CU3421" s="50"/>
      <c r="CV3421" s="50"/>
      <c r="CW3421" s="50"/>
      <c r="CX3421" s="50"/>
      <c r="CY3421" s="50"/>
      <c r="CZ3421" s="50"/>
      <c r="DA3421" s="50"/>
      <c r="DB3421" s="50"/>
      <c r="DC3421" s="50"/>
      <c r="DD3421" s="50"/>
      <c r="DE3421" s="50"/>
      <c r="DF3421" s="50"/>
      <c r="DG3421" s="50"/>
    </row>
    <row r="3422" spans="1:111" x14ac:dyDescent="0.2">
      <c r="A3422" s="545" t="s">
        <v>1264</v>
      </c>
      <c r="B3422" s="545" t="s">
        <v>1264</v>
      </c>
      <c r="C3422" s="413"/>
      <c r="D3422" s="244" t="s">
        <v>1265</v>
      </c>
      <c r="E3422" s="353">
        <v>0</v>
      </c>
      <c r="F3422" s="352">
        <f t="shared" si="106"/>
        <v>0</v>
      </c>
      <c r="G3422" s="352">
        <f t="shared" si="107"/>
        <v>0</v>
      </c>
      <c r="H3422" s="50"/>
      <c r="I3422" s="50"/>
      <c r="J3422" s="50"/>
      <c r="K3422" s="50"/>
      <c r="L3422" s="50"/>
      <c r="M3422" s="50"/>
      <c r="N3422" s="50"/>
      <c r="O3422" s="50"/>
      <c r="P3422" s="50"/>
      <c r="Q3422" s="50"/>
      <c r="R3422" s="50"/>
      <c r="S3422" s="50"/>
      <c r="T3422" s="50"/>
      <c r="U3422" s="50"/>
      <c r="V3422" s="50"/>
      <c r="W3422" s="50"/>
      <c r="X3422" s="50"/>
      <c r="Y3422" s="50"/>
      <c r="Z3422" s="50"/>
      <c r="AA3422" s="50"/>
      <c r="AB3422" s="50"/>
      <c r="AC3422" s="50"/>
      <c r="AD3422" s="50"/>
      <c r="AE3422" s="50"/>
      <c r="AF3422" s="50"/>
      <c r="AG3422" s="50"/>
      <c r="AH3422" s="50"/>
      <c r="AI3422" s="50"/>
      <c r="AJ3422" s="50"/>
      <c r="AK3422" s="50"/>
      <c r="AL3422" s="50"/>
      <c r="AM3422" s="50"/>
      <c r="AN3422" s="50"/>
      <c r="AO3422" s="50"/>
      <c r="AP3422" s="50"/>
      <c r="AQ3422" s="50"/>
      <c r="AR3422" s="50"/>
      <c r="AS3422" s="50"/>
      <c r="AT3422" s="50"/>
      <c r="AU3422" s="50"/>
      <c r="AV3422" s="50"/>
      <c r="AW3422" s="50"/>
      <c r="AX3422" s="50"/>
      <c r="AY3422" s="50"/>
      <c r="AZ3422" s="50"/>
      <c r="BA3422" s="50"/>
      <c r="BB3422" s="50"/>
      <c r="BC3422" s="50"/>
      <c r="BD3422" s="50"/>
      <c r="BE3422" s="50"/>
      <c r="BF3422" s="50"/>
      <c r="BG3422" s="50"/>
      <c r="BH3422" s="50"/>
      <c r="BI3422" s="50"/>
      <c r="BJ3422" s="50"/>
      <c r="BK3422" s="50"/>
      <c r="BL3422" s="50"/>
      <c r="BM3422" s="50"/>
      <c r="BN3422" s="50"/>
      <c r="BO3422" s="50"/>
      <c r="BP3422" s="50"/>
      <c r="BQ3422" s="50"/>
      <c r="BR3422" s="50"/>
      <c r="BS3422" s="50"/>
      <c r="BT3422" s="50"/>
      <c r="BU3422" s="50"/>
      <c r="BV3422" s="50"/>
      <c r="BW3422" s="50"/>
      <c r="BX3422" s="50"/>
      <c r="BY3422" s="50"/>
      <c r="BZ3422" s="50"/>
      <c r="CA3422" s="50"/>
      <c r="CB3422" s="50"/>
      <c r="CC3422" s="50"/>
      <c r="CD3422" s="50"/>
      <c r="CE3422" s="50"/>
      <c r="CF3422" s="50"/>
      <c r="CG3422" s="50"/>
      <c r="CH3422" s="50"/>
      <c r="CI3422" s="50"/>
      <c r="CJ3422" s="50"/>
      <c r="CK3422" s="50"/>
      <c r="CL3422" s="50"/>
      <c r="CM3422" s="50"/>
      <c r="CN3422" s="50"/>
      <c r="CO3422" s="50"/>
      <c r="CP3422" s="50"/>
      <c r="CQ3422" s="50"/>
      <c r="CR3422" s="50"/>
      <c r="CS3422" s="50"/>
      <c r="CT3422" s="50"/>
      <c r="CU3422" s="50"/>
      <c r="CV3422" s="50"/>
      <c r="CW3422" s="50"/>
      <c r="CX3422" s="50"/>
      <c r="CY3422" s="50"/>
      <c r="CZ3422" s="50"/>
      <c r="DA3422" s="50"/>
      <c r="DB3422" s="50"/>
      <c r="DC3422" s="50"/>
      <c r="DD3422" s="50"/>
      <c r="DE3422" s="50"/>
      <c r="DF3422" s="50"/>
      <c r="DG3422" s="50"/>
    </row>
    <row r="3423" spans="1:111" ht="13.5" x14ac:dyDescent="0.2">
      <c r="A3423" s="547"/>
      <c r="B3423" s="547"/>
      <c r="C3423" s="413"/>
      <c r="D3423" s="127" t="s">
        <v>8313</v>
      </c>
      <c r="E3423" s="353"/>
      <c r="F3423" s="352">
        <f t="shared" si="106"/>
        <v>0</v>
      </c>
      <c r="G3423" s="352">
        <f t="shared" si="107"/>
        <v>0</v>
      </c>
      <c r="H3423" s="50"/>
      <c r="I3423" s="50"/>
      <c r="J3423" s="50"/>
      <c r="K3423" s="50"/>
      <c r="L3423" s="50"/>
      <c r="M3423" s="50"/>
      <c r="N3423" s="50"/>
      <c r="O3423" s="50"/>
      <c r="P3423" s="50"/>
      <c r="Q3423" s="50"/>
      <c r="R3423" s="50"/>
      <c r="S3423" s="50"/>
      <c r="T3423" s="50"/>
      <c r="U3423" s="50"/>
      <c r="V3423" s="50"/>
      <c r="W3423" s="50"/>
      <c r="X3423" s="50"/>
      <c r="Y3423" s="50"/>
      <c r="Z3423" s="50"/>
      <c r="AA3423" s="50"/>
      <c r="AB3423" s="50"/>
      <c r="AC3423" s="50"/>
      <c r="AD3423" s="50"/>
      <c r="AE3423" s="50"/>
      <c r="AF3423" s="50"/>
      <c r="AG3423" s="50"/>
      <c r="AH3423" s="50"/>
      <c r="AI3423" s="50"/>
      <c r="AJ3423" s="50"/>
      <c r="AK3423" s="50"/>
      <c r="AL3423" s="50"/>
      <c r="AM3423" s="50"/>
      <c r="AN3423" s="50"/>
      <c r="AO3423" s="50"/>
      <c r="AP3423" s="50"/>
      <c r="AQ3423" s="50"/>
      <c r="AR3423" s="50"/>
      <c r="AS3423" s="50"/>
      <c r="AT3423" s="50"/>
      <c r="AU3423" s="50"/>
      <c r="AV3423" s="50"/>
      <c r="AW3423" s="50"/>
      <c r="AX3423" s="50"/>
      <c r="AY3423" s="50"/>
      <c r="AZ3423" s="50"/>
      <c r="BA3423" s="50"/>
      <c r="BB3423" s="50"/>
      <c r="BC3423" s="50"/>
      <c r="BD3423" s="50"/>
      <c r="BE3423" s="50"/>
      <c r="BF3423" s="50"/>
      <c r="BG3423" s="50"/>
      <c r="BH3423" s="50"/>
      <c r="BI3423" s="50"/>
      <c r="BJ3423" s="50"/>
      <c r="BK3423" s="50"/>
      <c r="BL3423" s="50"/>
      <c r="BM3423" s="50"/>
      <c r="BN3423" s="50"/>
      <c r="BO3423" s="50"/>
      <c r="BP3423" s="50"/>
      <c r="BQ3423" s="50"/>
      <c r="BR3423" s="50"/>
      <c r="BS3423" s="50"/>
      <c r="BT3423" s="50"/>
      <c r="BU3423" s="50"/>
      <c r="BV3423" s="50"/>
      <c r="BW3423" s="50"/>
      <c r="BX3423" s="50"/>
      <c r="BY3423" s="50"/>
      <c r="BZ3423" s="50"/>
      <c r="CA3423" s="50"/>
      <c r="CB3423" s="50"/>
      <c r="CC3423" s="50"/>
      <c r="CD3423" s="50"/>
      <c r="CE3423" s="50"/>
      <c r="CF3423" s="50"/>
      <c r="CG3423" s="50"/>
      <c r="CH3423" s="50"/>
      <c r="CI3423" s="50"/>
      <c r="CJ3423" s="50"/>
      <c r="CK3423" s="50"/>
      <c r="CL3423" s="50"/>
      <c r="CM3423" s="50"/>
      <c r="CN3423" s="50"/>
      <c r="CO3423" s="50"/>
      <c r="CP3423" s="50"/>
      <c r="CQ3423" s="50"/>
      <c r="CR3423" s="50"/>
      <c r="CS3423" s="50"/>
      <c r="CT3423" s="50"/>
      <c r="CU3423" s="50"/>
      <c r="CV3423" s="50"/>
      <c r="CW3423" s="50"/>
      <c r="CX3423" s="50"/>
      <c r="CY3423" s="50"/>
      <c r="CZ3423" s="50"/>
      <c r="DA3423" s="50"/>
      <c r="DB3423" s="50"/>
      <c r="DC3423" s="50"/>
      <c r="DD3423" s="50"/>
      <c r="DE3423" s="50"/>
      <c r="DF3423" s="50"/>
      <c r="DG3423" s="50"/>
    </row>
    <row r="3424" spans="1:111" ht="13.5" x14ac:dyDescent="0.2">
      <c r="A3424" s="547"/>
      <c r="B3424" s="547"/>
      <c r="C3424" s="413"/>
      <c r="D3424" s="127" t="s">
        <v>8314</v>
      </c>
      <c r="E3424" s="353"/>
      <c r="F3424" s="352">
        <f t="shared" si="106"/>
        <v>0</v>
      </c>
      <c r="G3424" s="352">
        <f t="shared" si="107"/>
        <v>0</v>
      </c>
      <c r="H3424" s="50"/>
      <c r="I3424" s="50"/>
      <c r="J3424" s="50"/>
      <c r="K3424" s="50"/>
      <c r="L3424" s="50"/>
      <c r="M3424" s="50"/>
      <c r="N3424" s="50"/>
      <c r="O3424" s="50"/>
      <c r="P3424" s="50"/>
      <c r="Q3424" s="50"/>
      <c r="R3424" s="50"/>
      <c r="S3424" s="50"/>
      <c r="T3424" s="50"/>
      <c r="U3424" s="50"/>
      <c r="V3424" s="50"/>
      <c r="W3424" s="50"/>
      <c r="X3424" s="50"/>
      <c r="Y3424" s="50"/>
      <c r="Z3424" s="50"/>
      <c r="AA3424" s="50"/>
      <c r="AB3424" s="50"/>
      <c r="AC3424" s="50"/>
      <c r="AD3424" s="50"/>
      <c r="AE3424" s="50"/>
      <c r="AF3424" s="50"/>
      <c r="AG3424" s="50"/>
      <c r="AH3424" s="50"/>
      <c r="AI3424" s="50"/>
      <c r="AJ3424" s="50"/>
      <c r="AK3424" s="50"/>
      <c r="AL3424" s="50"/>
      <c r="AM3424" s="50"/>
      <c r="AN3424" s="50"/>
      <c r="AO3424" s="50"/>
      <c r="AP3424" s="50"/>
      <c r="AQ3424" s="50"/>
      <c r="AR3424" s="50"/>
      <c r="AS3424" s="50"/>
      <c r="AT3424" s="50"/>
      <c r="AU3424" s="50"/>
      <c r="AV3424" s="50"/>
      <c r="AW3424" s="50"/>
      <c r="AX3424" s="50"/>
      <c r="AY3424" s="50"/>
      <c r="AZ3424" s="50"/>
      <c r="BA3424" s="50"/>
      <c r="BB3424" s="50"/>
      <c r="BC3424" s="50"/>
      <c r="BD3424" s="50"/>
      <c r="BE3424" s="50"/>
      <c r="BF3424" s="50"/>
      <c r="BG3424" s="50"/>
      <c r="BH3424" s="50"/>
      <c r="BI3424" s="50"/>
      <c r="BJ3424" s="50"/>
      <c r="BK3424" s="50"/>
      <c r="BL3424" s="50"/>
      <c r="BM3424" s="50"/>
      <c r="BN3424" s="50"/>
      <c r="BO3424" s="50"/>
      <c r="BP3424" s="50"/>
      <c r="BQ3424" s="50"/>
      <c r="BR3424" s="50"/>
      <c r="BS3424" s="50"/>
      <c r="BT3424" s="50"/>
      <c r="BU3424" s="50"/>
      <c r="BV3424" s="50"/>
      <c r="BW3424" s="50"/>
      <c r="BX3424" s="50"/>
      <c r="BY3424" s="50"/>
      <c r="BZ3424" s="50"/>
      <c r="CA3424" s="50"/>
      <c r="CB3424" s="50"/>
      <c r="CC3424" s="50"/>
      <c r="CD3424" s="50"/>
      <c r="CE3424" s="50"/>
      <c r="CF3424" s="50"/>
      <c r="CG3424" s="50"/>
      <c r="CH3424" s="50"/>
      <c r="CI3424" s="50"/>
      <c r="CJ3424" s="50"/>
      <c r="CK3424" s="50"/>
      <c r="CL3424" s="50"/>
      <c r="CM3424" s="50"/>
      <c r="CN3424" s="50"/>
      <c r="CO3424" s="50"/>
      <c r="CP3424" s="50"/>
      <c r="CQ3424" s="50"/>
      <c r="CR3424" s="50"/>
      <c r="CS3424" s="50"/>
      <c r="CT3424" s="50"/>
      <c r="CU3424" s="50"/>
      <c r="CV3424" s="50"/>
      <c r="CW3424" s="50"/>
      <c r="CX3424" s="50"/>
      <c r="CY3424" s="50"/>
      <c r="CZ3424" s="50"/>
      <c r="DA3424" s="50"/>
      <c r="DB3424" s="50"/>
      <c r="DC3424" s="50"/>
      <c r="DD3424" s="50"/>
      <c r="DE3424" s="50"/>
      <c r="DF3424" s="50"/>
      <c r="DG3424" s="50"/>
    </row>
    <row r="3425" spans="1:111" x14ac:dyDescent="0.2">
      <c r="A3425" s="547"/>
      <c r="B3425" s="547"/>
      <c r="C3425" s="413"/>
      <c r="D3425" s="127" t="s">
        <v>1266</v>
      </c>
      <c r="E3425" s="353">
        <v>700</v>
      </c>
      <c r="F3425" s="352">
        <f t="shared" si="106"/>
        <v>420</v>
      </c>
      <c r="G3425" s="352">
        <f t="shared" si="107"/>
        <v>350</v>
      </c>
      <c r="H3425" s="50"/>
      <c r="I3425" s="50"/>
      <c r="J3425" s="50"/>
      <c r="K3425" s="50"/>
      <c r="L3425" s="50"/>
      <c r="M3425" s="50"/>
      <c r="N3425" s="50"/>
      <c r="O3425" s="50"/>
      <c r="P3425" s="50"/>
      <c r="Q3425" s="50"/>
      <c r="R3425" s="50"/>
      <c r="S3425" s="50"/>
      <c r="T3425" s="50"/>
      <c r="U3425" s="50"/>
      <c r="V3425" s="50"/>
      <c r="W3425" s="50"/>
      <c r="X3425" s="50"/>
      <c r="Y3425" s="50"/>
      <c r="Z3425" s="50"/>
      <c r="AA3425" s="50"/>
      <c r="AB3425" s="50"/>
      <c r="AC3425" s="50"/>
      <c r="AD3425" s="50"/>
      <c r="AE3425" s="50"/>
      <c r="AF3425" s="50"/>
      <c r="AG3425" s="50"/>
      <c r="AH3425" s="50"/>
      <c r="AI3425" s="50"/>
      <c r="AJ3425" s="50"/>
      <c r="AK3425" s="50"/>
      <c r="AL3425" s="50"/>
      <c r="AM3425" s="50"/>
      <c r="AN3425" s="50"/>
      <c r="AO3425" s="50"/>
      <c r="AP3425" s="50"/>
      <c r="AQ3425" s="50"/>
      <c r="AR3425" s="50"/>
      <c r="AS3425" s="50"/>
      <c r="AT3425" s="50"/>
      <c r="AU3425" s="50"/>
      <c r="AV3425" s="50"/>
      <c r="AW3425" s="50"/>
      <c r="AX3425" s="50"/>
      <c r="AY3425" s="50"/>
      <c r="AZ3425" s="50"/>
      <c r="BA3425" s="50"/>
      <c r="BB3425" s="50"/>
      <c r="BC3425" s="50"/>
      <c r="BD3425" s="50"/>
      <c r="BE3425" s="50"/>
      <c r="BF3425" s="50"/>
      <c r="BG3425" s="50"/>
      <c r="BH3425" s="50"/>
      <c r="BI3425" s="50"/>
      <c r="BJ3425" s="50"/>
      <c r="BK3425" s="50"/>
      <c r="BL3425" s="50"/>
      <c r="BM3425" s="50"/>
      <c r="BN3425" s="50"/>
      <c r="BO3425" s="50"/>
      <c r="BP3425" s="50"/>
      <c r="BQ3425" s="50"/>
      <c r="BR3425" s="50"/>
      <c r="BS3425" s="50"/>
      <c r="BT3425" s="50"/>
      <c r="BU3425" s="50"/>
      <c r="BV3425" s="50"/>
      <c r="BW3425" s="50"/>
      <c r="BX3425" s="50"/>
      <c r="BY3425" s="50"/>
      <c r="BZ3425" s="50"/>
      <c r="CA3425" s="50"/>
      <c r="CB3425" s="50"/>
      <c r="CC3425" s="50"/>
      <c r="CD3425" s="50"/>
      <c r="CE3425" s="50"/>
      <c r="CF3425" s="50"/>
      <c r="CG3425" s="50"/>
      <c r="CH3425" s="50"/>
      <c r="CI3425" s="50"/>
      <c r="CJ3425" s="50"/>
      <c r="CK3425" s="50"/>
      <c r="CL3425" s="50"/>
      <c r="CM3425" s="50"/>
      <c r="CN3425" s="50"/>
      <c r="CO3425" s="50"/>
      <c r="CP3425" s="50"/>
      <c r="CQ3425" s="50"/>
      <c r="CR3425" s="50"/>
      <c r="CS3425" s="50"/>
      <c r="CT3425" s="50"/>
      <c r="CU3425" s="50"/>
      <c r="CV3425" s="50"/>
      <c r="CW3425" s="50"/>
      <c r="CX3425" s="50"/>
      <c r="CY3425" s="50"/>
      <c r="CZ3425" s="50"/>
      <c r="DA3425" s="50"/>
      <c r="DB3425" s="50"/>
      <c r="DC3425" s="50"/>
      <c r="DD3425" s="50"/>
      <c r="DE3425" s="50"/>
      <c r="DF3425" s="50"/>
      <c r="DG3425" s="50"/>
    </row>
    <row r="3426" spans="1:111" ht="13.5" x14ac:dyDescent="0.2">
      <c r="A3426" s="547"/>
      <c r="B3426" s="547"/>
      <c r="C3426" s="413"/>
      <c r="D3426" s="127" t="s">
        <v>8315</v>
      </c>
      <c r="E3426" s="353"/>
      <c r="F3426" s="352">
        <f t="shared" si="106"/>
        <v>0</v>
      </c>
      <c r="G3426" s="352">
        <f t="shared" si="107"/>
        <v>0</v>
      </c>
      <c r="H3426" s="50"/>
      <c r="I3426" s="50"/>
      <c r="J3426" s="50"/>
      <c r="K3426" s="50"/>
      <c r="L3426" s="50"/>
      <c r="M3426" s="50"/>
      <c r="N3426" s="50"/>
      <c r="O3426" s="50"/>
      <c r="P3426" s="50"/>
      <c r="Q3426" s="50"/>
      <c r="R3426" s="50"/>
      <c r="S3426" s="50"/>
      <c r="T3426" s="50"/>
      <c r="U3426" s="50"/>
      <c r="V3426" s="50"/>
      <c r="W3426" s="50"/>
      <c r="X3426" s="50"/>
      <c r="Y3426" s="50"/>
      <c r="Z3426" s="50"/>
      <c r="AA3426" s="50"/>
      <c r="AB3426" s="50"/>
      <c r="AC3426" s="50"/>
      <c r="AD3426" s="50"/>
      <c r="AE3426" s="50"/>
      <c r="AF3426" s="50"/>
      <c r="AG3426" s="50"/>
      <c r="AH3426" s="50"/>
      <c r="AI3426" s="50"/>
      <c r="AJ3426" s="50"/>
      <c r="AK3426" s="50"/>
      <c r="AL3426" s="50"/>
      <c r="AM3426" s="50"/>
      <c r="AN3426" s="50"/>
      <c r="AO3426" s="50"/>
      <c r="AP3426" s="50"/>
      <c r="AQ3426" s="50"/>
      <c r="AR3426" s="50"/>
      <c r="AS3426" s="50"/>
      <c r="AT3426" s="50"/>
      <c r="AU3426" s="50"/>
      <c r="AV3426" s="50"/>
      <c r="AW3426" s="50"/>
      <c r="AX3426" s="50"/>
      <c r="AY3426" s="50"/>
      <c r="AZ3426" s="50"/>
      <c r="BA3426" s="50"/>
      <c r="BB3426" s="50"/>
      <c r="BC3426" s="50"/>
      <c r="BD3426" s="50"/>
      <c r="BE3426" s="50"/>
      <c r="BF3426" s="50"/>
      <c r="BG3426" s="50"/>
      <c r="BH3426" s="50"/>
      <c r="BI3426" s="50"/>
      <c r="BJ3426" s="50"/>
      <c r="BK3426" s="50"/>
      <c r="BL3426" s="50"/>
      <c r="BM3426" s="50"/>
      <c r="BN3426" s="50"/>
      <c r="BO3426" s="50"/>
      <c r="BP3426" s="50"/>
      <c r="BQ3426" s="50"/>
      <c r="BR3426" s="50"/>
      <c r="BS3426" s="50"/>
      <c r="BT3426" s="50"/>
      <c r="BU3426" s="50"/>
      <c r="BV3426" s="50"/>
      <c r="BW3426" s="50"/>
      <c r="BX3426" s="50"/>
      <c r="BY3426" s="50"/>
      <c r="BZ3426" s="50"/>
      <c r="CA3426" s="50"/>
      <c r="CB3426" s="50"/>
      <c r="CC3426" s="50"/>
      <c r="CD3426" s="50"/>
      <c r="CE3426" s="50"/>
      <c r="CF3426" s="50"/>
      <c r="CG3426" s="50"/>
      <c r="CH3426" s="50"/>
      <c r="CI3426" s="50"/>
      <c r="CJ3426" s="50"/>
      <c r="CK3426" s="50"/>
      <c r="CL3426" s="50"/>
      <c r="CM3426" s="50"/>
      <c r="CN3426" s="50"/>
      <c r="CO3426" s="50"/>
      <c r="CP3426" s="50"/>
      <c r="CQ3426" s="50"/>
      <c r="CR3426" s="50"/>
      <c r="CS3426" s="50"/>
      <c r="CT3426" s="50"/>
      <c r="CU3426" s="50"/>
      <c r="CV3426" s="50"/>
      <c r="CW3426" s="50"/>
      <c r="CX3426" s="50"/>
      <c r="CY3426" s="50"/>
      <c r="CZ3426" s="50"/>
      <c r="DA3426" s="50"/>
      <c r="DB3426" s="50"/>
      <c r="DC3426" s="50"/>
      <c r="DD3426" s="50"/>
      <c r="DE3426" s="50"/>
      <c r="DF3426" s="50"/>
      <c r="DG3426" s="50"/>
    </row>
    <row r="3427" spans="1:111" ht="13.5" x14ac:dyDescent="0.2">
      <c r="A3427" s="547"/>
      <c r="B3427" s="547"/>
      <c r="C3427" s="413"/>
      <c r="D3427" s="127" t="s">
        <v>8316</v>
      </c>
      <c r="E3427" s="353"/>
      <c r="F3427" s="352">
        <f t="shared" si="106"/>
        <v>0</v>
      </c>
      <c r="G3427" s="352">
        <f t="shared" si="107"/>
        <v>0</v>
      </c>
      <c r="H3427" s="50"/>
      <c r="I3427" s="50"/>
      <c r="J3427" s="50"/>
      <c r="K3427" s="50"/>
      <c r="L3427" s="50"/>
      <c r="M3427" s="50"/>
      <c r="N3427" s="50"/>
      <c r="O3427" s="50"/>
      <c r="P3427" s="50"/>
      <c r="Q3427" s="50"/>
      <c r="R3427" s="50"/>
      <c r="S3427" s="50"/>
      <c r="T3427" s="50"/>
      <c r="U3427" s="50"/>
      <c r="V3427" s="50"/>
      <c r="W3427" s="50"/>
      <c r="X3427" s="50"/>
      <c r="Y3427" s="50"/>
      <c r="Z3427" s="50"/>
      <c r="AA3427" s="50"/>
      <c r="AB3427" s="50"/>
      <c r="AC3427" s="50"/>
      <c r="AD3427" s="50"/>
      <c r="AE3427" s="50"/>
      <c r="AF3427" s="50"/>
      <c r="AG3427" s="50"/>
      <c r="AH3427" s="50"/>
      <c r="AI3427" s="50"/>
      <c r="AJ3427" s="50"/>
      <c r="AK3427" s="50"/>
      <c r="AL3427" s="50"/>
      <c r="AM3427" s="50"/>
      <c r="AN3427" s="50"/>
      <c r="AO3427" s="50"/>
      <c r="AP3427" s="50"/>
      <c r="AQ3427" s="50"/>
      <c r="AR3427" s="50"/>
      <c r="AS3427" s="50"/>
      <c r="AT3427" s="50"/>
      <c r="AU3427" s="50"/>
      <c r="AV3427" s="50"/>
      <c r="AW3427" s="50"/>
      <c r="AX3427" s="50"/>
      <c r="AY3427" s="50"/>
      <c r="AZ3427" s="50"/>
      <c r="BA3427" s="50"/>
      <c r="BB3427" s="50"/>
      <c r="BC3427" s="50"/>
      <c r="BD3427" s="50"/>
      <c r="BE3427" s="50"/>
      <c r="BF3427" s="50"/>
      <c r="BG3427" s="50"/>
      <c r="BH3427" s="50"/>
      <c r="BI3427" s="50"/>
      <c r="BJ3427" s="50"/>
      <c r="BK3427" s="50"/>
      <c r="BL3427" s="50"/>
      <c r="BM3427" s="50"/>
      <c r="BN3427" s="50"/>
      <c r="BO3427" s="50"/>
      <c r="BP3427" s="50"/>
      <c r="BQ3427" s="50"/>
      <c r="BR3427" s="50"/>
      <c r="BS3427" s="50"/>
      <c r="BT3427" s="50"/>
      <c r="BU3427" s="50"/>
      <c r="BV3427" s="50"/>
      <c r="BW3427" s="50"/>
      <c r="BX3427" s="50"/>
      <c r="BY3427" s="50"/>
      <c r="BZ3427" s="50"/>
      <c r="CA3427" s="50"/>
      <c r="CB3427" s="50"/>
      <c r="CC3427" s="50"/>
      <c r="CD3427" s="50"/>
      <c r="CE3427" s="50"/>
      <c r="CF3427" s="50"/>
      <c r="CG3427" s="50"/>
      <c r="CH3427" s="50"/>
      <c r="CI3427" s="50"/>
      <c r="CJ3427" s="50"/>
      <c r="CK3427" s="50"/>
      <c r="CL3427" s="50"/>
      <c r="CM3427" s="50"/>
      <c r="CN3427" s="50"/>
      <c r="CO3427" s="50"/>
      <c r="CP3427" s="50"/>
      <c r="CQ3427" s="50"/>
      <c r="CR3427" s="50"/>
      <c r="CS3427" s="50"/>
      <c r="CT3427" s="50"/>
      <c r="CU3427" s="50"/>
      <c r="CV3427" s="50"/>
      <c r="CW3427" s="50"/>
      <c r="CX3427" s="50"/>
      <c r="CY3427" s="50"/>
      <c r="CZ3427" s="50"/>
      <c r="DA3427" s="50"/>
      <c r="DB3427" s="50"/>
      <c r="DC3427" s="50"/>
      <c r="DD3427" s="50"/>
      <c r="DE3427" s="50"/>
      <c r="DF3427" s="50"/>
      <c r="DG3427" s="50"/>
    </row>
    <row r="3428" spans="1:111" ht="13.5" x14ac:dyDescent="0.2">
      <c r="A3428" s="547"/>
      <c r="B3428" s="547"/>
      <c r="C3428" s="413"/>
      <c r="D3428" s="127" t="s">
        <v>8317</v>
      </c>
      <c r="E3428" s="353"/>
      <c r="F3428" s="352">
        <f t="shared" si="106"/>
        <v>0</v>
      </c>
      <c r="G3428" s="352">
        <f t="shared" si="107"/>
        <v>0</v>
      </c>
      <c r="H3428" s="50"/>
      <c r="I3428" s="50"/>
      <c r="J3428" s="50"/>
      <c r="K3428" s="50"/>
      <c r="L3428" s="50"/>
      <c r="M3428" s="50"/>
      <c r="N3428" s="50"/>
      <c r="O3428" s="50"/>
      <c r="P3428" s="50"/>
      <c r="Q3428" s="50"/>
      <c r="R3428" s="50"/>
      <c r="S3428" s="50"/>
      <c r="T3428" s="50"/>
      <c r="U3428" s="50"/>
      <c r="V3428" s="50"/>
      <c r="W3428" s="50"/>
      <c r="X3428" s="50"/>
      <c r="Y3428" s="50"/>
      <c r="Z3428" s="50"/>
      <c r="AA3428" s="50"/>
      <c r="AB3428" s="50"/>
      <c r="AC3428" s="50"/>
      <c r="AD3428" s="50"/>
      <c r="AE3428" s="50"/>
      <c r="AF3428" s="50"/>
      <c r="AG3428" s="50"/>
      <c r="AH3428" s="50"/>
      <c r="AI3428" s="50"/>
      <c r="AJ3428" s="50"/>
      <c r="AK3428" s="50"/>
      <c r="AL3428" s="50"/>
      <c r="AM3428" s="50"/>
      <c r="AN3428" s="50"/>
      <c r="AO3428" s="50"/>
      <c r="AP3428" s="50"/>
      <c r="AQ3428" s="50"/>
      <c r="AR3428" s="50"/>
      <c r="AS3428" s="50"/>
      <c r="AT3428" s="50"/>
      <c r="AU3428" s="50"/>
      <c r="AV3428" s="50"/>
      <c r="AW3428" s="50"/>
      <c r="AX3428" s="50"/>
      <c r="AY3428" s="50"/>
      <c r="AZ3428" s="50"/>
      <c r="BA3428" s="50"/>
      <c r="BB3428" s="50"/>
      <c r="BC3428" s="50"/>
      <c r="BD3428" s="50"/>
      <c r="BE3428" s="50"/>
      <c r="BF3428" s="50"/>
      <c r="BG3428" s="50"/>
      <c r="BH3428" s="50"/>
      <c r="BI3428" s="50"/>
      <c r="BJ3428" s="50"/>
      <c r="BK3428" s="50"/>
      <c r="BL3428" s="50"/>
      <c r="BM3428" s="50"/>
      <c r="BN3428" s="50"/>
      <c r="BO3428" s="50"/>
      <c r="BP3428" s="50"/>
      <c r="BQ3428" s="50"/>
      <c r="BR3428" s="50"/>
      <c r="BS3428" s="50"/>
      <c r="BT3428" s="50"/>
      <c r="BU3428" s="50"/>
      <c r="BV3428" s="50"/>
      <c r="BW3428" s="50"/>
      <c r="BX3428" s="50"/>
      <c r="BY3428" s="50"/>
      <c r="BZ3428" s="50"/>
      <c r="CA3428" s="50"/>
      <c r="CB3428" s="50"/>
      <c r="CC3428" s="50"/>
      <c r="CD3428" s="50"/>
      <c r="CE3428" s="50"/>
      <c r="CF3428" s="50"/>
      <c r="CG3428" s="50"/>
      <c r="CH3428" s="50"/>
      <c r="CI3428" s="50"/>
      <c r="CJ3428" s="50"/>
      <c r="CK3428" s="50"/>
      <c r="CL3428" s="50"/>
      <c r="CM3428" s="50"/>
      <c r="CN3428" s="50"/>
      <c r="CO3428" s="50"/>
      <c r="CP3428" s="50"/>
      <c r="CQ3428" s="50"/>
      <c r="CR3428" s="50"/>
      <c r="CS3428" s="50"/>
      <c r="CT3428" s="50"/>
      <c r="CU3428" s="50"/>
      <c r="CV3428" s="50"/>
      <c r="CW3428" s="50"/>
      <c r="CX3428" s="50"/>
      <c r="CY3428" s="50"/>
      <c r="CZ3428" s="50"/>
      <c r="DA3428" s="50"/>
      <c r="DB3428" s="50"/>
      <c r="DC3428" s="50"/>
      <c r="DD3428" s="50"/>
      <c r="DE3428" s="50"/>
      <c r="DF3428" s="50"/>
      <c r="DG3428" s="50"/>
    </row>
    <row r="3429" spans="1:111" ht="13.5" x14ac:dyDescent="0.2">
      <c r="A3429" s="547"/>
      <c r="B3429" s="547"/>
      <c r="C3429" s="413"/>
      <c r="D3429" s="127" t="s">
        <v>8318</v>
      </c>
      <c r="E3429" s="353"/>
      <c r="F3429" s="352">
        <f t="shared" si="106"/>
        <v>0</v>
      </c>
      <c r="G3429" s="352">
        <f t="shared" si="107"/>
        <v>0</v>
      </c>
      <c r="H3429" s="50"/>
      <c r="I3429" s="50"/>
      <c r="J3429" s="50"/>
      <c r="K3429" s="50"/>
      <c r="L3429" s="50"/>
      <c r="M3429" s="50"/>
      <c r="N3429" s="50"/>
      <c r="O3429" s="50"/>
      <c r="P3429" s="50"/>
      <c r="Q3429" s="50"/>
      <c r="R3429" s="50"/>
      <c r="S3429" s="50"/>
      <c r="T3429" s="50"/>
      <c r="U3429" s="50"/>
      <c r="V3429" s="50"/>
      <c r="W3429" s="50"/>
      <c r="X3429" s="50"/>
      <c r="Y3429" s="50"/>
      <c r="Z3429" s="50"/>
      <c r="AA3429" s="50"/>
      <c r="AB3429" s="50"/>
      <c r="AC3429" s="50"/>
      <c r="AD3429" s="50"/>
      <c r="AE3429" s="50"/>
      <c r="AF3429" s="50"/>
      <c r="AG3429" s="50"/>
      <c r="AH3429" s="50"/>
      <c r="AI3429" s="50"/>
      <c r="AJ3429" s="50"/>
      <c r="AK3429" s="50"/>
      <c r="AL3429" s="50"/>
      <c r="AM3429" s="50"/>
      <c r="AN3429" s="50"/>
      <c r="AO3429" s="50"/>
      <c r="AP3429" s="50"/>
      <c r="AQ3429" s="50"/>
      <c r="AR3429" s="50"/>
      <c r="AS3429" s="50"/>
      <c r="AT3429" s="50"/>
      <c r="AU3429" s="50"/>
      <c r="AV3429" s="50"/>
      <c r="AW3429" s="50"/>
      <c r="AX3429" s="50"/>
      <c r="AY3429" s="50"/>
      <c r="AZ3429" s="50"/>
      <c r="BA3429" s="50"/>
      <c r="BB3429" s="50"/>
      <c r="BC3429" s="50"/>
      <c r="BD3429" s="50"/>
      <c r="BE3429" s="50"/>
      <c r="BF3429" s="50"/>
      <c r="BG3429" s="50"/>
      <c r="BH3429" s="50"/>
      <c r="BI3429" s="50"/>
      <c r="BJ3429" s="50"/>
      <c r="BK3429" s="50"/>
      <c r="BL3429" s="50"/>
      <c r="BM3429" s="50"/>
      <c r="BN3429" s="50"/>
      <c r="BO3429" s="50"/>
      <c r="BP3429" s="50"/>
      <c r="BQ3429" s="50"/>
      <c r="BR3429" s="50"/>
      <c r="BS3429" s="50"/>
      <c r="BT3429" s="50"/>
      <c r="BU3429" s="50"/>
      <c r="BV3429" s="50"/>
      <c r="BW3429" s="50"/>
      <c r="BX3429" s="50"/>
      <c r="BY3429" s="50"/>
      <c r="BZ3429" s="50"/>
      <c r="CA3429" s="50"/>
      <c r="CB3429" s="50"/>
      <c r="CC3429" s="50"/>
      <c r="CD3429" s="50"/>
      <c r="CE3429" s="50"/>
      <c r="CF3429" s="50"/>
      <c r="CG3429" s="50"/>
      <c r="CH3429" s="50"/>
      <c r="CI3429" s="50"/>
      <c r="CJ3429" s="50"/>
      <c r="CK3429" s="50"/>
      <c r="CL3429" s="50"/>
      <c r="CM3429" s="50"/>
      <c r="CN3429" s="50"/>
      <c r="CO3429" s="50"/>
      <c r="CP3429" s="50"/>
      <c r="CQ3429" s="50"/>
      <c r="CR3429" s="50"/>
      <c r="CS3429" s="50"/>
      <c r="CT3429" s="50"/>
      <c r="CU3429" s="50"/>
      <c r="CV3429" s="50"/>
      <c r="CW3429" s="50"/>
      <c r="CX3429" s="50"/>
      <c r="CY3429" s="50"/>
      <c r="CZ3429" s="50"/>
      <c r="DA3429" s="50"/>
      <c r="DB3429" s="50"/>
      <c r="DC3429" s="50"/>
      <c r="DD3429" s="50"/>
      <c r="DE3429" s="50"/>
      <c r="DF3429" s="50"/>
      <c r="DG3429" s="50"/>
    </row>
    <row r="3430" spans="1:111" ht="13.5" x14ac:dyDescent="0.2">
      <c r="A3430" s="547"/>
      <c r="B3430" s="547"/>
      <c r="C3430" s="413"/>
      <c r="D3430" s="127" t="s">
        <v>8319</v>
      </c>
      <c r="E3430" s="353"/>
      <c r="F3430" s="352">
        <f t="shared" si="106"/>
        <v>0</v>
      </c>
      <c r="G3430" s="352">
        <f t="shared" si="107"/>
        <v>0</v>
      </c>
      <c r="H3430" s="50"/>
      <c r="I3430" s="50"/>
      <c r="J3430" s="50"/>
      <c r="K3430" s="50"/>
      <c r="L3430" s="50"/>
      <c r="M3430" s="50"/>
      <c r="N3430" s="50"/>
      <c r="O3430" s="50"/>
      <c r="P3430" s="50"/>
      <c r="Q3430" s="50"/>
      <c r="R3430" s="50"/>
      <c r="S3430" s="50"/>
      <c r="T3430" s="50"/>
      <c r="U3430" s="50"/>
      <c r="V3430" s="50"/>
      <c r="W3430" s="50"/>
      <c r="X3430" s="50"/>
      <c r="Y3430" s="50"/>
      <c r="Z3430" s="50"/>
      <c r="AA3430" s="50"/>
      <c r="AB3430" s="50"/>
      <c r="AC3430" s="50"/>
      <c r="AD3430" s="50"/>
      <c r="AE3430" s="50"/>
      <c r="AF3430" s="50"/>
      <c r="AG3430" s="50"/>
      <c r="AH3430" s="50"/>
      <c r="AI3430" s="50"/>
      <c r="AJ3430" s="50"/>
      <c r="AK3430" s="50"/>
      <c r="AL3430" s="50"/>
      <c r="AM3430" s="50"/>
      <c r="AN3430" s="50"/>
      <c r="AO3430" s="50"/>
      <c r="AP3430" s="50"/>
      <c r="AQ3430" s="50"/>
      <c r="AR3430" s="50"/>
      <c r="AS3430" s="50"/>
      <c r="AT3430" s="50"/>
      <c r="AU3430" s="50"/>
      <c r="AV3430" s="50"/>
      <c r="AW3430" s="50"/>
      <c r="AX3430" s="50"/>
      <c r="AY3430" s="50"/>
      <c r="AZ3430" s="50"/>
      <c r="BA3430" s="50"/>
      <c r="BB3430" s="50"/>
      <c r="BC3430" s="50"/>
      <c r="BD3430" s="50"/>
      <c r="BE3430" s="50"/>
      <c r="BF3430" s="50"/>
      <c r="BG3430" s="50"/>
      <c r="BH3430" s="50"/>
      <c r="BI3430" s="50"/>
      <c r="BJ3430" s="50"/>
      <c r="BK3430" s="50"/>
      <c r="BL3430" s="50"/>
      <c r="BM3430" s="50"/>
      <c r="BN3430" s="50"/>
      <c r="BO3430" s="50"/>
      <c r="BP3430" s="50"/>
      <c r="BQ3430" s="50"/>
      <c r="BR3430" s="50"/>
      <c r="BS3430" s="50"/>
      <c r="BT3430" s="50"/>
      <c r="BU3430" s="50"/>
      <c r="BV3430" s="50"/>
      <c r="BW3430" s="50"/>
      <c r="BX3430" s="50"/>
      <c r="BY3430" s="50"/>
      <c r="BZ3430" s="50"/>
      <c r="CA3430" s="50"/>
      <c r="CB3430" s="50"/>
      <c r="CC3430" s="50"/>
      <c r="CD3430" s="50"/>
      <c r="CE3430" s="50"/>
      <c r="CF3430" s="50"/>
      <c r="CG3430" s="50"/>
      <c r="CH3430" s="50"/>
      <c r="CI3430" s="50"/>
      <c r="CJ3430" s="50"/>
      <c r="CK3430" s="50"/>
      <c r="CL3430" s="50"/>
      <c r="CM3430" s="50"/>
      <c r="CN3430" s="50"/>
      <c r="CO3430" s="50"/>
      <c r="CP3430" s="50"/>
      <c r="CQ3430" s="50"/>
      <c r="CR3430" s="50"/>
      <c r="CS3430" s="50"/>
      <c r="CT3430" s="50"/>
      <c r="CU3430" s="50"/>
      <c r="CV3430" s="50"/>
      <c r="CW3430" s="50"/>
      <c r="CX3430" s="50"/>
      <c r="CY3430" s="50"/>
      <c r="CZ3430" s="50"/>
      <c r="DA3430" s="50"/>
      <c r="DB3430" s="50"/>
      <c r="DC3430" s="50"/>
      <c r="DD3430" s="50"/>
      <c r="DE3430" s="50"/>
      <c r="DF3430" s="50"/>
      <c r="DG3430" s="50"/>
    </row>
    <row r="3431" spans="1:111" ht="13.5" x14ac:dyDescent="0.2">
      <c r="A3431" s="547"/>
      <c r="B3431" s="547"/>
      <c r="C3431" s="413"/>
      <c r="D3431" s="127" t="s">
        <v>8320</v>
      </c>
      <c r="E3431" s="353"/>
      <c r="F3431" s="352">
        <f t="shared" si="106"/>
        <v>0</v>
      </c>
      <c r="G3431" s="352">
        <f t="shared" si="107"/>
        <v>0</v>
      </c>
      <c r="H3431" s="50"/>
      <c r="I3431" s="50"/>
      <c r="J3431" s="50"/>
      <c r="K3431" s="50"/>
      <c r="L3431" s="50"/>
      <c r="M3431" s="50"/>
      <c r="N3431" s="50"/>
      <c r="O3431" s="50"/>
      <c r="P3431" s="50"/>
      <c r="Q3431" s="50"/>
      <c r="R3431" s="50"/>
      <c r="S3431" s="50"/>
      <c r="T3431" s="50"/>
      <c r="U3431" s="50"/>
      <c r="V3431" s="50"/>
      <c r="W3431" s="50"/>
      <c r="X3431" s="50"/>
      <c r="Y3431" s="50"/>
      <c r="Z3431" s="50"/>
      <c r="AA3431" s="50"/>
      <c r="AB3431" s="50"/>
      <c r="AC3431" s="50"/>
      <c r="AD3431" s="50"/>
      <c r="AE3431" s="50"/>
      <c r="AF3431" s="50"/>
      <c r="AG3431" s="50"/>
      <c r="AH3431" s="50"/>
      <c r="AI3431" s="50"/>
      <c r="AJ3431" s="50"/>
      <c r="AK3431" s="50"/>
      <c r="AL3431" s="50"/>
      <c r="AM3431" s="50"/>
      <c r="AN3431" s="50"/>
      <c r="AO3431" s="50"/>
      <c r="AP3431" s="50"/>
      <c r="AQ3431" s="50"/>
      <c r="AR3431" s="50"/>
      <c r="AS3431" s="50"/>
      <c r="AT3431" s="50"/>
      <c r="AU3431" s="50"/>
      <c r="AV3431" s="50"/>
      <c r="AW3431" s="50"/>
      <c r="AX3431" s="50"/>
      <c r="AY3431" s="50"/>
      <c r="AZ3431" s="50"/>
      <c r="BA3431" s="50"/>
      <c r="BB3431" s="50"/>
      <c r="BC3431" s="50"/>
      <c r="BD3431" s="50"/>
      <c r="BE3431" s="50"/>
      <c r="BF3431" s="50"/>
      <c r="BG3431" s="50"/>
      <c r="BH3431" s="50"/>
      <c r="BI3431" s="50"/>
      <c r="BJ3431" s="50"/>
      <c r="BK3431" s="50"/>
      <c r="BL3431" s="50"/>
      <c r="BM3431" s="50"/>
      <c r="BN3431" s="50"/>
      <c r="BO3431" s="50"/>
      <c r="BP3431" s="50"/>
      <c r="BQ3431" s="50"/>
      <c r="BR3431" s="50"/>
      <c r="BS3431" s="50"/>
      <c r="BT3431" s="50"/>
      <c r="BU3431" s="50"/>
      <c r="BV3431" s="50"/>
      <c r="BW3431" s="50"/>
      <c r="BX3431" s="50"/>
      <c r="BY3431" s="50"/>
      <c r="BZ3431" s="50"/>
      <c r="CA3431" s="50"/>
      <c r="CB3431" s="50"/>
      <c r="CC3431" s="50"/>
      <c r="CD3431" s="50"/>
      <c r="CE3431" s="50"/>
      <c r="CF3431" s="50"/>
      <c r="CG3431" s="50"/>
      <c r="CH3431" s="50"/>
      <c r="CI3431" s="50"/>
      <c r="CJ3431" s="50"/>
      <c r="CK3431" s="50"/>
      <c r="CL3431" s="50"/>
      <c r="CM3431" s="50"/>
      <c r="CN3431" s="50"/>
      <c r="CO3431" s="50"/>
      <c r="CP3431" s="50"/>
      <c r="CQ3431" s="50"/>
      <c r="CR3431" s="50"/>
      <c r="CS3431" s="50"/>
      <c r="CT3431" s="50"/>
      <c r="CU3431" s="50"/>
      <c r="CV3431" s="50"/>
      <c r="CW3431" s="50"/>
      <c r="CX3431" s="50"/>
      <c r="CY3431" s="50"/>
      <c r="CZ3431" s="50"/>
      <c r="DA3431" s="50"/>
      <c r="DB3431" s="50"/>
      <c r="DC3431" s="50"/>
      <c r="DD3431" s="50"/>
      <c r="DE3431" s="50"/>
      <c r="DF3431" s="50"/>
      <c r="DG3431" s="50"/>
    </row>
    <row r="3432" spans="1:111" ht="13.5" x14ac:dyDescent="0.2">
      <c r="A3432" s="547"/>
      <c r="B3432" s="547"/>
      <c r="C3432" s="413"/>
      <c r="D3432" s="127" t="s">
        <v>8321</v>
      </c>
      <c r="E3432" s="353"/>
      <c r="F3432" s="352">
        <f t="shared" si="106"/>
        <v>0</v>
      </c>
      <c r="G3432" s="352">
        <f t="shared" si="107"/>
        <v>0</v>
      </c>
      <c r="H3432" s="50"/>
      <c r="I3432" s="50"/>
      <c r="J3432" s="50"/>
      <c r="K3432" s="50"/>
      <c r="L3432" s="50"/>
      <c r="M3432" s="50"/>
      <c r="N3432" s="50"/>
      <c r="O3432" s="50"/>
      <c r="P3432" s="50"/>
      <c r="Q3432" s="50"/>
      <c r="R3432" s="50"/>
      <c r="S3432" s="50"/>
      <c r="T3432" s="50"/>
      <c r="U3432" s="50"/>
      <c r="V3432" s="50"/>
      <c r="W3432" s="50"/>
      <c r="X3432" s="50"/>
      <c r="Y3432" s="50"/>
      <c r="Z3432" s="50"/>
      <c r="AA3432" s="50"/>
      <c r="AB3432" s="50"/>
      <c r="AC3432" s="50"/>
      <c r="AD3432" s="50"/>
      <c r="AE3432" s="50"/>
      <c r="AF3432" s="50"/>
      <c r="AG3432" s="50"/>
      <c r="AH3432" s="50"/>
      <c r="AI3432" s="50"/>
      <c r="AJ3432" s="50"/>
      <c r="AK3432" s="50"/>
      <c r="AL3432" s="50"/>
      <c r="AM3432" s="50"/>
      <c r="AN3432" s="50"/>
      <c r="AO3432" s="50"/>
      <c r="AP3432" s="50"/>
      <c r="AQ3432" s="50"/>
      <c r="AR3432" s="50"/>
      <c r="AS3432" s="50"/>
      <c r="AT3432" s="50"/>
      <c r="AU3432" s="50"/>
      <c r="AV3432" s="50"/>
      <c r="AW3432" s="50"/>
      <c r="AX3432" s="50"/>
      <c r="AY3432" s="50"/>
      <c r="AZ3432" s="50"/>
      <c r="BA3432" s="50"/>
      <c r="BB3432" s="50"/>
      <c r="BC3432" s="50"/>
      <c r="BD3432" s="50"/>
      <c r="BE3432" s="50"/>
      <c r="BF3432" s="50"/>
      <c r="BG3432" s="50"/>
      <c r="BH3432" s="50"/>
      <c r="BI3432" s="50"/>
      <c r="BJ3432" s="50"/>
      <c r="BK3432" s="50"/>
      <c r="BL3432" s="50"/>
      <c r="BM3432" s="50"/>
      <c r="BN3432" s="50"/>
      <c r="BO3432" s="50"/>
      <c r="BP3432" s="50"/>
      <c r="BQ3432" s="50"/>
      <c r="BR3432" s="50"/>
      <c r="BS3432" s="50"/>
      <c r="BT3432" s="50"/>
      <c r="BU3432" s="50"/>
      <c r="BV3432" s="50"/>
      <c r="BW3432" s="50"/>
      <c r="BX3432" s="50"/>
      <c r="BY3432" s="50"/>
      <c r="BZ3432" s="50"/>
      <c r="CA3432" s="50"/>
      <c r="CB3432" s="50"/>
      <c r="CC3432" s="50"/>
      <c r="CD3432" s="50"/>
      <c r="CE3432" s="50"/>
      <c r="CF3432" s="50"/>
      <c r="CG3432" s="50"/>
      <c r="CH3432" s="50"/>
      <c r="CI3432" s="50"/>
      <c r="CJ3432" s="50"/>
      <c r="CK3432" s="50"/>
      <c r="CL3432" s="50"/>
      <c r="CM3432" s="50"/>
      <c r="CN3432" s="50"/>
      <c r="CO3432" s="50"/>
      <c r="CP3432" s="50"/>
      <c r="CQ3432" s="50"/>
      <c r="CR3432" s="50"/>
      <c r="CS3432" s="50"/>
      <c r="CT3432" s="50"/>
      <c r="CU3432" s="50"/>
      <c r="CV3432" s="50"/>
      <c r="CW3432" s="50"/>
      <c r="CX3432" s="50"/>
      <c r="CY3432" s="50"/>
      <c r="CZ3432" s="50"/>
      <c r="DA3432" s="50"/>
      <c r="DB3432" s="50"/>
      <c r="DC3432" s="50"/>
      <c r="DD3432" s="50"/>
      <c r="DE3432" s="50"/>
      <c r="DF3432" s="50"/>
      <c r="DG3432" s="50"/>
    </row>
    <row r="3433" spans="1:111" ht="13.5" x14ac:dyDescent="0.2">
      <c r="A3433" s="547"/>
      <c r="B3433" s="547"/>
      <c r="C3433" s="413"/>
      <c r="D3433" s="127" t="s">
        <v>8322</v>
      </c>
      <c r="E3433" s="353"/>
      <c r="F3433" s="352">
        <f t="shared" si="106"/>
        <v>0</v>
      </c>
      <c r="G3433" s="352">
        <f t="shared" si="107"/>
        <v>0</v>
      </c>
      <c r="H3433" s="50"/>
      <c r="I3433" s="50"/>
      <c r="J3433" s="50"/>
      <c r="K3433" s="50"/>
      <c r="L3433" s="50"/>
      <c r="M3433" s="50"/>
      <c r="N3433" s="50"/>
      <c r="O3433" s="50"/>
      <c r="P3433" s="50"/>
      <c r="Q3433" s="50"/>
      <c r="R3433" s="50"/>
      <c r="S3433" s="50"/>
      <c r="T3433" s="50"/>
      <c r="U3433" s="50"/>
      <c r="V3433" s="50"/>
      <c r="W3433" s="50"/>
      <c r="X3433" s="50"/>
      <c r="Y3433" s="50"/>
      <c r="Z3433" s="50"/>
      <c r="AA3433" s="50"/>
      <c r="AB3433" s="50"/>
      <c r="AC3433" s="50"/>
      <c r="AD3433" s="50"/>
      <c r="AE3433" s="50"/>
      <c r="AF3433" s="50"/>
      <c r="AG3433" s="50"/>
      <c r="AH3433" s="50"/>
      <c r="AI3433" s="50"/>
      <c r="AJ3433" s="50"/>
      <c r="AK3433" s="50"/>
      <c r="AL3433" s="50"/>
      <c r="AM3433" s="50"/>
      <c r="AN3433" s="50"/>
      <c r="AO3433" s="50"/>
      <c r="AP3433" s="50"/>
      <c r="AQ3433" s="50"/>
      <c r="AR3433" s="50"/>
      <c r="AS3433" s="50"/>
      <c r="AT3433" s="50"/>
      <c r="AU3433" s="50"/>
      <c r="AV3433" s="50"/>
      <c r="AW3433" s="50"/>
      <c r="AX3433" s="50"/>
      <c r="AY3433" s="50"/>
      <c r="AZ3433" s="50"/>
      <c r="BA3433" s="50"/>
      <c r="BB3433" s="50"/>
      <c r="BC3433" s="50"/>
      <c r="BD3433" s="50"/>
      <c r="BE3433" s="50"/>
      <c r="BF3433" s="50"/>
      <c r="BG3433" s="50"/>
      <c r="BH3433" s="50"/>
      <c r="BI3433" s="50"/>
      <c r="BJ3433" s="50"/>
      <c r="BK3433" s="50"/>
      <c r="BL3433" s="50"/>
      <c r="BM3433" s="50"/>
      <c r="BN3433" s="50"/>
      <c r="BO3433" s="50"/>
      <c r="BP3433" s="50"/>
      <c r="BQ3433" s="50"/>
      <c r="BR3433" s="50"/>
      <c r="BS3433" s="50"/>
      <c r="BT3433" s="50"/>
      <c r="BU3433" s="50"/>
      <c r="BV3433" s="50"/>
      <c r="BW3433" s="50"/>
      <c r="BX3433" s="50"/>
      <c r="BY3433" s="50"/>
      <c r="BZ3433" s="50"/>
      <c r="CA3433" s="50"/>
      <c r="CB3433" s="50"/>
      <c r="CC3433" s="50"/>
      <c r="CD3433" s="50"/>
      <c r="CE3433" s="50"/>
      <c r="CF3433" s="50"/>
      <c r="CG3433" s="50"/>
      <c r="CH3433" s="50"/>
      <c r="CI3433" s="50"/>
      <c r="CJ3433" s="50"/>
      <c r="CK3433" s="50"/>
      <c r="CL3433" s="50"/>
      <c r="CM3433" s="50"/>
      <c r="CN3433" s="50"/>
      <c r="CO3433" s="50"/>
      <c r="CP3433" s="50"/>
      <c r="CQ3433" s="50"/>
      <c r="CR3433" s="50"/>
      <c r="CS3433" s="50"/>
      <c r="CT3433" s="50"/>
      <c r="CU3433" s="50"/>
      <c r="CV3433" s="50"/>
      <c r="CW3433" s="50"/>
      <c r="CX3433" s="50"/>
      <c r="CY3433" s="50"/>
      <c r="CZ3433" s="50"/>
      <c r="DA3433" s="50"/>
      <c r="DB3433" s="50"/>
      <c r="DC3433" s="50"/>
      <c r="DD3433" s="50"/>
      <c r="DE3433" s="50"/>
      <c r="DF3433" s="50"/>
      <c r="DG3433" s="50"/>
    </row>
    <row r="3434" spans="1:111" ht="13.5" x14ac:dyDescent="0.2">
      <c r="A3434" s="547"/>
      <c r="B3434" s="547"/>
      <c r="C3434" s="413"/>
      <c r="D3434" s="127" t="s">
        <v>8323</v>
      </c>
      <c r="E3434" s="353"/>
      <c r="F3434" s="352">
        <f t="shared" si="106"/>
        <v>0</v>
      </c>
      <c r="G3434" s="352">
        <f t="shared" si="107"/>
        <v>0</v>
      </c>
      <c r="H3434" s="50"/>
      <c r="I3434" s="50"/>
      <c r="J3434" s="50"/>
      <c r="K3434" s="50"/>
      <c r="L3434" s="50"/>
      <c r="M3434" s="50"/>
      <c r="N3434" s="50"/>
      <c r="O3434" s="50"/>
      <c r="P3434" s="50"/>
      <c r="Q3434" s="50"/>
      <c r="R3434" s="50"/>
      <c r="S3434" s="50"/>
      <c r="T3434" s="50"/>
      <c r="U3434" s="50"/>
      <c r="V3434" s="50"/>
      <c r="W3434" s="50"/>
      <c r="X3434" s="50"/>
      <c r="Y3434" s="50"/>
      <c r="Z3434" s="50"/>
      <c r="AA3434" s="50"/>
      <c r="AB3434" s="50"/>
      <c r="AC3434" s="50"/>
      <c r="AD3434" s="50"/>
      <c r="AE3434" s="50"/>
      <c r="AF3434" s="50"/>
      <c r="AG3434" s="50"/>
      <c r="AH3434" s="50"/>
      <c r="AI3434" s="50"/>
      <c r="AJ3434" s="50"/>
      <c r="AK3434" s="50"/>
      <c r="AL3434" s="50"/>
      <c r="AM3434" s="50"/>
      <c r="AN3434" s="50"/>
      <c r="AO3434" s="50"/>
      <c r="AP3434" s="50"/>
      <c r="AQ3434" s="50"/>
      <c r="AR3434" s="50"/>
      <c r="AS3434" s="50"/>
      <c r="AT3434" s="50"/>
      <c r="AU3434" s="50"/>
      <c r="AV3434" s="50"/>
      <c r="AW3434" s="50"/>
      <c r="AX3434" s="50"/>
      <c r="AY3434" s="50"/>
      <c r="AZ3434" s="50"/>
      <c r="BA3434" s="50"/>
      <c r="BB3434" s="50"/>
      <c r="BC3434" s="50"/>
      <c r="BD3434" s="50"/>
      <c r="BE3434" s="50"/>
      <c r="BF3434" s="50"/>
      <c r="BG3434" s="50"/>
      <c r="BH3434" s="50"/>
      <c r="BI3434" s="50"/>
      <c r="BJ3434" s="50"/>
      <c r="BK3434" s="50"/>
      <c r="BL3434" s="50"/>
      <c r="BM3434" s="50"/>
      <c r="BN3434" s="50"/>
      <c r="BO3434" s="50"/>
      <c r="BP3434" s="50"/>
      <c r="BQ3434" s="50"/>
      <c r="BR3434" s="50"/>
      <c r="BS3434" s="50"/>
      <c r="BT3434" s="50"/>
      <c r="BU3434" s="50"/>
      <c r="BV3434" s="50"/>
      <c r="BW3434" s="50"/>
      <c r="BX3434" s="50"/>
      <c r="BY3434" s="50"/>
      <c r="BZ3434" s="50"/>
      <c r="CA3434" s="50"/>
      <c r="CB3434" s="50"/>
      <c r="CC3434" s="50"/>
      <c r="CD3434" s="50"/>
      <c r="CE3434" s="50"/>
      <c r="CF3434" s="50"/>
      <c r="CG3434" s="50"/>
      <c r="CH3434" s="50"/>
      <c r="CI3434" s="50"/>
      <c r="CJ3434" s="50"/>
      <c r="CK3434" s="50"/>
      <c r="CL3434" s="50"/>
      <c r="CM3434" s="50"/>
      <c r="CN3434" s="50"/>
      <c r="CO3434" s="50"/>
      <c r="CP3434" s="50"/>
      <c r="CQ3434" s="50"/>
      <c r="CR3434" s="50"/>
      <c r="CS3434" s="50"/>
      <c r="CT3434" s="50"/>
      <c r="CU3434" s="50"/>
      <c r="CV3434" s="50"/>
      <c r="CW3434" s="50"/>
      <c r="CX3434" s="50"/>
      <c r="CY3434" s="50"/>
      <c r="CZ3434" s="50"/>
      <c r="DA3434" s="50"/>
      <c r="DB3434" s="50"/>
      <c r="DC3434" s="50"/>
      <c r="DD3434" s="50"/>
      <c r="DE3434" s="50"/>
      <c r="DF3434" s="50"/>
      <c r="DG3434" s="50"/>
    </row>
    <row r="3435" spans="1:111" ht="13.5" x14ac:dyDescent="0.2">
      <c r="A3435" s="547"/>
      <c r="B3435" s="547"/>
      <c r="C3435" s="413"/>
      <c r="D3435" s="127" t="s">
        <v>8324</v>
      </c>
      <c r="E3435" s="353"/>
      <c r="F3435" s="352">
        <f t="shared" si="106"/>
        <v>0</v>
      </c>
      <c r="G3435" s="352">
        <f t="shared" si="107"/>
        <v>0</v>
      </c>
      <c r="H3435" s="50"/>
      <c r="I3435" s="50"/>
      <c r="J3435" s="50"/>
      <c r="K3435" s="50"/>
      <c r="L3435" s="50"/>
      <c r="M3435" s="50"/>
      <c r="N3435" s="50"/>
      <c r="O3435" s="50"/>
      <c r="P3435" s="50"/>
      <c r="Q3435" s="50"/>
      <c r="R3435" s="50"/>
      <c r="S3435" s="50"/>
      <c r="T3435" s="50"/>
      <c r="U3435" s="50"/>
      <c r="V3435" s="50"/>
      <c r="W3435" s="50"/>
      <c r="X3435" s="50"/>
      <c r="Y3435" s="50"/>
      <c r="Z3435" s="50"/>
      <c r="AA3435" s="50"/>
      <c r="AB3435" s="50"/>
      <c r="AC3435" s="50"/>
      <c r="AD3435" s="50"/>
      <c r="AE3435" s="50"/>
      <c r="AF3435" s="50"/>
      <c r="AG3435" s="50"/>
      <c r="AH3435" s="50"/>
      <c r="AI3435" s="50"/>
      <c r="AJ3435" s="50"/>
      <c r="AK3435" s="50"/>
      <c r="AL3435" s="50"/>
      <c r="AM3435" s="50"/>
      <c r="AN3435" s="50"/>
      <c r="AO3435" s="50"/>
      <c r="AP3435" s="50"/>
      <c r="AQ3435" s="50"/>
      <c r="AR3435" s="50"/>
      <c r="AS3435" s="50"/>
      <c r="AT3435" s="50"/>
      <c r="AU3435" s="50"/>
      <c r="AV3435" s="50"/>
      <c r="AW3435" s="50"/>
      <c r="AX3435" s="50"/>
      <c r="AY3435" s="50"/>
      <c r="AZ3435" s="50"/>
      <c r="BA3435" s="50"/>
      <c r="BB3435" s="50"/>
      <c r="BC3435" s="50"/>
      <c r="BD3435" s="50"/>
      <c r="BE3435" s="50"/>
      <c r="BF3435" s="50"/>
      <c r="BG3435" s="50"/>
      <c r="BH3435" s="50"/>
      <c r="BI3435" s="50"/>
      <c r="BJ3435" s="50"/>
      <c r="BK3435" s="50"/>
      <c r="BL3435" s="50"/>
      <c r="BM3435" s="50"/>
      <c r="BN3435" s="50"/>
      <c r="BO3435" s="50"/>
      <c r="BP3435" s="50"/>
      <c r="BQ3435" s="50"/>
      <c r="BR3435" s="50"/>
      <c r="BS3435" s="50"/>
      <c r="BT3435" s="50"/>
      <c r="BU3435" s="50"/>
      <c r="BV3435" s="50"/>
      <c r="BW3435" s="50"/>
      <c r="BX3435" s="50"/>
      <c r="BY3435" s="50"/>
      <c r="BZ3435" s="50"/>
      <c r="CA3435" s="50"/>
      <c r="CB3435" s="50"/>
      <c r="CC3435" s="50"/>
      <c r="CD3435" s="50"/>
      <c r="CE3435" s="50"/>
      <c r="CF3435" s="50"/>
      <c r="CG3435" s="50"/>
      <c r="CH3435" s="50"/>
      <c r="CI3435" s="50"/>
      <c r="CJ3435" s="50"/>
      <c r="CK3435" s="50"/>
      <c r="CL3435" s="50"/>
      <c r="CM3435" s="50"/>
      <c r="CN3435" s="50"/>
      <c r="CO3435" s="50"/>
      <c r="CP3435" s="50"/>
      <c r="CQ3435" s="50"/>
      <c r="CR3435" s="50"/>
      <c r="CS3435" s="50"/>
      <c r="CT3435" s="50"/>
      <c r="CU3435" s="50"/>
      <c r="CV3435" s="50"/>
      <c r="CW3435" s="50"/>
      <c r="CX3435" s="50"/>
      <c r="CY3435" s="50"/>
      <c r="CZ3435" s="50"/>
      <c r="DA3435" s="50"/>
      <c r="DB3435" s="50"/>
      <c r="DC3435" s="50"/>
      <c r="DD3435" s="50"/>
      <c r="DE3435" s="50"/>
      <c r="DF3435" s="50"/>
      <c r="DG3435" s="50"/>
    </row>
    <row r="3436" spans="1:111" x14ac:dyDescent="0.2">
      <c r="A3436" s="547"/>
      <c r="B3436" s="547"/>
      <c r="C3436" s="413"/>
      <c r="D3436" s="127" t="s">
        <v>1267</v>
      </c>
      <c r="E3436" s="353">
        <v>520</v>
      </c>
      <c r="F3436" s="352">
        <f t="shared" si="106"/>
        <v>312</v>
      </c>
      <c r="G3436" s="352">
        <f t="shared" si="107"/>
        <v>260</v>
      </c>
      <c r="H3436" s="50"/>
      <c r="I3436" s="50"/>
      <c r="J3436" s="50"/>
      <c r="K3436" s="50"/>
      <c r="L3436" s="50"/>
      <c r="M3436" s="50"/>
      <c r="N3436" s="50"/>
      <c r="O3436" s="50"/>
      <c r="P3436" s="50"/>
      <c r="Q3436" s="50"/>
      <c r="R3436" s="50"/>
      <c r="S3436" s="50"/>
      <c r="T3436" s="50"/>
      <c r="U3436" s="50"/>
      <c r="V3436" s="50"/>
      <c r="W3436" s="50"/>
      <c r="X3436" s="50"/>
      <c r="Y3436" s="50"/>
      <c r="Z3436" s="50"/>
      <c r="AA3436" s="50"/>
      <c r="AB3436" s="50"/>
      <c r="AC3436" s="50"/>
      <c r="AD3436" s="50"/>
      <c r="AE3436" s="50"/>
      <c r="AF3436" s="50"/>
      <c r="AG3436" s="50"/>
      <c r="AH3436" s="50"/>
      <c r="AI3436" s="50"/>
      <c r="AJ3436" s="50"/>
      <c r="AK3436" s="50"/>
      <c r="AL3436" s="50"/>
      <c r="AM3436" s="50"/>
      <c r="AN3436" s="50"/>
      <c r="AO3436" s="50"/>
      <c r="AP3436" s="50"/>
      <c r="AQ3436" s="50"/>
      <c r="AR3436" s="50"/>
      <c r="AS3436" s="50"/>
      <c r="AT3436" s="50"/>
      <c r="AU3436" s="50"/>
      <c r="AV3436" s="50"/>
      <c r="AW3436" s="50"/>
      <c r="AX3436" s="50"/>
      <c r="AY3436" s="50"/>
      <c r="AZ3436" s="50"/>
      <c r="BA3436" s="50"/>
      <c r="BB3436" s="50"/>
      <c r="BC3436" s="50"/>
      <c r="BD3436" s="50"/>
      <c r="BE3436" s="50"/>
      <c r="BF3436" s="50"/>
      <c r="BG3436" s="50"/>
      <c r="BH3436" s="50"/>
      <c r="BI3436" s="50"/>
      <c r="BJ3436" s="50"/>
      <c r="BK3436" s="50"/>
      <c r="BL3436" s="50"/>
      <c r="BM3436" s="50"/>
      <c r="BN3436" s="50"/>
      <c r="BO3436" s="50"/>
      <c r="BP3436" s="50"/>
      <c r="BQ3436" s="50"/>
      <c r="BR3436" s="50"/>
      <c r="BS3436" s="50"/>
      <c r="BT3436" s="50"/>
      <c r="BU3436" s="50"/>
      <c r="BV3436" s="50"/>
      <c r="BW3436" s="50"/>
      <c r="BX3436" s="50"/>
      <c r="BY3436" s="50"/>
      <c r="BZ3436" s="50"/>
      <c r="CA3436" s="50"/>
      <c r="CB3436" s="50"/>
      <c r="CC3436" s="50"/>
      <c r="CD3436" s="50"/>
      <c r="CE3436" s="50"/>
      <c r="CF3436" s="50"/>
      <c r="CG3436" s="50"/>
      <c r="CH3436" s="50"/>
      <c r="CI3436" s="50"/>
      <c r="CJ3436" s="50"/>
      <c r="CK3436" s="50"/>
      <c r="CL3436" s="50"/>
      <c r="CM3436" s="50"/>
      <c r="CN3436" s="50"/>
      <c r="CO3436" s="50"/>
      <c r="CP3436" s="50"/>
      <c r="CQ3436" s="50"/>
      <c r="CR3436" s="50"/>
      <c r="CS3436" s="50"/>
      <c r="CT3436" s="50"/>
      <c r="CU3436" s="50"/>
      <c r="CV3436" s="50"/>
      <c r="CW3436" s="50"/>
      <c r="CX3436" s="50"/>
      <c r="CY3436" s="50"/>
      <c r="CZ3436" s="50"/>
      <c r="DA3436" s="50"/>
      <c r="DB3436" s="50"/>
      <c r="DC3436" s="50"/>
      <c r="DD3436" s="50"/>
      <c r="DE3436" s="50"/>
      <c r="DF3436" s="50"/>
      <c r="DG3436" s="50"/>
    </row>
    <row r="3437" spans="1:111" ht="25.5" x14ac:dyDescent="0.2">
      <c r="A3437" s="546"/>
      <c r="B3437" s="546"/>
      <c r="C3437" s="413"/>
      <c r="D3437" s="127" t="s">
        <v>1268</v>
      </c>
      <c r="E3437" s="353">
        <v>1700</v>
      </c>
      <c r="F3437" s="352">
        <f t="shared" si="106"/>
        <v>1020</v>
      </c>
      <c r="G3437" s="352">
        <f t="shared" si="107"/>
        <v>850</v>
      </c>
      <c r="H3437" s="50"/>
      <c r="I3437" s="50"/>
      <c r="J3437" s="50"/>
      <c r="K3437" s="50"/>
      <c r="L3437" s="50"/>
      <c r="M3437" s="50"/>
      <c r="N3437" s="50"/>
      <c r="O3437" s="50"/>
      <c r="P3437" s="50"/>
      <c r="Q3437" s="50"/>
      <c r="R3437" s="50"/>
      <c r="S3437" s="50"/>
      <c r="T3437" s="50"/>
      <c r="U3437" s="50"/>
      <c r="V3437" s="50"/>
      <c r="W3437" s="50"/>
      <c r="X3437" s="50"/>
      <c r="Y3437" s="50"/>
      <c r="Z3437" s="50"/>
      <c r="AA3437" s="50"/>
      <c r="AB3437" s="50"/>
      <c r="AC3437" s="50"/>
      <c r="AD3437" s="50"/>
      <c r="AE3437" s="50"/>
      <c r="AF3437" s="50"/>
      <c r="AG3437" s="50"/>
      <c r="AH3437" s="50"/>
      <c r="AI3437" s="50"/>
      <c r="AJ3437" s="50"/>
      <c r="AK3437" s="50"/>
      <c r="AL3437" s="50"/>
      <c r="AM3437" s="50"/>
      <c r="AN3437" s="50"/>
      <c r="AO3437" s="50"/>
      <c r="AP3437" s="50"/>
      <c r="AQ3437" s="50"/>
      <c r="AR3437" s="50"/>
      <c r="AS3437" s="50"/>
      <c r="AT3437" s="50"/>
      <c r="AU3437" s="50"/>
      <c r="AV3437" s="50"/>
      <c r="AW3437" s="50"/>
      <c r="AX3437" s="50"/>
      <c r="AY3437" s="50"/>
      <c r="AZ3437" s="50"/>
      <c r="BA3437" s="50"/>
      <c r="BB3437" s="50"/>
      <c r="BC3437" s="50"/>
      <c r="BD3437" s="50"/>
      <c r="BE3437" s="50"/>
      <c r="BF3437" s="50"/>
      <c r="BG3437" s="50"/>
      <c r="BH3437" s="50"/>
      <c r="BI3437" s="50"/>
      <c r="BJ3437" s="50"/>
      <c r="BK3437" s="50"/>
      <c r="BL3437" s="50"/>
      <c r="BM3437" s="50"/>
      <c r="BN3437" s="50"/>
      <c r="BO3437" s="50"/>
      <c r="BP3437" s="50"/>
      <c r="BQ3437" s="50"/>
      <c r="BR3437" s="50"/>
      <c r="BS3437" s="50"/>
      <c r="BT3437" s="50"/>
      <c r="BU3437" s="50"/>
      <c r="BV3437" s="50"/>
      <c r="BW3437" s="50"/>
      <c r="BX3437" s="50"/>
      <c r="BY3437" s="50"/>
      <c r="BZ3437" s="50"/>
      <c r="CA3437" s="50"/>
      <c r="CB3437" s="50"/>
      <c r="CC3437" s="50"/>
      <c r="CD3437" s="50"/>
      <c r="CE3437" s="50"/>
      <c r="CF3437" s="50"/>
      <c r="CG3437" s="50"/>
      <c r="CH3437" s="50"/>
      <c r="CI3437" s="50"/>
      <c r="CJ3437" s="50"/>
      <c r="CK3437" s="50"/>
      <c r="CL3437" s="50"/>
      <c r="CM3437" s="50"/>
      <c r="CN3437" s="50"/>
      <c r="CO3437" s="50"/>
      <c r="CP3437" s="50"/>
      <c r="CQ3437" s="50"/>
      <c r="CR3437" s="50"/>
      <c r="CS3437" s="50"/>
      <c r="CT3437" s="50"/>
      <c r="CU3437" s="50"/>
      <c r="CV3437" s="50"/>
      <c r="CW3437" s="50"/>
      <c r="CX3437" s="50"/>
      <c r="CY3437" s="50"/>
      <c r="CZ3437" s="50"/>
      <c r="DA3437" s="50"/>
      <c r="DB3437" s="50"/>
      <c r="DC3437" s="50"/>
      <c r="DD3437" s="50"/>
      <c r="DE3437" s="50"/>
      <c r="DF3437" s="50"/>
      <c r="DG3437" s="50"/>
    </row>
    <row r="3438" spans="1:111" x14ac:dyDescent="0.2">
      <c r="A3438" s="545" t="s">
        <v>1269</v>
      </c>
      <c r="B3438" s="545" t="s">
        <v>1269</v>
      </c>
      <c r="C3438" s="413"/>
      <c r="D3438" s="244" t="s">
        <v>1270</v>
      </c>
      <c r="E3438" s="353"/>
      <c r="F3438" s="352">
        <f t="shared" si="106"/>
        <v>0</v>
      </c>
      <c r="G3438" s="352">
        <f t="shared" si="107"/>
        <v>0</v>
      </c>
      <c r="H3438" s="50"/>
      <c r="I3438" s="50"/>
      <c r="J3438" s="50"/>
      <c r="K3438" s="50"/>
      <c r="L3438" s="50"/>
      <c r="M3438" s="50"/>
      <c r="N3438" s="50"/>
      <c r="O3438" s="50"/>
      <c r="P3438" s="50"/>
      <c r="Q3438" s="50"/>
      <c r="R3438" s="50"/>
      <c r="S3438" s="50"/>
      <c r="T3438" s="50"/>
      <c r="U3438" s="50"/>
      <c r="V3438" s="50"/>
      <c r="W3438" s="50"/>
      <c r="X3438" s="50"/>
      <c r="Y3438" s="50"/>
      <c r="Z3438" s="50"/>
      <c r="AA3438" s="50"/>
      <c r="AB3438" s="50"/>
      <c r="AC3438" s="50"/>
      <c r="AD3438" s="50"/>
      <c r="AE3438" s="50"/>
      <c r="AF3438" s="50"/>
      <c r="AG3438" s="50"/>
      <c r="AH3438" s="50"/>
      <c r="AI3438" s="50"/>
      <c r="AJ3438" s="50"/>
      <c r="AK3438" s="50"/>
      <c r="AL3438" s="50"/>
      <c r="AM3438" s="50"/>
      <c r="AN3438" s="50"/>
      <c r="AO3438" s="50"/>
      <c r="AP3438" s="50"/>
      <c r="AQ3438" s="50"/>
      <c r="AR3438" s="50"/>
      <c r="AS3438" s="50"/>
      <c r="AT3438" s="50"/>
      <c r="AU3438" s="50"/>
      <c r="AV3438" s="50"/>
      <c r="AW3438" s="50"/>
      <c r="AX3438" s="50"/>
      <c r="AY3438" s="50"/>
      <c r="AZ3438" s="50"/>
      <c r="BA3438" s="50"/>
      <c r="BB3438" s="50"/>
      <c r="BC3438" s="50"/>
      <c r="BD3438" s="50"/>
      <c r="BE3438" s="50"/>
      <c r="BF3438" s="50"/>
      <c r="BG3438" s="50"/>
      <c r="BH3438" s="50"/>
      <c r="BI3438" s="50"/>
      <c r="BJ3438" s="50"/>
      <c r="BK3438" s="50"/>
      <c r="BL3438" s="50"/>
      <c r="BM3438" s="50"/>
      <c r="BN3438" s="50"/>
      <c r="BO3438" s="50"/>
      <c r="BP3438" s="50"/>
      <c r="BQ3438" s="50"/>
      <c r="BR3438" s="50"/>
      <c r="BS3438" s="50"/>
      <c r="BT3438" s="50"/>
      <c r="BU3438" s="50"/>
      <c r="BV3438" s="50"/>
      <c r="BW3438" s="50"/>
      <c r="BX3438" s="50"/>
      <c r="BY3438" s="50"/>
      <c r="BZ3438" s="50"/>
      <c r="CA3438" s="50"/>
      <c r="CB3438" s="50"/>
      <c r="CC3438" s="50"/>
      <c r="CD3438" s="50"/>
      <c r="CE3438" s="50"/>
      <c r="CF3438" s="50"/>
      <c r="CG3438" s="50"/>
      <c r="CH3438" s="50"/>
      <c r="CI3438" s="50"/>
      <c r="CJ3438" s="50"/>
      <c r="CK3438" s="50"/>
      <c r="CL3438" s="50"/>
      <c r="CM3438" s="50"/>
      <c r="CN3438" s="50"/>
      <c r="CO3438" s="50"/>
      <c r="CP3438" s="50"/>
      <c r="CQ3438" s="50"/>
      <c r="CR3438" s="50"/>
      <c r="CS3438" s="50"/>
      <c r="CT3438" s="50"/>
      <c r="CU3438" s="50"/>
      <c r="CV3438" s="50"/>
      <c r="CW3438" s="50"/>
      <c r="CX3438" s="50"/>
      <c r="CY3438" s="50"/>
      <c r="CZ3438" s="50"/>
      <c r="DA3438" s="50"/>
      <c r="DB3438" s="50"/>
      <c r="DC3438" s="50"/>
      <c r="DD3438" s="50"/>
      <c r="DE3438" s="50"/>
      <c r="DF3438" s="50"/>
      <c r="DG3438" s="50"/>
    </row>
    <row r="3439" spans="1:111" ht="13.5" x14ac:dyDescent="0.2">
      <c r="A3439" s="547"/>
      <c r="B3439" s="547"/>
      <c r="C3439" s="413"/>
      <c r="D3439" s="127" t="s">
        <v>8325</v>
      </c>
      <c r="E3439" s="353"/>
      <c r="F3439" s="352">
        <f t="shared" si="106"/>
        <v>0</v>
      </c>
      <c r="G3439" s="352">
        <f t="shared" si="107"/>
        <v>0</v>
      </c>
      <c r="H3439" s="50"/>
      <c r="I3439" s="50"/>
      <c r="J3439" s="50"/>
      <c r="K3439" s="50"/>
      <c r="L3439" s="50"/>
      <c r="M3439" s="50"/>
      <c r="N3439" s="50"/>
      <c r="O3439" s="50"/>
      <c r="P3439" s="50"/>
      <c r="Q3439" s="50"/>
      <c r="R3439" s="50"/>
      <c r="S3439" s="50"/>
      <c r="T3439" s="50"/>
      <c r="U3439" s="50"/>
      <c r="V3439" s="50"/>
      <c r="W3439" s="50"/>
      <c r="X3439" s="50"/>
      <c r="Y3439" s="50"/>
      <c r="Z3439" s="50"/>
      <c r="AA3439" s="50"/>
      <c r="AB3439" s="50"/>
      <c r="AC3439" s="50"/>
      <c r="AD3439" s="50"/>
      <c r="AE3439" s="50"/>
      <c r="AF3439" s="50"/>
      <c r="AG3439" s="50"/>
      <c r="AH3439" s="50"/>
      <c r="AI3439" s="50"/>
      <c r="AJ3439" s="50"/>
      <c r="AK3439" s="50"/>
      <c r="AL3439" s="50"/>
      <c r="AM3439" s="50"/>
      <c r="AN3439" s="50"/>
      <c r="AO3439" s="50"/>
      <c r="AP3439" s="50"/>
      <c r="AQ3439" s="50"/>
      <c r="AR3439" s="50"/>
      <c r="AS3439" s="50"/>
      <c r="AT3439" s="50"/>
      <c r="AU3439" s="50"/>
      <c r="AV3439" s="50"/>
      <c r="AW3439" s="50"/>
      <c r="AX3439" s="50"/>
      <c r="AY3439" s="50"/>
      <c r="AZ3439" s="50"/>
      <c r="BA3439" s="50"/>
      <c r="BB3439" s="50"/>
      <c r="BC3439" s="50"/>
      <c r="BD3439" s="50"/>
      <c r="BE3439" s="50"/>
      <c r="BF3439" s="50"/>
      <c r="BG3439" s="50"/>
      <c r="BH3439" s="50"/>
      <c r="BI3439" s="50"/>
      <c r="BJ3439" s="50"/>
      <c r="BK3439" s="50"/>
      <c r="BL3439" s="50"/>
      <c r="BM3439" s="50"/>
      <c r="BN3439" s="50"/>
      <c r="BO3439" s="50"/>
      <c r="BP3439" s="50"/>
      <c r="BQ3439" s="50"/>
      <c r="BR3439" s="50"/>
      <c r="BS3439" s="50"/>
      <c r="BT3439" s="50"/>
      <c r="BU3439" s="50"/>
      <c r="BV3439" s="50"/>
      <c r="BW3439" s="50"/>
      <c r="BX3439" s="50"/>
      <c r="BY3439" s="50"/>
      <c r="BZ3439" s="50"/>
      <c r="CA3439" s="50"/>
      <c r="CB3439" s="50"/>
      <c r="CC3439" s="50"/>
      <c r="CD3439" s="50"/>
      <c r="CE3439" s="50"/>
      <c r="CF3439" s="50"/>
      <c r="CG3439" s="50"/>
      <c r="CH3439" s="50"/>
      <c r="CI3439" s="50"/>
      <c r="CJ3439" s="50"/>
      <c r="CK3439" s="50"/>
      <c r="CL3439" s="50"/>
      <c r="CM3439" s="50"/>
      <c r="CN3439" s="50"/>
      <c r="CO3439" s="50"/>
      <c r="CP3439" s="50"/>
      <c r="CQ3439" s="50"/>
      <c r="CR3439" s="50"/>
      <c r="CS3439" s="50"/>
      <c r="CT3439" s="50"/>
      <c r="CU3439" s="50"/>
      <c r="CV3439" s="50"/>
      <c r="CW3439" s="50"/>
      <c r="CX3439" s="50"/>
      <c r="CY3439" s="50"/>
      <c r="CZ3439" s="50"/>
      <c r="DA3439" s="50"/>
      <c r="DB3439" s="50"/>
      <c r="DC3439" s="50"/>
      <c r="DD3439" s="50"/>
      <c r="DE3439" s="50"/>
      <c r="DF3439" s="50"/>
      <c r="DG3439" s="50"/>
    </row>
    <row r="3440" spans="1:111" x14ac:dyDescent="0.2">
      <c r="A3440" s="547"/>
      <c r="B3440" s="547"/>
      <c r="C3440" s="413"/>
      <c r="D3440" s="127" t="s">
        <v>1271</v>
      </c>
      <c r="E3440" s="353">
        <v>700</v>
      </c>
      <c r="F3440" s="352">
        <f t="shared" si="106"/>
        <v>420</v>
      </c>
      <c r="G3440" s="352">
        <f t="shared" si="107"/>
        <v>350</v>
      </c>
      <c r="H3440" s="50"/>
      <c r="I3440" s="50"/>
      <c r="J3440" s="50"/>
      <c r="K3440" s="50"/>
      <c r="L3440" s="50"/>
      <c r="M3440" s="50"/>
      <c r="N3440" s="50"/>
      <c r="O3440" s="50"/>
      <c r="P3440" s="50"/>
      <c r="Q3440" s="50"/>
      <c r="R3440" s="50"/>
      <c r="S3440" s="50"/>
      <c r="T3440" s="50"/>
      <c r="U3440" s="50"/>
      <c r="V3440" s="50"/>
      <c r="W3440" s="50"/>
      <c r="X3440" s="50"/>
      <c r="Y3440" s="50"/>
      <c r="Z3440" s="50"/>
      <c r="AA3440" s="50"/>
      <c r="AB3440" s="50"/>
      <c r="AC3440" s="50"/>
      <c r="AD3440" s="50"/>
      <c r="AE3440" s="50"/>
      <c r="AF3440" s="50"/>
      <c r="AG3440" s="50"/>
      <c r="AH3440" s="50"/>
      <c r="AI3440" s="50"/>
      <c r="AJ3440" s="50"/>
      <c r="AK3440" s="50"/>
      <c r="AL3440" s="50"/>
      <c r="AM3440" s="50"/>
      <c r="AN3440" s="50"/>
      <c r="AO3440" s="50"/>
      <c r="AP3440" s="50"/>
      <c r="AQ3440" s="50"/>
      <c r="AR3440" s="50"/>
      <c r="AS3440" s="50"/>
      <c r="AT3440" s="50"/>
      <c r="AU3440" s="50"/>
      <c r="AV3440" s="50"/>
      <c r="AW3440" s="50"/>
      <c r="AX3440" s="50"/>
      <c r="AY3440" s="50"/>
      <c r="AZ3440" s="50"/>
      <c r="BA3440" s="50"/>
      <c r="BB3440" s="50"/>
      <c r="BC3440" s="50"/>
      <c r="BD3440" s="50"/>
      <c r="BE3440" s="50"/>
      <c r="BF3440" s="50"/>
      <c r="BG3440" s="50"/>
      <c r="BH3440" s="50"/>
      <c r="BI3440" s="50"/>
      <c r="BJ3440" s="50"/>
      <c r="BK3440" s="50"/>
      <c r="BL3440" s="50"/>
      <c r="BM3440" s="50"/>
      <c r="BN3440" s="50"/>
      <c r="BO3440" s="50"/>
      <c r="BP3440" s="50"/>
      <c r="BQ3440" s="50"/>
      <c r="BR3440" s="50"/>
      <c r="BS3440" s="50"/>
      <c r="BT3440" s="50"/>
      <c r="BU3440" s="50"/>
      <c r="BV3440" s="50"/>
      <c r="BW3440" s="50"/>
      <c r="BX3440" s="50"/>
      <c r="BY3440" s="50"/>
      <c r="BZ3440" s="50"/>
      <c r="CA3440" s="50"/>
      <c r="CB3440" s="50"/>
      <c r="CC3440" s="50"/>
      <c r="CD3440" s="50"/>
      <c r="CE3440" s="50"/>
      <c r="CF3440" s="50"/>
      <c r="CG3440" s="50"/>
      <c r="CH3440" s="50"/>
      <c r="CI3440" s="50"/>
      <c r="CJ3440" s="50"/>
      <c r="CK3440" s="50"/>
      <c r="CL3440" s="50"/>
      <c r="CM3440" s="50"/>
      <c r="CN3440" s="50"/>
      <c r="CO3440" s="50"/>
      <c r="CP3440" s="50"/>
      <c r="CQ3440" s="50"/>
      <c r="CR3440" s="50"/>
      <c r="CS3440" s="50"/>
      <c r="CT3440" s="50"/>
      <c r="CU3440" s="50"/>
      <c r="CV3440" s="50"/>
      <c r="CW3440" s="50"/>
      <c r="CX3440" s="50"/>
      <c r="CY3440" s="50"/>
      <c r="CZ3440" s="50"/>
      <c r="DA3440" s="50"/>
      <c r="DB3440" s="50"/>
      <c r="DC3440" s="50"/>
      <c r="DD3440" s="50"/>
      <c r="DE3440" s="50"/>
      <c r="DF3440" s="50"/>
      <c r="DG3440" s="50"/>
    </row>
    <row r="3441" spans="1:111" ht="13.5" x14ac:dyDescent="0.2">
      <c r="A3441" s="547"/>
      <c r="B3441" s="547"/>
      <c r="C3441" s="413"/>
      <c r="D3441" s="127" t="s">
        <v>8326</v>
      </c>
      <c r="E3441" s="353"/>
      <c r="F3441" s="352">
        <f t="shared" si="106"/>
        <v>0</v>
      </c>
      <c r="G3441" s="352">
        <f t="shared" si="107"/>
        <v>0</v>
      </c>
      <c r="H3441" s="50"/>
      <c r="I3441" s="50"/>
      <c r="J3441" s="50"/>
      <c r="K3441" s="50"/>
      <c r="L3441" s="50"/>
      <c r="M3441" s="50"/>
      <c r="N3441" s="50"/>
      <c r="O3441" s="50"/>
      <c r="P3441" s="50"/>
      <c r="Q3441" s="50"/>
      <c r="R3441" s="50"/>
      <c r="S3441" s="50"/>
      <c r="T3441" s="50"/>
      <c r="U3441" s="50"/>
      <c r="V3441" s="50"/>
      <c r="W3441" s="50"/>
      <c r="X3441" s="50"/>
      <c r="Y3441" s="50"/>
      <c r="Z3441" s="50"/>
      <c r="AA3441" s="50"/>
      <c r="AB3441" s="50"/>
      <c r="AC3441" s="50"/>
      <c r="AD3441" s="50"/>
      <c r="AE3441" s="50"/>
      <c r="AF3441" s="50"/>
      <c r="AG3441" s="50"/>
      <c r="AH3441" s="50"/>
      <c r="AI3441" s="50"/>
      <c r="AJ3441" s="50"/>
      <c r="AK3441" s="50"/>
      <c r="AL3441" s="50"/>
      <c r="AM3441" s="50"/>
      <c r="AN3441" s="50"/>
      <c r="AO3441" s="50"/>
      <c r="AP3441" s="50"/>
      <c r="AQ3441" s="50"/>
      <c r="AR3441" s="50"/>
      <c r="AS3441" s="50"/>
      <c r="AT3441" s="50"/>
      <c r="AU3441" s="50"/>
      <c r="AV3441" s="50"/>
      <c r="AW3441" s="50"/>
      <c r="AX3441" s="50"/>
      <c r="AY3441" s="50"/>
      <c r="AZ3441" s="50"/>
      <c r="BA3441" s="50"/>
      <c r="BB3441" s="50"/>
      <c r="BC3441" s="50"/>
      <c r="BD3441" s="50"/>
      <c r="BE3441" s="50"/>
      <c r="BF3441" s="50"/>
      <c r="BG3441" s="50"/>
      <c r="BH3441" s="50"/>
      <c r="BI3441" s="50"/>
      <c r="BJ3441" s="50"/>
      <c r="BK3441" s="50"/>
      <c r="BL3441" s="50"/>
      <c r="BM3441" s="50"/>
      <c r="BN3441" s="50"/>
      <c r="BO3441" s="50"/>
      <c r="BP3441" s="50"/>
      <c r="BQ3441" s="50"/>
      <c r="BR3441" s="50"/>
      <c r="BS3441" s="50"/>
      <c r="BT3441" s="50"/>
      <c r="BU3441" s="50"/>
      <c r="BV3441" s="50"/>
      <c r="BW3441" s="50"/>
      <c r="BX3441" s="50"/>
      <c r="BY3441" s="50"/>
      <c r="BZ3441" s="50"/>
      <c r="CA3441" s="50"/>
      <c r="CB3441" s="50"/>
      <c r="CC3441" s="50"/>
      <c r="CD3441" s="50"/>
      <c r="CE3441" s="50"/>
      <c r="CF3441" s="50"/>
      <c r="CG3441" s="50"/>
      <c r="CH3441" s="50"/>
      <c r="CI3441" s="50"/>
      <c r="CJ3441" s="50"/>
      <c r="CK3441" s="50"/>
      <c r="CL3441" s="50"/>
      <c r="CM3441" s="50"/>
      <c r="CN3441" s="50"/>
      <c r="CO3441" s="50"/>
      <c r="CP3441" s="50"/>
      <c r="CQ3441" s="50"/>
      <c r="CR3441" s="50"/>
      <c r="CS3441" s="50"/>
      <c r="CT3441" s="50"/>
      <c r="CU3441" s="50"/>
      <c r="CV3441" s="50"/>
      <c r="CW3441" s="50"/>
      <c r="CX3441" s="50"/>
      <c r="CY3441" s="50"/>
      <c r="CZ3441" s="50"/>
      <c r="DA3441" s="50"/>
      <c r="DB3441" s="50"/>
      <c r="DC3441" s="50"/>
      <c r="DD3441" s="50"/>
      <c r="DE3441" s="50"/>
      <c r="DF3441" s="50"/>
      <c r="DG3441" s="50"/>
    </row>
    <row r="3442" spans="1:111" ht="13.5" x14ac:dyDescent="0.2">
      <c r="A3442" s="547"/>
      <c r="B3442" s="547"/>
      <c r="C3442" s="413"/>
      <c r="D3442" s="127" t="s">
        <v>8327</v>
      </c>
      <c r="E3442" s="353"/>
      <c r="F3442" s="352">
        <f t="shared" si="106"/>
        <v>0</v>
      </c>
      <c r="G3442" s="352">
        <f t="shared" si="107"/>
        <v>0</v>
      </c>
      <c r="H3442" s="50"/>
      <c r="I3442" s="50"/>
      <c r="J3442" s="50"/>
      <c r="K3442" s="50"/>
      <c r="L3442" s="50"/>
      <c r="M3442" s="50"/>
      <c r="N3442" s="50"/>
      <c r="O3442" s="50"/>
      <c r="P3442" s="50"/>
      <c r="Q3442" s="50"/>
      <c r="R3442" s="50"/>
      <c r="S3442" s="50"/>
      <c r="T3442" s="50"/>
      <c r="U3442" s="50"/>
      <c r="V3442" s="50"/>
      <c r="W3442" s="50"/>
      <c r="X3442" s="50"/>
      <c r="Y3442" s="50"/>
      <c r="Z3442" s="50"/>
      <c r="AA3442" s="50"/>
      <c r="AB3442" s="50"/>
      <c r="AC3442" s="50"/>
      <c r="AD3442" s="50"/>
      <c r="AE3442" s="50"/>
      <c r="AF3442" s="50"/>
      <c r="AG3442" s="50"/>
      <c r="AH3442" s="50"/>
      <c r="AI3442" s="50"/>
      <c r="AJ3442" s="50"/>
      <c r="AK3442" s="50"/>
      <c r="AL3442" s="50"/>
      <c r="AM3442" s="50"/>
      <c r="AN3442" s="50"/>
      <c r="AO3442" s="50"/>
      <c r="AP3442" s="50"/>
      <c r="AQ3442" s="50"/>
      <c r="AR3442" s="50"/>
      <c r="AS3442" s="50"/>
      <c r="AT3442" s="50"/>
      <c r="AU3442" s="50"/>
      <c r="AV3442" s="50"/>
      <c r="AW3442" s="50"/>
      <c r="AX3442" s="50"/>
      <c r="AY3442" s="50"/>
      <c r="AZ3442" s="50"/>
      <c r="BA3442" s="50"/>
      <c r="BB3442" s="50"/>
      <c r="BC3442" s="50"/>
      <c r="BD3442" s="50"/>
      <c r="BE3442" s="50"/>
      <c r="BF3442" s="50"/>
      <c r="BG3442" s="50"/>
      <c r="BH3442" s="50"/>
      <c r="BI3442" s="50"/>
      <c r="BJ3442" s="50"/>
      <c r="BK3442" s="50"/>
      <c r="BL3442" s="50"/>
      <c r="BM3442" s="50"/>
      <c r="BN3442" s="50"/>
      <c r="BO3442" s="50"/>
      <c r="BP3442" s="50"/>
      <c r="BQ3442" s="50"/>
      <c r="BR3442" s="50"/>
      <c r="BS3442" s="50"/>
      <c r="BT3442" s="50"/>
      <c r="BU3442" s="50"/>
      <c r="BV3442" s="50"/>
      <c r="BW3442" s="50"/>
      <c r="BX3442" s="50"/>
      <c r="BY3442" s="50"/>
      <c r="BZ3442" s="50"/>
      <c r="CA3442" s="50"/>
      <c r="CB3442" s="50"/>
      <c r="CC3442" s="50"/>
      <c r="CD3442" s="50"/>
      <c r="CE3442" s="50"/>
      <c r="CF3442" s="50"/>
      <c r="CG3442" s="50"/>
      <c r="CH3442" s="50"/>
      <c r="CI3442" s="50"/>
      <c r="CJ3442" s="50"/>
      <c r="CK3442" s="50"/>
      <c r="CL3442" s="50"/>
      <c r="CM3442" s="50"/>
      <c r="CN3442" s="50"/>
      <c r="CO3442" s="50"/>
      <c r="CP3442" s="50"/>
      <c r="CQ3442" s="50"/>
      <c r="CR3442" s="50"/>
      <c r="CS3442" s="50"/>
      <c r="CT3442" s="50"/>
      <c r="CU3442" s="50"/>
      <c r="CV3442" s="50"/>
      <c r="CW3442" s="50"/>
      <c r="CX3442" s="50"/>
      <c r="CY3442" s="50"/>
      <c r="CZ3442" s="50"/>
      <c r="DA3442" s="50"/>
      <c r="DB3442" s="50"/>
      <c r="DC3442" s="50"/>
      <c r="DD3442" s="50"/>
      <c r="DE3442" s="50"/>
      <c r="DF3442" s="50"/>
      <c r="DG3442" s="50"/>
    </row>
    <row r="3443" spans="1:111" ht="13.5" x14ac:dyDescent="0.2">
      <c r="A3443" s="547"/>
      <c r="B3443" s="547"/>
      <c r="C3443" s="413"/>
      <c r="D3443" s="127" t="s">
        <v>8328</v>
      </c>
      <c r="E3443" s="353"/>
      <c r="F3443" s="352">
        <f t="shared" si="106"/>
        <v>0</v>
      </c>
      <c r="G3443" s="352">
        <f t="shared" si="107"/>
        <v>0</v>
      </c>
      <c r="H3443" s="50"/>
      <c r="I3443" s="50"/>
      <c r="J3443" s="50"/>
      <c r="K3443" s="50"/>
      <c r="L3443" s="50"/>
      <c r="M3443" s="50"/>
      <c r="N3443" s="50"/>
      <c r="O3443" s="50"/>
      <c r="P3443" s="50"/>
      <c r="Q3443" s="50"/>
      <c r="R3443" s="50"/>
      <c r="S3443" s="50"/>
      <c r="T3443" s="50"/>
      <c r="U3443" s="50"/>
      <c r="V3443" s="50"/>
      <c r="W3443" s="50"/>
      <c r="X3443" s="50"/>
      <c r="Y3443" s="50"/>
      <c r="Z3443" s="50"/>
      <c r="AA3443" s="50"/>
      <c r="AB3443" s="50"/>
      <c r="AC3443" s="50"/>
      <c r="AD3443" s="50"/>
      <c r="AE3443" s="50"/>
      <c r="AF3443" s="50"/>
      <c r="AG3443" s="50"/>
      <c r="AH3443" s="50"/>
      <c r="AI3443" s="50"/>
      <c r="AJ3443" s="50"/>
      <c r="AK3443" s="50"/>
      <c r="AL3443" s="50"/>
      <c r="AM3443" s="50"/>
      <c r="AN3443" s="50"/>
      <c r="AO3443" s="50"/>
      <c r="AP3443" s="50"/>
      <c r="AQ3443" s="50"/>
      <c r="AR3443" s="50"/>
      <c r="AS3443" s="50"/>
      <c r="AT3443" s="50"/>
      <c r="AU3443" s="50"/>
      <c r="AV3443" s="50"/>
      <c r="AW3443" s="50"/>
      <c r="AX3443" s="50"/>
      <c r="AY3443" s="50"/>
      <c r="AZ3443" s="50"/>
      <c r="BA3443" s="50"/>
      <c r="BB3443" s="50"/>
      <c r="BC3443" s="50"/>
      <c r="BD3443" s="50"/>
      <c r="BE3443" s="50"/>
      <c r="BF3443" s="50"/>
      <c r="BG3443" s="50"/>
      <c r="BH3443" s="50"/>
      <c r="BI3443" s="50"/>
      <c r="BJ3443" s="50"/>
      <c r="BK3443" s="50"/>
      <c r="BL3443" s="50"/>
      <c r="BM3443" s="50"/>
      <c r="BN3443" s="50"/>
      <c r="BO3443" s="50"/>
      <c r="BP3443" s="50"/>
      <c r="BQ3443" s="50"/>
      <c r="BR3443" s="50"/>
      <c r="BS3443" s="50"/>
      <c r="BT3443" s="50"/>
      <c r="BU3443" s="50"/>
      <c r="BV3443" s="50"/>
      <c r="BW3443" s="50"/>
      <c r="BX3443" s="50"/>
      <c r="BY3443" s="50"/>
      <c r="BZ3443" s="50"/>
      <c r="CA3443" s="50"/>
      <c r="CB3443" s="50"/>
      <c r="CC3443" s="50"/>
      <c r="CD3443" s="50"/>
      <c r="CE3443" s="50"/>
      <c r="CF3443" s="50"/>
      <c r="CG3443" s="50"/>
      <c r="CH3443" s="50"/>
      <c r="CI3443" s="50"/>
      <c r="CJ3443" s="50"/>
      <c r="CK3443" s="50"/>
      <c r="CL3443" s="50"/>
      <c r="CM3443" s="50"/>
      <c r="CN3443" s="50"/>
      <c r="CO3443" s="50"/>
      <c r="CP3443" s="50"/>
      <c r="CQ3443" s="50"/>
      <c r="CR3443" s="50"/>
      <c r="CS3443" s="50"/>
      <c r="CT3443" s="50"/>
      <c r="CU3443" s="50"/>
      <c r="CV3443" s="50"/>
      <c r="CW3443" s="50"/>
      <c r="CX3443" s="50"/>
      <c r="CY3443" s="50"/>
      <c r="CZ3443" s="50"/>
      <c r="DA3443" s="50"/>
      <c r="DB3443" s="50"/>
      <c r="DC3443" s="50"/>
      <c r="DD3443" s="50"/>
      <c r="DE3443" s="50"/>
      <c r="DF3443" s="50"/>
      <c r="DG3443" s="50"/>
    </row>
    <row r="3444" spans="1:111" ht="13.5" x14ac:dyDescent="0.2">
      <c r="A3444" s="547"/>
      <c r="B3444" s="547"/>
      <c r="C3444" s="413"/>
      <c r="D3444" s="127" t="s">
        <v>8329</v>
      </c>
      <c r="E3444" s="353"/>
      <c r="F3444" s="352">
        <f t="shared" si="106"/>
        <v>0</v>
      </c>
      <c r="G3444" s="352">
        <f t="shared" si="107"/>
        <v>0</v>
      </c>
      <c r="H3444" s="50"/>
      <c r="I3444" s="50"/>
      <c r="J3444" s="50"/>
      <c r="K3444" s="50"/>
      <c r="L3444" s="50"/>
      <c r="M3444" s="50"/>
      <c r="N3444" s="50"/>
      <c r="O3444" s="50"/>
      <c r="P3444" s="50"/>
      <c r="Q3444" s="50"/>
      <c r="R3444" s="50"/>
      <c r="S3444" s="50"/>
      <c r="T3444" s="50"/>
      <c r="U3444" s="50"/>
      <c r="V3444" s="50"/>
      <c r="W3444" s="50"/>
      <c r="X3444" s="50"/>
      <c r="Y3444" s="50"/>
      <c r="Z3444" s="50"/>
      <c r="AA3444" s="50"/>
      <c r="AB3444" s="50"/>
      <c r="AC3444" s="50"/>
      <c r="AD3444" s="50"/>
      <c r="AE3444" s="50"/>
      <c r="AF3444" s="50"/>
      <c r="AG3444" s="50"/>
      <c r="AH3444" s="50"/>
      <c r="AI3444" s="50"/>
      <c r="AJ3444" s="50"/>
      <c r="AK3444" s="50"/>
      <c r="AL3444" s="50"/>
      <c r="AM3444" s="50"/>
      <c r="AN3444" s="50"/>
      <c r="AO3444" s="50"/>
      <c r="AP3444" s="50"/>
      <c r="AQ3444" s="50"/>
      <c r="AR3444" s="50"/>
      <c r="AS3444" s="50"/>
      <c r="AT3444" s="50"/>
      <c r="AU3444" s="50"/>
      <c r="AV3444" s="50"/>
      <c r="AW3444" s="50"/>
      <c r="AX3444" s="50"/>
      <c r="AY3444" s="50"/>
      <c r="AZ3444" s="50"/>
      <c r="BA3444" s="50"/>
      <c r="BB3444" s="50"/>
      <c r="BC3444" s="50"/>
      <c r="BD3444" s="50"/>
      <c r="BE3444" s="50"/>
      <c r="BF3444" s="50"/>
      <c r="BG3444" s="50"/>
      <c r="BH3444" s="50"/>
      <c r="BI3444" s="50"/>
      <c r="BJ3444" s="50"/>
      <c r="BK3444" s="50"/>
      <c r="BL3444" s="50"/>
      <c r="BM3444" s="50"/>
      <c r="BN3444" s="50"/>
      <c r="BO3444" s="50"/>
      <c r="BP3444" s="50"/>
      <c r="BQ3444" s="50"/>
      <c r="BR3444" s="50"/>
      <c r="BS3444" s="50"/>
      <c r="BT3444" s="50"/>
      <c r="BU3444" s="50"/>
      <c r="BV3444" s="50"/>
      <c r="BW3444" s="50"/>
      <c r="BX3444" s="50"/>
      <c r="BY3444" s="50"/>
      <c r="BZ3444" s="50"/>
      <c r="CA3444" s="50"/>
      <c r="CB3444" s="50"/>
      <c r="CC3444" s="50"/>
      <c r="CD3444" s="50"/>
      <c r="CE3444" s="50"/>
      <c r="CF3444" s="50"/>
      <c r="CG3444" s="50"/>
      <c r="CH3444" s="50"/>
      <c r="CI3444" s="50"/>
      <c r="CJ3444" s="50"/>
      <c r="CK3444" s="50"/>
      <c r="CL3444" s="50"/>
      <c r="CM3444" s="50"/>
      <c r="CN3444" s="50"/>
      <c r="CO3444" s="50"/>
      <c r="CP3444" s="50"/>
      <c r="CQ3444" s="50"/>
      <c r="CR3444" s="50"/>
      <c r="CS3444" s="50"/>
      <c r="CT3444" s="50"/>
      <c r="CU3444" s="50"/>
      <c r="CV3444" s="50"/>
      <c r="CW3444" s="50"/>
      <c r="CX3444" s="50"/>
      <c r="CY3444" s="50"/>
      <c r="CZ3444" s="50"/>
      <c r="DA3444" s="50"/>
      <c r="DB3444" s="50"/>
      <c r="DC3444" s="50"/>
      <c r="DD3444" s="50"/>
      <c r="DE3444" s="50"/>
      <c r="DF3444" s="50"/>
      <c r="DG3444" s="50"/>
    </row>
    <row r="3445" spans="1:111" ht="13.5" x14ac:dyDescent="0.2">
      <c r="A3445" s="547"/>
      <c r="B3445" s="547"/>
      <c r="C3445" s="413"/>
      <c r="D3445" s="127" t="s">
        <v>8330</v>
      </c>
      <c r="E3445" s="353"/>
      <c r="F3445" s="352">
        <f t="shared" si="106"/>
        <v>0</v>
      </c>
      <c r="G3445" s="352">
        <f t="shared" si="107"/>
        <v>0</v>
      </c>
      <c r="H3445" s="50"/>
      <c r="I3445" s="50"/>
      <c r="J3445" s="50"/>
      <c r="K3445" s="50"/>
      <c r="L3445" s="50"/>
      <c r="M3445" s="50"/>
      <c r="N3445" s="50"/>
      <c r="O3445" s="50"/>
      <c r="P3445" s="50"/>
      <c r="Q3445" s="50"/>
      <c r="R3445" s="50"/>
      <c r="S3445" s="50"/>
      <c r="T3445" s="50"/>
      <c r="U3445" s="50"/>
      <c r="V3445" s="50"/>
      <c r="W3445" s="50"/>
      <c r="X3445" s="50"/>
      <c r="Y3445" s="50"/>
      <c r="Z3445" s="50"/>
      <c r="AA3445" s="50"/>
      <c r="AB3445" s="50"/>
      <c r="AC3445" s="50"/>
      <c r="AD3445" s="50"/>
      <c r="AE3445" s="50"/>
      <c r="AF3445" s="50"/>
      <c r="AG3445" s="50"/>
      <c r="AH3445" s="50"/>
      <c r="AI3445" s="50"/>
      <c r="AJ3445" s="50"/>
      <c r="AK3445" s="50"/>
      <c r="AL3445" s="50"/>
      <c r="AM3445" s="50"/>
      <c r="AN3445" s="50"/>
      <c r="AO3445" s="50"/>
      <c r="AP3445" s="50"/>
      <c r="AQ3445" s="50"/>
      <c r="AR3445" s="50"/>
      <c r="AS3445" s="50"/>
      <c r="AT3445" s="50"/>
      <c r="AU3445" s="50"/>
      <c r="AV3445" s="50"/>
      <c r="AW3445" s="50"/>
      <c r="AX3445" s="50"/>
      <c r="AY3445" s="50"/>
      <c r="AZ3445" s="50"/>
      <c r="BA3445" s="50"/>
      <c r="BB3445" s="50"/>
      <c r="BC3445" s="50"/>
      <c r="BD3445" s="50"/>
      <c r="BE3445" s="50"/>
      <c r="BF3445" s="50"/>
      <c r="BG3445" s="50"/>
      <c r="BH3445" s="50"/>
      <c r="BI3445" s="50"/>
      <c r="BJ3445" s="50"/>
      <c r="BK3445" s="50"/>
      <c r="BL3445" s="50"/>
      <c r="BM3445" s="50"/>
      <c r="BN3445" s="50"/>
      <c r="BO3445" s="50"/>
      <c r="BP3445" s="50"/>
      <c r="BQ3445" s="50"/>
      <c r="BR3445" s="50"/>
      <c r="BS3445" s="50"/>
      <c r="BT3445" s="50"/>
      <c r="BU3445" s="50"/>
      <c r="BV3445" s="50"/>
      <c r="BW3445" s="50"/>
      <c r="BX3445" s="50"/>
      <c r="BY3445" s="50"/>
      <c r="BZ3445" s="50"/>
      <c r="CA3445" s="50"/>
      <c r="CB3445" s="50"/>
      <c r="CC3445" s="50"/>
      <c r="CD3445" s="50"/>
      <c r="CE3445" s="50"/>
      <c r="CF3445" s="50"/>
      <c r="CG3445" s="50"/>
      <c r="CH3445" s="50"/>
      <c r="CI3445" s="50"/>
      <c r="CJ3445" s="50"/>
      <c r="CK3445" s="50"/>
      <c r="CL3445" s="50"/>
      <c r="CM3445" s="50"/>
      <c r="CN3445" s="50"/>
      <c r="CO3445" s="50"/>
      <c r="CP3445" s="50"/>
      <c r="CQ3445" s="50"/>
      <c r="CR3445" s="50"/>
      <c r="CS3445" s="50"/>
      <c r="CT3445" s="50"/>
      <c r="CU3445" s="50"/>
      <c r="CV3445" s="50"/>
      <c r="CW3445" s="50"/>
      <c r="CX3445" s="50"/>
      <c r="CY3445" s="50"/>
      <c r="CZ3445" s="50"/>
      <c r="DA3445" s="50"/>
      <c r="DB3445" s="50"/>
      <c r="DC3445" s="50"/>
      <c r="DD3445" s="50"/>
      <c r="DE3445" s="50"/>
      <c r="DF3445" s="50"/>
      <c r="DG3445" s="50"/>
    </row>
    <row r="3446" spans="1:111" ht="13.5" x14ac:dyDescent="0.2">
      <c r="A3446" s="547"/>
      <c r="B3446" s="547"/>
      <c r="C3446" s="413"/>
      <c r="D3446" s="127" t="s">
        <v>8331</v>
      </c>
      <c r="E3446" s="353"/>
      <c r="F3446" s="352">
        <f t="shared" si="106"/>
        <v>0</v>
      </c>
      <c r="G3446" s="352">
        <f t="shared" si="107"/>
        <v>0</v>
      </c>
      <c r="H3446" s="50"/>
      <c r="I3446" s="50"/>
      <c r="J3446" s="50"/>
      <c r="K3446" s="50"/>
      <c r="L3446" s="50"/>
      <c r="M3446" s="50"/>
      <c r="N3446" s="50"/>
      <c r="O3446" s="50"/>
      <c r="P3446" s="50"/>
      <c r="Q3446" s="50"/>
      <c r="R3446" s="50"/>
      <c r="S3446" s="50"/>
      <c r="T3446" s="50"/>
      <c r="U3446" s="50"/>
      <c r="V3446" s="50"/>
      <c r="W3446" s="50"/>
      <c r="X3446" s="50"/>
      <c r="Y3446" s="50"/>
      <c r="Z3446" s="50"/>
      <c r="AA3446" s="50"/>
      <c r="AB3446" s="50"/>
      <c r="AC3446" s="50"/>
      <c r="AD3446" s="50"/>
      <c r="AE3446" s="50"/>
      <c r="AF3446" s="50"/>
      <c r="AG3446" s="50"/>
      <c r="AH3446" s="50"/>
      <c r="AI3446" s="50"/>
      <c r="AJ3446" s="50"/>
      <c r="AK3446" s="50"/>
      <c r="AL3446" s="50"/>
      <c r="AM3446" s="50"/>
      <c r="AN3446" s="50"/>
      <c r="AO3446" s="50"/>
      <c r="AP3446" s="50"/>
      <c r="AQ3446" s="50"/>
      <c r="AR3446" s="50"/>
      <c r="AS3446" s="50"/>
      <c r="AT3446" s="50"/>
      <c r="AU3446" s="50"/>
      <c r="AV3446" s="50"/>
      <c r="AW3446" s="50"/>
      <c r="AX3446" s="50"/>
      <c r="AY3446" s="50"/>
      <c r="AZ3446" s="50"/>
      <c r="BA3446" s="50"/>
      <c r="BB3446" s="50"/>
      <c r="BC3446" s="50"/>
      <c r="BD3446" s="50"/>
      <c r="BE3446" s="50"/>
      <c r="BF3446" s="50"/>
      <c r="BG3446" s="50"/>
      <c r="BH3446" s="50"/>
      <c r="BI3446" s="50"/>
      <c r="BJ3446" s="50"/>
      <c r="BK3446" s="50"/>
      <c r="BL3446" s="50"/>
      <c r="BM3446" s="50"/>
      <c r="BN3446" s="50"/>
      <c r="BO3446" s="50"/>
      <c r="BP3446" s="50"/>
      <c r="BQ3446" s="50"/>
      <c r="BR3446" s="50"/>
      <c r="BS3446" s="50"/>
      <c r="BT3446" s="50"/>
      <c r="BU3446" s="50"/>
      <c r="BV3446" s="50"/>
      <c r="BW3446" s="50"/>
      <c r="BX3446" s="50"/>
      <c r="BY3446" s="50"/>
      <c r="BZ3446" s="50"/>
      <c r="CA3446" s="50"/>
      <c r="CB3446" s="50"/>
      <c r="CC3446" s="50"/>
      <c r="CD3446" s="50"/>
      <c r="CE3446" s="50"/>
      <c r="CF3446" s="50"/>
      <c r="CG3446" s="50"/>
      <c r="CH3446" s="50"/>
      <c r="CI3446" s="50"/>
      <c r="CJ3446" s="50"/>
      <c r="CK3446" s="50"/>
      <c r="CL3446" s="50"/>
      <c r="CM3446" s="50"/>
      <c r="CN3446" s="50"/>
      <c r="CO3446" s="50"/>
      <c r="CP3446" s="50"/>
      <c r="CQ3446" s="50"/>
      <c r="CR3446" s="50"/>
      <c r="CS3446" s="50"/>
      <c r="CT3446" s="50"/>
      <c r="CU3446" s="50"/>
      <c r="CV3446" s="50"/>
      <c r="CW3446" s="50"/>
      <c r="CX3446" s="50"/>
      <c r="CY3446" s="50"/>
      <c r="CZ3446" s="50"/>
      <c r="DA3446" s="50"/>
      <c r="DB3446" s="50"/>
      <c r="DC3446" s="50"/>
      <c r="DD3446" s="50"/>
      <c r="DE3446" s="50"/>
      <c r="DF3446" s="50"/>
      <c r="DG3446" s="50"/>
    </row>
    <row r="3447" spans="1:111" ht="13.5" x14ac:dyDescent="0.2">
      <c r="A3447" s="547"/>
      <c r="B3447" s="547"/>
      <c r="C3447" s="413"/>
      <c r="D3447" s="127" t="s">
        <v>8332</v>
      </c>
      <c r="E3447" s="353"/>
      <c r="F3447" s="352">
        <f t="shared" si="106"/>
        <v>0</v>
      </c>
      <c r="G3447" s="352">
        <f t="shared" si="107"/>
        <v>0</v>
      </c>
      <c r="H3447" s="50"/>
      <c r="I3447" s="50"/>
      <c r="J3447" s="50"/>
      <c r="K3447" s="50"/>
      <c r="L3447" s="50"/>
      <c r="M3447" s="50"/>
      <c r="N3447" s="50"/>
      <c r="O3447" s="50"/>
      <c r="P3447" s="50"/>
      <c r="Q3447" s="50"/>
      <c r="R3447" s="50"/>
      <c r="S3447" s="50"/>
      <c r="T3447" s="50"/>
      <c r="U3447" s="50"/>
      <c r="V3447" s="50"/>
      <c r="W3447" s="50"/>
      <c r="X3447" s="50"/>
      <c r="Y3447" s="50"/>
      <c r="Z3447" s="50"/>
      <c r="AA3447" s="50"/>
      <c r="AB3447" s="50"/>
      <c r="AC3447" s="50"/>
      <c r="AD3447" s="50"/>
      <c r="AE3447" s="50"/>
      <c r="AF3447" s="50"/>
      <c r="AG3447" s="50"/>
      <c r="AH3447" s="50"/>
      <c r="AI3447" s="50"/>
      <c r="AJ3447" s="50"/>
      <c r="AK3447" s="50"/>
      <c r="AL3447" s="50"/>
      <c r="AM3447" s="50"/>
      <c r="AN3447" s="50"/>
      <c r="AO3447" s="50"/>
      <c r="AP3447" s="50"/>
      <c r="AQ3447" s="50"/>
      <c r="AR3447" s="50"/>
      <c r="AS3447" s="50"/>
      <c r="AT3447" s="50"/>
      <c r="AU3447" s="50"/>
      <c r="AV3447" s="50"/>
      <c r="AW3447" s="50"/>
      <c r="AX3447" s="50"/>
      <c r="AY3447" s="50"/>
      <c r="AZ3447" s="50"/>
      <c r="BA3447" s="50"/>
      <c r="BB3447" s="50"/>
      <c r="BC3447" s="50"/>
      <c r="BD3447" s="50"/>
      <c r="BE3447" s="50"/>
      <c r="BF3447" s="50"/>
      <c r="BG3447" s="50"/>
      <c r="BH3447" s="50"/>
      <c r="BI3447" s="50"/>
      <c r="BJ3447" s="50"/>
      <c r="BK3447" s="50"/>
      <c r="BL3447" s="50"/>
      <c r="BM3447" s="50"/>
      <c r="BN3447" s="50"/>
      <c r="BO3447" s="50"/>
      <c r="BP3447" s="50"/>
      <c r="BQ3447" s="50"/>
      <c r="BR3447" s="50"/>
      <c r="BS3447" s="50"/>
      <c r="BT3447" s="50"/>
      <c r="BU3447" s="50"/>
      <c r="BV3447" s="50"/>
      <c r="BW3447" s="50"/>
      <c r="BX3447" s="50"/>
      <c r="BY3447" s="50"/>
      <c r="BZ3447" s="50"/>
      <c r="CA3447" s="50"/>
      <c r="CB3447" s="50"/>
      <c r="CC3447" s="50"/>
      <c r="CD3447" s="50"/>
      <c r="CE3447" s="50"/>
      <c r="CF3447" s="50"/>
      <c r="CG3447" s="50"/>
      <c r="CH3447" s="50"/>
      <c r="CI3447" s="50"/>
      <c r="CJ3447" s="50"/>
      <c r="CK3447" s="50"/>
      <c r="CL3447" s="50"/>
      <c r="CM3447" s="50"/>
      <c r="CN3447" s="50"/>
      <c r="CO3447" s="50"/>
      <c r="CP3447" s="50"/>
      <c r="CQ3447" s="50"/>
      <c r="CR3447" s="50"/>
      <c r="CS3447" s="50"/>
      <c r="CT3447" s="50"/>
      <c r="CU3447" s="50"/>
      <c r="CV3447" s="50"/>
      <c r="CW3447" s="50"/>
      <c r="CX3447" s="50"/>
      <c r="CY3447" s="50"/>
      <c r="CZ3447" s="50"/>
      <c r="DA3447" s="50"/>
      <c r="DB3447" s="50"/>
      <c r="DC3447" s="50"/>
      <c r="DD3447" s="50"/>
      <c r="DE3447" s="50"/>
      <c r="DF3447" s="50"/>
      <c r="DG3447" s="50"/>
    </row>
    <row r="3448" spans="1:111" ht="13.5" x14ac:dyDescent="0.2">
      <c r="A3448" s="547"/>
      <c r="B3448" s="547"/>
      <c r="C3448" s="413"/>
      <c r="D3448" s="127" t="s">
        <v>8333</v>
      </c>
      <c r="E3448" s="353"/>
      <c r="F3448" s="352">
        <f t="shared" si="106"/>
        <v>0</v>
      </c>
      <c r="G3448" s="352">
        <f t="shared" si="107"/>
        <v>0</v>
      </c>
      <c r="H3448" s="50"/>
      <c r="I3448" s="50"/>
      <c r="J3448" s="50"/>
      <c r="K3448" s="50"/>
      <c r="L3448" s="50"/>
      <c r="M3448" s="50"/>
      <c r="N3448" s="50"/>
      <c r="O3448" s="50"/>
      <c r="P3448" s="50"/>
      <c r="Q3448" s="50"/>
      <c r="R3448" s="50"/>
      <c r="S3448" s="50"/>
      <c r="T3448" s="50"/>
      <c r="U3448" s="50"/>
      <c r="V3448" s="50"/>
      <c r="W3448" s="50"/>
      <c r="X3448" s="50"/>
      <c r="Y3448" s="50"/>
      <c r="Z3448" s="50"/>
      <c r="AA3448" s="50"/>
      <c r="AB3448" s="50"/>
      <c r="AC3448" s="50"/>
      <c r="AD3448" s="50"/>
      <c r="AE3448" s="50"/>
      <c r="AF3448" s="50"/>
      <c r="AG3448" s="50"/>
      <c r="AH3448" s="50"/>
      <c r="AI3448" s="50"/>
      <c r="AJ3448" s="50"/>
      <c r="AK3448" s="50"/>
      <c r="AL3448" s="50"/>
      <c r="AM3448" s="50"/>
      <c r="AN3448" s="50"/>
      <c r="AO3448" s="50"/>
      <c r="AP3448" s="50"/>
      <c r="AQ3448" s="50"/>
      <c r="AR3448" s="50"/>
      <c r="AS3448" s="50"/>
      <c r="AT3448" s="50"/>
      <c r="AU3448" s="50"/>
      <c r="AV3448" s="50"/>
      <c r="AW3448" s="50"/>
      <c r="AX3448" s="50"/>
      <c r="AY3448" s="50"/>
      <c r="AZ3448" s="50"/>
      <c r="BA3448" s="50"/>
      <c r="BB3448" s="50"/>
      <c r="BC3448" s="50"/>
      <c r="BD3448" s="50"/>
      <c r="BE3448" s="50"/>
      <c r="BF3448" s="50"/>
      <c r="BG3448" s="50"/>
      <c r="BH3448" s="50"/>
      <c r="BI3448" s="50"/>
      <c r="BJ3448" s="50"/>
      <c r="BK3448" s="50"/>
      <c r="BL3448" s="50"/>
      <c r="BM3448" s="50"/>
      <c r="BN3448" s="50"/>
      <c r="BO3448" s="50"/>
      <c r="BP3448" s="50"/>
      <c r="BQ3448" s="50"/>
      <c r="BR3448" s="50"/>
      <c r="BS3448" s="50"/>
      <c r="BT3448" s="50"/>
      <c r="BU3448" s="50"/>
      <c r="BV3448" s="50"/>
      <c r="BW3448" s="50"/>
      <c r="BX3448" s="50"/>
      <c r="BY3448" s="50"/>
      <c r="BZ3448" s="50"/>
      <c r="CA3448" s="50"/>
      <c r="CB3448" s="50"/>
      <c r="CC3448" s="50"/>
      <c r="CD3448" s="50"/>
      <c r="CE3448" s="50"/>
      <c r="CF3448" s="50"/>
      <c r="CG3448" s="50"/>
      <c r="CH3448" s="50"/>
      <c r="CI3448" s="50"/>
      <c r="CJ3448" s="50"/>
      <c r="CK3448" s="50"/>
      <c r="CL3448" s="50"/>
      <c r="CM3448" s="50"/>
      <c r="CN3448" s="50"/>
      <c r="CO3448" s="50"/>
      <c r="CP3448" s="50"/>
      <c r="CQ3448" s="50"/>
      <c r="CR3448" s="50"/>
      <c r="CS3448" s="50"/>
      <c r="CT3448" s="50"/>
      <c r="CU3448" s="50"/>
      <c r="CV3448" s="50"/>
      <c r="CW3448" s="50"/>
      <c r="CX3448" s="50"/>
      <c r="CY3448" s="50"/>
      <c r="CZ3448" s="50"/>
      <c r="DA3448" s="50"/>
      <c r="DB3448" s="50"/>
      <c r="DC3448" s="50"/>
      <c r="DD3448" s="50"/>
      <c r="DE3448" s="50"/>
      <c r="DF3448" s="50"/>
      <c r="DG3448" s="50"/>
    </row>
    <row r="3449" spans="1:111" ht="27" x14ac:dyDescent="0.2">
      <c r="A3449" s="547"/>
      <c r="B3449" s="547"/>
      <c r="C3449" s="413"/>
      <c r="D3449" s="127" t="s">
        <v>8334</v>
      </c>
      <c r="E3449" s="353"/>
      <c r="F3449" s="352">
        <f t="shared" si="106"/>
        <v>0</v>
      </c>
      <c r="G3449" s="352">
        <f t="shared" si="107"/>
        <v>0</v>
      </c>
      <c r="H3449" s="50"/>
      <c r="I3449" s="50"/>
      <c r="J3449" s="50"/>
      <c r="K3449" s="50"/>
      <c r="L3449" s="50"/>
      <c r="M3449" s="50"/>
      <c r="N3449" s="50"/>
      <c r="O3449" s="50"/>
      <c r="P3449" s="50"/>
      <c r="Q3449" s="50"/>
      <c r="R3449" s="50"/>
      <c r="S3449" s="50"/>
      <c r="T3449" s="50"/>
      <c r="U3449" s="50"/>
      <c r="V3449" s="50"/>
      <c r="W3449" s="50"/>
      <c r="X3449" s="50"/>
      <c r="Y3449" s="50"/>
      <c r="Z3449" s="50"/>
      <c r="AA3449" s="50"/>
      <c r="AB3449" s="50"/>
      <c r="AC3449" s="50"/>
      <c r="AD3449" s="50"/>
      <c r="AE3449" s="50"/>
      <c r="AF3449" s="50"/>
      <c r="AG3449" s="50"/>
      <c r="AH3449" s="50"/>
      <c r="AI3449" s="50"/>
      <c r="AJ3449" s="50"/>
      <c r="AK3449" s="50"/>
      <c r="AL3449" s="50"/>
      <c r="AM3449" s="50"/>
      <c r="AN3449" s="50"/>
      <c r="AO3449" s="50"/>
      <c r="AP3449" s="50"/>
      <c r="AQ3449" s="50"/>
      <c r="AR3449" s="50"/>
      <c r="AS3449" s="50"/>
      <c r="AT3449" s="50"/>
      <c r="AU3449" s="50"/>
      <c r="AV3449" s="50"/>
      <c r="AW3449" s="50"/>
      <c r="AX3449" s="50"/>
      <c r="AY3449" s="50"/>
      <c r="AZ3449" s="50"/>
      <c r="BA3449" s="50"/>
      <c r="BB3449" s="50"/>
      <c r="BC3449" s="50"/>
      <c r="BD3449" s="50"/>
      <c r="BE3449" s="50"/>
      <c r="BF3449" s="50"/>
      <c r="BG3449" s="50"/>
      <c r="BH3449" s="50"/>
      <c r="BI3449" s="50"/>
      <c r="BJ3449" s="50"/>
      <c r="BK3449" s="50"/>
      <c r="BL3449" s="50"/>
      <c r="BM3449" s="50"/>
      <c r="BN3449" s="50"/>
      <c r="BO3449" s="50"/>
      <c r="BP3449" s="50"/>
      <c r="BQ3449" s="50"/>
      <c r="BR3449" s="50"/>
      <c r="BS3449" s="50"/>
      <c r="BT3449" s="50"/>
      <c r="BU3449" s="50"/>
      <c r="BV3449" s="50"/>
      <c r="BW3449" s="50"/>
      <c r="BX3449" s="50"/>
      <c r="BY3449" s="50"/>
      <c r="BZ3449" s="50"/>
      <c r="CA3449" s="50"/>
      <c r="CB3449" s="50"/>
      <c r="CC3449" s="50"/>
      <c r="CD3449" s="50"/>
      <c r="CE3449" s="50"/>
      <c r="CF3449" s="50"/>
      <c r="CG3449" s="50"/>
      <c r="CH3449" s="50"/>
      <c r="CI3449" s="50"/>
      <c r="CJ3449" s="50"/>
      <c r="CK3449" s="50"/>
      <c r="CL3449" s="50"/>
      <c r="CM3449" s="50"/>
      <c r="CN3449" s="50"/>
      <c r="CO3449" s="50"/>
      <c r="CP3449" s="50"/>
      <c r="CQ3449" s="50"/>
      <c r="CR3449" s="50"/>
      <c r="CS3449" s="50"/>
      <c r="CT3449" s="50"/>
      <c r="CU3449" s="50"/>
      <c r="CV3449" s="50"/>
      <c r="CW3449" s="50"/>
      <c r="CX3449" s="50"/>
      <c r="CY3449" s="50"/>
      <c r="CZ3449" s="50"/>
      <c r="DA3449" s="50"/>
      <c r="DB3449" s="50"/>
      <c r="DC3449" s="50"/>
      <c r="DD3449" s="50"/>
      <c r="DE3449" s="50"/>
      <c r="DF3449" s="50"/>
      <c r="DG3449" s="50"/>
    </row>
    <row r="3450" spans="1:111" x14ac:dyDescent="0.2">
      <c r="A3450" s="546"/>
      <c r="B3450" s="546"/>
      <c r="C3450" s="413"/>
      <c r="D3450" s="127" t="s">
        <v>1272</v>
      </c>
      <c r="E3450" s="353">
        <v>660</v>
      </c>
      <c r="F3450" s="352">
        <f t="shared" si="106"/>
        <v>396</v>
      </c>
      <c r="G3450" s="352">
        <f t="shared" si="107"/>
        <v>330</v>
      </c>
      <c r="H3450" s="50"/>
      <c r="I3450" s="50"/>
      <c r="J3450" s="50"/>
      <c r="K3450" s="50"/>
      <c r="L3450" s="50"/>
      <c r="M3450" s="50"/>
      <c r="N3450" s="50"/>
      <c r="O3450" s="50"/>
      <c r="P3450" s="50"/>
      <c r="Q3450" s="50"/>
      <c r="R3450" s="50"/>
      <c r="S3450" s="50"/>
      <c r="T3450" s="50"/>
      <c r="U3450" s="50"/>
      <c r="V3450" s="50"/>
      <c r="W3450" s="50"/>
      <c r="X3450" s="50"/>
      <c r="Y3450" s="50"/>
      <c r="Z3450" s="50"/>
      <c r="AA3450" s="50"/>
      <c r="AB3450" s="50"/>
      <c r="AC3450" s="50"/>
      <c r="AD3450" s="50"/>
      <c r="AE3450" s="50"/>
      <c r="AF3450" s="50"/>
      <c r="AG3450" s="50"/>
      <c r="AH3450" s="50"/>
      <c r="AI3450" s="50"/>
      <c r="AJ3450" s="50"/>
      <c r="AK3450" s="50"/>
      <c r="AL3450" s="50"/>
      <c r="AM3450" s="50"/>
      <c r="AN3450" s="50"/>
      <c r="AO3450" s="50"/>
      <c r="AP3450" s="50"/>
      <c r="AQ3450" s="50"/>
      <c r="AR3450" s="50"/>
      <c r="AS3450" s="50"/>
      <c r="AT3450" s="50"/>
      <c r="AU3450" s="50"/>
      <c r="AV3450" s="50"/>
      <c r="AW3450" s="50"/>
      <c r="AX3450" s="50"/>
      <c r="AY3450" s="50"/>
      <c r="AZ3450" s="50"/>
      <c r="BA3450" s="50"/>
      <c r="BB3450" s="50"/>
      <c r="BC3450" s="50"/>
      <c r="BD3450" s="50"/>
      <c r="BE3450" s="50"/>
      <c r="BF3450" s="50"/>
      <c r="BG3450" s="50"/>
      <c r="BH3450" s="50"/>
      <c r="BI3450" s="50"/>
      <c r="BJ3450" s="50"/>
      <c r="BK3450" s="50"/>
      <c r="BL3450" s="50"/>
      <c r="BM3450" s="50"/>
      <c r="BN3450" s="50"/>
      <c r="BO3450" s="50"/>
      <c r="BP3450" s="50"/>
      <c r="BQ3450" s="50"/>
      <c r="BR3450" s="50"/>
      <c r="BS3450" s="50"/>
      <c r="BT3450" s="50"/>
      <c r="BU3450" s="50"/>
      <c r="BV3450" s="50"/>
      <c r="BW3450" s="50"/>
      <c r="BX3450" s="50"/>
      <c r="BY3450" s="50"/>
      <c r="BZ3450" s="50"/>
      <c r="CA3450" s="50"/>
      <c r="CB3450" s="50"/>
      <c r="CC3450" s="50"/>
      <c r="CD3450" s="50"/>
      <c r="CE3450" s="50"/>
      <c r="CF3450" s="50"/>
      <c r="CG3450" s="50"/>
      <c r="CH3450" s="50"/>
      <c r="CI3450" s="50"/>
      <c r="CJ3450" s="50"/>
      <c r="CK3450" s="50"/>
      <c r="CL3450" s="50"/>
      <c r="CM3450" s="50"/>
      <c r="CN3450" s="50"/>
      <c r="CO3450" s="50"/>
      <c r="CP3450" s="50"/>
      <c r="CQ3450" s="50"/>
      <c r="CR3450" s="50"/>
      <c r="CS3450" s="50"/>
      <c r="CT3450" s="50"/>
      <c r="CU3450" s="50"/>
      <c r="CV3450" s="50"/>
      <c r="CW3450" s="50"/>
      <c r="CX3450" s="50"/>
      <c r="CY3450" s="50"/>
      <c r="CZ3450" s="50"/>
      <c r="DA3450" s="50"/>
      <c r="DB3450" s="50"/>
      <c r="DC3450" s="50"/>
      <c r="DD3450" s="50"/>
      <c r="DE3450" s="50"/>
      <c r="DF3450" s="50"/>
      <c r="DG3450" s="50"/>
    </row>
    <row r="3451" spans="1:111" x14ac:dyDescent="0.2">
      <c r="A3451" s="545" t="s">
        <v>1273</v>
      </c>
      <c r="B3451" s="545" t="s">
        <v>1273</v>
      </c>
      <c r="C3451" s="413"/>
      <c r="D3451" s="244" t="s">
        <v>1274</v>
      </c>
      <c r="E3451" s="353"/>
      <c r="F3451" s="352">
        <f t="shared" si="106"/>
        <v>0</v>
      </c>
      <c r="G3451" s="352">
        <f t="shared" si="107"/>
        <v>0</v>
      </c>
      <c r="H3451" s="50"/>
      <c r="I3451" s="50"/>
      <c r="J3451" s="50"/>
      <c r="K3451" s="50"/>
      <c r="L3451" s="50"/>
      <c r="M3451" s="50"/>
      <c r="N3451" s="50"/>
      <c r="O3451" s="50"/>
      <c r="P3451" s="50"/>
      <c r="Q3451" s="50"/>
      <c r="R3451" s="50"/>
      <c r="S3451" s="50"/>
      <c r="T3451" s="50"/>
      <c r="U3451" s="50"/>
      <c r="V3451" s="50"/>
      <c r="W3451" s="50"/>
      <c r="X3451" s="50"/>
      <c r="Y3451" s="50"/>
      <c r="Z3451" s="50"/>
      <c r="AA3451" s="50"/>
      <c r="AB3451" s="50"/>
      <c r="AC3451" s="50"/>
      <c r="AD3451" s="50"/>
      <c r="AE3451" s="50"/>
      <c r="AF3451" s="50"/>
      <c r="AG3451" s="50"/>
      <c r="AH3451" s="50"/>
      <c r="AI3451" s="50"/>
      <c r="AJ3451" s="50"/>
      <c r="AK3451" s="50"/>
      <c r="AL3451" s="50"/>
      <c r="AM3451" s="50"/>
      <c r="AN3451" s="50"/>
      <c r="AO3451" s="50"/>
      <c r="AP3451" s="50"/>
      <c r="AQ3451" s="50"/>
      <c r="AR3451" s="50"/>
      <c r="AS3451" s="50"/>
      <c r="AT3451" s="50"/>
      <c r="AU3451" s="50"/>
      <c r="AV3451" s="50"/>
      <c r="AW3451" s="50"/>
      <c r="AX3451" s="50"/>
      <c r="AY3451" s="50"/>
      <c r="AZ3451" s="50"/>
      <c r="BA3451" s="50"/>
      <c r="BB3451" s="50"/>
      <c r="BC3451" s="50"/>
      <c r="BD3451" s="50"/>
      <c r="BE3451" s="50"/>
      <c r="BF3451" s="50"/>
      <c r="BG3451" s="50"/>
      <c r="BH3451" s="50"/>
      <c r="BI3451" s="50"/>
      <c r="BJ3451" s="50"/>
      <c r="BK3451" s="50"/>
      <c r="BL3451" s="50"/>
      <c r="BM3451" s="50"/>
      <c r="BN3451" s="50"/>
      <c r="BO3451" s="50"/>
      <c r="BP3451" s="50"/>
      <c r="BQ3451" s="50"/>
      <c r="BR3451" s="50"/>
      <c r="BS3451" s="50"/>
      <c r="BT3451" s="50"/>
      <c r="BU3451" s="50"/>
      <c r="BV3451" s="50"/>
      <c r="BW3451" s="50"/>
      <c r="BX3451" s="50"/>
      <c r="BY3451" s="50"/>
      <c r="BZ3451" s="50"/>
      <c r="CA3451" s="50"/>
      <c r="CB3451" s="50"/>
      <c r="CC3451" s="50"/>
      <c r="CD3451" s="50"/>
      <c r="CE3451" s="50"/>
      <c r="CF3451" s="50"/>
      <c r="CG3451" s="50"/>
      <c r="CH3451" s="50"/>
      <c r="CI3451" s="50"/>
      <c r="CJ3451" s="50"/>
      <c r="CK3451" s="50"/>
      <c r="CL3451" s="50"/>
      <c r="CM3451" s="50"/>
      <c r="CN3451" s="50"/>
      <c r="CO3451" s="50"/>
      <c r="CP3451" s="50"/>
      <c r="CQ3451" s="50"/>
      <c r="CR3451" s="50"/>
      <c r="CS3451" s="50"/>
      <c r="CT3451" s="50"/>
      <c r="CU3451" s="50"/>
      <c r="CV3451" s="50"/>
      <c r="CW3451" s="50"/>
      <c r="CX3451" s="50"/>
      <c r="CY3451" s="50"/>
      <c r="CZ3451" s="50"/>
      <c r="DA3451" s="50"/>
      <c r="DB3451" s="50"/>
      <c r="DC3451" s="50"/>
      <c r="DD3451" s="50"/>
      <c r="DE3451" s="50"/>
      <c r="DF3451" s="50"/>
      <c r="DG3451" s="50"/>
    </row>
    <row r="3452" spans="1:111" ht="13.5" x14ac:dyDescent="0.2">
      <c r="A3452" s="547"/>
      <c r="B3452" s="547"/>
      <c r="C3452" s="413"/>
      <c r="D3452" s="127" t="s">
        <v>8335</v>
      </c>
      <c r="E3452" s="353"/>
      <c r="F3452" s="352">
        <f t="shared" si="106"/>
        <v>0</v>
      </c>
      <c r="G3452" s="352">
        <f t="shared" si="107"/>
        <v>0</v>
      </c>
      <c r="H3452" s="50"/>
      <c r="I3452" s="50"/>
      <c r="J3452" s="50"/>
      <c r="K3452" s="50"/>
      <c r="L3452" s="50"/>
      <c r="M3452" s="50"/>
      <c r="N3452" s="50"/>
      <c r="O3452" s="50"/>
      <c r="P3452" s="50"/>
      <c r="Q3452" s="50"/>
      <c r="R3452" s="50"/>
      <c r="S3452" s="50"/>
      <c r="T3452" s="50"/>
      <c r="U3452" s="50"/>
      <c r="V3452" s="50"/>
      <c r="W3452" s="50"/>
      <c r="X3452" s="50"/>
      <c r="Y3452" s="50"/>
      <c r="Z3452" s="50"/>
      <c r="AA3452" s="50"/>
      <c r="AB3452" s="50"/>
      <c r="AC3452" s="50"/>
      <c r="AD3452" s="50"/>
      <c r="AE3452" s="50"/>
      <c r="AF3452" s="50"/>
      <c r="AG3452" s="50"/>
      <c r="AH3452" s="50"/>
      <c r="AI3452" s="50"/>
      <c r="AJ3452" s="50"/>
      <c r="AK3452" s="50"/>
      <c r="AL3452" s="50"/>
      <c r="AM3452" s="50"/>
      <c r="AN3452" s="50"/>
      <c r="AO3452" s="50"/>
      <c r="AP3452" s="50"/>
      <c r="AQ3452" s="50"/>
      <c r="AR3452" s="50"/>
      <c r="AS3452" s="50"/>
      <c r="AT3452" s="50"/>
      <c r="AU3452" s="50"/>
      <c r="AV3452" s="50"/>
      <c r="AW3452" s="50"/>
      <c r="AX3452" s="50"/>
      <c r="AY3452" s="50"/>
      <c r="AZ3452" s="50"/>
      <c r="BA3452" s="50"/>
      <c r="BB3452" s="50"/>
      <c r="BC3452" s="50"/>
      <c r="BD3452" s="50"/>
      <c r="BE3452" s="50"/>
      <c r="BF3452" s="50"/>
      <c r="BG3452" s="50"/>
      <c r="BH3452" s="50"/>
      <c r="BI3452" s="50"/>
      <c r="BJ3452" s="50"/>
      <c r="BK3452" s="50"/>
      <c r="BL3452" s="50"/>
      <c r="BM3452" s="50"/>
      <c r="BN3452" s="50"/>
      <c r="BO3452" s="50"/>
      <c r="BP3452" s="50"/>
      <c r="BQ3452" s="50"/>
      <c r="BR3452" s="50"/>
      <c r="BS3452" s="50"/>
      <c r="BT3452" s="50"/>
      <c r="BU3452" s="50"/>
      <c r="BV3452" s="50"/>
      <c r="BW3452" s="50"/>
      <c r="BX3452" s="50"/>
      <c r="BY3452" s="50"/>
      <c r="BZ3452" s="50"/>
      <c r="CA3452" s="50"/>
      <c r="CB3452" s="50"/>
      <c r="CC3452" s="50"/>
      <c r="CD3452" s="50"/>
      <c r="CE3452" s="50"/>
      <c r="CF3452" s="50"/>
      <c r="CG3452" s="50"/>
      <c r="CH3452" s="50"/>
      <c r="CI3452" s="50"/>
      <c r="CJ3452" s="50"/>
      <c r="CK3452" s="50"/>
      <c r="CL3452" s="50"/>
      <c r="CM3452" s="50"/>
      <c r="CN3452" s="50"/>
      <c r="CO3452" s="50"/>
      <c r="CP3452" s="50"/>
      <c r="CQ3452" s="50"/>
      <c r="CR3452" s="50"/>
      <c r="CS3452" s="50"/>
      <c r="CT3452" s="50"/>
      <c r="CU3452" s="50"/>
      <c r="CV3452" s="50"/>
      <c r="CW3452" s="50"/>
      <c r="CX3452" s="50"/>
      <c r="CY3452" s="50"/>
      <c r="CZ3452" s="50"/>
      <c r="DA3452" s="50"/>
      <c r="DB3452" s="50"/>
      <c r="DC3452" s="50"/>
      <c r="DD3452" s="50"/>
      <c r="DE3452" s="50"/>
      <c r="DF3452" s="50"/>
      <c r="DG3452" s="50"/>
    </row>
    <row r="3453" spans="1:111" ht="13.5" x14ac:dyDescent="0.2">
      <c r="A3453" s="547"/>
      <c r="B3453" s="547"/>
      <c r="C3453" s="413"/>
      <c r="D3453" s="127" t="s">
        <v>8336</v>
      </c>
      <c r="E3453" s="353"/>
      <c r="F3453" s="352">
        <f t="shared" si="106"/>
        <v>0</v>
      </c>
      <c r="G3453" s="352">
        <f t="shared" si="107"/>
        <v>0</v>
      </c>
      <c r="H3453" s="50"/>
      <c r="I3453" s="50"/>
      <c r="J3453" s="50"/>
      <c r="K3453" s="50"/>
      <c r="L3453" s="50"/>
      <c r="M3453" s="50"/>
      <c r="N3453" s="50"/>
      <c r="O3453" s="50"/>
      <c r="P3453" s="50"/>
      <c r="Q3453" s="50"/>
      <c r="R3453" s="50"/>
      <c r="S3453" s="50"/>
      <c r="T3453" s="50"/>
      <c r="U3453" s="50"/>
      <c r="V3453" s="50"/>
      <c r="W3453" s="50"/>
      <c r="X3453" s="50"/>
      <c r="Y3453" s="50"/>
      <c r="Z3453" s="50"/>
      <c r="AA3453" s="50"/>
      <c r="AB3453" s="50"/>
      <c r="AC3453" s="50"/>
      <c r="AD3453" s="50"/>
      <c r="AE3453" s="50"/>
      <c r="AF3453" s="50"/>
      <c r="AG3453" s="50"/>
      <c r="AH3453" s="50"/>
      <c r="AI3453" s="50"/>
      <c r="AJ3453" s="50"/>
      <c r="AK3453" s="50"/>
      <c r="AL3453" s="50"/>
      <c r="AM3453" s="50"/>
      <c r="AN3453" s="50"/>
      <c r="AO3453" s="50"/>
      <c r="AP3453" s="50"/>
      <c r="AQ3453" s="50"/>
      <c r="AR3453" s="50"/>
      <c r="AS3453" s="50"/>
      <c r="AT3453" s="50"/>
      <c r="AU3453" s="50"/>
      <c r="AV3453" s="50"/>
      <c r="AW3453" s="50"/>
      <c r="AX3453" s="50"/>
      <c r="AY3453" s="50"/>
      <c r="AZ3453" s="50"/>
      <c r="BA3453" s="50"/>
      <c r="BB3453" s="50"/>
      <c r="BC3453" s="50"/>
      <c r="BD3453" s="50"/>
      <c r="BE3453" s="50"/>
      <c r="BF3453" s="50"/>
      <c r="BG3453" s="50"/>
      <c r="BH3453" s="50"/>
      <c r="BI3453" s="50"/>
      <c r="BJ3453" s="50"/>
      <c r="BK3453" s="50"/>
      <c r="BL3453" s="50"/>
      <c r="BM3453" s="50"/>
      <c r="BN3453" s="50"/>
      <c r="BO3453" s="50"/>
      <c r="BP3453" s="50"/>
      <c r="BQ3453" s="50"/>
      <c r="BR3453" s="50"/>
      <c r="BS3453" s="50"/>
      <c r="BT3453" s="50"/>
      <c r="BU3453" s="50"/>
      <c r="BV3453" s="50"/>
      <c r="BW3453" s="50"/>
      <c r="BX3453" s="50"/>
      <c r="BY3453" s="50"/>
      <c r="BZ3453" s="50"/>
      <c r="CA3453" s="50"/>
      <c r="CB3453" s="50"/>
      <c r="CC3453" s="50"/>
      <c r="CD3453" s="50"/>
      <c r="CE3453" s="50"/>
      <c r="CF3453" s="50"/>
      <c r="CG3453" s="50"/>
      <c r="CH3453" s="50"/>
      <c r="CI3453" s="50"/>
      <c r="CJ3453" s="50"/>
      <c r="CK3453" s="50"/>
      <c r="CL3453" s="50"/>
      <c r="CM3453" s="50"/>
      <c r="CN3453" s="50"/>
      <c r="CO3453" s="50"/>
      <c r="CP3453" s="50"/>
      <c r="CQ3453" s="50"/>
      <c r="CR3453" s="50"/>
      <c r="CS3453" s="50"/>
      <c r="CT3453" s="50"/>
      <c r="CU3453" s="50"/>
      <c r="CV3453" s="50"/>
      <c r="CW3453" s="50"/>
      <c r="CX3453" s="50"/>
      <c r="CY3453" s="50"/>
      <c r="CZ3453" s="50"/>
      <c r="DA3453" s="50"/>
      <c r="DB3453" s="50"/>
      <c r="DC3453" s="50"/>
      <c r="DD3453" s="50"/>
      <c r="DE3453" s="50"/>
      <c r="DF3453" s="50"/>
      <c r="DG3453" s="50"/>
    </row>
    <row r="3454" spans="1:111" ht="13.5" x14ac:dyDescent="0.2">
      <c r="A3454" s="547"/>
      <c r="B3454" s="547"/>
      <c r="C3454" s="413"/>
      <c r="D3454" s="127" t="s">
        <v>8337</v>
      </c>
      <c r="E3454" s="353"/>
      <c r="F3454" s="352">
        <f t="shared" si="106"/>
        <v>0</v>
      </c>
      <c r="G3454" s="352">
        <f t="shared" si="107"/>
        <v>0</v>
      </c>
      <c r="H3454" s="50"/>
      <c r="I3454" s="50"/>
      <c r="J3454" s="50"/>
      <c r="K3454" s="50"/>
      <c r="L3454" s="50"/>
      <c r="M3454" s="50"/>
      <c r="N3454" s="50"/>
      <c r="O3454" s="50"/>
      <c r="P3454" s="50"/>
      <c r="Q3454" s="50"/>
      <c r="R3454" s="50"/>
      <c r="S3454" s="50"/>
      <c r="T3454" s="50"/>
      <c r="U3454" s="50"/>
      <c r="V3454" s="50"/>
      <c r="W3454" s="50"/>
      <c r="X3454" s="50"/>
      <c r="Y3454" s="50"/>
      <c r="Z3454" s="50"/>
      <c r="AA3454" s="50"/>
      <c r="AB3454" s="50"/>
      <c r="AC3454" s="50"/>
      <c r="AD3454" s="50"/>
      <c r="AE3454" s="50"/>
      <c r="AF3454" s="50"/>
      <c r="AG3454" s="50"/>
      <c r="AH3454" s="50"/>
      <c r="AI3454" s="50"/>
      <c r="AJ3454" s="50"/>
      <c r="AK3454" s="50"/>
      <c r="AL3454" s="50"/>
      <c r="AM3454" s="50"/>
      <c r="AN3454" s="50"/>
      <c r="AO3454" s="50"/>
      <c r="AP3454" s="50"/>
      <c r="AQ3454" s="50"/>
      <c r="AR3454" s="50"/>
      <c r="AS3454" s="50"/>
      <c r="AT3454" s="50"/>
      <c r="AU3454" s="50"/>
      <c r="AV3454" s="50"/>
      <c r="AW3454" s="50"/>
      <c r="AX3454" s="50"/>
      <c r="AY3454" s="50"/>
      <c r="AZ3454" s="50"/>
      <c r="BA3454" s="50"/>
      <c r="BB3454" s="50"/>
      <c r="BC3454" s="50"/>
      <c r="BD3454" s="50"/>
      <c r="BE3454" s="50"/>
      <c r="BF3454" s="50"/>
      <c r="BG3454" s="50"/>
      <c r="BH3454" s="50"/>
      <c r="BI3454" s="50"/>
      <c r="BJ3454" s="50"/>
      <c r="BK3454" s="50"/>
      <c r="BL3454" s="50"/>
      <c r="BM3454" s="50"/>
      <c r="BN3454" s="50"/>
      <c r="BO3454" s="50"/>
      <c r="BP3454" s="50"/>
      <c r="BQ3454" s="50"/>
      <c r="BR3454" s="50"/>
      <c r="BS3454" s="50"/>
      <c r="BT3454" s="50"/>
      <c r="BU3454" s="50"/>
      <c r="BV3454" s="50"/>
      <c r="BW3454" s="50"/>
      <c r="BX3454" s="50"/>
      <c r="BY3454" s="50"/>
      <c r="BZ3454" s="50"/>
      <c r="CA3454" s="50"/>
      <c r="CB3454" s="50"/>
      <c r="CC3454" s="50"/>
      <c r="CD3454" s="50"/>
      <c r="CE3454" s="50"/>
      <c r="CF3454" s="50"/>
      <c r="CG3454" s="50"/>
      <c r="CH3454" s="50"/>
      <c r="CI3454" s="50"/>
      <c r="CJ3454" s="50"/>
      <c r="CK3454" s="50"/>
      <c r="CL3454" s="50"/>
      <c r="CM3454" s="50"/>
      <c r="CN3454" s="50"/>
      <c r="CO3454" s="50"/>
      <c r="CP3454" s="50"/>
      <c r="CQ3454" s="50"/>
      <c r="CR3454" s="50"/>
      <c r="CS3454" s="50"/>
      <c r="CT3454" s="50"/>
      <c r="CU3454" s="50"/>
      <c r="CV3454" s="50"/>
      <c r="CW3454" s="50"/>
      <c r="CX3454" s="50"/>
      <c r="CY3454" s="50"/>
      <c r="CZ3454" s="50"/>
      <c r="DA3454" s="50"/>
      <c r="DB3454" s="50"/>
      <c r="DC3454" s="50"/>
      <c r="DD3454" s="50"/>
      <c r="DE3454" s="50"/>
      <c r="DF3454" s="50"/>
      <c r="DG3454" s="50"/>
    </row>
    <row r="3455" spans="1:111" ht="13.5" x14ac:dyDescent="0.2">
      <c r="A3455" s="547"/>
      <c r="B3455" s="547"/>
      <c r="C3455" s="413"/>
      <c r="D3455" s="127" t="s">
        <v>8338</v>
      </c>
      <c r="E3455" s="353"/>
      <c r="F3455" s="352">
        <f t="shared" si="106"/>
        <v>0</v>
      </c>
      <c r="G3455" s="352">
        <f t="shared" si="107"/>
        <v>0</v>
      </c>
      <c r="H3455" s="50"/>
      <c r="I3455" s="50"/>
      <c r="J3455" s="50"/>
      <c r="K3455" s="50"/>
      <c r="L3455" s="50"/>
      <c r="M3455" s="50"/>
      <c r="N3455" s="50"/>
      <c r="O3455" s="50"/>
      <c r="P3455" s="50"/>
      <c r="Q3455" s="50"/>
      <c r="R3455" s="50"/>
      <c r="S3455" s="50"/>
      <c r="T3455" s="50"/>
      <c r="U3455" s="50"/>
      <c r="V3455" s="50"/>
      <c r="W3455" s="50"/>
      <c r="X3455" s="50"/>
      <c r="Y3455" s="50"/>
      <c r="Z3455" s="50"/>
      <c r="AA3455" s="50"/>
      <c r="AB3455" s="50"/>
      <c r="AC3455" s="50"/>
      <c r="AD3455" s="50"/>
      <c r="AE3455" s="50"/>
      <c r="AF3455" s="50"/>
      <c r="AG3455" s="50"/>
      <c r="AH3455" s="50"/>
      <c r="AI3455" s="50"/>
      <c r="AJ3455" s="50"/>
      <c r="AK3455" s="50"/>
      <c r="AL3455" s="50"/>
      <c r="AM3455" s="50"/>
      <c r="AN3455" s="50"/>
      <c r="AO3455" s="50"/>
      <c r="AP3455" s="50"/>
      <c r="AQ3455" s="50"/>
      <c r="AR3455" s="50"/>
      <c r="AS3455" s="50"/>
      <c r="AT3455" s="50"/>
      <c r="AU3455" s="50"/>
      <c r="AV3455" s="50"/>
      <c r="AW3455" s="50"/>
      <c r="AX3455" s="50"/>
      <c r="AY3455" s="50"/>
      <c r="AZ3455" s="50"/>
      <c r="BA3455" s="50"/>
      <c r="BB3455" s="50"/>
      <c r="BC3455" s="50"/>
      <c r="BD3455" s="50"/>
      <c r="BE3455" s="50"/>
      <c r="BF3455" s="50"/>
      <c r="BG3455" s="50"/>
      <c r="BH3455" s="50"/>
      <c r="BI3455" s="50"/>
      <c r="BJ3455" s="50"/>
      <c r="BK3455" s="50"/>
      <c r="BL3455" s="50"/>
      <c r="BM3455" s="50"/>
      <c r="BN3455" s="50"/>
      <c r="BO3455" s="50"/>
      <c r="BP3455" s="50"/>
      <c r="BQ3455" s="50"/>
      <c r="BR3455" s="50"/>
      <c r="BS3455" s="50"/>
      <c r="BT3455" s="50"/>
      <c r="BU3455" s="50"/>
      <c r="BV3455" s="50"/>
      <c r="BW3455" s="50"/>
      <c r="BX3455" s="50"/>
      <c r="BY3455" s="50"/>
      <c r="BZ3455" s="50"/>
      <c r="CA3455" s="50"/>
      <c r="CB3455" s="50"/>
      <c r="CC3455" s="50"/>
      <c r="CD3455" s="50"/>
      <c r="CE3455" s="50"/>
      <c r="CF3455" s="50"/>
      <c r="CG3455" s="50"/>
      <c r="CH3455" s="50"/>
      <c r="CI3455" s="50"/>
      <c r="CJ3455" s="50"/>
      <c r="CK3455" s="50"/>
      <c r="CL3455" s="50"/>
      <c r="CM3455" s="50"/>
      <c r="CN3455" s="50"/>
      <c r="CO3455" s="50"/>
      <c r="CP3455" s="50"/>
      <c r="CQ3455" s="50"/>
      <c r="CR3455" s="50"/>
      <c r="CS3455" s="50"/>
      <c r="CT3455" s="50"/>
      <c r="CU3455" s="50"/>
      <c r="CV3455" s="50"/>
      <c r="CW3455" s="50"/>
      <c r="CX3455" s="50"/>
      <c r="CY3455" s="50"/>
      <c r="CZ3455" s="50"/>
      <c r="DA3455" s="50"/>
      <c r="DB3455" s="50"/>
      <c r="DC3455" s="50"/>
      <c r="DD3455" s="50"/>
      <c r="DE3455" s="50"/>
      <c r="DF3455" s="50"/>
      <c r="DG3455" s="50"/>
    </row>
    <row r="3456" spans="1:111" ht="13.5" x14ac:dyDescent="0.2">
      <c r="A3456" s="547"/>
      <c r="B3456" s="547"/>
      <c r="C3456" s="413"/>
      <c r="D3456" s="127" t="s">
        <v>8339</v>
      </c>
      <c r="E3456" s="353"/>
      <c r="F3456" s="352">
        <f t="shared" si="106"/>
        <v>0</v>
      </c>
      <c r="G3456" s="352">
        <f t="shared" si="107"/>
        <v>0</v>
      </c>
      <c r="H3456" s="50"/>
      <c r="I3456" s="50"/>
      <c r="J3456" s="50"/>
      <c r="K3456" s="50"/>
      <c r="L3456" s="50"/>
      <c r="M3456" s="50"/>
      <c r="N3456" s="50"/>
      <c r="O3456" s="50"/>
      <c r="P3456" s="50"/>
      <c r="Q3456" s="50"/>
      <c r="R3456" s="50"/>
      <c r="S3456" s="50"/>
      <c r="T3456" s="50"/>
      <c r="U3456" s="50"/>
      <c r="V3456" s="50"/>
      <c r="W3456" s="50"/>
      <c r="X3456" s="50"/>
      <c r="Y3456" s="50"/>
      <c r="Z3456" s="50"/>
      <c r="AA3456" s="50"/>
      <c r="AB3456" s="50"/>
      <c r="AC3456" s="50"/>
      <c r="AD3456" s="50"/>
      <c r="AE3456" s="50"/>
      <c r="AF3456" s="50"/>
      <c r="AG3456" s="50"/>
      <c r="AH3456" s="50"/>
      <c r="AI3456" s="50"/>
      <c r="AJ3456" s="50"/>
      <c r="AK3456" s="50"/>
      <c r="AL3456" s="50"/>
      <c r="AM3456" s="50"/>
      <c r="AN3456" s="50"/>
      <c r="AO3456" s="50"/>
      <c r="AP3456" s="50"/>
      <c r="AQ3456" s="50"/>
      <c r="AR3456" s="50"/>
      <c r="AS3456" s="50"/>
      <c r="AT3456" s="50"/>
      <c r="AU3456" s="50"/>
      <c r="AV3456" s="50"/>
      <c r="AW3456" s="50"/>
      <c r="AX3456" s="50"/>
      <c r="AY3456" s="50"/>
      <c r="AZ3456" s="50"/>
      <c r="BA3456" s="50"/>
      <c r="BB3456" s="50"/>
      <c r="BC3456" s="50"/>
      <c r="BD3456" s="50"/>
      <c r="BE3456" s="50"/>
      <c r="BF3456" s="50"/>
      <c r="BG3456" s="50"/>
      <c r="BH3456" s="50"/>
      <c r="BI3456" s="50"/>
      <c r="BJ3456" s="50"/>
      <c r="BK3456" s="50"/>
      <c r="BL3456" s="50"/>
      <c r="BM3456" s="50"/>
      <c r="BN3456" s="50"/>
      <c r="BO3456" s="50"/>
      <c r="BP3456" s="50"/>
      <c r="BQ3456" s="50"/>
      <c r="BR3456" s="50"/>
      <c r="BS3456" s="50"/>
      <c r="BT3456" s="50"/>
      <c r="BU3456" s="50"/>
      <c r="BV3456" s="50"/>
      <c r="BW3456" s="50"/>
      <c r="BX3456" s="50"/>
      <c r="BY3456" s="50"/>
      <c r="BZ3456" s="50"/>
      <c r="CA3456" s="50"/>
      <c r="CB3456" s="50"/>
      <c r="CC3456" s="50"/>
      <c r="CD3456" s="50"/>
      <c r="CE3456" s="50"/>
      <c r="CF3456" s="50"/>
      <c r="CG3456" s="50"/>
      <c r="CH3456" s="50"/>
      <c r="CI3456" s="50"/>
      <c r="CJ3456" s="50"/>
      <c r="CK3456" s="50"/>
      <c r="CL3456" s="50"/>
      <c r="CM3456" s="50"/>
      <c r="CN3456" s="50"/>
      <c r="CO3456" s="50"/>
      <c r="CP3456" s="50"/>
      <c r="CQ3456" s="50"/>
      <c r="CR3456" s="50"/>
      <c r="CS3456" s="50"/>
      <c r="CT3456" s="50"/>
      <c r="CU3456" s="50"/>
      <c r="CV3456" s="50"/>
      <c r="CW3456" s="50"/>
      <c r="CX3456" s="50"/>
      <c r="CY3456" s="50"/>
      <c r="CZ3456" s="50"/>
      <c r="DA3456" s="50"/>
      <c r="DB3456" s="50"/>
      <c r="DC3456" s="50"/>
      <c r="DD3456" s="50"/>
      <c r="DE3456" s="50"/>
      <c r="DF3456" s="50"/>
      <c r="DG3456" s="50"/>
    </row>
    <row r="3457" spans="1:111" x14ac:dyDescent="0.2">
      <c r="A3457" s="547"/>
      <c r="B3457" s="547"/>
      <c r="C3457" s="413"/>
      <c r="D3457" s="127" t="s">
        <v>1275</v>
      </c>
      <c r="E3457" s="353">
        <v>700</v>
      </c>
      <c r="F3457" s="352">
        <f t="shared" si="106"/>
        <v>420</v>
      </c>
      <c r="G3457" s="352">
        <f t="shared" si="107"/>
        <v>350</v>
      </c>
      <c r="H3457" s="50"/>
      <c r="I3457" s="50"/>
      <c r="J3457" s="50"/>
      <c r="K3457" s="50"/>
      <c r="L3457" s="50"/>
      <c r="M3457" s="50"/>
      <c r="N3457" s="50"/>
      <c r="O3457" s="50"/>
      <c r="P3457" s="50"/>
      <c r="Q3457" s="50"/>
      <c r="R3457" s="50"/>
      <c r="S3457" s="50"/>
      <c r="T3457" s="50"/>
      <c r="U3457" s="50"/>
      <c r="V3457" s="50"/>
      <c r="W3457" s="50"/>
      <c r="X3457" s="50"/>
      <c r="Y3457" s="50"/>
      <c r="Z3457" s="50"/>
      <c r="AA3457" s="50"/>
      <c r="AB3457" s="50"/>
      <c r="AC3457" s="50"/>
      <c r="AD3457" s="50"/>
      <c r="AE3457" s="50"/>
      <c r="AF3457" s="50"/>
      <c r="AG3457" s="50"/>
      <c r="AH3457" s="50"/>
      <c r="AI3457" s="50"/>
      <c r="AJ3457" s="50"/>
      <c r="AK3457" s="50"/>
      <c r="AL3457" s="50"/>
      <c r="AM3457" s="50"/>
      <c r="AN3457" s="50"/>
      <c r="AO3457" s="50"/>
      <c r="AP3457" s="50"/>
      <c r="AQ3457" s="50"/>
      <c r="AR3457" s="50"/>
      <c r="AS3457" s="50"/>
      <c r="AT3457" s="50"/>
      <c r="AU3457" s="50"/>
      <c r="AV3457" s="50"/>
      <c r="AW3457" s="50"/>
      <c r="AX3457" s="50"/>
      <c r="AY3457" s="50"/>
      <c r="AZ3457" s="50"/>
      <c r="BA3457" s="50"/>
      <c r="BB3457" s="50"/>
      <c r="BC3457" s="50"/>
      <c r="BD3457" s="50"/>
      <c r="BE3457" s="50"/>
      <c r="BF3457" s="50"/>
      <c r="BG3457" s="50"/>
      <c r="BH3457" s="50"/>
      <c r="BI3457" s="50"/>
      <c r="BJ3457" s="50"/>
      <c r="BK3457" s="50"/>
      <c r="BL3457" s="50"/>
      <c r="BM3457" s="50"/>
      <c r="BN3457" s="50"/>
      <c r="BO3457" s="50"/>
      <c r="BP3457" s="50"/>
      <c r="BQ3457" s="50"/>
      <c r="BR3457" s="50"/>
      <c r="BS3457" s="50"/>
      <c r="BT3457" s="50"/>
      <c r="BU3457" s="50"/>
      <c r="BV3457" s="50"/>
      <c r="BW3457" s="50"/>
      <c r="BX3457" s="50"/>
      <c r="BY3457" s="50"/>
      <c r="BZ3457" s="50"/>
      <c r="CA3457" s="50"/>
      <c r="CB3457" s="50"/>
      <c r="CC3457" s="50"/>
      <c r="CD3457" s="50"/>
      <c r="CE3457" s="50"/>
      <c r="CF3457" s="50"/>
      <c r="CG3457" s="50"/>
      <c r="CH3457" s="50"/>
      <c r="CI3457" s="50"/>
      <c r="CJ3457" s="50"/>
      <c r="CK3457" s="50"/>
      <c r="CL3457" s="50"/>
      <c r="CM3457" s="50"/>
      <c r="CN3457" s="50"/>
      <c r="CO3457" s="50"/>
      <c r="CP3457" s="50"/>
      <c r="CQ3457" s="50"/>
      <c r="CR3457" s="50"/>
      <c r="CS3457" s="50"/>
      <c r="CT3457" s="50"/>
      <c r="CU3457" s="50"/>
      <c r="CV3457" s="50"/>
      <c r="CW3457" s="50"/>
      <c r="CX3457" s="50"/>
      <c r="CY3457" s="50"/>
      <c r="CZ3457" s="50"/>
      <c r="DA3457" s="50"/>
      <c r="DB3457" s="50"/>
      <c r="DC3457" s="50"/>
      <c r="DD3457" s="50"/>
      <c r="DE3457" s="50"/>
      <c r="DF3457" s="50"/>
      <c r="DG3457" s="50"/>
    </row>
    <row r="3458" spans="1:111" ht="13.5" x14ac:dyDescent="0.2">
      <c r="A3458" s="547"/>
      <c r="B3458" s="547"/>
      <c r="C3458" s="413"/>
      <c r="D3458" s="127" t="s">
        <v>8340</v>
      </c>
      <c r="E3458" s="353"/>
      <c r="F3458" s="352">
        <f t="shared" si="106"/>
        <v>0</v>
      </c>
      <c r="G3458" s="352">
        <f t="shared" si="107"/>
        <v>0</v>
      </c>
      <c r="H3458" s="50"/>
      <c r="I3458" s="50"/>
      <c r="J3458" s="50"/>
      <c r="K3458" s="50"/>
      <c r="L3458" s="50"/>
      <c r="M3458" s="50"/>
      <c r="N3458" s="50"/>
      <c r="O3458" s="50"/>
      <c r="P3458" s="50"/>
      <c r="Q3458" s="50"/>
      <c r="R3458" s="50"/>
      <c r="S3458" s="50"/>
      <c r="T3458" s="50"/>
      <c r="U3458" s="50"/>
      <c r="V3458" s="50"/>
      <c r="W3458" s="50"/>
      <c r="X3458" s="50"/>
      <c r="Y3458" s="50"/>
      <c r="Z3458" s="50"/>
      <c r="AA3458" s="50"/>
      <c r="AB3458" s="50"/>
      <c r="AC3458" s="50"/>
      <c r="AD3458" s="50"/>
      <c r="AE3458" s="50"/>
      <c r="AF3458" s="50"/>
      <c r="AG3458" s="50"/>
      <c r="AH3458" s="50"/>
      <c r="AI3458" s="50"/>
      <c r="AJ3458" s="50"/>
      <c r="AK3458" s="50"/>
      <c r="AL3458" s="50"/>
      <c r="AM3458" s="50"/>
      <c r="AN3458" s="50"/>
      <c r="AO3458" s="50"/>
      <c r="AP3458" s="50"/>
      <c r="AQ3458" s="50"/>
      <c r="AR3458" s="50"/>
      <c r="AS3458" s="50"/>
      <c r="AT3458" s="50"/>
      <c r="AU3458" s="50"/>
      <c r="AV3458" s="50"/>
      <c r="AW3458" s="50"/>
      <c r="AX3458" s="50"/>
      <c r="AY3458" s="50"/>
      <c r="AZ3458" s="50"/>
      <c r="BA3458" s="50"/>
      <c r="BB3458" s="50"/>
      <c r="BC3458" s="50"/>
      <c r="BD3458" s="50"/>
      <c r="BE3458" s="50"/>
      <c r="BF3458" s="50"/>
      <c r="BG3458" s="50"/>
      <c r="BH3458" s="50"/>
      <c r="BI3458" s="50"/>
      <c r="BJ3458" s="50"/>
      <c r="BK3458" s="50"/>
      <c r="BL3458" s="50"/>
      <c r="BM3458" s="50"/>
      <c r="BN3458" s="50"/>
      <c r="BO3458" s="50"/>
      <c r="BP3458" s="50"/>
      <c r="BQ3458" s="50"/>
      <c r="BR3458" s="50"/>
      <c r="BS3458" s="50"/>
      <c r="BT3458" s="50"/>
      <c r="BU3458" s="50"/>
      <c r="BV3458" s="50"/>
      <c r="BW3458" s="50"/>
      <c r="BX3458" s="50"/>
      <c r="BY3458" s="50"/>
      <c r="BZ3458" s="50"/>
      <c r="CA3458" s="50"/>
      <c r="CB3458" s="50"/>
      <c r="CC3458" s="50"/>
      <c r="CD3458" s="50"/>
      <c r="CE3458" s="50"/>
      <c r="CF3458" s="50"/>
      <c r="CG3458" s="50"/>
      <c r="CH3458" s="50"/>
      <c r="CI3458" s="50"/>
      <c r="CJ3458" s="50"/>
      <c r="CK3458" s="50"/>
      <c r="CL3458" s="50"/>
      <c r="CM3458" s="50"/>
      <c r="CN3458" s="50"/>
      <c r="CO3458" s="50"/>
      <c r="CP3458" s="50"/>
      <c r="CQ3458" s="50"/>
      <c r="CR3458" s="50"/>
      <c r="CS3458" s="50"/>
      <c r="CT3458" s="50"/>
      <c r="CU3458" s="50"/>
      <c r="CV3458" s="50"/>
      <c r="CW3458" s="50"/>
      <c r="CX3458" s="50"/>
      <c r="CY3458" s="50"/>
      <c r="CZ3458" s="50"/>
      <c r="DA3458" s="50"/>
      <c r="DB3458" s="50"/>
      <c r="DC3458" s="50"/>
      <c r="DD3458" s="50"/>
      <c r="DE3458" s="50"/>
      <c r="DF3458" s="50"/>
      <c r="DG3458" s="50"/>
    </row>
    <row r="3459" spans="1:111" ht="13.5" x14ac:dyDescent="0.2">
      <c r="A3459" s="547"/>
      <c r="B3459" s="547"/>
      <c r="C3459" s="413"/>
      <c r="D3459" s="127" t="s">
        <v>8341</v>
      </c>
      <c r="E3459" s="353"/>
      <c r="F3459" s="352">
        <f t="shared" si="106"/>
        <v>0</v>
      </c>
      <c r="G3459" s="352">
        <f t="shared" si="107"/>
        <v>0</v>
      </c>
      <c r="H3459" s="50"/>
      <c r="I3459" s="50"/>
      <c r="J3459" s="50"/>
      <c r="K3459" s="50"/>
      <c r="L3459" s="50"/>
      <c r="M3459" s="50"/>
      <c r="N3459" s="50"/>
      <c r="O3459" s="50"/>
      <c r="P3459" s="50"/>
      <c r="Q3459" s="50"/>
      <c r="R3459" s="50"/>
      <c r="S3459" s="50"/>
      <c r="T3459" s="50"/>
      <c r="U3459" s="50"/>
      <c r="V3459" s="50"/>
      <c r="W3459" s="50"/>
      <c r="X3459" s="50"/>
      <c r="Y3459" s="50"/>
      <c r="Z3459" s="50"/>
      <c r="AA3459" s="50"/>
      <c r="AB3459" s="50"/>
      <c r="AC3459" s="50"/>
      <c r="AD3459" s="50"/>
      <c r="AE3459" s="50"/>
      <c r="AF3459" s="50"/>
      <c r="AG3459" s="50"/>
      <c r="AH3459" s="50"/>
      <c r="AI3459" s="50"/>
      <c r="AJ3459" s="50"/>
      <c r="AK3459" s="50"/>
      <c r="AL3459" s="50"/>
      <c r="AM3459" s="50"/>
      <c r="AN3459" s="50"/>
      <c r="AO3459" s="50"/>
      <c r="AP3459" s="50"/>
      <c r="AQ3459" s="50"/>
      <c r="AR3459" s="50"/>
      <c r="AS3459" s="50"/>
      <c r="AT3459" s="50"/>
      <c r="AU3459" s="50"/>
      <c r="AV3459" s="50"/>
      <c r="AW3459" s="50"/>
      <c r="AX3459" s="50"/>
      <c r="AY3459" s="50"/>
      <c r="AZ3459" s="50"/>
      <c r="BA3459" s="50"/>
      <c r="BB3459" s="50"/>
      <c r="BC3459" s="50"/>
      <c r="BD3459" s="50"/>
      <c r="BE3459" s="50"/>
      <c r="BF3459" s="50"/>
      <c r="BG3459" s="50"/>
      <c r="BH3459" s="50"/>
      <c r="BI3459" s="50"/>
      <c r="BJ3459" s="50"/>
      <c r="BK3459" s="50"/>
      <c r="BL3459" s="50"/>
      <c r="BM3459" s="50"/>
      <c r="BN3459" s="50"/>
      <c r="BO3459" s="50"/>
      <c r="BP3459" s="50"/>
      <c r="BQ3459" s="50"/>
      <c r="BR3459" s="50"/>
      <c r="BS3459" s="50"/>
      <c r="BT3459" s="50"/>
      <c r="BU3459" s="50"/>
      <c r="BV3459" s="50"/>
      <c r="BW3459" s="50"/>
      <c r="BX3459" s="50"/>
      <c r="BY3459" s="50"/>
      <c r="BZ3459" s="50"/>
      <c r="CA3459" s="50"/>
      <c r="CB3459" s="50"/>
      <c r="CC3459" s="50"/>
      <c r="CD3459" s="50"/>
      <c r="CE3459" s="50"/>
      <c r="CF3459" s="50"/>
      <c r="CG3459" s="50"/>
      <c r="CH3459" s="50"/>
      <c r="CI3459" s="50"/>
      <c r="CJ3459" s="50"/>
      <c r="CK3459" s="50"/>
      <c r="CL3459" s="50"/>
      <c r="CM3459" s="50"/>
      <c r="CN3459" s="50"/>
      <c r="CO3459" s="50"/>
      <c r="CP3459" s="50"/>
      <c r="CQ3459" s="50"/>
      <c r="CR3459" s="50"/>
      <c r="CS3459" s="50"/>
      <c r="CT3459" s="50"/>
      <c r="CU3459" s="50"/>
      <c r="CV3459" s="50"/>
      <c r="CW3459" s="50"/>
      <c r="CX3459" s="50"/>
      <c r="CY3459" s="50"/>
      <c r="CZ3459" s="50"/>
      <c r="DA3459" s="50"/>
      <c r="DB3459" s="50"/>
      <c r="DC3459" s="50"/>
      <c r="DD3459" s="50"/>
      <c r="DE3459" s="50"/>
      <c r="DF3459" s="50"/>
      <c r="DG3459" s="50"/>
    </row>
    <row r="3460" spans="1:111" ht="27" x14ac:dyDescent="0.2">
      <c r="A3460" s="547"/>
      <c r="B3460" s="547"/>
      <c r="C3460" s="413"/>
      <c r="D3460" s="127" t="s">
        <v>8342</v>
      </c>
      <c r="E3460" s="353"/>
      <c r="F3460" s="352">
        <f t="shared" si="106"/>
        <v>0</v>
      </c>
      <c r="G3460" s="352">
        <f t="shared" si="107"/>
        <v>0</v>
      </c>
      <c r="H3460" s="50"/>
      <c r="I3460" s="50"/>
      <c r="J3460" s="50"/>
      <c r="K3460" s="50"/>
      <c r="L3460" s="50"/>
      <c r="M3460" s="50"/>
      <c r="N3460" s="50"/>
      <c r="O3460" s="50"/>
      <c r="P3460" s="50"/>
      <c r="Q3460" s="50"/>
      <c r="R3460" s="50"/>
      <c r="S3460" s="50"/>
      <c r="T3460" s="50"/>
      <c r="U3460" s="50"/>
      <c r="V3460" s="50"/>
      <c r="W3460" s="50"/>
      <c r="X3460" s="50"/>
      <c r="Y3460" s="50"/>
      <c r="Z3460" s="50"/>
      <c r="AA3460" s="50"/>
      <c r="AB3460" s="50"/>
      <c r="AC3460" s="50"/>
      <c r="AD3460" s="50"/>
      <c r="AE3460" s="50"/>
      <c r="AF3460" s="50"/>
      <c r="AG3460" s="50"/>
      <c r="AH3460" s="50"/>
      <c r="AI3460" s="50"/>
      <c r="AJ3460" s="50"/>
      <c r="AK3460" s="50"/>
      <c r="AL3460" s="50"/>
      <c r="AM3460" s="50"/>
      <c r="AN3460" s="50"/>
      <c r="AO3460" s="50"/>
      <c r="AP3460" s="50"/>
      <c r="AQ3460" s="50"/>
      <c r="AR3460" s="50"/>
      <c r="AS3460" s="50"/>
      <c r="AT3460" s="50"/>
      <c r="AU3460" s="50"/>
      <c r="AV3460" s="50"/>
      <c r="AW3460" s="50"/>
      <c r="AX3460" s="50"/>
      <c r="AY3460" s="50"/>
      <c r="AZ3460" s="50"/>
      <c r="BA3460" s="50"/>
      <c r="BB3460" s="50"/>
      <c r="BC3460" s="50"/>
      <c r="BD3460" s="50"/>
      <c r="BE3460" s="50"/>
      <c r="BF3460" s="50"/>
      <c r="BG3460" s="50"/>
      <c r="BH3460" s="50"/>
      <c r="BI3460" s="50"/>
      <c r="BJ3460" s="50"/>
      <c r="BK3460" s="50"/>
      <c r="BL3460" s="50"/>
      <c r="BM3460" s="50"/>
      <c r="BN3460" s="50"/>
      <c r="BO3460" s="50"/>
      <c r="BP3460" s="50"/>
      <c r="BQ3460" s="50"/>
      <c r="BR3460" s="50"/>
      <c r="BS3460" s="50"/>
      <c r="BT3460" s="50"/>
      <c r="BU3460" s="50"/>
      <c r="BV3460" s="50"/>
      <c r="BW3460" s="50"/>
      <c r="BX3460" s="50"/>
      <c r="BY3460" s="50"/>
      <c r="BZ3460" s="50"/>
      <c r="CA3460" s="50"/>
      <c r="CB3460" s="50"/>
      <c r="CC3460" s="50"/>
      <c r="CD3460" s="50"/>
      <c r="CE3460" s="50"/>
      <c r="CF3460" s="50"/>
      <c r="CG3460" s="50"/>
      <c r="CH3460" s="50"/>
      <c r="CI3460" s="50"/>
      <c r="CJ3460" s="50"/>
      <c r="CK3460" s="50"/>
      <c r="CL3460" s="50"/>
      <c r="CM3460" s="50"/>
      <c r="CN3460" s="50"/>
      <c r="CO3460" s="50"/>
      <c r="CP3460" s="50"/>
      <c r="CQ3460" s="50"/>
      <c r="CR3460" s="50"/>
      <c r="CS3460" s="50"/>
      <c r="CT3460" s="50"/>
      <c r="CU3460" s="50"/>
      <c r="CV3460" s="50"/>
      <c r="CW3460" s="50"/>
      <c r="CX3460" s="50"/>
      <c r="CY3460" s="50"/>
      <c r="CZ3460" s="50"/>
      <c r="DA3460" s="50"/>
      <c r="DB3460" s="50"/>
      <c r="DC3460" s="50"/>
      <c r="DD3460" s="50"/>
      <c r="DE3460" s="50"/>
      <c r="DF3460" s="50"/>
      <c r="DG3460" s="50"/>
    </row>
    <row r="3461" spans="1:111" x14ac:dyDescent="0.2">
      <c r="A3461" s="546"/>
      <c r="B3461" s="546"/>
      <c r="C3461" s="413"/>
      <c r="D3461" s="127" t="s">
        <v>1276</v>
      </c>
      <c r="E3461" s="353">
        <v>600</v>
      </c>
      <c r="F3461" s="352">
        <f t="shared" si="106"/>
        <v>360</v>
      </c>
      <c r="G3461" s="352">
        <f t="shared" si="107"/>
        <v>300</v>
      </c>
      <c r="H3461" s="50"/>
      <c r="I3461" s="50"/>
      <c r="J3461" s="50"/>
      <c r="K3461" s="50"/>
      <c r="L3461" s="50"/>
      <c r="M3461" s="50"/>
      <c r="N3461" s="50"/>
      <c r="O3461" s="50"/>
      <c r="P3461" s="50"/>
      <c r="Q3461" s="50"/>
      <c r="R3461" s="50"/>
      <c r="S3461" s="50"/>
      <c r="T3461" s="50"/>
      <c r="U3461" s="50"/>
      <c r="V3461" s="50"/>
      <c r="W3461" s="50"/>
      <c r="X3461" s="50"/>
      <c r="Y3461" s="50"/>
      <c r="Z3461" s="50"/>
      <c r="AA3461" s="50"/>
      <c r="AB3461" s="50"/>
      <c r="AC3461" s="50"/>
      <c r="AD3461" s="50"/>
      <c r="AE3461" s="50"/>
      <c r="AF3461" s="50"/>
      <c r="AG3461" s="50"/>
      <c r="AH3461" s="50"/>
      <c r="AI3461" s="50"/>
      <c r="AJ3461" s="50"/>
      <c r="AK3461" s="50"/>
      <c r="AL3461" s="50"/>
      <c r="AM3461" s="50"/>
      <c r="AN3461" s="50"/>
      <c r="AO3461" s="50"/>
      <c r="AP3461" s="50"/>
      <c r="AQ3461" s="50"/>
      <c r="AR3461" s="50"/>
      <c r="AS3461" s="50"/>
      <c r="AT3461" s="50"/>
      <c r="AU3461" s="50"/>
      <c r="AV3461" s="50"/>
      <c r="AW3461" s="50"/>
      <c r="AX3461" s="50"/>
      <c r="AY3461" s="50"/>
      <c r="AZ3461" s="50"/>
      <c r="BA3461" s="50"/>
      <c r="BB3461" s="50"/>
      <c r="BC3461" s="50"/>
      <c r="BD3461" s="50"/>
      <c r="BE3461" s="50"/>
      <c r="BF3461" s="50"/>
      <c r="BG3461" s="50"/>
      <c r="BH3461" s="50"/>
      <c r="BI3461" s="50"/>
      <c r="BJ3461" s="50"/>
      <c r="BK3461" s="50"/>
      <c r="BL3461" s="50"/>
      <c r="BM3461" s="50"/>
      <c r="BN3461" s="50"/>
      <c r="BO3461" s="50"/>
      <c r="BP3461" s="50"/>
      <c r="BQ3461" s="50"/>
      <c r="BR3461" s="50"/>
      <c r="BS3461" s="50"/>
      <c r="BT3461" s="50"/>
      <c r="BU3461" s="50"/>
      <c r="BV3461" s="50"/>
      <c r="BW3461" s="50"/>
      <c r="BX3461" s="50"/>
      <c r="BY3461" s="50"/>
      <c r="BZ3461" s="50"/>
      <c r="CA3461" s="50"/>
      <c r="CB3461" s="50"/>
      <c r="CC3461" s="50"/>
      <c r="CD3461" s="50"/>
      <c r="CE3461" s="50"/>
      <c r="CF3461" s="50"/>
      <c r="CG3461" s="50"/>
      <c r="CH3461" s="50"/>
      <c r="CI3461" s="50"/>
      <c r="CJ3461" s="50"/>
      <c r="CK3461" s="50"/>
      <c r="CL3461" s="50"/>
      <c r="CM3461" s="50"/>
      <c r="CN3461" s="50"/>
      <c r="CO3461" s="50"/>
      <c r="CP3461" s="50"/>
      <c r="CQ3461" s="50"/>
      <c r="CR3461" s="50"/>
      <c r="CS3461" s="50"/>
      <c r="CT3461" s="50"/>
      <c r="CU3461" s="50"/>
      <c r="CV3461" s="50"/>
      <c r="CW3461" s="50"/>
      <c r="CX3461" s="50"/>
      <c r="CY3461" s="50"/>
      <c r="CZ3461" s="50"/>
      <c r="DA3461" s="50"/>
      <c r="DB3461" s="50"/>
      <c r="DC3461" s="50"/>
      <c r="DD3461" s="50"/>
      <c r="DE3461" s="50"/>
      <c r="DF3461" s="50"/>
      <c r="DG3461" s="50"/>
    </row>
    <row r="3462" spans="1:111" x14ac:dyDescent="0.2">
      <c r="A3462" s="540" t="s">
        <v>1277</v>
      </c>
      <c r="B3462" s="540" t="s">
        <v>1277</v>
      </c>
      <c r="C3462" s="413"/>
      <c r="D3462" s="244" t="s">
        <v>1278</v>
      </c>
      <c r="E3462" s="353"/>
      <c r="F3462" s="352">
        <f t="shared" si="106"/>
        <v>0</v>
      </c>
      <c r="G3462" s="352">
        <f t="shared" si="107"/>
        <v>0</v>
      </c>
      <c r="H3462" s="50"/>
      <c r="I3462" s="50"/>
      <c r="J3462" s="50"/>
      <c r="K3462" s="50"/>
      <c r="L3462" s="50"/>
      <c r="M3462" s="50"/>
      <c r="N3462" s="50"/>
      <c r="O3462" s="50"/>
      <c r="P3462" s="50"/>
      <c r="Q3462" s="50"/>
      <c r="R3462" s="50"/>
      <c r="S3462" s="50"/>
      <c r="T3462" s="50"/>
      <c r="U3462" s="50"/>
      <c r="V3462" s="50"/>
      <c r="W3462" s="50"/>
      <c r="X3462" s="50"/>
      <c r="Y3462" s="50"/>
      <c r="Z3462" s="50"/>
      <c r="AA3462" s="50"/>
      <c r="AB3462" s="50"/>
      <c r="AC3462" s="50"/>
      <c r="AD3462" s="50"/>
      <c r="AE3462" s="50"/>
      <c r="AF3462" s="50"/>
      <c r="AG3462" s="50"/>
      <c r="AH3462" s="50"/>
      <c r="AI3462" s="50"/>
      <c r="AJ3462" s="50"/>
      <c r="AK3462" s="50"/>
      <c r="AL3462" s="50"/>
      <c r="AM3462" s="50"/>
      <c r="AN3462" s="50"/>
      <c r="AO3462" s="50"/>
      <c r="AP3462" s="50"/>
      <c r="AQ3462" s="50"/>
      <c r="AR3462" s="50"/>
      <c r="AS3462" s="50"/>
      <c r="AT3462" s="50"/>
      <c r="AU3462" s="50"/>
      <c r="AV3462" s="50"/>
      <c r="AW3462" s="50"/>
      <c r="AX3462" s="50"/>
      <c r="AY3462" s="50"/>
      <c r="AZ3462" s="50"/>
      <c r="BA3462" s="50"/>
      <c r="BB3462" s="50"/>
      <c r="BC3462" s="50"/>
      <c r="BD3462" s="50"/>
      <c r="BE3462" s="50"/>
      <c r="BF3462" s="50"/>
      <c r="BG3462" s="50"/>
      <c r="BH3462" s="50"/>
      <c r="BI3462" s="50"/>
      <c r="BJ3462" s="50"/>
      <c r="BK3462" s="50"/>
      <c r="BL3462" s="50"/>
      <c r="BM3462" s="50"/>
      <c r="BN3462" s="50"/>
      <c r="BO3462" s="50"/>
      <c r="BP3462" s="50"/>
      <c r="BQ3462" s="50"/>
      <c r="BR3462" s="50"/>
      <c r="BS3462" s="50"/>
      <c r="BT3462" s="50"/>
      <c r="BU3462" s="50"/>
      <c r="BV3462" s="50"/>
      <c r="BW3462" s="50"/>
      <c r="BX3462" s="50"/>
      <c r="BY3462" s="50"/>
      <c r="BZ3462" s="50"/>
      <c r="CA3462" s="50"/>
      <c r="CB3462" s="50"/>
      <c r="CC3462" s="50"/>
      <c r="CD3462" s="50"/>
      <c r="CE3462" s="50"/>
      <c r="CF3462" s="50"/>
      <c r="CG3462" s="50"/>
      <c r="CH3462" s="50"/>
      <c r="CI3462" s="50"/>
      <c r="CJ3462" s="50"/>
      <c r="CK3462" s="50"/>
      <c r="CL3462" s="50"/>
      <c r="CM3462" s="50"/>
      <c r="CN3462" s="50"/>
      <c r="CO3462" s="50"/>
      <c r="CP3462" s="50"/>
      <c r="CQ3462" s="50"/>
      <c r="CR3462" s="50"/>
      <c r="CS3462" s="50"/>
      <c r="CT3462" s="50"/>
      <c r="CU3462" s="50"/>
      <c r="CV3462" s="50"/>
      <c r="CW3462" s="50"/>
      <c r="CX3462" s="50"/>
      <c r="CY3462" s="50"/>
      <c r="CZ3462" s="50"/>
      <c r="DA3462" s="50"/>
      <c r="DB3462" s="50"/>
      <c r="DC3462" s="50"/>
      <c r="DD3462" s="50"/>
      <c r="DE3462" s="50"/>
      <c r="DF3462" s="50"/>
      <c r="DG3462" s="50"/>
    </row>
    <row r="3463" spans="1:111" ht="25.5" x14ac:dyDescent="0.2">
      <c r="A3463" s="551"/>
      <c r="B3463" s="551"/>
      <c r="C3463" s="413"/>
      <c r="D3463" s="127" t="s">
        <v>1279</v>
      </c>
      <c r="E3463" s="353">
        <v>2800</v>
      </c>
      <c r="F3463" s="352">
        <f t="shared" si="106"/>
        <v>1680</v>
      </c>
      <c r="G3463" s="352">
        <f t="shared" si="107"/>
        <v>1400</v>
      </c>
      <c r="H3463" s="50"/>
      <c r="I3463" s="50"/>
      <c r="J3463" s="50"/>
      <c r="K3463" s="50"/>
      <c r="L3463" s="50"/>
      <c r="M3463" s="50"/>
      <c r="N3463" s="50"/>
      <c r="O3463" s="50"/>
      <c r="P3463" s="50"/>
      <c r="Q3463" s="50"/>
      <c r="R3463" s="50"/>
      <c r="S3463" s="50"/>
      <c r="T3463" s="50"/>
      <c r="U3463" s="50"/>
      <c r="V3463" s="50"/>
      <c r="W3463" s="50"/>
      <c r="X3463" s="50"/>
      <c r="Y3463" s="50"/>
      <c r="Z3463" s="50"/>
      <c r="AA3463" s="50"/>
      <c r="AB3463" s="50"/>
      <c r="AC3463" s="50"/>
      <c r="AD3463" s="50"/>
      <c r="AE3463" s="50"/>
      <c r="AF3463" s="50"/>
      <c r="AG3463" s="50"/>
      <c r="AH3463" s="50"/>
      <c r="AI3463" s="50"/>
      <c r="AJ3463" s="50"/>
      <c r="AK3463" s="50"/>
      <c r="AL3463" s="50"/>
      <c r="AM3463" s="50"/>
      <c r="AN3463" s="50"/>
      <c r="AO3463" s="50"/>
      <c r="AP3463" s="50"/>
      <c r="AQ3463" s="50"/>
      <c r="AR3463" s="50"/>
      <c r="AS3463" s="50"/>
      <c r="AT3463" s="50"/>
      <c r="AU3463" s="50"/>
      <c r="AV3463" s="50"/>
      <c r="AW3463" s="50"/>
      <c r="AX3463" s="50"/>
      <c r="AY3463" s="50"/>
      <c r="AZ3463" s="50"/>
      <c r="BA3463" s="50"/>
      <c r="BB3463" s="50"/>
      <c r="BC3463" s="50"/>
      <c r="BD3463" s="50"/>
      <c r="BE3463" s="50"/>
      <c r="BF3463" s="50"/>
      <c r="BG3463" s="50"/>
      <c r="BH3463" s="50"/>
      <c r="BI3463" s="50"/>
      <c r="BJ3463" s="50"/>
      <c r="BK3463" s="50"/>
      <c r="BL3463" s="50"/>
      <c r="BM3463" s="50"/>
      <c r="BN3463" s="50"/>
      <c r="BO3463" s="50"/>
      <c r="BP3463" s="50"/>
      <c r="BQ3463" s="50"/>
      <c r="BR3463" s="50"/>
      <c r="BS3463" s="50"/>
      <c r="BT3463" s="50"/>
      <c r="BU3463" s="50"/>
      <c r="BV3463" s="50"/>
      <c r="BW3463" s="50"/>
      <c r="BX3463" s="50"/>
      <c r="BY3463" s="50"/>
      <c r="BZ3463" s="50"/>
      <c r="CA3463" s="50"/>
      <c r="CB3463" s="50"/>
      <c r="CC3463" s="50"/>
      <c r="CD3463" s="50"/>
      <c r="CE3463" s="50"/>
      <c r="CF3463" s="50"/>
      <c r="CG3463" s="50"/>
      <c r="CH3463" s="50"/>
      <c r="CI3463" s="50"/>
      <c r="CJ3463" s="50"/>
      <c r="CK3463" s="50"/>
      <c r="CL3463" s="50"/>
      <c r="CM3463" s="50"/>
      <c r="CN3463" s="50"/>
      <c r="CO3463" s="50"/>
      <c r="CP3463" s="50"/>
      <c r="CQ3463" s="50"/>
      <c r="CR3463" s="50"/>
      <c r="CS3463" s="50"/>
      <c r="CT3463" s="50"/>
      <c r="CU3463" s="50"/>
      <c r="CV3463" s="50"/>
      <c r="CW3463" s="50"/>
      <c r="CX3463" s="50"/>
      <c r="CY3463" s="50"/>
      <c r="CZ3463" s="50"/>
      <c r="DA3463" s="50"/>
      <c r="DB3463" s="50"/>
      <c r="DC3463" s="50"/>
      <c r="DD3463" s="50"/>
      <c r="DE3463" s="50"/>
      <c r="DF3463" s="50"/>
      <c r="DG3463" s="50"/>
    </row>
    <row r="3464" spans="1:111" ht="25.5" x14ac:dyDescent="0.2">
      <c r="A3464" s="551"/>
      <c r="B3464" s="551"/>
      <c r="C3464" s="413"/>
      <c r="D3464" s="127" t="s">
        <v>1280</v>
      </c>
      <c r="E3464" s="353">
        <v>1800</v>
      </c>
      <c r="F3464" s="352">
        <f t="shared" si="106"/>
        <v>1080</v>
      </c>
      <c r="G3464" s="352">
        <f t="shared" si="107"/>
        <v>900</v>
      </c>
      <c r="H3464" s="50"/>
      <c r="I3464" s="50"/>
      <c r="J3464" s="50"/>
      <c r="K3464" s="50"/>
      <c r="L3464" s="50"/>
      <c r="M3464" s="50"/>
      <c r="N3464" s="50"/>
      <c r="O3464" s="50"/>
      <c r="P3464" s="50"/>
      <c r="Q3464" s="50"/>
      <c r="R3464" s="50"/>
      <c r="S3464" s="50"/>
      <c r="T3464" s="50"/>
      <c r="U3464" s="50"/>
      <c r="V3464" s="50"/>
      <c r="W3464" s="50"/>
      <c r="X3464" s="50"/>
      <c r="Y3464" s="50"/>
      <c r="Z3464" s="50"/>
      <c r="AA3464" s="50"/>
      <c r="AB3464" s="50"/>
      <c r="AC3464" s="50"/>
      <c r="AD3464" s="50"/>
      <c r="AE3464" s="50"/>
      <c r="AF3464" s="50"/>
      <c r="AG3464" s="50"/>
      <c r="AH3464" s="50"/>
      <c r="AI3464" s="50"/>
      <c r="AJ3464" s="50"/>
      <c r="AK3464" s="50"/>
      <c r="AL3464" s="50"/>
      <c r="AM3464" s="50"/>
      <c r="AN3464" s="50"/>
      <c r="AO3464" s="50"/>
      <c r="AP3464" s="50"/>
      <c r="AQ3464" s="50"/>
      <c r="AR3464" s="50"/>
      <c r="AS3464" s="50"/>
      <c r="AT3464" s="50"/>
      <c r="AU3464" s="50"/>
      <c r="AV3464" s="50"/>
      <c r="AW3464" s="50"/>
      <c r="AX3464" s="50"/>
      <c r="AY3464" s="50"/>
      <c r="AZ3464" s="50"/>
      <c r="BA3464" s="50"/>
      <c r="BB3464" s="50"/>
      <c r="BC3464" s="50"/>
      <c r="BD3464" s="50"/>
      <c r="BE3464" s="50"/>
      <c r="BF3464" s="50"/>
      <c r="BG3464" s="50"/>
      <c r="BH3464" s="50"/>
      <c r="BI3464" s="50"/>
      <c r="BJ3464" s="50"/>
      <c r="BK3464" s="50"/>
      <c r="BL3464" s="50"/>
      <c r="BM3464" s="50"/>
      <c r="BN3464" s="50"/>
      <c r="BO3464" s="50"/>
      <c r="BP3464" s="50"/>
      <c r="BQ3464" s="50"/>
      <c r="BR3464" s="50"/>
      <c r="BS3464" s="50"/>
      <c r="BT3464" s="50"/>
      <c r="BU3464" s="50"/>
      <c r="BV3464" s="50"/>
      <c r="BW3464" s="50"/>
      <c r="BX3464" s="50"/>
      <c r="BY3464" s="50"/>
      <c r="BZ3464" s="50"/>
      <c r="CA3464" s="50"/>
      <c r="CB3464" s="50"/>
      <c r="CC3464" s="50"/>
      <c r="CD3464" s="50"/>
      <c r="CE3464" s="50"/>
      <c r="CF3464" s="50"/>
      <c r="CG3464" s="50"/>
      <c r="CH3464" s="50"/>
      <c r="CI3464" s="50"/>
      <c r="CJ3464" s="50"/>
      <c r="CK3464" s="50"/>
      <c r="CL3464" s="50"/>
      <c r="CM3464" s="50"/>
      <c r="CN3464" s="50"/>
      <c r="CO3464" s="50"/>
      <c r="CP3464" s="50"/>
      <c r="CQ3464" s="50"/>
      <c r="CR3464" s="50"/>
      <c r="CS3464" s="50"/>
      <c r="CT3464" s="50"/>
      <c r="CU3464" s="50"/>
      <c r="CV3464" s="50"/>
      <c r="CW3464" s="50"/>
      <c r="CX3464" s="50"/>
      <c r="CY3464" s="50"/>
      <c r="CZ3464" s="50"/>
      <c r="DA3464" s="50"/>
      <c r="DB3464" s="50"/>
      <c r="DC3464" s="50"/>
      <c r="DD3464" s="50"/>
      <c r="DE3464" s="50"/>
      <c r="DF3464" s="50"/>
      <c r="DG3464" s="50"/>
    </row>
    <row r="3465" spans="1:111" ht="13.5" x14ac:dyDescent="0.2">
      <c r="A3465" s="551"/>
      <c r="B3465" s="551"/>
      <c r="C3465" s="413"/>
      <c r="D3465" s="127" t="s">
        <v>8343</v>
      </c>
      <c r="E3465" s="353"/>
      <c r="F3465" s="352">
        <f t="shared" si="106"/>
        <v>0</v>
      </c>
      <c r="G3465" s="352">
        <f t="shared" si="107"/>
        <v>0</v>
      </c>
      <c r="H3465" s="50"/>
      <c r="I3465" s="50"/>
      <c r="J3465" s="50"/>
      <c r="K3465" s="50"/>
      <c r="L3465" s="50"/>
      <c r="M3465" s="50"/>
      <c r="N3465" s="50"/>
      <c r="O3465" s="50"/>
      <c r="P3465" s="50"/>
      <c r="Q3465" s="50"/>
      <c r="R3465" s="50"/>
      <c r="S3465" s="50"/>
      <c r="T3465" s="50"/>
      <c r="U3465" s="50"/>
      <c r="V3465" s="50"/>
      <c r="W3465" s="50"/>
      <c r="X3465" s="50"/>
      <c r="Y3465" s="50"/>
      <c r="Z3465" s="50"/>
      <c r="AA3465" s="50"/>
      <c r="AB3465" s="50"/>
      <c r="AC3465" s="50"/>
      <c r="AD3465" s="50"/>
      <c r="AE3465" s="50"/>
      <c r="AF3465" s="50"/>
      <c r="AG3465" s="50"/>
      <c r="AH3465" s="50"/>
      <c r="AI3465" s="50"/>
      <c r="AJ3465" s="50"/>
      <c r="AK3465" s="50"/>
      <c r="AL3465" s="50"/>
      <c r="AM3465" s="50"/>
      <c r="AN3465" s="50"/>
      <c r="AO3465" s="50"/>
      <c r="AP3465" s="50"/>
      <c r="AQ3465" s="50"/>
      <c r="AR3465" s="50"/>
      <c r="AS3465" s="50"/>
      <c r="AT3465" s="50"/>
      <c r="AU3465" s="50"/>
      <c r="AV3465" s="50"/>
      <c r="AW3465" s="50"/>
      <c r="AX3465" s="50"/>
      <c r="AY3465" s="50"/>
      <c r="AZ3465" s="50"/>
      <c r="BA3465" s="50"/>
      <c r="BB3465" s="50"/>
      <c r="BC3465" s="50"/>
      <c r="BD3465" s="50"/>
      <c r="BE3465" s="50"/>
      <c r="BF3465" s="50"/>
      <c r="BG3465" s="50"/>
      <c r="BH3465" s="50"/>
      <c r="BI3465" s="50"/>
      <c r="BJ3465" s="50"/>
      <c r="BK3465" s="50"/>
      <c r="BL3465" s="50"/>
      <c r="BM3465" s="50"/>
      <c r="BN3465" s="50"/>
      <c r="BO3465" s="50"/>
      <c r="BP3465" s="50"/>
      <c r="BQ3465" s="50"/>
      <c r="BR3465" s="50"/>
      <c r="BS3465" s="50"/>
      <c r="BT3465" s="50"/>
      <c r="BU3465" s="50"/>
      <c r="BV3465" s="50"/>
      <c r="BW3465" s="50"/>
      <c r="BX3465" s="50"/>
      <c r="BY3465" s="50"/>
      <c r="BZ3465" s="50"/>
      <c r="CA3465" s="50"/>
      <c r="CB3465" s="50"/>
      <c r="CC3465" s="50"/>
      <c r="CD3465" s="50"/>
      <c r="CE3465" s="50"/>
      <c r="CF3465" s="50"/>
      <c r="CG3465" s="50"/>
      <c r="CH3465" s="50"/>
      <c r="CI3465" s="50"/>
      <c r="CJ3465" s="50"/>
      <c r="CK3465" s="50"/>
      <c r="CL3465" s="50"/>
      <c r="CM3465" s="50"/>
      <c r="CN3465" s="50"/>
      <c r="CO3465" s="50"/>
      <c r="CP3465" s="50"/>
      <c r="CQ3465" s="50"/>
      <c r="CR3465" s="50"/>
      <c r="CS3465" s="50"/>
      <c r="CT3465" s="50"/>
      <c r="CU3465" s="50"/>
      <c r="CV3465" s="50"/>
      <c r="CW3465" s="50"/>
      <c r="CX3465" s="50"/>
      <c r="CY3465" s="50"/>
      <c r="CZ3465" s="50"/>
      <c r="DA3465" s="50"/>
      <c r="DB3465" s="50"/>
      <c r="DC3465" s="50"/>
      <c r="DD3465" s="50"/>
      <c r="DE3465" s="50"/>
      <c r="DF3465" s="50"/>
      <c r="DG3465" s="50"/>
    </row>
    <row r="3466" spans="1:111" x14ac:dyDescent="0.2">
      <c r="A3466" s="551"/>
      <c r="B3466" s="551"/>
      <c r="C3466" s="413"/>
      <c r="D3466" s="127" t="s">
        <v>1281</v>
      </c>
      <c r="E3466" s="353">
        <v>1100</v>
      </c>
      <c r="F3466" s="352">
        <f t="shared" si="106"/>
        <v>660</v>
      </c>
      <c r="G3466" s="352">
        <f t="shared" si="107"/>
        <v>550</v>
      </c>
      <c r="H3466" s="50"/>
      <c r="I3466" s="50"/>
      <c r="J3466" s="50"/>
      <c r="K3466" s="50"/>
      <c r="L3466" s="50"/>
      <c r="M3466" s="50"/>
      <c r="N3466" s="50"/>
      <c r="O3466" s="50"/>
      <c r="P3466" s="50"/>
      <c r="Q3466" s="50"/>
      <c r="R3466" s="50"/>
      <c r="S3466" s="50"/>
      <c r="T3466" s="50"/>
      <c r="U3466" s="50"/>
      <c r="V3466" s="50"/>
      <c r="W3466" s="50"/>
      <c r="X3466" s="50"/>
      <c r="Y3466" s="50"/>
      <c r="Z3466" s="50"/>
      <c r="AA3466" s="50"/>
      <c r="AB3466" s="50"/>
      <c r="AC3466" s="50"/>
      <c r="AD3466" s="50"/>
      <c r="AE3466" s="50"/>
      <c r="AF3466" s="50"/>
      <c r="AG3466" s="50"/>
      <c r="AH3466" s="50"/>
      <c r="AI3466" s="50"/>
      <c r="AJ3466" s="50"/>
      <c r="AK3466" s="50"/>
      <c r="AL3466" s="50"/>
      <c r="AM3466" s="50"/>
      <c r="AN3466" s="50"/>
      <c r="AO3466" s="50"/>
      <c r="AP3466" s="50"/>
      <c r="AQ3466" s="50"/>
      <c r="AR3466" s="50"/>
      <c r="AS3466" s="50"/>
      <c r="AT3466" s="50"/>
      <c r="AU3466" s="50"/>
      <c r="AV3466" s="50"/>
      <c r="AW3466" s="50"/>
      <c r="AX3466" s="50"/>
      <c r="AY3466" s="50"/>
      <c r="AZ3466" s="50"/>
      <c r="BA3466" s="50"/>
      <c r="BB3466" s="50"/>
      <c r="BC3466" s="50"/>
      <c r="BD3466" s="50"/>
      <c r="BE3466" s="50"/>
      <c r="BF3466" s="50"/>
      <c r="BG3466" s="50"/>
      <c r="BH3466" s="50"/>
      <c r="BI3466" s="50"/>
      <c r="BJ3466" s="50"/>
      <c r="BK3466" s="50"/>
      <c r="BL3466" s="50"/>
      <c r="BM3466" s="50"/>
      <c r="BN3466" s="50"/>
      <c r="BO3466" s="50"/>
      <c r="BP3466" s="50"/>
      <c r="BQ3466" s="50"/>
      <c r="BR3466" s="50"/>
      <c r="BS3466" s="50"/>
      <c r="BT3466" s="50"/>
      <c r="BU3466" s="50"/>
      <c r="BV3466" s="50"/>
      <c r="BW3466" s="50"/>
      <c r="BX3466" s="50"/>
      <c r="BY3466" s="50"/>
      <c r="BZ3466" s="50"/>
      <c r="CA3466" s="50"/>
      <c r="CB3466" s="50"/>
      <c r="CC3466" s="50"/>
      <c r="CD3466" s="50"/>
      <c r="CE3466" s="50"/>
      <c r="CF3466" s="50"/>
      <c r="CG3466" s="50"/>
      <c r="CH3466" s="50"/>
      <c r="CI3466" s="50"/>
      <c r="CJ3466" s="50"/>
      <c r="CK3466" s="50"/>
      <c r="CL3466" s="50"/>
      <c r="CM3466" s="50"/>
      <c r="CN3466" s="50"/>
      <c r="CO3466" s="50"/>
      <c r="CP3466" s="50"/>
      <c r="CQ3466" s="50"/>
      <c r="CR3466" s="50"/>
      <c r="CS3466" s="50"/>
      <c r="CT3466" s="50"/>
      <c r="CU3466" s="50"/>
      <c r="CV3466" s="50"/>
      <c r="CW3466" s="50"/>
      <c r="CX3466" s="50"/>
      <c r="CY3466" s="50"/>
      <c r="CZ3466" s="50"/>
      <c r="DA3466" s="50"/>
      <c r="DB3466" s="50"/>
      <c r="DC3466" s="50"/>
      <c r="DD3466" s="50"/>
      <c r="DE3466" s="50"/>
      <c r="DF3466" s="50"/>
      <c r="DG3466" s="50"/>
    </row>
    <row r="3467" spans="1:111" ht="13.5" x14ac:dyDescent="0.2">
      <c r="A3467" s="551"/>
      <c r="B3467" s="551"/>
      <c r="C3467" s="413"/>
      <c r="D3467" s="127" t="s">
        <v>8344</v>
      </c>
      <c r="E3467" s="353"/>
      <c r="F3467" s="352">
        <f t="shared" si="106"/>
        <v>0</v>
      </c>
      <c r="G3467" s="352">
        <f t="shared" si="107"/>
        <v>0</v>
      </c>
      <c r="H3467" s="50"/>
      <c r="I3467" s="50"/>
      <c r="J3467" s="50"/>
      <c r="K3467" s="50"/>
      <c r="L3467" s="50"/>
      <c r="M3467" s="50"/>
      <c r="N3467" s="50"/>
      <c r="O3467" s="50"/>
      <c r="P3467" s="50"/>
      <c r="Q3467" s="50"/>
      <c r="R3467" s="50"/>
      <c r="S3467" s="50"/>
      <c r="T3467" s="50"/>
      <c r="U3467" s="50"/>
      <c r="V3467" s="50"/>
      <c r="W3467" s="50"/>
      <c r="X3467" s="50"/>
      <c r="Y3467" s="50"/>
      <c r="Z3467" s="50"/>
      <c r="AA3467" s="50"/>
      <c r="AB3467" s="50"/>
      <c r="AC3467" s="50"/>
      <c r="AD3467" s="50"/>
      <c r="AE3467" s="50"/>
      <c r="AF3467" s="50"/>
      <c r="AG3467" s="50"/>
      <c r="AH3467" s="50"/>
      <c r="AI3467" s="50"/>
      <c r="AJ3467" s="50"/>
      <c r="AK3467" s="50"/>
      <c r="AL3467" s="50"/>
      <c r="AM3467" s="50"/>
      <c r="AN3467" s="50"/>
      <c r="AO3467" s="50"/>
      <c r="AP3467" s="50"/>
      <c r="AQ3467" s="50"/>
      <c r="AR3467" s="50"/>
      <c r="AS3467" s="50"/>
      <c r="AT3467" s="50"/>
      <c r="AU3467" s="50"/>
      <c r="AV3467" s="50"/>
      <c r="AW3467" s="50"/>
      <c r="AX3467" s="50"/>
      <c r="AY3467" s="50"/>
      <c r="AZ3467" s="50"/>
      <c r="BA3467" s="50"/>
      <c r="BB3467" s="50"/>
      <c r="BC3467" s="50"/>
      <c r="BD3467" s="50"/>
      <c r="BE3467" s="50"/>
      <c r="BF3467" s="50"/>
      <c r="BG3467" s="50"/>
      <c r="BH3467" s="50"/>
      <c r="BI3467" s="50"/>
      <c r="BJ3467" s="50"/>
      <c r="BK3467" s="50"/>
      <c r="BL3467" s="50"/>
      <c r="BM3467" s="50"/>
      <c r="BN3467" s="50"/>
      <c r="BO3467" s="50"/>
      <c r="BP3467" s="50"/>
      <c r="BQ3467" s="50"/>
      <c r="BR3467" s="50"/>
      <c r="BS3467" s="50"/>
      <c r="BT3467" s="50"/>
      <c r="BU3467" s="50"/>
      <c r="BV3467" s="50"/>
      <c r="BW3467" s="50"/>
      <c r="BX3467" s="50"/>
      <c r="BY3467" s="50"/>
      <c r="BZ3467" s="50"/>
      <c r="CA3467" s="50"/>
      <c r="CB3467" s="50"/>
      <c r="CC3467" s="50"/>
      <c r="CD3467" s="50"/>
      <c r="CE3467" s="50"/>
      <c r="CF3467" s="50"/>
      <c r="CG3467" s="50"/>
      <c r="CH3467" s="50"/>
      <c r="CI3467" s="50"/>
      <c r="CJ3467" s="50"/>
      <c r="CK3467" s="50"/>
      <c r="CL3467" s="50"/>
      <c r="CM3467" s="50"/>
      <c r="CN3467" s="50"/>
      <c r="CO3467" s="50"/>
      <c r="CP3467" s="50"/>
      <c r="CQ3467" s="50"/>
      <c r="CR3467" s="50"/>
      <c r="CS3467" s="50"/>
      <c r="CT3467" s="50"/>
      <c r="CU3467" s="50"/>
      <c r="CV3467" s="50"/>
      <c r="CW3467" s="50"/>
      <c r="CX3467" s="50"/>
      <c r="CY3467" s="50"/>
      <c r="CZ3467" s="50"/>
      <c r="DA3467" s="50"/>
      <c r="DB3467" s="50"/>
      <c r="DC3467" s="50"/>
      <c r="DD3467" s="50"/>
      <c r="DE3467" s="50"/>
      <c r="DF3467" s="50"/>
      <c r="DG3467" s="50"/>
    </row>
    <row r="3468" spans="1:111" ht="13.5" x14ac:dyDescent="0.2">
      <c r="A3468" s="541"/>
      <c r="B3468" s="541"/>
      <c r="C3468" s="413"/>
      <c r="D3468" s="127" t="s">
        <v>8345</v>
      </c>
      <c r="E3468" s="353"/>
      <c r="F3468" s="352">
        <f t="shared" ref="F3468:F3531" si="108">IFERROR(E3468*0.6,0)</f>
        <v>0</v>
      </c>
      <c r="G3468" s="352">
        <f t="shared" ref="G3468:G3531" si="109">IFERROR(E3468*0.5,0)</f>
        <v>0</v>
      </c>
      <c r="H3468" s="50"/>
      <c r="I3468" s="50"/>
      <c r="J3468" s="50"/>
      <c r="K3468" s="50"/>
      <c r="L3468" s="50"/>
      <c r="M3468" s="50"/>
      <c r="N3468" s="50"/>
      <c r="O3468" s="50"/>
      <c r="P3468" s="50"/>
      <c r="Q3468" s="50"/>
      <c r="R3468" s="50"/>
      <c r="S3468" s="50"/>
      <c r="T3468" s="50"/>
      <c r="U3468" s="50"/>
      <c r="V3468" s="50"/>
      <c r="W3468" s="50"/>
      <c r="X3468" s="50"/>
      <c r="Y3468" s="50"/>
      <c r="Z3468" s="50"/>
      <c r="AA3468" s="50"/>
      <c r="AB3468" s="50"/>
      <c r="AC3468" s="50"/>
      <c r="AD3468" s="50"/>
      <c r="AE3468" s="50"/>
      <c r="AF3468" s="50"/>
      <c r="AG3468" s="50"/>
      <c r="AH3468" s="50"/>
      <c r="AI3468" s="50"/>
      <c r="AJ3468" s="50"/>
      <c r="AK3468" s="50"/>
      <c r="AL3468" s="50"/>
      <c r="AM3468" s="50"/>
      <c r="AN3468" s="50"/>
      <c r="AO3468" s="50"/>
      <c r="AP3468" s="50"/>
      <c r="AQ3468" s="50"/>
      <c r="AR3468" s="50"/>
      <c r="AS3468" s="50"/>
      <c r="AT3468" s="50"/>
      <c r="AU3468" s="50"/>
      <c r="AV3468" s="50"/>
      <c r="AW3468" s="50"/>
      <c r="AX3468" s="50"/>
      <c r="AY3468" s="50"/>
      <c r="AZ3468" s="50"/>
      <c r="BA3468" s="50"/>
      <c r="BB3468" s="50"/>
      <c r="BC3468" s="50"/>
      <c r="BD3468" s="50"/>
      <c r="BE3468" s="50"/>
      <c r="BF3468" s="50"/>
      <c r="BG3468" s="50"/>
      <c r="BH3468" s="50"/>
      <c r="BI3468" s="50"/>
      <c r="BJ3468" s="50"/>
      <c r="BK3468" s="50"/>
      <c r="BL3468" s="50"/>
      <c r="BM3468" s="50"/>
      <c r="BN3468" s="50"/>
      <c r="BO3468" s="50"/>
      <c r="BP3468" s="50"/>
      <c r="BQ3468" s="50"/>
      <c r="BR3468" s="50"/>
      <c r="BS3468" s="50"/>
      <c r="BT3468" s="50"/>
      <c r="BU3468" s="50"/>
      <c r="BV3468" s="50"/>
      <c r="BW3468" s="50"/>
      <c r="BX3468" s="50"/>
      <c r="BY3468" s="50"/>
      <c r="BZ3468" s="50"/>
      <c r="CA3468" s="50"/>
      <c r="CB3468" s="50"/>
      <c r="CC3468" s="50"/>
      <c r="CD3468" s="50"/>
      <c r="CE3468" s="50"/>
      <c r="CF3468" s="50"/>
      <c r="CG3468" s="50"/>
      <c r="CH3468" s="50"/>
      <c r="CI3468" s="50"/>
      <c r="CJ3468" s="50"/>
      <c r="CK3468" s="50"/>
      <c r="CL3468" s="50"/>
      <c r="CM3468" s="50"/>
      <c r="CN3468" s="50"/>
      <c r="CO3468" s="50"/>
      <c r="CP3468" s="50"/>
      <c r="CQ3468" s="50"/>
      <c r="CR3468" s="50"/>
      <c r="CS3468" s="50"/>
      <c r="CT3468" s="50"/>
      <c r="CU3468" s="50"/>
      <c r="CV3468" s="50"/>
      <c r="CW3468" s="50"/>
      <c r="CX3468" s="50"/>
      <c r="CY3468" s="50"/>
      <c r="CZ3468" s="50"/>
      <c r="DA3468" s="50"/>
      <c r="DB3468" s="50"/>
      <c r="DC3468" s="50"/>
      <c r="DD3468" s="50"/>
      <c r="DE3468" s="50"/>
      <c r="DF3468" s="50"/>
      <c r="DG3468" s="50"/>
    </row>
    <row r="3469" spans="1:111" x14ac:dyDescent="0.2">
      <c r="A3469" s="540" t="s">
        <v>1282</v>
      </c>
      <c r="B3469" s="540" t="s">
        <v>1282</v>
      </c>
      <c r="C3469" s="413"/>
      <c r="D3469" s="244" t="s">
        <v>1283</v>
      </c>
      <c r="E3469" s="353"/>
      <c r="F3469" s="352">
        <f t="shared" si="108"/>
        <v>0</v>
      </c>
      <c r="G3469" s="352">
        <f t="shared" si="109"/>
        <v>0</v>
      </c>
      <c r="H3469" s="50"/>
      <c r="I3469" s="50"/>
      <c r="J3469" s="50"/>
      <c r="K3469" s="50"/>
      <c r="L3469" s="50"/>
      <c r="M3469" s="50"/>
      <c r="N3469" s="50"/>
      <c r="O3469" s="50"/>
      <c r="P3469" s="50"/>
      <c r="Q3469" s="50"/>
      <c r="R3469" s="50"/>
      <c r="S3469" s="50"/>
      <c r="T3469" s="50"/>
      <c r="U3469" s="50"/>
      <c r="V3469" s="50"/>
      <c r="W3469" s="50"/>
      <c r="X3469" s="50"/>
      <c r="Y3469" s="50"/>
      <c r="Z3469" s="50"/>
      <c r="AA3469" s="50"/>
      <c r="AB3469" s="50"/>
      <c r="AC3469" s="50"/>
      <c r="AD3469" s="50"/>
      <c r="AE3469" s="50"/>
      <c r="AF3469" s="50"/>
      <c r="AG3469" s="50"/>
      <c r="AH3469" s="50"/>
      <c r="AI3469" s="50"/>
      <c r="AJ3469" s="50"/>
      <c r="AK3469" s="50"/>
      <c r="AL3469" s="50"/>
      <c r="AM3469" s="50"/>
      <c r="AN3469" s="50"/>
      <c r="AO3469" s="50"/>
      <c r="AP3469" s="50"/>
      <c r="AQ3469" s="50"/>
      <c r="AR3469" s="50"/>
      <c r="AS3469" s="50"/>
      <c r="AT3469" s="50"/>
      <c r="AU3469" s="50"/>
      <c r="AV3469" s="50"/>
      <c r="AW3469" s="50"/>
      <c r="AX3469" s="50"/>
      <c r="AY3469" s="50"/>
      <c r="AZ3469" s="50"/>
      <c r="BA3469" s="50"/>
      <c r="BB3469" s="50"/>
      <c r="BC3469" s="50"/>
      <c r="BD3469" s="50"/>
      <c r="BE3469" s="50"/>
      <c r="BF3469" s="50"/>
      <c r="BG3469" s="50"/>
      <c r="BH3469" s="50"/>
      <c r="BI3469" s="50"/>
      <c r="BJ3469" s="50"/>
      <c r="BK3469" s="50"/>
      <c r="BL3469" s="50"/>
      <c r="BM3469" s="50"/>
      <c r="BN3469" s="50"/>
      <c r="BO3469" s="50"/>
      <c r="BP3469" s="50"/>
      <c r="BQ3469" s="50"/>
      <c r="BR3469" s="50"/>
      <c r="BS3469" s="50"/>
      <c r="BT3469" s="50"/>
      <c r="BU3469" s="50"/>
      <c r="BV3469" s="50"/>
      <c r="BW3469" s="50"/>
      <c r="BX3469" s="50"/>
      <c r="BY3469" s="50"/>
      <c r="BZ3469" s="50"/>
      <c r="CA3469" s="50"/>
      <c r="CB3469" s="50"/>
      <c r="CC3469" s="50"/>
      <c r="CD3469" s="50"/>
      <c r="CE3469" s="50"/>
      <c r="CF3469" s="50"/>
      <c r="CG3469" s="50"/>
      <c r="CH3469" s="50"/>
      <c r="CI3469" s="50"/>
      <c r="CJ3469" s="50"/>
      <c r="CK3469" s="50"/>
      <c r="CL3469" s="50"/>
      <c r="CM3469" s="50"/>
      <c r="CN3469" s="50"/>
      <c r="CO3469" s="50"/>
      <c r="CP3469" s="50"/>
      <c r="CQ3469" s="50"/>
      <c r="CR3469" s="50"/>
      <c r="CS3469" s="50"/>
      <c r="CT3469" s="50"/>
      <c r="CU3469" s="50"/>
      <c r="CV3469" s="50"/>
      <c r="CW3469" s="50"/>
      <c r="CX3469" s="50"/>
      <c r="CY3469" s="50"/>
      <c r="CZ3469" s="50"/>
      <c r="DA3469" s="50"/>
      <c r="DB3469" s="50"/>
      <c r="DC3469" s="50"/>
      <c r="DD3469" s="50"/>
      <c r="DE3469" s="50"/>
      <c r="DF3469" s="50"/>
      <c r="DG3469" s="50"/>
    </row>
    <row r="3470" spans="1:111" ht="13.5" x14ac:dyDescent="0.2">
      <c r="A3470" s="551"/>
      <c r="B3470" s="551"/>
      <c r="C3470" s="413"/>
      <c r="D3470" s="127" t="s">
        <v>8346</v>
      </c>
      <c r="E3470" s="353">
        <v>700</v>
      </c>
      <c r="F3470" s="352">
        <f t="shared" si="108"/>
        <v>420</v>
      </c>
      <c r="G3470" s="352">
        <f t="shared" si="109"/>
        <v>350</v>
      </c>
      <c r="H3470" s="50"/>
      <c r="I3470" s="50"/>
      <c r="J3470" s="50"/>
      <c r="K3470" s="50"/>
      <c r="L3470" s="50"/>
      <c r="M3470" s="50"/>
      <c r="N3470" s="50"/>
      <c r="O3470" s="50"/>
      <c r="P3470" s="50"/>
      <c r="Q3470" s="50"/>
      <c r="R3470" s="50"/>
      <c r="S3470" s="50"/>
      <c r="T3470" s="50"/>
      <c r="U3470" s="50"/>
      <c r="V3470" s="50"/>
      <c r="W3470" s="50"/>
      <c r="X3470" s="50"/>
      <c r="Y3470" s="50"/>
      <c r="Z3470" s="50"/>
      <c r="AA3470" s="50"/>
      <c r="AB3470" s="50"/>
      <c r="AC3470" s="50"/>
      <c r="AD3470" s="50"/>
      <c r="AE3470" s="50"/>
      <c r="AF3470" s="50"/>
      <c r="AG3470" s="50"/>
      <c r="AH3470" s="50"/>
      <c r="AI3470" s="50"/>
      <c r="AJ3470" s="50"/>
      <c r="AK3470" s="50"/>
      <c r="AL3470" s="50"/>
      <c r="AM3470" s="50"/>
      <c r="AN3470" s="50"/>
      <c r="AO3470" s="50"/>
      <c r="AP3470" s="50"/>
      <c r="AQ3470" s="50"/>
      <c r="AR3470" s="50"/>
      <c r="AS3470" s="50"/>
      <c r="AT3470" s="50"/>
      <c r="AU3470" s="50"/>
      <c r="AV3470" s="50"/>
      <c r="AW3470" s="50"/>
      <c r="AX3470" s="50"/>
      <c r="AY3470" s="50"/>
      <c r="AZ3470" s="50"/>
      <c r="BA3470" s="50"/>
      <c r="BB3470" s="50"/>
      <c r="BC3470" s="50"/>
      <c r="BD3470" s="50"/>
      <c r="BE3470" s="50"/>
      <c r="BF3470" s="50"/>
      <c r="BG3470" s="50"/>
      <c r="BH3470" s="50"/>
      <c r="BI3470" s="50"/>
      <c r="BJ3470" s="50"/>
      <c r="BK3470" s="50"/>
      <c r="BL3470" s="50"/>
      <c r="BM3470" s="50"/>
      <c r="BN3470" s="50"/>
      <c r="BO3470" s="50"/>
      <c r="BP3470" s="50"/>
      <c r="BQ3470" s="50"/>
      <c r="BR3470" s="50"/>
      <c r="BS3470" s="50"/>
      <c r="BT3470" s="50"/>
      <c r="BU3470" s="50"/>
      <c r="BV3470" s="50"/>
      <c r="BW3470" s="50"/>
      <c r="BX3470" s="50"/>
      <c r="BY3470" s="50"/>
      <c r="BZ3470" s="50"/>
      <c r="CA3470" s="50"/>
      <c r="CB3470" s="50"/>
      <c r="CC3470" s="50"/>
      <c r="CD3470" s="50"/>
      <c r="CE3470" s="50"/>
      <c r="CF3470" s="50"/>
      <c r="CG3470" s="50"/>
      <c r="CH3470" s="50"/>
      <c r="CI3470" s="50"/>
      <c r="CJ3470" s="50"/>
      <c r="CK3470" s="50"/>
      <c r="CL3470" s="50"/>
      <c r="CM3470" s="50"/>
      <c r="CN3470" s="50"/>
      <c r="CO3470" s="50"/>
      <c r="CP3470" s="50"/>
      <c r="CQ3470" s="50"/>
      <c r="CR3470" s="50"/>
      <c r="CS3470" s="50"/>
      <c r="CT3470" s="50"/>
      <c r="CU3470" s="50"/>
      <c r="CV3470" s="50"/>
      <c r="CW3470" s="50"/>
      <c r="CX3470" s="50"/>
      <c r="CY3470" s="50"/>
      <c r="CZ3470" s="50"/>
      <c r="DA3470" s="50"/>
      <c r="DB3470" s="50"/>
      <c r="DC3470" s="50"/>
      <c r="DD3470" s="50"/>
      <c r="DE3470" s="50"/>
      <c r="DF3470" s="50"/>
      <c r="DG3470" s="50"/>
    </row>
    <row r="3471" spans="1:111" ht="13.5" x14ac:dyDescent="0.2">
      <c r="A3471" s="551"/>
      <c r="B3471" s="551"/>
      <c r="C3471" s="413"/>
      <c r="D3471" s="127" t="s">
        <v>8347</v>
      </c>
      <c r="E3471" s="353"/>
      <c r="F3471" s="352">
        <f t="shared" si="108"/>
        <v>0</v>
      </c>
      <c r="G3471" s="352">
        <f t="shared" si="109"/>
        <v>0</v>
      </c>
      <c r="H3471" s="50"/>
      <c r="I3471" s="50"/>
      <c r="J3471" s="50"/>
      <c r="K3471" s="50"/>
      <c r="L3471" s="50"/>
      <c r="M3471" s="50"/>
      <c r="N3471" s="50"/>
      <c r="O3471" s="50"/>
      <c r="P3471" s="50"/>
      <c r="Q3471" s="50"/>
      <c r="R3471" s="50"/>
      <c r="S3471" s="50"/>
      <c r="T3471" s="50"/>
      <c r="U3471" s="50"/>
      <c r="V3471" s="50"/>
      <c r="W3471" s="50"/>
      <c r="X3471" s="50"/>
      <c r="Y3471" s="50"/>
      <c r="Z3471" s="50"/>
      <c r="AA3471" s="50"/>
      <c r="AB3471" s="50"/>
      <c r="AC3471" s="50"/>
      <c r="AD3471" s="50"/>
      <c r="AE3471" s="50"/>
      <c r="AF3471" s="50"/>
      <c r="AG3471" s="50"/>
      <c r="AH3471" s="50"/>
      <c r="AI3471" s="50"/>
      <c r="AJ3471" s="50"/>
      <c r="AK3471" s="50"/>
      <c r="AL3471" s="50"/>
      <c r="AM3471" s="50"/>
      <c r="AN3471" s="50"/>
      <c r="AO3471" s="50"/>
      <c r="AP3471" s="50"/>
      <c r="AQ3471" s="50"/>
      <c r="AR3471" s="50"/>
      <c r="AS3471" s="50"/>
      <c r="AT3471" s="50"/>
      <c r="AU3471" s="50"/>
      <c r="AV3471" s="50"/>
      <c r="AW3471" s="50"/>
      <c r="AX3471" s="50"/>
      <c r="AY3471" s="50"/>
      <c r="AZ3471" s="50"/>
      <c r="BA3471" s="50"/>
      <c r="BB3471" s="50"/>
      <c r="BC3471" s="50"/>
      <c r="BD3471" s="50"/>
      <c r="BE3471" s="50"/>
      <c r="BF3471" s="50"/>
      <c r="BG3471" s="50"/>
      <c r="BH3471" s="50"/>
      <c r="BI3471" s="50"/>
      <c r="BJ3471" s="50"/>
      <c r="BK3471" s="50"/>
      <c r="BL3471" s="50"/>
      <c r="BM3471" s="50"/>
      <c r="BN3471" s="50"/>
      <c r="BO3471" s="50"/>
      <c r="BP3471" s="50"/>
      <c r="BQ3471" s="50"/>
      <c r="BR3471" s="50"/>
      <c r="BS3471" s="50"/>
      <c r="BT3471" s="50"/>
      <c r="BU3471" s="50"/>
      <c r="BV3471" s="50"/>
      <c r="BW3471" s="50"/>
      <c r="BX3471" s="50"/>
      <c r="BY3471" s="50"/>
      <c r="BZ3471" s="50"/>
      <c r="CA3471" s="50"/>
      <c r="CB3471" s="50"/>
      <c r="CC3471" s="50"/>
      <c r="CD3471" s="50"/>
      <c r="CE3471" s="50"/>
      <c r="CF3471" s="50"/>
      <c r="CG3471" s="50"/>
      <c r="CH3471" s="50"/>
      <c r="CI3471" s="50"/>
      <c r="CJ3471" s="50"/>
      <c r="CK3471" s="50"/>
      <c r="CL3471" s="50"/>
      <c r="CM3471" s="50"/>
      <c r="CN3471" s="50"/>
      <c r="CO3471" s="50"/>
      <c r="CP3471" s="50"/>
      <c r="CQ3471" s="50"/>
      <c r="CR3471" s="50"/>
      <c r="CS3471" s="50"/>
      <c r="CT3471" s="50"/>
      <c r="CU3471" s="50"/>
      <c r="CV3471" s="50"/>
      <c r="CW3471" s="50"/>
      <c r="CX3471" s="50"/>
      <c r="CY3471" s="50"/>
      <c r="CZ3471" s="50"/>
      <c r="DA3471" s="50"/>
      <c r="DB3471" s="50"/>
      <c r="DC3471" s="50"/>
      <c r="DD3471" s="50"/>
      <c r="DE3471" s="50"/>
      <c r="DF3471" s="50"/>
      <c r="DG3471" s="50"/>
    </row>
    <row r="3472" spans="1:111" ht="13.5" x14ac:dyDescent="0.2">
      <c r="A3472" s="551"/>
      <c r="B3472" s="551"/>
      <c r="C3472" s="413"/>
      <c r="D3472" s="127" t="s">
        <v>8348</v>
      </c>
      <c r="E3472" s="353"/>
      <c r="F3472" s="352">
        <f t="shared" si="108"/>
        <v>0</v>
      </c>
      <c r="G3472" s="352">
        <f t="shared" si="109"/>
        <v>0</v>
      </c>
      <c r="H3472" s="50"/>
      <c r="I3472" s="50"/>
      <c r="J3472" s="50"/>
      <c r="K3472" s="50"/>
      <c r="L3472" s="50"/>
      <c r="M3472" s="50"/>
      <c r="N3472" s="50"/>
      <c r="O3472" s="50"/>
      <c r="P3472" s="50"/>
      <c r="Q3472" s="50"/>
      <c r="R3472" s="50"/>
      <c r="S3472" s="50"/>
      <c r="T3472" s="50"/>
      <c r="U3472" s="50"/>
      <c r="V3472" s="50"/>
      <c r="W3472" s="50"/>
      <c r="X3472" s="50"/>
      <c r="Y3472" s="50"/>
      <c r="Z3472" s="50"/>
      <c r="AA3472" s="50"/>
      <c r="AB3472" s="50"/>
      <c r="AC3472" s="50"/>
      <c r="AD3472" s="50"/>
      <c r="AE3472" s="50"/>
      <c r="AF3472" s="50"/>
      <c r="AG3472" s="50"/>
      <c r="AH3472" s="50"/>
      <c r="AI3472" s="50"/>
      <c r="AJ3472" s="50"/>
      <c r="AK3472" s="50"/>
      <c r="AL3472" s="50"/>
      <c r="AM3472" s="50"/>
      <c r="AN3472" s="50"/>
      <c r="AO3472" s="50"/>
      <c r="AP3472" s="50"/>
      <c r="AQ3472" s="50"/>
      <c r="AR3472" s="50"/>
      <c r="AS3472" s="50"/>
      <c r="AT3472" s="50"/>
      <c r="AU3472" s="50"/>
      <c r="AV3472" s="50"/>
      <c r="AW3472" s="50"/>
      <c r="AX3472" s="50"/>
      <c r="AY3472" s="50"/>
      <c r="AZ3472" s="50"/>
      <c r="BA3472" s="50"/>
      <c r="BB3472" s="50"/>
      <c r="BC3472" s="50"/>
      <c r="BD3472" s="50"/>
      <c r="BE3472" s="50"/>
      <c r="BF3472" s="50"/>
      <c r="BG3472" s="50"/>
      <c r="BH3472" s="50"/>
      <c r="BI3472" s="50"/>
      <c r="BJ3472" s="50"/>
      <c r="BK3472" s="50"/>
      <c r="BL3472" s="50"/>
      <c r="BM3472" s="50"/>
      <c r="BN3472" s="50"/>
      <c r="BO3472" s="50"/>
      <c r="BP3472" s="50"/>
      <c r="BQ3472" s="50"/>
      <c r="BR3472" s="50"/>
      <c r="BS3472" s="50"/>
      <c r="BT3472" s="50"/>
      <c r="BU3472" s="50"/>
      <c r="BV3472" s="50"/>
      <c r="BW3472" s="50"/>
      <c r="BX3472" s="50"/>
      <c r="BY3472" s="50"/>
      <c r="BZ3472" s="50"/>
      <c r="CA3472" s="50"/>
      <c r="CB3472" s="50"/>
      <c r="CC3472" s="50"/>
      <c r="CD3472" s="50"/>
      <c r="CE3472" s="50"/>
      <c r="CF3472" s="50"/>
      <c r="CG3472" s="50"/>
      <c r="CH3472" s="50"/>
      <c r="CI3472" s="50"/>
      <c r="CJ3472" s="50"/>
      <c r="CK3472" s="50"/>
      <c r="CL3472" s="50"/>
      <c r="CM3472" s="50"/>
      <c r="CN3472" s="50"/>
      <c r="CO3472" s="50"/>
      <c r="CP3472" s="50"/>
      <c r="CQ3472" s="50"/>
      <c r="CR3472" s="50"/>
      <c r="CS3472" s="50"/>
      <c r="CT3472" s="50"/>
      <c r="CU3472" s="50"/>
      <c r="CV3472" s="50"/>
      <c r="CW3472" s="50"/>
      <c r="CX3472" s="50"/>
      <c r="CY3472" s="50"/>
      <c r="CZ3472" s="50"/>
      <c r="DA3472" s="50"/>
      <c r="DB3472" s="50"/>
      <c r="DC3472" s="50"/>
      <c r="DD3472" s="50"/>
      <c r="DE3472" s="50"/>
      <c r="DF3472" s="50"/>
      <c r="DG3472" s="50"/>
    </row>
    <row r="3473" spans="1:111" ht="13.5" x14ac:dyDescent="0.2">
      <c r="A3473" s="551"/>
      <c r="B3473" s="551"/>
      <c r="C3473" s="413"/>
      <c r="D3473" s="127" t="s">
        <v>8349</v>
      </c>
      <c r="E3473" s="353"/>
      <c r="F3473" s="352">
        <f t="shared" si="108"/>
        <v>0</v>
      </c>
      <c r="G3473" s="352">
        <f t="shared" si="109"/>
        <v>0</v>
      </c>
      <c r="H3473" s="50"/>
      <c r="I3473" s="50"/>
      <c r="J3473" s="50"/>
      <c r="K3473" s="50"/>
      <c r="L3473" s="50"/>
      <c r="M3473" s="50"/>
      <c r="N3473" s="50"/>
      <c r="O3473" s="50"/>
      <c r="P3473" s="50"/>
      <c r="Q3473" s="50"/>
      <c r="R3473" s="50"/>
      <c r="S3473" s="50"/>
      <c r="T3473" s="50"/>
      <c r="U3473" s="50"/>
      <c r="V3473" s="50"/>
      <c r="W3473" s="50"/>
      <c r="X3473" s="50"/>
      <c r="Y3473" s="50"/>
      <c r="Z3473" s="50"/>
      <c r="AA3473" s="50"/>
      <c r="AB3473" s="50"/>
      <c r="AC3473" s="50"/>
      <c r="AD3473" s="50"/>
      <c r="AE3473" s="50"/>
      <c r="AF3473" s="50"/>
      <c r="AG3473" s="50"/>
      <c r="AH3473" s="50"/>
      <c r="AI3473" s="50"/>
      <c r="AJ3473" s="50"/>
      <c r="AK3473" s="50"/>
      <c r="AL3473" s="50"/>
      <c r="AM3473" s="50"/>
      <c r="AN3473" s="50"/>
      <c r="AO3473" s="50"/>
      <c r="AP3473" s="50"/>
      <c r="AQ3473" s="50"/>
      <c r="AR3473" s="50"/>
      <c r="AS3473" s="50"/>
      <c r="AT3473" s="50"/>
      <c r="AU3473" s="50"/>
      <c r="AV3473" s="50"/>
      <c r="AW3473" s="50"/>
      <c r="AX3473" s="50"/>
      <c r="AY3473" s="50"/>
      <c r="AZ3473" s="50"/>
      <c r="BA3473" s="50"/>
      <c r="BB3473" s="50"/>
      <c r="BC3473" s="50"/>
      <c r="BD3473" s="50"/>
      <c r="BE3473" s="50"/>
      <c r="BF3473" s="50"/>
      <c r="BG3473" s="50"/>
      <c r="BH3473" s="50"/>
      <c r="BI3473" s="50"/>
      <c r="BJ3473" s="50"/>
      <c r="BK3473" s="50"/>
      <c r="BL3473" s="50"/>
      <c r="BM3473" s="50"/>
      <c r="BN3473" s="50"/>
      <c r="BO3473" s="50"/>
      <c r="BP3473" s="50"/>
      <c r="BQ3473" s="50"/>
      <c r="BR3473" s="50"/>
      <c r="BS3473" s="50"/>
      <c r="BT3473" s="50"/>
      <c r="BU3473" s="50"/>
      <c r="BV3473" s="50"/>
      <c r="BW3473" s="50"/>
      <c r="BX3473" s="50"/>
      <c r="BY3473" s="50"/>
      <c r="BZ3473" s="50"/>
      <c r="CA3473" s="50"/>
      <c r="CB3473" s="50"/>
      <c r="CC3473" s="50"/>
      <c r="CD3473" s="50"/>
      <c r="CE3473" s="50"/>
      <c r="CF3473" s="50"/>
      <c r="CG3473" s="50"/>
      <c r="CH3473" s="50"/>
      <c r="CI3473" s="50"/>
      <c r="CJ3473" s="50"/>
      <c r="CK3473" s="50"/>
      <c r="CL3473" s="50"/>
      <c r="CM3473" s="50"/>
      <c r="CN3473" s="50"/>
      <c r="CO3473" s="50"/>
      <c r="CP3473" s="50"/>
      <c r="CQ3473" s="50"/>
      <c r="CR3473" s="50"/>
      <c r="CS3473" s="50"/>
      <c r="CT3473" s="50"/>
      <c r="CU3473" s="50"/>
      <c r="CV3473" s="50"/>
      <c r="CW3473" s="50"/>
      <c r="CX3473" s="50"/>
      <c r="CY3473" s="50"/>
      <c r="CZ3473" s="50"/>
      <c r="DA3473" s="50"/>
      <c r="DB3473" s="50"/>
      <c r="DC3473" s="50"/>
      <c r="DD3473" s="50"/>
      <c r="DE3473" s="50"/>
      <c r="DF3473" s="50"/>
      <c r="DG3473" s="50"/>
    </row>
    <row r="3474" spans="1:111" ht="13.5" x14ac:dyDescent="0.2">
      <c r="A3474" s="551"/>
      <c r="B3474" s="551"/>
      <c r="C3474" s="413"/>
      <c r="D3474" s="127" t="s">
        <v>8350</v>
      </c>
      <c r="E3474" s="353"/>
      <c r="F3474" s="352">
        <f t="shared" si="108"/>
        <v>0</v>
      </c>
      <c r="G3474" s="352">
        <f t="shared" si="109"/>
        <v>0</v>
      </c>
      <c r="H3474" s="50"/>
      <c r="I3474" s="50"/>
      <c r="J3474" s="50"/>
      <c r="K3474" s="50"/>
      <c r="L3474" s="50"/>
      <c r="M3474" s="50"/>
      <c r="N3474" s="50"/>
      <c r="O3474" s="50"/>
      <c r="P3474" s="50"/>
      <c r="Q3474" s="50"/>
      <c r="R3474" s="50"/>
      <c r="S3474" s="50"/>
      <c r="T3474" s="50"/>
      <c r="U3474" s="50"/>
      <c r="V3474" s="50"/>
      <c r="W3474" s="50"/>
      <c r="X3474" s="50"/>
      <c r="Y3474" s="50"/>
      <c r="Z3474" s="50"/>
      <c r="AA3474" s="50"/>
      <c r="AB3474" s="50"/>
      <c r="AC3474" s="50"/>
      <c r="AD3474" s="50"/>
      <c r="AE3474" s="50"/>
      <c r="AF3474" s="50"/>
      <c r="AG3474" s="50"/>
      <c r="AH3474" s="50"/>
      <c r="AI3474" s="50"/>
      <c r="AJ3474" s="50"/>
      <c r="AK3474" s="50"/>
      <c r="AL3474" s="50"/>
      <c r="AM3474" s="50"/>
      <c r="AN3474" s="50"/>
      <c r="AO3474" s="50"/>
      <c r="AP3474" s="50"/>
      <c r="AQ3474" s="50"/>
      <c r="AR3474" s="50"/>
      <c r="AS3474" s="50"/>
      <c r="AT3474" s="50"/>
      <c r="AU3474" s="50"/>
      <c r="AV3474" s="50"/>
      <c r="AW3474" s="50"/>
      <c r="AX3474" s="50"/>
      <c r="AY3474" s="50"/>
      <c r="AZ3474" s="50"/>
      <c r="BA3474" s="50"/>
      <c r="BB3474" s="50"/>
      <c r="BC3474" s="50"/>
      <c r="BD3474" s="50"/>
      <c r="BE3474" s="50"/>
      <c r="BF3474" s="50"/>
      <c r="BG3474" s="50"/>
      <c r="BH3474" s="50"/>
      <c r="BI3474" s="50"/>
      <c r="BJ3474" s="50"/>
      <c r="BK3474" s="50"/>
      <c r="BL3474" s="50"/>
      <c r="BM3474" s="50"/>
      <c r="BN3474" s="50"/>
      <c r="BO3474" s="50"/>
      <c r="BP3474" s="50"/>
      <c r="BQ3474" s="50"/>
      <c r="BR3474" s="50"/>
      <c r="BS3474" s="50"/>
      <c r="BT3474" s="50"/>
      <c r="BU3474" s="50"/>
      <c r="BV3474" s="50"/>
      <c r="BW3474" s="50"/>
      <c r="BX3474" s="50"/>
      <c r="BY3474" s="50"/>
      <c r="BZ3474" s="50"/>
      <c r="CA3474" s="50"/>
      <c r="CB3474" s="50"/>
      <c r="CC3474" s="50"/>
      <c r="CD3474" s="50"/>
      <c r="CE3474" s="50"/>
      <c r="CF3474" s="50"/>
      <c r="CG3474" s="50"/>
      <c r="CH3474" s="50"/>
      <c r="CI3474" s="50"/>
      <c r="CJ3474" s="50"/>
      <c r="CK3474" s="50"/>
      <c r="CL3474" s="50"/>
      <c r="CM3474" s="50"/>
      <c r="CN3474" s="50"/>
      <c r="CO3474" s="50"/>
      <c r="CP3474" s="50"/>
      <c r="CQ3474" s="50"/>
      <c r="CR3474" s="50"/>
      <c r="CS3474" s="50"/>
      <c r="CT3474" s="50"/>
      <c r="CU3474" s="50"/>
      <c r="CV3474" s="50"/>
      <c r="CW3474" s="50"/>
      <c r="CX3474" s="50"/>
      <c r="CY3474" s="50"/>
      <c r="CZ3474" s="50"/>
      <c r="DA3474" s="50"/>
      <c r="DB3474" s="50"/>
      <c r="DC3474" s="50"/>
      <c r="DD3474" s="50"/>
      <c r="DE3474" s="50"/>
      <c r="DF3474" s="50"/>
      <c r="DG3474" s="50"/>
    </row>
    <row r="3475" spans="1:111" ht="13.5" x14ac:dyDescent="0.2">
      <c r="A3475" s="551"/>
      <c r="B3475" s="551"/>
      <c r="C3475" s="413"/>
      <c r="D3475" s="127" t="s">
        <v>8351</v>
      </c>
      <c r="E3475" s="353"/>
      <c r="F3475" s="352">
        <f t="shared" si="108"/>
        <v>0</v>
      </c>
      <c r="G3475" s="352">
        <f t="shared" si="109"/>
        <v>0</v>
      </c>
      <c r="H3475" s="50"/>
      <c r="I3475" s="50"/>
      <c r="J3475" s="50"/>
      <c r="K3475" s="50"/>
      <c r="L3475" s="50"/>
      <c r="M3475" s="50"/>
      <c r="N3475" s="50"/>
      <c r="O3475" s="50"/>
      <c r="P3475" s="50"/>
      <c r="Q3475" s="50"/>
      <c r="R3475" s="50"/>
      <c r="S3475" s="50"/>
      <c r="T3475" s="50"/>
      <c r="U3475" s="50"/>
      <c r="V3475" s="50"/>
      <c r="W3475" s="50"/>
      <c r="X3475" s="50"/>
      <c r="Y3475" s="50"/>
      <c r="Z3475" s="50"/>
      <c r="AA3475" s="50"/>
      <c r="AB3475" s="50"/>
      <c r="AC3475" s="50"/>
      <c r="AD3475" s="50"/>
      <c r="AE3475" s="50"/>
      <c r="AF3475" s="50"/>
      <c r="AG3475" s="50"/>
      <c r="AH3475" s="50"/>
      <c r="AI3475" s="50"/>
      <c r="AJ3475" s="50"/>
      <c r="AK3475" s="50"/>
      <c r="AL3475" s="50"/>
      <c r="AM3475" s="50"/>
      <c r="AN3475" s="50"/>
      <c r="AO3475" s="50"/>
      <c r="AP3475" s="50"/>
      <c r="AQ3475" s="50"/>
      <c r="AR3475" s="50"/>
      <c r="AS3475" s="50"/>
      <c r="AT3475" s="50"/>
      <c r="AU3475" s="50"/>
      <c r="AV3475" s="50"/>
      <c r="AW3475" s="50"/>
      <c r="AX3475" s="50"/>
      <c r="AY3475" s="50"/>
      <c r="AZ3475" s="50"/>
      <c r="BA3475" s="50"/>
      <c r="BB3475" s="50"/>
      <c r="BC3475" s="50"/>
      <c r="BD3475" s="50"/>
      <c r="BE3475" s="50"/>
      <c r="BF3475" s="50"/>
      <c r="BG3475" s="50"/>
      <c r="BH3475" s="50"/>
      <c r="BI3475" s="50"/>
      <c r="BJ3475" s="50"/>
      <c r="BK3475" s="50"/>
      <c r="BL3475" s="50"/>
      <c r="BM3475" s="50"/>
      <c r="BN3475" s="50"/>
      <c r="BO3475" s="50"/>
      <c r="BP3475" s="50"/>
      <c r="BQ3475" s="50"/>
      <c r="BR3475" s="50"/>
      <c r="BS3475" s="50"/>
      <c r="BT3475" s="50"/>
      <c r="BU3475" s="50"/>
      <c r="BV3475" s="50"/>
      <c r="BW3475" s="50"/>
      <c r="BX3475" s="50"/>
      <c r="BY3475" s="50"/>
      <c r="BZ3475" s="50"/>
      <c r="CA3475" s="50"/>
      <c r="CB3475" s="50"/>
      <c r="CC3475" s="50"/>
      <c r="CD3475" s="50"/>
      <c r="CE3475" s="50"/>
      <c r="CF3475" s="50"/>
      <c r="CG3475" s="50"/>
      <c r="CH3475" s="50"/>
      <c r="CI3475" s="50"/>
      <c r="CJ3475" s="50"/>
      <c r="CK3475" s="50"/>
      <c r="CL3475" s="50"/>
      <c r="CM3475" s="50"/>
      <c r="CN3475" s="50"/>
      <c r="CO3475" s="50"/>
      <c r="CP3475" s="50"/>
      <c r="CQ3475" s="50"/>
      <c r="CR3475" s="50"/>
      <c r="CS3475" s="50"/>
      <c r="CT3475" s="50"/>
      <c r="CU3475" s="50"/>
      <c r="CV3475" s="50"/>
      <c r="CW3475" s="50"/>
      <c r="CX3475" s="50"/>
      <c r="CY3475" s="50"/>
      <c r="CZ3475" s="50"/>
      <c r="DA3475" s="50"/>
      <c r="DB3475" s="50"/>
      <c r="DC3475" s="50"/>
      <c r="DD3475" s="50"/>
      <c r="DE3475" s="50"/>
      <c r="DF3475" s="50"/>
      <c r="DG3475" s="50"/>
    </row>
    <row r="3476" spans="1:111" ht="13.5" x14ac:dyDescent="0.2">
      <c r="A3476" s="551"/>
      <c r="B3476" s="551"/>
      <c r="C3476" s="413"/>
      <c r="D3476" s="127" t="s">
        <v>8352</v>
      </c>
      <c r="E3476" s="353"/>
      <c r="F3476" s="352">
        <f t="shared" si="108"/>
        <v>0</v>
      </c>
      <c r="G3476" s="352">
        <f t="shared" si="109"/>
        <v>0</v>
      </c>
      <c r="H3476" s="50"/>
      <c r="I3476" s="50"/>
      <c r="J3476" s="50"/>
      <c r="K3476" s="50"/>
      <c r="L3476" s="50"/>
      <c r="M3476" s="50"/>
      <c r="N3476" s="50"/>
      <c r="O3476" s="50"/>
      <c r="P3476" s="50"/>
      <c r="Q3476" s="50"/>
      <c r="R3476" s="50"/>
      <c r="S3476" s="50"/>
      <c r="T3476" s="50"/>
      <c r="U3476" s="50"/>
      <c r="V3476" s="50"/>
      <c r="W3476" s="50"/>
      <c r="X3476" s="50"/>
      <c r="Y3476" s="50"/>
      <c r="Z3476" s="50"/>
      <c r="AA3476" s="50"/>
      <c r="AB3476" s="50"/>
      <c r="AC3476" s="50"/>
      <c r="AD3476" s="50"/>
      <c r="AE3476" s="50"/>
      <c r="AF3476" s="50"/>
      <c r="AG3476" s="50"/>
      <c r="AH3476" s="50"/>
      <c r="AI3476" s="50"/>
      <c r="AJ3476" s="50"/>
      <c r="AK3476" s="50"/>
      <c r="AL3476" s="50"/>
      <c r="AM3476" s="50"/>
      <c r="AN3476" s="50"/>
      <c r="AO3476" s="50"/>
      <c r="AP3476" s="50"/>
      <c r="AQ3476" s="50"/>
      <c r="AR3476" s="50"/>
      <c r="AS3476" s="50"/>
      <c r="AT3476" s="50"/>
      <c r="AU3476" s="50"/>
      <c r="AV3476" s="50"/>
      <c r="AW3476" s="50"/>
      <c r="AX3476" s="50"/>
      <c r="AY3476" s="50"/>
      <c r="AZ3476" s="50"/>
      <c r="BA3476" s="50"/>
      <c r="BB3476" s="50"/>
      <c r="BC3476" s="50"/>
      <c r="BD3476" s="50"/>
      <c r="BE3476" s="50"/>
      <c r="BF3476" s="50"/>
      <c r="BG3476" s="50"/>
      <c r="BH3476" s="50"/>
      <c r="BI3476" s="50"/>
      <c r="BJ3476" s="50"/>
      <c r="BK3476" s="50"/>
      <c r="BL3476" s="50"/>
      <c r="BM3476" s="50"/>
      <c r="BN3476" s="50"/>
      <c r="BO3476" s="50"/>
      <c r="BP3476" s="50"/>
      <c r="BQ3476" s="50"/>
      <c r="BR3476" s="50"/>
      <c r="BS3476" s="50"/>
      <c r="BT3476" s="50"/>
      <c r="BU3476" s="50"/>
      <c r="BV3476" s="50"/>
      <c r="BW3476" s="50"/>
      <c r="BX3476" s="50"/>
      <c r="BY3476" s="50"/>
      <c r="BZ3476" s="50"/>
      <c r="CA3476" s="50"/>
      <c r="CB3476" s="50"/>
      <c r="CC3476" s="50"/>
      <c r="CD3476" s="50"/>
      <c r="CE3476" s="50"/>
      <c r="CF3476" s="50"/>
      <c r="CG3476" s="50"/>
      <c r="CH3476" s="50"/>
      <c r="CI3476" s="50"/>
      <c r="CJ3476" s="50"/>
      <c r="CK3476" s="50"/>
      <c r="CL3476" s="50"/>
      <c r="CM3476" s="50"/>
      <c r="CN3476" s="50"/>
      <c r="CO3476" s="50"/>
      <c r="CP3476" s="50"/>
      <c r="CQ3476" s="50"/>
      <c r="CR3476" s="50"/>
      <c r="CS3476" s="50"/>
      <c r="CT3476" s="50"/>
      <c r="CU3476" s="50"/>
      <c r="CV3476" s="50"/>
      <c r="CW3476" s="50"/>
      <c r="CX3476" s="50"/>
      <c r="CY3476" s="50"/>
      <c r="CZ3476" s="50"/>
      <c r="DA3476" s="50"/>
      <c r="DB3476" s="50"/>
      <c r="DC3476" s="50"/>
      <c r="DD3476" s="50"/>
      <c r="DE3476" s="50"/>
      <c r="DF3476" s="50"/>
      <c r="DG3476" s="50"/>
    </row>
    <row r="3477" spans="1:111" ht="27" x14ac:dyDescent="0.2">
      <c r="A3477" s="551"/>
      <c r="B3477" s="551"/>
      <c r="C3477" s="413"/>
      <c r="D3477" s="127" t="s">
        <v>8353</v>
      </c>
      <c r="E3477" s="353"/>
      <c r="F3477" s="352">
        <f t="shared" si="108"/>
        <v>0</v>
      </c>
      <c r="G3477" s="352">
        <f t="shared" si="109"/>
        <v>0</v>
      </c>
      <c r="H3477" s="50"/>
      <c r="I3477" s="50"/>
      <c r="J3477" s="50"/>
      <c r="K3477" s="50"/>
      <c r="L3477" s="50"/>
      <c r="M3477" s="50"/>
      <c r="N3477" s="50"/>
      <c r="O3477" s="50"/>
      <c r="P3477" s="50"/>
      <c r="Q3477" s="50"/>
      <c r="R3477" s="50"/>
      <c r="S3477" s="50"/>
      <c r="T3477" s="50"/>
      <c r="U3477" s="50"/>
      <c r="V3477" s="50"/>
      <c r="W3477" s="50"/>
      <c r="X3477" s="50"/>
      <c r="Y3477" s="50"/>
      <c r="Z3477" s="50"/>
      <c r="AA3477" s="50"/>
      <c r="AB3477" s="50"/>
      <c r="AC3477" s="50"/>
      <c r="AD3477" s="50"/>
      <c r="AE3477" s="50"/>
      <c r="AF3477" s="50"/>
      <c r="AG3477" s="50"/>
      <c r="AH3477" s="50"/>
      <c r="AI3477" s="50"/>
      <c r="AJ3477" s="50"/>
      <c r="AK3477" s="50"/>
      <c r="AL3477" s="50"/>
      <c r="AM3477" s="50"/>
      <c r="AN3477" s="50"/>
      <c r="AO3477" s="50"/>
      <c r="AP3477" s="50"/>
      <c r="AQ3477" s="50"/>
      <c r="AR3477" s="50"/>
      <c r="AS3477" s="50"/>
      <c r="AT3477" s="50"/>
      <c r="AU3477" s="50"/>
      <c r="AV3477" s="50"/>
      <c r="AW3477" s="50"/>
      <c r="AX3477" s="50"/>
      <c r="AY3477" s="50"/>
      <c r="AZ3477" s="50"/>
      <c r="BA3477" s="50"/>
      <c r="BB3477" s="50"/>
      <c r="BC3477" s="50"/>
      <c r="BD3477" s="50"/>
      <c r="BE3477" s="50"/>
      <c r="BF3477" s="50"/>
      <c r="BG3477" s="50"/>
      <c r="BH3477" s="50"/>
      <c r="BI3477" s="50"/>
      <c r="BJ3477" s="50"/>
      <c r="BK3477" s="50"/>
      <c r="BL3477" s="50"/>
      <c r="BM3477" s="50"/>
      <c r="BN3477" s="50"/>
      <c r="BO3477" s="50"/>
      <c r="BP3477" s="50"/>
      <c r="BQ3477" s="50"/>
      <c r="BR3477" s="50"/>
      <c r="BS3477" s="50"/>
      <c r="BT3477" s="50"/>
      <c r="BU3477" s="50"/>
      <c r="BV3477" s="50"/>
      <c r="BW3477" s="50"/>
      <c r="BX3477" s="50"/>
      <c r="BY3477" s="50"/>
      <c r="BZ3477" s="50"/>
      <c r="CA3477" s="50"/>
      <c r="CB3477" s="50"/>
      <c r="CC3477" s="50"/>
      <c r="CD3477" s="50"/>
      <c r="CE3477" s="50"/>
      <c r="CF3477" s="50"/>
      <c r="CG3477" s="50"/>
      <c r="CH3477" s="50"/>
      <c r="CI3477" s="50"/>
      <c r="CJ3477" s="50"/>
      <c r="CK3477" s="50"/>
      <c r="CL3477" s="50"/>
      <c r="CM3477" s="50"/>
      <c r="CN3477" s="50"/>
      <c r="CO3477" s="50"/>
      <c r="CP3477" s="50"/>
      <c r="CQ3477" s="50"/>
      <c r="CR3477" s="50"/>
      <c r="CS3477" s="50"/>
      <c r="CT3477" s="50"/>
      <c r="CU3477" s="50"/>
      <c r="CV3477" s="50"/>
      <c r="CW3477" s="50"/>
      <c r="CX3477" s="50"/>
      <c r="CY3477" s="50"/>
      <c r="CZ3477" s="50"/>
      <c r="DA3477" s="50"/>
      <c r="DB3477" s="50"/>
      <c r="DC3477" s="50"/>
      <c r="DD3477" s="50"/>
      <c r="DE3477" s="50"/>
      <c r="DF3477" s="50"/>
      <c r="DG3477" s="50"/>
    </row>
    <row r="3478" spans="1:111" x14ac:dyDescent="0.2">
      <c r="A3478" s="541"/>
      <c r="B3478" s="541"/>
      <c r="C3478" s="413"/>
      <c r="D3478" s="127" t="s">
        <v>1284</v>
      </c>
      <c r="E3478" s="353">
        <v>500</v>
      </c>
      <c r="F3478" s="352">
        <f t="shared" si="108"/>
        <v>300</v>
      </c>
      <c r="G3478" s="352">
        <f t="shared" si="109"/>
        <v>250</v>
      </c>
      <c r="H3478" s="50"/>
      <c r="I3478" s="50"/>
      <c r="J3478" s="50"/>
      <c r="K3478" s="50"/>
      <c r="L3478" s="50"/>
      <c r="M3478" s="50"/>
      <c r="N3478" s="50"/>
      <c r="O3478" s="50"/>
      <c r="P3478" s="50"/>
      <c r="Q3478" s="50"/>
      <c r="R3478" s="50"/>
      <c r="S3478" s="50"/>
      <c r="T3478" s="50"/>
      <c r="U3478" s="50"/>
      <c r="V3478" s="50"/>
      <c r="W3478" s="50"/>
      <c r="X3478" s="50"/>
      <c r="Y3478" s="50"/>
      <c r="Z3478" s="50"/>
      <c r="AA3478" s="50"/>
      <c r="AB3478" s="50"/>
      <c r="AC3478" s="50"/>
      <c r="AD3478" s="50"/>
      <c r="AE3478" s="50"/>
      <c r="AF3478" s="50"/>
      <c r="AG3478" s="50"/>
      <c r="AH3478" s="50"/>
      <c r="AI3478" s="50"/>
      <c r="AJ3478" s="50"/>
      <c r="AK3478" s="50"/>
      <c r="AL3478" s="50"/>
      <c r="AM3478" s="50"/>
      <c r="AN3478" s="50"/>
      <c r="AO3478" s="50"/>
      <c r="AP3478" s="50"/>
      <c r="AQ3478" s="50"/>
      <c r="AR3478" s="50"/>
      <c r="AS3478" s="50"/>
      <c r="AT3478" s="50"/>
      <c r="AU3478" s="50"/>
      <c r="AV3478" s="50"/>
      <c r="AW3478" s="50"/>
      <c r="AX3478" s="50"/>
      <c r="AY3478" s="50"/>
      <c r="AZ3478" s="50"/>
      <c r="BA3478" s="50"/>
      <c r="BB3478" s="50"/>
      <c r="BC3478" s="50"/>
      <c r="BD3478" s="50"/>
      <c r="BE3478" s="50"/>
      <c r="BF3478" s="50"/>
      <c r="BG3478" s="50"/>
      <c r="BH3478" s="50"/>
      <c r="BI3478" s="50"/>
      <c r="BJ3478" s="50"/>
      <c r="BK3478" s="50"/>
      <c r="BL3478" s="50"/>
      <c r="BM3478" s="50"/>
      <c r="BN3478" s="50"/>
      <c r="BO3478" s="50"/>
      <c r="BP3478" s="50"/>
      <c r="BQ3478" s="50"/>
      <c r="BR3478" s="50"/>
      <c r="BS3478" s="50"/>
      <c r="BT3478" s="50"/>
      <c r="BU3478" s="50"/>
      <c r="BV3478" s="50"/>
      <c r="BW3478" s="50"/>
      <c r="BX3478" s="50"/>
      <c r="BY3478" s="50"/>
      <c r="BZ3478" s="50"/>
      <c r="CA3478" s="50"/>
      <c r="CB3478" s="50"/>
      <c r="CC3478" s="50"/>
      <c r="CD3478" s="50"/>
      <c r="CE3478" s="50"/>
      <c r="CF3478" s="50"/>
      <c r="CG3478" s="50"/>
      <c r="CH3478" s="50"/>
      <c r="CI3478" s="50"/>
      <c r="CJ3478" s="50"/>
      <c r="CK3478" s="50"/>
      <c r="CL3478" s="50"/>
      <c r="CM3478" s="50"/>
      <c r="CN3478" s="50"/>
      <c r="CO3478" s="50"/>
      <c r="CP3478" s="50"/>
      <c r="CQ3478" s="50"/>
      <c r="CR3478" s="50"/>
      <c r="CS3478" s="50"/>
      <c r="CT3478" s="50"/>
      <c r="CU3478" s="50"/>
      <c r="CV3478" s="50"/>
      <c r="CW3478" s="50"/>
      <c r="CX3478" s="50"/>
      <c r="CY3478" s="50"/>
      <c r="CZ3478" s="50"/>
      <c r="DA3478" s="50"/>
      <c r="DB3478" s="50"/>
      <c r="DC3478" s="50"/>
      <c r="DD3478" s="50"/>
      <c r="DE3478" s="50"/>
      <c r="DF3478" s="50"/>
      <c r="DG3478" s="50"/>
    </row>
    <row r="3479" spans="1:111" ht="13.5" x14ac:dyDescent="0.2">
      <c r="A3479" s="540" t="s">
        <v>1285</v>
      </c>
      <c r="B3479" s="540" t="s">
        <v>1285</v>
      </c>
      <c r="C3479" s="413"/>
      <c r="D3479" s="244" t="s">
        <v>8354</v>
      </c>
      <c r="E3479" s="353"/>
      <c r="F3479" s="352">
        <f t="shared" si="108"/>
        <v>0</v>
      </c>
      <c r="G3479" s="352">
        <f t="shared" si="109"/>
        <v>0</v>
      </c>
      <c r="H3479" s="50"/>
      <c r="I3479" s="50"/>
      <c r="J3479" s="50"/>
      <c r="K3479" s="50"/>
      <c r="L3479" s="50"/>
      <c r="M3479" s="50"/>
      <c r="N3479" s="50"/>
      <c r="O3479" s="50"/>
      <c r="P3479" s="50"/>
      <c r="Q3479" s="50"/>
      <c r="R3479" s="50"/>
      <c r="S3479" s="50"/>
      <c r="T3479" s="50"/>
      <c r="U3479" s="50"/>
      <c r="V3479" s="50"/>
      <c r="W3479" s="50"/>
      <c r="X3479" s="50"/>
      <c r="Y3479" s="50"/>
      <c r="Z3479" s="50"/>
      <c r="AA3479" s="50"/>
      <c r="AB3479" s="50"/>
      <c r="AC3479" s="50"/>
      <c r="AD3479" s="50"/>
      <c r="AE3479" s="50"/>
      <c r="AF3479" s="50"/>
      <c r="AG3479" s="50"/>
      <c r="AH3479" s="50"/>
      <c r="AI3479" s="50"/>
      <c r="AJ3479" s="50"/>
      <c r="AK3479" s="50"/>
      <c r="AL3479" s="50"/>
      <c r="AM3479" s="50"/>
      <c r="AN3479" s="50"/>
      <c r="AO3479" s="50"/>
      <c r="AP3479" s="50"/>
      <c r="AQ3479" s="50"/>
      <c r="AR3479" s="50"/>
      <c r="AS3479" s="50"/>
      <c r="AT3479" s="50"/>
      <c r="AU3479" s="50"/>
      <c r="AV3479" s="50"/>
      <c r="AW3479" s="50"/>
      <c r="AX3479" s="50"/>
      <c r="AY3479" s="50"/>
      <c r="AZ3479" s="50"/>
      <c r="BA3479" s="50"/>
      <c r="BB3479" s="50"/>
      <c r="BC3479" s="50"/>
      <c r="BD3479" s="50"/>
      <c r="BE3479" s="50"/>
      <c r="BF3479" s="50"/>
      <c r="BG3479" s="50"/>
      <c r="BH3479" s="50"/>
      <c r="BI3479" s="50"/>
      <c r="BJ3479" s="50"/>
      <c r="BK3479" s="50"/>
      <c r="BL3479" s="50"/>
      <c r="BM3479" s="50"/>
      <c r="BN3479" s="50"/>
      <c r="BO3479" s="50"/>
      <c r="BP3479" s="50"/>
      <c r="BQ3479" s="50"/>
      <c r="BR3479" s="50"/>
      <c r="BS3479" s="50"/>
      <c r="BT3479" s="50"/>
      <c r="BU3479" s="50"/>
      <c r="BV3479" s="50"/>
      <c r="BW3479" s="50"/>
      <c r="BX3479" s="50"/>
      <c r="BY3479" s="50"/>
      <c r="BZ3479" s="50"/>
      <c r="CA3479" s="50"/>
      <c r="CB3479" s="50"/>
      <c r="CC3479" s="50"/>
      <c r="CD3479" s="50"/>
      <c r="CE3479" s="50"/>
      <c r="CF3479" s="50"/>
      <c r="CG3479" s="50"/>
      <c r="CH3479" s="50"/>
      <c r="CI3479" s="50"/>
      <c r="CJ3479" s="50"/>
      <c r="CK3479" s="50"/>
      <c r="CL3479" s="50"/>
      <c r="CM3479" s="50"/>
      <c r="CN3479" s="50"/>
      <c r="CO3479" s="50"/>
      <c r="CP3479" s="50"/>
      <c r="CQ3479" s="50"/>
      <c r="CR3479" s="50"/>
      <c r="CS3479" s="50"/>
      <c r="CT3479" s="50"/>
      <c r="CU3479" s="50"/>
      <c r="CV3479" s="50"/>
      <c r="CW3479" s="50"/>
      <c r="CX3479" s="50"/>
      <c r="CY3479" s="50"/>
      <c r="CZ3479" s="50"/>
      <c r="DA3479" s="50"/>
      <c r="DB3479" s="50"/>
      <c r="DC3479" s="50"/>
      <c r="DD3479" s="50"/>
      <c r="DE3479" s="50"/>
      <c r="DF3479" s="50"/>
      <c r="DG3479" s="50"/>
    </row>
    <row r="3480" spans="1:111" x14ac:dyDescent="0.2">
      <c r="A3480" s="551"/>
      <c r="B3480" s="551"/>
      <c r="C3480" s="413"/>
      <c r="D3480" s="244" t="s">
        <v>1286</v>
      </c>
      <c r="E3480" s="353"/>
      <c r="F3480" s="352">
        <f t="shared" si="108"/>
        <v>0</v>
      </c>
      <c r="G3480" s="352">
        <f t="shared" si="109"/>
        <v>0</v>
      </c>
      <c r="H3480" s="50"/>
      <c r="I3480" s="50"/>
      <c r="J3480" s="50"/>
      <c r="K3480" s="50"/>
      <c r="L3480" s="50"/>
      <c r="M3480" s="50"/>
      <c r="N3480" s="50"/>
      <c r="O3480" s="50"/>
      <c r="P3480" s="50"/>
      <c r="Q3480" s="50"/>
      <c r="R3480" s="50"/>
      <c r="S3480" s="50"/>
      <c r="T3480" s="50"/>
      <c r="U3480" s="50"/>
      <c r="V3480" s="50"/>
      <c r="W3480" s="50"/>
      <c r="X3480" s="50"/>
      <c r="Y3480" s="50"/>
      <c r="Z3480" s="50"/>
      <c r="AA3480" s="50"/>
      <c r="AB3480" s="50"/>
      <c r="AC3480" s="50"/>
      <c r="AD3480" s="50"/>
      <c r="AE3480" s="50"/>
      <c r="AF3480" s="50"/>
      <c r="AG3480" s="50"/>
      <c r="AH3480" s="50"/>
      <c r="AI3480" s="50"/>
      <c r="AJ3480" s="50"/>
      <c r="AK3480" s="50"/>
      <c r="AL3480" s="50"/>
      <c r="AM3480" s="50"/>
      <c r="AN3480" s="50"/>
      <c r="AO3480" s="50"/>
      <c r="AP3480" s="50"/>
      <c r="AQ3480" s="50"/>
      <c r="AR3480" s="50"/>
      <c r="AS3480" s="50"/>
      <c r="AT3480" s="50"/>
      <c r="AU3480" s="50"/>
      <c r="AV3480" s="50"/>
      <c r="AW3480" s="50"/>
      <c r="AX3480" s="50"/>
      <c r="AY3480" s="50"/>
      <c r="AZ3480" s="50"/>
      <c r="BA3480" s="50"/>
      <c r="BB3480" s="50"/>
      <c r="BC3480" s="50"/>
      <c r="BD3480" s="50"/>
      <c r="BE3480" s="50"/>
      <c r="BF3480" s="50"/>
      <c r="BG3480" s="50"/>
      <c r="BH3480" s="50"/>
      <c r="BI3480" s="50"/>
      <c r="BJ3480" s="50"/>
      <c r="BK3480" s="50"/>
      <c r="BL3480" s="50"/>
      <c r="BM3480" s="50"/>
      <c r="BN3480" s="50"/>
      <c r="BO3480" s="50"/>
      <c r="BP3480" s="50"/>
      <c r="BQ3480" s="50"/>
      <c r="BR3480" s="50"/>
      <c r="BS3480" s="50"/>
      <c r="BT3480" s="50"/>
      <c r="BU3480" s="50"/>
      <c r="BV3480" s="50"/>
      <c r="BW3480" s="50"/>
      <c r="BX3480" s="50"/>
      <c r="BY3480" s="50"/>
      <c r="BZ3480" s="50"/>
      <c r="CA3480" s="50"/>
      <c r="CB3480" s="50"/>
      <c r="CC3480" s="50"/>
      <c r="CD3480" s="50"/>
      <c r="CE3480" s="50"/>
      <c r="CF3480" s="50"/>
      <c r="CG3480" s="50"/>
      <c r="CH3480" s="50"/>
      <c r="CI3480" s="50"/>
      <c r="CJ3480" s="50"/>
      <c r="CK3480" s="50"/>
      <c r="CL3480" s="50"/>
      <c r="CM3480" s="50"/>
      <c r="CN3480" s="50"/>
      <c r="CO3480" s="50"/>
      <c r="CP3480" s="50"/>
      <c r="CQ3480" s="50"/>
      <c r="CR3480" s="50"/>
      <c r="CS3480" s="50"/>
      <c r="CT3480" s="50"/>
      <c r="CU3480" s="50"/>
      <c r="CV3480" s="50"/>
      <c r="CW3480" s="50"/>
      <c r="CX3480" s="50"/>
      <c r="CY3480" s="50"/>
      <c r="CZ3480" s="50"/>
      <c r="DA3480" s="50"/>
      <c r="DB3480" s="50"/>
      <c r="DC3480" s="50"/>
      <c r="DD3480" s="50"/>
      <c r="DE3480" s="50"/>
      <c r="DF3480" s="50"/>
      <c r="DG3480" s="50"/>
    </row>
    <row r="3481" spans="1:111" x14ac:dyDescent="0.2">
      <c r="A3481" s="551"/>
      <c r="B3481" s="551"/>
      <c r="C3481" s="413"/>
      <c r="D3481" s="244" t="s">
        <v>8355</v>
      </c>
      <c r="E3481" s="353">
        <v>600</v>
      </c>
      <c r="F3481" s="352">
        <f t="shared" si="108"/>
        <v>360</v>
      </c>
      <c r="G3481" s="352">
        <f t="shared" si="109"/>
        <v>300</v>
      </c>
      <c r="H3481" s="50"/>
      <c r="I3481" s="50"/>
      <c r="J3481" s="50"/>
      <c r="K3481" s="50"/>
      <c r="L3481" s="50"/>
      <c r="M3481" s="50"/>
      <c r="N3481" s="50"/>
      <c r="O3481" s="50"/>
      <c r="P3481" s="50"/>
      <c r="Q3481" s="50"/>
      <c r="R3481" s="50"/>
      <c r="S3481" s="50"/>
      <c r="T3481" s="50"/>
      <c r="U3481" s="50"/>
      <c r="V3481" s="50"/>
      <c r="W3481" s="50"/>
      <c r="X3481" s="50"/>
      <c r="Y3481" s="50"/>
      <c r="Z3481" s="50"/>
      <c r="AA3481" s="50"/>
      <c r="AB3481" s="50"/>
      <c r="AC3481" s="50"/>
      <c r="AD3481" s="50"/>
      <c r="AE3481" s="50"/>
      <c r="AF3481" s="50"/>
      <c r="AG3481" s="50"/>
      <c r="AH3481" s="50"/>
      <c r="AI3481" s="50"/>
      <c r="AJ3481" s="50"/>
      <c r="AK3481" s="50"/>
      <c r="AL3481" s="50"/>
      <c r="AM3481" s="50"/>
      <c r="AN3481" s="50"/>
      <c r="AO3481" s="50"/>
      <c r="AP3481" s="50"/>
      <c r="AQ3481" s="50"/>
      <c r="AR3481" s="50"/>
      <c r="AS3481" s="50"/>
      <c r="AT3481" s="50"/>
      <c r="AU3481" s="50"/>
      <c r="AV3481" s="50"/>
      <c r="AW3481" s="50"/>
      <c r="AX3481" s="50"/>
      <c r="AY3481" s="50"/>
      <c r="AZ3481" s="50"/>
      <c r="BA3481" s="50"/>
      <c r="BB3481" s="50"/>
      <c r="BC3481" s="50"/>
      <c r="BD3481" s="50"/>
      <c r="BE3481" s="50"/>
      <c r="BF3481" s="50"/>
      <c r="BG3481" s="50"/>
      <c r="BH3481" s="50"/>
      <c r="BI3481" s="50"/>
      <c r="BJ3481" s="50"/>
      <c r="BK3481" s="50"/>
      <c r="BL3481" s="50"/>
      <c r="BM3481" s="50"/>
      <c r="BN3481" s="50"/>
      <c r="BO3481" s="50"/>
      <c r="BP3481" s="50"/>
      <c r="BQ3481" s="50"/>
      <c r="BR3481" s="50"/>
      <c r="BS3481" s="50"/>
      <c r="BT3481" s="50"/>
      <c r="BU3481" s="50"/>
      <c r="BV3481" s="50"/>
      <c r="BW3481" s="50"/>
      <c r="BX3481" s="50"/>
      <c r="BY3481" s="50"/>
      <c r="BZ3481" s="50"/>
      <c r="CA3481" s="50"/>
      <c r="CB3481" s="50"/>
      <c r="CC3481" s="50"/>
      <c r="CD3481" s="50"/>
      <c r="CE3481" s="50"/>
      <c r="CF3481" s="50"/>
      <c r="CG3481" s="50"/>
      <c r="CH3481" s="50"/>
      <c r="CI3481" s="50"/>
      <c r="CJ3481" s="50"/>
      <c r="CK3481" s="50"/>
      <c r="CL3481" s="50"/>
      <c r="CM3481" s="50"/>
      <c r="CN3481" s="50"/>
      <c r="CO3481" s="50"/>
      <c r="CP3481" s="50"/>
      <c r="CQ3481" s="50"/>
      <c r="CR3481" s="50"/>
      <c r="CS3481" s="50"/>
      <c r="CT3481" s="50"/>
      <c r="CU3481" s="50"/>
      <c r="CV3481" s="50"/>
      <c r="CW3481" s="50"/>
      <c r="CX3481" s="50"/>
      <c r="CY3481" s="50"/>
      <c r="CZ3481" s="50"/>
      <c r="DA3481" s="50"/>
      <c r="DB3481" s="50"/>
      <c r="DC3481" s="50"/>
      <c r="DD3481" s="50"/>
      <c r="DE3481" s="50"/>
      <c r="DF3481" s="50"/>
      <c r="DG3481" s="50"/>
    </row>
    <row r="3482" spans="1:111" ht="26.25" x14ac:dyDescent="0.2">
      <c r="A3482" s="551"/>
      <c r="B3482" s="551"/>
      <c r="C3482" s="413"/>
      <c r="D3482" s="127" t="s">
        <v>8356</v>
      </c>
      <c r="E3482" s="353"/>
      <c r="F3482" s="352">
        <f t="shared" si="108"/>
        <v>0</v>
      </c>
      <c r="G3482" s="352">
        <f t="shared" si="109"/>
        <v>0</v>
      </c>
      <c r="H3482" s="50"/>
      <c r="I3482" s="50"/>
      <c r="J3482" s="50"/>
      <c r="K3482" s="50"/>
      <c r="L3482" s="50"/>
      <c r="M3482" s="50"/>
      <c r="N3482" s="50"/>
      <c r="O3482" s="50"/>
      <c r="P3482" s="50"/>
      <c r="Q3482" s="50"/>
      <c r="R3482" s="50"/>
      <c r="S3482" s="50"/>
      <c r="T3482" s="50"/>
      <c r="U3482" s="50"/>
      <c r="V3482" s="50"/>
      <c r="W3482" s="50"/>
      <c r="X3482" s="50"/>
      <c r="Y3482" s="50"/>
      <c r="Z3482" s="50"/>
      <c r="AA3482" s="50"/>
      <c r="AB3482" s="50"/>
      <c r="AC3482" s="50"/>
      <c r="AD3482" s="50"/>
      <c r="AE3482" s="50"/>
      <c r="AF3482" s="50"/>
      <c r="AG3482" s="50"/>
      <c r="AH3482" s="50"/>
      <c r="AI3482" s="50"/>
      <c r="AJ3482" s="50"/>
      <c r="AK3482" s="50"/>
      <c r="AL3482" s="50"/>
      <c r="AM3482" s="50"/>
      <c r="AN3482" s="50"/>
      <c r="AO3482" s="50"/>
      <c r="AP3482" s="50"/>
      <c r="AQ3482" s="50"/>
      <c r="AR3482" s="50"/>
      <c r="AS3482" s="50"/>
      <c r="AT3482" s="50"/>
      <c r="AU3482" s="50"/>
      <c r="AV3482" s="50"/>
      <c r="AW3482" s="50"/>
      <c r="AX3482" s="50"/>
      <c r="AY3482" s="50"/>
      <c r="AZ3482" s="50"/>
      <c r="BA3482" s="50"/>
      <c r="BB3482" s="50"/>
      <c r="BC3482" s="50"/>
      <c r="BD3482" s="50"/>
      <c r="BE3482" s="50"/>
      <c r="BF3482" s="50"/>
      <c r="BG3482" s="50"/>
      <c r="BH3482" s="50"/>
      <c r="BI3482" s="50"/>
      <c r="BJ3482" s="50"/>
      <c r="BK3482" s="50"/>
      <c r="BL3482" s="50"/>
      <c r="BM3482" s="50"/>
      <c r="BN3482" s="50"/>
      <c r="BO3482" s="50"/>
      <c r="BP3482" s="50"/>
      <c r="BQ3482" s="50"/>
      <c r="BR3482" s="50"/>
      <c r="BS3482" s="50"/>
      <c r="BT3482" s="50"/>
      <c r="BU3482" s="50"/>
      <c r="BV3482" s="50"/>
      <c r="BW3482" s="50"/>
      <c r="BX3482" s="50"/>
      <c r="BY3482" s="50"/>
      <c r="BZ3482" s="50"/>
      <c r="CA3482" s="50"/>
      <c r="CB3482" s="50"/>
      <c r="CC3482" s="50"/>
      <c r="CD3482" s="50"/>
      <c r="CE3482" s="50"/>
      <c r="CF3482" s="50"/>
      <c r="CG3482" s="50"/>
      <c r="CH3482" s="50"/>
      <c r="CI3482" s="50"/>
      <c r="CJ3482" s="50"/>
      <c r="CK3482" s="50"/>
      <c r="CL3482" s="50"/>
      <c r="CM3482" s="50"/>
      <c r="CN3482" s="50"/>
      <c r="CO3482" s="50"/>
      <c r="CP3482" s="50"/>
      <c r="CQ3482" s="50"/>
      <c r="CR3482" s="50"/>
      <c r="CS3482" s="50"/>
      <c r="CT3482" s="50"/>
      <c r="CU3482" s="50"/>
      <c r="CV3482" s="50"/>
      <c r="CW3482" s="50"/>
      <c r="CX3482" s="50"/>
      <c r="CY3482" s="50"/>
      <c r="CZ3482" s="50"/>
      <c r="DA3482" s="50"/>
      <c r="DB3482" s="50"/>
      <c r="DC3482" s="50"/>
      <c r="DD3482" s="50"/>
      <c r="DE3482" s="50"/>
      <c r="DF3482" s="50"/>
      <c r="DG3482" s="50"/>
    </row>
    <row r="3483" spans="1:111" ht="13.5" x14ac:dyDescent="0.2">
      <c r="A3483" s="551"/>
      <c r="B3483" s="551"/>
      <c r="C3483" s="413"/>
      <c r="D3483" s="127" t="s">
        <v>8357</v>
      </c>
      <c r="E3483" s="353"/>
      <c r="F3483" s="352">
        <f t="shared" si="108"/>
        <v>0</v>
      </c>
      <c r="G3483" s="352">
        <f t="shared" si="109"/>
        <v>0</v>
      </c>
      <c r="H3483" s="50"/>
      <c r="I3483" s="50"/>
      <c r="J3483" s="50"/>
      <c r="K3483" s="50"/>
      <c r="L3483" s="50"/>
      <c r="M3483" s="50"/>
      <c r="N3483" s="50"/>
      <c r="O3483" s="50"/>
      <c r="P3483" s="50"/>
      <c r="Q3483" s="50"/>
      <c r="R3483" s="50"/>
      <c r="S3483" s="50"/>
      <c r="T3483" s="50"/>
      <c r="U3483" s="50"/>
      <c r="V3483" s="50"/>
      <c r="W3483" s="50"/>
      <c r="X3483" s="50"/>
      <c r="Y3483" s="50"/>
      <c r="Z3483" s="50"/>
      <c r="AA3483" s="50"/>
      <c r="AB3483" s="50"/>
      <c r="AC3483" s="50"/>
      <c r="AD3483" s="50"/>
      <c r="AE3483" s="50"/>
      <c r="AF3483" s="50"/>
      <c r="AG3483" s="50"/>
      <c r="AH3483" s="50"/>
      <c r="AI3483" s="50"/>
      <c r="AJ3483" s="50"/>
      <c r="AK3483" s="50"/>
      <c r="AL3483" s="50"/>
      <c r="AM3483" s="50"/>
      <c r="AN3483" s="50"/>
      <c r="AO3483" s="50"/>
      <c r="AP3483" s="50"/>
      <c r="AQ3483" s="50"/>
      <c r="AR3483" s="50"/>
      <c r="AS3483" s="50"/>
      <c r="AT3483" s="50"/>
      <c r="AU3483" s="50"/>
      <c r="AV3483" s="50"/>
      <c r="AW3483" s="50"/>
      <c r="AX3483" s="50"/>
      <c r="AY3483" s="50"/>
      <c r="AZ3483" s="50"/>
      <c r="BA3483" s="50"/>
      <c r="BB3483" s="50"/>
      <c r="BC3483" s="50"/>
      <c r="BD3483" s="50"/>
      <c r="BE3483" s="50"/>
      <c r="BF3483" s="50"/>
      <c r="BG3483" s="50"/>
      <c r="BH3483" s="50"/>
      <c r="BI3483" s="50"/>
      <c r="BJ3483" s="50"/>
      <c r="BK3483" s="50"/>
      <c r="BL3483" s="50"/>
      <c r="BM3483" s="50"/>
      <c r="BN3483" s="50"/>
      <c r="BO3483" s="50"/>
      <c r="BP3483" s="50"/>
      <c r="BQ3483" s="50"/>
      <c r="BR3483" s="50"/>
      <c r="BS3483" s="50"/>
      <c r="BT3483" s="50"/>
      <c r="BU3483" s="50"/>
      <c r="BV3483" s="50"/>
      <c r="BW3483" s="50"/>
      <c r="BX3483" s="50"/>
      <c r="BY3483" s="50"/>
      <c r="BZ3483" s="50"/>
      <c r="CA3483" s="50"/>
      <c r="CB3483" s="50"/>
      <c r="CC3483" s="50"/>
      <c r="CD3483" s="50"/>
      <c r="CE3483" s="50"/>
      <c r="CF3483" s="50"/>
      <c r="CG3483" s="50"/>
      <c r="CH3483" s="50"/>
      <c r="CI3483" s="50"/>
      <c r="CJ3483" s="50"/>
      <c r="CK3483" s="50"/>
      <c r="CL3483" s="50"/>
      <c r="CM3483" s="50"/>
      <c r="CN3483" s="50"/>
      <c r="CO3483" s="50"/>
      <c r="CP3483" s="50"/>
      <c r="CQ3483" s="50"/>
      <c r="CR3483" s="50"/>
      <c r="CS3483" s="50"/>
      <c r="CT3483" s="50"/>
      <c r="CU3483" s="50"/>
      <c r="CV3483" s="50"/>
      <c r="CW3483" s="50"/>
      <c r="CX3483" s="50"/>
      <c r="CY3483" s="50"/>
      <c r="CZ3483" s="50"/>
      <c r="DA3483" s="50"/>
      <c r="DB3483" s="50"/>
      <c r="DC3483" s="50"/>
      <c r="DD3483" s="50"/>
      <c r="DE3483" s="50"/>
      <c r="DF3483" s="50"/>
      <c r="DG3483" s="50"/>
    </row>
    <row r="3484" spans="1:111" ht="13.5" x14ac:dyDescent="0.2">
      <c r="A3484" s="551"/>
      <c r="B3484" s="551"/>
      <c r="C3484" s="413"/>
      <c r="D3484" s="127" t="s">
        <v>8358</v>
      </c>
      <c r="E3484" s="353"/>
      <c r="F3484" s="352">
        <f t="shared" si="108"/>
        <v>0</v>
      </c>
      <c r="G3484" s="352">
        <f t="shared" si="109"/>
        <v>0</v>
      </c>
      <c r="H3484" s="50"/>
      <c r="I3484" s="50"/>
      <c r="J3484" s="50"/>
      <c r="K3484" s="50"/>
      <c r="L3484" s="50"/>
      <c r="M3484" s="50"/>
      <c r="N3484" s="50"/>
      <c r="O3484" s="50"/>
      <c r="P3484" s="50"/>
      <c r="Q3484" s="50"/>
      <c r="R3484" s="50"/>
      <c r="S3484" s="50"/>
      <c r="T3484" s="50"/>
      <c r="U3484" s="50"/>
      <c r="V3484" s="50"/>
      <c r="W3484" s="50"/>
      <c r="X3484" s="50"/>
      <c r="Y3484" s="50"/>
      <c r="Z3484" s="50"/>
      <c r="AA3484" s="50"/>
      <c r="AB3484" s="50"/>
      <c r="AC3484" s="50"/>
      <c r="AD3484" s="50"/>
      <c r="AE3484" s="50"/>
      <c r="AF3484" s="50"/>
      <c r="AG3484" s="50"/>
      <c r="AH3484" s="50"/>
      <c r="AI3484" s="50"/>
      <c r="AJ3484" s="50"/>
      <c r="AK3484" s="50"/>
      <c r="AL3484" s="50"/>
      <c r="AM3484" s="50"/>
      <c r="AN3484" s="50"/>
      <c r="AO3484" s="50"/>
      <c r="AP3484" s="50"/>
      <c r="AQ3484" s="50"/>
      <c r="AR3484" s="50"/>
      <c r="AS3484" s="50"/>
      <c r="AT3484" s="50"/>
      <c r="AU3484" s="50"/>
      <c r="AV3484" s="50"/>
      <c r="AW3484" s="50"/>
      <c r="AX3484" s="50"/>
      <c r="AY3484" s="50"/>
      <c r="AZ3484" s="50"/>
      <c r="BA3484" s="50"/>
      <c r="BB3484" s="50"/>
      <c r="BC3484" s="50"/>
      <c r="BD3484" s="50"/>
      <c r="BE3484" s="50"/>
      <c r="BF3484" s="50"/>
      <c r="BG3484" s="50"/>
      <c r="BH3484" s="50"/>
      <c r="BI3484" s="50"/>
      <c r="BJ3484" s="50"/>
      <c r="BK3484" s="50"/>
      <c r="BL3484" s="50"/>
      <c r="BM3484" s="50"/>
      <c r="BN3484" s="50"/>
      <c r="BO3484" s="50"/>
      <c r="BP3484" s="50"/>
      <c r="BQ3484" s="50"/>
      <c r="BR3484" s="50"/>
      <c r="BS3484" s="50"/>
      <c r="BT3484" s="50"/>
      <c r="BU3484" s="50"/>
      <c r="BV3484" s="50"/>
      <c r="BW3484" s="50"/>
      <c r="BX3484" s="50"/>
      <c r="BY3484" s="50"/>
      <c r="BZ3484" s="50"/>
      <c r="CA3484" s="50"/>
      <c r="CB3484" s="50"/>
      <c r="CC3484" s="50"/>
      <c r="CD3484" s="50"/>
      <c r="CE3484" s="50"/>
      <c r="CF3484" s="50"/>
      <c r="CG3484" s="50"/>
      <c r="CH3484" s="50"/>
      <c r="CI3484" s="50"/>
      <c r="CJ3484" s="50"/>
      <c r="CK3484" s="50"/>
      <c r="CL3484" s="50"/>
      <c r="CM3484" s="50"/>
      <c r="CN3484" s="50"/>
      <c r="CO3484" s="50"/>
      <c r="CP3484" s="50"/>
      <c r="CQ3484" s="50"/>
      <c r="CR3484" s="50"/>
      <c r="CS3484" s="50"/>
      <c r="CT3484" s="50"/>
      <c r="CU3484" s="50"/>
      <c r="CV3484" s="50"/>
      <c r="CW3484" s="50"/>
      <c r="CX3484" s="50"/>
      <c r="CY3484" s="50"/>
      <c r="CZ3484" s="50"/>
      <c r="DA3484" s="50"/>
      <c r="DB3484" s="50"/>
      <c r="DC3484" s="50"/>
      <c r="DD3484" s="50"/>
      <c r="DE3484" s="50"/>
      <c r="DF3484" s="50"/>
      <c r="DG3484" s="50"/>
    </row>
    <row r="3485" spans="1:111" ht="13.5" x14ac:dyDescent="0.2">
      <c r="A3485" s="551"/>
      <c r="B3485" s="551"/>
      <c r="C3485" s="413"/>
      <c r="D3485" s="127" t="s">
        <v>8359</v>
      </c>
      <c r="E3485" s="353"/>
      <c r="F3485" s="352">
        <f t="shared" si="108"/>
        <v>0</v>
      </c>
      <c r="G3485" s="352">
        <f t="shared" si="109"/>
        <v>0</v>
      </c>
      <c r="H3485" s="50"/>
      <c r="I3485" s="50"/>
      <c r="J3485" s="50"/>
      <c r="K3485" s="50"/>
      <c r="L3485" s="50"/>
      <c r="M3485" s="50"/>
      <c r="N3485" s="50"/>
      <c r="O3485" s="50"/>
      <c r="P3485" s="50"/>
      <c r="Q3485" s="50"/>
      <c r="R3485" s="50"/>
      <c r="S3485" s="50"/>
      <c r="T3485" s="50"/>
      <c r="U3485" s="50"/>
      <c r="V3485" s="50"/>
      <c r="W3485" s="50"/>
      <c r="X3485" s="50"/>
      <c r="Y3485" s="50"/>
      <c r="Z3485" s="50"/>
      <c r="AA3485" s="50"/>
      <c r="AB3485" s="50"/>
      <c r="AC3485" s="50"/>
      <c r="AD3485" s="50"/>
      <c r="AE3485" s="50"/>
      <c r="AF3485" s="50"/>
      <c r="AG3485" s="50"/>
      <c r="AH3485" s="50"/>
      <c r="AI3485" s="50"/>
      <c r="AJ3485" s="50"/>
      <c r="AK3485" s="50"/>
      <c r="AL3485" s="50"/>
      <c r="AM3485" s="50"/>
      <c r="AN3485" s="50"/>
      <c r="AO3485" s="50"/>
      <c r="AP3485" s="50"/>
      <c r="AQ3485" s="50"/>
      <c r="AR3485" s="50"/>
      <c r="AS3485" s="50"/>
      <c r="AT3485" s="50"/>
      <c r="AU3485" s="50"/>
      <c r="AV3485" s="50"/>
      <c r="AW3485" s="50"/>
      <c r="AX3485" s="50"/>
      <c r="AY3485" s="50"/>
      <c r="AZ3485" s="50"/>
      <c r="BA3485" s="50"/>
      <c r="BB3485" s="50"/>
      <c r="BC3485" s="50"/>
      <c r="BD3485" s="50"/>
      <c r="BE3485" s="50"/>
      <c r="BF3485" s="50"/>
      <c r="BG3485" s="50"/>
      <c r="BH3485" s="50"/>
      <c r="BI3485" s="50"/>
      <c r="BJ3485" s="50"/>
      <c r="BK3485" s="50"/>
      <c r="BL3485" s="50"/>
      <c r="BM3485" s="50"/>
      <c r="BN3485" s="50"/>
      <c r="BO3485" s="50"/>
      <c r="BP3485" s="50"/>
      <c r="BQ3485" s="50"/>
      <c r="BR3485" s="50"/>
      <c r="BS3485" s="50"/>
      <c r="BT3485" s="50"/>
      <c r="BU3485" s="50"/>
      <c r="BV3485" s="50"/>
      <c r="BW3485" s="50"/>
      <c r="BX3485" s="50"/>
      <c r="BY3485" s="50"/>
      <c r="BZ3485" s="50"/>
      <c r="CA3485" s="50"/>
      <c r="CB3485" s="50"/>
      <c r="CC3485" s="50"/>
      <c r="CD3485" s="50"/>
      <c r="CE3485" s="50"/>
      <c r="CF3485" s="50"/>
      <c r="CG3485" s="50"/>
      <c r="CH3485" s="50"/>
      <c r="CI3485" s="50"/>
      <c r="CJ3485" s="50"/>
      <c r="CK3485" s="50"/>
      <c r="CL3485" s="50"/>
      <c r="CM3485" s="50"/>
      <c r="CN3485" s="50"/>
      <c r="CO3485" s="50"/>
      <c r="CP3485" s="50"/>
      <c r="CQ3485" s="50"/>
      <c r="CR3485" s="50"/>
      <c r="CS3485" s="50"/>
      <c r="CT3485" s="50"/>
      <c r="CU3485" s="50"/>
      <c r="CV3485" s="50"/>
      <c r="CW3485" s="50"/>
      <c r="CX3485" s="50"/>
      <c r="CY3485" s="50"/>
      <c r="CZ3485" s="50"/>
      <c r="DA3485" s="50"/>
      <c r="DB3485" s="50"/>
      <c r="DC3485" s="50"/>
      <c r="DD3485" s="50"/>
      <c r="DE3485" s="50"/>
      <c r="DF3485" s="50"/>
      <c r="DG3485" s="50"/>
    </row>
    <row r="3486" spans="1:111" ht="13.5" x14ac:dyDescent="0.2">
      <c r="A3486" s="551"/>
      <c r="B3486" s="551"/>
      <c r="C3486" s="413"/>
      <c r="D3486" s="127" t="s">
        <v>8360</v>
      </c>
      <c r="E3486" s="353"/>
      <c r="F3486" s="352">
        <f t="shared" si="108"/>
        <v>0</v>
      </c>
      <c r="G3486" s="352">
        <f t="shared" si="109"/>
        <v>0</v>
      </c>
      <c r="H3486" s="50"/>
      <c r="I3486" s="50"/>
      <c r="J3486" s="50"/>
      <c r="K3486" s="50"/>
      <c r="L3486" s="50"/>
      <c r="M3486" s="50"/>
      <c r="N3486" s="50"/>
      <c r="O3486" s="50"/>
      <c r="P3486" s="50"/>
      <c r="Q3486" s="50"/>
      <c r="R3486" s="50"/>
      <c r="S3486" s="50"/>
      <c r="T3486" s="50"/>
      <c r="U3486" s="50"/>
      <c r="V3486" s="50"/>
      <c r="W3486" s="50"/>
      <c r="X3486" s="50"/>
      <c r="Y3486" s="50"/>
      <c r="Z3486" s="50"/>
      <c r="AA3486" s="50"/>
      <c r="AB3486" s="50"/>
      <c r="AC3486" s="50"/>
      <c r="AD3486" s="50"/>
      <c r="AE3486" s="50"/>
      <c r="AF3486" s="50"/>
      <c r="AG3486" s="50"/>
      <c r="AH3486" s="50"/>
      <c r="AI3486" s="50"/>
      <c r="AJ3486" s="50"/>
      <c r="AK3486" s="50"/>
      <c r="AL3486" s="50"/>
      <c r="AM3486" s="50"/>
      <c r="AN3486" s="50"/>
      <c r="AO3486" s="50"/>
      <c r="AP3486" s="50"/>
      <c r="AQ3486" s="50"/>
      <c r="AR3486" s="50"/>
      <c r="AS3486" s="50"/>
      <c r="AT3486" s="50"/>
      <c r="AU3486" s="50"/>
      <c r="AV3486" s="50"/>
      <c r="AW3486" s="50"/>
      <c r="AX3486" s="50"/>
      <c r="AY3486" s="50"/>
      <c r="AZ3486" s="50"/>
      <c r="BA3486" s="50"/>
      <c r="BB3486" s="50"/>
      <c r="BC3486" s="50"/>
      <c r="BD3486" s="50"/>
      <c r="BE3486" s="50"/>
      <c r="BF3486" s="50"/>
      <c r="BG3486" s="50"/>
      <c r="BH3486" s="50"/>
      <c r="BI3486" s="50"/>
      <c r="BJ3486" s="50"/>
      <c r="BK3486" s="50"/>
      <c r="BL3486" s="50"/>
      <c r="BM3486" s="50"/>
      <c r="BN3486" s="50"/>
      <c r="BO3486" s="50"/>
      <c r="BP3486" s="50"/>
      <c r="BQ3486" s="50"/>
      <c r="BR3486" s="50"/>
      <c r="BS3486" s="50"/>
      <c r="BT3486" s="50"/>
      <c r="BU3486" s="50"/>
      <c r="BV3486" s="50"/>
      <c r="BW3486" s="50"/>
      <c r="BX3486" s="50"/>
      <c r="BY3486" s="50"/>
      <c r="BZ3486" s="50"/>
      <c r="CA3486" s="50"/>
      <c r="CB3486" s="50"/>
      <c r="CC3486" s="50"/>
      <c r="CD3486" s="50"/>
      <c r="CE3486" s="50"/>
      <c r="CF3486" s="50"/>
      <c r="CG3486" s="50"/>
      <c r="CH3486" s="50"/>
      <c r="CI3486" s="50"/>
      <c r="CJ3486" s="50"/>
      <c r="CK3486" s="50"/>
      <c r="CL3486" s="50"/>
      <c r="CM3486" s="50"/>
      <c r="CN3486" s="50"/>
      <c r="CO3486" s="50"/>
      <c r="CP3486" s="50"/>
      <c r="CQ3486" s="50"/>
      <c r="CR3486" s="50"/>
      <c r="CS3486" s="50"/>
      <c r="CT3486" s="50"/>
      <c r="CU3486" s="50"/>
      <c r="CV3486" s="50"/>
      <c r="CW3486" s="50"/>
      <c r="CX3486" s="50"/>
      <c r="CY3486" s="50"/>
      <c r="CZ3486" s="50"/>
      <c r="DA3486" s="50"/>
      <c r="DB3486" s="50"/>
      <c r="DC3486" s="50"/>
      <c r="DD3486" s="50"/>
      <c r="DE3486" s="50"/>
      <c r="DF3486" s="50"/>
      <c r="DG3486" s="50"/>
    </row>
    <row r="3487" spans="1:111" ht="13.5" x14ac:dyDescent="0.2">
      <c r="A3487" s="551"/>
      <c r="B3487" s="541"/>
      <c r="C3487" s="413"/>
      <c r="D3487" s="127" t="s">
        <v>8361</v>
      </c>
      <c r="E3487" s="353"/>
      <c r="F3487" s="352">
        <f t="shared" si="108"/>
        <v>0</v>
      </c>
      <c r="G3487" s="352">
        <f t="shared" si="109"/>
        <v>0</v>
      </c>
      <c r="H3487" s="50"/>
      <c r="I3487" s="50"/>
      <c r="J3487" s="50"/>
      <c r="K3487" s="50"/>
      <c r="L3487" s="50"/>
      <c r="M3487" s="50"/>
      <c r="N3487" s="50"/>
      <c r="O3487" s="50"/>
      <c r="P3487" s="50"/>
      <c r="Q3487" s="50"/>
      <c r="R3487" s="50"/>
      <c r="S3487" s="50"/>
      <c r="T3487" s="50"/>
      <c r="U3487" s="50"/>
      <c r="V3487" s="50"/>
      <c r="W3487" s="50"/>
      <c r="X3487" s="50"/>
      <c r="Y3487" s="50"/>
      <c r="Z3487" s="50"/>
      <c r="AA3487" s="50"/>
      <c r="AB3487" s="50"/>
      <c r="AC3487" s="50"/>
      <c r="AD3487" s="50"/>
      <c r="AE3487" s="50"/>
      <c r="AF3487" s="50"/>
      <c r="AG3487" s="50"/>
      <c r="AH3487" s="50"/>
      <c r="AI3487" s="50"/>
      <c r="AJ3487" s="50"/>
      <c r="AK3487" s="50"/>
      <c r="AL3487" s="50"/>
      <c r="AM3487" s="50"/>
      <c r="AN3487" s="50"/>
      <c r="AO3487" s="50"/>
      <c r="AP3487" s="50"/>
      <c r="AQ3487" s="50"/>
      <c r="AR3487" s="50"/>
      <c r="AS3487" s="50"/>
      <c r="AT3487" s="50"/>
      <c r="AU3487" s="50"/>
      <c r="AV3487" s="50"/>
      <c r="AW3487" s="50"/>
      <c r="AX3487" s="50"/>
      <c r="AY3487" s="50"/>
      <c r="AZ3487" s="50"/>
      <c r="BA3487" s="50"/>
      <c r="BB3487" s="50"/>
      <c r="BC3487" s="50"/>
      <c r="BD3487" s="50"/>
      <c r="BE3487" s="50"/>
      <c r="BF3487" s="50"/>
      <c r="BG3487" s="50"/>
      <c r="BH3487" s="50"/>
      <c r="BI3487" s="50"/>
      <c r="BJ3487" s="50"/>
      <c r="BK3487" s="50"/>
      <c r="BL3487" s="50"/>
      <c r="BM3487" s="50"/>
      <c r="BN3487" s="50"/>
      <c r="BO3487" s="50"/>
      <c r="BP3487" s="50"/>
      <c r="BQ3487" s="50"/>
      <c r="BR3487" s="50"/>
      <c r="BS3487" s="50"/>
      <c r="BT3487" s="50"/>
      <c r="BU3487" s="50"/>
      <c r="BV3487" s="50"/>
      <c r="BW3487" s="50"/>
      <c r="BX3487" s="50"/>
      <c r="BY3487" s="50"/>
      <c r="BZ3487" s="50"/>
      <c r="CA3487" s="50"/>
      <c r="CB3487" s="50"/>
      <c r="CC3487" s="50"/>
      <c r="CD3487" s="50"/>
      <c r="CE3487" s="50"/>
      <c r="CF3487" s="50"/>
      <c r="CG3487" s="50"/>
      <c r="CH3487" s="50"/>
      <c r="CI3487" s="50"/>
      <c r="CJ3487" s="50"/>
      <c r="CK3487" s="50"/>
      <c r="CL3487" s="50"/>
      <c r="CM3487" s="50"/>
      <c r="CN3487" s="50"/>
      <c r="CO3487" s="50"/>
      <c r="CP3487" s="50"/>
      <c r="CQ3487" s="50"/>
      <c r="CR3487" s="50"/>
      <c r="CS3487" s="50"/>
      <c r="CT3487" s="50"/>
      <c r="CU3487" s="50"/>
      <c r="CV3487" s="50"/>
      <c r="CW3487" s="50"/>
      <c r="CX3487" s="50"/>
      <c r="CY3487" s="50"/>
      <c r="CZ3487" s="50"/>
      <c r="DA3487" s="50"/>
      <c r="DB3487" s="50"/>
      <c r="DC3487" s="50"/>
      <c r="DD3487" s="50"/>
      <c r="DE3487" s="50"/>
      <c r="DF3487" s="50"/>
      <c r="DG3487" s="50"/>
    </row>
    <row r="3488" spans="1:111" ht="13.5" x14ac:dyDescent="0.2">
      <c r="A3488" s="551"/>
      <c r="B3488" s="540" t="s">
        <v>1287</v>
      </c>
      <c r="C3488" s="413"/>
      <c r="D3488" s="244" t="s">
        <v>8362</v>
      </c>
      <c r="E3488" s="353"/>
      <c r="F3488" s="352">
        <f t="shared" si="108"/>
        <v>0</v>
      </c>
      <c r="G3488" s="352">
        <f t="shared" si="109"/>
        <v>0</v>
      </c>
      <c r="H3488" s="50"/>
      <c r="I3488" s="50"/>
      <c r="J3488" s="50"/>
      <c r="K3488" s="50"/>
      <c r="L3488" s="50"/>
      <c r="M3488" s="50"/>
      <c r="N3488" s="50"/>
      <c r="O3488" s="50"/>
      <c r="P3488" s="50"/>
      <c r="Q3488" s="50"/>
      <c r="R3488" s="50"/>
      <c r="S3488" s="50"/>
      <c r="T3488" s="50"/>
      <c r="U3488" s="50"/>
      <c r="V3488" s="50"/>
      <c r="W3488" s="50"/>
      <c r="X3488" s="50"/>
      <c r="Y3488" s="50"/>
      <c r="Z3488" s="50"/>
      <c r="AA3488" s="50"/>
      <c r="AB3488" s="50"/>
      <c r="AC3488" s="50"/>
      <c r="AD3488" s="50"/>
      <c r="AE3488" s="50"/>
      <c r="AF3488" s="50"/>
      <c r="AG3488" s="50"/>
      <c r="AH3488" s="50"/>
      <c r="AI3488" s="50"/>
      <c r="AJ3488" s="50"/>
      <c r="AK3488" s="50"/>
      <c r="AL3488" s="50"/>
      <c r="AM3488" s="50"/>
      <c r="AN3488" s="50"/>
      <c r="AO3488" s="50"/>
      <c r="AP3488" s="50"/>
      <c r="AQ3488" s="50"/>
      <c r="AR3488" s="50"/>
      <c r="AS3488" s="50"/>
      <c r="AT3488" s="50"/>
      <c r="AU3488" s="50"/>
      <c r="AV3488" s="50"/>
      <c r="AW3488" s="50"/>
      <c r="AX3488" s="50"/>
      <c r="AY3488" s="50"/>
      <c r="AZ3488" s="50"/>
      <c r="BA3488" s="50"/>
      <c r="BB3488" s="50"/>
      <c r="BC3488" s="50"/>
      <c r="BD3488" s="50"/>
      <c r="BE3488" s="50"/>
      <c r="BF3488" s="50"/>
      <c r="BG3488" s="50"/>
      <c r="BH3488" s="50"/>
      <c r="BI3488" s="50"/>
      <c r="BJ3488" s="50"/>
      <c r="BK3488" s="50"/>
      <c r="BL3488" s="50"/>
      <c r="BM3488" s="50"/>
      <c r="BN3488" s="50"/>
      <c r="BO3488" s="50"/>
      <c r="BP3488" s="50"/>
      <c r="BQ3488" s="50"/>
      <c r="BR3488" s="50"/>
      <c r="BS3488" s="50"/>
      <c r="BT3488" s="50"/>
      <c r="BU3488" s="50"/>
      <c r="BV3488" s="50"/>
      <c r="BW3488" s="50"/>
      <c r="BX3488" s="50"/>
      <c r="BY3488" s="50"/>
      <c r="BZ3488" s="50"/>
      <c r="CA3488" s="50"/>
      <c r="CB3488" s="50"/>
      <c r="CC3488" s="50"/>
      <c r="CD3488" s="50"/>
      <c r="CE3488" s="50"/>
      <c r="CF3488" s="50"/>
      <c r="CG3488" s="50"/>
      <c r="CH3488" s="50"/>
      <c r="CI3488" s="50"/>
      <c r="CJ3488" s="50"/>
      <c r="CK3488" s="50"/>
      <c r="CL3488" s="50"/>
      <c r="CM3488" s="50"/>
      <c r="CN3488" s="50"/>
      <c r="CO3488" s="50"/>
      <c r="CP3488" s="50"/>
      <c r="CQ3488" s="50"/>
      <c r="CR3488" s="50"/>
      <c r="CS3488" s="50"/>
      <c r="CT3488" s="50"/>
      <c r="CU3488" s="50"/>
      <c r="CV3488" s="50"/>
      <c r="CW3488" s="50"/>
      <c r="CX3488" s="50"/>
      <c r="CY3488" s="50"/>
      <c r="CZ3488" s="50"/>
      <c r="DA3488" s="50"/>
      <c r="DB3488" s="50"/>
      <c r="DC3488" s="50"/>
      <c r="DD3488" s="50"/>
      <c r="DE3488" s="50"/>
      <c r="DF3488" s="50"/>
      <c r="DG3488" s="50"/>
    </row>
    <row r="3489" spans="1:111" ht="13.5" x14ac:dyDescent="0.2">
      <c r="A3489" s="551"/>
      <c r="B3489" s="551"/>
      <c r="C3489" s="413"/>
      <c r="D3489" s="127" t="s">
        <v>8363</v>
      </c>
      <c r="E3489" s="353"/>
      <c r="F3489" s="352">
        <f t="shared" si="108"/>
        <v>0</v>
      </c>
      <c r="G3489" s="352">
        <f t="shared" si="109"/>
        <v>0</v>
      </c>
      <c r="H3489" s="50"/>
      <c r="I3489" s="50"/>
      <c r="J3489" s="50"/>
      <c r="K3489" s="50"/>
      <c r="L3489" s="50"/>
      <c r="M3489" s="50"/>
      <c r="N3489" s="50"/>
      <c r="O3489" s="50"/>
      <c r="P3489" s="50"/>
      <c r="Q3489" s="50"/>
      <c r="R3489" s="50"/>
      <c r="S3489" s="50"/>
      <c r="T3489" s="50"/>
      <c r="U3489" s="50"/>
      <c r="V3489" s="50"/>
      <c r="W3489" s="50"/>
      <c r="X3489" s="50"/>
      <c r="Y3489" s="50"/>
      <c r="Z3489" s="50"/>
      <c r="AA3489" s="50"/>
      <c r="AB3489" s="50"/>
      <c r="AC3489" s="50"/>
      <c r="AD3489" s="50"/>
      <c r="AE3489" s="50"/>
      <c r="AF3489" s="50"/>
      <c r="AG3489" s="50"/>
      <c r="AH3489" s="50"/>
      <c r="AI3489" s="50"/>
      <c r="AJ3489" s="50"/>
      <c r="AK3489" s="50"/>
      <c r="AL3489" s="50"/>
      <c r="AM3489" s="50"/>
      <c r="AN3489" s="50"/>
      <c r="AO3489" s="50"/>
      <c r="AP3489" s="50"/>
      <c r="AQ3489" s="50"/>
      <c r="AR3489" s="50"/>
      <c r="AS3489" s="50"/>
      <c r="AT3489" s="50"/>
      <c r="AU3489" s="50"/>
      <c r="AV3489" s="50"/>
      <c r="AW3489" s="50"/>
      <c r="AX3489" s="50"/>
      <c r="AY3489" s="50"/>
      <c r="AZ3489" s="50"/>
      <c r="BA3489" s="50"/>
      <c r="BB3489" s="50"/>
      <c r="BC3489" s="50"/>
      <c r="BD3489" s="50"/>
      <c r="BE3489" s="50"/>
      <c r="BF3489" s="50"/>
      <c r="BG3489" s="50"/>
      <c r="BH3489" s="50"/>
      <c r="BI3489" s="50"/>
      <c r="BJ3489" s="50"/>
      <c r="BK3489" s="50"/>
      <c r="BL3489" s="50"/>
      <c r="BM3489" s="50"/>
      <c r="BN3489" s="50"/>
      <c r="BO3489" s="50"/>
      <c r="BP3489" s="50"/>
      <c r="BQ3489" s="50"/>
      <c r="BR3489" s="50"/>
      <c r="BS3489" s="50"/>
      <c r="BT3489" s="50"/>
      <c r="BU3489" s="50"/>
      <c r="BV3489" s="50"/>
      <c r="BW3489" s="50"/>
      <c r="BX3489" s="50"/>
      <c r="BY3489" s="50"/>
      <c r="BZ3489" s="50"/>
      <c r="CA3489" s="50"/>
      <c r="CB3489" s="50"/>
      <c r="CC3489" s="50"/>
      <c r="CD3489" s="50"/>
      <c r="CE3489" s="50"/>
      <c r="CF3489" s="50"/>
      <c r="CG3489" s="50"/>
      <c r="CH3489" s="50"/>
      <c r="CI3489" s="50"/>
      <c r="CJ3489" s="50"/>
      <c r="CK3489" s="50"/>
      <c r="CL3489" s="50"/>
      <c r="CM3489" s="50"/>
      <c r="CN3489" s="50"/>
      <c r="CO3489" s="50"/>
      <c r="CP3489" s="50"/>
      <c r="CQ3489" s="50"/>
      <c r="CR3489" s="50"/>
      <c r="CS3489" s="50"/>
      <c r="CT3489" s="50"/>
      <c r="CU3489" s="50"/>
      <c r="CV3489" s="50"/>
      <c r="CW3489" s="50"/>
      <c r="CX3489" s="50"/>
      <c r="CY3489" s="50"/>
      <c r="CZ3489" s="50"/>
      <c r="DA3489" s="50"/>
      <c r="DB3489" s="50"/>
      <c r="DC3489" s="50"/>
      <c r="DD3489" s="50"/>
      <c r="DE3489" s="50"/>
      <c r="DF3489" s="50"/>
      <c r="DG3489" s="50"/>
    </row>
    <row r="3490" spans="1:111" ht="13.5" x14ac:dyDescent="0.2">
      <c r="A3490" s="551"/>
      <c r="B3490" s="551"/>
      <c r="C3490" s="413"/>
      <c r="D3490" s="127" t="s">
        <v>8364</v>
      </c>
      <c r="E3490" s="353"/>
      <c r="F3490" s="352">
        <f t="shared" si="108"/>
        <v>0</v>
      </c>
      <c r="G3490" s="352">
        <f t="shared" si="109"/>
        <v>0</v>
      </c>
      <c r="H3490" s="50"/>
      <c r="I3490" s="50"/>
      <c r="J3490" s="50"/>
      <c r="K3490" s="50"/>
      <c r="L3490" s="50"/>
      <c r="M3490" s="50"/>
      <c r="N3490" s="50"/>
      <c r="O3490" s="50"/>
      <c r="P3490" s="50"/>
      <c r="Q3490" s="50"/>
      <c r="R3490" s="50"/>
      <c r="S3490" s="50"/>
      <c r="T3490" s="50"/>
      <c r="U3490" s="50"/>
      <c r="V3490" s="50"/>
      <c r="W3490" s="50"/>
      <c r="X3490" s="50"/>
      <c r="Y3490" s="50"/>
      <c r="Z3490" s="50"/>
      <c r="AA3490" s="50"/>
      <c r="AB3490" s="50"/>
      <c r="AC3490" s="50"/>
      <c r="AD3490" s="50"/>
      <c r="AE3490" s="50"/>
      <c r="AF3490" s="50"/>
      <c r="AG3490" s="50"/>
      <c r="AH3490" s="50"/>
      <c r="AI3490" s="50"/>
      <c r="AJ3490" s="50"/>
      <c r="AK3490" s="50"/>
      <c r="AL3490" s="50"/>
      <c r="AM3490" s="50"/>
      <c r="AN3490" s="50"/>
      <c r="AO3490" s="50"/>
      <c r="AP3490" s="50"/>
      <c r="AQ3490" s="50"/>
      <c r="AR3490" s="50"/>
      <c r="AS3490" s="50"/>
      <c r="AT3490" s="50"/>
      <c r="AU3490" s="50"/>
      <c r="AV3490" s="50"/>
      <c r="AW3490" s="50"/>
      <c r="AX3490" s="50"/>
      <c r="AY3490" s="50"/>
      <c r="AZ3490" s="50"/>
      <c r="BA3490" s="50"/>
      <c r="BB3490" s="50"/>
      <c r="BC3490" s="50"/>
      <c r="BD3490" s="50"/>
      <c r="BE3490" s="50"/>
      <c r="BF3490" s="50"/>
      <c r="BG3490" s="50"/>
      <c r="BH3490" s="50"/>
      <c r="BI3490" s="50"/>
      <c r="BJ3490" s="50"/>
      <c r="BK3490" s="50"/>
      <c r="BL3490" s="50"/>
      <c r="BM3490" s="50"/>
      <c r="BN3490" s="50"/>
      <c r="BO3490" s="50"/>
      <c r="BP3490" s="50"/>
      <c r="BQ3490" s="50"/>
      <c r="BR3490" s="50"/>
      <c r="BS3490" s="50"/>
      <c r="BT3490" s="50"/>
      <c r="BU3490" s="50"/>
      <c r="BV3490" s="50"/>
      <c r="BW3490" s="50"/>
      <c r="BX3490" s="50"/>
      <c r="BY3490" s="50"/>
      <c r="BZ3490" s="50"/>
      <c r="CA3490" s="50"/>
      <c r="CB3490" s="50"/>
      <c r="CC3490" s="50"/>
      <c r="CD3490" s="50"/>
      <c r="CE3490" s="50"/>
      <c r="CF3490" s="50"/>
      <c r="CG3490" s="50"/>
      <c r="CH3490" s="50"/>
      <c r="CI3490" s="50"/>
      <c r="CJ3490" s="50"/>
      <c r="CK3490" s="50"/>
      <c r="CL3490" s="50"/>
      <c r="CM3490" s="50"/>
      <c r="CN3490" s="50"/>
      <c r="CO3490" s="50"/>
      <c r="CP3490" s="50"/>
      <c r="CQ3490" s="50"/>
      <c r="CR3490" s="50"/>
      <c r="CS3490" s="50"/>
      <c r="CT3490" s="50"/>
      <c r="CU3490" s="50"/>
      <c r="CV3490" s="50"/>
      <c r="CW3490" s="50"/>
      <c r="CX3490" s="50"/>
      <c r="CY3490" s="50"/>
      <c r="CZ3490" s="50"/>
      <c r="DA3490" s="50"/>
      <c r="DB3490" s="50"/>
      <c r="DC3490" s="50"/>
      <c r="DD3490" s="50"/>
      <c r="DE3490" s="50"/>
      <c r="DF3490" s="50"/>
      <c r="DG3490" s="50"/>
    </row>
    <row r="3491" spans="1:111" ht="13.5" x14ac:dyDescent="0.2">
      <c r="A3491" s="551"/>
      <c r="B3491" s="551"/>
      <c r="C3491" s="413"/>
      <c r="D3491" s="127" t="s">
        <v>8365</v>
      </c>
      <c r="E3491" s="353"/>
      <c r="F3491" s="352">
        <f t="shared" si="108"/>
        <v>0</v>
      </c>
      <c r="G3491" s="352">
        <f t="shared" si="109"/>
        <v>0</v>
      </c>
      <c r="H3491" s="50"/>
      <c r="I3491" s="50"/>
      <c r="J3491" s="50"/>
      <c r="K3491" s="50"/>
      <c r="L3491" s="50"/>
      <c r="M3491" s="50"/>
      <c r="N3491" s="50"/>
      <c r="O3491" s="50"/>
      <c r="P3491" s="50"/>
      <c r="Q3491" s="50"/>
      <c r="R3491" s="50"/>
      <c r="S3491" s="50"/>
      <c r="T3491" s="50"/>
      <c r="U3491" s="50"/>
      <c r="V3491" s="50"/>
      <c r="W3491" s="50"/>
      <c r="X3491" s="50"/>
      <c r="Y3491" s="50"/>
      <c r="Z3491" s="50"/>
      <c r="AA3491" s="50"/>
      <c r="AB3491" s="50"/>
      <c r="AC3491" s="50"/>
      <c r="AD3491" s="50"/>
      <c r="AE3491" s="50"/>
      <c r="AF3491" s="50"/>
      <c r="AG3491" s="50"/>
      <c r="AH3491" s="50"/>
      <c r="AI3491" s="50"/>
      <c r="AJ3491" s="50"/>
      <c r="AK3491" s="50"/>
      <c r="AL3491" s="50"/>
      <c r="AM3491" s="50"/>
      <c r="AN3491" s="50"/>
      <c r="AO3491" s="50"/>
      <c r="AP3491" s="50"/>
      <c r="AQ3491" s="50"/>
      <c r="AR3491" s="50"/>
      <c r="AS3491" s="50"/>
      <c r="AT3491" s="50"/>
      <c r="AU3491" s="50"/>
      <c r="AV3491" s="50"/>
      <c r="AW3491" s="50"/>
      <c r="AX3491" s="50"/>
      <c r="AY3491" s="50"/>
      <c r="AZ3491" s="50"/>
      <c r="BA3491" s="50"/>
      <c r="BB3491" s="50"/>
      <c r="BC3491" s="50"/>
      <c r="BD3491" s="50"/>
      <c r="BE3491" s="50"/>
      <c r="BF3491" s="50"/>
      <c r="BG3491" s="50"/>
      <c r="BH3491" s="50"/>
      <c r="BI3491" s="50"/>
      <c r="BJ3491" s="50"/>
      <c r="BK3491" s="50"/>
      <c r="BL3491" s="50"/>
      <c r="BM3491" s="50"/>
      <c r="BN3491" s="50"/>
      <c r="BO3491" s="50"/>
      <c r="BP3491" s="50"/>
      <c r="BQ3491" s="50"/>
      <c r="BR3491" s="50"/>
      <c r="BS3491" s="50"/>
      <c r="BT3491" s="50"/>
      <c r="BU3491" s="50"/>
      <c r="BV3491" s="50"/>
      <c r="BW3491" s="50"/>
      <c r="BX3491" s="50"/>
      <c r="BY3491" s="50"/>
      <c r="BZ3491" s="50"/>
      <c r="CA3491" s="50"/>
      <c r="CB3491" s="50"/>
      <c r="CC3491" s="50"/>
      <c r="CD3491" s="50"/>
      <c r="CE3491" s="50"/>
      <c r="CF3491" s="50"/>
      <c r="CG3491" s="50"/>
      <c r="CH3491" s="50"/>
      <c r="CI3491" s="50"/>
      <c r="CJ3491" s="50"/>
      <c r="CK3491" s="50"/>
      <c r="CL3491" s="50"/>
      <c r="CM3491" s="50"/>
      <c r="CN3491" s="50"/>
      <c r="CO3491" s="50"/>
      <c r="CP3491" s="50"/>
      <c r="CQ3491" s="50"/>
      <c r="CR3491" s="50"/>
      <c r="CS3491" s="50"/>
      <c r="CT3491" s="50"/>
      <c r="CU3491" s="50"/>
      <c r="CV3491" s="50"/>
      <c r="CW3491" s="50"/>
      <c r="CX3491" s="50"/>
      <c r="CY3491" s="50"/>
      <c r="CZ3491" s="50"/>
      <c r="DA3491" s="50"/>
      <c r="DB3491" s="50"/>
      <c r="DC3491" s="50"/>
      <c r="DD3491" s="50"/>
      <c r="DE3491" s="50"/>
      <c r="DF3491" s="50"/>
      <c r="DG3491" s="50"/>
    </row>
    <row r="3492" spans="1:111" ht="13.5" x14ac:dyDescent="0.2">
      <c r="A3492" s="551"/>
      <c r="B3492" s="551"/>
      <c r="C3492" s="413"/>
      <c r="D3492" s="127" t="s">
        <v>8366</v>
      </c>
      <c r="E3492" s="353"/>
      <c r="F3492" s="352">
        <f t="shared" si="108"/>
        <v>0</v>
      </c>
      <c r="G3492" s="352">
        <f t="shared" si="109"/>
        <v>0</v>
      </c>
      <c r="H3492" s="50"/>
      <c r="I3492" s="50"/>
      <c r="J3492" s="50"/>
      <c r="K3492" s="50"/>
      <c r="L3492" s="50"/>
      <c r="M3492" s="50"/>
      <c r="N3492" s="50"/>
      <c r="O3492" s="50"/>
      <c r="P3492" s="50"/>
      <c r="Q3492" s="50"/>
      <c r="R3492" s="50"/>
      <c r="S3492" s="50"/>
      <c r="T3492" s="50"/>
      <c r="U3492" s="50"/>
      <c r="V3492" s="50"/>
      <c r="W3492" s="50"/>
      <c r="X3492" s="50"/>
      <c r="Y3492" s="50"/>
      <c r="Z3492" s="50"/>
      <c r="AA3492" s="50"/>
      <c r="AB3492" s="50"/>
      <c r="AC3492" s="50"/>
      <c r="AD3492" s="50"/>
      <c r="AE3492" s="50"/>
      <c r="AF3492" s="50"/>
      <c r="AG3492" s="50"/>
      <c r="AH3492" s="50"/>
      <c r="AI3492" s="50"/>
      <c r="AJ3492" s="50"/>
      <c r="AK3492" s="50"/>
      <c r="AL3492" s="50"/>
      <c r="AM3492" s="50"/>
      <c r="AN3492" s="50"/>
      <c r="AO3492" s="50"/>
      <c r="AP3492" s="50"/>
      <c r="AQ3492" s="50"/>
      <c r="AR3492" s="50"/>
      <c r="AS3492" s="50"/>
      <c r="AT3492" s="50"/>
      <c r="AU3492" s="50"/>
      <c r="AV3492" s="50"/>
      <c r="AW3492" s="50"/>
      <c r="AX3492" s="50"/>
      <c r="AY3492" s="50"/>
      <c r="AZ3492" s="50"/>
      <c r="BA3492" s="50"/>
      <c r="BB3492" s="50"/>
      <c r="BC3492" s="50"/>
      <c r="BD3492" s="50"/>
      <c r="BE3492" s="50"/>
      <c r="BF3492" s="50"/>
      <c r="BG3492" s="50"/>
      <c r="BH3492" s="50"/>
      <c r="BI3492" s="50"/>
      <c r="BJ3492" s="50"/>
      <c r="BK3492" s="50"/>
      <c r="BL3492" s="50"/>
      <c r="BM3492" s="50"/>
      <c r="BN3492" s="50"/>
      <c r="BO3492" s="50"/>
      <c r="BP3492" s="50"/>
      <c r="BQ3492" s="50"/>
      <c r="BR3492" s="50"/>
      <c r="BS3492" s="50"/>
      <c r="BT3492" s="50"/>
      <c r="BU3492" s="50"/>
      <c r="BV3492" s="50"/>
      <c r="BW3492" s="50"/>
      <c r="BX3492" s="50"/>
      <c r="BY3492" s="50"/>
      <c r="BZ3492" s="50"/>
      <c r="CA3492" s="50"/>
      <c r="CB3492" s="50"/>
      <c r="CC3492" s="50"/>
      <c r="CD3492" s="50"/>
      <c r="CE3492" s="50"/>
      <c r="CF3492" s="50"/>
      <c r="CG3492" s="50"/>
      <c r="CH3492" s="50"/>
      <c r="CI3492" s="50"/>
      <c r="CJ3492" s="50"/>
      <c r="CK3492" s="50"/>
      <c r="CL3492" s="50"/>
      <c r="CM3492" s="50"/>
      <c r="CN3492" s="50"/>
      <c r="CO3492" s="50"/>
      <c r="CP3492" s="50"/>
      <c r="CQ3492" s="50"/>
      <c r="CR3492" s="50"/>
      <c r="CS3492" s="50"/>
      <c r="CT3492" s="50"/>
      <c r="CU3492" s="50"/>
      <c r="CV3492" s="50"/>
      <c r="CW3492" s="50"/>
      <c r="CX3492" s="50"/>
      <c r="CY3492" s="50"/>
      <c r="CZ3492" s="50"/>
      <c r="DA3492" s="50"/>
      <c r="DB3492" s="50"/>
      <c r="DC3492" s="50"/>
      <c r="DD3492" s="50"/>
      <c r="DE3492" s="50"/>
      <c r="DF3492" s="50"/>
      <c r="DG3492" s="50"/>
    </row>
    <row r="3493" spans="1:111" ht="13.5" x14ac:dyDescent="0.2">
      <c r="A3493" s="551"/>
      <c r="B3493" s="551"/>
      <c r="C3493" s="413"/>
      <c r="D3493" s="127" t="s">
        <v>8367</v>
      </c>
      <c r="E3493" s="353"/>
      <c r="F3493" s="352">
        <f t="shared" si="108"/>
        <v>0</v>
      </c>
      <c r="G3493" s="352">
        <f t="shared" si="109"/>
        <v>0</v>
      </c>
      <c r="H3493" s="50"/>
      <c r="I3493" s="50"/>
      <c r="J3493" s="50"/>
      <c r="K3493" s="50"/>
      <c r="L3493" s="50"/>
      <c r="M3493" s="50"/>
      <c r="N3493" s="50"/>
      <c r="O3493" s="50"/>
      <c r="P3493" s="50"/>
      <c r="Q3493" s="50"/>
      <c r="R3493" s="50"/>
      <c r="S3493" s="50"/>
      <c r="T3493" s="50"/>
      <c r="U3493" s="50"/>
      <c r="V3493" s="50"/>
      <c r="W3493" s="50"/>
      <c r="X3493" s="50"/>
      <c r="Y3493" s="50"/>
      <c r="Z3493" s="50"/>
      <c r="AA3493" s="50"/>
      <c r="AB3493" s="50"/>
      <c r="AC3493" s="50"/>
      <c r="AD3493" s="50"/>
      <c r="AE3493" s="50"/>
      <c r="AF3493" s="50"/>
      <c r="AG3493" s="50"/>
      <c r="AH3493" s="50"/>
      <c r="AI3493" s="50"/>
      <c r="AJ3493" s="50"/>
      <c r="AK3493" s="50"/>
      <c r="AL3493" s="50"/>
      <c r="AM3493" s="50"/>
      <c r="AN3493" s="50"/>
      <c r="AO3493" s="50"/>
      <c r="AP3493" s="50"/>
      <c r="AQ3493" s="50"/>
      <c r="AR3493" s="50"/>
      <c r="AS3493" s="50"/>
      <c r="AT3493" s="50"/>
      <c r="AU3493" s="50"/>
      <c r="AV3493" s="50"/>
      <c r="AW3493" s="50"/>
      <c r="AX3493" s="50"/>
      <c r="AY3493" s="50"/>
      <c r="AZ3493" s="50"/>
      <c r="BA3493" s="50"/>
      <c r="BB3493" s="50"/>
      <c r="BC3493" s="50"/>
      <c r="BD3493" s="50"/>
      <c r="BE3493" s="50"/>
      <c r="BF3493" s="50"/>
      <c r="BG3493" s="50"/>
      <c r="BH3493" s="50"/>
      <c r="BI3493" s="50"/>
      <c r="BJ3493" s="50"/>
      <c r="BK3493" s="50"/>
      <c r="BL3493" s="50"/>
      <c r="BM3493" s="50"/>
      <c r="BN3493" s="50"/>
      <c r="BO3493" s="50"/>
      <c r="BP3493" s="50"/>
      <c r="BQ3493" s="50"/>
      <c r="BR3493" s="50"/>
      <c r="BS3493" s="50"/>
      <c r="BT3493" s="50"/>
      <c r="BU3493" s="50"/>
      <c r="BV3493" s="50"/>
      <c r="BW3493" s="50"/>
      <c r="BX3493" s="50"/>
      <c r="BY3493" s="50"/>
      <c r="BZ3493" s="50"/>
      <c r="CA3493" s="50"/>
      <c r="CB3493" s="50"/>
      <c r="CC3493" s="50"/>
      <c r="CD3493" s="50"/>
      <c r="CE3493" s="50"/>
      <c r="CF3493" s="50"/>
      <c r="CG3493" s="50"/>
      <c r="CH3493" s="50"/>
      <c r="CI3493" s="50"/>
      <c r="CJ3493" s="50"/>
      <c r="CK3493" s="50"/>
      <c r="CL3493" s="50"/>
      <c r="CM3493" s="50"/>
      <c r="CN3493" s="50"/>
      <c r="CO3493" s="50"/>
      <c r="CP3493" s="50"/>
      <c r="CQ3493" s="50"/>
      <c r="CR3493" s="50"/>
      <c r="CS3493" s="50"/>
      <c r="CT3493" s="50"/>
      <c r="CU3493" s="50"/>
      <c r="CV3493" s="50"/>
      <c r="CW3493" s="50"/>
      <c r="CX3493" s="50"/>
      <c r="CY3493" s="50"/>
      <c r="CZ3493" s="50"/>
      <c r="DA3493" s="50"/>
      <c r="DB3493" s="50"/>
      <c r="DC3493" s="50"/>
      <c r="DD3493" s="50"/>
      <c r="DE3493" s="50"/>
      <c r="DF3493" s="50"/>
      <c r="DG3493" s="50"/>
    </row>
    <row r="3494" spans="1:111" ht="13.5" x14ac:dyDescent="0.2">
      <c r="A3494" s="551"/>
      <c r="B3494" s="551"/>
      <c r="C3494" s="413"/>
      <c r="D3494" s="127" t="s">
        <v>8368</v>
      </c>
      <c r="E3494" s="353"/>
      <c r="F3494" s="352">
        <f t="shared" si="108"/>
        <v>0</v>
      </c>
      <c r="G3494" s="352">
        <f t="shared" si="109"/>
        <v>0</v>
      </c>
      <c r="H3494" s="50"/>
      <c r="I3494" s="50"/>
      <c r="J3494" s="50"/>
      <c r="K3494" s="50"/>
      <c r="L3494" s="50"/>
      <c r="M3494" s="50"/>
      <c r="N3494" s="50"/>
      <c r="O3494" s="50"/>
      <c r="P3494" s="50"/>
      <c r="Q3494" s="50"/>
      <c r="R3494" s="50"/>
      <c r="S3494" s="50"/>
      <c r="T3494" s="50"/>
      <c r="U3494" s="50"/>
      <c r="V3494" s="50"/>
      <c r="W3494" s="50"/>
      <c r="X3494" s="50"/>
      <c r="Y3494" s="50"/>
      <c r="Z3494" s="50"/>
      <c r="AA3494" s="50"/>
      <c r="AB3494" s="50"/>
      <c r="AC3494" s="50"/>
      <c r="AD3494" s="50"/>
      <c r="AE3494" s="50"/>
      <c r="AF3494" s="50"/>
      <c r="AG3494" s="50"/>
      <c r="AH3494" s="50"/>
      <c r="AI3494" s="50"/>
      <c r="AJ3494" s="50"/>
      <c r="AK3494" s="50"/>
      <c r="AL3494" s="50"/>
      <c r="AM3494" s="50"/>
      <c r="AN3494" s="50"/>
      <c r="AO3494" s="50"/>
      <c r="AP3494" s="50"/>
      <c r="AQ3494" s="50"/>
      <c r="AR3494" s="50"/>
      <c r="AS3494" s="50"/>
      <c r="AT3494" s="50"/>
      <c r="AU3494" s="50"/>
      <c r="AV3494" s="50"/>
      <c r="AW3494" s="50"/>
      <c r="AX3494" s="50"/>
      <c r="AY3494" s="50"/>
      <c r="AZ3494" s="50"/>
      <c r="BA3494" s="50"/>
      <c r="BB3494" s="50"/>
      <c r="BC3494" s="50"/>
      <c r="BD3494" s="50"/>
      <c r="BE3494" s="50"/>
      <c r="BF3494" s="50"/>
      <c r="BG3494" s="50"/>
      <c r="BH3494" s="50"/>
      <c r="BI3494" s="50"/>
      <c r="BJ3494" s="50"/>
      <c r="BK3494" s="50"/>
      <c r="BL3494" s="50"/>
      <c r="BM3494" s="50"/>
      <c r="BN3494" s="50"/>
      <c r="BO3494" s="50"/>
      <c r="BP3494" s="50"/>
      <c r="BQ3494" s="50"/>
      <c r="BR3494" s="50"/>
      <c r="BS3494" s="50"/>
      <c r="BT3494" s="50"/>
      <c r="BU3494" s="50"/>
      <c r="BV3494" s="50"/>
      <c r="BW3494" s="50"/>
      <c r="BX3494" s="50"/>
      <c r="BY3494" s="50"/>
      <c r="BZ3494" s="50"/>
      <c r="CA3494" s="50"/>
      <c r="CB3494" s="50"/>
      <c r="CC3494" s="50"/>
      <c r="CD3494" s="50"/>
      <c r="CE3494" s="50"/>
      <c r="CF3494" s="50"/>
      <c r="CG3494" s="50"/>
      <c r="CH3494" s="50"/>
      <c r="CI3494" s="50"/>
      <c r="CJ3494" s="50"/>
      <c r="CK3494" s="50"/>
      <c r="CL3494" s="50"/>
      <c r="CM3494" s="50"/>
      <c r="CN3494" s="50"/>
      <c r="CO3494" s="50"/>
      <c r="CP3494" s="50"/>
      <c r="CQ3494" s="50"/>
      <c r="CR3494" s="50"/>
      <c r="CS3494" s="50"/>
      <c r="CT3494" s="50"/>
      <c r="CU3494" s="50"/>
      <c r="CV3494" s="50"/>
      <c r="CW3494" s="50"/>
      <c r="CX3494" s="50"/>
      <c r="CY3494" s="50"/>
      <c r="CZ3494" s="50"/>
      <c r="DA3494" s="50"/>
      <c r="DB3494" s="50"/>
      <c r="DC3494" s="50"/>
      <c r="DD3494" s="50"/>
      <c r="DE3494" s="50"/>
      <c r="DF3494" s="50"/>
      <c r="DG3494" s="50"/>
    </row>
    <row r="3495" spans="1:111" ht="13.5" x14ac:dyDescent="0.2">
      <c r="A3495" s="551"/>
      <c r="B3495" s="551"/>
      <c r="C3495" s="413"/>
      <c r="D3495" s="127" t="s">
        <v>8369</v>
      </c>
      <c r="E3495" s="353"/>
      <c r="F3495" s="352">
        <f t="shared" si="108"/>
        <v>0</v>
      </c>
      <c r="G3495" s="352">
        <f t="shared" si="109"/>
        <v>0</v>
      </c>
      <c r="H3495" s="50"/>
      <c r="I3495" s="50"/>
      <c r="J3495" s="50"/>
      <c r="K3495" s="50"/>
      <c r="L3495" s="50"/>
      <c r="M3495" s="50"/>
      <c r="N3495" s="50"/>
      <c r="O3495" s="50"/>
      <c r="P3495" s="50"/>
      <c r="Q3495" s="50"/>
      <c r="R3495" s="50"/>
      <c r="S3495" s="50"/>
      <c r="T3495" s="50"/>
      <c r="U3495" s="50"/>
      <c r="V3495" s="50"/>
      <c r="W3495" s="50"/>
      <c r="X3495" s="50"/>
      <c r="Y3495" s="50"/>
      <c r="Z3495" s="50"/>
      <c r="AA3495" s="50"/>
      <c r="AB3495" s="50"/>
      <c r="AC3495" s="50"/>
      <c r="AD3495" s="50"/>
      <c r="AE3495" s="50"/>
      <c r="AF3495" s="50"/>
      <c r="AG3495" s="50"/>
      <c r="AH3495" s="50"/>
      <c r="AI3495" s="50"/>
      <c r="AJ3495" s="50"/>
      <c r="AK3495" s="50"/>
      <c r="AL3495" s="50"/>
      <c r="AM3495" s="50"/>
      <c r="AN3495" s="50"/>
      <c r="AO3495" s="50"/>
      <c r="AP3495" s="50"/>
      <c r="AQ3495" s="50"/>
      <c r="AR3495" s="50"/>
      <c r="AS3495" s="50"/>
      <c r="AT3495" s="50"/>
      <c r="AU3495" s="50"/>
      <c r="AV3495" s="50"/>
      <c r="AW3495" s="50"/>
      <c r="AX3495" s="50"/>
      <c r="AY3495" s="50"/>
      <c r="AZ3495" s="50"/>
      <c r="BA3495" s="50"/>
      <c r="BB3495" s="50"/>
      <c r="BC3495" s="50"/>
      <c r="BD3495" s="50"/>
      <c r="BE3495" s="50"/>
      <c r="BF3495" s="50"/>
      <c r="BG3495" s="50"/>
      <c r="BH3495" s="50"/>
      <c r="BI3495" s="50"/>
      <c r="BJ3495" s="50"/>
      <c r="BK3495" s="50"/>
      <c r="BL3495" s="50"/>
      <c r="BM3495" s="50"/>
      <c r="BN3495" s="50"/>
      <c r="BO3495" s="50"/>
      <c r="BP3495" s="50"/>
      <c r="BQ3495" s="50"/>
      <c r="BR3495" s="50"/>
      <c r="BS3495" s="50"/>
      <c r="BT3495" s="50"/>
      <c r="BU3495" s="50"/>
      <c r="BV3495" s="50"/>
      <c r="BW3495" s="50"/>
      <c r="BX3495" s="50"/>
      <c r="BY3495" s="50"/>
      <c r="BZ3495" s="50"/>
      <c r="CA3495" s="50"/>
      <c r="CB3495" s="50"/>
      <c r="CC3495" s="50"/>
      <c r="CD3495" s="50"/>
      <c r="CE3495" s="50"/>
      <c r="CF3495" s="50"/>
      <c r="CG3495" s="50"/>
      <c r="CH3495" s="50"/>
      <c r="CI3495" s="50"/>
      <c r="CJ3495" s="50"/>
      <c r="CK3495" s="50"/>
      <c r="CL3495" s="50"/>
      <c r="CM3495" s="50"/>
      <c r="CN3495" s="50"/>
      <c r="CO3495" s="50"/>
      <c r="CP3495" s="50"/>
      <c r="CQ3495" s="50"/>
      <c r="CR3495" s="50"/>
      <c r="CS3495" s="50"/>
      <c r="CT3495" s="50"/>
      <c r="CU3495" s="50"/>
      <c r="CV3495" s="50"/>
      <c r="CW3495" s="50"/>
      <c r="CX3495" s="50"/>
      <c r="CY3495" s="50"/>
      <c r="CZ3495" s="50"/>
      <c r="DA3495" s="50"/>
      <c r="DB3495" s="50"/>
      <c r="DC3495" s="50"/>
      <c r="DD3495" s="50"/>
      <c r="DE3495" s="50"/>
      <c r="DF3495" s="50"/>
      <c r="DG3495" s="50"/>
    </row>
    <row r="3496" spans="1:111" ht="13.5" x14ac:dyDescent="0.2">
      <c r="A3496" s="551"/>
      <c r="B3496" s="551"/>
      <c r="C3496" s="413"/>
      <c r="D3496" s="127" t="s">
        <v>8370</v>
      </c>
      <c r="E3496" s="353"/>
      <c r="F3496" s="352">
        <f t="shared" si="108"/>
        <v>0</v>
      </c>
      <c r="G3496" s="352">
        <f t="shared" si="109"/>
        <v>0</v>
      </c>
      <c r="H3496" s="50"/>
      <c r="I3496" s="50"/>
      <c r="J3496" s="50"/>
      <c r="K3496" s="50"/>
      <c r="L3496" s="50"/>
      <c r="M3496" s="50"/>
      <c r="N3496" s="50"/>
      <c r="O3496" s="50"/>
      <c r="P3496" s="50"/>
      <c r="Q3496" s="50"/>
      <c r="R3496" s="50"/>
      <c r="S3496" s="50"/>
      <c r="T3496" s="50"/>
      <c r="U3496" s="50"/>
      <c r="V3496" s="50"/>
      <c r="W3496" s="50"/>
      <c r="X3496" s="50"/>
      <c r="Y3496" s="50"/>
      <c r="Z3496" s="50"/>
      <c r="AA3496" s="50"/>
      <c r="AB3496" s="50"/>
      <c r="AC3496" s="50"/>
      <c r="AD3496" s="50"/>
      <c r="AE3496" s="50"/>
      <c r="AF3496" s="50"/>
      <c r="AG3496" s="50"/>
      <c r="AH3496" s="50"/>
      <c r="AI3496" s="50"/>
      <c r="AJ3496" s="50"/>
      <c r="AK3496" s="50"/>
      <c r="AL3496" s="50"/>
      <c r="AM3496" s="50"/>
      <c r="AN3496" s="50"/>
      <c r="AO3496" s="50"/>
      <c r="AP3496" s="50"/>
      <c r="AQ3496" s="50"/>
      <c r="AR3496" s="50"/>
      <c r="AS3496" s="50"/>
      <c r="AT3496" s="50"/>
      <c r="AU3496" s="50"/>
      <c r="AV3496" s="50"/>
      <c r="AW3496" s="50"/>
      <c r="AX3496" s="50"/>
      <c r="AY3496" s="50"/>
      <c r="AZ3496" s="50"/>
      <c r="BA3496" s="50"/>
      <c r="BB3496" s="50"/>
      <c r="BC3496" s="50"/>
      <c r="BD3496" s="50"/>
      <c r="BE3496" s="50"/>
      <c r="BF3496" s="50"/>
      <c r="BG3496" s="50"/>
      <c r="BH3496" s="50"/>
      <c r="BI3496" s="50"/>
      <c r="BJ3496" s="50"/>
      <c r="BK3496" s="50"/>
      <c r="BL3496" s="50"/>
      <c r="BM3496" s="50"/>
      <c r="BN3496" s="50"/>
      <c r="BO3496" s="50"/>
      <c r="BP3496" s="50"/>
      <c r="BQ3496" s="50"/>
      <c r="BR3496" s="50"/>
      <c r="BS3496" s="50"/>
      <c r="BT3496" s="50"/>
      <c r="BU3496" s="50"/>
      <c r="BV3496" s="50"/>
      <c r="BW3496" s="50"/>
      <c r="BX3496" s="50"/>
      <c r="BY3496" s="50"/>
      <c r="BZ3496" s="50"/>
      <c r="CA3496" s="50"/>
      <c r="CB3496" s="50"/>
      <c r="CC3496" s="50"/>
      <c r="CD3496" s="50"/>
      <c r="CE3496" s="50"/>
      <c r="CF3496" s="50"/>
      <c r="CG3496" s="50"/>
      <c r="CH3496" s="50"/>
      <c r="CI3496" s="50"/>
      <c r="CJ3496" s="50"/>
      <c r="CK3496" s="50"/>
      <c r="CL3496" s="50"/>
      <c r="CM3496" s="50"/>
      <c r="CN3496" s="50"/>
      <c r="CO3496" s="50"/>
      <c r="CP3496" s="50"/>
      <c r="CQ3496" s="50"/>
      <c r="CR3496" s="50"/>
      <c r="CS3496" s="50"/>
      <c r="CT3496" s="50"/>
      <c r="CU3496" s="50"/>
      <c r="CV3496" s="50"/>
      <c r="CW3496" s="50"/>
      <c r="CX3496" s="50"/>
      <c r="CY3496" s="50"/>
      <c r="CZ3496" s="50"/>
      <c r="DA3496" s="50"/>
      <c r="DB3496" s="50"/>
      <c r="DC3496" s="50"/>
      <c r="DD3496" s="50"/>
      <c r="DE3496" s="50"/>
      <c r="DF3496" s="50"/>
      <c r="DG3496" s="50"/>
    </row>
    <row r="3497" spans="1:111" ht="13.5" x14ac:dyDescent="0.2">
      <c r="A3497" s="551"/>
      <c r="B3497" s="551"/>
      <c r="C3497" s="413"/>
      <c r="D3497" s="127" t="s">
        <v>8371</v>
      </c>
      <c r="E3497" s="353"/>
      <c r="F3497" s="352">
        <f t="shared" si="108"/>
        <v>0</v>
      </c>
      <c r="G3497" s="352">
        <f t="shared" si="109"/>
        <v>0</v>
      </c>
      <c r="H3497" s="50"/>
      <c r="I3497" s="50"/>
      <c r="J3497" s="50"/>
      <c r="K3497" s="50"/>
      <c r="L3497" s="50"/>
      <c r="M3497" s="50"/>
      <c r="N3497" s="50"/>
      <c r="O3497" s="50"/>
      <c r="P3497" s="50"/>
      <c r="Q3497" s="50"/>
      <c r="R3497" s="50"/>
      <c r="S3497" s="50"/>
      <c r="T3497" s="50"/>
      <c r="U3497" s="50"/>
      <c r="V3497" s="50"/>
      <c r="W3497" s="50"/>
      <c r="X3497" s="50"/>
      <c r="Y3497" s="50"/>
      <c r="Z3497" s="50"/>
      <c r="AA3497" s="50"/>
      <c r="AB3497" s="50"/>
      <c r="AC3497" s="50"/>
      <c r="AD3497" s="50"/>
      <c r="AE3497" s="50"/>
      <c r="AF3497" s="50"/>
      <c r="AG3497" s="50"/>
      <c r="AH3497" s="50"/>
      <c r="AI3497" s="50"/>
      <c r="AJ3497" s="50"/>
      <c r="AK3497" s="50"/>
      <c r="AL3497" s="50"/>
      <c r="AM3497" s="50"/>
      <c r="AN3497" s="50"/>
      <c r="AO3497" s="50"/>
      <c r="AP3497" s="50"/>
      <c r="AQ3497" s="50"/>
      <c r="AR3497" s="50"/>
      <c r="AS3497" s="50"/>
      <c r="AT3497" s="50"/>
      <c r="AU3497" s="50"/>
      <c r="AV3497" s="50"/>
      <c r="AW3497" s="50"/>
      <c r="AX3497" s="50"/>
      <c r="AY3497" s="50"/>
      <c r="AZ3497" s="50"/>
      <c r="BA3497" s="50"/>
      <c r="BB3497" s="50"/>
      <c r="BC3497" s="50"/>
      <c r="BD3497" s="50"/>
      <c r="BE3497" s="50"/>
      <c r="BF3497" s="50"/>
      <c r="BG3497" s="50"/>
      <c r="BH3497" s="50"/>
      <c r="BI3497" s="50"/>
      <c r="BJ3497" s="50"/>
      <c r="BK3497" s="50"/>
      <c r="BL3497" s="50"/>
      <c r="BM3497" s="50"/>
      <c r="BN3497" s="50"/>
      <c r="BO3497" s="50"/>
      <c r="BP3497" s="50"/>
      <c r="BQ3497" s="50"/>
      <c r="BR3497" s="50"/>
      <c r="BS3497" s="50"/>
      <c r="BT3497" s="50"/>
      <c r="BU3497" s="50"/>
      <c r="BV3497" s="50"/>
      <c r="BW3497" s="50"/>
      <c r="BX3497" s="50"/>
      <c r="BY3497" s="50"/>
      <c r="BZ3497" s="50"/>
      <c r="CA3497" s="50"/>
      <c r="CB3497" s="50"/>
      <c r="CC3497" s="50"/>
      <c r="CD3497" s="50"/>
      <c r="CE3497" s="50"/>
      <c r="CF3497" s="50"/>
      <c r="CG3497" s="50"/>
      <c r="CH3497" s="50"/>
      <c r="CI3497" s="50"/>
      <c r="CJ3497" s="50"/>
      <c r="CK3497" s="50"/>
      <c r="CL3497" s="50"/>
      <c r="CM3497" s="50"/>
      <c r="CN3497" s="50"/>
      <c r="CO3497" s="50"/>
      <c r="CP3497" s="50"/>
      <c r="CQ3497" s="50"/>
      <c r="CR3497" s="50"/>
      <c r="CS3497" s="50"/>
      <c r="CT3497" s="50"/>
      <c r="CU3497" s="50"/>
      <c r="CV3497" s="50"/>
      <c r="CW3497" s="50"/>
      <c r="CX3497" s="50"/>
      <c r="CY3497" s="50"/>
      <c r="CZ3497" s="50"/>
      <c r="DA3497" s="50"/>
      <c r="DB3497" s="50"/>
      <c r="DC3497" s="50"/>
      <c r="DD3497" s="50"/>
      <c r="DE3497" s="50"/>
      <c r="DF3497" s="50"/>
      <c r="DG3497" s="50"/>
    </row>
    <row r="3498" spans="1:111" ht="13.5" x14ac:dyDescent="0.2">
      <c r="A3498" s="551"/>
      <c r="B3498" s="551"/>
      <c r="C3498" s="413"/>
      <c r="D3498" s="127" t="s">
        <v>8372</v>
      </c>
      <c r="E3498" s="353"/>
      <c r="F3498" s="352">
        <f t="shared" si="108"/>
        <v>0</v>
      </c>
      <c r="G3498" s="352">
        <f t="shared" si="109"/>
        <v>0</v>
      </c>
      <c r="H3498" s="50"/>
      <c r="I3498" s="50"/>
      <c r="J3498" s="50"/>
      <c r="K3498" s="50"/>
      <c r="L3498" s="50"/>
      <c r="M3498" s="50"/>
      <c r="N3498" s="50"/>
      <c r="O3498" s="50"/>
      <c r="P3498" s="50"/>
      <c r="Q3498" s="50"/>
      <c r="R3498" s="50"/>
      <c r="S3498" s="50"/>
      <c r="T3498" s="50"/>
      <c r="U3498" s="50"/>
      <c r="V3498" s="50"/>
      <c r="W3498" s="50"/>
      <c r="X3498" s="50"/>
      <c r="Y3498" s="50"/>
      <c r="Z3498" s="50"/>
      <c r="AA3498" s="50"/>
      <c r="AB3498" s="50"/>
      <c r="AC3498" s="50"/>
      <c r="AD3498" s="50"/>
      <c r="AE3498" s="50"/>
      <c r="AF3498" s="50"/>
      <c r="AG3498" s="50"/>
      <c r="AH3498" s="50"/>
      <c r="AI3498" s="50"/>
      <c r="AJ3498" s="50"/>
      <c r="AK3498" s="50"/>
      <c r="AL3498" s="50"/>
      <c r="AM3498" s="50"/>
      <c r="AN3498" s="50"/>
      <c r="AO3498" s="50"/>
      <c r="AP3498" s="50"/>
      <c r="AQ3498" s="50"/>
      <c r="AR3498" s="50"/>
      <c r="AS3498" s="50"/>
      <c r="AT3498" s="50"/>
      <c r="AU3498" s="50"/>
      <c r="AV3498" s="50"/>
      <c r="AW3498" s="50"/>
      <c r="AX3498" s="50"/>
      <c r="AY3498" s="50"/>
      <c r="AZ3498" s="50"/>
      <c r="BA3498" s="50"/>
      <c r="BB3498" s="50"/>
      <c r="BC3498" s="50"/>
      <c r="BD3498" s="50"/>
      <c r="BE3498" s="50"/>
      <c r="BF3498" s="50"/>
      <c r="BG3498" s="50"/>
      <c r="BH3498" s="50"/>
      <c r="BI3498" s="50"/>
      <c r="BJ3498" s="50"/>
      <c r="BK3498" s="50"/>
      <c r="BL3498" s="50"/>
      <c r="BM3498" s="50"/>
      <c r="BN3498" s="50"/>
      <c r="BO3498" s="50"/>
      <c r="BP3498" s="50"/>
      <c r="BQ3498" s="50"/>
      <c r="BR3498" s="50"/>
      <c r="BS3498" s="50"/>
      <c r="BT3498" s="50"/>
      <c r="BU3498" s="50"/>
      <c r="BV3498" s="50"/>
      <c r="BW3498" s="50"/>
      <c r="BX3498" s="50"/>
      <c r="BY3498" s="50"/>
      <c r="BZ3498" s="50"/>
      <c r="CA3498" s="50"/>
      <c r="CB3498" s="50"/>
      <c r="CC3498" s="50"/>
      <c r="CD3498" s="50"/>
      <c r="CE3498" s="50"/>
      <c r="CF3498" s="50"/>
      <c r="CG3498" s="50"/>
      <c r="CH3498" s="50"/>
      <c r="CI3498" s="50"/>
      <c r="CJ3498" s="50"/>
      <c r="CK3498" s="50"/>
      <c r="CL3498" s="50"/>
      <c r="CM3498" s="50"/>
      <c r="CN3498" s="50"/>
      <c r="CO3498" s="50"/>
      <c r="CP3498" s="50"/>
      <c r="CQ3498" s="50"/>
      <c r="CR3498" s="50"/>
      <c r="CS3498" s="50"/>
      <c r="CT3498" s="50"/>
      <c r="CU3498" s="50"/>
      <c r="CV3498" s="50"/>
      <c r="CW3498" s="50"/>
      <c r="CX3498" s="50"/>
      <c r="CY3498" s="50"/>
      <c r="CZ3498" s="50"/>
      <c r="DA3498" s="50"/>
      <c r="DB3498" s="50"/>
      <c r="DC3498" s="50"/>
      <c r="DD3498" s="50"/>
      <c r="DE3498" s="50"/>
      <c r="DF3498" s="50"/>
      <c r="DG3498" s="50"/>
    </row>
    <row r="3499" spans="1:111" x14ac:dyDescent="0.2">
      <c r="A3499" s="541"/>
      <c r="B3499" s="541"/>
      <c r="C3499" s="413"/>
      <c r="D3499" s="127" t="s">
        <v>1288</v>
      </c>
      <c r="E3499" s="353">
        <v>1080</v>
      </c>
      <c r="F3499" s="352">
        <f t="shared" si="108"/>
        <v>648</v>
      </c>
      <c r="G3499" s="352">
        <f t="shared" si="109"/>
        <v>540</v>
      </c>
      <c r="H3499" s="50"/>
      <c r="I3499" s="50"/>
      <c r="J3499" s="50"/>
      <c r="K3499" s="50"/>
      <c r="L3499" s="50"/>
      <c r="M3499" s="50"/>
      <c r="N3499" s="50"/>
      <c r="O3499" s="50"/>
      <c r="P3499" s="50"/>
      <c r="Q3499" s="50"/>
      <c r="R3499" s="50"/>
      <c r="S3499" s="50"/>
      <c r="T3499" s="50"/>
      <c r="U3499" s="50"/>
      <c r="V3499" s="50"/>
      <c r="W3499" s="50"/>
      <c r="X3499" s="50"/>
      <c r="Y3499" s="50"/>
      <c r="Z3499" s="50"/>
      <c r="AA3499" s="50"/>
      <c r="AB3499" s="50"/>
      <c r="AC3499" s="50"/>
      <c r="AD3499" s="50"/>
      <c r="AE3499" s="50"/>
      <c r="AF3499" s="50"/>
      <c r="AG3499" s="50"/>
      <c r="AH3499" s="50"/>
      <c r="AI3499" s="50"/>
      <c r="AJ3499" s="50"/>
      <c r="AK3499" s="50"/>
      <c r="AL3499" s="50"/>
      <c r="AM3499" s="50"/>
      <c r="AN3499" s="50"/>
      <c r="AO3499" s="50"/>
      <c r="AP3499" s="50"/>
      <c r="AQ3499" s="50"/>
      <c r="AR3499" s="50"/>
      <c r="AS3499" s="50"/>
      <c r="AT3499" s="50"/>
      <c r="AU3499" s="50"/>
      <c r="AV3499" s="50"/>
      <c r="AW3499" s="50"/>
      <c r="AX3499" s="50"/>
      <c r="AY3499" s="50"/>
      <c r="AZ3499" s="50"/>
      <c r="BA3499" s="50"/>
      <c r="BB3499" s="50"/>
      <c r="BC3499" s="50"/>
      <c r="BD3499" s="50"/>
      <c r="BE3499" s="50"/>
      <c r="BF3499" s="50"/>
      <c r="BG3499" s="50"/>
      <c r="BH3499" s="50"/>
      <c r="BI3499" s="50"/>
      <c r="BJ3499" s="50"/>
      <c r="BK3499" s="50"/>
      <c r="BL3499" s="50"/>
      <c r="BM3499" s="50"/>
      <c r="BN3499" s="50"/>
      <c r="BO3499" s="50"/>
      <c r="BP3499" s="50"/>
      <c r="BQ3499" s="50"/>
      <c r="BR3499" s="50"/>
      <c r="BS3499" s="50"/>
      <c r="BT3499" s="50"/>
      <c r="BU3499" s="50"/>
      <c r="BV3499" s="50"/>
      <c r="BW3499" s="50"/>
      <c r="BX3499" s="50"/>
      <c r="BY3499" s="50"/>
      <c r="BZ3499" s="50"/>
      <c r="CA3499" s="50"/>
      <c r="CB3499" s="50"/>
      <c r="CC3499" s="50"/>
      <c r="CD3499" s="50"/>
      <c r="CE3499" s="50"/>
      <c r="CF3499" s="50"/>
      <c r="CG3499" s="50"/>
      <c r="CH3499" s="50"/>
      <c r="CI3499" s="50"/>
      <c r="CJ3499" s="50"/>
      <c r="CK3499" s="50"/>
      <c r="CL3499" s="50"/>
      <c r="CM3499" s="50"/>
      <c r="CN3499" s="50"/>
      <c r="CO3499" s="50"/>
      <c r="CP3499" s="50"/>
      <c r="CQ3499" s="50"/>
      <c r="CR3499" s="50"/>
      <c r="CS3499" s="50"/>
      <c r="CT3499" s="50"/>
      <c r="CU3499" s="50"/>
      <c r="CV3499" s="50"/>
      <c r="CW3499" s="50"/>
      <c r="CX3499" s="50"/>
      <c r="CY3499" s="50"/>
      <c r="CZ3499" s="50"/>
      <c r="DA3499" s="50"/>
      <c r="DB3499" s="50"/>
      <c r="DC3499" s="50"/>
      <c r="DD3499" s="50"/>
      <c r="DE3499" s="50"/>
      <c r="DF3499" s="50"/>
      <c r="DG3499" s="50"/>
    </row>
    <row r="3500" spans="1:111" x14ac:dyDescent="0.2">
      <c r="A3500" s="540" t="s">
        <v>1287</v>
      </c>
      <c r="B3500" s="540" t="s">
        <v>1289</v>
      </c>
      <c r="C3500" s="413"/>
      <c r="D3500" s="244" t="s">
        <v>1290</v>
      </c>
      <c r="E3500" s="353"/>
      <c r="F3500" s="352">
        <f t="shared" si="108"/>
        <v>0</v>
      </c>
      <c r="G3500" s="352">
        <f t="shared" si="109"/>
        <v>0</v>
      </c>
      <c r="H3500" s="50"/>
      <c r="I3500" s="50"/>
      <c r="J3500" s="50"/>
      <c r="K3500" s="50"/>
      <c r="L3500" s="50"/>
      <c r="M3500" s="50"/>
      <c r="N3500" s="50"/>
      <c r="O3500" s="50"/>
      <c r="P3500" s="50"/>
      <c r="Q3500" s="50"/>
      <c r="R3500" s="50"/>
      <c r="S3500" s="50"/>
      <c r="T3500" s="50"/>
      <c r="U3500" s="50"/>
      <c r="V3500" s="50"/>
      <c r="W3500" s="50"/>
      <c r="X3500" s="50"/>
      <c r="Y3500" s="50"/>
      <c r="Z3500" s="50"/>
      <c r="AA3500" s="50"/>
      <c r="AB3500" s="50"/>
      <c r="AC3500" s="50"/>
      <c r="AD3500" s="50"/>
      <c r="AE3500" s="50"/>
      <c r="AF3500" s="50"/>
      <c r="AG3500" s="50"/>
      <c r="AH3500" s="50"/>
      <c r="AI3500" s="50"/>
      <c r="AJ3500" s="50"/>
      <c r="AK3500" s="50"/>
      <c r="AL3500" s="50"/>
      <c r="AM3500" s="50"/>
      <c r="AN3500" s="50"/>
      <c r="AO3500" s="50"/>
      <c r="AP3500" s="50"/>
      <c r="AQ3500" s="50"/>
      <c r="AR3500" s="50"/>
      <c r="AS3500" s="50"/>
      <c r="AT3500" s="50"/>
      <c r="AU3500" s="50"/>
      <c r="AV3500" s="50"/>
      <c r="AW3500" s="50"/>
      <c r="AX3500" s="50"/>
      <c r="AY3500" s="50"/>
      <c r="AZ3500" s="50"/>
      <c r="BA3500" s="50"/>
      <c r="BB3500" s="50"/>
      <c r="BC3500" s="50"/>
      <c r="BD3500" s="50"/>
      <c r="BE3500" s="50"/>
      <c r="BF3500" s="50"/>
      <c r="BG3500" s="50"/>
      <c r="BH3500" s="50"/>
      <c r="BI3500" s="50"/>
      <c r="BJ3500" s="50"/>
      <c r="BK3500" s="50"/>
      <c r="BL3500" s="50"/>
      <c r="BM3500" s="50"/>
      <c r="BN3500" s="50"/>
      <c r="BO3500" s="50"/>
      <c r="BP3500" s="50"/>
      <c r="BQ3500" s="50"/>
      <c r="BR3500" s="50"/>
      <c r="BS3500" s="50"/>
      <c r="BT3500" s="50"/>
      <c r="BU3500" s="50"/>
      <c r="BV3500" s="50"/>
      <c r="BW3500" s="50"/>
      <c r="BX3500" s="50"/>
      <c r="BY3500" s="50"/>
      <c r="BZ3500" s="50"/>
      <c r="CA3500" s="50"/>
      <c r="CB3500" s="50"/>
      <c r="CC3500" s="50"/>
      <c r="CD3500" s="50"/>
      <c r="CE3500" s="50"/>
      <c r="CF3500" s="50"/>
      <c r="CG3500" s="50"/>
      <c r="CH3500" s="50"/>
      <c r="CI3500" s="50"/>
      <c r="CJ3500" s="50"/>
      <c r="CK3500" s="50"/>
      <c r="CL3500" s="50"/>
      <c r="CM3500" s="50"/>
      <c r="CN3500" s="50"/>
      <c r="CO3500" s="50"/>
      <c r="CP3500" s="50"/>
      <c r="CQ3500" s="50"/>
      <c r="CR3500" s="50"/>
      <c r="CS3500" s="50"/>
      <c r="CT3500" s="50"/>
      <c r="CU3500" s="50"/>
      <c r="CV3500" s="50"/>
      <c r="CW3500" s="50"/>
      <c r="CX3500" s="50"/>
      <c r="CY3500" s="50"/>
      <c r="CZ3500" s="50"/>
      <c r="DA3500" s="50"/>
      <c r="DB3500" s="50"/>
      <c r="DC3500" s="50"/>
      <c r="DD3500" s="50"/>
      <c r="DE3500" s="50"/>
      <c r="DF3500" s="50"/>
      <c r="DG3500" s="50"/>
    </row>
    <row r="3501" spans="1:111" x14ac:dyDescent="0.2">
      <c r="A3501" s="551"/>
      <c r="B3501" s="551"/>
      <c r="C3501" s="413"/>
      <c r="D3501" s="244" t="s">
        <v>1291</v>
      </c>
      <c r="E3501" s="353"/>
      <c r="F3501" s="352">
        <f t="shared" si="108"/>
        <v>0</v>
      </c>
      <c r="G3501" s="352">
        <f t="shared" si="109"/>
        <v>0</v>
      </c>
      <c r="H3501" s="50"/>
      <c r="I3501" s="50"/>
      <c r="J3501" s="50"/>
      <c r="K3501" s="50"/>
      <c r="L3501" s="50"/>
      <c r="M3501" s="50"/>
      <c r="N3501" s="50"/>
      <c r="O3501" s="50"/>
      <c r="P3501" s="50"/>
      <c r="Q3501" s="50"/>
      <c r="R3501" s="50"/>
      <c r="S3501" s="50"/>
      <c r="T3501" s="50"/>
      <c r="U3501" s="50"/>
      <c r="V3501" s="50"/>
      <c r="W3501" s="50"/>
      <c r="X3501" s="50"/>
      <c r="Y3501" s="50"/>
      <c r="Z3501" s="50"/>
      <c r="AA3501" s="50"/>
      <c r="AB3501" s="50"/>
      <c r="AC3501" s="50"/>
      <c r="AD3501" s="50"/>
      <c r="AE3501" s="50"/>
      <c r="AF3501" s="50"/>
      <c r="AG3501" s="50"/>
      <c r="AH3501" s="50"/>
      <c r="AI3501" s="50"/>
      <c r="AJ3501" s="50"/>
      <c r="AK3501" s="50"/>
      <c r="AL3501" s="50"/>
      <c r="AM3501" s="50"/>
      <c r="AN3501" s="50"/>
      <c r="AO3501" s="50"/>
      <c r="AP3501" s="50"/>
      <c r="AQ3501" s="50"/>
      <c r="AR3501" s="50"/>
      <c r="AS3501" s="50"/>
      <c r="AT3501" s="50"/>
      <c r="AU3501" s="50"/>
      <c r="AV3501" s="50"/>
      <c r="AW3501" s="50"/>
      <c r="AX3501" s="50"/>
      <c r="AY3501" s="50"/>
      <c r="AZ3501" s="50"/>
      <c r="BA3501" s="50"/>
      <c r="BB3501" s="50"/>
      <c r="BC3501" s="50"/>
      <c r="BD3501" s="50"/>
      <c r="BE3501" s="50"/>
      <c r="BF3501" s="50"/>
      <c r="BG3501" s="50"/>
      <c r="BH3501" s="50"/>
      <c r="BI3501" s="50"/>
      <c r="BJ3501" s="50"/>
      <c r="BK3501" s="50"/>
      <c r="BL3501" s="50"/>
      <c r="BM3501" s="50"/>
      <c r="BN3501" s="50"/>
      <c r="BO3501" s="50"/>
      <c r="BP3501" s="50"/>
      <c r="BQ3501" s="50"/>
      <c r="BR3501" s="50"/>
      <c r="BS3501" s="50"/>
      <c r="BT3501" s="50"/>
      <c r="BU3501" s="50"/>
      <c r="BV3501" s="50"/>
      <c r="BW3501" s="50"/>
      <c r="BX3501" s="50"/>
      <c r="BY3501" s="50"/>
      <c r="BZ3501" s="50"/>
      <c r="CA3501" s="50"/>
      <c r="CB3501" s="50"/>
      <c r="CC3501" s="50"/>
      <c r="CD3501" s="50"/>
      <c r="CE3501" s="50"/>
      <c r="CF3501" s="50"/>
      <c r="CG3501" s="50"/>
      <c r="CH3501" s="50"/>
      <c r="CI3501" s="50"/>
      <c r="CJ3501" s="50"/>
      <c r="CK3501" s="50"/>
      <c r="CL3501" s="50"/>
      <c r="CM3501" s="50"/>
      <c r="CN3501" s="50"/>
      <c r="CO3501" s="50"/>
      <c r="CP3501" s="50"/>
      <c r="CQ3501" s="50"/>
      <c r="CR3501" s="50"/>
      <c r="CS3501" s="50"/>
      <c r="CT3501" s="50"/>
      <c r="CU3501" s="50"/>
      <c r="CV3501" s="50"/>
      <c r="CW3501" s="50"/>
      <c r="CX3501" s="50"/>
      <c r="CY3501" s="50"/>
      <c r="CZ3501" s="50"/>
      <c r="DA3501" s="50"/>
      <c r="DB3501" s="50"/>
      <c r="DC3501" s="50"/>
      <c r="DD3501" s="50"/>
      <c r="DE3501" s="50"/>
      <c r="DF3501" s="50"/>
      <c r="DG3501" s="50"/>
    </row>
    <row r="3502" spans="1:111" ht="13.5" x14ac:dyDescent="0.2">
      <c r="A3502" s="551"/>
      <c r="B3502" s="551"/>
      <c r="C3502" s="413"/>
      <c r="D3502" s="222" t="s">
        <v>8373</v>
      </c>
      <c r="E3502" s="353"/>
      <c r="F3502" s="352">
        <f t="shared" si="108"/>
        <v>0</v>
      </c>
      <c r="G3502" s="352">
        <f t="shared" si="109"/>
        <v>0</v>
      </c>
      <c r="H3502" s="50"/>
      <c r="I3502" s="50"/>
      <c r="J3502" s="50"/>
      <c r="K3502" s="50"/>
      <c r="L3502" s="50"/>
      <c r="M3502" s="50"/>
      <c r="N3502" s="50"/>
      <c r="O3502" s="50"/>
      <c r="P3502" s="50"/>
      <c r="Q3502" s="50"/>
      <c r="R3502" s="50"/>
      <c r="S3502" s="50"/>
      <c r="T3502" s="50"/>
      <c r="U3502" s="50"/>
      <c r="V3502" s="50"/>
      <c r="W3502" s="50"/>
      <c r="X3502" s="50"/>
      <c r="Y3502" s="50"/>
      <c r="Z3502" s="50"/>
      <c r="AA3502" s="50"/>
      <c r="AB3502" s="50"/>
      <c r="AC3502" s="50"/>
      <c r="AD3502" s="50"/>
      <c r="AE3502" s="50"/>
      <c r="AF3502" s="50"/>
      <c r="AG3502" s="50"/>
      <c r="AH3502" s="50"/>
      <c r="AI3502" s="50"/>
      <c r="AJ3502" s="50"/>
      <c r="AK3502" s="50"/>
      <c r="AL3502" s="50"/>
      <c r="AM3502" s="50"/>
      <c r="AN3502" s="50"/>
      <c r="AO3502" s="50"/>
      <c r="AP3502" s="50"/>
      <c r="AQ3502" s="50"/>
      <c r="AR3502" s="50"/>
      <c r="AS3502" s="50"/>
      <c r="AT3502" s="50"/>
      <c r="AU3502" s="50"/>
      <c r="AV3502" s="50"/>
      <c r="AW3502" s="50"/>
      <c r="AX3502" s="50"/>
      <c r="AY3502" s="50"/>
      <c r="AZ3502" s="50"/>
      <c r="BA3502" s="50"/>
      <c r="BB3502" s="50"/>
      <c r="BC3502" s="50"/>
      <c r="BD3502" s="50"/>
      <c r="BE3502" s="50"/>
      <c r="BF3502" s="50"/>
      <c r="BG3502" s="50"/>
      <c r="BH3502" s="50"/>
      <c r="BI3502" s="50"/>
      <c r="BJ3502" s="50"/>
      <c r="BK3502" s="50"/>
      <c r="BL3502" s="50"/>
      <c r="BM3502" s="50"/>
      <c r="BN3502" s="50"/>
      <c r="BO3502" s="50"/>
      <c r="BP3502" s="50"/>
      <c r="BQ3502" s="50"/>
      <c r="BR3502" s="50"/>
      <c r="BS3502" s="50"/>
      <c r="BT3502" s="50"/>
      <c r="BU3502" s="50"/>
      <c r="BV3502" s="50"/>
      <c r="BW3502" s="50"/>
      <c r="BX3502" s="50"/>
      <c r="BY3502" s="50"/>
      <c r="BZ3502" s="50"/>
      <c r="CA3502" s="50"/>
      <c r="CB3502" s="50"/>
      <c r="CC3502" s="50"/>
      <c r="CD3502" s="50"/>
      <c r="CE3502" s="50"/>
      <c r="CF3502" s="50"/>
      <c r="CG3502" s="50"/>
      <c r="CH3502" s="50"/>
      <c r="CI3502" s="50"/>
      <c r="CJ3502" s="50"/>
      <c r="CK3502" s="50"/>
      <c r="CL3502" s="50"/>
      <c r="CM3502" s="50"/>
      <c r="CN3502" s="50"/>
      <c r="CO3502" s="50"/>
      <c r="CP3502" s="50"/>
      <c r="CQ3502" s="50"/>
      <c r="CR3502" s="50"/>
      <c r="CS3502" s="50"/>
      <c r="CT3502" s="50"/>
      <c r="CU3502" s="50"/>
      <c r="CV3502" s="50"/>
      <c r="CW3502" s="50"/>
      <c r="CX3502" s="50"/>
      <c r="CY3502" s="50"/>
      <c r="CZ3502" s="50"/>
      <c r="DA3502" s="50"/>
      <c r="DB3502" s="50"/>
      <c r="DC3502" s="50"/>
      <c r="DD3502" s="50"/>
      <c r="DE3502" s="50"/>
      <c r="DF3502" s="50"/>
      <c r="DG3502" s="50"/>
    </row>
    <row r="3503" spans="1:111" ht="13.5" x14ac:dyDescent="0.2">
      <c r="A3503" s="551"/>
      <c r="B3503" s="551"/>
      <c r="C3503" s="413"/>
      <c r="D3503" s="222" t="s">
        <v>8374</v>
      </c>
      <c r="E3503" s="353"/>
      <c r="F3503" s="352">
        <f t="shared" si="108"/>
        <v>0</v>
      </c>
      <c r="G3503" s="352">
        <f t="shared" si="109"/>
        <v>0</v>
      </c>
      <c r="H3503" s="50"/>
      <c r="I3503" s="50"/>
      <c r="J3503" s="50"/>
      <c r="K3503" s="50"/>
      <c r="L3503" s="50"/>
      <c r="M3503" s="50"/>
      <c r="N3503" s="50"/>
      <c r="O3503" s="50"/>
      <c r="P3503" s="50"/>
      <c r="Q3503" s="50"/>
      <c r="R3503" s="50"/>
      <c r="S3503" s="50"/>
      <c r="T3503" s="50"/>
      <c r="U3503" s="50"/>
      <c r="V3503" s="50"/>
      <c r="W3503" s="50"/>
      <c r="X3503" s="50"/>
      <c r="Y3503" s="50"/>
      <c r="Z3503" s="50"/>
      <c r="AA3503" s="50"/>
      <c r="AB3503" s="50"/>
      <c r="AC3503" s="50"/>
      <c r="AD3503" s="50"/>
      <c r="AE3503" s="50"/>
      <c r="AF3503" s="50"/>
      <c r="AG3503" s="50"/>
      <c r="AH3503" s="50"/>
      <c r="AI3503" s="50"/>
      <c r="AJ3503" s="50"/>
      <c r="AK3503" s="50"/>
      <c r="AL3503" s="50"/>
      <c r="AM3503" s="50"/>
      <c r="AN3503" s="50"/>
      <c r="AO3503" s="50"/>
      <c r="AP3503" s="50"/>
      <c r="AQ3503" s="50"/>
      <c r="AR3503" s="50"/>
      <c r="AS3503" s="50"/>
      <c r="AT3503" s="50"/>
      <c r="AU3503" s="50"/>
      <c r="AV3503" s="50"/>
      <c r="AW3503" s="50"/>
      <c r="AX3503" s="50"/>
      <c r="AY3503" s="50"/>
      <c r="AZ3503" s="50"/>
      <c r="BA3503" s="50"/>
      <c r="BB3503" s="50"/>
      <c r="BC3503" s="50"/>
      <c r="BD3503" s="50"/>
      <c r="BE3503" s="50"/>
      <c r="BF3503" s="50"/>
      <c r="BG3503" s="50"/>
      <c r="BH3503" s="50"/>
      <c r="BI3503" s="50"/>
      <c r="BJ3503" s="50"/>
      <c r="BK3503" s="50"/>
      <c r="BL3503" s="50"/>
      <c r="BM3503" s="50"/>
      <c r="BN3503" s="50"/>
      <c r="BO3503" s="50"/>
      <c r="BP3503" s="50"/>
      <c r="BQ3503" s="50"/>
      <c r="BR3503" s="50"/>
      <c r="BS3503" s="50"/>
      <c r="BT3503" s="50"/>
      <c r="BU3503" s="50"/>
      <c r="BV3503" s="50"/>
      <c r="BW3503" s="50"/>
      <c r="BX3503" s="50"/>
      <c r="BY3503" s="50"/>
      <c r="BZ3503" s="50"/>
      <c r="CA3503" s="50"/>
      <c r="CB3503" s="50"/>
      <c r="CC3503" s="50"/>
      <c r="CD3503" s="50"/>
      <c r="CE3503" s="50"/>
      <c r="CF3503" s="50"/>
      <c r="CG3503" s="50"/>
      <c r="CH3503" s="50"/>
      <c r="CI3503" s="50"/>
      <c r="CJ3503" s="50"/>
      <c r="CK3503" s="50"/>
      <c r="CL3503" s="50"/>
      <c r="CM3503" s="50"/>
      <c r="CN3503" s="50"/>
      <c r="CO3503" s="50"/>
      <c r="CP3503" s="50"/>
      <c r="CQ3503" s="50"/>
      <c r="CR3503" s="50"/>
      <c r="CS3503" s="50"/>
      <c r="CT3503" s="50"/>
      <c r="CU3503" s="50"/>
      <c r="CV3503" s="50"/>
      <c r="CW3503" s="50"/>
      <c r="CX3503" s="50"/>
      <c r="CY3503" s="50"/>
      <c r="CZ3503" s="50"/>
      <c r="DA3503" s="50"/>
      <c r="DB3503" s="50"/>
      <c r="DC3503" s="50"/>
      <c r="DD3503" s="50"/>
      <c r="DE3503" s="50"/>
      <c r="DF3503" s="50"/>
      <c r="DG3503" s="50"/>
    </row>
    <row r="3504" spans="1:111" ht="13.5" x14ac:dyDescent="0.2">
      <c r="A3504" s="551"/>
      <c r="B3504" s="541"/>
      <c r="C3504" s="413"/>
      <c r="D3504" s="222" t="s">
        <v>8375</v>
      </c>
      <c r="E3504" s="353"/>
      <c r="F3504" s="352">
        <f t="shared" si="108"/>
        <v>0</v>
      </c>
      <c r="G3504" s="352">
        <f t="shared" si="109"/>
        <v>0</v>
      </c>
      <c r="H3504" s="50"/>
      <c r="I3504" s="50"/>
      <c r="J3504" s="50"/>
      <c r="K3504" s="50"/>
      <c r="L3504" s="50"/>
      <c r="M3504" s="50"/>
      <c r="N3504" s="50"/>
      <c r="O3504" s="50"/>
      <c r="P3504" s="50"/>
      <c r="Q3504" s="50"/>
      <c r="R3504" s="50"/>
      <c r="S3504" s="50"/>
      <c r="T3504" s="50"/>
      <c r="U3504" s="50"/>
      <c r="V3504" s="50"/>
      <c r="W3504" s="50"/>
      <c r="X3504" s="50"/>
      <c r="Y3504" s="50"/>
      <c r="Z3504" s="50"/>
      <c r="AA3504" s="50"/>
      <c r="AB3504" s="50"/>
      <c r="AC3504" s="50"/>
      <c r="AD3504" s="50"/>
      <c r="AE3504" s="50"/>
      <c r="AF3504" s="50"/>
      <c r="AG3504" s="50"/>
      <c r="AH3504" s="50"/>
      <c r="AI3504" s="50"/>
      <c r="AJ3504" s="50"/>
      <c r="AK3504" s="50"/>
      <c r="AL3504" s="50"/>
      <c r="AM3504" s="50"/>
      <c r="AN3504" s="50"/>
      <c r="AO3504" s="50"/>
      <c r="AP3504" s="50"/>
      <c r="AQ3504" s="50"/>
      <c r="AR3504" s="50"/>
      <c r="AS3504" s="50"/>
      <c r="AT3504" s="50"/>
      <c r="AU3504" s="50"/>
      <c r="AV3504" s="50"/>
      <c r="AW3504" s="50"/>
      <c r="AX3504" s="50"/>
      <c r="AY3504" s="50"/>
      <c r="AZ3504" s="50"/>
      <c r="BA3504" s="50"/>
      <c r="BB3504" s="50"/>
      <c r="BC3504" s="50"/>
      <c r="BD3504" s="50"/>
      <c r="BE3504" s="50"/>
      <c r="BF3504" s="50"/>
      <c r="BG3504" s="50"/>
      <c r="BH3504" s="50"/>
      <c r="BI3504" s="50"/>
      <c r="BJ3504" s="50"/>
      <c r="BK3504" s="50"/>
      <c r="BL3504" s="50"/>
      <c r="BM3504" s="50"/>
      <c r="BN3504" s="50"/>
      <c r="BO3504" s="50"/>
      <c r="BP3504" s="50"/>
      <c r="BQ3504" s="50"/>
      <c r="BR3504" s="50"/>
      <c r="BS3504" s="50"/>
      <c r="BT3504" s="50"/>
      <c r="BU3504" s="50"/>
      <c r="BV3504" s="50"/>
      <c r="BW3504" s="50"/>
      <c r="BX3504" s="50"/>
      <c r="BY3504" s="50"/>
      <c r="BZ3504" s="50"/>
      <c r="CA3504" s="50"/>
      <c r="CB3504" s="50"/>
      <c r="CC3504" s="50"/>
      <c r="CD3504" s="50"/>
      <c r="CE3504" s="50"/>
      <c r="CF3504" s="50"/>
      <c r="CG3504" s="50"/>
      <c r="CH3504" s="50"/>
      <c r="CI3504" s="50"/>
      <c r="CJ3504" s="50"/>
      <c r="CK3504" s="50"/>
      <c r="CL3504" s="50"/>
      <c r="CM3504" s="50"/>
      <c r="CN3504" s="50"/>
      <c r="CO3504" s="50"/>
      <c r="CP3504" s="50"/>
      <c r="CQ3504" s="50"/>
      <c r="CR3504" s="50"/>
      <c r="CS3504" s="50"/>
      <c r="CT3504" s="50"/>
      <c r="CU3504" s="50"/>
      <c r="CV3504" s="50"/>
      <c r="CW3504" s="50"/>
      <c r="CX3504" s="50"/>
      <c r="CY3504" s="50"/>
      <c r="CZ3504" s="50"/>
      <c r="DA3504" s="50"/>
      <c r="DB3504" s="50"/>
      <c r="DC3504" s="50"/>
      <c r="DD3504" s="50"/>
      <c r="DE3504" s="50"/>
      <c r="DF3504" s="50"/>
      <c r="DG3504" s="50"/>
    </row>
    <row r="3505" spans="1:111" x14ac:dyDescent="0.2">
      <c r="A3505" s="551"/>
      <c r="B3505" s="540" t="s">
        <v>1292</v>
      </c>
      <c r="C3505" s="413"/>
      <c r="D3505" s="241" t="s">
        <v>1293</v>
      </c>
      <c r="E3505" s="353"/>
      <c r="F3505" s="352">
        <f t="shared" si="108"/>
        <v>0</v>
      </c>
      <c r="G3505" s="352">
        <f t="shared" si="109"/>
        <v>0</v>
      </c>
      <c r="H3505" s="50"/>
      <c r="I3505" s="50"/>
      <c r="J3505" s="50"/>
      <c r="K3505" s="50"/>
      <c r="L3505" s="50"/>
      <c r="M3505" s="50"/>
      <c r="N3505" s="50"/>
      <c r="O3505" s="50"/>
      <c r="P3505" s="50"/>
      <c r="Q3505" s="50"/>
      <c r="R3505" s="50"/>
      <c r="S3505" s="50"/>
      <c r="T3505" s="50"/>
      <c r="U3505" s="50"/>
      <c r="V3505" s="50"/>
      <c r="W3505" s="50"/>
      <c r="X3505" s="50"/>
      <c r="Y3505" s="50"/>
      <c r="Z3505" s="50"/>
      <c r="AA3505" s="50"/>
      <c r="AB3505" s="50"/>
      <c r="AC3505" s="50"/>
      <c r="AD3505" s="50"/>
      <c r="AE3505" s="50"/>
      <c r="AF3505" s="50"/>
      <c r="AG3505" s="50"/>
      <c r="AH3505" s="50"/>
      <c r="AI3505" s="50"/>
      <c r="AJ3505" s="50"/>
      <c r="AK3505" s="50"/>
      <c r="AL3505" s="50"/>
      <c r="AM3505" s="50"/>
      <c r="AN3505" s="50"/>
      <c r="AO3505" s="50"/>
      <c r="AP3505" s="50"/>
      <c r="AQ3505" s="50"/>
      <c r="AR3505" s="50"/>
      <c r="AS3505" s="50"/>
      <c r="AT3505" s="50"/>
      <c r="AU3505" s="50"/>
      <c r="AV3505" s="50"/>
      <c r="AW3505" s="50"/>
      <c r="AX3505" s="50"/>
      <c r="AY3505" s="50"/>
      <c r="AZ3505" s="50"/>
      <c r="BA3505" s="50"/>
      <c r="BB3505" s="50"/>
      <c r="BC3505" s="50"/>
      <c r="BD3505" s="50"/>
      <c r="BE3505" s="50"/>
      <c r="BF3505" s="50"/>
      <c r="BG3505" s="50"/>
      <c r="BH3505" s="50"/>
      <c r="BI3505" s="50"/>
      <c r="BJ3505" s="50"/>
      <c r="BK3505" s="50"/>
      <c r="BL3505" s="50"/>
      <c r="BM3505" s="50"/>
      <c r="BN3505" s="50"/>
      <c r="BO3505" s="50"/>
      <c r="BP3505" s="50"/>
      <c r="BQ3505" s="50"/>
      <c r="BR3505" s="50"/>
      <c r="BS3505" s="50"/>
      <c r="BT3505" s="50"/>
      <c r="BU3505" s="50"/>
      <c r="BV3505" s="50"/>
      <c r="BW3505" s="50"/>
      <c r="BX3505" s="50"/>
      <c r="BY3505" s="50"/>
      <c r="BZ3505" s="50"/>
      <c r="CA3505" s="50"/>
      <c r="CB3505" s="50"/>
      <c r="CC3505" s="50"/>
      <c r="CD3505" s="50"/>
      <c r="CE3505" s="50"/>
      <c r="CF3505" s="50"/>
      <c r="CG3505" s="50"/>
      <c r="CH3505" s="50"/>
      <c r="CI3505" s="50"/>
      <c r="CJ3505" s="50"/>
      <c r="CK3505" s="50"/>
      <c r="CL3505" s="50"/>
      <c r="CM3505" s="50"/>
      <c r="CN3505" s="50"/>
      <c r="CO3505" s="50"/>
      <c r="CP3505" s="50"/>
      <c r="CQ3505" s="50"/>
      <c r="CR3505" s="50"/>
      <c r="CS3505" s="50"/>
      <c r="CT3505" s="50"/>
      <c r="CU3505" s="50"/>
      <c r="CV3505" s="50"/>
      <c r="CW3505" s="50"/>
      <c r="CX3505" s="50"/>
      <c r="CY3505" s="50"/>
      <c r="CZ3505" s="50"/>
      <c r="DA3505" s="50"/>
      <c r="DB3505" s="50"/>
      <c r="DC3505" s="50"/>
      <c r="DD3505" s="50"/>
      <c r="DE3505" s="50"/>
      <c r="DF3505" s="50"/>
      <c r="DG3505" s="50"/>
    </row>
    <row r="3506" spans="1:111" ht="13.5" x14ac:dyDescent="0.2">
      <c r="A3506" s="551"/>
      <c r="B3506" s="551"/>
      <c r="C3506" s="413"/>
      <c r="D3506" s="222" t="s">
        <v>8376</v>
      </c>
      <c r="E3506" s="353"/>
      <c r="F3506" s="352">
        <f t="shared" si="108"/>
        <v>0</v>
      </c>
      <c r="G3506" s="352">
        <f t="shared" si="109"/>
        <v>0</v>
      </c>
      <c r="H3506" s="50"/>
      <c r="I3506" s="50"/>
      <c r="J3506" s="50"/>
      <c r="K3506" s="50"/>
      <c r="L3506" s="50"/>
      <c r="M3506" s="50"/>
      <c r="N3506" s="50"/>
      <c r="O3506" s="50"/>
      <c r="P3506" s="50"/>
      <c r="Q3506" s="50"/>
      <c r="R3506" s="50"/>
      <c r="S3506" s="50"/>
      <c r="T3506" s="50"/>
      <c r="U3506" s="50"/>
      <c r="V3506" s="50"/>
      <c r="W3506" s="50"/>
      <c r="X3506" s="50"/>
      <c r="Y3506" s="50"/>
      <c r="Z3506" s="50"/>
      <c r="AA3506" s="50"/>
      <c r="AB3506" s="50"/>
      <c r="AC3506" s="50"/>
      <c r="AD3506" s="50"/>
      <c r="AE3506" s="50"/>
      <c r="AF3506" s="50"/>
      <c r="AG3506" s="50"/>
      <c r="AH3506" s="50"/>
      <c r="AI3506" s="50"/>
      <c r="AJ3506" s="50"/>
      <c r="AK3506" s="50"/>
      <c r="AL3506" s="50"/>
      <c r="AM3506" s="50"/>
      <c r="AN3506" s="50"/>
      <c r="AO3506" s="50"/>
      <c r="AP3506" s="50"/>
      <c r="AQ3506" s="50"/>
      <c r="AR3506" s="50"/>
      <c r="AS3506" s="50"/>
      <c r="AT3506" s="50"/>
      <c r="AU3506" s="50"/>
      <c r="AV3506" s="50"/>
      <c r="AW3506" s="50"/>
      <c r="AX3506" s="50"/>
      <c r="AY3506" s="50"/>
      <c r="AZ3506" s="50"/>
      <c r="BA3506" s="50"/>
      <c r="BB3506" s="50"/>
      <c r="BC3506" s="50"/>
      <c r="BD3506" s="50"/>
      <c r="BE3506" s="50"/>
      <c r="BF3506" s="50"/>
      <c r="BG3506" s="50"/>
      <c r="BH3506" s="50"/>
      <c r="BI3506" s="50"/>
      <c r="BJ3506" s="50"/>
      <c r="BK3506" s="50"/>
      <c r="BL3506" s="50"/>
      <c r="BM3506" s="50"/>
      <c r="BN3506" s="50"/>
      <c r="BO3506" s="50"/>
      <c r="BP3506" s="50"/>
      <c r="BQ3506" s="50"/>
      <c r="BR3506" s="50"/>
      <c r="BS3506" s="50"/>
      <c r="BT3506" s="50"/>
      <c r="BU3506" s="50"/>
      <c r="BV3506" s="50"/>
      <c r="BW3506" s="50"/>
      <c r="BX3506" s="50"/>
      <c r="BY3506" s="50"/>
      <c r="BZ3506" s="50"/>
      <c r="CA3506" s="50"/>
      <c r="CB3506" s="50"/>
      <c r="CC3506" s="50"/>
      <c r="CD3506" s="50"/>
      <c r="CE3506" s="50"/>
      <c r="CF3506" s="50"/>
      <c r="CG3506" s="50"/>
      <c r="CH3506" s="50"/>
      <c r="CI3506" s="50"/>
      <c r="CJ3506" s="50"/>
      <c r="CK3506" s="50"/>
      <c r="CL3506" s="50"/>
      <c r="CM3506" s="50"/>
      <c r="CN3506" s="50"/>
      <c r="CO3506" s="50"/>
      <c r="CP3506" s="50"/>
      <c r="CQ3506" s="50"/>
      <c r="CR3506" s="50"/>
      <c r="CS3506" s="50"/>
      <c r="CT3506" s="50"/>
      <c r="CU3506" s="50"/>
      <c r="CV3506" s="50"/>
      <c r="CW3506" s="50"/>
      <c r="CX3506" s="50"/>
      <c r="CY3506" s="50"/>
      <c r="CZ3506" s="50"/>
      <c r="DA3506" s="50"/>
      <c r="DB3506" s="50"/>
      <c r="DC3506" s="50"/>
      <c r="DD3506" s="50"/>
      <c r="DE3506" s="50"/>
      <c r="DF3506" s="50"/>
      <c r="DG3506" s="50"/>
    </row>
    <row r="3507" spans="1:111" ht="13.5" x14ac:dyDescent="0.2">
      <c r="A3507" s="551"/>
      <c r="B3507" s="551"/>
      <c r="C3507" s="413"/>
      <c r="D3507" s="222" t="s">
        <v>8377</v>
      </c>
      <c r="E3507" s="353"/>
      <c r="F3507" s="352">
        <f t="shared" si="108"/>
        <v>0</v>
      </c>
      <c r="G3507" s="352">
        <f t="shared" si="109"/>
        <v>0</v>
      </c>
      <c r="H3507" s="50"/>
      <c r="I3507" s="50"/>
      <c r="J3507" s="50"/>
      <c r="K3507" s="50"/>
      <c r="L3507" s="50"/>
      <c r="M3507" s="50"/>
      <c r="N3507" s="50"/>
      <c r="O3507" s="50"/>
      <c r="P3507" s="50"/>
      <c r="Q3507" s="50"/>
      <c r="R3507" s="50"/>
      <c r="S3507" s="50"/>
      <c r="T3507" s="50"/>
      <c r="U3507" s="50"/>
      <c r="V3507" s="50"/>
      <c r="W3507" s="50"/>
      <c r="X3507" s="50"/>
      <c r="Y3507" s="50"/>
      <c r="Z3507" s="50"/>
      <c r="AA3507" s="50"/>
      <c r="AB3507" s="50"/>
      <c r="AC3507" s="50"/>
      <c r="AD3507" s="50"/>
      <c r="AE3507" s="50"/>
      <c r="AF3507" s="50"/>
      <c r="AG3507" s="50"/>
      <c r="AH3507" s="50"/>
      <c r="AI3507" s="50"/>
      <c r="AJ3507" s="50"/>
      <c r="AK3507" s="50"/>
      <c r="AL3507" s="50"/>
      <c r="AM3507" s="50"/>
      <c r="AN3507" s="50"/>
      <c r="AO3507" s="50"/>
      <c r="AP3507" s="50"/>
      <c r="AQ3507" s="50"/>
      <c r="AR3507" s="50"/>
      <c r="AS3507" s="50"/>
      <c r="AT3507" s="50"/>
      <c r="AU3507" s="50"/>
      <c r="AV3507" s="50"/>
      <c r="AW3507" s="50"/>
      <c r="AX3507" s="50"/>
      <c r="AY3507" s="50"/>
      <c r="AZ3507" s="50"/>
      <c r="BA3507" s="50"/>
      <c r="BB3507" s="50"/>
      <c r="BC3507" s="50"/>
      <c r="BD3507" s="50"/>
      <c r="BE3507" s="50"/>
      <c r="BF3507" s="50"/>
      <c r="BG3507" s="50"/>
      <c r="BH3507" s="50"/>
      <c r="BI3507" s="50"/>
      <c r="BJ3507" s="50"/>
      <c r="BK3507" s="50"/>
      <c r="BL3507" s="50"/>
      <c r="BM3507" s="50"/>
      <c r="BN3507" s="50"/>
      <c r="BO3507" s="50"/>
      <c r="BP3507" s="50"/>
      <c r="BQ3507" s="50"/>
      <c r="BR3507" s="50"/>
      <c r="BS3507" s="50"/>
      <c r="BT3507" s="50"/>
      <c r="BU3507" s="50"/>
      <c r="BV3507" s="50"/>
      <c r="BW3507" s="50"/>
      <c r="BX3507" s="50"/>
      <c r="BY3507" s="50"/>
      <c r="BZ3507" s="50"/>
      <c r="CA3507" s="50"/>
      <c r="CB3507" s="50"/>
      <c r="CC3507" s="50"/>
      <c r="CD3507" s="50"/>
      <c r="CE3507" s="50"/>
      <c r="CF3507" s="50"/>
      <c r="CG3507" s="50"/>
      <c r="CH3507" s="50"/>
      <c r="CI3507" s="50"/>
      <c r="CJ3507" s="50"/>
      <c r="CK3507" s="50"/>
      <c r="CL3507" s="50"/>
      <c r="CM3507" s="50"/>
      <c r="CN3507" s="50"/>
      <c r="CO3507" s="50"/>
      <c r="CP3507" s="50"/>
      <c r="CQ3507" s="50"/>
      <c r="CR3507" s="50"/>
      <c r="CS3507" s="50"/>
      <c r="CT3507" s="50"/>
      <c r="CU3507" s="50"/>
      <c r="CV3507" s="50"/>
      <c r="CW3507" s="50"/>
      <c r="CX3507" s="50"/>
      <c r="CY3507" s="50"/>
      <c r="CZ3507" s="50"/>
      <c r="DA3507" s="50"/>
      <c r="DB3507" s="50"/>
      <c r="DC3507" s="50"/>
      <c r="DD3507" s="50"/>
      <c r="DE3507" s="50"/>
      <c r="DF3507" s="50"/>
      <c r="DG3507" s="50"/>
    </row>
    <row r="3508" spans="1:111" ht="13.5" x14ac:dyDescent="0.2">
      <c r="A3508" s="551"/>
      <c r="B3508" s="551"/>
      <c r="C3508" s="413"/>
      <c r="D3508" s="222" t="s">
        <v>8378</v>
      </c>
      <c r="E3508" s="353"/>
      <c r="F3508" s="352">
        <f t="shared" si="108"/>
        <v>0</v>
      </c>
      <c r="G3508" s="352">
        <f t="shared" si="109"/>
        <v>0</v>
      </c>
      <c r="H3508" s="50"/>
      <c r="I3508" s="50"/>
      <c r="J3508" s="50"/>
      <c r="K3508" s="50"/>
      <c r="L3508" s="50"/>
      <c r="M3508" s="50"/>
      <c r="N3508" s="50"/>
      <c r="O3508" s="50"/>
      <c r="P3508" s="50"/>
      <c r="Q3508" s="50"/>
      <c r="R3508" s="50"/>
      <c r="S3508" s="50"/>
      <c r="T3508" s="50"/>
      <c r="U3508" s="50"/>
      <c r="V3508" s="50"/>
      <c r="W3508" s="50"/>
      <c r="X3508" s="50"/>
      <c r="Y3508" s="50"/>
      <c r="Z3508" s="50"/>
      <c r="AA3508" s="50"/>
      <c r="AB3508" s="50"/>
      <c r="AC3508" s="50"/>
      <c r="AD3508" s="50"/>
      <c r="AE3508" s="50"/>
      <c r="AF3508" s="50"/>
      <c r="AG3508" s="50"/>
      <c r="AH3508" s="50"/>
      <c r="AI3508" s="50"/>
      <c r="AJ3508" s="50"/>
      <c r="AK3508" s="50"/>
      <c r="AL3508" s="50"/>
      <c r="AM3508" s="50"/>
      <c r="AN3508" s="50"/>
      <c r="AO3508" s="50"/>
      <c r="AP3508" s="50"/>
      <c r="AQ3508" s="50"/>
      <c r="AR3508" s="50"/>
      <c r="AS3508" s="50"/>
      <c r="AT3508" s="50"/>
      <c r="AU3508" s="50"/>
      <c r="AV3508" s="50"/>
      <c r="AW3508" s="50"/>
      <c r="AX3508" s="50"/>
      <c r="AY3508" s="50"/>
      <c r="AZ3508" s="50"/>
      <c r="BA3508" s="50"/>
      <c r="BB3508" s="50"/>
      <c r="BC3508" s="50"/>
      <c r="BD3508" s="50"/>
      <c r="BE3508" s="50"/>
      <c r="BF3508" s="50"/>
      <c r="BG3508" s="50"/>
      <c r="BH3508" s="50"/>
      <c r="BI3508" s="50"/>
      <c r="BJ3508" s="50"/>
      <c r="BK3508" s="50"/>
      <c r="BL3508" s="50"/>
      <c r="BM3508" s="50"/>
      <c r="BN3508" s="50"/>
      <c r="BO3508" s="50"/>
      <c r="BP3508" s="50"/>
      <c r="BQ3508" s="50"/>
      <c r="BR3508" s="50"/>
      <c r="BS3508" s="50"/>
      <c r="BT3508" s="50"/>
      <c r="BU3508" s="50"/>
      <c r="BV3508" s="50"/>
      <c r="BW3508" s="50"/>
      <c r="BX3508" s="50"/>
      <c r="BY3508" s="50"/>
      <c r="BZ3508" s="50"/>
      <c r="CA3508" s="50"/>
      <c r="CB3508" s="50"/>
      <c r="CC3508" s="50"/>
      <c r="CD3508" s="50"/>
      <c r="CE3508" s="50"/>
      <c r="CF3508" s="50"/>
      <c r="CG3508" s="50"/>
      <c r="CH3508" s="50"/>
      <c r="CI3508" s="50"/>
      <c r="CJ3508" s="50"/>
      <c r="CK3508" s="50"/>
      <c r="CL3508" s="50"/>
      <c r="CM3508" s="50"/>
      <c r="CN3508" s="50"/>
      <c r="CO3508" s="50"/>
      <c r="CP3508" s="50"/>
      <c r="CQ3508" s="50"/>
      <c r="CR3508" s="50"/>
      <c r="CS3508" s="50"/>
      <c r="CT3508" s="50"/>
      <c r="CU3508" s="50"/>
      <c r="CV3508" s="50"/>
      <c r="CW3508" s="50"/>
      <c r="CX3508" s="50"/>
      <c r="CY3508" s="50"/>
      <c r="CZ3508" s="50"/>
      <c r="DA3508" s="50"/>
      <c r="DB3508" s="50"/>
      <c r="DC3508" s="50"/>
      <c r="DD3508" s="50"/>
      <c r="DE3508" s="50"/>
      <c r="DF3508" s="50"/>
      <c r="DG3508" s="50"/>
    </row>
    <row r="3509" spans="1:111" ht="13.5" x14ac:dyDescent="0.2">
      <c r="A3509" s="551"/>
      <c r="B3509" s="551"/>
      <c r="C3509" s="413"/>
      <c r="D3509" s="222" t="s">
        <v>8379</v>
      </c>
      <c r="E3509" s="353"/>
      <c r="F3509" s="352">
        <f t="shared" si="108"/>
        <v>0</v>
      </c>
      <c r="G3509" s="352">
        <f t="shared" si="109"/>
        <v>0</v>
      </c>
      <c r="H3509" s="50"/>
      <c r="I3509" s="50"/>
      <c r="J3509" s="50"/>
      <c r="K3509" s="50"/>
      <c r="L3509" s="50"/>
      <c r="M3509" s="50"/>
      <c r="N3509" s="50"/>
      <c r="O3509" s="50"/>
      <c r="P3509" s="50"/>
      <c r="Q3509" s="50"/>
      <c r="R3509" s="50"/>
      <c r="S3509" s="50"/>
      <c r="T3509" s="50"/>
      <c r="U3509" s="50"/>
      <c r="V3509" s="50"/>
      <c r="W3509" s="50"/>
      <c r="X3509" s="50"/>
      <c r="Y3509" s="50"/>
      <c r="Z3509" s="50"/>
      <c r="AA3509" s="50"/>
      <c r="AB3509" s="50"/>
      <c r="AC3509" s="50"/>
      <c r="AD3509" s="50"/>
      <c r="AE3509" s="50"/>
      <c r="AF3509" s="50"/>
      <c r="AG3509" s="50"/>
      <c r="AH3509" s="50"/>
      <c r="AI3509" s="50"/>
      <c r="AJ3509" s="50"/>
      <c r="AK3509" s="50"/>
      <c r="AL3509" s="50"/>
      <c r="AM3509" s="50"/>
      <c r="AN3509" s="50"/>
      <c r="AO3509" s="50"/>
      <c r="AP3509" s="50"/>
      <c r="AQ3509" s="50"/>
      <c r="AR3509" s="50"/>
      <c r="AS3509" s="50"/>
      <c r="AT3509" s="50"/>
      <c r="AU3509" s="50"/>
      <c r="AV3509" s="50"/>
      <c r="AW3509" s="50"/>
      <c r="AX3509" s="50"/>
      <c r="AY3509" s="50"/>
      <c r="AZ3509" s="50"/>
      <c r="BA3509" s="50"/>
      <c r="BB3509" s="50"/>
      <c r="BC3509" s="50"/>
      <c r="BD3509" s="50"/>
      <c r="BE3509" s="50"/>
      <c r="BF3509" s="50"/>
      <c r="BG3509" s="50"/>
      <c r="BH3509" s="50"/>
      <c r="BI3509" s="50"/>
      <c r="BJ3509" s="50"/>
      <c r="BK3509" s="50"/>
      <c r="BL3509" s="50"/>
      <c r="BM3509" s="50"/>
      <c r="BN3509" s="50"/>
      <c r="BO3509" s="50"/>
      <c r="BP3509" s="50"/>
      <c r="BQ3509" s="50"/>
      <c r="BR3509" s="50"/>
      <c r="BS3509" s="50"/>
      <c r="BT3509" s="50"/>
      <c r="BU3509" s="50"/>
      <c r="BV3509" s="50"/>
      <c r="BW3509" s="50"/>
      <c r="BX3509" s="50"/>
      <c r="BY3509" s="50"/>
      <c r="BZ3509" s="50"/>
      <c r="CA3509" s="50"/>
      <c r="CB3509" s="50"/>
      <c r="CC3509" s="50"/>
      <c r="CD3509" s="50"/>
      <c r="CE3509" s="50"/>
      <c r="CF3509" s="50"/>
      <c r="CG3509" s="50"/>
      <c r="CH3509" s="50"/>
      <c r="CI3509" s="50"/>
      <c r="CJ3509" s="50"/>
      <c r="CK3509" s="50"/>
      <c r="CL3509" s="50"/>
      <c r="CM3509" s="50"/>
      <c r="CN3509" s="50"/>
      <c r="CO3509" s="50"/>
      <c r="CP3509" s="50"/>
      <c r="CQ3509" s="50"/>
      <c r="CR3509" s="50"/>
      <c r="CS3509" s="50"/>
      <c r="CT3509" s="50"/>
      <c r="CU3509" s="50"/>
      <c r="CV3509" s="50"/>
      <c r="CW3509" s="50"/>
      <c r="CX3509" s="50"/>
      <c r="CY3509" s="50"/>
      <c r="CZ3509" s="50"/>
      <c r="DA3509" s="50"/>
      <c r="DB3509" s="50"/>
      <c r="DC3509" s="50"/>
      <c r="DD3509" s="50"/>
      <c r="DE3509" s="50"/>
      <c r="DF3509" s="50"/>
      <c r="DG3509" s="50"/>
    </row>
    <row r="3510" spans="1:111" ht="13.5" x14ac:dyDescent="0.2">
      <c r="A3510" s="551"/>
      <c r="B3510" s="551"/>
      <c r="C3510" s="413"/>
      <c r="D3510" s="222" t="s">
        <v>8380</v>
      </c>
      <c r="E3510" s="353"/>
      <c r="F3510" s="352">
        <f t="shared" si="108"/>
        <v>0</v>
      </c>
      <c r="G3510" s="352">
        <f t="shared" si="109"/>
        <v>0</v>
      </c>
      <c r="H3510" s="50"/>
      <c r="I3510" s="50"/>
      <c r="J3510" s="50"/>
      <c r="K3510" s="50"/>
      <c r="L3510" s="50"/>
      <c r="M3510" s="50"/>
      <c r="N3510" s="50"/>
      <c r="O3510" s="50"/>
      <c r="P3510" s="50"/>
      <c r="Q3510" s="50"/>
      <c r="R3510" s="50"/>
      <c r="S3510" s="50"/>
      <c r="T3510" s="50"/>
      <c r="U3510" s="50"/>
      <c r="V3510" s="50"/>
      <c r="W3510" s="50"/>
      <c r="X3510" s="50"/>
      <c r="Y3510" s="50"/>
      <c r="Z3510" s="50"/>
      <c r="AA3510" s="50"/>
      <c r="AB3510" s="50"/>
      <c r="AC3510" s="50"/>
      <c r="AD3510" s="50"/>
      <c r="AE3510" s="50"/>
      <c r="AF3510" s="50"/>
      <c r="AG3510" s="50"/>
      <c r="AH3510" s="50"/>
      <c r="AI3510" s="50"/>
      <c r="AJ3510" s="50"/>
      <c r="AK3510" s="50"/>
      <c r="AL3510" s="50"/>
      <c r="AM3510" s="50"/>
      <c r="AN3510" s="50"/>
      <c r="AO3510" s="50"/>
      <c r="AP3510" s="50"/>
      <c r="AQ3510" s="50"/>
      <c r="AR3510" s="50"/>
      <c r="AS3510" s="50"/>
      <c r="AT3510" s="50"/>
      <c r="AU3510" s="50"/>
      <c r="AV3510" s="50"/>
      <c r="AW3510" s="50"/>
      <c r="AX3510" s="50"/>
      <c r="AY3510" s="50"/>
      <c r="AZ3510" s="50"/>
      <c r="BA3510" s="50"/>
      <c r="BB3510" s="50"/>
      <c r="BC3510" s="50"/>
      <c r="BD3510" s="50"/>
      <c r="BE3510" s="50"/>
      <c r="BF3510" s="50"/>
      <c r="BG3510" s="50"/>
      <c r="BH3510" s="50"/>
      <c r="BI3510" s="50"/>
      <c r="BJ3510" s="50"/>
      <c r="BK3510" s="50"/>
      <c r="BL3510" s="50"/>
      <c r="BM3510" s="50"/>
      <c r="BN3510" s="50"/>
      <c r="BO3510" s="50"/>
      <c r="BP3510" s="50"/>
      <c r="BQ3510" s="50"/>
      <c r="BR3510" s="50"/>
      <c r="BS3510" s="50"/>
      <c r="BT3510" s="50"/>
      <c r="BU3510" s="50"/>
      <c r="BV3510" s="50"/>
      <c r="BW3510" s="50"/>
      <c r="BX3510" s="50"/>
      <c r="BY3510" s="50"/>
      <c r="BZ3510" s="50"/>
      <c r="CA3510" s="50"/>
      <c r="CB3510" s="50"/>
      <c r="CC3510" s="50"/>
      <c r="CD3510" s="50"/>
      <c r="CE3510" s="50"/>
      <c r="CF3510" s="50"/>
      <c r="CG3510" s="50"/>
      <c r="CH3510" s="50"/>
      <c r="CI3510" s="50"/>
      <c r="CJ3510" s="50"/>
      <c r="CK3510" s="50"/>
      <c r="CL3510" s="50"/>
      <c r="CM3510" s="50"/>
      <c r="CN3510" s="50"/>
      <c r="CO3510" s="50"/>
      <c r="CP3510" s="50"/>
      <c r="CQ3510" s="50"/>
      <c r="CR3510" s="50"/>
      <c r="CS3510" s="50"/>
      <c r="CT3510" s="50"/>
      <c r="CU3510" s="50"/>
      <c r="CV3510" s="50"/>
      <c r="CW3510" s="50"/>
      <c r="CX3510" s="50"/>
      <c r="CY3510" s="50"/>
      <c r="CZ3510" s="50"/>
      <c r="DA3510" s="50"/>
      <c r="DB3510" s="50"/>
      <c r="DC3510" s="50"/>
      <c r="DD3510" s="50"/>
      <c r="DE3510" s="50"/>
      <c r="DF3510" s="50"/>
      <c r="DG3510" s="50"/>
    </row>
    <row r="3511" spans="1:111" ht="13.5" x14ac:dyDescent="0.2">
      <c r="A3511" s="551"/>
      <c r="B3511" s="551"/>
      <c r="C3511" s="413"/>
      <c r="D3511" s="222" t="s">
        <v>8381</v>
      </c>
      <c r="E3511" s="353"/>
      <c r="F3511" s="352">
        <f t="shared" si="108"/>
        <v>0</v>
      </c>
      <c r="G3511" s="352">
        <f t="shared" si="109"/>
        <v>0</v>
      </c>
      <c r="H3511" s="50"/>
      <c r="I3511" s="50"/>
      <c r="J3511" s="50"/>
      <c r="K3511" s="50"/>
      <c r="L3511" s="50"/>
      <c r="M3511" s="50"/>
      <c r="N3511" s="50"/>
      <c r="O3511" s="50"/>
      <c r="P3511" s="50"/>
      <c r="Q3511" s="50"/>
      <c r="R3511" s="50"/>
      <c r="S3511" s="50"/>
      <c r="T3511" s="50"/>
      <c r="U3511" s="50"/>
      <c r="V3511" s="50"/>
      <c r="W3511" s="50"/>
      <c r="X3511" s="50"/>
      <c r="Y3511" s="50"/>
      <c r="Z3511" s="50"/>
      <c r="AA3511" s="50"/>
      <c r="AB3511" s="50"/>
      <c r="AC3511" s="50"/>
      <c r="AD3511" s="50"/>
      <c r="AE3511" s="50"/>
      <c r="AF3511" s="50"/>
      <c r="AG3511" s="50"/>
      <c r="AH3511" s="50"/>
      <c r="AI3511" s="50"/>
      <c r="AJ3511" s="50"/>
      <c r="AK3511" s="50"/>
      <c r="AL3511" s="50"/>
      <c r="AM3511" s="50"/>
      <c r="AN3511" s="50"/>
      <c r="AO3511" s="50"/>
      <c r="AP3511" s="50"/>
      <c r="AQ3511" s="50"/>
      <c r="AR3511" s="50"/>
      <c r="AS3511" s="50"/>
      <c r="AT3511" s="50"/>
      <c r="AU3511" s="50"/>
      <c r="AV3511" s="50"/>
      <c r="AW3511" s="50"/>
      <c r="AX3511" s="50"/>
      <c r="AY3511" s="50"/>
      <c r="AZ3511" s="50"/>
      <c r="BA3511" s="50"/>
      <c r="BB3511" s="50"/>
      <c r="BC3511" s="50"/>
      <c r="BD3511" s="50"/>
      <c r="BE3511" s="50"/>
      <c r="BF3511" s="50"/>
      <c r="BG3511" s="50"/>
      <c r="BH3511" s="50"/>
      <c r="BI3511" s="50"/>
      <c r="BJ3511" s="50"/>
      <c r="BK3511" s="50"/>
      <c r="BL3511" s="50"/>
      <c r="BM3511" s="50"/>
      <c r="BN3511" s="50"/>
      <c r="BO3511" s="50"/>
      <c r="BP3511" s="50"/>
      <c r="BQ3511" s="50"/>
      <c r="BR3511" s="50"/>
      <c r="BS3511" s="50"/>
      <c r="BT3511" s="50"/>
      <c r="BU3511" s="50"/>
      <c r="BV3511" s="50"/>
      <c r="BW3511" s="50"/>
      <c r="BX3511" s="50"/>
      <c r="BY3511" s="50"/>
      <c r="BZ3511" s="50"/>
      <c r="CA3511" s="50"/>
      <c r="CB3511" s="50"/>
      <c r="CC3511" s="50"/>
      <c r="CD3511" s="50"/>
      <c r="CE3511" s="50"/>
      <c r="CF3511" s="50"/>
      <c r="CG3511" s="50"/>
      <c r="CH3511" s="50"/>
      <c r="CI3511" s="50"/>
      <c r="CJ3511" s="50"/>
      <c r="CK3511" s="50"/>
      <c r="CL3511" s="50"/>
      <c r="CM3511" s="50"/>
      <c r="CN3511" s="50"/>
      <c r="CO3511" s="50"/>
      <c r="CP3511" s="50"/>
      <c r="CQ3511" s="50"/>
      <c r="CR3511" s="50"/>
      <c r="CS3511" s="50"/>
      <c r="CT3511" s="50"/>
      <c r="CU3511" s="50"/>
      <c r="CV3511" s="50"/>
      <c r="CW3511" s="50"/>
      <c r="CX3511" s="50"/>
      <c r="CY3511" s="50"/>
      <c r="CZ3511" s="50"/>
      <c r="DA3511" s="50"/>
      <c r="DB3511" s="50"/>
      <c r="DC3511" s="50"/>
      <c r="DD3511" s="50"/>
      <c r="DE3511" s="50"/>
      <c r="DF3511" s="50"/>
      <c r="DG3511" s="50"/>
    </row>
    <row r="3512" spans="1:111" ht="13.5" x14ac:dyDescent="0.2">
      <c r="A3512" s="551"/>
      <c r="B3512" s="551"/>
      <c r="C3512" s="413"/>
      <c r="D3512" s="222" t="s">
        <v>8382</v>
      </c>
      <c r="E3512" s="353"/>
      <c r="F3512" s="352">
        <f t="shared" si="108"/>
        <v>0</v>
      </c>
      <c r="G3512" s="352">
        <f t="shared" si="109"/>
        <v>0</v>
      </c>
      <c r="H3512" s="50"/>
      <c r="I3512" s="50"/>
      <c r="J3512" s="50"/>
      <c r="K3512" s="50"/>
      <c r="L3512" s="50"/>
      <c r="M3512" s="50"/>
      <c r="N3512" s="50"/>
      <c r="O3512" s="50"/>
      <c r="P3512" s="50"/>
      <c r="Q3512" s="50"/>
      <c r="R3512" s="50"/>
      <c r="S3512" s="50"/>
      <c r="T3512" s="50"/>
      <c r="U3512" s="50"/>
      <c r="V3512" s="50"/>
      <c r="W3512" s="50"/>
      <c r="X3512" s="50"/>
      <c r="Y3512" s="50"/>
      <c r="Z3512" s="50"/>
      <c r="AA3512" s="50"/>
      <c r="AB3512" s="50"/>
      <c r="AC3512" s="50"/>
      <c r="AD3512" s="50"/>
      <c r="AE3512" s="50"/>
      <c r="AF3512" s="50"/>
      <c r="AG3512" s="50"/>
      <c r="AH3512" s="50"/>
      <c r="AI3512" s="50"/>
      <c r="AJ3512" s="50"/>
      <c r="AK3512" s="50"/>
      <c r="AL3512" s="50"/>
      <c r="AM3512" s="50"/>
      <c r="AN3512" s="50"/>
      <c r="AO3512" s="50"/>
      <c r="AP3512" s="50"/>
      <c r="AQ3512" s="50"/>
      <c r="AR3512" s="50"/>
      <c r="AS3512" s="50"/>
      <c r="AT3512" s="50"/>
      <c r="AU3512" s="50"/>
      <c r="AV3512" s="50"/>
      <c r="AW3512" s="50"/>
      <c r="AX3512" s="50"/>
      <c r="AY3512" s="50"/>
      <c r="AZ3512" s="50"/>
      <c r="BA3512" s="50"/>
      <c r="BB3512" s="50"/>
      <c r="BC3512" s="50"/>
      <c r="BD3512" s="50"/>
      <c r="BE3512" s="50"/>
      <c r="BF3512" s="50"/>
      <c r="BG3512" s="50"/>
      <c r="BH3512" s="50"/>
      <c r="BI3512" s="50"/>
      <c r="BJ3512" s="50"/>
      <c r="BK3512" s="50"/>
      <c r="BL3512" s="50"/>
      <c r="BM3512" s="50"/>
      <c r="BN3512" s="50"/>
      <c r="BO3512" s="50"/>
      <c r="BP3512" s="50"/>
      <c r="BQ3512" s="50"/>
      <c r="BR3512" s="50"/>
      <c r="BS3512" s="50"/>
      <c r="BT3512" s="50"/>
      <c r="BU3512" s="50"/>
      <c r="BV3512" s="50"/>
      <c r="BW3512" s="50"/>
      <c r="BX3512" s="50"/>
      <c r="BY3512" s="50"/>
      <c r="BZ3512" s="50"/>
      <c r="CA3512" s="50"/>
      <c r="CB3512" s="50"/>
      <c r="CC3512" s="50"/>
      <c r="CD3512" s="50"/>
      <c r="CE3512" s="50"/>
      <c r="CF3512" s="50"/>
      <c r="CG3512" s="50"/>
      <c r="CH3512" s="50"/>
      <c r="CI3512" s="50"/>
      <c r="CJ3512" s="50"/>
      <c r="CK3512" s="50"/>
      <c r="CL3512" s="50"/>
      <c r="CM3512" s="50"/>
      <c r="CN3512" s="50"/>
      <c r="CO3512" s="50"/>
      <c r="CP3512" s="50"/>
      <c r="CQ3512" s="50"/>
      <c r="CR3512" s="50"/>
      <c r="CS3512" s="50"/>
      <c r="CT3512" s="50"/>
      <c r="CU3512" s="50"/>
      <c r="CV3512" s="50"/>
      <c r="CW3512" s="50"/>
      <c r="CX3512" s="50"/>
      <c r="CY3512" s="50"/>
      <c r="CZ3512" s="50"/>
      <c r="DA3512" s="50"/>
      <c r="DB3512" s="50"/>
      <c r="DC3512" s="50"/>
      <c r="DD3512" s="50"/>
      <c r="DE3512" s="50"/>
      <c r="DF3512" s="50"/>
      <c r="DG3512" s="50"/>
    </row>
    <row r="3513" spans="1:111" ht="13.5" x14ac:dyDescent="0.2">
      <c r="A3513" s="551"/>
      <c r="B3513" s="541"/>
      <c r="C3513" s="413"/>
      <c r="D3513" s="222" t="s">
        <v>8383</v>
      </c>
      <c r="E3513" s="353"/>
      <c r="F3513" s="352">
        <f t="shared" si="108"/>
        <v>0</v>
      </c>
      <c r="G3513" s="352">
        <f t="shared" si="109"/>
        <v>0</v>
      </c>
      <c r="H3513" s="50"/>
      <c r="I3513" s="50"/>
      <c r="J3513" s="50"/>
      <c r="K3513" s="50"/>
      <c r="L3513" s="50"/>
      <c r="M3513" s="50"/>
      <c r="N3513" s="50"/>
      <c r="O3513" s="50"/>
      <c r="P3513" s="50"/>
      <c r="Q3513" s="50"/>
      <c r="R3513" s="50"/>
      <c r="S3513" s="50"/>
      <c r="T3513" s="50"/>
      <c r="U3513" s="50"/>
      <c r="V3513" s="50"/>
      <c r="W3513" s="50"/>
      <c r="X3513" s="50"/>
      <c r="Y3513" s="50"/>
      <c r="Z3513" s="50"/>
      <c r="AA3513" s="50"/>
      <c r="AB3513" s="50"/>
      <c r="AC3513" s="50"/>
      <c r="AD3513" s="50"/>
      <c r="AE3513" s="50"/>
      <c r="AF3513" s="50"/>
      <c r="AG3513" s="50"/>
      <c r="AH3513" s="50"/>
      <c r="AI3513" s="50"/>
      <c r="AJ3513" s="50"/>
      <c r="AK3513" s="50"/>
      <c r="AL3513" s="50"/>
      <c r="AM3513" s="50"/>
      <c r="AN3513" s="50"/>
      <c r="AO3513" s="50"/>
      <c r="AP3513" s="50"/>
      <c r="AQ3513" s="50"/>
      <c r="AR3513" s="50"/>
      <c r="AS3513" s="50"/>
      <c r="AT3513" s="50"/>
      <c r="AU3513" s="50"/>
      <c r="AV3513" s="50"/>
      <c r="AW3513" s="50"/>
      <c r="AX3513" s="50"/>
      <c r="AY3513" s="50"/>
      <c r="AZ3513" s="50"/>
      <c r="BA3513" s="50"/>
      <c r="BB3513" s="50"/>
      <c r="BC3513" s="50"/>
      <c r="BD3513" s="50"/>
      <c r="BE3513" s="50"/>
      <c r="BF3513" s="50"/>
      <c r="BG3513" s="50"/>
      <c r="BH3513" s="50"/>
      <c r="BI3513" s="50"/>
      <c r="BJ3513" s="50"/>
      <c r="BK3513" s="50"/>
      <c r="BL3513" s="50"/>
      <c r="BM3513" s="50"/>
      <c r="BN3513" s="50"/>
      <c r="BO3513" s="50"/>
      <c r="BP3513" s="50"/>
      <c r="BQ3513" s="50"/>
      <c r="BR3513" s="50"/>
      <c r="BS3513" s="50"/>
      <c r="BT3513" s="50"/>
      <c r="BU3513" s="50"/>
      <c r="BV3513" s="50"/>
      <c r="BW3513" s="50"/>
      <c r="BX3513" s="50"/>
      <c r="BY3513" s="50"/>
      <c r="BZ3513" s="50"/>
      <c r="CA3513" s="50"/>
      <c r="CB3513" s="50"/>
      <c r="CC3513" s="50"/>
      <c r="CD3513" s="50"/>
      <c r="CE3513" s="50"/>
      <c r="CF3513" s="50"/>
      <c r="CG3513" s="50"/>
      <c r="CH3513" s="50"/>
      <c r="CI3513" s="50"/>
      <c r="CJ3513" s="50"/>
      <c r="CK3513" s="50"/>
      <c r="CL3513" s="50"/>
      <c r="CM3513" s="50"/>
      <c r="CN3513" s="50"/>
      <c r="CO3513" s="50"/>
      <c r="CP3513" s="50"/>
      <c r="CQ3513" s="50"/>
      <c r="CR3513" s="50"/>
      <c r="CS3513" s="50"/>
      <c r="CT3513" s="50"/>
      <c r="CU3513" s="50"/>
      <c r="CV3513" s="50"/>
      <c r="CW3513" s="50"/>
      <c r="CX3513" s="50"/>
      <c r="CY3513" s="50"/>
      <c r="CZ3513" s="50"/>
      <c r="DA3513" s="50"/>
      <c r="DB3513" s="50"/>
      <c r="DC3513" s="50"/>
      <c r="DD3513" s="50"/>
      <c r="DE3513" s="50"/>
      <c r="DF3513" s="50"/>
      <c r="DG3513" s="50"/>
    </row>
    <row r="3514" spans="1:111" ht="13.5" x14ac:dyDescent="0.2">
      <c r="A3514" s="551"/>
      <c r="B3514" s="540" t="s">
        <v>1294</v>
      </c>
      <c r="C3514" s="413"/>
      <c r="D3514" s="241" t="s">
        <v>8384</v>
      </c>
      <c r="E3514" s="353"/>
      <c r="F3514" s="352">
        <f t="shared" si="108"/>
        <v>0</v>
      </c>
      <c r="G3514" s="352">
        <f t="shared" si="109"/>
        <v>0</v>
      </c>
      <c r="H3514" s="50"/>
      <c r="I3514" s="50"/>
      <c r="J3514" s="50"/>
      <c r="K3514" s="50"/>
      <c r="L3514" s="50"/>
      <c r="M3514" s="50"/>
      <c r="N3514" s="50"/>
      <c r="O3514" s="50"/>
      <c r="P3514" s="50"/>
      <c r="Q3514" s="50"/>
      <c r="R3514" s="50"/>
      <c r="S3514" s="50"/>
      <c r="T3514" s="50"/>
      <c r="U3514" s="50"/>
      <c r="V3514" s="50"/>
      <c r="W3514" s="50"/>
      <c r="X3514" s="50"/>
      <c r="Y3514" s="50"/>
      <c r="Z3514" s="50"/>
      <c r="AA3514" s="50"/>
      <c r="AB3514" s="50"/>
      <c r="AC3514" s="50"/>
      <c r="AD3514" s="50"/>
      <c r="AE3514" s="50"/>
      <c r="AF3514" s="50"/>
      <c r="AG3514" s="50"/>
      <c r="AH3514" s="50"/>
      <c r="AI3514" s="50"/>
      <c r="AJ3514" s="50"/>
      <c r="AK3514" s="50"/>
      <c r="AL3514" s="50"/>
      <c r="AM3514" s="50"/>
      <c r="AN3514" s="50"/>
      <c r="AO3514" s="50"/>
      <c r="AP3514" s="50"/>
      <c r="AQ3514" s="50"/>
      <c r="AR3514" s="50"/>
      <c r="AS3514" s="50"/>
      <c r="AT3514" s="50"/>
      <c r="AU3514" s="50"/>
      <c r="AV3514" s="50"/>
      <c r="AW3514" s="50"/>
      <c r="AX3514" s="50"/>
      <c r="AY3514" s="50"/>
      <c r="AZ3514" s="50"/>
      <c r="BA3514" s="50"/>
      <c r="BB3514" s="50"/>
      <c r="BC3514" s="50"/>
      <c r="BD3514" s="50"/>
      <c r="BE3514" s="50"/>
      <c r="BF3514" s="50"/>
      <c r="BG3514" s="50"/>
      <c r="BH3514" s="50"/>
      <c r="BI3514" s="50"/>
      <c r="BJ3514" s="50"/>
      <c r="BK3514" s="50"/>
      <c r="BL3514" s="50"/>
      <c r="BM3514" s="50"/>
      <c r="BN3514" s="50"/>
      <c r="BO3514" s="50"/>
      <c r="BP3514" s="50"/>
      <c r="BQ3514" s="50"/>
      <c r="BR3514" s="50"/>
      <c r="BS3514" s="50"/>
      <c r="BT3514" s="50"/>
      <c r="BU3514" s="50"/>
      <c r="BV3514" s="50"/>
      <c r="BW3514" s="50"/>
      <c r="BX3514" s="50"/>
      <c r="BY3514" s="50"/>
      <c r="BZ3514" s="50"/>
      <c r="CA3514" s="50"/>
      <c r="CB3514" s="50"/>
      <c r="CC3514" s="50"/>
      <c r="CD3514" s="50"/>
      <c r="CE3514" s="50"/>
      <c r="CF3514" s="50"/>
      <c r="CG3514" s="50"/>
      <c r="CH3514" s="50"/>
      <c r="CI3514" s="50"/>
      <c r="CJ3514" s="50"/>
      <c r="CK3514" s="50"/>
      <c r="CL3514" s="50"/>
      <c r="CM3514" s="50"/>
      <c r="CN3514" s="50"/>
      <c r="CO3514" s="50"/>
      <c r="CP3514" s="50"/>
      <c r="CQ3514" s="50"/>
      <c r="CR3514" s="50"/>
      <c r="CS3514" s="50"/>
      <c r="CT3514" s="50"/>
      <c r="CU3514" s="50"/>
      <c r="CV3514" s="50"/>
      <c r="CW3514" s="50"/>
      <c r="CX3514" s="50"/>
      <c r="CY3514" s="50"/>
      <c r="CZ3514" s="50"/>
      <c r="DA3514" s="50"/>
      <c r="DB3514" s="50"/>
      <c r="DC3514" s="50"/>
      <c r="DD3514" s="50"/>
      <c r="DE3514" s="50"/>
      <c r="DF3514" s="50"/>
      <c r="DG3514" s="50"/>
    </row>
    <row r="3515" spans="1:111" ht="13.5" x14ac:dyDescent="0.2">
      <c r="A3515" s="551"/>
      <c r="B3515" s="551"/>
      <c r="C3515" s="413"/>
      <c r="D3515" s="222" t="s">
        <v>8385</v>
      </c>
      <c r="E3515" s="353"/>
      <c r="F3515" s="352">
        <f t="shared" si="108"/>
        <v>0</v>
      </c>
      <c r="G3515" s="352">
        <f t="shared" si="109"/>
        <v>0</v>
      </c>
      <c r="H3515" s="50"/>
      <c r="I3515" s="50"/>
      <c r="J3515" s="50"/>
      <c r="K3515" s="50"/>
      <c r="L3515" s="50"/>
      <c r="M3515" s="50"/>
      <c r="N3515" s="50"/>
      <c r="O3515" s="50"/>
      <c r="P3515" s="50"/>
      <c r="Q3515" s="50"/>
      <c r="R3515" s="50"/>
      <c r="S3515" s="50"/>
      <c r="T3515" s="50"/>
      <c r="U3515" s="50"/>
      <c r="V3515" s="50"/>
      <c r="W3515" s="50"/>
      <c r="X3515" s="50"/>
      <c r="Y3515" s="50"/>
      <c r="Z3515" s="50"/>
      <c r="AA3515" s="50"/>
      <c r="AB3515" s="50"/>
      <c r="AC3515" s="50"/>
      <c r="AD3515" s="50"/>
      <c r="AE3515" s="50"/>
      <c r="AF3515" s="50"/>
      <c r="AG3515" s="50"/>
      <c r="AH3515" s="50"/>
      <c r="AI3515" s="50"/>
      <c r="AJ3515" s="50"/>
      <c r="AK3515" s="50"/>
      <c r="AL3515" s="50"/>
      <c r="AM3515" s="50"/>
      <c r="AN3515" s="50"/>
      <c r="AO3515" s="50"/>
      <c r="AP3515" s="50"/>
      <c r="AQ3515" s="50"/>
      <c r="AR3515" s="50"/>
      <c r="AS3515" s="50"/>
      <c r="AT3515" s="50"/>
      <c r="AU3515" s="50"/>
      <c r="AV3515" s="50"/>
      <c r="AW3515" s="50"/>
      <c r="AX3515" s="50"/>
      <c r="AY3515" s="50"/>
      <c r="AZ3515" s="50"/>
      <c r="BA3515" s="50"/>
      <c r="BB3515" s="50"/>
      <c r="BC3515" s="50"/>
      <c r="BD3515" s="50"/>
      <c r="BE3515" s="50"/>
      <c r="BF3515" s="50"/>
      <c r="BG3515" s="50"/>
      <c r="BH3515" s="50"/>
      <c r="BI3515" s="50"/>
      <c r="BJ3515" s="50"/>
      <c r="BK3515" s="50"/>
      <c r="BL3515" s="50"/>
      <c r="BM3515" s="50"/>
      <c r="BN3515" s="50"/>
      <c r="BO3515" s="50"/>
      <c r="BP3515" s="50"/>
      <c r="BQ3515" s="50"/>
      <c r="BR3515" s="50"/>
      <c r="BS3515" s="50"/>
      <c r="BT3515" s="50"/>
      <c r="BU3515" s="50"/>
      <c r="BV3515" s="50"/>
      <c r="BW3515" s="50"/>
      <c r="BX3515" s="50"/>
      <c r="BY3515" s="50"/>
      <c r="BZ3515" s="50"/>
      <c r="CA3515" s="50"/>
      <c r="CB3515" s="50"/>
      <c r="CC3515" s="50"/>
      <c r="CD3515" s="50"/>
      <c r="CE3515" s="50"/>
      <c r="CF3515" s="50"/>
      <c r="CG3515" s="50"/>
      <c r="CH3515" s="50"/>
      <c r="CI3515" s="50"/>
      <c r="CJ3515" s="50"/>
      <c r="CK3515" s="50"/>
      <c r="CL3515" s="50"/>
      <c r="CM3515" s="50"/>
      <c r="CN3515" s="50"/>
      <c r="CO3515" s="50"/>
      <c r="CP3515" s="50"/>
      <c r="CQ3515" s="50"/>
      <c r="CR3515" s="50"/>
      <c r="CS3515" s="50"/>
      <c r="CT3515" s="50"/>
      <c r="CU3515" s="50"/>
      <c r="CV3515" s="50"/>
      <c r="CW3515" s="50"/>
      <c r="CX3515" s="50"/>
      <c r="CY3515" s="50"/>
      <c r="CZ3515" s="50"/>
      <c r="DA3515" s="50"/>
      <c r="DB3515" s="50"/>
      <c r="DC3515" s="50"/>
      <c r="DD3515" s="50"/>
      <c r="DE3515" s="50"/>
      <c r="DF3515" s="50"/>
      <c r="DG3515" s="50"/>
    </row>
    <row r="3516" spans="1:111" ht="13.5" x14ac:dyDescent="0.2">
      <c r="A3516" s="551"/>
      <c r="B3516" s="551"/>
      <c r="C3516" s="413"/>
      <c r="D3516" s="127" t="s">
        <v>8386</v>
      </c>
      <c r="E3516" s="353"/>
      <c r="F3516" s="352">
        <f t="shared" si="108"/>
        <v>0</v>
      </c>
      <c r="G3516" s="352">
        <f t="shared" si="109"/>
        <v>0</v>
      </c>
      <c r="H3516" s="50"/>
      <c r="I3516" s="50"/>
      <c r="J3516" s="50"/>
      <c r="K3516" s="50"/>
      <c r="L3516" s="50"/>
      <c r="M3516" s="50"/>
      <c r="N3516" s="50"/>
      <c r="O3516" s="50"/>
      <c r="P3516" s="50"/>
      <c r="Q3516" s="50"/>
      <c r="R3516" s="50"/>
      <c r="S3516" s="50"/>
      <c r="T3516" s="50"/>
      <c r="U3516" s="50"/>
      <c r="V3516" s="50"/>
      <c r="W3516" s="50"/>
      <c r="X3516" s="50"/>
      <c r="Y3516" s="50"/>
      <c r="Z3516" s="50"/>
      <c r="AA3516" s="50"/>
      <c r="AB3516" s="50"/>
      <c r="AC3516" s="50"/>
      <c r="AD3516" s="50"/>
      <c r="AE3516" s="50"/>
      <c r="AF3516" s="50"/>
      <c r="AG3516" s="50"/>
      <c r="AH3516" s="50"/>
      <c r="AI3516" s="50"/>
      <c r="AJ3516" s="50"/>
      <c r="AK3516" s="50"/>
      <c r="AL3516" s="50"/>
      <c r="AM3516" s="50"/>
      <c r="AN3516" s="50"/>
      <c r="AO3516" s="50"/>
      <c r="AP3516" s="50"/>
      <c r="AQ3516" s="50"/>
      <c r="AR3516" s="50"/>
      <c r="AS3516" s="50"/>
      <c r="AT3516" s="50"/>
      <c r="AU3516" s="50"/>
      <c r="AV3516" s="50"/>
      <c r="AW3516" s="50"/>
      <c r="AX3516" s="50"/>
      <c r="AY3516" s="50"/>
      <c r="AZ3516" s="50"/>
      <c r="BA3516" s="50"/>
      <c r="BB3516" s="50"/>
      <c r="BC3516" s="50"/>
      <c r="BD3516" s="50"/>
      <c r="BE3516" s="50"/>
      <c r="BF3516" s="50"/>
      <c r="BG3516" s="50"/>
      <c r="BH3516" s="50"/>
      <c r="BI3516" s="50"/>
      <c r="BJ3516" s="50"/>
      <c r="BK3516" s="50"/>
      <c r="BL3516" s="50"/>
      <c r="BM3516" s="50"/>
      <c r="BN3516" s="50"/>
      <c r="BO3516" s="50"/>
      <c r="BP3516" s="50"/>
      <c r="BQ3516" s="50"/>
      <c r="BR3516" s="50"/>
      <c r="BS3516" s="50"/>
      <c r="BT3516" s="50"/>
      <c r="BU3516" s="50"/>
      <c r="BV3516" s="50"/>
      <c r="BW3516" s="50"/>
      <c r="BX3516" s="50"/>
      <c r="BY3516" s="50"/>
      <c r="BZ3516" s="50"/>
      <c r="CA3516" s="50"/>
      <c r="CB3516" s="50"/>
      <c r="CC3516" s="50"/>
      <c r="CD3516" s="50"/>
      <c r="CE3516" s="50"/>
      <c r="CF3516" s="50"/>
      <c r="CG3516" s="50"/>
      <c r="CH3516" s="50"/>
      <c r="CI3516" s="50"/>
      <c r="CJ3516" s="50"/>
      <c r="CK3516" s="50"/>
      <c r="CL3516" s="50"/>
      <c r="CM3516" s="50"/>
      <c r="CN3516" s="50"/>
      <c r="CO3516" s="50"/>
      <c r="CP3516" s="50"/>
      <c r="CQ3516" s="50"/>
      <c r="CR3516" s="50"/>
      <c r="CS3516" s="50"/>
      <c r="CT3516" s="50"/>
      <c r="CU3516" s="50"/>
      <c r="CV3516" s="50"/>
      <c r="CW3516" s="50"/>
      <c r="CX3516" s="50"/>
      <c r="CY3516" s="50"/>
      <c r="CZ3516" s="50"/>
      <c r="DA3516" s="50"/>
      <c r="DB3516" s="50"/>
      <c r="DC3516" s="50"/>
      <c r="DD3516" s="50"/>
      <c r="DE3516" s="50"/>
      <c r="DF3516" s="50"/>
      <c r="DG3516" s="50"/>
    </row>
    <row r="3517" spans="1:111" x14ac:dyDescent="0.2">
      <c r="A3517" s="551"/>
      <c r="B3517" s="551"/>
      <c r="C3517" s="413"/>
      <c r="D3517" s="127" t="s">
        <v>1530</v>
      </c>
      <c r="E3517" s="353">
        <v>1400</v>
      </c>
      <c r="F3517" s="352">
        <f t="shared" si="108"/>
        <v>840</v>
      </c>
      <c r="G3517" s="352">
        <f t="shared" si="109"/>
        <v>700</v>
      </c>
      <c r="H3517" s="50"/>
      <c r="I3517" s="50"/>
      <c r="J3517" s="50"/>
      <c r="K3517" s="50"/>
      <c r="L3517" s="50"/>
      <c r="M3517" s="50"/>
      <c r="N3517" s="50"/>
      <c r="O3517" s="50"/>
      <c r="P3517" s="50"/>
      <c r="Q3517" s="50"/>
      <c r="R3517" s="50"/>
      <c r="S3517" s="50"/>
      <c r="T3517" s="50"/>
      <c r="U3517" s="50"/>
      <c r="V3517" s="50"/>
      <c r="W3517" s="50"/>
      <c r="X3517" s="50"/>
      <c r="Y3517" s="50"/>
      <c r="Z3517" s="50"/>
      <c r="AA3517" s="50"/>
      <c r="AB3517" s="50"/>
      <c r="AC3517" s="50"/>
      <c r="AD3517" s="50"/>
      <c r="AE3517" s="50"/>
      <c r="AF3517" s="50"/>
      <c r="AG3517" s="50"/>
      <c r="AH3517" s="50"/>
      <c r="AI3517" s="50"/>
      <c r="AJ3517" s="50"/>
      <c r="AK3517" s="50"/>
      <c r="AL3517" s="50"/>
      <c r="AM3517" s="50"/>
      <c r="AN3517" s="50"/>
      <c r="AO3517" s="50"/>
      <c r="AP3517" s="50"/>
      <c r="AQ3517" s="50"/>
      <c r="AR3517" s="50"/>
      <c r="AS3517" s="50"/>
      <c r="AT3517" s="50"/>
      <c r="AU3517" s="50"/>
      <c r="AV3517" s="50"/>
      <c r="AW3517" s="50"/>
      <c r="AX3517" s="50"/>
      <c r="AY3517" s="50"/>
      <c r="AZ3517" s="50"/>
      <c r="BA3517" s="50"/>
      <c r="BB3517" s="50"/>
      <c r="BC3517" s="50"/>
      <c r="BD3517" s="50"/>
      <c r="BE3517" s="50"/>
      <c r="BF3517" s="50"/>
      <c r="BG3517" s="50"/>
      <c r="BH3517" s="50"/>
      <c r="BI3517" s="50"/>
      <c r="BJ3517" s="50"/>
      <c r="BK3517" s="50"/>
      <c r="BL3517" s="50"/>
      <c r="BM3517" s="50"/>
      <c r="BN3517" s="50"/>
      <c r="BO3517" s="50"/>
      <c r="BP3517" s="50"/>
      <c r="BQ3517" s="50"/>
      <c r="BR3517" s="50"/>
      <c r="BS3517" s="50"/>
      <c r="BT3517" s="50"/>
      <c r="BU3517" s="50"/>
      <c r="BV3517" s="50"/>
      <c r="BW3517" s="50"/>
      <c r="BX3517" s="50"/>
      <c r="BY3517" s="50"/>
      <c r="BZ3517" s="50"/>
      <c r="CA3517" s="50"/>
      <c r="CB3517" s="50"/>
      <c r="CC3517" s="50"/>
      <c r="CD3517" s="50"/>
      <c r="CE3517" s="50"/>
      <c r="CF3517" s="50"/>
      <c r="CG3517" s="50"/>
      <c r="CH3517" s="50"/>
      <c r="CI3517" s="50"/>
      <c r="CJ3517" s="50"/>
      <c r="CK3517" s="50"/>
      <c r="CL3517" s="50"/>
      <c r="CM3517" s="50"/>
      <c r="CN3517" s="50"/>
      <c r="CO3517" s="50"/>
      <c r="CP3517" s="50"/>
      <c r="CQ3517" s="50"/>
      <c r="CR3517" s="50"/>
      <c r="CS3517" s="50"/>
      <c r="CT3517" s="50"/>
      <c r="CU3517" s="50"/>
      <c r="CV3517" s="50"/>
      <c r="CW3517" s="50"/>
      <c r="CX3517" s="50"/>
      <c r="CY3517" s="50"/>
      <c r="CZ3517" s="50"/>
      <c r="DA3517" s="50"/>
      <c r="DB3517" s="50"/>
      <c r="DC3517" s="50"/>
      <c r="DD3517" s="50"/>
      <c r="DE3517" s="50"/>
      <c r="DF3517" s="50"/>
      <c r="DG3517" s="50"/>
    </row>
    <row r="3518" spans="1:111" ht="13.5" x14ac:dyDescent="0.2">
      <c r="A3518" s="551"/>
      <c r="B3518" s="551"/>
      <c r="C3518" s="413"/>
      <c r="D3518" s="222" t="s">
        <v>8387</v>
      </c>
      <c r="E3518" s="353"/>
      <c r="F3518" s="352">
        <f t="shared" si="108"/>
        <v>0</v>
      </c>
      <c r="G3518" s="352">
        <f t="shared" si="109"/>
        <v>0</v>
      </c>
      <c r="H3518" s="50"/>
      <c r="I3518" s="50"/>
      <c r="J3518" s="50"/>
      <c r="K3518" s="50"/>
      <c r="L3518" s="50"/>
      <c r="M3518" s="50"/>
      <c r="N3518" s="50"/>
      <c r="O3518" s="50"/>
      <c r="P3518" s="50"/>
      <c r="Q3518" s="50"/>
      <c r="R3518" s="50"/>
      <c r="S3518" s="50"/>
      <c r="T3518" s="50"/>
      <c r="U3518" s="50"/>
      <c r="V3518" s="50"/>
      <c r="W3518" s="50"/>
      <c r="X3518" s="50"/>
      <c r="Y3518" s="50"/>
      <c r="Z3518" s="50"/>
      <c r="AA3518" s="50"/>
      <c r="AB3518" s="50"/>
      <c r="AC3518" s="50"/>
      <c r="AD3518" s="50"/>
      <c r="AE3518" s="50"/>
      <c r="AF3518" s="50"/>
      <c r="AG3518" s="50"/>
      <c r="AH3518" s="50"/>
      <c r="AI3518" s="50"/>
      <c r="AJ3518" s="50"/>
      <c r="AK3518" s="50"/>
      <c r="AL3518" s="50"/>
      <c r="AM3518" s="50"/>
      <c r="AN3518" s="50"/>
      <c r="AO3518" s="50"/>
      <c r="AP3518" s="50"/>
      <c r="AQ3518" s="50"/>
      <c r="AR3518" s="50"/>
      <c r="AS3518" s="50"/>
      <c r="AT3518" s="50"/>
      <c r="AU3518" s="50"/>
      <c r="AV3518" s="50"/>
      <c r="AW3518" s="50"/>
      <c r="AX3518" s="50"/>
      <c r="AY3518" s="50"/>
      <c r="AZ3518" s="50"/>
      <c r="BA3518" s="50"/>
      <c r="BB3518" s="50"/>
      <c r="BC3518" s="50"/>
      <c r="BD3518" s="50"/>
      <c r="BE3518" s="50"/>
      <c r="BF3518" s="50"/>
      <c r="BG3518" s="50"/>
      <c r="BH3518" s="50"/>
      <c r="BI3518" s="50"/>
      <c r="BJ3518" s="50"/>
      <c r="BK3518" s="50"/>
      <c r="BL3518" s="50"/>
      <c r="BM3518" s="50"/>
      <c r="BN3518" s="50"/>
      <c r="BO3518" s="50"/>
      <c r="BP3518" s="50"/>
      <c r="BQ3518" s="50"/>
      <c r="BR3518" s="50"/>
      <c r="BS3518" s="50"/>
      <c r="BT3518" s="50"/>
      <c r="BU3518" s="50"/>
      <c r="BV3518" s="50"/>
      <c r="BW3518" s="50"/>
      <c r="BX3518" s="50"/>
      <c r="BY3518" s="50"/>
      <c r="BZ3518" s="50"/>
      <c r="CA3518" s="50"/>
      <c r="CB3518" s="50"/>
      <c r="CC3518" s="50"/>
      <c r="CD3518" s="50"/>
      <c r="CE3518" s="50"/>
      <c r="CF3518" s="50"/>
      <c r="CG3518" s="50"/>
      <c r="CH3518" s="50"/>
      <c r="CI3518" s="50"/>
      <c r="CJ3518" s="50"/>
      <c r="CK3518" s="50"/>
      <c r="CL3518" s="50"/>
      <c r="CM3518" s="50"/>
      <c r="CN3518" s="50"/>
      <c r="CO3518" s="50"/>
      <c r="CP3518" s="50"/>
      <c r="CQ3518" s="50"/>
      <c r="CR3518" s="50"/>
      <c r="CS3518" s="50"/>
      <c r="CT3518" s="50"/>
      <c r="CU3518" s="50"/>
      <c r="CV3518" s="50"/>
      <c r="CW3518" s="50"/>
      <c r="CX3518" s="50"/>
      <c r="CY3518" s="50"/>
      <c r="CZ3518" s="50"/>
      <c r="DA3518" s="50"/>
      <c r="DB3518" s="50"/>
      <c r="DC3518" s="50"/>
      <c r="DD3518" s="50"/>
      <c r="DE3518" s="50"/>
      <c r="DF3518" s="50"/>
      <c r="DG3518" s="50"/>
    </row>
    <row r="3519" spans="1:111" x14ac:dyDescent="0.2">
      <c r="A3519" s="551"/>
      <c r="B3519" s="551"/>
      <c r="C3519" s="413"/>
      <c r="D3519" s="127" t="s">
        <v>1295</v>
      </c>
      <c r="E3519" s="353">
        <v>1350</v>
      </c>
      <c r="F3519" s="352">
        <f t="shared" si="108"/>
        <v>810</v>
      </c>
      <c r="G3519" s="352">
        <f t="shared" si="109"/>
        <v>675</v>
      </c>
      <c r="H3519" s="50"/>
      <c r="I3519" s="50"/>
      <c r="J3519" s="50"/>
      <c r="K3519" s="50"/>
      <c r="L3519" s="50"/>
      <c r="M3519" s="50"/>
      <c r="N3519" s="50"/>
      <c r="O3519" s="50"/>
      <c r="P3519" s="50"/>
      <c r="Q3519" s="50"/>
      <c r="R3519" s="50"/>
      <c r="S3519" s="50"/>
      <c r="T3519" s="50"/>
      <c r="U3519" s="50"/>
      <c r="V3519" s="50"/>
      <c r="W3519" s="50"/>
      <c r="X3519" s="50"/>
      <c r="Y3519" s="50"/>
      <c r="Z3519" s="50"/>
      <c r="AA3519" s="50"/>
      <c r="AB3519" s="50"/>
      <c r="AC3519" s="50"/>
      <c r="AD3519" s="50"/>
      <c r="AE3519" s="50"/>
      <c r="AF3519" s="50"/>
      <c r="AG3519" s="50"/>
      <c r="AH3519" s="50"/>
      <c r="AI3519" s="50"/>
      <c r="AJ3519" s="50"/>
      <c r="AK3519" s="50"/>
      <c r="AL3519" s="50"/>
      <c r="AM3519" s="50"/>
      <c r="AN3519" s="50"/>
      <c r="AO3519" s="50"/>
      <c r="AP3519" s="50"/>
      <c r="AQ3519" s="50"/>
      <c r="AR3519" s="50"/>
      <c r="AS3519" s="50"/>
      <c r="AT3519" s="50"/>
      <c r="AU3519" s="50"/>
      <c r="AV3519" s="50"/>
      <c r="AW3519" s="50"/>
      <c r="AX3519" s="50"/>
      <c r="AY3519" s="50"/>
      <c r="AZ3519" s="50"/>
      <c r="BA3519" s="50"/>
      <c r="BB3519" s="50"/>
      <c r="BC3519" s="50"/>
      <c r="BD3519" s="50"/>
      <c r="BE3519" s="50"/>
      <c r="BF3519" s="50"/>
      <c r="BG3519" s="50"/>
      <c r="BH3519" s="50"/>
      <c r="BI3519" s="50"/>
      <c r="BJ3519" s="50"/>
      <c r="BK3519" s="50"/>
      <c r="BL3519" s="50"/>
      <c r="BM3519" s="50"/>
      <c r="BN3519" s="50"/>
      <c r="BO3519" s="50"/>
      <c r="BP3519" s="50"/>
      <c r="BQ3519" s="50"/>
      <c r="BR3519" s="50"/>
      <c r="BS3519" s="50"/>
      <c r="BT3519" s="50"/>
      <c r="BU3519" s="50"/>
      <c r="BV3519" s="50"/>
      <c r="BW3519" s="50"/>
      <c r="BX3519" s="50"/>
      <c r="BY3519" s="50"/>
      <c r="BZ3519" s="50"/>
      <c r="CA3519" s="50"/>
      <c r="CB3519" s="50"/>
      <c r="CC3519" s="50"/>
      <c r="CD3519" s="50"/>
      <c r="CE3519" s="50"/>
      <c r="CF3519" s="50"/>
      <c r="CG3519" s="50"/>
      <c r="CH3519" s="50"/>
      <c r="CI3519" s="50"/>
      <c r="CJ3519" s="50"/>
      <c r="CK3519" s="50"/>
      <c r="CL3519" s="50"/>
      <c r="CM3519" s="50"/>
      <c r="CN3519" s="50"/>
      <c r="CO3519" s="50"/>
      <c r="CP3519" s="50"/>
      <c r="CQ3519" s="50"/>
      <c r="CR3519" s="50"/>
      <c r="CS3519" s="50"/>
      <c r="CT3519" s="50"/>
      <c r="CU3519" s="50"/>
      <c r="CV3519" s="50"/>
      <c r="CW3519" s="50"/>
      <c r="CX3519" s="50"/>
      <c r="CY3519" s="50"/>
      <c r="CZ3519" s="50"/>
      <c r="DA3519" s="50"/>
      <c r="DB3519" s="50"/>
      <c r="DC3519" s="50"/>
      <c r="DD3519" s="50"/>
      <c r="DE3519" s="50"/>
      <c r="DF3519" s="50"/>
      <c r="DG3519" s="50"/>
    </row>
    <row r="3520" spans="1:111" ht="25.5" x14ac:dyDescent="0.2">
      <c r="A3520" s="551"/>
      <c r="B3520" s="551"/>
      <c r="C3520" s="413"/>
      <c r="D3520" s="222" t="s">
        <v>8388</v>
      </c>
      <c r="E3520" s="353"/>
      <c r="F3520" s="352">
        <f t="shared" si="108"/>
        <v>0</v>
      </c>
      <c r="G3520" s="352">
        <f t="shared" si="109"/>
        <v>0</v>
      </c>
      <c r="H3520" s="50"/>
      <c r="I3520" s="50"/>
      <c r="J3520" s="50"/>
      <c r="K3520" s="50"/>
      <c r="L3520" s="50"/>
      <c r="M3520" s="50"/>
      <c r="N3520" s="50"/>
      <c r="O3520" s="50"/>
      <c r="P3520" s="50"/>
      <c r="Q3520" s="50"/>
      <c r="R3520" s="50"/>
      <c r="S3520" s="50"/>
      <c r="T3520" s="50"/>
      <c r="U3520" s="50"/>
      <c r="V3520" s="50"/>
      <c r="W3520" s="50"/>
      <c r="X3520" s="50"/>
      <c r="Y3520" s="50"/>
      <c r="Z3520" s="50"/>
      <c r="AA3520" s="50"/>
      <c r="AB3520" s="50"/>
      <c r="AC3520" s="50"/>
      <c r="AD3520" s="50"/>
      <c r="AE3520" s="50"/>
      <c r="AF3520" s="50"/>
      <c r="AG3520" s="50"/>
      <c r="AH3520" s="50"/>
      <c r="AI3520" s="50"/>
      <c r="AJ3520" s="50"/>
      <c r="AK3520" s="50"/>
      <c r="AL3520" s="50"/>
      <c r="AM3520" s="50"/>
      <c r="AN3520" s="50"/>
      <c r="AO3520" s="50"/>
      <c r="AP3520" s="50"/>
      <c r="AQ3520" s="50"/>
      <c r="AR3520" s="50"/>
      <c r="AS3520" s="50"/>
      <c r="AT3520" s="50"/>
      <c r="AU3520" s="50"/>
      <c r="AV3520" s="50"/>
      <c r="AW3520" s="50"/>
      <c r="AX3520" s="50"/>
      <c r="AY3520" s="50"/>
      <c r="AZ3520" s="50"/>
      <c r="BA3520" s="50"/>
      <c r="BB3520" s="50"/>
      <c r="BC3520" s="50"/>
      <c r="BD3520" s="50"/>
      <c r="BE3520" s="50"/>
      <c r="BF3520" s="50"/>
      <c r="BG3520" s="50"/>
      <c r="BH3520" s="50"/>
      <c r="BI3520" s="50"/>
      <c r="BJ3520" s="50"/>
      <c r="BK3520" s="50"/>
      <c r="BL3520" s="50"/>
      <c r="BM3520" s="50"/>
      <c r="BN3520" s="50"/>
      <c r="BO3520" s="50"/>
      <c r="BP3520" s="50"/>
      <c r="BQ3520" s="50"/>
      <c r="BR3520" s="50"/>
      <c r="BS3520" s="50"/>
      <c r="BT3520" s="50"/>
      <c r="BU3520" s="50"/>
      <c r="BV3520" s="50"/>
      <c r="BW3520" s="50"/>
      <c r="BX3520" s="50"/>
      <c r="BY3520" s="50"/>
      <c r="BZ3520" s="50"/>
      <c r="CA3520" s="50"/>
      <c r="CB3520" s="50"/>
      <c r="CC3520" s="50"/>
      <c r="CD3520" s="50"/>
      <c r="CE3520" s="50"/>
      <c r="CF3520" s="50"/>
      <c r="CG3520" s="50"/>
      <c r="CH3520" s="50"/>
      <c r="CI3520" s="50"/>
      <c r="CJ3520" s="50"/>
      <c r="CK3520" s="50"/>
      <c r="CL3520" s="50"/>
      <c r="CM3520" s="50"/>
      <c r="CN3520" s="50"/>
      <c r="CO3520" s="50"/>
      <c r="CP3520" s="50"/>
      <c r="CQ3520" s="50"/>
      <c r="CR3520" s="50"/>
      <c r="CS3520" s="50"/>
      <c r="CT3520" s="50"/>
      <c r="CU3520" s="50"/>
      <c r="CV3520" s="50"/>
      <c r="CW3520" s="50"/>
      <c r="CX3520" s="50"/>
      <c r="CY3520" s="50"/>
      <c r="CZ3520" s="50"/>
      <c r="DA3520" s="50"/>
      <c r="DB3520" s="50"/>
      <c r="DC3520" s="50"/>
      <c r="DD3520" s="50"/>
      <c r="DE3520" s="50"/>
      <c r="DF3520" s="50"/>
      <c r="DG3520" s="50"/>
    </row>
    <row r="3521" spans="1:111" x14ac:dyDescent="0.2">
      <c r="A3521" s="551"/>
      <c r="B3521" s="551"/>
      <c r="C3521" s="413"/>
      <c r="D3521" s="222" t="s">
        <v>8389</v>
      </c>
      <c r="E3521" s="353"/>
      <c r="F3521" s="352">
        <f t="shared" si="108"/>
        <v>0</v>
      </c>
      <c r="G3521" s="352">
        <f t="shared" si="109"/>
        <v>0</v>
      </c>
      <c r="H3521" s="50"/>
      <c r="I3521" s="50"/>
      <c r="J3521" s="50"/>
      <c r="K3521" s="50"/>
      <c r="L3521" s="50"/>
      <c r="M3521" s="50"/>
      <c r="N3521" s="50"/>
      <c r="O3521" s="50"/>
      <c r="P3521" s="50"/>
      <c r="Q3521" s="50"/>
      <c r="R3521" s="50"/>
      <c r="S3521" s="50"/>
      <c r="T3521" s="50"/>
      <c r="U3521" s="50"/>
      <c r="V3521" s="50"/>
      <c r="W3521" s="50"/>
      <c r="X3521" s="50"/>
      <c r="Y3521" s="50"/>
      <c r="Z3521" s="50"/>
      <c r="AA3521" s="50"/>
      <c r="AB3521" s="50"/>
      <c r="AC3521" s="50"/>
      <c r="AD3521" s="50"/>
      <c r="AE3521" s="50"/>
      <c r="AF3521" s="50"/>
      <c r="AG3521" s="50"/>
      <c r="AH3521" s="50"/>
      <c r="AI3521" s="50"/>
      <c r="AJ3521" s="50"/>
      <c r="AK3521" s="50"/>
      <c r="AL3521" s="50"/>
      <c r="AM3521" s="50"/>
      <c r="AN3521" s="50"/>
      <c r="AO3521" s="50"/>
      <c r="AP3521" s="50"/>
      <c r="AQ3521" s="50"/>
      <c r="AR3521" s="50"/>
      <c r="AS3521" s="50"/>
      <c r="AT3521" s="50"/>
      <c r="AU3521" s="50"/>
      <c r="AV3521" s="50"/>
      <c r="AW3521" s="50"/>
      <c r="AX3521" s="50"/>
      <c r="AY3521" s="50"/>
      <c r="AZ3521" s="50"/>
      <c r="BA3521" s="50"/>
      <c r="BB3521" s="50"/>
      <c r="BC3521" s="50"/>
      <c r="BD3521" s="50"/>
      <c r="BE3521" s="50"/>
      <c r="BF3521" s="50"/>
      <c r="BG3521" s="50"/>
      <c r="BH3521" s="50"/>
      <c r="BI3521" s="50"/>
      <c r="BJ3521" s="50"/>
      <c r="BK3521" s="50"/>
      <c r="BL3521" s="50"/>
      <c r="BM3521" s="50"/>
      <c r="BN3521" s="50"/>
      <c r="BO3521" s="50"/>
      <c r="BP3521" s="50"/>
      <c r="BQ3521" s="50"/>
      <c r="BR3521" s="50"/>
      <c r="BS3521" s="50"/>
      <c r="BT3521" s="50"/>
      <c r="BU3521" s="50"/>
      <c r="BV3521" s="50"/>
      <c r="BW3521" s="50"/>
      <c r="BX3521" s="50"/>
      <c r="BY3521" s="50"/>
      <c r="BZ3521" s="50"/>
      <c r="CA3521" s="50"/>
      <c r="CB3521" s="50"/>
      <c r="CC3521" s="50"/>
      <c r="CD3521" s="50"/>
      <c r="CE3521" s="50"/>
      <c r="CF3521" s="50"/>
      <c r="CG3521" s="50"/>
      <c r="CH3521" s="50"/>
      <c r="CI3521" s="50"/>
      <c r="CJ3521" s="50"/>
      <c r="CK3521" s="50"/>
      <c r="CL3521" s="50"/>
      <c r="CM3521" s="50"/>
      <c r="CN3521" s="50"/>
      <c r="CO3521" s="50"/>
      <c r="CP3521" s="50"/>
      <c r="CQ3521" s="50"/>
      <c r="CR3521" s="50"/>
      <c r="CS3521" s="50"/>
      <c r="CT3521" s="50"/>
      <c r="CU3521" s="50"/>
      <c r="CV3521" s="50"/>
      <c r="CW3521" s="50"/>
      <c r="CX3521" s="50"/>
      <c r="CY3521" s="50"/>
      <c r="CZ3521" s="50"/>
      <c r="DA3521" s="50"/>
      <c r="DB3521" s="50"/>
      <c r="DC3521" s="50"/>
      <c r="DD3521" s="50"/>
      <c r="DE3521" s="50"/>
      <c r="DF3521" s="50"/>
      <c r="DG3521" s="50"/>
    </row>
    <row r="3522" spans="1:111" x14ac:dyDescent="0.2">
      <c r="A3522" s="551"/>
      <c r="B3522" s="551"/>
      <c r="C3522" s="413"/>
      <c r="D3522" s="222" t="s">
        <v>8390</v>
      </c>
      <c r="E3522" s="353"/>
      <c r="F3522" s="352">
        <f t="shared" si="108"/>
        <v>0</v>
      </c>
      <c r="G3522" s="352">
        <f t="shared" si="109"/>
        <v>0</v>
      </c>
      <c r="H3522" s="50"/>
      <c r="I3522" s="50"/>
      <c r="J3522" s="50"/>
      <c r="K3522" s="50"/>
      <c r="L3522" s="50"/>
      <c r="M3522" s="50"/>
      <c r="N3522" s="50"/>
      <c r="O3522" s="50"/>
      <c r="P3522" s="50"/>
      <c r="Q3522" s="50"/>
      <c r="R3522" s="50"/>
      <c r="S3522" s="50"/>
      <c r="T3522" s="50"/>
      <c r="U3522" s="50"/>
      <c r="V3522" s="50"/>
      <c r="W3522" s="50"/>
      <c r="X3522" s="50"/>
      <c r="Y3522" s="50"/>
      <c r="Z3522" s="50"/>
      <c r="AA3522" s="50"/>
      <c r="AB3522" s="50"/>
      <c r="AC3522" s="50"/>
      <c r="AD3522" s="50"/>
      <c r="AE3522" s="50"/>
      <c r="AF3522" s="50"/>
      <c r="AG3522" s="50"/>
      <c r="AH3522" s="50"/>
      <c r="AI3522" s="50"/>
      <c r="AJ3522" s="50"/>
      <c r="AK3522" s="50"/>
      <c r="AL3522" s="50"/>
      <c r="AM3522" s="50"/>
      <c r="AN3522" s="50"/>
      <c r="AO3522" s="50"/>
      <c r="AP3522" s="50"/>
      <c r="AQ3522" s="50"/>
      <c r="AR3522" s="50"/>
      <c r="AS3522" s="50"/>
      <c r="AT3522" s="50"/>
      <c r="AU3522" s="50"/>
      <c r="AV3522" s="50"/>
      <c r="AW3522" s="50"/>
      <c r="AX3522" s="50"/>
      <c r="AY3522" s="50"/>
      <c r="AZ3522" s="50"/>
      <c r="BA3522" s="50"/>
      <c r="BB3522" s="50"/>
      <c r="BC3522" s="50"/>
      <c r="BD3522" s="50"/>
      <c r="BE3522" s="50"/>
      <c r="BF3522" s="50"/>
      <c r="BG3522" s="50"/>
      <c r="BH3522" s="50"/>
      <c r="BI3522" s="50"/>
      <c r="BJ3522" s="50"/>
      <c r="BK3522" s="50"/>
      <c r="BL3522" s="50"/>
      <c r="BM3522" s="50"/>
      <c r="BN3522" s="50"/>
      <c r="BO3522" s="50"/>
      <c r="BP3522" s="50"/>
      <c r="BQ3522" s="50"/>
      <c r="BR3522" s="50"/>
      <c r="BS3522" s="50"/>
      <c r="BT3522" s="50"/>
      <c r="BU3522" s="50"/>
      <c r="BV3522" s="50"/>
      <c r="BW3522" s="50"/>
      <c r="BX3522" s="50"/>
      <c r="BY3522" s="50"/>
      <c r="BZ3522" s="50"/>
      <c r="CA3522" s="50"/>
      <c r="CB3522" s="50"/>
      <c r="CC3522" s="50"/>
      <c r="CD3522" s="50"/>
      <c r="CE3522" s="50"/>
      <c r="CF3522" s="50"/>
      <c r="CG3522" s="50"/>
      <c r="CH3522" s="50"/>
      <c r="CI3522" s="50"/>
      <c r="CJ3522" s="50"/>
      <c r="CK3522" s="50"/>
      <c r="CL3522" s="50"/>
      <c r="CM3522" s="50"/>
      <c r="CN3522" s="50"/>
      <c r="CO3522" s="50"/>
      <c r="CP3522" s="50"/>
      <c r="CQ3522" s="50"/>
      <c r="CR3522" s="50"/>
      <c r="CS3522" s="50"/>
      <c r="CT3522" s="50"/>
      <c r="CU3522" s="50"/>
      <c r="CV3522" s="50"/>
      <c r="CW3522" s="50"/>
      <c r="CX3522" s="50"/>
      <c r="CY3522" s="50"/>
      <c r="CZ3522" s="50"/>
      <c r="DA3522" s="50"/>
      <c r="DB3522" s="50"/>
      <c r="DC3522" s="50"/>
      <c r="DD3522" s="50"/>
      <c r="DE3522" s="50"/>
      <c r="DF3522" s="50"/>
      <c r="DG3522" s="50"/>
    </row>
    <row r="3523" spans="1:111" x14ac:dyDescent="0.2">
      <c r="A3523" s="551"/>
      <c r="B3523" s="551"/>
      <c r="C3523" s="413"/>
      <c r="D3523" s="222" t="s">
        <v>8391</v>
      </c>
      <c r="E3523" s="353"/>
      <c r="F3523" s="352">
        <f t="shared" si="108"/>
        <v>0</v>
      </c>
      <c r="G3523" s="352">
        <f t="shared" si="109"/>
        <v>0</v>
      </c>
      <c r="H3523" s="50"/>
      <c r="I3523" s="50"/>
      <c r="J3523" s="50"/>
      <c r="K3523" s="50"/>
      <c r="L3523" s="50"/>
      <c r="M3523" s="50"/>
      <c r="N3523" s="50"/>
      <c r="O3523" s="50"/>
      <c r="P3523" s="50"/>
      <c r="Q3523" s="50"/>
      <c r="R3523" s="50"/>
      <c r="S3523" s="50"/>
      <c r="T3523" s="50"/>
      <c r="U3523" s="50"/>
      <c r="V3523" s="50"/>
      <c r="W3523" s="50"/>
      <c r="X3523" s="50"/>
      <c r="Y3523" s="50"/>
      <c r="Z3523" s="50"/>
      <c r="AA3523" s="50"/>
      <c r="AB3523" s="50"/>
      <c r="AC3523" s="50"/>
      <c r="AD3523" s="50"/>
      <c r="AE3523" s="50"/>
      <c r="AF3523" s="50"/>
      <c r="AG3523" s="50"/>
      <c r="AH3523" s="50"/>
      <c r="AI3523" s="50"/>
      <c r="AJ3523" s="50"/>
      <c r="AK3523" s="50"/>
      <c r="AL3523" s="50"/>
      <c r="AM3523" s="50"/>
      <c r="AN3523" s="50"/>
      <c r="AO3523" s="50"/>
      <c r="AP3523" s="50"/>
      <c r="AQ3523" s="50"/>
      <c r="AR3523" s="50"/>
      <c r="AS3523" s="50"/>
      <c r="AT3523" s="50"/>
      <c r="AU3523" s="50"/>
      <c r="AV3523" s="50"/>
      <c r="AW3523" s="50"/>
      <c r="AX3523" s="50"/>
      <c r="AY3523" s="50"/>
      <c r="AZ3523" s="50"/>
      <c r="BA3523" s="50"/>
      <c r="BB3523" s="50"/>
      <c r="BC3523" s="50"/>
      <c r="BD3523" s="50"/>
      <c r="BE3523" s="50"/>
      <c r="BF3523" s="50"/>
      <c r="BG3523" s="50"/>
      <c r="BH3523" s="50"/>
      <c r="BI3523" s="50"/>
      <c r="BJ3523" s="50"/>
      <c r="BK3523" s="50"/>
      <c r="BL3523" s="50"/>
      <c r="BM3523" s="50"/>
      <c r="BN3523" s="50"/>
      <c r="BO3523" s="50"/>
      <c r="BP3523" s="50"/>
      <c r="BQ3523" s="50"/>
      <c r="BR3523" s="50"/>
      <c r="BS3523" s="50"/>
      <c r="BT3523" s="50"/>
      <c r="BU3523" s="50"/>
      <c r="BV3523" s="50"/>
      <c r="BW3523" s="50"/>
      <c r="BX3523" s="50"/>
      <c r="BY3523" s="50"/>
      <c r="BZ3523" s="50"/>
      <c r="CA3523" s="50"/>
      <c r="CB3523" s="50"/>
      <c r="CC3523" s="50"/>
      <c r="CD3523" s="50"/>
      <c r="CE3523" s="50"/>
      <c r="CF3523" s="50"/>
      <c r="CG3523" s="50"/>
      <c r="CH3523" s="50"/>
      <c r="CI3523" s="50"/>
      <c r="CJ3523" s="50"/>
      <c r="CK3523" s="50"/>
      <c r="CL3523" s="50"/>
      <c r="CM3523" s="50"/>
      <c r="CN3523" s="50"/>
      <c r="CO3523" s="50"/>
      <c r="CP3523" s="50"/>
      <c r="CQ3523" s="50"/>
      <c r="CR3523" s="50"/>
      <c r="CS3523" s="50"/>
      <c r="CT3523" s="50"/>
      <c r="CU3523" s="50"/>
      <c r="CV3523" s="50"/>
      <c r="CW3523" s="50"/>
      <c r="CX3523" s="50"/>
      <c r="CY3523" s="50"/>
      <c r="CZ3523" s="50"/>
      <c r="DA3523" s="50"/>
      <c r="DB3523" s="50"/>
      <c r="DC3523" s="50"/>
      <c r="DD3523" s="50"/>
      <c r="DE3523" s="50"/>
      <c r="DF3523" s="50"/>
      <c r="DG3523" s="50"/>
    </row>
    <row r="3524" spans="1:111" x14ac:dyDescent="0.2">
      <c r="A3524" s="541"/>
      <c r="B3524" s="541"/>
      <c r="C3524" s="413"/>
      <c r="D3524" s="222" t="s">
        <v>8392</v>
      </c>
      <c r="E3524" s="353"/>
      <c r="F3524" s="352">
        <f t="shared" si="108"/>
        <v>0</v>
      </c>
      <c r="G3524" s="352">
        <f t="shared" si="109"/>
        <v>0</v>
      </c>
      <c r="H3524" s="50"/>
      <c r="I3524" s="50"/>
      <c r="J3524" s="50"/>
      <c r="K3524" s="50"/>
      <c r="L3524" s="50"/>
      <c r="M3524" s="50"/>
      <c r="N3524" s="50"/>
      <c r="O3524" s="50"/>
      <c r="P3524" s="50"/>
      <c r="Q3524" s="50"/>
      <c r="R3524" s="50"/>
      <c r="S3524" s="50"/>
      <c r="T3524" s="50"/>
      <c r="U3524" s="50"/>
      <c r="V3524" s="50"/>
      <c r="W3524" s="50"/>
      <c r="X3524" s="50"/>
      <c r="Y3524" s="50"/>
      <c r="Z3524" s="50"/>
      <c r="AA3524" s="50"/>
      <c r="AB3524" s="50"/>
      <c r="AC3524" s="50"/>
      <c r="AD3524" s="50"/>
      <c r="AE3524" s="50"/>
      <c r="AF3524" s="50"/>
      <c r="AG3524" s="50"/>
      <c r="AH3524" s="50"/>
      <c r="AI3524" s="50"/>
      <c r="AJ3524" s="50"/>
      <c r="AK3524" s="50"/>
      <c r="AL3524" s="50"/>
      <c r="AM3524" s="50"/>
      <c r="AN3524" s="50"/>
      <c r="AO3524" s="50"/>
      <c r="AP3524" s="50"/>
      <c r="AQ3524" s="50"/>
      <c r="AR3524" s="50"/>
      <c r="AS3524" s="50"/>
      <c r="AT3524" s="50"/>
      <c r="AU3524" s="50"/>
      <c r="AV3524" s="50"/>
      <c r="AW3524" s="50"/>
      <c r="AX3524" s="50"/>
      <c r="AY3524" s="50"/>
      <c r="AZ3524" s="50"/>
      <c r="BA3524" s="50"/>
      <c r="BB3524" s="50"/>
      <c r="BC3524" s="50"/>
      <c r="BD3524" s="50"/>
      <c r="BE3524" s="50"/>
      <c r="BF3524" s="50"/>
      <c r="BG3524" s="50"/>
      <c r="BH3524" s="50"/>
      <c r="BI3524" s="50"/>
      <c r="BJ3524" s="50"/>
      <c r="BK3524" s="50"/>
      <c r="BL3524" s="50"/>
      <c r="BM3524" s="50"/>
      <c r="BN3524" s="50"/>
      <c r="BO3524" s="50"/>
      <c r="BP3524" s="50"/>
      <c r="BQ3524" s="50"/>
      <c r="BR3524" s="50"/>
      <c r="BS3524" s="50"/>
      <c r="BT3524" s="50"/>
      <c r="BU3524" s="50"/>
      <c r="BV3524" s="50"/>
      <c r="BW3524" s="50"/>
      <c r="BX3524" s="50"/>
      <c r="BY3524" s="50"/>
      <c r="BZ3524" s="50"/>
      <c r="CA3524" s="50"/>
      <c r="CB3524" s="50"/>
      <c r="CC3524" s="50"/>
      <c r="CD3524" s="50"/>
      <c r="CE3524" s="50"/>
      <c r="CF3524" s="50"/>
      <c r="CG3524" s="50"/>
      <c r="CH3524" s="50"/>
      <c r="CI3524" s="50"/>
      <c r="CJ3524" s="50"/>
      <c r="CK3524" s="50"/>
      <c r="CL3524" s="50"/>
      <c r="CM3524" s="50"/>
      <c r="CN3524" s="50"/>
      <c r="CO3524" s="50"/>
      <c r="CP3524" s="50"/>
      <c r="CQ3524" s="50"/>
      <c r="CR3524" s="50"/>
      <c r="CS3524" s="50"/>
      <c r="CT3524" s="50"/>
      <c r="CU3524" s="50"/>
      <c r="CV3524" s="50"/>
      <c r="CW3524" s="50"/>
      <c r="CX3524" s="50"/>
      <c r="CY3524" s="50"/>
      <c r="CZ3524" s="50"/>
      <c r="DA3524" s="50"/>
      <c r="DB3524" s="50"/>
      <c r="DC3524" s="50"/>
      <c r="DD3524" s="50"/>
      <c r="DE3524" s="50"/>
      <c r="DF3524" s="50"/>
      <c r="DG3524" s="50"/>
    </row>
    <row r="3525" spans="1:111" x14ac:dyDescent="0.2">
      <c r="A3525" s="540" t="s">
        <v>1289</v>
      </c>
      <c r="B3525" s="540" t="s">
        <v>1296</v>
      </c>
      <c r="C3525" s="413"/>
      <c r="D3525" s="242" t="s">
        <v>266</v>
      </c>
      <c r="E3525" s="353">
        <v>0</v>
      </c>
      <c r="F3525" s="352">
        <f t="shared" si="108"/>
        <v>0</v>
      </c>
      <c r="G3525" s="352">
        <f t="shared" si="109"/>
        <v>0</v>
      </c>
      <c r="H3525" s="50"/>
      <c r="I3525" s="50"/>
      <c r="J3525" s="50"/>
      <c r="K3525" s="50"/>
      <c r="L3525" s="50"/>
      <c r="M3525" s="50"/>
      <c r="N3525" s="50"/>
      <c r="O3525" s="50"/>
      <c r="P3525" s="50"/>
      <c r="Q3525" s="50"/>
      <c r="R3525" s="50"/>
      <c r="S3525" s="50"/>
      <c r="T3525" s="50"/>
      <c r="U3525" s="50"/>
      <c r="V3525" s="50"/>
      <c r="W3525" s="50"/>
      <c r="X3525" s="50"/>
      <c r="Y3525" s="50"/>
      <c r="Z3525" s="50"/>
      <c r="AA3525" s="50"/>
      <c r="AB3525" s="50"/>
      <c r="AC3525" s="50"/>
      <c r="AD3525" s="50"/>
      <c r="AE3525" s="50"/>
      <c r="AF3525" s="50"/>
      <c r="AG3525" s="50"/>
      <c r="AH3525" s="50"/>
      <c r="AI3525" s="50"/>
      <c r="AJ3525" s="50"/>
      <c r="AK3525" s="50"/>
      <c r="AL3525" s="50"/>
      <c r="AM3525" s="50"/>
      <c r="AN3525" s="50"/>
      <c r="AO3525" s="50"/>
      <c r="AP3525" s="50"/>
      <c r="AQ3525" s="50"/>
      <c r="AR3525" s="50"/>
      <c r="AS3525" s="50"/>
      <c r="AT3525" s="50"/>
      <c r="AU3525" s="50"/>
      <c r="AV3525" s="50"/>
      <c r="AW3525" s="50"/>
      <c r="AX3525" s="50"/>
      <c r="AY3525" s="50"/>
      <c r="AZ3525" s="50"/>
      <c r="BA3525" s="50"/>
      <c r="BB3525" s="50"/>
      <c r="BC3525" s="50"/>
      <c r="BD3525" s="50"/>
      <c r="BE3525" s="50"/>
      <c r="BF3525" s="50"/>
      <c r="BG3525" s="50"/>
      <c r="BH3525" s="50"/>
      <c r="BI3525" s="50"/>
      <c r="BJ3525" s="50"/>
      <c r="BK3525" s="50"/>
      <c r="BL3525" s="50"/>
      <c r="BM3525" s="50"/>
      <c r="BN3525" s="50"/>
      <c r="BO3525" s="50"/>
      <c r="BP3525" s="50"/>
      <c r="BQ3525" s="50"/>
      <c r="BR3525" s="50"/>
      <c r="BS3525" s="50"/>
      <c r="BT3525" s="50"/>
      <c r="BU3525" s="50"/>
      <c r="BV3525" s="50"/>
      <c r="BW3525" s="50"/>
      <c r="BX3525" s="50"/>
      <c r="BY3525" s="50"/>
      <c r="BZ3525" s="50"/>
      <c r="CA3525" s="50"/>
      <c r="CB3525" s="50"/>
      <c r="CC3525" s="50"/>
      <c r="CD3525" s="50"/>
      <c r="CE3525" s="50"/>
      <c r="CF3525" s="50"/>
      <c r="CG3525" s="50"/>
      <c r="CH3525" s="50"/>
      <c r="CI3525" s="50"/>
      <c r="CJ3525" s="50"/>
      <c r="CK3525" s="50"/>
      <c r="CL3525" s="50"/>
      <c r="CM3525" s="50"/>
      <c r="CN3525" s="50"/>
      <c r="CO3525" s="50"/>
      <c r="CP3525" s="50"/>
      <c r="CQ3525" s="50"/>
      <c r="CR3525" s="50"/>
      <c r="CS3525" s="50"/>
      <c r="CT3525" s="50"/>
      <c r="CU3525" s="50"/>
      <c r="CV3525" s="50"/>
      <c r="CW3525" s="50"/>
      <c r="CX3525" s="50"/>
      <c r="CY3525" s="50"/>
      <c r="CZ3525" s="50"/>
      <c r="DA3525" s="50"/>
      <c r="DB3525" s="50"/>
      <c r="DC3525" s="50"/>
      <c r="DD3525" s="50"/>
      <c r="DE3525" s="50"/>
      <c r="DF3525" s="50"/>
      <c r="DG3525" s="50"/>
    </row>
    <row r="3526" spans="1:111" x14ac:dyDescent="0.2">
      <c r="A3526" s="551"/>
      <c r="B3526" s="551"/>
      <c r="C3526" s="413"/>
      <c r="D3526" s="243" t="s">
        <v>940</v>
      </c>
      <c r="E3526" s="353">
        <v>5000</v>
      </c>
      <c r="F3526" s="352">
        <f t="shared" si="108"/>
        <v>3000</v>
      </c>
      <c r="G3526" s="352">
        <f t="shared" si="109"/>
        <v>2500</v>
      </c>
      <c r="H3526" s="50"/>
      <c r="I3526" s="50"/>
      <c r="J3526" s="50"/>
      <c r="K3526" s="50"/>
      <c r="L3526" s="50"/>
      <c r="M3526" s="50"/>
      <c r="N3526" s="50"/>
      <c r="O3526" s="50"/>
      <c r="P3526" s="50"/>
      <c r="Q3526" s="50"/>
      <c r="R3526" s="50"/>
      <c r="S3526" s="50"/>
      <c r="T3526" s="50"/>
      <c r="U3526" s="50"/>
      <c r="V3526" s="50"/>
      <c r="W3526" s="50"/>
      <c r="X3526" s="50"/>
      <c r="Y3526" s="50"/>
      <c r="Z3526" s="50"/>
      <c r="AA3526" s="50"/>
      <c r="AB3526" s="50"/>
      <c r="AC3526" s="50"/>
      <c r="AD3526" s="50"/>
      <c r="AE3526" s="50"/>
      <c r="AF3526" s="50"/>
      <c r="AG3526" s="50"/>
      <c r="AH3526" s="50"/>
      <c r="AI3526" s="50"/>
      <c r="AJ3526" s="50"/>
      <c r="AK3526" s="50"/>
      <c r="AL3526" s="50"/>
      <c r="AM3526" s="50"/>
      <c r="AN3526" s="50"/>
      <c r="AO3526" s="50"/>
      <c r="AP3526" s="50"/>
      <c r="AQ3526" s="50"/>
      <c r="AR3526" s="50"/>
      <c r="AS3526" s="50"/>
      <c r="AT3526" s="50"/>
      <c r="AU3526" s="50"/>
      <c r="AV3526" s="50"/>
      <c r="AW3526" s="50"/>
      <c r="AX3526" s="50"/>
      <c r="AY3526" s="50"/>
      <c r="AZ3526" s="50"/>
      <c r="BA3526" s="50"/>
      <c r="BB3526" s="50"/>
      <c r="BC3526" s="50"/>
      <c r="BD3526" s="50"/>
      <c r="BE3526" s="50"/>
      <c r="BF3526" s="50"/>
      <c r="BG3526" s="50"/>
      <c r="BH3526" s="50"/>
      <c r="BI3526" s="50"/>
      <c r="BJ3526" s="50"/>
      <c r="BK3526" s="50"/>
      <c r="BL3526" s="50"/>
      <c r="BM3526" s="50"/>
      <c r="BN3526" s="50"/>
      <c r="BO3526" s="50"/>
      <c r="BP3526" s="50"/>
      <c r="BQ3526" s="50"/>
      <c r="BR3526" s="50"/>
      <c r="BS3526" s="50"/>
      <c r="BT3526" s="50"/>
      <c r="BU3526" s="50"/>
      <c r="BV3526" s="50"/>
      <c r="BW3526" s="50"/>
      <c r="BX3526" s="50"/>
      <c r="BY3526" s="50"/>
      <c r="BZ3526" s="50"/>
      <c r="CA3526" s="50"/>
      <c r="CB3526" s="50"/>
      <c r="CC3526" s="50"/>
      <c r="CD3526" s="50"/>
      <c r="CE3526" s="50"/>
      <c r="CF3526" s="50"/>
      <c r="CG3526" s="50"/>
      <c r="CH3526" s="50"/>
      <c r="CI3526" s="50"/>
      <c r="CJ3526" s="50"/>
      <c r="CK3526" s="50"/>
      <c r="CL3526" s="50"/>
      <c r="CM3526" s="50"/>
      <c r="CN3526" s="50"/>
      <c r="CO3526" s="50"/>
      <c r="CP3526" s="50"/>
      <c r="CQ3526" s="50"/>
      <c r="CR3526" s="50"/>
      <c r="CS3526" s="50"/>
      <c r="CT3526" s="50"/>
      <c r="CU3526" s="50"/>
      <c r="CV3526" s="50"/>
      <c r="CW3526" s="50"/>
      <c r="CX3526" s="50"/>
      <c r="CY3526" s="50"/>
      <c r="CZ3526" s="50"/>
      <c r="DA3526" s="50"/>
      <c r="DB3526" s="50"/>
      <c r="DC3526" s="50"/>
      <c r="DD3526" s="50"/>
      <c r="DE3526" s="50"/>
      <c r="DF3526" s="50"/>
      <c r="DG3526" s="50"/>
    </row>
    <row r="3527" spans="1:111" x14ac:dyDescent="0.2">
      <c r="A3527" s="541"/>
      <c r="B3527" s="541"/>
      <c r="C3527" s="413"/>
      <c r="D3527" s="243" t="s">
        <v>941</v>
      </c>
      <c r="E3527" s="353">
        <v>1850</v>
      </c>
      <c r="F3527" s="352">
        <f t="shared" si="108"/>
        <v>1110</v>
      </c>
      <c r="G3527" s="352">
        <f t="shared" si="109"/>
        <v>925</v>
      </c>
      <c r="H3527" s="50"/>
      <c r="I3527" s="50"/>
      <c r="J3527" s="50"/>
      <c r="K3527" s="50"/>
      <c r="L3527" s="50"/>
      <c r="M3527" s="50"/>
      <c r="N3527" s="50"/>
      <c r="O3527" s="50"/>
      <c r="P3527" s="50"/>
      <c r="Q3527" s="50"/>
      <c r="R3527" s="50"/>
      <c r="S3527" s="50"/>
      <c r="T3527" s="50"/>
      <c r="U3527" s="50"/>
      <c r="V3527" s="50"/>
      <c r="W3527" s="50"/>
      <c r="X3527" s="50"/>
      <c r="Y3527" s="50"/>
      <c r="Z3527" s="50"/>
      <c r="AA3527" s="50"/>
      <c r="AB3527" s="50"/>
      <c r="AC3527" s="50"/>
      <c r="AD3527" s="50"/>
      <c r="AE3527" s="50"/>
      <c r="AF3527" s="50"/>
      <c r="AG3527" s="50"/>
      <c r="AH3527" s="50"/>
      <c r="AI3527" s="50"/>
      <c r="AJ3527" s="50"/>
      <c r="AK3527" s="50"/>
      <c r="AL3527" s="50"/>
      <c r="AM3527" s="50"/>
      <c r="AN3527" s="50"/>
      <c r="AO3527" s="50"/>
      <c r="AP3527" s="50"/>
      <c r="AQ3527" s="50"/>
      <c r="AR3527" s="50"/>
      <c r="AS3527" s="50"/>
      <c r="AT3527" s="50"/>
      <c r="AU3527" s="50"/>
      <c r="AV3527" s="50"/>
      <c r="AW3527" s="50"/>
      <c r="AX3527" s="50"/>
      <c r="AY3527" s="50"/>
      <c r="AZ3527" s="50"/>
      <c r="BA3527" s="50"/>
      <c r="BB3527" s="50"/>
      <c r="BC3527" s="50"/>
      <c r="BD3527" s="50"/>
      <c r="BE3527" s="50"/>
      <c r="BF3527" s="50"/>
      <c r="BG3527" s="50"/>
      <c r="BH3527" s="50"/>
      <c r="BI3527" s="50"/>
      <c r="BJ3527" s="50"/>
      <c r="BK3527" s="50"/>
      <c r="BL3527" s="50"/>
      <c r="BM3527" s="50"/>
      <c r="BN3527" s="50"/>
      <c r="BO3527" s="50"/>
      <c r="BP3527" s="50"/>
      <c r="BQ3527" s="50"/>
      <c r="BR3527" s="50"/>
      <c r="BS3527" s="50"/>
      <c r="BT3527" s="50"/>
      <c r="BU3527" s="50"/>
      <c r="BV3527" s="50"/>
      <c r="BW3527" s="50"/>
      <c r="BX3527" s="50"/>
      <c r="BY3527" s="50"/>
      <c r="BZ3527" s="50"/>
      <c r="CA3527" s="50"/>
      <c r="CB3527" s="50"/>
      <c r="CC3527" s="50"/>
      <c r="CD3527" s="50"/>
      <c r="CE3527" s="50"/>
      <c r="CF3527" s="50"/>
      <c r="CG3527" s="50"/>
      <c r="CH3527" s="50"/>
      <c r="CI3527" s="50"/>
      <c r="CJ3527" s="50"/>
      <c r="CK3527" s="50"/>
      <c r="CL3527" s="50"/>
      <c r="CM3527" s="50"/>
      <c r="CN3527" s="50"/>
      <c r="CO3527" s="50"/>
      <c r="CP3527" s="50"/>
      <c r="CQ3527" s="50"/>
      <c r="CR3527" s="50"/>
      <c r="CS3527" s="50"/>
      <c r="CT3527" s="50"/>
      <c r="CU3527" s="50"/>
      <c r="CV3527" s="50"/>
      <c r="CW3527" s="50"/>
      <c r="CX3527" s="50"/>
      <c r="CY3527" s="50"/>
      <c r="CZ3527" s="50"/>
      <c r="DA3527" s="50"/>
      <c r="DB3527" s="50"/>
      <c r="DC3527" s="50"/>
      <c r="DD3527" s="50"/>
      <c r="DE3527" s="50"/>
      <c r="DF3527" s="50"/>
      <c r="DG3527" s="50"/>
    </row>
    <row r="3528" spans="1:111" x14ac:dyDescent="0.2">
      <c r="A3528" s="17" t="s">
        <v>1297</v>
      </c>
      <c r="B3528" s="17" t="s">
        <v>1297</v>
      </c>
      <c r="C3528" s="413"/>
      <c r="D3528" s="241" t="s">
        <v>1298</v>
      </c>
      <c r="E3528" s="353">
        <v>0</v>
      </c>
      <c r="F3528" s="352">
        <f t="shared" si="108"/>
        <v>0</v>
      </c>
      <c r="G3528" s="352">
        <f t="shared" si="109"/>
        <v>0</v>
      </c>
      <c r="H3528" s="50"/>
      <c r="I3528" s="50"/>
      <c r="J3528" s="50"/>
      <c r="K3528" s="50"/>
      <c r="L3528" s="50"/>
      <c r="M3528" s="50"/>
      <c r="N3528" s="50"/>
      <c r="O3528" s="50"/>
      <c r="P3528" s="50"/>
      <c r="Q3528" s="50"/>
      <c r="R3528" s="50"/>
      <c r="S3528" s="50"/>
      <c r="T3528" s="50"/>
      <c r="U3528" s="50"/>
      <c r="V3528" s="50"/>
      <c r="W3528" s="50"/>
      <c r="X3528" s="50"/>
      <c r="Y3528" s="50"/>
      <c r="Z3528" s="50"/>
      <c r="AA3528" s="50"/>
      <c r="AB3528" s="50"/>
      <c r="AC3528" s="50"/>
      <c r="AD3528" s="50"/>
      <c r="AE3528" s="50"/>
      <c r="AF3528" s="50"/>
      <c r="AG3528" s="50"/>
      <c r="AH3528" s="50"/>
      <c r="AI3528" s="50"/>
      <c r="AJ3528" s="50"/>
      <c r="AK3528" s="50"/>
      <c r="AL3528" s="50"/>
      <c r="AM3528" s="50"/>
      <c r="AN3528" s="50"/>
      <c r="AO3528" s="50"/>
      <c r="AP3528" s="50"/>
      <c r="AQ3528" s="50"/>
      <c r="AR3528" s="50"/>
      <c r="AS3528" s="50"/>
      <c r="AT3528" s="50"/>
      <c r="AU3528" s="50"/>
      <c r="AV3528" s="50"/>
      <c r="AW3528" s="50"/>
      <c r="AX3528" s="50"/>
      <c r="AY3528" s="50"/>
      <c r="AZ3528" s="50"/>
      <c r="BA3528" s="50"/>
      <c r="BB3528" s="50"/>
      <c r="BC3528" s="50"/>
      <c r="BD3528" s="50"/>
      <c r="BE3528" s="50"/>
      <c r="BF3528" s="50"/>
      <c r="BG3528" s="50"/>
      <c r="BH3528" s="50"/>
      <c r="BI3528" s="50"/>
      <c r="BJ3528" s="50"/>
      <c r="BK3528" s="50"/>
      <c r="BL3528" s="50"/>
      <c r="BM3528" s="50"/>
      <c r="BN3528" s="50"/>
      <c r="BO3528" s="50"/>
      <c r="BP3528" s="50"/>
      <c r="BQ3528" s="50"/>
      <c r="BR3528" s="50"/>
      <c r="BS3528" s="50"/>
      <c r="BT3528" s="50"/>
      <c r="BU3528" s="50"/>
      <c r="BV3528" s="50"/>
      <c r="BW3528" s="50"/>
      <c r="BX3528" s="50"/>
      <c r="BY3528" s="50"/>
      <c r="BZ3528" s="50"/>
      <c r="CA3528" s="50"/>
      <c r="CB3528" s="50"/>
      <c r="CC3528" s="50"/>
      <c r="CD3528" s="50"/>
      <c r="CE3528" s="50"/>
      <c r="CF3528" s="50"/>
      <c r="CG3528" s="50"/>
      <c r="CH3528" s="50"/>
      <c r="CI3528" s="50"/>
      <c r="CJ3528" s="50"/>
      <c r="CK3528" s="50"/>
      <c r="CL3528" s="50"/>
      <c r="CM3528" s="50"/>
      <c r="CN3528" s="50"/>
      <c r="CO3528" s="50"/>
      <c r="CP3528" s="50"/>
      <c r="CQ3528" s="50"/>
      <c r="CR3528" s="50"/>
      <c r="CS3528" s="50"/>
      <c r="CT3528" s="50"/>
      <c r="CU3528" s="50"/>
      <c r="CV3528" s="50"/>
      <c r="CW3528" s="50"/>
      <c r="CX3528" s="50"/>
      <c r="CY3528" s="50"/>
      <c r="CZ3528" s="50"/>
      <c r="DA3528" s="50"/>
      <c r="DB3528" s="50"/>
      <c r="DC3528" s="50"/>
      <c r="DD3528" s="50"/>
      <c r="DE3528" s="50"/>
      <c r="DF3528" s="50"/>
      <c r="DG3528" s="50"/>
    </row>
    <row r="3529" spans="1:111" ht="13.5" x14ac:dyDescent="0.2">
      <c r="A3529" s="560" t="s">
        <v>1299</v>
      </c>
      <c r="B3529" s="560" t="s">
        <v>1299</v>
      </c>
      <c r="C3529" s="413"/>
      <c r="D3529" s="241" t="s">
        <v>8393</v>
      </c>
      <c r="E3529" s="353">
        <v>0</v>
      </c>
      <c r="F3529" s="352">
        <f t="shared" si="108"/>
        <v>0</v>
      </c>
      <c r="G3529" s="352">
        <f t="shared" si="109"/>
        <v>0</v>
      </c>
      <c r="H3529" s="50"/>
      <c r="I3529" s="50"/>
      <c r="J3529" s="50"/>
      <c r="K3529" s="50"/>
      <c r="L3529" s="50"/>
      <c r="M3529" s="50"/>
      <c r="N3529" s="50"/>
      <c r="O3529" s="50"/>
      <c r="P3529" s="50"/>
      <c r="Q3529" s="50"/>
      <c r="R3529" s="50"/>
      <c r="S3529" s="50"/>
      <c r="T3529" s="50"/>
      <c r="U3529" s="50"/>
      <c r="V3529" s="50"/>
      <c r="W3529" s="50"/>
      <c r="X3529" s="50"/>
      <c r="Y3529" s="50"/>
      <c r="Z3529" s="50"/>
      <c r="AA3529" s="50"/>
      <c r="AB3529" s="50"/>
      <c r="AC3529" s="50"/>
      <c r="AD3529" s="50"/>
      <c r="AE3529" s="50"/>
      <c r="AF3529" s="50"/>
      <c r="AG3529" s="50"/>
      <c r="AH3529" s="50"/>
      <c r="AI3529" s="50"/>
      <c r="AJ3529" s="50"/>
      <c r="AK3529" s="50"/>
      <c r="AL3529" s="50"/>
      <c r="AM3529" s="50"/>
      <c r="AN3529" s="50"/>
      <c r="AO3529" s="50"/>
      <c r="AP3529" s="50"/>
      <c r="AQ3529" s="50"/>
      <c r="AR3529" s="50"/>
      <c r="AS3529" s="50"/>
      <c r="AT3529" s="50"/>
      <c r="AU3529" s="50"/>
      <c r="AV3529" s="50"/>
      <c r="AW3529" s="50"/>
      <c r="AX3529" s="50"/>
      <c r="AY3529" s="50"/>
      <c r="AZ3529" s="50"/>
      <c r="BA3529" s="50"/>
      <c r="BB3529" s="50"/>
      <c r="BC3529" s="50"/>
      <c r="BD3529" s="50"/>
      <c r="BE3529" s="50"/>
      <c r="BF3529" s="50"/>
      <c r="BG3529" s="50"/>
      <c r="BH3529" s="50"/>
      <c r="BI3529" s="50"/>
      <c r="BJ3529" s="50"/>
      <c r="BK3529" s="50"/>
      <c r="BL3529" s="50"/>
      <c r="BM3529" s="50"/>
      <c r="BN3529" s="50"/>
      <c r="BO3529" s="50"/>
      <c r="BP3529" s="50"/>
      <c r="BQ3529" s="50"/>
      <c r="BR3529" s="50"/>
      <c r="BS3529" s="50"/>
      <c r="BT3529" s="50"/>
      <c r="BU3529" s="50"/>
      <c r="BV3529" s="50"/>
      <c r="BW3529" s="50"/>
      <c r="BX3529" s="50"/>
      <c r="BY3529" s="50"/>
      <c r="BZ3529" s="50"/>
      <c r="CA3529" s="50"/>
      <c r="CB3529" s="50"/>
      <c r="CC3529" s="50"/>
      <c r="CD3529" s="50"/>
      <c r="CE3529" s="50"/>
      <c r="CF3529" s="50"/>
      <c r="CG3529" s="50"/>
      <c r="CH3529" s="50"/>
      <c r="CI3529" s="50"/>
      <c r="CJ3529" s="50"/>
      <c r="CK3529" s="50"/>
      <c r="CL3529" s="50"/>
      <c r="CM3529" s="50"/>
      <c r="CN3529" s="50"/>
      <c r="CO3529" s="50"/>
      <c r="CP3529" s="50"/>
      <c r="CQ3529" s="50"/>
      <c r="CR3529" s="50"/>
      <c r="CS3529" s="50"/>
      <c r="CT3529" s="50"/>
      <c r="CU3529" s="50"/>
      <c r="CV3529" s="50"/>
      <c r="CW3529" s="50"/>
      <c r="CX3529" s="50"/>
      <c r="CY3529" s="50"/>
      <c r="CZ3529" s="50"/>
      <c r="DA3529" s="50"/>
      <c r="DB3529" s="50"/>
      <c r="DC3529" s="50"/>
      <c r="DD3529" s="50"/>
      <c r="DE3529" s="50"/>
      <c r="DF3529" s="50"/>
      <c r="DG3529" s="50"/>
    </row>
    <row r="3530" spans="1:111" x14ac:dyDescent="0.2">
      <c r="A3530" s="561"/>
      <c r="B3530" s="561"/>
      <c r="C3530" s="413"/>
      <c r="D3530" s="241" t="s">
        <v>1300</v>
      </c>
      <c r="E3530" s="353">
        <v>0</v>
      </c>
      <c r="F3530" s="352">
        <f t="shared" si="108"/>
        <v>0</v>
      </c>
      <c r="G3530" s="352">
        <f t="shared" si="109"/>
        <v>0</v>
      </c>
      <c r="H3530" s="50"/>
      <c r="I3530" s="50"/>
      <c r="J3530" s="50"/>
      <c r="K3530" s="50"/>
      <c r="L3530" s="50"/>
      <c r="M3530" s="50"/>
      <c r="N3530" s="50"/>
      <c r="O3530" s="50"/>
      <c r="P3530" s="50"/>
      <c r="Q3530" s="50"/>
      <c r="R3530" s="50"/>
      <c r="S3530" s="50"/>
      <c r="T3530" s="50"/>
      <c r="U3530" s="50"/>
      <c r="V3530" s="50"/>
      <c r="W3530" s="50"/>
      <c r="X3530" s="50"/>
      <c r="Y3530" s="50"/>
      <c r="Z3530" s="50"/>
      <c r="AA3530" s="50"/>
      <c r="AB3530" s="50"/>
      <c r="AC3530" s="50"/>
      <c r="AD3530" s="50"/>
      <c r="AE3530" s="50"/>
      <c r="AF3530" s="50"/>
      <c r="AG3530" s="50"/>
      <c r="AH3530" s="50"/>
      <c r="AI3530" s="50"/>
      <c r="AJ3530" s="50"/>
      <c r="AK3530" s="50"/>
      <c r="AL3530" s="50"/>
      <c r="AM3530" s="50"/>
      <c r="AN3530" s="50"/>
      <c r="AO3530" s="50"/>
      <c r="AP3530" s="50"/>
      <c r="AQ3530" s="50"/>
      <c r="AR3530" s="50"/>
      <c r="AS3530" s="50"/>
      <c r="AT3530" s="50"/>
      <c r="AU3530" s="50"/>
      <c r="AV3530" s="50"/>
      <c r="AW3530" s="50"/>
      <c r="AX3530" s="50"/>
      <c r="AY3530" s="50"/>
      <c r="AZ3530" s="50"/>
      <c r="BA3530" s="50"/>
      <c r="BB3530" s="50"/>
      <c r="BC3530" s="50"/>
      <c r="BD3530" s="50"/>
      <c r="BE3530" s="50"/>
      <c r="BF3530" s="50"/>
      <c r="BG3530" s="50"/>
      <c r="BH3530" s="50"/>
      <c r="BI3530" s="50"/>
      <c r="BJ3530" s="50"/>
      <c r="BK3530" s="50"/>
      <c r="BL3530" s="50"/>
      <c r="BM3530" s="50"/>
      <c r="BN3530" s="50"/>
      <c r="BO3530" s="50"/>
      <c r="BP3530" s="50"/>
      <c r="BQ3530" s="50"/>
      <c r="BR3530" s="50"/>
      <c r="BS3530" s="50"/>
      <c r="BT3530" s="50"/>
      <c r="BU3530" s="50"/>
      <c r="BV3530" s="50"/>
      <c r="BW3530" s="50"/>
      <c r="BX3530" s="50"/>
      <c r="BY3530" s="50"/>
      <c r="BZ3530" s="50"/>
      <c r="CA3530" s="50"/>
      <c r="CB3530" s="50"/>
      <c r="CC3530" s="50"/>
      <c r="CD3530" s="50"/>
      <c r="CE3530" s="50"/>
      <c r="CF3530" s="50"/>
      <c r="CG3530" s="50"/>
      <c r="CH3530" s="50"/>
      <c r="CI3530" s="50"/>
      <c r="CJ3530" s="50"/>
      <c r="CK3530" s="50"/>
      <c r="CL3530" s="50"/>
      <c r="CM3530" s="50"/>
      <c r="CN3530" s="50"/>
      <c r="CO3530" s="50"/>
      <c r="CP3530" s="50"/>
      <c r="CQ3530" s="50"/>
      <c r="CR3530" s="50"/>
      <c r="CS3530" s="50"/>
      <c r="CT3530" s="50"/>
      <c r="CU3530" s="50"/>
      <c r="CV3530" s="50"/>
      <c r="CW3530" s="50"/>
      <c r="CX3530" s="50"/>
      <c r="CY3530" s="50"/>
      <c r="CZ3530" s="50"/>
      <c r="DA3530" s="50"/>
      <c r="DB3530" s="50"/>
      <c r="DC3530" s="50"/>
      <c r="DD3530" s="50"/>
      <c r="DE3530" s="50"/>
      <c r="DF3530" s="50"/>
      <c r="DG3530" s="50"/>
    </row>
    <row r="3531" spans="1:111" ht="13.5" x14ac:dyDescent="0.2">
      <c r="A3531" s="561"/>
      <c r="B3531" s="561"/>
      <c r="C3531" s="413"/>
      <c r="D3531" s="243" t="s">
        <v>8394</v>
      </c>
      <c r="E3531" s="353"/>
      <c r="F3531" s="352">
        <f t="shared" si="108"/>
        <v>0</v>
      </c>
      <c r="G3531" s="352">
        <f t="shared" si="109"/>
        <v>0</v>
      </c>
      <c r="H3531" s="50"/>
      <c r="I3531" s="50"/>
      <c r="J3531" s="50"/>
      <c r="K3531" s="50"/>
      <c r="L3531" s="50"/>
      <c r="M3531" s="50"/>
      <c r="N3531" s="50"/>
      <c r="O3531" s="50"/>
      <c r="P3531" s="50"/>
      <c r="Q3531" s="50"/>
      <c r="R3531" s="50"/>
      <c r="S3531" s="50"/>
      <c r="T3531" s="50"/>
      <c r="U3531" s="50"/>
      <c r="V3531" s="50"/>
      <c r="W3531" s="50"/>
      <c r="X3531" s="50"/>
      <c r="Y3531" s="50"/>
      <c r="Z3531" s="50"/>
      <c r="AA3531" s="50"/>
      <c r="AB3531" s="50"/>
      <c r="AC3531" s="50"/>
      <c r="AD3531" s="50"/>
      <c r="AE3531" s="50"/>
      <c r="AF3531" s="50"/>
      <c r="AG3531" s="50"/>
      <c r="AH3531" s="50"/>
      <c r="AI3531" s="50"/>
      <c r="AJ3531" s="50"/>
      <c r="AK3531" s="50"/>
      <c r="AL3531" s="50"/>
      <c r="AM3531" s="50"/>
      <c r="AN3531" s="50"/>
      <c r="AO3531" s="50"/>
      <c r="AP3531" s="50"/>
      <c r="AQ3531" s="50"/>
      <c r="AR3531" s="50"/>
      <c r="AS3531" s="50"/>
      <c r="AT3531" s="50"/>
      <c r="AU3531" s="50"/>
      <c r="AV3531" s="50"/>
      <c r="AW3531" s="50"/>
      <c r="AX3531" s="50"/>
      <c r="AY3531" s="50"/>
      <c r="AZ3531" s="50"/>
      <c r="BA3531" s="50"/>
      <c r="BB3531" s="50"/>
      <c r="BC3531" s="50"/>
      <c r="BD3531" s="50"/>
      <c r="BE3531" s="50"/>
      <c r="BF3531" s="50"/>
      <c r="BG3531" s="50"/>
      <c r="BH3531" s="50"/>
      <c r="BI3531" s="50"/>
      <c r="BJ3531" s="50"/>
      <c r="BK3531" s="50"/>
      <c r="BL3531" s="50"/>
      <c r="BM3531" s="50"/>
      <c r="BN3531" s="50"/>
      <c r="BO3531" s="50"/>
      <c r="BP3531" s="50"/>
      <c r="BQ3531" s="50"/>
      <c r="BR3531" s="50"/>
      <c r="BS3531" s="50"/>
      <c r="BT3531" s="50"/>
      <c r="BU3531" s="50"/>
      <c r="BV3531" s="50"/>
      <c r="BW3531" s="50"/>
      <c r="BX3531" s="50"/>
      <c r="BY3531" s="50"/>
      <c r="BZ3531" s="50"/>
      <c r="CA3531" s="50"/>
      <c r="CB3531" s="50"/>
      <c r="CC3531" s="50"/>
      <c r="CD3531" s="50"/>
      <c r="CE3531" s="50"/>
      <c r="CF3531" s="50"/>
      <c r="CG3531" s="50"/>
      <c r="CH3531" s="50"/>
      <c r="CI3531" s="50"/>
      <c r="CJ3531" s="50"/>
      <c r="CK3531" s="50"/>
      <c r="CL3531" s="50"/>
      <c r="CM3531" s="50"/>
      <c r="CN3531" s="50"/>
      <c r="CO3531" s="50"/>
      <c r="CP3531" s="50"/>
      <c r="CQ3531" s="50"/>
      <c r="CR3531" s="50"/>
      <c r="CS3531" s="50"/>
      <c r="CT3531" s="50"/>
      <c r="CU3531" s="50"/>
      <c r="CV3531" s="50"/>
      <c r="CW3531" s="50"/>
      <c r="CX3531" s="50"/>
      <c r="CY3531" s="50"/>
      <c r="CZ3531" s="50"/>
      <c r="DA3531" s="50"/>
      <c r="DB3531" s="50"/>
      <c r="DC3531" s="50"/>
      <c r="DD3531" s="50"/>
      <c r="DE3531" s="50"/>
      <c r="DF3531" s="50"/>
      <c r="DG3531" s="50"/>
    </row>
    <row r="3532" spans="1:111" ht="25.5" x14ac:dyDescent="0.2">
      <c r="A3532" s="562"/>
      <c r="B3532" s="561"/>
      <c r="C3532" s="413"/>
      <c r="D3532" s="243" t="s">
        <v>7444</v>
      </c>
      <c r="E3532" s="353">
        <v>1800</v>
      </c>
      <c r="F3532" s="352">
        <f t="shared" ref="F3532:F3595" si="110">IFERROR(E3532*0.6,0)</f>
        <v>1080</v>
      </c>
      <c r="G3532" s="352">
        <f t="shared" ref="G3532:G3595" si="111">IFERROR(E3532*0.5,0)</f>
        <v>900</v>
      </c>
      <c r="H3532" s="50"/>
      <c r="I3532" s="50"/>
      <c r="J3532" s="50"/>
      <c r="K3532" s="50"/>
      <c r="L3532" s="50"/>
      <c r="M3532" s="50"/>
      <c r="N3532" s="50"/>
      <c r="O3532" s="50"/>
      <c r="P3532" s="50"/>
      <c r="Q3532" s="50"/>
      <c r="R3532" s="50"/>
      <c r="S3532" s="50"/>
      <c r="T3532" s="50"/>
      <c r="U3532" s="50"/>
      <c r="V3532" s="50"/>
      <c r="W3532" s="50"/>
      <c r="X3532" s="50"/>
      <c r="Y3532" s="50"/>
      <c r="Z3532" s="50"/>
      <c r="AA3532" s="50"/>
      <c r="AB3532" s="50"/>
      <c r="AC3532" s="50"/>
      <c r="AD3532" s="50"/>
      <c r="AE3532" s="50"/>
      <c r="AF3532" s="50"/>
      <c r="AG3532" s="50"/>
      <c r="AH3532" s="50"/>
      <c r="AI3532" s="50"/>
      <c r="AJ3532" s="50"/>
      <c r="AK3532" s="50"/>
      <c r="AL3532" s="50"/>
      <c r="AM3532" s="50"/>
      <c r="AN3532" s="50"/>
      <c r="AO3532" s="50"/>
      <c r="AP3532" s="50"/>
      <c r="AQ3532" s="50"/>
      <c r="AR3532" s="50"/>
      <c r="AS3532" s="50"/>
      <c r="AT3532" s="50"/>
      <c r="AU3532" s="50"/>
      <c r="AV3532" s="50"/>
      <c r="AW3532" s="50"/>
      <c r="AX3532" s="50"/>
      <c r="AY3532" s="50"/>
      <c r="AZ3532" s="50"/>
      <c r="BA3532" s="50"/>
      <c r="BB3532" s="50"/>
      <c r="BC3532" s="50"/>
      <c r="BD3532" s="50"/>
      <c r="BE3532" s="50"/>
      <c r="BF3532" s="50"/>
      <c r="BG3532" s="50"/>
      <c r="BH3532" s="50"/>
      <c r="BI3532" s="50"/>
      <c r="BJ3532" s="50"/>
      <c r="BK3532" s="50"/>
      <c r="BL3532" s="50"/>
      <c r="BM3532" s="50"/>
      <c r="BN3532" s="50"/>
      <c r="BO3532" s="50"/>
      <c r="BP3532" s="50"/>
      <c r="BQ3532" s="50"/>
      <c r="BR3532" s="50"/>
      <c r="BS3532" s="50"/>
      <c r="BT3532" s="50"/>
      <c r="BU3532" s="50"/>
      <c r="BV3532" s="50"/>
      <c r="BW3532" s="50"/>
      <c r="BX3532" s="50"/>
      <c r="BY3532" s="50"/>
      <c r="BZ3532" s="50"/>
      <c r="CA3532" s="50"/>
      <c r="CB3532" s="50"/>
      <c r="CC3532" s="50"/>
      <c r="CD3532" s="50"/>
      <c r="CE3532" s="50"/>
      <c r="CF3532" s="50"/>
      <c r="CG3532" s="50"/>
      <c r="CH3532" s="50"/>
      <c r="CI3532" s="50"/>
      <c r="CJ3532" s="50"/>
      <c r="CK3532" s="50"/>
      <c r="CL3532" s="50"/>
      <c r="CM3532" s="50"/>
      <c r="CN3532" s="50"/>
      <c r="CO3532" s="50"/>
      <c r="CP3532" s="50"/>
      <c r="CQ3532" s="50"/>
      <c r="CR3532" s="50"/>
      <c r="CS3532" s="50"/>
      <c r="CT3532" s="50"/>
      <c r="CU3532" s="50"/>
      <c r="CV3532" s="50"/>
      <c r="CW3532" s="50"/>
      <c r="CX3532" s="50"/>
      <c r="CY3532" s="50"/>
      <c r="CZ3532" s="50"/>
      <c r="DA3532" s="50"/>
      <c r="DB3532" s="50"/>
      <c r="DC3532" s="50"/>
      <c r="DD3532" s="50"/>
      <c r="DE3532" s="50"/>
      <c r="DF3532" s="50"/>
      <c r="DG3532" s="50"/>
    </row>
    <row r="3533" spans="1:111" ht="25.5" x14ac:dyDescent="0.2">
      <c r="A3533" s="205" t="s">
        <v>1301</v>
      </c>
      <c r="B3533" s="561"/>
      <c r="C3533" s="413"/>
      <c r="D3533" s="222" t="s">
        <v>1302</v>
      </c>
      <c r="E3533" s="353">
        <v>1150</v>
      </c>
      <c r="F3533" s="352">
        <f t="shared" si="110"/>
        <v>690</v>
      </c>
      <c r="G3533" s="352">
        <f t="shared" si="111"/>
        <v>575</v>
      </c>
      <c r="H3533" s="50"/>
      <c r="I3533" s="50"/>
      <c r="J3533" s="50"/>
      <c r="K3533" s="50"/>
      <c r="L3533" s="50"/>
      <c r="M3533" s="50"/>
      <c r="N3533" s="50"/>
      <c r="O3533" s="50"/>
      <c r="P3533" s="50"/>
      <c r="Q3533" s="50"/>
      <c r="R3533" s="50"/>
      <c r="S3533" s="50"/>
      <c r="T3533" s="50"/>
      <c r="U3533" s="50"/>
      <c r="V3533" s="50"/>
      <c r="W3533" s="50"/>
      <c r="X3533" s="50"/>
      <c r="Y3533" s="50"/>
      <c r="Z3533" s="50"/>
      <c r="AA3533" s="50"/>
      <c r="AB3533" s="50"/>
      <c r="AC3533" s="50"/>
      <c r="AD3533" s="50"/>
      <c r="AE3533" s="50"/>
      <c r="AF3533" s="50"/>
      <c r="AG3533" s="50"/>
      <c r="AH3533" s="50"/>
      <c r="AI3533" s="50"/>
      <c r="AJ3533" s="50"/>
      <c r="AK3533" s="50"/>
      <c r="AL3533" s="50"/>
      <c r="AM3533" s="50"/>
      <c r="AN3533" s="50"/>
      <c r="AO3533" s="50"/>
      <c r="AP3533" s="50"/>
      <c r="AQ3533" s="50"/>
      <c r="AR3533" s="50"/>
      <c r="AS3533" s="50"/>
      <c r="AT3533" s="50"/>
      <c r="AU3533" s="50"/>
      <c r="AV3533" s="50"/>
      <c r="AW3533" s="50"/>
      <c r="AX3533" s="50"/>
      <c r="AY3533" s="50"/>
      <c r="AZ3533" s="50"/>
      <c r="BA3533" s="50"/>
      <c r="BB3533" s="50"/>
      <c r="BC3533" s="50"/>
      <c r="BD3533" s="50"/>
      <c r="BE3533" s="50"/>
      <c r="BF3533" s="50"/>
      <c r="BG3533" s="50"/>
      <c r="BH3533" s="50"/>
      <c r="BI3533" s="50"/>
      <c r="BJ3533" s="50"/>
      <c r="BK3533" s="50"/>
      <c r="BL3533" s="50"/>
      <c r="BM3533" s="50"/>
      <c r="BN3533" s="50"/>
      <c r="BO3533" s="50"/>
      <c r="BP3533" s="50"/>
      <c r="BQ3533" s="50"/>
      <c r="BR3533" s="50"/>
      <c r="BS3533" s="50"/>
      <c r="BT3533" s="50"/>
      <c r="BU3533" s="50"/>
      <c r="BV3533" s="50"/>
      <c r="BW3533" s="50"/>
      <c r="BX3533" s="50"/>
      <c r="BY3533" s="50"/>
      <c r="BZ3533" s="50"/>
      <c r="CA3533" s="50"/>
      <c r="CB3533" s="50"/>
      <c r="CC3533" s="50"/>
      <c r="CD3533" s="50"/>
      <c r="CE3533" s="50"/>
      <c r="CF3533" s="50"/>
      <c r="CG3533" s="50"/>
      <c r="CH3533" s="50"/>
      <c r="CI3533" s="50"/>
      <c r="CJ3533" s="50"/>
      <c r="CK3533" s="50"/>
      <c r="CL3533" s="50"/>
      <c r="CM3533" s="50"/>
      <c r="CN3533" s="50"/>
      <c r="CO3533" s="50"/>
      <c r="CP3533" s="50"/>
      <c r="CQ3533" s="50"/>
      <c r="CR3533" s="50"/>
      <c r="CS3533" s="50"/>
      <c r="CT3533" s="50"/>
      <c r="CU3533" s="50"/>
      <c r="CV3533" s="50"/>
      <c r="CW3533" s="50"/>
      <c r="CX3533" s="50"/>
      <c r="CY3533" s="50"/>
      <c r="CZ3533" s="50"/>
      <c r="DA3533" s="50"/>
      <c r="DB3533" s="50"/>
      <c r="DC3533" s="50"/>
      <c r="DD3533" s="50"/>
      <c r="DE3533" s="50"/>
      <c r="DF3533" s="50"/>
      <c r="DG3533" s="50"/>
    </row>
    <row r="3534" spans="1:111" ht="39.75" x14ac:dyDescent="0.2">
      <c r="A3534" s="560" t="s">
        <v>1303</v>
      </c>
      <c r="B3534" s="561"/>
      <c r="C3534" s="413"/>
      <c r="D3534" s="222" t="s">
        <v>8395</v>
      </c>
      <c r="E3534" s="353">
        <v>0</v>
      </c>
      <c r="F3534" s="352">
        <f t="shared" si="110"/>
        <v>0</v>
      </c>
      <c r="G3534" s="352">
        <f t="shared" si="111"/>
        <v>0</v>
      </c>
      <c r="H3534" s="50"/>
      <c r="I3534" s="50"/>
      <c r="J3534" s="50"/>
      <c r="K3534" s="50"/>
      <c r="L3534" s="50"/>
      <c r="M3534" s="50"/>
      <c r="N3534" s="50"/>
      <c r="O3534" s="50"/>
      <c r="P3534" s="50"/>
      <c r="Q3534" s="50"/>
      <c r="R3534" s="50"/>
      <c r="S3534" s="50"/>
      <c r="T3534" s="50"/>
      <c r="U3534" s="50"/>
      <c r="V3534" s="50"/>
      <c r="W3534" s="50"/>
      <c r="X3534" s="50"/>
      <c r="Y3534" s="50"/>
      <c r="Z3534" s="50"/>
      <c r="AA3534" s="50"/>
      <c r="AB3534" s="50"/>
      <c r="AC3534" s="50"/>
      <c r="AD3534" s="50"/>
      <c r="AE3534" s="50"/>
      <c r="AF3534" s="50"/>
      <c r="AG3534" s="50"/>
      <c r="AH3534" s="50"/>
      <c r="AI3534" s="50"/>
      <c r="AJ3534" s="50"/>
      <c r="AK3534" s="50"/>
      <c r="AL3534" s="50"/>
      <c r="AM3534" s="50"/>
      <c r="AN3534" s="50"/>
      <c r="AO3534" s="50"/>
      <c r="AP3534" s="50"/>
      <c r="AQ3534" s="50"/>
      <c r="AR3534" s="50"/>
      <c r="AS3534" s="50"/>
      <c r="AT3534" s="50"/>
      <c r="AU3534" s="50"/>
      <c r="AV3534" s="50"/>
      <c r="AW3534" s="50"/>
      <c r="AX3534" s="50"/>
      <c r="AY3534" s="50"/>
      <c r="AZ3534" s="50"/>
      <c r="BA3534" s="50"/>
      <c r="BB3534" s="50"/>
      <c r="BC3534" s="50"/>
      <c r="BD3534" s="50"/>
      <c r="BE3534" s="50"/>
      <c r="BF3534" s="50"/>
      <c r="BG3534" s="50"/>
      <c r="BH3534" s="50"/>
      <c r="BI3534" s="50"/>
      <c r="BJ3534" s="50"/>
      <c r="BK3534" s="50"/>
      <c r="BL3534" s="50"/>
      <c r="BM3534" s="50"/>
      <c r="BN3534" s="50"/>
      <c r="BO3534" s="50"/>
      <c r="BP3534" s="50"/>
      <c r="BQ3534" s="50"/>
      <c r="BR3534" s="50"/>
      <c r="BS3534" s="50"/>
      <c r="BT3534" s="50"/>
      <c r="BU3534" s="50"/>
      <c r="BV3534" s="50"/>
      <c r="BW3534" s="50"/>
      <c r="BX3534" s="50"/>
      <c r="BY3534" s="50"/>
      <c r="BZ3534" s="50"/>
      <c r="CA3534" s="50"/>
      <c r="CB3534" s="50"/>
      <c r="CC3534" s="50"/>
      <c r="CD3534" s="50"/>
      <c r="CE3534" s="50"/>
      <c r="CF3534" s="50"/>
      <c r="CG3534" s="50"/>
      <c r="CH3534" s="50"/>
      <c r="CI3534" s="50"/>
      <c r="CJ3534" s="50"/>
      <c r="CK3534" s="50"/>
      <c r="CL3534" s="50"/>
      <c r="CM3534" s="50"/>
      <c r="CN3534" s="50"/>
      <c r="CO3534" s="50"/>
      <c r="CP3534" s="50"/>
      <c r="CQ3534" s="50"/>
      <c r="CR3534" s="50"/>
      <c r="CS3534" s="50"/>
      <c r="CT3534" s="50"/>
      <c r="CU3534" s="50"/>
      <c r="CV3534" s="50"/>
      <c r="CW3534" s="50"/>
      <c r="CX3534" s="50"/>
      <c r="CY3534" s="50"/>
      <c r="CZ3534" s="50"/>
      <c r="DA3534" s="50"/>
      <c r="DB3534" s="50"/>
      <c r="DC3534" s="50"/>
      <c r="DD3534" s="50"/>
      <c r="DE3534" s="50"/>
      <c r="DF3534" s="50"/>
      <c r="DG3534" s="50"/>
    </row>
    <row r="3535" spans="1:111" ht="25.5" x14ac:dyDescent="0.2">
      <c r="A3535" s="561"/>
      <c r="B3535" s="561"/>
      <c r="C3535" s="413"/>
      <c r="D3535" s="222" t="s">
        <v>7445</v>
      </c>
      <c r="E3535" s="353">
        <v>500</v>
      </c>
      <c r="F3535" s="352">
        <f t="shared" si="110"/>
        <v>300</v>
      </c>
      <c r="G3535" s="352">
        <f t="shared" si="111"/>
        <v>250</v>
      </c>
      <c r="H3535" s="50"/>
      <c r="I3535" s="50"/>
      <c r="J3535" s="50"/>
      <c r="K3535" s="50"/>
      <c r="L3535" s="50"/>
      <c r="M3535" s="50"/>
      <c r="N3535" s="50"/>
      <c r="O3535" s="50"/>
      <c r="P3535" s="50"/>
      <c r="Q3535" s="50"/>
      <c r="R3535" s="50"/>
      <c r="S3535" s="50"/>
      <c r="T3535" s="50"/>
      <c r="U3535" s="50"/>
      <c r="V3535" s="50"/>
      <c r="W3535" s="50"/>
      <c r="X3535" s="50"/>
      <c r="Y3535" s="50"/>
      <c r="Z3535" s="50"/>
      <c r="AA3535" s="50"/>
      <c r="AB3535" s="50"/>
      <c r="AC3535" s="50"/>
      <c r="AD3535" s="50"/>
      <c r="AE3535" s="50"/>
      <c r="AF3535" s="50"/>
      <c r="AG3535" s="50"/>
      <c r="AH3535" s="50"/>
      <c r="AI3535" s="50"/>
      <c r="AJ3535" s="50"/>
      <c r="AK3535" s="50"/>
      <c r="AL3535" s="50"/>
      <c r="AM3535" s="50"/>
      <c r="AN3535" s="50"/>
      <c r="AO3535" s="50"/>
      <c r="AP3535" s="50"/>
      <c r="AQ3535" s="50"/>
      <c r="AR3535" s="50"/>
      <c r="AS3535" s="50"/>
      <c r="AT3535" s="50"/>
      <c r="AU3535" s="50"/>
      <c r="AV3535" s="50"/>
      <c r="AW3535" s="50"/>
      <c r="AX3535" s="50"/>
      <c r="AY3535" s="50"/>
      <c r="AZ3535" s="50"/>
      <c r="BA3535" s="50"/>
      <c r="BB3535" s="50"/>
      <c r="BC3535" s="50"/>
      <c r="BD3535" s="50"/>
      <c r="BE3535" s="50"/>
      <c r="BF3535" s="50"/>
      <c r="BG3535" s="50"/>
      <c r="BH3535" s="50"/>
      <c r="BI3535" s="50"/>
      <c r="BJ3535" s="50"/>
      <c r="BK3535" s="50"/>
      <c r="BL3535" s="50"/>
      <c r="BM3535" s="50"/>
      <c r="BN3535" s="50"/>
      <c r="BO3535" s="50"/>
      <c r="BP3535" s="50"/>
      <c r="BQ3535" s="50"/>
      <c r="BR3535" s="50"/>
      <c r="BS3535" s="50"/>
      <c r="BT3535" s="50"/>
      <c r="BU3535" s="50"/>
      <c r="BV3535" s="50"/>
      <c r="BW3535" s="50"/>
      <c r="BX3535" s="50"/>
      <c r="BY3535" s="50"/>
      <c r="BZ3535" s="50"/>
      <c r="CA3535" s="50"/>
      <c r="CB3535" s="50"/>
      <c r="CC3535" s="50"/>
      <c r="CD3535" s="50"/>
      <c r="CE3535" s="50"/>
      <c r="CF3535" s="50"/>
      <c r="CG3535" s="50"/>
      <c r="CH3535" s="50"/>
      <c r="CI3535" s="50"/>
      <c r="CJ3535" s="50"/>
      <c r="CK3535" s="50"/>
      <c r="CL3535" s="50"/>
      <c r="CM3535" s="50"/>
      <c r="CN3535" s="50"/>
      <c r="CO3535" s="50"/>
      <c r="CP3535" s="50"/>
      <c r="CQ3535" s="50"/>
      <c r="CR3535" s="50"/>
      <c r="CS3535" s="50"/>
      <c r="CT3535" s="50"/>
      <c r="CU3535" s="50"/>
      <c r="CV3535" s="50"/>
      <c r="CW3535" s="50"/>
      <c r="CX3535" s="50"/>
      <c r="CY3535" s="50"/>
      <c r="CZ3535" s="50"/>
      <c r="DA3535" s="50"/>
      <c r="DB3535" s="50"/>
      <c r="DC3535" s="50"/>
      <c r="DD3535" s="50"/>
      <c r="DE3535" s="50"/>
      <c r="DF3535" s="50"/>
      <c r="DG3535" s="50"/>
    </row>
    <row r="3536" spans="1:111" ht="26.25" x14ac:dyDescent="0.2">
      <c r="A3536" s="561"/>
      <c r="B3536" s="562"/>
      <c r="C3536" s="413"/>
      <c r="D3536" s="222" t="s">
        <v>8396</v>
      </c>
      <c r="E3536" s="353"/>
      <c r="F3536" s="352">
        <f t="shared" si="110"/>
        <v>0</v>
      </c>
      <c r="G3536" s="352">
        <f t="shared" si="111"/>
        <v>0</v>
      </c>
      <c r="H3536" s="50"/>
      <c r="I3536" s="50"/>
      <c r="J3536" s="50"/>
      <c r="K3536" s="50"/>
      <c r="L3536" s="50"/>
      <c r="M3536" s="50"/>
      <c r="N3536" s="50"/>
      <c r="O3536" s="50"/>
      <c r="P3536" s="50"/>
      <c r="Q3536" s="50"/>
      <c r="R3536" s="50"/>
      <c r="S3536" s="50"/>
      <c r="T3536" s="50"/>
      <c r="U3536" s="50"/>
      <c r="V3536" s="50"/>
      <c r="W3536" s="50"/>
      <c r="X3536" s="50"/>
      <c r="Y3536" s="50"/>
      <c r="Z3536" s="50"/>
      <c r="AA3536" s="50"/>
      <c r="AB3536" s="50"/>
      <c r="AC3536" s="50"/>
      <c r="AD3536" s="50"/>
      <c r="AE3536" s="50"/>
      <c r="AF3536" s="50"/>
      <c r="AG3536" s="50"/>
      <c r="AH3536" s="50"/>
      <c r="AI3536" s="50"/>
      <c r="AJ3536" s="50"/>
      <c r="AK3536" s="50"/>
      <c r="AL3536" s="50"/>
      <c r="AM3536" s="50"/>
      <c r="AN3536" s="50"/>
      <c r="AO3536" s="50"/>
      <c r="AP3536" s="50"/>
      <c r="AQ3536" s="50"/>
      <c r="AR3536" s="50"/>
      <c r="AS3536" s="50"/>
      <c r="AT3536" s="50"/>
      <c r="AU3536" s="50"/>
      <c r="AV3536" s="50"/>
      <c r="AW3536" s="50"/>
      <c r="AX3536" s="50"/>
      <c r="AY3536" s="50"/>
      <c r="AZ3536" s="50"/>
      <c r="BA3536" s="50"/>
      <c r="BB3536" s="50"/>
      <c r="BC3536" s="50"/>
      <c r="BD3536" s="50"/>
      <c r="BE3536" s="50"/>
      <c r="BF3536" s="50"/>
      <c r="BG3536" s="50"/>
      <c r="BH3536" s="50"/>
      <c r="BI3536" s="50"/>
      <c r="BJ3536" s="50"/>
      <c r="BK3536" s="50"/>
      <c r="BL3536" s="50"/>
      <c r="BM3536" s="50"/>
      <c r="BN3536" s="50"/>
      <c r="BO3536" s="50"/>
      <c r="BP3536" s="50"/>
      <c r="BQ3536" s="50"/>
      <c r="BR3536" s="50"/>
      <c r="BS3536" s="50"/>
      <c r="BT3536" s="50"/>
      <c r="BU3536" s="50"/>
      <c r="BV3536" s="50"/>
      <c r="BW3536" s="50"/>
      <c r="BX3536" s="50"/>
      <c r="BY3536" s="50"/>
      <c r="BZ3536" s="50"/>
      <c r="CA3536" s="50"/>
      <c r="CB3536" s="50"/>
      <c r="CC3536" s="50"/>
      <c r="CD3536" s="50"/>
      <c r="CE3536" s="50"/>
      <c r="CF3536" s="50"/>
      <c r="CG3536" s="50"/>
      <c r="CH3536" s="50"/>
      <c r="CI3536" s="50"/>
      <c r="CJ3536" s="50"/>
      <c r="CK3536" s="50"/>
      <c r="CL3536" s="50"/>
      <c r="CM3536" s="50"/>
      <c r="CN3536" s="50"/>
      <c r="CO3536" s="50"/>
      <c r="CP3536" s="50"/>
      <c r="CQ3536" s="50"/>
      <c r="CR3536" s="50"/>
      <c r="CS3536" s="50"/>
      <c r="CT3536" s="50"/>
      <c r="CU3536" s="50"/>
      <c r="CV3536" s="50"/>
      <c r="CW3536" s="50"/>
      <c r="CX3536" s="50"/>
      <c r="CY3536" s="50"/>
      <c r="CZ3536" s="50"/>
      <c r="DA3536" s="50"/>
      <c r="DB3536" s="50"/>
      <c r="DC3536" s="50"/>
      <c r="DD3536" s="50"/>
      <c r="DE3536" s="50"/>
      <c r="DF3536" s="50"/>
      <c r="DG3536" s="50"/>
    </row>
    <row r="3537" spans="1:111" ht="13.5" x14ac:dyDescent="0.2">
      <c r="A3537" s="562"/>
      <c r="B3537" s="205" t="s">
        <v>1301</v>
      </c>
      <c r="C3537" s="413"/>
      <c r="D3537" s="241" t="s">
        <v>8397</v>
      </c>
      <c r="E3537" s="353"/>
      <c r="F3537" s="352">
        <f t="shared" si="110"/>
        <v>0</v>
      </c>
      <c r="G3537" s="352">
        <f t="shared" si="111"/>
        <v>0</v>
      </c>
      <c r="H3537" s="50"/>
      <c r="I3537" s="50"/>
      <c r="J3537" s="50"/>
      <c r="K3537" s="50"/>
      <c r="L3537" s="50"/>
      <c r="M3537" s="50"/>
      <c r="N3537" s="50"/>
      <c r="O3537" s="50"/>
      <c r="P3537" s="50"/>
      <c r="Q3537" s="50"/>
      <c r="R3537" s="50"/>
      <c r="S3537" s="50"/>
      <c r="T3537" s="50"/>
      <c r="U3537" s="50"/>
      <c r="V3537" s="50"/>
      <c r="W3537" s="50"/>
      <c r="X3537" s="50"/>
      <c r="Y3537" s="50"/>
      <c r="Z3537" s="50"/>
      <c r="AA3537" s="50"/>
      <c r="AB3537" s="50"/>
      <c r="AC3537" s="50"/>
      <c r="AD3537" s="50"/>
      <c r="AE3537" s="50"/>
      <c r="AF3537" s="50"/>
      <c r="AG3537" s="50"/>
      <c r="AH3537" s="50"/>
      <c r="AI3537" s="50"/>
      <c r="AJ3537" s="50"/>
      <c r="AK3537" s="50"/>
      <c r="AL3537" s="50"/>
      <c r="AM3537" s="50"/>
      <c r="AN3537" s="50"/>
      <c r="AO3537" s="50"/>
      <c r="AP3537" s="50"/>
      <c r="AQ3537" s="50"/>
      <c r="AR3537" s="50"/>
      <c r="AS3537" s="50"/>
      <c r="AT3537" s="50"/>
      <c r="AU3537" s="50"/>
      <c r="AV3537" s="50"/>
      <c r="AW3537" s="50"/>
      <c r="AX3537" s="50"/>
      <c r="AY3537" s="50"/>
      <c r="AZ3537" s="50"/>
      <c r="BA3537" s="50"/>
      <c r="BB3537" s="50"/>
      <c r="BC3537" s="50"/>
      <c r="BD3537" s="50"/>
      <c r="BE3537" s="50"/>
      <c r="BF3537" s="50"/>
      <c r="BG3537" s="50"/>
      <c r="BH3537" s="50"/>
      <c r="BI3537" s="50"/>
      <c r="BJ3537" s="50"/>
      <c r="BK3537" s="50"/>
      <c r="BL3537" s="50"/>
      <c r="BM3537" s="50"/>
      <c r="BN3537" s="50"/>
      <c r="BO3537" s="50"/>
      <c r="BP3537" s="50"/>
      <c r="BQ3537" s="50"/>
      <c r="BR3537" s="50"/>
      <c r="BS3537" s="50"/>
      <c r="BT3537" s="50"/>
      <c r="BU3537" s="50"/>
      <c r="BV3537" s="50"/>
      <c r="BW3537" s="50"/>
      <c r="BX3537" s="50"/>
      <c r="BY3537" s="50"/>
      <c r="BZ3537" s="50"/>
      <c r="CA3537" s="50"/>
      <c r="CB3537" s="50"/>
      <c r="CC3537" s="50"/>
      <c r="CD3537" s="50"/>
      <c r="CE3537" s="50"/>
      <c r="CF3537" s="50"/>
      <c r="CG3537" s="50"/>
      <c r="CH3537" s="50"/>
      <c r="CI3537" s="50"/>
      <c r="CJ3537" s="50"/>
      <c r="CK3537" s="50"/>
      <c r="CL3537" s="50"/>
      <c r="CM3537" s="50"/>
      <c r="CN3537" s="50"/>
      <c r="CO3537" s="50"/>
      <c r="CP3537" s="50"/>
      <c r="CQ3537" s="50"/>
      <c r="CR3537" s="50"/>
      <c r="CS3537" s="50"/>
      <c r="CT3537" s="50"/>
      <c r="CU3537" s="50"/>
      <c r="CV3537" s="50"/>
      <c r="CW3537" s="50"/>
      <c r="CX3537" s="50"/>
      <c r="CY3537" s="50"/>
      <c r="CZ3537" s="50"/>
      <c r="DA3537" s="50"/>
      <c r="DB3537" s="50"/>
      <c r="DC3537" s="50"/>
      <c r="DD3537" s="50"/>
      <c r="DE3537" s="50"/>
      <c r="DF3537" s="50"/>
      <c r="DG3537" s="50"/>
    </row>
    <row r="3538" spans="1:111" x14ac:dyDescent="0.2">
      <c r="A3538" s="560" t="s">
        <v>1304</v>
      </c>
      <c r="B3538" s="560" t="s">
        <v>1303</v>
      </c>
      <c r="C3538" s="413"/>
      <c r="D3538" s="241" t="s">
        <v>1305</v>
      </c>
      <c r="E3538" s="353"/>
      <c r="F3538" s="352">
        <f t="shared" si="110"/>
        <v>0</v>
      </c>
      <c r="G3538" s="352">
        <f t="shared" si="111"/>
        <v>0</v>
      </c>
      <c r="H3538" s="50"/>
      <c r="I3538" s="50"/>
      <c r="J3538" s="50"/>
      <c r="K3538" s="50"/>
      <c r="L3538" s="50"/>
      <c r="M3538" s="50"/>
      <c r="N3538" s="50"/>
      <c r="O3538" s="50"/>
      <c r="P3538" s="50"/>
      <c r="Q3538" s="50"/>
      <c r="R3538" s="50"/>
      <c r="S3538" s="50"/>
      <c r="T3538" s="50"/>
      <c r="U3538" s="50"/>
      <c r="V3538" s="50"/>
      <c r="W3538" s="50"/>
      <c r="X3538" s="50"/>
      <c r="Y3538" s="50"/>
      <c r="Z3538" s="50"/>
      <c r="AA3538" s="50"/>
      <c r="AB3538" s="50"/>
      <c r="AC3538" s="50"/>
      <c r="AD3538" s="50"/>
      <c r="AE3538" s="50"/>
      <c r="AF3538" s="50"/>
      <c r="AG3538" s="50"/>
      <c r="AH3538" s="50"/>
      <c r="AI3538" s="50"/>
      <c r="AJ3538" s="50"/>
      <c r="AK3538" s="50"/>
      <c r="AL3538" s="50"/>
      <c r="AM3538" s="50"/>
      <c r="AN3538" s="50"/>
      <c r="AO3538" s="50"/>
      <c r="AP3538" s="50"/>
      <c r="AQ3538" s="50"/>
      <c r="AR3538" s="50"/>
      <c r="AS3538" s="50"/>
      <c r="AT3538" s="50"/>
      <c r="AU3538" s="50"/>
      <c r="AV3538" s="50"/>
      <c r="AW3538" s="50"/>
      <c r="AX3538" s="50"/>
      <c r="AY3538" s="50"/>
      <c r="AZ3538" s="50"/>
      <c r="BA3538" s="50"/>
      <c r="BB3538" s="50"/>
      <c r="BC3538" s="50"/>
      <c r="BD3538" s="50"/>
      <c r="BE3538" s="50"/>
      <c r="BF3538" s="50"/>
      <c r="BG3538" s="50"/>
      <c r="BH3538" s="50"/>
      <c r="BI3538" s="50"/>
      <c r="BJ3538" s="50"/>
      <c r="BK3538" s="50"/>
      <c r="BL3538" s="50"/>
      <c r="BM3538" s="50"/>
      <c r="BN3538" s="50"/>
      <c r="BO3538" s="50"/>
      <c r="BP3538" s="50"/>
      <c r="BQ3538" s="50"/>
      <c r="BR3538" s="50"/>
      <c r="BS3538" s="50"/>
      <c r="BT3538" s="50"/>
      <c r="BU3538" s="50"/>
      <c r="BV3538" s="50"/>
      <c r="BW3538" s="50"/>
      <c r="BX3538" s="50"/>
      <c r="BY3538" s="50"/>
      <c r="BZ3538" s="50"/>
      <c r="CA3538" s="50"/>
      <c r="CB3538" s="50"/>
      <c r="CC3538" s="50"/>
      <c r="CD3538" s="50"/>
      <c r="CE3538" s="50"/>
      <c r="CF3538" s="50"/>
      <c r="CG3538" s="50"/>
      <c r="CH3538" s="50"/>
      <c r="CI3538" s="50"/>
      <c r="CJ3538" s="50"/>
      <c r="CK3538" s="50"/>
      <c r="CL3538" s="50"/>
      <c r="CM3538" s="50"/>
      <c r="CN3538" s="50"/>
      <c r="CO3538" s="50"/>
      <c r="CP3538" s="50"/>
      <c r="CQ3538" s="50"/>
      <c r="CR3538" s="50"/>
      <c r="CS3538" s="50"/>
      <c r="CT3538" s="50"/>
      <c r="CU3538" s="50"/>
      <c r="CV3538" s="50"/>
      <c r="CW3538" s="50"/>
      <c r="CX3538" s="50"/>
      <c r="CY3538" s="50"/>
      <c r="CZ3538" s="50"/>
      <c r="DA3538" s="50"/>
      <c r="DB3538" s="50"/>
      <c r="DC3538" s="50"/>
      <c r="DD3538" s="50"/>
      <c r="DE3538" s="50"/>
      <c r="DF3538" s="50"/>
      <c r="DG3538" s="50"/>
    </row>
    <row r="3539" spans="1:111" ht="26.25" x14ac:dyDescent="0.2">
      <c r="A3539" s="561"/>
      <c r="B3539" s="561"/>
      <c r="C3539" s="413"/>
      <c r="D3539" s="222" t="s">
        <v>8398</v>
      </c>
      <c r="E3539" s="353"/>
      <c r="F3539" s="352">
        <f t="shared" si="110"/>
        <v>0</v>
      </c>
      <c r="G3539" s="352">
        <f t="shared" si="111"/>
        <v>0</v>
      </c>
      <c r="H3539" s="50"/>
      <c r="I3539" s="50"/>
      <c r="J3539" s="50"/>
      <c r="K3539" s="50"/>
      <c r="L3539" s="50"/>
      <c r="M3539" s="50"/>
      <c r="N3539" s="50"/>
      <c r="O3539" s="50"/>
      <c r="P3539" s="50"/>
      <c r="Q3539" s="50"/>
      <c r="R3539" s="50"/>
      <c r="S3539" s="50"/>
      <c r="T3539" s="50"/>
      <c r="U3539" s="50"/>
      <c r="V3539" s="50"/>
      <c r="W3539" s="50"/>
      <c r="X3539" s="50"/>
      <c r="Y3539" s="50"/>
      <c r="Z3539" s="50"/>
      <c r="AA3539" s="50"/>
      <c r="AB3539" s="50"/>
      <c r="AC3539" s="50"/>
      <c r="AD3539" s="50"/>
      <c r="AE3539" s="50"/>
      <c r="AF3539" s="50"/>
      <c r="AG3539" s="50"/>
      <c r="AH3539" s="50"/>
      <c r="AI3539" s="50"/>
      <c r="AJ3539" s="50"/>
      <c r="AK3539" s="50"/>
      <c r="AL3539" s="50"/>
      <c r="AM3539" s="50"/>
      <c r="AN3539" s="50"/>
      <c r="AO3539" s="50"/>
      <c r="AP3539" s="50"/>
      <c r="AQ3539" s="50"/>
      <c r="AR3539" s="50"/>
      <c r="AS3539" s="50"/>
      <c r="AT3539" s="50"/>
      <c r="AU3539" s="50"/>
      <c r="AV3539" s="50"/>
      <c r="AW3539" s="50"/>
      <c r="AX3539" s="50"/>
      <c r="AY3539" s="50"/>
      <c r="AZ3539" s="50"/>
      <c r="BA3539" s="50"/>
      <c r="BB3539" s="50"/>
      <c r="BC3539" s="50"/>
      <c r="BD3539" s="50"/>
      <c r="BE3539" s="50"/>
      <c r="BF3539" s="50"/>
      <c r="BG3539" s="50"/>
      <c r="BH3539" s="50"/>
      <c r="BI3539" s="50"/>
      <c r="BJ3539" s="50"/>
      <c r="BK3539" s="50"/>
      <c r="BL3539" s="50"/>
      <c r="BM3539" s="50"/>
      <c r="BN3539" s="50"/>
      <c r="BO3539" s="50"/>
      <c r="BP3539" s="50"/>
      <c r="BQ3539" s="50"/>
      <c r="BR3539" s="50"/>
      <c r="BS3539" s="50"/>
      <c r="BT3539" s="50"/>
      <c r="BU3539" s="50"/>
      <c r="BV3539" s="50"/>
      <c r="BW3539" s="50"/>
      <c r="BX3539" s="50"/>
      <c r="BY3539" s="50"/>
      <c r="BZ3539" s="50"/>
      <c r="CA3539" s="50"/>
      <c r="CB3539" s="50"/>
      <c r="CC3539" s="50"/>
      <c r="CD3539" s="50"/>
      <c r="CE3539" s="50"/>
      <c r="CF3539" s="50"/>
      <c r="CG3539" s="50"/>
      <c r="CH3539" s="50"/>
      <c r="CI3539" s="50"/>
      <c r="CJ3539" s="50"/>
      <c r="CK3539" s="50"/>
      <c r="CL3539" s="50"/>
      <c r="CM3539" s="50"/>
      <c r="CN3539" s="50"/>
      <c r="CO3539" s="50"/>
      <c r="CP3539" s="50"/>
      <c r="CQ3539" s="50"/>
      <c r="CR3539" s="50"/>
      <c r="CS3539" s="50"/>
      <c r="CT3539" s="50"/>
      <c r="CU3539" s="50"/>
      <c r="CV3539" s="50"/>
      <c r="CW3539" s="50"/>
      <c r="CX3539" s="50"/>
      <c r="CY3539" s="50"/>
      <c r="CZ3539" s="50"/>
      <c r="DA3539" s="50"/>
      <c r="DB3539" s="50"/>
      <c r="DC3539" s="50"/>
      <c r="DD3539" s="50"/>
      <c r="DE3539" s="50"/>
      <c r="DF3539" s="50"/>
      <c r="DG3539" s="50"/>
    </row>
    <row r="3540" spans="1:111" ht="25.5" x14ac:dyDescent="0.2">
      <c r="A3540" s="561"/>
      <c r="B3540" s="562"/>
      <c r="C3540" s="413"/>
      <c r="D3540" s="222" t="s">
        <v>1306</v>
      </c>
      <c r="E3540" s="353">
        <v>700</v>
      </c>
      <c r="F3540" s="352">
        <f t="shared" si="110"/>
        <v>420</v>
      </c>
      <c r="G3540" s="352">
        <f t="shared" si="111"/>
        <v>350</v>
      </c>
      <c r="H3540" s="50"/>
      <c r="I3540" s="50"/>
      <c r="J3540" s="50"/>
      <c r="K3540" s="50"/>
      <c r="L3540" s="50"/>
      <c r="M3540" s="50"/>
      <c r="N3540" s="50"/>
      <c r="O3540" s="50"/>
      <c r="P3540" s="50"/>
      <c r="Q3540" s="50"/>
      <c r="R3540" s="50"/>
      <c r="S3540" s="50"/>
      <c r="T3540" s="50"/>
      <c r="U3540" s="50"/>
      <c r="V3540" s="50"/>
      <c r="W3540" s="50"/>
      <c r="X3540" s="50"/>
      <c r="Y3540" s="50"/>
      <c r="Z3540" s="50"/>
      <c r="AA3540" s="50"/>
      <c r="AB3540" s="50"/>
      <c r="AC3540" s="50"/>
      <c r="AD3540" s="50"/>
      <c r="AE3540" s="50"/>
      <c r="AF3540" s="50"/>
      <c r="AG3540" s="50"/>
      <c r="AH3540" s="50"/>
      <c r="AI3540" s="50"/>
      <c r="AJ3540" s="50"/>
      <c r="AK3540" s="50"/>
      <c r="AL3540" s="50"/>
      <c r="AM3540" s="50"/>
      <c r="AN3540" s="50"/>
      <c r="AO3540" s="50"/>
      <c r="AP3540" s="50"/>
      <c r="AQ3540" s="50"/>
      <c r="AR3540" s="50"/>
      <c r="AS3540" s="50"/>
      <c r="AT3540" s="50"/>
      <c r="AU3540" s="50"/>
      <c r="AV3540" s="50"/>
      <c r="AW3540" s="50"/>
      <c r="AX3540" s="50"/>
      <c r="AY3540" s="50"/>
      <c r="AZ3540" s="50"/>
      <c r="BA3540" s="50"/>
      <c r="BB3540" s="50"/>
      <c r="BC3540" s="50"/>
      <c r="BD3540" s="50"/>
      <c r="BE3540" s="50"/>
      <c r="BF3540" s="50"/>
      <c r="BG3540" s="50"/>
      <c r="BH3540" s="50"/>
      <c r="BI3540" s="50"/>
      <c r="BJ3540" s="50"/>
      <c r="BK3540" s="50"/>
      <c r="BL3540" s="50"/>
      <c r="BM3540" s="50"/>
      <c r="BN3540" s="50"/>
      <c r="BO3540" s="50"/>
      <c r="BP3540" s="50"/>
      <c r="BQ3540" s="50"/>
      <c r="BR3540" s="50"/>
      <c r="BS3540" s="50"/>
      <c r="BT3540" s="50"/>
      <c r="BU3540" s="50"/>
      <c r="BV3540" s="50"/>
      <c r="BW3540" s="50"/>
      <c r="BX3540" s="50"/>
      <c r="BY3540" s="50"/>
      <c r="BZ3540" s="50"/>
      <c r="CA3540" s="50"/>
      <c r="CB3540" s="50"/>
      <c r="CC3540" s="50"/>
      <c r="CD3540" s="50"/>
      <c r="CE3540" s="50"/>
      <c r="CF3540" s="50"/>
      <c r="CG3540" s="50"/>
      <c r="CH3540" s="50"/>
      <c r="CI3540" s="50"/>
      <c r="CJ3540" s="50"/>
      <c r="CK3540" s="50"/>
      <c r="CL3540" s="50"/>
      <c r="CM3540" s="50"/>
      <c r="CN3540" s="50"/>
      <c r="CO3540" s="50"/>
      <c r="CP3540" s="50"/>
      <c r="CQ3540" s="50"/>
      <c r="CR3540" s="50"/>
      <c r="CS3540" s="50"/>
      <c r="CT3540" s="50"/>
      <c r="CU3540" s="50"/>
      <c r="CV3540" s="50"/>
      <c r="CW3540" s="50"/>
      <c r="CX3540" s="50"/>
      <c r="CY3540" s="50"/>
      <c r="CZ3540" s="50"/>
      <c r="DA3540" s="50"/>
      <c r="DB3540" s="50"/>
      <c r="DC3540" s="50"/>
      <c r="DD3540" s="50"/>
      <c r="DE3540" s="50"/>
      <c r="DF3540" s="50"/>
      <c r="DG3540" s="50"/>
    </row>
    <row r="3541" spans="1:111" ht="26.25" x14ac:dyDescent="0.2">
      <c r="A3541" s="561"/>
      <c r="B3541" s="205" t="s">
        <v>1304</v>
      </c>
      <c r="C3541" s="413"/>
      <c r="D3541" s="222" t="s">
        <v>8399</v>
      </c>
      <c r="E3541" s="353"/>
      <c r="F3541" s="352">
        <f t="shared" si="110"/>
        <v>0</v>
      </c>
      <c r="G3541" s="352">
        <f t="shared" si="111"/>
        <v>0</v>
      </c>
      <c r="H3541" s="50"/>
      <c r="I3541" s="50"/>
      <c r="J3541" s="50"/>
      <c r="K3541" s="50"/>
      <c r="L3541" s="50"/>
      <c r="M3541" s="50"/>
      <c r="N3541" s="50"/>
      <c r="O3541" s="50"/>
      <c r="P3541" s="50"/>
      <c r="Q3541" s="50"/>
      <c r="R3541" s="50"/>
      <c r="S3541" s="50"/>
      <c r="T3541" s="50"/>
      <c r="U3541" s="50"/>
      <c r="V3541" s="50"/>
      <c r="W3541" s="50"/>
      <c r="X3541" s="50"/>
      <c r="Y3541" s="50"/>
      <c r="Z3541" s="50"/>
      <c r="AA3541" s="50"/>
      <c r="AB3541" s="50"/>
      <c r="AC3541" s="50"/>
      <c r="AD3541" s="50"/>
      <c r="AE3541" s="50"/>
      <c r="AF3541" s="50"/>
      <c r="AG3541" s="50"/>
      <c r="AH3541" s="50"/>
      <c r="AI3541" s="50"/>
      <c r="AJ3541" s="50"/>
      <c r="AK3541" s="50"/>
      <c r="AL3541" s="50"/>
      <c r="AM3541" s="50"/>
      <c r="AN3541" s="50"/>
      <c r="AO3541" s="50"/>
      <c r="AP3541" s="50"/>
      <c r="AQ3541" s="50"/>
      <c r="AR3541" s="50"/>
      <c r="AS3541" s="50"/>
      <c r="AT3541" s="50"/>
      <c r="AU3541" s="50"/>
      <c r="AV3541" s="50"/>
      <c r="AW3541" s="50"/>
      <c r="AX3541" s="50"/>
      <c r="AY3541" s="50"/>
      <c r="AZ3541" s="50"/>
      <c r="BA3541" s="50"/>
      <c r="BB3541" s="50"/>
      <c r="BC3541" s="50"/>
      <c r="BD3541" s="50"/>
      <c r="BE3541" s="50"/>
      <c r="BF3541" s="50"/>
      <c r="BG3541" s="50"/>
      <c r="BH3541" s="50"/>
      <c r="BI3541" s="50"/>
      <c r="BJ3541" s="50"/>
      <c r="BK3541" s="50"/>
      <c r="BL3541" s="50"/>
      <c r="BM3541" s="50"/>
      <c r="BN3541" s="50"/>
      <c r="BO3541" s="50"/>
      <c r="BP3541" s="50"/>
      <c r="BQ3541" s="50"/>
      <c r="BR3541" s="50"/>
      <c r="BS3541" s="50"/>
      <c r="BT3541" s="50"/>
      <c r="BU3541" s="50"/>
      <c r="BV3541" s="50"/>
      <c r="BW3541" s="50"/>
      <c r="BX3541" s="50"/>
      <c r="BY3541" s="50"/>
      <c r="BZ3541" s="50"/>
      <c r="CA3541" s="50"/>
      <c r="CB3541" s="50"/>
      <c r="CC3541" s="50"/>
      <c r="CD3541" s="50"/>
      <c r="CE3541" s="50"/>
      <c r="CF3541" s="50"/>
      <c r="CG3541" s="50"/>
      <c r="CH3541" s="50"/>
      <c r="CI3541" s="50"/>
      <c r="CJ3541" s="50"/>
      <c r="CK3541" s="50"/>
      <c r="CL3541" s="50"/>
      <c r="CM3541" s="50"/>
      <c r="CN3541" s="50"/>
      <c r="CO3541" s="50"/>
      <c r="CP3541" s="50"/>
      <c r="CQ3541" s="50"/>
      <c r="CR3541" s="50"/>
      <c r="CS3541" s="50"/>
      <c r="CT3541" s="50"/>
      <c r="CU3541" s="50"/>
      <c r="CV3541" s="50"/>
      <c r="CW3541" s="50"/>
      <c r="CX3541" s="50"/>
      <c r="CY3541" s="50"/>
      <c r="CZ3541" s="50"/>
      <c r="DA3541" s="50"/>
      <c r="DB3541" s="50"/>
      <c r="DC3541" s="50"/>
      <c r="DD3541" s="50"/>
      <c r="DE3541" s="50"/>
      <c r="DF3541" s="50"/>
      <c r="DG3541" s="50"/>
    </row>
    <row r="3542" spans="1:111" ht="13.5" x14ac:dyDescent="0.2">
      <c r="A3542" s="561"/>
      <c r="B3542" s="560" t="s">
        <v>1307</v>
      </c>
      <c r="C3542" s="413"/>
      <c r="D3542" s="222" t="s">
        <v>8400</v>
      </c>
      <c r="E3542" s="353"/>
      <c r="F3542" s="352">
        <f t="shared" si="110"/>
        <v>0</v>
      </c>
      <c r="G3542" s="352">
        <f t="shared" si="111"/>
        <v>0</v>
      </c>
      <c r="H3542" s="50"/>
      <c r="I3542" s="50"/>
      <c r="J3542" s="50"/>
      <c r="K3542" s="50"/>
      <c r="L3542" s="50"/>
      <c r="M3542" s="50"/>
      <c r="N3542" s="50"/>
      <c r="O3542" s="50"/>
      <c r="P3542" s="50"/>
      <c r="Q3542" s="50"/>
      <c r="R3542" s="50"/>
      <c r="S3542" s="50"/>
      <c r="T3542" s="50"/>
      <c r="U3542" s="50"/>
      <c r="V3542" s="50"/>
      <c r="W3542" s="50"/>
      <c r="X3542" s="50"/>
      <c r="Y3542" s="50"/>
      <c r="Z3542" s="50"/>
      <c r="AA3542" s="50"/>
      <c r="AB3542" s="50"/>
      <c r="AC3542" s="50"/>
      <c r="AD3542" s="50"/>
      <c r="AE3542" s="50"/>
      <c r="AF3542" s="50"/>
      <c r="AG3542" s="50"/>
      <c r="AH3542" s="50"/>
      <c r="AI3542" s="50"/>
      <c r="AJ3542" s="50"/>
      <c r="AK3542" s="50"/>
      <c r="AL3542" s="50"/>
      <c r="AM3542" s="50"/>
      <c r="AN3542" s="50"/>
      <c r="AO3542" s="50"/>
      <c r="AP3542" s="50"/>
      <c r="AQ3542" s="50"/>
      <c r="AR3542" s="50"/>
      <c r="AS3542" s="50"/>
      <c r="AT3542" s="50"/>
      <c r="AU3542" s="50"/>
      <c r="AV3542" s="50"/>
      <c r="AW3542" s="50"/>
      <c r="AX3542" s="50"/>
      <c r="AY3542" s="50"/>
      <c r="AZ3542" s="50"/>
      <c r="BA3542" s="50"/>
      <c r="BB3542" s="50"/>
      <c r="BC3542" s="50"/>
      <c r="BD3542" s="50"/>
      <c r="BE3542" s="50"/>
      <c r="BF3542" s="50"/>
      <c r="BG3542" s="50"/>
      <c r="BH3542" s="50"/>
      <c r="BI3542" s="50"/>
      <c r="BJ3542" s="50"/>
      <c r="BK3542" s="50"/>
      <c r="BL3542" s="50"/>
      <c r="BM3542" s="50"/>
      <c r="BN3542" s="50"/>
      <c r="BO3542" s="50"/>
      <c r="BP3542" s="50"/>
      <c r="BQ3542" s="50"/>
      <c r="BR3542" s="50"/>
      <c r="BS3542" s="50"/>
      <c r="BT3542" s="50"/>
      <c r="BU3542" s="50"/>
      <c r="BV3542" s="50"/>
      <c r="BW3542" s="50"/>
      <c r="BX3542" s="50"/>
      <c r="BY3542" s="50"/>
      <c r="BZ3542" s="50"/>
      <c r="CA3542" s="50"/>
      <c r="CB3542" s="50"/>
      <c r="CC3542" s="50"/>
      <c r="CD3542" s="50"/>
      <c r="CE3542" s="50"/>
      <c r="CF3542" s="50"/>
      <c r="CG3542" s="50"/>
      <c r="CH3542" s="50"/>
      <c r="CI3542" s="50"/>
      <c r="CJ3542" s="50"/>
      <c r="CK3542" s="50"/>
      <c r="CL3542" s="50"/>
      <c r="CM3542" s="50"/>
      <c r="CN3542" s="50"/>
      <c r="CO3542" s="50"/>
      <c r="CP3542" s="50"/>
      <c r="CQ3542" s="50"/>
      <c r="CR3542" s="50"/>
      <c r="CS3542" s="50"/>
      <c r="CT3542" s="50"/>
      <c r="CU3542" s="50"/>
      <c r="CV3542" s="50"/>
      <c r="CW3542" s="50"/>
      <c r="CX3542" s="50"/>
      <c r="CY3542" s="50"/>
      <c r="CZ3542" s="50"/>
      <c r="DA3542" s="50"/>
      <c r="DB3542" s="50"/>
      <c r="DC3542" s="50"/>
      <c r="DD3542" s="50"/>
      <c r="DE3542" s="50"/>
      <c r="DF3542" s="50"/>
      <c r="DG3542" s="50"/>
    </row>
    <row r="3543" spans="1:111" x14ac:dyDescent="0.2">
      <c r="A3543" s="562"/>
      <c r="B3543" s="562"/>
      <c r="C3543" s="413"/>
      <c r="D3543" s="222" t="s">
        <v>1308</v>
      </c>
      <c r="E3543" s="353">
        <v>300</v>
      </c>
      <c r="F3543" s="352">
        <f t="shared" si="110"/>
        <v>180</v>
      </c>
      <c r="G3543" s="352">
        <f t="shared" si="111"/>
        <v>150</v>
      </c>
      <c r="H3543" s="50"/>
      <c r="I3543" s="50"/>
      <c r="J3543" s="50"/>
      <c r="K3543" s="50"/>
      <c r="L3543" s="50"/>
      <c r="M3543" s="50"/>
      <c r="N3543" s="50"/>
      <c r="O3543" s="50"/>
      <c r="P3543" s="50"/>
      <c r="Q3543" s="50"/>
      <c r="R3543" s="50"/>
      <c r="S3543" s="50"/>
      <c r="T3543" s="50"/>
      <c r="U3543" s="50"/>
      <c r="V3543" s="50"/>
      <c r="W3543" s="50"/>
      <c r="X3543" s="50"/>
      <c r="Y3543" s="50"/>
      <c r="Z3543" s="50"/>
      <c r="AA3543" s="50"/>
      <c r="AB3543" s="50"/>
      <c r="AC3543" s="50"/>
      <c r="AD3543" s="50"/>
      <c r="AE3543" s="50"/>
      <c r="AF3543" s="50"/>
      <c r="AG3543" s="50"/>
      <c r="AH3543" s="50"/>
      <c r="AI3543" s="50"/>
      <c r="AJ3543" s="50"/>
      <c r="AK3543" s="50"/>
      <c r="AL3543" s="50"/>
      <c r="AM3543" s="50"/>
      <c r="AN3543" s="50"/>
      <c r="AO3543" s="50"/>
      <c r="AP3543" s="50"/>
      <c r="AQ3543" s="50"/>
      <c r="AR3543" s="50"/>
      <c r="AS3543" s="50"/>
      <c r="AT3543" s="50"/>
      <c r="AU3543" s="50"/>
      <c r="AV3543" s="50"/>
      <c r="AW3543" s="50"/>
      <c r="AX3543" s="50"/>
      <c r="AY3543" s="50"/>
      <c r="AZ3543" s="50"/>
      <c r="BA3543" s="50"/>
      <c r="BB3543" s="50"/>
      <c r="BC3543" s="50"/>
      <c r="BD3543" s="50"/>
      <c r="BE3543" s="50"/>
      <c r="BF3543" s="50"/>
      <c r="BG3543" s="50"/>
      <c r="BH3543" s="50"/>
      <c r="BI3543" s="50"/>
      <c r="BJ3543" s="50"/>
      <c r="BK3543" s="50"/>
      <c r="BL3543" s="50"/>
      <c r="BM3543" s="50"/>
      <c r="BN3543" s="50"/>
      <c r="BO3543" s="50"/>
      <c r="BP3543" s="50"/>
      <c r="BQ3543" s="50"/>
      <c r="BR3543" s="50"/>
      <c r="BS3543" s="50"/>
      <c r="BT3543" s="50"/>
      <c r="BU3543" s="50"/>
      <c r="BV3543" s="50"/>
      <c r="BW3543" s="50"/>
      <c r="BX3543" s="50"/>
      <c r="BY3543" s="50"/>
      <c r="BZ3543" s="50"/>
      <c r="CA3543" s="50"/>
      <c r="CB3543" s="50"/>
      <c r="CC3543" s="50"/>
      <c r="CD3543" s="50"/>
      <c r="CE3543" s="50"/>
      <c r="CF3543" s="50"/>
      <c r="CG3543" s="50"/>
      <c r="CH3543" s="50"/>
      <c r="CI3543" s="50"/>
      <c r="CJ3543" s="50"/>
      <c r="CK3543" s="50"/>
      <c r="CL3543" s="50"/>
      <c r="CM3543" s="50"/>
      <c r="CN3543" s="50"/>
      <c r="CO3543" s="50"/>
      <c r="CP3543" s="50"/>
      <c r="CQ3543" s="50"/>
      <c r="CR3543" s="50"/>
      <c r="CS3543" s="50"/>
      <c r="CT3543" s="50"/>
      <c r="CU3543" s="50"/>
      <c r="CV3543" s="50"/>
      <c r="CW3543" s="50"/>
      <c r="CX3543" s="50"/>
      <c r="CY3543" s="50"/>
      <c r="CZ3543" s="50"/>
      <c r="DA3543" s="50"/>
      <c r="DB3543" s="50"/>
      <c r="DC3543" s="50"/>
      <c r="DD3543" s="50"/>
      <c r="DE3543" s="50"/>
      <c r="DF3543" s="50"/>
      <c r="DG3543" s="50"/>
    </row>
    <row r="3544" spans="1:111" x14ac:dyDescent="0.2">
      <c r="A3544" s="560" t="s">
        <v>1307</v>
      </c>
      <c r="B3544" s="560" t="s">
        <v>1309</v>
      </c>
      <c r="C3544" s="413"/>
      <c r="D3544" s="241" t="s">
        <v>1310</v>
      </c>
      <c r="E3544" s="353"/>
      <c r="F3544" s="352">
        <f t="shared" si="110"/>
        <v>0</v>
      </c>
      <c r="G3544" s="352">
        <f t="shared" si="111"/>
        <v>0</v>
      </c>
      <c r="H3544" s="50"/>
      <c r="I3544" s="50"/>
      <c r="J3544" s="50"/>
      <c r="K3544" s="50"/>
      <c r="L3544" s="50"/>
      <c r="M3544" s="50"/>
      <c r="N3544" s="50"/>
      <c r="O3544" s="50"/>
      <c r="P3544" s="50"/>
      <c r="Q3544" s="50"/>
      <c r="R3544" s="50"/>
      <c r="S3544" s="50"/>
      <c r="T3544" s="50"/>
      <c r="U3544" s="50"/>
      <c r="V3544" s="50"/>
      <c r="W3544" s="50"/>
      <c r="X3544" s="50"/>
      <c r="Y3544" s="50"/>
      <c r="Z3544" s="50"/>
      <c r="AA3544" s="50"/>
      <c r="AB3544" s="50"/>
      <c r="AC3544" s="50"/>
      <c r="AD3544" s="50"/>
      <c r="AE3544" s="50"/>
      <c r="AF3544" s="50"/>
      <c r="AG3544" s="50"/>
      <c r="AH3544" s="50"/>
      <c r="AI3544" s="50"/>
      <c r="AJ3544" s="50"/>
      <c r="AK3544" s="50"/>
      <c r="AL3544" s="50"/>
      <c r="AM3544" s="50"/>
      <c r="AN3544" s="50"/>
      <c r="AO3544" s="50"/>
      <c r="AP3544" s="50"/>
      <c r="AQ3544" s="50"/>
      <c r="AR3544" s="50"/>
      <c r="AS3544" s="50"/>
      <c r="AT3544" s="50"/>
      <c r="AU3544" s="50"/>
      <c r="AV3544" s="50"/>
      <c r="AW3544" s="50"/>
      <c r="AX3544" s="50"/>
      <c r="AY3544" s="50"/>
      <c r="AZ3544" s="50"/>
      <c r="BA3544" s="50"/>
      <c r="BB3544" s="50"/>
      <c r="BC3544" s="50"/>
      <c r="BD3544" s="50"/>
      <c r="BE3544" s="50"/>
      <c r="BF3544" s="50"/>
      <c r="BG3544" s="50"/>
      <c r="BH3544" s="50"/>
      <c r="BI3544" s="50"/>
      <c r="BJ3544" s="50"/>
      <c r="BK3544" s="50"/>
      <c r="BL3544" s="50"/>
      <c r="BM3544" s="50"/>
      <c r="BN3544" s="50"/>
      <c r="BO3544" s="50"/>
      <c r="BP3544" s="50"/>
      <c r="BQ3544" s="50"/>
      <c r="BR3544" s="50"/>
      <c r="BS3544" s="50"/>
      <c r="BT3544" s="50"/>
      <c r="BU3544" s="50"/>
      <c r="BV3544" s="50"/>
      <c r="BW3544" s="50"/>
      <c r="BX3544" s="50"/>
      <c r="BY3544" s="50"/>
      <c r="BZ3544" s="50"/>
      <c r="CA3544" s="50"/>
      <c r="CB3544" s="50"/>
      <c r="CC3544" s="50"/>
      <c r="CD3544" s="50"/>
      <c r="CE3544" s="50"/>
      <c r="CF3544" s="50"/>
      <c r="CG3544" s="50"/>
      <c r="CH3544" s="50"/>
      <c r="CI3544" s="50"/>
      <c r="CJ3544" s="50"/>
      <c r="CK3544" s="50"/>
      <c r="CL3544" s="50"/>
      <c r="CM3544" s="50"/>
      <c r="CN3544" s="50"/>
      <c r="CO3544" s="50"/>
      <c r="CP3544" s="50"/>
      <c r="CQ3544" s="50"/>
      <c r="CR3544" s="50"/>
      <c r="CS3544" s="50"/>
      <c r="CT3544" s="50"/>
      <c r="CU3544" s="50"/>
      <c r="CV3544" s="50"/>
      <c r="CW3544" s="50"/>
      <c r="CX3544" s="50"/>
      <c r="CY3544" s="50"/>
      <c r="CZ3544" s="50"/>
      <c r="DA3544" s="50"/>
      <c r="DB3544" s="50"/>
      <c r="DC3544" s="50"/>
      <c r="DD3544" s="50"/>
      <c r="DE3544" s="50"/>
      <c r="DF3544" s="50"/>
      <c r="DG3544" s="50"/>
    </row>
    <row r="3545" spans="1:111" ht="26.25" x14ac:dyDescent="0.2">
      <c r="A3545" s="561"/>
      <c r="B3545" s="561"/>
      <c r="C3545" s="413"/>
      <c r="D3545" s="222" t="s">
        <v>8401</v>
      </c>
      <c r="E3545" s="353"/>
      <c r="F3545" s="352">
        <f t="shared" si="110"/>
        <v>0</v>
      </c>
      <c r="G3545" s="352">
        <f t="shared" si="111"/>
        <v>0</v>
      </c>
      <c r="H3545" s="50"/>
      <c r="I3545" s="50"/>
      <c r="J3545" s="50"/>
      <c r="K3545" s="50"/>
      <c r="L3545" s="50"/>
      <c r="M3545" s="50"/>
      <c r="N3545" s="50"/>
      <c r="O3545" s="50"/>
      <c r="P3545" s="50"/>
      <c r="Q3545" s="50"/>
      <c r="R3545" s="50"/>
      <c r="S3545" s="50"/>
      <c r="T3545" s="50"/>
      <c r="U3545" s="50"/>
      <c r="V3545" s="50"/>
      <c r="W3545" s="50"/>
      <c r="X3545" s="50"/>
      <c r="Y3545" s="50"/>
      <c r="Z3545" s="50"/>
      <c r="AA3545" s="50"/>
      <c r="AB3545" s="50"/>
      <c r="AC3545" s="50"/>
      <c r="AD3545" s="50"/>
      <c r="AE3545" s="50"/>
      <c r="AF3545" s="50"/>
      <c r="AG3545" s="50"/>
      <c r="AH3545" s="50"/>
      <c r="AI3545" s="50"/>
      <c r="AJ3545" s="50"/>
      <c r="AK3545" s="50"/>
      <c r="AL3545" s="50"/>
      <c r="AM3545" s="50"/>
      <c r="AN3545" s="50"/>
      <c r="AO3545" s="50"/>
      <c r="AP3545" s="50"/>
      <c r="AQ3545" s="50"/>
      <c r="AR3545" s="50"/>
      <c r="AS3545" s="50"/>
      <c r="AT3545" s="50"/>
      <c r="AU3545" s="50"/>
      <c r="AV3545" s="50"/>
      <c r="AW3545" s="50"/>
      <c r="AX3545" s="50"/>
      <c r="AY3545" s="50"/>
      <c r="AZ3545" s="50"/>
      <c r="BA3545" s="50"/>
      <c r="BB3545" s="50"/>
      <c r="BC3545" s="50"/>
      <c r="BD3545" s="50"/>
      <c r="BE3545" s="50"/>
      <c r="BF3545" s="50"/>
      <c r="BG3545" s="50"/>
      <c r="BH3545" s="50"/>
      <c r="BI3545" s="50"/>
      <c r="BJ3545" s="50"/>
      <c r="BK3545" s="50"/>
      <c r="BL3545" s="50"/>
      <c r="BM3545" s="50"/>
      <c r="BN3545" s="50"/>
      <c r="BO3545" s="50"/>
      <c r="BP3545" s="50"/>
      <c r="BQ3545" s="50"/>
      <c r="BR3545" s="50"/>
      <c r="BS3545" s="50"/>
      <c r="BT3545" s="50"/>
      <c r="BU3545" s="50"/>
      <c r="BV3545" s="50"/>
      <c r="BW3545" s="50"/>
      <c r="BX3545" s="50"/>
      <c r="BY3545" s="50"/>
      <c r="BZ3545" s="50"/>
      <c r="CA3545" s="50"/>
      <c r="CB3545" s="50"/>
      <c r="CC3545" s="50"/>
      <c r="CD3545" s="50"/>
      <c r="CE3545" s="50"/>
      <c r="CF3545" s="50"/>
      <c r="CG3545" s="50"/>
      <c r="CH3545" s="50"/>
      <c r="CI3545" s="50"/>
      <c r="CJ3545" s="50"/>
      <c r="CK3545" s="50"/>
      <c r="CL3545" s="50"/>
      <c r="CM3545" s="50"/>
      <c r="CN3545" s="50"/>
      <c r="CO3545" s="50"/>
      <c r="CP3545" s="50"/>
      <c r="CQ3545" s="50"/>
      <c r="CR3545" s="50"/>
      <c r="CS3545" s="50"/>
      <c r="CT3545" s="50"/>
      <c r="CU3545" s="50"/>
      <c r="CV3545" s="50"/>
      <c r="CW3545" s="50"/>
      <c r="CX3545" s="50"/>
      <c r="CY3545" s="50"/>
      <c r="CZ3545" s="50"/>
      <c r="DA3545" s="50"/>
      <c r="DB3545" s="50"/>
      <c r="DC3545" s="50"/>
      <c r="DD3545" s="50"/>
      <c r="DE3545" s="50"/>
      <c r="DF3545" s="50"/>
      <c r="DG3545" s="50"/>
    </row>
    <row r="3546" spans="1:111" x14ac:dyDescent="0.2">
      <c r="A3546" s="561"/>
      <c r="B3546" s="561"/>
      <c r="C3546" s="413"/>
      <c r="D3546" s="222" t="s">
        <v>1311</v>
      </c>
      <c r="E3546" s="353">
        <v>700</v>
      </c>
      <c r="F3546" s="352">
        <f t="shared" si="110"/>
        <v>420</v>
      </c>
      <c r="G3546" s="352">
        <f t="shared" si="111"/>
        <v>350</v>
      </c>
      <c r="H3546" s="50"/>
      <c r="I3546" s="50"/>
      <c r="J3546" s="50"/>
      <c r="K3546" s="50"/>
      <c r="L3546" s="50"/>
      <c r="M3546" s="50"/>
      <c r="N3546" s="50"/>
      <c r="O3546" s="50"/>
      <c r="P3546" s="50"/>
      <c r="Q3546" s="50"/>
      <c r="R3546" s="50"/>
      <c r="S3546" s="50"/>
      <c r="T3546" s="50"/>
      <c r="U3546" s="50"/>
      <c r="V3546" s="50"/>
      <c r="W3546" s="50"/>
      <c r="X3546" s="50"/>
      <c r="Y3546" s="50"/>
      <c r="Z3546" s="50"/>
      <c r="AA3546" s="50"/>
      <c r="AB3546" s="50"/>
      <c r="AC3546" s="50"/>
      <c r="AD3546" s="50"/>
      <c r="AE3546" s="50"/>
      <c r="AF3546" s="50"/>
      <c r="AG3546" s="50"/>
      <c r="AH3546" s="50"/>
      <c r="AI3546" s="50"/>
      <c r="AJ3546" s="50"/>
      <c r="AK3546" s="50"/>
      <c r="AL3546" s="50"/>
      <c r="AM3546" s="50"/>
      <c r="AN3546" s="50"/>
      <c r="AO3546" s="50"/>
      <c r="AP3546" s="50"/>
      <c r="AQ3546" s="50"/>
      <c r="AR3546" s="50"/>
      <c r="AS3546" s="50"/>
      <c r="AT3546" s="50"/>
      <c r="AU3546" s="50"/>
      <c r="AV3546" s="50"/>
      <c r="AW3546" s="50"/>
      <c r="AX3546" s="50"/>
      <c r="AY3546" s="50"/>
      <c r="AZ3546" s="50"/>
      <c r="BA3546" s="50"/>
      <c r="BB3546" s="50"/>
      <c r="BC3546" s="50"/>
      <c r="BD3546" s="50"/>
      <c r="BE3546" s="50"/>
      <c r="BF3546" s="50"/>
      <c r="BG3546" s="50"/>
      <c r="BH3546" s="50"/>
      <c r="BI3546" s="50"/>
      <c r="BJ3546" s="50"/>
      <c r="BK3546" s="50"/>
      <c r="BL3546" s="50"/>
      <c r="BM3546" s="50"/>
      <c r="BN3546" s="50"/>
      <c r="BO3546" s="50"/>
      <c r="BP3546" s="50"/>
      <c r="BQ3546" s="50"/>
      <c r="BR3546" s="50"/>
      <c r="BS3546" s="50"/>
      <c r="BT3546" s="50"/>
      <c r="BU3546" s="50"/>
      <c r="BV3546" s="50"/>
      <c r="BW3546" s="50"/>
      <c r="BX3546" s="50"/>
      <c r="BY3546" s="50"/>
      <c r="BZ3546" s="50"/>
      <c r="CA3546" s="50"/>
      <c r="CB3546" s="50"/>
      <c r="CC3546" s="50"/>
      <c r="CD3546" s="50"/>
      <c r="CE3546" s="50"/>
      <c r="CF3546" s="50"/>
      <c r="CG3546" s="50"/>
      <c r="CH3546" s="50"/>
      <c r="CI3546" s="50"/>
      <c r="CJ3546" s="50"/>
      <c r="CK3546" s="50"/>
      <c r="CL3546" s="50"/>
      <c r="CM3546" s="50"/>
      <c r="CN3546" s="50"/>
      <c r="CO3546" s="50"/>
      <c r="CP3546" s="50"/>
      <c r="CQ3546" s="50"/>
      <c r="CR3546" s="50"/>
      <c r="CS3546" s="50"/>
      <c r="CT3546" s="50"/>
      <c r="CU3546" s="50"/>
      <c r="CV3546" s="50"/>
      <c r="CW3546" s="50"/>
      <c r="CX3546" s="50"/>
      <c r="CY3546" s="50"/>
      <c r="CZ3546" s="50"/>
      <c r="DA3546" s="50"/>
      <c r="DB3546" s="50"/>
      <c r="DC3546" s="50"/>
      <c r="DD3546" s="50"/>
      <c r="DE3546" s="50"/>
      <c r="DF3546" s="50"/>
      <c r="DG3546" s="50"/>
    </row>
    <row r="3547" spans="1:111" ht="26.25" x14ac:dyDescent="0.2">
      <c r="A3547" s="561"/>
      <c r="B3547" s="561"/>
      <c r="C3547" s="413"/>
      <c r="D3547" s="222" t="s">
        <v>8402</v>
      </c>
      <c r="E3547" s="353"/>
      <c r="F3547" s="352">
        <f t="shared" si="110"/>
        <v>0</v>
      </c>
      <c r="G3547" s="352">
        <f t="shared" si="111"/>
        <v>0</v>
      </c>
      <c r="H3547" s="50"/>
      <c r="I3547" s="50"/>
      <c r="J3547" s="50"/>
      <c r="K3547" s="50"/>
      <c r="L3547" s="50"/>
      <c r="M3547" s="50"/>
      <c r="N3547" s="50"/>
      <c r="O3547" s="50"/>
      <c r="P3547" s="50"/>
      <c r="Q3547" s="50"/>
      <c r="R3547" s="50"/>
      <c r="S3547" s="50"/>
      <c r="T3547" s="50"/>
      <c r="U3547" s="50"/>
      <c r="V3547" s="50"/>
      <c r="W3547" s="50"/>
      <c r="X3547" s="50"/>
      <c r="Y3547" s="50"/>
      <c r="Z3547" s="50"/>
      <c r="AA3547" s="50"/>
      <c r="AB3547" s="50"/>
      <c r="AC3547" s="50"/>
      <c r="AD3547" s="50"/>
      <c r="AE3547" s="50"/>
      <c r="AF3547" s="50"/>
      <c r="AG3547" s="50"/>
      <c r="AH3547" s="50"/>
      <c r="AI3547" s="50"/>
      <c r="AJ3547" s="50"/>
      <c r="AK3547" s="50"/>
      <c r="AL3547" s="50"/>
      <c r="AM3547" s="50"/>
      <c r="AN3547" s="50"/>
      <c r="AO3547" s="50"/>
      <c r="AP3547" s="50"/>
      <c r="AQ3547" s="50"/>
      <c r="AR3547" s="50"/>
      <c r="AS3547" s="50"/>
      <c r="AT3547" s="50"/>
      <c r="AU3547" s="50"/>
      <c r="AV3547" s="50"/>
      <c r="AW3547" s="50"/>
      <c r="AX3547" s="50"/>
      <c r="AY3547" s="50"/>
      <c r="AZ3547" s="50"/>
      <c r="BA3547" s="50"/>
      <c r="BB3547" s="50"/>
      <c r="BC3547" s="50"/>
      <c r="BD3547" s="50"/>
      <c r="BE3547" s="50"/>
      <c r="BF3547" s="50"/>
      <c r="BG3547" s="50"/>
      <c r="BH3547" s="50"/>
      <c r="BI3547" s="50"/>
      <c r="BJ3547" s="50"/>
      <c r="BK3547" s="50"/>
      <c r="BL3547" s="50"/>
      <c r="BM3547" s="50"/>
      <c r="BN3547" s="50"/>
      <c r="BO3547" s="50"/>
      <c r="BP3547" s="50"/>
      <c r="BQ3547" s="50"/>
      <c r="BR3547" s="50"/>
      <c r="BS3547" s="50"/>
      <c r="BT3547" s="50"/>
      <c r="BU3547" s="50"/>
      <c r="BV3547" s="50"/>
      <c r="BW3547" s="50"/>
      <c r="BX3547" s="50"/>
      <c r="BY3547" s="50"/>
      <c r="BZ3547" s="50"/>
      <c r="CA3547" s="50"/>
      <c r="CB3547" s="50"/>
      <c r="CC3547" s="50"/>
      <c r="CD3547" s="50"/>
      <c r="CE3547" s="50"/>
      <c r="CF3547" s="50"/>
      <c r="CG3547" s="50"/>
      <c r="CH3547" s="50"/>
      <c r="CI3547" s="50"/>
      <c r="CJ3547" s="50"/>
      <c r="CK3547" s="50"/>
      <c r="CL3547" s="50"/>
      <c r="CM3547" s="50"/>
      <c r="CN3547" s="50"/>
      <c r="CO3547" s="50"/>
      <c r="CP3547" s="50"/>
      <c r="CQ3547" s="50"/>
      <c r="CR3547" s="50"/>
      <c r="CS3547" s="50"/>
      <c r="CT3547" s="50"/>
      <c r="CU3547" s="50"/>
      <c r="CV3547" s="50"/>
      <c r="CW3547" s="50"/>
      <c r="CX3547" s="50"/>
      <c r="CY3547" s="50"/>
      <c r="CZ3547" s="50"/>
      <c r="DA3547" s="50"/>
      <c r="DB3547" s="50"/>
      <c r="DC3547" s="50"/>
      <c r="DD3547" s="50"/>
      <c r="DE3547" s="50"/>
      <c r="DF3547" s="50"/>
      <c r="DG3547" s="50"/>
    </row>
    <row r="3548" spans="1:111" x14ac:dyDescent="0.2">
      <c r="A3548" s="561"/>
      <c r="B3548" s="561"/>
      <c r="C3548" s="413"/>
      <c r="D3548" s="222" t="s">
        <v>1312</v>
      </c>
      <c r="E3548" s="353">
        <v>960</v>
      </c>
      <c r="F3548" s="352">
        <f t="shared" si="110"/>
        <v>576</v>
      </c>
      <c r="G3548" s="352">
        <f t="shared" si="111"/>
        <v>480</v>
      </c>
      <c r="H3548" s="50"/>
      <c r="I3548" s="50"/>
      <c r="J3548" s="50"/>
      <c r="K3548" s="50"/>
      <c r="L3548" s="50"/>
      <c r="M3548" s="50"/>
      <c r="N3548" s="50"/>
      <c r="O3548" s="50"/>
      <c r="P3548" s="50"/>
      <c r="Q3548" s="50"/>
      <c r="R3548" s="50"/>
      <c r="S3548" s="50"/>
      <c r="T3548" s="50"/>
      <c r="U3548" s="50"/>
      <c r="V3548" s="50"/>
      <c r="W3548" s="50"/>
      <c r="X3548" s="50"/>
      <c r="Y3548" s="50"/>
      <c r="Z3548" s="50"/>
      <c r="AA3548" s="50"/>
      <c r="AB3548" s="50"/>
      <c r="AC3548" s="50"/>
      <c r="AD3548" s="50"/>
      <c r="AE3548" s="50"/>
      <c r="AF3548" s="50"/>
      <c r="AG3548" s="50"/>
      <c r="AH3548" s="50"/>
      <c r="AI3548" s="50"/>
      <c r="AJ3548" s="50"/>
      <c r="AK3548" s="50"/>
      <c r="AL3548" s="50"/>
      <c r="AM3548" s="50"/>
      <c r="AN3548" s="50"/>
      <c r="AO3548" s="50"/>
      <c r="AP3548" s="50"/>
      <c r="AQ3548" s="50"/>
      <c r="AR3548" s="50"/>
      <c r="AS3548" s="50"/>
      <c r="AT3548" s="50"/>
      <c r="AU3548" s="50"/>
      <c r="AV3548" s="50"/>
      <c r="AW3548" s="50"/>
      <c r="AX3548" s="50"/>
      <c r="AY3548" s="50"/>
      <c r="AZ3548" s="50"/>
      <c r="BA3548" s="50"/>
      <c r="BB3548" s="50"/>
      <c r="BC3548" s="50"/>
      <c r="BD3548" s="50"/>
      <c r="BE3548" s="50"/>
      <c r="BF3548" s="50"/>
      <c r="BG3548" s="50"/>
      <c r="BH3548" s="50"/>
      <c r="BI3548" s="50"/>
      <c r="BJ3548" s="50"/>
      <c r="BK3548" s="50"/>
      <c r="BL3548" s="50"/>
      <c r="BM3548" s="50"/>
      <c r="BN3548" s="50"/>
      <c r="BO3548" s="50"/>
      <c r="BP3548" s="50"/>
      <c r="BQ3548" s="50"/>
      <c r="BR3548" s="50"/>
      <c r="BS3548" s="50"/>
      <c r="BT3548" s="50"/>
      <c r="BU3548" s="50"/>
      <c r="BV3548" s="50"/>
      <c r="BW3548" s="50"/>
      <c r="BX3548" s="50"/>
      <c r="BY3548" s="50"/>
      <c r="BZ3548" s="50"/>
      <c r="CA3548" s="50"/>
      <c r="CB3548" s="50"/>
      <c r="CC3548" s="50"/>
      <c r="CD3548" s="50"/>
      <c r="CE3548" s="50"/>
      <c r="CF3548" s="50"/>
      <c r="CG3548" s="50"/>
      <c r="CH3548" s="50"/>
      <c r="CI3548" s="50"/>
      <c r="CJ3548" s="50"/>
      <c r="CK3548" s="50"/>
      <c r="CL3548" s="50"/>
      <c r="CM3548" s="50"/>
      <c r="CN3548" s="50"/>
      <c r="CO3548" s="50"/>
      <c r="CP3548" s="50"/>
      <c r="CQ3548" s="50"/>
      <c r="CR3548" s="50"/>
      <c r="CS3548" s="50"/>
      <c r="CT3548" s="50"/>
      <c r="CU3548" s="50"/>
      <c r="CV3548" s="50"/>
      <c r="CW3548" s="50"/>
      <c r="CX3548" s="50"/>
      <c r="CY3548" s="50"/>
      <c r="CZ3548" s="50"/>
      <c r="DA3548" s="50"/>
      <c r="DB3548" s="50"/>
      <c r="DC3548" s="50"/>
      <c r="DD3548" s="50"/>
      <c r="DE3548" s="50"/>
      <c r="DF3548" s="50"/>
      <c r="DG3548" s="50"/>
    </row>
    <row r="3549" spans="1:111" ht="13.5" x14ac:dyDescent="0.2">
      <c r="A3549" s="561"/>
      <c r="B3549" s="561"/>
      <c r="C3549" s="413"/>
      <c r="D3549" s="222" t="s">
        <v>8403</v>
      </c>
      <c r="E3549" s="353"/>
      <c r="F3549" s="352">
        <f t="shared" si="110"/>
        <v>0</v>
      </c>
      <c r="G3549" s="352">
        <f t="shared" si="111"/>
        <v>0</v>
      </c>
      <c r="H3549" s="50"/>
      <c r="I3549" s="50"/>
      <c r="J3549" s="50"/>
      <c r="K3549" s="50"/>
      <c r="L3549" s="50"/>
      <c r="M3549" s="50"/>
      <c r="N3549" s="50"/>
      <c r="O3549" s="50"/>
      <c r="P3549" s="50"/>
      <c r="Q3549" s="50"/>
      <c r="R3549" s="50"/>
      <c r="S3549" s="50"/>
      <c r="T3549" s="50"/>
      <c r="U3549" s="50"/>
      <c r="V3549" s="50"/>
      <c r="W3549" s="50"/>
      <c r="X3549" s="50"/>
      <c r="Y3549" s="50"/>
      <c r="Z3549" s="50"/>
      <c r="AA3549" s="50"/>
      <c r="AB3549" s="50"/>
      <c r="AC3549" s="50"/>
      <c r="AD3549" s="50"/>
      <c r="AE3549" s="50"/>
      <c r="AF3549" s="50"/>
      <c r="AG3549" s="50"/>
      <c r="AH3549" s="50"/>
      <c r="AI3549" s="50"/>
      <c r="AJ3549" s="50"/>
      <c r="AK3549" s="50"/>
      <c r="AL3549" s="50"/>
      <c r="AM3549" s="50"/>
      <c r="AN3549" s="50"/>
      <c r="AO3549" s="50"/>
      <c r="AP3549" s="50"/>
      <c r="AQ3549" s="50"/>
      <c r="AR3549" s="50"/>
      <c r="AS3549" s="50"/>
      <c r="AT3549" s="50"/>
      <c r="AU3549" s="50"/>
      <c r="AV3549" s="50"/>
      <c r="AW3549" s="50"/>
      <c r="AX3549" s="50"/>
      <c r="AY3549" s="50"/>
      <c r="AZ3549" s="50"/>
      <c r="BA3549" s="50"/>
      <c r="BB3549" s="50"/>
      <c r="BC3549" s="50"/>
      <c r="BD3549" s="50"/>
      <c r="BE3549" s="50"/>
      <c r="BF3549" s="50"/>
      <c r="BG3549" s="50"/>
      <c r="BH3549" s="50"/>
      <c r="BI3549" s="50"/>
      <c r="BJ3549" s="50"/>
      <c r="BK3549" s="50"/>
      <c r="BL3549" s="50"/>
      <c r="BM3549" s="50"/>
      <c r="BN3549" s="50"/>
      <c r="BO3549" s="50"/>
      <c r="BP3549" s="50"/>
      <c r="BQ3549" s="50"/>
      <c r="BR3549" s="50"/>
      <c r="BS3549" s="50"/>
      <c r="BT3549" s="50"/>
      <c r="BU3549" s="50"/>
      <c r="BV3549" s="50"/>
      <c r="BW3549" s="50"/>
      <c r="BX3549" s="50"/>
      <c r="BY3549" s="50"/>
      <c r="BZ3549" s="50"/>
      <c r="CA3549" s="50"/>
      <c r="CB3549" s="50"/>
      <c r="CC3549" s="50"/>
      <c r="CD3549" s="50"/>
      <c r="CE3549" s="50"/>
      <c r="CF3549" s="50"/>
      <c r="CG3549" s="50"/>
      <c r="CH3549" s="50"/>
      <c r="CI3549" s="50"/>
      <c r="CJ3549" s="50"/>
      <c r="CK3549" s="50"/>
      <c r="CL3549" s="50"/>
      <c r="CM3549" s="50"/>
      <c r="CN3549" s="50"/>
      <c r="CO3549" s="50"/>
      <c r="CP3549" s="50"/>
      <c r="CQ3549" s="50"/>
      <c r="CR3549" s="50"/>
      <c r="CS3549" s="50"/>
      <c r="CT3549" s="50"/>
      <c r="CU3549" s="50"/>
      <c r="CV3549" s="50"/>
      <c r="CW3549" s="50"/>
      <c r="CX3549" s="50"/>
      <c r="CY3549" s="50"/>
      <c r="CZ3549" s="50"/>
      <c r="DA3549" s="50"/>
      <c r="DB3549" s="50"/>
      <c r="DC3549" s="50"/>
      <c r="DD3549" s="50"/>
      <c r="DE3549" s="50"/>
      <c r="DF3549" s="50"/>
      <c r="DG3549" s="50"/>
    </row>
    <row r="3550" spans="1:111" x14ac:dyDescent="0.2">
      <c r="A3550" s="561"/>
      <c r="B3550" s="561"/>
      <c r="C3550" s="413"/>
      <c r="D3550" s="222" t="s">
        <v>8404</v>
      </c>
      <c r="E3550" s="353"/>
      <c r="F3550" s="352">
        <f t="shared" si="110"/>
        <v>0</v>
      </c>
      <c r="G3550" s="352">
        <f t="shared" si="111"/>
        <v>0</v>
      </c>
      <c r="H3550" s="50"/>
      <c r="I3550" s="50"/>
      <c r="J3550" s="50"/>
      <c r="K3550" s="50"/>
      <c r="L3550" s="50"/>
      <c r="M3550" s="50"/>
      <c r="N3550" s="50"/>
      <c r="O3550" s="50"/>
      <c r="P3550" s="50"/>
      <c r="Q3550" s="50"/>
      <c r="R3550" s="50"/>
      <c r="S3550" s="50"/>
      <c r="T3550" s="50"/>
      <c r="U3550" s="50"/>
      <c r="V3550" s="50"/>
      <c r="W3550" s="50"/>
      <c r="X3550" s="50"/>
      <c r="Y3550" s="50"/>
      <c r="Z3550" s="50"/>
      <c r="AA3550" s="50"/>
      <c r="AB3550" s="50"/>
      <c r="AC3550" s="50"/>
      <c r="AD3550" s="50"/>
      <c r="AE3550" s="50"/>
      <c r="AF3550" s="50"/>
      <c r="AG3550" s="50"/>
      <c r="AH3550" s="50"/>
      <c r="AI3550" s="50"/>
      <c r="AJ3550" s="50"/>
      <c r="AK3550" s="50"/>
      <c r="AL3550" s="50"/>
      <c r="AM3550" s="50"/>
      <c r="AN3550" s="50"/>
      <c r="AO3550" s="50"/>
      <c r="AP3550" s="50"/>
      <c r="AQ3550" s="50"/>
      <c r="AR3550" s="50"/>
      <c r="AS3550" s="50"/>
      <c r="AT3550" s="50"/>
      <c r="AU3550" s="50"/>
      <c r="AV3550" s="50"/>
      <c r="AW3550" s="50"/>
      <c r="AX3550" s="50"/>
      <c r="AY3550" s="50"/>
      <c r="AZ3550" s="50"/>
      <c r="BA3550" s="50"/>
      <c r="BB3550" s="50"/>
      <c r="BC3550" s="50"/>
      <c r="BD3550" s="50"/>
      <c r="BE3550" s="50"/>
      <c r="BF3550" s="50"/>
      <c r="BG3550" s="50"/>
      <c r="BH3550" s="50"/>
      <c r="BI3550" s="50"/>
      <c r="BJ3550" s="50"/>
      <c r="BK3550" s="50"/>
      <c r="BL3550" s="50"/>
      <c r="BM3550" s="50"/>
      <c r="BN3550" s="50"/>
      <c r="BO3550" s="50"/>
      <c r="BP3550" s="50"/>
      <c r="BQ3550" s="50"/>
      <c r="BR3550" s="50"/>
      <c r="BS3550" s="50"/>
      <c r="BT3550" s="50"/>
      <c r="BU3550" s="50"/>
      <c r="BV3550" s="50"/>
      <c r="BW3550" s="50"/>
      <c r="BX3550" s="50"/>
      <c r="BY3550" s="50"/>
      <c r="BZ3550" s="50"/>
      <c r="CA3550" s="50"/>
      <c r="CB3550" s="50"/>
      <c r="CC3550" s="50"/>
      <c r="CD3550" s="50"/>
      <c r="CE3550" s="50"/>
      <c r="CF3550" s="50"/>
      <c r="CG3550" s="50"/>
      <c r="CH3550" s="50"/>
      <c r="CI3550" s="50"/>
      <c r="CJ3550" s="50"/>
      <c r="CK3550" s="50"/>
      <c r="CL3550" s="50"/>
      <c r="CM3550" s="50"/>
      <c r="CN3550" s="50"/>
      <c r="CO3550" s="50"/>
      <c r="CP3550" s="50"/>
      <c r="CQ3550" s="50"/>
      <c r="CR3550" s="50"/>
      <c r="CS3550" s="50"/>
      <c r="CT3550" s="50"/>
      <c r="CU3550" s="50"/>
      <c r="CV3550" s="50"/>
      <c r="CW3550" s="50"/>
      <c r="CX3550" s="50"/>
      <c r="CY3550" s="50"/>
      <c r="CZ3550" s="50"/>
      <c r="DA3550" s="50"/>
      <c r="DB3550" s="50"/>
      <c r="DC3550" s="50"/>
      <c r="DD3550" s="50"/>
      <c r="DE3550" s="50"/>
      <c r="DF3550" s="50"/>
      <c r="DG3550" s="50"/>
    </row>
    <row r="3551" spans="1:111" ht="26.25" x14ac:dyDescent="0.2">
      <c r="A3551" s="561"/>
      <c r="B3551" s="561"/>
      <c r="C3551" s="413"/>
      <c r="D3551" s="222" t="s">
        <v>8405</v>
      </c>
      <c r="E3551" s="353"/>
      <c r="F3551" s="352">
        <f t="shared" si="110"/>
        <v>0</v>
      </c>
      <c r="G3551" s="352">
        <f t="shared" si="111"/>
        <v>0</v>
      </c>
      <c r="H3551" s="50"/>
      <c r="I3551" s="50"/>
      <c r="J3551" s="50"/>
      <c r="K3551" s="50"/>
      <c r="L3551" s="50"/>
      <c r="M3551" s="50"/>
      <c r="N3551" s="50"/>
      <c r="O3551" s="50"/>
      <c r="P3551" s="50"/>
      <c r="Q3551" s="50"/>
      <c r="R3551" s="50"/>
      <c r="S3551" s="50"/>
      <c r="T3551" s="50"/>
      <c r="U3551" s="50"/>
      <c r="V3551" s="50"/>
      <c r="W3551" s="50"/>
      <c r="X3551" s="50"/>
      <c r="Y3551" s="50"/>
      <c r="Z3551" s="50"/>
      <c r="AA3551" s="50"/>
      <c r="AB3551" s="50"/>
      <c r="AC3551" s="50"/>
      <c r="AD3551" s="50"/>
      <c r="AE3551" s="50"/>
      <c r="AF3551" s="50"/>
      <c r="AG3551" s="50"/>
      <c r="AH3551" s="50"/>
      <c r="AI3551" s="50"/>
      <c r="AJ3551" s="50"/>
      <c r="AK3551" s="50"/>
      <c r="AL3551" s="50"/>
      <c r="AM3551" s="50"/>
      <c r="AN3551" s="50"/>
      <c r="AO3551" s="50"/>
      <c r="AP3551" s="50"/>
      <c r="AQ3551" s="50"/>
      <c r="AR3551" s="50"/>
      <c r="AS3551" s="50"/>
      <c r="AT3551" s="50"/>
      <c r="AU3551" s="50"/>
      <c r="AV3551" s="50"/>
      <c r="AW3551" s="50"/>
      <c r="AX3551" s="50"/>
      <c r="AY3551" s="50"/>
      <c r="AZ3551" s="50"/>
      <c r="BA3551" s="50"/>
      <c r="BB3551" s="50"/>
      <c r="BC3551" s="50"/>
      <c r="BD3551" s="50"/>
      <c r="BE3551" s="50"/>
      <c r="BF3551" s="50"/>
      <c r="BG3551" s="50"/>
      <c r="BH3551" s="50"/>
      <c r="BI3551" s="50"/>
      <c r="BJ3551" s="50"/>
      <c r="BK3551" s="50"/>
      <c r="BL3551" s="50"/>
      <c r="BM3551" s="50"/>
      <c r="BN3551" s="50"/>
      <c r="BO3551" s="50"/>
      <c r="BP3551" s="50"/>
      <c r="BQ3551" s="50"/>
      <c r="BR3551" s="50"/>
      <c r="BS3551" s="50"/>
      <c r="BT3551" s="50"/>
      <c r="BU3551" s="50"/>
      <c r="BV3551" s="50"/>
      <c r="BW3551" s="50"/>
      <c r="BX3551" s="50"/>
      <c r="BY3551" s="50"/>
      <c r="BZ3551" s="50"/>
      <c r="CA3551" s="50"/>
      <c r="CB3551" s="50"/>
      <c r="CC3551" s="50"/>
      <c r="CD3551" s="50"/>
      <c r="CE3551" s="50"/>
      <c r="CF3551" s="50"/>
      <c r="CG3551" s="50"/>
      <c r="CH3551" s="50"/>
      <c r="CI3551" s="50"/>
      <c r="CJ3551" s="50"/>
      <c r="CK3551" s="50"/>
      <c r="CL3551" s="50"/>
      <c r="CM3551" s="50"/>
      <c r="CN3551" s="50"/>
      <c r="CO3551" s="50"/>
      <c r="CP3551" s="50"/>
      <c r="CQ3551" s="50"/>
      <c r="CR3551" s="50"/>
      <c r="CS3551" s="50"/>
      <c r="CT3551" s="50"/>
      <c r="CU3551" s="50"/>
      <c r="CV3551" s="50"/>
      <c r="CW3551" s="50"/>
      <c r="CX3551" s="50"/>
      <c r="CY3551" s="50"/>
      <c r="CZ3551" s="50"/>
      <c r="DA3551" s="50"/>
      <c r="DB3551" s="50"/>
      <c r="DC3551" s="50"/>
      <c r="DD3551" s="50"/>
      <c r="DE3551" s="50"/>
      <c r="DF3551" s="50"/>
      <c r="DG3551" s="50"/>
    </row>
    <row r="3552" spans="1:111" x14ac:dyDescent="0.2">
      <c r="A3552" s="561"/>
      <c r="B3552" s="561"/>
      <c r="C3552" s="413"/>
      <c r="D3552" s="222" t="s">
        <v>1313</v>
      </c>
      <c r="E3552" s="353">
        <v>1100</v>
      </c>
      <c r="F3552" s="352">
        <f t="shared" si="110"/>
        <v>660</v>
      </c>
      <c r="G3552" s="352">
        <f t="shared" si="111"/>
        <v>550</v>
      </c>
      <c r="H3552" s="50"/>
      <c r="I3552" s="50"/>
      <c r="J3552" s="50"/>
      <c r="K3552" s="50"/>
      <c r="L3552" s="50"/>
      <c r="M3552" s="50"/>
      <c r="N3552" s="50"/>
      <c r="O3552" s="50"/>
      <c r="P3552" s="50"/>
      <c r="Q3552" s="50"/>
      <c r="R3552" s="50"/>
      <c r="S3552" s="50"/>
      <c r="T3552" s="50"/>
      <c r="U3552" s="50"/>
      <c r="V3552" s="50"/>
      <c r="W3552" s="50"/>
      <c r="X3552" s="50"/>
      <c r="Y3552" s="50"/>
      <c r="Z3552" s="50"/>
      <c r="AA3552" s="50"/>
      <c r="AB3552" s="50"/>
      <c r="AC3552" s="50"/>
      <c r="AD3552" s="50"/>
      <c r="AE3552" s="50"/>
      <c r="AF3552" s="50"/>
      <c r="AG3552" s="50"/>
      <c r="AH3552" s="50"/>
      <c r="AI3552" s="50"/>
      <c r="AJ3552" s="50"/>
      <c r="AK3552" s="50"/>
      <c r="AL3552" s="50"/>
      <c r="AM3552" s="50"/>
      <c r="AN3552" s="50"/>
      <c r="AO3552" s="50"/>
      <c r="AP3552" s="50"/>
      <c r="AQ3552" s="50"/>
      <c r="AR3552" s="50"/>
      <c r="AS3552" s="50"/>
      <c r="AT3552" s="50"/>
      <c r="AU3552" s="50"/>
      <c r="AV3552" s="50"/>
      <c r="AW3552" s="50"/>
      <c r="AX3552" s="50"/>
      <c r="AY3552" s="50"/>
      <c r="AZ3552" s="50"/>
      <c r="BA3552" s="50"/>
      <c r="BB3552" s="50"/>
      <c r="BC3552" s="50"/>
      <c r="BD3552" s="50"/>
      <c r="BE3552" s="50"/>
      <c r="BF3552" s="50"/>
      <c r="BG3552" s="50"/>
      <c r="BH3552" s="50"/>
      <c r="BI3552" s="50"/>
      <c r="BJ3552" s="50"/>
      <c r="BK3552" s="50"/>
      <c r="BL3552" s="50"/>
      <c r="BM3552" s="50"/>
      <c r="BN3552" s="50"/>
      <c r="BO3552" s="50"/>
      <c r="BP3552" s="50"/>
      <c r="BQ3552" s="50"/>
      <c r="BR3552" s="50"/>
      <c r="BS3552" s="50"/>
      <c r="BT3552" s="50"/>
      <c r="BU3552" s="50"/>
      <c r="BV3552" s="50"/>
      <c r="BW3552" s="50"/>
      <c r="BX3552" s="50"/>
      <c r="BY3552" s="50"/>
      <c r="BZ3552" s="50"/>
      <c r="CA3552" s="50"/>
      <c r="CB3552" s="50"/>
      <c r="CC3552" s="50"/>
      <c r="CD3552" s="50"/>
      <c r="CE3552" s="50"/>
      <c r="CF3552" s="50"/>
      <c r="CG3552" s="50"/>
      <c r="CH3552" s="50"/>
      <c r="CI3552" s="50"/>
      <c r="CJ3552" s="50"/>
      <c r="CK3552" s="50"/>
      <c r="CL3552" s="50"/>
      <c r="CM3552" s="50"/>
      <c r="CN3552" s="50"/>
      <c r="CO3552" s="50"/>
      <c r="CP3552" s="50"/>
      <c r="CQ3552" s="50"/>
      <c r="CR3552" s="50"/>
      <c r="CS3552" s="50"/>
      <c r="CT3552" s="50"/>
      <c r="CU3552" s="50"/>
      <c r="CV3552" s="50"/>
      <c r="CW3552" s="50"/>
      <c r="CX3552" s="50"/>
      <c r="CY3552" s="50"/>
      <c r="CZ3552" s="50"/>
      <c r="DA3552" s="50"/>
      <c r="DB3552" s="50"/>
      <c r="DC3552" s="50"/>
      <c r="DD3552" s="50"/>
      <c r="DE3552" s="50"/>
      <c r="DF3552" s="50"/>
      <c r="DG3552" s="50"/>
    </row>
    <row r="3553" spans="1:111" ht="26.25" x14ac:dyDescent="0.2">
      <c r="A3553" s="561"/>
      <c r="B3553" s="561"/>
      <c r="C3553" s="413"/>
      <c r="D3553" s="222" t="s">
        <v>8406</v>
      </c>
      <c r="E3553" s="353"/>
      <c r="F3553" s="352">
        <f t="shared" si="110"/>
        <v>0</v>
      </c>
      <c r="G3553" s="352">
        <f t="shared" si="111"/>
        <v>0</v>
      </c>
      <c r="H3553" s="50"/>
      <c r="I3553" s="50"/>
      <c r="J3553" s="50"/>
      <c r="K3553" s="50"/>
      <c r="L3553" s="50"/>
      <c r="M3553" s="50"/>
      <c r="N3553" s="50"/>
      <c r="O3553" s="50"/>
      <c r="P3553" s="50"/>
      <c r="Q3553" s="50"/>
      <c r="R3553" s="50"/>
      <c r="S3553" s="50"/>
      <c r="T3553" s="50"/>
      <c r="U3553" s="50"/>
      <c r="V3553" s="50"/>
      <c r="W3553" s="50"/>
      <c r="X3553" s="50"/>
      <c r="Y3553" s="50"/>
      <c r="Z3553" s="50"/>
      <c r="AA3553" s="50"/>
      <c r="AB3553" s="50"/>
      <c r="AC3553" s="50"/>
      <c r="AD3553" s="50"/>
      <c r="AE3553" s="50"/>
      <c r="AF3553" s="50"/>
      <c r="AG3553" s="50"/>
      <c r="AH3553" s="50"/>
      <c r="AI3553" s="50"/>
      <c r="AJ3553" s="50"/>
      <c r="AK3553" s="50"/>
      <c r="AL3553" s="50"/>
      <c r="AM3553" s="50"/>
      <c r="AN3553" s="50"/>
      <c r="AO3553" s="50"/>
      <c r="AP3553" s="50"/>
      <c r="AQ3553" s="50"/>
      <c r="AR3553" s="50"/>
      <c r="AS3553" s="50"/>
      <c r="AT3553" s="50"/>
      <c r="AU3553" s="50"/>
      <c r="AV3553" s="50"/>
      <c r="AW3553" s="50"/>
      <c r="AX3553" s="50"/>
      <c r="AY3553" s="50"/>
      <c r="AZ3553" s="50"/>
      <c r="BA3553" s="50"/>
      <c r="BB3553" s="50"/>
      <c r="BC3553" s="50"/>
      <c r="BD3553" s="50"/>
      <c r="BE3553" s="50"/>
      <c r="BF3553" s="50"/>
      <c r="BG3553" s="50"/>
      <c r="BH3553" s="50"/>
      <c r="BI3553" s="50"/>
      <c r="BJ3553" s="50"/>
      <c r="BK3553" s="50"/>
      <c r="BL3553" s="50"/>
      <c r="BM3553" s="50"/>
      <c r="BN3553" s="50"/>
      <c r="BO3553" s="50"/>
      <c r="BP3553" s="50"/>
      <c r="BQ3553" s="50"/>
      <c r="BR3553" s="50"/>
      <c r="BS3553" s="50"/>
      <c r="BT3553" s="50"/>
      <c r="BU3553" s="50"/>
      <c r="BV3553" s="50"/>
      <c r="BW3553" s="50"/>
      <c r="BX3553" s="50"/>
      <c r="BY3553" s="50"/>
      <c r="BZ3553" s="50"/>
      <c r="CA3553" s="50"/>
      <c r="CB3553" s="50"/>
      <c r="CC3553" s="50"/>
      <c r="CD3553" s="50"/>
      <c r="CE3553" s="50"/>
      <c r="CF3553" s="50"/>
      <c r="CG3553" s="50"/>
      <c r="CH3553" s="50"/>
      <c r="CI3553" s="50"/>
      <c r="CJ3553" s="50"/>
      <c r="CK3553" s="50"/>
      <c r="CL3553" s="50"/>
      <c r="CM3553" s="50"/>
      <c r="CN3553" s="50"/>
      <c r="CO3553" s="50"/>
      <c r="CP3553" s="50"/>
      <c r="CQ3553" s="50"/>
      <c r="CR3553" s="50"/>
      <c r="CS3553" s="50"/>
      <c r="CT3553" s="50"/>
      <c r="CU3553" s="50"/>
      <c r="CV3553" s="50"/>
      <c r="CW3553" s="50"/>
      <c r="CX3553" s="50"/>
      <c r="CY3553" s="50"/>
      <c r="CZ3553" s="50"/>
      <c r="DA3553" s="50"/>
      <c r="DB3553" s="50"/>
      <c r="DC3553" s="50"/>
      <c r="DD3553" s="50"/>
      <c r="DE3553" s="50"/>
      <c r="DF3553" s="50"/>
      <c r="DG3553" s="50"/>
    </row>
    <row r="3554" spans="1:111" ht="27" x14ac:dyDescent="0.2">
      <c r="A3554" s="561"/>
      <c r="B3554" s="561"/>
      <c r="C3554" s="413"/>
      <c r="D3554" s="222" t="s">
        <v>8407</v>
      </c>
      <c r="E3554" s="353"/>
      <c r="F3554" s="352">
        <f t="shared" si="110"/>
        <v>0</v>
      </c>
      <c r="G3554" s="352">
        <f t="shared" si="111"/>
        <v>0</v>
      </c>
      <c r="H3554" s="50"/>
      <c r="I3554" s="50"/>
      <c r="J3554" s="50"/>
      <c r="K3554" s="50"/>
      <c r="L3554" s="50"/>
      <c r="M3554" s="50"/>
      <c r="N3554" s="50"/>
      <c r="O3554" s="50"/>
      <c r="P3554" s="50"/>
      <c r="Q3554" s="50"/>
      <c r="R3554" s="50"/>
      <c r="S3554" s="50"/>
      <c r="T3554" s="50"/>
      <c r="U3554" s="50"/>
      <c r="V3554" s="50"/>
      <c r="W3554" s="50"/>
      <c r="X3554" s="50"/>
      <c r="Y3554" s="50"/>
      <c r="Z3554" s="50"/>
      <c r="AA3554" s="50"/>
      <c r="AB3554" s="50"/>
      <c r="AC3554" s="50"/>
      <c r="AD3554" s="50"/>
      <c r="AE3554" s="50"/>
      <c r="AF3554" s="50"/>
      <c r="AG3554" s="50"/>
      <c r="AH3554" s="50"/>
      <c r="AI3554" s="50"/>
      <c r="AJ3554" s="50"/>
      <c r="AK3554" s="50"/>
      <c r="AL3554" s="50"/>
      <c r="AM3554" s="50"/>
      <c r="AN3554" s="50"/>
      <c r="AO3554" s="50"/>
      <c r="AP3554" s="50"/>
      <c r="AQ3554" s="50"/>
      <c r="AR3554" s="50"/>
      <c r="AS3554" s="50"/>
      <c r="AT3554" s="50"/>
      <c r="AU3554" s="50"/>
      <c r="AV3554" s="50"/>
      <c r="AW3554" s="50"/>
      <c r="AX3554" s="50"/>
      <c r="AY3554" s="50"/>
      <c r="AZ3554" s="50"/>
      <c r="BA3554" s="50"/>
      <c r="BB3554" s="50"/>
      <c r="BC3554" s="50"/>
      <c r="BD3554" s="50"/>
      <c r="BE3554" s="50"/>
      <c r="BF3554" s="50"/>
      <c r="BG3554" s="50"/>
      <c r="BH3554" s="50"/>
      <c r="BI3554" s="50"/>
      <c r="BJ3554" s="50"/>
      <c r="BK3554" s="50"/>
      <c r="BL3554" s="50"/>
      <c r="BM3554" s="50"/>
      <c r="BN3554" s="50"/>
      <c r="BO3554" s="50"/>
      <c r="BP3554" s="50"/>
      <c r="BQ3554" s="50"/>
      <c r="BR3554" s="50"/>
      <c r="BS3554" s="50"/>
      <c r="BT3554" s="50"/>
      <c r="BU3554" s="50"/>
      <c r="BV3554" s="50"/>
      <c r="BW3554" s="50"/>
      <c r="BX3554" s="50"/>
      <c r="BY3554" s="50"/>
      <c r="BZ3554" s="50"/>
      <c r="CA3554" s="50"/>
      <c r="CB3554" s="50"/>
      <c r="CC3554" s="50"/>
      <c r="CD3554" s="50"/>
      <c r="CE3554" s="50"/>
      <c r="CF3554" s="50"/>
      <c r="CG3554" s="50"/>
      <c r="CH3554" s="50"/>
      <c r="CI3554" s="50"/>
      <c r="CJ3554" s="50"/>
      <c r="CK3554" s="50"/>
      <c r="CL3554" s="50"/>
      <c r="CM3554" s="50"/>
      <c r="CN3554" s="50"/>
      <c r="CO3554" s="50"/>
      <c r="CP3554" s="50"/>
      <c r="CQ3554" s="50"/>
      <c r="CR3554" s="50"/>
      <c r="CS3554" s="50"/>
      <c r="CT3554" s="50"/>
      <c r="CU3554" s="50"/>
      <c r="CV3554" s="50"/>
      <c r="CW3554" s="50"/>
      <c r="CX3554" s="50"/>
      <c r="CY3554" s="50"/>
      <c r="CZ3554" s="50"/>
      <c r="DA3554" s="50"/>
      <c r="DB3554" s="50"/>
      <c r="DC3554" s="50"/>
      <c r="DD3554" s="50"/>
      <c r="DE3554" s="50"/>
      <c r="DF3554" s="50"/>
      <c r="DG3554" s="50"/>
    </row>
    <row r="3555" spans="1:111" x14ac:dyDescent="0.2">
      <c r="A3555" s="562"/>
      <c r="B3555" s="562"/>
      <c r="C3555" s="413"/>
      <c r="D3555" s="127" t="s">
        <v>1314</v>
      </c>
      <c r="E3555" s="353">
        <v>400</v>
      </c>
      <c r="F3555" s="352">
        <f t="shared" si="110"/>
        <v>240</v>
      </c>
      <c r="G3555" s="352">
        <f t="shared" si="111"/>
        <v>200</v>
      </c>
      <c r="H3555" s="50"/>
      <c r="I3555" s="50"/>
      <c r="J3555" s="50"/>
      <c r="K3555" s="50"/>
      <c r="L3555" s="50"/>
      <c r="M3555" s="50"/>
      <c r="N3555" s="50"/>
      <c r="O3555" s="50"/>
      <c r="P3555" s="50"/>
      <c r="Q3555" s="50"/>
      <c r="R3555" s="50"/>
      <c r="S3555" s="50"/>
      <c r="T3555" s="50"/>
      <c r="U3555" s="50"/>
      <c r="V3555" s="50"/>
      <c r="W3555" s="50"/>
      <c r="X3555" s="50"/>
      <c r="Y3555" s="50"/>
      <c r="Z3555" s="50"/>
      <c r="AA3555" s="50"/>
      <c r="AB3555" s="50"/>
      <c r="AC3555" s="50"/>
      <c r="AD3555" s="50"/>
      <c r="AE3555" s="50"/>
      <c r="AF3555" s="50"/>
      <c r="AG3555" s="50"/>
      <c r="AH3555" s="50"/>
      <c r="AI3555" s="50"/>
      <c r="AJ3555" s="50"/>
      <c r="AK3555" s="50"/>
      <c r="AL3555" s="50"/>
      <c r="AM3555" s="50"/>
      <c r="AN3555" s="50"/>
      <c r="AO3555" s="50"/>
      <c r="AP3555" s="50"/>
      <c r="AQ3555" s="50"/>
      <c r="AR3555" s="50"/>
      <c r="AS3555" s="50"/>
      <c r="AT3555" s="50"/>
      <c r="AU3555" s="50"/>
      <c r="AV3555" s="50"/>
      <c r="AW3555" s="50"/>
      <c r="AX3555" s="50"/>
      <c r="AY3555" s="50"/>
      <c r="AZ3555" s="50"/>
      <c r="BA3555" s="50"/>
      <c r="BB3555" s="50"/>
      <c r="BC3555" s="50"/>
      <c r="BD3555" s="50"/>
      <c r="BE3555" s="50"/>
      <c r="BF3555" s="50"/>
      <c r="BG3555" s="50"/>
      <c r="BH3555" s="50"/>
      <c r="BI3555" s="50"/>
      <c r="BJ3555" s="50"/>
      <c r="BK3555" s="50"/>
      <c r="BL3555" s="50"/>
      <c r="BM3555" s="50"/>
      <c r="BN3555" s="50"/>
      <c r="BO3555" s="50"/>
      <c r="BP3555" s="50"/>
      <c r="BQ3555" s="50"/>
      <c r="BR3555" s="50"/>
      <c r="BS3555" s="50"/>
      <c r="BT3555" s="50"/>
      <c r="BU3555" s="50"/>
      <c r="BV3555" s="50"/>
      <c r="BW3555" s="50"/>
      <c r="BX3555" s="50"/>
      <c r="BY3555" s="50"/>
      <c r="BZ3555" s="50"/>
      <c r="CA3555" s="50"/>
      <c r="CB3555" s="50"/>
      <c r="CC3555" s="50"/>
      <c r="CD3555" s="50"/>
      <c r="CE3555" s="50"/>
      <c r="CF3555" s="50"/>
      <c r="CG3555" s="50"/>
      <c r="CH3555" s="50"/>
      <c r="CI3555" s="50"/>
      <c r="CJ3555" s="50"/>
      <c r="CK3555" s="50"/>
      <c r="CL3555" s="50"/>
      <c r="CM3555" s="50"/>
      <c r="CN3555" s="50"/>
      <c r="CO3555" s="50"/>
      <c r="CP3555" s="50"/>
      <c r="CQ3555" s="50"/>
      <c r="CR3555" s="50"/>
      <c r="CS3555" s="50"/>
      <c r="CT3555" s="50"/>
      <c r="CU3555" s="50"/>
      <c r="CV3555" s="50"/>
      <c r="CW3555" s="50"/>
      <c r="CX3555" s="50"/>
      <c r="CY3555" s="50"/>
      <c r="CZ3555" s="50"/>
      <c r="DA3555" s="50"/>
      <c r="DB3555" s="50"/>
      <c r="DC3555" s="50"/>
      <c r="DD3555" s="50"/>
      <c r="DE3555" s="50"/>
      <c r="DF3555" s="50"/>
      <c r="DG3555" s="50"/>
    </row>
    <row r="3556" spans="1:111" x14ac:dyDescent="0.2">
      <c r="A3556" s="560" t="s">
        <v>1309</v>
      </c>
      <c r="B3556" s="560" t="s">
        <v>1315</v>
      </c>
      <c r="C3556" s="413"/>
      <c r="D3556" s="241" t="s">
        <v>1316</v>
      </c>
      <c r="E3556" s="353"/>
      <c r="F3556" s="352">
        <f t="shared" si="110"/>
        <v>0</v>
      </c>
      <c r="G3556" s="352">
        <f t="shared" si="111"/>
        <v>0</v>
      </c>
      <c r="H3556" s="50"/>
      <c r="I3556" s="50"/>
      <c r="J3556" s="50"/>
      <c r="K3556" s="50"/>
      <c r="L3556" s="50"/>
      <c r="M3556" s="50"/>
      <c r="N3556" s="50"/>
      <c r="O3556" s="50"/>
      <c r="P3556" s="50"/>
      <c r="Q3556" s="50"/>
      <c r="R3556" s="50"/>
      <c r="S3556" s="50"/>
      <c r="T3556" s="50"/>
      <c r="U3556" s="50"/>
      <c r="V3556" s="50"/>
      <c r="W3556" s="50"/>
      <c r="X3556" s="50"/>
      <c r="Y3556" s="50"/>
      <c r="Z3556" s="50"/>
      <c r="AA3556" s="50"/>
      <c r="AB3556" s="50"/>
      <c r="AC3556" s="50"/>
      <c r="AD3556" s="50"/>
      <c r="AE3556" s="50"/>
      <c r="AF3556" s="50"/>
      <c r="AG3556" s="50"/>
      <c r="AH3556" s="50"/>
      <c r="AI3556" s="50"/>
      <c r="AJ3556" s="50"/>
      <c r="AK3556" s="50"/>
      <c r="AL3556" s="50"/>
      <c r="AM3556" s="50"/>
      <c r="AN3556" s="50"/>
      <c r="AO3556" s="50"/>
      <c r="AP3556" s="50"/>
      <c r="AQ3556" s="50"/>
      <c r="AR3556" s="50"/>
      <c r="AS3556" s="50"/>
      <c r="AT3556" s="50"/>
      <c r="AU3556" s="50"/>
      <c r="AV3556" s="50"/>
      <c r="AW3556" s="50"/>
      <c r="AX3556" s="50"/>
      <c r="AY3556" s="50"/>
      <c r="AZ3556" s="50"/>
      <c r="BA3556" s="50"/>
      <c r="BB3556" s="50"/>
      <c r="BC3556" s="50"/>
      <c r="BD3556" s="50"/>
      <c r="BE3556" s="50"/>
      <c r="BF3556" s="50"/>
      <c r="BG3556" s="50"/>
      <c r="BH3556" s="50"/>
      <c r="BI3556" s="50"/>
      <c r="BJ3556" s="50"/>
      <c r="BK3556" s="50"/>
      <c r="BL3556" s="50"/>
      <c r="BM3556" s="50"/>
      <c r="BN3556" s="50"/>
      <c r="BO3556" s="50"/>
      <c r="BP3556" s="50"/>
      <c r="BQ3556" s="50"/>
      <c r="BR3556" s="50"/>
      <c r="BS3556" s="50"/>
      <c r="BT3556" s="50"/>
      <c r="BU3556" s="50"/>
      <c r="BV3556" s="50"/>
      <c r="BW3556" s="50"/>
      <c r="BX3556" s="50"/>
      <c r="BY3556" s="50"/>
      <c r="BZ3556" s="50"/>
      <c r="CA3556" s="50"/>
      <c r="CB3556" s="50"/>
      <c r="CC3556" s="50"/>
      <c r="CD3556" s="50"/>
      <c r="CE3556" s="50"/>
      <c r="CF3556" s="50"/>
      <c r="CG3556" s="50"/>
      <c r="CH3556" s="50"/>
      <c r="CI3556" s="50"/>
      <c r="CJ3556" s="50"/>
      <c r="CK3556" s="50"/>
      <c r="CL3556" s="50"/>
      <c r="CM3556" s="50"/>
      <c r="CN3556" s="50"/>
      <c r="CO3556" s="50"/>
      <c r="CP3556" s="50"/>
      <c r="CQ3556" s="50"/>
      <c r="CR3556" s="50"/>
      <c r="CS3556" s="50"/>
      <c r="CT3556" s="50"/>
      <c r="CU3556" s="50"/>
      <c r="CV3556" s="50"/>
      <c r="CW3556" s="50"/>
      <c r="CX3556" s="50"/>
      <c r="CY3556" s="50"/>
      <c r="CZ3556" s="50"/>
      <c r="DA3556" s="50"/>
      <c r="DB3556" s="50"/>
      <c r="DC3556" s="50"/>
      <c r="DD3556" s="50"/>
      <c r="DE3556" s="50"/>
      <c r="DF3556" s="50"/>
      <c r="DG3556" s="50"/>
    </row>
    <row r="3557" spans="1:111" ht="26.25" x14ac:dyDescent="0.2">
      <c r="A3557" s="561"/>
      <c r="B3557" s="561"/>
      <c r="C3557" s="413"/>
      <c r="D3557" s="222" t="s">
        <v>8408</v>
      </c>
      <c r="E3557" s="353"/>
      <c r="F3557" s="352">
        <f t="shared" si="110"/>
        <v>0</v>
      </c>
      <c r="G3557" s="352">
        <f t="shared" si="111"/>
        <v>0</v>
      </c>
      <c r="H3557" s="50"/>
      <c r="I3557" s="50"/>
      <c r="J3557" s="50"/>
      <c r="K3557" s="50"/>
      <c r="L3557" s="50"/>
      <c r="M3557" s="50"/>
      <c r="N3557" s="50"/>
      <c r="O3557" s="50"/>
      <c r="P3557" s="50"/>
      <c r="Q3557" s="50"/>
      <c r="R3557" s="50"/>
      <c r="S3557" s="50"/>
      <c r="T3557" s="50"/>
      <c r="U3557" s="50"/>
      <c r="V3557" s="50"/>
      <c r="W3557" s="50"/>
      <c r="X3557" s="50"/>
      <c r="Y3557" s="50"/>
      <c r="Z3557" s="50"/>
      <c r="AA3557" s="50"/>
      <c r="AB3557" s="50"/>
      <c r="AC3557" s="50"/>
      <c r="AD3557" s="50"/>
      <c r="AE3557" s="50"/>
      <c r="AF3557" s="50"/>
      <c r="AG3557" s="50"/>
      <c r="AH3557" s="50"/>
      <c r="AI3557" s="50"/>
      <c r="AJ3557" s="50"/>
      <c r="AK3557" s="50"/>
      <c r="AL3557" s="50"/>
      <c r="AM3557" s="50"/>
      <c r="AN3557" s="50"/>
      <c r="AO3557" s="50"/>
      <c r="AP3557" s="50"/>
      <c r="AQ3557" s="50"/>
      <c r="AR3557" s="50"/>
      <c r="AS3557" s="50"/>
      <c r="AT3557" s="50"/>
      <c r="AU3557" s="50"/>
      <c r="AV3557" s="50"/>
      <c r="AW3557" s="50"/>
      <c r="AX3557" s="50"/>
      <c r="AY3557" s="50"/>
      <c r="AZ3557" s="50"/>
      <c r="BA3557" s="50"/>
      <c r="BB3557" s="50"/>
      <c r="BC3557" s="50"/>
      <c r="BD3557" s="50"/>
      <c r="BE3557" s="50"/>
      <c r="BF3557" s="50"/>
      <c r="BG3557" s="50"/>
      <c r="BH3557" s="50"/>
      <c r="BI3557" s="50"/>
      <c r="BJ3557" s="50"/>
      <c r="BK3557" s="50"/>
      <c r="BL3557" s="50"/>
      <c r="BM3557" s="50"/>
      <c r="BN3557" s="50"/>
      <c r="BO3557" s="50"/>
      <c r="BP3557" s="50"/>
      <c r="BQ3557" s="50"/>
      <c r="BR3557" s="50"/>
      <c r="BS3557" s="50"/>
      <c r="BT3557" s="50"/>
      <c r="BU3557" s="50"/>
      <c r="BV3557" s="50"/>
      <c r="BW3557" s="50"/>
      <c r="BX3557" s="50"/>
      <c r="BY3557" s="50"/>
      <c r="BZ3557" s="50"/>
      <c r="CA3557" s="50"/>
      <c r="CB3557" s="50"/>
      <c r="CC3557" s="50"/>
      <c r="CD3557" s="50"/>
      <c r="CE3557" s="50"/>
      <c r="CF3557" s="50"/>
      <c r="CG3557" s="50"/>
      <c r="CH3557" s="50"/>
      <c r="CI3557" s="50"/>
      <c r="CJ3557" s="50"/>
      <c r="CK3557" s="50"/>
      <c r="CL3557" s="50"/>
      <c r="CM3557" s="50"/>
      <c r="CN3557" s="50"/>
      <c r="CO3557" s="50"/>
      <c r="CP3557" s="50"/>
      <c r="CQ3557" s="50"/>
      <c r="CR3557" s="50"/>
      <c r="CS3557" s="50"/>
      <c r="CT3557" s="50"/>
      <c r="CU3557" s="50"/>
      <c r="CV3557" s="50"/>
      <c r="CW3557" s="50"/>
      <c r="CX3557" s="50"/>
      <c r="CY3557" s="50"/>
      <c r="CZ3557" s="50"/>
      <c r="DA3557" s="50"/>
      <c r="DB3557" s="50"/>
      <c r="DC3557" s="50"/>
      <c r="DD3557" s="50"/>
      <c r="DE3557" s="50"/>
      <c r="DF3557" s="50"/>
      <c r="DG3557" s="50"/>
    </row>
    <row r="3558" spans="1:111" ht="25.5" x14ac:dyDescent="0.2">
      <c r="A3558" s="561"/>
      <c r="B3558" s="561"/>
      <c r="C3558" s="413"/>
      <c r="D3558" s="222" t="s">
        <v>1317</v>
      </c>
      <c r="E3558" s="353">
        <v>770</v>
      </c>
      <c r="F3558" s="352">
        <f t="shared" si="110"/>
        <v>462</v>
      </c>
      <c r="G3558" s="352">
        <f t="shared" si="111"/>
        <v>385</v>
      </c>
      <c r="H3558" s="50"/>
      <c r="I3558" s="50"/>
      <c r="J3558" s="50"/>
      <c r="K3558" s="50"/>
      <c r="L3558" s="50"/>
      <c r="M3558" s="50"/>
      <c r="N3558" s="50"/>
      <c r="O3558" s="50"/>
      <c r="P3558" s="50"/>
      <c r="Q3558" s="50"/>
      <c r="R3558" s="50"/>
      <c r="S3558" s="50"/>
      <c r="T3558" s="50"/>
      <c r="U3558" s="50"/>
      <c r="V3558" s="50"/>
      <c r="W3558" s="50"/>
      <c r="X3558" s="50"/>
      <c r="Y3558" s="50"/>
      <c r="Z3558" s="50"/>
      <c r="AA3558" s="50"/>
      <c r="AB3558" s="50"/>
      <c r="AC3558" s="50"/>
      <c r="AD3558" s="50"/>
      <c r="AE3558" s="50"/>
      <c r="AF3558" s="50"/>
      <c r="AG3558" s="50"/>
      <c r="AH3558" s="50"/>
      <c r="AI3558" s="50"/>
      <c r="AJ3558" s="50"/>
      <c r="AK3558" s="50"/>
      <c r="AL3558" s="50"/>
      <c r="AM3558" s="50"/>
      <c r="AN3558" s="50"/>
      <c r="AO3558" s="50"/>
      <c r="AP3558" s="50"/>
      <c r="AQ3558" s="50"/>
      <c r="AR3558" s="50"/>
      <c r="AS3558" s="50"/>
      <c r="AT3558" s="50"/>
      <c r="AU3558" s="50"/>
      <c r="AV3558" s="50"/>
      <c r="AW3558" s="50"/>
      <c r="AX3558" s="50"/>
      <c r="AY3558" s="50"/>
      <c r="AZ3558" s="50"/>
      <c r="BA3558" s="50"/>
      <c r="BB3558" s="50"/>
      <c r="BC3558" s="50"/>
      <c r="BD3558" s="50"/>
      <c r="BE3558" s="50"/>
      <c r="BF3558" s="50"/>
      <c r="BG3558" s="50"/>
      <c r="BH3558" s="50"/>
      <c r="BI3558" s="50"/>
      <c r="BJ3558" s="50"/>
      <c r="BK3558" s="50"/>
      <c r="BL3558" s="50"/>
      <c r="BM3558" s="50"/>
      <c r="BN3558" s="50"/>
      <c r="BO3558" s="50"/>
      <c r="BP3558" s="50"/>
      <c r="BQ3558" s="50"/>
      <c r="BR3558" s="50"/>
      <c r="BS3558" s="50"/>
      <c r="BT3558" s="50"/>
      <c r="BU3558" s="50"/>
      <c r="BV3558" s="50"/>
      <c r="BW3558" s="50"/>
      <c r="BX3558" s="50"/>
      <c r="BY3558" s="50"/>
      <c r="BZ3558" s="50"/>
      <c r="CA3558" s="50"/>
      <c r="CB3558" s="50"/>
      <c r="CC3558" s="50"/>
      <c r="CD3558" s="50"/>
      <c r="CE3558" s="50"/>
      <c r="CF3558" s="50"/>
      <c r="CG3558" s="50"/>
      <c r="CH3558" s="50"/>
      <c r="CI3558" s="50"/>
      <c r="CJ3558" s="50"/>
      <c r="CK3558" s="50"/>
      <c r="CL3558" s="50"/>
      <c r="CM3558" s="50"/>
      <c r="CN3558" s="50"/>
      <c r="CO3558" s="50"/>
      <c r="CP3558" s="50"/>
      <c r="CQ3558" s="50"/>
      <c r="CR3558" s="50"/>
      <c r="CS3558" s="50"/>
      <c r="CT3558" s="50"/>
      <c r="CU3558" s="50"/>
      <c r="CV3558" s="50"/>
      <c r="CW3558" s="50"/>
      <c r="CX3558" s="50"/>
      <c r="CY3558" s="50"/>
      <c r="CZ3558" s="50"/>
      <c r="DA3558" s="50"/>
      <c r="DB3558" s="50"/>
      <c r="DC3558" s="50"/>
      <c r="DD3558" s="50"/>
      <c r="DE3558" s="50"/>
      <c r="DF3558" s="50"/>
      <c r="DG3558" s="50"/>
    </row>
    <row r="3559" spans="1:111" ht="13.5" x14ac:dyDescent="0.2">
      <c r="A3559" s="561"/>
      <c r="B3559" s="561"/>
      <c r="C3559" s="413"/>
      <c r="D3559" s="222" t="s">
        <v>8409</v>
      </c>
      <c r="E3559" s="353"/>
      <c r="F3559" s="352">
        <f t="shared" si="110"/>
        <v>0</v>
      </c>
      <c r="G3559" s="352">
        <f t="shared" si="111"/>
        <v>0</v>
      </c>
      <c r="H3559" s="50"/>
      <c r="I3559" s="50"/>
      <c r="J3559" s="50"/>
      <c r="K3559" s="50"/>
      <c r="L3559" s="50"/>
      <c r="M3559" s="50"/>
      <c r="N3559" s="50"/>
      <c r="O3559" s="50"/>
      <c r="P3559" s="50"/>
      <c r="Q3559" s="50"/>
      <c r="R3559" s="50"/>
      <c r="S3559" s="50"/>
      <c r="T3559" s="50"/>
      <c r="U3559" s="50"/>
      <c r="V3559" s="50"/>
      <c r="W3559" s="50"/>
      <c r="X3559" s="50"/>
      <c r="Y3559" s="50"/>
      <c r="Z3559" s="50"/>
      <c r="AA3559" s="50"/>
      <c r="AB3559" s="50"/>
      <c r="AC3559" s="50"/>
      <c r="AD3559" s="50"/>
      <c r="AE3559" s="50"/>
      <c r="AF3559" s="50"/>
      <c r="AG3559" s="50"/>
      <c r="AH3559" s="50"/>
      <c r="AI3559" s="50"/>
      <c r="AJ3559" s="50"/>
      <c r="AK3559" s="50"/>
      <c r="AL3559" s="50"/>
      <c r="AM3559" s="50"/>
      <c r="AN3559" s="50"/>
      <c r="AO3559" s="50"/>
      <c r="AP3559" s="50"/>
      <c r="AQ3559" s="50"/>
      <c r="AR3559" s="50"/>
      <c r="AS3559" s="50"/>
      <c r="AT3559" s="50"/>
      <c r="AU3559" s="50"/>
      <c r="AV3559" s="50"/>
      <c r="AW3559" s="50"/>
      <c r="AX3559" s="50"/>
      <c r="AY3559" s="50"/>
      <c r="AZ3559" s="50"/>
      <c r="BA3559" s="50"/>
      <c r="BB3559" s="50"/>
      <c r="BC3559" s="50"/>
      <c r="BD3559" s="50"/>
      <c r="BE3559" s="50"/>
      <c r="BF3559" s="50"/>
      <c r="BG3559" s="50"/>
      <c r="BH3559" s="50"/>
      <c r="BI3559" s="50"/>
      <c r="BJ3559" s="50"/>
      <c r="BK3559" s="50"/>
      <c r="BL3559" s="50"/>
      <c r="BM3559" s="50"/>
      <c r="BN3559" s="50"/>
      <c r="BO3559" s="50"/>
      <c r="BP3559" s="50"/>
      <c r="BQ3559" s="50"/>
      <c r="BR3559" s="50"/>
      <c r="BS3559" s="50"/>
      <c r="BT3559" s="50"/>
      <c r="BU3559" s="50"/>
      <c r="BV3559" s="50"/>
      <c r="BW3559" s="50"/>
      <c r="BX3559" s="50"/>
      <c r="BY3559" s="50"/>
      <c r="BZ3559" s="50"/>
      <c r="CA3559" s="50"/>
      <c r="CB3559" s="50"/>
      <c r="CC3559" s="50"/>
      <c r="CD3559" s="50"/>
      <c r="CE3559" s="50"/>
      <c r="CF3559" s="50"/>
      <c r="CG3559" s="50"/>
      <c r="CH3559" s="50"/>
      <c r="CI3559" s="50"/>
      <c r="CJ3559" s="50"/>
      <c r="CK3559" s="50"/>
      <c r="CL3559" s="50"/>
      <c r="CM3559" s="50"/>
      <c r="CN3559" s="50"/>
      <c r="CO3559" s="50"/>
      <c r="CP3559" s="50"/>
      <c r="CQ3559" s="50"/>
      <c r="CR3559" s="50"/>
      <c r="CS3559" s="50"/>
      <c r="CT3559" s="50"/>
      <c r="CU3559" s="50"/>
      <c r="CV3559" s="50"/>
      <c r="CW3559" s="50"/>
      <c r="CX3559" s="50"/>
      <c r="CY3559" s="50"/>
      <c r="CZ3559" s="50"/>
      <c r="DA3559" s="50"/>
      <c r="DB3559" s="50"/>
      <c r="DC3559" s="50"/>
      <c r="DD3559" s="50"/>
      <c r="DE3559" s="50"/>
      <c r="DF3559" s="50"/>
      <c r="DG3559" s="50"/>
    </row>
    <row r="3560" spans="1:111" x14ac:dyDescent="0.2">
      <c r="A3560" s="561"/>
      <c r="B3560" s="561"/>
      <c r="C3560" s="413"/>
      <c r="D3560" s="222" t="s">
        <v>8410</v>
      </c>
      <c r="E3560" s="353"/>
      <c r="F3560" s="352">
        <f t="shared" si="110"/>
        <v>0</v>
      </c>
      <c r="G3560" s="352">
        <f t="shared" si="111"/>
        <v>0</v>
      </c>
      <c r="H3560" s="50"/>
      <c r="I3560" s="50"/>
      <c r="J3560" s="50"/>
      <c r="K3560" s="50"/>
      <c r="L3560" s="50"/>
      <c r="M3560" s="50"/>
      <c r="N3560" s="50"/>
      <c r="O3560" s="50"/>
      <c r="P3560" s="50"/>
      <c r="Q3560" s="50"/>
      <c r="R3560" s="50"/>
      <c r="S3560" s="50"/>
      <c r="T3560" s="50"/>
      <c r="U3560" s="50"/>
      <c r="V3560" s="50"/>
      <c r="W3560" s="50"/>
      <c r="X3560" s="50"/>
      <c r="Y3560" s="50"/>
      <c r="Z3560" s="50"/>
      <c r="AA3560" s="50"/>
      <c r="AB3560" s="50"/>
      <c r="AC3560" s="50"/>
      <c r="AD3560" s="50"/>
      <c r="AE3560" s="50"/>
      <c r="AF3560" s="50"/>
      <c r="AG3560" s="50"/>
      <c r="AH3560" s="50"/>
      <c r="AI3560" s="50"/>
      <c r="AJ3560" s="50"/>
      <c r="AK3560" s="50"/>
      <c r="AL3560" s="50"/>
      <c r="AM3560" s="50"/>
      <c r="AN3560" s="50"/>
      <c r="AO3560" s="50"/>
      <c r="AP3560" s="50"/>
      <c r="AQ3560" s="50"/>
      <c r="AR3560" s="50"/>
      <c r="AS3560" s="50"/>
      <c r="AT3560" s="50"/>
      <c r="AU3560" s="50"/>
      <c r="AV3560" s="50"/>
      <c r="AW3560" s="50"/>
      <c r="AX3560" s="50"/>
      <c r="AY3560" s="50"/>
      <c r="AZ3560" s="50"/>
      <c r="BA3560" s="50"/>
      <c r="BB3560" s="50"/>
      <c r="BC3560" s="50"/>
      <c r="BD3560" s="50"/>
      <c r="BE3560" s="50"/>
      <c r="BF3560" s="50"/>
      <c r="BG3560" s="50"/>
      <c r="BH3560" s="50"/>
      <c r="BI3560" s="50"/>
      <c r="BJ3560" s="50"/>
      <c r="BK3560" s="50"/>
      <c r="BL3560" s="50"/>
      <c r="BM3560" s="50"/>
      <c r="BN3560" s="50"/>
      <c r="BO3560" s="50"/>
      <c r="BP3560" s="50"/>
      <c r="BQ3560" s="50"/>
      <c r="BR3560" s="50"/>
      <c r="BS3560" s="50"/>
      <c r="BT3560" s="50"/>
      <c r="BU3560" s="50"/>
      <c r="BV3560" s="50"/>
      <c r="BW3560" s="50"/>
      <c r="BX3560" s="50"/>
      <c r="BY3560" s="50"/>
      <c r="BZ3560" s="50"/>
      <c r="CA3560" s="50"/>
      <c r="CB3560" s="50"/>
      <c r="CC3560" s="50"/>
      <c r="CD3560" s="50"/>
      <c r="CE3560" s="50"/>
      <c r="CF3560" s="50"/>
      <c r="CG3560" s="50"/>
      <c r="CH3560" s="50"/>
      <c r="CI3560" s="50"/>
      <c r="CJ3560" s="50"/>
      <c r="CK3560" s="50"/>
      <c r="CL3560" s="50"/>
      <c r="CM3560" s="50"/>
      <c r="CN3560" s="50"/>
      <c r="CO3560" s="50"/>
      <c r="CP3560" s="50"/>
      <c r="CQ3560" s="50"/>
      <c r="CR3560" s="50"/>
      <c r="CS3560" s="50"/>
      <c r="CT3560" s="50"/>
      <c r="CU3560" s="50"/>
      <c r="CV3560" s="50"/>
      <c r="CW3560" s="50"/>
      <c r="CX3560" s="50"/>
      <c r="CY3560" s="50"/>
      <c r="CZ3560" s="50"/>
      <c r="DA3560" s="50"/>
      <c r="DB3560" s="50"/>
      <c r="DC3560" s="50"/>
      <c r="DD3560" s="50"/>
      <c r="DE3560" s="50"/>
      <c r="DF3560" s="50"/>
      <c r="DG3560" s="50"/>
    </row>
    <row r="3561" spans="1:111" x14ac:dyDescent="0.2">
      <c r="A3561" s="562"/>
      <c r="B3561" s="562"/>
      <c r="C3561" s="413"/>
      <c r="D3561" s="127" t="s">
        <v>1318</v>
      </c>
      <c r="E3561" s="353">
        <v>400</v>
      </c>
      <c r="F3561" s="352">
        <f t="shared" si="110"/>
        <v>240</v>
      </c>
      <c r="G3561" s="352">
        <f t="shared" si="111"/>
        <v>200</v>
      </c>
      <c r="H3561" s="50"/>
      <c r="I3561" s="50"/>
      <c r="J3561" s="50"/>
      <c r="K3561" s="50"/>
      <c r="L3561" s="50"/>
      <c r="M3561" s="50"/>
      <c r="N3561" s="50"/>
      <c r="O3561" s="50"/>
      <c r="P3561" s="50"/>
      <c r="Q3561" s="50"/>
      <c r="R3561" s="50"/>
      <c r="S3561" s="50"/>
      <c r="T3561" s="50"/>
      <c r="U3561" s="50"/>
      <c r="V3561" s="50"/>
      <c r="W3561" s="50"/>
      <c r="X3561" s="50"/>
      <c r="Y3561" s="50"/>
      <c r="Z3561" s="50"/>
      <c r="AA3561" s="50"/>
      <c r="AB3561" s="50"/>
      <c r="AC3561" s="50"/>
      <c r="AD3561" s="50"/>
      <c r="AE3561" s="50"/>
      <c r="AF3561" s="50"/>
      <c r="AG3561" s="50"/>
      <c r="AH3561" s="50"/>
      <c r="AI3561" s="50"/>
      <c r="AJ3561" s="50"/>
      <c r="AK3561" s="50"/>
      <c r="AL3561" s="50"/>
      <c r="AM3561" s="50"/>
      <c r="AN3561" s="50"/>
      <c r="AO3561" s="50"/>
      <c r="AP3561" s="50"/>
      <c r="AQ3561" s="50"/>
      <c r="AR3561" s="50"/>
      <c r="AS3561" s="50"/>
      <c r="AT3561" s="50"/>
      <c r="AU3561" s="50"/>
      <c r="AV3561" s="50"/>
      <c r="AW3561" s="50"/>
      <c r="AX3561" s="50"/>
      <c r="AY3561" s="50"/>
      <c r="AZ3561" s="50"/>
      <c r="BA3561" s="50"/>
      <c r="BB3561" s="50"/>
      <c r="BC3561" s="50"/>
      <c r="BD3561" s="50"/>
      <c r="BE3561" s="50"/>
      <c r="BF3561" s="50"/>
      <c r="BG3561" s="50"/>
      <c r="BH3561" s="50"/>
      <c r="BI3561" s="50"/>
      <c r="BJ3561" s="50"/>
      <c r="BK3561" s="50"/>
      <c r="BL3561" s="50"/>
      <c r="BM3561" s="50"/>
      <c r="BN3561" s="50"/>
      <c r="BO3561" s="50"/>
      <c r="BP3561" s="50"/>
      <c r="BQ3561" s="50"/>
      <c r="BR3561" s="50"/>
      <c r="BS3561" s="50"/>
      <c r="BT3561" s="50"/>
      <c r="BU3561" s="50"/>
      <c r="BV3561" s="50"/>
      <c r="BW3561" s="50"/>
      <c r="BX3561" s="50"/>
      <c r="BY3561" s="50"/>
      <c r="BZ3561" s="50"/>
      <c r="CA3561" s="50"/>
      <c r="CB3561" s="50"/>
      <c r="CC3561" s="50"/>
      <c r="CD3561" s="50"/>
      <c r="CE3561" s="50"/>
      <c r="CF3561" s="50"/>
      <c r="CG3561" s="50"/>
      <c r="CH3561" s="50"/>
      <c r="CI3561" s="50"/>
      <c r="CJ3561" s="50"/>
      <c r="CK3561" s="50"/>
      <c r="CL3561" s="50"/>
      <c r="CM3561" s="50"/>
      <c r="CN3561" s="50"/>
      <c r="CO3561" s="50"/>
      <c r="CP3561" s="50"/>
      <c r="CQ3561" s="50"/>
      <c r="CR3561" s="50"/>
      <c r="CS3561" s="50"/>
      <c r="CT3561" s="50"/>
      <c r="CU3561" s="50"/>
      <c r="CV3561" s="50"/>
      <c r="CW3561" s="50"/>
      <c r="CX3561" s="50"/>
      <c r="CY3561" s="50"/>
      <c r="CZ3561" s="50"/>
      <c r="DA3561" s="50"/>
      <c r="DB3561" s="50"/>
      <c r="DC3561" s="50"/>
      <c r="DD3561" s="50"/>
      <c r="DE3561" s="50"/>
      <c r="DF3561" s="50"/>
      <c r="DG3561" s="50"/>
    </row>
    <row r="3562" spans="1:111" x14ac:dyDescent="0.2">
      <c r="A3562" s="560" t="s">
        <v>1315</v>
      </c>
      <c r="B3562" s="560" t="s">
        <v>1319</v>
      </c>
      <c r="C3562" s="413"/>
      <c r="D3562" s="241" t="s">
        <v>1320</v>
      </c>
      <c r="E3562" s="353"/>
      <c r="F3562" s="352">
        <f t="shared" si="110"/>
        <v>0</v>
      </c>
      <c r="G3562" s="352">
        <f t="shared" si="111"/>
        <v>0</v>
      </c>
      <c r="H3562" s="50"/>
      <c r="I3562" s="50"/>
      <c r="J3562" s="50"/>
      <c r="K3562" s="50"/>
      <c r="L3562" s="50"/>
      <c r="M3562" s="50"/>
      <c r="N3562" s="50"/>
      <c r="O3562" s="50"/>
      <c r="P3562" s="50"/>
      <c r="Q3562" s="50"/>
      <c r="R3562" s="50"/>
      <c r="S3562" s="50"/>
      <c r="T3562" s="50"/>
      <c r="U3562" s="50"/>
      <c r="V3562" s="50"/>
      <c r="W3562" s="50"/>
      <c r="X3562" s="50"/>
      <c r="Y3562" s="50"/>
      <c r="Z3562" s="50"/>
      <c r="AA3562" s="50"/>
      <c r="AB3562" s="50"/>
      <c r="AC3562" s="50"/>
      <c r="AD3562" s="50"/>
      <c r="AE3562" s="50"/>
      <c r="AF3562" s="50"/>
      <c r="AG3562" s="50"/>
      <c r="AH3562" s="50"/>
      <c r="AI3562" s="50"/>
      <c r="AJ3562" s="50"/>
      <c r="AK3562" s="50"/>
      <c r="AL3562" s="50"/>
      <c r="AM3562" s="50"/>
      <c r="AN3562" s="50"/>
      <c r="AO3562" s="50"/>
      <c r="AP3562" s="50"/>
      <c r="AQ3562" s="50"/>
      <c r="AR3562" s="50"/>
      <c r="AS3562" s="50"/>
      <c r="AT3562" s="50"/>
      <c r="AU3562" s="50"/>
      <c r="AV3562" s="50"/>
      <c r="AW3562" s="50"/>
      <c r="AX3562" s="50"/>
      <c r="AY3562" s="50"/>
      <c r="AZ3562" s="50"/>
      <c r="BA3562" s="50"/>
      <c r="BB3562" s="50"/>
      <c r="BC3562" s="50"/>
      <c r="BD3562" s="50"/>
      <c r="BE3562" s="50"/>
      <c r="BF3562" s="50"/>
      <c r="BG3562" s="50"/>
      <c r="BH3562" s="50"/>
      <c r="BI3562" s="50"/>
      <c r="BJ3562" s="50"/>
      <c r="BK3562" s="50"/>
      <c r="BL3562" s="50"/>
      <c r="BM3562" s="50"/>
      <c r="BN3562" s="50"/>
      <c r="BO3562" s="50"/>
      <c r="BP3562" s="50"/>
      <c r="BQ3562" s="50"/>
      <c r="BR3562" s="50"/>
      <c r="BS3562" s="50"/>
      <c r="BT3562" s="50"/>
      <c r="BU3562" s="50"/>
      <c r="BV3562" s="50"/>
      <c r="BW3562" s="50"/>
      <c r="BX3562" s="50"/>
      <c r="BY3562" s="50"/>
      <c r="BZ3562" s="50"/>
      <c r="CA3562" s="50"/>
      <c r="CB3562" s="50"/>
      <c r="CC3562" s="50"/>
      <c r="CD3562" s="50"/>
      <c r="CE3562" s="50"/>
      <c r="CF3562" s="50"/>
      <c r="CG3562" s="50"/>
      <c r="CH3562" s="50"/>
      <c r="CI3562" s="50"/>
      <c r="CJ3562" s="50"/>
      <c r="CK3562" s="50"/>
      <c r="CL3562" s="50"/>
      <c r="CM3562" s="50"/>
      <c r="CN3562" s="50"/>
      <c r="CO3562" s="50"/>
      <c r="CP3562" s="50"/>
      <c r="CQ3562" s="50"/>
      <c r="CR3562" s="50"/>
      <c r="CS3562" s="50"/>
      <c r="CT3562" s="50"/>
      <c r="CU3562" s="50"/>
      <c r="CV3562" s="50"/>
      <c r="CW3562" s="50"/>
      <c r="CX3562" s="50"/>
      <c r="CY3562" s="50"/>
      <c r="CZ3562" s="50"/>
      <c r="DA3562" s="50"/>
      <c r="DB3562" s="50"/>
      <c r="DC3562" s="50"/>
      <c r="DD3562" s="50"/>
      <c r="DE3562" s="50"/>
      <c r="DF3562" s="50"/>
      <c r="DG3562" s="50"/>
    </row>
    <row r="3563" spans="1:111" ht="27" x14ac:dyDescent="0.2">
      <c r="A3563" s="561"/>
      <c r="B3563" s="561"/>
      <c r="C3563" s="413"/>
      <c r="D3563" s="222" t="s">
        <v>8411</v>
      </c>
      <c r="E3563" s="353"/>
      <c r="F3563" s="352">
        <f t="shared" si="110"/>
        <v>0</v>
      </c>
      <c r="G3563" s="352">
        <f t="shared" si="111"/>
        <v>0</v>
      </c>
      <c r="H3563" s="50"/>
      <c r="I3563" s="50"/>
      <c r="J3563" s="50"/>
      <c r="K3563" s="50"/>
      <c r="L3563" s="50"/>
      <c r="M3563" s="50"/>
      <c r="N3563" s="50"/>
      <c r="O3563" s="50"/>
      <c r="P3563" s="50"/>
      <c r="Q3563" s="50"/>
      <c r="R3563" s="50"/>
      <c r="S3563" s="50"/>
      <c r="T3563" s="50"/>
      <c r="U3563" s="50"/>
      <c r="V3563" s="50"/>
      <c r="W3563" s="50"/>
      <c r="X3563" s="50"/>
      <c r="Y3563" s="50"/>
      <c r="Z3563" s="50"/>
      <c r="AA3563" s="50"/>
      <c r="AB3563" s="50"/>
      <c r="AC3563" s="50"/>
      <c r="AD3563" s="50"/>
      <c r="AE3563" s="50"/>
      <c r="AF3563" s="50"/>
      <c r="AG3563" s="50"/>
      <c r="AH3563" s="50"/>
      <c r="AI3563" s="50"/>
      <c r="AJ3563" s="50"/>
      <c r="AK3563" s="50"/>
      <c r="AL3563" s="50"/>
      <c r="AM3563" s="50"/>
      <c r="AN3563" s="50"/>
      <c r="AO3563" s="50"/>
      <c r="AP3563" s="50"/>
      <c r="AQ3563" s="50"/>
      <c r="AR3563" s="50"/>
      <c r="AS3563" s="50"/>
      <c r="AT3563" s="50"/>
      <c r="AU3563" s="50"/>
      <c r="AV3563" s="50"/>
      <c r="AW3563" s="50"/>
      <c r="AX3563" s="50"/>
      <c r="AY3563" s="50"/>
      <c r="AZ3563" s="50"/>
      <c r="BA3563" s="50"/>
      <c r="BB3563" s="50"/>
      <c r="BC3563" s="50"/>
      <c r="BD3563" s="50"/>
      <c r="BE3563" s="50"/>
      <c r="BF3563" s="50"/>
      <c r="BG3563" s="50"/>
      <c r="BH3563" s="50"/>
      <c r="BI3563" s="50"/>
      <c r="BJ3563" s="50"/>
      <c r="BK3563" s="50"/>
      <c r="BL3563" s="50"/>
      <c r="BM3563" s="50"/>
      <c r="BN3563" s="50"/>
      <c r="BO3563" s="50"/>
      <c r="BP3563" s="50"/>
      <c r="BQ3563" s="50"/>
      <c r="BR3563" s="50"/>
      <c r="BS3563" s="50"/>
      <c r="BT3563" s="50"/>
      <c r="BU3563" s="50"/>
      <c r="BV3563" s="50"/>
      <c r="BW3563" s="50"/>
      <c r="BX3563" s="50"/>
      <c r="BY3563" s="50"/>
      <c r="BZ3563" s="50"/>
      <c r="CA3563" s="50"/>
      <c r="CB3563" s="50"/>
      <c r="CC3563" s="50"/>
      <c r="CD3563" s="50"/>
      <c r="CE3563" s="50"/>
      <c r="CF3563" s="50"/>
      <c r="CG3563" s="50"/>
      <c r="CH3563" s="50"/>
      <c r="CI3563" s="50"/>
      <c r="CJ3563" s="50"/>
      <c r="CK3563" s="50"/>
      <c r="CL3563" s="50"/>
      <c r="CM3563" s="50"/>
      <c r="CN3563" s="50"/>
      <c r="CO3563" s="50"/>
      <c r="CP3563" s="50"/>
      <c r="CQ3563" s="50"/>
      <c r="CR3563" s="50"/>
      <c r="CS3563" s="50"/>
      <c r="CT3563" s="50"/>
      <c r="CU3563" s="50"/>
      <c r="CV3563" s="50"/>
      <c r="CW3563" s="50"/>
      <c r="CX3563" s="50"/>
      <c r="CY3563" s="50"/>
      <c r="CZ3563" s="50"/>
      <c r="DA3563" s="50"/>
      <c r="DB3563" s="50"/>
      <c r="DC3563" s="50"/>
      <c r="DD3563" s="50"/>
      <c r="DE3563" s="50"/>
      <c r="DF3563" s="50"/>
      <c r="DG3563" s="50"/>
    </row>
    <row r="3564" spans="1:111" x14ac:dyDescent="0.2">
      <c r="A3564" s="561"/>
      <c r="B3564" s="561"/>
      <c r="C3564" s="413"/>
      <c r="D3564" s="222" t="s">
        <v>1321</v>
      </c>
      <c r="E3564" s="353">
        <v>700</v>
      </c>
      <c r="F3564" s="352">
        <f t="shared" si="110"/>
        <v>420</v>
      </c>
      <c r="G3564" s="352">
        <f t="shared" si="111"/>
        <v>350</v>
      </c>
      <c r="H3564" s="50"/>
      <c r="I3564" s="50"/>
      <c r="J3564" s="50"/>
      <c r="K3564" s="50"/>
      <c r="L3564" s="50"/>
      <c r="M3564" s="50"/>
      <c r="N3564" s="50"/>
      <c r="O3564" s="50"/>
      <c r="P3564" s="50"/>
      <c r="Q3564" s="50"/>
      <c r="R3564" s="50"/>
      <c r="S3564" s="50"/>
      <c r="T3564" s="50"/>
      <c r="U3564" s="50"/>
      <c r="V3564" s="50"/>
      <c r="W3564" s="50"/>
      <c r="X3564" s="50"/>
      <c r="Y3564" s="50"/>
      <c r="Z3564" s="50"/>
      <c r="AA3564" s="50"/>
      <c r="AB3564" s="50"/>
      <c r="AC3564" s="50"/>
      <c r="AD3564" s="50"/>
      <c r="AE3564" s="50"/>
      <c r="AF3564" s="50"/>
      <c r="AG3564" s="50"/>
      <c r="AH3564" s="50"/>
      <c r="AI3564" s="50"/>
      <c r="AJ3564" s="50"/>
      <c r="AK3564" s="50"/>
      <c r="AL3564" s="50"/>
      <c r="AM3564" s="50"/>
      <c r="AN3564" s="50"/>
      <c r="AO3564" s="50"/>
      <c r="AP3564" s="50"/>
      <c r="AQ3564" s="50"/>
      <c r="AR3564" s="50"/>
      <c r="AS3564" s="50"/>
      <c r="AT3564" s="50"/>
      <c r="AU3564" s="50"/>
      <c r="AV3564" s="50"/>
      <c r="AW3564" s="50"/>
      <c r="AX3564" s="50"/>
      <c r="AY3564" s="50"/>
      <c r="AZ3564" s="50"/>
      <c r="BA3564" s="50"/>
      <c r="BB3564" s="50"/>
      <c r="BC3564" s="50"/>
      <c r="BD3564" s="50"/>
      <c r="BE3564" s="50"/>
      <c r="BF3564" s="50"/>
      <c r="BG3564" s="50"/>
      <c r="BH3564" s="50"/>
      <c r="BI3564" s="50"/>
      <c r="BJ3564" s="50"/>
      <c r="BK3564" s="50"/>
      <c r="BL3564" s="50"/>
      <c r="BM3564" s="50"/>
      <c r="BN3564" s="50"/>
      <c r="BO3564" s="50"/>
      <c r="BP3564" s="50"/>
      <c r="BQ3564" s="50"/>
      <c r="BR3564" s="50"/>
      <c r="BS3564" s="50"/>
      <c r="BT3564" s="50"/>
      <c r="BU3564" s="50"/>
      <c r="BV3564" s="50"/>
      <c r="BW3564" s="50"/>
      <c r="BX3564" s="50"/>
      <c r="BY3564" s="50"/>
      <c r="BZ3564" s="50"/>
      <c r="CA3564" s="50"/>
      <c r="CB3564" s="50"/>
      <c r="CC3564" s="50"/>
      <c r="CD3564" s="50"/>
      <c r="CE3564" s="50"/>
      <c r="CF3564" s="50"/>
      <c r="CG3564" s="50"/>
      <c r="CH3564" s="50"/>
      <c r="CI3564" s="50"/>
      <c r="CJ3564" s="50"/>
      <c r="CK3564" s="50"/>
      <c r="CL3564" s="50"/>
      <c r="CM3564" s="50"/>
      <c r="CN3564" s="50"/>
      <c r="CO3564" s="50"/>
      <c r="CP3564" s="50"/>
      <c r="CQ3564" s="50"/>
      <c r="CR3564" s="50"/>
      <c r="CS3564" s="50"/>
      <c r="CT3564" s="50"/>
      <c r="CU3564" s="50"/>
      <c r="CV3564" s="50"/>
      <c r="CW3564" s="50"/>
      <c r="CX3564" s="50"/>
      <c r="CY3564" s="50"/>
      <c r="CZ3564" s="50"/>
      <c r="DA3564" s="50"/>
      <c r="DB3564" s="50"/>
      <c r="DC3564" s="50"/>
      <c r="DD3564" s="50"/>
      <c r="DE3564" s="50"/>
      <c r="DF3564" s="50"/>
      <c r="DG3564" s="50"/>
    </row>
    <row r="3565" spans="1:111" ht="13.5" x14ac:dyDescent="0.2">
      <c r="A3565" s="561"/>
      <c r="B3565" s="561"/>
      <c r="C3565" s="413"/>
      <c r="D3565" s="222" t="s">
        <v>8412</v>
      </c>
      <c r="E3565" s="353"/>
      <c r="F3565" s="352">
        <f t="shared" si="110"/>
        <v>0</v>
      </c>
      <c r="G3565" s="352">
        <f t="shared" si="111"/>
        <v>0</v>
      </c>
      <c r="H3565" s="50"/>
      <c r="I3565" s="50"/>
      <c r="J3565" s="50"/>
      <c r="K3565" s="50"/>
      <c r="L3565" s="50"/>
      <c r="M3565" s="50"/>
      <c r="N3565" s="50"/>
      <c r="O3565" s="50"/>
      <c r="P3565" s="50"/>
      <c r="Q3565" s="50"/>
      <c r="R3565" s="50"/>
      <c r="S3565" s="50"/>
      <c r="T3565" s="50"/>
      <c r="U3565" s="50"/>
      <c r="V3565" s="50"/>
      <c r="W3565" s="50"/>
      <c r="X3565" s="50"/>
      <c r="Y3565" s="50"/>
      <c r="Z3565" s="50"/>
      <c r="AA3565" s="50"/>
      <c r="AB3565" s="50"/>
      <c r="AC3565" s="50"/>
      <c r="AD3565" s="50"/>
      <c r="AE3565" s="50"/>
      <c r="AF3565" s="50"/>
      <c r="AG3565" s="50"/>
      <c r="AH3565" s="50"/>
      <c r="AI3565" s="50"/>
      <c r="AJ3565" s="50"/>
      <c r="AK3565" s="50"/>
      <c r="AL3565" s="50"/>
      <c r="AM3565" s="50"/>
      <c r="AN3565" s="50"/>
      <c r="AO3565" s="50"/>
      <c r="AP3565" s="50"/>
      <c r="AQ3565" s="50"/>
      <c r="AR3565" s="50"/>
      <c r="AS3565" s="50"/>
      <c r="AT3565" s="50"/>
      <c r="AU3565" s="50"/>
      <c r="AV3565" s="50"/>
      <c r="AW3565" s="50"/>
      <c r="AX3565" s="50"/>
      <c r="AY3565" s="50"/>
      <c r="AZ3565" s="50"/>
      <c r="BA3565" s="50"/>
      <c r="BB3565" s="50"/>
      <c r="BC3565" s="50"/>
      <c r="BD3565" s="50"/>
      <c r="BE3565" s="50"/>
      <c r="BF3565" s="50"/>
      <c r="BG3565" s="50"/>
      <c r="BH3565" s="50"/>
      <c r="BI3565" s="50"/>
      <c r="BJ3565" s="50"/>
      <c r="BK3565" s="50"/>
      <c r="BL3565" s="50"/>
      <c r="BM3565" s="50"/>
      <c r="BN3565" s="50"/>
      <c r="BO3565" s="50"/>
      <c r="BP3565" s="50"/>
      <c r="BQ3565" s="50"/>
      <c r="BR3565" s="50"/>
      <c r="BS3565" s="50"/>
      <c r="BT3565" s="50"/>
      <c r="BU3565" s="50"/>
      <c r="BV3565" s="50"/>
      <c r="BW3565" s="50"/>
      <c r="BX3565" s="50"/>
      <c r="BY3565" s="50"/>
      <c r="BZ3565" s="50"/>
      <c r="CA3565" s="50"/>
      <c r="CB3565" s="50"/>
      <c r="CC3565" s="50"/>
      <c r="CD3565" s="50"/>
      <c r="CE3565" s="50"/>
      <c r="CF3565" s="50"/>
      <c r="CG3565" s="50"/>
      <c r="CH3565" s="50"/>
      <c r="CI3565" s="50"/>
      <c r="CJ3565" s="50"/>
      <c r="CK3565" s="50"/>
      <c r="CL3565" s="50"/>
      <c r="CM3565" s="50"/>
      <c r="CN3565" s="50"/>
      <c r="CO3565" s="50"/>
      <c r="CP3565" s="50"/>
      <c r="CQ3565" s="50"/>
      <c r="CR3565" s="50"/>
      <c r="CS3565" s="50"/>
      <c r="CT3565" s="50"/>
      <c r="CU3565" s="50"/>
      <c r="CV3565" s="50"/>
      <c r="CW3565" s="50"/>
      <c r="CX3565" s="50"/>
      <c r="CY3565" s="50"/>
      <c r="CZ3565" s="50"/>
      <c r="DA3565" s="50"/>
      <c r="DB3565" s="50"/>
      <c r="DC3565" s="50"/>
      <c r="DD3565" s="50"/>
      <c r="DE3565" s="50"/>
      <c r="DF3565" s="50"/>
      <c r="DG3565" s="50"/>
    </row>
    <row r="3566" spans="1:111" ht="13.5" x14ac:dyDescent="0.2">
      <c r="A3566" s="561"/>
      <c r="B3566" s="561"/>
      <c r="C3566" s="413"/>
      <c r="D3566" s="222" t="s">
        <v>8413</v>
      </c>
      <c r="E3566" s="353"/>
      <c r="F3566" s="352">
        <f t="shared" si="110"/>
        <v>0</v>
      </c>
      <c r="G3566" s="352">
        <f t="shared" si="111"/>
        <v>0</v>
      </c>
      <c r="H3566" s="50"/>
      <c r="I3566" s="50"/>
      <c r="J3566" s="50"/>
      <c r="K3566" s="50"/>
      <c r="L3566" s="50"/>
      <c r="M3566" s="50"/>
      <c r="N3566" s="50"/>
      <c r="O3566" s="50"/>
      <c r="P3566" s="50"/>
      <c r="Q3566" s="50"/>
      <c r="R3566" s="50"/>
      <c r="S3566" s="50"/>
      <c r="T3566" s="50"/>
      <c r="U3566" s="50"/>
      <c r="V3566" s="50"/>
      <c r="W3566" s="50"/>
      <c r="X3566" s="50"/>
      <c r="Y3566" s="50"/>
      <c r="Z3566" s="50"/>
      <c r="AA3566" s="50"/>
      <c r="AB3566" s="50"/>
      <c r="AC3566" s="50"/>
      <c r="AD3566" s="50"/>
      <c r="AE3566" s="50"/>
      <c r="AF3566" s="50"/>
      <c r="AG3566" s="50"/>
      <c r="AH3566" s="50"/>
      <c r="AI3566" s="50"/>
      <c r="AJ3566" s="50"/>
      <c r="AK3566" s="50"/>
      <c r="AL3566" s="50"/>
      <c r="AM3566" s="50"/>
      <c r="AN3566" s="50"/>
      <c r="AO3566" s="50"/>
      <c r="AP3566" s="50"/>
      <c r="AQ3566" s="50"/>
      <c r="AR3566" s="50"/>
      <c r="AS3566" s="50"/>
      <c r="AT3566" s="50"/>
      <c r="AU3566" s="50"/>
      <c r="AV3566" s="50"/>
      <c r="AW3566" s="50"/>
      <c r="AX3566" s="50"/>
      <c r="AY3566" s="50"/>
      <c r="AZ3566" s="50"/>
      <c r="BA3566" s="50"/>
      <c r="BB3566" s="50"/>
      <c r="BC3566" s="50"/>
      <c r="BD3566" s="50"/>
      <c r="BE3566" s="50"/>
      <c r="BF3566" s="50"/>
      <c r="BG3566" s="50"/>
      <c r="BH3566" s="50"/>
      <c r="BI3566" s="50"/>
      <c r="BJ3566" s="50"/>
      <c r="BK3566" s="50"/>
      <c r="BL3566" s="50"/>
      <c r="BM3566" s="50"/>
      <c r="BN3566" s="50"/>
      <c r="BO3566" s="50"/>
      <c r="BP3566" s="50"/>
      <c r="BQ3566" s="50"/>
      <c r="BR3566" s="50"/>
      <c r="BS3566" s="50"/>
      <c r="BT3566" s="50"/>
      <c r="BU3566" s="50"/>
      <c r="BV3566" s="50"/>
      <c r="BW3566" s="50"/>
      <c r="BX3566" s="50"/>
      <c r="BY3566" s="50"/>
      <c r="BZ3566" s="50"/>
      <c r="CA3566" s="50"/>
      <c r="CB3566" s="50"/>
      <c r="CC3566" s="50"/>
      <c r="CD3566" s="50"/>
      <c r="CE3566" s="50"/>
      <c r="CF3566" s="50"/>
      <c r="CG3566" s="50"/>
      <c r="CH3566" s="50"/>
      <c r="CI3566" s="50"/>
      <c r="CJ3566" s="50"/>
      <c r="CK3566" s="50"/>
      <c r="CL3566" s="50"/>
      <c r="CM3566" s="50"/>
      <c r="CN3566" s="50"/>
      <c r="CO3566" s="50"/>
      <c r="CP3566" s="50"/>
      <c r="CQ3566" s="50"/>
      <c r="CR3566" s="50"/>
      <c r="CS3566" s="50"/>
      <c r="CT3566" s="50"/>
      <c r="CU3566" s="50"/>
      <c r="CV3566" s="50"/>
      <c r="CW3566" s="50"/>
      <c r="CX3566" s="50"/>
      <c r="CY3566" s="50"/>
      <c r="CZ3566" s="50"/>
      <c r="DA3566" s="50"/>
      <c r="DB3566" s="50"/>
      <c r="DC3566" s="50"/>
      <c r="DD3566" s="50"/>
      <c r="DE3566" s="50"/>
      <c r="DF3566" s="50"/>
      <c r="DG3566" s="50"/>
    </row>
    <row r="3567" spans="1:111" ht="13.5" x14ac:dyDescent="0.2">
      <c r="A3567" s="561"/>
      <c r="B3567" s="561"/>
      <c r="C3567" s="413"/>
      <c r="D3567" s="222" t="s">
        <v>8414</v>
      </c>
      <c r="E3567" s="353"/>
      <c r="F3567" s="352">
        <f t="shared" si="110"/>
        <v>0</v>
      </c>
      <c r="G3567" s="352">
        <f t="shared" si="111"/>
        <v>0</v>
      </c>
      <c r="H3567" s="50"/>
      <c r="I3567" s="50"/>
      <c r="J3567" s="50"/>
      <c r="K3567" s="50"/>
      <c r="L3567" s="50"/>
      <c r="M3567" s="50"/>
      <c r="N3567" s="50"/>
      <c r="O3567" s="50"/>
      <c r="P3567" s="50"/>
      <c r="Q3567" s="50"/>
      <c r="R3567" s="50"/>
      <c r="S3567" s="50"/>
      <c r="T3567" s="50"/>
      <c r="U3567" s="50"/>
      <c r="V3567" s="50"/>
      <c r="W3567" s="50"/>
      <c r="X3567" s="50"/>
      <c r="Y3567" s="50"/>
      <c r="Z3567" s="50"/>
      <c r="AA3567" s="50"/>
      <c r="AB3567" s="50"/>
      <c r="AC3567" s="50"/>
      <c r="AD3567" s="50"/>
      <c r="AE3567" s="50"/>
      <c r="AF3567" s="50"/>
      <c r="AG3567" s="50"/>
      <c r="AH3567" s="50"/>
      <c r="AI3567" s="50"/>
      <c r="AJ3567" s="50"/>
      <c r="AK3567" s="50"/>
      <c r="AL3567" s="50"/>
      <c r="AM3567" s="50"/>
      <c r="AN3567" s="50"/>
      <c r="AO3567" s="50"/>
      <c r="AP3567" s="50"/>
      <c r="AQ3567" s="50"/>
      <c r="AR3567" s="50"/>
      <c r="AS3567" s="50"/>
      <c r="AT3567" s="50"/>
      <c r="AU3567" s="50"/>
      <c r="AV3567" s="50"/>
      <c r="AW3567" s="50"/>
      <c r="AX3567" s="50"/>
      <c r="AY3567" s="50"/>
      <c r="AZ3567" s="50"/>
      <c r="BA3567" s="50"/>
      <c r="BB3567" s="50"/>
      <c r="BC3567" s="50"/>
      <c r="BD3567" s="50"/>
      <c r="BE3567" s="50"/>
      <c r="BF3567" s="50"/>
      <c r="BG3567" s="50"/>
      <c r="BH3567" s="50"/>
      <c r="BI3567" s="50"/>
      <c r="BJ3567" s="50"/>
      <c r="BK3567" s="50"/>
      <c r="BL3567" s="50"/>
      <c r="BM3567" s="50"/>
      <c r="BN3567" s="50"/>
      <c r="BO3567" s="50"/>
      <c r="BP3567" s="50"/>
      <c r="BQ3567" s="50"/>
      <c r="BR3567" s="50"/>
      <c r="BS3567" s="50"/>
      <c r="BT3567" s="50"/>
      <c r="BU3567" s="50"/>
      <c r="BV3567" s="50"/>
      <c r="BW3567" s="50"/>
      <c r="BX3567" s="50"/>
      <c r="BY3567" s="50"/>
      <c r="BZ3567" s="50"/>
      <c r="CA3567" s="50"/>
      <c r="CB3567" s="50"/>
      <c r="CC3567" s="50"/>
      <c r="CD3567" s="50"/>
      <c r="CE3567" s="50"/>
      <c r="CF3567" s="50"/>
      <c r="CG3567" s="50"/>
      <c r="CH3567" s="50"/>
      <c r="CI3567" s="50"/>
      <c r="CJ3567" s="50"/>
      <c r="CK3567" s="50"/>
      <c r="CL3567" s="50"/>
      <c r="CM3567" s="50"/>
      <c r="CN3567" s="50"/>
      <c r="CO3567" s="50"/>
      <c r="CP3567" s="50"/>
      <c r="CQ3567" s="50"/>
      <c r="CR3567" s="50"/>
      <c r="CS3567" s="50"/>
      <c r="CT3567" s="50"/>
      <c r="CU3567" s="50"/>
      <c r="CV3567" s="50"/>
      <c r="CW3567" s="50"/>
      <c r="CX3567" s="50"/>
      <c r="CY3567" s="50"/>
      <c r="CZ3567" s="50"/>
      <c r="DA3567" s="50"/>
      <c r="DB3567" s="50"/>
      <c r="DC3567" s="50"/>
      <c r="DD3567" s="50"/>
      <c r="DE3567" s="50"/>
      <c r="DF3567" s="50"/>
      <c r="DG3567" s="50"/>
    </row>
    <row r="3568" spans="1:111" ht="13.5" x14ac:dyDescent="0.2">
      <c r="A3568" s="561"/>
      <c r="B3568" s="562"/>
      <c r="C3568" s="413"/>
      <c r="D3568" s="222" t="s">
        <v>8415</v>
      </c>
      <c r="E3568" s="353"/>
      <c r="F3568" s="352">
        <f t="shared" si="110"/>
        <v>0</v>
      </c>
      <c r="G3568" s="352">
        <f t="shared" si="111"/>
        <v>0</v>
      </c>
      <c r="H3568" s="50"/>
      <c r="I3568" s="50"/>
      <c r="J3568" s="50"/>
      <c r="K3568" s="50"/>
      <c r="L3568" s="50"/>
      <c r="M3568" s="50"/>
      <c r="N3568" s="50"/>
      <c r="O3568" s="50"/>
      <c r="P3568" s="50"/>
      <c r="Q3568" s="50"/>
      <c r="R3568" s="50"/>
      <c r="S3568" s="50"/>
      <c r="T3568" s="50"/>
      <c r="U3568" s="50"/>
      <c r="V3568" s="50"/>
      <c r="W3568" s="50"/>
      <c r="X3568" s="50"/>
      <c r="Y3568" s="50"/>
      <c r="Z3568" s="50"/>
      <c r="AA3568" s="50"/>
      <c r="AB3568" s="50"/>
      <c r="AC3568" s="50"/>
      <c r="AD3568" s="50"/>
      <c r="AE3568" s="50"/>
      <c r="AF3568" s="50"/>
      <c r="AG3568" s="50"/>
      <c r="AH3568" s="50"/>
      <c r="AI3568" s="50"/>
      <c r="AJ3568" s="50"/>
      <c r="AK3568" s="50"/>
      <c r="AL3568" s="50"/>
      <c r="AM3568" s="50"/>
      <c r="AN3568" s="50"/>
      <c r="AO3568" s="50"/>
      <c r="AP3568" s="50"/>
      <c r="AQ3568" s="50"/>
      <c r="AR3568" s="50"/>
      <c r="AS3568" s="50"/>
      <c r="AT3568" s="50"/>
      <c r="AU3568" s="50"/>
      <c r="AV3568" s="50"/>
      <c r="AW3568" s="50"/>
      <c r="AX3568" s="50"/>
      <c r="AY3568" s="50"/>
      <c r="AZ3568" s="50"/>
      <c r="BA3568" s="50"/>
      <c r="BB3568" s="50"/>
      <c r="BC3568" s="50"/>
      <c r="BD3568" s="50"/>
      <c r="BE3568" s="50"/>
      <c r="BF3568" s="50"/>
      <c r="BG3568" s="50"/>
      <c r="BH3568" s="50"/>
      <c r="BI3568" s="50"/>
      <c r="BJ3568" s="50"/>
      <c r="BK3568" s="50"/>
      <c r="BL3568" s="50"/>
      <c r="BM3568" s="50"/>
      <c r="BN3568" s="50"/>
      <c r="BO3568" s="50"/>
      <c r="BP3568" s="50"/>
      <c r="BQ3568" s="50"/>
      <c r="BR3568" s="50"/>
      <c r="BS3568" s="50"/>
      <c r="BT3568" s="50"/>
      <c r="BU3568" s="50"/>
      <c r="BV3568" s="50"/>
      <c r="BW3568" s="50"/>
      <c r="BX3568" s="50"/>
      <c r="BY3568" s="50"/>
      <c r="BZ3568" s="50"/>
      <c r="CA3568" s="50"/>
      <c r="CB3568" s="50"/>
      <c r="CC3568" s="50"/>
      <c r="CD3568" s="50"/>
      <c r="CE3568" s="50"/>
      <c r="CF3568" s="50"/>
      <c r="CG3568" s="50"/>
      <c r="CH3568" s="50"/>
      <c r="CI3568" s="50"/>
      <c r="CJ3568" s="50"/>
      <c r="CK3568" s="50"/>
      <c r="CL3568" s="50"/>
      <c r="CM3568" s="50"/>
      <c r="CN3568" s="50"/>
      <c r="CO3568" s="50"/>
      <c r="CP3568" s="50"/>
      <c r="CQ3568" s="50"/>
      <c r="CR3568" s="50"/>
      <c r="CS3568" s="50"/>
      <c r="CT3568" s="50"/>
      <c r="CU3568" s="50"/>
      <c r="CV3568" s="50"/>
      <c r="CW3568" s="50"/>
      <c r="CX3568" s="50"/>
      <c r="CY3568" s="50"/>
      <c r="CZ3568" s="50"/>
      <c r="DA3568" s="50"/>
      <c r="DB3568" s="50"/>
      <c r="DC3568" s="50"/>
      <c r="DD3568" s="50"/>
      <c r="DE3568" s="50"/>
      <c r="DF3568" s="50"/>
      <c r="DG3568" s="50"/>
    </row>
    <row r="3569" spans="1:111" ht="13.5" x14ac:dyDescent="0.2">
      <c r="A3569" s="561"/>
      <c r="B3569" s="542" t="s">
        <v>1322</v>
      </c>
      <c r="C3569" s="413"/>
      <c r="D3569" s="222" t="s">
        <v>8416</v>
      </c>
      <c r="E3569" s="353"/>
      <c r="F3569" s="352">
        <f t="shared" si="110"/>
        <v>0</v>
      </c>
      <c r="G3569" s="352">
        <f t="shared" si="111"/>
        <v>0</v>
      </c>
      <c r="H3569" s="50"/>
      <c r="I3569" s="50"/>
      <c r="J3569" s="50"/>
      <c r="K3569" s="50"/>
      <c r="L3569" s="50"/>
      <c r="M3569" s="50"/>
      <c r="N3569" s="50"/>
      <c r="O3569" s="50"/>
      <c r="P3569" s="50"/>
      <c r="Q3569" s="50"/>
      <c r="R3569" s="50"/>
      <c r="S3569" s="50"/>
      <c r="T3569" s="50"/>
      <c r="U3569" s="50"/>
      <c r="V3569" s="50"/>
      <c r="W3569" s="50"/>
      <c r="X3569" s="50"/>
      <c r="Y3569" s="50"/>
      <c r="Z3569" s="50"/>
      <c r="AA3569" s="50"/>
      <c r="AB3569" s="50"/>
      <c r="AC3569" s="50"/>
      <c r="AD3569" s="50"/>
      <c r="AE3569" s="50"/>
      <c r="AF3569" s="50"/>
      <c r="AG3569" s="50"/>
      <c r="AH3569" s="50"/>
      <c r="AI3569" s="50"/>
      <c r="AJ3569" s="50"/>
      <c r="AK3569" s="50"/>
      <c r="AL3569" s="50"/>
      <c r="AM3569" s="50"/>
      <c r="AN3569" s="50"/>
      <c r="AO3569" s="50"/>
      <c r="AP3569" s="50"/>
      <c r="AQ3569" s="50"/>
      <c r="AR3569" s="50"/>
      <c r="AS3569" s="50"/>
      <c r="AT3569" s="50"/>
      <c r="AU3569" s="50"/>
      <c r="AV3569" s="50"/>
      <c r="AW3569" s="50"/>
      <c r="AX3569" s="50"/>
      <c r="AY3569" s="50"/>
      <c r="AZ3569" s="50"/>
      <c r="BA3569" s="50"/>
      <c r="BB3569" s="50"/>
      <c r="BC3569" s="50"/>
      <c r="BD3569" s="50"/>
      <c r="BE3569" s="50"/>
      <c r="BF3569" s="50"/>
      <c r="BG3569" s="50"/>
      <c r="BH3569" s="50"/>
      <c r="BI3569" s="50"/>
      <c r="BJ3569" s="50"/>
      <c r="BK3569" s="50"/>
      <c r="BL3569" s="50"/>
      <c r="BM3569" s="50"/>
      <c r="BN3569" s="50"/>
      <c r="BO3569" s="50"/>
      <c r="BP3569" s="50"/>
      <c r="BQ3569" s="50"/>
      <c r="BR3569" s="50"/>
      <c r="BS3569" s="50"/>
      <c r="BT3569" s="50"/>
      <c r="BU3569" s="50"/>
      <c r="BV3569" s="50"/>
      <c r="BW3569" s="50"/>
      <c r="BX3569" s="50"/>
      <c r="BY3569" s="50"/>
      <c r="BZ3569" s="50"/>
      <c r="CA3569" s="50"/>
      <c r="CB3569" s="50"/>
      <c r="CC3569" s="50"/>
      <c r="CD3569" s="50"/>
      <c r="CE3569" s="50"/>
      <c r="CF3569" s="50"/>
      <c r="CG3569" s="50"/>
      <c r="CH3569" s="50"/>
      <c r="CI3569" s="50"/>
      <c r="CJ3569" s="50"/>
      <c r="CK3569" s="50"/>
      <c r="CL3569" s="50"/>
      <c r="CM3569" s="50"/>
      <c r="CN3569" s="50"/>
      <c r="CO3569" s="50"/>
      <c r="CP3569" s="50"/>
      <c r="CQ3569" s="50"/>
      <c r="CR3569" s="50"/>
      <c r="CS3569" s="50"/>
      <c r="CT3569" s="50"/>
      <c r="CU3569" s="50"/>
      <c r="CV3569" s="50"/>
      <c r="CW3569" s="50"/>
      <c r="CX3569" s="50"/>
      <c r="CY3569" s="50"/>
      <c r="CZ3569" s="50"/>
      <c r="DA3569" s="50"/>
      <c r="DB3569" s="50"/>
      <c r="DC3569" s="50"/>
      <c r="DD3569" s="50"/>
      <c r="DE3569" s="50"/>
      <c r="DF3569" s="50"/>
      <c r="DG3569" s="50"/>
    </row>
    <row r="3570" spans="1:111" ht="13.5" x14ac:dyDescent="0.2">
      <c r="A3570" s="561"/>
      <c r="B3570" s="543"/>
      <c r="C3570" s="413"/>
      <c r="D3570" s="222" t="s">
        <v>8417</v>
      </c>
      <c r="E3570" s="353"/>
      <c r="F3570" s="352">
        <f t="shared" si="110"/>
        <v>0</v>
      </c>
      <c r="G3570" s="352">
        <f t="shared" si="111"/>
        <v>0</v>
      </c>
      <c r="H3570" s="50"/>
      <c r="I3570" s="50"/>
      <c r="J3570" s="50"/>
      <c r="K3570" s="50"/>
      <c r="L3570" s="50"/>
      <c r="M3570" s="50"/>
      <c r="N3570" s="50"/>
      <c r="O3570" s="50"/>
      <c r="P3570" s="50"/>
      <c r="Q3570" s="50"/>
      <c r="R3570" s="50"/>
      <c r="S3570" s="50"/>
      <c r="T3570" s="50"/>
      <c r="U3570" s="50"/>
      <c r="V3570" s="50"/>
      <c r="W3570" s="50"/>
      <c r="X3570" s="50"/>
      <c r="Y3570" s="50"/>
      <c r="Z3570" s="50"/>
      <c r="AA3570" s="50"/>
      <c r="AB3570" s="50"/>
      <c r="AC3570" s="50"/>
      <c r="AD3570" s="50"/>
      <c r="AE3570" s="50"/>
      <c r="AF3570" s="50"/>
      <c r="AG3570" s="50"/>
      <c r="AH3570" s="50"/>
      <c r="AI3570" s="50"/>
      <c r="AJ3570" s="50"/>
      <c r="AK3570" s="50"/>
      <c r="AL3570" s="50"/>
      <c r="AM3570" s="50"/>
      <c r="AN3570" s="50"/>
      <c r="AO3570" s="50"/>
      <c r="AP3570" s="50"/>
      <c r="AQ3570" s="50"/>
      <c r="AR3570" s="50"/>
      <c r="AS3570" s="50"/>
      <c r="AT3570" s="50"/>
      <c r="AU3570" s="50"/>
      <c r="AV3570" s="50"/>
      <c r="AW3570" s="50"/>
      <c r="AX3570" s="50"/>
      <c r="AY3570" s="50"/>
      <c r="AZ3570" s="50"/>
      <c r="BA3570" s="50"/>
      <c r="BB3570" s="50"/>
      <c r="BC3570" s="50"/>
      <c r="BD3570" s="50"/>
      <c r="BE3570" s="50"/>
      <c r="BF3570" s="50"/>
      <c r="BG3570" s="50"/>
      <c r="BH3570" s="50"/>
      <c r="BI3570" s="50"/>
      <c r="BJ3570" s="50"/>
      <c r="BK3570" s="50"/>
      <c r="BL3570" s="50"/>
      <c r="BM3570" s="50"/>
      <c r="BN3570" s="50"/>
      <c r="BO3570" s="50"/>
      <c r="BP3570" s="50"/>
      <c r="BQ3570" s="50"/>
      <c r="BR3570" s="50"/>
      <c r="BS3570" s="50"/>
      <c r="BT3570" s="50"/>
      <c r="BU3570" s="50"/>
      <c r="BV3570" s="50"/>
      <c r="BW3570" s="50"/>
      <c r="BX3570" s="50"/>
      <c r="BY3570" s="50"/>
      <c r="BZ3570" s="50"/>
      <c r="CA3570" s="50"/>
      <c r="CB3570" s="50"/>
      <c r="CC3570" s="50"/>
      <c r="CD3570" s="50"/>
      <c r="CE3570" s="50"/>
      <c r="CF3570" s="50"/>
      <c r="CG3570" s="50"/>
      <c r="CH3570" s="50"/>
      <c r="CI3570" s="50"/>
      <c r="CJ3570" s="50"/>
      <c r="CK3570" s="50"/>
      <c r="CL3570" s="50"/>
      <c r="CM3570" s="50"/>
      <c r="CN3570" s="50"/>
      <c r="CO3570" s="50"/>
      <c r="CP3570" s="50"/>
      <c r="CQ3570" s="50"/>
      <c r="CR3570" s="50"/>
      <c r="CS3570" s="50"/>
      <c r="CT3570" s="50"/>
      <c r="CU3570" s="50"/>
      <c r="CV3570" s="50"/>
      <c r="CW3570" s="50"/>
      <c r="CX3570" s="50"/>
      <c r="CY3570" s="50"/>
      <c r="CZ3570" s="50"/>
      <c r="DA3570" s="50"/>
      <c r="DB3570" s="50"/>
      <c r="DC3570" s="50"/>
      <c r="DD3570" s="50"/>
      <c r="DE3570" s="50"/>
      <c r="DF3570" s="50"/>
      <c r="DG3570" s="50"/>
    </row>
    <row r="3571" spans="1:111" ht="13.5" x14ac:dyDescent="0.2">
      <c r="A3571" s="561"/>
      <c r="B3571" s="543"/>
      <c r="C3571" s="413"/>
      <c r="D3571" s="222" t="s">
        <v>8418</v>
      </c>
      <c r="E3571" s="353"/>
      <c r="F3571" s="352">
        <f t="shared" si="110"/>
        <v>0</v>
      </c>
      <c r="G3571" s="352">
        <f t="shared" si="111"/>
        <v>0</v>
      </c>
      <c r="H3571" s="50"/>
      <c r="I3571" s="50"/>
      <c r="J3571" s="50"/>
      <c r="K3571" s="50"/>
      <c r="L3571" s="50"/>
      <c r="M3571" s="50"/>
      <c r="N3571" s="50"/>
      <c r="O3571" s="50"/>
      <c r="P3571" s="50"/>
      <c r="Q3571" s="50"/>
      <c r="R3571" s="50"/>
      <c r="S3571" s="50"/>
      <c r="T3571" s="50"/>
      <c r="U3571" s="50"/>
      <c r="V3571" s="50"/>
      <c r="W3571" s="50"/>
      <c r="X3571" s="50"/>
      <c r="Y3571" s="50"/>
      <c r="Z3571" s="50"/>
      <c r="AA3571" s="50"/>
      <c r="AB3571" s="50"/>
      <c r="AC3571" s="50"/>
      <c r="AD3571" s="50"/>
      <c r="AE3571" s="50"/>
      <c r="AF3571" s="50"/>
      <c r="AG3571" s="50"/>
      <c r="AH3571" s="50"/>
      <c r="AI3571" s="50"/>
      <c r="AJ3571" s="50"/>
      <c r="AK3571" s="50"/>
      <c r="AL3571" s="50"/>
      <c r="AM3571" s="50"/>
      <c r="AN3571" s="50"/>
      <c r="AO3571" s="50"/>
      <c r="AP3571" s="50"/>
      <c r="AQ3571" s="50"/>
      <c r="AR3571" s="50"/>
      <c r="AS3571" s="50"/>
      <c r="AT3571" s="50"/>
      <c r="AU3571" s="50"/>
      <c r="AV3571" s="50"/>
      <c r="AW3571" s="50"/>
      <c r="AX3571" s="50"/>
      <c r="AY3571" s="50"/>
      <c r="AZ3571" s="50"/>
      <c r="BA3571" s="50"/>
      <c r="BB3571" s="50"/>
      <c r="BC3571" s="50"/>
      <c r="BD3571" s="50"/>
      <c r="BE3571" s="50"/>
      <c r="BF3571" s="50"/>
      <c r="BG3571" s="50"/>
      <c r="BH3571" s="50"/>
      <c r="BI3571" s="50"/>
      <c r="BJ3571" s="50"/>
      <c r="BK3571" s="50"/>
      <c r="BL3571" s="50"/>
      <c r="BM3571" s="50"/>
      <c r="BN3571" s="50"/>
      <c r="BO3571" s="50"/>
      <c r="BP3571" s="50"/>
      <c r="BQ3571" s="50"/>
      <c r="BR3571" s="50"/>
      <c r="BS3571" s="50"/>
      <c r="BT3571" s="50"/>
      <c r="BU3571" s="50"/>
      <c r="BV3571" s="50"/>
      <c r="BW3571" s="50"/>
      <c r="BX3571" s="50"/>
      <c r="BY3571" s="50"/>
      <c r="BZ3571" s="50"/>
      <c r="CA3571" s="50"/>
      <c r="CB3571" s="50"/>
      <c r="CC3571" s="50"/>
      <c r="CD3571" s="50"/>
      <c r="CE3571" s="50"/>
      <c r="CF3571" s="50"/>
      <c r="CG3571" s="50"/>
      <c r="CH3571" s="50"/>
      <c r="CI3571" s="50"/>
      <c r="CJ3571" s="50"/>
      <c r="CK3571" s="50"/>
      <c r="CL3571" s="50"/>
      <c r="CM3571" s="50"/>
      <c r="CN3571" s="50"/>
      <c r="CO3571" s="50"/>
      <c r="CP3571" s="50"/>
      <c r="CQ3571" s="50"/>
      <c r="CR3571" s="50"/>
      <c r="CS3571" s="50"/>
      <c r="CT3571" s="50"/>
      <c r="CU3571" s="50"/>
      <c r="CV3571" s="50"/>
      <c r="CW3571" s="50"/>
      <c r="CX3571" s="50"/>
      <c r="CY3571" s="50"/>
      <c r="CZ3571" s="50"/>
      <c r="DA3571" s="50"/>
      <c r="DB3571" s="50"/>
      <c r="DC3571" s="50"/>
      <c r="DD3571" s="50"/>
      <c r="DE3571" s="50"/>
      <c r="DF3571" s="50"/>
      <c r="DG3571" s="50"/>
    </row>
    <row r="3572" spans="1:111" ht="13.5" x14ac:dyDescent="0.2">
      <c r="A3572" s="561"/>
      <c r="B3572" s="543"/>
      <c r="C3572" s="413"/>
      <c r="D3572" s="222" t="s">
        <v>8419</v>
      </c>
      <c r="E3572" s="353"/>
      <c r="F3572" s="352">
        <f t="shared" si="110"/>
        <v>0</v>
      </c>
      <c r="G3572" s="352">
        <f t="shared" si="111"/>
        <v>0</v>
      </c>
      <c r="H3572" s="50"/>
      <c r="I3572" s="50"/>
      <c r="J3572" s="50"/>
      <c r="K3572" s="50"/>
      <c r="L3572" s="50"/>
      <c r="M3572" s="50"/>
      <c r="N3572" s="50"/>
      <c r="O3572" s="50"/>
      <c r="P3572" s="50"/>
      <c r="Q3572" s="50"/>
      <c r="R3572" s="50"/>
      <c r="S3572" s="50"/>
      <c r="T3572" s="50"/>
      <c r="U3572" s="50"/>
      <c r="V3572" s="50"/>
      <c r="W3572" s="50"/>
      <c r="X3572" s="50"/>
      <c r="Y3572" s="50"/>
      <c r="Z3572" s="50"/>
      <c r="AA3572" s="50"/>
      <c r="AB3572" s="50"/>
      <c r="AC3572" s="50"/>
      <c r="AD3572" s="50"/>
      <c r="AE3572" s="50"/>
      <c r="AF3572" s="50"/>
      <c r="AG3572" s="50"/>
      <c r="AH3572" s="50"/>
      <c r="AI3572" s="50"/>
      <c r="AJ3572" s="50"/>
      <c r="AK3572" s="50"/>
      <c r="AL3572" s="50"/>
      <c r="AM3572" s="50"/>
      <c r="AN3572" s="50"/>
      <c r="AO3572" s="50"/>
      <c r="AP3572" s="50"/>
      <c r="AQ3572" s="50"/>
      <c r="AR3572" s="50"/>
      <c r="AS3572" s="50"/>
      <c r="AT3572" s="50"/>
      <c r="AU3572" s="50"/>
      <c r="AV3572" s="50"/>
      <c r="AW3572" s="50"/>
      <c r="AX3572" s="50"/>
      <c r="AY3572" s="50"/>
      <c r="AZ3572" s="50"/>
      <c r="BA3572" s="50"/>
      <c r="BB3572" s="50"/>
      <c r="BC3572" s="50"/>
      <c r="BD3572" s="50"/>
      <c r="BE3572" s="50"/>
      <c r="BF3572" s="50"/>
      <c r="BG3572" s="50"/>
      <c r="BH3572" s="50"/>
      <c r="BI3572" s="50"/>
      <c r="BJ3572" s="50"/>
      <c r="BK3572" s="50"/>
      <c r="BL3572" s="50"/>
      <c r="BM3572" s="50"/>
      <c r="BN3572" s="50"/>
      <c r="BO3572" s="50"/>
      <c r="BP3572" s="50"/>
      <c r="BQ3572" s="50"/>
      <c r="BR3572" s="50"/>
      <c r="BS3572" s="50"/>
      <c r="BT3572" s="50"/>
      <c r="BU3572" s="50"/>
      <c r="BV3572" s="50"/>
      <c r="BW3572" s="50"/>
      <c r="BX3572" s="50"/>
      <c r="BY3572" s="50"/>
      <c r="BZ3572" s="50"/>
      <c r="CA3572" s="50"/>
      <c r="CB3572" s="50"/>
      <c r="CC3572" s="50"/>
      <c r="CD3572" s="50"/>
      <c r="CE3572" s="50"/>
      <c r="CF3572" s="50"/>
      <c r="CG3572" s="50"/>
      <c r="CH3572" s="50"/>
      <c r="CI3572" s="50"/>
      <c r="CJ3572" s="50"/>
      <c r="CK3572" s="50"/>
      <c r="CL3572" s="50"/>
      <c r="CM3572" s="50"/>
      <c r="CN3572" s="50"/>
      <c r="CO3572" s="50"/>
      <c r="CP3572" s="50"/>
      <c r="CQ3572" s="50"/>
      <c r="CR3572" s="50"/>
      <c r="CS3572" s="50"/>
      <c r="CT3572" s="50"/>
      <c r="CU3572" s="50"/>
      <c r="CV3572" s="50"/>
      <c r="CW3572" s="50"/>
      <c r="CX3572" s="50"/>
      <c r="CY3572" s="50"/>
      <c r="CZ3572" s="50"/>
      <c r="DA3572" s="50"/>
      <c r="DB3572" s="50"/>
      <c r="DC3572" s="50"/>
      <c r="DD3572" s="50"/>
      <c r="DE3572" s="50"/>
      <c r="DF3572" s="50"/>
      <c r="DG3572" s="50"/>
    </row>
    <row r="3573" spans="1:111" ht="13.5" x14ac:dyDescent="0.2">
      <c r="A3573" s="561"/>
      <c r="B3573" s="543"/>
      <c r="C3573" s="413"/>
      <c r="D3573" s="222" t="s">
        <v>8420</v>
      </c>
      <c r="E3573" s="353"/>
      <c r="F3573" s="352">
        <f t="shared" si="110"/>
        <v>0</v>
      </c>
      <c r="G3573" s="352">
        <f t="shared" si="111"/>
        <v>0</v>
      </c>
      <c r="H3573" s="50"/>
      <c r="I3573" s="50"/>
      <c r="J3573" s="50"/>
      <c r="K3573" s="50"/>
      <c r="L3573" s="50"/>
      <c r="M3573" s="50"/>
      <c r="N3573" s="50"/>
      <c r="O3573" s="50"/>
      <c r="P3573" s="50"/>
      <c r="Q3573" s="50"/>
      <c r="R3573" s="50"/>
      <c r="S3573" s="50"/>
      <c r="T3573" s="50"/>
      <c r="U3573" s="50"/>
      <c r="V3573" s="50"/>
      <c r="W3573" s="50"/>
      <c r="X3573" s="50"/>
      <c r="Y3573" s="50"/>
      <c r="Z3573" s="50"/>
      <c r="AA3573" s="50"/>
      <c r="AB3573" s="50"/>
      <c r="AC3573" s="50"/>
      <c r="AD3573" s="50"/>
      <c r="AE3573" s="50"/>
      <c r="AF3573" s="50"/>
      <c r="AG3573" s="50"/>
      <c r="AH3573" s="50"/>
      <c r="AI3573" s="50"/>
      <c r="AJ3573" s="50"/>
      <c r="AK3573" s="50"/>
      <c r="AL3573" s="50"/>
      <c r="AM3573" s="50"/>
      <c r="AN3573" s="50"/>
      <c r="AO3573" s="50"/>
      <c r="AP3573" s="50"/>
      <c r="AQ3573" s="50"/>
      <c r="AR3573" s="50"/>
      <c r="AS3573" s="50"/>
      <c r="AT3573" s="50"/>
      <c r="AU3573" s="50"/>
      <c r="AV3573" s="50"/>
      <c r="AW3573" s="50"/>
      <c r="AX3573" s="50"/>
      <c r="AY3573" s="50"/>
      <c r="AZ3573" s="50"/>
      <c r="BA3573" s="50"/>
      <c r="BB3573" s="50"/>
      <c r="BC3573" s="50"/>
      <c r="BD3573" s="50"/>
      <c r="BE3573" s="50"/>
      <c r="BF3573" s="50"/>
      <c r="BG3573" s="50"/>
      <c r="BH3573" s="50"/>
      <c r="BI3573" s="50"/>
      <c r="BJ3573" s="50"/>
      <c r="BK3573" s="50"/>
      <c r="BL3573" s="50"/>
      <c r="BM3573" s="50"/>
      <c r="BN3573" s="50"/>
      <c r="BO3573" s="50"/>
      <c r="BP3573" s="50"/>
      <c r="BQ3573" s="50"/>
      <c r="BR3573" s="50"/>
      <c r="BS3573" s="50"/>
      <c r="BT3573" s="50"/>
      <c r="BU3573" s="50"/>
      <c r="BV3573" s="50"/>
      <c r="BW3573" s="50"/>
      <c r="BX3573" s="50"/>
      <c r="BY3573" s="50"/>
      <c r="BZ3573" s="50"/>
      <c r="CA3573" s="50"/>
      <c r="CB3573" s="50"/>
      <c r="CC3573" s="50"/>
      <c r="CD3573" s="50"/>
      <c r="CE3573" s="50"/>
      <c r="CF3573" s="50"/>
      <c r="CG3573" s="50"/>
      <c r="CH3573" s="50"/>
      <c r="CI3573" s="50"/>
      <c r="CJ3573" s="50"/>
      <c r="CK3573" s="50"/>
      <c r="CL3573" s="50"/>
      <c r="CM3573" s="50"/>
      <c r="CN3573" s="50"/>
      <c r="CO3573" s="50"/>
      <c r="CP3573" s="50"/>
      <c r="CQ3573" s="50"/>
      <c r="CR3573" s="50"/>
      <c r="CS3573" s="50"/>
      <c r="CT3573" s="50"/>
      <c r="CU3573" s="50"/>
      <c r="CV3573" s="50"/>
      <c r="CW3573" s="50"/>
      <c r="CX3573" s="50"/>
      <c r="CY3573" s="50"/>
      <c r="CZ3573" s="50"/>
      <c r="DA3573" s="50"/>
      <c r="DB3573" s="50"/>
      <c r="DC3573" s="50"/>
      <c r="DD3573" s="50"/>
      <c r="DE3573" s="50"/>
      <c r="DF3573" s="50"/>
      <c r="DG3573" s="50"/>
    </row>
    <row r="3574" spans="1:111" x14ac:dyDescent="0.2">
      <c r="A3574" s="561"/>
      <c r="B3574" s="543"/>
      <c r="C3574" s="413"/>
      <c r="D3574" s="222" t="s">
        <v>8421</v>
      </c>
      <c r="E3574" s="353"/>
      <c r="F3574" s="352">
        <f t="shared" si="110"/>
        <v>0</v>
      </c>
      <c r="G3574" s="352">
        <f t="shared" si="111"/>
        <v>0</v>
      </c>
      <c r="H3574" s="50"/>
      <c r="I3574" s="50"/>
      <c r="J3574" s="50"/>
      <c r="K3574" s="50"/>
      <c r="L3574" s="50"/>
      <c r="M3574" s="50"/>
      <c r="N3574" s="50"/>
      <c r="O3574" s="50"/>
      <c r="P3574" s="50"/>
      <c r="Q3574" s="50"/>
      <c r="R3574" s="50"/>
      <c r="S3574" s="50"/>
      <c r="T3574" s="50"/>
      <c r="U3574" s="50"/>
      <c r="V3574" s="50"/>
      <c r="W3574" s="50"/>
      <c r="X3574" s="50"/>
      <c r="Y3574" s="50"/>
      <c r="Z3574" s="50"/>
      <c r="AA3574" s="50"/>
      <c r="AB3574" s="50"/>
      <c r="AC3574" s="50"/>
      <c r="AD3574" s="50"/>
      <c r="AE3574" s="50"/>
      <c r="AF3574" s="50"/>
      <c r="AG3574" s="50"/>
      <c r="AH3574" s="50"/>
      <c r="AI3574" s="50"/>
      <c r="AJ3574" s="50"/>
      <c r="AK3574" s="50"/>
      <c r="AL3574" s="50"/>
      <c r="AM3574" s="50"/>
      <c r="AN3574" s="50"/>
      <c r="AO3574" s="50"/>
      <c r="AP3574" s="50"/>
      <c r="AQ3574" s="50"/>
      <c r="AR3574" s="50"/>
      <c r="AS3574" s="50"/>
      <c r="AT3574" s="50"/>
      <c r="AU3574" s="50"/>
      <c r="AV3574" s="50"/>
      <c r="AW3574" s="50"/>
      <c r="AX3574" s="50"/>
      <c r="AY3574" s="50"/>
      <c r="AZ3574" s="50"/>
      <c r="BA3574" s="50"/>
      <c r="BB3574" s="50"/>
      <c r="BC3574" s="50"/>
      <c r="BD3574" s="50"/>
      <c r="BE3574" s="50"/>
      <c r="BF3574" s="50"/>
      <c r="BG3574" s="50"/>
      <c r="BH3574" s="50"/>
      <c r="BI3574" s="50"/>
      <c r="BJ3574" s="50"/>
      <c r="BK3574" s="50"/>
      <c r="BL3574" s="50"/>
      <c r="BM3574" s="50"/>
      <c r="BN3574" s="50"/>
      <c r="BO3574" s="50"/>
      <c r="BP3574" s="50"/>
      <c r="BQ3574" s="50"/>
      <c r="BR3574" s="50"/>
      <c r="BS3574" s="50"/>
      <c r="BT3574" s="50"/>
      <c r="BU3574" s="50"/>
      <c r="BV3574" s="50"/>
      <c r="BW3574" s="50"/>
      <c r="BX3574" s="50"/>
      <c r="BY3574" s="50"/>
      <c r="BZ3574" s="50"/>
      <c r="CA3574" s="50"/>
      <c r="CB3574" s="50"/>
      <c r="CC3574" s="50"/>
      <c r="CD3574" s="50"/>
      <c r="CE3574" s="50"/>
      <c r="CF3574" s="50"/>
      <c r="CG3574" s="50"/>
      <c r="CH3574" s="50"/>
      <c r="CI3574" s="50"/>
      <c r="CJ3574" s="50"/>
      <c r="CK3574" s="50"/>
      <c r="CL3574" s="50"/>
      <c r="CM3574" s="50"/>
      <c r="CN3574" s="50"/>
      <c r="CO3574" s="50"/>
      <c r="CP3574" s="50"/>
      <c r="CQ3574" s="50"/>
      <c r="CR3574" s="50"/>
      <c r="CS3574" s="50"/>
      <c r="CT3574" s="50"/>
      <c r="CU3574" s="50"/>
      <c r="CV3574" s="50"/>
      <c r="CW3574" s="50"/>
      <c r="CX3574" s="50"/>
      <c r="CY3574" s="50"/>
      <c r="CZ3574" s="50"/>
      <c r="DA3574" s="50"/>
      <c r="DB3574" s="50"/>
      <c r="DC3574" s="50"/>
      <c r="DD3574" s="50"/>
      <c r="DE3574" s="50"/>
      <c r="DF3574" s="50"/>
      <c r="DG3574" s="50"/>
    </row>
    <row r="3575" spans="1:111" x14ac:dyDescent="0.2">
      <c r="A3575" s="562"/>
      <c r="B3575" s="544"/>
      <c r="C3575" s="413"/>
      <c r="D3575" s="127" t="s">
        <v>1323</v>
      </c>
      <c r="E3575" s="353">
        <v>300</v>
      </c>
      <c r="F3575" s="352">
        <f t="shared" si="110"/>
        <v>180</v>
      </c>
      <c r="G3575" s="352">
        <f t="shared" si="111"/>
        <v>150</v>
      </c>
      <c r="H3575" s="50"/>
      <c r="I3575" s="50"/>
      <c r="J3575" s="50"/>
      <c r="K3575" s="50"/>
      <c r="L3575" s="50"/>
      <c r="M3575" s="50"/>
      <c r="N3575" s="50"/>
      <c r="O3575" s="50"/>
      <c r="P3575" s="50"/>
      <c r="Q3575" s="50"/>
      <c r="R3575" s="50"/>
      <c r="S3575" s="50"/>
      <c r="T3575" s="50"/>
      <c r="U3575" s="50"/>
      <c r="V3575" s="50"/>
      <c r="W3575" s="50"/>
      <c r="X3575" s="50"/>
      <c r="Y3575" s="50"/>
      <c r="Z3575" s="50"/>
      <c r="AA3575" s="50"/>
      <c r="AB3575" s="50"/>
      <c r="AC3575" s="50"/>
      <c r="AD3575" s="50"/>
      <c r="AE3575" s="50"/>
      <c r="AF3575" s="50"/>
      <c r="AG3575" s="50"/>
      <c r="AH3575" s="50"/>
      <c r="AI3575" s="50"/>
      <c r="AJ3575" s="50"/>
      <c r="AK3575" s="50"/>
      <c r="AL3575" s="50"/>
      <c r="AM3575" s="50"/>
      <c r="AN3575" s="50"/>
      <c r="AO3575" s="50"/>
      <c r="AP3575" s="50"/>
      <c r="AQ3575" s="50"/>
      <c r="AR3575" s="50"/>
      <c r="AS3575" s="50"/>
      <c r="AT3575" s="50"/>
      <c r="AU3575" s="50"/>
      <c r="AV3575" s="50"/>
      <c r="AW3575" s="50"/>
      <c r="AX3575" s="50"/>
      <c r="AY3575" s="50"/>
      <c r="AZ3575" s="50"/>
      <c r="BA3575" s="50"/>
      <c r="BB3575" s="50"/>
      <c r="BC3575" s="50"/>
      <c r="BD3575" s="50"/>
      <c r="BE3575" s="50"/>
      <c r="BF3575" s="50"/>
      <c r="BG3575" s="50"/>
      <c r="BH3575" s="50"/>
      <c r="BI3575" s="50"/>
      <c r="BJ3575" s="50"/>
      <c r="BK3575" s="50"/>
      <c r="BL3575" s="50"/>
      <c r="BM3575" s="50"/>
      <c r="BN3575" s="50"/>
      <c r="BO3575" s="50"/>
      <c r="BP3575" s="50"/>
      <c r="BQ3575" s="50"/>
      <c r="BR3575" s="50"/>
      <c r="BS3575" s="50"/>
      <c r="BT3575" s="50"/>
      <c r="BU3575" s="50"/>
      <c r="BV3575" s="50"/>
      <c r="BW3575" s="50"/>
      <c r="BX3575" s="50"/>
      <c r="BY3575" s="50"/>
      <c r="BZ3575" s="50"/>
      <c r="CA3575" s="50"/>
      <c r="CB3575" s="50"/>
      <c r="CC3575" s="50"/>
      <c r="CD3575" s="50"/>
      <c r="CE3575" s="50"/>
      <c r="CF3575" s="50"/>
      <c r="CG3575" s="50"/>
      <c r="CH3575" s="50"/>
      <c r="CI3575" s="50"/>
      <c r="CJ3575" s="50"/>
      <c r="CK3575" s="50"/>
      <c r="CL3575" s="50"/>
      <c r="CM3575" s="50"/>
      <c r="CN3575" s="50"/>
      <c r="CO3575" s="50"/>
      <c r="CP3575" s="50"/>
      <c r="CQ3575" s="50"/>
      <c r="CR3575" s="50"/>
      <c r="CS3575" s="50"/>
      <c r="CT3575" s="50"/>
      <c r="CU3575" s="50"/>
      <c r="CV3575" s="50"/>
      <c r="CW3575" s="50"/>
      <c r="CX3575" s="50"/>
      <c r="CY3575" s="50"/>
      <c r="CZ3575" s="50"/>
      <c r="DA3575" s="50"/>
      <c r="DB3575" s="50"/>
      <c r="DC3575" s="50"/>
      <c r="DD3575" s="50"/>
      <c r="DE3575" s="50"/>
      <c r="DF3575" s="50"/>
      <c r="DG3575" s="50"/>
    </row>
    <row r="3576" spans="1:111" x14ac:dyDescent="0.2">
      <c r="A3576" s="661" t="s">
        <v>1319</v>
      </c>
      <c r="B3576" s="661" t="s">
        <v>1324</v>
      </c>
      <c r="C3576" s="413"/>
      <c r="D3576" s="241" t="s">
        <v>1325</v>
      </c>
      <c r="E3576" s="353"/>
      <c r="F3576" s="352">
        <f t="shared" si="110"/>
        <v>0</v>
      </c>
      <c r="G3576" s="352">
        <f t="shared" si="111"/>
        <v>0</v>
      </c>
      <c r="H3576" s="50"/>
      <c r="I3576" s="50"/>
      <c r="J3576" s="50"/>
      <c r="K3576" s="50"/>
      <c r="L3576" s="50"/>
      <c r="M3576" s="50"/>
      <c r="N3576" s="50"/>
      <c r="O3576" s="50"/>
      <c r="P3576" s="50"/>
      <c r="Q3576" s="50"/>
      <c r="R3576" s="50"/>
      <c r="S3576" s="50"/>
      <c r="T3576" s="50"/>
      <c r="U3576" s="50"/>
      <c r="V3576" s="50"/>
      <c r="W3576" s="50"/>
      <c r="X3576" s="50"/>
      <c r="Y3576" s="50"/>
      <c r="Z3576" s="50"/>
      <c r="AA3576" s="50"/>
      <c r="AB3576" s="50"/>
      <c r="AC3576" s="50"/>
      <c r="AD3576" s="50"/>
      <c r="AE3576" s="50"/>
      <c r="AF3576" s="50"/>
      <c r="AG3576" s="50"/>
      <c r="AH3576" s="50"/>
      <c r="AI3576" s="50"/>
      <c r="AJ3576" s="50"/>
      <c r="AK3576" s="50"/>
      <c r="AL3576" s="50"/>
      <c r="AM3576" s="50"/>
      <c r="AN3576" s="50"/>
      <c r="AO3576" s="50"/>
      <c r="AP3576" s="50"/>
      <c r="AQ3576" s="50"/>
      <c r="AR3576" s="50"/>
      <c r="AS3576" s="50"/>
      <c r="AT3576" s="50"/>
      <c r="AU3576" s="50"/>
      <c r="AV3576" s="50"/>
      <c r="AW3576" s="50"/>
      <c r="AX3576" s="50"/>
      <c r="AY3576" s="50"/>
      <c r="AZ3576" s="50"/>
      <c r="BA3576" s="50"/>
      <c r="BB3576" s="50"/>
      <c r="BC3576" s="50"/>
      <c r="BD3576" s="50"/>
      <c r="BE3576" s="50"/>
      <c r="BF3576" s="50"/>
      <c r="BG3576" s="50"/>
      <c r="BH3576" s="50"/>
      <c r="BI3576" s="50"/>
      <c r="BJ3576" s="50"/>
      <c r="BK3576" s="50"/>
      <c r="BL3576" s="50"/>
      <c r="BM3576" s="50"/>
      <c r="BN3576" s="50"/>
      <c r="BO3576" s="50"/>
      <c r="BP3576" s="50"/>
      <c r="BQ3576" s="50"/>
      <c r="BR3576" s="50"/>
      <c r="BS3576" s="50"/>
      <c r="BT3576" s="50"/>
      <c r="BU3576" s="50"/>
      <c r="BV3576" s="50"/>
      <c r="BW3576" s="50"/>
      <c r="BX3576" s="50"/>
      <c r="BY3576" s="50"/>
      <c r="BZ3576" s="50"/>
      <c r="CA3576" s="50"/>
      <c r="CB3576" s="50"/>
      <c r="CC3576" s="50"/>
      <c r="CD3576" s="50"/>
      <c r="CE3576" s="50"/>
      <c r="CF3576" s="50"/>
      <c r="CG3576" s="50"/>
      <c r="CH3576" s="50"/>
      <c r="CI3576" s="50"/>
      <c r="CJ3576" s="50"/>
      <c r="CK3576" s="50"/>
      <c r="CL3576" s="50"/>
      <c r="CM3576" s="50"/>
      <c r="CN3576" s="50"/>
      <c r="CO3576" s="50"/>
      <c r="CP3576" s="50"/>
      <c r="CQ3576" s="50"/>
      <c r="CR3576" s="50"/>
      <c r="CS3576" s="50"/>
      <c r="CT3576" s="50"/>
      <c r="CU3576" s="50"/>
      <c r="CV3576" s="50"/>
      <c r="CW3576" s="50"/>
      <c r="CX3576" s="50"/>
      <c r="CY3576" s="50"/>
      <c r="CZ3576" s="50"/>
      <c r="DA3576" s="50"/>
      <c r="DB3576" s="50"/>
      <c r="DC3576" s="50"/>
      <c r="DD3576" s="50"/>
      <c r="DE3576" s="50"/>
      <c r="DF3576" s="50"/>
      <c r="DG3576" s="50"/>
    </row>
    <row r="3577" spans="1:111" ht="26.25" x14ac:dyDescent="0.2">
      <c r="A3577" s="662"/>
      <c r="B3577" s="662"/>
      <c r="C3577" s="413"/>
      <c r="D3577" s="222" t="s">
        <v>8422</v>
      </c>
      <c r="E3577" s="353"/>
      <c r="F3577" s="352">
        <f t="shared" si="110"/>
        <v>0</v>
      </c>
      <c r="G3577" s="352">
        <f t="shared" si="111"/>
        <v>0</v>
      </c>
      <c r="H3577" s="50"/>
      <c r="I3577" s="50"/>
      <c r="J3577" s="50"/>
      <c r="K3577" s="50"/>
      <c r="L3577" s="50"/>
      <c r="M3577" s="50"/>
      <c r="N3577" s="50"/>
      <c r="O3577" s="50"/>
      <c r="P3577" s="50"/>
      <c r="Q3577" s="50"/>
      <c r="R3577" s="50"/>
      <c r="S3577" s="50"/>
      <c r="T3577" s="50"/>
      <c r="U3577" s="50"/>
      <c r="V3577" s="50"/>
      <c r="W3577" s="50"/>
      <c r="X3577" s="50"/>
      <c r="Y3577" s="50"/>
      <c r="Z3577" s="50"/>
      <c r="AA3577" s="50"/>
      <c r="AB3577" s="50"/>
      <c r="AC3577" s="50"/>
      <c r="AD3577" s="50"/>
      <c r="AE3577" s="50"/>
      <c r="AF3577" s="50"/>
      <c r="AG3577" s="50"/>
      <c r="AH3577" s="50"/>
      <c r="AI3577" s="50"/>
      <c r="AJ3577" s="50"/>
      <c r="AK3577" s="50"/>
      <c r="AL3577" s="50"/>
      <c r="AM3577" s="50"/>
      <c r="AN3577" s="50"/>
      <c r="AO3577" s="50"/>
      <c r="AP3577" s="50"/>
      <c r="AQ3577" s="50"/>
      <c r="AR3577" s="50"/>
      <c r="AS3577" s="50"/>
      <c r="AT3577" s="50"/>
      <c r="AU3577" s="50"/>
      <c r="AV3577" s="50"/>
      <c r="AW3577" s="50"/>
      <c r="AX3577" s="50"/>
      <c r="AY3577" s="50"/>
      <c r="AZ3577" s="50"/>
      <c r="BA3577" s="50"/>
      <c r="BB3577" s="50"/>
      <c r="BC3577" s="50"/>
      <c r="BD3577" s="50"/>
      <c r="BE3577" s="50"/>
      <c r="BF3577" s="50"/>
      <c r="BG3577" s="50"/>
      <c r="BH3577" s="50"/>
      <c r="BI3577" s="50"/>
      <c r="BJ3577" s="50"/>
      <c r="BK3577" s="50"/>
      <c r="BL3577" s="50"/>
      <c r="BM3577" s="50"/>
      <c r="BN3577" s="50"/>
      <c r="BO3577" s="50"/>
      <c r="BP3577" s="50"/>
      <c r="BQ3577" s="50"/>
      <c r="BR3577" s="50"/>
      <c r="BS3577" s="50"/>
      <c r="BT3577" s="50"/>
      <c r="BU3577" s="50"/>
      <c r="BV3577" s="50"/>
      <c r="BW3577" s="50"/>
      <c r="BX3577" s="50"/>
      <c r="BY3577" s="50"/>
      <c r="BZ3577" s="50"/>
      <c r="CA3577" s="50"/>
      <c r="CB3577" s="50"/>
      <c r="CC3577" s="50"/>
      <c r="CD3577" s="50"/>
      <c r="CE3577" s="50"/>
      <c r="CF3577" s="50"/>
      <c r="CG3577" s="50"/>
      <c r="CH3577" s="50"/>
      <c r="CI3577" s="50"/>
      <c r="CJ3577" s="50"/>
      <c r="CK3577" s="50"/>
      <c r="CL3577" s="50"/>
      <c r="CM3577" s="50"/>
      <c r="CN3577" s="50"/>
      <c r="CO3577" s="50"/>
      <c r="CP3577" s="50"/>
      <c r="CQ3577" s="50"/>
      <c r="CR3577" s="50"/>
      <c r="CS3577" s="50"/>
      <c r="CT3577" s="50"/>
      <c r="CU3577" s="50"/>
      <c r="CV3577" s="50"/>
      <c r="CW3577" s="50"/>
      <c r="CX3577" s="50"/>
      <c r="CY3577" s="50"/>
      <c r="CZ3577" s="50"/>
      <c r="DA3577" s="50"/>
      <c r="DB3577" s="50"/>
      <c r="DC3577" s="50"/>
      <c r="DD3577" s="50"/>
      <c r="DE3577" s="50"/>
      <c r="DF3577" s="50"/>
      <c r="DG3577" s="50"/>
    </row>
    <row r="3578" spans="1:111" x14ac:dyDescent="0.2">
      <c r="A3578" s="662"/>
      <c r="B3578" s="662"/>
      <c r="C3578" s="413"/>
      <c r="D3578" s="222" t="s">
        <v>1326</v>
      </c>
      <c r="E3578" s="353">
        <v>700</v>
      </c>
      <c r="F3578" s="352">
        <f t="shared" si="110"/>
        <v>420</v>
      </c>
      <c r="G3578" s="352">
        <f t="shared" si="111"/>
        <v>350</v>
      </c>
      <c r="H3578" s="50"/>
      <c r="I3578" s="50"/>
      <c r="J3578" s="50"/>
      <c r="K3578" s="50"/>
      <c r="L3578" s="50"/>
      <c r="M3578" s="50"/>
      <c r="N3578" s="50"/>
      <c r="O3578" s="50"/>
      <c r="P3578" s="50"/>
      <c r="Q3578" s="50"/>
      <c r="R3578" s="50"/>
      <c r="S3578" s="50"/>
      <c r="T3578" s="50"/>
      <c r="U3578" s="50"/>
      <c r="V3578" s="50"/>
      <c r="W3578" s="50"/>
      <c r="X3578" s="50"/>
      <c r="Y3578" s="50"/>
      <c r="Z3578" s="50"/>
      <c r="AA3578" s="50"/>
      <c r="AB3578" s="50"/>
      <c r="AC3578" s="50"/>
      <c r="AD3578" s="50"/>
      <c r="AE3578" s="50"/>
      <c r="AF3578" s="50"/>
      <c r="AG3578" s="50"/>
      <c r="AH3578" s="50"/>
      <c r="AI3578" s="50"/>
      <c r="AJ3578" s="50"/>
      <c r="AK3578" s="50"/>
      <c r="AL3578" s="50"/>
      <c r="AM3578" s="50"/>
      <c r="AN3578" s="50"/>
      <c r="AO3578" s="50"/>
      <c r="AP3578" s="50"/>
      <c r="AQ3578" s="50"/>
      <c r="AR3578" s="50"/>
      <c r="AS3578" s="50"/>
      <c r="AT3578" s="50"/>
      <c r="AU3578" s="50"/>
      <c r="AV3578" s="50"/>
      <c r="AW3578" s="50"/>
      <c r="AX3578" s="50"/>
      <c r="AY3578" s="50"/>
      <c r="AZ3578" s="50"/>
      <c r="BA3578" s="50"/>
      <c r="BB3578" s="50"/>
      <c r="BC3578" s="50"/>
      <c r="BD3578" s="50"/>
      <c r="BE3578" s="50"/>
      <c r="BF3578" s="50"/>
      <c r="BG3578" s="50"/>
      <c r="BH3578" s="50"/>
      <c r="BI3578" s="50"/>
      <c r="BJ3578" s="50"/>
      <c r="BK3578" s="50"/>
      <c r="BL3578" s="50"/>
      <c r="BM3578" s="50"/>
      <c r="BN3578" s="50"/>
      <c r="BO3578" s="50"/>
      <c r="BP3578" s="50"/>
      <c r="BQ3578" s="50"/>
      <c r="BR3578" s="50"/>
      <c r="BS3578" s="50"/>
      <c r="BT3578" s="50"/>
      <c r="BU3578" s="50"/>
      <c r="BV3578" s="50"/>
      <c r="BW3578" s="50"/>
      <c r="BX3578" s="50"/>
      <c r="BY3578" s="50"/>
      <c r="BZ3578" s="50"/>
      <c r="CA3578" s="50"/>
      <c r="CB3578" s="50"/>
      <c r="CC3578" s="50"/>
      <c r="CD3578" s="50"/>
      <c r="CE3578" s="50"/>
      <c r="CF3578" s="50"/>
      <c r="CG3578" s="50"/>
      <c r="CH3578" s="50"/>
      <c r="CI3578" s="50"/>
      <c r="CJ3578" s="50"/>
      <c r="CK3578" s="50"/>
      <c r="CL3578" s="50"/>
      <c r="CM3578" s="50"/>
      <c r="CN3578" s="50"/>
      <c r="CO3578" s="50"/>
      <c r="CP3578" s="50"/>
      <c r="CQ3578" s="50"/>
      <c r="CR3578" s="50"/>
      <c r="CS3578" s="50"/>
      <c r="CT3578" s="50"/>
      <c r="CU3578" s="50"/>
      <c r="CV3578" s="50"/>
      <c r="CW3578" s="50"/>
      <c r="CX3578" s="50"/>
      <c r="CY3578" s="50"/>
      <c r="CZ3578" s="50"/>
      <c r="DA3578" s="50"/>
      <c r="DB3578" s="50"/>
      <c r="DC3578" s="50"/>
      <c r="DD3578" s="50"/>
      <c r="DE3578" s="50"/>
      <c r="DF3578" s="50"/>
      <c r="DG3578" s="50"/>
    </row>
    <row r="3579" spans="1:111" ht="13.5" x14ac:dyDescent="0.2">
      <c r="A3579" s="662"/>
      <c r="B3579" s="662"/>
      <c r="C3579" s="413"/>
      <c r="D3579" s="222" t="s">
        <v>8423</v>
      </c>
      <c r="E3579" s="353"/>
      <c r="F3579" s="352">
        <f t="shared" si="110"/>
        <v>0</v>
      </c>
      <c r="G3579" s="352">
        <f t="shared" si="111"/>
        <v>0</v>
      </c>
      <c r="H3579" s="50"/>
      <c r="I3579" s="50"/>
      <c r="J3579" s="50"/>
      <c r="K3579" s="50"/>
      <c r="L3579" s="50"/>
      <c r="M3579" s="50"/>
      <c r="N3579" s="50"/>
      <c r="O3579" s="50"/>
      <c r="P3579" s="50"/>
      <c r="Q3579" s="50"/>
      <c r="R3579" s="50"/>
      <c r="S3579" s="50"/>
      <c r="T3579" s="50"/>
      <c r="U3579" s="50"/>
      <c r="V3579" s="50"/>
      <c r="W3579" s="50"/>
      <c r="X3579" s="50"/>
      <c r="Y3579" s="50"/>
      <c r="Z3579" s="50"/>
      <c r="AA3579" s="50"/>
      <c r="AB3579" s="50"/>
      <c r="AC3579" s="50"/>
      <c r="AD3579" s="50"/>
      <c r="AE3579" s="50"/>
      <c r="AF3579" s="50"/>
      <c r="AG3579" s="50"/>
      <c r="AH3579" s="50"/>
      <c r="AI3579" s="50"/>
      <c r="AJ3579" s="50"/>
      <c r="AK3579" s="50"/>
      <c r="AL3579" s="50"/>
      <c r="AM3579" s="50"/>
      <c r="AN3579" s="50"/>
      <c r="AO3579" s="50"/>
      <c r="AP3579" s="50"/>
      <c r="AQ3579" s="50"/>
      <c r="AR3579" s="50"/>
      <c r="AS3579" s="50"/>
      <c r="AT3579" s="50"/>
      <c r="AU3579" s="50"/>
      <c r="AV3579" s="50"/>
      <c r="AW3579" s="50"/>
      <c r="AX3579" s="50"/>
      <c r="AY3579" s="50"/>
      <c r="AZ3579" s="50"/>
      <c r="BA3579" s="50"/>
      <c r="BB3579" s="50"/>
      <c r="BC3579" s="50"/>
      <c r="BD3579" s="50"/>
      <c r="BE3579" s="50"/>
      <c r="BF3579" s="50"/>
      <c r="BG3579" s="50"/>
      <c r="BH3579" s="50"/>
      <c r="BI3579" s="50"/>
      <c r="BJ3579" s="50"/>
      <c r="BK3579" s="50"/>
      <c r="BL3579" s="50"/>
      <c r="BM3579" s="50"/>
      <c r="BN3579" s="50"/>
      <c r="BO3579" s="50"/>
      <c r="BP3579" s="50"/>
      <c r="BQ3579" s="50"/>
      <c r="BR3579" s="50"/>
      <c r="BS3579" s="50"/>
      <c r="BT3579" s="50"/>
      <c r="BU3579" s="50"/>
      <c r="BV3579" s="50"/>
      <c r="BW3579" s="50"/>
      <c r="BX3579" s="50"/>
      <c r="BY3579" s="50"/>
      <c r="BZ3579" s="50"/>
      <c r="CA3579" s="50"/>
      <c r="CB3579" s="50"/>
      <c r="CC3579" s="50"/>
      <c r="CD3579" s="50"/>
      <c r="CE3579" s="50"/>
      <c r="CF3579" s="50"/>
      <c r="CG3579" s="50"/>
      <c r="CH3579" s="50"/>
      <c r="CI3579" s="50"/>
      <c r="CJ3579" s="50"/>
      <c r="CK3579" s="50"/>
      <c r="CL3579" s="50"/>
      <c r="CM3579" s="50"/>
      <c r="CN3579" s="50"/>
      <c r="CO3579" s="50"/>
      <c r="CP3579" s="50"/>
      <c r="CQ3579" s="50"/>
      <c r="CR3579" s="50"/>
      <c r="CS3579" s="50"/>
      <c r="CT3579" s="50"/>
      <c r="CU3579" s="50"/>
      <c r="CV3579" s="50"/>
      <c r="CW3579" s="50"/>
      <c r="CX3579" s="50"/>
      <c r="CY3579" s="50"/>
      <c r="CZ3579" s="50"/>
      <c r="DA3579" s="50"/>
      <c r="DB3579" s="50"/>
      <c r="DC3579" s="50"/>
      <c r="DD3579" s="50"/>
      <c r="DE3579" s="50"/>
      <c r="DF3579" s="50"/>
      <c r="DG3579" s="50"/>
    </row>
    <row r="3580" spans="1:111" x14ac:dyDescent="0.2">
      <c r="A3580" s="662"/>
      <c r="B3580" s="662"/>
      <c r="C3580" s="413"/>
      <c r="D3580" s="222" t="s">
        <v>8421</v>
      </c>
      <c r="E3580" s="353">
        <v>0</v>
      </c>
      <c r="F3580" s="352">
        <f t="shared" si="110"/>
        <v>0</v>
      </c>
      <c r="G3580" s="352">
        <f t="shared" si="111"/>
        <v>0</v>
      </c>
      <c r="H3580" s="50"/>
      <c r="I3580" s="50"/>
      <c r="J3580" s="50"/>
      <c r="K3580" s="50"/>
      <c r="L3580" s="50"/>
      <c r="M3580" s="50"/>
      <c r="N3580" s="50"/>
      <c r="O3580" s="50"/>
      <c r="P3580" s="50"/>
      <c r="Q3580" s="50"/>
      <c r="R3580" s="50"/>
      <c r="S3580" s="50"/>
      <c r="T3580" s="50"/>
      <c r="U3580" s="50"/>
      <c r="V3580" s="50"/>
      <c r="W3580" s="50"/>
      <c r="X3580" s="50"/>
      <c r="Y3580" s="50"/>
      <c r="Z3580" s="50"/>
      <c r="AA3580" s="50"/>
      <c r="AB3580" s="50"/>
      <c r="AC3580" s="50"/>
      <c r="AD3580" s="50"/>
      <c r="AE3580" s="50"/>
      <c r="AF3580" s="50"/>
      <c r="AG3580" s="50"/>
      <c r="AH3580" s="50"/>
      <c r="AI3580" s="50"/>
      <c r="AJ3580" s="50"/>
      <c r="AK3580" s="50"/>
      <c r="AL3580" s="50"/>
      <c r="AM3580" s="50"/>
      <c r="AN3580" s="50"/>
      <c r="AO3580" s="50"/>
      <c r="AP3580" s="50"/>
      <c r="AQ3580" s="50"/>
      <c r="AR3580" s="50"/>
      <c r="AS3580" s="50"/>
      <c r="AT3580" s="50"/>
      <c r="AU3580" s="50"/>
      <c r="AV3580" s="50"/>
      <c r="AW3580" s="50"/>
      <c r="AX3580" s="50"/>
      <c r="AY3580" s="50"/>
      <c r="AZ3580" s="50"/>
      <c r="BA3580" s="50"/>
      <c r="BB3580" s="50"/>
      <c r="BC3580" s="50"/>
      <c r="BD3580" s="50"/>
      <c r="BE3580" s="50"/>
      <c r="BF3580" s="50"/>
      <c r="BG3580" s="50"/>
      <c r="BH3580" s="50"/>
      <c r="BI3580" s="50"/>
      <c r="BJ3580" s="50"/>
      <c r="BK3580" s="50"/>
      <c r="BL3580" s="50"/>
      <c r="BM3580" s="50"/>
      <c r="BN3580" s="50"/>
      <c r="BO3580" s="50"/>
      <c r="BP3580" s="50"/>
      <c r="BQ3580" s="50"/>
      <c r="BR3580" s="50"/>
      <c r="BS3580" s="50"/>
      <c r="BT3580" s="50"/>
      <c r="BU3580" s="50"/>
      <c r="BV3580" s="50"/>
      <c r="BW3580" s="50"/>
      <c r="BX3580" s="50"/>
      <c r="BY3580" s="50"/>
      <c r="BZ3580" s="50"/>
      <c r="CA3580" s="50"/>
      <c r="CB3580" s="50"/>
      <c r="CC3580" s="50"/>
      <c r="CD3580" s="50"/>
      <c r="CE3580" s="50"/>
      <c r="CF3580" s="50"/>
      <c r="CG3580" s="50"/>
      <c r="CH3580" s="50"/>
      <c r="CI3580" s="50"/>
      <c r="CJ3580" s="50"/>
      <c r="CK3580" s="50"/>
      <c r="CL3580" s="50"/>
      <c r="CM3580" s="50"/>
      <c r="CN3580" s="50"/>
      <c r="CO3580" s="50"/>
      <c r="CP3580" s="50"/>
      <c r="CQ3580" s="50"/>
      <c r="CR3580" s="50"/>
      <c r="CS3580" s="50"/>
      <c r="CT3580" s="50"/>
      <c r="CU3580" s="50"/>
      <c r="CV3580" s="50"/>
      <c r="CW3580" s="50"/>
      <c r="CX3580" s="50"/>
      <c r="CY3580" s="50"/>
      <c r="CZ3580" s="50"/>
      <c r="DA3580" s="50"/>
      <c r="DB3580" s="50"/>
      <c r="DC3580" s="50"/>
      <c r="DD3580" s="50"/>
      <c r="DE3580" s="50"/>
      <c r="DF3580" s="50"/>
      <c r="DG3580" s="50"/>
    </row>
    <row r="3581" spans="1:111" x14ac:dyDescent="0.2">
      <c r="A3581" s="663"/>
      <c r="B3581" s="663"/>
      <c r="C3581" s="413"/>
      <c r="D3581" s="127" t="s">
        <v>1327</v>
      </c>
      <c r="E3581" s="353">
        <v>250</v>
      </c>
      <c r="F3581" s="352">
        <f t="shared" si="110"/>
        <v>150</v>
      </c>
      <c r="G3581" s="352">
        <f t="shared" si="111"/>
        <v>125</v>
      </c>
      <c r="H3581" s="50"/>
      <c r="I3581" s="50"/>
      <c r="J3581" s="50"/>
      <c r="K3581" s="50"/>
      <c r="L3581" s="50"/>
      <c r="M3581" s="50"/>
      <c r="N3581" s="50"/>
      <c r="O3581" s="50"/>
      <c r="P3581" s="50"/>
      <c r="Q3581" s="50"/>
      <c r="R3581" s="50"/>
      <c r="S3581" s="50"/>
      <c r="T3581" s="50"/>
      <c r="U3581" s="50"/>
      <c r="V3581" s="50"/>
      <c r="W3581" s="50"/>
      <c r="X3581" s="50"/>
      <c r="Y3581" s="50"/>
      <c r="Z3581" s="50"/>
      <c r="AA3581" s="50"/>
      <c r="AB3581" s="50"/>
      <c r="AC3581" s="50"/>
      <c r="AD3581" s="50"/>
      <c r="AE3581" s="50"/>
      <c r="AF3581" s="50"/>
      <c r="AG3581" s="50"/>
      <c r="AH3581" s="50"/>
      <c r="AI3581" s="50"/>
      <c r="AJ3581" s="50"/>
      <c r="AK3581" s="50"/>
      <c r="AL3581" s="50"/>
      <c r="AM3581" s="50"/>
      <c r="AN3581" s="50"/>
      <c r="AO3581" s="50"/>
      <c r="AP3581" s="50"/>
      <c r="AQ3581" s="50"/>
      <c r="AR3581" s="50"/>
      <c r="AS3581" s="50"/>
      <c r="AT3581" s="50"/>
      <c r="AU3581" s="50"/>
      <c r="AV3581" s="50"/>
      <c r="AW3581" s="50"/>
      <c r="AX3581" s="50"/>
      <c r="AY3581" s="50"/>
      <c r="AZ3581" s="50"/>
      <c r="BA3581" s="50"/>
      <c r="BB3581" s="50"/>
      <c r="BC3581" s="50"/>
      <c r="BD3581" s="50"/>
      <c r="BE3581" s="50"/>
      <c r="BF3581" s="50"/>
      <c r="BG3581" s="50"/>
      <c r="BH3581" s="50"/>
      <c r="BI3581" s="50"/>
      <c r="BJ3581" s="50"/>
      <c r="BK3581" s="50"/>
      <c r="BL3581" s="50"/>
      <c r="BM3581" s="50"/>
      <c r="BN3581" s="50"/>
      <c r="BO3581" s="50"/>
      <c r="BP3581" s="50"/>
      <c r="BQ3581" s="50"/>
      <c r="BR3581" s="50"/>
      <c r="BS3581" s="50"/>
      <c r="BT3581" s="50"/>
      <c r="BU3581" s="50"/>
      <c r="BV3581" s="50"/>
      <c r="BW3581" s="50"/>
      <c r="BX3581" s="50"/>
      <c r="BY3581" s="50"/>
      <c r="BZ3581" s="50"/>
      <c r="CA3581" s="50"/>
      <c r="CB3581" s="50"/>
      <c r="CC3581" s="50"/>
      <c r="CD3581" s="50"/>
      <c r="CE3581" s="50"/>
      <c r="CF3581" s="50"/>
      <c r="CG3581" s="50"/>
      <c r="CH3581" s="50"/>
      <c r="CI3581" s="50"/>
      <c r="CJ3581" s="50"/>
      <c r="CK3581" s="50"/>
      <c r="CL3581" s="50"/>
      <c r="CM3581" s="50"/>
      <c r="CN3581" s="50"/>
      <c r="CO3581" s="50"/>
      <c r="CP3581" s="50"/>
      <c r="CQ3581" s="50"/>
      <c r="CR3581" s="50"/>
      <c r="CS3581" s="50"/>
      <c r="CT3581" s="50"/>
      <c r="CU3581" s="50"/>
      <c r="CV3581" s="50"/>
      <c r="CW3581" s="50"/>
      <c r="CX3581" s="50"/>
      <c r="CY3581" s="50"/>
      <c r="CZ3581" s="50"/>
      <c r="DA3581" s="50"/>
      <c r="DB3581" s="50"/>
      <c r="DC3581" s="50"/>
      <c r="DD3581" s="50"/>
      <c r="DE3581" s="50"/>
      <c r="DF3581" s="50"/>
      <c r="DG3581" s="50"/>
    </row>
    <row r="3582" spans="1:111" x14ac:dyDescent="0.2">
      <c r="A3582" s="138" t="s">
        <v>1322</v>
      </c>
      <c r="B3582" s="138" t="s">
        <v>1328</v>
      </c>
      <c r="C3582" s="413"/>
      <c r="D3582" s="241" t="s">
        <v>206</v>
      </c>
      <c r="E3582" s="353">
        <v>200</v>
      </c>
      <c r="F3582" s="352">
        <f t="shared" si="110"/>
        <v>120</v>
      </c>
      <c r="G3582" s="352">
        <f t="shared" si="111"/>
        <v>100</v>
      </c>
      <c r="H3582" s="50"/>
      <c r="I3582" s="50"/>
      <c r="J3582" s="50"/>
      <c r="K3582" s="50"/>
      <c r="L3582" s="50"/>
      <c r="M3582" s="50"/>
      <c r="N3582" s="50"/>
      <c r="O3582" s="50"/>
      <c r="P3582" s="50"/>
      <c r="Q3582" s="50"/>
      <c r="R3582" s="50"/>
      <c r="S3582" s="50"/>
      <c r="T3582" s="50"/>
      <c r="U3582" s="50"/>
      <c r="V3582" s="50"/>
      <c r="W3582" s="50"/>
      <c r="X3582" s="50"/>
      <c r="Y3582" s="50"/>
      <c r="Z3582" s="50"/>
      <c r="AA3582" s="50"/>
      <c r="AB3582" s="50"/>
      <c r="AC3582" s="50"/>
      <c r="AD3582" s="50"/>
      <c r="AE3582" s="50"/>
      <c r="AF3582" s="50"/>
      <c r="AG3582" s="50"/>
      <c r="AH3582" s="50"/>
      <c r="AI3582" s="50"/>
      <c r="AJ3582" s="50"/>
      <c r="AK3582" s="50"/>
      <c r="AL3582" s="50"/>
      <c r="AM3582" s="50"/>
      <c r="AN3582" s="50"/>
      <c r="AO3582" s="50"/>
      <c r="AP3582" s="50"/>
      <c r="AQ3582" s="50"/>
      <c r="AR3582" s="50"/>
      <c r="AS3582" s="50"/>
      <c r="AT3582" s="50"/>
      <c r="AU3582" s="50"/>
      <c r="AV3582" s="50"/>
      <c r="AW3582" s="50"/>
      <c r="AX3582" s="50"/>
      <c r="AY3582" s="50"/>
      <c r="AZ3582" s="50"/>
      <c r="BA3582" s="50"/>
      <c r="BB3582" s="50"/>
      <c r="BC3582" s="50"/>
      <c r="BD3582" s="50"/>
      <c r="BE3582" s="50"/>
      <c r="BF3582" s="50"/>
      <c r="BG3582" s="50"/>
      <c r="BH3582" s="50"/>
      <c r="BI3582" s="50"/>
      <c r="BJ3582" s="50"/>
      <c r="BK3582" s="50"/>
      <c r="BL3582" s="50"/>
      <c r="BM3582" s="50"/>
      <c r="BN3582" s="50"/>
      <c r="BO3582" s="50"/>
      <c r="BP3582" s="50"/>
      <c r="BQ3582" s="50"/>
      <c r="BR3582" s="50"/>
      <c r="BS3582" s="50"/>
      <c r="BT3582" s="50"/>
      <c r="BU3582" s="50"/>
      <c r="BV3582" s="50"/>
      <c r="BW3582" s="50"/>
      <c r="BX3582" s="50"/>
      <c r="BY3582" s="50"/>
      <c r="BZ3582" s="50"/>
      <c r="CA3582" s="50"/>
      <c r="CB3582" s="50"/>
      <c r="CC3582" s="50"/>
      <c r="CD3582" s="50"/>
      <c r="CE3582" s="50"/>
      <c r="CF3582" s="50"/>
      <c r="CG3582" s="50"/>
      <c r="CH3582" s="50"/>
      <c r="CI3582" s="50"/>
      <c r="CJ3582" s="50"/>
      <c r="CK3582" s="50"/>
      <c r="CL3582" s="50"/>
      <c r="CM3582" s="50"/>
      <c r="CN3582" s="50"/>
      <c r="CO3582" s="50"/>
      <c r="CP3582" s="50"/>
      <c r="CQ3582" s="50"/>
      <c r="CR3582" s="50"/>
      <c r="CS3582" s="50"/>
      <c r="CT3582" s="50"/>
      <c r="CU3582" s="50"/>
      <c r="CV3582" s="50"/>
      <c r="CW3582" s="50"/>
      <c r="CX3582" s="50"/>
      <c r="CY3582" s="50"/>
      <c r="CZ3582" s="50"/>
      <c r="DA3582" s="50"/>
      <c r="DB3582" s="50"/>
      <c r="DC3582" s="50"/>
      <c r="DD3582" s="50"/>
      <c r="DE3582" s="50"/>
      <c r="DF3582" s="50"/>
      <c r="DG3582" s="50"/>
    </row>
    <row r="3583" spans="1:111" x14ac:dyDescent="0.2">
      <c r="A3583" s="16">
        <v>3</v>
      </c>
      <c r="B3583" s="16">
        <v>3</v>
      </c>
      <c r="C3583" s="16"/>
      <c r="D3583" s="75" t="s">
        <v>1016</v>
      </c>
      <c r="E3583" s="358">
        <v>0</v>
      </c>
      <c r="F3583" s="352">
        <f t="shared" si="110"/>
        <v>0</v>
      </c>
      <c r="G3583" s="352">
        <f t="shared" si="111"/>
        <v>0</v>
      </c>
      <c r="H3583" s="50"/>
      <c r="I3583" s="50"/>
      <c r="J3583" s="50"/>
      <c r="K3583" s="50"/>
      <c r="L3583" s="50"/>
      <c r="M3583" s="50"/>
      <c r="N3583" s="50"/>
      <c r="O3583" s="50"/>
      <c r="P3583" s="50"/>
      <c r="Q3583" s="50"/>
      <c r="R3583" s="50"/>
      <c r="S3583" s="50"/>
      <c r="T3583" s="50"/>
      <c r="U3583" s="50"/>
      <c r="V3583" s="50"/>
      <c r="W3583" s="50"/>
      <c r="X3583" s="50"/>
      <c r="Y3583" s="50"/>
      <c r="Z3583" s="50"/>
      <c r="AA3583" s="50"/>
      <c r="AB3583" s="50"/>
      <c r="AC3583" s="50"/>
      <c r="AD3583" s="50"/>
      <c r="AE3583" s="50"/>
      <c r="AF3583" s="50"/>
      <c r="AG3583" s="50"/>
      <c r="AH3583" s="50"/>
      <c r="AI3583" s="50"/>
      <c r="AJ3583" s="50"/>
      <c r="AK3583" s="50"/>
      <c r="AL3583" s="50"/>
      <c r="AM3583" s="50"/>
      <c r="AN3583" s="50"/>
      <c r="AO3583" s="50"/>
      <c r="AP3583" s="50"/>
      <c r="AQ3583" s="50"/>
      <c r="AR3583" s="50"/>
      <c r="AS3583" s="50"/>
      <c r="AT3583" s="50"/>
      <c r="AU3583" s="50"/>
      <c r="AV3583" s="50"/>
      <c r="AW3583" s="50"/>
      <c r="AX3583" s="50"/>
      <c r="AY3583" s="50"/>
      <c r="AZ3583" s="50"/>
      <c r="BA3583" s="50"/>
      <c r="BB3583" s="50"/>
      <c r="BC3583" s="50"/>
      <c r="BD3583" s="50"/>
      <c r="BE3583" s="50"/>
      <c r="BF3583" s="50"/>
      <c r="BG3583" s="50"/>
      <c r="BH3583" s="50"/>
      <c r="BI3583" s="50"/>
      <c r="BJ3583" s="50"/>
      <c r="BK3583" s="50"/>
      <c r="BL3583" s="50"/>
      <c r="BM3583" s="50"/>
      <c r="BN3583" s="50"/>
      <c r="BO3583" s="50"/>
      <c r="BP3583" s="50"/>
      <c r="BQ3583" s="50"/>
      <c r="BR3583" s="50"/>
      <c r="BS3583" s="50"/>
      <c r="BT3583" s="50"/>
      <c r="BU3583" s="50"/>
      <c r="BV3583" s="50"/>
      <c r="BW3583" s="50"/>
      <c r="BX3583" s="50"/>
      <c r="BY3583" s="50"/>
      <c r="BZ3583" s="50"/>
      <c r="CA3583" s="50"/>
      <c r="CB3583" s="50"/>
      <c r="CC3583" s="50"/>
      <c r="CD3583" s="50"/>
      <c r="CE3583" s="50"/>
      <c r="CF3583" s="50"/>
      <c r="CG3583" s="50"/>
      <c r="CH3583" s="50"/>
      <c r="CI3583" s="50"/>
      <c r="CJ3583" s="50"/>
      <c r="CK3583" s="50"/>
      <c r="CL3583" s="50"/>
      <c r="CM3583" s="50"/>
      <c r="CN3583" s="50"/>
      <c r="CO3583" s="50"/>
      <c r="CP3583" s="50"/>
      <c r="CQ3583" s="50"/>
      <c r="CR3583" s="50"/>
      <c r="CS3583" s="50"/>
      <c r="CT3583" s="50"/>
      <c r="CU3583" s="50"/>
      <c r="CV3583" s="50"/>
      <c r="CW3583" s="50"/>
      <c r="CX3583" s="50"/>
      <c r="CY3583" s="50"/>
      <c r="CZ3583" s="50"/>
      <c r="DA3583" s="50"/>
      <c r="DB3583" s="50"/>
      <c r="DC3583" s="50"/>
      <c r="DD3583" s="50"/>
      <c r="DE3583" s="50"/>
      <c r="DF3583" s="50"/>
      <c r="DG3583" s="50"/>
    </row>
    <row r="3584" spans="1:111" x14ac:dyDescent="0.2">
      <c r="A3584" s="205" t="s">
        <v>84</v>
      </c>
      <c r="B3584" s="205" t="s">
        <v>84</v>
      </c>
      <c r="C3584" s="205"/>
      <c r="D3584" s="75" t="s">
        <v>1350</v>
      </c>
      <c r="E3584" s="358">
        <v>0</v>
      </c>
      <c r="F3584" s="352">
        <f t="shared" si="110"/>
        <v>0</v>
      </c>
      <c r="G3584" s="352">
        <f t="shared" si="111"/>
        <v>0</v>
      </c>
      <c r="H3584" s="50"/>
      <c r="I3584" s="50"/>
      <c r="J3584" s="50"/>
      <c r="K3584" s="50"/>
      <c r="L3584" s="50"/>
      <c r="M3584" s="50"/>
      <c r="N3584" s="50"/>
      <c r="O3584" s="50"/>
      <c r="P3584" s="50"/>
      <c r="Q3584" s="50"/>
      <c r="R3584" s="50"/>
      <c r="S3584" s="50"/>
      <c r="T3584" s="50"/>
      <c r="U3584" s="50"/>
      <c r="V3584" s="50"/>
      <c r="W3584" s="50"/>
      <c r="X3584" s="50"/>
      <c r="Y3584" s="50"/>
      <c r="Z3584" s="50"/>
      <c r="AA3584" s="50"/>
      <c r="AB3584" s="50"/>
      <c r="AC3584" s="50"/>
      <c r="AD3584" s="50"/>
      <c r="AE3584" s="50"/>
      <c r="AF3584" s="50"/>
      <c r="AG3584" s="50"/>
      <c r="AH3584" s="50"/>
      <c r="AI3584" s="50"/>
      <c r="AJ3584" s="50"/>
      <c r="AK3584" s="50"/>
      <c r="AL3584" s="50"/>
      <c r="AM3584" s="50"/>
      <c r="AN3584" s="50"/>
      <c r="AO3584" s="50"/>
      <c r="AP3584" s="50"/>
      <c r="AQ3584" s="50"/>
      <c r="AR3584" s="50"/>
      <c r="AS3584" s="50"/>
      <c r="AT3584" s="50"/>
      <c r="AU3584" s="50"/>
      <c r="AV3584" s="50"/>
      <c r="AW3584" s="50"/>
      <c r="AX3584" s="50"/>
      <c r="AY3584" s="50"/>
      <c r="AZ3584" s="50"/>
      <c r="BA3584" s="50"/>
      <c r="BB3584" s="50"/>
      <c r="BC3584" s="50"/>
      <c r="BD3584" s="50"/>
      <c r="BE3584" s="50"/>
      <c r="BF3584" s="50"/>
      <c r="BG3584" s="50"/>
      <c r="BH3584" s="50"/>
      <c r="BI3584" s="50"/>
      <c r="BJ3584" s="50"/>
      <c r="BK3584" s="50"/>
      <c r="BL3584" s="50"/>
      <c r="BM3584" s="50"/>
      <c r="BN3584" s="50"/>
      <c r="BO3584" s="50"/>
      <c r="BP3584" s="50"/>
      <c r="BQ3584" s="50"/>
      <c r="BR3584" s="50"/>
      <c r="BS3584" s="50"/>
      <c r="BT3584" s="50"/>
      <c r="BU3584" s="50"/>
      <c r="BV3584" s="50"/>
      <c r="BW3584" s="50"/>
      <c r="BX3584" s="50"/>
      <c r="BY3584" s="50"/>
      <c r="BZ3584" s="50"/>
      <c r="CA3584" s="50"/>
      <c r="CB3584" s="50"/>
      <c r="CC3584" s="50"/>
      <c r="CD3584" s="50"/>
      <c r="CE3584" s="50"/>
      <c r="CF3584" s="50"/>
      <c r="CG3584" s="50"/>
      <c r="CH3584" s="50"/>
      <c r="CI3584" s="50"/>
      <c r="CJ3584" s="50"/>
      <c r="CK3584" s="50"/>
      <c r="CL3584" s="50"/>
      <c r="CM3584" s="50"/>
      <c r="CN3584" s="50"/>
      <c r="CO3584" s="50"/>
      <c r="CP3584" s="50"/>
      <c r="CQ3584" s="50"/>
      <c r="CR3584" s="50"/>
      <c r="CS3584" s="50"/>
      <c r="CT3584" s="50"/>
      <c r="CU3584" s="50"/>
      <c r="CV3584" s="50"/>
      <c r="CW3584" s="50"/>
      <c r="CX3584" s="50"/>
      <c r="CY3584" s="50"/>
      <c r="CZ3584" s="50"/>
      <c r="DA3584" s="50"/>
      <c r="DB3584" s="50"/>
      <c r="DC3584" s="50"/>
      <c r="DD3584" s="50"/>
      <c r="DE3584" s="50"/>
      <c r="DF3584" s="50"/>
      <c r="DG3584" s="50"/>
    </row>
    <row r="3585" spans="1:111" x14ac:dyDescent="0.2">
      <c r="A3585" s="570" t="s">
        <v>1351</v>
      </c>
      <c r="B3585" s="570" t="s">
        <v>1351</v>
      </c>
      <c r="C3585" s="570"/>
      <c r="D3585" s="75" t="s">
        <v>187</v>
      </c>
      <c r="E3585" s="358">
        <v>0</v>
      </c>
      <c r="F3585" s="352">
        <f t="shared" si="110"/>
        <v>0</v>
      </c>
      <c r="G3585" s="352">
        <f t="shared" si="111"/>
        <v>0</v>
      </c>
      <c r="H3585" s="50"/>
      <c r="I3585" s="50"/>
      <c r="J3585" s="50"/>
      <c r="K3585" s="50"/>
      <c r="L3585" s="50"/>
      <c r="M3585" s="50"/>
      <c r="N3585" s="50"/>
      <c r="O3585" s="50"/>
      <c r="P3585" s="50"/>
      <c r="Q3585" s="50"/>
      <c r="R3585" s="50"/>
      <c r="S3585" s="50"/>
      <c r="T3585" s="50"/>
      <c r="U3585" s="50"/>
      <c r="V3585" s="50"/>
      <c r="W3585" s="50"/>
      <c r="X3585" s="50"/>
      <c r="Y3585" s="50"/>
      <c r="Z3585" s="50"/>
      <c r="AA3585" s="50"/>
      <c r="AB3585" s="50"/>
      <c r="AC3585" s="50"/>
      <c r="AD3585" s="50"/>
      <c r="AE3585" s="50"/>
      <c r="AF3585" s="50"/>
      <c r="AG3585" s="50"/>
      <c r="AH3585" s="50"/>
      <c r="AI3585" s="50"/>
      <c r="AJ3585" s="50"/>
      <c r="AK3585" s="50"/>
      <c r="AL3585" s="50"/>
      <c r="AM3585" s="50"/>
      <c r="AN3585" s="50"/>
      <c r="AO3585" s="50"/>
      <c r="AP3585" s="50"/>
      <c r="AQ3585" s="50"/>
      <c r="AR3585" s="50"/>
      <c r="AS3585" s="50"/>
      <c r="AT3585" s="50"/>
      <c r="AU3585" s="50"/>
      <c r="AV3585" s="50"/>
      <c r="AW3585" s="50"/>
      <c r="AX3585" s="50"/>
      <c r="AY3585" s="50"/>
      <c r="AZ3585" s="50"/>
      <c r="BA3585" s="50"/>
      <c r="BB3585" s="50"/>
      <c r="BC3585" s="50"/>
      <c r="BD3585" s="50"/>
      <c r="BE3585" s="50"/>
      <c r="BF3585" s="50"/>
      <c r="BG3585" s="50"/>
      <c r="BH3585" s="50"/>
      <c r="BI3585" s="50"/>
      <c r="BJ3585" s="50"/>
      <c r="BK3585" s="50"/>
      <c r="BL3585" s="50"/>
      <c r="BM3585" s="50"/>
      <c r="BN3585" s="50"/>
      <c r="BO3585" s="50"/>
      <c r="BP3585" s="50"/>
      <c r="BQ3585" s="50"/>
      <c r="BR3585" s="50"/>
      <c r="BS3585" s="50"/>
      <c r="BT3585" s="50"/>
      <c r="BU3585" s="50"/>
      <c r="BV3585" s="50"/>
      <c r="BW3585" s="50"/>
      <c r="BX3585" s="50"/>
      <c r="BY3585" s="50"/>
      <c r="BZ3585" s="50"/>
      <c r="CA3585" s="50"/>
      <c r="CB3585" s="50"/>
      <c r="CC3585" s="50"/>
      <c r="CD3585" s="50"/>
      <c r="CE3585" s="50"/>
      <c r="CF3585" s="50"/>
      <c r="CG3585" s="50"/>
      <c r="CH3585" s="50"/>
      <c r="CI3585" s="50"/>
      <c r="CJ3585" s="50"/>
      <c r="CK3585" s="50"/>
      <c r="CL3585" s="50"/>
      <c r="CM3585" s="50"/>
      <c r="CN3585" s="50"/>
      <c r="CO3585" s="50"/>
      <c r="CP3585" s="50"/>
      <c r="CQ3585" s="50"/>
      <c r="CR3585" s="50"/>
      <c r="CS3585" s="50"/>
      <c r="CT3585" s="50"/>
      <c r="CU3585" s="50"/>
      <c r="CV3585" s="50"/>
      <c r="CW3585" s="50"/>
      <c r="CX3585" s="50"/>
      <c r="CY3585" s="50"/>
      <c r="CZ3585" s="50"/>
      <c r="DA3585" s="50"/>
      <c r="DB3585" s="50"/>
      <c r="DC3585" s="50"/>
      <c r="DD3585" s="50"/>
      <c r="DE3585" s="50"/>
      <c r="DF3585" s="50"/>
      <c r="DG3585" s="50"/>
    </row>
    <row r="3586" spans="1:111" ht="26.25" x14ac:dyDescent="0.2">
      <c r="A3586" s="571"/>
      <c r="B3586" s="572"/>
      <c r="C3586" s="572"/>
      <c r="D3586" s="80" t="s">
        <v>8424</v>
      </c>
      <c r="E3586" s="358"/>
      <c r="F3586" s="352">
        <f t="shared" si="110"/>
        <v>0</v>
      </c>
      <c r="G3586" s="352">
        <f t="shared" si="111"/>
        <v>0</v>
      </c>
      <c r="H3586" s="50"/>
      <c r="I3586" s="50"/>
      <c r="J3586" s="50"/>
      <c r="K3586" s="50"/>
      <c r="L3586" s="50"/>
      <c r="M3586" s="50"/>
      <c r="N3586" s="50"/>
      <c r="O3586" s="50"/>
      <c r="P3586" s="50"/>
      <c r="Q3586" s="50"/>
      <c r="R3586" s="50"/>
      <c r="S3586" s="50"/>
      <c r="T3586" s="50"/>
      <c r="U3586" s="50"/>
      <c r="V3586" s="50"/>
      <c r="W3586" s="50"/>
      <c r="X3586" s="50"/>
      <c r="Y3586" s="50"/>
      <c r="Z3586" s="50"/>
      <c r="AA3586" s="50"/>
      <c r="AB3586" s="50"/>
      <c r="AC3586" s="50"/>
      <c r="AD3586" s="50"/>
      <c r="AE3586" s="50"/>
      <c r="AF3586" s="50"/>
      <c r="AG3586" s="50"/>
      <c r="AH3586" s="50"/>
      <c r="AI3586" s="50"/>
      <c r="AJ3586" s="50"/>
      <c r="AK3586" s="50"/>
      <c r="AL3586" s="50"/>
      <c r="AM3586" s="50"/>
      <c r="AN3586" s="50"/>
      <c r="AO3586" s="50"/>
      <c r="AP3586" s="50"/>
      <c r="AQ3586" s="50"/>
      <c r="AR3586" s="50"/>
      <c r="AS3586" s="50"/>
      <c r="AT3586" s="50"/>
      <c r="AU3586" s="50"/>
      <c r="AV3586" s="50"/>
      <c r="AW3586" s="50"/>
      <c r="AX3586" s="50"/>
      <c r="AY3586" s="50"/>
      <c r="AZ3586" s="50"/>
      <c r="BA3586" s="50"/>
      <c r="BB3586" s="50"/>
      <c r="BC3586" s="50"/>
      <c r="BD3586" s="50"/>
      <c r="BE3586" s="50"/>
      <c r="BF3586" s="50"/>
      <c r="BG3586" s="50"/>
      <c r="BH3586" s="50"/>
      <c r="BI3586" s="50"/>
      <c r="BJ3586" s="50"/>
      <c r="BK3586" s="50"/>
      <c r="BL3586" s="50"/>
      <c r="BM3586" s="50"/>
      <c r="BN3586" s="50"/>
      <c r="BO3586" s="50"/>
      <c r="BP3586" s="50"/>
      <c r="BQ3586" s="50"/>
      <c r="BR3586" s="50"/>
      <c r="BS3586" s="50"/>
      <c r="BT3586" s="50"/>
      <c r="BU3586" s="50"/>
      <c r="BV3586" s="50"/>
      <c r="BW3586" s="50"/>
      <c r="BX3586" s="50"/>
      <c r="BY3586" s="50"/>
      <c r="BZ3586" s="50"/>
      <c r="CA3586" s="50"/>
      <c r="CB3586" s="50"/>
      <c r="CC3586" s="50"/>
      <c r="CD3586" s="50"/>
      <c r="CE3586" s="50"/>
      <c r="CF3586" s="50"/>
      <c r="CG3586" s="50"/>
      <c r="CH3586" s="50"/>
      <c r="CI3586" s="50"/>
      <c r="CJ3586" s="50"/>
      <c r="CK3586" s="50"/>
      <c r="CL3586" s="50"/>
      <c r="CM3586" s="50"/>
      <c r="CN3586" s="50"/>
      <c r="CO3586" s="50"/>
      <c r="CP3586" s="50"/>
      <c r="CQ3586" s="50"/>
      <c r="CR3586" s="50"/>
      <c r="CS3586" s="50"/>
      <c r="CT3586" s="50"/>
      <c r="CU3586" s="50"/>
      <c r="CV3586" s="50"/>
      <c r="CW3586" s="50"/>
      <c r="CX3586" s="50"/>
      <c r="CY3586" s="50"/>
      <c r="CZ3586" s="50"/>
      <c r="DA3586" s="50"/>
      <c r="DB3586" s="50"/>
      <c r="DC3586" s="50"/>
      <c r="DD3586" s="50"/>
      <c r="DE3586" s="50"/>
      <c r="DF3586" s="50"/>
      <c r="DG3586" s="50"/>
    </row>
    <row r="3587" spans="1:111" ht="25.5" x14ac:dyDescent="0.2">
      <c r="A3587" s="571"/>
      <c r="B3587" s="379"/>
      <c r="C3587" s="379"/>
      <c r="D3587" s="78" t="s">
        <v>7446</v>
      </c>
      <c r="E3587" s="358">
        <v>7500</v>
      </c>
      <c r="F3587" s="352">
        <f t="shared" si="110"/>
        <v>4500</v>
      </c>
      <c r="G3587" s="352">
        <f t="shared" si="111"/>
        <v>3750</v>
      </c>
      <c r="H3587" s="50"/>
      <c r="I3587" s="50"/>
      <c r="J3587" s="50"/>
      <c r="K3587" s="50"/>
      <c r="L3587" s="50"/>
      <c r="M3587" s="50"/>
      <c r="N3587" s="50"/>
      <c r="O3587" s="50"/>
      <c r="P3587" s="50"/>
      <c r="Q3587" s="50"/>
      <c r="R3587" s="50"/>
      <c r="S3587" s="50"/>
      <c r="T3587" s="50"/>
      <c r="U3587" s="50"/>
      <c r="V3587" s="50"/>
      <c r="W3587" s="50"/>
      <c r="X3587" s="50"/>
      <c r="Y3587" s="50"/>
      <c r="Z3587" s="50"/>
      <c r="AA3587" s="50"/>
      <c r="AB3587" s="50"/>
      <c r="AC3587" s="50"/>
      <c r="AD3587" s="50"/>
      <c r="AE3587" s="50"/>
      <c r="AF3587" s="50"/>
      <c r="AG3587" s="50"/>
      <c r="AH3587" s="50"/>
      <c r="AI3587" s="50"/>
      <c r="AJ3587" s="50"/>
      <c r="AK3587" s="50"/>
      <c r="AL3587" s="50"/>
      <c r="AM3587" s="50"/>
      <c r="AN3587" s="50"/>
      <c r="AO3587" s="50"/>
      <c r="AP3587" s="50"/>
      <c r="AQ3587" s="50"/>
      <c r="AR3587" s="50"/>
      <c r="AS3587" s="50"/>
      <c r="AT3587" s="50"/>
      <c r="AU3587" s="50"/>
      <c r="AV3587" s="50"/>
      <c r="AW3587" s="50"/>
      <c r="AX3587" s="50"/>
      <c r="AY3587" s="50"/>
      <c r="AZ3587" s="50"/>
      <c r="BA3587" s="50"/>
      <c r="BB3587" s="50"/>
      <c r="BC3587" s="50"/>
      <c r="BD3587" s="50"/>
      <c r="BE3587" s="50"/>
      <c r="BF3587" s="50"/>
      <c r="BG3587" s="50"/>
      <c r="BH3587" s="50"/>
      <c r="BI3587" s="50"/>
      <c r="BJ3587" s="50"/>
      <c r="BK3587" s="50"/>
      <c r="BL3587" s="50"/>
      <c r="BM3587" s="50"/>
      <c r="BN3587" s="50"/>
      <c r="BO3587" s="50"/>
      <c r="BP3587" s="50"/>
      <c r="BQ3587" s="50"/>
      <c r="BR3587" s="50"/>
      <c r="BS3587" s="50"/>
      <c r="BT3587" s="50"/>
      <c r="BU3587" s="50"/>
      <c r="BV3587" s="50"/>
      <c r="BW3587" s="50"/>
      <c r="BX3587" s="50"/>
      <c r="BY3587" s="50"/>
      <c r="BZ3587" s="50"/>
      <c r="CA3587" s="50"/>
      <c r="CB3587" s="50"/>
      <c r="CC3587" s="50"/>
      <c r="CD3587" s="50"/>
      <c r="CE3587" s="50"/>
      <c r="CF3587" s="50"/>
      <c r="CG3587" s="50"/>
      <c r="CH3587" s="50"/>
      <c r="CI3587" s="50"/>
      <c r="CJ3587" s="50"/>
      <c r="CK3587" s="50"/>
      <c r="CL3587" s="50"/>
      <c r="CM3587" s="50"/>
      <c r="CN3587" s="50"/>
      <c r="CO3587" s="50"/>
      <c r="CP3587" s="50"/>
      <c r="CQ3587" s="50"/>
      <c r="CR3587" s="50"/>
      <c r="CS3587" s="50"/>
      <c r="CT3587" s="50"/>
      <c r="CU3587" s="50"/>
      <c r="CV3587" s="50"/>
      <c r="CW3587" s="50"/>
      <c r="CX3587" s="50"/>
      <c r="CY3587" s="50"/>
      <c r="CZ3587" s="50"/>
      <c r="DA3587" s="50"/>
      <c r="DB3587" s="50"/>
      <c r="DC3587" s="50"/>
      <c r="DD3587" s="50"/>
      <c r="DE3587" s="50"/>
      <c r="DF3587" s="50"/>
      <c r="DG3587" s="50"/>
    </row>
    <row r="3588" spans="1:111" ht="26.25" x14ac:dyDescent="0.2">
      <c r="A3588" s="572"/>
      <c r="B3588" s="379"/>
      <c r="C3588" s="379"/>
      <c r="D3588" s="170" t="s">
        <v>8425</v>
      </c>
      <c r="E3588" s="358">
        <v>6500</v>
      </c>
      <c r="F3588" s="352">
        <f t="shared" si="110"/>
        <v>3900</v>
      </c>
      <c r="G3588" s="352">
        <f t="shared" si="111"/>
        <v>3250</v>
      </c>
      <c r="H3588" s="50"/>
      <c r="I3588" s="50"/>
      <c r="J3588" s="50"/>
      <c r="K3588" s="50"/>
      <c r="L3588" s="50"/>
      <c r="M3588" s="50"/>
      <c r="N3588" s="50"/>
      <c r="O3588" s="50"/>
      <c r="P3588" s="50"/>
      <c r="Q3588" s="50"/>
      <c r="R3588" s="50"/>
      <c r="S3588" s="50"/>
      <c r="T3588" s="50"/>
      <c r="U3588" s="50"/>
      <c r="V3588" s="50"/>
      <c r="W3588" s="50"/>
      <c r="X3588" s="50"/>
      <c r="Y3588" s="50"/>
      <c r="Z3588" s="50"/>
      <c r="AA3588" s="50"/>
      <c r="AB3588" s="50"/>
      <c r="AC3588" s="50"/>
      <c r="AD3588" s="50"/>
      <c r="AE3588" s="50"/>
      <c r="AF3588" s="50"/>
      <c r="AG3588" s="50"/>
      <c r="AH3588" s="50"/>
      <c r="AI3588" s="50"/>
      <c r="AJ3588" s="50"/>
      <c r="AK3588" s="50"/>
      <c r="AL3588" s="50"/>
      <c r="AM3588" s="50"/>
      <c r="AN3588" s="50"/>
      <c r="AO3588" s="50"/>
      <c r="AP3588" s="50"/>
      <c r="AQ3588" s="50"/>
      <c r="AR3588" s="50"/>
      <c r="AS3588" s="50"/>
      <c r="AT3588" s="50"/>
      <c r="AU3588" s="50"/>
      <c r="AV3588" s="50"/>
      <c r="AW3588" s="50"/>
      <c r="AX3588" s="50"/>
      <c r="AY3588" s="50"/>
      <c r="AZ3588" s="50"/>
      <c r="BA3588" s="50"/>
      <c r="BB3588" s="50"/>
      <c r="BC3588" s="50"/>
      <c r="BD3588" s="50"/>
      <c r="BE3588" s="50"/>
      <c r="BF3588" s="50"/>
      <c r="BG3588" s="50"/>
      <c r="BH3588" s="50"/>
      <c r="BI3588" s="50"/>
      <c r="BJ3588" s="50"/>
      <c r="BK3588" s="50"/>
      <c r="BL3588" s="50"/>
      <c r="BM3588" s="50"/>
      <c r="BN3588" s="50"/>
      <c r="BO3588" s="50"/>
      <c r="BP3588" s="50"/>
      <c r="BQ3588" s="50"/>
      <c r="BR3588" s="50"/>
      <c r="BS3588" s="50"/>
      <c r="BT3588" s="50"/>
      <c r="BU3588" s="50"/>
      <c r="BV3588" s="50"/>
      <c r="BW3588" s="50"/>
      <c r="BX3588" s="50"/>
      <c r="BY3588" s="50"/>
      <c r="BZ3588" s="50"/>
      <c r="CA3588" s="50"/>
      <c r="CB3588" s="50"/>
      <c r="CC3588" s="50"/>
      <c r="CD3588" s="50"/>
      <c r="CE3588" s="50"/>
      <c r="CF3588" s="50"/>
      <c r="CG3588" s="50"/>
      <c r="CH3588" s="50"/>
      <c r="CI3588" s="50"/>
      <c r="CJ3588" s="50"/>
      <c r="CK3588" s="50"/>
      <c r="CL3588" s="50"/>
      <c r="CM3588" s="50"/>
      <c r="CN3588" s="50"/>
      <c r="CO3588" s="50"/>
      <c r="CP3588" s="50"/>
      <c r="CQ3588" s="50"/>
      <c r="CR3588" s="50"/>
      <c r="CS3588" s="50"/>
      <c r="CT3588" s="50"/>
      <c r="CU3588" s="50"/>
      <c r="CV3588" s="50"/>
      <c r="CW3588" s="50"/>
      <c r="CX3588" s="50"/>
      <c r="CY3588" s="50"/>
      <c r="CZ3588" s="50"/>
      <c r="DA3588" s="50"/>
      <c r="DB3588" s="50"/>
      <c r="DC3588" s="50"/>
      <c r="DD3588" s="50"/>
      <c r="DE3588" s="50"/>
      <c r="DF3588" s="50"/>
      <c r="DG3588" s="50"/>
    </row>
    <row r="3589" spans="1:111" ht="25.5" x14ac:dyDescent="0.2">
      <c r="A3589" s="570" t="s">
        <v>1352</v>
      </c>
      <c r="B3589" s="570" t="s">
        <v>1352</v>
      </c>
      <c r="C3589" s="570"/>
      <c r="D3589" s="75" t="s">
        <v>270</v>
      </c>
      <c r="E3589" s="358"/>
      <c r="F3589" s="352">
        <f t="shared" si="110"/>
        <v>0</v>
      </c>
      <c r="G3589" s="352">
        <f t="shared" si="111"/>
        <v>0</v>
      </c>
      <c r="H3589" s="50"/>
      <c r="I3589" s="50"/>
      <c r="J3589" s="50"/>
      <c r="K3589" s="50"/>
      <c r="L3589" s="50"/>
      <c r="M3589" s="50"/>
      <c r="N3589" s="50"/>
      <c r="O3589" s="50"/>
      <c r="P3589" s="50"/>
      <c r="Q3589" s="50"/>
      <c r="R3589" s="50"/>
      <c r="S3589" s="50"/>
      <c r="T3589" s="50"/>
      <c r="U3589" s="50"/>
      <c r="V3589" s="50"/>
      <c r="W3589" s="50"/>
      <c r="X3589" s="50"/>
      <c r="Y3589" s="50"/>
      <c r="Z3589" s="50"/>
      <c r="AA3589" s="50"/>
      <c r="AB3589" s="50"/>
      <c r="AC3589" s="50"/>
      <c r="AD3589" s="50"/>
      <c r="AE3589" s="50"/>
      <c r="AF3589" s="50"/>
      <c r="AG3589" s="50"/>
      <c r="AH3589" s="50"/>
      <c r="AI3589" s="50"/>
      <c r="AJ3589" s="50"/>
      <c r="AK3589" s="50"/>
      <c r="AL3589" s="50"/>
      <c r="AM3589" s="50"/>
      <c r="AN3589" s="50"/>
      <c r="AO3589" s="50"/>
      <c r="AP3589" s="50"/>
      <c r="AQ3589" s="50"/>
      <c r="AR3589" s="50"/>
      <c r="AS3589" s="50"/>
      <c r="AT3589" s="50"/>
      <c r="AU3589" s="50"/>
      <c r="AV3589" s="50"/>
      <c r="AW3589" s="50"/>
      <c r="AX3589" s="50"/>
      <c r="AY3589" s="50"/>
      <c r="AZ3589" s="50"/>
      <c r="BA3589" s="50"/>
      <c r="BB3589" s="50"/>
      <c r="BC3589" s="50"/>
      <c r="BD3589" s="50"/>
      <c r="BE3589" s="50"/>
      <c r="BF3589" s="50"/>
      <c r="BG3589" s="50"/>
      <c r="BH3589" s="50"/>
      <c r="BI3589" s="50"/>
      <c r="BJ3589" s="50"/>
      <c r="BK3589" s="50"/>
      <c r="BL3589" s="50"/>
      <c r="BM3589" s="50"/>
      <c r="BN3589" s="50"/>
      <c r="BO3589" s="50"/>
      <c r="BP3589" s="50"/>
      <c r="BQ3589" s="50"/>
      <c r="BR3589" s="50"/>
      <c r="BS3589" s="50"/>
      <c r="BT3589" s="50"/>
      <c r="BU3589" s="50"/>
      <c r="BV3589" s="50"/>
      <c r="BW3589" s="50"/>
      <c r="BX3589" s="50"/>
      <c r="BY3589" s="50"/>
      <c r="BZ3589" s="50"/>
      <c r="CA3589" s="50"/>
      <c r="CB3589" s="50"/>
      <c r="CC3589" s="50"/>
      <c r="CD3589" s="50"/>
      <c r="CE3589" s="50"/>
      <c r="CF3589" s="50"/>
      <c r="CG3589" s="50"/>
      <c r="CH3589" s="50"/>
      <c r="CI3589" s="50"/>
      <c r="CJ3589" s="50"/>
      <c r="CK3589" s="50"/>
      <c r="CL3589" s="50"/>
      <c r="CM3589" s="50"/>
      <c r="CN3589" s="50"/>
      <c r="CO3589" s="50"/>
      <c r="CP3589" s="50"/>
      <c r="CQ3589" s="50"/>
      <c r="CR3589" s="50"/>
      <c r="CS3589" s="50"/>
      <c r="CT3589" s="50"/>
      <c r="CU3589" s="50"/>
      <c r="CV3589" s="50"/>
      <c r="CW3589" s="50"/>
      <c r="CX3589" s="50"/>
      <c r="CY3589" s="50"/>
      <c r="CZ3589" s="50"/>
      <c r="DA3589" s="50"/>
      <c r="DB3589" s="50"/>
      <c r="DC3589" s="50"/>
      <c r="DD3589" s="50"/>
      <c r="DE3589" s="50"/>
      <c r="DF3589" s="50"/>
      <c r="DG3589" s="50"/>
    </row>
    <row r="3590" spans="1:111" ht="26.25" x14ac:dyDescent="0.2">
      <c r="A3590" s="571"/>
      <c r="B3590" s="572"/>
      <c r="C3590" s="572"/>
      <c r="D3590" s="80" t="s">
        <v>8426</v>
      </c>
      <c r="E3590" s="358"/>
      <c r="F3590" s="352">
        <f t="shared" si="110"/>
        <v>0</v>
      </c>
      <c r="G3590" s="352">
        <f t="shared" si="111"/>
        <v>0</v>
      </c>
      <c r="H3590" s="50"/>
      <c r="I3590" s="50"/>
      <c r="J3590" s="50"/>
      <c r="K3590" s="50"/>
      <c r="L3590" s="50"/>
      <c r="M3590" s="50"/>
      <c r="N3590" s="50"/>
      <c r="O3590" s="50"/>
      <c r="P3590" s="50"/>
      <c r="Q3590" s="50"/>
      <c r="R3590" s="50"/>
      <c r="S3590" s="50"/>
      <c r="T3590" s="50"/>
      <c r="U3590" s="50"/>
      <c r="V3590" s="50"/>
      <c r="W3590" s="50"/>
      <c r="X3590" s="50"/>
      <c r="Y3590" s="50"/>
      <c r="Z3590" s="50"/>
      <c r="AA3590" s="50"/>
      <c r="AB3590" s="50"/>
      <c r="AC3590" s="50"/>
      <c r="AD3590" s="50"/>
      <c r="AE3590" s="50"/>
      <c r="AF3590" s="50"/>
      <c r="AG3590" s="50"/>
      <c r="AH3590" s="50"/>
      <c r="AI3590" s="50"/>
      <c r="AJ3590" s="50"/>
      <c r="AK3590" s="50"/>
      <c r="AL3590" s="50"/>
      <c r="AM3590" s="50"/>
      <c r="AN3590" s="50"/>
      <c r="AO3590" s="50"/>
      <c r="AP3590" s="50"/>
      <c r="AQ3590" s="50"/>
      <c r="AR3590" s="50"/>
      <c r="AS3590" s="50"/>
      <c r="AT3590" s="50"/>
      <c r="AU3590" s="50"/>
      <c r="AV3590" s="50"/>
      <c r="AW3590" s="50"/>
      <c r="AX3590" s="50"/>
      <c r="AY3590" s="50"/>
      <c r="AZ3590" s="50"/>
      <c r="BA3590" s="50"/>
      <c r="BB3590" s="50"/>
      <c r="BC3590" s="50"/>
      <c r="BD3590" s="50"/>
      <c r="BE3590" s="50"/>
      <c r="BF3590" s="50"/>
      <c r="BG3590" s="50"/>
      <c r="BH3590" s="50"/>
      <c r="BI3590" s="50"/>
      <c r="BJ3590" s="50"/>
      <c r="BK3590" s="50"/>
      <c r="BL3590" s="50"/>
      <c r="BM3590" s="50"/>
      <c r="BN3590" s="50"/>
      <c r="BO3590" s="50"/>
      <c r="BP3590" s="50"/>
      <c r="BQ3590" s="50"/>
      <c r="BR3590" s="50"/>
      <c r="BS3590" s="50"/>
      <c r="BT3590" s="50"/>
      <c r="BU3590" s="50"/>
      <c r="BV3590" s="50"/>
      <c r="BW3590" s="50"/>
      <c r="BX3590" s="50"/>
      <c r="BY3590" s="50"/>
      <c r="BZ3590" s="50"/>
      <c r="CA3590" s="50"/>
      <c r="CB3590" s="50"/>
      <c r="CC3590" s="50"/>
      <c r="CD3590" s="50"/>
      <c r="CE3590" s="50"/>
      <c r="CF3590" s="50"/>
      <c r="CG3590" s="50"/>
      <c r="CH3590" s="50"/>
      <c r="CI3590" s="50"/>
      <c r="CJ3590" s="50"/>
      <c r="CK3590" s="50"/>
      <c r="CL3590" s="50"/>
      <c r="CM3590" s="50"/>
      <c r="CN3590" s="50"/>
      <c r="CO3590" s="50"/>
      <c r="CP3590" s="50"/>
      <c r="CQ3590" s="50"/>
      <c r="CR3590" s="50"/>
      <c r="CS3590" s="50"/>
      <c r="CT3590" s="50"/>
      <c r="CU3590" s="50"/>
      <c r="CV3590" s="50"/>
      <c r="CW3590" s="50"/>
      <c r="CX3590" s="50"/>
      <c r="CY3590" s="50"/>
      <c r="CZ3590" s="50"/>
      <c r="DA3590" s="50"/>
      <c r="DB3590" s="50"/>
      <c r="DC3590" s="50"/>
      <c r="DD3590" s="50"/>
      <c r="DE3590" s="50"/>
      <c r="DF3590" s="50"/>
      <c r="DG3590" s="50"/>
    </row>
    <row r="3591" spans="1:111" ht="25.5" x14ac:dyDescent="0.2">
      <c r="A3591" s="572"/>
      <c r="B3591" s="379"/>
      <c r="C3591" s="379"/>
      <c r="D3591" s="80" t="s">
        <v>7447</v>
      </c>
      <c r="E3591" s="358">
        <v>5500</v>
      </c>
      <c r="F3591" s="352">
        <f t="shared" si="110"/>
        <v>3300</v>
      </c>
      <c r="G3591" s="352">
        <f t="shared" si="111"/>
        <v>2750</v>
      </c>
      <c r="H3591" s="50"/>
      <c r="I3591" s="50"/>
      <c r="J3591" s="50"/>
      <c r="K3591" s="50"/>
      <c r="L3591" s="50"/>
      <c r="M3591" s="50"/>
      <c r="N3591" s="50"/>
      <c r="O3591" s="50"/>
      <c r="P3591" s="50"/>
      <c r="Q3591" s="50"/>
      <c r="R3591" s="50"/>
      <c r="S3591" s="50"/>
      <c r="T3591" s="50"/>
      <c r="U3591" s="50"/>
      <c r="V3591" s="50"/>
      <c r="W3591" s="50"/>
      <c r="X3591" s="50"/>
      <c r="Y3591" s="50"/>
      <c r="Z3591" s="50"/>
      <c r="AA3591" s="50"/>
      <c r="AB3591" s="50"/>
      <c r="AC3591" s="50"/>
      <c r="AD3591" s="50"/>
      <c r="AE3591" s="50"/>
      <c r="AF3591" s="50"/>
      <c r="AG3591" s="50"/>
      <c r="AH3591" s="50"/>
      <c r="AI3591" s="50"/>
      <c r="AJ3591" s="50"/>
      <c r="AK3591" s="50"/>
      <c r="AL3591" s="50"/>
      <c r="AM3591" s="50"/>
      <c r="AN3591" s="50"/>
      <c r="AO3591" s="50"/>
      <c r="AP3591" s="50"/>
      <c r="AQ3591" s="50"/>
      <c r="AR3591" s="50"/>
      <c r="AS3591" s="50"/>
      <c r="AT3591" s="50"/>
      <c r="AU3591" s="50"/>
      <c r="AV3591" s="50"/>
      <c r="AW3591" s="50"/>
      <c r="AX3591" s="50"/>
      <c r="AY3591" s="50"/>
      <c r="AZ3591" s="50"/>
      <c r="BA3591" s="50"/>
      <c r="BB3591" s="50"/>
      <c r="BC3591" s="50"/>
      <c r="BD3591" s="50"/>
      <c r="BE3591" s="50"/>
      <c r="BF3591" s="50"/>
      <c r="BG3591" s="50"/>
      <c r="BH3591" s="50"/>
      <c r="BI3591" s="50"/>
      <c r="BJ3591" s="50"/>
      <c r="BK3591" s="50"/>
      <c r="BL3591" s="50"/>
      <c r="BM3591" s="50"/>
      <c r="BN3591" s="50"/>
      <c r="BO3591" s="50"/>
      <c r="BP3591" s="50"/>
      <c r="BQ3591" s="50"/>
      <c r="BR3591" s="50"/>
      <c r="BS3591" s="50"/>
      <c r="BT3591" s="50"/>
      <c r="BU3591" s="50"/>
      <c r="BV3591" s="50"/>
      <c r="BW3591" s="50"/>
      <c r="BX3591" s="50"/>
      <c r="BY3591" s="50"/>
      <c r="BZ3591" s="50"/>
      <c r="CA3591" s="50"/>
      <c r="CB3591" s="50"/>
      <c r="CC3591" s="50"/>
      <c r="CD3591" s="50"/>
      <c r="CE3591" s="50"/>
      <c r="CF3591" s="50"/>
      <c r="CG3591" s="50"/>
      <c r="CH3591" s="50"/>
      <c r="CI3591" s="50"/>
      <c r="CJ3591" s="50"/>
      <c r="CK3591" s="50"/>
      <c r="CL3591" s="50"/>
      <c r="CM3591" s="50"/>
      <c r="CN3591" s="50"/>
      <c r="CO3591" s="50"/>
      <c r="CP3591" s="50"/>
      <c r="CQ3591" s="50"/>
      <c r="CR3591" s="50"/>
      <c r="CS3591" s="50"/>
      <c r="CT3591" s="50"/>
      <c r="CU3591" s="50"/>
      <c r="CV3591" s="50"/>
      <c r="CW3591" s="50"/>
      <c r="CX3591" s="50"/>
      <c r="CY3591" s="50"/>
      <c r="CZ3591" s="50"/>
      <c r="DA3591" s="50"/>
      <c r="DB3591" s="50"/>
      <c r="DC3591" s="50"/>
      <c r="DD3591" s="50"/>
      <c r="DE3591" s="50"/>
      <c r="DF3591" s="50"/>
      <c r="DG3591" s="50"/>
    </row>
    <row r="3592" spans="1:111" x14ac:dyDescent="0.2">
      <c r="A3592" s="570" t="s">
        <v>1353</v>
      </c>
      <c r="B3592" s="570" t="s">
        <v>1353</v>
      </c>
      <c r="C3592" s="570"/>
      <c r="D3592" s="81" t="s">
        <v>1354</v>
      </c>
      <c r="E3592" s="358">
        <v>0</v>
      </c>
      <c r="F3592" s="352">
        <f t="shared" si="110"/>
        <v>0</v>
      </c>
      <c r="G3592" s="352">
        <f t="shared" si="111"/>
        <v>0</v>
      </c>
      <c r="H3592" s="50"/>
      <c r="I3592" s="50"/>
      <c r="J3592" s="50"/>
      <c r="K3592" s="50"/>
      <c r="L3592" s="50"/>
      <c r="M3592" s="50"/>
      <c r="N3592" s="50"/>
      <c r="O3592" s="50"/>
      <c r="P3592" s="50"/>
      <c r="Q3592" s="50"/>
      <c r="R3592" s="50"/>
      <c r="S3592" s="50"/>
      <c r="T3592" s="50"/>
      <c r="U3592" s="50"/>
      <c r="V3592" s="50"/>
      <c r="W3592" s="50"/>
      <c r="X3592" s="50"/>
      <c r="Y3592" s="50"/>
      <c r="Z3592" s="50"/>
      <c r="AA3592" s="50"/>
      <c r="AB3592" s="50"/>
      <c r="AC3592" s="50"/>
      <c r="AD3592" s="50"/>
      <c r="AE3592" s="50"/>
      <c r="AF3592" s="50"/>
      <c r="AG3592" s="50"/>
      <c r="AH3592" s="50"/>
      <c r="AI3592" s="50"/>
      <c r="AJ3592" s="50"/>
      <c r="AK3592" s="50"/>
      <c r="AL3592" s="50"/>
      <c r="AM3592" s="50"/>
      <c r="AN3592" s="50"/>
      <c r="AO3592" s="50"/>
      <c r="AP3592" s="50"/>
      <c r="AQ3592" s="50"/>
      <c r="AR3592" s="50"/>
      <c r="AS3592" s="50"/>
      <c r="AT3592" s="50"/>
      <c r="AU3592" s="50"/>
      <c r="AV3592" s="50"/>
      <c r="AW3592" s="50"/>
      <c r="AX3592" s="50"/>
      <c r="AY3592" s="50"/>
      <c r="AZ3592" s="50"/>
      <c r="BA3592" s="50"/>
      <c r="BB3592" s="50"/>
      <c r="BC3592" s="50"/>
      <c r="BD3592" s="50"/>
      <c r="BE3592" s="50"/>
      <c r="BF3592" s="50"/>
      <c r="BG3592" s="50"/>
      <c r="BH3592" s="50"/>
      <c r="BI3592" s="50"/>
      <c r="BJ3592" s="50"/>
      <c r="BK3592" s="50"/>
      <c r="BL3592" s="50"/>
      <c r="BM3592" s="50"/>
      <c r="BN3592" s="50"/>
      <c r="BO3592" s="50"/>
      <c r="BP3592" s="50"/>
      <c r="BQ3592" s="50"/>
      <c r="BR3592" s="50"/>
      <c r="BS3592" s="50"/>
      <c r="BT3592" s="50"/>
      <c r="BU3592" s="50"/>
      <c r="BV3592" s="50"/>
      <c r="BW3592" s="50"/>
      <c r="BX3592" s="50"/>
      <c r="BY3592" s="50"/>
      <c r="BZ3592" s="50"/>
      <c r="CA3592" s="50"/>
      <c r="CB3592" s="50"/>
      <c r="CC3592" s="50"/>
      <c r="CD3592" s="50"/>
      <c r="CE3592" s="50"/>
      <c r="CF3592" s="50"/>
      <c r="CG3592" s="50"/>
      <c r="CH3592" s="50"/>
      <c r="CI3592" s="50"/>
      <c r="CJ3592" s="50"/>
      <c r="CK3592" s="50"/>
      <c r="CL3592" s="50"/>
      <c r="CM3592" s="50"/>
      <c r="CN3592" s="50"/>
      <c r="CO3592" s="50"/>
      <c r="CP3592" s="50"/>
      <c r="CQ3592" s="50"/>
      <c r="CR3592" s="50"/>
      <c r="CS3592" s="50"/>
      <c r="CT3592" s="50"/>
      <c r="CU3592" s="50"/>
      <c r="CV3592" s="50"/>
      <c r="CW3592" s="50"/>
      <c r="CX3592" s="50"/>
      <c r="CY3592" s="50"/>
      <c r="CZ3592" s="50"/>
      <c r="DA3592" s="50"/>
      <c r="DB3592" s="50"/>
      <c r="DC3592" s="50"/>
      <c r="DD3592" s="50"/>
      <c r="DE3592" s="50"/>
      <c r="DF3592" s="50"/>
      <c r="DG3592" s="50"/>
    </row>
    <row r="3593" spans="1:111" ht="27" x14ac:dyDescent="0.2">
      <c r="A3593" s="571"/>
      <c r="B3593" s="571"/>
      <c r="C3593" s="571"/>
      <c r="D3593" s="80" t="s">
        <v>8427</v>
      </c>
      <c r="E3593" s="358"/>
      <c r="F3593" s="352">
        <f t="shared" si="110"/>
        <v>0</v>
      </c>
      <c r="G3593" s="352">
        <f t="shared" si="111"/>
        <v>0</v>
      </c>
      <c r="H3593" s="50"/>
      <c r="I3593" s="50"/>
      <c r="J3593" s="50"/>
      <c r="K3593" s="50"/>
      <c r="L3593" s="50"/>
      <c r="M3593" s="50"/>
      <c r="N3593" s="50"/>
      <c r="O3593" s="50"/>
      <c r="P3593" s="50"/>
      <c r="Q3593" s="50"/>
      <c r="R3593" s="50"/>
      <c r="S3593" s="50"/>
      <c r="T3593" s="50"/>
      <c r="U3593" s="50"/>
      <c r="V3593" s="50"/>
      <c r="W3593" s="50"/>
      <c r="X3593" s="50"/>
      <c r="Y3593" s="50"/>
      <c r="Z3593" s="50"/>
      <c r="AA3593" s="50"/>
      <c r="AB3593" s="50"/>
      <c r="AC3593" s="50"/>
      <c r="AD3593" s="50"/>
      <c r="AE3593" s="50"/>
      <c r="AF3593" s="50"/>
      <c r="AG3593" s="50"/>
      <c r="AH3593" s="50"/>
      <c r="AI3593" s="50"/>
      <c r="AJ3593" s="50"/>
      <c r="AK3593" s="50"/>
      <c r="AL3593" s="50"/>
      <c r="AM3593" s="50"/>
      <c r="AN3593" s="50"/>
      <c r="AO3593" s="50"/>
      <c r="AP3593" s="50"/>
      <c r="AQ3593" s="50"/>
      <c r="AR3593" s="50"/>
      <c r="AS3593" s="50"/>
      <c r="AT3593" s="50"/>
      <c r="AU3593" s="50"/>
      <c r="AV3593" s="50"/>
      <c r="AW3593" s="50"/>
      <c r="AX3593" s="50"/>
      <c r="AY3593" s="50"/>
      <c r="AZ3593" s="50"/>
      <c r="BA3593" s="50"/>
      <c r="BB3593" s="50"/>
      <c r="BC3593" s="50"/>
      <c r="BD3593" s="50"/>
      <c r="BE3593" s="50"/>
      <c r="BF3593" s="50"/>
      <c r="BG3593" s="50"/>
      <c r="BH3593" s="50"/>
      <c r="BI3593" s="50"/>
      <c r="BJ3593" s="50"/>
      <c r="BK3593" s="50"/>
      <c r="BL3593" s="50"/>
      <c r="BM3593" s="50"/>
      <c r="BN3593" s="50"/>
      <c r="BO3593" s="50"/>
      <c r="BP3593" s="50"/>
      <c r="BQ3593" s="50"/>
      <c r="BR3593" s="50"/>
      <c r="BS3593" s="50"/>
      <c r="BT3593" s="50"/>
      <c r="BU3593" s="50"/>
      <c r="BV3593" s="50"/>
      <c r="BW3593" s="50"/>
      <c r="BX3593" s="50"/>
      <c r="BY3593" s="50"/>
      <c r="BZ3593" s="50"/>
      <c r="CA3593" s="50"/>
      <c r="CB3593" s="50"/>
      <c r="CC3593" s="50"/>
      <c r="CD3593" s="50"/>
      <c r="CE3593" s="50"/>
      <c r="CF3593" s="50"/>
      <c r="CG3593" s="50"/>
      <c r="CH3593" s="50"/>
      <c r="CI3593" s="50"/>
      <c r="CJ3593" s="50"/>
      <c r="CK3593" s="50"/>
      <c r="CL3593" s="50"/>
      <c r="CM3593" s="50"/>
      <c r="CN3593" s="50"/>
      <c r="CO3593" s="50"/>
      <c r="CP3593" s="50"/>
      <c r="CQ3593" s="50"/>
      <c r="CR3593" s="50"/>
      <c r="CS3593" s="50"/>
      <c r="CT3593" s="50"/>
      <c r="CU3593" s="50"/>
      <c r="CV3593" s="50"/>
      <c r="CW3593" s="50"/>
      <c r="CX3593" s="50"/>
      <c r="CY3593" s="50"/>
      <c r="CZ3593" s="50"/>
      <c r="DA3593" s="50"/>
      <c r="DB3593" s="50"/>
      <c r="DC3593" s="50"/>
      <c r="DD3593" s="50"/>
      <c r="DE3593" s="50"/>
      <c r="DF3593" s="50"/>
      <c r="DG3593" s="50"/>
    </row>
    <row r="3594" spans="1:111" x14ac:dyDescent="0.2">
      <c r="A3594" s="571"/>
      <c r="B3594" s="571"/>
      <c r="C3594" s="571"/>
      <c r="D3594" s="80" t="s">
        <v>7448</v>
      </c>
      <c r="E3594" s="358">
        <v>2500</v>
      </c>
      <c r="F3594" s="352">
        <f t="shared" si="110"/>
        <v>1500</v>
      </c>
      <c r="G3594" s="352">
        <f t="shared" si="111"/>
        <v>1250</v>
      </c>
      <c r="H3594" s="50"/>
      <c r="I3594" s="50"/>
      <c r="J3594" s="50"/>
      <c r="K3594" s="50"/>
      <c r="L3594" s="50"/>
      <c r="M3594" s="50"/>
      <c r="N3594" s="50"/>
      <c r="O3594" s="50"/>
      <c r="P3594" s="50"/>
      <c r="Q3594" s="50"/>
      <c r="R3594" s="50"/>
      <c r="S3594" s="50"/>
      <c r="T3594" s="50"/>
      <c r="U3594" s="50"/>
      <c r="V3594" s="50"/>
      <c r="W3594" s="50"/>
      <c r="X3594" s="50"/>
      <c r="Y3594" s="50"/>
      <c r="Z3594" s="50"/>
      <c r="AA3594" s="50"/>
      <c r="AB3594" s="50"/>
      <c r="AC3594" s="50"/>
      <c r="AD3594" s="50"/>
      <c r="AE3594" s="50"/>
      <c r="AF3594" s="50"/>
      <c r="AG3594" s="50"/>
      <c r="AH3594" s="50"/>
      <c r="AI3594" s="50"/>
      <c r="AJ3594" s="50"/>
      <c r="AK3594" s="50"/>
      <c r="AL3594" s="50"/>
      <c r="AM3594" s="50"/>
      <c r="AN3594" s="50"/>
      <c r="AO3594" s="50"/>
      <c r="AP3594" s="50"/>
      <c r="AQ3594" s="50"/>
      <c r="AR3594" s="50"/>
      <c r="AS3594" s="50"/>
      <c r="AT3594" s="50"/>
      <c r="AU3594" s="50"/>
      <c r="AV3594" s="50"/>
      <c r="AW3594" s="50"/>
      <c r="AX3594" s="50"/>
      <c r="AY3594" s="50"/>
      <c r="AZ3594" s="50"/>
      <c r="BA3594" s="50"/>
      <c r="BB3594" s="50"/>
      <c r="BC3594" s="50"/>
      <c r="BD3594" s="50"/>
      <c r="BE3594" s="50"/>
      <c r="BF3594" s="50"/>
      <c r="BG3594" s="50"/>
      <c r="BH3594" s="50"/>
      <c r="BI3594" s="50"/>
      <c r="BJ3594" s="50"/>
      <c r="BK3594" s="50"/>
      <c r="BL3594" s="50"/>
      <c r="BM3594" s="50"/>
      <c r="BN3594" s="50"/>
      <c r="BO3594" s="50"/>
      <c r="BP3594" s="50"/>
      <c r="BQ3594" s="50"/>
      <c r="BR3594" s="50"/>
      <c r="BS3594" s="50"/>
      <c r="BT3594" s="50"/>
      <c r="BU3594" s="50"/>
      <c r="BV3594" s="50"/>
      <c r="BW3594" s="50"/>
      <c r="BX3594" s="50"/>
      <c r="BY3594" s="50"/>
      <c r="BZ3594" s="50"/>
      <c r="CA3594" s="50"/>
      <c r="CB3594" s="50"/>
      <c r="CC3594" s="50"/>
      <c r="CD3594" s="50"/>
      <c r="CE3594" s="50"/>
      <c r="CF3594" s="50"/>
      <c r="CG3594" s="50"/>
      <c r="CH3594" s="50"/>
      <c r="CI3594" s="50"/>
      <c r="CJ3594" s="50"/>
      <c r="CK3594" s="50"/>
      <c r="CL3594" s="50"/>
      <c r="CM3594" s="50"/>
      <c r="CN3594" s="50"/>
      <c r="CO3594" s="50"/>
      <c r="CP3594" s="50"/>
      <c r="CQ3594" s="50"/>
      <c r="CR3594" s="50"/>
      <c r="CS3594" s="50"/>
      <c r="CT3594" s="50"/>
      <c r="CU3594" s="50"/>
      <c r="CV3594" s="50"/>
      <c r="CW3594" s="50"/>
      <c r="CX3594" s="50"/>
      <c r="CY3594" s="50"/>
      <c r="CZ3594" s="50"/>
      <c r="DA3594" s="50"/>
      <c r="DB3594" s="50"/>
      <c r="DC3594" s="50"/>
      <c r="DD3594" s="50"/>
      <c r="DE3594" s="50"/>
      <c r="DF3594" s="50"/>
      <c r="DG3594" s="50"/>
    </row>
    <row r="3595" spans="1:111" ht="13.5" x14ac:dyDescent="0.2">
      <c r="A3595" s="571"/>
      <c r="B3595" s="572"/>
      <c r="C3595" s="572"/>
      <c r="D3595" s="80" t="s">
        <v>8428</v>
      </c>
      <c r="E3595" s="358"/>
      <c r="F3595" s="352">
        <f t="shared" si="110"/>
        <v>0</v>
      </c>
      <c r="G3595" s="352">
        <f t="shared" si="111"/>
        <v>0</v>
      </c>
      <c r="H3595" s="50"/>
      <c r="I3595" s="50"/>
      <c r="J3595" s="50"/>
      <c r="K3595" s="50"/>
      <c r="L3595" s="50"/>
      <c r="M3595" s="50"/>
      <c r="N3595" s="50"/>
      <c r="O3595" s="50"/>
      <c r="P3595" s="50"/>
      <c r="Q3595" s="50"/>
      <c r="R3595" s="50"/>
      <c r="S3595" s="50"/>
      <c r="T3595" s="50"/>
      <c r="U3595" s="50"/>
      <c r="V3595" s="50"/>
      <c r="W3595" s="50"/>
      <c r="X3595" s="50"/>
      <c r="Y3595" s="50"/>
      <c r="Z3595" s="50"/>
      <c r="AA3595" s="50"/>
      <c r="AB3595" s="50"/>
      <c r="AC3595" s="50"/>
      <c r="AD3595" s="50"/>
      <c r="AE3595" s="50"/>
      <c r="AF3595" s="50"/>
      <c r="AG3595" s="50"/>
      <c r="AH3595" s="50"/>
      <c r="AI3595" s="50"/>
      <c r="AJ3595" s="50"/>
      <c r="AK3595" s="50"/>
      <c r="AL3595" s="50"/>
      <c r="AM3595" s="50"/>
      <c r="AN3595" s="50"/>
      <c r="AO3595" s="50"/>
      <c r="AP3595" s="50"/>
      <c r="AQ3595" s="50"/>
      <c r="AR3595" s="50"/>
      <c r="AS3595" s="50"/>
      <c r="AT3595" s="50"/>
      <c r="AU3595" s="50"/>
      <c r="AV3595" s="50"/>
      <c r="AW3595" s="50"/>
      <c r="AX3595" s="50"/>
      <c r="AY3595" s="50"/>
      <c r="AZ3595" s="50"/>
      <c r="BA3595" s="50"/>
      <c r="BB3595" s="50"/>
      <c r="BC3595" s="50"/>
      <c r="BD3595" s="50"/>
      <c r="BE3595" s="50"/>
      <c r="BF3595" s="50"/>
      <c r="BG3595" s="50"/>
      <c r="BH3595" s="50"/>
      <c r="BI3595" s="50"/>
      <c r="BJ3595" s="50"/>
      <c r="BK3595" s="50"/>
      <c r="BL3595" s="50"/>
      <c r="BM3595" s="50"/>
      <c r="BN3595" s="50"/>
      <c r="BO3595" s="50"/>
      <c r="BP3595" s="50"/>
      <c r="BQ3595" s="50"/>
      <c r="BR3595" s="50"/>
      <c r="BS3595" s="50"/>
      <c r="BT3595" s="50"/>
      <c r="BU3595" s="50"/>
      <c r="BV3595" s="50"/>
      <c r="BW3595" s="50"/>
      <c r="BX3595" s="50"/>
      <c r="BY3595" s="50"/>
      <c r="BZ3595" s="50"/>
      <c r="CA3595" s="50"/>
      <c r="CB3595" s="50"/>
      <c r="CC3595" s="50"/>
      <c r="CD3595" s="50"/>
      <c r="CE3595" s="50"/>
      <c r="CF3595" s="50"/>
      <c r="CG3595" s="50"/>
      <c r="CH3595" s="50"/>
      <c r="CI3595" s="50"/>
      <c r="CJ3595" s="50"/>
      <c r="CK3595" s="50"/>
      <c r="CL3595" s="50"/>
      <c r="CM3595" s="50"/>
      <c r="CN3595" s="50"/>
      <c r="CO3595" s="50"/>
      <c r="CP3595" s="50"/>
      <c r="CQ3595" s="50"/>
      <c r="CR3595" s="50"/>
      <c r="CS3595" s="50"/>
      <c r="CT3595" s="50"/>
      <c r="CU3595" s="50"/>
      <c r="CV3595" s="50"/>
      <c r="CW3595" s="50"/>
      <c r="CX3595" s="50"/>
      <c r="CY3595" s="50"/>
      <c r="CZ3595" s="50"/>
      <c r="DA3595" s="50"/>
      <c r="DB3595" s="50"/>
      <c r="DC3595" s="50"/>
      <c r="DD3595" s="50"/>
      <c r="DE3595" s="50"/>
      <c r="DF3595" s="50"/>
      <c r="DG3595" s="50"/>
    </row>
    <row r="3596" spans="1:111" x14ac:dyDescent="0.2">
      <c r="A3596" s="572"/>
      <c r="B3596" s="379"/>
      <c r="C3596" s="379"/>
      <c r="D3596" s="80" t="s">
        <v>7449</v>
      </c>
      <c r="E3596" s="358">
        <v>2000</v>
      </c>
      <c r="F3596" s="352">
        <f t="shared" ref="F3596:F3659" si="112">IFERROR(E3596*0.6,0)</f>
        <v>1200</v>
      </c>
      <c r="G3596" s="352">
        <f t="shared" ref="G3596:G3659" si="113">IFERROR(E3596*0.5,0)</f>
        <v>1000</v>
      </c>
      <c r="H3596" s="50"/>
      <c r="I3596" s="50"/>
      <c r="J3596" s="50"/>
      <c r="K3596" s="50"/>
      <c r="L3596" s="50"/>
      <c r="M3596" s="50"/>
      <c r="N3596" s="50"/>
      <c r="O3596" s="50"/>
      <c r="P3596" s="50"/>
      <c r="Q3596" s="50"/>
      <c r="R3596" s="50"/>
      <c r="S3596" s="50"/>
      <c r="T3596" s="50"/>
      <c r="U3596" s="50"/>
      <c r="V3596" s="50"/>
      <c r="W3596" s="50"/>
      <c r="X3596" s="50"/>
      <c r="Y3596" s="50"/>
      <c r="Z3596" s="50"/>
      <c r="AA3596" s="50"/>
      <c r="AB3596" s="50"/>
      <c r="AC3596" s="50"/>
      <c r="AD3596" s="50"/>
      <c r="AE3596" s="50"/>
      <c r="AF3596" s="50"/>
      <c r="AG3596" s="50"/>
      <c r="AH3596" s="50"/>
      <c r="AI3596" s="50"/>
      <c r="AJ3596" s="50"/>
      <c r="AK3596" s="50"/>
      <c r="AL3596" s="50"/>
      <c r="AM3596" s="50"/>
      <c r="AN3596" s="50"/>
      <c r="AO3596" s="50"/>
      <c r="AP3596" s="50"/>
      <c r="AQ3596" s="50"/>
      <c r="AR3596" s="50"/>
      <c r="AS3596" s="50"/>
      <c r="AT3596" s="50"/>
      <c r="AU3596" s="50"/>
      <c r="AV3596" s="50"/>
      <c r="AW3596" s="50"/>
      <c r="AX3596" s="50"/>
      <c r="AY3596" s="50"/>
      <c r="AZ3596" s="50"/>
      <c r="BA3596" s="50"/>
      <c r="BB3596" s="50"/>
      <c r="BC3596" s="50"/>
      <c r="BD3596" s="50"/>
      <c r="BE3596" s="50"/>
      <c r="BF3596" s="50"/>
      <c r="BG3596" s="50"/>
      <c r="BH3596" s="50"/>
      <c r="BI3596" s="50"/>
      <c r="BJ3596" s="50"/>
      <c r="BK3596" s="50"/>
      <c r="BL3596" s="50"/>
      <c r="BM3596" s="50"/>
      <c r="BN3596" s="50"/>
      <c r="BO3596" s="50"/>
      <c r="BP3596" s="50"/>
      <c r="BQ3596" s="50"/>
      <c r="BR3596" s="50"/>
      <c r="BS3596" s="50"/>
      <c r="BT3596" s="50"/>
      <c r="BU3596" s="50"/>
      <c r="BV3596" s="50"/>
      <c r="BW3596" s="50"/>
      <c r="BX3596" s="50"/>
      <c r="BY3596" s="50"/>
      <c r="BZ3596" s="50"/>
      <c r="CA3596" s="50"/>
      <c r="CB3596" s="50"/>
      <c r="CC3596" s="50"/>
      <c r="CD3596" s="50"/>
      <c r="CE3596" s="50"/>
      <c r="CF3596" s="50"/>
      <c r="CG3596" s="50"/>
      <c r="CH3596" s="50"/>
      <c r="CI3596" s="50"/>
      <c r="CJ3596" s="50"/>
      <c r="CK3596" s="50"/>
      <c r="CL3596" s="50"/>
      <c r="CM3596" s="50"/>
      <c r="CN3596" s="50"/>
      <c r="CO3596" s="50"/>
      <c r="CP3596" s="50"/>
      <c r="CQ3596" s="50"/>
      <c r="CR3596" s="50"/>
      <c r="CS3596" s="50"/>
      <c r="CT3596" s="50"/>
      <c r="CU3596" s="50"/>
      <c r="CV3596" s="50"/>
      <c r="CW3596" s="50"/>
      <c r="CX3596" s="50"/>
      <c r="CY3596" s="50"/>
      <c r="CZ3596" s="50"/>
      <c r="DA3596" s="50"/>
      <c r="DB3596" s="50"/>
      <c r="DC3596" s="50"/>
      <c r="DD3596" s="50"/>
      <c r="DE3596" s="50"/>
      <c r="DF3596" s="50"/>
      <c r="DG3596" s="50"/>
    </row>
    <row r="3597" spans="1:111" x14ac:dyDescent="0.2">
      <c r="A3597" s="379" t="s">
        <v>1355</v>
      </c>
      <c r="B3597" s="379" t="s">
        <v>1356</v>
      </c>
      <c r="C3597" s="379"/>
      <c r="D3597" s="81" t="s">
        <v>1357</v>
      </c>
      <c r="E3597" s="358">
        <v>1000</v>
      </c>
      <c r="F3597" s="352">
        <f t="shared" si="112"/>
        <v>600</v>
      </c>
      <c r="G3597" s="352">
        <f t="shared" si="113"/>
        <v>500</v>
      </c>
      <c r="H3597" s="50"/>
      <c r="I3597" s="50"/>
      <c r="J3597" s="50"/>
      <c r="K3597" s="50"/>
      <c r="L3597" s="50"/>
      <c r="M3597" s="50"/>
      <c r="N3597" s="50"/>
      <c r="O3597" s="50"/>
      <c r="P3597" s="50"/>
      <c r="Q3597" s="50"/>
      <c r="R3597" s="50"/>
      <c r="S3597" s="50"/>
      <c r="T3597" s="50"/>
      <c r="U3597" s="50"/>
      <c r="V3597" s="50"/>
      <c r="W3597" s="50"/>
      <c r="X3597" s="50"/>
      <c r="Y3597" s="50"/>
      <c r="Z3597" s="50"/>
      <c r="AA3597" s="50"/>
      <c r="AB3597" s="50"/>
      <c r="AC3597" s="50"/>
      <c r="AD3597" s="50"/>
      <c r="AE3597" s="50"/>
      <c r="AF3597" s="50"/>
      <c r="AG3597" s="50"/>
      <c r="AH3597" s="50"/>
      <c r="AI3597" s="50"/>
      <c r="AJ3597" s="50"/>
      <c r="AK3597" s="50"/>
      <c r="AL3597" s="50"/>
      <c r="AM3597" s="50"/>
      <c r="AN3597" s="50"/>
      <c r="AO3597" s="50"/>
      <c r="AP3597" s="50"/>
      <c r="AQ3597" s="50"/>
      <c r="AR3597" s="50"/>
      <c r="AS3597" s="50"/>
      <c r="AT3597" s="50"/>
      <c r="AU3597" s="50"/>
      <c r="AV3597" s="50"/>
      <c r="AW3597" s="50"/>
      <c r="AX3597" s="50"/>
      <c r="AY3597" s="50"/>
      <c r="AZ3597" s="50"/>
      <c r="BA3597" s="50"/>
      <c r="BB3597" s="50"/>
      <c r="BC3597" s="50"/>
      <c r="BD3597" s="50"/>
      <c r="BE3597" s="50"/>
      <c r="BF3597" s="50"/>
      <c r="BG3597" s="50"/>
      <c r="BH3597" s="50"/>
      <c r="BI3597" s="50"/>
      <c r="BJ3597" s="50"/>
      <c r="BK3597" s="50"/>
      <c r="BL3597" s="50"/>
      <c r="BM3597" s="50"/>
      <c r="BN3597" s="50"/>
      <c r="BO3597" s="50"/>
      <c r="BP3597" s="50"/>
      <c r="BQ3597" s="50"/>
      <c r="BR3597" s="50"/>
      <c r="BS3597" s="50"/>
      <c r="BT3597" s="50"/>
      <c r="BU3597" s="50"/>
      <c r="BV3597" s="50"/>
      <c r="BW3597" s="50"/>
      <c r="BX3597" s="50"/>
      <c r="BY3597" s="50"/>
      <c r="BZ3597" s="50"/>
      <c r="CA3597" s="50"/>
      <c r="CB3597" s="50"/>
      <c r="CC3597" s="50"/>
      <c r="CD3597" s="50"/>
      <c r="CE3597" s="50"/>
      <c r="CF3597" s="50"/>
      <c r="CG3597" s="50"/>
      <c r="CH3597" s="50"/>
      <c r="CI3597" s="50"/>
      <c r="CJ3597" s="50"/>
      <c r="CK3597" s="50"/>
      <c r="CL3597" s="50"/>
      <c r="CM3597" s="50"/>
      <c r="CN3597" s="50"/>
      <c r="CO3597" s="50"/>
      <c r="CP3597" s="50"/>
      <c r="CQ3597" s="50"/>
      <c r="CR3597" s="50"/>
      <c r="CS3597" s="50"/>
      <c r="CT3597" s="50"/>
      <c r="CU3597" s="50"/>
      <c r="CV3597" s="50"/>
      <c r="CW3597" s="50"/>
      <c r="CX3597" s="50"/>
      <c r="CY3597" s="50"/>
      <c r="CZ3597" s="50"/>
      <c r="DA3597" s="50"/>
      <c r="DB3597" s="50"/>
      <c r="DC3597" s="50"/>
      <c r="DD3597" s="50"/>
      <c r="DE3597" s="50"/>
      <c r="DF3597" s="50"/>
      <c r="DG3597" s="50"/>
    </row>
    <row r="3598" spans="1:111" x14ac:dyDescent="0.2">
      <c r="A3598" s="379" t="s">
        <v>1356</v>
      </c>
      <c r="B3598" s="379" t="s">
        <v>1358</v>
      </c>
      <c r="C3598" s="379"/>
      <c r="D3598" s="81" t="s">
        <v>1359</v>
      </c>
      <c r="E3598" s="358">
        <v>1200</v>
      </c>
      <c r="F3598" s="352">
        <f t="shared" si="112"/>
        <v>720</v>
      </c>
      <c r="G3598" s="352">
        <f t="shared" si="113"/>
        <v>600</v>
      </c>
      <c r="H3598" s="50"/>
      <c r="I3598" s="50"/>
      <c r="J3598" s="50"/>
      <c r="K3598" s="50"/>
      <c r="L3598" s="50"/>
      <c r="M3598" s="50"/>
      <c r="N3598" s="50"/>
      <c r="O3598" s="50"/>
      <c r="P3598" s="50"/>
      <c r="Q3598" s="50"/>
      <c r="R3598" s="50"/>
      <c r="S3598" s="50"/>
      <c r="T3598" s="50"/>
      <c r="U3598" s="50"/>
      <c r="V3598" s="50"/>
      <c r="W3598" s="50"/>
      <c r="X3598" s="50"/>
      <c r="Y3598" s="50"/>
      <c r="Z3598" s="50"/>
      <c r="AA3598" s="50"/>
      <c r="AB3598" s="50"/>
      <c r="AC3598" s="50"/>
      <c r="AD3598" s="50"/>
      <c r="AE3598" s="50"/>
      <c r="AF3598" s="50"/>
      <c r="AG3598" s="50"/>
      <c r="AH3598" s="50"/>
      <c r="AI3598" s="50"/>
      <c r="AJ3598" s="50"/>
      <c r="AK3598" s="50"/>
      <c r="AL3598" s="50"/>
      <c r="AM3598" s="50"/>
      <c r="AN3598" s="50"/>
      <c r="AO3598" s="50"/>
      <c r="AP3598" s="50"/>
      <c r="AQ3598" s="50"/>
      <c r="AR3598" s="50"/>
      <c r="AS3598" s="50"/>
      <c r="AT3598" s="50"/>
      <c r="AU3598" s="50"/>
      <c r="AV3598" s="50"/>
      <c r="AW3598" s="50"/>
      <c r="AX3598" s="50"/>
      <c r="AY3598" s="50"/>
      <c r="AZ3598" s="50"/>
      <c r="BA3598" s="50"/>
      <c r="BB3598" s="50"/>
      <c r="BC3598" s="50"/>
      <c r="BD3598" s="50"/>
      <c r="BE3598" s="50"/>
      <c r="BF3598" s="50"/>
      <c r="BG3598" s="50"/>
      <c r="BH3598" s="50"/>
      <c r="BI3598" s="50"/>
      <c r="BJ3598" s="50"/>
      <c r="BK3598" s="50"/>
      <c r="BL3598" s="50"/>
      <c r="BM3598" s="50"/>
      <c r="BN3598" s="50"/>
      <c r="BO3598" s="50"/>
      <c r="BP3598" s="50"/>
      <c r="BQ3598" s="50"/>
      <c r="BR3598" s="50"/>
      <c r="BS3598" s="50"/>
      <c r="BT3598" s="50"/>
      <c r="BU3598" s="50"/>
      <c r="BV3598" s="50"/>
      <c r="BW3598" s="50"/>
      <c r="BX3598" s="50"/>
      <c r="BY3598" s="50"/>
      <c r="BZ3598" s="50"/>
      <c r="CA3598" s="50"/>
      <c r="CB3598" s="50"/>
      <c r="CC3598" s="50"/>
      <c r="CD3598" s="50"/>
      <c r="CE3598" s="50"/>
      <c r="CF3598" s="50"/>
      <c r="CG3598" s="50"/>
      <c r="CH3598" s="50"/>
      <c r="CI3598" s="50"/>
      <c r="CJ3598" s="50"/>
      <c r="CK3598" s="50"/>
      <c r="CL3598" s="50"/>
      <c r="CM3598" s="50"/>
      <c r="CN3598" s="50"/>
      <c r="CO3598" s="50"/>
      <c r="CP3598" s="50"/>
      <c r="CQ3598" s="50"/>
      <c r="CR3598" s="50"/>
      <c r="CS3598" s="50"/>
      <c r="CT3598" s="50"/>
      <c r="CU3598" s="50"/>
      <c r="CV3598" s="50"/>
      <c r="CW3598" s="50"/>
      <c r="CX3598" s="50"/>
      <c r="CY3598" s="50"/>
      <c r="CZ3598" s="50"/>
      <c r="DA3598" s="50"/>
      <c r="DB3598" s="50"/>
      <c r="DC3598" s="50"/>
      <c r="DD3598" s="50"/>
      <c r="DE3598" s="50"/>
      <c r="DF3598" s="50"/>
      <c r="DG3598" s="50"/>
    </row>
    <row r="3599" spans="1:111" x14ac:dyDescent="0.2">
      <c r="A3599" s="570" t="s">
        <v>1358</v>
      </c>
      <c r="B3599" s="570" t="s">
        <v>1360</v>
      </c>
      <c r="C3599" s="570"/>
      <c r="D3599" s="75" t="s">
        <v>1361</v>
      </c>
      <c r="E3599" s="358">
        <v>0</v>
      </c>
      <c r="F3599" s="352">
        <f t="shared" si="112"/>
        <v>0</v>
      </c>
      <c r="G3599" s="352">
        <f t="shared" si="113"/>
        <v>0</v>
      </c>
      <c r="H3599" s="50"/>
      <c r="I3599" s="50"/>
      <c r="J3599" s="50"/>
      <c r="K3599" s="50"/>
      <c r="L3599" s="50"/>
      <c r="M3599" s="50"/>
      <c r="N3599" s="50"/>
      <c r="O3599" s="50"/>
      <c r="P3599" s="50"/>
      <c r="Q3599" s="50"/>
      <c r="R3599" s="50"/>
      <c r="S3599" s="50"/>
      <c r="T3599" s="50"/>
      <c r="U3599" s="50"/>
      <c r="V3599" s="50"/>
      <c r="W3599" s="50"/>
      <c r="X3599" s="50"/>
      <c r="Y3599" s="50"/>
      <c r="Z3599" s="50"/>
      <c r="AA3599" s="50"/>
      <c r="AB3599" s="50"/>
      <c r="AC3599" s="50"/>
      <c r="AD3599" s="50"/>
      <c r="AE3599" s="50"/>
      <c r="AF3599" s="50"/>
      <c r="AG3599" s="50"/>
      <c r="AH3599" s="50"/>
      <c r="AI3599" s="50"/>
      <c r="AJ3599" s="50"/>
      <c r="AK3599" s="50"/>
      <c r="AL3599" s="50"/>
      <c r="AM3599" s="50"/>
      <c r="AN3599" s="50"/>
      <c r="AO3599" s="50"/>
      <c r="AP3599" s="50"/>
      <c r="AQ3599" s="50"/>
      <c r="AR3599" s="50"/>
      <c r="AS3599" s="50"/>
      <c r="AT3599" s="50"/>
      <c r="AU3599" s="50"/>
      <c r="AV3599" s="50"/>
      <c r="AW3599" s="50"/>
      <c r="AX3599" s="50"/>
      <c r="AY3599" s="50"/>
      <c r="AZ3599" s="50"/>
      <c r="BA3599" s="50"/>
      <c r="BB3599" s="50"/>
      <c r="BC3599" s="50"/>
      <c r="BD3599" s="50"/>
      <c r="BE3599" s="50"/>
      <c r="BF3599" s="50"/>
      <c r="BG3599" s="50"/>
      <c r="BH3599" s="50"/>
      <c r="BI3599" s="50"/>
      <c r="BJ3599" s="50"/>
      <c r="BK3599" s="50"/>
      <c r="BL3599" s="50"/>
      <c r="BM3599" s="50"/>
      <c r="BN3599" s="50"/>
      <c r="BO3599" s="50"/>
      <c r="BP3599" s="50"/>
      <c r="BQ3599" s="50"/>
      <c r="BR3599" s="50"/>
      <c r="BS3599" s="50"/>
      <c r="BT3599" s="50"/>
      <c r="BU3599" s="50"/>
      <c r="BV3599" s="50"/>
      <c r="BW3599" s="50"/>
      <c r="BX3599" s="50"/>
      <c r="BY3599" s="50"/>
      <c r="BZ3599" s="50"/>
      <c r="CA3599" s="50"/>
      <c r="CB3599" s="50"/>
      <c r="CC3599" s="50"/>
      <c r="CD3599" s="50"/>
      <c r="CE3599" s="50"/>
      <c r="CF3599" s="50"/>
      <c r="CG3599" s="50"/>
      <c r="CH3599" s="50"/>
      <c r="CI3599" s="50"/>
      <c r="CJ3599" s="50"/>
      <c r="CK3599" s="50"/>
      <c r="CL3599" s="50"/>
      <c r="CM3599" s="50"/>
      <c r="CN3599" s="50"/>
      <c r="CO3599" s="50"/>
      <c r="CP3599" s="50"/>
      <c r="CQ3599" s="50"/>
      <c r="CR3599" s="50"/>
      <c r="CS3599" s="50"/>
      <c r="CT3599" s="50"/>
      <c r="CU3599" s="50"/>
      <c r="CV3599" s="50"/>
      <c r="CW3599" s="50"/>
      <c r="CX3599" s="50"/>
      <c r="CY3599" s="50"/>
      <c r="CZ3599" s="50"/>
      <c r="DA3599" s="50"/>
      <c r="DB3599" s="50"/>
      <c r="DC3599" s="50"/>
      <c r="DD3599" s="50"/>
      <c r="DE3599" s="50"/>
      <c r="DF3599" s="50"/>
      <c r="DG3599" s="50"/>
    </row>
    <row r="3600" spans="1:111" x14ac:dyDescent="0.2">
      <c r="A3600" s="571"/>
      <c r="B3600" s="571"/>
      <c r="C3600" s="571"/>
      <c r="D3600" s="78" t="s">
        <v>1362</v>
      </c>
      <c r="E3600" s="358">
        <v>1200</v>
      </c>
      <c r="F3600" s="352">
        <f t="shared" si="112"/>
        <v>720</v>
      </c>
      <c r="G3600" s="352">
        <f t="shared" si="113"/>
        <v>600</v>
      </c>
      <c r="H3600" s="50"/>
      <c r="I3600" s="50"/>
      <c r="J3600" s="50"/>
      <c r="K3600" s="50"/>
      <c r="L3600" s="50"/>
      <c r="M3600" s="50"/>
      <c r="N3600" s="50"/>
      <c r="O3600" s="50"/>
      <c r="P3600" s="50"/>
      <c r="Q3600" s="50"/>
      <c r="R3600" s="50"/>
      <c r="S3600" s="50"/>
      <c r="T3600" s="50"/>
      <c r="U3600" s="50"/>
      <c r="V3600" s="50"/>
      <c r="W3600" s="50"/>
      <c r="X3600" s="50"/>
      <c r="Y3600" s="50"/>
      <c r="Z3600" s="50"/>
      <c r="AA3600" s="50"/>
      <c r="AB3600" s="50"/>
      <c r="AC3600" s="50"/>
      <c r="AD3600" s="50"/>
      <c r="AE3600" s="50"/>
      <c r="AF3600" s="50"/>
      <c r="AG3600" s="50"/>
      <c r="AH3600" s="50"/>
      <c r="AI3600" s="50"/>
      <c r="AJ3600" s="50"/>
      <c r="AK3600" s="50"/>
      <c r="AL3600" s="50"/>
      <c r="AM3600" s="50"/>
      <c r="AN3600" s="50"/>
      <c r="AO3600" s="50"/>
      <c r="AP3600" s="50"/>
      <c r="AQ3600" s="50"/>
      <c r="AR3600" s="50"/>
      <c r="AS3600" s="50"/>
      <c r="AT3600" s="50"/>
      <c r="AU3600" s="50"/>
      <c r="AV3600" s="50"/>
      <c r="AW3600" s="50"/>
      <c r="AX3600" s="50"/>
      <c r="AY3600" s="50"/>
      <c r="AZ3600" s="50"/>
      <c r="BA3600" s="50"/>
      <c r="BB3600" s="50"/>
      <c r="BC3600" s="50"/>
      <c r="BD3600" s="50"/>
      <c r="BE3600" s="50"/>
      <c r="BF3600" s="50"/>
      <c r="BG3600" s="50"/>
      <c r="BH3600" s="50"/>
      <c r="BI3600" s="50"/>
      <c r="BJ3600" s="50"/>
      <c r="BK3600" s="50"/>
      <c r="BL3600" s="50"/>
      <c r="BM3600" s="50"/>
      <c r="BN3600" s="50"/>
      <c r="BO3600" s="50"/>
      <c r="BP3600" s="50"/>
      <c r="BQ3600" s="50"/>
      <c r="BR3600" s="50"/>
      <c r="BS3600" s="50"/>
      <c r="BT3600" s="50"/>
      <c r="BU3600" s="50"/>
      <c r="BV3600" s="50"/>
      <c r="BW3600" s="50"/>
      <c r="BX3600" s="50"/>
      <c r="BY3600" s="50"/>
      <c r="BZ3600" s="50"/>
      <c r="CA3600" s="50"/>
      <c r="CB3600" s="50"/>
      <c r="CC3600" s="50"/>
      <c r="CD3600" s="50"/>
      <c r="CE3600" s="50"/>
      <c r="CF3600" s="50"/>
      <c r="CG3600" s="50"/>
      <c r="CH3600" s="50"/>
      <c r="CI3600" s="50"/>
      <c r="CJ3600" s="50"/>
      <c r="CK3600" s="50"/>
      <c r="CL3600" s="50"/>
      <c r="CM3600" s="50"/>
      <c r="CN3600" s="50"/>
      <c r="CO3600" s="50"/>
      <c r="CP3600" s="50"/>
      <c r="CQ3600" s="50"/>
      <c r="CR3600" s="50"/>
      <c r="CS3600" s="50"/>
      <c r="CT3600" s="50"/>
      <c r="CU3600" s="50"/>
      <c r="CV3600" s="50"/>
      <c r="CW3600" s="50"/>
      <c r="CX3600" s="50"/>
      <c r="CY3600" s="50"/>
      <c r="CZ3600" s="50"/>
      <c r="DA3600" s="50"/>
      <c r="DB3600" s="50"/>
      <c r="DC3600" s="50"/>
      <c r="DD3600" s="50"/>
      <c r="DE3600" s="50"/>
      <c r="DF3600" s="50"/>
      <c r="DG3600" s="50"/>
    </row>
    <row r="3601" spans="1:111" x14ac:dyDescent="0.2">
      <c r="A3601" s="571"/>
      <c r="B3601" s="571"/>
      <c r="C3601" s="571"/>
      <c r="D3601" s="78" t="s">
        <v>1363</v>
      </c>
      <c r="E3601" s="358">
        <v>800</v>
      </c>
      <c r="F3601" s="352">
        <f t="shared" si="112"/>
        <v>480</v>
      </c>
      <c r="G3601" s="352">
        <f t="shared" si="113"/>
        <v>400</v>
      </c>
      <c r="H3601" s="50"/>
      <c r="I3601" s="50"/>
      <c r="J3601" s="50"/>
      <c r="K3601" s="50"/>
      <c r="L3601" s="50"/>
      <c r="M3601" s="50"/>
      <c r="N3601" s="50"/>
      <c r="O3601" s="50"/>
      <c r="P3601" s="50"/>
      <c r="Q3601" s="50"/>
      <c r="R3601" s="50"/>
      <c r="S3601" s="50"/>
      <c r="T3601" s="50"/>
      <c r="U3601" s="50"/>
      <c r="V3601" s="50"/>
      <c r="W3601" s="50"/>
      <c r="X3601" s="50"/>
      <c r="Y3601" s="50"/>
      <c r="Z3601" s="50"/>
      <c r="AA3601" s="50"/>
      <c r="AB3601" s="50"/>
      <c r="AC3601" s="50"/>
      <c r="AD3601" s="50"/>
      <c r="AE3601" s="50"/>
      <c r="AF3601" s="50"/>
      <c r="AG3601" s="50"/>
      <c r="AH3601" s="50"/>
      <c r="AI3601" s="50"/>
      <c r="AJ3601" s="50"/>
      <c r="AK3601" s="50"/>
      <c r="AL3601" s="50"/>
      <c r="AM3601" s="50"/>
      <c r="AN3601" s="50"/>
      <c r="AO3601" s="50"/>
      <c r="AP3601" s="50"/>
      <c r="AQ3601" s="50"/>
      <c r="AR3601" s="50"/>
      <c r="AS3601" s="50"/>
      <c r="AT3601" s="50"/>
      <c r="AU3601" s="50"/>
      <c r="AV3601" s="50"/>
      <c r="AW3601" s="50"/>
      <c r="AX3601" s="50"/>
      <c r="AY3601" s="50"/>
      <c r="AZ3601" s="50"/>
      <c r="BA3601" s="50"/>
      <c r="BB3601" s="50"/>
      <c r="BC3601" s="50"/>
      <c r="BD3601" s="50"/>
      <c r="BE3601" s="50"/>
      <c r="BF3601" s="50"/>
      <c r="BG3601" s="50"/>
      <c r="BH3601" s="50"/>
      <c r="BI3601" s="50"/>
      <c r="BJ3601" s="50"/>
      <c r="BK3601" s="50"/>
      <c r="BL3601" s="50"/>
      <c r="BM3601" s="50"/>
      <c r="BN3601" s="50"/>
      <c r="BO3601" s="50"/>
      <c r="BP3601" s="50"/>
      <c r="BQ3601" s="50"/>
      <c r="BR3601" s="50"/>
      <c r="BS3601" s="50"/>
      <c r="BT3601" s="50"/>
      <c r="BU3601" s="50"/>
      <c r="BV3601" s="50"/>
      <c r="BW3601" s="50"/>
      <c r="BX3601" s="50"/>
      <c r="BY3601" s="50"/>
      <c r="BZ3601" s="50"/>
      <c r="CA3601" s="50"/>
      <c r="CB3601" s="50"/>
      <c r="CC3601" s="50"/>
      <c r="CD3601" s="50"/>
      <c r="CE3601" s="50"/>
      <c r="CF3601" s="50"/>
      <c r="CG3601" s="50"/>
      <c r="CH3601" s="50"/>
      <c r="CI3601" s="50"/>
      <c r="CJ3601" s="50"/>
      <c r="CK3601" s="50"/>
      <c r="CL3601" s="50"/>
      <c r="CM3601" s="50"/>
      <c r="CN3601" s="50"/>
      <c r="CO3601" s="50"/>
      <c r="CP3601" s="50"/>
      <c r="CQ3601" s="50"/>
      <c r="CR3601" s="50"/>
      <c r="CS3601" s="50"/>
      <c r="CT3601" s="50"/>
      <c r="CU3601" s="50"/>
      <c r="CV3601" s="50"/>
      <c r="CW3601" s="50"/>
      <c r="CX3601" s="50"/>
      <c r="CY3601" s="50"/>
      <c r="CZ3601" s="50"/>
      <c r="DA3601" s="50"/>
      <c r="DB3601" s="50"/>
      <c r="DC3601" s="50"/>
      <c r="DD3601" s="50"/>
      <c r="DE3601" s="50"/>
      <c r="DF3601" s="50"/>
      <c r="DG3601" s="50"/>
    </row>
    <row r="3602" spans="1:111" ht="26.25" x14ac:dyDescent="0.2">
      <c r="A3602" s="571"/>
      <c r="B3602" s="571"/>
      <c r="C3602" s="571"/>
      <c r="D3602" s="170" t="s">
        <v>8429</v>
      </c>
      <c r="E3602" s="358"/>
      <c r="F3602" s="352">
        <f t="shared" si="112"/>
        <v>0</v>
      </c>
      <c r="G3602" s="352">
        <f t="shared" si="113"/>
        <v>0</v>
      </c>
      <c r="H3602" s="50"/>
      <c r="I3602" s="50"/>
      <c r="J3602" s="50"/>
      <c r="K3602" s="50"/>
      <c r="L3602" s="50"/>
      <c r="M3602" s="50"/>
      <c r="N3602" s="50"/>
      <c r="O3602" s="50"/>
      <c r="P3602" s="50"/>
      <c r="Q3602" s="50"/>
      <c r="R3602" s="50"/>
      <c r="S3602" s="50"/>
      <c r="T3602" s="50"/>
      <c r="U3602" s="50"/>
      <c r="V3602" s="50"/>
      <c r="W3602" s="50"/>
      <c r="X3602" s="50"/>
      <c r="Y3602" s="50"/>
      <c r="Z3602" s="50"/>
      <c r="AA3602" s="50"/>
      <c r="AB3602" s="50"/>
      <c r="AC3602" s="50"/>
      <c r="AD3602" s="50"/>
      <c r="AE3602" s="50"/>
      <c r="AF3602" s="50"/>
      <c r="AG3602" s="50"/>
      <c r="AH3602" s="50"/>
      <c r="AI3602" s="50"/>
      <c r="AJ3602" s="50"/>
      <c r="AK3602" s="50"/>
      <c r="AL3602" s="50"/>
      <c r="AM3602" s="50"/>
      <c r="AN3602" s="50"/>
      <c r="AO3602" s="50"/>
      <c r="AP3602" s="50"/>
      <c r="AQ3602" s="50"/>
      <c r="AR3602" s="50"/>
      <c r="AS3602" s="50"/>
      <c r="AT3602" s="50"/>
      <c r="AU3602" s="50"/>
      <c r="AV3602" s="50"/>
      <c r="AW3602" s="50"/>
      <c r="AX3602" s="50"/>
      <c r="AY3602" s="50"/>
      <c r="AZ3602" s="50"/>
      <c r="BA3602" s="50"/>
      <c r="BB3602" s="50"/>
      <c r="BC3602" s="50"/>
      <c r="BD3602" s="50"/>
      <c r="BE3602" s="50"/>
      <c r="BF3602" s="50"/>
      <c r="BG3602" s="50"/>
      <c r="BH3602" s="50"/>
      <c r="BI3602" s="50"/>
      <c r="BJ3602" s="50"/>
      <c r="BK3602" s="50"/>
      <c r="BL3602" s="50"/>
      <c r="BM3602" s="50"/>
      <c r="BN3602" s="50"/>
      <c r="BO3602" s="50"/>
      <c r="BP3602" s="50"/>
      <c r="BQ3602" s="50"/>
      <c r="BR3602" s="50"/>
      <c r="BS3602" s="50"/>
      <c r="BT3602" s="50"/>
      <c r="BU3602" s="50"/>
      <c r="BV3602" s="50"/>
      <c r="BW3602" s="50"/>
      <c r="BX3602" s="50"/>
      <c r="BY3602" s="50"/>
      <c r="BZ3602" s="50"/>
      <c r="CA3602" s="50"/>
      <c r="CB3602" s="50"/>
      <c r="CC3602" s="50"/>
      <c r="CD3602" s="50"/>
      <c r="CE3602" s="50"/>
      <c r="CF3602" s="50"/>
      <c r="CG3602" s="50"/>
      <c r="CH3602" s="50"/>
      <c r="CI3602" s="50"/>
      <c r="CJ3602" s="50"/>
      <c r="CK3602" s="50"/>
      <c r="CL3602" s="50"/>
      <c r="CM3602" s="50"/>
      <c r="CN3602" s="50"/>
      <c r="CO3602" s="50"/>
      <c r="CP3602" s="50"/>
      <c r="CQ3602" s="50"/>
      <c r="CR3602" s="50"/>
      <c r="CS3602" s="50"/>
      <c r="CT3602" s="50"/>
      <c r="CU3602" s="50"/>
      <c r="CV3602" s="50"/>
      <c r="CW3602" s="50"/>
      <c r="CX3602" s="50"/>
      <c r="CY3602" s="50"/>
      <c r="CZ3602" s="50"/>
      <c r="DA3602" s="50"/>
      <c r="DB3602" s="50"/>
      <c r="DC3602" s="50"/>
      <c r="DD3602" s="50"/>
      <c r="DE3602" s="50"/>
      <c r="DF3602" s="50"/>
      <c r="DG3602" s="50"/>
    </row>
    <row r="3603" spans="1:111" ht="26.25" x14ac:dyDescent="0.2">
      <c r="A3603" s="571"/>
      <c r="B3603" s="571"/>
      <c r="C3603" s="571"/>
      <c r="D3603" s="170" t="s">
        <v>8430</v>
      </c>
      <c r="E3603" s="358"/>
      <c r="F3603" s="352">
        <f t="shared" si="112"/>
        <v>0</v>
      </c>
      <c r="G3603" s="352">
        <f t="shared" si="113"/>
        <v>0</v>
      </c>
      <c r="H3603" s="50"/>
      <c r="I3603" s="50"/>
      <c r="J3603" s="50"/>
      <c r="K3603" s="50"/>
      <c r="L3603" s="50"/>
      <c r="M3603" s="50"/>
      <c r="N3603" s="50"/>
      <c r="O3603" s="50"/>
      <c r="P3603" s="50"/>
      <c r="Q3603" s="50"/>
      <c r="R3603" s="50"/>
      <c r="S3603" s="50"/>
      <c r="T3603" s="50"/>
      <c r="U3603" s="50"/>
      <c r="V3603" s="50"/>
      <c r="W3603" s="50"/>
      <c r="X3603" s="50"/>
      <c r="Y3603" s="50"/>
      <c r="Z3603" s="50"/>
      <c r="AA3603" s="50"/>
      <c r="AB3603" s="50"/>
      <c r="AC3603" s="50"/>
      <c r="AD3603" s="50"/>
      <c r="AE3603" s="50"/>
      <c r="AF3603" s="50"/>
      <c r="AG3603" s="50"/>
      <c r="AH3603" s="50"/>
      <c r="AI3603" s="50"/>
      <c r="AJ3603" s="50"/>
      <c r="AK3603" s="50"/>
      <c r="AL3603" s="50"/>
      <c r="AM3603" s="50"/>
      <c r="AN3603" s="50"/>
      <c r="AO3603" s="50"/>
      <c r="AP3603" s="50"/>
      <c r="AQ3603" s="50"/>
      <c r="AR3603" s="50"/>
      <c r="AS3603" s="50"/>
      <c r="AT3603" s="50"/>
      <c r="AU3603" s="50"/>
      <c r="AV3603" s="50"/>
      <c r="AW3603" s="50"/>
      <c r="AX3603" s="50"/>
      <c r="AY3603" s="50"/>
      <c r="AZ3603" s="50"/>
      <c r="BA3603" s="50"/>
      <c r="BB3603" s="50"/>
      <c r="BC3603" s="50"/>
      <c r="BD3603" s="50"/>
      <c r="BE3603" s="50"/>
      <c r="BF3603" s="50"/>
      <c r="BG3603" s="50"/>
      <c r="BH3603" s="50"/>
      <c r="BI3603" s="50"/>
      <c r="BJ3603" s="50"/>
      <c r="BK3603" s="50"/>
      <c r="BL3603" s="50"/>
      <c r="BM3603" s="50"/>
      <c r="BN3603" s="50"/>
      <c r="BO3603" s="50"/>
      <c r="BP3603" s="50"/>
      <c r="BQ3603" s="50"/>
      <c r="BR3603" s="50"/>
      <c r="BS3603" s="50"/>
      <c r="BT3603" s="50"/>
      <c r="BU3603" s="50"/>
      <c r="BV3603" s="50"/>
      <c r="BW3603" s="50"/>
      <c r="BX3603" s="50"/>
      <c r="BY3603" s="50"/>
      <c r="BZ3603" s="50"/>
      <c r="CA3603" s="50"/>
      <c r="CB3603" s="50"/>
      <c r="CC3603" s="50"/>
      <c r="CD3603" s="50"/>
      <c r="CE3603" s="50"/>
      <c r="CF3603" s="50"/>
      <c r="CG3603" s="50"/>
      <c r="CH3603" s="50"/>
      <c r="CI3603" s="50"/>
      <c r="CJ3603" s="50"/>
      <c r="CK3603" s="50"/>
      <c r="CL3603" s="50"/>
      <c r="CM3603" s="50"/>
      <c r="CN3603" s="50"/>
      <c r="CO3603" s="50"/>
      <c r="CP3603" s="50"/>
      <c r="CQ3603" s="50"/>
      <c r="CR3603" s="50"/>
      <c r="CS3603" s="50"/>
      <c r="CT3603" s="50"/>
      <c r="CU3603" s="50"/>
      <c r="CV3603" s="50"/>
      <c r="CW3603" s="50"/>
      <c r="CX3603" s="50"/>
      <c r="CY3603" s="50"/>
      <c r="CZ3603" s="50"/>
      <c r="DA3603" s="50"/>
      <c r="DB3603" s="50"/>
      <c r="DC3603" s="50"/>
      <c r="DD3603" s="50"/>
      <c r="DE3603" s="50"/>
      <c r="DF3603" s="50"/>
      <c r="DG3603" s="50"/>
    </row>
    <row r="3604" spans="1:111" x14ac:dyDescent="0.2">
      <c r="A3604" s="571"/>
      <c r="B3604" s="571"/>
      <c r="C3604" s="571"/>
      <c r="D3604" s="78" t="s">
        <v>1364</v>
      </c>
      <c r="E3604" s="358">
        <v>3500</v>
      </c>
      <c r="F3604" s="352">
        <f t="shared" si="112"/>
        <v>2100</v>
      </c>
      <c r="G3604" s="352">
        <f t="shared" si="113"/>
        <v>1750</v>
      </c>
      <c r="H3604" s="50"/>
      <c r="I3604" s="50"/>
      <c r="J3604" s="50"/>
      <c r="K3604" s="50"/>
      <c r="L3604" s="50"/>
      <c r="M3604" s="50"/>
      <c r="N3604" s="50"/>
      <c r="O3604" s="50"/>
      <c r="P3604" s="50"/>
      <c r="Q3604" s="50"/>
      <c r="R3604" s="50"/>
      <c r="S3604" s="50"/>
      <c r="T3604" s="50"/>
      <c r="U3604" s="50"/>
      <c r="V3604" s="50"/>
      <c r="W3604" s="50"/>
      <c r="X3604" s="50"/>
      <c r="Y3604" s="50"/>
      <c r="Z3604" s="50"/>
      <c r="AA3604" s="50"/>
      <c r="AB3604" s="50"/>
      <c r="AC3604" s="50"/>
      <c r="AD3604" s="50"/>
      <c r="AE3604" s="50"/>
      <c r="AF3604" s="50"/>
      <c r="AG3604" s="50"/>
      <c r="AH3604" s="50"/>
      <c r="AI3604" s="50"/>
      <c r="AJ3604" s="50"/>
      <c r="AK3604" s="50"/>
      <c r="AL3604" s="50"/>
      <c r="AM3604" s="50"/>
      <c r="AN3604" s="50"/>
      <c r="AO3604" s="50"/>
      <c r="AP3604" s="50"/>
      <c r="AQ3604" s="50"/>
      <c r="AR3604" s="50"/>
      <c r="AS3604" s="50"/>
      <c r="AT3604" s="50"/>
      <c r="AU3604" s="50"/>
      <c r="AV3604" s="50"/>
      <c r="AW3604" s="50"/>
      <c r="AX3604" s="50"/>
      <c r="AY3604" s="50"/>
      <c r="AZ3604" s="50"/>
      <c r="BA3604" s="50"/>
      <c r="BB3604" s="50"/>
      <c r="BC3604" s="50"/>
      <c r="BD3604" s="50"/>
      <c r="BE3604" s="50"/>
      <c r="BF3604" s="50"/>
      <c r="BG3604" s="50"/>
      <c r="BH3604" s="50"/>
      <c r="BI3604" s="50"/>
      <c r="BJ3604" s="50"/>
      <c r="BK3604" s="50"/>
      <c r="BL3604" s="50"/>
      <c r="BM3604" s="50"/>
      <c r="BN3604" s="50"/>
      <c r="BO3604" s="50"/>
      <c r="BP3604" s="50"/>
      <c r="BQ3604" s="50"/>
      <c r="BR3604" s="50"/>
      <c r="BS3604" s="50"/>
      <c r="BT3604" s="50"/>
      <c r="BU3604" s="50"/>
      <c r="BV3604" s="50"/>
      <c r="BW3604" s="50"/>
      <c r="BX3604" s="50"/>
      <c r="BY3604" s="50"/>
      <c r="BZ3604" s="50"/>
      <c r="CA3604" s="50"/>
      <c r="CB3604" s="50"/>
      <c r="CC3604" s="50"/>
      <c r="CD3604" s="50"/>
      <c r="CE3604" s="50"/>
      <c r="CF3604" s="50"/>
      <c r="CG3604" s="50"/>
      <c r="CH3604" s="50"/>
      <c r="CI3604" s="50"/>
      <c r="CJ3604" s="50"/>
      <c r="CK3604" s="50"/>
      <c r="CL3604" s="50"/>
      <c r="CM3604" s="50"/>
      <c r="CN3604" s="50"/>
      <c r="CO3604" s="50"/>
      <c r="CP3604" s="50"/>
      <c r="CQ3604" s="50"/>
      <c r="CR3604" s="50"/>
      <c r="CS3604" s="50"/>
      <c r="CT3604" s="50"/>
      <c r="CU3604" s="50"/>
      <c r="CV3604" s="50"/>
      <c r="CW3604" s="50"/>
      <c r="CX3604" s="50"/>
      <c r="CY3604" s="50"/>
      <c r="CZ3604" s="50"/>
      <c r="DA3604" s="50"/>
      <c r="DB3604" s="50"/>
      <c r="DC3604" s="50"/>
      <c r="DD3604" s="50"/>
      <c r="DE3604" s="50"/>
      <c r="DF3604" s="50"/>
      <c r="DG3604" s="50"/>
    </row>
    <row r="3605" spans="1:111" x14ac:dyDescent="0.2">
      <c r="A3605" s="571"/>
      <c r="B3605" s="571"/>
      <c r="C3605" s="571"/>
      <c r="D3605" s="78" t="s">
        <v>1365</v>
      </c>
      <c r="E3605" s="358">
        <v>2500</v>
      </c>
      <c r="F3605" s="352">
        <f t="shared" si="112"/>
        <v>1500</v>
      </c>
      <c r="G3605" s="352">
        <f t="shared" si="113"/>
        <v>1250</v>
      </c>
      <c r="H3605" s="50"/>
      <c r="I3605" s="50"/>
      <c r="J3605" s="50"/>
      <c r="K3605" s="50"/>
      <c r="L3605" s="50"/>
      <c r="M3605" s="50"/>
      <c r="N3605" s="50"/>
      <c r="O3605" s="50"/>
      <c r="P3605" s="50"/>
      <c r="Q3605" s="50"/>
      <c r="R3605" s="50"/>
      <c r="S3605" s="50"/>
      <c r="T3605" s="50"/>
      <c r="U3605" s="50"/>
      <c r="V3605" s="50"/>
      <c r="W3605" s="50"/>
      <c r="X3605" s="50"/>
      <c r="Y3605" s="50"/>
      <c r="Z3605" s="50"/>
      <c r="AA3605" s="50"/>
      <c r="AB3605" s="50"/>
      <c r="AC3605" s="50"/>
      <c r="AD3605" s="50"/>
      <c r="AE3605" s="50"/>
      <c r="AF3605" s="50"/>
      <c r="AG3605" s="50"/>
      <c r="AH3605" s="50"/>
      <c r="AI3605" s="50"/>
      <c r="AJ3605" s="50"/>
      <c r="AK3605" s="50"/>
      <c r="AL3605" s="50"/>
      <c r="AM3605" s="50"/>
      <c r="AN3605" s="50"/>
      <c r="AO3605" s="50"/>
      <c r="AP3605" s="50"/>
      <c r="AQ3605" s="50"/>
      <c r="AR3605" s="50"/>
      <c r="AS3605" s="50"/>
      <c r="AT3605" s="50"/>
      <c r="AU3605" s="50"/>
      <c r="AV3605" s="50"/>
      <c r="AW3605" s="50"/>
      <c r="AX3605" s="50"/>
      <c r="AY3605" s="50"/>
      <c r="AZ3605" s="50"/>
      <c r="BA3605" s="50"/>
      <c r="BB3605" s="50"/>
      <c r="BC3605" s="50"/>
      <c r="BD3605" s="50"/>
      <c r="BE3605" s="50"/>
      <c r="BF3605" s="50"/>
      <c r="BG3605" s="50"/>
      <c r="BH3605" s="50"/>
      <c r="BI3605" s="50"/>
      <c r="BJ3605" s="50"/>
      <c r="BK3605" s="50"/>
      <c r="BL3605" s="50"/>
      <c r="BM3605" s="50"/>
      <c r="BN3605" s="50"/>
      <c r="BO3605" s="50"/>
      <c r="BP3605" s="50"/>
      <c r="BQ3605" s="50"/>
      <c r="BR3605" s="50"/>
      <c r="BS3605" s="50"/>
      <c r="BT3605" s="50"/>
      <c r="BU3605" s="50"/>
      <c r="BV3605" s="50"/>
      <c r="BW3605" s="50"/>
      <c r="BX3605" s="50"/>
      <c r="BY3605" s="50"/>
      <c r="BZ3605" s="50"/>
      <c r="CA3605" s="50"/>
      <c r="CB3605" s="50"/>
      <c r="CC3605" s="50"/>
      <c r="CD3605" s="50"/>
      <c r="CE3605" s="50"/>
      <c r="CF3605" s="50"/>
      <c r="CG3605" s="50"/>
      <c r="CH3605" s="50"/>
      <c r="CI3605" s="50"/>
      <c r="CJ3605" s="50"/>
      <c r="CK3605" s="50"/>
      <c r="CL3605" s="50"/>
      <c r="CM3605" s="50"/>
      <c r="CN3605" s="50"/>
      <c r="CO3605" s="50"/>
      <c r="CP3605" s="50"/>
      <c r="CQ3605" s="50"/>
      <c r="CR3605" s="50"/>
      <c r="CS3605" s="50"/>
      <c r="CT3605" s="50"/>
      <c r="CU3605" s="50"/>
      <c r="CV3605" s="50"/>
      <c r="CW3605" s="50"/>
      <c r="CX3605" s="50"/>
      <c r="CY3605" s="50"/>
      <c r="CZ3605" s="50"/>
      <c r="DA3605" s="50"/>
      <c r="DB3605" s="50"/>
      <c r="DC3605" s="50"/>
      <c r="DD3605" s="50"/>
      <c r="DE3605" s="50"/>
      <c r="DF3605" s="50"/>
      <c r="DG3605" s="50"/>
    </row>
    <row r="3606" spans="1:111" x14ac:dyDescent="0.2">
      <c r="A3606" s="572"/>
      <c r="B3606" s="572"/>
      <c r="C3606" s="572"/>
      <c r="D3606" s="78" t="s">
        <v>1366</v>
      </c>
      <c r="E3606" s="358">
        <v>2500</v>
      </c>
      <c r="F3606" s="352">
        <f t="shared" si="112"/>
        <v>1500</v>
      </c>
      <c r="G3606" s="352">
        <f t="shared" si="113"/>
        <v>1250</v>
      </c>
      <c r="H3606" s="50"/>
      <c r="I3606" s="50"/>
      <c r="J3606" s="50"/>
      <c r="K3606" s="50"/>
      <c r="L3606" s="50"/>
      <c r="M3606" s="50"/>
      <c r="N3606" s="50"/>
      <c r="O3606" s="50"/>
      <c r="P3606" s="50"/>
      <c r="Q3606" s="50"/>
      <c r="R3606" s="50"/>
      <c r="S3606" s="50"/>
      <c r="T3606" s="50"/>
      <c r="U3606" s="50"/>
      <c r="V3606" s="50"/>
      <c r="W3606" s="50"/>
      <c r="X3606" s="50"/>
      <c r="Y3606" s="50"/>
      <c r="Z3606" s="50"/>
      <c r="AA3606" s="50"/>
      <c r="AB3606" s="50"/>
      <c r="AC3606" s="50"/>
      <c r="AD3606" s="50"/>
      <c r="AE3606" s="50"/>
      <c r="AF3606" s="50"/>
      <c r="AG3606" s="50"/>
      <c r="AH3606" s="50"/>
      <c r="AI3606" s="50"/>
      <c r="AJ3606" s="50"/>
      <c r="AK3606" s="50"/>
      <c r="AL3606" s="50"/>
      <c r="AM3606" s="50"/>
      <c r="AN3606" s="50"/>
      <c r="AO3606" s="50"/>
      <c r="AP3606" s="50"/>
      <c r="AQ3606" s="50"/>
      <c r="AR3606" s="50"/>
      <c r="AS3606" s="50"/>
      <c r="AT3606" s="50"/>
      <c r="AU3606" s="50"/>
      <c r="AV3606" s="50"/>
      <c r="AW3606" s="50"/>
      <c r="AX3606" s="50"/>
      <c r="AY3606" s="50"/>
      <c r="AZ3606" s="50"/>
      <c r="BA3606" s="50"/>
      <c r="BB3606" s="50"/>
      <c r="BC3606" s="50"/>
      <c r="BD3606" s="50"/>
      <c r="BE3606" s="50"/>
      <c r="BF3606" s="50"/>
      <c r="BG3606" s="50"/>
      <c r="BH3606" s="50"/>
      <c r="BI3606" s="50"/>
      <c r="BJ3606" s="50"/>
      <c r="BK3606" s="50"/>
      <c r="BL3606" s="50"/>
      <c r="BM3606" s="50"/>
      <c r="BN3606" s="50"/>
      <c r="BO3606" s="50"/>
      <c r="BP3606" s="50"/>
      <c r="BQ3606" s="50"/>
      <c r="BR3606" s="50"/>
      <c r="BS3606" s="50"/>
      <c r="BT3606" s="50"/>
      <c r="BU3606" s="50"/>
      <c r="BV3606" s="50"/>
      <c r="BW3606" s="50"/>
      <c r="BX3606" s="50"/>
      <c r="BY3606" s="50"/>
      <c r="BZ3606" s="50"/>
      <c r="CA3606" s="50"/>
      <c r="CB3606" s="50"/>
      <c r="CC3606" s="50"/>
      <c r="CD3606" s="50"/>
      <c r="CE3606" s="50"/>
      <c r="CF3606" s="50"/>
      <c r="CG3606" s="50"/>
      <c r="CH3606" s="50"/>
      <c r="CI3606" s="50"/>
      <c r="CJ3606" s="50"/>
      <c r="CK3606" s="50"/>
      <c r="CL3606" s="50"/>
      <c r="CM3606" s="50"/>
      <c r="CN3606" s="50"/>
      <c r="CO3606" s="50"/>
      <c r="CP3606" s="50"/>
      <c r="CQ3606" s="50"/>
      <c r="CR3606" s="50"/>
      <c r="CS3606" s="50"/>
      <c r="CT3606" s="50"/>
      <c r="CU3606" s="50"/>
      <c r="CV3606" s="50"/>
      <c r="CW3606" s="50"/>
      <c r="CX3606" s="50"/>
      <c r="CY3606" s="50"/>
      <c r="CZ3606" s="50"/>
      <c r="DA3606" s="50"/>
      <c r="DB3606" s="50"/>
      <c r="DC3606" s="50"/>
      <c r="DD3606" s="50"/>
      <c r="DE3606" s="50"/>
      <c r="DF3606" s="50"/>
      <c r="DG3606" s="50"/>
    </row>
    <row r="3607" spans="1:111" x14ac:dyDescent="0.2">
      <c r="A3607" s="570" t="s">
        <v>1360</v>
      </c>
      <c r="B3607" s="570" t="s">
        <v>1367</v>
      </c>
      <c r="C3607" s="570"/>
      <c r="D3607" s="75" t="s">
        <v>1368</v>
      </c>
      <c r="E3607" s="358">
        <v>0</v>
      </c>
      <c r="F3607" s="352">
        <f t="shared" si="112"/>
        <v>0</v>
      </c>
      <c r="G3607" s="352">
        <f t="shared" si="113"/>
        <v>0</v>
      </c>
      <c r="H3607" s="50"/>
      <c r="I3607" s="50"/>
      <c r="J3607" s="50"/>
      <c r="K3607" s="50"/>
      <c r="L3607" s="50"/>
      <c r="M3607" s="50"/>
      <c r="N3607" s="50"/>
      <c r="O3607" s="50"/>
      <c r="P3607" s="50"/>
      <c r="Q3607" s="50"/>
      <c r="R3607" s="50"/>
      <c r="S3607" s="50"/>
      <c r="T3607" s="50"/>
      <c r="U3607" s="50"/>
      <c r="V3607" s="50"/>
      <c r="W3607" s="50"/>
      <c r="X3607" s="50"/>
      <c r="Y3607" s="50"/>
      <c r="Z3607" s="50"/>
      <c r="AA3607" s="50"/>
      <c r="AB3607" s="50"/>
      <c r="AC3607" s="50"/>
      <c r="AD3607" s="50"/>
      <c r="AE3607" s="50"/>
      <c r="AF3607" s="50"/>
      <c r="AG3607" s="50"/>
      <c r="AH3607" s="50"/>
      <c r="AI3607" s="50"/>
      <c r="AJ3607" s="50"/>
      <c r="AK3607" s="50"/>
      <c r="AL3607" s="50"/>
      <c r="AM3607" s="50"/>
      <c r="AN3607" s="50"/>
      <c r="AO3607" s="50"/>
      <c r="AP3607" s="50"/>
      <c r="AQ3607" s="50"/>
      <c r="AR3607" s="50"/>
      <c r="AS3607" s="50"/>
      <c r="AT3607" s="50"/>
      <c r="AU3607" s="50"/>
      <c r="AV3607" s="50"/>
      <c r="AW3607" s="50"/>
      <c r="AX3607" s="50"/>
      <c r="AY3607" s="50"/>
      <c r="AZ3607" s="50"/>
      <c r="BA3607" s="50"/>
      <c r="BB3607" s="50"/>
      <c r="BC3607" s="50"/>
      <c r="BD3607" s="50"/>
      <c r="BE3607" s="50"/>
      <c r="BF3607" s="50"/>
      <c r="BG3607" s="50"/>
      <c r="BH3607" s="50"/>
      <c r="BI3607" s="50"/>
      <c r="BJ3607" s="50"/>
      <c r="BK3607" s="50"/>
      <c r="BL3607" s="50"/>
      <c r="BM3607" s="50"/>
      <c r="BN3607" s="50"/>
      <c r="BO3607" s="50"/>
      <c r="BP3607" s="50"/>
      <c r="BQ3607" s="50"/>
      <c r="BR3607" s="50"/>
      <c r="BS3607" s="50"/>
      <c r="BT3607" s="50"/>
      <c r="BU3607" s="50"/>
      <c r="BV3607" s="50"/>
      <c r="BW3607" s="50"/>
      <c r="BX3607" s="50"/>
      <c r="BY3607" s="50"/>
      <c r="BZ3607" s="50"/>
      <c r="CA3607" s="50"/>
      <c r="CB3607" s="50"/>
      <c r="CC3607" s="50"/>
      <c r="CD3607" s="50"/>
      <c r="CE3607" s="50"/>
      <c r="CF3607" s="50"/>
      <c r="CG3607" s="50"/>
      <c r="CH3607" s="50"/>
      <c r="CI3607" s="50"/>
      <c r="CJ3607" s="50"/>
      <c r="CK3607" s="50"/>
      <c r="CL3607" s="50"/>
      <c r="CM3607" s="50"/>
      <c r="CN3607" s="50"/>
      <c r="CO3607" s="50"/>
      <c r="CP3607" s="50"/>
      <c r="CQ3607" s="50"/>
      <c r="CR3607" s="50"/>
      <c r="CS3607" s="50"/>
      <c r="CT3607" s="50"/>
      <c r="CU3607" s="50"/>
      <c r="CV3607" s="50"/>
      <c r="CW3607" s="50"/>
      <c r="CX3607" s="50"/>
      <c r="CY3607" s="50"/>
      <c r="CZ3607" s="50"/>
      <c r="DA3607" s="50"/>
      <c r="DB3607" s="50"/>
      <c r="DC3607" s="50"/>
      <c r="DD3607" s="50"/>
      <c r="DE3607" s="50"/>
      <c r="DF3607" s="50"/>
      <c r="DG3607" s="50"/>
    </row>
    <row r="3608" spans="1:111" x14ac:dyDescent="0.2">
      <c r="A3608" s="571"/>
      <c r="B3608" s="571"/>
      <c r="C3608" s="571"/>
      <c r="D3608" s="78" t="s">
        <v>1369</v>
      </c>
      <c r="E3608" s="358">
        <v>300</v>
      </c>
      <c r="F3608" s="352">
        <f t="shared" si="112"/>
        <v>180</v>
      </c>
      <c r="G3608" s="352">
        <f t="shared" si="113"/>
        <v>150</v>
      </c>
      <c r="H3608" s="50"/>
      <c r="I3608" s="50"/>
      <c r="J3608" s="50"/>
      <c r="K3608" s="50"/>
      <c r="L3608" s="50"/>
      <c r="M3608" s="50"/>
      <c r="N3608" s="50"/>
      <c r="O3608" s="50"/>
      <c r="P3608" s="50"/>
      <c r="Q3608" s="50"/>
      <c r="R3608" s="50"/>
      <c r="S3608" s="50"/>
      <c r="T3608" s="50"/>
      <c r="U3608" s="50"/>
      <c r="V3608" s="50"/>
      <c r="W3608" s="50"/>
      <c r="X3608" s="50"/>
      <c r="Y3608" s="50"/>
      <c r="Z3608" s="50"/>
      <c r="AA3608" s="50"/>
      <c r="AB3608" s="50"/>
      <c r="AC3608" s="50"/>
      <c r="AD3608" s="50"/>
      <c r="AE3608" s="50"/>
      <c r="AF3608" s="50"/>
      <c r="AG3608" s="50"/>
      <c r="AH3608" s="50"/>
      <c r="AI3608" s="50"/>
      <c r="AJ3608" s="50"/>
      <c r="AK3608" s="50"/>
      <c r="AL3608" s="50"/>
      <c r="AM3608" s="50"/>
      <c r="AN3608" s="50"/>
      <c r="AO3608" s="50"/>
      <c r="AP3608" s="50"/>
      <c r="AQ3608" s="50"/>
      <c r="AR3608" s="50"/>
      <c r="AS3608" s="50"/>
      <c r="AT3608" s="50"/>
      <c r="AU3608" s="50"/>
      <c r="AV3608" s="50"/>
      <c r="AW3608" s="50"/>
      <c r="AX3608" s="50"/>
      <c r="AY3608" s="50"/>
      <c r="AZ3608" s="50"/>
      <c r="BA3608" s="50"/>
      <c r="BB3608" s="50"/>
      <c r="BC3608" s="50"/>
      <c r="BD3608" s="50"/>
      <c r="BE3608" s="50"/>
      <c r="BF3608" s="50"/>
      <c r="BG3608" s="50"/>
      <c r="BH3608" s="50"/>
      <c r="BI3608" s="50"/>
      <c r="BJ3608" s="50"/>
      <c r="BK3608" s="50"/>
      <c r="BL3608" s="50"/>
      <c r="BM3608" s="50"/>
      <c r="BN3608" s="50"/>
      <c r="BO3608" s="50"/>
      <c r="BP3608" s="50"/>
      <c r="BQ3608" s="50"/>
      <c r="BR3608" s="50"/>
      <c r="BS3608" s="50"/>
      <c r="BT3608" s="50"/>
      <c r="BU3608" s="50"/>
      <c r="BV3608" s="50"/>
      <c r="BW3608" s="50"/>
      <c r="BX3608" s="50"/>
      <c r="BY3608" s="50"/>
      <c r="BZ3608" s="50"/>
      <c r="CA3608" s="50"/>
      <c r="CB3608" s="50"/>
      <c r="CC3608" s="50"/>
      <c r="CD3608" s="50"/>
      <c r="CE3608" s="50"/>
      <c r="CF3608" s="50"/>
      <c r="CG3608" s="50"/>
      <c r="CH3608" s="50"/>
      <c r="CI3608" s="50"/>
      <c r="CJ3608" s="50"/>
      <c r="CK3608" s="50"/>
      <c r="CL3608" s="50"/>
      <c r="CM3608" s="50"/>
      <c r="CN3608" s="50"/>
      <c r="CO3608" s="50"/>
      <c r="CP3608" s="50"/>
      <c r="CQ3608" s="50"/>
      <c r="CR3608" s="50"/>
      <c r="CS3608" s="50"/>
      <c r="CT3608" s="50"/>
      <c r="CU3608" s="50"/>
      <c r="CV3608" s="50"/>
      <c r="CW3608" s="50"/>
      <c r="CX3608" s="50"/>
      <c r="CY3608" s="50"/>
      <c r="CZ3608" s="50"/>
      <c r="DA3608" s="50"/>
      <c r="DB3608" s="50"/>
      <c r="DC3608" s="50"/>
      <c r="DD3608" s="50"/>
      <c r="DE3608" s="50"/>
      <c r="DF3608" s="50"/>
      <c r="DG3608" s="50"/>
    </row>
    <row r="3609" spans="1:111" x14ac:dyDescent="0.2">
      <c r="A3609" s="571"/>
      <c r="B3609" s="571"/>
      <c r="C3609" s="571"/>
      <c r="D3609" s="78" t="s">
        <v>1370</v>
      </c>
      <c r="E3609" s="358">
        <v>300</v>
      </c>
      <c r="F3609" s="352">
        <f t="shared" si="112"/>
        <v>180</v>
      </c>
      <c r="G3609" s="352">
        <f t="shared" si="113"/>
        <v>150</v>
      </c>
      <c r="H3609" s="50"/>
      <c r="I3609" s="50"/>
      <c r="J3609" s="50"/>
      <c r="K3609" s="50"/>
      <c r="L3609" s="50"/>
      <c r="M3609" s="50"/>
      <c r="N3609" s="50"/>
      <c r="O3609" s="50"/>
      <c r="P3609" s="50"/>
      <c r="Q3609" s="50"/>
      <c r="R3609" s="50"/>
      <c r="S3609" s="50"/>
      <c r="T3609" s="50"/>
      <c r="U3609" s="50"/>
      <c r="V3609" s="50"/>
      <c r="W3609" s="50"/>
      <c r="X3609" s="50"/>
      <c r="Y3609" s="50"/>
      <c r="Z3609" s="50"/>
      <c r="AA3609" s="50"/>
      <c r="AB3609" s="50"/>
      <c r="AC3609" s="50"/>
      <c r="AD3609" s="50"/>
      <c r="AE3609" s="50"/>
      <c r="AF3609" s="50"/>
      <c r="AG3609" s="50"/>
      <c r="AH3609" s="50"/>
      <c r="AI3609" s="50"/>
      <c r="AJ3609" s="50"/>
      <c r="AK3609" s="50"/>
      <c r="AL3609" s="50"/>
      <c r="AM3609" s="50"/>
      <c r="AN3609" s="50"/>
      <c r="AO3609" s="50"/>
      <c r="AP3609" s="50"/>
      <c r="AQ3609" s="50"/>
      <c r="AR3609" s="50"/>
      <c r="AS3609" s="50"/>
      <c r="AT3609" s="50"/>
      <c r="AU3609" s="50"/>
      <c r="AV3609" s="50"/>
      <c r="AW3609" s="50"/>
      <c r="AX3609" s="50"/>
      <c r="AY3609" s="50"/>
      <c r="AZ3609" s="50"/>
      <c r="BA3609" s="50"/>
      <c r="BB3609" s="50"/>
      <c r="BC3609" s="50"/>
      <c r="BD3609" s="50"/>
      <c r="BE3609" s="50"/>
      <c r="BF3609" s="50"/>
      <c r="BG3609" s="50"/>
      <c r="BH3609" s="50"/>
      <c r="BI3609" s="50"/>
      <c r="BJ3609" s="50"/>
      <c r="BK3609" s="50"/>
      <c r="BL3609" s="50"/>
      <c r="BM3609" s="50"/>
      <c r="BN3609" s="50"/>
      <c r="BO3609" s="50"/>
      <c r="BP3609" s="50"/>
      <c r="BQ3609" s="50"/>
      <c r="BR3609" s="50"/>
      <c r="BS3609" s="50"/>
      <c r="BT3609" s="50"/>
      <c r="BU3609" s="50"/>
      <c r="BV3609" s="50"/>
      <c r="BW3609" s="50"/>
      <c r="BX3609" s="50"/>
      <c r="BY3609" s="50"/>
      <c r="BZ3609" s="50"/>
      <c r="CA3609" s="50"/>
      <c r="CB3609" s="50"/>
      <c r="CC3609" s="50"/>
      <c r="CD3609" s="50"/>
      <c r="CE3609" s="50"/>
      <c r="CF3609" s="50"/>
      <c r="CG3609" s="50"/>
      <c r="CH3609" s="50"/>
      <c r="CI3609" s="50"/>
      <c r="CJ3609" s="50"/>
      <c r="CK3609" s="50"/>
      <c r="CL3609" s="50"/>
      <c r="CM3609" s="50"/>
      <c r="CN3609" s="50"/>
      <c r="CO3609" s="50"/>
      <c r="CP3609" s="50"/>
      <c r="CQ3609" s="50"/>
      <c r="CR3609" s="50"/>
      <c r="CS3609" s="50"/>
      <c r="CT3609" s="50"/>
      <c r="CU3609" s="50"/>
      <c r="CV3609" s="50"/>
      <c r="CW3609" s="50"/>
      <c r="CX3609" s="50"/>
      <c r="CY3609" s="50"/>
      <c r="CZ3609" s="50"/>
      <c r="DA3609" s="50"/>
      <c r="DB3609" s="50"/>
      <c r="DC3609" s="50"/>
      <c r="DD3609" s="50"/>
      <c r="DE3609" s="50"/>
      <c r="DF3609" s="50"/>
      <c r="DG3609" s="50"/>
    </row>
    <row r="3610" spans="1:111" x14ac:dyDescent="0.2">
      <c r="A3610" s="571"/>
      <c r="B3610" s="571"/>
      <c r="C3610" s="571"/>
      <c r="D3610" s="78" t="s">
        <v>1371</v>
      </c>
      <c r="E3610" s="358">
        <v>300</v>
      </c>
      <c r="F3610" s="352">
        <f t="shared" si="112"/>
        <v>180</v>
      </c>
      <c r="G3610" s="352">
        <f t="shared" si="113"/>
        <v>150</v>
      </c>
      <c r="H3610" s="50"/>
      <c r="I3610" s="50"/>
      <c r="J3610" s="50"/>
      <c r="K3610" s="50"/>
      <c r="L3610" s="50"/>
      <c r="M3610" s="50"/>
      <c r="N3610" s="50"/>
      <c r="O3610" s="50"/>
      <c r="P3610" s="50"/>
      <c r="Q3610" s="50"/>
      <c r="R3610" s="50"/>
      <c r="S3610" s="50"/>
      <c r="T3610" s="50"/>
      <c r="U3610" s="50"/>
      <c r="V3610" s="50"/>
      <c r="W3610" s="50"/>
      <c r="X3610" s="50"/>
      <c r="Y3610" s="50"/>
      <c r="Z3610" s="50"/>
      <c r="AA3610" s="50"/>
      <c r="AB3610" s="50"/>
      <c r="AC3610" s="50"/>
      <c r="AD3610" s="50"/>
      <c r="AE3610" s="50"/>
      <c r="AF3610" s="50"/>
      <c r="AG3610" s="50"/>
      <c r="AH3610" s="50"/>
      <c r="AI3610" s="50"/>
      <c r="AJ3610" s="50"/>
      <c r="AK3610" s="50"/>
      <c r="AL3610" s="50"/>
      <c r="AM3610" s="50"/>
      <c r="AN3610" s="50"/>
      <c r="AO3610" s="50"/>
      <c r="AP3610" s="50"/>
      <c r="AQ3610" s="50"/>
      <c r="AR3610" s="50"/>
      <c r="AS3610" s="50"/>
      <c r="AT3610" s="50"/>
      <c r="AU3610" s="50"/>
      <c r="AV3610" s="50"/>
      <c r="AW3610" s="50"/>
      <c r="AX3610" s="50"/>
      <c r="AY3610" s="50"/>
      <c r="AZ3610" s="50"/>
      <c r="BA3610" s="50"/>
      <c r="BB3610" s="50"/>
      <c r="BC3610" s="50"/>
      <c r="BD3610" s="50"/>
      <c r="BE3610" s="50"/>
      <c r="BF3610" s="50"/>
      <c r="BG3610" s="50"/>
      <c r="BH3610" s="50"/>
      <c r="BI3610" s="50"/>
      <c r="BJ3610" s="50"/>
      <c r="BK3610" s="50"/>
      <c r="BL3610" s="50"/>
      <c r="BM3610" s="50"/>
      <c r="BN3610" s="50"/>
      <c r="BO3610" s="50"/>
      <c r="BP3610" s="50"/>
      <c r="BQ3610" s="50"/>
      <c r="BR3610" s="50"/>
      <c r="BS3610" s="50"/>
      <c r="BT3610" s="50"/>
      <c r="BU3610" s="50"/>
      <c r="BV3610" s="50"/>
      <c r="BW3610" s="50"/>
      <c r="BX3610" s="50"/>
      <c r="BY3610" s="50"/>
      <c r="BZ3610" s="50"/>
      <c r="CA3610" s="50"/>
      <c r="CB3610" s="50"/>
      <c r="CC3610" s="50"/>
      <c r="CD3610" s="50"/>
      <c r="CE3610" s="50"/>
      <c r="CF3610" s="50"/>
      <c r="CG3610" s="50"/>
      <c r="CH3610" s="50"/>
      <c r="CI3610" s="50"/>
      <c r="CJ3610" s="50"/>
      <c r="CK3610" s="50"/>
      <c r="CL3610" s="50"/>
      <c r="CM3610" s="50"/>
      <c r="CN3610" s="50"/>
      <c r="CO3610" s="50"/>
      <c r="CP3610" s="50"/>
      <c r="CQ3610" s="50"/>
      <c r="CR3610" s="50"/>
      <c r="CS3610" s="50"/>
      <c r="CT3610" s="50"/>
      <c r="CU3610" s="50"/>
      <c r="CV3610" s="50"/>
      <c r="CW3610" s="50"/>
      <c r="CX3610" s="50"/>
      <c r="CY3610" s="50"/>
      <c r="CZ3610" s="50"/>
      <c r="DA3610" s="50"/>
      <c r="DB3610" s="50"/>
      <c r="DC3610" s="50"/>
      <c r="DD3610" s="50"/>
      <c r="DE3610" s="50"/>
      <c r="DF3610" s="50"/>
      <c r="DG3610" s="50"/>
    </row>
    <row r="3611" spans="1:111" x14ac:dyDescent="0.2">
      <c r="A3611" s="571"/>
      <c r="B3611" s="571"/>
      <c r="C3611" s="571"/>
      <c r="D3611" s="78" t="s">
        <v>1372</v>
      </c>
      <c r="E3611" s="358">
        <v>300</v>
      </c>
      <c r="F3611" s="352">
        <f t="shared" si="112"/>
        <v>180</v>
      </c>
      <c r="G3611" s="352">
        <f t="shared" si="113"/>
        <v>150</v>
      </c>
      <c r="H3611" s="50"/>
      <c r="I3611" s="50"/>
      <c r="J3611" s="50"/>
      <c r="K3611" s="50"/>
      <c r="L3611" s="50"/>
      <c r="M3611" s="50"/>
      <c r="N3611" s="50"/>
      <c r="O3611" s="50"/>
      <c r="P3611" s="50"/>
      <c r="Q3611" s="50"/>
      <c r="R3611" s="50"/>
      <c r="S3611" s="50"/>
      <c r="T3611" s="50"/>
      <c r="U3611" s="50"/>
      <c r="V3611" s="50"/>
      <c r="W3611" s="50"/>
      <c r="X3611" s="50"/>
      <c r="Y3611" s="50"/>
      <c r="Z3611" s="50"/>
      <c r="AA3611" s="50"/>
      <c r="AB3611" s="50"/>
      <c r="AC3611" s="50"/>
      <c r="AD3611" s="50"/>
      <c r="AE3611" s="50"/>
      <c r="AF3611" s="50"/>
      <c r="AG3611" s="50"/>
      <c r="AH3611" s="50"/>
      <c r="AI3611" s="50"/>
      <c r="AJ3611" s="50"/>
      <c r="AK3611" s="50"/>
      <c r="AL3611" s="50"/>
      <c r="AM3611" s="50"/>
      <c r="AN3611" s="50"/>
      <c r="AO3611" s="50"/>
      <c r="AP3611" s="50"/>
      <c r="AQ3611" s="50"/>
      <c r="AR3611" s="50"/>
      <c r="AS3611" s="50"/>
      <c r="AT3611" s="50"/>
      <c r="AU3611" s="50"/>
      <c r="AV3611" s="50"/>
      <c r="AW3611" s="50"/>
      <c r="AX3611" s="50"/>
      <c r="AY3611" s="50"/>
      <c r="AZ3611" s="50"/>
      <c r="BA3611" s="50"/>
      <c r="BB3611" s="50"/>
      <c r="BC3611" s="50"/>
      <c r="BD3611" s="50"/>
      <c r="BE3611" s="50"/>
      <c r="BF3611" s="50"/>
      <c r="BG3611" s="50"/>
      <c r="BH3611" s="50"/>
      <c r="BI3611" s="50"/>
      <c r="BJ3611" s="50"/>
      <c r="BK3611" s="50"/>
      <c r="BL3611" s="50"/>
      <c r="BM3611" s="50"/>
      <c r="BN3611" s="50"/>
      <c r="BO3611" s="50"/>
      <c r="BP3611" s="50"/>
      <c r="BQ3611" s="50"/>
      <c r="BR3611" s="50"/>
      <c r="BS3611" s="50"/>
      <c r="BT3611" s="50"/>
      <c r="BU3611" s="50"/>
      <c r="BV3611" s="50"/>
      <c r="BW3611" s="50"/>
      <c r="BX3611" s="50"/>
      <c r="BY3611" s="50"/>
      <c r="BZ3611" s="50"/>
      <c r="CA3611" s="50"/>
      <c r="CB3611" s="50"/>
      <c r="CC3611" s="50"/>
      <c r="CD3611" s="50"/>
      <c r="CE3611" s="50"/>
      <c r="CF3611" s="50"/>
      <c r="CG3611" s="50"/>
      <c r="CH3611" s="50"/>
      <c r="CI3611" s="50"/>
      <c r="CJ3611" s="50"/>
      <c r="CK3611" s="50"/>
      <c r="CL3611" s="50"/>
      <c r="CM3611" s="50"/>
      <c r="CN3611" s="50"/>
      <c r="CO3611" s="50"/>
      <c r="CP3611" s="50"/>
      <c r="CQ3611" s="50"/>
      <c r="CR3611" s="50"/>
      <c r="CS3611" s="50"/>
      <c r="CT3611" s="50"/>
      <c r="CU3611" s="50"/>
      <c r="CV3611" s="50"/>
      <c r="CW3611" s="50"/>
      <c r="CX3611" s="50"/>
      <c r="CY3611" s="50"/>
      <c r="CZ3611" s="50"/>
      <c r="DA3611" s="50"/>
      <c r="DB3611" s="50"/>
      <c r="DC3611" s="50"/>
      <c r="DD3611" s="50"/>
      <c r="DE3611" s="50"/>
      <c r="DF3611" s="50"/>
      <c r="DG3611" s="50"/>
    </row>
    <row r="3612" spans="1:111" x14ac:dyDescent="0.2">
      <c r="A3612" s="571"/>
      <c r="B3612" s="571"/>
      <c r="C3612" s="571"/>
      <c r="D3612" s="78" t="s">
        <v>1373</v>
      </c>
      <c r="E3612" s="358">
        <v>300</v>
      </c>
      <c r="F3612" s="352">
        <f t="shared" si="112"/>
        <v>180</v>
      </c>
      <c r="G3612" s="352">
        <f t="shared" si="113"/>
        <v>150</v>
      </c>
      <c r="H3612" s="50"/>
      <c r="I3612" s="50"/>
      <c r="J3612" s="50"/>
      <c r="K3612" s="50"/>
      <c r="L3612" s="50"/>
      <c r="M3612" s="50"/>
      <c r="N3612" s="50"/>
      <c r="O3612" s="50"/>
      <c r="P3612" s="50"/>
      <c r="Q3612" s="50"/>
      <c r="R3612" s="50"/>
      <c r="S3612" s="50"/>
      <c r="T3612" s="50"/>
      <c r="U3612" s="50"/>
      <c r="V3612" s="50"/>
      <c r="W3612" s="50"/>
      <c r="X3612" s="50"/>
      <c r="Y3612" s="50"/>
      <c r="Z3612" s="50"/>
      <c r="AA3612" s="50"/>
      <c r="AB3612" s="50"/>
      <c r="AC3612" s="50"/>
      <c r="AD3612" s="50"/>
      <c r="AE3612" s="50"/>
      <c r="AF3612" s="50"/>
      <c r="AG3612" s="50"/>
      <c r="AH3612" s="50"/>
      <c r="AI3612" s="50"/>
      <c r="AJ3612" s="50"/>
      <c r="AK3612" s="50"/>
      <c r="AL3612" s="50"/>
      <c r="AM3612" s="50"/>
      <c r="AN3612" s="50"/>
      <c r="AO3612" s="50"/>
      <c r="AP3612" s="50"/>
      <c r="AQ3612" s="50"/>
      <c r="AR3612" s="50"/>
      <c r="AS3612" s="50"/>
      <c r="AT3612" s="50"/>
      <c r="AU3612" s="50"/>
      <c r="AV3612" s="50"/>
      <c r="AW3612" s="50"/>
      <c r="AX3612" s="50"/>
      <c r="AY3612" s="50"/>
      <c r="AZ3612" s="50"/>
      <c r="BA3612" s="50"/>
      <c r="BB3612" s="50"/>
      <c r="BC3612" s="50"/>
      <c r="BD3612" s="50"/>
      <c r="BE3612" s="50"/>
      <c r="BF3612" s="50"/>
      <c r="BG3612" s="50"/>
      <c r="BH3612" s="50"/>
      <c r="BI3612" s="50"/>
      <c r="BJ3612" s="50"/>
      <c r="BK3612" s="50"/>
      <c r="BL3612" s="50"/>
      <c r="BM3612" s="50"/>
      <c r="BN3612" s="50"/>
      <c r="BO3612" s="50"/>
      <c r="BP3612" s="50"/>
      <c r="BQ3612" s="50"/>
      <c r="BR3612" s="50"/>
      <c r="BS3612" s="50"/>
      <c r="BT3612" s="50"/>
      <c r="BU3612" s="50"/>
      <c r="BV3612" s="50"/>
      <c r="BW3612" s="50"/>
      <c r="BX3612" s="50"/>
      <c r="BY3612" s="50"/>
      <c r="BZ3612" s="50"/>
      <c r="CA3612" s="50"/>
      <c r="CB3612" s="50"/>
      <c r="CC3612" s="50"/>
      <c r="CD3612" s="50"/>
      <c r="CE3612" s="50"/>
      <c r="CF3612" s="50"/>
      <c r="CG3612" s="50"/>
      <c r="CH3612" s="50"/>
      <c r="CI3612" s="50"/>
      <c r="CJ3612" s="50"/>
      <c r="CK3612" s="50"/>
      <c r="CL3612" s="50"/>
      <c r="CM3612" s="50"/>
      <c r="CN3612" s="50"/>
      <c r="CO3612" s="50"/>
      <c r="CP3612" s="50"/>
      <c r="CQ3612" s="50"/>
      <c r="CR3612" s="50"/>
      <c r="CS3612" s="50"/>
      <c r="CT3612" s="50"/>
      <c r="CU3612" s="50"/>
      <c r="CV3612" s="50"/>
      <c r="CW3612" s="50"/>
      <c r="CX3612" s="50"/>
      <c r="CY3612" s="50"/>
      <c r="CZ3612" s="50"/>
      <c r="DA3612" s="50"/>
      <c r="DB3612" s="50"/>
      <c r="DC3612" s="50"/>
      <c r="DD3612" s="50"/>
      <c r="DE3612" s="50"/>
      <c r="DF3612" s="50"/>
      <c r="DG3612" s="50"/>
    </row>
    <row r="3613" spans="1:111" x14ac:dyDescent="0.2">
      <c r="A3613" s="572"/>
      <c r="B3613" s="572"/>
      <c r="C3613" s="572"/>
      <c r="D3613" s="78" t="s">
        <v>1374</v>
      </c>
      <c r="E3613" s="358">
        <v>300</v>
      </c>
      <c r="F3613" s="352">
        <f t="shared" si="112"/>
        <v>180</v>
      </c>
      <c r="G3613" s="352">
        <f t="shared" si="113"/>
        <v>150</v>
      </c>
      <c r="H3613" s="50"/>
      <c r="I3613" s="50"/>
      <c r="J3613" s="50"/>
      <c r="K3613" s="50"/>
      <c r="L3613" s="50"/>
      <c r="M3613" s="50"/>
      <c r="N3613" s="50"/>
      <c r="O3613" s="50"/>
      <c r="P3613" s="50"/>
      <c r="Q3613" s="50"/>
      <c r="R3613" s="50"/>
      <c r="S3613" s="50"/>
      <c r="T3613" s="50"/>
      <c r="U3613" s="50"/>
      <c r="V3613" s="50"/>
      <c r="W3613" s="50"/>
      <c r="X3613" s="50"/>
      <c r="Y3613" s="50"/>
      <c r="Z3613" s="50"/>
      <c r="AA3613" s="50"/>
      <c r="AB3613" s="50"/>
      <c r="AC3613" s="50"/>
      <c r="AD3613" s="50"/>
      <c r="AE3613" s="50"/>
      <c r="AF3613" s="50"/>
      <c r="AG3613" s="50"/>
      <c r="AH3613" s="50"/>
      <c r="AI3613" s="50"/>
      <c r="AJ3613" s="50"/>
      <c r="AK3613" s="50"/>
      <c r="AL3613" s="50"/>
      <c r="AM3613" s="50"/>
      <c r="AN3613" s="50"/>
      <c r="AO3613" s="50"/>
      <c r="AP3613" s="50"/>
      <c r="AQ3613" s="50"/>
      <c r="AR3613" s="50"/>
      <c r="AS3613" s="50"/>
      <c r="AT3613" s="50"/>
      <c r="AU3613" s="50"/>
      <c r="AV3613" s="50"/>
      <c r="AW3613" s="50"/>
      <c r="AX3613" s="50"/>
      <c r="AY3613" s="50"/>
      <c r="AZ3613" s="50"/>
      <c r="BA3613" s="50"/>
      <c r="BB3613" s="50"/>
      <c r="BC3613" s="50"/>
      <c r="BD3613" s="50"/>
      <c r="BE3613" s="50"/>
      <c r="BF3613" s="50"/>
      <c r="BG3613" s="50"/>
      <c r="BH3613" s="50"/>
      <c r="BI3613" s="50"/>
      <c r="BJ3613" s="50"/>
      <c r="BK3613" s="50"/>
      <c r="BL3613" s="50"/>
      <c r="BM3613" s="50"/>
      <c r="BN3613" s="50"/>
      <c r="BO3613" s="50"/>
      <c r="BP3613" s="50"/>
      <c r="BQ3613" s="50"/>
      <c r="BR3613" s="50"/>
      <c r="BS3613" s="50"/>
      <c r="BT3613" s="50"/>
      <c r="BU3613" s="50"/>
      <c r="BV3613" s="50"/>
      <c r="BW3613" s="50"/>
      <c r="BX3613" s="50"/>
      <c r="BY3613" s="50"/>
      <c r="BZ3613" s="50"/>
      <c r="CA3613" s="50"/>
      <c r="CB3613" s="50"/>
      <c r="CC3613" s="50"/>
      <c r="CD3613" s="50"/>
      <c r="CE3613" s="50"/>
      <c r="CF3613" s="50"/>
      <c r="CG3613" s="50"/>
      <c r="CH3613" s="50"/>
      <c r="CI3613" s="50"/>
      <c r="CJ3613" s="50"/>
      <c r="CK3613" s="50"/>
      <c r="CL3613" s="50"/>
      <c r="CM3613" s="50"/>
      <c r="CN3613" s="50"/>
      <c r="CO3613" s="50"/>
      <c r="CP3613" s="50"/>
      <c r="CQ3613" s="50"/>
      <c r="CR3613" s="50"/>
      <c r="CS3613" s="50"/>
      <c r="CT3613" s="50"/>
      <c r="CU3613" s="50"/>
      <c r="CV3613" s="50"/>
      <c r="CW3613" s="50"/>
      <c r="CX3613" s="50"/>
      <c r="CY3613" s="50"/>
      <c r="CZ3613" s="50"/>
      <c r="DA3613" s="50"/>
      <c r="DB3613" s="50"/>
      <c r="DC3613" s="50"/>
      <c r="DD3613" s="50"/>
      <c r="DE3613" s="50"/>
      <c r="DF3613" s="50"/>
      <c r="DG3613" s="50"/>
    </row>
    <row r="3614" spans="1:111" x14ac:dyDescent="0.2">
      <c r="A3614" s="570" t="s">
        <v>1367</v>
      </c>
      <c r="B3614" s="570" t="s">
        <v>1375</v>
      </c>
      <c r="C3614" s="570"/>
      <c r="D3614" s="75" t="s">
        <v>1376</v>
      </c>
      <c r="E3614" s="358"/>
      <c r="F3614" s="352">
        <f t="shared" si="112"/>
        <v>0</v>
      </c>
      <c r="G3614" s="352">
        <f t="shared" si="113"/>
        <v>0</v>
      </c>
      <c r="H3614" s="50"/>
      <c r="I3614" s="50"/>
      <c r="J3614" s="50"/>
      <c r="K3614" s="50"/>
      <c r="L3614" s="50"/>
      <c r="M3614" s="50"/>
      <c r="N3614" s="50"/>
      <c r="O3614" s="50"/>
      <c r="P3614" s="50"/>
      <c r="Q3614" s="50"/>
      <c r="R3614" s="50"/>
      <c r="S3614" s="50"/>
      <c r="T3614" s="50"/>
      <c r="U3614" s="50"/>
      <c r="V3614" s="50"/>
      <c r="W3614" s="50"/>
      <c r="X3614" s="50"/>
      <c r="Y3614" s="50"/>
      <c r="Z3614" s="50"/>
      <c r="AA3614" s="50"/>
      <c r="AB3614" s="50"/>
      <c r="AC3614" s="50"/>
      <c r="AD3614" s="50"/>
      <c r="AE3614" s="50"/>
      <c r="AF3614" s="50"/>
      <c r="AG3614" s="50"/>
      <c r="AH3614" s="50"/>
      <c r="AI3614" s="50"/>
      <c r="AJ3614" s="50"/>
      <c r="AK3614" s="50"/>
      <c r="AL3614" s="50"/>
      <c r="AM3614" s="50"/>
      <c r="AN3614" s="50"/>
      <c r="AO3614" s="50"/>
      <c r="AP3614" s="50"/>
      <c r="AQ3614" s="50"/>
      <c r="AR3614" s="50"/>
      <c r="AS3614" s="50"/>
      <c r="AT3614" s="50"/>
      <c r="AU3614" s="50"/>
      <c r="AV3614" s="50"/>
      <c r="AW3614" s="50"/>
      <c r="AX3614" s="50"/>
      <c r="AY3614" s="50"/>
      <c r="AZ3614" s="50"/>
      <c r="BA3614" s="50"/>
      <c r="BB3614" s="50"/>
      <c r="BC3614" s="50"/>
      <c r="BD3614" s="50"/>
      <c r="BE3614" s="50"/>
      <c r="BF3614" s="50"/>
      <c r="BG3614" s="50"/>
      <c r="BH3614" s="50"/>
      <c r="BI3614" s="50"/>
      <c r="BJ3614" s="50"/>
      <c r="BK3614" s="50"/>
      <c r="BL3614" s="50"/>
      <c r="BM3614" s="50"/>
      <c r="BN3614" s="50"/>
      <c r="BO3614" s="50"/>
      <c r="BP3614" s="50"/>
      <c r="BQ3614" s="50"/>
      <c r="BR3614" s="50"/>
      <c r="BS3614" s="50"/>
      <c r="BT3614" s="50"/>
      <c r="BU3614" s="50"/>
      <c r="BV3614" s="50"/>
      <c r="BW3614" s="50"/>
      <c r="BX3614" s="50"/>
      <c r="BY3614" s="50"/>
      <c r="BZ3614" s="50"/>
      <c r="CA3614" s="50"/>
      <c r="CB3614" s="50"/>
      <c r="CC3614" s="50"/>
      <c r="CD3614" s="50"/>
      <c r="CE3614" s="50"/>
      <c r="CF3614" s="50"/>
      <c r="CG3614" s="50"/>
      <c r="CH3614" s="50"/>
      <c r="CI3614" s="50"/>
      <c r="CJ3614" s="50"/>
      <c r="CK3614" s="50"/>
      <c r="CL3614" s="50"/>
      <c r="CM3614" s="50"/>
      <c r="CN3614" s="50"/>
      <c r="CO3614" s="50"/>
      <c r="CP3614" s="50"/>
      <c r="CQ3614" s="50"/>
      <c r="CR3614" s="50"/>
      <c r="CS3614" s="50"/>
      <c r="CT3614" s="50"/>
      <c r="CU3614" s="50"/>
      <c r="CV3614" s="50"/>
      <c r="CW3614" s="50"/>
      <c r="CX3614" s="50"/>
      <c r="CY3614" s="50"/>
      <c r="CZ3614" s="50"/>
      <c r="DA3614" s="50"/>
      <c r="DB3614" s="50"/>
      <c r="DC3614" s="50"/>
      <c r="DD3614" s="50"/>
      <c r="DE3614" s="50"/>
      <c r="DF3614" s="50"/>
      <c r="DG3614" s="50"/>
    </row>
    <row r="3615" spans="1:111" x14ac:dyDescent="0.2">
      <c r="A3615" s="571"/>
      <c r="B3615" s="571"/>
      <c r="C3615" s="571"/>
      <c r="D3615" s="78" t="s">
        <v>1377</v>
      </c>
      <c r="E3615" s="358">
        <v>300</v>
      </c>
      <c r="F3615" s="352">
        <f t="shared" si="112"/>
        <v>180</v>
      </c>
      <c r="G3615" s="352">
        <f t="shared" si="113"/>
        <v>150</v>
      </c>
      <c r="H3615" s="50"/>
      <c r="I3615" s="50"/>
      <c r="J3615" s="50"/>
      <c r="K3615" s="50"/>
      <c r="L3615" s="50"/>
      <c r="M3615" s="50"/>
      <c r="N3615" s="50"/>
      <c r="O3615" s="50"/>
      <c r="P3615" s="50"/>
      <c r="Q3615" s="50"/>
      <c r="R3615" s="50"/>
      <c r="S3615" s="50"/>
      <c r="T3615" s="50"/>
      <c r="U3615" s="50"/>
      <c r="V3615" s="50"/>
      <c r="W3615" s="50"/>
      <c r="X3615" s="50"/>
      <c r="Y3615" s="50"/>
      <c r="Z3615" s="50"/>
      <c r="AA3615" s="50"/>
      <c r="AB3615" s="50"/>
      <c r="AC3615" s="50"/>
      <c r="AD3615" s="50"/>
      <c r="AE3615" s="50"/>
      <c r="AF3615" s="50"/>
      <c r="AG3615" s="50"/>
      <c r="AH3615" s="50"/>
      <c r="AI3615" s="50"/>
      <c r="AJ3615" s="50"/>
      <c r="AK3615" s="50"/>
      <c r="AL3615" s="50"/>
      <c r="AM3615" s="50"/>
      <c r="AN3615" s="50"/>
      <c r="AO3615" s="50"/>
      <c r="AP3615" s="50"/>
      <c r="AQ3615" s="50"/>
      <c r="AR3615" s="50"/>
      <c r="AS3615" s="50"/>
      <c r="AT3615" s="50"/>
      <c r="AU3615" s="50"/>
      <c r="AV3615" s="50"/>
      <c r="AW3615" s="50"/>
      <c r="AX3615" s="50"/>
      <c r="AY3615" s="50"/>
      <c r="AZ3615" s="50"/>
      <c r="BA3615" s="50"/>
      <c r="BB3615" s="50"/>
      <c r="BC3615" s="50"/>
      <c r="BD3615" s="50"/>
      <c r="BE3615" s="50"/>
      <c r="BF3615" s="50"/>
      <c r="BG3615" s="50"/>
      <c r="BH3615" s="50"/>
      <c r="BI3615" s="50"/>
      <c r="BJ3615" s="50"/>
      <c r="BK3615" s="50"/>
      <c r="BL3615" s="50"/>
      <c r="BM3615" s="50"/>
      <c r="BN3615" s="50"/>
      <c r="BO3615" s="50"/>
      <c r="BP3615" s="50"/>
      <c r="BQ3615" s="50"/>
      <c r="BR3615" s="50"/>
      <c r="BS3615" s="50"/>
      <c r="BT3615" s="50"/>
      <c r="BU3615" s="50"/>
      <c r="BV3615" s="50"/>
      <c r="BW3615" s="50"/>
      <c r="BX3615" s="50"/>
      <c r="BY3615" s="50"/>
      <c r="BZ3615" s="50"/>
      <c r="CA3615" s="50"/>
      <c r="CB3615" s="50"/>
      <c r="CC3615" s="50"/>
      <c r="CD3615" s="50"/>
      <c r="CE3615" s="50"/>
      <c r="CF3615" s="50"/>
      <c r="CG3615" s="50"/>
      <c r="CH3615" s="50"/>
      <c r="CI3615" s="50"/>
      <c r="CJ3615" s="50"/>
      <c r="CK3615" s="50"/>
      <c r="CL3615" s="50"/>
      <c r="CM3615" s="50"/>
      <c r="CN3615" s="50"/>
      <c r="CO3615" s="50"/>
      <c r="CP3615" s="50"/>
      <c r="CQ3615" s="50"/>
      <c r="CR3615" s="50"/>
      <c r="CS3615" s="50"/>
      <c r="CT3615" s="50"/>
      <c r="CU3615" s="50"/>
      <c r="CV3615" s="50"/>
      <c r="CW3615" s="50"/>
      <c r="CX3615" s="50"/>
      <c r="CY3615" s="50"/>
      <c r="CZ3615" s="50"/>
      <c r="DA3615" s="50"/>
      <c r="DB3615" s="50"/>
      <c r="DC3615" s="50"/>
      <c r="DD3615" s="50"/>
      <c r="DE3615" s="50"/>
      <c r="DF3615" s="50"/>
      <c r="DG3615" s="50"/>
    </row>
    <row r="3616" spans="1:111" x14ac:dyDescent="0.2">
      <c r="A3616" s="571"/>
      <c r="B3616" s="571"/>
      <c r="C3616" s="571"/>
      <c r="D3616" s="78" t="s">
        <v>1378</v>
      </c>
      <c r="E3616" s="358">
        <v>300</v>
      </c>
      <c r="F3616" s="352">
        <f t="shared" si="112"/>
        <v>180</v>
      </c>
      <c r="G3616" s="352">
        <f t="shared" si="113"/>
        <v>150</v>
      </c>
      <c r="H3616" s="50"/>
      <c r="I3616" s="50"/>
      <c r="J3616" s="50"/>
      <c r="K3616" s="50"/>
      <c r="L3616" s="50"/>
      <c r="M3616" s="50"/>
      <c r="N3616" s="50"/>
      <c r="O3616" s="50"/>
      <c r="P3616" s="50"/>
      <c r="Q3616" s="50"/>
      <c r="R3616" s="50"/>
      <c r="S3616" s="50"/>
      <c r="T3616" s="50"/>
      <c r="U3616" s="50"/>
      <c r="V3616" s="50"/>
      <c r="W3616" s="50"/>
      <c r="X3616" s="50"/>
      <c r="Y3616" s="50"/>
      <c r="Z3616" s="50"/>
      <c r="AA3616" s="50"/>
      <c r="AB3616" s="50"/>
      <c r="AC3616" s="50"/>
      <c r="AD3616" s="50"/>
      <c r="AE3616" s="50"/>
      <c r="AF3616" s="50"/>
      <c r="AG3616" s="50"/>
      <c r="AH3616" s="50"/>
      <c r="AI3616" s="50"/>
      <c r="AJ3616" s="50"/>
      <c r="AK3616" s="50"/>
      <c r="AL3616" s="50"/>
      <c r="AM3616" s="50"/>
      <c r="AN3616" s="50"/>
      <c r="AO3616" s="50"/>
      <c r="AP3616" s="50"/>
      <c r="AQ3616" s="50"/>
      <c r="AR3616" s="50"/>
      <c r="AS3616" s="50"/>
      <c r="AT3616" s="50"/>
      <c r="AU3616" s="50"/>
      <c r="AV3616" s="50"/>
      <c r="AW3616" s="50"/>
      <c r="AX3616" s="50"/>
      <c r="AY3616" s="50"/>
      <c r="AZ3616" s="50"/>
      <c r="BA3616" s="50"/>
      <c r="BB3616" s="50"/>
      <c r="BC3616" s="50"/>
      <c r="BD3616" s="50"/>
      <c r="BE3616" s="50"/>
      <c r="BF3616" s="50"/>
      <c r="BG3616" s="50"/>
      <c r="BH3616" s="50"/>
      <c r="BI3616" s="50"/>
      <c r="BJ3616" s="50"/>
      <c r="BK3616" s="50"/>
      <c r="BL3616" s="50"/>
      <c r="BM3616" s="50"/>
      <c r="BN3616" s="50"/>
      <c r="BO3616" s="50"/>
      <c r="BP3616" s="50"/>
      <c r="BQ3616" s="50"/>
      <c r="BR3616" s="50"/>
      <c r="BS3616" s="50"/>
      <c r="BT3616" s="50"/>
      <c r="BU3616" s="50"/>
      <c r="BV3616" s="50"/>
      <c r="BW3616" s="50"/>
      <c r="BX3616" s="50"/>
      <c r="BY3616" s="50"/>
      <c r="BZ3616" s="50"/>
      <c r="CA3616" s="50"/>
      <c r="CB3616" s="50"/>
      <c r="CC3616" s="50"/>
      <c r="CD3616" s="50"/>
      <c r="CE3616" s="50"/>
      <c r="CF3616" s="50"/>
      <c r="CG3616" s="50"/>
      <c r="CH3616" s="50"/>
      <c r="CI3616" s="50"/>
      <c r="CJ3616" s="50"/>
      <c r="CK3616" s="50"/>
      <c r="CL3616" s="50"/>
      <c r="CM3616" s="50"/>
      <c r="CN3616" s="50"/>
      <c r="CO3616" s="50"/>
      <c r="CP3616" s="50"/>
      <c r="CQ3616" s="50"/>
      <c r="CR3616" s="50"/>
      <c r="CS3616" s="50"/>
      <c r="CT3616" s="50"/>
      <c r="CU3616" s="50"/>
      <c r="CV3616" s="50"/>
      <c r="CW3616" s="50"/>
      <c r="CX3616" s="50"/>
      <c r="CY3616" s="50"/>
      <c r="CZ3616" s="50"/>
      <c r="DA3616" s="50"/>
      <c r="DB3616" s="50"/>
      <c r="DC3616" s="50"/>
      <c r="DD3616" s="50"/>
      <c r="DE3616" s="50"/>
      <c r="DF3616" s="50"/>
      <c r="DG3616" s="50"/>
    </row>
    <row r="3617" spans="1:111" x14ac:dyDescent="0.2">
      <c r="A3617" s="571"/>
      <c r="B3617" s="571"/>
      <c r="C3617" s="571"/>
      <c r="D3617" s="78" t="s">
        <v>1379</v>
      </c>
      <c r="E3617" s="358">
        <v>300</v>
      </c>
      <c r="F3617" s="352">
        <f t="shared" si="112"/>
        <v>180</v>
      </c>
      <c r="G3617" s="352">
        <f t="shared" si="113"/>
        <v>150</v>
      </c>
      <c r="H3617" s="50"/>
      <c r="I3617" s="50"/>
      <c r="J3617" s="50"/>
      <c r="K3617" s="50"/>
      <c r="L3617" s="50"/>
      <c r="M3617" s="50"/>
      <c r="N3617" s="50"/>
      <c r="O3617" s="50"/>
      <c r="P3617" s="50"/>
      <c r="Q3617" s="50"/>
      <c r="R3617" s="50"/>
      <c r="S3617" s="50"/>
      <c r="T3617" s="50"/>
      <c r="U3617" s="50"/>
      <c r="V3617" s="50"/>
      <c r="W3617" s="50"/>
      <c r="X3617" s="50"/>
      <c r="Y3617" s="50"/>
      <c r="Z3617" s="50"/>
      <c r="AA3617" s="50"/>
      <c r="AB3617" s="50"/>
      <c r="AC3617" s="50"/>
      <c r="AD3617" s="50"/>
      <c r="AE3617" s="50"/>
      <c r="AF3617" s="50"/>
      <c r="AG3617" s="50"/>
      <c r="AH3617" s="50"/>
      <c r="AI3617" s="50"/>
      <c r="AJ3617" s="50"/>
      <c r="AK3617" s="50"/>
      <c r="AL3617" s="50"/>
      <c r="AM3617" s="50"/>
      <c r="AN3617" s="50"/>
      <c r="AO3617" s="50"/>
      <c r="AP3617" s="50"/>
      <c r="AQ3617" s="50"/>
      <c r="AR3617" s="50"/>
      <c r="AS3617" s="50"/>
      <c r="AT3617" s="50"/>
      <c r="AU3617" s="50"/>
      <c r="AV3617" s="50"/>
      <c r="AW3617" s="50"/>
      <c r="AX3617" s="50"/>
      <c r="AY3617" s="50"/>
      <c r="AZ3617" s="50"/>
      <c r="BA3617" s="50"/>
      <c r="BB3617" s="50"/>
      <c r="BC3617" s="50"/>
      <c r="BD3617" s="50"/>
      <c r="BE3617" s="50"/>
      <c r="BF3617" s="50"/>
      <c r="BG3617" s="50"/>
      <c r="BH3617" s="50"/>
      <c r="BI3617" s="50"/>
      <c r="BJ3617" s="50"/>
      <c r="BK3617" s="50"/>
      <c r="BL3617" s="50"/>
      <c r="BM3617" s="50"/>
      <c r="BN3617" s="50"/>
      <c r="BO3617" s="50"/>
      <c r="BP3617" s="50"/>
      <c r="BQ3617" s="50"/>
      <c r="BR3617" s="50"/>
      <c r="BS3617" s="50"/>
      <c r="BT3617" s="50"/>
      <c r="BU3617" s="50"/>
      <c r="BV3617" s="50"/>
      <c r="BW3617" s="50"/>
      <c r="BX3617" s="50"/>
      <c r="BY3617" s="50"/>
      <c r="BZ3617" s="50"/>
      <c r="CA3617" s="50"/>
      <c r="CB3617" s="50"/>
      <c r="CC3617" s="50"/>
      <c r="CD3617" s="50"/>
      <c r="CE3617" s="50"/>
      <c r="CF3617" s="50"/>
      <c r="CG3617" s="50"/>
      <c r="CH3617" s="50"/>
      <c r="CI3617" s="50"/>
      <c r="CJ3617" s="50"/>
      <c r="CK3617" s="50"/>
      <c r="CL3617" s="50"/>
      <c r="CM3617" s="50"/>
      <c r="CN3617" s="50"/>
      <c r="CO3617" s="50"/>
      <c r="CP3617" s="50"/>
      <c r="CQ3617" s="50"/>
      <c r="CR3617" s="50"/>
      <c r="CS3617" s="50"/>
      <c r="CT3617" s="50"/>
      <c r="CU3617" s="50"/>
      <c r="CV3617" s="50"/>
      <c r="CW3617" s="50"/>
      <c r="CX3617" s="50"/>
      <c r="CY3617" s="50"/>
      <c r="CZ3617" s="50"/>
      <c r="DA3617" s="50"/>
      <c r="DB3617" s="50"/>
      <c r="DC3617" s="50"/>
      <c r="DD3617" s="50"/>
      <c r="DE3617" s="50"/>
      <c r="DF3617" s="50"/>
      <c r="DG3617" s="50"/>
    </row>
    <row r="3618" spans="1:111" x14ac:dyDescent="0.2">
      <c r="A3618" s="571"/>
      <c r="B3618" s="571"/>
      <c r="C3618" s="571"/>
      <c r="D3618" s="78" t="s">
        <v>1380</v>
      </c>
      <c r="E3618" s="358">
        <v>300</v>
      </c>
      <c r="F3618" s="352">
        <f t="shared" si="112"/>
        <v>180</v>
      </c>
      <c r="G3618" s="352">
        <f t="shared" si="113"/>
        <v>150</v>
      </c>
      <c r="H3618" s="50"/>
      <c r="I3618" s="50"/>
      <c r="J3618" s="50"/>
      <c r="K3618" s="50"/>
      <c r="L3618" s="50"/>
      <c r="M3618" s="50"/>
      <c r="N3618" s="50"/>
      <c r="O3618" s="50"/>
      <c r="P3618" s="50"/>
      <c r="Q3618" s="50"/>
      <c r="R3618" s="50"/>
      <c r="S3618" s="50"/>
      <c r="T3618" s="50"/>
      <c r="U3618" s="50"/>
      <c r="V3618" s="50"/>
      <c r="W3618" s="50"/>
      <c r="X3618" s="50"/>
      <c r="Y3618" s="50"/>
      <c r="Z3618" s="50"/>
      <c r="AA3618" s="50"/>
      <c r="AB3618" s="50"/>
      <c r="AC3618" s="50"/>
      <c r="AD3618" s="50"/>
      <c r="AE3618" s="50"/>
      <c r="AF3618" s="50"/>
      <c r="AG3618" s="50"/>
      <c r="AH3618" s="50"/>
      <c r="AI3618" s="50"/>
      <c r="AJ3618" s="50"/>
      <c r="AK3618" s="50"/>
      <c r="AL3618" s="50"/>
      <c r="AM3618" s="50"/>
      <c r="AN3618" s="50"/>
      <c r="AO3618" s="50"/>
      <c r="AP3618" s="50"/>
      <c r="AQ3618" s="50"/>
      <c r="AR3618" s="50"/>
      <c r="AS3618" s="50"/>
      <c r="AT3618" s="50"/>
      <c r="AU3618" s="50"/>
      <c r="AV3618" s="50"/>
      <c r="AW3618" s="50"/>
      <c r="AX3618" s="50"/>
      <c r="AY3618" s="50"/>
      <c r="AZ3618" s="50"/>
      <c r="BA3618" s="50"/>
      <c r="BB3618" s="50"/>
      <c r="BC3618" s="50"/>
      <c r="BD3618" s="50"/>
      <c r="BE3618" s="50"/>
      <c r="BF3618" s="50"/>
      <c r="BG3618" s="50"/>
      <c r="BH3618" s="50"/>
      <c r="BI3618" s="50"/>
      <c r="BJ3618" s="50"/>
      <c r="BK3618" s="50"/>
      <c r="BL3618" s="50"/>
      <c r="BM3618" s="50"/>
      <c r="BN3618" s="50"/>
      <c r="BO3618" s="50"/>
      <c r="BP3618" s="50"/>
      <c r="BQ3618" s="50"/>
      <c r="BR3618" s="50"/>
      <c r="BS3618" s="50"/>
      <c r="BT3618" s="50"/>
      <c r="BU3618" s="50"/>
      <c r="BV3618" s="50"/>
      <c r="BW3618" s="50"/>
      <c r="BX3618" s="50"/>
      <c r="BY3618" s="50"/>
      <c r="BZ3618" s="50"/>
      <c r="CA3618" s="50"/>
      <c r="CB3618" s="50"/>
      <c r="CC3618" s="50"/>
      <c r="CD3618" s="50"/>
      <c r="CE3618" s="50"/>
      <c r="CF3618" s="50"/>
      <c r="CG3618" s="50"/>
      <c r="CH3618" s="50"/>
      <c r="CI3618" s="50"/>
      <c r="CJ3618" s="50"/>
      <c r="CK3618" s="50"/>
      <c r="CL3618" s="50"/>
      <c r="CM3618" s="50"/>
      <c r="CN3618" s="50"/>
      <c r="CO3618" s="50"/>
      <c r="CP3618" s="50"/>
      <c r="CQ3618" s="50"/>
      <c r="CR3618" s="50"/>
      <c r="CS3618" s="50"/>
      <c r="CT3618" s="50"/>
      <c r="CU3618" s="50"/>
      <c r="CV3618" s="50"/>
      <c r="CW3618" s="50"/>
      <c r="CX3618" s="50"/>
      <c r="CY3618" s="50"/>
      <c r="CZ3618" s="50"/>
      <c r="DA3618" s="50"/>
      <c r="DB3618" s="50"/>
      <c r="DC3618" s="50"/>
      <c r="DD3618" s="50"/>
      <c r="DE3618" s="50"/>
      <c r="DF3618" s="50"/>
      <c r="DG3618" s="50"/>
    </row>
    <row r="3619" spans="1:111" x14ac:dyDescent="0.2">
      <c r="A3619" s="571"/>
      <c r="B3619" s="571"/>
      <c r="C3619" s="571"/>
      <c r="D3619" s="78" t="s">
        <v>1381</v>
      </c>
      <c r="E3619" s="358">
        <v>300</v>
      </c>
      <c r="F3619" s="352">
        <f t="shared" si="112"/>
        <v>180</v>
      </c>
      <c r="G3619" s="352">
        <f t="shared" si="113"/>
        <v>150</v>
      </c>
      <c r="H3619" s="50"/>
      <c r="I3619" s="50"/>
      <c r="J3619" s="50"/>
      <c r="K3619" s="50"/>
      <c r="L3619" s="50"/>
      <c r="M3619" s="50"/>
      <c r="N3619" s="50"/>
      <c r="O3619" s="50"/>
      <c r="P3619" s="50"/>
      <c r="Q3619" s="50"/>
      <c r="R3619" s="50"/>
      <c r="S3619" s="50"/>
      <c r="T3619" s="50"/>
      <c r="U3619" s="50"/>
      <c r="V3619" s="50"/>
      <c r="W3619" s="50"/>
      <c r="X3619" s="50"/>
      <c r="Y3619" s="50"/>
      <c r="Z3619" s="50"/>
      <c r="AA3619" s="50"/>
      <c r="AB3619" s="50"/>
      <c r="AC3619" s="50"/>
      <c r="AD3619" s="50"/>
      <c r="AE3619" s="50"/>
      <c r="AF3619" s="50"/>
      <c r="AG3619" s="50"/>
      <c r="AH3619" s="50"/>
      <c r="AI3619" s="50"/>
      <c r="AJ3619" s="50"/>
      <c r="AK3619" s="50"/>
      <c r="AL3619" s="50"/>
      <c r="AM3619" s="50"/>
      <c r="AN3619" s="50"/>
      <c r="AO3619" s="50"/>
      <c r="AP3619" s="50"/>
      <c r="AQ3619" s="50"/>
      <c r="AR3619" s="50"/>
      <c r="AS3619" s="50"/>
      <c r="AT3619" s="50"/>
      <c r="AU3619" s="50"/>
      <c r="AV3619" s="50"/>
      <c r="AW3619" s="50"/>
      <c r="AX3619" s="50"/>
      <c r="AY3619" s="50"/>
      <c r="AZ3619" s="50"/>
      <c r="BA3619" s="50"/>
      <c r="BB3619" s="50"/>
      <c r="BC3619" s="50"/>
      <c r="BD3619" s="50"/>
      <c r="BE3619" s="50"/>
      <c r="BF3619" s="50"/>
      <c r="BG3619" s="50"/>
      <c r="BH3619" s="50"/>
      <c r="BI3619" s="50"/>
      <c r="BJ3619" s="50"/>
      <c r="BK3619" s="50"/>
      <c r="BL3619" s="50"/>
      <c r="BM3619" s="50"/>
      <c r="BN3619" s="50"/>
      <c r="BO3619" s="50"/>
      <c r="BP3619" s="50"/>
      <c r="BQ3619" s="50"/>
      <c r="BR3619" s="50"/>
      <c r="BS3619" s="50"/>
      <c r="BT3619" s="50"/>
      <c r="BU3619" s="50"/>
      <c r="BV3619" s="50"/>
      <c r="BW3619" s="50"/>
      <c r="BX3619" s="50"/>
      <c r="BY3619" s="50"/>
      <c r="BZ3619" s="50"/>
      <c r="CA3619" s="50"/>
      <c r="CB3619" s="50"/>
      <c r="CC3619" s="50"/>
      <c r="CD3619" s="50"/>
      <c r="CE3619" s="50"/>
      <c r="CF3619" s="50"/>
      <c r="CG3619" s="50"/>
      <c r="CH3619" s="50"/>
      <c r="CI3619" s="50"/>
      <c r="CJ3619" s="50"/>
      <c r="CK3619" s="50"/>
      <c r="CL3619" s="50"/>
      <c r="CM3619" s="50"/>
      <c r="CN3619" s="50"/>
      <c r="CO3619" s="50"/>
      <c r="CP3619" s="50"/>
      <c r="CQ3619" s="50"/>
      <c r="CR3619" s="50"/>
      <c r="CS3619" s="50"/>
      <c r="CT3619" s="50"/>
      <c r="CU3619" s="50"/>
      <c r="CV3619" s="50"/>
      <c r="CW3619" s="50"/>
      <c r="CX3619" s="50"/>
      <c r="CY3619" s="50"/>
      <c r="CZ3619" s="50"/>
      <c r="DA3619" s="50"/>
      <c r="DB3619" s="50"/>
      <c r="DC3619" s="50"/>
      <c r="DD3619" s="50"/>
      <c r="DE3619" s="50"/>
      <c r="DF3619" s="50"/>
      <c r="DG3619" s="50"/>
    </row>
    <row r="3620" spans="1:111" x14ac:dyDescent="0.2">
      <c r="A3620" s="571"/>
      <c r="B3620" s="571"/>
      <c r="C3620" s="571"/>
      <c r="D3620" s="78" t="s">
        <v>1382</v>
      </c>
      <c r="E3620" s="358">
        <v>300</v>
      </c>
      <c r="F3620" s="352">
        <f t="shared" si="112"/>
        <v>180</v>
      </c>
      <c r="G3620" s="352">
        <f t="shared" si="113"/>
        <v>150</v>
      </c>
      <c r="H3620" s="50"/>
      <c r="I3620" s="50"/>
      <c r="J3620" s="50"/>
      <c r="K3620" s="50"/>
      <c r="L3620" s="50"/>
      <c r="M3620" s="50"/>
      <c r="N3620" s="50"/>
      <c r="O3620" s="50"/>
      <c r="P3620" s="50"/>
      <c r="Q3620" s="50"/>
      <c r="R3620" s="50"/>
      <c r="S3620" s="50"/>
      <c r="T3620" s="50"/>
      <c r="U3620" s="50"/>
      <c r="V3620" s="50"/>
      <c r="W3620" s="50"/>
      <c r="X3620" s="50"/>
      <c r="Y3620" s="50"/>
      <c r="Z3620" s="50"/>
      <c r="AA3620" s="50"/>
      <c r="AB3620" s="50"/>
      <c r="AC3620" s="50"/>
      <c r="AD3620" s="50"/>
      <c r="AE3620" s="50"/>
      <c r="AF3620" s="50"/>
      <c r="AG3620" s="50"/>
      <c r="AH3620" s="50"/>
      <c r="AI3620" s="50"/>
      <c r="AJ3620" s="50"/>
      <c r="AK3620" s="50"/>
      <c r="AL3620" s="50"/>
      <c r="AM3620" s="50"/>
      <c r="AN3620" s="50"/>
      <c r="AO3620" s="50"/>
      <c r="AP3620" s="50"/>
      <c r="AQ3620" s="50"/>
      <c r="AR3620" s="50"/>
      <c r="AS3620" s="50"/>
      <c r="AT3620" s="50"/>
      <c r="AU3620" s="50"/>
      <c r="AV3620" s="50"/>
      <c r="AW3620" s="50"/>
      <c r="AX3620" s="50"/>
      <c r="AY3620" s="50"/>
      <c r="AZ3620" s="50"/>
      <c r="BA3620" s="50"/>
      <c r="BB3620" s="50"/>
      <c r="BC3620" s="50"/>
      <c r="BD3620" s="50"/>
      <c r="BE3620" s="50"/>
      <c r="BF3620" s="50"/>
      <c r="BG3620" s="50"/>
      <c r="BH3620" s="50"/>
      <c r="BI3620" s="50"/>
      <c r="BJ3620" s="50"/>
      <c r="BK3620" s="50"/>
      <c r="BL3620" s="50"/>
      <c r="BM3620" s="50"/>
      <c r="BN3620" s="50"/>
      <c r="BO3620" s="50"/>
      <c r="BP3620" s="50"/>
      <c r="BQ3620" s="50"/>
      <c r="BR3620" s="50"/>
      <c r="BS3620" s="50"/>
      <c r="BT3620" s="50"/>
      <c r="BU3620" s="50"/>
      <c r="BV3620" s="50"/>
      <c r="BW3620" s="50"/>
      <c r="BX3620" s="50"/>
      <c r="BY3620" s="50"/>
      <c r="BZ3620" s="50"/>
      <c r="CA3620" s="50"/>
      <c r="CB3620" s="50"/>
      <c r="CC3620" s="50"/>
      <c r="CD3620" s="50"/>
      <c r="CE3620" s="50"/>
      <c r="CF3620" s="50"/>
      <c r="CG3620" s="50"/>
      <c r="CH3620" s="50"/>
      <c r="CI3620" s="50"/>
      <c r="CJ3620" s="50"/>
      <c r="CK3620" s="50"/>
      <c r="CL3620" s="50"/>
      <c r="CM3620" s="50"/>
      <c r="CN3620" s="50"/>
      <c r="CO3620" s="50"/>
      <c r="CP3620" s="50"/>
      <c r="CQ3620" s="50"/>
      <c r="CR3620" s="50"/>
      <c r="CS3620" s="50"/>
      <c r="CT3620" s="50"/>
      <c r="CU3620" s="50"/>
      <c r="CV3620" s="50"/>
      <c r="CW3620" s="50"/>
      <c r="CX3620" s="50"/>
      <c r="CY3620" s="50"/>
      <c r="CZ3620" s="50"/>
      <c r="DA3620" s="50"/>
      <c r="DB3620" s="50"/>
      <c r="DC3620" s="50"/>
      <c r="DD3620" s="50"/>
      <c r="DE3620" s="50"/>
      <c r="DF3620" s="50"/>
      <c r="DG3620" s="50"/>
    </row>
    <row r="3621" spans="1:111" x14ac:dyDescent="0.2">
      <c r="A3621" s="571"/>
      <c r="B3621" s="571"/>
      <c r="C3621" s="571"/>
      <c r="D3621" s="78" t="s">
        <v>1383</v>
      </c>
      <c r="E3621" s="358">
        <v>300</v>
      </c>
      <c r="F3621" s="352">
        <f t="shared" si="112"/>
        <v>180</v>
      </c>
      <c r="G3621" s="352">
        <f t="shared" si="113"/>
        <v>150</v>
      </c>
      <c r="H3621" s="50"/>
      <c r="I3621" s="50"/>
      <c r="J3621" s="50"/>
      <c r="K3621" s="50"/>
      <c r="L3621" s="50"/>
      <c r="M3621" s="50"/>
      <c r="N3621" s="50"/>
      <c r="O3621" s="50"/>
      <c r="P3621" s="50"/>
      <c r="Q3621" s="50"/>
      <c r="R3621" s="50"/>
      <c r="S3621" s="50"/>
      <c r="T3621" s="50"/>
      <c r="U3621" s="50"/>
      <c r="V3621" s="50"/>
      <c r="W3621" s="50"/>
      <c r="X3621" s="50"/>
      <c r="Y3621" s="50"/>
      <c r="Z3621" s="50"/>
      <c r="AA3621" s="50"/>
      <c r="AB3621" s="50"/>
      <c r="AC3621" s="50"/>
      <c r="AD3621" s="50"/>
      <c r="AE3621" s="50"/>
      <c r="AF3621" s="50"/>
      <c r="AG3621" s="50"/>
      <c r="AH3621" s="50"/>
      <c r="AI3621" s="50"/>
      <c r="AJ3621" s="50"/>
      <c r="AK3621" s="50"/>
      <c r="AL3621" s="50"/>
      <c r="AM3621" s="50"/>
      <c r="AN3621" s="50"/>
      <c r="AO3621" s="50"/>
      <c r="AP3621" s="50"/>
      <c r="AQ3621" s="50"/>
      <c r="AR3621" s="50"/>
      <c r="AS3621" s="50"/>
      <c r="AT3621" s="50"/>
      <c r="AU3621" s="50"/>
      <c r="AV3621" s="50"/>
      <c r="AW3621" s="50"/>
      <c r="AX3621" s="50"/>
      <c r="AY3621" s="50"/>
      <c r="AZ3621" s="50"/>
      <c r="BA3621" s="50"/>
      <c r="BB3621" s="50"/>
      <c r="BC3621" s="50"/>
      <c r="BD3621" s="50"/>
      <c r="BE3621" s="50"/>
      <c r="BF3621" s="50"/>
      <c r="BG3621" s="50"/>
      <c r="BH3621" s="50"/>
      <c r="BI3621" s="50"/>
      <c r="BJ3621" s="50"/>
      <c r="BK3621" s="50"/>
      <c r="BL3621" s="50"/>
      <c r="BM3621" s="50"/>
      <c r="BN3621" s="50"/>
      <c r="BO3621" s="50"/>
      <c r="BP3621" s="50"/>
      <c r="BQ3621" s="50"/>
      <c r="BR3621" s="50"/>
      <c r="BS3621" s="50"/>
      <c r="BT3621" s="50"/>
      <c r="BU3621" s="50"/>
      <c r="BV3621" s="50"/>
      <c r="BW3621" s="50"/>
      <c r="BX3621" s="50"/>
      <c r="BY3621" s="50"/>
      <c r="BZ3621" s="50"/>
      <c r="CA3621" s="50"/>
      <c r="CB3621" s="50"/>
      <c r="CC3621" s="50"/>
      <c r="CD3621" s="50"/>
      <c r="CE3621" s="50"/>
      <c r="CF3621" s="50"/>
      <c r="CG3621" s="50"/>
      <c r="CH3621" s="50"/>
      <c r="CI3621" s="50"/>
      <c r="CJ3621" s="50"/>
      <c r="CK3621" s="50"/>
      <c r="CL3621" s="50"/>
      <c r="CM3621" s="50"/>
      <c r="CN3621" s="50"/>
      <c r="CO3621" s="50"/>
      <c r="CP3621" s="50"/>
      <c r="CQ3621" s="50"/>
      <c r="CR3621" s="50"/>
      <c r="CS3621" s="50"/>
      <c r="CT3621" s="50"/>
      <c r="CU3621" s="50"/>
      <c r="CV3621" s="50"/>
      <c r="CW3621" s="50"/>
      <c r="CX3621" s="50"/>
      <c r="CY3621" s="50"/>
      <c r="CZ3621" s="50"/>
      <c r="DA3621" s="50"/>
      <c r="DB3621" s="50"/>
      <c r="DC3621" s="50"/>
      <c r="DD3621" s="50"/>
      <c r="DE3621" s="50"/>
      <c r="DF3621" s="50"/>
      <c r="DG3621" s="50"/>
    </row>
    <row r="3622" spans="1:111" x14ac:dyDescent="0.2">
      <c r="A3622" s="572"/>
      <c r="B3622" s="572"/>
      <c r="C3622" s="572"/>
      <c r="D3622" s="78" t="s">
        <v>1384</v>
      </c>
      <c r="E3622" s="358">
        <v>300</v>
      </c>
      <c r="F3622" s="352">
        <f t="shared" si="112"/>
        <v>180</v>
      </c>
      <c r="G3622" s="352">
        <f t="shared" si="113"/>
        <v>150</v>
      </c>
      <c r="H3622" s="50"/>
      <c r="I3622" s="50"/>
      <c r="J3622" s="50"/>
      <c r="K3622" s="50"/>
      <c r="L3622" s="50"/>
      <c r="M3622" s="50"/>
      <c r="N3622" s="50"/>
      <c r="O3622" s="50"/>
      <c r="P3622" s="50"/>
      <c r="Q3622" s="50"/>
      <c r="R3622" s="50"/>
      <c r="S3622" s="50"/>
      <c r="T3622" s="50"/>
      <c r="U3622" s="50"/>
      <c r="V3622" s="50"/>
      <c r="W3622" s="50"/>
      <c r="X3622" s="50"/>
      <c r="Y3622" s="50"/>
      <c r="Z3622" s="50"/>
      <c r="AA3622" s="50"/>
      <c r="AB3622" s="50"/>
      <c r="AC3622" s="50"/>
      <c r="AD3622" s="50"/>
      <c r="AE3622" s="50"/>
      <c r="AF3622" s="50"/>
      <c r="AG3622" s="50"/>
      <c r="AH3622" s="50"/>
      <c r="AI3622" s="50"/>
      <c r="AJ3622" s="50"/>
      <c r="AK3622" s="50"/>
      <c r="AL3622" s="50"/>
      <c r="AM3622" s="50"/>
      <c r="AN3622" s="50"/>
      <c r="AO3622" s="50"/>
      <c r="AP3622" s="50"/>
      <c r="AQ3622" s="50"/>
      <c r="AR3622" s="50"/>
      <c r="AS3622" s="50"/>
      <c r="AT3622" s="50"/>
      <c r="AU3622" s="50"/>
      <c r="AV3622" s="50"/>
      <c r="AW3622" s="50"/>
      <c r="AX3622" s="50"/>
      <c r="AY3622" s="50"/>
      <c r="AZ3622" s="50"/>
      <c r="BA3622" s="50"/>
      <c r="BB3622" s="50"/>
      <c r="BC3622" s="50"/>
      <c r="BD3622" s="50"/>
      <c r="BE3622" s="50"/>
      <c r="BF3622" s="50"/>
      <c r="BG3622" s="50"/>
      <c r="BH3622" s="50"/>
      <c r="BI3622" s="50"/>
      <c r="BJ3622" s="50"/>
      <c r="BK3622" s="50"/>
      <c r="BL3622" s="50"/>
      <c r="BM3622" s="50"/>
      <c r="BN3622" s="50"/>
      <c r="BO3622" s="50"/>
      <c r="BP3622" s="50"/>
      <c r="BQ3622" s="50"/>
      <c r="BR3622" s="50"/>
      <c r="BS3622" s="50"/>
      <c r="BT3622" s="50"/>
      <c r="BU3622" s="50"/>
      <c r="BV3622" s="50"/>
      <c r="BW3622" s="50"/>
      <c r="BX3622" s="50"/>
      <c r="BY3622" s="50"/>
      <c r="BZ3622" s="50"/>
      <c r="CA3622" s="50"/>
      <c r="CB3622" s="50"/>
      <c r="CC3622" s="50"/>
      <c r="CD3622" s="50"/>
      <c r="CE3622" s="50"/>
      <c r="CF3622" s="50"/>
      <c r="CG3622" s="50"/>
      <c r="CH3622" s="50"/>
      <c r="CI3622" s="50"/>
      <c r="CJ3622" s="50"/>
      <c r="CK3622" s="50"/>
      <c r="CL3622" s="50"/>
      <c r="CM3622" s="50"/>
      <c r="CN3622" s="50"/>
      <c r="CO3622" s="50"/>
      <c r="CP3622" s="50"/>
      <c r="CQ3622" s="50"/>
      <c r="CR3622" s="50"/>
      <c r="CS3622" s="50"/>
      <c r="CT3622" s="50"/>
      <c r="CU3622" s="50"/>
      <c r="CV3622" s="50"/>
      <c r="CW3622" s="50"/>
      <c r="CX3622" s="50"/>
      <c r="CY3622" s="50"/>
      <c r="CZ3622" s="50"/>
      <c r="DA3622" s="50"/>
      <c r="DB3622" s="50"/>
      <c r="DC3622" s="50"/>
      <c r="DD3622" s="50"/>
      <c r="DE3622" s="50"/>
      <c r="DF3622" s="50"/>
      <c r="DG3622" s="50"/>
    </row>
    <row r="3623" spans="1:111" x14ac:dyDescent="0.2">
      <c r="A3623" s="624" t="s">
        <v>1375</v>
      </c>
      <c r="B3623" s="624" t="s">
        <v>1385</v>
      </c>
      <c r="C3623" s="624"/>
      <c r="D3623" s="75" t="s">
        <v>1386</v>
      </c>
      <c r="E3623" s="358">
        <v>0</v>
      </c>
      <c r="F3623" s="352">
        <f t="shared" si="112"/>
        <v>0</v>
      </c>
      <c r="G3623" s="352">
        <f t="shared" si="113"/>
        <v>0</v>
      </c>
      <c r="H3623" s="50"/>
      <c r="I3623" s="50"/>
      <c r="J3623" s="50"/>
      <c r="K3623" s="50"/>
      <c r="L3623" s="50"/>
      <c r="M3623" s="50"/>
      <c r="N3623" s="50"/>
      <c r="O3623" s="50"/>
      <c r="P3623" s="50"/>
      <c r="Q3623" s="50"/>
      <c r="R3623" s="50"/>
      <c r="S3623" s="50"/>
      <c r="T3623" s="50"/>
      <c r="U3623" s="50"/>
      <c r="V3623" s="50"/>
      <c r="W3623" s="50"/>
      <c r="X3623" s="50"/>
      <c r="Y3623" s="50"/>
      <c r="Z3623" s="50"/>
      <c r="AA3623" s="50"/>
      <c r="AB3623" s="50"/>
      <c r="AC3623" s="50"/>
      <c r="AD3623" s="50"/>
      <c r="AE3623" s="50"/>
      <c r="AF3623" s="50"/>
      <c r="AG3623" s="50"/>
      <c r="AH3623" s="50"/>
      <c r="AI3623" s="50"/>
      <c r="AJ3623" s="50"/>
      <c r="AK3623" s="50"/>
      <c r="AL3623" s="50"/>
      <c r="AM3623" s="50"/>
      <c r="AN3623" s="50"/>
      <c r="AO3623" s="50"/>
      <c r="AP3623" s="50"/>
      <c r="AQ3623" s="50"/>
      <c r="AR3623" s="50"/>
      <c r="AS3623" s="50"/>
      <c r="AT3623" s="50"/>
      <c r="AU3623" s="50"/>
      <c r="AV3623" s="50"/>
      <c r="AW3623" s="50"/>
      <c r="AX3623" s="50"/>
      <c r="AY3623" s="50"/>
      <c r="AZ3623" s="50"/>
      <c r="BA3623" s="50"/>
      <c r="BB3623" s="50"/>
      <c r="BC3623" s="50"/>
      <c r="BD3623" s="50"/>
      <c r="BE3623" s="50"/>
      <c r="BF3623" s="50"/>
      <c r="BG3623" s="50"/>
      <c r="BH3623" s="50"/>
      <c r="BI3623" s="50"/>
      <c r="BJ3623" s="50"/>
      <c r="BK3623" s="50"/>
      <c r="BL3623" s="50"/>
      <c r="BM3623" s="50"/>
      <c r="BN3623" s="50"/>
      <c r="BO3623" s="50"/>
      <c r="BP3623" s="50"/>
      <c r="BQ3623" s="50"/>
      <c r="BR3623" s="50"/>
      <c r="BS3623" s="50"/>
      <c r="BT3623" s="50"/>
      <c r="BU3623" s="50"/>
      <c r="BV3623" s="50"/>
      <c r="BW3623" s="50"/>
      <c r="BX3623" s="50"/>
      <c r="BY3623" s="50"/>
      <c r="BZ3623" s="50"/>
      <c r="CA3623" s="50"/>
      <c r="CB3623" s="50"/>
      <c r="CC3623" s="50"/>
      <c r="CD3623" s="50"/>
      <c r="CE3623" s="50"/>
      <c r="CF3623" s="50"/>
      <c r="CG3623" s="50"/>
      <c r="CH3623" s="50"/>
      <c r="CI3623" s="50"/>
      <c r="CJ3623" s="50"/>
      <c r="CK3623" s="50"/>
      <c r="CL3623" s="50"/>
      <c r="CM3623" s="50"/>
      <c r="CN3623" s="50"/>
      <c r="CO3623" s="50"/>
      <c r="CP3623" s="50"/>
      <c r="CQ3623" s="50"/>
      <c r="CR3623" s="50"/>
      <c r="CS3623" s="50"/>
      <c r="CT3623" s="50"/>
      <c r="CU3623" s="50"/>
      <c r="CV3623" s="50"/>
      <c r="CW3623" s="50"/>
      <c r="CX3623" s="50"/>
      <c r="CY3623" s="50"/>
      <c r="CZ3623" s="50"/>
      <c r="DA3623" s="50"/>
      <c r="DB3623" s="50"/>
      <c r="DC3623" s="50"/>
      <c r="DD3623" s="50"/>
      <c r="DE3623" s="50"/>
      <c r="DF3623" s="50"/>
      <c r="DG3623" s="50"/>
    </row>
    <row r="3624" spans="1:111" x14ac:dyDescent="0.2">
      <c r="A3624" s="625"/>
      <c r="B3624" s="625"/>
      <c r="C3624" s="625"/>
      <c r="D3624" s="78" t="s">
        <v>1387</v>
      </c>
      <c r="E3624" s="358">
        <v>400</v>
      </c>
      <c r="F3624" s="352">
        <f t="shared" si="112"/>
        <v>240</v>
      </c>
      <c r="G3624" s="352">
        <f t="shared" si="113"/>
        <v>200</v>
      </c>
      <c r="H3624" s="50"/>
      <c r="I3624" s="50"/>
      <c r="J3624" s="50"/>
      <c r="K3624" s="50"/>
      <c r="L3624" s="50"/>
      <c r="M3624" s="50"/>
      <c r="N3624" s="50"/>
      <c r="O3624" s="50"/>
      <c r="P3624" s="50"/>
      <c r="Q3624" s="50"/>
      <c r="R3624" s="50"/>
      <c r="S3624" s="50"/>
      <c r="T3624" s="50"/>
      <c r="U3624" s="50"/>
      <c r="V3624" s="50"/>
      <c r="W3624" s="50"/>
      <c r="X3624" s="50"/>
      <c r="Y3624" s="50"/>
      <c r="Z3624" s="50"/>
      <c r="AA3624" s="50"/>
      <c r="AB3624" s="50"/>
      <c r="AC3624" s="50"/>
      <c r="AD3624" s="50"/>
      <c r="AE3624" s="50"/>
      <c r="AF3624" s="50"/>
      <c r="AG3624" s="50"/>
      <c r="AH3624" s="50"/>
      <c r="AI3624" s="50"/>
      <c r="AJ3624" s="50"/>
      <c r="AK3624" s="50"/>
      <c r="AL3624" s="50"/>
      <c r="AM3624" s="50"/>
      <c r="AN3624" s="50"/>
      <c r="AO3624" s="50"/>
      <c r="AP3624" s="50"/>
      <c r="AQ3624" s="50"/>
      <c r="AR3624" s="50"/>
      <c r="AS3624" s="50"/>
      <c r="AT3624" s="50"/>
      <c r="AU3624" s="50"/>
      <c r="AV3624" s="50"/>
      <c r="AW3624" s="50"/>
      <c r="AX3624" s="50"/>
      <c r="AY3624" s="50"/>
      <c r="AZ3624" s="50"/>
      <c r="BA3624" s="50"/>
      <c r="BB3624" s="50"/>
      <c r="BC3624" s="50"/>
      <c r="BD3624" s="50"/>
      <c r="BE3624" s="50"/>
      <c r="BF3624" s="50"/>
      <c r="BG3624" s="50"/>
      <c r="BH3624" s="50"/>
      <c r="BI3624" s="50"/>
      <c r="BJ3624" s="50"/>
      <c r="BK3624" s="50"/>
      <c r="BL3624" s="50"/>
      <c r="BM3624" s="50"/>
      <c r="BN3624" s="50"/>
      <c r="BO3624" s="50"/>
      <c r="BP3624" s="50"/>
      <c r="BQ3624" s="50"/>
      <c r="BR3624" s="50"/>
      <c r="BS3624" s="50"/>
      <c r="BT3624" s="50"/>
      <c r="BU3624" s="50"/>
      <c r="BV3624" s="50"/>
      <c r="BW3624" s="50"/>
      <c r="BX3624" s="50"/>
      <c r="BY3624" s="50"/>
      <c r="BZ3624" s="50"/>
      <c r="CA3624" s="50"/>
      <c r="CB3624" s="50"/>
      <c r="CC3624" s="50"/>
      <c r="CD3624" s="50"/>
      <c r="CE3624" s="50"/>
      <c r="CF3624" s="50"/>
      <c r="CG3624" s="50"/>
      <c r="CH3624" s="50"/>
      <c r="CI3624" s="50"/>
      <c r="CJ3624" s="50"/>
      <c r="CK3624" s="50"/>
      <c r="CL3624" s="50"/>
      <c r="CM3624" s="50"/>
      <c r="CN3624" s="50"/>
      <c r="CO3624" s="50"/>
      <c r="CP3624" s="50"/>
      <c r="CQ3624" s="50"/>
      <c r="CR3624" s="50"/>
      <c r="CS3624" s="50"/>
      <c r="CT3624" s="50"/>
      <c r="CU3624" s="50"/>
      <c r="CV3624" s="50"/>
      <c r="CW3624" s="50"/>
      <c r="CX3624" s="50"/>
      <c r="CY3624" s="50"/>
      <c r="CZ3624" s="50"/>
      <c r="DA3624" s="50"/>
      <c r="DB3624" s="50"/>
      <c r="DC3624" s="50"/>
      <c r="DD3624" s="50"/>
      <c r="DE3624" s="50"/>
      <c r="DF3624" s="50"/>
      <c r="DG3624" s="50"/>
    </row>
    <row r="3625" spans="1:111" x14ac:dyDescent="0.2">
      <c r="A3625" s="625"/>
      <c r="B3625" s="625"/>
      <c r="C3625" s="625"/>
      <c r="D3625" s="78" t="s">
        <v>1388</v>
      </c>
      <c r="E3625" s="358">
        <v>400</v>
      </c>
      <c r="F3625" s="352">
        <f t="shared" si="112"/>
        <v>240</v>
      </c>
      <c r="G3625" s="352">
        <f t="shared" si="113"/>
        <v>200</v>
      </c>
      <c r="H3625" s="50"/>
      <c r="I3625" s="50"/>
      <c r="J3625" s="50"/>
      <c r="K3625" s="50"/>
      <c r="L3625" s="50"/>
      <c r="M3625" s="50"/>
      <c r="N3625" s="50"/>
      <c r="O3625" s="50"/>
      <c r="P3625" s="50"/>
      <c r="Q3625" s="50"/>
      <c r="R3625" s="50"/>
      <c r="S3625" s="50"/>
      <c r="T3625" s="50"/>
      <c r="U3625" s="50"/>
      <c r="V3625" s="50"/>
      <c r="W3625" s="50"/>
      <c r="X3625" s="50"/>
      <c r="Y3625" s="50"/>
      <c r="Z3625" s="50"/>
      <c r="AA3625" s="50"/>
      <c r="AB3625" s="50"/>
      <c r="AC3625" s="50"/>
      <c r="AD3625" s="50"/>
      <c r="AE3625" s="50"/>
      <c r="AF3625" s="50"/>
      <c r="AG3625" s="50"/>
      <c r="AH3625" s="50"/>
      <c r="AI3625" s="50"/>
      <c r="AJ3625" s="50"/>
      <c r="AK3625" s="50"/>
      <c r="AL3625" s="50"/>
      <c r="AM3625" s="50"/>
      <c r="AN3625" s="50"/>
      <c r="AO3625" s="50"/>
      <c r="AP3625" s="50"/>
      <c r="AQ3625" s="50"/>
      <c r="AR3625" s="50"/>
      <c r="AS3625" s="50"/>
      <c r="AT3625" s="50"/>
      <c r="AU3625" s="50"/>
      <c r="AV3625" s="50"/>
      <c r="AW3625" s="50"/>
      <c r="AX3625" s="50"/>
      <c r="AY3625" s="50"/>
      <c r="AZ3625" s="50"/>
      <c r="BA3625" s="50"/>
      <c r="BB3625" s="50"/>
      <c r="BC3625" s="50"/>
      <c r="BD3625" s="50"/>
      <c r="BE3625" s="50"/>
      <c r="BF3625" s="50"/>
      <c r="BG3625" s="50"/>
      <c r="BH3625" s="50"/>
      <c r="BI3625" s="50"/>
      <c r="BJ3625" s="50"/>
      <c r="BK3625" s="50"/>
      <c r="BL3625" s="50"/>
      <c r="BM3625" s="50"/>
      <c r="BN3625" s="50"/>
      <c r="BO3625" s="50"/>
      <c r="BP3625" s="50"/>
      <c r="BQ3625" s="50"/>
      <c r="BR3625" s="50"/>
      <c r="BS3625" s="50"/>
      <c r="BT3625" s="50"/>
      <c r="BU3625" s="50"/>
      <c r="BV3625" s="50"/>
      <c r="BW3625" s="50"/>
      <c r="BX3625" s="50"/>
      <c r="BY3625" s="50"/>
      <c r="BZ3625" s="50"/>
      <c r="CA3625" s="50"/>
      <c r="CB3625" s="50"/>
      <c r="CC3625" s="50"/>
      <c r="CD3625" s="50"/>
      <c r="CE3625" s="50"/>
      <c r="CF3625" s="50"/>
      <c r="CG3625" s="50"/>
      <c r="CH3625" s="50"/>
      <c r="CI3625" s="50"/>
      <c r="CJ3625" s="50"/>
      <c r="CK3625" s="50"/>
      <c r="CL3625" s="50"/>
      <c r="CM3625" s="50"/>
      <c r="CN3625" s="50"/>
      <c r="CO3625" s="50"/>
      <c r="CP3625" s="50"/>
      <c r="CQ3625" s="50"/>
      <c r="CR3625" s="50"/>
      <c r="CS3625" s="50"/>
      <c r="CT3625" s="50"/>
      <c r="CU3625" s="50"/>
      <c r="CV3625" s="50"/>
      <c r="CW3625" s="50"/>
      <c r="CX3625" s="50"/>
      <c r="CY3625" s="50"/>
      <c r="CZ3625" s="50"/>
      <c r="DA3625" s="50"/>
      <c r="DB3625" s="50"/>
      <c r="DC3625" s="50"/>
      <c r="DD3625" s="50"/>
      <c r="DE3625" s="50"/>
      <c r="DF3625" s="50"/>
      <c r="DG3625" s="50"/>
    </row>
    <row r="3626" spans="1:111" x14ac:dyDescent="0.2">
      <c r="A3626" s="625"/>
      <c r="B3626" s="625"/>
      <c r="C3626" s="625"/>
      <c r="D3626" s="78" t="s">
        <v>1389</v>
      </c>
      <c r="E3626" s="358">
        <v>700</v>
      </c>
      <c r="F3626" s="352">
        <f t="shared" si="112"/>
        <v>420</v>
      </c>
      <c r="G3626" s="352">
        <f t="shared" si="113"/>
        <v>350</v>
      </c>
      <c r="H3626" s="50"/>
      <c r="I3626" s="50"/>
      <c r="J3626" s="50"/>
      <c r="K3626" s="50"/>
      <c r="L3626" s="50"/>
      <c r="M3626" s="50"/>
      <c r="N3626" s="50"/>
      <c r="O3626" s="50"/>
      <c r="P3626" s="50"/>
      <c r="Q3626" s="50"/>
      <c r="R3626" s="50"/>
      <c r="S3626" s="50"/>
      <c r="T3626" s="50"/>
      <c r="U3626" s="50"/>
      <c r="V3626" s="50"/>
      <c r="W3626" s="50"/>
      <c r="X3626" s="50"/>
      <c r="Y3626" s="50"/>
      <c r="Z3626" s="50"/>
      <c r="AA3626" s="50"/>
      <c r="AB3626" s="50"/>
      <c r="AC3626" s="50"/>
      <c r="AD3626" s="50"/>
      <c r="AE3626" s="50"/>
      <c r="AF3626" s="50"/>
      <c r="AG3626" s="50"/>
      <c r="AH3626" s="50"/>
      <c r="AI3626" s="50"/>
      <c r="AJ3626" s="50"/>
      <c r="AK3626" s="50"/>
      <c r="AL3626" s="50"/>
      <c r="AM3626" s="50"/>
      <c r="AN3626" s="50"/>
      <c r="AO3626" s="50"/>
      <c r="AP3626" s="50"/>
      <c r="AQ3626" s="50"/>
      <c r="AR3626" s="50"/>
      <c r="AS3626" s="50"/>
      <c r="AT3626" s="50"/>
      <c r="AU3626" s="50"/>
      <c r="AV3626" s="50"/>
      <c r="AW3626" s="50"/>
      <c r="AX3626" s="50"/>
      <c r="AY3626" s="50"/>
      <c r="AZ3626" s="50"/>
      <c r="BA3626" s="50"/>
      <c r="BB3626" s="50"/>
      <c r="BC3626" s="50"/>
      <c r="BD3626" s="50"/>
      <c r="BE3626" s="50"/>
      <c r="BF3626" s="50"/>
      <c r="BG3626" s="50"/>
      <c r="BH3626" s="50"/>
      <c r="BI3626" s="50"/>
      <c r="BJ3626" s="50"/>
      <c r="BK3626" s="50"/>
      <c r="BL3626" s="50"/>
      <c r="BM3626" s="50"/>
      <c r="BN3626" s="50"/>
      <c r="BO3626" s="50"/>
      <c r="BP3626" s="50"/>
      <c r="BQ3626" s="50"/>
      <c r="BR3626" s="50"/>
      <c r="BS3626" s="50"/>
      <c r="BT3626" s="50"/>
      <c r="BU3626" s="50"/>
      <c r="BV3626" s="50"/>
      <c r="BW3626" s="50"/>
      <c r="BX3626" s="50"/>
      <c r="BY3626" s="50"/>
      <c r="BZ3626" s="50"/>
      <c r="CA3626" s="50"/>
      <c r="CB3626" s="50"/>
      <c r="CC3626" s="50"/>
      <c r="CD3626" s="50"/>
      <c r="CE3626" s="50"/>
      <c r="CF3626" s="50"/>
      <c r="CG3626" s="50"/>
      <c r="CH3626" s="50"/>
      <c r="CI3626" s="50"/>
      <c r="CJ3626" s="50"/>
      <c r="CK3626" s="50"/>
      <c r="CL3626" s="50"/>
      <c r="CM3626" s="50"/>
      <c r="CN3626" s="50"/>
      <c r="CO3626" s="50"/>
      <c r="CP3626" s="50"/>
      <c r="CQ3626" s="50"/>
      <c r="CR3626" s="50"/>
      <c r="CS3626" s="50"/>
      <c r="CT3626" s="50"/>
      <c r="CU3626" s="50"/>
      <c r="CV3626" s="50"/>
      <c r="CW3626" s="50"/>
      <c r="CX3626" s="50"/>
      <c r="CY3626" s="50"/>
      <c r="CZ3626" s="50"/>
      <c r="DA3626" s="50"/>
      <c r="DB3626" s="50"/>
      <c r="DC3626" s="50"/>
      <c r="DD3626" s="50"/>
      <c r="DE3626" s="50"/>
      <c r="DF3626" s="50"/>
      <c r="DG3626" s="50"/>
    </row>
    <row r="3627" spans="1:111" x14ac:dyDescent="0.2">
      <c r="A3627" s="625"/>
      <c r="B3627" s="625"/>
      <c r="C3627" s="625"/>
      <c r="D3627" s="78" t="s">
        <v>1390</v>
      </c>
      <c r="E3627" s="358">
        <v>400</v>
      </c>
      <c r="F3627" s="352">
        <f t="shared" si="112"/>
        <v>240</v>
      </c>
      <c r="G3627" s="352">
        <f t="shared" si="113"/>
        <v>200</v>
      </c>
      <c r="H3627" s="50"/>
      <c r="I3627" s="50"/>
      <c r="J3627" s="50"/>
      <c r="K3627" s="50"/>
      <c r="L3627" s="50"/>
      <c r="M3627" s="50"/>
      <c r="N3627" s="50"/>
      <c r="O3627" s="50"/>
      <c r="P3627" s="50"/>
      <c r="Q3627" s="50"/>
      <c r="R3627" s="50"/>
      <c r="S3627" s="50"/>
      <c r="T3627" s="50"/>
      <c r="U3627" s="50"/>
      <c r="V3627" s="50"/>
      <c r="W3627" s="50"/>
      <c r="X3627" s="50"/>
      <c r="Y3627" s="50"/>
      <c r="Z3627" s="50"/>
      <c r="AA3627" s="50"/>
      <c r="AB3627" s="50"/>
      <c r="AC3627" s="50"/>
      <c r="AD3627" s="50"/>
      <c r="AE3627" s="50"/>
      <c r="AF3627" s="50"/>
      <c r="AG3627" s="50"/>
      <c r="AH3627" s="50"/>
      <c r="AI3627" s="50"/>
      <c r="AJ3627" s="50"/>
      <c r="AK3627" s="50"/>
      <c r="AL3627" s="50"/>
      <c r="AM3627" s="50"/>
      <c r="AN3627" s="50"/>
      <c r="AO3627" s="50"/>
      <c r="AP3627" s="50"/>
      <c r="AQ3627" s="50"/>
      <c r="AR3627" s="50"/>
      <c r="AS3627" s="50"/>
      <c r="AT3627" s="50"/>
      <c r="AU3627" s="50"/>
      <c r="AV3627" s="50"/>
      <c r="AW3627" s="50"/>
      <c r="AX3627" s="50"/>
      <c r="AY3627" s="50"/>
      <c r="AZ3627" s="50"/>
      <c r="BA3627" s="50"/>
      <c r="BB3627" s="50"/>
      <c r="BC3627" s="50"/>
      <c r="BD3627" s="50"/>
      <c r="BE3627" s="50"/>
      <c r="BF3627" s="50"/>
      <c r="BG3627" s="50"/>
      <c r="BH3627" s="50"/>
      <c r="BI3627" s="50"/>
      <c r="BJ3627" s="50"/>
      <c r="BK3627" s="50"/>
      <c r="BL3627" s="50"/>
      <c r="BM3627" s="50"/>
      <c r="BN3627" s="50"/>
      <c r="BO3627" s="50"/>
      <c r="BP3627" s="50"/>
      <c r="BQ3627" s="50"/>
      <c r="BR3627" s="50"/>
      <c r="BS3627" s="50"/>
      <c r="BT3627" s="50"/>
      <c r="BU3627" s="50"/>
      <c r="BV3627" s="50"/>
      <c r="BW3627" s="50"/>
      <c r="BX3627" s="50"/>
      <c r="BY3627" s="50"/>
      <c r="BZ3627" s="50"/>
      <c r="CA3627" s="50"/>
      <c r="CB3627" s="50"/>
      <c r="CC3627" s="50"/>
      <c r="CD3627" s="50"/>
      <c r="CE3627" s="50"/>
      <c r="CF3627" s="50"/>
      <c r="CG3627" s="50"/>
      <c r="CH3627" s="50"/>
      <c r="CI3627" s="50"/>
      <c r="CJ3627" s="50"/>
      <c r="CK3627" s="50"/>
      <c r="CL3627" s="50"/>
      <c r="CM3627" s="50"/>
      <c r="CN3627" s="50"/>
      <c r="CO3627" s="50"/>
      <c r="CP3627" s="50"/>
      <c r="CQ3627" s="50"/>
      <c r="CR3627" s="50"/>
      <c r="CS3627" s="50"/>
      <c r="CT3627" s="50"/>
      <c r="CU3627" s="50"/>
      <c r="CV3627" s="50"/>
      <c r="CW3627" s="50"/>
      <c r="CX3627" s="50"/>
      <c r="CY3627" s="50"/>
      <c r="CZ3627" s="50"/>
      <c r="DA3627" s="50"/>
      <c r="DB3627" s="50"/>
      <c r="DC3627" s="50"/>
      <c r="DD3627" s="50"/>
      <c r="DE3627" s="50"/>
      <c r="DF3627" s="50"/>
      <c r="DG3627" s="50"/>
    </row>
    <row r="3628" spans="1:111" x14ac:dyDescent="0.2">
      <c r="A3628" s="625"/>
      <c r="B3628" s="625"/>
      <c r="C3628" s="625"/>
      <c r="D3628" s="78" t="s">
        <v>1391</v>
      </c>
      <c r="E3628" s="358">
        <v>700</v>
      </c>
      <c r="F3628" s="352">
        <f t="shared" si="112"/>
        <v>420</v>
      </c>
      <c r="G3628" s="352">
        <f t="shared" si="113"/>
        <v>350</v>
      </c>
      <c r="H3628" s="50"/>
      <c r="I3628" s="50"/>
      <c r="J3628" s="50"/>
      <c r="K3628" s="50"/>
      <c r="L3628" s="50"/>
      <c r="M3628" s="50"/>
      <c r="N3628" s="50"/>
      <c r="O3628" s="50"/>
      <c r="P3628" s="50"/>
      <c r="Q3628" s="50"/>
      <c r="R3628" s="50"/>
      <c r="S3628" s="50"/>
      <c r="T3628" s="50"/>
      <c r="U3628" s="50"/>
      <c r="V3628" s="50"/>
      <c r="W3628" s="50"/>
      <c r="X3628" s="50"/>
      <c r="Y3628" s="50"/>
      <c r="Z3628" s="50"/>
      <c r="AA3628" s="50"/>
      <c r="AB3628" s="50"/>
      <c r="AC3628" s="50"/>
      <c r="AD3628" s="50"/>
      <c r="AE3628" s="50"/>
      <c r="AF3628" s="50"/>
      <c r="AG3628" s="50"/>
      <c r="AH3628" s="50"/>
      <c r="AI3628" s="50"/>
      <c r="AJ3628" s="50"/>
      <c r="AK3628" s="50"/>
      <c r="AL3628" s="50"/>
      <c r="AM3628" s="50"/>
      <c r="AN3628" s="50"/>
      <c r="AO3628" s="50"/>
      <c r="AP3628" s="50"/>
      <c r="AQ3628" s="50"/>
      <c r="AR3628" s="50"/>
      <c r="AS3628" s="50"/>
      <c r="AT3628" s="50"/>
      <c r="AU3628" s="50"/>
      <c r="AV3628" s="50"/>
      <c r="AW3628" s="50"/>
      <c r="AX3628" s="50"/>
      <c r="AY3628" s="50"/>
      <c r="AZ3628" s="50"/>
      <c r="BA3628" s="50"/>
      <c r="BB3628" s="50"/>
      <c r="BC3628" s="50"/>
      <c r="BD3628" s="50"/>
      <c r="BE3628" s="50"/>
      <c r="BF3628" s="50"/>
      <c r="BG3628" s="50"/>
      <c r="BH3628" s="50"/>
      <c r="BI3628" s="50"/>
      <c r="BJ3628" s="50"/>
      <c r="BK3628" s="50"/>
      <c r="BL3628" s="50"/>
      <c r="BM3628" s="50"/>
      <c r="BN3628" s="50"/>
      <c r="BO3628" s="50"/>
      <c r="BP3628" s="50"/>
      <c r="BQ3628" s="50"/>
      <c r="BR3628" s="50"/>
      <c r="BS3628" s="50"/>
      <c r="BT3628" s="50"/>
      <c r="BU3628" s="50"/>
      <c r="BV3628" s="50"/>
      <c r="BW3628" s="50"/>
      <c r="BX3628" s="50"/>
      <c r="BY3628" s="50"/>
      <c r="BZ3628" s="50"/>
      <c r="CA3628" s="50"/>
      <c r="CB3628" s="50"/>
      <c r="CC3628" s="50"/>
      <c r="CD3628" s="50"/>
      <c r="CE3628" s="50"/>
      <c r="CF3628" s="50"/>
      <c r="CG3628" s="50"/>
      <c r="CH3628" s="50"/>
      <c r="CI3628" s="50"/>
      <c r="CJ3628" s="50"/>
      <c r="CK3628" s="50"/>
      <c r="CL3628" s="50"/>
      <c r="CM3628" s="50"/>
      <c r="CN3628" s="50"/>
      <c r="CO3628" s="50"/>
      <c r="CP3628" s="50"/>
      <c r="CQ3628" s="50"/>
      <c r="CR3628" s="50"/>
      <c r="CS3628" s="50"/>
      <c r="CT3628" s="50"/>
      <c r="CU3628" s="50"/>
      <c r="CV3628" s="50"/>
      <c r="CW3628" s="50"/>
      <c r="CX3628" s="50"/>
      <c r="CY3628" s="50"/>
      <c r="CZ3628" s="50"/>
      <c r="DA3628" s="50"/>
      <c r="DB3628" s="50"/>
      <c r="DC3628" s="50"/>
      <c r="DD3628" s="50"/>
      <c r="DE3628" s="50"/>
      <c r="DF3628" s="50"/>
      <c r="DG3628" s="50"/>
    </row>
    <row r="3629" spans="1:111" x14ac:dyDescent="0.2">
      <c r="A3629" s="625"/>
      <c r="B3629" s="625"/>
      <c r="C3629" s="625"/>
      <c r="D3629" s="78" t="s">
        <v>1392</v>
      </c>
      <c r="E3629" s="358">
        <v>400</v>
      </c>
      <c r="F3629" s="352">
        <f t="shared" si="112"/>
        <v>240</v>
      </c>
      <c r="G3629" s="352">
        <f t="shared" si="113"/>
        <v>200</v>
      </c>
      <c r="H3629" s="50"/>
      <c r="I3629" s="50"/>
      <c r="J3629" s="50"/>
      <c r="K3629" s="50"/>
      <c r="L3629" s="50"/>
      <c r="M3629" s="50"/>
      <c r="N3629" s="50"/>
      <c r="O3629" s="50"/>
      <c r="P3629" s="50"/>
      <c r="Q3629" s="50"/>
      <c r="R3629" s="50"/>
      <c r="S3629" s="50"/>
      <c r="T3629" s="50"/>
      <c r="U3629" s="50"/>
      <c r="V3629" s="50"/>
      <c r="W3629" s="50"/>
      <c r="X3629" s="50"/>
      <c r="Y3629" s="50"/>
      <c r="Z3629" s="50"/>
      <c r="AA3629" s="50"/>
      <c r="AB3629" s="50"/>
      <c r="AC3629" s="50"/>
      <c r="AD3629" s="50"/>
      <c r="AE3629" s="50"/>
      <c r="AF3629" s="50"/>
      <c r="AG3629" s="50"/>
      <c r="AH3629" s="50"/>
      <c r="AI3629" s="50"/>
      <c r="AJ3629" s="50"/>
      <c r="AK3629" s="50"/>
      <c r="AL3629" s="50"/>
      <c r="AM3629" s="50"/>
      <c r="AN3629" s="50"/>
      <c r="AO3629" s="50"/>
      <c r="AP3629" s="50"/>
      <c r="AQ3629" s="50"/>
      <c r="AR3629" s="50"/>
      <c r="AS3629" s="50"/>
      <c r="AT3629" s="50"/>
      <c r="AU3629" s="50"/>
      <c r="AV3629" s="50"/>
      <c r="AW3629" s="50"/>
      <c r="AX3629" s="50"/>
      <c r="AY3629" s="50"/>
      <c r="AZ3629" s="50"/>
      <c r="BA3629" s="50"/>
      <c r="BB3629" s="50"/>
      <c r="BC3629" s="50"/>
      <c r="BD3629" s="50"/>
      <c r="BE3629" s="50"/>
      <c r="BF3629" s="50"/>
      <c r="BG3629" s="50"/>
      <c r="BH3629" s="50"/>
      <c r="BI3629" s="50"/>
      <c r="BJ3629" s="50"/>
      <c r="BK3629" s="50"/>
      <c r="BL3629" s="50"/>
      <c r="BM3629" s="50"/>
      <c r="BN3629" s="50"/>
      <c r="BO3629" s="50"/>
      <c r="BP3629" s="50"/>
      <c r="BQ3629" s="50"/>
      <c r="BR3629" s="50"/>
      <c r="BS3629" s="50"/>
      <c r="BT3629" s="50"/>
      <c r="BU3629" s="50"/>
      <c r="BV3629" s="50"/>
      <c r="BW3629" s="50"/>
      <c r="BX3629" s="50"/>
      <c r="BY3629" s="50"/>
      <c r="BZ3629" s="50"/>
      <c r="CA3629" s="50"/>
      <c r="CB3629" s="50"/>
      <c r="CC3629" s="50"/>
      <c r="CD3629" s="50"/>
      <c r="CE3629" s="50"/>
      <c r="CF3629" s="50"/>
      <c r="CG3629" s="50"/>
      <c r="CH3629" s="50"/>
      <c r="CI3629" s="50"/>
      <c r="CJ3629" s="50"/>
      <c r="CK3629" s="50"/>
      <c r="CL3629" s="50"/>
      <c r="CM3629" s="50"/>
      <c r="CN3629" s="50"/>
      <c r="CO3629" s="50"/>
      <c r="CP3629" s="50"/>
      <c r="CQ3629" s="50"/>
      <c r="CR3629" s="50"/>
      <c r="CS3629" s="50"/>
      <c r="CT3629" s="50"/>
      <c r="CU3629" s="50"/>
      <c r="CV3629" s="50"/>
      <c r="CW3629" s="50"/>
      <c r="CX3629" s="50"/>
      <c r="CY3629" s="50"/>
      <c r="CZ3629" s="50"/>
      <c r="DA3629" s="50"/>
      <c r="DB3629" s="50"/>
      <c r="DC3629" s="50"/>
      <c r="DD3629" s="50"/>
      <c r="DE3629" s="50"/>
      <c r="DF3629" s="50"/>
      <c r="DG3629" s="50"/>
    </row>
    <row r="3630" spans="1:111" x14ac:dyDescent="0.2">
      <c r="A3630" s="626"/>
      <c r="B3630" s="626"/>
      <c r="C3630" s="626"/>
      <c r="D3630" s="78" t="s">
        <v>1393</v>
      </c>
      <c r="E3630" s="358">
        <v>400</v>
      </c>
      <c r="F3630" s="352">
        <f t="shared" si="112"/>
        <v>240</v>
      </c>
      <c r="G3630" s="352">
        <f t="shared" si="113"/>
        <v>200</v>
      </c>
      <c r="H3630" s="50"/>
      <c r="I3630" s="50"/>
      <c r="J3630" s="50"/>
      <c r="K3630" s="50"/>
      <c r="L3630" s="50"/>
      <c r="M3630" s="50"/>
      <c r="N3630" s="50"/>
      <c r="O3630" s="50"/>
      <c r="P3630" s="50"/>
      <c r="Q3630" s="50"/>
      <c r="R3630" s="50"/>
      <c r="S3630" s="50"/>
      <c r="T3630" s="50"/>
      <c r="U3630" s="50"/>
      <c r="V3630" s="50"/>
      <c r="W3630" s="50"/>
      <c r="X3630" s="50"/>
      <c r="Y3630" s="50"/>
      <c r="Z3630" s="50"/>
      <c r="AA3630" s="50"/>
      <c r="AB3630" s="50"/>
      <c r="AC3630" s="50"/>
      <c r="AD3630" s="50"/>
      <c r="AE3630" s="50"/>
      <c r="AF3630" s="50"/>
      <c r="AG3630" s="50"/>
      <c r="AH3630" s="50"/>
      <c r="AI3630" s="50"/>
      <c r="AJ3630" s="50"/>
      <c r="AK3630" s="50"/>
      <c r="AL3630" s="50"/>
      <c r="AM3630" s="50"/>
      <c r="AN3630" s="50"/>
      <c r="AO3630" s="50"/>
      <c r="AP3630" s="50"/>
      <c r="AQ3630" s="50"/>
      <c r="AR3630" s="50"/>
      <c r="AS3630" s="50"/>
      <c r="AT3630" s="50"/>
      <c r="AU3630" s="50"/>
      <c r="AV3630" s="50"/>
      <c r="AW3630" s="50"/>
      <c r="AX3630" s="50"/>
      <c r="AY3630" s="50"/>
      <c r="AZ3630" s="50"/>
      <c r="BA3630" s="50"/>
      <c r="BB3630" s="50"/>
      <c r="BC3630" s="50"/>
      <c r="BD3630" s="50"/>
      <c r="BE3630" s="50"/>
      <c r="BF3630" s="50"/>
      <c r="BG3630" s="50"/>
      <c r="BH3630" s="50"/>
      <c r="BI3630" s="50"/>
      <c r="BJ3630" s="50"/>
      <c r="BK3630" s="50"/>
      <c r="BL3630" s="50"/>
      <c r="BM3630" s="50"/>
      <c r="BN3630" s="50"/>
      <c r="BO3630" s="50"/>
      <c r="BP3630" s="50"/>
      <c r="BQ3630" s="50"/>
      <c r="BR3630" s="50"/>
      <c r="BS3630" s="50"/>
      <c r="BT3630" s="50"/>
      <c r="BU3630" s="50"/>
      <c r="BV3630" s="50"/>
      <c r="BW3630" s="50"/>
      <c r="BX3630" s="50"/>
      <c r="BY3630" s="50"/>
      <c r="BZ3630" s="50"/>
      <c r="CA3630" s="50"/>
      <c r="CB3630" s="50"/>
      <c r="CC3630" s="50"/>
      <c r="CD3630" s="50"/>
      <c r="CE3630" s="50"/>
      <c r="CF3630" s="50"/>
      <c r="CG3630" s="50"/>
      <c r="CH3630" s="50"/>
      <c r="CI3630" s="50"/>
      <c r="CJ3630" s="50"/>
      <c r="CK3630" s="50"/>
      <c r="CL3630" s="50"/>
      <c r="CM3630" s="50"/>
      <c r="CN3630" s="50"/>
      <c r="CO3630" s="50"/>
      <c r="CP3630" s="50"/>
      <c r="CQ3630" s="50"/>
      <c r="CR3630" s="50"/>
      <c r="CS3630" s="50"/>
      <c r="CT3630" s="50"/>
      <c r="CU3630" s="50"/>
      <c r="CV3630" s="50"/>
      <c r="CW3630" s="50"/>
      <c r="CX3630" s="50"/>
      <c r="CY3630" s="50"/>
      <c r="CZ3630" s="50"/>
      <c r="DA3630" s="50"/>
      <c r="DB3630" s="50"/>
      <c r="DC3630" s="50"/>
      <c r="DD3630" s="50"/>
      <c r="DE3630" s="50"/>
      <c r="DF3630" s="50"/>
      <c r="DG3630" s="50"/>
    </row>
    <row r="3631" spans="1:111" x14ac:dyDescent="0.2">
      <c r="A3631" s="624" t="s">
        <v>1385</v>
      </c>
      <c r="B3631" s="624" t="s">
        <v>1394</v>
      </c>
      <c r="C3631" s="624"/>
      <c r="D3631" s="75" t="s">
        <v>1395</v>
      </c>
      <c r="E3631" s="358"/>
      <c r="F3631" s="352">
        <f t="shared" si="112"/>
        <v>0</v>
      </c>
      <c r="G3631" s="352">
        <f t="shared" si="113"/>
        <v>0</v>
      </c>
      <c r="H3631" s="50"/>
      <c r="I3631" s="50"/>
      <c r="J3631" s="50"/>
      <c r="K3631" s="50"/>
      <c r="L3631" s="50"/>
      <c r="M3631" s="50"/>
      <c r="N3631" s="50"/>
      <c r="O3631" s="50"/>
      <c r="P3631" s="50"/>
      <c r="Q3631" s="50"/>
      <c r="R3631" s="50"/>
      <c r="S3631" s="50"/>
      <c r="T3631" s="50"/>
      <c r="U3631" s="50"/>
      <c r="V3631" s="50"/>
      <c r="W3631" s="50"/>
      <c r="X3631" s="50"/>
      <c r="Y3631" s="50"/>
      <c r="Z3631" s="50"/>
      <c r="AA3631" s="50"/>
      <c r="AB3631" s="50"/>
      <c r="AC3631" s="50"/>
      <c r="AD3631" s="50"/>
      <c r="AE3631" s="50"/>
      <c r="AF3631" s="50"/>
      <c r="AG3631" s="50"/>
      <c r="AH3631" s="50"/>
      <c r="AI3631" s="50"/>
      <c r="AJ3631" s="50"/>
      <c r="AK3631" s="50"/>
      <c r="AL3631" s="50"/>
      <c r="AM3631" s="50"/>
      <c r="AN3631" s="50"/>
      <c r="AO3631" s="50"/>
      <c r="AP3631" s="50"/>
      <c r="AQ3631" s="50"/>
      <c r="AR3631" s="50"/>
      <c r="AS3631" s="50"/>
      <c r="AT3631" s="50"/>
      <c r="AU3631" s="50"/>
      <c r="AV3631" s="50"/>
      <c r="AW3631" s="50"/>
      <c r="AX3631" s="50"/>
      <c r="AY3631" s="50"/>
      <c r="AZ3631" s="50"/>
      <c r="BA3631" s="50"/>
      <c r="BB3631" s="50"/>
      <c r="BC3631" s="50"/>
      <c r="BD3631" s="50"/>
      <c r="BE3631" s="50"/>
      <c r="BF3631" s="50"/>
      <c r="BG3631" s="50"/>
      <c r="BH3631" s="50"/>
      <c r="BI3631" s="50"/>
      <c r="BJ3631" s="50"/>
      <c r="BK3631" s="50"/>
      <c r="BL3631" s="50"/>
      <c r="BM3631" s="50"/>
      <c r="BN3631" s="50"/>
      <c r="BO3631" s="50"/>
      <c r="BP3631" s="50"/>
      <c r="BQ3631" s="50"/>
      <c r="BR3631" s="50"/>
      <c r="BS3631" s="50"/>
      <c r="BT3631" s="50"/>
      <c r="BU3631" s="50"/>
      <c r="BV3631" s="50"/>
      <c r="BW3631" s="50"/>
      <c r="BX3631" s="50"/>
      <c r="BY3631" s="50"/>
      <c r="BZ3631" s="50"/>
      <c r="CA3631" s="50"/>
      <c r="CB3631" s="50"/>
      <c r="CC3631" s="50"/>
      <c r="CD3631" s="50"/>
      <c r="CE3631" s="50"/>
      <c r="CF3631" s="50"/>
      <c r="CG3631" s="50"/>
      <c r="CH3631" s="50"/>
      <c r="CI3631" s="50"/>
      <c r="CJ3631" s="50"/>
      <c r="CK3631" s="50"/>
      <c r="CL3631" s="50"/>
      <c r="CM3631" s="50"/>
      <c r="CN3631" s="50"/>
      <c r="CO3631" s="50"/>
      <c r="CP3631" s="50"/>
      <c r="CQ3631" s="50"/>
      <c r="CR3631" s="50"/>
      <c r="CS3631" s="50"/>
      <c r="CT3631" s="50"/>
      <c r="CU3631" s="50"/>
      <c r="CV3631" s="50"/>
      <c r="CW3631" s="50"/>
      <c r="CX3631" s="50"/>
      <c r="CY3631" s="50"/>
      <c r="CZ3631" s="50"/>
      <c r="DA3631" s="50"/>
      <c r="DB3631" s="50"/>
      <c r="DC3631" s="50"/>
      <c r="DD3631" s="50"/>
      <c r="DE3631" s="50"/>
      <c r="DF3631" s="50"/>
      <c r="DG3631" s="50"/>
    </row>
    <row r="3632" spans="1:111" x14ac:dyDescent="0.2">
      <c r="A3632" s="625"/>
      <c r="B3632" s="625"/>
      <c r="C3632" s="625"/>
      <c r="D3632" s="78" t="s">
        <v>1396</v>
      </c>
      <c r="E3632" s="358">
        <v>400</v>
      </c>
      <c r="F3632" s="352">
        <f t="shared" si="112"/>
        <v>240</v>
      </c>
      <c r="G3632" s="352">
        <f t="shared" si="113"/>
        <v>200</v>
      </c>
      <c r="H3632" s="50"/>
      <c r="I3632" s="50"/>
      <c r="J3632" s="50"/>
      <c r="K3632" s="50"/>
      <c r="L3632" s="50"/>
      <c r="M3632" s="50"/>
      <c r="N3632" s="50"/>
      <c r="O3632" s="50"/>
      <c r="P3632" s="50"/>
      <c r="Q3632" s="50"/>
      <c r="R3632" s="50"/>
      <c r="S3632" s="50"/>
      <c r="T3632" s="50"/>
      <c r="U3632" s="50"/>
      <c r="V3632" s="50"/>
      <c r="W3632" s="50"/>
      <c r="X3632" s="50"/>
      <c r="Y3632" s="50"/>
      <c r="Z3632" s="50"/>
      <c r="AA3632" s="50"/>
      <c r="AB3632" s="50"/>
      <c r="AC3632" s="50"/>
      <c r="AD3632" s="50"/>
      <c r="AE3632" s="50"/>
      <c r="AF3632" s="50"/>
      <c r="AG3632" s="50"/>
      <c r="AH3632" s="50"/>
      <c r="AI3632" s="50"/>
      <c r="AJ3632" s="50"/>
      <c r="AK3632" s="50"/>
      <c r="AL3632" s="50"/>
      <c r="AM3632" s="50"/>
      <c r="AN3632" s="50"/>
      <c r="AO3632" s="50"/>
      <c r="AP3632" s="50"/>
      <c r="AQ3632" s="50"/>
      <c r="AR3632" s="50"/>
      <c r="AS3632" s="50"/>
      <c r="AT3632" s="50"/>
      <c r="AU3632" s="50"/>
      <c r="AV3632" s="50"/>
      <c r="AW3632" s="50"/>
      <c r="AX3632" s="50"/>
      <c r="AY3632" s="50"/>
      <c r="AZ3632" s="50"/>
      <c r="BA3632" s="50"/>
      <c r="BB3632" s="50"/>
      <c r="BC3632" s="50"/>
      <c r="BD3632" s="50"/>
      <c r="BE3632" s="50"/>
      <c r="BF3632" s="50"/>
      <c r="BG3632" s="50"/>
      <c r="BH3632" s="50"/>
      <c r="BI3632" s="50"/>
      <c r="BJ3632" s="50"/>
      <c r="BK3632" s="50"/>
      <c r="BL3632" s="50"/>
      <c r="BM3632" s="50"/>
      <c r="BN3632" s="50"/>
      <c r="BO3632" s="50"/>
      <c r="BP3632" s="50"/>
      <c r="BQ3632" s="50"/>
      <c r="BR3632" s="50"/>
      <c r="BS3632" s="50"/>
      <c r="BT3632" s="50"/>
      <c r="BU3632" s="50"/>
      <c r="BV3632" s="50"/>
      <c r="BW3632" s="50"/>
      <c r="BX3632" s="50"/>
      <c r="BY3632" s="50"/>
      <c r="BZ3632" s="50"/>
      <c r="CA3632" s="50"/>
      <c r="CB3632" s="50"/>
      <c r="CC3632" s="50"/>
      <c r="CD3632" s="50"/>
      <c r="CE3632" s="50"/>
      <c r="CF3632" s="50"/>
      <c r="CG3632" s="50"/>
      <c r="CH3632" s="50"/>
      <c r="CI3632" s="50"/>
      <c r="CJ3632" s="50"/>
      <c r="CK3632" s="50"/>
      <c r="CL3632" s="50"/>
      <c r="CM3632" s="50"/>
      <c r="CN3632" s="50"/>
      <c r="CO3632" s="50"/>
      <c r="CP3632" s="50"/>
      <c r="CQ3632" s="50"/>
      <c r="CR3632" s="50"/>
      <c r="CS3632" s="50"/>
      <c r="CT3632" s="50"/>
      <c r="CU3632" s="50"/>
      <c r="CV3632" s="50"/>
      <c r="CW3632" s="50"/>
      <c r="CX3632" s="50"/>
      <c r="CY3632" s="50"/>
      <c r="CZ3632" s="50"/>
      <c r="DA3632" s="50"/>
      <c r="DB3632" s="50"/>
      <c r="DC3632" s="50"/>
      <c r="DD3632" s="50"/>
      <c r="DE3632" s="50"/>
      <c r="DF3632" s="50"/>
      <c r="DG3632" s="50"/>
    </row>
    <row r="3633" spans="1:111" x14ac:dyDescent="0.2">
      <c r="A3633" s="625"/>
      <c r="B3633" s="625"/>
      <c r="C3633" s="625"/>
      <c r="D3633" s="78" t="s">
        <v>1397</v>
      </c>
      <c r="E3633" s="358">
        <v>400</v>
      </c>
      <c r="F3633" s="352">
        <f t="shared" si="112"/>
        <v>240</v>
      </c>
      <c r="G3633" s="352">
        <f t="shared" si="113"/>
        <v>200</v>
      </c>
      <c r="H3633" s="50"/>
      <c r="I3633" s="50"/>
      <c r="J3633" s="50"/>
      <c r="K3633" s="50"/>
      <c r="L3633" s="50"/>
      <c r="M3633" s="50"/>
      <c r="N3633" s="50"/>
      <c r="O3633" s="50"/>
      <c r="P3633" s="50"/>
      <c r="Q3633" s="50"/>
      <c r="R3633" s="50"/>
      <c r="S3633" s="50"/>
      <c r="T3633" s="50"/>
      <c r="U3633" s="50"/>
      <c r="V3633" s="50"/>
      <c r="W3633" s="50"/>
      <c r="X3633" s="50"/>
      <c r="Y3633" s="50"/>
      <c r="Z3633" s="50"/>
      <c r="AA3633" s="50"/>
      <c r="AB3633" s="50"/>
      <c r="AC3633" s="50"/>
      <c r="AD3633" s="50"/>
      <c r="AE3633" s="50"/>
      <c r="AF3633" s="50"/>
      <c r="AG3633" s="50"/>
      <c r="AH3633" s="50"/>
      <c r="AI3633" s="50"/>
      <c r="AJ3633" s="50"/>
      <c r="AK3633" s="50"/>
      <c r="AL3633" s="50"/>
      <c r="AM3633" s="50"/>
      <c r="AN3633" s="50"/>
      <c r="AO3633" s="50"/>
      <c r="AP3633" s="50"/>
      <c r="AQ3633" s="50"/>
      <c r="AR3633" s="50"/>
      <c r="AS3633" s="50"/>
      <c r="AT3633" s="50"/>
      <c r="AU3633" s="50"/>
      <c r="AV3633" s="50"/>
      <c r="AW3633" s="50"/>
      <c r="AX3633" s="50"/>
      <c r="AY3633" s="50"/>
      <c r="AZ3633" s="50"/>
      <c r="BA3633" s="50"/>
      <c r="BB3633" s="50"/>
      <c r="BC3633" s="50"/>
      <c r="BD3633" s="50"/>
      <c r="BE3633" s="50"/>
      <c r="BF3633" s="50"/>
      <c r="BG3633" s="50"/>
      <c r="BH3633" s="50"/>
      <c r="BI3633" s="50"/>
      <c r="BJ3633" s="50"/>
      <c r="BK3633" s="50"/>
      <c r="BL3633" s="50"/>
      <c r="BM3633" s="50"/>
      <c r="BN3633" s="50"/>
      <c r="BO3633" s="50"/>
      <c r="BP3633" s="50"/>
      <c r="BQ3633" s="50"/>
      <c r="BR3633" s="50"/>
      <c r="BS3633" s="50"/>
      <c r="BT3633" s="50"/>
      <c r="BU3633" s="50"/>
      <c r="BV3633" s="50"/>
      <c r="BW3633" s="50"/>
      <c r="BX3633" s="50"/>
      <c r="BY3633" s="50"/>
      <c r="BZ3633" s="50"/>
      <c r="CA3633" s="50"/>
      <c r="CB3633" s="50"/>
      <c r="CC3633" s="50"/>
      <c r="CD3633" s="50"/>
      <c r="CE3633" s="50"/>
      <c r="CF3633" s="50"/>
      <c r="CG3633" s="50"/>
      <c r="CH3633" s="50"/>
      <c r="CI3633" s="50"/>
      <c r="CJ3633" s="50"/>
      <c r="CK3633" s="50"/>
      <c r="CL3633" s="50"/>
      <c r="CM3633" s="50"/>
      <c r="CN3633" s="50"/>
      <c r="CO3633" s="50"/>
      <c r="CP3633" s="50"/>
      <c r="CQ3633" s="50"/>
      <c r="CR3633" s="50"/>
      <c r="CS3633" s="50"/>
      <c r="CT3633" s="50"/>
      <c r="CU3633" s="50"/>
      <c r="CV3633" s="50"/>
      <c r="CW3633" s="50"/>
      <c r="CX3633" s="50"/>
      <c r="CY3633" s="50"/>
      <c r="CZ3633" s="50"/>
      <c r="DA3633" s="50"/>
      <c r="DB3633" s="50"/>
      <c r="DC3633" s="50"/>
      <c r="DD3633" s="50"/>
      <c r="DE3633" s="50"/>
      <c r="DF3633" s="50"/>
      <c r="DG3633" s="50"/>
    </row>
    <row r="3634" spans="1:111" x14ac:dyDescent="0.2">
      <c r="A3634" s="625"/>
      <c r="B3634" s="625"/>
      <c r="C3634" s="625"/>
      <c r="D3634" s="78" t="s">
        <v>1398</v>
      </c>
      <c r="E3634" s="358">
        <v>400</v>
      </c>
      <c r="F3634" s="352">
        <f t="shared" si="112"/>
        <v>240</v>
      </c>
      <c r="G3634" s="352">
        <f t="shared" si="113"/>
        <v>200</v>
      </c>
      <c r="H3634" s="50"/>
      <c r="I3634" s="50"/>
      <c r="J3634" s="50"/>
      <c r="K3634" s="50"/>
      <c r="L3634" s="50"/>
      <c r="M3634" s="50"/>
      <c r="N3634" s="50"/>
      <c r="O3634" s="50"/>
      <c r="P3634" s="50"/>
      <c r="Q3634" s="50"/>
      <c r="R3634" s="50"/>
      <c r="S3634" s="50"/>
      <c r="T3634" s="50"/>
      <c r="U3634" s="50"/>
      <c r="V3634" s="50"/>
      <c r="W3634" s="50"/>
      <c r="X3634" s="50"/>
      <c r="Y3634" s="50"/>
      <c r="Z3634" s="50"/>
      <c r="AA3634" s="50"/>
      <c r="AB3634" s="50"/>
      <c r="AC3634" s="50"/>
      <c r="AD3634" s="50"/>
      <c r="AE3634" s="50"/>
      <c r="AF3634" s="50"/>
      <c r="AG3634" s="50"/>
      <c r="AH3634" s="50"/>
      <c r="AI3634" s="50"/>
      <c r="AJ3634" s="50"/>
      <c r="AK3634" s="50"/>
      <c r="AL3634" s="50"/>
      <c r="AM3634" s="50"/>
      <c r="AN3634" s="50"/>
      <c r="AO3634" s="50"/>
      <c r="AP3634" s="50"/>
      <c r="AQ3634" s="50"/>
      <c r="AR3634" s="50"/>
      <c r="AS3634" s="50"/>
      <c r="AT3634" s="50"/>
      <c r="AU3634" s="50"/>
      <c r="AV3634" s="50"/>
      <c r="AW3634" s="50"/>
      <c r="AX3634" s="50"/>
      <c r="AY3634" s="50"/>
      <c r="AZ3634" s="50"/>
      <c r="BA3634" s="50"/>
      <c r="BB3634" s="50"/>
      <c r="BC3634" s="50"/>
      <c r="BD3634" s="50"/>
      <c r="BE3634" s="50"/>
      <c r="BF3634" s="50"/>
      <c r="BG3634" s="50"/>
      <c r="BH3634" s="50"/>
      <c r="BI3634" s="50"/>
      <c r="BJ3634" s="50"/>
      <c r="BK3634" s="50"/>
      <c r="BL3634" s="50"/>
      <c r="BM3634" s="50"/>
      <c r="BN3634" s="50"/>
      <c r="BO3634" s="50"/>
      <c r="BP3634" s="50"/>
      <c r="BQ3634" s="50"/>
      <c r="BR3634" s="50"/>
      <c r="BS3634" s="50"/>
      <c r="BT3634" s="50"/>
      <c r="BU3634" s="50"/>
      <c r="BV3634" s="50"/>
      <c r="BW3634" s="50"/>
      <c r="BX3634" s="50"/>
      <c r="BY3634" s="50"/>
      <c r="BZ3634" s="50"/>
      <c r="CA3634" s="50"/>
      <c r="CB3634" s="50"/>
      <c r="CC3634" s="50"/>
      <c r="CD3634" s="50"/>
      <c r="CE3634" s="50"/>
      <c r="CF3634" s="50"/>
      <c r="CG3634" s="50"/>
      <c r="CH3634" s="50"/>
      <c r="CI3634" s="50"/>
      <c r="CJ3634" s="50"/>
      <c r="CK3634" s="50"/>
      <c r="CL3634" s="50"/>
      <c r="CM3634" s="50"/>
      <c r="CN3634" s="50"/>
      <c r="CO3634" s="50"/>
      <c r="CP3634" s="50"/>
      <c r="CQ3634" s="50"/>
      <c r="CR3634" s="50"/>
      <c r="CS3634" s="50"/>
      <c r="CT3634" s="50"/>
      <c r="CU3634" s="50"/>
      <c r="CV3634" s="50"/>
      <c r="CW3634" s="50"/>
      <c r="CX3634" s="50"/>
      <c r="CY3634" s="50"/>
      <c r="CZ3634" s="50"/>
      <c r="DA3634" s="50"/>
      <c r="DB3634" s="50"/>
      <c r="DC3634" s="50"/>
      <c r="DD3634" s="50"/>
      <c r="DE3634" s="50"/>
      <c r="DF3634" s="50"/>
      <c r="DG3634" s="50"/>
    </row>
    <row r="3635" spans="1:111" x14ac:dyDescent="0.2">
      <c r="A3635" s="625"/>
      <c r="B3635" s="625"/>
      <c r="C3635" s="625"/>
      <c r="D3635" s="78" t="s">
        <v>1399</v>
      </c>
      <c r="E3635" s="358">
        <v>400</v>
      </c>
      <c r="F3635" s="352">
        <f t="shared" si="112"/>
        <v>240</v>
      </c>
      <c r="G3635" s="352">
        <f t="shared" si="113"/>
        <v>200</v>
      </c>
      <c r="H3635" s="50"/>
      <c r="I3635" s="50"/>
      <c r="J3635" s="50"/>
      <c r="K3635" s="50"/>
      <c r="L3635" s="50"/>
      <c r="M3635" s="50"/>
      <c r="N3635" s="50"/>
      <c r="O3635" s="50"/>
      <c r="P3635" s="50"/>
      <c r="Q3635" s="50"/>
      <c r="R3635" s="50"/>
      <c r="S3635" s="50"/>
      <c r="T3635" s="50"/>
      <c r="U3635" s="50"/>
      <c r="V3635" s="50"/>
      <c r="W3635" s="50"/>
      <c r="X3635" s="50"/>
      <c r="Y3635" s="50"/>
      <c r="Z3635" s="50"/>
      <c r="AA3635" s="50"/>
      <c r="AB3635" s="50"/>
      <c r="AC3635" s="50"/>
      <c r="AD3635" s="50"/>
      <c r="AE3635" s="50"/>
      <c r="AF3635" s="50"/>
      <c r="AG3635" s="50"/>
      <c r="AH3635" s="50"/>
      <c r="AI3635" s="50"/>
      <c r="AJ3635" s="50"/>
      <c r="AK3635" s="50"/>
      <c r="AL3635" s="50"/>
      <c r="AM3635" s="50"/>
      <c r="AN3635" s="50"/>
      <c r="AO3635" s="50"/>
      <c r="AP3635" s="50"/>
      <c r="AQ3635" s="50"/>
      <c r="AR3635" s="50"/>
      <c r="AS3635" s="50"/>
      <c r="AT3635" s="50"/>
      <c r="AU3635" s="50"/>
      <c r="AV3635" s="50"/>
      <c r="AW3635" s="50"/>
      <c r="AX3635" s="50"/>
      <c r="AY3635" s="50"/>
      <c r="AZ3635" s="50"/>
      <c r="BA3635" s="50"/>
      <c r="BB3635" s="50"/>
      <c r="BC3635" s="50"/>
      <c r="BD3635" s="50"/>
      <c r="BE3635" s="50"/>
      <c r="BF3635" s="50"/>
      <c r="BG3635" s="50"/>
      <c r="BH3635" s="50"/>
      <c r="BI3635" s="50"/>
      <c r="BJ3635" s="50"/>
      <c r="BK3635" s="50"/>
      <c r="BL3635" s="50"/>
      <c r="BM3635" s="50"/>
      <c r="BN3635" s="50"/>
      <c r="BO3635" s="50"/>
      <c r="BP3635" s="50"/>
      <c r="BQ3635" s="50"/>
      <c r="BR3635" s="50"/>
      <c r="BS3635" s="50"/>
      <c r="BT3635" s="50"/>
      <c r="BU3635" s="50"/>
      <c r="BV3635" s="50"/>
      <c r="BW3635" s="50"/>
      <c r="BX3635" s="50"/>
      <c r="BY3635" s="50"/>
      <c r="BZ3635" s="50"/>
      <c r="CA3635" s="50"/>
      <c r="CB3635" s="50"/>
      <c r="CC3635" s="50"/>
      <c r="CD3635" s="50"/>
      <c r="CE3635" s="50"/>
      <c r="CF3635" s="50"/>
      <c r="CG3635" s="50"/>
      <c r="CH3635" s="50"/>
      <c r="CI3635" s="50"/>
      <c r="CJ3635" s="50"/>
      <c r="CK3635" s="50"/>
      <c r="CL3635" s="50"/>
      <c r="CM3635" s="50"/>
      <c r="CN3635" s="50"/>
      <c r="CO3635" s="50"/>
      <c r="CP3635" s="50"/>
      <c r="CQ3635" s="50"/>
      <c r="CR3635" s="50"/>
      <c r="CS3635" s="50"/>
      <c r="CT3635" s="50"/>
      <c r="CU3635" s="50"/>
      <c r="CV3635" s="50"/>
      <c r="CW3635" s="50"/>
      <c r="CX3635" s="50"/>
      <c r="CY3635" s="50"/>
      <c r="CZ3635" s="50"/>
      <c r="DA3635" s="50"/>
      <c r="DB3635" s="50"/>
      <c r="DC3635" s="50"/>
      <c r="DD3635" s="50"/>
      <c r="DE3635" s="50"/>
      <c r="DF3635" s="50"/>
      <c r="DG3635" s="50"/>
    </row>
    <row r="3636" spans="1:111" x14ac:dyDescent="0.2">
      <c r="A3636" s="625"/>
      <c r="B3636" s="625"/>
      <c r="C3636" s="625"/>
      <c r="D3636" s="78" t="s">
        <v>1400</v>
      </c>
      <c r="E3636" s="358">
        <v>400</v>
      </c>
      <c r="F3636" s="352">
        <f t="shared" si="112"/>
        <v>240</v>
      </c>
      <c r="G3636" s="352">
        <f t="shared" si="113"/>
        <v>200</v>
      </c>
      <c r="H3636" s="50"/>
      <c r="I3636" s="50"/>
      <c r="J3636" s="50"/>
      <c r="K3636" s="50"/>
      <c r="L3636" s="50"/>
      <c r="M3636" s="50"/>
      <c r="N3636" s="50"/>
      <c r="O3636" s="50"/>
      <c r="P3636" s="50"/>
      <c r="Q3636" s="50"/>
      <c r="R3636" s="50"/>
      <c r="S3636" s="50"/>
      <c r="T3636" s="50"/>
      <c r="U3636" s="50"/>
      <c r="V3636" s="50"/>
      <c r="W3636" s="50"/>
      <c r="X3636" s="50"/>
      <c r="Y3636" s="50"/>
      <c r="Z3636" s="50"/>
      <c r="AA3636" s="50"/>
      <c r="AB3636" s="50"/>
      <c r="AC3636" s="50"/>
      <c r="AD3636" s="50"/>
      <c r="AE3636" s="50"/>
      <c r="AF3636" s="50"/>
      <c r="AG3636" s="50"/>
      <c r="AH3636" s="50"/>
      <c r="AI3636" s="50"/>
      <c r="AJ3636" s="50"/>
      <c r="AK3636" s="50"/>
      <c r="AL3636" s="50"/>
      <c r="AM3636" s="50"/>
      <c r="AN3636" s="50"/>
      <c r="AO3636" s="50"/>
      <c r="AP3636" s="50"/>
      <c r="AQ3636" s="50"/>
      <c r="AR3636" s="50"/>
      <c r="AS3636" s="50"/>
      <c r="AT3636" s="50"/>
      <c r="AU3636" s="50"/>
      <c r="AV3636" s="50"/>
      <c r="AW3636" s="50"/>
      <c r="AX3636" s="50"/>
      <c r="AY3636" s="50"/>
      <c r="AZ3636" s="50"/>
      <c r="BA3636" s="50"/>
      <c r="BB3636" s="50"/>
      <c r="BC3636" s="50"/>
      <c r="BD3636" s="50"/>
      <c r="BE3636" s="50"/>
      <c r="BF3636" s="50"/>
      <c r="BG3636" s="50"/>
      <c r="BH3636" s="50"/>
      <c r="BI3636" s="50"/>
      <c r="BJ3636" s="50"/>
      <c r="BK3636" s="50"/>
      <c r="BL3636" s="50"/>
      <c r="BM3636" s="50"/>
      <c r="BN3636" s="50"/>
      <c r="BO3636" s="50"/>
      <c r="BP3636" s="50"/>
      <c r="BQ3636" s="50"/>
      <c r="BR3636" s="50"/>
      <c r="BS3636" s="50"/>
      <c r="BT3636" s="50"/>
      <c r="BU3636" s="50"/>
      <c r="BV3636" s="50"/>
      <c r="BW3636" s="50"/>
      <c r="BX3636" s="50"/>
      <c r="BY3636" s="50"/>
      <c r="BZ3636" s="50"/>
      <c r="CA3636" s="50"/>
      <c r="CB3636" s="50"/>
      <c r="CC3636" s="50"/>
      <c r="CD3636" s="50"/>
      <c r="CE3636" s="50"/>
      <c r="CF3636" s="50"/>
      <c r="CG3636" s="50"/>
      <c r="CH3636" s="50"/>
      <c r="CI3636" s="50"/>
      <c r="CJ3636" s="50"/>
      <c r="CK3636" s="50"/>
      <c r="CL3636" s="50"/>
      <c r="CM3636" s="50"/>
      <c r="CN3636" s="50"/>
      <c r="CO3636" s="50"/>
      <c r="CP3636" s="50"/>
      <c r="CQ3636" s="50"/>
      <c r="CR3636" s="50"/>
      <c r="CS3636" s="50"/>
      <c r="CT3636" s="50"/>
      <c r="CU3636" s="50"/>
      <c r="CV3636" s="50"/>
      <c r="CW3636" s="50"/>
      <c r="CX3636" s="50"/>
      <c r="CY3636" s="50"/>
      <c r="CZ3636" s="50"/>
      <c r="DA3636" s="50"/>
      <c r="DB3636" s="50"/>
      <c r="DC3636" s="50"/>
      <c r="DD3636" s="50"/>
      <c r="DE3636" s="50"/>
      <c r="DF3636" s="50"/>
      <c r="DG3636" s="50"/>
    </row>
    <row r="3637" spans="1:111" x14ac:dyDescent="0.2">
      <c r="A3637" s="625"/>
      <c r="B3637" s="625"/>
      <c r="C3637" s="625"/>
      <c r="D3637" s="78" t="s">
        <v>1401</v>
      </c>
      <c r="E3637" s="358">
        <v>400</v>
      </c>
      <c r="F3637" s="352">
        <f t="shared" si="112"/>
        <v>240</v>
      </c>
      <c r="G3637" s="352">
        <f t="shared" si="113"/>
        <v>200</v>
      </c>
      <c r="H3637" s="50"/>
      <c r="I3637" s="50"/>
      <c r="J3637" s="50"/>
      <c r="K3637" s="50"/>
      <c r="L3637" s="50"/>
      <c r="M3637" s="50"/>
      <c r="N3637" s="50"/>
      <c r="O3637" s="50"/>
      <c r="P3637" s="50"/>
      <c r="Q3637" s="50"/>
      <c r="R3637" s="50"/>
      <c r="S3637" s="50"/>
      <c r="T3637" s="50"/>
      <c r="U3637" s="50"/>
      <c r="V3637" s="50"/>
      <c r="W3637" s="50"/>
      <c r="X3637" s="50"/>
      <c r="Y3637" s="50"/>
      <c r="Z3637" s="50"/>
      <c r="AA3637" s="50"/>
      <c r="AB3637" s="50"/>
      <c r="AC3637" s="50"/>
      <c r="AD3637" s="50"/>
      <c r="AE3637" s="50"/>
      <c r="AF3637" s="50"/>
      <c r="AG3637" s="50"/>
      <c r="AH3637" s="50"/>
      <c r="AI3637" s="50"/>
      <c r="AJ3637" s="50"/>
      <c r="AK3637" s="50"/>
      <c r="AL3637" s="50"/>
      <c r="AM3637" s="50"/>
      <c r="AN3637" s="50"/>
      <c r="AO3637" s="50"/>
      <c r="AP3637" s="50"/>
      <c r="AQ3637" s="50"/>
      <c r="AR3637" s="50"/>
      <c r="AS3637" s="50"/>
      <c r="AT3637" s="50"/>
      <c r="AU3637" s="50"/>
      <c r="AV3637" s="50"/>
      <c r="AW3637" s="50"/>
      <c r="AX3637" s="50"/>
      <c r="AY3637" s="50"/>
      <c r="AZ3637" s="50"/>
      <c r="BA3637" s="50"/>
      <c r="BB3637" s="50"/>
      <c r="BC3637" s="50"/>
      <c r="BD3637" s="50"/>
      <c r="BE3637" s="50"/>
      <c r="BF3637" s="50"/>
      <c r="BG3637" s="50"/>
      <c r="BH3637" s="50"/>
      <c r="BI3637" s="50"/>
      <c r="BJ3637" s="50"/>
      <c r="BK3637" s="50"/>
      <c r="BL3637" s="50"/>
      <c r="BM3637" s="50"/>
      <c r="BN3637" s="50"/>
      <c r="BO3637" s="50"/>
      <c r="BP3637" s="50"/>
      <c r="BQ3637" s="50"/>
      <c r="BR3637" s="50"/>
      <c r="BS3637" s="50"/>
      <c r="BT3637" s="50"/>
      <c r="BU3637" s="50"/>
      <c r="BV3637" s="50"/>
      <c r="BW3637" s="50"/>
      <c r="BX3637" s="50"/>
      <c r="BY3637" s="50"/>
      <c r="BZ3637" s="50"/>
      <c r="CA3637" s="50"/>
      <c r="CB3637" s="50"/>
      <c r="CC3637" s="50"/>
      <c r="CD3637" s="50"/>
      <c r="CE3637" s="50"/>
      <c r="CF3637" s="50"/>
      <c r="CG3637" s="50"/>
      <c r="CH3637" s="50"/>
      <c r="CI3637" s="50"/>
      <c r="CJ3637" s="50"/>
      <c r="CK3637" s="50"/>
      <c r="CL3637" s="50"/>
      <c r="CM3637" s="50"/>
      <c r="CN3637" s="50"/>
      <c r="CO3637" s="50"/>
      <c r="CP3637" s="50"/>
      <c r="CQ3637" s="50"/>
      <c r="CR3637" s="50"/>
      <c r="CS3637" s="50"/>
      <c r="CT3637" s="50"/>
      <c r="CU3637" s="50"/>
      <c r="CV3637" s="50"/>
      <c r="CW3637" s="50"/>
      <c r="CX3637" s="50"/>
      <c r="CY3637" s="50"/>
      <c r="CZ3637" s="50"/>
      <c r="DA3637" s="50"/>
      <c r="DB3637" s="50"/>
      <c r="DC3637" s="50"/>
      <c r="DD3637" s="50"/>
      <c r="DE3637" s="50"/>
      <c r="DF3637" s="50"/>
      <c r="DG3637" s="50"/>
    </row>
    <row r="3638" spans="1:111" x14ac:dyDescent="0.2">
      <c r="A3638" s="625"/>
      <c r="B3638" s="625"/>
      <c r="C3638" s="625"/>
      <c r="D3638" s="78" t="s">
        <v>1402</v>
      </c>
      <c r="E3638" s="358">
        <v>400</v>
      </c>
      <c r="F3638" s="352">
        <f t="shared" si="112"/>
        <v>240</v>
      </c>
      <c r="G3638" s="352">
        <f t="shared" si="113"/>
        <v>200</v>
      </c>
      <c r="H3638" s="50"/>
      <c r="I3638" s="50"/>
      <c r="J3638" s="50"/>
      <c r="K3638" s="50"/>
      <c r="L3638" s="50"/>
      <c r="M3638" s="50"/>
      <c r="N3638" s="50"/>
      <c r="O3638" s="50"/>
      <c r="P3638" s="50"/>
      <c r="Q3638" s="50"/>
      <c r="R3638" s="50"/>
      <c r="S3638" s="50"/>
      <c r="T3638" s="50"/>
      <c r="U3638" s="50"/>
      <c r="V3638" s="50"/>
      <c r="W3638" s="50"/>
      <c r="X3638" s="50"/>
      <c r="Y3638" s="50"/>
      <c r="Z3638" s="50"/>
      <c r="AA3638" s="50"/>
      <c r="AB3638" s="50"/>
      <c r="AC3638" s="50"/>
      <c r="AD3638" s="50"/>
      <c r="AE3638" s="50"/>
      <c r="AF3638" s="50"/>
      <c r="AG3638" s="50"/>
      <c r="AH3638" s="50"/>
      <c r="AI3638" s="50"/>
      <c r="AJ3638" s="50"/>
      <c r="AK3638" s="50"/>
      <c r="AL3638" s="50"/>
      <c r="AM3638" s="50"/>
      <c r="AN3638" s="50"/>
      <c r="AO3638" s="50"/>
      <c r="AP3638" s="50"/>
      <c r="AQ3638" s="50"/>
      <c r="AR3638" s="50"/>
      <c r="AS3638" s="50"/>
      <c r="AT3638" s="50"/>
      <c r="AU3638" s="50"/>
      <c r="AV3638" s="50"/>
      <c r="AW3638" s="50"/>
      <c r="AX3638" s="50"/>
      <c r="AY3638" s="50"/>
      <c r="AZ3638" s="50"/>
      <c r="BA3638" s="50"/>
      <c r="BB3638" s="50"/>
      <c r="BC3638" s="50"/>
      <c r="BD3638" s="50"/>
      <c r="BE3638" s="50"/>
      <c r="BF3638" s="50"/>
      <c r="BG3638" s="50"/>
      <c r="BH3638" s="50"/>
      <c r="BI3638" s="50"/>
      <c r="BJ3638" s="50"/>
      <c r="BK3638" s="50"/>
      <c r="BL3638" s="50"/>
      <c r="BM3638" s="50"/>
      <c r="BN3638" s="50"/>
      <c r="BO3638" s="50"/>
      <c r="BP3638" s="50"/>
      <c r="BQ3638" s="50"/>
      <c r="BR3638" s="50"/>
      <c r="BS3638" s="50"/>
      <c r="BT3638" s="50"/>
      <c r="BU3638" s="50"/>
      <c r="BV3638" s="50"/>
      <c r="BW3638" s="50"/>
      <c r="BX3638" s="50"/>
      <c r="BY3638" s="50"/>
      <c r="BZ3638" s="50"/>
      <c r="CA3638" s="50"/>
      <c r="CB3638" s="50"/>
      <c r="CC3638" s="50"/>
      <c r="CD3638" s="50"/>
      <c r="CE3638" s="50"/>
      <c r="CF3638" s="50"/>
      <c r="CG3638" s="50"/>
      <c r="CH3638" s="50"/>
      <c r="CI3638" s="50"/>
      <c r="CJ3638" s="50"/>
      <c r="CK3638" s="50"/>
      <c r="CL3638" s="50"/>
      <c r="CM3638" s="50"/>
      <c r="CN3638" s="50"/>
      <c r="CO3638" s="50"/>
      <c r="CP3638" s="50"/>
      <c r="CQ3638" s="50"/>
      <c r="CR3638" s="50"/>
      <c r="CS3638" s="50"/>
      <c r="CT3638" s="50"/>
      <c r="CU3638" s="50"/>
      <c r="CV3638" s="50"/>
      <c r="CW3638" s="50"/>
      <c r="CX3638" s="50"/>
      <c r="CY3638" s="50"/>
      <c r="CZ3638" s="50"/>
      <c r="DA3638" s="50"/>
      <c r="DB3638" s="50"/>
      <c r="DC3638" s="50"/>
      <c r="DD3638" s="50"/>
      <c r="DE3638" s="50"/>
      <c r="DF3638" s="50"/>
      <c r="DG3638" s="50"/>
    </row>
    <row r="3639" spans="1:111" x14ac:dyDescent="0.2">
      <c r="A3639" s="625"/>
      <c r="B3639" s="625"/>
      <c r="C3639" s="625"/>
      <c r="D3639" s="78" t="s">
        <v>1403</v>
      </c>
      <c r="E3639" s="358">
        <v>400</v>
      </c>
      <c r="F3639" s="352">
        <f t="shared" si="112"/>
        <v>240</v>
      </c>
      <c r="G3639" s="352">
        <f t="shared" si="113"/>
        <v>200</v>
      </c>
      <c r="H3639" s="50"/>
      <c r="I3639" s="50"/>
      <c r="J3639" s="50"/>
      <c r="K3639" s="50"/>
      <c r="L3639" s="50"/>
      <c r="M3639" s="50"/>
      <c r="N3639" s="50"/>
      <c r="O3639" s="50"/>
      <c r="P3639" s="50"/>
      <c r="Q3639" s="50"/>
      <c r="R3639" s="50"/>
      <c r="S3639" s="50"/>
      <c r="T3639" s="50"/>
      <c r="U3639" s="50"/>
      <c r="V3639" s="50"/>
      <c r="W3639" s="50"/>
      <c r="X3639" s="50"/>
      <c r="Y3639" s="50"/>
      <c r="Z3639" s="50"/>
      <c r="AA3639" s="50"/>
      <c r="AB3639" s="50"/>
      <c r="AC3639" s="50"/>
      <c r="AD3639" s="50"/>
      <c r="AE3639" s="50"/>
      <c r="AF3639" s="50"/>
      <c r="AG3639" s="50"/>
      <c r="AH3639" s="50"/>
      <c r="AI3639" s="50"/>
      <c r="AJ3639" s="50"/>
      <c r="AK3639" s="50"/>
      <c r="AL3639" s="50"/>
      <c r="AM3639" s="50"/>
      <c r="AN3639" s="50"/>
      <c r="AO3639" s="50"/>
      <c r="AP3639" s="50"/>
      <c r="AQ3639" s="50"/>
      <c r="AR3639" s="50"/>
      <c r="AS3639" s="50"/>
      <c r="AT3639" s="50"/>
      <c r="AU3639" s="50"/>
      <c r="AV3639" s="50"/>
      <c r="AW3639" s="50"/>
      <c r="AX3639" s="50"/>
      <c r="AY3639" s="50"/>
      <c r="AZ3639" s="50"/>
      <c r="BA3639" s="50"/>
      <c r="BB3639" s="50"/>
      <c r="BC3639" s="50"/>
      <c r="BD3639" s="50"/>
      <c r="BE3639" s="50"/>
      <c r="BF3639" s="50"/>
      <c r="BG3639" s="50"/>
      <c r="BH3639" s="50"/>
      <c r="BI3639" s="50"/>
      <c r="BJ3639" s="50"/>
      <c r="BK3639" s="50"/>
      <c r="BL3639" s="50"/>
      <c r="BM3639" s="50"/>
      <c r="BN3639" s="50"/>
      <c r="BO3639" s="50"/>
      <c r="BP3639" s="50"/>
      <c r="BQ3639" s="50"/>
      <c r="BR3639" s="50"/>
      <c r="BS3639" s="50"/>
      <c r="BT3639" s="50"/>
      <c r="BU3639" s="50"/>
      <c r="BV3639" s="50"/>
      <c r="BW3639" s="50"/>
      <c r="BX3639" s="50"/>
      <c r="BY3639" s="50"/>
      <c r="BZ3639" s="50"/>
      <c r="CA3639" s="50"/>
      <c r="CB3639" s="50"/>
      <c r="CC3639" s="50"/>
      <c r="CD3639" s="50"/>
      <c r="CE3639" s="50"/>
      <c r="CF3639" s="50"/>
      <c r="CG3639" s="50"/>
      <c r="CH3639" s="50"/>
      <c r="CI3639" s="50"/>
      <c r="CJ3639" s="50"/>
      <c r="CK3639" s="50"/>
      <c r="CL3639" s="50"/>
      <c r="CM3639" s="50"/>
      <c r="CN3639" s="50"/>
      <c r="CO3639" s="50"/>
      <c r="CP3639" s="50"/>
      <c r="CQ3639" s="50"/>
      <c r="CR3639" s="50"/>
      <c r="CS3639" s="50"/>
      <c r="CT3639" s="50"/>
      <c r="CU3639" s="50"/>
      <c r="CV3639" s="50"/>
      <c r="CW3639" s="50"/>
      <c r="CX3639" s="50"/>
      <c r="CY3639" s="50"/>
      <c r="CZ3639" s="50"/>
      <c r="DA3639" s="50"/>
      <c r="DB3639" s="50"/>
      <c r="DC3639" s="50"/>
      <c r="DD3639" s="50"/>
      <c r="DE3639" s="50"/>
      <c r="DF3639" s="50"/>
      <c r="DG3639" s="50"/>
    </row>
    <row r="3640" spans="1:111" x14ac:dyDescent="0.2">
      <c r="A3640" s="625"/>
      <c r="B3640" s="625"/>
      <c r="C3640" s="625"/>
      <c r="D3640" s="78" t="s">
        <v>1404</v>
      </c>
      <c r="E3640" s="358">
        <v>400</v>
      </c>
      <c r="F3640" s="352">
        <f t="shared" si="112"/>
        <v>240</v>
      </c>
      <c r="G3640" s="352">
        <f t="shared" si="113"/>
        <v>200</v>
      </c>
      <c r="H3640" s="50"/>
      <c r="I3640" s="50"/>
      <c r="J3640" s="50"/>
      <c r="K3640" s="50"/>
      <c r="L3640" s="50"/>
      <c r="M3640" s="50"/>
      <c r="N3640" s="50"/>
      <c r="O3640" s="50"/>
      <c r="P3640" s="50"/>
      <c r="Q3640" s="50"/>
      <c r="R3640" s="50"/>
      <c r="S3640" s="50"/>
      <c r="T3640" s="50"/>
      <c r="U3640" s="50"/>
      <c r="V3640" s="50"/>
      <c r="W3640" s="50"/>
      <c r="X3640" s="50"/>
      <c r="Y3640" s="50"/>
      <c r="Z3640" s="50"/>
      <c r="AA3640" s="50"/>
      <c r="AB3640" s="50"/>
      <c r="AC3640" s="50"/>
      <c r="AD3640" s="50"/>
      <c r="AE3640" s="50"/>
      <c r="AF3640" s="50"/>
      <c r="AG3640" s="50"/>
      <c r="AH3640" s="50"/>
      <c r="AI3640" s="50"/>
      <c r="AJ3640" s="50"/>
      <c r="AK3640" s="50"/>
      <c r="AL3640" s="50"/>
      <c r="AM3640" s="50"/>
      <c r="AN3640" s="50"/>
      <c r="AO3640" s="50"/>
      <c r="AP3640" s="50"/>
      <c r="AQ3640" s="50"/>
      <c r="AR3640" s="50"/>
      <c r="AS3640" s="50"/>
      <c r="AT3640" s="50"/>
      <c r="AU3640" s="50"/>
      <c r="AV3640" s="50"/>
      <c r="AW3640" s="50"/>
      <c r="AX3640" s="50"/>
      <c r="AY3640" s="50"/>
      <c r="AZ3640" s="50"/>
      <c r="BA3640" s="50"/>
      <c r="BB3640" s="50"/>
      <c r="BC3640" s="50"/>
      <c r="BD3640" s="50"/>
      <c r="BE3640" s="50"/>
      <c r="BF3640" s="50"/>
      <c r="BG3640" s="50"/>
      <c r="BH3640" s="50"/>
      <c r="BI3640" s="50"/>
      <c r="BJ3640" s="50"/>
      <c r="BK3640" s="50"/>
      <c r="BL3640" s="50"/>
      <c r="BM3640" s="50"/>
      <c r="BN3640" s="50"/>
      <c r="BO3640" s="50"/>
      <c r="BP3640" s="50"/>
      <c r="BQ3640" s="50"/>
      <c r="BR3640" s="50"/>
      <c r="BS3640" s="50"/>
      <c r="BT3640" s="50"/>
      <c r="BU3640" s="50"/>
      <c r="BV3640" s="50"/>
      <c r="BW3640" s="50"/>
      <c r="BX3640" s="50"/>
      <c r="BY3640" s="50"/>
      <c r="BZ3640" s="50"/>
      <c r="CA3640" s="50"/>
      <c r="CB3640" s="50"/>
      <c r="CC3640" s="50"/>
      <c r="CD3640" s="50"/>
      <c r="CE3640" s="50"/>
      <c r="CF3640" s="50"/>
      <c r="CG3640" s="50"/>
      <c r="CH3640" s="50"/>
      <c r="CI3640" s="50"/>
      <c r="CJ3640" s="50"/>
      <c r="CK3640" s="50"/>
      <c r="CL3640" s="50"/>
      <c r="CM3640" s="50"/>
      <c r="CN3640" s="50"/>
      <c r="CO3640" s="50"/>
      <c r="CP3640" s="50"/>
      <c r="CQ3640" s="50"/>
      <c r="CR3640" s="50"/>
      <c r="CS3640" s="50"/>
      <c r="CT3640" s="50"/>
      <c r="CU3640" s="50"/>
      <c r="CV3640" s="50"/>
      <c r="CW3640" s="50"/>
      <c r="CX3640" s="50"/>
      <c r="CY3640" s="50"/>
      <c r="CZ3640" s="50"/>
      <c r="DA3640" s="50"/>
      <c r="DB3640" s="50"/>
      <c r="DC3640" s="50"/>
      <c r="DD3640" s="50"/>
      <c r="DE3640" s="50"/>
      <c r="DF3640" s="50"/>
      <c r="DG3640" s="50"/>
    </row>
    <row r="3641" spans="1:111" x14ac:dyDescent="0.2">
      <c r="A3641" s="625"/>
      <c r="B3641" s="625"/>
      <c r="C3641" s="625"/>
      <c r="D3641" s="78" t="s">
        <v>1405</v>
      </c>
      <c r="E3641" s="358">
        <v>400</v>
      </c>
      <c r="F3641" s="352">
        <f t="shared" si="112"/>
        <v>240</v>
      </c>
      <c r="G3641" s="352">
        <f t="shared" si="113"/>
        <v>200</v>
      </c>
      <c r="H3641" s="50"/>
      <c r="I3641" s="50"/>
      <c r="J3641" s="50"/>
      <c r="K3641" s="50"/>
      <c r="L3641" s="50"/>
      <c r="M3641" s="50"/>
      <c r="N3641" s="50"/>
      <c r="O3641" s="50"/>
      <c r="P3641" s="50"/>
      <c r="Q3641" s="50"/>
      <c r="R3641" s="50"/>
      <c r="S3641" s="50"/>
      <c r="T3641" s="50"/>
      <c r="U3641" s="50"/>
      <c r="V3641" s="50"/>
      <c r="W3641" s="50"/>
      <c r="X3641" s="50"/>
      <c r="Y3641" s="50"/>
      <c r="Z3641" s="50"/>
      <c r="AA3641" s="50"/>
      <c r="AB3641" s="50"/>
      <c r="AC3641" s="50"/>
      <c r="AD3641" s="50"/>
      <c r="AE3641" s="50"/>
      <c r="AF3641" s="50"/>
      <c r="AG3641" s="50"/>
      <c r="AH3641" s="50"/>
      <c r="AI3641" s="50"/>
      <c r="AJ3641" s="50"/>
      <c r="AK3641" s="50"/>
      <c r="AL3641" s="50"/>
      <c r="AM3641" s="50"/>
      <c r="AN3641" s="50"/>
      <c r="AO3641" s="50"/>
      <c r="AP3641" s="50"/>
      <c r="AQ3641" s="50"/>
      <c r="AR3641" s="50"/>
      <c r="AS3641" s="50"/>
      <c r="AT3641" s="50"/>
      <c r="AU3641" s="50"/>
      <c r="AV3641" s="50"/>
      <c r="AW3641" s="50"/>
      <c r="AX3641" s="50"/>
      <c r="AY3641" s="50"/>
      <c r="AZ3641" s="50"/>
      <c r="BA3641" s="50"/>
      <c r="BB3641" s="50"/>
      <c r="BC3641" s="50"/>
      <c r="BD3641" s="50"/>
      <c r="BE3641" s="50"/>
      <c r="BF3641" s="50"/>
      <c r="BG3641" s="50"/>
      <c r="BH3641" s="50"/>
      <c r="BI3641" s="50"/>
      <c r="BJ3641" s="50"/>
      <c r="BK3641" s="50"/>
      <c r="BL3641" s="50"/>
      <c r="BM3641" s="50"/>
      <c r="BN3641" s="50"/>
      <c r="BO3641" s="50"/>
      <c r="BP3641" s="50"/>
      <c r="BQ3641" s="50"/>
      <c r="BR3641" s="50"/>
      <c r="BS3641" s="50"/>
      <c r="BT3641" s="50"/>
      <c r="BU3641" s="50"/>
      <c r="BV3641" s="50"/>
      <c r="BW3641" s="50"/>
      <c r="BX3641" s="50"/>
      <c r="BY3641" s="50"/>
      <c r="BZ3641" s="50"/>
      <c r="CA3641" s="50"/>
      <c r="CB3641" s="50"/>
      <c r="CC3641" s="50"/>
      <c r="CD3641" s="50"/>
      <c r="CE3641" s="50"/>
      <c r="CF3641" s="50"/>
      <c r="CG3641" s="50"/>
      <c r="CH3641" s="50"/>
      <c r="CI3641" s="50"/>
      <c r="CJ3641" s="50"/>
      <c r="CK3641" s="50"/>
      <c r="CL3641" s="50"/>
      <c r="CM3641" s="50"/>
      <c r="CN3641" s="50"/>
      <c r="CO3641" s="50"/>
      <c r="CP3641" s="50"/>
      <c r="CQ3641" s="50"/>
      <c r="CR3641" s="50"/>
      <c r="CS3641" s="50"/>
      <c r="CT3641" s="50"/>
      <c r="CU3641" s="50"/>
      <c r="CV3641" s="50"/>
      <c r="CW3641" s="50"/>
      <c r="CX3641" s="50"/>
      <c r="CY3641" s="50"/>
      <c r="CZ3641" s="50"/>
      <c r="DA3641" s="50"/>
      <c r="DB3641" s="50"/>
      <c r="DC3641" s="50"/>
      <c r="DD3641" s="50"/>
      <c r="DE3641" s="50"/>
      <c r="DF3641" s="50"/>
      <c r="DG3641" s="50"/>
    </row>
    <row r="3642" spans="1:111" x14ac:dyDescent="0.2">
      <c r="A3642" s="625"/>
      <c r="B3642" s="625"/>
      <c r="C3642" s="625"/>
      <c r="D3642" s="78" t="s">
        <v>1406</v>
      </c>
      <c r="E3642" s="358">
        <v>400</v>
      </c>
      <c r="F3642" s="352">
        <f t="shared" si="112"/>
        <v>240</v>
      </c>
      <c r="G3642" s="352">
        <f t="shared" si="113"/>
        <v>200</v>
      </c>
      <c r="H3642" s="50"/>
      <c r="I3642" s="50"/>
      <c r="J3642" s="50"/>
      <c r="K3642" s="50"/>
      <c r="L3642" s="50"/>
      <c r="M3642" s="50"/>
      <c r="N3642" s="50"/>
      <c r="O3642" s="50"/>
      <c r="P3642" s="50"/>
      <c r="Q3642" s="50"/>
      <c r="R3642" s="50"/>
      <c r="S3642" s="50"/>
      <c r="T3642" s="50"/>
      <c r="U3642" s="50"/>
      <c r="V3642" s="50"/>
      <c r="W3642" s="50"/>
      <c r="X3642" s="50"/>
      <c r="Y3642" s="50"/>
      <c r="Z3642" s="50"/>
      <c r="AA3642" s="50"/>
      <c r="AB3642" s="50"/>
      <c r="AC3642" s="50"/>
      <c r="AD3642" s="50"/>
      <c r="AE3642" s="50"/>
      <c r="AF3642" s="50"/>
      <c r="AG3642" s="50"/>
      <c r="AH3642" s="50"/>
      <c r="AI3642" s="50"/>
      <c r="AJ3642" s="50"/>
      <c r="AK3642" s="50"/>
      <c r="AL3642" s="50"/>
      <c r="AM3642" s="50"/>
      <c r="AN3642" s="50"/>
      <c r="AO3642" s="50"/>
      <c r="AP3642" s="50"/>
      <c r="AQ3642" s="50"/>
      <c r="AR3642" s="50"/>
      <c r="AS3642" s="50"/>
      <c r="AT3642" s="50"/>
      <c r="AU3642" s="50"/>
      <c r="AV3642" s="50"/>
      <c r="AW3642" s="50"/>
      <c r="AX3642" s="50"/>
      <c r="AY3642" s="50"/>
      <c r="AZ3642" s="50"/>
      <c r="BA3642" s="50"/>
      <c r="BB3642" s="50"/>
      <c r="BC3642" s="50"/>
      <c r="BD3642" s="50"/>
      <c r="BE3642" s="50"/>
      <c r="BF3642" s="50"/>
      <c r="BG3642" s="50"/>
      <c r="BH3642" s="50"/>
      <c r="BI3642" s="50"/>
      <c r="BJ3642" s="50"/>
      <c r="BK3642" s="50"/>
      <c r="BL3642" s="50"/>
      <c r="BM3642" s="50"/>
      <c r="BN3642" s="50"/>
      <c r="BO3642" s="50"/>
      <c r="BP3642" s="50"/>
      <c r="BQ3642" s="50"/>
      <c r="BR3642" s="50"/>
      <c r="BS3642" s="50"/>
      <c r="BT3642" s="50"/>
      <c r="BU3642" s="50"/>
      <c r="BV3642" s="50"/>
      <c r="BW3642" s="50"/>
      <c r="BX3642" s="50"/>
      <c r="BY3642" s="50"/>
      <c r="BZ3642" s="50"/>
      <c r="CA3642" s="50"/>
      <c r="CB3642" s="50"/>
      <c r="CC3642" s="50"/>
      <c r="CD3642" s="50"/>
      <c r="CE3642" s="50"/>
      <c r="CF3642" s="50"/>
      <c r="CG3642" s="50"/>
      <c r="CH3642" s="50"/>
      <c r="CI3642" s="50"/>
      <c r="CJ3642" s="50"/>
      <c r="CK3642" s="50"/>
      <c r="CL3642" s="50"/>
      <c r="CM3642" s="50"/>
      <c r="CN3642" s="50"/>
      <c r="CO3642" s="50"/>
      <c r="CP3642" s="50"/>
      <c r="CQ3642" s="50"/>
      <c r="CR3642" s="50"/>
      <c r="CS3642" s="50"/>
      <c r="CT3642" s="50"/>
      <c r="CU3642" s="50"/>
      <c r="CV3642" s="50"/>
      <c r="CW3642" s="50"/>
      <c r="CX3642" s="50"/>
      <c r="CY3642" s="50"/>
      <c r="CZ3642" s="50"/>
      <c r="DA3642" s="50"/>
      <c r="DB3642" s="50"/>
      <c r="DC3642" s="50"/>
      <c r="DD3642" s="50"/>
      <c r="DE3642" s="50"/>
      <c r="DF3642" s="50"/>
      <c r="DG3642" s="50"/>
    </row>
    <row r="3643" spans="1:111" x14ac:dyDescent="0.2">
      <c r="A3643" s="625"/>
      <c r="B3643" s="625"/>
      <c r="C3643" s="625"/>
      <c r="D3643" s="78" t="s">
        <v>1407</v>
      </c>
      <c r="E3643" s="358">
        <v>400</v>
      </c>
      <c r="F3643" s="352">
        <f t="shared" si="112"/>
        <v>240</v>
      </c>
      <c r="G3643" s="352">
        <f t="shared" si="113"/>
        <v>200</v>
      </c>
      <c r="H3643" s="50"/>
      <c r="I3643" s="50"/>
      <c r="J3643" s="50"/>
      <c r="K3643" s="50"/>
      <c r="L3643" s="50"/>
      <c r="M3643" s="50"/>
      <c r="N3643" s="50"/>
      <c r="O3643" s="50"/>
      <c r="P3643" s="50"/>
      <c r="Q3643" s="50"/>
      <c r="R3643" s="50"/>
      <c r="S3643" s="50"/>
      <c r="T3643" s="50"/>
      <c r="U3643" s="50"/>
      <c r="V3643" s="50"/>
      <c r="W3643" s="50"/>
      <c r="X3643" s="50"/>
      <c r="Y3643" s="50"/>
      <c r="Z3643" s="50"/>
      <c r="AA3643" s="50"/>
      <c r="AB3643" s="50"/>
      <c r="AC3643" s="50"/>
      <c r="AD3643" s="50"/>
      <c r="AE3643" s="50"/>
      <c r="AF3643" s="50"/>
      <c r="AG3643" s="50"/>
      <c r="AH3643" s="50"/>
      <c r="AI3643" s="50"/>
      <c r="AJ3643" s="50"/>
      <c r="AK3643" s="50"/>
      <c r="AL3643" s="50"/>
      <c r="AM3643" s="50"/>
      <c r="AN3643" s="50"/>
      <c r="AO3643" s="50"/>
      <c r="AP3643" s="50"/>
      <c r="AQ3643" s="50"/>
      <c r="AR3643" s="50"/>
      <c r="AS3643" s="50"/>
      <c r="AT3643" s="50"/>
      <c r="AU3643" s="50"/>
      <c r="AV3643" s="50"/>
      <c r="AW3643" s="50"/>
      <c r="AX3643" s="50"/>
      <c r="AY3643" s="50"/>
      <c r="AZ3643" s="50"/>
      <c r="BA3643" s="50"/>
      <c r="BB3643" s="50"/>
      <c r="BC3643" s="50"/>
      <c r="BD3643" s="50"/>
      <c r="BE3643" s="50"/>
      <c r="BF3643" s="50"/>
      <c r="BG3643" s="50"/>
      <c r="BH3643" s="50"/>
      <c r="BI3643" s="50"/>
      <c r="BJ3643" s="50"/>
      <c r="BK3643" s="50"/>
      <c r="BL3643" s="50"/>
      <c r="BM3643" s="50"/>
      <c r="BN3643" s="50"/>
      <c r="BO3643" s="50"/>
      <c r="BP3643" s="50"/>
      <c r="BQ3643" s="50"/>
      <c r="BR3643" s="50"/>
      <c r="BS3643" s="50"/>
      <c r="BT3643" s="50"/>
      <c r="BU3643" s="50"/>
      <c r="BV3643" s="50"/>
      <c r="BW3643" s="50"/>
      <c r="BX3643" s="50"/>
      <c r="BY3643" s="50"/>
      <c r="BZ3643" s="50"/>
      <c r="CA3643" s="50"/>
      <c r="CB3643" s="50"/>
      <c r="CC3643" s="50"/>
      <c r="CD3643" s="50"/>
      <c r="CE3643" s="50"/>
      <c r="CF3643" s="50"/>
      <c r="CG3643" s="50"/>
      <c r="CH3643" s="50"/>
      <c r="CI3643" s="50"/>
      <c r="CJ3643" s="50"/>
      <c r="CK3643" s="50"/>
      <c r="CL3643" s="50"/>
      <c r="CM3643" s="50"/>
      <c r="CN3643" s="50"/>
      <c r="CO3643" s="50"/>
      <c r="CP3643" s="50"/>
      <c r="CQ3643" s="50"/>
      <c r="CR3643" s="50"/>
      <c r="CS3643" s="50"/>
      <c r="CT3643" s="50"/>
      <c r="CU3643" s="50"/>
      <c r="CV3643" s="50"/>
      <c r="CW3643" s="50"/>
      <c r="CX3643" s="50"/>
      <c r="CY3643" s="50"/>
      <c r="CZ3643" s="50"/>
      <c r="DA3643" s="50"/>
      <c r="DB3643" s="50"/>
      <c r="DC3643" s="50"/>
      <c r="DD3643" s="50"/>
      <c r="DE3643" s="50"/>
      <c r="DF3643" s="50"/>
      <c r="DG3643" s="50"/>
    </row>
    <row r="3644" spans="1:111" x14ac:dyDescent="0.2">
      <c r="A3644" s="626"/>
      <c r="B3644" s="626"/>
      <c r="C3644" s="626"/>
      <c r="D3644" s="78" t="s">
        <v>1408</v>
      </c>
      <c r="E3644" s="358">
        <v>700</v>
      </c>
      <c r="F3644" s="352">
        <f t="shared" si="112"/>
        <v>420</v>
      </c>
      <c r="G3644" s="352">
        <f t="shared" si="113"/>
        <v>350</v>
      </c>
      <c r="H3644" s="50"/>
      <c r="I3644" s="50"/>
      <c r="J3644" s="50"/>
      <c r="K3644" s="50"/>
      <c r="L3644" s="50"/>
      <c r="M3644" s="50"/>
      <c r="N3644" s="50"/>
      <c r="O3644" s="50"/>
      <c r="P3644" s="50"/>
      <c r="Q3644" s="50"/>
      <c r="R3644" s="50"/>
      <c r="S3644" s="50"/>
      <c r="T3644" s="50"/>
      <c r="U3644" s="50"/>
      <c r="V3644" s="50"/>
      <c r="W3644" s="50"/>
      <c r="X3644" s="50"/>
      <c r="Y3644" s="50"/>
      <c r="Z3644" s="50"/>
      <c r="AA3644" s="50"/>
      <c r="AB3644" s="50"/>
      <c r="AC3644" s="50"/>
      <c r="AD3644" s="50"/>
      <c r="AE3644" s="50"/>
      <c r="AF3644" s="50"/>
      <c r="AG3644" s="50"/>
      <c r="AH3644" s="50"/>
      <c r="AI3644" s="50"/>
      <c r="AJ3644" s="50"/>
      <c r="AK3644" s="50"/>
      <c r="AL3644" s="50"/>
      <c r="AM3644" s="50"/>
      <c r="AN3644" s="50"/>
      <c r="AO3644" s="50"/>
      <c r="AP3644" s="50"/>
      <c r="AQ3644" s="50"/>
      <c r="AR3644" s="50"/>
      <c r="AS3644" s="50"/>
      <c r="AT3644" s="50"/>
      <c r="AU3644" s="50"/>
      <c r="AV3644" s="50"/>
      <c r="AW3644" s="50"/>
      <c r="AX3644" s="50"/>
      <c r="AY3644" s="50"/>
      <c r="AZ3644" s="50"/>
      <c r="BA3644" s="50"/>
      <c r="BB3644" s="50"/>
      <c r="BC3644" s="50"/>
      <c r="BD3644" s="50"/>
      <c r="BE3644" s="50"/>
      <c r="BF3644" s="50"/>
      <c r="BG3644" s="50"/>
      <c r="BH3644" s="50"/>
      <c r="BI3644" s="50"/>
      <c r="BJ3644" s="50"/>
      <c r="BK3644" s="50"/>
      <c r="BL3644" s="50"/>
      <c r="BM3644" s="50"/>
      <c r="BN3644" s="50"/>
      <c r="BO3644" s="50"/>
      <c r="BP3644" s="50"/>
      <c r="BQ3644" s="50"/>
      <c r="BR3644" s="50"/>
      <c r="BS3644" s="50"/>
      <c r="BT3644" s="50"/>
      <c r="BU3644" s="50"/>
      <c r="BV3644" s="50"/>
      <c r="BW3644" s="50"/>
      <c r="BX3644" s="50"/>
      <c r="BY3644" s="50"/>
      <c r="BZ3644" s="50"/>
      <c r="CA3644" s="50"/>
      <c r="CB3644" s="50"/>
      <c r="CC3644" s="50"/>
      <c r="CD3644" s="50"/>
      <c r="CE3644" s="50"/>
      <c r="CF3644" s="50"/>
      <c r="CG3644" s="50"/>
      <c r="CH3644" s="50"/>
      <c r="CI3644" s="50"/>
      <c r="CJ3644" s="50"/>
      <c r="CK3644" s="50"/>
      <c r="CL3644" s="50"/>
      <c r="CM3644" s="50"/>
      <c r="CN3644" s="50"/>
      <c r="CO3644" s="50"/>
      <c r="CP3644" s="50"/>
      <c r="CQ3644" s="50"/>
      <c r="CR3644" s="50"/>
      <c r="CS3644" s="50"/>
      <c r="CT3644" s="50"/>
      <c r="CU3644" s="50"/>
      <c r="CV3644" s="50"/>
      <c r="CW3644" s="50"/>
      <c r="CX3644" s="50"/>
      <c r="CY3644" s="50"/>
      <c r="CZ3644" s="50"/>
      <c r="DA3644" s="50"/>
      <c r="DB3644" s="50"/>
      <c r="DC3644" s="50"/>
      <c r="DD3644" s="50"/>
      <c r="DE3644" s="50"/>
      <c r="DF3644" s="50"/>
      <c r="DG3644" s="50"/>
    </row>
    <row r="3645" spans="1:111" x14ac:dyDescent="0.2">
      <c r="A3645" s="624" t="s">
        <v>1394</v>
      </c>
      <c r="B3645" s="624" t="s">
        <v>1409</v>
      </c>
      <c r="C3645" s="624"/>
      <c r="D3645" s="75" t="s">
        <v>1410</v>
      </c>
      <c r="E3645" s="358"/>
      <c r="F3645" s="352">
        <f t="shared" si="112"/>
        <v>0</v>
      </c>
      <c r="G3645" s="352">
        <f t="shared" si="113"/>
        <v>0</v>
      </c>
      <c r="H3645" s="50"/>
      <c r="I3645" s="50"/>
      <c r="J3645" s="50"/>
      <c r="K3645" s="50"/>
      <c r="L3645" s="50"/>
      <c r="M3645" s="50"/>
      <c r="N3645" s="50"/>
      <c r="O3645" s="50"/>
      <c r="P3645" s="50"/>
      <c r="Q3645" s="50"/>
      <c r="R3645" s="50"/>
      <c r="S3645" s="50"/>
      <c r="T3645" s="50"/>
      <c r="U3645" s="50"/>
      <c r="V3645" s="50"/>
      <c r="W3645" s="50"/>
      <c r="X3645" s="50"/>
      <c r="Y3645" s="50"/>
      <c r="Z3645" s="50"/>
      <c r="AA3645" s="50"/>
      <c r="AB3645" s="50"/>
      <c r="AC3645" s="50"/>
      <c r="AD3645" s="50"/>
      <c r="AE3645" s="50"/>
      <c r="AF3645" s="50"/>
      <c r="AG3645" s="50"/>
      <c r="AH3645" s="50"/>
      <c r="AI3645" s="50"/>
      <c r="AJ3645" s="50"/>
      <c r="AK3645" s="50"/>
      <c r="AL3645" s="50"/>
      <c r="AM3645" s="50"/>
      <c r="AN3645" s="50"/>
      <c r="AO3645" s="50"/>
      <c r="AP3645" s="50"/>
      <c r="AQ3645" s="50"/>
      <c r="AR3645" s="50"/>
      <c r="AS3645" s="50"/>
      <c r="AT3645" s="50"/>
      <c r="AU3645" s="50"/>
      <c r="AV3645" s="50"/>
      <c r="AW3645" s="50"/>
      <c r="AX3645" s="50"/>
      <c r="AY3645" s="50"/>
      <c r="AZ3645" s="50"/>
      <c r="BA3645" s="50"/>
      <c r="BB3645" s="50"/>
      <c r="BC3645" s="50"/>
      <c r="BD3645" s="50"/>
      <c r="BE3645" s="50"/>
      <c r="BF3645" s="50"/>
      <c r="BG3645" s="50"/>
      <c r="BH3645" s="50"/>
      <c r="BI3645" s="50"/>
      <c r="BJ3645" s="50"/>
      <c r="BK3645" s="50"/>
      <c r="BL3645" s="50"/>
      <c r="BM3645" s="50"/>
      <c r="BN3645" s="50"/>
      <c r="BO3645" s="50"/>
      <c r="BP3645" s="50"/>
      <c r="BQ3645" s="50"/>
      <c r="BR3645" s="50"/>
      <c r="BS3645" s="50"/>
      <c r="BT3645" s="50"/>
      <c r="BU3645" s="50"/>
      <c r="BV3645" s="50"/>
      <c r="BW3645" s="50"/>
      <c r="BX3645" s="50"/>
      <c r="BY3645" s="50"/>
      <c r="BZ3645" s="50"/>
      <c r="CA3645" s="50"/>
      <c r="CB3645" s="50"/>
      <c r="CC3645" s="50"/>
      <c r="CD3645" s="50"/>
      <c r="CE3645" s="50"/>
      <c r="CF3645" s="50"/>
      <c r="CG3645" s="50"/>
      <c r="CH3645" s="50"/>
      <c r="CI3645" s="50"/>
      <c r="CJ3645" s="50"/>
      <c r="CK3645" s="50"/>
      <c r="CL3645" s="50"/>
      <c r="CM3645" s="50"/>
      <c r="CN3645" s="50"/>
      <c r="CO3645" s="50"/>
      <c r="CP3645" s="50"/>
      <c r="CQ3645" s="50"/>
      <c r="CR3645" s="50"/>
      <c r="CS3645" s="50"/>
      <c r="CT3645" s="50"/>
      <c r="CU3645" s="50"/>
      <c r="CV3645" s="50"/>
      <c r="CW3645" s="50"/>
      <c r="CX3645" s="50"/>
      <c r="CY3645" s="50"/>
      <c r="CZ3645" s="50"/>
      <c r="DA3645" s="50"/>
      <c r="DB3645" s="50"/>
      <c r="DC3645" s="50"/>
      <c r="DD3645" s="50"/>
      <c r="DE3645" s="50"/>
      <c r="DF3645" s="50"/>
      <c r="DG3645" s="50"/>
    </row>
    <row r="3646" spans="1:111" x14ac:dyDescent="0.2">
      <c r="A3646" s="625"/>
      <c r="B3646" s="625"/>
      <c r="C3646" s="625"/>
      <c r="D3646" s="78" t="s">
        <v>1411</v>
      </c>
      <c r="E3646" s="358">
        <v>400</v>
      </c>
      <c r="F3646" s="352">
        <f t="shared" si="112"/>
        <v>240</v>
      </c>
      <c r="G3646" s="352">
        <f t="shared" si="113"/>
        <v>200</v>
      </c>
      <c r="H3646" s="50"/>
      <c r="I3646" s="50"/>
      <c r="J3646" s="50"/>
      <c r="K3646" s="50"/>
      <c r="L3646" s="50"/>
      <c r="M3646" s="50"/>
      <c r="N3646" s="50"/>
      <c r="O3646" s="50"/>
      <c r="P3646" s="50"/>
      <c r="Q3646" s="50"/>
      <c r="R3646" s="50"/>
      <c r="S3646" s="50"/>
      <c r="T3646" s="50"/>
      <c r="U3646" s="50"/>
      <c r="V3646" s="50"/>
      <c r="W3646" s="50"/>
      <c r="X3646" s="50"/>
      <c r="Y3646" s="50"/>
      <c r="Z3646" s="50"/>
      <c r="AA3646" s="50"/>
      <c r="AB3646" s="50"/>
      <c r="AC3646" s="50"/>
      <c r="AD3646" s="50"/>
      <c r="AE3646" s="50"/>
      <c r="AF3646" s="50"/>
      <c r="AG3646" s="50"/>
      <c r="AH3646" s="50"/>
      <c r="AI3646" s="50"/>
      <c r="AJ3646" s="50"/>
      <c r="AK3646" s="50"/>
      <c r="AL3646" s="50"/>
      <c r="AM3646" s="50"/>
      <c r="AN3646" s="50"/>
      <c r="AO3646" s="50"/>
      <c r="AP3646" s="50"/>
      <c r="AQ3646" s="50"/>
      <c r="AR3646" s="50"/>
      <c r="AS3646" s="50"/>
      <c r="AT3646" s="50"/>
      <c r="AU3646" s="50"/>
      <c r="AV3646" s="50"/>
      <c r="AW3646" s="50"/>
      <c r="AX3646" s="50"/>
      <c r="AY3646" s="50"/>
      <c r="AZ3646" s="50"/>
      <c r="BA3646" s="50"/>
      <c r="BB3646" s="50"/>
      <c r="BC3646" s="50"/>
      <c r="BD3646" s="50"/>
      <c r="BE3646" s="50"/>
      <c r="BF3646" s="50"/>
      <c r="BG3646" s="50"/>
      <c r="BH3646" s="50"/>
      <c r="BI3646" s="50"/>
      <c r="BJ3646" s="50"/>
      <c r="BK3646" s="50"/>
      <c r="BL3646" s="50"/>
      <c r="BM3646" s="50"/>
      <c r="BN3646" s="50"/>
      <c r="BO3646" s="50"/>
      <c r="BP3646" s="50"/>
      <c r="BQ3646" s="50"/>
      <c r="BR3646" s="50"/>
      <c r="BS3646" s="50"/>
      <c r="BT3646" s="50"/>
      <c r="BU3646" s="50"/>
      <c r="BV3646" s="50"/>
      <c r="BW3646" s="50"/>
      <c r="BX3646" s="50"/>
      <c r="BY3646" s="50"/>
      <c r="BZ3646" s="50"/>
      <c r="CA3646" s="50"/>
      <c r="CB3646" s="50"/>
      <c r="CC3646" s="50"/>
      <c r="CD3646" s="50"/>
      <c r="CE3646" s="50"/>
      <c r="CF3646" s="50"/>
      <c r="CG3646" s="50"/>
      <c r="CH3646" s="50"/>
      <c r="CI3646" s="50"/>
      <c r="CJ3646" s="50"/>
      <c r="CK3646" s="50"/>
      <c r="CL3646" s="50"/>
      <c r="CM3646" s="50"/>
      <c r="CN3646" s="50"/>
      <c r="CO3646" s="50"/>
      <c r="CP3646" s="50"/>
      <c r="CQ3646" s="50"/>
      <c r="CR3646" s="50"/>
      <c r="CS3646" s="50"/>
      <c r="CT3646" s="50"/>
      <c r="CU3646" s="50"/>
      <c r="CV3646" s="50"/>
      <c r="CW3646" s="50"/>
      <c r="CX3646" s="50"/>
      <c r="CY3646" s="50"/>
      <c r="CZ3646" s="50"/>
      <c r="DA3646" s="50"/>
      <c r="DB3646" s="50"/>
      <c r="DC3646" s="50"/>
      <c r="DD3646" s="50"/>
      <c r="DE3646" s="50"/>
      <c r="DF3646" s="50"/>
      <c r="DG3646" s="50"/>
    </row>
    <row r="3647" spans="1:111" x14ac:dyDescent="0.2">
      <c r="A3647" s="625"/>
      <c r="B3647" s="625"/>
      <c r="C3647" s="625"/>
      <c r="D3647" s="78" t="s">
        <v>1412</v>
      </c>
      <c r="E3647" s="358">
        <v>400</v>
      </c>
      <c r="F3647" s="352">
        <f t="shared" si="112"/>
        <v>240</v>
      </c>
      <c r="G3647" s="352">
        <f t="shared" si="113"/>
        <v>200</v>
      </c>
      <c r="H3647" s="50"/>
      <c r="I3647" s="50"/>
      <c r="J3647" s="50"/>
      <c r="K3647" s="50"/>
      <c r="L3647" s="50"/>
      <c r="M3647" s="50"/>
      <c r="N3647" s="50"/>
      <c r="O3647" s="50"/>
      <c r="P3647" s="50"/>
      <c r="Q3647" s="50"/>
      <c r="R3647" s="50"/>
      <c r="S3647" s="50"/>
      <c r="T3647" s="50"/>
      <c r="U3647" s="50"/>
      <c r="V3647" s="50"/>
      <c r="W3647" s="50"/>
      <c r="X3647" s="50"/>
      <c r="Y3647" s="50"/>
      <c r="Z3647" s="50"/>
      <c r="AA3647" s="50"/>
      <c r="AB3647" s="50"/>
      <c r="AC3647" s="50"/>
      <c r="AD3647" s="50"/>
      <c r="AE3647" s="50"/>
      <c r="AF3647" s="50"/>
      <c r="AG3647" s="50"/>
      <c r="AH3647" s="50"/>
      <c r="AI3647" s="50"/>
      <c r="AJ3647" s="50"/>
      <c r="AK3647" s="50"/>
      <c r="AL3647" s="50"/>
      <c r="AM3647" s="50"/>
      <c r="AN3647" s="50"/>
      <c r="AO3647" s="50"/>
      <c r="AP3647" s="50"/>
      <c r="AQ3647" s="50"/>
      <c r="AR3647" s="50"/>
      <c r="AS3647" s="50"/>
      <c r="AT3647" s="50"/>
      <c r="AU3647" s="50"/>
      <c r="AV3647" s="50"/>
      <c r="AW3647" s="50"/>
      <c r="AX3647" s="50"/>
      <c r="AY3647" s="50"/>
      <c r="AZ3647" s="50"/>
      <c r="BA3647" s="50"/>
      <c r="BB3647" s="50"/>
      <c r="BC3647" s="50"/>
      <c r="BD3647" s="50"/>
      <c r="BE3647" s="50"/>
      <c r="BF3647" s="50"/>
      <c r="BG3647" s="50"/>
      <c r="BH3647" s="50"/>
      <c r="BI3647" s="50"/>
      <c r="BJ3647" s="50"/>
      <c r="BK3647" s="50"/>
      <c r="BL3647" s="50"/>
      <c r="BM3647" s="50"/>
      <c r="BN3647" s="50"/>
      <c r="BO3647" s="50"/>
      <c r="BP3647" s="50"/>
      <c r="BQ3647" s="50"/>
      <c r="BR3647" s="50"/>
      <c r="BS3647" s="50"/>
      <c r="BT3647" s="50"/>
      <c r="BU3647" s="50"/>
      <c r="BV3647" s="50"/>
      <c r="BW3647" s="50"/>
      <c r="BX3647" s="50"/>
      <c r="BY3647" s="50"/>
      <c r="BZ3647" s="50"/>
      <c r="CA3647" s="50"/>
      <c r="CB3647" s="50"/>
      <c r="CC3647" s="50"/>
      <c r="CD3647" s="50"/>
      <c r="CE3647" s="50"/>
      <c r="CF3647" s="50"/>
      <c r="CG3647" s="50"/>
      <c r="CH3647" s="50"/>
      <c r="CI3647" s="50"/>
      <c r="CJ3647" s="50"/>
      <c r="CK3647" s="50"/>
      <c r="CL3647" s="50"/>
      <c r="CM3647" s="50"/>
      <c r="CN3647" s="50"/>
      <c r="CO3647" s="50"/>
      <c r="CP3647" s="50"/>
      <c r="CQ3647" s="50"/>
      <c r="CR3647" s="50"/>
      <c r="CS3647" s="50"/>
      <c r="CT3647" s="50"/>
      <c r="CU3647" s="50"/>
      <c r="CV3647" s="50"/>
      <c r="CW3647" s="50"/>
      <c r="CX3647" s="50"/>
      <c r="CY3647" s="50"/>
      <c r="CZ3647" s="50"/>
      <c r="DA3647" s="50"/>
      <c r="DB3647" s="50"/>
      <c r="DC3647" s="50"/>
      <c r="DD3647" s="50"/>
      <c r="DE3647" s="50"/>
      <c r="DF3647" s="50"/>
      <c r="DG3647" s="50"/>
    </row>
    <row r="3648" spans="1:111" x14ac:dyDescent="0.2">
      <c r="A3648" s="625"/>
      <c r="B3648" s="625"/>
      <c r="C3648" s="625"/>
      <c r="D3648" s="78" t="s">
        <v>1413</v>
      </c>
      <c r="E3648" s="358">
        <v>700</v>
      </c>
      <c r="F3648" s="352">
        <f t="shared" si="112"/>
        <v>420</v>
      </c>
      <c r="G3648" s="352">
        <f t="shared" si="113"/>
        <v>350</v>
      </c>
      <c r="H3648" s="50"/>
      <c r="I3648" s="50"/>
      <c r="J3648" s="50"/>
      <c r="K3648" s="50"/>
      <c r="L3648" s="50"/>
      <c r="M3648" s="50"/>
      <c r="N3648" s="50"/>
      <c r="O3648" s="50"/>
      <c r="P3648" s="50"/>
      <c r="Q3648" s="50"/>
      <c r="R3648" s="50"/>
      <c r="S3648" s="50"/>
      <c r="T3648" s="50"/>
      <c r="U3648" s="50"/>
      <c r="V3648" s="50"/>
      <c r="W3648" s="50"/>
      <c r="X3648" s="50"/>
      <c r="Y3648" s="50"/>
      <c r="Z3648" s="50"/>
      <c r="AA3648" s="50"/>
      <c r="AB3648" s="50"/>
      <c r="AC3648" s="50"/>
      <c r="AD3648" s="50"/>
      <c r="AE3648" s="50"/>
      <c r="AF3648" s="50"/>
      <c r="AG3648" s="50"/>
      <c r="AH3648" s="50"/>
      <c r="AI3648" s="50"/>
      <c r="AJ3648" s="50"/>
      <c r="AK3648" s="50"/>
      <c r="AL3648" s="50"/>
      <c r="AM3648" s="50"/>
      <c r="AN3648" s="50"/>
      <c r="AO3648" s="50"/>
      <c r="AP3648" s="50"/>
      <c r="AQ3648" s="50"/>
      <c r="AR3648" s="50"/>
      <c r="AS3648" s="50"/>
      <c r="AT3648" s="50"/>
      <c r="AU3648" s="50"/>
      <c r="AV3648" s="50"/>
      <c r="AW3648" s="50"/>
      <c r="AX3648" s="50"/>
      <c r="AY3648" s="50"/>
      <c r="AZ3648" s="50"/>
      <c r="BA3648" s="50"/>
      <c r="BB3648" s="50"/>
      <c r="BC3648" s="50"/>
      <c r="BD3648" s="50"/>
      <c r="BE3648" s="50"/>
      <c r="BF3648" s="50"/>
      <c r="BG3648" s="50"/>
      <c r="BH3648" s="50"/>
      <c r="BI3648" s="50"/>
      <c r="BJ3648" s="50"/>
      <c r="BK3648" s="50"/>
      <c r="BL3648" s="50"/>
      <c r="BM3648" s="50"/>
      <c r="BN3648" s="50"/>
      <c r="BO3648" s="50"/>
      <c r="BP3648" s="50"/>
      <c r="BQ3648" s="50"/>
      <c r="BR3648" s="50"/>
      <c r="BS3648" s="50"/>
      <c r="BT3648" s="50"/>
      <c r="BU3648" s="50"/>
      <c r="BV3648" s="50"/>
      <c r="BW3648" s="50"/>
      <c r="BX3648" s="50"/>
      <c r="BY3648" s="50"/>
      <c r="BZ3648" s="50"/>
      <c r="CA3648" s="50"/>
      <c r="CB3648" s="50"/>
      <c r="CC3648" s="50"/>
      <c r="CD3648" s="50"/>
      <c r="CE3648" s="50"/>
      <c r="CF3648" s="50"/>
      <c r="CG3648" s="50"/>
      <c r="CH3648" s="50"/>
      <c r="CI3648" s="50"/>
      <c r="CJ3648" s="50"/>
      <c r="CK3648" s="50"/>
      <c r="CL3648" s="50"/>
      <c r="CM3648" s="50"/>
      <c r="CN3648" s="50"/>
      <c r="CO3648" s="50"/>
      <c r="CP3648" s="50"/>
      <c r="CQ3648" s="50"/>
      <c r="CR3648" s="50"/>
      <c r="CS3648" s="50"/>
      <c r="CT3648" s="50"/>
      <c r="CU3648" s="50"/>
      <c r="CV3648" s="50"/>
      <c r="CW3648" s="50"/>
      <c r="CX3648" s="50"/>
      <c r="CY3648" s="50"/>
      <c r="CZ3648" s="50"/>
      <c r="DA3648" s="50"/>
      <c r="DB3648" s="50"/>
      <c r="DC3648" s="50"/>
      <c r="DD3648" s="50"/>
      <c r="DE3648" s="50"/>
      <c r="DF3648" s="50"/>
      <c r="DG3648" s="50"/>
    </row>
    <row r="3649" spans="1:111" x14ac:dyDescent="0.2">
      <c r="A3649" s="625"/>
      <c r="B3649" s="625"/>
      <c r="C3649" s="625"/>
      <c r="D3649" s="78" t="s">
        <v>1414</v>
      </c>
      <c r="E3649" s="358">
        <v>400</v>
      </c>
      <c r="F3649" s="352">
        <f t="shared" si="112"/>
        <v>240</v>
      </c>
      <c r="G3649" s="352">
        <f t="shared" si="113"/>
        <v>200</v>
      </c>
      <c r="H3649" s="50"/>
      <c r="I3649" s="50"/>
      <c r="J3649" s="50"/>
      <c r="K3649" s="50"/>
      <c r="L3649" s="50"/>
      <c r="M3649" s="50"/>
      <c r="N3649" s="50"/>
      <c r="O3649" s="50"/>
      <c r="P3649" s="50"/>
      <c r="Q3649" s="50"/>
      <c r="R3649" s="50"/>
      <c r="S3649" s="50"/>
      <c r="T3649" s="50"/>
      <c r="U3649" s="50"/>
      <c r="V3649" s="50"/>
      <c r="W3649" s="50"/>
      <c r="X3649" s="50"/>
      <c r="Y3649" s="50"/>
      <c r="Z3649" s="50"/>
      <c r="AA3649" s="50"/>
      <c r="AB3649" s="50"/>
      <c r="AC3649" s="50"/>
      <c r="AD3649" s="50"/>
      <c r="AE3649" s="50"/>
      <c r="AF3649" s="50"/>
      <c r="AG3649" s="50"/>
      <c r="AH3649" s="50"/>
      <c r="AI3649" s="50"/>
      <c r="AJ3649" s="50"/>
      <c r="AK3649" s="50"/>
      <c r="AL3649" s="50"/>
      <c r="AM3649" s="50"/>
      <c r="AN3649" s="50"/>
      <c r="AO3649" s="50"/>
      <c r="AP3649" s="50"/>
      <c r="AQ3649" s="50"/>
      <c r="AR3649" s="50"/>
      <c r="AS3649" s="50"/>
      <c r="AT3649" s="50"/>
      <c r="AU3649" s="50"/>
      <c r="AV3649" s="50"/>
      <c r="AW3649" s="50"/>
      <c r="AX3649" s="50"/>
      <c r="AY3649" s="50"/>
      <c r="AZ3649" s="50"/>
      <c r="BA3649" s="50"/>
      <c r="BB3649" s="50"/>
      <c r="BC3649" s="50"/>
      <c r="BD3649" s="50"/>
      <c r="BE3649" s="50"/>
      <c r="BF3649" s="50"/>
      <c r="BG3649" s="50"/>
      <c r="BH3649" s="50"/>
      <c r="BI3649" s="50"/>
      <c r="BJ3649" s="50"/>
      <c r="BK3649" s="50"/>
      <c r="BL3649" s="50"/>
      <c r="BM3649" s="50"/>
      <c r="BN3649" s="50"/>
      <c r="BO3649" s="50"/>
      <c r="BP3649" s="50"/>
      <c r="BQ3649" s="50"/>
      <c r="BR3649" s="50"/>
      <c r="BS3649" s="50"/>
      <c r="BT3649" s="50"/>
      <c r="BU3649" s="50"/>
      <c r="BV3649" s="50"/>
      <c r="BW3649" s="50"/>
      <c r="BX3649" s="50"/>
      <c r="BY3649" s="50"/>
      <c r="BZ3649" s="50"/>
      <c r="CA3649" s="50"/>
      <c r="CB3649" s="50"/>
      <c r="CC3649" s="50"/>
      <c r="CD3649" s="50"/>
      <c r="CE3649" s="50"/>
      <c r="CF3649" s="50"/>
      <c r="CG3649" s="50"/>
      <c r="CH3649" s="50"/>
      <c r="CI3649" s="50"/>
      <c r="CJ3649" s="50"/>
      <c r="CK3649" s="50"/>
      <c r="CL3649" s="50"/>
      <c r="CM3649" s="50"/>
      <c r="CN3649" s="50"/>
      <c r="CO3649" s="50"/>
      <c r="CP3649" s="50"/>
      <c r="CQ3649" s="50"/>
      <c r="CR3649" s="50"/>
      <c r="CS3649" s="50"/>
      <c r="CT3649" s="50"/>
      <c r="CU3649" s="50"/>
      <c r="CV3649" s="50"/>
      <c r="CW3649" s="50"/>
      <c r="CX3649" s="50"/>
      <c r="CY3649" s="50"/>
      <c r="CZ3649" s="50"/>
      <c r="DA3649" s="50"/>
      <c r="DB3649" s="50"/>
      <c r="DC3649" s="50"/>
      <c r="DD3649" s="50"/>
      <c r="DE3649" s="50"/>
      <c r="DF3649" s="50"/>
      <c r="DG3649" s="50"/>
    </row>
    <row r="3650" spans="1:111" x14ac:dyDescent="0.2">
      <c r="A3650" s="625"/>
      <c r="B3650" s="625"/>
      <c r="C3650" s="625"/>
      <c r="D3650" s="78" t="s">
        <v>1415</v>
      </c>
      <c r="E3650" s="358">
        <v>400</v>
      </c>
      <c r="F3650" s="352">
        <f t="shared" si="112"/>
        <v>240</v>
      </c>
      <c r="G3650" s="352">
        <f t="shared" si="113"/>
        <v>200</v>
      </c>
      <c r="H3650" s="50"/>
      <c r="I3650" s="50"/>
      <c r="J3650" s="50"/>
      <c r="K3650" s="50"/>
      <c r="L3650" s="50"/>
      <c r="M3650" s="50"/>
      <c r="N3650" s="50"/>
      <c r="O3650" s="50"/>
      <c r="P3650" s="50"/>
      <c r="Q3650" s="50"/>
      <c r="R3650" s="50"/>
      <c r="S3650" s="50"/>
      <c r="T3650" s="50"/>
      <c r="U3650" s="50"/>
      <c r="V3650" s="50"/>
      <c r="W3650" s="50"/>
      <c r="X3650" s="50"/>
      <c r="Y3650" s="50"/>
      <c r="Z3650" s="50"/>
      <c r="AA3650" s="50"/>
      <c r="AB3650" s="50"/>
      <c r="AC3650" s="50"/>
      <c r="AD3650" s="50"/>
      <c r="AE3650" s="50"/>
      <c r="AF3650" s="50"/>
      <c r="AG3650" s="50"/>
      <c r="AH3650" s="50"/>
      <c r="AI3650" s="50"/>
      <c r="AJ3650" s="50"/>
      <c r="AK3650" s="50"/>
      <c r="AL3650" s="50"/>
      <c r="AM3650" s="50"/>
      <c r="AN3650" s="50"/>
      <c r="AO3650" s="50"/>
      <c r="AP3650" s="50"/>
      <c r="AQ3650" s="50"/>
      <c r="AR3650" s="50"/>
      <c r="AS3650" s="50"/>
      <c r="AT3650" s="50"/>
      <c r="AU3650" s="50"/>
      <c r="AV3650" s="50"/>
      <c r="AW3650" s="50"/>
      <c r="AX3650" s="50"/>
      <c r="AY3650" s="50"/>
      <c r="AZ3650" s="50"/>
      <c r="BA3650" s="50"/>
      <c r="BB3650" s="50"/>
      <c r="BC3650" s="50"/>
      <c r="BD3650" s="50"/>
      <c r="BE3650" s="50"/>
      <c r="BF3650" s="50"/>
      <c r="BG3650" s="50"/>
      <c r="BH3650" s="50"/>
      <c r="BI3650" s="50"/>
      <c r="BJ3650" s="50"/>
      <c r="BK3650" s="50"/>
      <c r="BL3650" s="50"/>
      <c r="BM3650" s="50"/>
      <c r="BN3650" s="50"/>
      <c r="BO3650" s="50"/>
      <c r="BP3650" s="50"/>
      <c r="BQ3650" s="50"/>
      <c r="BR3650" s="50"/>
      <c r="BS3650" s="50"/>
      <c r="BT3650" s="50"/>
      <c r="BU3650" s="50"/>
      <c r="BV3650" s="50"/>
      <c r="BW3650" s="50"/>
      <c r="BX3650" s="50"/>
      <c r="BY3650" s="50"/>
      <c r="BZ3650" s="50"/>
      <c r="CA3650" s="50"/>
      <c r="CB3650" s="50"/>
      <c r="CC3650" s="50"/>
      <c r="CD3650" s="50"/>
      <c r="CE3650" s="50"/>
      <c r="CF3650" s="50"/>
      <c r="CG3650" s="50"/>
      <c r="CH3650" s="50"/>
      <c r="CI3650" s="50"/>
      <c r="CJ3650" s="50"/>
      <c r="CK3650" s="50"/>
      <c r="CL3650" s="50"/>
      <c r="CM3650" s="50"/>
      <c r="CN3650" s="50"/>
      <c r="CO3650" s="50"/>
      <c r="CP3650" s="50"/>
      <c r="CQ3650" s="50"/>
      <c r="CR3650" s="50"/>
      <c r="CS3650" s="50"/>
      <c r="CT3650" s="50"/>
      <c r="CU3650" s="50"/>
      <c r="CV3650" s="50"/>
      <c r="CW3650" s="50"/>
      <c r="CX3650" s="50"/>
      <c r="CY3650" s="50"/>
      <c r="CZ3650" s="50"/>
      <c r="DA3650" s="50"/>
      <c r="DB3650" s="50"/>
      <c r="DC3650" s="50"/>
      <c r="DD3650" s="50"/>
      <c r="DE3650" s="50"/>
      <c r="DF3650" s="50"/>
      <c r="DG3650" s="50"/>
    </row>
    <row r="3651" spans="1:111" x14ac:dyDescent="0.2">
      <c r="A3651" s="625"/>
      <c r="B3651" s="625"/>
      <c r="C3651" s="625"/>
      <c r="D3651" s="78" t="s">
        <v>1416</v>
      </c>
      <c r="E3651" s="358">
        <v>400</v>
      </c>
      <c r="F3651" s="352">
        <f t="shared" si="112"/>
        <v>240</v>
      </c>
      <c r="G3651" s="352">
        <f t="shared" si="113"/>
        <v>200</v>
      </c>
      <c r="H3651" s="50"/>
      <c r="I3651" s="50"/>
      <c r="J3651" s="50"/>
      <c r="K3651" s="50"/>
      <c r="L3651" s="50"/>
      <c r="M3651" s="50"/>
      <c r="N3651" s="50"/>
      <c r="O3651" s="50"/>
      <c r="P3651" s="50"/>
      <c r="Q3651" s="50"/>
      <c r="R3651" s="50"/>
      <c r="S3651" s="50"/>
      <c r="T3651" s="50"/>
      <c r="U3651" s="50"/>
      <c r="V3651" s="50"/>
      <c r="W3651" s="50"/>
      <c r="X3651" s="50"/>
      <c r="Y3651" s="50"/>
      <c r="Z3651" s="50"/>
      <c r="AA3651" s="50"/>
      <c r="AB3651" s="50"/>
      <c r="AC3651" s="50"/>
      <c r="AD3651" s="50"/>
      <c r="AE3651" s="50"/>
      <c r="AF3651" s="50"/>
      <c r="AG3651" s="50"/>
      <c r="AH3651" s="50"/>
      <c r="AI3651" s="50"/>
      <c r="AJ3651" s="50"/>
      <c r="AK3651" s="50"/>
      <c r="AL3651" s="50"/>
      <c r="AM3651" s="50"/>
      <c r="AN3651" s="50"/>
      <c r="AO3651" s="50"/>
      <c r="AP3651" s="50"/>
      <c r="AQ3651" s="50"/>
      <c r="AR3651" s="50"/>
      <c r="AS3651" s="50"/>
      <c r="AT3651" s="50"/>
      <c r="AU3651" s="50"/>
      <c r="AV3651" s="50"/>
      <c r="AW3651" s="50"/>
      <c r="AX3651" s="50"/>
      <c r="AY3651" s="50"/>
      <c r="AZ3651" s="50"/>
      <c r="BA3651" s="50"/>
      <c r="BB3651" s="50"/>
      <c r="BC3651" s="50"/>
      <c r="BD3651" s="50"/>
      <c r="BE3651" s="50"/>
      <c r="BF3651" s="50"/>
      <c r="BG3651" s="50"/>
      <c r="BH3651" s="50"/>
      <c r="BI3651" s="50"/>
      <c r="BJ3651" s="50"/>
      <c r="BK3651" s="50"/>
      <c r="BL3651" s="50"/>
      <c r="BM3651" s="50"/>
      <c r="BN3651" s="50"/>
      <c r="BO3651" s="50"/>
      <c r="BP3651" s="50"/>
      <c r="BQ3651" s="50"/>
      <c r="BR3651" s="50"/>
      <c r="BS3651" s="50"/>
      <c r="BT3651" s="50"/>
      <c r="BU3651" s="50"/>
      <c r="BV3651" s="50"/>
      <c r="BW3651" s="50"/>
      <c r="BX3651" s="50"/>
      <c r="BY3651" s="50"/>
      <c r="BZ3651" s="50"/>
      <c r="CA3651" s="50"/>
      <c r="CB3651" s="50"/>
      <c r="CC3651" s="50"/>
      <c r="CD3651" s="50"/>
      <c r="CE3651" s="50"/>
      <c r="CF3651" s="50"/>
      <c r="CG3651" s="50"/>
      <c r="CH3651" s="50"/>
      <c r="CI3651" s="50"/>
      <c r="CJ3651" s="50"/>
      <c r="CK3651" s="50"/>
      <c r="CL3651" s="50"/>
      <c r="CM3651" s="50"/>
      <c r="CN3651" s="50"/>
      <c r="CO3651" s="50"/>
      <c r="CP3651" s="50"/>
      <c r="CQ3651" s="50"/>
      <c r="CR3651" s="50"/>
      <c r="CS3651" s="50"/>
      <c r="CT3651" s="50"/>
      <c r="CU3651" s="50"/>
      <c r="CV3651" s="50"/>
      <c r="CW3651" s="50"/>
      <c r="CX3651" s="50"/>
      <c r="CY3651" s="50"/>
      <c r="CZ3651" s="50"/>
      <c r="DA3651" s="50"/>
      <c r="DB3651" s="50"/>
      <c r="DC3651" s="50"/>
      <c r="DD3651" s="50"/>
      <c r="DE3651" s="50"/>
      <c r="DF3651" s="50"/>
      <c r="DG3651" s="50"/>
    </row>
    <row r="3652" spans="1:111" x14ac:dyDescent="0.2">
      <c r="A3652" s="625"/>
      <c r="B3652" s="625"/>
      <c r="C3652" s="625"/>
      <c r="D3652" s="78" t="s">
        <v>1417</v>
      </c>
      <c r="E3652" s="358">
        <v>400</v>
      </c>
      <c r="F3652" s="352">
        <f t="shared" si="112"/>
        <v>240</v>
      </c>
      <c r="G3652" s="352">
        <f t="shared" si="113"/>
        <v>200</v>
      </c>
      <c r="H3652" s="50"/>
      <c r="I3652" s="50"/>
      <c r="J3652" s="50"/>
      <c r="K3652" s="50"/>
      <c r="L3652" s="50"/>
      <c r="M3652" s="50"/>
      <c r="N3652" s="50"/>
      <c r="O3652" s="50"/>
      <c r="P3652" s="50"/>
      <c r="Q3652" s="50"/>
      <c r="R3652" s="50"/>
      <c r="S3652" s="50"/>
      <c r="T3652" s="50"/>
      <c r="U3652" s="50"/>
      <c r="V3652" s="50"/>
      <c r="W3652" s="50"/>
      <c r="X3652" s="50"/>
      <c r="Y3652" s="50"/>
      <c r="Z3652" s="50"/>
      <c r="AA3652" s="50"/>
      <c r="AB3652" s="50"/>
      <c r="AC3652" s="50"/>
      <c r="AD3652" s="50"/>
      <c r="AE3652" s="50"/>
      <c r="AF3652" s="50"/>
      <c r="AG3652" s="50"/>
      <c r="AH3652" s="50"/>
      <c r="AI3652" s="50"/>
      <c r="AJ3652" s="50"/>
      <c r="AK3652" s="50"/>
      <c r="AL3652" s="50"/>
      <c r="AM3652" s="50"/>
      <c r="AN3652" s="50"/>
      <c r="AO3652" s="50"/>
      <c r="AP3652" s="50"/>
      <c r="AQ3652" s="50"/>
      <c r="AR3652" s="50"/>
      <c r="AS3652" s="50"/>
      <c r="AT3652" s="50"/>
      <c r="AU3652" s="50"/>
      <c r="AV3652" s="50"/>
      <c r="AW3652" s="50"/>
      <c r="AX3652" s="50"/>
      <c r="AY3652" s="50"/>
      <c r="AZ3652" s="50"/>
      <c r="BA3652" s="50"/>
      <c r="BB3652" s="50"/>
      <c r="BC3652" s="50"/>
      <c r="BD3652" s="50"/>
      <c r="BE3652" s="50"/>
      <c r="BF3652" s="50"/>
      <c r="BG3652" s="50"/>
      <c r="BH3652" s="50"/>
      <c r="BI3652" s="50"/>
      <c r="BJ3652" s="50"/>
      <c r="BK3652" s="50"/>
      <c r="BL3652" s="50"/>
      <c r="BM3652" s="50"/>
      <c r="BN3652" s="50"/>
      <c r="BO3652" s="50"/>
      <c r="BP3652" s="50"/>
      <c r="BQ3652" s="50"/>
      <c r="BR3652" s="50"/>
      <c r="BS3652" s="50"/>
      <c r="BT3652" s="50"/>
      <c r="BU3652" s="50"/>
      <c r="BV3652" s="50"/>
      <c r="BW3652" s="50"/>
      <c r="BX3652" s="50"/>
      <c r="BY3652" s="50"/>
      <c r="BZ3652" s="50"/>
      <c r="CA3652" s="50"/>
      <c r="CB3652" s="50"/>
      <c r="CC3652" s="50"/>
      <c r="CD3652" s="50"/>
      <c r="CE3652" s="50"/>
      <c r="CF3652" s="50"/>
      <c r="CG3652" s="50"/>
      <c r="CH3652" s="50"/>
      <c r="CI3652" s="50"/>
      <c r="CJ3652" s="50"/>
      <c r="CK3652" s="50"/>
      <c r="CL3652" s="50"/>
      <c r="CM3652" s="50"/>
      <c r="CN3652" s="50"/>
      <c r="CO3652" s="50"/>
      <c r="CP3652" s="50"/>
      <c r="CQ3652" s="50"/>
      <c r="CR3652" s="50"/>
      <c r="CS3652" s="50"/>
      <c r="CT3652" s="50"/>
      <c r="CU3652" s="50"/>
      <c r="CV3652" s="50"/>
      <c r="CW3652" s="50"/>
      <c r="CX3652" s="50"/>
      <c r="CY3652" s="50"/>
      <c r="CZ3652" s="50"/>
      <c r="DA3652" s="50"/>
      <c r="DB3652" s="50"/>
      <c r="DC3652" s="50"/>
      <c r="DD3652" s="50"/>
      <c r="DE3652" s="50"/>
      <c r="DF3652" s="50"/>
      <c r="DG3652" s="50"/>
    </row>
    <row r="3653" spans="1:111" x14ac:dyDescent="0.2">
      <c r="A3653" s="625"/>
      <c r="B3653" s="625"/>
      <c r="C3653" s="625"/>
      <c r="D3653" s="78" t="s">
        <v>1418</v>
      </c>
      <c r="E3653" s="358">
        <v>400</v>
      </c>
      <c r="F3653" s="352">
        <f t="shared" si="112"/>
        <v>240</v>
      </c>
      <c r="G3653" s="352">
        <f t="shared" si="113"/>
        <v>200</v>
      </c>
      <c r="H3653" s="50"/>
      <c r="I3653" s="50"/>
      <c r="J3653" s="50"/>
      <c r="K3653" s="50"/>
      <c r="L3653" s="50"/>
      <c r="M3653" s="50"/>
      <c r="N3653" s="50"/>
      <c r="O3653" s="50"/>
      <c r="P3653" s="50"/>
      <c r="Q3653" s="50"/>
      <c r="R3653" s="50"/>
      <c r="S3653" s="50"/>
      <c r="T3653" s="50"/>
      <c r="U3653" s="50"/>
      <c r="V3653" s="50"/>
      <c r="W3653" s="50"/>
      <c r="X3653" s="50"/>
      <c r="Y3653" s="50"/>
      <c r="Z3653" s="50"/>
      <c r="AA3653" s="50"/>
      <c r="AB3653" s="50"/>
      <c r="AC3653" s="50"/>
      <c r="AD3653" s="50"/>
      <c r="AE3653" s="50"/>
      <c r="AF3653" s="50"/>
      <c r="AG3653" s="50"/>
      <c r="AH3653" s="50"/>
      <c r="AI3653" s="50"/>
      <c r="AJ3653" s="50"/>
      <c r="AK3653" s="50"/>
      <c r="AL3653" s="50"/>
      <c r="AM3653" s="50"/>
      <c r="AN3653" s="50"/>
      <c r="AO3653" s="50"/>
      <c r="AP3653" s="50"/>
      <c r="AQ3653" s="50"/>
      <c r="AR3653" s="50"/>
      <c r="AS3653" s="50"/>
      <c r="AT3653" s="50"/>
      <c r="AU3653" s="50"/>
      <c r="AV3653" s="50"/>
      <c r="AW3653" s="50"/>
      <c r="AX3653" s="50"/>
      <c r="AY3653" s="50"/>
      <c r="AZ3653" s="50"/>
      <c r="BA3653" s="50"/>
      <c r="BB3653" s="50"/>
      <c r="BC3653" s="50"/>
      <c r="BD3653" s="50"/>
      <c r="BE3653" s="50"/>
      <c r="BF3653" s="50"/>
      <c r="BG3653" s="50"/>
      <c r="BH3653" s="50"/>
      <c r="BI3653" s="50"/>
      <c r="BJ3653" s="50"/>
      <c r="BK3653" s="50"/>
      <c r="BL3653" s="50"/>
      <c r="BM3653" s="50"/>
      <c r="BN3653" s="50"/>
      <c r="BO3653" s="50"/>
      <c r="BP3653" s="50"/>
      <c r="BQ3653" s="50"/>
      <c r="BR3653" s="50"/>
      <c r="BS3653" s="50"/>
      <c r="BT3653" s="50"/>
      <c r="BU3653" s="50"/>
      <c r="BV3653" s="50"/>
      <c r="BW3653" s="50"/>
      <c r="BX3653" s="50"/>
      <c r="BY3653" s="50"/>
      <c r="BZ3653" s="50"/>
      <c r="CA3653" s="50"/>
      <c r="CB3653" s="50"/>
      <c r="CC3653" s="50"/>
      <c r="CD3653" s="50"/>
      <c r="CE3653" s="50"/>
      <c r="CF3653" s="50"/>
      <c r="CG3653" s="50"/>
      <c r="CH3653" s="50"/>
      <c r="CI3653" s="50"/>
      <c r="CJ3653" s="50"/>
      <c r="CK3653" s="50"/>
      <c r="CL3653" s="50"/>
      <c r="CM3653" s="50"/>
      <c r="CN3653" s="50"/>
      <c r="CO3653" s="50"/>
      <c r="CP3653" s="50"/>
      <c r="CQ3653" s="50"/>
      <c r="CR3653" s="50"/>
      <c r="CS3653" s="50"/>
      <c r="CT3653" s="50"/>
      <c r="CU3653" s="50"/>
      <c r="CV3653" s="50"/>
      <c r="CW3653" s="50"/>
      <c r="CX3653" s="50"/>
      <c r="CY3653" s="50"/>
      <c r="CZ3653" s="50"/>
      <c r="DA3653" s="50"/>
      <c r="DB3653" s="50"/>
      <c r="DC3653" s="50"/>
      <c r="DD3653" s="50"/>
      <c r="DE3653" s="50"/>
      <c r="DF3653" s="50"/>
      <c r="DG3653" s="50"/>
    </row>
    <row r="3654" spans="1:111" x14ac:dyDescent="0.2">
      <c r="A3654" s="625"/>
      <c r="B3654" s="625"/>
      <c r="C3654" s="625"/>
      <c r="D3654" s="78" t="s">
        <v>1419</v>
      </c>
      <c r="E3654" s="358">
        <v>400</v>
      </c>
      <c r="F3654" s="352">
        <f t="shared" si="112"/>
        <v>240</v>
      </c>
      <c r="G3654" s="352">
        <f t="shared" si="113"/>
        <v>200</v>
      </c>
      <c r="H3654" s="50"/>
      <c r="I3654" s="50"/>
      <c r="J3654" s="50"/>
      <c r="K3654" s="50"/>
      <c r="L3654" s="50"/>
      <c r="M3654" s="50"/>
      <c r="N3654" s="50"/>
      <c r="O3654" s="50"/>
      <c r="P3654" s="50"/>
      <c r="Q3654" s="50"/>
      <c r="R3654" s="50"/>
      <c r="S3654" s="50"/>
      <c r="T3654" s="50"/>
      <c r="U3654" s="50"/>
      <c r="V3654" s="50"/>
      <c r="W3654" s="50"/>
      <c r="X3654" s="50"/>
      <c r="Y3654" s="50"/>
      <c r="Z3654" s="50"/>
      <c r="AA3654" s="50"/>
      <c r="AB3654" s="50"/>
      <c r="AC3654" s="50"/>
      <c r="AD3654" s="50"/>
      <c r="AE3654" s="50"/>
      <c r="AF3654" s="50"/>
      <c r="AG3654" s="50"/>
      <c r="AH3654" s="50"/>
      <c r="AI3654" s="50"/>
      <c r="AJ3654" s="50"/>
      <c r="AK3654" s="50"/>
      <c r="AL3654" s="50"/>
      <c r="AM3654" s="50"/>
      <c r="AN3654" s="50"/>
      <c r="AO3654" s="50"/>
      <c r="AP3654" s="50"/>
      <c r="AQ3654" s="50"/>
      <c r="AR3654" s="50"/>
      <c r="AS3654" s="50"/>
      <c r="AT3654" s="50"/>
      <c r="AU3654" s="50"/>
      <c r="AV3654" s="50"/>
      <c r="AW3654" s="50"/>
      <c r="AX3654" s="50"/>
      <c r="AY3654" s="50"/>
      <c r="AZ3654" s="50"/>
      <c r="BA3654" s="50"/>
      <c r="BB3654" s="50"/>
      <c r="BC3654" s="50"/>
      <c r="BD3654" s="50"/>
      <c r="BE3654" s="50"/>
      <c r="BF3654" s="50"/>
      <c r="BG3654" s="50"/>
      <c r="BH3654" s="50"/>
      <c r="BI3654" s="50"/>
      <c r="BJ3654" s="50"/>
      <c r="BK3654" s="50"/>
      <c r="BL3654" s="50"/>
      <c r="BM3654" s="50"/>
      <c r="BN3654" s="50"/>
      <c r="BO3654" s="50"/>
      <c r="BP3654" s="50"/>
      <c r="BQ3654" s="50"/>
      <c r="BR3654" s="50"/>
      <c r="BS3654" s="50"/>
      <c r="BT3654" s="50"/>
      <c r="BU3654" s="50"/>
      <c r="BV3654" s="50"/>
      <c r="BW3654" s="50"/>
      <c r="BX3654" s="50"/>
      <c r="BY3654" s="50"/>
      <c r="BZ3654" s="50"/>
      <c r="CA3654" s="50"/>
      <c r="CB3654" s="50"/>
      <c r="CC3654" s="50"/>
      <c r="CD3654" s="50"/>
      <c r="CE3654" s="50"/>
      <c r="CF3654" s="50"/>
      <c r="CG3654" s="50"/>
      <c r="CH3654" s="50"/>
      <c r="CI3654" s="50"/>
      <c r="CJ3654" s="50"/>
      <c r="CK3654" s="50"/>
      <c r="CL3654" s="50"/>
      <c r="CM3654" s="50"/>
      <c r="CN3654" s="50"/>
      <c r="CO3654" s="50"/>
      <c r="CP3654" s="50"/>
      <c r="CQ3654" s="50"/>
      <c r="CR3654" s="50"/>
      <c r="CS3654" s="50"/>
      <c r="CT3654" s="50"/>
      <c r="CU3654" s="50"/>
      <c r="CV3654" s="50"/>
      <c r="CW3654" s="50"/>
      <c r="CX3654" s="50"/>
      <c r="CY3654" s="50"/>
      <c r="CZ3654" s="50"/>
      <c r="DA3654" s="50"/>
      <c r="DB3654" s="50"/>
      <c r="DC3654" s="50"/>
      <c r="DD3654" s="50"/>
      <c r="DE3654" s="50"/>
      <c r="DF3654" s="50"/>
      <c r="DG3654" s="50"/>
    </row>
    <row r="3655" spans="1:111" x14ac:dyDescent="0.2">
      <c r="A3655" s="625"/>
      <c r="B3655" s="625"/>
      <c r="C3655" s="625"/>
      <c r="D3655" s="78" t="s">
        <v>1420</v>
      </c>
      <c r="E3655" s="358">
        <v>400</v>
      </c>
      <c r="F3655" s="352">
        <f t="shared" si="112"/>
        <v>240</v>
      </c>
      <c r="G3655" s="352">
        <f t="shared" si="113"/>
        <v>200</v>
      </c>
      <c r="H3655" s="50"/>
      <c r="I3655" s="50"/>
      <c r="J3655" s="50"/>
      <c r="K3655" s="50"/>
      <c r="L3655" s="50"/>
      <c r="M3655" s="50"/>
      <c r="N3655" s="50"/>
      <c r="O3655" s="50"/>
      <c r="P3655" s="50"/>
      <c r="Q3655" s="50"/>
      <c r="R3655" s="50"/>
      <c r="S3655" s="50"/>
      <c r="T3655" s="50"/>
      <c r="U3655" s="50"/>
      <c r="V3655" s="50"/>
      <c r="W3655" s="50"/>
      <c r="X3655" s="50"/>
      <c r="Y3655" s="50"/>
      <c r="Z3655" s="50"/>
      <c r="AA3655" s="50"/>
      <c r="AB3655" s="50"/>
      <c r="AC3655" s="50"/>
      <c r="AD3655" s="50"/>
      <c r="AE3655" s="50"/>
      <c r="AF3655" s="50"/>
      <c r="AG3655" s="50"/>
      <c r="AH3655" s="50"/>
      <c r="AI3655" s="50"/>
      <c r="AJ3655" s="50"/>
      <c r="AK3655" s="50"/>
      <c r="AL3655" s="50"/>
      <c r="AM3655" s="50"/>
      <c r="AN3655" s="50"/>
      <c r="AO3655" s="50"/>
      <c r="AP3655" s="50"/>
      <c r="AQ3655" s="50"/>
      <c r="AR3655" s="50"/>
      <c r="AS3655" s="50"/>
      <c r="AT3655" s="50"/>
      <c r="AU3655" s="50"/>
      <c r="AV3655" s="50"/>
      <c r="AW3655" s="50"/>
      <c r="AX3655" s="50"/>
      <c r="AY3655" s="50"/>
      <c r="AZ3655" s="50"/>
      <c r="BA3655" s="50"/>
      <c r="BB3655" s="50"/>
      <c r="BC3655" s="50"/>
      <c r="BD3655" s="50"/>
      <c r="BE3655" s="50"/>
      <c r="BF3655" s="50"/>
      <c r="BG3655" s="50"/>
      <c r="BH3655" s="50"/>
      <c r="BI3655" s="50"/>
      <c r="BJ3655" s="50"/>
      <c r="BK3655" s="50"/>
      <c r="BL3655" s="50"/>
      <c r="BM3655" s="50"/>
      <c r="BN3655" s="50"/>
      <c r="BO3655" s="50"/>
      <c r="BP3655" s="50"/>
      <c r="BQ3655" s="50"/>
      <c r="BR3655" s="50"/>
      <c r="BS3655" s="50"/>
      <c r="BT3655" s="50"/>
      <c r="BU3655" s="50"/>
      <c r="BV3655" s="50"/>
      <c r="BW3655" s="50"/>
      <c r="BX3655" s="50"/>
      <c r="BY3655" s="50"/>
      <c r="BZ3655" s="50"/>
      <c r="CA3655" s="50"/>
      <c r="CB3655" s="50"/>
      <c r="CC3655" s="50"/>
      <c r="CD3655" s="50"/>
      <c r="CE3655" s="50"/>
      <c r="CF3655" s="50"/>
      <c r="CG3655" s="50"/>
      <c r="CH3655" s="50"/>
      <c r="CI3655" s="50"/>
      <c r="CJ3655" s="50"/>
      <c r="CK3655" s="50"/>
      <c r="CL3655" s="50"/>
      <c r="CM3655" s="50"/>
      <c r="CN3655" s="50"/>
      <c r="CO3655" s="50"/>
      <c r="CP3655" s="50"/>
      <c r="CQ3655" s="50"/>
      <c r="CR3655" s="50"/>
      <c r="CS3655" s="50"/>
      <c r="CT3655" s="50"/>
      <c r="CU3655" s="50"/>
      <c r="CV3655" s="50"/>
      <c r="CW3655" s="50"/>
      <c r="CX3655" s="50"/>
      <c r="CY3655" s="50"/>
      <c r="CZ3655" s="50"/>
      <c r="DA3655" s="50"/>
      <c r="DB3655" s="50"/>
      <c r="DC3655" s="50"/>
      <c r="DD3655" s="50"/>
      <c r="DE3655" s="50"/>
      <c r="DF3655" s="50"/>
      <c r="DG3655" s="50"/>
    </row>
    <row r="3656" spans="1:111" x14ac:dyDescent="0.2">
      <c r="A3656" s="625"/>
      <c r="B3656" s="625"/>
      <c r="C3656" s="625"/>
      <c r="D3656" s="78" t="s">
        <v>1421</v>
      </c>
      <c r="E3656" s="358">
        <v>400</v>
      </c>
      <c r="F3656" s="352">
        <f t="shared" si="112"/>
        <v>240</v>
      </c>
      <c r="G3656" s="352">
        <f t="shared" si="113"/>
        <v>200</v>
      </c>
      <c r="H3656" s="50"/>
      <c r="I3656" s="50"/>
      <c r="J3656" s="50"/>
      <c r="K3656" s="50"/>
      <c r="L3656" s="50"/>
      <c r="M3656" s="50"/>
      <c r="N3656" s="50"/>
      <c r="O3656" s="50"/>
      <c r="P3656" s="50"/>
      <c r="Q3656" s="50"/>
      <c r="R3656" s="50"/>
      <c r="S3656" s="50"/>
      <c r="T3656" s="50"/>
      <c r="U3656" s="50"/>
      <c r="V3656" s="50"/>
      <c r="W3656" s="50"/>
      <c r="X3656" s="50"/>
      <c r="Y3656" s="50"/>
      <c r="Z3656" s="50"/>
      <c r="AA3656" s="50"/>
      <c r="AB3656" s="50"/>
      <c r="AC3656" s="50"/>
      <c r="AD3656" s="50"/>
      <c r="AE3656" s="50"/>
      <c r="AF3656" s="50"/>
      <c r="AG3656" s="50"/>
      <c r="AH3656" s="50"/>
      <c r="AI3656" s="50"/>
      <c r="AJ3656" s="50"/>
      <c r="AK3656" s="50"/>
      <c r="AL3656" s="50"/>
      <c r="AM3656" s="50"/>
      <c r="AN3656" s="50"/>
      <c r="AO3656" s="50"/>
      <c r="AP3656" s="50"/>
      <c r="AQ3656" s="50"/>
      <c r="AR3656" s="50"/>
      <c r="AS3656" s="50"/>
      <c r="AT3656" s="50"/>
      <c r="AU3656" s="50"/>
      <c r="AV3656" s="50"/>
      <c r="AW3656" s="50"/>
      <c r="AX3656" s="50"/>
      <c r="AY3656" s="50"/>
      <c r="AZ3656" s="50"/>
      <c r="BA3656" s="50"/>
      <c r="BB3656" s="50"/>
      <c r="BC3656" s="50"/>
      <c r="BD3656" s="50"/>
      <c r="BE3656" s="50"/>
      <c r="BF3656" s="50"/>
      <c r="BG3656" s="50"/>
      <c r="BH3656" s="50"/>
      <c r="BI3656" s="50"/>
      <c r="BJ3656" s="50"/>
      <c r="BK3656" s="50"/>
      <c r="BL3656" s="50"/>
      <c r="BM3656" s="50"/>
      <c r="BN3656" s="50"/>
      <c r="BO3656" s="50"/>
      <c r="BP3656" s="50"/>
      <c r="BQ3656" s="50"/>
      <c r="BR3656" s="50"/>
      <c r="BS3656" s="50"/>
      <c r="BT3656" s="50"/>
      <c r="BU3656" s="50"/>
      <c r="BV3656" s="50"/>
      <c r="BW3656" s="50"/>
      <c r="BX3656" s="50"/>
      <c r="BY3656" s="50"/>
      <c r="BZ3656" s="50"/>
      <c r="CA3656" s="50"/>
      <c r="CB3656" s="50"/>
      <c r="CC3656" s="50"/>
      <c r="CD3656" s="50"/>
      <c r="CE3656" s="50"/>
      <c r="CF3656" s="50"/>
      <c r="CG3656" s="50"/>
      <c r="CH3656" s="50"/>
      <c r="CI3656" s="50"/>
      <c r="CJ3656" s="50"/>
      <c r="CK3656" s="50"/>
      <c r="CL3656" s="50"/>
      <c r="CM3656" s="50"/>
      <c r="CN3656" s="50"/>
      <c r="CO3656" s="50"/>
      <c r="CP3656" s="50"/>
      <c r="CQ3656" s="50"/>
      <c r="CR3656" s="50"/>
      <c r="CS3656" s="50"/>
      <c r="CT3656" s="50"/>
      <c r="CU3656" s="50"/>
      <c r="CV3656" s="50"/>
      <c r="CW3656" s="50"/>
      <c r="CX3656" s="50"/>
      <c r="CY3656" s="50"/>
      <c r="CZ3656" s="50"/>
      <c r="DA3656" s="50"/>
      <c r="DB3656" s="50"/>
      <c r="DC3656" s="50"/>
      <c r="DD3656" s="50"/>
      <c r="DE3656" s="50"/>
      <c r="DF3656" s="50"/>
      <c r="DG3656" s="50"/>
    </row>
    <row r="3657" spans="1:111" x14ac:dyDescent="0.2">
      <c r="A3657" s="625"/>
      <c r="B3657" s="625"/>
      <c r="C3657" s="625"/>
      <c r="D3657" s="78" t="s">
        <v>1422</v>
      </c>
      <c r="E3657" s="358">
        <v>400</v>
      </c>
      <c r="F3657" s="352">
        <f t="shared" si="112"/>
        <v>240</v>
      </c>
      <c r="G3657" s="352">
        <f t="shared" si="113"/>
        <v>200</v>
      </c>
      <c r="H3657" s="50"/>
      <c r="I3657" s="50"/>
      <c r="J3657" s="50"/>
      <c r="K3657" s="50"/>
      <c r="L3657" s="50"/>
      <c r="M3657" s="50"/>
      <c r="N3657" s="50"/>
      <c r="O3657" s="50"/>
      <c r="P3657" s="50"/>
      <c r="Q3657" s="50"/>
      <c r="R3657" s="50"/>
      <c r="S3657" s="50"/>
      <c r="T3657" s="50"/>
      <c r="U3657" s="50"/>
      <c r="V3657" s="50"/>
      <c r="W3657" s="50"/>
      <c r="X3657" s="50"/>
      <c r="Y3657" s="50"/>
      <c r="Z3657" s="50"/>
      <c r="AA3657" s="50"/>
      <c r="AB3657" s="50"/>
      <c r="AC3657" s="50"/>
      <c r="AD3657" s="50"/>
      <c r="AE3657" s="50"/>
      <c r="AF3657" s="50"/>
      <c r="AG3657" s="50"/>
      <c r="AH3657" s="50"/>
      <c r="AI3657" s="50"/>
      <c r="AJ3657" s="50"/>
      <c r="AK3657" s="50"/>
      <c r="AL3657" s="50"/>
      <c r="AM3657" s="50"/>
      <c r="AN3657" s="50"/>
      <c r="AO3657" s="50"/>
      <c r="AP3657" s="50"/>
      <c r="AQ3657" s="50"/>
      <c r="AR3657" s="50"/>
      <c r="AS3657" s="50"/>
      <c r="AT3657" s="50"/>
      <c r="AU3657" s="50"/>
      <c r="AV3657" s="50"/>
      <c r="AW3657" s="50"/>
      <c r="AX3657" s="50"/>
      <c r="AY3657" s="50"/>
      <c r="AZ3657" s="50"/>
      <c r="BA3657" s="50"/>
      <c r="BB3657" s="50"/>
      <c r="BC3657" s="50"/>
      <c r="BD3657" s="50"/>
      <c r="BE3657" s="50"/>
      <c r="BF3657" s="50"/>
      <c r="BG3657" s="50"/>
      <c r="BH3657" s="50"/>
      <c r="BI3657" s="50"/>
      <c r="BJ3657" s="50"/>
      <c r="BK3657" s="50"/>
      <c r="BL3657" s="50"/>
      <c r="BM3657" s="50"/>
      <c r="BN3657" s="50"/>
      <c r="BO3657" s="50"/>
      <c r="BP3657" s="50"/>
      <c r="BQ3657" s="50"/>
      <c r="BR3657" s="50"/>
      <c r="BS3657" s="50"/>
      <c r="BT3657" s="50"/>
      <c r="BU3657" s="50"/>
      <c r="BV3657" s="50"/>
      <c r="BW3657" s="50"/>
      <c r="BX3657" s="50"/>
      <c r="BY3657" s="50"/>
      <c r="BZ3657" s="50"/>
      <c r="CA3657" s="50"/>
      <c r="CB3657" s="50"/>
      <c r="CC3657" s="50"/>
      <c r="CD3657" s="50"/>
      <c r="CE3657" s="50"/>
      <c r="CF3657" s="50"/>
      <c r="CG3657" s="50"/>
      <c r="CH3657" s="50"/>
      <c r="CI3657" s="50"/>
      <c r="CJ3657" s="50"/>
      <c r="CK3657" s="50"/>
      <c r="CL3657" s="50"/>
      <c r="CM3657" s="50"/>
      <c r="CN3657" s="50"/>
      <c r="CO3657" s="50"/>
      <c r="CP3657" s="50"/>
      <c r="CQ3657" s="50"/>
      <c r="CR3657" s="50"/>
      <c r="CS3657" s="50"/>
      <c r="CT3657" s="50"/>
      <c r="CU3657" s="50"/>
      <c r="CV3657" s="50"/>
      <c r="CW3657" s="50"/>
      <c r="CX3657" s="50"/>
      <c r="CY3657" s="50"/>
      <c r="CZ3657" s="50"/>
      <c r="DA3657" s="50"/>
      <c r="DB3657" s="50"/>
      <c r="DC3657" s="50"/>
      <c r="DD3657" s="50"/>
      <c r="DE3657" s="50"/>
      <c r="DF3657" s="50"/>
      <c r="DG3657" s="50"/>
    </row>
    <row r="3658" spans="1:111" x14ac:dyDescent="0.2">
      <c r="A3658" s="625"/>
      <c r="B3658" s="625"/>
      <c r="C3658" s="625"/>
      <c r="D3658" s="78" t="s">
        <v>1423</v>
      </c>
      <c r="E3658" s="358">
        <v>400</v>
      </c>
      <c r="F3658" s="352">
        <f t="shared" si="112"/>
        <v>240</v>
      </c>
      <c r="G3658" s="352">
        <f t="shared" si="113"/>
        <v>200</v>
      </c>
      <c r="H3658" s="50"/>
      <c r="I3658" s="50"/>
      <c r="J3658" s="50"/>
      <c r="K3658" s="50"/>
      <c r="L3658" s="50"/>
      <c r="M3658" s="50"/>
      <c r="N3658" s="50"/>
      <c r="O3658" s="50"/>
      <c r="P3658" s="50"/>
      <c r="Q3658" s="50"/>
      <c r="R3658" s="50"/>
      <c r="S3658" s="50"/>
      <c r="T3658" s="50"/>
      <c r="U3658" s="50"/>
      <c r="V3658" s="50"/>
      <c r="W3658" s="50"/>
      <c r="X3658" s="50"/>
      <c r="Y3658" s="50"/>
      <c r="Z3658" s="50"/>
      <c r="AA3658" s="50"/>
      <c r="AB3658" s="50"/>
      <c r="AC3658" s="50"/>
      <c r="AD3658" s="50"/>
      <c r="AE3658" s="50"/>
      <c r="AF3658" s="50"/>
      <c r="AG3658" s="50"/>
      <c r="AH3658" s="50"/>
      <c r="AI3658" s="50"/>
      <c r="AJ3658" s="50"/>
      <c r="AK3658" s="50"/>
      <c r="AL3658" s="50"/>
      <c r="AM3658" s="50"/>
      <c r="AN3658" s="50"/>
      <c r="AO3658" s="50"/>
      <c r="AP3658" s="50"/>
      <c r="AQ3658" s="50"/>
      <c r="AR3658" s="50"/>
      <c r="AS3658" s="50"/>
      <c r="AT3658" s="50"/>
      <c r="AU3658" s="50"/>
      <c r="AV3658" s="50"/>
      <c r="AW3658" s="50"/>
      <c r="AX3658" s="50"/>
      <c r="AY3658" s="50"/>
      <c r="AZ3658" s="50"/>
      <c r="BA3658" s="50"/>
      <c r="BB3658" s="50"/>
      <c r="BC3658" s="50"/>
      <c r="BD3658" s="50"/>
      <c r="BE3658" s="50"/>
      <c r="BF3658" s="50"/>
      <c r="BG3658" s="50"/>
      <c r="BH3658" s="50"/>
      <c r="BI3658" s="50"/>
      <c r="BJ3658" s="50"/>
      <c r="BK3658" s="50"/>
      <c r="BL3658" s="50"/>
      <c r="BM3658" s="50"/>
      <c r="BN3658" s="50"/>
      <c r="BO3658" s="50"/>
      <c r="BP3658" s="50"/>
      <c r="BQ3658" s="50"/>
      <c r="BR3658" s="50"/>
      <c r="BS3658" s="50"/>
      <c r="BT3658" s="50"/>
      <c r="BU3658" s="50"/>
      <c r="BV3658" s="50"/>
      <c r="BW3658" s="50"/>
      <c r="BX3658" s="50"/>
      <c r="BY3658" s="50"/>
      <c r="BZ3658" s="50"/>
      <c r="CA3658" s="50"/>
      <c r="CB3658" s="50"/>
      <c r="CC3658" s="50"/>
      <c r="CD3658" s="50"/>
      <c r="CE3658" s="50"/>
      <c r="CF3658" s="50"/>
      <c r="CG3658" s="50"/>
      <c r="CH3658" s="50"/>
      <c r="CI3658" s="50"/>
      <c r="CJ3658" s="50"/>
      <c r="CK3658" s="50"/>
      <c r="CL3658" s="50"/>
      <c r="CM3658" s="50"/>
      <c r="CN3658" s="50"/>
      <c r="CO3658" s="50"/>
      <c r="CP3658" s="50"/>
      <c r="CQ3658" s="50"/>
      <c r="CR3658" s="50"/>
      <c r="CS3658" s="50"/>
      <c r="CT3658" s="50"/>
      <c r="CU3658" s="50"/>
      <c r="CV3658" s="50"/>
      <c r="CW3658" s="50"/>
      <c r="CX3658" s="50"/>
      <c r="CY3658" s="50"/>
      <c r="CZ3658" s="50"/>
      <c r="DA3658" s="50"/>
      <c r="DB3658" s="50"/>
      <c r="DC3658" s="50"/>
      <c r="DD3658" s="50"/>
      <c r="DE3658" s="50"/>
      <c r="DF3658" s="50"/>
      <c r="DG3658" s="50"/>
    </row>
    <row r="3659" spans="1:111" x14ac:dyDescent="0.2">
      <c r="A3659" s="625"/>
      <c r="B3659" s="625"/>
      <c r="C3659" s="625"/>
      <c r="D3659" s="78" t="s">
        <v>1424</v>
      </c>
      <c r="E3659" s="358">
        <v>400</v>
      </c>
      <c r="F3659" s="352">
        <f t="shared" si="112"/>
        <v>240</v>
      </c>
      <c r="G3659" s="352">
        <f t="shared" si="113"/>
        <v>200</v>
      </c>
      <c r="H3659" s="50"/>
      <c r="I3659" s="50"/>
      <c r="J3659" s="50"/>
      <c r="K3659" s="50"/>
      <c r="L3659" s="50"/>
      <c r="M3659" s="50"/>
      <c r="N3659" s="50"/>
      <c r="O3659" s="50"/>
      <c r="P3659" s="50"/>
      <c r="Q3659" s="50"/>
      <c r="R3659" s="50"/>
      <c r="S3659" s="50"/>
      <c r="T3659" s="50"/>
      <c r="U3659" s="50"/>
      <c r="V3659" s="50"/>
      <c r="W3659" s="50"/>
      <c r="X3659" s="50"/>
      <c r="Y3659" s="50"/>
      <c r="Z3659" s="50"/>
      <c r="AA3659" s="50"/>
      <c r="AB3659" s="50"/>
      <c r="AC3659" s="50"/>
      <c r="AD3659" s="50"/>
      <c r="AE3659" s="50"/>
      <c r="AF3659" s="50"/>
      <c r="AG3659" s="50"/>
      <c r="AH3659" s="50"/>
      <c r="AI3659" s="50"/>
      <c r="AJ3659" s="50"/>
      <c r="AK3659" s="50"/>
      <c r="AL3659" s="50"/>
      <c r="AM3659" s="50"/>
      <c r="AN3659" s="50"/>
      <c r="AO3659" s="50"/>
      <c r="AP3659" s="50"/>
      <c r="AQ3659" s="50"/>
      <c r="AR3659" s="50"/>
      <c r="AS3659" s="50"/>
      <c r="AT3659" s="50"/>
      <c r="AU3659" s="50"/>
      <c r="AV3659" s="50"/>
      <c r="AW3659" s="50"/>
      <c r="AX3659" s="50"/>
      <c r="AY3659" s="50"/>
      <c r="AZ3659" s="50"/>
      <c r="BA3659" s="50"/>
      <c r="BB3659" s="50"/>
      <c r="BC3659" s="50"/>
      <c r="BD3659" s="50"/>
      <c r="BE3659" s="50"/>
      <c r="BF3659" s="50"/>
      <c r="BG3659" s="50"/>
      <c r="BH3659" s="50"/>
      <c r="BI3659" s="50"/>
      <c r="BJ3659" s="50"/>
      <c r="BK3659" s="50"/>
      <c r="BL3659" s="50"/>
      <c r="BM3659" s="50"/>
      <c r="BN3659" s="50"/>
      <c r="BO3659" s="50"/>
      <c r="BP3659" s="50"/>
      <c r="BQ3659" s="50"/>
      <c r="BR3659" s="50"/>
      <c r="BS3659" s="50"/>
      <c r="BT3659" s="50"/>
      <c r="BU3659" s="50"/>
      <c r="BV3659" s="50"/>
      <c r="BW3659" s="50"/>
      <c r="BX3659" s="50"/>
      <c r="BY3659" s="50"/>
      <c r="BZ3659" s="50"/>
      <c r="CA3659" s="50"/>
      <c r="CB3659" s="50"/>
      <c r="CC3659" s="50"/>
      <c r="CD3659" s="50"/>
      <c r="CE3659" s="50"/>
      <c r="CF3659" s="50"/>
      <c r="CG3659" s="50"/>
      <c r="CH3659" s="50"/>
      <c r="CI3659" s="50"/>
      <c r="CJ3659" s="50"/>
      <c r="CK3659" s="50"/>
      <c r="CL3659" s="50"/>
      <c r="CM3659" s="50"/>
      <c r="CN3659" s="50"/>
      <c r="CO3659" s="50"/>
      <c r="CP3659" s="50"/>
      <c r="CQ3659" s="50"/>
      <c r="CR3659" s="50"/>
      <c r="CS3659" s="50"/>
      <c r="CT3659" s="50"/>
      <c r="CU3659" s="50"/>
      <c r="CV3659" s="50"/>
      <c r="CW3659" s="50"/>
      <c r="CX3659" s="50"/>
      <c r="CY3659" s="50"/>
      <c r="CZ3659" s="50"/>
      <c r="DA3659" s="50"/>
      <c r="DB3659" s="50"/>
      <c r="DC3659" s="50"/>
      <c r="DD3659" s="50"/>
      <c r="DE3659" s="50"/>
      <c r="DF3659" s="50"/>
      <c r="DG3659" s="50"/>
    </row>
    <row r="3660" spans="1:111" ht="25.5" x14ac:dyDescent="0.2">
      <c r="A3660" s="625"/>
      <c r="B3660" s="625"/>
      <c r="C3660" s="625"/>
      <c r="D3660" s="78" t="s">
        <v>1425</v>
      </c>
      <c r="E3660" s="358">
        <v>700</v>
      </c>
      <c r="F3660" s="352">
        <f t="shared" ref="F3660:F3723" si="114">IFERROR(E3660*0.6,0)</f>
        <v>420</v>
      </c>
      <c r="G3660" s="352">
        <f t="shared" ref="G3660:G3723" si="115">IFERROR(E3660*0.5,0)</f>
        <v>350</v>
      </c>
      <c r="H3660" s="50"/>
      <c r="I3660" s="50"/>
      <c r="J3660" s="50"/>
      <c r="K3660" s="50"/>
      <c r="L3660" s="50"/>
      <c r="M3660" s="50"/>
      <c r="N3660" s="50"/>
      <c r="O3660" s="50"/>
      <c r="P3660" s="50"/>
      <c r="Q3660" s="50"/>
      <c r="R3660" s="50"/>
      <c r="S3660" s="50"/>
      <c r="T3660" s="50"/>
      <c r="U3660" s="50"/>
      <c r="V3660" s="50"/>
      <c r="W3660" s="50"/>
      <c r="X3660" s="50"/>
      <c r="Y3660" s="50"/>
      <c r="Z3660" s="50"/>
      <c r="AA3660" s="50"/>
      <c r="AB3660" s="50"/>
      <c r="AC3660" s="50"/>
      <c r="AD3660" s="50"/>
      <c r="AE3660" s="50"/>
      <c r="AF3660" s="50"/>
      <c r="AG3660" s="50"/>
      <c r="AH3660" s="50"/>
      <c r="AI3660" s="50"/>
      <c r="AJ3660" s="50"/>
      <c r="AK3660" s="50"/>
      <c r="AL3660" s="50"/>
      <c r="AM3660" s="50"/>
      <c r="AN3660" s="50"/>
      <c r="AO3660" s="50"/>
      <c r="AP3660" s="50"/>
      <c r="AQ3660" s="50"/>
      <c r="AR3660" s="50"/>
      <c r="AS3660" s="50"/>
      <c r="AT3660" s="50"/>
      <c r="AU3660" s="50"/>
      <c r="AV3660" s="50"/>
      <c r="AW3660" s="50"/>
      <c r="AX3660" s="50"/>
      <c r="AY3660" s="50"/>
      <c r="AZ3660" s="50"/>
      <c r="BA3660" s="50"/>
      <c r="BB3660" s="50"/>
      <c r="BC3660" s="50"/>
      <c r="BD3660" s="50"/>
      <c r="BE3660" s="50"/>
      <c r="BF3660" s="50"/>
      <c r="BG3660" s="50"/>
      <c r="BH3660" s="50"/>
      <c r="BI3660" s="50"/>
      <c r="BJ3660" s="50"/>
      <c r="BK3660" s="50"/>
      <c r="BL3660" s="50"/>
      <c r="BM3660" s="50"/>
      <c r="BN3660" s="50"/>
      <c r="BO3660" s="50"/>
      <c r="BP3660" s="50"/>
      <c r="BQ3660" s="50"/>
      <c r="BR3660" s="50"/>
      <c r="BS3660" s="50"/>
      <c r="BT3660" s="50"/>
      <c r="BU3660" s="50"/>
      <c r="BV3660" s="50"/>
      <c r="BW3660" s="50"/>
      <c r="BX3660" s="50"/>
      <c r="BY3660" s="50"/>
      <c r="BZ3660" s="50"/>
      <c r="CA3660" s="50"/>
      <c r="CB3660" s="50"/>
      <c r="CC3660" s="50"/>
      <c r="CD3660" s="50"/>
      <c r="CE3660" s="50"/>
      <c r="CF3660" s="50"/>
      <c r="CG3660" s="50"/>
      <c r="CH3660" s="50"/>
      <c r="CI3660" s="50"/>
      <c r="CJ3660" s="50"/>
      <c r="CK3660" s="50"/>
      <c r="CL3660" s="50"/>
      <c r="CM3660" s="50"/>
      <c r="CN3660" s="50"/>
      <c r="CO3660" s="50"/>
      <c r="CP3660" s="50"/>
      <c r="CQ3660" s="50"/>
      <c r="CR3660" s="50"/>
      <c r="CS3660" s="50"/>
      <c r="CT3660" s="50"/>
      <c r="CU3660" s="50"/>
      <c r="CV3660" s="50"/>
      <c r="CW3660" s="50"/>
      <c r="CX3660" s="50"/>
      <c r="CY3660" s="50"/>
      <c r="CZ3660" s="50"/>
      <c r="DA3660" s="50"/>
      <c r="DB3660" s="50"/>
      <c r="DC3660" s="50"/>
      <c r="DD3660" s="50"/>
      <c r="DE3660" s="50"/>
      <c r="DF3660" s="50"/>
      <c r="DG3660" s="50"/>
    </row>
    <row r="3661" spans="1:111" ht="13.5" x14ac:dyDescent="0.2">
      <c r="A3661" s="625"/>
      <c r="B3661" s="625"/>
      <c r="C3661" s="625"/>
      <c r="D3661" s="170" t="s">
        <v>8431</v>
      </c>
      <c r="E3661" s="358"/>
      <c r="F3661" s="352">
        <f t="shared" si="114"/>
        <v>0</v>
      </c>
      <c r="G3661" s="352">
        <f t="shared" si="115"/>
        <v>0</v>
      </c>
      <c r="H3661" s="50"/>
      <c r="I3661" s="50"/>
      <c r="J3661" s="50"/>
      <c r="K3661" s="50"/>
      <c r="L3661" s="50"/>
      <c r="M3661" s="50"/>
      <c r="N3661" s="50"/>
      <c r="O3661" s="50"/>
      <c r="P3661" s="50"/>
      <c r="Q3661" s="50"/>
      <c r="R3661" s="50"/>
      <c r="S3661" s="50"/>
      <c r="T3661" s="50"/>
      <c r="U3661" s="50"/>
      <c r="V3661" s="50"/>
      <c r="W3661" s="50"/>
      <c r="X3661" s="50"/>
      <c r="Y3661" s="50"/>
      <c r="Z3661" s="50"/>
      <c r="AA3661" s="50"/>
      <c r="AB3661" s="50"/>
      <c r="AC3661" s="50"/>
      <c r="AD3661" s="50"/>
      <c r="AE3661" s="50"/>
      <c r="AF3661" s="50"/>
      <c r="AG3661" s="50"/>
      <c r="AH3661" s="50"/>
      <c r="AI3661" s="50"/>
      <c r="AJ3661" s="50"/>
      <c r="AK3661" s="50"/>
      <c r="AL3661" s="50"/>
      <c r="AM3661" s="50"/>
      <c r="AN3661" s="50"/>
      <c r="AO3661" s="50"/>
      <c r="AP3661" s="50"/>
      <c r="AQ3661" s="50"/>
      <c r="AR3661" s="50"/>
      <c r="AS3661" s="50"/>
      <c r="AT3661" s="50"/>
      <c r="AU3661" s="50"/>
      <c r="AV3661" s="50"/>
      <c r="AW3661" s="50"/>
      <c r="AX3661" s="50"/>
      <c r="AY3661" s="50"/>
      <c r="AZ3661" s="50"/>
      <c r="BA3661" s="50"/>
      <c r="BB3661" s="50"/>
      <c r="BC3661" s="50"/>
      <c r="BD3661" s="50"/>
      <c r="BE3661" s="50"/>
      <c r="BF3661" s="50"/>
      <c r="BG3661" s="50"/>
      <c r="BH3661" s="50"/>
      <c r="BI3661" s="50"/>
      <c r="BJ3661" s="50"/>
      <c r="BK3661" s="50"/>
      <c r="BL3661" s="50"/>
      <c r="BM3661" s="50"/>
      <c r="BN3661" s="50"/>
      <c r="BO3661" s="50"/>
      <c r="BP3661" s="50"/>
      <c r="BQ3661" s="50"/>
      <c r="BR3661" s="50"/>
      <c r="BS3661" s="50"/>
      <c r="BT3661" s="50"/>
      <c r="BU3661" s="50"/>
      <c r="BV3661" s="50"/>
      <c r="BW3661" s="50"/>
      <c r="BX3661" s="50"/>
      <c r="BY3661" s="50"/>
      <c r="BZ3661" s="50"/>
      <c r="CA3661" s="50"/>
      <c r="CB3661" s="50"/>
      <c r="CC3661" s="50"/>
      <c r="CD3661" s="50"/>
      <c r="CE3661" s="50"/>
      <c r="CF3661" s="50"/>
      <c r="CG3661" s="50"/>
      <c r="CH3661" s="50"/>
      <c r="CI3661" s="50"/>
      <c r="CJ3661" s="50"/>
      <c r="CK3661" s="50"/>
      <c r="CL3661" s="50"/>
      <c r="CM3661" s="50"/>
      <c r="CN3661" s="50"/>
      <c r="CO3661" s="50"/>
      <c r="CP3661" s="50"/>
      <c r="CQ3661" s="50"/>
      <c r="CR3661" s="50"/>
      <c r="CS3661" s="50"/>
      <c r="CT3661" s="50"/>
      <c r="CU3661" s="50"/>
      <c r="CV3661" s="50"/>
      <c r="CW3661" s="50"/>
      <c r="CX3661" s="50"/>
      <c r="CY3661" s="50"/>
      <c r="CZ3661" s="50"/>
      <c r="DA3661" s="50"/>
      <c r="DB3661" s="50"/>
      <c r="DC3661" s="50"/>
      <c r="DD3661" s="50"/>
      <c r="DE3661" s="50"/>
      <c r="DF3661" s="50"/>
      <c r="DG3661" s="50"/>
    </row>
    <row r="3662" spans="1:111" x14ac:dyDescent="0.2">
      <c r="A3662" s="625"/>
      <c r="B3662" s="625"/>
      <c r="C3662" s="625"/>
      <c r="D3662" s="78" t="s">
        <v>1426</v>
      </c>
      <c r="E3662" s="358">
        <v>400</v>
      </c>
      <c r="F3662" s="352">
        <f t="shared" si="114"/>
        <v>240</v>
      </c>
      <c r="G3662" s="352">
        <f t="shared" si="115"/>
        <v>200</v>
      </c>
      <c r="H3662" s="50"/>
      <c r="I3662" s="50"/>
      <c r="J3662" s="50"/>
      <c r="K3662" s="50"/>
      <c r="L3662" s="50"/>
      <c r="M3662" s="50"/>
      <c r="N3662" s="50"/>
      <c r="O3662" s="50"/>
      <c r="P3662" s="50"/>
      <c r="Q3662" s="50"/>
      <c r="R3662" s="50"/>
      <c r="S3662" s="50"/>
      <c r="T3662" s="50"/>
      <c r="U3662" s="50"/>
      <c r="V3662" s="50"/>
      <c r="W3662" s="50"/>
      <c r="X3662" s="50"/>
      <c r="Y3662" s="50"/>
      <c r="Z3662" s="50"/>
      <c r="AA3662" s="50"/>
      <c r="AB3662" s="50"/>
      <c r="AC3662" s="50"/>
      <c r="AD3662" s="50"/>
      <c r="AE3662" s="50"/>
      <c r="AF3662" s="50"/>
      <c r="AG3662" s="50"/>
      <c r="AH3662" s="50"/>
      <c r="AI3662" s="50"/>
      <c r="AJ3662" s="50"/>
      <c r="AK3662" s="50"/>
      <c r="AL3662" s="50"/>
      <c r="AM3662" s="50"/>
      <c r="AN3662" s="50"/>
      <c r="AO3662" s="50"/>
      <c r="AP3662" s="50"/>
      <c r="AQ3662" s="50"/>
      <c r="AR3662" s="50"/>
      <c r="AS3662" s="50"/>
      <c r="AT3662" s="50"/>
      <c r="AU3662" s="50"/>
      <c r="AV3662" s="50"/>
      <c r="AW3662" s="50"/>
      <c r="AX3662" s="50"/>
      <c r="AY3662" s="50"/>
      <c r="AZ3662" s="50"/>
      <c r="BA3662" s="50"/>
      <c r="BB3662" s="50"/>
      <c r="BC3662" s="50"/>
      <c r="BD3662" s="50"/>
      <c r="BE3662" s="50"/>
      <c r="BF3662" s="50"/>
      <c r="BG3662" s="50"/>
      <c r="BH3662" s="50"/>
      <c r="BI3662" s="50"/>
      <c r="BJ3662" s="50"/>
      <c r="BK3662" s="50"/>
      <c r="BL3662" s="50"/>
      <c r="BM3662" s="50"/>
      <c r="BN3662" s="50"/>
      <c r="BO3662" s="50"/>
      <c r="BP3662" s="50"/>
      <c r="BQ3662" s="50"/>
      <c r="BR3662" s="50"/>
      <c r="BS3662" s="50"/>
      <c r="BT3662" s="50"/>
      <c r="BU3662" s="50"/>
      <c r="BV3662" s="50"/>
      <c r="BW3662" s="50"/>
      <c r="BX3662" s="50"/>
      <c r="BY3662" s="50"/>
      <c r="BZ3662" s="50"/>
      <c r="CA3662" s="50"/>
      <c r="CB3662" s="50"/>
      <c r="CC3662" s="50"/>
      <c r="CD3662" s="50"/>
      <c r="CE3662" s="50"/>
      <c r="CF3662" s="50"/>
      <c r="CG3662" s="50"/>
      <c r="CH3662" s="50"/>
      <c r="CI3662" s="50"/>
      <c r="CJ3662" s="50"/>
      <c r="CK3662" s="50"/>
      <c r="CL3662" s="50"/>
      <c r="CM3662" s="50"/>
      <c r="CN3662" s="50"/>
      <c r="CO3662" s="50"/>
      <c r="CP3662" s="50"/>
      <c r="CQ3662" s="50"/>
      <c r="CR3662" s="50"/>
      <c r="CS3662" s="50"/>
      <c r="CT3662" s="50"/>
      <c r="CU3662" s="50"/>
      <c r="CV3662" s="50"/>
      <c r="CW3662" s="50"/>
      <c r="CX3662" s="50"/>
      <c r="CY3662" s="50"/>
      <c r="CZ3662" s="50"/>
      <c r="DA3662" s="50"/>
      <c r="DB3662" s="50"/>
      <c r="DC3662" s="50"/>
      <c r="DD3662" s="50"/>
      <c r="DE3662" s="50"/>
      <c r="DF3662" s="50"/>
      <c r="DG3662" s="50"/>
    </row>
    <row r="3663" spans="1:111" x14ac:dyDescent="0.2">
      <c r="A3663" s="625"/>
      <c r="B3663" s="625"/>
      <c r="C3663" s="625"/>
      <c r="D3663" s="78" t="s">
        <v>1427</v>
      </c>
      <c r="E3663" s="358">
        <v>350</v>
      </c>
      <c r="F3663" s="352">
        <f t="shared" si="114"/>
        <v>210</v>
      </c>
      <c r="G3663" s="352">
        <f t="shared" si="115"/>
        <v>175</v>
      </c>
      <c r="H3663" s="50"/>
      <c r="I3663" s="50"/>
      <c r="J3663" s="50"/>
      <c r="K3663" s="50"/>
      <c r="L3663" s="50"/>
      <c r="M3663" s="50"/>
      <c r="N3663" s="50"/>
      <c r="O3663" s="50"/>
      <c r="P3663" s="50"/>
      <c r="Q3663" s="50"/>
      <c r="R3663" s="50"/>
      <c r="S3663" s="50"/>
      <c r="T3663" s="50"/>
      <c r="U3663" s="50"/>
      <c r="V3663" s="50"/>
      <c r="W3663" s="50"/>
      <c r="X3663" s="50"/>
      <c r="Y3663" s="50"/>
      <c r="Z3663" s="50"/>
      <c r="AA3663" s="50"/>
      <c r="AB3663" s="50"/>
      <c r="AC3663" s="50"/>
      <c r="AD3663" s="50"/>
      <c r="AE3663" s="50"/>
      <c r="AF3663" s="50"/>
      <c r="AG3663" s="50"/>
      <c r="AH3663" s="50"/>
      <c r="AI3663" s="50"/>
      <c r="AJ3663" s="50"/>
      <c r="AK3663" s="50"/>
      <c r="AL3663" s="50"/>
      <c r="AM3663" s="50"/>
      <c r="AN3663" s="50"/>
      <c r="AO3663" s="50"/>
      <c r="AP3663" s="50"/>
      <c r="AQ3663" s="50"/>
      <c r="AR3663" s="50"/>
      <c r="AS3663" s="50"/>
      <c r="AT3663" s="50"/>
      <c r="AU3663" s="50"/>
      <c r="AV3663" s="50"/>
      <c r="AW3663" s="50"/>
      <c r="AX3663" s="50"/>
      <c r="AY3663" s="50"/>
      <c r="AZ3663" s="50"/>
      <c r="BA3663" s="50"/>
      <c r="BB3663" s="50"/>
      <c r="BC3663" s="50"/>
      <c r="BD3663" s="50"/>
      <c r="BE3663" s="50"/>
      <c r="BF3663" s="50"/>
      <c r="BG3663" s="50"/>
      <c r="BH3663" s="50"/>
      <c r="BI3663" s="50"/>
      <c r="BJ3663" s="50"/>
      <c r="BK3663" s="50"/>
      <c r="BL3663" s="50"/>
      <c r="BM3663" s="50"/>
      <c r="BN3663" s="50"/>
      <c r="BO3663" s="50"/>
      <c r="BP3663" s="50"/>
      <c r="BQ3663" s="50"/>
      <c r="BR3663" s="50"/>
      <c r="BS3663" s="50"/>
      <c r="BT3663" s="50"/>
      <c r="BU3663" s="50"/>
      <c r="BV3663" s="50"/>
      <c r="BW3663" s="50"/>
      <c r="BX3663" s="50"/>
      <c r="BY3663" s="50"/>
      <c r="BZ3663" s="50"/>
      <c r="CA3663" s="50"/>
      <c r="CB3663" s="50"/>
      <c r="CC3663" s="50"/>
      <c r="CD3663" s="50"/>
      <c r="CE3663" s="50"/>
      <c r="CF3663" s="50"/>
      <c r="CG3663" s="50"/>
      <c r="CH3663" s="50"/>
      <c r="CI3663" s="50"/>
      <c r="CJ3663" s="50"/>
      <c r="CK3663" s="50"/>
      <c r="CL3663" s="50"/>
      <c r="CM3663" s="50"/>
      <c r="CN3663" s="50"/>
      <c r="CO3663" s="50"/>
      <c r="CP3663" s="50"/>
      <c r="CQ3663" s="50"/>
      <c r="CR3663" s="50"/>
      <c r="CS3663" s="50"/>
      <c r="CT3663" s="50"/>
      <c r="CU3663" s="50"/>
      <c r="CV3663" s="50"/>
      <c r="CW3663" s="50"/>
      <c r="CX3663" s="50"/>
      <c r="CY3663" s="50"/>
      <c r="CZ3663" s="50"/>
      <c r="DA3663" s="50"/>
      <c r="DB3663" s="50"/>
      <c r="DC3663" s="50"/>
      <c r="DD3663" s="50"/>
      <c r="DE3663" s="50"/>
      <c r="DF3663" s="50"/>
      <c r="DG3663" s="50"/>
    </row>
    <row r="3664" spans="1:111" x14ac:dyDescent="0.2">
      <c r="A3664" s="625"/>
      <c r="B3664" s="625"/>
      <c r="C3664" s="625"/>
      <c r="D3664" s="78" t="s">
        <v>1428</v>
      </c>
      <c r="E3664" s="358">
        <v>400</v>
      </c>
      <c r="F3664" s="352">
        <f t="shared" si="114"/>
        <v>240</v>
      </c>
      <c r="G3664" s="352">
        <f t="shared" si="115"/>
        <v>200</v>
      </c>
      <c r="H3664" s="50"/>
      <c r="I3664" s="50"/>
      <c r="J3664" s="50"/>
      <c r="K3664" s="50"/>
      <c r="L3664" s="50"/>
      <c r="M3664" s="50"/>
      <c r="N3664" s="50"/>
      <c r="O3664" s="50"/>
      <c r="P3664" s="50"/>
      <c r="Q3664" s="50"/>
      <c r="R3664" s="50"/>
      <c r="S3664" s="50"/>
      <c r="T3664" s="50"/>
      <c r="U3664" s="50"/>
      <c r="V3664" s="50"/>
      <c r="W3664" s="50"/>
      <c r="X3664" s="50"/>
      <c r="Y3664" s="50"/>
      <c r="Z3664" s="50"/>
      <c r="AA3664" s="50"/>
      <c r="AB3664" s="50"/>
      <c r="AC3664" s="50"/>
      <c r="AD3664" s="50"/>
      <c r="AE3664" s="50"/>
      <c r="AF3664" s="50"/>
      <c r="AG3664" s="50"/>
      <c r="AH3664" s="50"/>
      <c r="AI3664" s="50"/>
      <c r="AJ3664" s="50"/>
      <c r="AK3664" s="50"/>
      <c r="AL3664" s="50"/>
      <c r="AM3664" s="50"/>
      <c r="AN3664" s="50"/>
      <c r="AO3664" s="50"/>
      <c r="AP3664" s="50"/>
      <c r="AQ3664" s="50"/>
      <c r="AR3664" s="50"/>
      <c r="AS3664" s="50"/>
      <c r="AT3664" s="50"/>
      <c r="AU3664" s="50"/>
      <c r="AV3664" s="50"/>
      <c r="AW3664" s="50"/>
      <c r="AX3664" s="50"/>
      <c r="AY3664" s="50"/>
      <c r="AZ3664" s="50"/>
      <c r="BA3664" s="50"/>
      <c r="BB3664" s="50"/>
      <c r="BC3664" s="50"/>
      <c r="BD3664" s="50"/>
      <c r="BE3664" s="50"/>
      <c r="BF3664" s="50"/>
      <c r="BG3664" s="50"/>
      <c r="BH3664" s="50"/>
      <c r="BI3664" s="50"/>
      <c r="BJ3664" s="50"/>
      <c r="BK3664" s="50"/>
      <c r="BL3664" s="50"/>
      <c r="BM3664" s="50"/>
      <c r="BN3664" s="50"/>
      <c r="BO3664" s="50"/>
      <c r="BP3664" s="50"/>
      <c r="BQ3664" s="50"/>
      <c r="BR3664" s="50"/>
      <c r="BS3664" s="50"/>
      <c r="BT3664" s="50"/>
      <c r="BU3664" s="50"/>
      <c r="BV3664" s="50"/>
      <c r="BW3664" s="50"/>
      <c r="BX3664" s="50"/>
      <c r="BY3664" s="50"/>
      <c r="BZ3664" s="50"/>
      <c r="CA3664" s="50"/>
      <c r="CB3664" s="50"/>
      <c r="CC3664" s="50"/>
      <c r="CD3664" s="50"/>
      <c r="CE3664" s="50"/>
      <c r="CF3664" s="50"/>
      <c r="CG3664" s="50"/>
      <c r="CH3664" s="50"/>
      <c r="CI3664" s="50"/>
      <c r="CJ3664" s="50"/>
      <c r="CK3664" s="50"/>
      <c r="CL3664" s="50"/>
      <c r="CM3664" s="50"/>
      <c r="CN3664" s="50"/>
      <c r="CO3664" s="50"/>
      <c r="CP3664" s="50"/>
      <c r="CQ3664" s="50"/>
      <c r="CR3664" s="50"/>
      <c r="CS3664" s="50"/>
      <c r="CT3664" s="50"/>
      <c r="CU3664" s="50"/>
      <c r="CV3664" s="50"/>
      <c r="CW3664" s="50"/>
      <c r="CX3664" s="50"/>
      <c r="CY3664" s="50"/>
      <c r="CZ3664" s="50"/>
      <c r="DA3664" s="50"/>
      <c r="DB3664" s="50"/>
      <c r="DC3664" s="50"/>
      <c r="DD3664" s="50"/>
      <c r="DE3664" s="50"/>
      <c r="DF3664" s="50"/>
      <c r="DG3664" s="50"/>
    </row>
    <row r="3665" spans="1:111" x14ac:dyDescent="0.2">
      <c r="A3665" s="625"/>
      <c r="B3665" s="625"/>
      <c r="C3665" s="625"/>
      <c r="D3665" s="78" t="s">
        <v>1429</v>
      </c>
      <c r="E3665" s="358">
        <v>400</v>
      </c>
      <c r="F3665" s="352">
        <f t="shared" si="114"/>
        <v>240</v>
      </c>
      <c r="G3665" s="352">
        <f t="shared" si="115"/>
        <v>200</v>
      </c>
      <c r="H3665" s="50"/>
      <c r="I3665" s="50"/>
      <c r="J3665" s="50"/>
      <c r="K3665" s="50"/>
      <c r="L3665" s="50"/>
      <c r="M3665" s="50"/>
      <c r="N3665" s="50"/>
      <c r="O3665" s="50"/>
      <c r="P3665" s="50"/>
      <c r="Q3665" s="50"/>
      <c r="R3665" s="50"/>
      <c r="S3665" s="50"/>
      <c r="T3665" s="50"/>
      <c r="U3665" s="50"/>
      <c r="V3665" s="50"/>
      <c r="W3665" s="50"/>
      <c r="X3665" s="50"/>
      <c r="Y3665" s="50"/>
      <c r="Z3665" s="50"/>
      <c r="AA3665" s="50"/>
      <c r="AB3665" s="50"/>
      <c r="AC3665" s="50"/>
      <c r="AD3665" s="50"/>
      <c r="AE3665" s="50"/>
      <c r="AF3665" s="50"/>
      <c r="AG3665" s="50"/>
      <c r="AH3665" s="50"/>
      <c r="AI3665" s="50"/>
      <c r="AJ3665" s="50"/>
      <c r="AK3665" s="50"/>
      <c r="AL3665" s="50"/>
      <c r="AM3665" s="50"/>
      <c r="AN3665" s="50"/>
      <c r="AO3665" s="50"/>
      <c r="AP3665" s="50"/>
      <c r="AQ3665" s="50"/>
      <c r="AR3665" s="50"/>
      <c r="AS3665" s="50"/>
      <c r="AT3665" s="50"/>
      <c r="AU3665" s="50"/>
      <c r="AV3665" s="50"/>
      <c r="AW3665" s="50"/>
      <c r="AX3665" s="50"/>
      <c r="AY3665" s="50"/>
      <c r="AZ3665" s="50"/>
      <c r="BA3665" s="50"/>
      <c r="BB3665" s="50"/>
      <c r="BC3665" s="50"/>
      <c r="BD3665" s="50"/>
      <c r="BE3665" s="50"/>
      <c r="BF3665" s="50"/>
      <c r="BG3665" s="50"/>
      <c r="BH3665" s="50"/>
      <c r="BI3665" s="50"/>
      <c r="BJ3665" s="50"/>
      <c r="BK3665" s="50"/>
      <c r="BL3665" s="50"/>
      <c r="BM3665" s="50"/>
      <c r="BN3665" s="50"/>
      <c r="BO3665" s="50"/>
      <c r="BP3665" s="50"/>
      <c r="BQ3665" s="50"/>
      <c r="BR3665" s="50"/>
      <c r="BS3665" s="50"/>
      <c r="BT3665" s="50"/>
      <c r="BU3665" s="50"/>
      <c r="BV3665" s="50"/>
      <c r="BW3665" s="50"/>
      <c r="BX3665" s="50"/>
      <c r="BY3665" s="50"/>
      <c r="BZ3665" s="50"/>
      <c r="CA3665" s="50"/>
      <c r="CB3665" s="50"/>
      <c r="CC3665" s="50"/>
      <c r="CD3665" s="50"/>
      <c r="CE3665" s="50"/>
      <c r="CF3665" s="50"/>
      <c r="CG3665" s="50"/>
      <c r="CH3665" s="50"/>
      <c r="CI3665" s="50"/>
      <c r="CJ3665" s="50"/>
      <c r="CK3665" s="50"/>
      <c r="CL3665" s="50"/>
      <c r="CM3665" s="50"/>
      <c r="CN3665" s="50"/>
      <c r="CO3665" s="50"/>
      <c r="CP3665" s="50"/>
      <c r="CQ3665" s="50"/>
      <c r="CR3665" s="50"/>
      <c r="CS3665" s="50"/>
      <c r="CT3665" s="50"/>
      <c r="CU3665" s="50"/>
      <c r="CV3665" s="50"/>
      <c r="CW3665" s="50"/>
      <c r="CX3665" s="50"/>
      <c r="CY3665" s="50"/>
      <c r="CZ3665" s="50"/>
      <c r="DA3665" s="50"/>
      <c r="DB3665" s="50"/>
      <c r="DC3665" s="50"/>
      <c r="DD3665" s="50"/>
      <c r="DE3665" s="50"/>
      <c r="DF3665" s="50"/>
      <c r="DG3665" s="50"/>
    </row>
    <row r="3666" spans="1:111" x14ac:dyDescent="0.2">
      <c r="A3666" s="625"/>
      <c r="B3666" s="625"/>
      <c r="C3666" s="625"/>
      <c r="D3666" s="78" t="s">
        <v>1430</v>
      </c>
      <c r="E3666" s="358">
        <v>400</v>
      </c>
      <c r="F3666" s="352">
        <f t="shared" si="114"/>
        <v>240</v>
      </c>
      <c r="G3666" s="352">
        <f t="shared" si="115"/>
        <v>200</v>
      </c>
      <c r="H3666" s="50"/>
      <c r="I3666" s="50"/>
      <c r="J3666" s="50"/>
      <c r="K3666" s="50"/>
      <c r="L3666" s="50"/>
      <c r="M3666" s="50"/>
      <c r="N3666" s="50"/>
      <c r="O3666" s="50"/>
      <c r="P3666" s="50"/>
      <c r="Q3666" s="50"/>
      <c r="R3666" s="50"/>
      <c r="S3666" s="50"/>
      <c r="T3666" s="50"/>
      <c r="U3666" s="50"/>
      <c r="V3666" s="50"/>
      <c r="W3666" s="50"/>
      <c r="X3666" s="50"/>
      <c r="Y3666" s="50"/>
      <c r="Z3666" s="50"/>
      <c r="AA3666" s="50"/>
      <c r="AB3666" s="50"/>
      <c r="AC3666" s="50"/>
      <c r="AD3666" s="50"/>
      <c r="AE3666" s="50"/>
      <c r="AF3666" s="50"/>
      <c r="AG3666" s="50"/>
      <c r="AH3666" s="50"/>
      <c r="AI3666" s="50"/>
      <c r="AJ3666" s="50"/>
      <c r="AK3666" s="50"/>
      <c r="AL3666" s="50"/>
      <c r="AM3666" s="50"/>
      <c r="AN3666" s="50"/>
      <c r="AO3666" s="50"/>
      <c r="AP3666" s="50"/>
      <c r="AQ3666" s="50"/>
      <c r="AR3666" s="50"/>
      <c r="AS3666" s="50"/>
      <c r="AT3666" s="50"/>
      <c r="AU3666" s="50"/>
      <c r="AV3666" s="50"/>
      <c r="AW3666" s="50"/>
      <c r="AX3666" s="50"/>
      <c r="AY3666" s="50"/>
      <c r="AZ3666" s="50"/>
      <c r="BA3666" s="50"/>
      <c r="BB3666" s="50"/>
      <c r="BC3666" s="50"/>
      <c r="BD3666" s="50"/>
      <c r="BE3666" s="50"/>
      <c r="BF3666" s="50"/>
      <c r="BG3666" s="50"/>
      <c r="BH3666" s="50"/>
      <c r="BI3666" s="50"/>
      <c r="BJ3666" s="50"/>
      <c r="BK3666" s="50"/>
      <c r="BL3666" s="50"/>
      <c r="BM3666" s="50"/>
      <c r="BN3666" s="50"/>
      <c r="BO3666" s="50"/>
      <c r="BP3666" s="50"/>
      <c r="BQ3666" s="50"/>
      <c r="BR3666" s="50"/>
      <c r="BS3666" s="50"/>
      <c r="BT3666" s="50"/>
      <c r="BU3666" s="50"/>
      <c r="BV3666" s="50"/>
      <c r="BW3666" s="50"/>
      <c r="BX3666" s="50"/>
      <c r="BY3666" s="50"/>
      <c r="BZ3666" s="50"/>
      <c r="CA3666" s="50"/>
      <c r="CB3666" s="50"/>
      <c r="CC3666" s="50"/>
      <c r="CD3666" s="50"/>
      <c r="CE3666" s="50"/>
      <c r="CF3666" s="50"/>
      <c r="CG3666" s="50"/>
      <c r="CH3666" s="50"/>
      <c r="CI3666" s="50"/>
      <c r="CJ3666" s="50"/>
      <c r="CK3666" s="50"/>
      <c r="CL3666" s="50"/>
      <c r="CM3666" s="50"/>
      <c r="CN3666" s="50"/>
      <c r="CO3666" s="50"/>
      <c r="CP3666" s="50"/>
      <c r="CQ3666" s="50"/>
      <c r="CR3666" s="50"/>
      <c r="CS3666" s="50"/>
      <c r="CT3666" s="50"/>
      <c r="CU3666" s="50"/>
      <c r="CV3666" s="50"/>
      <c r="CW3666" s="50"/>
      <c r="CX3666" s="50"/>
      <c r="CY3666" s="50"/>
      <c r="CZ3666" s="50"/>
      <c r="DA3666" s="50"/>
      <c r="DB3666" s="50"/>
      <c r="DC3666" s="50"/>
      <c r="DD3666" s="50"/>
      <c r="DE3666" s="50"/>
      <c r="DF3666" s="50"/>
      <c r="DG3666" s="50"/>
    </row>
    <row r="3667" spans="1:111" x14ac:dyDescent="0.2">
      <c r="A3667" s="625"/>
      <c r="B3667" s="625"/>
      <c r="C3667" s="625"/>
      <c r="D3667" s="78" t="s">
        <v>1431</v>
      </c>
      <c r="E3667" s="358">
        <v>700</v>
      </c>
      <c r="F3667" s="352">
        <f t="shared" si="114"/>
        <v>420</v>
      </c>
      <c r="G3667" s="352">
        <f t="shared" si="115"/>
        <v>350</v>
      </c>
      <c r="H3667" s="50"/>
      <c r="I3667" s="50"/>
      <c r="J3667" s="50"/>
      <c r="K3667" s="50"/>
      <c r="L3667" s="50"/>
      <c r="M3667" s="50"/>
      <c r="N3667" s="50"/>
      <c r="O3667" s="50"/>
      <c r="P3667" s="50"/>
      <c r="Q3667" s="50"/>
      <c r="R3667" s="50"/>
      <c r="S3667" s="50"/>
      <c r="T3667" s="50"/>
      <c r="U3667" s="50"/>
      <c r="V3667" s="50"/>
      <c r="W3667" s="50"/>
      <c r="X3667" s="50"/>
      <c r="Y3667" s="50"/>
      <c r="Z3667" s="50"/>
      <c r="AA3667" s="50"/>
      <c r="AB3667" s="50"/>
      <c r="AC3667" s="50"/>
      <c r="AD3667" s="50"/>
      <c r="AE3667" s="50"/>
      <c r="AF3667" s="50"/>
      <c r="AG3667" s="50"/>
      <c r="AH3667" s="50"/>
      <c r="AI3667" s="50"/>
      <c r="AJ3667" s="50"/>
      <c r="AK3667" s="50"/>
      <c r="AL3667" s="50"/>
      <c r="AM3667" s="50"/>
      <c r="AN3667" s="50"/>
      <c r="AO3667" s="50"/>
      <c r="AP3667" s="50"/>
      <c r="AQ3667" s="50"/>
      <c r="AR3667" s="50"/>
      <c r="AS3667" s="50"/>
      <c r="AT3667" s="50"/>
      <c r="AU3667" s="50"/>
      <c r="AV3667" s="50"/>
      <c r="AW3667" s="50"/>
      <c r="AX3667" s="50"/>
      <c r="AY3667" s="50"/>
      <c r="AZ3667" s="50"/>
      <c r="BA3667" s="50"/>
      <c r="BB3667" s="50"/>
      <c r="BC3667" s="50"/>
      <c r="BD3667" s="50"/>
      <c r="BE3667" s="50"/>
      <c r="BF3667" s="50"/>
      <c r="BG3667" s="50"/>
      <c r="BH3667" s="50"/>
      <c r="BI3667" s="50"/>
      <c r="BJ3667" s="50"/>
      <c r="BK3667" s="50"/>
      <c r="BL3667" s="50"/>
      <c r="BM3667" s="50"/>
      <c r="BN3667" s="50"/>
      <c r="BO3667" s="50"/>
      <c r="BP3667" s="50"/>
      <c r="BQ3667" s="50"/>
      <c r="BR3667" s="50"/>
      <c r="BS3667" s="50"/>
      <c r="BT3667" s="50"/>
      <c r="BU3667" s="50"/>
      <c r="BV3667" s="50"/>
      <c r="BW3667" s="50"/>
      <c r="BX3667" s="50"/>
      <c r="BY3667" s="50"/>
      <c r="BZ3667" s="50"/>
      <c r="CA3667" s="50"/>
      <c r="CB3667" s="50"/>
      <c r="CC3667" s="50"/>
      <c r="CD3667" s="50"/>
      <c r="CE3667" s="50"/>
      <c r="CF3667" s="50"/>
      <c r="CG3667" s="50"/>
      <c r="CH3667" s="50"/>
      <c r="CI3667" s="50"/>
      <c r="CJ3667" s="50"/>
      <c r="CK3667" s="50"/>
      <c r="CL3667" s="50"/>
      <c r="CM3667" s="50"/>
      <c r="CN3667" s="50"/>
      <c r="CO3667" s="50"/>
      <c r="CP3667" s="50"/>
      <c r="CQ3667" s="50"/>
      <c r="CR3667" s="50"/>
      <c r="CS3667" s="50"/>
      <c r="CT3667" s="50"/>
      <c r="CU3667" s="50"/>
      <c r="CV3667" s="50"/>
      <c r="CW3667" s="50"/>
      <c r="CX3667" s="50"/>
      <c r="CY3667" s="50"/>
      <c r="CZ3667" s="50"/>
      <c r="DA3667" s="50"/>
      <c r="DB3667" s="50"/>
      <c r="DC3667" s="50"/>
      <c r="DD3667" s="50"/>
      <c r="DE3667" s="50"/>
      <c r="DF3667" s="50"/>
      <c r="DG3667" s="50"/>
    </row>
    <row r="3668" spans="1:111" x14ac:dyDescent="0.2">
      <c r="A3668" s="625"/>
      <c r="B3668" s="625"/>
      <c r="C3668" s="625"/>
      <c r="D3668" s="78" t="s">
        <v>1432</v>
      </c>
      <c r="E3668" s="358">
        <v>400</v>
      </c>
      <c r="F3668" s="352">
        <f t="shared" si="114"/>
        <v>240</v>
      </c>
      <c r="G3668" s="352">
        <f t="shared" si="115"/>
        <v>200</v>
      </c>
      <c r="H3668" s="50"/>
      <c r="I3668" s="50"/>
      <c r="J3668" s="50"/>
      <c r="K3668" s="50"/>
      <c r="L3668" s="50"/>
      <c r="M3668" s="50"/>
      <c r="N3668" s="50"/>
      <c r="O3668" s="50"/>
      <c r="P3668" s="50"/>
      <c r="Q3668" s="50"/>
      <c r="R3668" s="50"/>
      <c r="S3668" s="50"/>
      <c r="T3668" s="50"/>
      <c r="U3668" s="50"/>
      <c r="V3668" s="50"/>
      <c r="W3668" s="50"/>
      <c r="X3668" s="50"/>
      <c r="Y3668" s="50"/>
      <c r="Z3668" s="50"/>
      <c r="AA3668" s="50"/>
      <c r="AB3668" s="50"/>
      <c r="AC3668" s="50"/>
      <c r="AD3668" s="50"/>
      <c r="AE3668" s="50"/>
      <c r="AF3668" s="50"/>
      <c r="AG3668" s="50"/>
      <c r="AH3668" s="50"/>
      <c r="AI3668" s="50"/>
      <c r="AJ3668" s="50"/>
      <c r="AK3668" s="50"/>
      <c r="AL3668" s="50"/>
      <c r="AM3668" s="50"/>
      <c r="AN3668" s="50"/>
      <c r="AO3668" s="50"/>
      <c r="AP3668" s="50"/>
      <c r="AQ3668" s="50"/>
      <c r="AR3668" s="50"/>
      <c r="AS3668" s="50"/>
      <c r="AT3668" s="50"/>
      <c r="AU3668" s="50"/>
      <c r="AV3668" s="50"/>
      <c r="AW3668" s="50"/>
      <c r="AX3668" s="50"/>
      <c r="AY3668" s="50"/>
      <c r="AZ3668" s="50"/>
      <c r="BA3668" s="50"/>
      <c r="BB3668" s="50"/>
      <c r="BC3668" s="50"/>
      <c r="BD3668" s="50"/>
      <c r="BE3668" s="50"/>
      <c r="BF3668" s="50"/>
      <c r="BG3668" s="50"/>
      <c r="BH3668" s="50"/>
      <c r="BI3668" s="50"/>
      <c r="BJ3668" s="50"/>
      <c r="BK3668" s="50"/>
      <c r="BL3668" s="50"/>
      <c r="BM3668" s="50"/>
      <c r="BN3668" s="50"/>
      <c r="BO3668" s="50"/>
      <c r="BP3668" s="50"/>
      <c r="BQ3668" s="50"/>
      <c r="BR3668" s="50"/>
      <c r="BS3668" s="50"/>
      <c r="BT3668" s="50"/>
      <c r="BU3668" s="50"/>
      <c r="BV3668" s="50"/>
      <c r="BW3668" s="50"/>
      <c r="BX3668" s="50"/>
      <c r="BY3668" s="50"/>
      <c r="BZ3668" s="50"/>
      <c r="CA3668" s="50"/>
      <c r="CB3668" s="50"/>
      <c r="CC3668" s="50"/>
      <c r="CD3668" s="50"/>
      <c r="CE3668" s="50"/>
      <c r="CF3668" s="50"/>
      <c r="CG3668" s="50"/>
      <c r="CH3668" s="50"/>
      <c r="CI3668" s="50"/>
      <c r="CJ3668" s="50"/>
      <c r="CK3668" s="50"/>
      <c r="CL3668" s="50"/>
      <c r="CM3668" s="50"/>
      <c r="CN3668" s="50"/>
      <c r="CO3668" s="50"/>
      <c r="CP3668" s="50"/>
      <c r="CQ3668" s="50"/>
      <c r="CR3668" s="50"/>
      <c r="CS3668" s="50"/>
      <c r="CT3668" s="50"/>
      <c r="CU3668" s="50"/>
      <c r="CV3668" s="50"/>
      <c r="CW3668" s="50"/>
      <c r="CX3668" s="50"/>
      <c r="CY3668" s="50"/>
      <c r="CZ3668" s="50"/>
      <c r="DA3668" s="50"/>
      <c r="DB3668" s="50"/>
      <c r="DC3668" s="50"/>
      <c r="DD3668" s="50"/>
      <c r="DE3668" s="50"/>
      <c r="DF3668" s="50"/>
      <c r="DG3668" s="50"/>
    </row>
    <row r="3669" spans="1:111" x14ac:dyDescent="0.2">
      <c r="A3669" s="625"/>
      <c r="B3669" s="625"/>
      <c r="C3669" s="625"/>
      <c r="D3669" s="78" t="s">
        <v>1433</v>
      </c>
      <c r="E3669" s="358">
        <v>400</v>
      </c>
      <c r="F3669" s="352">
        <f t="shared" si="114"/>
        <v>240</v>
      </c>
      <c r="G3669" s="352">
        <f t="shared" si="115"/>
        <v>200</v>
      </c>
      <c r="H3669" s="50"/>
      <c r="I3669" s="50"/>
      <c r="J3669" s="50"/>
      <c r="K3669" s="50"/>
      <c r="L3669" s="50"/>
      <c r="M3669" s="50"/>
      <c r="N3669" s="50"/>
      <c r="O3669" s="50"/>
      <c r="P3669" s="50"/>
      <c r="Q3669" s="50"/>
      <c r="R3669" s="50"/>
      <c r="S3669" s="50"/>
      <c r="T3669" s="50"/>
      <c r="U3669" s="50"/>
      <c r="V3669" s="50"/>
      <c r="W3669" s="50"/>
      <c r="X3669" s="50"/>
      <c r="Y3669" s="50"/>
      <c r="Z3669" s="50"/>
      <c r="AA3669" s="50"/>
      <c r="AB3669" s="50"/>
      <c r="AC3669" s="50"/>
      <c r="AD3669" s="50"/>
      <c r="AE3669" s="50"/>
      <c r="AF3669" s="50"/>
      <c r="AG3669" s="50"/>
      <c r="AH3669" s="50"/>
      <c r="AI3669" s="50"/>
      <c r="AJ3669" s="50"/>
      <c r="AK3669" s="50"/>
      <c r="AL3669" s="50"/>
      <c r="AM3669" s="50"/>
      <c r="AN3669" s="50"/>
      <c r="AO3669" s="50"/>
      <c r="AP3669" s="50"/>
      <c r="AQ3669" s="50"/>
      <c r="AR3669" s="50"/>
      <c r="AS3669" s="50"/>
      <c r="AT3669" s="50"/>
      <c r="AU3669" s="50"/>
      <c r="AV3669" s="50"/>
      <c r="AW3669" s="50"/>
      <c r="AX3669" s="50"/>
      <c r="AY3669" s="50"/>
      <c r="AZ3669" s="50"/>
      <c r="BA3669" s="50"/>
      <c r="BB3669" s="50"/>
      <c r="BC3669" s="50"/>
      <c r="BD3669" s="50"/>
      <c r="BE3669" s="50"/>
      <c r="BF3669" s="50"/>
      <c r="BG3669" s="50"/>
      <c r="BH3669" s="50"/>
      <c r="BI3669" s="50"/>
      <c r="BJ3669" s="50"/>
      <c r="BK3669" s="50"/>
      <c r="BL3669" s="50"/>
      <c r="BM3669" s="50"/>
      <c r="BN3669" s="50"/>
      <c r="BO3669" s="50"/>
      <c r="BP3669" s="50"/>
      <c r="BQ3669" s="50"/>
      <c r="BR3669" s="50"/>
      <c r="BS3669" s="50"/>
      <c r="BT3669" s="50"/>
      <c r="BU3669" s="50"/>
      <c r="BV3669" s="50"/>
      <c r="BW3669" s="50"/>
      <c r="BX3669" s="50"/>
      <c r="BY3669" s="50"/>
      <c r="BZ3669" s="50"/>
      <c r="CA3669" s="50"/>
      <c r="CB3669" s="50"/>
      <c r="CC3669" s="50"/>
      <c r="CD3669" s="50"/>
      <c r="CE3669" s="50"/>
      <c r="CF3669" s="50"/>
      <c r="CG3669" s="50"/>
      <c r="CH3669" s="50"/>
      <c r="CI3669" s="50"/>
      <c r="CJ3669" s="50"/>
      <c r="CK3669" s="50"/>
      <c r="CL3669" s="50"/>
      <c r="CM3669" s="50"/>
      <c r="CN3669" s="50"/>
      <c r="CO3669" s="50"/>
      <c r="CP3669" s="50"/>
      <c r="CQ3669" s="50"/>
      <c r="CR3669" s="50"/>
      <c r="CS3669" s="50"/>
      <c r="CT3669" s="50"/>
      <c r="CU3669" s="50"/>
      <c r="CV3669" s="50"/>
      <c r="CW3669" s="50"/>
      <c r="CX3669" s="50"/>
      <c r="CY3669" s="50"/>
      <c r="CZ3669" s="50"/>
      <c r="DA3669" s="50"/>
      <c r="DB3669" s="50"/>
      <c r="DC3669" s="50"/>
      <c r="DD3669" s="50"/>
      <c r="DE3669" s="50"/>
      <c r="DF3669" s="50"/>
      <c r="DG3669" s="50"/>
    </row>
    <row r="3670" spans="1:111" x14ac:dyDescent="0.2">
      <c r="A3670" s="626"/>
      <c r="B3670" s="626"/>
      <c r="C3670" s="626"/>
      <c r="D3670" s="78" t="s">
        <v>1434</v>
      </c>
      <c r="E3670" s="358">
        <v>400</v>
      </c>
      <c r="F3670" s="352">
        <f t="shared" si="114"/>
        <v>240</v>
      </c>
      <c r="G3670" s="352">
        <f t="shared" si="115"/>
        <v>200</v>
      </c>
      <c r="H3670" s="50"/>
      <c r="I3670" s="50"/>
      <c r="J3670" s="50"/>
      <c r="K3670" s="50"/>
      <c r="L3670" s="50"/>
      <c r="M3670" s="50"/>
      <c r="N3670" s="50"/>
      <c r="O3670" s="50"/>
      <c r="P3670" s="50"/>
      <c r="Q3670" s="50"/>
      <c r="R3670" s="50"/>
      <c r="S3670" s="50"/>
      <c r="T3670" s="50"/>
      <c r="U3670" s="50"/>
      <c r="V3670" s="50"/>
      <c r="W3670" s="50"/>
      <c r="X3670" s="50"/>
      <c r="Y3670" s="50"/>
      <c r="Z3670" s="50"/>
      <c r="AA3670" s="50"/>
      <c r="AB3670" s="50"/>
      <c r="AC3670" s="50"/>
      <c r="AD3670" s="50"/>
      <c r="AE3670" s="50"/>
      <c r="AF3670" s="50"/>
      <c r="AG3670" s="50"/>
      <c r="AH3670" s="50"/>
      <c r="AI3670" s="50"/>
      <c r="AJ3670" s="50"/>
      <c r="AK3670" s="50"/>
      <c r="AL3670" s="50"/>
      <c r="AM3670" s="50"/>
      <c r="AN3670" s="50"/>
      <c r="AO3670" s="50"/>
      <c r="AP3670" s="50"/>
      <c r="AQ3670" s="50"/>
      <c r="AR3670" s="50"/>
      <c r="AS3670" s="50"/>
      <c r="AT3670" s="50"/>
      <c r="AU3670" s="50"/>
      <c r="AV3670" s="50"/>
      <c r="AW3670" s="50"/>
      <c r="AX3670" s="50"/>
      <c r="AY3670" s="50"/>
      <c r="AZ3670" s="50"/>
      <c r="BA3670" s="50"/>
      <c r="BB3670" s="50"/>
      <c r="BC3670" s="50"/>
      <c r="BD3670" s="50"/>
      <c r="BE3670" s="50"/>
      <c r="BF3670" s="50"/>
      <c r="BG3670" s="50"/>
      <c r="BH3670" s="50"/>
      <c r="BI3670" s="50"/>
      <c r="BJ3670" s="50"/>
      <c r="BK3670" s="50"/>
      <c r="BL3670" s="50"/>
      <c r="BM3670" s="50"/>
      <c r="BN3670" s="50"/>
      <c r="BO3670" s="50"/>
      <c r="BP3670" s="50"/>
      <c r="BQ3670" s="50"/>
      <c r="BR3670" s="50"/>
      <c r="BS3670" s="50"/>
      <c r="BT3670" s="50"/>
      <c r="BU3670" s="50"/>
      <c r="BV3670" s="50"/>
      <c r="BW3670" s="50"/>
      <c r="BX3670" s="50"/>
      <c r="BY3670" s="50"/>
      <c r="BZ3670" s="50"/>
      <c r="CA3670" s="50"/>
      <c r="CB3670" s="50"/>
      <c r="CC3670" s="50"/>
      <c r="CD3670" s="50"/>
      <c r="CE3670" s="50"/>
      <c r="CF3670" s="50"/>
      <c r="CG3670" s="50"/>
      <c r="CH3670" s="50"/>
      <c r="CI3670" s="50"/>
      <c r="CJ3670" s="50"/>
      <c r="CK3670" s="50"/>
      <c r="CL3670" s="50"/>
      <c r="CM3670" s="50"/>
      <c r="CN3670" s="50"/>
      <c r="CO3670" s="50"/>
      <c r="CP3670" s="50"/>
      <c r="CQ3670" s="50"/>
      <c r="CR3670" s="50"/>
      <c r="CS3670" s="50"/>
      <c r="CT3670" s="50"/>
      <c r="CU3670" s="50"/>
      <c r="CV3670" s="50"/>
      <c r="CW3670" s="50"/>
      <c r="CX3670" s="50"/>
      <c r="CY3670" s="50"/>
      <c r="CZ3670" s="50"/>
      <c r="DA3670" s="50"/>
      <c r="DB3670" s="50"/>
      <c r="DC3670" s="50"/>
      <c r="DD3670" s="50"/>
      <c r="DE3670" s="50"/>
      <c r="DF3670" s="50"/>
      <c r="DG3670" s="50"/>
    </row>
    <row r="3671" spans="1:111" x14ac:dyDescent="0.2">
      <c r="A3671" s="624" t="s">
        <v>1409</v>
      </c>
      <c r="B3671" s="624" t="s">
        <v>1435</v>
      </c>
      <c r="C3671" s="624"/>
      <c r="D3671" s="75" t="s">
        <v>1436</v>
      </c>
      <c r="E3671" s="358">
        <v>0</v>
      </c>
      <c r="F3671" s="352">
        <f t="shared" si="114"/>
        <v>0</v>
      </c>
      <c r="G3671" s="352">
        <f t="shared" si="115"/>
        <v>0</v>
      </c>
      <c r="H3671" s="50"/>
      <c r="I3671" s="50"/>
      <c r="J3671" s="50"/>
      <c r="K3671" s="50"/>
      <c r="L3671" s="50"/>
      <c r="M3671" s="50"/>
      <c r="N3671" s="50"/>
      <c r="O3671" s="50"/>
      <c r="P3671" s="50"/>
      <c r="Q3671" s="50"/>
      <c r="R3671" s="50"/>
      <c r="S3671" s="50"/>
      <c r="T3671" s="50"/>
      <c r="U3671" s="50"/>
      <c r="V3671" s="50"/>
      <c r="W3671" s="50"/>
      <c r="X3671" s="50"/>
      <c r="Y3671" s="50"/>
      <c r="Z3671" s="50"/>
      <c r="AA3671" s="50"/>
      <c r="AB3671" s="50"/>
      <c r="AC3671" s="50"/>
      <c r="AD3671" s="50"/>
      <c r="AE3671" s="50"/>
      <c r="AF3671" s="50"/>
      <c r="AG3671" s="50"/>
      <c r="AH3671" s="50"/>
      <c r="AI3671" s="50"/>
      <c r="AJ3671" s="50"/>
      <c r="AK3671" s="50"/>
      <c r="AL3671" s="50"/>
      <c r="AM3671" s="50"/>
      <c r="AN3671" s="50"/>
      <c r="AO3671" s="50"/>
      <c r="AP3671" s="50"/>
      <c r="AQ3671" s="50"/>
      <c r="AR3671" s="50"/>
      <c r="AS3671" s="50"/>
      <c r="AT3671" s="50"/>
      <c r="AU3671" s="50"/>
      <c r="AV3671" s="50"/>
      <c r="AW3671" s="50"/>
      <c r="AX3671" s="50"/>
      <c r="AY3671" s="50"/>
      <c r="AZ3671" s="50"/>
      <c r="BA3671" s="50"/>
      <c r="BB3671" s="50"/>
      <c r="BC3671" s="50"/>
      <c r="BD3671" s="50"/>
      <c r="BE3671" s="50"/>
      <c r="BF3671" s="50"/>
      <c r="BG3671" s="50"/>
      <c r="BH3671" s="50"/>
      <c r="BI3671" s="50"/>
      <c r="BJ3671" s="50"/>
      <c r="BK3671" s="50"/>
      <c r="BL3671" s="50"/>
      <c r="BM3671" s="50"/>
      <c r="BN3671" s="50"/>
      <c r="BO3671" s="50"/>
      <c r="BP3671" s="50"/>
      <c r="BQ3671" s="50"/>
      <c r="BR3671" s="50"/>
      <c r="BS3671" s="50"/>
      <c r="BT3671" s="50"/>
      <c r="BU3671" s="50"/>
      <c r="BV3671" s="50"/>
      <c r="BW3671" s="50"/>
      <c r="BX3671" s="50"/>
      <c r="BY3671" s="50"/>
      <c r="BZ3671" s="50"/>
      <c r="CA3671" s="50"/>
      <c r="CB3671" s="50"/>
      <c r="CC3671" s="50"/>
      <c r="CD3671" s="50"/>
      <c r="CE3671" s="50"/>
      <c r="CF3671" s="50"/>
      <c r="CG3671" s="50"/>
      <c r="CH3671" s="50"/>
      <c r="CI3671" s="50"/>
      <c r="CJ3671" s="50"/>
      <c r="CK3671" s="50"/>
      <c r="CL3671" s="50"/>
      <c r="CM3671" s="50"/>
      <c r="CN3671" s="50"/>
      <c r="CO3671" s="50"/>
      <c r="CP3671" s="50"/>
      <c r="CQ3671" s="50"/>
      <c r="CR3671" s="50"/>
      <c r="CS3671" s="50"/>
      <c r="CT3671" s="50"/>
      <c r="CU3671" s="50"/>
      <c r="CV3671" s="50"/>
      <c r="CW3671" s="50"/>
      <c r="CX3671" s="50"/>
      <c r="CY3671" s="50"/>
      <c r="CZ3671" s="50"/>
      <c r="DA3671" s="50"/>
      <c r="DB3671" s="50"/>
      <c r="DC3671" s="50"/>
      <c r="DD3671" s="50"/>
      <c r="DE3671" s="50"/>
      <c r="DF3671" s="50"/>
      <c r="DG3671" s="50"/>
    </row>
    <row r="3672" spans="1:111" x14ac:dyDescent="0.2">
      <c r="A3672" s="625"/>
      <c r="B3672" s="625"/>
      <c r="C3672" s="625"/>
      <c r="D3672" s="78" t="s">
        <v>1437</v>
      </c>
      <c r="E3672" s="358">
        <v>1000</v>
      </c>
      <c r="F3672" s="352">
        <f t="shared" si="114"/>
        <v>600</v>
      </c>
      <c r="G3672" s="352">
        <f t="shared" si="115"/>
        <v>500</v>
      </c>
      <c r="H3672" s="50"/>
      <c r="I3672" s="50"/>
      <c r="J3672" s="50"/>
      <c r="K3672" s="50"/>
      <c r="L3672" s="50"/>
      <c r="M3672" s="50"/>
      <c r="N3672" s="50"/>
      <c r="O3672" s="50"/>
      <c r="P3672" s="50"/>
      <c r="Q3672" s="50"/>
      <c r="R3672" s="50"/>
      <c r="S3672" s="50"/>
      <c r="T3672" s="50"/>
      <c r="U3672" s="50"/>
      <c r="V3672" s="50"/>
      <c r="W3672" s="50"/>
      <c r="X3672" s="50"/>
      <c r="Y3672" s="50"/>
      <c r="Z3672" s="50"/>
      <c r="AA3672" s="50"/>
      <c r="AB3672" s="50"/>
      <c r="AC3672" s="50"/>
      <c r="AD3672" s="50"/>
      <c r="AE3672" s="50"/>
      <c r="AF3672" s="50"/>
      <c r="AG3672" s="50"/>
      <c r="AH3672" s="50"/>
      <c r="AI3672" s="50"/>
      <c r="AJ3672" s="50"/>
      <c r="AK3672" s="50"/>
      <c r="AL3672" s="50"/>
      <c r="AM3672" s="50"/>
      <c r="AN3672" s="50"/>
      <c r="AO3672" s="50"/>
      <c r="AP3672" s="50"/>
      <c r="AQ3672" s="50"/>
      <c r="AR3672" s="50"/>
      <c r="AS3672" s="50"/>
      <c r="AT3672" s="50"/>
      <c r="AU3672" s="50"/>
      <c r="AV3672" s="50"/>
      <c r="AW3672" s="50"/>
      <c r="AX3672" s="50"/>
      <c r="AY3672" s="50"/>
      <c r="AZ3672" s="50"/>
      <c r="BA3672" s="50"/>
      <c r="BB3672" s="50"/>
      <c r="BC3672" s="50"/>
      <c r="BD3672" s="50"/>
      <c r="BE3672" s="50"/>
      <c r="BF3672" s="50"/>
      <c r="BG3672" s="50"/>
      <c r="BH3672" s="50"/>
      <c r="BI3672" s="50"/>
      <c r="BJ3672" s="50"/>
      <c r="BK3672" s="50"/>
      <c r="BL3672" s="50"/>
      <c r="BM3672" s="50"/>
      <c r="BN3672" s="50"/>
      <c r="BO3672" s="50"/>
      <c r="BP3672" s="50"/>
      <c r="BQ3672" s="50"/>
      <c r="BR3672" s="50"/>
      <c r="BS3672" s="50"/>
      <c r="BT3672" s="50"/>
      <c r="BU3672" s="50"/>
      <c r="BV3672" s="50"/>
      <c r="BW3672" s="50"/>
      <c r="BX3672" s="50"/>
      <c r="BY3672" s="50"/>
      <c r="BZ3672" s="50"/>
      <c r="CA3672" s="50"/>
      <c r="CB3672" s="50"/>
      <c r="CC3672" s="50"/>
      <c r="CD3672" s="50"/>
      <c r="CE3672" s="50"/>
      <c r="CF3672" s="50"/>
      <c r="CG3672" s="50"/>
      <c r="CH3672" s="50"/>
      <c r="CI3672" s="50"/>
      <c r="CJ3672" s="50"/>
      <c r="CK3672" s="50"/>
      <c r="CL3672" s="50"/>
      <c r="CM3672" s="50"/>
      <c r="CN3672" s="50"/>
      <c r="CO3672" s="50"/>
      <c r="CP3672" s="50"/>
      <c r="CQ3672" s="50"/>
      <c r="CR3672" s="50"/>
      <c r="CS3672" s="50"/>
      <c r="CT3672" s="50"/>
      <c r="CU3672" s="50"/>
      <c r="CV3672" s="50"/>
      <c r="CW3672" s="50"/>
      <c r="CX3672" s="50"/>
      <c r="CY3672" s="50"/>
      <c r="CZ3672" s="50"/>
      <c r="DA3672" s="50"/>
      <c r="DB3672" s="50"/>
      <c r="DC3672" s="50"/>
      <c r="DD3672" s="50"/>
      <c r="DE3672" s="50"/>
      <c r="DF3672" s="50"/>
      <c r="DG3672" s="50"/>
    </row>
    <row r="3673" spans="1:111" x14ac:dyDescent="0.2">
      <c r="A3673" s="625"/>
      <c r="B3673" s="625"/>
      <c r="C3673" s="625"/>
      <c r="D3673" s="78" t="s">
        <v>1438</v>
      </c>
      <c r="E3673" s="358">
        <v>700</v>
      </c>
      <c r="F3673" s="352">
        <f t="shared" si="114"/>
        <v>420</v>
      </c>
      <c r="G3673" s="352">
        <f t="shared" si="115"/>
        <v>350</v>
      </c>
      <c r="H3673" s="50"/>
      <c r="I3673" s="50"/>
      <c r="J3673" s="50"/>
      <c r="K3673" s="50"/>
      <c r="L3673" s="50"/>
      <c r="M3673" s="50"/>
      <c r="N3673" s="50"/>
      <c r="O3673" s="50"/>
      <c r="P3673" s="50"/>
      <c r="Q3673" s="50"/>
      <c r="R3673" s="50"/>
      <c r="S3673" s="50"/>
      <c r="T3673" s="50"/>
      <c r="U3673" s="50"/>
      <c r="V3673" s="50"/>
      <c r="W3673" s="50"/>
      <c r="X3673" s="50"/>
      <c r="Y3673" s="50"/>
      <c r="Z3673" s="50"/>
      <c r="AA3673" s="50"/>
      <c r="AB3673" s="50"/>
      <c r="AC3673" s="50"/>
      <c r="AD3673" s="50"/>
      <c r="AE3673" s="50"/>
      <c r="AF3673" s="50"/>
      <c r="AG3673" s="50"/>
      <c r="AH3673" s="50"/>
      <c r="AI3673" s="50"/>
      <c r="AJ3673" s="50"/>
      <c r="AK3673" s="50"/>
      <c r="AL3673" s="50"/>
      <c r="AM3673" s="50"/>
      <c r="AN3673" s="50"/>
      <c r="AO3673" s="50"/>
      <c r="AP3673" s="50"/>
      <c r="AQ3673" s="50"/>
      <c r="AR3673" s="50"/>
      <c r="AS3673" s="50"/>
      <c r="AT3673" s="50"/>
      <c r="AU3673" s="50"/>
      <c r="AV3673" s="50"/>
      <c r="AW3673" s="50"/>
      <c r="AX3673" s="50"/>
      <c r="AY3673" s="50"/>
      <c r="AZ3673" s="50"/>
      <c r="BA3673" s="50"/>
      <c r="BB3673" s="50"/>
      <c r="BC3673" s="50"/>
      <c r="BD3673" s="50"/>
      <c r="BE3673" s="50"/>
      <c r="BF3673" s="50"/>
      <c r="BG3673" s="50"/>
      <c r="BH3673" s="50"/>
      <c r="BI3673" s="50"/>
      <c r="BJ3673" s="50"/>
      <c r="BK3673" s="50"/>
      <c r="BL3673" s="50"/>
      <c r="BM3673" s="50"/>
      <c r="BN3673" s="50"/>
      <c r="BO3673" s="50"/>
      <c r="BP3673" s="50"/>
      <c r="BQ3673" s="50"/>
      <c r="BR3673" s="50"/>
      <c r="BS3673" s="50"/>
      <c r="BT3673" s="50"/>
      <c r="BU3673" s="50"/>
      <c r="BV3673" s="50"/>
      <c r="BW3673" s="50"/>
      <c r="BX3673" s="50"/>
      <c r="BY3673" s="50"/>
      <c r="BZ3673" s="50"/>
      <c r="CA3673" s="50"/>
      <c r="CB3673" s="50"/>
      <c r="CC3673" s="50"/>
      <c r="CD3673" s="50"/>
      <c r="CE3673" s="50"/>
      <c r="CF3673" s="50"/>
      <c r="CG3673" s="50"/>
      <c r="CH3673" s="50"/>
      <c r="CI3673" s="50"/>
      <c r="CJ3673" s="50"/>
      <c r="CK3673" s="50"/>
      <c r="CL3673" s="50"/>
      <c r="CM3673" s="50"/>
      <c r="CN3673" s="50"/>
      <c r="CO3673" s="50"/>
      <c r="CP3673" s="50"/>
      <c r="CQ3673" s="50"/>
      <c r="CR3673" s="50"/>
      <c r="CS3673" s="50"/>
      <c r="CT3673" s="50"/>
      <c r="CU3673" s="50"/>
      <c r="CV3673" s="50"/>
      <c r="CW3673" s="50"/>
      <c r="CX3673" s="50"/>
      <c r="CY3673" s="50"/>
      <c r="CZ3673" s="50"/>
      <c r="DA3673" s="50"/>
      <c r="DB3673" s="50"/>
      <c r="DC3673" s="50"/>
      <c r="DD3673" s="50"/>
      <c r="DE3673" s="50"/>
      <c r="DF3673" s="50"/>
      <c r="DG3673" s="50"/>
    </row>
    <row r="3674" spans="1:111" x14ac:dyDescent="0.2">
      <c r="A3674" s="625"/>
      <c r="B3674" s="625"/>
      <c r="C3674" s="625"/>
      <c r="D3674" s="78" t="s">
        <v>1439</v>
      </c>
      <c r="E3674" s="358">
        <v>400</v>
      </c>
      <c r="F3674" s="352">
        <f t="shared" si="114"/>
        <v>240</v>
      </c>
      <c r="G3674" s="352">
        <f t="shared" si="115"/>
        <v>200</v>
      </c>
      <c r="H3674" s="50"/>
      <c r="I3674" s="50"/>
      <c r="J3674" s="50"/>
      <c r="K3674" s="50"/>
      <c r="L3674" s="50"/>
      <c r="M3674" s="50"/>
      <c r="N3674" s="50"/>
      <c r="O3674" s="50"/>
      <c r="P3674" s="50"/>
      <c r="Q3674" s="50"/>
      <c r="R3674" s="50"/>
      <c r="S3674" s="50"/>
      <c r="T3674" s="50"/>
      <c r="U3674" s="50"/>
      <c r="V3674" s="50"/>
      <c r="W3674" s="50"/>
      <c r="X3674" s="50"/>
      <c r="Y3674" s="50"/>
      <c r="Z3674" s="50"/>
      <c r="AA3674" s="50"/>
      <c r="AB3674" s="50"/>
      <c r="AC3674" s="50"/>
      <c r="AD3674" s="50"/>
      <c r="AE3674" s="50"/>
      <c r="AF3674" s="50"/>
      <c r="AG3674" s="50"/>
      <c r="AH3674" s="50"/>
      <c r="AI3674" s="50"/>
      <c r="AJ3674" s="50"/>
      <c r="AK3674" s="50"/>
      <c r="AL3674" s="50"/>
      <c r="AM3674" s="50"/>
      <c r="AN3674" s="50"/>
      <c r="AO3674" s="50"/>
      <c r="AP3674" s="50"/>
      <c r="AQ3674" s="50"/>
      <c r="AR3674" s="50"/>
      <c r="AS3674" s="50"/>
      <c r="AT3674" s="50"/>
      <c r="AU3674" s="50"/>
      <c r="AV3674" s="50"/>
      <c r="AW3674" s="50"/>
      <c r="AX3674" s="50"/>
      <c r="AY3674" s="50"/>
      <c r="AZ3674" s="50"/>
      <c r="BA3674" s="50"/>
      <c r="BB3674" s="50"/>
      <c r="BC3674" s="50"/>
      <c r="BD3674" s="50"/>
      <c r="BE3674" s="50"/>
      <c r="BF3674" s="50"/>
      <c r="BG3674" s="50"/>
      <c r="BH3674" s="50"/>
      <c r="BI3674" s="50"/>
      <c r="BJ3674" s="50"/>
      <c r="BK3674" s="50"/>
      <c r="BL3674" s="50"/>
      <c r="BM3674" s="50"/>
      <c r="BN3674" s="50"/>
      <c r="BO3674" s="50"/>
      <c r="BP3674" s="50"/>
      <c r="BQ3674" s="50"/>
      <c r="BR3674" s="50"/>
      <c r="BS3674" s="50"/>
      <c r="BT3674" s="50"/>
      <c r="BU3674" s="50"/>
      <c r="BV3674" s="50"/>
      <c r="BW3674" s="50"/>
      <c r="BX3674" s="50"/>
      <c r="BY3674" s="50"/>
      <c r="BZ3674" s="50"/>
      <c r="CA3674" s="50"/>
      <c r="CB3674" s="50"/>
      <c r="CC3674" s="50"/>
      <c r="CD3674" s="50"/>
      <c r="CE3674" s="50"/>
      <c r="CF3674" s="50"/>
      <c r="CG3674" s="50"/>
      <c r="CH3674" s="50"/>
      <c r="CI3674" s="50"/>
      <c r="CJ3674" s="50"/>
      <c r="CK3674" s="50"/>
      <c r="CL3674" s="50"/>
      <c r="CM3674" s="50"/>
      <c r="CN3674" s="50"/>
      <c r="CO3674" s="50"/>
      <c r="CP3674" s="50"/>
      <c r="CQ3674" s="50"/>
      <c r="CR3674" s="50"/>
      <c r="CS3674" s="50"/>
      <c r="CT3674" s="50"/>
      <c r="CU3674" s="50"/>
      <c r="CV3674" s="50"/>
      <c r="CW3674" s="50"/>
      <c r="CX3674" s="50"/>
      <c r="CY3674" s="50"/>
      <c r="CZ3674" s="50"/>
      <c r="DA3674" s="50"/>
      <c r="DB3674" s="50"/>
      <c r="DC3674" s="50"/>
      <c r="DD3674" s="50"/>
      <c r="DE3674" s="50"/>
      <c r="DF3674" s="50"/>
      <c r="DG3674" s="50"/>
    </row>
    <row r="3675" spans="1:111" x14ac:dyDescent="0.2">
      <c r="A3675" s="625"/>
      <c r="B3675" s="625"/>
      <c r="C3675" s="625"/>
      <c r="D3675" s="78" t="s">
        <v>1440</v>
      </c>
      <c r="E3675" s="358">
        <v>400</v>
      </c>
      <c r="F3675" s="352">
        <f t="shared" si="114"/>
        <v>240</v>
      </c>
      <c r="G3675" s="352">
        <f t="shared" si="115"/>
        <v>200</v>
      </c>
      <c r="H3675" s="50"/>
      <c r="I3675" s="50"/>
      <c r="J3675" s="50"/>
      <c r="K3675" s="50"/>
      <c r="L3675" s="50"/>
      <c r="M3675" s="50"/>
      <c r="N3675" s="50"/>
      <c r="O3675" s="50"/>
      <c r="P3675" s="50"/>
      <c r="Q3675" s="50"/>
      <c r="R3675" s="50"/>
      <c r="S3675" s="50"/>
      <c r="T3675" s="50"/>
      <c r="U3675" s="50"/>
      <c r="V3675" s="50"/>
      <c r="W3675" s="50"/>
      <c r="X3675" s="50"/>
      <c r="Y3675" s="50"/>
      <c r="Z3675" s="50"/>
      <c r="AA3675" s="50"/>
      <c r="AB3675" s="50"/>
      <c r="AC3675" s="50"/>
      <c r="AD3675" s="50"/>
      <c r="AE3675" s="50"/>
      <c r="AF3675" s="50"/>
      <c r="AG3675" s="50"/>
      <c r="AH3675" s="50"/>
      <c r="AI3675" s="50"/>
      <c r="AJ3675" s="50"/>
      <c r="AK3675" s="50"/>
      <c r="AL3675" s="50"/>
      <c r="AM3675" s="50"/>
      <c r="AN3675" s="50"/>
      <c r="AO3675" s="50"/>
      <c r="AP3675" s="50"/>
      <c r="AQ3675" s="50"/>
      <c r="AR3675" s="50"/>
      <c r="AS3675" s="50"/>
      <c r="AT3675" s="50"/>
      <c r="AU3675" s="50"/>
      <c r="AV3675" s="50"/>
      <c r="AW3675" s="50"/>
      <c r="AX3675" s="50"/>
      <c r="AY3675" s="50"/>
      <c r="AZ3675" s="50"/>
      <c r="BA3675" s="50"/>
      <c r="BB3675" s="50"/>
      <c r="BC3675" s="50"/>
      <c r="BD3675" s="50"/>
      <c r="BE3675" s="50"/>
      <c r="BF3675" s="50"/>
      <c r="BG3675" s="50"/>
      <c r="BH3675" s="50"/>
      <c r="BI3675" s="50"/>
      <c r="BJ3675" s="50"/>
      <c r="BK3675" s="50"/>
      <c r="BL3675" s="50"/>
      <c r="BM3675" s="50"/>
      <c r="BN3675" s="50"/>
      <c r="BO3675" s="50"/>
      <c r="BP3675" s="50"/>
      <c r="BQ3675" s="50"/>
      <c r="BR3675" s="50"/>
      <c r="BS3675" s="50"/>
      <c r="BT3675" s="50"/>
      <c r="BU3675" s="50"/>
      <c r="BV3675" s="50"/>
      <c r="BW3675" s="50"/>
      <c r="BX3675" s="50"/>
      <c r="BY3675" s="50"/>
      <c r="BZ3675" s="50"/>
      <c r="CA3675" s="50"/>
      <c r="CB3675" s="50"/>
      <c r="CC3675" s="50"/>
      <c r="CD3675" s="50"/>
      <c r="CE3675" s="50"/>
      <c r="CF3675" s="50"/>
      <c r="CG3675" s="50"/>
      <c r="CH3675" s="50"/>
      <c r="CI3675" s="50"/>
      <c r="CJ3675" s="50"/>
      <c r="CK3675" s="50"/>
      <c r="CL3675" s="50"/>
      <c r="CM3675" s="50"/>
      <c r="CN3675" s="50"/>
      <c r="CO3675" s="50"/>
      <c r="CP3675" s="50"/>
      <c r="CQ3675" s="50"/>
      <c r="CR3675" s="50"/>
      <c r="CS3675" s="50"/>
      <c r="CT3675" s="50"/>
      <c r="CU3675" s="50"/>
      <c r="CV3675" s="50"/>
      <c r="CW3675" s="50"/>
      <c r="CX3675" s="50"/>
      <c r="CY3675" s="50"/>
      <c r="CZ3675" s="50"/>
      <c r="DA3675" s="50"/>
      <c r="DB3675" s="50"/>
      <c r="DC3675" s="50"/>
      <c r="DD3675" s="50"/>
      <c r="DE3675" s="50"/>
      <c r="DF3675" s="50"/>
      <c r="DG3675" s="50"/>
    </row>
    <row r="3676" spans="1:111" x14ac:dyDescent="0.2">
      <c r="A3676" s="625"/>
      <c r="B3676" s="625"/>
      <c r="C3676" s="625"/>
      <c r="D3676" s="78" t="s">
        <v>1441</v>
      </c>
      <c r="E3676" s="358">
        <v>400</v>
      </c>
      <c r="F3676" s="352">
        <f t="shared" si="114"/>
        <v>240</v>
      </c>
      <c r="G3676" s="352">
        <f t="shared" si="115"/>
        <v>200</v>
      </c>
      <c r="H3676" s="50"/>
      <c r="I3676" s="50"/>
      <c r="J3676" s="50"/>
      <c r="K3676" s="50"/>
      <c r="L3676" s="50"/>
      <c r="M3676" s="50"/>
      <c r="N3676" s="50"/>
      <c r="O3676" s="50"/>
      <c r="P3676" s="50"/>
      <c r="Q3676" s="50"/>
      <c r="R3676" s="50"/>
      <c r="S3676" s="50"/>
      <c r="T3676" s="50"/>
      <c r="U3676" s="50"/>
      <c r="V3676" s="50"/>
      <c r="W3676" s="50"/>
      <c r="X3676" s="50"/>
      <c r="Y3676" s="50"/>
      <c r="Z3676" s="50"/>
      <c r="AA3676" s="50"/>
      <c r="AB3676" s="50"/>
      <c r="AC3676" s="50"/>
      <c r="AD3676" s="50"/>
      <c r="AE3676" s="50"/>
      <c r="AF3676" s="50"/>
      <c r="AG3676" s="50"/>
      <c r="AH3676" s="50"/>
      <c r="AI3676" s="50"/>
      <c r="AJ3676" s="50"/>
      <c r="AK3676" s="50"/>
      <c r="AL3676" s="50"/>
      <c r="AM3676" s="50"/>
      <c r="AN3676" s="50"/>
      <c r="AO3676" s="50"/>
      <c r="AP3676" s="50"/>
      <c r="AQ3676" s="50"/>
      <c r="AR3676" s="50"/>
      <c r="AS3676" s="50"/>
      <c r="AT3676" s="50"/>
      <c r="AU3676" s="50"/>
      <c r="AV3676" s="50"/>
      <c r="AW3676" s="50"/>
      <c r="AX3676" s="50"/>
      <c r="AY3676" s="50"/>
      <c r="AZ3676" s="50"/>
      <c r="BA3676" s="50"/>
      <c r="BB3676" s="50"/>
      <c r="BC3676" s="50"/>
      <c r="BD3676" s="50"/>
      <c r="BE3676" s="50"/>
      <c r="BF3676" s="50"/>
      <c r="BG3676" s="50"/>
      <c r="BH3676" s="50"/>
      <c r="BI3676" s="50"/>
      <c r="BJ3676" s="50"/>
      <c r="BK3676" s="50"/>
      <c r="BL3676" s="50"/>
      <c r="BM3676" s="50"/>
      <c r="BN3676" s="50"/>
      <c r="BO3676" s="50"/>
      <c r="BP3676" s="50"/>
      <c r="BQ3676" s="50"/>
      <c r="BR3676" s="50"/>
      <c r="BS3676" s="50"/>
      <c r="BT3676" s="50"/>
      <c r="BU3676" s="50"/>
      <c r="BV3676" s="50"/>
      <c r="BW3676" s="50"/>
      <c r="BX3676" s="50"/>
      <c r="BY3676" s="50"/>
      <c r="BZ3676" s="50"/>
      <c r="CA3676" s="50"/>
      <c r="CB3676" s="50"/>
      <c r="CC3676" s="50"/>
      <c r="CD3676" s="50"/>
      <c r="CE3676" s="50"/>
      <c r="CF3676" s="50"/>
      <c r="CG3676" s="50"/>
      <c r="CH3676" s="50"/>
      <c r="CI3676" s="50"/>
      <c r="CJ3676" s="50"/>
      <c r="CK3676" s="50"/>
      <c r="CL3676" s="50"/>
      <c r="CM3676" s="50"/>
      <c r="CN3676" s="50"/>
      <c r="CO3676" s="50"/>
      <c r="CP3676" s="50"/>
      <c r="CQ3676" s="50"/>
      <c r="CR3676" s="50"/>
      <c r="CS3676" s="50"/>
      <c r="CT3676" s="50"/>
      <c r="CU3676" s="50"/>
      <c r="CV3676" s="50"/>
      <c r="CW3676" s="50"/>
      <c r="CX3676" s="50"/>
      <c r="CY3676" s="50"/>
      <c r="CZ3676" s="50"/>
      <c r="DA3676" s="50"/>
      <c r="DB3676" s="50"/>
      <c r="DC3676" s="50"/>
      <c r="DD3676" s="50"/>
      <c r="DE3676" s="50"/>
      <c r="DF3676" s="50"/>
      <c r="DG3676" s="50"/>
    </row>
    <row r="3677" spans="1:111" x14ac:dyDescent="0.2">
      <c r="A3677" s="625"/>
      <c r="B3677" s="625"/>
      <c r="C3677" s="625"/>
      <c r="D3677" s="78" t="s">
        <v>1442</v>
      </c>
      <c r="E3677" s="358">
        <v>400</v>
      </c>
      <c r="F3677" s="352">
        <f t="shared" si="114"/>
        <v>240</v>
      </c>
      <c r="G3677" s="352">
        <f t="shared" si="115"/>
        <v>200</v>
      </c>
      <c r="H3677" s="50"/>
      <c r="I3677" s="50"/>
      <c r="J3677" s="50"/>
      <c r="K3677" s="50"/>
      <c r="L3677" s="50"/>
      <c r="M3677" s="50"/>
      <c r="N3677" s="50"/>
      <c r="O3677" s="50"/>
      <c r="P3677" s="50"/>
      <c r="Q3677" s="50"/>
      <c r="R3677" s="50"/>
      <c r="S3677" s="50"/>
      <c r="T3677" s="50"/>
      <c r="U3677" s="50"/>
      <c r="V3677" s="50"/>
      <c r="W3677" s="50"/>
      <c r="X3677" s="50"/>
      <c r="Y3677" s="50"/>
      <c r="Z3677" s="50"/>
      <c r="AA3677" s="50"/>
      <c r="AB3677" s="50"/>
      <c r="AC3677" s="50"/>
      <c r="AD3677" s="50"/>
      <c r="AE3677" s="50"/>
      <c r="AF3677" s="50"/>
      <c r="AG3677" s="50"/>
      <c r="AH3677" s="50"/>
      <c r="AI3677" s="50"/>
      <c r="AJ3677" s="50"/>
      <c r="AK3677" s="50"/>
      <c r="AL3677" s="50"/>
      <c r="AM3677" s="50"/>
      <c r="AN3677" s="50"/>
      <c r="AO3677" s="50"/>
      <c r="AP3677" s="50"/>
      <c r="AQ3677" s="50"/>
      <c r="AR3677" s="50"/>
      <c r="AS3677" s="50"/>
      <c r="AT3677" s="50"/>
      <c r="AU3677" s="50"/>
      <c r="AV3677" s="50"/>
      <c r="AW3677" s="50"/>
      <c r="AX3677" s="50"/>
      <c r="AY3677" s="50"/>
      <c r="AZ3677" s="50"/>
      <c r="BA3677" s="50"/>
      <c r="BB3677" s="50"/>
      <c r="BC3677" s="50"/>
      <c r="BD3677" s="50"/>
      <c r="BE3677" s="50"/>
      <c r="BF3677" s="50"/>
      <c r="BG3677" s="50"/>
      <c r="BH3677" s="50"/>
      <c r="BI3677" s="50"/>
      <c r="BJ3677" s="50"/>
      <c r="BK3677" s="50"/>
      <c r="BL3677" s="50"/>
      <c r="BM3677" s="50"/>
      <c r="BN3677" s="50"/>
      <c r="BO3677" s="50"/>
      <c r="BP3677" s="50"/>
      <c r="BQ3677" s="50"/>
      <c r="BR3677" s="50"/>
      <c r="BS3677" s="50"/>
      <c r="BT3677" s="50"/>
      <c r="BU3677" s="50"/>
      <c r="BV3677" s="50"/>
      <c r="BW3677" s="50"/>
      <c r="BX3677" s="50"/>
      <c r="BY3677" s="50"/>
      <c r="BZ3677" s="50"/>
      <c r="CA3677" s="50"/>
      <c r="CB3677" s="50"/>
      <c r="CC3677" s="50"/>
      <c r="CD3677" s="50"/>
      <c r="CE3677" s="50"/>
      <c r="CF3677" s="50"/>
      <c r="CG3677" s="50"/>
      <c r="CH3677" s="50"/>
      <c r="CI3677" s="50"/>
      <c r="CJ3677" s="50"/>
      <c r="CK3677" s="50"/>
      <c r="CL3677" s="50"/>
      <c r="CM3677" s="50"/>
      <c r="CN3677" s="50"/>
      <c r="CO3677" s="50"/>
      <c r="CP3677" s="50"/>
      <c r="CQ3677" s="50"/>
      <c r="CR3677" s="50"/>
      <c r="CS3677" s="50"/>
      <c r="CT3677" s="50"/>
      <c r="CU3677" s="50"/>
      <c r="CV3677" s="50"/>
      <c r="CW3677" s="50"/>
      <c r="CX3677" s="50"/>
      <c r="CY3677" s="50"/>
      <c r="CZ3677" s="50"/>
      <c r="DA3677" s="50"/>
      <c r="DB3677" s="50"/>
      <c r="DC3677" s="50"/>
      <c r="DD3677" s="50"/>
      <c r="DE3677" s="50"/>
      <c r="DF3677" s="50"/>
      <c r="DG3677" s="50"/>
    </row>
    <row r="3678" spans="1:111" x14ac:dyDescent="0.2">
      <c r="A3678" s="625"/>
      <c r="B3678" s="625"/>
      <c r="C3678" s="625"/>
      <c r="D3678" s="78" t="s">
        <v>1443</v>
      </c>
      <c r="E3678" s="358">
        <v>400</v>
      </c>
      <c r="F3678" s="352">
        <f t="shared" si="114"/>
        <v>240</v>
      </c>
      <c r="G3678" s="352">
        <f t="shared" si="115"/>
        <v>200</v>
      </c>
      <c r="H3678" s="50"/>
      <c r="I3678" s="50"/>
      <c r="J3678" s="50"/>
      <c r="K3678" s="50"/>
      <c r="L3678" s="50"/>
      <c r="M3678" s="50"/>
      <c r="N3678" s="50"/>
      <c r="O3678" s="50"/>
      <c r="P3678" s="50"/>
      <c r="Q3678" s="50"/>
      <c r="R3678" s="50"/>
      <c r="S3678" s="50"/>
      <c r="T3678" s="50"/>
      <c r="U3678" s="50"/>
      <c r="V3678" s="50"/>
      <c r="W3678" s="50"/>
      <c r="X3678" s="50"/>
      <c r="Y3678" s="50"/>
      <c r="Z3678" s="50"/>
      <c r="AA3678" s="50"/>
      <c r="AB3678" s="50"/>
      <c r="AC3678" s="50"/>
      <c r="AD3678" s="50"/>
      <c r="AE3678" s="50"/>
      <c r="AF3678" s="50"/>
      <c r="AG3678" s="50"/>
      <c r="AH3678" s="50"/>
      <c r="AI3678" s="50"/>
      <c r="AJ3678" s="50"/>
      <c r="AK3678" s="50"/>
      <c r="AL3678" s="50"/>
      <c r="AM3678" s="50"/>
      <c r="AN3678" s="50"/>
      <c r="AO3678" s="50"/>
      <c r="AP3678" s="50"/>
      <c r="AQ3678" s="50"/>
      <c r="AR3678" s="50"/>
      <c r="AS3678" s="50"/>
      <c r="AT3678" s="50"/>
      <c r="AU3678" s="50"/>
      <c r="AV3678" s="50"/>
      <c r="AW3678" s="50"/>
      <c r="AX3678" s="50"/>
      <c r="AY3678" s="50"/>
      <c r="AZ3678" s="50"/>
      <c r="BA3678" s="50"/>
      <c r="BB3678" s="50"/>
      <c r="BC3678" s="50"/>
      <c r="BD3678" s="50"/>
      <c r="BE3678" s="50"/>
      <c r="BF3678" s="50"/>
      <c r="BG3678" s="50"/>
      <c r="BH3678" s="50"/>
      <c r="BI3678" s="50"/>
      <c r="BJ3678" s="50"/>
      <c r="BK3678" s="50"/>
      <c r="BL3678" s="50"/>
      <c r="BM3678" s="50"/>
      <c r="BN3678" s="50"/>
      <c r="BO3678" s="50"/>
      <c r="BP3678" s="50"/>
      <c r="BQ3678" s="50"/>
      <c r="BR3678" s="50"/>
      <c r="BS3678" s="50"/>
      <c r="BT3678" s="50"/>
      <c r="BU3678" s="50"/>
      <c r="BV3678" s="50"/>
      <c r="BW3678" s="50"/>
      <c r="BX3678" s="50"/>
      <c r="BY3678" s="50"/>
      <c r="BZ3678" s="50"/>
      <c r="CA3678" s="50"/>
      <c r="CB3678" s="50"/>
      <c r="CC3678" s="50"/>
      <c r="CD3678" s="50"/>
      <c r="CE3678" s="50"/>
      <c r="CF3678" s="50"/>
      <c r="CG3678" s="50"/>
      <c r="CH3678" s="50"/>
      <c r="CI3678" s="50"/>
      <c r="CJ3678" s="50"/>
      <c r="CK3678" s="50"/>
      <c r="CL3678" s="50"/>
      <c r="CM3678" s="50"/>
      <c r="CN3678" s="50"/>
      <c r="CO3678" s="50"/>
      <c r="CP3678" s="50"/>
      <c r="CQ3678" s="50"/>
      <c r="CR3678" s="50"/>
      <c r="CS3678" s="50"/>
      <c r="CT3678" s="50"/>
      <c r="CU3678" s="50"/>
      <c r="CV3678" s="50"/>
      <c r="CW3678" s="50"/>
      <c r="CX3678" s="50"/>
      <c r="CY3678" s="50"/>
      <c r="CZ3678" s="50"/>
      <c r="DA3678" s="50"/>
      <c r="DB3678" s="50"/>
      <c r="DC3678" s="50"/>
      <c r="DD3678" s="50"/>
      <c r="DE3678" s="50"/>
      <c r="DF3678" s="50"/>
      <c r="DG3678" s="50"/>
    </row>
    <row r="3679" spans="1:111" x14ac:dyDescent="0.2">
      <c r="A3679" s="625"/>
      <c r="B3679" s="625"/>
      <c r="C3679" s="625"/>
      <c r="D3679" s="78" t="s">
        <v>1444</v>
      </c>
      <c r="E3679" s="358">
        <v>400</v>
      </c>
      <c r="F3679" s="352">
        <f t="shared" si="114"/>
        <v>240</v>
      </c>
      <c r="G3679" s="352">
        <f t="shared" si="115"/>
        <v>200</v>
      </c>
      <c r="H3679" s="50"/>
      <c r="I3679" s="50"/>
      <c r="J3679" s="50"/>
      <c r="K3679" s="50"/>
      <c r="L3679" s="50"/>
      <c r="M3679" s="50"/>
      <c r="N3679" s="50"/>
      <c r="O3679" s="50"/>
      <c r="P3679" s="50"/>
      <c r="Q3679" s="50"/>
      <c r="R3679" s="50"/>
      <c r="S3679" s="50"/>
      <c r="T3679" s="50"/>
      <c r="U3679" s="50"/>
      <c r="V3679" s="50"/>
      <c r="W3679" s="50"/>
      <c r="X3679" s="50"/>
      <c r="Y3679" s="50"/>
      <c r="Z3679" s="50"/>
      <c r="AA3679" s="50"/>
      <c r="AB3679" s="50"/>
      <c r="AC3679" s="50"/>
      <c r="AD3679" s="50"/>
      <c r="AE3679" s="50"/>
      <c r="AF3679" s="50"/>
      <c r="AG3679" s="50"/>
      <c r="AH3679" s="50"/>
      <c r="AI3679" s="50"/>
      <c r="AJ3679" s="50"/>
      <c r="AK3679" s="50"/>
      <c r="AL3679" s="50"/>
      <c r="AM3679" s="50"/>
      <c r="AN3679" s="50"/>
      <c r="AO3679" s="50"/>
      <c r="AP3679" s="50"/>
      <c r="AQ3679" s="50"/>
      <c r="AR3679" s="50"/>
      <c r="AS3679" s="50"/>
      <c r="AT3679" s="50"/>
      <c r="AU3679" s="50"/>
      <c r="AV3679" s="50"/>
      <c r="AW3679" s="50"/>
      <c r="AX3679" s="50"/>
      <c r="AY3679" s="50"/>
      <c r="AZ3679" s="50"/>
      <c r="BA3679" s="50"/>
      <c r="BB3679" s="50"/>
      <c r="BC3679" s="50"/>
      <c r="BD3679" s="50"/>
      <c r="BE3679" s="50"/>
      <c r="BF3679" s="50"/>
      <c r="BG3679" s="50"/>
      <c r="BH3679" s="50"/>
      <c r="BI3679" s="50"/>
      <c r="BJ3679" s="50"/>
      <c r="BK3679" s="50"/>
      <c r="BL3679" s="50"/>
      <c r="BM3679" s="50"/>
      <c r="BN3679" s="50"/>
      <c r="BO3679" s="50"/>
      <c r="BP3679" s="50"/>
      <c r="BQ3679" s="50"/>
      <c r="BR3679" s="50"/>
      <c r="BS3679" s="50"/>
      <c r="BT3679" s="50"/>
      <c r="BU3679" s="50"/>
      <c r="BV3679" s="50"/>
      <c r="BW3679" s="50"/>
      <c r="BX3679" s="50"/>
      <c r="BY3679" s="50"/>
      <c r="BZ3679" s="50"/>
      <c r="CA3679" s="50"/>
      <c r="CB3679" s="50"/>
      <c r="CC3679" s="50"/>
      <c r="CD3679" s="50"/>
      <c r="CE3679" s="50"/>
      <c r="CF3679" s="50"/>
      <c r="CG3679" s="50"/>
      <c r="CH3679" s="50"/>
      <c r="CI3679" s="50"/>
      <c r="CJ3679" s="50"/>
      <c r="CK3679" s="50"/>
      <c r="CL3679" s="50"/>
      <c r="CM3679" s="50"/>
      <c r="CN3679" s="50"/>
      <c r="CO3679" s="50"/>
      <c r="CP3679" s="50"/>
      <c r="CQ3679" s="50"/>
      <c r="CR3679" s="50"/>
      <c r="CS3679" s="50"/>
      <c r="CT3679" s="50"/>
      <c r="CU3679" s="50"/>
      <c r="CV3679" s="50"/>
      <c r="CW3679" s="50"/>
      <c r="CX3679" s="50"/>
      <c r="CY3679" s="50"/>
      <c r="CZ3679" s="50"/>
      <c r="DA3679" s="50"/>
      <c r="DB3679" s="50"/>
      <c r="DC3679" s="50"/>
      <c r="DD3679" s="50"/>
      <c r="DE3679" s="50"/>
      <c r="DF3679" s="50"/>
      <c r="DG3679" s="50"/>
    </row>
    <row r="3680" spans="1:111" ht="13.5" x14ac:dyDescent="0.2">
      <c r="A3680" s="625"/>
      <c r="B3680" s="625"/>
      <c r="C3680" s="625"/>
      <c r="D3680" s="170" t="s">
        <v>8432</v>
      </c>
      <c r="E3680" s="358"/>
      <c r="F3680" s="352">
        <f t="shared" si="114"/>
        <v>0</v>
      </c>
      <c r="G3680" s="352">
        <f t="shared" si="115"/>
        <v>0</v>
      </c>
      <c r="H3680" s="50"/>
      <c r="I3680" s="50"/>
      <c r="J3680" s="50"/>
      <c r="K3680" s="50"/>
      <c r="L3680" s="50"/>
      <c r="M3680" s="50"/>
      <c r="N3680" s="50"/>
      <c r="O3680" s="50"/>
      <c r="P3680" s="50"/>
      <c r="Q3680" s="50"/>
      <c r="R3680" s="50"/>
      <c r="S3680" s="50"/>
      <c r="T3680" s="50"/>
      <c r="U3680" s="50"/>
      <c r="V3680" s="50"/>
      <c r="W3680" s="50"/>
      <c r="X3680" s="50"/>
      <c r="Y3680" s="50"/>
      <c r="Z3680" s="50"/>
      <c r="AA3680" s="50"/>
      <c r="AB3680" s="50"/>
      <c r="AC3680" s="50"/>
      <c r="AD3680" s="50"/>
      <c r="AE3680" s="50"/>
      <c r="AF3680" s="50"/>
      <c r="AG3680" s="50"/>
      <c r="AH3680" s="50"/>
      <c r="AI3680" s="50"/>
      <c r="AJ3680" s="50"/>
      <c r="AK3680" s="50"/>
      <c r="AL3680" s="50"/>
      <c r="AM3680" s="50"/>
      <c r="AN3680" s="50"/>
      <c r="AO3680" s="50"/>
      <c r="AP3680" s="50"/>
      <c r="AQ3680" s="50"/>
      <c r="AR3680" s="50"/>
      <c r="AS3680" s="50"/>
      <c r="AT3680" s="50"/>
      <c r="AU3680" s="50"/>
      <c r="AV3680" s="50"/>
      <c r="AW3680" s="50"/>
      <c r="AX3680" s="50"/>
      <c r="AY3680" s="50"/>
      <c r="AZ3680" s="50"/>
      <c r="BA3680" s="50"/>
      <c r="BB3680" s="50"/>
      <c r="BC3680" s="50"/>
      <c r="BD3680" s="50"/>
      <c r="BE3680" s="50"/>
      <c r="BF3680" s="50"/>
      <c r="BG3680" s="50"/>
      <c r="BH3680" s="50"/>
      <c r="BI3680" s="50"/>
      <c r="BJ3680" s="50"/>
      <c r="BK3680" s="50"/>
      <c r="BL3680" s="50"/>
      <c r="BM3680" s="50"/>
      <c r="BN3680" s="50"/>
      <c r="BO3680" s="50"/>
      <c r="BP3680" s="50"/>
      <c r="BQ3680" s="50"/>
      <c r="BR3680" s="50"/>
      <c r="BS3680" s="50"/>
      <c r="BT3680" s="50"/>
      <c r="BU3680" s="50"/>
      <c r="BV3680" s="50"/>
      <c r="BW3680" s="50"/>
      <c r="BX3680" s="50"/>
      <c r="BY3680" s="50"/>
      <c r="BZ3680" s="50"/>
      <c r="CA3680" s="50"/>
      <c r="CB3680" s="50"/>
      <c r="CC3680" s="50"/>
      <c r="CD3680" s="50"/>
      <c r="CE3680" s="50"/>
      <c r="CF3680" s="50"/>
      <c r="CG3680" s="50"/>
      <c r="CH3680" s="50"/>
      <c r="CI3680" s="50"/>
      <c r="CJ3680" s="50"/>
      <c r="CK3680" s="50"/>
      <c r="CL3680" s="50"/>
      <c r="CM3680" s="50"/>
      <c r="CN3680" s="50"/>
      <c r="CO3680" s="50"/>
      <c r="CP3680" s="50"/>
      <c r="CQ3680" s="50"/>
      <c r="CR3680" s="50"/>
      <c r="CS3680" s="50"/>
      <c r="CT3680" s="50"/>
      <c r="CU3680" s="50"/>
      <c r="CV3680" s="50"/>
      <c r="CW3680" s="50"/>
      <c r="CX3680" s="50"/>
      <c r="CY3680" s="50"/>
      <c r="CZ3680" s="50"/>
      <c r="DA3680" s="50"/>
      <c r="DB3680" s="50"/>
      <c r="DC3680" s="50"/>
      <c r="DD3680" s="50"/>
      <c r="DE3680" s="50"/>
      <c r="DF3680" s="50"/>
      <c r="DG3680" s="50"/>
    </row>
    <row r="3681" spans="1:111" x14ac:dyDescent="0.2">
      <c r="A3681" s="625"/>
      <c r="B3681" s="625"/>
      <c r="C3681" s="625"/>
      <c r="D3681" s="78" t="s">
        <v>1445</v>
      </c>
      <c r="E3681" s="358">
        <v>400</v>
      </c>
      <c r="F3681" s="352">
        <f t="shared" si="114"/>
        <v>240</v>
      </c>
      <c r="G3681" s="352">
        <f t="shared" si="115"/>
        <v>200</v>
      </c>
      <c r="H3681" s="50"/>
      <c r="I3681" s="50"/>
      <c r="J3681" s="50"/>
      <c r="K3681" s="50"/>
      <c r="L3681" s="50"/>
      <c r="M3681" s="50"/>
      <c r="N3681" s="50"/>
      <c r="O3681" s="50"/>
      <c r="P3681" s="50"/>
      <c r="Q3681" s="50"/>
      <c r="R3681" s="50"/>
      <c r="S3681" s="50"/>
      <c r="T3681" s="50"/>
      <c r="U3681" s="50"/>
      <c r="V3681" s="50"/>
      <c r="W3681" s="50"/>
      <c r="X3681" s="50"/>
      <c r="Y3681" s="50"/>
      <c r="Z3681" s="50"/>
      <c r="AA3681" s="50"/>
      <c r="AB3681" s="50"/>
      <c r="AC3681" s="50"/>
      <c r="AD3681" s="50"/>
      <c r="AE3681" s="50"/>
      <c r="AF3681" s="50"/>
      <c r="AG3681" s="50"/>
      <c r="AH3681" s="50"/>
      <c r="AI3681" s="50"/>
      <c r="AJ3681" s="50"/>
      <c r="AK3681" s="50"/>
      <c r="AL3681" s="50"/>
      <c r="AM3681" s="50"/>
      <c r="AN3681" s="50"/>
      <c r="AO3681" s="50"/>
      <c r="AP3681" s="50"/>
      <c r="AQ3681" s="50"/>
      <c r="AR3681" s="50"/>
      <c r="AS3681" s="50"/>
      <c r="AT3681" s="50"/>
      <c r="AU3681" s="50"/>
      <c r="AV3681" s="50"/>
      <c r="AW3681" s="50"/>
      <c r="AX3681" s="50"/>
      <c r="AY3681" s="50"/>
      <c r="AZ3681" s="50"/>
      <c r="BA3681" s="50"/>
      <c r="BB3681" s="50"/>
      <c r="BC3681" s="50"/>
      <c r="BD3681" s="50"/>
      <c r="BE3681" s="50"/>
      <c r="BF3681" s="50"/>
      <c r="BG3681" s="50"/>
      <c r="BH3681" s="50"/>
      <c r="BI3681" s="50"/>
      <c r="BJ3681" s="50"/>
      <c r="BK3681" s="50"/>
      <c r="BL3681" s="50"/>
      <c r="BM3681" s="50"/>
      <c r="BN3681" s="50"/>
      <c r="BO3681" s="50"/>
      <c r="BP3681" s="50"/>
      <c r="BQ3681" s="50"/>
      <c r="BR3681" s="50"/>
      <c r="BS3681" s="50"/>
      <c r="BT3681" s="50"/>
      <c r="BU3681" s="50"/>
      <c r="BV3681" s="50"/>
      <c r="BW3681" s="50"/>
      <c r="BX3681" s="50"/>
      <c r="BY3681" s="50"/>
      <c r="BZ3681" s="50"/>
      <c r="CA3681" s="50"/>
      <c r="CB3681" s="50"/>
      <c r="CC3681" s="50"/>
      <c r="CD3681" s="50"/>
      <c r="CE3681" s="50"/>
      <c r="CF3681" s="50"/>
      <c r="CG3681" s="50"/>
      <c r="CH3681" s="50"/>
      <c r="CI3681" s="50"/>
      <c r="CJ3681" s="50"/>
      <c r="CK3681" s="50"/>
      <c r="CL3681" s="50"/>
      <c r="CM3681" s="50"/>
      <c r="CN3681" s="50"/>
      <c r="CO3681" s="50"/>
      <c r="CP3681" s="50"/>
      <c r="CQ3681" s="50"/>
      <c r="CR3681" s="50"/>
      <c r="CS3681" s="50"/>
      <c r="CT3681" s="50"/>
      <c r="CU3681" s="50"/>
      <c r="CV3681" s="50"/>
      <c r="CW3681" s="50"/>
      <c r="CX3681" s="50"/>
      <c r="CY3681" s="50"/>
      <c r="CZ3681" s="50"/>
      <c r="DA3681" s="50"/>
      <c r="DB3681" s="50"/>
      <c r="DC3681" s="50"/>
      <c r="DD3681" s="50"/>
      <c r="DE3681" s="50"/>
      <c r="DF3681" s="50"/>
      <c r="DG3681" s="50"/>
    </row>
    <row r="3682" spans="1:111" x14ac:dyDescent="0.2">
      <c r="A3682" s="625"/>
      <c r="B3682" s="625"/>
      <c r="C3682" s="625"/>
      <c r="D3682" s="78" t="s">
        <v>1446</v>
      </c>
      <c r="E3682" s="358">
        <v>400</v>
      </c>
      <c r="F3682" s="352">
        <f t="shared" si="114"/>
        <v>240</v>
      </c>
      <c r="G3682" s="352">
        <f t="shared" si="115"/>
        <v>200</v>
      </c>
      <c r="H3682" s="50"/>
      <c r="I3682" s="50"/>
      <c r="J3682" s="50"/>
      <c r="K3682" s="50"/>
      <c r="L3682" s="50"/>
      <c r="M3682" s="50"/>
      <c r="N3682" s="50"/>
      <c r="O3682" s="50"/>
      <c r="P3682" s="50"/>
      <c r="Q3682" s="50"/>
      <c r="R3682" s="50"/>
      <c r="S3682" s="50"/>
      <c r="T3682" s="50"/>
      <c r="U3682" s="50"/>
      <c r="V3682" s="50"/>
      <c r="W3682" s="50"/>
      <c r="X3682" s="50"/>
      <c r="Y3682" s="50"/>
      <c r="Z3682" s="50"/>
      <c r="AA3682" s="50"/>
      <c r="AB3682" s="50"/>
      <c r="AC3682" s="50"/>
      <c r="AD3682" s="50"/>
      <c r="AE3682" s="50"/>
      <c r="AF3682" s="50"/>
      <c r="AG3682" s="50"/>
      <c r="AH3682" s="50"/>
      <c r="AI3682" s="50"/>
      <c r="AJ3682" s="50"/>
      <c r="AK3682" s="50"/>
      <c r="AL3682" s="50"/>
      <c r="AM3682" s="50"/>
      <c r="AN3682" s="50"/>
      <c r="AO3682" s="50"/>
      <c r="AP3682" s="50"/>
      <c r="AQ3682" s="50"/>
      <c r="AR3682" s="50"/>
      <c r="AS3682" s="50"/>
      <c r="AT3682" s="50"/>
      <c r="AU3682" s="50"/>
      <c r="AV3682" s="50"/>
      <c r="AW3682" s="50"/>
      <c r="AX3682" s="50"/>
      <c r="AY3682" s="50"/>
      <c r="AZ3682" s="50"/>
      <c r="BA3682" s="50"/>
      <c r="BB3682" s="50"/>
      <c r="BC3682" s="50"/>
      <c r="BD3682" s="50"/>
      <c r="BE3682" s="50"/>
      <c r="BF3682" s="50"/>
      <c r="BG3682" s="50"/>
      <c r="BH3682" s="50"/>
      <c r="BI3682" s="50"/>
      <c r="BJ3682" s="50"/>
      <c r="BK3682" s="50"/>
      <c r="BL3682" s="50"/>
      <c r="BM3682" s="50"/>
      <c r="BN3682" s="50"/>
      <c r="BO3682" s="50"/>
      <c r="BP3682" s="50"/>
      <c r="BQ3682" s="50"/>
      <c r="BR3682" s="50"/>
      <c r="BS3682" s="50"/>
      <c r="BT3682" s="50"/>
      <c r="BU3682" s="50"/>
      <c r="BV3682" s="50"/>
      <c r="BW3682" s="50"/>
      <c r="BX3682" s="50"/>
      <c r="BY3682" s="50"/>
      <c r="BZ3682" s="50"/>
      <c r="CA3682" s="50"/>
      <c r="CB3682" s="50"/>
      <c r="CC3682" s="50"/>
      <c r="CD3682" s="50"/>
      <c r="CE3682" s="50"/>
      <c r="CF3682" s="50"/>
      <c r="CG3682" s="50"/>
      <c r="CH3682" s="50"/>
      <c r="CI3682" s="50"/>
      <c r="CJ3682" s="50"/>
      <c r="CK3682" s="50"/>
      <c r="CL3682" s="50"/>
      <c r="CM3682" s="50"/>
      <c r="CN3682" s="50"/>
      <c r="CO3682" s="50"/>
      <c r="CP3682" s="50"/>
      <c r="CQ3682" s="50"/>
      <c r="CR3682" s="50"/>
      <c r="CS3682" s="50"/>
      <c r="CT3682" s="50"/>
      <c r="CU3682" s="50"/>
      <c r="CV3682" s="50"/>
      <c r="CW3682" s="50"/>
      <c r="CX3682" s="50"/>
      <c r="CY3682" s="50"/>
      <c r="CZ3682" s="50"/>
      <c r="DA3682" s="50"/>
      <c r="DB3682" s="50"/>
      <c r="DC3682" s="50"/>
      <c r="DD3682" s="50"/>
      <c r="DE3682" s="50"/>
      <c r="DF3682" s="50"/>
      <c r="DG3682" s="50"/>
    </row>
    <row r="3683" spans="1:111" x14ac:dyDescent="0.2">
      <c r="A3683" s="625"/>
      <c r="B3683" s="625"/>
      <c r="C3683" s="625"/>
      <c r="D3683" s="78" t="s">
        <v>1447</v>
      </c>
      <c r="E3683" s="358">
        <v>400</v>
      </c>
      <c r="F3683" s="352">
        <f t="shared" si="114"/>
        <v>240</v>
      </c>
      <c r="G3683" s="352">
        <f t="shared" si="115"/>
        <v>200</v>
      </c>
      <c r="H3683" s="50"/>
      <c r="I3683" s="50"/>
      <c r="J3683" s="50"/>
      <c r="K3683" s="50"/>
      <c r="L3683" s="50"/>
      <c r="M3683" s="50"/>
      <c r="N3683" s="50"/>
      <c r="O3683" s="50"/>
      <c r="P3683" s="50"/>
      <c r="Q3683" s="50"/>
      <c r="R3683" s="50"/>
      <c r="S3683" s="50"/>
      <c r="T3683" s="50"/>
      <c r="U3683" s="50"/>
      <c r="V3683" s="50"/>
      <c r="W3683" s="50"/>
      <c r="X3683" s="50"/>
      <c r="Y3683" s="50"/>
      <c r="Z3683" s="50"/>
      <c r="AA3683" s="50"/>
      <c r="AB3683" s="50"/>
      <c r="AC3683" s="50"/>
      <c r="AD3683" s="50"/>
      <c r="AE3683" s="50"/>
      <c r="AF3683" s="50"/>
      <c r="AG3683" s="50"/>
      <c r="AH3683" s="50"/>
      <c r="AI3683" s="50"/>
      <c r="AJ3683" s="50"/>
      <c r="AK3683" s="50"/>
      <c r="AL3683" s="50"/>
      <c r="AM3683" s="50"/>
      <c r="AN3683" s="50"/>
      <c r="AO3683" s="50"/>
      <c r="AP3683" s="50"/>
      <c r="AQ3683" s="50"/>
      <c r="AR3683" s="50"/>
      <c r="AS3683" s="50"/>
      <c r="AT3683" s="50"/>
      <c r="AU3683" s="50"/>
      <c r="AV3683" s="50"/>
      <c r="AW3683" s="50"/>
      <c r="AX3683" s="50"/>
      <c r="AY3683" s="50"/>
      <c r="AZ3683" s="50"/>
      <c r="BA3683" s="50"/>
      <c r="BB3683" s="50"/>
      <c r="BC3683" s="50"/>
      <c r="BD3683" s="50"/>
      <c r="BE3683" s="50"/>
      <c r="BF3683" s="50"/>
      <c r="BG3683" s="50"/>
      <c r="BH3683" s="50"/>
      <c r="BI3683" s="50"/>
      <c r="BJ3683" s="50"/>
      <c r="BK3683" s="50"/>
      <c r="BL3683" s="50"/>
      <c r="BM3683" s="50"/>
      <c r="BN3683" s="50"/>
      <c r="BO3683" s="50"/>
      <c r="BP3683" s="50"/>
      <c r="BQ3683" s="50"/>
      <c r="BR3683" s="50"/>
      <c r="BS3683" s="50"/>
      <c r="BT3683" s="50"/>
      <c r="BU3683" s="50"/>
      <c r="BV3683" s="50"/>
      <c r="BW3683" s="50"/>
      <c r="BX3683" s="50"/>
      <c r="BY3683" s="50"/>
      <c r="BZ3683" s="50"/>
      <c r="CA3683" s="50"/>
      <c r="CB3683" s="50"/>
      <c r="CC3683" s="50"/>
      <c r="CD3683" s="50"/>
      <c r="CE3683" s="50"/>
      <c r="CF3683" s="50"/>
      <c r="CG3683" s="50"/>
      <c r="CH3683" s="50"/>
      <c r="CI3683" s="50"/>
      <c r="CJ3683" s="50"/>
      <c r="CK3683" s="50"/>
      <c r="CL3683" s="50"/>
      <c r="CM3683" s="50"/>
      <c r="CN3683" s="50"/>
      <c r="CO3683" s="50"/>
      <c r="CP3683" s="50"/>
      <c r="CQ3683" s="50"/>
      <c r="CR3683" s="50"/>
      <c r="CS3683" s="50"/>
      <c r="CT3683" s="50"/>
      <c r="CU3683" s="50"/>
      <c r="CV3683" s="50"/>
      <c r="CW3683" s="50"/>
      <c r="CX3683" s="50"/>
      <c r="CY3683" s="50"/>
      <c r="CZ3683" s="50"/>
      <c r="DA3683" s="50"/>
      <c r="DB3683" s="50"/>
      <c r="DC3683" s="50"/>
      <c r="DD3683" s="50"/>
      <c r="DE3683" s="50"/>
      <c r="DF3683" s="50"/>
      <c r="DG3683" s="50"/>
    </row>
    <row r="3684" spans="1:111" x14ac:dyDescent="0.2">
      <c r="A3684" s="625"/>
      <c r="B3684" s="625"/>
      <c r="C3684" s="625"/>
      <c r="D3684" s="78" t="s">
        <v>1448</v>
      </c>
      <c r="E3684" s="358">
        <v>400</v>
      </c>
      <c r="F3684" s="352">
        <f t="shared" si="114"/>
        <v>240</v>
      </c>
      <c r="G3684" s="352">
        <f t="shared" si="115"/>
        <v>200</v>
      </c>
      <c r="H3684" s="50"/>
      <c r="I3684" s="50"/>
      <c r="J3684" s="50"/>
      <c r="K3684" s="50"/>
      <c r="L3684" s="50"/>
      <c r="M3684" s="50"/>
      <c r="N3684" s="50"/>
      <c r="O3684" s="50"/>
      <c r="P3684" s="50"/>
      <c r="Q3684" s="50"/>
      <c r="R3684" s="50"/>
      <c r="S3684" s="50"/>
      <c r="T3684" s="50"/>
      <c r="U3684" s="50"/>
      <c r="V3684" s="50"/>
      <c r="W3684" s="50"/>
      <c r="X3684" s="50"/>
      <c r="Y3684" s="50"/>
      <c r="Z3684" s="50"/>
      <c r="AA3684" s="50"/>
      <c r="AB3684" s="50"/>
      <c r="AC3684" s="50"/>
      <c r="AD3684" s="50"/>
      <c r="AE3684" s="50"/>
      <c r="AF3684" s="50"/>
      <c r="AG3684" s="50"/>
      <c r="AH3684" s="50"/>
      <c r="AI3684" s="50"/>
      <c r="AJ3684" s="50"/>
      <c r="AK3684" s="50"/>
      <c r="AL3684" s="50"/>
      <c r="AM3684" s="50"/>
      <c r="AN3684" s="50"/>
      <c r="AO3684" s="50"/>
      <c r="AP3684" s="50"/>
      <c r="AQ3684" s="50"/>
      <c r="AR3684" s="50"/>
      <c r="AS3684" s="50"/>
      <c r="AT3684" s="50"/>
      <c r="AU3684" s="50"/>
      <c r="AV3684" s="50"/>
      <c r="AW3684" s="50"/>
      <c r="AX3684" s="50"/>
      <c r="AY3684" s="50"/>
      <c r="AZ3684" s="50"/>
      <c r="BA3684" s="50"/>
      <c r="BB3684" s="50"/>
      <c r="BC3684" s="50"/>
      <c r="BD3684" s="50"/>
      <c r="BE3684" s="50"/>
      <c r="BF3684" s="50"/>
      <c r="BG3684" s="50"/>
      <c r="BH3684" s="50"/>
      <c r="BI3684" s="50"/>
      <c r="BJ3684" s="50"/>
      <c r="BK3684" s="50"/>
      <c r="BL3684" s="50"/>
      <c r="BM3684" s="50"/>
      <c r="BN3684" s="50"/>
      <c r="BO3684" s="50"/>
      <c r="BP3684" s="50"/>
      <c r="BQ3684" s="50"/>
      <c r="BR3684" s="50"/>
      <c r="BS3684" s="50"/>
      <c r="BT3684" s="50"/>
      <c r="BU3684" s="50"/>
      <c r="BV3684" s="50"/>
      <c r="BW3684" s="50"/>
      <c r="BX3684" s="50"/>
      <c r="BY3684" s="50"/>
      <c r="BZ3684" s="50"/>
      <c r="CA3684" s="50"/>
      <c r="CB3684" s="50"/>
      <c r="CC3684" s="50"/>
      <c r="CD3684" s="50"/>
      <c r="CE3684" s="50"/>
      <c r="CF3684" s="50"/>
      <c r="CG3684" s="50"/>
      <c r="CH3684" s="50"/>
      <c r="CI3684" s="50"/>
      <c r="CJ3684" s="50"/>
      <c r="CK3684" s="50"/>
      <c r="CL3684" s="50"/>
      <c r="CM3684" s="50"/>
      <c r="CN3684" s="50"/>
      <c r="CO3684" s="50"/>
      <c r="CP3684" s="50"/>
      <c r="CQ3684" s="50"/>
      <c r="CR3684" s="50"/>
      <c r="CS3684" s="50"/>
      <c r="CT3684" s="50"/>
      <c r="CU3684" s="50"/>
      <c r="CV3684" s="50"/>
      <c r="CW3684" s="50"/>
      <c r="CX3684" s="50"/>
      <c r="CY3684" s="50"/>
      <c r="CZ3684" s="50"/>
      <c r="DA3684" s="50"/>
      <c r="DB3684" s="50"/>
      <c r="DC3684" s="50"/>
      <c r="DD3684" s="50"/>
      <c r="DE3684" s="50"/>
      <c r="DF3684" s="50"/>
      <c r="DG3684" s="50"/>
    </row>
    <row r="3685" spans="1:111" x14ac:dyDescent="0.2">
      <c r="A3685" s="625"/>
      <c r="B3685" s="625"/>
      <c r="C3685" s="625"/>
      <c r="D3685" s="78" t="s">
        <v>1449</v>
      </c>
      <c r="E3685" s="358">
        <v>400</v>
      </c>
      <c r="F3685" s="352">
        <f t="shared" si="114"/>
        <v>240</v>
      </c>
      <c r="G3685" s="352">
        <f t="shared" si="115"/>
        <v>200</v>
      </c>
      <c r="H3685" s="50"/>
      <c r="I3685" s="50"/>
      <c r="J3685" s="50"/>
      <c r="K3685" s="50"/>
      <c r="L3685" s="50"/>
      <c r="M3685" s="50"/>
      <c r="N3685" s="50"/>
      <c r="O3685" s="50"/>
      <c r="P3685" s="50"/>
      <c r="Q3685" s="50"/>
      <c r="R3685" s="50"/>
      <c r="S3685" s="50"/>
      <c r="T3685" s="50"/>
      <c r="U3685" s="50"/>
      <c r="V3685" s="50"/>
      <c r="W3685" s="50"/>
      <c r="X3685" s="50"/>
      <c r="Y3685" s="50"/>
      <c r="Z3685" s="50"/>
      <c r="AA3685" s="50"/>
      <c r="AB3685" s="50"/>
      <c r="AC3685" s="50"/>
      <c r="AD3685" s="50"/>
      <c r="AE3685" s="50"/>
      <c r="AF3685" s="50"/>
      <c r="AG3685" s="50"/>
      <c r="AH3685" s="50"/>
      <c r="AI3685" s="50"/>
      <c r="AJ3685" s="50"/>
      <c r="AK3685" s="50"/>
      <c r="AL3685" s="50"/>
      <c r="AM3685" s="50"/>
      <c r="AN3685" s="50"/>
      <c r="AO3685" s="50"/>
      <c r="AP3685" s="50"/>
      <c r="AQ3685" s="50"/>
      <c r="AR3685" s="50"/>
      <c r="AS3685" s="50"/>
      <c r="AT3685" s="50"/>
      <c r="AU3685" s="50"/>
      <c r="AV3685" s="50"/>
      <c r="AW3685" s="50"/>
      <c r="AX3685" s="50"/>
      <c r="AY3685" s="50"/>
      <c r="AZ3685" s="50"/>
      <c r="BA3685" s="50"/>
      <c r="BB3685" s="50"/>
      <c r="BC3685" s="50"/>
      <c r="BD3685" s="50"/>
      <c r="BE3685" s="50"/>
      <c r="BF3685" s="50"/>
      <c r="BG3685" s="50"/>
      <c r="BH3685" s="50"/>
      <c r="BI3685" s="50"/>
      <c r="BJ3685" s="50"/>
      <c r="BK3685" s="50"/>
      <c r="BL3685" s="50"/>
      <c r="BM3685" s="50"/>
      <c r="BN3685" s="50"/>
      <c r="BO3685" s="50"/>
      <c r="BP3685" s="50"/>
      <c r="BQ3685" s="50"/>
      <c r="BR3685" s="50"/>
      <c r="BS3685" s="50"/>
      <c r="BT3685" s="50"/>
      <c r="BU3685" s="50"/>
      <c r="BV3685" s="50"/>
      <c r="BW3685" s="50"/>
      <c r="BX3685" s="50"/>
      <c r="BY3685" s="50"/>
      <c r="BZ3685" s="50"/>
      <c r="CA3685" s="50"/>
      <c r="CB3685" s="50"/>
      <c r="CC3685" s="50"/>
      <c r="CD3685" s="50"/>
      <c r="CE3685" s="50"/>
      <c r="CF3685" s="50"/>
      <c r="CG3685" s="50"/>
      <c r="CH3685" s="50"/>
      <c r="CI3685" s="50"/>
      <c r="CJ3685" s="50"/>
      <c r="CK3685" s="50"/>
      <c r="CL3685" s="50"/>
      <c r="CM3685" s="50"/>
      <c r="CN3685" s="50"/>
      <c r="CO3685" s="50"/>
      <c r="CP3685" s="50"/>
      <c r="CQ3685" s="50"/>
      <c r="CR3685" s="50"/>
      <c r="CS3685" s="50"/>
      <c r="CT3685" s="50"/>
      <c r="CU3685" s="50"/>
      <c r="CV3685" s="50"/>
      <c r="CW3685" s="50"/>
      <c r="CX3685" s="50"/>
      <c r="CY3685" s="50"/>
      <c r="CZ3685" s="50"/>
      <c r="DA3685" s="50"/>
      <c r="DB3685" s="50"/>
      <c r="DC3685" s="50"/>
      <c r="DD3685" s="50"/>
      <c r="DE3685" s="50"/>
      <c r="DF3685" s="50"/>
      <c r="DG3685" s="50"/>
    </row>
    <row r="3686" spans="1:111" ht="25.5" x14ac:dyDescent="0.2">
      <c r="A3686" s="625"/>
      <c r="B3686" s="625"/>
      <c r="C3686" s="625"/>
      <c r="D3686" s="78" t="s">
        <v>1450</v>
      </c>
      <c r="E3686" s="358">
        <v>400</v>
      </c>
      <c r="F3686" s="352">
        <f t="shared" si="114"/>
        <v>240</v>
      </c>
      <c r="G3686" s="352">
        <f t="shared" si="115"/>
        <v>200</v>
      </c>
      <c r="H3686" s="50"/>
      <c r="I3686" s="50"/>
      <c r="J3686" s="50"/>
      <c r="K3686" s="50"/>
      <c r="L3686" s="50"/>
      <c r="M3686" s="50"/>
      <c r="N3686" s="50"/>
      <c r="O3686" s="50"/>
      <c r="P3686" s="50"/>
      <c r="Q3686" s="50"/>
      <c r="R3686" s="50"/>
      <c r="S3686" s="50"/>
      <c r="T3686" s="50"/>
      <c r="U3686" s="50"/>
      <c r="V3686" s="50"/>
      <c r="W3686" s="50"/>
      <c r="X3686" s="50"/>
      <c r="Y3686" s="50"/>
      <c r="Z3686" s="50"/>
      <c r="AA3686" s="50"/>
      <c r="AB3686" s="50"/>
      <c r="AC3686" s="50"/>
      <c r="AD3686" s="50"/>
      <c r="AE3686" s="50"/>
      <c r="AF3686" s="50"/>
      <c r="AG3686" s="50"/>
      <c r="AH3686" s="50"/>
      <c r="AI3686" s="50"/>
      <c r="AJ3686" s="50"/>
      <c r="AK3686" s="50"/>
      <c r="AL3686" s="50"/>
      <c r="AM3686" s="50"/>
      <c r="AN3686" s="50"/>
      <c r="AO3686" s="50"/>
      <c r="AP3686" s="50"/>
      <c r="AQ3686" s="50"/>
      <c r="AR3686" s="50"/>
      <c r="AS3686" s="50"/>
      <c r="AT3686" s="50"/>
      <c r="AU3686" s="50"/>
      <c r="AV3686" s="50"/>
      <c r="AW3686" s="50"/>
      <c r="AX3686" s="50"/>
      <c r="AY3686" s="50"/>
      <c r="AZ3686" s="50"/>
      <c r="BA3686" s="50"/>
      <c r="BB3686" s="50"/>
      <c r="BC3686" s="50"/>
      <c r="BD3686" s="50"/>
      <c r="BE3686" s="50"/>
      <c r="BF3686" s="50"/>
      <c r="BG3686" s="50"/>
      <c r="BH3686" s="50"/>
      <c r="BI3686" s="50"/>
      <c r="BJ3686" s="50"/>
      <c r="BK3686" s="50"/>
      <c r="BL3686" s="50"/>
      <c r="BM3686" s="50"/>
      <c r="BN3686" s="50"/>
      <c r="BO3686" s="50"/>
      <c r="BP3686" s="50"/>
      <c r="BQ3686" s="50"/>
      <c r="BR3686" s="50"/>
      <c r="BS3686" s="50"/>
      <c r="BT3686" s="50"/>
      <c r="BU3686" s="50"/>
      <c r="BV3686" s="50"/>
      <c r="BW3686" s="50"/>
      <c r="BX3686" s="50"/>
      <c r="BY3686" s="50"/>
      <c r="BZ3686" s="50"/>
      <c r="CA3686" s="50"/>
      <c r="CB3686" s="50"/>
      <c r="CC3686" s="50"/>
      <c r="CD3686" s="50"/>
      <c r="CE3686" s="50"/>
      <c r="CF3686" s="50"/>
      <c r="CG3686" s="50"/>
      <c r="CH3686" s="50"/>
      <c r="CI3686" s="50"/>
      <c r="CJ3686" s="50"/>
      <c r="CK3686" s="50"/>
      <c r="CL3686" s="50"/>
      <c r="CM3686" s="50"/>
      <c r="CN3686" s="50"/>
      <c r="CO3686" s="50"/>
      <c r="CP3686" s="50"/>
      <c r="CQ3686" s="50"/>
      <c r="CR3686" s="50"/>
      <c r="CS3686" s="50"/>
      <c r="CT3686" s="50"/>
      <c r="CU3686" s="50"/>
      <c r="CV3686" s="50"/>
      <c r="CW3686" s="50"/>
      <c r="CX3686" s="50"/>
      <c r="CY3686" s="50"/>
      <c r="CZ3686" s="50"/>
      <c r="DA3686" s="50"/>
      <c r="DB3686" s="50"/>
      <c r="DC3686" s="50"/>
      <c r="DD3686" s="50"/>
      <c r="DE3686" s="50"/>
      <c r="DF3686" s="50"/>
      <c r="DG3686" s="50"/>
    </row>
    <row r="3687" spans="1:111" ht="25.5" x14ac:dyDescent="0.2">
      <c r="A3687" s="625"/>
      <c r="B3687" s="625"/>
      <c r="C3687" s="625"/>
      <c r="D3687" s="78" t="s">
        <v>1451</v>
      </c>
      <c r="E3687" s="358">
        <v>300</v>
      </c>
      <c r="F3687" s="352">
        <f t="shared" si="114"/>
        <v>180</v>
      </c>
      <c r="G3687" s="352">
        <f t="shared" si="115"/>
        <v>150</v>
      </c>
      <c r="H3687" s="50"/>
      <c r="I3687" s="50"/>
      <c r="J3687" s="50"/>
      <c r="K3687" s="50"/>
      <c r="L3687" s="50"/>
      <c r="M3687" s="50"/>
      <c r="N3687" s="50"/>
      <c r="O3687" s="50"/>
      <c r="P3687" s="50"/>
      <c r="Q3687" s="50"/>
      <c r="R3687" s="50"/>
      <c r="S3687" s="50"/>
      <c r="T3687" s="50"/>
      <c r="U3687" s="50"/>
      <c r="V3687" s="50"/>
      <c r="W3687" s="50"/>
      <c r="X3687" s="50"/>
      <c r="Y3687" s="50"/>
      <c r="Z3687" s="50"/>
      <c r="AA3687" s="50"/>
      <c r="AB3687" s="50"/>
      <c r="AC3687" s="50"/>
      <c r="AD3687" s="50"/>
      <c r="AE3687" s="50"/>
      <c r="AF3687" s="50"/>
      <c r="AG3687" s="50"/>
      <c r="AH3687" s="50"/>
      <c r="AI3687" s="50"/>
      <c r="AJ3687" s="50"/>
      <c r="AK3687" s="50"/>
      <c r="AL3687" s="50"/>
      <c r="AM3687" s="50"/>
      <c r="AN3687" s="50"/>
      <c r="AO3687" s="50"/>
      <c r="AP3687" s="50"/>
      <c r="AQ3687" s="50"/>
      <c r="AR3687" s="50"/>
      <c r="AS3687" s="50"/>
      <c r="AT3687" s="50"/>
      <c r="AU3687" s="50"/>
      <c r="AV3687" s="50"/>
      <c r="AW3687" s="50"/>
      <c r="AX3687" s="50"/>
      <c r="AY3687" s="50"/>
      <c r="AZ3687" s="50"/>
      <c r="BA3687" s="50"/>
      <c r="BB3687" s="50"/>
      <c r="BC3687" s="50"/>
      <c r="BD3687" s="50"/>
      <c r="BE3687" s="50"/>
      <c r="BF3687" s="50"/>
      <c r="BG3687" s="50"/>
      <c r="BH3687" s="50"/>
      <c r="BI3687" s="50"/>
      <c r="BJ3687" s="50"/>
      <c r="BK3687" s="50"/>
      <c r="BL3687" s="50"/>
      <c r="BM3687" s="50"/>
      <c r="BN3687" s="50"/>
      <c r="BO3687" s="50"/>
      <c r="BP3687" s="50"/>
      <c r="BQ3687" s="50"/>
      <c r="BR3687" s="50"/>
      <c r="BS3687" s="50"/>
      <c r="BT3687" s="50"/>
      <c r="BU3687" s="50"/>
      <c r="BV3687" s="50"/>
      <c r="BW3687" s="50"/>
      <c r="BX3687" s="50"/>
      <c r="BY3687" s="50"/>
      <c r="BZ3687" s="50"/>
      <c r="CA3687" s="50"/>
      <c r="CB3687" s="50"/>
      <c r="CC3687" s="50"/>
      <c r="CD3687" s="50"/>
      <c r="CE3687" s="50"/>
      <c r="CF3687" s="50"/>
      <c r="CG3687" s="50"/>
      <c r="CH3687" s="50"/>
      <c r="CI3687" s="50"/>
      <c r="CJ3687" s="50"/>
      <c r="CK3687" s="50"/>
      <c r="CL3687" s="50"/>
      <c r="CM3687" s="50"/>
      <c r="CN3687" s="50"/>
      <c r="CO3687" s="50"/>
      <c r="CP3687" s="50"/>
      <c r="CQ3687" s="50"/>
      <c r="CR3687" s="50"/>
      <c r="CS3687" s="50"/>
      <c r="CT3687" s="50"/>
      <c r="CU3687" s="50"/>
      <c r="CV3687" s="50"/>
      <c r="CW3687" s="50"/>
      <c r="CX3687" s="50"/>
      <c r="CY3687" s="50"/>
      <c r="CZ3687" s="50"/>
      <c r="DA3687" s="50"/>
      <c r="DB3687" s="50"/>
      <c r="DC3687" s="50"/>
      <c r="DD3687" s="50"/>
      <c r="DE3687" s="50"/>
      <c r="DF3687" s="50"/>
      <c r="DG3687" s="50"/>
    </row>
    <row r="3688" spans="1:111" x14ac:dyDescent="0.2">
      <c r="A3688" s="625"/>
      <c r="B3688" s="625"/>
      <c r="C3688" s="625"/>
      <c r="D3688" s="78" t="s">
        <v>1452</v>
      </c>
      <c r="E3688" s="358">
        <v>300</v>
      </c>
      <c r="F3688" s="352">
        <f t="shared" si="114"/>
        <v>180</v>
      </c>
      <c r="G3688" s="352">
        <f t="shared" si="115"/>
        <v>150</v>
      </c>
      <c r="H3688" s="50"/>
      <c r="I3688" s="50"/>
      <c r="J3688" s="50"/>
      <c r="K3688" s="50"/>
      <c r="L3688" s="50"/>
      <c r="M3688" s="50"/>
      <c r="N3688" s="50"/>
      <c r="O3688" s="50"/>
      <c r="P3688" s="50"/>
      <c r="Q3688" s="50"/>
      <c r="R3688" s="50"/>
      <c r="S3688" s="50"/>
      <c r="T3688" s="50"/>
      <c r="U3688" s="50"/>
      <c r="V3688" s="50"/>
      <c r="W3688" s="50"/>
      <c r="X3688" s="50"/>
      <c r="Y3688" s="50"/>
      <c r="Z3688" s="50"/>
      <c r="AA3688" s="50"/>
      <c r="AB3688" s="50"/>
      <c r="AC3688" s="50"/>
      <c r="AD3688" s="50"/>
      <c r="AE3688" s="50"/>
      <c r="AF3688" s="50"/>
      <c r="AG3688" s="50"/>
      <c r="AH3688" s="50"/>
      <c r="AI3688" s="50"/>
      <c r="AJ3688" s="50"/>
      <c r="AK3688" s="50"/>
      <c r="AL3688" s="50"/>
      <c r="AM3688" s="50"/>
      <c r="AN3688" s="50"/>
      <c r="AO3688" s="50"/>
      <c r="AP3688" s="50"/>
      <c r="AQ3688" s="50"/>
      <c r="AR3688" s="50"/>
      <c r="AS3688" s="50"/>
      <c r="AT3688" s="50"/>
      <c r="AU3688" s="50"/>
      <c r="AV3688" s="50"/>
      <c r="AW3688" s="50"/>
      <c r="AX3688" s="50"/>
      <c r="AY3688" s="50"/>
      <c r="AZ3688" s="50"/>
      <c r="BA3688" s="50"/>
      <c r="BB3688" s="50"/>
      <c r="BC3688" s="50"/>
      <c r="BD3688" s="50"/>
      <c r="BE3688" s="50"/>
      <c r="BF3688" s="50"/>
      <c r="BG3688" s="50"/>
      <c r="BH3688" s="50"/>
      <c r="BI3688" s="50"/>
      <c r="BJ3688" s="50"/>
      <c r="BK3688" s="50"/>
      <c r="BL3688" s="50"/>
      <c r="BM3688" s="50"/>
      <c r="BN3688" s="50"/>
      <c r="BO3688" s="50"/>
      <c r="BP3688" s="50"/>
      <c r="BQ3688" s="50"/>
      <c r="BR3688" s="50"/>
      <c r="BS3688" s="50"/>
      <c r="BT3688" s="50"/>
      <c r="BU3688" s="50"/>
      <c r="BV3688" s="50"/>
      <c r="BW3688" s="50"/>
      <c r="BX3688" s="50"/>
      <c r="BY3688" s="50"/>
      <c r="BZ3688" s="50"/>
      <c r="CA3688" s="50"/>
      <c r="CB3688" s="50"/>
      <c r="CC3688" s="50"/>
      <c r="CD3688" s="50"/>
      <c r="CE3688" s="50"/>
      <c r="CF3688" s="50"/>
      <c r="CG3688" s="50"/>
      <c r="CH3688" s="50"/>
      <c r="CI3688" s="50"/>
      <c r="CJ3688" s="50"/>
      <c r="CK3688" s="50"/>
      <c r="CL3688" s="50"/>
      <c r="CM3688" s="50"/>
      <c r="CN3688" s="50"/>
      <c r="CO3688" s="50"/>
      <c r="CP3688" s="50"/>
      <c r="CQ3688" s="50"/>
      <c r="CR3688" s="50"/>
      <c r="CS3688" s="50"/>
      <c r="CT3688" s="50"/>
      <c r="CU3688" s="50"/>
      <c r="CV3688" s="50"/>
      <c r="CW3688" s="50"/>
      <c r="CX3688" s="50"/>
      <c r="CY3688" s="50"/>
      <c r="CZ3688" s="50"/>
      <c r="DA3688" s="50"/>
      <c r="DB3688" s="50"/>
      <c r="DC3688" s="50"/>
      <c r="DD3688" s="50"/>
      <c r="DE3688" s="50"/>
      <c r="DF3688" s="50"/>
      <c r="DG3688" s="50"/>
    </row>
    <row r="3689" spans="1:111" ht="25.5" x14ac:dyDescent="0.2">
      <c r="A3689" s="625"/>
      <c r="B3689" s="625"/>
      <c r="C3689" s="625"/>
      <c r="D3689" s="78" t="s">
        <v>1453</v>
      </c>
      <c r="E3689" s="358">
        <v>300</v>
      </c>
      <c r="F3689" s="352">
        <f t="shared" si="114"/>
        <v>180</v>
      </c>
      <c r="G3689" s="352">
        <f t="shared" si="115"/>
        <v>150</v>
      </c>
      <c r="H3689" s="50"/>
      <c r="I3689" s="50"/>
      <c r="J3689" s="50"/>
      <c r="K3689" s="50"/>
      <c r="L3689" s="50"/>
      <c r="M3689" s="50"/>
      <c r="N3689" s="50"/>
      <c r="O3689" s="50"/>
      <c r="P3689" s="50"/>
      <c r="Q3689" s="50"/>
      <c r="R3689" s="50"/>
      <c r="S3689" s="50"/>
      <c r="T3689" s="50"/>
      <c r="U3689" s="50"/>
      <c r="V3689" s="50"/>
      <c r="W3689" s="50"/>
      <c r="X3689" s="50"/>
      <c r="Y3689" s="50"/>
      <c r="Z3689" s="50"/>
      <c r="AA3689" s="50"/>
      <c r="AB3689" s="50"/>
      <c r="AC3689" s="50"/>
      <c r="AD3689" s="50"/>
      <c r="AE3689" s="50"/>
      <c r="AF3689" s="50"/>
      <c r="AG3689" s="50"/>
      <c r="AH3689" s="50"/>
      <c r="AI3689" s="50"/>
      <c r="AJ3689" s="50"/>
      <c r="AK3689" s="50"/>
      <c r="AL3689" s="50"/>
      <c r="AM3689" s="50"/>
      <c r="AN3689" s="50"/>
      <c r="AO3689" s="50"/>
      <c r="AP3689" s="50"/>
      <c r="AQ3689" s="50"/>
      <c r="AR3689" s="50"/>
      <c r="AS3689" s="50"/>
      <c r="AT3689" s="50"/>
      <c r="AU3689" s="50"/>
      <c r="AV3689" s="50"/>
      <c r="AW3689" s="50"/>
      <c r="AX3689" s="50"/>
      <c r="AY3689" s="50"/>
      <c r="AZ3689" s="50"/>
      <c r="BA3689" s="50"/>
      <c r="BB3689" s="50"/>
      <c r="BC3689" s="50"/>
      <c r="BD3689" s="50"/>
      <c r="BE3689" s="50"/>
      <c r="BF3689" s="50"/>
      <c r="BG3689" s="50"/>
      <c r="BH3689" s="50"/>
      <c r="BI3689" s="50"/>
      <c r="BJ3689" s="50"/>
      <c r="BK3689" s="50"/>
      <c r="BL3689" s="50"/>
      <c r="BM3689" s="50"/>
      <c r="BN3689" s="50"/>
      <c r="BO3689" s="50"/>
      <c r="BP3689" s="50"/>
      <c r="BQ3689" s="50"/>
      <c r="BR3689" s="50"/>
      <c r="BS3689" s="50"/>
      <c r="BT3689" s="50"/>
      <c r="BU3689" s="50"/>
      <c r="BV3689" s="50"/>
      <c r="BW3689" s="50"/>
      <c r="BX3689" s="50"/>
      <c r="BY3689" s="50"/>
      <c r="BZ3689" s="50"/>
      <c r="CA3689" s="50"/>
      <c r="CB3689" s="50"/>
      <c r="CC3689" s="50"/>
      <c r="CD3689" s="50"/>
      <c r="CE3689" s="50"/>
      <c r="CF3689" s="50"/>
      <c r="CG3689" s="50"/>
      <c r="CH3689" s="50"/>
      <c r="CI3689" s="50"/>
      <c r="CJ3689" s="50"/>
      <c r="CK3689" s="50"/>
      <c r="CL3689" s="50"/>
      <c r="CM3689" s="50"/>
      <c r="CN3689" s="50"/>
      <c r="CO3689" s="50"/>
      <c r="CP3689" s="50"/>
      <c r="CQ3689" s="50"/>
      <c r="CR3689" s="50"/>
      <c r="CS3689" s="50"/>
      <c r="CT3689" s="50"/>
      <c r="CU3689" s="50"/>
      <c r="CV3689" s="50"/>
      <c r="CW3689" s="50"/>
      <c r="CX3689" s="50"/>
      <c r="CY3689" s="50"/>
      <c r="CZ3689" s="50"/>
      <c r="DA3689" s="50"/>
      <c r="DB3689" s="50"/>
      <c r="DC3689" s="50"/>
      <c r="DD3689" s="50"/>
      <c r="DE3689" s="50"/>
      <c r="DF3689" s="50"/>
      <c r="DG3689" s="50"/>
    </row>
    <row r="3690" spans="1:111" ht="25.5" x14ac:dyDescent="0.2">
      <c r="A3690" s="625"/>
      <c r="B3690" s="625"/>
      <c r="C3690" s="625"/>
      <c r="D3690" s="78" t="s">
        <v>1454</v>
      </c>
      <c r="E3690" s="358">
        <v>300</v>
      </c>
      <c r="F3690" s="352">
        <f t="shared" si="114"/>
        <v>180</v>
      </c>
      <c r="G3690" s="352">
        <f t="shared" si="115"/>
        <v>150</v>
      </c>
      <c r="H3690" s="50"/>
      <c r="I3690" s="50"/>
      <c r="J3690" s="50"/>
      <c r="K3690" s="50"/>
      <c r="L3690" s="50"/>
      <c r="M3690" s="50"/>
      <c r="N3690" s="50"/>
      <c r="O3690" s="50"/>
      <c r="P3690" s="50"/>
      <c r="Q3690" s="50"/>
      <c r="R3690" s="50"/>
      <c r="S3690" s="50"/>
      <c r="T3690" s="50"/>
      <c r="U3690" s="50"/>
      <c r="V3690" s="50"/>
      <c r="W3690" s="50"/>
      <c r="X3690" s="50"/>
      <c r="Y3690" s="50"/>
      <c r="Z3690" s="50"/>
      <c r="AA3690" s="50"/>
      <c r="AB3690" s="50"/>
      <c r="AC3690" s="50"/>
      <c r="AD3690" s="50"/>
      <c r="AE3690" s="50"/>
      <c r="AF3690" s="50"/>
      <c r="AG3690" s="50"/>
      <c r="AH3690" s="50"/>
      <c r="AI3690" s="50"/>
      <c r="AJ3690" s="50"/>
      <c r="AK3690" s="50"/>
      <c r="AL3690" s="50"/>
      <c r="AM3690" s="50"/>
      <c r="AN3690" s="50"/>
      <c r="AO3690" s="50"/>
      <c r="AP3690" s="50"/>
      <c r="AQ3690" s="50"/>
      <c r="AR3690" s="50"/>
      <c r="AS3690" s="50"/>
      <c r="AT3690" s="50"/>
      <c r="AU3690" s="50"/>
      <c r="AV3690" s="50"/>
      <c r="AW3690" s="50"/>
      <c r="AX3690" s="50"/>
      <c r="AY3690" s="50"/>
      <c r="AZ3690" s="50"/>
      <c r="BA3690" s="50"/>
      <c r="BB3690" s="50"/>
      <c r="BC3690" s="50"/>
      <c r="BD3690" s="50"/>
      <c r="BE3690" s="50"/>
      <c r="BF3690" s="50"/>
      <c r="BG3690" s="50"/>
      <c r="BH3690" s="50"/>
      <c r="BI3690" s="50"/>
      <c r="BJ3690" s="50"/>
      <c r="BK3690" s="50"/>
      <c r="BL3690" s="50"/>
      <c r="BM3690" s="50"/>
      <c r="BN3690" s="50"/>
      <c r="BO3690" s="50"/>
      <c r="BP3690" s="50"/>
      <c r="BQ3690" s="50"/>
      <c r="BR3690" s="50"/>
      <c r="BS3690" s="50"/>
      <c r="BT3690" s="50"/>
      <c r="BU3690" s="50"/>
      <c r="BV3690" s="50"/>
      <c r="BW3690" s="50"/>
      <c r="BX3690" s="50"/>
      <c r="BY3690" s="50"/>
      <c r="BZ3690" s="50"/>
      <c r="CA3690" s="50"/>
      <c r="CB3690" s="50"/>
      <c r="CC3690" s="50"/>
      <c r="CD3690" s="50"/>
      <c r="CE3690" s="50"/>
      <c r="CF3690" s="50"/>
      <c r="CG3690" s="50"/>
      <c r="CH3690" s="50"/>
      <c r="CI3690" s="50"/>
      <c r="CJ3690" s="50"/>
      <c r="CK3690" s="50"/>
      <c r="CL3690" s="50"/>
      <c r="CM3690" s="50"/>
      <c r="CN3690" s="50"/>
      <c r="CO3690" s="50"/>
      <c r="CP3690" s="50"/>
      <c r="CQ3690" s="50"/>
      <c r="CR3690" s="50"/>
      <c r="CS3690" s="50"/>
      <c r="CT3690" s="50"/>
      <c r="CU3690" s="50"/>
      <c r="CV3690" s="50"/>
      <c r="CW3690" s="50"/>
      <c r="CX3690" s="50"/>
      <c r="CY3690" s="50"/>
      <c r="CZ3690" s="50"/>
      <c r="DA3690" s="50"/>
      <c r="DB3690" s="50"/>
      <c r="DC3690" s="50"/>
      <c r="DD3690" s="50"/>
      <c r="DE3690" s="50"/>
      <c r="DF3690" s="50"/>
      <c r="DG3690" s="50"/>
    </row>
    <row r="3691" spans="1:111" x14ac:dyDescent="0.2">
      <c r="A3691" s="625"/>
      <c r="B3691" s="625"/>
      <c r="C3691" s="625"/>
      <c r="D3691" s="78" t="s">
        <v>1455</v>
      </c>
      <c r="E3691" s="358">
        <v>300</v>
      </c>
      <c r="F3691" s="352">
        <f t="shared" si="114"/>
        <v>180</v>
      </c>
      <c r="G3691" s="352">
        <f t="shared" si="115"/>
        <v>150</v>
      </c>
      <c r="H3691" s="50"/>
      <c r="I3691" s="50"/>
      <c r="J3691" s="50"/>
      <c r="K3691" s="50"/>
      <c r="L3691" s="50"/>
      <c r="M3691" s="50"/>
      <c r="N3691" s="50"/>
      <c r="O3691" s="50"/>
      <c r="P3691" s="50"/>
      <c r="Q3691" s="50"/>
      <c r="R3691" s="50"/>
      <c r="S3691" s="50"/>
      <c r="T3691" s="50"/>
      <c r="U3691" s="50"/>
      <c r="V3691" s="50"/>
      <c r="W3691" s="50"/>
      <c r="X3691" s="50"/>
      <c r="Y3691" s="50"/>
      <c r="Z3691" s="50"/>
      <c r="AA3691" s="50"/>
      <c r="AB3691" s="50"/>
      <c r="AC3691" s="50"/>
      <c r="AD3691" s="50"/>
      <c r="AE3691" s="50"/>
      <c r="AF3691" s="50"/>
      <c r="AG3691" s="50"/>
      <c r="AH3691" s="50"/>
      <c r="AI3691" s="50"/>
      <c r="AJ3691" s="50"/>
      <c r="AK3691" s="50"/>
      <c r="AL3691" s="50"/>
      <c r="AM3691" s="50"/>
      <c r="AN3691" s="50"/>
      <c r="AO3691" s="50"/>
      <c r="AP3691" s="50"/>
      <c r="AQ3691" s="50"/>
      <c r="AR3691" s="50"/>
      <c r="AS3691" s="50"/>
      <c r="AT3691" s="50"/>
      <c r="AU3691" s="50"/>
      <c r="AV3691" s="50"/>
      <c r="AW3691" s="50"/>
      <c r="AX3691" s="50"/>
      <c r="AY3691" s="50"/>
      <c r="AZ3691" s="50"/>
      <c r="BA3691" s="50"/>
      <c r="BB3691" s="50"/>
      <c r="BC3691" s="50"/>
      <c r="BD3691" s="50"/>
      <c r="BE3691" s="50"/>
      <c r="BF3691" s="50"/>
      <c r="BG3691" s="50"/>
      <c r="BH3691" s="50"/>
      <c r="BI3691" s="50"/>
      <c r="BJ3691" s="50"/>
      <c r="BK3691" s="50"/>
      <c r="BL3691" s="50"/>
      <c r="BM3691" s="50"/>
      <c r="BN3691" s="50"/>
      <c r="BO3691" s="50"/>
      <c r="BP3691" s="50"/>
      <c r="BQ3691" s="50"/>
      <c r="BR3691" s="50"/>
      <c r="BS3691" s="50"/>
      <c r="BT3691" s="50"/>
      <c r="BU3691" s="50"/>
      <c r="BV3691" s="50"/>
      <c r="BW3691" s="50"/>
      <c r="BX3691" s="50"/>
      <c r="BY3691" s="50"/>
      <c r="BZ3691" s="50"/>
      <c r="CA3691" s="50"/>
      <c r="CB3691" s="50"/>
      <c r="CC3691" s="50"/>
      <c r="CD3691" s="50"/>
      <c r="CE3691" s="50"/>
      <c r="CF3691" s="50"/>
      <c r="CG3691" s="50"/>
      <c r="CH3691" s="50"/>
      <c r="CI3691" s="50"/>
      <c r="CJ3691" s="50"/>
      <c r="CK3691" s="50"/>
      <c r="CL3691" s="50"/>
      <c r="CM3691" s="50"/>
      <c r="CN3691" s="50"/>
      <c r="CO3691" s="50"/>
      <c r="CP3691" s="50"/>
      <c r="CQ3691" s="50"/>
      <c r="CR3691" s="50"/>
      <c r="CS3691" s="50"/>
      <c r="CT3691" s="50"/>
      <c r="CU3691" s="50"/>
      <c r="CV3691" s="50"/>
      <c r="CW3691" s="50"/>
      <c r="CX3691" s="50"/>
      <c r="CY3691" s="50"/>
      <c r="CZ3691" s="50"/>
      <c r="DA3691" s="50"/>
      <c r="DB3691" s="50"/>
      <c r="DC3691" s="50"/>
      <c r="DD3691" s="50"/>
      <c r="DE3691" s="50"/>
      <c r="DF3691" s="50"/>
      <c r="DG3691" s="50"/>
    </row>
    <row r="3692" spans="1:111" x14ac:dyDescent="0.2">
      <c r="A3692" s="625"/>
      <c r="B3692" s="625"/>
      <c r="C3692" s="625"/>
      <c r="D3692" s="78" t="s">
        <v>1456</v>
      </c>
      <c r="E3692" s="358">
        <v>300</v>
      </c>
      <c r="F3692" s="352">
        <f t="shared" si="114"/>
        <v>180</v>
      </c>
      <c r="G3692" s="352">
        <f t="shared" si="115"/>
        <v>150</v>
      </c>
      <c r="H3692" s="50"/>
      <c r="I3692" s="50"/>
      <c r="J3692" s="50"/>
      <c r="K3692" s="50"/>
      <c r="L3692" s="50"/>
      <c r="M3692" s="50"/>
      <c r="N3692" s="50"/>
      <c r="O3692" s="50"/>
      <c r="P3692" s="50"/>
      <c r="Q3692" s="50"/>
      <c r="R3692" s="50"/>
      <c r="S3692" s="50"/>
      <c r="T3692" s="50"/>
      <c r="U3692" s="50"/>
      <c r="V3692" s="50"/>
      <c r="W3692" s="50"/>
      <c r="X3692" s="50"/>
      <c r="Y3692" s="50"/>
      <c r="Z3692" s="50"/>
      <c r="AA3692" s="50"/>
      <c r="AB3692" s="50"/>
      <c r="AC3692" s="50"/>
      <c r="AD3692" s="50"/>
      <c r="AE3692" s="50"/>
      <c r="AF3692" s="50"/>
      <c r="AG3692" s="50"/>
      <c r="AH3692" s="50"/>
      <c r="AI3692" s="50"/>
      <c r="AJ3692" s="50"/>
      <c r="AK3692" s="50"/>
      <c r="AL3692" s="50"/>
      <c r="AM3692" s="50"/>
      <c r="AN3692" s="50"/>
      <c r="AO3692" s="50"/>
      <c r="AP3692" s="50"/>
      <c r="AQ3692" s="50"/>
      <c r="AR3692" s="50"/>
      <c r="AS3692" s="50"/>
      <c r="AT3692" s="50"/>
      <c r="AU3692" s="50"/>
      <c r="AV3692" s="50"/>
      <c r="AW3692" s="50"/>
      <c r="AX3692" s="50"/>
      <c r="AY3692" s="50"/>
      <c r="AZ3692" s="50"/>
      <c r="BA3692" s="50"/>
      <c r="BB3692" s="50"/>
      <c r="BC3692" s="50"/>
      <c r="BD3692" s="50"/>
      <c r="BE3692" s="50"/>
      <c r="BF3692" s="50"/>
      <c r="BG3692" s="50"/>
      <c r="BH3692" s="50"/>
      <c r="BI3692" s="50"/>
      <c r="BJ3692" s="50"/>
      <c r="BK3692" s="50"/>
      <c r="BL3692" s="50"/>
      <c r="BM3692" s="50"/>
      <c r="BN3692" s="50"/>
      <c r="BO3692" s="50"/>
      <c r="BP3692" s="50"/>
      <c r="BQ3692" s="50"/>
      <c r="BR3692" s="50"/>
      <c r="BS3692" s="50"/>
      <c r="BT3692" s="50"/>
      <c r="BU3692" s="50"/>
      <c r="BV3692" s="50"/>
      <c r="BW3692" s="50"/>
      <c r="BX3692" s="50"/>
      <c r="BY3692" s="50"/>
      <c r="BZ3692" s="50"/>
      <c r="CA3692" s="50"/>
      <c r="CB3692" s="50"/>
      <c r="CC3692" s="50"/>
      <c r="CD3692" s="50"/>
      <c r="CE3692" s="50"/>
      <c r="CF3692" s="50"/>
      <c r="CG3692" s="50"/>
      <c r="CH3692" s="50"/>
      <c r="CI3692" s="50"/>
      <c r="CJ3692" s="50"/>
      <c r="CK3692" s="50"/>
      <c r="CL3692" s="50"/>
      <c r="CM3692" s="50"/>
      <c r="CN3692" s="50"/>
      <c r="CO3692" s="50"/>
      <c r="CP3692" s="50"/>
      <c r="CQ3692" s="50"/>
      <c r="CR3692" s="50"/>
      <c r="CS3692" s="50"/>
      <c r="CT3692" s="50"/>
      <c r="CU3692" s="50"/>
      <c r="CV3692" s="50"/>
      <c r="CW3692" s="50"/>
      <c r="CX3692" s="50"/>
      <c r="CY3692" s="50"/>
      <c r="CZ3692" s="50"/>
      <c r="DA3692" s="50"/>
      <c r="DB3692" s="50"/>
      <c r="DC3692" s="50"/>
      <c r="DD3692" s="50"/>
      <c r="DE3692" s="50"/>
      <c r="DF3692" s="50"/>
      <c r="DG3692" s="50"/>
    </row>
    <row r="3693" spans="1:111" ht="25.5" x14ac:dyDescent="0.2">
      <c r="A3693" s="625"/>
      <c r="B3693" s="625"/>
      <c r="C3693" s="625"/>
      <c r="D3693" s="78" t="s">
        <v>1457</v>
      </c>
      <c r="E3693" s="358">
        <v>700</v>
      </c>
      <c r="F3693" s="352">
        <f t="shared" si="114"/>
        <v>420</v>
      </c>
      <c r="G3693" s="352">
        <f t="shared" si="115"/>
        <v>350</v>
      </c>
      <c r="H3693" s="50"/>
      <c r="I3693" s="50"/>
      <c r="J3693" s="50"/>
      <c r="K3693" s="50"/>
      <c r="L3693" s="50"/>
      <c r="M3693" s="50"/>
      <c r="N3693" s="50"/>
      <c r="O3693" s="50"/>
      <c r="P3693" s="50"/>
      <c r="Q3693" s="50"/>
      <c r="R3693" s="50"/>
      <c r="S3693" s="50"/>
      <c r="T3693" s="50"/>
      <c r="U3693" s="50"/>
      <c r="V3693" s="50"/>
      <c r="W3693" s="50"/>
      <c r="X3693" s="50"/>
      <c r="Y3693" s="50"/>
      <c r="Z3693" s="50"/>
      <c r="AA3693" s="50"/>
      <c r="AB3693" s="50"/>
      <c r="AC3693" s="50"/>
      <c r="AD3693" s="50"/>
      <c r="AE3693" s="50"/>
      <c r="AF3693" s="50"/>
      <c r="AG3693" s="50"/>
      <c r="AH3693" s="50"/>
      <c r="AI3693" s="50"/>
      <c r="AJ3693" s="50"/>
      <c r="AK3693" s="50"/>
      <c r="AL3693" s="50"/>
      <c r="AM3693" s="50"/>
      <c r="AN3693" s="50"/>
      <c r="AO3693" s="50"/>
      <c r="AP3693" s="50"/>
      <c r="AQ3693" s="50"/>
      <c r="AR3693" s="50"/>
      <c r="AS3693" s="50"/>
      <c r="AT3693" s="50"/>
      <c r="AU3693" s="50"/>
      <c r="AV3693" s="50"/>
      <c r="AW3693" s="50"/>
      <c r="AX3693" s="50"/>
      <c r="AY3693" s="50"/>
      <c r="AZ3693" s="50"/>
      <c r="BA3693" s="50"/>
      <c r="BB3693" s="50"/>
      <c r="BC3693" s="50"/>
      <c r="BD3693" s="50"/>
      <c r="BE3693" s="50"/>
      <c r="BF3693" s="50"/>
      <c r="BG3693" s="50"/>
      <c r="BH3693" s="50"/>
      <c r="BI3693" s="50"/>
      <c r="BJ3693" s="50"/>
      <c r="BK3693" s="50"/>
      <c r="BL3693" s="50"/>
      <c r="BM3693" s="50"/>
      <c r="BN3693" s="50"/>
      <c r="BO3693" s="50"/>
      <c r="BP3693" s="50"/>
      <c r="BQ3693" s="50"/>
      <c r="BR3693" s="50"/>
      <c r="BS3693" s="50"/>
      <c r="BT3693" s="50"/>
      <c r="BU3693" s="50"/>
      <c r="BV3693" s="50"/>
      <c r="BW3693" s="50"/>
      <c r="BX3693" s="50"/>
      <c r="BY3693" s="50"/>
      <c r="BZ3693" s="50"/>
      <c r="CA3693" s="50"/>
      <c r="CB3693" s="50"/>
      <c r="CC3693" s="50"/>
      <c r="CD3693" s="50"/>
      <c r="CE3693" s="50"/>
      <c r="CF3693" s="50"/>
      <c r="CG3693" s="50"/>
      <c r="CH3693" s="50"/>
      <c r="CI3693" s="50"/>
      <c r="CJ3693" s="50"/>
      <c r="CK3693" s="50"/>
      <c r="CL3693" s="50"/>
      <c r="CM3693" s="50"/>
      <c r="CN3693" s="50"/>
      <c r="CO3693" s="50"/>
      <c r="CP3693" s="50"/>
      <c r="CQ3693" s="50"/>
      <c r="CR3693" s="50"/>
      <c r="CS3693" s="50"/>
      <c r="CT3693" s="50"/>
      <c r="CU3693" s="50"/>
      <c r="CV3693" s="50"/>
      <c r="CW3693" s="50"/>
      <c r="CX3693" s="50"/>
      <c r="CY3693" s="50"/>
      <c r="CZ3693" s="50"/>
      <c r="DA3693" s="50"/>
      <c r="DB3693" s="50"/>
      <c r="DC3693" s="50"/>
      <c r="DD3693" s="50"/>
      <c r="DE3693" s="50"/>
      <c r="DF3693" s="50"/>
      <c r="DG3693" s="50"/>
    </row>
    <row r="3694" spans="1:111" ht="25.5" x14ac:dyDescent="0.2">
      <c r="A3694" s="625"/>
      <c r="B3694" s="625"/>
      <c r="C3694" s="625"/>
      <c r="D3694" s="78" t="s">
        <v>1458</v>
      </c>
      <c r="E3694" s="358">
        <v>300</v>
      </c>
      <c r="F3694" s="352">
        <f t="shared" si="114"/>
        <v>180</v>
      </c>
      <c r="G3694" s="352">
        <f t="shared" si="115"/>
        <v>150</v>
      </c>
      <c r="H3694" s="50"/>
      <c r="I3694" s="50"/>
      <c r="J3694" s="50"/>
      <c r="K3694" s="50"/>
      <c r="L3694" s="50"/>
      <c r="M3694" s="50"/>
      <c r="N3694" s="50"/>
      <c r="O3694" s="50"/>
      <c r="P3694" s="50"/>
      <c r="Q3694" s="50"/>
      <c r="R3694" s="50"/>
      <c r="S3694" s="50"/>
      <c r="T3694" s="50"/>
      <c r="U3694" s="50"/>
      <c r="V3694" s="50"/>
      <c r="W3694" s="50"/>
      <c r="X3694" s="50"/>
      <c r="Y3694" s="50"/>
      <c r="Z3694" s="50"/>
      <c r="AA3694" s="50"/>
      <c r="AB3694" s="50"/>
      <c r="AC3694" s="50"/>
      <c r="AD3694" s="50"/>
      <c r="AE3694" s="50"/>
      <c r="AF3694" s="50"/>
      <c r="AG3694" s="50"/>
      <c r="AH3694" s="50"/>
      <c r="AI3694" s="50"/>
      <c r="AJ3694" s="50"/>
      <c r="AK3694" s="50"/>
      <c r="AL3694" s="50"/>
      <c r="AM3694" s="50"/>
      <c r="AN3694" s="50"/>
      <c r="AO3694" s="50"/>
      <c r="AP3694" s="50"/>
      <c r="AQ3694" s="50"/>
      <c r="AR3694" s="50"/>
      <c r="AS3694" s="50"/>
      <c r="AT3694" s="50"/>
      <c r="AU3694" s="50"/>
      <c r="AV3694" s="50"/>
      <c r="AW3694" s="50"/>
      <c r="AX3694" s="50"/>
      <c r="AY3694" s="50"/>
      <c r="AZ3694" s="50"/>
      <c r="BA3694" s="50"/>
      <c r="BB3694" s="50"/>
      <c r="BC3694" s="50"/>
      <c r="BD3694" s="50"/>
      <c r="BE3694" s="50"/>
      <c r="BF3694" s="50"/>
      <c r="BG3694" s="50"/>
      <c r="BH3694" s="50"/>
      <c r="BI3694" s="50"/>
      <c r="BJ3694" s="50"/>
      <c r="BK3694" s="50"/>
      <c r="BL3694" s="50"/>
      <c r="BM3694" s="50"/>
      <c r="BN3694" s="50"/>
      <c r="BO3694" s="50"/>
      <c r="BP3694" s="50"/>
      <c r="BQ3694" s="50"/>
      <c r="BR3694" s="50"/>
      <c r="BS3694" s="50"/>
      <c r="BT3694" s="50"/>
      <c r="BU3694" s="50"/>
      <c r="BV3694" s="50"/>
      <c r="BW3694" s="50"/>
      <c r="BX3694" s="50"/>
      <c r="BY3694" s="50"/>
      <c r="BZ3694" s="50"/>
      <c r="CA3694" s="50"/>
      <c r="CB3694" s="50"/>
      <c r="CC3694" s="50"/>
      <c r="CD3694" s="50"/>
      <c r="CE3694" s="50"/>
      <c r="CF3694" s="50"/>
      <c r="CG3694" s="50"/>
      <c r="CH3694" s="50"/>
      <c r="CI3694" s="50"/>
      <c r="CJ3694" s="50"/>
      <c r="CK3694" s="50"/>
      <c r="CL3694" s="50"/>
      <c r="CM3694" s="50"/>
      <c r="CN3694" s="50"/>
      <c r="CO3694" s="50"/>
      <c r="CP3694" s="50"/>
      <c r="CQ3694" s="50"/>
      <c r="CR3694" s="50"/>
      <c r="CS3694" s="50"/>
      <c r="CT3694" s="50"/>
      <c r="CU3694" s="50"/>
      <c r="CV3694" s="50"/>
      <c r="CW3694" s="50"/>
      <c r="CX3694" s="50"/>
      <c r="CY3694" s="50"/>
      <c r="CZ3694" s="50"/>
      <c r="DA3694" s="50"/>
      <c r="DB3694" s="50"/>
      <c r="DC3694" s="50"/>
      <c r="DD3694" s="50"/>
      <c r="DE3694" s="50"/>
      <c r="DF3694" s="50"/>
      <c r="DG3694" s="50"/>
    </row>
    <row r="3695" spans="1:111" x14ac:dyDescent="0.2">
      <c r="A3695" s="625"/>
      <c r="B3695" s="625"/>
      <c r="C3695" s="625"/>
      <c r="D3695" s="78" t="s">
        <v>1459</v>
      </c>
      <c r="E3695" s="358">
        <v>300</v>
      </c>
      <c r="F3695" s="352">
        <f t="shared" si="114"/>
        <v>180</v>
      </c>
      <c r="G3695" s="352">
        <f t="shared" si="115"/>
        <v>150</v>
      </c>
      <c r="H3695" s="50"/>
      <c r="I3695" s="50"/>
      <c r="J3695" s="50"/>
      <c r="K3695" s="50"/>
      <c r="L3695" s="50"/>
      <c r="M3695" s="50"/>
      <c r="N3695" s="50"/>
      <c r="O3695" s="50"/>
      <c r="P3695" s="50"/>
      <c r="Q3695" s="50"/>
      <c r="R3695" s="50"/>
      <c r="S3695" s="50"/>
      <c r="T3695" s="50"/>
      <c r="U3695" s="50"/>
      <c r="V3695" s="50"/>
      <c r="W3695" s="50"/>
      <c r="X3695" s="50"/>
      <c r="Y3695" s="50"/>
      <c r="Z3695" s="50"/>
      <c r="AA3695" s="50"/>
      <c r="AB3695" s="50"/>
      <c r="AC3695" s="50"/>
      <c r="AD3695" s="50"/>
      <c r="AE3695" s="50"/>
      <c r="AF3695" s="50"/>
      <c r="AG3695" s="50"/>
      <c r="AH3695" s="50"/>
      <c r="AI3695" s="50"/>
      <c r="AJ3695" s="50"/>
      <c r="AK3695" s="50"/>
      <c r="AL3695" s="50"/>
      <c r="AM3695" s="50"/>
      <c r="AN3695" s="50"/>
      <c r="AO3695" s="50"/>
      <c r="AP3695" s="50"/>
      <c r="AQ3695" s="50"/>
      <c r="AR3695" s="50"/>
      <c r="AS3695" s="50"/>
      <c r="AT3695" s="50"/>
      <c r="AU3695" s="50"/>
      <c r="AV3695" s="50"/>
      <c r="AW3695" s="50"/>
      <c r="AX3695" s="50"/>
      <c r="AY3695" s="50"/>
      <c r="AZ3695" s="50"/>
      <c r="BA3695" s="50"/>
      <c r="BB3695" s="50"/>
      <c r="BC3695" s="50"/>
      <c r="BD3695" s="50"/>
      <c r="BE3695" s="50"/>
      <c r="BF3695" s="50"/>
      <c r="BG3695" s="50"/>
      <c r="BH3695" s="50"/>
      <c r="BI3695" s="50"/>
      <c r="BJ3695" s="50"/>
      <c r="BK3695" s="50"/>
      <c r="BL3695" s="50"/>
      <c r="BM3695" s="50"/>
      <c r="BN3695" s="50"/>
      <c r="BO3695" s="50"/>
      <c r="BP3695" s="50"/>
      <c r="BQ3695" s="50"/>
      <c r="BR3695" s="50"/>
      <c r="BS3695" s="50"/>
      <c r="BT3695" s="50"/>
      <c r="BU3695" s="50"/>
      <c r="BV3695" s="50"/>
      <c r="BW3695" s="50"/>
      <c r="BX3695" s="50"/>
      <c r="BY3695" s="50"/>
      <c r="BZ3695" s="50"/>
      <c r="CA3695" s="50"/>
      <c r="CB3695" s="50"/>
      <c r="CC3695" s="50"/>
      <c r="CD3695" s="50"/>
      <c r="CE3695" s="50"/>
      <c r="CF3695" s="50"/>
      <c r="CG3695" s="50"/>
      <c r="CH3695" s="50"/>
      <c r="CI3695" s="50"/>
      <c r="CJ3695" s="50"/>
      <c r="CK3695" s="50"/>
      <c r="CL3695" s="50"/>
      <c r="CM3695" s="50"/>
      <c r="CN3695" s="50"/>
      <c r="CO3695" s="50"/>
      <c r="CP3695" s="50"/>
      <c r="CQ3695" s="50"/>
      <c r="CR3695" s="50"/>
      <c r="CS3695" s="50"/>
      <c r="CT3695" s="50"/>
      <c r="CU3695" s="50"/>
      <c r="CV3695" s="50"/>
      <c r="CW3695" s="50"/>
      <c r="CX3695" s="50"/>
      <c r="CY3695" s="50"/>
      <c r="CZ3695" s="50"/>
      <c r="DA3695" s="50"/>
      <c r="DB3695" s="50"/>
      <c r="DC3695" s="50"/>
      <c r="DD3695" s="50"/>
      <c r="DE3695" s="50"/>
      <c r="DF3695" s="50"/>
      <c r="DG3695" s="50"/>
    </row>
    <row r="3696" spans="1:111" x14ac:dyDescent="0.2">
      <c r="A3696" s="625"/>
      <c r="B3696" s="625"/>
      <c r="C3696" s="625"/>
      <c r="D3696" s="78" t="s">
        <v>1460</v>
      </c>
      <c r="E3696" s="358">
        <v>300</v>
      </c>
      <c r="F3696" s="352">
        <f t="shared" si="114"/>
        <v>180</v>
      </c>
      <c r="G3696" s="352">
        <f t="shared" si="115"/>
        <v>150</v>
      </c>
      <c r="H3696" s="50"/>
      <c r="I3696" s="50"/>
      <c r="J3696" s="50"/>
      <c r="K3696" s="50"/>
      <c r="L3696" s="50"/>
      <c r="M3696" s="50"/>
      <c r="N3696" s="50"/>
      <c r="O3696" s="50"/>
      <c r="P3696" s="50"/>
      <c r="Q3696" s="50"/>
      <c r="R3696" s="50"/>
      <c r="S3696" s="50"/>
      <c r="T3696" s="50"/>
      <c r="U3696" s="50"/>
      <c r="V3696" s="50"/>
      <c r="W3696" s="50"/>
      <c r="X3696" s="50"/>
      <c r="Y3696" s="50"/>
      <c r="Z3696" s="50"/>
      <c r="AA3696" s="50"/>
      <c r="AB3696" s="50"/>
      <c r="AC3696" s="50"/>
      <c r="AD3696" s="50"/>
      <c r="AE3696" s="50"/>
      <c r="AF3696" s="50"/>
      <c r="AG3696" s="50"/>
      <c r="AH3696" s="50"/>
      <c r="AI3696" s="50"/>
      <c r="AJ3696" s="50"/>
      <c r="AK3696" s="50"/>
      <c r="AL3696" s="50"/>
      <c r="AM3696" s="50"/>
      <c r="AN3696" s="50"/>
      <c r="AO3696" s="50"/>
      <c r="AP3696" s="50"/>
      <c r="AQ3696" s="50"/>
      <c r="AR3696" s="50"/>
      <c r="AS3696" s="50"/>
      <c r="AT3696" s="50"/>
      <c r="AU3696" s="50"/>
      <c r="AV3696" s="50"/>
      <c r="AW3696" s="50"/>
      <c r="AX3696" s="50"/>
      <c r="AY3696" s="50"/>
      <c r="AZ3696" s="50"/>
      <c r="BA3696" s="50"/>
      <c r="BB3696" s="50"/>
      <c r="BC3696" s="50"/>
      <c r="BD3696" s="50"/>
      <c r="BE3696" s="50"/>
      <c r="BF3696" s="50"/>
      <c r="BG3696" s="50"/>
      <c r="BH3696" s="50"/>
      <c r="BI3696" s="50"/>
      <c r="BJ3696" s="50"/>
      <c r="BK3696" s="50"/>
      <c r="BL3696" s="50"/>
      <c r="BM3696" s="50"/>
      <c r="BN3696" s="50"/>
      <c r="BO3696" s="50"/>
      <c r="BP3696" s="50"/>
      <c r="BQ3696" s="50"/>
      <c r="BR3696" s="50"/>
      <c r="BS3696" s="50"/>
      <c r="BT3696" s="50"/>
      <c r="BU3696" s="50"/>
      <c r="BV3696" s="50"/>
      <c r="BW3696" s="50"/>
      <c r="BX3696" s="50"/>
      <c r="BY3696" s="50"/>
      <c r="BZ3696" s="50"/>
      <c r="CA3696" s="50"/>
      <c r="CB3696" s="50"/>
      <c r="CC3696" s="50"/>
      <c r="CD3696" s="50"/>
      <c r="CE3696" s="50"/>
      <c r="CF3696" s="50"/>
      <c r="CG3696" s="50"/>
      <c r="CH3696" s="50"/>
      <c r="CI3696" s="50"/>
      <c r="CJ3696" s="50"/>
      <c r="CK3696" s="50"/>
      <c r="CL3696" s="50"/>
      <c r="CM3696" s="50"/>
      <c r="CN3696" s="50"/>
      <c r="CO3696" s="50"/>
      <c r="CP3696" s="50"/>
      <c r="CQ3696" s="50"/>
      <c r="CR3696" s="50"/>
      <c r="CS3696" s="50"/>
      <c r="CT3696" s="50"/>
      <c r="CU3696" s="50"/>
      <c r="CV3696" s="50"/>
      <c r="CW3696" s="50"/>
      <c r="CX3696" s="50"/>
      <c r="CY3696" s="50"/>
      <c r="CZ3696" s="50"/>
      <c r="DA3696" s="50"/>
      <c r="DB3696" s="50"/>
      <c r="DC3696" s="50"/>
      <c r="DD3696" s="50"/>
      <c r="DE3696" s="50"/>
      <c r="DF3696" s="50"/>
      <c r="DG3696" s="50"/>
    </row>
    <row r="3697" spans="1:111" x14ac:dyDescent="0.2">
      <c r="A3697" s="625"/>
      <c r="B3697" s="625"/>
      <c r="C3697" s="625"/>
      <c r="D3697" s="78" t="s">
        <v>1461</v>
      </c>
      <c r="E3697" s="358">
        <v>400</v>
      </c>
      <c r="F3697" s="352">
        <f t="shared" si="114"/>
        <v>240</v>
      </c>
      <c r="G3697" s="352">
        <f t="shared" si="115"/>
        <v>200</v>
      </c>
      <c r="H3697" s="50"/>
      <c r="I3697" s="50"/>
      <c r="J3697" s="50"/>
      <c r="K3697" s="50"/>
      <c r="L3697" s="50"/>
      <c r="M3697" s="50"/>
      <c r="N3697" s="50"/>
      <c r="O3697" s="50"/>
      <c r="P3697" s="50"/>
      <c r="Q3697" s="50"/>
      <c r="R3697" s="50"/>
      <c r="S3697" s="50"/>
      <c r="T3697" s="50"/>
      <c r="U3697" s="50"/>
      <c r="V3697" s="50"/>
      <c r="W3697" s="50"/>
      <c r="X3697" s="50"/>
      <c r="Y3697" s="50"/>
      <c r="Z3697" s="50"/>
      <c r="AA3697" s="50"/>
      <c r="AB3697" s="50"/>
      <c r="AC3697" s="50"/>
      <c r="AD3697" s="50"/>
      <c r="AE3697" s="50"/>
      <c r="AF3697" s="50"/>
      <c r="AG3697" s="50"/>
      <c r="AH3697" s="50"/>
      <c r="AI3697" s="50"/>
      <c r="AJ3697" s="50"/>
      <c r="AK3697" s="50"/>
      <c r="AL3697" s="50"/>
      <c r="AM3697" s="50"/>
      <c r="AN3697" s="50"/>
      <c r="AO3697" s="50"/>
      <c r="AP3697" s="50"/>
      <c r="AQ3697" s="50"/>
      <c r="AR3697" s="50"/>
      <c r="AS3697" s="50"/>
      <c r="AT3697" s="50"/>
      <c r="AU3697" s="50"/>
      <c r="AV3697" s="50"/>
      <c r="AW3697" s="50"/>
      <c r="AX3697" s="50"/>
      <c r="AY3697" s="50"/>
      <c r="AZ3697" s="50"/>
      <c r="BA3697" s="50"/>
      <c r="BB3697" s="50"/>
      <c r="BC3697" s="50"/>
      <c r="BD3697" s="50"/>
      <c r="BE3697" s="50"/>
      <c r="BF3697" s="50"/>
      <c r="BG3697" s="50"/>
      <c r="BH3697" s="50"/>
      <c r="BI3697" s="50"/>
      <c r="BJ3697" s="50"/>
      <c r="BK3697" s="50"/>
      <c r="BL3697" s="50"/>
      <c r="BM3697" s="50"/>
      <c r="BN3697" s="50"/>
      <c r="BO3697" s="50"/>
      <c r="BP3697" s="50"/>
      <c r="BQ3697" s="50"/>
      <c r="BR3697" s="50"/>
      <c r="BS3697" s="50"/>
      <c r="BT3697" s="50"/>
      <c r="BU3697" s="50"/>
      <c r="BV3697" s="50"/>
      <c r="BW3697" s="50"/>
      <c r="BX3697" s="50"/>
      <c r="BY3697" s="50"/>
      <c r="BZ3697" s="50"/>
      <c r="CA3697" s="50"/>
      <c r="CB3697" s="50"/>
      <c r="CC3697" s="50"/>
      <c r="CD3697" s="50"/>
      <c r="CE3697" s="50"/>
      <c r="CF3697" s="50"/>
      <c r="CG3697" s="50"/>
      <c r="CH3697" s="50"/>
      <c r="CI3697" s="50"/>
      <c r="CJ3697" s="50"/>
      <c r="CK3697" s="50"/>
      <c r="CL3697" s="50"/>
      <c r="CM3697" s="50"/>
      <c r="CN3697" s="50"/>
      <c r="CO3697" s="50"/>
      <c r="CP3697" s="50"/>
      <c r="CQ3697" s="50"/>
      <c r="CR3697" s="50"/>
      <c r="CS3697" s="50"/>
      <c r="CT3697" s="50"/>
      <c r="CU3697" s="50"/>
      <c r="CV3697" s="50"/>
      <c r="CW3697" s="50"/>
      <c r="CX3697" s="50"/>
      <c r="CY3697" s="50"/>
      <c r="CZ3697" s="50"/>
      <c r="DA3697" s="50"/>
      <c r="DB3697" s="50"/>
      <c r="DC3697" s="50"/>
      <c r="DD3697" s="50"/>
      <c r="DE3697" s="50"/>
      <c r="DF3697" s="50"/>
      <c r="DG3697" s="50"/>
    </row>
    <row r="3698" spans="1:111" x14ac:dyDescent="0.2">
      <c r="A3698" s="625"/>
      <c r="B3698" s="625"/>
      <c r="C3698" s="625"/>
      <c r="D3698" s="78" t="s">
        <v>1462</v>
      </c>
      <c r="E3698" s="358">
        <v>400</v>
      </c>
      <c r="F3698" s="352">
        <f t="shared" si="114"/>
        <v>240</v>
      </c>
      <c r="G3698" s="352">
        <f t="shared" si="115"/>
        <v>200</v>
      </c>
      <c r="H3698" s="50"/>
      <c r="I3698" s="50"/>
      <c r="J3698" s="50"/>
      <c r="K3698" s="50"/>
      <c r="L3698" s="50"/>
      <c r="M3698" s="50"/>
      <c r="N3698" s="50"/>
      <c r="O3698" s="50"/>
      <c r="P3698" s="50"/>
      <c r="Q3698" s="50"/>
      <c r="R3698" s="50"/>
      <c r="S3698" s="50"/>
      <c r="T3698" s="50"/>
      <c r="U3698" s="50"/>
      <c r="V3698" s="50"/>
      <c r="W3698" s="50"/>
      <c r="X3698" s="50"/>
      <c r="Y3698" s="50"/>
      <c r="Z3698" s="50"/>
      <c r="AA3698" s="50"/>
      <c r="AB3698" s="50"/>
      <c r="AC3698" s="50"/>
      <c r="AD3698" s="50"/>
      <c r="AE3698" s="50"/>
      <c r="AF3698" s="50"/>
      <c r="AG3698" s="50"/>
      <c r="AH3698" s="50"/>
      <c r="AI3698" s="50"/>
      <c r="AJ3698" s="50"/>
      <c r="AK3698" s="50"/>
      <c r="AL3698" s="50"/>
      <c r="AM3698" s="50"/>
      <c r="AN3698" s="50"/>
      <c r="AO3698" s="50"/>
      <c r="AP3698" s="50"/>
      <c r="AQ3698" s="50"/>
      <c r="AR3698" s="50"/>
      <c r="AS3698" s="50"/>
      <c r="AT3698" s="50"/>
      <c r="AU3698" s="50"/>
      <c r="AV3698" s="50"/>
      <c r="AW3698" s="50"/>
      <c r="AX3698" s="50"/>
      <c r="AY3698" s="50"/>
      <c r="AZ3698" s="50"/>
      <c r="BA3698" s="50"/>
      <c r="BB3698" s="50"/>
      <c r="BC3698" s="50"/>
      <c r="BD3698" s="50"/>
      <c r="BE3698" s="50"/>
      <c r="BF3698" s="50"/>
      <c r="BG3698" s="50"/>
      <c r="BH3698" s="50"/>
      <c r="BI3698" s="50"/>
      <c r="BJ3698" s="50"/>
      <c r="BK3698" s="50"/>
      <c r="BL3698" s="50"/>
      <c r="BM3698" s="50"/>
      <c r="BN3698" s="50"/>
      <c r="BO3698" s="50"/>
      <c r="BP3698" s="50"/>
      <c r="BQ3698" s="50"/>
      <c r="BR3698" s="50"/>
      <c r="BS3698" s="50"/>
      <c r="BT3698" s="50"/>
      <c r="BU3698" s="50"/>
      <c r="BV3698" s="50"/>
      <c r="BW3698" s="50"/>
      <c r="BX3698" s="50"/>
      <c r="BY3698" s="50"/>
      <c r="BZ3698" s="50"/>
      <c r="CA3698" s="50"/>
      <c r="CB3698" s="50"/>
      <c r="CC3698" s="50"/>
      <c r="CD3698" s="50"/>
      <c r="CE3698" s="50"/>
      <c r="CF3698" s="50"/>
      <c r="CG3698" s="50"/>
      <c r="CH3698" s="50"/>
      <c r="CI3698" s="50"/>
      <c r="CJ3698" s="50"/>
      <c r="CK3698" s="50"/>
      <c r="CL3698" s="50"/>
      <c r="CM3698" s="50"/>
      <c r="CN3698" s="50"/>
      <c r="CO3698" s="50"/>
      <c r="CP3698" s="50"/>
      <c r="CQ3698" s="50"/>
      <c r="CR3698" s="50"/>
      <c r="CS3698" s="50"/>
      <c r="CT3698" s="50"/>
      <c r="CU3698" s="50"/>
      <c r="CV3698" s="50"/>
      <c r="CW3698" s="50"/>
      <c r="CX3698" s="50"/>
      <c r="CY3698" s="50"/>
      <c r="CZ3698" s="50"/>
      <c r="DA3698" s="50"/>
      <c r="DB3698" s="50"/>
      <c r="DC3698" s="50"/>
      <c r="DD3698" s="50"/>
      <c r="DE3698" s="50"/>
      <c r="DF3698" s="50"/>
      <c r="DG3698" s="50"/>
    </row>
    <row r="3699" spans="1:111" x14ac:dyDescent="0.2">
      <c r="A3699" s="625"/>
      <c r="B3699" s="625"/>
      <c r="C3699" s="625"/>
      <c r="D3699" s="78" t="s">
        <v>1463</v>
      </c>
      <c r="E3699" s="358">
        <v>400</v>
      </c>
      <c r="F3699" s="352">
        <f t="shared" si="114"/>
        <v>240</v>
      </c>
      <c r="G3699" s="352">
        <f t="shared" si="115"/>
        <v>200</v>
      </c>
      <c r="H3699" s="50"/>
      <c r="I3699" s="50"/>
      <c r="J3699" s="50"/>
      <c r="K3699" s="50"/>
      <c r="L3699" s="50"/>
      <c r="M3699" s="50"/>
      <c r="N3699" s="50"/>
      <c r="O3699" s="50"/>
      <c r="P3699" s="50"/>
      <c r="Q3699" s="50"/>
      <c r="R3699" s="50"/>
      <c r="S3699" s="50"/>
      <c r="T3699" s="50"/>
      <c r="U3699" s="50"/>
      <c r="V3699" s="50"/>
      <c r="W3699" s="50"/>
      <c r="X3699" s="50"/>
      <c r="Y3699" s="50"/>
      <c r="Z3699" s="50"/>
      <c r="AA3699" s="50"/>
      <c r="AB3699" s="50"/>
      <c r="AC3699" s="50"/>
      <c r="AD3699" s="50"/>
      <c r="AE3699" s="50"/>
      <c r="AF3699" s="50"/>
      <c r="AG3699" s="50"/>
      <c r="AH3699" s="50"/>
      <c r="AI3699" s="50"/>
      <c r="AJ3699" s="50"/>
      <c r="AK3699" s="50"/>
      <c r="AL3699" s="50"/>
      <c r="AM3699" s="50"/>
      <c r="AN3699" s="50"/>
      <c r="AO3699" s="50"/>
      <c r="AP3699" s="50"/>
      <c r="AQ3699" s="50"/>
      <c r="AR3699" s="50"/>
      <c r="AS3699" s="50"/>
      <c r="AT3699" s="50"/>
      <c r="AU3699" s="50"/>
      <c r="AV3699" s="50"/>
      <c r="AW3699" s="50"/>
      <c r="AX3699" s="50"/>
      <c r="AY3699" s="50"/>
      <c r="AZ3699" s="50"/>
      <c r="BA3699" s="50"/>
      <c r="BB3699" s="50"/>
      <c r="BC3699" s="50"/>
      <c r="BD3699" s="50"/>
      <c r="BE3699" s="50"/>
      <c r="BF3699" s="50"/>
      <c r="BG3699" s="50"/>
      <c r="BH3699" s="50"/>
      <c r="BI3699" s="50"/>
      <c r="BJ3699" s="50"/>
      <c r="BK3699" s="50"/>
      <c r="BL3699" s="50"/>
      <c r="BM3699" s="50"/>
      <c r="BN3699" s="50"/>
      <c r="BO3699" s="50"/>
      <c r="BP3699" s="50"/>
      <c r="BQ3699" s="50"/>
      <c r="BR3699" s="50"/>
      <c r="BS3699" s="50"/>
      <c r="BT3699" s="50"/>
      <c r="BU3699" s="50"/>
      <c r="BV3699" s="50"/>
      <c r="BW3699" s="50"/>
      <c r="BX3699" s="50"/>
      <c r="BY3699" s="50"/>
      <c r="BZ3699" s="50"/>
      <c r="CA3699" s="50"/>
      <c r="CB3699" s="50"/>
      <c r="CC3699" s="50"/>
      <c r="CD3699" s="50"/>
      <c r="CE3699" s="50"/>
      <c r="CF3699" s="50"/>
      <c r="CG3699" s="50"/>
      <c r="CH3699" s="50"/>
      <c r="CI3699" s="50"/>
      <c r="CJ3699" s="50"/>
      <c r="CK3699" s="50"/>
      <c r="CL3699" s="50"/>
      <c r="CM3699" s="50"/>
      <c r="CN3699" s="50"/>
      <c r="CO3699" s="50"/>
      <c r="CP3699" s="50"/>
      <c r="CQ3699" s="50"/>
      <c r="CR3699" s="50"/>
      <c r="CS3699" s="50"/>
      <c r="CT3699" s="50"/>
      <c r="CU3699" s="50"/>
      <c r="CV3699" s="50"/>
      <c r="CW3699" s="50"/>
      <c r="CX3699" s="50"/>
      <c r="CY3699" s="50"/>
      <c r="CZ3699" s="50"/>
      <c r="DA3699" s="50"/>
      <c r="DB3699" s="50"/>
      <c r="DC3699" s="50"/>
      <c r="DD3699" s="50"/>
      <c r="DE3699" s="50"/>
      <c r="DF3699" s="50"/>
      <c r="DG3699" s="50"/>
    </row>
    <row r="3700" spans="1:111" x14ac:dyDescent="0.2">
      <c r="A3700" s="625"/>
      <c r="B3700" s="625"/>
      <c r="C3700" s="625"/>
      <c r="D3700" s="78" t="s">
        <v>1464</v>
      </c>
      <c r="E3700" s="358">
        <v>1200</v>
      </c>
      <c r="F3700" s="352">
        <f t="shared" si="114"/>
        <v>720</v>
      </c>
      <c r="G3700" s="352">
        <f t="shared" si="115"/>
        <v>600</v>
      </c>
      <c r="H3700" s="50"/>
      <c r="I3700" s="50"/>
      <c r="J3700" s="50"/>
      <c r="K3700" s="50"/>
      <c r="L3700" s="50"/>
      <c r="M3700" s="50"/>
      <c r="N3700" s="50"/>
      <c r="O3700" s="50"/>
      <c r="P3700" s="50"/>
      <c r="Q3700" s="50"/>
      <c r="R3700" s="50"/>
      <c r="S3700" s="50"/>
      <c r="T3700" s="50"/>
      <c r="U3700" s="50"/>
      <c r="V3700" s="50"/>
      <c r="W3700" s="50"/>
      <c r="X3700" s="50"/>
      <c r="Y3700" s="50"/>
      <c r="Z3700" s="50"/>
      <c r="AA3700" s="50"/>
      <c r="AB3700" s="50"/>
      <c r="AC3700" s="50"/>
      <c r="AD3700" s="50"/>
      <c r="AE3700" s="50"/>
      <c r="AF3700" s="50"/>
      <c r="AG3700" s="50"/>
      <c r="AH3700" s="50"/>
      <c r="AI3700" s="50"/>
      <c r="AJ3700" s="50"/>
      <c r="AK3700" s="50"/>
      <c r="AL3700" s="50"/>
      <c r="AM3700" s="50"/>
      <c r="AN3700" s="50"/>
      <c r="AO3700" s="50"/>
      <c r="AP3700" s="50"/>
      <c r="AQ3700" s="50"/>
      <c r="AR3700" s="50"/>
      <c r="AS3700" s="50"/>
      <c r="AT3700" s="50"/>
      <c r="AU3700" s="50"/>
      <c r="AV3700" s="50"/>
      <c r="AW3700" s="50"/>
      <c r="AX3700" s="50"/>
      <c r="AY3700" s="50"/>
      <c r="AZ3700" s="50"/>
      <c r="BA3700" s="50"/>
      <c r="BB3700" s="50"/>
      <c r="BC3700" s="50"/>
      <c r="BD3700" s="50"/>
      <c r="BE3700" s="50"/>
      <c r="BF3700" s="50"/>
      <c r="BG3700" s="50"/>
      <c r="BH3700" s="50"/>
      <c r="BI3700" s="50"/>
      <c r="BJ3700" s="50"/>
      <c r="BK3700" s="50"/>
      <c r="BL3700" s="50"/>
      <c r="BM3700" s="50"/>
      <c r="BN3700" s="50"/>
      <c r="BO3700" s="50"/>
      <c r="BP3700" s="50"/>
      <c r="BQ3700" s="50"/>
      <c r="BR3700" s="50"/>
      <c r="BS3700" s="50"/>
      <c r="BT3700" s="50"/>
      <c r="BU3700" s="50"/>
      <c r="BV3700" s="50"/>
      <c r="BW3700" s="50"/>
      <c r="BX3700" s="50"/>
      <c r="BY3700" s="50"/>
      <c r="BZ3700" s="50"/>
      <c r="CA3700" s="50"/>
      <c r="CB3700" s="50"/>
      <c r="CC3700" s="50"/>
      <c r="CD3700" s="50"/>
      <c r="CE3700" s="50"/>
      <c r="CF3700" s="50"/>
      <c r="CG3700" s="50"/>
      <c r="CH3700" s="50"/>
      <c r="CI3700" s="50"/>
      <c r="CJ3700" s="50"/>
      <c r="CK3700" s="50"/>
      <c r="CL3700" s="50"/>
      <c r="CM3700" s="50"/>
      <c r="CN3700" s="50"/>
      <c r="CO3700" s="50"/>
      <c r="CP3700" s="50"/>
      <c r="CQ3700" s="50"/>
      <c r="CR3700" s="50"/>
      <c r="CS3700" s="50"/>
      <c r="CT3700" s="50"/>
      <c r="CU3700" s="50"/>
      <c r="CV3700" s="50"/>
      <c r="CW3700" s="50"/>
      <c r="CX3700" s="50"/>
      <c r="CY3700" s="50"/>
      <c r="CZ3700" s="50"/>
      <c r="DA3700" s="50"/>
      <c r="DB3700" s="50"/>
      <c r="DC3700" s="50"/>
      <c r="DD3700" s="50"/>
      <c r="DE3700" s="50"/>
      <c r="DF3700" s="50"/>
      <c r="DG3700" s="50"/>
    </row>
    <row r="3701" spans="1:111" x14ac:dyDescent="0.2">
      <c r="A3701" s="625"/>
      <c r="B3701" s="625"/>
      <c r="C3701" s="625"/>
      <c r="D3701" s="78" t="s">
        <v>1465</v>
      </c>
      <c r="E3701" s="358">
        <v>400</v>
      </c>
      <c r="F3701" s="352">
        <f t="shared" si="114"/>
        <v>240</v>
      </c>
      <c r="G3701" s="352">
        <f t="shared" si="115"/>
        <v>200</v>
      </c>
      <c r="H3701" s="50"/>
      <c r="I3701" s="50"/>
      <c r="J3701" s="50"/>
      <c r="K3701" s="50"/>
      <c r="L3701" s="50"/>
      <c r="M3701" s="50"/>
      <c r="N3701" s="50"/>
      <c r="O3701" s="50"/>
      <c r="P3701" s="50"/>
      <c r="Q3701" s="50"/>
      <c r="R3701" s="50"/>
      <c r="S3701" s="50"/>
      <c r="T3701" s="50"/>
      <c r="U3701" s="50"/>
      <c r="V3701" s="50"/>
      <c r="W3701" s="50"/>
      <c r="X3701" s="50"/>
      <c r="Y3701" s="50"/>
      <c r="Z3701" s="50"/>
      <c r="AA3701" s="50"/>
      <c r="AB3701" s="50"/>
      <c r="AC3701" s="50"/>
      <c r="AD3701" s="50"/>
      <c r="AE3701" s="50"/>
      <c r="AF3701" s="50"/>
      <c r="AG3701" s="50"/>
      <c r="AH3701" s="50"/>
      <c r="AI3701" s="50"/>
      <c r="AJ3701" s="50"/>
      <c r="AK3701" s="50"/>
      <c r="AL3701" s="50"/>
      <c r="AM3701" s="50"/>
      <c r="AN3701" s="50"/>
      <c r="AO3701" s="50"/>
      <c r="AP3701" s="50"/>
      <c r="AQ3701" s="50"/>
      <c r="AR3701" s="50"/>
      <c r="AS3701" s="50"/>
      <c r="AT3701" s="50"/>
      <c r="AU3701" s="50"/>
      <c r="AV3701" s="50"/>
      <c r="AW3701" s="50"/>
      <c r="AX3701" s="50"/>
      <c r="AY3701" s="50"/>
      <c r="AZ3701" s="50"/>
      <c r="BA3701" s="50"/>
      <c r="BB3701" s="50"/>
      <c r="BC3701" s="50"/>
      <c r="BD3701" s="50"/>
      <c r="BE3701" s="50"/>
      <c r="BF3701" s="50"/>
      <c r="BG3701" s="50"/>
      <c r="BH3701" s="50"/>
      <c r="BI3701" s="50"/>
      <c r="BJ3701" s="50"/>
      <c r="BK3701" s="50"/>
      <c r="BL3701" s="50"/>
      <c r="BM3701" s="50"/>
      <c r="BN3701" s="50"/>
      <c r="BO3701" s="50"/>
      <c r="BP3701" s="50"/>
      <c r="BQ3701" s="50"/>
      <c r="BR3701" s="50"/>
      <c r="BS3701" s="50"/>
      <c r="BT3701" s="50"/>
      <c r="BU3701" s="50"/>
      <c r="BV3701" s="50"/>
      <c r="BW3701" s="50"/>
      <c r="BX3701" s="50"/>
      <c r="BY3701" s="50"/>
      <c r="BZ3701" s="50"/>
      <c r="CA3701" s="50"/>
      <c r="CB3701" s="50"/>
      <c r="CC3701" s="50"/>
      <c r="CD3701" s="50"/>
      <c r="CE3701" s="50"/>
      <c r="CF3701" s="50"/>
      <c r="CG3701" s="50"/>
      <c r="CH3701" s="50"/>
      <c r="CI3701" s="50"/>
      <c r="CJ3701" s="50"/>
      <c r="CK3701" s="50"/>
      <c r="CL3701" s="50"/>
      <c r="CM3701" s="50"/>
      <c r="CN3701" s="50"/>
      <c r="CO3701" s="50"/>
      <c r="CP3701" s="50"/>
      <c r="CQ3701" s="50"/>
      <c r="CR3701" s="50"/>
      <c r="CS3701" s="50"/>
      <c r="CT3701" s="50"/>
      <c r="CU3701" s="50"/>
      <c r="CV3701" s="50"/>
      <c r="CW3701" s="50"/>
      <c r="CX3701" s="50"/>
      <c r="CY3701" s="50"/>
      <c r="CZ3701" s="50"/>
      <c r="DA3701" s="50"/>
      <c r="DB3701" s="50"/>
      <c r="DC3701" s="50"/>
      <c r="DD3701" s="50"/>
      <c r="DE3701" s="50"/>
      <c r="DF3701" s="50"/>
      <c r="DG3701" s="50"/>
    </row>
    <row r="3702" spans="1:111" x14ac:dyDescent="0.2">
      <c r="A3702" s="625"/>
      <c r="B3702" s="625"/>
      <c r="C3702" s="625"/>
      <c r="D3702" s="78" t="s">
        <v>1466</v>
      </c>
      <c r="E3702" s="358">
        <v>300</v>
      </c>
      <c r="F3702" s="352">
        <f t="shared" si="114"/>
        <v>180</v>
      </c>
      <c r="G3702" s="352">
        <f t="shared" si="115"/>
        <v>150</v>
      </c>
      <c r="H3702" s="50"/>
      <c r="I3702" s="50"/>
      <c r="J3702" s="50"/>
      <c r="K3702" s="50"/>
      <c r="L3702" s="50"/>
      <c r="M3702" s="50"/>
      <c r="N3702" s="50"/>
      <c r="O3702" s="50"/>
      <c r="P3702" s="50"/>
      <c r="Q3702" s="50"/>
      <c r="R3702" s="50"/>
      <c r="S3702" s="50"/>
      <c r="T3702" s="50"/>
      <c r="U3702" s="50"/>
      <c r="V3702" s="50"/>
      <c r="W3702" s="50"/>
      <c r="X3702" s="50"/>
      <c r="Y3702" s="50"/>
      <c r="Z3702" s="50"/>
      <c r="AA3702" s="50"/>
      <c r="AB3702" s="50"/>
      <c r="AC3702" s="50"/>
      <c r="AD3702" s="50"/>
      <c r="AE3702" s="50"/>
      <c r="AF3702" s="50"/>
      <c r="AG3702" s="50"/>
      <c r="AH3702" s="50"/>
      <c r="AI3702" s="50"/>
      <c r="AJ3702" s="50"/>
      <c r="AK3702" s="50"/>
      <c r="AL3702" s="50"/>
      <c r="AM3702" s="50"/>
      <c r="AN3702" s="50"/>
      <c r="AO3702" s="50"/>
      <c r="AP3702" s="50"/>
      <c r="AQ3702" s="50"/>
      <c r="AR3702" s="50"/>
      <c r="AS3702" s="50"/>
      <c r="AT3702" s="50"/>
      <c r="AU3702" s="50"/>
      <c r="AV3702" s="50"/>
      <c r="AW3702" s="50"/>
      <c r="AX3702" s="50"/>
      <c r="AY3702" s="50"/>
      <c r="AZ3702" s="50"/>
      <c r="BA3702" s="50"/>
      <c r="BB3702" s="50"/>
      <c r="BC3702" s="50"/>
      <c r="BD3702" s="50"/>
      <c r="BE3702" s="50"/>
      <c r="BF3702" s="50"/>
      <c r="BG3702" s="50"/>
      <c r="BH3702" s="50"/>
      <c r="BI3702" s="50"/>
      <c r="BJ3702" s="50"/>
      <c r="BK3702" s="50"/>
      <c r="BL3702" s="50"/>
      <c r="BM3702" s="50"/>
      <c r="BN3702" s="50"/>
      <c r="BO3702" s="50"/>
      <c r="BP3702" s="50"/>
      <c r="BQ3702" s="50"/>
      <c r="BR3702" s="50"/>
      <c r="BS3702" s="50"/>
      <c r="BT3702" s="50"/>
      <c r="BU3702" s="50"/>
      <c r="BV3702" s="50"/>
      <c r="BW3702" s="50"/>
      <c r="BX3702" s="50"/>
      <c r="BY3702" s="50"/>
      <c r="BZ3702" s="50"/>
      <c r="CA3702" s="50"/>
      <c r="CB3702" s="50"/>
      <c r="CC3702" s="50"/>
      <c r="CD3702" s="50"/>
      <c r="CE3702" s="50"/>
      <c r="CF3702" s="50"/>
      <c r="CG3702" s="50"/>
      <c r="CH3702" s="50"/>
      <c r="CI3702" s="50"/>
      <c r="CJ3702" s="50"/>
      <c r="CK3702" s="50"/>
      <c r="CL3702" s="50"/>
      <c r="CM3702" s="50"/>
      <c r="CN3702" s="50"/>
      <c r="CO3702" s="50"/>
      <c r="CP3702" s="50"/>
      <c r="CQ3702" s="50"/>
      <c r="CR3702" s="50"/>
      <c r="CS3702" s="50"/>
      <c r="CT3702" s="50"/>
      <c r="CU3702" s="50"/>
      <c r="CV3702" s="50"/>
      <c r="CW3702" s="50"/>
      <c r="CX3702" s="50"/>
      <c r="CY3702" s="50"/>
      <c r="CZ3702" s="50"/>
      <c r="DA3702" s="50"/>
      <c r="DB3702" s="50"/>
      <c r="DC3702" s="50"/>
      <c r="DD3702" s="50"/>
      <c r="DE3702" s="50"/>
      <c r="DF3702" s="50"/>
      <c r="DG3702" s="50"/>
    </row>
    <row r="3703" spans="1:111" ht="25.5" x14ac:dyDescent="0.2">
      <c r="A3703" s="625"/>
      <c r="B3703" s="625"/>
      <c r="C3703" s="625"/>
      <c r="D3703" s="78" t="s">
        <v>1467</v>
      </c>
      <c r="E3703" s="358">
        <v>400</v>
      </c>
      <c r="F3703" s="352">
        <f t="shared" si="114"/>
        <v>240</v>
      </c>
      <c r="G3703" s="352">
        <f t="shared" si="115"/>
        <v>200</v>
      </c>
      <c r="H3703" s="50"/>
      <c r="I3703" s="50"/>
      <c r="J3703" s="50"/>
      <c r="K3703" s="50"/>
      <c r="L3703" s="50"/>
      <c r="M3703" s="50"/>
      <c r="N3703" s="50"/>
      <c r="O3703" s="50"/>
      <c r="P3703" s="50"/>
      <c r="Q3703" s="50"/>
      <c r="R3703" s="50"/>
      <c r="S3703" s="50"/>
      <c r="T3703" s="50"/>
      <c r="U3703" s="50"/>
      <c r="V3703" s="50"/>
      <c r="W3703" s="50"/>
      <c r="X3703" s="50"/>
      <c r="Y3703" s="50"/>
      <c r="Z3703" s="50"/>
      <c r="AA3703" s="50"/>
      <c r="AB3703" s="50"/>
      <c r="AC3703" s="50"/>
      <c r="AD3703" s="50"/>
      <c r="AE3703" s="50"/>
      <c r="AF3703" s="50"/>
      <c r="AG3703" s="50"/>
      <c r="AH3703" s="50"/>
      <c r="AI3703" s="50"/>
      <c r="AJ3703" s="50"/>
      <c r="AK3703" s="50"/>
      <c r="AL3703" s="50"/>
      <c r="AM3703" s="50"/>
      <c r="AN3703" s="50"/>
      <c r="AO3703" s="50"/>
      <c r="AP3703" s="50"/>
      <c r="AQ3703" s="50"/>
      <c r="AR3703" s="50"/>
      <c r="AS3703" s="50"/>
      <c r="AT3703" s="50"/>
      <c r="AU3703" s="50"/>
      <c r="AV3703" s="50"/>
      <c r="AW3703" s="50"/>
      <c r="AX3703" s="50"/>
      <c r="AY3703" s="50"/>
      <c r="AZ3703" s="50"/>
      <c r="BA3703" s="50"/>
      <c r="BB3703" s="50"/>
      <c r="BC3703" s="50"/>
      <c r="BD3703" s="50"/>
      <c r="BE3703" s="50"/>
      <c r="BF3703" s="50"/>
      <c r="BG3703" s="50"/>
      <c r="BH3703" s="50"/>
      <c r="BI3703" s="50"/>
      <c r="BJ3703" s="50"/>
      <c r="BK3703" s="50"/>
      <c r="BL3703" s="50"/>
      <c r="BM3703" s="50"/>
      <c r="BN3703" s="50"/>
      <c r="BO3703" s="50"/>
      <c r="BP3703" s="50"/>
      <c r="BQ3703" s="50"/>
      <c r="BR3703" s="50"/>
      <c r="BS3703" s="50"/>
      <c r="BT3703" s="50"/>
      <c r="BU3703" s="50"/>
      <c r="BV3703" s="50"/>
      <c r="BW3703" s="50"/>
      <c r="BX3703" s="50"/>
      <c r="BY3703" s="50"/>
      <c r="BZ3703" s="50"/>
      <c r="CA3703" s="50"/>
      <c r="CB3703" s="50"/>
      <c r="CC3703" s="50"/>
      <c r="CD3703" s="50"/>
      <c r="CE3703" s="50"/>
      <c r="CF3703" s="50"/>
      <c r="CG3703" s="50"/>
      <c r="CH3703" s="50"/>
      <c r="CI3703" s="50"/>
      <c r="CJ3703" s="50"/>
      <c r="CK3703" s="50"/>
      <c r="CL3703" s="50"/>
      <c r="CM3703" s="50"/>
      <c r="CN3703" s="50"/>
      <c r="CO3703" s="50"/>
      <c r="CP3703" s="50"/>
      <c r="CQ3703" s="50"/>
      <c r="CR3703" s="50"/>
      <c r="CS3703" s="50"/>
      <c r="CT3703" s="50"/>
      <c r="CU3703" s="50"/>
      <c r="CV3703" s="50"/>
      <c r="CW3703" s="50"/>
      <c r="CX3703" s="50"/>
      <c r="CY3703" s="50"/>
      <c r="CZ3703" s="50"/>
      <c r="DA3703" s="50"/>
      <c r="DB3703" s="50"/>
      <c r="DC3703" s="50"/>
      <c r="DD3703" s="50"/>
      <c r="DE3703" s="50"/>
      <c r="DF3703" s="50"/>
      <c r="DG3703" s="50"/>
    </row>
    <row r="3704" spans="1:111" x14ac:dyDescent="0.2">
      <c r="A3704" s="625"/>
      <c r="B3704" s="625"/>
      <c r="C3704" s="625"/>
      <c r="D3704" s="78" t="s">
        <v>1468</v>
      </c>
      <c r="E3704" s="358">
        <v>400</v>
      </c>
      <c r="F3704" s="352">
        <f t="shared" si="114"/>
        <v>240</v>
      </c>
      <c r="G3704" s="352">
        <f t="shared" si="115"/>
        <v>200</v>
      </c>
      <c r="H3704" s="50"/>
      <c r="I3704" s="50"/>
      <c r="J3704" s="50"/>
      <c r="K3704" s="50"/>
      <c r="L3704" s="50"/>
      <c r="M3704" s="50"/>
      <c r="N3704" s="50"/>
      <c r="O3704" s="50"/>
      <c r="P3704" s="50"/>
      <c r="Q3704" s="50"/>
      <c r="R3704" s="50"/>
      <c r="S3704" s="50"/>
      <c r="T3704" s="50"/>
      <c r="U3704" s="50"/>
      <c r="V3704" s="50"/>
      <c r="W3704" s="50"/>
      <c r="X3704" s="50"/>
      <c r="Y3704" s="50"/>
      <c r="Z3704" s="50"/>
      <c r="AA3704" s="50"/>
      <c r="AB3704" s="50"/>
      <c r="AC3704" s="50"/>
      <c r="AD3704" s="50"/>
      <c r="AE3704" s="50"/>
      <c r="AF3704" s="50"/>
      <c r="AG3704" s="50"/>
      <c r="AH3704" s="50"/>
      <c r="AI3704" s="50"/>
      <c r="AJ3704" s="50"/>
      <c r="AK3704" s="50"/>
      <c r="AL3704" s="50"/>
      <c r="AM3704" s="50"/>
      <c r="AN3704" s="50"/>
      <c r="AO3704" s="50"/>
      <c r="AP3704" s="50"/>
      <c r="AQ3704" s="50"/>
      <c r="AR3704" s="50"/>
      <c r="AS3704" s="50"/>
      <c r="AT3704" s="50"/>
      <c r="AU3704" s="50"/>
      <c r="AV3704" s="50"/>
      <c r="AW3704" s="50"/>
      <c r="AX3704" s="50"/>
      <c r="AY3704" s="50"/>
      <c r="AZ3704" s="50"/>
      <c r="BA3704" s="50"/>
      <c r="BB3704" s="50"/>
      <c r="BC3704" s="50"/>
      <c r="BD3704" s="50"/>
      <c r="BE3704" s="50"/>
      <c r="BF3704" s="50"/>
      <c r="BG3704" s="50"/>
      <c r="BH3704" s="50"/>
      <c r="BI3704" s="50"/>
      <c r="BJ3704" s="50"/>
      <c r="BK3704" s="50"/>
      <c r="BL3704" s="50"/>
      <c r="BM3704" s="50"/>
      <c r="BN3704" s="50"/>
      <c r="BO3704" s="50"/>
      <c r="BP3704" s="50"/>
      <c r="BQ3704" s="50"/>
      <c r="BR3704" s="50"/>
      <c r="BS3704" s="50"/>
      <c r="BT3704" s="50"/>
      <c r="BU3704" s="50"/>
      <c r="BV3704" s="50"/>
      <c r="BW3704" s="50"/>
      <c r="BX3704" s="50"/>
      <c r="BY3704" s="50"/>
      <c r="BZ3704" s="50"/>
      <c r="CA3704" s="50"/>
      <c r="CB3704" s="50"/>
      <c r="CC3704" s="50"/>
      <c r="CD3704" s="50"/>
      <c r="CE3704" s="50"/>
      <c r="CF3704" s="50"/>
      <c r="CG3704" s="50"/>
      <c r="CH3704" s="50"/>
      <c r="CI3704" s="50"/>
      <c r="CJ3704" s="50"/>
      <c r="CK3704" s="50"/>
      <c r="CL3704" s="50"/>
      <c r="CM3704" s="50"/>
      <c r="CN3704" s="50"/>
      <c r="CO3704" s="50"/>
      <c r="CP3704" s="50"/>
      <c r="CQ3704" s="50"/>
      <c r="CR3704" s="50"/>
      <c r="CS3704" s="50"/>
      <c r="CT3704" s="50"/>
      <c r="CU3704" s="50"/>
      <c r="CV3704" s="50"/>
      <c r="CW3704" s="50"/>
      <c r="CX3704" s="50"/>
      <c r="CY3704" s="50"/>
      <c r="CZ3704" s="50"/>
      <c r="DA3704" s="50"/>
      <c r="DB3704" s="50"/>
      <c r="DC3704" s="50"/>
      <c r="DD3704" s="50"/>
      <c r="DE3704" s="50"/>
      <c r="DF3704" s="50"/>
      <c r="DG3704" s="50"/>
    </row>
    <row r="3705" spans="1:111" ht="13.5" x14ac:dyDescent="0.2">
      <c r="A3705" s="626"/>
      <c r="B3705" s="626"/>
      <c r="C3705" s="626"/>
      <c r="D3705" s="170" t="s">
        <v>8433</v>
      </c>
      <c r="E3705" s="358"/>
      <c r="F3705" s="352">
        <f t="shared" si="114"/>
        <v>0</v>
      </c>
      <c r="G3705" s="352">
        <f t="shared" si="115"/>
        <v>0</v>
      </c>
      <c r="H3705" s="50"/>
      <c r="I3705" s="50"/>
      <c r="J3705" s="50"/>
      <c r="K3705" s="50"/>
      <c r="L3705" s="50"/>
      <c r="M3705" s="50"/>
      <c r="N3705" s="50"/>
      <c r="O3705" s="50"/>
      <c r="P3705" s="50"/>
      <c r="Q3705" s="50"/>
      <c r="R3705" s="50"/>
      <c r="S3705" s="50"/>
      <c r="T3705" s="50"/>
      <c r="U3705" s="50"/>
      <c r="V3705" s="50"/>
      <c r="W3705" s="50"/>
      <c r="X3705" s="50"/>
      <c r="Y3705" s="50"/>
      <c r="Z3705" s="50"/>
      <c r="AA3705" s="50"/>
      <c r="AB3705" s="50"/>
      <c r="AC3705" s="50"/>
      <c r="AD3705" s="50"/>
      <c r="AE3705" s="50"/>
      <c r="AF3705" s="50"/>
      <c r="AG3705" s="50"/>
      <c r="AH3705" s="50"/>
      <c r="AI3705" s="50"/>
      <c r="AJ3705" s="50"/>
      <c r="AK3705" s="50"/>
      <c r="AL3705" s="50"/>
      <c r="AM3705" s="50"/>
      <c r="AN3705" s="50"/>
      <c r="AO3705" s="50"/>
      <c r="AP3705" s="50"/>
      <c r="AQ3705" s="50"/>
      <c r="AR3705" s="50"/>
      <c r="AS3705" s="50"/>
      <c r="AT3705" s="50"/>
      <c r="AU3705" s="50"/>
      <c r="AV3705" s="50"/>
      <c r="AW3705" s="50"/>
      <c r="AX3705" s="50"/>
      <c r="AY3705" s="50"/>
      <c r="AZ3705" s="50"/>
      <c r="BA3705" s="50"/>
      <c r="BB3705" s="50"/>
      <c r="BC3705" s="50"/>
      <c r="BD3705" s="50"/>
      <c r="BE3705" s="50"/>
      <c r="BF3705" s="50"/>
      <c r="BG3705" s="50"/>
      <c r="BH3705" s="50"/>
      <c r="BI3705" s="50"/>
      <c r="BJ3705" s="50"/>
      <c r="BK3705" s="50"/>
      <c r="BL3705" s="50"/>
      <c r="BM3705" s="50"/>
      <c r="BN3705" s="50"/>
      <c r="BO3705" s="50"/>
      <c r="BP3705" s="50"/>
      <c r="BQ3705" s="50"/>
      <c r="BR3705" s="50"/>
      <c r="BS3705" s="50"/>
      <c r="BT3705" s="50"/>
      <c r="BU3705" s="50"/>
      <c r="BV3705" s="50"/>
      <c r="BW3705" s="50"/>
      <c r="BX3705" s="50"/>
      <c r="BY3705" s="50"/>
      <c r="BZ3705" s="50"/>
      <c r="CA3705" s="50"/>
      <c r="CB3705" s="50"/>
      <c r="CC3705" s="50"/>
      <c r="CD3705" s="50"/>
      <c r="CE3705" s="50"/>
      <c r="CF3705" s="50"/>
      <c r="CG3705" s="50"/>
      <c r="CH3705" s="50"/>
      <c r="CI3705" s="50"/>
      <c r="CJ3705" s="50"/>
      <c r="CK3705" s="50"/>
      <c r="CL3705" s="50"/>
      <c r="CM3705" s="50"/>
      <c r="CN3705" s="50"/>
      <c r="CO3705" s="50"/>
      <c r="CP3705" s="50"/>
      <c r="CQ3705" s="50"/>
      <c r="CR3705" s="50"/>
      <c r="CS3705" s="50"/>
      <c r="CT3705" s="50"/>
      <c r="CU3705" s="50"/>
      <c r="CV3705" s="50"/>
      <c r="CW3705" s="50"/>
      <c r="CX3705" s="50"/>
      <c r="CY3705" s="50"/>
      <c r="CZ3705" s="50"/>
      <c r="DA3705" s="50"/>
      <c r="DB3705" s="50"/>
      <c r="DC3705" s="50"/>
      <c r="DD3705" s="50"/>
      <c r="DE3705" s="50"/>
      <c r="DF3705" s="50"/>
      <c r="DG3705" s="50"/>
    </row>
    <row r="3706" spans="1:111" x14ac:dyDescent="0.2">
      <c r="A3706" s="205" t="s">
        <v>85</v>
      </c>
      <c r="B3706" s="205" t="s">
        <v>85</v>
      </c>
      <c r="C3706" s="205"/>
      <c r="D3706" s="75" t="s">
        <v>1469</v>
      </c>
      <c r="E3706" s="358">
        <v>0</v>
      </c>
      <c r="F3706" s="352">
        <f t="shared" si="114"/>
        <v>0</v>
      </c>
      <c r="G3706" s="352">
        <f t="shared" si="115"/>
        <v>0</v>
      </c>
      <c r="H3706" s="50"/>
      <c r="I3706" s="50"/>
      <c r="J3706" s="50"/>
      <c r="K3706" s="50"/>
      <c r="L3706" s="50"/>
      <c r="M3706" s="50"/>
      <c r="N3706" s="50"/>
      <c r="O3706" s="50"/>
      <c r="P3706" s="50"/>
      <c r="Q3706" s="50"/>
      <c r="R3706" s="50"/>
      <c r="S3706" s="50"/>
      <c r="T3706" s="50"/>
      <c r="U3706" s="50"/>
      <c r="V3706" s="50"/>
      <c r="W3706" s="50"/>
      <c r="X3706" s="50"/>
      <c r="Y3706" s="50"/>
      <c r="Z3706" s="50"/>
      <c r="AA3706" s="50"/>
      <c r="AB3706" s="50"/>
      <c r="AC3706" s="50"/>
      <c r="AD3706" s="50"/>
      <c r="AE3706" s="50"/>
      <c r="AF3706" s="50"/>
      <c r="AG3706" s="50"/>
      <c r="AH3706" s="50"/>
      <c r="AI3706" s="50"/>
      <c r="AJ3706" s="50"/>
      <c r="AK3706" s="50"/>
      <c r="AL3706" s="50"/>
      <c r="AM3706" s="50"/>
      <c r="AN3706" s="50"/>
      <c r="AO3706" s="50"/>
      <c r="AP3706" s="50"/>
      <c r="AQ3706" s="50"/>
      <c r="AR3706" s="50"/>
      <c r="AS3706" s="50"/>
      <c r="AT3706" s="50"/>
      <c r="AU3706" s="50"/>
      <c r="AV3706" s="50"/>
      <c r="AW3706" s="50"/>
      <c r="AX3706" s="50"/>
      <c r="AY3706" s="50"/>
      <c r="AZ3706" s="50"/>
      <c r="BA3706" s="50"/>
      <c r="BB3706" s="50"/>
      <c r="BC3706" s="50"/>
      <c r="BD3706" s="50"/>
      <c r="BE3706" s="50"/>
      <c r="BF3706" s="50"/>
      <c r="BG3706" s="50"/>
      <c r="BH3706" s="50"/>
      <c r="BI3706" s="50"/>
      <c r="BJ3706" s="50"/>
      <c r="BK3706" s="50"/>
      <c r="BL3706" s="50"/>
      <c r="BM3706" s="50"/>
      <c r="BN3706" s="50"/>
      <c r="BO3706" s="50"/>
      <c r="BP3706" s="50"/>
      <c r="BQ3706" s="50"/>
      <c r="BR3706" s="50"/>
      <c r="BS3706" s="50"/>
      <c r="BT3706" s="50"/>
      <c r="BU3706" s="50"/>
      <c r="BV3706" s="50"/>
      <c r="BW3706" s="50"/>
      <c r="BX3706" s="50"/>
      <c r="BY3706" s="50"/>
      <c r="BZ3706" s="50"/>
      <c r="CA3706" s="50"/>
      <c r="CB3706" s="50"/>
      <c r="CC3706" s="50"/>
      <c r="CD3706" s="50"/>
      <c r="CE3706" s="50"/>
      <c r="CF3706" s="50"/>
      <c r="CG3706" s="50"/>
      <c r="CH3706" s="50"/>
      <c r="CI3706" s="50"/>
      <c r="CJ3706" s="50"/>
      <c r="CK3706" s="50"/>
      <c r="CL3706" s="50"/>
      <c r="CM3706" s="50"/>
      <c r="CN3706" s="50"/>
      <c r="CO3706" s="50"/>
      <c r="CP3706" s="50"/>
      <c r="CQ3706" s="50"/>
      <c r="CR3706" s="50"/>
      <c r="CS3706" s="50"/>
      <c r="CT3706" s="50"/>
      <c r="CU3706" s="50"/>
      <c r="CV3706" s="50"/>
      <c r="CW3706" s="50"/>
      <c r="CX3706" s="50"/>
      <c r="CY3706" s="50"/>
      <c r="CZ3706" s="50"/>
      <c r="DA3706" s="50"/>
      <c r="DB3706" s="50"/>
      <c r="DC3706" s="50"/>
      <c r="DD3706" s="50"/>
      <c r="DE3706" s="50"/>
      <c r="DF3706" s="50"/>
      <c r="DG3706" s="50"/>
    </row>
    <row r="3707" spans="1:111" ht="13.5" x14ac:dyDescent="0.2">
      <c r="A3707" s="570"/>
      <c r="B3707" s="570" t="s">
        <v>1470</v>
      </c>
      <c r="C3707" s="570"/>
      <c r="D3707" s="170" t="s">
        <v>8437</v>
      </c>
      <c r="E3707" s="358"/>
      <c r="F3707" s="352">
        <f t="shared" si="114"/>
        <v>0</v>
      </c>
      <c r="G3707" s="352">
        <f t="shared" si="115"/>
        <v>0</v>
      </c>
      <c r="H3707" s="50"/>
      <c r="I3707" s="50"/>
      <c r="J3707" s="50"/>
      <c r="K3707" s="50"/>
      <c r="L3707" s="50"/>
      <c r="M3707" s="50"/>
      <c r="N3707" s="50"/>
      <c r="O3707" s="50"/>
      <c r="P3707" s="50"/>
      <c r="Q3707" s="50"/>
      <c r="R3707" s="50"/>
      <c r="S3707" s="50"/>
      <c r="T3707" s="50"/>
      <c r="U3707" s="50"/>
      <c r="V3707" s="50"/>
      <c r="W3707" s="50"/>
      <c r="X3707" s="50"/>
      <c r="Y3707" s="50"/>
      <c r="Z3707" s="50"/>
      <c r="AA3707" s="50"/>
      <c r="AB3707" s="50"/>
      <c r="AC3707" s="50"/>
      <c r="AD3707" s="50"/>
      <c r="AE3707" s="50"/>
      <c r="AF3707" s="50"/>
      <c r="AG3707" s="50"/>
      <c r="AH3707" s="50"/>
      <c r="AI3707" s="50"/>
      <c r="AJ3707" s="50"/>
      <c r="AK3707" s="50"/>
      <c r="AL3707" s="50"/>
      <c r="AM3707" s="50"/>
      <c r="AN3707" s="50"/>
      <c r="AO3707" s="50"/>
      <c r="AP3707" s="50"/>
      <c r="AQ3707" s="50"/>
      <c r="AR3707" s="50"/>
      <c r="AS3707" s="50"/>
      <c r="AT3707" s="50"/>
      <c r="AU3707" s="50"/>
      <c r="AV3707" s="50"/>
      <c r="AW3707" s="50"/>
      <c r="AX3707" s="50"/>
      <c r="AY3707" s="50"/>
      <c r="AZ3707" s="50"/>
      <c r="BA3707" s="50"/>
      <c r="BB3707" s="50"/>
      <c r="BC3707" s="50"/>
      <c r="BD3707" s="50"/>
      <c r="BE3707" s="50"/>
      <c r="BF3707" s="50"/>
      <c r="BG3707" s="50"/>
      <c r="BH3707" s="50"/>
      <c r="BI3707" s="50"/>
      <c r="BJ3707" s="50"/>
      <c r="BK3707" s="50"/>
      <c r="BL3707" s="50"/>
      <c r="BM3707" s="50"/>
      <c r="BN3707" s="50"/>
      <c r="BO3707" s="50"/>
      <c r="BP3707" s="50"/>
      <c r="BQ3707" s="50"/>
      <c r="BR3707" s="50"/>
      <c r="BS3707" s="50"/>
      <c r="BT3707" s="50"/>
      <c r="BU3707" s="50"/>
      <c r="BV3707" s="50"/>
      <c r="BW3707" s="50"/>
      <c r="BX3707" s="50"/>
      <c r="BY3707" s="50"/>
      <c r="BZ3707" s="50"/>
      <c r="CA3707" s="50"/>
      <c r="CB3707" s="50"/>
      <c r="CC3707" s="50"/>
      <c r="CD3707" s="50"/>
      <c r="CE3707" s="50"/>
      <c r="CF3707" s="50"/>
      <c r="CG3707" s="50"/>
      <c r="CH3707" s="50"/>
      <c r="CI3707" s="50"/>
      <c r="CJ3707" s="50"/>
      <c r="CK3707" s="50"/>
      <c r="CL3707" s="50"/>
      <c r="CM3707" s="50"/>
      <c r="CN3707" s="50"/>
      <c r="CO3707" s="50"/>
      <c r="CP3707" s="50"/>
      <c r="CQ3707" s="50"/>
      <c r="CR3707" s="50"/>
      <c r="CS3707" s="50"/>
      <c r="CT3707" s="50"/>
      <c r="CU3707" s="50"/>
      <c r="CV3707" s="50"/>
      <c r="CW3707" s="50"/>
      <c r="CX3707" s="50"/>
      <c r="CY3707" s="50"/>
      <c r="CZ3707" s="50"/>
      <c r="DA3707" s="50"/>
      <c r="DB3707" s="50"/>
      <c r="DC3707" s="50"/>
      <c r="DD3707" s="50"/>
      <c r="DE3707" s="50"/>
      <c r="DF3707" s="50"/>
      <c r="DG3707" s="50"/>
    </row>
    <row r="3708" spans="1:111" ht="26.25" x14ac:dyDescent="0.2">
      <c r="A3708" s="571"/>
      <c r="B3708" s="571"/>
      <c r="C3708" s="571"/>
      <c r="D3708" s="78" t="s">
        <v>8882</v>
      </c>
      <c r="E3708" s="358"/>
      <c r="F3708" s="352">
        <f t="shared" si="114"/>
        <v>0</v>
      </c>
      <c r="G3708" s="352">
        <f t="shared" si="115"/>
        <v>0</v>
      </c>
      <c r="H3708" s="50"/>
      <c r="I3708" s="50"/>
      <c r="J3708" s="50"/>
      <c r="K3708" s="50"/>
      <c r="L3708" s="50"/>
      <c r="M3708" s="50"/>
      <c r="N3708" s="50"/>
      <c r="O3708" s="50"/>
      <c r="P3708" s="50"/>
      <c r="Q3708" s="50"/>
      <c r="R3708" s="50"/>
      <c r="S3708" s="50"/>
      <c r="T3708" s="50"/>
      <c r="U3708" s="50"/>
      <c r="V3708" s="50"/>
      <c r="W3708" s="50"/>
      <c r="X3708" s="50"/>
      <c r="Y3708" s="50"/>
      <c r="Z3708" s="50"/>
      <c r="AA3708" s="50"/>
      <c r="AB3708" s="50"/>
      <c r="AC3708" s="50"/>
      <c r="AD3708" s="50"/>
      <c r="AE3708" s="50"/>
      <c r="AF3708" s="50"/>
      <c r="AG3708" s="50"/>
      <c r="AH3708" s="50"/>
      <c r="AI3708" s="50"/>
      <c r="AJ3708" s="50"/>
      <c r="AK3708" s="50"/>
      <c r="AL3708" s="50"/>
      <c r="AM3708" s="50"/>
      <c r="AN3708" s="50"/>
      <c r="AO3708" s="50"/>
      <c r="AP3708" s="50"/>
      <c r="AQ3708" s="50"/>
      <c r="AR3708" s="50"/>
      <c r="AS3708" s="50"/>
      <c r="AT3708" s="50"/>
      <c r="AU3708" s="50"/>
      <c r="AV3708" s="50"/>
      <c r="AW3708" s="50"/>
      <c r="AX3708" s="50"/>
      <c r="AY3708" s="50"/>
      <c r="AZ3708" s="50"/>
      <c r="BA3708" s="50"/>
      <c r="BB3708" s="50"/>
      <c r="BC3708" s="50"/>
      <c r="BD3708" s="50"/>
      <c r="BE3708" s="50"/>
      <c r="BF3708" s="50"/>
      <c r="BG3708" s="50"/>
      <c r="BH3708" s="50"/>
      <c r="BI3708" s="50"/>
      <c r="BJ3708" s="50"/>
      <c r="BK3708" s="50"/>
      <c r="BL3708" s="50"/>
      <c r="BM3708" s="50"/>
      <c r="BN3708" s="50"/>
      <c r="BO3708" s="50"/>
      <c r="BP3708" s="50"/>
      <c r="BQ3708" s="50"/>
      <c r="BR3708" s="50"/>
      <c r="BS3708" s="50"/>
      <c r="BT3708" s="50"/>
      <c r="BU3708" s="50"/>
      <c r="BV3708" s="50"/>
      <c r="BW3708" s="50"/>
      <c r="BX3708" s="50"/>
      <c r="BY3708" s="50"/>
      <c r="BZ3708" s="50"/>
      <c r="CA3708" s="50"/>
      <c r="CB3708" s="50"/>
      <c r="CC3708" s="50"/>
      <c r="CD3708" s="50"/>
      <c r="CE3708" s="50"/>
      <c r="CF3708" s="50"/>
      <c r="CG3708" s="50"/>
      <c r="CH3708" s="50"/>
      <c r="CI3708" s="50"/>
      <c r="CJ3708" s="50"/>
      <c r="CK3708" s="50"/>
      <c r="CL3708" s="50"/>
      <c r="CM3708" s="50"/>
      <c r="CN3708" s="50"/>
      <c r="CO3708" s="50"/>
      <c r="CP3708" s="50"/>
      <c r="CQ3708" s="50"/>
      <c r="CR3708" s="50"/>
      <c r="CS3708" s="50"/>
      <c r="CT3708" s="50"/>
      <c r="CU3708" s="50"/>
      <c r="CV3708" s="50"/>
      <c r="CW3708" s="50"/>
      <c r="CX3708" s="50"/>
      <c r="CY3708" s="50"/>
      <c r="CZ3708" s="50"/>
      <c r="DA3708" s="50"/>
      <c r="DB3708" s="50"/>
      <c r="DC3708" s="50"/>
      <c r="DD3708" s="50"/>
      <c r="DE3708" s="50"/>
      <c r="DF3708" s="50"/>
      <c r="DG3708" s="50"/>
    </row>
    <row r="3709" spans="1:111" ht="26.25" x14ac:dyDescent="0.2">
      <c r="A3709" s="572"/>
      <c r="B3709" s="572"/>
      <c r="C3709" s="572"/>
      <c r="D3709" s="78" t="s">
        <v>8883</v>
      </c>
      <c r="E3709" s="358"/>
      <c r="F3709" s="352">
        <f t="shared" si="114"/>
        <v>0</v>
      </c>
      <c r="G3709" s="352">
        <f t="shared" si="115"/>
        <v>0</v>
      </c>
      <c r="H3709" s="50"/>
      <c r="I3709" s="50"/>
      <c r="J3709" s="50"/>
      <c r="K3709" s="50"/>
      <c r="L3709" s="50"/>
      <c r="M3709" s="50"/>
      <c r="N3709" s="50"/>
      <c r="O3709" s="50"/>
      <c r="P3709" s="50"/>
      <c r="Q3709" s="50"/>
      <c r="R3709" s="50"/>
      <c r="S3709" s="50"/>
      <c r="T3709" s="50"/>
      <c r="U3709" s="50"/>
      <c r="V3709" s="50"/>
      <c r="W3709" s="50"/>
      <c r="X3709" s="50"/>
      <c r="Y3709" s="50"/>
      <c r="Z3709" s="50"/>
      <c r="AA3709" s="50"/>
      <c r="AB3709" s="50"/>
      <c r="AC3709" s="50"/>
      <c r="AD3709" s="50"/>
      <c r="AE3709" s="50"/>
      <c r="AF3709" s="50"/>
      <c r="AG3709" s="50"/>
      <c r="AH3709" s="50"/>
      <c r="AI3709" s="50"/>
      <c r="AJ3709" s="50"/>
      <c r="AK3709" s="50"/>
      <c r="AL3709" s="50"/>
      <c r="AM3709" s="50"/>
      <c r="AN3709" s="50"/>
      <c r="AO3709" s="50"/>
      <c r="AP3709" s="50"/>
      <c r="AQ3709" s="50"/>
      <c r="AR3709" s="50"/>
      <c r="AS3709" s="50"/>
      <c r="AT3709" s="50"/>
      <c r="AU3709" s="50"/>
      <c r="AV3709" s="50"/>
      <c r="AW3709" s="50"/>
      <c r="AX3709" s="50"/>
      <c r="AY3709" s="50"/>
      <c r="AZ3709" s="50"/>
      <c r="BA3709" s="50"/>
      <c r="BB3709" s="50"/>
      <c r="BC3709" s="50"/>
      <c r="BD3709" s="50"/>
      <c r="BE3709" s="50"/>
      <c r="BF3709" s="50"/>
      <c r="BG3709" s="50"/>
      <c r="BH3709" s="50"/>
      <c r="BI3709" s="50"/>
      <c r="BJ3709" s="50"/>
      <c r="BK3709" s="50"/>
      <c r="BL3709" s="50"/>
      <c r="BM3709" s="50"/>
      <c r="BN3709" s="50"/>
      <c r="BO3709" s="50"/>
      <c r="BP3709" s="50"/>
      <c r="BQ3709" s="50"/>
      <c r="BR3709" s="50"/>
      <c r="BS3709" s="50"/>
      <c r="BT3709" s="50"/>
      <c r="BU3709" s="50"/>
      <c r="BV3709" s="50"/>
      <c r="BW3709" s="50"/>
      <c r="BX3709" s="50"/>
      <c r="BY3709" s="50"/>
      <c r="BZ3709" s="50"/>
      <c r="CA3709" s="50"/>
      <c r="CB3709" s="50"/>
      <c r="CC3709" s="50"/>
      <c r="CD3709" s="50"/>
      <c r="CE3709" s="50"/>
      <c r="CF3709" s="50"/>
      <c r="CG3709" s="50"/>
      <c r="CH3709" s="50"/>
      <c r="CI3709" s="50"/>
      <c r="CJ3709" s="50"/>
      <c r="CK3709" s="50"/>
      <c r="CL3709" s="50"/>
      <c r="CM3709" s="50"/>
      <c r="CN3709" s="50"/>
      <c r="CO3709" s="50"/>
      <c r="CP3709" s="50"/>
      <c r="CQ3709" s="50"/>
      <c r="CR3709" s="50"/>
      <c r="CS3709" s="50"/>
      <c r="CT3709" s="50"/>
      <c r="CU3709" s="50"/>
      <c r="CV3709" s="50"/>
      <c r="CW3709" s="50"/>
      <c r="CX3709" s="50"/>
      <c r="CY3709" s="50"/>
      <c r="CZ3709" s="50"/>
      <c r="DA3709" s="50"/>
      <c r="DB3709" s="50"/>
      <c r="DC3709" s="50"/>
      <c r="DD3709" s="50"/>
      <c r="DE3709" s="50"/>
      <c r="DF3709" s="50"/>
      <c r="DG3709" s="50"/>
    </row>
    <row r="3710" spans="1:111" ht="13.5" x14ac:dyDescent="0.2">
      <c r="A3710" s="570"/>
      <c r="B3710" s="570" t="s">
        <v>1471</v>
      </c>
      <c r="C3710" s="570"/>
      <c r="D3710" s="170" t="s">
        <v>8884</v>
      </c>
      <c r="E3710" s="358"/>
      <c r="F3710" s="352">
        <f t="shared" si="114"/>
        <v>0</v>
      </c>
      <c r="G3710" s="352">
        <f t="shared" si="115"/>
        <v>0</v>
      </c>
      <c r="H3710" s="50"/>
      <c r="I3710" s="50"/>
      <c r="J3710" s="50"/>
      <c r="K3710" s="50"/>
      <c r="L3710" s="50"/>
      <c r="M3710" s="50"/>
      <c r="N3710" s="50"/>
      <c r="O3710" s="50"/>
      <c r="P3710" s="50"/>
      <c r="Q3710" s="50"/>
      <c r="R3710" s="50"/>
      <c r="S3710" s="50"/>
      <c r="T3710" s="50"/>
      <c r="U3710" s="50"/>
      <c r="V3710" s="50"/>
      <c r="W3710" s="50"/>
      <c r="X3710" s="50"/>
      <c r="Y3710" s="50"/>
      <c r="Z3710" s="50"/>
      <c r="AA3710" s="50"/>
      <c r="AB3710" s="50"/>
      <c r="AC3710" s="50"/>
      <c r="AD3710" s="50"/>
      <c r="AE3710" s="50"/>
      <c r="AF3710" s="50"/>
      <c r="AG3710" s="50"/>
      <c r="AH3710" s="50"/>
      <c r="AI3710" s="50"/>
      <c r="AJ3710" s="50"/>
      <c r="AK3710" s="50"/>
      <c r="AL3710" s="50"/>
      <c r="AM3710" s="50"/>
      <c r="AN3710" s="50"/>
      <c r="AO3710" s="50"/>
      <c r="AP3710" s="50"/>
      <c r="AQ3710" s="50"/>
      <c r="AR3710" s="50"/>
      <c r="AS3710" s="50"/>
      <c r="AT3710" s="50"/>
      <c r="AU3710" s="50"/>
      <c r="AV3710" s="50"/>
      <c r="AW3710" s="50"/>
      <c r="AX3710" s="50"/>
      <c r="AY3710" s="50"/>
      <c r="AZ3710" s="50"/>
      <c r="BA3710" s="50"/>
      <c r="BB3710" s="50"/>
      <c r="BC3710" s="50"/>
      <c r="BD3710" s="50"/>
      <c r="BE3710" s="50"/>
      <c r="BF3710" s="50"/>
      <c r="BG3710" s="50"/>
      <c r="BH3710" s="50"/>
      <c r="BI3710" s="50"/>
      <c r="BJ3710" s="50"/>
      <c r="BK3710" s="50"/>
      <c r="BL3710" s="50"/>
      <c r="BM3710" s="50"/>
      <c r="BN3710" s="50"/>
      <c r="BO3710" s="50"/>
      <c r="BP3710" s="50"/>
      <c r="BQ3710" s="50"/>
      <c r="BR3710" s="50"/>
      <c r="BS3710" s="50"/>
      <c r="BT3710" s="50"/>
      <c r="BU3710" s="50"/>
      <c r="BV3710" s="50"/>
      <c r="BW3710" s="50"/>
      <c r="BX3710" s="50"/>
      <c r="BY3710" s="50"/>
      <c r="BZ3710" s="50"/>
      <c r="CA3710" s="50"/>
      <c r="CB3710" s="50"/>
      <c r="CC3710" s="50"/>
      <c r="CD3710" s="50"/>
      <c r="CE3710" s="50"/>
      <c r="CF3710" s="50"/>
      <c r="CG3710" s="50"/>
      <c r="CH3710" s="50"/>
      <c r="CI3710" s="50"/>
      <c r="CJ3710" s="50"/>
      <c r="CK3710" s="50"/>
      <c r="CL3710" s="50"/>
      <c r="CM3710" s="50"/>
      <c r="CN3710" s="50"/>
      <c r="CO3710" s="50"/>
      <c r="CP3710" s="50"/>
      <c r="CQ3710" s="50"/>
      <c r="CR3710" s="50"/>
      <c r="CS3710" s="50"/>
      <c r="CT3710" s="50"/>
      <c r="CU3710" s="50"/>
      <c r="CV3710" s="50"/>
      <c r="CW3710" s="50"/>
      <c r="CX3710" s="50"/>
      <c r="CY3710" s="50"/>
      <c r="CZ3710" s="50"/>
      <c r="DA3710" s="50"/>
      <c r="DB3710" s="50"/>
      <c r="DC3710" s="50"/>
      <c r="DD3710" s="50"/>
      <c r="DE3710" s="50"/>
      <c r="DF3710" s="50"/>
      <c r="DG3710" s="50"/>
    </row>
    <row r="3711" spans="1:111" ht="26.25" x14ac:dyDescent="0.2">
      <c r="A3711" s="572"/>
      <c r="B3711" s="572"/>
      <c r="C3711" s="572"/>
      <c r="D3711" s="78" t="s">
        <v>8885</v>
      </c>
      <c r="E3711" s="358"/>
      <c r="F3711" s="352">
        <f t="shared" si="114"/>
        <v>0</v>
      </c>
      <c r="G3711" s="352">
        <f t="shared" si="115"/>
        <v>0</v>
      </c>
      <c r="H3711" s="50"/>
      <c r="I3711" s="50"/>
      <c r="J3711" s="50"/>
      <c r="K3711" s="50"/>
      <c r="L3711" s="50"/>
      <c r="M3711" s="50"/>
      <c r="N3711" s="50"/>
      <c r="O3711" s="50"/>
      <c r="P3711" s="50"/>
      <c r="Q3711" s="50"/>
      <c r="R3711" s="50"/>
      <c r="S3711" s="50"/>
      <c r="T3711" s="50"/>
      <c r="U3711" s="50"/>
      <c r="V3711" s="50"/>
      <c r="W3711" s="50"/>
      <c r="X3711" s="50"/>
      <c r="Y3711" s="50"/>
      <c r="Z3711" s="50"/>
      <c r="AA3711" s="50"/>
      <c r="AB3711" s="50"/>
      <c r="AC3711" s="50"/>
      <c r="AD3711" s="50"/>
      <c r="AE3711" s="50"/>
      <c r="AF3711" s="50"/>
      <c r="AG3711" s="50"/>
      <c r="AH3711" s="50"/>
      <c r="AI3711" s="50"/>
      <c r="AJ3711" s="50"/>
      <c r="AK3711" s="50"/>
      <c r="AL3711" s="50"/>
      <c r="AM3711" s="50"/>
      <c r="AN3711" s="50"/>
      <c r="AO3711" s="50"/>
      <c r="AP3711" s="50"/>
      <c r="AQ3711" s="50"/>
      <c r="AR3711" s="50"/>
      <c r="AS3711" s="50"/>
      <c r="AT3711" s="50"/>
      <c r="AU3711" s="50"/>
      <c r="AV3711" s="50"/>
      <c r="AW3711" s="50"/>
      <c r="AX3711" s="50"/>
      <c r="AY3711" s="50"/>
      <c r="AZ3711" s="50"/>
      <c r="BA3711" s="50"/>
      <c r="BB3711" s="50"/>
      <c r="BC3711" s="50"/>
      <c r="BD3711" s="50"/>
      <c r="BE3711" s="50"/>
      <c r="BF3711" s="50"/>
      <c r="BG3711" s="50"/>
      <c r="BH3711" s="50"/>
      <c r="BI3711" s="50"/>
      <c r="BJ3711" s="50"/>
      <c r="BK3711" s="50"/>
      <c r="BL3711" s="50"/>
      <c r="BM3711" s="50"/>
      <c r="BN3711" s="50"/>
      <c r="BO3711" s="50"/>
      <c r="BP3711" s="50"/>
      <c r="BQ3711" s="50"/>
      <c r="BR3711" s="50"/>
      <c r="BS3711" s="50"/>
      <c r="BT3711" s="50"/>
      <c r="BU3711" s="50"/>
      <c r="BV3711" s="50"/>
      <c r="BW3711" s="50"/>
      <c r="BX3711" s="50"/>
      <c r="BY3711" s="50"/>
      <c r="BZ3711" s="50"/>
      <c r="CA3711" s="50"/>
      <c r="CB3711" s="50"/>
      <c r="CC3711" s="50"/>
      <c r="CD3711" s="50"/>
      <c r="CE3711" s="50"/>
      <c r="CF3711" s="50"/>
      <c r="CG3711" s="50"/>
      <c r="CH3711" s="50"/>
      <c r="CI3711" s="50"/>
      <c r="CJ3711" s="50"/>
      <c r="CK3711" s="50"/>
      <c r="CL3711" s="50"/>
      <c r="CM3711" s="50"/>
      <c r="CN3711" s="50"/>
      <c r="CO3711" s="50"/>
      <c r="CP3711" s="50"/>
      <c r="CQ3711" s="50"/>
      <c r="CR3711" s="50"/>
      <c r="CS3711" s="50"/>
      <c r="CT3711" s="50"/>
      <c r="CU3711" s="50"/>
      <c r="CV3711" s="50"/>
      <c r="CW3711" s="50"/>
      <c r="CX3711" s="50"/>
      <c r="CY3711" s="50"/>
      <c r="CZ3711" s="50"/>
      <c r="DA3711" s="50"/>
      <c r="DB3711" s="50"/>
      <c r="DC3711" s="50"/>
      <c r="DD3711" s="50"/>
      <c r="DE3711" s="50"/>
      <c r="DF3711" s="50"/>
      <c r="DG3711" s="50"/>
    </row>
    <row r="3712" spans="1:111" ht="13.5" x14ac:dyDescent="0.2">
      <c r="A3712" s="570" t="s">
        <v>1470</v>
      </c>
      <c r="B3712" s="379" t="s">
        <v>1472</v>
      </c>
      <c r="C3712" s="379"/>
      <c r="D3712" s="75" t="s">
        <v>8434</v>
      </c>
      <c r="E3712" s="358"/>
      <c r="F3712" s="352">
        <f t="shared" si="114"/>
        <v>0</v>
      </c>
      <c r="G3712" s="352">
        <f t="shared" si="115"/>
        <v>0</v>
      </c>
      <c r="H3712" s="50"/>
      <c r="I3712" s="50"/>
      <c r="J3712" s="50"/>
      <c r="K3712" s="50"/>
      <c r="L3712" s="50"/>
      <c r="M3712" s="50"/>
      <c r="N3712" s="50"/>
      <c r="O3712" s="50"/>
      <c r="P3712" s="50"/>
      <c r="Q3712" s="50"/>
      <c r="R3712" s="50"/>
      <c r="S3712" s="50"/>
      <c r="T3712" s="50"/>
      <c r="U3712" s="50"/>
      <c r="V3712" s="50"/>
      <c r="W3712" s="50"/>
      <c r="X3712" s="50"/>
      <c r="Y3712" s="50"/>
      <c r="Z3712" s="50"/>
      <c r="AA3712" s="50"/>
      <c r="AB3712" s="50"/>
      <c r="AC3712" s="50"/>
      <c r="AD3712" s="50"/>
      <c r="AE3712" s="50"/>
      <c r="AF3712" s="50"/>
      <c r="AG3712" s="50"/>
      <c r="AH3712" s="50"/>
      <c r="AI3712" s="50"/>
      <c r="AJ3712" s="50"/>
      <c r="AK3712" s="50"/>
      <c r="AL3712" s="50"/>
      <c r="AM3712" s="50"/>
      <c r="AN3712" s="50"/>
      <c r="AO3712" s="50"/>
      <c r="AP3712" s="50"/>
      <c r="AQ3712" s="50"/>
      <c r="AR3712" s="50"/>
      <c r="AS3712" s="50"/>
      <c r="AT3712" s="50"/>
      <c r="AU3712" s="50"/>
      <c r="AV3712" s="50"/>
      <c r="AW3712" s="50"/>
      <c r="AX3712" s="50"/>
      <c r="AY3712" s="50"/>
      <c r="AZ3712" s="50"/>
      <c r="BA3712" s="50"/>
      <c r="BB3712" s="50"/>
      <c r="BC3712" s="50"/>
      <c r="BD3712" s="50"/>
      <c r="BE3712" s="50"/>
      <c r="BF3712" s="50"/>
      <c r="BG3712" s="50"/>
      <c r="BH3712" s="50"/>
      <c r="BI3712" s="50"/>
      <c r="BJ3712" s="50"/>
      <c r="BK3712" s="50"/>
      <c r="BL3712" s="50"/>
      <c r="BM3712" s="50"/>
      <c r="BN3712" s="50"/>
      <c r="BO3712" s="50"/>
      <c r="BP3712" s="50"/>
      <c r="BQ3712" s="50"/>
      <c r="BR3712" s="50"/>
      <c r="BS3712" s="50"/>
      <c r="BT3712" s="50"/>
      <c r="BU3712" s="50"/>
      <c r="BV3712" s="50"/>
      <c r="BW3712" s="50"/>
      <c r="BX3712" s="50"/>
      <c r="BY3712" s="50"/>
      <c r="BZ3712" s="50"/>
      <c r="CA3712" s="50"/>
      <c r="CB3712" s="50"/>
      <c r="CC3712" s="50"/>
      <c r="CD3712" s="50"/>
      <c r="CE3712" s="50"/>
      <c r="CF3712" s="50"/>
      <c r="CG3712" s="50"/>
      <c r="CH3712" s="50"/>
      <c r="CI3712" s="50"/>
      <c r="CJ3712" s="50"/>
      <c r="CK3712" s="50"/>
      <c r="CL3712" s="50"/>
      <c r="CM3712" s="50"/>
      <c r="CN3712" s="50"/>
      <c r="CO3712" s="50"/>
      <c r="CP3712" s="50"/>
      <c r="CQ3712" s="50"/>
      <c r="CR3712" s="50"/>
      <c r="CS3712" s="50"/>
      <c r="CT3712" s="50"/>
      <c r="CU3712" s="50"/>
      <c r="CV3712" s="50"/>
      <c r="CW3712" s="50"/>
      <c r="CX3712" s="50"/>
      <c r="CY3712" s="50"/>
      <c r="CZ3712" s="50"/>
      <c r="DA3712" s="50"/>
      <c r="DB3712" s="50"/>
      <c r="DC3712" s="50"/>
      <c r="DD3712" s="50"/>
      <c r="DE3712" s="50"/>
      <c r="DF3712" s="50"/>
      <c r="DG3712" s="50"/>
    </row>
    <row r="3713" spans="1:111" ht="25.5" x14ac:dyDescent="0.2">
      <c r="A3713" s="572"/>
      <c r="B3713" s="379"/>
      <c r="C3713" s="379"/>
      <c r="D3713" s="75" t="s">
        <v>7450</v>
      </c>
      <c r="E3713" s="358">
        <v>2000</v>
      </c>
      <c r="F3713" s="352">
        <f t="shared" si="114"/>
        <v>1200</v>
      </c>
      <c r="G3713" s="352">
        <f t="shared" si="115"/>
        <v>1000</v>
      </c>
      <c r="H3713" s="50"/>
      <c r="I3713" s="50"/>
      <c r="J3713" s="50"/>
      <c r="K3713" s="50"/>
      <c r="L3713" s="50"/>
      <c r="M3713" s="50"/>
      <c r="N3713" s="50"/>
      <c r="O3713" s="50"/>
      <c r="P3713" s="50"/>
      <c r="Q3713" s="50"/>
      <c r="R3713" s="50"/>
      <c r="S3713" s="50"/>
      <c r="T3713" s="50"/>
      <c r="U3713" s="50"/>
      <c r="V3713" s="50"/>
      <c r="W3713" s="50"/>
      <c r="X3713" s="50"/>
      <c r="Y3713" s="50"/>
      <c r="Z3713" s="50"/>
      <c r="AA3713" s="50"/>
      <c r="AB3713" s="50"/>
      <c r="AC3713" s="50"/>
      <c r="AD3713" s="50"/>
      <c r="AE3713" s="50"/>
      <c r="AF3713" s="50"/>
      <c r="AG3713" s="50"/>
      <c r="AH3713" s="50"/>
      <c r="AI3713" s="50"/>
      <c r="AJ3713" s="50"/>
      <c r="AK3713" s="50"/>
      <c r="AL3713" s="50"/>
      <c r="AM3713" s="50"/>
      <c r="AN3713" s="50"/>
      <c r="AO3713" s="50"/>
      <c r="AP3713" s="50"/>
      <c r="AQ3713" s="50"/>
      <c r="AR3713" s="50"/>
      <c r="AS3713" s="50"/>
      <c r="AT3713" s="50"/>
      <c r="AU3713" s="50"/>
      <c r="AV3713" s="50"/>
      <c r="AW3713" s="50"/>
      <c r="AX3713" s="50"/>
      <c r="AY3713" s="50"/>
      <c r="AZ3713" s="50"/>
      <c r="BA3713" s="50"/>
      <c r="BB3713" s="50"/>
      <c r="BC3713" s="50"/>
      <c r="BD3713" s="50"/>
      <c r="BE3713" s="50"/>
      <c r="BF3713" s="50"/>
      <c r="BG3713" s="50"/>
      <c r="BH3713" s="50"/>
      <c r="BI3713" s="50"/>
      <c r="BJ3713" s="50"/>
      <c r="BK3713" s="50"/>
      <c r="BL3713" s="50"/>
      <c r="BM3713" s="50"/>
      <c r="BN3713" s="50"/>
      <c r="BO3713" s="50"/>
      <c r="BP3713" s="50"/>
      <c r="BQ3713" s="50"/>
      <c r="BR3713" s="50"/>
      <c r="BS3713" s="50"/>
      <c r="BT3713" s="50"/>
      <c r="BU3713" s="50"/>
      <c r="BV3713" s="50"/>
      <c r="BW3713" s="50"/>
      <c r="BX3713" s="50"/>
      <c r="BY3713" s="50"/>
      <c r="BZ3713" s="50"/>
      <c r="CA3713" s="50"/>
      <c r="CB3713" s="50"/>
      <c r="CC3713" s="50"/>
      <c r="CD3713" s="50"/>
      <c r="CE3713" s="50"/>
      <c r="CF3713" s="50"/>
      <c r="CG3713" s="50"/>
      <c r="CH3713" s="50"/>
      <c r="CI3713" s="50"/>
      <c r="CJ3713" s="50"/>
      <c r="CK3713" s="50"/>
      <c r="CL3713" s="50"/>
      <c r="CM3713" s="50"/>
      <c r="CN3713" s="50"/>
      <c r="CO3713" s="50"/>
      <c r="CP3713" s="50"/>
      <c r="CQ3713" s="50"/>
      <c r="CR3713" s="50"/>
      <c r="CS3713" s="50"/>
      <c r="CT3713" s="50"/>
      <c r="CU3713" s="50"/>
      <c r="CV3713" s="50"/>
      <c r="CW3713" s="50"/>
      <c r="CX3713" s="50"/>
      <c r="CY3713" s="50"/>
      <c r="CZ3713" s="50"/>
      <c r="DA3713" s="50"/>
      <c r="DB3713" s="50"/>
      <c r="DC3713" s="50"/>
      <c r="DD3713" s="50"/>
      <c r="DE3713" s="50"/>
      <c r="DF3713" s="50"/>
      <c r="DG3713" s="50"/>
    </row>
    <row r="3714" spans="1:111" x14ac:dyDescent="0.2">
      <c r="A3714" s="379" t="s">
        <v>1471</v>
      </c>
      <c r="B3714" s="379" t="s">
        <v>1473</v>
      </c>
      <c r="C3714" s="379"/>
      <c r="D3714" s="75" t="s">
        <v>1474</v>
      </c>
      <c r="E3714" s="358">
        <v>1200</v>
      </c>
      <c r="F3714" s="352">
        <f t="shared" si="114"/>
        <v>720</v>
      </c>
      <c r="G3714" s="352">
        <f t="shared" si="115"/>
        <v>600</v>
      </c>
      <c r="H3714" s="50"/>
      <c r="I3714" s="50"/>
      <c r="J3714" s="50"/>
      <c r="K3714" s="50"/>
      <c r="L3714" s="50"/>
      <c r="M3714" s="50"/>
      <c r="N3714" s="50"/>
      <c r="O3714" s="50"/>
      <c r="P3714" s="50"/>
      <c r="Q3714" s="50"/>
      <c r="R3714" s="50"/>
      <c r="S3714" s="50"/>
      <c r="T3714" s="50"/>
      <c r="U3714" s="50"/>
      <c r="V3714" s="50"/>
      <c r="W3714" s="50"/>
      <c r="X3714" s="50"/>
      <c r="Y3714" s="50"/>
      <c r="Z3714" s="50"/>
      <c r="AA3714" s="50"/>
      <c r="AB3714" s="50"/>
      <c r="AC3714" s="50"/>
      <c r="AD3714" s="50"/>
      <c r="AE3714" s="50"/>
      <c r="AF3714" s="50"/>
      <c r="AG3714" s="50"/>
      <c r="AH3714" s="50"/>
      <c r="AI3714" s="50"/>
      <c r="AJ3714" s="50"/>
      <c r="AK3714" s="50"/>
      <c r="AL3714" s="50"/>
      <c r="AM3714" s="50"/>
      <c r="AN3714" s="50"/>
      <c r="AO3714" s="50"/>
      <c r="AP3714" s="50"/>
      <c r="AQ3714" s="50"/>
      <c r="AR3714" s="50"/>
      <c r="AS3714" s="50"/>
      <c r="AT3714" s="50"/>
      <c r="AU3714" s="50"/>
      <c r="AV3714" s="50"/>
      <c r="AW3714" s="50"/>
      <c r="AX3714" s="50"/>
      <c r="AY3714" s="50"/>
      <c r="AZ3714" s="50"/>
      <c r="BA3714" s="50"/>
      <c r="BB3714" s="50"/>
      <c r="BC3714" s="50"/>
      <c r="BD3714" s="50"/>
      <c r="BE3714" s="50"/>
      <c r="BF3714" s="50"/>
      <c r="BG3714" s="50"/>
      <c r="BH3714" s="50"/>
      <c r="BI3714" s="50"/>
      <c r="BJ3714" s="50"/>
      <c r="BK3714" s="50"/>
      <c r="BL3714" s="50"/>
      <c r="BM3714" s="50"/>
      <c r="BN3714" s="50"/>
      <c r="BO3714" s="50"/>
      <c r="BP3714" s="50"/>
      <c r="BQ3714" s="50"/>
      <c r="BR3714" s="50"/>
      <c r="BS3714" s="50"/>
      <c r="BT3714" s="50"/>
      <c r="BU3714" s="50"/>
      <c r="BV3714" s="50"/>
      <c r="BW3714" s="50"/>
      <c r="BX3714" s="50"/>
      <c r="BY3714" s="50"/>
      <c r="BZ3714" s="50"/>
      <c r="CA3714" s="50"/>
      <c r="CB3714" s="50"/>
      <c r="CC3714" s="50"/>
      <c r="CD3714" s="50"/>
      <c r="CE3714" s="50"/>
      <c r="CF3714" s="50"/>
      <c r="CG3714" s="50"/>
      <c r="CH3714" s="50"/>
      <c r="CI3714" s="50"/>
      <c r="CJ3714" s="50"/>
      <c r="CK3714" s="50"/>
      <c r="CL3714" s="50"/>
      <c r="CM3714" s="50"/>
      <c r="CN3714" s="50"/>
      <c r="CO3714" s="50"/>
      <c r="CP3714" s="50"/>
      <c r="CQ3714" s="50"/>
      <c r="CR3714" s="50"/>
      <c r="CS3714" s="50"/>
      <c r="CT3714" s="50"/>
      <c r="CU3714" s="50"/>
      <c r="CV3714" s="50"/>
      <c r="CW3714" s="50"/>
      <c r="CX3714" s="50"/>
      <c r="CY3714" s="50"/>
      <c r="CZ3714" s="50"/>
      <c r="DA3714" s="50"/>
      <c r="DB3714" s="50"/>
      <c r="DC3714" s="50"/>
      <c r="DD3714" s="50"/>
      <c r="DE3714" s="50"/>
      <c r="DF3714" s="50"/>
      <c r="DG3714" s="50"/>
    </row>
    <row r="3715" spans="1:111" x14ac:dyDescent="0.2">
      <c r="A3715" s="570" t="s">
        <v>1472</v>
      </c>
      <c r="B3715" s="570" t="s">
        <v>1475</v>
      </c>
      <c r="C3715" s="570"/>
      <c r="D3715" s="75" t="s">
        <v>1476</v>
      </c>
      <c r="E3715" s="358">
        <v>0</v>
      </c>
      <c r="F3715" s="352">
        <f t="shared" si="114"/>
        <v>0</v>
      </c>
      <c r="G3715" s="352">
        <f t="shared" si="115"/>
        <v>0</v>
      </c>
      <c r="H3715" s="50"/>
      <c r="I3715" s="50"/>
      <c r="J3715" s="50"/>
      <c r="K3715" s="50"/>
      <c r="L3715" s="50"/>
      <c r="M3715" s="50"/>
      <c r="N3715" s="50"/>
      <c r="O3715" s="50"/>
      <c r="P3715" s="50"/>
      <c r="Q3715" s="50"/>
      <c r="R3715" s="50"/>
      <c r="S3715" s="50"/>
      <c r="T3715" s="50"/>
      <c r="U3715" s="50"/>
      <c r="V3715" s="50"/>
      <c r="W3715" s="50"/>
      <c r="X3715" s="50"/>
      <c r="Y3715" s="50"/>
      <c r="Z3715" s="50"/>
      <c r="AA3715" s="50"/>
      <c r="AB3715" s="50"/>
      <c r="AC3715" s="50"/>
      <c r="AD3715" s="50"/>
      <c r="AE3715" s="50"/>
      <c r="AF3715" s="50"/>
      <c r="AG3715" s="50"/>
      <c r="AH3715" s="50"/>
      <c r="AI3715" s="50"/>
      <c r="AJ3715" s="50"/>
      <c r="AK3715" s="50"/>
      <c r="AL3715" s="50"/>
      <c r="AM3715" s="50"/>
      <c r="AN3715" s="50"/>
      <c r="AO3715" s="50"/>
      <c r="AP3715" s="50"/>
      <c r="AQ3715" s="50"/>
      <c r="AR3715" s="50"/>
      <c r="AS3715" s="50"/>
      <c r="AT3715" s="50"/>
      <c r="AU3715" s="50"/>
      <c r="AV3715" s="50"/>
      <c r="AW3715" s="50"/>
      <c r="AX3715" s="50"/>
      <c r="AY3715" s="50"/>
      <c r="AZ3715" s="50"/>
      <c r="BA3715" s="50"/>
      <c r="BB3715" s="50"/>
      <c r="BC3715" s="50"/>
      <c r="BD3715" s="50"/>
      <c r="BE3715" s="50"/>
      <c r="BF3715" s="50"/>
      <c r="BG3715" s="50"/>
      <c r="BH3715" s="50"/>
      <c r="BI3715" s="50"/>
      <c r="BJ3715" s="50"/>
      <c r="BK3715" s="50"/>
      <c r="BL3715" s="50"/>
      <c r="BM3715" s="50"/>
      <c r="BN3715" s="50"/>
      <c r="BO3715" s="50"/>
      <c r="BP3715" s="50"/>
      <c r="BQ3715" s="50"/>
      <c r="BR3715" s="50"/>
      <c r="BS3715" s="50"/>
      <c r="BT3715" s="50"/>
      <c r="BU3715" s="50"/>
      <c r="BV3715" s="50"/>
      <c r="BW3715" s="50"/>
      <c r="BX3715" s="50"/>
      <c r="BY3715" s="50"/>
      <c r="BZ3715" s="50"/>
      <c r="CA3715" s="50"/>
      <c r="CB3715" s="50"/>
      <c r="CC3715" s="50"/>
      <c r="CD3715" s="50"/>
      <c r="CE3715" s="50"/>
      <c r="CF3715" s="50"/>
      <c r="CG3715" s="50"/>
      <c r="CH3715" s="50"/>
      <c r="CI3715" s="50"/>
      <c r="CJ3715" s="50"/>
      <c r="CK3715" s="50"/>
      <c r="CL3715" s="50"/>
      <c r="CM3715" s="50"/>
      <c r="CN3715" s="50"/>
      <c r="CO3715" s="50"/>
      <c r="CP3715" s="50"/>
      <c r="CQ3715" s="50"/>
      <c r="CR3715" s="50"/>
      <c r="CS3715" s="50"/>
      <c r="CT3715" s="50"/>
      <c r="CU3715" s="50"/>
      <c r="CV3715" s="50"/>
      <c r="CW3715" s="50"/>
      <c r="CX3715" s="50"/>
      <c r="CY3715" s="50"/>
      <c r="CZ3715" s="50"/>
      <c r="DA3715" s="50"/>
      <c r="DB3715" s="50"/>
      <c r="DC3715" s="50"/>
      <c r="DD3715" s="50"/>
      <c r="DE3715" s="50"/>
      <c r="DF3715" s="50"/>
      <c r="DG3715" s="50"/>
    </row>
    <row r="3716" spans="1:111" x14ac:dyDescent="0.2">
      <c r="A3716" s="571"/>
      <c r="B3716" s="571"/>
      <c r="C3716" s="571"/>
      <c r="D3716" s="78" t="s">
        <v>1477</v>
      </c>
      <c r="E3716" s="358">
        <v>2000</v>
      </c>
      <c r="F3716" s="352">
        <f t="shared" si="114"/>
        <v>1200</v>
      </c>
      <c r="G3716" s="352">
        <f t="shared" si="115"/>
        <v>1000</v>
      </c>
      <c r="H3716" s="50"/>
      <c r="I3716" s="50"/>
      <c r="J3716" s="50"/>
      <c r="K3716" s="50"/>
      <c r="L3716" s="50"/>
      <c r="M3716" s="50"/>
      <c r="N3716" s="50"/>
      <c r="O3716" s="50"/>
      <c r="P3716" s="50"/>
      <c r="Q3716" s="50"/>
      <c r="R3716" s="50"/>
      <c r="S3716" s="50"/>
      <c r="T3716" s="50"/>
      <c r="U3716" s="50"/>
      <c r="V3716" s="50"/>
      <c r="W3716" s="50"/>
      <c r="X3716" s="50"/>
      <c r="Y3716" s="50"/>
      <c r="Z3716" s="50"/>
      <c r="AA3716" s="50"/>
      <c r="AB3716" s="50"/>
      <c r="AC3716" s="50"/>
      <c r="AD3716" s="50"/>
      <c r="AE3716" s="50"/>
      <c r="AF3716" s="50"/>
      <c r="AG3716" s="50"/>
      <c r="AH3716" s="50"/>
      <c r="AI3716" s="50"/>
      <c r="AJ3716" s="50"/>
      <c r="AK3716" s="50"/>
      <c r="AL3716" s="50"/>
      <c r="AM3716" s="50"/>
      <c r="AN3716" s="50"/>
      <c r="AO3716" s="50"/>
      <c r="AP3716" s="50"/>
      <c r="AQ3716" s="50"/>
      <c r="AR3716" s="50"/>
      <c r="AS3716" s="50"/>
      <c r="AT3716" s="50"/>
      <c r="AU3716" s="50"/>
      <c r="AV3716" s="50"/>
      <c r="AW3716" s="50"/>
      <c r="AX3716" s="50"/>
      <c r="AY3716" s="50"/>
      <c r="AZ3716" s="50"/>
      <c r="BA3716" s="50"/>
      <c r="BB3716" s="50"/>
      <c r="BC3716" s="50"/>
      <c r="BD3716" s="50"/>
      <c r="BE3716" s="50"/>
      <c r="BF3716" s="50"/>
      <c r="BG3716" s="50"/>
      <c r="BH3716" s="50"/>
      <c r="BI3716" s="50"/>
      <c r="BJ3716" s="50"/>
      <c r="BK3716" s="50"/>
      <c r="BL3716" s="50"/>
      <c r="BM3716" s="50"/>
      <c r="BN3716" s="50"/>
      <c r="BO3716" s="50"/>
      <c r="BP3716" s="50"/>
      <c r="BQ3716" s="50"/>
      <c r="BR3716" s="50"/>
      <c r="BS3716" s="50"/>
      <c r="BT3716" s="50"/>
      <c r="BU3716" s="50"/>
      <c r="BV3716" s="50"/>
      <c r="BW3716" s="50"/>
      <c r="BX3716" s="50"/>
      <c r="BY3716" s="50"/>
      <c r="BZ3716" s="50"/>
      <c r="CA3716" s="50"/>
      <c r="CB3716" s="50"/>
      <c r="CC3716" s="50"/>
      <c r="CD3716" s="50"/>
      <c r="CE3716" s="50"/>
      <c r="CF3716" s="50"/>
      <c r="CG3716" s="50"/>
      <c r="CH3716" s="50"/>
      <c r="CI3716" s="50"/>
      <c r="CJ3716" s="50"/>
      <c r="CK3716" s="50"/>
      <c r="CL3716" s="50"/>
      <c r="CM3716" s="50"/>
      <c r="CN3716" s="50"/>
      <c r="CO3716" s="50"/>
      <c r="CP3716" s="50"/>
      <c r="CQ3716" s="50"/>
      <c r="CR3716" s="50"/>
      <c r="CS3716" s="50"/>
      <c r="CT3716" s="50"/>
      <c r="CU3716" s="50"/>
      <c r="CV3716" s="50"/>
      <c r="CW3716" s="50"/>
      <c r="CX3716" s="50"/>
      <c r="CY3716" s="50"/>
      <c r="CZ3716" s="50"/>
      <c r="DA3716" s="50"/>
      <c r="DB3716" s="50"/>
      <c r="DC3716" s="50"/>
      <c r="DD3716" s="50"/>
      <c r="DE3716" s="50"/>
      <c r="DF3716" s="50"/>
      <c r="DG3716" s="50"/>
    </row>
    <row r="3717" spans="1:111" x14ac:dyDescent="0.2">
      <c r="A3717" s="571"/>
      <c r="B3717" s="571"/>
      <c r="C3717" s="571"/>
      <c r="D3717" s="78" t="s">
        <v>1478</v>
      </c>
      <c r="E3717" s="358">
        <v>1800</v>
      </c>
      <c r="F3717" s="352">
        <f t="shared" si="114"/>
        <v>1080</v>
      </c>
      <c r="G3717" s="352">
        <f t="shared" si="115"/>
        <v>900</v>
      </c>
      <c r="H3717" s="50"/>
      <c r="I3717" s="50"/>
      <c r="J3717" s="50"/>
      <c r="K3717" s="50"/>
      <c r="L3717" s="50"/>
      <c r="M3717" s="50"/>
      <c r="N3717" s="50"/>
      <c r="O3717" s="50"/>
      <c r="P3717" s="50"/>
      <c r="Q3717" s="50"/>
      <c r="R3717" s="50"/>
      <c r="S3717" s="50"/>
      <c r="T3717" s="50"/>
      <c r="U3717" s="50"/>
      <c r="V3717" s="50"/>
      <c r="W3717" s="50"/>
      <c r="X3717" s="50"/>
      <c r="Y3717" s="50"/>
      <c r="Z3717" s="50"/>
      <c r="AA3717" s="50"/>
      <c r="AB3717" s="50"/>
      <c r="AC3717" s="50"/>
      <c r="AD3717" s="50"/>
      <c r="AE3717" s="50"/>
      <c r="AF3717" s="50"/>
      <c r="AG3717" s="50"/>
      <c r="AH3717" s="50"/>
      <c r="AI3717" s="50"/>
      <c r="AJ3717" s="50"/>
      <c r="AK3717" s="50"/>
      <c r="AL3717" s="50"/>
      <c r="AM3717" s="50"/>
      <c r="AN3717" s="50"/>
      <c r="AO3717" s="50"/>
      <c r="AP3717" s="50"/>
      <c r="AQ3717" s="50"/>
      <c r="AR3717" s="50"/>
      <c r="AS3717" s="50"/>
      <c r="AT3717" s="50"/>
      <c r="AU3717" s="50"/>
      <c r="AV3717" s="50"/>
      <c r="AW3717" s="50"/>
      <c r="AX3717" s="50"/>
      <c r="AY3717" s="50"/>
      <c r="AZ3717" s="50"/>
      <c r="BA3717" s="50"/>
      <c r="BB3717" s="50"/>
      <c r="BC3717" s="50"/>
      <c r="BD3717" s="50"/>
      <c r="BE3717" s="50"/>
      <c r="BF3717" s="50"/>
      <c r="BG3717" s="50"/>
      <c r="BH3717" s="50"/>
      <c r="BI3717" s="50"/>
      <c r="BJ3717" s="50"/>
      <c r="BK3717" s="50"/>
      <c r="BL3717" s="50"/>
      <c r="BM3717" s="50"/>
      <c r="BN3717" s="50"/>
      <c r="BO3717" s="50"/>
      <c r="BP3717" s="50"/>
      <c r="BQ3717" s="50"/>
      <c r="BR3717" s="50"/>
      <c r="BS3717" s="50"/>
      <c r="BT3717" s="50"/>
      <c r="BU3717" s="50"/>
      <c r="BV3717" s="50"/>
      <c r="BW3717" s="50"/>
      <c r="BX3717" s="50"/>
      <c r="BY3717" s="50"/>
      <c r="BZ3717" s="50"/>
      <c r="CA3717" s="50"/>
      <c r="CB3717" s="50"/>
      <c r="CC3717" s="50"/>
      <c r="CD3717" s="50"/>
      <c r="CE3717" s="50"/>
      <c r="CF3717" s="50"/>
      <c r="CG3717" s="50"/>
      <c r="CH3717" s="50"/>
      <c r="CI3717" s="50"/>
      <c r="CJ3717" s="50"/>
      <c r="CK3717" s="50"/>
      <c r="CL3717" s="50"/>
      <c r="CM3717" s="50"/>
      <c r="CN3717" s="50"/>
      <c r="CO3717" s="50"/>
      <c r="CP3717" s="50"/>
      <c r="CQ3717" s="50"/>
      <c r="CR3717" s="50"/>
      <c r="CS3717" s="50"/>
      <c r="CT3717" s="50"/>
      <c r="CU3717" s="50"/>
      <c r="CV3717" s="50"/>
      <c r="CW3717" s="50"/>
      <c r="CX3717" s="50"/>
      <c r="CY3717" s="50"/>
      <c r="CZ3717" s="50"/>
      <c r="DA3717" s="50"/>
      <c r="DB3717" s="50"/>
      <c r="DC3717" s="50"/>
      <c r="DD3717" s="50"/>
      <c r="DE3717" s="50"/>
      <c r="DF3717" s="50"/>
      <c r="DG3717" s="50"/>
    </row>
    <row r="3718" spans="1:111" x14ac:dyDescent="0.2">
      <c r="A3718" s="572"/>
      <c r="B3718" s="572"/>
      <c r="C3718" s="572"/>
      <c r="D3718" s="78" t="s">
        <v>1479</v>
      </c>
      <c r="E3718" s="358">
        <v>1500</v>
      </c>
      <c r="F3718" s="352">
        <f t="shared" si="114"/>
        <v>900</v>
      </c>
      <c r="G3718" s="352">
        <f t="shared" si="115"/>
        <v>750</v>
      </c>
      <c r="H3718" s="50"/>
      <c r="I3718" s="50"/>
      <c r="J3718" s="50"/>
      <c r="K3718" s="50"/>
      <c r="L3718" s="50"/>
      <c r="M3718" s="50"/>
      <c r="N3718" s="50"/>
      <c r="O3718" s="50"/>
      <c r="P3718" s="50"/>
      <c r="Q3718" s="50"/>
      <c r="R3718" s="50"/>
      <c r="S3718" s="50"/>
      <c r="T3718" s="50"/>
      <c r="U3718" s="50"/>
      <c r="V3718" s="50"/>
      <c r="W3718" s="50"/>
      <c r="X3718" s="50"/>
      <c r="Y3718" s="50"/>
      <c r="Z3718" s="50"/>
      <c r="AA3718" s="50"/>
      <c r="AB3718" s="50"/>
      <c r="AC3718" s="50"/>
      <c r="AD3718" s="50"/>
      <c r="AE3718" s="50"/>
      <c r="AF3718" s="50"/>
      <c r="AG3718" s="50"/>
      <c r="AH3718" s="50"/>
      <c r="AI3718" s="50"/>
      <c r="AJ3718" s="50"/>
      <c r="AK3718" s="50"/>
      <c r="AL3718" s="50"/>
      <c r="AM3718" s="50"/>
      <c r="AN3718" s="50"/>
      <c r="AO3718" s="50"/>
      <c r="AP3718" s="50"/>
      <c r="AQ3718" s="50"/>
      <c r="AR3718" s="50"/>
      <c r="AS3718" s="50"/>
      <c r="AT3718" s="50"/>
      <c r="AU3718" s="50"/>
      <c r="AV3718" s="50"/>
      <c r="AW3718" s="50"/>
      <c r="AX3718" s="50"/>
      <c r="AY3718" s="50"/>
      <c r="AZ3718" s="50"/>
      <c r="BA3718" s="50"/>
      <c r="BB3718" s="50"/>
      <c r="BC3718" s="50"/>
      <c r="BD3718" s="50"/>
      <c r="BE3718" s="50"/>
      <c r="BF3718" s="50"/>
      <c r="BG3718" s="50"/>
      <c r="BH3718" s="50"/>
      <c r="BI3718" s="50"/>
      <c r="BJ3718" s="50"/>
      <c r="BK3718" s="50"/>
      <c r="BL3718" s="50"/>
      <c r="BM3718" s="50"/>
      <c r="BN3718" s="50"/>
      <c r="BO3718" s="50"/>
      <c r="BP3718" s="50"/>
      <c r="BQ3718" s="50"/>
      <c r="BR3718" s="50"/>
      <c r="BS3718" s="50"/>
      <c r="BT3718" s="50"/>
      <c r="BU3718" s="50"/>
      <c r="BV3718" s="50"/>
      <c r="BW3718" s="50"/>
      <c r="BX3718" s="50"/>
      <c r="BY3718" s="50"/>
      <c r="BZ3718" s="50"/>
      <c r="CA3718" s="50"/>
      <c r="CB3718" s="50"/>
      <c r="CC3718" s="50"/>
      <c r="CD3718" s="50"/>
      <c r="CE3718" s="50"/>
      <c r="CF3718" s="50"/>
      <c r="CG3718" s="50"/>
      <c r="CH3718" s="50"/>
      <c r="CI3718" s="50"/>
      <c r="CJ3718" s="50"/>
      <c r="CK3718" s="50"/>
      <c r="CL3718" s="50"/>
      <c r="CM3718" s="50"/>
      <c r="CN3718" s="50"/>
      <c r="CO3718" s="50"/>
      <c r="CP3718" s="50"/>
      <c r="CQ3718" s="50"/>
      <c r="CR3718" s="50"/>
      <c r="CS3718" s="50"/>
      <c r="CT3718" s="50"/>
      <c r="CU3718" s="50"/>
      <c r="CV3718" s="50"/>
      <c r="CW3718" s="50"/>
      <c r="CX3718" s="50"/>
      <c r="CY3718" s="50"/>
      <c r="CZ3718" s="50"/>
      <c r="DA3718" s="50"/>
      <c r="DB3718" s="50"/>
      <c r="DC3718" s="50"/>
      <c r="DD3718" s="50"/>
      <c r="DE3718" s="50"/>
      <c r="DF3718" s="50"/>
      <c r="DG3718" s="50"/>
    </row>
    <row r="3719" spans="1:111" x14ac:dyDescent="0.2">
      <c r="A3719" s="570" t="s">
        <v>1473</v>
      </c>
      <c r="B3719" s="570" t="s">
        <v>1480</v>
      </c>
      <c r="C3719" s="570"/>
      <c r="D3719" s="75" t="s">
        <v>1481</v>
      </c>
      <c r="E3719" s="358">
        <v>0</v>
      </c>
      <c r="F3719" s="352">
        <f t="shared" si="114"/>
        <v>0</v>
      </c>
      <c r="G3719" s="352">
        <f t="shared" si="115"/>
        <v>0</v>
      </c>
      <c r="H3719" s="50"/>
      <c r="I3719" s="50"/>
      <c r="J3719" s="50"/>
      <c r="K3719" s="50"/>
      <c r="L3719" s="50"/>
      <c r="M3719" s="50"/>
      <c r="N3719" s="50"/>
      <c r="O3719" s="50"/>
      <c r="P3719" s="50"/>
      <c r="Q3719" s="50"/>
      <c r="R3719" s="50"/>
      <c r="S3719" s="50"/>
      <c r="T3719" s="50"/>
      <c r="U3719" s="50"/>
      <c r="V3719" s="50"/>
      <c r="W3719" s="50"/>
      <c r="X3719" s="50"/>
      <c r="Y3719" s="50"/>
      <c r="Z3719" s="50"/>
      <c r="AA3719" s="50"/>
      <c r="AB3719" s="50"/>
      <c r="AC3719" s="50"/>
      <c r="AD3719" s="50"/>
      <c r="AE3719" s="50"/>
      <c r="AF3719" s="50"/>
      <c r="AG3719" s="50"/>
      <c r="AH3719" s="50"/>
      <c r="AI3719" s="50"/>
      <c r="AJ3719" s="50"/>
      <c r="AK3719" s="50"/>
      <c r="AL3719" s="50"/>
      <c r="AM3719" s="50"/>
      <c r="AN3719" s="50"/>
      <c r="AO3719" s="50"/>
      <c r="AP3719" s="50"/>
      <c r="AQ3719" s="50"/>
      <c r="AR3719" s="50"/>
      <c r="AS3719" s="50"/>
      <c r="AT3719" s="50"/>
      <c r="AU3719" s="50"/>
      <c r="AV3719" s="50"/>
      <c r="AW3719" s="50"/>
      <c r="AX3719" s="50"/>
      <c r="AY3719" s="50"/>
      <c r="AZ3719" s="50"/>
      <c r="BA3719" s="50"/>
      <c r="BB3719" s="50"/>
      <c r="BC3719" s="50"/>
      <c r="BD3719" s="50"/>
      <c r="BE3719" s="50"/>
      <c r="BF3719" s="50"/>
      <c r="BG3719" s="50"/>
      <c r="BH3719" s="50"/>
      <c r="BI3719" s="50"/>
      <c r="BJ3719" s="50"/>
      <c r="BK3719" s="50"/>
      <c r="BL3719" s="50"/>
      <c r="BM3719" s="50"/>
      <c r="BN3719" s="50"/>
      <c r="BO3719" s="50"/>
      <c r="BP3719" s="50"/>
      <c r="BQ3719" s="50"/>
      <c r="BR3719" s="50"/>
      <c r="BS3719" s="50"/>
      <c r="BT3719" s="50"/>
      <c r="BU3719" s="50"/>
      <c r="BV3719" s="50"/>
      <c r="BW3719" s="50"/>
      <c r="BX3719" s="50"/>
      <c r="BY3719" s="50"/>
      <c r="BZ3719" s="50"/>
      <c r="CA3719" s="50"/>
      <c r="CB3719" s="50"/>
      <c r="CC3719" s="50"/>
      <c r="CD3719" s="50"/>
      <c r="CE3719" s="50"/>
      <c r="CF3719" s="50"/>
      <c r="CG3719" s="50"/>
      <c r="CH3719" s="50"/>
      <c r="CI3719" s="50"/>
      <c r="CJ3719" s="50"/>
      <c r="CK3719" s="50"/>
      <c r="CL3719" s="50"/>
      <c r="CM3719" s="50"/>
      <c r="CN3719" s="50"/>
      <c r="CO3719" s="50"/>
      <c r="CP3719" s="50"/>
      <c r="CQ3719" s="50"/>
      <c r="CR3719" s="50"/>
      <c r="CS3719" s="50"/>
      <c r="CT3719" s="50"/>
      <c r="CU3719" s="50"/>
      <c r="CV3719" s="50"/>
      <c r="CW3719" s="50"/>
      <c r="CX3719" s="50"/>
      <c r="CY3719" s="50"/>
      <c r="CZ3719" s="50"/>
      <c r="DA3719" s="50"/>
      <c r="DB3719" s="50"/>
      <c r="DC3719" s="50"/>
      <c r="DD3719" s="50"/>
      <c r="DE3719" s="50"/>
      <c r="DF3719" s="50"/>
      <c r="DG3719" s="50"/>
    </row>
    <row r="3720" spans="1:111" x14ac:dyDescent="0.2">
      <c r="A3720" s="571"/>
      <c r="B3720" s="571"/>
      <c r="C3720" s="571"/>
      <c r="D3720" s="78" t="s">
        <v>1482</v>
      </c>
      <c r="E3720" s="358">
        <v>2800</v>
      </c>
      <c r="F3720" s="352">
        <f t="shared" si="114"/>
        <v>1680</v>
      </c>
      <c r="G3720" s="352">
        <f t="shared" si="115"/>
        <v>1400</v>
      </c>
      <c r="H3720" s="50"/>
      <c r="I3720" s="50"/>
      <c r="J3720" s="50"/>
      <c r="K3720" s="50"/>
      <c r="L3720" s="50"/>
      <c r="M3720" s="50"/>
      <c r="N3720" s="50"/>
      <c r="O3720" s="50"/>
      <c r="P3720" s="50"/>
      <c r="Q3720" s="50"/>
      <c r="R3720" s="50"/>
      <c r="S3720" s="50"/>
      <c r="T3720" s="50"/>
      <c r="U3720" s="50"/>
      <c r="V3720" s="50"/>
      <c r="W3720" s="50"/>
      <c r="X3720" s="50"/>
      <c r="Y3720" s="50"/>
      <c r="Z3720" s="50"/>
      <c r="AA3720" s="50"/>
      <c r="AB3720" s="50"/>
      <c r="AC3720" s="50"/>
      <c r="AD3720" s="50"/>
      <c r="AE3720" s="50"/>
      <c r="AF3720" s="50"/>
      <c r="AG3720" s="50"/>
      <c r="AH3720" s="50"/>
      <c r="AI3720" s="50"/>
      <c r="AJ3720" s="50"/>
      <c r="AK3720" s="50"/>
      <c r="AL3720" s="50"/>
      <c r="AM3720" s="50"/>
      <c r="AN3720" s="50"/>
      <c r="AO3720" s="50"/>
      <c r="AP3720" s="50"/>
      <c r="AQ3720" s="50"/>
      <c r="AR3720" s="50"/>
      <c r="AS3720" s="50"/>
      <c r="AT3720" s="50"/>
      <c r="AU3720" s="50"/>
      <c r="AV3720" s="50"/>
      <c r="AW3720" s="50"/>
      <c r="AX3720" s="50"/>
      <c r="AY3720" s="50"/>
      <c r="AZ3720" s="50"/>
      <c r="BA3720" s="50"/>
      <c r="BB3720" s="50"/>
      <c r="BC3720" s="50"/>
      <c r="BD3720" s="50"/>
      <c r="BE3720" s="50"/>
      <c r="BF3720" s="50"/>
      <c r="BG3720" s="50"/>
      <c r="BH3720" s="50"/>
      <c r="BI3720" s="50"/>
      <c r="BJ3720" s="50"/>
      <c r="BK3720" s="50"/>
      <c r="BL3720" s="50"/>
      <c r="BM3720" s="50"/>
      <c r="BN3720" s="50"/>
      <c r="BO3720" s="50"/>
      <c r="BP3720" s="50"/>
      <c r="BQ3720" s="50"/>
      <c r="BR3720" s="50"/>
      <c r="BS3720" s="50"/>
      <c r="BT3720" s="50"/>
      <c r="BU3720" s="50"/>
      <c r="BV3720" s="50"/>
      <c r="BW3720" s="50"/>
      <c r="BX3720" s="50"/>
      <c r="BY3720" s="50"/>
      <c r="BZ3720" s="50"/>
      <c r="CA3720" s="50"/>
      <c r="CB3720" s="50"/>
      <c r="CC3720" s="50"/>
      <c r="CD3720" s="50"/>
      <c r="CE3720" s="50"/>
      <c r="CF3720" s="50"/>
      <c r="CG3720" s="50"/>
      <c r="CH3720" s="50"/>
      <c r="CI3720" s="50"/>
      <c r="CJ3720" s="50"/>
      <c r="CK3720" s="50"/>
      <c r="CL3720" s="50"/>
      <c r="CM3720" s="50"/>
      <c r="CN3720" s="50"/>
      <c r="CO3720" s="50"/>
      <c r="CP3720" s="50"/>
      <c r="CQ3720" s="50"/>
      <c r="CR3720" s="50"/>
      <c r="CS3720" s="50"/>
      <c r="CT3720" s="50"/>
      <c r="CU3720" s="50"/>
      <c r="CV3720" s="50"/>
      <c r="CW3720" s="50"/>
      <c r="CX3720" s="50"/>
      <c r="CY3720" s="50"/>
      <c r="CZ3720" s="50"/>
      <c r="DA3720" s="50"/>
      <c r="DB3720" s="50"/>
      <c r="DC3720" s="50"/>
      <c r="DD3720" s="50"/>
      <c r="DE3720" s="50"/>
      <c r="DF3720" s="50"/>
      <c r="DG3720" s="50"/>
    </row>
    <row r="3721" spans="1:111" x14ac:dyDescent="0.2">
      <c r="A3721" s="572"/>
      <c r="B3721" s="572"/>
      <c r="C3721" s="572"/>
      <c r="D3721" s="78" t="s">
        <v>1483</v>
      </c>
      <c r="E3721" s="358">
        <v>2500</v>
      </c>
      <c r="F3721" s="352">
        <f t="shared" si="114"/>
        <v>1500</v>
      </c>
      <c r="G3721" s="352">
        <f t="shared" si="115"/>
        <v>1250</v>
      </c>
      <c r="H3721" s="50"/>
      <c r="I3721" s="50"/>
      <c r="J3721" s="50"/>
      <c r="K3721" s="50"/>
      <c r="L3721" s="50"/>
      <c r="M3721" s="50"/>
      <c r="N3721" s="50"/>
      <c r="O3721" s="50"/>
      <c r="P3721" s="50"/>
      <c r="Q3721" s="50"/>
      <c r="R3721" s="50"/>
      <c r="S3721" s="50"/>
      <c r="T3721" s="50"/>
      <c r="U3721" s="50"/>
      <c r="V3721" s="50"/>
      <c r="W3721" s="50"/>
      <c r="X3721" s="50"/>
      <c r="Y3721" s="50"/>
      <c r="Z3721" s="50"/>
      <c r="AA3721" s="50"/>
      <c r="AB3721" s="50"/>
      <c r="AC3721" s="50"/>
      <c r="AD3721" s="50"/>
      <c r="AE3721" s="50"/>
      <c r="AF3721" s="50"/>
      <c r="AG3721" s="50"/>
      <c r="AH3721" s="50"/>
      <c r="AI3721" s="50"/>
      <c r="AJ3721" s="50"/>
      <c r="AK3721" s="50"/>
      <c r="AL3721" s="50"/>
      <c r="AM3721" s="50"/>
      <c r="AN3721" s="50"/>
      <c r="AO3721" s="50"/>
      <c r="AP3721" s="50"/>
      <c r="AQ3721" s="50"/>
      <c r="AR3721" s="50"/>
      <c r="AS3721" s="50"/>
      <c r="AT3721" s="50"/>
      <c r="AU3721" s="50"/>
      <c r="AV3721" s="50"/>
      <c r="AW3721" s="50"/>
      <c r="AX3721" s="50"/>
      <c r="AY3721" s="50"/>
      <c r="AZ3721" s="50"/>
      <c r="BA3721" s="50"/>
      <c r="BB3721" s="50"/>
      <c r="BC3721" s="50"/>
      <c r="BD3721" s="50"/>
      <c r="BE3721" s="50"/>
      <c r="BF3721" s="50"/>
      <c r="BG3721" s="50"/>
      <c r="BH3721" s="50"/>
      <c r="BI3721" s="50"/>
      <c r="BJ3721" s="50"/>
      <c r="BK3721" s="50"/>
      <c r="BL3721" s="50"/>
      <c r="BM3721" s="50"/>
      <c r="BN3721" s="50"/>
      <c r="BO3721" s="50"/>
      <c r="BP3721" s="50"/>
      <c r="BQ3721" s="50"/>
      <c r="BR3721" s="50"/>
      <c r="BS3721" s="50"/>
      <c r="BT3721" s="50"/>
      <c r="BU3721" s="50"/>
      <c r="BV3721" s="50"/>
      <c r="BW3721" s="50"/>
      <c r="BX3721" s="50"/>
      <c r="BY3721" s="50"/>
      <c r="BZ3721" s="50"/>
      <c r="CA3721" s="50"/>
      <c r="CB3721" s="50"/>
      <c r="CC3721" s="50"/>
      <c r="CD3721" s="50"/>
      <c r="CE3721" s="50"/>
      <c r="CF3721" s="50"/>
      <c r="CG3721" s="50"/>
      <c r="CH3721" s="50"/>
      <c r="CI3721" s="50"/>
      <c r="CJ3721" s="50"/>
      <c r="CK3721" s="50"/>
      <c r="CL3721" s="50"/>
      <c r="CM3721" s="50"/>
      <c r="CN3721" s="50"/>
      <c r="CO3721" s="50"/>
      <c r="CP3721" s="50"/>
      <c r="CQ3721" s="50"/>
      <c r="CR3721" s="50"/>
      <c r="CS3721" s="50"/>
      <c r="CT3721" s="50"/>
      <c r="CU3721" s="50"/>
      <c r="CV3721" s="50"/>
      <c r="CW3721" s="50"/>
      <c r="CX3721" s="50"/>
      <c r="CY3721" s="50"/>
      <c r="CZ3721" s="50"/>
      <c r="DA3721" s="50"/>
      <c r="DB3721" s="50"/>
      <c r="DC3721" s="50"/>
      <c r="DD3721" s="50"/>
      <c r="DE3721" s="50"/>
      <c r="DF3721" s="50"/>
      <c r="DG3721" s="50"/>
    </row>
    <row r="3722" spans="1:111" x14ac:dyDescent="0.2">
      <c r="A3722" s="570" t="s">
        <v>1475</v>
      </c>
      <c r="B3722" s="570" t="s">
        <v>1484</v>
      </c>
      <c r="C3722" s="570"/>
      <c r="D3722" s="75" t="s">
        <v>1485</v>
      </c>
      <c r="E3722" s="358">
        <v>0</v>
      </c>
      <c r="F3722" s="352">
        <f t="shared" si="114"/>
        <v>0</v>
      </c>
      <c r="G3722" s="352">
        <f t="shared" si="115"/>
        <v>0</v>
      </c>
      <c r="H3722" s="50"/>
      <c r="I3722" s="50"/>
      <c r="J3722" s="50"/>
      <c r="K3722" s="50"/>
      <c r="L3722" s="50"/>
      <c r="M3722" s="50"/>
      <c r="N3722" s="50"/>
      <c r="O3722" s="50"/>
      <c r="P3722" s="50"/>
      <c r="Q3722" s="50"/>
      <c r="R3722" s="50"/>
      <c r="S3722" s="50"/>
      <c r="T3722" s="50"/>
      <c r="U3722" s="50"/>
      <c r="V3722" s="50"/>
      <c r="W3722" s="50"/>
      <c r="X3722" s="50"/>
      <c r="Y3722" s="50"/>
      <c r="Z3722" s="50"/>
      <c r="AA3722" s="50"/>
      <c r="AB3722" s="50"/>
      <c r="AC3722" s="50"/>
      <c r="AD3722" s="50"/>
      <c r="AE3722" s="50"/>
      <c r="AF3722" s="50"/>
      <c r="AG3722" s="50"/>
      <c r="AH3722" s="50"/>
      <c r="AI3722" s="50"/>
      <c r="AJ3722" s="50"/>
      <c r="AK3722" s="50"/>
      <c r="AL3722" s="50"/>
      <c r="AM3722" s="50"/>
      <c r="AN3722" s="50"/>
      <c r="AO3722" s="50"/>
      <c r="AP3722" s="50"/>
      <c r="AQ3722" s="50"/>
      <c r="AR3722" s="50"/>
      <c r="AS3722" s="50"/>
      <c r="AT3722" s="50"/>
      <c r="AU3722" s="50"/>
      <c r="AV3722" s="50"/>
      <c r="AW3722" s="50"/>
      <c r="AX3722" s="50"/>
      <c r="AY3722" s="50"/>
      <c r="AZ3722" s="50"/>
      <c r="BA3722" s="50"/>
      <c r="BB3722" s="50"/>
      <c r="BC3722" s="50"/>
      <c r="BD3722" s="50"/>
      <c r="BE3722" s="50"/>
      <c r="BF3722" s="50"/>
      <c r="BG3722" s="50"/>
      <c r="BH3722" s="50"/>
      <c r="BI3722" s="50"/>
      <c r="BJ3722" s="50"/>
      <c r="BK3722" s="50"/>
      <c r="BL3722" s="50"/>
      <c r="BM3722" s="50"/>
      <c r="BN3722" s="50"/>
      <c r="BO3722" s="50"/>
      <c r="BP3722" s="50"/>
      <c r="BQ3722" s="50"/>
      <c r="BR3722" s="50"/>
      <c r="BS3722" s="50"/>
      <c r="BT3722" s="50"/>
      <c r="BU3722" s="50"/>
      <c r="BV3722" s="50"/>
      <c r="BW3722" s="50"/>
      <c r="BX3722" s="50"/>
      <c r="BY3722" s="50"/>
      <c r="BZ3722" s="50"/>
      <c r="CA3722" s="50"/>
      <c r="CB3722" s="50"/>
      <c r="CC3722" s="50"/>
      <c r="CD3722" s="50"/>
      <c r="CE3722" s="50"/>
      <c r="CF3722" s="50"/>
      <c r="CG3722" s="50"/>
      <c r="CH3722" s="50"/>
      <c r="CI3722" s="50"/>
      <c r="CJ3722" s="50"/>
      <c r="CK3722" s="50"/>
      <c r="CL3722" s="50"/>
      <c r="CM3722" s="50"/>
      <c r="CN3722" s="50"/>
      <c r="CO3722" s="50"/>
      <c r="CP3722" s="50"/>
      <c r="CQ3722" s="50"/>
      <c r="CR3722" s="50"/>
      <c r="CS3722" s="50"/>
      <c r="CT3722" s="50"/>
      <c r="CU3722" s="50"/>
      <c r="CV3722" s="50"/>
      <c r="CW3722" s="50"/>
      <c r="CX3722" s="50"/>
      <c r="CY3722" s="50"/>
      <c r="CZ3722" s="50"/>
      <c r="DA3722" s="50"/>
      <c r="DB3722" s="50"/>
      <c r="DC3722" s="50"/>
      <c r="DD3722" s="50"/>
      <c r="DE3722" s="50"/>
      <c r="DF3722" s="50"/>
      <c r="DG3722" s="50"/>
    </row>
    <row r="3723" spans="1:111" x14ac:dyDescent="0.2">
      <c r="A3723" s="571"/>
      <c r="B3723" s="571"/>
      <c r="C3723" s="571"/>
      <c r="D3723" s="78" t="s">
        <v>1486</v>
      </c>
      <c r="E3723" s="358">
        <v>2500</v>
      </c>
      <c r="F3723" s="352">
        <f t="shared" si="114"/>
        <v>1500</v>
      </c>
      <c r="G3723" s="352">
        <f t="shared" si="115"/>
        <v>1250</v>
      </c>
      <c r="H3723" s="50"/>
      <c r="I3723" s="50"/>
      <c r="J3723" s="50"/>
      <c r="K3723" s="50"/>
      <c r="L3723" s="50"/>
      <c r="M3723" s="50"/>
      <c r="N3723" s="50"/>
      <c r="O3723" s="50"/>
      <c r="P3723" s="50"/>
      <c r="Q3723" s="50"/>
      <c r="R3723" s="50"/>
      <c r="S3723" s="50"/>
      <c r="T3723" s="50"/>
      <c r="U3723" s="50"/>
      <c r="V3723" s="50"/>
      <c r="W3723" s="50"/>
      <c r="X3723" s="50"/>
      <c r="Y3723" s="50"/>
      <c r="Z3723" s="50"/>
      <c r="AA3723" s="50"/>
      <c r="AB3723" s="50"/>
      <c r="AC3723" s="50"/>
      <c r="AD3723" s="50"/>
      <c r="AE3723" s="50"/>
      <c r="AF3723" s="50"/>
      <c r="AG3723" s="50"/>
      <c r="AH3723" s="50"/>
      <c r="AI3723" s="50"/>
      <c r="AJ3723" s="50"/>
      <c r="AK3723" s="50"/>
      <c r="AL3723" s="50"/>
      <c r="AM3723" s="50"/>
      <c r="AN3723" s="50"/>
      <c r="AO3723" s="50"/>
      <c r="AP3723" s="50"/>
      <c r="AQ3723" s="50"/>
      <c r="AR3723" s="50"/>
      <c r="AS3723" s="50"/>
      <c r="AT3723" s="50"/>
      <c r="AU3723" s="50"/>
      <c r="AV3723" s="50"/>
      <c r="AW3723" s="50"/>
      <c r="AX3723" s="50"/>
      <c r="AY3723" s="50"/>
      <c r="AZ3723" s="50"/>
      <c r="BA3723" s="50"/>
      <c r="BB3723" s="50"/>
      <c r="BC3723" s="50"/>
      <c r="BD3723" s="50"/>
      <c r="BE3723" s="50"/>
      <c r="BF3723" s="50"/>
      <c r="BG3723" s="50"/>
      <c r="BH3723" s="50"/>
      <c r="BI3723" s="50"/>
      <c r="BJ3723" s="50"/>
      <c r="BK3723" s="50"/>
      <c r="BL3723" s="50"/>
      <c r="BM3723" s="50"/>
      <c r="BN3723" s="50"/>
      <c r="BO3723" s="50"/>
      <c r="BP3723" s="50"/>
      <c r="BQ3723" s="50"/>
      <c r="BR3723" s="50"/>
      <c r="BS3723" s="50"/>
      <c r="BT3723" s="50"/>
      <c r="BU3723" s="50"/>
      <c r="BV3723" s="50"/>
      <c r="BW3723" s="50"/>
      <c r="BX3723" s="50"/>
      <c r="BY3723" s="50"/>
      <c r="BZ3723" s="50"/>
      <c r="CA3723" s="50"/>
      <c r="CB3723" s="50"/>
      <c r="CC3723" s="50"/>
      <c r="CD3723" s="50"/>
      <c r="CE3723" s="50"/>
      <c r="CF3723" s="50"/>
      <c r="CG3723" s="50"/>
      <c r="CH3723" s="50"/>
      <c r="CI3723" s="50"/>
      <c r="CJ3723" s="50"/>
      <c r="CK3723" s="50"/>
      <c r="CL3723" s="50"/>
      <c r="CM3723" s="50"/>
      <c r="CN3723" s="50"/>
      <c r="CO3723" s="50"/>
      <c r="CP3723" s="50"/>
      <c r="CQ3723" s="50"/>
      <c r="CR3723" s="50"/>
      <c r="CS3723" s="50"/>
      <c r="CT3723" s="50"/>
      <c r="CU3723" s="50"/>
      <c r="CV3723" s="50"/>
      <c r="CW3723" s="50"/>
      <c r="CX3723" s="50"/>
      <c r="CY3723" s="50"/>
      <c r="CZ3723" s="50"/>
      <c r="DA3723" s="50"/>
      <c r="DB3723" s="50"/>
      <c r="DC3723" s="50"/>
      <c r="DD3723" s="50"/>
      <c r="DE3723" s="50"/>
      <c r="DF3723" s="50"/>
      <c r="DG3723" s="50"/>
    </row>
    <row r="3724" spans="1:111" x14ac:dyDescent="0.2">
      <c r="A3724" s="571"/>
      <c r="B3724" s="571"/>
      <c r="C3724" s="571"/>
      <c r="D3724" s="78" t="s">
        <v>1487</v>
      </c>
      <c r="E3724" s="358">
        <v>2200</v>
      </c>
      <c r="F3724" s="352">
        <f t="shared" ref="F3724:F3787" si="116">IFERROR(E3724*0.6,0)</f>
        <v>1320</v>
      </c>
      <c r="G3724" s="352">
        <f t="shared" ref="G3724:G3787" si="117">IFERROR(E3724*0.5,0)</f>
        <v>1100</v>
      </c>
      <c r="H3724" s="50"/>
      <c r="I3724" s="50"/>
      <c r="J3724" s="50"/>
      <c r="K3724" s="50"/>
      <c r="L3724" s="50"/>
      <c r="M3724" s="50"/>
      <c r="N3724" s="50"/>
      <c r="O3724" s="50"/>
      <c r="P3724" s="50"/>
      <c r="Q3724" s="50"/>
      <c r="R3724" s="50"/>
      <c r="S3724" s="50"/>
      <c r="T3724" s="50"/>
      <c r="U3724" s="50"/>
      <c r="V3724" s="50"/>
      <c r="W3724" s="50"/>
      <c r="X3724" s="50"/>
      <c r="Y3724" s="50"/>
      <c r="Z3724" s="50"/>
      <c r="AA3724" s="50"/>
      <c r="AB3724" s="50"/>
      <c r="AC3724" s="50"/>
      <c r="AD3724" s="50"/>
      <c r="AE3724" s="50"/>
      <c r="AF3724" s="50"/>
      <c r="AG3724" s="50"/>
      <c r="AH3724" s="50"/>
      <c r="AI3724" s="50"/>
      <c r="AJ3724" s="50"/>
      <c r="AK3724" s="50"/>
      <c r="AL3724" s="50"/>
      <c r="AM3724" s="50"/>
      <c r="AN3724" s="50"/>
      <c r="AO3724" s="50"/>
      <c r="AP3724" s="50"/>
      <c r="AQ3724" s="50"/>
      <c r="AR3724" s="50"/>
      <c r="AS3724" s="50"/>
      <c r="AT3724" s="50"/>
      <c r="AU3724" s="50"/>
      <c r="AV3724" s="50"/>
      <c r="AW3724" s="50"/>
      <c r="AX3724" s="50"/>
      <c r="AY3724" s="50"/>
      <c r="AZ3724" s="50"/>
      <c r="BA3724" s="50"/>
      <c r="BB3724" s="50"/>
      <c r="BC3724" s="50"/>
      <c r="BD3724" s="50"/>
      <c r="BE3724" s="50"/>
      <c r="BF3724" s="50"/>
      <c r="BG3724" s="50"/>
      <c r="BH3724" s="50"/>
      <c r="BI3724" s="50"/>
      <c r="BJ3724" s="50"/>
      <c r="BK3724" s="50"/>
      <c r="BL3724" s="50"/>
      <c r="BM3724" s="50"/>
      <c r="BN3724" s="50"/>
      <c r="BO3724" s="50"/>
      <c r="BP3724" s="50"/>
      <c r="BQ3724" s="50"/>
      <c r="BR3724" s="50"/>
      <c r="BS3724" s="50"/>
      <c r="BT3724" s="50"/>
      <c r="BU3724" s="50"/>
      <c r="BV3724" s="50"/>
      <c r="BW3724" s="50"/>
      <c r="BX3724" s="50"/>
      <c r="BY3724" s="50"/>
      <c r="BZ3724" s="50"/>
      <c r="CA3724" s="50"/>
      <c r="CB3724" s="50"/>
      <c r="CC3724" s="50"/>
      <c r="CD3724" s="50"/>
      <c r="CE3724" s="50"/>
      <c r="CF3724" s="50"/>
      <c r="CG3724" s="50"/>
      <c r="CH3724" s="50"/>
      <c r="CI3724" s="50"/>
      <c r="CJ3724" s="50"/>
      <c r="CK3724" s="50"/>
      <c r="CL3724" s="50"/>
      <c r="CM3724" s="50"/>
      <c r="CN3724" s="50"/>
      <c r="CO3724" s="50"/>
      <c r="CP3724" s="50"/>
      <c r="CQ3724" s="50"/>
      <c r="CR3724" s="50"/>
      <c r="CS3724" s="50"/>
      <c r="CT3724" s="50"/>
      <c r="CU3724" s="50"/>
      <c r="CV3724" s="50"/>
      <c r="CW3724" s="50"/>
      <c r="CX3724" s="50"/>
      <c r="CY3724" s="50"/>
      <c r="CZ3724" s="50"/>
      <c r="DA3724" s="50"/>
      <c r="DB3724" s="50"/>
      <c r="DC3724" s="50"/>
      <c r="DD3724" s="50"/>
      <c r="DE3724" s="50"/>
      <c r="DF3724" s="50"/>
      <c r="DG3724" s="50"/>
    </row>
    <row r="3725" spans="1:111" x14ac:dyDescent="0.2">
      <c r="A3725" s="572"/>
      <c r="B3725" s="572"/>
      <c r="C3725" s="572"/>
      <c r="D3725" s="78" t="s">
        <v>1488</v>
      </c>
      <c r="E3725" s="358">
        <v>2000</v>
      </c>
      <c r="F3725" s="352">
        <f t="shared" si="116"/>
        <v>1200</v>
      </c>
      <c r="G3725" s="352">
        <f t="shared" si="117"/>
        <v>1000</v>
      </c>
      <c r="H3725" s="50"/>
      <c r="I3725" s="50"/>
      <c r="J3725" s="50"/>
      <c r="K3725" s="50"/>
      <c r="L3725" s="50"/>
      <c r="M3725" s="50"/>
      <c r="N3725" s="50"/>
      <c r="O3725" s="50"/>
      <c r="P3725" s="50"/>
      <c r="Q3725" s="50"/>
      <c r="R3725" s="50"/>
      <c r="S3725" s="50"/>
      <c r="T3725" s="50"/>
      <c r="U3725" s="50"/>
      <c r="V3725" s="50"/>
      <c r="W3725" s="50"/>
      <c r="X3725" s="50"/>
      <c r="Y3725" s="50"/>
      <c r="Z3725" s="50"/>
      <c r="AA3725" s="50"/>
      <c r="AB3725" s="50"/>
      <c r="AC3725" s="50"/>
      <c r="AD3725" s="50"/>
      <c r="AE3725" s="50"/>
      <c r="AF3725" s="50"/>
      <c r="AG3725" s="50"/>
      <c r="AH3725" s="50"/>
      <c r="AI3725" s="50"/>
      <c r="AJ3725" s="50"/>
      <c r="AK3725" s="50"/>
      <c r="AL3725" s="50"/>
      <c r="AM3725" s="50"/>
      <c r="AN3725" s="50"/>
      <c r="AO3725" s="50"/>
      <c r="AP3725" s="50"/>
      <c r="AQ3725" s="50"/>
      <c r="AR3725" s="50"/>
      <c r="AS3725" s="50"/>
      <c r="AT3725" s="50"/>
      <c r="AU3725" s="50"/>
      <c r="AV3725" s="50"/>
      <c r="AW3725" s="50"/>
      <c r="AX3725" s="50"/>
      <c r="AY3725" s="50"/>
      <c r="AZ3725" s="50"/>
      <c r="BA3725" s="50"/>
      <c r="BB3725" s="50"/>
      <c r="BC3725" s="50"/>
      <c r="BD3725" s="50"/>
      <c r="BE3725" s="50"/>
      <c r="BF3725" s="50"/>
      <c r="BG3725" s="50"/>
      <c r="BH3725" s="50"/>
      <c r="BI3725" s="50"/>
      <c r="BJ3725" s="50"/>
      <c r="BK3725" s="50"/>
      <c r="BL3725" s="50"/>
      <c r="BM3725" s="50"/>
      <c r="BN3725" s="50"/>
      <c r="BO3725" s="50"/>
      <c r="BP3725" s="50"/>
      <c r="BQ3725" s="50"/>
      <c r="BR3725" s="50"/>
      <c r="BS3725" s="50"/>
      <c r="BT3725" s="50"/>
      <c r="BU3725" s="50"/>
      <c r="BV3725" s="50"/>
      <c r="BW3725" s="50"/>
      <c r="BX3725" s="50"/>
      <c r="BY3725" s="50"/>
      <c r="BZ3725" s="50"/>
      <c r="CA3725" s="50"/>
      <c r="CB3725" s="50"/>
      <c r="CC3725" s="50"/>
      <c r="CD3725" s="50"/>
      <c r="CE3725" s="50"/>
      <c r="CF3725" s="50"/>
      <c r="CG3725" s="50"/>
      <c r="CH3725" s="50"/>
      <c r="CI3725" s="50"/>
      <c r="CJ3725" s="50"/>
      <c r="CK3725" s="50"/>
      <c r="CL3725" s="50"/>
      <c r="CM3725" s="50"/>
      <c r="CN3725" s="50"/>
      <c r="CO3725" s="50"/>
      <c r="CP3725" s="50"/>
      <c r="CQ3725" s="50"/>
      <c r="CR3725" s="50"/>
      <c r="CS3725" s="50"/>
      <c r="CT3725" s="50"/>
      <c r="CU3725" s="50"/>
      <c r="CV3725" s="50"/>
      <c r="CW3725" s="50"/>
      <c r="CX3725" s="50"/>
      <c r="CY3725" s="50"/>
      <c r="CZ3725" s="50"/>
      <c r="DA3725" s="50"/>
      <c r="DB3725" s="50"/>
      <c r="DC3725" s="50"/>
      <c r="DD3725" s="50"/>
      <c r="DE3725" s="50"/>
      <c r="DF3725" s="50"/>
      <c r="DG3725" s="50"/>
    </row>
    <row r="3726" spans="1:111" x14ac:dyDescent="0.2">
      <c r="A3726" s="570" t="s">
        <v>1480</v>
      </c>
      <c r="B3726" s="570" t="s">
        <v>1489</v>
      </c>
      <c r="C3726" s="570"/>
      <c r="D3726" s="75" t="s">
        <v>272</v>
      </c>
      <c r="E3726" s="358">
        <v>0</v>
      </c>
      <c r="F3726" s="352">
        <f t="shared" si="116"/>
        <v>0</v>
      </c>
      <c r="G3726" s="352">
        <f t="shared" si="117"/>
        <v>0</v>
      </c>
      <c r="H3726" s="50"/>
      <c r="I3726" s="50"/>
      <c r="J3726" s="50"/>
      <c r="K3726" s="50"/>
      <c r="L3726" s="50"/>
      <c r="M3726" s="50"/>
      <c r="N3726" s="50"/>
      <c r="O3726" s="50"/>
      <c r="P3726" s="50"/>
      <c r="Q3726" s="50"/>
      <c r="R3726" s="50"/>
      <c r="S3726" s="50"/>
      <c r="T3726" s="50"/>
      <c r="U3726" s="50"/>
      <c r="V3726" s="50"/>
      <c r="W3726" s="50"/>
      <c r="X3726" s="50"/>
      <c r="Y3726" s="50"/>
      <c r="Z3726" s="50"/>
      <c r="AA3726" s="50"/>
      <c r="AB3726" s="50"/>
      <c r="AC3726" s="50"/>
      <c r="AD3726" s="50"/>
      <c r="AE3726" s="50"/>
      <c r="AF3726" s="50"/>
      <c r="AG3726" s="50"/>
      <c r="AH3726" s="50"/>
      <c r="AI3726" s="50"/>
      <c r="AJ3726" s="50"/>
      <c r="AK3726" s="50"/>
      <c r="AL3726" s="50"/>
      <c r="AM3726" s="50"/>
      <c r="AN3726" s="50"/>
      <c r="AO3726" s="50"/>
      <c r="AP3726" s="50"/>
      <c r="AQ3726" s="50"/>
      <c r="AR3726" s="50"/>
      <c r="AS3726" s="50"/>
      <c r="AT3726" s="50"/>
      <c r="AU3726" s="50"/>
      <c r="AV3726" s="50"/>
      <c r="AW3726" s="50"/>
      <c r="AX3726" s="50"/>
      <c r="AY3726" s="50"/>
      <c r="AZ3726" s="50"/>
      <c r="BA3726" s="50"/>
      <c r="BB3726" s="50"/>
      <c r="BC3726" s="50"/>
      <c r="BD3726" s="50"/>
      <c r="BE3726" s="50"/>
      <c r="BF3726" s="50"/>
      <c r="BG3726" s="50"/>
      <c r="BH3726" s="50"/>
      <c r="BI3726" s="50"/>
      <c r="BJ3726" s="50"/>
      <c r="BK3726" s="50"/>
      <c r="BL3726" s="50"/>
      <c r="BM3726" s="50"/>
      <c r="BN3726" s="50"/>
      <c r="BO3726" s="50"/>
      <c r="BP3726" s="50"/>
      <c r="BQ3726" s="50"/>
      <c r="BR3726" s="50"/>
      <c r="BS3726" s="50"/>
      <c r="BT3726" s="50"/>
      <c r="BU3726" s="50"/>
      <c r="BV3726" s="50"/>
      <c r="BW3726" s="50"/>
      <c r="BX3726" s="50"/>
      <c r="BY3726" s="50"/>
      <c r="BZ3726" s="50"/>
      <c r="CA3726" s="50"/>
      <c r="CB3726" s="50"/>
      <c r="CC3726" s="50"/>
      <c r="CD3726" s="50"/>
      <c r="CE3726" s="50"/>
      <c r="CF3726" s="50"/>
      <c r="CG3726" s="50"/>
      <c r="CH3726" s="50"/>
      <c r="CI3726" s="50"/>
      <c r="CJ3726" s="50"/>
      <c r="CK3726" s="50"/>
      <c r="CL3726" s="50"/>
      <c r="CM3726" s="50"/>
      <c r="CN3726" s="50"/>
      <c r="CO3726" s="50"/>
      <c r="CP3726" s="50"/>
      <c r="CQ3726" s="50"/>
      <c r="CR3726" s="50"/>
      <c r="CS3726" s="50"/>
      <c r="CT3726" s="50"/>
      <c r="CU3726" s="50"/>
      <c r="CV3726" s="50"/>
      <c r="CW3726" s="50"/>
      <c r="CX3726" s="50"/>
      <c r="CY3726" s="50"/>
      <c r="CZ3726" s="50"/>
      <c r="DA3726" s="50"/>
      <c r="DB3726" s="50"/>
      <c r="DC3726" s="50"/>
      <c r="DD3726" s="50"/>
      <c r="DE3726" s="50"/>
      <c r="DF3726" s="50"/>
      <c r="DG3726" s="50"/>
    </row>
    <row r="3727" spans="1:111" x14ac:dyDescent="0.2">
      <c r="A3727" s="571"/>
      <c r="B3727" s="571"/>
      <c r="C3727" s="571"/>
      <c r="D3727" s="78" t="s">
        <v>1490</v>
      </c>
      <c r="E3727" s="358">
        <v>1800</v>
      </c>
      <c r="F3727" s="352">
        <f t="shared" si="116"/>
        <v>1080</v>
      </c>
      <c r="G3727" s="352">
        <f t="shared" si="117"/>
        <v>900</v>
      </c>
      <c r="H3727" s="50"/>
      <c r="I3727" s="50"/>
      <c r="J3727" s="50"/>
      <c r="K3727" s="50"/>
      <c r="L3727" s="50"/>
      <c r="M3727" s="50"/>
      <c r="N3727" s="50"/>
      <c r="O3727" s="50"/>
      <c r="P3727" s="50"/>
      <c r="Q3727" s="50"/>
      <c r="R3727" s="50"/>
      <c r="S3727" s="50"/>
      <c r="T3727" s="50"/>
      <c r="U3727" s="50"/>
      <c r="V3727" s="50"/>
      <c r="W3727" s="50"/>
      <c r="X3727" s="50"/>
      <c r="Y3727" s="50"/>
      <c r="Z3727" s="50"/>
      <c r="AA3727" s="50"/>
      <c r="AB3727" s="50"/>
      <c r="AC3727" s="50"/>
      <c r="AD3727" s="50"/>
      <c r="AE3727" s="50"/>
      <c r="AF3727" s="50"/>
      <c r="AG3727" s="50"/>
      <c r="AH3727" s="50"/>
      <c r="AI3727" s="50"/>
      <c r="AJ3727" s="50"/>
      <c r="AK3727" s="50"/>
      <c r="AL3727" s="50"/>
      <c r="AM3727" s="50"/>
      <c r="AN3727" s="50"/>
      <c r="AO3727" s="50"/>
      <c r="AP3727" s="50"/>
      <c r="AQ3727" s="50"/>
      <c r="AR3727" s="50"/>
      <c r="AS3727" s="50"/>
      <c r="AT3727" s="50"/>
      <c r="AU3727" s="50"/>
      <c r="AV3727" s="50"/>
      <c r="AW3727" s="50"/>
      <c r="AX3727" s="50"/>
      <c r="AY3727" s="50"/>
      <c r="AZ3727" s="50"/>
      <c r="BA3727" s="50"/>
      <c r="BB3727" s="50"/>
      <c r="BC3727" s="50"/>
      <c r="BD3727" s="50"/>
      <c r="BE3727" s="50"/>
      <c r="BF3727" s="50"/>
      <c r="BG3727" s="50"/>
      <c r="BH3727" s="50"/>
      <c r="BI3727" s="50"/>
      <c r="BJ3727" s="50"/>
      <c r="BK3727" s="50"/>
      <c r="BL3727" s="50"/>
      <c r="BM3727" s="50"/>
      <c r="BN3727" s="50"/>
      <c r="BO3727" s="50"/>
      <c r="BP3727" s="50"/>
      <c r="BQ3727" s="50"/>
      <c r="BR3727" s="50"/>
      <c r="BS3727" s="50"/>
      <c r="BT3727" s="50"/>
      <c r="BU3727" s="50"/>
      <c r="BV3727" s="50"/>
      <c r="BW3727" s="50"/>
      <c r="BX3727" s="50"/>
      <c r="BY3727" s="50"/>
      <c r="BZ3727" s="50"/>
      <c r="CA3727" s="50"/>
      <c r="CB3727" s="50"/>
      <c r="CC3727" s="50"/>
      <c r="CD3727" s="50"/>
      <c r="CE3727" s="50"/>
      <c r="CF3727" s="50"/>
      <c r="CG3727" s="50"/>
      <c r="CH3727" s="50"/>
      <c r="CI3727" s="50"/>
      <c r="CJ3727" s="50"/>
      <c r="CK3727" s="50"/>
      <c r="CL3727" s="50"/>
      <c r="CM3727" s="50"/>
      <c r="CN3727" s="50"/>
      <c r="CO3727" s="50"/>
      <c r="CP3727" s="50"/>
      <c r="CQ3727" s="50"/>
      <c r="CR3727" s="50"/>
      <c r="CS3727" s="50"/>
      <c r="CT3727" s="50"/>
      <c r="CU3727" s="50"/>
      <c r="CV3727" s="50"/>
      <c r="CW3727" s="50"/>
      <c r="CX3727" s="50"/>
      <c r="CY3727" s="50"/>
      <c r="CZ3727" s="50"/>
      <c r="DA3727" s="50"/>
      <c r="DB3727" s="50"/>
      <c r="DC3727" s="50"/>
      <c r="DD3727" s="50"/>
      <c r="DE3727" s="50"/>
      <c r="DF3727" s="50"/>
      <c r="DG3727" s="50"/>
    </row>
    <row r="3728" spans="1:111" x14ac:dyDescent="0.2">
      <c r="A3728" s="571"/>
      <c r="B3728" s="571"/>
      <c r="C3728" s="571"/>
      <c r="D3728" s="78" t="s">
        <v>1491</v>
      </c>
      <c r="E3728" s="358">
        <v>1800</v>
      </c>
      <c r="F3728" s="352">
        <f t="shared" si="116"/>
        <v>1080</v>
      </c>
      <c r="G3728" s="352">
        <f t="shared" si="117"/>
        <v>900</v>
      </c>
      <c r="H3728" s="50"/>
      <c r="I3728" s="50"/>
      <c r="J3728" s="50"/>
      <c r="K3728" s="50"/>
      <c r="L3728" s="50"/>
      <c r="M3728" s="50"/>
      <c r="N3728" s="50"/>
      <c r="O3728" s="50"/>
      <c r="P3728" s="50"/>
      <c r="Q3728" s="50"/>
      <c r="R3728" s="50"/>
      <c r="S3728" s="50"/>
      <c r="T3728" s="50"/>
      <c r="U3728" s="50"/>
      <c r="V3728" s="50"/>
      <c r="W3728" s="50"/>
      <c r="X3728" s="50"/>
      <c r="Y3728" s="50"/>
      <c r="Z3728" s="50"/>
      <c r="AA3728" s="50"/>
      <c r="AB3728" s="50"/>
      <c r="AC3728" s="50"/>
      <c r="AD3728" s="50"/>
      <c r="AE3728" s="50"/>
      <c r="AF3728" s="50"/>
      <c r="AG3728" s="50"/>
      <c r="AH3728" s="50"/>
      <c r="AI3728" s="50"/>
      <c r="AJ3728" s="50"/>
      <c r="AK3728" s="50"/>
      <c r="AL3728" s="50"/>
      <c r="AM3728" s="50"/>
      <c r="AN3728" s="50"/>
      <c r="AO3728" s="50"/>
      <c r="AP3728" s="50"/>
      <c r="AQ3728" s="50"/>
      <c r="AR3728" s="50"/>
      <c r="AS3728" s="50"/>
      <c r="AT3728" s="50"/>
      <c r="AU3728" s="50"/>
      <c r="AV3728" s="50"/>
      <c r="AW3728" s="50"/>
      <c r="AX3728" s="50"/>
      <c r="AY3728" s="50"/>
      <c r="AZ3728" s="50"/>
      <c r="BA3728" s="50"/>
      <c r="BB3728" s="50"/>
      <c r="BC3728" s="50"/>
      <c r="BD3728" s="50"/>
      <c r="BE3728" s="50"/>
      <c r="BF3728" s="50"/>
      <c r="BG3728" s="50"/>
      <c r="BH3728" s="50"/>
      <c r="BI3728" s="50"/>
      <c r="BJ3728" s="50"/>
      <c r="BK3728" s="50"/>
      <c r="BL3728" s="50"/>
      <c r="BM3728" s="50"/>
      <c r="BN3728" s="50"/>
      <c r="BO3728" s="50"/>
      <c r="BP3728" s="50"/>
      <c r="BQ3728" s="50"/>
      <c r="BR3728" s="50"/>
      <c r="BS3728" s="50"/>
      <c r="BT3728" s="50"/>
      <c r="BU3728" s="50"/>
      <c r="BV3728" s="50"/>
      <c r="BW3728" s="50"/>
      <c r="BX3728" s="50"/>
      <c r="BY3728" s="50"/>
      <c r="BZ3728" s="50"/>
      <c r="CA3728" s="50"/>
      <c r="CB3728" s="50"/>
      <c r="CC3728" s="50"/>
      <c r="CD3728" s="50"/>
      <c r="CE3728" s="50"/>
      <c r="CF3728" s="50"/>
      <c r="CG3728" s="50"/>
      <c r="CH3728" s="50"/>
      <c r="CI3728" s="50"/>
      <c r="CJ3728" s="50"/>
      <c r="CK3728" s="50"/>
      <c r="CL3728" s="50"/>
      <c r="CM3728" s="50"/>
      <c r="CN3728" s="50"/>
      <c r="CO3728" s="50"/>
      <c r="CP3728" s="50"/>
      <c r="CQ3728" s="50"/>
      <c r="CR3728" s="50"/>
      <c r="CS3728" s="50"/>
      <c r="CT3728" s="50"/>
      <c r="CU3728" s="50"/>
      <c r="CV3728" s="50"/>
      <c r="CW3728" s="50"/>
      <c r="CX3728" s="50"/>
      <c r="CY3728" s="50"/>
      <c r="CZ3728" s="50"/>
      <c r="DA3728" s="50"/>
      <c r="DB3728" s="50"/>
      <c r="DC3728" s="50"/>
      <c r="DD3728" s="50"/>
      <c r="DE3728" s="50"/>
      <c r="DF3728" s="50"/>
      <c r="DG3728" s="50"/>
    </row>
    <row r="3729" spans="1:111" ht="13.5" x14ac:dyDescent="0.2">
      <c r="A3729" s="571"/>
      <c r="B3729" s="571"/>
      <c r="C3729" s="571"/>
      <c r="D3729" s="170" t="s">
        <v>8435</v>
      </c>
      <c r="E3729" s="358"/>
      <c r="F3729" s="352">
        <f t="shared" si="116"/>
        <v>0</v>
      </c>
      <c r="G3729" s="352">
        <f t="shared" si="117"/>
        <v>0</v>
      </c>
      <c r="H3729" s="50"/>
      <c r="I3729" s="50"/>
      <c r="J3729" s="50"/>
      <c r="K3729" s="50"/>
      <c r="L3729" s="50"/>
      <c r="M3729" s="50"/>
      <c r="N3729" s="50"/>
      <c r="O3729" s="50"/>
      <c r="P3729" s="50"/>
      <c r="Q3729" s="50"/>
      <c r="R3729" s="50"/>
      <c r="S3729" s="50"/>
      <c r="T3729" s="50"/>
      <c r="U3729" s="50"/>
      <c r="V3729" s="50"/>
      <c r="W3729" s="50"/>
      <c r="X3729" s="50"/>
      <c r="Y3729" s="50"/>
      <c r="Z3729" s="50"/>
      <c r="AA3729" s="50"/>
      <c r="AB3729" s="50"/>
      <c r="AC3729" s="50"/>
      <c r="AD3729" s="50"/>
      <c r="AE3729" s="50"/>
      <c r="AF3729" s="50"/>
      <c r="AG3729" s="50"/>
      <c r="AH3729" s="50"/>
      <c r="AI3729" s="50"/>
      <c r="AJ3729" s="50"/>
      <c r="AK3729" s="50"/>
      <c r="AL3729" s="50"/>
      <c r="AM3729" s="50"/>
      <c r="AN3729" s="50"/>
      <c r="AO3729" s="50"/>
      <c r="AP3729" s="50"/>
      <c r="AQ3729" s="50"/>
      <c r="AR3729" s="50"/>
      <c r="AS3729" s="50"/>
      <c r="AT3729" s="50"/>
      <c r="AU3729" s="50"/>
      <c r="AV3729" s="50"/>
      <c r="AW3729" s="50"/>
      <c r="AX3729" s="50"/>
      <c r="AY3729" s="50"/>
      <c r="AZ3729" s="50"/>
      <c r="BA3729" s="50"/>
      <c r="BB3729" s="50"/>
      <c r="BC3729" s="50"/>
      <c r="BD3729" s="50"/>
      <c r="BE3729" s="50"/>
      <c r="BF3729" s="50"/>
      <c r="BG3729" s="50"/>
      <c r="BH3729" s="50"/>
      <c r="BI3729" s="50"/>
      <c r="BJ3729" s="50"/>
      <c r="BK3729" s="50"/>
      <c r="BL3729" s="50"/>
      <c r="BM3729" s="50"/>
      <c r="BN3729" s="50"/>
      <c r="BO3729" s="50"/>
      <c r="BP3729" s="50"/>
      <c r="BQ3729" s="50"/>
      <c r="BR3729" s="50"/>
      <c r="BS3729" s="50"/>
      <c r="BT3729" s="50"/>
      <c r="BU3729" s="50"/>
      <c r="BV3729" s="50"/>
      <c r="BW3729" s="50"/>
      <c r="BX3729" s="50"/>
      <c r="BY3729" s="50"/>
      <c r="BZ3729" s="50"/>
      <c r="CA3729" s="50"/>
      <c r="CB3729" s="50"/>
      <c r="CC3729" s="50"/>
      <c r="CD3729" s="50"/>
      <c r="CE3729" s="50"/>
      <c r="CF3729" s="50"/>
      <c r="CG3729" s="50"/>
      <c r="CH3729" s="50"/>
      <c r="CI3729" s="50"/>
      <c r="CJ3729" s="50"/>
      <c r="CK3729" s="50"/>
      <c r="CL3729" s="50"/>
      <c r="CM3729" s="50"/>
      <c r="CN3729" s="50"/>
      <c r="CO3729" s="50"/>
      <c r="CP3729" s="50"/>
      <c r="CQ3729" s="50"/>
      <c r="CR3729" s="50"/>
      <c r="CS3729" s="50"/>
      <c r="CT3729" s="50"/>
      <c r="CU3729" s="50"/>
      <c r="CV3729" s="50"/>
      <c r="CW3729" s="50"/>
      <c r="CX3729" s="50"/>
      <c r="CY3729" s="50"/>
      <c r="CZ3729" s="50"/>
      <c r="DA3729" s="50"/>
      <c r="DB3729" s="50"/>
      <c r="DC3729" s="50"/>
      <c r="DD3729" s="50"/>
      <c r="DE3729" s="50"/>
      <c r="DF3729" s="50"/>
      <c r="DG3729" s="50"/>
    </row>
    <row r="3730" spans="1:111" ht="25.5" x14ac:dyDescent="0.2">
      <c r="A3730" s="571"/>
      <c r="B3730" s="571"/>
      <c r="C3730" s="571"/>
      <c r="D3730" s="78" t="s">
        <v>1492</v>
      </c>
      <c r="E3730" s="358">
        <v>2200</v>
      </c>
      <c r="F3730" s="352">
        <f t="shared" si="116"/>
        <v>1320</v>
      </c>
      <c r="G3730" s="352">
        <f t="shared" si="117"/>
        <v>1100</v>
      </c>
      <c r="H3730" s="50"/>
      <c r="I3730" s="50"/>
      <c r="J3730" s="50"/>
      <c r="K3730" s="50"/>
      <c r="L3730" s="50"/>
      <c r="M3730" s="50"/>
      <c r="N3730" s="50"/>
      <c r="O3730" s="50"/>
      <c r="P3730" s="50"/>
      <c r="Q3730" s="50"/>
      <c r="R3730" s="50"/>
      <c r="S3730" s="50"/>
      <c r="T3730" s="50"/>
      <c r="U3730" s="50"/>
      <c r="V3730" s="50"/>
      <c r="W3730" s="50"/>
      <c r="X3730" s="50"/>
      <c r="Y3730" s="50"/>
      <c r="Z3730" s="50"/>
      <c r="AA3730" s="50"/>
      <c r="AB3730" s="50"/>
      <c r="AC3730" s="50"/>
      <c r="AD3730" s="50"/>
      <c r="AE3730" s="50"/>
      <c r="AF3730" s="50"/>
      <c r="AG3730" s="50"/>
      <c r="AH3730" s="50"/>
      <c r="AI3730" s="50"/>
      <c r="AJ3730" s="50"/>
      <c r="AK3730" s="50"/>
      <c r="AL3730" s="50"/>
      <c r="AM3730" s="50"/>
      <c r="AN3730" s="50"/>
      <c r="AO3730" s="50"/>
      <c r="AP3730" s="50"/>
      <c r="AQ3730" s="50"/>
      <c r="AR3730" s="50"/>
      <c r="AS3730" s="50"/>
      <c r="AT3730" s="50"/>
      <c r="AU3730" s="50"/>
      <c r="AV3730" s="50"/>
      <c r="AW3730" s="50"/>
      <c r="AX3730" s="50"/>
      <c r="AY3730" s="50"/>
      <c r="AZ3730" s="50"/>
      <c r="BA3730" s="50"/>
      <c r="BB3730" s="50"/>
      <c r="BC3730" s="50"/>
      <c r="BD3730" s="50"/>
      <c r="BE3730" s="50"/>
      <c r="BF3730" s="50"/>
      <c r="BG3730" s="50"/>
      <c r="BH3730" s="50"/>
      <c r="BI3730" s="50"/>
      <c r="BJ3730" s="50"/>
      <c r="BK3730" s="50"/>
      <c r="BL3730" s="50"/>
      <c r="BM3730" s="50"/>
      <c r="BN3730" s="50"/>
      <c r="BO3730" s="50"/>
      <c r="BP3730" s="50"/>
      <c r="BQ3730" s="50"/>
      <c r="BR3730" s="50"/>
      <c r="BS3730" s="50"/>
      <c r="BT3730" s="50"/>
      <c r="BU3730" s="50"/>
      <c r="BV3730" s="50"/>
      <c r="BW3730" s="50"/>
      <c r="BX3730" s="50"/>
      <c r="BY3730" s="50"/>
      <c r="BZ3730" s="50"/>
      <c r="CA3730" s="50"/>
      <c r="CB3730" s="50"/>
      <c r="CC3730" s="50"/>
      <c r="CD3730" s="50"/>
      <c r="CE3730" s="50"/>
      <c r="CF3730" s="50"/>
      <c r="CG3730" s="50"/>
      <c r="CH3730" s="50"/>
      <c r="CI3730" s="50"/>
      <c r="CJ3730" s="50"/>
      <c r="CK3730" s="50"/>
      <c r="CL3730" s="50"/>
      <c r="CM3730" s="50"/>
      <c r="CN3730" s="50"/>
      <c r="CO3730" s="50"/>
      <c r="CP3730" s="50"/>
      <c r="CQ3730" s="50"/>
      <c r="CR3730" s="50"/>
      <c r="CS3730" s="50"/>
      <c r="CT3730" s="50"/>
      <c r="CU3730" s="50"/>
      <c r="CV3730" s="50"/>
      <c r="CW3730" s="50"/>
      <c r="CX3730" s="50"/>
      <c r="CY3730" s="50"/>
      <c r="CZ3730" s="50"/>
      <c r="DA3730" s="50"/>
      <c r="DB3730" s="50"/>
      <c r="DC3730" s="50"/>
      <c r="DD3730" s="50"/>
      <c r="DE3730" s="50"/>
      <c r="DF3730" s="50"/>
      <c r="DG3730" s="50"/>
    </row>
    <row r="3731" spans="1:111" x14ac:dyDescent="0.2">
      <c r="A3731" s="571"/>
      <c r="B3731" s="571"/>
      <c r="C3731" s="571"/>
      <c r="D3731" s="78" t="s">
        <v>1493</v>
      </c>
      <c r="E3731" s="358">
        <v>600</v>
      </c>
      <c r="F3731" s="352">
        <f t="shared" si="116"/>
        <v>360</v>
      </c>
      <c r="G3731" s="352">
        <f t="shared" si="117"/>
        <v>300</v>
      </c>
      <c r="H3731" s="50"/>
      <c r="I3731" s="50"/>
      <c r="J3731" s="50"/>
      <c r="K3731" s="50"/>
      <c r="L3731" s="50"/>
      <c r="M3731" s="50"/>
      <c r="N3731" s="50"/>
      <c r="O3731" s="50"/>
      <c r="P3731" s="50"/>
      <c r="Q3731" s="50"/>
      <c r="R3731" s="50"/>
      <c r="S3731" s="50"/>
      <c r="T3731" s="50"/>
      <c r="U3731" s="50"/>
      <c r="V3731" s="50"/>
      <c r="W3731" s="50"/>
      <c r="X3731" s="50"/>
      <c r="Y3731" s="50"/>
      <c r="Z3731" s="50"/>
      <c r="AA3731" s="50"/>
      <c r="AB3731" s="50"/>
      <c r="AC3731" s="50"/>
      <c r="AD3731" s="50"/>
      <c r="AE3731" s="50"/>
      <c r="AF3731" s="50"/>
      <c r="AG3731" s="50"/>
      <c r="AH3731" s="50"/>
      <c r="AI3731" s="50"/>
      <c r="AJ3731" s="50"/>
      <c r="AK3731" s="50"/>
      <c r="AL3731" s="50"/>
      <c r="AM3731" s="50"/>
      <c r="AN3731" s="50"/>
      <c r="AO3731" s="50"/>
      <c r="AP3731" s="50"/>
      <c r="AQ3731" s="50"/>
      <c r="AR3731" s="50"/>
      <c r="AS3731" s="50"/>
      <c r="AT3731" s="50"/>
      <c r="AU3731" s="50"/>
      <c r="AV3731" s="50"/>
      <c r="AW3731" s="50"/>
      <c r="AX3731" s="50"/>
      <c r="AY3731" s="50"/>
      <c r="AZ3731" s="50"/>
      <c r="BA3731" s="50"/>
      <c r="BB3731" s="50"/>
      <c r="BC3731" s="50"/>
      <c r="BD3731" s="50"/>
      <c r="BE3731" s="50"/>
      <c r="BF3731" s="50"/>
      <c r="BG3731" s="50"/>
      <c r="BH3731" s="50"/>
      <c r="BI3731" s="50"/>
      <c r="BJ3731" s="50"/>
      <c r="BK3731" s="50"/>
      <c r="BL3731" s="50"/>
      <c r="BM3731" s="50"/>
      <c r="BN3731" s="50"/>
      <c r="BO3731" s="50"/>
      <c r="BP3731" s="50"/>
      <c r="BQ3731" s="50"/>
      <c r="BR3731" s="50"/>
      <c r="BS3731" s="50"/>
      <c r="BT3731" s="50"/>
      <c r="BU3731" s="50"/>
      <c r="BV3731" s="50"/>
      <c r="BW3731" s="50"/>
      <c r="BX3731" s="50"/>
      <c r="BY3731" s="50"/>
      <c r="BZ3731" s="50"/>
      <c r="CA3731" s="50"/>
      <c r="CB3731" s="50"/>
      <c r="CC3731" s="50"/>
      <c r="CD3731" s="50"/>
      <c r="CE3731" s="50"/>
      <c r="CF3731" s="50"/>
      <c r="CG3731" s="50"/>
      <c r="CH3731" s="50"/>
      <c r="CI3731" s="50"/>
      <c r="CJ3731" s="50"/>
      <c r="CK3731" s="50"/>
      <c r="CL3731" s="50"/>
      <c r="CM3731" s="50"/>
      <c r="CN3731" s="50"/>
      <c r="CO3731" s="50"/>
      <c r="CP3731" s="50"/>
      <c r="CQ3731" s="50"/>
      <c r="CR3731" s="50"/>
      <c r="CS3731" s="50"/>
      <c r="CT3731" s="50"/>
      <c r="CU3731" s="50"/>
      <c r="CV3731" s="50"/>
      <c r="CW3731" s="50"/>
      <c r="CX3731" s="50"/>
      <c r="CY3731" s="50"/>
      <c r="CZ3731" s="50"/>
      <c r="DA3731" s="50"/>
      <c r="DB3731" s="50"/>
      <c r="DC3731" s="50"/>
      <c r="DD3731" s="50"/>
      <c r="DE3731" s="50"/>
      <c r="DF3731" s="50"/>
      <c r="DG3731" s="50"/>
    </row>
    <row r="3732" spans="1:111" ht="26.25" x14ac:dyDescent="0.2">
      <c r="A3732" s="571"/>
      <c r="B3732" s="571"/>
      <c r="C3732" s="571"/>
      <c r="D3732" s="170" t="s">
        <v>8436</v>
      </c>
      <c r="E3732" s="358"/>
      <c r="F3732" s="352">
        <f t="shared" si="116"/>
        <v>0</v>
      </c>
      <c r="G3732" s="352">
        <f t="shared" si="117"/>
        <v>0</v>
      </c>
      <c r="H3732" s="50"/>
      <c r="I3732" s="50"/>
      <c r="J3732" s="50"/>
      <c r="K3732" s="50"/>
      <c r="L3732" s="50"/>
      <c r="M3732" s="50"/>
      <c r="N3732" s="50"/>
      <c r="O3732" s="50"/>
      <c r="P3732" s="50"/>
      <c r="Q3732" s="50"/>
      <c r="R3732" s="50"/>
      <c r="S3732" s="50"/>
      <c r="T3732" s="50"/>
      <c r="U3732" s="50"/>
      <c r="V3732" s="50"/>
      <c r="W3732" s="50"/>
      <c r="X3732" s="50"/>
      <c r="Y3732" s="50"/>
      <c r="Z3732" s="50"/>
      <c r="AA3732" s="50"/>
      <c r="AB3732" s="50"/>
      <c r="AC3732" s="50"/>
      <c r="AD3732" s="50"/>
      <c r="AE3732" s="50"/>
      <c r="AF3732" s="50"/>
      <c r="AG3732" s="50"/>
      <c r="AH3732" s="50"/>
      <c r="AI3732" s="50"/>
      <c r="AJ3732" s="50"/>
      <c r="AK3732" s="50"/>
      <c r="AL3732" s="50"/>
      <c r="AM3732" s="50"/>
      <c r="AN3732" s="50"/>
      <c r="AO3732" s="50"/>
      <c r="AP3732" s="50"/>
      <c r="AQ3732" s="50"/>
      <c r="AR3732" s="50"/>
      <c r="AS3732" s="50"/>
      <c r="AT3732" s="50"/>
      <c r="AU3732" s="50"/>
      <c r="AV3732" s="50"/>
      <c r="AW3732" s="50"/>
      <c r="AX3732" s="50"/>
      <c r="AY3732" s="50"/>
      <c r="AZ3732" s="50"/>
      <c r="BA3732" s="50"/>
      <c r="BB3732" s="50"/>
      <c r="BC3732" s="50"/>
      <c r="BD3732" s="50"/>
      <c r="BE3732" s="50"/>
      <c r="BF3732" s="50"/>
      <c r="BG3732" s="50"/>
      <c r="BH3732" s="50"/>
      <c r="BI3732" s="50"/>
      <c r="BJ3732" s="50"/>
      <c r="BK3732" s="50"/>
      <c r="BL3732" s="50"/>
      <c r="BM3732" s="50"/>
      <c r="BN3732" s="50"/>
      <c r="BO3732" s="50"/>
      <c r="BP3732" s="50"/>
      <c r="BQ3732" s="50"/>
      <c r="BR3732" s="50"/>
      <c r="BS3732" s="50"/>
      <c r="BT3732" s="50"/>
      <c r="BU3732" s="50"/>
      <c r="BV3732" s="50"/>
      <c r="BW3732" s="50"/>
      <c r="BX3732" s="50"/>
      <c r="BY3732" s="50"/>
      <c r="BZ3732" s="50"/>
      <c r="CA3732" s="50"/>
      <c r="CB3732" s="50"/>
      <c r="CC3732" s="50"/>
      <c r="CD3732" s="50"/>
      <c r="CE3732" s="50"/>
      <c r="CF3732" s="50"/>
      <c r="CG3732" s="50"/>
      <c r="CH3732" s="50"/>
      <c r="CI3732" s="50"/>
      <c r="CJ3732" s="50"/>
      <c r="CK3732" s="50"/>
      <c r="CL3732" s="50"/>
      <c r="CM3732" s="50"/>
      <c r="CN3732" s="50"/>
      <c r="CO3732" s="50"/>
      <c r="CP3732" s="50"/>
      <c r="CQ3732" s="50"/>
      <c r="CR3732" s="50"/>
      <c r="CS3732" s="50"/>
      <c r="CT3732" s="50"/>
      <c r="CU3732" s="50"/>
      <c r="CV3732" s="50"/>
      <c r="CW3732" s="50"/>
      <c r="CX3732" s="50"/>
      <c r="CY3732" s="50"/>
      <c r="CZ3732" s="50"/>
      <c r="DA3732" s="50"/>
      <c r="DB3732" s="50"/>
      <c r="DC3732" s="50"/>
      <c r="DD3732" s="50"/>
      <c r="DE3732" s="50"/>
      <c r="DF3732" s="50"/>
      <c r="DG3732" s="50"/>
    </row>
    <row r="3733" spans="1:111" x14ac:dyDescent="0.2">
      <c r="A3733" s="572"/>
      <c r="B3733" s="572"/>
      <c r="C3733" s="572"/>
      <c r="D3733" s="78" t="s">
        <v>1494</v>
      </c>
      <c r="E3733" s="358">
        <v>700</v>
      </c>
      <c r="F3733" s="352">
        <f t="shared" si="116"/>
        <v>420</v>
      </c>
      <c r="G3733" s="352">
        <f t="shared" si="117"/>
        <v>350</v>
      </c>
      <c r="H3733" s="50"/>
      <c r="I3733" s="50"/>
      <c r="J3733" s="50"/>
      <c r="K3733" s="50"/>
      <c r="L3733" s="50"/>
      <c r="M3733" s="50"/>
      <c r="N3733" s="50"/>
      <c r="O3733" s="50"/>
      <c r="P3733" s="50"/>
      <c r="Q3733" s="50"/>
      <c r="R3733" s="50"/>
      <c r="S3733" s="50"/>
      <c r="T3733" s="50"/>
      <c r="U3733" s="50"/>
      <c r="V3733" s="50"/>
      <c r="W3733" s="50"/>
      <c r="X3733" s="50"/>
      <c r="Y3733" s="50"/>
      <c r="Z3733" s="50"/>
      <c r="AA3733" s="50"/>
      <c r="AB3733" s="50"/>
      <c r="AC3733" s="50"/>
      <c r="AD3733" s="50"/>
      <c r="AE3733" s="50"/>
      <c r="AF3733" s="50"/>
      <c r="AG3733" s="50"/>
      <c r="AH3733" s="50"/>
      <c r="AI3733" s="50"/>
      <c r="AJ3733" s="50"/>
      <c r="AK3733" s="50"/>
      <c r="AL3733" s="50"/>
      <c r="AM3733" s="50"/>
      <c r="AN3733" s="50"/>
      <c r="AO3733" s="50"/>
      <c r="AP3733" s="50"/>
      <c r="AQ3733" s="50"/>
      <c r="AR3733" s="50"/>
      <c r="AS3733" s="50"/>
      <c r="AT3733" s="50"/>
      <c r="AU3733" s="50"/>
      <c r="AV3733" s="50"/>
      <c r="AW3733" s="50"/>
      <c r="AX3733" s="50"/>
      <c r="AY3733" s="50"/>
      <c r="AZ3733" s="50"/>
      <c r="BA3733" s="50"/>
      <c r="BB3733" s="50"/>
      <c r="BC3733" s="50"/>
      <c r="BD3733" s="50"/>
      <c r="BE3733" s="50"/>
      <c r="BF3733" s="50"/>
      <c r="BG3733" s="50"/>
      <c r="BH3733" s="50"/>
      <c r="BI3733" s="50"/>
      <c r="BJ3733" s="50"/>
      <c r="BK3733" s="50"/>
      <c r="BL3733" s="50"/>
      <c r="BM3733" s="50"/>
      <c r="BN3733" s="50"/>
      <c r="BO3733" s="50"/>
      <c r="BP3733" s="50"/>
      <c r="BQ3733" s="50"/>
      <c r="BR3733" s="50"/>
      <c r="BS3733" s="50"/>
      <c r="BT3733" s="50"/>
      <c r="BU3733" s="50"/>
      <c r="BV3733" s="50"/>
      <c r="BW3733" s="50"/>
      <c r="BX3733" s="50"/>
      <c r="BY3733" s="50"/>
      <c r="BZ3733" s="50"/>
      <c r="CA3733" s="50"/>
      <c r="CB3733" s="50"/>
      <c r="CC3733" s="50"/>
      <c r="CD3733" s="50"/>
      <c r="CE3733" s="50"/>
      <c r="CF3733" s="50"/>
      <c r="CG3733" s="50"/>
      <c r="CH3733" s="50"/>
      <c r="CI3733" s="50"/>
      <c r="CJ3733" s="50"/>
      <c r="CK3733" s="50"/>
      <c r="CL3733" s="50"/>
      <c r="CM3733" s="50"/>
      <c r="CN3733" s="50"/>
      <c r="CO3733" s="50"/>
      <c r="CP3733" s="50"/>
      <c r="CQ3733" s="50"/>
      <c r="CR3733" s="50"/>
      <c r="CS3733" s="50"/>
      <c r="CT3733" s="50"/>
      <c r="CU3733" s="50"/>
      <c r="CV3733" s="50"/>
      <c r="CW3733" s="50"/>
      <c r="CX3733" s="50"/>
      <c r="CY3733" s="50"/>
      <c r="CZ3733" s="50"/>
      <c r="DA3733" s="50"/>
      <c r="DB3733" s="50"/>
      <c r="DC3733" s="50"/>
      <c r="DD3733" s="50"/>
      <c r="DE3733" s="50"/>
      <c r="DF3733" s="50"/>
      <c r="DG3733" s="50"/>
    </row>
    <row r="3734" spans="1:111" x14ac:dyDescent="0.2">
      <c r="A3734" s="313" t="s">
        <v>1484</v>
      </c>
      <c r="B3734" s="313" t="s">
        <v>1495</v>
      </c>
      <c r="C3734" s="313"/>
      <c r="D3734" s="78" t="s">
        <v>206</v>
      </c>
      <c r="E3734" s="358">
        <v>450</v>
      </c>
      <c r="F3734" s="352">
        <f t="shared" si="116"/>
        <v>270</v>
      </c>
      <c r="G3734" s="352">
        <f t="shared" si="117"/>
        <v>225</v>
      </c>
      <c r="H3734" s="50"/>
      <c r="I3734" s="50"/>
      <c r="J3734" s="50"/>
      <c r="K3734" s="50"/>
      <c r="L3734" s="50"/>
      <c r="M3734" s="50"/>
      <c r="N3734" s="50"/>
      <c r="O3734" s="50"/>
      <c r="P3734" s="50"/>
      <c r="Q3734" s="50"/>
      <c r="R3734" s="50"/>
      <c r="S3734" s="50"/>
      <c r="T3734" s="50"/>
      <c r="U3734" s="50"/>
      <c r="V3734" s="50"/>
      <c r="W3734" s="50"/>
      <c r="X3734" s="50"/>
      <c r="Y3734" s="50"/>
      <c r="Z3734" s="50"/>
      <c r="AA3734" s="50"/>
      <c r="AB3734" s="50"/>
      <c r="AC3734" s="50"/>
      <c r="AD3734" s="50"/>
      <c r="AE3734" s="50"/>
      <c r="AF3734" s="50"/>
      <c r="AG3734" s="50"/>
      <c r="AH3734" s="50"/>
      <c r="AI3734" s="50"/>
      <c r="AJ3734" s="50"/>
      <c r="AK3734" s="50"/>
      <c r="AL3734" s="50"/>
      <c r="AM3734" s="50"/>
      <c r="AN3734" s="50"/>
      <c r="AO3734" s="50"/>
      <c r="AP3734" s="50"/>
      <c r="AQ3734" s="50"/>
      <c r="AR3734" s="50"/>
      <c r="AS3734" s="50"/>
      <c r="AT3734" s="50"/>
      <c r="AU3734" s="50"/>
      <c r="AV3734" s="50"/>
      <c r="AW3734" s="50"/>
      <c r="AX3734" s="50"/>
      <c r="AY3734" s="50"/>
      <c r="AZ3734" s="50"/>
      <c r="BA3734" s="50"/>
      <c r="BB3734" s="50"/>
      <c r="BC3734" s="50"/>
      <c r="BD3734" s="50"/>
      <c r="BE3734" s="50"/>
      <c r="BF3734" s="50"/>
      <c r="BG3734" s="50"/>
      <c r="BH3734" s="50"/>
      <c r="BI3734" s="50"/>
      <c r="BJ3734" s="50"/>
      <c r="BK3734" s="50"/>
      <c r="BL3734" s="50"/>
      <c r="BM3734" s="50"/>
      <c r="BN3734" s="50"/>
      <c r="BO3734" s="50"/>
      <c r="BP3734" s="50"/>
      <c r="BQ3734" s="50"/>
      <c r="BR3734" s="50"/>
      <c r="BS3734" s="50"/>
      <c r="BT3734" s="50"/>
      <c r="BU3734" s="50"/>
      <c r="BV3734" s="50"/>
      <c r="BW3734" s="50"/>
      <c r="BX3734" s="50"/>
      <c r="BY3734" s="50"/>
      <c r="BZ3734" s="50"/>
      <c r="CA3734" s="50"/>
      <c r="CB3734" s="50"/>
      <c r="CC3734" s="50"/>
      <c r="CD3734" s="50"/>
      <c r="CE3734" s="50"/>
      <c r="CF3734" s="50"/>
      <c r="CG3734" s="50"/>
      <c r="CH3734" s="50"/>
      <c r="CI3734" s="50"/>
      <c r="CJ3734" s="50"/>
      <c r="CK3734" s="50"/>
      <c r="CL3734" s="50"/>
      <c r="CM3734" s="50"/>
      <c r="CN3734" s="50"/>
      <c r="CO3734" s="50"/>
      <c r="CP3734" s="50"/>
      <c r="CQ3734" s="50"/>
      <c r="CR3734" s="50"/>
      <c r="CS3734" s="50"/>
      <c r="CT3734" s="50"/>
      <c r="CU3734" s="50"/>
      <c r="CV3734" s="50"/>
      <c r="CW3734" s="50"/>
      <c r="CX3734" s="50"/>
      <c r="CY3734" s="50"/>
      <c r="CZ3734" s="50"/>
      <c r="DA3734" s="50"/>
      <c r="DB3734" s="50"/>
      <c r="DC3734" s="50"/>
      <c r="DD3734" s="50"/>
      <c r="DE3734" s="50"/>
      <c r="DF3734" s="50"/>
      <c r="DG3734" s="50"/>
    </row>
    <row r="3735" spans="1:111" x14ac:dyDescent="0.2">
      <c r="A3735" s="563" t="s">
        <v>1489</v>
      </c>
      <c r="B3735" s="563" t="s">
        <v>1496</v>
      </c>
      <c r="C3735" s="563"/>
      <c r="D3735" s="75" t="s">
        <v>1497</v>
      </c>
      <c r="E3735" s="358">
        <v>0</v>
      </c>
      <c r="F3735" s="352">
        <f t="shared" si="116"/>
        <v>0</v>
      </c>
      <c r="G3735" s="352">
        <f t="shared" si="117"/>
        <v>0</v>
      </c>
      <c r="H3735" s="50"/>
      <c r="I3735" s="50"/>
      <c r="J3735" s="50"/>
      <c r="K3735" s="50"/>
      <c r="L3735" s="50"/>
      <c r="M3735" s="50"/>
      <c r="N3735" s="50"/>
      <c r="O3735" s="50"/>
      <c r="P3735" s="50"/>
      <c r="Q3735" s="50"/>
      <c r="R3735" s="50"/>
      <c r="S3735" s="50"/>
      <c r="T3735" s="50"/>
      <c r="U3735" s="50"/>
      <c r="V3735" s="50"/>
      <c r="W3735" s="50"/>
      <c r="X3735" s="50"/>
      <c r="Y3735" s="50"/>
      <c r="Z3735" s="50"/>
      <c r="AA3735" s="50"/>
      <c r="AB3735" s="50"/>
      <c r="AC3735" s="50"/>
      <c r="AD3735" s="50"/>
      <c r="AE3735" s="50"/>
      <c r="AF3735" s="50"/>
      <c r="AG3735" s="50"/>
      <c r="AH3735" s="50"/>
      <c r="AI3735" s="50"/>
      <c r="AJ3735" s="50"/>
      <c r="AK3735" s="50"/>
      <c r="AL3735" s="50"/>
      <c r="AM3735" s="50"/>
      <c r="AN3735" s="50"/>
      <c r="AO3735" s="50"/>
      <c r="AP3735" s="50"/>
      <c r="AQ3735" s="50"/>
      <c r="AR3735" s="50"/>
      <c r="AS3735" s="50"/>
      <c r="AT3735" s="50"/>
      <c r="AU3735" s="50"/>
      <c r="AV3735" s="50"/>
      <c r="AW3735" s="50"/>
      <c r="AX3735" s="50"/>
      <c r="AY3735" s="50"/>
      <c r="AZ3735" s="50"/>
      <c r="BA3735" s="50"/>
      <c r="BB3735" s="50"/>
      <c r="BC3735" s="50"/>
      <c r="BD3735" s="50"/>
      <c r="BE3735" s="50"/>
      <c r="BF3735" s="50"/>
      <c r="BG3735" s="50"/>
      <c r="BH3735" s="50"/>
      <c r="BI3735" s="50"/>
      <c r="BJ3735" s="50"/>
      <c r="BK3735" s="50"/>
      <c r="BL3735" s="50"/>
      <c r="BM3735" s="50"/>
      <c r="BN3735" s="50"/>
      <c r="BO3735" s="50"/>
      <c r="BP3735" s="50"/>
      <c r="BQ3735" s="50"/>
      <c r="BR3735" s="50"/>
      <c r="BS3735" s="50"/>
      <c r="BT3735" s="50"/>
      <c r="BU3735" s="50"/>
      <c r="BV3735" s="50"/>
      <c r="BW3735" s="50"/>
      <c r="BX3735" s="50"/>
      <c r="BY3735" s="50"/>
      <c r="BZ3735" s="50"/>
      <c r="CA3735" s="50"/>
      <c r="CB3735" s="50"/>
      <c r="CC3735" s="50"/>
      <c r="CD3735" s="50"/>
      <c r="CE3735" s="50"/>
      <c r="CF3735" s="50"/>
      <c r="CG3735" s="50"/>
      <c r="CH3735" s="50"/>
      <c r="CI3735" s="50"/>
      <c r="CJ3735" s="50"/>
      <c r="CK3735" s="50"/>
      <c r="CL3735" s="50"/>
      <c r="CM3735" s="50"/>
      <c r="CN3735" s="50"/>
      <c r="CO3735" s="50"/>
      <c r="CP3735" s="50"/>
      <c r="CQ3735" s="50"/>
      <c r="CR3735" s="50"/>
      <c r="CS3735" s="50"/>
      <c r="CT3735" s="50"/>
      <c r="CU3735" s="50"/>
      <c r="CV3735" s="50"/>
      <c r="CW3735" s="50"/>
      <c r="CX3735" s="50"/>
      <c r="CY3735" s="50"/>
      <c r="CZ3735" s="50"/>
      <c r="DA3735" s="50"/>
      <c r="DB3735" s="50"/>
      <c r="DC3735" s="50"/>
      <c r="DD3735" s="50"/>
      <c r="DE3735" s="50"/>
      <c r="DF3735" s="50"/>
      <c r="DG3735" s="50"/>
    </row>
    <row r="3736" spans="1:111" x14ac:dyDescent="0.2">
      <c r="A3736" s="564"/>
      <c r="B3736" s="564"/>
      <c r="C3736" s="564"/>
      <c r="D3736" s="78" t="s">
        <v>1498</v>
      </c>
      <c r="E3736" s="358">
        <v>2600</v>
      </c>
      <c r="F3736" s="352">
        <f t="shared" si="116"/>
        <v>1560</v>
      </c>
      <c r="G3736" s="352">
        <f t="shared" si="117"/>
        <v>1300</v>
      </c>
      <c r="H3736" s="50"/>
      <c r="I3736" s="50"/>
      <c r="J3736" s="50"/>
      <c r="K3736" s="50"/>
      <c r="L3736" s="50"/>
      <c r="M3736" s="50"/>
      <c r="N3736" s="50"/>
      <c r="O3736" s="50"/>
      <c r="P3736" s="50"/>
      <c r="Q3736" s="50"/>
      <c r="R3736" s="50"/>
      <c r="S3736" s="50"/>
      <c r="T3736" s="50"/>
      <c r="U3736" s="50"/>
      <c r="V3736" s="50"/>
      <c r="W3736" s="50"/>
      <c r="X3736" s="50"/>
      <c r="Y3736" s="50"/>
      <c r="Z3736" s="50"/>
      <c r="AA3736" s="50"/>
      <c r="AB3736" s="50"/>
      <c r="AC3736" s="50"/>
      <c r="AD3736" s="50"/>
      <c r="AE3736" s="50"/>
      <c r="AF3736" s="50"/>
      <c r="AG3736" s="50"/>
      <c r="AH3736" s="50"/>
      <c r="AI3736" s="50"/>
      <c r="AJ3736" s="50"/>
      <c r="AK3736" s="50"/>
      <c r="AL3736" s="50"/>
      <c r="AM3736" s="50"/>
      <c r="AN3736" s="50"/>
      <c r="AO3736" s="50"/>
      <c r="AP3736" s="50"/>
      <c r="AQ3736" s="50"/>
      <c r="AR3736" s="50"/>
      <c r="AS3736" s="50"/>
      <c r="AT3736" s="50"/>
      <c r="AU3736" s="50"/>
      <c r="AV3736" s="50"/>
      <c r="AW3736" s="50"/>
      <c r="AX3736" s="50"/>
      <c r="AY3736" s="50"/>
      <c r="AZ3736" s="50"/>
      <c r="BA3736" s="50"/>
      <c r="BB3736" s="50"/>
      <c r="BC3736" s="50"/>
      <c r="BD3736" s="50"/>
      <c r="BE3736" s="50"/>
      <c r="BF3736" s="50"/>
      <c r="BG3736" s="50"/>
      <c r="BH3736" s="50"/>
      <c r="BI3736" s="50"/>
      <c r="BJ3736" s="50"/>
      <c r="BK3736" s="50"/>
      <c r="BL3736" s="50"/>
      <c r="BM3736" s="50"/>
      <c r="BN3736" s="50"/>
      <c r="BO3736" s="50"/>
      <c r="BP3736" s="50"/>
      <c r="BQ3736" s="50"/>
      <c r="BR3736" s="50"/>
      <c r="BS3736" s="50"/>
      <c r="BT3736" s="50"/>
      <c r="BU3736" s="50"/>
      <c r="BV3736" s="50"/>
      <c r="BW3736" s="50"/>
      <c r="BX3736" s="50"/>
      <c r="BY3736" s="50"/>
      <c r="BZ3736" s="50"/>
      <c r="CA3736" s="50"/>
      <c r="CB3736" s="50"/>
      <c r="CC3736" s="50"/>
      <c r="CD3736" s="50"/>
      <c r="CE3736" s="50"/>
      <c r="CF3736" s="50"/>
      <c r="CG3736" s="50"/>
      <c r="CH3736" s="50"/>
      <c r="CI3736" s="50"/>
      <c r="CJ3736" s="50"/>
      <c r="CK3736" s="50"/>
      <c r="CL3736" s="50"/>
      <c r="CM3736" s="50"/>
      <c r="CN3736" s="50"/>
      <c r="CO3736" s="50"/>
      <c r="CP3736" s="50"/>
      <c r="CQ3736" s="50"/>
      <c r="CR3736" s="50"/>
      <c r="CS3736" s="50"/>
      <c r="CT3736" s="50"/>
      <c r="CU3736" s="50"/>
      <c r="CV3736" s="50"/>
      <c r="CW3736" s="50"/>
      <c r="CX3736" s="50"/>
      <c r="CY3736" s="50"/>
      <c r="CZ3736" s="50"/>
      <c r="DA3736" s="50"/>
      <c r="DB3736" s="50"/>
      <c r="DC3736" s="50"/>
      <c r="DD3736" s="50"/>
      <c r="DE3736" s="50"/>
      <c r="DF3736" s="50"/>
      <c r="DG3736" s="50"/>
    </row>
    <row r="3737" spans="1:111" x14ac:dyDescent="0.2">
      <c r="A3737" s="564"/>
      <c r="B3737" s="564"/>
      <c r="C3737" s="564"/>
      <c r="D3737" s="78" t="s">
        <v>1499</v>
      </c>
      <c r="E3737" s="358">
        <v>2200</v>
      </c>
      <c r="F3737" s="352">
        <f t="shared" si="116"/>
        <v>1320</v>
      </c>
      <c r="G3737" s="352">
        <f t="shared" si="117"/>
        <v>1100</v>
      </c>
      <c r="H3737" s="50"/>
      <c r="I3737" s="50"/>
      <c r="J3737" s="50"/>
      <c r="K3737" s="50"/>
      <c r="L3737" s="50"/>
      <c r="M3737" s="50"/>
      <c r="N3737" s="50"/>
      <c r="O3737" s="50"/>
      <c r="P3737" s="50"/>
      <c r="Q3737" s="50"/>
      <c r="R3737" s="50"/>
      <c r="S3737" s="50"/>
      <c r="T3737" s="50"/>
      <c r="U3737" s="50"/>
      <c r="V3737" s="50"/>
      <c r="W3737" s="50"/>
      <c r="X3737" s="50"/>
      <c r="Y3737" s="50"/>
      <c r="Z3737" s="50"/>
      <c r="AA3737" s="50"/>
      <c r="AB3737" s="50"/>
      <c r="AC3737" s="50"/>
      <c r="AD3737" s="50"/>
      <c r="AE3737" s="50"/>
      <c r="AF3737" s="50"/>
      <c r="AG3737" s="50"/>
      <c r="AH3737" s="50"/>
      <c r="AI3737" s="50"/>
      <c r="AJ3737" s="50"/>
      <c r="AK3737" s="50"/>
      <c r="AL3737" s="50"/>
      <c r="AM3737" s="50"/>
      <c r="AN3737" s="50"/>
      <c r="AO3737" s="50"/>
      <c r="AP3737" s="50"/>
      <c r="AQ3737" s="50"/>
      <c r="AR3737" s="50"/>
      <c r="AS3737" s="50"/>
      <c r="AT3737" s="50"/>
      <c r="AU3737" s="50"/>
      <c r="AV3737" s="50"/>
      <c r="AW3737" s="50"/>
      <c r="AX3737" s="50"/>
      <c r="AY3737" s="50"/>
      <c r="AZ3737" s="50"/>
      <c r="BA3737" s="50"/>
      <c r="BB3737" s="50"/>
      <c r="BC3737" s="50"/>
      <c r="BD3737" s="50"/>
      <c r="BE3737" s="50"/>
      <c r="BF3737" s="50"/>
      <c r="BG3737" s="50"/>
      <c r="BH3737" s="50"/>
      <c r="BI3737" s="50"/>
      <c r="BJ3737" s="50"/>
      <c r="BK3737" s="50"/>
      <c r="BL3737" s="50"/>
      <c r="BM3737" s="50"/>
      <c r="BN3737" s="50"/>
      <c r="BO3737" s="50"/>
      <c r="BP3737" s="50"/>
      <c r="BQ3737" s="50"/>
      <c r="BR3737" s="50"/>
      <c r="BS3737" s="50"/>
      <c r="BT3737" s="50"/>
      <c r="BU3737" s="50"/>
      <c r="BV3737" s="50"/>
      <c r="BW3737" s="50"/>
      <c r="BX3737" s="50"/>
      <c r="BY3737" s="50"/>
      <c r="BZ3737" s="50"/>
      <c r="CA3737" s="50"/>
      <c r="CB3737" s="50"/>
      <c r="CC3737" s="50"/>
      <c r="CD3737" s="50"/>
      <c r="CE3737" s="50"/>
      <c r="CF3737" s="50"/>
      <c r="CG3737" s="50"/>
      <c r="CH3737" s="50"/>
      <c r="CI3737" s="50"/>
      <c r="CJ3737" s="50"/>
      <c r="CK3737" s="50"/>
      <c r="CL3737" s="50"/>
      <c r="CM3737" s="50"/>
      <c r="CN3737" s="50"/>
      <c r="CO3737" s="50"/>
      <c r="CP3737" s="50"/>
      <c r="CQ3737" s="50"/>
      <c r="CR3737" s="50"/>
      <c r="CS3737" s="50"/>
      <c r="CT3737" s="50"/>
      <c r="CU3737" s="50"/>
      <c r="CV3737" s="50"/>
      <c r="CW3737" s="50"/>
      <c r="CX3737" s="50"/>
      <c r="CY3737" s="50"/>
      <c r="CZ3737" s="50"/>
      <c r="DA3737" s="50"/>
      <c r="DB3737" s="50"/>
      <c r="DC3737" s="50"/>
      <c r="DD3737" s="50"/>
      <c r="DE3737" s="50"/>
      <c r="DF3737" s="50"/>
      <c r="DG3737" s="50"/>
    </row>
    <row r="3738" spans="1:111" x14ac:dyDescent="0.2">
      <c r="A3738" s="565"/>
      <c r="B3738" s="565"/>
      <c r="C3738" s="565"/>
      <c r="D3738" s="78" t="s">
        <v>1500</v>
      </c>
      <c r="E3738" s="358">
        <v>1700</v>
      </c>
      <c r="F3738" s="352">
        <f t="shared" si="116"/>
        <v>1020</v>
      </c>
      <c r="G3738" s="352">
        <f t="shared" si="117"/>
        <v>850</v>
      </c>
      <c r="H3738" s="50"/>
      <c r="I3738" s="50"/>
      <c r="J3738" s="50"/>
      <c r="K3738" s="50"/>
      <c r="L3738" s="50"/>
      <c r="M3738" s="50"/>
      <c r="N3738" s="50"/>
      <c r="O3738" s="50"/>
      <c r="P3738" s="50"/>
      <c r="Q3738" s="50"/>
      <c r="R3738" s="50"/>
      <c r="S3738" s="50"/>
      <c r="T3738" s="50"/>
      <c r="U3738" s="50"/>
      <c r="V3738" s="50"/>
      <c r="W3738" s="50"/>
      <c r="X3738" s="50"/>
      <c r="Y3738" s="50"/>
      <c r="Z3738" s="50"/>
      <c r="AA3738" s="50"/>
      <c r="AB3738" s="50"/>
      <c r="AC3738" s="50"/>
      <c r="AD3738" s="50"/>
      <c r="AE3738" s="50"/>
      <c r="AF3738" s="50"/>
      <c r="AG3738" s="50"/>
      <c r="AH3738" s="50"/>
      <c r="AI3738" s="50"/>
      <c r="AJ3738" s="50"/>
      <c r="AK3738" s="50"/>
      <c r="AL3738" s="50"/>
      <c r="AM3738" s="50"/>
      <c r="AN3738" s="50"/>
      <c r="AO3738" s="50"/>
      <c r="AP3738" s="50"/>
      <c r="AQ3738" s="50"/>
      <c r="AR3738" s="50"/>
      <c r="AS3738" s="50"/>
      <c r="AT3738" s="50"/>
      <c r="AU3738" s="50"/>
      <c r="AV3738" s="50"/>
      <c r="AW3738" s="50"/>
      <c r="AX3738" s="50"/>
      <c r="AY3738" s="50"/>
      <c r="AZ3738" s="50"/>
      <c r="BA3738" s="50"/>
      <c r="BB3738" s="50"/>
      <c r="BC3738" s="50"/>
      <c r="BD3738" s="50"/>
      <c r="BE3738" s="50"/>
      <c r="BF3738" s="50"/>
      <c r="BG3738" s="50"/>
      <c r="BH3738" s="50"/>
      <c r="BI3738" s="50"/>
      <c r="BJ3738" s="50"/>
      <c r="BK3738" s="50"/>
      <c r="BL3738" s="50"/>
      <c r="BM3738" s="50"/>
      <c r="BN3738" s="50"/>
      <c r="BO3738" s="50"/>
      <c r="BP3738" s="50"/>
      <c r="BQ3738" s="50"/>
      <c r="BR3738" s="50"/>
      <c r="BS3738" s="50"/>
      <c r="BT3738" s="50"/>
      <c r="BU3738" s="50"/>
      <c r="BV3738" s="50"/>
      <c r="BW3738" s="50"/>
      <c r="BX3738" s="50"/>
      <c r="BY3738" s="50"/>
      <c r="BZ3738" s="50"/>
      <c r="CA3738" s="50"/>
      <c r="CB3738" s="50"/>
      <c r="CC3738" s="50"/>
      <c r="CD3738" s="50"/>
      <c r="CE3738" s="50"/>
      <c r="CF3738" s="50"/>
      <c r="CG3738" s="50"/>
      <c r="CH3738" s="50"/>
      <c r="CI3738" s="50"/>
      <c r="CJ3738" s="50"/>
      <c r="CK3738" s="50"/>
      <c r="CL3738" s="50"/>
      <c r="CM3738" s="50"/>
      <c r="CN3738" s="50"/>
      <c r="CO3738" s="50"/>
      <c r="CP3738" s="50"/>
      <c r="CQ3738" s="50"/>
      <c r="CR3738" s="50"/>
      <c r="CS3738" s="50"/>
      <c r="CT3738" s="50"/>
      <c r="CU3738" s="50"/>
      <c r="CV3738" s="50"/>
      <c r="CW3738" s="50"/>
      <c r="CX3738" s="50"/>
      <c r="CY3738" s="50"/>
      <c r="CZ3738" s="50"/>
      <c r="DA3738" s="50"/>
      <c r="DB3738" s="50"/>
      <c r="DC3738" s="50"/>
      <c r="DD3738" s="50"/>
      <c r="DE3738" s="50"/>
      <c r="DF3738" s="50"/>
      <c r="DG3738" s="50"/>
    </row>
    <row r="3739" spans="1:111" x14ac:dyDescent="0.2">
      <c r="A3739" s="205" t="s">
        <v>1501</v>
      </c>
      <c r="B3739" s="205" t="s">
        <v>1501</v>
      </c>
      <c r="C3739" s="205"/>
      <c r="D3739" s="75" t="s">
        <v>1502</v>
      </c>
      <c r="E3739" s="358">
        <v>0</v>
      </c>
      <c r="F3739" s="352">
        <f t="shared" si="116"/>
        <v>0</v>
      </c>
      <c r="G3739" s="352">
        <f t="shared" si="117"/>
        <v>0</v>
      </c>
      <c r="H3739" s="50"/>
      <c r="I3739" s="50"/>
      <c r="J3739" s="50"/>
      <c r="K3739" s="50"/>
      <c r="L3739" s="50"/>
      <c r="M3739" s="50"/>
      <c r="N3739" s="50"/>
      <c r="O3739" s="50"/>
      <c r="P3739" s="50"/>
      <c r="Q3739" s="50"/>
      <c r="R3739" s="50"/>
      <c r="S3739" s="50"/>
      <c r="T3739" s="50"/>
      <c r="U3739" s="50"/>
      <c r="V3739" s="50"/>
      <c r="W3739" s="50"/>
      <c r="X3739" s="50"/>
      <c r="Y3739" s="50"/>
      <c r="Z3739" s="50"/>
      <c r="AA3739" s="50"/>
      <c r="AB3739" s="50"/>
      <c r="AC3739" s="50"/>
      <c r="AD3739" s="50"/>
      <c r="AE3739" s="50"/>
      <c r="AF3739" s="50"/>
      <c r="AG3739" s="50"/>
      <c r="AH3739" s="50"/>
      <c r="AI3739" s="50"/>
      <c r="AJ3739" s="50"/>
      <c r="AK3739" s="50"/>
      <c r="AL3739" s="50"/>
      <c r="AM3739" s="50"/>
      <c r="AN3739" s="50"/>
      <c r="AO3739" s="50"/>
      <c r="AP3739" s="50"/>
      <c r="AQ3739" s="50"/>
      <c r="AR3739" s="50"/>
      <c r="AS3739" s="50"/>
      <c r="AT3739" s="50"/>
      <c r="AU3739" s="50"/>
      <c r="AV3739" s="50"/>
      <c r="AW3739" s="50"/>
      <c r="AX3739" s="50"/>
      <c r="AY3739" s="50"/>
      <c r="AZ3739" s="50"/>
      <c r="BA3739" s="50"/>
      <c r="BB3739" s="50"/>
      <c r="BC3739" s="50"/>
      <c r="BD3739" s="50"/>
      <c r="BE3739" s="50"/>
      <c r="BF3739" s="50"/>
      <c r="BG3739" s="50"/>
      <c r="BH3739" s="50"/>
      <c r="BI3739" s="50"/>
      <c r="BJ3739" s="50"/>
      <c r="BK3739" s="50"/>
      <c r="BL3739" s="50"/>
      <c r="BM3739" s="50"/>
      <c r="BN3739" s="50"/>
      <c r="BO3739" s="50"/>
      <c r="BP3739" s="50"/>
      <c r="BQ3739" s="50"/>
      <c r="BR3739" s="50"/>
      <c r="BS3739" s="50"/>
      <c r="BT3739" s="50"/>
      <c r="BU3739" s="50"/>
      <c r="BV3739" s="50"/>
      <c r="BW3739" s="50"/>
      <c r="BX3739" s="50"/>
      <c r="BY3739" s="50"/>
      <c r="BZ3739" s="50"/>
      <c r="CA3739" s="50"/>
      <c r="CB3739" s="50"/>
      <c r="CC3739" s="50"/>
      <c r="CD3739" s="50"/>
      <c r="CE3739" s="50"/>
      <c r="CF3739" s="50"/>
      <c r="CG3739" s="50"/>
      <c r="CH3739" s="50"/>
      <c r="CI3739" s="50"/>
      <c r="CJ3739" s="50"/>
      <c r="CK3739" s="50"/>
      <c r="CL3739" s="50"/>
      <c r="CM3739" s="50"/>
      <c r="CN3739" s="50"/>
      <c r="CO3739" s="50"/>
      <c r="CP3739" s="50"/>
      <c r="CQ3739" s="50"/>
      <c r="CR3739" s="50"/>
      <c r="CS3739" s="50"/>
      <c r="CT3739" s="50"/>
      <c r="CU3739" s="50"/>
      <c r="CV3739" s="50"/>
      <c r="CW3739" s="50"/>
      <c r="CX3739" s="50"/>
      <c r="CY3739" s="50"/>
      <c r="CZ3739" s="50"/>
      <c r="DA3739" s="50"/>
      <c r="DB3739" s="50"/>
      <c r="DC3739" s="50"/>
      <c r="DD3739" s="50"/>
      <c r="DE3739" s="50"/>
      <c r="DF3739" s="50"/>
      <c r="DG3739" s="50"/>
    </row>
    <row r="3740" spans="1:111" ht="13.5" x14ac:dyDescent="0.2">
      <c r="A3740" s="570"/>
      <c r="B3740" s="570" t="s">
        <v>2233</v>
      </c>
      <c r="C3740" s="570"/>
      <c r="D3740" s="170" t="s">
        <v>8437</v>
      </c>
      <c r="E3740" s="358"/>
      <c r="F3740" s="352">
        <f t="shared" si="116"/>
        <v>0</v>
      </c>
      <c r="G3740" s="352">
        <f t="shared" si="117"/>
        <v>0</v>
      </c>
      <c r="H3740" s="50"/>
      <c r="I3740" s="50"/>
      <c r="J3740" s="50"/>
      <c r="K3740" s="50"/>
      <c r="L3740" s="50"/>
      <c r="M3740" s="50"/>
      <c r="N3740" s="50"/>
      <c r="O3740" s="50"/>
      <c r="P3740" s="50"/>
      <c r="Q3740" s="50"/>
      <c r="R3740" s="50"/>
      <c r="S3740" s="50"/>
      <c r="T3740" s="50"/>
      <c r="U3740" s="50"/>
      <c r="V3740" s="50"/>
      <c r="W3740" s="50"/>
      <c r="X3740" s="50"/>
      <c r="Y3740" s="50"/>
      <c r="Z3740" s="50"/>
      <c r="AA3740" s="50"/>
      <c r="AB3740" s="50"/>
      <c r="AC3740" s="50"/>
      <c r="AD3740" s="50"/>
      <c r="AE3740" s="50"/>
      <c r="AF3740" s="50"/>
      <c r="AG3740" s="50"/>
      <c r="AH3740" s="50"/>
      <c r="AI3740" s="50"/>
      <c r="AJ3740" s="50"/>
      <c r="AK3740" s="50"/>
      <c r="AL3740" s="50"/>
      <c r="AM3740" s="50"/>
      <c r="AN3740" s="50"/>
      <c r="AO3740" s="50"/>
      <c r="AP3740" s="50"/>
      <c r="AQ3740" s="50"/>
      <c r="AR3740" s="50"/>
      <c r="AS3740" s="50"/>
      <c r="AT3740" s="50"/>
      <c r="AU3740" s="50"/>
      <c r="AV3740" s="50"/>
      <c r="AW3740" s="50"/>
      <c r="AX3740" s="50"/>
      <c r="AY3740" s="50"/>
      <c r="AZ3740" s="50"/>
      <c r="BA3740" s="50"/>
      <c r="BB3740" s="50"/>
      <c r="BC3740" s="50"/>
      <c r="BD3740" s="50"/>
      <c r="BE3740" s="50"/>
      <c r="BF3740" s="50"/>
      <c r="BG3740" s="50"/>
      <c r="BH3740" s="50"/>
      <c r="BI3740" s="50"/>
      <c r="BJ3740" s="50"/>
      <c r="BK3740" s="50"/>
      <c r="BL3740" s="50"/>
      <c r="BM3740" s="50"/>
      <c r="BN3740" s="50"/>
      <c r="BO3740" s="50"/>
      <c r="BP3740" s="50"/>
      <c r="BQ3740" s="50"/>
      <c r="BR3740" s="50"/>
      <c r="BS3740" s="50"/>
      <c r="BT3740" s="50"/>
      <c r="BU3740" s="50"/>
      <c r="BV3740" s="50"/>
      <c r="BW3740" s="50"/>
      <c r="BX3740" s="50"/>
      <c r="BY3740" s="50"/>
      <c r="BZ3740" s="50"/>
      <c r="CA3740" s="50"/>
      <c r="CB3740" s="50"/>
      <c r="CC3740" s="50"/>
      <c r="CD3740" s="50"/>
      <c r="CE3740" s="50"/>
      <c r="CF3740" s="50"/>
      <c r="CG3740" s="50"/>
      <c r="CH3740" s="50"/>
      <c r="CI3740" s="50"/>
      <c r="CJ3740" s="50"/>
      <c r="CK3740" s="50"/>
      <c r="CL3740" s="50"/>
      <c r="CM3740" s="50"/>
      <c r="CN3740" s="50"/>
      <c r="CO3740" s="50"/>
      <c r="CP3740" s="50"/>
      <c r="CQ3740" s="50"/>
      <c r="CR3740" s="50"/>
      <c r="CS3740" s="50"/>
      <c r="CT3740" s="50"/>
      <c r="CU3740" s="50"/>
      <c r="CV3740" s="50"/>
      <c r="CW3740" s="50"/>
      <c r="CX3740" s="50"/>
      <c r="CY3740" s="50"/>
      <c r="CZ3740" s="50"/>
      <c r="DA3740" s="50"/>
      <c r="DB3740" s="50"/>
      <c r="DC3740" s="50"/>
      <c r="DD3740" s="50"/>
      <c r="DE3740" s="50"/>
      <c r="DF3740" s="50"/>
      <c r="DG3740" s="50"/>
    </row>
    <row r="3741" spans="1:111" ht="26.25" x14ac:dyDescent="0.2">
      <c r="A3741" s="572"/>
      <c r="B3741" s="572"/>
      <c r="C3741" s="572"/>
      <c r="D3741" s="78" t="s">
        <v>8438</v>
      </c>
      <c r="E3741" s="358"/>
      <c r="F3741" s="352">
        <f t="shared" si="116"/>
        <v>0</v>
      </c>
      <c r="G3741" s="352">
        <f t="shared" si="117"/>
        <v>0</v>
      </c>
      <c r="H3741" s="50"/>
      <c r="I3741" s="50"/>
      <c r="J3741" s="50"/>
      <c r="K3741" s="50"/>
      <c r="L3741" s="50"/>
      <c r="M3741" s="50"/>
      <c r="N3741" s="50"/>
      <c r="O3741" s="50"/>
      <c r="P3741" s="50"/>
      <c r="Q3741" s="50"/>
      <c r="R3741" s="50"/>
      <c r="S3741" s="50"/>
      <c r="T3741" s="50"/>
      <c r="U3741" s="50"/>
      <c r="V3741" s="50"/>
      <c r="W3741" s="50"/>
      <c r="X3741" s="50"/>
      <c r="Y3741" s="50"/>
      <c r="Z3741" s="50"/>
      <c r="AA3741" s="50"/>
      <c r="AB3741" s="50"/>
      <c r="AC3741" s="50"/>
      <c r="AD3741" s="50"/>
      <c r="AE3741" s="50"/>
      <c r="AF3741" s="50"/>
      <c r="AG3741" s="50"/>
      <c r="AH3741" s="50"/>
      <c r="AI3741" s="50"/>
      <c r="AJ3741" s="50"/>
      <c r="AK3741" s="50"/>
      <c r="AL3741" s="50"/>
      <c r="AM3741" s="50"/>
      <c r="AN3741" s="50"/>
      <c r="AO3741" s="50"/>
      <c r="AP3741" s="50"/>
      <c r="AQ3741" s="50"/>
      <c r="AR3741" s="50"/>
      <c r="AS3741" s="50"/>
      <c r="AT3741" s="50"/>
      <c r="AU3741" s="50"/>
      <c r="AV3741" s="50"/>
      <c r="AW3741" s="50"/>
      <c r="AX3741" s="50"/>
      <c r="AY3741" s="50"/>
      <c r="AZ3741" s="50"/>
      <c r="BA3741" s="50"/>
      <c r="BB3741" s="50"/>
      <c r="BC3741" s="50"/>
      <c r="BD3741" s="50"/>
      <c r="BE3741" s="50"/>
      <c r="BF3741" s="50"/>
      <c r="BG3741" s="50"/>
      <c r="BH3741" s="50"/>
      <c r="BI3741" s="50"/>
      <c r="BJ3741" s="50"/>
      <c r="BK3741" s="50"/>
      <c r="BL3741" s="50"/>
      <c r="BM3741" s="50"/>
      <c r="BN3741" s="50"/>
      <c r="BO3741" s="50"/>
      <c r="BP3741" s="50"/>
      <c r="BQ3741" s="50"/>
      <c r="BR3741" s="50"/>
      <c r="BS3741" s="50"/>
      <c r="BT3741" s="50"/>
      <c r="BU3741" s="50"/>
      <c r="BV3741" s="50"/>
      <c r="BW3741" s="50"/>
      <c r="BX3741" s="50"/>
      <c r="BY3741" s="50"/>
      <c r="BZ3741" s="50"/>
      <c r="CA3741" s="50"/>
      <c r="CB3741" s="50"/>
      <c r="CC3741" s="50"/>
      <c r="CD3741" s="50"/>
      <c r="CE3741" s="50"/>
      <c r="CF3741" s="50"/>
      <c r="CG3741" s="50"/>
      <c r="CH3741" s="50"/>
      <c r="CI3741" s="50"/>
      <c r="CJ3741" s="50"/>
      <c r="CK3741" s="50"/>
      <c r="CL3741" s="50"/>
      <c r="CM3741" s="50"/>
      <c r="CN3741" s="50"/>
      <c r="CO3741" s="50"/>
      <c r="CP3741" s="50"/>
      <c r="CQ3741" s="50"/>
      <c r="CR3741" s="50"/>
      <c r="CS3741" s="50"/>
      <c r="CT3741" s="50"/>
      <c r="CU3741" s="50"/>
      <c r="CV3741" s="50"/>
      <c r="CW3741" s="50"/>
      <c r="CX3741" s="50"/>
      <c r="CY3741" s="50"/>
      <c r="CZ3741" s="50"/>
      <c r="DA3741" s="50"/>
      <c r="DB3741" s="50"/>
      <c r="DC3741" s="50"/>
      <c r="DD3741" s="50"/>
      <c r="DE3741" s="50"/>
      <c r="DF3741" s="50"/>
      <c r="DG3741" s="50"/>
    </row>
    <row r="3742" spans="1:111" x14ac:dyDescent="0.2">
      <c r="A3742" s="379" t="s">
        <v>2233</v>
      </c>
      <c r="B3742" s="379" t="s">
        <v>2234</v>
      </c>
      <c r="C3742" s="379"/>
      <c r="D3742" s="75" t="s">
        <v>1503</v>
      </c>
      <c r="E3742" s="358">
        <v>1800</v>
      </c>
      <c r="F3742" s="352">
        <f t="shared" si="116"/>
        <v>1080</v>
      </c>
      <c r="G3742" s="352">
        <f t="shared" si="117"/>
        <v>900</v>
      </c>
      <c r="H3742" s="50"/>
      <c r="I3742" s="50"/>
      <c r="J3742" s="50"/>
      <c r="K3742" s="50"/>
      <c r="L3742" s="50"/>
      <c r="M3742" s="50"/>
      <c r="N3742" s="50"/>
      <c r="O3742" s="50"/>
      <c r="P3742" s="50"/>
      <c r="Q3742" s="50"/>
      <c r="R3742" s="50"/>
      <c r="S3742" s="50"/>
      <c r="T3742" s="50"/>
      <c r="U3742" s="50"/>
      <c r="V3742" s="50"/>
      <c r="W3742" s="50"/>
      <c r="X3742" s="50"/>
      <c r="Y3742" s="50"/>
      <c r="Z3742" s="50"/>
      <c r="AA3742" s="50"/>
      <c r="AB3742" s="50"/>
      <c r="AC3742" s="50"/>
      <c r="AD3742" s="50"/>
      <c r="AE3742" s="50"/>
      <c r="AF3742" s="50"/>
      <c r="AG3742" s="50"/>
      <c r="AH3742" s="50"/>
      <c r="AI3742" s="50"/>
      <c r="AJ3742" s="50"/>
      <c r="AK3742" s="50"/>
      <c r="AL3742" s="50"/>
      <c r="AM3742" s="50"/>
      <c r="AN3742" s="50"/>
      <c r="AO3742" s="50"/>
      <c r="AP3742" s="50"/>
      <c r="AQ3742" s="50"/>
      <c r="AR3742" s="50"/>
      <c r="AS3742" s="50"/>
      <c r="AT3742" s="50"/>
      <c r="AU3742" s="50"/>
      <c r="AV3742" s="50"/>
      <c r="AW3742" s="50"/>
      <c r="AX3742" s="50"/>
      <c r="AY3742" s="50"/>
      <c r="AZ3742" s="50"/>
      <c r="BA3742" s="50"/>
      <c r="BB3742" s="50"/>
      <c r="BC3742" s="50"/>
      <c r="BD3742" s="50"/>
      <c r="BE3742" s="50"/>
      <c r="BF3742" s="50"/>
      <c r="BG3742" s="50"/>
      <c r="BH3742" s="50"/>
      <c r="BI3742" s="50"/>
      <c r="BJ3742" s="50"/>
      <c r="BK3742" s="50"/>
      <c r="BL3742" s="50"/>
      <c r="BM3742" s="50"/>
      <c r="BN3742" s="50"/>
      <c r="BO3742" s="50"/>
      <c r="BP3742" s="50"/>
      <c r="BQ3742" s="50"/>
      <c r="BR3742" s="50"/>
      <c r="BS3742" s="50"/>
      <c r="BT3742" s="50"/>
      <c r="BU3742" s="50"/>
      <c r="BV3742" s="50"/>
      <c r="BW3742" s="50"/>
      <c r="BX3742" s="50"/>
      <c r="BY3742" s="50"/>
      <c r="BZ3742" s="50"/>
      <c r="CA3742" s="50"/>
      <c r="CB3742" s="50"/>
      <c r="CC3742" s="50"/>
      <c r="CD3742" s="50"/>
      <c r="CE3742" s="50"/>
      <c r="CF3742" s="50"/>
      <c r="CG3742" s="50"/>
      <c r="CH3742" s="50"/>
      <c r="CI3742" s="50"/>
      <c r="CJ3742" s="50"/>
      <c r="CK3742" s="50"/>
      <c r="CL3742" s="50"/>
      <c r="CM3742" s="50"/>
      <c r="CN3742" s="50"/>
      <c r="CO3742" s="50"/>
      <c r="CP3742" s="50"/>
      <c r="CQ3742" s="50"/>
      <c r="CR3742" s="50"/>
      <c r="CS3742" s="50"/>
      <c r="CT3742" s="50"/>
      <c r="CU3742" s="50"/>
      <c r="CV3742" s="50"/>
      <c r="CW3742" s="50"/>
      <c r="CX3742" s="50"/>
      <c r="CY3742" s="50"/>
      <c r="CZ3742" s="50"/>
      <c r="DA3742" s="50"/>
      <c r="DB3742" s="50"/>
      <c r="DC3742" s="50"/>
      <c r="DD3742" s="50"/>
      <c r="DE3742" s="50"/>
      <c r="DF3742" s="50"/>
      <c r="DG3742" s="50"/>
    </row>
    <row r="3743" spans="1:111" ht="13.5" x14ac:dyDescent="0.2">
      <c r="A3743" s="570" t="s">
        <v>2234</v>
      </c>
      <c r="B3743" s="379" t="s">
        <v>2236</v>
      </c>
      <c r="C3743" s="379"/>
      <c r="D3743" s="75" t="s">
        <v>8439</v>
      </c>
      <c r="E3743" s="358"/>
      <c r="F3743" s="352">
        <f t="shared" si="116"/>
        <v>0</v>
      </c>
      <c r="G3743" s="352">
        <f t="shared" si="117"/>
        <v>0</v>
      </c>
      <c r="H3743" s="50"/>
      <c r="I3743" s="50"/>
      <c r="J3743" s="50"/>
      <c r="K3743" s="50"/>
      <c r="L3743" s="50"/>
      <c r="M3743" s="50"/>
      <c r="N3743" s="50"/>
      <c r="O3743" s="50"/>
      <c r="P3743" s="50"/>
      <c r="Q3743" s="50"/>
      <c r="R3743" s="50"/>
      <c r="S3743" s="50"/>
      <c r="T3743" s="50"/>
      <c r="U3743" s="50"/>
      <c r="V3743" s="50"/>
      <c r="W3743" s="50"/>
      <c r="X3743" s="50"/>
      <c r="Y3743" s="50"/>
      <c r="Z3743" s="50"/>
      <c r="AA3743" s="50"/>
      <c r="AB3743" s="50"/>
      <c r="AC3743" s="50"/>
      <c r="AD3743" s="50"/>
      <c r="AE3743" s="50"/>
      <c r="AF3743" s="50"/>
      <c r="AG3743" s="50"/>
      <c r="AH3743" s="50"/>
      <c r="AI3743" s="50"/>
      <c r="AJ3743" s="50"/>
      <c r="AK3743" s="50"/>
      <c r="AL3743" s="50"/>
      <c r="AM3743" s="50"/>
      <c r="AN3743" s="50"/>
      <c r="AO3743" s="50"/>
      <c r="AP3743" s="50"/>
      <c r="AQ3743" s="50"/>
      <c r="AR3743" s="50"/>
      <c r="AS3743" s="50"/>
      <c r="AT3743" s="50"/>
      <c r="AU3743" s="50"/>
      <c r="AV3743" s="50"/>
      <c r="AW3743" s="50"/>
      <c r="AX3743" s="50"/>
      <c r="AY3743" s="50"/>
      <c r="AZ3743" s="50"/>
      <c r="BA3743" s="50"/>
      <c r="BB3743" s="50"/>
      <c r="BC3743" s="50"/>
      <c r="BD3743" s="50"/>
      <c r="BE3743" s="50"/>
      <c r="BF3743" s="50"/>
      <c r="BG3743" s="50"/>
      <c r="BH3743" s="50"/>
      <c r="BI3743" s="50"/>
      <c r="BJ3743" s="50"/>
      <c r="BK3743" s="50"/>
      <c r="BL3743" s="50"/>
      <c r="BM3743" s="50"/>
      <c r="BN3743" s="50"/>
      <c r="BO3743" s="50"/>
      <c r="BP3743" s="50"/>
      <c r="BQ3743" s="50"/>
      <c r="BR3743" s="50"/>
      <c r="BS3743" s="50"/>
      <c r="BT3743" s="50"/>
      <c r="BU3743" s="50"/>
      <c r="BV3743" s="50"/>
      <c r="BW3743" s="50"/>
      <c r="BX3743" s="50"/>
      <c r="BY3743" s="50"/>
      <c r="BZ3743" s="50"/>
      <c r="CA3743" s="50"/>
      <c r="CB3743" s="50"/>
      <c r="CC3743" s="50"/>
      <c r="CD3743" s="50"/>
      <c r="CE3743" s="50"/>
      <c r="CF3743" s="50"/>
      <c r="CG3743" s="50"/>
      <c r="CH3743" s="50"/>
      <c r="CI3743" s="50"/>
      <c r="CJ3743" s="50"/>
      <c r="CK3743" s="50"/>
      <c r="CL3743" s="50"/>
      <c r="CM3743" s="50"/>
      <c r="CN3743" s="50"/>
      <c r="CO3743" s="50"/>
      <c r="CP3743" s="50"/>
      <c r="CQ3743" s="50"/>
      <c r="CR3743" s="50"/>
      <c r="CS3743" s="50"/>
      <c r="CT3743" s="50"/>
      <c r="CU3743" s="50"/>
      <c r="CV3743" s="50"/>
      <c r="CW3743" s="50"/>
      <c r="CX3743" s="50"/>
      <c r="CY3743" s="50"/>
      <c r="CZ3743" s="50"/>
      <c r="DA3743" s="50"/>
      <c r="DB3743" s="50"/>
      <c r="DC3743" s="50"/>
      <c r="DD3743" s="50"/>
      <c r="DE3743" s="50"/>
      <c r="DF3743" s="50"/>
      <c r="DG3743" s="50"/>
    </row>
    <row r="3744" spans="1:111" x14ac:dyDescent="0.2">
      <c r="A3744" s="572"/>
      <c r="B3744" s="379"/>
      <c r="C3744" s="379"/>
      <c r="D3744" s="78" t="s">
        <v>7451</v>
      </c>
      <c r="E3744" s="358">
        <v>1800</v>
      </c>
      <c r="F3744" s="352">
        <f t="shared" si="116"/>
        <v>1080</v>
      </c>
      <c r="G3744" s="352">
        <f t="shared" si="117"/>
        <v>900</v>
      </c>
      <c r="H3744" s="50"/>
      <c r="I3744" s="50"/>
      <c r="J3744" s="50"/>
      <c r="K3744" s="50"/>
      <c r="L3744" s="50"/>
      <c r="M3744" s="50"/>
      <c r="N3744" s="50"/>
      <c r="O3744" s="50"/>
      <c r="P3744" s="50"/>
      <c r="Q3744" s="50"/>
      <c r="R3744" s="50"/>
      <c r="S3744" s="50"/>
      <c r="T3744" s="50"/>
      <c r="U3744" s="50"/>
      <c r="V3744" s="50"/>
      <c r="W3744" s="50"/>
      <c r="X3744" s="50"/>
      <c r="Y3744" s="50"/>
      <c r="Z3744" s="50"/>
      <c r="AA3744" s="50"/>
      <c r="AB3744" s="50"/>
      <c r="AC3744" s="50"/>
      <c r="AD3744" s="50"/>
      <c r="AE3744" s="50"/>
      <c r="AF3744" s="50"/>
      <c r="AG3744" s="50"/>
      <c r="AH3744" s="50"/>
      <c r="AI3744" s="50"/>
      <c r="AJ3744" s="50"/>
      <c r="AK3744" s="50"/>
      <c r="AL3744" s="50"/>
      <c r="AM3744" s="50"/>
      <c r="AN3744" s="50"/>
      <c r="AO3744" s="50"/>
      <c r="AP3744" s="50"/>
      <c r="AQ3744" s="50"/>
      <c r="AR3744" s="50"/>
      <c r="AS3744" s="50"/>
      <c r="AT3744" s="50"/>
      <c r="AU3744" s="50"/>
      <c r="AV3744" s="50"/>
      <c r="AW3744" s="50"/>
      <c r="AX3744" s="50"/>
      <c r="AY3744" s="50"/>
      <c r="AZ3744" s="50"/>
      <c r="BA3744" s="50"/>
      <c r="BB3744" s="50"/>
      <c r="BC3744" s="50"/>
      <c r="BD3744" s="50"/>
      <c r="BE3744" s="50"/>
      <c r="BF3744" s="50"/>
      <c r="BG3744" s="50"/>
      <c r="BH3744" s="50"/>
      <c r="BI3744" s="50"/>
      <c r="BJ3744" s="50"/>
      <c r="BK3744" s="50"/>
      <c r="BL3744" s="50"/>
      <c r="BM3744" s="50"/>
      <c r="BN3744" s="50"/>
      <c r="BO3744" s="50"/>
      <c r="BP3744" s="50"/>
      <c r="BQ3744" s="50"/>
      <c r="BR3744" s="50"/>
      <c r="BS3744" s="50"/>
      <c r="BT3744" s="50"/>
      <c r="BU3744" s="50"/>
      <c r="BV3744" s="50"/>
      <c r="BW3744" s="50"/>
      <c r="BX3744" s="50"/>
      <c r="BY3744" s="50"/>
      <c r="BZ3744" s="50"/>
      <c r="CA3744" s="50"/>
      <c r="CB3744" s="50"/>
      <c r="CC3744" s="50"/>
      <c r="CD3744" s="50"/>
      <c r="CE3744" s="50"/>
      <c r="CF3744" s="50"/>
      <c r="CG3744" s="50"/>
      <c r="CH3744" s="50"/>
      <c r="CI3744" s="50"/>
      <c r="CJ3744" s="50"/>
      <c r="CK3744" s="50"/>
      <c r="CL3744" s="50"/>
      <c r="CM3744" s="50"/>
      <c r="CN3744" s="50"/>
      <c r="CO3744" s="50"/>
      <c r="CP3744" s="50"/>
      <c r="CQ3744" s="50"/>
      <c r="CR3744" s="50"/>
      <c r="CS3744" s="50"/>
      <c r="CT3744" s="50"/>
      <c r="CU3744" s="50"/>
      <c r="CV3744" s="50"/>
      <c r="CW3744" s="50"/>
      <c r="CX3744" s="50"/>
      <c r="CY3744" s="50"/>
      <c r="CZ3744" s="50"/>
      <c r="DA3744" s="50"/>
      <c r="DB3744" s="50"/>
      <c r="DC3744" s="50"/>
      <c r="DD3744" s="50"/>
      <c r="DE3744" s="50"/>
      <c r="DF3744" s="50"/>
      <c r="DG3744" s="50"/>
    </row>
    <row r="3745" spans="1:111" ht="26.25" x14ac:dyDescent="0.2">
      <c r="A3745" s="570" t="s">
        <v>2236</v>
      </c>
      <c r="B3745" s="379" t="s">
        <v>2238</v>
      </c>
      <c r="C3745" s="379"/>
      <c r="D3745" s="75" t="s">
        <v>8440</v>
      </c>
      <c r="E3745" s="358"/>
      <c r="F3745" s="352">
        <f t="shared" si="116"/>
        <v>0</v>
      </c>
      <c r="G3745" s="352">
        <f t="shared" si="117"/>
        <v>0</v>
      </c>
      <c r="H3745" s="50"/>
      <c r="I3745" s="50"/>
      <c r="J3745" s="50"/>
      <c r="K3745" s="50"/>
      <c r="L3745" s="50"/>
      <c r="M3745" s="50"/>
      <c r="N3745" s="50"/>
      <c r="O3745" s="50"/>
      <c r="P3745" s="50"/>
      <c r="Q3745" s="50"/>
      <c r="R3745" s="50"/>
      <c r="S3745" s="50"/>
      <c r="T3745" s="50"/>
      <c r="U3745" s="50"/>
      <c r="V3745" s="50"/>
      <c r="W3745" s="50"/>
      <c r="X3745" s="50"/>
      <c r="Y3745" s="50"/>
      <c r="Z3745" s="50"/>
      <c r="AA3745" s="50"/>
      <c r="AB3745" s="50"/>
      <c r="AC3745" s="50"/>
      <c r="AD3745" s="50"/>
      <c r="AE3745" s="50"/>
      <c r="AF3745" s="50"/>
      <c r="AG3745" s="50"/>
      <c r="AH3745" s="50"/>
      <c r="AI3745" s="50"/>
      <c r="AJ3745" s="50"/>
      <c r="AK3745" s="50"/>
      <c r="AL3745" s="50"/>
      <c r="AM3745" s="50"/>
      <c r="AN3745" s="50"/>
      <c r="AO3745" s="50"/>
      <c r="AP3745" s="50"/>
      <c r="AQ3745" s="50"/>
      <c r="AR3745" s="50"/>
      <c r="AS3745" s="50"/>
      <c r="AT3745" s="50"/>
      <c r="AU3745" s="50"/>
      <c r="AV3745" s="50"/>
      <c r="AW3745" s="50"/>
      <c r="AX3745" s="50"/>
      <c r="AY3745" s="50"/>
      <c r="AZ3745" s="50"/>
      <c r="BA3745" s="50"/>
      <c r="BB3745" s="50"/>
      <c r="BC3745" s="50"/>
      <c r="BD3745" s="50"/>
      <c r="BE3745" s="50"/>
      <c r="BF3745" s="50"/>
      <c r="BG3745" s="50"/>
      <c r="BH3745" s="50"/>
      <c r="BI3745" s="50"/>
      <c r="BJ3745" s="50"/>
      <c r="BK3745" s="50"/>
      <c r="BL3745" s="50"/>
      <c r="BM3745" s="50"/>
      <c r="BN3745" s="50"/>
      <c r="BO3745" s="50"/>
      <c r="BP3745" s="50"/>
      <c r="BQ3745" s="50"/>
      <c r="BR3745" s="50"/>
      <c r="BS3745" s="50"/>
      <c r="BT3745" s="50"/>
      <c r="BU3745" s="50"/>
      <c r="BV3745" s="50"/>
      <c r="BW3745" s="50"/>
      <c r="BX3745" s="50"/>
      <c r="BY3745" s="50"/>
      <c r="BZ3745" s="50"/>
      <c r="CA3745" s="50"/>
      <c r="CB3745" s="50"/>
      <c r="CC3745" s="50"/>
      <c r="CD3745" s="50"/>
      <c r="CE3745" s="50"/>
      <c r="CF3745" s="50"/>
      <c r="CG3745" s="50"/>
      <c r="CH3745" s="50"/>
      <c r="CI3745" s="50"/>
      <c r="CJ3745" s="50"/>
      <c r="CK3745" s="50"/>
      <c r="CL3745" s="50"/>
      <c r="CM3745" s="50"/>
      <c r="CN3745" s="50"/>
      <c r="CO3745" s="50"/>
      <c r="CP3745" s="50"/>
      <c r="CQ3745" s="50"/>
      <c r="CR3745" s="50"/>
      <c r="CS3745" s="50"/>
      <c r="CT3745" s="50"/>
      <c r="CU3745" s="50"/>
      <c r="CV3745" s="50"/>
      <c r="CW3745" s="50"/>
      <c r="CX3745" s="50"/>
      <c r="CY3745" s="50"/>
      <c r="CZ3745" s="50"/>
      <c r="DA3745" s="50"/>
      <c r="DB3745" s="50"/>
      <c r="DC3745" s="50"/>
      <c r="DD3745" s="50"/>
      <c r="DE3745" s="50"/>
      <c r="DF3745" s="50"/>
      <c r="DG3745" s="50"/>
    </row>
    <row r="3746" spans="1:111" x14ac:dyDescent="0.2">
      <c r="A3746" s="572"/>
      <c r="B3746" s="379"/>
      <c r="C3746" s="379"/>
      <c r="D3746" s="78" t="s">
        <v>7452</v>
      </c>
      <c r="E3746" s="358">
        <v>1500</v>
      </c>
      <c r="F3746" s="352">
        <f t="shared" si="116"/>
        <v>900</v>
      </c>
      <c r="G3746" s="352">
        <f t="shared" si="117"/>
        <v>750</v>
      </c>
      <c r="H3746" s="50"/>
      <c r="I3746" s="50"/>
      <c r="J3746" s="50"/>
      <c r="K3746" s="50"/>
      <c r="L3746" s="50"/>
      <c r="M3746" s="50"/>
      <c r="N3746" s="50"/>
      <c r="O3746" s="50"/>
      <c r="P3746" s="50"/>
      <c r="Q3746" s="50"/>
      <c r="R3746" s="50"/>
      <c r="S3746" s="50"/>
      <c r="T3746" s="50"/>
      <c r="U3746" s="50"/>
      <c r="V3746" s="50"/>
      <c r="W3746" s="50"/>
      <c r="X3746" s="50"/>
      <c r="Y3746" s="50"/>
      <c r="Z3746" s="50"/>
      <c r="AA3746" s="50"/>
      <c r="AB3746" s="50"/>
      <c r="AC3746" s="50"/>
      <c r="AD3746" s="50"/>
      <c r="AE3746" s="50"/>
      <c r="AF3746" s="50"/>
      <c r="AG3746" s="50"/>
      <c r="AH3746" s="50"/>
      <c r="AI3746" s="50"/>
      <c r="AJ3746" s="50"/>
      <c r="AK3746" s="50"/>
      <c r="AL3746" s="50"/>
      <c r="AM3746" s="50"/>
      <c r="AN3746" s="50"/>
      <c r="AO3746" s="50"/>
      <c r="AP3746" s="50"/>
      <c r="AQ3746" s="50"/>
      <c r="AR3746" s="50"/>
      <c r="AS3746" s="50"/>
      <c r="AT3746" s="50"/>
      <c r="AU3746" s="50"/>
      <c r="AV3746" s="50"/>
      <c r="AW3746" s="50"/>
      <c r="AX3746" s="50"/>
      <c r="AY3746" s="50"/>
      <c r="AZ3746" s="50"/>
      <c r="BA3746" s="50"/>
      <c r="BB3746" s="50"/>
      <c r="BC3746" s="50"/>
      <c r="BD3746" s="50"/>
      <c r="BE3746" s="50"/>
      <c r="BF3746" s="50"/>
      <c r="BG3746" s="50"/>
      <c r="BH3746" s="50"/>
      <c r="BI3746" s="50"/>
      <c r="BJ3746" s="50"/>
      <c r="BK3746" s="50"/>
      <c r="BL3746" s="50"/>
      <c r="BM3746" s="50"/>
      <c r="BN3746" s="50"/>
      <c r="BO3746" s="50"/>
      <c r="BP3746" s="50"/>
      <c r="BQ3746" s="50"/>
      <c r="BR3746" s="50"/>
      <c r="BS3746" s="50"/>
      <c r="BT3746" s="50"/>
      <c r="BU3746" s="50"/>
      <c r="BV3746" s="50"/>
      <c r="BW3746" s="50"/>
      <c r="BX3746" s="50"/>
      <c r="BY3746" s="50"/>
      <c r="BZ3746" s="50"/>
      <c r="CA3746" s="50"/>
      <c r="CB3746" s="50"/>
      <c r="CC3746" s="50"/>
      <c r="CD3746" s="50"/>
      <c r="CE3746" s="50"/>
      <c r="CF3746" s="50"/>
      <c r="CG3746" s="50"/>
      <c r="CH3746" s="50"/>
      <c r="CI3746" s="50"/>
      <c r="CJ3746" s="50"/>
      <c r="CK3746" s="50"/>
      <c r="CL3746" s="50"/>
      <c r="CM3746" s="50"/>
      <c r="CN3746" s="50"/>
      <c r="CO3746" s="50"/>
      <c r="CP3746" s="50"/>
      <c r="CQ3746" s="50"/>
      <c r="CR3746" s="50"/>
      <c r="CS3746" s="50"/>
      <c r="CT3746" s="50"/>
      <c r="CU3746" s="50"/>
      <c r="CV3746" s="50"/>
      <c r="CW3746" s="50"/>
      <c r="CX3746" s="50"/>
      <c r="CY3746" s="50"/>
      <c r="CZ3746" s="50"/>
      <c r="DA3746" s="50"/>
      <c r="DB3746" s="50"/>
      <c r="DC3746" s="50"/>
      <c r="DD3746" s="50"/>
      <c r="DE3746" s="50"/>
      <c r="DF3746" s="50"/>
      <c r="DG3746" s="50"/>
    </row>
    <row r="3747" spans="1:111" x14ac:dyDescent="0.2">
      <c r="A3747" s="570" t="s">
        <v>2238</v>
      </c>
      <c r="B3747" s="570" t="s">
        <v>2240</v>
      </c>
      <c r="C3747" s="570"/>
      <c r="D3747" s="75" t="s">
        <v>274</v>
      </c>
      <c r="E3747" s="358">
        <v>0</v>
      </c>
      <c r="F3747" s="352">
        <f t="shared" si="116"/>
        <v>0</v>
      </c>
      <c r="G3747" s="352">
        <f t="shared" si="117"/>
        <v>0</v>
      </c>
      <c r="H3747" s="50"/>
      <c r="I3747" s="50"/>
      <c r="J3747" s="50"/>
      <c r="K3747" s="50"/>
      <c r="L3747" s="50"/>
      <c r="M3747" s="50"/>
      <c r="N3747" s="50"/>
      <c r="O3747" s="50"/>
      <c r="P3747" s="50"/>
      <c r="Q3747" s="50"/>
      <c r="R3747" s="50"/>
      <c r="S3747" s="50"/>
      <c r="T3747" s="50"/>
      <c r="U3747" s="50"/>
      <c r="V3747" s="50"/>
      <c r="W3747" s="50"/>
      <c r="X3747" s="50"/>
      <c r="Y3747" s="50"/>
      <c r="Z3747" s="50"/>
      <c r="AA3747" s="50"/>
      <c r="AB3747" s="50"/>
      <c r="AC3747" s="50"/>
      <c r="AD3747" s="50"/>
      <c r="AE3747" s="50"/>
      <c r="AF3747" s="50"/>
      <c r="AG3747" s="50"/>
      <c r="AH3747" s="50"/>
      <c r="AI3747" s="50"/>
      <c r="AJ3747" s="50"/>
      <c r="AK3747" s="50"/>
      <c r="AL3747" s="50"/>
      <c r="AM3747" s="50"/>
      <c r="AN3747" s="50"/>
      <c r="AO3747" s="50"/>
      <c r="AP3747" s="50"/>
      <c r="AQ3747" s="50"/>
      <c r="AR3747" s="50"/>
      <c r="AS3747" s="50"/>
      <c r="AT3747" s="50"/>
      <c r="AU3747" s="50"/>
      <c r="AV3747" s="50"/>
      <c r="AW3747" s="50"/>
      <c r="AX3747" s="50"/>
      <c r="AY3747" s="50"/>
      <c r="AZ3747" s="50"/>
      <c r="BA3747" s="50"/>
      <c r="BB3747" s="50"/>
      <c r="BC3747" s="50"/>
      <c r="BD3747" s="50"/>
      <c r="BE3747" s="50"/>
      <c r="BF3747" s="50"/>
      <c r="BG3747" s="50"/>
      <c r="BH3747" s="50"/>
      <c r="BI3747" s="50"/>
      <c r="BJ3747" s="50"/>
      <c r="BK3747" s="50"/>
      <c r="BL3747" s="50"/>
      <c r="BM3747" s="50"/>
      <c r="BN3747" s="50"/>
      <c r="BO3747" s="50"/>
      <c r="BP3747" s="50"/>
      <c r="BQ3747" s="50"/>
      <c r="BR3747" s="50"/>
      <c r="BS3747" s="50"/>
      <c r="BT3747" s="50"/>
      <c r="BU3747" s="50"/>
      <c r="BV3747" s="50"/>
      <c r="BW3747" s="50"/>
      <c r="BX3747" s="50"/>
      <c r="BY3747" s="50"/>
      <c r="BZ3747" s="50"/>
      <c r="CA3747" s="50"/>
      <c r="CB3747" s="50"/>
      <c r="CC3747" s="50"/>
      <c r="CD3747" s="50"/>
      <c r="CE3747" s="50"/>
      <c r="CF3747" s="50"/>
      <c r="CG3747" s="50"/>
      <c r="CH3747" s="50"/>
      <c r="CI3747" s="50"/>
      <c r="CJ3747" s="50"/>
      <c r="CK3747" s="50"/>
      <c r="CL3747" s="50"/>
      <c r="CM3747" s="50"/>
      <c r="CN3747" s="50"/>
      <c r="CO3747" s="50"/>
      <c r="CP3747" s="50"/>
      <c r="CQ3747" s="50"/>
      <c r="CR3747" s="50"/>
      <c r="CS3747" s="50"/>
      <c r="CT3747" s="50"/>
      <c r="CU3747" s="50"/>
      <c r="CV3747" s="50"/>
      <c r="CW3747" s="50"/>
      <c r="CX3747" s="50"/>
      <c r="CY3747" s="50"/>
      <c r="CZ3747" s="50"/>
      <c r="DA3747" s="50"/>
      <c r="DB3747" s="50"/>
      <c r="DC3747" s="50"/>
      <c r="DD3747" s="50"/>
      <c r="DE3747" s="50"/>
      <c r="DF3747" s="50"/>
      <c r="DG3747" s="50"/>
    </row>
    <row r="3748" spans="1:111" ht="13.5" x14ac:dyDescent="0.2">
      <c r="A3748" s="571"/>
      <c r="B3748" s="571"/>
      <c r="C3748" s="571"/>
      <c r="D3748" s="170" t="s">
        <v>8441</v>
      </c>
      <c r="E3748" s="358"/>
      <c r="F3748" s="352">
        <f t="shared" si="116"/>
        <v>0</v>
      </c>
      <c r="G3748" s="352">
        <f t="shared" si="117"/>
        <v>0</v>
      </c>
      <c r="H3748" s="50"/>
      <c r="I3748" s="50"/>
      <c r="J3748" s="50"/>
      <c r="K3748" s="50"/>
      <c r="L3748" s="50"/>
      <c r="M3748" s="50"/>
      <c r="N3748" s="50"/>
      <c r="O3748" s="50"/>
      <c r="P3748" s="50"/>
      <c r="Q3748" s="50"/>
      <c r="R3748" s="50"/>
      <c r="S3748" s="50"/>
      <c r="T3748" s="50"/>
      <c r="U3748" s="50"/>
      <c r="V3748" s="50"/>
      <c r="W3748" s="50"/>
      <c r="X3748" s="50"/>
      <c r="Y3748" s="50"/>
      <c r="Z3748" s="50"/>
      <c r="AA3748" s="50"/>
      <c r="AB3748" s="50"/>
      <c r="AC3748" s="50"/>
      <c r="AD3748" s="50"/>
      <c r="AE3748" s="50"/>
      <c r="AF3748" s="50"/>
      <c r="AG3748" s="50"/>
      <c r="AH3748" s="50"/>
      <c r="AI3748" s="50"/>
      <c r="AJ3748" s="50"/>
      <c r="AK3748" s="50"/>
      <c r="AL3748" s="50"/>
      <c r="AM3748" s="50"/>
      <c r="AN3748" s="50"/>
      <c r="AO3748" s="50"/>
      <c r="AP3748" s="50"/>
      <c r="AQ3748" s="50"/>
      <c r="AR3748" s="50"/>
      <c r="AS3748" s="50"/>
      <c r="AT3748" s="50"/>
      <c r="AU3748" s="50"/>
      <c r="AV3748" s="50"/>
      <c r="AW3748" s="50"/>
      <c r="AX3748" s="50"/>
      <c r="AY3748" s="50"/>
      <c r="AZ3748" s="50"/>
      <c r="BA3748" s="50"/>
      <c r="BB3748" s="50"/>
      <c r="BC3748" s="50"/>
      <c r="BD3748" s="50"/>
      <c r="BE3748" s="50"/>
      <c r="BF3748" s="50"/>
      <c r="BG3748" s="50"/>
      <c r="BH3748" s="50"/>
      <c r="BI3748" s="50"/>
      <c r="BJ3748" s="50"/>
      <c r="BK3748" s="50"/>
      <c r="BL3748" s="50"/>
      <c r="BM3748" s="50"/>
      <c r="BN3748" s="50"/>
      <c r="BO3748" s="50"/>
      <c r="BP3748" s="50"/>
      <c r="BQ3748" s="50"/>
      <c r="BR3748" s="50"/>
      <c r="BS3748" s="50"/>
      <c r="BT3748" s="50"/>
      <c r="BU3748" s="50"/>
      <c r="BV3748" s="50"/>
      <c r="BW3748" s="50"/>
      <c r="BX3748" s="50"/>
      <c r="BY3748" s="50"/>
      <c r="BZ3748" s="50"/>
      <c r="CA3748" s="50"/>
      <c r="CB3748" s="50"/>
      <c r="CC3748" s="50"/>
      <c r="CD3748" s="50"/>
      <c r="CE3748" s="50"/>
      <c r="CF3748" s="50"/>
      <c r="CG3748" s="50"/>
      <c r="CH3748" s="50"/>
      <c r="CI3748" s="50"/>
      <c r="CJ3748" s="50"/>
      <c r="CK3748" s="50"/>
      <c r="CL3748" s="50"/>
      <c r="CM3748" s="50"/>
      <c r="CN3748" s="50"/>
      <c r="CO3748" s="50"/>
      <c r="CP3748" s="50"/>
      <c r="CQ3748" s="50"/>
      <c r="CR3748" s="50"/>
      <c r="CS3748" s="50"/>
      <c r="CT3748" s="50"/>
      <c r="CU3748" s="50"/>
      <c r="CV3748" s="50"/>
      <c r="CW3748" s="50"/>
      <c r="CX3748" s="50"/>
      <c r="CY3748" s="50"/>
      <c r="CZ3748" s="50"/>
      <c r="DA3748" s="50"/>
      <c r="DB3748" s="50"/>
      <c r="DC3748" s="50"/>
      <c r="DD3748" s="50"/>
      <c r="DE3748" s="50"/>
      <c r="DF3748" s="50"/>
      <c r="DG3748" s="50"/>
    </row>
    <row r="3749" spans="1:111" ht="26.25" x14ac:dyDescent="0.2">
      <c r="A3749" s="571"/>
      <c r="B3749" s="571"/>
      <c r="C3749" s="571"/>
      <c r="D3749" s="170" t="s">
        <v>8442</v>
      </c>
      <c r="E3749" s="358"/>
      <c r="F3749" s="352">
        <f t="shared" si="116"/>
        <v>0</v>
      </c>
      <c r="G3749" s="352">
        <f t="shared" si="117"/>
        <v>0</v>
      </c>
      <c r="H3749" s="50"/>
      <c r="I3749" s="50"/>
      <c r="J3749" s="50"/>
      <c r="K3749" s="50"/>
      <c r="L3749" s="50"/>
      <c r="M3749" s="50"/>
      <c r="N3749" s="50"/>
      <c r="O3749" s="50"/>
      <c r="P3749" s="50"/>
      <c r="Q3749" s="50"/>
      <c r="R3749" s="50"/>
      <c r="S3749" s="50"/>
      <c r="T3749" s="50"/>
      <c r="U3749" s="50"/>
      <c r="V3749" s="50"/>
      <c r="W3749" s="50"/>
      <c r="X3749" s="50"/>
      <c r="Y3749" s="50"/>
      <c r="Z3749" s="50"/>
      <c r="AA3749" s="50"/>
      <c r="AB3749" s="50"/>
      <c r="AC3749" s="50"/>
      <c r="AD3749" s="50"/>
      <c r="AE3749" s="50"/>
      <c r="AF3749" s="50"/>
      <c r="AG3749" s="50"/>
      <c r="AH3749" s="50"/>
      <c r="AI3749" s="50"/>
      <c r="AJ3749" s="50"/>
      <c r="AK3749" s="50"/>
      <c r="AL3749" s="50"/>
      <c r="AM3749" s="50"/>
      <c r="AN3749" s="50"/>
      <c r="AO3749" s="50"/>
      <c r="AP3749" s="50"/>
      <c r="AQ3749" s="50"/>
      <c r="AR3749" s="50"/>
      <c r="AS3749" s="50"/>
      <c r="AT3749" s="50"/>
      <c r="AU3749" s="50"/>
      <c r="AV3749" s="50"/>
      <c r="AW3749" s="50"/>
      <c r="AX3749" s="50"/>
      <c r="AY3749" s="50"/>
      <c r="AZ3749" s="50"/>
      <c r="BA3749" s="50"/>
      <c r="BB3749" s="50"/>
      <c r="BC3749" s="50"/>
      <c r="BD3749" s="50"/>
      <c r="BE3749" s="50"/>
      <c r="BF3749" s="50"/>
      <c r="BG3749" s="50"/>
      <c r="BH3749" s="50"/>
      <c r="BI3749" s="50"/>
      <c r="BJ3749" s="50"/>
      <c r="BK3749" s="50"/>
      <c r="BL3749" s="50"/>
      <c r="BM3749" s="50"/>
      <c r="BN3749" s="50"/>
      <c r="BO3749" s="50"/>
      <c r="BP3749" s="50"/>
      <c r="BQ3749" s="50"/>
      <c r="BR3749" s="50"/>
      <c r="BS3749" s="50"/>
      <c r="BT3749" s="50"/>
      <c r="BU3749" s="50"/>
      <c r="BV3749" s="50"/>
      <c r="BW3749" s="50"/>
      <c r="BX3749" s="50"/>
      <c r="BY3749" s="50"/>
      <c r="BZ3749" s="50"/>
      <c r="CA3749" s="50"/>
      <c r="CB3749" s="50"/>
      <c r="CC3749" s="50"/>
      <c r="CD3749" s="50"/>
      <c r="CE3749" s="50"/>
      <c r="CF3749" s="50"/>
      <c r="CG3749" s="50"/>
      <c r="CH3749" s="50"/>
      <c r="CI3749" s="50"/>
      <c r="CJ3749" s="50"/>
      <c r="CK3749" s="50"/>
      <c r="CL3749" s="50"/>
      <c r="CM3749" s="50"/>
      <c r="CN3749" s="50"/>
      <c r="CO3749" s="50"/>
      <c r="CP3749" s="50"/>
      <c r="CQ3749" s="50"/>
      <c r="CR3749" s="50"/>
      <c r="CS3749" s="50"/>
      <c r="CT3749" s="50"/>
      <c r="CU3749" s="50"/>
      <c r="CV3749" s="50"/>
      <c r="CW3749" s="50"/>
      <c r="CX3749" s="50"/>
      <c r="CY3749" s="50"/>
      <c r="CZ3749" s="50"/>
      <c r="DA3749" s="50"/>
      <c r="DB3749" s="50"/>
      <c r="DC3749" s="50"/>
      <c r="DD3749" s="50"/>
      <c r="DE3749" s="50"/>
      <c r="DF3749" s="50"/>
      <c r="DG3749" s="50"/>
    </row>
    <row r="3750" spans="1:111" x14ac:dyDescent="0.2">
      <c r="A3750" s="571"/>
      <c r="B3750" s="571"/>
      <c r="C3750" s="571"/>
      <c r="D3750" s="78" t="s">
        <v>1504</v>
      </c>
      <c r="E3750" s="358">
        <v>400</v>
      </c>
      <c r="F3750" s="352">
        <f t="shared" si="116"/>
        <v>240</v>
      </c>
      <c r="G3750" s="352">
        <f t="shared" si="117"/>
        <v>200</v>
      </c>
      <c r="H3750" s="50"/>
      <c r="I3750" s="50"/>
      <c r="J3750" s="50"/>
      <c r="K3750" s="50"/>
      <c r="L3750" s="50"/>
      <c r="M3750" s="50"/>
      <c r="N3750" s="50"/>
      <c r="O3750" s="50"/>
      <c r="P3750" s="50"/>
      <c r="Q3750" s="50"/>
      <c r="R3750" s="50"/>
      <c r="S3750" s="50"/>
      <c r="T3750" s="50"/>
      <c r="U3750" s="50"/>
      <c r="V3750" s="50"/>
      <c r="W3750" s="50"/>
      <c r="X3750" s="50"/>
      <c r="Y3750" s="50"/>
      <c r="Z3750" s="50"/>
      <c r="AA3750" s="50"/>
      <c r="AB3750" s="50"/>
      <c r="AC3750" s="50"/>
      <c r="AD3750" s="50"/>
      <c r="AE3750" s="50"/>
      <c r="AF3750" s="50"/>
      <c r="AG3750" s="50"/>
      <c r="AH3750" s="50"/>
      <c r="AI3750" s="50"/>
      <c r="AJ3750" s="50"/>
      <c r="AK3750" s="50"/>
      <c r="AL3750" s="50"/>
      <c r="AM3750" s="50"/>
      <c r="AN3750" s="50"/>
      <c r="AO3750" s="50"/>
      <c r="AP3750" s="50"/>
      <c r="AQ3750" s="50"/>
      <c r="AR3750" s="50"/>
      <c r="AS3750" s="50"/>
      <c r="AT3750" s="50"/>
      <c r="AU3750" s="50"/>
      <c r="AV3750" s="50"/>
      <c r="AW3750" s="50"/>
      <c r="AX3750" s="50"/>
      <c r="AY3750" s="50"/>
      <c r="AZ3750" s="50"/>
      <c r="BA3750" s="50"/>
      <c r="BB3750" s="50"/>
      <c r="BC3750" s="50"/>
      <c r="BD3750" s="50"/>
      <c r="BE3750" s="50"/>
      <c r="BF3750" s="50"/>
      <c r="BG3750" s="50"/>
      <c r="BH3750" s="50"/>
      <c r="BI3750" s="50"/>
      <c r="BJ3750" s="50"/>
      <c r="BK3750" s="50"/>
      <c r="BL3750" s="50"/>
      <c r="BM3750" s="50"/>
      <c r="BN3750" s="50"/>
      <c r="BO3750" s="50"/>
      <c r="BP3750" s="50"/>
      <c r="BQ3750" s="50"/>
      <c r="BR3750" s="50"/>
      <c r="BS3750" s="50"/>
      <c r="BT3750" s="50"/>
      <c r="BU3750" s="50"/>
      <c r="BV3750" s="50"/>
      <c r="BW3750" s="50"/>
      <c r="BX3750" s="50"/>
      <c r="BY3750" s="50"/>
      <c r="BZ3750" s="50"/>
      <c r="CA3750" s="50"/>
      <c r="CB3750" s="50"/>
      <c r="CC3750" s="50"/>
      <c r="CD3750" s="50"/>
      <c r="CE3750" s="50"/>
      <c r="CF3750" s="50"/>
      <c r="CG3750" s="50"/>
      <c r="CH3750" s="50"/>
      <c r="CI3750" s="50"/>
      <c r="CJ3750" s="50"/>
      <c r="CK3750" s="50"/>
      <c r="CL3750" s="50"/>
      <c r="CM3750" s="50"/>
      <c r="CN3750" s="50"/>
      <c r="CO3750" s="50"/>
      <c r="CP3750" s="50"/>
      <c r="CQ3750" s="50"/>
      <c r="CR3750" s="50"/>
      <c r="CS3750" s="50"/>
      <c r="CT3750" s="50"/>
      <c r="CU3750" s="50"/>
      <c r="CV3750" s="50"/>
      <c r="CW3750" s="50"/>
      <c r="CX3750" s="50"/>
      <c r="CY3750" s="50"/>
      <c r="CZ3750" s="50"/>
      <c r="DA3750" s="50"/>
      <c r="DB3750" s="50"/>
      <c r="DC3750" s="50"/>
      <c r="DD3750" s="50"/>
      <c r="DE3750" s="50"/>
      <c r="DF3750" s="50"/>
      <c r="DG3750" s="50"/>
    </row>
    <row r="3751" spans="1:111" x14ac:dyDescent="0.2">
      <c r="A3751" s="571"/>
      <c r="B3751" s="571"/>
      <c r="C3751" s="571"/>
      <c r="D3751" s="78" t="s">
        <v>1505</v>
      </c>
      <c r="E3751" s="358">
        <v>400</v>
      </c>
      <c r="F3751" s="352">
        <f t="shared" si="116"/>
        <v>240</v>
      </c>
      <c r="G3751" s="352">
        <f t="shared" si="117"/>
        <v>200</v>
      </c>
      <c r="H3751" s="50"/>
      <c r="I3751" s="50"/>
      <c r="J3751" s="50"/>
      <c r="K3751" s="50"/>
      <c r="L3751" s="50"/>
      <c r="M3751" s="50"/>
      <c r="N3751" s="50"/>
      <c r="O3751" s="50"/>
      <c r="P3751" s="50"/>
      <c r="Q3751" s="50"/>
      <c r="R3751" s="50"/>
      <c r="S3751" s="50"/>
      <c r="T3751" s="50"/>
      <c r="U3751" s="50"/>
      <c r="V3751" s="50"/>
      <c r="W3751" s="50"/>
      <c r="X3751" s="50"/>
      <c r="Y3751" s="50"/>
      <c r="Z3751" s="50"/>
      <c r="AA3751" s="50"/>
      <c r="AB3751" s="50"/>
      <c r="AC3751" s="50"/>
      <c r="AD3751" s="50"/>
      <c r="AE3751" s="50"/>
      <c r="AF3751" s="50"/>
      <c r="AG3751" s="50"/>
      <c r="AH3751" s="50"/>
      <c r="AI3751" s="50"/>
      <c r="AJ3751" s="50"/>
      <c r="AK3751" s="50"/>
      <c r="AL3751" s="50"/>
      <c r="AM3751" s="50"/>
      <c r="AN3751" s="50"/>
      <c r="AO3751" s="50"/>
      <c r="AP3751" s="50"/>
      <c r="AQ3751" s="50"/>
      <c r="AR3751" s="50"/>
      <c r="AS3751" s="50"/>
      <c r="AT3751" s="50"/>
      <c r="AU3751" s="50"/>
      <c r="AV3751" s="50"/>
      <c r="AW3751" s="50"/>
      <c r="AX3751" s="50"/>
      <c r="AY3751" s="50"/>
      <c r="AZ3751" s="50"/>
      <c r="BA3751" s="50"/>
      <c r="BB3751" s="50"/>
      <c r="BC3751" s="50"/>
      <c r="BD3751" s="50"/>
      <c r="BE3751" s="50"/>
      <c r="BF3751" s="50"/>
      <c r="BG3751" s="50"/>
      <c r="BH3751" s="50"/>
      <c r="BI3751" s="50"/>
      <c r="BJ3751" s="50"/>
      <c r="BK3751" s="50"/>
      <c r="BL3751" s="50"/>
      <c r="BM3751" s="50"/>
      <c r="BN3751" s="50"/>
      <c r="BO3751" s="50"/>
      <c r="BP3751" s="50"/>
      <c r="BQ3751" s="50"/>
      <c r="BR3751" s="50"/>
      <c r="BS3751" s="50"/>
      <c r="BT3751" s="50"/>
      <c r="BU3751" s="50"/>
      <c r="BV3751" s="50"/>
      <c r="BW3751" s="50"/>
      <c r="BX3751" s="50"/>
      <c r="BY3751" s="50"/>
      <c r="BZ3751" s="50"/>
      <c r="CA3751" s="50"/>
      <c r="CB3751" s="50"/>
      <c r="CC3751" s="50"/>
      <c r="CD3751" s="50"/>
      <c r="CE3751" s="50"/>
      <c r="CF3751" s="50"/>
      <c r="CG3751" s="50"/>
      <c r="CH3751" s="50"/>
      <c r="CI3751" s="50"/>
      <c r="CJ3751" s="50"/>
      <c r="CK3751" s="50"/>
      <c r="CL3751" s="50"/>
      <c r="CM3751" s="50"/>
      <c r="CN3751" s="50"/>
      <c r="CO3751" s="50"/>
      <c r="CP3751" s="50"/>
      <c r="CQ3751" s="50"/>
      <c r="CR3751" s="50"/>
      <c r="CS3751" s="50"/>
      <c r="CT3751" s="50"/>
      <c r="CU3751" s="50"/>
      <c r="CV3751" s="50"/>
      <c r="CW3751" s="50"/>
      <c r="CX3751" s="50"/>
      <c r="CY3751" s="50"/>
      <c r="CZ3751" s="50"/>
      <c r="DA3751" s="50"/>
      <c r="DB3751" s="50"/>
      <c r="DC3751" s="50"/>
      <c r="DD3751" s="50"/>
      <c r="DE3751" s="50"/>
      <c r="DF3751" s="50"/>
      <c r="DG3751" s="50"/>
    </row>
    <row r="3752" spans="1:111" x14ac:dyDescent="0.2">
      <c r="A3752" s="571"/>
      <c r="B3752" s="571"/>
      <c r="C3752" s="571"/>
      <c r="D3752" s="78" t="s">
        <v>1506</v>
      </c>
      <c r="E3752" s="358">
        <v>1400</v>
      </c>
      <c r="F3752" s="352">
        <f t="shared" si="116"/>
        <v>840</v>
      </c>
      <c r="G3752" s="352">
        <f t="shared" si="117"/>
        <v>700</v>
      </c>
      <c r="H3752" s="50"/>
      <c r="I3752" s="50"/>
      <c r="J3752" s="50"/>
      <c r="K3752" s="50"/>
      <c r="L3752" s="50"/>
      <c r="M3752" s="50"/>
      <c r="N3752" s="50"/>
      <c r="O3752" s="50"/>
      <c r="P3752" s="50"/>
      <c r="Q3752" s="50"/>
      <c r="R3752" s="50"/>
      <c r="S3752" s="50"/>
      <c r="T3752" s="50"/>
      <c r="U3752" s="50"/>
      <c r="V3752" s="50"/>
      <c r="W3752" s="50"/>
      <c r="X3752" s="50"/>
      <c r="Y3752" s="50"/>
      <c r="Z3752" s="50"/>
      <c r="AA3752" s="50"/>
      <c r="AB3752" s="50"/>
      <c r="AC3752" s="50"/>
      <c r="AD3752" s="50"/>
      <c r="AE3752" s="50"/>
      <c r="AF3752" s="50"/>
      <c r="AG3752" s="50"/>
      <c r="AH3752" s="50"/>
      <c r="AI3752" s="50"/>
      <c r="AJ3752" s="50"/>
      <c r="AK3752" s="50"/>
      <c r="AL3752" s="50"/>
      <c r="AM3752" s="50"/>
      <c r="AN3752" s="50"/>
      <c r="AO3752" s="50"/>
      <c r="AP3752" s="50"/>
      <c r="AQ3752" s="50"/>
      <c r="AR3752" s="50"/>
      <c r="AS3752" s="50"/>
      <c r="AT3752" s="50"/>
      <c r="AU3752" s="50"/>
      <c r="AV3752" s="50"/>
      <c r="AW3752" s="50"/>
      <c r="AX3752" s="50"/>
      <c r="AY3752" s="50"/>
      <c r="AZ3752" s="50"/>
      <c r="BA3752" s="50"/>
      <c r="BB3752" s="50"/>
      <c r="BC3752" s="50"/>
      <c r="BD3752" s="50"/>
      <c r="BE3752" s="50"/>
      <c r="BF3752" s="50"/>
      <c r="BG3752" s="50"/>
      <c r="BH3752" s="50"/>
      <c r="BI3752" s="50"/>
      <c r="BJ3752" s="50"/>
      <c r="BK3752" s="50"/>
      <c r="BL3752" s="50"/>
      <c r="BM3752" s="50"/>
      <c r="BN3752" s="50"/>
      <c r="BO3752" s="50"/>
      <c r="BP3752" s="50"/>
      <c r="BQ3752" s="50"/>
      <c r="BR3752" s="50"/>
      <c r="BS3752" s="50"/>
      <c r="BT3752" s="50"/>
      <c r="BU3752" s="50"/>
      <c r="BV3752" s="50"/>
      <c r="BW3752" s="50"/>
      <c r="BX3752" s="50"/>
      <c r="BY3752" s="50"/>
      <c r="BZ3752" s="50"/>
      <c r="CA3752" s="50"/>
      <c r="CB3752" s="50"/>
      <c r="CC3752" s="50"/>
      <c r="CD3752" s="50"/>
      <c r="CE3752" s="50"/>
      <c r="CF3752" s="50"/>
      <c r="CG3752" s="50"/>
      <c r="CH3752" s="50"/>
      <c r="CI3752" s="50"/>
      <c r="CJ3752" s="50"/>
      <c r="CK3752" s="50"/>
      <c r="CL3752" s="50"/>
      <c r="CM3752" s="50"/>
      <c r="CN3752" s="50"/>
      <c r="CO3752" s="50"/>
      <c r="CP3752" s="50"/>
      <c r="CQ3752" s="50"/>
      <c r="CR3752" s="50"/>
      <c r="CS3752" s="50"/>
      <c r="CT3752" s="50"/>
      <c r="CU3752" s="50"/>
      <c r="CV3752" s="50"/>
      <c r="CW3752" s="50"/>
      <c r="CX3752" s="50"/>
      <c r="CY3752" s="50"/>
      <c r="CZ3752" s="50"/>
      <c r="DA3752" s="50"/>
      <c r="DB3752" s="50"/>
      <c r="DC3752" s="50"/>
      <c r="DD3752" s="50"/>
      <c r="DE3752" s="50"/>
      <c r="DF3752" s="50"/>
      <c r="DG3752" s="50"/>
    </row>
    <row r="3753" spans="1:111" ht="25.5" x14ac:dyDescent="0.2">
      <c r="A3753" s="571"/>
      <c r="B3753" s="571"/>
      <c r="C3753" s="571"/>
      <c r="D3753" s="78" t="s">
        <v>1507</v>
      </c>
      <c r="E3753" s="358">
        <v>400</v>
      </c>
      <c r="F3753" s="352">
        <f t="shared" si="116"/>
        <v>240</v>
      </c>
      <c r="G3753" s="352">
        <f t="shared" si="117"/>
        <v>200</v>
      </c>
      <c r="H3753" s="50"/>
      <c r="I3753" s="50"/>
      <c r="J3753" s="50"/>
      <c r="K3753" s="50"/>
      <c r="L3753" s="50"/>
      <c r="M3753" s="50"/>
      <c r="N3753" s="50"/>
      <c r="O3753" s="50"/>
      <c r="P3753" s="50"/>
      <c r="Q3753" s="50"/>
      <c r="R3753" s="50"/>
      <c r="S3753" s="50"/>
      <c r="T3753" s="50"/>
      <c r="U3753" s="50"/>
      <c r="V3753" s="50"/>
      <c r="W3753" s="50"/>
      <c r="X3753" s="50"/>
      <c r="Y3753" s="50"/>
      <c r="Z3753" s="50"/>
      <c r="AA3753" s="50"/>
      <c r="AB3753" s="50"/>
      <c r="AC3753" s="50"/>
      <c r="AD3753" s="50"/>
      <c r="AE3753" s="50"/>
      <c r="AF3753" s="50"/>
      <c r="AG3753" s="50"/>
      <c r="AH3753" s="50"/>
      <c r="AI3753" s="50"/>
      <c r="AJ3753" s="50"/>
      <c r="AK3753" s="50"/>
      <c r="AL3753" s="50"/>
      <c r="AM3753" s="50"/>
      <c r="AN3753" s="50"/>
      <c r="AO3753" s="50"/>
      <c r="AP3753" s="50"/>
      <c r="AQ3753" s="50"/>
      <c r="AR3753" s="50"/>
      <c r="AS3753" s="50"/>
      <c r="AT3753" s="50"/>
      <c r="AU3753" s="50"/>
      <c r="AV3753" s="50"/>
      <c r="AW3753" s="50"/>
      <c r="AX3753" s="50"/>
      <c r="AY3753" s="50"/>
      <c r="AZ3753" s="50"/>
      <c r="BA3753" s="50"/>
      <c r="BB3753" s="50"/>
      <c r="BC3753" s="50"/>
      <c r="BD3753" s="50"/>
      <c r="BE3753" s="50"/>
      <c r="BF3753" s="50"/>
      <c r="BG3753" s="50"/>
      <c r="BH3753" s="50"/>
      <c r="BI3753" s="50"/>
      <c r="BJ3753" s="50"/>
      <c r="BK3753" s="50"/>
      <c r="BL3753" s="50"/>
      <c r="BM3753" s="50"/>
      <c r="BN3753" s="50"/>
      <c r="BO3753" s="50"/>
      <c r="BP3753" s="50"/>
      <c r="BQ3753" s="50"/>
      <c r="BR3753" s="50"/>
      <c r="BS3753" s="50"/>
      <c r="BT3753" s="50"/>
      <c r="BU3753" s="50"/>
      <c r="BV3753" s="50"/>
      <c r="BW3753" s="50"/>
      <c r="BX3753" s="50"/>
      <c r="BY3753" s="50"/>
      <c r="BZ3753" s="50"/>
      <c r="CA3753" s="50"/>
      <c r="CB3753" s="50"/>
      <c r="CC3753" s="50"/>
      <c r="CD3753" s="50"/>
      <c r="CE3753" s="50"/>
      <c r="CF3753" s="50"/>
      <c r="CG3753" s="50"/>
      <c r="CH3753" s="50"/>
      <c r="CI3753" s="50"/>
      <c r="CJ3753" s="50"/>
      <c r="CK3753" s="50"/>
      <c r="CL3753" s="50"/>
      <c r="CM3753" s="50"/>
      <c r="CN3753" s="50"/>
      <c r="CO3753" s="50"/>
      <c r="CP3753" s="50"/>
      <c r="CQ3753" s="50"/>
      <c r="CR3753" s="50"/>
      <c r="CS3753" s="50"/>
      <c r="CT3753" s="50"/>
      <c r="CU3753" s="50"/>
      <c r="CV3753" s="50"/>
      <c r="CW3753" s="50"/>
      <c r="CX3753" s="50"/>
      <c r="CY3753" s="50"/>
      <c r="CZ3753" s="50"/>
      <c r="DA3753" s="50"/>
      <c r="DB3753" s="50"/>
      <c r="DC3753" s="50"/>
      <c r="DD3753" s="50"/>
      <c r="DE3753" s="50"/>
      <c r="DF3753" s="50"/>
      <c r="DG3753" s="50"/>
    </row>
    <row r="3754" spans="1:111" ht="38.25" x14ac:dyDescent="0.2">
      <c r="A3754" s="571"/>
      <c r="B3754" s="571"/>
      <c r="C3754" s="571"/>
      <c r="D3754" s="78" t="s">
        <v>1508</v>
      </c>
      <c r="E3754" s="358">
        <v>600</v>
      </c>
      <c r="F3754" s="352">
        <f t="shared" si="116"/>
        <v>360</v>
      </c>
      <c r="G3754" s="352">
        <f t="shared" si="117"/>
        <v>300</v>
      </c>
      <c r="H3754" s="50"/>
      <c r="I3754" s="50"/>
      <c r="J3754" s="50"/>
      <c r="K3754" s="50"/>
      <c r="L3754" s="50"/>
      <c r="M3754" s="50"/>
      <c r="N3754" s="50"/>
      <c r="O3754" s="50"/>
      <c r="P3754" s="50"/>
      <c r="Q3754" s="50"/>
      <c r="R3754" s="50"/>
      <c r="S3754" s="50"/>
      <c r="T3754" s="50"/>
      <c r="U3754" s="50"/>
      <c r="V3754" s="50"/>
      <c r="W3754" s="50"/>
      <c r="X3754" s="50"/>
      <c r="Y3754" s="50"/>
      <c r="Z3754" s="50"/>
      <c r="AA3754" s="50"/>
      <c r="AB3754" s="50"/>
      <c r="AC3754" s="50"/>
      <c r="AD3754" s="50"/>
      <c r="AE3754" s="50"/>
      <c r="AF3754" s="50"/>
      <c r="AG3754" s="50"/>
      <c r="AH3754" s="50"/>
      <c r="AI3754" s="50"/>
      <c r="AJ3754" s="50"/>
      <c r="AK3754" s="50"/>
      <c r="AL3754" s="50"/>
      <c r="AM3754" s="50"/>
      <c r="AN3754" s="50"/>
      <c r="AO3754" s="50"/>
      <c r="AP3754" s="50"/>
      <c r="AQ3754" s="50"/>
      <c r="AR3754" s="50"/>
      <c r="AS3754" s="50"/>
      <c r="AT3754" s="50"/>
      <c r="AU3754" s="50"/>
      <c r="AV3754" s="50"/>
      <c r="AW3754" s="50"/>
      <c r="AX3754" s="50"/>
      <c r="AY3754" s="50"/>
      <c r="AZ3754" s="50"/>
      <c r="BA3754" s="50"/>
      <c r="BB3754" s="50"/>
      <c r="BC3754" s="50"/>
      <c r="BD3754" s="50"/>
      <c r="BE3754" s="50"/>
      <c r="BF3754" s="50"/>
      <c r="BG3754" s="50"/>
      <c r="BH3754" s="50"/>
      <c r="BI3754" s="50"/>
      <c r="BJ3754" s="50"/>
      <c r="BK3754" s="50"/>
      <c r="BL3754" s="50"/>
      <c r="BM3754" s="50"/>
      <c r="BN3754" s="50"/>
      <c r="BO3754" s="50"/>
      <c r="BP3754" s="50"/>
      <c r="BQ3754" s="50"/>
      <c r="BR3754" s="50"/>
      <c r="BS3754" s="50"/>
      <c r="BT3754" s="50"/>
      <c r="BU3754" s="50"/>
      <c r="BV3754" s="50"/>
      <c r="BW3754" s="50"/>
      <c r="BX3754" s="50"/>
      <c r="BY3754" s="50"/>
      <c r="BZ3754" s="50"/>
      <c r="CA3754" s="50"/>
      <c r="CB3754" s="50"/>
      <c r="CC3754" s="50"/>
      <c r="CD3754" s="50"/>
      <c r="CE3754" s="50"/>
      <c r="CF3754" s="50"/>
      <c r="CG3754" s="50"/>
      <c r="CH3754" s="50"/>
      <c r="CI3754" s="50"/>
      <c r="CJ3754" s="50"/>
      <c r="CK3754" s="50"/>
      <c r="CL3754" s="50"/>
      <c r="CM3754" s="50"/>
      <c r="CN3754" s="50"/>
      <c r="CO3754" s="50"/>
      <c r="CP3754" s="50"/>
      <c r="CQ3754" s="50"/>
      <c r="CR3754" s="50"/>
      <c r="CS3754" s="50"/>
      <c r="CT3754" s="50"/>
      <c r="CU3754" s="50"/>
      <c r="CV3754" s="50"/>
      <c r="CW3754" s="50"/>
      <c r="CX3754" s="50"/>
      <c r="CY3754" s="50"/>
      <c r="CZ3754" s="50"/>
      <c r="DA3754" s="50"/>
      <c r="DB3754" s="50"/>
      <c r="DC3754" s="50"/>
      <c r="DD3754" s="50"/>
      <c r="DE3754" s="50"/>
      <c r="DF3754" s="50"/>
      <c r="DG3754" s="50"/>
    </row>
    <row r="3755" spans="1:111" ht="25.5" x14ac:dyDescent="0.2">
      <c r="A3755" s="571"/>
      <c r="B3755" s="571"/>
      <c r="C3755" s="571"/>
      <c r="D3755" s="78" t="s">
        <v>1509</v>
      </c>
      <c r="E3755" s="358">
        <v>400</v>
      </c>
      <c r="F3755" s="352">
        <f t="shared" si="116"/>
        <v>240</v>
      </c>
      <c r="G3755" s="352">
        <f t="shared" si="117"/>
        <v>200</v>
      </c>
      <c r="H3755" s="50"/>
      <c r="I3755" s="50"/>
      <c r="J3755" s="50"/>
      <c r="K3755" s="50"/>
      <c r="L3755" s="50"/>
      <c r="M3755" s="50"/>
      <c r="N3755" s="50"/>
      <c r="O3755" s="50"/>
      <c r="P3755" s="50"/>
      <c r="Q3755" s="50"/>
      <c r="R3755" s="50"/>
      <c r="S3755" s="50"/>
      <c r="T3755" s="50"/>
      <c r="U3755" s="50"/>
      <c r="V3755" s="50"/>
      <c r="W3755" s="50"/>
      <c r="X3755" s="50"/>
      <c r="Y3755" s="50"/>
      <c r="Z3755" s="50"/>
      <c r="AA3755" s="50"/>
      <c r="AB3755" s="50"/>
      <c r="AC3755" s="50"/>
      <c r="AD3755" s="50"/>
      <c r="AE3755" s="50"/>
      <c r="AF3755" s="50"/>
      <c r="AG3755" s="50"/>
      <c r="AH3755" s="50"/>
      <c r="AI3755" s="50"/>
      <c r="AJ3755" s="50"/>
      <c r="AK3755" s="50"/>
      <c r="AL3755" s="50"/>
      <c r="AM3755" s="50"/>
      <c r="AN3755" s="50"/>
      <c r="AO3755" s="50"/>
      <c r="AP3755" s="50"/>
      <c r="AQ3755" s="50"/>
      <c r="AR3755" s="50"/>
      <c r="AS3755" s="50"/>
      <c r="AT3755" s="50"/>
      <c r="AU3755" s="50"/>
      <c r="AV3755" s="50"/>
      <c r="AW3755" s="50"/>
      <c r="AX3755" s="50"/>
      <c r="AY3755" s="50"/>
      <c r="AZ3755" s="50"/>
      <c r="BA3755" s="50"/>
      <c r="BB3755" s="50"/>
      <c r="BC3755" s="50"/>
      <c r="BD3755" s="50"/>
      <c r="BE3755" s="50"/>
      <c r="BF3755" s="50"/>
      <c r="BG3755" s="50"/>
      <c r="BH3755" s="50"/>
      <c r="BI3755" s="50"/>
      <c r="BJ3755" s="50"/>
      <c r="BK3755" s="50"/>
      <c r="BL3755" s="50"/>
      <c r="BM3755" s="50"/>
      <c r="BN3755" s="50"/>
      <c r="BO3755" s="50"/>
      <c r="BP3755" s="50"/>
      <c r="BQ3755" s="50"/>
      <c r="BR3755" s="50"/>
      <c r="BS3755" s="50"/>
      <c r="BT3755" s="50"/>
      <c r="BU3755" s="50"/>
      <c r="BV3755" s="50"/>
      <c r="BW3755" s="50"/>
      <c r="BX3755" s="50"/>
      <c r="BY3755" s="50"/>
      <c r="BZ3755" s="50"/>
      <c r="CA3755" s="50"/>
      <c r="CB3755" s="50"/>
      <c r="CC3755" s="50"/>
      <c r="CD3755" s="50"/>
      <c r="CE3755" s="50"/>
      <c r="CF3755" s="50"/>
      <c r="CG3755" s="50"/>
      <c r="CH3755" s="50"/>
      <c r="CI3755" s="50"/>
      <c r="CJ3755" s="50"/>
      <c r="CK3755" s="50"/>
      <c r="CL3755" s="50"/>
      <c r="CM3755" s="50"/>
      <c r="CN3755" s="50"/>
      <c r="CO3755" s="50"/>
      <c r="CP3755" s="50"/>
      <c r="CQ3755" s="50"/>
      <c r="CR3755" s="50"/>
      <c r="CS3755" s="50"/>
      <c r="CT3755" s="50"/>
      <c r="CU3755" s="50"/>
      <c r="CV3755" s="50"/>
      <c r="CW3755" s="50"/>
      <c r="CX3755" s="50"/>
      <c r="CY3755" s="50"/>
      <c r="CZ3755" s="50"/>
      <c r="DA3755" s="50"/>
      <c r="DB3755" s="50"/>
      <c r="DC3755" s="50"/>
      <c r="DD3755" s="50"/>
      <c r="DE3755" s="50"/>
      <c r="DF3755" s="50"/>
      <c r="DG3755" s="50"/>
    </row>
    <row r="3756" spans="1:111" x14ac:dyDescent="0.2">
      <c r="A3756" s="571"/>
      <c r="B3756" s="571"/>
      <c r="C3756" s="571"/>
      <c r="D3756" s="78" t="s">
        <v>1510</v>
      </c>
      <c r="E3756" s="358">
        <v>400</v>
      </c>
      <c r="F3756" s="352">
        <f t="shared" si="116"/>
        <v>240</v>
      </c>
      <c r="G3756" s="352">
        <f t="shared" si="117"/>
        <v>200</v>
      </c>
      <c r="H3756" s="50"/>
      <c r="I3756" s="50"/>
      <c r="J3756" s="50"/>
      <c r="K3756" s="50"/>
      <c r="L3756" s="50"/>
      <c r="M3756" s="50"/>
      <c r="N3756" s="50"/>
      <c r="O3756" s="50"/>
      <c r="P3756" s="50"/>
      <c r="Q3756" s="50"/>
      <c r="R3756" s="50"/>
      <c r="S3756" s="50"/>
      <c r="T3756" s="50"/>
      <c r="U3756" s="50"/>
      <c r="V3756" s="50"/>
      <c r="W3756" s="50"/>
      <c r="X3756" s="50"/>
      <c r="Y3756" s="50"/>
      <c r="Z3756" s="50"/>
      <c r="AA3756" s="50"/>
      <c r="AB3756" s="50"/>
      <c r="AC3756" s="50"/>
      <c r="AD3756" s="50"/>
      <c r="AE3756" s="50"/>
      <c r="AF3756" s="50"/>
      <c r="AG3756" s="50"/>
      <c r="AH3756" s="50"/>
      <c r="AI3756" s="50"/>
      <c r="AJ3756" s="50"/>
      <c r="AK3756" s="50"/>
      <c r="AL3756" s="50"/>
      <c r="AM3756" s="50"/>
      <c r="AN3756" s="50"/>
      <c r="AO3756" s="50"/>
      <c r="AP3756" s="50"/>
      <c r="AQ3756" s="50"/>
      <c r="AR3756" s="50"/>
      <c r="AS3756" s="50"/>
      <c r="AT3756" s="50"/>
      <c r="AU3756" s="50"/>
      <c r="AV3756" s="50"/>
      <c r="AW3756" s="50"/>
      <c r="AX3756" s="50"/>
      <c r="AY3756" s="50"/>
      <c r="AZ3756" s="50"/>
      <c r="BA3756" s="50"/>
      <c r="BB3756" s="50"/>
      <c r="BC3756" s="50"/>
      <c r="BD3756" s="50"/>
      <c r="BE3756" s="50"/>
      <c r="BF3756" s="50"/>
      <c r="BG3756" s="50"/>
      <c r="BH3756" s="50"/>
      <c r="BI3756" s="50"/>
      <c r="BJ3756" s="50"/>
      <c r="BK3756" s="50"/>
      <c r="BL3756" s="50"/>
      <c r="BM3756" s="50"/>
      <c r="BN3756" s="50"/>
      <c r="BO3756" s="50"/>
      <c r="BP3756" s="50"/>
      <c r="BQ3756" s="50"/>
      <c r="BR3756" s="50"/>
      <c r="BS3756" s="50"/>
      <c r="BT3756" s="50"/>
      <c r="BU3756" s="50"/>
      <c r="BV3756" s="50"/>
      <c r="BW3756" s="50"/>
      <c r="BX3756" s="50"/>
      <c r="BY3756" s="50"/>
      <c r="BZ3756" s="50"/>
      <c r="CA3756" s="50"/>
      <c r="CB3756" s="50"/>
      <c r="CC3756" s="50"/>
      <c r="CD3756" s="50"/>
      <c r="CE3756" s="50"/>
      <c r="CF3756" s="50"/>
      <c r="CG3756" s="50"/>
      <c r="CH3756" s="50"/>
      <c r="CI3756" s="50"/>
      <c r="CJ3756" s="50"/>
      <c r="CK3756" s="50"/>
      <c r="CL3756" s="50"/>
      <c r="CM3756" s="50"/>
      <c r="CN3756" s="50"/>
      <c r="CO3756" s="50"/>
      <c r="CP3756" s="50"/>
      <c r="CQ3756" s="50"/>
      <c r="CR3756" s="50"/>
      <c r="CS3756" s="50"/>
      <c r="CT3756" s="50"/>
      <c r="CU3756" s="50"/>
      <c r="CV3756" s="50"/>
      <c r="CW3756" s="50"/>
      <c r="CX3756" s="50"/>
      <c r="CY3756" s="50"/>
      <c r="CZ3756" s="50"/>
      <c r="DA3756" s="50"/>
      <c r="DB3756" s="50"/>
      <c r="DC3756" s="50"/>
      <c r="DD3756" s="50"/>
      <c r="DE3756" s="50"/>
      <c r="DF3756" s="50"/>
      <c r="DG3756" s="50"/>
    </row>
    <row r="3757" spans="1:111" ht="25.5" x14ac:dyDescent="0.2">
      <c r="A3757" s="571"/>
      <c r="B3757" s="571"/>
      <c r="C3757" s="571"/>
      <c r="D3757" s="78" t="s">
        <v>1511</v>
      </c>
      <c r="E3757" s="358">
        <v>400</v>
      </c>
      <c r="F3757" s="352">
        <f t="shared" si="116"/>
        <v>240</v>
      </c>
      <c r="G3757" s="352">
        <f t="shared" si="117"/>
        <v>200</v>
      </c>
      <c r="H3757" s="50"/>
      <c r="I3757" s="50"/>
      <c r="J3757" s="50"/>
      <c r="K3757" s="50"/>
      <c r="L3757" s="50"/>
      <c r="M3757" s="50"/>
      <c r="N3757" s="50"/>
      <c r="O3757" s="50"/>
      <c r="P3757" s="50"/>
      <c r="Q3757" s="50"/>
      <c r="R3757" s="50"/>
      <c r="S3757" s="50"/>
      <c r="T3757" s="50"/>
      <c r="U3757" s="50"/>
      <c r="V3757" s="50"/>
      <c r="W3757" s="50"/>
      <c r="X3757" s="50"/>
      <c r="Y3757" s="50"/>
      <c r="Z3757" s="50"/>
      <c r="AA3757" s="50"/>
      <c r="AB3757" s="50"/>
      <c r="AC3757" s="50"/>
      <c r="AD3757" s="50"/>
      <c r="AE3757" s="50"/>
      <c r="AF3757" s="50"/>
      <c r="AG3757" s="50"/>
      <c r="AH3757" s="50"/>
      <c r="AI3757" s="50"/>
      <c r="AJ3757" s="50"/>
      <c r="AK3757" s="50"/>
      <c r="AL3757" s="50"/>
      <c r="AM3757" s="50"/>
      <c r="AN3757" s="50"/>
      <c r="AO3757" s="50"/>
      <c r="AP3757" s="50"/>
      <c r="AQ3757" s="50"/>
      <c r="AR3757" s="50"/>
      <c r="AS3757" s="50"/>
      <c r="AT3757" s="50"/>
      <c r="AU3757" s="50"/>
      <c r="AV3757" s="50"/>
      <c r="AW3757" s="50"/>
      <c r="AX3757" s="50"/>
      <c r="AY3757" s="50"/>
      <c r="AZ3757" s="50"/>
      <c r="BA3757" s="50"/>
      <c r="BB3757" s="50"/>
      <c r="BC3757" s="50"/>
      <c r="BD3757" s="50"/>
      <c r="BE3757" s="50"/>
      <c r="BF3757" s="50"/>
      <c r="BG3757" s="50"/>
      <c r="BH3757" s="50"/>
      <c r="BI3757" s="50"/>
      <c r="BJ3757" s="50"/>
      <c r="BK3757" s="50"/>
      <c r="BL3757" s="50"/>
      <c r="BM3757" s="50"/>
      <c r="BN3757" s="50"/>
      <c r="BO3757" s="50"/>
      <c r="BP3757" s="50"/>
      <c r="BQ3757" s="50"/>
      <c r="BR3757" s="50"/>
      <c r="BS3757" s="50"/>
      <c r="BT3757" s="50"/>
      <c r="BU3757" s="50"/>
      <c r="BV3757" s="50"/>
      <c r="BW3757" s="50"/>
      <c r="BX3757" s="50"/>
      <c r="BY3757" s="50"/>
      <c r="BZ3757" s="50"/>
      <c r="CA3757" s="50"/>
      <c r="CB3757" s="50"/>
      <c r="CC3757" s="50"/>
      <c r="CD3757" s="50"/>
      <c r="CE3757" s="50"/>
      <c r="CF3757" s="50"/>
      <c r="CG3757" s="50"/>
      <c r="CH3757" s="50"/>
      <c r="CI3757" s="50"/>
      <c r="CJ3757" s="50"/>
      <c r="CK3757" s="50"/>
      <c r="CL3757" s="50"/>
      <c r="CM3757" s="50"/>
      <c r="CN3757" s="50"/>
      <c r="CO3757" s="50"/>
      <c r="CP3757" s="50"/>
      <c r="CQ3757" s="50"/>
      <c r="CR3757" s="50"/>
      <c r="CS3757" s="50"/>
      <c r="CT3757" s="50"/>
      <c r="CU3757" s="50"/>
      <c r="CV3757" s="50"/>
      <c r="CW3757" s="50"/>
      <c r="CX3757" s="50"/>
      <c r="CY3757" s="50"/>
      <c r="CZ3757" s="50"/>
      <c r="DA3757" s="50"/>
      <c r="DB3757" s="50"/>
      <c r="DC3757" s="50"/>
      <c r="DD3757" s="50"/>
      <c r="DE3757" s="50"/>
      <c r="DF3757" s="50"/>
      <c r="DG3757" s="50"/>
    </row>
    <row r="3758" spans="1:111" x14ac:dyDescent="0.2">
      <c r="A3758" s="571"/>
      <c r="B3758" s="571"/>
      <c r="C3758" s="571"/>
      <c r="D3758" s="78" t="s">
        <v>1512</v>
      </c>
      <c r="E3758" s="358">
        <v>700</v>
      </c>
      <c r="F3758" s="352">
        <f t="shared" si="116"/>
        <v>420</v>
      </c>
      <c r="G3758" s="352">
        <f t="shared" si="117"/>
        <v>350</v>
      </c>
      <c r="H3758" s="50"/>
      <c r="I3758" s="50"/>
      <c r="J3758" s="50"/>
      <c r="K3758" s="50"/>
      <c r="L3758" s="50"/>
      <c r="M3758" s="50"/>
      <c r="N3758" s="50"/>
      <c r="O3758" s="50"/>
      <c r="P3758" s="50"/>
      <c r="Q3758" s="50"/>
      <c r="R3758" s="50"/>
      <c r="S3758" s="50"/>
      <c r="T3758" s="50"/>
      <c r="U3758" s="50"/>
      <c r="V3758" s="50"/>
      <c r="W3758" s="50"/>
      <c r="X3758" s="50"/>
      <c r="Y3758" s="50"/>
      <c r="Z3758" s="50"/>
      <c r="AA3758" s="50"/>
      <c r="AB3758" s="50"/>
      <c r="AC3758" s="50"/>
      <c r="AD3758" s="50"/>
      <c r="AE3758" s="50"/>
      <c r="AF3758" s="50"/>
      <c r="AG3758" s="50"/>
      <c r="AH3758" s="50"/>
      <c r="AI3758" s="50"/>
      <c r="AJ3758" s="50"/>
      <c r="AK3758" s="50"/>
      <c r="AL3758" s="50"/>
      <c r="AM3758" s="50"/>
      <c r="AN3758" s="50"/>
      <c r="AO3758" s="50"/>
      <c r="AP3758" s="50"/>
      <c r="AQ3758" s="50"/>
      <c r="AR3758" s="50"/>
      <c r="AS3758" s="50"/>
      <c r="AT3758" s="50"/>
      <c r="AU3758" s="50"/>
      <c r="AV3758" s="50"/>
      <c r="AW3758" s="50"/>
      <c r="AX3758" s="50"/>
      <c r="AY3758" s="50"/>
      <c r="AZ3758" s="50"/>
      <c r="BA3758" s="50"/>
      <c r="BB3758" s="50"/>
      <c r="BC3758" s="50"/>
      <c r="BD3758" s="50"/>
      <c r="BE3758" s="50"/>
      <c r="BF3758" s="50"/>
      <c r="BG3758" s="50"/>
      <c r="BH3758" s="50"/>
      <c r="BI3758" s="50"/>
      <c r="BJ3758" s="50"/>
      <c r="BK3758" s="50"/>
      <c r="BL3758" s="50"/>
      <c r="BM3758" s="50"/>
      <c r="BN3758" s="50"/>
      <c r="BO3758" s="50"/>
      <c r="BP3758" s="50"/>
      <c r="BQ3758" s="50"/>
      <c r="BR3758" s="50"/>
      <c r="BS3758" s="50"/>
      <c r="BT3758" s="50"/>
      <c r="BU3758" s="50"/>
      <c r="BV3758" s="50"/>
      <c r="BW3758" s="50"/>
      <c r="BX3758" s="50"/>
      <c r="BY3758" s="50"/>
      <c r="BZ3758" s="50"/>
      <c r="CA3758" s="50"/>
      <c r="CB3758" s="50"/>
      <c r="CC3758" s="50"/>
      <c r="CD3758" s="50"/>
      <c r="CE3758" s="50"/>
      <c r="CF3758" s="50"/>
      <c r="CG3758" s="50"/>
      <c r="CH3758" s="50"/>
      <c r="CI3758" s="50"/>
      <c r="CJ3758" s="50"/>
      <c r="CK3758" s="50"/>
      <c r="CL3758" s="50"/>
      <c r="CM3758" s="50"/>
      <c r="CN3758" s="50"/>
      <c r="CO3758" s="50"/>
      <c r="CP3758" s="50"/>
      <c r="CQ3758" s="50"/>
      <c r="CR3758" s="50"/>
      <c r="CS3758" s="50"/>
      <c r="CT3758" s="50"/>
      <c r="CU3758" s="50"/>
      <c r="CV3758" s="50"/>
      <c r="CW3758" s="50"/>
      <c r="CX3758" s="50"/>
      <c r="CY3758" s="50"/>
      <c r="CZ3758" s="50"/>
      <c r="DA3758" s="50"/>
      <c r="DB3758" s="50"/>
      <c r="DC3758" s="50"/>
      <c r="DD3758" s="50"/>
      <c r="DE3758" s="50"/>
      <c r="DF3758" s="50"/>
      <c r="DG3758" s="50"/>
    </row>
    <row r="3759" spans="1:111" x14ac:dyDescent="0.2">
      <c r="A3759" s="571"/>
      <c r="B3759" s="571"/>
      <c r="C3759" s="571"/>
      <c r="D3759" s="78" t="s">
        <v>1513</v>
      </c>
      <c r="E3759" s="358">
        <v>400</v>
      </c>
      <c r="F3759" s="352">
        <f t="shared" si="116"/>
        <v>240</v>
      </c>
      <c r="G3759" s="352">
        <f t="shared" si="117"/>
        <v>200</v>
      </c>
      <c r="H3759" s="50"/>
      <c r="I3759" s="50"/>
      <c r="J3759" s="50"/>
      <c r="K3759" s="50"/>
      <c r="L3759" s="50"/>
      <c r="M3759" s="50"/>
      <c r="N3759" s="50"/>
      <c r="O3759" s="50"/>
      <c r="P3759" s="50"/>
      <c r="Q3759" s="50"/>
      <c r="R3759" s="50"/>
      <c r="S3759" s="50"/>
      <c r="T3759" s="50"/>
      <c r="U3759" s="50"/>
      <c r="V3759" s="50"/>
      <c r="W3759" s="50"/>
      <c r="X3759" s="50"/>
      <c r="Y3759" s="50"/>
      <c r="Z3759" s="50"/>
      <c r="AA3759" s="50"/>
      <c r="AB3759" s="50"/>
      <c r="AC3759" s="50"/>
      <c r="AD3759" s="50"/>
      <c r="AE3759" s="50"/>
      <c r="AF3759" s="50"/>
      <c r="AG3759" s="50"/>
      <c r="AH3759" s="50"/>
      <c r="AI3759" s="50"/>
      <c r="AJ3759" s="50"/>
      <c r="AK3759" s="50"/>
      <c r="AL3759" s="50"/>
      <c r="AM3759" s="50"/>
      <c r="AN3759" s="50"/>
      <c r="AO3759" s="50"/>
      <c r="AP3759" s="50"/>
      <c r="AQ3759" s="50"/>
      <c r="AR3759" s="50"/>
      <c r="AS3759" s="50"/>
      <c r="AT3759" s="50"/>
      <c r="AU3759" s="50"/>
      <c r="AV3759" s="50"/>
      <c r="AW3759" s="50"/>
      <c r="AX3759" s="50"/>
      <c r="AY3759" s="50"/>
      <c r="AZ3759" s="50"/>
      <c r="BA3759" s="50"/>
      <c r="BB3759" s="50"/>
      <c r="BC3759" s="50"/>
      <c r="BD3759" s="50"/>
      <c r="BE3759" s="50"/>
      <c r="BF3759" s="50"/>
      <c r="BG3759" s="50"/>
      <c r="BH3759" s="50"/>
      <c r="BI3759" s="50"/>
      <c r="BJ3759" s="50"/>
      <c r="BK3759" s="50"/>
      <c r="BL3759" s="50"/>
      <c r="BM3759" s="50"/>
      <c r="BN3759" s="50"/>
      <c r="BO3759" s="50"/>
      <c r="BP3759" s="50"/>
      <c r="BQ3759" s="50"/>
      <c r="BR3759" s="50"/>
      <c r="BS3759" s="50"/>
      <c r="BT3759" s="50"/>
      <c r="BU3759" s="50"/>
      <c r="BV3759" s="50"/>
      <c r="BW3759" s="50"/>
      <c r="BX3759" s="50"/>
      <c r="BY3759" s="50"/>
      <c r="BZ3759" s="50"/>
      <c r="CA3759" s="50"/>
      <c r="CB3759" s="50"/>
      <c r="CC3759" s="50"/>
      <c r="CD3759" s="50"/>
      <c r="CE3759" s="50"/>
      <c r="CF3759" s="50"/>
      <c r="CG3759" s="50"/>
      <c r="CH3759" s="50"/>
      <c r="CI3759" s="50"/>
      <c r="CJ3759" s="50"/>
      <c r="CK3759" s="50"/>
      <c r="CL3759" s="50"/>
      <c r="CM3759" s="50"/>
      <c r="CN3759" s="50"/>
      <c r="CO3759" s="50"/>
      <c r="CP3759" s="50"/>
      <c r="CQ3759" s="50"/>
      <c r="CR3759" s="50"/>
      <c r="CS3759" s="50"/>
      <c r="CT3759" s="50"/>
      <c r="CU3759" s="50"/>
      <c r="CV3759" s="50"/>
      <c r="CW3759" s="50"/>
      <c r="CX3759" s="50"/>
      <c r="CY3759" s="50"/>
      <c r="CZ3759" s="50"/>
      <c r="DA3759" s="50"/>
      <c r="DB3759" s="50"/>
      <c r="DC3759" s="50"/>
      <c r="DD3759" s="50"/>
      <c r="DE3759" s="50"/>
      <c r="DF3759" s="50"/>
      <c r="DG3759" s="50"/>
    </row>
    <row r="3760" spans="1:111" ht="25.5" x14ac:dyDescent="0.2">
      <c r="A3760" s="571"/>
      <c r="B3760" s="571"/>
      <c r="C3760" s="571"/>
      <c r="D3760" s="78" t="s">
        <v>1514</v>
      </c>
      <c r="E3760" s="358">
        <v>600</v>
      </c>
      <c r="F3760" s="352">
        <f t="shared" si="116"/>
        <v>360</v>
      </c>
      <c r="G3760" s="352">
        <f t="shared" si="117"/>
        <v>300</v>
      </c>
      <c r="H3760" s="50"/>
      <c r="I3760" s="50"/>
      <c r="J3760" s="50"/>
      <c r="K3760" s="50"/>
      <c r="L3760" s="50"/>
      <c r="M3760" s="50"/>
      <c r="N3760" s="50"/>
      <c r="O3760" s="50"/>
      <c r="P3760" s="50"/>
      <c r="Q3760" s="50"/>
      <c r="R3760" s="50"/>
      <c r="S3760" s="50"/>
      <c r="T3760" s="50"/>
      <c r="U3760" s="50"/>
      <c r="V3760" s="50"/>
      <c r="W3760" s="50"/>
      <c r="X3760" s="50"/>
      <c r="Y3760" s="50"/>
      <c r="Z3760" s="50"/>
      <c r="AA3760" s="50"/>
      <c r="AB3760" s="50"/>
      <c r="AC3760" s="50"/>
      <c r="AD3760" s="50"/>
      <c r="AE3760" s="50"/>
      <c r="AF3760" s="50"/>
      <c r="AG3760" s="50"/>
      <c r="AH3760" s="50"/>
      <c r="AI3760" s="50"/>
      <c r="AJ3760" s="50"/>
      <c r="AK3760" s="50"/>
      <c r="AL3760" s="50"/>
      <c r="AM3760" s="50"/>
      <c r="AN3760" s="50"/>
      <c r="AO3760" s="50"/>
      <c r="AP3760" s="50"/>
      <c r="AQ3760" s="50"/>
      <c r="AR3760" s="50"/>
      <c r="AS3760" s="50"/>
      <c r="AT3760" s="50"/>
      <c r="AU3760" s="50"/>
      <c r="AV3760" s="50"/>
      <c r="AW3760" s="50"/>
      <c r="AX3760" s="50"/>
      <c r="AY3760" s="50"/>
      <c r="AZ3760" s="50"/>
      <c r="BA3760" s="50"/>
      <c r="BB3760" s="50"/>
      <c r="BC3760" s="50"/>
      <c r="BD3760" s="50"/>
      <c r="BE3760" s="50"/>
      <c r="BF3760" s="50"/>
      <c r="BG3760" s="50"/>
      <c r="BH3760" s="50"/>
      <c r="BI3760" s="50"/>
      <c r="BJ3760" s="50"/>
      <c r="BK3760" s="50"/>
      <c r="BL3760" s="50"/>
      <c r="BM3760" s="50"/>
      <c r="BN3760" s="50"/>
      <c r="BO3760" s="50"/>
      <c r="BP3760" s="50"/>
      <c r="BQ3760" s="50"/>
      <c r="BR3760" s="50"/>
      <c r="BS3760" s="50"/>
      <c r="BT3760" s="50"/>
      <c r="BU3760" s="50"/>
      <c r="BV3760" s="50"/>
      <c r="BW3760" s="50"/>
      <c r="BX3760" s="50"/>
      <c r="BY3760" s="50"/>
      <c r="BZ3760" s="50"/>
      <c r="CA3760" s="50"/>
      <c r="CB3760" s="50"/>
      <c r="CC3760" s="50"/>
      <c r="CD3760" s="50"/>
      <c r="CE3760" s="50"/>
      <c r="CF3760" s="50"/>
      <c r="CG3760" s="50"/>
      <c r="CH3760" s="50"/>
      <c r="CI3760" s="50"/>
      <c r="CJ3760" s="50"/>
      <c r="CK3760" s="50"/>
      <c r="CL3760" s="50"/>
      <c r="CM3760" s="50"/>
      <c r="CN3760" s="50"/>
      <c r="CO3760" s="50"/>
      <c r="CP3760" s="50"/>
      <c r="CQ3760" s="50"/>
      <c r="CR3760" s="50"/>
      <c r="CS3760" s="50"/>
      <c r="CT3760" s="50"/>
      <c r="CU3760" s="50"/>
      <c r="CV3760" s="50"/>
      <c r="CW3760" s="50"/>
      <c r="CX3760" s="50"/>
      <c r="CY3760" s="50"/>
      <c r="CZ3760" s="50"/>
      <c r="DA3760" s="50"/>
      <c r="DB3760" s="50"/>
      <c r="DC3760" s="50"/>
      <c r="DD3760" s="50"/>
      <c r="DE3760" s="50"/>
      <c r="DF3760" s="50"/>
      <c r="DG3760" s="50"/>
    </row>
    <row r="3761" spans="1:111" x14ac:dyDescent="0.2">
      <c r="A3761" s="571"/>
      <c r="B3761" s="571"/>
      <c r="C3761" s="571"/>
      <c r="D3761" s="78" t="s">
        <v>1515</v>
      </c>
      <c r="E3761" s="358">
        <v>400</v>
      </c>
      <c r="F3761" s="352">
        <f t="shared" si="116"/>
        <v>240</v>
      </c>
      <c r="G3761" s="352">
        <f t="shared" si="117"/>
        <v>200</v>
      </c>
      <c r="H3761" s="50"/>
      <c r="I3761" s="50"/>
      <c r="J3761" s="50"/>
      <c r="K3761" s="50"/>
      <c r="L3761" s="50"/>
      <c r="M3761" s="50"/>
      <c r="N3761" s="50"/>
      <c r="O3761" s="50"/>
      <c r="P3761" s="50"/>
      <c r="Q3761" s="50"/>
      <c r="R3761" s="50"/>
      <c r="S3761" s="50"/>
      <c r="T3761" s="50"/>
      <c r="U3761" s="50"/>
      <c r="V3761" s="50"/>
      <c r="W3761" s="50"/>
      <c r="X3761" s="50"/>
      <c r="Y3761" s="50"/>
      <c r="Z3761" s="50"/>
      <c r="AA3761" s="50"/>
      <c r="AB3761" s="50"/>
      <c r="AC3761" s="50"/>
      <c r="AD3761" s="50"/>
      <c r="AE3761" s="50"/>
      <c r="AF3761" s="50"/>
      <c r="AG3761" s="50"/>
      <c r="AH3761" s="50"/>
      <c r="AI3761" s="50"/>
      <c r="AJ3761" s="50"/>
      <c r="AK3761" s="50"/>
      <c r="AL3761" s="50"/>
      <c r="AM3761" s="50"/>
      <c r="AN3761" s="50"/>
      <c r="AO3761" s="50"/>
      <c r="AP3761" s="50"/>
      <c r="AQ3761" s="50"/>
      <c r="AR3761" s="50"/>
      <c r="AS3761" s="50"/>
      <c r="AT3761" s="50"/>
      <c r="AU3761" s="50"/>
      <c r="AV3761" s="50"/>
      <c r="AW3761" s="50"/>
      <c r="AX3761" s="50"/>
      <c r="AY3761" s="50"/>
      <c r="AZ3761" s="50"/>
      <c r="BA3761" s="50"/>
      <c r="BB3761" s="50"/>
      <c r="BC3761" s="50"/>
      <c r="BD3761" s="50"/>
      <c r="BE3761" s="50"/>
      <c r="BF3761" s="50"/>
      <c r="BG3761" s="50"/>
      <c r="BH3761" s="50"/>
      <c r="BI3761" s="50"/>
      <c r="BJ3761" s="50"/>
      <c r="BK3761" s="50"/>
      <c r="BL3761" s="50"/>
      <c r="BM3761" s="50"/>
      <c r="BN3761" s="50"/>
      <c r="BO3761" s="50"/>
      <c r="BP3761" s="50"/>
      <c r="BQ3761" s="50"/>
      <c r="BR3761" s="50"/>
      <c r="BS3761" s="50"/>
      <c r="BT3761" s="50"/>
      <c r="BU3761" s="50"/>
      <c r="BV3761" s="50"/>
      <c r="BW3761" s="50"/>
      <c r="BX3761" s="50"/>
      <c r="BY3761" s="50"/>
      <c r="BZ3761" s="50"/>
      <c r="CA3761" s="50"/>
      <c r="CB3761" s="50"/>
      <c r="CC3761" s="50"/>
      <c r="CD3761" s="50"/>
      <c r="CE3761" s="50"/>
      <c r="CF3761" s="50"/>
      <c r="CG3761" s="50"/>
      <c r="CH3761" s="50"/>
      <c r="CI3761" s="50"/>
      <c r="CJ3761" s="50"/>
      <c r="CK3761" s="50"/>
      <c r="CL3761" s="50"/>
      <c r="CM3761" s="50"/>
      <c r="CN3761" s="50"/>
      <c r="CO3761" s="50"/>
      <c r="CP3761" s="50"/>
      <c r="CQ3761" s="50"/>
      <c r="CR3761" s="50"/>
      <c r="CS3761" s="50"/>
      <c r="CT3761" s="50"/>
      <c r="CU3761" s="50"/>
      <c r="CV3761" s="50"/>
      <c r="CW3761" s="50"/>
      <c r="CX3761" s="50"/>
      <c r="CY3761" s="50"/>
      <c r="CZ3761" s="50"/>
      <c r="DA3761" s="50"/>
      <c r="DB3761" s="50"/>
      <c r="DC3761" s="50"/>
      <c r="DD3761" s="50"/>
      <c r="DE3761" s="50"/>
      <c r="DF3761" s="50"/>
      <c r="DG3761" s="50"/>
    </row>
    <row r="3762" spans="1:111" x14ac:dyDescent="0.2">
      <c r="A3762" s="571"/>
      <c r="B3762" s="571"/>
      <c r="C3762" s="571"/>
      <c r="D3762" s="78" t="s">
        <v>1516</v>
      </c>
      <c r="E3762" s="358">
        <v>700</v>
      </c>
      <c r="F3762" s="352">
        <f t="shared" si="116"/>
        <v>420</v>
      </c>
      <c r="G3762" s="352">
        <f t="shared" si="117"/>
        <v>350</v>
      </c>
      <c r="H3762" s="50"/>
      <c r="I3762" s="50"/>
      <c r="J3762" s="50"/>
      <c r="K3762" s="50"/>
      <c r="L3762" s="50"/>
      <c r="M3762" s="50"/>
      <c r="N3762" s="50"/>
      <c r="O3762" s="50"/>
      <c r="P3762" s="50"/>
      <c r="Q3762" s="50"/>
      <c r="R3762" s="50"/>
      <c r="S3762" s="50"/>
      <c r="T3762" s="50"/>
      <c r="U3762" s="50"/>
      <c r="V3762" s="50"/>
      <c r="W3762" s="50"/>
      <c r="X3762" s="50"/>
      <c r="Y3762" s="50"/>
      <c r="Z3762" s="50"/>
      <c r="AA3762" s="50"/>
      <c r="AB3762" s="50"/>
      <c r="AC3762" s="50"/>
      <c r="AD3762" s="50"/>
      <c r="AE3762" s="50"/>
      <c r="AF3762" s="50"/>
      <c r="AG3762" s="50"/>
      <c r="AH3762" s="50"/>
      <c r="AI3762" s="50"/>
      <c r="AJ3762" s="50"/>
      <c r="AK3762" s="50"/>
      <c r="AL3762" s="50"/>
      <c r="AM3762" s="50"/>
      <c r="AN3762" s="50"/>
      <c r="AO3762" s="50"/>
      <c r="AP3762" s="50"/>
      <c r="AQ3762" s="50"/>
      <c r="AR3762" s="50"/>
      <c r="AS3762" s="50"/>
      <c r="AT3762" s="50"/>
      <c r="AU3762" s="50"/>
      <c r="AV3762" s="50"/>
      <c r="AW3762" s="50"/>
      <c r="AX3762" s="50"/>
      <c r="AY3762" s="50"/>
      <c r="AZ3762" s="50"/>
      <c r="BA3762" s="50"/>
      <c r="BB3762" s="50"/>
      <c r="BC3762" s="50"/>
      <c r="BD3762" s="50"/>
      <c r="BE3762" s="50"/>
      <c r="BF3762" s="50"/>
      <c r="BG3762" s="50"/>
      <c r="BH3762" s="50"/>
      <c r="BI3762" s="50"/>
      <c r="BJ3762" s="50"/>
      <c r="BK3762" s="50"/>
      <c r="BL3762" s="50"/>
      <c r="BM3762" s="50"/>
      <c r="BN3762" s="50"/>
      <c r="BO3762" s="50"/>
      <c r="BP3762" s="50"/>
      <c r="BQ3762" s="50"/>
      <c r="BR3762" s="50"/>
      <c r="BS3762" s="50"/>
      <c r="BT3762" s="50"/>
      <c r="BU3762" s="50"/>
      <c r="BV3762" s="50"/>
      <c r="BW3762" s="50"/>
      <c r="BX3762" s="50"/>
      <c r="BY3762" s="50"/>
      <c r="BZ3762" s="50"/>
      <c r="CA3762" s="50"/>
      <c r="CB3762" s="50"/>
      <c r="CC3762" s="50"/>
      <c r="CD3762" s="50"/>
      <c r="CE3762" s="50"/>
      <c r="CF3762" s="50"/>
      <c r="CG3762" s="50"/>
      <c r="CH3762" s="50"/>
      <c r="CI3762" s="50"/>
      <c r="CJ3762" s="50"/>
      <c r="CK3762" s="50"/>
      <c r="CL3762" s="50"/>
      <c r="CM3762" s="50"/>
      <c r="CN3762" s="50"/>
      <c r="CO3762" s="50"/>
      <c r="CP3762" s="50"/>
      <c r="CQ3762" s="50"/>
      <c r="CR3762" s="50"/>
      <c r="CS3762" s="50"/>
      <c r="CT3762" s="50"/>
      <c r="CU3762" s="50"/>
      <c r="CV3762" s="50"/>
      <c r="CW3762" s="50"/>
      <c r="CX3762" s="50"/>
      <c r="CY3762" s="50"/>
      <c r="CZ3762" s="50"/>
      <c r="DA3762" s="50"/>
      <c r="DB3762" s="50"/>
      <c r="DC3762" s="50"/>
      <c r="DD3762" s="50"/>
      <c r="DE3762" s="50"/>
      <c r="DF3762" s="50"/>
      <c r="DG3762" s="50"/>
    </row>
    <row r="3763" spans="1:111" ht="25.5" x14ac:dyDescent="0.2">
      <c r="A3763" s="571"/>
      <c r="B3763" s="571"/>
      <c r="C3763" s="571"/>
      <c r="D3763" s="78" t="s">
        <v>1517</v>
      </c>
      <c r="E3763" s="358">
        <v>400</v>
      </c>
      <c r="F3763" s="352">
        <f t="shared" si="116"/>
        <v>240</v>
      </c>
      <c r="G3763" s="352">
        <f t="shared" si="117"/>
        <v>200</v>
      </c>
      <c r="H3763" s="50"/>
      <c r="I3763" s="50"/>
      <c r="J3763" s="50"/>
      <c r="K3763" s="50"/>
      <c r="L3763" s="50"/>
      <c r="M3763" s="50"/>
      <c r="N3763" s="50"/>
      <c r="O3763" s="50"/>
      <c r="P3763" s="50"/>
      <c r="Q3763" s="50"/>
      <c r="R3763" s="50"/>
      <c r="S3763" s="50"/>
      <c r="T3763" s="50"/>
      <c r="U3763" s="50"/>
      <c r="V3763" s="50"/>
      <c r="W3763" s="50"/>
      <c r="X3763" s="50"/>
      <c r="Y3763" s="50"/>
      <c r="Z3763" s="50"/>
      <c r="AA3763" s="50"/>
      <c r="AB3763" s="50"/>
      <c r="AC3763" s="50"/>
      <c r="AD3763" s="50"/>
      <c r="AE3763" s="50"/>
      <c r="AF3763" s="50"/>
      <c r="AG3763" s="50"/>
      <c r="AH3763" s="50"/>
      <c r="AI3763" s="50"/>
      <c r="AJ3763" s="50"/>
      <c r="AK3763" s="50"/>
      <c r="AL3763" s="50"/>
      <c r="AM3763" s="50"/>
      <c r="AN3763" s="50"/>
      <c r="AO3763" s="50"/>
      <c r="AP3763" s="50"/>
      <c r="AQ3763" s="50"/>
      <c r="AR3763" s="50"/>
      <c r="AS3763" s="50"/>
      <c r="AT3763" s="50"/>
      <c r="AU3763" s="50"/>
      <c r="AV3763" s="50"/>
      <c r="AW3763" s="50"/>
      <c r="AX3763" s="50"/>
      <c r="AY3763" s="50"/>
      <c r="AZ3763" s="50"/>
      <c r="BA3763" s="50"/>
      <c r="BB3763" s="50"/>
      <c r="BC3763" s="50"/>
      <c r="BD3763" s="50"/>
      <c r="BE3763" s="50"/>
      <c r="BF3763" s="50"/>
      <c r="BG3763" s="50"/>
      <c r="BH3763" s="50"/>
      <c r="BI3763" s="50"/>
      <c r="BJ3763" s="50"/>
      <c r="BK3763" s="50"/>
      <c r="BL3763" s="50"/>
      <c r="BM3763" s="50"/>
      <c r="BN3763" s="50"/>
      <c r="BO3763" s="50"/>
      <c r="BP3763" s="50"/>
      <c r="BQ3763" s="50"/>
      <c r="BR3763" s="50"/>
      <c r="BS3763" s="50"/>
      <c r="BT3763" s="50"/>
      <c r="BU3763" s="50"/>
      <c r="BV3763" s="50"/>
      <c r="BW3763" s="50"/>
      <c r="BX3763" s="50"/>
      <c r="BY3763" s="50"/>
      <c r="BZ3763" s="50"/>
      <c r="CA3763" s="50"/>
      <c r="CB3763" s="50"/>
      <c r="CC3763" s="50"/>
      <c r="CD3763" s="50"/>
      <c r="CE3763" s="50"/>
      <c r="CF3763" s="50"/>
      <c r="CG3763" s="50"/>
      <c r="CH3763" s="50"/>
      <c r="CI3763" s="50"/>
      <c r="CJ3763" s="50"/>
      <c r="CK3763" s="50"/>
      <c r="CL3763" s="50"/>
      <c r="CM3763" s="50"/>
      <c r="CN3763" s="50"/>
      <c r="CO3763" s="50"/>
      <c r="CP3763" s="50"/>
      <c r="CQ3763" s="50"/>
      <c r="CR3763" s="50"/>
      <c r="CS3763" s="50"/>
      <c r="CT3763" s="50"/>
      <c r="CU3763" s="50"/>
      <c r="CV3763" s="50"/>
      <c r="CW3763" s="50"/>
      <c r="CX3763" s="50"/>
      <c r="CY3763" s="50"/>
      <c r="CZ3763" s="50"/>
      <c r="DA3763" s="50"/>
      <c r="DB3763" s="50"/>
      <c r="DC3763" s="50"/>
      <c r="DD3763" s="50"/>
      <c r="DE3763" s="50"/>
      <c r="DF3763" s="50"/>
      <c r="DG3763" s="50"/>
    </row>
    <row r="3764" spans="1:111" x14ac:dyDescent="0.2">
      <c r="A3764" s="571"/>
      <c r="B3764" s="571"/>
      <c r="C3764" s="571"/>
      <c r="D3764" s="78" t="s">
        <v>1518</v>
      </c>
      <c r="E3764" s="358">
        <v>400</v>
      </c>
      <c r="F3764" s="352">
        <f t="shared" si="116"/>
        <v>240</v>
      </c>
      <c r="G3764" s="352">
        <f t="shared" si="117"/>
        <v>200</v>
      </c>
      <c r="H3764" s="50"/>
      <c r="I3764" s="50"/>
      <c r="J3764" s="50"/>
      <c r="K3764" s="50"/>
      <c r="L3764" s="50"/>
      <c r="M3764" s="50"/>
      <c r="N3764" s="50"/>
      <c r="O3764" s="50"/>
      <c r="P3764" s="50"/>
      <c r="Q3764" s="50"/>
      <c r="R3764" s="50"/>
      <c r="S3764" s="50"/>
      <c r="T3764" s="50"/>
      <c r="U3764" s="50"/>
      <c r="V3764" s="50"/>
      <c r="W3764" s="50"/>
      <c r="X3764" s="50"/>
      <c r="Y3764" s="50"/>
      <c r="Z3764" s="50"/>
      <c r="AA3764" s="50"/>
      <c r="AB3764" s="50"/>
      <c r="AC3764" s="50"/>
      <c r="AD3764" s="50"/>
      <c r="AE3764" s="50"/>
      <c r="AF3764" s="50"/>
      <c r="AG3764" s="50"/>
      <c r="AH3764" s="50"/>
      <c r="AI3764" s="50"/>
      <c r="AJ3764" s="50"/>
      <c r="AK3764" s="50"/>
      <c r="AL3764" s="50"/>
      <c r="AM3764" s="50"/>
      <c r="AN3764" s="50"/>
      <c r="AO3764" s="50"/>
      <c r="AP3764" s="50"/>
      <c r="AQ3764" s="50"/>
      <c r="AR3764" s="50"/>
      <c r="AS3764" s="50"/>
      <c r="AT3764" s="50"/>
      <c r="AU3764" s="50"/>
      <c r="AV3764" s="50"/>
      <c r="AW3764" s="50"/>
      <c r="AX3764" s="50"/>
      <c r="AY3764" s="50"/>
      <c r="AZ3764" s="50"/>
      <c r="BA3764" s="50"/>
      <c r="BB3764" s="50"/>
      <c r="BC3764" s="50"/>
      <c r="BD3764" s="50"/>
      <c r="BE3764" s="50"/>
      <c r="BF3764" s="50"/>
      <c r="BG3764" s="50"/>
      <c r="BH3764" s="50"/>
      <c r="BI3764" s="50"/>
      <c r="BJ3764" s="50"/>
      <c r="BK3764" s="50"/>
      <c r="BL3764" s="50"/>
      <c r="BM3764" s="50"/>
      <c r="BN3764" s="50"/>
      <c r="BO3764" s="50"/>
      <c r="BP3764" s="50"/>
      <c r="BQ3764" s="50"/>
      <c r="BR3764" s="50"/>
      <c r="BS3764" s="50"/>
      <c r="BT3764" s="50"/>
      <c r="BU3764" s="50"/>
      <c r="BV3764" s="50"/>
      <c r="BW3764" s="50"/>
      <c r="BX3764" s="50"/>
      <c r="BY3764" s="50"/>
      <c r="BZ3764" s="50"/>
      <c r="CA3764" s="50"/>
      <c r="CB3764" s="50"/>
      <c r="CC3764" s="50"/>
      <c r="CD3764" s="50"/>
      <c r="CE3764" s="50"/>
      <c r="CF3764" s="50"/>
      <c r="CG3764" s="50"/>
      <c r="CH3764" s="50"/>
      <c r="CI3764" s="50"/>
      <c r="CJ3764" s="50"/>
      <c r="CK3764" s="50"/>
      <c r="CL3764" s="50"/>
      <c r="CM3764" s="50"/>
      <c r="CN3764" s="50"/>
      <c r="CO3764" s="50"/>
      <c r="CP3764" s="50"/>
      <c r="CQ3764" s="50"/>
      <c r="CR3764" s="50"/>
      <c r="CS3764" s="50"/>
      <c r="CT3764" s="50"/>
      <c r="CU3764" s="50"/>
      <c r="CV3764" s="50"/>
      <c r="CW3764" s="50"/>
      <c r="CX3764" s="50"/>
      <c r="CY3764" s="50"/>
      <c r="CZ3764" s="50"/>
      <c r="DA3764" s="50"/>
      <c r="DB3764" s="50"/>
      <c r="DC3764" s="50"/>
      <c r="DD3764" s="50"/>
      <c r="DE3764" s="50"/>
      <c r="DF3764" s="50"/>
      <c r="DG3764" s="50"/>
    </row>
    <row r="3765" spans="1:111" x14ac:dyDescent="0.2">
      <c r="A3765" s="571"/>
      <c r="B3765" s="571"/>
      <c r="C3765" s="571"/>
      <c r="D3765" s="78" t="s">
        <v>1519</v>
      </c>
      <c r="E3765" s="358">
        <v>700</v>
      </c>
      <c r="F3765" s="352">
        <f t="shared" si="116"/>
        <v>420</v>
      </c>
      <c r="G3765" s="352">
        <f t="shared" si="117"/>
        <v>350</v>
      </c>
      <c r="H3765" s="50"/>
      <c r="I3765" s="50"/>
      <c r="J3765" s="50"/>
      <c r="K3765" s="50"/>
      <c r="L3765" s="50"/>
      <c r="M3765" s="50"/>
      <c r="N3765" s="50"/>
      <c r="O3765" s="50"/>
      <c r="P3765" s="50"/>
      <c r="Q3765" s="50"/>
      <c r="R3765" s="50"/>
      <c r="S3765" s="50"/>
      <c r="T3765" s="50"/>
      <c r="U3765" s="50"/>
      <c r="V3765" s="50"/>
      <c r="W3765" s="50"/>
      <c r="X3765" s="50"/>
      <c r="Y3765" s="50"/>
      <c r="Z3765" s="50"/>
      <c r="AA3765" s="50"/>
      <c r="AB3765" s="50"/>
      <c r="AC3765" s="50"/>
      <c r="AD3765" s="50"/>
      <c r="AE3765" s="50"/>
      <c r="AF3765" s="50"/>
      <c r="AG3765" s="50"/>
      <c r="AH3765" s="50"/>
      <c r="AI3765" s="50"/>
      <c r="AJ3765" s="50"/>
      <c r="AK3765" s="50"/>
      <c r="AL3765" s="50"/>
      <c r="AM3765" s="50"/>
      <c r="AN3765" s="50"/>
      <c r="AO3765" s="50"/>
      <c r="AP3765" s="50"/>
      <c r="AQ3765" s="50"/>
      <c r="AR3765" s="50"/>
      <c r="AS3765" s="50"/>
      <c r="AT3765" s="50"/>
      <c r="AU3765" s="50"/>
      <c r="AV3765" s="50"/>
      <c r="AW3765" s="50"/>
      <c r="AX3765" s="50"/>
      <c r="AY3765" s="50"/>
      <c r="AZ3765" s="50"/>
      <c r="BA3765" s="50"/>
      <c r="BB3765" s="50"/>
      <c r="BC3765" s="50"/>
      <c r="BD3765" s="50"/>
      <c r="BE3765" s="50"/>
      <c r="BF3765" s="50"/>
      <c r="BG3765" s="50"/>
      <c r="BH3765" s="50"/>
      <c r="BI3765" s="50"/>
      <c r="BJ3765" s="50"/>
      <c r="BK3765" s="50"/>
      <c r="BL3765" s="50"/>
      <c r="BM3765" s="50"/>
      <c r="BN3765" s="50"/>
      <c r="BO3765" s="50"/>
      <c r="BP3765" s="50"/>
      <c r="BQ3765" s="50"/>
      <c r="BR3765" s="50"/>
      <c r="BS3765" s="50"/>
      <c r="BT3765" s="50"/>
      <c r="BU3765" s="50"/>
      <c r="BV3765" s="50"/>
      <c r="BW3765" s="50"/>
      <c r="BX3765" s="50"/>
      <c r="BY3765" s="50"/>
      <c r="BZ3765" s="50"/>
      <c r="CA3765" s="50"/>
      <c r="CB3765" s="50"/>
      <c r="CC3765" s="50"/>
      <c r="CD3765" s="50"/>
      <c r="CE3765" s="50"/>
      <c r="CF3765" s="50"/>
      <c r="CG3765" s="50"/>
      <c r="CH3765" s="50"/>
      <c r="CI3765" s="50"/>
      <c r="CJ3765" s="50"/>
      <c r="CK3765" s="50"/>
      <c r="CL3765" s="50"/>
      <c r="CM3765" s="50"/>
      <c r="CN3765" s="50"/>
      <c r="CO3765" s="50"/>
      <c r="CP3765" s="50"/>
      <c r="CQ3765" s="50"/>
      <c r="CR3765" s="50"/>
      <c r="CS3765" s="50"/>
      <c r="CT3765" s="50"/>
      <c r="CU3765" s="50"/>
      <c r="CV3765" s="50"/>
      <c r="CW3765" s="50"/>
      <c r="CX3765" s="50"/>
      <c r="CY3765" s="50"/>
      <c r="CZ3765" s="50"/>
      <c r="DA3765" s="50"/>
      <c r="DB3765" s="50"/>
      <c r="DC3765" s="50"/>
      <c r="DD3765" s="50"/>
      <c r="DE3765" s="50"/>
      <c r="DF3765" s="50"/>
      <c r="DG3765" s="50"/>
    </row>
    <row r="3766" spans="1:111" ht="25.5" x14ac:dyDescent="0.2">
      <c r="A3766" s="571"/>
      <c r="B3766" s="571"/>
      <c r="C3766" s="571"/>
      <c r="D3766" s="78" t="s">
        <v>1520</v>
      </c>
      <c r="E3766" s="358">
        <v>300</v>
      </c>
      <c r="F3766" s="352">
        <f t="shared" si="116"/>
        <v>180</v>
      </c>
      <c r="G3766" s="352">
        <f t="shared" si="117"/>
        <v>150</v>
      </c>
      <c r="H3766" s="50"/>
      <c r="I3766" s="50"/>
      <c r="J3766" s="50"/>
      <c r="K3766" s="50"/>
      <c r="L3766" s="50"/>
      <c r="M3766" s="50"/>
      <c r="N3766" s="50"/>
      <c r="O3766" s="50"/>
      <c r="P3766" s="50"/>
      <c r="Q3766" s="50"/>
      <c r="R3766" s="50"/>
      <c r="S3766" s="50"/>
      <c r="T3766" s="50"/>
      <c r="U3766" s="50"/>
      <c r="V3766" s="50"/>
      <c r="W3766" s="50"/>
      <c r="X3766" s="50"/>
      <c r="Y3766" s="50"/>
      <c r="Z3766" s="50"/>
      <c r="AA3766" s="50"/>
      <c r="AB3766" s="50"/>
      <c r="AC3766" s="50"/>
      <c r="AD3766" s="50"/>
      <c r="AE3766" s="50"/>
      <c r="AF3766" s="50"/>
      <c r="AG3766" s="50"/>
      <c r="AH3766" s="50"/>
      <c r="AI3766" s="50"/>
      <c r="AJ3766" s="50"/>
      <c r="AK3766" s="50"/>
      <c r="AL3766" s="50"/>
      <c r="AM3766" s="50"/>
      <c r="AN3766" s="50"/>
      <c r="AO3766" s="50"/>
      <c r="AP3766" s="50"/>
      <c r="AQ3766" s="50"/>
      <c r="AR3766" s="50"/>
      <c r="AS3766" s="50"/>
      <c r="AT3766" s="50"/>
      <c r="AU3766" s="50"/>
      <c r="AV3766" s="50"/>
      <c r="AW3766" s="50"/>
      <c r="AX3766" s="50"/>
      <c r="AY3766" s="50"/>
      <c r="AZ3766" s="50"/>
      <c r="BA3766" s="50"/>
      <c r="BB3766" s="50"/>
      <c r="BC3766" s="50"/>
      <c r="BD3766" s="50"/>
      <c r="BE3766" s="50"/>
      <c r="BF3766" s="50"/>
      <c r="BG3766" s="50"/>
      <c r="BH3766" s="50"/>
      <c r="BI3766" s="50"/>
      <c r="BJ3766" s="50"/>
      <c r="BK3766" s="50"/>
      <c r="BL3766" s="50"/>
      <c r="BM3766" s="50"/>
      <c r="BN3766" s="50"/>
      <c r="BO3766" s="50"/>
      <c r="BP3766" s="50"/>
      <c r="BQ3766" s="50"/>
      <c r="BR3766" s="50"/>
      <c r="BS3766" s="50"/>
      <c r="BT3766" s="50"/>
      <c r="BU3766" s="50"/>
      <c r="BV3766" s="50"/>
      <c r="BW3766" s="50"/>
      <c r="BX3766" s="50"/>
      <c r="BY3766" s="50"/>
      <c r="BZ3766" s="50"/>
      <c r="CA3766" s="50"/>
      <c r="CB3766" s="50"/>
      <c r="CC3766" s="50"/>
      <c r="CD3766" s="50"/>
      <c r="CE3766" s="50"/>
      <c r="CF3766" s="50"/>
      <c r="CG3766" s="50"/>
      <c r="CH3766" s="50"/>
      <c r="CI3766" s="50"/>
      <c r="CJ3766" s="50"/>
      <c r="CK3766" s="50"/>
      <c r="CL3766" s="50"/>
      <c r="CM3766" s="50"/>
      <c r="CN3766" s="50"/>
      <c r="CO3766" s="50"/>
      <c r="CP3766" s="50"/>
      <c r="CQ3766" s="50"/>
      <c r="CR3766" s="50"/>
      <c r="CS3766" s="50"/>
      <c r="CT3766" s="50"/>
      <c r="CU3766" s="50"/>
      <c r="CV3766" s="50"/>
      <c r="CW3766" s="50"/>
      <c r="CX3766" s="50"/>
      <c r="CY3766" s="50"/>
      <c r="CZ3766" s="50"/>
      <c r="DA3766" s="50"/>
      <c r="DB3766" s="50"/>
      <c r="DC3766" s="50"/>
      <c r="DD3766" s="50"/>
      <c r="DE3766" s="50"/>
      <c r="DF3766" s="50"/>
      <c r="DG3766" s="50"/>
    </row>
    <row r="3767" spans="1:111" ht="25.5" x14ac:dyDescent="0.2">
      <c r="A3767" s="571"/>
      <c r="B3767" s="571"/>
      <c r="C3767" s="571"/>
      <c r="D3767" s="78" t="s">
        <v>1521</v>
      </c>
      <c r="E3767" s="358">
        <v>400</v>
      </c>
      <c r="F3767" s="352">
        <f t="shared" si="116"/>
        <v>240</v>
      </c>
      <c r="G3767" s="352">
        <f t="shared" si="117"/>
        <v>200</v>
      </c>
      <c r="H3767" s="50"/>
      <c r="I3767" s="50"/>
      <c r="J3767" s="50"/>
      <c r="K3767" s="50"/>
      <c r="L3767" s="50"/>
      <c r="M3767" s="50"/>
      <c r="N3767" s="50"/>
      <c r="O3767" s="50"/>
      <c r="P3767" s="50"/>
      <c r="Q3767" s="50"/>
      <c r="R3767" s="50"/>
      <c r="S3767" s="50"/>
      <c r="T3767" s="50"/>
      <c r="U3767" s="50"/>
      <c r="V3767" s="50"/>
      <c r="W3767" s="50"/>
      <c r="X3767" s="50"/>
      <c r="Y3767" s="50"/>
      <c r="Z3767" s="50"/>
      <c r="AA3767" s="50"/>
      <c r="AB3767" s="50"/>
      <c r="AC3767" s="50"/>
      <c r="AD3767" s="50"/>
      <c r="AE3767" s="50"/>
      <c r="AF3767" s="50"/>
      <c r="AG3767" s="50"/>
      <c r="AH3767" s="50"/>
      <c r="AI3767" s="50"/>
      <c r="AJ3767" s="50"/>
      <c r="AK3767" s="50"/>
      <c r="AL3767" s="50"/>
      <c r="AM3767" s="50"/>
      <c r="AN3767" s="50"/>
      <c r="AO3767" s="50"/>
      <c r="AP3767" s="50"/>
      <c r="AQ3767" s="50"/>
      <c r="AR3767" s="50"/>
      <c r="AS3767" s="50"/>
      <c r="AT3767" s="50"/>
      <c r="AU3767" s="50"/>
      <c r="AV3767" s="50"/>
      <c r="AW3767" s="50"/>
      <c r="AX3767" s="50"/>
      <c r="AY3767" s="50"/>
      <c r="AZ3767" s="50"/>
      <c r="BA3767" s="50"/>
      <c r="BB3767" s="50"/>
      <c r="BC3767" s="50"/>
      <c r="BD3767" s="50"/>
      <c r="BE3767" s="50"/>
      <c r="BF3767" s="50"/>
      <c r="BG3767" s="50"/>
      <c r="BH3767" s="50"/>
      <c r="BI3767" s="50"/>
      <c r="BJ3767" s="50"/>
      <c r="BK3767" s="50"/>
      <c r="BL3767" s="50"/>
      <c r="BM3767" s="50"/>
      <c r="BN3767" s="50"/>
      <c r="BO3767" s="50"/>
      <c r="BP3767" s="50"/>
      <c r="BQ3767" s="50"/>
      <c r="BR3767" s="50"/>
      <c r="BS3767" s="50"/>
      <c r="BT3767" s="50"/>
      <c r="BU3767" s="50"/>
      <c r="BV3767" s="50"/>
      <c r="BW3767" s="50"/>
      <c r="BX3767" s="50"/>
      <c r="BY3767" s="50"/>
      <c r="BZ3767" s="50"/>
      <c r="CA3767" s="50"/>
      <c r="CB3767" s="50"/>
      <c r="CC3767" s="50"/>
      <c r="CD3767" s="50"/>
      <c r="CE3767" s="50"/>
      <c r="CF3767" s="50"/>
      <c r="CG3767" s="50"/>
      <c r="CH3767" s="50"/>
      <c r="CI3767" s="50"/>
      <c r="CJ3767" s="50"/>
      <c r="CK3767" s="50"/>
      <c r="CL3767" s="50"/>
      <c r="CM3767" s="50"/>
      <c r="CN3767" s="50"/>
      <c r="CO3767" s="50"/>
      <c r="CP3767" s="50"/>
      <c r="CQ3767" s="50"/>
      <c r="CR3767" s="50"/>
      <c r="CS3767" s="50"/>
      <c r="CT3767" s="50"/>
      <c r="CU3767" s="50"/>
      <c r="CV3767" s="50"/>
      <c r="CW3767" s="50"/>
      <c r="CX3767" s="50"/>
      <c r="CY3767" s="50"/>
      <c r="CZ3767" s="50"/>
      <c r="DA3767" s="50"/>
      <c r="DB3767" s="50"/>
      <c r="DC3767" s="50"/>
      <c r="DD3767" s="50"/>
      <c r="DE3767" s="50"/>
      <c r="DF3767" s="50"/>
      <c r="DG3767" s="50"/>
    </row>
    <row r="3768" spans="1:111" x14ac:dyDescent="0.2">
      <c r="A3768" s="571"/>
      <c r="B3768" s="571"/>
      <c r="C3768" s="571"/>
      <c r="D3768" s="78" t="s">
        <v>1522</v>
      </c>
      <c r="E3768" s="358">
        <v>700</v>
      </c>
      <c r="F3768" s="352">
        <f t="shared" si="116"/>
        <v>420</v>
      </c>
      <c r="G3768" s="352">
        <f t="shared" si="117"/>
        <v>350</v>
      </c>
      <c r="H3768" s="50"/>
      <c r="I3768" s="50"/>
      <c r="J3768" s="50"/>
      <c r="K3768" s="50"/>
      <c r="L3768" s="50"/>
      <c r="M3768" s="50"/>
      <c r="N3768" s="50"/>
      <c r="O3768" s="50"/>
      <c r="P3768" s="50"/>
      <c r="Q3768" s="50"/>
      <c r="R3768" s="50"/>
      <c r="S3768" s="50"/>
      <c r="T3768" s="50"/>
      <c r="U3768" s="50"/>
      <c r="V3768" s="50"/>
      <c r="W3768" s="50"/>
      <c r="X3768" s="50"/>
      <c r="Y3768" s="50"/>
      <c r="Z3768" s="50"/>
      <c r="AA3768" s="50"/>
      <c r="AB3768" s="50"/>
      <c r="AC3768" s="50"/>
      <c r="AD3768" s="50"/>
      <c r="AE3768" s="50"/>
      <c r="AF3768" s="50"/>
      <c r="AG3768" s="50"/>
      <c r="AH3768" s="50"/>
      <c r="AI3768" s="50"/>
      <c r="AJ3768" s="50"/>
      <c r="AK3768" s="50"/>
      <c r="AL3768" s="50"/>
      <c r="AM3768" s="50"/>
      <c r="AN3768" s="50"/>
      <c r="AO3768" s="50"/>
      <c r="AP3768" s="50"/>
      <c r="AQ3768" s="50"/>
      <c r="AR3768" s="50"/>
      <c r="AS3768" s="50"/>
      <c r="AT3768" s="50"/>
      <c r="AU3768" s="50"/>
      <c r="AV3768" s="50"/>
      <c r="AW3768" s="50"/>
      <c r="AX3768" s="50"/>
      <c r="AY3768" s="50"/>
      <c r="AZ3768" s="50"/>
      <c r="BA3768" s="50"/>
      <c r="BB3768" s="50"/>
      <c r="BC3768" s="50"/>
      <c r="BD3768" s="50"/>
      <c r="BE3768" s="50"/>
      <c r="BF3768" s="50"/>
      <c r="BG3768" s="50"/>
      <c r="BH3768" s="50"/>
      <c r="BI3768" s="50"/>
      <c r="BJ3768" s="50"/>
      <c r="BK3768" s="50"/>
      <c r="BL3768" s="50"/>
      <c r="BM3768" s="50"/>
      <c r="BN3768" s="50"/>
      <c r="BO3768" s="50"/>
      <c r="BP3768" s="50"/>
      <c r="BQ3768" s="50"/>
      <c r="BR3768" s="50"/>
      <c r="BS3768" s="50"/>
      <c r="BT3768" s="50"/>
      <c r="BU3768" s="50"/>
      <c r="BV3768" s="50"/>
      <c r="BW3768" s="50"/>
      <c r="BX3768" s="50"/>
      <c r="BY3768" s="50"/>
      <c r="BZ3768" s="50"/>
      <c r="CA3768" s="50"/>
      <c r="CB3768" s="50"/>
      <c r="CC3768" s="50"/>
      <c r="CD3768" s="50"/>
      <c r="CE3768" s="50"/>
      <c r="CF3768" s="50"/>
      <c r="CG3768" s="50"/>
      <c r="CH3768" s="50"/>
      <c r="CI3768" s="50"/>
      <c r="CJ3768" s="50"/>
      <c r="CK3768" s="50"/>
      <c r="CL3768" s="50"/>
      <c r="CM3768" s="50"/>
      <c r="CN3768" s="50"/>
      <c r="CO3768" s="50"/>
      <c r="CP3768" s="50"/>
      <c r="CQ3768" s="50"/>
      <c r="CR3768" s="50"/>
      <c r="CS3768" s="50"/>
      <c r="CT3768" s="50"/>
      <c r="CU3768" s="50"/>
      <c r="CV3768" s="50"/>
      <c r="CW3768" s="50"/>
      <c r="CX3768" s="50"/>
      <c r="CY3768" s="50"/>
      <c r="CZ3768" s="50"/>
      <c r="DA3768" s="50"/>
      <c r="DB3768" s="50"/>
      <c r="DC3768" s="50"/>
      <c r="DD3768" s="50"/>
      <c r="DE3768" s="50"/>
      <c r="DF3768" s="50"/>
      <c r="DG3768" s="50"/>
    </row>
    <row r="3769" spans="1:111" x14ac:dyDescent="0.2">
      <c r="A3769" s="571"/>
      <c r="B3769" s="571"/>
      <c r="C3769" s="571"/>
      <c r="D3769" s="78" t="s">
        <v>1523</v>
      </c>
      <c r="E3769" s="358">
        <v>400</v>
      </c>
      <c r="F3769" s="352">
        <f t="shared" si="116"/>
        <v>240</v>
      </c>
      <c r="G3769" s="352">
        <f t="shared" si="117"/>
        <v>200</v>
      </c>
      <c r="H3769" s="50"/>
      <c r="I3769" s="50"/>
      <c r="J3769" s="50"/>
      <c r="K3769" s="50"/>
      <c r="L3769" s="50"/>
      <c r="M3769" s="50"/>
      <c r="N3769" s="50"/>
      <c r="O3769" s="50"/>
      <c r="P3769" s="50"/>
      <c r="Q3769" s="50"/>
      <c r="R3769" s="50"/>
      <c r="S3769" s="50"/>
      <c r="T3769" s="50"/>
      <c r="U3769" s="50"/>
      <c r="V3769" s="50"/>
      <c r="W3769" s="50"/>
      <c r="X3769" s="50"/>
      <c r="Y3769" s="50"/>
      <c r="Z3769" s="50"/>
      <c r="AA3769" s="50"/>
      <c r="AB3769" s="50"/>
      <c r="AC3769" s="50"/>
      <c r="AD3769" s="50"/>
      <c r="AE3769" s="50"/>
      <c r="AF3769" s="50"/>
      <c r="AG3769" s="50"/>
      <c r="AH3769" s="50"/>
      <c r="AI3769" s="50"/>
      <c r="AJ3769" s="50"/>
      <c r="AK3769" s="50"/>
      <c r="AL3769" s="50"/>
      <c r="AM3769" s="50"/>
      <c r="AN3769" s="50"/>
      <c r="AO3769" s="50"/>
      <c r="AP3769" s="50"/>
      <c r="AQ3769" s="50"/>
      <c r="AR3769" s="50"/>
      <c r="AS3769" s="50"/>
      <c r="AT3769" s="50"/>
      <c r="AU3769" s="50"/>
      <c r="AV3769" s="50"/>
      <c r="AW3769" s="50"/>
      <c r="AX3769" s="50"/>
      <c r="AY3769" s="50"/>
      <c r="AZ3769" s="50"/>
      <c r="BA3769" s="50"/>
      <c r="BB3769" s="50"/>
      <c r="BC3769" s="50"/>
      <c r="BD3769" s="50"/>
      <c r="BE3769" s="50"/>
      <c r="BF3769" s="50"/>
      <c r="BG3769" s="50"/>
      <c r="BH3769" s="50"/>
      <c r="BI3769" s="50"/>
      <c r="BJ3769" s="50"/>
      <c r="BK3769" s="50"/>
      <c r="BL3769" s="50"/>
      <c r="BM3769" s="50"/>
      <c r="BN3769" s="50"/>
      <c r="BO3769" s="50"/>
      <c r="BP3769" s="50"/>
      <c r="BQ3769" s="50"/>
      <c r="BR3769" s="50"/>
      <c r="BS3769" s="50"/>
      <c r="BT3769" s="50"/>
      <c r="BU3769" s="50"/>
      <c r="BV3769" s="50"/>
      <c r="BW3769" s="50"/>
      <c r="BX3769" s="50"/>
      <c r="BY3769" s="50"/>
      <c r="BZ3769" s="50"/>
      <c r="CA3769" s="50"/>
      <c r="CB3769" s="50"/>
      <c r="CC3769" s="50"/>
      <c r="CD3769" s="50"/>
      <c r="CE3769" s="50"/>
      <c r="CF3769" s="50"/>
      <c r="CG3769" s="50"/>
      <c r="CH3769" s="50"/>
      <c r="CI3769" s="50"/>
      <c r="CJ3769" s="50"/>
      <c r="CK3769" s="50"/>
      <c r="CL3769" s="50"/>
      <c r="CM3769" s="50"/>
      <c r="CN3769" s="50"/>
      <c r="CO3769" s="50"/>
      <c r="CP3769" s="50"/>
      <c r="CQ3769" s="50"/>
      <c r="CR3769" s="50"/>
      <c r="CS3769" s="50"/>
      <c r="CT3769" s="50"/>
      <c r="CU3769" s="50"/>
      <c r="CV3769" s="50"/>
      <c r="CW3769" s="50"/>
      <c r="CX3769" s="50"/>
      <c r="CY3769" s="50"/>
      <c r="CZ3769" s="50"/>
      <c r="DA3769" s="50"/>
      <c r="DB3769" s="50"/>
      <c r="DC3769" s="50"/>
      <c r="DD3769" s="50"/>
      <c r="DE3769" s="50"/>
      <c r="DF3769" s="50"/>
      <c r="DG3769" s="50"/>
    </row>
    <row r="3770" spans="1:111" x14ac:dyDescent="0.2">
      <c r="A3770" s="571"/>
      <c r="B3770" s="571"/>
      <c r="C3770" s="571"/>
      <c r="D3770" s="78" t="s">
        <v>1524</v>
      </c>
      <c r="E3770" s="358">
        <v>400</v>
      </c>
      <c r="F3770" s="352">
        <f t="shared" si="116"/>
        <v>240</v>
      </c>
      <c r="G3770" s="352">
        <f t="shared" si="117"/>
        <v>200</v>
      </c>
      <c r="H3770" s="50"/>
      <c r="I3770" s="50"/>
      <c r="J3770" s="50"/>
      <c r="K3770" s="50"/>
      <c r="L3770" s="50"/>
      <c r="M3770" s="50"/>
      <c r="N3770" s="50"/>
      <c r="O3770" s="50"/>
      <c r="P3770" s="50"/>
      <c r="Q3770" s="50"/>
      <c r="R3770" s="50"/>
      <c r="S3770" s="50"/>
      <c r="T3770" s="50"/>
      <c r="U3770" s="50"/>
      <c r="V3770" s="50"/>
      <c r="W3770" s="50"/>
      <c r="X3770" s="50"/>
      <c r="Y3770" s="50"/>
      <c r="Z3770" s="50"/>
      <c r="AA3770" s="50"/>
      <c r="AB3770" s="50"/>
      <c r="AC3770" s="50"/>
      <c r="AD3770" s="50"/>
      <c r="AE3770" s="50"/>
      <c r="AF3770" s="50"/>
      <c r="AG3770" s="50"/>
      <c r="AH3770" s="50"/>
      <c r="AI3770" s="50"/>
      <c r="AJ3770" s="50"/>
      <c r="AK3770" s="50"/>
      <c r="AL3770" s="50"/>
      <c r="AM3770" s="50"/>
      <c r="AN3770" s="50"/>
      <c r="AO3770" s="50"/>
      <c r="AP3770" s="50"/>
      <c r="AQ3770" s="50"/>
      <c r="AR3770" s="50"/>
      <c r="AS3770" s="50"/>
      <c r="AT3770" s="50"/>
      <c r="AU3770" s="50"/>
      <c r="AV3770" s="50"/>
      <c r="AW3770" s="50"/>
      <c r="AX3770" s="50"/>
      <c r="AY3770" s="50"/>
      <c r="AZ3770" s="50"/>
      <c r="BA3770" s="50"/>
      <c r="BB3770" s="50"/>
      <c r="BC3770" s="50"/>
      <c r="BD3770" s="50"/>
      <c r="BE3770" s="50"/>
      <c r="BF3770" s="50"/>
      <c r="BG3770" s="50"/>
      <c r="BH3770" s="50"/>
      <c r="BI3770" s="50"/>
      <c r="BJ3770" s="50"/>
      <c r="BK3770" s="50"/>
      <c r="BL3770" s="50"/>
      <c r="BM3770" s="50"/>
      <c r="BN3770" s="50"/>
      <c r="BO3770" s="50"/>
      <c r="BP3770" s="50"/>
      <c r="BQ3770" s="50"/>
      <c r="BR3770" s="50"/>
      <c r="BS3770" s="50"/>
      <c r="BT3770" s="50"/>
      <c r="BU3770" s="50"/>
      <c r="BV3770" s="50"/>
      <c r="BW3770" s="50"/>
      <c r="BX3770" s="50"/>
      <c r="BY3770" s="50"/>
      <c r="BZ3770" s="50"/>
      <c r="CA3770" s="50"/>
      <c r="CB3770" s="50"/>
      <c r="CC3770" s="50"/>
      <c r="CD3770" s="50"/>
      <c r="CE3770" s="50"/>
      <c r="CF3770" s="50"/>
      <c r="CG3770" s="50"/>
      <c r="CH3770" s="50"/>
      <c r="CI3770" s="50"/>
      <c r="CJ3770" s="50"/>
      <c r="CK3770" s="50"/>
      <c r="CL3770" s="50"/>
      <c r="CM3770" s="50"/>
      <c r="CN3770" s="50"/>
      <c r="CO3770" s="50"/>
      <c r="CP3770" s="50"/>
      <c r="CQ3770" s="50"/>
      <c r="CR3770" s="50"/>
      <c r="CS3770" s="50"/>
      <c r="CT3770" s="50"/>
      <c r="CU3770" s="50"/>
      <c r="CV3770" s="50"/>
      <c r="CW3770" s="50"/>
      <c r="CX3770" s="50"/>
      <c r="CY3770" s="50"/>
      <c r="CZ3770" s="50"/>
      <c r="DA3770" s="50"/>
      <c r="DB3770" s="50"/>
      <c r="DC3770" s="50"/>
      <c r="DD3770" s="50"/>
      <c r="DE3770" s="50"/>
      <c r="DF3770" s="50"/>
      <c r="DG3770" s="50"/>
    </row>
    <row r="3771" spans="1:111" x14ac:dyDescent="0.2">
      <c r="A3771" s="572"/>
      <c r="B3771" s="572"/>
      <c r="C3771" s="572"/>
      <c r="D3771" s="78" t="s">
        <v>1525</v>
      </c>
      <c r="E3771" s="358">
        <v>350</v>
      </c>
      <c r="F3771" s="352">
        <f t="shared" si="116"/>
        <v>210</v>
      </c>
      <c r="G3771" s="352">
        <f t="shared" si="117"/>
        <v>175</v>
      </c>
      <c r="H3771" s="50"/>
      <c r="I3771" s="50"/>
      <c r="J3771" s="50"/>
      <c r="K3771" s="50"/>
      <c r="L3771" s="50"/>
      <c r="M3771" s="50"/>
      <c r="N3771" s="50"/>
      <c r="O3771" s="50"/>
      <c r="P3771" s="50"/>
      <c r="Q3771" s="50"/>
      <c r="R3771" s="50"/>
      <c r="S3771" s="50"/>
      <c r="T3771" s="50"/>
      <c r="U3771" s="50"/>
      <c r="V3771" s="50"/>
      <c r="W3771" s="50"/>
      <c r="X3771" s="50"/>
      <c r="Y3771" s="50"/>
      <c r="Z3771" s="50"/>
      <c r="AA3771" s="50"/>
      <c r="AB3771" s="50"/>
      <c r="AC3771" s="50"/>
      <c r="AD3771" s="50"/>
      <c r="AE3771" s="50"/>
      <c r="AF3771" s="50"/>
      <c r="AG3771" s="50"/>
      <c r="AH3771" s="50"/>
      <c r="AI3771" s="50"/>
      <c r="AJ3771" s="50"/>
      <c r="AK3771" s="50"/>
      <c r="AL3771" s="50"/>
      <c r="AM3771" s="50"/>
      <c r="AN3771" s="50"/>
      <c r="AO3771" s="50"/>
      <c r="AP3771" s="50"/>
      <c r="AQ3771" s="50"/>
      <c r="AR3771" s="50"/>
      <c r="AS3771" s="50"/>
      <c r="AT3771" s="50"/>
      <c r="AU3771" s="50"/>
      <c r="AV3771" s="50"/>
      <c r="AW3771" s="50"/>
      <c r="AX3771" s="50"/>
      <c r="AY3771" s="50"/>
      <c r="AZ3771" s="50"/>
      <c r="BA3771" s="50"/>
      <c r="BB3771" s="50"/>
      <c r="BC3771" s="50"/>
      <c r="BD3771" s="50"/>
      <c r="BE3771" s="50"/>
      <c r="BF3771" s="50"/>
      <c r="BG3771" s="50"/>
      <c r="BH3771" s="50"/>
      <c r="BI3771" s="50"/>
      <c r="BJ3771" s="50"/>
      <c r="BK3771" s="50"/>
      <c r="BL3771" s="50"/>
      <c r="BM3771" s="50"/>
      <c r="BN3771" s="50"/>
      <c r="BO3771" s="50"/>
      <c r="BP3771" s="50"/>
      <c r="BQ3771" s="50"/>
      <c r="BR3771" s="50"/>
      <c r="BS3771" s="50"/>
      <c r="BT3771" s="50"/>
      <c r="BU3771" s="50"/>
      <c r="BV3771" s="50"/>
      <c r="BW3771" s="50"/>
      <c r="BX3771" s="50"/>
      <c r="BY3771" s="50"/>
      <c r="BZ3771" s="50"/>
      <c r="CA3771" s="50"/>
      <c r="CB3771" s="50"/>
      <c r="CC3771" s="50"/>
      <c r="CD3771" s="50"/>
      <c r="CE3771" s="50"/>
      <c r="CF3771" s="50"/>
      <c r="CG3771" s="50"/>
      <c r="CH3771" s="50"/>
      <c r="CI3771" s="50"/>
      <c r="CJ3771" s="50"/>
      <c r="CK3771" s="50"/>
      <c r="CL3771" s="50"/>
      <c r="CM3771" s="50"/>
      <c r="CN3771" s="50"/>
      <c r="CO3771" s="50"/>
      <c r="CP3771" s="50"/>
      <c r="CQ3771" s="50"/>
      <c r="CR3771" s="50"/>
      <c r="CS3771" s="50"/>
      <c r="CT3771" s="50"/>
      <c r="CU3771" s="50"/>
      <c r="CV3771" s="50"/>
      <c r="CW3771" s="50"/>
      <c r="CX3771" s="50"/>
      <c r="CY3771" s="50"/>
      <c r="CZ3771" s="50"/>
      <c r="DA3771" s="50"/>
      <c r="DB3771" s="50"/>
      <c r="DC3771" s="50"/>
      <c r="DD3771" s="50"/>
      <c r="DE3771" s="50"/>
      <c r="DF3771" s="50"/>
      <c r="DG3771" s="50"/>
    </row>
    <row r="3772" spans="1:111" ht="26.25" x14ac:dyDescent="0.2">
      <c r="A3772" s="570" t="s">
        <v>2240</v>
      </c>
      <c r="B3772" s="570"/>
      <c r="C3772" s="570"/>
      <c r="D3772" s="170" t="s">
        <v>8886</v>
      </c>
      <c r="E3772" s="361"/>
      <c r="F3772" s="352">
        <f t="shared" si="116"/>
        <v>0</v>
      </c>
      <c r="G3772" s="352">
        <f t="shared" si="117"/>
        <v>0</v>
      </c>
      <c r="H3772" s="50"/>
      <c r="I3772" s="50"/>
      <c r="J3772" s="50"/>
      <c r="K3772" s="50"/>
      <c r="L3772" s="50"/>
      <c r="M3772" s="50"/>
      <c r="N3772" s="50"/>
      <c r="O3772" s="50"/>
      <c r="P3772" s="50"/>
      <c r="Q3772" s="50"/>
      <c r="R3772" s="50"/>
      <c r="S3772" s="50"/>
      <c r="T3772" s="50"/>
      <c r="U3772" s="50"/>
      <c r="V3772" s="50"/>
      <c r="W3772" s="50"/>
      <c r="X3772" s="50"/>
      <c r="Y3772" s="50"/>
      <c r="Z3772" s="50"/>
      <c r="AA3772" s="50"/>
      <c r="AB3772" s="50"/>
      <c r="AC3772" s="50"/>
      <c r="AD3772" s="50"/>
      <c r="AE3772" s="50"/>
      <c r="AF3772" s="50"/>
      <c r="AG3772" s="50"/>
      <c r="AH3772" s="50"/>
      <c r="AI3772" s="50"/>
      <c r="AJ3772" s="50"/>
      <c r="AK3772" s="50"/>
      <c r="AL3772" s="50"/>
      <c r="AM3772" s="50"/>
      <c r="AN3772" s="50"/>
      <c r="AO3772" s="50"/>
      <c r="AP3772" s="50"/>
      <c r="AQ3772" s="50"/>
      <c r="AR3772" s="50"/>
      <c r="AS3772" s="50"/>
      <c r="AT3772" s="50"/>
      <c r="AU3772" s="50"/>
      <c r="AV3772" s="50"/>
      <c r="AW3772" s="50"/>
      <c r="AX3772" s="50"/>
      <c r="AY3772" s="50"/>
      <c r="AZ3772" s="50"/>
      <c r="BA3772" s="50"/>
      <c r="BB3772" s="50"/>
      <c r="BC3772" s="50"/>
      <c r="BD3772" s="50"/>
      <c r="BE3772" s="50"/>
      <c r="BF3772" s="50"/>
      <c r="BG3772" s="50"/>
      <c r="BH3772" s="50"/>
      <c r="BI3772" s="50"/>
      <c r="BJ3772" s="50"/>
      <c r="BK3772" s="50"/>
      <c r="BL3772" s="50"/>
      <c r="BM3772" s="50"/>
      <c r="BN3772" s="50"/>
      <c r="BO3772" s="50"/>
      <c r="BP3772" s="50"/>
      <c r="BQ3772" s="50"/>
      <c r="BR3772" s="50"/>
      <c r="BS3772" s="50"/>
      <c r="BT3772" s="50"/>
      <c r="BU3772" s="50"/>
      <c r="BV3772" s="50"/>
      <c r="BW3772" s="50"/>
      <c r="BX3772" s="50"/>
      <c r="BY3772" s="50"/>
      <c r="BZ3772" s="50"/>
      <c r="CA3772" s="50"/>
      <c r="CB3772" s="50"/>
      <c r="CC3772" s="50"/>
      <c r="CD3772" s="50"/>
      <c r="CE3772" s="50"/>
      <c r="CF3772" s="50"/>
      <c r="CG3772" s="50"/>
      <c r="CH3772" s="50"/>
      <c r="CI3772" s="50"/>
      <c r="CJ3772" s="50"/>
      <c r="CK3772" s="50"/>
      <c r="CL3772" s="50"/>
      <c r="CM3772" s="50"/>
      <c r="CN3772" s="50"/>
      <c r="CO3772" s="50"/>
      <c r="CP3772" s="50"/>
      <c r="CQ3772" s="50"/>
      <c r="CR3772" s="50"/>
      <c r="CS3772" s="50"/>
      <c r="CT3772" s="50"/>
      <c r="CU3772" s="50"/>
      <c r="CV3772" s="50"/>
      <c r="CW3772" s="50"/>
      <c r="CX3772" s="50"/>
      <c r="CY3772" s="50"/>
      <c r="CZ3772" s="50"/>
      <c r="DA3772" s="50"/>
      <c r="DB3772" s="50"/>
      <c r="DC3772" s="50"/>
      <c r="DD3772" s="50"/>
      <c r="DE3772" s="50"/>
      <c r="DF3772" s="50"/>
      <c r="DG3772" s="50"/>
    </row>
    <row r="3773" spans="1:111" ht="13.5" x14ac:dyDescent="0.2">
      <c r="A3773" s="571"/>
      <c r="B3773" s="571"/>
      <c r="C3773" s="571"/>
      <c r="D3773" s="78" t="s">
        <v>8887</v>
      </c>
      <c r="E3773" s="358">
        <v>1100</v>
      </c>
      <c r="F3773" s="352">
        <f t="shared" si="116"/>
        <v>660</v>
      </c>
      <c r="G3773" s="352">
        <f t="shared" si="117"/>
        <v>550</v>
      </c>
      <c r="H3773" s="50"/>
      <c r="I3773" s="50"/>
      <c r="J3773" s="50"/>
      <c r="K3773" s="50"/>
      <c r="L3773" s="50"/>
      <c r="M3773" s="50"/>
      <c r="N3773" s="50"/>
      <c r="O3773" s="50"/>
      <c r="P3773" s="50"/>
      <c r="Q3773" s="50"/>
      <c r="R3773" s="50"/>
      <c r="S3773" s="50"/>
      <c r="T3773" s="50"/>
      <c r="U3773" s="50"/>
      <c r="V3773" s="50"/>
      <c r="W3773" s="50"/>
      <c r="X3773" s="50"/>
      <c r="Y3773" s="50"/>
      <c r="Z3773" s="50"/>
      <c r="AA3773" s="50"/>
      <c r="AB3773" s="50"/>
      <c r="AC3773" s="50"/>
      <c r="AD3773" s="50"/>
      <c r="AE3773" s="50"/>
      <c r="AF3773" s="50"/>
      <c r="AG3773" s="50"/>
      <c r="AH3773" s="50"/>
      <c r="AI3773" s="50"/>
      <c r="AJ3773" s="50"/>
      <c r="AK3773" s="50"/>
      <c r="AL3773" s="50"/>
      <c r="AM3773" s="50"/>
      <c r="AN3773" s="50"/>
      <c r="AO3773" s="50"/>
      <c r="AP3773" s="50"/>
      <c r="AQ3773" s="50"/>
      <c r="AR3773" s="50"/>
      <c r="AS3773" s="50"/>
      <c r="AT3773" s="50"/>
      <c r="AU3773" s="50"/>
      <c r="AV3773" s="50"/>
      <c r="AW3773" s="50"/>
      <c r="AX3773" s="50"/>
      <c r="AY3773" s="50"/>
      <c r="AZ3773" s="50"/>
      <c r="BA3773" s="50"/>
      <c r="BB3773" s="50"/>
      <c r="BC3773" s="50"/>
      <c r="BD3773" s="50"/>
      <c r="BE3773" s="50"/>
      <c r="BF3773" s="50"/>
      <c r="BG3773" s="50"/>
      <c r="BH3773" s="50"/>
      <c r="BI3773" s="50"/>
      <c r="BJ3773" s="50"/>
      <c r="BK3773" s="50"/>
      <c r="BL3773" s="50"/>
      <c r="BM3773" s="50"/>
      <c r="BN3773" s="50"/>
      <c r="BO3773" s="50"/>
      <c r="BP3773" s="50"/>
      <c r="BQ3773" s="50"/>
      <c r="BR3773" s="50"/>
      <c r="BS3773" s="50"/>
      <c r="BT3773" s="50"/>
      <c r="BU3773" s="50"/>
      <c r="BV3773" s="50"/>
      <c r="BW3773" s="50"/>
      <c r="BX3773" s="50"/>
      <c r="BY3773" s="50"/>
      <c r="BZ3773" s="50"/>
      <c r="CA3773" s="50"/>
      <c r="CB3773" s="50"/>
      <c r="CC3773" s="50"/>
      <c r="CD3773" s="50"/>
      <c r="CE3773" s="50"/>
      <c r="CF3773" s="50"/>
      <c r="CG3773" s="50"/>
      <c r="CH3773" s="50"/>
      <c r="CI3773" s="50"/>
      <c r="CJ3773" s="50"/>
      <c r="CK3773" s="50"/>
      <c r="CL3773" s="50"/>
      <c r="CM3773" s="50"/>
      <c r="CN3773" s="50"/>
      <c r="CO3773" s="50"/>
      <c r="CP3773" s="50"/>
      <c r="CQ3773" s="50"/>
      <c r="CR3773" s="50"/>
      <c r="CS3773" s="50"/>
      <c r="CT3773" s="50"/>
      <c r="CU3773" s="50"/>
      <c r="CV3773" s="50"/>
      <c r="CW3773" s="50"/>
      <c r="CX3773" s="50"/>
      <c r="CY3773" s="50"/>
      <c r="CZ3773" s="50"/>
      <c r="DA3773" s="50"/>
      <c r="DB3773" s="50"/>
      <c r="DC3773" s="50"/>
      <c r="DD3773" s="50"/>
      <c r="DE3773" s="50"/>
      <c r="DF3773" s="50"/>
      <c r="DG3773" s="50"/>
    </row>
    <row r="3774" spans="1:111" ht="13.5" x14ac:dyDescent="0.2">
      <c r="A3774" s="572"/>
      <c r="B3774" s="572"/>
      <c r="C3774" s="572"/>
      <c r="D3774" s="78" t="s">
        <v>8888</v>
      </c>
      <c r="E3774" s="358">
        <v>800</v>
      </c>
      <c r="F3774" s="352">
        <f t="shared" si="116"/>
        <v>480</v>
      </c>
      <c r="G3774" s="352">
        <f t="shared" si="117"/>
        <v>400</v>
      </c>
      <c r="H3774" s="50"/>
      <c r="I3774" s="50"/>
      <c r="J3774" s="50"/>
      <c r="K3774" s="50"/>
      <c r="L3774" s="50"/>
      <c r="M3774" s="50"/>
      <c r="N3774" s="50"/>
      <c r="O3774" s="50"/>
      <c r="P3774" s="50"/>
      <c r="Q3774" s="50"/>
      <c r="R3774" s="50"/>
      <c r="S3774" s="50"/>
      <c r="T3774" s="50"/>
      <c r="U3774" s="50"/>
      <c r="V3774" s="50"/>
      <c r="W3774" s="50"/>
      <c r="X3774" s="50"/>
      <c r="Y3774" s="50"/>
      <c r="Z3774" s="50"/>
      <c r="AA3774" s="50"/>
      <c r="AB3774" s="50"/>
      <c r="AC3774" s="50"/>
      <c r="AD3774" s="50"/>
      <c r="AE3774" s="50"/>
      <c r="AF3774" s="50"/>
      <c r="AG3774" s="50"/>
      <c r="AH3774" s="50"/>
      <c r="AI3774" s="50"/>
      <c r="AJ3774" s="50"/>
      <c r="AK3774" s="50"/>
      <c r="AL3774" s="50"/>
      <c r="AM3774" s="50"/>
      <c r="AN3774" s="50"/>
      <c r="AO3774" s="50"/>
      <c r="AP3774" s="50"/>
      <c r="AQ3774" s="50"/>
      <c r="AR3774" s="50"/>
      <c r="AS3774" s="50"/>
      <c r="AT3774" s="50"/>
      <c r="AU3774" s="50"/>
      <c r="AV3774" s="50"/>
      <c r="AW3774" s="50"/>
      <c r="AX3774" s="50"/>
      <c r="AY3774" s="50"/>
      <c r="AZ3774" s="50"/>
      <c r="BA3774" s="50"/>
      <c r="BB3774" s="50"/>
      <c r="BC3774" s="50"/>
      <c r="BD3774" s="50"/>
      <c r="BE3774" s="50"/>
      <c r="BF3774" s="50"/>
      <c r="BG3774" s="50"/>
      <c r="BH3774" s="50"/>
      <c r="BI3774" s="50"/>
      <c r="BJ3774" s="50"/>
      <c r="BK3774" s="50"/>
      <c r="BL3774" s="50"/>
      <c r="BM3774" s="50"/>
      <c r="BN3774" s="50"/>
      <c r="BO3774" s="50"/>
      <c r="BP3774" s="50"/>
      <c r="BQ3774" s="50"/>
      <c r="BR3774" s="50"/>
      <c r="BS3774" s="50"/>
      <c r="BT3774" s="50"/>
      <c r="BU3774" s="50"/>
      <c r="BV3774" s="50"/>
      <c r="BW3774" s="50"/>
      <c r="BX3774" s="50"/>
      <c r="BY3774" s="50"/>
      <c r="BZ3774" s="50"/>
      <c r="CA3774" s="50"/>
      <c r="CB3774" s="50"/>
      <c r="CC3774" s="50"/>
      <c r="CD3774" s="50"/>
      <c r="CE3774" s="50"/>
      <c r="CF3774" s="50"/>
      <c r="CG3774" s="50"/>
      <c r="CH3774" s="50"/>
      <c r="CI3774" s="50"/>
      <c r="CJ3774" s="50"/>
      <c r="CK3774" s="50"/>
      <c r="CL3774" s="50"/>
      <c r="CM3774" s="50"/>
      <c r="CN3774" s="50"/>
      <c r="CO3774" s="50"/>
      <c r="CP3774" s="50"/>
      <c r="CQ3774" s="50"/>
      <c r="CR3774" s="50"/>
      <c r="CS3774" s="50"/>
      <c r="CT3774" s="50"/>
      <c r="CU3774" s="50"/>
      <c r="CV3774" s="50"/>
      <c r="CW3774" s="50"/>
      <c r="CX3774" s="50"/>
      <c r="CY3774" s="50"/>
      <c r="CZ3774" s="50"/>
      <c r="DA3774" s="50"/>
      <c r="DB3774" s="50"/>
      <c r="DC3774" s="50"/>
      <c r="DD3774" s="50"/>
      <c r="DE3774" s="50"/>
      <c r="DF3774" s="50"/>
      <c r="DG3774" s="50"/>
    </row>
    <row r="3775" spans="1:111" ht="26.25" x14ac:dyDescent="0.2">
      <c r="A3775" s="379" t="s">
        <v>2241</v>
      </c>
      <c r="B3775" s="379"/>
      <c r="C3775" s="379"/>
      <c r="D3775" s="170" t="s">
        <v>8889</v>
      </c>
      <c r="E3775" s="358">
        <v>800</v>
      </c>
      <c r="F3775" s="352">
        <f t="shared" si="116"/>
        <v>480</v>
      </c>
      <c r="G3775" s="352">
        <f t="shared" si="117"/>
        <v>400</v>
      </c>
      <c r="H3775" s="50"/>
      <c r="I3775" s="50"/>
      <c r="J3775" s="50"/>
      <c r="K3775" s="50"/>
      <c r="L3775" s="50"/>
      <c r="M3775" s="50"/>
      <c r="N3775" s="50"/>
      <c r="O3775" s="50"/>
      <c r="P3775" s="50"/>
      <c r="Q3775" s="50"/>
      <c r="R3775" s="50"/>
      <c r="S3775" s="50"/>
      <c r="T3775" s="50"/>
      <c r="U3775" s="50"/>
      <c r="V3775" s="50"/>
      <c r="W3775" s="50"/>
      <c r="X3775" s="50"/>
      <c r="Y3775" s="50"/>
      <c r="Z3775" s="50"/>
      <c r="AA3775" s="50"/>
      <c r="AB3775" s="50"/>
      <c r="AC3775" s="50"/>
      <c r="AD3775" s="50"/>
      <c r="AE3775" s="50"/>
      <c r="AF3775" s="50"/>
      <c r="AG3775" s="50"/>
      <c r="AH3775" s="50"/>
      <c r="AI3775" s="50"/>
      <c r="AJ3775" s="50"/>
      <c r="AK3775" s="50"/>
      <c r="AL3775" s="50"/>
      <c r="AM3775" s="50"/>
      <c r="AN3775" s="50"/>
      <c r="AO3775" s="50"/>
      <c r="AP3775" s="50"/>
      <c r="AQ3775" s="50"/>
      <c r="AR3775" s="50"/>
      <c r="AS3775" s="50"/>
      <c r="AT3775" s="50"/>
      <c r="AU3775" s="50"/>
      <c r="AV3775" s="50"/>
      <c r="AW3775" s="50"/>
      <c r="AX3775" s="50"/>
      <c r="AY3775" s="50"/>
      <c r="AZ3775" s="50"/>
      <c r="BA3775" s="50"/>
      <c r="BB3775" s="50"/>
      <c r="BC3775" s="50"/>
      <c r="BD3775" s="50"/>
      <c r="BE3775" s="50"/>
      <c r="BF3775" s="50"/>
      <c r="BG3775" s="50"/>
      <c r="BH3775" s="50"/>
      <c r="BI3775" s="50"/>
      <c r="BJ3775" s="50"/>
      <c r="BK3775" s="50"/>
      <c r="BL3775" s="50"/>
      <c r="BM3775" s="50"/>
      <c r="BN3775" s="50"/>
      <c r="BO3775" s="50"/>
      <c r="BP3775" s="50"/>
      <c r="BQ3775" s="50"/>
      <c r="BR3775" s="50"/>
      <c r="BS3775" s="50"/>
      <c r="BT3775" s="50"/>
      <c r="BU3775" s="50"/>
      <c r="BV3775" s="50"/>
      <c r="BW3775" s="50"/>
      <c r="BX3775" s="50"/>
      <c r="BY3775" s="50"/>
      <c r="BZ3775" s="50"/>
      <c r="CA3775" s="50"/>
      <c r="CB3775" s="50"/>
      <c r="CC3775" s="50"/>
      <c r="CD3775" s="50"/>
      <c r="CE3775" s="50"/>
      <c r="CF3775" s="50"/>
      <c r="CG3775" s="50"/>
      <c r="CH3775" s="50"/>
      <c r="CI3775" s="50"/>
      <c r="CJ3775" s="50"/>
      <c r="CK3775" s="50"/>
      <c r="CL3775" s="50"/>
      <c r="CM3775" s="50"/>
      <c r="CN3775" s="50"/>
      <c r="CO3775" s="50"/>
      <c r="CP3775" s="50"/>
      <c r="CQ3775" s="50"/>
      <c r="CR3775" s="50"/>
      <c r="CS3775" s="50"/>
      <c r="CT3775" s="50"/>
      <c r="CU3775" s="50"/>
      <c r="CV3775" s="50"/>
      <c r="CW3775" s="50"/>
      <c r="CX3775" s="50"/>
      <c r="CY3775" s="50"/>
      <c r="CZ3775" s="50"/>
      <c r="DA3775" s="50"/>
      <c r="DB3775" s="50"/>
      <c r="DC3775" s="50"/>
      <c r="DD3775" s="50"/>
      <c r="DE3775" s="50"/>
      <c r="DF3775" s="50"/>
      <c r="DG3775" s="50"/>
    </row>
    <row r="3776" spans="1:111" ht="26.25" x14ac:dyDescent="0.2">
      <c r="A3776" s="379" t="s">
        <v>2244</v>
      </c>
      <c r="B3776" s="379"/>
      <c r="C3776" s="379"/>
      <c r="D3776" s="170" t="s">
        <v>8890</v>
      </c>
      <c r="E3776" s="358">
        <v>800</v>
      </c>
      <c r="F3776" s="352">
        <f t="shared" si="116"/>
        <v>480</v>
      </c>
      <c r="G3776" s="352">
        <f t="shared" si="117"/>
        <v>400</v>
      </c>
      <c r="H3776" s="50"/>
      <c r="I3776" s="50"/>
      <c r="J3776" s="50"/>
      <c r="K3776" s="50"/>
      <c r="L3776" s="50"/>
      <c r="M3776" s="50"/>
      <c r="N3776" s="50"/>
      <c r="O3776" s="50"/>
      <c r="P3776" s="50"/>
      <c r="Q3776" s="50"/>
      <c r="R3776" s="50"/>
      <c r="S3776" s="50"/>
      <c r="T3776" s="50"/>
      <c r="U3776" s="50"/>
      <c r="V3776" s="50"/>
      <c r="W3776" s="50"/>
      <c r="X3776" s="50"/>
      <c r="Y3776" s="50"/>
      <c r="Z3776" s="50"/>
      <c r="AA3776" s="50"/>
      <c r="AB3776" s="50"/>
      <c r="AC3776" s="50"/>
      <c r="AD3776" s="50"/>
      <c r="AE3776" s="50"/>
      <c r="AF3776" s="50"/>
      <c r="AG3776" s="50"/>
      <c r="AH3776" s="50"/>
      <c r="AI3776" s="50"/>
      <c r="AJ3776" s="50"/>
      <c r="AK3776" s="50"/>
      <c r="AL3776" s="50"/>
      <c r="AM3776" s="50"/>
      <c r="AN3776" s="50"/>
      <c r="AO3776" s="50"/>
      <c r="AP3776" s="50"/>
      <c r="AQ3776" s="50"/>
      <c r="AR3776" s="50"/>
      <c r="AS3776" s="50"/>
      <c r="AT3776" s="50"/>
      <c r="AU3776" s="50"/>
      <c r="AV3776" s="50"/>
      <c r="AW3776" s="50"/>
      <c r="AX3776" s="50"/>
      <c r="AY3776" s="50"/>
      <c r="AZ3776" s="50"/>
      <c r="BA3776" s="50"/>
      <c r="BB3776" s="50"/>
      <c r="BC3776" s="50"/>
      <c r="BD3776" s="50"/>
      <c r="BE3776" s="50"/>
      <c r="BF3776" s="50"/>
      <c r="BG3776" s="50"/>
      <c r="BH3776" s="50"/>
      <c r="BI3776" s="50"/>
      <c r="BJ3776" s="50"/>
      <c r="BK3776" s="50"/>
      <c r="BL3776" s="50"/>
      <c r="BM3776" s="50"/>
      <c r="BN3776" s="50"/>
      <c r="BO3776" s="50"/>
      <c r="BP3776" s="50"/>
      <c r="BQ3776" s="50"/>
      <c r="BR3776" s="50"/>
      <c r="BS3776" s="50"/>
      <c r="BT3776" s="50"/>
      <c r="BU3776" s="50"/>
      <c r="BV3776" s="50"/>
      <c r="BW3776" s="50"/>
      <c r="BX3776" s="50"/>
      <c r="BY3776" s="50"/>
      <c r="BZ3776" s="50"/>
      <c r="CA3776" s="50"/>
      <c r="CB3776" s="50"/>
      <c r="CC3776" s="50"/>
      <c r="CD3776" s="50"/>
      <c r="CE3776" s="50"/>
      <c r="CF3776" s="50"/>
      <c r="CG3776" s="50"/>
      <c r="CH3776" s="50"/>
      <c r="CI3776" s="50"/>
      <c r="CJ3776" s="50"/>
      <c r="CK3776" s="50"/>
      <c r="CL3776" s="50"/>
      <c r="CM3776" s="50"/>
      <c r="CN3776" s="50"/>
      <c r="CO3776" s="50"/>
      <c r="CP3776" s="50"/>
      <c r="CQ3776" s="50"/>
      <c r="CR3776" s="50"/>
      <c r="CS3776" s="50"/>
      <c r="CT3776" s="50"/>
      <c r="CU3776" s="50"/>
      <c r="CV3776" s="50"/>
      <c r="CW3776" s="50"/>
      <c r="CX3776" s="50"/>
      <c r="CY3776" s="50"/>
      <c r="CZ3776" s="50"/>
      <c r="DA3776" s="50"/>
      <c r="DB3776" s="50"/>
      <c r="DC3776" s="50"/>
      <c r="DD3776" s="50"/>
      <c r="DE3776" s="50"/>
      <c r="DF3776" s="50"/>
      <c r="DG3776" s="50"/>
    </row>
    <row r="3777" spans="1:111" ht="26.25" x14ac:dyDescent="0.2">
      <c r="A3777" s="379" t="s">
        <v>2245</v>
      </c>
      <c r="B3777" s="379"/>
      <c r="C3777" s="379"/>
      <c r="D3777" s="170" t="s">
        <v>8891</v>
      </c>
      <c r="E3777" s="358">
        <v>1000</v>
      </c>
      <c r="F3777" s="352">
        <f t="shared" si="116"/>
        <v>600</v>
      </c>
      <c r="G3777" s="352">
        <f t="shared" si="117"/>
        <v>500</v>
      </c>
      <c r="H3777" s="50"/>
      <c r="I3777" s="50"/>
      <c r="J3777" s="50"/>
      <c r="K3777" s="50"/>
      <c r="L3777" s="50"/>
      <c r="M3777" s="50"/>
      <c r="N3777" s="50"/>
      <c r="O3777" s="50"/>
      <c r="P3777" s="50"/>
      <c r="Q3777" s="50"/>
      <c r="R3777" s="50"/>
      <c r="S3777" s="50"/>
      <c r="T3777" s="50"/>
      <c r="U3777" s="50"/>
      <c r="V3777" s="50"/>
      <c r="W3777" s="50"/>
      <c r="X3777" s="50"/>
      <c r="Y3777" s="50"/>
      <c r="Z3777" s="50"/>
      <c r="AA3777" s="50"/>
      <c r="AB3777" s="50"/>
      <c r="AC3777" s="50"/>
      <c r="AD3777" s="50"/>
      <c r="AE3777" s="50"/>
      <c r="AF3777" s="50"/>
      <c r="AG3777" s="50"/>
      <c r="AH3777" s="50"/>
      <c r="AI3777" s="50"/>
      <c r="AJ3777" s="50"/>
      <c r="AK3777" s="50"/>
      <c r="AL3777" s="50"/>
      <c r="AM3777" s="50"/>
      <c r="AN3777" s="50"/>
      <c r="AO3777" s="50"/>
      <c r="AP3777" s="50"/>
      <c r="AQ3777" s="50"/>
      <c r="AR3777" s="50"/>
      <c r="AS3777" s="50"/>
      <c r="AT3777" s="50"/>
      <c r="AU3777" s="50"/>
      <c r="AV3777" s="50"/>
      <c r="AW3777" s="50"/>
      <c r="AX3777" s="50"/>
      <c r="AY3777" s="50"/>
      <c r="AZ3777" s="50"/>
      <c r="BA3777" s="50"/>
      <c r="BB3777" s="50"/>
      <c r="BC3777" s="50"/>
      <c r="BD3777" s="50"/>
      <c r="BE3777" s="50"/>
      <c r="BF3777" s="50"/>
      <c r="BG3777" s="50"/>
      <c r="BH3777" s="50"/>
      <c r="BI3777" s="50"/>
      <c r="BJ3777" s="50"/>
      <c r="BK3777" s="50"/>
      <c r="BL3777" s="50"/>
      <c r="BM3777" s="50"/>
      <c r="BN3777" s="50"/>
      <c r="BO3777" s="50"/>
      <c r="BP3777" s="50"/>
      <c r="BQ3777" s="50"/>
      <c r="BR3777" s="50"/>
      <c r="BS3777" s="50"/>
      <c r="BT3777" s="50"/>
      <c r="BU3777" s="50"/>
      <c r="BV3777" s="50"/>
      <c r="BW3777" s="50"/>
      <c r="BX3777" s="50"/>
      <c r="BY3777" s="50"/>
      <c r="BZ3777" s="50"/>
      <c r="CA3777" s="50"/>
      <c r="CB3777" s="50"/>
      <c r="CC3777" s="50"/>
      <c r="CD3777" s="50"/>
      <c r="CE3777" s="50"/>
      <c r="CF3777" s="50"/>
      <c r="CG3777" s="50"/>
      <c r="CH3777" s="50"/>
      <c r="CI3777" s="50"/>
      <c r="CJ3777" s="50"/>
      <c r="CK3777" s="50"/>
      <c r="CL3777" s="50"/>
      <c r="CM3777" s="50"/>
      <c r="CN3777" s="50"/>
      <c r="CO3777" s="50"/>
      <c r="CP3777" s="50"/>
      <c r="CQ3777" s="50"/>
      <c r="CR3777" s="50"/>
      <c r="CS3777" s="50"/>
      <c r="CT3777" s="50"/>
      <c r="CU3777" s="50"/>
      <c r="CV3777" s="50"/>
      <c r="CW3777" s="50"/>
      <c r="CX3777" s="50"/>
      <c r="CY3777" s="50"/>
      <c r="CZ3777" s="50"/>
      <c r="DA3777" s="50"/>
      <c r="DB3777" s="50"/>
      <c r="DC3777" s="50"/>
      <c r="DD3777" s="50"/>
      <c r="DE3777" s="50"/>
      <c r="DF3777" s="50"/>
      <c r="DG3777" s="50"/>
    </row>
    <row r="3778" spans="1:111" ht="13.5" x14ac:dyDescent="0.2">
      <c r="A3778" s="570" t="s">
        <v>2246</v>
      </c>
      <c r="B3778" s="379"/>
      <c r="C3778" s="379"/>
      <c r="D3778" s="170" t="s">
        <v>8892</v>
      </c>
      <c r="E3778" s="358"/>
      <c r="F3778" s="352">
        <f t="shared" si="116"/>
        <v>0</v>
      </c>
      <c r="G3778" s="352">
        <f t="shared" si="117"/>
        <v>0</v>
      </c>
      <c r="H3778" s="50"/>
      <c r="I3778" s="50"/>
      <c r="J3778" s="50"/>
      <c r="K3778" s="50"/>
      <c r="L3778" s="50"/>
      <c r="M3778" s="50"/>
      <c r="N3778" s="50"/>
      <c r="O3778" s="50"/>
      <c r="P3778" s="50"/>
      <c r="Q3778" s="50"/>
      <c r="R3778" s="50"/>
      <c r="S3778" s="50"/>
      <c r="T3778" s="50"/>
      <c r="U3778" s="50"/>
      <c r="V3778" s="50"/>
      <c r="W3778" s="50"/>
      <c r="X3778" s="50"/>
      <c r="Y3778" s="50"/>
      <c r="Z3778" s="50"/>
      <c r="AA3778" s="50"/>
      <c r="AB3778" s="50"/>
      <c r="AC3778" s="50"/>
      <c r="AD3778" s="50"/>
      <c r="AE3778" s="50"/>
      <c r="AF3778" s="50"/>
      <c r="AG3778" s="50"/>
      <c r="AH3778" s="50"/>
      <c r="AI3778" s="50"/>
      <c r="AJ3778" s="50"/>
      <c r="AK3778" s="50"/>
      <c r="AL3778" s="50"/>
      <c r="AM3778" s="50"/>
      <c r="AN3778" s="50"/>
      <c r="AO3778" s="50"/>
      <c r="AP3778" s="50"/>
      <c r="AQ3778" s="50"/>
      <c r="AR3778" s="50"/>
      <c r="AS3778" s="50"/>
      <c r="AT3778" s="50"/>
      <c r="AU3778" s="50"/>
      <c r="AV3778" s="50"/>
      <c r="AW3778" s="50"/>
      <c r="AX3778" s="50"/>
      <c r="AY3778" s="50"/>
      <c r="AZ3778" s="50"/>
      <c r="BA3778" s="50"/>
      <c r="BB3778" s="50"/>
      <c r="BC3778" s="50"/>
      <c r="BD3778" s="50"/>
      <c r="BE3778" s="50"/>
      <c r="BF3778" s="50"/>
      <c r="BG3778" s="50"/>
      <c r="BH3778" s="50"/>
      <c r="BI3778" s="50"/>
      <c r="BJ3778" s="50"/>
      <c r="BK3778" s="50"/>
      <c r="BL3778" s="50"/>
      <c r="BM3778" s="50"/>
      <c r="BN3778" s="50"/>
      <c r="BO3778" s="50"/>
      <c r="BP3778" s="50"/>
      <c r="BQ3778" s="50"/>
      <c r="BR3778" s="50"/>
      <c r="BS3778" s="50"/>
      <c r="BT3778" s="50"/>
      <c r="BU3778" s="50"/>
      <c r="BV3778" s="50"/>
      <c r="BW3778" s="50"/>
      <c r="BX3778" s="50"/>
      <c r="BY3778" s="50"/>
      <c r="BZ3778" s="50"/>
      <c r="CA3778" s="50"/>
      <c r="CB3778" s="50"/>
      <c r="CC3778" s="50"/>
      <c r="CD3778" s="50"/>
      <c r="CE3778" s="50"/>
      <c r="CF3778" s="50"/>
      <c r="CG3778" s="50"/>
      <c r="CH3778" s="50"/>
      <c r="CI3778" s="50"/>
      <c r="CJ3778" s="50"/>
      <c r="CK3778" s="50"/>
      <c r="CL3778" s="50"/>
      <c r="CM3778" s="50"/>
      <c r="CN3778" s="50"/>
      <c r="CO3778" s="50"/>
      <c r="CP3778" s="50"/>
      <c r="CQ3778" s="50"/>
      <c r="CR3778" s="50"/>
      <c r="CS3778" s="50"/>
      <c r="CT3778" s="50"/>
      <c r="CU3778" s="50"/>
      <c r="CV3778" s="50"/>
      <c r="CW3778" s="50"/>
      <c r="CX3778" s="50"/>
      <c r="CY3778" s="50"/>
      <c r="CZ3778" s="50"/>
      <c r="DA3778" s="50"/>
      <c r="DB3778" s="50"/>
      <c r="DC3778" s="50"/>
      <c r="DD3778" s="50"/>
      <c r="DE3778" s="50"/>
      <c r="DF3778" s="50"/>
      <c r="DG3778" s="50"/>
    </row>
    <row r="3779" spans="1:111" ht="26.25" x14ac:dyDescent="0.2">
      <c r="A3779" s="571"/>
      <c r="B3779" s="379"/>
      <c r="C3779" s="379"/>
      <c r="D3779" s="78" t="s">
        <v>8893</v>
      </c>
      <c r="E3779" s="358">
        <v>800</v>
      </c>
      <c r="F3779" s="352">
        <f t="shared" si="116"/>
        <v>480</v>
      </c>
      <c r="G3779" s="352">
        <f t="shared" si="117"/>
        <v>400</v>
      </c>
      <c r="H3779" s="50"/>
      <c r="I3779" s="50"/>
      <c r="J3779" s="50"/>
      <c r="K3779" s="50"/>
      <c r="L3779" s="50"/>
      <c r="M3779" s="50"/>
      <c r="N3779" s="50"/>
      <c r="O3779" s="50"/>
      <c r="P3779" s="50"/>
      <c r="Q3779" s="50"/>
      <c r="R3779" s="50"/>
      <c r="S3779" s="50"/>
      <c r="T3779" s="50"/>
      <c r="U3779" s="50"/>
      <c r="V3779" s="50"/>
      <c r="W3779" s="50"/>
      <c r="X3779" s="50"/>
      <c r="Y3779" s="50"/>
      <c r="Z3779" s="50"/>
      <c r="AA3779" s="50"/>
      <c r="AB3779" s="50"/>
      <c r="AC3779" s="50"/>
      <c r="AD3779" s="50"/>
      <c r="AE3779" s="50"/>
      <c r="AF3779" s="50"/>
      <c r="AG3779" s="50"/>
      <c r="AH3779" s="50"/>
      <c r="AI3779" s="50"/>
      <c r="AJ3779" s="50"/>
      <c r="AK3779" s="50"/>
      <c r="AL3779" s="50"/>
      <c r="AM3779" s="50"/>
      <c r="AN3779" s="50"/>
      <c r="AO3779" s="50"/>
      <c r="AP3779" s="50"/>
      <c r="AQ3779" s="50"/>
      <c r="AR3779" s="50"/>
      <c r="AS3779" s="50"/>
      <c r="AT3779" s="50"/>
      <c r="AU3779" s="50"/>
      <c r="AV3779" s="50"/>
      <c r="AW3779" s="50"/>
      <c r="AX3779" s="50"/>
      <c r="AY3779" s="50"/>
      <c r="AZ3779" s="50"/>
      <c r="BA3779" s="50"/>
      <c r="BB3779" s="50"/>
      <c r="BC3779" s="50"/>
      <c r="BD3779" s="50"/>
      <c r="BE3779" s="50"/>
      <c r="BF3779" s="50"/>
      <c r="BG3779" s="50"/>
      <c r="BH3779" s="50"/>
      <c r="BI3779" s="50"/>
      <c r="BJ3779" s="50"/>
      <c r="BK3779" s="50"/>
      <c r="BL3779" s="50"/>
      <c r="BM3779" s="50"/>
      <c r="BN3779" s="50"/>
      <c r="BO3779" s="50"/>
      <c r="BP3779" s="50"/>
      <c r="BQ3779" s="50"/>
      <c r="BR3779" s="50"/>
      <c r="BS3779" s="50"/>
      <c r="BT3779" s="50"/>
      <c r="BU3779" s="50"/>
      <c r="BV3779" s="50"/>
      <c r="BW3779" s="50"/>
      <c r="BX3779" s="50"/>
      <c r="BY3779" s="50"/>
      <c r="BZ3779" s="50"/>
      <c r="CA3779" s="50"/>
      <c r="CB3779" s="50"/>
      <c r="CC3779" s="50"/>
      <c r="CD3779" s="50"/>
      <c r="CE3779" s="50"/>
      <c r="CF3779" s="50"/>
      <c r="CG3779" s="50"/>
      <c r="CH3779" s="50"/>
      <c r="CI3779" s="50"/>
      <c r="CJ3779" s="50"/>
      <c r="CK3779" s="50"/>
      <c r="CL3779" s="50"/>
      <c r="CM3779" s="50"/>
      <c r="CN3779" s="50"/>
      <c r="CO3779" s="50"/>
      <c r="CP3779" s="50"/>
      <c r="CQ3779" s="50"/>
      <c r="CR3779" s="50"/>
      <c r="CS3779" s="50"/>
      <c r="CT3779" s="50"/>
      <c r="CU3779" s="50"/>
      <c r="CV3779" s="50"/>
      <c r="CW3779" s="50"/>
      <c r="CX3779" s="50"/>
      <c r="CY3779" s="50"/>
      <c r="CZ3779" s="50"/>
      <c r="DA3779" s="50"/>
      <c r="DB3779" s="50"/>
      <c r="DC3779" s="50"/>
      <c r="DD3779" s="50"/>
      <c r="DE3779" s="50"/>
      <c r="DF3779" s="50"/>
      <c r="DG3779" s="50"/>
    </row>
    <row r="3780" spans="1:111" ht="26.25" x14ac:dyDescent="0.2">
      <c r="A3780" s="572"/>
      <c r="B3780" s="379"/>
      <c r="C3780" s="379"/>
      <c r="D3780" s="78" t="s">
        <v>8894</v>
      </c>
      <c r="E3780" s="358">
        <v>800</v>
      </c>
      <c r="F3780" s="352">
        <f t="shared" si="116"/>
        <v>480</v>
      </c>
      <c r="G3780" s="352">
        <f t="shared" si="117"/>
        <v>400</v>
      </c>
      <c r="H3780" s="50"/>
      <c r="I3780" s="50"/>
      <c r="J3780" s="50"/>
      <c r="K3780" s="50"/>
      <c r="L3780" s="50"/>
      <c r="M3780" s="50"/>
      <c r="N3780" s="50"/>
      <c r="O3780" s="50"/>
      <c r="P3780" s="50"/>
      <c r="Q3780" s="50"/>
      <c r="R3780" s="50"/>
      <c r="S3780" s="50"/>
      <c r="T3780" s="50"/>
      <c r="U3780" s="50"/>
      <c r="V3780" s="50"/>
      <c r="W3780" s="50"/>
      <c r="X3780" s="50"/>
      <c r="Y3780" s="50"/>
      <c r="Z3780" s="50"/>
      <c r="AA3780" s="50"/>
      <c r="AB3780" s="50"/>
      <c r="AC3780" s="50"/>
      <c r="AD3780" s="50"/>
      <c r="AE3780" s="50"/>
      <c r="AF3780" s="50"/>
      <c r="AG3780" s="50"/>
      <c r="AH3780" s="50"/>
      <c r="AI3780" s="50"/>
      <c r="AJ3780" s="50"/>
      <c r="AK3780" s="50"/>
      <c r="AL3780" s="50"/>
      <c r="AM3780" s="50"/>
      <c r="AN3780" s="50"/>
      <c r="AO3780" s="50"/>
      <c r="AP3780" s="50"/>
      <c r="AQ3780" s="50"/>
      <c r="AR3780" s="50"/>
      <c r="AS3780" s="50"/>
      <c r="AT3780" s="50"/>
      <c r="AU3780" s="50"/>
      <c r="AV3780" s="50"/>
      <c r="AW3780" s="50"/>
      <c r="AX3780" s="50"/>
      <c r="AY3780" s="50"/>
      <c r="AZ3780" s="50"/>
      <c r="BA3780" s="50"/>
      <c r="BB3780" s="50"/>
      <c r="BC3780" s="50"/>
      <c r="BD3780" s="50"/>
      <c r="BE3780" s="50"/>
      <c r="BF3780" s="50"/>
      <c r="BG3780" s="50"/>
      <c r="BH3780" s="50"/>
      <c r="BI3780" s="50"/>
      <c r="BJ3780" s="50"/>
      <c r="BK3780" s="50"/>
      <c r="BL3780" s="50"/>
      <c r="BM3780" s="50"/>
      <c r="BN3780" s="50"/>
      <c r="BO3780" s="50"/>
      <c r="BP3780" s="50"/>
      <c r="BQ3780" s="50"/>
      <c r="BR3780" s="50"/>
      <c r="BS3780" s="50"/>
      <c r="BT3780" s="50"/>
      <c r="BU3780" s="50"/>
      <c r="BV3780" s="50"/>
      <c r="BW3780" s="50"/>
      <c r="BX3780" s="50"/>
      <c r="BY3780" s="50"/>
      <c r="BZ3780" s="50"/>
      <c r="CA3780" s="50"/>
      <c r="CB3780" s="50"/>
      <c r="CC3780" s="50"/>
      <c r="CD3780" s="50"/>
      <c r="CE3780" s="50"/>
      <c r="CF3780" s="50"/>
      <c r="CG3780" s="50"/>
      <c r="CH3780" s="50"/>
      <c r="CI3780" s="50"/>
      <c r="CJ3780" s="50"/>
      <c r="CK3780" s="50"/>
      <c r="CL3780" s="50"/>
      <c r="CM3780" s="50"/>
      <c r="CN3780" s="50"/>
      <c r="CO3780" s="50"/>
      <c r="CP3780" s="50"/>
      <c r="CQ3780" s="50"/>
      <c r="CR3780" s="50"/>
      <c r="CS3780" s="50"/>
      <c r="CT3780" s="50"/>
      <c r="CU3780" s="50"/>
      <c r="CV3780" s="50"/>
      <c r="CW3780" s="50"/>
      <c r="CX3780" s="50"/>
      <c r="CY3780" s="50"/>
      <c r="CZ3780" s="50"/>
      <c r="DA3780" s="50"/>
      <c r="DB3780" s="50"/>
      <c r="DC3780" s="50"/>
      <c r="DD3780" s="50"/>
      <c r="DE3780" s="50"/>
      <c r="DF3780" s="50"/>
      <c r="DG3780" s="50"/>
    </row>
    <row r="3781" spans="1:111" ht="26.25" x14ac:dyDescent="0.2">
      <c r="A3781" s="379" t="s">
        <v>2247</v>
      </c>
      <c r="B3781" s="379"/>
      <c r="C3781" s="379"/>
      <c r="D3781" s="170" t="s">
        <v>8895</v>
      </c>
      <c r="E3781" s="358">
        <v>700</v>
      </c>
      <c r="F3781" s="352">
        <f t="shared" si="116"/>
        <v>420</v>
      </c>
      <c r="G3781" s="352">
        <f t="shared" si="117"/>
        <v>350</v>
      </c>
      <c r="H3781" s="50"/>
      <c r="I3781" s="50"/>
      <c r="J3781" s="50"/>
      <c r="K3781" s="50"/>
      <c r="L3781" s="50"/>
      <c r="M3781" s="50"/>
      <c r="N3781" s="50"/>
      <c r="O3781" s="50"/>
      <c r="P3781" s="50"/>
      <c r="Q3781" s="50"/>
      <c r="R3781" s="50"/>
      <c r="S3781" s="50"/>
      <c r="T3781" s="50"/>
      <c r="U3781" s="50"/>
      <c r="V3781" s="50"/>
      <c r="W3781" s="50"/>
      <c r="X3781" s="50"/>
      <c r="Y3781" s="50"/>
      <c r="Z3781" s="50"/>
      <c r="AA3781" s="50"/>
      <c r="AB3781" s="50"/>
      <c r="AC3781" s="50"/>
      <c r="AD3781" s="50"/>
      <c r="AE3781" s="50"/>
      <c r="AF3781" s="50"/>
      <c r="AG3781" s="50"/>
      <c r="AH3781" s="50"/>
      <c r="AI3781" s="50"/>
      <c r="AJ3781" s="50"/>
      <c r="AK3781" s="50"/>
      <c r="AL3781" s="50"/>
      <c r="AM3781" s="50"/>
      <c r="AN3781" s="50"/>
      <c r="AO3781" s="50"/>
      <c r="AP3781" s="50"/>
      <c r="AQ3781" s="50"/>
      <c r="AR3781" s="50"/>
      <c r="AS3781" s="50"/>
      <c r="AT3781" s="50"/>
      <c r="AU3781" s="50"/>
      <c r="AV3781" s="50"/>
      <c r="AW3781" s="50"/>
      <c r="AX3781" s="50"/>
      <c r="AY3781" s="50"/>
      <c r="AZ3781" s="50"/>
      <c r="BA3781" s="50"/>
      <c r="BB3781" s="50"/>
      <c r="BC3781" s="50"/>
      <c r="BD3781" s="50"/>
      <c r="BE3781" s="50"/>
      <c r="BF3781" s="50"/>
      <c r="BG3781" s="50"/>
      <c r="BH3781" s="50"/>
      <c r="BI3781" s="50"/>
      <c r="BJ3781" s="50"/>
      <c r="BK3781" s="50"/>
      <c r="BL3781" s="50"/>
      <c r="BM3781" s="50"/>
      <c r="BN3781" s="50"/>
      <c r="BO3781" s="50"/>
      <c r="BP3781" s="50"/>
      <c r="BQ3781" s="50"/>
      <c r="BR3781" s="50"/>
      <c r="BS3781" s="50"/>
      <c r="BT3781" s="50"/>
      <c r="BU3781" s="50"/>
      <c r="BV3781" s="50"/>
      <c r="BW3781" s="50"/>
      <c r="BX3781" s="50"/>
      <c r="BY3781" s="50"/>
      <c r="BZ3781" s="50"/>
      <c r="CA3781" s="50"/>
      <c r="CB3781" s="50"/>
      <c r="CC3781" s="50"/>
      <c r="CD3781" s="50"/>
      <c r="CE3781" s="50"/>
      <c r="CF3781" s="50"/>
      <c r="CG3781" s="50"/>
      <c r="CH3781" s="50"/>
      <c r="CI3781" s="50"/>
      <c r="CJ3781" s="50"/>
      <c r="CK3781" s="50"/>
      <c r="CL3781" s="50"/>
      <c r="CM3781" s="50"/>
      <c r="CN3781" s="50"/>
      <c r="CO3781" s="50"/>
      <c r="CP3781" s="50"/>
      <c r="CQ3781" s="50"/>
      <c r="CR3781" s="50"/>
      <c r="CS3781" s="50"/>
      <c r="CT3781" s="50"/>
      <c r="CU3781" s="50"/>
      <c r="CV3781" s="50"/>
      <c r="CW3781" s="50"/>
      <c r="CX3781" s="50"/>
      <c r="CY3781" s="50"/>
      <c r="CZ3781" s="50"/>
      <c r="DA3781" s="50"/>
      <c r="DB3781" s="50"/>
      <c r="DC3781" s="50"/>
      <c r="DD3781" s="50"/>
      <c r="DE3781" s="50"/>
      <c r="DF3781" s="50"/>
      <c r="DG3781" s="50"/>
    </row>
    <row r="3782" spans="1:111" ht="26.25" x14ac:dyDescent="0.2">
      <c r="A3782" s="379" t="s">
        <v>2248</v>
      </c>
      <c r="B3782" s="379"/>
      <c r="C3782" s="379"/>
      <c r="D3782" s="170" t="s">
        <v>8896</v>
      </c>
      <c r="E3782" s="358">
        <v>900</v>
      </c>
      <c r="F3782" s="352">
        <f t="shared" si="116"/>
        <v>540</v>
      </c>
      <c r="G3782" s="352">
        <f t="shared" si="117"/>
        <v>450</v>
      </c>
      <c r="H3782" s="50"/>
      <c r="I3782" s="50"/>
      <c r="J3782" s="50"/>
      <c r="K3782" s="50"/>
      <c r="L3782" s="50"/>
      <c r="M3782" s="50"/>
      <c r="N3782" s="50"/>
      <c r="O3782" s="50"/>
      <c r="P3782" s="50"/>
      <c r="Q3782" s="50"/>
      <c r="R3782" s="50"/>
      <c r="S3782" s="50"/>
      <c r="T3782" s="50"/>
      <c r="U3782" s="50"/>
      <c r="V3782" s="50"/>
      <c r="W3782" s="50"/>
      <c r="X3782" s="50"/>
      <c r="Y3782" s="50"/>
      <c r="Z3782" s="50"/>
      <c r="AA3782" s="50"/>
      <c r="AB3782" s="50"/>
      <c r="AC3782" s="50"/>
      <c r="AD3782" s="50"/>
      <c r="AE3782" s="50"/>
      <c r="AF3782" s="50"/>
      <c r="AG3782" s="50"/>
      <c r="AH3782" s="50"/>
      <c r="AI3782" s="50"/>
      <c r="AJ3782" s="50"/>
      <c r="AK3782" s="50"/>
      <c r="AL3782" s="50"/>
      <c r="AM3782" s="50"/>
      <c r="AN3782" s="50"/>
      <c r="AO3782" s="50"/>
      <c r="AP3782" s="50"/>
      <c r="AQ3782" s="50"/>
      <c r="AR3782" s="50"/>
      <c r="AS3782" s="50"/>
      <c r="AT3782" s="50"/>
      <c r="AU3782" s="50"/>
      <c r="AV3782" s="50"/>
      <c r="AW3782" s="50"/>
      <c r="AX3782" s="50"/>
      <c r="AY3782" s="50"/>
      <c r="AZ3782" s="50"/>
      <c r="BA3782" s="50"/>
      <c r="BB3782" s="50"/>
      <c r="BC3782" s="50"/>
      <c r="BD3782" s="50"/>
      <c r="BE3782" s="50"/>
      <c r="BF3782" s="50"/>
      <c r="BG3782" s="50"/>
      <c r="BH3782" s="50"/>
      <c r="BI3782" s="50"/>
      <c r="BJ3782" s="50"/>
      <c r="BK3782" s="50"/>
      <c r="BL3782" s="50"/>
      <c r="BM3782" s="50"/>
      <c r="BN3782" s="50"/>
      <c r="BO3782" s="50"/>
      <c r="BP3782" s="50"/>
      <c r="BQ3782" s="50"/>
      <c r="BR3782" s="50"/>
      <c r="BS3782" s="50"/>
      <c r="BT3782" s="50"/>
      <c r="BU3782" s="50"/>
      <c r="BV3782" s="50"/>
      <c r="BW3782" s="50"/>
      <c r="BX3782" s="50"/>
      <c r="BY3782" s="50"/>
      <c r="BZ3782" s="50"/>
      <c r="CA3782" s="50"/>
      <c r="CB3782" s="50"/>
      <c r="CC3782" s="50"/>
      <c r="CD3782" s="50"/>
      <c r="CE3782" s="50"/>
      <c r="CF3782" s="50"/>
      <c r="CG3782" s="50"/>
      <c r="CH3782" s="50"/>
      <c r="CI3782" s="50"/>
      <c r="CJ3782" s="50"/>
      <c r="CK3782" s="50"/>
      <c r="CL3782" s="50"/>
      <c r="CM3782" s="50"/>
      <c r="CN3782" s="50"/>
      <c r="CO3782" s="50"/>
      <c r="CP3782" s="50"/>
      <c r="CQ3782" s="50"/>
      <c r="CR3782" s="50"/>
      <c r="CS3782" s="50"/>
      <c r="CT3782" s="50"/>
      <c r="CU3782" s="50"/>
      <c r="CV3782" s="50"/>
      <c r="CW3782" s="50"/>
      <c r="CX3782" s="50"/>
      <c r="CY3782" s="50"/>
      <c r="CZ3782" s="50"/>
      <c r="DA3782" s="50"/>
      <c r="DB3782" s="50"/>
      <c r="DC3782" s="50"/>
      <c r="DD3782" s="50"/>
      <c r="DE3782" s="50"/>
      <c r="DF3782" s="50"/>
      <c r="DG3782" s="50"/>
    </row>
    <row r="3783" spans="1:111" ht="26.25" x14ac:dyDescent="0.2">
      <c r="A3783" s="379" t="s">
        <v>2249</v>
      </c>
      <c r="B3783" s="379"/>
      <c r="C3783" s="379"/>
      <c r="D3783" s="170" t="s">
        <v>8897</v>
      </c>
      <c r="E3783" s="358">
        <v>1900</v>
      </c>
      <c r="F3783" s="352">
        <f t="shared" si="116"/>
        <v>1140</v>
      </c>
      <c r="G3783" s="352">
        <f t="shared" si="117"/>
        <v>950</v>
      </c>
      <c r="H3783" s="50"/>
      <c r="I3783" s="50"/>
      <c r="J3783" s="50"/>
      <c r="K3783" s="50"/>
      <c r="L3783" s="50"/>
      <c r="M3783" s="50"/>
      <c r="N3783" s="50"/>
      <c r="O3783" s="50"/>
      <c r="P3783" s="50"/>
      <c r="Q3783" s="50"/>
      <c r="R3783" s="50"/>
      <c r="S3783" s="50"/>
      <c r="T3783" s="50"/>
      <c r="U3783" s="50"/>
      <c r="V3783" s="50"/>
      <c r="W3783" s="50"/>
      <c r="X3783" s="50"/>
      <c r="Y3783" s="50"/>
      <c r="Z3783" s="50"/>
      <c r="AA3783" s="50"/>
      <c r="AB3783" s="50"/>
      <c r="AC3783" s="50"/>
      <c r="AD3783" s="50"/>
      <c r="AE3783" s="50"/>
      <c r="AF3783" s="50"/>
      <c r="AG3783" s="50"/>
      <c r="AH3783" s="50"/>
      <c r="AI3783" s="50"/>
      <c r="AJ3783" s="50"/>
      <c r="AK3783" s="50"/>
      <c r="AL3783" s="50"/>
      <c r="AM3783" s="50"/>
      <c r="AN3783" s="50"/>
      <c r="AO3783" s="50"/>
      <c r="AP3783" s="50"/>
      <c r="AQ3783" s="50"/>
      <c r="AR3783" s="50"/>
      <c r="AS3783" s="50"/>
      <c r="AT3783" s="50"/>
      <c r="AU3783" s="50"/>
      <c r="AV3783" s="50"/>
      <c r="AW3783" s="50"/>
      <c r="AX3783" s="50"/>
      <c r="AY3783" s="50"/>
      <c r="AZ3783" s="50"/>
      <c r="BA3783" s="50"/>
      <c r="BB3783" s="50"/>
      <c r="BC3783" s="50"/>
      <c r="BD3783" s="50"/>
      <c r="BE3783" s="50"/>
      <c r="BF3783" s="50"/>
      <c r="BG3783" s="50"/>
      <c r="BH3783" s="50"/>
      <c r="BI3783" s="50"/>
      <c r="BJ3783" s="50"/>
      <c r="BK3783" s="50"/>
      <c r="BL3783" s="50"/>
      <c r="BM3783" s="50"/>
      <c r="BN3783" s="50"/>
      <c r="BO3783" s="50"/>
      <c r="BP3783" s="50"/>
      <c r="BQ3783" s="50"/>
      <c r="BR3783" s="50"/>
      <c r="BS3783" s="50"/>
      <c r="BT3783" s="50"/>
      <c r="BU3783" s="50"/>
      <c r="BV3783" s="50"/>
      <c r="BW3783" s="50"/>
      <c r="BX3783" s="50"/>
      <c r="BY3783" s="50"/>
      <c r="BZ3783" s="50"/>
      <c r="CA3783" s="50"/>
      <c r="CB3783" s="50"/>
      <c r="CC3783" s="50"/>
      <c r="CD3783" s="50"/>
      <c r="CE3783" s="50"/>
      <c r="CF3783" s="50"/>
      <c r="CG3783" s="50"/>
      <c r="CH3783" s="50"/>
      <c r="CI3783" s="50"/>
      <c r="CJ3783" s="50"/>
      <c r="CK3783" s="50"/>
      <c r="CL3783" s="50"/>
      <c r="CM3783" s="50"/>
      <c r="CN3783" s="50"/>
      <c r="CO3783" s="50"/>
      <c r="CP3783" s="50"/>
      <c r="CQ3783" s="50"/>
      <c r="CR3783" s="50"/>
      <c r="CS3783" s="50"/>
      <c r="CT3783" s="50"/>
      <c r="CU3783" s="50"/>
      <c r="CV3783" s="50"/>
      <c r="CW3783" s="50"/>
      <c r="CX3783" s="50"/>
      <c r="CY3783" s="50"/>
      <c r="CZ3783" s="50"/>
      <c r="DA3783" s="50"/>
      <c r="DB3783" s="50"/>
      <c r="DC3783" s="50"/>
      <c r="DD3783" s="50"/>
      <c r="DE3783" s="50"/>
      <c r="DF3783" s="50"/>
      <c r="DG3783" s="50"/>
    </row>
    <row r="3784" spans="1:111" x14ac:dyDescent="0.2">
      <c r="A3784" s="16">
        <v>4</v>
      </c>
      <c r="B3784" s="16">
        <v>4</v>
      </c>
      <c r="C3784" s="413"/>
      <c r="D3784" s="241" t="s">
        <v>1015</v>
      </c>
      <c r="E3784" s="353">
        <v>0</v>
      </c>
      <c r="F3784" s="352">
        <f t="shared" si="116"/>
        <v>0</v>
      </c>
      <c r="G3784" s="352">
        <f t="shared" si="117"/>
        <v>0</v>
      </c>
      <c r="H3784" s="50"/>
      <c r="I3784" s="50"/>
      <c r="J3784" s="50"/>
      <c r="K3784" s="50"/>
      <c r="L3784" s="50"/>
      <c r="M3784" s="50"/>
      <c r="N3784" s="50"/>
      <c r="O3784" s="50"/>
      <c r="P3784" s="50"/>
      <c r="Q3784" s="50"/>
      <c r="R3784" s="50"/>
      <c r="S3784" s="50"/>
      <c r="T3784" s="50"/>
      <c r="U3784" s="50"/>
      <c r="V3784" s="50"/>
      <c r="W3784" s="50"/>
      <c r="X3784" s="50"/>
      <c r="Y3784" s="50"/>
      <c r="Z3784" s="50"/>
      <c r="AA3784" s="50"/>
      <c r="AB3784" s="50"/>
      <c r="AC3784" s="50"/>
      <c r="AD3784" s="50"/>
      <c r="AE3784" s="50"/>
      <c r="AF3784" s="50"/>
      <c r="AG3784" s="50"/>
      <c r="AH3784" s="50"/>
      <c r="AI3784" s="50"/>
      <c r="AJ3784" s="50"/>
      <c r="AK3784" s="50"/>
      <c r="AL3784" s="50"/>
      <c r="AM3784" s="50"/>
      <c r="AN3784" s="50"/>
      <c r="AO3784" s="50"/>
      <c r="AP3784" s="50"/>
      <c r="AQ3784" s="50"/>
      <c r="AR3784" s="50"/>
      <c r="AS3784" s="50"/>
      <c r="AT3784" s="50"/>
      <c r="AU3784" s="50"/>
      <c r="AV3784" s="50"/>
      <c r="AW3784" s="50"/>
      <c r="AX3784" s="50"/>
      <c r="AY3784" s="50"/>
      <c r="AZ3784" s="50"/>
      <c r="BA3784" s="50"/>
      <c r="BB3784" s="50"/>
      <c r="BC3784" s="50"/>
      <c r="BD3784" s="50"/>
      <c r="BE3784" s="50"/>
      <c r="BF3784" s="50"/>
      <c r="BG3784" s="50"/>
      <c r="BH3784" s="50"/>
      <c r="BI3784" s="50"/>
      <c r="BJ3784" s="50"/>
      <c r="BK3784" s="50"/>
      <c r="BL3784" s="50"/>
      <c r="BM3784" s="50"/>
      <c r="BN3784" s="50"/>
      <c r="BO3784" s="50"/>
      <c r="BP3784" s="50"/>
      <c r="BQ3784" s="50"/>
      <c r="BR3784" s="50"/>
      <c r="BS3784" s="50"/>
      <c r="BT3784" s="50"/>
      <c r="BU3784" s="50"/>
      <c r="BV3784" s="50"/>
      <c r="BW3784" s="50"/>
      <c r="BX3784" s="50"/>
      <c r="BY3784" s="50"/>
      <c r="BZ3784" s="50"/>
      <c r="CA3784" s="50"/>
      <c r="CB3784" s="50"/>
      <c r="CC3784" s="50"/>
      <c r="CD3784" s="50"/>
      <c r="CE3784" s="50"/>
      <c r="CF3784" s="50"/>
      <c r="CG3784" s="50"/>
      <c r="CH3784" s="50"/>
      <c r="CI3784" s="50"/>
      <c r="CJ3784" s="50"/>
      <c r="CK3784" s="50"/>
      <c r="CL3784" s="50"/>
      <c r="CM3784" s="50"/>
      <c r="CN3784" s="50"/>
      <c r="CO3784" s="50"/>
      <c r="CP3784" s="50"/>
      <c r="CQ3784" s="50"/>
      <c r="CR3784" s="50"/>
      <c r="CS3784" s="50"/>
      <c r="CT3784" s="50"/>
      <c r="CU3784" s="50"/>
      <c r="CV3784" s="50"/>
      <c r="CW3784" s="50"/>
      <c r="CX3784" s="50"/>
      <c r="CY3784" s="50"/>
      <c r="CZ3784" s="50"/>
      <c r="DA3784" s="50"/>
      <c r="DB3784" s="50"/>
      <c r="DC3784" s="50"/>
      <c r="DD3784" s="50"/>
      <c r="DE3784" s="50"/>
      <c r="DF3784" s="50"/>
      <c r="DG3784" s="50"/>
    </row>
    <row r="3785" spans="1:111" x14ac:dyDescent="0.2">
      <c r="A3785" s="205" t="s">
        <v>86</v>
      </c>
      <c r="B3785" s="205" t="s">
        <v>86</v>
      </c>
      <c r="C3785" s="413"/>
      <c r="D3785" s="241" t="s">
        <v>1169</v>
      </c>
      <c r="E3785" s="353">
        <v>0</v>
      </c>
      <c r="F3785" s="352">
        <f t="shared" si="116"/>
        <v>0</v>
      </c>
      <c r="G3785" s="352">
        <f t="shared" si="117"/>
        <v>0</v>
      </c>
      <c r="H3785" s="50"/>
      <c r="I3785" s="50"/>
      <c r="J3785" s="50"/>
      <c r="K3785" s="50"/>
      <c r="L3785" s="50"/>
      <c r="M3785" s="50"/>
      <c r="N3785" s="50"/>
      <c r="O3785" s="50"/>
      <c r="P3785" s="50"/>
      <c r="Q3785" s="50"/>
      <c r="R3785" s="50"/>
      <c r="S3785" s="50"/>
      <c r="T3785" s="50"/>
      <c r="U3785" s="50"/>
      <c r="V3785" s="50"/>
      <c r="W3785" s="50"/>
      <c r="X3785" s="50"/>
      <c r="Y3785" s="50"/>
      <c r="Z3785" s="50"/>
      <c r="AA3785" s="50"/>
      <c r="AB3785" s="50"/>
      <c r="AC3785" s="50"/>
      <c r="AD3785" s="50"/>
      <c r="AE3785" s="50"/>
      <c r="AF3785" s="50"/>
      <c r="AG3785" s="50"/>
      <c r="AH3785" s="50"/>
      <c r="AI3785" s="50"/>
      <c r="AJ3785" s="50"/>
      <c r="AK3785" s="50"/>
      <c r="AL3785" s="50"/>
      <c r="AM3785" s="50"/>
      <c r="AN3785" s="50"/>
      <c r="AO3785" s="50"/>
      <c r="AP3785" s="50"/>
      <c r="AQ3785" s="50"/>
      <c r="AR3785" s="50"/>
      <c r="AS3785" s="50"/>
      <c r="AT3785" s="50"/>
      <c r="AU3785" s="50"/>
      <c r="AV3785" s="50"/>
      <c r="AW3785" s="50"/>
      <c r="AX3785" s="50"/>
      <c r="AY3785" s="50"/>
      <c r="AZ3785" s="50"/>
      <c r="BA3785" s="50"/>
      <c r="BB3785" s="50"/>
      <c r="BC3785" s="50"/>
      <c r="BD3785" s="50"/>
      <c r="BE3785" s="50"/>
      <c r="BF3785" s="50"/>
      <c r="BG3785" s="50"/>
      <c r="BH3785" s="50"/>
      <c r="BI3785" s="50"/>
      <c r="BJ3785" s="50"/>
      <c r="BK3785" s="50"/>
      <c r="BL3785" s="50"/>
      <c r="BM3785" s="50"/>
      <c r="BN3785" s="50"/>
      <c r="BO3785" s="50"/>
      <c r="BP3785" s="50"/>
      <c r="BQ3785" s="50"/>
      <c r="BR3785" s="50"/>
      <c r="BS3785" s="50"/>
      <c r="BT3785" s="50"/>
      <c r="BU3785" s="50"/>
      <c r="BV3785" s="50"/>
      <c r="BW3785" s="50"/>
      <c r="BX3785" s="50"/>
      <c r="BY3785" s="50"/>
      <c r="BZ3785" s="50"/>
      <c r="CA3785" s="50"/>
      <c r="CB3785" s="50"/>
      <c r="CC3785" s="50"/>
      <c r="CD3785" s="50"/>
      <c r="CE3785" s="50"/>
      <c r="CF3785" s="50"/>
      <c r="CG3785" s="50"/>
      <c r="CH3785" s="50"/>
      <c r="CI3785" s="50"/>
      <c r="CJ3785" s="50"/>
      <c r="CK3785" s="50"/>
      <c r="CL3785" s="50"/>
      <c r="CM3785" s="50"/>
      <c r="CN3785" s="50"/>
      <c r="CO3785" s="50"/>
      <c r="CP3785" s="50"/>
      <c r="CQ3785" s="50"/>
      <c r="CR3785" s="50"/>
      <c r="CS3785" s="50"/>
      <c r="CT3785" s="50"/>
      <c r="CU3785" s="50"/>
      <c r="CV3785" s="50"/>
      <c r="CW3785" s="50"/>
      <c r="CX3785" s="50"/>
      <c r="CY3785" s="50"/>
      <c r="CZ3785" s="50"/>
      <c r="DA3785" s="50"/>
      <c r="DB3785" s="50"/>
      <c r="DC3785" s="50"/>
      <c r="DD3785" s="50"/>
      <c r="DE3785" s="50"/>
      <c r="DF3785" s="50"/>
      <c r="DG3785" s="50"/>
    </row>
    <row r="3786" spans="1:111" x14ac:dyDescent="0.2">
      <c r="A3786" s="570" t="s">
        <v>1103</v>
      </c>
      <c r="B3786" s="570" t="s">
        <v>1103</v>
      </c>
      <c r="C3786" s="413"/>
      <c r="D3786" s="241" t="s">
        <v>383</v>
      </c>
      <c r="E3786" s="353">
        <v>0</v>
      </c>
      <c r="F3786" s="352">
        <f t="shared" si="116"/>
        <v>0</v>
      </c>
      <c r="G3786" s="352">
        <f t="shared" si="117"/>
        <v>0</v>
      </c>
      <c r="H3786" s="50"/>
      <c r="I3786" s="50"/>
      <c r="J3786" s="50"/>
      <c r="K3786" s="50"/>
      <c r="L3786" s="50"/>
      <c r="M3786" s="50"/>
      <c r="N3786" s="50"/>
      <c r="O3786" s="50"/>
      <c r="P3786" s="50"/>
      <c r="Q3786" s="50"/>
      <c r="R3786" s="50"/>
      <c r="S3786" s="50"/>
      <c r="T3786" s="50"/>
      <c r="U3786" s="50"/>
      <c r="V3786" s="50"/>
      <c r="W3786" s="50"/>
      <c r="X3786" s="50"/>
      <c r="Y3786" s="50"/>
      <c r="Z3786" s="50"/>
      <c r="AA3786" s="50"/>
      <c r="AB3786" s="50"/>
      <c r="AC3786" s="50"/>
      <c r="AD3786" s="50"/>
      <c r="AE3786" s="50"/>
      <c r="AF3786" s="50"/>
      <c r="AG3786" s="50"/>
      <c r="AH3786" s="50"/>
      <c r="AI3786" s="50"/>
      <c r="AJ3786" s="50"/>
      <c r="AK3786" s="50"/>
      <c r="AL3786" s="50"/>
      <c r="AM3786" s="50"/>
      <c r="AN3786" s="50"/>
      <c r="AO3786" s="50"/>
      <c r="AP3786" s="50"/>
      <c r="AQ3786" s="50"/>
      <c r="AR3786" s="50"/>
      <c r="AS3786" s="50"/>
      <c r="AT3786" s="50"/>
      <c r="AU3786" s="50"/>
      <c r="AV3786" s="50"/>
      <c r="AW3786" s="50"/>
      <c r="AX3786" s="50"/>
      <c r="AY3786" s="50"/>
      <c r="AZ3786" s="50"/>
      <c r="BA3786" s="50"/>
      <c r="BB3786" s="50"/>
      <c r="BC3786" s="50"/>
      <c r="BD3786" s="50"/>
      <c r="BE3786" s="50"/>
      <c r="BF3786" s="50"/>
      <c r="BG3786" s="50"/>
      <c r="BH3786" s="50"/>
      <c r="BI3786" s="50"/>
      <c r="BJ3786" s="50"/>
      <c r="BK3786" s="50"/>
      <c r="BL3786" s="50"/>
      <c r="BM3786" s="50"/>
      <c r="BN3786" s="50"/>
      <c r="BO3786" s="50"/>
      <c r="BP3786" s="50"/>
      <c r="BQ3786" s="50"/>
      <c r="BR3786" s="50"/>
      <c r="BS3786" s="50"/>
      <c r="BT3786" s="50"/>
      <c r="BU3786" s="50"/>
      <c r="BV3786" s="50"/>
      <c r="BW3786" s="50"/>
      <c r="BX3786" s="50"/>
      <c r="BY3786" s="50"/>
      <c r="BZ3786" s="50"/>
      <c r="CA3786" s="50"/>
      <c r="CB3786" s="50"/>
      <c r="CC3786" s="50"/>
      <c r="CD3786" s="50"/>
      <c r="CE3786" s="50"/>
      <c r="CF3786" s="50"/>
      <c r="CG3786" s="50"/>
      <c r="CH3786" s="50"/>
      <c r="CI3786" s="50"/>
      <c r="CJ3786" s="50"/>
      <c r="CK3786" s="50"/>
      <c r="CL3786" s="50"/>
      <c r="CM3786" s="50"/>
      <c r="CN3786" s="50"/>
      <c r="CO3786" s="50"/>
      <c r="CP3786" s="50"/>
      <c r="CQ3786" s="50"/>
      <c r="CR3786" s="50"/>
      <c r="CS3786" s="50"/>
      <c r="CT3786" s="50"/>
      <c r="CU3786" s="50"/>
      <c r="CV3786" s="50"/>
      <c r="CW3786" s="50"/>
      <c r="CX3786" s="50"/>
      <c r="CY3786" s="50"/>
      <c r="CZ3786" s="50"/>
      <c r="DA3786" s="50"/>
      <c r="DB3786" s="50"/>
      <c r="DC3786" s="50"/>
      <c r="DD3786" s="50"/>
      <c r="DE3786" s="50"/>
      <c r="DF3786" s="50"/>
      <c r="DG3786" s="50"/>
    </row>
    <row r="3787" spans="1:111" x14ac:dyDescent="0.2">
      <c r="A3787" s="572"/>
      <c r="B3787" s="572"/>
      <c r="C3787" s="413"/>
      <c r="D3787" s="243" t="s">
        <v>384</v>
      </c>
      <c r="E3787" s="353">
        <v>12000</v>
      </c>
      <c r="F3787" s="352">
        <f t="shared" si="116"/>
        <v>7200</v>
      </c>
      <c r="G3787" s="352">
        <f t="shared" si="117"/>
        <v>6000</v>
      </c>
      <c r="H3787" s="50"/>
      <c r="I3787" s="50"/>
      <c r="J3787" s="50"/>
      <c r="K3787" s="50"/>
      <c r="L3787" s="50"/>
      <c r="M3787" s="50"/>
      <c r="N3787" s="50"/>
      <c r="O3787" s="50"/>
      <c r="P3787" s="50"/>
      <c r="Q3787" s="50"/>
      <c r="R3787" s="50"/>
      <c r="S3787" s="50"/>
      <c r="T3787" s="50"/>
      <c r="U3787" s="50"/>
      <c r="V3787" s="50"/>
      <c r="W3787" s="50"/>
      <c r="X3787" s="50"/>
      <c r="Y3787" s="50"/>
      <c r="Z3787" s="50"/>
      <c r="AA3787" s="50"/>
      <c r="AB3787" s="50"/>
      <c r="AC3787" s="50"/>
      <c r="AD3787" s="50"/>
      <c r="AE3787" s="50"/>
      <c r="AF3787" s="50"/>
      <c r="AG3787" s="50"/>
      <c r="AH3787" s="50"/>
      <c r="AI3787" s="50"/>
      <c r="AJ3787" s="50"/>
      <c r="AK3787" s="50"/>
      <c r="AL3787" s="50"/>
      <c r="AM3787" s="50"/>
      <c r="AN3787" s="50"/>
      <c r="AO3787" s="50"/>
      <c r="AP3787" s="50"/>
      <c r="AQ3787" s="50"/>
      <c r="AR3787" s="50"/>
      <c r="AS3787" s="50"/>
      <c r="AT3787" s="50"/>
      <c r="AU3787" s="50"/>
      <c r="AV3787" s="50"/>
      <c r="AW3787" s="50"/>
      <c r="AX3787" s="50"/>
      <c r="AY3787" s="50"/>
      <c r="AZ3787" s="50"/>
      <c r="BA3787" s="50"/>
      <c r="BB3787" s="50"/>
      <c r="BC3787" s="50"/>
      <c r="BD3787" s="50"/>
      <c r="BE3787" s="50"/>
      <c r="BF3787" s="50"/>
      <c r="BG3787" s="50"/>
      <c r="BH3787" s="50"/>
      <c r="BI3787" s="50"/>
      <c r="BJ3787" s="50"/>
      <c r="BK3787" s="50"/>
      <c r="BL3787" s="50"/>
      <c r="BM3787" s="50"/>
      <c r="BN3787" s="50"/>
      <c r="BO3787" s="50"/>
      <c r="BP3787" s="50"/>
      <c r="BQ3787" s="50"/>
      <c r="BR3787" s="50"/>
      <c r="BS3787" s="50"/>
      <c r="BT3787" s="50"/>
      <c r="BU3787" s="50"/>
      <c r="BV3787" s="50"/>
      <c r="BW3787" s="50"/>
      <c r="BX3787" s="50"/>
      <c r="BY3787" s="50"/>
      <c r="BZ3787" s="50"/>
      <c r="CA3787" s="50"/>
      <c r="CB3787" s="50"/>
      <c r="CC3787" s="50"/>
      <c r="CD3787" s="50"/>
      <c r="CE3787" s="50"/>
      <c r="CF3787" s="50"/>
      <c r="CG3787" s="50"/>
      <c r="CH3787" s="50"/>
      <c r="CI3787" s="50"/>
      <c r="CJ3787" s="50"/>
      <c r="CK3787" s="50"/>
      <c r="CL3787" s="50"/>
      <c r="CM3787" s="50"/>
      <c r="CN3787" s="50"/>
      <c r="CO3787" s="50"/>
      <c r="CP3787" s="50"/>
      <c r="CQ3787" s="50"/>
      <c r="CR3787" s="50"/>
      <c r="CS3787" s="50"/>
      <c r="CT3787" s="50"/>
      <c r="CU3787" s="50"/>
      <c r="CV3787" s="50"/>
      <c r="CW3787" s="50"/>
      <c r="CX3787" s="50"/>
      <c r="CY3787" s="50"/>
      <c r="CZ3787" s="50"/>
      <c r="DA3787" s="50"/>
      <c r="DB3787" s="50"/>
      <c r="DC3787" s="50"/>
      <c r="DD3787" s="50"/>
      <c r="DE3787" s="50"/>
      <c r="DF3787" s="50"/>
      <c r="DG3787" s="50"/>
    </row>
    <row r="3788" spans="1:111" x14ac:dyDescent="0.2">
      <c r="A3788" s="570" t="s">
        <v>1104</v>
      </c>
      <c r="B3788" s="570" t="s">
        <v>1104</v>
      </c>
      <c r="C3788" s="413"/>
      <c r="D3788" s="241" t="s">
        <v>385</v>
      </c>
      <c r="E3788" s="353">
        <v>1500</v>
      </c>
      <c r="F3788" s="352">
        <f t="shared" ref="F3788:F3851" si="118">IFERROR(E3788*0.6,0)</f>
        <v>900</v>
      </c>
      <c r="G3788" s="352">
        <f t="shared" ref="G3788:G3851" si="119">IFERROR(E3788*0.5,0)</f>
        <v>750</v>
      </c>
      <c r="H3788" s="50"/>
      <c r="I3788" s="50"/>
      <c r="J3788" s="50"/>
      <c r="K3788" s="50"/>
      <c r="L3788" s="50"/>
      <c r="M3788" s="50"/>
      <c r="N3788" s="50"/>
      <c r="O3788" s="50"/>
      <c r="P3788" s="50"/>
      <c r="Q3788" s="50"/>
      <c r="R3788" s="50"/>
      <c r="S3788" s="50"/>
      <c r="T3788" s="50"/>
      <c r="U3788" s="50"/>
      <c r="V3788" s="50"/>
      <c r="W3788" s="50"/>
      <c r="X3788" s="50"/>
      <c r="Y3788" s="50"/>
      <c r="Z3788" s="50"/>
      <c r="AA3788" s="50"/>
      <c r="AB3788" s="50"/>
      <c r="AC3788" s="50"/>
      <c r="AD3788" s="50"/>
      <c r="AE3788" s="50"/>
      <c r="AF3788" s="50"/>
      <c r="AG3788" s="50"/>
      <c r="AH3788" s="50"/>
      <c r="AI3788" s="50"/>
      <c r="AJ3788" s="50"/>
      <c r="AK3788" s="50"/>
      <c r="AL3788" s="50"/>
      <c r="AM3788" s="50"/>
      <c r="AN3788" s="50"/>
      <c r="AO3788" s="50"/>
      <c r="AP3788" s="50"/>
      <c r="AQ3788" s="50"/>
      <c r="AR3788" s="50"/>
      <c r="AS3788" s="50"/>
      <c r="AT3788" s="50"/>
      <c r="AU3788" s="50"/>
      <c r="AV3788" s="50"/>
      <c r="AW3788" s="50"/>
      <c r="AX3788" s="50"/>
      <c r="AY3788" s="50"/>
      <c r="AZ3788" s="50"/>
      <c r="BA3788" s="50"/>
      <c r="BB3788" s="50"/>
      <c r="BC3788" s="50"/>
      <c r="BD3788" s="50"/>
      <c r="BE3788" s="50"/>
      <c r="BF3788" s="50"/>
      <c r="BG3788" s="50"/>
      <c r="BH3788" s="50"/>
      <c r="BI3788" s="50"/>
      <c r="BJ3788" s="50"/>
      <c r="BK3788" s="50"/>
      <c r="BL3788" s="50"/>
      <c r="BM3788" s="50"/>
      <c r="BN3788" s="50"/>
      <c r="BO3788" s="50"/>
      <c r="BP3788" s="50"/>
      <c r="BQ3788" s="50"/>
      <c r="BR3788" s="50"/>
      <c r="BS3788" s="50"/>
      <c r="BT3788" s="50"/>
      <c r="BU3788" s="50"/>
      <c r="BV3788" s="50"/>
      <c r="BW3788" s="50"/>
      <c r="BX3788" s="50"/>
      <c r="BY3788" s="50"/>
      <c r="BZ3788" s="50"/>
      <c r="CA3788" s="50"/>
      <c r="CB3788" s="50"/>
      <c r="CC3788" s="50"/>
      <c r="CD3788" s="50"/>
      <c r="CE3788" s="50"/>
      <c r="CF3788" s="50"/>
      <c r="CG3788" s="50"/>
      <c r="CH3788" s="50"/>
      <c r="CI3788" s="50"/>
      <c r="CJ3788" s="50"/>
      <c r="CK3788" s="50"/>
      <c r="CL3788" s="50"/>
      <c r="CM3788" s="50"/>
      <c r="CN3788" s="50"/>
      <c r="CO3788" s="50"/>
      <c r="CP3788" s="50"/>
      <c r="CQ3788" s="50"/>
      <c r="CR3788" s="50"/>
      <c r="CS3788" s="50"/>
      <c r="CT3788" s="50"/>
      <c r="CU3788" s="50"/>
      <c r="CV3788" s="50"/>
      <c r="CW3788" s="50"/>
      <c r="CX3788" s="50"/>
      <c r="CY3788" s="50"/>
      <c r="CZ3788" s="50"/>
      <c r="DA3788" s="50"/>
      <c r="DB3788" s="50"/>
      <c r="DC3788" s="50"/>
      <c r="DD3788" s="50"/>
      <c r="DE3788" s="50"/>
      <c r="DF3788" s="50"/>
      <c r="DG3788" s="50"/>
    </row>
    <row r="3789" spans="1:111" x14ac:dyDescent="0.2">
      <c r="A3789" s="572"/>
      <c r="B3789" s="572"/>
      <c r="C3789" s="413"/>
      <c r="D3789" s="222" t="s">
        <v>386</v>
      </c>
      <c r="E3789" s="353">
        <v>500</v>
      </c>
      <c r="F3789" s="352">
        <f t="shared" si="118"/>
        <v>300</v>
      </c>
      <c r="G3789" s="352">
        <f t="shared" si="119"/>
        <v>250</v>
      </c>
      <c r="H3789" s="50"/>
      <c r="I3789" s="50"/>
      <c r="J3789" s="50"/>
      <c r="K3789" s="50"/>
      <c r="L3789" s="50"/>
      <c r="M3789" s="50"/>
      <c r="N3789" s="50"/>
      <c r="O3789" s="50"/>
      <c r="P3789" s="50"/>
      <c r="Q3789" s="50"/>
      <c r="R3789" s="50"/>
      <c r="S3789" s="50"/>
      <c r="T3789" s="50"/>
      <c r="U3789" s="50"/>
      <c r="V3789" s="50"/>
      <c r="W3789" s="50"/>
      <c r="X3789" s="50"/>
      <c r="Y3789" s="50"/>
      <c r="Z3789" s="50"/>
      <c r="AA3789" s="50"/>
      <c r="AB3789" s="50"/>
      <c r="AC3789" s="50"/>
      <c r="AD3789" s="50"/>
      <c r="AE3789" s="50"/>
      <c r="AF3789" s="50"/>
      <c r="AG3789" s="50"/>
      <c r="AH3789" s="50"/>
      <c r="AI3789" s="50"/>
      <c r="AJ3789" s="50"/>
      <c r="AK3789" s="50"/>
      <c r="AL3789" s="50"/>
      <c r="AM3789" s="50"/>
      <c r="AN3789" s="50"/>
      <c r="AO3789" s="50"/>
      <c r="AP3789" s="50"/>
      <c r="AQ3789" s="50"/>
      <c r="AR3789" s="50"/>
      <c r="AS3789" s="50"/>
      <c r="AT3789" s="50"/>
      <c r="AU3789" s="50"/>
      <c r="AV3789" s="50"/>
      <c r="AW3789" s="50"/>
      <c r="AX3789" s="50"/>
      <c r="AY3789" s="50"/>
      <c r="AZ3789" s="50"/>
      <c r="BA3789" s="50"/>
      <c r="BB3789" s="50"/>
      <c r="BC3789" s="50"/>
      <c r="BD3789" s="50"/>
      <c r="BE3789" s="50"/>
      <c r="BF3789" s="50"/>
      <c r="BG3789" s="50"/>
      <c r="BH3789" s="50"/>
      <c r="BI3789" s="50"/>
      <c r="BJ3789" s="50"/>
      <c r="BK3789" s="50"/>
      <c r="BL3789" s="50"/>
      <c r="BM3789" s="50"/>
      <c r="BN3789" s="50"/>
      <c r="BO3789" s="50"/>
      <c r="BP3789" s="50"/>
      <c r="BQ3789" s="50"/>
      <c r="BR3789" s="50"/>
      <c r="BS3789" s="50"/>
      <c r="BT3789" s="50"/>
      <c r="BU3789" s="50"/>
      <c r="BV3789" s="50"/>
      <c r="BW3789" s="50"/>
      <c r="BX3789" s="50"/>
      <c r="BY3789" s="50"/>
      <c r="BZ3789" s="50"/>
      <c r="CA3789" s="50"/>
      <c r="CB3789" s="50"/>
      <c r="CC3789" s="50"/>
      <c r="CD3789" s="50"/>
      <c r="CE3789" s="50"/>
      <c r="CF3789" s="50"/>
      <c r="CG3789" s="50"/>
      <c r="CH3789" s="50"/>
      <c r="CI3789" s="50"/>
      <c r="CJ3789" s="50"/>
      <c r="CK3789" s="50"/>
      <c r="CL3789" s="50"/>
      <c r="CM3789" s="50"/>
      <c r="CN3789" s="50"/>
      <c r="CO3789" s="50"/>
      <c r="CP3789" s="50"/>
      <c r="CQ3789" s="50"/>
      <c r="CR3789" s="50"/>
      <c r="CS3789" s="50"/>
      <c r="CT3789" s="50"/>
      <c r="CU3789" s="50"/>
      <c r="CV3789" s="50"/>
      <c r="CW3789" s="50"/>
      <c r="CX3789" s="50"/>
      <c r="CY3789" s="50"/>
      <c r="CZ3789" s="50"/>
      <c r="DA3789" s="50"/>
      <c r="DB3789" s="50"/>
      <c r="DC3789" s="50"/>
      <c r="DD3789" s="50"/>
      <c r="DE3789" s="50"/>
      <c r="DF3789" s="50"/>
      <c r="DG3789" s="50"/>
    </row>
    <row r="3790" spans="1:111" ht="13.5" x14ac:dyDescent="0.2">
      <c r="A3790" s="570" t="s">
        <v>1105</v>
      </c>
      <c r="B3790" s="570" t="s">
        <v>1105</v>
      </c>
      <c r="C3790" s="413"/>
      <c r="D3790" s="241" t="s">
        <v>8443</v>
      </c>
      <c r="E3790" s="353">
        <v>0</v>
      </c>
      <c r="F3790" s="352">
        <f t="shared" si="118"/>
        <v>0</v>
      </c>
      <c r="G3790" s="352">
        <f t="shared" si="119"/>
        <v>0</v>
      </c>
      <c r="H3790" s="50"/>
      <c r="I3790" s="50"/>
      <c r="J3790" s="50"/>
      <c r="K3790" s="50"/>
      <c r="L3790" s="50"/>
      <c r="M3790" s="50"/>
      <c r="N3790" s="50"/>
      <c r="O3790" s="50"/>
      <c r="P3790" s="50"/>
      <c r="Q3790" s="50"/>
      <c r="R3790" s="50"/>
      <c r="S3790" s="50"/>
      <c r="T3790" s="50"/>
      <c r="U3790" s="50"/>
      <c r="V3790" s="50"/>
      <c r="W3790" s="50"/>
      <c r="X3790" s="50"/>
      <c r="Y3790" s="50"/>
      <c r="Z3790" s="50"/>
      <c r="AA3790" s="50"/>
      <c r="AB3790" s="50"/>
      <c r="AC3790" s="50"/>
      <c r="AD3790" s="50"/>
      <c r="AE3790" s="50"/>
      <c r="AF3790" s="50"/>
      <c r="AG3790" s="50"/>
      <c r="AH3790" s="50"/>
      <c r="AI3790" s="50"/>
      <c r="AJ3790" s="50"/>
      <c r="AK3790" s="50"/>
      <c r="AL3790" s="50"/>
      <c r="AM3790" s="50"/>
      <c r="AN3790" s="50"/>
      <c r="AO3790" s="50"/>
      <c r="AP3790" s="50"/>
      <c r="AQ3790" s="50"/>
      <c r="AR3790" s="50"/>
      <c r="AS3790" s="50"/>
      <c r="AT3790" s="50"/>
      <c r="AU3790" s="50"/>
      <c r="AV3790" s="50"/>
      <c r="AW3790" s="50"/>
      <c r="AX3790" s="50"/>
      <c r="AY3790" s="50"/>
      <c r="AZ3790" s="50"/>
      <c r="BA3790" s="50"/>
      <c r="BB3790" s="50"/>
      <c r="BC3790" s="50"/>
      <c r="BD3790" s="50"/>
      <c r="BE3790" s="50"/>
      <c r="BF3790" s="50"/>
      <c r="BG3790" s="50"/>
      <c r="BH3790" s="50"/>
      <c r="BI3790" s="50"/>
      <c r="BJ3790" s="50"/>
      <c r="BK3790" s="50"/>
      <c r="BL3790" s="50"/>
      <c r="BM3790" s="50"/>
      <c r="BN3790" s="50"/>
      <c r="BO3790" s="50"/>
      <c r="BP3790" s="50"/>
      <c r="BQ3790" s="50"/>
      <c r="BR3790" s="50"/>
      <c r="BS3790" s="50"/>
      <c r="BT3790" s="50"/>
      <c r="BU3790" s="50"/>
      <c r="BV3790" s="50"/>
      <c r="BW3790" s="50"/>
      <c r="BX3790" s="50"/>
      <c r="BY3790" s="50"/>
      <c r="BZ3790" s="50"/>
      <c r="CA3790" s="50"/>
      <c r="CB3790" s="50"/>
      <c r="CC3790" s="50"/>
      <c r="CD3790" s="50"/>
      <c r="CE3790" s="50"/>
      <c r="CF3790" s="50"/>
      <c r="CG3790" s="50"/>
      <c r="CH3790" s="50"/>
      <c r="CI3790" s="50"/>
      <c r="CJ3790" s="50"/>
      <c r="CK3790" s="50"/>
      <c r="CL3790" s="50"/>
      <c r="CM3790" s="50"/>
      <c r="CN3790" s="50"/>
      <c r="CO3790" s="50"/>
      <c r="CP3790" s="50"/>
      <c r="CQ3790" s="50"/>
      <c r="CR3790" s="50"/>
      <c r="CS3790" s="50"/>
      <c r="CT3790" s="50"/>
      <c r="CU3790" s="50"/>
      <c r="CV3790" s="50"/>
      <c r="CW3790" s="50"/>
      <c r="CX3790" s="50"/>
      <c r="CY3790" s="50"/>
      <c r="CZ3790" s="50"/>
      <c r="DA3790" s="50"/>
      <c r="DB3790" s="50"/>
      <c r="DC3790" s="50"/>
      <c r="DD3790" s="50"/>
      <c r="DE3790" s="50"/>
      <c r="DF3790" s="50"/>
      <c r="DG3790" s="50"/>
    </row>
    <row r="3791" spans="1:111" x14ac:dyDescent="0.2">
      <c r="A3791" s="571"/>
      <c r="B3791" s="571"/>
      <c r="C3791" s="413"/>
      <c r="D3791" s="241" t="s">
        <v>1234</v>
      </c>
      <c r="E3791" s="353">
        <v>0</v>
      </c>
      <c r="F3791" s="352">
        <f t="shared" si="118"/>
        <v>0</v>
      </c>
      <c r="G3791" s="352">
        <f t="shared" si="119"/>
        <v>0</v>
      </c>
      <c r="H3791" s="50"/>
      <c r="I3791" s="50"/>
      <c r="J3791" s="50"/>
      <c r="K3791" s="50"/>
      <c r="L3791" s="50"/>
      <c r="M3791" s="50"/>
      <c r="N3791" s="50"/>
      <c r="O3791" s="50"/>
      <c r="P3791" s="50"/>
      <c r="Q3791" s="50"/>
      <c r="R3791" s="50"/>
      <c r="S3791" s="50"/>
      <c r="T3791" s="50"/>
      <c r="U3791" s="50"/>
      <c r="V3791" s="50"/>
      <c r="W3791" s="50"/>
      <c r="X3791" s="50"/>
      <c r="Y3791" s="50"/>
      <c r="Z3791" s="50"/>
      <c r="AA3791" s="50"/>
      <c r="AB3791" s="50"/>
      <c r="AC3791" s="50"/>
      <c r="AD3791" s="50"/>
      <c r="AE3791" s="50"/>
      <c r="AF3791" s="50"/>
      <c r="AG3791" s="50"/>
      <c r="AH3791" s="50"/>
      <c r="AI3791" s="50"/>
      <c r="AJ3791" s="50"/>
      <c r="AK3791" s="50"/>
      <c r="AL3791" s="50"/>
      <c r="AM3791" s="50"/>
      <c r="AN3791" s="50"/>
      <c r="AO3791" s="50"/>
      <c r="AP3791" s="50"/>
      <c r="AQ3791" s="50"/>
      <c r="AR3791" s="50"/>
      <c r="AS3791" s="50"/>
      <c r="AT3791" s="50"/>
      <c r="AU3791" s="50"/>
      <c r="AV3791" s="50"/>
      <c r="AW3791" s="50"/>
      <c r="AX3791" s="50"/>
      <c r="AY3791" s="50"/>
      <c r="AZ3791" s="50"/>
      <c r="BA3791" s="50"/>
      <c r="BB3791" s="50"/>
      <c r="BC3791" s="50"/>
      <c r="BD3791" s="50"/>
      <c r="BE3791" s="50"/>
      <c r="BF3791" s="50"/>
      <c r="BG3791" s="50"/>
      <c r="BH3791" s="50"/>
      <c r="BI3791" s="50"/>
      <c r="BJ3791" s="50"/>
      <c r="BK3791" s="50"/>
      <c r="BL3791" s="50"/>
      <c r="BM3791" s="50"/>
      <c r="BN3791" s="50"/>
      <c r="BO3791" s="50"/>
      <c r="BP3791" s="50"/>
      <c r="BQ3791" s="50"/>
      <c r="BR3791" s="50"/>
      <c r="BS3791" s="50"/>
      <c r="BT3791" s="50"/>
      <c r="BU3791" s="50"/>
      <c r="BV3791" s="50"/>
      <c r="BW3791" s="50"/>
      <c r="BX3791" s="50"/>
      <c r="BY3791" s="50"/>
      <c r="BZ3791" s="50"/>
      <c r="CA3791" s="50"/>
      <c r="CB3791" s="50"/>
      <c r="CC3791" s="50"/>
      <c r="CD3791" s="50"/>
      <c r="CE3791" s="50"/>
      <c r="CF3791" s="50"/>
      <c r="CG3791" s="50"/>
      <c r="CH3791" s="50"/>
      <c r="CI3791" s="50"/>
      <c r="CJ3791" s="50"/>
      <c r="CK3791" s="50"/>
      <c r="CL3791" s="50"/>
      <c r="CM3791" s="50"/>
      <c r="CN3791" s="50"/>
      <c r="CO3791" s="50"/>
      <c r="CP3791" s="50"/>
      <c r="CQ3791" s="50"/>
      <c r="CR3791" s="50"/>
      <c r="CS3791" s="50"/>
      <c r="CT3791" s="50"/>
      <c r="CU3791" s="50"/>
      <c r="CV3791" s="50"/>
      <c r="CW3791" s="50"/>
      <c r="CX3791" s="50"/>
      <c r="CY3791" s="50"/>
      <c r="CZ3791" s="50"/>
      <c r="DA3791" s="50"/>
      <c r="DB3791" s="50"/>
      <c r="DC3791" s="50"/>
      <c r="DD3791" s="50"/>
      <c r="DE3791" s="50"/>
      <c r="DF3791" s="50"/>
      <c r="DG3791" s="50"/>
    </row>
    <row r="3792" spans="1:111" x14ac:dyDescent="0.2">
      <c r="A3792" s="571"/>
      <c r="B3792" s="571"/>
      <c r="C3792" s="413"/>
      <c r="D3792" s="222" t="s">
        <v>387</v>
      </c>
      <c r="E3792" s="353">
        <v>1600</v>
      </c>
      <c r="F3792" s="352">
        <f t="shared" si="118"/>
        <v>960</v>
      </c>
      <c r="G3792" s="352">
        <f t="shared" si="119"/>
        <v>800</v>
      </c>
      <c r="H3792" s="50"/>
      <c r="I3792" s="50"/>
      <c r="J3792" s="50"/>
      <c r="K3792" s="50"/>
      <c r="L3792" s="50"/>
      <c r="M3792" s="50"/>
      <c r="N3792" s="50"/>
      <c r="O3792" s="50"/>
      <c r="P3792" s="50"/>
      <c r="Q3792" s="50"/>
      <c r="R3792" s="50"/>
      <c r="S3792" s="50"/>
      <c r="T3792" s="50"/>
      <c r="U3792" s="50"/>
      <c r="V3792" s="50"/>
      <c r="W3792" s="50"/>
      <c r="X3792" s="50"/>
      <c r="Y3792" s="50"/>
      <c r="Z3792" s="50"/>
      <c r="AA3792" s="50"/>
      <c r="AB3792" s="50"/>
      <c r="AC3792" s="50"/>
      <c r="AD3792" s="50"/>
      <c r="AE3792" s="50"/>
      <c r="AF3792" s="50"/>
      <c r="AG3792" s="50"/>
      <c r="AH3792" s="50"/>
      <c r="AI3792" s="50"/>
      <c r="AJ3792" s="50"/>
      <c r="AK3792" s="50"/>
      <c r="AL3792" s="50"/>
      <c r="AM3792" s="50"/>
      <c r="AN3792" s="50"/>
      <c r="AO3792" s="50"/>
      <c r="AP3792" s="50"/>
      <c r="AQ3792" s="50"/>
      <c r="AR3792" s="50"/>
      <c r="AS3792" s="50"/>
      <c r="AT3792" s="50"/>
      <c r="AU3792" s="50"/>
      <c r="AV3792" s="50"/>
      <c r="AW3792" s="50"/>
      <c r="AX3792" s="50"/>
      <c r="AY3792" s="50"/>
      <c r="AZ3792" s="50"/>
      <c r="BA3792" s="50"/>
      <c r="BB3792" s="50"/>
      <c r="BC3792" s="50"/>
      <c r="BD3792" s="50"/>
      <c r="BE3792" s="50"/>
      <c r="BF3792" s="50"/>
      <c r="BG3792" s="50"/>
      <c r="BH3792" s="50"/>
      <c r="BI3792" s="50"/>
      <c r="BJ3792" s="50"/>
      <c r="BK3792" s="50"/>
      <c r="BL3792" s="50"/>
      <c r="BM3792" s="50"/>
      <c r="BN3792" s="50"/>
      <c r="BO3792" s="50"/>
      <c r="BP3792" s="50"/>
      <c r="BQ3792" s="50"/>
      <c r="BR3792" s="50"/>
      <c r="BS3792" s="50"/>
      <c r="BT3792" s="50"/>
      <c r="BU3792" s="50"/>
      <c r="BV3792" s="50"/>
      <c r="BW3792" s="50"/>
      <c r="BX3792" s="50"/>
      <c r="BY3792" s="50"/>
      <c r="BZ3792" s="50"/>
      <c r="CA3792" s="50"/>
      <c r="CB3792" s="50"/>
      <c r="CC3792" s="50"/>
      <c r="CD3792" s="50"/>
      <c r="CE3792" s="50"/>
      <c r="CF3792" s="50"/>
      <c r="CG3792" s="50"/>
      <c r="CH3792" s="50"/>
      <c r="CI3792" s="50"/>
      <c r="CJ3792" s="50"/>
      <c r="CK3792" s="50"/>
      <c r="CL3792" s="50"/>
      <c r="CM3792" s="50"/>
      <c r="CN3792" s="50"/>
      <c r="CO3792" s="50"/>
      <c r="CP3792" s="50"/>
      <c r="CQ3792" s="50"/>
      <c r="CR3792" s="50"/>
      <c r="CS3792" s="50"/>
      <c r="CT3792" s="50"/>
      <c r="CU3792" s="50"/>
      <c r="CV3792" s="50"/>
      <c r="CW3792" s="50"/>
      <c r="CX3792" s="50"/>
      <c r="CY3792" s="50"/>
      <c r="CZ3792" s="50"/>
      <c r="DA3792" s="50"/>
      <c r="DB3792" s="50"/>
      <c r="DC3792" s="50"/>
      <c r="DD3792" s="50"/>
      <c r="DE3792" s="50"/>
      <c r="DF3792" s="50"/>
      <c r="DG3792" s="50"/>
    </row>
    <row r="3793" spans="1:111" x14ac:dyDescent="0.2">
      <c r="A3793" s="572"/>
      <c r="B3793" s="572"/>
      <c r="C3793" s="413"/>
      <c r="D3793" s="222" t="s">
        <v>388</v>
      </c>
      <c r="E3793" s="353">
        <v>500</v>
      </c>
      <c r="F3793" s="352">
        <f t="shared" si="118"/>
        <v>300</v>
      </c>
      <c r="G3793" s="352">
        <f t="shared" si="119"/>
        <v>250</v>
      </c>
      <c r="H3793" s="50"/>
      <c r="I3793" s="50"/>
      <c r="J3793" s="50"/>
      <c r="K3793" s="50"/>
      <c r="L3793" s="50"/>
      <c r="M3793" s="50"/>
      <c r="N3793" s="50"/>
      <c r="O3793" s="50"/>
      <c r="P3793" s="50"/>
      <c r="Q3793" s="50"/>
      <c r="R3793" s="50"/>
      <c r="S3793" s="50"/>
      <c r="T3793" s="50"/>
      <c r="U3793" s="50"/>
      <c r="V3793" s="50"/>
      <c r="W3793" s="50"/>
      <c r="X3793" s="50"/>
      <c r="Y3793" s="50"/>
      <c r="Z3793" s="50"/>
      <c r="AA3793" s="50"/>
      <c r="AB3793" s="50"/>
      <c r="AC3793" s="50"/>
      <c r="AD3793" s="50"/>
      <c r="AE3793" s="50"/>
      <c r="AF3793" s="50"/>
      <c r="AG3793" s="50"/>
      <c r="AH3793" s="50"/>
      <c r="AI3793" s="50"/>
      <c r="AJ3793" s="50"/>
      <c r="AK3793" s="50"/>
      <c r="AL3793" s="50"/>
      <c r="AM3793" s="50"/>
      <c r="AN3793" s="50"/>
      <c r="AO3793" s="50"/>
      <c r="AP3793" s="50"/>
      <c r="AQ3793" s="50"/>
      <c r="AR3793" s="50"/>
      <c r="AS3793" s="50"/>
      <c r="AT3793" s="50"/>
      <c r="AU3793" s="50"/>
      <c r="AV3793" s="50"/>
      <c r="AW3793" s="50"/>
      <c r="AX3793" s="50"/>
      <c r="AY3793" s="50"/>
      <c r="AZ3793" s="50"/>
      <c r="BA3793" s="50"/>
      <c r="BB3793" s="50"/>
      <c r="BC3793" s="50"/>
      <c r="BD3793" s="50"/>
      <c r="BE3793" s="50"/>
      <c r="BF3793" s="50"/>
      <c r="BG3793" s="50"/>
      <c r="BH3793" s="50"/>
      <c r="BI3793" s="50"/>
      <c r="BJ3793" s="50"/>
      <c r="BK3793" s="50"/>
      <c r="BL3793" s="50"/>
      <c r="BM3793" s="50"/>
      <c r="BN3793" s="50"/>
      <c r="BO3793" s="50"/>
      <c r="BP3793" s="50"/>
      <c r="BQ3793" s="50"/>
      <c r="BR3793" s="50"/>
      <c r="BS3793" s="50"/>
      <c r="BT3793" s="50"/>
      <c r="BU3793" s="50"/>
      <c r="BV3793" s="50"/>
      <c r="BW3793" s="50"/>
      <c r="BX3793" s="50"/>
      <c r="BY3793" s="50"/>
      <c r="BZ3793" s="50"/>
      <c r="CA3793" s="50"/>
      <c r="CB3793" s="50"/>
      <c r="CC3793" s="50"/>
      <c r="CD3793" s="50"/>
      <c r="CE3793" s="50"/>
      <c r="CF3793" s="50"/>
      <c r="CG3793" s="50"/>
      <c r="CH3793" s="50"/>
      <c r="CI3793" s="50"/>
      <c r="CJ3793" s="50"/>
      <c r="CK3793" s="50"/>
      <c r="CL3793" s="50"/>
      <c r="CM3793" s="50"/>
      <c r="CN3793" s="50"/>
      <c r="CO3793" s="50"/>
      <c r="CP3793" s="50"/>
      <c r="CQ3793" s="50"/>
      <c r="CR3793" s="50"/>
      <c r="CS3793" s="50"/>
      <c r="CT3793" s="50"/>
      <c r="CU3793" s="50"/>
      <c r="CV3793" s="50"/>
      <c r="CW3793" s="50"/>
      <c r="CX3793" s="50"/>
      <c r="CY3793" s="50"/>
      <c r="CZ3793" s="50"/>
      <c r="DA3793" s="50"/>
      <c r="DB3793" s="50"/>
      <c r="DC3793" s="50"/>
      <c r="DD3793" s="50"/>
      <c r="DE3793" s="50"/>
      <c r="DF3793" s="50"/>
      <c r="DG3793" s="50"/>
    </row>
    <row r="3794" spans="1:111" x14ac:dyDescent="0.2">
      <c r="A3794" s="570" t="s">
        <v>1106</v>
      </c>
      <c r="B3794" s="570" t="s">
        <v>1106</v>
      </c>
      <c r="C3794" s="413"/>
      <c r="D3794" s="241" t="s">
        <v>389</v>
      </c>
      <c r="E3794" s="353">
        <v>0</v>
      </c>
      <c r="F3794" s="352">
        <f t="shared" si="118"/>
        <v>0</v>
      </c>
      <c r="G3794" s="352">
        <f t="shared" si="119"/>
        <v>0</v>
      </c>
      <c r="H3794" s="50"/>
      <c r="I3794" s="50"/>
      <c r="J3794" s="50"/>
      <c r="K3794" s="50"/>
      <c r="L3794" s="50"/>
      <c r="M3794" s="50"/>
      <c r="N3794" s="50"/>
      <c r="O3794" s="50"/>
      <c r="P3794" s="50"/>
      <c r="Q3794" s="50"/>
      <c r="R3794" s="50"/>
      <c r="S3794" s="50"/>
      <c r="T3794" s="50"/>
      <c r="U3794" s="50"/>
      <c r="V3794" s="50"/>
      <c r="W3794" s="50"/>
      <c r="X3794" s="50"/>
      <c r="Y3794" s="50"/>
      <c r="Z3794" s="50"/>
      <c r="AA3794" s="50"/>
      <c r="AB3794" s="50"/>
      <c r="AC3794" s="50"/>
      <c r="AD3794" s="50"/>
      <c r="AE3794" s="50"/>
      <c r="AF3794" s="50"/>
      <c r="AG3794" s="50"/>
      <c r="AH3794" s="50"/>
      <c r="AI3794" s="50"/>
      <c r="AJ3794" s="50"/>
      <c r="AK3794" s="50"/>
      <c r="AL3794" s="50"/>
      <c r="AM3794" s="50"/>
      <c r="AN3794" s="50"/>
      <c r="AO3794" s="50"/>
      <c r="AP3794" s="50"/>
      <c r="AQ3794" s="50"/>
      <c r="AR3794" s="50"/>
      <c r="AS3794" s="50"/>
      <c r="AT3794" s="50"/>
      <c r="AU3794" s="50"/>
      <c r="AV3794" s="50"/>
      <c r="AW3794" s="50"/>
      <c r="AX3794" s="50"/>
      <c r="AY3794" s="50"/>
      <c r="AZ3794" s="50"/>
      <c r="BA3794" s="50"/>
      <c r="BB3794" s="50"/>
      <c r="BC3794" s="50"/>
      <c r="BD3794" s="50"/>
      <c r="BE3794" s="50"/>
      <c r="BF3794" s="50"/>
      <c r="BG3794" s="50"/>
      <c r="BH3794" s="50"/>
      <c r="BI3794" s="50"/>
      <c r="BJ3794" s="50"/>
      <c r="BK3794" s="50"/>
      <c r="BL3794" s="50"/>
      <c r="BM3794" s="50"/>
      <c r="BN3794" s="50"/>
      <c r="BO3794" s="50"/>
      <c r="BP3794" s="50"/>
      <c r="BQ3794" s="50"/>
      <c r="BR3794" s="50"/>
      <c r="BS3794" s="50"/>
      <c r="BT3794" s="50"/>
      <c r="BU3794" s="50"/>
      <c r="BV3794" s="50"/>
      <c r="BW3794" s="50"/>
      <c r="BX3794" s="50"/>
      <c r="BY3794" s="50"/>
      <c r="BZ3794" s="50"/>
      <c r="CA3794" s="50"/>
      <c r="CB3794" s="50"/>
      <c r="CC3794" s="50"/>
      <c r="CD3794" s="50"/>
      <c r="CE3794" s="50"/>
      <c r="CF3794" s="50"/>
      <c r="CG3794" s="50"/>
      <c r="CH3794" s="50"/>
      <c r="CI3794" s="50"/>
      <c r="CJ3794" s="50"/>
      <c r="CK3794" s="50"/>
      <c r="CL3794" s="50"/>
      <c r="CM3794" s="50"/>
      <c r="CN3794" s="50"/>
      <c r="CO3794" s="50"/>
      <c r="CP3794" s="50"/>
      <c r="CQ3794" s="50"/>
      <c r="CR3794" s="50"/>
      <c r="CS3794" s="50"/>
      <c r="CT3794" s="50"/>
      <c r="CU3794" s="50"/>
      <c r="CV3794" s="50"/>
      <c r="CW3794" s="50"/>
      <c r="CX3794" s="50"/>
      <c r="CY3794" s="50"/>
      <c r="CZ3794" s="50"/>
      <c r="DA3794" s="50"/>
      <c r="DB3794" s="50"/>
      <c r="DC3794" s="50"/>
      <c r="DD3794" s="50"/>
      <c r="DE3794" s="50"/>
      <c r="DF3794" s="50"/>
      <c r="DG3794" s="50"/>
    </row>
    <row r="3795" spans="1:111" x14ac:dyDescent="0.2">
      <c r="A3795" s="571"/>
      <c r="B3795" s="571"/>
      <c r="C3795" s="413"/>
      <c r="D3795" s="222" t="s">
        <v>390</v>
      </c>
      <c r="E3795" s="353">
        <v>950</v>
      </c>
      <c r="F3795" s="352">
        <f t="shared" si="118"/>
        <v>570</v>
      </c>
      <c r="G3795" s="352">
        <f t="shared" si="119"/>
        <v>475</v>
      </c>
      <c r="H3795" s="50"/>
      <c r="I3795" s="50"/>
      <c r="J3795" s="50"/>
      <c r="K3795" s="50"/>
      <c r="L3795" s="50"/>
      <c r="M3795" s="50"/>
      <c r="N3795" s="50"/>
      <c r="O3795" s="50"/>
      <c r="P3795" s="50"/>
      <c r="Q3795" s="50"/>
      <c r="R3795" s="50"/>
      <c r="S3795" s="50"/>
      <c r="T3795" s="50"/>
      <c r="U3795" s="50"/>
      <c r="V3795" s="50"/>
      <c r="W3795" s="50"/>
      <c r="X3795" s="50"/>
      <c r="Y3795" s="50"/>
      <c r="Z3795" s="50"/>
      <c r="AA3795" s="50"/>
      <c r="AB3795" s="50"/>
      <c r="AC3795" s="50"/>
      <c r="AD3795" s="50"/>
      <c r="AE3795" s="50"/>
      <c r="AF3795" s="50"/>
      <c r="AG3795" s="50"/>
      <c r="AH3795" s="50"/>
      <c r="AI3795" s="50"/>
      <c r="AJ3795" s="50"/>
      <c r="AK3795" s="50"/>
      <c r="AL3795" s="50"/>
      <c r="AM3795" s="50"/>
      <c r="AN3795" s="50"/>
      <c r="AO3795" s="50"/>
      <c r="AP3795" s="50"/>
      <c r="AQ3795" s="50"/>
      <c r="AR3795" s="50"/>
      <c r="AS3795" s="50"/>
      <c r="AT3795" s="50"/>
      <c r="AU3795" s="50"/>
      <c r="AV3795" s="50"/>
      <c r="AW3795" s="50"/>
      <c r="AX3795" s="50"/>
      <c r="AY3795" s="50"/>
      <c r="AZ3795" s="50"/>
      <c r="BA3795" s="50"/>
      <c r="BB3795" s="50"/>
      <c r="BC3795" s="50"/>
      <c r="BD3795" s="50"/>
      <c r="BE3795" s="50"/>
      <c r="BF3795" s="50"/>
      <c r="BG3795" s="50"/>
      <c r="BH3795" s="50"/>
      <c r="BI3795" s="50"/>
      <c r="BJ3795" s="50"/>
      <c r="BK3795" s="50"/>
      <c r="BL3795" s="50"/>
      <c r="BM3795" s="50"/>
      <c r="BN3795" s="50"/>
      <c r="BO3795" s="50"/>
      <c r="BP3795" s="50"/>
      <c r="BQ3795" s="50"/>
      <c r="BR3795" s="50"/>
      <c r="BS3795" s="50"/>
      <c r="BT3795" s="50"/>
      <c r="BU3795" s="50"/>
      <c r="BV3795" s="50"/>
      <c r="BW3795" s="50"/>
      <c r="BX3795" s="50"/>
      <c r="BY3795" s="50"/>
      <c r="BZ3795" s="50"/>
      <c r="CA3795" s="50"/>
      <c r="CB3795" s="50"/>
      <c r="CC3795" s="50"/>
      <c r="CD3795" s="50"/>
      <c r="CE3795" s="50"/>
      <c r="CF3795" s="50"/>
      <c r="CG3795" s="50"/>
      <c r="CH3795" s="50"/>
      <c r="CI3795" s="50"/>
      <c r="CJ3795" s="50"/>
      <c r="CK3795" s="50"/>
      <c r="CL3795" s="50"/>
      <c r="CM3795" s="50"/>
      <c r="CN3795" s="50"/>
      <c r="CO3795" s="50"/>
      <c r="CP3795" s="50"/>
      <c r="CQ3795" s="50"/>
      <c r="CR3795" s="50"/>
      <c r="CS3795" s="50"/>
      <c r="CT3795" s="50"/>
      <c r="CU3795" s="50"/>
      <c r="CV3795" s="50"/>
      <c r="CW3795" s="50"/>
      <c r="CX3795" s="50"/>
      <c r="CY3795" s="50"/>
      <c r="CZ3795" s="50"/>
      <c r="DA3795" s="50"/>
      <c r="DB3795" s="50"/>
      <c r="DC3795" s="50"/>
      <c r="DD3795" s="50"/>
      <c r="DE3795" s="50"/>
      <c r="DF3795" s="50"/>
      <c r="DG3795" s="50"/>
    </row>
    <row r="3796" spans="1:111" x14ac:dyDescent="0.2">
      <c r="A3796" s="572"/>
      <c r="B3796" s="572"/>
      <c r="C3796" s="413"/>
      <c r="D3796" s="222" t="s">
        <v>391</v>
      </c>
      <c r="E3796" s="353">
        <v>1000</v>
      </c>
      <c r="F3796" s="352">
        <f t="shared" si="118"/>
        <v>600</v>
      </c>
      <c r="G3796" s="352">
        <f t="shared" si="119"/>
        <v>500</v>
      </c>
      <c r="H3796" s="50"/>
      <c r="I3796" s="50"/>
      <c r="J3796" s="50"/>
      <c r="K3796" s="50"/>
      <c r="L3796" s="50"/>
      <c r="M3796" s="50"/>
      <c r="N3796" s="50"/>
      <c r="O3796" s="50"/>
      <c r="P3796" s="50"/>
      <c r="Q3796" s="50"/>
      <c r="R3796" s="50"/>
      <c r="S3796" s="50"/>
      <c r="T3796" s="50"/>
      <c r="U3796" s="50"/>
      <c r="V3796" s="50"/>
      <c r="W3796" s="50"/>
      <c r="X3796" s="50"/>
      <c r="Y3796" s="50"/>
      <c r="Z3796" s="50"/>
      <c r="AA3796" s="50"/>
      <c r="AB3796" s="50"/>
      <c r="AC3796" s="50"/>
      <c r="AD3796" s="50"/>
      <c r="AE3796" s="50"/>
      <c r="AF3796" s="50"/>
      <c r="AG3796" s="50"/>
      <c r="AH3796" s="50"/>
      <c r="AI3796" s="50"/>
      <c r="AJ3796" s="50"/>
      <c r="AK3796" s="50"/>
      <c r="AL3796" s="50"/>
      <c r="AM3796" s="50"/>
      <c r="AN3796" s="50"/>
      <c r="AO3796" s="50"/>
      <c r="AP3796" s="50"/>
      <c r="AQ3796" s="50"/>
      <c r="AR3796" s="50"/>
      <c r="AS3796" s="50"/>
      <c r="AT3796" s="50"/>
      <c r="AU3796" s="50"/>
      <c r="AV3796" s="50"/>
      <c r="AW3796" s="50"/>
      <c r="AX3796" s="50"/>
      <c r="AY3796" s="50"/>
      <c r="AZ3796" s="50"/>
      <c r="BA3796" s="50"/>
      <c r="BB3796" s="50"/>
      <c r="BC3796" s="50"/>
      <c r="BD3796" s="50"/>
      <c r="BE3796" s="50"/>
      <c r="BF3796" s="50"/>
      <c r="BG3796" s="50"/>
      <c r="BH3796" s="50"/>
      <c r="BI3796" s="50"/>
      <c r="BJ3796" s="50"/>
      <c r="BK3796" s="50"/>
      <c r="BL3796" s="50"/>
      <c r="BM3796" s="50"/>
      <c r="BN3796" s="50"/>
      <c r="BO3796" s="50"/>
      <c r="BP3796" s="50"/>
      <c r="BQ3796" s="50"/>
      <c r="BR3796" s="50"/>
      <c r="BS3796" s="50"/>
      <c r="BT3796" s="50"/>
      <c r="BU3796" s="50"/>
      <c r="BV3796" s="50"/>
      <c r="BW3796" s="50"/>
      <c r="BX3796" s="50"/>
      <c r="BY3796" s="50"/>
      <c r="BZ3796" s="50"/>
      <c r="CA3796" s="50"/>
      <c r="CB3796" s="50"/>
      <c r="CC3796" s="50"/>
      <c r="CD3796" s="50"/>
      <c r="CE3796" s="50"/>
      <c r="CF3796" s="50"/>
      <c r="CG3796" s="50"/>
      <c r="CH3796" s="50"/>
      <c r="CI3796" s="50"/>
      <c r="CJ3796" s="50"/>
      <c r="CK3796" s="50"/>
      <c r="CL3796" s="50"/>
      <c r="CM3796" s="50"/>
      <c r="CN3796" s="50"/>
      <c r="CO3796" s="50"/>
      <c r="CP3796" s="50"/>
      <c r="CQ3796" s="50"/>
      <c r="CR3796" s="50"/>
      <c r="CS3796" s="50"/>
      <c r="CT3796" s="50"/>
      <c r="CU3796" s="50"/>
      <c r="CV3796" s="50"/>
      <c r="CW3796" s="50"/>
      <c r="CX3796" s="50"/>
      <c r="CY3796" s="50"/>
      <c r="CZ3796" s="50"/>
      <c r="DA3796" s="50"/>
      <c r="DB3796" s="50"/>
      <c r="DC3796" s="50"/>
      <c r="DD3796" s="50"/>
      <c r="DE3796" s="50"/>
      <c r="DF3796" s="50"/>
      <c r="DG3796" s="50"/>
    </row>
    <row r="3797" spans="1:111" ht="25.5" x14ac:dyDescent="0.2">
      <c r="A3797" s="570" t="s">
        <v>1107</v>
      </c>
      <c r="B3797" s="570" t="s">
        <v>1107</v>
      </c>
      <c r="C3797" s="413"/>
      <c r="D3797" s="241" t="s">
        <v>392</v>
      </c>
      <c r="E3797" s="353">
        <v>4000</v>
      </c>
      <c r="F3797" s="352">
        <f t="shared" si="118"/>
        <v>2400</v>
      </c>
      <c r="G3797" s="352">
        <f t="shared" si="119"/>
        <v>2000</v>
      </c>
      <c r="H3797" s="50"/>
      <c r="I3797" s="50"/>
      <c r="J3797" s="50"/>
      <c r="K3797" s="50"/>
      <c r="L3797" s="50"/>
      <c r="M3797" s="50"/>
      <c r="N3797" s="50"/>
      <c r="O3797" s="50"/>
      <c r="P3797" s="50"/>
      <c r="Q3797" s="50"/>
      <c r="R3797" s="50"/>
      <c r="S3797" s="50"/>
      <c r="T3797" s="50"/>
      <c r="U3797" s="50"/>
      <c r="V3797" s="50"/>
      <c r="W3797" s="50"/>
      <c r="X3797" s="50"/>
      <c r="Y3797" s="50"/>
      <c r="Z3797" s="50"/>
      <c r="AA3797" s="50"/>
      <c r="AB3797" s="50"/>
      <c r="AC3797" s="50"/>
      <c r="AD3797" s="50"/>
      <c r="AE3797" s="50"/>
      <c r="AF3797" s="50"/>
      <c r="AG3797" s="50"/>
      <c r="AH3797" s="50"/>
      <c r="AI3797" s="50"/>
      <c r="AJ3797" s="50"/>
      <c r="AK3797" s="50"/>
      <c r="AL3797" s="50"/>
      <c r="AM3797" s="50"/>
      <c r="AN3797" s="50"/>
      <c r="AO3797" s="50"/>
      <c r="AP3797" s="50"/>
      <c r="AQ3797" s="50"/>
      <c r="AR3797" s="50"/>
      <c r="AS3797" s="50"/>
      <c r="AT3797" s="50"/>
      <c r="AU3797" s="50"/>
      <c r="AV3797" s="50"/>
      <c r="AW3797" s="50"/>
      <c r="AX3797" s="50"/>
      <c r="AY3797" s="50"/>
      <c r="AZ3797" s="50"/>
      <c r="BA3797" s="50"/>
      <c r="BB3797" s="50"/>
      <c r="BC3797" s="50"/>
      <c r="BD3797" s="50"/>
      <c r="BE3797" s="50"/>
      <c r="BF3797" s="50"/>
      <c r="BG3797" s="50"/>
      <c r="BH3797" s="50"/>
      <c r="BI3797" s="50"/>
      <c r="BJ3797" s="50"/>
      <c r="BK3797" s="50"/>
      <c r="BL3797" s="50"/>
      <c r="BM3797" s="50"/>
      <c r="BN3797" s="50"/>
      <c r="BO3797" s="50"/>
      <c r="BP3797" s="50"/>
      <c r="BQ3797" s="50"/>
      <c r="BR3797" s="50"/>
      <c r="BS3797" s="50"/>
      <c r="BT3797" s="50"/>
      <c r="BU3797" s="50"/>
      <c r="BV3797" s="50"/>
      <c r="BW3797" s="50"/>
      <c r="BX3797" s="50"/>
      <c r="BY3797" s="50"/>
      <c r="BZ3797" s="50"/>
      <c r="CA3797" s="50"/>
      <c r="CB3797" s="50"/>
      <c r="CC3797" s="50"/>
      <c r="CD3797" s="50"/>
      <c r="CE3797" s="50"/>
      <c r="CF3797" s="50"/>
      <c r="CG3797" s="50"/>
      <c r="CH3797" s="50"/>
      <c r="CI3797" s="50"/>
      <c r="CJ3797" s="50"/>
      <c r="CK3797" s="50"/>
      <c r="CL3797" s="50"/>
      <c r="CM3797" s="50"/>
      <c r="CN3797" s="50"/>
      <c r="CO3797" s="50"/>
      <c r="CP3797" s="50"/>
      <c r="CQ3797" s="50"/>
      <c r="CR3797" s="50"/>
      <c r="CS3797" s="50"/>
      <c r="CT3797" s="50"/>
      <c r="CU3797" s="50"/>
      <c r="CV3797" s="50"/>
      <c r="CW3797" s="50"/>
      <c r="CX3797" s="50"/>
      <c r="CY3797" s="50"/>
      <c r="CZ3797" s="50"/>
      <c r="DA3797" s="50"/>
      <c r="DB3797" s="50"/>
      <c r="DC3797" s="50"/>
      <c r="DD3797" s="50"/>
      <c r="DE3797" s="50"/>
      <c r="DF3797" s="50"/>
      <c r="DG3797" s="50"/>
    </row>
    <row r="3798" spans="1:111" x14ac:dyDescent="0.2">
      <c r="A3798" s="571"/>
      <c r="B3798" s="571"/>
      <c r="C3798" s="413"/>
      <c r="D3798" s="222" t="s">
        <v>393</v>
      </c>
      <c r="E3798" s="353">
        <v>950</v>
      </c>
      <c r="F3798" s="352">
        <f t="shared" si="118"/>
        <v>570</v>
      </c>
      <c r="G3798" s="352">
        <f t="shared" si="119"/>
        <v>475</v>
      </c>
      <c r="H3798" s="50"/>
      <c r="I3798" s="50"/>
      <c r="J3798" s="50"/>
      <c r="K3798" s="50"/>
      <c r="L3798" s="50"/>
      <c r="M3798" s="50"/>
      <c r="N3798" s="50"/>
      <c r="O3798" s="50"/>
      <c r="P3798" s="50"/>
      <c r="Q3798" s="50"/>
      <c r="R3798" s="50"/>
      <c r="S3798" s="50"/>
      <c r="T3798" s="50"/>
      <c r="U3798" s="50"/>
      <c r="V3798" s="50"/>
      <c r="W3798" s="50"/>
      <c r="X3798" s="50"/>
      <c r="Y3798" s="50"/>
      <c r="Z3798" s="50"/>
      <c r="AA3798" s="50"/>
      <c r="AB3798" s="50"/>
      <c r="AC3798" s="50"/>
      <c r="AD3798" s="50"/>
      <c r="AE3798" s="50"/>
      <c r="AF3798" s="50"/>
      <c r="AG3798" s="50"/>
      <c r="AH3798" s="50"/>
      <c r="AI3798" s="50"/>
      <c r="AJ3798" s="50"/>
      <c r="AK3798" s="50"/>
      <c r="AL3798" s="50"/>
      <c r="AM3798" s="50"/>
      <c r="AN3798" s="50"/>
      <c r="AO3798" s="50"/>
      <c r="AP3798" s="50"/>
      <c r="AQ3798" s="50"/>
      <c r="AR3798" s="50"/>
      <c r="AS3798" s="50"/>
      <c r="AT3798" s="50"/>
      <c r="AU3798" s="50"/>
      <c r="AV3798" s="50"/>
      <c r="AW3798" s="50"/>
      <c r="AX3798" s="50"/>
      <c r="AY3798" s="50"/>
      <c r="AZ3798" s="50"/>
      <c r="BA3798" s="50"/>
      <c r="BB3798" s="50"/>
      <c r="BC3798" s="50"/>
      <c r="BD3798" s="50"/>
      <c r="BE3798" s="50"/>
      <c r="BF3798" s="50"/>
      <c r="BG3798" s="50"/>
      <c r="BH3798" s="50"/>
      <c r="BI3798" s="50"/>
      <c r="BJ3798" s="50"/>
      <c r="BK3798" s="50"/>
      <c r="BL3798" s="50"/>
      <c r="BM3798" s="50"/>
      <c r="BN3798" s="50"/>
      <c r="BO3798" s="50"/>
      <c r="BP3798" s="50"/>
      <c r="BQ3798" s="50"/>
      <c r="BR3798" s="50"/>
      <c r="BS3798" s="50"/>
      <c r="BT3798" s="50"/>
      <c r="BU3798" s="50"/>
      <c r="BV3798" s="50"/>
      <c r="BW3798" s="50"/>
      <c r="BX3798" s="50"/>
      <c r="BY3798" s="50"/>
      <c r="BZ3798" s="50"/>
      <c r="CA3798" s="50"/>
      <c r="CB3798" s="50"/>
      <c r="CC3798" s="50"/>
      <c r="CD3798" s="50"/>
      <c r="CE3798" s="50"/>
      <c r="CF3798" s="50"/>
      <c r="CG3798" s="50"/>
      <c r="CH3798" s="50"/>
      <c r="CI3798" s="50"/>
      <c r="CJ3798" s="50"/>
      <c r="CK3798" s="50"/>
      <c r="CL3798" s="50"/>
      <c r="CM3798" s="50"/>
      <c r="CN3798" s="50"/>
      <c r="CO3798" s="50"/>
      <c r="CP3798" s="50"/>
      <c r="CQ3798" s="50"/>
      <c r="CR3798" s="50"/>
      <c r="CS3798" s="50"/>
      <c r="CT3798" s="50"/>
      <c r="CU3798" s="50"/>
      <c r="CV3798" s="50"/>
      <c r="CW3798" s="50"/>
      <c r="CX3798" s="50"/>
      <c r="CY3798" s="50"/>
      <c r="CZ3798" s="50"/>
      <c r="DA3798" s="50"/>
      <c r="DB3798" s="50"/>
      <c r="DC3798" s="50"/>
      <c r="DD3798" s="50"/>
      <c r="DE3798" s="50"/>
      <c r="DF3798" s="50"/>
      <c r="DG3798" s="50"/>
    </row>
    <row r="3799" spans="1:111" x14ac:dyDescent="0.2">
      <c r="A3799" s="571"/>
      <c r="B3799" s="571"/>
      <c r="C3799" s="413"/>
      <c r="D3799" s="222" t="s">
        <v>394</v>
      </c>
      <c r="E3799" s="353">
        <v>950</v>
      </c>
      <c r="F3799" s="352">
        <f t="shared" si="118"/>
        <v>570</v>
      </c>
      <c r="G3799" s="352">
        <f t="shared" si="119"/>
        <v>475</v>
      </c>
      <c r="H3799" s="50"/>
      <c r="I3799" s="50"/>
      <c r="J3799" s="50"/>
      <c r="K3799" s="50"/>
      <c r="L3799" s="50"/>
      <c r="M3799" s="50"/>
      <c r="N3799" s="50"/>
      <c r="O3799" s="50"/>
      <c r="P3799" s="50"/>
      <c r="Q3799" s="50"/>
      <c r="R3799" s="50"/>
      <c r="S3799" s="50"/>
      <c r="T3799" s="50"/>
      <c r="U3799" s="50"/>
      <c r="V3799" s="50"/>
      <c r="W3799" s="50"/>
      <c r="X3799" s="50"/>
      <c r="Y3799" s="50"/>
      <c r="Z3799" s="50"/>
      <c r="AA3799" s="50"/>
      <c r="AB3799" s="50"/>
      <c r="AC3799" s="50"/>
      <c r="AD3799" s="50"/>
      <c r="AE3799" s="50"/>
      <c r="AF3799" s="50"/>
      <c r="AG3799" s="50"/>
      <c r="AH3799" s="50"/>
      <c r="AI3799" s="50"/>
      <c r="AJ3799" s="50"/>
      <c r="AK3799" s="50"/>
      <c r="AL3799" s="50"/>
      <c r="AM3799" s="50"/>
      <c r="AN3799" s="50"/>
      <c r="AO3799" s="50"/>
      <c r="AP3799" s="50"/>
      <c r="AQ3799" s="50"/>
      <c r="AR3799" s="50"/>
      <c r="AS3799" s="50"/>
      <c r="AT3799" s="50"/>
      <c r="AU3799" s="50"/>
      <c r="AV3799" s="50"/>
      <c r="AW3799" s="50"/>
      <c r="AX3799" s="50"/>
      <c r="AY3799" s="50"/>
      <c r="AZ3799" s="50"/>
      <c r="BA3799" s="50"/>
      <c r="BB3799" s="50"/>
      <c r="BC3799" s="50"/>
      <c r="BD3799" s="50"/>
      <c r="BE3799" s="50"/>
      <c r="BF3799" s="50"/>
      <c r="BG3799" s="50"/>
      <c r="BH3799" s="50"/>
      <c r="BI3799" s="50"/>
      <c r="BJ3799" s="50"/>
      <c r="BK3799" s="50"/>
      <c r="BL3799" s="50"/>
      <c r="BM3799" s="50"/>
      <c r="BN3799" s="50"/>
      <c r="BO3799" s="50"/>
      <c r="BP3799" s="50"/>
      <c r="BQ3799" s="50"/>
      <c r="BR3799" s="50"/>
      <c r="BS3799" s="50"/>
      <c r="BT3799" s="50"/>
      <c r="BU3799" s="50"/>
      <c r="BV3799" s="50"/>
      <c r="BW3799" s="50"/>
      <c r="BX3799" s="50"/>
      <c r="BY3799" s="50"/>
      <c r="BZ3799" s="50"/>
      <c r="CA3799" s="50"/>
      <c r="CB3799" s="50"/>
      <c r="CC3799" s="50"/>
      <c r="CD3799" s="50"/>
      <c r="CE3799" s="50"/>
      <c r="CF3799" s="50"/>
      <c r="CG3799" s="50"/>
      <c r="CH3799" s="50"/>
      <c r="CI3799" s="50"/>
      <c r="CJ3799" s="50"/>
      <c r="CK3799" s="50"/>
      <c r="CL3799" s="50"/>
      <c r="CM3799" s="50"/>
      <c r="CN3799" s="50"/>
      <c r="CO3799" s="50"/>
      <c r="CP3799" s="50"/>
      <c r="CQ3799" s="50"/>
      <c r="CR3799" s="50"/>
      <c r="CS3799" s="50"/>
      <c r="CT3799" s="50"/>
      <c r="CU3799" s="50"/>
      <c r="CV3799" s="50"/>
      <c r="CW3799" s="50"/>
      <c r="CX3799" s="50"/>
      <c r="CY3799" s="50"/>
      <c r="CZ3799" s="50"/>
      <c r="DA3799" s="50"/>
      <c r="DB3799" s="50"/>
      <c r="DC3799" s="50"/>
      <c r="DD3799" s="50"/>
      <c r="DE3799" s="50"/>
      <c r="DF3799" s="50"/>
      <c r="DG3799" s="50"/>
    </row>
    <row r="3800" spans="1:111" x14ac:dyDescent="0.2">
      <c r="A3800" s="571"/>
      <c r="B3800" s="571"/>
      <c r="C3800" s="413"/>
      <c r="D3800" s="222" t="s">
        <v>395</v>
      </c>
      <c r="E3800" s="353">
        <v>800</v>
      </c>
      <c r="F3800" s="352">
        <f t="shared" si="118"/>
        <v>480</v>
      </c>
      <c r="G3800" s="352">
        <f t="shared" si="119"/>
        <v>400</v>
      </c>
      <c r="H3800" s="50"/>
      <c r="I3800" s="50"/>
      <c r="J3800" s="50"/>
      <c r="K3800" s="50"/>
      <c r="L3800" s="50"/>
      <c r="M3800" s="50"/>
      <c r="N3800" s="50"/>
      <c r="O3800" s="50"/>
      <c r="P3800" s="50"/>
      <c r="Q3800" s="50"/>
      <c r="R3800" s="50"/>
      <c r="S3800" s="50"/>
      <c r="T3800" s="50"/>
      <c r="U3800" s="50"/>
      <c r="V3800" s="50"/>
      <c r="W3800" s="50"/>
      <c r="X3800" s="50"/>
      <c r="Y3800" s="50"/>
      <c r="Z3800" s="50"/>
      <c r="AA3800" s="50"/>
      <c r="AB3800" s="50"/>
      <c r="AC3800" s="50"/>
      <c r="AD3800" s="50"/>
      <c r="AE3800" s="50"/>
      <c r="AF3800" s="50"/>
      <c r="AG3800" s="50"/>
      <c r="AH3800" s="50"/>
      <c r="AI3800" s="50"/>
      <c r="AJ3800" s="50"/>
      <c r="AK3800" s="50"/>
      <c r="AL3800" s="50"/>
      <c r="AM3800" s="50"/>
      <c r="AN3800" s="50"/>
      <c r="AO3800" s="50"/>
      <c r="AP3800" s="50"/>
      <c r="AQ3800" s="50"/>
      <c r="AR3800" s="50"/>
      <c r="AS3800" s="50"/>
      <c r="AT3800" s="50"/>
      <c r="AU3800" s="50"/>
      <c r="AV3800" s="50"/>
      <c r="AW3800" s="50"/>
      <c r="AX3800" s="50"/>
      <c r="AY3800" s="50"/>
      <c r="AZ3800" s="50"/>
      <c r="BA3800" s="50"/>
      <c r="BB3800" s="50"/>
      <c r="BC3800" s="50"/>
      <c r="BD3800" s="50"/>
      <c r="BE3800" s="50"/>
      <c r="BF3800" s="50"/>
      <c r="BG3800" s="50"/>
      <c r="BH3800" s="50"/>
      <c r="BI3800" s="50"/>
      <c r="BJ3800" s="50"/>
      <c r="BK3800" s="50"/>
      <c r="BL3800" s="50"/>
      <c r="BM3800" s="50"/>
      <c r="BN3800" s="50"/>
      <c r="BO3800" s="50"/>
      <c r="BP3800" s="50"/>
      <c r="BQ3800" s="50"/>
      <c r="BR3800" s="50"/>
      <c r="BS3800" s="50"/>
      <c r="BT3800" s="50"/>
      <c r="BU3800" s="50"/>
      <c r="BV3800" s="50"/>
      <c r="BW3800" s="50"/>
      <c r="BX3800" s="50"/>
      <c r="BY3800" s="50"/>
      <c r="BZ3800" s="50"/>
      <c r="CA3800" s="50"/>
      <c r="CB3800" s="50"/>
      <c r="CC3800" s="50"/>
      <c r="CD3800" s="50"/>
      <c r="CE3800" s="50"/>
      <c r="CF3800" s="50"/>
      <c r="CG3800" s="50"/>
      <c r="CH3800" s="50"/>
      <c r="CI3800" s="50"/>
      <c r="CJ3800" s="50"/>
      <c r="CK3800" s="50"/>
      <c r="CL3800" s="50"/>
      <c r="CM3800" s="50"/>
      <c r="CN3800" s="50"/>
      <c r="CO3800" s="50"/>
      <c r="CP3800" s="50"/>
      <c r="CQ3800" s="50"/>
      <c r="CR3800" s="50"/>
      <c r="CS3800" s="50"/>
      <c r="CT3800" s="50"/>
      <c r="CU3800" s="50"/>
      <c r="CV3800" s="50"/>
      <c r="CW3800" s="50"/>
      <c r="CX3800" s="50"/>
      <c r="CY3800" s="50"/>
      <c r="CZ3800" s="50"/>
      <c r="DA3800" s="50"/>
      <c r="DB3800" s="50"/>
      <c r="DC3800" s="50"/>
      <c r="DD3800" s="50"/>
      <c r="DE3800" s="50"/>
      <c r="DF3800" s="50"/>
      <c r="DG3800" s="50"/>
    </row>
    <row r="3801" spans="1:111" x14ac:dyDescent="0.2">
      <c r="A3801" s="571"/>
      <c r="B3801" s="571"/>
      <c r="C3801" s="413"/>
      <c r="D3801" s="222" t="s">
        <v>396</v>
      </c>
      <c r="E3801" s="353">
        <v>750</v>
      </c>
      <c r="F3801" s="352">
        <f t="shared" si="118"/>
        <v>450</v>
      </c>
      <c r="G3801" s="352">
        <f t="shared" si="119"/>
        <v>375</v>
      </c>
      <c r="H3801" s="50"/>
      <c r="I3801" s="50"/>
      <c r="J3801" s="50"/>
      <c r="K3801" s="50"/>
      <c r="L3801" s="50"/>
      <c r="M3801" s="50"/>
      <c r="N3801" s="50"/>
      <c r="O3801" s="50"/>
      <c r="P3801" s="50"/>
      <c r="Q3801" s="50"/>
      <c r="R3801" s="50"/>
      <c r="S3801" s="50"/>
      <c r="T3801" s="50"/>
      <c r="U3801" s="50"/>
      <c r="V3801" s="50"/>
      <c r="W3801" s="50"/>
      <c r="X3801" s="50"/>
      <c r="Y3801" s="50"/>
      <c r="Z3801" s="50"/>
      <c r="AA3801" s="50"/>
      <c r="AB3801" s="50"/>
      <c r="AC3801" s="50"/>
      <c r="AD3801" s="50"/>
      <c r="AE3801" s="50"/>
      <c r="AF3801" s="50"/>
      <c r="AG3801" s="50"/>
      <c r="AH3801" s="50"/>
      <c r="AI3801" s="50"/>
      <c r="AJ3801" s="50"/>
      <c r="AK3801" s="50"/>
      <c r="AL3801" s="50"/>
      <c r="AM3801" s="50"/>
      <c r="AN3801" s="50"/>
      <c r="AO3801" s="50"/>
      <c r="AP3801" s="50"/>
      <c r="AQ3801" s="50"/>
      <c r="AR3801" s="50"/>
      <c r="AS3801" s="50"/>
      <c r="AT3801" s="50"/>
      <c r="AU3801" s="50"/>
      <c r="AV3801" s="50"/>
      <c r="AW3801" s="50"/>
      <c r="AX3801" s="50"/>
      <c r="AY3801" s="50"/>
      <c r="AZ3801" s="50"/>
      <c r="BA3801" s="50"/>
      <c r="BB3801" s="50"/>
      <c r="BC3801" s="50"/>
      <c r="BD3801" s="50"/>
      <c r="BE3801" s="50"/>
      <c r="BF3801" s="50"/>
      <c r="BG3801" s="50"/>
      <c r="BH3801" s="50"/>
      <c r="BI3801" s="50"/>
      <c r="BJ3801" s="50"/>
      <c r="BK3801" s="50"/>
      <c r="BL3801" s="50"/>
      <c r="BM3801" s="50"/>
      <c r="BN3801" s="50"/>
      <c r="BO3801" s="50"/>
      <c r="BP3801" s="50"/>
      <c r="BQ3801" s="50"/>
      <c r="BR3801" s="50"/>
      <c r="BS3801" s="50"/>
      <c r="BT3801" s="50"/>
      <c r="BU3801" s="50"/>
      <c r="BV3801" s="50"/>
      <c r="BW3801" s="50"/>
      <c r="BX3801" s="50"/>
      <c r="BY3801" s="50"/>
      <c r="BZ3801" s="50"/>
      <c r="CA3801" s="50"/>
      <c r="CB3801" s="50"/>
      <c r="CC3801" s="50"/>
      <c r="CD3801" s="50"/>
      <c r="CE3801" s="50"/>
      <c r="CF3801" s="50"/>
      <c r="CG3801" s="50"/>
      <c r="CH3801" s="50"/>
      <c r="CI3801" s="50"/>
      <c r="CJ3801" s="50"/>
      <c r="CK3801" s="50"/>
      <c r="CL3801" s="50"/>
      <c r="CM3801" s="50"/>
      <c r="CN3801" s="50"/>
      <c r="CO3801" s="50"/>
      <c r="CP3801" s="50"/>
      <c r="CQ3801" s="50"/>
      <c r="CR3801" s="50"/>
      <c r="CS3801" s="50"/>
      <c r="CT3801" s="50"/>
      <c r="CU3801" s="50"/>
      <c r="CV3801" s="50"/>
      <c r="CW3801" s="50"/>
      <c r="CX3801" s="50"/>
      <c r="CY3801" s="50"/>
      <c r="CZ3801" s="50"/>
      <c r="DA3801" s="50"/>
      <c r="DB3801" s="50"/>
      <c r="DC3801" s="50"/>
      <c r="DD3801" s="50"/>
      <c r="DE3801" s="50"/>
      <c r="DF3801" s="50"/>
      <c r="DG3801" s="50"/>
    </row>
    <row r="3802" spans="1:111" ht="25.5" x14ac:dyDescent="0.2">
      <c r="A3802" s="571"/>
      <c r="B3802" s="571"/>
      <c r="C3802" s="413"/>
      <c r="D3802" s="222" t="s">
        <v>397</v>
      </c>
      <c r="E3802" s="353">
        <v>750</v>
      </c>
      <c r="F3802" s="352">
        <f t="shared" si="118"/>
        <v>450</v>
      </c>
      <c r="G3802" s="352">
        <f t="shared" si="119"/>
        <v>375</v>
      </c>
      <c r="H3802" s="50"/>
      <c r="I3802" s="50"/>
      <c r="J3802" s="50"/>
      <c r="K3802" s="50"/>
      <c r="L3802" s="50"/>
      <c r="M3802" s="50"/>
      <c r="N3802" s="50"/>
      <c r="O3802" s="50"/>
      <c r="P3802" s="50"/>
      <c r="Q3802" s="50"/>
      <c r="R3802" s="50"/>
      <c r="S3802" s="50"/>
      <c r="T3802" s="50"/>
      <c r="U3802" s="50"/>
      <c r="V3802" s="50"/>
      <c r="W3802" s="50"/>
      <c r="X3802" s="50"/>
      <c r="Y3802" s="50"/>
      <c r="Z3802" s="50"/>
      <c r="AA3802" s="50"/>
      <c r="AB3802" s="50"/>
      <c r="AC3802" s="50"/>
      <c r="AD3802" s="50"/>
      <c r="AE3802" s="50"/>
      <c r="AF3802" s="50"/>
      <c r="AG3802" s="50"/>
      <c r="AH3802" s="50"/>
      <c r="AI3802" s="50"/>
      <c r="AJ3802" s="50"/>
      <c r="AK3802" s="50"/>
      <c r="AL3802" s="50"/>
      <c r="AM3802" s="50"/>
      <c r="AN3802" s="50"/>
      <c r="AO3802" s="50"/>
      <c r="AP3802" s="50"/>
      <c r="AQ3802" s="50"/>
      <c r="AR3802" s="50"/>
      <c r="AS3802" s="50"/>
      <c r="AT3802" s="50"/>
      <c r="AU3802" s="50"/>
      <c r="AV3802" s="50"/>
      <c r="AW3802" s="50"/>
      <c r="AX3802" s="50"/>
      <c r="AY3802" s="50"/>
      <c r="AZ3802" s="50"/>
      <c r="BA3802" s="50"/>
      <c r="BB3802" s="50"/>
      <c r="BC3802" s="50"/>
      <c r="BD3802" s="50"/>
      <c r="BE3802" s="50"/>
      <c r="BF3802" s="50"/>
      <c r="BG3802" s="50"/>
      <c r="BH3802" s="50"/>
      <c r="BI3802" s="50"/>
      <c r="BJ3802" s="50"/>
      <c r="BK3802" s="50"/>
      <c r="BL3802" s="50"/>
      <c r="BM3802" s="50"/>
      <c r="BN3802" s="50"/>
      <c r="BO3802" s="50"/>
      <c r="BP3802" s="50"/>
      <c r="BQ3802" s="50"/>
      <c r="BR3802" s="50"/>
      <c r="BS3802" s="50"/>
      <c r="BT3802" s="50"/>
      <c r="BU3802" s="50"/>
      <c r="BV3802" s="50"/>
      <c r="BW3802" s="50"/>
      <c r="BX3802" s="50"/>
      <c r="BY3802" s="50"/>
      <c r="BZ3802" s="50"/>
      <c r="CA3802" s="50"/>
      <c r="CB3802" s="50"/>
      <c r="CC3802" s="50"/>
      <c r="CD3802" s="50"/>
      <c r="CE3802" s="50"/>
      <c r="CF3802" s="50"/>
      <c r="CG3802" s="50"/>
      <c r="CH3802" s="50"/>
      <c r="CI3802" s="50"/>
      <c r="CJ3802" s="50"/>
      <c r="CK3802" s="50"/>
      <c r="CL3802" s="50"/>
      <c r="CM3802" s="50"/>
      <c r="CN3802" s="50"/>
      <c r="CO3802" s="50"/>
      <c r="CP3802" s="50"/>
      <c r="CQ3802" s="50"/>
      <c r="CR3802" s="50"/>
      <c r="CS3802" s="50"/>
      <c r="CT3802" s="50"/>
      <c r="CU3802" s="50"/>
      <c r="CV3802" s="50"/>
      <c r="CW3802" s="50"/>
      <c r="CX3802" s="50"/>
      <c r="CY3802" s="50"/>
      <c r="CZ3802" s="50"/>
      <c r="DA3802" s="50"/>
      <c r="DB3802" s="50"/>
      <c r="DC3802" s="50"/>
      <c r="DD3802" s="50"/>
      <c r="DE3802" s="50"/>
      <c r="DF3802" s="50"/>
      <c r="DG3802" s="50"/>
    </row>
    <row r="3803" spans="1:111" x14ac:dyDescent="0.2">
      <c r="A3803" s="572"/>
      <c r="B3803" s="572"/>
      <c r="C3803" s="413"/>
      <c r="D3803" s="222" t="s">
        <v>398</v>
      </c>
      <c r="E3803" s="353">
        <v>750</v>
      </c>
      <c r="F3803" s="352">
        <f t="shared" si="118"/>
        <v>450</v>
      </c>
      <c r="G3803" s="352">
        <f t="shared" si="119"/>
        <v>375</v>
      </c>
      <c r="H3803" s="50"/>
      <c r="I3803" s="50"/>
      <c r="J3803" s="50"/>
      <c r="K3803" s="50"/>
      <c r="L3803" s="50"/>
      <c r="M3803" s="50"/>
      <c r="N3803" s="50"/>
      <c r="O3803" s="50"/>
      <c r="P3803" s="50"/>
      <c r="Q3803" s="50"/>
      <c r="R3803" s="50"/>
      <c r="S3803" s="50"/>
      <c r="T3803" s="50"/>
      <c r="U3803" s="50"/>
      <c r="V3803" s="50"/>
      <c r="W3803" s="50"/>
      <c r="X3803" s="50"/>
      <c r="Y3803" s="50"/>
      <c r="Z3803" s="50"/>
      <c r="AA3803" s="50"/>
      <c r="AB3803" s="50"/>
      <c r="AC3803" s="50"/>
      <c r="AD3803" s="50"/>
      <c r="AE3803" s="50"/>
      <c r="AF3803" s="50"/>
      <c r="AG3803" s="50"/>
      <c r="AH3803" s="50"/>
      <c r="AI3803" s="50"/>
      <c r="AJ3803" s="50"/>
      <c r="AK3803" s="50"/>
      <c r="AL3803" s="50"/>
      <c r="AM3803" s="50"/>
      <c r="AN3803" s="50"/>
      <c r="AO3803" s="50"/>
      <c r="AP3803" s="50"/>
      <c r="AQ3803" s="50"/>
      <c r="AR3803" s="50"/>
      <c r="AS3803" s="50"/>
      <c r="AT3803" s="50"/>
      <c r="AU3803" s="50"/>
      <c r="AV3803" s="50"/>
      <c r="AW3803" s="50"/>
      <c r="AX3803" s="50"/>
      <c r="AY3803" s="50"/>
      <c r="AZ3803" s="50"/>
      <c r="BA3803" s="50"/>
      <c r="BB3803" s="50"/>
      <c r="BC3803" s="50"/>
      <c r="BD3803" s="50"/>
      <c r="BE3803" s="50"/>
      <c r="BF3803" s="50"/>
      <c r="BG3803" s="50"/>
      <c r="BH3803" s="50"/>
      <c r="BI3803" s="50"/>
      <c r="BJ3803" s="50"/>
      <c r="BK3803" s="50"/>
      <c r="BL3803" s="50"/>
      <c r="BM3803" s="50"/>
      <c r="BN3803" s="50"/>
      <c r="BO3803" s="50"/>
      <c r="BP3803" s="50"/>
      <c r="BQ3803" s="50"/>
      <c r="BR3803" s="50"/>
      <c r="BS3803" s="50"/>
      <c r="BT3803" s="50"/>
      <c r="BU3803" s="50"/>
      <c r="BV3803" s="50"/>
      <c r="BW3803" s="50"/>
      <c r="BX3803" s="50"/>
      <c r="BY3803" s="50"/>
      <c r="BZ3803" s="50"/>
      <c r="CA3803" s="50"/>
      <c r="CB3803" s="50"/>
      <c r="CC3803" s="50"/>
      <c r="CD3803" s="50"/>
      <c r="CE3803" s="50"/>
      <c r="CF3803" s="50"/>
      <c r="CG3803" s="50"/>
      <c r="CH3803" s="50"/>
      <c r="CI3803" s="50"/>
      <c r="CJ3803" s="50"/>
      <c r="CK3803" s="50"/>
      <c r="CL3803" s="50"/>
      <c r="CM3803" s="50"/>
      <c r="CN3803" s="50"/>
      <c r="CO3803" s="50"/>
      <c r="CP3803" s="50"/>
      <c r="CQ3803" s="50"/>
      <c r="CR3803" s="50"/>
      <c r="CS3803" s="50"/>
      <c r="CT3803" s="50"/>
      <c r="CU3803" s="50"/>
      <c r="CV3803" s="50"/>
      <c r="CW3803" s="50"/>
      <c r="CX3803" s="50"/>
      <c r="CY3803" s="50"/>
      <c r="CZ3803" s="50"/>
      <c r="DA3803" s="50"/>
      <c r="DB3803" s="50"/>
      <c r="DC3803" s="50"/>
      <c r="DD3803" s="50"/>
      <c r="DE3803" s="50"/>
      <c r="DF3803" s="50"/>
      <c r="DG3803" s="50"/>
    </row>
    <row r="3804" spans="1:111" x14ac:dyDescent="0.2">
      <c r="A3804" s="570" t="s">
        <v>1108</v>
      </c>
      <c r="B3804" s="570" t="s">
        <v>1108</v>
      </c>
      <c r="C3804" s="413"/>
      <c r="D3804" s="241" t="s">
        <v>399</v>
      </c>
      <c r="E3804" s="353">
        <v>0</v>
      </c>
      <c r="F3804" s="352">
        <f t="shared" si="118"/>
        <v>0</v>
      </c>
      <c r="G3804" s="352">
        <f t="shared" si="119"/>
        <v>0</v>
      </c>
      <c r="H3804" s="50"/>
      <c r="I3804" s="50"/>
      <c r="J3804" s="50"/>
      <c r="K3804" s="50"/>
      <c r="L3804" s="50"/>
      <c r="M3804" s="50"/>
      <c r="N3804" s="50"/>
      <c r="O3804" s="50"/>
      <c r="P3804" s="50"/>
      <c r="Q3804" s="50"/>
      <c r="R3804" s="50"/>
      <c r="S3804" s="50"/>
      <c r="T3804" s="50"/>
      <c r="U3804" s="50"/>
      <c r="V3804" s="50"/>
      <c r="W3804" s="50"/>
      <c r="X3804" s="50"/>
      <c r="Y3804" s="50"/>
      <c r="Z3804" s="50"/>
      <c r="AA3804" s="50"/>
      <c r="AB3804" s="50"/>
      <c r="AC3804" s="50"/>
      <c r="AD3804" s="50"/>
      <c r="AE3804" s="50"/>
      <c r="AF3804" s="50"/>
      <c r="AG3804" s="50"/>
      <c r="AH3804" s="50"/>
      <c r="AI3804" s="50"/>
      <c r="AJ3804" s="50"/>
      <c r="AK3804" s="50"/>
      <c r="AL3804" s="50"/>
      <c r="AM3804" s="50"/>
      <c r="AN3804" s="50"/>
      <c r="AO3804" s="50"/>
      <c r="AP3804" s="50"/>
      <c r="AQ3804" s="50"/>
      <c r="AR3804" s="50"/>
      <c r="AS3804" s="50"/>
      <c r="AT3804" s="50"/>
      <c r="AU3804" s="50"/>
      <c r="AV3804" s="50"/>
      <c r="AW3804" s="50"/>
      <c r="AX3804" s="50"/>
      <c r="AY3804" s="50"/>
      <c r="AZ3804" s="50"/>
      <c r="BA3804" s="50"/>
      <c r="BB3804" s="50"/>
      <c r="BC3804" s="50"/>
      <c r="BD3804" s="50"/>
      <c r="BE3804" s="50"/>
      <c r="BF3804" s="50"/>
      <c r="BG3804" s="50"/>
      <c r="BH3804" s="50"/>
      <c r="BI3804" s="50"/>
      <c r="BJ3804" s="50"/>
      <c r="BK3804" s="50"/>
      <c r="BL3804" s="50"/>
      <c r="BM3804" s="50"/>
      <c r="BN3804" s="50"/>
      <c r="BO3804" s="50"/>
      <c r="BP3804" s="50"/>
      <c r="BQ3804" s="50"/>
      <c r="BR3804" s="50"/>
      <c r="BS3804" s="50"/>
      <c r="BT3804" s="50"/>
      <c r="BU3804" s="50"/>
      <c r="BV3804" s="50"/>
      <c r="BW3804" s="50"/>
      <c r="BX3804" s="50"/>
      <c r="BY3804" s="50"/>
      <c r="BZ3804" s="50"/>
      <c r="CA3804" s="50"/>
      <c r="CB3804" s="50"/>
      <c r="CC3804" s="50"/>
      <c r="CD3804" s="50"/>
      <c r="CE3804" s="50"/>
      <c r="CF3804" s="50"/>
      <c r="CG3804" s="50"/>
      <c r="CH3804" s="50"/>
      <c r="CI3804" s="50"/>
      <c r="CJ3804" s="50"/>
      <c r="CK3804" s="50"/>
      <c r="CL3804" s="50"/>
      <c r="CM3804" s="50"/>
      <c r="CN3804" s="50"/>
      <c r="CO3804" s="50"/>
      <c r="CP3804" s="50"/>
      <c r="CQ3804" s="50"/>
      <c r="CR3804" s="50"/>
      <c r="CS3804" s="50"/>
      <c r="CT3804" s="50"/>
      <c r="CU3804" s="50"/>
      <c r="CV3804" s="50"/>
      <c r="CW3804" s="50"/>
      <c r="CX3804" s="50"/>
      <c r="CY3804" s="50"/>
      <c r="CZ3804" s="50"/>
      <c r="DA3804" s="50"/>
      <c r="DB3804" s="50"/>
      <c r="DC3804" s="50"/>
      <c r="DD3804" s="50"/>
      <c r="DE3804" s="50"/>
      <c r="DF3804" s="50"/>
      <c r="DG3804" s="50"/>
    </row>
    <row r="3805" spans="1:111" x14ac:dyDescent="0.2">
      <c r="A3805" s="571"/>
      <c r="B3805" s="571"/>
      <c r="C3805" s="413"/>
      <c r="D3805" s="222" t="s">
        <v>400</v>
      </c>
      <c r="E3805" s="353">
        <v>750</v>
      </c>
      <c r="F3805" s="352">
        <f t="shared" si="118"/>
        <v>450</v>
      </c>
      <c r="G3805" s="352">
        <f t="shared" si="119"/>
        <v>375</v>
      </c>
      <c r="H3805" s="50"/>
      <c r="I3805" s="50"/>
      <c r="J3805" s="50"/>
      <c r="K3805" s="50"/>
      <c r="L3805" s="50"/>
      <c r="M3805" s="50"/>
      <c r="N3805" s="50"/>
      <c r="O3805" s="50"/>
      <c r="P3805" s="50"/>
      <c r="Q3805" s="50"/>
      <c r="R3805" s="50"/>
      <c r="S3805" s="50"/>
      <c r="T3805" s="50"/>
      <c r="U3805" s="50"/>
      <c r="V3805" s="50"/>
      <c r="W3805" s="50"/>
      <c r="X3805" s="50"/>
      <c r="Y3805" s="50"/>
      <c r="Z3805" s="50"/>
      <c r="AA3805" s="50"/>
      <c r="AB3805" s="50"/>
      <c r="AC3805" s="50"/>
      <c r="AD3805" s="50"/>
      <c r="AE3805" s="50"/>
      <c r="AF3805" s="50"/>
      <c r="AG3805" s="50"/>
      <c r="AH3805" s="50"/>
      <c r="AI3805" s="50"/>
      <c r="AJ3805" s="50"/>
      <c r="AK3805" s="50"/>
      <c r="AL3805" s="50"/>
      <c r="AM3805" s="50"/>
      <c r="AN3805" s="50"/>
      <c r="AO3805" s="50"/>
      <c r="AP3805" s="50"/>
      <c r="AQ3805" s="50"/>
      <c r="AR3805" s="50"/>
      <c r="AS3805" s="50"/>
      <c r="AT3805" s="50"/>
      <c r="AU3805" s="50"/>
      <c r="AV3805" s="50"/>
      <c r="AW3805" s="50"/>
      <c r="AX3805" s="50"/>
      <c r="AY3805" s="50"/>
      <c r="AZ3805" s="50"/>
      <c r="BA3805" s="50"/>
      <c r="BB3805" s="50"/>
      <c r="BC3805" s="50"/>
      <c r="BD3805" s="50"/>
      <c r="BE3805" s="50"/>
      <c r="BF3805" s="50"/>
      <c r="BG3805" s="50"/>
      <c r="BH3805" s="50"/>
      <c r="BI3805" s="50"/>
      <c r="BJ3805" s="50"/>
      <c r="BK3805" s="50"/>
      <c r="BL3805" s="50"/>
      <c r="BM3805" s="50"/>
      <c r="BN3805" s="50"/>
      <c r="BO3805" s="50"/>
      <c r="BP3805" s="50"/>
      <c r="BQ3805" s="50"/>
      <c r="BR3805" s="50"/>
      <c r="BS3805" s="50"/>
      <c r="BT3805" s="50"/>
      <c r="BU3805" s="50"/>
      <c r="BV3805" s="50"/>
      <c r="BW3805" s="50"/>
      <c r="BX3805" s="50"/>
      <c r="BY3805" s="50"/>
      <c r="BZ3805" s="50"/>
      <c r="CA3805" s="50"/>
      <c r="CB3805" s="50"/>
      <c r="CC3805" s="50"/>
      <c r="CD3805" s="50"/>
      <c r="CE3805" s="50"/>
      <c r="CF3805" s="50"/>
      <c r="CG3805" s="50"/>
      <c r="CH3805" s="50"/>
      <c r="CI3805" s="50"/>
      <c r="CJ3805" s="50"/>
      <c r="CK3805" s="50"/>
      <c r="CL3805" s="50"/>
      <c r="CM3805" s="50"/>
      <c r="CN3805" s="50"/>
      <c r="CO3805" s="50"/>
      <c r="CP3805" s="50"/>
      <c r="CQ3805" s="50"/>
      <c r="CR3805" s="50"/>
      <c r="CS3805" s="50"/>
      <c r="CT3805" s="50"/>
      <c r="CU3805" s="50"/>
      <c r="CV3805" s="50"/>
      <c r="CW3805" s="50"/>
      <c r="CX3805" s="50"/>
      <c r="CY3805" s="50"/>
      <c r="CZ3805" s="50"/>
      <c r="DA3805" s="50"/>
      <c r="DB3805" s="50"/>
      <c r="DC3805" s="50"/>
      <c r="DD3805" s="50"/>
      <c r="DE3805" s="50"/>
      <c r="DF3805" s="50"/>
      <c r="DG3805" s="50"/>
    </row>
    <row r="3806" spans="1:111" x14ac:dyDescent="0.2">
      <c r="A3806" s="571"/>
      <c r="B3806" s="571"/>
      <c r="C3806" s="413"/>
      <c r="D3806" s="222" t="s">
        <v>401</v>
      </c>
      <c r="E3806" s="353">
        <v>750</v>
      </c>
      <c r="F3806" s="352">
        <f t="shared" si="118"/>
        <v>450</v>
      </c>
      <c r="G3806" s="352">
        <f t="shared" si="119"/>
        <v>375</v>
      </c>
      <c r="H3806" s="50"/>
      <c r="I3806" s="50"/>
      <c r="J3806" s="50"/>
      <c r="K3806" s="50"/>
      <c r="L3806" s="50"/>
      <c r="M3806" s="50"/>
      <c r="N3806" s="50"/>
      <c r="O3806" s="50"/>
      <c r="P3806" s="50"/>
      <c r="Q3806" s="50"/>
      <c r="R3806" s="50"/>
      <c r="S3806" s="50"/>
      <c r="T3806" s="50"/>
      <c r="U3806" s="50"/>
      <c r="V3806" s="50"/>
      <c r="W3806" s="50"/>
      <c r="X3806" s="50"/>
      <c r="Y3806" s="50"/>
      <c r="Z3806" s="50"/>
      <c r="AA3806" s="50"/>
      <c r="AB3806" s="50"/>
      <c r="AC3806" s="50"/>
      <c r="AD3806" s="50"/>
      <c r="AE3806" s="50"/>
      <c r="AF3806" s="50"/>
      <c r="AG3806" s="50"/>
      <c r="AH3806" s="50"/>
      <c r="AI3806" s="50"/>
      <c r="AJ3806" s="50"/>
      <c r="AK3806" s="50"/>
      <c r="AL3806" s="50"/>
      <c r="AM3806" s="50"/>
      <c r="AN3806" s="50"/>
      <c r="AO3806" s="50"/>
      <c r="AP3806" s="50"/>
      <c r="AQ3806" s="50"/>
      <c r="AR3806" s="50"/>
      <c r="AS3806" s="50"/>
      <c r="AT3806" s="50"/>
      <c r="AU3806" s="50"/>
      <c r="AV3806" s="50"/>
      <c r="AW3806" s="50"/>
      <c r="AX3806" s="50"/>
      <c r="AY3806" s="50"/>
      <c r="AZ3806" s="50"/>
      <c r="BA3806" s="50"/>
      <c r="BB3806" s="50"/>
      <c r="BC3806" s="50"/>
      <c r="BD3806" s="50"/>
      <c r="BE3806" s="50"/>
      <c r="BF3806" s="50"/>
      <c r="BG3806" s="50"/>
      <c r="BH3806" s="50"/>
      <c r="BI3806" s="50"/>
      <c r="BJ3806" s="50"/>
      <c r="BK3806" s="50"/>
      <c r="BL3806" s="50"/>
      <c r="BM3806" s="50"/>
      <c r="BN3806" s="50"/>
      <c r="BO3806" s="50"/>
      <c r="BP3806" s="50"/>
      <c r="BQ3806" s="50"/>
      <c r="BR3806" s="50"/>
      <c r="BS3806" s="50"/>
      <c r="BT3806" s="50"/>
      <c r="BU3806" s="50"/>
      <c r="BV3806" s="50"/>
      <c r="BW3806" s="50"/>
      <c r="BX3806" s="50"/>
      <c r="BY3806" s="50"/>
      <c r="BZ3806" s="50"/>
      <c r="CA3806" s="50"/>
      <c r="CB3806" s="50"/>
      <c r="CC3806" s="50"/>
      <c r="CD3806" s="50"/>
      <c r="CE3806" s="50"/>
      <c r="CF3806" s="50"/>
      <c r="CG3806" s="50"/>
      <c r="CH3806" s="50"/>
      <c r="CI3806" s="50"/>
      <c r="CJ3806" s="50"/>
      <c r="CK3806" s="50"/>
      <c r="CL3806" s="50"/>
      <c r="CM3806" s="50"/>
      <c r="CN3806" s="50"/>
      <c r="CO3806" s="50"/>
      <c r="CP3806" s="50"/>
      <c r="CQ3806" s="50"/>
      <c r="CR3806" s="50"/>
      <c r="CS3806" s="50"/>
      <c r="CT3806" s="50"/>
      <c r="CU3806" s="50"/>
      <c r="CV3806" s="50"/>
      <c r="CW3806" s="50"/>
      <c r="CX3806" s="50"/>
      <c r="CY3806" s="50"/>
      <c r="CZ3806" s="50"/>
      <c r="DA3806" s="50"/>
      <c r="DB3806" s="50"/>
      <c r="DC3806" s="50"/>
      <c r="DD3806" s="50"/>
      <c r="DE3806" s="50"/>
      <c r="DF3806" s="50"/>
      <c r="DG3806" s="50"/>
    </row>
    <row r="3807" spans="1:111" x14ac:dyDescent="0.2">
      <c r="A3807" s="571"/>
      <c r="B3807" s="571"/>
      <c r="C3807" s="413"/>
      <c r="D3807" s="222" t="s">
        <v>402</v>
      </c>
      <c r="E3807" s="353">
        <v>750</v>
      </c>
      <c r="F3807" s="352">
        <f t="shared" si="118"/>
        <v>450</v>
      </c>
      <c r="G3807" s="352">
        <f t="shared" si="119"/>
        <v>375</v>
      </c>
      <c r="H3807" s="50"/>
      <c r="I3807" s="50"/>
      <c r="J3807" s="50"/>
      <c r="K3807" s="50"/>
      <c r="L3807" s="50"/>
      <c r="M3807" s="50"/>
      <c r="N3807" s="50"/>
      <c r="O3807" s="50"/>
      <c r="P3807" s="50"/>
      <c r="Q3807" s="50"/>
      <c r="R3807" s="50"/>
      <c r="S3807" s="50"/>
      <c r="T3807" s="50"/>
      <c r="U3807" s="50"/>
      <c r="V3807" s="50"/>
      <c r="W3807" s="50"/>
      <c r="X3807" s="50"/>
      <c r="Y3807" s="50"/>
      <c r="Z3807" s="50"/>
      <c r="AA3807" s="50"/>
      <c r="AB3807" s="50"/>
      <c r="AC3807" s="50"/>
      <c r="AD3807" s="50"/>
      <c r="AE3807" s="50"/>
      <c r="AF3807" s="50"/>
      <c r="AG3807" s="50"/>
      <c r="AH3807" s="50"/>
      <c r="AI3807" s="50"/>
      <c r="AJ3807" s="50"/>
      <c r="AK3807" s="50"/>
      <c r="AL3807" s="50"/>
      <c r="AM3807" s="50"/>
      <c r="AN3807" s="50"/>
      <c r="AO3807" s="50"/>
      <c r="AP3807" s="50"/>
      <c r="AQ3807" s="50"/>
      <c r="AR3807" s="50"/>
      <c r="AS3807" s="50"/>
      <c r="AT3807" s="50"/>
      <c r="AU3807" s="50"/>
      <c r="AV3807" s="50"/>
      <c r="AW3807" s="50"/>
      <c r="AX3807" s="50"/>
      <c r="AY3807" s="50"/>
      <c r="AZ3807" s="50"/>
      <c r="BA3807" s="50"/>
      <c r="BB3807" s="50"/>
      <c r="BC3807" s="50"/>
      <c r="BD3807" s="50"/>
      <c r="BE3807" s="50"/>
      <c r="BF3807" s="50"/>
      <c r="BG3807" s="50"/>
      <c r="BH3807" s="50"/>
      <c r="BI3807" s="50"/>
      <c r="BJ3807" s="50"/>
      <c r="BK3807" s="50"/>
      <c r="BL3807" s="50"/>
      <c r="BM3807" s="50"/>
      <c r="BN3807" s="50"/>
      <c r="BO3807" s="50"/>
      <c r="BP3807" s="50"/>
      <c r="BQ3807" s="50"/>
      <c r="BR3807" s="50"/>
      <c r="BS3807" s="50"/>
      <c r="BT3807" s="50"/>
      <c r="BU3807" s="50"/>
      <c r="BV3807" s="50"/>
      <c r="BW3807" s="50"/>
      <c r="BX3807" s="50"/>
      <c r="BY3807" s="50"/>
      <c r="BZ3807" s="50"/>
      <c r="CA3807" s="50"/>
      <c r="CB3807" s="50"/>
      <c r="CC3807" s="50"/>
      <c r="CD3807" s="50"/>
      <c r="CE3807" s="50"/>
      <c r="CF3807" s="50"/>
      <c r="CG3807" s="50"/>
      <c r="CH3807" s="50"/>
      <c r="CI3807" s="50"/>
      <c r="CJ3807" s="50"/>
      <c r="CK3807" s="50"/>
      <c r="CL3807" s="50"/>
      <c r="CM3807" s="50"/>
      <c r="CN3807" s="50"/>
      <c r="CO3807" s="50"/>
      <c r="CP3807" s="50"/>
      <c r="CQ3807" s="50"/>
      <c r="CR3807" s="50"/>
      <c r="CS3807" s="50"/>
      <c r="CT3807" s="50"/>
      <c r="CU3807" s="50"/>
      <c r="CV3807" s="50"/>
      <c r="CW3807" s="50"/>
      <c r="CX3807" s="50"/>
      <c r="CY3807" s="50"/>
      <c r="CZ3807" s="50"/>
      <c r="DA3807" s="50"/>
      <c r="DB3807" s="50"/>
      <c r="DC3807" s="50"/>
      <c r="DD3807" s="50"/>
      <c r="DE3807" s="50"/>
      <c r="DF3807" s="50"/>
      <c r="DG3807" s="50"/>
    </row>
    <row r="3808" spans="1:111" x14ac:dyDescent="0.2">
      <c r="A3808" s="571"/>
      <c r="B3808" s="571"/>
      <c r="C3808" s="413"/>
      <c r="D3808" s="222" t="s">
        <v>403</v>
      </c>
      <c r="E3808" s="353">
        <v>750</v>
      </c>
      <c r="F3808" s="352">
        <f t="shared" si="118"/>
        <v>450</v>
      </c>
      <c r="G3808" s="352">
        <f t="shared" si="119"/>
        <v>375</v>
      </c>
      <c r="H3808" s="50"/>
      <c r="I3808" s="50"/>
      <c r="J3808" s="50"/>
      <c r="K3808" s="50"/>
      <c r="L3808" s="50"/>
      <c r="M3808" s="50"/>
      <c r="N3808" s="50"/>
      <c r="O3808" s="50"/>
      <c r="P3808" s="50"/>
      <c r="Q3808" s="50"/>
      <c r="R3808" s="50"/>
      <c r="S3808" s="50"/>
      <c r="T3808" s="50"/>
      <c r="U3808" s="50"/>
      <c r="V3808" s="50"/>
      <c r="W3808" s="50"/>
      <c r="X3808" s="50"/>
      <c r="Y3808" s="50"/>
      <c r="Z3808" s="50"/>
      <c r="AA3808" s="50"/>
      <c r="AB3808" s="50"/>
      <c r="AC3808" s="50"/>
      <c r="AD3808" s="50"/>
      <c r="AE3808" s="50"/>
      <c r="AF3808" s="50"/>
      <c r="AG3808" s="50"/>
      <c r="AH3808" s="50"/>
      <c r="AI3808" s="50"/>
      <c r="AJ3808" s="50"/>
      <c r="AK3808" s="50"/>
      <c r="AL3808" s="50"/>
      <c r="AM3808" s="50"/>
      <c r="AN3808" s="50"/>
      <c r="AO3808" s="50"/>
      <c r="AP3808" s="50"/>
      <c r="AQ3808" s="50"/>
      <c r="AR3808" s="50"/>
      <c r="AS3808" s="50"/>
      <c r="AT3808" s="50"/>
      <c r="AU3808" s="50"/>
      <c r="AV3808" s="50"/>
      <c r="AW3808" s="50"/>
      <c r="AX3808" s="50"/>
      <c r="AY3808" s="50"/>
      <c r="AZ3808" s="50"/>
      <c r="BA3808" s="50"/>
      <c r="BB3808" s="50"/>
      <c r="BC3808" s="50"/>
      <c r="BD3808" s="50"/>
      <c r="BE3808" s="50"/>
      <c r="BF3808" s="50"/>
      <c r="BG3808" s="50"/>
      <c r="BH3808" s="50"/>
      <c r="BI3808" s="50"/>
      <c r="BJ3808" s="50"/>
      <c r="BK3808" s="50"/>
      <c r="BL3808" s="50"/>
      <c r="BM3808" s="50"/>
      <c r="BN3808" s="50"/>
      <c r="BO3808" s="50"/>
      <c r="BP3808" s="50"/>
      <c r="BQ3808" s="50"/>
      <c r="BR3808" s="50"/>
      <c r="BS3808" s="50"/>
      <c r="BT3808" s="50"/>
      <c r="BU3808" s="50"/>
      <c r="BV3808" s="50"/>
      <c r="BW3808" s="50"/>
      <c r="BX3808" s="50"/>
      <c r="BY3808" s="50"/>
      <c r="BZ3808" s="50"/>
      <c r="CA3808" s="50"/>
      <c r="CB3808" s="50"/>
      <c r="CC3808" s="50"/>
      <c r="CD3808" s="50"/>
      <c r="CE3808" s="50"/>
      <c r="CF3808" s="50"/>
      <c r="CG3808" s="50"/>
      <c r="CH3808" s="50"/>
      <c r="CI3808" s="50"/>
      <c r="CJ3808" s="50"/>
      <c r="CK3808" s="50"/>
      <c r="CL3808" s="50"/>
      <c r="CM3808" s="50"/>
      <c r="CN3808" s="50"/>
      <c r="CO3808" s="50"/>
      <c r="CP3808" s="50"/>
      <c r="CQ3808" s="50"/>
      <c r="CR3808" s="50"/>
      <c r="CS3808" s="50"/>
      <c r="CT3808" s="50"/>
      <c r="CU3808" s="50"/>
      <c r="CV3808" s="50"/>
      <c r="CW3808" s="50"/>
      <c r="CX3808" s="50"/>
      <c r="CY3808" s="50"/>
      <c r="CZ3808" s="50"/>
      <c r="DA3808" s="50"/>
      <c r="DB3808" s="50"/>
      <c r="DC3808" s="50"/>
      <c r="DD3808" s="50"/>
      <c r="DE3808" s="50"/>
      <c r="DF3808" s="50"/>
      <c r="DG3808" s="50"/>
    </row>
    <row r="3809" spans="1:111" x14ac:dyDescent="0.2">
      <c r="A3809" s="572"/>
      <c r="B3809" s="572"/>
      <c r="C3809" s="413"/>
      <c r="D3809" s="222" t="s">
        <v>404</v>
      </c>
      <c r="E3809" s="353">
        <v>750</v>
      </c>
      <c r="F3809" s="352">
        <f t="shared" si="118"/>
        <v>450</v>
      </c>
      <c r="G3809" s="352">
        <f t="shared" si="119"/>
        <v>375</v>
      </c>
      <c r="H3809" s="50"/>
      <c r="I3809" s="50"/>
      <c r="J3809" s="50"/>
      <c r="K3809" s="50"/>
      <c r="L3809" s="50"/>
      <c r="M3809" s="50"/>
      <c r="N3809" s="50"/>
      <c r="O3809" s="50"/>
      <c r="P3809" s="50"/>
      <c r="Q3809" s="50"/>
      <c r="R3809" s="50"/>
      <c r="S3809" s="50"/>
      <c r="T3809" s="50"/>
      <c r="U3809" s="50"/>
      <c r="V3809" s="50"/>
      <c r="W3809" s="50"/>
      <c r="X3809" s="50"/>
      <c r="Y3809" s="50"/>
      <c r="Z3809" s="50"/>
      <c r="AA3809" s="50"/>
      <c r="AB3809" s="50"/>
      <c r="AC3809" s="50"/>
      <c r="AD3809" s="50"/>
      <c r="AE3809" s="50"/>
      <c r="AF3809" s="50"/>
      <c r="AG3809" s="50"/>
      <c r="AH3809" s="50"/>
      <c r="AI3809" s="50"/>
      <c r="AJ3809" s="50"/>
      <c r="AK3809" s="50"/>
      <c r="AL3809" s="50"/>
      <c r="AM3809" s="50"/>
      <c r="AN3809" s="50"/>
      <c r="AO3809" s="50"/>
      <c r="AP3809" s="50"/>
      <c r="AQ3809" s="50"/>
      <c r="AR3809" s="50"/>
      <c r="AS3809" s="50"/>
      <c r="AT3809" s="50"/>
      <c r="AU3809" s="50"/>
      <c r="AV3809" s="50"/>
      <c r="AW3809" s="50"/>
      <c r="AX3809" s="50"/>
      <c r="AY3809" s="50"/>
      <c r="AZ3809" s="50"/>
      <c r="BA3809" s="50"/>
      <c r="BB3809" s="50"/>
      <c r="BC3809" s="50"/>
      <c r="BD3809" s="50"/>
      <c r="BE3809" s="50"/>
      <c r="BF3809" s="50"/>
      <c r="BG3809" s="50"/>
      <c r="BH3809" s="50"/>
      <c r="BI3809" s="50"/>
      <c r="BJ3809" s="50"/>
      <c r="BK3809" s="50"/>
      <c r="BL3809" s="50"/>
      <c r="BM3809" s="50"/>
      <c r="BN3809" s="50"/>
      <c r="BO3809" s="50"/>
      <c r="BP3809" s="50"/>
      <c r="BQ3809" s="50"/>
      <c r="BR3809" s="50"/>
      <c r="BS3809" s="50"/>
      <c r="BT3809" s="50"/>
      <c r="BU3809" s="50"/>
      <c r="BV3809" s="50"/>
      <c r="BW3809" s="50"/>
      <c r="BX3809" s="50"/>
      <c r="BY3809" s="50"/>
      <c r="BZ3809" s="50"/>
      <c r="CA3809" s="50"/>
      <c r="CB3809" s="50"/>
      <c r="CC3809" s="50"/>
      <c r="CD3809" s="50"/>
      <c r="CE3809" s="50"/>
      <c r="CF3809" s="50"/>
      <c r="CG3809" s="50"/>
      <c r="CH3809" s="50"/>
      <c r="CI3809" s="50"/>
      <c r="CJ3809" s="50"/>
      <c r="CK3809" s="50"/>
      <c r="CL3809" s="50"/>
      <c r="CM3809" s="50"/>
      <c r="CN3809" s="50"/>
      <c r="CO3809" s="50"/>
      <c r="CP3809" s="50"/>
      <c r="CQ3809" s="50"/>
      <c r="CR3809" s="50"/>
      <c r="CS3809" s="50"/>
      <c r="CT3809" s="50"/>
      <c r="CU3809" s="50"/>
      <c r="CV3809" s="50"/>
      <c r="CW3809" s="50"/>
      <c r="CX3809" s="50"/>
      <c r="CY3809" s="50"/>
      <c r="CZ3809" s="50"/>
      <c r="DA3809" s="50"/>
      <c r="DB3809" s="50"/>
      <c r="DC3809" s="50"/>
      <c r="DD3809" s="50"/>
      <c r="DE3809" s="50"/>
      <c r="DF3809" s="50"/>
      <c r="DG3809" s="50"/>
    </row>
    <row r="3810" spans="1:111" x14ac:dyDescent="0.2">
      <c r="A3810" s="570" t="s">
        <v>1109</v>
      </c>
      <c r="B3810" s="570" t="s">
        <v>1109</v>
      </c>
      <c r="C3810" s="413"/>
      <c r="D3810" s="241" t="s">
        <v>405</v>
      </c>
      <c r="E3810" s="353">
        <v>0</v>
      </c>
      <c r="F3810" s="352">
        <f t="shared" si="118"/>
        <v>0</v>
      </c>
      <c r="G3810" s="352">
        <f t="shared" si="119"/>
        <v>0</v>
      </c>
      <c r="H3810" s="50"/>
      <c r="I3810" s="50"/>
      <c r="J3810" s="50"/>
      <c r="K3810" s="50"/>
      <c r="L3810" s="50"/>
      <c r="M3810" s="50"/>
      <c r="N3810" s="50"/>
      <c r="O3810" s="50"/>
      <c r="P3810" s="50"/>
      <c r="Q3810" s="50"/>
      <c r="R3810" s="50"/>
      <c r="S3810" s="50"/>
      <c r="T3810" s="50"/>
      <c r="U3810" s="50"/>
      <c r="V3810" s="50"/>
      <c r="W3810" s="50"/>
      <c r="X3810" s="50"/>
      <c r="Y3810" s="50"/>
      <c r="Z3810" s="50"/>
      <c r="AA3810" s="50"/>
      <c r="AB3810" s="50"/>
      <c r="AC3810" s="50"/>
      <c r="AD3810" s="50"/>
      <c r="AE3810" s="50"/>
      <c r="AF3810" s="50"/>
      <c r="AG3810" s="50"/>
      <c r="AH3810" s="50"/>
      <c r="AI3810" s="50"/>
      <c r="AJ3810" s="50"/>
      <c r="AK3810" s="50"/>
      <c r="AL3810" s="50"/>
      <c r="AM3810" s="50"/>
      <c r="AN3810" s="50"/>
      <c r="AO3810" s="50"/>
      <c r="AP3810" s="50"/>
      <c r="AQ3810" s="50"/>
      <c r="AR3810" s="50"/>
      <c r="AS3810" s="50"/>
      <c r="AT3810" s="50"/>
      <c r="AU3810" s="50"/>
      <c r="AV3810" s="50"/>
      <c r="AW3810" s="50"/>
      <c r="AX3810" s="50"/>
      <c r="AY3810" s="50"/>
      <c r="AZ3810" s="50"/>
      <c r="BA3810" s="50"/>
      <c r="BB3810" s="50"/>
      <c r="BC3810" s="50"/>
      <c r="BD3810" s="50"/>
      <c r="BE3810" s="50"/>
      <c r="BF3810" s="50"/>
      <c r="BG3810" s="50"/>
      <c r="BH3810" s="50"/>
      <c r="BI3810" s="50"/>
      <c r="BJ3810" s="50"/>
      <c r="BK3810" s="50"/>
      <c r="BL3810" s="50"/>
      <c r="BM3810" s="50"/>
      <c r="BN3810" s="50"/>
      <c r="BO3810" s="50"/>
      <c r="BP3810" s="50"/>
      <c r="BQ3810" s="50"/>
      <c r="BR3810" s="50"/>
      <c r="BS3810" s="50"/>
      <c r="BT3810" s="50"/>
      <c r="BU3810" s="50"/>
      <c r="BV3810" s="50"/>
      <c r="BW3810" s="50"/>
      <c r="BX3810" s="50"/>
      <c r="BY3810" s="50"/>
      <c r="BZ3810" s="50"/>
      <c r="CA3810" s="50"/>
      <c r="CB3810" s="50"/>
      <c r="CC3810" s="50"/>
      <c r="CD3810" s="50"/>
      <c r="CE3810" s="50"/>
      <c r="CF3810" s="50"/>
      <c r="CG3810" s="50"/>
      <c r="CH3810" s="50"/>
      <c r="CI3810" s="50"/>
      <c r="CJ3810" s="50"/>
      <c r="CK3810" s="50"/>
      <c r="CL3810" s="50"/>
      <c r="CM3810" s="50"/>
      <c r="CN3810" s="50"/>
      <c r="CO3810" s="50"/>
      <c r="CP3810" s="50"/>
      <c r="CQ3810" s="50"/>
      <c r="CR3810" s="50"/>
      <c r="CS3810" s="50"/>
      <c r="CT3810" s="50"/>
      <c r="CU3810" s="50"/>
      <c r="CV3810" s="50"/>
      <c r="CW3810" s="50"/>
      <c r="CX3810" s="50"/>
      <c r="CY3810" s="50"/>
      <c r="CZ3810" s="50"/>
      <c r="DA3810" s="50"/>
      <c r="DB3810" s="50"/>
      <c r="DC3810" s="50"/>
      <c r="DD3810" s="50"/>
      <c r="DE3810" s="50"/>
      <c r="DF3810" s="50"/>
      <c r="DG3810" s="50"/>
    </row>
    <row r="3811" spans="1:111" x14ac:dyDescent="0.2">
      <c r="A3811" s="571"/>
      <c r="B3811" s="571"/>
      <c r="C3811" s="413"/>
      <c r="D3811" s="222" t="s">
        <v>406</v>
      </c>
      <c r="E3811" s="353">
        <v>740</v>
      </c>
      <c r="F3811" s="352">
        <f t="shared" si="118"/>
        <v>444</v>
      </c>
      <c r="G3811" s="352">
        <f t="shared" si="119"/>
        <v>370</v>
      </c>
      <c r="H3811" s="50"/>
      <c r="I3811" s="50"/>
      <c r="J3811" s="50"/>
      <c r="K3811" s="50"/>
      <c r="L3811" s="50"/>
      <c r="M3811" s="50"/>
      <c r="N3811" s="50"/>
      <c r="O3811" s="50"/>
      <c r="P3811" s="50"/>
      <c r="Q3811" s="50"/>
      <c r="R3811" s="50"/>
      <c r="S3811" s="50"/>
      <c r="T3811" s="50"/>
      <c r="U3811" s="50"/>
      <c r="V3811" s="50"/>
      <c r="W3811" s="50"/>
      <c r="X3811" s="50"/>
      <c r="Y3811" s="50"/>
      <c r="Z3811" s="50"/>
      <c r="AA3811" s="50"/>
      <c r="AB3811" s="50"/>
      <c r="AC3811" s="50"/>
      <c r="AD3811" s="50"/>
      <c r="AE3811" s="50"/>
      <c r="AF3811" s="50"/>
      <c r="AG3811" s="50"/>
      <c r="AH3811" s="50"/>
      <c r="AI3811" s="50"/>
      <c r="AJ3811" s="50"/>
      <c r="AK3811" s="50"/>
      <c r="AL3811" s="50"/>
      <c r="AM3811" s="50"/>
      <c r="AN3811" s="50"/>
      <c r="AO3811" s="50"/>
      <c r="AP3811" s="50"/>
      <c r="AQ3811" s="50"/>
      <c r="AR3811" s="50"/>
      <c r="AS3811" s="50"/>
      <c r="AT3811" s="50"/>
      <c r="AU3811" s="50"/>
      <c r="AV3811" s="50"/>
      <c r="AW3811" s="50"/>
      <c r="AX3811" s="50"/>
      <c r="AY3811" s="50"/>
      <c r="AZ3811" s="50"/>
      <c r="BA3811" s="50"/>
      <c r="BB3811" s="50"/>
      <c r="BC3811" s="50"/>
      <c r="BD3811" s="50"/>
      <c r="BE3811" s="50"/>
      <c r="BF3811" s="50"/>
      <c r="BG3811" s="50"/>
      <c r="BH3811" s="50"/>
      <c r="BI3811" s="50"/>
      <c r="BJ3811" s="50"/>
      <c r="BK3811" s="50"/>
      <c r="BL3811" s="50"/>
      <c r="BM3811" s="50"/>
      <c r="BN3811" s="50"/>
      <c r="BO3811" s="50"/>
      <c r="BP3811" s="50"/>
      <c r="BQ3811" s="50"/>
      <c r="BR3811" s="50"/>
      <c r="BS3811" s="50"/>
      <c r="BT3811" s="50"/>
      <c r="BU3811" s="50"/>
      <c r="BV3811" s="50"/>
      <c r="BW3811" s="50"/>
      <c r="BX3811" s="50"/>
      <c r="BY3811" s="50"/>
      <c r="BZ3811" s="50"/>
      <c r="CA3811" s="50"/>
      <c r="CB3811" s="50"/>
      <c r="CC3811" s="50"/>
      <c r="CD3811" s="50"/>
      <c r="CE3811" s="50"/>
      <c r="CF3811" s="50"/>
      <c r="CG3811" s="50"/>
      <c r="CH3811" s="50"/>
      <c r="CI3811" s="50"/>
      <c r="CJ3811" s="50"/>
      <c r="CK3811" s="50"/>
      <c r="CL3811" s="50"/>
      <c r="CM3811" s="50"/>
      <c r="CN3811" s="50"/>
      <c r="CO3811" s="50"/>
      <c r="CP3811" s="50"/>
      <c r="CQ3811" s="50"/>
      <c r="CR3811" s="50"/>
      <c r="CS3811" s="50"/>
      <c r="CT3811" s="50"/>
      <c r="CU3811" s="50"/>
      <c r="CV3811" s="50"/>
      <c r="CW3811" s="50"/>
      <c r="CX3811" s="50"/>
      <c r="CY3811" s="50"/>
      <c r="CZ3811" s="50"/>
      <c r="DA3811" s="50"/>
      <c r="DB3811" s="50"/>
      <c r="DC3811" s="50"/>
      <c r="DD3811" s="50"/>
      <c r="DE3811" s="50"/>
      <c r="DF3811" s="50"/>
      <c r="DG3811" s="50"/>
    </row>
    <row r="3812" spans="1:111" x14ac:dyDescent="0.2">
      <c r="A3812" s="571"/>
      <c r="B3812" s="571"/>
      <c r="C3812" s="413"/>
      <c r="D3812" s="222" t="s">
        <v>407</v>
      </c>
      <c r="E3812" s="353">
        <v>740</v>
      </c>
      <c r="F3812" s="352">
        <f t="shared" si="118"/>
        <v>444</v>
      </c>
      <c r="G3812" s="352">
        <f t="shared" si="119"/>
        <v>370</v>
      </c>
      <c r="H3812" s="50"/>
      <c r="I3812" s="50"/>
      <c r="J3812" s="50"/>
      <c r="K3812" s="50"/>
      <c r="L3812" s="50"/>
      <c r="M3812" s="50"/>
      <c r="N3812" s="50"/>
      <c r="O3812" s="50"/>
      <c r="P3812" s="50"/>
      <c r="Q3812" s="50"/>
      <c r="R3812" s="50"/>
      <c r="S3812" s="50"/>
      <c r="T3812" s="50"/>
      <c r="U3812" s="50"/>
      <c r="V3812" s="50"/>
      <c r="W3812" s="50"/>
      <c r="X3812" s="50"/>
      <c r="Y3812" s="50"/>
      <c r="Z3812" s="50"/>
      <c r="AA3812" s="50"/>
      <c r="AB3812" s="50"/>
      <c r="AC3812" s="50"/>
      <c r="AD3812" s="50"/>
      <c r="AE3812" s="50"/>
      <c r="AF3812" s="50"/>
      <c r="AG3812" s="50"/>
      <c r="AH3812" s="50"/>
      <c r="AI3812" s="50"/>
      <c r="AJ3812" s="50"/>
      <c r="AK3812" s="50"/>
      <c r="AL3812" s="50"/>
      <c r="AM3812" s="50"/>
      <c r="AN3812" s="50"/>
      <c r="AO3812" s="50"/>
      <c r="AP3812" s="50"/>
      <c r="AQ3812" s="50"/>
      <c r="AR3812" s="50"/>
      <c r="AS3812" s="50"/>
      <c r="AT3812" s="50"/>
      <c r="AU3812" s="50"/>
      <c r="AV3812" s="50"/>
      <c r="AW3812" s="50"/>
      <c r="AX3812" s="50"/>
      <c r="AY3812" s="50"/>
      <c r="AZ3812" s="50"/>
      <c r="BA3812" s="50"/>
      <c r="BB3812" s="50"/>
      <c r="BC3812" s="50"/>
      <c r="BD3812" s="50"/>
      <c r="BE3812" s="50"/>
      <c r="BF3812" s="50"/>
      <c r="BG3812" s="50"/>
      <c r="BH3812" s="50"/>
      <c r="BI3812" s="50"/>
      <c r="BJ3812" s="50"/>
      <c r="BK3812" s="50"/>
      <c r="BL3812" s="50"/>
      <c r="BM3812" s="50"/>
      <c r="BN3812" s="50"/>
      <c r="BO3812" s="50"/>
      <c r="BP3812" s="50"/>
      <c r="BQ3812" s="50"/>
      <c r="BR3812" s="50"/>
      <c r="BS3812" s="50"/>
      <c r="BT3812" s="50"/>
      <c r="BU3812" s="50"/>
      <c r="BV3812" s="50"/>
      <c r="BW3812" s="50"/>
      <c r="BX3812" s="50"/>
      <c r="BY3812" s="50"/>
      <c r="BZ3812" s="50"/>
      <c r="CA3812" s="50"/>
      <c r="CB3812" s="50"/>
      <c r="CC3812" s="50"/>
      <c r="CD3812" s="50"/>
      <c r="CE3812" s="50"/>
      <c r="CF3812" s="50"/>
      <c r="CG3812" s="50"/>
      <c r="CH3812" s="50"/>
      <c r="CI3812" s="50"/>
      <c r="CJ3812" s="50"/>
      <c r="CK3812" s="50"/>
      <c r="CL3812" s="50"/>
      <c r="CM3812" s="50"/>
      <c r="CN3812" s="50"/>
      <c r="CO3812" s="50"/>
      <c r="CP3812" s="50"/>
      <c r="CQ3812" s="50"/>
      <c r="CR3812" s="50"/>
      <c r="CS3812" s="50"/>
      <c r="CT3812" s="50"/>
      <c r="CU3812" s="50"/>
      <c r="CV3812" s="50"/>
      <c r="CW3812" s="50"/>
      <c r="CX3812" s="50"/>
      <c r="CY3812" s="50"/>
      <c r="CZ3812" s="50"/>
      <c r="DA3812" s="50"/>
      <c r="DB3812" s="50"/>
      <c r="DC3812" s="50"/>
      <c r="DD3812" s="50"/>
      <c r="DE3812" s="50"/>
      <c r="DF3812" s="50"/>
      <c r="DG3812" s="50"/>
    </row>
    <row r="3813" spans="1:111" x14ac:dyDescent="0.2">
      <c r="A3813" s="571"/>
      <c r="B3813" s="571"/>
      <c r="C3813" s="413"/>
      <c r="D3813" s="222" t="s">
        <v>408</v>
      </c>
      <c r="E3813" s="353">
        <v>740</v>
      </c>
      <c r="F3813" s="352">
        <f t="shared" si="118"/>
        <v>444</v>
      </c>
      <c r="G3813" s="352">
        <f t="shared" si="119"/>
        <v>370</v>
      </c>
      <c r="H3813" s="50"/>
      <c r="I3813" s="50"/>
      <c r="J3813" s="50"/>
      <c r="K3813" s="50"/>
      <c r="L3813" s="50"/>
      <c r="M3813" s="50"/>
      <c r="N3813" s="50"/>
      <c r="O3813" s="50"/>
      <c r="P3813" s="50"/>
      <c r="Q3813" s="50"/>
      <c r="R3813" s="50"/>
      <c r="S3813" s="50"/>
      <c r="T3813" s="50"/>
      <c r="U3813" s="50"/>
      <c r="V3813" s="50"/>
      <c r="W3813" s="50"/>
      <c r="X3813" s="50"/>
      <c r="Y3813" s="50"/>
      <c r="Z3813" s="50"/>
      <c r="AA3813" s="50"/>
      <c r="AB3813" s="50"/>
      <c r="AC3813" s="50"/>
      <c r="AD3813" s="50"/>
      <c r="AE3813" s="50"/>
      <c r="AF3813" s="50"/>
      <c r="AG3813" s="50"/>
      <c r="AH3813" s="50"/>
      <c r="AI3813" s="50"/>
      <c r="AJ3813" s="50"/>
      <c r="AK3813" s="50"/>
      <c r="AL3813" s="50"/>
      <c r="AM3813" s="50"/>
      <c r="AN3813" s="50"/>
      <c r="AO3813" s="50"/>
      <c r="AP3813" s="50"/>
      <c r="AQ3813" s="50"/>
      <c r="AR3813" s="50"/>
      <c r="AS3813" s="50"/>
      <c r="AT3813" s="50"/>
      <c r="AU3813" s="50"/>
      <c r="AV3813" s="50"/>
      <c r="AW3813" s="50"/>
      <c r="AX3813" s="50"/>
      <c r="AY3813" s="50"/>
      <c r="AZ3813" s="50"/>
      <c r="BA3813" s="50"/>
      <c r="BB3813" s="50"/>
      <c r="BC3813" s="50"/>
      <c r="BD3813" s="50"/>
      <c r="BE3813" s="50"/>
      <c r="BF3813" s="50"/>
      <c r="BG3813" s="50"/>
      <c r="BH3813" s="50"/>
      <c r="BI3813" s="50"/>
      <c r="BJ3813" s="50"/>
      <c r="BK3813" s="50"/>
      <c r="BL3813" s="50"/>
      <c r="BM3813" s="50"/>
      <c r="BN3813" s="50"/>
      <c r="BO3813" s="50"/>
      <c r="BP3813" s="50"/>
      <c r="BQ3813" s="50"/>
      <c r="BR3813" s="50"/>
      <c r="BS3813" s="50"/>
      <c r="BT3813" s="50"/>
      <c r="BU3813" s="50"/>
      <c r="BV3813" s="50"/>
      <c r="BW3813" s="50"/>
      <c r="BX3813" s="50"/>
      <c r="BY3813" s="50"/>
      <c r="BZ3813" s="50"/>
      <c r="CA3813" s="50"/>
      <c r="CB3813" s="50"/>
      <c r="CC3813" s="50"/>
      <c r="CD3813" s="50"/>
      <c r="CE3813" s="50"/>
      <c r="CF3813" s="50"/>
      <c r="CG3813" s="50"/>
      <c r="CH3813" s="50"/>
      <c r="CI3813" s="50"/>
      <c r="CJ3813" s="50"/>
      <c r="CK3813" s="50"/>
      <c r="CL3813" s="50"/>
      <c r="CM3813" s="50"/>
      <c r="CN3813" s="50"/>
      <c r="CO3813" s="50"/>
      <c r="CP3813" s="50"/>
      <c r="CQ3813" s="50"/>
      <c r="CR3813" s="50"/>
      <c r="CS3813" s="50"/>
      <c r="CT3813" s="50"/>
      <c r="CU3813" s="50"/>
      <c r="CV3813" s="50"/>
      <c r="CW3813" s="50"/>
      <c r="CX3813" s="50"/>
      <c r="CY3813" s="50"/>
      <c r="CZ3813" s="50"/>
      <c r="DA3813" s="50"/>
      <c r="DB3813" s="50"/>
      <c r="DC3813" s="50"/>
      <c r="DD3813" s="50"/>
      <c r="DE3813" s="50"/>
      <c r="DF3813" s="50"/>
      <c r="DG3813" s="50"/>
    </row>
    <row r="3814" spans="1:111" x14ac:dyDescent="0.2">
      <c r="A3814" s="572"/>
      <c r="B3814" s="572"/>
      <c r="C3814" s="413"/>
      <c r="D3814" s="222" t="s">
        <v>409</v>
      </c>
      <c r="E3814" s="353">
        <v>740</v>
      </c>
      <c r="F3814" s="352">
        <f t="shared" si="118"/>
        <v>444</v>
      </c>
      <c r="G3814" s="352">
        <f t="shared" si="119"/>
        <v>370</v>
      </c>
      <c r="H3814" s="50"/>
      <c r="I3814" s="50"/>
      <c r="J3814" s="50"/>
      <c r="K3814" s="50"/>
      <c r="L3814" s="50"/>
      <c r="M3814" s="50"/>
      <c r="N3814" s="50"/>
      <c r="O3814" s="50"/>
      <c r="P3814" s="50"/>
      <c r="Q3814" s="50"/>
      <c r="R3814" s="50"/>
      <c r="S3814" s="50"/>
      <c r="T3814" s="50"/>
      <c r="U3814" s="50"/>
      <c r="V3814" s="50"/>
      <c r="W3814" s="50"/>
      <c r="X3814" s="50"/>
      <c r="Y3814" s="50"/>
      <c r="Z3814" s="50"/>
      <c r="AA3814" s="50"/>
      <c r="AB3814" s="50"/>
      <c r="AC3814" s="50"/>
      <c r="AD3814" s="50"/>
      <c r="AE3814" s="50"/>
      <c r="AF3814" s="50"/>
      <c r="AG3814" s="50"/>
      <c r="AH3814" s="50"/>
      <c r="AI3814" s="50"/>
      <c r="AJ3814" s="50"/>
      <c r="AK3814" s="50"/>
      <c r="AL3814" s="50"/>
      <c r="AM3814" s="50"/>
      <c r="AN3814" s="50"/>
      <c r="AO3814" s="50"/>
      <c r="AP3814" s="50"/>
      <c r="AQ3814" s="50"/>
      <c r="AR3814" s="50"/>
      <c r="AS3814" s="50"/>
      <c r="AT3814" s="50"/>
      <c r="AU3814" s="50"/>
      <c r="AV3814" s="50"/>
      <c r="AW3814" s="50"/>
      <c r="AX3814" s="50"/>
      <c r="AY3814" s="50"/>
      <c r="AZ3814" s="50"/>
      <c r="BA3814" s="50"/>
      <c r="BB3814" s="50"/>
      <c r="BC3814" s="50"/>
      <c r="BD3814" s="50"/>
      <c r="BE3814" s="50"/>
      <c r="BF3814" s="50"/>
      <c r="BG3814" s="50"/>
      <c r="BH3814" s="50"/>
      <c r="BI3814" s="50"/>
      <c r="BJ3814" s="50"/>
      <c r="BK3814" s="50"/>
      <c r="BL3814" s="50"/>
      <c r="BM3814" s="50"/>
      <c r="BN3814" s="50"/>
      <c r="BO3814" s="50"/>
      <c r="BP3814" s="50"/>
      <c r="BQ3814" s="50"/>
      <c r="BR3814" s="50"/>
      <c r="BS3814" s="50"/>
      <c r="BT3814" s="50"/>
      <c r="BU3814" s="50"/>
      <c r="BV3814" s="50"/>
      <c r="BW3814" s="50"/>
      <c r="BX3814" s="50"/>
      <c r="BY3814" s="50"/>
      <c r="BZ3814" s="50"/>
      <c r="CA3814" s="50"/>
      <c r="CB3814" s="50"/>
      <c r="CC3814" s="50"/>
      <c r="CD3814" s="50"/>
      <c r="CE3814" s="50"/>
      <c r="CF3814" s="50"/>
      <c r="CG3814" s="50"/>
      <c r="CH3814" s="50"/>
      <c r="CI3814" s="50"/>
      <c r="CJ3814" s="50"/>
      <c r="CK3814" s="50"/>
      <c r="CL3814" s="50"/>
      <c r="CM3814" s="50"/>
      <c r="CN3814" s="50"/>
      <c r="CO3814" s="50"/>
      <c r="CP3814" s="50"/>
      <c r="CQ3814" s="50"/>
      <c r="CR3814" s="50"/>
      <c r="CS3814" s="50"/>
      <c r="CT3814" s="50"/>
      <c r="CU3814" s="50"/>
      <c r="CV3814" s="50"/>
      <c r="CW3814" s="50"/>
      <c r="CX3814" s="50"/>
      <c r="CY3814" s="50"/>
      <c r="CZ3814" s="50"/>
      <c r="DA3814" s="50"/>
      <c r="DB3814" s="50"/>
      <c r="DC3814" s="50"/>
      <c r="DD3814" s="50"/>
      <c r="DE3814" s="50"/>
      <c r="DF3814" s="50"/>
      <c r="DG3814" s="50"/>
    </row>
    <row r="3815" spans="1:111" x14ac:dyDescent="0.2">
      <c r="A3815" s="570" t="s">
        <v>1110</v>
      </c>
      <c r="B3815" s="570" t="s">
        <v>1110</v>
      </c>
      <c r="C3815" s="413"/>
      <c r="D3815" s="241" t="s">
        <v>410</v>
      </c>
      <c r="E3815" s="353">
        <v>0</v>
      </c>
      <c r="F3815" s="352">
        <f t="shared" si="118"/>
        <v>0</v>
      </c>
      <c r="G3815" s="352">
        <f t="shared" si="119"/>
        <v>0</v>
      </c>
      <c r="H3815" s="50"/>
      <c r="I3815" s="50"/>
      <c r="J3815" s="50"/>
      <c r="K3815" s="50"/>
      <c r="L3815" s="50"/>
      <c r="M3815" s="50"/>
      <c r="N3815" s="50"/>
      <c r="O3815" s="50"/>
      <c r="P3815" s="50"/>
      <c r="Q3815" s="50"/>
      <c r="R3815" s="50"/>
      <c r="S3815" s="50"/>
      <c r="T3815" s="50"/>
      <c r="U3815" s="50"/>
      <c r="V3815" s="50"/>
      <c r="W3815" s="50"/>
      <c r="X3815" s="50"/>
      <c r="Y3815" s="50"/>
      <c r="Z3815" s="50"/>
      <c r="AA3815" s="50"/>
      <c r="AB3815" s="50"/>
      <c r="AC3815" s="50"/>
      <c r="AD3815" s="50"/>
      <c r="AE3815" s="50"/>
      <c r="AF3815" s="50"/>
      <c r="AG3815" s="50"/>
      <c r="AH3815" s="50"/>
      <c r="AI3815" s="50"/>
      <c r="AJ3815" s="50"/>
      <c r="AK3815" s="50"/>
      <c r="AL3815" s="50"/>
      <c r="AM3815" s="50"/>
      <c r="AN3815" s="50"/>
      <c r="AO3815" s="50"/>
      <c r="AP3815" s="50"/>
      <c r="AQ3815" s="50"/>
      <c r="AR3815" s="50"/>
      <c r="AS3815" s="50"/>
      <c r="AT3815" s="50"/>
      <c r="AU3815" s="50"/>
      <c r="AV3815" s="50"/>
      <c r="AW3815" s="50"/>
      <c r="AX3815" s="50"/>
      <c r="AY3815" s="50"/>
      <c r="AZ3815" s="50"/>
      <c r="BA3815" s="50"/>
      <c r="BB3815" s="50"/>
      <c r="BC3815" s="50"/>
      <c r="BD3815" s="50"/>
      <c r="BE3815" s="50"/>
      <c r="BF3815" s="50"/>
      <c r="BG3815" s="50"/>
      <c r="BH3815" s="50"/>
      <c r="BI3815" s="50"/>
      <c r="BJ3815" s="50"/>
      <c r="BK3815" s="50"/>
      <c r="BL3815" s="50"/>
      <c r="BM3815" s="50"/>
      <c r="BN3815" s="50"/>
      <c r="BO3815" s="50"/>
      <c r="BP3815" s="50"/>
      <c r="BQ3815" s="50"/>
      <c r="BR3815" s="50"/>
      <c r="BS3815" s="50"/>
      <c r="BT3815" s="50"/>
      <c r="BU3815" s="50"/>
      <c r="BV3815" s="50"/>
      <c r="BW3815" s="50"/>
      <c r="BX3815" s="50"/>
      <c r="BY3815" s="50"/>
      <c r="BZ3815" s="50"/>
      <c r="CA3815" s="50"/>
      <c r="CB3815" s="50"/>
      <c r="CC3815" s="50"/>
      <c r="CD3815" s="50"/>
      <c r="CE3815" s="50"/>
      <c r="CF3815" s="50"/>
      <c r="CG3815" s="50"/>
      <c r="CH3815" s="50"/>
      <c r="CI3815" s="50"/>
      <c r="CJ3815" s="50"/>
      <c r="CK3815" s="50"/>
      <c r="CL3815" s="50"/>
      <c r="CM3815" s="50"/>
      <c r="CN3815" s="50"/>
      <c r="CO3815" s="50"/>
      <c r="CP3815" s="50"/>
      <c r="CQ3815" s="50"/>
      <c r="CR3815" s="50"/>
      <c r="CS3815" s="50"/>
      <c r="CT3815" s="50"/>
      <c r="CU3815" s="50"/>
      <c r="CV3815" s="50"/>
      <c r="CW3815" s="50"/>
      <c r="CX3815" s="50"/>
      <c r="CY3815" s="50"/>
      <c r="CZ3815" s="50"/>
      <c r="DA3815" s="50"/>
      <c r="DB3815" s="50"/>
      <c r="DC3815" s="50"/>
      <c r="DD3815" s="50"/>
      <c r="DE3815" s="50"/>
      <c r="DF3815" s="50"/>
      <c r="DG3815" s="50"/>
    </row>
    <row r="3816" spans="1:111" ht="25.5" x14ac:dyDescent="0.2">
      <c r="A3816" s="572"/>
      <c r="B3816" s="572"/>
      <c r="C3816" s="413"/>
      <c r="D3816" s="222" t="s">
        <v>411</v>
      </c>
      <c r="E3816" s="353">
        <v>740</v>
      </c>
      <c r="F3816" s="352">
        <f t="shared" si="118"/>
        <v>444</v>
      </c>
      <c r="G3816" s="352">
        <f t="shared" si="119"/>
        <v>370</v>
      </c>
      <c r="H3816" s="50"/>
      <c r="I3816" s="50"/>
      <c r="J3816" s="50"/>
      <c r="K3816" s="50"/>
      <c r="L3816" s="50"/>
      <c r="M3816" s="50"/>
      <c r="N3816" s="50"/>
      <c r="O3816" s="50"/>
      <c r="P3816" s="50"/>
      <c r="Q3816" s="50"/>
      <c r="R3816" s="50"/>
      <c r="S3816" s="50"/>
      <c r="T3816" s="50"/>
      <c r="U3816" s="50"/>
      <c r="V3816" s="50"/>
      <c r="W3816" s="50"/>
      <c r="X3816" s="50"/>
      <c r="Y3816" s="50"/>
      <c r="Z3816" s="50"/>
      <c r="AA3816" s="50"/>
      <c r="AB3816" s="50"/>
      <c r="AC3816" s="50"/>
      <c r="AD3816" s="50"/>
      <c r="AE3816" s="50"/>
      <c r="AF3816" s="50"/>
      <c r="AG3816" s="50"/>
      <c r="AH3816" s="50"/>
      <c r="AI3816" s="50"/>
      <c r="AJ3816" s="50"/>
      <c r="AK3816" s="50"/>
      <c r="AL3816" s="50"/>
      <c r="AM3816" s="50"/>
      <c r="AN3816" s="50"/>
      <c r="AO3816" s="50"/>
      <c r="AP3816" s="50"/>
      <c r="AQ3816" s="50"/>
      <c r="AR3816" s="50"/>
      <c r="AS3816" s="50"/>
      <c r="AT3816" s="50"/>
      <c r="AU3816" s="50"/>
      <c r="AV3816" s="50"/>
      <c r="AW3816" s="50"/>
      <c r="AX3816" s="50"/>
      <c r="AY3816" s="50"/>
      <c r="AZ3816" s="50"/>
      <c r="BA3816" s="50"/>
      <c r="BB3816" s="50"/>
      <c r="BC3816" s="50"/>
      <c r="BD3816" s="50"/>
      <c r="BE3816" s="50"/>
      <c r="BF3816" s="50"/>
      <c r="BG3816" s="50"/>
      <c r="BH3816" s="50"/>
      <c r="BI3816" s="50"/>
      <c r="BJ3816" s="50"/>
      <c r="BK3816" s="50"/>
      <c r="BL3816" s="50"/>
      <c r="BM3816" s="50"/>
      <c r="BN3816" s="50"/>
      <c r="BO3816" s="50"/>
      <c r="BP3816" s="50"/>
      <c r="BQ3816" s="50"/>
      <c r="BR3816" s="50"/>
      <c r="BS3816" s="50"/>
      <c r="BT3816" s="50"/>
      <c r="BU3816" s="50"/>
      <c r="BV3816" s="50"/>
      <c r="BW3816" s="50"/>
      <c r="BX3816" s="50"/>
      <c r="BY3816" s="50"/>
      <c r="BZ3816" s="50"/>
      <c r="CA3816" s="50"/>
      <c r="CB3816" s="50"/>
      <c r="CC3816" s="50"/>
      <c r="CD3816" s="50"/>
      <c r="CE3816" s="50"/>
      <c r="CF3816" s="50"/>
      <c r="CG3816" s="50"/>
      <c r="CH3816" s="50"/>
      <c r="CI3816" s="50"/>
      <c r="CJ3816" s="50"/>
      <c r="CK3816" s="50"/>
      <c r="CL3816" s="50"/>
      <c r="CM3816" s="50"/>
      <c r="CN3816" s="50"/>
      <c r="CO3816" s="50"/>
      <c r="CP3816" s="50"/>
      <c r="CQ3816" s="50"/>
      <c r="CR3816" s="50"/>
      <c r="CS3816" s="50"/>
      <c r="CT3816" s="50"/>
      <c r="CU3816" s="50"/>
      <c r="CV3816" s="50"/>
      <c r="CW3816" s="50"/>
      <c r="CX3816" s="50"/>
      <c r="CY3816" s="50"/>
      <c r="CZ3816" s="50"/>
      <c r="DA3816" s="50"/>
      <c r="DB3816" s="50"/>
      <c r="DC3816" s="50"/>
      <c r="DD3816" s="50"/>
      <c r="DE3816" s="50"/>
      <c r="DF3816" s="50"/>
      <c r="DG3816" s="50"/>
    </row>
    <row r="3817" spans="1:111" x14ac:dyDescent="0.2">
      <c r="A3817" s="313" t="s">
        <v>1111</v>
      </c>
      <c r="B3817" s="313" t="s">
        <v>1111</v>
      </c>
      <c r="C3817" s="413"/>
      <c r="D3817" s="222" t="s">
        <v>206</v>
      </c>
      <c r="E3817" s="353">
        <v>720</v>
      </c>
      <c r="F3817" s="352">
        <f t="shared" si="118"/>
        <v>432</v>
      </c>
      <c r="G3817" s="352">
        <f t="shared" si="119"/>
        <v>360</v>
      </c>
      <c r="H3817" s="50"/>
      <c r="I3817" s="50"/>
      <c r="J3817" s="50"/>
      <c r="K3817" s="50"/>
      <c r="L3817" s="50"/>
      <c r="M3817" s="50"/>
      <c r="N3817" s="50"/>
      <c r="O3817" s="50"/>
      <c r="P3817" s="50"/>
      <c r="Q3817" s="50"/>
      <c r="R3817" s="50"/>
      <c r="S3817" s="50"/>
      <c r="T3817" s="50"/>
      <c r="U3817" s="50"/>
      <c r="V3817" s="50"/>
      <c r="W3817" s="50"/>
      <c r="X3817" s="50"/>
      <c r="Y3817" s="50"/>
      <c r="Z3817" s="50"/>
      <c r="AA3817" s="50"/>
      <c r="AB3817" s="50"/>
      <c r="AC3817" s="50"/>
      <c r="AD3817" s="50"/>
      <c r="AE3817" s="50"/>
      <c r="AF3817" s="50"/>
      <c r="AG3817" s="50"/>
      <c r="AH3817" s="50"/>
      <c r="AI3817" s="50"/>
      <c r="AJ3817" s="50"/>
      <c r="AK3817" s="50"/>
      <c r="AL3817" s="50"/>
      <c r="AM3817" s="50"/>
      <c r="AN3817" s="50"/>
      <c r="AO3817" s="50"/>
      <c r="AP3817" s="50"/>
      <c r="AQ3817" s="50"/>
      <c r="AR3817" s="50"/>
      <c r="AS3817" s="50"/>
      <c r="AT3817" s="50"/>
      <c r="AU3817" s="50"/>
      <c r="AV3817" s="50"/>
      <c r="AW3817" s="50"/>
      <c r="AX3817" s="50"/>
      <c r="AY3817" s="50"/>
      <c r="AZ3817" s="50"/>
      <c r="BA3817" s="50"/>
      <c r="BB3817" s="50"/>
      <c r="BC3817" s="50"/>
      <c r="BD3817" s="50"/>
      <c r="BE3817" s="50"/>
      <c r="BF3817" s="50"/>
      <c r="BG3817" s="50"/>
      <c r="BH3817" s="50"/>
      <c r="BI3817" s="50"/>
      <c r="BJ3817" s="50"/>
      <c r="BK3817" s="50"/>
      <c r="BL3817" s="50"/>
      <c r="BM3817" s="50"/>
      <c r="BN3817" s="50"/>
      <c r="BO3817" s="50"/>
      <c r="BP3817" s="50"/>
      <c r="BQ3817" s="50"/>
      <c r="BR3817" s="50"/>
      <c r="BS3817" s="50"/>
      <c r="BT3817" s="50"/>
      <c r="BU3817" s="50"/>
      <c r="BV3817" s="50"/>
      <c r="BW3817" s="50"/>
      <c r="BX3817" s="50"/>
      <c r="BY3817" s="50"/>
      <c r="BZ3817" s="50"/>
      <c r="CA3817" s="50"/>
      <c r="CB3817" s="50"/>
      <c r="CC3817" s="50"/>
      <c r="CD3817" s="50"/>
      <c r="CE3817" s="50"/>
      <c r="CF3817" s="50"/>
      <c r="CG3817" s="50"/>
      <c r="CH3817" s="50"/>
      <c r="CI3817" s="50"/>
      <c r="CJ3817" s="50"/>
      <c r="CK3817" s="50"/>
      <c r="CL3817" s="50"/>
      <c r="CM3817" s="50"/>
      <c r="CN3817" s="50"/>
      <c r="CO3817" s="50"/>
      <c r="CP3817" s="50"/>
      <c r="CQ3817" s="50"/>
      <c r="CR3817" s="50"/>
      <c r="CS3817" s="50"/>
      <c r="CT3817" s="50"/>
      <c r="CU3817" s="50"/>
      <c r="CV3817" s="50"/>
      <c r="CW3817" s="50"/>
      <c r="CX3817" s="50"/>
      <c r="CY3817" s="50"/>
      <c r="CZ3817" s="50"/>
      <c r="DA3817" s="50"/>
      <c r="DB3817" s="50"/>
      <c r="DC3817" s="50"/>
      <c r="DD3817" s="50"/>
      <c r="DE3817" s="50"/>
      <c r="DF3817" s="50"/>
      <c r="DG3817" s="50"/>
    </row>
    <row r="3818" spans="1:111" ht="26.25" x14ac:dyDescent="0.2">
      <c r="A3818" s="313" t="s">
        <v>1235</v>
      </c>
      <c r="B3818" s="379"/>
      <c r="C3818" s="413"/>
      <c r="D3818" s="245" t="s">
        <v>8444</v>
      </c>
      <c r="E3818" s="353">
        <v>750</v>
      </c>
      <c r="F3818" s="352">
        <f t="shared" si="118"/>
        <v>450</v>
      </c>
      <c r="G3818" s="352">
        <f t="shared" si="119"/>
        <v>375</v>
      </c>
      <c r="H3818" s="50"/>
      <c r="I3818" s="50"/>
      <c r="J3818" s="50"/>
      <c r="K3818" s="50"/>
      <c r="L3818" s="50"/>
      <c r="M3818" s="50"/>
      <c r="N3818" s="50"/>
      <c r="O3818" s="50"/>
      <c r="P3818" s="50"/>
      <c r="Q3818" s="50"/>
      <c r="R3818" s="50"/>
      <c r="S3818" s="50"/>
      <c r="T3818" s="50"/>
      <c r="U3818" s="50"/>
      <c r="V3818" s="50"/>
      <c r="W3818" s="50"/>
      <c r="X3818" s="50"/>
      <c r="Y3818" s="50"/>
      <c r="Z3818" s="50"/>
      <c r="AA3818" s="50"/>
      <c r="AB3818" s="50"/>
      <c r="AC3818" s="50"/>
      <c r="AD3818" s="50"/>
      <c r="AE3818" s="50"/>
      <c r="AF3818" s="50"/>
      <c r="AG3818" s="50"/>
      <c r="AH3818" s="50"/>
      <c r="AI3818" s="50"/>
      <c r="AJ3818" s="50"/>
      <c r="AK3818" s="50"/>
      <c r="AL3818" s="50"/>
      <c r="AM3818" s="50"/>
      <c r="AN3818" s="50"/>
      <c r="AO3818" s="50"/>
      <c r="AP3818" s="50"/>
      <c r="AQ3818" s="50"/>
      <c r="AR3818" s="50"/>
      <c r="AS3818" s="50"/>
      <c r="AT3818" s="50"/>
      <c r="AU3818" s="50"/>
      <c r="AV3818" s="50"/>
      <c r="AW3818" s="50"/>
      <c r="AX3818" s="50"/>
      <c r="AY3818" s="50"/>
      <c r="AZ3818" s="50"/>
      <c r="BA3818" s="50"/>
      <c r="BB3818" s="50"/>
      <c r="BC3818" s="50"/>
      <c r="BD3818" s="50"/>
      <c r="BE3818" s="50"/>
      <c r="BF3818" s="50"/>
      <c r="BG3818" s="50"/>
      <c r="BH3818" s="50"/>
      <c r="BI3818" s="50"/>
      <c r="BJ3818" s="50"/>
      <c r="BK3818" s="50"/>
      <c r="BL3818" s="50"/>
      <c r="BM3818" s="50"/>
      <c r="BN3818" s="50"/>
      <c r="BO3818" s="50"/>
      <c r="BP3818" s="50"/>
      <c r="BQ3818" s="50"/>
      <c r="BR3818" s="50"/>
      <c r="BS3818" s="50"/>
      <c r="BT3818" s="50"/>
      <c r="BU3818" s="50"/>
      <c r="BV3818" s="50"/>
      <c r="BW3818" s="50"/>
      <c r="BX3818" s="50"/>
      <c r="BY3818" s="50"/>
      <c r="BZ3818" s="50"/>
      <c r="CA3818" s="50"/>
      <c r="CB3818" s="50"/>
      <c r="CC3818" s="50"/>
      <c r="CD3818" s="50"/>
      <c r="CE3818" s="50"/>
      <c r="CF3818" s="50"/>
      <c r="CG3818" s="50"/>
      <c r="CH3818" s="50"/>
      <c r="CI3818" s="50"/>
      <c r="CJ3818" s="50"/>
      <c r="CK3818" s="50"/>
      <c r="CL3818" s="50"/>
      <c r="CM3818" s="50"/>
      <c r="CN3818" s="50"/>
      <c r="CO3818" s="50"/>
      <c r="CP3818" s="50"/>
      <c r="CQ3818" s="50"/>
      <c r="CR3818" s="50"/>
      <c r="CS3818" s="50"/>
      <c r="CT3818" s="50"/>
      <c r="CU3818" s="50"/>
      <c r="CV3818" s="50"/>
      <c r="CW3818" s="50"/>
      <c r="CX3818" s="50"/>
      <c r="CY3818" s="50"/>
      <c r="CZ3818" s="50"/>
      <c r="DA3818" s="50"/>
      <c r="DB3818" s="50"/>
      <c r="DC3818" s="50"/>
      <c r="DD3818" s="50"/>
      <c r="DE3818" s="50"/>
      <c r="DF3818" s="50"/>
      <c r="DG3818" s="50"/>
    </row>
    <row r="3819" spans="1:111" ht="26.25" x14ac:dyDescent="0.2">
      <c r="A3819" s="313" t="s">
        <v>1236</v>
      </c>
      <c r="B3819" s="379"/>
      <c r="C3819" s="413"/>
      <c r="D3819" s="245" t="s">
        <v>8445</v>
      </c>
      <c r="E3819" s="353">
        <v>1000</v>
      </c>
      <c r="F3819" s="352">
        <f t="shared" si="118"/>
        <v>600</v>
      </c>
      <c r="G3819" s="352">
        <f t="shared" si="119"/>
        <v>500</v>
      </c>
      <c r="H3819" s="50"/>
      <c r="I3819" s="50"/>
      <c r="J3819" s="50"/>
      <c r="K3819" s="50"/>
      <c r="L3819" s="50"/>
      <c r="M3819" s="50"/>
      <c r="N3819" s="50"/>
      <c r="O3819" s="50"/>
      <c r="P3819" s="50"/>
      <c r="Q3819" s="50"/>
      <c r="R3819" s="50"/>
      <c r="S3819" s="50"/>
      <c r="T3819" s="50"/>
      <c r="U3819" s="50"/>
      <c r="V3819" s="50"/>
      <c r="W3819" s="50"/>
      <c r="X3819" s="50"/>
      <c r="Y3819" s="50"/>
      <c r="Z3819" s="50"/>
      <c r="AA3819" s="50"/>
      <c r="AB3819" s="50"/>
      <c r="AC3819" s="50"/>
      <c r="AD3819" s="50"/>
      <c r="AE3819" s="50"/>
      <c r="AF3819" s="50"/>
      <c r="AG3819" s="50"/>
      <c r="AH3819" s="50"/>
      <c r="AI3819" s="50"/>
      <c r="AJ3819" s="50"/>
      <c r="AK3819" s="50"/>
      <c r="AL3819" s="50"/>
      <c r="AM3819" s="50"/>
      <c r="AN3819" s="50"/>
      <c r="AO3819" s="50"/>
      <c r="AP3819" s="50"/>
      <c r="AQ3819" s="50"/>
      <c r="AR3819" s="50"/>
      <c r="AS3819" s="50"/>
      <c r="AT3819" s="50"/>
      <c r="AU3819" s="50"/>
      <c r="AV3819" s="50"/>
      <c r="AW3819" s="50"/>
      <c r="AX3819" s="50"/>
      <c r="AY3819" s="50"/>
      <c r="AZ3819" s="50"/>
      <c r="BA3819" s="50"/>
      <c r="BB3819" s="50"/>
      <c r="BC3819" s="50"/>
      <c r="BD3819" s="50"/>
      <c r="BE3819" s="50"/>
      <c r="BF3819" s="50"/>
      <c r="BG3819" s="50"/>
      <c r="BH3819" s="50"/>
      <c r="BI3819" s="50"/>
      <c r="BJ3819" s="50"/>
      <c r="BK3819" s="50"/>
      <c r="BL3819" s="50"/>
      <c r="BM3819" s="50"/>
      <c r="BN3819" s="50"/>
      <c r="BO3819" s="50"/>
      <c r="BP3819" s="50"/>
      <c r="BQ3819" s="50"/>
      <c r="BR3819" s="50"/>
      <c r="BS3819" s="50"/>
      <c r="BT3819" s="50"/>
      <c r="BU3819" s="50"/>
      <c r="BV3819" s="50"/>
      <c r="BW3819" s="50"/>
      <c r="BX3819" s="50"/>
      <c r="BY3819" s="50"/>
      <c r="BZ3819" s="50"/>
      <c r="CA3819" s="50"/>
      <c r="CB3819" s="50"/>
      <c r="CC3819" s="50"/>
      <c r="CD3819" s="50"/>
      <c r="CE3819" s="50"/>
      <c r="CF3819" s="50"/>
      <c r="CG3819" s="50"/>
      <c r="CH3819" s="50"/>
      <c r="CI3819" s="50"/>
      <c r="CJ3819" s="50"/>
      <c r="CK3819" s="50"/>
      <c r="CL3819" s="50"/>
      <c r="CM3819" s="50"/>
      <c r="CN3819" s="50"/>
      <c r="CO3819" s="50"/>
      <c r="CP3819" s="50"/>
      <c r="CQ3819" s="50"/>
      <c r="CR3819" s="50"/>
      <c r="CS3819" s="50"/>
      <c r="CT3819" s="50"/>
      <c r="CU3819" s="50"/>
      <c r="CV3819" s="50"/>
      <c r="CW3819" s="50"/>
      <c r="CX3819" s="50"/>
      <c r="CY3819" s="50"/>
      <c r="CZ3819" s="50"/>
      <c r="DA3819" s="50"/>
      <c r="DB3819" s="50"/>
      <c r="DC3819" s="50"/>
      <c r="DD3819" s="50"/>
      <c r="DE3819" s="50"/>
      <c r="DF3819" s="50"/>
      <c r="DG3819" s="50"/>
    </row>
    <row r="3820" spans="1:111" x14ac:dyDescent="0.2">
      <c r="A3820" s="313" t="s">
        <v>87</v>
      </c>
      <c r="B3820" s="313" t="s">
        <v>87</v>
      </c>
      <c r="C3820" s="413"/>
      <c r="D3820" s="241" t="s">
        <v>1170</v>
      </c>
      <c r="E3820" s="353">
        <v>0</v>
      </c>
      <c r="F3820" s="352">
        <f t="shared" si="118"/>
        <v>0</v>
      </c>
      <c r="G3820" s="352">
        <f t="shared" si="119"/>
        <v>0</v>
      </c>
      <c r="H3820" s="50"/>
      <c r="I3820" s="50"/>
      <c r="J3820" s="50"/>
      <c r="K3820" s="50"/>
      <c r="L3820" s="50"/>
      <c r="M3820" s="50"/>
      <c r="N3820" s="50"/>
      <c r="O3820" s="50"/>
      <c r="P3820" s="50"/>
      <c r="Q3820" s="50"/>
      <c r="R3820" s="50"/>
      <c r="S3820" s="50"/>
      <c r="T3820" s="50"/>
      <c r="U3820" s="50"/>
      <c r="V3820" s="50"/>
      <c r="W3820" s="50"/>
      <c r="X3820" s="50"/>
      <c r="Y3820" s="50"/>
      <c r="Z3820" s="50"/>
      <c r="AA3820" s="50"/>
      <c r="AB3820" s="50"/>
      <c r="AC3820" s="50"/>
      <c r="AD3820" s="50"/>
      <c r="AE3820" s="50"/>
      <c r="AF3820" s="50"/>
      <c r="AG3820" s="50"/>
      <c r="AH3820" s="50"/>
      <c r="AI3820" s="50"/>
      <c r="AJ3820" s="50"/>
      <c r="AK3820" s="50"/>
      <c r="AL3820" s="50"/>
      <c r="AM3820" s="50"/>
      <c r="AN3820" s="50"/>
      <c r="AO3820" s="50"/>
      <c r="AP3820" s="50"/>
      <c r="AQ3820" s="50"/>
      <c r="AR3820" s="50"/>
      <c r="AS3820" s="50"/>
      <c r="AT3820" s="50"/>
      <c r="AU3820" s="50"/>
      <c r="AV3820" s="50"/>
      <c r="AW3820" s="50"/>
      <c r="AX3820" s="50"/>
      <c r="AY3820" s="50"/>
      <c r="AZ3820" s="50"/>
      <c r="BA3820" s="50"/>
      <c r="BB3820" s="50"/>
      <c r="BC3820" s="50"/>
      <c r="BD3820" s="50"/>
      <c r="BE3820" s="50"/>
      <c r="BF3820" s="50"/>
      <c r="BG3820" s="50"/>
      <c r="BH3820" s="50"/>
      <c r="BI3820" s="50"/>
      <c r="BJ3820" s="50"/>
      <c r="BK3820" s="50"/>
      <c r="BL3820" s="50"/>
      <c r="BM3820" s="50"/>
      <c r="BN3820" s="50"/>
      <c r="BO3820" s="50"/>
      <c r="BP3820" s="50"/>
      <c r="BQ3820" s="50"/>
      <c r="BR3820" s="50"/>
      <c r="BS3820" s="50"/>
      <c r="BT3820" s="50"/>
      <c r="BU3820" s="50"/>
      <c r="BV3820" s="50"/>
      <c r="BW3820" s="50"/>
      <c r="BX3820" s="50"/>
      <c r="BY3820" s="50"/>
      <c r="BZ3820" s="50"/>
      <c r="CA3820" s="50"/>
      <c r="CB3820" s="50"/>
      <c r="CC3820" s="50"/>
      <c r="CD3820" s="50"/>
      <c r="CE3820" s="50"/>
      <c r="CF3820" s="50"/>
      <c r="CG3820" s="50"/>
      <c r="CH3820" s="50"/>
      <c r="CI3820" s="50"/>
      <c r="CJ3820" s="50"/>
      <c r="CK3820" s="50"/>
      <c r="CL3820" s="50"/>
      <c r="CM3820" s="50"/>
      <c r="CN3820" s="50"/>
      <c r="CO3820" s="50"/>
      <c r="CP3820" s="50"/>
      <c r="CQ3820" s="50"/>
      <c r="CR3820" s="50"/>
      <c r="CS3820" s="50"/>
      <c r="CT3820" s="50"/>
      <c r="CU3820" s="50"/>
      <c r="CV3820" s="50"/>
      <c r="CW3820" s="50"/>
      <c r="CX3820" s="50"/>
      <c r="CY3820" s="50"/>
      <c r="CZ3820" s="50"/>
      <c r="DA3820" s="50"/>
      <c r="DB3820" s="50"/>
      <c r="DC3820" s="50"/>
      <c r="DD3820" s="50"/>
      <c r="DE3820" s="50"/>
      <c r="DF3820" s="50"/>
      <c r="DG3820" s="50"/>
    </row>
    <row r="3821" spans="1:111" ht="13.5" x14ac:dyDescent="0.2">
      <c r="A3821" s="570" t="s">
        <v>1112</v>
      </c>
      <c r="B3821" s="570" t="s">
        <v>1112</v>
      </c>
      <c r="C3821" s="413"/>
      <c r="D3821" s="241" t="s">
        <v>8446</v>
      </c>
      <c r="E3821" s="353">
        <v>0</v>
      </c>
      <c r="F3821" s="352">
        <f t="shared" si="118"/>
        <v>0</v>
      </c>
      <c r="G3821" s="352">
        <f t="shared" si="119"/>
        <v>0</v>
      </c>
      <c r="H3821" s="50"/>
      <c r="I3821" s="50"/>
      <c r="J3821" s="50"/>
      <c r="K3821" s="50"/>
      <c r="L3821" s="50"/>
      <c r="M3821" s="50"/>
      <c r="N3821" s="50"/>
      <c r="O3821" s="50"/>
      <c r="P3821" s="50"/>
      <c r="Q3821" s="50"/>
      <c r="R3821" s="50"/>
      <c r="S3821" s="50"/>
      <c r="T3821" s="50"/>
      <c r="U3821" s="50"/>
      <c r="V3821" s="50"/>
      <c r="W3821" s="50"/>
      <c r="X3821" s="50"/>
      <c r="Y3821" s="50"/>
      <c r="Z3821" s="50"/>
      <c r="AA3821" s="50"/>
      <c r="AB3821" s="50"/>
      <c r="AC3821" s="50"/>
      <c r="AD3821" s="50"/>
      <c r="AE3821" s="50"/>
      <c r="AF3821" s="50"/>
      <c r="AG3821" s="50"/>
      <c r="AH3821" s="50"/>
      <c r="AI3821" s="50"/>
      <c r="AJ3821" s="50"/>
      <c r="AK3821" s="50"/>
      <c r="AL3821" s="50"/>
      <c r="AM3821" s="50"/>
      <c r="AN3821" s="50"/>
      <c r="AO3821" s="50"/>
      <c r="AP3821" s="50"/>
      <c r="AQ3821" s="50"/>
      <c r="AR3821" s="50"/>
      <c r="AS3821" s="50"/>
      <c r="AT3821" s="50"/>
      <c r="AU3821" s="50"/>
      <c r="AV3821" s="50"/>
      <c r="AW3821" s="50"/>
      <c r="AX3821" s="50"/>
      <c r="AY3821" s="50"/>
      <c r="AZ3821" s="50"/>
      <c r="BA3821" s="50"/>
      <c r="BB3821" s="50"/>
      <c r="BC3821" s="50"/>
      <c r="BD3821" s="50"/>
      <c r="BE3821" s="50"/>
      <c r="BF3821" s="50"/>
      <c r="BG3821" s="50"/>
      <c r="BH3821" s="50"/>
      <c r="BI3821" s="50"/>
      <c r="BJ3821" s="50"/>
      <c r="BK3821" s="50"/>
      <c r="BL3821" s="50"/>
      <c r="BM3821" s="50"/>
      <c r="BN3821" s="50"/>
      <c r="BO3821" s="50"/>
      <c r="BP3821" s="50"/>
      <c r="BQ3821" s="50"/>
      <c r="BR3821" s="50"/>
      <c r="BS3821" s="50"/>
      <c r="BT3821" s="50"/>
      <c r="BU3821" s="50"/>
      <c r="BV3821" s="50"/>
      <c r="BW3821" s="50"/>
      <c r="BX3821" s="50"/>
      <c r="BY3821" s="50"/>
      <c r="BZ3821" s="50"/>
      <c r="CA3821" s="50"/>
      <c r="CB3821" s="50"/>
      <c r="CC3821" s="50"/>
      <c r="CD3821" s="50"/>
      <c r="CE3821" s="50"/>
      <c r="CF3821" s="50"/>
      <c r="CG3821" s="50"/>
      <c r="CH3821" s="50"/>
      <c r="CI3821" s="50"/>
      <c r="CJ3821" s="50"/>
      <c r="CK3821" s="50"/>
      <c r="CL3821" s="50"/>
      <c r="CM3821" s="50"/>
      <c r="CN3821" s="50"/>
      <c r="CO3821" s="50"/>
      <c r="CP3821" s="50"/>
      <c r="CQ3821" s="50"/>
      <c r="CR3821" s="50"/>
      <c r="CS3821" s="50"/>
      <c r="CT3821" s="50"/>
      <c r="CU3821" s="50"/>
      <c r="CV3821" s="50"/>
      <c r="CW3821" s="50"/>
      <c r="CX3821" s="50"/>
      <c r="CY3821" s="50"/>
      <c r="CZ3821" s="50"/>
      <c r="DA3821" s="50"/>
      <c r="DB3821" s="50"/>
      <c r="DC3821" s="50"/>
      <c r="DD3821" s="50"/>
      <c r="DE3821" s="50"/>
      <c r="DF3821" s="50"/>
      <c r="DG3821" s="50"/>
    </row>
    <row r="3822" spans="1:111" x14ac:dyDescent="0.2">
      <c r="A3822" s="572"/>
      <c r="B3822" s="572"/>
      <c r="C3822" s="413"/>
      <c r="D3822" s="241" t="s">
        <v>1237</v>
      </c>
      <c r="E3822" s="353">
        <v>500</v>
      </c>
      <c r="F3822" s="352">
        <f t="shared" si="118"/>
        <v>300</v>
      </c>
      <c r="G3822" s="352">
        <f t="shared" si="119"/>
        <v>250</v>
      </c>
      <c r="H3822" s="50"/>
      <c r="I3822" s="50"/>
      <c r="J3822" s="50"/>
      <c r="K3822" s="50"/>
      <c r="L3822" s="50"/>
      <c r="M3822" s="50"/>
      <c r="N3822" s="50"/>
      <c r="O3822" s="50"/>
      <c r="P3822" s="50"/>
      <c r="Q3822" s="50"/>
      <c r="R3822" s="50"/>
      <c r="S3822" s="50"/>
      <c r="T3822" s="50"/>
      <c r="U3822" s="50"/>
      <c r="V3822" s="50"/>
      <c r="W3822" s="50"/>
      <c r="X3822" s="50"/>
      <c r="Y3822" s="50"/>
      <c r="Z3822" s="50"/>
      <c r="AA3822" s="50"/>
      <c r="AB3822" s="50"/>
      <c r="AC3822" s="50"/>
      <c r="AD3822" s="50"/>
      <c r="AE3822" s="50"/>
      <c r="AF3822" s="50"/>
      <c r="AG3822" s="50"/>
      <c r="AH3822" s="50"/>
      <c r="AI3822" s="50"/>
      <c r="AJ3822" s="50"/>
      <c r="AK3822" s="50"/>
      <c r="AL3822" s="50"/>
      <c r="AM3822" s="50"/>
      <c r="AN3822" s="50"/>
      <c r="AO3822" s="50"/>
      <c r="AP3822" s="50"/>
      <c r="AQ3822" s="50"/>
      <c r="AR3822" s="50"/>
      <c r="AS3822" s="50"/>
      <c r="AT3822" s="50"/>
      <c r="AU3822" s="50"/>
      <c r="AV3822" s="50"/>
      <c r="AW3822" s="50"/>
      <c r="AX3822" s="50"/>
      <c r="AY3822" s="50"/>
      <c r="AZ3822" s="50"/>
      <c r="BA3822" s="50"/>
      <c r="BB3822" s="50"/>
      <c r="BC3822" s="50"/>
      <c r="BD3822" s="50"/>
      <c r="BE3822" s="50"/>
      <c r="BF3822" s="50"/>
      <c r="BG3822" s="50"/>
      <c r="BH3822" s="50"/>
      <c r="BI3822" s="50"/>
      <c r="BJ3822" s="50"/>
      <c r="BK3822" s="50"/>
      <c r="BL3822" s="50"/>
      <c r="BM3822" s="50"/>
      <c r="BN3822" s="50"/>
      <c r="BO3822" s="50"/>
      <c r="BP3822" s="50"/>
      <c r="BQ3822" s="50"/>
      <c r="BR3822" s="50"/>
      <c r="BS3822" s="50"/>
      <c r="BT3822" s="50"/>
      <c r="BU3822" s="50"/>
      <c r="BV3822" s="50"/>
      <c r="BW3822" s="50"/>
      <c r="BX3822" s="50"/>
      <c r="BY3822" s="50"/>
      <c r="BZ3822" s="50"/>
      <c r="CA3822" s="50"/>
      <c r="CB3822" s="50"/>
      <c r="CC3822" s="50"/>
      <c r="CD3822" s="50"/>
      <c r="CE3822" s="50"/>
      <c r="CF3822" s="50"/>
      <c r="CG3822" s="50"/>
      <c r="CH3822" s="50"/>
      <c r="CI3822" s="50"/>
      <c r="CJ3822" s="50"/>
      <c r="CK3822" s="50"/>
      <c r="CL3822" s="50"/>
      <c r="CM3822" s="50"/>
      <c r="CN3822" s="50"/>
      <c r="CO3822" s="50"/>
      <c r="CP3822" s="50"/>
      <c r="CQ3822" s="50"/>
      <c r="CR3822" s="50"/>
      <c r="CS3822" s="50"/>
      <c r="CT3822" s="50"/>
      <c r="CU3822" s="50"/>
      <c r="CV3822" s="50"/>
      <c r="CW3822" s="50"/>
      <c r="CX3822" s="50"/>
      <c r="CY3822" s="50"/>
      <c r="CZ3822" s="50"/>
      <c r="DA3822" s="50"/>
      <c r="DB3822" s="50"/>
      <c r="DC3822" s="50"/>
      <c r="DD3822" s="50"/>
      <c r="DE3822" s="50"/>
      <c r="DF3822" s="50"/>
      <c r="DG3822" s="50"/>
    </row>
    <row r="3823" spans="1:111" x14ac:dyDescent="0.2">
      <c r="A3823" s="570" t="s">
        <v>1113</v>
      </c>
      <c r="B3823" s="570" t="s">
        <v>1113</v>
      </c>
      <c r="C3823" s="413"/>
      <c r="D3823" s="246" t="s">
        <v>272</v>
      </c>
      <c r="E3823" s="353">
        <v>0</v>
      </c>
      <c r="F3823" s="352">
        <f t="shared" si="118"/>
        <v>0</v>
      </c>
      <c r="G3823" s="352">
        <f t="shared" si="119"/>
        <v>0</v>
      </c>
      <c r="H3823" s="50"/>
      <c r="I3823" s="50"/>
      <c r="J3823" s="50"/>
      <c r="K3823" s="50"/>
      <c r="L3823" s="50"/>
      <c r="M3823" s="50"/>
      <c r="N3823" s="50"/>
      <c r="O3823" s="50"/>
      <c r="P3823" s="50"/>
      <c r="Q3823" s="50"/>
      <c r="R3823" s="50"/>
      <c r="S3823" s="50"/>
      <c r="T3823" s="50"/>
      <c r="U3823" s="50"/>
      <c r="V3823" s="50"/>
      <c r="W3823" s="50"/>
      <c r="X3823" s="50"/>
      <c r="Y3823" s="50"/>
      <c r="Z3823" s="50"/>
      <c r="AA3823" s="50"/>
      <c r="AB3823" s="50"/>
      <c r="AC3823" s="50"/>
      <c r="AD3823" s="50"/>
      <c r="AE3823" s="50"/>
      <c r="AF3823" s="50"/>
      <c r="AG3823" s="50"/>
      <c r="AH3823" s="50"/>
      <c r="AI3823" s="50"/>
      <c r="AJ3823" s="50"/>
      <c r="AK3823" s="50"/>
      <c r="AL3823" s="50"/>
      <c r="AM3823" s="50"/>
      <c r="AN3823" s="50"/>
      <c r="AO3823" s="50"/>
      <c r="AP3823" s="50"/>
      <c r="AQ3823" s="50"/>
      <c r="AR3823" s="50"/>
      <c r="AS3823" s="50"/>
      <c r="AT3823" s="50"/>
      <c r="AU3823" s="50"/>
      <c r="AV3823" s="50"/>
      <c r="AW3823" s="50"/>
      <c r="AX3823" s="50"/>
      <c r="AY3823" s="50"/>
      <c r="AZ3823" s="50"/>
      <c r="BA3823" s="50"/>
      <c r="BB3823" s="50"/>
      <c r="BC3823" s="50"/>
      <c r="BD3823" s="50"/>
      <c r="BE3823" s="50"/>
      <c r="BF3823" s="50"/>
      <c r="BG3823" s="50"/>
      <c r="BH3823" s="50"/>
      <c r="BI3823" s="50"/>
      <c r="BJ3823" s="50"/>
      <c r="BK3823" s="50"/>
      <c r="BL3823" s="50"/>
      <c r="BM3823" s="50"/>
      <c r="BN3823" s="50"/>
      <c r="BO3823" s="50"/>
      <c r="BP3823" s="50"/>
      <c r="BQ3823" s="50"/>
      <c r="BR3823" s="50"/>
      <c r="BS3823" s="50"/>
      <c r="BT3823" s="50"/>
      <c r="BU3823" s="50"/>
      <c r="BV3823" s="50"/>
      <c r="BW3823" s="50"/>
      <c r="BX3823" s="50"/>
      <c r="BY3823" s="50"/>
      <c r="BZ3823" s="50"/>
      <c r="CA3823" s="50"/>
      <c r="CB3823" s="50"/>
      <c r="CC3823" s="50"/>
      <c r="CD3823" s="50"/>
      <c r="CE3823" s="50"/>
      <c r="CF3823" s="50"/>
      <c r="CG3823" s="50"/>
      <c r="CH3823" s="50"/>
      <c r="CI3823" s="50"/>
      <c r="CJ3823" s="50"/>
      <c r="CK3823" s="50"/>
      <c r="CL3823" s="50"/>
      <c r="CM3823" s="50"/>
      <c r="CN3823" s="50"/>
      <c r="CO3823" s="50"/>
      <c r="CP3823" s="50"/>
      <c r="CQ3823" s="50"/>
      <c r="CR3823" s="50"/>
      <c r="CS3823" s="50"/>
      <c r="CT3823" s="50"/>
      <c r="CU3823" s="50"/>
      <c r="CV3823" s="50"/>
      <c r="CW3823" s="50"/>
      <c r="CX3823" s="50"/>
      <c r="CY3823" s="50"/>
      <c r="CZ3823" s="50"/>
      <c r="DA3823" s="50"/>
      <c r="DB3823" s="50"/>
      <c r="DC3823" s="50"/>
      <c r="DD3823" s="50"/>
      <c r="DE3823" s="50"/>
      <c r="DF3823" s="50"/>
      <c r="DG3823" s="50"/>
    </row>
    <row r="3824" spans="1:111" ht="25.5" x14ac:dyDescent="0.2">
      <c r="A3824" s="571"/>
      <c r="B3824" s="571"/>
      <c r="C3824" s="413"/>
      <c r="D3824" s="222" t="s">
        <v>727</v>
      </c>
      <c r="E3824" s="353">
        <v>200</v>
      </c>
      <c r="F3824" s="352">
        <f t="shared" si="118"/>
        <v>120</v>
      </c>
      <c r="G3824" s="352">
        <f t="shared" si="119"/>
        <v>100</v>
      </c>
      <c r="H3824" s="50"/>
      <c r="I3824" s="50"/>
      <c r="J3824" s="50"/>
      <c r="K3824" s="50"/>
      <c r="L3824" s="50"/>
      <c r="M3824" s="50"/>
      <c r="N3824" s="50"/>
      <c r="O3824" s="50"/>
      <c r="P3824" s="50"/>
      <c r="Q3824" s="50"/>
      <c r="R3824" s="50"/>
      <c r="S3824" s="50"/>
      <c r="T3824" s="50"/>
      <c r="U3824" s="50"/>
      <c r="V3824" s="50"/>
      <c r="W3824" s="50"/>
      <c r="X3824" s="50"/>
      <c r="Y3824" s="50"/>
      <c r="Z3824" s="50"/>
      <c r="AA3824" s="50"/>
      <c r="AB3824" s="50"/>
      <c r="AC3824" s="50"/>
      <c r="AD3824" s="50"/>
      <c r="AE3824" s="50"/>
      <c r="AF3824" s="50"/>
      <c r="AG3824" s="50"/>
      <c r="AH3824" s="50"/>
      <c r="AI3824" s="50"/>
      <c r="AJ3824" s="50"/>
      <c r="AK3824" s="50"/>
      <c r="AL3824" s="50"/>
      <c r="AM3824" s="50"/>
      <c r="AN3824" s="50"/>
      <c r="AO3824" s="50"/>
      <c r="AP3824" s="50"/>
      <c r="AQ3824" s="50"/>
      <c r="AR3824" s="50"/>
      <c r="AS3824" s="50"/>
      <c r="AT3824" s="50"/>
      <c r="AU3824" s="50"/>
      <c r="AV3824" s="50"/>
      <c r="AW3824" s="50"/>
      <c r="AX3824" s="50"/>
      <c r="AY3824" s="50"/>
      <c r="AZ3824" s="50"/>
      <c r="BA3824" s="50"/>
      <c r="BB3824" s="50"/>
      <c r="BC3824" s="50"/>
      <c r="BD3824" s="50"/>
      <c r="BE3824" s="50"/>
      <c r="BF3824" s="50"/>
      <c r="BG3824" s="50"/>
      <c r="BH3824" s="50"/>
      <c r="BI3824" s="50"/>
      <c r="BJ3824" s="50"/>
      <c r="BK3824" s="50"/>
      <c r="BL3824" s="50"/>
      <c r="BM3824" s="50"/>
      <c r="BN3824" s="50"/>
      <c r="BO3824" s="50"/>
      <c r="BP3824" s="50"/>
      <c r="BQ3824" s="50"/>
      <c r="BR3824" s="50"/>
      <c r="BS3824" s="50"/>
      <c r="BT3824" s="50"/>
      <c r="BU3824" s="50"/>
      <c r="BV3824" s="50"/>
      <c r="BW3824" s="50"/>
      <c r="BX3824" s="50"/>
      <c r="BY3824" s="50"/>
      <c r="BZ3824" s="50"/>
      <c r="CA3824" s="50"/>
      <c r="CB3824" s="50"/>
      <c r="CC3824" s="50"/>
      <c r="CD3824" s="50"/>
      <c r="CE3824" s="50"/>
      <c r="CF3824" s="50"/>
      <c r="CG3824" s="50"/>
      <c r="CH3824" s="50"/>
      <c r="CI3824" s="50"/>
      <c r="CJ3824" s="50"/>
      <c r="CK3824" s="50"/>
      <c r="CL3824" s="50"/>
      <c r="CM3824" s="50"/>
      <c r="CN3824" s="50"/>
      <c r="CO3824" s="50"/>
      <c r="CP3824" s="50"/>
      <c r="CQ3824" s="50"/>
      <c r="CR3824" s="50"/>
      <c r="CS3824" s="50"/>
      <c r="CT3824" s="50"/>
      <c r="CU3824" s="50"/>
      <c r="CV3824" s="50"/>
      <c r="CW3824" s="50"/>
      <c r="CX3824" s="50"/>
      <c r="CY3824" s="50"/>
      <c r="CZ3824" s="50"/>
      <c r="DA3824" s="50"/>
      <c r="DB3824" s="50"/>
      <c r="DC3824" s="50"/>
      <c r="DD3824" s="50"/>
      <c r="DE3824" s="50"/>
      <c r="DF3824" s="50"/>
      <c r="DG3824" s="50"/>
    </row>
    <row r="3825" spans="1:111" x14ac:dyDescent="0.2">
      <c r="A3825" s="571"/>
      <c r="B3825" s="571"/>
      <c r="C3825" s="413"/>
      <c r="D3825" s="222" t="s">
        <v>728</v>
      </c>
      <c r="E3825" s="353">
        <v>320</v>
      </c>
      <c r="F3825" s="352">
        <f t="shared" si="118"/>
        <v>192</v>
      </c>
      <c r="G3825" s="352">
        <f t="shared" si="119"/>
        <v>160</v>
      </c>
      <c r="H3825" s="50"/>
      <c r="I3825" s="50"/>
      <c r="J3825" s="50"/>
      <c r="K3825" s="50"/>
      <c r="L3825" s="50"/>
      <c r="M3825" s="50"/>
      <c r="N3825" s="50"/>
      <c r="O3825" s="50"/>
      <c r="P3825" s="50"/>
      <c r="Q3825" s="50"/>
      <c r="R3825" s="50"/>
      <c r="S3825" s="50"/>
      <c r="T3825" s="50"/>
      <c r="U3825" s="50"/>
      <c r="V3825" s="50"/>
      <c r="W3825" s="50"/>
      <c r="X3825" s="50"/>
      <c r="Y3825" s="50"/>
      <c r="Z3825" s="50"/>
      <c r="AA3825" s="50"/>
      <c r="AB3825" s="50"/>
      <c r="AC3825" s="50"/>
      <c r="AD3825" s="50"/>
      <c r="AE3825" s="50"/>
      <c r="AF3825" s="50"/>
      <c r="AG3825" s="50"/>
      <c r="AH3825" s="50"/>
      <c r="AI3825" s="50"/>
      <c r="AJ3825" s="50"/>
      <c r="AK3825" s="50"/>
      <c r="AL3825" s="50"/>
      <c r="AM3825" s="50"/>
      <c r="AN3825" s="50"/>
      <c r="AO3825" s="50"/>
      <c r="AP3825" s="50"/>
      <c r="AQ3825" s="50"/>
      <c r="AR3825" s="50"/>
      <c r="AS3825" s="50"/>
      <c r="AT3825" s="50"/>
      <c r="AU3825" s="50"/>
      <c r="AV3825" s="50"/>
      <c r="AW3825" s="50"/>
      <c r="AX3825" s="50"/>
      <c r="AY3825" s="50"/>
      <c r="AZ3825" s="50"/>
      <c r="BA3825" s="50"/>
      <c r="BB3825" s="50"/>
      <c r="BC3825" s="50"/>
      <c r="BD3825" s="50"/>
      <c r="BE3825" s="50"/>
      <c r="BF3825" s="50"/>
      <c r="BG3825" s="50"/>
      <c r="BH3825" s="50"/>
      <c r="BI3825" s="50"/>
      <c r="BJ3825" s="50"/>
      <c r="BK3825" s="50"/>
      <c r="BL3825" s="50"/>
      <c r="BM3825" s="50"/>
      <c r="BN3825" s="50"/>
      <c r="BO3825" s="50"/>
      <c r="BP3825" s="50"/>
      <c r="BQ3825" s="50"/>
      <c r="BR3825" s="50"/>
      <c r="BS3825" s="50"/>
      <c r="BT3825" s="50"/>
      <c r="BU3825" s="50"/>
      <c r="BV3825" s="50"/>
      <c r="BW3825" s="50"/>
      <c r="BX3825" s="50"/>
      <c r="BY3825" s="50"/>
      <c r="BZ3825" s="50"/>
      <c r="CA3825" s="50"/>
      <c r="CB3825" s="50"/>
      <c r="CC3825" s="50"/>
      <c r="CD3825" s="50"/>
      <c r="CE3825" s="50"/>
      <c r="CF3825" s="50"/>
      <c r="CG3825" s="50"/>
      <c r="CH3825" s="50"/>
      <c r="CI3825" s="50"/>
      <c r="CJ3825" s="50"/>
      <c r="CK3825" s="50"/>
      <c r="CL3825" s="50"/>
      <c r="CM3825" s="50"/>
      <c r="CN3825" s="50"/>
      <c r="CO3825" s="50"/>
      <c r="CP3825" s="50"/>
      <c r="CQ3825" s="50"/>
      <c r="CR3825" s="50"/>
      <c r="CS3825" s="50"/>
      <c r="CT3825" s="50"/>
      <c r="CU3825" s="50"/>
      <c r="CV3825" s="50"/>
      <c r="CW3825" s="50"/>
      <c r="CX3825" s="50"/>
      <c r="CY3825" s="50"/>
      <c r="CZ3825" s="50"/>
      <c r="DA3825" s="50"/>
      <c r="DB3825" s="50"/>
      <c r="DC3825" s="50"/>
      <c r="DD3825" s="50"/>
      <c r="DE3825" s="50"/>
      <c r="DF3825" s="50"/>
      <c r="DG3825" s="50"/>
    </row>
    <row r="3826" spans="1:111" ht="25.5" x14ac:dyDescent="0.2">
      <c r="A3826" s="571"/>
      <c r="B3826" s="571"/>
      <c r="C3826" s="413"/>
      <c r="D3826" s="222" t="s">
        <v>729</v>
      </c>
      <c r="E3826" s="353">
        <v>150</v>
      </c>
      <c r="F3826" s="352">
        <f t="shared" si="118"/>
        <v>90</v>
      </c>
      <c r="G3826" s="352">
        <f t="shared" si="119"/>
        <v>75</v>
      </c>
      <c r="H3826" s="50"/>
      <c r="I3826" s="50"/>
      <c r="J3826" s="50"/>
      <c r="K3826" s="50"/>
      <c r="L3826" s="50"/>
      <c r="M3826" s="50"/>
      <c r="N3826" s="50"/>
      <c r="O3826" s="50"/>
      <c r="P3826" s="50"/>
      <c r="Q3826" s="50"/>
      <c r="R3826" s="50"/>
      <c r="S3826" s="50"/>
      <c r="T3826" s="50"/>
      <c r="U3826" s="50"/>
      <c r="V3826" s="50"/>
      <c r="W3826" s="50"/>
      <c r="X3826" s="50"/>
      <c r="Y3826" s="50"/>
      <c r="Z3826" s="50"/>
      <c r="AA3826" s="50"/>
      <c r="AB3826" s="50"/>
      <c r="AC3826" s="50"/>
      <c r="AD3826" s="50"/>
      <c r="AE3826" s="50"/>
      <c r="AF3826" s="50"/>
      <c r="AG3826" s="50"/>
      <c r="AH3826" s="50"/>
      <c r="AI3826" s="50"/>
      <c r="AJ3826" s="50"/>
      <c r="AK3826" s="50"/>
      <c r="AL3826" s="50"/>
      <c r="AM3826" s="50"/>
      <c r="AN3826" s="50"/>
      <c r="AO3826" s="50"/>
      <c r="AP3826" s="50"/>
      <c r="AQ3826" s="50"/>
      <c r="AR3826" s="50"/>
      <c r="AS3826" s="50"/>
      <c r="AT3826" s="50"/>
      <c r="AU3826" s="50"/>
      <c r="AV3826" s="50"/>
      <c r="AW3826" s="50"/>
      <c r="AX3826" s="50"/>
      <c r="AY3826" s="50"/>
      <c r="AZ3826" s="50"/>
      <c r="BA3826" s="50"/>
      <c r="BB3826" s="50"/>
      <c r="BC3826" s="50"/>
      <c r="BD3826" s="50"/>
      <c r="BE3826" s="50"/>
      <c r="BF3826" s="50"/>
      <c r="BG3826" s="50"/>
      <c r="BH3826" s="50"/>
      <c r="BI3826" s="50"/>
      <c r="BJ3826" s="50"/>
      <c r="BK3826" s="50"/>
      <c r="BL3826" s="50"/>
      <c r="BM3826" s="50"/>
      <c r="BN3826" s="50"/>
      <c r="BO3826" s="50"/>
      <c r="BP3826" s="50"/>
      <c r="BQ3826" s="50"/>
      <c r="BR3826" s="50"/>
      <c r="BS3826" s="50"/>
      <c r="BT3826" s="50"/>
      <c r="BU3826" s="50"/>
      <c r="BV3826" s="50"/>
      <c r="BW3826" s="50"/>
      <c r="BX3826" s="50"/>
      <c r="BY3826" s="50"/>
      <c r="BZ3826" s="50"/>
      <c r="CA3826" s="50"/>
      <c r="CB3826" s="50"/>
      <c r="CC3826" s="50"/>
      <c r="CD3826" s="50"/>
      <c r="CE3826" s="50"/>
      <c r="CF3826" s="50"/>
      <c r="CG3826" s="50"/>
      <c r="CH3826" s="50"/>
      <c r="CI3826" s="50"/>
      <c r="CJ3826" s="50"/>
      <c r="CK3826" s="50"/>
      <c r="CL3826" s="50"/>
      <c r="CM3826" s="50"/>
      <c r="CN3826" s="50"/>
      <c r="CO3826" s="50"/>
      <c r="CP3826" s="50"/>
      <c r="CQ3826" s="50"/>
      <c r="CR3826" s="50"/>
      <c r="CS3826" s="50"/>
      <c r="CT3826" s="50"/>
      <c r="CU3826" s="50"/>
      <c r="CV3826" s="50"/>
      <c r="CW3826" s="50"/>
      <c r="CX3826" s="50"/>
      <c r="CY3826" s="50"/>
      <c r="CZ3826" s="50"/>
      <c r="DA3826" s="50"/>
      <c r="DB3826" s="50"/>
      <c r="DC3826" s="50"/>
      <c r="DD3826" s="50"/>
      <c r="DE3826" s="50"/>
      <c r="DF3826" s="50"/>
      <c r="DG3826" s="50"/>
    </row>
    <row r="3827" spans="1:111" ht="25.5" x14ac:dyDescent="0.2">
      <c r="A3827" s="571"/>
      <c r="B3827" s="571"/>
      <c r="C3827" s="413"/>
      <c r="D3827" s="222" t="s">
        <v>730</v>
      </c>
      <c r="E3827" s="353">
        <v>150</v>
      </c>
      <c r="F3827" s="352">
        <f t="shared" si="118"/>
        <v>90</v>
      </c>
      <c r="G3827" s="352">
        <f t="shared" si="119"/>
        <v>75</v>
      </c>
      <c r="H3827" s="50"/>
      <c r="I3827" s="50"/>
      <c r="J3827" s="50"/>
      <c r="K3827" s="50"/>
      <c r="L3827" s="50"/>
      <c r="M3827" s="50"/>
      <c r="N3827" s="50"/>
      <c r="O3827" s="50"/>
      <c r="P3827" s="50"/>
      <c r="Q3827" s="50"/>
      <c r="R3827" s="50"/>
      <c r="S3827" s="50"/>
      <c r="T3827" s="50"/>
      <c r="U3827" s="50"/>
      <c r="V3827" s="50"/>
      <c r="W3827" s="50"/>
      <c r="X3827" s="50"/>
      <c r="Y3827" s="50"/>
      <c r="Z3827" s="50"/>
      <c r="AA3827" s="50"/>
      <c r="AB3827" s="50"/>
      <c r="AC3827" s="50"/>
      <c r="AD3827" s="50"/>
      <c r="AE3827" s="50"/>
      <c r="AF3827" s="50"/>
      <c r="AG3827" s="50"/>
      <c r="AH3827" s="50"/>
      <c r="AI3827" s="50"/>
      <c r="AJ3827" s="50"/>
      <c r="AK3827" s="50"/>
      <c r="AL3827" s="50"/>
      <c r="AM3827" s="50"/>
      <c r="AN3827" s="50"/>
      <c r="AO3827" s="50"/>
      <c r="AP3827" s="50"/>
      <c r="AQ3827" s="50"/>
      <c r="AR3827" s="50"/>
      <c r="AS3827" s="50"/>
      <c r="AT3827" s="50"/>
      <c r="AU3827" s="50"/>
      <c r="AV3827" s="50"/>
      <c r="AW3827" s="50"/>
      <c r="AX3827" s="50"/>
      <c r="AY3827" s="50"/>
      <c r="AZ3827" s="50"/>
      <c r="BA3827" s="50"/>
      <c r="BB3827" s="50"/>
      <c r="BC3827" s="50"/>
      <c r="BD3827" s="50"/>
      <c r="BE3827" s="50"/>
      <c r="BF3827" s="50"/>
      <c r="BG3827" s="50"/>
      <c r="BH3827" s="50"/>
      <c r="BI3827" s="50"/>
      <c r="BJ3827" s="50"/>
      <c r="BK3827" s="50"/>
      <c r="BL3827" s="50"/>
      <c r="BM3827" s="50"/>
      <c r="BN3827" s="50"/>
      <c r="BO3827" s="50"/>
      <c r="BP3827" s="50"/>
      <c r="BQ3827" s="50"/>
      <c r="BR3827" s="50"/>
      <c r="BS3827" s="50"/>
      <c r="BT3827" s="50"/>
      <c r="BU3827" s="50"/>
      <c r="BV3827" s="50"/>
      <c r="BW3827" s="50"/>
      <c r="BX3827" s="50"/>
      <c r="BY3827" s="50"/>
      <c r="BZ3827" s="50"/>
      <c r="CA3827" s="50"/>
      <c r="CB3827" s="50"/>
      <c r="CC3827" s="50"/>
      <c r="CD3827" s="50"/>
      <c r="CE3827" s="50"/>
      <c r="CF3827" s="50"/>
      <c r="CG3827" s="50"/>
      <c r="CH3827" s="50"/>
      <c r="CI3827" s="50"/>
      <c r="CJ3827" s="50"/>
      <c r="CK3827" s="50"/>
      <c r="CL3827" s="50"/>
      <c r="CM3827" s="50"/>
      <c r="CN3827" s="50"/>
      <c r="CO3827" s="50"/>
      <c r="CP3827" s="50"/>
      <c r="CQ3827" s="50"/>
      <c r="CR3827" s="50"/>
      <c r="CS3827" s="50"/>
      <c r="CT3827" s="50"/>
      <c r="CU3827" s="50"/>
      <c r="CV3827" s="50"/>
      <c r="CW3827" s="50"/>
      <c r="CX3827" s="50"/>
      <c r="CY3827" s="50"/>
      <c r="CZ3827" s="50"/>
      <c r="DA3827" s="50"/>
      <c r="DB3827" s="50"/>
      <c r="DC3827" s="50"/>
      <c r="DD3827" s="50"/>
      <c r="DE3827" s="50"/>
      <c r="DF3827" s="50"/>
      <c r="DG3827" s="50"/>
    </row>
    <row r="3828" spans="1:111" ht="25.5" x14ac:dyDescent="0.2">
      <c r="A3828" s="572"/>
      <c r="B3828" s="572"/>
      <c r="C3828" s="413"/>
      <c r="D3828" s="222" t="s">
        <v>731</v>
      </c>
      <c r="E3828" s="353">
        <v>150</v>
      </c>
      <c r="F3828" s="352">
        <f t="shared" si="118"/>
        <v>90</v>
      </c>
      <c r="G3828" s="352">
        <f t="shared" si="119"/>
        <v>75</v>
      </c>
      <c r="H3828" s="50"/>
      <c r="I3828" s="50"/>
      <c r="J3828" s="50"/>
      <c r="K3828" s="50"/>
      <c r="L3828" s="50"/>
      <c r="M3828" s="50"/>
      <c r="N3828" s="50"/>
      <c r="O3828" s="50"/>
      <c r="P3828" s="50"/>
      <c r="Q3828" s="50"/>
      <c r="R3828" s="50"/>
      <c r="S3828" s="50"/>
      <c r="T3828" s="50"/>
      <c r="U3828" s="50"/>
      <c r="V3828" s="50"/>
      <c r="W3828" s="50"/>
      <c r="X3828" s="50"/>
      <c r="Y3828" s="50"/>
      <c r="Z3828" s="50"/>
      <c r="AA3828" s="50"/>
      <c r="AB3828" s="50"/>
      <c r="AC3828" s="50"/>
      <c r="AD3828" s="50"/>
      <c r="AE3828" s="50"/>
      <c r="AF3828" s="50"/>
      <c r="AG3828" s="50"/>
      <c r="AH3828" s="50"/>
      <c r="AI3828" s="50"/>
      <c r="AJ3828" s="50"/>
      <c r="AK3828" s="50"/>
      <c r="AL3828" s="50"/>
      <c r="AM3828" s="50"/>
      <c r="AN3828" s="50"/>
      <c r="AO3828" s="50"/>
      <c r="AP3828" s="50"/>
      <c r="AQ3828" s="50"/>
      <c r="AR3828" s="50"/>
      <c r="AS3828" s="50"/>
      <c r="AT3828" s="50"/>
      <c r="AU3828" s="50"/>
      <c r="AV3828" s="50"/>
      <c r="AW3828" s="50"/>
      <c r="AX3828" s="50"/>
      <c r="AY3828" s="50"/>
      <c r="AZ3828" s="50"/>
      <c r="BA3828" s="50"/>
      <c r="BB3828" s="50"/>
      <c r="BC3828" s="50"/>
      <c r="BD3828" s="50"/>
      <c r="BE3828" s="50"/>
      <c r="BF3828" s="50"/>
      <c r="BG3828" s="50"/>
      <c r="BH3828" s="50"/>
      <c r="BI3828" s="50"/>
      <c r="BJ3828" s="50"/>
      <c r="BK3828" s="50"/>
      <c r="BL3828" s="50"/>
      <c r="BM3828" s="50"/>
      <c r="BN3828" s="50"/>
      <c r="BO3828" s="50"/>
      <c r="BP3828" s="50"/>
      <c r="BQ3828" s="50"/>
      <c r="BR3828" s="50"/>
      <c r="BS3828" s="50"/>
      <c r="BT3828" s="50"/>
      <c r="BU3828" s="50"/>
      <c r="BV3828" s="50"/>
      <c r="BW3828" s="50"/>
      <c r="BX3828" s="50"/>
      <c r="BY3828" s="50"/>
      <c r="BZ3828" s="50"/>
      <c r="CA3828" s="50"/>
      <c r="CB3828" s="50"/>
      <c r="CC3828" s="50"/>
      <c r="CD3828" s="50"/>
      <c r="CE3828" s="50"/>
      <c r="CF3828" s="50"/>
      <c r="CG3828" s="50"/>
      <c r="CH3828" s="50"/>
      <c r="CI3828" s="50"/>
      <c r="CJ3828" s="50"/>
      <c r="CK3828" s="50"/>
      <c r="CL3828" s="50"/>
      <c r="CM3828" s="50"/>
      <c r="CN3828" s="50"/>
      <c r="CO3828" s="50"/>
      <c r="CP3828" s="50"/>
      <c r="CQ3828" s="50"/>
      <c r="CR3828" s="50"/>
      <c r="CS3828" s="50"/>
      <c r="CT3828" s="50"/>
      <c r="CU3828" s="50"/>
      <c r="CV3828" s="50"/>
      <c r="CW3828" s="50"/>
      <c r="CX3828" s="50"/>
      <c r="CY3828" s="50"/>
      <c r="CZ3828" s="50"/>
      <c r="DA3828" s="50"/>
      <c r="DB3828" s="50"/>
      <c r="DC3828" s="50"/>
      <c r="DD3828" s="50"/>
      <c r="DE3828" s="50"/>
      <c r="DF3828" s="50"/>
      <c r="DG3828" s="50"/>
    </row>
    <row r="3829" spans="1:111" x14ac:dyDescent="0.2">
      <c r="A3829" s="313" t="s">
        <v>1114</v>
      </c>
      <c r="B3829" s="313" t="s">
        <v>1114</v>
      </c>
      <c r="C3829" s="413"/>
      <c r="D3829" s="222" t="s">
        <v>7279</v>
      </c>
      <c r="E3829" s="353">
        <v>150</v>
      </c>
      <c r="F3829" s="352">
        <f t="shared" si="118"/>
        <v>90</v>
      </c>
      <c r="G3829" s="352">
        <f t="shared" si="119"/>
        <v>75</v>
      </c>
      <c r="H3829" s="50"/>
      <c r="I3829" s="50"/>
      <c r="J3829" s="50"/>
      <c r="K3829" s="50"/>
      <c r="L3829" s="50"/>
      <c r="M3829" s="50"/>
      <c r="N3829" s="50"/>
      <c r="O3829" s="50"/>
      <c r="P3829" s="50"/>
      <c r="Q3829" s="50"/>
      <c r="R3829" s="50"/>
      <c r="S3829" s="50"/>
      <c r="T3829" s="50"/>
      <c r="U3829" s="50"/>
      <c r="V3829" s="50"/>
      <c r="W3829" s="50"/>
      <c r="X3829" s="50"/>
      <c r="Y3829" s="50"/>
      <c r="Z3829" s="50"/>
      <c r="AA3829" s="50"/>
      <c r="AB3829" s="50"/>
      <c r="AC3829" s="50"/>
      <c r="AD3829" s="50"/>
      <c r="AE3829" s="50"/>
      <c r="AF3829" s="50"/>
      <c r="AG3829" s="50"/>
      <c r="AH3829" s="50"/>
      <c r="AI3829" s="50"/>
      <c r="AJ3829" s="50"/>
      <c r="AK3829" s="50"/>
      <c r="AL3829" s="50"/>
      <c r="AM3829" s="50"/>
      <c r="AN3829" s="50"/>
      <c r="AO3829" s="50"/>
      <c r="AP3829" s="50"/>
      <c r="AQ3829" s="50"/>
      <c r="AR3829" s="50"/>
      <c r="AS3829" s="50"/>
      <c r="AT3829" s="50"/>
      <c r="AU3829" s="50"/>
      <c r="AV3829" s="50"/>
      <c r="AW3829" s="50"/>
      <c r="AX3829" s="50"/>
      <c r="AY3829" s="50"/>
      <c r="AZ3829" s="50"/>
      <c r="BA3829" s="50"/>
      <c r="BB3829" s="50"/>
      <c r="BC3829" s="50"/>
      <c r="BD3829" s="50"/>
      <c r="BE3829" s="50"/>
      <c r="BF3829" s="50"/>
      <c r="BG3829" s="50"/>
      <c r="BH3829" s="50"/>
      <c r="BI3829" s="50"/>
      <c r="BJ3829" s="50"/>
      <c r="BK3829" s="50"/>
      <c r="BL3829" s="50"/>
      <c r="BM3829" s="50"/>
      <c r="BN3829" s="50"/>
      <c r="BO3829" s="50"/>
      <c r="BP3829" s="50"/>
      <c r="BQ3829" s="50"/>
      <c r="BR3829" s="50"/>
      <c r="BS3829" s="50"/>
      <c r="BT3829" s="50"/>
      <c r="BU3829" s="50"/>
      <c r="BV3829" s="50"/>
      <c r="BW3829" s="50"/>
      <c r="BX3829" s="50"/>
      <c r="BY3829" s="50"/>
      <c r="BZ3829" s="50"/>
      <c r="CA3829" s="50"/>
      <c r="CB3829" s="50"/>
      <c r="CC3829" s="50"/>
      <c r="CD3829" s="50"/>
      <c r="CE3829" s="50"/>
      <c r="CF3829" s="50"/>
      <c r="CG3829" s="50"/>
      <c r="CH3829" s="50"/>
      <c r="CI3829" s="50"/>
      <c r="CJ3829" s="50"/>
      <c r="CK3829" s="50"/>
      <c r="CL3829" s="50"/>
      <c r="CM3829" s="50"/>
      <c r="CN3829" s="50"/>
      <c r="CO3829" s="50"/>
      <c r="CP3829" s="50"/>
      <c r="CQ3829" s="50"/>
      <c r="CR3829" s="50"/>
      <c r="CS3829" s="50"/>
      <c r="CT3829" s="50"/>
      <c r="CU3829" s="50"/>
      <c r="CV3829" s="50"/>
      <c r="CW3829" s="50"/>
      <c r="CX3829" s="50"/>
      <c r="CY3829" s="50"/>
      <c r="CZ3829" s="50"/>
      <c r="DA3829" s="50"/>
      <c r="DB3829" s="50"/>
      <c r="DC3829" s="50"/>
      <c r="DD3829" s="50"/>
      <c r="DE3829" s="50"/>
      <c r="DF3829" s="50"/>
      <c r="DG3829" s="50"/>
    </row>
    <row r="3830" spans="1:111" x14ac:dyDescent="0.2">
      <c r="A3830" s="205" t="s">
        <v>88</v>
      </c>
      <c r="B3830" s="205" t="s">
        <v>88</v>
      </c>
      <c r="C3830" s="413"/>
      <c r="D3830" s="241" t="s">
        <v>1171</v>
      </c>
      <c r="E3830" s="353">
        <v>0</v>
      </c>
      <c r="F3830" s="352">
        <f t="shared" si="118"/>
        <v>0</v>
      </c>
      <c r="G3830" s="352">
        <f t="shared" si="119"/>
        <v>0</v>
      </c>
      <c r="H3830" s="50"/>
      <c r="I3830" s="50"/>
      <c r="J3830" s="50"/>
      <c r="K3830" s="50"/>
      <c r="L3830" s="50"/>
      <c r="M3830" s="50"/>
      <c r="N3830" s="50"/>
      <c r="O3830" s="50"/>
      <c r="P3830" s="50"/>
      <c r="Q3830" s="50"/>
      <c r="R3830" s="50"/>
      <c r="S3830" s="50"/>
      <c r="T3830" s="50"/>
      <c r="U3830" s="50"/>
      <c r="V3830" s="50"/>
      <c r="W3830" s="50"/>
      <c r="X3830" s="50"/>
      <c r="Y3830" s="50"/>
      <c r="Z3830" s="50"/>
      <c r="AA3830" s="50"/>
      <c r="AB3830" s="50"/>
      <c r="AC3830" s="50"/>
      <c r="AD3830" s="50"/>
      <c r="AE3830" s="50"/>
      <c r="AF3830" s="50"/>
      <c r="AG3830" s="50"/>
      <c r="AH3830" s="50"/>
      <c r="AI3830" s="50"/>
      <c r="AJ3830" s="50"/>
      <c r="AK3830" s="50"/>
      <c r="AL3830" s="50"/>
      <c r="AM3830" s="50"/>
      <c r="AN3830" s="50"/>
      <c r="AO3830" s="50"/>
      <c r="AP3830" s="50"/>
      <c r="AQ3830" s="50"/>
      <c r="AR3830" s="50"/>
      <c r="AS3830" s="50"/>
      <c r="AT3830" s="50"/>
      <c r="AU3830" s="50"/>
      <c r="AV3830" s="50"/>
      <c r="AW3830" s="50"/>
      <c r="AX3830" s="50"/>
      <c r="AY3830" s="50"/>
      <c r="AZ3830" s="50"/>
      <c r="BA3830" s="50"/>
      <c r="BB3830" s="50"/>
      <c r="BC3830" s="50"/>
      <c r="BD3830" s="50"/>
      <c r="BE3830" s="50"/>
      <c r="BF3830" s="50"/>
      <c r="BG3830" s="50"/>
      <c r="BH3830" s="50"/>
      <c r="BI3830" s="50"/>
      <c r="BJ3830" s="50"/>
      <c r="BK3830" s="50"/>
      <c r="BL3830" s="50"/>
      <c r="BM3830" s="50"/>
      <c r="BN3830" s="50"/>
      <c r="BO3830" s="50"/>
      <c r="BP3830" s="50"/>
      <c r="BQ3830" s="50"/>
      <c r="BR3830" s="50"/>
      <c r="BS3830" s="50"/>
      <c r="BT3830" s="50"/>
      <c r="BU3830" s="50"/>
      <c r="BV3830" s="50"/>
      <c r="BW3830" s="50"/>
      <c r="BX3830" s="50"/>
      <c r="BY3830" s="50"/>
      <c r="BZ3830" s="50"/>
      <c r="CA3830" s="50"/>
      <c r="CB3830" s="50"/>
      <c r="CC3830" s="50"/>
      <c r="CD3830" s="50"/>
      <c r="CE3830" s="50"/>
      <c r="CF3830" s="50"/>
      <c r="CG3830" s="50"/>
      <c r="CH3830" s="50"/>
      <c r="CI3830" s="50"/>
      <c r="CJ3830" s="50"/>
      <c r="CK3830" s="50"/>
      <c r="CL3830" s="50"/>
      <c r="CM3830" s="50"/>
      <c r="CN3830" s="50"/>
      <c r="CO3830" s="50"/>
      <c r="CP3830" s="50"/>
      <c r="CQ3830" s="50"/>
      <c r="CR3830" s="50"/>
      <c r="CS3830" s="50"/>
      <c r="CT3830" s="50"/>
      <c r="CU3830" s="50"/>
      <c r="CV3830" s="50"/>
      <c r="CW3830" s="50"/>
      <c r="CX3830" s="50"/>
      <c r="CY3830" s="50"/>
      <c r="CZ3830" s="50"/>
      <c r="DA3830" s="50"/>
      <c r="DB3830" s="50"/>
      <c r="DC3830" s="50"/>
      <c r="DD3830" s="50"/>
      <c r="DE3830" s="50"/>
      <c r="DF3830" s="50"/>
      <c r="DG3830" s="50"/>
    </row>
    <row r="3831" spans="1:111" x14ac:dyDescent="0.2">
      <c r="A3831" s="379" t="s">
        <v>1115</v>
      </c>
      <c r="B3831" s="379" t="s">
        <v>1115</v>
      </c>
      <c r="C3831" s="413"/>
      <c r="D3831" s="241" t="s">
        <v>276</v>
      </c>
      <c r="E3831" s="353">
        <v>10000</v>
      </c>
      <c r="F3831" s="352">
        <f t="shared" si="118"/>
        <v>6000</v>
      </c>
      <c r="G3831" s="352">
        <f t="shared" si="119"/>
        <v>5000</v>
      </c>
      <c r="H3831" s="50"/>
      <c r="I3831" s="50"/>
      <c r="J3831" s="50"/>
      <c r="K3831" s="50"/>
      <c r="L3831" s="50"/>
      <c r="M3831" s="50"/>
      <c r="N3831" s="50"/>
      <c r="O3831" s="50"/>
      <c r="P3831" s="50"/>
      <c r="Q3831" s="50"/>
      <c r="R3831" s="50"/>
      <c r="S3831" s="50"/>
      <c r="T3831" s="50"/>
      <c r="U3831" s="50"/>
      <c r="V3831" s="50"/>
      <c r="W3831" s="50"/>
      <c r="X3831" s="50"/>
      <c r="Y3831" s="50"/>
      <c r="Z3831" s="50"/>
      <c r="AA3831" s="50"/>
      <c r="AB3831" s="50"/>
      <c r="AC3831" s="50"/>
      <c r="AD3831" s="50"/>
      <c r="AE3831" s="50"/>
      <c r="AF3831" s="50"/>
      <c r="AG3831" s="50"/>
      <c r="AH3831" s="50"/>
      <c r="AI3831" s="50"/>
      <c r="AJ3831" s="50"/>
      <c r="AK3831" s="50"/>
      <c r="AL3831" s="50"/>
      <c r="AM3831" s="50"/>
      <c r="AN3831" s="50"/>
      <c r="AO3831" s="50"/>
      <c r="AP3831" s="50"/>
      <c r="AQ3831" s="50"/>
      <c r="AR3831" s="50"/>
      <c r="AS3831" s="50"/>
      <c r="AT3831" s="50"/>
      <c r="AU3831" s="50"/>
      <c r="AV3831" s="50"/>
      <c r="AW3831" s="50"/>
      <c r="AX3831" s="50"/>
      <c r="AY3831" s="50"/>
      <c r="AZ3831" s="50"/>
      <c r="BA3831" s="50"/>
      <c r="BB3831" s="50"/>
      <c r="BC3831" s="50"/>
      <c r="BD3831" s="50"/>
      <c r="BE3831" s="50"/>
      <c r="BF3831" s="50"/>
      <c r="BG3831" s="50"/>
      <c r="BH3831" s="50"/>
      <c r="BI3831" s="50"/>
      <c r="BJ3831" s="50"/>
      <c r="BK3831" s="50"/>
      <c r="BL3831" s="50"/>
      <c r="BM3831" s="50"/>
      <c r="BN3831" s="50"/>
      <c r="BO3831" s="50"/>
      <c r="BP3831" s="50"/>
      <c r="BQ3831" s="50"/>
      <c r="BR3831" s="50"/>
      <c r="BS3831" s="50"/>
      <c r="BT3831" s="50"/>
      <c r="BU3831" s="50"/>
      <c r="BV3831" s="50"/>
      <c r="BW3831" s="50"/>
      <c r="BX3831" s="50"/>
      <c r="BY3831" s="50"/>
      <c r="BZ3831" s="50"/>
      <c r="CA3831" s="50"/>
      <c r="CB3831" s="50"/>
      <c r="CC3831" s="50"/>
      <c r="CD3831" s="50"/>
      <c r="CE3831" s="50"/>
      <c r="CF3831" s="50"/>
      <c r="CG3831" s="50"/>
      <c r="CH3831" s="50"/>
      <c r="CI3831" s="50"/>
      <c r="CJ3831" s="50"/>
      <c r="CK3831" s="50"/>
      <c r="CL3831" s="50"/>
      <c r="CM3831" s="50"/>
      <c r="CN3831" s="50"/>
      <c r="CO3831" s="50"/>
      <c r="CP3831" s="50"/>
      <c r="CQ3831" s="50"/>
      <c r="CR3831" s="50"/>
      <c r="CS3831" s="50"/>
      <c r="CT3831" s="50"/>
      <c r="CU3831" s="50"/>
      <c r="CV3831" s="50"/>
      <c r="CW3831" s="50"/>
      <c r="CX3831" s="50"/>
      <c r="CY3831" s="50"/>
      <c r="CZ3831" s="50"/>
      <c r="DA3831" s="50"/>
      <c r="DB3831" s="50"/>
      <c r="DC3831" s="50"/>
      <c r="DD3831" s="50"/>
      <c r="DE3831" s="50"/>
      <c r="DF3831" s="50"/>
      <c r="DG3831" s="50"/>
    </row>
    <row r="3832" spans="1:111" x14ac:dyDescent="0.2">
      <c r="A3832" s="379" t="s">
        <v>1116</v>
      </c>
      <c r="B3832" s="379" t="s">
        <v>1116</v>
      </c>
      <c r="C3832" s="413"/>
      <c r="D3832" s="241" t="s">
        <v>277</v>
      </c>
      <c r="E3832" s="353">
        <v>1300</v>
      </c>
      <c r="F3832" s="352">
        <f t="shared" si="118"/>
        <v>780</v>
      </c>
      <c r="G3832" s="352">
        <f t="shared" si="119"/>
        <v>650</v>
      </c>
      <c r="H3832" s="50"/>
      <c r="I3832" s="50"/>
      <c r="J3832" s="50"/>
      <c r="K3832" s="50"/>
      <c r="L3832" s="50"/>
      <c r="M3832" s="50"/>
      <c r="N3832" s="50"/>
      <c r="O3832" s="50"/>
      <c r="P3832" s="50"/>
      <c r="Q3832" s="50"/>
      <c r="R3832" s="50"/>
      <c r="S3832" s="50"/>
      <c r="T3832" s="50"/>
      <c r="U3832" s="50"/>
      <c r="V3832" s="50"/>
      <c r="W3832" s="50"/>
      <c r="X3832" s="50"/>
      <c r="Y3832" s="50"/>
      <c r="Z3832" s="50"/>
      <c r="AA3832" s="50"/>
      <c r="AB3832" s="50"/>
      <c r="AC3832" s="50"/>
      <c r="AD3832" s="50"/>
      <c r="AE3832" s="50"/>
      <c r="AF3832" s="50"/>
      <c r="AG3832" s="50"/>
      <c r="AH3832" s="50"/>
      <c r="AI3832" s="50"/>
      <c r="AJ3832" s="50"/>
      <c r="AK3832" s="50"/>
      <c r="AL3832" s="50"/>
      <c r="AM3832" s="50"/>
      <c r="AN3832" s="50"/>
      <c r="AO3832" s="50"/>
      <c r="AP3832" s="50"/>
      <c r="AQ3832" s="50"/>
      <c r="AR3832" s="50"/>
      <c r="AS3832" s="50"/>
      <c r="AT3832" s="50"/>
      <c r="AU3832" s="50"/>
      <c r="AV3832" s="50"/>
      <c r="AW3832" s="50"/>
      <c r="AX3832" s="50"/>
      <c r="AY3832" s="50"/>
      <c r="AZ3832" s="50"/>
      <c r="BA3832" s="50"/>
      <c r="BB3832" s="50"/>
      <c r="BC3832" s="50"/>
      <c r="BD3832" s="50"/>
      <c r="BE3832" s="50"/>
      <c r="BF3832" s="50"/>
      <c r="BG3832" s="50"/>
      <c r="BH3832" s="50"/>
      <c r="BI3832" s="50"/>
      <c r="BJ3832" s="50"/>
      <c r="BK3832" s="50"/>
      <c r="BL3832" s="50"/>
      <c r="BM3832" s="50"/>
      <c r="BN3832" s="50"/>
      <c r="BO3832" s="50"/>
      <c r="BP3832" s="50"/>
      <c r="BQ3832" s="50"/>
      <c r="BR3832" s="50"/>
      <c r="BS3832" s="50"/>
      <c r="BT3832" s="50"/>
      <c r="BU3832" s="50"/>
      <c r="BV3832" s="50"/>
      <c r="BW3832" s="50"/>
      <c r="BX3832" s="50"/>
      <c r="BY3832" s="50"/>
      <c r="BZ3832" s="50"/>
      <c r="CA3832" s="50"/>
      <c r="CB3832" s="50"/>
      <c r="CC3832" s="50"/>
      <c r="CD3832" s="50"/>
      <c r="CE3832" s="50"/>
      <c r="CF3832" s="50"/>
      <c r="CG3832" s="50"/>
      <c r="CH3832" s="50"/>
      <c r="CI3832" s="50"/>
      <c r="CJ3832" s="50"/>
      <c r="CK3832" s="50"/>
      <c r="CL3832" s="50"/>
      <c r="CM3832" s="50"/>
      <c r="CN3832" s="50"/>
      <c r="CO3832" s="50"/>
      <c r="CP3832" s="50"/>
      <c r="CQ3832" s="50"/>
      <c r="CR3832" s="50"/>
      <c r="CS3832" s="50"/>
      <c r="CT3832" s="50"/>
      <c r="CU3832" s="50"/>
      <c r="CV3832" s="50"/>
      <c r="CW3832" s="50"/>
      <c r="CX3832" s="50"/>
      <c r="CY3832" s="50"/>
      <c r="CZ3832" s="50"/>
      <c r="DA3832" s="50"/>
      <c r="DB3832" s="50"/>
      <c r="DC3832" s="50"/>
      <c r="DD3832" s="50"/>
      <c r="DE3832" s="50"/>
      <c r="DF3832" s="50"/>
      <c r="DG3832" s="50"/>
    </row>
    <row r="3833" spans="1:111" ht="25.5" x14ac:dyDescent="0.2">
      <c r="A3833" s="379" t="s">
        <v>1117</v>
      </c>
      <c r="B3833" s="379" t="s">
        <v>1117</v>
      </c>
      <c r="C3833" s="413"/>
      <c r="D3833" s="241" t="s">
        <v>278</v>
      </c>
      <c r="E3833" s="353">
        <v>1000</v>
      </c>
      <c r="F3833" s="352">
        <f t="shared" si="118"/>
        <v>600</v>
      </c>
      <c r="G3833" s="352">
        <f t="shared" si="119"/>
        <v>500</v>
      </c>
      <c r="H3833" s="50"/>
      <c r="I3833" s="50"/>
      <c r="J3833" s="50"/>
      <c r="K3833" s="50"/>
      <c r="L3833" s="50"/>
      <c r="M3833" s="50"/>
      <c r="N3833" s="50"/>
      <c r="O3833" s="50"/>
      <c r="P3833" s="50"/>
      <c r="Q3833" s="50"/>
      <c r="R3833" s="50"/>
      <c r="S3833" s="50"/>
      <c r="T3833" s="50"/>
      <c r="U3833" s="50"/>
      <c r="V3833" s="50"/>
      <c r="W3833" s="50"/>
      <c r="X3833" s="50"/>
      <c r="Y3833" s="50"/>
      <c r="Z3833" s="50"/>
      <c r="AA3833" s="50"/>
      <c r="AB3833" s="50"/>
      <c r="AC3833" s="50"/>
      <c r="AD3833" s="50"/>
      <c r="AE3833" s="50"/>
      <c r="AF3833" s="50"/>
      <c r="AG3833" s="50"/>
      <c r="AH3833" s="50"/>
      <c r="AI3833" s="50"/>
      <c r="AJ3833" s="50"/>
      <c r="AK3833" s="50"/>
      <c r="AL3833" s="50"/>
      <c r="AM3833" s="50"/>
      <c r="AN3833" s="50"/>
      <c r="AO3833" s="50"/>
      <c r="AP3833" s="50"/>
      <c r="AQ3833" s="50"/>
      <c r="AR3833" s="50"/>
      <c r="AS3833" s="50"/>
      <c r="AT3833" s="50"/>
      <c r="AU3833" s="50"/>
      <c r="AV3833" s="50"/>
      <c r="AW3833" s="50"/>
      <c r="AX3833" s="50"/>
      <c r="AY3833" s="50"/>
      <c r="AZ3833" s="50"/>
      <c r="BA3833" s="50"/>
      <c r="BB3833" s="50"/>
      <c r="BC3833" s="50"/>
      <c r="BD3833" s="50"/>
      <c r="BE3833" s="50"/>
      <c r="BF3833" s="50"/>
      <c r="BG3833" s="50"/>
      <c r="BH3833" s="50"/>
      <c r="BI3833" s="50"/>
      <c r="BJ3833" s="50"/>
      <c r="BK3833" s="50"/>
      <c r="BL3833" s="50"/>
      <c r="BM3833" s="50"/>
      <c r="BN3833" s="50"/>
      <c r="BO3833" s="50"/>
      <c r="BP3833" s="50"/>
      <c r="BQ3833" s="50"/>
      <c r="BR3833" s="50"/>
      <c r="BS3833" s="50"/>
      <c r="BT3833" s="50"/>
      <c r="BU3833" s="50"/>
      <c r="BV3833" s="50"/>
      <c r="BW3833" s="50"/>
      <c r="BX3833" s="50"/>
      <c r="BY3833" s="50"/>
      <c r="BZ3833" s="50"/>
      <c r="CA3833" s="50"/>
      <c r="CB3833" s="50"/>
      <c r="CC3833" s="50"/>
      <c r="CD3833" s="50"/>
      <c r="CE3833" s="50"/>
      <c r="CF3833" s="50"/>
      <c r="CG3833" s="50"/>
      <c r="CH3833" s="50"/>
      <c r="CI3833" s="50"/>
      <c r="CJ3833" s="50"/>
      <c r="CK3833" s="50"/>
      <c r="CL3833" s="50"/>
      <c r="CM3833" s="50"/>
      <c r="CN3833" s="50"/>
      <c r="CO3833" s="50"/>
      <c r="CP3833" s="50"/>
      <c r="CQ3833" s="50"/>
      <c r="CR3833" s="50"/>
      <c r="CS3833" s="50"/>
      <c r="CT3833" s="50"/>
      <c r="CU3833" s="50"/>
      <c r="CV3833" s="50"/>
      <c r="CW3833" s="50"/>
      <c r="CX3833" s="50"/>
      <c r="CY3833" s="50"/>
      <c r="CZ3833" s="50"/>
      <c r="DA3833" s="50"/>
      <c r="DB3833" s="50"/>
      <c r="DC3833" s="50"/>
      <c r="DD3833" s="50"/>
      <c r="DE3833" s="50"/>
      <c r="DF3833" s="50"/>
      <c r="DG3833" s="50"/>
    </row>
    <row r="3834" spans="1:111" ht="13.5" x14ac:dyDescent="0.2">
      <c r="A3834" s="570" t="s">
        <v>1118</v>
      </c>
      <c r="B3834" s="570" t="s">
        <v>1118</v>
      </c>
      <c r="C3834" s="413"/>
      <c r="D3834" s="241" t="s">
        <v>8447</v>
      </c>
      <c r="E3834" s="353">
        <v>0</v>
      </c>
      <c r="F3834" s="352">
        <f t="shared" si="118"/>
        <v>0</v>
      </c>
      <c r="G3834" s="352">
        <f t="shared" si="119"/>
        <v>0</v>
      </c>
      <c r="H3834" s="50"/>
      <c r="I3834" s="50"/>
      <c r="J3834" s="50"/>
      <c r="K3834" s="50"/>
      <c r="L3834" s="50"/>
      <c r="M3834" s="50"/>
      <c r="N3834" s="50"/>
      <c r="O3834" s="50"/>
      <c r="P3834" s="50"/>
      <c r="Q3834" s="50"/>
      <c r="R3834" s="50"/>
      <c r="S3834" s="50"/>
      <c r="T3834" s="50"/>
      <c r="U3834" s="50"/>
      <c r="V3834" s="50"/>
      <c r="W3834" s="50"/>
      <c r="X3834" s="50"/>
      <c r="Y3834" s="50"/>
      <c r="Z3834" s="50"/>
      <c r="AA3834" s="50"/>
      <c r="AB3834" s="50"/>
      <c r="AC3834" s="50"/>
      <c r="AD3834" s="50"/>
      <c r="AE3834" s="50"/>
      <c r="AF3834" s="50"/>
      <c r="AG3834" s="50"/>
      <c r="AH3834" s="50"/>
      <c r="AI3834" s="50"/>
      <c r="AJ3834" s="50"/>
      <c r="AK3834" s="50"/>
      <c r="AL3834" s="50"/>
      <c r="AM3834" s="50"/>
      <c r="AN3834" s="50"/>
      <c r="AO3834" s="50"/>
      <c r="AP3834" s="50"/>
      <c r="AQ3834" s="50"/>
      <c r="AR3834" s="50"/>
      <c r="AS3834" s="50"/>
      <c r="AT3834" s="50"/>
      <c r="AU3834" s="50"/>
      <c r="AV3834" s="50"/>
      <c r="AW3834" s="50"/>
      <c r="AX3834" s="50"/>
      <c r="AY3834" s="50"/>
      <c r="AZ3834" s="50"/>
      <c r="BA3834" s="50"/>
      <c r="BB3834" s="50"/>
      <c r="BC3834" s="50"/>
      <c r="BD3834" s="50"/>
      <c r="BE3834" s="50"/>
      <c r="BF3834" s="50"/>
      <c r="BG3834" s="50"/>
      <c r="BH3834" s="50"/>
      <c r="BI3834" s="50"/>
      <c r="BJ3834" s="50"/>
      <c r="BK3834" s="50"/>
      <c r="BL3834" s="50"/>
      <c r="BM3834" s="50"/>
      <c r="BN3834" s="50"/>
      <c r="BO3834" s="50"/>
      <c r="BP3834" s="50"/>
      <c r="BQ3834" s="50"/>
      <c r="BR3834" s="50"/>
      <c r="BS3834" s="50"/>
      <c r="BT3834" s="50"/>
      <c r="BU3834" s="50"/>
      <c r="BV3834" s="50"/>
      <c r="BW3834" s="50"/>
      <c r="BX3834" s="50"/>
      <c r="BY3834" s="50"/>
      <c r="BZ3834" s="50"/>
      <c r="CA3834" s="50"/>
      <c r="CB3834" s="50"/>
      <c r="CC3834" s="50"/>
      <c r="CD3834" s="50"/>
      <c r="CE3834" s="50"/>
      <c r="CF3834" s="50"/>
      <c r="CG3834" s="50"/>
      <c r="CH3834" s="50"/>
      <c r="CI3834" s="50"/>
      <c r="CJ3834" s="50"/>
      <c r="CK3834" s="50"/>
      <c r="CL3834" s="50"/>
      <c r="CM3834" s="50"/>
      <c r="CN3834" s="50"/>
      <c r="CO3834" s="50"/>
      <c r="CP3834" s="50"/>
      <c r="CQ3834" s="50"/>
      <c r="CR3834" s="50"/>
      <c r="CS3834" s="50"/>
      <c r="CT3834" s="50"/>
      <c r="CU3834" s="50"/>
      <c r="CV3834" s="50"/>
      <c r="CW3834" s="50"/>
      <c r="CX3834" s="50"/>
      <c r="CY3834" s="50"/>
      <c r="CZ3834" s="50"/>
      <c r="DA3834" s="50"/>
      <c r="DB3834" s="50"/>
      <c r="DC3834" s="50"/>
      <c r="DD3834" s="50"/>
      <c r="DE3834" s="50"/>
      <c r="DF3834" s="50"/>
      <c r="DG3834" s="50"/>
    </row>
    <row r="3835" spans="1:111" x14ac:dyDescent="0.2">
      <c r="A3835" s="571"/>
      <c r="B3835" s="571"/>
      <c r="C3835" s="413"/>
      <c r="D3835" s="241" t="s">
        <v>1238</v>
      </c>
      <c r="E3835" s="353">
        <v>0</v>
      </c>
      <c r="F3835" s="352">
        <f t="shared" si="118"/>
        <v>0</v>
      </c>
      <c r="G3835" s="352">
        <f t="shared" si="119"/>
        <v>0</v>
      </c>
      <c r="H3835" s="50"/>
      <c r="I3835" s="50"/>
      <c r="J3835" s="50"/>
      <c r="K3835" s="50"/>
      <c r="L3835" s="50"/>
      <c r="M3835" s="50"/>
      <c r="N3835" s="50"/>
      <c r="O3835" s="50"/>
      <c r="P3835" s="50"/>
      <c r="Q3835" s="50"/>
      <c r="R3835" s="50"/>
      <c r="S3835" s="50"/>
      <c r="T3835" s="50"/>
      <c r="U3835" s="50"/>
      <c r="V3835" s="50"/>
      <c r="W3835" s="50"/>
      <c r="X3835" s="50"/>
      <c r="Y3835" s="50"/>
      <c r="Z3835" s="50"/>
      <c r="AA3835" s="50"/>
      <c r="AB3835" s="50"/>
      <c r="AC3835" s="50"/>
      <c r="AD3835" s="50"/>
      <c r="AE3835" s="50"/>
      <c r="AF3835" s="50"/>
      <c r="AG3835" s="50"/>
      <c r="AH3835" s="50"/>
      <c r="AI3835" s="50"/>
      <c r="AJ3835" s="50"/>
      <c r="AK3835" s="50"/>
      <c r="AL3835" s="50"/>
      <c r="AM3835" s="50"/>
      <c r="AN3835" s="50"/>
      <c r="AO3835" s="50"/>
      <c r="AP3835" s="50"/>
      <c r="AQ3835" s="50"/>
      <c r="AR3835" s="50"/>
      <c r="AS3835" s="50"/>
      <c r="AT3835" s="50"/>
      <c r="AU3835" s="50"/>
      <c r="AV3835" s="50"/>
      <c r="AW3835" s="50"/>
      <c r="AX3835" s="50"/>
      <c r="AY3835" s="50"/>
      <c r="AZ3835" s="50"/>
      <c r="BA3835" s="50"/>
      <c r="BB3835" s="50"/>
      <c r="BC3835" s="50"/>
      <c r="BD3835" s="50"/>
      <c r="BE3835" s="50"/>
      <c r="BF3835" s="50"/>
      <c r="BG3835" s="50"/>
      <c r="BH3835" s="50"/>
      <c r="BI3835" s="50"/>
      <c r="BJ3835" s="50"/>
      <c r="BK3835" s="50"/>
      <c r="BL3835" s="50"/>
      <c r="BM3835" s="50"/>
      <c r="BN3835" s="50"/>
      <c r="BO3835" s="50"/>
      <c r="BP3835" s="50"/>
      <c r="BQ3835" s="50"/>
      <c r="BR3835" s="50"/>
      <c r="BS3835" s="50"/>
      <c r="BT3835" s="50"/>
      <c r="BU3835" s="50"/>
      <c r="BV3835" s="50"/>
      <c r="BW3835" s="50"/>
      <c r="BX3835" s="50"/>
      <c r="BY3835" s="50"/>
      <c r="BZ3835" s="50"/>
      <c r="CA3835" s="50"/>
      <c r="CB3835" s="50"/>
      <c r="CC3835" s="50"/>
      <c r="CD3835" s="50"/>
      <c r="CE3835" s="50"/>
      <c r="CF3835" s="50"/>
      <c r="CG3835" s="50"/>
      <c r="CH3835" s="50"/>
      <c r="CI3835" s="50"/>
      <c r="CJ3835" s="50"/>
      <c r="CK3835" s="50"/>
      <c r="CL3835" s="50"/>
      <c r="CM3835" s="50"/>
      <c r="CN3835" s="50"/>
      <c r="CO3835" s="50"/>
      <c r="CP3835" s="50"/>
      <c r="CQ3835" s="50"/>
      <c r="CR3835" s="50"/>
      <c r="CS3835" s="50"/>
      <c r="CT3835" s="50"/>
      <c r="CU3835" s="50"/>
      <c r="CV3835" s="50"/>
      <c r="CW3835" s="50"/>
      <c r="CX3835" s="50"/>
      <c r="CY3835" s="50"/>
      <c r="CZ3835" s="50"/>
      <c r="DA3835" s="50"/>
      <c r="DB3835" s="50"/>
      <c r="DC3835" s="50"/>
      <c r="DD3835" s="50"/>
      <c r="DE3835" s="50"/>
      <c r="DF3835" s="50"/>
      <c r="DG3835" s="50"/>
    </row>
    <row r="3836" spans="1:111" x14ac:dyDescent="0.2">
      <c r="A3836" s="571"/>
      <c r="B3836" s="571"/>
      <c r="C3836" s="413"/>
      <c r="D3836" s="222" t="s">
        <v>279</v>
      </c>
      <c r="E3836" s="353">
        <v>1600</v>
      </c>
      <c r="F3836" s="352">
        <f t="shared" si="118"/>
        <v>960</v>
      </c>
      <c r="G3836" s="352">
        <f t="shared" si="119"/>
        <v>800</v>
      </c>
      <c r="H3836" s="50"/>
      <c r="I3836" s="50"/>
      <c r="J3836" s="50"/>
      <c r="K3836" s="50"/>
      <c r="L3836" s="50"/>
      <c r="M3836" s="50"/>
      <c r="N3836" s="50"/>
      <c r="O3836" s="50"/>
      <c r="P3836" s="50"/>
      <c r="Q3836" s="50"/>
      <c r="R3836" s="50"/>
      <c r="S3836" s="50"/>
      <c r="T3836" s="50"/>
      <c r="U3836" s="50"/>
      <c r="V3836" s="50"/>
      <c r="W3836" s="50"/>
      <c r="X3836" s="50"/>
      <c r="Y3836" s="50"/>
      <c r="Z3836" s="50"/>
      <c r="AA3836" s="50"/>
      <c r="AB3836" s="50"/>
      <c r="AC3836" s="50"/>
      <c r="AD3836" s="50"/>
      <c r="AE3836" s="50"/>
      <c r="AF3836" s="50"/>
      <c r="AG3836" s="50"/>
      <c r="AH3836" s="50"/>
      <c r="AI3836" s="50"/>
      <c r="AJ3836" s="50"/>
      <c r="AK3836" s="50"/>
      <c r="AL3836" s="50"/>
      <c r="AM3836" s="50"/>
      <c r="AN3836" s="50"/>
      <c r="AO3836" s="50"/>
      <c r="AP3836" s="50"/>
      <c r="AQ3836" s="50"/>
      <c r="AR3836" s="50"/>
      <c r="AS3836" s="50"/>
      <c r="AT3836" s="50"/>
      <c r="AU3836" s="50"/>
      <c r="AV3836" s="50"/>
      <c r="AW3836" s="50"/>
      <c r="AX3836" s="50"/>
      <c r="AY3836" s="50"/>
      <c r="AZ3836" s="50"/>
      <c r="BA3836" s="50"/>
      <c r="BB3836" s="50"/>
      <c r="BC3836" s="50"/>
      <c r="BD3836" s="50"/>
      <c r="BE3836" s="50"/>
      <c r="BF3836" s="50"/>
      <c r="BG3836" s="50"/>
      <c r="BH3836" s="50"/>
      <c r="BI3836" s="50"/>
      <c r="BJ3836" s="50"/>
      <c r="BK3836" s="50"/>
      <c r="BL3836" s="50"/>
      <c r="BM3836" s="50"/>
      <c r="BN3836" s="50"/>
      <c r="BO3836" s="50"/>
      <c r="BP3836" s="50"/>
      <c r="BQ3836" s="50"/>
      <c r="BR3836" s="50"/>
      <c r="BS3836" s="50"/>
      <c r="BT3836" s="50"/>
      <c r="BU3836" s="50"/>
      <c r="BV3836" s="50"/>
      <c r="BW3836" s="50"/>
      <c r="BX3836" s="50"/>
      <c r="BY3836" s="50"/>
      <c r="BZ3836" s="50"/>
      <c r="CA3836" s="50"/>
      <c r="CB3836" s="50"/>
      <c r="CC3836" s="50"/>
      <c r="CD3836" s="50"/>
      <c r="CE3836" s="50"/>
      <c r="CF3836" s="50"/>
      <c r="CG3836" s="50"/>
      <c r="CH3836" s="50"/>
      <c r="CI3836" s="50"/>
      <c r="CJ3836" s="50"/>
      <c r="CK3836" s="50"/>
      <c r="CL3836" s="50"/>
      <c r="CM3836" s="50"/>
      <c r="CN3836" s="50"/>
      <c r="CO3836" s="50"/>
      <c r="CP3836" s="50"/>
      <c r="CQ3836" s="50"/>
      <c r="CR3836" s="50"/>
      <c r="CS3836" s="50"/>
      <c r="CT3836" s="50"/>
      <c r="CU3836" s="50"/>
      <c r="CV3836" s="50"/>
      <c r="CW3836" s="50"/>
      <c r="CX3836" s="50"/>
      <c r="CY3836" s="50"/>
      <c r="CZ3836" s="50"/>
      <c r="DA3836" s="50"/>
      <c r="DB3836" s="50"/>
      <c r="DC3836" s="50"/>
      <c r="DD3836" s="50"/>
      <c r="DE3836" s="50"/>
      <c r="DF3836" s="50"/>
      <c r="DG3836" s="50"/>
    </row>
    <row r="3837" spans="1:111" x14ac:dyDescent="0.2">
      <c r="A3837" s="572"/>
      <c r="B3837" s="572"/>
      <c r="C3837" s="413"/>
      <c r="D3837" s="222" t="s">
        <v>280</v>
      </c>
      <c r="E3837" s="353">
        <v>500</v>
      </c>
      <c r="F3837" s="352">
        <f t="shared" si="118"/>
        <v>300</v>
      </c>
      <c r="G3837" s="352">
        <f t="shared" si="119"/>
        <v>250</v>
      </c>
      <c r="H3837" s="50"/>
      <c r="I3837" s="50"/>
      <c r="J3837" s="50"/>
      <c r="K3837" s="50"/>
      <c r="L3837" s="50"/>
      <c r="M3837" s="50"/>
      <c r="N3837" s="50"/>
      <c r="O3837" s="50"/>
      <c r="P3837" s="50"/>
      <c r="Q3837" s="50"/>
      <c r="R3837" s="50"/>
      <c r="S3837" s="50"/>
      <c r="T3837" s="50"/>
      <c r="U3837" s="50"/>
      <c r="V3837" s="50"/>
      <c r="W3837" s="50"/>
      <c r="X3837" s="50"/>
      <c r="Y3837" s="50"/>
      <c r="Z3837" s="50"/>
      <c r="AA3837" s="50"/>
      <c r="AB3837" s="50"/>
      <c r="AC3837" s="50"/>
      <c r="AD3837" s="50"/>
      <c r="AE3837" s="50"/>
      <c r="AF3837" s="50"/>
      <c r="AG3837" s="50"/>
      <c r="AH3837" s="50"/>
      <c r="AI3837" s="50"/>
      <c r="AJ3837" s="50"/>
      <c r="AK3837" s="50"/>
      <c r="AL3837" s="50"/>
      <c r="AM3837" s="50"/>
      <c r="AN3837" s="50"/>
      <c r="AO3837" s="50"/>
      <c r="AP3837" s="50"/>
      <c r="AQ3837" s="50"/>
      <c r="AR3837" s="50"/>
      <c r="AS3837" s="50"/>
      <c r="AT3837" s="50"/>
      <c r="AU3837" s="50"/>
      <c r="AV3837" s="50"/>
      <c r="AW3837" s="50"/>
      <c r="AX3837" s="50"/>
      <c r="AY3837" s="50"/>
      <c r="AZ3837" s="50"/>
      <c r="BA3837" s="50"/>
      <c r="BB3837" s="50"/>
      <c r="BC3837" s="50"/>
      <c r="BD3837" s="50"/>
      <c r="BE3837" s="50"/>
      <c r="BF3837" s="50"/>
      <c r="BG3837" s="50"/>
      <c r="BH3837" s="50"/>
      <c r="BI3837" s="50"/>
      <c r="BJ3837" s="50"/>
      <c r="BK3837" s="50"/>
      <c r="BL3837" s="50"/>
      <c r="BM3837" s="50"/>
      <c r="BN3837" s="50"/>
      <c r="BO3837" s="50"/>
      <c r="BP3837" s="50"/>
      <c r="BQ3837" s="50"/>
      <c r="BR3837" s="50"/>
      <c r="BS3837" s="50"/>
      <c r="BT3837" s="50"/>
      <c r="BU3837" s="50"/>
      <c r="BV3837" s="50"/>
      <c r="BW3837" s="50"/>
      <c r="BX3837" s="50"/>
      <c r="BY3837" s="50"/>
      <c r="BZ3837" s="50"/>
      <c r="CA3837" s="50"/>
      <c r="CB3837" s="50"/>
      <c r="CC3837" s="50"/>
      <c r="CD3837" s="50"/>
      <c r="CE3837" s="50"/>
      <c r="CF3837" s="50"/>
      <c r="CG3837" s="50"/>
      <c r="CH3837" s="50"/>
      <c r="CI3837" s="50"/>
      <c r="CJ3837" s="50"/>
      <c r="CK3837" s="50"/>
      <c r="CL3837" s="50"/>
      <c r="CM3837" s="50"/>
      <c r="CN3837" s="50"/>
      <c r="CO3837" s="50"/>
      <c r="CP3837" s="50"/>
      <c r="CQ3837" s="50"/>
      <c r="CR3837" s="50"/>
      <c r="CS3837" s="50"/>
      <c r="CT3837" s="50"/>
      <c r="CU3837" s="50"/>
      <c r="CV3837" s="50"/>
      <c r="CW3837" s="50"/>
      <c r="CX3837" s="50"/>
      <c r="CY3837" s="50"/>
      <c r="CZ3837" s="50"/>
      <c r="DA3837" s="50"/>
      <c r="DB3837" s="50"/>
      <c r="DC3837" s="50"/>
      <c r="DD3837" s="50"/>
      <c r="DE3837" s="50"/>
      <c r="DF3837" s="50"/>
      <c r="DG3837" s="50"/>
    </row>
    <row r="3838" spans="1:111" x14ac:dyDescent="0.2">
      <c r="A3838" s="379" t="s">
        <v>1119</v>
      </c>
      <c r="B3838" s="379" t="s">
        <v>1119</v>
      </c>
      <c r="C3838" s="413"/>
      <c r="D3838" s="241" t="s">
        <v>281</v>
      </c>
      <c r="E3838" s="353">
        <v>2080</v>
      </c>
      <c r="F3838" s="352">
        <f t="shared" si="118"/>
        <v>1248</v>
      </c>
      <c r="G3838" s="352">
        <f t="shared" si="119"/>
        <v>1040</v>
      </c>
      <c r="H3838" s="50"/>
      <c r="I3838" s="50"/>
      <c r="J3838" s="50"/>
      <c r="K3838" s="50"/>
      <c r="L3838" s="50"/>
      <c r="M3838" s="50"/>
      <c r="N3838" s="50"/>
      <c r="O3838" s="50"/>
      <c r="P3838" s="50"/>
      <c r="Q3838" s="50"/>
      <c r="R3838" s="50"/>
      <c r="S3838" s="50"/>
      <c r="T3838" s="50"/>
      <c r="U3838" s="50"/>
      <c r="V3838" s="50"/>
      <c r="W3838" s="50"/>
      <c r="X3838" s="50"/>
      <c r="Y3838" s="50"/>
      <c r="Z3838" s="50"/>
      <c r="AA3838" s="50"/>
      <c r="AB3838" s="50"/>
      <c r="AC3838" s="50"/>
      <c r="AD3838" s="50"/>
      <c r="AE3838" s="50"/>
      <c r="AF3838" s="50"/>
      <c r="AG3838" s="50"/>
      <c r="AH3838" s="50"/>
      <c r="AI3838" s="50"/>
      <c r="AJ3838" s="50"/>
      <c r="AK3838" s="50"/>
      <c r="AL3838" s="50"/>
      <c r="AM3838" s="50"/>
      <c r="AN3838" s="50"/>
      <c r="AO3838" s="50"/>
      <c r="AP3838" s="50"/>
      <c r="AQ3838" s="50"/>
      <c r="AR3838" s="50"/>
      <c r="AS3838" s="50"/>
      <c r="AT3838" s="50"/>
      <c r="AU3838" s="50"/>
      <c r="AV3838" s="50"/>
      <c r="AW3838" s="50"/>
      <c r="AX3838" s="50"/>
      <c r="AY3838" s="50"/>
      <c r="AZ3838" s="50"/>
      <c r="BA3838" s="50"/>
      <c r="BB3838" s="50"/>
      <c r="BC3838" s="50"/>
      <c r="BD3838" s="50"/>
      <c r="BE3838" s="50"/>
      <c r="BF3838" s="50"/>
      <c r="BG3838" s="50"/>
      <c r="BH3838" s="50"/>
      <c r="BI3838" s="50"/>
      <c r="BJ3838" s="50"/>
      <c r="BK3838" s="50"/>
      <c r="BL3838" s="50"/>
      <c r="BM3838" s="50"/>
      <c r="BN3838" s="50"/>
      <c r="BO3838" s="50"/>
      <c r="BP3838" s="50"/>
      <c r="BQ3838" s="50"/>
      <c r="BR3838" s="50"/>
      <c r="BS3838" s="50"/>
      <c r="BT3838" s="50"/>
      <c r="BU3838" s="50"/>
      <c r="BV3838" s="50"/>
      <c r="BW3838" s="50"/>
      <c r="BX3838" s="50"/>
      <c r="BY3838" s="50"/>
      <c r="BZ3838" s="50"/>
      <c r="CA3838" s="50"/>
      <c r="CB3838" s="50"/>
      <c r="CC3838" s="50"/>
      <c r="CD3838" s="50"/>
      <c r="CE3838" s="50"/>
      <c r="CF3838" s="50"/>
      <c r="CG3838" s="50"/>
      <c r="CH3838" s="50"/>
      <c r="CI3838" s="50"/>
      <c r="CJ3838" s="50"/>
      <c r="CK3838" s="50"/>
      <c r="CL3838" s="50"/>
      <c r="CM3838" s="50"/>
      <c r="CN3838" s="50"/>
      <c r="CO3838" s="50"/>
      <c r="CP3838" s="50"/>
      <c r="CQ3838" s="50"/>
      <c r="CR3838" s="50"/>
      <c r="CS3838" s="50"/>
      <c r="CT3838" s="50"/>
      <c r="CU3838" s="50"/>
      <c r="CV3838" s="50"/>
      <c r="CW3838" s="50"/>
      <c r="CX3838" s="50"/>
      <c r="CY3838" s="50"/>
      <c r="CZ3838" s="50"/>
      <c r="DA3838" s="50"/>
      <c r="DB3838" s="50"/>
      <c r="DC3838" s="50"/>
      <c r="DD3838" s="50"/>
      <c r="DE3838" s="50"/>
      <c r="DF3838" s="50"/>
      <c r="DG3838" s="50"/>
    </row>
    <row r="3839" spans="1:111" x14ac:dyDescent="0.2">
      <c r="A3839" s="570" t="s">
        <v>1120</v>
      </c>
      <c r="B3839" s="570" t="s">
        <v>1120</v>
      </c>
      <c r="C3839" s="413"/>
      <c r="D3839" s="241" t="s">
        <v>274</v>
      </c>
      <c r="E3839" s="353">
        <v>0</v>
      </c>
      <c r="F3839" s="352">
        <f t="shared" si="118"/>
        <v>0</v>
      </c>
      <c r="G3839" s="352">
        <f t="shared" si="119"/>
        <v>0</v>
      </c>
      <c r="H3839" s="50"/>
      <c r="I3839" s="50"/>
      <c r="J3839" s="50"/>
      <c r="K3839" s="50"/>
      <c r="L3839" s="50"/>
      <c r="M3839" s="50"/>
      <c r="N3839" s="50"/>
      <c r="O3839" s="50"/>
      <c r="P3839" s="50"/>
      <c r="Q3839" s="50"/>
      <c r="R3839" s="50"/>
      <c r="S3839" s="50"/>
      <c r="T3839" s="50"/>
      <c r="U3839" s="50"/>
      <c r="V3839" s="50"/>
      <c r="W3839" s="50"/>
      <c r="X3839" s="50"/>
      <c r="Y3839" s="50"/>
      <c r="Z3839" s="50"/>
      <c r="AA3839" s="50"/>
      <c r="AB3839" s="50"/>
      <c r="AC3839" s="50"/>
      <c r="AD3839" s="50"/>
      <c r="AE3839" s="50"/>
      <c r="AF3839" s="50"/>
      <c r="AG3839" s="50"/>
      <c r="AH3839" s="50"/>
      <c r="AI3839" s="50"/>
      <c r="AJ3839" s="50"/>
      <c r="AK3839" s="50"/>
      <c r="AL3839" s="50"/>
      <c r="AM3839" s="50"/>
      <c r="AN3839" s="50"/>
      <c r="AO3839" s="50"/>
      <c r="AP3839" s="50"/>
      <c r="AQ3839" s="50"/>
      <c r="AR3839" s="50"/>
      <c r="AS3839" s="50"/>
      <c r="AT3839" s="50"/>
      <c r="AU3839" s="50"/>
      <c r="AV3839" s="50"/>
      <c r="AW3839" s="50"/>
      <c r="AX3839" s="50"/>
      <c r="AY3839" s="50"/>
      <c r="AZ3839" s="50"/>
      <c r="BA3839" s="50"/>
      <c r="BB3839" s="50"/>
      <c r="BC3839" s="50"/>
      <c r="BD3839" s="50"/>
      <c r="BE3839" s="50"/>
      <c r="BF3839" s="50"/>
      <c r="BG3839" s="50"/>
      <c r="BH3839" s="50"/>
      <c r="BI3839" s="50"/>
      <c r="BJ3839" s="50"/>
      <c r="BK3839" s="50"/>
      <c r="BL3839" s="50"/>
      <c r="BM3839" s="50"/>
      <c r="BN3839" s="50"/>
      <c r="BO3839" s="50"/>
      <c r="BP3839" s="50"/>
      <c r="BQ3839" s="50"/>
      <c r="BR3839" s="50"/>
      <c r="BS3839" s="50"/>
      <c r="BT3839" s="50"/>
      <c r="BU3839" s="50"/>
      <c r="BV3839" s="50"/>
      <c r="BW3839" s="50"/>
      <c r="BX3839" s="50"/>
      <c r="BY3839" s="50"/>
      <c r="BZ3839" s="50"/>
      <c r="CA3839" s="50"/>
      <c r="CB3839" s="50"/>
      <c r="CC3839" s="50"/>
      <c r="CD3839" s="50"/>
      <c r="CE3839" s="50"/>
      <c r="CF3839" s="50"/>
      <c r="CG3839" s="50"/>
      <c r="CH3839" s="50"/>
      <c r="CI3839" s="50"/>
      <c r="CJ3839" s="50"/>
      <c r="CK3839" s="50"/>
      <c r="CL3839" s="50"/>
      <c r="CM3839" s="50"/>
      <c r="CN3839" s="50"/>
      <c r="CO3839" s="50"/>
      <c r="CP3839" s="50"/>
      <c r="CQ3839" s="50"/>
      <c r="CR3839" s="50"/>
      <c r="CS3839" s="50"/>
      <c r="CT3839" s="50"/>
      <c r="CU3839" s="50"/>
      <c r="CV3839" s="50"/>
      <c r="CW3839" s="50"/>
      <c r="CX3839" s="50"/>
      <c r="CY3839" s="50"/>
      <c r="CZ3839" s="50"/>
      <c r="DA3839" s="50"/>
      <c r="DB3839" s="50"/>
      <c r="DC3839" s="50"/>
      <c r="DD3839" s="50"/>
      <c r="DE3839" s="50"/>
      <c r="DF3839" s="50"/>
      <c r="DG3839" s="50"/>
    </row>
    <row r="3840" spans="1:111" x14ac:dyDescent="0.2">
      <c r="A3840" s="571"/>
      <c r="B3840" s="571"/>
      <c r="C3840" s="413"/>
      <c r="D3840" s="222" t="s">
        <v>282</v>
      </c>
      <c r="E3840" s="353">
        <v>450</v>
      </c>
      <c r="F3840" s="352">
        <f t="shared" si="118"/>
        <v>270</v>
      </c>
      <c r="G3840" s="352">
        <f t="shared" si="119"/>
        <v>225</v>
      </c>
      <c r="H3840" s="50"/>
      <c r="I3840" s="50"/>
      <c r="J3840" s="50"/>
      <c r="K3840" s="50"/>
      <c r="L3840" s="50"/>
      <c r="M3840" s="50"/>
      <c r="N3840" s="50"/>
      <c r="O3840" s="50"/>
      <c r="P3840" s="50"/>
      <c r="Q3840" s="50"/>
      <c r="R3840" s="50"/>
      <c r="S3840" s="50"/>
      <c r="T3840" s="50"/>
      <c r="U3840" s="50"/>
      <c r="V3840" s="50"/>
      <c r="W3840" s="50"/>
      <c r="X3840" s="50"/>
      <c r="Y3840" s="50"/>
      <c r="Z3840" s="50"/>
      <c r="AA3840" s="50"/>
      <c r="AB3840" s="50"/>
      <c r="AC3840" s="50"/>
      <c r="AD3840" s="50"/>
      <c r="AE3840" s="50"/>
      <c r="AF3840" s="50"/>
      <c r="AG3840" s="50"/>
      <c r="AH3840" s="50"/>
      <c r="AI3840" s="50"/>
      <c r="AJ3840" s="50"/>
      <c r="AK3840" s="50"/>
      <c r="AL3840" s="50"/>
      <c r="AM3840" s="50"/>
      <c r="AN3840" s="50"/>
      <c r="AO3840" s="50"/>
      <c r="AP3840" s="50"/>
      <c r="AQ3840" s="50"/>
      <c r="AR3840" s="50"/>
      <c r="AS3840" s="50"/>
      <c r="AT3840" s="50"/>
      <c r="AU3840" s="50"/>
      <c r="AV3840" s="50"/>
      <c r="AW3840" s="50"/>
      <c r="AX3840" s="50"/>
      <c r="AY3840" s="50"/>
      <c r="AZ3840" s="50"/>
      <c r="BA3840" s="50"/>
      <c r="BB3840" s="50"/>
      <c r="BC3840" s="50"/>
      <c r="BD3840" s="50"/>
      <c r="BE3840" s="50"/>
      <c r="BF3840" s="50"/>
      <c r="BG3840" s="50"/>
      <c r="BH3840" s="50"/>
      <c r="BI3840" s="50"/>
      <c r="BJ3840" s="50"/>
      <c r="BK3840" s="50"/>
      <c r="BL3840" s="50"/>
      <c r="BM3840" s="50"/>
      <c r="BN3840" s="50"/>
      <c r="BO3840" s="50"/>
      <c r="BP3840" s="50"/>
      <c r="BQ3840" s="50"/>
      <c r="BR3840" s="50"/>
      <c r="BS3840" s="50"/>
      <c r="BT3840" s="50"/>
      <c r="BU3840" s="50"/>
      <c r="BV3840" s="50"/>
      <c r="BW3840" s="50"/>
      <c r="BX3840" s="50"/>
      <c r="BY3840" s="50"/>
      <c r="BZ3840" s="50"/>
      <c r="CA3840" s="50"/>
      <c r="CB3840" s="50"/>
      <c r="CC3840" s="50"/>
      <c r="CD3840" s="50"/>
      <c r="CE3840" s="50"/>
      <c r="CF3840" s="50"/>
      <c r="CG3840" s="50"/>
      <c r="CH3840" s="50"/>
      <c r="CI3840" s="50"/>
      <c r="CJ3840" s="50"/>
      <c r="CK3840" s="50"/>
      <c r="CL3840" s="50"/>
      <c r="CM3840" s="50"/>
      <c r="CN3840" s="50"/>
      <c r="CO3840" s="50"/>
      <c r="CP3840" s="50"/>
      <c r="CQ3840" s="50"/>
      <c r="CR3840" s="50"/>
      <c r="CS3840" s="50"/>
      <c r="CT3840" s="50"/>
      <c r="CU3840" s="50"/>
      <c r="CV3840" s="50"/>
      <c r="CW3840" s="50"/>
      <c r="CX3840" s="50"/>
      <c r="CY3840" s="50"/>
      <c r="CZ3840" s="50"/>
      <c r="DA3840" s="50"/>
      <c r="DB3840" s="50"/>
      <c r="DC3840" s="50"/>
      <c r="DD3840" s="50"/>
      <c r="DE3840" s="50"/>
      <c r="DF3840" s="50"/>
      <c r="DG3840" s="50"/>
    </row>
    <row r="3841" spans="1:111" x14ac:dyDescent="0.2">
      <c r="A3841" s="571"/>
      <c r="B3841" s="571"/>
      <c r="C3841" s="413"/>
      <c r="D3841" s="222" t="s">
        <v>283</v>
      </c>
      <c r="E3841" s="353">
        <v>500</v>
      </c>
      <c r="F3841" s="352">
        <f t="shared" si="118"/>
        <v>300</v>
      </c>
      <c r="G3841" s="352">
        <f t="shared" si="119"/>
        <v>250</v>
      </c>
      <c r="H3841" s="50"/>
      <c r="I3841" s="50"/>
      <c r="J3841" s="50"/>
      <c r="K3841" s="50"/>
      <c r="L3841" s="50"/>
      <c r="M3841" s="50"/>
      <c r="N3841" s="50"/>
      <c r="O3841" s="50"/>
      <c r="P3841" s="50"/>
      <c r="Q3841" s="50"/>
      <c r="R3841" s="50"/>
      <c r="S3841" s="50"/>
      <c r="T3841" s="50"/>
      <c r="U3841" s="50"/>
      <c r="V3841" s="50"/>
      <c r="W3841" s="50"/>
      <c r="X3841" s="50"/>
      <c r="Y3841" s="50"/>
      <c r="Z3841" s="50"/>
      <c r="AA3841" s="50"/>
      <c r="AB3841" s="50"/>
      <c r="AC3841" s="50"/>
      <c r="AD3841" s="50"/>
      <c r="AE3841" s="50"/>
      <c r="AF3841" s="50"/>
      <c r="AG3841" s="50"/>
      <c r="AH3841" s="50"/>
      <c r="AI3841" s="50"/>
      <c r="AJ3841" s="50"/>
      <c r="AK3841" s="50"/>
      <c r="AL3841" s="50"/>
      <c r="AM3841" s="50"/>
      <c r="AN3841" s="50"/>
      <c r="AO3841" s="50"/>
      <c r="AP3841" s="50"/>
      <c r="AQ3841" s="50"/>
      <c r="AR3841" s="50"/>
      <c r="AS3841" s="50"/>
      <c r="AT3841" s="50"/>
      <c r="AU3841" s="50"/>
      <c r="AV3841" s="50"/>
      <c r="AW3841" s="50"/>
      <c r="AX3841" s="50"/>
      <c r="AY3841" s="50"/>
      <c r="AZ3841" s="50"/>
      <c r="BA3841" s="50"/>
      <c r="BB3841" s="50"/>
      <c r="BC3841" s="50"/>
      <c r="BD3841" s="50"/>
      <c r="BE3841" s="50"/>
      <c r="BF3841" s="50"/>
      <c r="BG3841" s="50"/>
      <c r="BH3841" s="50"/>
      <c r="BI3841" s="50"/>
      <c r="BJ3841" s="50"/>
      <c r="BK3841" s="50"/>
      <c r="BL3841" s="50"/>
      <c r="BM3841" s="50"/>
      <c r="BN3841" s="50"/>
      <c r="BO3841" s="50"/>
      <c r="BP3841" s="50"/>
      <c r="BQ3841" s="50"/>
      <c r="BR3841" s="50"/>
      <c r="BS3841" s="50"/>
      <c r="BT3841" s="50"/>
      <c r="BU3841" s="50"/>
      <c r="BV3841" s="50"/>
      <c r="BW3841" s="50"/>
      <c r="BX3841" s="50"/>
      <c r="BY3841" s="50"/>
      <c r="BZ3841" s="50"/>
      <c r="CA3841" s="50"/>
      <c r="CB3841" s="50"/>
      <c r="CC3841" s="50"/>
      <c r="CD3841" s="50"/>
      <c r="CE3841" s="50"/>
      <c r="CF3841" s="50"/>
      <c r="CG3841" s="50"/>
      <c r="CH3841" s="50"/>
      <c r="CI3841" s="50"/>
      <c r="CJ3841" s="50"/>
      <c r="CK3841" s="50"/>
      <c r="CL3841" s="50"/>
      <c r="CM3841" s="50"/>
      <c r="CN3841" s="50"/>
      <c r="CO3841" s="50"/>
      <c r="CP3841" s="50"/>
      <c r="CQ3841" s="50"/>
      <c r="CR3841" s="50"/>
      <c r="CS3841" s="50"/>
      <c r="CT3841" s="50"/>
      <c r="CU3841" s="50"/>
      <c r="CV3841" s="50"/>
      <c r="CW3841" s="50"/>
      <c r="CX3841" s="50"/>
      <c r="CY3841" s="50"/>
      <c r="CZ3841" s="50"/>
      <c r="DA3841" s="50"/>
      <c r="DB3841" s="50"/>
      <c r="DC3841" s="50"/>
      <c r="DD3841" s="50"/>
      <c r="DE3841" s="50"/>
      <c r="DF3841" s="50"/>
      <c r="DG3841" s="50"/>
    </row>
    <row r="3842" spans="1:111" x14ac:dyDescent="0.2">
      <c r="A3842" s="571"/>
      <c r="B3842" s="571"/>
      <c r="C3842" s="413"/>
      <c r="D3842" s="222" t="s">
        <v>284</v>
      </c>
      <c r="E3842" s="353">
        <v>450</v>
      </c>
      <c r="F3842" s="352">
        <f t="shared" si="118"/>
        <v>270</v>
      </c>
      <c r="G3842" s="352">
        <f t="shared" si="119"/>
        <v>225</v>
      </c>
      <c r="H3842" s="50"/>
      <c r="I3842" s="50"/>
      <c r="J3842" s="50"/>
      <c r="K3842" s="50"/>
      <c r="L3842" s="50"/>
      <c r="M3842" s="50"/>
      <c r="N3842" s="50"/>
      <c r="O3842" s="50"/>
      <c r="P3842" s="50"/>
      <c r="Q3842" s="50"/>
      <c r="R3842" s="50"/>
      <c r="S3842" s="50"/>
      <c r="T3842" s="50"/>
      <c r="U3842" s="50"/>
      <c r="V3842" s="50"/>
      <c r="W3842" s="50"/>
      <c r="X3842" s="50"/>
      <c r="Y3842" s="50"/>
      <c r="Z3842" s="50"/>
      <c r="AA3842" s="50"/>
      <c r="AB3842" s="50"/>
      <c r="AC3842" s="50"/>
      <c r="AD3842" s="50"/>
      <c r="AE3842" s="50"/>
      <c r="AF3842" s="50"/>
      <c r="AG3842" s="50"/>
      <c r="AH3842" s="50"/>
      <c r="AI3842" s="50"/>
      <c r="AJ3842" s="50"/>
      <c r="AK3842" s="50"/>
      <c r="AL3842" s="50"/>
      <c r="AM3842" s="50"/>
      <c r="AN3842" s="50"/>
      <c r="AO3842" s="50"/>
      <c r="AP3842" s="50"/>
      <c r="AQ3842" s="50"/>
      <c r="AR3842" s="50"/>
      <c r="AS3842" s="50"/>
      <c r="AT3842" s="50"/>
      <c r="AU3842" s="50"/>
      <c r="AV3842" s="50"/>
      <c r="AW3842" s="50"/>
      <c r="AX3842" s="50"/>
      <c r="AY3842" s="50"/>
      <c r="AZ3842" s="50"/>
      <c r="BA3842" s="50"/>
      <c r="BB3842" s="50"/>
      <c r="BC3842" s="50"/>
      <c r="BD3842" s="50"/>
      <c r="BE3842" s="50"/>
      <c r="BF3842" s="50"/>
      <c r="BG3842" s="50"/>
      <c r="BH3842" s="50"/>
      <c r="BI3842" s="50"/>
      <c r="BJ3842" s="50"/>
      <c r="BK3842" s="50"/>
      <c r="BL3842" s="50"/>
      <c r="BM3842" s="50"/>
      <c r="BN3842" s="50"/>
      <c r="BO3842" s="50"/>
      <c r="BP3842" s="50"/>
      <c r="BQ3842" s="50"/>
      <c r="BR3842" s="50"/>
      <c r="BS3842" s="50"/>
      <c r="BT3842" s="50"/>
      <c r="BU3842" s="50"/>
      <c r="BV3842" s="50"/>
      <c r="BW3842" s="50"/>
      <c r="BX3842" s="50"/>
      <c r="BY3842" s="50"/>
      <c r="BZ3842" s="50"/>
      <c r="CA3842" s="50"/>
      <c r="CB3842" s="50"/>
      <c r="CC3842" s="50"/>
      <c r="CD3842" s="50"/>
      <c r="CE3842" s="50"/>
      <c r="CF3842" s="50"/>
      <c r="CG3842" s="50"/>
      <c r="CH3842" s="50"/>
      <c r="CI3842" s="50"/>
      <c r="CJ3842" s="50"/>
      <c r="CK3842" s="50"/>
      <c r="CL3842" s="50"/>
      <c r="CM3842" s="50"/>
      <c r="CN3842" s="50"/>
      <c r="CO3842" s="50"/>
      <c r="CP3842" s="50"/>
      <c r="CQ3842" s="50"/>
      <c r="CR3842" s="50"/>
      <c r="CS3842" s="50"/>
      <c r="CT3842" s="50"/>
      <c r="CU3842" s="50"/>
      <c r="CV3842" s="50"/>
      <c r="CW3842" s="50"/>
      <c r="CX3842" s="50"/>
      <c r="CY3842" s="50"/>
      <c r="CZ3842" s="50"/>
      <c r="DA3842" s="50"/>
      <c r="DB3842" s="50"/>
      <c r="DC3842" s="50"/>
      <c r="DD3842" s="50"/>
      <c r="DE3842" s="50"/>
      <c r="DF3842" s="50"/>
      <c r="DG3842" s="50"/>
    </row>
    <row r="3843" spans="1:111" ht="25.5" x14ac:dyDescent="0.2">
      <c r="A3843" s="571"/>
      <c r="B3843" s="571"/>
      <c r="C3843" s="413"/>
      <c r="D3843" s="222" t="s">
        <v>285</v>
      </c>
      <c r="E3843" s="353">
        <v>450</v>
      </c>
      <c r="F3843" s="352">
        <f t="shared" si="118"/>
        <v>270</v>
      </c>
      <c r="G3843" s="352">
        <f t="shared" si="119"/>
        <v>225</v>
      </c>
      <c r="H3843" s="50"/>
      <c r="I3843" s="50"/>
      <c r="J3843" s="50"/>
      <c r="K3843" s="50"/>
      <c r="L3843" s="50"/>
      <c r="M3843" s="50"/>
      <c r="N3843" s="50"/>
      <c r="O3843" s="50"/>
      <c r="P3843" s="50"/>
      <c r="Q3843" s="50"/>
      <c r="R3843" s="50"/>
      <c r="S3843" s="50"/>
      <c r="T3843" s="50"/>
      <c r="U3843" s="50"/>
      <c r="V3843" s="50"/>
      <c r="W3843" s="50"/>
      <c r="X3843" s="50"/>
      <c r="Y3843" s="50"/>
      <c r="Z3843" s="50"/>
      <c r="AA3843" s="50"/>
      <c r="AB3843" s="50"/>
      <c r="AC3843" s="50"/>
      <c r="AD3843" s="50"/>
      <c r="AE3843" s="50"/>
      <c r="AF3843" s="50"/>
      <c r="AG3843" s="50"/>
      <c r="AH3843" s="50"/>
      <c r="AI3843" s="50"/>
      <c r="AJ3843" s="50"/>
      <c r="AK3843" s="50"/>
      <c r="AL3843" s="50"/>
      <c r="AM3843" s="50"/>
      <c r="AN3843" s="50"/>
      <c r="AO3843" s="50"/>
      <c r="AP3843" s="50"/>
      <c r="AQ3843" s="50"/>
      <c r="AR3843" s="50"/>
      <c r="AS3843" s="50"/>
      <c r="AT3843" s="50"/>
      <c r="AU3843" s="50"/>
      <c r="AV3843" s="50"/>
      <c r="AW3843" s="50"/>
      <c r="AX3843" s="50"/>
      <c r="AY3843" s="50"/>
      <c r="AZ3843" s="50"/>
      <c r="BA3843" s="50"/>
      <c r="BB3843" s="50"/>
      <c r="BC3843" s="50"/>
      <c r="BD3843" s="50"/>
      <c r="BE3843" s="50"/>
      <c r="BF3843" s="50"/>
      <c r="BG3843" s="50"/>
      <c r="BH3843" s="50"/>
      <c r="BI3843" s="50"/>
      <c r="BJ3843" s="50"/>
      <c r="BK3843" s="50"/>
      <c r="BL3843" s="50"/>
      <c r="BM3843" s="50"/>
      <c r="BN3843" s="50"/>
      <c r="BO3843" s="50"/>
      <c r="BP3843" s="50"/>
      <c r="BQ3843" s="50"/>
      <c r="BR3843" s="50"/>
      <c r="BS3843" s="50"/>
      <c r="BT3843" s="50"/>
      <c r="BU3843" s="50"/>
      <c r="BV3843" s="50"/>
      <c r="BW3843" s="50"/>
      <c r="BX3843" s="50"/>
      <c r="BY3843" s="50"/>
      <c r="BZ3843" s="50"/>
      <c r="CA3843" s="50"/>
      <c r="CB3843" s="50"/>
      <c r="CC3843" s="50"/>
      <c r="CD3843" s="50"/>
      <c r="CE3843" s="50"/>
      <c r="CF3843" s="50"/>
      <c r="CG3843" s="50"/>
      <c r="CH3843" s="50"/>
      <c r="CI3843" s="50"/>
      <c r="CJ3843" s="50"/>
      <c r="CK3843" s="50"/>
      <c r="CL3843" s="50"/>
      <c r="CM3843" s="50"/>
      <c r="CN3843" s="50"/>
      <c r="CO3843" s="50"/>
      <c r="CP3843" s="50"/>
      <c r="CQ3843" s="50"/>
      <c r="CR3843" s="50"/>
      <c r="CS3843" s="50"/>
      <c r="CT3843" s="50"/>
      <c r="CU3843" s="50"/>
      <c r="CV3843" s="50"/>
      <c r="CW3843" s="50"/>
      <c r="CX3843" s="50"/>
      <c r="CY3843" s="50"/>
      <c r="CZ3843" s="50"/>
      <c r="DA3843" s="50"/>
      <c r="DB3843" s="50"/>
      <c r="DC3843" s="50"/>
      <c r="DD3843" s="50"/>
      <c r="DE3843" s="50"/>
      <c r="DF3843" s="50"/>
      <c r="DG3843" s="50"/>
    </row>
    <row r="3844" spans="1:111" x14ac:dyDescent="0.2">
      <c r="A3844" s="571"/>
      <c r="B3844" s="571"/>
      <c r="C3844" s="413"/>
      <c r="D3844" s="222" t="s">
        <v>286</v>
      </c>
      <c r="E3844" s="353">
        <v>450</v>
      </c>
      <c r="F3844" s="352">
        <f t="shared" si="118"/>
        <v>270</v>
      </c>
      <c r="G3844" s="352">
        <f t="shared" si="119"/>
        <v>225</v>
      </c>
      <c r="H3844" s="50"/>
      <c r="I3844" s="50"/>
      <c r="J3844" s="50"/>
      <c r="K3844" s="50"/>
      <c r="L3844" s="50"/>
      <c r="M3844" s="50"/>
      <c r="N3844" s="50"/>
      <c r="O3844" s="50"/>
      <c r="P3844" s="50"/>
      <c r="Q3844" s="50"/>
      <c r="R3844" s="50"/>
      <c r="S3844" s="50"/>
      <c r="T3844" s="50"/>
      <c r="U3844" s="50"/>
      <c r="V3844" s="50"/>
      <c r="W3844" s="50"/>
      <c r="X3844" s="50"/>
      <c r="Y3844" s="50"/>
      <c r="Z3844" s="50"/>
      <c r="AA3844" s="50"/>
      <c r="AB3844" s="50"/>
      <c r="AC3844" s="50"/>
      <c r="AD3844" s="50"/>
      <c r="AE3844" s="50"/>
      <c r="AF3844" s="50"/>
      <c r="AG3844" s="50"/>
      <c r="AH3844" s="50"/>
      <c r="AI3844" s="50"/>
      <c r="AJ3844" s="50"/>
      <c r="AK3844" s="50"/>
      <c r="AL3844" s="50"/>
      <c r="AM3844" s="50"/>
      <c r="AN3844" s="50"/>
      <c r="AO3844" s="50"/>
      <c r="AP3844" s="50"/>
      <c r="AQ3844" s="50"/>
      <c r="AR3844" s="50"/>
      <c r="AS3844" s="50"/>
      <c r="AT3844" s="50"/>
      <c r="AU3844" s="50"/>
      <c r="AV3844" s="50"/>
      <c r="AW3844" s="50"/>
      <c r="AX3844" s="50"/>
      <c r="AY3844" s="50"/>
      <c r="AZ3844" s="50"/>
      <c r="BA3844" s="50"/>
      <c r="BB3844" s="50"/>
      <c r="BC3844" s="50"/>
      <c r="BD3844" s="50"/>
      <c r="BE3844" s="50"/>
      <c r="BF3844" s="50"/>
      <c r="BG3844" s="50"/>
      <c r="BH3844" s="50"/>
      <c r="BI3844" s="50"/>
      <c r="BJ3844" s="50"/>
      <c r="BK3844" s="50"/>
      <c r="BL3844" s="50"/>
      <c r="BM3844" s="50"/>
      <c r="BN3844" s="50"/>
      <c r="BO3844" s="50"/>
      <c r="BP3844" s="50"/>
      <c r="BQ3844" s="50"/>
      <c r="BR3844" s="50"/>
      <c r="BS3844" s="50"/>
      <c r="BT3844" s="50"/>
      <c r="BU3844" s="50"/>
      <c r="BV3844" s="50"/>
      <c r="BW3844" s="50"/>
      <c r="BX3844" s="50"/>
      <c r="BY3844" s="50"/>
      <c r="BZ3844" s="50"/>
      <c r="CA3844" s="50"/>
      <c r="CB3844" s="50"/>
      <c r="CC3844" s="50"/>
      <c r="CD3844" s="50"/>
      <c r="CE3844" s="50"/>
      <c r="CF3844" s="50"/>
      <c r="CG3844" s="50"/>
      <c r="CH3844" s="50"/>
      <c r="CI3844" s="50"/>
      <c r="CJ3844" s="50"/>
      <c r="CK3844" s="50"/>
      <c r="CL3844" s="50"/>
      <c r="CM3844" s="50"/>
      <c r="CN3844" s="50"/>
      <c r="CO3844" s="50"/>
      <c r="CP3844" s="50"/>
      <c r="CQ3844" s="50"/>
      <c r="CR3844" s="50"/>
      <c r="CS3844" s="50"/>
      <c r="CT3844" s="50"/>
      <c r="CU3844" s="50"/>
      <c r="CV3844" s="50"/>
      <c r="CW3844" s="50"/>
      <c r="CX3844" s="50"/>
      <c r="CY3844" s="50"/>
      <c r="CZ3844" s="50"/>
      <c r="DA3844" s="50"/>
      <c r="DB3844" s="50"/>
      <c r="DC3844" s="50"/>
      <c r="DD3844" s="50"/>
      <c r="DE3844" s="50"/>
      <c r="DF3844" s="50"/>
      <c r="DG3844" s="50"/>
    </row>
    <row r="3845" spans="1:111" x14ac:dyDescent="0.2">
      <c r="A3845" s="571"/>
      <c r="B3845" s="571"/>
      <c r="C3845" s="413"/>
      <c r="D3845" s="222" t="s">
        <v>287</v>
      </c>
      <c r="E3845" s="353">
        <v>450</v>
      </c>
      <c r="F3845" s="352">
        <f t="shared" si="118"/>
        <v>270</v>
      </c>
      <c r="G3845" s="352">
        <f t="shared" si="119"/>
        <v>225</v>
      </c>
      <c r="H3845" s="50"/>
      <c r="I3845" s="50"/>
      <c r="J3845" s="50"/>
      <c r="K3845" s="50"/>
      <c r="L3845" s="50"/>
      <c r="M3845" s="50"/>
      <c r="N3845" s="50"/>
      <c r="O3845" s="50"/>
      <c r="P3845" s="50"/>
      <c r="Q3845" s="50"/>
      <c r="R3845" s="50"/>
      <c r="S3845" s="50"/>
      <c r="T3845" s="50"/>
      <c r="U3845" s="50"/>
      <c r="V3845" s="50"/>
      <c r="W3845" s="50"/>
      <c r="X3845" s="50"/>
      <c r="Y3845" s="50"/>
      <c r="Z3845" s="50"/>
      <c r="AA3845" s="50"/>
      <c r="AB3845" s="50"/>
      <c r="AC3845" s="50"/>
      <c r="AD3845" s="50"/>
      <c r="AE3845" s="50"/>
      <c r="AF3845" s="50"/>
      <c r="AG3845" s="50"/>
      <c r="AH3845" s="50"/>
      <c r="AI3845" s="50"/>
      <c r="AJ3845" s="50"/>
      <c r="AK3845" s="50"/>
      <c r="AL3845" s="50"/>
      <c r="AM3845" s="50"/>
      <c r="AN3845" s="50"/>
      <c r="AO3845" s="50"/>
      <c r="AP3845" s="50"/>
      <c r="AQ3845" s="50"/>
      <c r="AR3845" s="50"/>
      <c r="AS3845" s="50"/>
      <c r="AT3845" s="50"/>
      <c r="AU3845" s="50"/>
      <c r="AV3845" s="50"/>
      <c r="AW3845" s="50"/>
      <c r="AX3845" s="50"/>
      <c r="AY3845" s="50"/>
      <c r="AZ3845" s="50"/>
      <c r="BA3845" s="50"/>
      <c r="BB3845" s="50"/>
      <c r="BC3845" s="50"/>
      <c r="BD3845" s="50"/>
      <c r="BE3845" s="50"/>
      <c r="BF3845" s="50"/>
      <c r="BG3845" s="50"/>
      <c r="BH3845" s="50"/>
      <c r="BI3845" s="50"/>
      <c r="BJ3845" s="50"/>
      <c r="BK3845" s="50"/>
      <c r="BL3845" s="50"/>
      <c r="BM3845" s="50"/>
      <c r="BN3845" s="50"/>
      <c r="BO3845" s="50"/>
      <c r="BP3845" s="50"/>
      <c r="BQ3845" s="50"/>
      <c r="BR3845" s="50"/>
      <c r="BS3845" s="50"/>
      <c r="BT3845" s="50"/>
      <c r="BU3845" s="50"/>
      <c r="BV3845" s="50"/>
      <c r="BW3845" s="50"/>
      <c r="BX3845" s="50"/>
      <c r="BY3845" s="50"/>
      <c r="BZ3845" s="50"/>
      <c r="CA3845" s="50"/>
      <c r="CB3845" s="50"/>
      <c r="CC3845" s="50"/>
      <c r="CD3845" s="50"/>
      <c r="CE3845" s="50"/>
      <c r="CF3845" s="50"/>
      <c r="CG3845" s="50"/>
      <c r="CH3845" s="50"/>
      <c r="CI3845" s="50"/>
      <c r="CJ3845" s="50"/>
      <c r="CK3845" s="50"/>
      <c r="CL3845" s="50"/>
      <c r="CM3845" s="50"/>
      <c r="CN3845" s="50"/>
      <c r="CO3845" s="50"/>
      <c r="CP3845" s="50"/>
      <c r="CQ3845" s="50"/>
      <c r="CR3845" s="50"/>
      <c r="CS3845" s="50"/>
      <c r="CT3845" s="50"/>
      <c r="CU3845" s="50"/>
      <c r="CV3845" s="50"/>
      <c r="CW3845" s="50"/>
      <c r="CX3845" s="50"/>
      <c r="CY3845" s="50"/>
      <c r="CZ3845" s="50"/>
      <c r="DA3845" s="50"/>
      <c r="DB3845" s="50"/>
      <c r="DC3845" s="50"/>
      <c r="DD3845" s="50"/>
      <c r="DE3845" s="50"/>
      <c r="DF3845" s="50"/>
      <c r="DG3845" s="50"/>
    </row>
    <row r="3846" spans="1:111" x14ac:dyDescent="0.2">
      <c r="A3846" s="571"/>
      <c r="B3846" s="571"/>
      <c r="C3846" s="413"/>
      <c r="D3846" s="222" t="s">
        <v>288</v>
      </c>
      <c r="E3846" s="353">
        <v>450</v>
      </c>
      <c r="F3846" s="352">
        <f t="shared" si="118"/>
        <v>270</v>
      </c>
      <c r="G3846" s="352">
        <f t="shared" si="119"/>
        <v>225</v>
      </c>
      <c r="H3846" s="50"/>
      <c r="I3846" s="50"/>
      <c r="J3846" s="50"/>
      <c r="K3846" s="50"/>
      <c r="L3846" s="50"/>
      <c r="M3846" s="50"/>
      <c r="N3846" s="50"/>
      <c r="O3846" s="50"/>
      <c r="P3846" s="50"/>
      <c r="Q3846" s="50"/>
      <c r="R3846" s="50"/>
      <c r="S3846" s="50"/>
      <c r="T3846" s="50"/>
      <c r="U3846" s="50"/>
      <c r="V3846" s="50"/>
      <c r="W3846" s="50"/>
      <c r="X3846" s="50"/>
      <c r="Y3846" s="50"/>
      <c r="Z3846" s="50"/>
      <c r="AA3846" s="50"/>
      <c r="AB3846" s="50"/>
      <c r="AC3846" s="50"/>
      <c r="AD3846" s="50"/>
      <c r="AE3846" s="50"/>
      <c r="AF3846" s="50"/>
      <c r="AG3846" s="50"/>
      <c r="AH3846" s="50"/>
      <c r="AI3846" s="50"/>
      <c r="AJ3846" s="50"/>
      <c r="AK3846" s="50"/>
      <c r="AL3846" s="50"/>
      <c r="AM3846" s="50"/>
      <c r="AN3846" s="50"/>
      <c r="AO3846" s="50"/>
      <c r="AP3846" s="50"/>
      <c r="AQ3846" s="50"/>
      <c r="AR3846" s="50"/>
      <c r="AS3846" s="50"/>
      <c r="AT3846" s="50"/>
      <c r="AU3846" s="50"/>
      <c r="AV3846" s="50"/>
      <c r="AW3846" s="50"/>
      <c r="AX3846" s="50"/>
      <c r="AY3846" s="50"/>
      <c r="AZ3846" s="50"/>
      <c r="BA3846" s="50"/>
      <c r="BB3846" s="50"/>
      <c r="BC3846" s="50"/>
      <c r="BD3846" s="50"/>
      <c r="BE3846" s="50"/>
      <c r="BF3846" s="50"/>
      <c r="BG3846" s="50"/>
      <c r="BH3846" s="50"/>
      <c r="BI3846" s="50"/>
      <c r="BJ3846" s="50"/>
      <c r="BK3846" s="50"/>
      <c r="BL3846" s="50"/>
      <c r="BM3846" s="50"/>
      <c r="BN3846" s="50"/>
      <c r="BO3846" s="50"/>
      <c r="BP3846" s="50"/>
      <c r="BQ3846" s="50"/>
      <c r="BR3846" s="50"/>
      <c r="BS3846" s="50"/>
      <c r="BT3846" s="50"/>
      <c r="BU3846" s="50"/>
      <c r="BV3846" s="50"/>
      <c r="BW3846" s="50"/>
      <c r="BX3846" s="50"/>
      <c r="BY3846" s="50"/>
      <c r="BZ3846" s="50"/>
      <c r="CA3846" s="50"/>
      <c r="CB3846" s="50"/>
      <c r="CC3846" s="50"/>
      <c r="CD3846" s="50"/>
      <c r="CE3846" s="50"/>
      <c r="CF3846" s="50"/>
      <c r="CG3846" s="50"/>
      <c r="CH3846" s="50"/>
      <c r="CI3846" s="50"/>
      <c r="CJ3846" s="50"/>
      <c r="CK3846" s="50"/>
      <c r="CL3846" s="50"/>
      <c r="CM3846" s="50"/>
      <c r="CN3846" s="50"/>
      <c r="CO3846" s="50"/>
      <c r="CP3846" s="50"/>
      <c r="CQ3846" s="50"/>
      <c r="CR3846" s="50"/>
      <c r="CS3846" s="50"/>
      <c r="CT3846" s="50"/>
      <c r="CU3846" s="50"/>
      <c r="CV3846" s="50"/>
      <c r="CW3846" s="50"/>
      <c r="CX3846" s="50"/>
      <c r="CY3846" s="50"/>
      <c r="CZ3846" s="50"/>
      <c r="DA3846" s="50"/>
      <c r="DB3846" s="50"/>
      <c r="DC3846" s="50"/>
      <c r="DD3846" s="50"/>
      <c r="DE3846" s="50"/>
      <c r="DF3846" s="50"/>
      <c r="DG3846" s="50"/>
    </row>
    <row r="3847" spans="1:111" x14ac:dyDescent="0.2">
      <c r="A3847" s="572"/>
      <c r="B3847" s="572"/>
      <c r="C3847" s="413"/>
      <c r="D3847" s="222" t="s">
        <v>289</v>
      </c>
      <c r="E3847" s="353">
        <v>450</v>
      </c>
      <c r="F3847" s="352">
        <f t="shared" si="118"/>
        <v>270</v>
      </c>
      <c r="G3847" s="352">
        <f t="shared" si="119"/>
        <v>225</v>
      </c>
      <c r="H3847" s="50"/>
      <c r="I3847" s="50"/>
      <c r="J3847" s="50"/>
      <c r="K3847" s="50"/>
      <c r="L3847" s="50"/>
      <c r="M3847" s="50"/>
      <c r="N3847" s="50"/>
      <c r="O3847" s="50"/>
      <c r="P3847" s="50"/>
      <c r="Q3847" s="50"/>
      <c r="R3847" s="50"/>
      <c r="S3847" s="50"/>
      <c r="T3847" s="50"/>
      <c r="U3847" s="50"/>
      <c r="V3847" s="50"/>
      <c r="W3847" s="50"/>
      <c r="X3847" s="50"/>
      <c r="Y3847" s="50"/>
      <c r="Z3847" s="50"/>
      <c r="AA3847" s="50"/>
      <c r="AB3847" s="50"/>
      <c r="AC3847" s="50"/>
      <c r="AD3847" s="50"/>
      <c r="AE3847" s="50"/>
      <c r="AF3847" s="50"/>
      <c r="AG3847" s="50"/>
      <c r="AH3847" s="50"/>
      <c r="AI3847" s="50"/>
      <c r="AJ3847" s="50"/>
      <c r="AK3847" s="50"/>
      <c r="AL3847" s="50"/>
      <c r="AM3847" s="50"/>
      <c r="AN3847" s="50"/>
      <c r="AO3847" s="50"/>
      <c r="AP3847" s="50"/>
      <c r="AQ3847" s="50"/>
      <c r="AR3847" s="50"/>
      <c r="AS3847" s="50"/>
      <c r="AT3847" s="50"/>
      <c r="AU3847" s="50"/>
      <c r="AV3847" s="50"/>
      <c r="AW3847" s="50"/>
      <c r="AX3847" s="50"/>
      <c r="AY3847" s="50"/>
      <c r="AZ3847" s="50"/>
      <c r="BA3847" s="50"/>
      <c r="BB3847" s="50"/>
      <c r="BC3847" s="50"/>
      <c r="BD3847" s="50"/>
      <c r="BE3847" s="50"/>
      <c r="BF3847" s="50"/>
      <c r="BG3847" s="50"/>
      <c r="BH3847" s="50"/>
      <c r="BI3847" s="50"/>
      <c r="BJ3847" s="50"/>
      <c r="BK3847" s="50"/>
      <c r="BL3847" s="50"/>
      <c r="BM3847" s="50"/>
      <c r="BN3847" s="50"/>
      <c r="BO3847" s="50"/>
      <c r="BP3847" s="50"/>
      <c r="BQ3847" s="50"/>
      <c r="BR3847" s="50"/>
      <c r="BS3847" s="50"/>
      <c r="BT3847" s="50"/>
      <c r="BU3847" s="50"/>
      <c r="BV3847" s="50"/>
      <c r="BW3847" s="50"/>
      <c r="BX3847" s="50"/>
      <c r="BY3847" s="50"/>
      <c r="BZ3847" s="50"/>
      <c r="CA3847" s="50"/>
      <c r="CB3847" s="50"/>
      <c r="CC3847" s="50"/>
      <c r="CD3847" s="50"/>
      <c r="CE3847" s="50"/>
      <c r="CF3847" s="50"/>
      <c r="CG3847" s="50"/>
      <c r="CH3847" s="50"/>
      <c r="CI3847" s="50"/>
      <c r="CJ3847" s="50"/>
      <c r="CK3847" s="50"/>
      <c r="CL3847" s="50"/>
      <c r="CM3847" s="50"/>
      <c r="CN3847" s="50"/>
      <c r="CO3847" s="50"/>
      <c r="CP3847" s="50"/>
      <c r="CQ3847" s="50"/>
      <c r="CR3847" s="50"/>
      <c r="CS3847" s="50"/>
      <c r="CT3847" s="50"/>
      <c r="CU3847" s="50"/>
      <c r="CV3847" s="50"/>
      <c r="CW3847" s="50"/>
      <c r="CX3847" s="50"/>
      <c r="CY3847" s="50"/>
      <c r="CZ3847" s="50"/>
      <c r="DA3847" s="50"/>
      <c r="DB3847" s="50"/>
      <c r="DC3847" s="50"/>
      <c r="DD3847" s="50"/>
      <c r="DE3847" s="50"/>
      <c r="DF3847" s="50"/>
      <c r="DG3847" s="50"/>
    </row>
    <row r="3848" spans="1:111" x14ac:dyDescent="0.2">
      <c r="A3848" s="570" t="s">
        <v>1121</v>
      </c>
      <c r="B3848" s="570" t="s">
        <v>1121</v>
      </c>
      <c r="C3848" s="413"/>
      <c r="D3848" s="241" t="s">
        <v>290</v>
      </c>
      <c r="E3848" s="353">
        <v>0</v>
      </c>
      <c r="F3848" s="352">
        <f t="shared" si="118"/>
        <v>0</v>
      </c>
      <c r="G3848" s="352">
        <f t="shared" si="119"/>
        <v>0</v>
      </c>
      <c r="H3848" s="50"/>
      <c r="I3848" s="50"/>
      <c r="J3848" s="50"/>
      <c r="K3848" s="50"/>
      <c r="L3848" s="50"/>
      <c r="M3848" s="50"/>
      <c r="N3848" s="50"/>
      <c r="O3848" s="50"/>
      <c r="P3848" s="50"/>
      <c r="Q3848" s="50"/>
      <c r="R3848" s="50"/>
      <c r="S3848" s="50"/>
      <c r="T3848" s="50"/>
      <c r="U3848" s="50"/>
      <c r="V3848" s="50"/>
      <c r="W3848" s="50"/>
      <c r="X3848" s="50"/>
      <c r="Y3848" s="50"/>
      <c r="Z3848" s="50"/>
      <c r="AA3848" s="50"/>
      <c r="AB3848" s="50"/>
      <c r="AC3848" s="50"/>
      <c r="AD3848" s="50"/>
      <c r="AE3848" s="50"/>
      <c r="AF3848" s="50"/>
      <c r="AG3848" s="50"/>
      <c r="AH3848" s="50"/>
      <c r="AI3848" s="50"/>
      <c r="AJ3848" s="50"/>
      <c r="AK3848" s="50"/>
      <c r="AL3848" s="50"/>
      <c r="AM3848" s="50"/>
      <c r="AN3848" s="50"/>
      <c r="AO3848" s="50"/>
      <c r="AP3848" s="50"/>
      <c r="AQ3848" s="50"/>
      <c r="AR3848" s="50"/>
      <c r="AS3848" s="50"/>
      <c r="AT3848" s="50"/>
      <c r="AU3848" s="50"/>
      <c r="AV3848" s="50"/>
      <c r="AW3848" s="50"/>
      <c r="AX3848" s="50"/>
      <c r="AY3848" s="50"/>
      <c r="AZ3848" s="50"/>
      <c r="BA3848" s="50"/>
      <c r="BB3848" s="50"/>
      <c r="BC3848" s="50"/>
      <c r="BD3848" s="50"/>
      <c r="BE3848" s="50"/>
      <c r="BF3848" s="50"/>
      <c r="BG3848" s="50"/>
      <c r="BH3848" s="50"/>
      <c r="BI3848" s="50"/>
      <c r="BJ3848" s="50"/>
      <c r="BK3848" s="50"/>
      <c r="BL3848" s="50"/>
      <c r="BM3848" s="50"/>
      <c r="BN3848" s="50"/>
      <c r="BO3848" s="50"/>
      <c r="BP3848" s="50"/>
      <c r="BQ3848" s="50"/>
      <c r="BR3848" s="50"/>
      <c r="BS3848" s="50"/>
      <c r="BT3848" s="50"/>
      <c r="BU3848" s="50"/>
      <c r="BV3848" s="50"/>
      <c r="BW3848" s="50"/>
      <c r="BX3848" s="50"/>
      <c r="BY3848" s="50"/>
      <c r="BZ3848" s="50"/>
      <c r="CA3848" s="50"/>
      <c r="CB3848" s="50"/>
      <c r="CC3848" s="50"/>
      <c r="CD3848" s="50"/>
      <c r="CE3848" s="50"/>
      <c r="CF3848" s="50"/>
      <c r="CG3848" s="50"/>
      <c r="CH3848" s="50"/>
      <c r="CI3848" s="50"/>
      <c r="CJ3848" s="50"/>
      <c r="CK3848" s="50"/>
      <c r="CL3848" s="50"/>
      <c r="CM3848" s="50"/>
      <c r="CN3848" s="50"/>
      <c r="CO3848" s="50"/>
      <c r="CP3848" s="50"/>
      <c r="CQ3848" s="50"/>
      <c r="CR3848" s="50"/>
      <c r="CS3848" s="50"/>
      <c r="CT3848" s="50"/>
      <c r="CU3848" s="50"/>
      <c r="CV3848" s="50"/>
      <c r="CW3848" s="50"/>
      <c r="CX3848" s="50"/>
      <c r="CY3848" s="50"/>
      <c r="CZ3848" s="50"/>
      <c r="DA3848" s="50"/>
      <c r="DB3848" s="50"/>
      <c r="DC3848" s="50"/>
      <c r="DD3848" s="50"/>
      <c r="DE3848" s="50"/>
      <c r="DF3848" s="50"/>
      <c r="DG3848" s="50"/>
    </row>
    <row r="3849" spans="1:111" x14ac:dyDescent="0.2">
      <c r="A3849" s="571"/>
      <c r="B3849" s="571"/>
      <c r="C3849" s="413"/>
      <c r="D3849" s="222" t="s">
        <v>291</v>
      </c>
      <c r="E3849" s="353">
        <v>400</v>
      </c>
      <c r="F3849" s="352">
        <f t="shared" si="118"/>
        <v>240</v>
      </c>
      <c r="G3849" s="352">
        <f t="shared" si="119"/>
        <v>200</v>
      </c>
      <c r="H3849" s="50"/>
      <c r="I3849" s="50"/>
      <c r="J3849" s="50"/>
      <c r="K3849" s="50"/>
      <c r="L3849" s="50"/>
      <c r="M3849" s="50"/>
      <c r="N3849" s="50"/>
      <c r="O3849" s="50"/>
      <c r="P3849" s="50"/>
      <c r="Q3849" s="50"/>
      <c r="R3849" s="50"/>
      <c r="S3849" s="50"/>
      <c r="T3849" s="50"/>
      <c r="U3849" s="50"/>
      <c r="V3849" s="50"/>
      <c r="W3849" s="50"/>
      <c r="X3849" s="50"/>
      <c r="Y3849" s="50"/>
      <c r="Z3849" s="50"/>
      <c r="AA3849" s="50"/>
      <c r="AB3849" s="50"/>
      <c r="AC3849" s="50"/>
      <c r="AD3849" s="50"/>
      <c r="AE3849" s="50"/>
      <c r="AF3849" s="50"/>
      <c r="AG3849" s="50"/>
      <c r="AH3849" s="50"/>
      <c r="AI3849" s="50"/>
      <c r="AJ3849" s="50"/>
      <c r="AK3849" s="50"/>
      <c r="AL3849" s="50"/>
      <c r="AM3849" s="50"/>
      <c r="AN3849" s="50"/>
      <c r="AO3849" s="50"/>
      <c r="AP3849" s="50"/>
      <c r="AQ3849" s="50"/>
      <c r="AR3849" s="50"/>
      <c r="AS3849" s="50"/>
      <c r="AT3849" s="50"/>
      <c r="AU3849" s="50"/>
      <c r="AV3849" s="50"/>
      <c r="AW3849" s="50"/>
      <c r="AX3849" s="50"/>
      <c r="AY3849" s="50"/>
      <c r="AZ3849" s="50"/>
      <c r="BA3849" s="50"/>
      <c r="BB3849" s="50"/>
      <c r="BC3849" s="50"/>
      <c r="BD3849" s="50"/>
      <c r="BE3849" s="50"/>
      <c r="BF3849" s="50"/>
      <c r="BG3849" s="50"/>
      <c r="BH3849" s="50"/>
      <c r="BI3849" s="50"/>
      <c r="BJ3849" s="50"/>
      <c r="BK3849" s="50"/>
      <c r="BL3849" s="50"/>
      <c r="BM3849" s="50"/>
      <c r="BN3849" s="50"/>
      <c r="BO3849" s="50"/>
      <c r="BP3849" s="50"/>
      <c r="BQ3849" s="50"/>
      <c r="BR3849" s="50"/>
      <c r="BS3849" s="50"/>
      <c r="BT3849" s="50"/>
      <c r="BU3849" s="50"/>
      <c r="BV3849" s="50"/>
      <c r="BW3849" s="50"/>
      <c r="BX3849" s="50"/>
      <c r="BY3849" s="50"/>
      <c r="BZ3849" s="50"/>
      <c r="CA3849" s="50"/>
      <c r="CB3849" s="50"/>
      <c r="CC3849" s="50"/>
      <c r="CD3849" s="50"/>
      <c r="CE3849" s="50"/>
      <c r="CF3849" s="50"/>
      <c r="CG3849" s="50"/>
      <c r="CH3849" s="50"/>
      <c r="CI3849" s="50"/>
      <c r="CJ3849" s="50"/>
      <c r="CK3849" s="50"/>
      <c r="CL3849" s="50"/>
      <c r="CM3849" s="50"/>
      <c r="CN3849" s="50"/>
      <c r="CO3849" s="50"/>
      <c r="CP3849" s="50"/>
      <c r="CQ3849" s="50"/>
      <c r="CR3849" s="50"/>
      <c r="CS3849" s="50"/>
      <c r="CT3849" s="50"/>
      <c r="CU3849" s="50"/>
      <c r="CV3849" s="50"/>
      <c r="CW3849" s="50"/>
      <c r="CX3849" s="50"/>
      <c r="CY3849" s="50"/>
      <c r="CZ3849" s="50"/>
      <c r="DA3849" s="50"/>
      <c r="DB3849" s="50"/>
      <c r="DC3849" s="50"/>
      <c r="DD3849" s="50"/>
      <c r="DE3849" s="50"/>
      <c r="DF3849" s="50"/>
      <c r="DG3849" s="50"/>
    </row>
    <row r="3850" spans="1:111" x14ac:dyDescent="0.2">
      <c r="A3850" s="572"/>
      <c r="B3850" s="572"/>
      <c r="C3850" s="413"/>
      <c r="D3850" s="222" t="s">
        <v>292</v>
      </c>
      <c r="E3850" s="353">
        <v>400</v>
      </c>
      <c r="F3850" s="352">
        <f t="shared" si="118"/>
        <v>240</v>
      </c>
      <c r="G3850" s="352">
        <f t="shared" si="119"/>
        <v>200</v>
      </c>
      <c r="H3850" s="50"/>
      <c r="I3850" s="50"/>
      <c r="J3850" s="50"/>
      <c r="K3850" s="50"/>
      <c r="L3850" s="50"/>
      <c r="M3850" s="50"/>
      <c r="N3850" s="50"/>
      <c r="O3850" s="50"/>
      <c r="P3850" s="50"/>
      <c r="Q3850" s="50"/>
      <c r="R3850" s="50"/>
      <c r="S3850" s="50"/>
      <c r="T3850" s="50"/>
      <c r="U3850" s="50"/>
      <c r="V3850" s="50"/>
      <c r="W3850" s="50"/>
      <c r="X3850" s="50"/>
      <c r="Y3850" s="50"/>
      <c r="Z3850" s="50"/>
      <c r="AA3850" s="50"/>
      <c r="AB3850" s="50"/>
      <c r="AC3850" s="50"/>
      <c r="AD3850" s="50"/>
      <c r="AE3850" s="50"/>
      <c r="AF3850" s="50"/>
      <c r="AG3850" s="50"/>
      <c r="AH3850" s="50"/>
      <c r="AI3850" s="50"/>
      <c r="AJ3850" s="50"/>
      <c r="AK3850" s="50"/>
      <c r="AL3850" s="50"/>
      <c r="AM3850" s="50"/>
      <c r="AN3850" s="50"/>
      <c r="AO3850" s="50"/>
      <c r="AP3850" s="50"/>
      <c r="AQ3850" s="50"/>
      <c r="AR3850" s="50"/>
      <c r="AS3850" s="50"/>
      <c r="AT3850" s="50"/>
      <c r="AU3850" s="50"/>
      <c r="AV3850" s="50"/>
      <c r="AW3850" s="50"/>
      <c r="AX3850" s="50"/>
      <c r="AY3850" s="50"/>
      <c r="AZ3850" s="50"/>
      <c r="BA3850" s="50"/>
      <c r="BB3850" s="50"/>
      <c r="BC3850" s="50"/>
      <c r="BD3850" s="50"/>
      <c r="BE3850" s="50"/>
      <c r="BF3850" s="50"/>
      <c r="BG3850" s="50"/>
      <c r="BH3850" s="50"/>
      <c r="BI3850" s="50"/>
      <c r="BJ3850" s="50"/>
      <c r="BK3850" s="50"/>
      <c r="BL3850" s="50"/>
      <c r="BM3850" s="50"/>
      <c r="BN3850" s="50"/>
      <c r="BO3850" s="50"/>
      <c r="BP3850" s="50"/>
      <c r="BQ3850" s="50"/>
      <c r="BR3850" s="50"/>
      <c r="BS3850" s="50"/>
      <c r="BT3850" s="50"/>
      <c r="BU3850" s="50"/>
      <c r="BV3850" s="50"/>
      <c r="BW3850" s="50"/>
      <c r="BX3850" s="50"/>
      <c r="BY3850" s="50"/>
      <c r="BZ3850" s="50"/>
      <c r="CA3850" s="50"/>
      <c r="CB3850" s="50"/>
      <c r="CC3850" s="50"/>
      <c r="CD3850" s="50"/>
      <c r="CE3850" s="50"/>
      <c r="CF3850" s="50"/>
      <c r="CG3850" s="50"/>
      <c r="CH3850" s="50"/>
      <c r="CI3850" s="50"/>
      <c r="CJ3850" s="50"/>
      <c r="CK3850" s="50"/>
      <c r="CL3850" s="50"/>
      <c r="CM3850" s="50"/>
      <c r="CN3850" s="50"/>
      <c r="CO3850" s="50"/>
      <c r="CP3850" s="50"/>
      <c r="CQ3850" s="50"/>
      <c r="CR3850" s="50"/>
      <c r="CS3850" s="50"/>
      <c r="CT3850" s="50"/>
      <c r="CU3850" s="50"/>
      <c r="CV3850" s="50"/>
      <c r="CW3850" s="50"/>
      <c r="CX3850" s="50"/>
      <c r="CY3850" s="50"/>
      <c r="CZ3850" s="50"/>
      <c r="DA3850" s="50"/>
      <c r="DB3850" s="50"/>
      <c r="DC3850" s="50"/>
      <c r="DD3850" s="50"/>
      <c r="DE3850" s="50"/>
      <c r="DF3850" s="50"/>
      <c r="DG3850" s="50"/>
    </row>
    <row r="3851" spans="1:111" x14ac:dyDescent="0.2">
      <c r="A3851" s="570" t="s">
        <v>1122</v>
      </c>
      <c r="B3851" s="570" t="s">
        <v>1122</v>
      </c>
      <c r="C3851" s="413"/>
      <c r="D3851" s="241" t="s">
        <v>293</v>
      </c>
      <c r="E3851" s="353">
        <v>0</v>
      </c>
      <c r="F3851" s="352">
        <f t="shared" si="118"/>
        <v>0</v>
      </c>
      <c r="G3851" s="352">
        <f t="shared" si="119"/>
        <v>0</v>
      </c>
      <c r="H3851" s="50"/>
      <c r="I3851" s="50"/>
      <c r="J3851" s="50"/>
      <c r="K3851" s="50"/>
      <c r="L3851" s="50"/>
      <c r="M3851" s="50"/>
      <c r="N3851" s="50"/>
      <c r="O3851" s="50"/>
      <c r="P3851" s="50"/>
      <c r="Q3851" s="50"/>
      <c r="R3851" s="50"/>
      <c r="S3851" s="50"/>
      <c r="T3851" s="50"/>
      <c r="U3851" s="50"/>
      <c r="V3851" s="50"/>
      <c r="W3851" s="50"/>
      <c r="X3851" s="50"/>
      <c r="Y3851" s="50"/>
      <c r="Z3851" s="50"/>
      <c r="AA3851" s="50"/>
      <c r="AB3851" s="50"/>
      <c r="AC3851" s="50"/>
      <c r="AD3851" s="50"/>
      <c r="AE3851" s="50"/>
      <c r="AF3851" s="50"/>
      <c r="AG3851" s="50"/>
      <c r="AH3851" s="50"/>
      <c r="AI3851" s="50"/>
      <c r="AJ3851" s="50"/>
      <c r="AK3851" s="50"/>
      <c r="AL3851" s="50"/>
      <c r="AM3851" s="50"/>
      <c r="AN3851" s="50"/>
      <c r="AO3851" s="50"/>
      <c r="AP3851" s="50"/>
      <c r="AQ3851" s="50"/>
      <c r="AR3851" s="50"/>
      <c r="AS3851" s="50"/>
      <c r="AT3851" s="50"/>
      <c r="AU3851" s="50"/>
      <c r="AV3851" s="50"/>
      <c r="AW3851" s="50"/>
      <c r="AX3851" s="50"/>
      <c r="AY3851" s="50"/>
      <c r="AZ3851" s="50"/>
      <c r="BA3851" s="50"/>
      <c r="BB3851" s="50"/>
      <c r="BC3851" s="50"/>
      <c r="BD3851" s="50"/>
      <c r="BE3851" s="50"/>
      <c r="BF3851" s="50"/>
      <c r="BG3851" s="50"/>
      <c r="BH3851" s="50"/>
      <c r="BI3851" s="50"/>
      <c r="BJ3851" s="50"/>
      <c r="BK3851" s="50"/>
      <c r="BL3851" s="50"/>
      <c r="BM3851" s="50"/>
      <c r="BN3851" s="50"/>
      <c r="BO3851" s="50"/>
      <c r="BP3851" s="50"/>
      <c r="BQ3851" s="50"/>
      <c r="BR3851" s="50"/>
      <c r="BS3851" s="50"/>
      <c r="BT3851" s="50"/>
      <c r="BU3851" s="50"/>
      <c r="BV3851" s="50"/>
      <c r="BW3851" s="50"/>
      <c r="BX3851" s="50"/>
      <c r="BY3851" s="50"/>
      <c r="BZ3851" s="50"/>
      <c r="CA3851" s="50"/>
      <c r="CB3851" s="50"/>
      <c r="CC3851" s="50"/>
      <c r="CD3851" s="50"/>
      <c r="CE3851" s="50"/>
      <c r="CF3851" s="50"/>
      <c r="CG3851" s="50"/>
      <c r="CH3851" s="50"/>
      <c r="CI3851" s="50"/>
      <c r="CJ3851" s="50"/>
      <c r="CK3851" s="50"/>
      <c r="CL3851" s="50"/>
      <c r="CM3851" s="50"/>
      <c r="CN3851" s="50"/>
      <c r="CO3851" s="50"/>
      <c r="CP3851" s="50"/>
      <c r="CQ3851" s="50"/>
      <c r="CR3851" s="50"/>
      <c r="CS3851" s="50"/>
      <c r="CT3851" s="50"/>
      <c r="CU3851" s="50"/>
      <c r="CV3851" s="50"/>
      <c r="CW3851" s="50"/>
      <c r="CX3851" s="50"/>
      <c r="CY3851" s="50"/>
      <c r="CZ3851" s="50"/>
      <c r="DA3851" s="50"/>
      <c r="DB3851" s="50"/>
      <c r="DC3851" s="50"/>
      <c r="DD3851" s="50"/>
      <c r="DE3851" s="50"/>
      <c r="DF3851" s="50"/>
      <c r="DG3851" s="50"/>
    </row>
    <row r="3852" spans="1:111" x14ac:dyDescent="0.2">
      <c r="A3852" s="571"/>
      <c r="B3852" s="571"/>
      <c r="C3852" s="413"/>
      <c r="D3852" s="222" t="s">
        <v>294</v>
      </c>
      <c r="E3852" s="353">
        <v>400</v>
      </c>
      <c r="F3852" s="352">
        <f t="shared" ref="F3852:F3915" si="120">IFERROR(E3852*0.6,0)</f>
        <v>240</v>
      </c>
      <c r="G3852" s="352">
        <f t="shared" ref="G3852:G3915" si="121">IFERROR(E3852*0.5,0)</f>
        <v>200</v>
      </c>
      <c r="H3852" s="50"/>
      <c r="I3852" s="50"/>
      <c r="J3852" s="50"/>
      <c r="K3852" s="50"/>
      <c r="L3852" s="50"/>
      <c r="M3852" s="50"/>
      <c r="N3852" s="50"/>
      <c r="O3852" s="50"/>
      <c r="P3852" s="50"/>
      <c r="Q3852" s="50"/>
      <c r="R3852" s="50"/>
      <c r="S3852" s="50"/>
      <c r="T3852" s="50"/>
      <c r="U3852" s="50"/>
      <c r="V3852" s="50"/>
      <c r="W3852" s="50"/>
      <c r="X3852" s="50"/>
      <c r="Y3852" s="50"/>
      <c r="Z3852" s="50"/>
      <c r="AA3852" s="50"/>
      <c r="AB3852" s="50"/>
      <c r="AC3852" s="50"/>
      <c r="AD3852" s="50"/>
      <c r="AE3852" s="50"/>
      <c r="AF3852" s="50"/>
      <c r="AG3852" s="50"/>
      <c r="AH3852" s="50"/>
      <c r="AI3852" s="50"/>
      <c r="AJ3852" s="50"/>
      <c r="AK3852" s="50"/>
      <c r="AL3852" s="50"/>
      <c r="AM3852" s="50"/>
      <c r="AN3852" s="50"/>
      <c r="AO3852" s="50"/>
      <c r="AP3852" s="50"/>
      <c r="AQ3852" s="50"/>
      <c r="AR3852" s="50"/>
      <c r="AS3852" s="50"/>
      <c r="AT3852" s="50"/>
      <c r="AU3852" s="50"/>
      <c r="AV3852" s="50"/>
      <c r="AW3852" s="50"/>
      <c r="AX3852" s="50"/>
      <c r="AY3852" s="50"/>
      <c r="AZ3852" s="50"/>
      <c r="BA3852" s="50"/>
      <c r="BB3852" s="50"/>
      <c r="BC3852" s="50"/>
      <c r="BD3852" s="50"/>
      <c r="BE3852" s="50"/>
      <c r="BF3852" s="50"/>
      <c r="BG3852" s="50"/>
      <c r="BH3852" s="50"/>
      <c r="BI3852" s="50"/>
      <c r="BJ3852" s="50"/>
      <c r="BK3852" s="50"/>
      <c r="BL3852" s="50"/>
      <c r="BM3852" s="50"/>
      <c r="BN3852" s="50"/>
      <c r="BO3852" s="50"/>
      <c r="BP3852" s="50"/>
      <c r="BQ3852" s="50"/>
      <c r="BR3852" s="50"/>
      <c r="BS3852" s="50"/>
      <c r="BT3852" s="50"/>
      <c r="BU3852" s="50"/>
      <c r="BV3852" s="50"/>
      <c r="BW3852" s="50"/>
      <c r="BX3852" s="50"/>
      <c r="BY3852" s="50"/>
      <c r="BZ3852" s="50"/>
      <c r="CA3852" s="50"/>
      <c r="CB3852" s="50"/>
      <c r="CC3852" s="50"/>
      <c r="CD3852" s="50"/>
      <c r="CE3852" s="50"/>
      <c r="CF3852" s="50"/>
      <c r="CG3852" s="50"/>
      <c r="CH3852" s="50"/>
      <c r="CI3852" s="50"/>
      <c r="CJ3852" s="50"/>
      <c r="CK3852" s="50"/>
      <c r="CL3852" s="50"/>
      <c r="CM3852" s="50"/>
      <c r="CN3852" s="50"/>
      <c r="CO3852" s="50"/>
      <c r="CP3852" s="50"/>
      <c r="CQ3852" s="50"/>
      <c r="CR3852" s="50"/>
      <c r="CS3852" s="50"/>
      <c r="CT3852" s="50"/>
      <c r="CU3852" s="50"/>
      <c r="CV3852" s="50"/>
      <c r="CW3852" s="50"/>
      <c r="CX3852" s="50"/>
      <c r="CY3852" s="50"/>
      <c r="CZ3852" s="50"/>
      <c r="DA3852" s="50"/>
      <c r="DB3852" s="50"/>
      <c r="DC3852" s="50"/>
      <c r="DD3852" s="50"/>
      <c r="DE3852" s="50"/>
      <c r="DF3852" s="50"/>
      <c r="DG3852" s="50"/>
    </row>
    <row r="3853" spans="1:111" x14ac:dyDescent="0.2">
      <c r="A3853" s="571"/>
      <c r="B3853" s="571"/>
      <c r="C3853" s="413"/>
      <c r="D3853" s="222" t="s">
        <v>295</v>
      </c>
      <c r="E3853" s="353">
        <v>400</v>
      </c>
      <c r="F3853" s="352">
        <f t="shared" si="120"/>
        <v>240</v>
      </c>
      <c r="G3853" s="352">
        <f t="shared" si="121"/>
        <v>200</v>
      </c>
      <c r="H3853" s="50"/>
      <c r="I3853" s="50"/>
      <c r="J3853" s="50"/>
      <c r="K3853" s="50"/>
      <c r="L3853" s="50"/>
      <c r="M3853" s="50"/>
      <c r="N3853" s="50"/>
      <c r="O3853" s="50"/>
      <c r="P3853" s="50"/>
      <c r="Q3853" s="50"/>
      <c r="R3853" s="50"/>
      <c r="S3853" s="50"/>
      <c r="T3853" s="50"/>
      <c r="U3853" s="50"/>
      <c r="V3853" s="50"/>
      <c r="W3853" s="50"/>
      <c r="X3853" s="50"/>
      <c r="Y3853" s="50"/>
      <c r="Z3853" s="50"/>
      <c r="AA3853" s="50"/>
      <c r="AB3853" s="50"/>
      <c r="AC3853" s="50"/>
      <c r="AD3853" s="50"/>
      <c r="AE3853" s="50"/>
      <c r="AF3853" s="50"/>
      <c r="AG3853" s="50"/>
      <c r="AH3853" s="50"/>
      <c r="AI3853" s="50"/>
      <c r="AJ3853" s="50"/>
      <c r="AK3853" s="50"/>
      <c r="AL3853" s="50"/>
      <c r="AM3853" s="50"/>
      <c r="AN3853" s="50"/>
      <c r="AO3853" s="50"/>
      <c r="AP3853" s="50"/>
      <c r="AQ3853" s="50"/>
      <c r="AR3853" s="50"/>
      <c r="AS3853" s="50"/>
      <c r="AT3853" s="50"/>
      <c r="AU3853" s="50"/>
      <c r="AV3853" s="50"/>
      <c r="AW3853" s="50"/>
      <c r="AX3853" s="50"/>
      <c r="AY3853" s="50"/>
      <c r="AZ3853" s="50"/>
      <c r="BA3853" s="50"/>
      <c r="BB3853" s="50"/>
      <c r="BC3853" s="50"/>
      <c r="BD3853" s="50"/>
      <c r="BE3853" s="50"/>
      <c r="BF3853" s="50"/>
      <c r="BG3853" s="50"/>
      <c r="BH3853" s="50"/>
      <c r="BI3853" s="50"/>
      <c r="BJ3853" s="50"/>
      <c r="BK3853" s="50"/>
      <c r="BL3853" s="50"/>
      <c r="BM3853" s="50"/>
      <c r="BN3853" s="50"/>
      <c r="BO3853" s="50"/>
      <c r="BP3853" s="50"/>
      <c r="BQ3853" s="50"/>
      <c r="BR3853" s="50"/>
      <c r="BS3853" s="50"/>
      <c r="BT3853" s="50"/>
      <c r="BU3853" s="50"/>
      <c r="BV3853" s="50"/>
      <c r="BW3853" s="50"/>
      <c r="BX3853" s="50"/>
      <c r="BY3853" s="50"/>
      <c r="BZ3853" s="50"/>
      <c r="CA3853" s="50"/>
      <c r="CB3853" s="50"/>
      <c r="CC3853" s="50"/>
      <c r="CD3853" s="50"/>
      <c r="CE3853" s="50"/>
      <c r="CF3853" s="50"/>
      <c r="CG3853" s="50"/>
      <c r="CH3853" s="50"/>
      <c r="CI3853" s="50"/>
      <c r="CJ3853" s="50"/>
      <c r="CK3853" s="50"/>
      <c r="CL3853" s="50"/>
      <c r="CM3853" s="50"/>
      <c r="CN3853" s="50"/>
      <c r="CO3853" s="50"/>
      <c r="CP3853" s="50"/>
      <c r="CQ3853" s="50"/>
      <c r="CR3853" s="50"/>
      <c r="CS3853" s="50"/>
      <c r="CT3853" s="50"/>
      <c r="CU3853" s="50"/>
      <c r="CV3853" s="50"/>
      <c r="CW3853" s="50"/>
      <c r="CX3853" s="50"/>
      <c r="CY3853" s="50"/>
      <c r="CZ3853" s="50"/>
      <c r="DA3853" s="50"/>
      <c r="DB3853" s="50"/>
      <c r="DC3853" s="50"/>
      <c r="DD3853" s="50"/>
      <c r="DE3853" s="50"/>
      <c r="DF3853" s="50"/>
      <c r="DG3853" s="50"/>
    </row>
    <row r="3854" spans="1:111" x14ac:dyDescent="0.2">
      <c r="A3854" s="571"/>
      <c r="B3854" s="571"/>
      <c r="C3854" s="413"/>
      <c r="D3854" s="222" t="s">
        <v>296</v>
      </c>
      <c r="E3854" s="353">
        <v>400</v>
      </c>
      <c r="F3854" s="352">
        <f t="shared" si="120"/>
        <v>240</v>
      </c>
      <c r="G3854" s="352">
        <f t="shared" si="121"/>
        <v>200</v>
      </c>
      <c r="H3854" s="50"/>
      <c r="I3854" s="50"/>
      <c r="J3854" s="50"/>
      <c r="K3854" s="50"/>
      <c r="L3854" s="50"/>
      <c r="M3854" s="50"/>
      <c r="N3854" s="50"/>
      <c r="O3854" s="50"/>
      <c r="P3854" s="50"/>
      <c r="Q3854" s="50"/>
      <c r="R3854" s="50"/>
      <c r="S3854" s="50"/>
      <c r="T3854" s="50"/>
      <c r="U3854" s="50"/>
      <c r="V3854" s="50"/>
      <c r="W3854" s="50"/>
      <c r="X3854" s="50"/>
      <c r="Y3854" s="50"/>
      <c r="Z3854" s="50"/>
      <c r="AA3854" s="50"/>
      <c r="AB3854" s="50"/>
      <c r="AC3854" s="50"/>
      <c r="AD3854" s="50"/>
      <c r="AE3854" s="50"/>
      <c r="AF3854" s="50"/>
      <c r="AG3854" s="50"/>
      <c r="AH3854" s="50"/>
      <c r="AI3854" s="50"/>
      <c r="AJ3854" s="50"/>
      <c r="AK3854" s="50"/>
      <c r="AL3854" s="50"/>
      <c r="AM3854" s="50"/>
      <c r="AN3854" s="50"/>
      <c r="AO3854" s="50"/>
      <c r="AP3854" s="50"/>
      <c r="AQ3854" s="50"/>
      <c r="AR3854" s="50"/>
      <c r="AS3854" s="50"/>
      <c r="AT3854" s="50"/>
      <c r="AU3854" s="50"/>
      <c r="AV3854" s="50"/>
      <c r="AW3854" s="50"/>
      <c r="AX3854" s="50"/>
      <c r="AY3854" s="50"/>
      <c r="AZ3854" s="50"/>
      <c r="BA3854" s="50"/>
      <c r="BB3854" s="50"/>
      <c r="BC3854" s="50"/>
      <c r="BD3854" s="50"/>
      <c r="BE3854" s="50"/>
      <c r="BF3854" s="50"/>
      <c r="BG3854" s="50"/>
      <c r="BH3854" s="50"/>
      <c r="BI3854" s="50"/>
      <c r="BJ3854" s="50"/>
      <c r="BK3854" s="50"/>
      <c r="BL3854" s="50"/>
      <c r="BM3854" s="50"/>
      <c r="BN3854" s="50"/>
      <c r="BO3854" s="50"/>
      <c r="BP3854" s="50"/>
      <c r="BQ3854" s="50"/>
      <c r="BR3854" s="50"/>
      <c r="BS3854" s="50"/>
      <c r="BT3854" s="50"/>
      <c r="BU3854" s="50"/>
      <c r="BV3854" s="50"/>
      <c r="BW3854" s="50"/>
      <c r="BX3854" s="50"/>
      <c r="BY3854" s="50"/>
      <c r="BZ3854" s="50"/>
      <c r="CA3854" s="50"/>
      <c r="CB3854" s="50"/>
      <c r="CC3854" s="50"/>
      <c r="CD3854" s="50"/>
      <c r="CE3854" s="50"/>
      <c r="CF3854" s="50"/>
      <c r="CG3854" s="50"/>
      <c r="CH3854" s="50"/>
      <c r="CI3854" s="50"/>
      <c r="CJ3854" s="50"/>
      <c r="CK3854" s="50"/>
      <c r="CL3854" s="50"/>
      <c r="CM3854" s="50"/>
      <c r="CN3854" s="50"/>
      <c r="CO3854" s="50"/>
      <c r="CP3854" s="50"/>
      <c r="CQ3854" s="50"/>
      <c r="CR3854" s="50"/>
      <c r="CS3854" s="50"/>
      <c r="CT3854" s="50"/>
      <c r="CU3854" s="50"/>
      <c r="CV3854" s="50"/>
      <c r="CW3854" s="50"/>
      <c r="CX3854" s="50"/>
      <c r="CY3854" s="50"/>
      <c r="CZ3854" s="50"/>
      <c r="DA3854" s="50"/>
      <c r="DB3854" s="50"/>
      <c r="DC3854" s="50"/>
      <c r="DD3854" s="50"/>
      <c r="DE3854" s="50"/>
      <c r="DF3854" s="50"/>
      <c r="DG3854" s="50"/>
    </row>
    <row r="3855" spans="1:111" x14ac:dyDescent="0.2">
      <c r="A3855" s="571"/>
      <c r="B3855" s="571"/>
      <c r="C3855" s="413"/>
      <c r="D3855" s="222" t="s">
        <v>297</v>
      </c>
      <c r="E3855" s="353">
        <v>400</v>
      </c>
      <c r="F3855" s="352">
        <f t="shared" si="120"/>
        <v>240</v>
      </c>
      <c r="G3855" s="352">
        <f t="shared" si="121"/>
        <v>200</v>
      </c>
      <c r="H3855" s="50"/>
      <c r="I3855" s="50"/>
      <c r="J3855" s="50"/>
      <c r="K3855" s="50"/>
      <c r="L3855" s="50"/>
      <c r="M3855" s="50"/>
      <c r="N3855" s="50"/>
      <c r="O3855" s="50"/>
      <c r="P3855" s="50"/>
      <c r="Q3855" s="50"/>
      <c r="R3855" s="50"/>
      <c r="S3855" s="50"/>
      <c r="T3855" s="50"/>
      <c r="U3855" s="50"/>
      <c r="V3855" s="50"/>
      <c r="W3855" s="50"/>
      <c r="X3855" s="50"/>
      <c r="Y3855" s="50"/>
      <c r="Z3855" s="50"/>
      <c r="AA3855" s="50"/>
      <c r="AB3855" s="50"/>
      <c r="AC3855" s="50"/>
      <c r="AD3855" s="50"/>
      <c r="AE3855" s="50"/>
      <c r="AF3855" s="50"/>
      <c r="AG3855" s="50"/>
      <c r="AH3855" s="50"/>
      <c r="AI3855" s="50"/>
      <c r="AJ3855" s="50"/>
      <c r="AK3855" s="50"/>
      <c r="AL3855" s="50"/>
      <c r="AM3855" s="50"/>
      <c r="AN3855" s="50"/>
      <c r="AO3855" s="50"/>
      <c r="AP3855" s="50"/>
      <c r="AQ3855" s="50"/>
      <c r="AR3855" s="50"/>
      <c r="AS3855" s="50"/>
      <c r="AT3855" s="50"/>
      <c r="AU3855" s="50"/>
      <c r="AV3855" s="50"/>
      <c r="AW3855" s="50"/>
      <c r="AX3855" s="50"/>
      <c r="AY3855" s="50"/>
      <c r="AZ3855" s="50"/>
      <c r="BA3855" s="50"/>
      <c r="BB3855" s="50"/>
      <c r="BC3855" s="50"/>
      <c r="BD3855" s="50"/>
      <c r="BE3855" s="50"/>
      <c r="BF3855" s="50"/>
      <c r="BG3855" s="50"/>
      <c r="BH3855" s="50"/>
      <c r="BI3855" s="50"/>
      <c r="BJ3855" s="50"/>
      <c r="BK3855" s="50"/>
      <c r="BL3855" s="50"/>
      <c r="BM3855" s="50"/>
      <c r="BN3855" s="50"/>
      <c r="BO3855" s="50"/>
      <c r="BP3855" s="50"/>
      <c r="BQ3855" s="50"/>
      <c r="BR3855" s="50"/>
      <c r="BS3855" s="50"/>
      <c r="BT3855" s="50"/>
      <c r="BU3855" s="50"/>
      <c r="BV3855" s="50"/>
      <c r="BW3855" s="50"/>
      <c r="BX3855" s="50"/>
      <c r="BY3855" s="50"/>
      <c r="BZ3855" s="50"/>
      <c r="CA3855" s="50"/>
      <c r="CB3855" s="50"/>
      <c r="CC3855" s="50"/>
      <c r="CD3855" s="50"/>
      <c r="CE3855" s="50"/>
      <c r="CF3855" s="50"/>
      <c r="CG3855" s="50"/>
      <c r="CH3855" s="50"/>
      <c r="CI3855" s="50"/>
      <c r="CJ3855" s="50"/>
      <c r="CK3855" s="50"/>
      <c r="CL3855" s="50"/>
      <c r="CM3855" s="50"/>
      <c r="CN3855" s="50"/>
      <c r="CO3855" s="50"/>
      <c r="CP3855" s="50"/>
      <c r="CQ3855" s="50"/>
      <c r="CR3855" s="50"/>
      <c r="CS3855" s="50"/>
      <c r="CT3855" s="50"/>
      <c r="CU3855" s="50"/>
      <c r="CV3855" s="50"/>
      <c r="CW3855" s="50"/>
      <c r="CX3855" s="50"/>
      <c r="CY3855" s="50"/>
      <c r="CZ3855" s="50"/>
      <c r="DA3855" s="50"/>
      <c r="DB3855" s="50"/>
      <c r="DC3855" s="50"/>
      <c r="DD3855" s="50"/>
      <c r="DE3855" s="50"/>
      <c r="DF3855" s="50"/>
      <c r="DG3855" s="50"/>
    </row>
    <row r="3856" spans="1:111" x14ac:dyDescent="0.2">
      <c r="A3856" s="571"/>
      <c r="B3856" s="571"/>
      <c r="C3856" s="413"/>
      <c r="D3856" s="222" t="s">
        <v>298</v>
      </c>
      <c r="E3856" s="353">
        <v>400</v>
      </c>
      <c r="F3856" s="352">
        <f t="shared" si="120"/>
        <v>240</v>
      </c>
      <c r="G3856" s="352">
        <f t="shared" si="121"/>
        <v>200</v>
      </c>
      <c r="H3856" s="50"/>
      <c r="I3856" s="50"/>
      <c r="J3856" s="50"/>
      <c r="K3856" s="50"/>
      <c r="L3856" s="50"/>
      <c r="M3856" s="50"/>
      <c r="N3856" s="50"/>
      <c r="O3856" s="50"/>
      <c r="P3856" s="50"/>
      <c r="Q3856" s="50"/>
      <c r="R3856" s="50"/>
      <c r="S3856" s="50"/>
      <c r="T3856" s="50"/>
      <c r="U3856" s="50"/>
      <c r="V3856" s="50"/>
      <c r="W3856" s="50"/>
      <c r="X3856" s="50"/>
      <c r="Y3856" s="50"/>
      <c r="Z3856" s="50"/>
      <c r="AA3856" s="50"/>
      <c r="AB3856" s="50"/>
      <c r="AC3856" s="50"/>
      <c r="AD3856" s="50"/>
      <c r="AE3856" s="50"/>
      <c r="AF3856" s="50"/>
      <c r="AG3856" s="50"/>
      <c r="AH3856" s="50"/>
      <c r="AI3856" s="50"/>
      <c r="AJ3856" s="50"/>
      <c r="AK3856" s="50"/>
      <c r="AL3856" s="50"/>
      <c r="AM3856" s="50"/>
      <c r="AN3856" s="50"/>
      <c r="AO3856" s="50"/>
      <c r="AP3856" s="50"/>
      <c r="AQ3856" s="50"/>
      <c r="AR3856" s="50"/>
      <c r="AS3856" s="50"/>
      <c r="AT3856" s="50"/>
      <c r="AU3856" s="50"/>
      <c r="AV3856" s="50"/>
      <c r="AW3856" s="50"/>
      <c r="AX3856" s="50"/>
      <c r="AY3856" s="50"/>
      <c r="AZ3856" s="50"/>
      <c r="BA3856" s="50"/>
      <c r="BB3856" s="50"/>
      <c r="BC3856" s="50"/>
      <c r="BD3856" s="50"/>
      <c r="BE3856" s="50"/>
      <c r="BF3856" s="50"/>
      <c r="BG3856" s="50"/>
      <c r="BH3856" s="50"/>
      <c r="BI3856" s="50"/>
      <c r="BJ3856" s="50"/>
      <c r="BK3856" s="50"/>
      <c r="BL3856" s="50"/>
      <c r="BM3856" s="50"/>
      <c r="BN3856" s="50"/>
      <c r="BO3856" s="50"/>
      <c r="BP3856" s="50"/>
      <c r="BQ3856" s="50"/>
      <c r="BR3856" s="50"/>
      <c r="BS3856" s="50"/>
      <c r="BT3856" s="50"/>
      <c r="BU3856" s="50"/>
      <c r="BV3856" s="50"/>
      <c r="BW3856" s="50"/>
      <c r="BX3856" s="50"/>
      <c r="BY3856" s="50"/>
      <c r="BZ3856" s="50"/>
      <c r="CA3856" s="50"/>
      <c r="CB3856" s="50"/>
      <c r="CC3856" s="50"/>
      <c r="CD3856" s="50"/>
      <c r="CE3856" s="50"/>
      <c r="CF3856" s="50"/>
      <c r="CG3856" s="50"/>
      <c r="CH3856" s="50"/>
      <c r="CI3856" s="50"/>
      <c r="CJ3856" s="50"/>
      <c r="CK3856" s="50"/>
      <c r="CL3856" s="50"/>
      <c r="CM3856" s="50"/>
      <c r="CN3856" s="50"/>
      <c r="CO3856" s="50"/>
      <c r="CP3856" s="50"/>
      <c r="CQ3856" s="50"/>
      <c r="CR3856" s="50"/>
      <c r="CS3856" s="50"/>
      <c r="CT3856" s="50"/>
      <c r="CU3856" s="50"/>
      <c r="CV3856" s="50"/>
      <c r="CW3856" s="50"/>
      <c r="CX3856" s="50"/>
      <c r="CY3856" s="50"/>
      <c r="CZ3856" s="50"/>
      <c r="DA3856" s="50"/>
      <c r="DB3856" s="50"/>
      <c r="DC3856" s="50"/>
      <c r="DD3856" s="50"/>
      <c r="DE3856" s="50"/>
      <c r="DF3856" s="50"/>
      <c r="DG3856" s="50"/>
    </row>
    <row r="3857" spans="1:111" x14ac:dyDescent="0.2">
      <c r="A3857" s="571"/>
      <c r="B3857" s="571"/>
      <c r="C3857" s="413"/>
      <c r="D3857" s="222" t="s">
        <v>299</v>
      </c>
      <c r="E3857" s="353">
        <v>400</v>
      </c>
      <c r="F3857" s="352">
        <f t="shared" si="120"/>
        <v>240</v>
      </c>
      <c r="G3857" s="352">
        <f t="shared" si="121"/>
        <v>200</v>
      </c>
      <c r="H3857" s="50"/>
      <c r="I3857" s="50"/>
      <c r="J3857" s="50"/>
      <c r="K3857" s="50"/>
      <c r="L3857" s="50"/>
      <c r="M3857" s="50"/>
      <c r="N3857" s="50"/>
      <c r="O3857" s="50"/>
      <c r="P3857" s="50"/>
      <c r="Q3857" s="50"/>
      <c r="R3857" s="50"/>
      <c r="S3857" s="50"/>
      <c r="T3857" s="50"/>
      <c r="U3857" s="50"/>
      <c r="V3857" s="50"/>
      <c r="W3857" s="50"/>
      <c r="X3857" s="50"/>
      <c r="Y3857" s="50"/>
      <c r="Z3857" s="50"/>
      <c r="AA3857" s="50"/>
      <c r="AB3857" s="50"/>
      <c r="AC3857" s="50"/>
      <c r="AD3857" s="50"/>
      <c r="AE3857" s="50"/>
      <c r="AF3857" s="50"/>
      <c r="AG3857" s="50"/>
      <c r="AH3857" s="50"/>
      <c r="AI3857" s="50"/>
      <c r="AJ3857" s="50"/>
      <c r="AK3857" s="50"/>
      <c r="AL3857" s="50"/>
      <c r="AM3857" s="50"/>
      <c r="AN3857" s="50"/>
      <c r="AO3857" s="50"/>
      <c r="AP3857" s="50"/>
      <c r="AQ3857" s="50"/>
      <c r="AR3857" s="50"/>
      <c r="AS3857" s="50"/>
      <c r="AT3857" s="50"/>
      <c r="AU3857" s="50"/>
      <c r="AV3857" s="50"/>
      <c r="AW3857" s="50"/>
      <c r="AX3857" s="50"/>
      <c r="AY3857" s="50"/>
      <c r="AZ3857" s="50"/>
      <c r="BA3857" s="50"/>
      <c r="BB3857" s="50"/>
      <c r="BC3857" s="50"/>
      <c r="BD3857" s="50"/>
      <c r="BE3857" s="50"/>
      <c r="BF3857" s="50"/>
      <c r="BG3857" s="50"/>
      <c r="BH3857" s="50"/>
      <c r="BI3857" s="50"/>
      <c r="BJ3857" s="50"/>
      <c r="BK3857" s="50"/>
      <c r="BL3857" s="50"/>
      <c r="BM3857" s="50"/>
      <c r="BN3857" s="50"/>
      <c r="BO3857" s="50"/>
      <c r="BP3857" s="50"/>
      <c r="BQ3857" s="50"/>
      <c r="BR3857" s="50"/>
      <c r="BS3857" s="50"/>
      <c r="BT3857" s="50"/>
      <c r="BU3857" s="50"/>
      <c r="BV3857" s="50"/>
      <c r="BW3857" s="50"/>
      <c r="BX3857" s="50"/>
      <c r="BY3857" s="50"/>
      <c r="BZ3857" s="50"/>
      <c r="CA3857" s="50"/>
      <c r="CB3857" s="50"/>
      <c r="CC3857" s="50"/>
      <c r="CD3857" s="50"/>
      <c r="CE3857" s="50"/>
      <c r="CF3857" s="50"/>
      <c r="CG3857" s="50"/>
      <c r="CH3857" s="50"/>
      <c r="CI3857" s="50"/>
      <c r="CJ3857" s="50"/>
      <c r="CK3857" s="50"/>
      <c r="CL3857" s="50"/>
      <c r="CM3857" s="50"/>
      <c r="CN3857" s="50"/>
      <c r="CO3857" s="50"/>
      <c r="CP3857" s="50"/>
      <c r="CQ3857" s="50"/>
      <c r="CR3857" s="50"/>
      <c r="CS3857" s="50"/>
      <c r="CT3857" s="50"/>
      <c r="CU3857" s="50"/>
      <c r="CV3857" s="50"/>
      <c r="CW3857" s="50"/>
      <c r="CX3857" s="50"/>
      <c r="CY3857" s="50"/>
      <c r="CZ3857" s="50"/>
      <c r="DA3857" s="50"/>
      <c r="DB3857" s="50"/>
      <c r="DC3857" s="50"/>
      <c r="DD3857" s="50"/>
      <c r="DE3857" s="50"/>
      <c r="DF3857" s="50"/>
      <c r="DG3857" s="50"/>
    </row>
    <row r="3858" spans="1:111" ht="25.5" x14ac:dyDescent="0.2">
      <c r="A3858" s="571"/>
      <c r="B3858" s="571"/>
      <c r="C3858" s="413"/>
      <c r="D3858" s="222" t="s">
        <v>300</v>
      </c>
      <c r="E3858" s="353">
        <v>560</v>
      </c>
      <c r="F3858" s="352">
        <f t="shared" si="120"/>
        <v>336</v>
      </c>
      <c r="G3858" s="352">
        <f t="shared" si="121"/>
        <v>280</v>
      </c>
      <c r="H3858" s="50"/>
      <c r="I3858" s="50"/>
      <c r="J3858" s="50"/>
      <c r="K3858" s="50"/>
      <c r="L3858" s="50"/>
      <c r="M3858" s="50"/>
      <c r="N3858" s="50"/>
      <c r="O3858" s="50"/>
      <c r="P3858" s="50"/>
      <c r="Q3858" s="50"/>
      <c r="R3858" s="50"/>
      <c r="S3858" s="50"/>
      <c r="T3858" s="50"/>
      <c r="U3858" s="50"/>
      <c r="V3858" s="50"/>
      <c r="W3858" s="50"/>
      <c r="X3858" s="50"/>
      <c r="Y3858" s="50"/>
      <c r="Z3858" s="50"/>
      <c r="AA3858" s="50"/>
      <c r="AB3858" s="50"/>
      <c r="AC3858" s="50"/>
      <c r="AD3858" s="50"/>
      <c r="AE3858" s="50"/>
      <c r="AF3858" s="50"/>
      <c r="AG3858" s="50"/>
      <c r="AH3858" s="50"/>
      <c r="AI3858" s="50"/>
      <c r="AJ3858" s="50"/>
      <c r="AK3858" s="50"/>
      <c r="AL3858" s="50"/>
      <c r="AM3858" s="50"/>
      <c r="AN3858" s="50"/>
      <c r="AO3858" s="50"/>
      <c r="AP3858" s="50"/>
      <c r="AQ3858" s="50"/>
      <c r="AR3858" s="50"/>
      <c r="AS3858" s="50"/>
      <c r="AT3858" s="50"/>
      <c r="AU3858" s="50"/>
      <c r="AV3858" s="50"/>
      <c r="AW3858" s="50"/>
      <c r="AX3858" s="50"/>
      <c r="AY3858" s="50"/>
      <c r="AZ3858" s="50"/>
      <c r="BA3858" s="50"/>
      <c r="BB3858" s="50"/>
      <c r="BC3858" s="50"/>
      <c r="BD3858" s="50"/>
      <c r="BE3858" s="50"/>
      <c r="BF3858" s="50"/>
      <c r="BG3858" s="50"/>
      <c r="BH3858" s="50"/>
      <c r="BI3858" s="50"/>
      <c r="BJ3858" s="50"/>
      <c r="BK3858" s="50"/>
      <c r="BL3858" s="50"/>
      <c r="BM3858" s="50"/>
      <c r="BN3858" s="50"/>
      <c r="BO3858" s="50"/>
      <c r="BP3858" s="50"/>
      <c r="BQ3858" s="50"/>
      <c r="BR3858" s="50"/>
      <c r="BS3858" s="50"/>
      <c r="BT3858" s="50"/>
      <c r="BU3858" s="50"/>
      <c r="BV3858" s="50"/>
      <c r="BW3858" s="50"/>
      <c r="BX3858" s="50"/>
      <c r="BY3858" s="50"/>
      <c r="BZ3858" s="50"/>
      <c r="CA3858" s="50"/>
      <c r="CB3858" s="50"/>
      <c r="CC3858" s="50"/>
      <c r="CD3858" s="50"/>
      <c r="CE3858" s="50"/>
      <c r="CF3858" s="50"/>
      <c r="CG3858" s="50"/>
      <c r="CH3858" s="50"/>
      <c r="CI3858" s="50"/>
      <c r="CJ3858" s="50"/>
      <c r="CK3858" s="50"/>
      <c r="CL3858" s="50"/>
      <c r="CM3858" s="50"/>
      <c r="CN3858" s="50"/>
      <c r="CO3858" s="50"/>
      <c r="CP3858" s="50"/>
      <c r="CQ3858" s="50"/>
      <c r="CR3858" s="50"/>
      <c r="CS3858" s="50"/>
      <c r="CT3858" s="50"/>
      <c r="CU3858" s="50"/>
      <c r="CV3858" s="50"/>
      <c r="CW3858" s="50"/>
      <c r="CX3858" s="50"/>
      <c r="CY3858" s="50"/>
      <c r="CZ3858" s="50"/>
      <c r="DA3858" s="50"/>
      <c r="DB3858" s="50"/>
      <c r="DC3858" s="50"/>
      <c r="DD3858" s="50"/>
      <c r="DE3858" s="50"/>
      <c r="DF3858" s="50"/>
      <c r="DG3858" s="50"/>
    </row>
    <row r="3859" spans="1:111" x14ac:dyDescent="0.2">
      <c r="A3859" s="572"/>
      <c r="B3859" s="572"/>
      <c r="C3859" s="413"/>
      <c r="D3859" s="222" t="s">
        <v>301</v>
      </c>
      <c r="E3859" s="353">
        <v>389.90934921579168</v>
      </c>
      <c r="F3859" s="352">
        <f t="shared" si="120"/>
        <v>233.94560952947501</v>
      </c>
      <c r="G3859" s="352">
        <f t="shared" si="121"/>
        <v>194.95467460789584</v>
      </c>
      <c r="H3859" s="50"/>
      <c r="I3859" s="50"/>
      <c r="J3859" s="50"/>
      <c r="K3859" s="50"/>
      <c r="L3859" s="50"/>
      <c r="M3859" s="50"/>
      <c r="N3859" s="50"/>
      <c r="O3859" s="50"/>
      <c r="P3859" s="50"/>
      <c r="Q3859" s="50"/>
      <c r="R3859" s="50"/>
      <c r="S3859" s="50"/>
      <c r="T3859" s="50"/>
      <c r="U3859" s="50"/>
      <c r="V3859" s="50"/>
      <c r="W3859" s="50"/>
      <c r="X3859" s="50"/>
      <c r="Y3859" s="50"/>
      <c r="Z3859" s="50"/>
      <c r="AA3859" s="50"/>
      <c r="AB3859" s="50"/>
      <c r="AC3859" s="50"/>
      <c r="AD3859" s="50"/>
      <c r="AE3859" s="50"/>
      <c r="AF3859" s="50"/>
      <c r="AG3859" s="50"/>
      <c r="AH3859" s="50"/>
      <c r="AI3859" s="50"/>
      <c r="AJ3859" s="50"/>
      <c r="AK3859" s="50"/>
      <c r="AL3859" s="50"/>
      <c r="AM3859" s="50"/>
      <c r="AN3859" s="50"/>
      <c r="AO3859" s="50"/>
      <c r="AP3859" s="50"/>
      <c r="AQ3859" s="50"/>
      <c r="AR3859" s="50"/>
      <c r="AS3859" s="50"/>
      <c r="AT3859" s="50"/>
      <c r="AU3859" s="50"/>
      <c r="AV3859" s="50"/>
      <c r="AW3859" s="50"/>
      <c r="AX3859" s="50"/>
      <c r="AY3859" s="50"/>
      <c r="AZ3859" s="50"/>
      <c r="BA3859" s="50"/>
      <c r="BB3859" s="50"/>
      <c r="BC3859" s="50"/>
      <c r="BD3859" s="50"/>
      <c r="BE3859" s="50"/>
      <c r="BF3859" s="50"/>
      <c r="BG3859" s="50"/>
      <c r="BH3859" s="50"/>
      <c r="BI3859" s="50"/>
      <c r="BJ3859" s="50"/>
      <c r="BK3859" s="50"/>
      <c r="BL3859" s="50"/>
      <c r="BM3859" s="50"/>
      <c r="BN3859" s="50"/>
      <c r="BO3859" s="50"/>
      <c r="BP3859" s="50"/>
      <c r="BQ3859" s="50"/>
      <c r="BR3859" s="50"/>
      <c r="BS3859" s="50"/>
      <c r="BT3859" s="50"/>
      <c r="BU3859" s="50"/>
      <c r="BV3859" s="50"/>
      <c r="BW3859" s="50"/>
      <c r="BX3859" s="50"/>
      <c r="BY3859" s="50"/>
      <c r="BZ3859" s="50"/>
      <c r="CA3859" s="50"/>
      <c r="CB3859" s="50"/>
      <c r="CC3859" s="50"/>
      <c r="CD3859" s="50"/>
      <c r="CE3859" s="50"/>
      <c r="CF3859" s="50"/>
      <c r="CG3859" s="50"/>
      <c r="CH3859" s="50"/>
      <c r="CI3859" s="50"/>
      <c r="CJ3859" s="50"/>
      <c r="CK3859" s="50"/>
      <c r="CL3859" s="50"/>
      <c r="CM3859" s="50"/>
      <c r="CN3859" s="50"/>
      <c r="CO3859" s="50"/>
      <c r="CP3859" s="50"/>
      <c r="CQ3859" s="50"/>
      <c r="CR3859" s="50"/>
      <c r="CS3859" s="50"/>
      <c r="CT3859" s="50"/>
      <c r="CU3859" s="50"/>
      <c r="CV3859" s="50"/>
      <c r="CW3859" s="50"/>
      <c r="CX3859" s="50"/>
      <c r="CY3859" s="50"/>
      <c r="CZ3859" s="50"/>
      <c r="DA3859" s="50"/>
      <c r="DB3859" s="50"/>
      <c r="DC3859" s="50"/>
      <c r="DD3859" s="50"/>
      <c r="DE3859" s="50"/>
      <c r="DF3859" s="50"/>
      <c r="DG3859" s="50"/>
    </row>
    <row r="3860" spans="1:111" x14ac:dyDescent="0.2">
      <c r="A3860" s="313" t="s">
        <v>1123</v>
      </c>
      <c r="B3860" s="313" t="s">
        <v>1123</v>
      </c>
      <c r="C3860" s="413"/>
      <c r="D3860" s="222" t="s">
        <v>7280</v>
      </c>
      <c r="E3860" s="353">
        <v>360</v>
      </c>
      <c r="F3860" s="352">
        <f t="shared" si="120"/>
        <v>216</v>
      </c>
      <c r="G3860" s="352">
        <f t="shared" si="121"/>
        <v>180</v>
      </c>
      <c r="H3860" s="50"/>
      <c r="I3860" s="50"/>
      <c r="J3860" s="50"/>
      <c r="K3860" s="50"/>
      <c r="L3860" s="50"/>
      <c r="M3860" s="50"/>
      <c r="N3860" s="50"/>
      <c r="O3860" s="50"/>
      <c r="P3860" s="50"/>
      <c r="Q3860" s="50"/>
      <c r="R3860" s="50"/>
      <c r="S3860" s="50"/>
      <c r="T3860" s="50"/>
      <c r="U3860" s="50"/>
      <c r="V3860" s="50"/>
      <c r="W3860" s="50"/>
      <c r="X3860" s="50"/>
      <c r="Y3860" s="50"/>
      <c r="Z3860" s="50"/>
      <c r="AA3860" s="50"/>
      <c r="AB3860" s="50"/>
      <c r="AC3860" s="50"/>
      <c r="AD3860" s="50"/>
      <c r="AE3860" s="50"/>
      <c r="AF3860" s="50"/>
      <c r="AG3860" s="50"/>
      <c r="AH3860" s="50"/>
      <c r="AI3860" s="50"/>
      <c r="AJ3860" s="50"/>
      <c r="AK3860" s="50"/>
      <c r="AL3860" s="50"/>
      <c r="AM3860" s="50"/>
      <c r="AN3860" s="50"/>
      <c r="AO3860" s="50"/>
      <c r="AP3860" s="50"/>
      <c r="AQ3860" s="50"/>
      <c r="AR3860" s="50"/>
      <c r="AS3860" s="50"/>
      <c r="AT3860" s="50"/>
      <c r="AU3860" s="50"/>
      <c r="AV3860" s="50"/>
      <c r="AW3860" s="50"/>
      <c r="AX3860" s="50"/>
      <c r="AY3860" s="50"/>
      <c r="AZ3860" s="50"/>
      <c r="BA3860" s="50"/>
      <c r="BB3860" s="50"/>
      <c r="BC3860" s="50"/>
      <c r="BD3860" s="50"/>
      <c r="BE3860" s="50"/>
      <c r="BF3860" s="50"/>
      <c r="BG3860" s="50"/>
      <c r="BH3860" s="50"/>
      <c r="BI3860" s="50"/>
      <c r="BJ3860" s="50"/>
      <c r="BK3860" s="50"/>
      <c r="BL3860" s="50"/>
      <c r="BM3860" s="50"/>
      <c r="BN3860" s="50"/>
      <c r="BO3860" s="50"/>
      <c r="BP3860" s="50"/>
      <c r="BQ3860" s="50"/>
      <c r="BR3860" s="50"/>
      <c r="BS3860" s="50"/>
      <c r="BT3860" s="50"/>
      <c r="BU3860" s="50"/>
      <c r="BV3860" s="50"/>
      <c r="BW3860" s="50"/>
      <c r="BX3860" s="50"/>
      <c r="BY3860" s="50"/>
      <c r="BZ3860" s="50"/>
      <c r="CA3860" s="50"/>
      <c r="CB3860" s="50"/>
      <c r="CC3860" s="50"/>
      <c r="CD3860" s="50"/>
      <c r="CE3860" s="50"/>
      <c r="CF3860" s="50"/>
      <c r="CG3860" s="50"/>
      <c r="CH3860" s="50"/>
      <c r="CI3860" s="50"/>
      <c r="CJ3860" s="50"/>
      <c r="CK3860" s="50"/>
      <c r="CL3860" s="50"/>
      <c r="CM3860" s="50"/>
      <c r="CN3860" s="50"/>
      <c r="CO3860" s="50"/>
      <c r="CP3860" s="50"/>
      <c r="CQ3860" s="50"/>
      <c r="CR3860" s="50"/>
      <c r="CS3860" s="50"/>
      <c r="CT3860" s="50"/>
      <c r="CU3860" s="50"/>
      <c r="CV3860" s="50"/>
      <c r="CW3860" s="50"/>
      <c r="CX3860" s="50"/>
      <c r="CY3860" s="50"/>
      <c r="CZ3860" s="50"/>
      <c r="DA3860" s="50"/>
      <c r="DB3860" s="50"/>
      <c r="DC3860" s="50"/>
      <c r="DD3860" s="50"/>
      <c r="DE3860" s="50"/>
      <c r="DF3860" s="50"/>
      <c r="DG3860" s="50"/>
    </row>
    <row r="3861" spans="1:111" x14ac:dyDescent="0.2">
      <c r="A3861" s="16">
        <v>5</v>
      </c>
      <c r="B3861" s="16">
        <v>5</v>
      </c>
      <c r="C3861" s="16"/>
      <c r="D3861" s="75" t="s">
        <v>302</v>
      </c>
      <c r="E3861" s="353">
        <v>0</v>
      </c>
      <c r="F3861" s="352">
        <f t="shared" si="120"/>
        <v>0</v>
      </c>
      <c r="G3861" s="352">
        <f t="shared" si="121"/>
        <v>0</v>
      </c>
      <c r="H3861" s="50"/>
      <c r="I3861" s="50"/>
      <c r="J3861" s="50"/>
      <c r="K3861" s="50"/>
      <c r="L3861" s="50"/>
      <c r="M3861" s="50"/>
      <c r="N3861" s="50"/>
      <c r="O3861" s="50"/>
      <c r="P3861" s="50"/>
      <c r="Q3861" s="50"/>
      <c r="R3861" s="50"/>
      <c r="S3861" s="50"/>
      <c r="T3861" s="50"/>
      <c r="U3861" s="50"/>
      <c r="V3861" s="50"/>
      <c r="W3861" s="50"/>
      <c r="X3861" s="50"/>
      <c r="Y3861" s="50"/>
      <c r="Z3861" s="50"/>
      <c r="AA3861" s="50"/>
      <c r="AB3861" s="50"/>
      <c r="AC3861" s="50"/>
      <c r="AD3861" s="50"/>
      <c r="AE3861" s="50"/>
      <c r="AF3861" s="50"/>
      <c r="AG3861" s="50"/>
      <c r="AH3861" s="50"/>
      <c r="AI3861" s="50"/>
      <c r="AJ3861" s="50"/>
      <c r="AK3861" s="50"/>
      <c r="AL3861" s="50"/>
      <c r="AM3861" s="50"/>
      <c r="AN3861" s="50"/>
      <c r="AO3861" s="50"/>
      <c r="AP3861" s="50"/>
      <c r="AQ3861" s="50"/>
      <c r="AR3861" s="50"/>
      <c r="AS3861" s="50"/>
      <c r="AT3861" s="50"/>
      <c r="AU3861" s="50"/>
      <c r="AV3861" s="50"/>
      <c r="AW3861" s="50"/>
      <c r="AX3861" s="50"/>
      <c r="AY3861" s="50"/>
      <c r="AZ3861" s="50"/>
      <c r="BA3861" s="50"/>
      <c r="BB3861" s="50"/>
      <c r="BC3861" s="50"/>
      <c r="BD3861" s="50"/>
      <c r="BE3861" s="50"/>
      <c r="BF3861" s="50"/>
      <c r="BG3861" s="50"/>
      <c r="BH3861" s="50"/>
      <c r="BI3861" s="50"/>
      <c r="BJ3861" s="50"/>
      <c r="BK3861" s="50"/>
      <c r="BL3861" s="50"/>
      <c r="BM3861" s="50"/>
      <c r="BN3861" s="50"/>
      <c r="BO3861" s="50"/>
      <c r="BP3861" s="50"/>
      <c r="BQ3861" s="50"/>
      <c r="BR3861" s="50"/>
      <c r="BS3861" s="50"/>
      <c r="BT3861" s="50"/>
      <c r="BU3861" s="50"/>
      <c r="BV3861" s="50"/>
      <c r="BW3861" s="50"/>
      <c r="BX3861" s="50"/>
      <c r="BY3861" s="50"/>
      <c r="BZ3861" s="50"/>
      <c r="CA3861" s="50"/>
      <c r="CB3861" s="50"/>
      <c r="CC3861" s="50"/>
      <c r="CD3861" s="50"/>
      <c r="CE3861" s="50"/>
      <c r="CF3861" s="50"/>
      <c r="CG3861" s="50"/>
      <c r="CH3861" s="50"/>
      <c r="CI3861" s="50"/>
      <c r="CJ3861" s="50"/>
      <c r="CK3861" s="50"/>
      <c r="CL3861" s="50"/>
      <c r="CM3861" s="50"/>
      <c r="CN3861" s="50"/>
      <c r="CO3861" s="50"/>
      <c r="CP3861" s="50"/>
      <c r="CQ3861" s="50"/>
      <c r="CR3861" s="50"/>
      <c r="CS3861" s="50"/>
      <c r="CT3861" s="50"/>
      <c r="CU3861" s="50"/>
      <c r="CV3861" s="50"/>
      <c r="CW3861" s="50"/>
      <c r="CX3861" s="50"/>
      <c r="CY3861" s="50"/>
      <c r="CZ3861" s="50"/>
      <c r="DA3861" s="50"/>
      <c r="DB3861" s="50"/>
      <c r="DC3861" s="50"/>
      <c r="DD3861" s="50"/>
      <c r="DE3861" s="50"/>
      <c r="DF3861" s="50"/>
      <c r="DG3861" s="50"/>
    </row>
    <row r="3862" spans="1:111" x14ac:dyDescent="0.2">
      <c r="A3862" s="379" t="s">
        <v>89</v>
      </c>
      <c r="B3862" s="379" t="s">
        <v>89</v>
      </c>
      <c r="C3862" s="379"/>
      <c r="D3862" s="75" t="s">
        <v>303</v>
      </c>
      <c r="E3862" s="360">
        <v>6000</v>
      </c>
      <c r="F3862" s="352">
        <f t="shared" si="120"/>
        <v>3600</v>
      </c>
      <c r="G3862" s="352">
        <f t="shared" si="121"/>
        <v>3000</v>
      </c>
      <c r="H3862" s="50"/>
      <c r="I3862" s="50"/>
      <c r="J3862" s="50"/>
      <c r="K3862" s="50"/>
      <c r="L3862" s="50"/>
      <c r="M3862" s="50"/>
      <c r="N3862" s="50"/>
      <c r="O3862" s="50"/>
      <c r="P3862" s="50"/>
      <c r="Q3862" s="50"/>
      <c r="R3862" s="50"/>
      <c r="S3862" s="50"/>
      <c r="T3862" s="50"/>
      <c r="U3862" s="50"/>
      <c r="V3862" s="50"/>
      <c r="W3862" s="50"/>
      <c r="X3862" s="50"/>
      <c r="Y3862" s="50"/>
      <c r="Z3862" s="50"/>
      <c r="AA3862" s="50"/>
      <c r="AB3862" s="50"/>
      <c r="AC3862" s="50"/>
      <c r="AD3862" s="50"/>
      <c r="AE3862" s="50"/>
      <c r="AF3862" s="50"/>
      <c r="AG3862" s="50"/>
      <c r="AH3862" s="50"/>
      <c r="AI3862" s="50"/>
      <c r="AJ3862" s="50"/>
      <c r="AK3862" s="50"/>
      <c r="AL3862" s="50"/>
      <c r="AM3862" s="50"/>
      <c r="AN3862" s="50"/>
      <c r="AO3862" s="50"/>
      <c r="AP3862" s="50"/>
      <c r="AQ3862" s="50"/>
      <c r="AR3862" s="50"/>
      <c r="AS3862" s="50"/>
      <c r="AT3862" s="50"/>
      <c r="AU3862" s="50"/>
      <c r="AV3862" s="50"/>
      <c r="AW3862" s="50"/>
      <c r="AX3862" s="50"/>
      <c r="AY3862" s="50"/>
      <c r="AZ3862" s="50"/>
      <c r="BA3862" s="50"/>
      <c r="BB3862" s="50"/>
      <c r="BC3862" s="50"/>
      <c r="BD3862" s="50"/>
      <c r="BE3862" s="50"/>
      <c r="BF3862" s="50"/>
      <c r="BG3862" s="50"/>
      <c r="BH3862" s="50"/>
      <c r="BI3862" s="50"/>
      <c r="BJ3862" s="50"/>
      <c r="BK3862" s="50"/>
      <c r="BL3862" s="50"/>
      <c r="BM3862" s="50"/>
      <c r="BN3862" s="50"/>
      <c r="BO3862" s="50"/>
      <c r="BP3862" s="50"/>
      <c r="BQ3862" s="50"/>
      <c r="BR3862" s="50"/>
      <c r="BS3862" s="50"/>
      <c r="BT3862" s="50"/>
      <c r="BU3862" s="50"/>
      <c r="BV3862" s="50"/>
      <c r="BW3862" s="50"/>
      <c r="BX3862" s="50"/>
      <c r="BY3862" s="50"/>
      <c r="BZ3862" s="50"/>
      <c r="CA3862" s="50"/>
      <c r="CB3862" s="50"/>
      <c r="CC3862" s="50"/>
      <c r="CD3862" s="50"/>
      <c r="CE3862" s="50"/>
      <c r="CF3862" s="50"/>
      <c r="CG3862" s="50"/>
      <c r="CH3862" s="50"/>
      <c r="CI3862" s="50"/>
      <c r="CJ3862" s="50"/>
      <c r="CK3862" s="50"/>
      <c r="CL3862" s="50"/>
      <c r="CM3862" s="50"/>
      <c r="CN3862" s="50"/>
      <c r="CO3862" s="50"/>
      <c r="CP3862" s="50"/>
      <c r="CQ3862" s="50"/>
      <c r="CR3862" s="50"/>
      <c r="CS3862" s="50"/>
      <c r="CT3862" s="50"/>
      <c r="CU3862" s="50"/>
      <c r="CV3862" s="50"/>
      <c r="CW3862" s="50"/>
      <c r="CX3862" s="50"/>
      <c r="CY3862" s="50"/>
      <c r="CZ3862" s="50"/>
      <c r="DA3862" s="50"/>
      <c r="DB3862" s="50"/>
      <c r="DC3862" s="50"/>
      <c r="DD3862" s="50"/>
      <c r="DE3862" s="50"/>
      <c r="DF3862" s="50"/>
      <c r="DG3862" s="50"/>
    </row>
    <row r="3863" spans="1:111" x14ac:dyDescent="0.2">
      <c r="A3863" s="570" t="s">
        <v>90</v>
      </c>
      <c r="B3863" s="570" t="s">
        <v>90</v>
      </c>
      <c r="C3863" s="570"/>
      <c r="D3863" s="81" t="s">
        <v>304</v>
      </c>
      <c r="E3863" s="360"/>
      <c r="F3863" s="352">
        <f t="shared" si="120"/>
        <v>0</v>
      </c>
      <c r="G3863" s="352">
        <f t="shared" si="121"/>
        <v>0</v>
      </c>
      <c r="H3863" s="50"/>
      <c r="I3863" s="50"/>
      <c r="J3863" s="50"/>
      <c r="K3863" s="50"/>
      <c r="L3863" s="50"/>
      <c r="M3863" s="50"/>
      <c r="N3863" s="50"/>
      <c r="O3863" s="50"/>
      <c r="P3863" s="50"/>
      <c r="Q3863" s="50"/>
      <c r="R3863" s="50"/>
      <c r="S3863" s="50"/>
      <c r="T3863" s="50"/>
      <c r="U3863" s="50"/>
      <c r="V3863" s="50"/>
      <c r="W3863" s="50"/>
      <c r="X3863" s="50"/>
      <c r="Y3863" s="50"/>
      <c r="Z3863" s="50"/>
      <c r="AA3863" s="50"/>
      <c r="AB3863" s="50"/>
      <c r="AC3863" s="50"/>
      <c r="AD3863" s="50"/>
      <c r="AE3863" s="50"/>
      <c r="AF3863" s="50"/>
      <c r="AG3863" s="50"/>
      <c r="AH3863" s="50"/>
      <c r="AI3863" s="50"/>
      <c r="AJ3863" s="50"/>
      <c r="AK3863" s="50"/>
      <c r="AL3863" s="50"/>
      <c r="AM3863" s="50"/>
      <c r="AN3863" s="50"/>
      <c r="AO3863" s="50"/>
      <c r="AP3863" s="50"/>
      <c r="AQ3863" s="50"/>
      <c r="AR3863" s="50"/>
      <c r="AS3863" s="50"/>
      <c r="AT3863" s="50"/>
      <c r="AU3863" s="50"/>
      <c r="AV3863" s="50"/>
      <c r="AW3863" s="50"/>
      <c r="AX3863" s="50"/>
      <c r="AY3863" s="50"/>
      <c r="AZ3863" s="50"/>
      <c r="BA3863" s="50"/>
      <c r="BB3863" s="50"/>
      <c r="BC3863" s="50"/>
      <c r="BD3863" s="50"/>
      <c r="BE3863" s="50"/>
      <c r="BF3863" s="50"/>
      <c r="BG3863" s="50"/>
      <c r="BH3863" s="50"/>
      <c r="BI3863" s="50"/>
      <c r="BJ3863" s="50"/>
      <c r="BK3863" s="50"/>
      <c r="BL3863" s="50"/>
      <c r="BM3863" s="50"/>
      <c r="BN3863" s="50"/>
      <c r="BO3863" s="50"/>
      <c r="BP3863" s="50"/>
      <c r="BQ3863" s="50"/>
      <c r="BR3863" s="50"/>
      <c r="BS3863" s="50"/>
      <c r="BT3863" s="50"/>
      <c r="BU3863" s="50"/>
      <c r="BV3863" s="50"/>
      <c r="BW3863" s="50"/>
      <c r="BX3863" s="50"/>
      <c r="BY3863" s="50"/>
      <c r="BZ3863" s="50"/>
      <c r="CA3863" s="50"/>
      <c r="CB3863" s="50"/>
      <c r="CC3863" s="50"/>
      <c r="CD3863" s="50"/>
      <c r="CE3863" s="50"/>
      <c r="CF3863" s="50"/>
      <c r="CG3863" s="50"/>
      <c r="CH3863" s="50"/>
      <c r="CI3863" s="50"/>
      <c r="CJ3863" s="50"/>
      <c r="CK3863" s="50"/>
      <c r="CL3863" s="50"/>
      <c r="CM3863" s="50"/>
      <c r="CN3863" s="50"/>
      <c r="CO3863" s="50"/>
      <c r="CP3863" s="50"/>
      <c r="CQ3863" s="50"/>
      <c r="CR3863" s="50"/>
      <c r="CS3863" s="50"/>
      <c r="CT3863" s="50"/>
      <c r="CU3863" s="50"/>
      <c r="CV3863" s="50"/>
      <c r="CW3863" s="50"/>
      <c r="CX3863" s="50"/>
      <c r="CY3863" s="50"/>
      <c r="CZ3863" s="50"/>
      <c r="DA3863" s="50"/>
      <c r="DB3863" s="50"/>
      <c r="DC3863" s="50"/>
      <c r="DD3863" s="50"/>
      <c r="DE3863" s="50"/>
      <c r="DF3863" s="50"/>
      <c r="DG3863" s="50"/>
    </row>
    <row r="3864" spans="1:111" ht="25.5" x14ac:dyDescent="0.2">
      <c r="A3864" s="572"/>
      <c r="B3864" s="572"/>
      <c r="C3864" s="572"/>
      <c r="D3864" s="80" t="s">
        <v>305</v>
      </c>
      <c r="E3864" s="360">
        <v>850</v>
      </c>
      <c r="F3864" s="352">
        <f t="shared" si="120"/>
        <v>510</v>
      </c>
      <c r="G3864" s="352">
        <f t="shared" si="121"/>
        <v>425</v>
      </c>
      <c r="H3864" s="50"/>
      <c r="I3864" s="50"/>
      <c r="J3864" s="50"/>
      <c r="K3864" s="50"/>
      <c r="L3864" s="50"/>
      <c r="M3864" s="50"/>
      <c r="N3864" s="50"/>
      <c r="O3864" s="50"/>
      <c r="P3864" s="50"/>
      <c r="Q3864" s="50"/>
      <c r="R3864" s="50"/>
      <c r="S3864" s="50"/>
      <c r="T3864" s="50"/>
      <c r="U3864" s="50"/>
      <c r="V3864" s="50"/>
      <c r="W3864" s="50"/>
      <c r="X3864" s="50"/>
      <c r="Y3864" s="50"/>
      <c r="Z3864" s="50"/>
      <c r="AA3864" s="50"/>
      <c r="AB3864" s="50"/>
      <c r="AC3864" s="50"/>
      <c r="AD3864" s="50"/>
      <c r="AE3864" s="50"/>
      <c r="AF3864" s="50"/>
      <c r="AG3864" s="50"/>
      <c r="AH3864" s="50"/>
      <c r="AI3864" s="50"/>
      <c r="AJ3864" s="50"/>
      <c r="AK3864" s="50"/>
      <c r="AL3864" s="50"/>
      <c r="AM3864" s="50"/>
      <c r="AN3864" s="50"/>
      <c r="AO3864" s="50"/>
      <c r="AP3864" s="50"/>
      <c r="AQ3864" s="50"/>
      <c r="AR3864" s="50"/>
      <c r="AS3864" s="50"/>
      <c r="AT3864" s="50"/>
      <c r="AU3864" s="50"/>
      <c r="AV3864" s="50"/>
      <c r="AW3864" s="50"/>
      <c r="AX3864" s="50"/>
      <c r="AY3864" s="50"/>
      <c r="AZ3864" s="50"/>
      <c r="BA3864" s="50"/>
      <c r="BB3864" s="50"/>
      <c r="BC3864" s="50"/>
      <c r="BD3864" s="50"/>
      <c r="BE3864" s="50"/>
      <c r="BF3864" s="50"/>
      <c r="BG3864" s="50"/>
      <c r="BH3864" s="50"/>
      <c r="BI3864" s="50"/>
      <c r="BJ3864" s="50"/>
      <c r="BK3864" s="50"/>
      <c r="BL3864" s="50"/>
      <c r="BM3864" s="50"/>
      <c r="BN3864" s="50"/>
      <c r="BO3864" s="50"/>
      <c r="BP3864" s="50"/>
      <c r="BQ3864" s="50"/>
      <c r="BR3864" s="50"/>
      <c r="BS3864" s="50"/>
      <c r="BT3864" s="50"/>
      <c r="BU3864" s="50"/>
      <c r="BV3864" s="50"/>
      <c r="BW3864" s="50"/>
      <c r="BX3864" s="50"/>
      <c r="BY3864" s="50"/>
      <c r="BZ3864" s="50"/>
      <c r="CA3864" s="50"/>
      <c r="CB3864" s="50"/>
      <c r="CC3864" s="50"/>
      <c r="CD3864" s="50"/>
      <c r="CE3864" s="50"/>
      <c r="CF3864" s="50"/>
      <c r="CG3864" s="50"/>
      <c r="CH3864" s="50"/>
      <c r="CI3864" s="50"/>
      <c r="CJ3864" s="50"/>
      <c r="CK3864" s="50"/>
      <c r="CL3864" s="50"/>
      <c r="CM3864" s="50"/>
      <c r="CN3864" s="50"/>
      <c r="CO3864" s="50"/>
      <c r="CP3864" s="50"/>
      <c r="CQ3864" s="50"/>
      <c r="CR3864" s="50"/>
      <c r="CS3864" s="50"/>
      <c r="CT3864" s="50"/>
      <c r="CU3864" s="50"/>
      <c r="CV3864" s="50"/>
      <c r="CW3864" s="50"/>
      <c r="CX3864" s="50"/>
      <c r="CY3864" s="50"/>
      <c r="CZ3864" s="50"/>
      <c r="DA3864" s="50"/>
      <c r="DB3864" s="50"/>
      <c r="DC3864" s="50"/>
      <c r="DD3864" s="50"/>
      <c r="DE3864" s="50"/>
      <c r="DF3864" s="50"/>
      <c r="DG3864" s="50"/>
    </row>
    <row r="3865" spans="1:111" x14ac:dyDescent="0.2">
      <c r="A3865" s="570" t="s">
        <v>91</v>
      </c>
      <c r="B3865" s="570" t="s">
        <v>91</v>
      </c>
      <c r="C3865" s="570"/>
      <c r="D3865" s="81" t="s">
        <v>306</v>
      </c>
      <c r="E3865" s="360"/>
      <c r="F3865" s="352">
        <f t="shared" si="120"/>
        <v>0</v>
      </c>
      <c r="G3865" s="352">
        <f t="shared" si="121"/>
        <v>0</v>
      </c>
      <c r="H3865" s="50"/>
      <c r="I3865" s="50"/>
      <c r="J3865" s="50"/>
      <c r="K3865" s="50"/>
      <c r="L3865" s="50"/>
      <c r="M3865" s="50"/>
      <c r="N3865" s="50"/>
      <c r="O3865" s="50"/>
      <c r="P3865" s="50"/>
      <c r="Q3865" s="50"/>
      <c r="R3865" s="50"/>
      <c r="S3865" s="50"/>
      <c r="T3865" s="50"/>
      <c r="U3865" s="50"/>
      <c r="V3865" s="50"/>
      <c r="W3865" s="50"/>
      <c r="X3865" s="50"/>
      <c r="Y3865" s="50"/>
      <c r="Z3865" s="50"/>
      <c r="AA3865" s="50"/>
      <c r="AB3865" s="50"/>
      <c r="AC3865" s="50"/>
      <c r="AD3865" s="50"/>
      <c r="AE3865" s="50"/>
      <c r="AF3865" s="50"/>
      <c r="AG3865" s="50"/>
      <c r="AH3865" s="50"/>
      <c r="AI3865" s="50"/>
      <c r="AJ3865" s="50"/>
      <c r="AK3865" s="50"/>
      <c r="AL3865" s="50"/>
      <c r="AM3865" s="50"/>
      <c r="AN3865" s="50"/>
      <c r="AO3865" s="50"/>
      <c r="AP3865" s="50"/>
      <c r="AQ3865" s="50"/>
      <c r="AR3865" s="50"/>
      <c r="AS3865" s="50"/>
      <c r="AT3865" s="50"/>
      <c r="AU3865" s="50"/>
      <c r="AV3865" s="50"/>
      <c r="AW3865" s="50"/>
      <c r="AX3865" s="50"/>
      <c r="AY3865" s="50"/>
      <c r="AZ3865" s="50"/>
      <c r="BA3865" s="50"/>
      <c r="BB3865" s="50"/>
      <c r="BC3865" s="50"/>
      <c r="BD3865" s="50"/>
      <c r="BE3865" s="50"/>
      <c r="BF3865" s="50"/>
      <c r="BG3865" s="50"/>
      <c r="BH3865" s="50"/>
      <c r="BI3865" s="50"/>
      <c r="BJ3865" s="50"/>
      <c r="BK3865" s="50"/>
      <c r="BL3865" s="50"/>
      <c r="BM3865" s="50"/>
      <c r="BN3865" s="50"/>
      <c r="BO3865" s="50"/>
      <c r="BP3865" s="50"/>
      <c r="BQ3865" s="50"/>
      <c r="BR3865" s="50"/>
      <c r="BS3865" s="50"/>
      <c r="BT3865" s="50"/>
      <c r="BU3865" s="50"/>
      <c r="BV3865" s="50"/>
      <c r="BW3865" s="50"/>
      <c r="BX3865" s="50"/>
      <c r="BY3865" s="50"/>
      <c r="BZ3865" s="50"/>
      <c r="CA3865" s="50"/>
      <c r="CB3865" s="50"/>
      <c r="CC3865" s="50"/>
      <c r="CD3865" s="50"/>
      <c r="CE3865" s="50"/>
      <c r="CF3865" s="50"/>
      <c r="CG3865" s="50"/>
      <c r="CH3865" s="50"/>
      <c r="CI3865" s="50"/>
      <c r="CJ3865" s="50"/>
      <c r="CK3865" s="50"/>
      <c r="CL3865" s="50"/>
      <c r="CM3865" s="50"/>
      <c r="CN3865" s="50"/>
      <c r="CO3865" s="50"/>
      <c r="CP3865" s="50"/>
      <c r="CQ3865" s="50"/>
      <c r="CR3865" s="50"/>
      <c r="CS3865" s="50"/>
      <c r="CT3865" s="50"/>
      <c r="CU3865" s="50"/>
      <c r="CV3865" s="50"/>
      <c r="CW3865" s="50"/>
      <c r="CX3865" s="50"/>
      <c r="CY3865" s="50"/>
      <c r="CZ3865" s="50"/>
      <c r="DA3865" s="50"/>
      <c r="DB3865" s="50"/>
      <c r="DC3865" s="50"/>
      <c r="DD3865" s="50"/>
      <c r="DE3865" s="50"/>
      <c r="DF3865" s="50"/>
      <c r="DG3865" s="50"/>
    </row>
    <row r="3866" spans="1:111" x14ac:dyDescent="0.2">
      <c r="A3866" s="571"/>
      <c r="B3866" s="571"/>
      <c r="C3866" s="571"/>
      <c r="D3866" s="80" t="s">
        <v>307</v>
      </c>
      <c r="E3866" s="360">
        <v>2500</v>
      </c>
      <c r="F3866" s="352">
        <f t="shared" si="120"/>
        <v>1500</v>
      </c>
      <c r="G3866" s="352">
        <f t="shared" si="121"/>
        <v>1250</v>
      </c>
      <c r="H3866" s="50"/>
      <c r="I3866" s="50"/>
      <c r="J3866" s="50"/>
      <c r="K3866" s="50"/>
      <c r="L3866" s="50"/>
      <c r="M3866" s="50"/>
      <c r="N3866" s="50"/>
      <c r="O3866" s="50"/>
      <c r="P3866" s="50"/>
      <c r="Q3866" s="50"/>
      <c r="R3866" s="50"/>
      <c r="S3866" s="50"/>
      <c r="T3866" s="50"/>
      <c r="U3866" s="50"/>
      <c r="V3866" s="50"/>
      <c r="W3866" s="50"/>
      <c r="X3866" s="50"/>
      <c r="Y3866" s="50"/>
      <c r="Z3866" s="50"/>
      <c r="AA3866" s="50"/>
      <c r="AB3866" s="50"/>
      <c r="AC3866" s="50"/>
      <c r="AD3866" s="50"/>
      <c r="AE3866" s="50"/>
      <c r="AF3866" s="50"/>
      <c r="AG3866" s="50"/>
      <c r="AH3866" s="50"/>
      <c r="AI3866" s="50"/>
      <c r="AJ3866" s="50"/>
      <c r="AK3866" s="50"/>
      <c r="AL3866" s="50"/>
      <c r="AM3866" s="50"/>
      <c r="AN3866" s="50"/>
      <c r="AO3866" s="50"/>
      <c r="AP3866" s="50"/>
      <c r="AQ3866" s="50"/>
      <c r="AR3866" s="50"/>
      <c r="AS3866" s="50"/>
      <c r="AT3866" s="50"/>
      <c r="AU3866" s="50"/>
      <c r="AV3866" s="50"/>
      <c r="AW3866" s="50"/>
      <c r="AX3866" s="50"/>
      <c r="AY3866" s="50"/>
      <c r="AZ3866" s="50"/>
      <c r="BA3866" s="50"/>
      <c r="BB3866" s="50"/>
      <c r="BC3866" s="50"/>
      <c r="BD3866" s="50"/>
      <c r="BE3866" s="50"/>
      <c r="BF3866" s="50"/>
      <c r="BG3866" s="50"/>
      <c r="BH3866" s="50"/>
      <c r="BI3866" s="50"/>
      <c r="BJ3866" s="50"/>
      <c r="BK3866" s="50"/>
      <c r="BL3866" s="50"/>
      <c r="BM3866" s="50"/>
      <c r="BN3866" s="50"/>
      <c r="BO3866" s="50"/>
      <c r="BP3866" s="50"/>
      <c r="BQ3866" s="50"/>
      <c r="BR3866" s="50"/>
      <c r="BS3866" s="50"/>
      <c r="BT3866" s="50"/>
      <c r="BU3866" s="50"/>
      <c r="BV3866" s="50"/>
      <c r="BW3866" s="50"/>
      <c r="BX3866" s="50"/>
      <c r="BY3866" s="50"/>
      <c r="BZ3866" s="50"/>
      <c r="CA3866" s="50"/>
      <c r="CB3866" s="50"/>
      <c r="CC3866" s="50"/>
      <c r="CD3866" s="50"/>
      <c r="CE3866" s="50"/>
      <c r="CF3866" s="50"/>
      <c r="CG3866" s="50"/>
      <c r="CH3866" s="50"/>
      <c r="CI3866" s="50"/>
      <c r="CJ3866" s="50"/>
      <c r="CK3866" s="50"/>
      <c r="CL3866" s="50"/>
      <c r="CM3866" s="50"/>
      <c r="CN3866" s="50"/>
      <c r="CO3866" s="50"/>
      <c r="CP3866" s="50"/>
      <c r="CQ3866" s="50"/>
      <c r="CR3866" s="50"/>
      <c r="CS3866" s="50"/>
      <c r="CT3866" s="50"/>
      <c r="CU3866" s="50"/>
      <c r="CV3866" s="50"/>
      <c r="CW3866" s="50"/>
      <c r="CX3866" s="50"/>
      <c r="CY3866" s="50"/>
      <c r="CZ3866" s="50"/>
      <c r="DA3866" s="50"/>
      <c r="DB3866" s="50"/>
      <c r="DC3866" s="50"/>
      <c r="DD3866" s="50"/>
      <c r="DE3866" s="50"/>
      <c r="DF3866" s="50"/>
      <c r="DG3866" s="50"/>
    </row>
    <row r="3867" spans="1:111" x14ac:dyDescent="0.2">
      <c r="A3867" s="572"/>
      <c r="B3867" s="572"/>
      <c r="C3867" s="572"/>
      <c r="D3867" s="80" t="s">
        <v>308</v>
      </c>
      <c r="E3867" s="360">
        <v>3000</v>
      </c>
      <c r="F3867" s="352">
        <f t="shared" si="120"/>
        <v>1800</v>
      </c>
      <c r="G3867" s="352">
        <f t="shared" si="121"/>
        <v>1500</v>
      </c>
      <c r="H3867" s="50"/>
      <c r="I3867" s="50"/>
      <c r="J3867" s="50"/>
      <c r="K3867" s="50"/>
      <c r="L3867" s="50"/>
      <c r="M3867" s="50"/>
      <c r="N3867" s="50"/>
      <c r="O3867" s="50"/>
      <c r="P3867" s="50"/>
      <c r="Q3867" s="50"/>
      <c r="R3867" s="50"/>
      <c r="S3867" s="50"/>
      <c r="T3867" s="50"/>
      <c r="U3867" s="50"/>
      <c r="V3867" s="50"/>
      <c r="W3867" s="50"/>
      <c r="X3867" s="50"/>
      <c r="Y3867" s="50"/>
      <c r="Z3867" s="50"/>
      <c r="AA3867" s="50"/>
      <c r="AB3867" s="50"/>
      <c r="AC3867" s="50"/>
      <c r="AD3867" s="50"/>
      <c r="AE3867" s="50"/>
      <c r="AF3867" s="50"/>
      <c r="AG3867" s="50"/>
      <c r="AH3867" s="50"/>
      <c r="AI3867" s="50"/>
      <c r="AJ3867" s="50"/>
      <c r="AK3867" s="50"/>
      <c r="AL3867" s="50"/>
      <c r="AM3867" s="50"/>
      <c r="AN3867" s="50"/>
      <c r="AO3867" s="50"/>
      <c r="AP3867" s="50"/>
      <c r="AQ3867" s="50"/>
      <c r="AR3867" s="50"/>
      <c r="AS3867" s="50"/>
      <c r="AT3867" s="50"/>
      <c r="AU3867" s="50"/>
      <c r="AV3867" s="50"/>
      <c r="AW3867" s="50"/>
      <c r="AX3867" s="50"/>
      <c r="AY3867" s="50"/>
      <c r="AZ3867" s="50"/>
      <c r="BA3867" s="50"/>
      <c r="BB3867" s="50"/>
      <c r="BC3867" s="50"/>
      <c r="BD3867" s="50"/>
      <c r="BE3867" s="50"/>
      <c r="BF3867" s="50"/>
      <c r="BG3867" s="50"/>
      <c r="BH3867" s="50"/>
      <c r="BI3867" s="50"/>
      <c r="BJ3867" s="50"/>
      <c r="BK3867" s="50"/>
      <c r="BL3867" s="50"/>
      <c r="BM3867" s="50"/>
      <c r="BN3867" s="50"/>
      <c r="BO3867" s="50"/>
      <c r="BP3867" s="50"/>
      <c r="BQ3867" s="50"/>
      <c r="BR3867" s="50"/>
      <c r="BS3867" s="50"/>
      <c r="BT3867" s="50"/>
      <c r="BU3867" s="50"/>
      <c r="BV3867" s="50"/>
      <c r="BW3867" s="50"/>
      <c r="BX3867" s="50"/>
      <c r="BY3867" s="50"/>
      <c r="BZ3867" s="50"/>
      <c r="CA3867" s="50"/>
      <c r="CB3867" s="50"/>
      <c r="CC3867" s="50"/>
      <c r="CD3867" s="50"/>
      <c r="CE3867" s="50"/>
      <c r="CF3867" s="50"/>
      <c r="CG3867" s="50"/>
      <c r="CH3867" s="50"/>
      <c r="CI3867" s="50"/>
      <c r="CJ3867" s="50"/>
      <c r="CK3867" s="50"/>
      <c r="CL3867" s="50"/>
      <c r="CM3867" s="50"/>
      <c r="CN3867" s="50"/>
      <c r="CO3867" s="50"/>
      <c r="CP3867" s="50"/>
      <c r="CQ3867" s="50"/>
      <c r="CR3867" s="50"/>
      <c r="CS3867" s="50"/>
      <c r="CT3867" s="50"/>
      <c r="CU3867" s="50"/>
      <c r="CV3867" s="50"/>
      <c r="CW3867" s="50"/>
      <c r="CX3867" s="50"/>
      <c r="CY3867" s="50"/>
      <c r="CZ3867" s="50"/>
      <c r="DA3867" s="50"/>
      <c r="DB3867" s="50"/>
      <c r="DC3867" s="50"/>
      <c r="DD3867" s="50"/>
      <c r="DE3867" s="50"/>
      <c r="DF3867" s="50"/>
      <c r="DG3867" s="50"/>
    </row>
    <row r="3868" spans="1:111" x14ac:dyDescent="0.2">
      <c r="A3868" s="570" t="s">
        <v>133</v>
      </c>
      <c r="B3868" s="570" t="s">
        <v>133</v>
      </c>
      <c r="C3868" s="570"/>
      <c r="D3868" s="75" t="s">
        <v>309</v>
      </c>
      <c r="E3868" s="360">
        <v>3000</v>
      </c>
      <c r="F3868" s="352">
        <f t="shared" si="120"/>
        <v>1800</v>
      </c>
      <c r="G3868" s="352">
        <f t="shared" si="121"/>
        <v>1500</v>
      </c>
      <c r="H3868" s="50"/>
      <c r="I3868" s="50"/>
      <c r="J3868" s="50"/>
      <c r="K3868" s="50"/>
      <c r="L3868" s="50"/>
      <c r="M3868" s="50"/>
      <c r="N3868" s="50"/>
      <c r="O3868" s="50"/>
      <c r="P3868" s="50"/>
      <c r="Q3868" s="50"/>
      <c r="R3868" s="50"/>
      <c r="S3868" s="50"/>
      <c r="T3868" s="50"/>
      <c r="U3868" s="50"/>
      <c r="V3868" s="50"/>
      <c r="W3868" s="50"/>
      <c r="X3868" s="50"/>
      <c r="Y3868" s="50"/>
      <c r="Z3868" s="50"/>
      <c r="AA3868" s="50"/>
      <c r="AB3868" s="50"/>
      <c r="AC3868" s="50"/>
      <c r="AD3868" s="50"/>
      <c r="AE3868" s="50"/>
      <c r="AF3868" s="50"/>
      <c r="AG3868" s="50"/>
      <c r="AH3868" s="50"/>
      <c r="AI3868" s="50"/>
      <c r="AJ3868" s="50"/>
      <c r="AK3868" s="50"/>
      <c r="AL3868" s="50"/>
      <c r="AM3868" s="50"/>
      <c r="AN3868" s="50"/>
      <c r="AO3868" s="50"/>
      <c r="AP3868" s="50"/>
      <c r="AQ3868" s="50"/>
      <c r="AR3868" s="50"/>
      <c r="AS3868" s="50"/>
      <c r="AT3868" s="50"/>
      <c r="AU3868" s="50"/>
      <c r="AV3868" s="50"/>
      <c r="AW3868" s="50"/>
      <c r="AX3868" s="50"/>
      <c r="AY3868" s="50"/>
      <c r="AZ3868" s="50"/>
      <c r="BA3868" s="50"/>
      <c r="BB3868" s="50"/>
      <c r="BC3868" s="50"/>
      <c r="BD3868" s="50"/>
      <c r="BE3868" s="50"/>
      <c r="BF3868" s="50"/>
      <c r="BG3868" s="50"/>
      <c r="BH3868" s="50"/>
      <c r="BI3868" s="50"/>
      <c r="BJ3868" s="50"/>
      <c r="BK3868" s="50"/>
      <c r="BL3868" s="50"/>
      <c r="BM3868" s="50"/>
      <c r="BN3868" s="50"/>
      <c r="BO3868" s="50"/>
      <c r="BP3868" s="50"/>
      <c r="BQ3868" s="50"/>
      <c r="BR3868" s="50"/>
      <c r="BS3868" s="50"/>
      <c r="BT3868" s="50"/>
      <c r="BU3868" s="50"/>
      <c r="BV3868" s="50"/>
      <c r="BW3868" s="50"/>
      <c r="BX3868" s="50"/>
      <c r="BY3868" s="50"/>
      <c r="BZ3868" s="50"/>
      <c r="CA3868" s="50"/>
      <c r="CB3868" s="50"/>
      <c r="CC3868" s="50"/>
      <c r="CD3868" s="50"/>
      <c r="CE3868" s="50"/>
      <c r="CF3868" s="50"/>
      <c r="CG3868" s="50"/>
      <c r="CH3868" s="50"/>
      <c r="CI3868" s="50"/>
      <c r="CJ3868" s="50"/>
      <c r="CK3868" s="50"/>
      <c r="CL3868" s="50"/>
      <c r="CM3868" s="50"/>
      <c r="CN3868" s="50"/>
      <c r="CO3868" s="50"/>
      <c r="CP3868" s="50"/>
      <c r="CQ3868" s="50"/>
      <c r="CR3868" s="50"/>
      <c r="CS3868" s="50"/>
      <c r="CT3868" s="50"/>
      <c r="CU3868" s="50"/>
      <c r="CV3868" s="50"/>
      <c r="CW3868" s="50"/>
      <c r="CX3868" s="50"/>
      <c r="CY3868" s="50"/>
      <c r="CZ3868" s="50"/>
      <c r="DA3868" s="50"/>
      <c r="DB3868" s="50"/>
      <c r="DC3868" s="50"/>
      <c r="DD3868" s="50"/>
      <c r="DE3868" s="50"/>
      <c r="DF3868" s="50"/>
      <c r="DG3868" s="50"/>
    </row>
    <row r="3869" spans="1:111" ht="25.5" x14ac:dyDescent="0.2">
      <c r="A3869" s="571"/>
      <c r="B3869" s="571"/>
      <c r="C3869" s="571"/>
      <c r="D3869" s="78" t="s">
        <v>310</v>
      </c>
      <c r="E3869" s="360">
        <v>2300</v>
      </c>
      <c r="F3869" s="352">
        <f t="shared" si="120"/>
        <v>1380</v>
      </c>
      <c r="G3869" s="352">
        <f t="shared" si="121"/>
        <v>1150</v>
      </c>
      <c r="H3869" s="50"/>
      <c r="I3869" s="50"/>
      <c r="J3869" s="50"/>
      <c r="K3869" s="50"/>
      <c r="L3869" s="50"/>
      <c r="M3869" s="50"/>
      <c r="N3869" s="50"/>
      <c r="O3869" s="50"/>
      <c r="P3869" s="50"/>
      <c r="Q3869" s="50"/>
      <c r="R3869" s="50"/>
      <c r="S3869" s="50"/>
      <c r="T3869" s="50"/>
      <c r="U3869" s="50"/>
      <c r="V3869" s="50"/>
      <c r="W3869" s="50"/>
      <c r="X3869" s="50"/>
      <c r="Y3869" s="50"/>
      <c r="Z3869" s="50"/>
      <c r="AA3869" s="50"/>
      <c r="AB3869" s="50"/>
      <c r="AC3869" s="50"/>
      <c r="AD3869" s="50"/>
      <c r="AE3869" s="50"/>
      <c r="AF3869" s="50"/>
      <c r="AG3869" s="50"/>
      <c r="AH3869" s="50"/>
      <c r="AI3869" s="50"/>
      <c r="AJ3869" s="50"/>
      <c r="AK3869" s="50"/>
      <c r="AL3869" s="50"/>
      <c r="AM3869" s="50"/>
      <c r="AN3869" s="50"/>
      <c r="AO3869" s="50"/>
      <c r="AP3869" s="50"/>
      <c r="AQ3869" s="50"/>
      <c r="AR3869" s="50"/>
      <c r="AS3869" s="50"/>
      <c r="AT3869" s="50"/>
      <c r="AU3869" s="50"/>
      <c r="AV3869" s="50"/>
      <c r="AW3869" s="50"/>
      <c r="AX3869" s="50"/>
      <c r="AY3869" s="50"/>
      <c r="AZ3869" s="50"/>
      <c r="BA3869" s="50"/>
      <c r="BB3869" s="50"/>
      <c r="BC3869" s="50"/>
      <c r="BD3869" s="50"/>
      <c r="BE3869" s="50"/>
      <c r="BF3869" s="50"/>
      <c r="BG3869" s="50"/>
      <c r="BH3869" s="50"/>
      <c r="BI3869" s="50"/>
      <c r="BJ3869" s="50"/>
      <c r="BK3869" s="50"/>
      <c r="BL3869" s="50"/>
      <c r="BM3869" s="50"/>
      <c r="BN3869" s="50"/>
      <c r="BO3869" s="50"/>
      <c r="BP3869" s="50"/>
      <c r="BQ3869" s="50"/>
      <c r="BR3869" s="50"/>
      <c r="BS3869" s="50"/>
      <c r="BT3869" s="50"/>
      <c r="BU3869" s="50"/>
      <c r="BV3869" s="50"/>
      <c r="BW3869" s="50"/>
      <c r="BX3869" s="50"/>
      <c r="BY3869" s="50"/>
      <c r="BZ3869" s="50"/>
      <c r="CA3869" s="50"/>
      <c r="CB3869" s="50"/>
      <c r="CC3869" s="50"/>
      <c r="CD3869" s="50"/>
      <c r="CE3869" s="50"/>
      <c r="CF3869" s="50"/>
      <c r="CG3869" s="50"/>
      <c r="CH3869" s="50"/>
      <c r="CI3869" s="50"/>
      <c r="CJ3869" s="50"/>
      <c r="CK3869" s="50"/>
      <c r="CL3869" s="50"/>
      <c r="CM3869" s="50"/>
      <c r="CN3869" s="50"/>
      <c r="CO3869" s="50"/>
      <c r="CP3869" s="50"/>
      <c r="CQ3869" s="50"/>
      <c r="CR3869" s="50"/>
      <c r="CS3869" s="50"/>
      <c r="CT3869" s="50"/>
      <c r="CU3869" s="50"/>
      <c r="CV3869" s="50"/>
      <c r="CW3869" s="50"/>
      <c r="CX3869" s="50"/>
      <c r="CY3869" s="50"/>
      <c r="CZ3869" s="50"/>
      <c r="DA3869" s="50"/>
      <c r="DB3869" s="50"/>
      <c r="DC3869" s="50"/>
      <c r="DD3869" s="50"/>
      <c r="DE3869" s="50"/>
      <c r="DF3869" s="50"/>
      <c r="DG3869" s="50"/>
    </row>
    <row r="3870" spans="1:111" ht="25.5" x14ac:dyDescent="0.2">
      <c r="A3870" s="571"/>
      <c r="B3870" s="571"/>
      <c r="C3870" s="571"/>
      <c r="D3870" s="78" t="s">
        <v>8898</v>
      </c>
      <c r="E3870" s="360">
        <v>2500</v>
      </c>
      <c r="F3870" s="352">
        <f t="shared" si="120"/>
        <v>1500</v>
      </c>
      <c r="G3870" s="352">
        <f t="shared" si="121"/>
        <v>1250</v>
      </c>
      <c r="H3870" s="50"/>
      <c r="I3870" s="50"/>
      <c r="J3870" s="50"/>
      <c r="K3870" s="50"/>
      <c r="L3870" s="50"/>
      <c r="M3870" s="50"/>
      <c r="N3870" s="50"/>
      <c r="O3870" s="50"/>
      <c r="P3870" s="50"/>
      <c r="Q3870" s="50"/>
      <c r="R3870" s="50"/>
      <c r="S3870" s="50"/>
      <c r="T3870" s="50"/>
      <c r="U3870" s="50"/>
      <c r="V3870" s="50"/>
      <c r="W3870" s="50"/>
      <c r="X3870" s="50"/>
      <c r="Y3870" s="50"/>
      <c r="Z3870" s="50"/>
      <c r="AA3870" s="50"/>
      <c r="AB3870" s="50"/>
      <c r="AC3870" s="50"/>
      <c r="AD3870" s="50"/>
      <c r="AE3870" s="50"/>
      <c r="AF3870" s="50"/>
      <c r="AG3870" s="50"/>
      <c r="AH3870" s="50"/>
      <c r="AI3870" s="50"/>
      <c r="AJ3870" s="50"/>
      <c r="AK3870" s="50"/>
      <c r="AL3870" s="50"/>
      <c r="AM3870" s="50"/>
      <c r="AN3870" s="50"/>
      <c r="AO3870" s="50"/>
      <c r="AP3870" s="50"/>
      <c r="AQ3870" s="50"/>
      <c r="AR3870" s="50"/>
      <c r="AS3870" s="50"/>
      <c r="AT3870" s="50"/>
      <c r="AU3870" s="50"/>
      <c r="AV3870" s="50"/>
      <c r="AW3870" s="50"/>
      <c r="AX3870" s="50"/>
      <c r="AY3870" s="50"/>
      <c r="AZ3870" s="50"/>
      <c r="BA3870" s="50"/>
      <c r="BB3870" s="50"/>
      <c r="BC3870" s="50"/>
      <c r="BD3870" s="50"/>
      <c r="BE3870" s="50"/>
      <c r="BF3870" s="50"/>
      <c r="BG3870" s="50"/>
      <c r="BH3870" s="50"/>
      <c r="BI3870" s="50"/>
      <c r="BJ3870" s="50"/>
      <c r="BK3870" s="50"/>
      <c r="BL3870" s="50"/>
      <c r="BM3870" s="50"/>
      <c r="BN3870" s="50"/>
      <c r="BO3870" s="50"/>
      <c r="BP3870" s="50"/>
      <c r="BQ3870" s="50"/>
      <c r="BR3870" s="50"/>
      <c r="BS3870" s="50"/>
      <c r="BT3870" s="50"/>
      <c r="BU3870" s="50"/>
      <c r="BV3870" s="50"/>
      <c r="BW3870" s="50"/>
      <c r="BX3870" s="50"/>
      <c r="BY3870" s="50"/>
      <c r="BZ3870" s="50"/>
      <c r="CA3870" s="50"/>
      <c r="CB3870" s="50"/>
      <c r="CC3870" s="50"/>
      <c r="CD3870" s="50"/>
      <c r="CE3870" s="50"/>
      <c r="CF3870" s="50"/>
      <c r="CG3870" s="50"/>
      <c r="CH3870" s="50"/>
      <c r="CI3870" s="50"/>
      <c r="CJ3870" s="50"/>
      <c r="CK3870" s="50"/>
      <c r="CL3870" s="50"/>
      <c r="CM3870" s="50"/>
      <c r="CN3870" s="50"/>
      <c r="CO3870" s="50"/>
      <c r="CP3870" s="50"/>
      <c r="CQ3870" s="50"/>
      <c r="CR3870" s="50"/>
      <c r="CS3870" s="50"/>
      <c r="CT3870" s="50"/>
      <c r="CU3870" s="50"/>
      <c r="CV3870" s="50"/>
      <c r="CW3870" s="50"/>
      <c r="CX3870" s="50"/>
      <c r="CY3870" s="50"/>
      <c r="CZ3870" s="50"/>
      <c r="DA3870" s="50"/>
      <c r="DB3870" s="50"/>
      <c r="DC3870" s="50"/>
      <c r="DD3870" s="50"/>
      <c r="DE3870" s="50"/>
      <c r="DF3870" s="50"/>
      <c r="DG3870" s="50"/>
    </row>
    <row r="3871" spans="1:111" ht="25.5" x14ac:dyDescent="0.2">
      <c r="A3871" s="572"/>
      <c r="B3871" s="572"/>
      <c r="C3871" s="572"/>
      <c r="D3871" s="78" t="s">
        <v>311</v>
      </c>
      <c r="E3871" s="360">
        <v>2900</v>
      </c>
      <c r="F3871" s="352">
        <f t="shared" si="120"/>
        <v>1740</v>
      </c>
      <c r="G3871" s="352">
        <f t="shared" si="121"/>
        <v>1450</v>
      </c>
      <c r="H3871" s="50"/>
      <c r="I3871" s="50"/>
      <c r="J3871" s="50"/>
      <c r="K3871" s="50"/>
      <c r="L3871" s="50"/>
      <c r="M3871" s="50"/>
      <c r="N3871" s="50"/>
      <c r="O3871" s="50"/>
      <c r="P3871" s="50"/>
      <c r="Q3871" s="50"/>
      <c r="R3871" s="50"/>
      <c r="S3871" s="50"/>
      <c r="T3871" s="50"/>
      <c r="U3871" s="50"/>
      <c r="V3871" s="50"/>
      <c r="W3871" s="50"/>
      <c r="X3871" s="50"/>
      <c r="Y3871" s="50"/>
      <c r="Z3871" s="50"/>
      <c r="AA3871" s="50"/>
      <c r="AB3871" s="50"/>
      <c r="AC3871" s="50"/>
      <c r="AD3871" s="50"/>
      <c r="AE3871" s="50"/>
      <c r="AF3871" s="50"/>
      <c r="AG3871" s="50"/>
      <c r="AH3871" s="50"/>
      <c r="AI3871" s="50"/>
      <c r="AJ3871" s="50"/>
      <c r="AK3871" s="50"/>
      <c r="AL3871" s="50"/>
      <c r="AM3871" s="50"/>
      <c r="AN3871" s="50"/>
      <c r="AO3871" s="50"/>
      <c r="AP3871" s="50"/>
      <c r="AQ3871" s="50"/>
      <c r="AR3871" s="50"/>
      <c r="AS3871" s="50"/>
      <c r="AT3871" s="50"/>
      <c r="AU3871" s="50"/>
      <c r="AV3871" s="50"/>
      <c r="AW3871" s="50"/>
      <c r="AX3871" s="50"/>
      <c r="AY3871" s="50"/>
      <c r="AZ3871" s="50"/>
      <c r="BA3871" s="50"/>
      <c r="BB3871" s="50"/>
      <c r="BC3871" s="50"/>
      <c r="BD3871" s="50"/>
      <c r="BE3871" s="50"/>
      <c r="BF3871" s="50"/>
      <c r="BG3871" s="50"/>
      <c r="BH3871" s="50"/>
      <c r="BI3871" s="50"/>
      <c r="BJ3871" s="50"/>
      <c r="BK3871" s="50"/>
      <c r="BL3871" s="50"/>
      <c r="BM3871" s="50"/>
      <c r="BN3871" s="50"/>
      <c r="BO3871" s="50"/>
      <c r="BP3871" s="50"/>
      <c r="BQ3871" s="50"/>
      <c r="BR3871" s="50"/>
      <c r="BS3871" s="50"/>
      <c r="BT3871" s="50"/>
      <c r="BU3871" s="50"/>
      <c r="BV3871" s="50"/>
      <c r="BW3871" s="50"/>
      <c r="BX3871" s="50"/>
      <c r="BY3871" s="50"/>
      <c r="BZ3871" s="50"/>
      <c r="CA3871" s="50"/>
      <c r="CB3871" s="50"/>
      <c r="CC3871" s="50"/>
      <c r="CD3871" s="50"/>
      <c r="CE3871" s="50"/>
      <c r="CF3871" s="50"/>
      <c r="CG3871" s="50"/>
      <c r="CH3871" s="50"/>
      <c r="CI3871" s="50"/>
      <c r="CJ3871" s="50"/>
      <c r="CK3871" s="50"/>
      <c r="CL3871" s="50"/>
      <c r="CM3871" s="50"/>
      <c r="CN3871" s="50"/>
      <c r="CO3871" s="50"/>
      <c r="CP3871" s="50"/>
      <c r="CQ3871" s="50"/>
      <c r="CR3871" s="50"/>
      <c r="CS3871" s="50"/>
      <c r="CT3871" s="50"/>
      <c r="CU3871" s="50"/>
      <c r="CV3871" s="50"/>
      <c r="CW3871" s="50"/>
      <c r="CX3871" s="50"/>
      <c r="CY3871" s="50"/>
      <c r="CZ3871" s="50"/>
      <c r="DA3871" s="50"/>
      <c r="DB3871" s="50"/>
      <c r="DC3871" s="50"/>
      <c r="DD3871" s="50"/>
      <c r="DE3871" s="50"/>
      <c r="DF3871" s="50"/>
      <c r="DG3871" s="50"/>
    </row>
    <row r="3872" spans="1:111" x14ac:dyDescent="0.2">
      <c r="A3872" s="570" t="s">
        <v>134</v>
      </c>
      <c r="B3872" s="570" t="s">
        <v>134</v>
      </c>
      <c r="C3872" s="570"/>
      <c r="D3872" s="75" t="s">
        <v>312</v>
      </c>
      <c r="E3872" s="360"/>
      <c r="F3872" s="352">
        <f t="shared" si="120"/>
        <v>0</v>
      </c>
      <c r="G3872" s="352">
        <f t="shared" si="121"/>
        <v>0</v>
      </c>
      <c r="H3872" s="50"/>
      <c r="I3872" s="50"/>
      <c r="J3872" s="50"/>
      <c r="K3872" s="50"/>
      <c r="L3872" s="50"/>
      <c r="M3872" s="50"/>
      <c r="N3872" s="50"/>
      <c r="O3872" s="50"/>
      <c r="P3872" s="50"/>
      <c r="Q3872" s="50"/>
      <c r="R3872" s="50"/>
      <c r="S3872" s="50"/>
      <c r="T3872" s="50"/>
      <c r="U3872" s="50"/>
      <c r="V3872" s="50"/>
      <c r="W3872" s="50"/>
      <c r="X3872" s="50"/>
      <c r="Y3872" s="50"/>
      <c r="Z3872" s="50"/>
      <c r="AA3872" s="50"/>
      <c r="AB3872" s="50"/>
      <c r="AC3872" s="50"/>
      <c r="AD3872" s="50"/>
      <c r="AE3872" s="50"/>
      <c r="AF3872" s="50"/>
      <c r="AG3872" s="50"/>
      <c r="AH3872" s="50"/>
      <c r="AI3872" s="50"/>
      <c r="AJ3872" s="50"/>
      <c r="AK3872" s="50"/>
      <c r="AL3872" s="50"/>
      <c r="AM3872" s="50"/>
      <c r="AN3872" s="50"/>
      <c r="AO3872" s="50"/>
      <c r="AP3872" s="50"/>
      <c r="AQ3872" s="50"/>
      <c r="AR3872" s="50"/>
      <c r="AS3872" s="50"/>
      <c r="AT3872" s="50"/>
      <c r="AU3872" s="50"/>
      <c r="AV3872" s="50"/>
      <c r="AW3872" s="50"/>
      <c r="AX3872" s="50"/>
      <c r="AY3872" s="50"/>
      <c r="AZ3872" s="50"/>
      <c r="BA3872" s="50"/>
      <c r="BB3872" s="50"/>
      <c r="BC3872" s="50"/>
      <c r="BD3872" s="50"/>
      <c r="BE3872" s="50"/>
      <c r="BF3872" s="50"/>
      <c r="BG3872" s="50"/>
      <c r="BH3872" s="50"/>
      <c r="BI3872" s="50"/>
      <c r="BJ3872" s="50"/>
      <c r="BK3872" s="50"/>
      <c r="BL3872" s="50"/>
      <c r="BM3872" s="50"/>
      <c r="BN3872" s="50"/>
      <c r="BO3872" s="50"/>
      <c r="BP3872" s="50"/>
      <c r="BQ3872" s="50"/>
      <c r="BR3872" s="50"/>
      <c r="BS3872" s="50"/>
      <c r="BT3872" s="50"/>
      <c r="BU3872" s="50"/>
      <c r="BV3872" s="50"/>
      <c r="BW3872" s="50"/>
      <c r="BX3872" s="50"/>
      <c r="BY3872" s="50"/>
      <c r="BZ3872" s="50"/>
      <c r="CA3872" s="50"/>
      <c r="CB3872" s="50"/>
      <c r="CC3872" s="50"/>
      <c r="CD3872" s="50"/>
      <c r="CE3872" s="50"/>
      <c r="CF3872" s="50"/>
      <c r="CG3872" s="50"/>
      <c r="CH3872" s="50"/>
      <c r="CI3872" s="50"/>
      <c r="CJ3872" s="50"/>
      <c r="CK3872" s="50"/>
      <c r="CL3872" s="50"/>
      <c r="CM3872" s="50"/>
      <c r="CN3872" s="50"/>
      <c r="CO3872" s="50"/>
      <c r="CP3872" s="50"/>
      <c r="CQ3872" s="50"/>
      <c r="CR3872" s="50"/>
      <c r="CS3872" s="50"/>
      <c r="CT3872" s="50"/>
      <c r="CU3872" s="50"/>
      <c r="CV3872" s="50"/>
      <c r="CW3872" s="50"/>
      <c r="CX3872" s="50"/>
      <c r="CY3872" s="50"/>
      <c r="CZ3872" s="50"/>
      <c r="DA3872" s="50"/>
      <c r="DB3872" s="50"/>
      <c r="DC3872" s="50"/>
      <c r="DD3872" s="50"/>
      <c r="DE3872" s="50"/>
      <c r="DF3872" s="50"/>
      <c r="DG3872" s="50"/>
    </row>
    <row r="3873" spans="1:111" x14ac:dyDescent="0.2">
      <c r="A3873" s="571"/>
      <c r="B3873" s="571"/>
      <c r="C3873" s="571"/>
      <c r="D3873" s="78" t="s">
        <v>313</v>
      </c>
      <c r="E3873" s="360">
        <v>450</v>
      </c>
      <c r="F3873" s="352">
        <f t="shared" si="120"/>
        <v>270</v>
      </c>
      <c r="G3873" s="352">
        <f t="shared" si="121"/>
        <v>225</v>
      </c>
      <c r="H3873" s="50"/>
      <c r="I3873" s="50"/>
      <c r="J3873" s="50"/>
      <c r="K3873" s="50"/>
      <c r="L3873" s="50"/>
      <c r="M3873" s="50"/>
      <c r="N3873" s="50"/>
      <c r="O3873" s="50"/>
      <c r="P3873" s="50"/>
      <c r="Q3873" s="50"/>
      <c r="R3873" s="50"/>
      <c r="S3873" s="50"/>
      <c r="T3873" s="50"/>
      <c r="U3873" s="50"/>
      <c r="V3873" s="50"/>
      <c r="W3873" s="50"/>
      <c r="X3873" s="50"/>
      <c r="Y3873" s="50"/>
      <c r="Z3873" s="50"/>
      <c r="AA3873" s="50"/>
      <c r="AB3873" s="50"/>
      <c r="AC3873" s="50"/>
      <c r="AD3873" s="50"/>
      <c r="AE3873" s="50"/>
      <c r="AF3873" s="50"/>
      <c r="AG3873" s="50"/>
      <c r="AH3873" s="50"/>
      <c r="AI3873" s="50"/>
      <c r="AJ3873" s="50"/>
      <c r="AK3873" s="50"/>
      <c r="AL3873" s="50"/>
      <c r="AM3873" s="50"/>
      <c r="AN3873" s="50"/>
      <c r="AO3873" s="50"/>
      <c r="AP3873" s="50"/>
      <c r="AQ3873" s="50"/>
      <c r="AR3873" s="50"/>
      <c r="AS3873" s="50"/>
      <c r="AT3873" s="50"/>
      <c r="AU3873" s="50"/>
      <c r="AV3873" s="50"/>
      <c r="AW3873" s="50"/>
      <c r="AX3873" s="50"/>
      <c r="AY3873" s="50"/>
      <c r="AZ3873" s="50"/>
      <c r="BA3873" s="50"/>
      <c r="BB3873" s="50"/>
      <c r="BC3873" s="50"/>
      <c r="BD3873" s="50"/>
      <c r="BE3873" s="50"/>
      <c r="BF3873" s="50"/>
      <c r="BG3873" s="50"/>
      <c r="BH3873" s="50"/>
      <c r="BI3873" s="50"/>
      <c r="BJ3873" s="50"/>
      <c r="BK3873" s="50"/>
      <c r="BL3873" s="50"/>
      <c r="BM3873" s="50"/>
      <c r="BN3873" s="50"/>
      <c r="BO3873" s="50"/>
      <c r="BP3873" s="50"/>
      <c r="BQ3873" s="50"/>
      <c r="BR3873" s="50"/>
      <c r="BS3873" s="50"/>
      <c r="BT3873" s="50"/>
      <c r="BU3873" s="50"/>
      <c r="BV3873" s="50"/>
      <c r="BW3873" s="50"/>
      <c r="BX3873" s="50"/>
      <c r="BY3873" s="50"/>
      <c r="BZ3873" s="50"/>
      <c r="CA3873" s="50"/>
      <c r="CB3873" s="50"/>
      <c r="CC3873" s="50"/>
      <c r="CD3873" s="50"/>
      <c r="CE3873" s="50"/>
      <c r="CF3873" s="50"/>
      <c r="CG3873" s="50"/>
      <c r="CH3873" s="50"/>
      <c r="CI3873" s="50"/>
      <c r="CJ3873" s="50"/>
      <c r="CK3873" s="50"/>
      <c r="CL3873" s="50"/>
      <c r="CM3873" s="50"/>
      <c r="CN3873" s="50"/>
      <c r="CO3873" s="50"/>
      <c r="CP3873" s="50"/>
      <c r="CQ3873" s="50"/>
      <c r="CR3873" s="50"/>
      <c r="CS3873" s="50"/>
      <c r="CT3873" s="50"/>
      <c r="CU3873" s="50"/>
      <c r="CV3873" s="50"/>
      <c r="CW3873" s="50"/>
      <c r="CX3873" s="50"/>
      <c r="CY3873" s="50"/>
      <c r="CZ3873" s="50"/>
      <c r="DA3873" s="50"/>
      <c r="DB3873" s="50"/>
      <c r="DC3873" s="50"/>
      <c r="DD3873" s="50"/>
      <c r="DE3873" s="50"/>
      <c r="DF3873" s="50"/>
      <c r="DG3873" s="50"/>
    </row>
    <row r="3874" spans="1:111" ht="25.5" x14ac:dyDescent="0.2">
      <c r="A3874" s="572"/>
      <c r="B3874" s="572"/>
      <c r="C3874" s="572"/>
      <c r="D3874" s="78" t="s">
        <v>314</v>
      </c>
      <c r="E3874" s="360">
        <v>400</v>
      </c>
      <c r="F3874" s="352">
        <f t="shared" si="120"/>
        <v>240</v>
      </c>
      <c r="G3874" s="352">
        <f t="shared" si="121"/>
        <v>200</v>
      </c>
      <c r="H3874" s="50"/>
      <c r="I3874" s="50"/>
      <c r="J3874" s="50"/>
      <c r="K3874" s="50"/>
      <c r="L3874" s="50"/>
      <c r="M3874" s="50"/>
      <c r="N3874" s="50"/>
      <c r="O3874" s="50"/>
      <c r="P3874" s="50"/>
      <c r="Q3874" s="50"/>
      <c r="R3874" s="50"/>
      <c r="S3874" s="50"/>
      <c r="T3874" s="50"/>
      <c r="U3874" s="50"/>
      <c r="V3874" s="50"/>
      <c r="W3874" s="50"/>
      <c r="X3874" s="50"/>
      <c r="Y3874" s="50"/>
      <c r="Z3874" s="50"/>
      <c r="AA3874" s="50"/>
      <c r="AB3874" s="50"/>
      <c r="AC3874" s="50"/>
      <c r="AD3874" s="50"/>
      <c r="AE3874" s="50"/>
      <c r="AF3874" s="50"/>
      <c r="AG3874" s="50"/>
      <c r="AH3874" s="50"/>
      <c r="AI3874" s="50"/>
      <c r="AJ3874" s="50"/>
      <c r="AK3874" s="50"/>
      <c r="AL3874" s="50"/>
      <c r="AM3874" s="50"/>
      <c r="AN3874" s="50"/>
      <c r="AO3874" s="50"/>
      <c r="AP3874" s="50"/>
      <c r="AQ3874" s="50"/>
      <c r="AR3874" s="50"/>
      <c r="AS3874" s="50"/>
      <c r="AT3874" s="50"/>
      <c r="AU3874" s="50"/>
      <c r="AV3874" s="50"/>
      <c r="AW3874" s="50"/>
      <c r="AX3874" s="50"/>
      <c r="AY3874" s="50"/>
      <c r="AZ3874" s="50"/>
      <c r="BA3874" s="50"/>
      <c r="BB3874" s="50"/>
      <c r="BC3874" s="50"/>
      <c r="BD3874" s="50"/>
      <c r="BE3874" s="50"/>
      <c r="BF3874" s="50"/>
      <c r="BG3874" s="50"/>
      <c r="BH3874" s="50"/>
      <c r="BI3874" s="50"/>
      <c r="BJ3874" s="50"/>
      <c r="BK3874" s="50"/>
      <c r="BL3874" s="50"/>
      <c r="BM3874" s="50"/>
      <c r="BN3874" s="50"/>
      <c r="BO3874" s="50"/>
      <c r="BP3874" s="50"/>
      <c r="BQ3874" s="50"/>
      <c r="BR3874" s="50"/>
      <c r="BS3874" s="50"/>
      <c r="BT3874" s="50"/>
      <c r="BU3874" s="50"/>
      <c r="BV3874" s="50"/>
      <c r="BW3874" s="50"/>
      <c r="BX3874" s="50"/>
      <c r="BY3874" s="50"/>
      <c r="BZ3874" s="50"/>
      <c r="CA3874" s="50"/>
      <c r="CB3874" s="50"/>
      <c r="CC3874" s="50"/>
      <c r="CD3874" s="50"/>
      <c r="CE3874" s="50"/>
      <c r="CF3874" s="50"/>
      <c r="CG3874" s="50"/>
      <c r="CH3874" s="50"/>
      <c r="CI3874" s="50"/>
      <c r="CJ3874" s="50"/>
      <c r="CK3874" s="50"/>
      <c r="CL3874" s="50"/>
      <c r="CM3874" s="50"/>
      <c r="CN3874" s="50"/>
      <c r="CO3874" s="50"/>
      <c r="CP3874" s="50"/>
      <c r="CQ3874" s="50"/>
      <c r="CR3874" s="50"/>
      <c r="CS3874" s="50"/>
      <c r="CT3874" s="50"/>
      <c r="CU3874" s="50"/>
      <c r="CV3874" s="50"/>
      <c r="CW3874" s="50"/>
      <c r="CX3874" s="50"/>
      <c r="CY3874" s="50"/>
      <c r="CZ3874" s="50"/>
      <c r="DA3874" s="50"/>
      <c r="DB3874" s="50"/>
      <c r="DC3874" s="50"/>
      <c r="DD3874" s="50"/>
      <c r="DE3874" s="50"/>
      <c r="DF3874" s="50"/>
      <c r="DG3874" s="50"/>
    </row>
    <row r="3875" spans="1:111" x14ac:dyDescent="0.2">
      <c r="A3875" s="379" t="s">
        <v>1124</v>
      </c>
      <c r="B3875" s="379" t="s">
        <v>1124</v>
      </c>
      <c r="C3875" s="379"/>
      <c r="D3875" s="78" t="s">
        <v>315</v>
      </c>
      <c r="E3875" s="360">
        <v>1150</v>
      </c>
      <c r="F3875" s="352">
        <f t="shared" si="120"/>
        <v>690</v>
      </c>
      <c r="G3875" s="352">
        <f t="shared" si="121"/>
        <v>575</v>
      </c>
      <c r="H3875" s="50"/>
      <c r="I3875" s="50"/>
      <c r="J3875" s="50"/>
      <c r="K3875" s="50"/>
      <c r="L3875" s="50"/>
      <c r="M3875" s="50"/>
      <c r="N3875" s="50"/>
      <c r="O3875" s="50"/>
      <c r="P3875" s="50"/>
      <c r="Q3875" s="50"/>
      <c r="R3875" s="50"/>
      <c r="S3875" s="50"/>
      <c r="T3875" s="50"/>
      <c r="U3875" s="50"/>
      <c r="V3875" s="50"/>
      <c r="W3875" s="50"/>
      <c r="X3875" s="50"/>
      <c r="Y3875" s="50"/>
      <c r="Z3875" s="50"/>
      <c r="AA3875" s="50"/>
      <c r="AB3875" s="50"/>
      <c r="AC3875" s="50"/>
      <c r="AD3875" s="50"/>
      <c r="AE3875" s="50"/>
      <c r="AF3875" s="50"/>
      <c r="AG3875" s="50"/>
      <c r="AH3875" s="50"/>
      <c r="AI3875" s="50"/>
      <c r="AJ3875" s="50"/>
      <c r="AK3875" s="50"/>
      <c r="AL3875" s="50"/>
      <c r="AM3875" s="50"/>
      <c r="AN3875" s="50"/>
      <c r="AO3875" s="50"/>
      <c r="AP3875" s="50"/>
      <c r="AQ3875" s="50"/>
      <c r="AR3875" s="50"/>
      <c r="AS3875" s="50"/>
      <c r="AT3875" s="50"/>
      <c r="AU3875" s="50"/>
      <c r="AV3875" s="50"/>
      <c r="AW3875" s="50"/>
      <c r="AX3875" s="50"/>
      <c r="AY3875" s="50"/>
      <c r="AZ3875" s="50"/>
      <c r="BA3875" s="50"/>
      <c r="BB3875" s="50"/>
      <c r="BC3875" s="50"/>
      <c r="BD3875" s="50"/>
      <c r="BE3875" s="50"/>
      <c r="BF3875" s="50"/>
      <c r="BG3875" s="50"/>
      <c r="BH3875" s="50"/>
      <c r="BI3875" s="50"/>
      <c r="BJ3875" s="50"/>
      <c r="BK3875" s="50"/>
      <c r="BL3875" s="50"/>
      <c r="BM3875" s="50"/>
      <c r="BN3875" s="50"/>
      <c r="BO3875" s="50"/>
      <c r="BP3875" s="50"/>
      <c r="BQ3875" s="50"/>
      <c r="BR3875" s="50"/>
      <c r="BS3875" s="50"/>
      <c r="BT3875" s="50"/>
      <c r="BU3875" s="50"/>
      <c r="BV3875" s="50"/>
      <c r="BW3875" s="50"/>
      <c r="BX3875" s="50"/>
      <c r="BY3875" s="50"/>
      <c r="BZ3875" s="50"/>
      <c r="CA3875" s="50"/>
      <c r="CB3875" s="50"/>
      <c r="CC3875" s="50"/>
      <c r="CD3875" s="50"/>
      <c r="CE3875" s="50"/>
      <c r="CF3875" s="50"/>
      <c r="CG3875" s="50"/>
      <c r="CH3875" s="50"/>
      <c r="CI3875" s="50"/>
      <c r="CJ3875" s="50"/>
      <c r="CK3875" s="50"/>
      <c r="CL3875" s="50"/>
      <c r="CM3875" s="50"/>
      <c r="CN3875" s="50"/>
      <c r="CO3875" s="50"/>
      <c r="CP3875" s="50"/>
      <c r="CQ3875" s="50"/>
      <c r="CR3875" s="50"/>
      <c r="CS3875" s="50"/>
      <c r="CT3875" s="50"/>
      <c r="CU3875" s="50"/>
      <c r="CV3875" s="50"/>
      <c r="CW3875" s="50"/>
      <c r="CX3875" s="50"/>
      <c r="CY3875" s="50"/>
      <c r="CZ3875" s="50"/>
      <c r="DA3875" s="50"/>
      <c r="DB3875" s="50"/>
      <c r="DC3875" s="50"/>
      <c r="DD3875" s="50"/>
      <c r="DE3875" s="50"/>
      <c r="DF3875" s="50"/>
      <c r="DG3875" s="50"/>
    </row>
    <row r="3876" spans="1:111" ht="13.5" x14ac:dyDescent="0.2">
      <c r="A3876" s="570" t="s">
        <v>135</v>
      </c>
      <c r="B3876" s="570" t="s">
        <v>135</v>
      </c>
      <c r="C3876" s="379"/>
      <c r="D3876" s="78" t="s">
        <v>8448</v>
      </c>
      <c r="E3876" s="360"/>
      <c r="F3876" s="352">
        <f t="shared" si="120"/>
        <v>0</v>
      </c>
      <c r="G3876" s="352">
        <f t="shared" si="121"/>
        <v>0</v>
      </c>
      <c r="H3876" s="50"/>
      <c r="I3876" s="50"/>
      <c r="J3876" s="50"/>
      <c r="K3876" s="50"/>
      <c r="L3876" s="50"/>
      <c r="M3876" s="50"/>
      <c r="N3876" s="50"/>
      <c r="O3876" s="50"/>
      <c r="P3876" s="50"/>
      <c r="Q3876" s="50"/>
      <c r="R3876" s="50"/>
      <c r="S3876" s="50"/>
      <c r="T3876" s="50"/>
      <c r="U3876" s="50"/>
      <c r="V3876" s="50"/>
      <c r="W3876" s="50"/>
      <c r="X3876" s="50"/>
      <c r="Y3876" s="50"/>
      <c r="Z3876" s="50"/>
      <c r="AA3876" s="50"/>
      <c r="AB3876" s="50"/>
      <c r="AC3876" s="50"/>
      <c r="AD3876" s="50"/>
      <c r="AE3876" s="50"/>
      <c r="AF3876" s="50"/>
      <c r="AG3876" s="50"/>
      <c r="AH3876" s="50"/>
      <c r="AI3876" s="50"/>
      <c r="AJ3876" s="50"/>
      <c r="AK3876" s="50"/>
      <c r="AL3876" s="50"/>
      <c r="AM3876" s="50"/>
      <c r="AN3876" s="50"/>
      <c r="AO3876" s="50"/>
      <c r="AP3876" s="50"/>
      <c r="AQ3876" s="50"/>
      <c r="AR3876" s="50"/>
      <c r="AS3876" s="50"/>
      <c r="AT3876" s="50"/>
      <c r="AU3876" s="50"/>
      <c r="AV3876" s="50"/>
      <c r="AW3876" s="50"/>
      <c r="AX3876" s="50"/>
      <c r="AY3876" s="50"/>
      <c r="AZ3876" s="50"/>
      <c r="BA3876" s="50"/>
      <c r="BB3876" s="50"/>
      <c r="BC3876" s="50"/>
      <c r="BD3876" s="50"/>
      <c r="BE3876" s="50"/>
      <c r="BF3876" s="50"/>
      <c r="BG3876" s="50"/>
      <c r="BH3876" s="50"/>
      <c r="BI3876" s="50"/>
      <c r="BJ3876" s="50"/>
      <c r="BK3876" s="50"/>
      <c r="BL3876" s="50"/>
      <c r="BM3876" s="50"/>
      <c r="BN3876" s="50"/>
      <c r="BO3876" s="50"/>
      <c r="BP3876" s="50"/>
      <c r="BQ3876" s="50"/>
      <c r="BR3876" s="50"/>
      <c r="BS3876" s="50"/>
      <c r="BT3876" s="50"/>
      <c r="BU3876" s="50"/>
      <c r="BV3876" s="50"/>
      <c r="BW3876" s="50"/>
      <c r="BX3876" s="50"/>
      <c r="BY3876" s="50"/>
      <c r="BZ3876" s="50"/>
      <c r="CA3876" s="50"/>
      <c r="CB3876" s="50"/>
      <c r="CC3876" s="50"/>
      <c r="CD3876" s="50"/>
      <c r="CE3876" s="50"/>
      <c r="CF3876" s="50"/>
      <c r="CG3876" s="50"/>
      <c r="CH3876" s="50"/>
      <c r="CI3876" s="50"/>
      <c r="CJ3876" s="50"/>
      <c r="CK3876" s="50"/>
      <c r="CL3876" s="50"/>
      <c r="CM3876" s="50"/>
      <c r="CN3876" s="50"/>
      <c r="CO3876" s="50"/>
      <c r="CP3876" s="50"/>
      <c r="CQ3876" s="50"/>
      <c r="CR3876" s="50"/>
      <c r="CS3876" s="50"/>
      <c r="CT3876" s="50"/>
      <c r="CU3876" s="50"/>
      <c r="CV3876" s="50"/>
      <c r="CW3876" s="50"/>
      <c r="CX3876" s="50"/>
      <c r="CY3876" s="50"/>
      <c r="CZ3876" s="50"/>
      <c r="DA3876" s="50"/>
      <c r="DB3876" s="50"/>
      <c r="DC3876" s="50"/>
      <c r="DD3876" s="50"/>
      <c r="DE3876" s="50"/>
      <c r="DF3876" s="50"/>
      <c r="DG3876" s="50"/>
    </row>
    <row r="3877" spans="1:111" ht="25.5" x14ac:dyDescent="0.2">
      <c r="A3877" s="571"/>
      <c r="B3877" s="571"/>
      <c r="C3877" s="379"/>
      <c r="D3877" s="78" t="s">
        <v>7453</v>
      </c>
      <c r="E3877" s="360">
        <v>1500</v>
      </c>
      <c r="F3877" s="352">
        <f t="shared" si="120"/>
        <v>900</v>
      </c>
      <c r="G3877" s="352">
        <f t="shared" si="121"/>
        <v>750</v>
      </c>
      <c r="H3877" s="50"/>
      <c r="I3877" s="50"/>
      <c r="J3877" s="50"/>
      <c r="K3877" s="50"/>
      <c r="L3877" s="50"/>
      <c r="M3877" s="50"/>
      <c r="N3877" s="50"/>
      <c r="O3877" s="50"/>
      <c r="P3877" s="50"/>
      <c r="Q3877" s="50"/>
      <c r="R3877" s="50"/>
      <c r="S3877" s="50"/>
      <c r="T3877" s="50"/>
      <c r="U3877" s="50"/>
      <c r="V3877" s="50"/>
      <c r="W3877" s="50"/>
      <c r="X3877" s="50"/>
      <c r="Y3877" s="50"/>
      <c r="Z3877" s="50"/>
      <c r="AA3877" s="50"/>
      <c r="AB3877" s="50"/>
      <c r="AC3877" s="50"/>
      <c r="AD3877" s="50"/>
      <c r="AE3877" s="50"/>
      <c r="AF3877" s="50"/>
      <c r="AG3877" s="50"/>
      <c r="AH3877" s="50"/>
      <c r="AI3877" s="50"/>
      <c r="AJ3877" s="50"/>
      <c r="AK3877" s="50"/>
      <c r="AL3877" s="50"/>
      <c r="AM3877" s="50"/>
      <c r="AN3877" s="50"/>
      <c r="AO3877" s="50"/>
      <c r="AP3877" s="50"/>
      <c r="AQ3877" s="50"/>
      <c r="AR3877" s="50"/>
      <c r="AS3877" s="50"/>
      <c r="AT3877" s="50"/>
      <c r="AU3877" s="50"/>
      <c r="AV3877" s="50"/>
      <c r="AW3877" s="50"/>
      <c r="AX3877" s="50"/>
      <c r="AY3877" s="50"/>
      <c r="AZ3877" s="50"/>
      <c r="BA3877" s="50"/>
      <c r="BB3877" s="50"/>
      <c r="BC3877" s="50"/>
      <c r="BD3877" s="50"/>
      <c r="BE3877" s="50"/>
      <c r="BF3877" s="50"/>
      <c r="BG3877" s="50"/>
      <c r="BH3877" s="50"/>
      <c r="BI3877" s="50"/>
      <c r="BJ3877" s="50"/>
      <c r="BK3877" s="50"/>
      <c r="BL3877" s="50"/>
      <c r="BM3877" s="50"/>
      <c r="BN3877" s="50"/>
      <c r="BO3877" s="50"/>
      <c r="BP3877" s="50"/>
      <c r="BQ3877" s="50"/>
      <c r="BR3877" s="50"/>
      <c r="BS3877" s="50"/>
      <c r="BT3877" s="50"/>
      <c r="BU3877" s="50"/>
      <c r="BV3877" s="50"/>
      <c r="BW3877" s="50"/>
      <c r="BX3877" s="50"/>
      <c r="BY3877" s="50"/>
      <c r="BZ3877" s="50"/>
      <c r="CA3877" s="50"/>
      <c r="CB3877" s="50"/>
      <c r="CC3877" s="50"/>
      <c r="CD3877" s="50"/>
      <c r="CE3877" s="50"/>
      <c r="CF3877" s="50"/>
      <c r="CG3877" s="50"/>
      <c r="CH3877" s="50"/>
      <c r="CI3877" s="50"/>
      <c r="CJ3877" s="50"/>
      <c r="CK3877" s="50"/>
      <c r="CL3877" s="50"/>
      <c r="CM3877" s="50"/>
      <c r="CN3877" s="50"/>
      <c r="CO3877" s="50"/>
      <c r="CP3877" s="50"/>
      <c r="CQ3877" s="50"/>
      <c r="CR3877" s="50"/>
      <c r="CS3877" s="50"/>
      <c r="CT3877" s="50"/>
      <c r="CU3877" s="50"/>
      <c r="CV3877" s="50"/>
      <c r="CW3877" s="50"/>
      <c r="CX3877" s="50"/>
      <c r="CY3877" s="50"/>
      <c r="CZ3877" s="50"/>
      <c r="DA3877" s="50"/>
      <c r="DB3877" s="50"/>
      <c r="DC3877" s="50"/>
      <c r="DD3877" s="50"/>
      <c r="DE3877" s="50"/>
      <c r="DF3877" s="50"/>
      <c r="DG3877" s="50"/>
    </row>
    <row r="3878" spans="1:111" ht="25.5" x14ac:dyDescent="0.2">
      <c r="A3878" s="572"/>
      <c r="B3878" s="572"/>
      <c r="C3878" s="379"/>
      <c r="D3878" s="78" t="s">
        <v>8899</v>
      </c>
      <c r="E3878" s="360">
        <v>500</v>
      </c>
      <c r="F3878" s="352">
        <f t="shared" si="120"/>
        <v>300</v>
      </c>
      <c r="G3878" s="352">
        <f t="shared" si="121"/>
        <v>250</v>
      </c>
      <c r="H3878" s="50"/>
      <c r="I3878" s="50"/>
      <c r="J3878" s="50"/>
      <c r="K3878" s="50"/>
      <c r="L3878" s="50"/>
      <c r="M3878" s="50"/>
      <c r="N3878" s="50"/>
      <c r="O3878" s="50"/>
      <c r="P3878" s="50"/>
      <c r="Q3878" s="50"/>
      <c r="R3878" s="50"/>
      <c r="S3878" s="50"/>
      <c r="T3878" s="50"/>
      <c r="U3878" s="50"/>
      <c r="V3878" s="50"/>
      <c r="W3878" s="50"/>
      <c r="X3878" s="50"/>
      <c r="Y3878" s="50"/>
      <c r="Z3878" s="50"/>
      <c r="AA3878" s="50"/>
      <c r="AB3878" s="50"/>
      <c r="AC3878" s="50"/>
      <c r="AD3878" s="50"/>
      <c r="AE3878" s="50"/>
      <c r="AF3878" s="50"/>
      <c r="AG3878" s="50"/>
      <c r="AH3878" s="50"/>
      <c r="AI3878" s="50"/>
      <c r="AJ3878" s="50"/>
      <c r="AK3878" s="50"/>
      <c r="AL3878" s="50"/>
      <c r="AM3878" s="50"/>
      <c r="AN3878" s="50"/>
      <c r="AO3878" s="50"/>
      <c r="AP3878" s="50"/>
      <c r="AQ3878" s="50"/>
      <c r="AR3878" s="50"/>
      <c r="AS3878" s="50"/>
      <c r="AT3878" s="50"/>
      <c r="AU3878" s="50"/>
      <c r="AV3878" s="50"/>
      <c r="AW3878" s="50"/>
      <c r="AX3878" s="50"/>
      <c r="AY3878" s="50"/>
      <c r="AZ3878" s="50"/>
      <c r="BA3878" s="50"/>
      <c r="BB3878" s="50"/>
      <c r="BC3878" s="50"/>
      <c r="BD3878" s="50"/>
      <c r="BE3878" s="50"/>
      <c r="BF3878" s="50"/>
      <c r="BG3878" s="50"/>
      <c r="BH3878" s="50"/>
      <c r="BI3878" s="50"/>
      <c r="BJ3878" s="50"/>
      <c r="BK3878" s="50"/>
      <c r="BL3878" s="50"/>
      <c r="BM3878" s="50"/>
      <c r="BN3878" s="50"/>
      <c r="BO3878" s="50"/>
      <c r="BP3878" s="50"/>
      <c r="BQ3878" s="50"/>
      <c r="BR3878" s="50"/>
      <c r="BS3878" s="50"/>
      <c r="BT3878" s="50"/>
      <c r="BU3878" s="50"/>
      <c r="BV3878" s="50"/>
      <c r="BW3878" s="50"/>
      <c r="BX3878" s="50"/>
      <c r="BY3878" s="50"/>
      <c r="BZ3878" s="50"/>
      <c r="CA3878" s="50"/>
      <c r="CB3878" s="50"/>
      <c r="CC3878" s="50"/>
      <c r="CD3878" s="50"/>
      <c r="CE3878" s="50"/>
      <c r="CF3878" s="50"/>
      <c r="CG3878" s="50"/>
      <c r="CH3878" s="50"/>
      <c r="CI3878" s="50"/>
      <c r="CJ3878" s="50"/>
      <c r="CK3878" s="50"/>
      <c r="CL3878" s="50"/>
      <c r="CM3878" s="50"/>
      <c r="CN3878" s="50"/>
      <c r="CO3878" s="50"/>
      <c r="CP3878" s="50"/>
      <c r="CQ3878" s="50"/>
      <c r="CR3878" s="50"/>
      <c r="CS3878" s="50"/>
      <c r="CT3878" s="50"/>
      <c r="CU3878" s="50"/>
      <c r="CV3878" s="50"/>
      <c r="CW3878" s="50"/>
      <c r="CX3878" s="50"/>
      <c r="CY3878" s="50"/>
      <c r="CZ3878" s="50"/>
      <c r="DA3878" s="50"/>
      <c r="DB3878" s="50"/>
      <c r="DC3878" s="50"/>
      <c r="DD3878" s="50"/>
      <c r="DE3878" s="50"/>
      <c r="DF3878" s="50"/>
      <c r="DG3878" s="50"/>
    </row>
    <row r="3879" spans="1:111" x14ac:dyDescent="0.2">
      <c r="A3879" s="379" t="s">
        <v>136</v>
      </c>
      <c r="B3879" s="379" t="s">
        <v>136</v>
      </c>
      <c r="C3879" s="379"/>
      <c r="D3879" s="78" t="s">
        <v>316</v>
      </c>
      <c r="E3879" s="360">
        <v>450</v>
      </c>
      <c r="F3879" s="352">
        <f t="shared" si="120"/>
        <v>270</v>
      </c>
      <c r="G3879" s="352">
        <f t="shared" si="121"/>
        <v>225</v>
      </c>
      <c r="H3879" s="50"/>
      <c r="I3879" s="50"/>
      <c r="J3879" s="50"/>
      <c r="K3879" s="50"/>
      <c r="L3879" s="50"/>
      <c r="M3879" s="50"/>
      <c r="N3879" s="50"/>
      <c r="O3879" s="50"/>
      <c r="P3879" s="50"/>
      <c r="Q3879" s="50"/>
      <c r="R3879" s="50"/>
      <c r="S3879" s="50"/>
      <c r="T3879" s="50"/>
      <c r="U3879" s="50"/>
      <c r="V3879" s="50"/>
      <c r="W3879" s="50"/>
      <c r="X3879" s="50"/>
      <c r="Y3879" s="50"/>
      <c r="Z3879" s="50"/>
      <c r="AA3879" s="50"/>
      <c r="AB3879" s="50"/>
      <c r="AC3879" s="50"/>
      <c r="AD3879" s="50"/>
      <c r="AE3879" s="50"/>
      <c r="AF3879" s="50"/>
      <c r="AG3879" s="50"/>
      <c r="AH3879" s="50"/>
      <c r="AI3879" s="50"/>
      <c r="AJ3879" s="50"/>
      <c r="AK3879" s="50"/>
      <c r="AL3879" s="50"/>
      <c r="AM3879" s="50"/>
      <c r="AN3879" s="50"/>
      <c r="AO3879" s="50"/>
      <c r="AP3879" s="50"/>
      <c r="AQ3879" s="50"/>
      <c r="AR3879" s="50"/>
      <c r="AS3879" s="50"/>
      <c r="AT3879" s="50"/>
      <c r="AU3879" s="50"/>
      <c r="AV3879" s="50"/>
      <c r="AW3879" s="50"/>
      <c r="AX3879" s="50"/>
      <c r="AY3879" s="50"/>
      <c r="AZ3879" s="50"/>
      <c r="BA3879" s="50"/>
      <c r="BB3879" s="50"/>
      <c r="BC3879" s="50"/>
      <c r="BD3879" s="50"/>
      <c r="BE3879" s="50"/>
      <c r="BF3879" s="50"/>
      <c r="BG3879" s="50"/>
      <c r="BH3879" s="50"/>
      <c r="BI3879" s="50"/>
      <c r="BJ3879" s="50"/>
      <c r="BK3879" s="50"/>
      <c r="BL3879" s="50"/>
      <c r="BM3879" s="50"/>
      <c r="BN3879" s="50"/>
      <c r="BO3879" s="50"/>
      <c r="BP3879" s="50"/>
      <c r="BQ3879" s="50"/>
      <c r="BR3879" s="50"/>
      <c r="BS3879" s="50"/>
      <c r="BT3879" s="50"/>
      <c r="BU3879" s="50"/>
      <c r="BV3879" s="50"/>
      <c r="BW3879" s="50"/>
      <c r="BX3879" s="50"/>
      <c r="BY3879" s="50"/>
      <c r="BZ3879" s="50"/>
      <c r="CA3879" s="50"/>
      <c r="CB3879" s="50"/>
      <c r="CC3879" s="50"/>
      <c r="CD3879" s="50"/>
      <c r="CE3879" s="50"/>
      <c r="CF3879" s="50"/>
      <c r="CG3879" s="50"/>
      <c r="CH3879" s="50"/>
      <c r="CI3879" s="50"/>
      <c r="CJ3879" s="50"/>
      <c r="CK3879" s="50"/>
      <c r="CL3879" s="50"/>
      <c r="CM3879" s="50"/>
      <c r="CN3879" s="50"/>
      <c r="CO3879" s="50"/>
      <c r="CP3879" s="50"/>
      <c r="CQ3879" s="50"/>
      <c r="CR3879" s="50"/>
      <c r="CS3879" s="50"/>
      <c r="CT3879" s="50"/>
      <c r="CU3879" s="50"/>
      <c r="CV3879" s="50"/>
      <c r="CW3879" s="50"/>
      <c r="CX3879" s="50"/>
      <c r="CY3879" s="50"/>
      <c r="CZ3879" s="50"/>
      <c r="DA3879" s="50"/>
      <c r="DB3879" s="50"/>
      <c r="DC3879" s="50"/>
      <c r="DD3879" s="50"/>
      <c r="DE3879" s="50"/>
      <c r="DF3879" s="50"/>
      <c r="DG3879" s="50"/>
    </row>
    <row r="3880" spans="1:111" x14ac:dyDescent="0.2">
      <c r="A3880" s="379" t="s">
        <v>137</v>
      </c>
      <c r="B3880" s="379" t="s">
        <v>137</v>
      </c>
      <c r="C3880" s="379"/>
      <c r="D3880" s="78" t="s">
        <v>317</v>
      </c>
      <c r="E3880" s="360">
        <v>450</v>
      </c>
      <c r="F3880" s="352">
        <f t="shared" si="120"/>
        <v>270</v>
      </c>
      <c r="G3880" s="352">
        <f t="shared" si="121"/>
        <v>225</v>
      </c>
      <c r="H3880" s="50"/>
      <c r="I3880" s="50"/>
      <c r="J3880" s="50"/>
      <c r="K3880" s="50"/>
      <c r="L3880" s="50"/>
      <c r="M3880" s="50"/>
      <c r="N3880" s="50"/>
      <c r="O3880" s="50"/>
      <c r="P3880" s="50"/>
      <c r="Q3880" s="50"/>
      <c r="R3880" s="50"/>
      <c r="S3880" s="50"/>
      <c r="T3880" s="50"/>
      <c r="U3880" s="50"/>
      <c r="V3880" s="50"/>
      <c r="W3880" s="50"/>
      <c r="X3880" s="50"/>
      <c r="Y3880" s="50"/>
      <c r="Z3880" s="50"/>
      <c r="AA3880" s="50"/>
      <c r="AB3880" s="50"/>
      <c r="AC3880" s="50"/>
      <c r="AD3880" s="50"/>
      <c r="AE3880" s="50"/>
      <c r="AF3880" s="50"/>
      <c r="AG3880" s="50"/>
      <c r="AH3880" s="50"/>
      <c r="AI3880" s="50"/>
      <c r="AJ3880" s="50"/>
      <c r="AK3880" s="50"/>
      <c r="AL3880" s="50"/>
      <c r="AM3880" s="50"/>
      <c r="AN3880" s="50"/>
      <c r="AO3880" s="50"/>
      <c r="AP3880" s="50"/>
      <c r="AQ3880" s="50"/>
      <c r="AR3880" s="50"/>
      <c r="AS3880" s="50"/>
      <c r="AT3880" s="50"/>
      <c r="AU3880" s="50"/>
      <c r="AV3880" s="50"/>
      <c r="AW3880" s="50"/>
      <c r="AX3880" s="50"/>
      <c r="AY3880" s="50"/>
      <c r="AZ3880" s="50"/>
      <c r="BA3880" s="50"/>
      <c r="BB3880" s="50"/>
      <c r="BC3880" s="50"/>
      <c r="BD3880" s="50"/>
      <c r="BE3880" s="50"/>
      <c r="BF3880" s="50"/>
      <c r="BG3880" s="50"/>
      <c r="BH3880" s="50"/>
      <c r="BI3880" s="50"/>
      <c r="BJ3880" s="50"/>
      <c r="BK3880" s="50"/>
      <c r="BL3880" s="50"/>
      <c r="BM3880" s="50"/>
      <c r="BN3880" s="50"/>
      <c r="BO3880" s="50"/>
      <c r="BP3880" s="50"/>
      <c r="BQ3880" s="50"/>
      <c r="BR3880" s="50"/>
      <c r="BS3880" s="50"/>
      <c r="BT3880" s="50"/>
      <c r="BU3880" s="50"/>
      <c r="BV3880" s="50"/>
      <c r="BW3880" s="50"/>
      <c r="BX3880" s="50"/>
      <c r="BY3880" s="50"/>
      <c r="BZ3880" s="50"/>
      <c r="CA3880" s="50"/>
      <c r="CB3880" s="50"/>
      <c r="CC3880" s="50"/>
      <c r="CD3880" s="50"/>
      <c r="CE3880" s="50"/>
      <c r="CF3880" s="50"/>
      <c r="CG3880" s="50"/>
      <c r="CH3880" s="50"/>
      <c r="CI3880" s="50"/>
      <c r="CJ3880" s="50"/>
      <c r="CK3880" s="50"/>
      <c r="CL3880" s="50"/>
      <c r="CM3880" s="50"/>
      <c r="CN3880" s="50"/>
      <c r="CO3880" s="50"/>
      <c r="CP3880" s="50"/>
      <c r="CQ3880" s="50"/>
      <c r="CR3880" s="50"/>
      <c r="CS3880" s="50"/>
      <c r="CT3880" s="50"/>
      <c r="CU3880" s="50"/>
      <c r="CV3880" s="50"/>
      <c r="CW3880" s="50"/>
      <c r="CX3880" s="50"/>
      <c r="CY3880" s="50"/>
      <c r="CZ3880" s="50"/>
      <c r="DA3880" s="50"/>
      <c r="DB3880" s="50"/>
      <c r="DC3880" s="50"/>
      <c r="DD3880" s="50"/>
      <c r="DE3880" s="50"/>
      <c r="DF3880" s="50"/>
      <c r="DG3880" s="50"/>
    </row>
    <row r="3881" spans="1:111" x14ac:dyDescent="0.2">
      <c r="A3881" s="385" t="s">
        <v>177</v>
      </c>
      <c r="B3881" s="385" t="s">
        <v>177</v>
      </c>
      <c r="C3881" s="385"/>
      <c r="D3881" s="78" t="s">
        <v>318</v>
      </c>
      <c r="E3881" s="360">
        <v>1300</v>
      </c>
      <c r="F3881" s="352">
        <f t="shared" si="120"/>
        <v>780</v>
      </c>
      <c r="G3881" s="352">
        <f t="shared" si="121"/>
        <v>650</v>
      </c>
      <c r="H3881" s="50"/>
      <c r="I3881" s="50"/>
      <c r="J3881" s="50"/>
      <c r="K3881" s="50"/>
      <c r="L3881" s="50"/>
      <c r="M3881" s="50"/>
      <c r="N3881" s="50"/>
      <c r="O3881" s="50"/>
      <c r="P3881" s="50"/>
      <c r="Q3881" s="50"/>
      <c r="R3881" s="50"/>
      <c r="S3881" s="50"/>
      <c r="T3881" s="50"/>
      <c r="U3881" s="50"/>
      <c r="V3881" s="50"/>
      <c r="W3881" s="50"/>
      <c r="X3881" s="50"/>
      <c r="Y3881" s="50"/>
      <c r="Z3881" s="50"/>
      <c r="AA3881" s="50"/>
      <c r="AB3881" s="50"/>
      <c r="AC3881" s="50"/>
      <c r="AD3881" s="50"/>
      <c r="AE3881" s="50"/>
      <c r="AF3881" s="50"/>
      <c r="AG3881" s="50"/>
      <c r="AH3881" s="50"/>
      <c r="AI3881" s="50"/>
      <c r="AJ3881" s="50"/>
      <c r="AK3881" s="50"/>
      <c r="AL3881" s="50"/>
      <c r="AM3881" s="50"/>
      <c r="AN3881" s="50"/>
      <c r="AO3881" s="50"/>
      <c r="AP3881" s="50"/>
      <c r="AQ3881" s="50"/>
      <c r="AR3881" s="50"/>
      <c r="AS3881" s="50"/>
      <c r="AT3881" s="50"/>
      <c r="AU3881" s="50"/>
      <c r="AV3881" s="50"/>
      <c r="AW3881" s="50"/>
      <c r="AX3881" s="50"/>
      <c r="AY3881" s="50"/>
      <c r="AZ3881" s="50"/>
      <c r="BA3881" s="50"/>
      <c r="BB3881" s="50"/>
      <c r="BC3881" s="50"/>
      <c r="BD3881" s="50"/>
      <c r="BE3881" s="50"/>
      <c r="BF3881" s="50"/>
      <c r="BG3881" s="50"/>
      <c r="BH3881" s="50"/>
      <c r="BI3881" s="50"/>
      <c r="BJ3881" s="50"/>
      <c r="BK3881" s="50"/>
      <c r="BL3881" s="50"/>
      <c r="BM3881" s="50"/>
      <c r="BN3881" s="50"/>
      <c r="BO3881" s="50"/>
      <c r="BP3881" s="50"/>
      <c r="BQ3881" s="50"/>
      <c r="BR3881" s="50"/>
      <c r="BS3881" s="50"/>
      <c r="BT3881" s="50"/>
      <c r="BU3881" s="50"/>
      <c r="BV3881" s="50"/>
      <c r="BW3881" s="50"/>
      <c r="BX3881" s="50"/>
      <c r="BY3881" s="50"/>
      <c r="BZ3881" s="50"/>
      <c r="CA3881" s="50"/>
      <c r="CB3881" s="50"/>
      <c r="CC3881" s="50"/>
      <c r="CD3881" s="50"/>
      <c r="CE3881" s="50"/>
      <c r="CF3881" s="50"/>
      <c r="CG3881" s="50"/>
      <c r="CH3881" s="50"/>
      <c r="CI3881" s="50"/>
      <c r="CJ3881" s="50"/>
      <c r="CK3881" s="50"/>
      <c r="CL3881" s="50"/>
      <c r="CM3881" s="50"/>
      <c r="CN3881" s="50"/>
      <c r="CO3881" s="50"/>
      <c r="CP3881" s="50"/>
      <c r="CQ3881" s="50"/>
      <c r="CR3881" s="50"/>
      <c r="CS3881" s="50"/>
      <c r="CT3881" s="50"/>
      <c r="CU3881" s="50"/>
      <c r="CV3881" s="50"/>
      <c r="CW3881" s="50"/>
      <c r="CX3881" s="50"/>
      <c r="CY3881" s="50"/>
      <c r="CZ3881" s="50"/>
      <c r="DA3881" s="50"/>
      <c r="DB3881" s="50"/>
      <c r="DC3881" s="50"/>
      <c r="DD3881" s="50"/>
      <c r="DE3881" s="50"/>
      <c r="DF3881" s="50"/>
      <c r="DG3881" s="50"/>
    </row>
    <row r="3882" spans="1:111" x14ac:dyDescent="0.2">
      <c r="A3882" s="385" t="s">
        <v>178</v>
      </c>
      <c r="B3882" s="385" t="s">
        <v>178</v>
      </c>
      <c r="C3882" s="385"/>
      <c r="D3882" s="78" t="s">
        <v>319</v>
      </c>
      <c r="E3882" s="360">
        <v>450</v>
      </c>
      <c r="F3882" s="352">
        <f t="shared" si="120"/>
        <v>270</v>
      </c>
      <c r="G3882" s="352">
        <f t="shared" si="121"/>
        <v>225</v>
      </c>
      <c r="H3882" s="50"/>
      <c r="I3882" s="50"/>
      <c r="J3882" s="50"/>
      <c r="K3882" s="50"/>
      <c r="L3882" s="50"/>
      <c r="M3882" s="50"/>
      <c r="N3882" s="50"/>
      <c r="O3882" s="50"/>
      <c r="P3882" s="50"/>
      <c r="Q3882" s="50"/>
      <c r="R3882" s="50"/>
      <c r="S3882" s="50"/>
      <c r="T3882" s="50"/>
      <c r="U3882" s="50"/>
      <c r="V3882" s="50"/>
      <c r="W3882" s="50"/>
      <c r="X3882" s="50"/>
      <c r="Y3882" s="50"/>
      <c r="Z3882" s="50"/>
      <c r="AA3882" s="50"/>
      <c r="AB3882" s="50"/>
      <c r="AC3882" s="50"/>
      <c r="AD3882" s="50"/>
      <c r="AE3882" s="50"/>
      <c r="AF3882" s="50"/>
      <c r="AG3882" s="50"/>
      <c r="AH3882" s="50"/>
      <c r="AI3882" s="50"/>
      <c r="AJ3882" s="50"/>
      <c r="AK3882" s="50"/>
      <c r="AL3882" s="50"/>
      <c r="AM3882" s="50"/>
      <c r="AN3882" s="50"/>
      <c r="AO3882" s="50"/>
      <c r="AP3882" s="50"/>
      <c r="AQ3882" s="50"/>
      <c r="AR3882" s="50"/>
      <c r="AS3882" s="50"/>
      <c r="AT3882" s="50"/>
      <c r="AU3882" s="50"/>
      <c r="AV3882" s="50"/>
      <c r="AW3882" s="50"/>
      <c r="AX3882" s="50"/>
      <c r="AY3882" s="50"/>
      <c r="AZ3882" s="50"/>
      <c r="BA3882" s="50"/>
      <c r="BB3882" s="50"/>
      <c r="BC3882" s="50"/>
      <c r="BD3882" s="50"/>
      <c r="BE3882" s="50"/>
      <c r="BF3882" s="50"/>
      <c r="BG3882" s="50"/>
      <c r="BH3882" s="50"/>
      <c r="BI3882" s="50"/>
      <c r="BJ3882" s="50"/>
      <c r="BK3882" s="50"/>
      <c r="BL3882" s="50"/>
      <c r="BM3882" s="50"/>
      <c r="BN3882" s="50"/>
      <c r="BO3882" s="50"/>
      <c r="BP3882" s="50"/>
      <c r="BQ3882" s="50"/>
      <c r="BR3882" s="50"/>
      <c r="BS3882" s="50"/>
      <c r="BT3882" s="50"/>
      <c r="BU3882" s="50"/>
      <c r="BV3882" s="50"/>
      <c r="BW3882" s="50"/>
      <c r="BX3882" s="50"/>
      <c r="BY3882" s="50"/>
      <c r="BZ3882" s="50"/>
      <c r="CA3882" s="50"/>
      <c r="CB3882" s="50"/>
      <c r="CC3882" s="50"/>
      <c r="CD3882" s="50"/>
      <c r="CE3882" s="50"/>
      <c r="CF3882" s="50"/>
      <c r="CG3882" s="50"/>
      <c r="CH3882" s="50"/>
      <c r="CI3882" s="50"/>
      <c r="CJ3882" s="50"/>
      <c r="CK3882" s="50"/>
      <c r="CL3882" s="50"/>
      <c r="CM3882" s="50"/>
      <c r="CN3882" s="50"/>
      <c r="CO3882" s="50"/>
      <c r="CP3882" s="50"/>
      <c r="CQ3882" s="50"/>
      <c r="CR3882" s="50"/>
      <c r="CS3882" s="50"/>
      <c r="CT3882" s="50"/>
      <c r="CU3882" s="50"/>
      <c r="CV3882" s="50"/>
      <c r="CW3882" s="50"/>
      <c r="CX3882" s="50"/>
      <c r="CY3882" s="50"/>
      <c r="CZ3882" s="50"/>
      <c r="DA3882" s="50"/>
      <c r="DB3882" s="50"/>
      <c r="DC3882" s="50"/>
      <c r="DD3882" s="50"/>
      <c r="DE3882" s="50"/>
      <c r="DF3882" s="50"/>
      <c r="DG3882" s="50"/>
    </row>
    <row r="3883" spans="1:111" x14ac:dyDescent="0.2">
      <c r="A3883" s="385" t="s">
        <v>179</v>
      </c>
      <c r="B3883" s="385" t="s">
        <v>179</v>
      </c>
      <c r="C3883" s="385"/>
      <c r="D3883" s="78" t="s">
        <v>320</v>
      </c>
      <c r="E3883" s="360">
        <v>450</v>
      </c>
      <c r="F3883" s="352">
        <f t="shared" si="120"/>
        <v>270</v>
      </c>
      <c r="G3883" s="352">
        <f t="shared" si="121"/>
        <v>225</v>
      </c>
      <c r="H3883" s="50"/>
      <c r="I3883" s="50"/>
      <c r="J3883" s="50"/>
      <c r="K3883" s="50"/>
      <c r="L3883" s="50"/>
      <c r="M3883" s="50"/>
      <c r="N3883" s="50"/>
      <c r="O3883" s="50"/>
      <c r="P3883" s="50"/>
      <c r="Q3883" s="50"/>
      <c r="R3883" s="50"/>
      <c r="S3883" s="50"/>
      <c r="T3883" s="50"/>
      <c r="U3883" s="50"/>
      <c r="V3883" s="50"/>
      <c r="W3883" s="50"/>
      <c r="X3883" s="50"/>
      <c r="Y3883" s="50"/>
      <c r="Z3883" s="50"/>
      <c r="AA3883" s="50"/>
      <c r="AB3883" s="50"/>
      <c r="AC3883" s="50"/>
      <c r="AD3883" s="50"/>
      <c r="AE3883" s="50"/>
      <c r="AF3883" s="50"/>
      <c r="AG3883" s="50"/>
      <c r="AH3883" s="50"/>
      <c r="AI3883" s="50"/>
      <c r="AJ3883" s="50"/>
      <c r="AK3883" s="50"/>
      <c r="AL3883" s="50"/>
      <c r="AM3883" s="50"/>
      <c r="AN3883" s="50"/>
      <c r="AO3883" s="50"/>
      <c r="AP3883" s="50"/>
      <c r="AQ3883" s="50"/>
      <c r="AR3883" s="50"/>
      <c r="AS3883" s="50"/>
      <c r="AT3883" s="50"/>
      <c r="AU3883" s="50"/>
      <c r="AV3883" s="50"/>
      <c r="AW3883" s="50"/>
      <c r="AX3883" s="50"/>
      <c r="AY3883" s="50"/>
      <c r="AZ3883" s="50"/>
      <c r="BA3883" s="50"/>
      <c r="BB3883" s="50"/>
      <c r="BC3883" s="50"/>
      <c r="BD3883" s="50"/>
      <c r="BE3883" s="50"/>
      <c r="BF3883" s="50"/>
      <c r="BG3883" s="50"/>
      <c r="BH3883" s="50"/>
      <c r="BI3883" s="50"/>
      <c r="BJ3883" s="50"/>
      <c r="BK3883" s="50"/>
      <c r="BL3883" s="50"/>
      <c r="BM3883" s="50"/>
      <c r="BN3883" s="50"/>
      <c r="BO3883" s="50"/>
      <c r="BP3883" s="50"/>
      <c r="BQ3883" s="50"/>
      <c r="BR3883" s="50"/>
      <c r="BS3883" s="50"/>
      <c r="BT3883" s="50"/>
      <c r="BU3883" s="50"/>
      <c r="BV3883" s="50"/>
      <c r="BW3883" s="50"/>
      <c r="BX3883" s="50"/>
      <c r="BY3883" s="50"/>
      <c r="BZ3883" s="50"/>
      <c r="CA3883" s="50"/>
      <c r="CB3883" s="50"/>
      <c r="CC3883" s="50"/>
      <c r="CD3883" s="50"/>
      <c r="CE3883" s="50"/>
      <c r="CF3883" s="50"/>
      <c r="CG3883" s="50"/>
      <c r="CH3883" s="50"/>
      <c r="CI3883" s="50"/>
      <c r="CJ3883" s="50"/>
      <c r="CK3883" s="50"/>
      <c r="CL3883" s="50"/>
      <c r="CM3883" s="50"/>
      <c r="CN3883" s="50"/>
      <c r="CO3883" s="50"/>
      <c r="CP3883" s="50"/>
      <c r="CQ3883" s="50"/>
      <c r="CR3883" s="50"/>
      <c r="CS3883" s="50"/>
      <c r="CT3883" s="50"/>
      <c r="CU3883" s="50"/>
      <c r="CV3883" s="50"/>
      <c r="CW3883" s="50"/>
      <c r="CX3883" s="50"/>
      <c r="CY3883" s="50"/>
      <c r="CZ3883" s="50"/>
      <c r="DA3883" s="50"/>
      <c r="DB3883" s="50"/>
      <c r="DC3883" s="50"/>
      <c r="DD3883" s="50"/>
      <c r="DE3883" s="50"/>
      <c r="DF3883" s="50"/>
      <c r="DG3883" s="50"/>
    </row>
    <row r="3884" spans="1:111" x14ac:dyDescent="0.2">
      <c r="A3884" s="385" t="s">
        <v>867</v>
      </c>
      <c r="B3884" s="385" t="s">
        <v>867</v>
      </c>
      <c r="C3884" s="385"/>
      <c r="D3884" s="78" t="s">
        <v>321</v>
      </c>
      <c r="E3884" s="360">
        <v>450</v>
      </c>
      <c r="F3884" s="352">
        <f t="shared" si="120"/>
        <v>270</v>
      </c>
      <c r="G3884" s="352">
        <f t="shared" si="121"/>
        <v>225</v>
      </c>
      <c r="H3884" s="50"/>
      <c r="I3884" s="50"/>
      <c r="J3884" s="50"/>
      <c r="K3884" s="50"/>
      <c r="L3884" s="50"/>
      <c r="M3884" s="50"/>
      <c r="N3884" s="50"/>
      <c r="O3884" s="50"/>
      <c r="P3884" s="50"/>
      <c r="Q3884" s="50"/>
      <c r="R3884" s="50"/>
      <c r="S3884" s="50"/>
      <c r="T3884" s="50"/>
      <c r="U3884" s="50"/>
      <c r="V3884" s="50"/>
      <c r="W3884" s="50"/>
      <c r="X3884" s="50"/>
      <c r="Y3884" s="50"/>
      <c r="Z3884" s="50"/>
      <c r="AA3884" s="50"/>
      <c r="AB3884" s="50"/>
      <c r="AC3884" s="50"/>
      <c r="AD3884" s="50"/>
      <c r="AE3884" s="50"/>
      <c r="AF3884" s="50"/>
      <c r="AG3884" s="50"/>
      <c r="AH3884" s="50"/>
      <c r="AI3884" s="50"/>
      <c r="AJ3884" s="50"/>
      <c r="AK3884" s="50"/>
      <c r="AL3884" s="50"/>
      <c r="AM3884" s="50"/>
      <c r="AN3884" s="50"/>
      <c r="AO3884" s="50"/>
      <c r="AP3884" s="50"/>
      <c r="AQ3884" s="50"/>
      <c r="AR3884" s="50"/>
      <c r="AS3884" s="50"/>
      <c r="AT3884" s="50"/>
      <c r="AU3884" s="50"/>
      <c r="AV3884" s="50"/>
      <c r="AW3884" s="50"/>
      <c r="AX3884" s="50"/>
      <c r="AY3884" s="50"/>
      <c r="AZ3884" s="50"/>
      <c r="BA3884" s="50"/>
      <c r="BB3884" s="50"/>
      <c r="BC3884" s="50"/>
      <c r="BD3884" s="50"/>
      <c r="BE3884" s="50"/>
      <c r="BF3884" s="50"/>
      <c r="BG3884" s="50"/>
      <c r="BH3884" s="50"/>
      <c r="BI3884" s="50"/>
      <c r="BJ3884" s="50"/>
      <c r="BK3884" s="50"/>
      <c r="BL3884" s="50"/>
      <c r="BM3884" s="50"/>
      <c r="BN3884" s="50"/>
      <c r="BO3884" s="50"/>
      <c r="BP3884" s="50"/>
      <c r="BQ3884" s="50"/>
      <c r="BR3884" s="50"/>
      <c r="BS3884" s="50"/>
      <c r="BT3884" s="50"/>
      <c r="BU3884" s="50"/>
      <c r="BV3884" s="50"/>
      <c r="BW3884" s="50"/>
      <c r="BX3884" s="50"/>
      <c r="BY3884" s="50"/>
      <c r="BZ3884" s="50"/>
      <c r="CA3884" s="50"/>
      <c r="CB3884" s="50"/>
      <c r="CC3884" s="50"/>
      <c r="CD3884" s="50"/>
      <c r="CE3884" s="50"/>
      <c r="CF3884" s="50"/>
      <c r="CG3884" s="50"/>
      <c r="CH3884" s="50"/>
      <c r="CI3884" s="50"/>
      <c r="CJ3884" s="50"/>
      <c r="CK3884" s="50"/>
      <c r="CL3884" s="50"/>
      <c r="CM3884" s="50"/>
      <c r="CN3884" s="50"/>
      <c r="CO3884" s="50"/>
      <c r="CP3884" s="50"/>
      <c r="CQ3884" s="50"/>
      <c r="CR3884" s="50"/>
      <c r="CS3884" s="50"/>
      <c r="CT3884" s="50"/>
      <c r="CU3884" s="50"/>
      <c r="CV3884" s="50"/>
      <c r="CW3884" s="50"/>
      <c r="CX3884" s="50"/>
      <c r="CY3884" s="50"/>
      <c r="CZ3884" s="50"/>
      <c r="DA3884" s="50"/>
      <c r="DB3884" s="50"/>
      <c r="DC3884" s="50"/>
      <c r="DD3884" s="50"/>
      <c r="DE3884" s="50"/>
      <c r="DF3884" s="50"/>
      <c r="DG3884" s="50"/>
    </row>
    <row r="3885" spans="1:111" x14ac:dyDescent="0.2">
      <c r="A3885" s="624" t="s">
        <v>868</v>
      </c>
      <c r="B3885" s="624" t="s">
        <v>868</v>
      </c>
      <c r="C3885" s="624"/>
      <c r="D3885" s="75" t="s">
        <v>322</v>
      </c>
      <c r="E3885" s="360"/>
      <c r="F3885" s="352">
        <f t="shared" si="120"/>
        <v>0</v>
      </c>
      <c r="G3885" s="352">
        <f t="shared" si="121"/>
        <v>0</v>
      </c>
      <c r="H3885" s="50"/>
      <c r="I3885" s="50"/>
      <c r="J3885" s="50"/>
      <c r="K3885" s="50"/>
      <c r="L3885" s="50"/>
      <c r="M3885" s="50"/>
      <c r="N3885" s="50"/>
      <c r="O3885" s="50"/>
      <c r="P3885" s="50"/>
      <c r="Q3885" s="50"/>
      <c r="R3885" s="50"/>
      <c r="S3885" s="50"/>
      <c r="T3885" s="50"/>
      <c r="U3885" s="50"/>
      <c r="V3885" s="50"/>
      <c r="W3885" s="50"/>
      <c r="X3885" s="50"/>
      <c r="Y3885" s="50"/>
      <c r="Z3885" s="50"/>
      <c r="AA3885" s="50"/>
      <c r="AB3885" s="50"/>
      <c r="AC3885" s="50"/>
      <c r="AD3885" s="50"/>
      <c r="AE3885" s="50"/>
      <c r="AF3885" s="50"/>
      <c r="AG3885" s="50"/>
      <c r="AH3885" s="50"/>
      <c r="AI3885" s="50"/>
      <c r="AJ3885" s="50"/>
      <c r="AK3885" s="50"/>
      <c r="AL3885" s="50"/>
      <c r="AM3885" s="50"/>
      <c r="AN3885" s="50"/>
      <c r="AO3885" s="50"/>
      <c r="AP3885" s="50"/>
      <c r="AQ3885" s="50"/>
      <c r="AR3885" s="50"/>
      <c r="AS3885" s="50"/>
      <c r="AT3885" s="50"/>
      <c r="AU3885" s="50"/>
      <c r="AV3885" s="50"/>
      <c r="AW3885" s="50"/>
      <c r="AX3885" s="50"/>
      <c r="AY3885" s="50"/>
      <c r="AZ3885" s="50"/>
      <c r="BA3885" s="50"/>
      <c r="BB3885" s="50"/>
      <c r="BC3885" s="50"/>
      <c r="BD3885" s="50"/>
      <c r="BE3885" s="50"/>
      <c r="BF3885" s="50"/>
      <c r="BG3885" s="50"/>
      <c r="BH3885" s="50"/>
      <c r="BI3885" s="50"/>
      <c r="BJ3885" s="50"/>
      <c r="BK3885" s="50"/>
      <c r="BL3885" s="50"/>
      <c r="BM3885" s="50"/>
      <c r="BN3885" s="50"/>
      <c r="BO3885" s="50"/>
      <c r="BP3885" s="50"/>
      <c r="BQ3885" s="50"/>
      <c r="BR3885" s="50"/>
      <c r="BS3885" s="50"/>
      <c r="BT3885" s="50"/>
      <c r="BU3885" s="50"/>
      <c r="BV3885" s="50"/>
      <c r="BW3885" s="50"/>
      <c r="BX3885" s="50"/>
      <c r="BY3885" s="50"/>
      <c r="BZ3885" s="50"/>
      <c r="CA3885" s="50"/>
      <c r="CB3885" s="50"/>
      <c r="CC3885" s="50"/>
      <c r="CD3885" s="50"/>
      <c r="CE3885" s="50"/>
      <c r="CF3885" s="50"/>
      <c r="CG3885" s="50"/>
      <c r="CH3885" s="50"/>
      <c r="CI3885" s="50"/>
      <c r="CJ3885" s="50"/>
      <c r="CK3885" s="50"/>
      <c r="CL3885" s="50"/>
      <c r="CM3885" s="50"/>
      <c r="CN3885" s="50"/>
      <c r="CO3885" s="50"/>
      <c r="CP3885" s="50"/>
      <c r="CQ3885" s="50"/>
      <c r="CR3885" s="50"/>
      <c r="CS3885" s="50"/>
      <c r="CT3885" s="50"/>
      <c r="CU3885" s="50"/>
      <c r="CV3885" s="50"/>
      <c r="CW3885" s="50"/>
      <c r="CX3885" s="50"/>
      <c r="CY3885" s="50"/>
      <c r="CZ3885" s="50"/>
      <c r="DA3885" s="50"/>
      <c r="DB3885" s="50"/>
      <c r="DC3885" s="50"/>
      <c r="DD3885" s="50"/>
      <c r="DE3885" s="50"/>
      <c r="DF3885" s="50"/>
      <c r="DG3885" s="50"/>
    </row>
    <row r="3886" spans="1:111" ht="25.5" x14ac:dyDescent="0.2">
      <c r="A3886" s="625"/>
      <c r="B3886" s="625"/>
      <c r="C3886" s="625"/>
      <c r="D3886" s="78" t="s">
        <v>323</v>
      </c>
      <c r="E3886" s="360">
        <v>1600</v>
      </c>
      <c r="F3886" s="352">
        <f t="shared" si="120"/>
        <v>960</v>
      </c>
      <c r="G3886" s="352">
        <f t="shared" si="121"/>
        <v>800</v>
      </c>
      <c r="H3886" s="50"/>
      <c r="I3886" s="50"/>
      <c r="J3886" s="50"/>
      <c r="K3886" s="50"/>
      <c r="L3886" s="50"/>
      <c r="M3886" s="50"/>
      <c r="N3886" s="50"/>
      <c r="O3886" s="50"/>
      <c r="P3886" s="50"/>
      <c r="Q3886" s="50"/>
      <c r="R3886" s="50"/>
      <c r="S3886" s="50"/>
      <c r="T3886" s="50"/>
      <c r="U3886" s="50"/>
      <c r="V3886" s="50"/>
      <c r="W3886" s="50"/>
      <c r="X3886" s="50"/>
      <c r="Y3886" s="50"/>
      <c r="Z3886" s="50"/>
      <c r="AA3886" s="50"/>
      <c r="AB3886" s="50"/>
      <c r="AC3886" s="50"/>
      <c r="AD3886" s="50"/>
      <c r="AE3886" s="50"/>
      <c r="AF3886" s="50"/>
      <c r="AG3886" s="50"/>
      <c r="AH3886" s="50"/>
      <c r="AI3886" s="50"/>
      <c r="AJ3886" s="50"/>
      <c r="AK3886" s="50"/>
      <c r="AL3886" s="50"/>
      <c r="AM3886" s="50"/>
      <c r="AN3886" s="50"/>
      <c r="AO3886" s="50"/>
      <c r="AP3886" s="50"/>
      <c r="AQ3886" s="50"/>
      <c r="AR3886" s="50"/>
      <c r="AS3886" s="50"/>
      <c r="AT3886" s="50"/>
      <c r="AU3886" s="50"/>
      <c r="AV3886" s="50"/>
      <c r="AW3886" s="50"/>
      <c r="AX3886" s="50"/>
      <c r="AY3886" s="50"/>
      <c r="AZ3886" s="50"/>
      <c r="BA3886" s="50"/>
      <c r="BB3886" s="50"/>
      <c r="BC3886" s="50"/>
      <c r="BD3886" s="50"/>
      <c r="BE3886" s="50"/>
      <c r="BF3886" s="50"/>
      <c r="BG3886" s="50"/>
      <c r="BH3886" s="50"/>
      <c r="BI3886" s="50"/>
      <c r="BJ3886" s="50"/>
      <c r="BK3886" s="50"/>
      <c r="BL3886" s="50"/>
      <c r="BM3886" s="50"/>
      <c r="BN3886" s="50"/>
      <c r="BO3886" s="50"/>
      <c r="BP3886" s="50"/>
      <c r="BQ3886" s="50"/>
      <c r="BR3886" s="50"/>
      <c r="BS3886" s="50"/>
      <c r="BT3886" s="50"/>
      <c r="BU3886" s="50"/>
      <c r="BV3886" s="50"/>
      <c r="BW3886" s="50"/>
      <c r="BX3886" s="50"/>
      <c r="BY3886" s="50"/>
      <c r="BZ3886" s="50"/>
      <c r="CA3886" s="50"/>
      <c r="CB3886" s="50"/>
      <c r="CC3886" s="50"/>
      <c r="CD3886" s="50"/>
      <c r="CE3886" s="50"/>
      <c r="CF3886" s="50"/>
      <c r="CG3886" s="50"/>
      <c r="CH3886" s="50"/>
      <c r="CI3886" s="50"/>
      <c r="CJ3886" s="50"/>
      <c r="CK3886" s="50"/>
      <c r="CL3886" s="50"/>
      <c r="CM3886" s="50"/>
      <c r="CN3886" s="50"/>
      <c r="CO3886" s="50"/>
      <c r="CP3886" s="50"/>
      <c r="CQ3886" s="50"/>
      <c r="CR3886" s="50"/>
      <c r="CS3886" s="50"/>
      <c r="CT3886" s="50"/>
      <c r="CU3886" s="50"/>
      <c r="CV3886" s="50"/>
      <c r="CW3886" s="50"/>
      <c r="CX3886" s="50"/>
      <c r="CY3886" s="50"/>
      <c r="CZ3886" s="50"/>
      <c r="DA3886" s="50"/>
      <c r="DB3886" s="50"/>
      <c r="DC3886" s="50"/>
      <c r="DD3886" s="50"/>
      <c r="DE3886" s="50"/>
      <c r="DF3886" s="50"/>
      <c r="DG3886" s="50"/>
    </row>
    <row r="3887" spans="1:111" ht="25.5" x14ac:dyDescent="0.2">
      <c r="A3887" s="625"/>
      <c r="B3887" s="625"/>
      <c r="C3887" s="625"/>
      <c r="D3887" s="78" t="s">
        <v>324</v>
      </c>
      <c r="E3887" s="360">
        <v>400</v>
      </c>
      <c r="F3887" s="352">
        <f t="shared" si="120"/>
        <v>240</v>
      </c>
      <c r="G3887" s="352">
        <f t="shared" si="121"/>
        <v>200</v>
      </c>
      <c r="H3887" s="50"/>
      <c r="I3887" s="50"/>
      <c r="J3887" s="50"/>
      <c r="K3887" s="50"/>
      <c r="L3887" s="50"/>
      <c r="M3887" s="50"/>
      <c r="N3887" s="50"/>
      <c r="O3887" s="50"/>
      <c r="P3887" s="50"/>
      <c r="Q3887" s="50"/>
      <c r="R3887" s="50"/>
      <c r="S3887" s="50"/>
      <c r="T3887" s="50"/>
      <c r="U3887" s="50"/>
      <c r="V3887" s="50"/>
      <c r="W3887" s="50"/>
      <c r="X3887" s="50"/>
      <c r="Y3887" s="50"/>
      <c r="Z3887" s="50"/>
      <c r="AA3887" s="50"/>
      <c r="AB3887" s="50"/>
      <c r="AC3887" s="50"/>
      <c r="AD3887" s="50"/>
      <c r="AE3887" s="50"/>
      <c r="AF3887" s="50"/>
      <c r="AG3887" s="50"/>
      <c r="AH3887" s="50"/>
      <c r="AI3887" s="50"/>
      <c r="AJ3887" s="50"/>
      <c r="AK3887" s="50"/>
      <c r="AL3887" s="50"/>
      <c r="AM3887" s="50"/>
      <c r="AN3887" s="50"/>
      <c r="AO3887" s="50"/>
      <c r="AP3887" s="50"/>
      <c r="AQ3887" s="50"/>
      <c r="AR3887" s="50"/>
      <c r="AS3887" s="50"/>
      <c r="AT3887" s="50"/>
      <c r="AU3887" s="50"/>
      <c r="AV3887" s="50"/>
      <c r="AW3887" s="50"/>
      <c r="AX3887" s="50"/>
      <c r="AY3887" s="50"/>
      <c r="AZ3887" s="50"/>
      <c r="BA3887" s="50"/>
      <c r="BB3887" s="50"/>
      <c r="BC3887" s="50"/>
      <c r="BD3887" s="50"/>
      <c r="BE3887" s="50"/>
      <c r="BF3887" s="50"/>
      <c r="BG3887" s="50"/>
      <c r="BH3887" s="50"/>
      <c r="BI3887" s="50"/>
      <c r="BJ3887" s="50"/>
      <c r="BK3887" s="50"/>
      <c r="BL3887" s="50"/>
      <c r="BM3887" s="50"/>
      <c r="BN3887" s="50"/>
      <c r="BO3887" s="50"/>
      <c r="BP3887" s="50"/>
      <c r="BQ3887" s="50"/>
      <c r="BR3887" s="50"/>
      <c r="BS3887" s="50"/>
      <c r="BT3887" s="50"/>
      <c r="BU3887" s="50"/>
      <c r="BV3887" s="50"/>
      <c r="BW3887" s="50"/>
      <c r="BX3887" s="50"/>
      <c r="BY3887" s="50"/>
      <c r="BZ3887" s="50"/>
      <c r="CA3887" s="50"/>
      <c r="CB3887" s="50"/>
      <c r="CC3887" s="50"/>
      <c r="CD3887" s="50"/>
      <c r="CE3887" s="50"/>
      <c r="CF3887" s="50"/>
      <c r="CG3887" s="50"/>
      <c r="CH3887" s="50"/>
      <c r="CI3887" s="50"/>
      <c r="CJ3887" s="50"/>
      <c r="CK3887" s="50"/>
      <c r="CL3887" s="50"/>
      <c r="CM3887" s="50"/>
      <c r="CN3887" s="50"/>
      <c r="CO3887" s="50"/>
      <c r="CP3887" s="50"/>
      <c r="CQ3887" s="50"/>
      <c r="CR3887" s="50"/>
      <c r="CS3887" s="50"/>
      <c r="CT3887" s="50"/>
      <c r="CU3887" s="50"/>
      <c r="CV3887" s="50"/>
      <c r="CW3887" s="50"/>
      <c r="CX3887" s="50"/>
      <c r="CY3887" s="50"/>
      <c r="CZ3887" s="50"/>
      <c r="DA3887" s="50"/>
      <c r="DB3887" s="50"/>
      <c r="DC3887" s="50"/>
      <c r="DD3887" s="50"/>
      <c r="DE3887" s="50"/>
      <c r="DF3887" s="50"/>
      <c r="DG3887" s="50"/>
    </row>
    <row r="3888" spans="1:111" ht="25.5" x14ac:dyDescent="0.2">
      <c r="A3888" s="625"/>
      <c r="B3888" s="625"/>
      <c r="C3888" s="625"/>
      <c r="D3888" s="78" t="s">
        <v>325</v>
      </c>
      <c r="E3888" s="360">
        <v>400</v>
      </c>
      <c r="F3888" s="352">
        <f t="shared" si="120"/>
        <v>240</v>
      </c>
      <c r="G3888" s="352">
        <f t="shared" si="121"/>
        <v>200</v>
      </c>
      <c r="H3888" s="50"/>
      <c r="I3888" s="50"/>
      <c r="J3888" s="50"/>
      <c r="K3888" s="50"/>
      <c r="L3888" s="50"/>
      <c r="M3888" s="50"/>
      <c r="N3888" s="50"/>
      <c r="O3888" s="50"/>
      <c r="P3888" s="50"/>
      <c r="Q3888" s="50"/>
      <c r="R3888" s="50"/>
      <c r="S3888" s="50"/>
      <c r="T3888" s="50"/>
      <c r="U3888" s="50"/>
      <c r="V3888" s="50"/>
      <c r="W3888" s="50"/>
      <c r="X3888" s="50"/>
      <c r="Y3888" s="50"/>
      <c r="Z3888" s="50"/>
      <c r="AA3888" s="50"/>
      <c r="AB3888" s="50"/>
      <c r="AC3888" s="50"/>
      <c r="AD3888" s="50"/>
      <c r="AE3888" s="50"/>
      <c r="AF3888" s="50"/>
      <c r="AG3888" s="50"/>
      <c r="AH3888" s="50"/>
      <c r="AI3888" s="50"/>
      <c r="AJ3888" s="50"/>
      <c r="AK3888" s="50"/>
      <c r="AL3888" s="50"/>
      <c r="AM3888" s="50"/>
      <c r="AN3888" s="50"/>
      <c r="AO3888" s="50"/>
      <c r="AP3888" s="50"/>
      <c r="AQ3888" s="50"/>
      <c r="AR3888" s="50"/>
      <c r="AS3888" s="50"/>
      <c r="AT3888" s="50"/>
      <c r="AU3888" s="50"/>
      <c r="AV3888" s="50"/>
      <c r="AW3888" s="50"/>
      <c r="AX3888" s="50"/>
      <c r="AY3888" s="50"/>
      <c r="AZ3888" s="50"/>
      <c r="BA3888" s="50"/>
      <c r="BB3888" s="50"/>
      <c r="BC3888" s="50"/>
      <c r="BD3888" s="50"/>
      <c r="BE3888" s="50"/>
      <c r="BF3888" s="50"/>
      <c r="BG3888" s="50"/>
      <c r="BH3888" s="50"/>
      <c r="BI3888" s="50"/>
      <c r="BJ3888" s="50"/>
      <c r="BK3888" s="50"/>
      <c r="BL3888" s="50"/>
      <c r="BM3888" s="50"/>
      <c r="BN3888" s="50"/>
      <c r="BO3888" s="50"/>
      <c r="BP3888" s="50"/>
      <c r="BQ3888" s="50"/>
      <c r="BR3888" s="50"/>
      <c r="BS3888" s="50"/>
      <c r="BT3888" s="50"/>
      <c r="BU3888" s="50"/>
      <c r="BV3888" s="50"/>
      <c r="BW3888" s="50"/>
      <c r="BX3888" s="50"/>
      <c r="BY3888" s="50"/>
      <c r="BZ3888" s="50"/>
      <c r="CA3888" s="50"/>
      <c r="CB3888" s="50"/>
      <c r="CC3888" s="50"/>
      <c r="CD3888" s="50"/>
      <c r="CE3888" s="50"/>
      <c r="CF3888" s="50"/>
      <c r="CG3888" s="50"/>
      <c r="CH3888" s="50"/>
      <c r="CI3888" s="50"/>
      <c r="CJ3888" s="50"/>
      <c r="CK3888" s="50"/>
      <c r="CL3888" s="50"/>
      <c r="CM3888" s="50"/>
      <c r="CN3888" s="50"/>
      <c r="CO3888" s="50"/>
      <c r="CP3888" s="50"/>
      <c r="CQ3888" s="50"/>
      <c r="CR3888" s="50"/>
      <c r="CS3888" s="50"/>
      <c r="CT3888" s="50"/>
      <c r="CU3888" s="50"/>
      <c r="CV3888" s="50"/>
      <c r="CW3888" s="50"/>
      <c r="CX3888" s="50"/>
      <c r="CY3888" s="50"/>
      <c r="CZ3888" s="50"/>
      <c r="DA3888" s="50"/>
      <c r="DB3888" s="50"/>
      <c r="DC3888" s="50"/>
      <c r="DD3888" s="50"/>
      <c r="DE3888" s="50"/>
      <c r="DF3888" s="50"/>
      <c r="DG3888" s="50"/>
    </row>
    <row r="3889" spans="1:111" ht="25.5" x14ac:dyDescent="0.2">
      <c r="A3889" s="625"/>
      <c r="B3889" s="625"/>
      <c r="C3889" s="625"/>
      <c r="D3889" s="78" t="s">
        <v>326</v>
      </c>
      <c r="E3889" s="360">
        <v>700</v>
      </c>
      <c r="F3889" s="352">
        <f t="shared" si="120"/>
        <v>420</v>
      </c>
      <c r="G3889" s="352">
        <f t="shared" si="121"/>
        <v>350</v>
      </c>
      <c r="H3889" s="50"/>
      <c r="I3889" s="50"/>
      <c r="J3889" s="50"/>
      <c r="K3889" s="50"/>
      <c r="L3889" s="50"/>
      <c r="M3889" s="50"/>
      <c r="N3889" s="50"/>
      <c r="O3889" s="50"/>
      <c r="P3889" s="50"/>
      <c r="Q3889" s="50"/>
      <c r="R3889" s="50"/>
      <c r="S3889" s="50"/>
      <c r="T3889" s="50"/>
      <c r="U3889" s="50"/>
      <c r="V3889" s="50"/>
      <c r="W3889" s="50"/>
      <c r="X3889" s="50"/>
      <c r="Y3889" s="50"/>
      <c r="Z3889" s="50"/>
      <c r="AA3889" s="50"/>
      <c r="AB3889" s="50"/>
      <c r="AC3889" s="50"/>
      <c r="AD3889" s="50"/>
      <c r="AE3889" s="50"/>
      <c r="AF3889" s="50"/>
      <c r="AG3889" s="50"/>
      <c r="AH3889" s="50"/>
      <c r="AI3889" s="50"/>
      <c r="AJ3889" s="50"/>
      <c r="AK3889" s="50"/>
      <c r="AL3889" s="50"/>
      <c r="AM3889" s="50"/>
      <c r="AN3889" s="50"/>
      <c r="AO3889" s="50"/>
      <c r="AP3889" s="50"/>
      <c r="AQ3889" s="50"/>
      <c r="AR3889" s="50"/>
      <c r="AS3889" s="50"/>
      <c r="AT3889" s="50"/>
      <c r="AU3889" s="50"/>
      <c r="AV3889" s="50"/>
      <c r="AW3889" s="50"/>
      <c r="AX3889" s="50"/>
      <c r="AY3889" s="50"/>
      <c r="AZ3889" s="50"/>
      <c r="BA3889" s="50"/>
      <c r="BB3889" s="50"/>
      <c r="BC3889" s="50"/>
      <c r="BD3889" s="50"/>
      <c r="BE3889" s="50"/>
      <c r="BF3889" s="50"/>
      <c r="BG3889" s="50"/>
      <c r="BH3889" s="50"/>
      <c r="BI3889" s="50"/>
      <c r="BJ3889" s="50"/>
      <c r="BK3889" s="50"/>
      <c r="BL3889" s="50"/>
      <c r="BM3889" s="50"/>
      <c r="BN3889" s="50"/>
      <c r="BO3889" s="50"/>
      <c r="BP3889" s="50"/>
      <c r="BQ3889" s="50"/>
      <c r="BR3889" s="50"/>
      <c r="BS3889" s="50"/>
      <c r="BT3889" s="50"/>
      <c r="BU3889" s="50"/>
      <c r="BV3889" s="50"/>
      <c r="BW3889" s="50"/>
      <c r="BX3889" s="50"/>
      <c r="BY3889" s="50"/>
      <c r="BZ3889" s="50"/>
      <c r="CA3889" s="50"/>
      <c r="CB3889" s="50"/>
      <c r="CC3889" s="50"/>
      <c r="CD3889" s="50"/>
      <c r="CE3889" s="50"/>
      <c r="CF3889" s="50"/>
      <c r="CG3889" s="50"/>
      <c r="CH3889" s="50"/>
      <c r="CI3889" s="50"/>
      <c r="CJ3889" s="50"/>
      <c r="CK3889" s="50"/>
      <c r="CL3889" s="50"/>
      <c r="CM3889" s="50"/>
      <c r="CN3889" s="50"/>
      <c r="CO3889" s="50"/>
      <c r="CP3889" s="50"/>
      <c r="CQ3889" s="50"/>
      <c r="CR3889" s="50"/>
      <c r="CS3889" s="50"/>
      <c r="CT3889" s="50"/>
      <c r="CU3889" s="50"/>
      <c r="CV3889" s="50"/>
      <c r="CW3889" s="50"/>
      <c r="CX3889" s="50"/>
      <c r="CY3889" s="50"/>
      <c r="CZ3889" s="50"/>
      <c r="DA3889" s="50"/>
      <c r="DB3889" s="50"/>
      <c r="DC3889" s="50"/>
      <c r="DD3889" s="50"/>
      <c r="DE3889" s="50"/>
      <c r="DF3889" s="50"/>
      <c r="DG3889" s="50"/>
    </row>
    <row r="3890" spans="1:111" x14ac:dyDescent="0.2">
      <c r="A3890" s="626"/>
      <c r="B3890" s="626"/>
      <c r="C3890" s="626"/>
      <c r="D3890" s="78" t="s">
        <v>327</v>
      </c>
      <c r="E3890" s="360">
        <v>400</v>
      </c>
      <c r="F3890" s="352">
        <f t="shared" si="120"/>
        <v>240</v>
      </c>
      <c r="G3890" s="352">
        <f t="shared" si="121"/>
        <v>200</v>
      </c>
      <c r="H3890" s="50"/>
      <c r="I3890" s="50"/>
      <c r="J3890" s="50"/>
      <c r="K3890" s="50"/>
      <c r="L3890" s="50"/>
      <c r="M3890" s="50"/>
      <c r="N3890" s="50"/>
      <c r="O3890" s="50"/>
      <c r="P3890" s="50"/>
      <c r="Q3890" s="50"/>
      <c r="R3890" s="50"/>
      <c r="S3890" s="50"/>
      <c r="T3890" s="50"/>
      <c r="U3890" s="50"/>
      <c r="V3890" s="50"/>
      <c r="W3890" s="50"/>
      <c r="X3890" s="50"/>
      <c r="Y3890" s="50"/>
      <c r="Z3890" s="50"/>
      <c r="AA3890" s="50"/>
      <c r="AB3890" s="50"/>
      <c r="AC3890" s="50"/>
      <c r="AD3890" s="50"/>
      <c r="AE3890" s="50"/>
      <c r="AF3890" s="50"/>
      <c r="AG3890" s="50"/>
      <c r="AH3890" s="50"/>
      <c r="AI3890" s="50"/>
      <c r="AJ3890" s="50"/>
      <c r="AK3890" s="50"/>
      <c r="AL3890" s="50"/>
      <c r="AM3890" s="50"/>
      <c r="AN3890" s="50"/>
      <c r="AO3890" s="50"/>
      <c r="AP3890" s="50"/>
      <c r="AQ3890" s="50"/>
      <c r="AR3890" s="50"/>
      <c r="AS3890" s="50"/>
      <c r="AT3890" s="50"/>
      <c r="AU3890" s="50"/>
      <c r="AV3890" s="50"/>
      <c r="AW3890" s="50"/>
      <c r="AX3890" s="50"/>
      <c r="AY3890" s="50"/>
      <c r="AZ3890" s="50"/>
      <c r="BA3890" s="50"/>
      <c r="BB3890" s="50"/>
      <c r="BC3890" s="50"/>
      <c r="BD3890" s="50"/>
      <c r="BE3890" s="50"/>
      <c r="BF3890" s="50"/>
      <c r="BG3890" s="50"/>
      <c r="BH3890" s="50"/>
      <c r="BI3890" s="50"/>
      <c r="BJ3890" s="50"/>
      <c r="BK3890" s="50"/>
      <c r="BL3890" s="50"/>
      <c r="BM3890" s="50"/>
      <c r="BN3890" s="50"/>
      <c r="BO3890" s="50"/>
      <c r="BP3890" s="50"/>
      <c r="BQ3890" s="50"/>
      <c r="BR3890" s="50"/>
      <c r="BS3890" s="50"/>
      <c r="BT3890" s="50"/>
      <c r="BU3890" s="50"/>
      <c r="BV3890" s="50"/>
      <c r="BW3890" s="50"/>
      <c r="BX3890" s="50"/>
      <c r="BY3890" s="50"/>
      <c r="BZ3890" s="50"/>
      <c r="CA3890" s="50"/>
      <c r="CB3890" s="50"/>
      <c r="CC3890" s="50"/>
      <c r="CD3890" s="50"/>
      <c r="CE3890" s="50"/>
      <c r="CF3890" s="50"/>
      <c r="CG3890" s="50"/>
      <c r="CH3890" s="50"/>
      <c r="CI3890" s="50"/>
      <c r="CJ3890" s="50"/>
      <c r="CK3890" s="50"/>
      <c r="CL3890" s="50"/>
      <c r="CM3890" s="50"/>
      <c r="CN3890" s="50"/>
      <c r="CO3890" s="50"/>
      <c r="CP3890" s="50"/>
      <c r="CQ3890" s="50"/>
      <c r="CR3890" s="50"/>
      <c r="CS3890" s="50"/>
      <c r="CT3890" s="50"/>
      <c r="CU3890" s="50"/>
      <c r="CV3890" s="50"/>
      <c r="CW3890" s="50"/>
      <c r="CX3890" s="50"/>
      <c r="CY3890" s="50"/>
      <c r="CZ3890" s="50"/>
      <c r="DA3890" s="50"/>
      <c r="DB3890" s="50"/>
      <c r="DC3890" s="50"/>
      <c r="DD3890" s="50"/>
      <c r="DE3890" s="50"/>
      <c r="DF3890" s="50"/>
      <c r="DG3890" s="50"/>
    </row>
    <row r="3891" spans="1:111" x14ac:dyDescent="0.2">
      <c r="A3891" s="313" t="s">
        <v>869</v>
      </c>
      <c r="B3891" s="313" t="s">
        <v>869</v>
      </c>
      <c r="C3891" s="313"/>
      <c r="D3891" s="78" t="s">
        <v>206</v>
      </c>
      <c r="E3891" s="360">
        <v>400</v>
      </c>
      <c r="F3891" s="352">
        <f t="shared" si="120"/>
        <v>240</v>
      </c>
      <c r="G3891" s="352">
        <f t="shared" si="121"/>
        <v>200</v>
      </c>
      <c r="H3891" s="50"/>
      <c r="I3891" s="50"/>
      <c r="J3891" s="50"/>
      <c r="K3891" s="50"/>
      <c r="L3891" s="50"/>
      <c r="M3891" s="50"/>
      <c r="N3891" s="50"/>
      <c r="O3891" s="50"/>
      <c r="P3891" s="50"/>
      <c r="Q3891" s="50"/>
      <c r="R3891" s="50"/>
      <c r="S3891" s="50"/>
      <c r="T3891" s="50"/>
      <c r="U3891" s="50"/>
      <c r="V3891" s="50"/>
      <c r="W3891" s="50"/>
      <c r="X3891" s="50"/>
      <c r="Y3891" s="50"/>
      <c r="Z3891" s="50"/>
      <c r="AA3891" s="50"/>
      <c r="AB3891" s="50"/>
      <c r="AC3891" s="50"/>
      <c r="AD3891" s="50"/>
      <c r="AE3891" s="50"/>
      <c r="AF3891" s="50"/>
      <c r="AG3891" s="50"/>
      <c r="AH3891" s="50"/>
      <c r="AI3891" s="50"/>
      <c r="AJ3891" s="50"/>
      <c r="AK3891" s="50"/>
      <c r="AL3891" s="50"/>
      <c r="AM3891" s="50"/>
      <c r="AN3891" s="50"/>
      <c r="AO3891" s="50"/>
      <c r="AP3891" s="50"/>
      <c r="AQ3891" s="50"/>
      <c r="AR3891" s="50"/>
      <c r="AS3891" s="50"/>
      <c r="AT3891" s="50"/>
      <c r="AU3891" s="50"/>
      <c r="AV3891" s="50"/>
      <c r="AW3891" s="50"/>
      <c r="AX3891" s="50"/>
      <c r="AY3891" s="50"/>
      <c r="AZ3891" s="50"/>
      <c r="BA3891" s="50"/>
      <c r="BB3891" s="50"/>
      <c r="BC3891" s="50"/>
      <c r="BD3891" s="50"/>
      <c r="BE3891" s="50"/>
      <c r="BF3891" s="50"/>
      <c r="BG3891" s="50"/>
      <c r="BH3891" s="50"/>
      <c r="BI3891" s="50"/>
      <c r="BJ3891" s="50"/>
      <c r="BK3891" s="50"/>
      <c r="BL3891" s="50"/>
      <c r="BM3891" s="50"/>
      <c r="BN3891" s="50"/>
      <c r="BO3891" s="50"/>
      <c r="BP3891" s="50"/>
      <c r="BQ3891" s="50"/>
      <c r="BR3891" s="50"/>
      <c r="BS3891" s="50"/>
      <c r="BT3891" s="50"/>
      <c r="BU3891" s="50"/>
      <c r="BV3891" s="50"/>
      <c r="BW3891" s="50"/>
      <c r="BX3891" s="50"/>
      <c r="BY3891" s="50"/>
      <c r="BZ3891" s="50"/>
      <c r="CA3891" s="50"/>
      <c r="CB3891" s="50"/>
      <c r="CC3891" s="50"/>
      <c r="CD3891" s="50"/>
      <c r="CE3891" s="50"/>
      <c r="CF3891" s="50"/>
      <c r="CG3891" s="50"/>
      <c r="CH3891" s="50"/>
      <c r="CI3891" s="50"/>
      <c r="CJ3891" s="50"/>
      <c r="CK3891" s="50"/>
      <c r="CL3891" s="50"/>
      <c r="CM3891" s="50"/>
      <c r="CN3891" s="50"/>
      <c r="CO3891" s="50"/>
      <c r="CP3891" s="50"/>
      <c r="CQ3891" s="50"/>
      <c r="CR3891" s="50"/>
      <c r="CS3891" s="50"/>
      <c r="CT3891" s="50"/>
      <c r="CU3891" s="50"/>
      <c r="CV3891" s="50"/>
      <c r="CW3891" s="50"/>
      <c r="CX3891" s="50"/>
      <c r="CY3891" s="50"/>
      <c r="CZ3891" s="50"/>
      <c r="DA3891" s="50"/>
      <c r="DB3891" s="50"/>
      <c r="DC3891" s="50"/>
      <c r="DD3891" s="50"/>
      <c r="DE3891" s="50"/>
      <c r="DF3891" s="50"/>
      <c r="DG3891" s="50"/>
    </row>
    <row r="3892" spans="1:111" x14ac:dyDescent="0.2">
      <c r="A3892" s="16">
        <v>6</v>
      </c>
      <c r="B3892" s="16">
        <v>6</v>
      </c>
      <c r="C3892" s="16"/>
      <c r="D3892" s="75" t="s">
        <v>1017</v>
      </c>
      <c r="E3892" s="353">
        <v>0</v>
      </c>
      <c r="F3892" s="352">
        <f t="shared" si="120"/>
        <v>0</v>
      </c>
      <c r="G3892" s="352">
        <f t="shared" si="121"/>
        <v>0</v>
      </c>
      <c r="H3892" s="50"/>
      <c r="I3892" s="50"/>
      <c r="J3892" s="50"/>
      <c r="K3892" s="50"/>
      <c r="L3892" s="50"/>
      <c r="M3892" s="50"/>
      <c r="N3892" s="50"/>
      <c r="O3892" s="50"/>
      <c r="P3892" s="50"/>
      <c r="Q3892" s="50"/>
      <c r="R3892" s="50"/>
      <c r="S3892" s="50"/>
      <c r="T3892" s="50"/>
      <c r="U3892" s="50"/>
      <c r="V3892" s="50"/>
      <c r="W3892" s="50"/>
      <c r="X3892" s="50"/>
      <c r="Y3892" s="50"/>
      <c r="Z3892" s="50"/>
      <c r="AA3892" s="50"/>
      <c r="AB3892" s="50"/>
      <c r="AC3892" s="50"/>
      <c r="AD3892" s="50"/>
      <c r="AE3892" s="50"/>
      <c r="AF3892" s="50"/>
      <c r="AG3892" s="50"/>
      <c r="AH3892" s="50"/>
      <c r="AI3892" s="50"/>
      <c r="AJ3892" s="50"/>
      <c r="AK3892" s="50"/>
      <c r="AL3892" s="50"/>
      <c r="AM3892" s="50"/>
      <c r="AN3892" s="50"/>
      <c r="AO3892" s="50"/>
      <c r="AP3892" s="50"/>
      <c r="AQ3892" s="50"/>
      <c r="AR3892" s="50"/>
      <c r="AS3892" s="50"/>
      <c r="AT3892" s="50"/>
      <c r="AU3892" s="50"/>
      <c r="AV3892" s="50"/>
      <c r="AW3892" s="50"/>
      <c r="AX3892" s="50"/>
      <c r="AY3892" s="50"/>
      <c r="AZ3892" s="50"/>
      <c r="BA3892" s="50"/>
      <c r="BB3892" s="50"/>
      <c r="BC3892" s="50"/>
      <c r="BD3892" s="50"/>
      <c r="BE3892" s="50"/>
      <c r="BF3892" s="50"/>
      <c r="BG3892" s="50"/>
      <c r="BH3892" s="50"/>
      <c r="BI3892" s="50"/>
      <c r="BJ3892" s="50"/>
      <c r="BK3892" s="50"/>
      <c r="BL3892" s="50"/>
      <c r="BM3892" s="50"/>
      <c r="BN3892" s="50"/>
      <c r="BO3892" s="50"/>
      <c r="BP3892" s="50"/>
      <c r="BQ3892" s="50"/>
      <c r="BR3892" s="50"/>
      <c r="BS3892" s="50"/>
      <c r="BT3892" s="50"/>
      <c r="BU3892" s="50"/>
      <c r="BV3892" s="50"/>
      <c r="BW3892" s="50"/>
      <c r="BX3892" s="50"/>
      <c r="BY3892" s="50"/>
      <c r="BZ3892" s="50"/>
      <c r="CA3892" s="50"/>
      <c r="CB3892" s="50"/>
      <c r="CC3892" s="50"/>
      <c r="CD3892" s="50"/>
      <c r="CE3892" s="50"/>
      <c r="CF3892" s="50"/>
      <c r="CG3892" s="50"/>
      <c r="CH3892" s="50"/>
      <c r="CI3892" s="50"/>
      <c r="CJ3892" s="50"/>
      <c r="CK3892" s="50"/>
      <c r="CL3892" s="50"/>
      <c r="CM3892" s="50"/>
      <c r="CN3892" s="50"/>
      <c r="CO3892" s="50"/>
      <c r="CP3892" s="50"/>
      <c r="CQ3892" s="50"/>
      <c r="CR3892" s="50"/>
      <c r="CS3892" s="50"/>
      <c r="CT3892" s="50"/>
      <c r="CU3892" s="50"/>
      <c r="CV3892" s="50"/>
      <c r="CW3892" s="50"/>
      <c r="CX3892" s="50"/>
      <c r="CY3892" s="50"/>
      <c r="CZ3892" s="50"/>
      <c r="DA3892" s="50"/>
      <c r="DB3892" s="50"/>
      <c r="DC3892" s="50"/>
      <c r="DD3892" s="50"/>
      <c r="DE3892" s="50"/>
      <c r="DF3892" s="50"/>
      <c r="DG3892" s="50"/>
    </row>
    <row r="3893" spans="1:111" x14ac:dyDescent="0.2">
      <c r="A3893" s="205" t="s">
        <v>92</v>
      </c>
      <c r="B3893" s="205" t="s">
        <v>92</v>
      </c>
      <c r="C3893" s="205"/>
      <c r="D3893" s="75" t="s">
        <v>1172</v>
      </c>
      <c r="E3893" s="360"/>
      <c r="F3893" s="352">
        <f t="shared" si="120"/>
        <v>0</v>
      </c>
      <c r="G3893" s="352">
        <f t="shared" si="121"/>
        <v>0</v>
      </c>
      <c r="H3893" s="50"/>
      <c r="I3893" s="50"/>
      <c r="J3893" s="50"/>
      <c r="K3893" s="50"/>
      <c r="L3893" s="50"/>
      <c r="M3893" s="50"/>
      <c r="N3893" s="50"/>
      <c r="O3893" s="50"/>
      <c r="P3893" s="50"/>
      <c r="Q3893" s="50"/>
      <c r="R3893" s="50"/>
      <c r="S3893" s="50"/>
      <c r="T3893" s="50"/>
      <c r="U3893" s="50"/>
      <c r="V3893" s="50"/>
      <c r="W3893" s="50"/>
      <c r="X3893" s="50"/>
      <c r="Y3893" s="50"/>
      <c r="Z3893" s="50"/>
      <c r="AA3893" s="50"/>
      <c r="AB3893" s="50"/>
      <c r="AC3893" s="50"/>
      <c r="AD3893" s="50"/>
      <c r="AE3893" s="50"/>
      <c r="AF3893" s="50"/>
      <c r="AG3893" s="50"/>
      <c r="AH3893" s="50"/>
      <c r="AI3893" s="50"/>
      <c r="AJ3893" s="50"/>
      <c r="AK3893" s="50"/>
      <c r="AL3893" s="50"/>
      <c r="AM3893" s="50"/>
      <c r="AN3893" s="50"/>
      <c r="AO3893" s="50"/>
      <c r="AP3893" s="50"/>
      <c r="AQ3893" s="50"/>
      <c r="AR3893" s="50"/>
      <c r="AS3893" s="50"/>
      <c r="AT3893" s="50"/>
      <c r="AU3893" s="50"/>
      <c r="AV3893" s="50"/>
      <c r="AW3893" s="50"/>
      <c r="AX3893" s="50"/>
      <c r="AY3893" s="50"/>
      <c r="AZ3893" s="50"/>
      <c r="BA3893" s="50"/>
      <c r="BB3893" s="50"/>
      <c r="BC3893" s="50"/>
      <c r="BD3893" s="50"/>
      <c r="BE3893" s="50"/>
      <c r="BF3893" s="50"/>
      <c r="BG3893" s="50"/>
      <c r="BH3893" s="50"/>
      <c r="BI3893" s="50"/>
      <c r="BJ3893" s="50"/>
      <c r="BK3893" s="50"/>
      <c r="BL3893" s="50"/>
      <c r="BM3893" s="50"/>
      <c r="BN3893" s="50"/>
      <c r="BO3893" s="50"/>
      <c r="BP3893" s="50"/>
      <c r="BQ3893" s="50"/>
      <c r="BR3893" s="50"/>
      <c r="BS3893" s="50"/>
      <c r="BT3893" s="50"/>
      <c r="BU3893" s="50"/>
      <c r="BV3893" s="50"/>
      <c r="BW3893" s="50"/>
      <c r="BX3893" s="50"/>
      <c r="BY3893" s="50"/>
      <c r="BZ3893" s="50"/>
      <c r="CA3893" s="50"/>
      <c r="CB3893" s="50"/>
      <c r="CC3893" s="50"/>
      <c r="CD3893" s="50"/>
      <c r="CE3893" s="50"/>
      <c r="CF3893" s="50"/>
      <c r="CG3893" s="50"/>
      <c r="CH3893" s="50"/>
      <c r="CI3893" s="50"/>
      <c r="CJ3893" s="50"/>
      <c r="CK3893" s="50"/>
      <c r="CL3893" s="50"/>
      <c r="CM3893" s="50"/>
      <c r="CN3893" s="50"/>
      <c r="CO3893" s="50"/>
      <c r="CP3893" s="50"/>
      <c r="CQ3893" s="50"/>
      <c r="CR3893" s="50"/>
      <c r="CS3893" s="50"/>
      <c r="CT3893" s="50"/>
      <c r="CU3893" s="50"/>
      <c r="CV3893" s="50"/>
      <c r="CW3893" s="50"/>
      <c r="CX3893" s="50"/>
      <c r="CY3893" s="50"/>
      <c r="CZ3893" s="50"/>
      <c r="DA3893" s="50"/>
      <c r="DB3893" s="50"/>
      <c r="DC3893" s="50"/>
      <c r="DD3893" s="50"/>
      <c r="DE3893" s="50"/>
      <c r="DF3893" s="50"/>
      <c r="DG3893" s="50"/>
    </row>
    <row r="3894" spans="1:111" ht="25.5" x14ac:dyDescent="0.2">
      <c r="A3894" s="379" t="s">
        <v>1062</v>
      </c>
      <c r="B3894" s="379" t="s">
        <v>1062</v>
      </c>
      <c r="C3894" s="379"/>
      <c r="D3894" s="75" t="s">
        <v>565</v>
      </c>
      <c r="E3894" s="360">
        <v>3500</v>
      </c>
      <c r="F3894" s="352">
        <f t="shared" si="120"/>
        <v>2100</v>
      </c>
      <c r="G3894" s="352">
        <f t="shared" si="121"/>
        <v>1750</v>
      </c>
      <c r="H3894" s="50"/>
      <c r="I3894" s="50"/>
      <c r="J3894" s="50"/>
      <c r="K3894" s="50"/>
      <c r="L3894" s="50"/>
      <c r="M3894" s="50"/>
      <c r="N3894" s="50"/>
      <c r="O3894" s="50"/>
      <c r="P3894" s="50"/>
      <c r="Q3894" s="50"/>
      <c r="R3894" s="50"/>
      <c r="S3894" s="50"/>
      <c r="T3894" s="50"/>
      <c r="U3894" s="50"/>
      <c r="V3894" s="50"/>
      <c r="W3894" s="50"/>
      <c r="X3894" s="50"/>
      <c r="Y3894" s="50"/>
      <c r="Z3894" s="50"/>
      <c r="AA3894" s="50"/>
      <c r="AB3894" s="50"/>
      <c r="AC3894" s="50"/>
      <c r="AD3894" s="50"/>
      <c r="AE3894" s="50"/>
      <c r="AF3894" s="50"/>
      <c r="AG3894" s="50"/>
      <c r="AH3894" s="50"/>
      <c r="AI3894" s="50"/>
      <c r="AJ3894" s="50"/>
      <c r="AK3894" s="50"/>
      <c r="AL3894" s="50"/>
      <c r="AM3894" s="50"/>
      <c r="AN3894" s="50"/>
      <c r="AO3894" s="50"/>
      <c r="AP3894" s="50"/>
      <c r="AQ3894" s="50"/>
      <c r="AR3894" s="50"/>
      <c r="AS3894" s="50"/>
      <c r="AT3894" s="50"/>
      <c r="AU3894" s="50"/>
      <c r="AV3894" s="50"/>
      <c r="AW3894" s="50"/>
      <c r="AX3894" s="50"/>
      <c r="AY3894" s="50"/>
      <c r="AZ3894" s="50"/>
      <c r="BA3894" s="50"/>
      <c r="BB3894" s="50"/>
      <c r="BC3894" s="50"/>
      <c r="BD3894" s="50"/>
      <c r="BE3894" s="50"/>
      <c r="BF3894" s="50"/>
      <c r="BG3894" s="50"/>
      <c r="BH3894" s="50"/>
      <c r="BI3894" s="50"/>
      <c r="BJ3894" s="50"/>
      <c r="BK3894" s="50"/>
      <c r="BL3894" s="50"/>
      <c r="BM3894" s="50"/>
      <c r="BN3894" s="50"/>
      <c r="BO3894" s="50"/>
      <c r="BP3894" s="50"/>
      <c r="BQ3894" s="50"/>
      <c r="BR3894" s="50"/>
      <c r="BS3894" s="50"/>
      <c r="BT3894" s="50"/>
      <c r="BU3894" s="50"/>
      <c r="BV3894" s="50"/>
      <c r="BW3894" s="50"/>
      <c r="BX3894" s="50"/>
      <c r="BY3894" s="50"/>
      <c r="BZ3894" s="50"/>
      <c r="CA3894" s="50"/>
      <c r="CB3894" s="50"/>
      <c r="CC3894" s="50"/>
      <c r="CD3894" s="50"/>
      <c r="CE3894" s="50"/>
      <c r="CF3894" s="50"/>
      <c r="CG3894" s="50"/>
      <c r="CH3894" s="50"/>
      <c r="CI3894" s="50"/>
      <c r="CJ3894" s="50"/>
      <c r="CK3894" s="50"/>
      <c r="CL3894" s="50"/>
      <c r="CM3894" s="50"/>
      <c r="CN3894" s="50"/>
      <c r="CO3894" s="50"/>
      <c r="CP3894" s="50"/>
      <c r="CQ3894" s="50"/>
      <c r="CR3894" s="50"/>
      <c r="CS3894" s="50"/>
      <c r="CT3894" s="50"/>
      <c r="CU3894" s="50"/>
      <c r="CV3894" s="50"/>
      <c r="CW3894" s="50"/>
      <c r="CX3894" s="50"/>
      <c r="CY3894" s="50"/>
      <c r="CZ3894" s="50"/>
      <c r="DA3894" s="50"/>
      <c r="DB3894" s="50"/>
      <c r="DC3894" s="50"/>
      <c r="DD3894" s="50"/>
      <c r="DE3894" s="50"/>
      <c r="DF3894" s="50"/>
      <c r="DG3894" s="50"/>
    </row>
    <row r="3895" spans="1:111" x14ac:dyDescent="0.2">
      <c r="A3895" s="570" t="s">
        <v>1063</v>
      </c>
      <c r="B3895" s="570" t="s">
        <v>1063</v>
      </c>
      <c r="C3895" s="570"/>
      <c r="D3895" s="75" t="s">
        <v>566</v>
      </c>
      <c r="E3895" s="360"/>
      <c r="F3895" s="352">
        <f t="shared" si="120"/>
        <v>0</v>
      </c>
      <c r="G3895" s="352">
        <f t="shared" si="121"/>
        <v>0</v>
      </c>
      <c r="H3895" s="50"/>
      <c r="I3895" s="50"/>
      <c r="J3895" s="50"/>
      <c r="K3895" s="50"/>
      <c r="L3895" s="50"/>
      <c r="M3895" s="50"/>
      <c r="N3895" s="50"/>
      <c r="O3895" s="50"/>
      <c r="P3895" s="50"/>
      <c r="Q3895" s="50"/>
      <c r="R3895" s="50"/>
      <c r="S3895" s="50"/>
      <c r="T3895" s="50"/>
      <c r="U3895" s="50"/>
      <c r="V3895" s="50"/>
      <c r="W3895" s="50"/>
      <c r="X3895" s="50"/>
      <c r="Y3895" s="50"/>
      <c r="Z3895" s="50"/>
      <c r="AA3895" s="50"/>
      <c r="AB3895" s="50"/>
      <c r="AC3895" s="50"/>
      <c r="AD3895" s="50"/>
      <c r="AE3895" s="50"/>
      <c r="AF3895" s="50"/>
      <c r="AG3895" s="50"/>
      <c r="AH3895" s="50"/>
      <c r="AI3895" s="50"/>
      <c r="AJ3895" s="50"/>
      <c r="AK3895" s="50"/>
      <c r="AL3895" s="50"/>
      <c r="AM3895" s="50"/>
      <c r="AN3895" s="50"/>
      <c r="AO3895" s="50"/>
      <c r="AP3895" s="50"/>
      <c r="AQ3895" s="50"/>
      <c r="AR3895" s="50"/>
      <c r="AS3895" s="50"/>
      <c r="AT3895" s="50"/>
      <c r="AU3895" s="50"/>
      <c r="AV3895" s="50"/>
      <c r="AW3895" s="50"/>
      <c r="AX3895" s="50"/>
      <c r="AY3895" s="50"/>
      <c r="AZ3895" s="50"/>
      <c r="BA3895" s="50"/>
      <c r="BB3895" s="50"/>
      <c r="BC3895" s="50"/>
      <c r="BD3895" s="50"/>
      <c r="BE3895" s="50"/>
      <c r="BF3895" s="50"/>
      <c r="BG3895" s="50"/>
      <c r="BH3895" s="50"/>
      <c r="BI3895" s="50"/>
      <c r="BJ3895" s="50"/>
      <c r="BK3895" s="50"/>
      <c r="BL3895" s="50"/>
      <c r="BM3895" s="50"/>
      <c r="BN3895" s="50"/>
      <c r="BO3895" s="50"/>
      <c r="BP3895" s="50"/>
      <c r="BQ3895" s="50"/>
      <c r="BR3895" s="50"/>
      <c r="BS3895" s="50"/>
      <c r="BT3895" s="50"/>
      <c r="BU3895" s="50"/>
      <c r="BV3895" s="50"/>
      <c r="BW3895" s="50"/>
      <c r="BX3895" s="50"/>
      <c r="BY3895" s="50"/>
      <c r="BZ3895" s="50"/>
      <c r="CA3895" s="50"/>
      <c r="CB3895" s="50"/>
      <c r="CC3895" s="50"/>
      <c r="CD3895" s="50"/>
      <c r="CE3895" s="50"/>
      <c r="CF3895" s="50"/>
      <c r="CG3895" s="50"/>
      <c r="CH3895" s="50"/>
      <c r="CI3895" s="50"/>
      <c r="CJ3895" s="50"/>
      <c r="CK3895" s="50"/>
      <c r="CL3895" s="50"/>
      <c r="CM3895" s="50"/>
      <c r="CN3895" s="50"/>
      <c r="CO3895" s="50"/>
      <c r="CP3895" s="50"/>
      <c r="CQ3895" s="50"/>
      <c r="CR3895" s="50"/>
      <c r="CS3895" s="50"/>
      <c r="CT3895" s="50"/>
      <c r="CU3895" s="50"/>
      <c r="CV3895" s="50"/>
      <c r="CW3895" s="50"/>
      <c r="CX3895" s="50"/>
      <c r="CY3895" s="50"/>
      <c r="CZ3895" s="50"/>
      <c r="DA3895" s="50"/>
      <c r="DB3895" s="50"/>
      <c r="DC3895" s="50"/>
      <c r="DD3895" s="50"/>
      <c r="DE3895" s="50"/>
      <c r="DF3895" s="50"/>
      <c r="DG3895" s="50"/>
    </row>
    <row r="3896" spans="1:111" x14ac:dyDescent="0.2">
      <c r="A3896" s="572"/>
      <c r="B3896" s="572"/>
      <c r="C3896" s="572"/>
      <c r="D3896" s="78" t="s">
        <v>567</v>
      </c>
      <c r="E3896" s="360">
        <v>1900</v>
      </c>
      <c r="F3896" s="352">
        <f t="shared" si="120"/>
        <v>1140</v>
      </c>
      <c r="G3896" s="352">
        <f t="shared" si="121"/>
        <v>950</v>
      </c>
      <c r="H3896" s="50"/>
      <c r="I3896" s="50"/>
      <c r="J3896" s="50"/>
      <c r="K3896" s="50"/>
      <c r="L3896" s="50"/>
      <c r="M3896" s="50"/>
      <c r="N3896" s="50"/>
      <c r="O3896" s="50"/>
      <c r="P3896" s="50"/>
      <c r="Q3896" s="50"/>
      <c r="R3896" s="50"/>
      <c r="S3896" s="50"/>
      <c r="T3896" s="50"/>
      <c r="U3896" s="50"/>
      <c r="V3896" s="50"/>
      <c r="W3896" s="50"/>
      <c r="X3896" s="50"/>
      <c r="Y3896" s="50"/>
      <c r="Z3896" s="50"/>
      <c r="AA3896" s="50"/>
      <c r="AB3896" s="50"/>
      <c r="AC3896" s="50"/>
      <c r="AD3896" s="50"/>
      <c r="AE3896" s="50"/>
      <c r="AF3896" s="50"/>
      <c r="AG3896" s="50"/>
      <c r="AH3896" s="50"/>
      <c r="AI3896" s="50"/>
      <c r="AJ3896" s="50"/>
      <c r="AK3896" s="50"/>
      <c r="AL3896" s="50"/>
      <c r="AM3896" s="50"/>
      <c r="AN3896" s="50"/>
      <c r="AO3896" s="50"/>
      <c r="AP3896" s="50"/>
      <c r="AQ3896" s="50"/>
      <c r="AR3896" s="50"/>
      <c r="AS3896" s="50"/>
      <c r="AT3896" s="50"/>
      <c r="AU3896" s="50"/>
      <c r="AV3896" s="50"/>
      <c r="AW3896" s="50"/>
      <c r="AX3896" s="50"/>
      <c r="AY3896" s="50"/>
      <c r="AZ3896" s="50"/>
      <c r="BA3896" s="50"/>
      <c r="BB3896" s="50"/>
      <c r="BC3896" s="50"/>
      <c r="BD3896" s="50"/>
      <c r="BE3896" s="50"/>
      <c r="BF3896" s="50"/>
      <c r="BG3896" s="50"/>
      <c r="BH3896" s="50"/>
      <c r="BI3896" s="50"/>
      <c r="BJ3896" s="50"/>
      <c r="BK3896" s="50"/>
      <c r="BL3896" s="50"/>
      <c r="BM3896" s="50"/>
      <c r="BN3896" s="50"/>
      <c r="BO3896" s="50"/>
      <c r="BP3896" s="50"/>
      <c r="BQ3896" s="50"/>
      <c r="BR3896" s="50"/>
      <c r="BS3896" s="50"/>
      <c r="BT3896" s="50"/>
      <c r="BU3896" s="50"/>
      <c r="BV3896" s="50"/>
      <c r="BW3896" s="50"/>
      <c r="BX3896" s="50"/>
      <c r="BY3896" s="50"/>
      <c r="BZ3896" s="50"/>
      <c r="CA3896" s="50"/>
      <c r="CB3896" s="50"/>
      <c r="CC3896" s="50"/>
      <c r="CD3896" s="50"/>
      <c r="CE3896" s="50"/>
      <c r="CF3896" s="50"/>
      <c r="CG3896" s="50"/>
      <c r="CH3896" s="50"/>
      <c r="CI3896" s="50"/>
      <c r="CJ3896" s="50"/>
      <c r="CK3896" s="50"/>
      <c r="CL3896" s="50"/>
      <c r="CM3896" s="50"/>
      <c r="CN3896" s="50"/>
      <c r="CO3896" s="50"/>
      <c r="CP3896" s="50"/>
      <c r="CQ3896" s="50"/>
      <c r="CR3896" s="50"/>
      <c r="CS3896" s="50"/>
      <c r="CT3896" s="50"/>
      <c r="CU3896" s="50"/>
      <c r="CV3896" s="50"/>
      <c r="CW3896" s="50"/>
      <c r="CX3896" s="50"/>
      <c r="CY3896" s="50"/>
      <c r="CZ3896" s="50"/>
      <c r="DA3896" s="50"/>
      <c r="DB3896" s="50"/>
      <c r="DC3896" s="50"/>
      <c r="DD3896" s="50"/>
      <c r="DE3896" s="50"/>
      <c r="DF3896" s="50"/>
      <c r="DG3896" s="50"/>
    </row>
    <row r="3897" spans="1:111" x14ac:dyDescent="0.2">
      <c r="A3897" s="570" t="s">
        <v>1064</v>
      </c>
      <c r="B3897" s="570" t="s">
        <v>1064</v>
      </c>
      <c r="C3897" s="570"/>
      <c r="D3897" s="75" t="s">
        <v>568</v>
      </c>
      <c r="E3897" s="360"/>
      <c r="F3897" s="352">
        <f t="shared" si="120"/>
        <v>0</v>
      </c>
      <c r="G3897" s="352">
        <f t="shared" si="121"/>
        <v>0</v>
      </c>
      <c r="H3897" s="50"/>
      <c r="I3897" s="50"/>
      <c r="J3897" s="50"/>
      <c r="K3897" s="50"/>
      <c r="L3897" s="50"/>
      <c r="M3897" s="50"/>
      <c r="N3897" s="50"/>
      <c r="O3897" s="50"/>
      <c r="P3897" s="50"/>
      <c r="Q3897" s="50"/>
      <c r="R3897" s="50"/>
      <c r="S3897" s="50"/>
      <c r="T3897" s="50"/>
      <c r="U3897" s="50"/>
      <c r="V3897" s="50"/>
      <c r="W3897" s="50"/>
      <c r="X3897" s="50"/>
      <c r="Y3897" s="50"/>
      <c r="Z3897" s="50"/>
      <c r="AA3897" s="50"/>
      <c r="AB3897" s="50"/>
      <c r="AC3897" s="50"/>
      <c r="AD3897" s="50"/>
      <c r="AE3897" s="50"/>
      <c r="AF3897" s="50"/>
      <c r="AG3897" s="50"/>
      <c r="AH3897" s="50"/>
      <c r="AI3897" s="50"/>
      <c r="AJ3897" s="50"/>
      <c r="AK3897" s="50"/>
      <c r="AL3897" s="50"/>
      <c r="AM3897" s="50"/>
      <c r="AN3897" s="50"/>
      <c r="AO3897" s="50"/>
      <c r="AP3897" s="50"/>
      <c r="AQ3897" s="50"/>
      <c r="AR3897" s="50"/>
      <c r="AS3897" s="50"/>
      <c r="AT3897" s="50"/>
      <c r="AU3897" s="50"/>
      <c r="AV3897" s="50"/>
      <c r="AW3897" s="50"/>
      <c r="AX3897" s="50"/>
      <c r="AY3897" s="50"/>
      <c r="AZ3897" s="50"/>
      <c r="BA3897" s="50"/>
      <c r="BB3897" s="50"/>
      <c r="BC3897" s="50"/>
      <c r="BD3897" s="50"/>
      <c r="BE3897" s="50"/>
      <c r="BF3897" s="50"/>
      <c r="BG3897" s="50"/>
      <c r="BH3897" s="50"/>
      <c r="BI3897" s="50"/>
      <c r="BJ3897" s="50"/>
      <c r="BK3897" s="50"/>
      <c r="BL3897" s="50"/>
      <c r="BM3897" s="50"/>
      <c r="BN3897" s="50"/>
      <c r="BO3897" s="50"/>
      <c r="BP3897" s="50"/>
      <c r="BQ3897" s="50"/>
      <c r="BR3897" s="50"/>
      <c r="BS3897" s="50"/>
      <c r="BT3897" s="50"/>
      <c r="BU3897" s="50"/>
      <c r="BV3897" s="50"/>
      <c r="BW3897" s="50"/>
      <c r="BX3897" s="50"/>
      <c r="BY3897" s="50"/>
      <c r="BZ3897" s="50"/>
      <c r="CA3897" s="50"/>
      <c r="CB3897" s="50"/>
      <c r="CC3897" s="50"/>
      <c r="CD3897" s="50"/>
      <c r="CE3897" s="50"/>
      <c r="CF3897" s="50"/>
      <c r="CG3897" s="50"/>
      <c r="CH3897" s="50"/>
      <c r="CI3897" s="50"/>
      <c r="CJ3897" s="50"/>
      <c r="CK3897" s="50"/>
      <c r="CL3897" s="50"/>
      <c r="CM3897" s="50"/>
      <c r="CN3897" s="50"/>
      <c r="CO3897" s="50"/>
      <c r="CP3897" s="50"/>
      <c r="CQ3897" s="50"/>
      <c r="CR3897" s="50"/>
      <c r="CS3897" s="50"/>
      <c r="CT3897" s="50"/>
      <c r="CU3897" s="50"/>
      <c r="CV3897" s="50"/>
      <c r="CW3897" s="50"/>
      <c r="CX3897" s="50"/>
      <c r="CY3897" s="50"/>
      <c r="CZ3897" s="50"/>
      <c r="DA3897" s="50"/>
      <c r="DB3897" s="50"/>
      <c r="DC3897" s="50"/>
      <c r="DD3897" s="50"/>
      <c r="DE3897" s="50"/>
      <c r="DF3897" s="50"/>
      <c r="DG3897" s="50"/>
    </row>
    <row r="3898" spans="1:111" x14ac:dyDescent="0.2">
      <c r="A3898" s="571"/>
      <c r="B3898" s="571"/>
      <c r="C3898" s="571"/>
      <c r="D3898" s="78" t="s">
        <v>569</v>
      </c>
      <c r="E3898" s="360">
        <v>600</v>
      </c>
      <c r="F3898" s="352">
        <f t="shared" si="120"/>
        <v>360</v>
      </c>
      <c r="G3898" s="352">
        <f t="shared" si="121"/>
        <v>300</v>
      </c>
      <c r="H3898" s="50"/>
      <c r="I3898" s="50"/>
      <c r="J3898" s="50"/>
      <c r="K3898" s="50"/>
      <c r="L3898" s="50"/>
      <c r="M3898" s="50"/>
      <c r="N3898" s="50"/>
      <c r="O3898" s="50"/>
      <c r="P3898" s="50"/>
      <c r="Q3898" s="50"/>
      <c r="R3898" s="50"/>
      <c r="S3898" s="50"/>
      <c r="T3898" s="50"/>
      <c r="U3898" s="50"/>
      <c r="V3898" s="50"/>
      <c r="W3898" s="50"/>
      <c r="X3898" s="50"/>
      <c r="Y3898" s="50"/>
      <c r="Z3898" s="50"/>
      <c r="AA3898" s="50"/>
      <c r="AB3898" s="50"/>
      <c r="AC3898" s="50"/>
      <c r="AD3898" s="50"/>
      <c r="AE3898" s="50"/>
      <c r="AF3898" s="50"/>
      <c r="AG3898" s="50"/>
      <c r="AH3898" s="50"/>
      <c r="AI3898" s="50"/>
      <c r="AJ3898" s="50"/>
      <c r="AK3898" s="50"/>
      <c r="AL3898" s="50"/>
      <c r="AM3898" s="50"/>
      <c r="AN3898" s="50"/>
      <c r="AO3898" s="50"/>
      <c r="AP3898" s="50"/>
      <c r="AQ3898" s="50"/>
      <c r="AR3898" s="50"/>
      <c r="AS3898" s="50"/>
      <c r="AT3898" s="50"/>
      <c r="AU3898" s="50"/>
      <c r="AV3898" s="50"/>
      <c r="AW3898" s="50"/>
      <c r="AX3898" s="50"/>
      <c r="AY3898" s="50"/>
      <c r="AZ3898" s="50"/>
      <c r="BA3898" s="50"/>
      <c r="BB3898" s="50"/>
      <c r="BC3898" s="50"/>
      <c r="BD3898" s="50"/>
      <c r="BE3898" s="50"/>
      <c r="BF3898" s="50"/>
      <c r="BG3898" s="50"/>
      <c r="BH3898" s="50"/>
      <c r="BI3898" s="50"/>
      <c r="BJ3898" s="50"/>
      <c r="BK3898" s="50"/>
      <c r="BL3898" s="50"/>
      <c r="BM3898" s="50"/>
      <c r="BN3898" s="50"/>
      <c r="BO3898" s="50"/>
      <c r="BP3898" s="50"/>
      <c r="BQ3898" s="50"/>
      <c r="BR3898" s="50"/>
      <c r="BS3898" s="50"/>
      <c r="BT3898" s="50"/>
      <c r="BU3898" s="50"/>
      <c r="BV3898" s="50"/>
      <c r="BW3898" s="50"/>
      <c r="BX3898" s="50"/>
      <c r="BY3898" s="50"/>
      <c r="BZ3898" s="50"/>
      <c r="CA3898" s="50"/>
      <c r="CB3898" s="50"/>
      <c r="CC3898" s="50"/>
      <c r="CD3898" s="50"/>
      <c r="CE3898" s="50"/>
      <c r="CF3898" s="50"/>
      <c r="CG3898" s="50"/>
      <c r="CH3898" s="50"/>
      <c r="CI3898" s="50"/>
      <c r="CJ3898" s="50"/>
      <c r="CK3898" s="50"/>
      <c r="CL3898" s="50"/>
      <c r="CM3898" s="50"/>
      <c r="CN3898" s="50"/>
      <c r="CO3898" s="50"/>
      <c r="CP3898" s="50"/>
      <c r="CQ3898" s="50"/>
      <c r="CR3898" s="50"/>
      <c r="CS3898" s="50"/>
      <c r="CT3898" s="50"/>
      <c r="CU3898" s="50"/>
      <c r="CV3898" s="50"/>
      <c r="CW3898" s="50"/>
      <c r="CX3898" s="50"/>
      <c r="CY3898" s="50"/>
      <c r="CZ3898" s="50"/>
      <c r="DA3898" s="50"/>
      <c r="DB3898" s="50"/>
      <c r="DC3898" s="50"/>
      <c r="DD3898" s="50"/>
      <c r="DE3898" s="50"/>
      <c r="DF3898" s="50"/>
      <c r="DG3898" s="50"/>
    </row>
    <row r="3899" spans="1:111" x14ac:dyDescent="0.2">
      <c r="A3899" s="571"/>
      <c r="B3899" s="571"/>
      <c r="C3899" s="571"/>
      <c r="D3899" s="78" t="s">
        <v>570</v>
      </c>
      <c r="E3899" s="360">
        <v>450</v>
      </c>
      <c r="F3899" s="352">
        <f t="shared" si="120"/>
        <v>270</v>
      </c>
      <c r="G3899" s="352">
        <f t="shared" si="121"/>
        <v>225</v>
      </c>
      <c r="H3899" s="50"/>
      <c r="I3899" s="50"/>
      <c r="J3899" s="50"/>
      <c r="K3899" s="50"/>
      <c r="L3899" s="50"/>
      <c r="M3899" s="50"/>
      <c r="N3899" s="50"/>
      <c r="O3899" s="50"/>
      <c r="P3899" s="50"/>
      <c r="Q3899" s="50"/>
      <c r="R3899" s="50"/>
      <c r="S3899" s="50"/>
      <c r="T3899" s="50"/>
      <c r="U3899" s="50"/>
      <c r="V3899" s="50"/>
      <c r="W3899" s="50"/>
      <c r="X3899" s="50"/>
      <c r="Y3899" s="50"/>
      <c r="Z3899" s="50"/>
      <c r="AA3899" s="50"/>
      <c r="AB3899" s="50"/>
      <c r="AC3899" s="50"/>
      <c r="AD3899" s="50"/>
      <c r="AE3899" s="50"/>
      <c r="AF3899" s="50"/>
      <c r="AG3899" s="50"/>
      <c r="AH3899" s="50"/>
      <c r="AI3899" s="50"/>
      <c r="AJ3899" s="50"/>
      <c r="AK3899" s="50"/>
      <c r="AL3899" s="50"/>
      <c r="AM3899" s="50"/>
      <c r="AN3899" s="50"/>
      <c r="AO3899" s="50"/>
      <c r="AP3899" s="50"/>
      <c r="AQ3899" s="50"/>
      <c r="AR3899" s="50"/>
      <c r="AS3899" s="50"/>
      <c r="AT3899" s="50"/>
      <c r="AU3899" s="50"/>
      <c r="AV3899" s="50"/>
      <c r="AW3899" s="50"/>
      <c r="AX3899" s="50"/>
      <c r="AY3899" s="50"/>
      <c r="AZ3899" s="50"/>
      <c r="BA3899" s="50"/>
      <c r="BB3899" s="50"/>
      <c r="BC3899" s="50"/>
      <c r="BD3899" s="50"/>
      <c r="BE3899" s="50"/>
      <c r="BF3899" s="50"/>
      <c r="BG3899" s="50"/>
      <c r="BH3899" s="50"/>
      <c r="BI3899" s="50"/>
      <c r="BJ3899" s="50"/>
      <c r="BK3899" s="50"/>
      <c r="BL3899" s="50"/>
      <c r="BM3899" s="50"/>
      <c r="BN3899" s="50"/>
      <c r="BO3899" s="50"/>
      <c r="BP3899" s="50"/>
      <c r="BQ3899" s="50"/>
      <c r="BR3899" s="50"/>
      <c r="BS3899" s="50"/>
      <c r="BT3899" s="50"/>
      <c r="BU3899" s="50"/>
      <c r="BV3899" s="50"/>
      <c r="BW3899" s="50"/>
      <c r="BX3899" s="50"/>
      <c r="BY3899" s="50"/>
      <c r="BZ3899" s="50"/>
      <c r="CA3899" s="50"/>
      <c r="CB3899" s="50"/>
      <c r="CC3899" s="50"/>
      <c r="CD3899" s="50"/>
      <c r="CE3899" s="50"/>
      <c r="CF3899" s="50"/>
      <c r="CG3899" s="50"/>
      <c r="CH3899" s="50"/>
      <c r="CI3899" s="50"/>
      <c r="CJ3899" s="50"/>
      <c r="CK3899" s="50"/>
      <c r="CL3899" s="50"/>
      <c r="CM3899" s="50"/>
      <c r="CN3899" s="50"/>
      <c r="CO3899" s="50"/>
      <c r="CP3899" s="50"/>
      <c r="CQ3899" s="50"/>
      <c r="CR3899" s="50"/>
      <c r="CS3899" s="50"/>
      <c r="CT3899" s="50"/>
      <c r="CU3899" s="50"/>
      <c r="CV3899" s="50"/>
      <c r="CW3899" s="50"/>
      <c r="CX3899" s="50"/>
      <c r="CY3899" s="50"/>
      <c r="CZ3899" s="50"/>
      <c r="DA3899" s="50"/>
      <c r="DB3899" s="50"/>
      <c r="DC3899" s="50"/>
      <c r="DD3899" s="50"/>
      <c r="DE3899" s="50"/>
      <c r="DF3899" s="50"/>
      <c r="DG3899" s="50"/>
    </row>
    <row r="3900" spans="1:111" x14ac:dyDescent="0.2">
      <c r="A3900" s="571"/>
      <c r="B3900" s="571"/>
      <c r="C3900" s="571"/>
      <c r="D3900" s="78" t="s">
        <v>571</v>
      </c>
      <c r="E3900" s="360">
        <v>400</v>
      </c>
      <c r="F3900" s="352">
        <f t="shared" si="120"/>
        <v>240</v>
      </c>
      <c r="G3900" s="352">
        <f t="shared" si="121"/>
        <v>200</v>
      </c>
      <c r="H3900" s="50"/>
      <c r="I3900" s="50"/>
      <c r="J3900" s="50"/>
      <c r="K3900" s="50"/>
      <c r="L3900" s="50"/>
      <c r="M3900" s="50"/>
      <c r="N3900" s="50"/>
      <c r="O3900" s="50"/>
      <c r="P3900" s="50"/>
      <c r="Q3900" s="50"/>
      <c r="R3900" s="50"/>
      <c r="S3900" s="50"/>
      <c r="T3900" s="50"/>
      <c r="U3900" s="50"/>
      <c r="V3900" s="50"/>
      <c r="W3900" s="50"/>
      <c r="X3900" s="50"/>
      <c r="Y3900" s="50"/>
      <c r="Z3900" s="50"/>
      <c r="AA3900" s="50"/>
      <c r="AB3900" s="50"/>
      <c r="AC3900" s="50"/>
      <c r="AD3900" s="50"/>
      <c r="AE3900" s="50"/>
      <c r="AF3900" s="50"/>
      <c r="AG3900" s="50"/>
      <c r="AH3900" s="50"/>
      <c r="AI3900" s="50"/>
      <c r="AJ3900" s="50"/>
      <c r="AK3900" s="50"/>
      <c r="AL3900" s="50"/>
      <c r="AM3900" s="50"/>
      <c r="AN3900" s="50"/>
      <c r="AO3900" s="50"/>
      <c r="AP3900" s="50"/>
      <c r="AQ3900" s="50"/>
      <c r="AR3900" s="50"/>
      <c r="AS3900" s="50"/>
      <c r="AT3900" s="50"/>
      <c r="AU3900" s="50"/>
      <c r="AV3900" s="50"/>
      <c r="AW3900" s="50"/>
      <c r="AX3900" s="50"/>
      <c r="AY3900" s="50"/>
      <c r="AZ3900" s="50"/>
      <c r="BA3900" s="50"/>
      <c r="BB3900" s="50"/>
      <c r="BC3900" s="50"/>
      <c r="BD3900" s="50"/>
      <c r="BE3900" s="50"/>
      <c r="BF3900" s="50"/>
      <c r="BG3900" s="50"/>
      <c r="BH3900" s="50"/>
      <c r="BI3900" s="50"/>
      <c r="BJ3900" s="50"/>
      <c r="BK3900" s="50"/>
      <c r="BL3900" s="50"/>
      <c r="BM3900" s="50"/>
      <c r="BN3900" s="50"/>
      <c r="BO3900" s="50"/>
      <c r="BP3900" s="50"/>
      <c r="BQ3900" s="50"/>
      <c r="BR3900" s="50"/>
      <c r="BS3900" s="50"/>
      <c r="BT3900" s="50"/>
      <c r="BU3900" s="50"/>
      <c r="BV3900" s="50"/>
      <c r="BW3900" s="50"/>
      <c r="BX3900" s="50"/>
      <c r="BY3900" s="50"/>
      <c r="BZ3900" s="50"/>
      <c r="CA3900" s="50"/>
      <c r="CB3900" s="50"/>
      <c r="CC3900" s="50"/>
      <c r="CD3900" s="50"/>
      <c r="CE3900" s="50"/>
      <c r="CF3900" s="50"/>
      <c r="CG3900" s="50"/>
      <c r="CH3900" s="50"/>
      <c r="CI3900" s="50"/>
      <c r="CJ3900" s="50"/>
      <c r="CK3900" s="50"/>
      <c r="CL3900" s="50"/>
      <c r="CM3900" s="50"/>
      <c r="CN3900" s="50"/>
      <c r="CO3900" s="50"/>
      <c r="CP3900" s="50"/>
      <c r="CQ3900" s="50"/>
      <c r="CR3900" s="50"/>
      <c r="CS3900" s="50"/>
      <c r="CT3900" s="50"/>
      <c r="CU3900" s="50"/>
      <c r="CV3900" s="50"/>
      <c r="CW3900" s="50"/>
      <c r="CX3900" s="50"/>
      <c r="CY3900" s="50"/>
      <c r="CZ3900" s="50"/>
      <c r="DA3900" s="50"/>
      <c r="DB3900" s="50"/>
      <c r="DC3900" s="50"/>
      <c r="DD3900" s="50"/>
      <c r="DE3900" s="50"/>
      <c r="DF3900" s="50"/>
      <c r="DG3900" s="50"/>
    </row>
    <row r="3901" spans="1:111" x14ac:dyDescent="0.2">
      <c r="A3901" s="571"/>
      <c r="B3901" s="571"/>
      <c r="C3901" s="571"/>
      <c r="D3901" s="78" t="s">
        <v>572</v>
      </c>
      <c r="E3901" s="360">
        <v>400</v>
      </c>
      <c r="F3901" s="352">
        <f t="shared" si="120"/>
        <v>240</v>
      </c>
      <c r="G3901" s="352">
        <f t="shared" si="121"/>
        <v>200</v>
      </c>
      <c r="H3901" s="50"/>
      <c r="I3901" s="50"/>
      <c r="J3901" s="50"/>
      <c r="K3901" s="50"/>
      <c r="L3901" s="50"/>
      <c r="M3901" s="50"/>
      <c r="N3901" s="50"/>
      <c r="O3901" s="50"/>
      <c r="P3901" s="50"/>
      <c r="Q3901" s="50"/>
      <c r="R3901" s="50"/>
      <c r="S3901" s="50"/>
      <c r="T3901" s="50"/>
      <c r="U3901" s="50"/>
      <c r="V3901" s="50"/>
      <c r="W3901" s="50"/>
      <c r="X3901" s="50"/>
      <c r="Y3901" s="50"/>
      <c r="Z3901" s="50"/>
      <c r="AA3901" s="50"/>
      <c r="AB3901" s="50"/>
      <c r="AC3901" s="50"/>
      <c r="AD3901" s="50"/>
      <c r="AE3901" s="50"/>
      <c r="AF3901" s="50"/>
      <c r="AG3901" s="50"/>
      <c r="AH3901" s="50"/>
      <c r="AI3901" s="50"/>
      <c r="AJ3901" s="50"/>
      <c r="AK3901" s="50"/>
      <c r="AL3901" s="50"/>
      <c r="AM3901" s="50"/>
      <c r="AN3901" s="50"/>
      <c r="AO3901" s="50"/>
      <c r="AP3901" s="50"/>
      <c r="AQ3901" s="50"/>
      <c r="AR3901" s="50"/>
      <c r="AS3901" s="50"/>
      <c r="AT3901" s="50"/>
      <c r="AU3901" s="50"/>
      <c r="AV3901" s="50"/>
      <c r="AW3901" s="50"/>
      <c r="AX3901" s="50"/>
      <c r="AY3901" s="50"/>
      <c r="AZ3901" s="50"/>
      <c r="BA3901" s="50"/>
      <c r="BB3901" s="50"/>
      <c r="BC3901" s="50"/>
      <c r="BD3901" s="50"/>
      <c r="BE3901" s="50"/>
      <c r="BF3901" s="50"/>
      <c r="BG3901" s="50"/>
      <c r="BH3901" s="50"/>
      <c r="BI3901" s="50"/>
      <c r="BJ3901" s="50"/>
      <c r="BK3901" s="50"/>
      <c r="BL3901" s="50"/>
      <c r="BM3901" s="50"/>
      <c r="BN3901" s="50"/>
      <c r="BO3901" s="50"/>
      <c r="BP3901" s="50"/>
      <c r="BQ3901" s="50"/>
      <c r="BR3901" s="50"/>
      <c r="BS3901" s="50"/>
      <c r="BT3901" s="50"/>
      <c r="BU3901" s="50"/>
      <c r="BV3901" s="50"/>
      <c r="BW3901" s="50"/>
      <c r="BX3901" s="50"/>
      <c r="BY3901" s="50"/>
      <c r="BZ3901" s="50"/>
      <c r="CA3901" s="50"/>
      <c r="CB3901" s="50"/>
      <c r="CC3901" s="50"/>
      <c r="CD3901" s="50"/>
      <c r="CE3901" s="50"/>
      <c r="CF3901" s="50"/>
      <c r="CG3901" s="50"/>
      <c r="CH3901" s="50"/>
      <c r="CI3901" s="50"/>
      <c r="CJ3901" s="50"/>
      <c r="CK3901" s="50"/>
      <c r="CL3901" s="50"/>
      <c r="CM3901" s="50"/>
      <c r="CN3901" s="50"/>
      <c r="CO3901" s="50"/>
      <c r="CP3901" s="50"/>
      <c r="CQ3901" s="50"/>
      <c r="CR3901" s="50"/>
      <c r="CS3901" s="50"/>
      <c r="CT3901" s="50"/>
      <c r="CU3901" s="50"/>
      <c r="CV3901" s="50"/>
      <c r="CW3901" s="50"/>
      <c r="CX3901" s="50"/>
      <c r="CY3901" s="50"/>
      <c r="CZ3901" s="50"/>
      <c r="DA3901" s="50"/>
      <c r="DB3901" s="50"/>
      <c r="DC3901" s="50"/>
      <c r="DD3901" s="50"/>
      <c r="DE3901" s="50"/>
      <c r="DF3901" s="50"/>
      <c r="DG3901" s="50"/>
    </row>
    <row r="3902" spans="1:111" ht="25.5" x14ac:dyDescent="0.2">
      <c r="A3902" s="571"/>
      <c r="B3902" s="571"/>
      <c r="C3902" s="571"/>
      <c r="D3902" s="78" t="s">
        <v>573</v>
      </c>
      <c r="E3902" s="360">
        <v>800</v>
      </c>
      <c r="F3902" s="352">
        <f t="shared" si="120"/>
        <v>480</v>
      </c>
      <c r="G3902" s="352">
        <f t="shared" si="121"/>
        <v>400</v>
      </c>
      <c r="H3902" s="50"/>
      <c r="I3902" s="50"/>
      <c r="J3902" s="50"/>
      <c r="K3902" s="50"/>
      <c r="L3902" s="50"/>
      <c r="M3902" s="50"/>
      <c r="N3902" s="50"/>
      <c r="O3902" s="50"/>
      <c r="P3902" s="50"/>
      <c r="Q3902" s="50"/>
      <c r="R3902" s="50"/>
      <c r="S3902" s="50"/>
      <c r="T3902" s="50"/>
      <c r="U3902" s="50"/>
      <c r="V3902" s="50"/>
      <c r="W3902" s="50"/>
      <c r="X3902" s="50"/>
      <c r="Y3902" s="50"/>
      <c r="Z3902" s="50"/>
      <c r="AA3902" s="50"/>
      <c r="AB3902" s="50"/>
      <c r="AC3902" s="50"/>
      <c r="AD3902" s="50"/>
      <c r="AE3902" s="50"/>
      <c r="AF3902" s="50"/>
      <c r="AG3902" s="50"/>
      <c r="AH3902" s="50"/>
      <c r="AI3902" s="50"/>
      <c r="AJ3902" s="50"/>
      <c r="AK3902" s="50"/>
      <c r="AL3902" s="50"/>
      <c r="AM3902" s="50"/>
      <c r="AN3902" s="50"/>
      <c r="AO3902" s="50"/>
      <c r="AP3902" s="50"/>
      <c r="AQ3902" s="50"/>
      <c r="AR3902" s="50"/>
      <c r="AS3902" s="50"/>
      <c r="AT3902" s="50"/>
      <c r="AU3902" s="50"/>
      <c r="AV3902" s="50"/>
      <c r="AW3902" s="50"/>
      <c r="AX3902" s="50"/>
      <c r="AY3902" s="50"/>
      <c r="AZ3902" s="50"/>
      <c r="BA3902" s="50"/>
      <c r="BB3902" s="50"/>
      <c r="BC3902" s="50"/>
      <c r="BD3902" s="50"/>
      <c r="BE3902" s="50"/>
      <c r="BF3902" s="50"/>
      <c r="BG3902" s="50"/>
      <c r="BH3902" s="50"/>
      <c r="BI3902" s="50"/>
      <c r="BJ3902" s="50"/>
      <c r="BK3902" s="50"/>
      <c r="BL3902" s="50"/>
      <c r="BM3902" s="50"/>
      <c r="BN3902" s="50"/>
      <c r="BO3902" s="50"/>
      <c r="BP3902" s="50"/>
      <c r="BQ3902" s="50"/>
      <c r="BR3902" s="50"/>
      <c r="BS3902" s="50"/>
      <c r="BT3902" s="50"/>
      <c r="BU3902" s="50"/>
      <c r="BV3902" s="50"/>
      <c r="BW3902" s="50"/>
      <c r="BX3902" s="50"/>
      <c r="BY3902" s="50"/>
      <c r="BZ3902" s="50"/>
      <c r="CA3902" s="50"/>
      <c r="CB3902" s="50"/>
      <c r="CC3902" s="50"/>
      <c r="CD3902" s="50"/>
      <c r="CE3902" s="50"/>
      <c r="CF3902" s="50"/>
      <c r="CG3902" s="50"/>
      <c r="CH3902" s="50"/>
      <c r="CI3902" s="50"/>
      <c r="CJ3902" s="50"/>
      <c r="CK3902" s="50"/>
      <c r="CL3902" s="50"/>
      <c r="CM3902" s="50"/>
      <c r="CN3902" s="50"/>
      <c r="CO3902" s="50"/>
      <c r="CP3902" s="50"/>
      <c r="CQ3902" s="50"/>
      <c r="CR3902" s="50"/>
      <c r="CS3902" s="50"/>
      <c r="CT3902" s="50"/>
      <c r="CU3902" s="50"/>
      <c r="CV3902" s="50"/>
      <c r="CW3902" s="50"/>
      <c r="CX3902" s="50"/>
      <c r="CY3902" s="50"/>
      <c r="CZ3902" s="50"/>
      <c r="DA3902" s="50"/>
      <c r="DB3902" s="50"/>
      <c r="DC3902" s="50"/>
      <c r="DD3902" s="50"/>
      <c r="DE3902" s="50"/>
      <c r="DF3902" s="50"/>
      <c r="DG3902" s="50"/>
    </row>
    <row r="3903" spans="1:111" x14ac:dyDescent="0.2">
      <c r="A3903" s="572"/>
      <c r="B3903" s="572"/>
      <c r="C3903" s="572"/>
      <c r="D3903" s="78" t="s">
        <v>574</v>
      </c>
      <c r="E3903" s="360">
        <v>300</v>
      </c>
      <c r="F3903" s="352">
        <f t="shared" si="120"/>
        <v>180</v>
      </c>
      <c r="G3903" s="352">
        <f t="shared" si="121"/>
        <v>150</v>
      </c>
      <c r="H3903" s="50"/>
      <c r="I3903" s="50"/>
      <c r="J3903" s="50"/>
      <c r="K3903" s="50"/>
      <c r="L3903" s="50"/>
      <c r="M3903" s="50"/>
      <c r="N3903" s="50"/>
      <c r="O3903" s="50"/>
      <c r="P3903" s="50"/>
      <c r="Q3903" s="50"/>
      <c r="R3903" s="50"/>
      <c r="S3903" s="50"/>
      <c r="T3903" s="50"/>
      <c r="U3903" s="50"/>
      <c r="V3903" s="50"/>
      <c r="W3903" s="50"/>
      <c r="X3903" s="50"/>
      <c r="Y3903" s="50"/>
      <c r="Z3903" s="50"/>
      <c r="AA3903" s="50"/>
      <c r="AB3903" s="50"/>
      <c r="AC3903" s="50"/>
      <c r="AD3903" s="50"/>
      <c r="AE3903" s="50"/>
      <c r="AF3903" s="50"/>
      <c r="AG3903" s="50"/>
      <c r="AH3903" s="50"/>
      <c r="AI3903" s="50"/>
      <c r="AJ3903" s="50"/>
      <c r="AK3903" s="50"/>
      <c r="AL3903" s="50"/>
      <c r="AM3903" s="50"/>
      <c r="AN3903" s="50"/>
      <c r="AO3903" s="50"/>
      <c r="AP3903" s="50"/>
      <c r="AQ3903" s="50"/>
      <c r="AR3903" s="50"/>
      <c r="AS3903" s="50"/>
      <c r="AT3903" s="50"/>
      <c r="AU3903" s="50"/>
      <c r="AV3903" s="50"/>
      <c r="AW3903" s="50"/>
      <c r="AX3903" s="50"/>
      <c r="AY3903" s="50"/>
      <c r="AZ3903" s="50"/>
      <c r="BA3903" s="50"/>
      <c r="BB3903" s="50"/>
      <c r="BC3903" s="50"/>
      <c r="BD3903" s="50"/>
      <c r="BE3903" s="50"/>
      <c r="BF3903" s="50"/>
      <c r="BG3903" s="50"/>
      <c r="BH3903" s="50"/>
      <c r="BI3903" s="50"/>
      <c r="BJ3903" s="50"/>
      <c r="BK3903" s="50"/>
      <c r="BL3903" s="50"/>
      <c r="BM3903" s="50"/>
      <c r="BN3903" s="50"/>
      <c r="BO3903" s="50"/>
      <c r="BP3903" s="50"/>
      <c r="BQ3903" s="50"/>
      <c r="BR3903" s="50"/>
      <c r="BS3903" s="50"/>
      <c r="BT3903" s="50"/>
      <c r="BU3903" s="50"/>
      <c r="BV3903" s="50"/>
      <c r="BW3903" s="50"/>
      <c r="BX3903" s="50"/>
      <c r="BY3903" s="50"/>
      <c r="BZ3903" s="50"/>
      <c r="CA3903" s="50"/>
      <c r="CB3903" s="50"/>
      <c r="CC3903" s="50"/>
      <c r="CD3903" s="50"/>
      <c r="CE3903" s="50"/>
      <c r="CF3903" s="50"/>
      <c r="CG3903" s="50"/>
      <c r="CH3903" s="50"/>
      <c r="CI3903" s="50"/>
      <c r="CJ3903" s="50"/>
      <c r="CK3903" s="50"/>
      <c r="CL3903" s="50"/>
      <c r="CM3903" s="50"/>
      <c r="CN3903" s="50"/>
      <c r="CO3903" s="50"/>
      <c r="CP3903" s="50"/>
      <c r="CQ3903" s="50"/>
      <c r="CR3903" s="50"/>
      <c r="CS3903" s="50"/>
      <c r="CT3903" s="50"/>
      <c r="CU3903" s="50"/>
      <c r="CV3903" s="50"/>
      <c r="CW3903" s="50"/>
      <c r="CX3903" s="50"/>
      <c r="CY3903" s="50"/>
      <c r="CZ3903" s="50"/>
      <c r="DA3903" s="50"/>
      <c r="DB3903" s="50"/>
      <c r="DC3903" s="50"/>
      <c r="DD3903" s="50"/>
      <c r="DE3903" s="50"/>
      <c r="DF3903" s="50"/>
      <c r="DG3903" s="50"/>
    </row>
    <row r="3904" spans="1:111" x14ac:dyDescent="0.2">
      <c r="A3904" s="570" t="s">
        <v>1065</v>
      </c>
      <c r="B3904" s="570" t="s">
        <v>1065</v>
      </c>
      <c r="C3904" s="570"/>
      <c r="D3904" s="75" t="s">
        <v>575</v>
      </c>
      <c r="E3904" s="360">
        <v>400</v>
      </c>
      <c r="F3904" s="352">
        <f t="shared" si="120"/>
        <v>240</v>
      </c>
      <c r="G3904" s="352">
        <f t="shared" si="121"/>
        <v>200</v>
      </c>
      <c r="H3904" s="50"/>
      <c r="I3904" s="50"/>
      <c r="J3904" s="50"/>
      <c r="K3904" s="50"/>
      <c r="L3904" s="50"/>
      <c r="M3904" s="50"/>
      <c r="N3904" s="50"/>
      <c r="O3904" s="50"/>
      <c r="P3904" s="50"/>
      <c r="Q3904" s="50"/>
      <c r="R3904" s="50"/>
      <c r="S3904" s="50"/>
      <c r="T3904" s="50"/>
      <c r="U3904" s="50"/>
      <c r="V3904" s="50"/>
      <c r="W3904" s="50"/>
      <c r="X3904" s="50"/>
      <c r="Y3904" s="50"/>
      <c r="Z3904" s="50"/>
      <c r="AA3904" s="50"/>
      <c r="AB3904" s="50"/>
      <c r="AC3904" s="50"/>
      <c r="AD3904" s="50"/>
      <c r="AE3904" s="50"/>
      <c r="AF3904" s="50"/>
      <c r="AG3904" s="50"/>
      <c r="AH3904" s="50"/>
      <c r="AI3904" s="50"/>
      <c r="AJ3904" s="50"/>
      <c r="AK3904" s="50"/>
      <c r="AL3904" s="50"/>
      <c r="AM3904" s="50"/>
      <c r="AN3904" s="50"/>
      <c r="AO3904" s="50"/>
      <c r="AP3904" s="50"/>
      <c r="AQ3904" s="50"/>
      <c r="AR3904" s="50"/>
      <c r="AS3904" s="50"/>
      <c r="AT3904" s="50"/>
      <c r="AU3904" s="50"/>
      <c r="AV3904" s="50"/>
      <c r="AW3904" s="50"/>
      <c r="AX3904" s="50"/>
      <c r="AY3904" s="50"/>
      <c r="AZ3904" s="50"/>
      <c r="BA3904" s="50"/>
      <c r="BB3904" s="50"/>
      <c r="BC3904" s="50"/>
      <c r="BD3904" s="50"/>
      <c r="BE3904" s="50"/>
      <c r="BF3904" s="50"/>
      <c r="BG3904" s="50"/>
      <c r="BH3904" s="50"/>
      <c r="BI3904" s="50"/>
      <c r="BJ3904" s="50"/>
      <c r="BK3904" s="50"/>
      <c r="BL3904" s="50"/>
      <c r="BM3904" s="50"/>
      <c r="BN3904" s="50"/>
      <c r="BO3904" s="50"/>
      <c r="BP3904" s="50"/>
      <c r="BQ3904" s="50"/>
      <c r="BR3904" s="50"/>
      <c r="BS3904" s="50"/>
      <c r="BT3904" s="50"/>
      <c r="BU3904" s="50"/>
      <c r="BV3904" s="50"/>
      <c r="BW3904" s="50"/>
      <c r="BX3904" s="50"/>
      <c r="BY3904" s="50"/>
      <c r="BZ3904" s="50"/>
      <c r="CA3904" s="50"/>
      <c r="CB3904" s="50"/>
      <c r="CC3904" s="50"/>
      <c r="CD3904" s="50"/>
      <c r="CE3904" s="50"/>
      <c r="CF3904" s="50"/>
      <c r="CG3904" s="50"/>
      <c r="CH3904" s="50"/>
      <c r="CI3904" s="50"/>
      <c r="CJ3904" s="50"/>
      <c r="CK3904" s="50"/>
      <c r="CL3904" s="50"/>
      <c r="CM3904" s="50"/>
      <c r="CN3904" s="50"/>
      <c r="CO3904" s="50"/>
      <c r="CP3904" s="50"/>
      <c r="CQ3904" s="50"/>
      <c r="CR3904" s="50"/>
      <c r="CS3904" s="50"/>
      <c r="CT3904" s="50"/>
      <c r="CU3904" s="50"/>
      <c r="CV3904" s="50"/>
      <c r="CW3904" s="50"/>
      <c r="CX3904" s="50"/>
      <c r="CY3904" s="50"/>
      <c r="CZ3904" s="50"/>
      <c r="DA3904" s="50"/>
      <c r="DB3904" s="50"/>
      <c r="DC3904" s="50"/>
      <c r="DD3904" s="50"/>
      <c r="DE3904" s="50"/>
      <c r="DF3904" s="50"/>
      <c r="DG3904" s="50"/>
    </row>
    <row r="3905" spans="1:111" x14ac:dyDescent="0.2">
      <c r="A3905" s="571"/>
      <c r="B3905" s="571"/>
      <c r="C3905" s="571"/>
      <c r="D3905" s="78" t="s">
        <v>576</v>
      </c>
      <c r="E3905" s="360">
        <v>300</v>
      </c>
      <c r="F3905" s="352">
        <f t="shared" si="120"/>
        <v>180</v>
      </c>
      <c r="G3905" s="352">
        <f t="shared" si="121"/>
        <v>150</v>
      </c>
      <c r="H3905" s="50"/>
      <c r="I3905" s="50"/>
      <c r="J3905" s="50"/>
      <c r="K3905" s="50"/>
      <c r="L3905" s="50"/>
      <c r="M3905" s="50"/>
      <c r="N3905" s="50"/>
      <c r="O3905" s="50"/>
      <c r="P3905" s="50"/>
      <c r="Q3905" s="50"/>
      <c r="R3905" s="50"/>
      <c r="S3905" s="50"/>
      <c r="T3905" s="50"/>
      <c r="U3905" s="50"/>
      <c r="V3905" s="50"/>
      <c r="W3905" s="50"/>
      <c r="X3905" s="50"/>
      <c r="Y3905" s="50"/>
      <c r="Z3905" s="50"/>
      <c r="AA3905" s="50"/>
      <c r="AB3905" s="50"/>
      <c r="AC3905" s="50"/>
      <c r="AD3905" s="50"/>
      <c r="AE3905" s="50"/>
      <c r="AF3905" s="50"/>
      <c r="AG3905" s="50"/>
      <c r="AH3905" s="50"/>
      <c r="AI3905" s="50"/>
      <c r="AJ3905" s="50"/>
      <c r="AK3905" s="50"/>
      <c r="AL3905" s="50"/>
      <c r="AM3905" s="50"/>
      <c r="AN3905" s="50"/>
      <c r="AO3905" s="50"/>
      <c r="AP3905" s="50"/>
      <c r="AQ3905" s="50"/>
      <c r="AR3905" s="50"/>
      <c r="AS3905" s="50"/>
      <c r="AT3905" s="50"/>
      <c r="AU3905" s="50"/>
      <c r="AV3905" s="50"/>
      <c r="AW3905" s="50"/>
      <c r="AX3905" s="50"/>
      <c r="AY3905" s="50"/>
      <c r="AZ3905" s="50"/>
      <c r="BA3905" s="50"/>
      <c r="BB3905" s="50"/>
      <c r="BC3905" s="50"/>
      <c r="BD3905" s="50"/>
      <c r="BE3905" s="50"/>
      <c r="BF3905" s="50"/>
      <c r="BG3905" s="50"/>
      <c r="BH3905" s="50"/>
      <c r="BI3905" s="50"/>
      <c r="BJ3905" s="50"/>
      <c r="BK3905" s="50"/>
      <c r="BL3905" s="50"/>
      <c r="BM3905" s="50"/>
      <c r="BN3905" s="50"/>
      <c r="BO3905" s="50"/>
      <c r="BP3905" s="50"/>
      <c r="BQ3905" s="50"/>
      <c r="BR3905" s="50"/>
      <c r="BS3905" s="50"/>
      <c r="BT3905" s="50"/>
      <c r="BU3905" s="50"/>
      <c r="BV3905" s="50"/>
      <c r="BW3905" s="50"/>
      <c r="BX3905" s="50"/>
      <c r="BY3905" s="50"/>
      <c r="BZ3905" s="50"/>
      <c r="CA3905" s="50"/>
      <c r="CB3905" s="50"/>
      <c r="CC3905" s="50"/>
      <c r="CD3905" s="50"/>
      <c r="CE3905" s="50"/>
      <c r="CF3905" s="50"/>
      <c r="CG3905" s="50"/>
      <c r="CH3905" s="50"/>
      <c r="CI3905" s="50"/>
      <c r="CJ3905" s="50"/>
      <c r="CK3905" s="50"/>
      <c r="CL3905" s="50"/>
      <c r="CM3905" s="50"/>
      <c r="CN3905" s="50"/>
      <c r="CO3905" s="50"/>
      <c r="CP3905" s="50"/>
      <c r="CQ3905" s="50"/>
      <c r="CR3905" s="50"/>
      <c r="CS3905" s="50"/>
      <c r="CT3905" s="50"/>
      <c r="CU3905" s="50"/>
      <c r="CV3905" s="50"/>
      <c r="CW3905" s="50"/>
      <c r="CX3905" s="50"/>
      <c r="CY3905" s="50"/>
      <c r="CZ3905" s="50"/>
      <c r="DA3905" s="50"/>
      <c r="DB3905" s="50"/>
      <c r="DC3905" s="50"/>
      <c r="DD3905" s="50"/>
      <c r="DE3905" s="50"/>
      <c r="DF3905" s="50"/>
      <c r="DG3905" s="50"/>
    </row>
    <row r="3906" spans="1:111" x14ac:dyDescent="0.2">
      <c r="A3906" s="571"/>
      <c r="B3906" s="571"/>
      <c r="C3906" s="571"/>
      <c r="D3906" s="78" t="s">
        <v>577</v>
      </c>
      <c r="E3906" s="360">
        <v>300</v>
      </c>
      <c r="F3906" s="352">
        <f t="shared" si="120"/>
        <v>180</v>
      </c>
      <c r="G3906" s="352">
        <f t="shared" si="121"/>
        <v>150</v>
      </c>
      <c r="H3906" s="50"/>
      <c r="I3906" s="50"/>
      <c r="J3906" s="50"/>
      <c r="K3906" s="50"/>
      <c r="L3906" s="50"/>
      <c r="M3906" s="50"/>
      <c r="N3906" s="50"/>
      <c r="O3906" s="50"/>
      <c r="P3906" s="50"/>
      <c r="Q3906" s="50"/>
      <c r="R3906" s="50"/>
      <c r="S3906" s="50"/>
      <c r="T3906" s="50"/>
      <c r="U3906" s="50"/>
      <c r="V3906" s="50"/>
      <c r="W3906" s="50"/>
      <c r="X3906" s="50"/>
      <c r="Y3906" s="50"/>
      <c r="Z3906" s="50"/>
      <c r="AA3906" s="50"/>
      <c r="AB3906" s="50"/>
      <c r="AC3906" s="50"/>
      <c r="AD3906" s="50"/>
      <c r="AE3906" s="50"/>
      <c r="AF3906" s="50"/>
      <c r="AG3906" s="50"/>
      <c r="AH3906" s="50"/>
      <c r="AI3906" s="50"/>
      <c r="AJ3906" s="50"/>
      <c r="AK3906" s="50"/>
      <c r="AL3906" s="50"/>
      <c r="AM3906" s="50"/>
      <c r="AN3906" s="50"/>
      <c r="AO3906" s="50"/>
      <c r="AP3906" s="50"/>
      <c r="AQ3906" s="50"/>
      <c r="AR3906" s="50"/>
      <c r="AS3906" s="50"/>
      <c r="AT3906" s="50"/>
      <c r="AU3906" s="50"/>
      <c r="AV3906" s="50"/>
      <c r="AW3906" s="50"/>
      <c r="AX3906" s="50"/>
      <c r="AY3906" s="50"/>
      <c r="AZ3906" s="50"/>
      <c r="BA3906" s="50"/>
      <c r="BB3906" s="50"/>
      <c r="BC3906" s="50"/>
      <c r="BD3906" s="50"/>
      <c r="BE3906" s="50"/>
      <c r="BF3906" s="50"/>
      <c r="BG3906" s="50"/>
      <c r="BH3906" s="50"/>
      <c r="BI3906" s="50"/>
      <c r="BJ3906" s="50"/>
      <c r="BK3906" s="50"/>
      <c r="BL3906" s="50"/>
      <c r="BM3906" s="50"/>
      <c r="BN3906" s="50"/>
      <c r="BO3906" s="50"/>
      <c r="BP3906" s="50"/>
      <c r="BQ3906" s="50"/>
      <c r="BR3906" s="50"/>
      <c r="BS3906" s="50"/>
      <c r="BT3906" s="50"/>
      <c r="BU3906" s="50"/>
      <c r="BV3906" s="50"/>
      <c r="BW3906" s="50"/>
      <c r="BX3906" s="50"/>
      <c r="BY3906" s="50"/>
      <c r="BZ3906" s="50"/>
      <c r="CA3906" s="50"/>
      <c r="CB3906" s="50"/>
      <c r="CC3906" s="50"/>
      <c r="CD3906" s="50"/>
      <c r="CE3906" s="50"/>
      <c r="CF3906" s="50"/>
      <c r="CG3906" s="50"/>
      <c r="CH3906" s="50"/>
      <c r="CI3906" s="50"/>
      <c r="CJ3906" s="50"/>
      <c r="CK3906" s="50"/>
      <c r="CL3906" s="50"/>
      <c r="CM3906" s="50"/>
      <c r="CN3906" s="50"/>
      <c r="CO3906" s="50"/>
      <c r="CP3906" s="50"/>
      <c r="CQ3906" s="50"/>
      <c r="CR3906" s="50"/>
      <c r="CS3906" s="50"/>
      <c r="CT3906" s="50"/>
      <c r="CU3906" s="50"/>
      <c r="CV3906" s="50"/>
      <c r="CW3906" s="50"/>
      <c r="CX3906" s="50"/>
      <c r="CY3906" s="50"/>
      <c r="CZ3906" s="50"/>
      <c r="DA3906" s="50"/>
      <c r="DB3906" s="50"/>
      <c r="DC3906" s="50"/>
      <c r="DD3906" s="50"/>
      <c r="DE3906" s="50"/>
      <c r="DF3906" s="50"/>
      <c r="DG3906" s="50"/>
    </row>
    <row r="3907" spans="1:111" x14ac:dyDescent="0.2">
      <c r="A3907" s="571"/>
      <c r="B3907" s="571"/>
      <c r="C3907" s="571"/>
      <c r="D3907" s="78" t="s">
        <v>578</v>
      </c>
      <c r="E3907" s="360">
        <v>350</v>
      </c>
      <c r="F3907" s="352">
        <f t="shared" si="120"/>
        <v>210</v>
      </c>
      <c r="G3907" s="352">
        <f t="shared" si="121"/>
        <v>175</v>
      </c>
      <c r="H3907" s="50"/>
      <c r="I3907" s="50"/>
      <c r="J3907" s="50"/>
      <c r="K3907" s="50"/>
      <c r="L3907" s="50"/>
      <c r="M3907" s="50"/>
      <c r="N3907" s="50"/>
      <c r="O3907" s="50"/>
      <c r="P3907" s="50"/>
      <c r="Q3907" s="50"/>
      <c r="R3907" s="50"/>
      <c r="S3907" s="50"/>
      <c r="T3907" s="50"/>
      <c r="U3907" s="50"/>
      <c r="V3907" s="50"/>
      <c r="W3907" s="50"/>
      <c r="X3907" s="50"/>
      <c r="Y3907" s="50"/>
      <c r="Z3907" s="50"/>
      <c r="AA3907" s="50"/>
      <c r="AB3907" s="50"/>
      <c r="AC3907" s="50"/>
      <c r="AD3907" s="50"/>
      <c r="AE3907" s="50"/>
      <c r="AF3907" s="50"/>
      <c r="AG3907" s="50"/>
      <c r="AH3907" s="50"/>
      <c r="AI3907" s="50"/>
      <c r="AJ3907" s="50"/>
      <c r="AK3907" s="50"/>
      <c r="AL3907" s="50"/>
      <c r="AM3907" s="50"/>
      <c r="AN3907" s="50"/>
      <c r="AO3907" s="50"/>
      <c r="AP3907" s="50"/>
      <c r="AQ3907" s="50"/>
      <c r="AR3907" s="50"/>
      <c r="AS3907" s="50"/>
      <c r="AT3907" s="50"/>
      <c r="AU3907" s="50"/>
      <c r="AV3907" s="50"/>
      <c r="AW3907" s="50"/>
      <c r="AX3907" s="50"/>
      <c r="AY3907" s="50"/>
      <c r="AZ3907" s="50"/>
      <c r="BA3907" s="50"/>
      <c r="BB3907" s="50"/>
      <c r="BC3907" s="50"/>
      <c r="BD3907" s="50"/>
      <c r="BE3907" s="50"/>
      <c r="BF3907" s="50"/>
      <c r="BG3907" s="50"/>
      <c r="BH3907" s="50"/>
      <c r="BI3907" s="50"/>
      <c r="BJ3907" s="50"/>
      <c r="BK3907" s="50"/>
      <c r="BL3907" s="50"/>
      <c r="BM3907" s="50"/>
      <c r="BN3907" s="50"/>
      <c r="BO3907" s="50"/>
      <c r="BP3907" s="50"/>
      <c r="BQ3907" s="50"/>
      <c r="BR3907" s="50"/>
      <c r="BS3907" s="50"/>
      <c r="BT3907" s="50"/>
      <c r="BU3907" s="50"/>
      <c r="BV3907" s="50"/>
      <c r="BW3907" s="50"/>
      <c r="BX3907" s="50"/>
      <c r="BY3907" s="50"/>
      <c r="BZ3907" s="50"/>
      <c r="CA3907" s="50"/>
      <c r="CB3907" s="50"/>
      <c r="CC3907" s="50"/>
      <c r="CD3907" s="50"/>
      <c r="CE3907" s="50"/>
      <c r="CF3907" s="50"/>
      <c r="CG3907" s="50"/>
      <c r="CH3907" s="50"/>
      <c r="CI3907" s="50"/>
      <c r="CJ3907" s="50"/>
      <c r="CK3907" s="50"/>
      <c r="CL3907" s="50"/>
      <c r="CM3907" s="50"/>
      <c r="CN3907" s="50"/>
      <c r="CO3907" s="50"/>
      <c r="CP3907" s="50"/>
      <c r="CQ3907" s="50"/>
      <c r="CR3907" s="50"/>
      <c r="CS3907" s="50"/>
      <c r="CT3907" s="50"/>
      <c r="CU3907" s="50"/>
      <c r="CV3907" s="50"/>
      <c r="CW3907" s="50"/>
      <c r="CX3907" s="50"/>
      <c r="CY3907" s="50"/>
      <c r="CZ3907" s="50"/>
      <c r="DA3907" s="50"/>
      <c r="DB3907" s="50"/>
      <c r="DC3907" s="50"/>
      <c r="DD3907" s="50"/>
      <c r="DE3907" s="50"/>
      <c r="DF3907" s="50"/>
      <c r="DG3907" s="50"/>
    </row>
    <row r="3908" spans="1:111" x14ac:dyDescent="0.2">
      <c r="A3908" s="571"/>
      <c r="B3908" s="571"/>
      <c r="C3908" s="571"/>
      <c r="D3908" s="78" t="s">
        <v>579</v>
      </c>
      <c r="E3908" s="360">
        <v>300</v>
      </c>
      <c r="F3908" s="352">
        <f t="shared" si="120"/>
        <v>180</v>
      </c>
      <c r="G3908" s="352">
        <f t="shared" si="121"/>
        <v>150</v>
      </c>
      <c r="H3908" s="50"/>
      <c r="I3908" s="50"/>
      <c r="J3908" s="50"/>
      <c r="K3908" s="50"/>
      <c r="L3908" s="50"/>
      <c r="M3908" s="50"/>
      <c r="N3908" s="50"/>
      <c r="O3908" s="50"/>
      <c r="P3908" s="50"/>
      <c r="Q3908" s="50"/>
      <c r="R3908" s="50"/>
      <c r="S3908" s="50"/>
      <c r="T3908" s="50"/>
      <c r="U3908" s="50"/>
      <c r="V3908" s="50"/>
      <c r="W3908" s="50"/>
      <c r="X3908" s="50"/>
      <c r="Y3908" s="50"/>
      <c r="Z3908" s="50"/>
      <c r="AA3908" s="50"/>
      <c r="AB3908" s="50"/>
      <c r="AC3908" s="50"/>
      <c r="AD3908" s="50"/>
      <c r="AE3908" s="50"/>
      <c r="AF3908" s="50"/>
      <c r="AG3908" s="50"/>
      <c r="AH3908" s="50"/>
      <c r="AI3908" s="50"/>
      <c r="AJ3908" s="50"/>
      <c r="AK3908" s="50"/>
      <c r="AL3908" s="50"/>
      <c r="AM3908" s="50"/>
      <c r="AN3908" s="50"/>
      <c r="AO3908" s="50"/>
      <c r="AP3908" s="50"/>
      <c r="AQ3908" s="50"/>
      <c r="AR3908" s="50"/>
      <c r="AS3908" s="50"/>
      <c r="AT3908" s="50"/>
      <c r="AU3908" s="50"/>
      <c r="AV3908" s="50"/>
      <c r="AW3908" s="50"/>
      <c r="AX3908" s="50"/>
      <c r="AY3908" s="50"/>
      <c r="AZ3908" s="50"/>
      <c r="BA3908" s="50"/>
      <c r="BB3908" s="50"/>
      <c r="BC3908" s="50"/>
      <c r="BD3908" s="50"/>
      <c r="BE3908" s="50"/>
      <c r="BF3908" s="50"/>
      <c r="BG3908" s="50"/>
      <c r="BH3908" s="50"/>
      <c r="BI3908" s="50"/>
      <c r="BJ3908" s="50"/>
      <c r="BK3908" s="50"/>
      <c r="BL3908" s="50"/>
      <c r="BM3908" s="50"/>
      <c r="BN3908" s="50"/>
      <c r="BO3908" s="50"/>
      <c r="BP3908" s="50"/>
      <c r="BQ3908" s="50"/>
      <c r="BR3908" s="50"/>
      <c r="BS3908" s="50"/>
      <c r="BT3908" s="50"/>
      <c r="BU3908" s="50"/>
      <c r="BV3908" s="50"/>
      <c r="BW3908" s="50"/>
      <c r="BX3908" s="50"/>
      <c r="BY3908" s="50"/>
      <c r="BZ3908" s="50"/>
      <c r="CA3908" s="50"/>
      <c r="CB3908" s="50"/>
      <c r="CC3908" s="50"/>
      <c r="CD3908" s="50"/>
      <c r="CE3908" s="50"/>
      <c r="CF3908" s="50"/>
      <c r="CG3908" s="50"/>
      <c r="CH3908" s="50"/>
      <c r="CI3908" s="50"/>
      <c r="CJ3908" s="50"/>
      <c r="CK3908" s="50"/>
      <c r="CL3908" s="50"/>
      <c r="CM3908" s="50"/>
      <c r="CN3908" s="50"/>
      <c r="CO3908" s="50"/>
      <c r="CP3908" s="50"/>
      <c r="CQ3908" s="50"/>
      <c r="CR3908" s="50"/>
      <c r="CS3908" s="50"/>
      <c r="CT3908" s="50"/>
      <c r="CU3908" s="50"/>
      <c r="CV3908" s="50"/>
      <c r="CW3908" s="50"/>
      <c r="CX3908" s="50"/>
      <c r="CY3908" s="50"/>
      <c r="CZ3908" s="50"/>
      <c r="DA3908" s="50"/>
      <c r="DB3908" s="50"/>
      <c r="DC3908" s="50"/>
      <c r="DD3908" s="50"/>
      <c r="DE3908" s="50"/>
      <c r="DF3908" s="50"/>
      <c r="DG3908" s="50"/>
    </row>
    <row r="3909" spans="1:111" x14ac:dyDescent="0.2">
      <c r="A3909" s="571"/>
      <c r="B3909" s="571"/>
      <c r="C3909" s="571"/>
      <c r="D3909" s="78" t="s">
        <v>574</v>
      </c>
      <c r="E3909" s="360">
        <v>300</v>
      </c>
      <c r="F3909" s="352">
        <f t="shared" si="120"/>
        <v>180</v>
      </c>
      <c r="G3909" s="352">
        <f t="shared" si="121"/>
        <v>150</v>
      </c>
      <c r="H3909" s="50"/>
      <c r="I3909" s="50"/>
      <c r="J3909" s="50"/>
      <c r="K3909" s="50"/>
      <c r="L3909" s="50"/>
      <c r="M3909" s="50"/>
      <c r="N3909" s="50"/>
      <c r="O3909" s="50"/>
      <c r="P3909" s="50"/>
      <c r="Q3909" s="50"/>
      <c r="R3909" s="50"/>
      <c r="S3909" s="50"/>
      <c r="T3909" s="50"/>
      <c r="U3909" s="50"/>
      <c r="V3909" s="50"/>
      <c r="W3909" s="50"/>
      <c r="X3909" s="50"/>
      <c r="Y3909" s="50"/>
      <c r="Z3909" s="50"/>
      <c r="AA3909" s="50"/>
      <c r="AB3909" s="50"/>
      <c r="AC3909" s="50"/>
      <c r="AD3909" s="50"/>
      <c r="AE3909" s="50"/>
      <c r="AF3909" s="50"/>
      <c r="AG3909" s="50"/>
      <c r="AH3909" s="50"/>
      <c r="AI3909" s="50"/>
      <c r="AJ3909" s="50"/>
      <c r="AK3909" s="50"/>
      <c r="AL3909" s="50"/>
      <c r="AM3909" s="50"/>
      <c r="AN3909" s="50"/>
      <c r="AO3909" s="50"/>
      <c r="AP3909" s="50"/>
      <c r="AQ3909" s="50"/>
      <c r="AR3909" s="50"/>
      <c r="AS3909" s="50"/>
      <c r="AT3909" s="50"/>
      <c r="AU3909" s="50"/>
      <c r="AV3909" s="50"/>
      <c r="AW3909" s="50"/>
      <c r="AX3909" s="50"/>
      <c r="AY3909" s="50"/>
      <c r="AZ3909" s="50"/>
      <c r="BA3909" s="50"/>
      <c r="BB3909" s="50"/>
      <c r="BC3909" s="50"/>
      <c r="BD3909" s="50"/>
      <c r="BE3909" s="50"/>
      <c r="BF3909" s="50"/>
      <c r="BG3909" s="50"/>
      <c r="BH3909" s="50"/>
      <c r="BI3909" s="50"/>
      <c r="BJ3909" s="50"/>
      <c r="BK3909" s="50"/>
      <c r="BL3909" s="50"/>
      <c r="BM3909" s="50"/>
      <c r="BN3909" s="50"/>
      <c r="BO3909" s="50"/>
      <c r="BP3909" s="50"/>
      <c r="BQ3909" s="50"/>
      <c r="BR3909" s="50"/>
      <c r="BS3909" s="50"/>
      <c r="BT3909" s="50"/>
      <c r="BU3909" s="50"/>
      <c r="BV3909" s="50"/>
      <c r="BW3909" s="50"/>
      <c r="BX3909" s="50"/>
      <c r="BY3909" s="50"/>
      <c r="BZ3909" s="50"/>
      <c r="CA3909" s="50"/>
      <c r="CB3909" s="50"/>
      <c r="CC3909" s="50"/>
      <c r="CD3909" s="50"/>
      <c r="CE3909" s="50"/>
      <c r="CF3909" s="50"/>
      <c r="CG3909" s="50"/>
      <c r="CH3909" s="50"/>
      <c r="CI3909" s="50"/>
      <c r="CJ3909" s="50"/>
      <c r="CK3909" s="50"/>
      <c r="CL3909" s="50"/>
      <c r="CM3909" s="50"/>
      <c r="CN3909" s="50"/>
      <c r="CO3909" s="50"/>
      <c r="CP3909" s="50"/>
      <c r="CQ3909" s="50"/>
      <c r="CR3909" s="50"/>
      <c r="CS3909" s="50"/>
      <c r="CT3909" s="50"/>
      <c r="CU3909" s="50"/>
      <c r="CV3909" s="50"/>
      <c r="CW3909" s="50"/>
      <c r="CX3909" s="50"/>
      <c r="CY3909" s="50"/>
      <c r="CZ3909" s="50"/>
      <c r="DA3909" s="50"/>
      <c r="DB3909" s="50"/>
      <c r="DC3909" s="50"/>
      <c r="DD3909" s="50"/>
      <c r="DE3909" s="50"/>
      <c r="DF3909" s="50"/>
      <c r="DG3909" s="50"/>
    </row>
    <row r="3910" spans="1:111" x14ac:dyDescent="0.2">
      <c r="A3910" s="572"/>
      <c r="B3910" s="572"/>
      <c r="C3910" s="572"/>
      <c r="D3910" s="78" t="s">
        <v>580</v>
      </c>
      <c r="E3910" s="360">
        <v>650</v>
      </c>
      <c r="F3910" s="352">
        <f t="shared" si="120"/>
        <v>390</v>
      </c>
      <c r="G3910" s="352">
        <f t="shared" si="121"/>
        <v>325</v>
      </c>
      <c r="H3910" s="50"/>
      <c r="I3910" s="50"/>
      <c r="J3910" s="50"/>
      <c r="K3910" s="50"/>
      <c r="L3910" s="50"/>
      <c r="M3910" s="50"/>
      <c r="N3910" s="50"/>
      <c r="O3910" s="50"/>
      <c r="P3910" s="50"/>
      <c r="Q3910" s="50"/>
      <c r="R3910" s="50"/>
      <c r="S3910" s="50"/>
      <c r="T3910" s="50"/>
      <c r="U3910" s="50"/>
      <c r="V3910" s="50"/>
      <c r="W3910" s="50"/>
      <c r="X3910" s="50"/>
      <c r="Y3910" s="50"/>
      <c r="Z3910" s="50"/>
      <c r="AA3910" s="50"/>
      <c r="AB3910" s="50"/>
      <c r="AC3910" s="50"/>
      <c r="AD3910" s="50"/>
      <c r="AE3910" s="50"/>
      <c r="AF3910" s="50"/>
      <c r="AG3910" s="50"/>
      <c r="AH3910" s="50"/>
      <c r="AI3910" s="50"/>
      <c r="AJ3910" s="50"/>
      <c r="AK3910" s="50"/>
      <c r="AL3910" s="50"/>
      <c r="AM3910" s="50"/>
      <c r="AN3910" s="50"/>
      <c r="AO3910" s="50"/>
      <c r="AP3910" s="50"/>
      <c r="AQ3910" s="50"/>
      <c r="AR3910" s="50"/>
      <c r="AS3910" s="50"/>
      <c r="AT3910" s="50"/>
      <c r="AU3910" s="50"/>
      <c r="AV3910" s="50"/>
      <c r="AW3910" s="50"/>
      <c r="AX3910" s="50"/>
      <c r="AY3910" s="50"/>
      <c r="AZ3910" s="50"/>
      <c r="BA3910" s="50"/>
      <c r="BB3910" s="50"/>
      <c r="BC3910" s="50"/>
      <c r="BD3910" s="50"/>
      <c r="BE3910" s="50"/>
      <c r="BF3910" s="50"/>
      <c r="BG3910" s="50"/>
      <c r="BH3910" s="50"/>
      <c r="BI3910" s="50"/>
      <c r="BJ3910" s="50"/>
      <c r="BK3910" s="50"/>
      <c r="BL3910" s="50"/>
      <c r="BM3910" s="50"/>
      <c r="BN3910" s="50"/>
      <c r="BO3910" s="50"/>
      <c r="BP3910" s="50"/>
      <c r="BQ3910" s="50"/>
      <c r="BR3910" s="50"/>
      <c r="BS3910" s="50"/>
      <c r="BT3910" s="50"/>
      <c r="BU3910" s="50"/>
      <c r="BV3910" s="50"/>
      <c r="BW3910" s="50"/>
      <c r="BX3910" s="50"/>
      <c r="BY3910" s="50"/>
      <c r="BZ3910" s="50"/>
      <c r="CA3910" s="50"/>
      <c r="CB3910" s="50"/>
      <c r="CC3910" s="50"/>
      <c r="CD3910" s="50"/>
      <c r="CE3910" s="50"/>
      <c r="CF3910" s="50"/>
      <c r="CG3910" s="50"/>
      <c r="CH3910" s="50"/>
      <c r="CI3910" s="50"/>
      <c r="CJ3910" s="50"/>
      <c r="CK3910" s="50"/>
      <c r="CL3910" s="50"/>
      <c r="CM3910" s="50"/>
      <c r="CN3910" s="50"/>
      <c r="CO3910" s="50"/>
      <c r="CP3910" s="50"/>
      <c r="CQ3910" s="50"/>
      <c r="CR3910" s="50"/>
      <c r="CS3910" s="50"/>
      <c r="CT3910" s="50"/>
      <c r="CU3910" s="50"/>
      <c r="CV3910" s="50"/>
      <c r="CW3910" s="50"/>
      <c r="CX3910" s="50"/>
      <c r="CY3910" s="50"/>
      <c r="CZ3910" s="50"/>
      <c r="DA3910" s="50"/>
      <c r="DB3910" s="50"/>
      <c r="DC3910" s="50"/>
      <c r="DD3910" s="50"/>
      <c r="DE3910" s="50"/>
      <c r="DF3910" s="50"/>
      <c r="DG3910" s="50"/>
    </row>
    <row r="3911" spans="1:111" x14ac:dyDescent="0.2">
      <c r="A3911" s="570" t="s">
        <v>1066</v>
      </c>
      <c r="B3911" s="570" t="s">
        <v>1066</v>
      </c>
      <c r="C3911" s="570"/>
      <c r="D3911" s="75" t="s">
        <v>581</v>
      </c>
      <c r="E3911" s="360"/>
      <c r="F3911" s="352">
        <f t="shared" si="120"/>
        <v>0</v>
      </c>
      <c r="G3911" s="352">
        <f t="shared" si="121"/>
        <v>0</v>
      </c>
      <c r="H3911" s="50"/>
      <c r="I3911" s="50"/>
      <c r="J3911" s="50"/>
      <c r="K3911" s="50"/>
      <c r="L3911" s="50"/>
      <c r="M3911" s="50"/>
      <c r="N3911" s="50"/>
      <c r="O3911" s="50"/>
      <c r="P3911" s="50"/>
      <c r="Q3911" s="50"/>
      <c r="R3911" s="50"/>
      <c r="S3911" s="50"/>
      <c r="T3911" s="50"/>
      <c r="U3911" s="50"/>
      <c r="V3911" s="50"/>
      <c r="W3911" s="50"/>
      <c r="X3911" s="50"/>
      <c r="Y3911" s="50"/>
      <c r="Z3911" s="50"/>
      <c r="AA3911" s="50"/>
      <c r="AB3911" s="50"/>
      <c r="AC3911" s="50"/>
      <c r="AD3911" s="50"/>
      <c r="AE3911" s="50"/>
      <c r="AF3911" s="50"/>
      <c r="AG3911" s="50"/>
      <c r="AH3911" s="50"/>
      <c r="AI3911" s="50"/>
      <c r="AJ3911" s="50"/>
      <c r="AK3911" s="50"/>
      <c r="AL3911" s="50"/>
      <c r="AM3911" s="50"/>
      <c r="AN3911" s="50"/>
      <c r="AO3911" s="50"/>
      <c r="AP3911" s="50"/>
      <c r="AQ3911" s="50"/>
      <c r="AR3911" s="50"/>
      <c r="AS3911" s="50"/>
      <c r="AT3911" s="50"/>
      <c r="AU3911" s="50"/>
      <c r="AV3911" s="50"/>
      <c r="AW3911" s="50"/>
      <c r="AX3911" s="50"/>
      <c r="AY3911" s="50"/>
      <c r="AZ3911" s="50"/>
      <c r="BA3911" s="50"/>
      <c r="BB3911" s="50"/>
      <c r="BC3911" s="50"/>
      <c r="BD3911" s="50"/>
      <c r="BE3911" s="50"/>
      <c r="BF3911" s="50"/>
      <c r="BG3911" s="50"/>
      <c r="BH3911" s="50"/>
      <c r="BI3911" s="50"/>
      <c r="BJ3911" s="50"/>
      <c r="BK3911" s="50"/>
      <c r="BL3911" s="50"/>
      <c r="BM3911" s="50"/>
      <c r="BN3911" s="50"/>
      <c r="BO3911" s="50"/>
      <c r="BP3911" s="50"/>
      <c r="BQ3911" s="50"/>
      <c r="BR3911" s="50"/>
      <c r="BS3911" s="50"/>
      <c r="BT3911" s="50"/>
      <c r="BU3911" s="50"/>
      <c r="BV3911" s="50"/>
      <c r="BW3911" s="50"/>
      <c r="BX3911" s="50"/>
      <c r="BY3911" s="50"/>
      <c r="BZ3911" s="50"/>
      <c r="CA3911" s="50"/>
      <c r="CB3911" s="50"/>
      <c r="CC3911" s="50"/>
      <c r="CD3911" s="50"/>
      <c r="CE3911" s="50"/>
      <c r="CF3911" s="50"/>
      <c r="CG3911" s="50"/>
      <c r="CH3911" s="50"/>
      <c r="CI3911" s="50"/>
      <c r="CJ3911" s="50"/>
      <c r="CK3911" s="50"/>
      <c r="CL3911" s="50"/>
      <c r="CM3911" s="50"/>
      <c r="CN3911" s="50"/>
      <c r="CO3911" s="50"/>
      <c r="CP3911" s="50"/>
      <c r="CQ3911" s="50"/>
      <c r="CR3911" s="50"/>
      <c r="CS3911" s="50"/>
      <c r="CT3911" s="50"/>
      <c r="CU3911" s="50"/>
      <c r="CV3911" s="50"/>
      <c r="CW3911" s="50"/>
      <c r="CX3911" s="50"/>
      <c r="CY3911" s="50"/>
      <c r="CZ3911" s="50"/>
      <c r="DA3911" s="50"/>
      <c r="DB3911" s="50"/>
      <c r="DC3911" s="50"/>
      <c r="DD3911" s="50"/>
      <c r="DE3911" s="50"/>
      <c r="DF3911" s="50"/>
      <c r="DG3911" s="50"/>
    </row>
    <row r="3912" spans="1:111" x14ac:dyDescent="0.2">
      <c r="A3912" s="571"/>
      <c r="B3912" s="571"/>
      <c r="C3912" s="571"/>
      <c r="D3912" s="78" t="s">
        <v>1173</v>
      </c>
      <c r="E3912" s="360">
        <v>350</v>
      </c>
      <c r="F3912" s="352">
        <f t="shared" si="120"/>
        <v>210</v>
      </c>
      <c r="G3912" s="352">
        <f t="shared" si="121"/>
        <v>175</v>
      </c>
      <c r="H3912" s="50"/>
      <c r="I3912" s="50"/>
      <c r="J3912" s="50"/>
      <c r="K3912" s="50"/>
      <c r="L3912" s="50"/>
      <c r="M3912" s="50"/>
      <c r="N3912" s="50"/>
      <c r="O3912" s="50"/>
      <c r="P3912" s="50"/>
      <c r="Q3912" s="50"/>
      <c r="R3912" s="50"/>
      <c r="S3912" s="50"/>
      <c r="T3912" s="50"/>
      <c r="U3912" s="50"/>
      <c r="V3912" s="50"/>
      <c r="W3912" s="50"/>
      <c r="X3912" s="50"/>
      <c r="Y3912" s="50"/>
      <c r="Z3912" s="50"/>
      <c r="AA3912" s="50"/>
      <c r="AB3912" s="50"/>
      <c r="AC3912" s="50"/>
      <c r="AD3912" s="50"/>
      <c r="AE3912" s="50"/>
      <c r="AF3912" s="50"/>
      <c r="AG3912" s="50"/>
      <c r="AH3912" s="50"/>
      <c r="AI3912" s="50"/>
      <c r="AJ3912" s="50"/>
      <c r="AK3912" s="50"/>
      <c r="AL3912" s="50"/>
      <c r="AM3912" s="50"/>
      <c r="AN3912" s="50"/>
      <c r="AO3912" s="50"/>
      <c r="AP3912" s="50"/>
      <c r="AQ3912" s="50"/>
      <c r="AR3912" s="50"/>
      <c r="AS3912" s="50"/>
      <c r="AT3912" s="50"/>
      <c r="AU3912" s="50"/>
      <c r="AV3912" s="50"/>
      <c r="AW3912" s="50"/>
      <c r="AX3912" s="50"/>
      <c r="AY3912" s="50"/>
      <c r="AZ3912" s="50"/>
      <c r="BA3912" s="50"/>
      <c r="BB3912" s="50"/>
      <c r="BC3912" s="50"/>
      <c r="BD3912" s="50"/>
      <c r="BE3912" s="50"/>
      <c r="BF3912" s="50"/>
      <c r="BG3912" s="50"/>
      <c r="BH3912" s="50"/>
      <c r="BI3912" s="50"/>
      <c r="BJ3912" s="50"/>
      <c r="BK3912" s="50"/>
      <c r="BL3912" s="50"/>
      <c r="BM3912" s="50"/>
      <c r="BN3912" s="50"/>
      <c r="BO3912" s="50"/>
      <c r="BP3912" s="50"/>
      <c r="BQ3912" s="50"/>
      <c r="BR3912" s="50"/>
      <c r="BS3912" s="50"/>
      <c r="BT3912" s="50"/>
      <c r="BU3912" s="50"/>
      <c r="BV3912" s="50"/>
      <c r="BW3912" s="50"/>
      <c r="BX3912" s="50"/>
      <c r="BY3912" s="50"/>
      <c r="BZ3912" s="50"/>
      <c r="CA3912" s="50"/>
      <c r="CB3912" s="50"/>
      <c r="CC3912" s="50"/>
      <c r="CD3912" s="50"/>
      <c r="CE3912" s="50"/>
      <c r="CF3912" s="50"/>
      <c r="CG3912" s="50"/>
      <c r="CH3912" s="50"/>
      <c r="CI3912" s="50"/>
      <c r="CJ3912" s="50"/>
      <c r="CK3912" s="50"/>
      <c r="CL3912" s="50"/>
      <c r="CM3912" s="50"/>
      <c r="CN3912" s="50"/>
      <c r="CO3912" s="50"/>
      <c r="CP3912" s="50"/>
      <c r="CQ3912" s="50"/>
      <c r="CR3912" s="50"/>
      <c r="CS3912" s="50"/>
      <c r="CT3912" s="50"/>
      <c r="CU3912" s="50"/>
      <c r="CV3912" s="50"/>
      <c r="CW3912" s="50"/>
      <c r="CX3912" s="50"/>
      <c r="CY3912" s="50"/>
      <c r="CZ3912" s="50"/>
      <c r="DA3912" s="50"/>
      <c r="DB3912" s="50"/>
      <c r="DC3912" s="50"/>
      <c r="DD3912" s="50"/>
      <c r="DE3912" s="50"/>
      <c r="DF3912" s="50"/>
      <c r="DG3912" s="50"/>
    </row>
    <row r="3913" spans="1:111" x14ac:dyDescent="0.2">
      <c r="A3913" s="571"/>
      <c r="B3913" s="571"/>
      <c r="C3913" s="571"/>
      <c r="D3913" s="78" t="s">
        <v>1174</v>
      </c>
      <c r="E3913" s="360">
        <v>450</v>
      </c>
      <c r="F3913" s="352">
        <f t="shared" si="120"/>
        <v>270</v>
      </c>
      <c r="G3913" s="352">
        <f t="shared" si="121"/>
        <v>225</v>
      </c>
      <c r="H3913" s="50"/>
      <c r="I3913" s="50"/>
      <c r="J3913" s="50"/>
      <c r="K3913" s="50"/>
      <c r="L3913" s="50"/>
      <c r="M3913" s="50"/>
      <c r="N3913" s="50"/>
      <c r="O3913" s="50"/>
      <c r="P3913" s="50"/>
      <c r="Q3913" s="50"/>
      <c r="R3913" s="50"/>
      <c r="S3913" s="50"/>
      <c r="T3913" s="50"/>
      <c r="U3913" s="50"/>
      <c r="V3913" s="50"/>
      <c r="W3913" s="50"/>
      <c r="X3913" s="50"/>
      <c r="Y3913" s="50"/>
      <c r="Z3913" s="50"/>
      <c r="AA3913" s="50"/>
      <c r="AB3913" s="50"/>
      <c r="AC3913" s="50"/>
      <c r="AD3913" s="50"/>
      <c r="AE3913" s="50"/>
      <c r="AF3913" s="50"/>
      <c r="AG3913" s="50"/>
      <c r="AH3913" s="50"/>
      <c r="AI3913" s="50"/>
      <c r="AJ3913" s="50"/>
      <c r="AK3913" s="50"/>
      <c r="AL3913" s="50"/>
      <c r="AM3913" s="50"/>
      <c r="AN3913" s="50"/>
      <c r="AO3913" s="50"/>
      <c r="AP3913" s="50"/>
      <c r="AQ3913" s="50"/>
      <c r="AR3913" s="50"/>
      <c r="AS3913" s="50"/>
      <c r="AT3913" s="50"/>
      <c r="AU3913" s="50"/>
      <c r="AV3913" s="50"/>
      <c r="AW3913" s="50"/>
      <c r="AX3913" s="50"/>
      <c r="AY3913" s="50"/>
      <c r="AZ3913" s="50"/>
      <c r="BA3913" s="50"/>
      <c r="BB3913" s="50"/>
      <c r="BC3913" s="50"/>
      <c r="BD3913" s="50"/>
      <c r="BE3913" s="50"/>
      <c r="BF3913" s="50"/>
      <c r="BG3913" s="50"/>
      <c r="BH3913" s="50"/>
      <c r="BI3913" s="50"/>
      <c r="BJ3913" s="50"/>
      <c r="BK3913" s="50"/>
      <c r="BL3913" s="50"/>
      <c r="BM3913" s="50"/>
      <c r="BN3913" s="50"/>
      <c r="BO3913" s="50"/>
      <c r="BP3913" s="50"/>
      <c r="BQ3913" s="50"/>
      <c r="BR3913" s="50"/>
      <c r="BS3913" s="50"/>
      <c r="BT3913" s="50"/>
      <c r="BU3913" s="50"/>
      <c r="BV3913" s="50"/>
      <c r="BW3913" s="50"/>
      <c r="BX3913" s="50"/>
      <c r="BY3913" s="50"/>
      <c r="BZ3913" s="50"/>
      <c r="CA3913" s="50"/>
      <c r="CB3913" s="50"/>
      <c r="CC3913" s="50"/>
      <c r="CD3913" s="50"/>
      <c r="CE3913" s="50"/>
      <c r="CF3913" s="50"/>
      <c r="CG3913" s="50"/>
      <c r="CH3913" s="50"/>
      <c r="CI3913" s="50"/>
      <c r="CJ3913" s="50"/>
      <c r="CK3913" s="50"/>
      <c r="CL3913" s="50"/>
      <c r="CM3913" s="50"/>
      <c r="CN3913" s="50"/>
      <c r="CO3913" s="50"/>
      <c r="CP3913" s="50"/>
      <c r="CQ3913" s="50"/>
      <c r="CR3913" s="50"/>
      <c r="CS3913" s="50"/>
      <c r="CT3913" s="50"/>
      <c r="CU3913" s="50"/>
      <c r="CV3913" s="50"/>
      <c r="CW3913" s="50"/>
      <c r="CX3913" s="50"/>
      <c r="CY3913" s="50"/>
      <c r="CZ3913" s="50"/>
      <c r="DA3913" s="50"/>
      <c r="DB3913" s="50"/>
      <c r="DC3913" s="50"/>
      <c r="DD3913" s="50"/>
      <c r="DE3913" s="50"/>
      <c r="DF3913" s="50"/>
      <c r="DG3913" s="50"/>
    </row>
    <row r="3914" spans="1:111" x14ac:dyDescent="0.2">
      <c r="A3914" s="571"/>
      <c r="B3914" s="571"/>
      <c r="C3914" s="571"/>
      <c r="D3914" s="78" t="s">
        <v>1175</v>
      </c>
      <c r="E3914" s="360">
        <v>450</v>
      </c>
      <c r="F3914" s="352">
        <f t="shared" si="120"/>
        <v>270</v>
      </c>
      <c r="G3914" s="352">
        <f t="shared" si="121"/>
        <v>225</v>
      </c>
      <c r="H3914" s="50"/>
      <c r="I3914" s="50"/>
      <c r="J3914" s="50"/>
      <c r="K3914" s="50"/>
      <c r="L3914" s="50"/>
      <c r="M3914" s="50"/>
      <c r="N3914" s="50"/>
      <c r="O3914" s="50"/>
      <c r="P3914" s="50"/>
      <c r="Q3914" s="50"/>
      <c r="R3914" s="50"/>
      <c r="S3914" s="50"/>
      <c r="T3914" s="50"/>
      <c r="U3914" s="50"/>
      <c r="V3914" s="50"/>
      <c r="W3914" s="50"/>
      <c r="X3914" s="50"/>
      <c r="Y3914" s="50"/>
      <c r="Z3914" s="50"/>
      <c r="AA3914" s="50"/>
      <c r="AB3914" s="50"/>
      <c r="AC3914" s="50"/>
      <c r="AD3914" s="50"/>
      <c r="AE3914" s="50"/>
      <c r="AF3914" s="50"/>
      <c r="AG3914" s="50"/>
      <c r="AH3914" s="50"/>
      <c r="AI3914" s="50"/>
      <c r="AJ3914" s="50"/>
      <c r="AK3914" s="50"/>
      <c r="AL3914" s="50"/>
      <c r="AM3914" s="50"/>
      <c r="AN3914" s="50"/>
      <c r="AO3914" s="50"/>
      <c r="AP3914" s="50"/>
      <c r="AQ3914" s="50"/>
      <c r="AR3914" s="50"/>
      <c r="AS3914" s="50"/>
      <c r="AT3914" s="50"/>
      <c r="AU3914" s="50"/>
      <c r="AV3914" s="50"/>
      <c r="AW3914" s="50"/>
      <c r="AX3914" s="50"/>
      <c r="AY3914" s="50"/>
      <c r="AZ3914" s="50"/>
      <c r="BA3914" s="50"/>
      <c r="BB3914" s="50"/>
      <c r="BC3914" s="50"/>
      <c r="BD3914" s="50"/>
      <c r="BE3914" s="50"/>
      <c r="BF3914" s="50"/>
      <c r="BG3914" s="50"/>
      <c r="BH3914" s="50"/>
      <c r="BI3914" s="50"/>
      <c r="BJ3914" s="50"/>
      <c r="BK3914" s="50"/>
      <c r="BL3914" s="50"/>
      <c r="BM3914" s="50"/>
      <c r="BN3914" s="50"/>
      <c r="BO3914" s="50"/>
      <c r="BP3914" s="50"/>
      <c r="BQ3914" s="50"/>
      <c r="BR3914" s="50"/>
      <c r="BS3914" s="50"/>
      <c r="BT3914" s="50"/>
      <c r="BU3914" s="50"/>
      <c r="BV3914" s="50"/>
      <c r="BW3914" s="50"/>
      <c r="BX3914" s="50"/>
      <c r="BY3914" s="50"/>
      <c r="BZ3914" s="50"/>
      <c r="CA3914" s="50"/>
      <c r="CB3914" s="50"/>
      <c r="CC3914" s="50"/>
      <c r="CD3914" s="50"/>
      <c r="CE3914" s="50"/>
      <c r="CF3914" s="50"/>
      <c r="CG3914" s="50"/>
      <c r="CH3914" s="50"/>
      <c r="CI3914" s="50"/>
      <c r="CJ3914" s="50"/>
      <c r="CK3914" s="50"/>
      <c r="CL3914" s="50"/>
      <c r="CM3914" s="50"/>
      <c r="CN3914" s="50"/>
      <c r="CO3914" s="50"/>
      <c r="CP3914" s="50"/>
      <c r="CQ3914" s="50"/>
      <c r="CR3914" s="50"/>
      <c r="CS3914" s="50"/>
      <c r="CT3914" s="50"/>
      <c r="CU3914" s="50"/>
      <c r="CV3914" s="50"/>
      <c r="CW3914" s="50"/>
      <c r="CX3914" s="50"/>
      <c r="CY3914" s="50"/>
      <c r="CZ3914" s="50"/>
      <c r="DA3914" s="50"/>
      <c r="DB3914" s="50"/>
      <c r="DC3914" s="50"/>
      <c r="DD3914" s="50"/>
      <c r="DE3914" s="50"/>
      <c r="DF3914" s="50"/>
      <c r="DG3914" s="50"/>
    </row>
    <row r="3915" spans="1:111" x14ac:dyDescent="0.2">
      <c r="A3915" s="571"/>
      <c r="B3915" s="571"/>
      <c r="C3915" s="571"/>
      <c r="D3915" s="78" t="s">
        <v>1176</v>
      </c>
      <c r="E3915" s="360">
        <v>300</v>
      </c>
      <c r="F3915" s="352">
        <f t="shared" si="120"/>
        <v>180</v>
      </c>
      <c r="G3915" s="352">
        <f t="shared" si="121"/>
        <v>150</v>
      </c>
      <c r="H3915" s="50"/>
      <c r="I3915" s="50"/>
      <c r="J3915" s="50"/>
      <c r="K3915" s="50"/>
      <c r="L3915" s="50"/>
      <c r="M3915" s="50"/>
      <c r="N3915" s="50"/>
      <c r="O3915" s="50"/>
      <c r="P3915" s="50"/>
      <c r="Q3915" s="50"/>
      <c r="R3915" s="50"/>
      <c r="S3915" s="50"/>
      <c r="T3915" s="50"/>
      <c r="U3915" s="50"/>
      <c r="V3915" s="50"/>
      <c r="W3915" s="50"/>
      <c r="X3915" s="50"/>
      <c r="Y3915" s="50"/>
      <c r="Z3915" s="50"/>
      <c r="AA3915" s="50"/>
      <c r="AB3915" s="50"/>
      <c r="AC3915" s="50"/>
      <c r="AD3915" s="50"/>
      <c r="AE3915" s="50"/>
      <c r="AF3915" s="50"/>
      <c r="AG3915" s="50"/>
      <c r="AH3915" s="50"/>
      <c r="AI3915" s="50"/>
      <c r="AJ3915" s="50"/>
      <c r="AK3915" s="50"/>
      <c r="AL3915" s="50"/>
      <c r="AM3915" s="50"/>
      <c r="AN3915" s="50"/>
      <c r="AO3915" s="50"/>
      <c r="AP3915" s="50"/>
      <c r="AQ3915" s="50"/>
      <c r="AR3915" s="50"/>
      <c r="AS3915" s="50"/>
      <c r="AT3915" s="50"/>
      <c r="AU3915" s="50"/>
      <c r="AV3915" s="50"/>
      <c r="AW3915" s="50"/>
      <c r="AX3915" s="50"/>
      <c r="AY3915" s="50"/>
      <c r="AZ3915" s="50"/>
      <c r="BA3915" s="50"/>
      <c r="BB3915" s="50"/>
      <c r="BC3915" s="50"/>
      <c r="BD3915" s="50"/>
      <c r="BE3915" s="50"/>
      <c r="BF3915" s="50"/>
      <c r="BG3915" s="50"/>
      <c r="BH3915" s="50"/>
      <c r="BI3915" s="50"/>
      <c r="BJ3915" s="50"/>
      <c r="BK3915" s="50"/>
      <c r="BL3915" s="50"/>
      <c r="BM3915" s="50"/>
      <c r="BN3915" s="50"/>
      <c r="BO3915" s="50"/>
      <c r="BP3915" s="50"/>
      <c r="BQ3915" s="50"/>
      <c r="BR3915" s="50"/>
      <c r="BS3915" s="50"/>
      <c r="BT3915" s="50"/>
      <c r="BU3915" s="50"/>
      <c r="BV3915" s="50"/>
      <c r="BW3915" s="50"/>
      <c r="BX3915" s="50"/>
      <c r="BY3915" s="50"/>
      <c r="BZ3915" s="50"/>
      <c r="CA3915" s="50"/>
      <c r="CB3915" s="50"/>
      <c r="CC3915" s="50"/>
      <c r="CD3915" s="50"/>
      <c r="CE3915" s="50"/>
      <c r="CF3915" s="50"/>
      <c r="CG3915" s="50"/>
      <c r="CH3915" s="50"/>
      <c r="CI3915" s="50"/>
      <c r="CJ3915" s="50"/>
      <c r="CK3915" s="50"/>
      <c r="CL3915" s="50"/>
      <c r="CM3915" s="50"/>
      <c r="CN3915" s="50"/>
      <c r="CO3915" s="50"/>
      <c r="CP3915" s="50"/>
      <c r="CQ3915" s="50"/>
      <c r="CR3915" s="50"/>
      <c r="CS3915" s="50"/>
      <c r="CT3915" s="50"/>
      <c r="CU3915" s="50"/>
      <c r="CV3915" s="50"/>
      <c r="CW3915" s="50"/>
      <c r="CX3915" s="50"/>
      <c r="CY3915" s="50"/>
      <c r="CZ3915" s="50"/>
      <c r="DA3915" s="50"/>
      <c r="DB3915" s="50"/>
      <c r="DC3915" s="50"/>
      <c r="DD3915" s="50"/>
      <c r="DE3915" s="50"/>
      <c r="DF3915" s="50"/>
      <c r="DG3915" s="50"/>
    </row>
    <row r="3916" spans="1:111" x14ac:dyDescent="0.2">
      <c r="A3916" s="571"/>
      <c r="B3916" s="571"/>
      <c r="C3916" s="571"/>
      <c r="D3916" s="78" t="s">
        <v>1177</v>
      </c>
      <c r="E3916" s="360">
        <v>400</v>
      </c>
      <c r="F3916" s="352">
        <f t="shared" ref="F3916:F3979" si="122">IFERROR(E3916*0.6,0)</f>
        <v>240</v>
      </c>
      <c r="G3916" s="352">
        <f t="shared" ref="G3916:G3979" si="123">IFERROR(E3916*0.5,0)</f>
        <v>200</v>
      </c>
      <c r="H3916" s="50"/>
      <c r="I3916" s="50"/>
      <c r="J3916" s="50"/>
      <c r="K3916" s="50"/>
      <c r="L3916" s="50"/>
      <c r="M3916" s="50"/>
      <c r="N3916" s="50"/>
      <c r="O3916" s="50"/>
      <c r="P3916" s="50"/>
      <c r="Q3916" s="50"/>
      <c r="R3916" s="50"/>
      <c r="S3916" s="50"/>
      <c r="T3916" s="50"/>
      <c r="U3916" s="50"/>
      <c r="V3916" s="50"/>
      <c r="W3916" s="50"/>
      <c r="X3916" s="50"/>
      <c r="Y3916" s="50"/>
      <c r="Z3916" s="50"/>
      <c r="AA3916" s="50"/>
      <c r="AB3916" s="50"/>
      <c r="AC3916" s="50"/>
      <c r="AD3916" s="50"/>
      <c r="AE3916" s="50"/>
      <c r="AF3916" s="50"/>
      <c r="AG3916" s="50"/>
      <c r="AH3916" s="50"/>
      <c r="AI3916" s="50"/>
      <c r="AJ3916" s="50"/>
      <c r="AK3916" s="50"/>
      <c r="AL3916" s="50"/>
      <c r="AM3916" s="50"/>
      <c r="AN3916" s="50"/>
      <c r="AO3916" s="50"/>
      <c r="AP3916" s="50"/>
      <c r="AQ3916" s="50"/>
      <c r="AR3916" s="50"/>
      <c r="AS3916" s="50"/>
      <c r="AT3916" s="50"/>
      <c r="AU3916" s="50"/>
      <c r="AV3916" s="50"/>
      <c r="AW3916" s="50"/>
      <c r="AX3916" s="50"/>
      <c r="AY3916" s="50"/>
      <c r="AZ3916" s="50"/>
      <c r="BA3916" s="50"/>
      <c r="BB3916" s="50"/>
      <c r="BC3916" s="50"/>
      <c r="BD3916" s="50"/>
      <c r="BE3916" s="50"/>
      <c r="BF3916" s="50"/>
      <c r="BG3916" s="50"/>
      <c r="BH3916" s="50"/>
      <c r="BI3916" s="50"/>
      <c r="BJ3916" s="50"/>
      <c r="BK3916" s="50"/>
      <c r="BL3916" s="50"/>
      <c r="BM3916" s="50"/>
      <c r="BN3916" s="50"/>
      <c r="BO3916" s="50"/>
      <c r="BP3916" s="50"/>
      <c r="BQ3916" s="50"/>
      <c r="BR3916" s="50"/>
      <c r="BS3916" s="50"/>
      <c r="BT3916" s="50"/>
      <c r="BU3916" s="50"/>
      <c r="BV3916" s="50"/>
      <c r="BW3916" s="50"/>
      <c r="BX3916" s="50"/>
      <c r="BY3916" s="50"/>
      <c r="BZ3916" s="50"/>
      <c r="CA3916" s="50"/>
      <c r="CB3916" s="50"/>
      <c r="CC3916" s="50"/>
      <c r="CD3916" s="50"/>
      <c r="CE3916" s="50"/>
      <c r="CF3916" s="50"/>
      <c r="CG3916" s="50"/>
      <c r="CH3916" s="50"/>
      <c r="CI3916" s="50"/>
      <c r="CJ3916" s="50"/>
      <c r="CK3916" s="50"/>
      <c r="CL3916" s="50"/>
      <c r="CM3916" s="50"/>
      <c r="CN3916" s="50"/>
      <c r="CO3916" s="50"/>
      <c r="CP3916" s="50"/>
      <c r="CQ3916" s="50"/>
      <c r="CR3916" s="50"/>
      <c r="CS3916" s="50"/>
      <c r="CT3916" s="50"/>
      <c r="CU3916" s="50"/>
      <c r="CV3916" s="50"/>
      <c r="CW3916" s="50"/>
      <c r="CX3916" s="50"/>
      <c r="CY3916" s="50"/>
      <c r="CZ3916" s="50"/>
      <c r="DA3916" s="50"/>
      <c r="DB3916" s="50"/>
      <c r="DC3916" s="50"/>
      <c r="DD3916" s="50"/>
      <c r="DE3916" s="50"/>
      <c r="DF3916" s="50"/>
      <c r="DG3916" s="50"/>
    </row>
    <row r="3917" spans="1:111" x14ac:dyDescent="0.2">
      <c r="A3917" s="571"/>
      <c r="B3917" s="571"/>
      <c r="C3917" s="571"/>
      <c r="D3917" s="78" t="s">
        <v>1173</v>
      </c>
      <c r="E3917" s="360">
        <v>350</v>
      </c>
      <c r="F3917" s="352">
        <f t="shared" si="122"/>
        <v>210</v>
      </c>
      <c r="G3917" s="352">
        <f t="shared" si="123"/>
        <v>175</v>
      </c>
      <c r="H3917" s="50"/>
      <c r="I3917" s="50"/>
      <c r="J3917" s="50"/>
      <c r="K3917" s="50"/>
      <c r="L3917" s="50"/>
      <c r="M3917" s="50"/>
      <c r="N3917" s="50"/>
      <c r="O3917" s="50"/>
      <c r="P3917" s="50"/>
      <c r="Q3917" s="50"/>
      <c r="R3917" s="50"/>
      <c r="S3917" s="50"/>
      <c r="T3917" s="50"/>
      <c r="U3917" s="50"/>
      <c r="V3917" s="50"/>
      <c r="W3917" s="50"/>
      <c r="X3917" s="50"/>
      <c r="Y3917" s="50"/>
      <c r="Z3917" s="50"/>
      <c r="AA3917" s="50"/>
      <c r="AB3917" s="50"/>
      <c r="AC3917" s="50"/>
      <c r="AD3917" s="50"/>
      <c r="AE3917" s="50"/>
      <c r="AF3917" s="50"/>
      <c r="AG3917" s="50"/>
      <c r="AH3917" s="50"/>
      <c r="AI3917" s="50"/>
      <c r="AJ3917" s="50"/>
      <c r="AK3917" s="50"/>
      <c r="AL3917" s="50"/>
      <c r="AM3917" s="50"/>
      <c r="AN3917" s="50"/>
      <c r="AO3917" s="50"/>
      <c r="AP3917" s="50"/>
      <c r="AQ3917" s="50"/>
      <c r="AR3917" s="50"/>
      <c r="AS3917" s="50"/>
      <c r="AT3917" s="50"/>
      <c r="AU3917" s="50"/>
      <c r="AV3917" s="50"/>
      <c r="AW3917" s="50"/>
      <c r="AX3917" s="50"/>
      <c r="AY3917" s="50"/>
      <c r="AZ3917" s="50"/>
      <c r="BA3917" s="50"/>
      <c r="BB3917" s="50"/>
      <c r="BC3917" s="50"/>
      <c r="BD3917" s="50"/>
      <c r="BE3917" s="50"/>
      <c r="BF3917" s="50"/>
      <c r="BG3917" s="50"/>
      <c r="BH3917" s="50"/>
      <c r="BI3917" s="50"/>
      <c r="BJ3917" s="50"/>
      <c r="BK3917" s="50"/>
      <c r="BL3917" s="50"/>
      <c r="BM3917" s="50"/>
      <c r="BN3917" s="50"/>
      <c r="BO3917" s="50"/>
      <c r="BP3917" s="50"/>
      <c r="BQ3917" s="50"/>
      <c r="BR3917" s="50"/>
      <c r="BS3917" s="50"/>
      <c r="BT3917" s="50"/>
      <c r="BU3917" s="50"/>
      <c r="BV3917" s="50"/>
      <c r="BW3917" s="50"/>
      <c r="BX3917" s="50"/>
      <c r="BY3917" s="50"/>
      <c r="BZ3917" s="50"/>
      <c r="CA3917" s="50"/>
      <c r="CB3917" s="50"/>
      <c r="CC3917" s="50"/>
      <c r="CD3917" s="50"/>
      <c r="CE3917" s="50"/>
      <c r="CF3917" s="50"/>
      <c r="CG3917" s="50"/>
      <c r="CH3917" s="50"/>
      <c r="CI3917" s="50"/>
      <c r="CJ3917" s="50"/>
      <c r="CK3917" s="50"/>
      <c r="CL3917" s="50"/>
      <c r="CM3917" s="50"/>
      <c r="CN3917" s="50"/>
      <c r="CO3917" s="50"/>
      <c r="CP3917" s="50"/>
      <c r="CQ3917" s="50"/>
      <c r="CR3917" s="50"/>
      <c r="CS3917" s="50"/>
      <c r="CT3917" s="50"/>
      <c r="CU3917" s="50"/>
      <c r="CV3917" s="50"/>
      <c r="CW3917" s="50"/>
      <c r="CX3917" s="50"/>
      <c r="CY3917" s="50"/>
      <c r="CZ3917" s="50"/>
      <c r="DA3917" s="50"/>
      <c r="DB3917" s="50"/>
      <c r="DC3917" s="50"/>
      <c r="DD3917" s="50"/>
      <c r="DE3917" s="50"/>
      <c r="DF3917" s="50"/>
      <c r="DG3917" s="50"/>
    </row>
    <row r="3918" spans="1:111" x14ac:dyDescent="0.2">
      <c r="A3918" s="572"/>
      <c r="B3918" s="572"/>
      <c r="C3918" s="572"/>
      <c r="D3918" s="78" t="s">
        <v>574</v>
      </c>
      <c r="E3918" s="360">
        <v>350</v>
      </c>
      <c r="F3918" s="352">
        <f t="shared" si="122"/>
        <v>210</v>
      </c>
      <c r="G3918" s="352">
        <f t="shared" si="123"/>
        <v>175</v>
      </c>
      <c r="H3918" s="50"/>
      <c r="I3918" s="50"/>
      <c r="J3918" s="50"/>
      <c r="K3918" s="50"/>
      <c r="L3918" s="50"/>
      <c r="M3918" s="50"/>
      <c r="N3918" s="50"/>
      <c r="O3918" s="50"/>
      <c r="P3918" s="50"/>
      <c r="Q3918" s="50"/>
      <c r="R3918" s="50"/>
      <c r="S3918" s="50"/>
      <c r="T3918" s="50"/>
      <c r="U3918" s="50"/>
      <c r="V3918" s="50"/>
      <c r="W3918" s="50"/>
      <c r="X3918" s="50"/>
      <c r="Y3918" s="50"/>
      <c r="Z3918" s="50"/>
      <c r="AA3918" s="50"/>
      <c r="AB3918" s="50"/>
      <c r="AC3918" s="50"/>
      <c r="AD3918" s="50"/>
      <c r="AE3918" s="50"/>
      <c r="AF3918" s="50"/>
      <c r="AG3918" s="50"/>
      <c r="AH3918" s="50"/>
      <c r="AI3918" s="50"/>
      <c r="AJ3918" s="50"/>
      <c r="AK3918" s="50"/>
      <c r="AL3918" s="50"/>
      <c r="AM3918" s="50"/>
      <c r="AN3918" s="50"/>
      <c r="AO3918" s="50"/>
      <c r="AP3918" s="50"/>
      <c r="AQ3918" s="50"/>
      <c r="AR3918" s="50"/>
      <c r="AS3918" s="50"/>
      <c r="AT3918" s="50"/>
      <c r="AU3918" s="50"/>
      <c r="AV3918" s="50"/>
      <c r="AW3918" s="50"/>
      <c r="AX3918" s="50"/>
      <c r="AY3918" s="50"/>
      <c r="AZ3918" s="50"/>
      <c r="BA3918" s="50"/>
      <c r="BB3918" s="50"/>
      <c r="BC3918" s="50"/>
      <c r="BD3918" s="50"/>
      <c r="BE3918" s="50"/>
      <c r="BF3918" s="50"/>
      <c r="BG3918" s="50"/>
      <c r="BH3918" s="50"/>
      <c r="BI3918" s="50"/>
      <c r="BJ3918" s="50"/>
      <c r="BK3918" s="50"/>
      <c r="BL3918" s="50"/>
      <c r="BM3918" s="50"/>
      <c r="BN3918" s="50"/>
      <c r="BO3918" s="50"/>
      <c r="BP3918" s="50"/>
      <c r="BQ3918" s="50"/>
      <c r="BR3918" s="50"/>
      <c r="BS3918" s="50"/>
      <c r="BT3918" s="50"/>
      <c r="BU3918" s="50"/>
      <c r="BV3918" s="50"/>
      <c r="BW3918" s="50"/>
      <c r="BX3918" s="50"/>
      <c r="BY3918" s="50"/>
      <c r="BZ3918" s="50"/>
      <c r="CA3918" s="50"/>
      <c r="CB3918" s="50"/>
      <c r="CC3918" s="50"/>
      <c r="CD3918" s="50"/>
      <c r="CE3918" s="50"/>
      <c r="CF3918" s="50"/>
      <c r="CG3918" s="50"/>
      <c r="CH3918" s="50"/>
      <c r="CI3918" s="50"/>
      <c r="CJ3918" s="50"/>
      <c r="CK3918" s="50"/>
      <c r="CL3918" s="50"/>
      <c r="CM3918" s="50"/>
      <c r="CN3918" s="50"/>
      <c r="CO3918" s="50"/>
      <c r="CP3918" s="50"/>
      <c r="CQ3918" s="50"/>
      <c r="CR3918" s="50"/>
      <c r="CS3918" s="50"/>
      <c r="CT3918" s="50"/>
      <c r="CU3918" s="50"/>
      <c r="CV3918" s="50"/>
      <c r="CW3918" s="50"/>
      <c r="CX3918" s="50"/>
      <c r="CY3918" s="50"/>
      <c r="CZ3918" s="50"/>
      <c r="DA3918" s="50"/>
      <c r="DB3918" s="50"/>
      <c r="DC3918" s="50"/>
      <c r="DD3918" s="50"/>
      <c r="DE3918" s="50"/>
      <c r="DF3918" s="50"/>
      <c r="DG3918" s="50"/>
    </row>
    <row r="3919" spans="1:111" x14ac:dyDescent="0.2">
      <c r="A3919" s="570" t="s">
        <v>1067</v>
      </c>
      <c r="B3919" s="570" t="s">
        <v>1067</v>
      </c>
      <c r="C3919" s="570"/>
      <c r="D3919" s="75" t="s">
        <v>582</v>
      </c>
      <c r="E3919" s="360"/>
      <c r="F3919" s="352">
        <f t="shared" si="122"/>
        <v>0</v>
      </c>
      <c r="G3919" s="352">
        <f t="shared" si="123"/>
        <v>0</v>
      </c>
      <c r="H3919" s="50"/>
      <c r="I3919" s="50"/>
      <c r="J3919" s="50"/>
      <c r="K3919" s="50"/>
      <c r="L3919" s="50"/>
      <c r="M3919" s="50"/>
      <c r="N3919" s="50"/>
      <c r="O3919" s="50"/>
      <c r="P3919" s="50"/>
      <c r="Q3919" s="50"/>
      <c r="R3919" s="50"/>
      <c r="S3919" s="50"/>
      <c r="T3919" s="50"/>
      <c r="U3919" s="50"/>
      <c r="V3919" s="50"/>
      <c r="W3919" s="50"/>
      <c r="X3919" s="50"/>
      <c r="Y3919" s="50"/>
      <c r="Z3919" s="50"/>
      <c r="AA3919" s="50"/>
      <c r="AB3919" s="50"/>
      <c r="AC3919" s="50"/>
      <c r="AD3919" s="50"/>
      <c r="AE3919" s="50"/>
      <c r="AF3919" s="50"/>
      <c r="AG3919" s="50"/>
      <c r="AH3919" s="50"/>
      <c r="AI3919" s="50"/>
      <c r="AJ3919" s="50"/>
      <c r="AK3919" s="50"/>
      <c r="AL3919" s="50"/>
      <c r="AM3919" s="50"/>
      <c r="AN3919" s="50"/>
      <c r="AO3919" s="50"/>
      <c r="AP3919" s="50"/>
      <c r="AQ3919" s="50"/>
      <c r="AR3919" s="50"/>
      <c r="AS3919" s="50"/>
      <c r="AT3919" s="50"/>
      <c r="AU3919" s="50"/>
      <c r="AV3919" s="50"/>
      <c r="AW3919" s="50"/>
      <c r="AX3919" s="50"/>
      <c r="AY3919" s="50"/>
      <c r="AZ3919" s="50"/>
      <c r="BA3919" s="50"/>
      <c r="BB3919" s="50"/>
      <c r="BC3919" s="50"/>
      <c r="BD3919" s="50"/>
      <c r="BE3919" s="50"/>
      <c r="BF3919" s="50"/>
      <c r="BG3919" s="50"/>
      <c r="BH3919" s="50"/>
      <c r="BI3919" s="50"/>
      <c r="BJ3919" s="50"/>
      <c r="BK3919" s="50"/>
      <c r="BL3919" s="50"/>
      <c r="BM3919" s="50"/>
      <c r="BN3919" s="50"/>
      <c r="BO3919" s="50"/>
      <c r="BP3919" s="50"/>
      <c r="BQ3919" s="50"/>
      <c r="BR3919" s="50"/>
      <c r="BS3919" s="50"/>
      <c r="BT3919" s="50"/>
      <c r="BU3919" s="50"/>
      <c r="BV3919" s="50"/>
      <c r="BW3919" s="50"/>
      <c r="BX3919" s="50"/>
      <c r="BY3919" s="50"/>
      <c r="BZ3919" s="50"/>
      <c r="CA3919" s="50"/>
      <c r="CB3919" s="50"/>
      <c r="CC3919" s="50"/>
      <c r="CD3919" s="50"/>
      <c r="CE3919" s="50"/>
      <c r="CF3919" s="50"/>
      <c r="CG3919" s="50"/>
      <c r="CH3919" s="50"/>
      <c r="CI3919" s="50"/>
      <c r="CJ3919" s="50"/>
      <c r="CK3919" s="50"/>
      <c r="CL3919" s="50"/>
      <c r="CM3919" s="50"/>
      <c r="CN3919" s="50"/>
      <c r="CO3919" s="50"/>
      <c r="CP3919" s="50"/>
      <c r="CQ3919" s="50"/>
      <c r="CR3919" s="50"/>
      <c r="CS3919" s="50"/>
      <c r="CT3919" s="50"/>
      <c r="CU3919" s="50"/>
      <c r="CV3919" s="50"/>
      <c r="CW3919" s="50"/>
      <c r="CX3919" s="50"/>
      <c r="CY3919" s="50"/>
      <c r="CZ3919" s="50"/>
      <c r="DA3919" s="50"/>
      <c r="DB3919" s="50"/>
      <c r="DC3919" s="50"/>
      <c r="DD3919" s="50"/>
      <c r="DE3919" s="50"/>
      <c r="DF3919" s="50"/>
      <c r="DG3919" s="50"/>
    </row>
    <row r="3920" spans="1:111" x14ac:dyDescent="0.2">
      <c r="A3920" s="571"/>
      <c r="B3920" s="571"/>
      <c r="C3920" s="571"/>
      <c r="D3920" s="78" t="s">
        <v>583</v>
      </c>
      <c r="E3920" s="360">
        <v>300</v>
      </c>
      <c r="F3920" s="352">
        <f t="shared" si="122"/>
        <v>180</v>
      </c>
      <c r="G3920" s="352">
        <f t="shared" si="123"/>
        <v>150</v>
      </c>
      <c r="H3920" s="50"/>
      <c r="I3920" s="50"/>
      <c r="J3920" s="50"/>
      <c r="K3920" s="50"/>
      <c r="L3920" s="50"/>
      <c r="M3920" s="50"/>
      <c r="N3920" s="50"/>
      <c r="O3920" s="50"/>
      <c r="P3920" s="50"/>
      <c r="Q3920" s="50"/>
      <c r="R3920" s="50"/>
      <c r="S3920" s="50"/>
      <c r="T3920" s="50"/>
      <c r="U3920" s="50"/>
      <c r="V3920" s="50"/>
      <c r="W3920" s="50"/>
      <c r="X3920" s="50"/>
      <c r="Y3920" s="50"/>
      <c r="Z3920" s="50"/>
      <c r="AA3920" s="50"/>
      <c r="AB3920" s="50"/>
      <c r="AC3920" s="50"/>
      <c r="AD3920" s="50"/>
      <c r="AE3920" s="50"/>
      <c r="AF3920" s="50"/>
      <c r="AG3920" s="50"/>
      <c r="AH3920" s="50"/>
      <c r="AI3920" s="50"/>
      <c r="AJ3920" s="50"/>
      <c r="AK3920" s="50"/>
      <c r="AL3920" s="50"/>
      <c r="AM3920" s="50"/>
      <c r="AN3920" s="50"/>
      <c r="AO3920" s="50"/>
      <c r="AP3920" s="50"/>
      <c r="AQ3920" s="50"/>
      <c r="AR3920" s="50"/>
      <c r="AS3920" s="50"/>
      <c r="AT3920" s="50"/>
      <c r="AU3920" s="50"/>
      <c r="AV3920" s="50"/>
      <c r="AW3920" s="50"/>
      <c r="AX3920" s="50"/>
      <c r="AY3920" s="50"/>
      <c r="AZ3920" s="50"/>
      <c r="BA3920" s="50"/>
      <c r="BB3920" s="50"/>
      <c r="BC3920" s="50"/>
      <c r="BD3920" s="50"/>
      <c r="BE3920" s="50"/>
      <c r="BF3920" s="50"/>
      <c r="BG3920" s="50"/>
      <c r="BH3920" s="50"/>
      <c r="BI3920" s="50"/>
      <c r="BJ3920" s="50"/>
      <c r="BK3920" s="50"/>
      <c r="BL3920" s="50"/>
      <c r="BM3920" s="50"/>
      <c r="BN3920" s="50"/>
      <c r="BO3920" s="50"/>
      <c r="BP3920" s="50"/>
      <c r="BQ3920" s="50"/>
      <c r="BR3920" s="50"/>
      <c r="BS3920" s="50"/>
      <c r="BT3920" s="50"/>
      <c r="BU3920" s="50"/>
      <c r="BV3920" s="50"/>
      <c r="BW3920" s="50"/>
      <c r="BX3920" s="50"/>
      <c r="BY3920" s="50"/>
      <c r="BZ3920" s="50"/>
      <c r="CA3920" s="50"/>
      <c r="CB3920" s="50"/>
      <c r="CC3920" s="50"/>
      <c r="CD3920" s="50"/>
      <c r="CE3920" s="50"/>
      <c r="CF3920" s="50"/>
      <c r="CG3920" s="50"/>
      <c r="CH3920" s="50"/>
      <c r="CI3920" s="50"/>
      <c r="CJ3920" s="50"/>
      <c r="CK3920" s="50"/>
      <c r="CL3920" s="50"/>
      <c r="CM3920" s="50"/>
      <c r="CN3920" s="50"/>
      <c r="CO3920" s="50"/>
      <c r="CP3920" s="50"/>
      <c r="CQ3920" s="50"/>
      <c r="CR3920" s="50"/>
      <c r="CS3920" s="50"/>
      <c r="CT3920" s="50"/>
      <c r="CU3920" s="50"/>
      <c r="CV3920" s="50"/>
      <c r="CW3920" s="50"/>
      <c r="CX3920" s="50"/>
      <c r="CY3920" s="50"/>
      <c r="CZ3920" s="50"/>
      <c r="DA3920" s="50"/>
      <c r="DB3920" s="50"/>
      <c r="DC3920" s="50"/>
      <c r="DD3920" s="50"/>
      <c r="DE3920" s="50"/>
      <c r="DF3920" s="50"/>
      <c r="DG3920" s="50"/>
    </row>
    <row r="3921" spans="1:111" x14ac:dyDescent="0.2">
      <c r="A3921" s="571"/>
      <c r="B3921" s="571"/>
      <c r="C3921" s="571"/>
      <c r="D3921" s="78" t="s">
        <v>584</v>
      </c>
      <c r="E3921" s="360">
        <v>300</v>
      </c>
      <c r="F3921" s="352">
        <f t="shared" si="122"/>
        <v>180</v>
      </c>
      <c r="G3921" s="352">
        <f t="shared" si="123"/>
        <v>150</v>
      </c>
      <c r="H3921" s="50"/>
      <c r="I3921" s="50"/>
      <c r="J3921" s="50"/>
      <c r="K3921" s="50"/>
      <c r="L3921" s="50"/>
      <c r="M3921" s="50"/>
      <c r="N3921" s="50"/>
      <c r="O3921" s="50"/>
      <c r="P3921" s="50"/>
      <c r="Q3921" s="50"/>
      <c r="R3921" s="50"/>
      <c r="S3921" s="50"/>
      <c r="T3921" s="50"/>
      <c r="U3921" s="50"/>
      <c r="V3921" s="50"/>
      <c r="W3921" s="50"/>
      <c r="X3921" s="50"/>
      <c r="Y3921" s="50"/>
      <c r="Z3921" s="50"/>
      <c r="AA3921" s="50"/>
      <c r="AB3921" s="50"/>
      <c r="AC3921" s="50"/>
      <c r="AD3921" s="50"/>
      <c r="AE3921" s="50"/>
      <c r="AF3921" s="50"/>
      <c r="AG3921" s="50"/>
      <c r="AH3921" s="50"/>
      <c r="AI3921" s="50"/>
      <c r="AJ3921" s="50"/>
      <c r="AK3921" s="50"/>
      <c r="AL3921" s="50"/>
      <c r="AM3921" s="50"/>
      <c r="AN3921" s="50"/>
      <c r="AO3921" s="50"/>
      <c r="AP3921" s="50"/>
      <c r="AQ3921" s="50"/>
      <c r="AR3921" s="50"/>
      <c r="AS3921" s="50"/>
      <c r="AT3921" s="50"/>
      <c r="AU3921" s="50"/>
      <c r="AV3921" s="50"/>
      <c r="AW3921" s="50"/>
      <c r="AX3921" s="50"/>
      <c r="AY3921" s="50"/>
      <c r="AZ3921" s="50"/>
      <c r="BA3921" s="50"/>
      <c r="BB3921" s="50"/>
      <c r="BC3921" s="50"/>
      <c r="BD3921" s="50"/>
      <c r="BE3921" s="50"/>
      <c r="BF3921" s="50"/>
      <c r="BG3921" s="50"/>
      <c r="BH3921" s="50"/>
      <c r="BI3921" s="50"/>
      <c r="BJ3921" s="50"/>
      <c r="BK3921" s="50"/>
      <c r="BL3921" s="50"/>
      <c r="BM3921" s="50"/>
      <c r="BN3921" s="50"/>
      <c r="BO3921" s="50"/>
      <c r="BP3921" s="50"/>
      <c r="BQ3921" s="50"/>
      <c r="BR3921" s="50"/>
      <c r="BS3921" s="50"/>
      <c r="BT3921" s="50"/>
      <c r="BU3921" s="50"/>
      <c r="BV3921" s="50"/>
      <c r="BW3921" s="50"/>
      <c r="BX3921" s="50"/>
      <c r="BY3921" s="50"/>
      <c r="BZ3921" s="50"/>
      <c r="CA3921" s="50"/>
      <c r="CB3921" s="50"/>
      <c r="CC3921" s="50"/>
      <c r="CD3921" s="50"/>
      <c r="CE3921" s="50"/>
      <c r="CF3921" s="50"/>
      <c r="CG3921" s="50"/>
      <c r="CH3921" s="50"/>
      <c r="CI3921" s="50"/>
      <c r="CJ3921" s="50"/>
      <c r="CK3921" s="50"/>
      <c r="CL3921" s="50"/>
      <c r="CM3921" s="50"/>
      <c r="CN3921" s="50"/>
      <c r="CO3921" s="50"/>
      <c r="CP3921" s="50"/>
      <c r="CQ3921" s="50"/>
      <c r="CR3921" s="50"/>
      <c r="CS3921" s="50"/>
      <c r="CT3921" s="50"/>
      <c r="CU3921" s="50"/>
      <c r="CV3921" s="50"/>
      <c r="CW3921" s="50"/>
      <c r="CX3921" s="50"/>
      <c r="CY3921" s="50"/>
      <c r="CZ3921" s="50"/>
      <c r="DA3921" s="50"/>
      <c r="DB3921" s="50"/>
      <c r="DC3921" s="50"/>
      <c r="DD3921" s="50"/>
      <c r="DE3921" s="50"/>
      <c r="DF3921" s="50"/>
      <c r="DG3921" s="50"/>
    </row>
    <row r="3922" spans="1:111" x14ac:dyDescent="0.2">
      <c r="A3922" s="571"/>
      <c r="B3922" s="571"/>
      <c r="C3922" s="571"/>
      <c r="D3922" s="78" t="s">
        <v>585</v>
      </c>
      <c r="E3922" s="360">
        <v>300</v>
      </c>
      <c r="F3922" s="352">
        <f t="shared" si="122"/>
        <v>180</v>
      </c>
      <c r="G3922" s="352">
        <f t="shared" si="123"/>
        <v>150</v>
      </c>
      <c r="H3922" s="50"/>
      <c r="I3922" s="50"/>
      <c r="J3922" s="50"/>
      <c r="K3922" s="50"/>
      <c r="L3922" s="50"/>
      <c r="M3922" s="50"/>
      <c r="N3922" s="50"/>
      <c r="O3922" s="50"/>
      <c r="P3922" s="50"/>
      <c r="Q3922" s="50"/>
      <c r="R3922" s="50"/>
      <c r="S3922" s="50"/>
      <c r="T3922" s="50"/>
      <c r="U3922" s="50"/>
      <c r="V3922" s="50"/>
      <c r="W3922" s="50"/>
      <c r="X3922" s="50"/>
      <c r="Y3922" s="50"/>
      <c r="Z3922" s="50"/>
      <c r="AA3922" s="50"/>
      <c r="AB3922" s="50"/>
      <c r="AC3922" s="50"/>
      <c r="AD3922" s="50"/>
      <c r="AE3922" s="50"/>
      <c r="AF3922" s="50"/>
      <c r="AG3922" s="50"/>
      <c r="AH3922" s="50"/>
      <c r="AI3922" s="50"/>
      <c r="AJ3922" s="50"/>
      <c r="AK3922" s="50"/>
      <c r="AL3922" s="50"/>
      <c r="AM3922" s="50"/>
      <c r="AN3922" s="50"/>
      <c r="AO3922" s="50"/>
      <c r="AP3922" s="50"/>
      <c r="AQ3922" s="50"/>
      <c r="AR3922" s="50"/>
      <c r="AS3922" s="50"/>
      <c r="AT3922" s="50"/>
      <c r="AU3922" s="50"/>
      <c r="AV3922" s="50"/>
      <c r="AW3922" s="50"/>
      <c r="AX3922" s="50"/>
      <c r="AY3922" s="50"/>
      <c r="AZ3922" s="50"/>
      <c r="BA3922" s="50"/>
      <c r="BB3922" s="50"/>
      <c r="BC3922" s="50"/>
      <c r="BD3922" s="50"/>
      <c r="BE3922" s="50"/>
      <c r="BF3922" s="50"/>
      <c r="BG3922" s="50"/>
      <c r="BH3922" s="50"/>
      <c r="BI3922" s="50"/>
      <c r="BJ3922" s="50"/>
      <c r="BK3922" s="50"/>
      <c r="BL3922" s="50"/>
      <c r="BM3922" s="50"/>
      <c r="BN3922" s="50"/>
      <c r="BO3922" s="50"/>
      <c r="BP3922" s="50"/>
      <c r="BQ3922" s="50"/>
      <c r="BR3922" s="50"/>
      <c r="BS3922" s="50"/>
      <c r="BT3922" s="50"/>
      <c r="BU3922" s="50"/>
      <c r="BV3922" s="50"/>
      <c r="BW3922" s="50"/>
      <c r="BX3922" s="50"/>
      <c r="BY3922" s="50"/>
      <c r="BZ3922" s="50"/>
      <c r="CA3922" s="50"/>
      <c r="CB3922" s="50"/>
      <c r="CC3922" s="50"/>
      <c r="CD3922" s="50"/>
      <c r="CE3922" s="50"/>
      <c r="CF3922" s="50"/>
      <c r="CG3922" s="50"/>
      <c r="CH3922" s="50"/>
      <c r="CI3922" s="50"/>
      <c r="CJ3922" s="50"/>
      <c r="CK3922" s="50"/>
      <c r="CL3922" s="50"/>
      <c r="CM3922" s="50"/>
      <c r="CN3922" s="50"/>
      <c r="CO3922" s="50"/>
      <c r="CP3922" s="50"/>
      <c r="CQ3922" s="50"/>
      <c r="CR3922" s="50"/>
      <c r="CS3922" s="50"/>
      <c r="CT3922" s="50"/>
      <c r="CU3922" s="50"/>
      <c r="CV3922" s="50"/>
      <c r="CW3922" s="50"/>
      <c r="CX3922" s="50"/>
      <c r="CY3922" s="50"/>
      <c r="CZ3922" s="50"/>
      <c r="DA3922" s="50"/>
      <c r="DB3922" s="50"/>
      <c r="DC3922" s="50"/>
      <c r="DD3922" s="50"/>
      <c r="DE3922" s="50"/>
      <c r="DF3922" s="50"/>
      <c r="DG3922" s="50"/>
    </row>
    <row r="3923" spans="1:111" x14ac:dyDescent="0.2">
      <c r="A3923" s="572"/>
      <c r="B3923" s="572"/>
      <c r="C3923" s="572"/>
      <c r="D3923" s="78" t="s">
        <v>574</v>
      </c>
      <c r="E3923" s="360">
        <v>300</v>
      </c>
      <c r="F3923" s="352">
        <f t="shared" si="122"/>
        <v>180</v>
      </c>
      <c r="G3923" s="352">
        <f t="shared" si="123"/>
        <v>150</v>
      </c>
      <c r="H3923" s="50"/>
      <c r="I3923" s="50"/>
      <c r="J3923" s="50"/>
      <c r="K3923" s="50"/>
      <c r="L3923" s="50"/>
      <c r="M3923" s="50"/>
      <c r="N3923" s="50"/>
      <c r="O3923" s="50"/>
      <c r="P3923" s="50"/>
      <c r="Q3923" s="50"/>
      <c r="R3923" s="50"/>
      <c r="S3923" s="50"/>
      <c r="T3923" s="50"/>
      <c r="U3923" s="50"/>
      <c r="V3923" s="50"/>
      <c r="W3923" s="50"/>
      <c r="X3923" s="50"/>
      <c r="Y3923" s="50"/>
      <c r="Z3923" s="50"/>
      <c r="AA3923" s="50"/>
      <c r="AB3923" s="50"/>
      <c r="AC3923" s="50"/>
      <c r="AD3923" s="50"/>
      <c r="AE3923" s="50"/>
      <c r="AF3923" s="50"/>
      <c r="AG3923" s="50"/>
      <c r="AH3923" s="50"/>
      <c r="AI3923" s="50"/>
      <c r="AJ3923" s="50"/>
      <c r="AK3923" s="50"/>
      <c r="AL3923" s="50"/>
      <c r="AM3923" s="50"/>
      <c r="AN3923" s="50"/>
      <c r="AO3923" s="50"/>
      <c r="AP3923" s="50"/>
      <c r="AQ3923" s="50"/>
      <c r="AR3923" s="50"/>
      <c r="AS3923" s="50"/>
      <c r="AT3923" s="50"/>
      <c r="AU3923" s="50"/>
      <c r="AV3923" s="50"/>
      <c r="AW3923" s="50"/>
      <c r="AX3923" s="50"/>
      <c r="AY3923" s="50"/>
      <c r="AZ3923" s="50"/>
      <c r="BA3923" s="50"/>
      <c r="BB3923" s="50"/>
      <c r="BC3923" s="50"/>
      <c r="BD3923" s="50"/>
      <c r="BE3923" s="50"/>
      <c r="BF3923" s="50"/>
      <c r="BG3923" s="50"/>
      <c r="BH3923" s="50"/>
      <c r="BI3923" s="50"/>
      <c r="BJ3923" s="50"/>
      <c r="BK3923" s="50"/>
      <c r="BL3923" s="50"/>
      <c r="BM3923" s="50"/>
      <c r="BN3923" s="50"/>
      <c r="BO3923" s="50"/>
      <c r="BP3923" s="50"/>
      <c r="BQ3923" s="50"/>
      <c r="BR3923" s="50"/>
      <c r="BS3923" s="50"/>
      <c r="BT3923" s="50"/>
      <c r="BU3923" s="50"/>
      <c r="BV3923" s="50"/>
      <c r="BW3923" s="50"/>
      <c r="BX3923" s="50"/>
      <c r="BY3923" s="50"/>
      <c r="BZ3923" s="50"/>
      <c r="CA3923" s="50"/>
      <c r="CB3923" s="50"/>
      <c r="CC3923" s="50"/>
      <c r="CD3923" s="50"/>
      <c r="CE3923" s="50"/>
      <c r="CF3923" s="50"/>
      <c r="CG3923" s="50"/>
      <c r="CH3923" s="50"/>
      <c r="CI3923" s="50"/>
      <c r="CJ3923" s="50"/>
      <c r="CK3923" s="50"/>
      <c r="CL3923" s="50"/>
      <c r="CM3923" s="50"/>
      <c r="CN3923" s="50"/>
      <c r="CO3923" s="50"/>
      <c r="CP3923" s="50"/>
      <c r="CQ3923" s="50"/>
      <c r="CR3923" s="50"/>
      <c r="CS3923" s="50"/>
      <c r="CT3923" s="50"/>
      <c r="CU3923" s="50"/>
      <c r="CV3923" s="50"/>
      <c r="CW3923" s="50"/>
      <c r="CX3923" s="50"/>
      <c r="CY3923" s="50"/>
      <c r="CZ3923" s="50"/>
      <c r="DA3923" s="50"/>
      <c r="DB3923" s="50"/>
      <c r="DC3923" s="50"/>
      <c r="DD3923" s="50"/>
      <c r="DE3923" s="50"/>
      <c r="DF3923" s="50"/>
      <c r="DG3923" s="50"/>
    </row>
    <row r="3924" spans="1:111" x14ac:dyDescent="0.2">
      <c r="A3924" s="570" t="s">
        <v>1068</v>
      </c>
      <c r="B3924" s="570" t="s">
        <v>1068</v>
      </c>
      <c r="C3924" s="570"/>
      <c r="D3924" s="75" t="s">
        <v>586</v>
      </c>
      <c r="E3924" s="360"/>
      <c r="F3924" s="352">
        <f t="shared" si="122"/>
        <v>0</v>
      </c>
      <c r="G3924" s="352">
        <f t="shared" si="123"/>
        <v>0</v>
      </c>
      <c r="H3924" s="50"/>
      <c r="I3924" s="50"/>
      <c r="J3924" s="50"/>
      <c r="K3924" s="50"/>
      <c r="L3924" s="50"/>
      <c r="M3924" s="50"/>
      <c r="N3924" s="50"/>
      <c r="O3924" s="50"/>
      <c r="P3924" s="50"/>
      <c r="Q3924" s="50"/>
      <c r="R3924" s="50"/>
      <c r="S3924" s="50"/>
      <c r="T3924" s="50"/>
      <c r="U3924" s="50"/>
      <c r="V3924" s="50"/>
      <c r="W3924" s="50"/>
      <c r="X3924" s="50"/>
      <c r="Y3924" s="50"/>
      <c r="Z3924" s="50"/>
      <c r="AA3924" s="50"/>
      <c r="AB3924" s="50"/>
      <c r="AC3924" s="50"/>
      <c r="AD3924" s="50"/>
      <c r="AE3924" s="50"/>
      <c r="AF3924" s="50"/>
      <c r="AG3924" s="50"/>
      <c r="AH3924" s="50"/>
      <c r="AI3924" s="50"/>
      <c r="AJ3924" s="50"/>
      <c r="AK3924" s="50"/>
      <c r="AL3924" s="50"/>
      <c r="AM3924" s="50"/>
      <c r="AN3924" s="50"/>
      <c r="AO3924" s="50"/>
      <c r="AP3924" s="50"/>
      <c r="AQ3924" s="50"/>
      <c r="AR3924" s="50"/>
      <c r="AS3924" s="50"/>
      <c r="AT3924" s="50"/>
      <c r="AU3924" s="50"/>
      <c r="AV3924" s="50"/>
      <c r="AW3924" s="50"/>
      <c r="AX3924" s="50"/>
      <c r="AY3924" s="50"/>
      <c r="AZ3924" s="50"/>
      <c r="BA3924" s="50"/>
      <c r="BB3924" s="50"/>
      <c r="BC3924" s="50"/>
      <c r="BD3924" s="50"/>
      <c r="BE3924" s="50"/>
      <c r="BF3924" s="50"/>
      <c r="BG3924" s="50"/>
      <c r="BH3924" s="50"/>
      <c r="BI3924" s="50"/>
      <c r="BJ3924" s="50"/>
      <c r="BK3924" s="50"/>
      <c r="BL3924" s="50"/>
      <c r="BM3924" s="50"/>
      <c r="BN3924" s="50"/>
      <c r="BO3924" s="50"/>
      <c r="BP3924" s="50"/>
      <c r="BQ3924" s="50"/>
      <c r="BR3924" s="50"/>
      <c r="BS3924" s="50"/>
      <c r="BT3924" s="50"/>
      <c r="BU3924" s="50"/>
      <c r="BV3924" s="50"/>
      <c r="BW3924" s="50"/>
      <c r="BX3924" s="50"/>
      <c r="BY3924" s="50"/>
      <c r="BZ3924" s="50"/>
      <c r="CA3924" s="50"/>
      <c r="CB3924" s="50"/>
      <c r="CC3924" s="50"/>
      <c r="CD3924" s="50"/>
      <c r="CE3924" s="50"/>
      <c r="CF3924" s="50"/>
      <c r="CG3924" s="50"/>
      <c r="CH3924" s="50"/>
      <c r="CI3924" s="50"/>
      <c r="CJ3924" s="50"/>
      <c r="CK3924" s="50"/>
      <c r="CL3924" s="50"/>
      <c r="CM3924" s="50"/>
      <c r="CN3924" s="50"/>
      <c r="CO3924" s="50"/>
      <c r="CP3924" s="50"/>
      <c r="CQ3924" s="50"/>
      <c r="CR3924" s="50"/>
      <c r="CS3924" s="50"/>
      <c r="CT3924" s="50"/>
      <c r="CU3924" s="50"/>
      <c r="CV3924" s="50"/>
      <c r="CW3924" s="50"/>
      <c r="CX3924" s="50"/>
      <c r="CY3924" s="50"/>
      <c r="CZ3924" s="50"/>
      <c r="DA3924" s="50"/>
      <c r="DB3924" s="50"/>
      <c r="DC3924" s="50"/>
      <c r="DD3924" s="50"/>
      <c r="DE3924" s="50"/>
      <c r="DF3924" s="50"/>
      <c r="DG3924" s="50"/>
    </row>
    <row r="3925" spans="1:111" x14ac:dyDescent="0.2">
      <c r="A3925" s="571"/>
      <c r="B3925" s="571"/>
      <c r="C3925" s="571"/>
      <c r="D3925" s="78" t="s">
        <v>587</v>
      </c>
      <c r="E3925" s="360">
        <v>300</v>
      </c>
      <c r="F3925" s="352">
        <f t="shared" si="122"/>
        <v>180</v>
      </c>
      <c r="G3925" s="352">
        <f t="shared" si="123"/>
        <v>150</v>
      </c>
      <c r="H3925" s="50"/>
      <c r="I3925" s="50"/>
      <c r="J3925" s="50"/>
      <c r="K3925" s="50"/>
      <c r="L3925" s="50"/>
      <c r="M3925" s="50"/>
      <c r="N3925" s="50"/>
      <c r="O3925" s="50"/>
      <c r="P3925" s="50"/>
      <c r="Q3925" s="50"/>
      <c r="R3925" s="50"/>
      <c r="S3925" s="50"/>
      <c r="T3925" s="50"/>
      <c r="U3925" s="50"/>
      <c r="V3925" s="50"/>
      <c r="W3925" s="50"/>
      <c r="X3925" s="50"/>
      <c r="Y3925" s="50"/>
      <c r="Z3925" s="50"/>
      <c r="AA3925" s="50"/>
      <c r="AB3925" s="50"/>
      <c r="AC3925" s="50"/>
      <c r="AD3925" s="50"/>
      <c r="AE3925" s="50"/>
      <c r="AF3925" s="50"/>
      <c r="AG3925" s="50"/>
      <c r="AH3925" s="50"/>
      <c r="AI3925" s="50"/>
      <c r="AJ3925" s="50"/>
      <c r="AK3925" s="50"/>
      <c r="AL3925" s="50"/>
      <c r="AM3925" s="50"/>
      <c r="AN3925" s="50"/>
      <c r="AO3925" s="50"/>
      <c r="AP3925" s="50"/>
      <c r="AQ3925" s="50"/>
      <c r="AR3925" s="50"/>
      <c r="AS3925" s="50"/>
      <c r="AT3925" s="50"/>
      <c r="AU3925" s="50"/>
      <c r="AV3925" s="50"/>
      <c r="AW3925" s="50"/>
      <c r="AX3925" s="50"/>
      <c r="AY3925" s="50"/>
      <c r="AZ3925" s="50"/>
      <c r="BA3925" s="50"/>
      <c r="BB3925" s="50"/>
      <c r="BC3925" s="50"/>
      <c r="BD3925" s="50"/>
      <c r="BE3925" s="50"/>
      <c r="BF3925" s="50"/>
      <c r="BG3925" s="50"/>
      <c r="BH3925" s="50"/>
      <c r="BI3925" s="50"/>
      <c r="BJ3925" s="50"/>
      <c r="BK3925" s="50"/>
      <c r="BL3925" s="50"/>
      <c r="BM3925" s="50"/>
      <c r="BN3925" s="50"/>
      <c r="BO3925" s="50"/>
      <c r="BP3925" s="50"/>
      <c r="BQ3925" s="50"/>
      <c r="BR3925" s="50"/>
      <c r="BS3925" s="50"/>
      <c r="BT3925" s="50"/>
      <c r="BU3925" s="50"/>
      <c r="BV3925" s="50"/>
      <c r="BW3925" s="50"/>
      <c r="BX3925" s="50"/>
      <c r="BY3925" s="50"/>
      <c r="BZ3925" s="50"/>
      <c r="CA3925" s="50"/>
      <c r="CB3925" s="50"/>
      <c r="CC3925" s="50"/>
      <c r="CD3925" s="50"/>
      <c r="CE3925" s="50"/>
      <c r="CF3925" s="50"/>
      <c r="CG3925" s="50"/>
      <c r="CH3925" s="50"/>
      <c r="CI3925" s="50"/>
      <c r="CJ3925" s="50"/>
      <c r="CK3925" s="50"/>
      <c r="CL3925" s="50"/>
      <c r="CM3925" s="50"/>
      <c r="CN3925" s="50"/>
      <c r="CO3925" s="50"/>
      <c r="CP3925" s="50"/>
      <c r="CQ3925" s="50"/>
      <c r="CR3925" s="50"/>
      <c r="CS3925" s="50"/>
      <c r="CT3925" s="50"/>
      <c r="CU3925" s="50"/>
      <c r="CV3925" s="50"/>
      <c r="CW3925" s="50"/>
      <c r="CX3925" s="50"/>
      <c r="CY3925" s="50"/>
      <c r="CZ3925" s="50"/>
      <c r="DA3925" s="50"/>
      <c r="DB3925" s="50"/>
      <c r="DC3925" s="50"/>
      <c r="DD3925" s="50"/>
      <c r="DE3925" s="50"/>
      <c r="DF3925" s="50"/>
      <c r="DG3925" s="50"/>
    </row>
    <row r="3926" spans="1:111" x14ac:dyDescent="0.2">
      <c r="A3926" s="571"/>
      <c r="B3926" s="571"/>
      <c r="C3926" s="571"/>
      <c r="D3926" s="78" t="s">
        <v>588</v>
      </c>
      <c r="E3926" s="360">
        <v>300</v>
      </c>
      <c r="F3926" s="352">
        <f t="shared" si="122"/>
        <v>180</v>
      </c>
      <c r="G3926" s="352">
        <f t="shared" si="123"/>
        <v>150</v>
      </c>
      <c r="H3926" s="50"/>
      <c r="I3926" s="50"/>
      <c r="J3926" s="50"/>
      <c r="K3926" s="50"/>
      <c r="L3926" s="50"/>
      <c r="M3926" s="50"/>
      <c r="N3926" s="50"/>
      <c r="O3926" s="50"/>
      <c r="P3926" s="50"/>
      <c r="Q3926" s="50"/>
      <c r="R3926" s="50"/>
      <c r="S3926" s="50"/>
      <c r="T3926" s="50"/>
      <c r="U3926" s="50"/>
      <c r="V3926" s="50"/>
      <c r="W3926" s="50"/>
      <c r="X3926" s="50"/>
      <c r="Y3926" s="50"/>
      <c r="Z3926" s="50"/>
      <c r="AA3926" s="50"/>
      <c r="AB3926" s="50"/>
      <c r="AC3926" s="50"/>
      <c r="AD3926" s="50"/>
      <c r="AE3926" s="50"/>
      <c r="AF3926" s="50"/>
      <c r="AG3926" s="50"/>
      <c r="AH3926" s="50"/>
      <c r="AI3926" s="50"/>
      <c r="AJ3926" s="50"/>
      <c r="AK3926" s="50"/>
      <c r="AL3926" s="50"/>
      <c r="AM3926" s="50"/>
      <c r="AN3926" s="50"/>
      <c r="AO3926" s="50"/>
      <c r="AP3926" s="50"/>
      <c r="AQ3926" s="50"/>
      <c r="AR3926" s="50"/>
      <c r="AS3926" s="50"/>
      <c r="AT3926" s="50"/>
      <c r="AU3926" s="50"/>
      <c r="AV3926" s="50"/>
      <c r="AW3926" s="50"/>
      <c r="AX3926" s="50"/>
      <c r="AY3926" s="50"/>
      <c r="AZ3926" s="50"/>
      <c r="BA3926" s="50"/>
      <c r="BB3926" s="50"/>
      <c r="BC3926" s="50"/>
      <c r="BD3926" s="50"/>
      <c r="BE3926" s="50"/>
      <c r="BF3926" s="50"/>
      <c r="BG3926" s="50"/>
      <c r="BH3926" s="50"/>
      <c r="BI3926" s="50"/>
      <c r="BJ3926" s="50"/>
      <c r="BK3926" s="50"/>
      <c r="BL3926" s="50"/>
      <c r="BM3926" s="50"/>
      <c r="BN3926" s="50"/>
      <c r="BO3926" s="50"/>
      <c r="BP3926" s="50"/>
      <c r="BQ3926" s="50"/>
      <c r="BR3926" s="50"/>
      <c r="BS3926" s="50"/>
      <c r="BT3926" s="50"/>
      <c r="BU3926" s="50"/>
      <c r="BV3926" s="50"/>
      <c r="BW3926" s="50"/>
      <c r="BX3926" s="50"/>
      <c r="BY3926" s="50"/>
      <c r="BZ3926" s="50"/>
      <c r="CA3926" s="50"/>
      <c r="CB3926" s="50"/>
      <c r="CC3926" s="50"/>
      <c r="CD3926" s="50"/>
      <c r="CE3926" s="50"/>
      <c r="CF3926" s="50"/>
      <c r="CG3926" s="50"/>
      <c r="CH3926" s="50"/>
      <c r="CI3926" s="50"/>
      <c r="CJ3926" s="50"/>
      <c r="CK3926" s="50"/>
      <c r="CL3926" s="50"/>
      <c r="CM3926" s="50"/>
      <c r="CN3926" s="50"/>
      <c r="CO3926" s="50"/>
      <c r="CP3926" s="50"/>
      <c r="CQ3926" s="50"/>
      <c r="CR3926" s="50"/>
      <c r="CS3926" s="50"/>
      <c r="CT3926" s="50"/>
      <c r="CU3926" s="50"/>
      <c r="CV3926" s="50"/>
      <c r="CW3926" s="50"/>
      <c r="CX3926" s="50"/>
      <c r="CY3926" s="50"/>
      <c r="CZ3926" s="50"/>
      <c r="DA3926" s="50"/>
      <c r="DB3926" s="50"/>
      <c r="DC3926" s="50"/>
      <c r="DD3926" s="50"/>
      <c r="DE3926" s="50"/>
      <c r="DF3926" s="50"/>
      <c r="DG3926" s="50"/>
    </row>
    <row r="3927" spans="1:111" x14ac:dyDescent="0.2">
      <c r="A3927" s="571"/>
      <c r="B3927" s="571"/>
      <c r="C3927" s="571"/>
      <c r="D3927" s="78" t="s">
        <v>589</v>
      </c>
      <c r="E3927" s="360">
        <v>350</v>
      </c>
      <c r="F3927" s="352">
        <f t="shared" si="122"/>
        <v>210</v>
      </c>
      <c r="G3927" s="352">
        <f t="shared" si="123"/>
        <v>175</v>
      </c>
      <c r="H3927" s="50"/>
      <c r="I3927" s="50"/>
      <c r="J3927" s="50"/>
      <c r="K3927" s="50"/>
      <c r="L3927" s="50"/>
      <c r="M3927" s="50"/>
      <c r="N3927" s="50"/>
      <c r="O3927" s="50"/>
      <c r="P3927" s="50"/>
      <c r="Q3927" s="50"/>
      <c r="R3927" s="50"/>
      <c r="S3927" s="50"/>
      <c r="T3927" s="50"/>
      <c r="U3927" s="50"/>
      <c r="V3927" s="50"/>
      <c r="W3927" s="50"/>
      <c r="X3927" s="50"/>
      <c r="Y3927" s="50"/>
      <c r="Z3927" s="50"/>
      <c r="AA3927" s="50"/>
      <c r="AB3927" s="50"/>
      <c r="AC3927" s="50"/>
      <c r="AD3927" s="50"/>
      <c r="AE3927" s="50"/>
      <c r="AF3927" s="50"/>
      <c r="AG3927" s="50"/>
      <c r="AH3927" s="50"/>
      <c r="AI3927" s="50"/>
      <c r="AJ3927" s="50"/>
      <c r="AK3927" s="50"/>
      <c r="AL3927" s="50"/>
      <c r="AM3927" s="50"/>
      <c r="AN3927" s="50"/>
      <c r="AO3927" s="50"/>
      <c r="AP3927" s="50"/>
      <c r="AQ3927" s="50"/>
      <c r="AR3927" s="50"/>
      <c r="AS3927" s="50"/>
      <c r="AT3927" s="50"/>
      <c r="AU3927" s="50"/>
      <c r="AV3927" s="50"/>
      <c r="AW3927" s="50"/>
      <c r="AX3927" s="50"/>
      <c r="AY3927" s="50"/>
      <c r="AZ3927" s="50"/>
      <c r="BA3927" s="50"/>
      <c r="BB3927" s="50"/>
      <c r="BC3927" s="50"/>
      <c r="BD3927" s="50"/>
      <c r="BE3927" s="50"/>
      <c r="BF3927" s="50"/>
      <c r="BG3927" s="50"/>
      <c r="BH3927" s="50"/>
      <c r="BI3927" s="50"/>
      <c r="BJ3927" s="50"/>
      <c r="BK3927" s="50"/>
      <c r="BL3927" s="50"/>
      <c r="BM3927" s="50"/>
      <c r="BN3927" s="50"/>
      <c r="BO3927" s="50"/>
      <c r="BP3927" s="50"/>
      <c r="BQ3927" s="50"/>
      <c r="BR3927" s="50"/>
      <c r="BS3927" s="50"/>
      <c r="BT3927" s="50"/>
      <c r="BU3927" s="50"/>
      <c r="BV3927" s="50"/>
      <c r="BW3927" s="50"/>
      <c r="BX3927" s="50"/>
      <c r="BY3927" s="50"/>
      <c r="BZ3927" s="50"/>
      <c r="CA3927" s="50"/>
      <c r="CB3927" s="50"/>
      <c r="CC3927" s="50"/>
      <c r="CD3927" s="50"/>
      <c r="CE3927" s="50"/>
      <c r="CF3927" s="50"/>
      <c r="CG3927" s="50"/>
      <c r="CH3927" s="50"/>
      <c r="CI3927" s="50"/>
      <c r="CJ3927" s="50"/>
      <c r="CK3927" s="50"/>
      <c r="CL3927" s="50"/>
      <c r="CM3927" s="50"/>
      <c r="CN3927" s="50"/>
      <c r="CO3927" s="50"/>
      <c r="CP3927" s="50"/>
      <c r="CQ3927" s="50"/>
      <c r="CR3927" s="50"/>
      <c r="CS3927" s="50"/>
      <c r="CT3927" s="50"/>
      <c r="CU3927" s="50"/>
      <c r="CV3927" s="50"/>
      <c r="CW3927" s="50"/>
      <c r="CX3927" s="50"/>
      <c r="CY3927" s="50"/>
      <c r="CZ3927" s="50"/>
      <c r="DA3927" s="50"/>
      <c r="DB3927" s="50"/>
      <c r="DC3927" s="50"/>
      <c r="DD3927" s="50"/>
      <c r="DE3927" s="50"/>
      <c r="DF3927" s="50"/>
      <c r="DG3927" s="50"/>
    </row>
    <row r="3928" spans="1:111" x14ac:dyDescent="0.2">
      <c r="A3928" s="571"/>
      <c r="B3928" s="571"/>
      <c r="C3928" s="571"/>
      <c r="D3928" s="78" t="s">
        <v>590</v>
      </c>
      <c r="E3928" s="360">
        <v>400</v>
      </c>
      <c r="F3928" s="352">
        <f t="shared" si="122"/>
        <v>240</v>
      </c>
      <c r="G3928" s="352">
        <f t="shared" si="123"/>
        <v>200</v>
      </c>
      <c r="H3928" s="50"/>
      <c r="I3928" s="50"/>
      <c r="J3928" s="50"/>
      <c r="K3928" s="50"/>
      <c r="L3928" s="50"/>
      <c r="M3928" s="50"/>
      <c r="N3928" s="50"/>
      <c r="O3928" s="50"/>
      <c r="P3928" s="50"/>
      <c r="Q3928" s="50"/>
      <c r="R3928" s="50"/>
      <c r="S3928" s="50"/>
      <c r="T3928" s="50"/>
      <c r="U3928" s="50"/>
      <c r="V3928" s="50"/>
      <c r="W3928" s="50"/>
      <c r="X3928" s="50"/>
      <c r="Y3928" s="50"/>
      <c r="Z3928" s="50"/>
      <c r="AA3928" s="50"/>
      <c r="AB3928" s="50"/>
      <c r="AC3928" s="50"/>
      <c r="AD3928" s="50"/>
      <c r="AE3928" s="50"/>
      <c r="AF3928" s="50"/>
      <c r="AG3928" s="50"/>
      <c r="AH3928" s="50"/>
      <c r="AI3928" s="50"/>
      <c r="AJ3928" s="50"/>
      <c r="AK3928" s="50"/>
      <c r="AL3928" s="50"/>
      <c r="AM3928" s="50"/>
      <c r="AN3928" s="50"/>
      <c r="AO3928" s="50"/>
      <c r="AP3928" s="50"/>
      <c r="AQ3928" s="50"/>
      <c r="AR3928" s="50"/>
      <c r="AS3928" s="50"/>
      <c r="AT3928" s="50"/>
      <c r="AU3928" s="50"/>
      <c r="AV3928" s="50"/>
      <c r="AW3928" s="50"/>
      <c r="AX3928" s="50"/>
      <c r="AY3928" s="50"/>
      <c r="AZ3928" s="50"/>
      <c r="BA3928" s="50"/>
      <c r="BB3928" s="50"/>
      <c r="BC3928" s="50"/>
      <c r="BD3928" s="50"/>
      <c r="BE3928" s="50"/>
      <c r="BF3928" s="50"/>
      <c r="BG3928" s="50"/>
      <c r="BH3928" s="50"/>
      <c r="BI3928" s="50"/>
      <c r="BJ3928" s="50"/>
      <c r="BK3928" s="50"/>
      <c r="BL3928" s="50"/>
      <c r="BM3928" s="50"/>
      <c r="BN3928" s="50"/>
      <c r="BO3928" s="50"/>
      <c r="BP3928" s="50"/>
      <c r="BQ3928" s="50"/>
      <c r="BR3928" s="50"/>
      <c r="BS3928" s="50"/>
      <c r="BT3928" s="50"/>
      <c r="BU3928" s="50"/>
      <c r="BV3928" s="50"/>
      <c r="BW3928" s="50"/>
      <c r="BX3928" s="50"/>
      <c r="BY3928" s="50"/>
      <c r="BZ3928" s="50"/>
      <c r="CA3928" s="50"/>
      <c r="CB3928" s="50"/>
      <c r="CC3928" s="50"/>
      <c r="CD3928" s="50"/>
      <c r="CE3928" s="50"/>
      <c r="CF3928" s="50"/>
      <c r="CG3928" s="50"/>
      <c r="CH3928" s="50"/>
      <c r="CI3928" s="50"/>
      <c r="CJ3928" s="50"/>
      <c r="CK3928" s="50"/>
      <c r="CL3928" s="50"/>
      <c r="CM3928" s="50"/>
      <c r="CN3928" s="50"/>
      <c r="CO3928" s="50"/>
      <c r="CP3928" s="50"/>
      <c r="CQ3928" s="50"/>
      <c r="CR3928" s="50"/>
      <c r="CS3928" s="50"/>
      <c r="CT3928" s="50"/>
      <c r="CU3928" s="50"/>
      <c r="CV3928" s="50"/>
      <c r="CW3928" s="50"/>
      <c r="CX3928" s="50"/>
      <c r="CY3928" s="50"/>
      <c r="CZ3928" s="50"/>
      <c r="DA3928" s="50"/>
      <c r="DB3928" s="50"/>
      <c r="DC3928" s="50"/>
      <c r="DD3928" s="50"/>
      <c r="DE3928" s="50"/>
      <c r="DF3928" s="50"/>
      <c r="DG3928" s="50"/>
    </row>
    <row r="3929" spans="1:111" x14ac:dyDescent="0.2">
      <c r="A3929" s="572"/>
      <c r="B3929" s="572"/>
      <c r="C3929" s="572"/>
      <c r="D3929" s="78" t="s">
        <v>574</v>
      </c>
      <c r="E3929" s="360">
        <v>300</v>
      </c>
      <c r="F3929" s="352">
        <f t="shared" si="122"/>
        <v>180</v>
      </c>
      <c r="G3929" s="352">
        <f t="shared" si="123"/>
        <v>150</v>
      </c>
      <c r="H3929" s="50"/>
      <c r="I3929" s="50"/>
      <c r="J3929" s="50"/>
      <c r="K3929" s="50"/>
      <c r="L3929" s="50"/>
      <c r="M3929" s="50"/>
      <c r="N3929" s="50"/>
      <c r="O3929" s="50"/>
      <c r="P3929" s="50"/>
      <c r="Q3929" s="50"/>
      <c r="R3929" s="50"/>
      <c r="S3929" s="50"/>
      <c r="T3929" s="50"/>
      <c r="U3929" s="50"/>
      <c r="V3929" s="50"/>
      <c r="W3929" s="50"/>
      <c r="X3929" s="50"/>
      <c r="Y3929" s="50"/>
      <c r="Z3929" s="50"/>
      <c r="AA3929" s="50"/>
      <c r="AB3929" s="50"/>
      <c r="AC3929" s="50"/>
      <c r="AD3929" s="50"/>
      <c r="AE3929" s="50"/>
      <c r="AF3929" s="50"/>
      <c r="AG3929" s="50"/>
      <c r="AH3929" s="50"/>
      <c r="AI3929" s="50"/>
      <c r="AJ3929" s="50"/>
      <c r="AK3929" s="50"/>
      <c r="AL3929" s="50"/>
      <c r="AM3929" s="50"/>
      <c r="AN3929" s="50"/>
      <c r="AO3929" s="50"/>
      <c r="AP3929" s="50"/>
      <c r="AQ3929" s="50"/>
      <c r="AR3929" s="50"/>
      <c r="AS3929" s="50"/>
      <c r="AT3929" s="50"/>
      <c r="AU3929" s="50"/>
      <c r="AV3929" s="50"/>
      <c r="AW3929" s="50"/>
      <c r="AX3929" s="50"/>
      <c r="AY3929" s="50"/>
      <c r="AZ3929" s="50"/>
      <c r="BA3929" s="50"/>
      <c r="BB3929" s="50"/>
      <c r="BC3929" s="50"/>
      <c r="BD3929" s="50"/>
      <c r="BE3929" s="50"/>
      <c r="BF3929" s="50"/>
      <c r="BG3929" s="50"/>
      <c r="BH3929" s="50"/>
      <c r="BI3929" s="50"/>
      <c r="BJ3929" s="50"/>
      <c r="BK3929" s="50"/>
      <c r="BL3929" s="50"/>
      <c r="BM3929" s="50"/>
      <c r="BN3929" s="50"/>
      <c r="BO3929" s="50"/>
      <c r="BP3929" s="50"/>
      <c r="BQ3929" s="50"/>
      <c r="BR3929" s="50"/>
      <c r="BS3929" s="50"/>
      <c r="BT3929" s="50"/>
      <c r="BU3929" s="50"/>
      <c r="BV3929" s="50"/>
      <c r="BW3929" s="50"/>
      <c r="BX3929" s="50"/>
      <c r="BY3929" s="50"/>
      <c r="BZ3929" s="50"/>
      <c r="CA3929" s="50"/>
      <c r="CB3929" s="50"/>
      <c r="CC3929" s="50"/>
      <c r="CD3929" s="50"/>
      <c r="CE3929" s="50"/>
      <c r="CF3929" s="50"/>
      <c r="CG3929" s="50"/>
      <c r="CH3929" s="50"/>
      <c r="CI3929" s="50"/>
      <c r="CJ3929" s="50"/>
      <c r="CK3929" s="50"/>
      <c r="CL3929" s="50"/>
      <c r="CM3929" s="50"/>
      <c r="CN3929" s="50"/>
      <c r="CO3929" s="50"/>
      <c r="CP3929" s="50"/>
      <c r="CQ3929" s="50"/>
      <c r="CR3929" s="50"/>
      <c r="CS3929" s="50"/>
      <c r="CT3929" s="50"/>
      <c r="CU3929" s="50"/>
      <c r="CV3929" s="50"/>
      <c r="CW3929" s="50"/>
      <c r="CX3929" s="50"/>
      <c r="CY3929" s="50"/>
      <c r="CZ3929" s="50"/>
      <c r="DA3929" s="50"/>
      <c r="DB3929" s="50"/>
      <c r="DC3929" s="50"/>
      <c r="DD3929" s="50"/>
      <c r="DE3929" s="50"/>
      <c r="DF3929" s="50"/>
      <c r="DG3929" s="50"/>
    </row>
    <row r="3930" spans="1:111" x14ac:dyDescent="0.2">
      <c r="A3930" s="313" t="s">
        <v>1125</v>
      </c>
      <c r="B3930" s="313" t="s">
        <v>1125</v>
      </c>
      <c r="C3930" s="313"/>
      <c r="D3930" s="78" t="s">
        <v>206</v>
      </c>
      <c r="E3930" s="360">
        <v>300</v>
      </c>
      <c r="F3930" s="352">
        <f t="shared" si="122"/>
        <v>180</v>
      </c>
      <c r="G3930" s="352">
        <f t="shared" si="123"/>
        <v>150</v>
      </c>
      <c r="H3930" s="50"/>
      <c r="I3930" s="50"/>
      <c r="J3930" s="50"/>
      <c r="K3930" s="50"/>
      <c r="L3930" s="50"/>
      <c r="M3930" s="50"/>
      <c r="N3930" s="50"/>
      <c r="O3930" s="50"/>
      <c r="P3930" s="50"/>
      <c r="Q3930" s="50"/>
      <c r="R3930" s="50"/>
      <c r="S3930" s="50"/>
      <c r="T3930" s="50"/>
      <c r="U3930" s="50"/>
      <c r="V3930" s="50"/>
      <c r="W3930" s="50"/>
      <c r="X3930" s="50"/>
      <c r="Y3930" s="50"/>
      <c r="Z3930" s="50"/>
      <c r="AA3930" s="50"/>
      <c r="AB3930" s="50"/>
      <c r="AC3930" s="50"/>
      <c r="AD3930" s="50"/>
      <c r="AE3930" s="50"/>
      <c r="AF3930" s="50"/>
      <c r="AG3930" s="50"/>
      <c r="AH3930" s="50"/>
      <c r="AI3930" s="50"/>
      <c r="AJ3930" s="50"/>
      <c r="AK3930" s="50"/>
      <c r="AL3930" s="50"/>
      <c r="AM3930" s="50"/>
      <c r="AN3930" s="50"/>
      <c r="AO3930" s="50"/>
      <c r="AP3930" s="50"/>
      <c r="AQ3930" s="50"/>
      <c r="AR3930" s="50"/>
      <c r="AS3930" s="50"/>
      <c r="AT3930" s="50"/>
      <c r="AU3930" s="50"/>
      <c r="AV3930" s="50"/>
      <c r="AW3930" s="50"/>
      <c r="AX3930" s="50"/>
      <c r="AY3930" s="50"/>
      <c r="AZ3930" s="50"/>
      <c r="BA3930" s="50"/>
      <c r="BB3930" s="50"/>
      <c r="BC3930" s="50"/>
      <c r="BD3930" s="50"/>
      <c r="BE3930" s="50"/>
      <c r="BF3930" s="50"/>
      <c r="BG3930" s="50"/>
      <c r="BH3930" s="50"/>
      <c r="BI3930" s="50"/>
      <c r="BJ3930" s="50"/>
      <c r="BK3930" s="50"/>
      <c r="BL3930" s="50"/>
      <c r="BM3930" s="50"/>
      <c r="BN3930" s="50"/>
      <c r="BO3930" s="50"/>
      <c r="BP3930" s="50"/>
      <c r="BQ3930" s="50"/>
      <c r="BR3930" s="50"/>
      <c r="BS3930" s="50"/>
      <c r="BT3930" s="50"/>
      <c r="BU3930" s="50"/>
      <c r="BV3930" s="50"/>
      <c r="BW3930" s="50"/>
      <c r="BX3930" s="50"/>
      <c r="BY3930" s="50"/>
      <c r="BZ3930" s="50"/>
      <c r="CA3930" s="50"/>
      <c r="CB3930" s="50"/>
      <c r="CC3930" s="50"/>
      <c r="CD3930" s="50"/>
      <c r="CE3930" s="50"/>
      <c r="CF3930" s="50"/>
      <c r="CG3930" s="50"/>
      <c r="CH3930" s="50"/>
      <c r="CI3930" s="50"/>
      <c r="CJ3930" s="50"/>
      <c r="CK3930" s="50"/>
      <c r="CL3930" s="50"/>
      <c r="CM3930" s="50"/>
      <c r="CN3930" s="50"/>
      <c r="CO3930" s="50"/>
      <c r="CP3930" s="50"/>
      <c r="CQ3930" s="50"/>
      <c r="CR3930" s="50"/>
      <c r="CS3930" s="50"/>
      <c r="CT3930" s="50"/>
      <c r="CU3930" s="50"/>
      <c r="CV3930" s="50"/>
      <c r="CW3930" s="50"/>
      <c r="CX3930" s="50"/>
      <c r="CY3930" s="50"/>
      <c r="CZ3930" s="50"/>
      <c r="DA3930" s="50"/>
      <c r="DB3930" s="50"/>
      <c r="DC3930" s="50"/>
      <c r="DD3930" s="50"/>
      <c r="DE3930" s="50"/>
      <c r="DF3930" s="50"/>
      <c r="DG3930" s="50"/>
    </row>
    <row r="3931" spans="1:111" x14ac:dyDescent="0.2">
      <c r="A3931" s="207" t="s">
        <v>93</v>
      </c>
      <c r="B3931" s="207" t="s">
        <v>93</v>
      </c>
      <c r="C3931" s="207"/>
      <c r="D3931" s="75" t="s">
        <v>1178</v>
      </c>
      <c r="E3931" s="360"/>
      <c r="F3931" s="352">
        <f t="shared" si="122"/>
        <v>0</v>
      </c>
      <c r="G3931" s="352">
        <f t="shared" si="123"/>
        <v>0</v>
      </c>
      <c r="H3931" s="50"/>
      <c r="I3931" s="50"/>
      <c r="J3931" s="50"/>
      <c r="K3931" s="50"/>
      <c r="L3931" s="50"/>
      <c r="M3931" s="50"/>
      <c r="N3931" s="50"/>
      <c r="O3931" s="50"/>
      <c r="P3931" s="50"/>
      <c r="Q3931" s="50"/>
      <c r="R3931" s="50"/>
      <c r="S3931" s="50"/>
      <c r="T3931" s="50"/>
      <c r="U3931" s="50"/>
      <c r="V3931" s="50"/>
      <c r="W3931" s="50"/>
      <c r="X3931" s="50"/>
      <c r="Y3931" s="50"/>
      <c r="Z3931" s="50"/>
      <c r="AA3931" s="50"/>
      <c r="AB3931" s="50"/>
      <c r="AC3931" s="50"/>
      <c r="AD3931" s="50"/>
      <c r="AE3931" s="50"/>
      <c r="AF3931" s="50"/>
      <c r="AG3931" s="50"/>
      <c r="AH3931" s="50"/>
      <c r="AI3931" s="50"/>
      <c r="AJ3931" s="50"/>
      <c r="AK3931" s="50"/>
      <c r="AL3931" s="50"/>
      <c r="AM3931" s="50"/>
      <c r="AN3931" s="50"/>
      <c r="AO3931" s="50"/>
      <c r="AP3931" s="50"/>
      <c r="AQ3931" s="50"/>
      <c r="AR3931" s="50"/>
      <c r="AS3931" s="50"/>
      <c r="AT3931" s="50"/>
      <c r="AU3931" s="50"/>
      <c r="AV3931" s="50"/>
      <c r="AW3931" s="50"/>
      <c r="AX3931" s="50"/>
      <c r="AY3931" s="50"/>
      <c r="AZ3931" s="50"/>
      <c r="BA3931" s="50"/>
      <c r="BB3931" s="50"/>
      <c r="BC3931" s="50"/>
      <c r="BD3931" s="50"/>
      <c r="BE3931" s="50"/>
      <c r="BF3931" s="50"/>
      <c r="BG3931" s="50"/>
      <c r="BH3931" s="50"/>
      <c r="BI3931" s="50"/>
      <c r="BJ3931" s="50"/>
      <c r="BK3931" s="50"/>
      <c r="BL3931" s="50"/>
      <c r="BM3931" s="50"/>
      <c r="BN3931" s="50"/>
      <c r="BO3931" s="50"/>
      <c r="BP3931" s="50"/>
      <c r="BQ3931" s="50"/>
      <c r="BR3931" s="50"/>
      <c r="BS3931" s="50"/>
      <c r="BT3931" s="50"/>
      <c r="BU3931" s="50"/>
      <c r="BV3931" s="50"/>
      <c r="BW3931" s="50"/>
      <c r="BX3931" s="50"/>
      <c r="BY3931" s="50"/>
      <c r="BZ3931" s="50"/>
      <c r="CA3931" s="50"/>
      <c r="CB3931" s="50"/>
      <c r="CC3931" s="50"/>
      <c r="CD3931" s="50"/>
      <c r="CE3931" s="50"/>
      <c r="CF3931" s="50"/>
      <c r="CG3931" s="50"/>
      <c r="CH3931" s="50"/>
      <c r="CI3931" s="50"/>
      <c r="CJ3931" s="50"/>
      <c r="CK3931" s="50"/>
      <c r="CL3931" s="50"/>
      <c r="CM3931" s="50"/>
      <c r="CN3931" s="50"/>
      <c r="CO3931" s="50"/>
      <c r="CP3931" s="50"/>
      <c r="CQ3931" s="50"/>
      <c r="CR3931" s="50"/>
      <c r="CS3931" s="50"/>
      <c r="CT3931" s="50"/>
      <c r="CU3931" s="50"/>
      <c r="CV3931" s="50"/>
      <c r="CW3931" s="50"/>
      <c r="CX3931" s="50"/>
      <c r="CY3931" s="50"/>
      <c r="CZ3931" s="50"/>
      <c r="DA3931" s="50"/>
      <c r="DB3931" s="50"/>
      <c r="DC3931" s="50"/>
      <c r="DD3931" s="50"/>
      <c r="DE3931" s="50"/>
      <c r="DF3931" s="50"/>
      <c r="DG3931" s="50"/>
    </row>
    <row r="3932" spans="1:111" x14ac:dyDescent="0.2">
      <c r="A3932" s="379" t="s">
        <v>1069</v>
      </c>
      <c r="B3932" s="379" t="s">
        <v>1069</v>
      </c>
      <c r="C3932" s="379"/>
      <c r="D3932" s="81" t="s">
        <v>329</v>
      </c>
      <c r="E3932" s="360">
        <v>6600</v>
      </c>
      <c r="F3932" s="352">
        <f t="shared" si="122"/>
        <v>3960</v>
      </c>
      <c r="G3932" s="352">
        <f t="shared" si="123"/>
        <v>3300</v>
      </c>
      <c r="H3932" s="50"/>
      <c r="I3932" s="50"/>
      <c r="J3932" s="50"/>
      <c r="K3932" s="50"/>
      <c r="L3932" s="50"/>
      <c r="M3932" s="50"/>
      <c r="N3932" s="50"/>
      <c r="O3932" s="50"/>
      <c r="P3932" s="50"/>
      <c r="Q3932" s="50"/>
      <c r="R3932" s="50"/>
      <c r="S3932" s="50"/>
      <c r="T3932" s="50"/>
      <c r="U3932" s="50"/>
      <c r="V3932" s="50"/>
      <c r="W3932" s="50"/>
      <c r="X3932" s="50"/>
      <c r="Y3932" s="50"/>
      <c r="Z3932" s="50"/>
      <c r="AA3932" s="50"/>
      <c r="AB3932" s="50"/>
      <c r="AC3932" s="50"/>
      <c r="AD3932" s="50"/>
      <c r="AE3932" s="50"/>
      <c r="AF3932" s="50"/>
      <c r="AG3932" s="50"/>
      <c r="AH3932" s="50"/>
      <c r="AI3932" s="50"/>
      <c r="AJ3932" s="50"/>
      <c r="AK3932" s="50"/>
      <c r="AL3932" s="50"/>
      <c r="AM3932" s="50"/>
      <c r="AN3932" s="50"/>
      <c r="AO3932" s="50"/>
      <c r="AP3932" s="50"/>
      <c r="AQ3932" s="50"/>
      <c r="AR3932" s="50"/>
      <c r="AS3932" s="50"/>
      <c r="AT3932" s="50"/>
      <c r="AU3932" s="50"/>
      <c r="AV3932" s="50"/>
      <c r="AW3932" s="50"/>
      <c r="AX3932" s="50"/>
      <c r="AY3932" s="50"/>
      <c r="AZ3932" s="50"/>
      <c r="BA3932" s="50"/>
      <c r="BB3932" s="50"/>
      <c r="BC3932" s="50"/>
      <c r="BD3932" s="50"/>
      <c r="BE3932" s="50"/>
      <c r="BF3932" s="50"/>
      <c r="BG3932" s="50"/>
      <c r="BH3932" s="50"/>
      <c r="BI3932" s="50"/>
      <c r="BJ3932" s="50"/>
      <c r="BK3932" s="50"/>
      <c r="BL3932" s="50"/>
      <c r="BM3932" s="50"/>
      <c r="BN3932" s="50"/>
      <c r="BO3932" s="50"/>
      <c r="BP3932" s="50"/>
      <c r="BQ3932" s="50"/>
      <c r="BR3932" s="50"/>
      <c r="BS3932" s="50"/>
      <c r="BT3932" s="50"/>
      <c r="BU3932" s="50"/>
      <c r="BV3932" s="50"/>
      <c r="BW3932" s="50"/>
      <c r="BX3932" s="50"/>
      <c r="BY3932" s="50"/>
      <c r="BZ3932" s="50"/>
      <c r="CA3932" s="50"/>
      <c r="CB3932" s="50"/>
      <c r="CC3932" s="50"/>
      <c r="CD3932" s="50"/>
      <c r="CE3932" s="50"/>
      <c r="CF3932" s="50"/>
      <c r="CG3932" s="50"/>
      <c r="CH3932" s="50"/>
      <c r="CI3932" s="50"/>
      <c r="CJ3932" s="50"/>
      <c r="CK3932" s="50"/>
      <c r="CL3932" s="50"/>
      <c r="CM3932" s="50"/>
      <c r="CN3932" s="50"/>
      <c r="CO3932" s="50"/>
      <c r="CP3932" s="50"/>
      <c r="CQ3932" s="50"/>
      <c r="CR3932" s="50"/>
      <c r="CS3932" s="50"/>
      <c r="CT3932" s="50"/>
      <c r="CU3932" s="50"/>
      <c r="CV3932" s="50"/>
      <c r="CW3932" s="50"/>
      <c r="CX3932" s="50"/>
      <c r="CY3932" s="50"/>
      <c r="CZ3932" s="50"/>
      <c r="DA3932" s="50"/>
      <c r="DB3932" s="50"/>
      <c r="DC3932" s="50"/>
      <c r="DD3932" s="50"/>
      <c r="DE3932" s="50"/>
      <c r="DF3932" s="50"/>
      <c r="DG3932" s="50"/>
    </row>
    <row r="3933" spans="1:111" x14ac:dyDescent="0.2">
      <c r="A3933" s="570" t="s">
        <v>1070</v>
      </c>
      <c r="B3933" s="570" t="s">
        <v>1070</v>
      </c>
      <c r="C3933" s="570"/>
      <c r="D3933" s="81" t="s">
        <v>330</v>
      </c>
      <c r="E3933" s="360"/>
      <c r="F3933" s="352">
        <f t="shared" si="122"/>
        <v>0</v>
      </c>
      <c r="G3933" s="352">
        <f t="shared" si="123"/>
        <v>0</v>
      </c>
      <c r="H3933" s="50"/>
      <c r="I3933" s="50"/>
      <c r="J3933" s="50"/>
      <c r="K3933" s="50"/>
      <c r="L3933" s="50"/>
      <c r="M3933" s="50"/>
      <c r="N3933" s="50"/>
      <c r="O3933" s="50"/>
      <c r="P3933" s="50"/>
      <c r="Q3933" s="50"/>
      <c r="R3933" s="50"/>
      <c r="S3933" s="50"/>
      <c r="T3933" s="50"/>
      <c r="U3933" s="50"/>
      <c r="V3933" s="50"/>
      <c r="W3933" s="50"/>
      <c r="X3933" s="50"/>
      <c r="Y3933" s="50"/>
      <c r="Z3933" s="50"/>
      <c r="AA3933" s="50"/>
      <c r="AB3933" s="50"/>
      <c r="AC3933" s="50"/>
      <c r="AD3933" s="50"/>
      <c r="AE3933" s="50"/>
      <c r="AF3933" s="50"/>
      <c r="AG3933" s="50"/>
      <c r="AH3933" s="50"/>
      <c r="AI3933" s="50"/>
      <c r="AJ3933" s="50"/>
      <c r="AK3933" s="50"/>
      <c r="AL3933" s="50"/>
      <c r="AM3933" s="50"/>
      <c r="AN3933" s="50"/>
      <c r="AO3933" s="50"/>
      <c r="AP3933" s="50"/>
      <c r="AQ3933" s="50"/>
      <c r="AR3933" s="50"/>
      <c r="AS3933" s="50"/>
      <c r="AT3933" s="50"/>
      <c r="AU3933" s="50"/>
      <c r="AV3933" s="50"/>
      <c r="AW3933" s="50"/>
      <c r="AX3933" s="50"/>
      <c r="AY3933" s="50"/>
      <c r="AZ3933" s="50"/>
      <c r="BA3933" s="50"/>
      <c r="BB3933" s="50"/>
      <c r="BC3933" s="50"/>
      <c r="BD3933" s="50"/>
      <c r="BE3933" s="50"/>
      <c r="BF3933" s="50"/>
      <c r="BG3933" s="50"/>
      <c r="BH3933" s="50"/>
      <c r="BI3933" s="50"/>
      <c r="BJ3933" s="50"/>
      <c r="BK3933" s="50"/>
      <c r="BL3933" s="50"/>
      <c r="BM3933" s="50"/>
      <c r="BN3933" s="50"/>
      <c r="BO3933" s="50"/>
      <c r="BP3933" s="50"/>
      <c r="BQ3933" s="50"/>
      <c r="BR3933" s="50"/>
      <c r="BS3933" s="50"/>
      <c r="BT3933" s="50"/>
      <c r="BU3933" s="50"/>
      <c r="BV3933" s="50"/>
      <c r="BW3933" s="50"/>
      <c r="BX3933" s="50"/>
      <c r="BY3933" s="50"/>
      <c r="BZ3933" s="50"/>
      <c r="CA3933" s="50"/>
      <c r="CB3933" s="50"/>
      <c r="CC3933" s="50"/>
      <c r="CD3933" s="50"/>
      <c r="CE3933" s="50"/>
      <c r="CF3933" s="50"/>
      <c r="CG3933" s="50"/>
      <c r="CH3933" s="50"/>
      <c r="CI3933" s="50"/>
      <c r="CJ3933" s="50"/>
      <c r="CK3933" s="50"/>
      <c r="CL3933" s="50"/>
      <c r="CM3933" s="50"/>
      <c r="CN3933" s="50"/>
      <c r="CO3933" s="50"/>
      <c r="CP3933" s="50"/>
      <c r="CQ3933" s="50"/>
      <c r="CR3933" s="50"/>
      <c r="CS3933" s="50"/>
      <c r="CT3933" s="50"/>
      <c r="CU3933" s="50"/>
      <c r="CV3933" s="50"/>
      <c r="CW3933" s="50"/>
      <c r="CX3933" s="50"/>
      <c r="CY3933" s="50"/>
      <c r="CZ3933" s="50"/>
      <c r="DA3933" s="50"/>
      <c r="DB3933" s="50"/>
      <c r="DC3933" s="50"/>
      <c r="DD3933" s="50"/>
      <c r="DE3933" s="50"/>
      <c r="DF3933" s="50"/>
      <c r="DG3933" s="50"/>
    </row>
    <row r="3934" spans="1:111" x14ac:dyDescent="0.2">
      <c r="A3934" s="572"/>
      <c r="B3934" s="572"/>
      <c r="C3934" s="572"/>
      <c r="D3934" s="80" t="s">
        <v>331</v>
      </c>
      <c r="E3934" s="360">
        <v>4000</v>
      </c>
      <c r="F3934" s="352">
        <f t="shared" si="122"/>
        <v>2400</v>
      </c>
      <c r="G3934" s="352">
        <f t="shared" si="123"/>
        <v>2000</v>
      </c>
      <c r="H3934" s="50"/>
      <c r="I3934" s="50"/>
      <c r="J3934" s="50"/>
      <c r="K3934" s="50"/>
      <c r="L3934" s="50"/>
      <c r="M3934" s="50"/>
      <c r="N3934" s="50"/>
      <c r="O3934" s="50"/>
      <c r="P3934" s="50"/>
      <c r="Q3934" s="50"/>
      <c r="R3934" s="50"/>
      <c r="S3934" s="50"/>
      <c r="T3934" s="50"/>
      <c r="U3934" s="50"/>
      <c r="V3934" s="50"/>
      <c r="W3934" s="50"/>
      <c r="X3934" s="50"/>
      <c r="Y3934" s="50"/>
      <c r="Z3934" s="50"/>
      <c r="AA3934" s="50"/>
      <c r="AB3934" s="50"/>
      <c r="AC3934" s="50"/>
      <c r="AD3934" s="50"/>
      <c r="AE3934" s="50"/>
      <c r="AF3934" s="50"/>
      <c r="AG3934" s="50"/>
      <c r="AH3934" s="50"/>
      <c r="AI3934" s="50"/>
      <c r="AJ3934" s="50"/>
      <c r="AK3934" s="50"/>
      <c r="AL3934" s="50"/>
      <c r="AM3934" s="50"/>
      <c r="AN3934" s="50"/>
      <c r="AO3934" s="50"/>
      <c r="AP3934" s="50"/>
      <c r="AQ3934" s="50"/>
      <c r="AR3934" s="50"/>
      <c r="AS3934" s="50"/>
      <c r="AT3934" s="50"/>
      <c r="AU3934" s="50"/>
      <c r="AV3934" s="50"/>
      <c r="AW3934" s="50"/>
      <c r="AX3934" s="50"/>
      <c r="AY3934" s="50"/>
      <c r="AZ3934" s="50"/>
      <c r="BA3934" s="50"/>
      <c r="BB3934" s="50"/>
      <c r="BC3934" s="50"/>
      <c r="BD3934" s="50"/>
      <c r="BE3934" s="50"/>
      <c r="BF3934" s="50"/>
      <c r="BG3934" s="50"/>
      <c r="BH3934" s="50"/>
      <c r="BI3934" s="50"/>
      <c r="BJ3934" s="50"/>
      <c r="BK3934" s="50"/>
      <c r="BL3934" s="50"/>
      <c r="BM3934" s="50"/>
      <c r="BN3934" s="50"/>
      <c r="BO3934" s="50"/>
      <c r="BP3934" s="50"/>
      <c r="BQ3934" s="50"/>
      <c r="BR3934" s="50"/>
      <c r="BS3934" s="50"/>
      <c r="BT3934" s="50"/>
      <c r="BU3934" s="50"/>
      <c r="BV3934" s="50"/>
      <c r="BW3934" s="50"/>
      <c r="BX3934" s="50"/>
      <c r="BY3934" s="50"/>
      <c r="BZ3934" s="50"/>
      <c r="CA3934" s="50"/>
      <c r="CB3934" s="50"/>
      <c r="CC3934" s="50"/>
      <c r="CD3934" s="50"/>
      <c r="CE3934" s="50"/>
      <c r="CF3934" s="50"/>
      <c r="CG3934" s="50"/>
      <c r="CH3934" s="50"/>
      <c r="CI3934" s="50"/>
      <c r="CJ3934" s="50"/>
      <c r="CK3934" s="50"/>
      <c r="CL3934" s="50"/>
      <c r="CM3934" s="50"/>
      <c r="CN3934" s="50"/>
      <c r="CO3934" s="50"/>
      <c r="CP3934" s="50"/>
      <c r="CQ3934" s="50"/>
      <c r="CR3934" s="50"/>
      <c r="CS3934" s="50"/>
      <c r="CT3934" s="50"/>
      <c r="CU3934" s="50"/>
      <c r="CV3934" s="50"/>
      <c r="CW3934" s="50"/>
      <c r="CX3934" s="50"/>
      <c r="CY3934" s="50"/>
      <c r="CZ3934" s="50"/>
      <c r="DA3934" s="50"/>
      <c r="DB3934" s="50"/>
      <c r="DC3934" s="50"/>
      <c r="DD3934" s="50"/>
      <c r="DE3934" s="50"/>
      <c r="DF3934" s="50"/>
      <c r="DG3934" s="50"/>
    </row>
    <row r="3935" spans="1:111" ht="25.5" x14ac:dyDescent="0.2">
      <c r="A3935" s="570" t="s">
        <v>1071</v>
      </c>
      <c r="B3935" s="570" t="s">
        <v>1071</v>
      </c>
      <c r="C3935" s="570"/>
      <c r="D3935" s="81" t="s">
        <v>332</v>
      </c>
      <c r="E3935" s="360">
        <v>800</v>
      </c>
      <c r="F3935" s="352">
        <f t="shared" si="122"/>
        <v>480</v>
      </c>
      <c r="G3935" s="352">
        <f t="shared" si="123"/>
        <v>400</v>
      </c>
      <c r="H3935" s="50"/>
      <c r="I3935" s="50"/>
      <c r="J3935" s="50"/>
      <c r="K3935" s="50"/>
      <c r="L3935" s="50"/>
      <c r="M3935" s="50"/>
      <c r="N3935" s="50"/>
      <c r="O3935" s="50"/>
      <c r="P3935" s="50"/>
      <c r="Q3935" s="50"/>
      <c r="R3935" s="50"/>
      <c r="S3935" s="50"/>
      <c r="T3935" s="50"/>
      <c r="U3935" s="50"/>
      <c r="V3935" s="50"/>
      <c r="W3935" s="50"/>
      <c r="X3935" s="50"/>
      <c r="Y3935" s="50"/>
      <c r="Z3935" s="50"/>
      <c r="AA3935" s="50"/>
      <c r="AB3935" s="50"/>
      <c r="AC3935" s="50"/>
      <c r="AD3935" s="50"/>
      <c r="AE3935" s="50"/>
      <c r="AF3935" s="50"/>
      <c r="AG3935" s="50"/>
      <c r="AH3935" s="50"/>
      <c r="AI3935" s="50"/>
      <c r="AJ3935" s="50"/>
      <c r="AK3935" s="50"/>
      <c r="AL3935" s="50"/>
      <c r="AM3935" s="50"/>
      <c r="AN3935" s="50"/>
      <c r="AO3935" s="50"/>
      <c r="AP3935" s="50"/>
      <c r="AQ3935" s="50"/>
      <c r="AR3935" s="50"/>
      <c r="AS3935" s="50"/>
      <c r="AT3935" s="50"/>
      <c r="AU3935" s="50"/>
      <c r="AV3935" s="50"/>
      <c r="AW3935" s="50"/>
      <c r="AX3935" s="50"/>
      <c r="AY3935" s="50"/>
      <c r="AZ3935" s="50"/>
      <c r="BA3935" s="50"/>
      <c r="BB3935" s="50"/>
      <c r="BC3935" s="50"/>
      <c r="BD3935" s="50"/>
      <c r="BE3935" s="50"/>
      <c r="BF3935" s="50"/>
      <c r="BG3935" s="50"/>
      <c r="BH3935" s="50"/>
      <c r="BI3935" s="50"/>
      <c r="BJ3935" s="50"/>
      <c r="BK3935" s="50"/>
      <c r="BL3935" s="50"/>
      <c r="BM3935" s="50"/>
      <c r="BN3935" s="50"/>
      <c r="BO3935" s="50"/>
      <c r="BP3935" s="50"/>
      <c r="BQ3935" s="50"/>
      <c r="BR3935" s="50"/>
      <c r="BS3935" s="50"/>
      <c r="BT3935" s="50"/>
      <c r="BU3935" s="50"/>
      <c r="BV3935" s="50"/>
      <c r="BW3935" s="50"/>
      <c r="BX3935" s="50"/>
      <c r="BY3935" s="50"/>
      <c r="BZ3935" s="50"/>
      <c r="CA3935" s="50"/>
      <c r="CB3935" s="50"/>
      <c r="CC3935" s="50"/>
      <c r="CD3935" s="50"/>
      <c r="CE3935" s="50"/>
      <c r="CF3935" s="50"/>
      <c r="CG3935" s="50"/>
      <c r="CH3935" s="50"/>
      <c r="CI3935" s="50"/>
      <c r="CJ3935" s="50"/>
      <c r="CK3935" s="50"/>
      <c r="CL3935" s="50"/>
      <c r="CM3935" s="50"/>
      <c r="CN3935" s="50"/>
      <c r="CO3935" s="50"/>
      <c r="CP3935" s="50"/>
      <c r="CQ3935" s="50"/>
      <c r="CR3935" s="50"/>
      <c r="CS3935" s="50"/>
      <c r="CT3935" s="50"/>
      <c r="CU3935" s="50"/>
      <c r="CV3935" s="50"/>
      <c r="CW3935" s="50"/>
      <c r="CX3935" s="50"/>
      <c r="CY3935" s="50"/>
      <c r="CZ3935" s="50"/>
      <c r="DA3935" s="50"/>
      <c r="DB3935" s="50"/>
      <c r="DC3935" s="50"/>
      <c r="DD3935" s="50"/>
      <c r="DE3935" s="50"/>
      <c r="DF3935" s="50"/>
      <c r="DG3935" s="50"/>
    </row>
    <row r="3936" spans="1:111" x14ac:dyDescent="0.2">
      <c r="A3936" s="571"/>
      <c r="B3936" s="571"/>
      <c r="C3936" s="571"/>
      <c r="D3936" s="78" t="s">
        <v>333</v>
      </c>
      <c r="E3936" s="360">
        <v>1400</v>
      </c>
      <c r="F3936" s="352">
        <f t="shared" si="122"/>
        <v>840</v>
      </c>
      <c r="G3936" s="352">
        <f t="shared" si="123"/>
        <v>700</v>
      </c>
      <c r="H3936" s="50"/>
      <c r="I3936" s="50"/>
      <c r="J3936" s="50"/>
      <c r="K3936" s="50"/>
      <c r="L3936" s="50"/>
      <c r="M3936" s="50"/>
      <c r="N3936" s="50"/>
      <c r="O3936" s="50"/>
      <c r="P3936" s="50"/>
      <c r="Q3936" s="50"/>
      <c r="R3936" s="50"/>
      <c r="S3936" s="50"/>
      <c r="T3936" s="50"/>
      <c r="U3936" s="50"/>
      <c r="V3936" s="50"/>
      <c r="W3936" s="50"/>
      <c r="X3936" s="50"/>
      <c r="Y3936" s="50"/>
      <c r="Z3936" s="50"/>
      <c r="AA3936" s="50"/>
      <c r="AB3936" s="50"/>
      <c r="AC3936" s="50"/>
      <c r="AD3936" s="50"/>
      <c r="AE3936" s="50"/>
      <c r="AF3936" s="50"/>
      <c r="AG3936" s="50"/>
      <c r="AH3936" s="50"/>
      <c r="AI3936" s="50"/>
      <c r="AJ3936" s="50"/>
      <c r="AK3936" s="50"/>
      <c r="AL3936" s="50"/>
      <c r="AM3936" s="50"/>
      <c r="AN3936" s="50"/>
      <c r="AO3936" s="50"/>
      <c r="AP3936" s="50"/>
      <c r="AQ3936" s="50"/>
      <c r="AR3936" s="50"/>
      <c r="AS3936" s="50"/>
      <c r="AT3936" s="50"/>
      <c r="AU3936" s="50"/>
      <c r="AV3936" s="50"/>
      <c r="AW3936" s="50"/>
      <c r="AX3936" s="50"/>
      <c r="AY3936" s="50"/>
      <c r="AZ3936" s="50"/>
      <c r="BA3936" s="50"/>
      <c r="BB3936" s="50"/>
      <c r="BC3936" s="50"/>
      <c r="BD3936" s="50"/>
      <c r="BE3936" s="50"/>
      <c r="BF3936" s="50"/>
      <c r="BG3936" s="50"/>
      <c r="BH3936" s="50"/>
      <c r="BI3936" s="50"/>
      <c r="BJ3936" s="50"/>
      <c r="BK3936" s="50"/>
      <c r="BL3936" s="50"/>
      <c r="BM3936" s="50"/>
      <c r="BN3936" s="50"/>
      <c r="BO3936" s="50"/>
      <c r="BP3936" s="50"/>
      <c r="BQ3936" s="50"/>
      <c r="BR3936" s="50"/>
      <c r="BS3936" s="50"/>
      <c r="BT3936" s="50"/>
      <c r="BU3936" s="50"/>
      <c r="BV3936" s="50"/>
      <c r="BW3936" s="50"/>
      <c r="BX3936" s="50"/>
      <c r="BY3936" s="50"/>
      <c r="BZ3936" s="50"/>
      <c r="CA3936" s="50"/>
      <c r="CB3936" s="50"/>
      <c r="CC3936" s="50"/>
      <c r="CD3936" s="50"/>
      <c r="CE3936" s="50"/>
      <c r="CF3936" s="50"/>
      <c r="CG3936" s="50"/>
      <c r="CH3936" s="50"/>
      <c r="CI3936" s="50"/>
      <c r="CJ3936" s="50"/>
      <c r="CK3936" s="50"/>
      <c r="CL3936" s="50"/>
      <c r="CM3936" s="50"/>
      <c r="CN3936" s="50"/>
      <c r="CO3936" s="50"/>
      <c r="CP3936" s="50"/>
      <c r="CQ3936" s="50"/>
      <c r="CR3936" s="50"/>
      <c r="CS3936" s="50"/>
      <c r="CT3936" s="50"/>
      <c r="CU3936" s="50"/>
      <c r="CV3936" s="50"/>
      <c r="CW3936" s="50"/>
      <c r="CX3936" s="50"/>
      <c r="CY3936" s="50"/>
      <c r="CZ3936" s="50"/>
      <c r="DA3936" s="50"/>
      <c r="DB3936" s="50"/>
      <c r="DC3936" s="50"/>
      <c r="DD3936" s="50"/>
      <c r="DE3936" s="50"/>
      <c r="DF3936" s="50"/>
      <c r="DG3936" s="50"/>
    </row>
    <row r="3937" spans="1:111" x14ac:dyDescent="0.2">
      <c r="A3937" s="571"/>
      <c r="B3937" s="571"/>
      <c r="C3937" s="571"/>
      <c r="D3937" s="78" t="s">
        <v>334</v>
      </c>
      <c r="E3937" s="360">
        <v>700</v>
      </c>
      <c r="F3937" s="352">
        <f t="shared" si="122"/>
        <v>420</v>
      </c>
      <c r="G3937" s="352">
        <f t="shared" si="123"/>
        <v>350</v>
      </c>
      <c r="H3937" s="50"/>
      <c r="I3937" s="50"/>
      <c r="J3937" s="50"/>
      <c r="K3937" s="50"/>
      <c r="L3937" s="50"/>
      <c r="M3937" s="50"/>
      <c r="N3937" s="50"/>
      <c r="O3937" s="50"/>
      <c r="P3937" s="50"/>
      <c r="Q3937" s="50"/>
      <c r="R3937" s="50"/>
      <c r="S3937" s="50"/>
      <c r="T3937" s="50"/>
      <c r="U3937" s="50"/>
      <c r="V3937" s="50"/>
      <c r="W3937" s="50"/>
      <c r="X3937" s="50"/>
      <c r="Y3937" s="50"/>
      <c r="Z3937" s="50"/>
      <c r="AA3937" s="50"/>
      <c r="AB3937" s="50"/>
      <c r="AC3937" s="50"/>
      <c r="AD3937" s="50"/>
      <c r="AE3937" s="50"/>
      <c r="AF3937" s="50"/>
      <c r="AG3937" s="50"/>
      <c r="AH3937" s="50"/>
      <c r="AI3937" s="50"/>
      <c r="AJ3937" s="50"/>
      <c r="AK3937" s="50"/>
      <c r="AL3937" s="50"/>
      <c r="AM3937" s="50"/>
      <c r="AN3937" s="50"/>
      <c r="AO3937" s="50"/>
      <c r="AP3937" s="50"/>
      <c r="AQ3937" s="50"/>
      <c r="AR3937" s="50"/>
      <c r="AS3937" s="50"/>
      <c r="AT3937" s="50"/>
      <c r="AU3937" s="50"/>
      <c r="AV3937" s="50"/>
      <c r="AW3937" s="50"/>
      <c r="AX3937" s="50"/>
      <c r="AY3937" s="50"/>
      <c r="AZ3937" s="50"/>
      <c r="BA3937" s="50"/>
      <c r="BB3937" s="50"/>
      <c r="BC3937" s="50"/>
      <c r="BD3937" s="50"/>
      <c r="BE3937" s="50"/>
      <c r="BF3937" s="50"/>
      <c r="BG3937" s="50"/>
      <c r="BH3937" s="50"/>
      <c r="BI3937" s="50"/>
      <c r="BJ3937" s="50"/>
      <c r="BK3937" s="50"/>
      <c r="BL3937" s="50"/>
      <c r="BM3937" s="50"/>
      <c r="BN3937" s="50"/>
      <c r="BO3937" s="50"/>
      <c r="BP3937" s="50"/>
      <c r="BQ3937" s="50"/>
      <c r="BR3937" s="50"/>
      <c r="BS3937" s="50"/>
      <c r="BT3937" s="50"/>
      <c r="BU3937" s="50"/>
      <c r="BV3937" s="50"/>
      <c r="BW3937" s="50"/>
      <c r="BX3937" s="50"/>
      <c r="BY3937" s="50"/>
      <c r="BZ3937" s="50"/>
      <c r="CA3937" s="50"/>
      <c r="CB3937" s="50"/>
      <c r="CC3937" s="50"/>
      <c r="CD3937" s="50"/>
      <c r="CE3937" s="50"/>
      <c r="CF3937" s="50"/>
      <c r="CG3937" s="50"/>
      <c r="CH3937" s="50"/>
      <c r="CI3937" s="50"/>
      <c r="CJ3937" s="50"/>
      <c r="CK3937" s="50"/>
      <c r="CL3937" s="50"/>
      <c r="CM3937" s="50"/>
      <c r="CN3937" s="50"/>
      <c r="CO3937" s="50"/>
      <c r="CP3937" s="50"/>
      <c r="CQ3937" s="50"/>
      <c r="CR3937" s="50"/>
      <c r="CS3937" s="50"/>
      <c r="CT3937" s="50"/>
      <c r="CU3937" s="50"/>
      <c r="CV3937" s="50"/>
      <c r="CW3937" s="50"/>
      <c r="CX3937" s="50"/>
      <c r="CY3937" s="50"/>
      <c r="CZ3937" s="50"/>
      <c r="DA3937" s="50"/>
      <c r="DB3937" s="50"/>
      <c r="DC3937" s="50"/>
      <c r="DD3937" s="50"/>
      <c r="DE3937" s="50"/>
      <c r="DF3937" s="50"/>
      <c r="DG3937" s="50"/>
    </row>
    <row r="3938" spans="1:111" x14ac:dyDescent="0.2">
      <c r="A3938" s="572"/>
      <c r="B3938" s="572"/>
      <c r="C3938" s="572"/>
      <c r="D3938" s="78" t="s">
        <v>335</v>
      </c>
      <c r="E3938" s="360">
        <v>1650</v>
      </c>
      <c r="F3938" s="352">
        <f t="shared" si="122"/>
        <v>990</v>
      </c>
      <c r="G3938" s="352">
        <f t="shared" si="123"/>
        <v>825</v>
      </c>
      <c r="H3938" s="50"/>
      <c r="I3938" s="50"/>
      <c r="J3938" s="50"/>
      <c r="K3938" s="50"/>
      <c r="L3938" s="50"/>
      <c r="M3938" s="50"/>
      <c r="N3938" s="50"/>
      <c r="O3938" s="50"/>
      <c r="P3938" s="50"/>
      <c r="Q3938" s="50"/>
      <c r="R3938" s="50"/>
      <c r="S3938" s="50"/>
      <c r="T3938" s="50"/>
      <c r="U3938" s="50"/>
      <c r="V3938" s="50"/>
      <c r="W3938" s="50"/>
      <c r="X3938" s="50"/>
      <c r="Y3938" s="50"/>
      <c r="Z3938" s="50"/>
      <c r="AA3938" s="50"/>
      <c r="AB3938" s="50"/>
      <c r="AC3938" s="50"/>
      <c r="AD3938" s="50"/>
      <c r="AE3938" s="50"/>
      <c r="AF3938" s="50"/>
      <c r="AG3938" s="50"/>
      <c r="AH3938" s="50"/>
      <c r="AI3938" s="50"/>
      <c r="AJ3938" s="50"/>
      <c r="AK3938" s="50"/>
      <c r="AL3938" s="50"/>
      <c r="AM3938" s="50"/>
      <c r="AN3938" s="50"/>
      <c r="AO3938" s="50"/>
      <c r="AP3938" s="50"/>
      <c r="AQ3938" s="50"/>
      <c r="AR3938" s="50"/>
      <c r="AS3938" s="50"/>
      <c r="AT3938" s="50"/>
      <c r="AU3938" s="50"/>
      <c r="AV3938" s="50"/>
      <c r="AW3938" s="50"/>
      <c r="AX3938" s="50"/>
      <c r="AY3938" s="50"/>
      <c r="AZ3938" s="50"/>
      <c r="BA3938" s="50"/>
      <c r="BB3938" s="50"/>
      <c r="BC3938" s="50"/>
      <c r="BD3938" s="50"/>
      <c r="BE3938" s="50"/>
      <c r="BF3938" s="50"/>
      <c r="BG3938" s="50"/>
      <c r="BH3938" s="50"/>
      <c r="BI3938" s="50"/>
      <c r="BJ3938" s="50"/>
      <c r="BK3938" s="50"/>
      <c r="BL3938" s="50"/>
      <c r="BM3938" s="50"/>
      <c r="BN3938" s="50"/>
      <c r="BO3938" s="50"/>
      <c r="BP3938" s="50"/>
      <c r="BQ3938" s="50"/>
      <c r="BR3938" s="50"/>
      <c r="BS3938" s="50"/>
      <c r="BT3938" s="50"/>
      <c r="BU3938" s="50"/>
      <c r="BV3938" s="50"/>
      <c r="BW3938" s="50"/>
      <c r="BX3938" s="50"/>
      <c r="BY3938" s="50"/>
      <c r="BZ3938" s="50"/>
      <c r="CA3938" s="50"/>
      <c r="CB3938" s="50"/>
      <c r="CC3938" s="50"/>
      <c r="CD3938" s="50"/>
      <c r="CE3938" s="50"/>
      <c r="CF3938" s="50"/>
      <c r="CG3938" s="50"/>
      <c r="CH3938" s="50"/>
      <c r="CI3938" s="50"/>
      <c r="CJ3938" s="50"/>
      <c r="CK3938" s="50"/>
      <c r="CL3938" s="50"/>
      <c r="CM3938" s="50"/>
      <c r="CN3938" s="50"/>
      <c r="CO3938" s="50"/>
      <c r="CP3938" s="50"/>
      <c r="CQ3938" s="50"/>
      <c r="CR3938" s="50"/>
      <c r="CS3938" s="50"/>
      <c r="CT3938" s="50"/>
      <c r="CU3938" s="50"/>
      <c r="CV3938" s="50"/>
      <c r="CW3938" s="50"/>
      <c r="CX3938" s="50"/>
      <c r="CY3938" s="50"/>
      <c r="CZ3938" s="50"/>
      <c r="DA3938" s="50"/>
      <c r="DB3938" s="50"/>
      <c r="DC3938" s="50"/>
      <c r="DD3938" s="50"/>
      <c r="DE3938" s="50"/>
      <c r="DF3938" s="50"/>
      <c r="DG3938" s="50"/>
    </row>
    <row r="3939" spans="1:111" x14ac:dyDescent="0.2">
      <c r="A3939" s="570" t="s">
        <v>1072</v>
      </c>
      <c r="B3939" s="570" t="s">
        <v>1072</v>
      </c>
      <c r="C3939" s="570"/>
      <c r="D3939" s="75" t="s">
        <v>336</v>
      </c>
      <c r="E3939" s="360"/>
      <c r="F3939" s="352">
        <f t="shared" si="122"/>
        <v>0</v>
      </c>
      <c r="G3939" s="352">
        <f t="shared" si="123"/>
        <v>0</v>
      </c>
      <c r="H3939" s="50"/>
      <c r="I3939" s="50"/>
      <c r="J3939" s="50"/>
      <c r="K3939" s="50"/>
      <c r="L3939" s="50"/>
      <c r="M3939" s="50"/>
      <c r="N3939" s="50"/>
      <c r="O3939" s="50"/>
      <c r="P3939" s="50"/>
      <c r="Q3939" s="50"/>
      <c r="R3939" s="50"/>
      <c r="S3939" s="50"/>
      <c r="T3939" s="50"/>
      <c r="U3939" s="50"/>
      <c r="V3939" s="50"/>
      <c r="W3939" s="50"/>
      <c r="X3939" s="50"/>
      <c r="Y3939" s="50"/>
      <c r="Z3939" s="50"/>
      <c r="AA3939" s="50"/>
      <c r="AB3939" s="50"/>
      <c r="AC3939" s="50"/>
      <c r="AD3939" s="50"/>
      <c r="AE3939" s="50"/>
      <c r="AF3939" s="50"/>
      <c r="AG3939" s="50"/>
      <c r="AH3939" s="50"/>
      <c r="AI3939" s="50"/>
      <c r="AJ3939" s="50"/>
      <c r="AK3939" s="50"/>
      <c r="AL3939" s="50"/>
      <c r="AM3939" s="50"/>
      <c r="AN3939" s="50"/>
      <c r="AO3939" s="50"/>
      <c r="AP3939" s="50"/>
      <c r="AQ3939" s="50"/>
      <c r="AR3939" s="50"/>
      <c r="AS3939" s="50"/>
      <c r="AT3939" s="50"/>
      <c r="AU3939" s="50"/>
      <c r="AV3939" s="50"/>
      <c r="AW3939" s="50"/>
      <c r="AX3939" s="50"/>
      <c r="AY3939" s="50"/>
      <c r="AZ3939" s="50"/>
      <c r="BA3939" s="50"/>
      <c r="BB3939" s="50"/>
      <c r="BC3939" s="50"/>
      <c r="BD3939" s="50"/>
      <c r="BE3939" s="50"/>
      <c r="BF3939" s="50"/>
      <c r="BG3939" s="50"/>
      <c r="BH3939" s="50"/>
      <c r="BI3939" s="50"/>
      <c r="BJ3939" s="50"/>
      <c r="BK3939" s="50"/>
      <c r="BL3939" s="50"/>
      <c r="BM3939" s="50"/>
      <c r="BN3939" s="50"/>
      <c r="BO3939" s="50"/>
      <c r="BP3939" s="50"/>
      <c r="BQ3939" s="50"/>
      <c r="BR3939" s="50"/>
      <c r="BS3939" s="50"/>
      <c r="BT3939" s="50"/>
      <c r="BU3939" s="50"/>
      <c r="BV3939" s="50"/>
      <c r="BW3939" s="50"/>
      <c r="BX3939" s="50"/>
      <c r="BY3939" s="50"/>
      <c r="BZ3939" s="50"/>
      <c r="CA3939" s="50"/>
      <c r="CB3939" s="50"/>
      <c r="CC3939" s="50"/>
      <c r="CD3939" s="50"/>
      <c r="CE3939" s="50"/>
      <c r="CF3939" s="50"/>
      <c r="CG3939" s="50"/>
      <c r="CH3939" s="50"/>
      <c r="CI3939" s="50"/>
      <c r="CJ3939" s="50"/>
      <c r="CK3939" s="50"/>
      <c r="CL3939" s="50"/>
      <c r="CM3939" s="50"/>
      <c r="CN3939" s="50"/>
      <c r="CO3939" s="50"/>
      <c r="CP3939" s="50"/>
      <c r="CQ3939" s="50"/>
      <c r="CR3939" s="50"/>
      <c r="CS3939" s="50"/>
      <c r="CT3939" s="50"/>
      <c r="CU3939" s="50"/>
      <c r="CV3939" s="50"/>
      <c r="CW3939" s="50"/>
      <c r="CX3939" s="50"/>
      <c r="CY3939" s="50"/>
      <c r="CZ3939" s="50"/>
      <c r="DA3939" s="50"/>
      <c r="DB3939" s="50"/>
      <c r="DC3939" s="50"/>
      <c r="DD3939" s="50"/>
      <c r="DE3939" s="50"/>
      <c r="DF3939" s="50"/>
      <c r="DG3939" s="50"/>
    </row>
    <row r="3940" spans="1:111" x14ac:dyDescent="0.2">
      <c r="A3940" s="571"/>
      <c r="B3940" s="571"/>
      <c r="C3940" s="571"/>
      <c r="D3940" s="78" t="s">
        <v>337</v>
      </c>
      <c r="E3940" s="360">
        <v>500</v>
      </c>
      <c r="F3940" s="352">
        <f t="shared" si="122"/>
        <v>300</v>
      </c>
      <c r="G3940" s="352">
        <f t="shared" si="123"/>
        <v>250</v>
      </c>
      <c r="H3940" s="50"/>
      <c r="I3940" s="50"/>
      <c r="J3940" s="50"/>
      <c r="K3940" s="50"/>
      <c r="L3940" s="50"/>
      <c r="M3940" s="50"/>
      <c r="N3940" s="50"/>
      <c r="O3940" s="50"/>
      <c r="P3940" s="50"/>
      <c r="Q3940" s="50"/>
      <c r="R3940" s="50"/>
      <c r="S3940" s="50"/>
      <c r="T3940" s="50"/>
      <c r="U3940" s="50"/>
      <c r="V3940" s="50"/>
      <c r="W3940" s="50"/>
      <c r="X3940" s="50"/>
      <c r="Y3940" s="50"/>
      <c r="Z3940" s="50"/>
      <c r="AA3940" s="50"/>
      <c r="AB3940" s="50"/>
      <c r="AC3940" s="50"/>
      <c r="AD3940" s="50"/>
      <c r="AE3940" s="50"/>
      <c r="AF3940" s="50"/>
      <c r="AG3940" s="50"/>
      <c r="AH3940" s="50"/>
      <c r="AI3940" s="50"/>
      <c r="AJ3940" s="50"/>
      <c r="AK3940" s="50"/>
      <c r="AL3940" s="50"/>
      <c r="AM3940" s="50"/>
      <c r="AN3940" s="50"/>
      <c r="AO3940" s="50"/>
      <c r="AP3940" s="50"/>
      <c r="AQ3940" s="50"/>
      <c r="AR3940" s="50"/>
      <c r="AS3940" s="50"/>
      <c r="AT3940" s="50"/>
      <c r="AU3940" s="50"/>
      <c r="AV3940" s="50"/>
      <c r="AW3940" s="50"/>
      <c r="AX3940" s="50"/>
      <c r="AY3940" s="50"/>
      <c r="AZ3940" s="50"/>
      <c r="BA3940" s="50"/>
      <c r="BB3940" s="50"/>
      <c r="BC3940" s="50"/>
      <c r="BD3940" s="50"/>
      <c r="BE3940" s="50"/>
      <c r="BF3940" s="50"/>
      <c r="BG3940" s="50"/>
      <c r="BH3940" s="50"/>
      <c r="BI3940" s="50"/>
      <c r="BJ3940" s="50"/>
      <c r="BK3940" s="50"/>
      <c r="BL3940" s="50"/>
      <c r="BM3940" s="50"/>
      <c r="BN3940" s="50"/>
      <c r="BO3940" s="50"/>
      <c r="BP3940" s="50"/>
      <c r="BQ3940" s="50"/>
      <c r="BR3940" s="50"/>
      <c r="BS3940" s="50"/>
      <c r="BT3940" s="50"/>
      <c r="BU3940" s="50"/>
      <c r="BV3940" s="50"/>
      <c r="BW3940" s="50"/>
      <c r="BX3940" s="50"/>
      <c r="BY3940" s="50"/>
      <c r="BZ3940" s="50"/>
      <c r="CA3940" s="50"/>
      <c r="CB3940" s="50"/>
      <c r="CC3940" s="50"/>
      <c r="CD3940" s="50"/>
      <c r="CE3940" s="50"/>
      <c r="CF3940" s="50"/>
      <c r="CG3940" s="50"/>
      <c r="CH3940" s="50"/>
      <c r="CI3940" s="50"/>
      <c r="CJ3940" s="50"/>
      <c r="CK3940" s="50"/>
      <c r="CL3940" s="50"/>
      <c r="CM3940" s="50"/>
      <c r="CN3940" s="50"/>
      <c r="CO3940" s="50"/>
      <c r="CP3940" s="50"/>
      <c r="CQ3940" s="50"/>
      <c r="CR3940" s="50"/>
      <c r="CS3940" s="50"/>
      <c r="CT3940" s="50"/>
      <c r="CU3940" s="50"/>
      <c r="CV3940" s="50"/>
      <c r="CW3940" s="50"/>
      <c r="CX3940" s="50"/>
      <c r="CY3940" s="50"/>
      <c r="CZ3940" s="50"/>
      <c r="DA3940" s="50"/>
      <c r="DB3940" s="50"/>
      <c r="DC3940" s="50"/>
      <c r="DD3940" s="50"/>
      <c r="DE3940" s="50"/>
      <c r="DF3940" s="50"/>
      <c r="DG3940" s="50"/>
    </row>
    <row r="3941" spans="1:111" x14ac:dyDescent="0.2">
      <c r="A3941" s="571"/>
      <c r="B3941" s="571"/>
      <c r="C3941" s="571"/>
      <c r="D3941" s="78" t="s">
        <v>338</v>
      </c>
      <c r="E3941" s="360">
        <v>450</v>
      </c>
      <c r="F3941" s="352">
        <f t="shared" si="122"/>
        <v>270</v>
      </c>
      <c r="G3941" s="352">
        <f t="shared" si="123"/>
        <v>225</v>
      </c>
      <c r="H3941" s="50"/>
      <c r="I3941" s="50"/>
      <c r="J3941" s="50"/>
      <c r="K3941" s="50"/>
      <c r="L3941" s="50"/>
      <c r="M3941" s="50"/>
      <c r="N3941" s="50"/>
      <c r="O3941" s="50"/>
      <c r="P3941" s="50"/>
      <c r="Q3941" s="50"/>
      <c r="R3941" s="50"/>
      <c r="S3941" s="50"/>
      <c r="T3941" s="50"/>
      <c r="U3941" s="50"/>
      <c r="V3941" s="50"/>
      <c r="W3941" s="50"/>
      <c r="X3941" s="50"/>
      <c r="Y3941" s="50"/>
      <c r="Z3941" s="50"/>
      <c r="AA3941" s="50"/>
      <c r="AB3941" s="50"/>
      <c r="AC3941" s="50"/>
      <c r="AD3941" s="50"/>
      <c r="AE3941" s="50"/>
      <c r="AF3941" s="50"/>
      <c r="AG3941" s="50"/>
      <c r="AH3941" s="50"/>
      <c r="AI3941" s="50"/>
      <c r="AJ3941" s="50"/>
      <c r="AK3941" s="50"/>
      <c r="AL3941" s="50"/>
      <c r="AM3941" s="50"/>
      <c r="AN3941" s="50"/>
      <c r="AO3941" s="50"/>
      <c r="AP3941" s="50"/>
      <c r="AQ3941" s="50"/>
      <c r="AR3941" s="50"/>
      <c r="AS3941" s="50"/>
      <c r="AT3941" s="50"/>
      <c r="AU3941" s="50"/>
      <c r="AV3941" s="50"/>
      <c r="AW3941" s="50"/>
      <c r="AX3941" s="50"/>
      <c r="AY3941" s="50"/>
      <c r="AZ3941" s="50"/>
      <c r="BA3941" s="50"/>
      <c r="BB3941" s="50"/>
      <c r="BC3941" s="50"/>
      <c r="BD3941" s="50"/>
      <c r="BE3941" s="50"/>
      <c r="BF3941" s="50"/>
      <c r="BG3941" s="50"/>
      <c r="BH3941" s="50"/>
      <c r="BI3941" s="50"/>
      <c r="BJ3941" s="50"/>
      <c r="BK3941" s="50"/>
      <c r="BL3941" s="50"/>
      <c r="BM3941" s="50"/>
      <c r="BN3941" s="50"/>
      <c r="BO3941" s="50"/>
      <c r="BP3941" s="50"/>
      <c r="BQ3941" s="50"/>
      <c r="BR3941" s="50"/>
      <c r="BS3941" s="50"/>
      <c r="BT3941" s="50"/>
      <c r="BU3941" s="50"/>
      <c r="BV3941" s="50"/>
      <c r="BW3941" s="50"/>
      <c r="BX3941" s="50"/>
      <c r="BY3941" s="50"/>
      <c r="BZ3941" s="50"/>
      <c r="CA3941" s="50"/>
      <c r="CB3941" s="50"/>
      <c r="CC3941" s="50"/>
      <c r="CD3941" s="50"/>
      <c r="CE3941" s="50"/>
      <c r="CF3941" s="50"/>
      <c r="CG3941" s="50"/>
      <c r="CH3941" s="50"/>
      <c r="CI3941" s="50"/>
      <c r="CJ3941" s="50"/>
      <c r="CK3941" s="50"/>
      <c r="CL3941" s="50"/>
      <c r="CM3941" s="50"/>
      <c r="CN3941" s="50"/>
      <c r="CO3941" s="50"/>
      <c r="CP3941" s="50"/>
      <c r="CQ3941" s="50"/>
      <c r="CR3941" s="50"/>
      <c r="CS3941" s="50"/>
      <c r="CT3941" s="50"/>
      <c r="CU3941" s="50"/>
      <c r="CV3941" s="50"/>
      <c r="CW3941" s="50"/>
      <c r="CX3941" s="50"/>
      <c r="CY3941" s="50"/>
      <c r="CZ3941" s="50"/>
      <c r="DA3941" s="50"/>
      <c r="DB3941" s="50"/>
      <c r="DC3941" s="50"/>
      <c r="DD3941" s="50"/>
      <c r="DE3941" s="50"/>
      <c r="DF3941" s="50"/>
      <c r="DG3941" s="50"/>
    </row>
    <row r="3942" spans="1:111" x14ac:dyDescent="0.2">
      <c r="A3942" s="571"/>
      <c r="B3942" s="571"/>
      <c r="C3942" s="571"/>
      <c r="D3942" s="78" t="s">
        <v>339</v>
      </c>
      <c r="E3942" s="360">
        <v>450</v>
      </c>
      <c r="F3942" s="352">
        <f t="shared" si="122"/>
        <v>270</v>
      </c>
      <c r="G3942" s="352">
        <f t="shared" si="123"/>
        <v>225</v>
      </c>
      <c r="H3942" s="50"/>
      <c r="I3942" s="50"/>
      <c r="J3942" s="50"/>
      <c r="K3942" s="50"/>
      <c r="L3942" s="50"/>
      <c r="M3942" s="50"/>
      <c r="N3942" s="50"/>
      <c r="O3942" s="50"/>
      <c r="P3942" s="50"/>
      <c r="Q3942" s="50"/>
      <c r="R3942" s="50"/>
      <c r="S3942" s="50"/>
      <c r="T3942" s="50"/>
      <c r="U3942" s="50"/>
      <c r="V3942" s="50"/>
      <c r="W3942" s="50"/>
      <c r="X3942" s="50"/>
      <c r="Y3942" s="50"/>
      <c r="Z3942" s="50"/>
      <c r="AA3942" s="50"/>
      <c r="AB3942" s="50"/>
      <c r="AC3942" s="50"/>
      <c r="AD3942" s="50"/>
      <c r="AE3942" s="50"/>
      <c r="AF3942" s="50"/>
      <c r="AG3942" s="50"/>
      <c r="AH3942" s="50"/>
      <c r="AI3942" s="50"/>
      <c r="AJ3942" s="50"/>
      <c r="AK3942" s="50"/>
      <c r="AL3942" s="50"/>
      <c r="AM3942" s="50"/>
      <c r="AN3942" s="50"/>
      <c r="AO3942" s="50"/>
      <c r="AP3942" s="50"/>
      <c r="AQ3942" s="50"/>
      <c r="AR3942" s="50"/>
      <c r="AS3942" s="50"/>
      <c r="AT3942" s="50"/>
      <c r="AU3942" s="50"/>
      <c r="AV3942" s="50"/>
      <c r="AW3942" s="50"/>
      <c r="AX3942" s="50"/>
      <c r="AY3942" s="50"/>
      <c r="AZ3942" s="50"/>
      <c r="BA3942" s="50"/>
      <c r="BB3942" s="50"/>
      <c r="BC3942" s="50"/>
      <c r="BD3942" s="50"/>
      <c r="BE3942" s="50"/>
      <c r="BF3942" s="50"/>
      <c r="BG3942" s="50"/>
      <c r="BH3942" s="50"/>
      <c r="BI3942" s="50"/>
      <c r="BJ3942" s="50"/>
      <c r="BK3942" s="50"/>
      <c r="BL3942" s="50"/>
      <c r="BM3942" s="50"/>
      <c r="BN3942" s="50"/>
      <c r="BO3942" s="50"/>
      <c r="BP3942" s="50"/>
      <c r="BQ3942" s="50"/>
      <c r="BR3942" s="50"/>
      <c r="BS3942" s="50"/>
      <c r="BT3942" s="50"/>
      <c r="BU3942" s="50"/>
      <c r="BV3942" s="50"/>
      <c r="BW3942" s="50"/>
      <c r="BX3942" s="50"/>
      <c r="BY3942" s="50"/>
      <c r="BZ3942" s="50"/>
      <c r="CA3942" s="50"/>
      <c r="CB3942" s="50"/>
      <c r="CC3942" s="50"/>
      <c r="CD3942" s="50"/>
      <c r="CE3942" s="50"/>
      <c r="CF3942" s="50"/>
      <c r="CG3942" s="50"/>
      <c r="CH3942" s="50"/>
      <c r="CI3942" s="50"/>
      <c r="CJ3942" s="50"/>
      <c r="CK3942" s="50"/>
      <c r="CL3942" s="50"/>
      <c r="CM3942" s="50"/>
      <c r="CN3942" s="50"/>
      <c r="CO3942" s="50"/>
      <c r="CP3942" s="50"/>
      <c r="CQ3942" s="50"/>
      <c r="CR3942" s="50"/>
      <c r="CS3942" s="50"/>
      <c r="CT3942" s="50"/>
      <c r="CU3942" s="50"/>
      <c r="CV3942" s="50"/>
      <c r="CW3942" s="50"/>
      <c r="CX3942" s="50"/>
      <c r="CY3942" s="50"/>
      <c r="CZ3942" s="50"/>
      <c r="DA3942" s="50"/>
      <c r="DB3942" s="50"/>
      <c r="DC3942" s="50"/>
      <c r="DD3942" s="50"/>
      <c r="DE3942" s="50"/>
      <c r="DF3942" s="50"/>
      <c r="DG3942" s="50"/>
    </row>
    <row r="3943" spans="1:111" x14ac:dyDescent="0.2">
      <c r="A3943" s="571"/>
      <c r="B3943" s="571"/>
      <c r="C3943" s="571"/>
      <c r="D3943" s="78" t="s">
        <v>340</v>
      </c>
      <c r="E3943" s="360">
        <v>450</v>
      </c>
      <c r="F3943" s="352">
        <f t="shared" si="122"/>
        <v>270</v>
      </c>
      <c r="G3943" s="352">
        <f t="shared" si="123"/>
        <v>225</v>
      </c>
      <c r="H3943" s="50"/>
      <c r="I3943" s="50"/>
      <c r="J3943" s="50"/>
      <c r="K3943" s="50"/>
      <c r="L3943" s="50"/>
      <c r="M3943" s="50"/>
      <c r="N3943" s="50"/>
      <c r="O3943" s="50"/>
      <c r="P3943" s="50"/>
      <c r="Q3943" s="50"/>
      <c r="R3943" s="50"/>
      <c r="S3943" s="50"/>
      <c r="T3943" s="50"/>
      <c r="U3943" s="50"/>
      <c r="V3943" s="50"/>
      <c r="W3943" s="50"/>
      <c r="X3943" s="50"/>
      <c r="Y3943" s="50"/>
      <c r="Z3943" s="50"/>
      <c r="AA3943" s="50"/>
      <c r="AB3943" s="50"/>
      <c r="AC3943" s="50"/>
      <c r="AD3943" s="50"/>
      <c r="AE3943" s="50"/>
      <c r="AF3943" s="50"/>
      <c r="AG3943" s="50"/>
      <c r="AH3943" s="50"/>
      <c r="AI3943" s="50"/>
      <c r="AJ3943" s="50"/>
      <c r="AK3943" s="50"/>
      <c r="AL3943" s="50"/>
      <c r="AM3943" s="50"/>
      <c r="AN3943" s="50"/>
      <c r="AO3943" s="50"/>
      <c r="AP3943" s="50"/>
      <c r="AQ3943" s="50"/>
      <c r="AR3943" s="50"/>
      <c r="AS3943" s="50"/>
      <c r="AT3943" s="50"/>
      <c r="AU3943" s="50"/>
      <c r="AV3943" s="50"/>
      <c r="AW3943" s="50"/>
      <c r="AX3943" s="50"/>
      <c r="AY3943" s="50"/>
      <c r="AZ3943" s="50"/>
      <c r="BA3943" s="50"/>
      <c r="BB3943" s="50"/>
      <c r="BC3943" s="50"/>
      <c r="BD3943" s="50"/>
      <c r="BE3943" s="50"/>
      <c r="BF3943" s="50"/>
      <c r="BG3943" s="50"/>
      <c r="BH3943" s="50"/>
      <c r="BI3943" s="50"/>
      <c r="BJ3943" s="50"/>
      <c r="BK3943" s="50"/>
      <c r="BL3943" s="50"/>
      <c r="BM3943" s="50"/>
      <c r="BN3943" s="50"/>
      <c r="BO3943" s="50"/>
      <c r="BP3943" s="50"/>
      <c r="BQ3943" s="50"/>
      <c r="BR3943" s="50"/>
      <c r="BS3943" s="50"/>
      <c r="BT3943" s="50"/>
      <c r="BU3943" s="50"/>
      <c r="BV3943" s="50"/>
      <c r="BW3943" s="50"/>
      <c r="BX3943" s="50"/>
      <c r="BY3943" s="50"/>
      <c r="BZ3943" s="50"/>
      <c r="CA3943" s="50"/>
      <c r="CB3943" s="50"/>
      <c r="CC3943" s="50"/>
      <c r="CD3943" s="50"/>
      <c r="CE3943" s="50"/>
      <c r="CF3943" s="50"/>
      <c r="CG3943" s="50"/>
      <c r="CH3943" s="50"/>
      <c r="CI3943" s="50"/>
      <c r="CJ3943" s="50"/>
      <c r="CK3943" s="50"/>
      <c r="CL3943" s="50"/>
      <c r="CM3943" s="50"/>
      <c r="CN3943" s="50"/>
      <c r="CO3943" s="50"/>
      <c r="CP3943" s="50"/>
      <c r="CQ3943" s="50"/>
      <c r="CR3943" s="50"/>
      <c r="CS3943" s="50"/>
      <c r="CT3943" s="50"/>
      <c r="CU3943" s="50"/>
      <c r="CV3943" s="50"/>
      <c r="CW3943" s="50"/>
      <c r="CX3943" s="50"/>
      <c r="CY3943" s="50"/>
      <c r="CZ3943" s="50"/>
      <c r="DA3943" s="50"/>
      <c r="DB3943" s="50"/>
      <c r="DC3943" s="50"/>
      <c r="DD3943" s="50"/>
      <c r="DE3943" s="50"/>
      <c r="DF3943" s="50"/>
      <c r="DG3943" s="50"/>
    </row>
    <row r="3944" spans="1:111" ht="25.5" x14ac:dyDescent="0.2">
      <c r="A3944" s="572"/>
      <c r="B3944" s="572"/>
      <c r="C3944" s="572"/>
      <c r="D3944" s="78" t="s">
        <v>341</v>
      </c>
      <c r="E3944" s="360">
        <v>350</v>
      </c>
      <c r="F3944" s="352">
        <f t="shared" si="122"/>
        <v>210</v>
      </c>
      <c r="G3944" s="352">
        <f t="shared" si="123"/>
        <v>175</v>
      </c>
      <c r="H3944" s="50"/>
      <c r="I3944" s="50"/>
      <c r="J3944" s="50"/>
      <c r="K3944" s="50"/>
      <c r="L3944" s="50"/>
      <c r="M3944" s="50"/>
      <c r="N3944" s="50"/>
      <c r="O3944" s="50"/>
      <c r="P3944" s="50"/>
      <c r="Q3944" s="50"/>
      <c r="R3944" s="50"/>
      <c r="S3944" s="50"/>
      <c r="T3944" s="50"/>
      <c r="U3944" s="50"/>
      <c r="V3944" s="50"/>
      <c r="W3944" s="50"/>
      <c r="X3944" s="50"/>
      <c r="Y3944" s="50"/>
      <c r="Z3944" s="50"/>
      <c r="AA3944" s="50"/>
      <c r="AB3944" s="50"/>
      <c r="AC3944" s="50"/>
      <c r="AD3944" s="50"/>
      <c r="AE3944" s="50"/>
      <c r="AF3944" s="50"/>
      <c r="AG3944" s="50"/>
      <c r="AH3944" s="50"/>
      <c r="AI3944" s="50"/>
      <c r="AJ3944" s="50"/>
      <c r="AK3944" s="50"/>
      <c r="AL3944" s="50"/>
      <c r="AM3944" s="50"/>
      <c r="AN3944" s="50"/>
      <c r="AO3944" s="50"/>
      <c r="AP3944" s="50"/>
      <c r="AQ3944" s="50"/>
      <c r="AR3944" s="50"/>
      <c r="AS3944" s="50"/>
      <c r="AT3944" s="50"/>
      <c r="AU3944" s="50"/>
      <c r="AV3944" s="50"/>
      <c r="AW3944" s="50"/>
      <c r="AX3944" s="50"/>
      <c r="AY3944" s="50"/>
      <c r="AZ3944" s="50"/>
      <c r="BA3944" s="50"/>
      <c r="BB3944" s="50"/>
      <c r="BC3944" s="50"/>
      <c r="BD3944" s="50"/>
      <c r="BE3944" s="50"/>
      <c r="BF3944" s="50"/>
      <c r="BG3944" s="50"/>
      <c r="BH3944" s="50"/>
      <c r="BI3944" s="50"/>
      <c r="BJ3944" s="50"/>
      <c r="BK3944" s="50"/>
      <c r="BL3944" s="50"/>
      <c r="BM3944" s="50"/>
      <c r="BN3944" s="50"/>
      <c r="BO3944" s="50"/>
      <c r="BP3944" s="50"/>
      <c r="BQ3944" s="50"/>
      <c r="BR3944" s="50"/>
      <c r="BS3944" s="50"/>
      <c r="BT3944" s="50"/>
      <c r="BU3944" s="50"/>
      <c r="BV3944" s="50"/>
      <c r="BW3944" s="50"/>
      <c r="BX3944" s="50"/>
      <c r="BY3944" s="50"/>
      <c r="BZ3944" s="50"/>
      <c r="CA3944" s="50"/>
      <c r="CB3944" s="50"/>
      <c r="CC3944" s="50"/>
      <c r="CD3944" s="50"/>
      <c r="CE3944" s="50"/>
      <c r="CF3944" s="50"/>
      <c r="CG3944" s="50"/>
      <c r="CH3944" s="50"/>
      <c r="CI3944" s="50"/>
      <c r="CJ3944" s="50"/>
      <c r="CK3944" s="50"/>
      <c r="CL3944" s="50"/>
      <c r="CM3944" s="50"/>
      <c r="CN3944" s="50"/>
      <c r="CO3944" s="50"/>
      <c r="CP3944" s="50"/>
      <c r="CQ3944" s="50"/>
      <c r="CR3944" s="50"/>
      <c r="CS3944" s="50"/>
      <c r="CT3944" s="50"/>
      <c r="CU3944" s="50"/>
      <c r="CV3944" s="50"/>
      <c r="CW3944" s="50"/>
      <c r="CX3944" s="50"/>
      <c r="CY3944" s="50"/>
      <c r="CZ3944" s="50"/>
      <c r="DA3944" s="50"/>
      <c r="DB3944" s="50"/>
      <c r="DC3944" s="50"/>
      <c r="DD3944" s="50"/>
      <c r="DE3944" s="50"/>
      <c r="DF3944" s="50"/>
      <c r="DG3944" s="50"/>
    </row>
    <row r="3945" spans="1:111" x14ac:dyDescent="0.2">
      <c r="A3945" s="570" t="s">
        <v>1073</v>
      </c>
      <c r="B3945" s="570" t="s">
        <v>1073</v>
      </c>
      <c r="C3945" s="570"/>
      <c r="D3945" s="75" t="s">
        <v>342</v>
      </c>
      <c r="E3945" s="360"/>
      <c r="F3945" s="352">
        <f t="shared" si="122"/>
        <v>0</v>
      </c>
      <c r="G3945" s="352">
        <f t="shared" si="123"/>
        <v>0</v>
      </c>
      <c r="H3945" s="50"/>
      <c r="I3945" s="50"/>
      <c r="J3945" s="50"/>
      <c r="K3945" s="50"/>
      <c r="L3945" s="50"/>
      <c r="M3945" s="50"/>
      <c r="N3945" s="50"/>
      <c r="O3945" s="50"/>
      <c r="P3945" s="50"/>
      <c r="Q3945" s="50"/>
      <c r="R3945" s="50"/>
      <c r="S3945" s="50"/>
      <c r="T3945" s="50"/>
      <c r="U3945" s="50"/>
      <c r="V3945" s="50"/>
      <c r="W3945" s="50"/>
      <c r="X3945" s="50"/>
      <c r="Y3945" s="50"/>
      <c r="Z3945" s="50"/>
      <c r="AA3945" s="50"/>
      <c r="AB3945" s="50"/>
      <c r="AC3945" s="50"/>
      <c r="AD3945" s="50"/>
      <c r="AE3945" s="50"/>
      <c r="AF3945" s="50"/>
      <c r="AG3945" s="50"/>
      <c r="AH3945" s="50"/>
      <c r="AI3945" s="50"/>
      <c r="AJ3945" s="50"/>
      <c r="AK3945" s="50"/>
      <c r="AL3945" s="50"/>
      <c r="AM3945" s="50"/>
      <c r="AN3945" s="50"/>
      <c r="AO3945" s="50"/>
      <c r="AP3945" s="50"/>
      <c r="AQ3945" s="50"/>
      <c r="AR3945" s="50"/>
      <c r="AS3945" s="50"/>
      <c r="AT3945" s="50"/>
      <c r="AU3945" s="50"/>
      <c r="AV3945" s="50"/>
      <c r="AW3945" s="50"/>
      <c r="AX3945" s="50"/>
      <c r="AY3945" s="50"/>
      <c r="AZ3945" s="50"/>
      <c r="BA3945" s="50"/>
      <c r="BB3945" s="50"/>
      <c r="BC3945" s="50"/>
      <c r="BD3945" s="50"/>
      <c r="BE3945" s="50"/>
      <c r="BF3945" s="50"/>
      <c r="BG3945" s="50"/>
      <c r="BH3945" s="50"/>
      <c r="BI3945" s="50"/>
      <c r="BJ3945" s="50"/>
      <c r="BK3945" s="50"/>
      <c r="BL3945" s="50"/>
      <c r="BM3945" s="50"/>
      <c r="BN3945" s="50"/>
      <c r="BO3945" s="50"/>
      <c r="BP3945" s="50"/>
      <c r="BQ3945" s="50"/>
      <c r="BR3945" s="50"/>
      <c r="BS3945" s="50"/>
      <c r="BT3945" s="50"/>
      <c r="BU3945" s="50"/>
      <c r="BV3945" s="50"/>
      <c r="BW3945" s="50"/>
      <c r="BX3945" s="50"/>
      <c r="BY3945" s="50"/>
      <c r="BZ3945" s="50"/>
      <c r="CA3945" s="50"/>
      <c r="CB3945" s="50"/>
      <c r="CC3945" s="50"/>
      <c r="CD3945" s="50"/>
      <c r="CE3945" s="50"/>
      <c r="CF3945" s="50"/>
      <c r="CG3945" s="50"/>
      <c r="CH3945" s="50"/>
      <c r="CI3945" s="50"/>
      <c r="CJ3945" s="50"/>
      <c r="CK3945" s="50"/>
      <c r="CL3945" s="50"/>
      <c r="CM3945" s="50"/>
      <c r="CN3945" s="50"/>
      <c r="CO3945" s="50"/>
      <c r="CP3945" s="50"/>
      <c r="CQ3945" s="50"/>
      <c r="CR3945" s="50"/>
      <c r="CS3945" s="50"/>
      <c r="CT3945" s="50"/>
      <c r="CU3945" s="50"/>
      <c r="CV3945" s="50"/>
      <c r="CW3945" s="50"/>
      <c r="CX3945" s="50"/>
      <c r="CY3945" s="50"/>
      <c r="CZ3945" s="50"/>
      <c r="DA3945" s="50"/>
      <c r="DB3945" s="50"/>
      <c r="DC3945" s="50"/>
      <c r="DD3945" s="50"/>
      <c r="DE3945" s="50"/>
      <c r="DF3945" s="50"/>
      <c r="DG3945" s="50"/>
    </row>
    <row r="3946" spans="1:111" x14ac:dyDescent="0.2">
      <c r="A3946" s="571"/>
      <c r="B3946" s="571"/>
      <c r="C3946" s="571"/>
      <c r="D3946" s="78" t="s">
        <v>343</v>
      </c>
      <c r="E3946" s="360">
        <v>500</v>
      </c>
      <c r="F3946" s="352">
        <f t="shared" si="122"/>
        <v>300</v>
      </c>
      <c r="G3946" s="352">
        <f t="shared" si="123"/>
        <v>250</v>
      </c>
      <c r="H3946" s="50"/>
      <c r="I3946" s="50"/>
      <c r="J3946" s="50"/>
      <c r="K3946" s="50"/>
      <c r="L3946" s="50"/>
      <c r="M3946" s="50"/>
      <c r="N3946" s="50"/>
      <c r="O3946" s="50"/>
      <c r="P3946" s="50"/>
      <c r="Q3946" s="50"/>
      <c r="R3946" s="50"/>
      <c r="S3946" s="50"/>
      <c r="T3946" s="50"/>
      <c r="U3946" s="50"/>
      <c r="V3946" s="50"/>
      <c r="W3946" s="50"/>
      <c r="X3946" s="50"/>
      <c r="Y3946" s="50"/>
      <c r="Z3946" s="50"/>
      <c r="AA3946" s="50"/>
      <c r="AB3946" s="50"/>
      <c r="AC3946" s="50"/>
      <c r="AD3946" s="50"/>
      <c r="AE3946" s="50"/>
      <c r="AF3946" s="50"/>
      <c r="AG3946" s="50"/>
      <c r="AH3946" s="50"/>
      <c r="AI3946" s="50"/>
      <c r="AJ3946" s="50"/>
      <c r="AK3946" s="50"/>
      <c r="AL3946" s="50"/>
      <c r="AM3946" s="50"/>
      <c r="AN3946" s="50"/>
      <c r="AO3946" s="50"/>
      <c r="AP3946" s="50"/>
      <c r="AQ3946" s="50"/>
      <c r="AR3946" s="50"/>
      <c r="AS3946" s="50"/>
      <c r="AT3946" s="50"/>
      <c r="AU3946" s="50"/>
      <c r="AV3946" s="50"/>
      <c r="AW3946" s="50"/>
      <c r="AX3946" s="50"/>
      <c r="AY3946" s="50"/>
      <c r="AZ3946" s="50"/>
      <c r="BA3946" s="50"/>
      <c r="BB3946" s="50"/>
      <c r="BC3946" s="50"/>
      <c r="BD3946" s="50"/>
      <c r="BE3946" s="50"/>
      <c r="BF3946" s="50"/>
      <c r="BG3946" s="50"/>
      <c r="BH3946" s="50"/>
      <c r="BI3946" s="50"/>
      <c r="BJ3946" s="50"/>
      <c r="BK3946" s="50"/>
      <c r="BL3946" s="50"/>
      <c r="BM3946" s="50"/>
      <c r="BN3946" s="50"/>
      <c r="BO3946" s="50"/>
      <c r="BP3946" s="50"/>
      <c r="BQ3946" s="50"/>
      <c r="BR3946" s="50"/>
      <c r="BS3946" s="50"/>
      <c r="BT3946" s="50"/>
      <c r="BU3946" s="50"/>
      <c r="BV3946" s="50"/>
      <c r="BW3946" s="50"/>
      <c r="BX3946" s="50"/>
      <c r="BY3946" s="50"/>
      <c r="BZ3946" s="50"/>
      <c r="CA3946" s="50"/>
      <c r="CB3946" s="50"/>
      <c r="CC3946" s="50"/>
      <c r="CD3946" s="50"/>
      <c r="CE3946" s="50"/>
      <c r="CF3946" s="50"/>
      <c r="CG3946" s="50"/>
      <c r="CH3946" s="50"/>
      <c r="CI3946" s="50"/>
      <c r="CJ3946" s="50"/>
      <c r="CK3946" s="50"/>
      <c r="CL3946" s="50"/>
      <c r="CM3946" s="50"/>
      <c r="CN3946" s="50"/>
      <c r="CO3946" s="50"/>
      <c r="CP3946" s="50"/>
      <c r="CQ3946" s="50"/>
      <c r="CR3946" s="50"/>
      <c r="CS3946" s="50"/>
      <c r="CT3946" s="50"/>
      <c r="CU3946" s="50"/>
      <c r="CV3946" s="50"/>
      <c r="CW3946" s="50"/>
      <c r="CX3946" s="50"/>
      <c r="CY3946" s="50"/>
      <c r="CZ3946" s="50"/>
      <c r="DA3946" s="50"/>
      <c r="DB3946" s="50"/>
      <c r="DC3946" s="50"/>
      <c r="DD3946" s="50"/>
      <c r="DE3946" s="50"/>
      <c r="DF3946" s="50"/>
      <c r="DG3946" s="50"/>
    </row>
    <row r="3947" spans="1:111" x14ac:dyDescent="0.2">
      <c r="A3947" s="571"/>
      <c r="B3947" s="571"/>
      <c r="C3947" s="571"/>
      <c r="D3947" s="78" t="s">
        <v>344</v>
      </c>
      <c r="E3947" s="360">
        <v>500</v>
      </c>
      <c r="F3947" s="352">
        <f t="shared" si="122"/>
        <v>300</v>
      </c>
      <c r="G3947" s="352">
        <f t="shared" si="123"/>
        <v>250</v>
      </c>
      <c r="H3947" s="50"/>
      <c r="I3947" s="50"/>
      <c r="J3947" s="50"/>
      <c r="K3947" s="50"/>
      <c r="L3947" s="50"/>
      <c r="M3947" s="50"/>
      <c r="N3947" s="50"/>
      <c r="O3947" s="50"/>
      <c r="P3947" s="50"/>
      <c r="Q3947" s="50"/>
      <c r="R3947" s="50"/>
      <c r="S3947" s="50"/>
      <c r="T3947" s="50"/>
      <c r="U3947" s="50"/>
      <c r="V3947" s="50"/>
      <c r="W3947" s="50"/>
      <c r="X3947" s="50"/>
      <c r="Y3947" s="50"/>
      <c r="Z3947" s="50"/>
      <c r="AA3947" s="50"/>
      <c r="AB3947" s="50"/>
      <c r="AC3947" s="50"/>
      <c r="AD3947" s="50"/>
      <c r="AE3947" s="50"/>
      <c r="AF3947" s="50"/>
      <c r="AG3947" s="50"/>
      <c r="AH3947" s="50"/>
      <c r="AI3947" s="50"/>
      <c r="AJ3947" s="50"/>
      <c r="AK3947" s="50"/>
      <c r="AL3947" s="50"/>
      <c r="AM3947" s="50"/>
      <c r="AN3947" s="50"/>
      <c r="AO3947" s="50"/>
      <c r="AP3947" s="50"/>
      <c r="AQ3947" s="50"/>
      <c r="AR3947" s="50"/>
      <c r="AS3947" s="50"/>
      <c r="AT3947" s="50"/>
      <c r="AU3947" s="50"/>
      <c r="AV3947" s="50"/>
      <c r="AW3947" s="50"/>
      <c r="AX3947" s="50"/>
      <c r="AY3947" s="50"/>
      <c r="AZ3947" s="50"/>
      <c r="BA3947" s="50"/>
      <c r="BB3947" s="50"/>
      <c r="BC3947" s="50"/>
      <c r="BD3947" s="50"/>
      <c r="BE3947" s="50"/>
      <c r="BF3947" s="50"/>
      <c r="BG3947" s="50"/>
      <c r="BH3947" s="50"/>
      <c r="BI3947" s="50"/>
      <c r="BJ3947" s="50"/>
      <c r="BK3947" s="50"/>
      <c r="BL3947" s="50"/>
      <c r="BM3947" s="50"/>
      <c r="BN3947" s="50"/>
      <c r="BO3947" s="50"/>
      <c r="BP3947" s="50"/>
      <c r="BQ3947" s="50"/>
      <c r="BR3947" s="50"/>
      <c r="BS3947" s="50"/>
      <c r="BT3947" s="50"/>
      <c r="BU3947" s="50"/>
      <c r="BV3947" s="50"/>
      <c r="BW3947" s="50"/>
      <c r="BX3947" s="50"/>
      <c r="BY3947" s="50"/>
      <c r="BZ3947" s="50"/>
      <c r="CA3947" s="50"/>
      <c r="CB3947" s="50"/>
      <c r="CC3947" s="50"/>
      <c r="CD3947" s="50"/>
      <c r="CE3947" s="50"/>
      <c r="CF3947" s="50"/>
      <c r="CG3947" s="50"/>
      <c r="CH3947" s="50"/>
      <c r="CI3947" s="50"/>
      <c r="CJ3947" s="50"/>
      <c r="CK3947" s="50"/>
      <c r="CL3947" s="50"/>
      <c r="CM3947" s="50"/>
      <c r="CN3947" s="50"/>
      <c r="CO3947" s="50"/>
      <c r="CP3947" s="50"/>
      <c r="CQ3947" s="50"/>
      <c r="CR3947" s="50"/>
      <c r="CS3947" s="50"/>
      <c r="CT3947" s="50"/>
      <c r="CU3947" s="50"/>
      <c r="CV3947" s="50"/>
      <c r="CW3947" s="50"/>
      <c r="CX3947" s="50"/>
      <c r="CY3947" s="50"/>
      <c r="CZ3947" s="50"/>
      <c r="DA3947" s="50"/>
      <c r="DB3947" s="50"/>
      <c r="DC3947" s="50"/>
      <c r="DD3947" s="50"/>
      <c r="DE3947" s="50"/>
      <c r="DF3947" s="50"/>
      <c r="DG3947" s="50"/>
    </row>
    <row r="3948" spans="1:111" x14ac:dyDescent="0.2">
      <c r="A3948" s="571"/>
      <c r="B3948" s="571"/>
      <c r="C3948" s="571"/>
      <c r="D3948" s="78" t="s">
        <v>345</v>
      </c>
      <c r="E3948" s="360">
        <v>400</v>
      </c>
      <c r="F3948" s="352">
        <f t="shared" si="122"/>
        <v>240</v>
      </c>
      <c r="G3948" s="352">
        <f t="shared" si="123"/>
        <v>200</v>
      </c>
      <c r="H3948" s="50"/>
      <c r="I3948" s="50"/>
      <c r="J3948" s="50"/>
      <c r="K3948" s="50"/>
      <c r="L3948" s="50"/>
      <c r="M3948" s="50"/>
      <c r="N3948" s="50"/>
      <c r="O3948" s="50"/>
      <c r="P3948" s="50"/>
      <c r="Q3948" s="50"/>
      <c r="R3948" s="50"/>
      <c r="S3948" s="50"/>
      <c r="T3948" s="50"/>
      <c r="U3948" s="50"/>
      <c r="V3948" s="50"/>
      <c r="W3948" s="50"/>
      <c r="X3948" s="50"/>
      <c r="Y3948" s="50"/>
      <c r="Z3948" s="50"/>
      <c r="AA3948" s="50"/>
      <c r="AB3948" s="50"/>
      <c r="AC3948" s="50"/>
      <c r="AD3948" s="50"/>
      <c r="AE3948" s="50"/>
      <c r="AF3948" s="50"/>
      <c r="AG3948" s="50"/>
      <c r="AH3948" s="50"/>
      <c r="AI3948" s="50"/>
      <c r="AJ3948" s="50"/>
      <c r="AK3948" s="50"/>
      <c r="AL3948" s="50"/>
      <c r="AM3948" s="50"/>
      <c r="AN3948" s="50"/>
      <c r="AO3948" s="50"/>
      <c r="AP3948" s="50"/>
      <c r="AQ3948" s="50"/>
      <c r="AR3948" s="50"/>
      <c r="AS3948" s="50"/>
      <c r="AT3948" s="50"/>
      <c r="AU3948" s="50"/>
      <c r="AV3948" s="50"/>
      <c r="AW3948" s="50"/>
      <c r="AX3948" s="50"/>
      <c r="AY3948" s="50"/>
      <c r="AZ3948" s="50"/>
      <c r="BA3948" s="50"/>
      <c r="BB3948" s="50"/>
      <c r="BC3948" s="50"/>
      <c r="BD3948" s="50"/>
      <c r="BE3948" s="50"/>
      <c r="BF3948" s="50"/>
      <c r="BG3948" s="50"/>
      <c r="BH3948" s="50"/>
      <c r="BI3948" s="50"/>
      <c r="BJ3948" s="50"/>
      <c r="BK3948" s="50"/>
      <c r="BL3948" s="50"/>
      <c r="BM3948" s="50"/>
      <c r="BN3948" s="50"/>
      <c r="BO3948" s="50"/>
      <c r="BP3948" s="50"/>
      <c r="BQ3948" s="50"/>
      <c r="BR3948" s="50"/>
      <c r="BS3948" s="50"/>
      <c r="BT3948" s="50"/>
      <c r="BU3948" s="50"/>
      <c r="BV3948" s="50"/>
      <c r="BW3948" s="50"/>
      <c r="BX3948" s="50"/>
      <c r="BY3948" s="50"/>
      <c r="BZ3948" s="50"/>
      <c r="CA3948" s="50"/>
      <c r="CB3948" s="50"/>
      <c r="CC3948" s="50"/>
      <c r="CD3948" s="50"/>
      <c r="CE3948" s="50"/>
      <c r="CF3948" s="50"/>
      <c r="CG3948" s="50"/>
      <c r="CH3948" s="50"/>
      <c r="CI3948" s="50"/>
      <c r="CJ3948" s="50"/>
      <c r="CK3948" s="50"/>
      <c r="CL3948" s="50"/>
      <c r="CM3948" s="50"/>
      <c r="CN3948" s="50"/>
      <c r="CO3948" s="50"/>
      <c r="CP3948" s="50"/>
      <c r="CQ3948" s="50"/>
      <c r="CR3948" s="50"/>
      <c r="CS3948" s="50"/>
      <c r="CT3948" s="50"/>
      <c r="CU3948" s="50"/>
      <c r="CV3948" s="50"/>
      <c r="CW3948" s="50"/>
      <c r="CX3948" s="50"/>
      <c r="CY3948" s="50"/>
      <c r="CZ3948" s="50"/>
      <c r="DA3948" s="50"/>
      <c r="DB3948" s="50"/>
      <c r="DC3948" s="50"/>
      <c r="DD3948" s="50"/>
      <c r="DE3948" s="50"/>
      <c r="DF3948" s="50"/>
      <c r="DG3948" s="50"/>
    </row>
    <row r="3949" spans="1:111" ht="25.5" x14ac:dyDescent="0.2">
      <c r="A3949" s="571"/>
      <c r="B3949" s="571"/>
      <c r="C3949" s="571"/>
      <c r="D3949" s="78" t="s">
        <v>346</v>
      </c>
      <c r="E3949" s="360">
        <v>350</v>
      </c>
      <c r="F3949" s="352">
        <f t="shared" si="122"/>
        <v>210</v>
      </c>
      <c r="G3949" s="352">
        <f t="shared" si="123"/>
        <v>175</v>
      </c>
      <c r="H3949" s="50"/>
      <c r="I3949" s="50"/>
      <c r="J3949" s="50"/>
      <c r="K3949" s="50"/>
      <c r="L3949" s="50"/>
      <c r="M3949" s="50"/>
      <c r="N3949" s="50"/>
      <c r="O3949" s="50"/>
      <c r="P3949" s="50"/>
      <c r="Q3949" s="50"/>
      <c r="R3949" s="50"/>
      <c r="S3949" s="50"/>
      <c r="T3949" s="50"/>
      <c r="U3949" s="50"/>
      <c r="V3949" s="50"/>
      <c r="W3949" s="50"/>
      <c r="X3949" s="50"/>
      <c r="Y3949" s="50"/>
      <c r="Z3949" s="50"/>
      <c r="AA3949" s="50"/>
      <c r="AB3949" s="50"/>
      <c r="AC3949" s="50"/>
      <c r="AD3949" s="50"/>
      <c r="AE3949" s="50"/>
      <c r="AF3949" s="50"/>
      <c r="AG3949" s="50"/>
      <c r="AH3949" s="50"/>
      <c r="AI3949" s="50"/>
      <c r="AJ3949" s="50"/>
      <c r="AK3949" s="50"/>
      <c r="AL3949" s="50"/>
      <c r="AM3949" s="50"/>
      <c r="AN3949" s="50"/>
      <c r="AO3949" s="50"/>
      <c r="AP3949" s="50"/>
      <c r="AQ3949" s="50"/>
      <c r="AR3949" s="50"/>
      <c r="AS3949" s="50"/>
      <c r="AT3949" s="50"/>
      <c r="AU3949" s="50"/>
      <c r="AV3949" s="50"/>
      <c r="AW3949" s="50"/>
      <c r="AX3949" s="50"/>
      <c r="AY3949" s="50"/>
      <c r="AZ3949" s="50"/>
      <c r="BA3949" s="50"/>
      <c r="BB3949" s="50"/>
      <c r="BC3949" s="50"/>
      <c r="BD3949" s="50"/>
      <c r="BE3949" s="50"/>
      <c r="BF3949" s="50"/>
      <c r="BG3949" s="50"/>
      <c r="BH3949" s="50"/>
      <c r="BI3949" s="50"/>
      <c r="BJ3949" s="50"/>
      <c r="BK3949" s="50"/>
      <c r="BL3949" s="50"/>
      <c r="BM3949" s="50"/>
      <c r="BN3949" s="50"/>
      <c r="BO3949" s="50"/>
      <c r="BP3949" s="50"/>
      <c r="BQ3949" s="50"/>
      <c r="BR3949" s="50"/>
      <c r="BS3949" s="50"/>
      <c r="BT3949" s="50"/>
      <c r="BU3949" s="50"/>
      <c r="BV3949" s="50"/>
      <c r="BW3949" s="50"/>
      <c r="BX3949" s="50"/>
      <c r="BY3949" s="50"/>
      <c r="BZ3949" s="50"/>
      <c r="CA3949" s="50"/>
      <c r="CB3949" s="50"/>
      <c r="CC3949" s="50"/>
      <c r="CD3949" s="50"/>
      <c r="CE3949" s="50"/>
      <c r="CF3949" s="50"/>
      <c r="CG3949" s="50"/>
      <c r="CH3949" s="50"/>
      <c r="CI3949" s="50"/>
      <c r="CJ3949" s="50"/>
      <c r="CK3949" s="50"/>
      <c r="CL3949" s="50"/>
      <c r="CM3949" s="50"/>
      <c r="CN3949" s="50"/>
      <c r="CO3949" s="50"/>
      <c r="CP3949" s="50"/>
      <c r="CQ3949" s="50"/>
      <c r="CR3949" s="50"/>
      <c r="CS3949" s="50"/>
      <c r="CT3949" s="50"/>
      <c r="CU3949" s="50"/>
      <c r="CV3949" s="50"/>
      <c r="CW3949" s="50"/>
      <c r="CX3949" s="50"/>
      <c r="CY3949" s="50"/>
      <c r="CZ3949" s="50"/>
      <c r="DA3949" s="50"/>
      <c r="DB3949" s="50"/>
      <c r="DC3949" s="50"/>
      <c r="DD3949" s="50"/>
      <c r="DE3949" s="50"/>
      <c r="DF3949" s="50"/>
      <c r="DG3949" s="50"/>
    </row>
    <row r="3950" spans="1:111" x14ac:dyDescent="0.2">
      <c r="A3950" s="572"/>
      <c r="B3950" s="572"/>
      <c r="C3950" s="572"/>
      <c r="D3950" s="78" t="s">
        <v>347</v>
      </c>
      <c r="E3950" s="360">
        <v>700</v>
      </c>
      <c r="F3950" s="352">
        <f t="shared" si="122"/>
        <v>420</v>
      </c>
      <c r="G3950" s="352">
        <f t="shared" si="123"/>
        <v>350</v>
      </c>
      <c r="H3950" s="50"/>
      <c r="I3950" s="50"/>
      <c r="J3950" s="50"/>
      <c r="K3950" s="50"/>
      <c r="L3950" s="50"/>
      <c r="M3950" s="50"/>
      <c r="N3950" s="50"/>
      <c r="O3950" s="50"/>
      <c r="P3950" s="50"/>
      <c r="Q3950" s="50"/>
      <c r="R3950" s="50"/>
      <c r="S3950" s="50"/>
      <c r="T3950" s="50"/>
      <c r="U3950" s="50"/>
      <c r="V3950" s="50"/>
      <c r="W3950" s="50"/>
      <c r="X3950" s="50"/>
      <c r="Y3950" s="50"/>
      <c r="Z3950" s="50"/>
      <c r="AA3950" s="50"/>
      <c r="AB3950" s="50"/>
      <c r="AC3950" s="50"/>
      <c r="AD3950" s="50"/>
      <c r="AE3950" s="50"/>
      <c r="AF3950" s="50"/>
      <c r="AG3950" s="50"/>
      <c r="AH3950" s="50"/>
      <c r="AI3950" s="50"/>
      <c r="AJ3950" s="50"/>
      <c r="AK3950" s="50"/>
      <c r="AL3950" s="50"/>
      <c r="AM3950" s="50"/>
      <c r="AN3950" s="50"/>
      <c r="AO3950" s="50"/>
      <c r="AP3950" s="50"/>
      <c r="AQ3950" s="50"/>
      <c r="AR3950" s="50"/>
      <c r="AS3950" s="50"/>
      <c r="AT3950" s="50"/>
      <c r="AU3950" s="50"/>
      <c r="AV3950" s="50"/>
      <c r="AW3950" s="50"/>
      <c r="AX3950" s="50"/>
      <c r="AY3950" s="50"/>
      <c r="AZ3950" s="50"/>
      <c r="BA3950" s="50"/>
      <c r="BB3950" s="50"/>
      <c r="BC3950" s="50"/>
      <c r="BD3950" s="50"/>
      <c r="BE3950" s="50"/>
      <c r="BF3950" s="50"/>
      <c r="BG3950" s="50"/>
      <c r="BH3950" s="50"/>
      <c r="BI3950" s="50"/>
      <c r="BJ3950" s="50"/>
      <c r="BK3950" s="50"/>
      <c r="BL3950" s="50"/>
      <c r="BM3950" s="50"/>
      <c r="BN3950" s="50"/>
      <c r="BO3950" s="50"/>
      <c r="BP3950" s="50"/>
      <c r="BQ3950" s="50"/>
      <c r="BR3950" s="50"/>
      <c r="BS3950" s="50"/>
      <c r="BT3950" s="50"/>
      <c r="BU3950" s="50"/>
      <c r="BV3950" s="50"/>
      <c r="BW3950" s="50"/>
      <c r="BX3950" s="50"/>
      <c r="BY3950" s="50"/>
      <c r="BZ3950" s="50"/>
      <c r="CA3950" s="50"/>
      <c r="CB3950" s="50"/>
      <c r="CC3950" s="50"/>
      <c r="CD3950" s="50"/>
      <c r="CE3950" s="50"/>
      <c r="CF3950" s="50"/>
      <c r="CG3950" s="50"/>
      <c r="CH3950" s="50"/>
      <c r="CI3950" s="50"/>
      <c r="CJ3950" s="50"/>
      <c r="CK3950" s="50"/>
      <c r="CL3950" s="50"/>
      <c r="CM3950" s="50"/>
      <c r="CN3950" s="50"/>
      <c r="CO3950" s="50"/>
      <c r="CP3950" s="50"/>
      <c r="CQ3950" s="50"/>
      <c r="CR3950" s="50"/>
      <c r="CS3950" s="50"/>
      <c r="CT3950" s="50"/>
      <c r="CU3950" s="50"/>
      <c r="CV3950" s="50"/>
      <c r="CW3950" s="50"/>
      <c r="CX3950" s="50"/>
      <c r="CY3950" s="50"/>
      <c r="CZ3950" s="50"/>
      <c r="DA3950" s="50"/>
      <c r="DB3950" s="50"/>
      <c r="DC3950" s="50"/>
      <c r="DD3950" s="50"/>
      <c r="DE3950" s="50"/>
      <c r="DF3950" s="50"/>
      <c r="DG3950" s="50"/>
    </row>
    <row r="3951" spans="1:111" x14ac:dyDescent="0.2">
      <c r="A3951" s="570" t="s">
        <v>1074</v>
      </c>
      <c r="B3951" s="570" t="s">
        <v>1074</v>
      </c>
      <c r="C3951" s="570"/>
      <c r="D3951" s="75" t="s">
        <v>348</v>
      </c>
      <c r="E3951" s="360"/>
      <c r="F3951" s="352">
        <f t="shared" si="122"/>
        <v>0</v>
      </c>
      <c r="G3951" s="352">
        <f t="shared" si="123"/>
        <v>0</v>
      </c>
      <c r="H3951" s="50"/>
      <c r="I3951" s="50"/>
      <c r="J3951" s="50"/>
      <c r="K3951" s="50"/>
      <c r="L3951" s="50"/>
      <c r="M3951" s="50"/>
      <c r="N3951" s="50"/>
      <c r="O3951" s="50"/>
      <c r="P3951" s="50"/>
      <c r="Q3951" s="50"/>
      <c r="R3951" s="50"/>
      <c r="S3951" s="50"/>
      <c r="T3951" s="50"/>
      <c r="U3951" s="50"/>
      <c r="V3951" s="50"/>
      <c r="W3951" s="50"/>
      <c r="X3951" s="50"/>
      <c r="Y3951" s="50"/>
      <c r="Z3951" s="50"/>
      <c r="AA3951" s="50"/>
      <c r="AB3951" s="50"/>
      <c r="AC3951" s="50"/>
      <c r="AD3951" s="50"/>
      <c r="AE3951" s="50"/>
      <c r="AF3951" s="50"/>
      <c r="AG3951" s="50"/>
      <c r="AH3951" s="50"/>
      <c r="AI3951" s="50"/>
      <c r="AJ3951" s="50"/>
      <c r="AK3951" s="50"/>
      <c r="AL3951" s="50"/>
      <c r="AM3951" s="50"/>
      <c r="AN3951" s="50"/>
      <c r="AO3951" s="50"/>
      <c r="AP3951" s="50"/>
      <c r="AQ3951" s="50"/>
      <c r="AR3951" s="50"/>
      <c r="AS3951" s="50"/>
      <c r="AT3951" s="50"/>
      <c r="AU3951" s="50"/>
      <c r="AV3951" s="50"/>
      <c r="AW3951" s="50"/>
      <c r="AX3951" s="50"/>
      <c r="AY3951" s="50"/>
      <c r="AZ3951" s="50"/>
      <c r="BA3951" s="50"/>
      <c r="BB3951" s="50"/>
      <c r="BC3951" s="50"/>
      <c r="BD3951" s="50"/>
      <c r="BE3951" s="50"/>
      <c r="BF3951" s="50"/>
      <c r="BG3951" s="50"/>
      <c r="BH3951" s="50"/>
      <c r="BI3951" s="50"/>
      <c r="BJ3951" s="50"/>
      <c r="BK3951" s="50"/>
      <c r="BL3951" s="50"/>
      <c r="BM3951" s="50"/>
      <c r="BN3951" s="50"/>
      <c r="BO3951" s="50"/>
      <c r="BP3951" s="50"/>
      <c r="BQ3951" s="50"/>
      <c r="BR3951" s="50"/>
      <c r="BS3951" s="50"/>
      <c r="BT3951" s="50"/>
      <c r="BU3951" s="50"/>
      <c r="BV3951" s="50"/>
      <c r="BW3951" s="50"/>
      <c r="BX3951" s="50"/>
      <c r="BY3951" s="50"/>
      <c r="BZ3951" s="50"/>
      <c r="CA3951" s="50"/>
      <c r="CB3951" s="50"/>
      <c r="CC3951" s="50"/>
      <c r="CD3951" s="50"/>
      <c r="CE3951" s="50"/>
      <c r="CF3951" s="50"/>
      <c r="CG3951" s="50"/>
      <c r="CH3951" s="50"/>
      <c r="CI3951" s="50"/>
      <c r="CJ3951" s="50"/>
      <c r="CK3951" s="50"/>
      <c r="CL3951" s="50"/>
      <c r="CM3951" s="50"/>
      <c r="CN3951" s="50"/>
      <c r="CO3951" s="50"/>
      <c r="CP3951" s="50"/>
      <c r="CQ3951" s="50"/>
      <c r="CR3951" s="50"/>
      <c r="CS3951" s="50"/>
      <c r="CT3951" s="50"/>
      <c r="CU3951" s="50"/>
      <c r="CV3951" s="50"/>
      <c r="CW3951" s="50"/>
      <c r="CX3951" s="50"/>
      <c r="CY3951" s="50"/>
      <c r="CZ3951" s="50"/>
      <c r="DA3951" s="50"/>
      <c r="DB3951" s="50"/>
      <c r="DC3951" s="50"/>
      <c r="DD3951" s="50"/>
      <c r="DE3951" s="50"/>
      <c r="DF3951" s="50"/>
      <c r="DG3951" s="50"/>
    </row>
    <row r="3952" spans="1:111" x14ac:dyDescent="0.2">
      <c r="A3952" s="571"/>
      <c r="B3952" s="571"/>
      <c r="C3952" s="571"/>
      <c r="D3952" s="78" t="s">
        <v>349</v>
      </c>
      <c r="E3952" s="360">
        <v>450</v>
      </c>
      <c r="F3952" s="352">
        <f t="shared" si="122"/>
        <v>270</v>
      </c>
      <c r="G3952" s="352">
        <f t="shared" si="123"/>
        <v>225</v>
      </c>
      <c r="H3952" s="50"/>
      <c r="I3952" s="50"/>
      <c r="J3952" s="50"/>
      <c r="K3952" s="50"/>
      <c r="L3952" s="50"/>
      <c r="M3952" s="50"/>
      <c r="N3952" s="50"/>
      <c r="O3952" s="50"/>
      <c r="P3952" s="50"/>
      <c r="Q3952" s="50"/>
      <c r="R3952" s="50"/>
      <c r="S3952" s="50"/>
      <c r="T3952" s="50"/>
      <c r="U3952" s="50"/>
      <c r="V3952" s="50"/>
      <c r="W3952" s="50"/>
      <c r="X3952" s="50"/>
      <c r="Y3952" s="50"/>
      <c r="Z3952" s="50"/>
      <c r="AA3952" s="50"/>
      <c r="AB3952" s="50"/>
      <c r="AC3952" s="50"/>
      <c r="AD3952" s="50"/>
      <c r="AE3952" s="50"/>
      <c r="AF3952" s="50"/>
      <c r="AG3952" s="50"/>
      <c r="AH3952" s="50"/>
      <c r="AI3952" s="50"/>
      <c r="AJ3952" s="50"/>
      <c r="AK3952" s="50"/>
      <c r="AL3952" s="50"/>
      <c r="AM3952" s="50"/>
      <c r="AN3952" s="50"/>
      <c r="AO3952" s="50"/>
      <c r="AP3952" s="50"/>
      <c r="AQ3952" s="50"/>
      <c r="AR3952" s="50"/>
      <c r="AS3952" s="50"/>
      <c r="AT3952" s="50"/>
      <c r="AU3952" s="50"/>
      <c r="AV3952" s="50"/>
      <c r="AW3952" s="50"/>
      <c r="AX3952" s="50"/>
      <c r="AY3952" s="50"/>
      <c r="AZ3952" s="50"/>
      <c r="BA3952" s="50"/>
      <c r="BB3952" s="50"/>
      <c r="BC3952" s="50"/>
      <c r="BD3952" s="50"/>
      <c r="BE3952" s="50"/>
      <c r="BF3952" s="50"/>
      <c r="BG3952" s="50"/>
      <c r="BH3952" s="50"/>
      <c r="BI3952" s="50"/>
      <c r="BJ3952" s="50"/>
      <c r="BK3952" s="50"/>
      <c r="BL3952" s="50"/>
      <c r="BM3952" s="50"/>
      <c r="BN3952" s="50"/>
      <c r="BO3952" s="50"/>
      <c r="BP3952" s="50"/>
      <c r="BQ3952" s="50"/>
      <c r="BR3952" s="50"/>
      <c r="BS3952" s="50"/>
      <c r="BT3952" s="50"/>
      <c r="BU3952" s="50"/>
      <c r="BV3952" s="50"/>
      <c r="BW3952" s="50"/>
      <c r="BX3952" s="50"/>
      <c r="BY3952" s="50"/>
      <c r="BZ3952" s="50"/>
      <c r="CA3952" s="50"/>
      <c r="CB3952" s="50"/>
      <c r="CC3952" s="50"/>
      <c r="CD3952" s="50"/>
      <c r="CE3952" s="50"/>
      <c r="CF3952" s="50"/>
      <c r="CG3952" s="50"/>
      <c r="CH3952" s="50"/>
      <c r="CI3952" s="50"/>
      <c r="CJ3952" s="50"/>
      <c r="CK3952" s="50"/>
      <c r="CL3952" s="50"/>
      <c r="CM3952" s="50"/>
      <c r="CN3952" s="50"/>
      <c r="CO3952" s="50"/>
      <c r="CP3952" s="50"/>
      <c r="CQ3952" s="50"/>
      <c r="CR3952" s="50"/>
      <c r="CS3952" s="50"/>
      <c r="CT3952" s="50"/>
      <c r="CU3952" s="50"/>
      <c r="CV3952" s="50"/>
      <c r="CW3952" s="50"/>
      <c r="CX3952" s="50"/>
      <c r="CY3952" s="50"/>
      <c r="CZ3952" s="50"/>
      <c r="DA3952" s="50"/>
      <c r="DB3952" s="50"/>
      <c r="DC3952" s="50"/>
      <c r="DD3952" s="50"/>
      <c r="DE3952" s="50"/>
      <c r="DF3952" s="50"/>
      <c r="DG3952" s="50"/>
    </row>
    <row r="3953" spans="1:111" x14ac:dyDescent="0.2">
      <c r="A3953" s="571"/>
      <c r="B3953" s="571"/>
      <c r="C3953" s="571"/>
      <c r="D3953" s="78" t="s">
        <v>350</v>
      </c>
      <c r="E3953" s="360">
        <v>450</v>
      </c>
      <c r="F3953" s="352">
        <f t="shared" si="122"/>
        <v>270</v>
      </c>
      <c r="G3953" s="352">
        <f t="shared" si="123"/>
        <v>225</v>
      </c>
      <c r="H3953" s="50"/>
      <c r="I3953" s="50"/>
      <c r="J3953" s="50"/>
      <c r="K3953" s="50"/>
      <c r="L3953" s="50"/>
      <c r="M3953" s="50"/>
      <c r="N3953" s="50"/>
      <c r="O3953" s="50"/>
      <c r="P3953" s="50"/>
      <c r="Q3953" s="50"/>
      <c r="R3953" s="50"/>
      <c r="S3953" s="50"/>
      <c r="T3953" s="50"/>
      <c r="U3953" s="50"/>
      <c r="V3953" s="50"/>
      <c r="W3953" s="50"/>
      <c r="X3953" s="50"/>
      <c r="Y3953" s="50"/>
      <c r="Z3953" s="50"/>
      <c r="AA3953" s="50"/>
      <c r="AB3953" s="50"/>
      <c r="AC3953" s="50"/>
      <c r="AD3953" s="50"/>
      <c r="AE3953" s="50"/>
      <c r="AF3953" s="50"/>
      <c r="AG3953" s="50"/>
      <c r="AH3953" s="50"/>
      <c r="AI3953" s="50"/>
      <c r="AJ3953" s="50"/>
      <c r="AK3953" s="50"/>
      <c r="AL3953" s="50"/>
      <c r="AM3953" s="50"/>
      <c r="AN3953" s="50"/>
      <c r="AO3953" s="50"/>
      <c r="AP3953" s="50"/>
      <c r="AQ3953" s="50"/>
      <c r="AR3953" s="50"/>
      <c r="AS3953" s="50"/>
      <c r="AT3953" s="50"/>
      <c r="AU3953" s="50"/>
      <c r="AV3953" s="50"/>
      <c r="AW3953" s="50"/>
      <c r="AX3953" s="50"/>
      <c r="AY3953" s="50"/>
      <c r="AZ3953" s="50"/>
      <c r="BA3953" s="50"/>
      <c r="BB3953" s="50"/>
      <c r="BC3953" s="50"/>
      <c r="BD3953" s="50"/>
      <c r="BE3953" s="50"/>
      <c r="BF3953" s="50"/>
      <c r="BG3953" s="50"/>
      <c r="BH3953" s="50"/>
      <c r="BI3953" s="50"/>
      <c r="BJ3953" s="50"/>
      <c r="BK3953" s="50"/>
      <c r="BL3953" s="50"/>
      <c r="BM3953" s="50"/>
      <c r="BN3953" s="50"/>
      <c r="BO3953" s="50"/>
      <c r="BP3953" s="50"/>
      <c r="BQ3953" s="50"/>
      <c r="BR3953" s="50"/>
      <c r="BS3953" s="50"/>
      <c r="BT3953" s="50"/>
      <c r="BU3953" s="50"/>
      <c r="BV3953" s="50"/>
      <c r="BW3953" s="50"/>
      <c r="BX3953" s="50"/>
      <c r="BY3953" s="50"/>
      <c r="BZ3953" s="50"/>
      <c r="CA3953" s="50"/>
      <c r="CB3953" s="50"/>
      <c r="CC3953" s="50"/>
      <c r="CD3953" s="50"/>
      <c r="CE3953" s="50"/>
      <c r="CF3953" s="50"/>
      <c r="CG3953" s="50"/>
      <c r="CH3953" s="50"/>
      <c r="CI3953" s="50"/>
      <c r="CJ3953" s="50"/>
      <c r="CK3953" s="50"/>
      <c r="CL3953" s="50"/>
      <c r="CM3953" s="50"/>
      <c r="CN3953" s="50"/>
      <c r="CO3953" s="50"/>
      <c r="CP3953" s="50"/>
      <c r="CQ3953" s="50"/>
      <c r="CR3953" s="50"/>
      <c r="CS3953" s="50"/>
      <c r="CT3953" s="50"/>
      <c r="CU3953" s="50"/>
      <c r="CV3953" s="50"/>
      <c r="CW3953" s="50"/>
      <c r="CX3953" s="50"/>
      <c r="CY3953" s="50"/>
      <c r="CZ3953" s="50"/>
      <c r="DA3953" s="50"/>
      <c r="DB3953" s="50"/>
      <c r="DC3953" s="50"/>
      <c r="DD3953" s="50"/>
      <c r="DE3953" s="50"/>
      <c r="DF3953" s="50"/>
      <c r="DG3953" s="50"/>
    </row>
    <row r="3954" spans="1:111" ht="25.5" x14ac:dyDescent="0.2">
      <c r="A3954" s="571"/>
      <c r="B3954" s="571"/>
      <c r="C3954" s="571"/>
      <c r="D3954" s="78" t="s">
        <v>351</v>
      </c>
      <c r="E3954" s="360">
        <v>2100</v>
      </c>
      <c r="F3954" s="352">
        <f t="shared" si="122"/>
        <v>1260</v>
      </c>
      <c r="G3954" s="352">
        <f t="shared" si="123"/>
        <v>1050</v>
      </c>
      <c r="H3954" s="50"/>
      <c r="I3954" s="50"/>
      <c r="J3954" s="50"/>
      <c r="K3954" s="50"/>
      <c r="L3954" s="50"/>
      <c r="M3954" s="50"/>
      <c r="N3954" s="50"/>
      <c r="O3954" s="50"/>
      <c r="P3954" s="50"/>
      <c r="Q3954" s="50"/>
      <c r="R3954" s="50"/>
      <c r="S3954" s="50"/>
      <c r="T3954" s="50"/>
      <c r="U3954" s="50"/>
      <c r="V3954" s="50"/>
      <c r="W3954" s="50"/>
      <c r="X3954" s="50"/>
      <c r="Y3954" s="50"/>
      <c r="Z3954" s="50"/>
      <c r="AA3954" s="50"/>
      <c r="AB3954" s="50"/>
      <c r="AC3954" s="50"/>
      <c r="AD3954" s="50"/>
      <c r="AE3954" s="50"/>
      <c r="AF3954" s="50"/>
      <c r="AG3954" s="50"/>
      <c r="AH3954" s="50"/>
      <c r="AI3954" s="50"/>
      <c r="AJ3954" s="50"/>
      <c r="AK3954" s="50"/>
      <c r="AL3954" s="50"/>
      <c r="AM3954" s="50"/>
      <c r="AN3954" s="50"/>
      <c r="AO3954" s="50"/>
      <c r="AP3954" s="50"/>
      <c r="AQ3954" s="50"/>
      <c r="AR3954" s="50"/>
      <c r="AS3954" s="50"/>
      <c r="AT3954" s="50"/>
      <c r="AU3954" s="50"/>
      <c r="AV3954" s="50"/>
      <c r="AW3954" s="50"/>
      <c r="AX3954" s="50"/>
      <c r="AY3954" s="50"/>
      <c r="AZ3954" s="50"/>
      <c r="BA3954" s="50"/>
      <c r="BB3954" s="50"/>
      <c r="BC3954" s="50"/>
      <c r="BD3954" s="50"/>
      <c r="BE3954" s="50"/>
      <c r="BF3954" s="50"/>
      <c r="BG3954" s="50"/>
      <c r="BH3954" s="50"/>
      <c r="BI3954" s="50"/>
      <c r="BJ3954" s="50"/>
      <c r="BK3954" s="50"/>
      <c r="BL3954" s="50"/>
      <c r="BM3954" s="50"/>
      <c r="BN3954" s="50"/>
      <c r="BO3954" s="50"/>
      <c r="BP3954" s="50"/>
      <c r="BQ3954" s="50"/>
      <c r="BR3954" s="50"/>
      <c r="BS3954" s="50"/>
      <c r="BT3954" s="50"/>
      <c r="BU3954" s="50"/>
      <c r="BV3954" s="50"/>
      <c r="BW3954" s="50"/>
      <c r="BX3954" s="50"/>
      <c r="BY3954" s="50"/>
      <c r="BZ3954" s="50"/>
      <c r="CA3954" s="50"/>
      <c r="CB3954" s="50"/>
      <c r="CC3954" s="50"/>
      <c r="CD3954" s="50"/>
      <c r="CE3954" s="50"/>
      <c r="CF3954" s="50"/>
      <c r="CG3954" s="50"/>
      <c r="CH3954" s="50"/>
      <c r="CI3954" s="50"/>
      <c r="CJ3954" s="50"/>
      <c r="CK3954" s="50"/>
      <c r="CL3954" s="50"/>
      <c r="CM3954" s="50"/>
      <c r="CN3954" s="50"/>
      <c r="CO3954" s="50"/>
      <c r="CP3954" s="50"/>
      <c r="CQ3954" s="50"/>
      <c r="CR3954" s="50"/>
      <c r="CS3954" s="50"/>
      <c r="CT3954" s="50"/>
      <c r="CU3954" s="50"/>
      <c r="CV3954" s="50"/>
      <c r="CW3954" s="50"/>
      <c r="CX3954" s="50"/>
      <c r="CY3954" s="50"/>
      <c r="CZ3954" s="50"/>
      <c r="DA3954" s="50"/>
      <c r="DB3954" s="50"/>
      <c r="DC3954" s="50"/>
      <c r="DD3954" s="50"/>
      <c r="DE3954" s="50"/>
      <c r="DF3954" s="50"/>
      <c r="DG3954" s="50"/>
    </row>
    <row r="3955" spans="1:111" ht="25.5" x14ac:dyDescent="0.2">
      <c r="A3955" s="572"/>
      <c r="B3955" s="572"/>
      <c r="C3955" s="572"/>
      <c r="D3955" s="78" t="s">
        <v>352</v>
      </c>
      <c r="E3955" s="360">
        <v>1600</v>
      </c>
      <c r="F3955" s="352">
        <f t="shared" si="122"/>
        <v>960</v>
      </c>
      <c r="G3955" s="352">
        <f t="shared" si="123"/>
        <v>800</v>
      </c>
      <c r="H3955" s="50"/>
      <c r="I3955" s="50"/>
      <c r="J3955" s="50"/>
      <c r="K3955" s="50"/>
      <c r="L3955" s="50"/>
      <c r="M3955" s="50"/>
      <c r="N3955" s="50"/>
      <c r="O3955" s="50"/>
      <c r="P3955" s="50"/>
      <c r="Q3955" s="50"/>
      <c r="R3955" s="50"/>
      <c r="S3955" s="50"/>
      <c r="T3955" s="50"/>
      <c r="U3955" s="50"/>
      <c r="V3955" s="50"/>
      <c r="W3955" s="50"/>
      <c r="X3955" s="50"/>
      <c r="Y3955" s="50"/>
      <c r="Z3955" s="50"/>
      <c r="AA3955" s="50"/>
      <c r="AB3955" s="50"/>
      <c r="AC3955" s="50"/>
      <c r="AD3955" s="50"/>
      <c r="AE3955" s="50"/>
      <c r="AF3955" s="50"/>
      <c r="AG3955" s="50"/>
      <c r="AH3955" s="50"/>
      <c r="AI3955" s="50"/>
      <c r="AJ3955" s="50"/>
      <c r="AK3955" s="50"/>
      <c r="AL3955" s="50"/>
      <c r="AM3955" s="50"/>
      <c r="AN3955" s="50"/>
      <c r="AO3955" s="50"/>
      <c r="AP3955" s="50"/>
      <c r="AQ3955" s="50"/>
      <c r="AR3955" s="50"/>
      <c r="AS3955" s="50"/>
      <c r="AT3955" s="50"/>
      <c r="AU3955" s="50"/>
      <c r="AV3955" s="50"/>
      <c r="AW3955" s="50"/>
      <c r="AX3955" s="50"/>
      <c r="AY3955" s="50"/>
      <c r="AZ3955" s="50"/>
      <c r="BA3955" s="50"/>
      <c r="BB3955" s="50"/>
      <c r="BC3955" s="50"/>
      <c r="BD3955" s="50"/>
      <c r="BE3955" s="50"/>
      <c r="BF3955" s="50"/>
      <c r="BG3955" s="50"/>
      <c r="BH3955" s="50"/>
      <c r="BI3955" s="50"/>
      <c r="BJ3955" s="50"/>
      <c r="BK3955" s="50"/>
      <c r="BL3955" s="50"/>
      <c r="BM3955" s="50"/>
      <c r="BN3955" s="50"/>
      <c r="BO3955" s="50"/>
      <c r="BP3955" s="50"/>
      <c r="BQ3955" s="50"/>
      <c r="BR3955" s="50"/>
      <c r="BS3955" s="50"/>
      <c r="BT3955" s="50"/>
      <c r="BU3955" s="50"/>
      <c r="BV3955" s="50"/>
      <c r="BW3955" s="50"/>
      <c r="BX3955" s="50"/>
      <c r="BY3955" s="50"/>
      <c r="BZ3955" s="50"/>
      <c r="CA3955" s="50"/>
      <c r="CB3955" s="50"/>
      <c r="CC3955" s="50"/>
      <c r="CD3955" s="50"/>
      <c r="CE3955" s="50"/>
      <c r="CF3955" s="50"/>
      <c r="CG3955" s="50"/>
      <c r="CH3955" s="50"/>
      <c r="CI3955" s="50"/>
      <c r="CJ3955" s="50"/>
      <c r="CK3955" s="50"/>
      <c r="CL3955" s="50"/>
      <c r="CM3955" s="50"/>
      <c r="CN3955" s="50"/>
      <c r="CO3955" s="50"/>
      <c r="CP3955" s="50"/>
      <c r="CQ3955" s="50"/>
      <c r="CR3955" s="50"/>
      <c r="CS3955" s="50"/>
      <c r="CT3955" s="50"/>
      <c r="CU3955" s="50"/>
      <c r="CV3955" s="50"/>
      <c r="CW3955" s="50"/>
      <c r="CX3955" s="50"/>
      <c r="CY3955" s="50"/>
      <c r="CZ3955" s="50"/>
      <c r="DA3955" s="50"/>
      <c r="DB3955" s="50"/>
      <c r="DC3955" s="50"/>
      <c r="DD3955" s="50"/>
      <c r="DE3955" s="50"/>
      <c r="DF3955" s="50"/>
      <c r="DG3955" s="50"/>
    </row>
    <row r="3956" spans="1:111" x14ac:dyDescent="0.2">
      <c r="A3956" s="570" t="s">
        <v>1075</v>
      </c>
      <c r="B3956" s="570" t="s">
        <v>1075</v>
      </c>
      <c r="C3956" s="570"/>
      <c r="D3956" s="75" t="s">
        <v>353</v>
      </c>
      <c r="E3956" s="360"/>
      <c r="F3956" s="352">
        <f t="shared" si="122"/>
        <v>0</v>
      </c>
      <c r="G3956" s="352">
        <f t="shared" si="123"/>
        <v>0</v>
      </c>
      <c r="H3956" s="50"/>
      <c r="I3956" s="50"/>
      <c r="J3956" s="50"/>
      <c r="K3956" s="50"/>
      <c r="L3956" s="50"/>
      <c r="M3956" s="50"/>
      <c r="N3956" s="50"/>
      <c r="O3956" s="50"/>
      <c r="P3956" s="50"/>
      <c r="Q3956" s="50"/>
      <c r="R3956" s="50"/>
      <c r="S3956" s="50"/>
      <c r="T3956" s="50"/>
      <c r="U3956" s="50"/>
      <c r="V3956" s="50"/>
      <c r="W3956" s="50"/>
      <c r="X3956" s="50"/>
      <c r="Y3956" s="50"/>
      <c r="Z3956" s="50"/>
      <c r="AA3956" s="50"/>
      <c r="AB3956" s="50"/>
      <c r="AC3956" s="50"/>
      <c r="AD3956" s="50"/>
      <c r="AE3956" s="50"/>
      <c r="AF3956" s="50"/>
      <c r="AG3956" s="50"/>
      <c r="AH3956" s="50"/>
      <c r="AI3956" s="50"/>
      <c r="AJ3956" s="50"/>
      <c r="AK3956" s="50"/>
      <c r="AL3956" s="50"/>
      <c r="AM3956" s="50"/>
      <c r="AN3956" s="50"/>
      <c r="AO3956" s="50"/>
      <c r="AP3956" s="50"/>
      <c r="AQ3956" s="50"/>
      <c r="AR3956" s="50"/>
      <c r="AS3956" s="50"/>
      <c r="AT3956" s="50"/>
      <c r="AU3956" s="50"/>
      <c r="AV3956" s="50"/>
      <c r="AW3956" s="50"/>
      <c r="AX3956" s="50"/>
      <c r="AY3956" s="50"/>
      <c r="AZ3956" s="50"/>
      <c r="BA3956" s="50"/>
      <c r="BB3956" s="50"/>
      <c r="BC3956" s="50"/>
      <c r="BD3956" s="50"/>
      <c r="BE3956" s="50"/>
      <c r="BF3956" s="50"/>
      <c r="BG3956" s="50"/>
      <c r="BH3956" s="50"/>
      <c r="BI3956" s="50"/>
      <c r="BJ3956" s="50"/>
      <c r="BK3956" s="50"/>
      <c r="BL3956" s="50"/>
      <c r="BM3956" s="50"/>
      <c r="BN3956" s="50"/>
      <c r="BO3956" s="50"/>
      <c r="BP3956" s="50"/>
      <c r="BQ3956" s="50"/>
      <c r="BR3956" s="50"/>
      <c r="BS3956" s="50"/>
      <c r="BT3956" s="50"/>
      <c r="BU3956" s="50"/>
      <c r="BV3956" s="50"/>
      <c r="BW3956" s="50"/>
      <c r="BX3956" s="50"/>
      <c r="BY3956" s="50"/>
      <c r="BZ3956" s="50"/>
      <c r="CA3956" s="50"/>
      <c r="CB3956" s="50"/>
      <c r="CC3956" s="50"/>
      <c r="CD3956" s="50"/>
      <c r="CE3956" s="50"/>
      <c r="CF3956" s="50"/>
      <c r="CG3956" s="50"/>
      <c r="CH3956" s="50"/>
      <c r="CI3956" s="50"/>
      <c r="CJ3956" s="50"/>
      <c r="CK3956" s="50"/>
      <c r="CL3956" s="50"/>
      <c r="CM3956" s="50"/>
      <c r="CN3956" s="50"/>
      <c r="CO3956" s="50"/>
      <c r="CP3956" s="50"/>
      <c r="CQ3956" s="50"/>
      <c r="CR3956" s="50"/>
      <c r="CS3956" s="50"/>
      <c r="CT3956" s="50"/>
      <c r="CU3956" s="50"/>
      <c r="CV3956" s="50"/>
      <c r="CW3956" s="50"/>
      <c r="CX3956" s="50"/>
      <c r="CY3956" s="50"/>
      <c r="CZ3956" s="50"/>
      <c r="DA3956" s="50"/>
      <c r="DB3956" s="50"/>
      <c r="DC3956" s="50"/>
      <c r="DD3956" s="50"/>
      <c r="DE3956" s="50"/>
      <c r="DF3956" s="50"/>
      <c r="DG3956" s="50"/>
    </row>
    <row r="3957" spans="1:111" x14ac:dyDescent="0.2">
      <c r="A3957" s="571"/>
      <c r="B3957" s="571"/>
      <c r="C3957" s="571"/>
      <c r="D3957" s="78" t="s">
        <v>354</v>
      </c>
      <c r="E3957" s="360">
        <v>550</v>
      </c>
      <c r="F3957" s="352">
        <f t="shared" si="122"/>
        <v>330</v>
      </c>
      <c r="G3957" s="352">
        <f t="shared" si="123"/>
        <v>275</v>
      </c>
      <c r="H3957" s="50"/>
      <c r="I3957" s="50"/>
      <c r="J3957" s="50"/>
      <c r="K3957" s="50"/>
      <c r="L3957" s="50"/>
      <c r="M3957" s="50"/>
      <c r="N3957" s="50"/>
      <c r="O3957" s="50"/>
      <c r="P3957" s="50"/>
      <c r="Q3957" s="50"/>
      <c r="R3957" s="50"/>
      <c r="S3957" s="50"/>
      <c r="T3957" s="50"/>
      <c r="U3957" s="50"/>
      <c r="V3957" s="50"/>
      <c r="W3957" s="50"/>
      <c r="X3957" s="50"/>
      <c r="Y3957" s="50"/>
      <c r="Z3957" s="50"/>
      <c r="AA3957" s="50"/>
      <c r="AB3957" s="50"/>
      <c r="AC3957" s="50"/>
      <c r="AD3957" s="50"/>
      <c r="AE3957" s="50"/>
      <c r="AF3957" s="50"/>
      <c r="AG3957" s="50"/>
      <c r="AH3957" s="50"/>
      <c r="AI3957" s="50"/>
      <c r="AJ3957" s="50"/>
      <c r="AK3957" s="50"/>
      <c r="AL3957" s="50"/>
      <c r="AM3957" s="50"/>
      <c r="AN3957" s="50"/>
      <c r="AO3957" s="50"/>
      <c r="AP3957" s="50"/>
      <c r="AQ3957" s="50"/>
      <c r="AR3957" s="50"/>
      <c r="AS3957" s="50"/>
      <c r="AT3957" s="50"/>
      <c r="AU3957" s="50"/>
      <c r="AV3957" s="50"/>
      <c r="AW3957" s="50"/>
      <c r="AX3957" s="50"/>
      <c r="AY3957" s="50"/>
      <c r="AZ3957" s="50"/>
      <c r="BA3957" s="50"/>
      <c r="BB3957" s="50"/>
      <c r="BC3957" s="50"/>
      <c r="BD3957" s="50"/>
      <c r="BE3957" s="50"/>
      <c r="BF3957" s="50"/>
      <c r="BG3957" s="50"/>
      <c r="BH3957" s="50"/>
      <c r="BI3957" s="50"/>
      <c r="BJ3957" s="50"/>
      <c r="BK3957" s="50"/>
      <c r="BL3957" s="50"/>
      <c r="BM3957" s="50"/>
      <c r="BN3957" s="50"/>
      <c r="BO3957" s="50"/>
      <c r="BP3957" s="50"/>
      <c r="BQ3957" s="50"/>
      <c r="BR3957" s="50"/>
      <c r="BS3957" s="50"/>
      <c r="BT3957" s="50"/>
      <c r="BU3957" s="50"/>
      <c r="BV3957" s="50"/>
      <c r="BW3957" s="50"/>
      <c r="BX3957" s="50"/>
      <c r="BY3957" s="50"/>
      <c r="BZ3957" s="50"/>
      <c r="CA3957" s="50"/>
      <c r="CB3957" s="50"/>
      <c r="CC3957" s="50"/>
      <c r="CD3957" s="50"/>
      <c r="CE3957" s="50"/>
      <c r="CF3957" s="50"/>
      <c r="CG3957" s="50"/>
      <c r="CH3957" s="50"/>
      <c r="CI3957" s="50"/>
      <c r="CJ3957" s="50"/>
      <c r="CK3957" s="50"/>
      <c r="CL3957" s="50"/>
      <c r="CM3957" s="50"/>
      <c r="CN3957" s="50"/>
      <c r="CO3957" s="50"/>
      <c r="CP3957" s="50"/>
      <c r="CQ3957" s="50"/>
      <c r="CR3957" s="50"/>
      <c r="CS3957" s="50"/>
      <c r="CT3957" s="50"/>
      <c r="CU3957" s="50"/>
      <c r="CV3957" s="50"/>
      <c r="CW3957" s="50"/>
      <c r="CX3957" s="50"/>
      <c r="CY3957" s="50"/>
      <c r="CZ3957" s="50"/>
      <c r="DA3957" s="50"/>
      <c r="DB3957" s="50"/>
      <c r="DC3957" s="50"/>
      <c r="DD3957" s="50"/>
      <c r="DE3957" s="50"/>
      <c r="DF3957" s="50"/>
      <c r="DG3957" s="50"/>
    </row>
    <row r="3958" spans="1:111" x14ac:dyDescent="0.2">
      <c r="A3958" s="571"/>
      <c r="B3958" s="571"/>
      <c r="C3958" s="571"/>
      <c r="D3958" s="78" t="s">
        <v>355</v>
      </c>
      <c r="E3958" s="360">
        <v>500</v>
      </c>
      <c r="F3958" s="352">
        <f t="shared" si="122"/>
        <v>300</v>
      </c>
      <c r="G3958" s="352">
        <f t="shared" si="123"/>
        <v>250</v>
      </c>
      <c r="H3958" s="50"/>
      <c r="I3958" s="50"/>
      <c r="J3958" s="50"/>
      <c r="K3958" s="50"/>
      <c r="L3958" s="50"/>
      <c r="M3958" s="50"/>
      <c r="N3958" s="50"/>
      <c r="O3958" s="50"/>
      <c r="P3958" s="50"/>
      <c r="Q3958" s="50"/>
      <c r="R3958" s="50"/>
      <c r="S3958" s="50"/>
      <c r="T3958" s="50"/>
      <c r="U3958" s="50"/>
      <c r="V3958" s="50"/>
      <c r="W3958" s="50"/>
      <c r="X3958" s="50"/>
      <c r="Y3958" s="50"/>
      <c r="Z3958" s="50"/>
      <c r="AA3958" s="50"/>
      <c r="AB3958" s="50"/>
      <c r="AC3958" s="50"/>
      <c r="AD3958" s="50"/>
      <c r="AE3958" s="50"/>
      <c r="AF3958" s="50"/>
      <c r="AG3958" s="50"/>
      <c r="AH3958" s="50"/>
      <c r="AI3958" s="50"/>
      <c r="AJ3958" s="50"/>
      <c r="AK3958" s="50"/>
      <c r="AL3958" s="50"/>
      <c r="AM3958" s="50"/>
      <c r="AN3958" s="50"/>
      <c r="AO3958" s="50"/>
      <c r="AP3958" s="50"/>
      <c r="AQ3958" s="50"/>
      <c r="AR3958" s="50"/>
      <c r="AS3958" s="50"/>
      <c r="AT3958" s="50"/>
      <c r="AU3958" s="50"/>
      <c r="AV3958" s="50"/>
      <c r="AW3958" s="50"/>
      <c r="AX3958" s="50"/>
      <c r="AY3958" s="50"/>
      <c r="AZ3958" s="50"/>
      <c r="BA3958" s="50"/>
      <c r="BB3958" s="50"/>
      <c r="BC3958" s="50"/>
      <c r="BD3958" s="50"/>
      <c r="BE3958" s="50"/>
      <c r="BF3958" s="50"/>
      <c r="BG3958" s="50"/>
      <c r="BH3958" s="50"/>
      <c r="BI3958" s="50"/>
      <c r="BJ3958" s="50"/>
      <c r="BK3958" s="50"/>
      <c r="BL3958" s="50"/>
      <c r="BM3958" s="50"/>
      <c r="BN3958" s="50"/>
      <c r="BO3958" s="50"/>
      <c r="BP3958" s="50"/>
      <c r="BQ3958" s="50"/>
      <c r="BR3958" s="50"/>
      <c r="BS3958" s="50"/>
      <c r="BT3958" s="50"/>
      <c r="BU3958" s="50"/>
      <c r="BV3958" s="50"/>
      <c r="BW3958" s="50"/>
      <c r="BX3958" s="50"/>
      <c r="BY3958" s="50"/>
      <c r="BZ3958" s="50"/>
      <c r="CA3958" s="50"/>
      <c r="CB3958" s="50"/>
      <c r="CC3958" s="50"/>
      <c r="CD3958" s="50"/>
      <c r="CE3958" s="50"/>
      <c r="CF3958" s="50"/>
      <c r="CG3958" s="50"/>
      <c r="CH3958" s="50"/>
      <c r="CI3958" s="50"/>
      <c r="CJ3958" s="50"/>
      <c r="CK3958" s="50"/>
      <c r="CL3958" s="50"/>
      <c r="CM3958" s="50"/>
      <c r="CN3958" s="50"/>
      <c r="CO3958" s="50"/>
      <c r="CP3958" s="50"/>
      <c r="CQ3958" s="50"/>
      <c r="CR3958" s="50"/>
      <c r="CS3958" s="50"/>
      <c r="CT3958" s="50"/>
      <c r="CU3958" s="50"/>
      <c r="CV3958" s="50"/>
      <c r="CW3958" s="50"/>
      <c r="CX3958" s="50"/>
      <c r="CY3958" s="50"/>
      <c r="CZ3958" s="50"/>
      <c r="DA3958" s="50"/>
      <c r="DB3958" s="50"/>
      <c r="DC3958" s="50"/>
      <c r="DD3958" s="50"/>
      <c r="DE3958" s="50"/>
      <c r="DF3958" s="50"/>
      <c r="DG3958" s="50"/>
    </row>
    <row r="3959" spans="1:111" x14ac:dyDescent="0.2">
      <c r="A3959" s="571"/>
      <c r="B3959" s="571"/>
      <c r="C3959" s="571"/>
      <c r="D3959" s="78" t="s">
        <v>356</v>
      </c>
      <c r="E3959" s="360">
        <v>450</v>
      </c>
      <c r="F3959" s="352">
        <f t="shared" si="122"/>
        <v>270</v>
      </c>
      <c r="G3959" s="352">
        <f t="shared" si="123"/>
        <v>225</v>
      </c>
      <c r="H3959" s="50"/>
      <c r="I3959" s="50"/>
      <c r="J3959" s="50"/>
      <c r="K3959" s="50"/>
      <c r="L3959" s="50"/>
      <c r="M3959" s="50"/>
      <c r="N3959" s="50"/>
      <c r="O3959" s="50"/>
      <c r="P3959" s="50"/>
      <c r="Q3959" s="50"/>
      <c r="R3959" s="50"/>
      <c r="S3959" s="50"/>
      <c r="T3959" s="50"/>
      <c r="U3959" s="50"/>
      <c r="V3959" s="50"/>
      <c r="W3959" s="50"/>
      <c r="X3959" s="50"/>
      <c r="Y3959" s="50"/>
      <c r="Z3959" s="50"/>
      <c r="AA3959" s="50"/>
      <c r="AB3959" s="50"/>
      <c r="AC3959" s="50"/>
      <c r="AD3959" s="50"/>
      <c r="AE3959" s="50"/>
      <c r="AF3959" s="50"/>
      <c r="AG3959" s="50"/>
      <c r="AH3959" s="50"/>
      <c r="AI3959" s="50"/>
      <c r="AJ3959" s="50"/>
      <c r="AK3959" s="50"/>
      <c r="AL3959" s="50"/>
      <c r="AM3959" s="50"/>
      <c r="AN3959" s="50"/>
      <c r="AO3959" s="50"/>
      <c r="AP3959" s="50"/>
      <c r="AQ3959" s="50"/>
      <c r="AR3959" s="50"/>
      <c r="AS3959" s="50"/>
      <c r="AT3959" s="50"/>
      <c r="AU3959" s="50"/>
      <c r="AV3959" s="50"/>
      <c r="AW3959" s="50"/>
      <c r="AX3959" s="50"/>
      <c r="AY3959" s="50"/>
      <c r="AZ3959" s="50"/>
      <c r="BA3959" s="50"/>
      <c r="BB3959" s="50"/>
      <c r="BC3959" s="50"/>
      <c r="BD3959" s="50"/>
      <c r="BE3959" s="50"/>
      <c r="BF3959" s="50"/>
      <c r="BG3959" s="50"/>
      <c r="BH3959" s="50"/>
      <c r="BI3959" s="50"/>
      <c r="BJ3959" s="50"/>
      <c r="BK3959" s="50"/>
      <c r="BL3959" s="50"/>
      <c r="BM3959" s="50"/>
      <c r="BN3959" s="50"/>
      <c r="BO3959" s="50"/>
      <c r="BP3959" s="50"/>
      <c r="BQ3959" s="50"/>
      <c r="BR3959" s="50"/>
      <c r="BS3959" s="50"/>
      <c r="BT3959" s="50"/>
      <c r="BU3959" s="50"/>
      <c r="BV3959" s="50"/>
      <c r="BW3959" s="50"/>
      <c r="BX3959" s="50"/>
      <c r="BY3959" s="50"/>
      <c r="BZ3959" s="50"/>
      <c r="CA3959" s="50"/>
      <c r="CB3959" s="50"/>
      <c r="CC3959" s="50"/>
      <c r="CD3959" s="50"/>
      <c r="CE3959" s="50"/>
      <c r="CF3959" s="50"/>
      <c r="CG3959" s="50"/>
      <c r="CH3959" s="50"/>
      <c r="CI3959" s="50"/>
      <c r="CJ3959" s="50"/>
      <c r="CK3959" s="50"/>
      <c r="CL3959" s="50"/>
      <c r="CM3959" s="50"/>
      <c r="CN3959" s="50"/>
      <c r="CO3959" s="50"/>
      <c r="CP3959" s="50"/>
      <c r="CQ3959" s="50"/>
      <c r="CR3959" s="50"/>
      <c r="CS3959" s="50"/>
      <c r="CT3959" s="50"/>
      <c r="CU3959" s="50"/>
      <c r="CV3959" s="50"/>
      <c r="CW3959" s="50"/>
      <c r="CX3959" s="50"/>
      <c r="CY3959" s="50"/>
      <c r="CZ3959" s="50"/>
      <c r="DA3959" s="50"/>
      <c r="DB3959" s="50"/>
      <c r="DC3959" s="50"/>
      <c r="DD3959" s="50"/>
      <c r="DE3959" s="50"/>
      <c r="DF3959" s="50"/>
      <c r="DG3959" s="50"/>
    </row>
    <row r="3960" spans="1:111" x14ac:dyDescent="0.2">
      <c r="A3960" s="572"/>
      <c r="B3960" s="572"/>
      <c r="C3960" s="572"/>
      <c r="D3960" s="78" t="s">
        <v>357</v>
      </c>
      <c r="E3960" s="360">
        <v>400</v>
      </c>
      <c r="F3960" s="352">
        <f t="shared" si="122"/>
        <v>240</v>
      </c>
      <c r="G3960" s="352">
        <f t="shared" si="123"/>
        <v>200</v>
      </c>
      <c r="H3960" s="50"/>
      <c r="I3960" s="50"/>
      <c r="J3960" s="50"/>
      <c r="K3960" s="50"/>
      <c r="L3960" s="50"/>
      <c r="M3960" s="50"/>
      <c r="N3960" s="50"/>
      <c r="O3960" s="50"/>
      <c r="P3960" s="50"/>
      <c r="Q3960" s="50"/>
      <c r="R3960" s="50"/>
      <c r="S3960" s="50"/>
      <c r="T3960" s="50"/>
      <c r="U3960" s="50"/>
      <c r="V3960" s="50"/>
      <c r="W3960" s="50"/>
      <c r="X3960" s="50"/>
      <c r="Y3960" s="50"/>
      <c r="Z3960" s="50"/>
      <c r="AA3960" s="50"/>
      <c r="AB3960" s="50"/>
      <c r="AC3960" s="50"/>
      <c r="AD3960" s="50"/>
      <c r="AE3960" s="50"/>
      <c r="AF3960" s="50"/>
      <c r="AG3960" s="50"/>
      <c r="AH3960" s="50"/>
      <c r="AI3960" s="50"/>
      <c r="AJ3960" s="50"/>
      <c r="AK3960" s="50"/>
      <c r="AL3960" s="50"/>
      <c r="AM3960" s="50"/>
      <c r="AN3960" s="50"/>
      <c r="AO3960" s="50"/>
      <c r="AP3960" s="50"/>
      <c r="AQ3960" s="50"/>
      <c r="AR3960" s="50"/>
      <c r="AS3960" s="50"/>
      <c r="AT3960" s="50"/>
      <c r="AU3960" s="50"/>
      <c r="AV3960" s="50"/>
      <c r="AW3960" s="50"/>
      <c r="AX3960" s="50"/>
      <c r="AY3960" s="50"/>
      <c r="AZ3960" s="50"/>
      <c r="BA3960" s="50"/>
      <c r="BB3960" s="50"/>
      <c r="BC3960" s="50"/>
      <c r="BD3960" s="50"/>
      <c r="BE3960" s="50"/>
      <c r="BF3960" s="50"/>
      <c r="BG3960" s="50"/>
      <c r="BH3960" s="50"/>
      <c r="BI3960" s="50"/>
      <c r="BJ3960" s="50"/>
      <c r="BK3960" s="50"/>
      <c r="BL3960" s="50"/>
      <c r="BM3960" s="50"/>
      <c r="BN3960" s="50"/>
      <c r="BO3960" s="50"/>
      <c r="BP3960" s="50"/>
      <c r="BQ3960" s="50"/>
      <c r="BR3960" s="50"/>
      <c r="BS3960" s="50"/>
      <c r="BT3960" s="50"/>
      <c r="BU3960" s="50"/>
      <c r="BV3960" s="50"/>
      <c r="BW3960" s="50"/>
      <c r="BX3960" s="50"/>
      <c r="BY3960" s="50"/>
      <c r="BZ3960" s="50"/>
      <c r="CA3960" s="50"/>
      <c r="CB3960" s="50"/>
      <c r="CC3960" s="50"/>
      <c r="CD3960" s="50"/>
      <c r="CE3960" s="50"/>
      <c r="CF3960" s="50"/>
      <c r="CG3960" s="50"/>
      <c r="CH3960" s="50"/>
      <c r="CI3960" s="50"/>
      <c r="CJ3960" s="50"/>
      <c r="CK3960" s="50"/>
      <c r="CL3960" s="50"/>
      <c r="CM3960" s="50"/>
      <c r="CN3960" s="50"/>
      <c r="CO3960" s="50"/>
      <c r="CP3960" s="50"/>
      <c r="CQ3960" s="50"/>
      <c r="CR3960" s="50"/>
      <c r="CS3960" s="50"/>
      <c r="CT3960" s="50"/>
      <c r="CU3960" s="50"/>
      <c r="CV3960" s="50"/>
      <c r="CW3960" s="50"/>
      <c r="CX3960" s="50"/>
      <c r="CY3960" s="50"/>
      <c r="CZ3960" s="50"/>
      <c r="DA3960" s="50"/>
      <c r="DB3960" s="50"/>
      <c r="DC3960" s="50"/>
      <c r="DD3960" s="50"/>
      <c r="DE3960" s="50"/>
      <c r="DF3960" s="50"/>
      <c r="DG3960" s="50"/>
    </row>
    <row r="3961" spans="1:111" x14ac:dyDescent="0.2">
      <c r="A3961" s="563" t="s">
        <v>1076</v>
      </c>
      <c r="B3961" s="563" t="s">
        <v>1076</v>
      </c>
      <c r="C3961" s="563"/>
      <c r="D3961" s="75" t="s">
        <v>358</v>
      </c>
      <c r="E3961" s="360"/>
      <c r="F3961" s="352">
        <f t="shared" si="122"/>
        <v>0</v>
      </c>
      <c r="G3961" s="352">
        <f t="shared" si="123"/>
        <v>0</v>
      </c>
      <c r="H3961" s="50"/>
      <c r="I3961" s="50"/>
      <c r="J3961" s="50"/>
      <c r="K3961" s="50"/>
      <c r="L3961" s="50"/>
      <c r="M3961" s="50"/>
      <c r="N3961" s="50"/>
      <c r="O3961" s="50"/>
      <c r="P3961" s="50"/>
      <c r="Q3961" s="50"/>
      <c r="R3961" s="50"/>
      <c r="S3961" s="50"/>
      <c r="T3961" s="50"/>
      <c r="U3961" s="50"/>
      <c r="V3961" s="50"/>
      <c r="W3961" s="50"/>
      <c r="X3961" s="50"/>
      <c r="Y3961" s="50"/>
      <c r="Z3961" s="50"/>
      <c r="AA3961" s="50"/>
      <c r="AB3961" s="50"/>
      <c r="AC3961" s="50"/>
      <c r="AD3961" s="50"/>
      <c r="AE3961" s="50"/>
      <c r="AF3961" s="50"/>
      <c r="AG3961" s="50"/>
      <c r="AH3961" s="50"/>
      <c r="AI3961" s="50"/>
      <c r="AJ3961" s="50"/>
      <c r="AK3961" s="50"/>
      <c r="AL3961" s="50"/>
      <c r="AM3961" s="50"/>
      <c r="AN3961" s="50"/>
      <c r="AO3961" s="50"/>
      <c r="AP3961" s="50"/>
      <c r="AQ3961" s="50"/>
      <c r="AR3961" s="50"/>
      <c r="AS3961" s="50"/>
      <c r="AT3961" s="50"/>
      <c r="AU3961" s="50"/>
      <c r="AV3961" s="50"/>
      <c r="AW3961" s="50"/>
      <c r="AX3961" s="50"/>
      <c r="AY3961" s="50"/>
      <c r="AZ3961" s="50"/>
      <c r="BA3961" s="50"/>
      <c r="BB3961" s="50"/>
      <c r="BC3961" s="50"/>
      <c r="BD3961" s="50"/>
      <c r="BE3961" s="50"/>
      <c r="BF3961" s="50"/>
      <c r="BG3961" s="50"/>
      <c r="BH3961" s="50"/>
      <c r="BI3961" s="50"/>
      <c r="BJ3961" s="50"/>
      <c r="BK3961" s="50"/>
      <c r="BL3961" s="50"/>
      <c r="BM3961" s="50"/>
      <c r="BN3961" s="50"/>
      <c r="BO3961" s="50"/>
      <c r="BP3961" s="50"/>
      <c r="BQ3961" s="50"/>
      <c r="BR3961" s="50"/>
      <c r="BS3961" s="50"/>
      <c r="BT3961" s="50"/>
      <c r="BU3961" s="50"/>
      <c r="BV3961" s="50"/>
      <c r="BW3961" s="50"/>
      <c r="BX3961" s="50"/>
      <c r="BY3961" s="50"/>
      <c r="BZ3961" s="50"/>
      <c r="CA3961" s="50"/>
      <c r="CB3961" s="50"/>
      <c r="CC3961" s="50"/>
      <c r="CD3961" s="50"/>
      <c r="CE3961" s="50"/>
      <c r="CF3961" s="50"/>
      <c r="CG3961" s="50"/>
      <c r="CH3961" s="50"/>
      <c r="CI3961" s="50"/>
      <c r="CJ3961" s="50"/>
      <c r="CK3961" s="50"/>
      <c r="CL3961" s="50"/>
      <c r="CM3961" s="50"/>
      <c r="CN3961" s="50"/>
      <c r="CO3961" s="50"/>
      <c r="CP3961" s="50"/>
      <c r="CQ3961" s="50"/>
      <c r="CR3961" s="50"/>
      <c r="CS3961" s="50"/>
      <c r="CT3961" s="50"/>
      <c r="CU3961" s="50"/>
      <c r="CV3961" s="50"/>
      <c r="CW3961" s="50"/>
      <c r="CX3961" s="50"/>
      <c r="CY3961" s="50"/>
      <c r="CZ3961" s="50"/>
      <c r="DA3961" s="50"/>
      <c r="DB3961" s="50"/>
      <c r="DC3961" s="50"/>
      <c r="DD3961" s="50"/>
      <c r="DE3961" s="50"/>
      <c r="DF3961" s="50"/>
      <c r="DG3961" s="50"/>
    </row>
    <row r="3962" spans="1:111" x14ac:dyDescent="0.2">
      <c r="A3962" s="564"/>
      <c r="B3962" s="564"/>
      <c r="C3962" s="564"/>
      <c r="D3962" s="78" t="s">
        <v>359</v>
      </c>
      <c r="E3962" s="360">
        <v>600</v>
      </c>
      <c r="F3962" s="352">
        <f t="shared" si="122"/>
        <v>360</v>
      </c>
      <c r="G3962" s="352">
        <f t="shared" si="123"/>
        <v>300</v>
      </c>
      <c r="H3962" s="50"/>
      <c r="I3962" s="50"/>
      <c r="J3962" s="50"/>
      <c r="K3962" s="50"/>
      <c r="L3962" s="50"/>
      <c r="M3962" s="50"/>
      <c r="N3962" s="50"/>
      <c r="O3962" s="50"/>
      <c r="P3962" s="50"/>
      <c r="Q3962" s="50"/>
      <c r="R3962" s="50"/>
      <c r="S3962" s="50"/>
      <c r="T3962" s="50"/>
      <c r="U3962" s="50"/>
      <c r="V3962" s="50"/>
      <c r="W3962" s="50"/>
      <c r="X3962" s="50"/>
      <c r="Y3962" s="50"/>
      <c r="Z3962" s="50"/>
      <c r="AA3962" s="50"/>
      <c r="AB3962" s="50"/>
      <c r="AC3962" s="50"/>
      <c r="AD3962" s="50"/>
      <c r="AE3962" s="50"/>
      <c r="AF3962" s="50"/>
      <c r="AG3962" s="50"/>
      <c r="AH3962" s="50"/>
      <c r="AI3962" s="50"/>
      <c r="AJ3962" s="50"/>
      <c r="AK3962" s="50"/>
      <c r="AL3962" s="50"/>
      <c r="AM3962" s="50"/>
      <c r="AN3962" s="50"/>
      <c r="AO3962" s="50"/>
      <c r="AP3962" s="50"/>
      <c r="AQ3962" s="50"/>
      <c r="AR3962" s="50"/>
      <c r="AS3962" s="50"/>
      <c r="AT3962" s="50"/>
      <c r="AU3962" s="50"/>
      <c r="AV3962" s="50"/>
      <c r="AW3962" s="50"/>
      <c r="AX3962" s="50"/>
      <c r="AY3962" s="50"/>
      <c r="AZ3962" s="50"/>
      <c r="BA3962" s="50"/>
      <c r="BB3962" s="50"/>
      <c r="BC3962" s="50"/>
      <c r="BD3962" s="50"/>
      <c r="BE3962" s="50"/>
      <c r="BF3962" s="50"/>
      <c r="BG3962" s="50"/>
      <c r="BH3962" s="50"/>
      <c r="BI3962" s="50"/>
      <c r="BJ3962" s="50"/>
      <c r="BK3962" s="50"/>
      <c r="BL3962" s="50"/>
      <c r="BM3962" s="50"/>
      <c r="BN3962" s="50"/>
      <c r="BO3962" s="50"/>
      <c r="BP3962" s="50"/>
      <c r="BQ3962" s="50"/>
      <c r="BR3962" s="50"/>
      <c r="BS3962" s="50"/>
      <c r="BT3962" s="50"/>
      <c r="BU3962" s="50"/>
      <c r="BV3962" s="50"/>
      <c r="BW3962" s="50"/>
      <c r="BX3962" s="50"/>
      <c r="BY3962" s="50"/>
      <c r="BZ3962" s="50"/>
      <c r="CA3962" s="50"/>
      <c r="CB3962" s="50"/>
      <c r="CC3962" s="50"/>
      <c r="CD3962" s="50"/>
      <c r="CE3962" s="50"/>
      <c r="CF3962" s="50"/>
      <c r="CG3962" s="50"/>
      <c r="CH3962" s="50"/>
      <c r="CI3962" s="50"/>
      <c r="CJ3962" s="50"/>
      <c r="CK3962" s="50"/>
      <c r="CL3962" s="50"/>
      <c r="CM3962" s="50"/>
      <c r="CN3962" s="50"/>
      <c r="CO3962" s="50"/>
      <c r="CP3962" s="50"/>
      <c r="CQ3962" s="50"/>
      <c r="CR3962" s="50"/>
      <c r="CS3962" s="50"/>
      <c r="CT3962" s="50"/>
      <c r="CU3962" s="50"/>
      <c r="CV3962" s="50"/>
      <c r="CW3962" s="50"/>
      <c r="CX3962" s="50"/>
      <c r="CY3962" s="50"/>
      <c r="CZ3962" s="50"/>
      <c r="DA3962" s="50"/>
      <c r="DB3962" s="50"/>
      <c r="DC3962" s="50"/>
      <c r="DD3962" s="50"/>
      <c r="DE3962" s="50"/>
      <c r="DF3962" s="50"/>
      <c r="DG3962" s="50"/>
    </row>
    <row r="3963" spans="1:111" x14ac:dyDescent="0.2">
      <c r="A3963" s="564"/>
      <c r="B3963" s="564"/>
      <c r="C3963" s="564"/>
      <c r="D3963" s="78" t="s">
        <v>360</v>
      </c>
      <c r="E3963" s="360">
        <v>450</v>
      </c>
      <c r="F3963" s="352">
        <f t="shared" si="122"/>
        <v>270</v>
      </c>
      <c r="G3963" s="352">
        <f t="shared" si="123"/>
        <v>225</v>
      </c>
      <c r="H3963" s="50"/>
      <c r="I3963" s="50"/>
      <c r="J3963" s="50"/>
      <c r="K3963" s="50"/>
      <c r="L3963" s="50"/>
      <c r="M3963" s="50"/>
      <c r="N3963" s="50"/>
      <c r="O3963" s="50"/>
      <c r="P3963" s="50"/>
      <c r="Q3963" s="50"/>
      <c r="R3963" s="50"/>
      <c r="S3963" s="50"/>
      <c r="T3963" s="50"/>
      <c r="U3963" s="50"/>
      <c r="V3963" s="50"/>
      <c r="W3963" s="50"/>
      <c r="X3963" s="50"/>
      <c r="Y3963" s="50"/>
      <c r="Z3963" s="50"/>
      <c r="AA3963" s="50"/>
      <c r="AB3963" s="50"/>
      <c r="AC3963" s="50"/>
      <c r="AD3963" s="50"/>
      <c r="AE3963" s="50"/>
      <c r="AF3963" s="50"/>
      <c r="AG3963" s="50"/>
      <c r="AH3963" s="50"/>
      <c r="AI3963" s="50"/>
      <c r="AJ3963" s="50"/>
      <c r="AK3963" s="50"/>
      <c r="AL3963" s="50"/>
      <c r="AM3963" s="50"/>
      <c r="AN3963" s="50"/>
      <c r="AO3963" s="50"/>
      <c r="AP3963" s="50"/>
      <c r="AQ3963" s="50"/>
      <c r="AR3963" s="50"/>
      <c r="AS3963" s="50"/>
      <c r="AT3963" s="50"/>
      <c r="AU3963" s="50"/>
      <c r="AV3963" s="50"/>
      <c r="AW3963" s="50"/>
      <c r="AX3963" s="50"/>
      <c r="AY3963" s="50"/>
      <c r="AZ3963" s="50"/>
      <c r="BA3963" s="50"/>
      <c r="BB3963" s="50"/>
      <c r="BC3963" s="50"/>
      <c r="BD3963" s="50"/>
      <c r="BE3963" s="50"/>
      <c r="BF3963" s="50"/>
      <c r="BG3963" s="50"/>
      <c r="BH3963" s="50"/>
      <c r="BI3963" s="50"/>
      <c r="BJ3963" s="50"/>
      <c r="BK3963" s="50"/>
      <c r="BL3963" s="50"/>
      <c r="BM3963" s="50"/>
      <c r="BN3963" s="50"/>
      <c r="BO3963" s="50"/>
      <c r="BP3963" s="50"/>
      <c r="BQ3963" s="50"/>
      <c r="BR3963" s="50"/>
      <c r="BS3963" s="50"/>
      <c r="BT3963" s="50"/>
      <c r="BU3963" s="50"/>
      <c r="BV3963" s="50"/>
      <c r="BW3963" s="50"/>
      <c r="BX3963" s="50"/>
      <c r="BY3963" s="50"/>
      <c r="BZ3963" s="50"/>
      <c r="CA3963" s="50"/>
      <c r="CB3963" s="50"/>
      <c r="CC3963" s="50"/>
      <c r="CD3963" s="50"/>
      <c r="CE3963" s="50"/>
      <c r="CF3963" s="50"/>
      <c r="CG3963" s="50"/>
      <c r="CH3963" s="50"/>
      <c r="CI3963" s="50"/>
      <c r="CJ3963" s="50"/>
      <c r="CK3963" s="50"/>
      <c r="CL3963" s="50"/>
      <c r="CM3963" s="50"/>
      <c r="CN3963" s="50"/>
      <c r="CO3963" s="50"/>
      <c r="CP3963" s="50"/>
      <c r="CQ3963" s="50"/>
      <c r="CR3963" s="50"/>
      <c r="CS3963" s="50"/>
      <c r="CT3963" s="50"/>
      <c r="CU3963" s="50"/>
      <c r="CV3963" s="50"/>
      <c r="CW3963" s="50"/>
      <c r="CX3963" s="50"/>
      <c r="CY3963" s="50"/>
      <c r="CZ3963" s="50"/>
      <c r="DA3963" s="50"/>
      <c r="DB3963" s="50"/>
      <c r="DC3963" s="50"/>
      <c r="DD3963" s="50"/>
      <c r="DE3963" s="50"/>
      <c r="DF3963" s="50"/>
      <c r="DG3963" s="50"/>
    </row>
    <row r="3964" spans="1:111" x14ac:dyDescent="0.2">
      <c r="A3964" s="565"/>
      <c r="B3964" s="565"/>
      <c r="C3964" s="565"/>
      <c r="D3964" s="78" t="s">
        <v>361</v>
      </c>
      <c r="E3964" s="360">
        <v>600</v>
      </c>
      <c r="F3964" s="352">
        <f t="shared" si="122"/>
        <v>360</v>
      </c>
      <c r="G3964" s="352">
        <f t="shared" si="123"/>
        <v>300</v>
      </c>
      <c r="H3964" s="50"/>
      <c r="I3964" s="50"/>
      <c r="J3964" s="50"/>
      <c r="K3964" s="50"/>
      <c r="L3964" s="50"/>
      <c r="M3964" s="50"/>
      <c r="N3964" s="50"/>
      <c r="O3964" s="50"/>
      <c r="P3964" s="50"/>
      <c r="Q3964" s="50"/>
      <c r="R3964" s="50"/>
      <c r="S3964" s="50"/>
      <c r="T3964" s="50"/>
      <c r="U3964" s="50"/>
      <c r="V3964" s="50"/>
      <c r="W3964" s="50"/>
      <c r="X3964" s="50"/>
      <c r="Y3964" s="50"/>
      <c r="Z3964" s="50"/>
      <c r="AA3964" s="50"/>
      <c r="AB3964" s="50"/>
      <c r="AC3964" s="50"/>
      <c r="AD3964" s="50"/>
      <c r="AE3964" s="50"/>
      <c r="AF3964" s="50"/>
      <c r="AG3964" s="50"/>
      <c r="AH3964" s="50"/>
      <c r="AI3964" s="50"/>
      <c r="AJ3964" s="50"/>
      <c r="AK3964" s="50"/>
      <c r="AL3964" s="50"/>
      <c r="AM3964" s="50"/>
      <c r="AN3964" s="50"/>
      <c r="AO3964" s="50"/>
      <c r="AP3964" s="50"/>
      <c r="AQ3964" s="50"/>
      <c r="AR3964" s="50"/>
      <c r="AS3964" s="50"/>
      <c r="AT3964" s="50"/>
      <c r="AU3964" s="50"/>
      <c r="AV3964" s="50"/>
      <c r="AW3964" s="50"/>
      <c r="AX3964" s="50"/>
      <c r="AY3964" s="50"/>
      <c r="AZ3964" s="50"/>
      <c r="BA3964" s="50"/>
      <c r="BB3964" s="50"/>
      <c r="BC3964" s="50"/>
      <c r="BD3964" s="50"/>
      <c r="BE3964" s="50"/>
      <c r="BF3964" s="50"/>
      <c r="BG3964" s="50"/>
      <c r="BH3964" s="50"/>
      <c r="BI3964" s="50"/>
      <c r="BJ3964" s="50"/>
      <c r="BK3964" s="50"/>
      <c r="BL3964" s="50"/>
      <c r="BM3964" s="50"/>
      <c r="BN3964" s="50"/>
      <c r="BO3964" s="50"/>
      <c r="BP3964" s="50"/>
      <c r="BQ3964" s="50"/>
      <c r="BR3964" s="50"/>
      <c r="BS3964" s="50"/>
      <c r="BT3964" s="50"/>
      <c r="BU3964" s="50"/>
      <c r="BV3964" s="50"/>
      <c r="BW3964" s="50"/>
      <c r="BX3964" s="50"/>
      <c r="BY3964" s="50"/>
      <c r="BZ3964" s="50"/>
      <c r="CA3964" s="50"/>
      <c r="CB3964" s="50"/>
      <c r="CC3964" s="50"/>
      <c r="CD3964" s="50"/>
      <c r="CE3964" s="50"/>
      <c r="CF3964" s="50"/>
      <c r="CG3964" s="50"/>
      <c r="CH3964" s="50"/>
      <c r="CI3964" s="50"/>
      <c r="CJ3964" s="50"/>
      <c r="CK3964" s="50"/>
      <c r="CL3964" s="50"/>
      <c r="CM3964" s="50"/>
      <c r="CN3964" s="50"/>
      <c r="CO3964" s="50"/>
      <c r="CP3964" s="50"/>
      <c r="CQ3964" s="50"/>
      <c r="CR3964" s="50"/>
      <c r="CS3964" s="50"/>
      <c r="CT3964" s="50"/>
      <c r="CU3964" s="50"/>
      <c r="CV3964" s="50"/>
      <c r="CW3964" s="50"/>
      <c r="CX3964" s="50"/>
      <c r="CY3964" s="50"/>
      <c r="CZ3964" s="50"/>
      <c r="DA3964" s="50"/>
      <c r="DB3964" s="50"/>
      <c r="DC3964" s="50"/>
      <c r="DD3964" s="50"/>
      <c r="DE3964" s="50"/>
      <c r="DF3964" s="50"/>
      <c r="DG3964" s="50"/>
    </row>
    <row r="3965" spans="1:111" x14ac:dyDescent="0.2">
      <c r="A3965" s="563" t="s">
        <v>1077</v>
      </c>
      <c r="B3965" s="563" t="s">
        <v>1077</v>
      </c>
      <c r="C3965" s="563"/>
      <c r="D3965" s="75" t="s">
        <v>362</v>
      </c>
      <c r="E3965" s="360"/>
      <c r="F3965" s="352">
        <f t="shared" si="122"/>
        <v>0</v>
      </c>
      <c r="G3965" s="352">
        <f t="shared" si="123"/>
        <v>0</v>
      </c>
      <c r="H3965" s="50"/>
      <c r="I3965" s="50"/>
      <c r="J3965" s="50"/>
      <c r="K3965" s="50"/>
      <c r="L3965" s="50"/>
      <c r="M3965" s="50"/>
      <c r="N3965" s="50"/>
      <c r="O3965" s="50"/>
      <c r="P3965" s="50"/>
      <c r="Q3965" s="50"/>
      <c r="R3965" s="50"/>
      <c r="S3965" s="50"/>
      <c r="T3965" s="50"/>
      <c r="U3965" s="50"/>
      <c r="V3965" s="50"/>
      <c r="W3965" s="50"/>
      <c r="X3965" s="50"/>
      <c r="Y3965" s="50"/>
      <c r="Z3965" s="50"/>
      <c r="AA3965" s="50"/>
      <c r="AB3965" s="50"/>
      <c r="AC3965" s="50"/>
      <c r="AD3965" s="50"/>
      <c r="AE3965" s="50"/>
      <c r="AF3965" s="50"/>
      <c r="AG3965" s="50"/>
      <c r="AH3965" s="50"/>
      <c r="AI3965" s="50"/>
      <c r="AJ3965" s="50"/>
      <c r="AK3965" s="50"/>
      <c r="AL3965" s="50"/>
      <c r="AM3965" s="50"/>
      <c r="AN3965" s="50"/>
      <c r="AO3965" s="50"/>
      <c r="AP3965" s="50"/>
      <c r="AQ3965" s="50"/>
      <c r="AR3965" s="50"/>
      <c r="AS3965" s="50"/>
      <c r="AT3965" s="50"/>
      <c r="AU3965" s="50"/>
      <c r="AV3965" s="50"/>
      <c r="AW3965" s="50"/>
      <c r="AX3965" s="50"/>
      <c r="AY3965" s="50"/>
      <c r="AZ3965" s="50"/>
      <c r="BA3965" s="50"/>
      <c r="BB3965" s="50"/>
      <c r="BC3965" s="50"/>
      <c r="BD3965" s="50"/>
      <c r="BE3965" s="50"/>
      <c r="BF3965" s="50"/>
      <c r="BG3965" s="50"/>
      <c r="BH3965" s="50"/>
      <c r="BI3965" s="50"/>
      <c r="BJ3965" s="50"/>
      <c r="BK3965" s="50"/>
      <c r="BL3965" s="50"/>
      <c r="BM3965" s="50"/>
      <c r="BN3965" s="50"/>
      <c r="BO3965" s="50"/>
      <c r="BP3965" s="50"/>
      <c r="BQ3965" s="50"/>
      <c r="BR3965" s="50"/>
      <c r="BS3965" s="50"/>
      <c r="BT3965" s="50"/>
      <c r="BU3965" s="50"/>
      <c r="BV3965" s="50"/>
      <c r="BW3965" s="50"/>
      <c r="BX3965" s="50"/>
      <c r="BY3965" s="50"/>
      <c r="BZ3965" s="50"/>
      <c r="CA3965" s="50"/>
      <c r="CB3965" s="50"/>
      <c r="CC3965" s="50"/>
      <c r="CD3965" s="50"/>
      <c r="CE3965" s="50"/>
      <c r="CF3965" s="50"/>
      <c r="CG3965" s="50"/>
      <c r="CH3965" s="50"/>
      <c r="CI3965" s="50"/>
      <c r="CJ3965" s="50"/>
      <c r="CK3965" s="50"/>
      <c r="CL3965" s="50"/>
      <c r="CM3965" s="50"/>
      <c r="CN3965" s="50"/>
      <c r="CO3965" s="50"/>
      <c r="CP3965" s="50"/>
      <c r="CQ3965" s="50"/>
      <c r="CR3965" s="50"/>
      <c r="CS3965" s="50"/>
      <c r="CT3965" s="50"/>
      <c r="CU3965" s="50"/>
      <c r="CV3965" s="50"/>
      <c r="CW3965" s="50"/>
      <c r="CX3965" s="50"/>
      <c r="CY3965" s="50"/>
      <c r="CZ3965" s="50"/>
      <c r="DA3965" s="50"/>
      <c r="DB3965" s="50"/>
      <c r="DC3965" s="50"/>
      <c r="DD3965" s="50"/>
      <c r="DE3965" s="50"/>
      <c r="DF3965" s="50"/>
      <c r="DG3965" s="50"/>
    </row>
    <row r="3966" spans="1:111" x14ac:dyDescent="0.2">
      <c r="A3966" s="564"/>
      <c r="B3966" s="564"/>
      <c r="C3966" s="564"/>
      <c r="D3966" s="78" t="s">
        <v>363</v>
      </c>
      <c r="E3966" s="360">
        <v>400</v>
      </c>
      <c r="F3966" s="352">
        <f t="shared" si="122"/>
        <v>240</v>
      </c>
      <c r="G3966" s="352">
        <f t="shared" si="123"/>
        <v>200</v>
      </c>
      <c r="H3966" s="50"/>
      <c r="I3966" s="50"/>
      <c r="J3966" s="50"/>
      <c r="K3966" s="50"/>
      <c r="L3966" s="50"/>
      <c r="M3966" s="50"/>
      <c r="N3966" s="50"/>
      <c r="O3966" s="50"/>
      <c r="P3966" s="50"/>
      <c r="Q3966" s="50"/>
      <c r="R3966" s="50"/>
      <c r="S3966" s="50"/>
      <c r="T3966" s="50"/>
      <c r="U3966" s="50"/>
      <c r="V3966" s="50"/>
      <c r="W3966" s="50"/>
      <c r="X3966" s="50"/>
      <c r="Y3966" s="50"/>
      <c r="Z3966" s="50"/>
      <c r="AA3966" s="50"/>
      <c r="AB3966" s="50"/>
      <c r="AC3966" s="50"/>
      <c r="AD3966" s="50"/>
      <c r="AE3966" s="50"/>
      <c r="AF3966" s="50"/>
      <c r="AG3966" s="50"/>
      <c r="AH3966" s="50"/>
      <c r="AI3966" s="50"/>
      <c r="AJ3966" s="50"/>
      <c r="AK3966" s="50"/>
      <c r="AL3966" s="50"/>
      <c r="AM3966" s="50"/>
      <c r="AN3966" s="50"/>
      <c r="AO3966" s="50"/>
      <c r="AP3966" s="50"/>
      <c r="AQ3966" s="50"/>
      <c r="AR3966" s="50"/>
      <c r="AS3966" s="50"/>
      <c r="AT3966" s="50"/>
      <c r="AU3966" s="50"/>
      <c r="AV3966" s="50"/>
      <c r="AW3966" s="50"/>
      <c r="AX3966" s="50"/>
      <c r="AY3966" s="50"/>
      <c r="AZ3966" s="50"/>
      <c r="BA3966" s="50"/>
      <c r="BB3966" s="50"/>
      <c r="BC3966" s="50"/>
      <c r="BD3966" s="50"/>
      <c r="BE3966" s="50"/>
      <c r="BF3966" s="50"/>
      <c r="BG3966" s="50"/>
      <c r="BH3966" s="50"/>
      <c r="BI3966" s="50"/>
      <c r="BJ3966" s="50"/>
      <c r="BK3966" s="50"/>
      <c r="BL3966" s="50"/>
      <c r="BM3966" s="50"/>
      <c r="BN3966" s="50"/>
      <c r="BO3966" s="50"/>
      <c r="BP3966" s="50"/>
      <c r="BQ3966" s="50"/>
      <c r="BR3966" s="50"/>
      <c r="BS3966" s="50"/>
      <c r="BT3966" s="50"/>
      <c r="BU3966" s="50"/>
      <c r="BV3966" s="50"/>
      <c r="BW3966" s="50"/>
      <c r="BX3966" s="50"/>
      <c r="BY3966" s="50"/>
      <c r="BZ3966" s="50"/>
      <c r="CA3966" s="50"/>
      <c r="CB3966" s="50"/>
      <c r="CC3966" s="50"/>
      <c r="CD3966" s="50"/>
      <c r="CE3966" s="50"/>
      <c r="CF3966" s="50"/>
      <c r="CG3966" s="50"/>
      <c r="CH3966" s="50"/>
      <c r="CI3966" s="50"/>
      <c r="CJ3966" s="50"/>
      <c r="CK3966" s="50"/>
      <c r="CL3966" s="50"/>
      <c r="CM3966" s="50"/>
      <c r="CN3966" s="50"/>
      <c r="CO3966" s="50"/>
      <c r="CP3966" s="50"/>
      <c r="CQ3966" s="50"/>
      <c r="CR3966" s="50"/>
      <c r="CS3966" s="50"/>
      <c r="CT3966" s="50"/>
      <c r="CU3966" s="50"/>
      <c r="CV3966" s="50"/>
      <c r="CW3966" s="50"/>
      <c r="CX3966" s="50"/>
      <c r="CY3966" s="50"/>
      <c r="CZ3966" s="50"/>
      <c r="DA3966" s="50"/>
      <c r="DB3966" s="50"/>
      <c r="DC3966" s="50"/>
      <c r="DD3966" s="50"/>
      <c r="DE3966" s="50"/>
      <c r="DF3966" s="50"/>
      <c r="DG3966" s="50"/>
    </row>
    <row r="3967" spans="1:111" x14ac:dyDescent="0.2">
      <c r="A3967" s="564"/>
      <c r="B3967" s="564"/>
      <c r="C3967" s="564"/>
      <c r="D3967" s="78" t="s">
        <v>364</v>
      </c>
      <c r="E3967" s="360">
        <v>500</v>
      </c>
      <c r="F3967" s="352">
        <f t="shared" si="122"/>
        <v>300</v>
      </c>
      <c r="G3967" s="352">
        <f t="shared" si="123"/>
        <v>250</v>
      </c>
      <c r="H3967" s="50"/>
      <c r="I3967" s="50"/>
      <c r="J3967" s="50"/>
      <c r="K3967" s="50"/>
      <c r="L3967" s="50"/>
      <c r="M3967" s="50"/>
      <c r="N3967" s="50"/>
      <c r="O3967" s="50"/>
      <c r="P3967" s="50"/>
      <c r="Q3967" s="50"/>
      <c r="R3967" s="50"/>
      <c r="S3967" s="50"/>
      <c r="T3967" s="50"/>
      <c r="U3967" s="50"/>
      <c r="V3967" s="50"/>
      <c r="W3967" s="50"/>
      <c r="X3967" s="50"/>
      <c r="Y3967" s="50"/>
      <c r="Z3967" s="50"/>
      <c r="AA3967" s="50"/>
      <c r="AB3967" s="50"/>
      <c r="AC3967" s="50"/>
      <c r="AD3967" s="50"/>
      <c r="AE3967" s="50"/>
      <c r="AF3967" s="50"/>
      <c r="AG3967" s="50"/>
      <c r="AH3967" s="50"/>
      <c r="AI3967" s="50"/>
      <c r="AJ3967" s="50"/>
      <c r="AK3967" s="50"/>
      <c r="AL3967" s="50"/>
      <c r="AM3967" s="50"/>
      <c r="AN3967" s="50"/>
      <c r="AO3967" s="50"/>
      <c r="AP3967" s="50"/>
      <c r="AQ3967" s="50"/>
      <c r="AR3967" s="50"/>
      <c r="AS3967" s="50"/>
      <c r="AT3967" s="50"/>
      <c r="AU3967" s="50"/>
      <c r="AV3967" s="50"/>
      <c r="AW3967" s="50"/>
      <c r="AX3967" s="50"/>
      <c r="AY3967" s="50"/>
      <c r="AZ3967" s="50"/>
      <c r="BA3967" s="50"/>
      <c r="BB3967" s="50"/>
      <c r="BC3967" s="50"/>
      <c r="BD3967" s="50"/>
      <c r="BE3967" s="50"/>
      <c r="BF3967" s="50"/>
      <c r="BG3967" s="50"/>
      <c r="BH3967" s="50"/>
      <c r="BI3967" s="50"/>
      <c r="BJ3967" s="50"/>
      <c r="BK3967" s="50"/>
      <c r="BL3967" s="50"/>
      <c r="BM3967" s="50"/>
      <c r="BN3967" s="50"/>
      <c r="BO3967" s="50"/>
      <c r="BP3967" s="50"/>
      <c r="BQ3967" s="50"/>
      <c r="BR3967" s="50"/>
      <c r="BS3967" s="50"/>
      <c r="BT3967" s="50"/>
      <c r="BU3967" s="50"/>
      <c r="BV3967" s="50"/>
      <c r="BW3967" s="50"/>
      <c r="BX3967" s="50"/>
      <c r="BY3967" s="50"/>
      <c r="BZ3967" s="50"/>
      <c r="CA3967" s="50"/>
      <c r="CB3967" s="50"/>
      <c r="CC3967" s="50"/>
      <c r="CD3967" s="50"/>
      <c r="CE3967" s="50"/>
      <c r="CF3967" s="50"/>
      <c r="CG3967" s="50"/>
      <c r="CH3967" s="50"/>
      <c r="CI3967" s="50"/>
      <c r="CJ3967" s="50"/>
      <c r="CK3967" s="50"/>
      <c r="CL3967" s="50"/>
      <c r="CM3967" s="50"/>
      <c r="CN3967" s="50"/>
      <c r="CO3967" s="50"/>
      <c r="CP3967" s="50"/>
      <c r="CQ3967" s="50"/>
      <c r="CR3967" s="50"/>
      <c r="CS3967" s="50"/>
      <c r="CT3967" s="50"/>
      <c r="CU3967" s="50"/>
      <c r="CV3967" s="50"/>
      <c r="CW3967" s="50"/>
      <c r="CX3967" s="50"/>
      <c r="CY3967" s="50"/>
      <c r="CZ3967" s="50"/>
      <c r="DA3967" s="50"/>
      <c r="DB3967" s="50"/>
      <c r="DC3967" s="50"/>
      <c r="DD3967" s="50"/>
      <c r="DE3967" s="50"/>
      <c r="DF3967" s="50"/>
      <c r="DG3967" s="50"/>
    </row>
    <row r="3968" spans="1:111" x14ac:dyDescent="0.2">
      <c r="A3968" s="564"/>
      <c r="B3968" s="564"/>
      <c r="C3968" s="564"/>
      <c r="D3968" s="78" t="s">
        <v>365</v>
      </c>
      <c r="E3968" s="360">
        <v>500</v>
      </c>
      <c r="F3968" s="352">
        <f t="shared" si="122"/>
        <v>300</v>
      </c>
      <c r="G3968" s="352">
        <f t="shared" si="123"/>
        <v>250</v>
      </c>
      <c r="H3968" s="50"/>
      <c r="I3968" s="50"/>
      <c r="J3968" s="50"/>
      <c r="K3968" s="50"/>
      <c r="L3968" s="50"/>
      <c r="M3968" s="50"/>
      <c r="N3968" s="50"/>
      <c r="O3968" s="50"/>
      <c r="P3968" s="50"/>
      <c r="Q3968" s="50"/>
      <c r="R3968" s="50"/>
      <c r="S3968" s="50"/>
      <c r="T3968" s="50"/>
      <c r="U3968" s="50"/>
      <c r="V3968" s="50"/>
      <c r="W3968" s="50"/>
      <c r="X3968" s="50"/>
      <c r="Y3968" s="50"/>
      <c r="Z3968" s="50"/>
      <c r="AA3968" s="50"/>
      <c r="AB3968" s="50"/>
      <c r="AC3968" s="50"/>
      <c r="AD3968" s="50"/>
      <c r="AE3968" s="50"/>
      <c r="AF3968" s="50"/>
      <c r="AG3968" s="50"/>
      <c r="AH3968" s="50"/>
      <c r="AI3968" s="50"/>
      <c r="AJ3968" s="50"/>
      <c r="AK3968" s="50"/>
      <c r="AL3968" s="50"/>
      <c r="AM3968" s="50"/>
      <c r="AN3968" s="50"/>
      <c r="AO3968" s="50"/>
      <c r="AP3968" s="50"/>
      <c r="AQ3968" s="50"/>
      <c r="AR3968" s="50"/>
      <c r="AS3968" s="50"/>
      <c r="AT3968" s="50"/>
      <c r="AU3968" s="50"/>
      <c r="AV3968" s="50"/>
      <c r="AW3968" s="50"/>
      <c r="AX3968" s="50"/>
      <c r="AY3968" s="50"/>
      <c r="AZ3968" s="50"/>
      <c r="BA3968" s="50"/>
      <c r="BB3968" s="50"/>
      <c r="BC3968" s="50"/>
      <c r="BD3968" s="50"/>
      <c r="BE3968" s="50"/>
      <c r="BF3968" s="50"/>
      <c r="BG3968" s="50"/>
      <c r="BH3968" s="50"/>
      <c r="BI3968" s="50"/>
      <c r="BJ3968" s="50"/>
      <c r="BK3968" s="50"/>
      <c r="BL3968" s="50"/>
      <c r="BM3968" s="50"/>
      <c r="BN3968" s="50"/>
      <c r="BO3968" s="50"/>
      <c r="BP3968" s="50"/>
      <c r="BQ3968" s="50"/>
      <c r="BR3968" s="50"/>
      <c r="BS3968" s="50"/>
      <c r="BT3968" s="50"/>
      <c r="BU3968" s="50"/>
      <c r="BV3968" s="50"/>
      <c r="BW3968" s="50"/>
      <c r="BX3968" s="50"/>
      <c r="BY3968" s="50"/>
      <c r="BZ3968" s="50"/>
      <c r="CA3968" s="50"/>
      <c r="CB3968" s="50"/>
      <c r="CC3968" s="50"/>
      <c r="CD3968" s="50"/>
      <c r="CE3968" s="50"/>
      <c r="CF3968" s="50"/>
      <c r="CG3968" s="50"/>
      <c r="CH3968" s="50"/>
      <c r="CI3968" s="50"/>
      <c r="CJ3968" s="50"/>
      <c r="CK3968" s="50"/>
      <c r="CL3968" s="50"/>
      <c r="CM3968" s="50"/>
      <c r="CN3968" s="50"/>
      <c r="CO3968" s="50"/>
      <c r="CP3968" s="50"/>
      <c r="CQ3968" s="50"/>
      <c r="CR3968" s="50"/>
      <c r="CS3968" s="50"/>
      <c r="CT3968" s="50"/>
      <c r="CU3968" s="50"/>
      <c r="CV3968" s="50"/>
      <c r="CW3968" s="50"/>
      <c r="CX3968" s="50"/>
      <c r="CY3968" s="50"/>
      <c r="CZ3968" s="50"/>
      <c r="DA3968" s="50"/>
      <c r="DB3968" s="50"/>
      <c r="DC3968" s="50"/>
      <c r="DD3968" s="50"/>
      <c r="DE3968" s="50"/>
      <c r="DF3968" s="50"/>
      <c r="DG3968" s="50"/>
    </row>
    <row r="3969" spans="1:111" x14ac:dyDescent="0.2">
      <c r="A3969" s="565"/>
      <c r="B3969" s="565"/>
      <c r="C3969" s="565"/>
      <c r="D3969" s="78" t="s">
        <v>366</v>
      </c>
      <c r="E3969" s="360">
        <v>550</v>
      </c>
      <c r="F3969" s="352">
        <f t="shared" si="122"/>
        <v>330</v>
      </c>
      <c r="G3969" s="352">
        <f t="shared" si="123"/>
        <v>275</v>
      </c>
      <c r="H3969" s="50"/>
      <c r="I3969" s="50"/>
      <c r="J3969" s="50"/>
      <c r="K3969" s="50"/>
      <c r="L3969" s="50"/>
      <c r="M3969" s="50"/>
      <c r="N3969" s="50"/>
      <c r="O3969" s="50"/>
      <c r="P3969" s="50"/>
      <c r="Q3969" s="50"/>
      <c r="R3969" s="50"/>
      <c r="S3969" s="50"/>
      <c r="T3969" s="50"/>
      <c r="U3969" s="50"/>
      <c r="V3969" s="50"/>
      <c r="W3969" s="50"/>
      <c r="X3969" s="50"/>
      <c r="Y3969" s="50"/>
      <c r="Z3969" s="50"/>
      <c r="AA3969" s="50"/>
      <c r="AB3969" s="50"/>
      <c r="AC3969" s="50"/>
      <c r="AD3969" s="50"/>
      <c r="AE3969" s="50"/>
      <c r="AF3969" s="50"/>
      <c r="AG3969" s="50"/>
      <c r="AH3969" s="50"/>
      <c r="AI3969" s="50"/>
      <c r="AJ3969" s="50"/>
      <c r="AK3969" s="50"/>
      <c r="AL3969" s="50"/>
      <c r="AM3969" s="50"/>
      <c r="AN3969" s="50"/>
      <c r="AO3969" s="50"/>
      <c r="AP3969" s="50"/>
      <c r="AQ3969" s="50"/>
      <c r="AR3969" s="50"/>
      <c r="AS3969" s="50"/>
      <c r="AT3969" s="50"/>
      <c r="AU3969" s="50"/>
      <c r="AV3969" s="50"/>
      <c r="AW3969" s="50"/>
      <c r="AX3969" s="50"/>
      <c r="AY3969" s="50"/>
      <c r="AZ3969" s="50"/>
      <c r="BA3969" s="50"/>
      <c r="BB3969" s="50"/>
      <c r="BC3969" s="50"/>
      <c r="BD3969" s="50"/>
      <c r="BE3969" s="50"/>
      <c r="BF3969" s="50"/>
      <c r="BG3969" s="50"/>
      <c r="BH3969" s="50"/>
      <c r="BI3969" s="50"/>
      <c r="BJ3969" s="50"/>
      <c r="BK3969" s="50"/>
      <c r="BL3969" s="50"/>
      <c r="BM3969" s="50"/>
      <c r="BN3969" s="50"/>
      <c r="BO3969" s="50"/>
      <c r="BP3969" s="50"/>
      <c r="BQ3969" s="50"/>
      <c r="BR3969" s="50"/>
      <c r="BS3969" s="50"/>
      <c r="BT3969" s="50"/>
      <c r="BU3969" s="50"/>
      <c r="BV3969" s="50"/>
      <c r="BW3969" s="50"/>
      <c r="BX3969" s="50"/>
      <c r="BY3969" s="50"/>
      <c r="BZ3969" s="50"/>
      <c r="CA3969" s="50"/>
      <c r="CB3969" s="50"/>
      <c r="CC3969" s="50"/>
      <c r="CD3969" s="50"/>
      <c r="CE3969" s="50"/>
      <c r="CF3969" s="50"/>
      <c r="CG3969" s="50"/>
      <c r="CH3969" s="50"/>
      <c r="CI3969" s="50"/>
      <c r="CJ3969" s="50"/>
      <c r="CK3969" s="50"/>
      <c r="CL3969" s="50"/>
      <c r="CM3969" s="50"/>
      <c r="CN3969" s="50"/>
      <c r="CO3969" s="50"/>
      <c r="CP3969" s="50"/>
      <c r="CQ3969" s="50"/>
      <c r="CR3969" s="50"/>
      <c r="CS3969" s="50"/>
      <c r="CT3969" s="50"/>
      <c r="CU3969" s="50"/>
      <c r="CV3969" s="50"/>
      <c r="CW3969" s="50"/>
      <c r="CX3969" s="50"/>
      <c r="CY3969" s="50"/>
      <c r="CZ3969" s="50"/>
      <c r="DA3969" s="50"/>
      <c r="DB3969" s="50"/>
      <c r="DC3969" s="50"/>
      <c r="DD3969" s="50"/>
      <c r="DE3969" s="50"/>
      <c r="DF3969" s="50"/>
      <c r="DG3969" s="50"/>
    </row>
    <row r="3970" spans="1:111" x14ac:dyDescent="0.2">
      <c r="A3970" s="313" t="s">
        <v>1078</v>
      </c>
      <c r="B3970" s="313" t="s">
        <v>1078</v>
      </c>
      <c r="C3970" s="313"/>
      <c r="D3970" s="78" t="s">
        <v>206</v>
      </c>
      <c r="E3970" s="360">
        <v>350</v>
      </c>
      <c r="F3970" s="352">
        <f t="shared" si="122"/>
        <v>210</v>
      </c>
      <c r="G3970" s="352">
        <f t="shared" si="123"/>
        <v>175</v>
      </c>
      <c r="H3970" s="50"/>
      <c r="I3970" s="50"/>
      <c r="J3970" s="50"/>
      <c r="K3970" s="50"/>
      <c r="L3970" s="50"/>
      <c r="M3970" s="50"/>
      <c r="N3970" s="50"/>
      <c r="O3970" s="50"/>
      <c r="P3970" s="50"/>
      <c r="Q3970" s="50"/>
      <c r="R3970" s="50"/>
      <c r="S3970" s="50"/>
      <c r="T3970" s="50"/>
      <c r="U3970" s="50"/>
      <c r="V3970" s="50"/>
      <c r="W3970" s="50"/>
      <c r="X3970" s="50"/>
      <c r="Y3970" s="50"/>
      <c r="Z3970" s="50"/>
      <c r="AA3970" s="50"/>
      <c r="AB3970" s="50"/>
      <c r="AC3970" s="50"/>
      <c r="AD3970" s="50"/>
      <c r="AE3970" s="50"/>
      <c r="AF3970" s="50"/>
      <c r="AG3970" s="50"/>
      <c r="AH3970" s="50"/>
      <c r="AI3970" s="50"/>
      <c r="AJ3970" s="50"/>
      <c r="AK3970" s="50"/>
      <c r="AL3970" s="50"/>
      <c r="AM3970" s="50"/>
      <c r="AN3970" s="50"/>
      <c r="AO3970" s="50"/>
      <c r="AP3970" s="50"/>
      <c r="AQ3970" s="50"/>
      <c r="AR3970" s="50"/>
      <c r="AS3970" s="50"/>
      <c r="AT3970" s="50"/>
      <c r="AU3970" s="50"/>
      <c r="AV3970" s="50"/>
      <c r="AW3970" s="50"/>
      <c r="AX3970" s="50"/>
      <c r="AY3970" s="50"/>
      <c r="AZ3970" s="50"/>
      <c r="BA3970" s="50"/>
      <c r="BB3970" s="50"/>
      <c r="BC3970" s="50"/>
      <c r="BD3970" s="50"/>
      <c r="BE3970" s="50"/>
      <c r="BF3970" s="50"/>
      <c r="BG3970" s="50"/>
      <c r="BH3970" s="50"/>
      <c r="BI3970" s="50"/>
      <c r="BJ3970" s="50"/>
      <c r="BK3970" s="50"/>
      <c r="BL3970" s="50"/>
      <c r="BM3970" s="50"/>
      <c r="BN3970" s="50"/>
      <c r="BO3970" s="50"/>
      <c r="BP3970" s="50"/>
      <c r="BQ3970" s="50"/>
      <c r="BR3970" s="50"/>
      <c r="BS3970" s="50"/>
      <c r="BT3970" s="50"/>
      <c r="BU3970" s="50"/>
      <c r="BV3970" s="50"/>
      <c r="BW3970" s="50"/>
      <c r="BX3970" s="50"/>
      <c r="BY3970" s="50"/>
      <c r="BZ3970" s="50"/>
      <c r="CA3970" s="50"/>
      <c r="CB3970" s="50"/>
      <c r="CC3970" s="50"/>
      <c r="CD3970" s="50"/>
      <c r="CE3970" s="50"/>
      <c r="CF3970" s="50"/>
      <c r="CG3970" s="50"/>
      <c r="CH3970" s="50"/>
      <c r="CI3970" s="50"/>
      <c r="CJ3970" s="50"/>
      <c r="CK3970" s="50"/>
      <c r="CL3970" s="50"/>
      <c r="CM3970" s="50"/>
      <c r="CN3970" s="50"/>
      <c r="CO3970" s="50"/>
      <c r="CP3970" s="50"/>
      <c r="CQ3970" s="50"/>
      <c r="CR3970" s="50"/>
      <c r="CS3970" s="50"/>
      <c r="CT3970" s="50"/>
      <c r="CU3970" s="50"/>
      <c r="CV3970" s="50"/>
      <c r="CW3970" s="50"/>
      <c r="CX3970" s="50"/>
      <c r="CY3970" s="50"/>
      <c r="CZ3970" s="50"/>
      <c r="DA3970" s="50"/>
      <c r="DB3970" s="50"/>
      <c r="DC3970" s="50"/>
      <c r="DD3970" s="50"/>
      <c r="DE3970" s="50"/>
      <c r="DF3970" s="50"/>
      <c r="DG3970" s="50"/>
    </row>
    <row r="3971" spans="1:111" x14ac:dyDescent="0.2">
      <c r="A3971" s="205" t="s">
        <v>94</v>
      </c>
      <c r="B3971" s="205" t="s">
        <v>94</v>
      </c>
      <c r="C3971" s="205"/>
      <c r="D3971" s="75" t="s">
        <v>1179</v>
      </c>
      <c r="E3971" s="360"/>
      <c r="F3971" s="352">
        <f t="shared" si="122"/>
        <v>0</v>
      </c>
      <c r="G3971" s="352">
        <f t="shared" si="123"/>
        <v>0</v>
      </c>
      <c r="H3971" s="50"/>
      <c r="I3971" s="50"/>
      <c r="J3971" s="50"/>
      <c r="K3971" s="50"/>
      <c r="L3971" s="50"/>
      <c r="M3971" s="50"/>
      <c r="N3971" s="50"/>
      <c r="O3971" s="50"/>
      <c r="P3971" s="50"/>
      <c r="Q3971" s="50"/>
      <c r="R3971" s="50"/>
      <c r="S3971" s="50"/>
      <c r="T3971" s="50"/>
      <c r="U3971" s="50"/>
      <c r="V3971" s="50"/>
      <c r="W3971" s="50"/>
      <c r="X3971" s="50"/>
      <c r="Y3971" s="50"/>
      <c r="Z3971" s="50"/>
      <c r="AA3971" s="50"/>
      <c r="AB3971" s="50"/>
      <c r="AC3971" s="50"/>
      <c r="AD3971" s="50"/>
      <c r="AE3971" s="50"/>
      <c r="AF3971" s="50"/>
      <c r="AG3971" s="50"/>
      <c r="AH3971" s="50"/>
      <c r="AI3971" s="50"/>
      <c r="AJ3971" s="50"/>
      <c r="AK3971" s="50"/>
      <c r="AL3971" s="50"/>
      <c r="AM3971" s="50"/>
      <c r="AN3971" s="50"/>
      <c r="AO3971" s="50"/>
      <c r="AP3971" s="50"/>
      <c r="AQ3971" s="50"/>
      <c r="AR3971" s="50"/>
      <c r="AS3971" s="50"/>
      <c r="AT3971" s="50"/>
      <c r="AU3971" s="50"/>
      <c r="AV3971" s="50"/>
      <c r="AW3971" s="50"/>
      <c r="AX3971" s="50"/>
      <c r="AY3971" s="50"/>
      <c r="AZ3971" s="50"/>
      <c r="BA3971" s="50"/>
      <c r="BB3971" s="50"/>
      <c r="BC3971" s="50"/>
      <c r="BD3971" s="50"/>
      <c r="BE3971" s="50"/>
      <c r="BF3971" s="50"/>
      <c r="BG3971" s="50"/>
      <c r="BH3971" s="50"/>
      <c r="BI3971" s="50"/>
      <c r="BJ3971" s="50"/>
      <c r="BK3971" s="50"/>
      <c r="BL3971" s="50"/>
      <c r="BM3971" s="50"/>
      <c r="BN3971" s="50"/>
      <c r="BO3971" s="50"/>
      <c r="BP3971" s="50"/>
      <c r="BQ3971" s="50"/>
      <c r="BR3971" s="50"/>
      <c r="BS3971" s="50"/>
      <c r="BT3971" s="50"/>
      <c r="BU3971" s="50"/>
      <c r="BV3971" s="50"/>
      <c r="BW3971" s="50"/>
      <c r="BX3971" s="50"/>
      <c r="BY3971" s="50"/>
      <c r="BZ3971" s="50"/>
      <c r="CA3971" s="50"/>
      <c r="CB3971" s="50"/>
      <c r="CC3971" s="50"/>
      <c r="CD3971" s="50"/>
      <c r="CE3971" s="50"/>
      <c r="CF3971" s="50"/>
      <c r="CG3971" s="50"/>
      <c r="CH3971" s="50"/>
      <c r="CI3971" s="50"/>
      <c r="CJ3971" s="50"/>
      <c r="CK3971" s="50"/>
      <c r="CL3971" s="50"/>
      <c r="CM3971" s="50"/>
      <c r="CN3971" s="50"/>
      <c r="CO3971" s="50"/>
      <c r="CP3971" s="50"/>
      <c r="CQ3971" s="50"/>
      <c r="CR3971" s="50"/>
      <c r="CS3971" s="50"/>
      <c r="CT3971" s="50"/>
      <c r="CU3971" s="50"/>
      <c r="CV3971" s="50"/>
      <c r="CW3971" s="50"/>
      <c r="CX3971" s="50"/>
      <c r="CY3971" s="50"/>
      <c r="CZ3971" s="50"/>
      <c r="DA3971" s="50"/>
      <c r="DB3971" s="50"/>
      <c r="DC3971" s="50"/>
      <c r="DD3971" s="50"/>
      <c r="DE3971" s="50"/>
      <c r="DF3971" s="50"/>
      <c r="DG3971" s="50"/>
    </row>
    <row r="3972" spans="1:111" x14ac:dyDescent="0.2">
      <c r="A3972" s="570" t="s">
        <v>1126</v>
      </c>
      <c r="B3972" s="570" t="s">
        <v>1126</v>
      </c>
      <c r="C3972" s="570"/>
      <c r="D3972" s="81" t="s">
        <v>330</v>
      </c>
      <c r="E3972" s="360"/>
      <c r="F3972" s="352">
        <f t="shared" si="122"/>
        <v>0</v>
      </c>
      <c r="G3972" s="352">
        <f t="shared" si="123"/>
        <v>0</v>
      </c>
      <c r="H3972" s="50"/>
      <c r="I3972" s="50"/>
      <c r="J3972" s="50"/>
      <c r="K3972" s="50"/>
      <c r="L3972" s="50"/>
      <c r="M3972" s="50"/>
      <c r="N3972" s="50"/>
      <c r="O3972" s="50"/>
      <c r="P3972" s="50"/>
      <c r="Q3972" s="50"/>
      <c r="R3972" s="50"/>
      <c r="S3972" s="50"/>
      <c r="T3972" s="50"/>
      <c r="U3972" s="50"/>
      <c r="V3972" s="50"/>
      <c r="W3972" s="50"/>
      <c r="X3972" s="50"/>
      <c r="Y3972" s="50"/>
      <c r="Z3972" s="50"/>
      <c r="AA3972" s="50"/>
      <c r="AB3972" s="50"/>
      <c r="AC3972" s="50"/>
      <c r="AD3972" s="50"/>
      <c r="AE3972" s="50"/>
      <c r="AF3972" s="50"/>
      <c r="AG3972" s="50"/>
      <c r="AH3972" s="50"/>
      <c r="AI3972" s="50"/>
      <c r="AJ3972" s="50"/>
      <c r="AK3972" s="50"/>
      <c r="AL3972" s="50"/>
      <c r="AM3972" s="50"/>
      <c r="AN3972" s="50"/>
      <c r="AO3972" s="50"/>
      <c r="AP3972" s="50"/>
      <c r="AQ3972" s="50"/>
      <c r="AR3972" s="50"/>
      <c r="AS3972" s="50"/>
      <c r="AT3972" s="50"/>
      <c r="AU3972" s="50"/>
      <c r="AV3972" s="50"/>
      <c r="AW3972" s="50"/>
      <c r="AX3972" s="50"/>
      <c r="AY3972" s="50"/>
      <c r="AZ3972" s="50"/>
      <c r="BA3972" s="50"/>
      <c r="BB3972" s="50"/>
      <c r="BC3972" s="50"/>
      <c r="BD3972" s="50"/>
      <c r="BE3972" s="50"/>
      <c r="BF3972" s="50"/>
      <c r="BG3972" s="50"/>
      <c r="BH3972" s="50"/>
      <c r="BI3972" s="50"/>
      <c r="BJ3972" s="50"/>
      <c r="BK3972" s="50"/>
      <c r="BL3972" s="50"/>
      <c r="BM3972" s="50"/>
      <c r="BN3972" s="50"/>
      <c r="BO3972" s="50"/>
      <c r="BP3972" s="50"/>
      <c r="BQ3972" s="50"/>
      <c r="BR3972" s="50"/>
      <c r="BS3972" s="50"/>
      <c r="BT3972" s="50"/>
      <c r="BU3972" s="50"/>
      <c r="BV3972" s="50"/>
      <c r="BW3972" s="50"/>
      <c r="BX3972" s="50"/>
      <c r="BY3972" s="50"/>
      <c r="BZ3972" s="50"/>
      <c r="CA3972" s="50"/>
      <c r="CB3972" s="50"/>
      <c r="CC3972" s="50"/>
      <c r="CD3972" s="50"/>
      <c r="CE3972" s="50"/>
      <c r="CF3972" s="50"/>
      <c r="CG3972" s="50"/>
      <c r="CH3972" s="50"/>
      <c r="CI3972" s="50"/>
      <c r="CJ3972" s="50"/>
      <c r="CK3972" s="50"/>
      <c r="CL3972" s="50"/>
      <c r="CM3972" s="50"/>
      <c r="CN3972" s="50"/>
      <c r="CO3972" s="50"/>
      <c r="CP3972" s="50"/>
      <c r="CQ3972" s="50"/>
      <c r="CR3972" s="50"/>
      <c r="CS3972" s="50"/>
      <c r="CT3972" s="50"/>
      <c r="CU3972" s="50"/>
      <c r="CV3972" s="50"/>
      <c r="CW3972" s="50"/>
      <c r="CX3972" s="50"/>
      <c r="CY3972" s="50"/>
      <c r="CZ3972" s="50"/>
      <c r="DA3972" s="50"/>
      <c r="DB3972" s="50"/>
      <c r="DC3972" s="50"/>
      <c r="DD3972" s="50"/>
      <c r="DE3972" s="50"/>
      <c r="DF3972" s="50"/>
      <c r="DG3972" s="50"/>
    </row>
    <row r="3973" spans="1:111" x14ac:dyDescent="0.2">
      <c r="A3973" s="571"/>
      <c r="B3973" s="571"/>
      <c r="C3973" s="571"/>
      <c r="D3973" s="80" t="s">
        <v>367</v>
      </c>
      <c r="E3973" s="360">
        <v>3400</v>
      </c>
      <c r="F3973" s="352">
        <f t="shared" si="122"/>
        <v>2040</v>
      </c>
      <c r="G3973" s="352">
        <f t="shared" si="123"/>
        <v>1700</v>
      </c>
      <c r="H3973" s="50"/>
      <c r="I3973" s="50"/>
      <c r="J3973" s="50"/>
      <c r="K3973" s="50"/>
      <c r="L3973" s="50"/>
      <c r="M3973" s="50"/>
      <c r="N3973" s="50"/>
      <c r="O3973" s="50"/>
      <c r="P3973" s="50"/>
      <c r="Q3973" s="50"/>
      <c r="R3973" s="50"/>
      <c r="S3973" s="50"/>
      <c r="T3973" s="50"/>
      <c r="U3973" s="50"/>
      <c r="V3973" s="50"/>
      <c r="W3973" s="50"/>
      <c r="X3973" s="50"/>
      <c r="Y3973" s="50"/>
      <c r="Z3973" s="50"/>
      <c r="AA3973" s="50"/>
      <c r="AB3973" s="50"/>
      <c r="AC3973" s="50"/>
      <c r="AD3973" s="50"/>
      <c r="AE3973" s="50"/>
      <c r="AF3973" s="50"/>
      <c r="AG3973" s="50"/>
      <c r="AH3973" s="50"/>
      <c r="AI3973" s="50"/>
      <c r="AJ3973" s="50"/>
      <c r="AK3973" s="50"/>
      <c r="AL3973" s="50"/>
      <c r="AM3973" s="50"/>
      <c r="AN3973" s="50"/>
      <c r="AO3973" s="50"/>
      <c r="AP3973" s="50"/>
      <c r="AQ3973" s="50"/>
      <c r="AR3973" s="50"/>
      <c r="AS3973" s="50"/>
      <c r="AT3973" s="50"/>
      <c r="AU3973" s="50"/>
      <c r="AV3973" s="50"/>
      <c r="AW3973" s="50"/>
      <c r="AX3973" s="50"/>
      <c r="AY3973" s="50"/>
      <c r="AZ3973" s="50"/>
      <c r="BA3973" s="50"/>
      <c r="BB3973" s="50"/>
      <c r="BC3973" s="50"/>
      <c r="BD3973" s="50"/>
      <c r="BE3973" s="50"/>
      <c r="BF3973" s="50"/>
      <c r="BG3973" s="50"/>
      <c r="BH3973" s="50"/>
      <c r="BI3973" s="50"/>
      <c r="BJ3973" s="50"/>
      <c r="BK3973" s="50"/>
      <c r="BL3973" s="50"/>
      <c r="BM3973" s="50"/>
      <c r="BN3973" s="50"/>
      <c r="BO3973" s="50"/>
      <c r="BP3973" s="50"/>
      <c r="BQ3973" s="50"/>
      <c r="BR3973" s="50"/>
      <c r="BS3973" s="50"/>
      <c r="BT3973" s="50"/>
      <c r="BU3973" s="50"/>
      <c r="BV3973" s="50"/>
      <c r="BW3973" s="50"/>
      <c r="BX3973" s="50"/>
      <c r="BY3973" s="50"/>
      <c r="BZ3973" s="50"/>
      <c r="CA3973" s="50"/>
      <c r="CB3973" s="50"/>
      <c r="CC3973" s="50"/>
      <c r="CD3973" s="50"/>
      <c r="CE3973" s="50"/>
      <c r="CF3973" s="50"/>
      <c r="CG3973" s="50"/>
      <c r="CH3973" s="50"/>
      <c r="CI3973" s="50"/>
      <c r="CJ3973" s="50"/>
      <c r="CK3973" s="50"/>
      <c r="CL3973" s="50"/>
      <c r="CM3973" s="50"/>
      <c r="CN3973" s="50"/>
      <c r="CO3973" s="50"/>
      <c r="CP3973" s="50"/>
      <c r="CQ3973" s="50"/>
      <c r="CR3973" s="50"/>
      <c r="CS3973" s="50"/>
      <c r="CT3973" s="50"/>
      <c r="CU3973" s="50"/>
      <c r="CV3973" s="50"/>
      <c r="CW3973" s="50"/>
      <c r="CX3973" s="50"/>
      <c r="CY3973" s="50"/>
      <c r="CZ3973" s="50"/>
      <c r="DA3973" s="50"/>
      <c r="DB3973" s="50"/>
      <c r="DC3973" s="50"/>
      <c r="DD3973" s="50"/>
      <c r="DE3973" s="50"/>
      <c r="DF3973" s="50"/>
      <c r="DG3973" s="50"/>
    </row>
    <row r="3974" spans="1:111" x14ac:dyDescent="0.2">
      <c r="A3974" s="572"/>
      <c r="B3974" s="572"/>
      <c r="C3974" s="572"/>
      <c r="D3974" s="80" t="s">
        <v>368</v>
      </c>
      <c r="E3974" s="360">
        <v>3300</v>
      </c>
      <c r="F3974" s="352">
        <f t="shared" si="122"/>
        <v>1980</v>
      </c>
      <c r="G3974" s="352">
        <f t="shared" si="123"/>
        <v>1650</v>
      </c>
      <c r="H3974" s="50"/>
      <c r="I3974" s="50"/>
      <c r="J3974" s="50"/>
      <c r="K3974" s="50"/>
      <c r="L3974" s="50"/>
      <c r="M3974" s="50"/>
      <c r="N3974" s="50"/>
      <c r="O3974" s="50"/>
      <c r="P3974" s="50"/>
      <c r="Q3974" s="50"/>
      <c r="R3974" s="50"/>
      <c r="S3974" s="50"/>
      <c r="T3974" s="50"/>
      <c r="U3974" s="50"/>
      <c r="V3974" s="50"/>
      <c r="W3974" s="50"/>
      <c r="X3974" s="50"/>
      <c r="Y3974" s="50"/>
      <c r="Z3974" s="50"/>
      <c r="AA3974" s="50"/>
      <c r="AB3974" s="50"/>
      <c r="AC3974" s="50"/>
      <c r="AD3974" s="50"/>
      <c r="AE3974" s="50"/>
      <c r="AF3974" s="50"/>
      <c r="AG3974" s="50"/>
      <c r="AH3974" s="50"/>
      <c r="AI3974" s="50"/>
      <c r="AJ3974" s="50"/>
      <c r="AK3974" s="50"/>
      <c r="AL3974" s="50"/>
      <c r="AM3974" s="50"/>
      <c r="AN3974" s="50"/>
      <c r="AO3974" s="50"/>
      <c r="AP3974" s="50"/>
      <c r="AQ3974" s="50"/>
      <c r="AR3974" s="50"/>
      <c r="AS3974" s="50"/>
      <c r="AT3974" s="50"/>
      <c r="AU3974" s="50"/>
      <c r="AV3974" s="50"/>
      <c r="AW3974" s="50"/>
      <c r="AX3974" s="50"/>
      <c r="AY3974" s="50"/>
      <c r="AZ3974" s="50"/>
      <c r="BA3974" s="50"/>
      <c r="BB3974" s="50"/>
      <c r="BC3974" s="50"/>
      <c r="BD3974" s="50"/>
      <c r="BE3974" s="50"/>
      <c r="BF3974" s="50"/>
      <c r="BG3974" s="50"/>
      <c r="BH3974" s="50"/>
      <c r="BI3974" s="50"/>
      <c r="BJ3974" s="50"/>
      <c r="BK3974" s="50"/>
      <c r="BL3974" s="50"/>
      <c r="BM3974" s="50"/>
      <c r="BN3974" s="50"/>
      <c r="BO3974" s="50"/>
      <c r="BP3974" s="50"/>
      <c r="BQ3974" s="50"/>
      <c r="BR3974" s="50"/>
      <c r="BS3974" s="50"/>
      <c r="BT3974" s="50"/>
      <c r="BU3974" s="50"/>
      <c r="BV3974" s="50"/>
      <c r="BW3974" s="50"/>
      <c r="BX3974" s="50"/>
      <c r="BY3974" s="50"/>
      <c r="BZ3974" s="50"/>
      <c r="CA3974" s="50"/>
      <c r="CB3974" s="50"/>
      <c r="CC3974" s="50"/>
      <c r="CD3974" s="50"/>
      <c r="CE3974" s="50"/>
      <c r="CF3974" s="50"/>
      <c r="CG3974" s="50"/>
      <c r="CH3974" s="50"/>
      <c r="CI3974" s="50"/>
      <c r="CJ3974" s="50"/>
      <c r="CK3974" s="50"/>
      <c r="CL3974" s="50"/>
      <c r="CM3974" s="50"/>
      <c r="CN3974" s="50"/>
      <c r="CO3974" s="50"/>
      <c r="CP3974" s="50"/>
      <c r="CQ3974" s="50"/>
      <c r="CR3974" s="50"/>
      <c r="CS3974" s="50"/>
      <c r="CT3974" s="50"/>
      <c r="CU3974" s="50"/>
      <c r="CV3974" s="50"/>
      <c r="CW3974" s="50"/>
      <c r="CX3974" s="50"/>
      <c r="CY3974" s="50"/>
      <c r="CZ3974" s="50"/>
      <c r="DA3974" s="50"/>
      <c r="DB3974" s="50"/>
      <c r="DC3974" s="50"/>
      <c r="DD3974" s="50"/>
      <c r="DE3974" s="50"/>
      <c r="DF3974" s="50"/>
      <c r="DG3974" s="50"/>
    </row>
    <row r="3975" spans="1:111" x14ac:dyDescent="0.2">
      <c r="A3975" s="379" t="s">
        <v>1127</v>
      </c>
      <c r="B3975" s="379" t="s">
        <v>1127</v>
      </c>
      <c r="C3975" s="379"/>
      <c r="D3975" s="81" t="s">
        <v>369</v>
      </c>
      <c r="E3975" s="360">
        <v>800</v>
      </c>
      <c r="F3975" s="352">
        <f t="shared" si="122"/>
        <v>480</v>
      </c>
      <c r="G3975" s="352">
        <f t="shared" si="123"/>
        <v>400</v>
      </c>
      <c r="H3975" s="50"/>
      <c r="I3975" s="50"/>
      <c r="J3975" s="50"/>
      <c r="K3975" s="50"/>
      <c r="L3975" s="50"/>
      <c r="M3975" s="50"/>
      <c r="N3975" s="50"/>
      <c r="O3975" s="50"/>
      <c r="P3975" s="50"/>
      <c r="Q3975" s="50"/>
      <c r="R3975" s="50"/>
      <c r="S3975" s="50"/>
      <c r="T3975" s="50"/>
      <c r="U3975" s="50"/>
      <c r="V3975" s="50"/>
      <c r="W3975" s="50"/>
      <c r="X3975" s="50"/>
      <c r="Y3975" s="50"/>
      <c r="Z3975" s="50"/>
      <c r="AA3975" s="50"/>
      <c r="AB3975" s="50"/>
      <c r="AC3975" s="50"/>
      <c r="AD3975" s="50"/>
      <c r="AE3975" s="50"/>
      <c r="AF3975" s="50"/>
      <c r="AG3975" s="50"/>
      <c r="AH3975" s="50"/>
      <c r="AI3975" s="50"/>
      <c r="AJ3975" s="50"/>
      <c r="AK3975" s="50"/>
      <c r="AL3975" s="50"/>
      <c r="AM3975" s="50"/>
      <c r="AN3975" s="50"/>
      <c r="AO3975" s="50"/>
      <c r="AP3975" s="50"/>
      <c r="AQ3975" s="50"/>
      <c r="AR3975" s="50"/>
      <c r="AS3975" s="50"/>
      <c r="AT3975" s="50"/>
      <c r="AU3975" s="50"/>
      <c r="AV3975" s="50"/>
      <c r="AW3975" s="50"/>
      <c r="AX3975" s="50"/>
      <c r="AY3975" s="50"/>
      <c r="AZ3975" s="50"/>
      <c r="BA3975" s="50"/>
      <c r="BB3975" s="50"/>
      <c r="BC3975" s="50"/>
      <c r="BD3975" s="50"/>
      <c r="BE3975" s="50"/>
      <c r="BF3975" s="50"/>
      <c r="BG3975" s="50"/>
      <c r="BH3975" s="50"/>
      <c r="BI3975" s="50"/>
      <c r="BJ3975" s="50"/>
      <c r="BK3975" s="50"/>
      <c r="BL3975" s="50"/>
      <c r="BM3975" s="50"/>
      <c r="BN3975" s="50"/>
      <c r="BO3975" s="50"/>
      <c r="BP3975" s="50"/>
      <c r="BQ3975" s="50"/>
      <c r="BR3975" s="50"/>
      <c r="BS3975" s="50"/>
      <c r="BT3975" s="50"/>
      <c r="BU3975" s="50"/>
      <c r="BV3975" s="50"/>
      <c r="BW3975" s="50"/>
      <c r="BX3975" s="50"/>
      <c r="BY3975" s="50"/>
      <c r="BZ3975" s="50"/>
      <c r="CA3975" s="50"/>
      <c r="CB3975" s="50"/>
      <c r="CC3975" s="50"/>
      <c r="CD3975" s="50"/>
      <c r="CE3975" s="50"/>
      <c r="CF3975" s="50"/>
      <c r="CG3975" s="50"/>
      <c r="CH3975" s="50"/>
      <c r="CI3975" s="50"/>
      <c r="CJ3975" s="50"/>
      <c r="CK3975" s="50"/>
      <c r="CL3975" s="50"/>
      <c r="CM3975" s="50"/>
      <c r="CN3975" s="50"/>
      <c r="CO3975" s="50"/>
      <c r="CP3975" s="50"/>
      <c r="CQ3975" s="50"/>
      <c r="CR3975" s="50"/>
      <c r="CS3975" s="50"/>
      <c r="CT3975" s="50"/>
      <c r="CU3975" s="50"/>
      <c r="CV3975" s="50"/>
      <c r="CW3975" s="50"/>
      <c r="CX3975" s="50"/>
      <c r="CY3975" s="50"/>
      <c r="CZ3975" s="50"/>
      <c r="DA3975" s="50"/>
      <c r="DB3975" s="50"/>
      <c r="DC3975" s="50"/>
      <c r="DD3975" s="50"/>
      <c r="DE3975" s="50"/>
      <c r="DF3975" s="50"/>
      <c r="DG3975" s="50"/>
    </row>
    <row r="3976" spans="1:111" x14ac:dyDescent="0.2">
      <c r="A3976" s="570" t="s">
        <v>1128</v>
      </c>
      <c r="B3976" s="570" t="s">
        <v>1128</v>
      </c>
      <c r="C3976" s="570"/>
      <c r="D3976" s="81" t="s">
        <v>370</v>
      </c>
      <c r="E3976" s="360"/>
      <c r="F3976" s="352">
        <f t="shared" si="122"/>
        <v>0</v>
      </c>
      <c r="G3976" s="352">
        <f t="shared" si="123"/>
        <v>0</v>
      </c>
      <c r="H3976" s="50"/>
      <c r="I3976" s="50"/>
      <c r="J3976" s="50"/>
      <c r="K3976" s="50"/>
      <c r="L3976" s="50"/>
      <c r="M3976" s="50"/>
      <c r="N3976" s="50"/>
      <c r="O3976" s="50"/>
      <c r="P3976" s="50"/>
      <c r="Q3976" s="50"/>
      <c r="R3976" s="50"/>
      <c r="S3976" s="50"/>
      <c r="T3976" s="50"/>
      <c r="U3976" s="50"/>
      <c r="V3976" s="50"/>
      <c r="W3976" s="50"/>
      <c r="X3976" s="50"/>
      <c r="Y3976" s="50"/>
      <c r="Z3976" s="50"/>
      <c r="AA3976" s="50"/>
      <c r="AB3976" s="50"/>
      <c r="AC3976" s="50"/>
      <c r="AD3976" s="50"/>
      <c r="AE3976" s="50"/>
      <c r="AF3976" s="50"/>
      <c r="AG3976" s="50"/>
      <c r="AH3976" s="50"/>
      <c r="AI3976" s="50"/>
      <c r="AJ3976" s="50"/>
      <c r="AK3976" s="50"/>
      <c r="AL3976" s="50"/>
      <c r="AM3976" s="50"/>
      <c r="AN3976" s="50"/>
      <c r="AO3976" s="50"/>
      <c r="AP3976" s="50"/>
      <c r="AQ3976" s="50"/>
      <c r="AR3976" s="50"/>
      <c r="AS3976" s="50"/>
      <c r="AT3976" s="50"/>
      <c r="AU3976" s="50"/>
      <c r="AV3976" s="50"/>
      <c r="AW3976" s="50"/>
      <c r="AX3976" s="50"/>
      <c r="AY3976" s="50"/>
      <c r="AZ3976" s="50"/>
      <c r="BA3976" s="50"/>
      <c r="BB3976" s="50"/>
      <c r="BC3976" s="50"/>
      <c r="BD3976" s="50"/>
      <c r="BE3976" s="50"/>
      <c r="BF3976" s="50"/>
      <c r="BG3976" s="50"/>
      <c r="BH3976" s="50"/>
      <c r="BI3976" s="50"/>
      <c r="BJ3976" s="50"/>
      <c r="BK3976" s="50"/>
      <c r="BL3976" s="50"/>
      <c r="BM3976" s="50"/>
      <c r="BN3976" s="50"/>
      <c r="BO3976" s="50"/>
      <c r="BP3976" s="50"/>
      <c r="BQ3976" s="50"/>
      <c r="BR3976" s="50"/>
      <c r="BS3976" s="50"/>
      <c r="BT3976" s="50"/>
      <c r="BU3976" s="50"/>
      <c r="BV3976" s="50"/>
      <c r="BW3976" s="50"/>
      <c r="BX3976" s="50"/>
      <c r="BY3976" s="50"/>
      <c r="BZ3976" s="50"/>
      <c r="CA3976" s="50"/>
      <c r="CB3976" s="50"/>
      <c r="CC3976" s="50"/>
      <c r="CD3976" s="50"/>
      <c r="CE3976" s="50"/>
      <c r="CF3976" s="50"/>
      <c r="CG3976" s="50"/>
      <c r="CH3976" s="50"/>
      <c r="CI3976" s="50"/>
      <c r="CJ3976" s="50"/>
      <c r="CK3976" s="50"/>
      <c r="CL3976" s="50"/>
      <c r="CM3976" s="50"/>
      <c r="CN3976" s="50"/>
      <c r="CO3976" s="50"/>
      <c r="CP3976" s="50"/>
      <c r="CQ3976" s="50"/>
      <c r="CR3976" s="50"/>
      <c r="CS3976" s="50"/>
      <c r="CT3976" s="50"/>
      <c r="CU3976" s="50"/>
      <c r="CV3976" s="50"/>
      <c r="CW3976" s="50"/>
      <c r="CX3976" s="50"/>
      <c r="CY3976" s="50"/>
      <c r="CZ3976" s="50"/>
      <c r="DA3976" s="50"/>
      <c r="DB3976" s="50"/>
      <c r="DC3976" s="50"/>
      <c r="DD3976" s="50"/>
      <c r="DE3976" s="50"/>
      <c r="DF3976" s="50"/>
      <c r="DG3976" s="50"/>
    </row>
    <row r="3977" spans="1:111" ht="25.5" x14ac:dyDescent="0.2">
      <c r="A3977" s="571"/>
      <c r="B3977" s="571"/>
      <c r="C3977" s="571"/>
      <c r="D3977" s="78" t="s">
        <v>371</v>
      </c>
      <c r="E3977" s="360">
        <v>1100</v>
      </c>
      <c r="F3977" s="352">
        <f t="shared" si="122"/>
        <v>660</v>
      </c>
      <c r="G3977" s="352">
        <f t="shared" si="123"/>
        <v>550</v>
      </c>
      <c r="H3977" s="50"/>
      <c r="I3977" s="50"/>
      <c r="J3977" s="50"/>
      <c r="K3977" s="50"/>
      <c r="L3977" s="50"/>
      <c r="M3977" s="50"/>
      <c r="N3977" s="50"/>
      <c r="O3977" s="50"/>
      <c r="P3977" s="50"/>
      <c r="Q3977" s="50"/>
      <c r="R3977" s="50"/>
      <c r="S3977" s="50"/>
      <c r="T3977" s="50"/>
      <c r="U3977" s="50"/>
      <c r="V3977" s="50"/>
      <c r="W3977" s="50"/>
      <c r="X3977" s="50"/>
      <c r="Y3977" s="50"/>
      <c r="Z3977" s="50"/>
      <c r="AA3977" s="50"/>
      <c r="AB3977" s="50"/>
      <c r="AC3977" s="50"/>
      <c r="AD3977" s="50"/>
      <c r="AE3977" s="50"/>
      <c r="AF3977" s="50"/>
      <c r="AG3977" s="50"/>
      <c r="AH3977" s="50"/>
      <c r="AI3977" s="50"/>
      <c r="AJ3977" s="50"/>
      <c r="AK3977" s="50"/>
      <c r="AL3977" s="50"/>
      <c r="AM3977" s="50"/>
      <c r="AN3977" s="50"/>
      <c r="AO3977" s="50"/>
      <c r="AP3977" s="50"/>
      <c r="AQ3977" s="50"/>
      <c r="AR3977" s="50"/>
      <c r="AS3977" s="50"/>
      <c r="AT3977" s="50"/>
      <c r="AU3977" s="50"/>
      <c r="AV3977" s="50"/>
      <c r="AW3977" s="50"/>
      <c r="AX3977" s="50"/>
      <c r="AY3977" s="50"/>
      <c r="AZ3977" s="50"/>
      <c r="BA3977" s="50"/>
      <c r="BB3977" s="50"/>
      <c r="BC3977" s="50"/>
      <c r="BD3977" s="50"/>
      <c r="BE3977" s="50"/>
      <c r="BF3977" s="50"/>
      <c r="BG3977" s="50"/>
      <c r="BH3977" s="50"/>
      <c r="BI3977" s="50"/>
      <c r="BJ3977" s="50"/>
      <c r="BK3977" s="50"/>
      <c r="BL3977" s="50"/>
      <c r="BM3977" s="50"/>
      <c r="BN3977" s="50"/>
      <c r="BO3977" s="50"/>
      <c r="BP3977" s="50"/>
      <c r="BQ3977" s="50"/>
      <c r="BR3977" s="50"/>
      <c r="BS3977" s="50"/>
      <c r="BT3977" s="50"/>
      <c r="BU3977" s="50"/>
      <c r="BV3977" s="50"/>
      <c r="BW3977" s="50"/>
      <c r="BX3977" s="50"/>
      <c r="BY3977" s="50"/>
      <c r="BZ3977" s="50"/>
      <c r="CA3977" s="50"/>
      <c r="CB3977" s="50"/>
      <c r="CC3977" s="50"/>
      <c r="CD3977" s="50"/>
      <c r="CE3977" s="50"/>
      <c r="CF3977" s="50"/>
      <c r="CG3977" s="50"/>
      <c r="CH3977" s="50"/>
      <c r="CI3977" s="50"/>
      <c r="CJ3977" s="50"/>
      <c r="CK3977" s="50"/>
      <c r="CL3977" s="50"/>
      <c r="CM3977" s="50"/>
      <c r="CN3977" s="50"/>
      <c r="CO3977" s="50"/>
      <c r="CP3977" s="50"/>
      <c r="CQ3977" s="50"/>
      <c r="CR3977" s="50"/>
      <c r="CS3977" s="50"/>
      <c r="CT3977" s="50"/>
      <c r="CU3977" s="50"/>
      <c r="CV3977" s="50"/>
      <c r="CW3977" s="50"/>
      <c r="CX3977" s="50"/>
      <c r="CY3977" s="50"/>
      <c r="CZ3977" s="50"/>
      <c r="DA3977" s="50"/>
      <c r="DB3977" s="50"/>
      <c r="DC3977" s="50"/>
      <c r="DD3977" s="50"/>
      <c r="DE3977" s="50"/>
      <c r="DF3977" s="50"/>
      <c r="DG3977" s="50"/>
    </row>
    <row r="3978" spans="1:111" ht="25.5" x14ac:dyDescent="0.2">
      <c r="A3978" s="571"/>
      <c r="B3978" s="571"/>
      <c r="C3978" s="571"/>
      <c r="D3978" s="78" t="s">
        <v>372</v>
      </c>
      <c r="E3978" s="360">
        <v>1300</v>
      </c>
      <c r="F3978" s="352">
        <f t="shared" si="122"/>
        <v>780</v>
      </c>
      <c r="G3978" s="352">
        <f t="shared" si="123"/>
        <v>650</v>
      </c>
      <c r="H3978" s="50"/>
      <c r="I3978" s="50"/>
      <c r="J3978" s="50"/>
      <c r="K3978" s="50"/>
      <c r="L3978" s="50"/>
      <c r="M3978" s="50"/>
      <c r="N3978" s="50"/>
      <c r="O3978" s="50"/>
      <c r="P3978" s="50"/>
      <c r="Q3978" s="50"/>
      <c r="R3978" s="50"/>
      <c r="S3978" s="50"/>
      <c r="T3978" s="50"/>
      <c r="U3978" s="50"/>
      <c r="V3978" s="50"/>
      <c r="W3978" s="50"/>
      <c r="X3978" s="50"/>
      <c r="Y3978" s="50"/>
      <c r="Z3978" s="50"/>
      <c r="AA3978" s="50"/>
      <c r="AB3978" s="50"/>
      <c r="AC3978" s="50"/>
      <c r="AD3978" s="50"/>
      <c r="AE3978" s="50"/>
      <c r="AF3978" s="50"/>
      <c r="AG3978" s="50"/>
      <c r="AH3978" s="50"/>
      <c r="AI3978" s="50"/>
      <c r="AJ3978" s="50"/>
      <c r="AK3978" s="50"/>
      <c r="AL3978" s="50"/>
      <c r="AM3978" s="50"/>
      <c r="AN3978" s="50"/>
      <c r="AO3978" s="50"/>
      <c r="AP3978" s="50"/>
      <c r="AQ3978" s="50"/>
      <c r="AR3978" s="50"/>
      <c r="AS3978" s="50"/>
      <c r="AT3978" s="50"/>
      <c r="AU3978" s="50"/>
      <c r="AV3978" s="50"/>
      <c r="AW3978" s="50"/>
      <c r="AX3978" s="50"/>
      <c r="AY3978" s="50"/>
      <c r="AZ3978" s="50"/>
      <c r="BA3978" s="50"/>
      <c r="BB3978" s="50"/>
      <c r="BC3978" s="50"/>
      <c r="BD3978" s="50"/>
      <c r="BE3978" s="50"/>
      <c r="BF3978" s="50"/>
      <c r="BG3978" s="50"/>
      <c r="BH3978" s="50"/>
      <c r="BI3978" s="50"/>
      <c r="BJ3978" s="50"/>
      <c r="BK3978" s="50"/>
      <c r="BL3978" s="50"/>
      <c r="BM3978" s="50"/>
      <c r="BN3978" s="50"/>
      <c r="BO3978" s="50"/>
      <c r="BP3978" s="50"/>
      <c r="BQ3978" s="50"/>
      <c r="BR3978" s="50"/>
      <c r="BS3978" s="50"/>
      <c r="BT3978" s="50"/>
      <c r="BU3978" s="50"/>
      <c r="BV3978" s="50"/>
      <c r="BW3978" s="50"/>
      <c r="BX3978" s="50"/>
      <c r="BY3978" s="50"/>
      <c r="BZ3978" s="50"/>
      <c r="CA3978" s="50"/>
      <c r="CB3978" s="50"/>
      <c r="CC3978" s="50"/>
      <c r="CD3978" s="50"/>
      <c r="CE3978" s="50"/>
      <c r="CF3978" s="50"/>
      <c r="CG3978" s="50"/>
      <c r="CH3978" s="50"/>
      <c r="CI3978" s="50"/>
      <c r="CJ3978" s="50"/>
      <c r="CK3978" s="50"/>
      <c r="CL3978" s="50"/>
      <c r="CM3978" s="50"/>
      <c r="CN3978" s="50"/>
      <c r="CO3978" s="50"/>
      <c r="CP3978" s="50"/>
      <c r="CQ3978" s="50"/>
      <c r="CR3978" s="50"/>
      <c r="CS3978" s="50"/>
      <c r="CT3978" s="50"/>
      <c r="CU3978" s="50"/>
      <c r="CV3978" s="50"/>
      <c r="CW3978" s="50"/>
      <c r="CX3978" s="50"/>
      <c r="CY3978" s="50"/>
      <c r="CZ3978" s="50"/>
      <c r="DA3978" s="50"/>
      <c r="DB3978" s="50"/>
      <c r="DC3978" s="50"/>
      <c r="DD3978" s="50"/>
      <c r="DE3978" s="50"/>
      <c r="DF3978" s="50"/>
      <c r="DG3978" s="50"/>
    </row>
    <row r="3979" spans="1:111" ht="25.5" x14ac:dyDescent="0.2">
      <c r="A3979" s="571"/>
      <c r="B3979" s="571"/>
      <c r="C3979" s="571"/>
      <c r="D3979" s="78" t="s">
        <v>373</v>
      </c>
      <c r="E3979" s="360">
        <v>650</v>
      </c>
      <c r="F3979" s="352">
        <f t="shared" si="122"/>
        <v>390</v>
      </c>
      <c r="G3979" s="352">
        <f t="shared" si="123"/>
        <v>325</v>
      </c>
      <c r="H3979" s="50"/>
      <c r="I3979" s="50"/>
      <c r="J3979" s="50"/>
      <c r="K3979" s="50"/>
      <c r="L3979" s="50"/>
      <c r="M3979" s="50"/>
      <c r="N3979" s="50"/>
      <c r="O3979" s="50"/>
      <c r="P3979" s="50"/>
      <c r="Q3979" s="50"/>
      <c r="R3979" s="50"/>
      <c r="S3979" s="50"/>
      <c r="T3979" s="50"/>
      <c r="U3979" s="50"/>
      <c r="V3979" s="50"/>
      <c r="W3979" s="50"/>
      <c r="X3979" s="50"/>
      <c r="Y3979" s="50"/>
      <c r="Z3979" s="50"/>
      <c r="AA3979" s="50"/>
      <c r="AB3979" s="50"/>
      <c r="AC3979" s="50"/>
      <c r="AD3979" s="50"/>
      <c r="AE3979" s="50"/>
      <c r="AF3979" s="50"/>
      <c r="AG3979" s="50"/>
      <c r="AH3979" s="50"/>
      <c r="AI3979" s="50"/>
      <c r="AJ3979" s="50"/>
      <c r="AK3979" s="50"/>
      <c r="AL3979" s="50"/>
      <c r="AM3979" s="50"/>
      <c r="AN3979" s="50"/>
      <c r="AO3979" s="50"/>
      <c r="AP3979" s="50"/>
      <c r="AQ3979" s="50"/>
      <c r="AR3979" s="50"/>
      <c r="AS3979" s="50"/>
      <c r="AT3979" s="50"/>
      <c r="AU3979" s="50"/>
      <c r="AV3979" s="50"/>
      <c r="AW3979" s="50"/>
      <c r="AX3979" s="50"/>
      <c r="AY3979" s="50"/>
      <c r="AZ3979" s="50"/>
      <c r="BA3979" s="50"/>
      <c r="BB3979" s="50"/>
      <c r="BC3979" s="50"/>
      <c r="BD3979" s="50"/>
      <c r="BE3979" s="50"/>
      <c r="BF3979" s="50"/>
      <c r="BG3979" s="50"/>
      <c r="BH3979" s="50"/>
      <c r="BI3979" s="50"/>
      <c r="BJ3979" s="50"/>
      <c r="BK3979" s="50"/>
      <c r="BL3979" s="50"/>
      <c r="BM3979" s="50"/>
      <c r="BN3979" s="50"/>
      <c r="BO3979" s="50"/>
      <c r="BP3979" s="50"/>
      <c r="BQ3979" s="50"/>
      <c r="BR3979" s="50"/>
      <c r="BS3979" s="50"/>
      <c r="BT3979" s="50"/>
      <c r="BU3979" s="50"/>
      <c r="BV3979" s="50"/>
      <c r="BW3979" s="50"/>
      <c r="BX3979" s="50"/>
      <c r="BY3979" s="50"/>
      <c r="BZ3979" s="50"/>
      <c r="CA3979" s="50"/>
      <c r="CB3979" s="50"/>
      <c r="CC3979" s="50"/>
      <c r="CD3979" s="50"/>
      <c r="CE3979" s="50"/>
      <c r="CF3979" s="50"/>
      <c r="CG3979" s="50"/>
      <c r="CH3979" s="50"/>
      <c r="CI3979" s="50"/>
      <c r="CJ3979" s="50"/>
      <c r="CK3979" s="50"/>
      <c r="CL3979" s="50"/>
      <c r="CM3979" s="50"/>
      <c r="CN3979" s="50"/>
      <c r="CO3979" s="50"/>
      <c r="CP3979" s="50"/>
      <c r="CQ3979" s="50"/>
      <c r="CR3979" s="50"/>
      <c r="CS3979" s="50"/>
      <c r="CT3979" s="50"/>
      <c r="CU3979" s="50"/>
      <c r="CV3979" s="50"/>
      <c r="CW3979" s="50"/>
      <c r="CX3979" s="50"/>
      <c r="CY3979" s="50"/>
      <c r="CZ3979" s="50"/>
      <c r="DA3979" s="50"/>
      <c r="DB3979" s="50"/>
      <c r="DC3979" s="50"/>
      <c r="DD3979" s="50"/>
      <c r="DE3979" s="50"/>
      <c r="DF3979" s="50"/>
      <c r="DG3979" s="50"/>
    </row>
    <row r="3980" spans="1:111" x14ac:dyDescent="0.2">
      <c r="A3980" s="571"/>
      <c r="B3980" s="571"/>
      <c r="C3980" s="571"/>
      <c r="D3980" s="78" t="s">
        <v>374</v>
      </c>
      <c r="E3980" s="360">
        <v>800</v>
      </c>
      <c r="F3980" s="352">
        <f t="shared" ref="F3980:F4044" si="124">IFERROR(E3980*0.6,0)</f>
        <v>480</v>
      </c>
      <c r="G3980" s="352">
        <f t="shared" ref="G3980:G4044" si="125">IFERROR(E3980*0.5,0)</f>
        <v>400</v>
      </c>
      <c r="H3980" s="50"/>
      <c r="I3980" s="50"/>
      <c r="J3980" s="50"/>
      <c r="K3980" s="50"/>
      <c r="L3980" s="50"/>
      <c r="M3980" s="50"/>
      <c r="N3980" s="50"/>
      <c r="O3980" s="50"/>
      <c r="P3980" s="50"/>
      <c r="Q3980" s="50"/>
      <c r="R3980" s="50"/>
      <c r="S3980" s="50"/>
      <c r="T3980" s="50"/>
      <c r="U3980" s="50"/>
      <c r="V3980" s="50"/>
      <c r="W3980" s="50"/>
      <c r="X3980" s="50"/>
      <c r="Y3980" s="50"/>
      <c r="Z3980" s="50"/>
      <c r="AA3980" s="50"/>
      <c r="AB3980" s="50"/>
      <c r="AC3980" s="50"/>
      <c r="AD3980" s="50"/>
      <c r="AE3980" s="50"/>
      <c r="AF3980" s="50"/>
      <c r="AG3980" s="50"/>
      <c r="AH3980" s="50"/>
      <c r="AI3980" s="50"/>
      <c r="AJ3980" s="50"/>
      <c r="AK3980" s="50"/>
      <c r="AL3980" s="50"/>
      <c r="AM3980" s="50"/>
      <c r="AN3980" s="50"/>
      <c r="AO3980" s="50"/>
      <c r="AP3980" s="50"/>
      <c r="AQ3980" s="50"/>
      <c r="AR3980" s="50"/>
      <c r="AS3980" s="50"/>
      <c r="AT3980" s="50"/>
      <c r="AU3980" s="50"/>
      <c r="AV3980" s="50"/>
      <c r="AW3980" s="50"/>
      <c r="AX3980" s="50"/>
      <c r="AY3980" s="50"/>
      <c r="AZ3980" s="50"/>
      <c r="BA3980" s="50"/>
      <c r="BB3980" s="50"/>
      <c r="BC3980" s="50"/>
      <c r="BD3980" s="50"/>
      <c r="BE3980" s="50"/>
      <c r="BF3980" s="50"/>
      <c r="BG3980" s="50"/>
      <c r="BH3980" s="50"/>
      <c r="BI3980" s="50"/>
      <c r="BJ3980" s="50"/>
      <c r="BK3980" s="50"/>
      <c r="BL3980" s="50"/>
      <c r="BM3980" s="50"/>
      <c r="BN3980" s="50"/>
      <c r="BO3980" s="50"/>
      <c r="BP3980" s="50"/>
      <c r="BQ3980" s="50"/>
      <c r="BR3980" s="50"/>
      <c r="BS3980" s="50"/>
      <c r="BT3980" s="50"/>
      <c r="BU3980" s="50"/>
      <c r="BV3980" s="50"/>
      <c r="BW3980" s="50"/>
      <c r="BX3980" s="50"/>
      <c r="BY3980" s="50"/>
      <c r="BZ3980" s="50"/>
      <c r="CA3980" s="50"/>
      <c r="CB3980" s="50"/>
      <c r="CC3980" s="50"/>
      <c r="CD3980" s="50"/>
      <c r="CE3980" s="50"/>
      <c r="CF3980" s="50"/>
      <c r="CG3980" s="50"/>
      <c r="CH3980" s="50"/>
      <c r="CI3980" s="50"/>
      <c r="CJ3980" s="50"/>
      <c r="CK3980" s="50"/>
      <c r="CL3980" s="50"/>
      <c r="CM3980" s="50"/>
      <c r="CN3980" s="50"/>
      <c r="CO3980" s="50"/>
      <c r="CP3980" s="50"/>
      <c r="CQ3980" s="50"/>
      <c r="CR3980" s="50"/>
      <c r="CS3980" s="50"/>
      <c r="CT3980" s="50"/>
      <c r="CU3980" s="50"/>
      <c r="CV3980" s="50"/>
      <c r="CW3980" s="50"/>
      <c r="CX3980" s="50"/>
      <c r="CY3980" s="50"/>
      <c r="CZ3980" s="50"/>
      <c r="DA3980" s="50"/>
      <c r="DB3980" s="50"/>
      <c r="DC3980" s="50"/>
      <c r="DD3980" s="50"/>
      <c r="DE3980" s="50"/>
      <c r="DF3980" s="50"/>
      <c r="DG3980" s="50"/>
    </row>
    <row r="3981" spans="1:111" ht="25.5" x14ac:dyDescent="0.2">
      <c r="A3981" s="571"/>
      <c r="B3981" s="571"/>
      <c r="C3981" s="571"/>
      <c r="D3981" s="78" t="s">
        <v>375</v>
      </c>
      <c r="E3981" s="360">
        <v>750</v>
      </c>
      <c r="F3981" s="352">
        <f t="shared" si="124"/>
        <v>450</v>
      </c>
      <c r="G3981" s="352">
        <f t="shared" si="125"/>
        <v>375</v>
      </c>
      <c r="H3981" s="50"/>
      <c r="I3981" s="50"/>
      <c r="J3981" s="50"/>
      <c r="K3981" s="50"/>
      <c r="L3981" s="50"/>
      <c r="M3981" s="50"/>
      <c r="N3981" s="50"/>
      <c r="O3981" s="50"/>
      <c r="P3981" s="50"/>
      <c r="Q3981" s="50"/>
      <c r="R3981" s="50"/>
      <c r="S3981" s="50"/>
      <c r="T3981" s="50"/>
      <c r="U3981" s="50"/>
      <c r="V3981" s="50"/>
      <c r="W3981" s="50"/>
      <c r="X3981" s="50"/>
      <c r="Y3981" s="50"/>
      <c r="Z3981" s="50"/>
      <c r="AA3981" s="50"/>
      <c r="AB3981" s="50"/>
      <c r="AC3981" s="50"/>
      <c r="AD3981" s="50"/>
      <c r="AE3981" s="50"/>
      <c r="AF3981" s="50"/>
      <c r="AG3981" s="50"/>
      <c r="AH3981" s="50"/>
      <c r="AI3981" s="50"/>
      <c r="AJ3981" s="50"/>
      <c r="AK3981" s="50"/>
      <c r="AL3981" s="50"/>
      <c r="AM3981" s="50"/>
      <c r="AN3981" s="50"/>
      <c r="AO3981" s="50"/>
      <c r="AP3981" s="50"/>
      <c r="AQ3981" s="50"/>
      <c r="AR3981" s="50"/>
      <c r="AS3981" s="50"/>
      <c r="AT3981" s="50"/>
      <c r="AU3981" s="50"/>
      <c r="AV3981" s="50"/>
      <c r="AW3981" s="50"/>
      <c r="AX3981" s="50"/>
      <c r="AY3981" s="50"/>
      <c r="AZ3981" s="50"/>
      <c r="BA3981" s="50"/>
      <c r="BB3981" s="50"/>
      <c r="BC3981" s="50"/>
      <c r="BD3981" s="50"/>
      <c r="BE3981" s="50"/>
      <c r="BF3981" s="50"/>
      <c r="BG3981" s="50"/>
      <c r="BH3981" s="50"/>
      <c r="BI3981" s="50"/>
      <c r="BJ3981" s="50"/>
      <c r="BK3981" s="50"/>
      <c r="BL3981" s="50"/>
      <c r="BM3981" s="50"/>
      <c r="BN3981" s="50"/>
      <c r="BO3981" s="50"/>
      <c r="BP3981" s="50"/>
      <c r="BQ3981" s="50"/>
      <c r="BR3981" s="50"/>
      <c r="BS3981" s="50"/>
      <c r="BT3981" s="50"/>
      <c r="BU3981" s="50"/>
      <c r="BV3981" s="50"/>
      <c r="BW3981" s="50"/>
      <c r="BX3981" s="50"/>
      <c r="BY3981" s="50"/>
      <c r="BZ3981" s="50"/>
      <c r="CA3981" s="50"/>
      <c r="CB3981" s="50"/>
      <c r="CC3981" s="50"/>
      <c r="CD3981" s="50"/>
      <c r="CE3981" s="50"/>
      <c r="CF3981" s="50"/>
      <c r="CG3981" s="50"/>
      <c r="CH3981" s="50"/>
      <c r="CI3981" s="50"/>
      <c r="CJ3981" s="50"/>
      <c r="CK3981" s="50"/>
      <c r="CL3981" s="50"/>
      <c r="CM3981" s="50"/>
      <c r="CN3981" s="50"/>
      <c r="CO3981" s="50"/>
      <c r="CP3981" s="50"/>
      <c r="CQ3981" s="50"/>
      <c r="CR3981" s="50"/>
      <c r="CS3981" s="50"/>
      <c r="CT3981" s="50"/>
      <c r="CU3981" s="50"/>
      <c r="CV3981" s="50"/>
      <c r="CW3981" s="50"/>
      <c r="CX3981" s="50"/>
      <c r="CY3981" s="50"/>
      <c r="CZ3981" s="50"/>
      <c r="DA3981" s="50"/>
      <c r="DB3981" s="50"/>
      <c r="DC3981" s="50"/>
      <c r="DD3981" s="50"/>
      <c r="DE3981" s="50"/>
      <c r="DF3981" s="50"/>
      <c r="DG3981" s="50"/>
    </row>
    <row r="3982" spans="1:111" x14ac:dyDescent="0.2">
      <c r="A3982" s="571"/>
      <c r="B3982" s="571"/>
      <c r="C3982" s="571"/>
      <c r="D3982" s="78" t="s">
        <v>376</v>
      </c>
      <c r="E3982" s="360">
        <v>900</v>
      </c>
      <c r="F3982" s="352">
        <f t="shared" si="124"/>
        <v>540</v>
      </c>
      <c r="G3982" s="352">
        <f t="shared" si="125"/>
        <v>450</v>
      </c>
      <c r="H3982" s="50"/>
      <c r="I3982" s="50"/>
      <c r="J3982" s="50"/>
      <c r="K3982" s="50"/>
      <c r="L3982" s="50"/>
      <c r="M3982" s="50"/>
      <c r="N3982" s="50"/>
      <c r="O3982" s="50"/>
      <c r="P3982" s="50"/>
      <c r="Q3982" s="50"/>
      <c r="R3982" s="50"/>
      <c r="S3982" s="50"/>
      <c r="T3982" s="50"/>
      <c r="U3982" s="50"/>
      <c r="V3982" s="50"/>
      <c r="W3982" s="50"/>
      <c r="X3982" s="50"/>
      <c r="Y3982" s="50"/>
      <c r="Z3982" s="50"/>
      <c r="AA3982" s="50"/>
      <c r="AB3982" s="50"/>
      <c r="AC3982" s="50"/>
      <c r="AD3982" s="50"/>
      <c r="AE3982" s="50"/>
      <c r="AF3982" s="50"/>
      <c r="AG3982" s="50"/>
      <c r="AH3982" s="50"/>
      <c r="AI3982" s="50"/>
      <c r="AJ3982" s="50"/>
      <c r="AK3982" s="50"/>
      <c r="AL3982" s="50"/>
      <c r="AM3982" s="50"/>
      <c r="AN3982" s="50"/>
      <c r="AO3982" s="50"/>
      <c r="AP3982" s="50"/>
      <c r="AQ3982" s="50"/>
      <c r="AR3982" s="50"/>
      <c r="AS3982" s="50"/>
      <c r="AT3982" s="50"/>
      <c r="AU3982" s="50"/>
      <c r="AV3982" s="50"/>
      <c r="AW3982" s="50"/>
      <c r="AX3982" s="50"/>
      <c r="AY3982" s="50"/>
      <c r="AZ3982" s="50"/>
      <c r="BA3982" s="50"/>
      <c r="BB3982" s="50"/>
      <c r="BC3982" s="50"/>
      <c r="BD3982" s="50"/>
      <c r="BE3982" s="50"/>
      <c r="BF3982" s="50"/>
      <c r="BG3982" s="50"/>
      <c r="BH3982" s="50"/>
      <c r="BI3982" s="50"/>
      <c r="BJ3982" s="50"/>
      <c r="BK3982" s="50"/>
      <c r="BL3982" s="50"/>
      <c r="BM3982" s="50"/>
      <c r="BN3982" s="50"/>
      <c r="BO3982" s="50"/>
      <c r="BP3982" s="50"/>
      <c r="BQ3982" s="50"/>
      <c r="BR3982" s="50"/>
      <c r="BS3982" s="50"/>
      <c r="BT3982" s="50"/>
      <c r="BU3982" s="50"/>
      <c r="BV3982" s="50"/>
      <c r="BW3982" s="50"/>
      <c r="BX3982" s="50"/>
      <c r="BY3982" s="50"/>
      <c r="BZ3982" s="50"/>
      <c r="CA3982" s="50"/>
      <c r="CB3982" s="50"/>
      <c r="CC3982" s="50"/>
      <c r="CD3982" s="50"/>
      <c r="CE3982" s="50"/>
      <c r="CF3982" s="50"/>
      <c r="CG3982" s="50"/>
      <c r="CH3982" s="50"/>
      <c r="CI3982" s="50"/>
      <c r="CJ3982" s="50"/>
      <c r="CK3982" s="50"/>
      <c r="CL3982" s="50"/>
      <c r="CM3982" s="50"/>
      <c r="CN3982" s="50"/>
      <c r="CO3982" s="50"/>
      <c r="CP3982" s="50"/>
      <c r="CQ3982" s="50"/>
      <c r="CR3982" s="50"/>
      <c r="CS3982" s="50"/>
      <c r="CT3982" s="50"/>
      <c r="CU3982" s="50"/>
      <c r="CV3982" s="50"/>
      <c r="CW3982" s="50"/>
      <c r="CX3982" s="50"/>
      <c r="CY3982" s="50"/>
      <c r="CZ3982" s="50"/>
      <c r="DA3982" s="50"/>
      <c r="DB3982" s="50"/>
      <c r="DC3982" s="50"/>
      <c r="DD3982" s="50"/>
      <c r="DE3982" s="50"/>
      <c r="DF3982" s="50"/>
      <c r="DG3982" s="50"/>
    </row>
    <row r="3983" spans="1:111" x14ac:dyDescent="0.2">
      <c r="A3983" s="571"/>
      <c r="B3983" s="571"/>
      <c r="C3983" s="571"/>
      <c r="D3983" s="78" t="s">
        <v>377</v>
      </c>
      <c r="E3983" s="360">
        <v>600</v>
      </c>
      <c r="F3983" s="352">
        <f t="shared" si="124"/>
        <v>360</v>
      </c>
      <c r="G3983" s="352">
        <f t="shared" si="125"/>
        <v>300</v>
      </c>
      <c r="H3983" s="50"/>
      <c r="I3983" s="50"/>
      <c r="J3983" s="50"/>
      <c r="K3983" s="50"/>
      <c r="L3983" s="50"/>
      <c r="M3983" s="50"/>
      <c r="N3983" s="50"/>
      <c r="O3983" s="50"/>
      <c r="P3983" s="50"/>
      <c r="Q3983" s="50"/>
      <c r="R3983" s="50"/>
      <c r="S3983" s="50"/>
      <c r="T3983" s="50"/>
      <c r="U3983" s="50"/>
      <c r="V3983" s="50"/>
      <c r="W3983" s="50"/>
      <c r="X3983" s="50"/>
      <c r="Y3983" s="50"/>
      <c r="Z3983" s="50"/>
      <c r="AA3983" s="50"/>
      <c r="AB3983" s="50"/>
      <c r="AC3983" s="50"/>
      <c r="AD3983" s="50"/>
      <c r="AE3983" s="50"/>
      <c r="AF3983" s="50"/>
      <c r="AG3983" s="50"/>
      <c r="AH3983" s="50"/>
      <c r="AI3983" s="50"/>
      <c r="AJ3983" s="50"/>
      <c r="AK3983" s="50"/>
      <c r="AL3983" s="50"/>
      <c r="AM3983" s="50"/>
      <c r="AN3983" s="50"/>
      <c r="AO3983" s="50"/>
      <c r="AP3983" s="50"/>
      <c r="AQ3983" s="50"/>
      <c r="AR3983" s="50"/>
      <c r="AS3983" s="50"/>
      <c r="AT3983" s="50"/>
      <c r="AU3983" s="50"/>
      <c r="AV3983" s="50"/>
      <c r="AW3983" s="50"/>
      <c r="AX3983" s="50"/>
      <c r="AY3983" s="50"/>
      <c r="AZ3983" s="50"/>
      <c r="BA3983" s="50"/>
      <c r="BB3983" s="50"/>
      <c r="BC3983" s="50"/>
      <c r="BD3983" s="50"/>
      <c r="BE3983" s="50"/>
      <c r="BF3983" s="50"/>
      <c r="BG3983" s="50"/>
      <c r="BH3983" s="50"/>
      <c r="BI3983" s="50"/>
      <c r="BJ3983" s="50"/>
      <c r="BK3983" s="50"/>
      <c r="BL3983" s="50"/>
      <c r="BM3983" s="50"/>
      <c r="BN3983" s="50"/>
      <c r="BO3983" s="50"/>
      <c r="BP3983" s="50"/>
      <c r="BQ3983" s="50"/>
      <c r="BR3983" s="50"/>
      <c r="BS3983" s="50"/>
      <c r="BT3983" s="50"/>
      <c r="BU3983" s="50"/>
      <c r="BV3983" s="50"/>
      <c r="BW3983" s="50"/>
      <c r="BX3983" s="50"/>
      <c r="BY3983" s="50"/>
      <c r="BZ3983" s="50"/>
      <c r="CA3983" s="50"/>
      <c r="CB3983" s="50"/>
      <c r="CC3983" s="50"/>
      <c r="CD3983" s="50"/>
      <c r="CE3983" s="50"/>
      <c r="CF3983" s="50"/>
      <c r="CG3983" s="50"/>
      <c r="CH3983" s="50"/>
      <c r="CI3983" s="50"/>
      <c r="CJ3983" s="50"/>
      <c r="CK3983" s="50"/>
      <c r="CL3983" s="50"/>
      <c r="CM3983" s="50"/>
      <c r="CN3983" s="50"/>
      <c r="CO3983" s="50"/>
      <c r="CP3983" s="50"/>
      <c r="CQ3983" s="50"/>
      <c r="CR3983" s="50"/>
      <c r="CS3983" s="50"/>
      <c r="CT3983" s="50"/>
      <c r="CU3983" s="50"/>
      <c r="CV3983" s="50"/>
      <c r="CW3983" s="50"/>
      <c r="CX3983" s="50"/>
      <c r="CY3983" s="50"/>
      <c r="CZ3983" s="50"/>
      <c r="DA3983" s="50"/>
      <c r="DB3983" s="50"/>
      <c r="DC3983" s="50"/>
      <c r="DD3983" s="50"/>
      <c r="DE3983" s="50"/>
      <c r="DF3983" s="50"/>
      <c r="DG3983" s="50"/>
    </row>
    <row r="3984" spans="1:111" x14ac:dyDescent="0.2">
      <c r="A3984" s="571"/>
      <c r="B3984" s="571"/>
      <c r="C3984" s="571"/>
      <c r="D3984" s="78" t="s">
        <v>378</v>
      </c>
      <c r="E3984" s="360">
        <v>600</v>
      </c>
      <c r="F3984" s="352">
        <f t="shared" si="124"/>
        <v>360</v>
      </c>
      <c r="G3984" s="352">
        <f t="shared" si="125"/>
        <v>300</v>
      </c>
      <c r="H3984" s="50"/>
      <c r="I3984" s="50"/>
      <c r="J3984" s="50"/>
      <c r="K3984" s="50"/>
      <c r="L3984" s="50"/>
      <c r="M3984" s="50"/>
      <c r="N3984" s="50"/>
      <c r="O3984" s="50"/>
      <c r="P3984" s="50"/>
      <c r="Q3984" s="50"/>
      <c r="R3984" s="50"/>
      <c r="S3984" s="50"/>
      <c r="T3984" s="50"/>
      <c r="U3984" s="50"/>
      <c r="V3984" s="50"/>
      <c r="W3984" s="50"/>
      <c r="X3984" s="50"/>
      <c r="Y3984" s="50"/>
      <c r="Z3984" s="50"/>
      <c r="AA3984" s="50"/>
      <c r="AB3984" s="50"/>
      <c r="AC3984" s="50"/>
      <c r="AD3984" s="50"/>
      <c r="AE3984" s="50"/>
      <c r="AF3984" s="50"/>
      <c r="AG3984" s="50"/>
      <c r="AH3984" s="50"/>
      <c r="AI3984" s="50"/>
      <c r="AJ3984" s="50"/>
      <c r="AK3984" s="50"/>
      <c r="AL3984" s="50"/>
      <c r="AM3984" s="50"/>
      <c r="AN3984" s="50"/>
      <c r="AO3984" s="50"/>
      <c r="AP3984" s="50"/>
      <c r="AQ3984" s="50"/>
      <c r="AR3984" s="50"/>
      <c r="AS3984" s="50"/>
      <c r="AT3984" s="50"/>
      <c r="AU3984" s="50"/>
      <c r="AV3984" s="50"/>
      <c r="AW3984" s="50"/>
      <c r="AX3984" s="50"/>
      <c r="AY3984" s="50"/>
      <c r="AZ3984" s="50"/>
      <c r="BA3984" s="50"/>
      <c r="BB3984" s="50"/>
      <c r="BC3984" s="50"/>
      <c r="BD3984" s="50"/>
      <c r="BE3984" s="50"/>
      <c r="BF3984" s="50"/>
      <c r="BG3984" s="50"/>
      <c r="BH3984" s="50"/>
      <c r="BI3984" s="50"/>
      <c r="BJ3984" s="50"/>
      <c r="BK3984" s="50"/>
      <c r="BL3984" s="50"/>
      <c r="BM3984" s="50"/>
      <c r="BN3984" s="50"/>
      <c r="BO3984" s="50"/>
      <c r="BP3984" s="50"/>
      <c r="BQ3984" s="50"/>
      <c r="BR3984" s="50"/>
      <c r="BS3984" s="50"/>
      <c r="BT3984" s="50"/>
      <c r="BU3984" s="50"/>
      <c r="BV3984" s="50"/>
      <c r="BW3984" s="50"/>
      <c r="BX3984" s="50"/>
      <c r="BY3984" s="50"/>
      <c r="BZ3984" s="50"/>
      <c r="CA3984" s="50"/>
      <c r="CB3984" s="50"/>
      <c r="CC3984" s="50"/>
      <c r="CD3984" s="50"/>
      <c r="CE3984" s="50"/>
      <c r="CF3984" s="50"/>
      <c r="CG3984" s="50"/>
      <c r="CH3984" s="50"/>
      <c r="CI3984" s="50"/>
      <c r="CJ3984" s="50"/>
      <c r="CK3984" s="50"/>
      <c r="CL3984" s="50"/>
      <c r="CM3984" s="50"/>
      <c r="CN3984" s="50"/>
      <c r="CO3984" s="50"/>
      <c r="CP3984" s="50"/>
      <c r="CQ3984" s="50"/>
      <c r="CR3984" s="50"/>
      <c r="CS3984" s="50"/>
      <c r="CT3984" s="50"/>
      <c r="CU3984" s="50"/>
      <c r="CV3984" s="50"/>
      <c r="CW3984" s="50"/>
      <c r="CX3984" s="50"/>
      <c r="CY3984" s="50"/>
      <c r="CZ3984" s="50"/>
      <c r="DA3984" s="50"/>
      <c r="DB3984" s="50"/>
      <c r="DC3984" s="50"/>
      <c r="DD3984" s="50"/>
      <c r="DE3984" s="50"/>
      <c r="DF3984" s="50"/>
      <c r="DG3984" s="50"/>
    </row>
    <row r="3985" spans="1:111" x14ac:dyDescent="0.2">
      <c r="A3985" s="571"/>
      <c r="B3985" s="571"/>
      <c r="C3985" s="571"/>
      <c r="D3985" s="79" t="s">
        <v>379</v>
      </c>
      <c r="E3985" s="360">
        <v>2400</v>
      </c>
      <c r="F3985" s="352">
        <f t="shared" si="124"/>
        <v>1440</v>
      </c>
      <c r="G3985" s="352">
        <f t="shared" si="125"/>
        <v>1200</v>
      </c>
      <c r="H3985" s="50"/>
      <c r="I3985" s="50"/>
      <c r="J3985" s="50"/>
      <c r="K3985" s="50"/>
      <c r="L3985" s="50"/>
      <c r="M3985" s="50"/>
      <c r="N3985" s="50"/>
      <c r="O3985" s="50"/>
      <c r="P3985" s="50"/>
      <c r="Q3985" s="50"/>
      <c r="R3985" s="50"/>
      <c r="S3985" s="50"/>
      <c r="T3985" s="50"/>
      <c r="U3985" s="50"/>
      <c r="V3985" s="50"/>
      <c r="W3985" s="50"/>
      <c r="X3985" s="50"/>
      <c r="Y3985" s="50"/>
      <c r="Z3985" s="50"/>
      <c r="AA3985" s="50"/>
      <c r="AB3985" s="50"/>
      <c r="AC3985" s="50"/>
      <c r="AD3985" s="50"/>
      <c r="AE3985" s="50"/>
      <c r="AF3985" s="50"/>
      <c r="AG3985" s="50"/>
      <c r="AH3985" s="50"/>
      <c r="AI3985" s="50"/>
      <c r="AJ3985" s="50"/>
      <c r="AK3985" s="50"/>
      <c r="AL3985" s="50"/>
      <c r="AM3985" s="50"/>
      <c r="AN3985" s="50"/>
      <c r="AO3985" s="50"/>
      <c r="AP3985" s="50"/>
      <c r="AQ3985" s="50"/>
      <c r="AR3985" s="50"/>
      <c r="AS3985" s="50"/>
      <c r="AT3985" s="50"/>
      <c r="AU3985" s="50"/>
      <c r="AV3985" s="50"/>
      <c r="AW3985" s="50"/>
      <c r="AX3985" s="50"/>
      <c r="AY3985" s="50"/>
      <c r="AZ3985" s="50"/>
      <c r="BA3985" s="50"/>
      <c r="BB3985" s="50"/>
      <c r="BC3985" s="50"/>
      <c r="BD3985" s="50"/>
      <c r="BE3985" s="50"/>
      <c r="BF3985" s="50"/>
      <c r="BG3985" s="50"/>
      <c r="BH3985" s="50"/>
      <c r="BI3985" s="50"/>
      <c r="BJ3985" s="50"/>
      <c r="BK3985" s="50"/>
      <c r="BL3985" s="50"/>
      <c r="BM3985" s="50"/>
      <c r="BN3985" s="50"/>
      <c r="BO3985" s="50"/>
      <c r="BP3985" s="50"/>
      <c r="BQ3985" s="50"/>
      <c r="BR3985" s="50"/>
      <c r="BS3985" s="50"/>
      <c r="BT3985" s="50"/>
      <c r="BU3985" s="50"/>
      <c r="BV3985" s="50"/>
      <c r="BW3985" s="50"/>
      <c r="BX3985" s="50"/>
      <c r="BY3985" s="50"/>
      <c r="BZ3985" s="50"/>
      <c r="CA3985" s="50"/>
      <c r="CB3985" s="50"/>
      <c r="CC3985" s="50"/>
      <c r="CD3985" s="50"/>
      <c r="CE3985" s="50"/>
      <c r="CF3985" s="50"/>
      <c r="CG3985" s="50"/>
      <c r="CH3985" s="50"/>
      <c r="CI3985" s="50"/>
      <c r="CJ3985" s="50"/>
      <c r="CK3985" s="50"/>
      <c r="CL3985" s="50"/>
      <c r="CM3985" s="50"/>
      <c r="CN3985" s="50"/>
      <c r="CO3985" s="50"/>
      <c r="CP3985" s="50"/>
      <c r="CQ3985" s="50"/>
      <c r="CR3985" s="50"/>
      <c r="CS3985" s="50"/>
      <c r="CT3985" s="50"/>
      <c r="CU3985" s="50"/>
      <c r="CV3985" s="50"/>
      <c r="CW3985" s="50"/>
      <c r="CX3985" s="50"/>
      <c r="CY3985" s="50"/>
      <c r="CZ3985" s="50"/>
      <c r="DA3985" s="50"/>
      <c r="DB3985" s="50"/>
      <c r="DC3985" s="50"/>
      <c r="DD3985" s="50"/>
      <c r="DE3985" s="50"/>
      <c r="DF3985" s="50"/>
      <c r="DG3985" s="50"/>
    </row>
    <row r="3986" spans="1:111" x14ac:dyDescent="0.2">
      <c r="A3986" s="571"/>
      <c r="B3986" s="571"/>
      <c r="C3986" s="571"/>
      <c r="D3986" s="79" t="s">
        <v>380</v>
      </c>
      <c r="E3986" s="360">
        <v>1300</v>
      </c>
      <c r="F3986" s="352">
        <f t="shared" si="124"/>
        <v>780</v>
      </c>
      <c r="G3986" s="352">
        <f t="shared" si="125"/>
        <v>650</v>
      </c>
      <c r="H3986" s="50"/>
      <c r="I3986" s="50"/>
      <c r="J3986" s="50"/>
      <c r="K3986" s="50"/>
      <c r="L3986" s="50"/>
      <c r="M3986" s="50"/>
      <c r="N3986" s="50"/>
      <c r="O3986" s="50"/>
      <c r="P3986" s="50"/>
      <c r="Q3986" s="50"/>
      <c r="R3986" s="50"/>
      <c r="S3986" s="50"/>
      <c r="T3986" s="50"/>
      <c r="U3986" s="50"/>
      <c r="V3986" s="50"/>
      <c r="W3986" s="50"/>
      <c r="X3986" s="50"/>
      <c r="Y3986" s="50"/>
      <c r="Z3986" s="50"/>
      <c r="AA3986" s="50"/>
      <c r="AB3986" s="50"/>
      <c r="AC3986" s="50"/>
      <c r="AD3986" s="50"/>
      <c r="AE3986" s="50"/>
      <c r="AF3986" s="50"/>
      <c r="AG3986" s="50"/>
      <c r="AH3986" s="50"/>
      <c r="AI3986" s="50"/>
      <c r="AJ3986" s="50"/>
      <c r="AK3986" s="50"/>
      <c r="AL3986" s="50"/>
      <c r="AM3986" s="50"/>
      <c r="AN3986" s="50"/>
      <c r="AO3986" s="50"/>
      <c r="AP3986" s="50"/>
      <c r="AQ3986" s="50"/>
      <c r="AR3986" s="50"/>
      <c r="AS3986" s="50"/>
      <c r="AT3986" s="50"/>
      <c r="AU3986" s="50"/>
      <c r="AV3986" s="50"/>
      <c r="AW3986" s="50"/>
      <c r="AX3986" s="50"/>
      <c r="AY3986" s="50"/>
      <c r="AZ3986" s="50"/>
      <c r="BA3986" s="50"/>
      <c r="BB3986" s="50"/>
      <c r="BC3986" s="50"/>
      <c r="BD3986" s="50"/>
      <c r="BE3986" s="50"/>
      <c r="BF3986" s="50"/>
      <c r="BG3986" s="50"/>
      <c r="BH3986" s="50"/>
      <c r="BI3986" s="50"/>
      <c r="BJ3986" s="50"/>
      <c r="BK3986" s="50"/>
      <c r="BL3986" s="50"/>
      <c r="BM3986" s="50"/>
      <c r="BN3986" s="50"/>
      <c r="BO3986" s="50"/>
      <c r="BP3986" s="50"/>
      <c r="BQ3986" s="50"/>
      <c r="BR3986" s="50"/>
      <c r="BS3986" s="50"/>
      <c r="BT3986" s="50"/>
      <c r="BU3986" s="50"/>
      <c r="BV3986" s="50"/>
      <c r="BW3986" s="50"/>
      <c r="BX3986" s="50"/>
      <c r="BY3986" s="50"/>
      <c r="BZ3986" s="50"/>
      <c r="CA3986" s="50"/>
      <c r="CB3986" s="50"/>
      <c r="CC3986" s="50"/>
      <c r="CD3986" s="50"/>
      <c r="CE3986" s="50"/>
      <c r="CF3986" s="50"/>
      <c r="CG3986" s="50"/>
      <c r="CH3986" s="50"/>
      <c r="CI3986" s="50"/>
      <c r="CJ3986" s="50"/>
      <c r="CK3986" s="50"/>
      <c r="CL3986" s="50"/>
      <c r="CM3986" s="50"/>
      <c r="CN3986" s="50"/>
      <c r="CO3986" s="50"/>
      <c r="CP3986" s="50"/>
      <c r="CQ3986" s="50"/>
      <c r="CR3986" s="50"/>
      <c r="CS3986" s="50"/>
      <c r="CT3986" s="50"/>
      <c r="CU3986" s="50"/>
      <c r="CV3986" s="50"/>
      <c r="CW3986" s="50"/>
      <c r="CX3986" s="50"/>
      <c r="CY3986" s="50"/>
      <c r="CZ3986" s="50"/>
      <c r="DA3986" s="50"/>
      <c r="DB3986" s="50"/>
      <c r="DC3986" s="50"/>
      <c r="DD3986" s="50"/>
      <c r="DE3986" s="50"/>
      <c r="DF3986" s="50"/>
      <c r="DG3986" s="50"/>
    </row>
    <row r="3987" spans="1:111" x14ac:dyDescent="0.2">
      <c r="A3987" s="572"/>
      <c r="B3987" s="572"/>
      <c r="C3987" s="572"/>
      <c r="D3987" s="79" t="s">
        <v>381</v>
      </c>
      <c r="E3987" s="360">
        <v>700</v>
      </c>
      <c r="F3987" s="352">
        <f t="shared" si="124"/>
        <v>420</v>
      </c>
      <c r="G3987" s="352">
        <f t="shared" si="125"/>
        <v>350</v>
      </c>
      <c r="H3987" s="50"/>
      <c r="I3987" s="50"/>
      <c r="J3987" s="50"/>
      <c r="K3987" s="50"/>
      <c r="L3987" s="50"/>
      <c r="M3987" s="50"/>
      <c r="N3987" s="50"/>
      <c r="O3987" s="50"/>
      <c r="P3987" s="50"/>
      <c r="Q3987" s="50"/>
      <c r="R3987" s="50"/>
      <c r="S3987" s="50"/>
      <c r="T3987" s="50"/>
      <c r="U3987" s="50"/>
      <c r="V3987" s="50"/>
      <c r="W3987" s="50"/>
      <c r="X3987" s="50"/>
      <c r="Y3987" s="50"/>
      <c r="Z3987" s="50"/>
      <c r="AA3987" s="50"/>
      <c r="AB3987" s="50"/>
      <c r="AC3987" s="50"/>
      <c r="AD3987" s="50"/>
      <c r="AE3987" s="50"/>
      <c r="AF3987" s="50"/>
      <c r="AG3987" s="50"/>
      <c r="AH3987" s="50"/>
      <c r="AI3987" s="50"/>
      <c r="AJ3987" s="50"/>
      <c r="AK3987" s="50"/>
      <c r="AL3987" s="50"/>
      <c r="AM3987" s="50"/>
      <c r="AN3987" s="50"/>
      <c r="AO3987" s="50"/>
      <c r="AP3987" s="50"/>
      <c r="AQ3987" s="50"/>
      <c r="AR3987" s="50"/>
      <c r="AS3987" s="50"/>
      <c r="AT3987" s="50"/>
      <c r="AU3987" s="50"/>
      <c r="AV3987" s="50"/>
      <c r="AW3987" s="50"/>
      <c r="AX3987" s="50"/>
      <c r="AY3987" s="50"/>
      <c r="AZ3987" s="50"/>
      <c r="BA3987" s="50"/>
      <c r="BB3987" s="50"/>
      <c r="BC3987" s="50"/>
      <c r="BD3987" s="50"/>
      <c r="BE3987" s="50"/>
      <c r="BF3987" s="50"/>
      <c r="BG3987" s="50"/>
      <c r="BH3987" s="50"/>
      <c r="BI3987" s="50"/>
      <c r="BJ3987" s="50"/>
      <c r="BK3987" s="50"/>
      <c r="BL3987" s="50"/>
      <c r="BM3987" s="50"/>
      <c r="BN3987" s="50"/>
      <c r="BO3987" s="50"/>
      <c r="BP3987" s="50"/>
      <c r="BQ3987" s="50"/>
      <c r="BR3987" s="50"/>
      <c r="BS3987" s="50"/>
      <c r="BT3987" s="50"/>
      <c r="BU3987" s="50"/>
      <c r="BV3987" s="50"/>
      <c r="BW3987" s="50"/>
      <c r="BX3987" s="50"/>
      <c r="BY3987" s="50"/>
      <c r="BZ3987" s="50"/>
      <c r="CA3987" s="50"/>
      <c r="CB3987" s="50"/>
      <c r="CC3987" s="50"/>
      <c r="CD3987" s="50"/>
      <c r="CE3987" s="50"/>
      <c r="CF3987" s="50"/>
      <c r="CG3987" s="50"/>
      <c r="CH3987" s="50"/>
      <c r="CI3987" s="50"/>
      <c r="CJ3987" s="50"/>
      <c r="CK3987" s="50"/>
      <c r="CL3987" s="50"/>
      <c r="CM3987" s="50"/>
      <c r="CN3987" s="50"/>
      <c r="CO3987" s="50"/>
      <c r="CP3987" s="50"/>
      <c r="CQ3987" s="50"/>
      <c r="CR3987" s="50"/>
      <c r="CS3987" s="50"/>
      <c r="CT3987" s="50"/>
      <c r="CU3987" s="50"/>
      <c r="CV3987" s="50"/>
      <c r="CW3987" s="50"/>
      <c r="CX3987" s="50"/>
      <c r="CY3987" s="50"/>
      <c r="CZ3987" s="50"/>
      <c r="DA3987" s="50"/>
      <c r="DB3987" s="50"/>
      <c r="DC3987" s="50"/>
      <c r="DD3987" s="50"/>
      <c r="DE3987" s="50"/>
      <c r="DF3987" s="50"/>
      <c r="DG3987" s="50"/>
    </row>
    <row r="3988" spans="1:111" x14ac:dyDescent="0.2">
      <c r="A3988" s="16">
        <v>7</v>
      </c>
      <c r="B3988" s="16">
        <v>7</v>
      </c>
      <c r="C3988" s="16"/>
      <c r="D3988" s="75" t="s">
        <v>412</v>
      </c>
      <c r="E3988" s="353">
        <v>0</v>
      </c>
      <c r="F3988" s="352">
        <f t="shared" si="124"/>
        <v>0</v>
      </c>
      <c r="G3988" s="352">
        <f t="shared" si="125"/>
        <v>0</v>
      </c>
      <c r="H3988" s="50"/>
      <c r="I3988" s="50"/>
      <c r="J3988" s="50"/>
      <c r="K3988" s="50"/>
      <c r="L3988" s="50"/>
      <c r="M3988" s="50"/>
      <c r="N3988" s="50"/>
      <c r="O3988" s="50"/>
      <c r="P3988" s="50"/>
      <c r="Q3988" s="50"/>
      <c r="R3988" s="50"/>
      <c r="S3988" s="50"/>
      <c r="T3988" s="50"/>
      <c r="U3988" s="50"/>
      <c r="V3988" s="50"/>
      <c r="W3988" s="50"/>
      <c r="X3988" s="50"/>
      <c r="Y3988" s="50"/>
      <c r="Z3988" s="50"/>
      <c r="AA3988" s="50"/>
      <c r="AB3988" s="50"/>
      <c r="AC3988" s="50"/>
      <c r="AD3988" s="50"/>
      <c r="AE3988" s="50"/>
      <c r="AF3988" s="50"/>
      <c r="AG3988" s="50"/>
      <c r="AH3988" s="50"/>
      <c r="AI3988" s="50"/>
      <c r="AJ3988" s="50"/>
      <c r="AK3988" s="50"/>
      <c r="AL3988" s="50"/>
      <c r="AM3988" s="50"/>
      <c r="AN3988" s="50"/>
      <c r="AO3988" s="50"/>
      <c r="AP3988" s="50"/>
      <c r="AQ3988" s="50"/>
      <c r="AR3988" s="50"/>
      <c r="AS3988" s="50"/>
      <c r="AT3988" s="50"/>
      <c r="AU3988" s="50"/>
      <c r="AV3988" s="50"/>
      <c r="AW3988" s="50"/>
      <c r="AX3988" s="50"/>
      <c r="AY3988" s="50"/>
      <c r="AZ3988" s="50"/>
      <c r="BA3988" s="50"/>
      <c r="BB3988" s="50"/>
      <c r="BC3988" s="50"/>
      <c r="BD3988" s="50"/>
      <c r="BE3988" s="50"/>
      <c r="BF3988" s="50"/>
      <c r="BG3988" s="50"/>
      <c r="BH3988" s="50"/>
      <c r="BI3988" s="50"/>
      <c r="BJ3988" s="50"/>
      <c r="BK3988" s="50"/>
      <c r="BL3988" s="50"/>
      <c r="BM3988" s="50"/>
      <c r="BN3988" s="50"/>
      <c r="BO3988" s="50"/>
      <c r="BP3988" s="50"/>
      <c r="BQ3988" s="50"/>
      <c r="BR3988" s="50"/>
      <c r="BS3988" s="50"/>
      <c r="BT3988" s="50"/>
      <c r="BU3988" s="50"/>
      <c r="BV3988" s="50"/>
      <c r="BW3988" s="50"/>
      <c r="BX3988" s="50"/>
      <c r="BY3988" s="50"/>
      <c r="BZ3988" s="50"/>
      <c r="CA3988" s="50"/>
      <c r="CB3988" s="50"/>
      <c r="CC3988" s="50"/>
      <c r="CD3988" s="50"/>
      <c r="CE3988" s="50"/>
      <c r="CF3988" s="50"/>
      <c r="CG3988" s="50"/>
      <c r="CH3988" s="50"/>
      <c r="CI3988" s="50"/>
      <c r="CJ3988" s="50"/>
      <c r="CK3988" s="50"/>
      <c r="CL3988" s="50"/>
      <c r="CM3988" s="50"/>
      <c r="CN3988" s="50"/>
      <c r="CO3988" s="50"/>
      <c r="CP3988" s="50"/>
      <c r="CQ3988" s="50"/>
      <c r="CR3988" s="50"/>
      <c r="CS3988" s="50"/>
      <c r="CT3988" s="50"/>
      <c r="CU3988" s="50"/>
      <c r="CV3988" s="50"/>
      <c r="CW3988" s="50"/>
      <c r="CX3988" s="50"/>
      <c r="CY3988" s="50"/>
      <c r="CZ3988" s="50"/>
      <c r="DA3988" s="50"/>
      <c r="DB3988" s="50"/>
      <c r="DC3988" s="50"/>
      <c r="DD3988" s="50"/>
      <c r="DE3988" s="50"/>
      <c r="DF3988" s="50"/>
      <c r="DG3988" s="50"/>
    </row>
    <row r="3989" spans="1:111" ht="25.5" x14ac:dyDescent="0.2">
      <c r="A3989" s="379" t="s">
        <v>95</v>
      </c>
      <c r="B3989" s="379" t="s">
        <v>95</v>
      </c>
      <c r="C3989" s="379"/>
      <c r="D3989" s="241" t="s">
        <v>8449</v>
      </c>
      <c r="E3989" s="353">
        <v>1500</v>
      </c>
      <c r="F3989" s="352">
        <f t="shared" si="124"/>
        <v>900</v>
      </c>
      <c r="G3989" s="352">
        <f t="shared" si="125"/>
        <v>750</v>
      </c>
      <c r="H3989" s="50"/>
      <c r="I3989" s="50"/>
      <c r="J3989" s="50"/>
      <c r="K3989" s="50"/>
      <c r="L3989" s="50"/>
      <c r="M3989" s="50"/>
      <c r="N3989" s="50"/>
      <c r="O3989" s="50"/>
      <c r="P3989" s="50"/>
      <c r="Q3989" s="50"/>
      <c r="R3989" s="50"/>
      <c r="S3989" s="50"/>
      <c r="T3989" s="50"/>
      <c r="U3989" s="50"/>
      <c r="V3989" s="50"/>
      <c r="W3989" s="50"/>
      <c r="X3989" s="50"/>
      <c r="Y3989" s="50"/>
      <c r="Z3989" s="50"/>
      <c r="AA3989" s="50"/>
      <c r="AB3989" s="50"/>
      <c r="AC3989" s="50"/>
      <c r="AD3989" s="50"/>
      <c r="AE3989" s="50"/>
      <c r="AF3989" s="50"/>
      <c r="AG3989" s="50"/>
      <c r="AH3989" s="50"/>
      <c r="AI3989" s="50"/>
      <c r="AJ3989" s="50"/>
      <c r="AK3989" s="50"/>
      <c r="AL3989" s="50"/>
      <c r="AM3989" s="50"/>
      <c r="AN3989" s="50"/>
      <c r="AO3989" s="50"/>
      <c r="AP3989" s="50"/>
      <c r="AQ3989" s="50"/>
      <c r="AR3989" s="50"/>
      <c r="AS3989" s="50"/>
      <c r="AT3989" s="50"/>
      <c r="AU3989" s="50"/>
      <c r="AV3989" s="50"/>
      <c r="AW3989" s="50"/>
      <c r="AX3989" s="50"/>
      <c r="AY3989" s="50"/>
      <c r="AZ3989" s="50"/>
      <c r="BA3989" s="50"/>
      <c r="BB3989" s="50"/>
      <c r="BC3989" s="50"/>
      <c r="BD3989" s="50"/>
      <c r="BE3989" s="50"/>
      <c r="BF3989" s="50"/>
      <c r="BG3989" s="50"/>
      <c r="BH3989" s="50"/>
      <c r="BI3989" s="50"/>
      <c r="BJ3989" s="50"/>
      <c r="BK3989" s="50"/>
      <c r="BL3989" s="50"/>
      <c r="BM3989" s="50"/>
      <c r="BN3989" s="50"/>
      <c r="BO3989" s="50"/>
      <c r="BP3989" s="50"/>
      <c r="BQ3989" s="50"/>
      <c r="BR3989" s="50"/>
      <c r="BS3989" s="50"/>
      <c r="BT3989" s="50"/>
      <c r="BU3989" s="50"/>
      <c r="BV3989" s="50"/>
      <c r="BW3989" s="50"/>
      <c r="BX3989" s="50"/>
      <c r="BY3989" s="50"/>
      <c r="BZ3989" s="50"/>
      <c r="CA3989" s="50"/>
      <c r="CB3989" s="50"/>
      <c r="CC3989" s="50"/>
      <c r="CD3989" s="50"/>
      <c r="CE3989" s="50"/>
      <c r="CF3989" s="50"/>
      <c r="CG3989" s="50"/>
      <c r="CH3989" s="50"/>
      <c r="CI3989" s="50"/>
      <c r="CJ3989" s="50"/>
      <c r="CK3989" s="50"/>
      <c r="CL3989" s="50"/>
      <c r="CM3989" s="50"/>
      <c r="CN3989" s="50"/>
      <c r="CO3989" s="50"/>
      <c r="CP3989" s="50"/>
      <c r="CQ3989" s="50"/>
      <c r="CR3989" s="50"/>
      <c r="CS3989" s="50"/>
      <c r="CT3989" s="50"/>
      <c r="CU3989" s="50"/>
      <c r="CV3989" s="50"/>
      <c r="CW3989" s="50"/>
      <c r="CX3989" s="50"/>
      <c r="CY3989" s="50"/>
      <c r="CZ3989" s="50"/>
      <c r="DA3989" s="50"/>
      <c r="DB3989" s="50"/>
      <c r="DC3989" s="50"/>
      <c r="DD3989" s="50"/>
      <c r="DE3989" s="50"/>
      <c r="DF3989" s="50"/>
      <c r="DG3989" s="50"/>
    </row>
    <row r="3990" spans="1:111" x14ac:dyDescent="0.2">
      <c r="A3990" s="570" t="s">
        <v>96</v>
      </c>
      <c r="B3990" s="570" t="s">
        <v>96</v>
      </c>
      <c r="C3990" s="379"/>
      <c r="D3990" s="242" t="s">
        <v>413</v>
      </c>
      <c r="E3990" s="353">
        <v>0</v>
      </c>
      <c r="F3990" s="352">
        <f t="shared" si="124"/>
        <v>0</v>
      </c>
      <c r="G3990" s="352">
        <f t="shared" si="125"/>
        <v>0</v>
      </c>
      <c r="H3990" s="50"/>
      <c r="I3990" s="50"/>
      <c r="J3990" s="50"/>
      <c r="K3990" s="50"/>
      <c r="L3990" s="50"/>
      <c r="M3990" s="50"/>
      <c r="N3990" s="50"/>
      <c r="O3990" s="50"/>
      <c r="P3990" s="50"/>
      <c r="Q3990" s="50"/>
      <c r="R3990" s="50"/>
      <c r="S3990" s="50"/>
      <c r="T3990" s="50"/>
      <c r="U3990" s="50"/>
      <c r="V3990" s="50"/>
      <c r="W3990" s="50"/>
      <c r="X3990" s="50"/>
      <c r="Y3990" s="50"/>
      <c r="Z3990" s="50"/>
      <c r="AA3990" s="50"/>
      <c r="AB3990" s="50"/>
      <c r="AC3990" s="50"/>
      <c r="AD3990" s="50"/>
      <c r="AE3990" s="50"/>
      <c r="AF3990" s="50"/>
      <c r="AG3990" s="50"/>
      <c r="AH3990" s="50"/>
      <c r="AI3990" s="50"/>
      <c r="AJ3990" s="50"/>
      <c r="AK3990" s="50"/>
      <c r="AL3990" s="50"/>
      <c r="AM3990" s="50"/>
      <c r="AN3990" s="50"/>
      <c r="AO3990" s="50"/>
      <c r="AP3990" s="50"/>
      <c r="AQ3990" s="50"/>
      <c r="AR3990" s="50"/>
      <c r="AS3990" s="50"/>
      <c r="AT3990" s="50"/>
      <c r="AU3990" s="50"/>
      <c r="AV3990" s="50"/>
      <c r="AW3990" s="50"/>
      <c r="AX3990" s="50"/>
      <c r="AY3990" s="50"/>
      <c r="AZ3990" s="50"/>
      <c r="BA3990" s="50"/>
      <c r="BB3990" s="50"/>
      <c r="BC3990" s="50"/>
      <c r="BD3990" s="50"/>
      <c r="BE3990" s="50"/>
      <c r="BF3990" s="50"/>
      <c r="BG3990" s="50"/>
      <c r="BH3990" s="50"/>
      <c r="BI3990" s="50"/>
      <c r="BJ3990" s="50"/>
      <c r="BK3990" s="50"/>
      <c r="BL3990" s="50"/>
      <c r="BM3990" s="50"/>
      <c r="BN3990" s="50"/>
      <c r="BO3990" s="50"/>
      <c r="BP3990" s="50"/>
      <c r="BQ3990" s="50"/>
      <c r="BR3990" s="50"/>
      <c r="BS3990" s="50"/>
      <c r="BT3990" s="50"/>
      <c r="BU3990" s="50"/>
      <c r="BV3990" s="50"/>
      <c r="BW3990" s="50"/>
      <c r="BX3990" s="50"/>
      <c r="BY3990" s="50"/>
      <c r="BZ3990" s="50"/>
      <c r="CA3990" s="50"/>
      <c r="CB3990" s="50"/>
      <c r="CC3990" s="50"/>
      <c r="CD3990" s="50"/>
      <c r="CE3990" s="50"/>
      <c r="CF3990" s="50"/>
      <c r="CG3990" s="50"/>
      <c r="CH3990" s="50"/>
      <c r="CI3990" s="50"/>
      <c r="CJ3990" s="50"/>
      <c r="CK3990" s="50"/>
      <c r="CL3990" s="50"/>
      <c r="CM3990" s="50"/>
      <c r="CN3990" s="50"/>
      <c r="CO3990" s="50"/>
      <c r="CP3990" s="50"/>
      <c r="CQ3990" s="50"/>
      <c r="CR3990" s="50"/>
      <c r="CS3990" s="50"/>
      <c r="CT3990" s="50"/>
      <c r="CU3990" s="50"/>
      <c r="CV3990" s="50"/>
      <c r="CW3990" s="50"/>
      <c r="CX3990" s="50"/>
      <c r="CY3990" s="50"/>
      <c r="CZ3990" s="50"/>
      <c r="DA3990" s="50"/>
      <c r="DB3990" s="50"/>
      <c r="DC3990" s="50"/>
      <c r="DD3990" s="50"/>
      <c r="DE3990" s="50"/>
      <c r="DF3990" s="50"/>
      <c r="DG3990" s="50"/>
    </row>
    <row r="3991" spans="1:111" ht="25.5" x14ac:dyDescent="0.2">
      <c r="A3991" s="572"/>
      <c r="B3991" s="572"/>
      <c r="C3991" s="379"/>
      <c r="D3991" s="243" t="s">
        <v>414</v>
      </c>
      <c r="E3991" s="353">
        <v>2200</v>
      </c>
      <c r="F3991" s="352">
        <f t="shared" si="124"/>
        <v>1320</v>
      </c>
      <c r="G3991" s="352">
        <f t="shared" si="125"/>
        <v>1100</v>
      </c>
      <c r="H3991" s="50"/>
      <c r="I3991" s="50"/>
      <c r="J3991" s="50"/>
      <c r="K3991" s="50"/>
      <c r="L3991" s="50"/>
      <c r="M3991" s="50"/>
      <c r="N3991" s="50"/>
      <c r="O3991" s="50"/>
      <c r="P3991" s="50"/>
      <c r="Q3991" s="50"/>
      <c r="R3991" s="50"/>
      <c r="S3991" s="50"/>
      <c r="T3991" s="50"/>
      <c r="U3991" s="50"/>
      <c r="V3991" s="50"/>
      <c r="W3991" s="50"/>
      <c r="X3991" s="50"/>
      <c r="Y3991" s="50"/>
      <c r="Z3991" s="50"/>
      <c r="AA3991" s="50"/>
      <c r="AB3991" s="50"/>
      <c r="AC3991" s="50"/>
      <c r="AD3991" s="50"/>
      <c r="AE3991" s="50"/>
      <c r="AF3991" s="50"/>
      <c r="AG3991" s="50"/>
      <c r="AH3991" s="50"/>
      <c r="AI3991" s="50"/>
      <c r="AJ3991" s="50"/>
      <c r="AK3991" s="50"/>
      <c r="AL3991" s="50"/>
      <c r="AM3991" s="50"/>
      <c r="AN3991" s="50"/>
      <c r="AO3991" s="50"/>
      <c r="AP3991" s="50"/>
      <c r="AQ3991" s="50"/>
      <c r="AR3991" s="50"/>
      <c r="AS3991" s="50"/>
      <c r="AT3991" s="50"/>
      <c r="AU3991" s="50"/>
      <c r="AV3991" s="50"/>
      <c r="AW3991" s="50"/>
      <c r="AX3991" s="50"/>
      <c r="AY3991" s="50"/>
      <c r="AZ3991" s="50"/>
      <c r="BA3991" s="50"/>
      <c r="BB3991" s="50"/>
      <c r="BC3991" s="50"/>
      <c r="BD3991" s="50"/>
      <c r="BE3991" s="50"/>
      <c r="BF3991" s="50"/>
      <c r="BG3991" s="50"/>
      <c r="BH3991" s="50"/>
      <c r="BI3991" s="50"/>
      <c r="BJ3991" s="50"/>
      <c r="BK3991" s="50"/>
      <c r="BL3991" s="50"/>
      <c r="BM3991" s="50"/>
      <c r="BN3991" s="50"/>
      <c r="BO3991" s="50"/>
      <c r="BP3991" s="50"/>
      <c r="BQ3991" s="50"/>
      <c r="BR3991" s="50"/>
      <c r="BS3991" s="50"/>
      <c r="BT3991" s="50"/>
      <c r="BU3991" s="50"/>
      <c r="BV3991" s="50"/>
      <c r="BW3991" s="50"/>
      <c r="BX3991" s="50"/>
      <c r="BY3991" s="50"/>
      <c r="BZ3991" s="50"/>
      <c r="CA3991" s="50"/>
      <c r="CB3991" s="50"/>
      <c r="CC3991" s="50"/>
      <c r="CD3991" s="50"/>
      <c r="CE3991" s="50"/>
      <c r="CF3991" s="50"/>
      <c r="CG3991" s="50"/>
      <c r="CH3991" s="50"/>
      <c r="CI3991" s="50"/>
      <c r="CJ3991" s="50"/>
      <c r="CK3991" s="50"/>
      <c r="CL3991" s="50"/>
      <c r="CM3991" s="50"/>
      <c r="CN3991" s="50"/>
      <c r="CO3991" s="50"/>
      <c r="CP3991" s="50"/>
      <c r="CQ3991" s="50"/>
      <c r="CR3991" s="50"/>
      <c r="CS3991" s="50"/>
      <c r="CT3991" s="50"/>
      <c r="CU3991" s="50"/>
      <c r="CV3991" s="50"/>
      <c r="CW3991" s="50"/>
      <c r="CX3991" s="50"/>
      <c r="CY3991" s="50"/>
      <c r="CZ3991" s="50"/>
      <c r="DA3991" s="50"/>
      <c r="DB3991" s="50"/>
      <c r="DC3991" s="50"/>
      <c r="DD3991" s="50"/>
      <c r="DE3991" s="50"/>
      <c r="DF3991" s="50"/>
      <c r="DG3991" s="50"/>
    </row>
    <row r="3992" spans="1:111" ht="25.5" x14ac:dyDescent="0.2">
      <c r="A3992" s="570" t="s">
        <v>97</v>
      </c>
      <c r="B3992" s="570" t="s">
        <v>97</v>
      </c>
      <c r="C3992" s="379"/>
      <c r="D3992" s="222" t="s">
        <v>415</v>
      </c>
      <c r="E3992" s="353">
        <v>1400</v>
      </c>
      <c r="F3992" s="352">
        <f t="shared" si="124"/>
        <v>840</v>
      </c>
      <c r="G3992" s="352">
        <f t="shared" si="125"/>
        <v>700</v>
      </c>
      <c r="H3992" s="50"/>
      <c r="I3992" s="50"/>
      <c r="J3992" s="50"/>
      <c r="K3992" s="50"/>
      <c r="L3992" s="50"/>
      <c r="M3992" s="50"/>
      <c r="N3992" s="50"/>
      <c r="O3992" s="50"/>
      <c r="P3992" s="50"/>
      <c r="Q3992" s="50"/>
      <c r="R3992" s="50"/>
      <c r="S3992" s="50"/>
      <c r="T3992" s="50"/>
      <c r="U3992" s="50"/>
      <c r="V3992" s="50"/>
      <c r="W3992" s="50"/>
      <c r="X3992" s="50"/>
      <c r="Y3992" s="50"/>
      <c r="Z3992" s="50"/>
      <c r="AA3992" s="50"/>
      <c r="AB3992" s="50"/>
      <c r="AC3992" s="50"/>
      <c r="AD3992" s="50"/>
      <c r="AE3992" s="50"/>
      <c r="AF3992" s="50"/>
      <c r="AG3992" s="50"/>
      <c r="AH3992" s="50"/>
      <c r="AI3992" s="50"/>
      <c r="AJ3992" s="50"/>
      <c r="AK3992" s="50"/>
      <c r="AL3992" s="50"/>
      <c r="AM3992" s="50"/>
      <c r="AN3992" s="50"/>
      <c r="AO3992" s="50"/>
      <c r="AP3992" s="50"/>
      <c r="AQ3992" s="50"/>
      <c r="AR3992" s="50"/>
      <c r="AS3992" s="50"/>
      <c r="AT3992" s="50"/>
      <c r="AU3992" s="50"/>
      <c r="AV3992" s="50"/>
      <c r="AW3992" s="50"/>
      <c r="AX3992" s="50"/>
      <c r="AY3992" s="50"/>
      <c r="AZ3992" s="50"/>
      <c r="BA3992" s="50"/>
      <c r="BB3992" s="50"/>
      <c r="BC3992" s="50"/>
      <c r="BD3992" s="50"/>
      <c r="BE3992" s="50"/>
      <c r="BF3992" s="50"/>
      <c r="BG3992" s="50"/>
      <c r="BH3992" s="50"/>
      <c r="BI3992" s="50"/>
      <c r="BJ3992" s="50"/>
      <c r="BK3992" s="50"/>
      <c r="BL3992" s="50"/>
      <c r="BM3992" s="50"/>
      <c r="BN3992" s="50"/>
      <c r="BO3992" s="50"/>
      <c r="BP3992" s="50"/>
      <c r="BQ3992" s="50"/>
      <c r="BR3992" s="50"/>
      <c r="BS3992" s="50"/>
      <c r="BT3992" s="50"/>
      <c r="BU3992" s="50"/>
      <c r="BV3992" s="50"/>
      <c r="BW3992" s="50"/>
      <c r="BX3992" s="50"/>
      <c r="BY3992" s="50"/>
      <c r="BZ3992" s="50"/>
      <c r="CA3992" s="50"/>
      <c r="CB3992" s="50"/>
      <c r="CC3992" s="50"/>
      <c r="CD3992" s="50"/>
      <c r="CE3992" s="50"/>
      <c r="CF3992" s="50"/>
      <c r="CG3992" s="50"/>
      <c r="CH3992" s="50"/>
      <c r="CI3992" s="50"/>
      <c r="CJ3992" s="50"/>
      <c r="CK3992" s="50"/>
      <c r="CL3992" s="50"/>
      <c r="CM3992" s="50"/>
      <c r="CN3992" s="50"/>
      <c r="CO3992" s="50"/>
      <c r="CP3992" s="50"/>
      <c r="CQ3992" s="50"/>
      <c r="CR3992" s="50"/>
      <c r="CS3992" s="50"/>
      <c r="CT3992" s="50"/>
      <c r="CU3992" s="50"/>
      <c r="CV3992" s="50"/>
      <c r="CW3992" s="50"/>
      <c r="CX3992" s="50"/>
      <c r="CY3992" s="50"/>
      <c r="CZ3992" s="50"/>
      <c r="DA3992" s="50"/>
      <c r="DB3992" s="50"/>
      <c r="DC3992" s="50"/>
      <c r="DD3992" s="50"/>
      <c r="DE3992" s="50"/>
      <c r="DF3992" s="50"/>
      <c r="DG3992" s="50"/>
    </row>
    <row r="3993" spans="1:111" x14ac:dyDescent="0.2">
      <c r="A3993" s="572"/>
      <c r="B3993" s="572"/>
      <c r="C3993" s="379"/>
      <c r="D3993" s="222" t="s">
        <v>416</v>
      </c>
      <c r="E3993" s="353">
        <v>500</v>
      </c>
      <c r="F3993" s="352">
        <f t="shared" si="124"/>
        <v>300</v>
      </c>
      <c r="G3993" s="352">
        <f t="shared" si="125"/>
        <v>250</v>
      </c>
      <c r="H3993" s="50"/>
      <c r="I3993" s="50"/>
      <c r="J3993" s="50"/>
      <c r="K3993" s="50"/>
      <c r="L3993" s="50"/>
      <c r="M3993" s="50"/>
      <c r="N3993" s="50"/>
      <c r="O3993" s="50"/>
      <c r="P3993" s="50"/>
      <c r="Q3993" s="50"/>
      <c r="R3993" s="50"/>
      <c r="S3993" s="50"/>
      <c r="T3993" s="50"/>
      <c r="U3993" s="50"/>
      <c r="V3993" s="50"/>
      <c r="W3993" s="50"/>
      <c r="X3993" s="50"/>
      <c r="Y3993" s="50"/>
      <c r="Z3993" s="50"/>
      <c r="AA3993" s="50"/>
      <c r="AB3993" s="50"/>
      <c r="AC3993" s="50"/>
      <c r="AD3993" s="50"/>
      <c r="AE3993" s="50"/>
      <c r="AF3993" s="50"/>
      <c r="AG3993" s="50"/>
      <c r="AH3993" s="50"/>
      <c r="AI3993" s="50"/>
      <c r="AJ3993" s="50"/>
      <c r="AK3993" s="50"/>
      <c r="AL3993" s="50"/>
      <c r="AM3993" s="50"/>
      <c r="AN3993" s="50"/>
      <c r="AO3993" s="50"/>
      <c r="AP3993" s="50"/>
      <c r="AQ3993" s="50"/>
      <c r="AR3993" s="50"/>
      <c r="AS3993" s="50"/>
      <c r="AT3993" s="50"/>
      <c r="AU3993" s="50"/>
      <c r="AV3993" s="50"/>
      <c r="AW3993" s="50"/>
      <c r="AX3993" s="50"/>
      <c r="AY3993" s="50"/>
      <c r="AZ3993" s="50"/>
      <c r="BA3993" s="50"/>
      <c r="BB3993" s="50"/>
      <c r="BC3993" s="50"/>
      <c r="BD3993" s="50"/>
      <c r="BE3993" s="50"/>
      <c r="BF3993" s="50"/>
      <c r="BG3993" s="50"/>
      <c r="BH3993" s="50"/>
      <c r="BI3993" s="50"/>
      <c r="BJ3993" s="50"/>
      <c r="BK3993" s="50"/>
      <c r="BL3993" s="50"/>
      <c r="BM3993" s="50"/>
      <c r="BN3993" s="50"/>
      <c r="BO3993" s="50"/>
      <c r="BP3993" s="50"/>
      <c r="BQ3993" s="50"/>
      <c r="BR3993" s="50"/>
      <c r="BS3993" s="50"/>
      <c r="BT3993" s="50"/>
      <c r="BU3993" s="50"/>
      <c r="BV3993" s="50"/>
      <c r="BW3993" s="50"/>
      <c r="BX3993" s="50"/>
      <c r="BY3993" s="50"/>
      <c r="BZ3993" s="50"/>
      <c r="CA3993" s="50"/>
      <c r="CB3993" s="50"/>
      <c r="CC3993" s="50"/>
      <c r="CD3993" s="50"/>
      <c r="CE3993" s="50"/>
      <c r="CF3993" s="50"/>
      <c r="CG3993" s="50"/>
      <c r="CH3993" s="50"/>
      <c r="CI3993" s="50"/>
      <c r="CJ3993" s="50"/>
      <c r="CK3993" s="50"/>
      <c r="CL3993" s="50"/>
      <c r="CM3993" s="50"/>
      <c r="CN3993" s="50"/>
      <c r="CO3993" s="50"/>
      <c r="CP3993" s="50"/>
      <c r="CQ3993" s="50"/>
      <c r="CR3993" s="50"/>
      <c r="CS3993" s="50"/>
      <c r="CT3993" s="50"/>
      <c r="CU3993" s="50"/>
      <c r="CV3993" s="50"/>
      <c r="CW3993" s="50"/>
      <c r="CX3993" s="50"/>
      <c r="CY3993" s="50"/>
      <c r="CZ3993" s="50"/>
      <c r="DA3993" s="50"/>
      <c r="DB3993" s="50"/>
      <c r="DC3993" s="50"/>
      <c r="DD3993" s="50"/>
      <c r="DE3993" s="50"/>
      <c r="DF3993" s="50"/>
      <c r="DG3993" s="50"/>
    </row>
    <row r="3994" spans="1:111" x14ac:dyDescent="0.2">
      <c r="A3994" s="570" t="s">
        <v>138</v>
      </c>
      <c r="B3994" s="570" t="s">
        <v>138</v>
      </c>
      <c r="C3994" s="373"/>
      <c r="D3994" s="241" t="s">
        <v>322</v>
      </c>
      <c r="E3994" s="353">
        <v>0</v>
      </c>
      <c r="F3994" s="352">
        <f t="shared" si="124"/>
        <v>0</v>
      </c>
      <c r="G3994" s="352">
        <f t="shared" si="125"/>
        <v>0</v>
      </c>
      <c r="H3994" s="50"/>
      <c r="I3994" s="50"/>
      <c r="J3994" s="50"/>
      <c r="K3994" s="50"/>
      <c r="L3994" s="50"/>
      <c r="M3994" s="50"/>
      <c r="N3994" s="50"/>
      <c r="O3994" s="50"/>
      <c r="P3994" s="50"/>
      <c r="Q3994" s="50"/>
      <c r="R3994" s="50"/>
      <c r="S3994" s="50"/>
      <c r="T3994" s="50"/>
      <c r="U3994" s="50"/>
      <c r="V3994" s="50"/>
      <c r="W3994" s="50"/>
      <c r="X3994" s="50"/>
      <c r="Y3994" s="50"/>
      <c r="Z3994" s="50"/>
      <c r="AA3994" s="50"/>
      <c r="AB3994" s="50"/>
      <c r="AC3994" s="50"/>
      <c r="AD3994" s="50"/>
      <c r="AE3994" s="50"/>
      <c r="AF3994" s="50"/>
      <c r="AG3994" s="50"/>
      <c r="AH3994" s="50"/>
      <c r="AI3994" s="50"/>
      <c r="AJ3994" s="50"/>
      <c r="AK3994" s="50"/>
      <c r="AL3994" s="50"/>
      <c r="AM3994" s="50"/>
      <c r="AN3994" s="50"/>
      <c r="AO3994" s="50"/>
      <c r="AP3994" s="50"/>
      <c r="AQ3994" s="50"/>
      <c r="AR3994" s="50"/>
      <c r="AS3994" s="50"/>
      <c r="AT3994" s="50"/>
      <c r="AU3994" s="50"/>
      <c r="AV3994" s="50"/>
      <c r="AW3994" s="50"/>
      <c r="AX3994" s="50"/>
      <c r="AY3994" s="50"/>
      <c r="AZ3994" s="50"/>
      <c r="BA3994" s="50"/>
      <c r="BB3994" s="50"/>
      <c r="BC3994" s="50"/>
      <c r="BD3994" s="50"/>
      <c r="BE3994" s="50"/>
      <c r="BF3994" s="50"/>
      <c r="BG3994" s="50"/>
      <c r="BH3994" s="50"/>
      <c r="BI3994" s="50"/>
      <c r="BJ3994" s="50"/>
      <c r="BK3994" s="50"/>
      <c r="BL3994" s="50"/>
      <c r="BM3994" s="50"/>
      <c r="BN3994" s="50"/>
      <c r="BO3994" s="50"/>
      <c r="BP3994" s="50"/>
      <c r="BQ3994" s="50"/>
      <c r="BR3994" s="50"/>
      <c r="BS3994" s="50"/>
      <c r="BT3994" s="50"/>
      <c r="BU3994" s="50"/>
      <c r="BV3994" s="50"/>
      <c r="BW3994" s="50"/>
      <c r="BX3994" s="50"/>
      <c r="BY3994" s="50"/>
      <c r="BZ3994" s="50"/>
      <c r="CA3994" s="50"/>
      <c r="CB3994" s="50"/>
      <c r="CC3994" s="50"/>
      <c r="CD3994" s="50"/>
      <c r="CE3994" s="50"/>
      <c r="CF3994" s="50"/>
      <c r="CG3994" s="50"/>
      <c r="CH3994" s="50"/>
      <c r="CI3994" s="50"/>
      <c r="CJ3994" s="50"/>
      <c r="CK3994" s="50"/>
      <c r="CL3994" s="50"/>
      <c r="CM3994" s="50"/>
      <c r="CN3994" s="50"/>
      <c r="CO3994" s="50"/>
      <c r="CP3994" s="50"/>
      <c r="CQ3994" s="50"/>
      <c r="CR3994" s="50"/>
      <c r="CS3994" s="50"/>
      <c r="CT3994" s="50"/>
      <c r="CU3994" s="50"/>
      <c r="CV3994" s="50"/>
      <c r="CW3994" s="50"/>
      <c r="CX3994" s="50"/>
      <c r="CY3994" s="50"/>
      <c r="CZ3994" s="50"/>
      <c r="DA3994" s="50"/>
      <c r="DB3994" s="50"/>
      <c r="DC3994" s="50"/>
      <c r="DD3994" s="50"/>
      <c r="DE3994" s="50"/>
      <c r="DF3994" s="50"/>
      <c r="DG3994" s="50"/>
    </row>
    <row r="3995" spans="1:111" ht="25.5" x14ac:dyDescent="0.2">
      <c r="A3995" s="571"/>
      <c r="B3995" s="571"/>
      <c r="C3995" s="378"/>
      <c r="D3995" s="222" t="s">
        <v>417</v>
      </c>
      <c r="E3995" s="353">
        <v>500</v>
      </c>
      <c r="F3995" s="352">
        <f t="shared" si="124"/>
        <v>300</v>
      </c>
      <c r="G3995" s="352">
        <f t="shared" si="125"/>
        <v>250</v>
      </c>
      <c r="H3995" s="50"/>
      <c r="I3995" s="50"/>
      <c r="J3995" s="50"/>
      <c r="K3995" s="50"/>
      <c r="L3995" s="50"/>
      <c r="M3995" s="50"/>
      <c r="N3995" s="50"/>
      <c r="O3995" s="50"/>
      <c r="P3995" s="50"/>
      <c r="Q3995" s="50"/>
      <c r="R3995" s="50"/>
      <c r="S3995" s="50"/>
      <c r="T3995" s="50"/>
      <c r="U3995" s="50"/>
      <c r="V3995" s="50"/>
      <c r="W3995" s="50"/>
      <c r="X3995" s="50"/>
      <c r="Y3995" s="50"/>
      <c r="Z3995" s="50"/>
      <c r="AA3995" s="50"/>
      <c r="AB3995" s="50"/>
      <c r="AC3995" s="50"/>
      <c r="AD3995" s="50"/>
      <c r="AE3995" s="50"/>
      <c r="AF3995" s="50"/>
      <c r="AG3995" s="50"/>
      <c r="AH3995" s="50"/>
      <c r="AI3995" s="50"/>
      <c r="AJ3995" s="50"/>
      <c r="AK3995" s="50"/>
      <c r="AL3995" s="50"/>
      <c r="AM3995" s="50"/>
      <c r="AN3995" s="50"/>
      <c r="AO3995" s="50"/>
      <c r="AP3995" s="50"/>
      <c r="AQ3995" s="50"/>
      <c r="AR3995" s="50"/>
      <c r="AS3995" s="50"/>
      <c r="AT3995" s="50"/>
      <c r="AU3995" s="50"/>
      <c r="AV3995" s="50"/>
      <c r="AW3995" s="50"/>
      <c r="AX3995" s="50"/>
      <c r="AY3995" s="50"/>
      <c r="AZ3995" s="50"/>
      <c r="BA3995" s="50"/>
      <c r="BB3995" s="50"/>
      <c r="BC3995" s="50"/>
      <c r="BD3995" s="50"/>
      <c r="BE3995" s="50"/>
      <c r="BF3995" s="50"/>
      <c r="BG3995" s="50"/>
      <c r="BH3995" s="50"/>
      <c r="BI3995" s="50"/>
      <c r="BJ3995" s="50"/>
      <c r="BK3995" s="50"/>
      <c r="BL3995" s="50"/>
      <c r="BM3995" s="50"/>
      <c r="BN3995" s="50"/>
      <c r="BO3995" s="50"/>
      <c r="BP3995" s="50"/>
      <c r="BQ3995" s="50"/>
      <c r="BR3995" s="50"/>
      <c r="BS3995" s="50"/>
      <c r="BT3995" s="50"/>
      <c r="BU3995" s="50"/>
      <c r="BV3995" s="50"/>
      <c r="BW3995" s="50"/>
      <c r="BX3995" s="50"/>
      <c r="BY3995" s="50"/>
      <c r="BZ3995" s="50"/>
      <c r="CA3995" s="50"/>
      <c r="CB3995" s="50"/>
      <c r="CC3995" s="50"/>
      <c r="CD3995" s="50"/>
      <c r="CE3995" s="50"/>
      <c r="CF3995" s="50"/>
      <c r="CG3995" s="50"/>
      <c r="CH3995" s="50"/>
      <c r="CI3995" s="50"/>
      <c r="CJ3995" s="50"/>
      <c r="CK3995" s="50"/>
      <c r="CL3995" s="50"/>
      <c r="CM3995" s="50"/>
      <c r="CN3995" s="50"/>
      <c r="CO3995" s="50"/>
      <c r="CP3995" s="50"/>
      <c r="CQ3995" s="50"/>
      <c r="CR3995" s="50"/>
      <c r="CS3995" s="50"/>
      <c r="CT3995" s="50"/>
      <c r="CU3995" s="50"/>
      <c r="CV3995" s="50"/>
      <c r="CW3995" s="50"/>
      <c r="CX3995" s="50"/>
      <c r="CY3995" s="50"/>
      <c r="CZ3995" s="50"/>
      <c r="DA3995" s="50"/>
      <c r="DB3995" s="50"/>
      <c r="DC3995" s="50"/>
      <c r="DD3995" s="50"/>
      <c r="DE3995" s="50"/>
      <c r="DF3995" s="50"/>
      <c r="DG3995" s="50"/>
    </row>
    <row r="3996" spans="1:111" ht="25.5" x14ac:dyDescent="0.2">
      <c r="A3996" s="571"/>
      <c r="B3996" s="571"/>
      <c r="C3996" s="378"/>
      <c r="D3996" s="222" t="s">
        <v>418</v>
      </c>
      <c r="E3996" s="353">
        <v>500</v>
      </c>
      <c r="F3996" s="352">
        <f t="shared" si="124"/>
        <v>300</v>
      </c>
      <c r="G3996" s="352">
        <f t="shared" si="125"/>
        <v>250</v>
      </c>
      <c r="H3996" s="50"/>
      <c r="I3996" s="50"/>
      <c r="J3996" s="50"/>
      <c r="K3996" s="50"/>
      <c r="L3996" s="50"/>
      <c r="M3996" s="50"/>
      <c r="N3996" s="50"/>
      <c r="O3996" s="50"/>
      <c r="P3996" s="50"/>
      <c r="Q3996" s="50"/>
      <c r="R3996" s="50"/>
      <c r="S3996" s="50"/>
      <c r="T3996" s="50"/>
      <c r="U3996" s="50"/>
      <c r="V3996" s="50"/>
      <c r="W3996" s="50"/>
      <c r="X3996" s="50"/>
      <c r="Y3996" s="50"/>
      <c r="Z3996" s="50"/>
      <c r="AA3996" s="50"/>
      <c r="AB3996" s="50"/>
      <c r="AC3996" s="50"/>
      <c r="AD3996" s="50"/>
      <c r="AE3996" s="50"/>
      <c r="AF3996" s="50"/>
      <c r="AG3996" s="50"/>
      <c r="AH3996" s="50"/>
      <c r="AI3996" s="50"/>
      <c r="AJ3996" s="50"/>
      <c r="AK3996" s="50"/>
      <c r="AL3996" s="50"/>
      <c r="AM3996" s="50"/>
      <c r="AN3996" s="50"/>
      <c r="AO3996" s="50"/>
      <c r="AP3996" s="50"/>
      <c r="AQ3996" s="50"/>
      <c r="AR3996" s="50"/>
      <c r="AS3996" s="50"/>
      <c r="AT3996" s="50"/>
      <c r="AU3996" s="50"/>
      <c r="AV3996" s="50"/>
      <c r="AW3996" s="50"/>
      <c r="AX3996" s="50"/>
      <c r="AY3996" s="50"/>
      <c r="AZ3996" s="50"/>
      <c r="BA3996" s="50"/>
      <c r="BB3996" s="50"/>
      <c r="BC3996" s="50"/>
      <c r="BD3996" s="50"/>
      <c r="BE3996" s="50"/>
      <c r="BF3996" s="50"/>
      <c r="BG3996" s="50"/>
      <c r="BH3996" s="50"/>
      <c r="BI3996" s="50"/>
      <c r="BJ3996" s="50"/>
      <c r="BK3996" s="50"/>
      <c r="BL3996" s="50"/>
      <c r="BM3996" s="50"/>
      <c r="BN3996" s="50"/>
      <c r="BO3996" s="50"/>
      <c r="BP3996" s="50"/>
      <c r="BQ3996" s="50"/>
      <c r="BR3996" s="50"/>
      <c r="BS3996" s="50"/>
      <c r="BT3996" s="50"/>
      <c r="BU3996" s="50"/>
      <c r="BV3996" s="50"/>
      <c r="BW3996" s="50"/>
      <c r="BX3996" s="50"/>
      <c r="BY3996" s="50"/>
      <c r="BZ3996" s="50"/>
      <c r="CA3996" s="50"/>
      <c r="CB3996" s="50"/>
      <c r="CC3996" s="50"/>
      <c r="CD3996" s="50"/>
      <c r="CE3996" s="50"/>
      <c r="CF3996" s="50"/>
      <c r="CG3996" s="50"/>
      <c r="CH3996" s="50"/>
      <c r="CI3996" s="50"/>
      <c r="CJ3996" s="50"/>
      <c r="CK3996" s="50"/>
      <c r="CL3996" s="50"/>
      <c r="CM3996" s="50"/>
      <c r="CN3996" s="50"/>
      <c r="CO3996" s="50"/>
      <c r="CP3996" s="50"/>
      <c r="CQ3996" s="50"/>
      <c r="CR3996" s="50"/>
      <c r="CS3996" s="50"/>
      <c r="CT3996" s="50"/>
      <c r="CU3996" s="50"/>
      <c r="CV3996" s="50"/>
      <c r="CW3996" s="50"/>
      <c r="CX3996" s="50"/>
      <c r="CY3996" s="50"/>
      <c r="CZ3996" s="50"/>
      <c r="DA3996" s="50"/>
      <c r="DB3996" s="50"/>
      <c r="DC3996" s="50"/>
      <c r="DD3996" s="50"/>
      <c r="DE3996" s="50"/>
      <c r="DF3996" s="50"/>
      <c r="DG3996" s="50"/>
    </row>
    <row r="3997" spans="1:111" x14ac:dyDescent="0.2">
      <c r="A3997" s="571"/>
      <c r="B3997" s="571"/>
      <c r="C3997" s="378"/>
      <c r="D3997" s="222" t="s">
        <v>419</v>
      </c>
      <c r="E3997" s="353">
        <v>500</v>
      </c>
      <c r="F3997" s="352">
        <f t="shared" si="124"/>
        <v>300</v>
      </c>
      <c r="G3997" s="352">
        <f t="shared" si="125"/>
        <v>250</v>
      </c>
      <c r="H3997" s="50"/>
      <c r="I3997" s="50"/>
      <c r="J3997" s="50"/>
      <c r="K3997" s="50"/>
      <c r="L3997" s="50"/>
      <c r="M3997" s="50"/>
      <c r="N3997" s="50"/>
      <c r="O3997" s="50"/>
      <c r="P3997" s="50"/>
      <c r="Q3997" s="50"/>
      <c r="R3997" s="50"/>
      <c r="S3997" s="50"/>
      <c r="T3997" s="50"/>
      <c r="U3997" s="50"/>
      <c r="V3997" s="50"/>
      <c r="W3997" s="50"/>
      <c r="X3997" s="50"/>
      <c r="Y3997" s="50"/>
      <c r="Z3997" s="50"/>
      <c r="AA3997" s="50"/>
      <c r="AB3997" s="50"/>
      <c r="AC3997" s="50"/>
      <c r="AD3997" s="50"/>
      <c r="AE3997" s="50"/>
      <c r="AF3997" s="50"/>
      <c r="AG3997" s="50"/>
      <c r="AH3997" s="50"/>
      <c r="AI3997" s="50"/>
      <c r="AJ3997" s="50"/>
      <c r="AK3997" s="50"/>
      <c r="AL3997" s="50"/>
      <c r="AM3997" s="50"/>
      <c r="AN3997" s="50"/>
      <c r="AO3997" s="50"/>
      <c r="AP3997" s="50"/>
      <c r="AQ3997" s="50"/>
      <c r="AR3997" s="50"/>
      <c r="AS3997" s="50"/>
      <c r="AT3997" s="50"/>
      <c r="AU3997" s="50"/>
      <c r="AV3997" s="50"/>
      <c r="AW3997" s="50"/>
      <c r="AX3997" s="50"/>
      <c r="AY3997" s="50"/>
      <c r="AZ3997" s="50"/>
      <c r="BA3997" s="50"/>
      <c r="BB3997" s="50"/>
      <c r="BC3997" s="50"/>
      <c r="BD3997" s="50"/>
      <c r="BE3997" s="50"/>
      <c r="BF3997" s="50"/>
      <c r="BG3997" s="50"/>
      <c r="BH3997" s="50"/>
      <c r="BI3997" s="50"/>
      <c r="BJ3997" s="50"/>
      <c r="BK3997" s="50"/>
      <c r="BL3997" s="50"/>
      <c r="BM3997" s="50"/>
      <c r="BN3997" s="50"/>
      <c r="BO3997" s="50"/>
      <c r="BP3997" s="50"/>
      <c r="BQ3997" s="50"/>
      <c r="BR3997" s="50"/>
      <c r="BS3997" s="50"/>
      <c r="BT3997" s="50"/>
      <c r="BU3997" s="50"/>
      <c r="BV3997" s="50"/>
      <c r="BW3997" s="50"/>
      <c r="BX3997" s="50"/>
      <c r="BY3997" s="50"/>
      <c r="BZ3997" s="50"/>
      <c r="CA3997" s="50"/>
      <c r="CB3997" s="50"/>
      <c r="CC3997" s="50"/>
      <c r="CD3997" s="50"/>
      <c r="CE3997" s="50"/>
      <c r="CF3997" s="50"/>
      <c r="CG3997" s="50"/>
      <c r="CH3997" s="50"/>
      <c r="CI3997" s="50"/>
      <c r="CJ3997" s="50"/>
      <c r="CK3997" s="50"/>
      <c r="CL3997" s="50"/>
      <c r="CM3997" s="50"/>
      <c r="CN3997" s="50"/>
      <c r="CO3997" s="50"/>
      <c r="CP3997" s="50"/>
      <c r="CQ3997" s="50"/>
      <c r="CR3997" s="50"/>
      <c r="CS3997" s="50"/>
      <c r="CT3997" s="50"/>
      <c r="CU3997" s="50"/>
      <c r="CV3997" s="50"/>
      <c r="CW3997" s="50"/>
      <c r="CX3997" s="50"/>
      <c r="CY3997" s="50"/>
      <c r="CZ3997" s="50"/>
      <c r="DA3997" s="50"/>
      <c r="DB3997" s="50"/>
      <c r="DC3997" s="50"/>
      <c r="DD3997" s="50"/>
      <c r="DE3997" s="50"/>
      <c r="DF3997" s="50"/>
      <c r="DG3997" s="50"/>
    </row>
    <row r="3998" spans="1:111" ht="27" x14ac:dyDescent="0.2">
      <c r="A3998" s="571"/>
      <c r="B3998" s="571"/>
      <c r="C3998" s="378"/>
      <c r="D3998" s="222" t="s">
        <v>8450</v>
      </c>
      <c r="E3998" s="353">
        <v>0</v>
      </c>
      <c r="F3998" s="352">
        <f t="shared" si="124"/>
        <v>0</v>
      </c>
      <c r="G3998" s="352">
        <f t="shared" si="125"/>
        <v>0</v>
      </c>
      <c r="H3998" s="50"/>
      <c r="I3998" s="50"/>
      <c r="J3998" s="50"/>
      <c r="K3998" s="50"/>
      <c r="L3998" s="50"/>
      <c r="M3998" s="50"/>
      <c r="N3998" s="50"/>
      <c r="O3998" s="50"/>
      <c r="P3998" s="50"/>
      <c r="Q3998" s="50"/>
      <c r="R3998" s="50"/>
      <c r="S3998" s="50"/>
      <c r="T3998" s="50"/>
      <c r="U3998" s="50"/>
      <c r="V3998" s="50"/>
      <c r="W3998" s="50"/>
      <c r="X3998" s="50"/>
      <c r="Y3998" s="50"/>
      <c r="Z3998" s="50"/>
      <c r="AA3998" s="50"/>
      <c r="AB3998" s="50"/>
      <c r="AC3998" s="50"/>
      <c r="AD3998" s="50"/>
      <c r="AE3998" s="50"/>
      <c r="AF3998" s="50"/>
      <c r="AG3998" s="50"/>
      <c r="AH3998" s="50"/>
      <c r="AI3998" s="50"/>
      <c r="AJ3998" s="50"/>
      <c r="AK3998" s="50"/>
      <c r="AL3998" s="50"/>
      <c r="AM3998" s="50"/>
      <c r="AN3998" s="50"/>
      <c r="AO3998" s="50"/>
      <c r="AP3998" s="50"/>
      <c r="AQ3998" s="50"/>
      <c r="AR3998" s="50"/>
      <c r="AS3998" s="50"/>
      <c r="AT3998" s="50"/>
      <c r="AU3998" s="50"/>
      <c r="AV3998" s="50"/>
      <c r="AW3998" s="50"/>
      <c r="AX3998" s="50"/>
      <c r="AY3998" s="50"/>
      <c r="AZ3998" s="50"/>
      <c r="BA3998" s="50"/>
      <c r="BB3998" s="50"/>
      <c r="BC3998" s="50"/>
      <c r="BD3998" s="50"/>
      <c r="BE3998" s="50"/>
      <c r="BF3998" s="50"/>
      <c r="BG3998" s="50"/>
      <c r="BH3998" s="50"/>
      <c r="BI3998" s="50"/>
      <c r="BJ3998" s="50"/>
      <c r="BK3998" s="50"/>
      <c r="BL3998" s="50"/>
      <c r="BM3998" s="50"/>
      <c r="BN3998" s="50"/>
      <c r="BO3998" s="50"/>
      <c r="BP3998" s="50"/>
      <c r="BQ3998" s="50"/>
      <c r="BR3998" s="50"/>
      <c r="BS3998" s="50"/>
      <c r="BT3998" s="50"/>
      <c r="BU3998" s="50"/>
      <c r="BV3998" s="50"/>
      <c r="BW3998" s="50"/>
      <c r="BX3998" s="50"/>
      <c r="BY3998" s="50"/>
      <c r="BZ3998" s="50"/>
      <c r="CA3998" s="50"/>
      <c r="CB3998" s="50"/>
      <c r="CC3998" s="50"/>
      <c r="CD3998" s="50"/>
      <c r="CE3998" s="50"/>
      <c r="CF3998" s="50"/>
      <c r="CG3998" s="50"/>
      <c r="CH3998" s="50"/>
      <c r="CI3998" s="50"/>
      <c r="CJ3998" s="50"/>
      <c r="CK3998" s="50"/>
      <c r="CL3998" s="50"/>
      <c r="CM3998" s="50"/>
      <c r="CN3998" s="50"/>
      <c r="CO3998" s="50"/>
      <c r="CP3998" s="50"/>
      <c r="CQ3998" s="50"/>
      <c r="CR3998" s="50"/>
      <c r="CS3998" s="50"/>
      <c r="CT3998" s="50"/>
      <c r="CU3998" s="50"/>
      <c r="CV3998" s="50"/>
      <c r="CW3998" s="50"/>
      <c r="CX3998" s="50"/>
      <c r="CY3998" s="50"/>
      <c r="CZ3998" s="50"/>
      <c r="DA3998" s="50"/>
      <c r="DB3998" s="50"/>
      <c r="DC3998" s="50"/>
      <c r="DD3998" s="50"/>
      <c r="DE3998" s="50"/>
      <c r="DF3998" s="50"/>
      <c r="DG3998" s="50"/>
    </row>
    <row r="3999" spans="1:111" x14ac:dyDescent="0.2">
      <c r="A3999" s="571"/>
      <c r="B3999" s="571"/>
      <c r="C3999" s="378"/>
      <c r="D3999" s="222" t="s">
        <v>1337</v>
      </c>
      <c r="E3999" s="353">
        <v>560</v>
      </c>
      <c r="F3999" s="352">
        <f t="shared" si="124"/>
        <v>336</v>
      </c>
      <c r="G3999" s="352">
        <f t="shared" si="125"/>
        <v>280</v>
      </c>
      <c r="H3999" s="50"/>
      <c r="I3999" s="50"/>
      <c r="J3999" s="50"/>
      <c r="K3999" s="50"/>
      <c r="L3999" s="50"/>
      <c r="M3999" s="50"/>
      <c r="N3999" s="50"/>
      <c r="O3999" s="50"/>
      <c r="P3999" s="50"/>
      <c r="Q3999" s="50"/>
      <c r="R3999" s="50"/>
      <c r="S3999" s="50"/>
      <c r="T3999" s="50"/>
      <c r="U3999" s="50"/>
      <c r="V3999" s="50"/>
      <c r="W3999" s="50"/>
      <c r="X3999" s="50"/>
      <c r="Y3999" s="50"/>
      <c r="Z3999" s="50"/>
      <c r="AA3999" s="50"/>
      <c r="AB3999" s="50"/>
      <c r="AC3999" s="50"/>
      <c r="AD3999" s="50"/>
      <c r="AE3999" s="50"/>
      <c r="AF3999" s="50"/>
      <c r="AG3999" s="50"/>
      <c r="AH3999" s="50"/>
      <c r="AI3999" s="50"/>
      <c r="AJ3999" s="50"/>
      <c r="AK3999" s="50"/>
      <c r="AL3999" s="50"/>
      <c r="AM3999" s="50"/>
      <c r="AN3999" s="50"/>
      <c r="AO3999" s="50"/>
      <c r="AP3999" s="50"/>
      <c r="AQ3999" s="50"/>
      <c r="AR3999" s="50"/>
      <c r="AS3999" s="50"/>
      <c r="AT3999" s="50"/>
      <c r="AU3999" s="50"/>
      <c r="AV3999" s="50"/>
      <c r="AW3999" s="50"/>
      <c r="AX3999" s="50"/>
      <c r="AY3999" s="50"/>
      <c r="AZ3999" s="50"/>
      <c r="BA3999" s="50"/>
      <c r="BB3999" s="50"/>
      <c r="BC3999" s="50"/>
      <c r="BD3999" s="50"/>
      <c r="BE3999" s="50"/>
      <c r="BF3999" s="50"/>
      <c r="BG3999" s="50"/>
      <c r="BH3999" s="50"/>
      <c r="BI3999" s="50"/>
      <c r="BJ3999" s="50"/>
      <c r="BK3999" s="50"/>
      <c r="BL3999" s="50"/>
      <c r="BM3999" s="50"/>
      <c r="BN3999" s="50"/>
      <c r="BO3999" s="50"/>
      <c r="BP3999" s="50"/>
      <c r="BQ3999" s="50"/>
      <c r="BR3999" s="50"/>
      <c r="BS3999" s="50"/>
      <c r="BT3999" s="50"/>
      <c r="BU3999" s="50"/>
      <c r="BV3999" s="50"/>
      <c r="BW3999" s="50"/>
      <c r="BX3999" s="50"/>
      <c r="BY3999" s="50"/>
      <c r="BZ3999" s="50"/>
      <c r="CA3999" s="50"/>
      <c r="CB3999" s="50"/>
      <c r="CC3999" s="50"/>
      <c r="CD3999" s="50"/>
      <c r="CE3999" s="50"/>
      <c r="CF3999" s="50"/>
      <c r="CG3999" s="50"/>
      <c r="CH3999" s="50"/>
      <c r="CI3999" s="50"/>
      <c r="CJ3999" s="50"/>
      <c r="CK3999" s="50"/>
      <c r="CL3999" s="50"/>
      <c r="CM3999" s="50"/>
      <c r="CN3999" s="50"/>
      <c r="CO3999" s="50"/>
      <c r="CP3999" s="50"/>
      <c r="CQ3999" s="50"/>
      <c r="CR3999" s="50"/>
      <c r="CS3999" s="50"/>
      <c r="CT3999" s="50"/>
      <c r="CU3999" s="50"/>
      <c r="CV3999" s="50"/>
      <c r="CW3999" s="50"/>
      <c r="CX3999" s="50"/>
      <c r="CY3999" s="50"/>
      <c r="CZ3999" s="50"/>
      <c r="DA3999" s="50"/>
      <c r="DB3999" s="50"/>
      <c r="DC3999" s="50"/>
      <c r="DD3999" s="50"/>
      <c r="DE3999" s="50"/>
      <c r="DF3999" s="50"/>
      <c r="DG3999" s="50"/>
    </row>
    <row r="4000" spans="1:111" ht="26.25" x14ac:dyDescent="0.2">
      <c r="A4000" s="571"/>
      <c r="B4000" s="571"/>
      <c r="C4000" s="378"/>
      <c r="D4000" s="222" t="s">
        <v>8451</v>
      </c>
      <c r="E4000" s="353">
        <v>500</v>
      </c>
      <c r="F4000" s="352">
        <f t="shared" si="124"/>
        <v>300</v>
      </c>
      <c r="G4000" s="352">
        <f t="shared" si="125"/>
        <v>250</v>
      </c>
      <c r="H4000" s="50"/>
      <c r="I4000" s="50"/>
      <c r="J4000" s="50"/>
      <c r="K4000" s="50"/>
      <c r="L4000" s="50"/>
      <c r="M4000" s="50"/>
      <c r="N4000" s="50"/>
      <c r="O4000" s="50"/>
      <c r="P4000" s="50"/>
      <c r="Q4000" s="50"/>
      <c r="R4000" s="50"/>
      <c r="S4000" s="50"/>
      <c r="T4000" s="50"/>
      <c r="U4000" s="50"/>
      <c r="V4000" s="50"/>
      <c r="W4000" s="50"/>
      <c r="X4000" s="50"/>
      <c r="Y4000" s="50"/>
      <c r="Z4000" s="50"/>
      <c r="AA4000" s="50"/>
      <c r="AB4000" s="50"/>
      <c r="AC4000" s="50"/>
      <c r="AD4000" s="50"/>
      <c r="AE4000" s="50"/>
      <c r="AF4000" s="50"/>
      <c r="AG4000" s="50"/>
      <c r="AH4000" s="50"/>
      <c r="AI4000" s="50"/>
      <c r="AJ4000" s="50"/>
      <c r="AK4000" s="50"/>
      <c r="AL4000" s="50"/>
      <c r="AM4000" s="50"/>
      <c r="AN4000" s="50"/>
      <c r="AO4000" s="50"/>
      <c r="AP4000" s="50"/>
      <c r="AQ4000" s="50"/>
      <c r="AR4000" s="50"/>
      <c r="AS4000" s="50"/>
      <c r="AT4000" s="50"/>
      <c r="AU4000" s="50"/>
      <c r="AV4000" s="50"/>
      <c r="AW4000" s="50"/>
      <c r="AX4000" s="50"/>
      <c r="AY4000" s="50"/>
      <c r="AZ4000" s="50"/>
      <c r="BA4000" s="50"/>
      <c r="BB4000" s="50"/>
      <c r="BC4000" s="50"/>
      <c r="BD4000" s="50"/>
      <c r="BE4000" s="50"/>
      <c r="BF4000" s="50"/>
      <c r="BG4000" s="50"/>
      <c r="BH4000" s="50"/>
      <c r="BI4000" s="50"/>
      <c r="BJ4000" s="50"/>
      <c r="BK4000" s="50"/>
      <c r="BL4000" s="50"/>
      <c r="BM4000" s="50"/>
      <c r="BN4000" s="50"/>
      <c r="BO4000" s="50"/>
      <c r="BP4000" s="50"/>
      <c r="BQ4000" s="50"/>
      <c r="BR4000" s="50"/>
      <c r="BS4000" s="50"/>
      <c r="BT4000" s="50"/>
      <c r="BU4000" s="50"/>
      <c r="BV4000" s="50"/>
      <c r="BW4000" s="50"/>
      <c r="BX4000" s="50"/>
      <c r="BY4000" s="50"/>
      <c r="BZ4000" s="50"/>
      <c r="CA4000" s="50"/>
      <c r="CB4000" s="50"/>
      <c r="CC4000" s="50"/>
      <c r="CD4000" s="50"/>
      <c r="CE4000" s="50"/>
      <c r="CF4000" s="50"/>
      <c r="CG4000" s="50"/>
      <c r="CH4000" s="50"/>
      <c r="CI4000" s="50"/>
      <c r="CJ4000" s="50"/>
      <c r="CK4000" s="50"/>
      <c r="CL4000" s="50"/>
      <c r="CM4000" s="50"/>
      <c r="CN4000" s="50"/>
      <c r="CO4000" s="50"/>
      <c r="CP4000" s="50"/>
      <c r="CQ4000" s="50"/>
      <c r="CR4000" s="50"/>
      <c r="CS4000" s="50"/>
      <c r="CT4000" s="50"/>
      <c r="CU4000" s="50"/>
      <c r="CV4000" s="50"/>
      <c r="CW4000" s="50"/>
      <c r="CX4000" s="50"/>
      <c r="CY4000" s="50"/>
      <c r="CZ4000" s="50"/>
      <c r="DA4000" s="50"/>
      <c r="DB4000" s="50"/>
      <c r="DC4000" s="50"/>
      <c r="DD4000" s="50"/>
      <c r="DE4000" s="50"/>
      <c r="DF4000" s="50"/>
      <c r="DG4000" s="50"/>
    </row>
    <row r="4001" spans="1:111" ht="13.5" x14ac:dyDescent="0.2">
      <c r="A4001" s="571"/>
      <c r="B4001" s="571"/>
      <c r="C4001" s="378"/>
      <c r="D4001" s="222" t="s">
        <v>8452</v>
      </c>
      <c r="E4001" s="353"/>
      <c r="F4001" s="352">
        <f t="shared" si="124"/>
        <v>0</v>
      </c>
      <c r="G4001" s="352">
        <f t="shared" si="125"/>
        <v>0</v>
      </c>
      <c r="H4001" s="50"/>
      <c r="I4001" s="50"/>
      <c r="J4001" s="50"/>
      <c r="K4001" s="50"/>
      <c r="L4001" s="50"/>
      <c r="M4001" s="50"/>
      <c r="N4001" s="50"/>
      <c r="O4001" s="50"/>
      <c r="P4001" s="50"/>
      <c r="Q4001" s="50"/>
      <c r="R4001" s="50"/>
      <c r="S4001" s="50"/>
      <c r="T4001" s="50"/>
      <c r="U4001" s="50"/>
      <c r="V4001" s="50"/>
      <c r="W4001" s="50"/>
      <c r="X4001" s="50"/>
      <c r="Y4001" s="50"/>
      <c r="Z4001" s="50"/>
      <c r="AA4001" s="50"/>
      <c r="AB4001" s="50"/>
      <c r="AC4001" s="50"/>
      <c r="AD4001" s="50"/>
      <c r="AE4001" s="50"/>
      <c r="AF4001" s="50"/>
      <c r="AG4001" s="50"/>
      <c r="AH4001" s="50"/>
      <c r="AI4001" s="50"/>
      <c r="AJ4001" s="50"/>
      <c r="AK4001" s="50"/>
      <c r="AL4001" s="50"/>
      <c r="AM4001" s="50"/>
      <c r="AN4001" s="50"/>
      <c r="AO4001" s="50"/>
      <c r="AP4001" s="50"/>
      <c r="AQ4001" s="50"/>
      <c r="AR4001" s="50"/>
      <c r="AS4001" s="50"/>
      <c r="AT4001" s="50"/>
      <c r="AU4001" s="50"/>
      <c r="AV4001" s="50"/>
      <c r="AW4001" s="50"/>
      <c r="AX4001" s="50"/>
      <c r="AY4001" s="50"/>
      <c r="AZ4001" s="50"/>
      <c r="BA4001" s="50"/>
      <c r="BB4001" s="50"/>
      <c r="BC4001" s="50"/>
      <c r="BD4001" s="50"/>
      <c r="BE4001" s="50"/>
      <c r="BF4001" s="50"/>
      <c r="BG4001" s="50"/>
      <c r="BH4001" s="50"/>
      <c r="BI4001" s="50"/>
      <c r="BJ4001" s="50"/>
      <c r="BK4001" s="50"/>
      <c r="BL4001" s="50"/>
      <c r="BM4001" s="50"/>
      <c r="BN4001" s="50"/>
      <c r="BO4001" s="50"/>
      <c r="BP4001" s="50"/>
      <c r="BQ4001" s="50"/>
      <c r="BR4001" s="50"/>
      <c r="BS4001" s="50"/>
      <c r="BT4001" s="50"/>
      <c r="BU4001" s="50"/>
      <c r="BV4001" s="50"/>
      <c r="BW4001" s="50"/>
      <c r="BX4001" s="50"/>
      <c r="BY4001" s="50"/>
      <c r="BZ4001" s="50"/>
      <c r="CA4001" s="50"/>
      <c r="CB4001" s="50"/>
      <c r="CC4001" s="50"/>
      <c r="CD4001" s="50"/>
      <c r="CE4001" s="50"/>
      <c r="CF4001" s="50"/>
      <c r="CG4001" s="50"/>
      <c r="CH4001" s="50"/>
      <c r="CI4001" s="50"/>
      <c r="CJ4001" s="50"/>
      <c r="CK4001" s="50"/>
      <c r="CL4001" s="50"/>
      <c r="CM4001" s="50"/>
      <c r="CN4001" s="50"/>
      <c r="CO4001" s="50"/>
      <c r="CP4001" s="50"/>
      <c r="CQ4001" s="50"/>
      <c r="CR4001" s="50"/>
      <c r="CS4001" s="50"/>
      <c r="CT4001" s="50"/>
      <c r="CU4001" s="50"/>
      <c r="CV4001" s="50"/>
      <c r="CW4001" s="50"/>
      <c r="CX4001" s="50"/>
      <c r="CY4001" s="50"/>
      <c r="CZ4001" s="50"/>
      <c r="DA4001" s="50"/>
      <c r="DB4001" s="50"/>
      <c r="DC4001" s="50"/>
      <c r="DD4001" s="50"/>
      <c r="DE4001" s="50"/>
      <c r="DF4001" s="50"/>
      <c r="DG4001" s="50"/>
    </row>
    <row r="4002" spans="1:111" x14ac:dyDescent="0.2">
      <c r="A4002" s="571"/>
      <c r="B4002" s="571"/>
      <c r="C4002" s="378"/>
      <c r="D4002" s="222" t="s">
        <v>420</v>
      </c>
      <c r="E4002" s="353">
        <v>500</v>
      </c>
      <c r="F4002" s="352">
        <f t="shared" si="124"/>
        <v>300</v>
      </c>
      <c r="G4002" s="352">
        <f t="shared" si="125"/>
        <v>250</v>
      </c>
      <c r="H4002" s="50"/>
      <c r="I4002" s="50"/>
      <c r="J4002" s="50"/>
      <c r="K4002" s="50"/>
      <c r="L4002" s="50"/>
      <c r="M4002" s="50"/>
      <c r="N4002" s="50"/>
      <c r="O4002" s="50"/>
      <c r="P4002" s="50"/>
      <c r="Q4002" s="50"/>
      <c r="R4002" s="50"/>
      <c r="S4002" s="50"/>
      <c r="T4002" s="50"/>
      <c r="U4002" s="50"/>
      <c r="V4002" s="50"/>
      <c r="W4002" s="50"/>
      <c r="X4002" s="50"/>
      <c r="Y4002" s="50"/>
      <c r="Z4002" s="50"/>
      <c r="AA4002" s="50"/>
      <c r="AB4002" s="50"/>
      <c r="AC4002" s="50"/>
      <c r="AD4002" s="50"/>
      <c r="AE4002" s="50"/>
      <c r="AF4002" s="50"/>
      <c r="AG4002" s="50"/>
      <c r="AH4002" s="50"/>
      <c r="AI4002" s="50"/>
      <c r="AJ4002" s="50"/>
      <c r="AK4002" s="50"/>
      <c r="AL4002" s="50"/>
      <c r="AM4002" s="50"/>
      <c r="AN4002" s="50"/>
      <c r="AO4002" s="50"/>
      <c r="AP4002" s="50"/>
      <c r="AQ4002" s="50"/>
      <c r="AR4002" s="50"/>
      <c r="AS4002" s="50"/>
      <c r="AT4002" s="50"/>
      <c r="AU4002" s="50"/>
      <c r="AV4002" s="50"/>
      <c r="AW4002" s="50"/>
      <c r="AX4002" s="50"/>
      <c r="AY4002" s="50"/>
      <c r="AZ4002" s="50"/>
      <c r="BA4002" s="50"/>
      <c r="BB4002" s="50"/>
      <c r="BC4002" s="50"/>
      <c r="BD4002" s="50"/>
      <c r="BE4002" s="50"/>
      <c r="BF4002" s="50"/>
      <c r="BG4002" s="50"/>
      <c r="BH4002" s="50"/>
      <c r="BI4002" s="50"/>
      <c r="BJ4002" s="50"/>
      <c r="BK4002" s="50"/>
      <c r="BL4002" s="50"/>
      <c r="BM4002" s="50"/>
      <c r="BN4002" s="50"/>
      <c r="BO4002" s="50"/>
      <c r="BP4002" s="50"/>
      <c r="BQ4002" s="50"/>
      <c r="BR4002" s="50"/>
      <c r="BS4002" s="50"/>
      <c r="BT4002" s="50"/>
      <c r="BU4002" s="50"/>
      <c r="BV4002" s="50"/>
      <c r="BW4002" s="50"/>
      <c r="BX4002" s="50"/>
      <c r="BY4002" s="50"/>
      <c r="BZ4002" s="50"/>
      <c r="CA4002" s="50"/>
      <c r="CB4002" s="50"/>
      <c r="CC4002" s="50"/>
      <c r="CD4002" s="50"/>
      <c r="CE4002" s="50"/>
      <c r="CF4002" s="50"/>
      <c r="CG4002" s="50"/>
      <c r="CH4002" s="50"/>
      <c r="CI4002" s="50"/>
      <c r="CJ4002" s="50"/>
      <c r="CK4002" s="50"/>
      <c r="CL4002" s="50"/>
      <c r="CM4002" s="50"/>
      <c r="CN4002" s="50"/>
      <c r="CO4002" s="50"/>
      <c r="CP4002" s="50"/>
      <c r="CQ4002" s="50"/>
      <c r="CR4002" s="50"/>
      <c r="CS4002" s="50"/>
      <c r="CT4002" s="50"/>
      <c r="CU4002" s="50"/>
      <c r="CV4002" s="50"/>
      <c r="CW4002" s="50"/>
      <c r="CX4002" s="50"/>
      <c r="CY4002" s="50"/>
      <c r="CZ4002" s="50"/>
      <c r="DA4002" s="50"/>
      <c r="DB4002" s="50"/>
      <c r="DC4002" s="50"/>
      <c r="DD4002" s="50"/>
      <c r="DE4002" s="50"/>
      <c r="DF4002" s="50"/>
      <c r="DG4002" s="50"/>
    </row>
    <row r="4003" spans="1:111" ht="13.5" x14ac:dyDescent="0.2">
      <c r="A4003" s="571"/>
      <c r="B4003" s="571"/>
      <c r="C4003" s="378"/>
      <c r="D4003" s="222" t="s">
        <v>8453</v>
      </c>
      <c r="E4003" s="353"/>
      <c r="F4003" s="352">
        <f t="shared" si="124"/>
        <v>0</v>
      </c>
      <c r="G4003" s="352">
        <f t="shared" si="125"/>
        <v>0</v>
      </c>
      <c r="H4003" s="50"/>
      <c r="I4003" s="50"/>
      <c r="J4003" s="50"/>
      <c r="K4003" s="50"/>
      <c r="L4003" s="50"/>
      <c r="M4003" s="50"/>
      <c r="N4003" s="50"/>
      <c r="O4003" s="50"/>
      <c r="P4003" s="50"/>
      <c r="Q4003" s="50"/>
      <c r="R4003" s="50"/>
      <c r="S4003" s="50"/>
      <c r="T4003" s="50"/>
      <c r="U4003" s="50"/>
      <c r="V4003" s="50"/>
      <c r="W4003" s="50"/>
      <c r="X4003" s="50"/>
      <c r="Y4003" s="50"/>
      <c r="Z4003" s="50"/>
      <c r="AA4003" s="50"/>
      <c r="AB4003" s="50"/>
      <c r="AC4003" s="50"/>
      <c r="AD4003" s="50"/>
      <c r="AE4003" s="50"/>
      <c r="AF4003" s="50"/>
      <c r="AG4003" s="50"/>
      <c r="AH4003" s="50"/>
      <c r="AI4003" s="50"/>
      <c r="AJ4003" s="50"/>
      <c r="AK4003" s="50"/>
      <c r="AL4003" s="50"/>
      <c r="AM4003" s="50"/>
      <c r="AN4003" s="50"/>
      <c r="AO4003" s="50"/>
      <c r="AP4003" s="50"/>
      <c r="AQ4003" s="50"/>
      <c r="AR4003" s="50"/>
      <c r="AS4003" s="50"/>
      <c r="AT4003" s="50"/>
      <c r="AU4003" s="50"/>
      <c r="AV4003" s="50"/>
      <c r="AW4003" s="50"/>
      <c r="AX4003" s="50"/>
      <c r="AY4003" s="50"/>
      <c r="AZ4003" s="50"/>
      <c r="BA4003" s="50"/>
      <c r="BB4003" s="50"/>
      <c r="BC4003" s="50"/>
      <c r="BD4003" s="50"/>
      <c r="BE4003" s="50"/>
      <c r="BF4003" s="50"/>
      <c r="BG4003" s="50"/>
      <c r="BH4003" s="50"/>
      <c r="BI4003" s="50"/>
      <c r="BJ4003" s="50"/>
      <c r="BK4003" s="50"/>
      <c r="BL4003" s="50"/>
      <c r="BM4003" s="50"/>
      <c r="BN4003" s="50"/>
      <c r="BO4003" s="50"/>
      <c r="BP4003" s="50"/>
      <c r="BQ4003" s="50"/>
      <c r="BR4003" s="50"/>
      <c r="BS4003" s="50"/>
      <c r="BT4003" s="50"/>
      <c r="BU4003" s="50"/>
      <c r="BV4003" s="50"/>
      <c r="BW4003" s="50"/>
      <c r="BX4003" s="50"/>
      <c r="BY4003" s="50"/>
      <c r="BZ4003" s="50"/>
      <c r="CA4003" s="50"/>
      <c r="CB4003" s="50"/>
      <c r="CC4003" s="50"/>
      <c r="CD4003" s="50"/>
      <c r="CE4003" s="50"/>
      <c r="CF4003" s="50"/>
      <c r="CG4003" s="50"/>
      <c r="CH4003" s="50"/>
      <c r="CI4003" s="50"/>
      <c r="CJ4003" s="50"/>
      <c r="CK4003" s="50"/>
      <c r="CL4003" s="50"/>
      <c r="CM4003" s="50"/>
      <c r="CN4003" s="50"/>
      <c r="CO4003" s="50"/>
      <c r="CP4003" s="50"/>
      <c r="CQ4003" s="50"/>
      <c r="CR4003" s="50"/>
      <c r="CS4003" s="50"/>
      <c r="CT4003" s="50"/>
      <c r="CU4003" s="50"/>
      <c r="CV4003" s="50"/>
      <c r="CW4003" s="50"/>
      <c r="CX4003" s="50"/>
      <c r="CY4003" s="50"/>
      <c r="CZ4003" s="50"/>
      <c r="DA4003" s="50"/>
      <c r="DB4003" s="50"/>
      <c r="DC4003" s="50"/>
      <c r="DD4003" s="50"/>
      <c r="DE4003" s="50"/>
      <c r="DF4003" s="50"/>
      <c r="DG4003" s="50"/>
    </row>
    <row r="4004" spans="1:111" x14ac:dyDescent="0.2">
      <c r="A4004" s="571"/>
      <c r="B4004" s="571"/>
      <c r="C4004" s="378"/>
      <c r="D4004" s="222" t="s">
        <v>421</v>
      </c>
      <c r="E4004" s="353">
        <v>560</v>
      </c>
      <c r="F4004" s="352">
        <f t="shared" si="124"/>
        <v>336</v>
      </c>
      <c r="G4004" s="352">
        <f t="shared" si="125"/>
        <v>280</v>
      </c>
      <c r="H4004" s="50"/>
      <c r="I4004" s="50"/>
      <c r="J4004" s="50"/>
      <c r="K4004" s="50"/>
      <c r="L4004" s="50"/>
      <c r="M4004" s="50"/>
      <c r="N4004" s="50"/>
      <c r="O4004" s="50"/>
      <c r="P4004" s="50"/>
      <c r="Q4004" s="50"/>
      <c r="R4004" s="50"/>
      <c r="S4004" s="50"/>
      <c r="T4004" s="50"/>
      <c r="U4004" s="50"/>
      <c r="V4004" s="50"/>
      <c r="W4004" s="50"/>
      <c r="X4004" s="50"/>
      <c r="Y4004" s="50"/>
      <c r="Z4004" s="50"/>
      <c r="AA4004" s="50"/>
      <c r="AB4004" s="50"/>
      <c r="AC4004" s="50"/>
      <c r="AD4004" s="50"/>
      <c r="AE4004" s="50"/>
      <c r="AF4004" s="50"/>
      <c r="AG4004" s="50"/>
      <c r="AH4004" s="50"/>
      <c r="AI4004" s="50"/>
      <c r="AJ4004" s="50"/>
      <c r="AK4004" s="50"/>
      <c r="AL4004" s="50"/>
      <c r="AM4004" s="50"/>
      <c r="AN4004" s="50"/>
      <c r="AO4004" s="50"/>
      <c r="AP4004" s="50"/>
      <c r="AQ4004" s="50"/>
      <c r="AR4004" s="50"/>
      <c r="AS4004" s="50"/>
      <c r="AT4004" s="50"/>
      <c r="AU4004" s="50"/>
      <c r="AV4004" s="50"/>
      <c r="AW4004" s="50"/>
      <c r="AX4004" s="50"/>
      <c r="AY4004" s="50"/>
      <c r="AZ4004" s="50"/>
      <c r="BA4004" s="50"/>
      <c r="BB4004" s="50"/>
      <c r="BC4004" s="50"/>
      <c r="BD4004" s="50"/>
      <c r="BE4004" s="50"/>
      <c r="BF4004" s="50"/>
      <c r="BG4004" s="50"/>
      <c r="BH4004" s="50"/>
      <c r="BI4004" s="50"/>
      <c r="BJ4004" s="50"/>
      <c r="BK4004" s="50"/>
      <c r="BL4004" s="50"/>
      <c r="BM4004" s="50"/>
      <c r="BN4004" s="50"/>
      <c r="BO4004" s="50"/>
      <c r="BP4004" s="50"/>
      <c r="BQ4004" s="50"/>
      <c r="BR4004" s="50"/>
      <c r="BS4004" s="50"/>
      <c r="BT4004" s="50"/>
      <c r="BU4004" s="50"/>
      <c r="BV4004" s="50"/>
      <c r="BW4004" s="50"/>
      <c r="BX4004" s="50"/>
      <c r="BY4004" s="50"/>
      <c r="BZ4004" s="50"/>
      <c r="CA4004" s="50"/>
      <c r="CB4004" s="50"/>
      <c r="CC4004" s="50"/>
      <c r="CD4004" s="50"/>
      <c r="CE4004" s="50"/>
      <c r="CF4004" s="50"/>
      <c r="CG4004" s="50"/>
      <c r="CH4004" s="50"/>
      <c r="CI4004" s="50"/>
      <c r="CJ4004" s="50"/>
      <c r="CK4004" s="50"/>
      <c r="CL4004" s="50"/>
      <c r="CM4004" s="50"/>
      <c r="CN4004" s="50"/>
      <c r="CO4004" s="50"/>
      <c r="CP4004" s="50"/>
      <c r="CQ4004" s="50"/>
      <c r="CR4004" s="50"/>
      <c r="CS4004" s="50"/>
      <c r="CT4004" s="50"/>
      <c r="CU4004" s="50"/>
      <c r="CV4004" s="50"/>
      <c r="CW4004" s="50"/>
      <c r="CX4004" s="50"/>
      <c r="CY4004" s="50"/>
      <c r="CZ4004" s="50"/>
      <c r="DA4004" s="50"/>
      <c r="DB4004" s="50"/>
      <c r="DC4004" s="50"/>
      <c r="DD4004" s="50"/>
      <c r="DE4004" s="50"/>
      <c r="DF4004" s="50"/>
      <c r="DG4004" s="50"/>
    </row>
    <row r="4005" spans="1:111" x14ac:dyDescent="0.2">
      <c r="A4005" s="571"/>
      <c r="B4005" s="571"/>
      <c r="C4005" s="378"/>
      <c r="D4005" s="222" t="s">
        <v>422</v>
      </c>
      <c r="E4005" s="353">
        <v>500</v>
      </c>
      <c r="F4005" s="352">
        <f t="shared" si="124"/>
        <v>300</v>
      </c>
      <c r="G4005" s="352">
        <f t="shared" si="125"/>
        <v>250</v>
      </c>
      <c r="H4005" s="50"/>
      <c r="I4005" s="50"/>
      <c r="J4005" s="50"/>
      <c r="K4005" s="50"/>
      <c r="L4005" s="50"/>
      <c r="M4005" s="50"/>
      <c r="N4005" s="50"/>
      <c r="O4005" s="50"/>
      <c r="P4005" s="50"/>
      <c r="Q4005" s="50"/>
      <c r="R4005" s="50"/>
      <c r="S4005" s="50"/>
      <c r="T4005" s="50"/>
      <c r="U4005" s="50"/>
      <c r="V4005" s="50"/>
      <c r="W4005" s="50"/>
      <c r="X4005" s="50"/>
      <c r="Y4005" s="50"/>
      <c r="Z4005" s="50"/>
      <c r="AA4005" s="50"/>
      <c r="AB4005" s="50"/>
      <c r="AC4005" s="50"/>
      <c r="AD4005" s="50"/>
      <c r="AE4005" s="50"/>
      <c r="AF4005" s="50"/>
      <c r="AG4005" s="50"/>
      <c r="AH4005" s="50"/>
      <c r="AI4005" s="50"/>
      <c r="AJ4005" s="50"/>
      <c r="AK4005" s="50"/>
      <c r="AL4005" s="50"/>
      <c r="AM4005" s="50"/>
      <c r="AN4005" s="50"/>
      <c r="AO4005" s="50"/>
      <c r="AP4005" s="50"/>
      <c r="AQ4005" s="50"/>
      <c r="AR4005" s="50"/>
      <c r="AS4005" s="50"/>
      <c r="AT4005" s="50"/>
      <c r="AU4005" s="50"/>
      <c r="AV4005" s="50"/>
      <c r="AW4005" s="50"/>
      <c r="AX4005" s="50"/>
      <c r="AY4005" s="50"/>
      <c r="AZ4005" s="50"/>
      <c r="BA4005" s="50"/>
      <c r="BB4005" s="50"/>
      <c r="BC4005" s="50"/>
      <c r="BD4005" s="50"/>
      <c r="BE4005" s="50"/>
      <c r="BF4005" s="50"/>
      <c r="BG4005" s="50"/>
      <c r="BH4005" s="50"/>
      <c r="BI4005" s="50"/>
      <c r="BJ4005" s="50"/>
      <c r="BK4005" s="50"/>
      <c r="BL4005" s="50"/>
      <c r="BM4005" s="50"/>
      <c r="BN4005" s="50"/>
      <c r="BO4005" s="50"/>
      <c r="BP4005" s="50"/>
      <c r="BQ4005" s="50"/>
      <c r="BR4005" s="50"/>
      <c r="BS4005" s="50"/>
      <c r="BT4005" s="50"/>
      <c r="BU4005" s="50"/>
      <c r="BV4005" s="50"/>
      <c r="BW4005" s="50"/>
      <c r="BX4005" s="50"/>
      <c r="BY4005" s="50"/>
      <c r="BZ4005" s="50"/>
      <c r="CA4005" s="50"/>
      <c r="CB4005" s="50"/>
      <c r="CC4005" s="50"/>
      <c r="CD4005" s="50"/>
      <c r="CE4005" s="50"/>
      <c r="CF4005" s="50"/>
      <c r="CG4005" s="50"/>
      <c r="CH4005" s="50"/>
      <c r="CI4005" s="50"/>
      <c r="CJ4005" s="50"/>
      <c r="CK4005" s="50"/>
      <c r="CL4005" s="50"/>
      <c r="CM4005" s="50"/>
      <c r="CN4005" s="50"/>
      <c r="CO4005" s="50"/>
      <c r="CP4005" s="50"/>
      <c r="CQ4005" s="50"/>
      <c r="CR4005" s="50"/>
      <c r="CS4005" s="50"/>
      <c r="CT4005" s="50"/>
      <c r="CU4005" s="50"/>
      <c r="CV4005" s="50"/>
      <c r="CW4005" s="50"/>
      <c r="CX4005" s="50"/>
      <c r="CY4005" s="50"/>
      <c r="CZ4005" s="50"/>
      <c r="DA4005" s="50"/>
      <c r="DB4005" s="50"/>
      <c r="DC4005" s="50"/>
      <c r="DD4005" s="50"/>
      <c r="DE4005" s="50"/>
      <c r="DF4005" s="50"/>
      <c r="DG4005" s="50"/>
    </row>
    <row r="4006" spans="1:111" x14ac:dyDescent="0.2">
      <c r="A4006" s="571"/>
      <c r="B4006" s="571"/>
      <c r="C4006" s="378"/>
      <c r="D4006" s="222" t="s">
        <v>423</v>
      </c>
      <c r="E4006" s="353">
        <v>500</v>
      </c>
      <c r="F4006" s="352">
        <f t="shared" si="124"/>
        <v>300</v>
      </c>
      <c r="G4006" s="352">
        <f t="shared" si="125"/>
        <v>250</v>
      </c>
      <c r="H4006" s="50"/>
      <c r="I4006" s="50"/>
      <c r="J4006" s="50"/>
      <c r="K4006" s="50"/>
      <c r="L4006" s="50"/>
      <c r="M4006" s="50"/>
      <c r="N4006" s="50"/>
      <c r="O4006" s="50"/>
      <c r="P4006" s="50"/>
      <c r="Q4006" s="50"/>
      <c r="R4006" s="50"/>
      <c r="S4006" s="50"/>
      <c r="T4006" s="50"/>
      <c r="U4006" s="50"/>
      <c r="V4006" s="50"/>
      <c r="W4006" s="50"/>
      <c r="X4006" s="50"/>
      <c r="Y4006" s="50"/>
      <c r="Z4006" s="50"/>
      <c r="AA4006" s="50"/>
      <c r="AB4006" s="50"/>
      <c r="AC4006" s="50"/>
      <c r="AD4006" s="50"/>
      <c r="AE4006" s="50"/>
      <c r="AF4006" s="50"/>
      <c r="AG4006" s="50"/>
      <c r="AH4006" s="50"/>
      <c r="AI4006" s="50"/>
      <c r="AJ4006" s="50"/>
      <c r="AK4006" s="50"/>
      <c r="AL4006" s="50"/>
      <c r="AM4006" s="50"/>
      <c r="AN4006" s="50"/>
      <c r="AO4006" s="50"/>
      <c r="AP4006" s="50"/>
      <c r="AQ4006" s="50"/>
      <c r="AR4006" s="50"/>
      <c r="AS4006" s="50"/>
      <c r="AT4006" s="50"/>
      <c r="AU4006" s="50"/>
      <c r="AV4006" s="50"/>
      <c r="AW4006" s="50"/>
      <c r="AX4006" s="50"/>
      <c r="AY4006" s="50"/>
      <c r="AZ4006" s="50"/>
      <c r="BA4006" s="50"/>
      <c r="BB4006" s="50"/>
      <c r="BC4006" s="50"/>
      <c r="BD4006" s="50"/>
      <c r="BE4006" s="50"/>
      <c r="BF4006" s="50"/>
      <c r="BG4006" s="50"/>
      <c r="BH4006" s="50"/>
      <c r="BI4006" s="50"/>
      <c r="BJ4006" s="50"/>
      <c r="BK4006" s="50"/>
      <c r="BL4006" s="50"/>
      <c r="BM4006" s="50"/>
      <c r="BN4006" s="50"/>
      <c r="BO4006" s="50"/>
      <c r="BP4006" s="50"/>
      <c r="BQ4006" s="50"/>
      <c r="BR4006" s="50"/>
      <c r="BS4006" s="50"/>
      <c r="BT4006" s="50"/>
      <c r="BU4006" s="50"/>
      <c r="BV4006" s="50"/>
      <c r="BW4006" s="50"/>
      <c r="BX4006" s="50"/>
      <c r="BY4006" s="50"/>
      <c r="BZ4006" s="50"/>
      <c r="CA4006" s="50"/>
      <c r="CB4006" s="50"/>
      <c r="CC4006" s="50"/>
      <c r="CD4006" s="50"/>
      <c r="CE4006" s="50"/>
      <c r="CF4006" s="50"/>
      <c r="CG4006" s="50"/>
      <c r="CH4006" s="50"/>
      <c r="CI4006" s="50"/>
      <c r="CJ4006" s="50"/>
      <c r="CK4006" s="50"/>
      <c r="CL4006" s="50"/>
      <c r="CM4006" s="50"/>
      <c r="CN4006" s="50"/>
      <c r="CO4006" s="50"/>
      <c r="CP4006" s="50"/>
      <c r="CQ4006" s="50"/>
      <c r="CR4006" s="50"/>
      <c r="CS4006" s="50"/>
      <c r="CT4006" s="50"/>
      <c r="CU4006" s="50"/>
      <c r="CV4006" s="50"/>
      <c r="CW4006" s="50"/>
      <c r="CX4006" s="50"/>
      <c r="CY4006" s="50"/>
      <c r="CZ4006" s="50"/>
      <c r="DA4006" s="50"/>
      <c r="DB4006" s="50"/>
      <c r="DC4006" s="50"/>
      <c r="DD4006" s="50"/>
      <c r="DE4006" s="50"/>
      <c r="DF4006" s="50"/>
      <c r="DG4006" s="50"/>
    </row>
    <row r="4007" spans="1:111" x14ac:dyDescent="0.2">
      <c r="A4007" s="571"/>
      <c r="B4007" s="571"/>
      <c r="C4007" s="378"/>
      <c r="D4007" s="222" t="s">
        <v>424</v>
      </c>
      <c r="E4007" s="353">
        <v>560</v>
      </c>
      <c r="F4007" s="352">
        <f t="shared" si="124"/>
        <v>336</v>
      </c>
      <c r="G4007" s="352">
        <f t="shared" si="125"/>
        <v>280</v>
      </c>
      <c r="H4007" s="50"/>
      <c r="I4007" s="50"/>
      <c r="J4007" s="50"/>
      <c r="K4007" s="50"/>
      <c r="L4007" s="50"/>
      <c r="M4007" s="50"/>
      <c r="N4007" s="50"/>
      <c r="O4007" s="50"/>
      <c r="P4007" s="50"/>
      <c r="Q4007" s="50"/>
      <c r="R4007" s="50"/>
      <c r="S4007" s="50"/>
      <c r="T4007" s="50"/>
      <c r="U4007" s="50"/>
      <c r="V4007" s="50"/>
      <c r="W4007" s="50"/>
      <c r="X4007" s="50"/>
      <c r="Y4007" s="50"/>
      <c r="Z4007" s="50"/>
      <c r="AA4007" s="50"/>
      <c r="AB4007" s="50"/>
      <c r="AC4007" s="50"/>
      <c r="AD4007" s="50"/>
      <c r="AE4007" s="50"/>
      <c r="AF4007" s="50"/>
      <c r="AG4007" s="50"/>
      <c r="AH4007" s="50"/>
      <c r="AI4007" s="50"/>
      <c r="AJ4007" s="50"/>
      <c r="AK4007" s="50"/>
      <c r="AL4007" s="50"/>
      <c r="AM4007" s="50"/>
      <c r="AN4007" s="50"/>
      <c r="AO4007" s="50"/>
      <c r="AP4007" s="50"/>
      <c r="AQ4007" s="50"/>
      <c r="AR4007" s="50"/>
      <c r="AS4007" s="50"/>
      <c r="AT4007" s="50"/>
      <c r="AU4007" s="50"/>
      <c r="AV4007" s="50"/>
      <c r="AW4007" s="50"/>
      <c r="AX4007" s="50"/>
      <c r="AY4007" s="50"/>
      <c r="AZ4007" s="50"/>
      <c r="BA4007" s="50"/>
      <c r="BB4007" s="50"/>
      <c r="BC4007" s="50"/>
      <c r="BD4007" s="50"/>
      <c r="BE4007" s="50"/>
      <c r="BF4007" s="50"/>
      <c r="BG4007" s="50"/>
      <c r="BH4007" s="50"/>
      <c r="BI4007" s="50"/>
      <c r="BJ4007" s="50"/>
      <c r="BK4007" s="50"/>
      <c r="BL4007" s="50"/>
      <c r="BM4007" s="50"/>
      <c r="BN4007" s="50"/>
      <c r="BO4007" s="50"/>
      <c r="BP4007" s="50"/>
      <c r="BQ4007" s="50"/>
      <c r="BR4007" s="50"/>
      <c r="BS4007" s="50"/>
      <c r="BT4007" s="50"/>
      <c r="BU4007" s="50"/>
      <c r="BV4007" s="50"/>
      <c r="BW4007" s="50"/>
      <c r="BX4007" s="50"/>
      <c r="BY4007" s="50"/>
      <c r="BZ4007" s="50"/>
      <c r="CA4007" s="50"/>
      <c r="CB4007" s="50"/>
      <c r="CC4007" s="50"/>
      <c r="CD4007" s="50"/>
      <c r="CE4007" s="50"/>
      <c r="CF4007" s="50"/>
      <c r="CG4007" s="50"/>
      <c r="CH4007" s="50"/>
      <c r="CI4007" s="50"/>
      <c r="CJ4007" s="50"/>
      <c r="CK4007" s="50"/>
      <c r="CL4007" s="50"/>
      <c r="CM4007" s="50"/>
      <c r="CN4007" s="50"/>
      <c r="CO4007" s="50"/>
      <c r="CP4007" s="50"/>
      <c r="CQ4007" s="50"/>
      <c r="CR4007" s="50"/>
      <c r="CS4007" s="50"/>
      <c r="CT4007" s="50"/>
      <c r="CU4007" s="50"/>
      <c r="CV4007" s="50"/>
      <c r="CW4007" s="50"/>
      <c r="CX4007" s="50"/>
      <c r="CY4007" s="50"/>
      <c r="CZ4007" s="50"/>
      <c r="DA4007" s="50"/>
      <c r="DB4007" s="50"/>
      <c r="DC4007" s="50"/>
      <c r="DD4007" s="50"/>
      <c r="DE4007" s="50"/>
      <c r="DF4007" s="50"/>
      <c r="DG4007" s="50"/>
    </row>
    <row r="4008" spans="1:111" x14ac:dyDescent="0.2">
      <c r="A4008" s="571"/>
      <c r="B4008" s="571"/>
      <c r="C4008" s="378"/>
      <c r="D4008" s="222" t="s">
        <v>425</v>
      </c>
      <c r="E4008" s="353">
        <v>500</v>
      </c>
      <c r="F4008" s="352">
        <f t="shared" si="124"/>
        <v>300</v>
      </c>
      <c r="G4008" s="352">
        <f t="shared" si="125"/>
        <v>250</v>
      </c>
      <c r="H4008" s="50"/>
      <c r="I4008" s="50"/>
      <c r="J4008" s="50"/>
      <c r="K4008" s="50"/>
      <c r="L4008" s="50"/>
      <c r="M4008" s="50"/>
      <c r="N4008" s="50"/>
      <c r="O4008" s="50"/>
      <c r="P4008" s="50"/>
      <c r="Q4008" s="50"/>
      <c r="R4008" s="50"/>
      <c r="S4008" s="50"/>
      <c r="T4008" s="50"/>
      <c r="U4008" s="50"/>
      <c r="V4008" s="50"/>
      <c r="W4008" s="50"/>
      <c r="X4008" s="50"/>
      <c r="Y4008" s="50"/>
      <c r="Z4008" s="50"/>
      <c r="AA4008" s="50"/>
      <c r="AB4008" s="50"/>
      <c r="AC4008" s="50"/>
      <c r="AD4008" s="50"/>
      <c r="AE4008" s="50"/>
      <c r="AF4008" s="50"/>
      <c r="AG4008" s="50"/>
      <c r="AH4008" s="50"/>
      <c r="AI4008" s="50"/>
      <c r="AJ4008" s="50"/>
      <c r="AK4008" s="50"/>
      <c r="AL4008" s="50"/>
      <c r="AM4008" s="50"/>
      <c r="AN4008" s="50"/>
      <c r="AO4008" s="50"/>
      <c r="AP4008" s="50"/>
      <c r="AQ4008" s="50"/>
      <c r="AR4008" s="50"/>
      <c r="AS4008" s="50"/>
      <c r="AT4008" s="50"/>
      <c r="AU4008" s="50"/>
      <c r="AV4008" s="50"/>
      <c r="AW4008" s="50"/>
      <c r="AX4008" s="50"/>
      <c r="AY4008" s="50"/>
      <c r="AZ4008" s="50"/>
      <c r="BA4008" s="50"/>
      <c r="BB4008" s="50"/>
      <c r="BC4008" s="50"/>
      <c r="BD4008" s="50"/>
      <c r="BE4008" s="50"/>
      <c r="BF4008" s="50"/>
      <c r="BG4008" s="50"/>
      <c r="BH4008" s="50"/>
      <c r="BI4008" s="50"/>
      <c r="BJ4008" s="50"/>
      <c r="BK4008" s="50"/>
      <c r="BL4008" s="50"/>
      <c r="BM4008" s="50"/>
      <c r="BN4008" s="50"/>
      <c r="BO4008" s="50"/>
      <c r="BP4008" s="50"/>
      <c r="BQ4008" s="50"/>
      <c r="BR4008" s="50"/>
      <c r="BS4008" s="50"/>
      <c r="BT4008" s="50"/>
      <c r="BU4008" s="50"/>
      <c r="BV4008" s="50"/>
      <c r="BW4008" s="50"/>
      <c r="BX4008" s="50"/>
      <c r="BY4008" s="50"/>
      <c r="BZ4008" s="50"/>
      <c r="CA4008" s="50"/>
      <c r="CB4008" s="50"/>
      <c r="CC4008" s="50"/>
      <c r="CD4008" s="50"/>
      <c r="CE4008" s="50"/>
      <c r="CF4008" s="50"/>
      <c r="CG4008" s="50"/>
      <c r="CH4008" s="50"/>
      <c r="CI4008" s="50"/>
      <c r="CJ4008" s="50"/>
      <c r="CK4008" s="50"/>
      <c r="CL4008" s="50"/>
      <c r="CM4008" s="50"/>
      <c r="CN4008" s="50"/>
      <c r="CO4008" s="50"/>
      <c r="CP4008" s="50"/>
      <c r="CQ4008" s="50"/>
      <c r="CR4008" s="50"/>
      <c r="CS4008" s="50"/>
      <c r="CT4008" s="50"/>
      <c r="CU4008" s="50"/>
      <c r="CV4008" s="50"/>
      <c r="CW4008" s="50"/>
      <c r="CX4008" s="50"/>
      <c r="CY4008" s="50"/>
      <c r="CZ4008" s="50"/>
      <c r="DA4008" s="50"/>
      <c r="DB4008" s="50"/>
      <c r="DC4008" s="50"/>
      <c r="DD4008" s="50"/>
      <c r="DE4008" s="50"/>
      <c r="DF4008" s="50"/>
      <c r="DG4008" s="50"/>
    </row>
    <row r="4009" spans="1:111" x14ac:dyDescent="0.2">
      <c r="A4009" s="571"/>
      <c r="B4009" s="571"/>
      <c r="C4009" s="378"/>
      <c r="D4009" s="222" t="s">
        <v>426</v>
      </c>
      <c r="E4009" s="353">
        <v>500</v>
      </c>
      <c r="F4009" s="352">
        <f t="shared" si="124"/>
        <v>300</v>
      </c>
      <c r="G4009" s="352">
        <f t="shared" si="125"/>
        <v>250</v>
      </c>
      <c r="H4009" s="50"/>
      <c r="I4009" s="50"/>
      <c r="J4009" s="50"/>
      <c r="K4009" s="50"/>
      <c r="L4009" s="50"/>
      <c r="M4009" s="50"/>
      <c r="N4009" s="50"/>
      <c r="O4009" s="50"/>
      <c r="P4009" s="50"/>
      <c r="Q4009" s="50"/>
      <c r="R4009" s="50"/>
      <c r="S4009" s="50"/>
      <c r="T4009" s="50"/>
      <c r="U4009" s="50"/>
      <c r="V4009" s="50"/>
      <c r="W4009" s="50"/>
      <c r="X4009" s="50"/>
      <c r="Y4009" s="50"/>
      <c r="Z4009" s="50"/>
      <c r="AA4009" s="50"/>
      <c r="AB4009" s="50"/>
      <c r="AC4009" s="50"/>
      <c r="AD4009" s="50"/>
      <c r="AE4009" s="50"/>
      <c r="AF4009" s="50"/>
      <c r="AG4009" s="50"/>
      <c r="AH4009" s="50"/>
      <c r="AI4009" s="50"/>
      <c r="AJ4009" s="50"/>
      <c r="AK4009" s="50"/>
      <c r="AL4009" s="50"/>
      <c r="AM4009" s="50"/>
      <c r="AN4009" s="50"/>
      <c r="AO4009" s="50"/>
      <c r="AP4009" s="50"/>
      <c r="AQ4009" s="50"/>
      <c r="AR4009" s="50"/>
      <c r="AS4009" s="50"/>
      <c r="AT4009" s="50"/>
      <c r="AU4009" s="50"/>
      <c r="AV4009" s="50"/>
      <c r="AW4009" s="50"/>
      <c r="AX4009" s="50"/>
      <c r="AY4009" s="50"/>
      <c r="AZ4009" s="50"/>
      <c r="BA4009" s="50"/>
      <c r="BB4009" s="50"/>
      <c r="BC4009" s="50"/>
      <c r="BD4009" s="50"/>
      <c r="BE4009" s="50"/>
      <c r="BF4009" s="50"/>
      <c r="BG4009" s="50"/>
      <c r="BH4009" s="50"/>
      <c r="BI4009" s="50"/>
      <c r="BJ4009" s="50"/>
      <c r="BK4009" s="50"/>
      <c r="BL4009" s="50"/>
      <c r="BM4009" s="50"/>
      <c r="BN4009" s="50"/>
      <c r="BO4009" s="50"/>
      <c r="BP4009" s="50"/>
      <c r="BQ4009" s="50"/>
      <c r="BR4009" s="50"/>
      <c r="BS4009" s="50"/>
      <c r="BT4009" s="50"/>
      <c r="BU4009" s="50"/>
      <c r="BV4009" s="50"/>
      <c r="BW4009" s="50"/>
      <c r="BX4009" s="50"/>
      <c r="BY4009" s="50"/>
      <c r="BZ4009" s="50"/>
      <c r="CA4009" s="50"/>
      <c r="CB4009" s="50"/>
      <c r="CC4009" s="50"/>
      <c r="CD4009" s="50"/>
      <c r="CE4009" s="50"/>
      <c r="CF4009" s="50"/>
      <c r="CG4009" s="50"/>
      <c r="CH4009" s="50"/>
      <c r="CI4009" s="50"/>
      <c r="CJ4009" s="50"/>
      <c r="CK4009" s="50"/>
      <c r="CL4009" s="50"/>
      <c r="CM4009" s="50"/>
      <c r="CN4009" s="50"/>
      <c r="CO4009" s="50"/>
      <c r="CP4009" s="50"/>
      <c r="CQ4009" s="50"/>
      <c r="CR4009" s="50"/>
      <c r="CS4009" s="50"/>
      <c r="CT4009" s="50"/>
      <c r="CU4009" s="50"/>
      <c r="CV4009" s="50"/>
      <c r="CW4009" s="50"/>
      <c r="CX4009" s="50"/>
      <c r="CY4009" s="50"/>
      <c r="CZ4009" s="50"/>
      <c r="DA4009" s="50"/>
      <c r="DB4009" s="50"/>
      <c r="DC4009" s="50"/>
      <c r="DD4009" s="50"/>
      <c r="DE4009" s="50"/>
      <c r="DF4009" s="50"/>
      <c r="DG4009" s="50"/>
    </row>
    <row r="4010" spans="1:111" x14ac:dyDescent="0.2">
      <c r="A4010" s="571"/>
      <c r="B4010" s="571"/>
      <c r="C4010" s="378"/>
      <c r="D4010" s="222" t="s">
        <v>427</v>
      </c>
      <c r="E4010" s="353">
        <v>520</v>
      </c>
      <c r="F4010" s="352">
        <f t="shared" si="124"/>
        <v>312</v>
      </c>
      <c r="G4010" s="352">
        <f t="shared" si="125"/>
        <v>260</v>
      </c>
      <c r="H4010" s="50"/>
      <c r="I4010" s="50"/>
      <c r="J4010" s="50"/>
      <c r="K4010" s="50"/>
      <c r="L4010" s="50"/>
      <c r="M4010" s="50"/>
      <c r="N4010" s="50"/>
      <c r="O4010" s="50"/>
      <c r="P4010" s="50"/>
      <c r="Q4010" s="50"/>
      <c r="R4010" s="50"/>
      <c r="S4010" s="50"/>
      <c r="T4010" s="50"/>
      <c r="U4010" s="50"/>
      <c r="V4010" s="50"/>
      <c r="W4010" s="50"/>
      <c r="X4010" s="50"/>
      <c r="Y4010" s="50"/>
      <c r="Z4010" s="50"/>
      <c r="AA4010" s="50"/>
      <c r="AB4010" s="50"/>
      <c r="AC4010" s="50"/>
      <c r="AD4010" s="50"/>
      <c r="AE4010" s="50"/>
      <c r="AF4010" s="50"/>
      <c r="AG4010" s="50"/>
      <c r="AH4010" s="50"/>
      <c r="AI4010" s="50"/>
      <c r="AJ4010" s="50"/>
      <c r="AK4010" s="50"/>
      <c r="AL4010" s="50"/>
      <c r="AM4010" s="50"/>
      <c r="AN4010" s="50"/>
      <c r="AO4010" s="50"/>
      <c r="AP4010" s="50"/>
      <c r="AQ4010" s="50"/>
      <c r="AR4010" s="50"/>
      <c r="AS4010" s="50"/>
      <c r="AT4010" s="50"/>
      <c r="AU4010" s="50"/>
      <c r="AV4010" s="50"/>
      <c r="AW4010" s="50"/>
      <c r="AX4010" s="50"/>
      <c r="AY4010" s="50"/>
      <c r="AZ4010" s="50"/>
      <c r="BA4010" s="50"/>
      <c r="BB4010" s="50"/>
      <c r="BC4010" s="50"/>
      <c r="BD4010" s="50"/>
      <c r="BE4010" s="50"/>
      <c r="BF4010" s="50"/>
      <c r="BG4010" s="50"/>
      <c r="BH4010" s="50"/>
      <c r="BI4010" s="50"/>
      <c r="BJ4010" s="50"/>
      <c r="BK4010" s="50"/>
      <c r="BL4010" s="50"/>
      <c r="BM4010" s="50"/>
      <c r="BN4010" s="50"/>
      <c r="BO4010" s="50"/>
      <c r="BP4010" s="50"/>
      <c r="BQ4010" s="50"/>
      <c r="BR4010" s="50"/>
      <c r="BS4010" s="50"/>
      <c r="BT4010" s="50"/>
      <c r="BU4010" s="50"/>
      <c r="BV4010" s="50"/>
      <c r="BW4010" s="50"/>
      <c r="BX4010" s="50"/>
      <c r="BY4010" s="50"/>
      <c r="BZ4010" s="50"/>
      <c r="CA4010" s="50"/>
      <c r="CB4010" s="50"/>
      <c r="CC4010" s="50"/>
      <c r="CD4010" s="50"/>
      <c r="CE4010" s="50"/>
      <c r="CF4010" s="50"/>
      <c r="CG4010" s="50"/>
      <c r="CH4010" s="50"/>
      <c r="CI4010" s="50"/>
      <c r="CJ4010" s="50"/>
      <c r="CK4010" s="50"/>
      <c r="CL4010" s="50"/>
      <c r="CM4010" s="50"/>
      <c r="CN4010" s="50"/>
      <c r="CO4010" s="50"/>
      <c r="CP4010" s="50"/>
      <c r="CQ4010" s="50"/>
      <c r="CR4010" s="50"/>
      <c r="CS4010" s="50"/>
      <c r="CT4010" s="50"/>
      <c r="CU4010" s="50"/>
      <c r="CV4010" s="50"/>
      <c r="CW4010" s="50"/>
      <c r="CX4010" s="50"/>
      <c r="CY4010" s="50"/>
      <c r="CZ4010" s="50"/>
      <c r="DA4010" s="50"/>
      <c r="DB4010" s="50"/>
      <c r="DC4010" s="50"/>
      <c r="DD4010" s="50"/>
      <c r="DE4010" s="50"/>
      <c r="DF4010" s="50"/>
      <c r="DG4010" s="50"/>
    </row>
    <row r="4011" spans="1:111" x14ac:dyDescent="0.2">
      <c r="A4011" s="571"/>
      <c r="B4011" s="571"/>
      <c r="C4011" s="378"/>
      <c r="D4011" s="222" t="s">
        <v>428</v>
      </c>
      <c r="E4011" s="353">
        <v>500</v>
      </c>
      <c r="F4011" s="352">
        <f t="shared" si="124"/>
        <v>300</v>
      </c>
      <c r="G4011" s="352">
        <f t="shared" si="125"/>
        <v>250</v>
      </c>
      <c r="H4011" s="50"/>
      <c r="I4011" s="50"/>
      <c r="J4011" s="50"/>
      <c r="K4011" s="50"/>
      <c r="L4011" s="50"/>
      <c r="M4011" s="50"/>
      <c r="N4011" s="50"/>
      <c r="O4011" s="50"/>
      <c r="P4011" s="50"/>
      <c r="Q4011" s="50"/>
      <c r="R4011" s="50"/>
      <c r="S4011" s="50"/>
      <c r="T4011" s="50"/>
      <c r="U4011" s="50"/>
      <c r="V4011" s="50"/>
      <c r="W4011" s="50"/>
      <c r="X4011" s="50"/>
      <c r="Y4011" s="50"/>
      <c r="Z4011" s="50"/>
      <c r="AA4011" s="50"/>
      <c r="AB4011" s="50"/>
      <c r="AC4011" s="50"/>
      <c r="AD4011" s="50"/>
      <c r="AE4011" s="50"/>
      <c r="AF4011" s="50"/>
      <c r="AG4011" s="50"/>
      <c r="AH4011" s="50"/>
      <c r="AI4011" s="50"/>
      <c r="AJ4011" s="50"/>
      <c r="AK4011" s="50"/>
      <c r="AL4011" s="50"/>
      <c r="AM4011" s="50"/>
      <c r="AN4011" s="50"/>
      <c r="AO4011" s="50"/>
      <c r="AP4011" s="50"/>
      <c r="AQ4011" s="50"/>
      <c r="AR4011" s="50"/>
      <c r="AS4011" s="50"/>
      <c r="AT4011" s="50"/>
      <c r="AU4011" s="50"/>
      <c r="AV4011" s="50"/>
      <c r="AW4011" s="50"/>
      <c r="AX4011" s="50"/>
      <c r="AY4011" s="50"/>
      <c r="AZ4011" s="50"/>
      <c r="BA4011" s="50"/>
      <c r="BB4011" s="50"/>
      <c r="BC4011" s="50"/>
      <c r="BD4011" s="50"/>
      <c r="BE4011" s="50"/>
      <c r="BF4011" s="50"/>
      <c r="BG4011" s="50"/>
      <c r="BH4011" s="50"/>
      <c r="BI4011" s="50"/>
      <c r="BJ4011" s="50"/>
      <c r="BK4011" s="50"/>
      <c r="BL4011" s="50"/>
      <c r="BM4011" s="50"/>
      <c r="BN4011" s="50"/>
      <c r="BO4011" s="50"/>
      <c r="BP4011" s="50"/>
      <c r="BQ4011" s="50"/>
      <c r="BR4011" s="50"/>
      <c r="BS4011" s="50"/>
      <c r="BT4011" s="50"/>
      <c r="BU4011" s="50"/>
      <c r="BV4011" s="50"/>
      <c r="BW4011" s="50"/>
      <c r="BX4011" s="50"/>
      <c r="BY4011" s="50"/>
      <c r="BZ4011" s="50"/>
      <c r="CA4011" s="50"/>
      <c r="CB4011" s="50"/>
      <c r="CC4011" s="50"/>
      <c r="CD4011" s="50"/>
      <c r="CE4011" s="50"/>
      <c r="CF4011" s="50"/>
      <c r="CG4011" s="50"/>
      <c r="CH4011" s="50"/>
      <c r="CI4011" s="50"/>
      <c r="CJ4011" s="50"/>
      <c r="CK4011" s="50"/>
      <c r="CL4011" s="50"/>
      <c r="CM4011" s="50"/>
      <c r="CN4011" s="50"/>
      <c r="CO4011" s="50"/>
      <c r="CP4011" s="50"/>
      <c r="CQ4011" s="50"/>
      <c r="CR4011" s="50"/>
      <c r="CS4011" s="50"/>
      <c r="CT4011" s="50"/>
      <c r="CU4011" s="50"/>
      <c r="CV4011" s="50"/>
      <c r="CW4011" s="50"/>
      <c r="CX4011" s="50"/>
      <c r="CY4011" s="50"/>
      <c r="CZ4011" s="50"/>
      <c r="DA4011" s="50"/>
      <c r="DB4011" s="50"/>
      <c r="DC4011" s="50"/>
      <c r="DD4011" s="50"/>
      <c r="DE4011" s="50"/>
      <c r="DF4011" s="50"/>
      <c r="DG4011" s="50"/>
    </row>
    <row r="4012" spans="1:111" x14ac:dyDescent="0.2">
      <c r="A4012" s="571"/>
      <c r="B4012" s="571"/>
      <c r="C4012" s="378"/>
      <c r="D4012" s="222" t="s">
        <v>429</v>
      </c>
      <c r="E4012" s="353">
        <v>500</v>
      </c>
      <c r="F4012" s="352">
        <f t="shared" si="124"/>
        <v>300</v>
      </c>
      <c r="G4012" s="352">
        <f t="shared" si="125"/>
        <v>250</v>
      </c>
      <c r="H4012" s="50"/>
      <c r="I4012" s="50"/>
      <c r="J4012" s="50"/>
      <c r="K4012" s="50"/>
      <c r="L4012" s="50"/>
      <c r="M4012" s="50"/>
      <c r="N4012" s="50"/>
      <c r="O4012" s="50"/>
      <c r="P4012" s="50"/>
      <c r="Q4012" s="50"/>
      <c r="R4012" s="50"/>
      <c r="S4012" s="50"/>
      <c r="T4012" s="50"/>
      <c r="U4012" s="50"/>
      <c r="V4012" s="50"/>
      <c r="W4012" s="50"/>
      <c r="X4012" s="50"/>
      <c r="Y4012" s="50"/>
      <c r="Z4012" s="50"/>
      <c r="AA4012" s="50"/>
      <c r="AB4012" s="50"/>
      <c r="AC4012" s="50"/>
      <c r="AD4012" s="50"/>
      <c r="AE4012" s="50"/>
      <c r="AF4012" s="50"/>
      <c r="AG4012" s="50"/>
      <c r="AH4012" s="50"/>
      <c r="AI4012" s="50"/>
      <c r="AJ4012" s="50"/>
      <c r="AK4012" s="50"/>
      <c r="AL4012" s="50"/>
      <c r="AM4012" s="50"/>
      <c r="AN4012" s="50"/>
      <c r="AO4012" s="50"/>
      <c r="AP4012" s="50"/>
      <c r="AQ4012" s="50"/>
      <c r="AR4012" s="50"/>
      <c r="AS4012" s="50"/>
      <c r="AT4012" s="50"/>
      <c r="AU4012" s="50"/>
      <c r="AV4012" s="50"/>
      <c r="AW4012" s="50"/>
      <c r="AX4012" s="50"/>
      <c r="AY4012" s="50"/>
      <c r="AZ4012" s="50"/>
      <c r="BA4012" s="50"/>
      <c r="BB4012" s="50"/>
      <c r="BC4012" s="50"/>
      <c r="BD4012" s="50"/>
      <c r="BE4012" s="50"/>
      <c r="BF4012" s="50"/>
      <c r="BG4012" s="50"/>
      <c r="BH4012" s="50"/>
      <c r="BI4012" s="50"/>
      <c r="BJ4012" s="50"/>
      <c r="BK4012" s="50"/>
      <c r="BL4012" s="50"/>
      <c r="BM4012" s="50"/>
      <c r="BN4012" s="50"/>
      <c r="BO4012" s="50"/>
      <c r="BP4012" s="50"/>
      <c r="BQ4012" s="50"/>
      <c r="BR4012" s="50"/>
      <c r="BS4012" s="50"/>
      <c r="BT4012" s="50"/>
      <c r="BU4012" s="50"/>
      <c r="BV4012" s="50"/>
      <c r="BW4012" s="50"/>
      <c r="BX4012" s="50"/>
      <c r="BY4012" s="50"/>
      <c r="BZ4012" s="50"/>
      <c r="CA4012" s="50"/>
      <c r="CB4012" s="50"/>
      <c r="CC4012" s="50"/>
      <c r="CD4012" s="50"/>
      <c r="CE4012" s="50"/>
      <c r="CF4012" s="50"/>
      <c r="CG4012" s="50"/>
      <c r="CH4012" s="50"/>
      <c r="CI4012" s="50"/>
      <c r="CJ4012" s="50"/>
      <c r="CK4012" s="50"/>
      <c r="CL4012" s="50"/>
      <c r="CM4012" s="50"/>
      <c r="CN4012" s="50"/>
      <c r="CO4012" s="50"/>
      <c r="CP4012" s="50"/>
      <c r="CQ4012" s="50"/>
      <c r="CR4012" s="50"/>
      <c r="CS4012" s="50"/>
      <c r="CT4012" s="50"/>
      <c r="CU4012" s="50"/>
      <c r="CV4012" s="50"/>
      <c r="CW4012" s="50"/>
      <c r="CX4012" s="50"/>
      <c r="CY4012" s="50"/>
      <c r="CZ4012" s="50"/>
      <c r="DA4012" s="50"/>
      <c r="DB4012" s="50"/>
      <c r="DC4012" s="50"/>
      <c r="DD4012" s="50"/>
      <c r="DE4012" s="50"/>
      <c r="DF4012" s="50"/>
      <c r="DG4012" s="50"/>
    </row>
    <row r="4013" spans="1:111" x14ac:dyDescent="0.2">
      <c r="A4013" s="571"/>
      <c r="B4013" s="571"/>
      <c r="C4013" s="378"/>
      <c r="D4013" s="222" t="s">
        <v>430</v>
      </c>
      <c r="E4013" s="353">
        <v>500</v>
      </c>
      <c r="F4013" s="352">
        <f t="shared" si="124"/>
        <v>300</v>
      </c>
      <c r="G4013" s="352">
        <f t="shared" si="125"/>
        <v>250</v>
      </c>
      <c r="H4013" s="50"/>
      <c r="I4013" s="50"/>
      <c r="J4013" s="50"/>
      <c r="K4013" s="50"/>
      <c r="L4013" s="50"/>
      <c r="M4013" s="50"/>
      <c r="N4013" s="50"/>
      <c r="O4013" s="50"/>
      <c r="P4013" s="50"/>
      <c r="Q4013" s="50"/>
      <c r="R4013" s="50"/>
      <c r="S4013" s="50"/>
      <c r="T4013" s="50"/>
      <c r="U4013" s="50"/>
      <c r="V4013" s="50"/>
      <c r="W4013" s="50"/>
      <c r="X4013" s="50"/>
      <c r="Y4013" s="50"/>
      <c r="Z4013" s="50"/>
      <c r="AA4013" s="50"/>
      <c r="AB4013" s="50"/>
      <c r="AC4013" s="50"/>
      <c r="AD4013" s="50"/>
      <c r="AE4013" s="50"/>
      <c r="AF4013" s="50"/>
      <c r="AG4013" s="50"/>
      <c r="AH4013" s="50"/>
      <c r="AI4013" s="50"/>
      <c r="AJ4013" s="50"/>
      <c r="AK4013" s="50"/>
      <c r="AL4013" s="50"/>
      <c r="AM4013" s="50"/>
      <c r="AN4013" s="50"/>
      <c r="AO4013" s="50"/>
      <c r="AP4013" s="50"/>
      <c r="AQ4013" s="50"/>
      <c r="AR4013" s="50"/>
      <c r="AS4013" s="50"/>
      <c r="AT4013" s="50"/>
      <c r="AU4013" s="50"/>
      <c r="AV4013" s="50"/>
      <c r="AW4013" s="50"/>
      <c r="AX4013" s="50"/>
      <c r="AY4013" s="50"/>
      <c r="AZ4013" s="50"/>
      <c r="BA4013" s="50"/>
      <c r="BB4013" s="50"/>
      <c r="BC4013" s="50"/>
      <c r="BD4013" s="50"/>
      <c r="BE4013" s="50"/>
      <c r="BF4013" s="50"/>
      <c r="BG4013" s="50"/>
      <c r="BH4013" s="50"/>
      <c r="BI4013" s="50"/>
      <c r="BJ4013" s="50"/>
      <c r="BK4013" s="50"/>
      <c r="BL4013" s="50"/>
      <c r="BM4013" s="50"/>
      <c r="BN4013" s="50"/>
      <c r="BO4013" s="50"/>
      <c r="BP4013" s="50"/>
      <c r="BQ4013" s="50"/>
      <c r="BR4013" s="50"/>
      <c r="BS4013" s="50"/>
      <c r="BT4013" s="50"/>
      <c r="BU4013" s="50"/>
      <c r="BV4013" s="50"/>
      <c r="BW4013" s="50"/>
      <c r="BX4013" s="50"/>
      <c r="BY4013" s="50"/>
      <c r="BZ4013" s="50"/>
      <c r="CA4013" s="50"/>
      <c r="CB4013" s="50"/>
      <c r="CC4013" s="50"/>
      <c r="CD4013" s="50"/>
      <c r="CE4013" s="50"/>
      <c r="CF4013" s="50"/>
      <c r="CG4013" s="50"/>
      <c r="CH4013" s="50"/>
      <c r="CI4013" s="50"/>
      <c r="CJ4013" s="50"/>
      <c r="CK4013" s="50"/>
      <c r="CL4013" s="50"/>
      <c r="CM4013" s="50"/>
      <c r="CN4013" s="50"/>
      <c r="CO4013" s="50"/>
      <c r="CP4013" s="50"/>
      <c r="CQ4013" s="50"/>
      <c r="CR4013" s="50"/>
      <c r="CS4013" s="50"/>
      <c r="CT4013" s="50"/>
      <c r="CU4013" s="50"/>
      <c r="CV4013" s="50"/>
      <c r="CW4013" s="50"/>
      <c r="CX4013" s="50"/>
      <c r="CY4013" s="50"/>
      <c r="CZ4013" s="50"/>
      <c r="DA4013" s="50"/>
      <c r="DB4013" s="50"/>
      <c r="DC4013" s="50"/>
      <c r="DD4013" s="50"/>
      <c r="DE4013" s="50"/>
      <c r="DF4013" s="50"/>
      <c r="DG4013" s="50"/>
    </row>
    <row r="4014" spans="1:111" x14ac:dyDescent="0.2">
      <c r="A4014" s="571"/>
      <c r="B4014" s="571"/>
      <c r="C4014" s="378"/>
      <c r="D4014" s="222" t="s">
        <v>431</v>
      </c>
      <c r="E4014" s="353">
        <v>500</v>
      </c>
      <c r="F4014" s="352">
        <f t="shared" si="124"/>
        <v>300</v>
      </c>
      <c r="G4014" s="352">
        <f t="shared" si="125"/>
        <v>250</v>
      </c>
      <c r="H4014" s="50"/>
      <c r="I4014" s="50"/>
      <c r="J4014" s="50"/>
      <c r="K4014" s="50"/>
      <c r="L4014" s="50"/>
      <c r="M4014" s="50"/>
      <c r="N4014" s="50"/>
      <c r="O4014" s="50"/>
      <c r="P4014" s="50"/>
      <c r="Q4014" s="50"/>
      <c r="R4014" s="50"/>
      <c r="S4014" s="50"/>
      <c r="T4014" s="50"/>
      <c r="U4014" s="50"/>
      <c r="V4014" s="50"/>
      <c r="W4014" s="50"/>
      <c r="X4014" s="50"/>
      <c r="Y4014" s="50"/>
      <c r="Z4014" s="50"/>
      <c r="AA4014" s="50"/>
      <c r="AB4014" s="50"/>
      <c r="AC4014" s="50"/>
      <c r="AD4014" s="50"/>
      <c r="AE4014" s="50"/>
      <c r="AF4014" s="50"/>
      <c r="AG4014" s="50"/>
      <c r="AH4014" s="50"/>
      <c r="AI4014" s="50"/>
      <c r="AJ4014" s="50"/>
      <c r="AK4014" s="50"/>
      <c r="AL4014" s="50"/>
      <c r="AM4014" s="50"/>
      <c r="AN4014" s="50"/>
      <c r="AO4014" s="50"/>
      <c r="AP4014" s="50"/>
      <c r="AQ4014" s="50"/>
      <c r="AR4014" s="50"/>
      <c r="AS4014" s="50"/>
      <c r="AT4014" s="50"/>
      <c r="AU4014" s="50"/>
      <c r="AV4014" s="50"/>
      <c r="AW4014" s="50"/>
      <c r="AX4014" s="50"/>
      <c r="AY4014" s="50"/>
      <c r="AZ4014" s="50"/>
      <c r="BA4014" s="50"/>
      <c r="BB4014" s="50"/>
      <c r="BC4014" s="50"/>
      <c r="BD4014" s="50"/>
      <c r="BE4014" s="50"/>
      <c r="BF4014" s="50"/>
      <c r="BG4014" s="50"/>
      <c r="BH4014" s="50"/>
      <c r="BI4014" s="50"/>
      <c r="BJ4014" s="50"/>
      <c r="BK4014" s="50"/>
      <c r="BL4014" s="50"/>
      <c r="BM4014" s="50"/>
      <c r="BN4014" s="50"/>
      <c r="BO4014" s="50"/>
      <c r="BP4014" s="50"/>
      <c r="BQ4014" s="50"/>
      <c r="BR4014" s="50"/>
      <c r="BS4014" s="50"/>
      <c r="BT4014" s="50"/>
      <c r="BU4014" s="50"/>
      <c r="BV4014" s="50"/>
      <c r="BW4014" s="50"/>
      <c r="BX4014" s="50"/>
      <c r="BY4014" s="50"/>
      <c r="BZ4014" s="50"/>
      <c r="CA4014" s="50"/>
      <c r="CB4014" s="50"/>
      <c r="CC4014" s="50"/>
      <c r="CD4014" s="50"/>
      <c r="CE4014" s="50"/>
      <c r="CF4014" s="50"/>
      <c r="CG4014" s="50"/>
      <c r="CH4014" s="50"/>
      <c r="CI4014" s="50"/>
      <c r="CJ4014" s="50"/>
      <c r="CK4014" s="50"/>
      <c r="CL4014" s="50"/>
      <c r="CM4014" s="50"/>
      <c r="CN4014" s="50"/>
      <c r="CO4014" s="50"/>
      <c r="CP4014" s="50"/>
      <c r="CQ4014" s="50"/>
      <c r="CR4014" s="50"/>
      <c r="CS4014" s="50"/>
      <c r="CT4014" s="50"/>
      <c r="CU4014" s="50"/>
      <c r="CV4014" s="50"/>
      <c r="CW4014" s="50"/>
      <c r="CX4014" s="50"/>
      <c r="CY4014" s="50"/>
      <c r="CZ4014" s="50"/>
      <c r="DA4014" s="50"/>
      <c r="DB4014" s="50"/>
      <c r="DC4014" s="50"/>
      <c r="DD4014" s="50"/>
      <c r="DE4014" s="50"/>
      <c r="DF4014" s="50"/>
      <c r="DG4014" s="50"/>
    </row>
    <row r="4015" spans="1:111" x14ac:dyDescent="0.2">
      <c r="A4015" s="571"/>
      <c r="B4015" s="571"/>
      <c r="C4015" s="378"/>
      <c r="D4015" s="222" t="s">
        <v>432</v>
      </c>
      <c r="E4015" s="353">
        <v>560</v>
      </c>
      <c r="F4015" s="352">
        <f t="shared" si="124"/>
        <v>336</v>
      </c>
      <c r="G4015" s="352">
        <f t="shared" si="125"/>
        <v>280</v>
      </c>
      <c r="H4015" s="50"/>
      <c r="I4015" s="50"/>
      <c r="J4015" s="50"/>
      <c r="K4015" s="50"/>
      <c r="L4015" s="50"/>
      <c r="M4015" s="50"/>
      <c r="N4015" s="50"/>
      <c r="O4015" s="50"/>
      <c r="P4015" s="50"/>
      <c r="Q4015" s="50"/>
      <c r="R4015" s="50"/>
      <c r="S4015" s="50"/>
      <c r="T4015" s="50"/>
      <c r="U4015" s="50"/>
      <c r="V4015" s="50"/>
      <c r="W4015" s="50"/>
      <c r="X4015" s="50"/>
      <c r="Y4015" s="50"/>
      <c r="Z4015" s="50"/>
      <c r="AA4015" s="50"/>
      <c r="AB4015" s="50"/>
      <c r="AC4015" s="50"/>
      <c r="AD4015" s="50"/>
      <c r="AE4015" s="50"/>
      <c r="AF4015" s="50"/>
      <c r="AG4015" s="50"/>
      <c r="AH4015" s="50"/>
      <c r="AI4015" s="50"/>
      <c r="AJ4015" s="50"/>
      <c r="AK4015" s="50"/>
      <c r="AL4015" s="50"/>
      <c r="AM4015" s="50"/>
      <c r="AN4015" s="50"/>
      <c r="AO4015" s="50"/>
      <c r="AP4015" s="50"/>
      <c r="AQ4015" s="50"/>
      <c r="AR4015" s="50"/>
      <c r="AS4015" s="50"/>
      <c r="AT4015" s="50"/>
      <c r="AU4015" s="50"/>
      <c r="AV4015" s="50"/>
      <c r="AW4015" s="50"/>
      <c r="AX4015" s="50"/>
      <c r="AY4015" s="50"/>
      <c r="AZ4015" s="50"/>
      <c r="BA4015" s="50"/>
      <c r="BB4015" s="50"/>
      <c r="BC4015" s="50"/>
      <c r="BD4015" s="50"/>
      <c r="BE4015" s="50"/>
      <c r="BF4015" s="50"/>
      <c r="BG4015" s="50"/>
      <c r="BH4015" s="50"/>
      <c r="BI4015" s="50"/>
      <c r="BJ4015" s="50"/>
      <c r="BK4015" s="50"/>
      <c r="BL4015" s="50"/>
      <c r="BM4015" s="50"/>
      <c r="BN4015" s="50"/>
      <c r="BO4015" s="50"/>
      <c r="BP4015" s="50"/>
      <c r="BQ4015" s="50"/>
      <c r="BR4015" s="50"/>
      <c r="BS4015" s="50"/>
      <c r="BT4015" s="50"/>
      <c r="BU4015" s="50"/>
      <c r="BV4015" s="50"/>
      <c r="BW4015" s="50"/>
      <c r="BX4015" s="50"/>
      <c r="BY4015" s="50"/>
      <c r="BZ4015" s="50"/>
      <c r="CA4015" s="50"/>
      <c r="CB4015" s="50"/>
      <c r="CC4015" s="50"/>
      <c r="CD4015" s="50"/>
      <c r="CE4015" s="50"/>
      <c r="CF4015" s="50"/>
      <c r="CG4015" s="50"/>
      <c r="CH4015" s="50"/>
      <c r="CI4015" s="50"/>
      <c r="CJ4015" s="50"/>
      <c r="CK4015" s="50"/>
      <c r="CL4015" s="50"/>
      <c r="CM4015" s="50"/>
      <c r="CN4015" s="50"/>
      <c r="CO4015" s="50"/>
      <c r="CP4015" s="50"/>
      <c r="CQ4015" s="50"/>
      <c r="CR4015" s="50"/>
      <c r="CS4015" s="50"/>
      <c r="CT4015" s="50"/>
      <c r="CU4015" s="50"/>
      <c r="CV4015" s="50"/>
      <c r="CW4015" s="50"/>
      <c r="CX4015" s="50"/>
      <c r="CY4015" s="50"/>
      <c r="CZ4015" s="50"/>
      <c r="DA4015" s="50"/>
      <c r="DB4015" s="50"/>
      <c r="DC4015" s="50"/>
      <c r="DD4015" s="50"/>
      <c r="DE4015" s="50"/>
      <c r="DF4015" s="50"/>
      <c r="DG4015" s="50"/>
    </row>
    <row r="4016" spans="1:111" ht="26.25" x14ac:dyDescent="0.2">
      <c r="A4016" s="571"/>
      <c r="B4016" s="571"/>
      <c r="C4016" s="378"/>
      <c r="D4016" s="241" t="s">
        <v>8937</v>
      </c>
      <c r="E4016" s="353"/>
      <c r="F4016" s="352"/>
      <c r="G4016" s="352"/>
      <c r="H4016" s="50"/>
      <c r="I4016" s="50"/>
      <c r="J4016" s="50"/>
      <c r="K4016" s="50"/>
      <c r="L4016" s="50"/>
      <c r="M4016" s="50"/>
      <c r="N4016" s="50"/>
      <c r="O4016" s="50"/>
      <c r="P4016" s="50"/>
      <c r="Q4016" s="50"/>
      <c r="R4016" s="50"/>
      <c r="S4016" s="50"/>
      <c r="T4016" s="50"/>
      <c r="U4016" s="50"/>
      <c r="V4016" s="50"/>
      <c r="W4016" s="50"/>
      <c r="X4016" s="50"/>
      <c r="Y4016" s="50"/>
      <c r="Z4016" s="50"/>
      <c r="AA4016" s="50"/>
      <c r="AB4016" s="50"/>
      <c r="AC4016" s="50"/>
      <c r="AD4016" s="50"/>
      <c r="AE4016" s="50"/>
      <c r="AF4016" s="50"/>
      <c r="AG4016" s="50"/>
      <c r="AH4016" s="50"/>
      <c r="AI4016" s="50"/>
      <c r="AJ4016" s="50"/>
      <c r="AK4016" s="50"/>
      <c r="AL4016" s="50"/>
      <c r="AM4016" s="50"/>
      <c r="AN4016" s="50"/>
      <c r="AO4016" s="50"/>
      <c r="AP4016" s="50"/>
      <c r="AQ4016" s="50"/>
      <c r="AR4016" s="50"/>
      <c r="AS4016" s="50"/>
      <c r="AT4016" s="50"/>
      <c r="AU4016" s="50"/>
      <c r="AV4016" s="50"/>
      <c r="AW4016" s="50"/>
      <c r="AX4016" s="50"/>
      <c r="AY4016" s="50"/>
      <c r="AZ4016" s="50"/>
      <c r="BA4016" s="50"/>
      <c r="BB4016" s="50"/>
      <c r="BC4016" s="50"/>
      <c r="BD4016" s="50"/>
      <c r="BE4016" s="50"/>
      <c r="BF4016" s="50"/>
      <c r="BG4016" s="50"/>
      <c r="BH4016" s="50"/>
      <c r="BI4016" s="50"/>
      <c r="BJ4016" s="50"/>
      <c r="BK4016" s="50"/>
      <c r="BL4016" s="50"/>
      <c r="BM4016" s="50"/>
      <c r="BN4016" s="50"/>
      <c r="BO4016" s="50"/>
      <c r="BP4016" s="50"/>
      <c r="BQ4016" s="50"/>
      <c r="BR4016" s="50"/>
      <c r="BS4016" s="50"/>
      <c r="BT4016" s="50"/>
      <c r="BU4016" s="50"/>
      <c r="BV4016" s="50"/>
      <c r="BW4016" s="50"/>
      <c r="BX4016" s="50"/>
      <c r="BY4016" s="50"/>
      <c r="BZ4016" s="50"/>
      <c r="CA4016" s="50"/>
      <c r="CB4016" s="50"/>
      <c r="CC4016" s="50"/>
      <c r="CD4016" s="50"/>
      <c r="CE4016" s="50"/>
      <c r="CF4016" s="50"/>
      <c r="CG4016" s="50"/>
      <c r="CH4016" s="50"/>
      <c r="CI4016" s="50"/>
      <c r="CJ4016" s="50"/>
      <c r="CK4016" s="50"/>
      <c r="CL4016" s="50"/>
      <c r="CM4016" s="50"/>
      <c r="CN4016" s="50"/>
      <c r="CO4016" s="50"/>
      <c r="CP4016" s="50"/>
      <c r="CQ4016" s="50"/>
      <c r="CR4016" s="50"/>
      <c r="CS4016" s="50"/>
      <c r="CT4016" s="50"/>
      <c r="CU4016" s="50"/>
      <c r="CV4016" s="50"/>
      <c r="CW4016" s="50"/>
      <c r="CX4016" s="50"/>
      <c r="CY4016" s="50"/>
      <c r="CZ4016" s="50"/>
      <c r="DA4016" s="50"/>
      <c r="DB4016" s="50"/>
      <c r="DC4016" s="50"/>
      <c r="DD4016" s="50"/>
      <c r="DE4016" s="50"/>
      <c r="DF4016" s="50"/>
      <c r="DG4016" s="50"/>
    </row>
    <row r="4017" spans="1:111" ht="25.5" x14ac:dyDescent="0.2">
      <c r="A4017" s="571"/>
      <c r="B4017" s="571"/>
      <c r="C4017" s="378"/>
      <c r="D4017" s="241" t="s">
        <v>8938</v>
      </c>
      <c r="E4017" s="353">
        <v>380</v>
      </c>
      <c r="F4017" s="352">
        <f t="shared" si="124"/>
        <v>228</v>
      </c>
      <c r="G4017" s="352">
        <f t="shared" si="125"/>
        <v>190</v>
      </c>
      <c r="H4017" s="50"/>
      <c r="I4017" s="50"/>
      <c r="J4017" s="50"/>
      <c r="K4017" s="50"/>
      <c r="L4017" s="50"/>
      <c r="M4017" s="50"/>
      <c r="N4017" s="50"/>
      <c r="O4017" s="50"/>
      <c r="P4017" s="50"/>
      <c r="Q4017" s="50"/>
      <c r="R4017" s="50"/>
      <c r="S4017" s="50"/>
      <c r="T4017" s="50"/>
      <c r="U4017" s="50"/>
      <c r="V4017" s="50"/>
      <c r="W4017" s="50"/>
      <c r="X4017" s="50"/>
      <c r="Y4017" s="50"/>
      <c r="Z4017" s="50"/>
      <c r="AA4017" s="50"/>
      <c r="AB4017" s="50"/>
      <c r="AC4017" s="50"/>
      <c r="AD4017" s="50"/>
      <c r="AE4017" s="50"/>
      <c r="AF4017" s="50"/>
      <c r="AG4017" s="50"/>
      <c r="AH4017" s="50"/>
      <c r="AI4017" s="50"/>
      <c r="AJ4017" s="50"/>
      <c r="AK4017" s="50"/>
      <c r="AL4017" s="50"/>
      <c r="AM4017" s="50"/>
      <c r="AN4017" s="50"/>
      <c r="AO4017" s="50"/>
      <c r="AP4017" s="50"/>
      <c r="AQ4017" s="50"/>
      <c r="AR4017" s="50"/>
      <c r="AS4017" s="50"/>
      <c r="AT4017" s="50"/>
      <c r="AU4017" s="50"/>
      <c r="AV4017" s="50"/>
      <c r="AW4017" s="50"/>
      <c r="AX4017" s="50"/>
      <c r="AY4017" s="50"/>
      <c r="AZ4017" s="50"/>
      <c r="BA4017" s="50"/>
      <c r="BB4017" s="50"/>
      <c r="BC4017" s="50"/>
      <c r="BD4017" s="50"/>
      <c r="BE4017" s="50"/>
      <c r="BF4017" s="50"/>
      <c r="BG4017" s="50"/>
      <c r="BH4017" s="50"/>
      <c r="BI4017" s="50"/>
      <c r="BJ4017" s="50"/>
      <c r="BK4017" s="50"/>
      <c r="BL4017" s="50"/>
      <c r="BM4017" s="50"/>
      <c r="BN4017" s="50"/>
      <c r="BO4017" s="50"/>
      <c r="BP4017" s="50"/>
      <c r="BQ4017" s="50"/>
      <c r="BR4017" s="50"/>
      <c r="BS4017" s="50"/>
      <c r="BT4017" s="50"/>
      <c r="BU4017" s="50"/>
      <c r="BV4017" s="50"/>
      <c r="BW4017" s="50"/>
      <c r="BX4017" s="50"/>
      <c r="BY4017" s="50"/>
      <c r="BZ4017" s="50"/>
      <c r="CA4017" s="50"/>
      <c r="CB4017" s="50"/>
      <c r="CC4017" s="50"/>
      <c r="CD4017" s="50"/>
      <c r="CE4017" s="50"/>
      <c r="CF4017" s="50"/>
      <c r="CG4017" s="50"/>
      <c r="CH4017" s="50"/>
      <c r="CI4017" s="50"/>
      <c r="CJ4017" s="50"/>
      <c r="CK4017" s="50"/>
      <c r="CL4017" s="50"/>
      <c r="CM4017" s="50"/>
      <c r="CN4017" s="50"/>
      <c r="CO4017" s="50"/>
      <c r="CP4017" s="50"/>
      <c r="CQ4017" s="50"/>
      <c r="CR4017" s="50"/>
      <c r="CS4017" s="50"/>
      <c r="CT4017" s="50"/>
      <c r="CU4017" s="50"/>
      <c r="CV4017" s="50"/>
      <c r="CW4017" s="50"/>
      <c r="CX4017" s="50"/>
      <c r="CY4017" s="50"/>
      <c r="CZ4017" s="50"/>
      <c r="DA4017" s="50"/>
      <c r="DB4017" s="50"/>
      <c r="DC4017" s="50"/>
      <c r="DD4017" s="50"/>
      <c r="DE4017" s="50"/>
      <c r="DF4017" s="50"/>
      <c r="DG4017" s="50"/>
    </row>
    <row r="4018" spans="1:111" x14ac:dyDescent="0.2">
      <c r="A4018" s="571"/>
      <c r="B4018" s="571"/>
      <c r="C4018" s="378"/>
      <c r="D4018" s="241" t="s">
        <v>322</v>
      </c>
      <c r="E4018" s="353">
        <v>0</v>
      </c>
      <c r="F4018" s="352">
        <f t="shared" si="124"/>
        <v>0</v>
      </c>
      <c r="G4018" s="352">
        <f t="shared" si="125"/>
        <v>0</v>
      </c>
      <c r="H4018" s="50"/>
      <c r="I4018" s="50"/>
      <c r="J4018" s="50"/>
      <c r="K4018" s="50"/>
      <c r="L4018" s="50"/>
      <c r="M4018" s="50"/>
      <c r="N4018" s="50"/>
      <c r="O4018" s="50"/>
      <c r="P4018" s="50"/>
      <c r="Q4018" s="50"/>
      <c r="R4018" s="50"/>
      <c r="S4018" s="50"/>
      <c r="T4018" s="50"/>
      <c r="U4018" s="50"/>
      <c r="V4018" s="50"/>
      <c r="W4018" s="50"/>
      <c r="X4018" s="50"/>
      <c r="Y4018" s="50"/>
      <c r="Z4018" s="50"/>
      <c r="AA4018" s="50"/>
      <c r="AB4018" s="50"/>
      <c r="AC4018" s="50"/>
      <c r="AD4018" s="50"/>
      <c r="AE4018" s="50"/>
      <c r="AF4018" s="50"/>
      <c r="AG4018" s="50"/>
      <c r="AH4018" s="50"/>
      <c r="AI4018" s="50"/>
      <c r="AJ4018" s="50"/>
      <c r="AK4018" s="50"/>
      <c r="AL4018" s="50"/>
      <c r="AM4018" s="50"/>
      <c r="AN4018" s="50"/>
      <c r="AO4018" s="50"/>
      <c r="AP4018" s="50"/>
      <c r="AQ4018" s="50"/>
      <c r="AR4018" s="50"/>
      <c r="AS4018" s="50"/>
      <c r="AT4018" s="50"/>
      <c r="AU4018" s="50"/>
      <c r="AV4018" s="50"/>
      <c r="AW4018" s="50"/>
      <c r="AX4018" s="50"/>
      <c r="AY4018" s="50"/>
      <c r="AZ4018" s="50"/>
      <c r="BA4018" s="50"/>
      <c r="BB4018" s="50"/>
      <c r="BC4018" s="50"/>
      <c r="BD4018" s="50"/>
      <c r="BE4018" s="50"/>
      <c r="BF4018" s="50"/>
      <c r="BG4018" s="50"/>
      <c r="BH4018" s="50"/>
      <c r="BI4018" s="50"/>
      <c r="BJ4018" s="50"/>
      <c r="BK4018" s="50"/>
      <c r="BL4018" s="50"/>
      <c r="BM4018" s="50"/>
      <c r="BN4018" s="50"/>
      <c r="BO4018" s="50"/>
      <c r="BP4018" s="50"/>
      <c r="BQ4018" s="50"/>
      <c r="BR4018" s="50"/>
      <c r="BS4018" s="50"/>
      <c r="BT4018" s="50"/>
      <c r="BU4018" s="50"/>
      <c r="BV4018" s="50"/>
      <c r="BW4018" s="50"/>
      <c r="BX4018" s="50"/>
      <c r="BY4018" s="50"/>
      <c r="BZ4018" s="50"/>
      <c r="CA4018" s="50"/>
      <c r="CB4018" s="50"/>
      <c r="CC4018" s="50"/>
      <c r="CD4018" s="50"/>
      <c r="CE4018" s="50"/>
      <c r="CF4018" s="50"/>
      <c r="CG4018" s="50"/>
      <c r="CH4018" s="50"/>
      <c r="CI4018" s="50"/>
      <c r="CJ4018" s="50"/>
      <c r="CK4018" s="50"/>
      <c r="CL4018" s="50"/>
      <c r="CM4018" s="50"/>
      <c r="CN4018" s="50"/>
      <c r="CO4018" s="50"/>
      <c r="CP4018" s="50"/>
      <c r="CQ4018" s="50"/>
      <c r="CR4018" s="50"/>
      <c r="CS4018" s="50"/>
      <c r="CT4018" s="50"/>
      <c r="CU4018" s="50"/>
      <c r="CV4018" s="50"/>
      <c r="CW4018" s="50"/>
      <c r="CX4018" s="50"/>
      <c r="CY4018" s="50"/>
      <c r="CZ4018" s="50"/>
      <c r="DA4018" s="50"/>
      <c r="DB4018" s="50"/>
      <c r="DC4018" s="50"/>
      <c r="DD4018" s="50"/>
      <c r="DE4018" s="50"/>
      <c r="DF4018" s="50"/>
      <c r="DG4018" s="50"/>
    </row>
    <row r="4019" spans="1:111" x14ac:dyDescent="0.2">
      <c r="A4019" s="571"/>
      <c r="B4019" s="571"/>
      <c r="C4019" s="378"/>
      <c r="D4019" s="222" t="s">
        <v>433</v>
      </c>
      <c r="E4019" s="353">
        <v>450</v>
      </c>
      <c r="F4019" s="352">
        <f t="shared" si="124"/>
        <v>270</v>
      </c>
      <c r="G4019" s="352">
        <f t="shared" si="125"/>
        <v>225</v>
      </c>
      <c r="H4019" s="50"/>
      <c r="I4019" s="50"/>
      <c r="J4019" s="50"/>
      <c r="K4019" s="50"/>
      <c r="L4019" s="50"/>
      <c r="M4019" s="50"/>
      <c r="N4019" s="50"/>
      <c r="O4019" s="50"/>
      <c r="P4019" s="50"/>
      <c r="Q4019" s="50"/>
      <c r="R4019" s="50"/>
      <c r="S4019" s="50"/>
      <c r="T4019" s="50"/>
      <c r="U4019" s="50"/>
      <c r="V4019" s="50"/>
      <c r="W4019" s="50"/>
      <c r="X4019" s="50"/>
      <c r="Y4019" s="50"/>
      <c r="Z4019" s="50"/>
      <c r="AA4019" s="50"/>
      <c r="AB4019" s="50"/>
      <c r="AC4019" s="50"/>
      <c r="AD4019" s="50"/>
      <c r="AE4019" s="50"/>
      <c r="AF4019" s="50"/>
      <c r="AG4019" s="50"/>
      <c r="AH4019" s="50"/>
      <c r="AI4019" s="50"/>
      <c r="AJ4019" s="50"/>
      <c r="AK4019" s="50"/>
      <c r="AL4019" s="50"/>
      <c r="AM4019" s="50"/>
      <c r="AN4019" s="50"/>
      <c r="AO4019" s="50"/>
      <c r="AP4019" s="50"/>
      <c r="AQ4019" s="50"/>
      <c r="AR4019" s="50"/>
      <c r="AS4019" s="50"/>
      <c r="AT4019" s="50"/>
      <c r="AU4019" s="50"/>
      <c r="AV4019" s="50"/>
      <c r="AW4019" s="50"/>
      <c r="AX4019" s="50"/>
      <c r="AY4019" s="50"/>
      <c r="AZ4019" s="50"/>
      <c r="BA4019" s="50"/>
      <c r="BB4019" s="50"/>
      <c r="BC4019" s="50"/>
      <c r="BD4019" s="50"/>
      <c r="BE4019" s="50"/>
      <c r="BF4019" s="50"/>
      <c r="BG4019" s="50"/>
      <c r="BH4019" s="50"/>
      <c r="BI4019" s="50"/>
      <c r="BJ4019" s="50"/>
      <c r="BK4019" s="50"/>
      <c r="BL4019" s="50"/>
      <c r="BM4019" s="50"/>
      <c r="BN4019" s="50"/>
      <c r="BO4019" s="50"/>
      <c r="BP4019" s="50"/>
      <c r="BQ4019" s="50"/>
      <c r="BR4019" s="50"/>
      <c r="BS4019" s="50"/>
      <c r="BT4019" s="50"/>
      <c r="BU4019" s="50"/>
      <c r="BV4019" s="50"/>
      <c r="BW4019" s="50"/>
      <c r="BX4019" s="50"/>
      <c r="BY4019" s="50"/>
      <c r="BZ4019" s="50"/>
      <c r="CA4019" s="50"/>
      <c r="CB4019" s="50"/>
      <c r="CC4019" s="50"/>
      <c r="CD4019" s="50"/>
      <c r="CE4019" s="50"/>
      <c r="CF4019" s="50"/>
      <c r="CG4019" s="50"/>
      <c r="CH4019" s="50"/>
      <c r="CI4019" s="50"/>
      <c r="CJ4019" s="50"/>
      <c r="CK4019" s="50"/>
      <c r="CL4019" s="50"/>
      <c r="CM4019" s="50"/>
      <c r="CN4019" s="50"/>
      <c r="CO4019" s="50"/>
      <c r="CP4019" s="50"/>
      <c r="CQ4019" s="50"/>
      <c r="CR4019" s="50"/>
      <c r="CS4019" s="50"/>
      <c r="CT4019" s="50"/>
      <c r="CU4019" s="50"/>
      <c r="CV4019" s="50"/>
      <c r="CW4019" s="50"/>
      <c r="CX4019" s="50"/>
      <c r="CY4019" s="50"/>
      <c r="CZ4019" s="50"/>
      <c r="DA4019" s="50"/>
      <c r="DB4019" s="50"/>
      <c r="DC4019" s="50"/>
      <c r="DD4019" s="50"/>
      <c r="DE4019" s="50"/>
      <c r="DF4019" s="50"/>
      <c r="DG4019" s="50"/>
    </row>
    <row r="4020" spans="1:111" x14ac:dyDescent="0.2">
      <c r="A4020" s="571"/>
      <c r="B4020" s="571"/>
      <c r="C4020" s="378"/>
      <c r="D4020" s="222" t="s">
        <v>434</v>
      </c>
      <c r="E4020" s="353">
        <v>450</v>
      </c>
      <c r="F4020" s="352">
        <f t="shared" si="124"/>
        <v>270</v>
      </c>
      <c r="G4020" s="352">
        <f t="shared" si="125"/>
        <v>225</v>
      </c>
      <c r="H4020" s="50"/>
      <c r="I4020" s="50"/>
      <c r="J4020" s="50"/>
      <c r="K4020" s="50"/>
      <c r="L4020" s="50"/>
      <c r="M4020" s="50"/>
      <c r="N4020" s="50"/>
      <c r="O4020" s="50"/>
      <c r="P4020" s="50"/>
      <c r="Q4020" s="50"/>
      <c r="R4020" s="50"/>
      <c r="S4020" s="50"/>
      <c r="T4020" s="50"/>
      <c r="U4020" s="50"/>
      <c r="V4020" s="50"/>
      <c r="W4020" s="50"/>
      <c r="X4020" s="50"/>
      <c r="Y4020" s="50"/>
      <c r="Z4020" s="50"/>
      <c r="AA4020" s="50"/>
      <c r="AB4020" s="50"/>
      <c r="AC4020" s="50"/>
      <c r="AD4020" s="50"/>
      <c r="AE4020" s="50"/>
      <c r="AF4020" s="50"/>
      <c r="AG4020" s="50"/>
      <c r="AH4020" s="50"/>
      <c r="AI4020" s="50"/>
      <c r="AJ4020" s="50"/>
      <c r="AK4020" s="50"/>
      <c r="AL4020" s="50"/>
      <c r="AM4020" s="50"/>
      <c r="AN4020" s="50"/>
      <c r="AO4020" s="50"/>
      <c r="AP4020" s="50"/>
      <c r="AQ4020" s="50"/>
      <c r="AR4020" s="50"/>
      <c r="AS4020" s="50"/>
      <c r="AT4020" s="50"/>
      <c r="AU4020" s="50"/>
      <c r="AV4020" s="50"/>
      <c r="AW4020" s="50"/>
      <c r="AX4020" s="50"/>
      <c r="AY4020" s="50"/>
      <c r="AZ4020" s="50"/>
      <c r="BA4020" s="50"/>
      <c r="BB4020" s="50"/>
      <c r="BC4020" s="50"/>
      <c r="BD4020" s="50"/>
      <c r="BE4020" s="50"/>
      <c r="BF4020" s="50"/>
      <c r="BG4020" s="50"/>
      <c r="BH4020" s="50"/>
      <c r="BI4020" s="50"/>
      <c r="BJ4020" s="50"/>
      <c r="BK4020" s="50"/>
      <c r="BL4020" s="50"/>
      <c r="BM4020" s="50"/>
      <c r="BN4020" s="50"/>
      <c r="BO4020" s="50"/>
      <c r="BP4020" s="50"/>
      <c r="BQ4020" s="50"/>
      <c r="BR4020" s="50"/>
      <c r="BS4020" s="50"/>
      <c r="BT4020" s="50"/>
      <c r="BU4020" s="50"/>
      <c r="BV4020" s="50"/>
      <c r="BW4020" s="50"/>
      <c r="BX4020" s="50"/>
      <c r="BY4020" s="50"/>
      <c r="BZ4020" s="50"/>
      <c r="CA4020" s="50"/>
      <c r="CB4020" s="50"/>
      <c r="CC4020" s="50"/>
      <c r="CD4020" s="50"/>
      <c r="CE4020" s="50"/>
      <c r="CF4020" s="50"/>
      <c r="CG4020" s="50"/>
      <c r="CH4020" s="50"/>
      <c r="CI4020" s="50"/>
      <c r="CJ4020" s="50"/>
      <c r="CK4020" s="50"/>
      <c r="CL4020" s="50"/>
      <c r="CM4020" s="50"/>
      <c r="CN4020" s="50"/>
      <c r="CO4020" s="50"/>
      <c r="CP4020" s="50"/>
      <c r="CQ4020" s="50"/>
      <c r="CR4020" s="50"/>
      <c r="CS4020" s="50"/>
      <c r="CT4020" s="50"/>
      <c r="CU4020" s="50"/>
      <c r="CV4020" s="50"/>
      <c r="CW4020" s="50"/>
      <c r="CX4020" s="50"/>
      <c r="CY4020" s="50"/>
      <c r="CZ4020" s="50"/>
      <c r="DA4020" s="50"/>
      <c r="DB4020" s="50"/>
      <c r="DC4020" s="50"/>
      <c r="DD4020" s="50"/>
      <c r="DE4020" s="50"/>
      <c r="DF4020" s="50"/>
      <c r="DG4020" s="50"/>
    </row>
    <row r="4021" spans="1:111" x14ac:dyDescent="0.2">
      <c r="A4021" s="571"/>
      <c r="B4021" s="571"/>
      <c r="C4021" s="378"/>
      <c r="D4021" s="222" t="s">
        <v>435</v>
      </c>
      <c r="E4021" s="353">
        <v>380</v>
      </c>
      <c r="F4021" s="352">
        <f t="shared" si="124"/>
        <v>228</v>
      </c>
      <c r="G4021" s="352">
        <f t="shared" si="125"/>
        <v>190</v>
      </c>
      <c r="H4021" s="50"/>
      <c r="I4021" s="50"/>
      <c r="J4021" s="50"/>
      <c r="K4021" s="50"/>
      <c r="L4021" s="50"/>
      <c r="M4021" s="50"/>
      <c r="N4021" s="50"/>
      <c r="O4021" s="50"/>
      <c r="P4021" s="50"/>
      <c r="Q4021" s="50"/>
      <c r="R4021" s="50"/>
      <c r="S4021" s="50"/>
      <c r="T4021" s="50"/>
      <c r="U4021" s="50"/>
      <c r="V4021" s="50"/>
      <c r="W4021" s="50"/>
      <c r="X4021" s="50"/>
      <c r="Y4021" s="50"/>
      <c r="Z4021" s="50"/>
      <c r="AA4021" s="50"/>
      <c r="AB4021" s="50"/>
      <c r="AC4021" s="50"/>
      <c r="AD4021" s="50"/>
      <c r="AE4021" s="50"/>
      <c r="AF4021" s="50"/>
      <c r="AG4021" s="50"/>
      <c r="AH4021" s="50"/>
      <c r="AI4021" s="50"/>
      <c r="AJ4021" s="50"/>
      <c r="AK4021" s="50"/>
      <c r="AL4021" s="50"/>
      <c r="AM4021" s="50"/>
      <c r="AN4021" s="50"/>
      <c r="AO4021" s="50"/>
      <c r="AP4021" s="50"/>
      <c r="AQ4021" s="50"/>
      <c r="AR4021" s="50"/>
      <c r="AS4021" s="50"/>
      <c r="AT4021" s="50"/>
      <c r="AU4021" s="50"/>
      <c r="AV4021" s="50"/>
      <c r="AW4021" s="50"/>
      <c r="AX4021" s="50"/>
      <c r="AY4021" s="50"/>
      <c r="AZ4021" s="50"/>
      <c r="BA4021" s="50"/>
      <c r="BB4021" s="50"/>
      <c r="BC4021" s="50"/>
      <c r="BD4021" s="50"/>
      <c r="BE4021" s="50"/>
      <c r="BF4021" s="50"/>
      <c r="BG4021" s="50"/>
      <c r="BH4021" s="50"/>
      <c r="BI4021" s="50"/>
      <c r="BJ4021" s="50"/>
      <c r="BK4021" s="50"/>
      <c r="BL4021" s="50"/>
      <c r="BM4021" s="50"/>
      <c r="BN4021" s="50"/>
      <c r="BO4021" s="50"/>
      <c r="BP4021" s="50"/>
      <c r="BQ4021" s="50"/>
      <c r="BR4021" s="50"/>
      <c r="BS4021" s="50"/>
      <c r="BT4021" s="50"/>
      <c r="BU4021" s="50"/>
      <c r="BV4021" s="50"/>
      <c r="BW4021" s="50"/>
      <c r="BX4021" s="50"/>
      <c r="BY4021" s="50"/>
      <c r="BZ4021" s="50"/>
      <c r="CA4021" s="50"/>
      <c r="CB4021" s="50"/>
      <c r="CC4021" s="50"/>
      <c r="CD4021" s="50"/>
      <c r="CE4021" s="50"/>
      <c r="CF4021" s="50"/>
      <c r="CG4021" s="50"/>
      <c r="CH4021" s="50"/>
      <c r="CI4021" s="50"/>
      <c r="CJ4021" s="50"/>
      <c r="CK4021" s="50"/>
      <c r="CL4021" s="50"/>
      <c r="CM4021" s="50"/>
      <c r="CN4021" s="50"/>
      <c r="CO4021" s="50"/>
      <c r="CP4021" s="50"/>
      <c r="CQ4021" s="50"/>
      <c r="CR4021" s="50"/>
      <c r="CS4021" s="50"/>
      <c r="CT4021" s="50"/>
      <c r="CU4021" s="50"/>
      <c r="CV4021" s="50"/>
      <c r="CW4021" s="50"/>
      <c r="CX4021" s="50"/>
      <c r="CY4021" s="50"/>
      <c r="CZ4021" s="50"/>
      <c r="DA4021" s="50"/>
      <c r="DB4021" s="50"/>
      <c r="DC4021" s="50"/>
      <c r="DD4021" s="50"/>
      <c r="DE4021" s="50"/>
      <c r="DF4021" s="50"/>
      <c r="DG4021" s="50"/>
    </row>
    <row r="4022" spans="1:111" x14ac:dyDescent="0.2">
      <c r="A4022" s="571"/>
      <c r="B4022" s="571"/>
      <c r="C4022" s="378"/>
      <c r="D4022" s="222" t="s">
        <v>436</v>
      </c>
      <c r="E4022" s="353">
        <v>380</v>
      </c>
      <c r="F4022" s="352">
        <f t="shared" si="124"/>
        <v>228</v>
      </c>
      <c r="G4022" s="352">
        <f t="shared" si="125"/>
        <v>190</v>
      </c>
      <c r="H4022" s="50"/>
      <c r="I4022" s="50"/>
      <c r="J4022" s="50"/>
      <c r="K4022" s="50"/>
      <c r="L4022" s="50"/>
      <c r="M4022" s="50"/>
      <c r="N4022" s="50"/>
      <c r="O4022" s="50"/>
      <c r="P4022" s="50"/>
      <c r="Q4022" s="50"/>
      <c r="R4022" s="50"/>
      <c r="S4022" s="50"/>
      <c r="T4022" s="50"/>
      <c r="U4022" s="50"/>
      <c r="V4022" s="50"/>
      <c r="W4022" s="50"/>
      <c r="X4022" s="50"/>
      <c r="Y4022" s="50"/>
      <c r="Z4022" s="50"/>
      <c r="AA4022" s="50"/>
      <c r="AB4022" s="50"/>
      <c r="AC4022" s="50"/>
      <c r="AD4022" s="50"/>
      <c r="AE4022" s="50"/>
      <c r="AF4022" s="50"/>
      <c r="AG4022" s="50"/>
      <c r="AH4022" s="50"/>
      <c r="AI4022" s="50"/>
      <c r="AJ4022" s="50"/>
      <c r="AK4022" s="50"/>
      <c r="AL4022" s="50"/>
      <c r="AM4022" s="50"/>
      <c r="AN4022" s="50"/>
      <c r="AO4022" s="50"/>
      <c r="AP4022" s="50"/>
      <c r="AQ4022" s="50"/>
      <c r="AR4022" s="50"/>
      <c r="AS4022" s="50"/>
      <c r="AT4022" s="50"/>
      <c r="AU4022" s="50"/>
      <c r="AV4022" s="50"/>
      <c r="AW4022" s="50"/>
      <c r="AX4022" s="50"/>
      <c r="AY4022" s="50"/>
      <c r="AZ4022" s="50"/>
      <c r="BA4022" s="50"/>
      <c r="BB4022" s="50"/>
      <c r="BC4022" s="50"/>
      <c r="BD4022" s="50"/>
      <c r="BE4022" s="50"/>
      <c r="BF4022" s="50"/>
      <c r="BG4022" s="50"/>
      <c r="BH4022" s="50"/>
      <c r="BI4022" s="50"/>
      <c r="BJ4022" s="50"/>
      <c r="BK4022" s="50"/>
      <c r="BL4022" s="50"/>
      <c r="BM4022" s="50"/>
      <c r="BN4022" s="50"/>
      <c r="BO4022" s="50"/>
      <c r="BP4022" s="50"/>
      <c r="BQ4022" s="50"/>
      <c r="BR4022" s="50"/>
      <c r="BS4022" s="50"/>
      <c r="BT4022" s="50"/>
      <c r="BU4022" s="50"/>
      <c r="BV4022" s="50"/>
      <c r="BW4022" s="50"/>
      <c r="BX4022" s="50"/>
      <c r="BY4022" s="50"/>
      <c r="BZ4022" s="50"/>
      <c r="CA4022" s="50"/>
      <c r="CB4022" s="50"/>
      <c r="CC4022" s="50"/>
      <c r="CD4022" s="50"/>
      <c r="CE4022" s="50"/>
      <c r="CF4022" s="50"/>
      <c r="CG4022" s="50"/>
      <c r="CH4022" s="50"/>
      <c r="CI4022" s="50"/>
      <c r="CJ4022" s="50"/>
      <c r="CK4022" s="50"/>
      <c r="CL4022" s="50"/>
      <c r="CM4022" s="50"/>
      <c r="CN4022" s="50"/>
      <c r="CO4022" s="50"/>
      <c r="CP4022" s="50"/>
      <c r="CQ4022" s="50"/>
      <c r="CR4022" s="50"/>
      <c r="CS4022" s="50"/>
      <c r="CT4022" s="50"/>
      <c r="CU4022" s="50"/>
      <c r="CV4022" s="50"/>
      <c r="CW4022" s="50"/>
      <c r="CX4022" s="50"/>
      <c r="CY4022" s="50"/>
      <c r="CZ4022" s="50"/>
      <c r="DA4022" s="50"/>
      <c r="DB4022" s="50"/>
      <c r="DC4022" s="50"/>
      <c r="DD4022" s="50"/>
      <c r="DE4022" s="50"/>
      <c r="DF4022" s="50"/>
      <c r="DG4022" s="50"/>
    </row>
    <row r="4023" spans="1:111" x14ac:dyDescent="0.2">
      <c r="A4023" s="571"/>
      <c r="B4023" s="571"/>
      <c r="C4023" s="378"/>
      <c r="D4023" s="222" t="s">
        <v>437</v>
      </c>
      <c r="E4023" s="353">
        <v>380</v>
      </c>
      <c r="F4023" s="352">
        <f t="shared" si="124"/>
        <v>228</v>
      </c>
      <c r="G4023" s="352">
        <f t="shared" si="125"/>
        <v>190</v>
      </c>
      <c r="H4023" s="50"/>
      <c r="I4023" s="50"/>
      <c r="J4023" s="50"/>
      <c r="K4023" s="50"/>
      <c r="L4023" s="50"/>
      <c r="M4023" s="50"/>
      <c r="N4023" s="50"/>
      <c r="O4023" s="50"/>
      <c r="P4023" s="50"/>
      <c r="Q4023" s="50"/>
      <c r="R4023" s="50"/>
      <c r="S4023" s="50"/>
      <c r="T4023" s="50"/>
      <c r="U4023" s="50"/>
      <c r="V4023" s="50"/>
      <c r="W4023" s="50"/>
      <c r="X4023" s="50"/>
      <c r="Y4023" s="50"/>
      <c r="Z4023" s="50"/>
      <c r="AA4023" s="50"/>
      <c r="AB4023" s="50"/>
      <c r="AC4023" s="50"/>
      <c r="AD4023" s="50"/>
      <c r="AE4023" s="50"/>
      <c r="AF4023" s="50"/>
      <c r="AG4023" s="50"/>
      <c r="AH4023" s="50"/>
      <c r="AI4023" s="50"/>
      <c r="AJ4023" s="50"/>
      <c r="AK4023" s="50"/>
      <c r="AL4023" s="50"/>
      <c r="AM4023" s="50"/>
      <c r="AN4023" s="50"/>
      <c r="AO4023" s="50"/>
      <c r="AP4023" s="50"/>
      <c r="AQ4023" s="50"/>
      <c r="AR4023" s="50"/>
      <c r="AS4023" s="50"/>
      <c r="AT4023" s="50"/>
      <c r="AU4023" s="50"/>
      <c r="AV4023" s="50"/>
      <c r="AW4023" s="50"/>
      <c r="AX4023" s="50"/>
      <c r="AY4023" s="50"/>
      <c r="AZ4023" s="50"/>
      <c r="BA4023" s="50"/>
      <c r="BB4023" s="50"/>
      <c r="BC4023" s="50"/>
      <c r="BD4023" s="50"/>
      <c r="BE4023" s="50"/>
      <c r="BF4023" s="50"/>
      <c r="BG4023" s="50"/>
      <c r="BH4023" s="50"/>
      <c r="BI4023" s="50"/>
      <c r="BJ4023" s="50"/>
      <c r="BK4023" s="50"/>
      <c r="BL4023" s="50"/>
      <c r="BM4023" s="50"/>
      <c r="BN4023" s="50"/>
      <c r="BO4023" s="50"/>
      <c r="BP4023" s="50"/>
      <c r="BQ4023" s="50"/>
      <c r="BR4023" s="50"/>
      <c r="BS4023" s="50"/>
      <c r="BT4023" s="50"/>
      <c r="BU4023" s="50"/>
      <c r="BV4023" s="50"/>
      <c r="BW4023" s="50"/>
      <c r="BX4023" s="50"/>
      <c r="BY4023" s="50"/>
      <c r="BZ4023" s="50"/>
      <c r="CA4023" s="50"/>
      <c r="CB4023" s="50"/>
      <c r="CC4023" s="50"/>
      <c r="CD4023" s="50"/>
      <c r="CE4023" s="50"/>
      <c r="CF4023" s="50"/>
      <c r="CG4023" s="50"/>
      <c r="CH4023" s="50"/>
      <c r="CI4023" s="50"/>
      <c r="CJ4023" s="50"/>
      <c r="CK4023" s="50"/>
      <c r="CL4023" s="50"/>
      <c r="CM4023" s="50"/>
      <c r="CN4023" s="50"/>
      <c r="CO4023" s="50"/>
      <c r="CP4023" s="50"/>
      <c r="CQ4023" s="50"/>
      <c r="CR4023" s="50"/>
      <c r="CS4023" s="50"/>
      <c r="CT4023" s="50"/>
      <c r="CU4023" s="50"/>
      <c r="CV4023" s="50"/>
      <c r="CW4023" s="50"/>
      <c r="CX4023" s="50"/>
      <c r="CY4023" s="50"/>
      <c r="CZ4023" s="50"/>
      <c r="DA4023" s="50"/>
      <c r="DB4023" s="50"/>
      <c r="DC4023" s="50"/>
      <c r="DD4023" s="50"/>
      <c r="DE4023" s="50"/>
      <c r="DF4023" s="50"/>
      <c r="DG4023" s="50"/>
    </row>
    <row r="4024" spans="1:111" x14ac:dyDescent="0.2">
      <c r="A4024" s="571"/>
      <c r="B4024" s="571"/>
      <c r="C4024" s="378"/>
      <c r="D4024" s="222" t="s">
        <v>438</v>
      </c>
      <c r="E4024" s="353">
        <v>380</v>
      </c>
      <c r="F4024" s="352">
        <f t="shared" si="124"/>
        <v>228</v>
      </c>
      <c r="G4024" s="352">
        <f t="shared" si="125"/>
        <v>190</v>
      </c>
      <c r="H4024" s="50"/>
      <c r="I4024" s="50"/>
      <c r="J4024" s="50"/>
      <c r="K4024" s="50"/>
      <c r="L4024" s="50"/>
      <c r="M4024" s="50"/>
      <c r="N4024" s="50"/>
      <c r="O4024" s="50"/>
      <c r="P4024" s="50"/>
      <c r="Q4024" s="50"/>
      <c r="R4024" s="50"/>
      <c r="S4024" s="50"/>
      <c r="T4024" s="50"/>
      <c r="U4024" s="50"/>
      <c r="V4024" s="50"/>
      <c r="W4024" s="50"/>
      <c r="X4024" s="50"/>
      <c r="Y4024" s="50"/>
      <c r="Z4024" s="50"/>
      <c r="AA4024" s="50"/>
      <c r="AB4024" s="50"/>
      <c r="AC4024" s="50"/>
      <c r="AD4024" s="50"/>
      <c r="AE4024" s="50"/>
      <c r="AF4024" s="50"/>
      <c r="AG4024" s="50"/>
      <c r="AH4024" s="50"/>
      <c r="AI4024" s="50"/>
      <c r="AJ4024" s="50"/>
      <c r="AK4024" s="50"/>
      <c r="AL4024" s="50"/>
      <c r="AM4024" s="50"/>
      <c r="AN4024" s="50"/>
      <c r="AO4024" s="50"/>
      <c r="AP4024" s="50"/>
      <c r="AQ4024" s="50"/>
      <c r="AR4024" s="50"/>
      <c r="AS4024" s="50"/>
      <c r="AT4024" s="50"/>
      <c r="AU4024" s="50"/>
      <c r="AV4024" s="50"/>
      <c r="AW4024" s="50"/>
      <c r="AX4024" s="50"/>
      <c r="AY4024" s="50"/>
      <c r="AZ4024" s="50"/>
      <c r="BA4024" s="50"/>
      <c r="BB4024" s="50"/>
      <c r="BC4024" s="50"/>
      <c r="BD4024" s="50"/>
      <c r="BE4024" s="50"/>
      <c r="BF4024" s="50"/>
      <c r="BG4024" s="50"/>
      <c r="BH4024" s="50"/>
      <c r="BI4024" s="50"/>
      <c r="BJ4024" s="50"/>
      <c r="BK4024" s="50"/>
      <c r="BL4024" s="50"/>
      <c r="BM4024" s="50"/>
      <c r="BN4024" s="50"/>
      <c r="BO4024" s="50"/>
      <c r="BP4024" s="50"/>
      <c r="BQ4024" s="50"/>
      <c r="BR4024" s="50"/>
      <c r="BS4024" s="50"/>
      <c r="BT4024" s="50"/>
      <c r="BU4024" s="50"/>
      <c r="BV4024" s="50"/>
      <c r="BW4024" s="50"/>
      <c r="BX4024" s="50"/>
      <c r="BY4024" s="50"/>
      <c r="BZ4024" s="50"/>
      <c r="CA4024" s="50"/>
      <c r="CB4024" s="50"/>
      <c r="CC4024" s="50"/>
      <c r="CD4024" s="50"/>
      <c r="CE4024" s="50"/>
      <c r="CF4024" s="50"/>
      <c r="CG4024" s="50"/>
      <c r="CH4024" s="50"/>
      <c r="CI4024" s="50"/>
      <c r="CJ4024" s="50"/>
      <c r="CK4024" s="50"/>
      <c r="CL4024" s="50"/>
      <c r="CM4024" s="50"/>
      <c r="CN4024" s="50"/>
      <c r="CO4024" s="50"/>
      <c r="CP4024" s="50"/>
      <c r="CQ4024" s="50"/>
      <c r="CR4024" s="50"/>
      <c r="CS4024" s="50"/>
      <c r="CT4024" s="50"/>
      <c r="CU4024" s="50"/>
      <c r="CV4024" s="50"/>
      <c r="CW4024" s="50"/>
      <c r="CX4024" s="50"/>
      <c r="CY4024" s="50"/>
      <c r="CZ4024" s="50"/>
      <c r="DA4024" s="50"/>
      <c r="DB4024" s="50"/>
      <c r="DC4024" s="50"/>
      <c r="DD4024" s="50"/>
      <c r="DE4024" s="50"/>
      <c r="DF4024" s="50"/>
      <c r="DG4024" s="50"/>
    </row>
    <row r="4025" spans="1:111" x14ac:dyDescent="0.2">
      <c r="A4025" s="571"/>
      <c r="B4025" s="571"/>
      <c r="C4025" s="378"/>
      <c r="D4025" s="222" t="s">
        <v>439</v>
      </c>
      <c r="E4025" s="353">
        <v>380</v>
      </c>
      <c r="F4025" s="352">
        <f t="shared" si="124"/>
        <v>228</v>
      </c>
      <c r="G4025" s="352">
        <f t="shared" si="125"/>
        <v>190</v>
      </c>
      <c r="H4025" s="50"/>
      <c r="I4025" s="50"/>
      <c r="J4025" s="50"/>
      <c r="K4025" s="50"/>
      <c r="L4025" s="50"/>
      <c r="M4025" s="50"/>
      <c r="N4025" s="50"/>
      <c r="O4025" s="50"/>
      <c r="P4025" s="50"/>
      <c r="Q4025" s="50"/>
      <c r="R4025" s="50"/>
      <c r="S4025" s="50"/>
      <c r="T4025" s="50"/>
      <c r="U4025" s="50"/>
      <c r="V4025" s="50"/>
      <c r="W4025" s="50"/>
      <c r="X4025" s="50"/>
      <c r="Y4025" s="50"/>
      <c r="Z4025" s="50"/>
      <c r="AA4025" s="50"/>
      <c r="AB4025" s="50"/>
      <c r="AC4025" s="50"/>
      <c r="AD4025" s="50"/>
      <c r="AE4025" s="50"/>
      <c r="AF4025" s="50"/>
      <c r="AG4025" s="50"/>
      <c r="AH4025" s="50"/>
      <c r="AI4025" s="50"/>
      <c r="AJ4025" s="50"/>
      <c r="AK4025" s="50"/>
      <c r="AL4025" s="50"/>
      <c r="AM4025" s="50"/>
      <c r="AN4025" s="50"/>
      <c r="AO4025" s="50"/>
      <c r="AP4025" s="50"/>
      <c r="AQ4025" s="50"/>
      <c r="AR4025" s="50"/>
      <c r="AS4025" s="50"/>
      <c r="AT4025" s="50"/>
      <c r="AU4025" s="50"/>
      <c r="AV4025" s="50"/>
      <c r="AW4025" s="50"/>
      <c r="AX4025" s="50"/>
      <c r="AY4025" s="50"/>
      <c r="AZ4025" s="50"/>
      <c r="BA4025" s="50"/>
      <c r="BB4025" s="50"/>
      <c r="BC4025" s="50"/>
      <c r="BD4025" s="50"/>
      <c r="BE4025" s="50"/>
      <c r="BF4025" s="50"/>
      <c r="BG4025" s="50"/>
      <c r="BH4025" s="50"/>
      <c r="BI4025" s="50"/>
      <c r="BJ4025" s="50"/>
      <c r="BK4025" s="50"/>
      <c r="BL4025" s="50"/>
      <c r="BM4025" s="50"/>
      <c r="BN4025" s="50"/>
      <c r="BO4025" s="50"/>
      <c r="BP4025" s="50"/>
      <c r="BQ4025" s="50"/>
      <c r="BR4025" s="50"/>
      <c r="BS4025" s="50"/>
      <c r="BT4025" s="50"/>
      <c r="BU4025" s="50"/>
      <c r="BV4025" s="50"/>
      <c r="BW4025" s="50"/>
      <c r="BX4025" s="50"/>
      <c r="BY4025" s="50"/>
      <c r="BZ4025" s="50"/>
      <c r="CA4025" s="50"/>
      <c r="CB4025" s="50"/>
      <c r="CC4025" s="50"/>
      <c r="CD4025" s="50"/>
      <c r="CE4025" s="50"/>
      <c r="CF4025" s="50"/>
      <c r="CG4025" s="50"/>
      <c r="CH4025" s="50"/>
      <c r="CI4025" s="50"/>
      <c r="CJ4025" s="50"/>
      <c r="CK4025" s="50"/>
      <c r="CL4025" s="50"/>
      <c r="CM4025" s="50"/>
      <c r="CN4025" s="50"/>
      <c r="CO4025" s="50"/>
      <c r="CP4025" s="50"/>
      <c r="CQ4025" s="50"/>
      <c r="CR4025" s="50"/>
      <c r="CS4025" s="50"/>
      <c r="CT4025" s="50"/>
      <c r="CU4025" s="50"/>
      <c r="CV4025" s="50"/>
      <c r="CW4025" s="50"/>
      <c r="CX4025" s="50"/>
      <c r="CY4025" s="50"/>
      <c r="CZ4025" s="50"/>
      <c r="DA4025" s="50"/>
      <c r="DB4025" s="50"/>
      <c r="DC4025" s="50"/>
      <c r="DD4025" s="50"/>
      <c r="DE4025" s="50"/>
      <c r="DF4025" s="50"/>
      <c r="DG4025" s="50"/>
    </row>
    <row r="4026" spans="1:111" x14ac:dyDescent="0.2">
      <c r="A4026" s="571"/>
      <c r="B4026" s="571"/>
      <c r="C4026" s="378"/>
      <c r="D4026" s="222" t="s">
        <v>440</v>
      </c>
      <c r="E4026" s="353">
        <v>380</v>
      </c>
      <c r="F4026" s="352">
        <f t="shared" si="124"/>
        <v>228</v>
      </c>
      <c r="G4026" s="352">
        <f t="shared" si="125"/>
        <v>190</v>
      </c>
      <c r="H4026" s="50"/>
      <c r="I4026" s="50"/>
      <c r="J4026" s="50"/>
      <c r="K4026" s="50"/>
      <c r="L4026" s="50"/>
      <c r="M4026" s="50"/>
      <c r="N4026" s="50"/>
      <c r="O4026" s="50"/>
      <c r="P4026" s="50"/>
      <c r="Q4026" s="50"/>
      <c r="R4026" s="50"/>
      <c r="S4026" s="50"/>
      <c r="T4026" s="50"/>
      <c r="U4026" s="50"/>
      <c r="V4026" s="50"/>
      <c r="W4026" s="50"/>
      <c r="X4026" s="50"/>
      <c r="Y4026" s="50"/>
      <c r="Z4026" s="50"/>
      <c r="AA4026" s="50"/>
      <c r="AB4026" s="50"/>
      <c r="AC4026" s="50"/>
      <c r="AD4026" s="50"/>
      <c r="AE4026" s="50"/>
      <c r="AF4026" s="50"/>
      <c r="AG4026" s="50"/>
      <c r="AH4026" s="50"/>
      <c r="AI4026" s="50"/>
      <c r="AJ4026" s="50"/>
      <c r="AK4026" s="50"/>
      <c r="AL4026" s="50"/>
      <c r="AM4026" s="50"/>
      <c r="AN4026" s="50"/>
      <c r="AO4026" s="50"/>
      <c r="AP4026" s="50"/>
      <c r="AQ4026" s="50"/>
      <c r="AR4026" s="50"/>
      <c r="AS4026" s="50"/>
      <c r="AT4026" s="50"/>
      <c r="AU4026" s="50"/>
      <c r="AV4026" s="50"/>
      <c r="AW4026" s="50"/>
      <c r="AX4026" s="50"/>
      <c r="AY4026" s="50"/>
      <c r="AZ4026" s="50"/>
      <c r="BA4026" s="50"/>
      <c r="BB4026" s="50"/>
      <c r="BC4026" s="50"/>
      <c r="BD4026" s="50"/>
      <c r="BE4026" s="50"/>
      <c r="BF4026" s="50"/>
      <c r="BG4026" s="50"/>
      <c r="BH4026" s="50"/>
      <c r="BI4026" s="50"/>
      <c r="BJ4026" s="50"/>
      <c r="BK4026" s="50"/>
      <c r="BL4026" s="50"/>
      <c r="BM4026" s="50"/>
      <c r="BN4026" s="50"/>
      <c r="BO4026" s="50"/>
      <c r="BP4026" s="50"/>
      <c r="BQ4026" s="50"/>
      <c r="BR4026" s="50"/>
      <c r="BS4026" s="50"/>
      <c r="BT4026" s="50"/>
      <c r="BU4026" s="50"/>
      <c r="BV4026" s="50"/>
      <c r="BW4026" s="50"/>
      <c r="BX4026" s="50"/>
      <c r="BY4026" s="50"/>
      <c r="BZ4026" s="50"/>
      <c r="CA4026" s="50"/>
      <c r="CB4026" s="50"/>
      <c r="CC4026" s="50"/>
      <c r="CD4026" s="50"/>
      <c r="CE4026" s="50"/>
      <c r="CF4026" s="50"/>
      <c r="CG4026" s="50"/>
      <c r="CH4026" s="50"/>
      <c r="CI4026" s="50"/>
      <c r="CJ4026" s="50"/>
      <c r="CK4026" s="50"/>
      <c r="CL4026" s="50"/>
      <c r="CM4026" s="50"/>
      <c r="CN4026" s="50"/>
      <c r="CO4026" s="50"/>
      <c r="CP4026" s="50"/>
      <c r="CQ4026" s="50"/>
      <c r="CR4026" s="50"/>
      <c r="CS4026" s="50"/>
      <c r="CT4026" s="50"/>
      <c r="CU4026" s="50"/>
      <c r="CV4026" s="50"/>
      <c r="CW4026" s="50"/>
      <c r="CX4026" s="50"/>
      <c r="CY4026" s="50"/>
      <c r="CZ4026" s="50"/>
      <c r="DA4026" s="50"/>
      <c r="DB4026" s="50"/>
      <c r="DC4026" s="50"/>
      <c r="DD4026" s="50"/>
      <c r="DE4026" s="50"/>
      <c r="DF4026" s="50"/>
      <c r="DG4026" s="50"/>
    </row>
    <row r="4027" spans="1:111" x14ac:dyDescent="0.2">
      <c r="A4027" s="571"/>
      <c r="B4027" s="571"/>
      <c r="C4027" s="378"/>
      <c r="D4027" s="222" t="s">
        <v>441</v>
      </c>
      <c r="E4027" s="353">
        <v>380</v>
      </c>
      <c r="F4027" s="352">
        <f t="shared" si="124"/>
        <v>228</v>
      </c>
      <c r="G4027" s="352">
        <f t="shared" si="125"/>
        <v>190</v>
      </c>
      <c r="H4027" s="50"/>
      <c r="I4027" s="50"/>
      <c r="J4027" s="50"/>
      <c r="K4027" s="50"/>
      <c r="L4027" s="50"/>
      <c r="M4027" s="50"/>
      <c r="N4027" s="50"/>
      <c r="O4027" s="50"/>
      <c r="P4027" s="50"/>
      <c r="Q4027" s="50"/>
      <c r="R4027" s="50"/>
      <c r="S4027" s="50"/>
      <c r="T4027" s="50"/>
      <c r="U4027" s="50"/>
      <c r="V4027" s="50"/>
      <c r="W4027" s="50"/>
      <c r="X4027" s="50"/>
      <c r="Y4027" s="50"/>
      <c r="Z4027" s="50"/>
      <c r="AA4027" s="50"/>
      <c r="AB4027" s="50"/>
      <c r="AC4027" s="50"/>
      <c r="AD4027" s="50"/>
      <c r="AE4027" s="50"/>
      <c r="AF4027" s="50"/>
      <c r="AG4027" s="50"/>
      <c r="AH4027" s="50"/>
      <c r="AI4027" s="50"/>
      <c r="AJ4027" s="50"/>
      <c r="AK4027" s="50"/>
      <c r="AL4027" s="50"/>
      <c r="AM4027" s="50"/>
      <c r="AN4027" s="50"/>
      <c r="AO4027" s="50"/>
      <c r="AP4027" s="50"/>
      <c r="AQ4027" s="50"/>
      <c r="AR4027" s="50"/>
      <c r="AS4027" s="50"/>
      <c r="AT4027" s="50"/>
      <c r="AU4027" s="50"/>
      <c r="AV4027" s="50"/>
      <c r="AW4027" s="50"/>
      <c r="AX4027" s="50"/>
      <c r="AY4027" s="50"/>
      <c r="AZ4027" s="50"/>
      <c r="BA4027" s="50"/>
      <c r="BB4027" s="50"/>
      <c r="BC4027" s="50"/>
      <c r="BD4027" s="50"/>
      <c r="BE4027" s="50"/>
      <c r="BF4027" s="50"/>
      <c r="BG4027" s="50"/>
      <c r="BH4027" s="50"/>
      <c r="BI4027" s="50"/>
      <c r="BJ4027" s="50"/>
      <c r="BK4027" s="50"/>
      <c r="BL4027" s="50"/>
      <c r="BM4027" s="50"/>
      <c r="BN4027" s="50"/>
      <c r="BO4027" s="50"/>
      <c r="BP4027" s="50"/>
      <c r="BQ4027" s="50"/>
      <c r="BR4027" s="50"/>
      <c r="BS4027" s="50"/>
      <c r="BT4027" s="50"/>
      <c r="BU4027" s="50"/>
      <c r="BV4027" s="50"/>
      <c r="BW4027" s="50"/>
      <c r="BX4027" s="50"/>
      <c r="BY4027" s="50"/>
      <c r="BZ4027" s="50"/>
      <c r="CA4027" s="50"/>
      <c r="CB4027" s="50"/>
      <c r="CC4027" s="50"/>
      <c r="CD4027" s="50"/>
      <c r="CE4027" s="50"/>
      <c r="CF4027" s="50"/>
      <c r="CG4027" s="50"/>
      <c r="CH4027" s="50"/>
      <c r="CI4027" s="50"/>
      <c r="CJ4027" s="50"/>
      <c r="CK4027" s="50"/>
      <c r="CL4027" s="50"/>
      <c r="CM4027" s="50"/>
      <c r="CN4027" s="50"/>
      <c r="CO4027" s="50"/>
      <c r="CP4027" s="50"/>
      <c r="CQ4027" s="50"/>
      <c r="CR4027" s="50"/>
      <c r="CS4027" s="50"/>
      <c r="CT4027" s="50"/>
      <c r="CU4027" s="50"/>
      <c r="CV4027" s="50"/>
      <c r="CW4027" s="50"/>
      <c r="CX4027" s="50"/>
      <c r="CY4027" s="50"/>
      <c r="CZ4027" s="50"/>
      <c r="DA4027" s="50"/>
      <c r="DB4027" s="50"/>
      <c r="DC4027" s="50"/>
      <c r="DD4027" s="50"/>
      <c r="DE4027" s="50"/>
      <c r="DF4027" s="50"/>
      <c r="DG4027" s="50"/>
    </row>
    <row r="4028" spans="1:111" x14ac:dyDescent="0.2">
      <c r="A4028" s="571"/>
      <c r="B4028" s="571"/>
      <c r="C4028" s="378"/>
      <c r="D4028" s="222" t="s">
        <v>442</v>
      </c>
      <c r="E4028" s="353">
        <v>380</v>
      </c>
      <c r="F4028" s="352">
        <f t="shared" si="124"/>
        <v>228</v>
      </c>
      <c r="G4028" s="352">
        <f t="shared" si="125"/>
        <v>190</v>
      </c>
      <c r="H4028" s="50"/>
      <c r="I4028" s="50"/>
      <c r="J4028" s="50"/>
      <c r="K4028" s="50"/>
      <c r="L4028" s="50"/>
      <c r="M4028" s="50"/>
      <c r="N4028" s="50"/>
      <c r="O4028" s="50"/>
      <c r="P4028" s="50"/>
      <c r="Q4028" s="50"/>
      <c r="R4028" s="50"/>
      <c r="S4028" s="50"/>
      <c r="T4028" s="50"/>
      <c r="U4028" s="50"/>
      <c r="V4028" s="50"/>
      <c r="W4028" s="50"/>
      <c r="X4028" s="50"/>
      <c r="Y4028" s="50"/>
      <c r="Z4028" s="50"/>
      <c r="AA4028" s="50"/>
      <c r="AB4028" s="50"/>
      <c r="AC4028" s="50"/>
      <c r="AD4028" s="50"/>
      <c r="AE4028" s="50"/>
      <c r="AF4028" s="50"/>
      <c r="AG4028" s="50"/>
      <c r="AH4028" s="50"/>
      <c r="AI4028" s="50"/>
      <c r="AJ4028" s="50"/>
      <c r="AK4028" s="50"/>
      <c r="AL4028" s="50"/>
      <c r="AM4028" s="50"/>
      <c r="AN4028" s="50"/>
      <c r="AO4028" s="50"/>
      <c r="AP4028" s="50"/>
      <c r="AQ4028" s="50"/>
      <c r="AR4028" s="50"/>
      <c r="AS4028" s="50"/>
      <c r="AT4028" s="50"/>
      <c r="AU4028" s="50"/>
      <c r="AV4028" s="50"/>
      <c r="AW4028" s="50"/>
      <c r="AX4028" s="50"/>
      <c r="AY4028" s="50"/>
      <c r="AZ4028" s="50"/>
      <c r="BA4028" s="50"/>
      <c r="BB4028" s="50"/>
      <c r="BC4028" s="50"/>
      <c r="BD4028" s="50"/>
      <c r="BE4028" s="50"/>
      <c r="BF4028" s="50"/>
      <c r="BG4028" s="50"/>
      <c r="BH4028" s="50"/>
      <c r="BI4028" s="50"/>
      <c r="BJ4028" s="50"/>
      <c r="BK4028" s="50"/>
      <c r="BL4028" s="50"/>
      <c r="BM4028" s="50"/>
      <c r="BN4028" s="50"/>
      <c r="BO4028" s="50"/>
      <c r="BP4028" s="50"/>
      <c r="BQ4028" s="50"/>
      <c r="BR4028" s="50"/>
      <c r="BS4028" s="50"/>
      <c r="BT4028" s="50"/>
      <c r="BU4028" s="50"/>
      <c r="BV4028" s="50"/>
      <c r="BW4028" s="50"/>
      <c r="BX4028" s="50"/>
      <c r="BY4028" s="50"/>
      <c r="BZ4028" s="50"/>
      <c r="CA4028" s="50"/>
      <c r="CB4028" s="50"/>
      <c r="CC4028" s="50"/>
      <c r="CD4028" s="50"/>
      <c r="CE4028" s="50"/>
      <c r="CF4028" s="50"/>
      <c r="CG4028" s="50"/>
      <c r="CH4028" s="50"/>
      <c r="CI4028" s="50"/>
      <c r="CJ4028" s="50"/>
      <c r="CK4028" s="50"/>
      <c r="CL4028" s="50"/>
      <c r="CM4028" s="50"/>
      <c r="CN4028" s="50"/>
      <c r="CO4028" s="50"/>
      <c r="CP4028" s="50"/>
      <c r="CQ4028" s="50"/>
      <c r="CR4028" s="50"/>
      <c r="CS4028" s="50"/>
      <c r="CT4028" s="50"/>
      <c r="CU4028" s="50"/>
      <c r="CV4028" s="50"/>
      <c r="CW4028" s="50"/>
      <c r="CX4028" s="50"/>
      <c r="CY4028" s="50"/>
      <c r="CZ4028" s="50"/>
      <c r="DA4028" s="50"/>
      <c r="DB4028" s="50"/>
      <c r="DC4028" s="50"/>
      <c r="DD4028" s="50"/>
      <c r="DE4028" s="50"/>
      <c r="DF4028" s="50"/>
      <c r="DG4028" s="50"/>
    </row>
    <row r="4029" spans="1:111" x14ac:dyDescent="0.2">
      <c r="A4029" s="571"/>
      <c r="B4029" s="571"/>
      <c r="C4029" s="378"/>
      <c r="D4029" s="222" t="s">
        <v>443</v>
      </c>
      <c r="E4029" s="353">
        <v>380</v>
      </c>
      <c r="F4029" s="352">
        <f t="shared" si="124"/>
        <v>228</v>
      </c>
      <c r="G4029" s="352">
        <f t="shared" si="125"/>
        <v>190</v>
      </c>
      <c r="H4029" s="50"/>
      <c r="I4029" s="50"/>
      <c r="J4029" s="50"/>
      <c r="K4029" s="50"/>
      <c r="L4029" s="50"/>
      <c r="M4029" s="50"/>
      <c r="N4029" s="50"/>
      <c r="O4029" s="50"/>
      <c r="P4029" s="50"/>
      <c r="Q4029" s="50"/>
      <c r="R4029" s="50"/>
      <c r="S4029" s="50"/>
      <c r="T4029" s="50"/>
      <c r="U4029" s="50"/>
      <c r="V4029" s="50"/>
      <c r="W4029" s="50"/>
      <c r="X4029" s="50"/>
      <c r="Y4029" s="50"/>
      <c r="Z4029" s="50"/>
      <c r="AA4029" s="50"/>
      <c r="AB4029" s="50"/>
      <c r="AC4029" s="50"/>
      <c r="AD4029" s="50"/>
      <c r="AE4029" s="50"/>
      <c r="AF4029" s="50"/>
      <c r="AG4029" s="50"/>
      <c r="AH4029" s="50"/>
      <c r="AI4029" s="50"/>
      <c r="AJ4029" s="50"/>
      <c r="AK4029" s="50"/>
      <c r="AL4029" s="50"/>
      <c r="AM4029" s="50"/>
      <c r="AN4029" s="50"/>
      <c r="AO4029" s="50"/>
      <c r="AP4029" s="50"/>
      <c r="AQ4029" s="50"/>
      <c r="AR4029" s="50"/>
      <c r="AS4029" s="50"/>
      <c r="AT4029" s="50"/>
      <c r="AU4029" s="50"/>
      <c r="AV4029" s="50"/>
      <c r="AW4029" s="50"/>
      <c r="AX4029" s="50"/>
      <c r="AY4029" s="50"/>
      <c r="AZ4029" s="50"/>
      <c r="BA4029" s="50"/>
      <c r="BB4029" s="50"/>
      <c r="BC4029" s="50"/>
      <c r="BD4029" s="50"/>
      <c r="BE4029" s="50"/>
      <c r="BF4029" s="50"/>
      <c r="BG4029" s="50"/>
      <c r="BH4029" s="50"/>
      <c r="BI4029" s="50"/>
      <c r="BJ4029" s="50"/>
      <c r="BK4029" s="50"/>
      <c r="BL4029" s="50"/>
      <c r="BM4029" s="50"/>
      <c r="BN4029" s="50"/>
      <c r="BO4029" s="50"/>
      <c r="BP4029" s="50"/>
      <c r="BQ4029" s="50"/>
      <c r="BR4029" s="50"/>
      <c r="BS4029" s="50"/>
      <c r="BT4029" s="50"/>
      <c r="BU4029" s="50"/>
      <c r="BV4029" s="50"/>
      <c r="BW4029" s="50"/>
      <c r="BX4029" s="50"/>
      <c r="BY4029" s="50"/>
      <c r="BZ4029" s="50"/>
      <c r="CA4029" s="50"/>
      <c r="CB4029" s="50"/>
      <c r="CC4029" s="50"/>
      <c r="CD4029" s="50"/>
      <c r="CE4029" s="50"/>
      <c r="CF4029" s="50"/>
      <c r="CG4029" s="50"/>
      <c r="CH4029" s="50"/>
      <c r="CI4029" s="50"/>
      <c r="CJ4029" s="50"/>
      <c r="CK4029" s="50"/>
      <c r="CL4029" s="50"/>
      <c r="CM4029" s="50"/>
      <c r="CN4029" s="50"/>
      <c r="CO4029" s="50"/>
      <c r="CP4029" s="50"/>
      <c r="CQ4029" s="50"/>
      <c r="CR4029" s="50"/>
      <c r="CS4029" s="50"/>
      <c r="CT4029" s="50"/>
      <c r="CU4029" s="50"/>
      <c r="CV4029" s="50"/>
      <c r="CW4029" s="50"/>
      <c r="CX4029" s="50"/>
      <c r="CY4029" s="50"/>
      <c r="CZ4029" s="50"/>
      <c r="DA4029" s="50"/>
      <c r="DB4029" s="50"/>
      <c r="DC4029" s="50"/>
      <c r="DD4029" s="50"/>
      <c r="DE4029" s="50"/>
      <c r="DF4029" s="50"/>
      <c r="DG4029" s="50"/>
    </row>
    <row r="4030" spans="1:111" x14ac:dyDescent="0.2">
      <c r="A4030" s="571"/>
      <c r="B4030" s="571"/>
      <c r="C4030" s="378"/>
      <c r="D4030" s="222" t="s">
        <v>444</v>
      </c>
      <c r="E4030" s="353">
        <v>380</v>
      </c>
      <c r="F4030" s="352">
        <f t="shared" si="124"/>
        <v>228</v>
      </c>
      <c r="G4030" s="352">
        <f t="shared" si="125"/>
        <v>190</v>
      </c>
      <c r="H4030" s="50"/>
      <c r="I4030" s="50"/>
      <c r="J4030" s="50"/>
      <c r="K4030" s="50"/>
      <c r="L4030" s="50"/>
      <c r="M4030" s="50"/>
      <c r="N4030" s="50"/>
      <c r="O4030" s="50"/>
      <c r="P4030" s="50"/>
      <c r="Q4030" s="50"/>
      <c r="R4030" s="50"/>
      <c r="S4030" s="50"/>
      <c r="T4030" s="50"/>
      <c r="U4030" s="50"/>
      <c r="V4030" s="50"/>
      <c r="W4030" s="50"/>
      <c r="X4030" s="50"/>
      <c r="Y4030" s="50"/>
      <c r="Z4030" s="50"/>
      <c r="AA4030" s="50"/>
      <c r="AB4030" s="50"/>
      <c r="AC4030" s="50"/>
      <c r="AD4030" s="50"/>
      <c r="AE4030" s="50"/>
      <c r="AF4030" s="50"/>
      <c r="AG4030" s="50"/>
      <c r="AH4030" s="50"/>
      <c r="AI4030" s="50"/>
      <c r="AJ4030" s="50"/>
      <c r="AK4030" s="50"/>
      <c r="AL4030" s="50"/>
      <c r="AM4030" s="50"/>
      <c r="AN4030" s="50"/>
      <c r="AO4030" s="50"/>
      <c r="AP4030" s="50"/>
      <c r="AQ4030" s="50"/>
      <c r="AR4030" s="50"/>
      <c r="AS4030" s="50"/>
      <c r="AT4030" s="50"/>
      <c r="AU4030" s="50"/>
      <c r="AV4030" s="50"/>
      <c r="AW4030" s="50"/>
      <c r="AX4030" s="50"/>
      <c r="AY4030" s="50"/>
      <c r="AZ4030" s="50"/>
      <c r="BA4030" s="50"/>
      <c r="BB4030" s="50"/>
      <c r="BC4030" s="50"/>
      <c r="BD4030" s="50"/>
      <c r="BE4030" s="50"/>
      <c r="BF4030" s="50"/>
      <c r="BG4030" s="50"/>
      <c r="BH4030" s="50"/>
      <c r="BI4030" s="50"/>
      <c r="BJ4030" s="50"/>
      <c r="BK4030" s="50"/>
      <c r="BL4030" s="50"/>
      <c r="BM4030" s="50"/>
      <c r="BN4030" s="50"/>
      <c r="BO4030" s="50"/>
      <c r="BP4030" s="50"/>
      <c r="BQ4030" s="50"/>
      <c r="BR4030" s="50"/>
      <c r="BS4030" s="50"/>
      <c r="BT4030" s="50"/>
      <c r="BU4030" s="50"/>
      <c r="BV4030" s="50"/>
      <c r="BW4030" s="50"/>
      <c r="BX4030" s="50"/>
      <c r="BY4030" s="50"/>
      <c r="BZ4030" s="50"/>
      <c r="CA4030" s="50"/>
      <c r="CB4030" s="50"/>
      <c r="CC4030" s="50"/>
      <c r="CD4030" s="50"/>
      <c r="CE4030" s="50"/>
      <c r="CF4030" s="50"/>
      <c r="CG4030" s="50"/>
      <c r="CH4030" s="50"/>
      <c r="CI4030" s="50"/>
      <c r="CJ4030" s="50"/>
      <c r="CK4030" s="50"/>
      <c r="CL4030" s="50"/>
      <c r="CM4030" s="50"/>
      <c r="CN4030" s="50"/>
      <c r="CO4030" s="50"/>
      <c r="CP4030" s="50"/>
      <c r="CQ4030" s="50"/>
      <c r="CR4030" s="50"/>
      <c r="CS4030" s="50"/>
      <c r="CT4030" s="50"/>
      <c r="CU4030" s="50"/>
      <c r="CV4030" s="50"/>
      <c r="CW4030" s="50"/>
      <c r="CX4030" s="50"/>
      <c r="CY4030" s="50"/>
      <c r="CZ4030" s="50"/>
      <c r="DA4030" s="50"/>
      <c r="DB4030" s="50"/>
      <c r="DC4030" s="50"/>
      <c r="DD4030" s="50"/>
      <c r="DE4030" s="50"/>
      <c r="DF4030" s="50"/>
      <c r="DG4030" s="50"/>
    </row>
    <row r="4031" spans="1:111" x14ac:dyDescent="0.2">
      <c r="A4031" s="571"/>
      <c r="B4031" s="571"/>
      <c r="C4031" s="378"/>
      <c r="D4031" s="222" t="s">
        <v>445</v>
      </c>
      <c r="E4031" s="353">
        <v>380</v>
      </c>
      <c r="F4031" s="352">
        <f t="shared" si="124"/>
        <v>228</v>
      </c>
      <c r="G4031" s="352">
        <f t="shared" si="125"/>
        <v>190</v>
      </c>
      <c r="H4031" s="50"/>
      <c r="I4031" s="50"/>
      <c r="J4031" s="50"/>
      <c r="K4031" s="50"/>
      <c r="L4031" s="50"/>
      <c r="M4031" s="50"/>
      <c r="N4031" s="50"/>
      <c r="O4031" s="50"/>
      <c r="P4031" s="50"/>
      <c r="Q4031" s="50"/>
      <c r="R4031" s="50"/>
      <c r="S4031" s="50"/>
      <c r="T4031" s="50"/>
      <c r="U4031" s="50"/>
      <c r="V4031" s="50"/>
      <c r="W4031" s="50"/>
      <c r="X4031" s="50"/>
      <c r="Y4031" s="50"/>
      <c r="Z4031" s="50"/>
      <c r="AA4031" s="50"/>
      <c r="AB4031" s="50"/>
      <c r="AC4031" s="50"/>
      <c r="AD4031" s="50"/>
      <c r="AE4031" s="50"/>
      <c r="AF4031" s="50"/>
      <c r="AG4031" s="50"/>
      <c r="AH4031" s="50"/>
      <c r="AI4031" s="50"/>
      <c r="AJ4031" s="50"/>
      <c r="AK4031" s="50"/>
      <c r="AL4031" s="50"/>
      <c r="AM4031" s="50"/>
      <c r="AN4031" s="50"/>
      <c r="AO4031" s="50"/>
      <c r="AP4031" s="50"/>
      <c r="AQ4031" s="50"/>
      <c r="AR4031" s="50"/>
      <c r="AS4031" s="50"/>
      <c r="AT4031" s="50"/>
      <c r="AU4031" s="50"/>
      <c r="AV4031" s="50"/>
      <c r="AW4031" s="50"/>
      <c r="AX4031" s="50"/>
      <c r="AY4031" s="50"/>
      <c r="AZ4031" s="50"/>
      <c r="BA4031" s="50"/>
      <c r="BB4031" s="50"/>
      <c r="BC4031" s="50"/>
      <c r="BD4031" s="50"/>
      <c r="BE4031" s="50"/>
      <c r="BF4031" s="50"/>
      <c r="BG4031" s="50"/>
      <c r="BH4031" s="50"/>
      <c r="BI4031" s="50"/>
      <c r="BJ4031" s="50"/>
      <c r="BK4031" s="50"/>
      <c r="BL4031" s="50"/>
      <c r="BM4031" s="50"/>
      <c r="BN4031" s="50"/>
      <c r="BO4031" s="50"/>
      <c r="BP4031" s="50"/>
      <c r="BQ4031" s="50"/>
      <c r="BR4031" s="50"/>
      <c r="BS4031" s="50"/>
      <c r="BT4031" s="50"/>
      <c r="BU4031" s="50"/>
      <c r="BV4031" s="50"/>
      <c r="BW4031" s="50"/>
      <c r="BX4031" s="50"/>
      <c r="BY4031" s="50"/>
      <c r="BZ4031" s="50"/>
      <c r="CA4031" s="50"/>
      <c r="CB4031" s="50"/>
      <c r="CC4031" s="50"/>
      <c r="CD4031" s="50"/>
      <c r="CE4031" s="50"/>
      <c r="CF4031" s="50"/>
      <c r="CG4031" s="50"/>
      <c r="CH4031" s="50"/>
      <c r="CI4031" s="50"/>
      <c r="CJ4031" s="50"/>
      <c r="CK4031" s="50"/>
      <c r="CL4031" s="50"/>
      <c r="CM4031" s="50"/>
      <c r="CN4031" s="50"/>
      <c r="CO4031" s="50"/>
      <c r="CP4031" s="50"/>
      <c r="CQ4031" s="50"/>
      <c r="CR4031" s="50"/>
      <c r="CS4031" s="50"/>
      <c r="CT4031" s="50"/>
      <c r="CU4031" s="50"/>
      <c r="CV4031" s="50"/>
      <c r="CW4031" s="50"/>
      <c r="CX4031" s="50"/>
      <c r="CY4031" s="50"/>
      <c r="CZ4031" s="50"/>
      <c r="DA4031" s="50"/>
      <c r="DB4031" s="50"/>
      <c r="DC4031" s="50"/>
      <c r="DD4031" s="50"/>
      <c r="DE4031" s="50"/>
      <c r="DF4031" s="50"/>
      <c r="DG4031" s="50"/>
    </row>
    <row r="4032" spans="1:111" x14ac:dyDescent="0.2">
      <c r="A4032" s="571"/>
      <c r="B4032" s="571"/>
      <c r="C4032" s="378"/>
      <c r="D4032" s="222" t="s">
        <v>446</v>
      </c>
      <c r="E4032" s="353">
        <v>450</v>
      </c>
      <c r="F4032" s="352">
        <f t="shared" si="124"/>
        <v>270</v>
      </c>
      <c r="G4032" s="352">
        <f t="shared" si="125"/>
        <v>225</v>
      </c>
      <c r="H4032" s="50"/>
      <c r="I4032" s="50"/>
      <c r="J4032" s="50"/>
      <c r="K4032" s="50"/>
      <c r="L4032" s="50"/>
      <c r="M4032" s="50"/>
      <c r="N4032" s="50"/>
      <c r="O4032" s="50"/>
      <c r="P4032" s="50"/>
      <c r="Q4032" s="50"/>
      <c r="R4032" s="50"/>
      <c r="S4032" s="50"/>
      <c r="T4032" s="50"/>
      <c r="U4032" s="50"/>
      <c r="V4032" s="50"/>
      <c r="W4032" s="50"/>
      <c r="X4032" s="50"/>
      <c r="Y4032" s="50"/>
      <c r="Z4032" s="50"/>
      <c r="AA4032" s="50"/>
      <c r="AB4032" s="50"/>
      <c r="AC4032" s="50"/>
      <c r="AD4032" s="50"/>
      <c r="AE4032" s="50"/>
      <c r="AF4032" s="50"/>
      <c r="AG4032" s="50"/>
      <c r="AH4032" s="50"/>
      <c r="AI4032" s="50"/>
      <c r="AJ4032" s="50"/>
      <c r="AK4032" s="50"/>
      <c r="AL4032" s="50"/>
      <c r="AM4032" s="50"/>
      <c r="AN4032" s="50"/>
      <c r="AO4032" s="50"/>
      <c r="AP4032" s="50"/>
      <c r="AQ4032" s="50"/>
      <c r="AR4032" s="50"/>
      <c r="AS4032" s="50"/>
      <c r="AT4032" s="50"/>
      <c r="AU4032" s="50"/>
      <c r="AV4032" s="50"/>
      <c r="AW4032" s="50"/>
      <c r="AX4032" s="50"/>
      <c r="AY4032" s="50"/>
      <c r="AZ4032" s="50"/>
      <c r="BA4032" s="50"/>
      <c r="BB4032" s="50"/>
      <c r="BC4032" s="50"/>
      <c r="BD4032" s="50"/>
      <c r="BE4032" s="50"/>
      <c r="BF4032" s="50"/>
      <c r="BG4032" s="50"/>
      <c r="BH4032" s="50"/>
      <c r="BI4032" s="50"/>
      <c r="BJ4032" s="50"/>
      <c r="BK4032" s="50"/>
      <c r="BL4032" s="50"/>
      <c r="BM4032" s="50"/>
      <c r="BN4032" s="50"/>
      <c r="BO4032" s="50"/>
      <c r="BP4032" s="50"/>
      <c r="BQ4032" s="50"/>
      <c r="BR4032" s="50"/>
      <c r="BS4032" s="50"/>
      <c r="BT4032" s="50"/>
      <c r="BU4032" s="50"/>
      <c r="BV4032" s="50"/>
      <c r="BW4032" s="50"/>
      <c r="BX4032" s="50"/>
      <c r="BY4032" s="50"/>
      <c r="BZ4032" s="50"/>
      <c r="CA4032" s="50"/>
      <c r="CB4032" s="50"/>
      <c r="CC4032" s="50"/>
      <c r="CD4032" s="50"/>
      <c r="CE4032" s="50"/>
      <c r="CF4032" s="50"/>
      <c r="CG4032" s="50"/>
      <c r="CH4032" s="50"/>
      <c r="CI4032" s="50"/>
      <c r="CJ4032" s="50"/>
      <c r="CK4032" s="50"/>
      <c r="CL4032" s="50"/>
      <c r="CM4032" s="50"/>
      <c r="CN4032" s="50"/>
      <c r="CO4032" s="50"/>
      <c r="CP4032" s="50"/>
      <c r="CQ4032" s="50"/>
      <c r="CR4032" s="50"/>
      <c r="CS4032" s="50"/>
      <c r="CT4032" s="50"/>
      <c r="CU4032" s="50"/>
      <c r="CV4032" s="50"/>
      <c r="CW4032" s="50"/>
      <c r="CX4032" s="50"/>
      <c r="CY4032" s="50"/>
      <c r="CZ4032" s="50"/>
      <c r="DA4032" s="50"/>
      <c r="DB4032" s="50"/>
      <c r="DC4032" s="50"/>
      <c r="DD4032" s="50"/>
      <c r="DE4032" s="50"/>
      <c r="DF4032" s="50"/>
      <c r="DG4032" s="50"/>
    </row>
    <row r="4033" spans="1:111" x14ac:dyDescent="0.2">
      <c r="A4033" s="571"/>
      <c r="B4033" s="571"/>
      <c r="C4033" s="378"/>
      <c r="D4033" s="222" t="s">
        <v>447</v>
      </c>
      <c r="E4033" s="353">
        <v>450</v>
      </c>
      <c r="F4033" s="352">
        <f t="shared" si="124"/>
        <v>270</v>
      </c>
      <c r="G4033" s="352">
        <f t="shared" si="125"/>
        <v>225</v>
      </c>
      <c r="H4033" s="50"/>
      <c r="I4033" s="50"/>
      <c r="J4033" s="50"/>
      <c r="K4033" s="50"/>
      <c r="L4033" s="50"/>
      <c r="M4033" s="50"/>
      <c r="N4033" s="50"/>
      <c r="O4033" s="50"/>
      <c r="P4033" s="50"/>
      <c r="Q4033" s="50"/>
      <c r="R4033" s="50"/>
      <c r="S4033" s="50"/>
      <c r="T4033" s="50"/>
      <c r="U4033" s="50"/>
      <c r="V4033" s="50"/>
      <c r="W4033" s="50"/>
      <c r="X4033" s="50"/>
      <c r="Y4033" s="50"/>
      <c r="Z4033" s="50"/>
      <c r="AA4033" s="50"/>
      <c r="AB4033" s="50"/>
      <c r="AC4033" s="50"/>
      <c r="AD4033" s="50"/>
      <c r="AE4033" s="50"/>
      <c r="AF4033" s="50"/>
      <c r="AG4033" s="50"/>
      <c r="AH4033" s="50"/>
      <c r="AI4033" s="50"/>
      <c r="AJ4033" s="50"/>
      <c r="AK4033" s="50"/>
      <c r="AL4033" s="50"/>
      <c r="AM4033" s="50"/>
      <c r="AN4033" s="50"/>
      <c r="AO4033" s="50"/>
      <c r="AP4033" s="50"/>
      <c r="AQ4033" s="50"/>
      <c r="AR4033" s="50"/>
      <c r="AS4033" s="50"/>
      <c r="AT4033" s="50"/>
      <c r="AU4033" s="50"/>
      <c r="AV4033" s="50"/>
      <c r="AW4033" s="50"/>
      <c r="AX4033" s="50"/>
      <c r="AY4033" s="50"/>
      <c r="AZ4033" s="50"/>
      <c r="BA4033" s="50"/>
      <c r="BB4033" s="50"/>
      <c r="BC4033" s="50"/>
      <c r="BD4033" s="50"/>
      <c r="BE4033" s="50"/>
      <c r="BF4033" s="50"/>
      <c r="BG4033" s="50"/>
      <c r="BH4033" s="50"/>
      <c r="BI4033" s="50"/>
      <c r="BJ4033" s="50"/>
      <c r="BK4033" s="50"/>
      <c r="BL4033" s="50"/>
      <c r="BM4033" s="50"/>
      <c r="BN4033" s="50"/>
      <c r="BO4033" s="50"/>
      <c r="BP4033" s="50"/>
      <c r="BQ4033" s="50"/>
      <c r="BR4033" s="50"/>
      <c r="BS4033" s="50"/>
      <c r="BT4033" s="50"/>
      <c r="BU4033" s="50"/>
      <c r="BV4033" s="50"/>
      <c r="BW4033" s="50"/>
      <c r="BX4033" s="50"/>
      <c r="BY4033" s="50"/>
      <c r="BZ4033" s="50"/>
      <c r="CA4033" s="50"/>
      <c r="CB4033" s="50"/>
      <c r="CC4033" s="50"/>
      <c r="CD4033" s="50"/>
      <c r="CE4033" s="50"/>
      <c r="CF4033" s="50"/>
      <c r="CG4033" s="50"/>
      <c r="CH4033" s="50"/>
      <c r="CI4033" s="50"/>
      <c r="CJ4033" s="50"/>
      <c r="CK4033" s="50"/>
      <c r="CL4033" s="50"/>
      <c r="CM4033" s="50"/>
      <c r="CN4033" s="50"/>
      <c r="CO4033" s="50"/>
      <c r="CP4033" s="50"/>
      <c r="CQ4033" s="50"/>
      <c r="CR4033" s="50"/>
      <c r="CS4033" s="50"/>
      <c r="CT4033" s="50"/>
      <c r="CU4033" s="50"/>
      <c r="CV4033" s="50"/>
      <c r="CW4033" s="50"/>
      <c r="CX4033" s="50"/>
      <c r="CY4033" s="50"/>
      <c r="CZ4033" s="50"/>
      <c r="DA4033" s="50"/>
      <c r="DB4033" s="50"/>
      <c r="DC4033" s="50"/>
      <c r="DD4033" s="50"/>
      <c r="DE4033" s="50"/>
      <c r="DF4033" s="50"/>
      <c r="DG4033" s="50"/>
    </row>
    <row r="4034" spans="1:111" x14ac:dyDescent="0.2">
      <c r="A4034" s="571"/>
      <c r="B4034" s="571"/>
      <c r="C4034" s="378"/>
      <c r="D4034" s="222" t="s">
        <v>448</v>
      </c>
      <c r="E4034" s="353">
        <v>500</v>
      </c>
      <c r="F4034" s="352">
        <f t="shared" si="124"/>
        <v>300</v>
      </c>
      <c r="G4034" s="352">
        <f t="shared" si="125"/>
        <v>250</v>
      </c>
      <c r="H4034" s="50"/>
      <c r="I4034" s="50"/>
      <c r="J4034" s="50"/>
      <c r="K4034" s="50"/>
      <c r="L4034" s="50"/>
      <c r="M4034" s="50"/>
      <c r="N4034" s="50"/>
      <c r="O4034" s="50"/>
      <c r="P4034" s="50"/>
      <c r="Q4034" s="50"/>
      <c r="R4034" s="50"/>
      <c r="S4034" s="50"/>
      <c r="T4034" s="50"/>
      <c r="U4034" s="50"/>
      <c r="V4034" s="50"/>
      <c r="W4034" s="50"/>
      <c r="X4034" s="50"/>
      <c r="Y4034" s="50"/>
      <c r="Z4034" s="50"/>
      <c r="AA4034" s="50"/>
      <c r="AB4034" s="50"/>
      <c r="AC4034" s="50"/>
      <c r="AD4034" s="50"/>
      <c r="AE4034" s="50"/>
      <c r="AF4034" s="50"/>
      <c r="AG4034" s="50"/>
      <c r="AH4034" s="50"/>
      <c r="AI4034" s="50"/>
      <c r="AJ4034" s="50"/>
      <c r="AK4034" s="50"/>
      <c r="AL4034" s="50"/>
      <c r="AM4034" s="50"/>
      <c r="AN4034" s="50"/>
      <c r="AO4034" s="50"/>
      <c r="AP4034" s="50"/>
      <c r="AQ4034" s="50"/>
      <c r="AR4034" s="50"/>
      <c r="AS4034" s="50"/>
      <c r="AT4034" s="50"/>
      <c r="AU4034" s="50"/>
      <c r="AV4034" s="50"/>
      <c r="AW4034" s="50"/>
      <c r="AX4034" s="50"/>
      <c r="AY4034" s="50"/>
      <c r="AZ4034" s="50"/>
      <c r="BA4034" s="50"/>
      <c r="BB4034" s="50"/>
      <c r="BC4034" s="50"/>
      <c r="BD4034" s="50"/>
      <c r="BE4034" s="50"/>
      <c r="BF4034" s="50"/>
      <c r="BG4034" s="50"/>
      <c r="BH4034" s="50"/>
      <c r="BI4034" s="50"/>
      <c r="BJ4034" s="50"/>
      <c r="BK4034" s="50"/>
      <c r="BL4034" s="50"/>
      <c r="BM4034" s="50"/>
      <c r="BN4034" s="50"/>
      <c r="BO4034" s="50"/>
      <c r="BP4034" s="50"/>
      <c r="BQ4034" s="50"/>
      <c r="BR4034" s="50"/>
      <c r="BS4034" s="50"/>
      <c r="BT4034" s="50"/>
      <c r="BU4034" s="50"/>
      <c r="BV4034" s="50"/>
      <c r="BW4034" s="50"/>
      <c r="BX4034" s="50"/>
      <c r="BY4034" s="50"/>
      <c r="BZ4034" s="50"/>
      <c r="CA4034" s="50"/>
      <c r="CB4034" s="50"/>
      <c r="CC4034" s="50"/>
      <c r="CD4034" s="50"/>
      <c r="CE4034" s="50"/>
      <c r="CF4034" s="50"/>
      <c r="CG4034" s="50"/>
      <c r="CH4034" s="50"/>
      <c r="CI4034" s="50"/>
      <c r="CJ4034" s="50"/>
      <c r="CK4034" s="50"/>
      <c r="CL4034" s="50"/>
      <c r="CM4034" s="50"/>
      <c r="CN4034" s="50"/>
      <c r="CO4034" s="50"/>
      <c r="CP4034" s="50"/>
      <c r="CQ4034" s="50"/>
      <c r="CR4034" s="50"/>
      <c r="CS4034" s="50"/>
      <c r="CT4034" s="50"/>
      <c r="CU4034" s="50"/>
      <c r="CV4034" s="50"/>
      <c r="CW4034" s="50"/>
      <c r="CX4034" s="50"/>
      <c r="CY4034" s="50"/>
      <c r="CZ4034" s="50"/>
      <c r="DA4034" s="50"/>
      <c r="DB4034" s="50"/>
      <c r="DC4034" s="50"/>
      <c r="DD4034" s="50"/>
      <c r="DE4034" s="50"/>
      <c r="DF4034" s="50"/>
      <c r="DG4034" s="50"/>
    </row>
    <row r="4035" spans="1:111" x14ac:dyDescent="0.2">
      <c r="A4035" s="571"/>
      <c r="B4035" s="571"/>
      <c r="C4035" s="378"/>
      <c r="D4035" s="222" t="s">
        <v>449</v>
      </c>
      <c r="E4035" s="353">
        <v>450</v>
      </c>
      <c r="F4035" s="352">
        <f t="shared" si="124"/>
        <v>270</v>
      </c>
      <c r="G4035" s="352">
        <f t="shared" si="125"/>
        <v>225</v>
      </c>
      <c r="H4035" s="50"/>
      <c r="I4035" s="50"/>
      <c r="J4035" s="50"/>
      <c r="K4035" s="50"/>
      <c r="L4035" s="50"/>
      <c r="M4035" s="50"/>
      <c r="N4035" s="50"/>
      <c r="O4035" s="50"/>
      <c r="P4035" s="50"/>
      <c r="Q4035" s="50"/>
      <c r="R4035" s="50"/>
      <c r="S4035" s="50"/>
      <c r="T4035" s="50"/>
      <c r="U4035" s="50"/>
      <c r="V4035" s="50"/>
      <c r="W4035" s="50"/>
      <c r="X4035" s="50"/>
      <c r="Y4035" s="50"/>
      <c r="Z4035" s="50"/>
      <c r="AA4035" s="50"/>
      <c r="AB4035" s="50"/>
      <c r="AC4035" s="50"/>
      <c r="AD4035" s="50"/>
      <c r="AE4035" s="50"/>
      <c r="AF4035" s="50"/>
      <c r="AG4035" s="50"/>
      <c r="AH4035" s="50"/>
      <c r="AI4035" s="50"/>
      <c r="AJ4035" s="50"/>
      <c r="AK4035" s="50"/>
      <c r="AL4035" s="50"/>
      <c r="AM4035" s="50"/>
      <c r="AN4035" s="50"/>
      <c r="AO4035" s="50"/>
      <c r="AP4035" s="50"/>
      <c r="AQ4035" s="50"/>
      <c r="AR4035" s="50"/>
      <c r="AS4035" s="50"/>
      <c r="AT4035" s="50"/>
      <c r="AU4035" s="50"/>
      <c r="AV4035" s="50"/>
      <c r="AW4035" s="50"/>
      <c r="AX4035" s="50"/>
      <c r="AY4035" s="50"/>
      <c r="AZ4035" s="50"/>
      <c r="BA4035" s="50"/>
      <c r="BB4035" s="50"/>
      <c r="BC4035" s="50"/>
      <c r="BD4035" s="50"/>
      <c r="BE4035" s="50"/>
      <c r="BF4035" s="50"/>
      <c r="BG4035" s="50"/>
      <c r="BH4035" s="50"/>
      <c r="BI4035" s="50"/>
      <c r="BJ4035" s="50"/>
      <c r="BK4035" s="50"/>
      <c r="BL4035" s="50"/>
      <c r="BM4035" s="50"/>
      <c r="BN4035" s="50"/>
      <c r="BO4035" s="50"/>
      <c r="BP4035" s="50"/>
      <c r="BQ4035" s="50"/>
      <c r="BR4035" s="50"/>
      <c r="BS4035" s="50"/>
      <c r="BT4035" s="50"/>
      <c r="BU4035" s="50"/>
      <c r="BV4035" s="50"/>
      <c r="BW4035" s="50"/>
      <c r="BX4035" s="50"/>
      <c r="BY4035" s="50"/>
      <c r="BZ4035" s="50"/>
      <c r="CA4035" s="50"/>
      <c r="CB4035" s="50"/>
      <c r="CC4035" s="50"/>
      <c r="CD4035" s="50"/>
      <c r="CE4035" s="50"/>
      <c r="CF4035" s="50"/>
      <c r="CG4035" s="50"/>
      <c r="CH4035" s="50"/>
      <c r="CI4035" s="50"/>
      <c r="CJ4035" s="50"/>
      <c r="CK4035" s="50"/>
      <c r="CL4035" s="50"/>
      <c r="CM4035" s="50"/>
      <c r="CN4035" s="50"/>
      <c r="CO4035" s="50"/>
      <c r="CP4035" s="50"/>
      <c r="CQ4035" s="50"/>
      <c r="CR4035" s="50"/>
      <c r="CS4035" s="50"/>
      <c r="CT4035" s="50"/>
      <c r="CU4035" s="50"/>
      <c r="CV4035" s="50"/>
      <c r="CW4035" s="50"/>
      <c r="CX4035" s="50"/>
      <c r="CY4035" s="50"/>
      <c r="CZ4035" s="50"/>
      <c r="DA4035" s="50"/>
      <c r="DB4035" s="50"/>
      <c r="DC4035" s="50"/>
      <c r="DD4035" s="50"/>
      <c r="DE4035" s="50"/>
      <c r="DF4035" s="50"/>
      <c r="DG4035" s="50"/>
    </row>
    <row r="4036" spans="1:111" x14ac:dyDescent="0.2">
      <c r="A4036" s="571"/>
      <c r="B4036" s="571"/>
      <c r="C4036" s="378"/>
      <c r="D4036" s="222" t="s">
        <v>450</v>
      </c>
      <c r="E4036" s="353">
        <v>450</v>
      </c>
      <c r="F4036" s="352">
        <f t="shared" si="124"/>
        <v>270</v>
      </c>
      <c r="G4036" s="352">
        <f t="shared" si="125"/>
        <v>225</v>
      </c>
      <c r="H4036" s="50"/>
      <c r="I4036" s="50"/>
      <c r="J4036" s="50"/>
      <c r="K4036" s="50"/>
      <c r="L4036" s="50"/>
      <c r="M4036" s="50"/>
      <c r="N4036" s="50"/>
      <c r="O4036" s="50"/>
      <c r="P4036" s="50"/>
      <c r="Q4036" s="50"/>
      <c r="R4036" s="50"/>
      <c r="S4036" s="50"/>
      <c r="T4036" s="50"/>
      <c r="U4036" s="50"/>
      <c r="V4036" s="50"/>
      <c r="W4036" s="50"/>
      <c r="X4036" s="50"/>
      <c r="Y4036" s="50"/>
      <c r="Z4036" s="50"/>
      <c r="AA4036" s="50"/>
      <c r="AB4036" s="50"/>
      <c r="AC4036" s="50"/>
      <c r="AD4036" s="50"/>
      <c r="AE4036" s="50"/>
      <c r="AF4036" s="50"/>
      <c r="AG4036" s="50"/>
      <c r="AH4036" s="50"/>
      <c r="AI4036" s="50"/>
      <c r="AJ4036" s="50"/>
      <c r="AK4036" s="50"/>
      <c r="AL4036" s="50"/>
      <c r="AM4036" s="50"/>
      <c r="AN4036" s="50"/>
      <c r="AO4036" s="50"/>
      <c r="AP4036" s="50"/>
      <c r="AQ4036" s="50"/>
      <c r="AR4036" s="50"/>
      <c r="AS4036" s="50"/>
      <c r="AT4036" s="50"/>
      <c r="AU4036" s="50"/>
      <c r="AV4036" s="50"/>
      <c r="AW4036" s="50"/>
      <c r="AX4036" s="50"/>
      <c r="AY4036" s="50"/>
      <c r="AZ4036" s="50"/>
      <c r="BA4036" s="50"/>
      <c r="BB4036" s="50"/>
      <c r="BC4036" s="50"/>
      <c r="BD4036" s="50"/>
      <c r="BE4036" s="50"/>
      <c r="BF4036" s="50"/>
      <c r="BG4036" s="50"/>
      <c r="BH4036" s="50"/>
      <c r="BI4036" s="50"/>
      <c r="BJ4036" s="50"/>
      <c r="BK4036" s="50"/>
      <c r="BL4036" s="50"/>
      <c r="BM4036" s="50"/>
      <c r="BN4036" s="50"/>
      <c r="BO4036" s="50"/>
      <c r="BP4036" s="50"/>
      <c r="BQ4036" s="50"/>
      <c r="BR4036" s="50"/>
      <c r="BS4036" s="50"/>
      <c r="BT4036" s="50"/>
      <c r="BU4036" s="50"/>
      <c r="BV4036" s="50"/>
      <c r="BW4036" s="50"/>
      <c r="BX4036" s="50"/>
      <c r="BY4036" s="50"/>
      <c r="BZ4036" s="50"/>
      <c r="CA4036" s="50"/>
      <c r="CB4036" s="50"/>
      <c r="CC4036" s="50"/>
      <c r="CD4036" s="50"/>
      <c r="CE4036" s="50"/>
      <c r="CF4036" s="50"/>
      <c r="CG4036" s="50"/>
      <c r="CH4036" s="50"/>
      <c r="CI4036" s="50"/>
      <c r="CJ4036" s="50"/>
      <c r="CK4036" s="50"/>
      <c r="CL4036" s="50"/>
      <c r="CM4036" s="50"/>
      <c r="CN4036" s="50"/>
      <c r="CO4036" s="50"/>
      <c r="CP4036" s="50"/>
      <c r="CQ4036" s="50"/>
      <c r="CR4036" s="50"/>
      <c r="CS4036" s="50"/>
      <c r="CT4036" s="50"/>
      <c r="CU4036" s="50"/>
      <c r="CV4036" s="50"/>
      <c r="CW4036" s="50"/>
      <c r="CX4036" s="50"/>
      <c r="CY4036" s="50"/>
      <c r="CZ4036" s="50"/>
      <c r="DA4036" s="50"/>
      <c r="DB4036" s="50"/>
      <c r="DC4036" s="50"/>
      <c r="DD4036" s="50"/>
      <c r="DE4036" s="50"/>
      <c r="DF4036" s="50"/>
      <c r="DG4036" s="50"/>
    </row>
    <row r="4037" spans="1:111" x14ac:dyDescent="0.2">
      <c r="A4037" s="571"/>
      <c r="B4037" s="571"/>
      <c r="C4037" s="378"/>
      <c r="D4037" s="222" t="s">
        <v>451</v>
      </c>
      <c r="E4037" s="353">
        <v>450</v>
      </c>
      <c r="F4037" s="352">
        <f t="shared" si="124"/>
        <v>270</v>
      </c>
      <c r="G4037" s="352">
        <f t="shared" si="125"/>
        <v>225</v>
      </c>
      <c r="H4037" s="50"/>
      <c r="I4037" s="50"/>
      <c r="J4037" s="50"/>
      <c r="K4037" s="50"/>
      <c r="L4037" s="50"/>
      <c r="M4037" s="50"/>
      <c r="N4037" s="50"/>
      <c r="O4037" s="50"/>
      <c r="P4037" s="50"/>
      <c r="Q4037" s="50"/>
      <c r="R4037" s="50"/>
      <c r="S4037" s="50"/>
      <c r="T4037" s="50"/>
      <c r="U4037" s="50"/>
      <c r="V4037" s="50"/>
      <c r="W4037" s="50"/>
      <c r="X4037" s="50"/>
      <c r="Y4037" s="50"/>
      <c r="Z4037" s="50"/>
      <c r="AA4037" s="50"/>
      <c r="AB4037" s="50"/>
      <c r="AC4037" s="50"/>
      <c r="AD4037" s="50"/>
      <c r="AE4037" s="50"/>
      <c r="AF4037" s="50"/>
      <c r="AG4037" s="50"/>
      <c r="AH4037" s="50"/>
      <c r="AI4037" s="50"/>
      <c r="AJ4037" s="50"/>
      <c r="AK4037" s="50"/>
      <c r="AL4037" s="50"/>
      <c r="AM4037" s="50"/>
      <c r="AN4037" s="50"/>
      <c r="AO4037" s="50"/>
      <c r="AP4037" s="50"/>
      <c r="AQ4037" s="50"/>
      <c r="AR4037" s="50"/>
      <c r="AS4037" s="50"/>
      <c r="AT4037" s="50"/>
      <c r="AU4037" s="50"/>
      <c r="AV4037" s="50"/>
      <c r="AW4037" s="50"/>
      <c r="AX4037" s="50"/>
      <c r="AY4037" s="50"/>
      <c r="AZ4037" s="50"/>
      <c r="BA4037" s="50"/>
      <c r="BB4037" s="50"/>
      <c r="BC4037" s="50"/>
      <c r="BD4037" s="50"/>
      <c r="BE4037" s="50"/>
      <c r="BF4037" s="50"/>
      <c r="BG4037" s="50"/>
      <c r="BH4037" s="50"/>
      <c r="BI4037" s="50"/>
      <c r="BJ4037" s="50"/>
      <c r="BK4037" s="50"/>
      <c r="BL4037" s="50"/>
      <c r="BM4037" s="50"/>
      <c r="BN4037" s="50"/>
      <c r="BO4037" s="50"/>
      <c r="BP4037" s="50"/>
      <c r="BQ4037" s="50"/>
      <c r="BR4037" s="50"/>
      <c r="BS4037" s="50"/>
      <c r="BT4037" s="50"/>
      <c r="BU4037" s="50"/>
      <c r="BV4037" s="50"/>
      <c r="BW4037" s="50"/>
      <c r="BX4037" s="50"/>
      <c r="BY4037" s="50"/>
      <c r="BZ4037" s="50"/>
      <c r="CA4037" s="50"/>
      <c r="CB4037" s="50"/>
      <c r="CC4037" s="50"/>
      <c r="CD4037" s="50"/>
      <c r="CE4037" s="50"/>
      <c r="CF4037" s="50"/>
      <c r="CG4037" s="50"/>
      <c r="CH4037" s="50"/>
      <c r="CI4037" s="50"/>
      <c r="CJ4037" s="50"/>
      <c r="CK4037" s="50"/>
      <c r="CL4037" s="50"/>
      <c r="CM4037" s="50"/>
      <c r="CN4037" s="50"/>
      <c r="CO4037" s="50"/>
      <c r="CP4037" s="50"/>
      <c r="CQ4037" s="50"/>
      <c r="CR4037" s="50"/>
      <c r="CS4037" s="50"/>
      <c r="CT4037" s="50"/>
      <c r="CU4037" s="50"/>
      <c r="CV4037" s="50"/>
      <c r="CW4037" s="50"/>
      <c r="CX4037" s="50"/>
      <c r="CY4037" s="50"/>
      <c r="CZ4037" s="50"/>
      <c r="DA4037" s="50"/>
      <c r="DB4037" s="50"/>
      <c r="DC4037" s="50"/>
      <c r="DD4037" s="50"/>
      <c r="DE4037" s="50"/>
      <c r="DF4037" s="50"/>
      <c r="DG4037" s="50"/>
    </row>
    <row r="4038" spans="1:111" x14ac:dyDescent="0.2">
      <c r="A4038" s="572"/>
      <c r="B4038" s="572"/>
      <c r="C4038" s="374"/>
      <c r="D4038" s="222" t="s">
        <v>452</v>
      </c>
      <c r="E4038" s="353">
        <v>550</v>
      </c>
      <c r="F4038" s="352">
        <f t="shared" si="124"/>
        <v>330</v>
      </c>
      <c r="G4038" s="352">
        <f t="shared" si="125"/>
        <v>275</v>
      </c>
      <c r="H4038" s="50"/>
      <c r="I4038" s="50"/>
      <c r="J4038" s="50"/>
      <c r="K4038" s="50"/>
      <c r="L4038" s="50"/>
      <c r="M4038" s="50"/>
      <c r="N4038" s="50"/>
      <c r="O4038" s="50"/>
      <c r="P4038" s="50"/>
      <c r="Q4038" s="50"/>
      <c r="R4038" s="50"/>
      <c r="S4038" s="50"/>
      <c r="T4038" s="50"/>
      <c r="U4038" s="50"/>
      <c r="V4038" s="50"/>
      <c r="W4038" s="50"/>
      <c r="X4038" s="50"/>
      <c r="Y4038" s="50"/>
      <c r="Z4038" s="50"/>
      <c r="AA4038" s="50"/>
      <c r="AB4038" s="50"/>
      <c r="AC4038" s="50"/>
      <c r="AD4038" s="50"/>
      <c r="AE4038" s="50"/>
      <c r="AF4038" s="50"/>
      <c r="AG4038" s="50"/>
      <c r="AH4038" s="50"/>
      <c r="AI4038" s="50"/>
      <c r="AJ4038" s="50"/>
      <c r="AK4038" s="50"/>
      <c r="AL4038" s="50"/>
      <c r="AM4038" s="50"/>
      <c r="AN4038" s="50"/>
      <c r="AO4038" s="50"/>
      <c r="AP4038" s="50"/>
      <c r="AQ4038" s="50"/>
      <c r="AR4038" s="50"/>
      <c r="AS4038" s="50"/>
      <c r="AT4038" s="50"/>
      <c r="AU4038" s="50"/>
      <c r="AV4038" s="50"/>
      <c r="AW4038" s="50"/>
      <c r="AX4038" s="50"/>
      <c r="AY4038" s="50"/>
      <c r="AZ4038" s="50"/>
      <c r="BA4038" s="50"/>
      <c r="BB4038" s="50"/>
      <c r="BC4038" s="50"/>
      <c r="BD4038" s="50"/>
      <c r="BE4038" s="50"/>
      <c r="BF4038" s="50"/>
      <c r="BG4038" s="50"/>
      <c r="BH4038" s="50"/>
      <c r="BI4038" s="50"/>
      <c r="BJ4038" s="50"/>
      <c r="BK4038" s="50"/>
      <c r="BL4038" s="50"/>
      <c r="BM4038" s="50"/>
      <c r="BN4038" s="50"/>
      <c r="BO4038" s="50"/>
      <c r="BP4038" s="50"/>
      <c r="BQ4038" s="50"/>
      <c r="BR4038" s="50"/>
      <c r="BS4038" s="50"/>
      <c r="BT4038" s="50"/>
      <c r="BU4038" s="50"/>
      <c r="BV4038" s="50"/>
      <c r="BW4038" s="50"/>
      <c r="BX4038" s="50"/>
      <c r="BY4038" s="50"/>
      <c r="BZ4038" s="50"/>
      <c r="CA4038" s="50"/>
      <c r="CB4038" s="50"/>
      <c r="CC4038" s="50"/>
      <c r="CD4038" s="50"/>
      <c r="CE4038" s="50"/>
      <c r="CF4038" s="50"/>
      <c r="CG4038" s="50"/>
      <c r="CH4038" s="50"/>
      <c r="CI4038" s="50"/>
      <c r="CJ4038" s="50"/>
      <c r="CK4038" s="50"/>
      <c r="CL4038" s="50"/>
      <c r="CM4038" s="50"/>
      <c r="CN4038" s="50"/>
      <c r="CO4038" s="50"/>
      <c r="CP4038" s="50"/>
      <c r="CQ4038" s="50"/>
      <c r="CR4038" s="50"/>
      <c r="CS4038" s="50"/>
      <c r="CT4038" s="50"/>
      <c r="CU4038" s="50"/>
      <c r="CV4038" s="50"/>
      <c r="CW4038" s="50"/>
      <c r="CX4038" s="50"/>
      <c r="CY4038" s="50"/>
      <c r="CZ4038" s="50"/>
      <c r="DA4038" s="50"/>
      <c r="DB4038" s="50"/>
      <c r="DC4038" s="50"/>
      <c r="DD4038" s="50"/>
      <c r="DE4038" s="50"/>
      <c r="DF4038" s="50"/>
      <c r="DG4038" s="50"/>
    </row>
    <row r="4039" spans="1:111" x14ac:dyDescent="0.2">
      <c r="A4039" s="313" t="s">
        <v>139</v>
      </c>
      <c r="B4039" s="313" t="s">
        <v>139</v>
      </c>
      <c r="C4039" s="313"/>
      <c r="D4039" s="222" t="s">
        <v>206</v>
      </c>
      <c r="E4039" s="353">
        <v>370</v>
      </c>
      <c r="F4039" s="352">
        <f t="shared" si="124"/>
        <v>222</v>
      </c>
      <c r="G4039" s="352">
        <f t="shared" si="125"/>
        <v>185</v>
      </c>
      <c r="H4039" s="50"/>
      <c r="I4039" s="50"/>
      <c r="J4039" s="50"/>
      <c r="K4039" s="50"/>
      <c r="L4039" s="50"/>
      <c r="M4039" s="50"/>
      <c r="N4039" s="50"/>
      <c r="O4039" s="50"/>
      <c r="P4039" s="50"/>
      <c r="Q4039" s="50"/>
      <c r="R4039" s="50"/>
      <c r="S4039" s="50"/>
      <c r="T4039" s="50"/>
      <c r="U4039" s="50"/>
      <c r="V4039" s="50"/>
      <c r="W4039" s="50"/>
      <c r="X4039" s="50"/>
      <c r="Y4039" s="50"/>
      <c r="Z4039" s="50"/>
      <c r="AA4039" s="50"/>
      <c r="AB4039" s="50"/>
      <c r="AC4039" s="50"/>
      <c r="AD4039" s="50"/>
      <c r="AE4039" s="50"/>
      <c r="AF4039" s="50"/>
      <c r="AG4039" s="50"/>
      <c r="AH4039" s="50"/>
      <c r="AI4039" s="50"/>
      <c r="AJ4039" s="50"/>
      <c r="AK4039" s="50"/>
      <c r="AL4039" s="50"/>
      <c r="AM4039" s="50"/>
      <c r="AN4039" s="50"/>
      <c r="AO4039" s="50"/>
      <c r="AP4039" s="50"/>
      <c r="AQ4039" s="50"/>
      <c r="AR4039" s="50"/>
      <c r="AS4039" s="50"/>
      <c r="AT4039" s="50"/>
      <c r="AU4039" s="50"/>
      <c r="AV4039" s="50"/>
      <c r="AW4039" s="50"/>
      <c r="AX4039" s="50"/>
      <c r="AY4039" s="50"/>
      <c r="AZ4039" s="50"/>
      <c r="BA4039" s="50"/>
      <c r="BB4039" s="50"/>
      <c r="BC4039" s="50"/>
      <c r="BD4039" s="50"/>
      <c r="BE4039" s="50"/>
      <c r="BF4039" s="50"/>
      <c r="BG4039" s="50"/>
      <c r="BH4039" s="50"/>
      <c r="BI4039" s="50"/>
      <c r="BJ4039" s="50"/>
      <c r="BK4039" s="50"/>
      <c r="BL4039" s="50"/>
      <c r="BM4039" s="50"/>
      <c r="BN4039" s="50"/>
      <c r="BO4039" s="50"/>
      <c r="BP4039" s="50"/>
      <c r="BQ4039" s="50"/>
      <c r="BR4039" s="50"/>
      <c r="BS4039" s="50"/>
      <c r="BT4039" s="50"/>
      <c r="BU4039" s="50"/>
      <c r="BV4039" s="50"/>
      <c r="BW4039" s="50"/>
      <c r="BX4039" s="50"/>
      <c r="BY4039" s="50"/>
      <c r="BZ4039" s="50"/>
      <c r="CA4039" s="50"/>
      <c r="CB4039" s="50"/>
      <c r="CC4039" s="50"/>
      <c r="CD4039" s="50"/>
      <c r="CE4039" s="50"/>
      <c r="CF4039" s="50"/>
      <c r="CG4039" s="50"/>
      <c r="CH4039" s="50"/>
      <c r="CI4039" s="50"/>
      <c r="CJ4039" s="50"/>
      <c r="CK4039" s="50"/>
      <c r="CL4039" s="50"/>
      <c r="CM4039" s="50"/>
      <c r="CN4039" s="50"/>
      <c r="CO4039" s="50"/>
      <c r="CP4039" s="50"/>
      <c r="CQ4039" s="50"/>
      <c r="CR4039" s="50"/>
      <c r="CS4039" s="50"/>
      <c r="CT4039" s="50"/>
      <c r="CU4039" s="50"/>
      <c r="CV4039" s="50"/>
      <c r="CW4039" s="50"/>
      <c r="CX4039" s="50"/>
      <c r="CY4039" s="50"/>
      <c r="CZ4039" s="50"/>
      <c r="DA4039" s="50"/>
      <c r="DB4039" s="50"/>
      <c r="DC4039" s="50"/>
      <c r="DD4039" s="50"/>
      <c r="DE4039" s="50"/>
      <c r="DF4039" s="50"/>
      <c r="DG4039" s="50"/>
    </row>
    <row r="4040" spans="1:111" x14ac:dyDescent="0.2">
      <c r="A4040" s="542" t="s">
        <v>140</v>
      </c>
      <c r="B4040" s="542" t="s">
        <v>140</v>
      </c>
      <c r="C4040" s="367"/>
      <c r="D4040" s="241" t="s">
        <v>453</v>
      </c>
      <c r="E4040" s="353">
        <v>0</v>
      </c>
      <c r="F4040" s="352">
        <f t="shared" si="124"/>
        <v>0</v>
      </c>
      <c r="G4040" s="352">
        <f t="shared" si="125"/>
        <v>0</v>
      </c>
      <c r="H4040" s="50"/>
      <c r="I4040" s="50"/>
      <c r="J4040" s="50"/>
      <c r="K4040" s="50"/>
      <c r="L4040" s="50"/>
      <c r="M4040" s="50"/>
      <c r="N4040" s="50"/>
      <c r="O4040" s="50"/>
      <c r="P4040" s="50"/>
      <c r="Q4040" s="50"/>
      <c r="R4040" s="50"/>
      <c r="S4040" s="50"/>
      <c r="T4040" s="50"/>
      <c r="U4040" s="50"/>
      <c r="V4040" s="50"/>
      <c r="W4040" s="50"/>
      <c r="X4040" s="50"/>
      <c r="Y4040" s="50"/>
      <c r="Z4040" s="50"/>
      <c r="AA4040" s="50"/>
      <c r="AB4040" s="50"/>
      <c r="AC4040" s="50"/>
      <c r="AD4040" s="50"/>
      <c r="AE4040" s="50"/>
      <c r="AF4040" s="50"/>
      <c r="AG4040" s="50"/>
      <c r="AH4040" s="50"/>
      <c r="AI4040" s="50"/>
      <c r="AJ4040" s="50"/>
      <c r="AK4040" s="50"/>
      <c r="AL4040" s="50"/>
      <c r="AM4040" s="50"/>
      <c r="AN4040" s="50"/>
      <c r="AO4040" s="50"/>
      <c r="AP4040" s="50"/>
      <c r="AQ4040" s="50"/>
      <c r="AR4040" s="50"/>
      <c r="AS4040" s="50"/>
      <c r="AT4040" s="50"/>
      <c r="AU4040" s="50"/>
      <c r="AV4040" s="50"/>
      <c r="AW4040" s="50"/>
      <c r="AX4040" s="50"/>
      <c r="AY4040" s="50"/>
      <c r="AZ4040" s="50"/>
      <c r="BA4040" s="50"/>
      <c r="BB4040" s="50"/>
      <c r="BC4040" s="50"/>
      <c r="BD4040" s="50"/>
      <c r="BE4040" s="50"/>
      <c r="BF4040" s="50"/>
      <c r="BG4040" s="50"/>
      <c r="BH4040" s="50"/>
      <c r="BI4040" s="50"/>
      <c r="BJ4040" s="50"/>
      <c r="BK4040" s="50"/>
      <c r="BL4040" s="50"/>
      <c r="BM4040" s="50"/>
      <c r="BN4040" s="50"/>
      <c r="BO4040" s="50"/>
      <c r="BP4040" s="50"/>
      <c r="BQ4040" s="50"/>
      <c r="BR4040" s="50"/>
      <c r="BS4040" s="50"/>
      <c r="BT4040" s="50"/>
      <c r="BU4040" s="50"/>
      <c r="BV4040" s="50"/>
      <c r="BW4040" s="50"/>
      <c r="BX4040" s="50"/>
      <c r="BY4040" s="50"/>
      <c r="BZ4040" s="50"/>
      <c r="CA4040" s="50"/>
      <c r="CB4040" s="50"/>
      <c r="CC4040" s="50"/>
      <c r="CD4040" s="50"/>
      <c r="CE4040" s="50"/>
      <c r="CF4040" s="50"/>
      <c r="CG4040" s="50"/>
      <c r="CH4040" s="50"/>
      <c r="CI4040" s="50"/>
      <c r="CJ4040" s="50"/>
      <c r="CK4040" s="50"/>
      <c r="CL4040" s="50"/>
      <c r="CM4040" s="50"/>
      <c r="CN4040" s="50"/>
      <c r="CO4040" s="50"/>
      <c r="CP4040" s="50"/>
      <c r="CQ4040" s="50"/>
      <c r="CR4040" s="50"/>
      <c r="CS4040" s="50"/>
      <c r="CT4040" s="50"/>
      <c r="CU4040" s="50"/>
      <c r="CV4040" s="50"/>
      <c r="CW4040" s="50"/>
      <c r="CX4040" s="50"/>
      <c r="CY4040" s="50"/>
      <c r="CZ4040" s="50"/>
      <c r="DA4040" s="50"/>
      <c r="DB4040" s="50"/>
      <c r="DC4040" s="50"/>
      <c r="DD4040" s="50"/>
      <c r="DE4040" s="50"/>
      <c r="DF4040" s="50"/>
      <c r="DG4040" s="50"/>
    </row>
    <row r="4041" spans="1:111" ht="25.5" x14ac:dyDescent="0.2">
      <c r="A4041" s="543"/>
      <c r="B4041" s="543"/>
      <c r="C4041" s="368"/>
      <c r="D4041" s="222" t="s">
        <v>454</v>
      </c>
      <c r="E4041" s="353">
        <v>180</v>
      </c>
      <c r="F4041" s="352">
        <f t="shared" si="124"/>
        <v>108</v>
      </c>
      <c r="G4041" s="352">
        <f t="shared" si="125"/>
        <v>90</v>
      </c>
      <c r="H4041" s="50"/>
      <c r="I4041" s="50"/>
      <c r="J4041" s="50"/>
      <c r="K4041" s="50"/>
      <c r="L4041" s="50"/>
      <c r="M4041" s="50"/>
      <c r="N4041" s="50"/>
      <c r="O4041" s="50"/>
      <c r="P4041" s="50"/>
      <c r="Q4041" s="50"/>
      <c r="R4041" s="50"/>
      <c r="S4041" s="50"/>
      <c r="T4041" s="50"/>
      <c r="U4041" s="50"/>
      <c r="V4041" s="50"/>
      <c r="W4041" s="50"/>
      <c r="X4041" s="50"/>
      <c r="Y4041" s="50"/>
      <c r="Z4041" s="50"/>
      <c r="AA4041" s="50"/>
      <c r="AB4041" s="50"/>
      <c r="AC4041" s="50"/>
      <c r="AD4041" s="50"/>
      <c r="AE4041" s="50"/>
      <c r="AF4041" s="50"/>
      <c r="AG4041" s="50"/>
      <c r="AH4041" s="50"/>
      <c r="AI4041" s="50"/>
      <c r="AJ4041" s="50"/>
      <c r="AK4041" s="50"/>
      <c r="AL4041" s="50"/>
      <c r="AM4041" s="50"/>
      <c r="AN4041" s="50"/>
      <c r="AO4041" s="50"/>
      <c r="AP4041" s="50"/>
      <c r="AQ4041" s="50"/>
      <c r="AR4041" s="50"/>
      <c r="AS4041" s="50"/>
      <c r="AT4041" s="50"/>
      <c r="AU4041" s="50"/>
      <c r="AV4041" s="50"/>
      <c r="AW4041" s="50"/>
      <c r="AX4041" s="50"/>
      <c r="AY4041" s="50"/>
      <c r="AZ4041" s="50"/>
      <c r="BA4041" s="50"/>
      <c r="BB4041" s="50"/>
      <c r="BC4041" s="50"/>
      <c r="BD4041" s="50"/>
      <c r="BE4041" s="50"/>
      <c r="BF4041" s="50"/>
      <c r="BG4041" s="50"/>
      <c r="BH4041" s="50"/>
      <c r="BI4041" s="50"/>
      <c r="BJ4041" s="50"/>
      <c r="BK4041" s="50"/>
      <c r="BL4041" s="50"/>
      <c r="BM4041" s="50"/>
      <c r="BN4041" s="50"/>
      <c r="BO4041" s="50"/>
      <c r="BP4041" s="50"/>
      <c r="BQ4041" s="50"/>
      <c r="BR4041" s="50"/>
      <c r="BS4041" s="50"/>
      <c r="BT4041" s="50"/>
      <c r="BU4041" s="50"/>
      <c r="BV4041" s="50"/>
      <c r="BW4041" s="50"/>
      <c r="BX4041" s="50"/>
      <c r="BY4041" s="50"/>
      <c r="BZ4041" s="50"/>
      <c r="CA4041" s="50"/>
      <c r="CB4041" s="50"/>
      <c r="CC4041" s="50"/>
      <c r="CD4041" s="50"/>
      <c r="CE4041" s="50"/>
      <c r="CF4041" s="50"/>
      <c r="CG4041" s="50"/>
      <c r="CH4041" s="50"/>
      <c r="CI4041" s="50"/>
      <c r="CJ4041" s="50"/>
      <c r="CK4041" s="50"/>
      <c r="CL4041" s="50"/>
      <c r="CM4041" s="50"/>
      <c r="CN4041" s="50"/>
      <c r="CO4041" s="50"/>
      <c r="CP4041" s="50"/>
      <c r="CQ4041" s="50"/>
      <c r="CR4041" s="50"/>
      <c r="CS4041" s="50"/>
      <c r="CT4041" s="50"/>
      <c r="CU4041" s="50"/>
      <c r="CV4041" s="50"/>
      <c r="CW4041" s="50"/>
      <c r="CX4041" s="50"/>
      <c r="CY4041" s="50"/>
      <c r="CZ4041" s="50"/>
      <c r="DA4041" s="50"/>
      <c r="DB4041" s="50"/>
      <c r="DC4041" s="50"/>
      <c r="DD4041" s="50"/>
      <c r="DE4041" s="50"/>
      <c r="DF4041" s="50"/>
      <c r="DG4041" s="50"/>
    </row>
    <row r="4042" spans="1:111" x14ac:dyDescent="0.2">
      <c r="A4042" s="544"/>
      <c r="B4042" s="544"/>
      <c r="C4042" s="25"/>
      <c r="D4042" s="222" t="s">
        <v>455</v>
      </c>
      <c r="E4042" s="353">
        <v>150</v>
      </c>
      <c r="F4042" s="352">
        <f t="shared" si="124"/>
        <v>90</v>
      </c>
      <c r="G4042" s="352">
        <f t="shared" si="125"/>
        <v>75</v>
      </c>
      <c r="H4042" s="50"/>
      <c r="I4042" s="50"/>
      <c r="J4042" s="50"/>
      <c r="K4042" s="50"/>
      <c r="L4042" s="50"/>
      <c r="M4042" s="50"/>
      <c r="N4042" s="50"/>
      <c r="O4042" s="50"/>
      <c r="P4042" s="50"/>
      <c r="Q4042" s="50"/>
      <c r="R4042" s="50"/>
      <c r="S4042" s="50"/>
      <c r="T4042" s="50"/>
      <c r="U4042" s="50"/>
      <c r="V4042" s="50"/>
      <c r="W4042" s="50"/>
      <c r="X4042" s="50"/>
      <c r="Y4042" s="50"/>
      <c r="Z4042" s="50"/>
      <c r="AA4042" s="50"/>
      <c r="AB4042" s="50"/>
      <c r="AC4042" s="50"/>
      <c r="AD4042" s="50"/>
      <c r="AE4042" s="50"/>
      <c r="AF4042" s="50"/>
      <c r="AG4042" s="50"/>
      <c r="AH4042" s="50"/>
      <c r="AI4042" s="50"/>
      <c r="AJ4042" s="50"/>
      <c r="AK4042" s="50"/>
      <c r="AL4042" s="50"/>
      <c r="AM4042" s="50"/>
      <c r="AN4042" s="50"/>
      <c r="AO4042" s="50"/>
      <c r="AP4042" s="50"/>
      <c r="AQ4042" s="50"/>
      <c r="AR4042" s="50"/>
      <c r="AS4042" s="50"/>
      <c r="AT4042" s="50"/>
      <c r="AU4042" s="50"/>
      <c r="AV4042" s="50"/>
      <c r="AW4042" s="50"/>
      <c r="AX4042" s="50"/>
      <c r="AY4042" s="50"/>
      <c r="AZ4042" s="50"/>
      <c r="BA4042" s="50"/>
      <c r="BB4042" s="50"/>
      <c r="BC4042" s="50"/>
      <c r="BD4042" s="50"/>
      <c r="BE4042" s="50"/>
      <c r="BF4042" s="50"/>
      <c r="BG4042" s="50"/>
      <c r="BH4042" s="50"/>
      <c r="BI4042" s="50"/>
      <c r="BJ4042" s="50"/>
      <c r="BK4042" s="50"/>
      <c r="BL4042" s="50"/>
      <c r="BM4042" s="50"/>
      <c r="BN4042" s="50"/>
      <c r="BO4042" s="50"/>
      <c r="BP4042" s="50"/>
      <c r="BQ4042" s="50"/>
      <c r="BR4042" s="50"/>
      <c r="BS4042" s="50"/>
      <c r="BT4042" s="50"/>
      <c r="BU4042" s="50"/>
      <c r="BV4042" s="50"/>
      <c r="BW4042" s="50"/>
      <c r="BX4042" s="50"/>
      <c r="BY4042" s="50"/>
      <c r="BZ4042" s="50"/>
      <c r="CA4042" s="50"/>
      <c r="CB4042" s="50"/>
      <c r="CC4042" s="50"/>
      <c r="CD4042" s="50"/>
      <c r="CE4042" s="50"/>
      <c r="CF4042" s="50"/>
      <c r="CG4042" s="50"/>
      <c r="CH4042" s="50"/>
      <c r="CI4042" s="50"/>
      <c r="CJ4042" s="50"/>
      <c r="CK4042" s="50"/>
      <c r="CL4042" s="50"/>
      <c r="CM4042" s="50"/>
      <c r="CN4042" s="50"/>
      <c r="CO4042" s="50"/>
      <c r="CP4042" s="50"/>
      <c r="CQ4042" s="50"/>
      <c r="CR4042" s="50"/>
      <c r="CS4042" s="50"/>
      <c r="CT4042" s="50"/>
      <c r="CU4042" s="50"/>
      <c r="CV4042" s="50"/>
      <c r="CW4042" s="50"/>
      <c r="CX4042" s="50"/>
      <c r="CY4042" s="50"/>
      <c r="CZ4042" s="50"/>
      <c r="DA4042" s="50"/>
      <c r="DB4042" s="50"/>
      <c r="DC4042" s="50"/>
      <c r="DD4042" s="50"/>
      <c r="DE4042" s="50"/>
      <c r="DF4042" s="50"/>
      <c r="DG4042" s="50"/>
    </row>
    <row r="4043" spans="1:111" x14ac:dyDescent="0.2">
      <c r="A4043" s="16">
        <v>8</v>
      </c>
      <c r="B4043" s="16">
        <v>8</v>
      </c>
      <c r="C4043" s="16"/>
      <c r="D4043" s="75" t="s">
        <v>456</v>
      </c>
      <c r="E4043" s="353">
        <v>0</v>
      </c>
      <c r="F4043" s="352">
        <f t="shared" si="124"/>
        <v>0</v>
      </c>
      <c r="G4043" s="352">
        <f t="shared" si="125"/>
        <v>0</v>
      </c>
      <c r="H4043" s="50"/>
      <c r="I4043" s="50"/>
      <c r="J4043" s="50"/>
      <c r="K4043" s="50"/>
      <c r="L4043" s="50"/>
      <c r="M4043" s="50"/>
      <c r="N4043" s="50"/>
      <c r="O4043" s="50"/>
      <c r="P4043" s="50"/>
      <c r="Q4043" s="50"/>
      <c r="R4043" s="50"/>
      <c r="S4043" s="50"/>
      <c r="T4043" s="50"/>
      <c r="U4043" s="50"/>
      <c r="V4043" s="50"/>
      <c r="W4043" s="50"/>
      <c r="X4043" s="50"/>
      <c r="Y4043" s="50"/>
      <c r="Z4043" s="50"/>
      <c r="AA4043" s="50"/>
      <c r="AB4043" s="50"/>
      <c r="AC4043" s="50"/>
      <c r="AD4043" s="50"/>
      <c r="AE4043" s="50"/>
      <c r="AF4043" s="50"/>
      <c r="AG4043" s="50"/>
      <c r="AH4043" s="50"/>
      <c r="AI4043" s="50"/>
      <c r="AJ4043" s="50"/>
      <c r="AK4043" s="50"/>
      <c r="AL4043" s="50"/>
      <c r="AM4043" s="50"/>
      <c r="AN4043" s="50"/>
      <c r="AO4043" s="50"/>
      <c r="AP4043" s="50"/>
      <c r="AQ4043" s="50"/>
      <c r="AR4043" s="50"/>
      <c r="AS4043" s="50"/>
      <c r="AT4043" s="50"/>
      <c r="AU4043" s="50"/>
      <c r="AV4043" s="50"/>
      <c r="AW4043" s="50"/>
      <c r="AX4043" s="50"/>
      <c r="AY4043" s="50"/>
      <c r="AZ4043" s="50"/>
      <c r="BA4043" s="50"/>
      <c r="BB4043" s="50"/>
      <c r="BC4043" s="50"/>
      <c r="BD4043" s="50"/>
      <c r="BE4043" s="50"/>
      <c r="BF4043" s="50"/>
      <c r="BG4043" s="50"/>
      <c r="BH4043" s="50"/>
      <c r="BI4043" s="50"/>
      <c r="BJ4043" s="50"/>
      <c r="BK4043" s="50"/>
      <c r="BL4043" s="50"/>
      <c r="BM4043" s="50"/>
      <c r="BN4043" s="50"/>
      <c r="BO4043" s="50"/>
      <c r="BP4043" s="50"/>
      <c r="BQ4043" s="50"/>
      <c r="BR4043" s="50"/>
      <c r="BS4043" s="50"/>
      <c r="BT4043" s="50"/>
      <c r="BU4043" s="50"/>
      <c r="BV4043" s="50"/>
      <c r="BW4043" s="50"/>
      <c r="BX4043" s="50"/>
      <c r="BY4043" s="50"/>
      <c r="BZ4043" s="50"/>
      <c r="CA4043" s="50"/>
      <c r="CB4043" s="50"/>
      <c r="CC4043" s="50"/>
      <c r="CD4043" s="50"/>
      <c r="CE4043" s="50"/>
      <c r="CF4043" s="50"/>
      <c r="CG4043" s="50"/>
      <c r="CH4043" s="50"/>
      <c r="CI4043" s="50"/>
      <c r="CJ4043" s="50"/>
      <c r="CK4043" s="50"/>
      <c r="CL4043" s="50"/>
      <c r="CM4043" s="50"/>
      <c r="CN4043" s="50"/>
      <c r="CO4043" s="50"/>
      <c r="CP4043" s="50"/>
      <c r="CQ4043" s="50"/>
      <c r="CR4043" s="50"/>
      <c r="CS4043" s="50"/>
      <c r="CT4043" s="50"/>
      <c r="CU4043" s="50"/>
      <c r="CV4043" s="50"/>
      <c r="CW4043" s="50"/>
      <c r="CX4043" s="50"/>
      <c r="CY4043" s="50"/>
      <c r="CZ4043" s="50"/>
      <c r="DA4043" s="50"/>
      <c r="DB4043" s="50"/>
      <c r="DC4043" s="50"/>
      <c r="DD4043" s="50"/>
      <c r="DE4043" s="50"/>
      <c r="DF4043" s="50"/>
      <c r="DG4043" s="50"/>
    </row>
    <row r="4044" spans="1:111" x14ac:dyDescent="0.2">
      <c r="A4044" s="570" t="s">
        <v>98</v>
      </c>
      <c r="B4044" s="570" t="s">
        <v>98</v>
      </c>
      <c r="C4044" s="570"/>
      <c r="D4044" s="202" t="s">
        <v>413</v>
      </c>
      <c r="E4044" s="353">
        <v>0</v>
      </c>
      <c r="F4044" s="352">
        <f t="shared" si="124"/>
        <v>0</v>
      </c>
      <c r="G4044" s="352">
        <f t="shared" si="125"/>
        <v>0</v>
      </c>
      <c r="H4044" s="50"/>
      <c r="I4044" s="50"/>
      <c r="J4044" s="50"/>
      <c r="K4044" s="50"/>
      <c r="L4044" s="50"/>
      <c r="M4044" s="50"/>
      <c r="N4044" s="50"/>
      <c r="O4044" s="50"/>
      <c r="P4044" s="50"/>
      <c r="Q4044" s="50"/>
      <c r="R4044" s="50"/>
      <c r="S4044" s="50"/>
      <c r="T4044" s="50"/>
      <c r="U4044" s="50"/>
      <c r="V4044" s="50"/>
      <c r="W4044" s="50"/>
      <c r="X4044" s="50"/>
      <c r="Y4044" s="50"/>
      <c r="Z4044" s="50"/>
      <c r="AA4044" s="50"/>
      <c r="AB4044" s="50"/>
      <c r="AC4044" s="50"/>
      <c r="AD4044" s="50"/>
      <c r="AE4044" s="50"/>
      <c r="AF4044" s="50"/>
      <c r="AG4044" s="50"/>
      <c r="AH4044" s="50"/>
      <c r="AI4044" s="50"/>
      <c r="AJ4044" s="50"/>
      <c r="AK4044" s="50"/>
      <c r="AL4044" s="50"/>
      <c r="AM4044" s="50"/>
      <c r="AN4044" s="50"/>
      <c r="AO4044" s="50"/>
      <c r="AP4044" s="50"/>
      <c r="AQ4044" s="50"/>
      <c r="AR4044" s="50"/>
      <c r="AS4044" s="50"/>
      <c r="AT4044" s="50"/>
      <c r="AU4044" s="50"/>
      <c r="AV4044" s="50"/>
      <c r="AW4044" s="50"/>
      <c r="AX4044" s="50"/>
      <c r="AY4044" s="50"/>
      <c r="AZ4044" s="50"/>
      <c r="BA4044" s="50"/>
      <c r="BB4044" s="50"/>
      <c r="BC4044" s="50"/>
      <c r="BD4044" s="50"/>
      <c r="BE4044" s="50"/>
      <c r="BF4044" s="50"/>
      <c r="BG4044" s="50"/>
      <c r="BH4044" s="50"/>
      <c r="BI4044" s="50"/>
      <c r="BJ4044" s="50"/>
      <c r="BK4044" s="50"/>
      <c r="BL4044" s="50"/>
      <c r="BM4044" s="50"/>
      <c r="BN4044" s="50"/>
      <c r="BO4044" s="50"/>
      <c r="BP4044" s="50"/>
      <c r="BQ4044" s="50"/>
      <c r="BR4044" s="50"/>
      <c r="BS4044" s="50"/>
      <c r="BT4044" s="50"/>
      <c r="BU4044" s="50"/>
      <c r="BV4044" s="50"/>
      <c r="BW4044" s="50"/>
      <c r="BX4044" s="50"/>
      <c r="BY4044" s="50"/>
      <c r="BZ4044" s="50"/>
      <c r="CA4044" s="50"/>
      <c r="CB4044" s="50"/>
      <c r="CC4044" s="50"/>
      <c r="CD4044" s="50"/>
      <c r="CE4044" s="50"/>
      <c r="CF4044" s="50"/>
      <c r="CG4044" s="50"/>
      <c r="CH4044" s="50"/>
      <c r="CI4044" s="50"/>
      <c r="CJ4044" s="50"/>
      <c r="CK4044" s="50"/>
      <c r="CL4044" s="50"/>
      <c r="CM4044" s="50"/>
      <c r="CN4044" s="50"/>
      <c r="CO4044" s="50"/>
      <c r="CP4044" s="50"/>
      <c r="CQ4044" s="50"/>
      <c r="CR4044" s="50"/>
      <c r="CS4044" s="50"/>
      <c r="CT4044" s="50"/>
      <c r="CU4044" s="50"/>
      <c r="CV4044" s="50"/>
      <c r="CW4044" s="50"/>
      <c r="CX4044" s="50"/>
      <c r="CY4044" s="50"/>
      <c r="CZ4044" s="50"/>
      <c r="DA4044" s="50"/>
      <c r="DB4044" s="50"/>
      <c r="DC4044" s="50"/>
      <c r="DD4044" s="50"/>
      <c r="DE4044" s="50"/>
      <c r="DF4044" s="50"/>
      <c r="DG4044" s="50"/>
    </row>
    <row r="4045" spans="1:111" ht="25.5" x14ac:dyDescent="0.2">
      <c r="A4045" s="571"/>
      <c r="B4045" s="571"/>
      <c r="C4045" s="571"/>
      <c r="D4045" s="203" t="s">
        <v>457</v>
      </c>
      <c r="E4045" s="353">
        <v>2000</v>
      </c>
      <c r="F4045" s="352">
        <f t="shared" ref="F4045:F4108" si="126">IFERROR(E4045*0.6,0)</f>
        <v>1200</v>
      </c>
      <c r="G4045" s="352">
        <f t="shared" ref="G4045:G4108" si="127">IFERROR(E4045*0.5,0)</f>
        <v>1000</v>
      </c>
      <c r="H4045" s="50"/>
      <c r="I4045" s="50"/>
      <c r="J4045" s="50"/>
      <c r="K4045" s="50"/>
      <c r="L4045" s="50"/>
      <c r="M4045" s="50"/>
      <c r="N4045" s="50"/>
      <c r="O4045" s="50"/>
      <c r="P4045" s="50"/>
      <c r="Q4045" s="50"/>
      <c r="R4045" s="50"/>
      <c r="S4045" s="50"/>
      <c r="T4045" s="50"/>
      <c r="U4045" s="50"/>
      <c r="V4045" s="50"/>
      <c r="W4045" s="50"/>
      <c r="X4045" s="50"/>
      <c r="Y4045" s="50"/>
      <c r="Z4045" s="50"/>
      <c r="AA4045" s="50"/>
      <c r="AB4045" s="50"/>
      <c r="AC4045" s="50"/>
      <c r="AD4045" s="50"/>
      <c r="AE4045" s="50"/>
      <c r="AF4045" s="50"/>
      <c r="AG4045" s="50"/>
      <c r="AH4045" s="50"/>
      <c r="AI4045" s="50"/>
      <c r="AJ4045" s="50"/>
      <c r="AK4045" s="50"/>
      <c r="AL4045" s="50"/>
      <c r="AM4045" s="50"/>
      <c r="AN4045" s="50"/>
      <c r="AO4045" s="50"/>
      <c r="AP4045" s="50"/>
      <c r="AQ4045" s="50"/>
      <c r="AR4045" s="50"/>
      <c r="AS4045" s="50"/>
      <c r="AT4045" s="50"/>
      <c r="AU4045" s="50"/>
      <c r="AV4045" s="50"/>
      <c r="AW4045" s="50"/>
      <c r="AX4045" s="50"/>
      <c r="AY4045" s="50"/>
      <c r="AZ4045" s="50"/>
      <c r="BA4045" s="50"/>
      <c r="BB4045" s="50"/>
      <c r="BC4045" s="50"/>
      <c r="BD4045" s="50"/>
      <c r="BE4045" s="50"/>
      <c r="BF4045" s="50"/>
      <c r="BG4045" s="50"/>
      <c r="BH4045" s="50"/>
      <c r="BI4045" s="50"/>
      <c r="BJ4045" s="50"/>
      <c r="BK4045" s="50"/>
      <c r="BL4045" s="50"/>
      <c r="BM4045" s="50"/>
      <c r="BN4045" s="50"/>
      <c r="BO4045" s="50"/>
      <c r="BP4045" s="50"/>
      <c r="BQ4045" s="50"/>
      <c r="BR4045" s="50"/>
      <c r="BS4045" s="50"/>
      <c r="BT4045" s="50"/>
      <c r="BU4045" s="50"/>
      <c r="BV4045" s="50"/>
      <c r="BW4045" s="50"/>
      <c r="BX4045" s="50"/>
      <c r="BY4045" s="50"/>
      <c r="BZ4045" s="50"/>
      <c r="CA4045" s="50"/>
      <c r="CB4045" s="50"/>
      <c r="CC4045" s="50"/>
      <c r="CD4045" s="50"/>
      <c r="CE4045" s="50"/>
      <c r="CF4045" s="50"/>
      <c r="CG4045" s="50"/>
      <c r="CH4045" s="50"/>
      <c r="CI4045" s="50"/>
      <c r="CJ4045" s="50"/>
      <c r="CK4045" s="50"/>
      <c r="CL4045" s="50"/>
      <c r="CM4045" s="50"/>
      <c r="CN4045" s="50"/>
      <c r="CO4045" s="50"/>
      <c r="CP4045" s="50"/>
      <c r="CQ4045" s="50"/>
      <c r="CR4045" s="50"/>
      <c r="CS4045" s="50"/>
      <c r="CT4045" s="50"/>
      <c r="CU4045" s="50"/>
      <c r="CV4045" s="50"/>
      <c r="CW4045" s="50"/>
      <c r="CX4045" s="50"/>
      <c r="CY4045" s="50"/>
      <c r="CZ4045" s="50"/>
      <c r="DA4045" s="50"/>
      <c r="DB4045" s="50"/>
      <c r="DC4045" s="50"/>
      <c r="DD4045" s="50"/>
      <c r="DE4045" s="50"/>
      <c r="DF4045" s="50"/>
      <c r="DG4045" s="50"/>
    </row>
    <row r="4046" spans="1:111" ht="25.5" x14ac:dyDescent="0.2">
      <c r="A4046" s="571"/>
      <c r="B4046" s="571"/>
      <c r="C4046" s="571"/>
      <c r="D4046" s="203" t="s">
        <v>458</v>
      </c>
      <c r="E4046" s="353">
        <v>2200</v>
      </c>
      <c r="F4046" s="352">
        <f t="shared" si="126"/>
        <v>1320</v>
      </c>
      <c r="G4046" s="352">
        <f t="shared" si="127"/>
        <v>1100</v>
      </c>
      <c r="H4046" s="50"/>
      <c r="I4046" s="50"/>
      <c r="J4046" s="50"/>
      <c r="K4046" s="50"/>
      <c r="L4046" s="50"/>
      <c r="M4046" s="50"/>
      <c r="N4046" s="50"/>
      <c r="O4046" s="50"/>
      <c r="P4046" s="50"/>
      <c r="Q4046" s="50"/>
      <c r="R4046" s="50"/>
      <c r="S4046" s="50"/>
      <c r="T4046" s="50"/>
      <c r="U4046" s="50"/>
      <c r="V4046" s="50"/>
      <c r="W4046" s="50"/>
      <c r="X4046" s="50"/>
      <c r="Y4046" s="50"/>
      <c r="Z4046" s="50"/>
      <c r="AA4046" s="50"/>
      <c r="AB4046" s="50"/>
      <c r="AC4046" s="50"/>
      <c r="AD4046" s="50"/>
      <c r="AE4046" s="50"/>
      <c r="AF4046" s="50"/>
      <c r="AG4046" s="50"/>
      <c r="AH4046" s="50"/>
      <c r="AI4046" s="50"/>
      <c r="AJ4046" s="50"/>
      <c r="AK4046" s="50"/>
      <c r="AL4046" s="50"/>
      <c r="AM4046" s="50"/>
      <c r="AN4046" s="50"/>
      <c r="AO4046" s="50"/>
      <c r="AP4046" s="50"/>
      <c r="AQ4046" s="50"/>
      <c r="AR4046" s="50"/>
      <c r="AS4046" s="50"/>
      <c r="AT4046" s="50"/>
      <c r="AU4046" s="50"/>
      <c r="AV4046" s="50"/>
      <c r="AW4046" s="50"/>
      <c r="AX4046" s="50"/>
      <c r="AY4046" s="50"/>
      <c r="AZ4046" s="50"/>
      <c r="BA4046" s="50"/>
      <c r="BB4046" s="50"/>
      <c r="BC4046" s="50"/>
      <c r="BD4046" s="50"/>
      <c r="BE4046" s="50"/>
      <c r="BF4046" s="50"/>
      <c r="BG4046" s="50"/>
      <c r="BH4046" s="50"/>
      <c r="BI4046" s="50"/>
      <c r="BJ4046" s="50"/>
      <c r="BK4046" s="50"/>
      <c r="BL4046" s="50"/>
      <c r="BM4046" s="50"/>
      <c r="BN4046" s="50"/>
      <c r="BO4046" s="50"/>
      <c r="BP4046" s="50"/>
      <c r="BQ4046" s="50"/>
      <c r="BR4046" s="50"/>
      <c r="BS4046" s="50"/>
      <c r="BT4046" s="50"/>
      <c r="BU4046" s="50"/>
      <c r="BV4046" s="50"/>
      <c r="BW4046" s="50"/>
      <c r="BX4046" s="50"/>
      <c r="BY4046" s="50"/>
      <c r="BZ4046" s="50"/>
      <c r="CA4046" s="50"/>
      <c r="CB4046" s="50"/>
      <c r="CC4046" s="50"/>
      <c r="CD4046" s="50"/>
      <c r="CE4046" s="50"/>
      <c r="CF4046" s="50"/>
      <c r="CG4046" s="50"/>
      <c r="CH4046" s="50"/>
      <c r="CI4046" s="50"/>
      <c r="CJ4046" s="50"/>
      <c r="CK4046" s="50"/>
      <c r="CL4046" s="50"/>
      <c r="CM4046" s="50"/>
      <c r="CN4046" s="50"/>
      <c r="CO4046" s="50"/>
      <c r="CP4046" s="50"/>
      <c r="CQ4046" s="50"/>
      <c r="CR4046" s="50"/>
      <c r="CS4046" s="50"/>
      <c r="CT4046" s="50"/>
      <c r="CU4046" s="50"/>
      <c r="CV4046" s="50"/>
      <c r="CW4046" s="50"/>
      <c r="CX4046" s="50"/>
      <c r="CY4046" s="50"/>
      <c r="CZ4046" s="50"/>
      <c r="DA4046" s="50"/>
      <c r="DB4046" s="50"/>
      <c r="DC4046" s="50"/>
      <c r="DD4046" s="50"/>
      <c r="DE4046" s="50"/>
      <c r="DF4046" s="50"/>
      <c r="DG4046" s="50"/>
    </row>
    <row r="4047" spans="1:111" ht="25.5" x14ac:dyDescent="0.2">
      <c r="A4047" s="571"/>
      <c r="B4047" s="571"/>
      <c r="C4047" s="571"/>
      <c r="D4047" s="203" t="s">
        <v>459</v>
      </c>
      <c r="E4047" s="353">
        <v>2500</v>
      </c>
      <c r="F4047" s="352">
        <f t="shared" si="126"/>
        <v>1500</v>
      </c>
      <c r="G4047" s="352">
        <f t="shared" si="127"/>
        <v>1250</v>
      </c>
      <c r="H4047" s="50"/>
      <c r="I4047" s="50"/>
      <c r="J4047" s="50"/>
      <c r="K4047" s="50"/>
      <c r="L4047" s="50"/>
      <c r="M4047" s="50"/>
      <c r="N4047" s="50"/>
      <c r="O4047" s="50"/>
      <c r="P4047" s="50"/>
      <c r="Q4047" s="50"/>
      <c r="R4047" s="50"/>
      <c r="S4047" s="50"/>
      <c r="T4047" s="50"/>
      <c r="U4047" s="50"/>
      <c r="V4047" s="50"/>
      <c r="W4047" s="50"/>
      <c r="X4047" s="50"/>
      <c r="Y4047" s="50"/>
      <c r="Z4047" s="50"/>
      <c r="AA4047" s="50"/>
      <c r="AB4047" s="50"/>
      <c r="AC4047" s="50"/>
      <c r="AD4047" s="50"/>
      <c r="AE4047" s="50"/>
      <c r="AF4047" s="50"/>
      <c r="AG4047" s="50"/>
      <c r="AH4047" s="50"/>
      <c r="AI4047" s="50"/>
      <c r="AJ4047" s="50"/>
      <c r="AK4047" s="50"/>
      <c r="AL4047" s="50"/>
      <c r="AM4047" s="50"/>
      <c r="AN4047" s="50"/>
      <c r="AO4047" s="50"/>
      <c r="AP4047" s="50"/>
      <c r="AQ4047" s="50"/>
      <c r="AR4047" s="50"/>
      <c r="AS4047" s="50"/>
      <c r="AT4047" s="50"/>
      <c r="AU4047" s="50"/>
      <c r="AV4047" s="50"/>
      <c r="AW4047" s="50"/>
      <c r="AX4047" s="50"/>
      <c r="AY4047" s="50"/>
      <c r="AZ4047" s="50"/>
      <c r="BA4047" s="50"/>
      <c r="BB4047" s="50"/>
      <c r="BC4047" s="50"/>
      <c r="BD4047" s="50"/>
      <c r="BE4047" s="50"/>
      <c r="BF4047" s="50"/>
      <c r="BG4047" s="50"/>
      <c r="BH4047" s="50"/>
      <c r="BI4047" s="50"/>
      <c r="BJ4047" s="50"/>
      <c r="BK4047" s="50"/>
      <c r="BL4047" s="50"/>
      <c r="BM4047" s="50"/>
      <c r="BN4047" s="50"/>
      <c r="BO4047" s="50"/>
      <c r="BP4047" s="50"/>
      <c r="BQ4047" s="50"/>
      <c r="BR4047" s="50"/>
      <c r="BS4047" s="50"/>
      <c r="BT4047" s="50"/>
      <c r="BU4047" s="50"/>
      <c r="BV4047" s="50"/>
      <c r="BW4047" s="50"/>
      <c r="BX4047" s="50"/>
      <c r="BY4047" s="50"/>
      <c r="BZ4047" s="50"/>
      <c r="CA4047" s="50"/>
      <c r="CB4047" s="50"/>
      <c r="CC4047" s="50"/>
      <c r="CD4047" s="50"/>
      <c r="CE4047" s="50"/>
      <c r="CF4047" s="50"/>
      <c r="CG4047" s="50"/>
      <c r="CH4047" s="50"/>
      <c r="CI4047" s="50"/>
      <c r="CJ4047" s="50"/>
      <c r="CK4047" s="50"/>
      <c r="CL4047" s="50"/>
      <c r="CM4047" s="50"/>
      <c r="CN4047" s="50"/>
      <c r="CO4047" s="50"/>
      <c r="CP4047" s="50"/>
      <c r="CQ4047" s="50"/>
      <c r="CR4047" s="50"/>
      <c r="CS4047" s="50"/>
      <c r="CT4047" s="50"/>
      <c r="CU4047" s="50"/>
      <c r="CV4047" s="50"/>
      <c r="CW4047" s="50"/>
      <c r="CX4047" s="50"/>
      <c r="CY4047" s="50"/>
      <c r="CZ4047" s="50"/>
      <c r="DA4047" s="50"/>
      <c r="DB4047" s="50"/>
      <c r="DC4047" s="50"/>
      <c r="DD4047" s="50"/>
      <c r="DE4047" s="50"/>
      <c r="DF4047" s="50"/>
      <c r="DG4047" s="50"/>
    </row>
    <row r="4048" spans="1:111" ht="25.5" x14ac:dyDescent="0.2">
      <c r="A4048" s="572"/>
      <c r="B4048" s="572"/>
      <c r="C4048" s="572"/>
      <c r="D4048" s="78" t="s">
        <v>460</v>
      </c>
      <c r="E4048" s="353">
        <v>3200</v>
      </c>
      <c r="F4048" s="352">
        <f t="shared" si="126"/>
        <v>1920</v>
      </c>
      <c r="G4048" s="352">
        <f t="shared" si="127"/>
        <v>1600</v>
      </c>
      <c r="H4048" s="50"/>
      <c r="I4048" s="50"/>
      <c r="J4048" s="50"/>
      <c r="K4048" s="50"/>
      <c r="L4048" s="50"/>
      <c r="M4048" s="50"/>
      <c r="N4048" s="50"/>
      <c r="O4048" s="50"/>
      <c r="P4048" s="50"/>
      <c r="Q4048" s="50"/>
      <c r="R4048" s="50"/>
      <c r="S4048" s="50"/>
      <c r="T4048" s="50"/>
      <c r="U4048" s="50"/>
      <c r="V4048" s="50"/>
      <c r="W4048" s="50"/>
      <c r="X4048" s="50"/>
      <c r="Y4048" s="50"/>
      <c r="Z4048" s="50"/>
      <c r="AA4048" s="50"/>
      <c r="AB4048" s="50"/>
      <c r="AC4048" s="50"/>
      <c r="AD4048" s="50"/>
      <c r="AE4048" s="50"/>
      <c r="AF4048" s="50"/>
      <c r="AG4048" s="50"/>
      <c r="AH4048" s="50"/>
      <c r="AI4048" s="50"/>
      <c r="AJ4048" s="50"/>
      <c r="AK4048" s="50"/>
      <c r="AL4048" s="50"/>
      <c r="AM4048" s="50"/>
      <c r="AN4048" s="50"/>
      <c r="AO4048" s="50"/>
      <c r="AP4048" s="50"/>
      <c r="AQ4048" s="50"/>
      <c r="AR4048" s="50"/>
      <c r="AS4048" s="50"/>
      <c r="AT4048" s="50"/>
      <c r="AU4048" s="50"/>
      <c r="AV4048" s="50"/>
      <c r="AW4048" s="50"/>
      <c r="AX4048" s="50"/>
      <c r="AY4048" s="50"/>
      <c r="AZ4048" s="50"/>
      <c r="BA4048" s="50"/>
      <c r="BB4048" s="50"/>
      <c r="BC4048" s="50"/>
      <c r="BD4048" s="50"/>
      <c r="BE4048" s="50"/>
      <c r="BF4048" s="50"/>
      <c r="BG4048" s="50"/>
      <c r="BH4048" s="50"/>
      <c r="BI4048" s="50"/>
      <c r="BJ4048" s="50"/>
      <c r="BK4048" s="50"/>
      <c r="BL4048" s="50"/>
      <c r="BM4048" s="50"/>
      <c r="BN4048" s="50"/>
      <c r="BO4048" s="50"/>
      <c r="BP4048" s="50"/>
      <c r="BQ4048" s="50"/>
      <c r="BR4048" s="50"/>
      <c r="BS4048" s="50"/>
      <c r="BT4048" s="50"/>
      <c r="BU4048" s="50"/>
      <c r="BV4048" s="50"/>
      <c r="BW4048" s="50"/>
      <c r="BX4048" s="50"/>
      <c r="BY4048" s="50"/>
      <c r="BZ4048" s="50"/>
      <c r="CA4048" s="50"/>
      <c r="CB4048" s="50"/>
      <c r="CC4048" s="50"/>
      <c r="CD4048" s="50"/>
      <c r="CE4048" s="50"/>
      <c r="CF4048" s="50"/>
      <c r="CG4048" s="50"/>
      <c r="CH4048" s="50"/>
      <c r="CI4048" s="50"/>
      <c r="CJ4048" s="50"/>
      <c r="CK4048" s="50"/>
      <c r="CL4048" s="50"/>
      <c r="CM4048" s="50"/>
      <c r="CN4048" s="50"/>
      <c r="CO4048" s="50"/>
      <c r="CP4048" s="50"/>
      <c r="CQ4048" s="50"/>
      <c r="CR4048" s="50"/>
      <c r="CS4048" s="50"/>
      <c r="CT4048" s="50"/>
      <c r="CU4048" s="50"/>
      <c r="CV4048" s="50"/>
      <c r="CW4048" s="50"/>
      <c r="CX4048" s="50"/>
      <c r="CY4048" s="50"/>
      <c r="CZ4048" s="50"/>
      <c r="DA4048" s="50"/>
      <c r="DB4048" s="50"/>
      <c r="DC4048" s="50"/>
      <c r="DD4048" s="50"/>
      <c r="DE4048" s="50"/>
      <c r="DF4048" s="50"/>
      <c r="DG4048" s="50"/>
    </row>
    <row r="4049" spans="1:111" x14ac:dyDescent="0.2">
      <c r="A4049" s="570" t="s">
        <v>99</v>
      </c>
      <c r="B4049" s="570" t="s">
        <v>99</v>
      </c>
      <c r="C4049" s="570"/>
      <c r="D4049" s="202" t="s">
        <v>461</v>
      </c>
      <c r="E4049" s="353">
        <v>0</v>
      </c>
      <c r="F4049" s="352">
        <f t="shared" si="126"/>
        <v>0</v>
      </c>
      <c r="G4049" s="352">
        <f t="shared" si="127"/>
        <v>0</v>
      </c>
      <c r="H4049" s="50"/>
      <c r="I4049" s="50"/>
      <c r="J4049" s="50"/>
      <c r="K4049" s="50"/>
      <c r="L4049" s="50"/>
      <c r="M4049" s="50"/>
      <c r="N4049" s="50"/>
      <c r="O4049" s="50"/>
      <c r="P4049" s="50"/>
      <c r="Q4049" s="50"/>
      <c r="R4049" s="50"/>
      <c r="S4049" s="50"/>
      <c r="T4049" s="50"/>
      <c r="U4049" s="50"/>
      <c r="V4049" s="50"/>
      <c r="W4049" s="50"/>
      <c r="X4049" s="50"/>
      <c r="Y4049" s="50"/>
      <c r="Z4049" s="50"/>
      <c r="AA4049" s="50"/>
      <c r="AB4049" s="50"/>
      <c r="AC4049" s="50"/>
      <c r="AD4049" s="50"/>
      <c r="AE4049" s="50"/>
      <c r="AF4049" s="50"/>
      <c r="AG4049" s="50"/>
      <c r="AH4049" s="50"/>
      <c r="AI4049" s="50"/>
      <c r="AJ4049" s="50"/>
      <c r="AK4049" s="50"/>
      <c r="AL4049" s="50"/>
      <c r="AM4049" s="50"/>
      <c r="AN4049" s="50"/>
      <c r="AO4049" s="50"/>
      <c r="AP4049" s="50"/>
      <c r="AQ4049" s="50"/>
      <c r="AR4049" s="50"/>
      <c r="AS4049" s="50"/>
      <c r="AT4049" s="50"/>
      <c r="AU4049" s="50"/>
      <c r="AV4049" s="50"/>
      <c r="AW4049" s="50"/>
      <c r="AX4049" s="50"/>
      <c r="AY4049" s="50"/>
      <c r="AZ4049" s="50"/>
      <c r="BA4049" s="50"/>
      <c r="BB4049" s="50"/>
      <c r="BC4049" s="50"/>
      <c r="BD4049" s="50"/>
      <c r="BE4049" s="50"/>
      <c r="BF4049" s="50"/>
      <c r="BG4049" s="50"/>
      <c r="BH4049" s="50"/>
      <c r="BI4049" s="50"/>
      <c r="BJ4049" s="50"/>
      <c r="BK4049" s="50"/>
      <c r="BL4049" s="50"/>
      <c r="BM4049" s="50"/>
      <c r="BN4049" s="50"/>
      <c r="BO4049" s="50"/>
      <c r="BP4049" s="50"/>
      <c r="BQ4049" s="50"/>
      <c r="BR4049" s="50"/>
      <c r="BS4049" s="50"/>
      <c r="BT4049" s="50"/>
      <c r="BU4049" s="50"/>
      <c r="BV4049" s="50"/>
      <c r="BW4049" s="50"/>
      <c r="BX4049" s="50"/>
      <c r="BY4049" s="50"/>
      <c r="BZ4049" s="50"/>
      <c r="CA4049" s="50"/>
      <c r="CB4049" s="50"/>
      <c r="CC4049" s="50"/>
      <c r="CD4049" s="50"/>
      <c r="CE4049" s="50"/>
      <c r="CF4049" s="50"/>
      <c r="CG4049" s="50"/>
      <c r="CH4049" s="50"/>
      <c r="CI4049" s="50"/>
      <c r="CJ4049" s="50"/>
      <c r="CK4049" s="50"/>
      <c r="CL4049" s="50"/>
      <c r="CM4049" s="50"/>
      <c r="CN4049" s="50"/>
      <c r="CO4049" s="50"/>
      <c r="CP4049" s="50"/>
      <c r="CQ4049" s="50"/>
      <c r="CR4049" s="50"/>
      <c r="CS4049" s="50"/>
      <c r="CT4049" s="50"/>
      <c r="CU4049" s="50"/>
      <c r="CV4049" s="50"/>
      <c r="CW4049" s="50"/>
      <c r="CX4049" s="50"/>
      <c r="CY4049" s="50"/>
      <c r="CZ4049" s="50"/>
      <c r="DA4049" s="50"/>
      <c r="DB4049" s="50"/>
      <c r="DC4049" s="50"/>
      <c r="DD4049" s="50"/>
      <c r="DE4049" s="50"/>
      <c r="DF4049" s="50"/>
      <c r="DG4049" s="50"/>
    </row>
    <row r="4050" spans="1:111" ht="25.5" x14ac:dyDescent="0.2">
      <c r="A4050" s="571"/>
      <c r="B4050" s="571"/>
      <c r="C4050" s="571"/>
      <c r="D4050" s="203" t="s">
        <v>462</v>
      </c>
      <c r="E4050" s="353">
        <v>2900</v>
      </c>
      <c r="F4050" s="352">
        <f t="shared" si="126"/>
        <v>1740</v>
      </c>
      <c r="G4050" s="352">
        <f t="shared" si="127"/>
        <v>1450</v>
      </c>
      <c r="H4050" s="50"/>
      <c r="I4050" s="50"/>
      <c r="J4050" s="50"/>
      <c r="K4050" s="50"/>
      <c r="L4050" s="50"/>
      <c r="M4050" s="50"/>
      <c r="N4050" s="50"/>
      <c r="O4050" s="50"/>
      <c r="P4050" s="50"/>
      <c r="Q4050" s="50"/>
      <c r="R4050" s="50"/>
      <c r="S4050" s="50"/>
      <c r="T4050" s="50"/>
      <c r="U4050" s="50"/>
      <c r="V4050" s="50"/>
      <c r="W4050" s="50"/>
      <c r="X4050" s="50"/>
      <c r="Y4050" s="50"/>
      <c r="Z4050" s="50"/>
      <c r="AA4050" s="50"/>
      <c r="AB4050" s="50"/>
      <c r="AC4050" s="50"/>
      <c r="AD4050" s="50"/>
      <c r="AE4050" s="50"/>
      <c r="AF4050" s="50"/>
      <c r="AG4050" s="50"/>
      <c r="AH4050" s="50"/>
      <c r="AI4050" s="50"/>
      <c r="AJ4050" s="50"/>
      <c r="AK4050" s="50"/>
      <c r="AL4050" s="50"/>
      <c r="AM4050" s="50"/>
      <c r="AN4050" s="50"/>
      <c r="AO4050" s="50"/>
      <c r="AP4050" s="50"/>
      <c r="AQ4050" s="50"/>
      <c r="AR4050" s="50"/>
      <c r="AS4050" s="50"/>
      <c r="AT4050" s="50"/>
      <c r="AU4050" s="50"/>
      <c r="AV4050" s="50"/>
      <c r="AW4050" s="50"/>
      <c r="AX4050" s="50"/>
      <c r="AY4050" s="50"/>
      <c r="AZ4050" s="50"/>
      <c r="BA4050" s="50"/>
      <c r="BB4050" s="50"/>
      <c r="BC4050" s="50"/>
      <c r="BD4050" s="50"/>
      <c r="BE4050" s="50"/>
      <c r="BF4050" s="50"/>
      <c r="BG4050" s="50"/>
      <c r="BH4050" s="50"/>
      <c r="BI4050" s="50"/>
      <c r="BJ4050" s="50"/>
      <c r="BK4050" s="50"/>
      <c r="BL4050" s="50"/>
      <c r="BM4050" s="50"/>
      <c r="BN4050" s="50"/>
      <c r="BO4050" s="50"/>
      <c r="BP4050" s="50"/>
      <c r="BQ4050" s="50"/>
      <c r="BR4050" s="50"/>
      <c r="BS4050" s="50"/>
      <c r="BT4050" s="50"/>
      <c r="BU4050" s="50"/>
      <c r="BV4050" s="50"/>
      <c r="BW4050" s="50"/>
      <c r="BX4050" s="50"/>
      <c r="BY4050" s="50"/>
      <c r="BZ4050" s="50"/>
      <c r="CA4050" s="50"/>
      <c r="CB4050" s="50"/>
      <c r="CC4050" s="50"/>
      <c r="CD4050" s="50"/>
      <c r="CE4050" s="50"/>
      <c r="CF4050" s="50"/>
      <c r="CG4050" s="50"/>
      <c r="CH4050" s="50"/>
      <c r="CI4050" s="50"/>
      <c r="CJ4050" s="50"/>
      <c r="CK4050" s="50"/>
      <c r="CL4050" s="50"/>
      <c r="CM4050" s="50"/>
      <c r="CN4050" s="50"/>
      <c r="CO4050" s="50"/>
      <c r="CP4050" s="50"/>
      <c r="CQ4050" s="50"/>
      <c r="CR4050" s="50"/>
      <c r="CS4050" s="50"/>
      <c r="CT4050" s="50"/>
      <c r="CU4050" s="50"/>
      <c r="CV4050" s="50"/>
      <c r="CW4050" s="50"/>
      <c r="CX4050" s="50"/>
      <c r="CY4050" s="50"/>
      <c r="CZ4050" s="50"/>
      <c r="DA4050" s="50"/>
      <c r="DB4050" s="50"/>
      <c r="DC4050" s="50"/>
      <c r="DD4050" s="50"/>
      <c r="DE4050" s="50"/>
      <c r="DF4050" s="50"/>
      <c r="DG4050" s="50"/>
    </row>
    <row r="4051" spans="1:111" x14ac:dyDescent="0.2">
      <c r="A4051" s="571"/>
      <c r="B4051" s="571"/>
      <c r="C4051" s="571"/>
      <c r="D4051" s="203" t="s">
        <v>463</v>
      </c>
      <c r="E4051" s="353">
        <v>1500</v>
      </c>
      <c r="F4051" s="352">
        <f t="shared" si="126"/>
        <v>900</v>
      </c>
      <c r="G4051" s="352">
        <f t="shared" si="127"/>
        <v>750</v>
      </c>
      <c r="H4051" s="50"/>
      <c r="I4051" s="50"/>
      <c r="J4051" s="50"/>
      <c r="K4051" s="50"/>
      <c r="L4051" s="50"/>
      <c r="M4051" s="50"/>
      <c r="N4051" s="50"/>
      <c r="O4051" s="50"/>
      <c r="P4051" s="50"/>
      <c r="Q4051" s="50"/>
      <c r="R4051" s="50"/>
      <c r="S4051" s="50"/>
      <c r="T4051" s="50"/>
      <c r="U4051" s="50"/>
      <c r="V4051" s="50"/>
      <c r="W4051" s="50"/>
      <c r="X4051" s="50"/>
      <c r="Y4051" s="50"/>
      <c r="Z4051" s="50"/>
      <c r="AA4051" s="50"/>
      <c r="AB4051" s="50"/>
      <c r="AC4051" s="50"/>
      <c r="AD4051" s="50"/>
      <c r="AE4051" s="50"/>
      <c r="AF4051" s="50"/>
      <c r="AG4051" s="50"/>
      <c r="AH4051" s="50"/>
      <c r="AI4051" s="50"/>
      <c r="AJ4051" s="50"/>
      <c r="AK4051" s="50"/>
      <c r="AL4051" s="50"/>
      <c r="AM4051" s="50"/>
      <c r="AN4051" s="50"/>
      <c r="AO4051" s="50"/>
      <c r="AP4051" s="50"/>
      <c r="AQ4051" s="50"/>
      <c r="AR4051" s="50"/>
      <c r="AS4051" s="50"/>
      <c r="AT4051" s="50"/>
      <c r="AU4051" s="50"/>
      <c r="AV4051" s="50"/>
      <c r="AW4051" s="50"/>
      <c r="AX4051" s="50"/>
      <c r="AY4051" s="50"/>
      <c r="AZ4051" s="50"/>
      <c r="BA4051" s="50"/>
      <c r="BB4051" s="50"/>
      <c r="BC4051" s="50"/>
      <c r="BD4051" s="50"/>
      <c r="BE4051" s="50"/>
      <c r="BF4051" s="50"/>
      <c r="BG4051" s="50"/>
      <c r="BH4051" s="50"/>
      <c r="BI4051" s="50"/>
      <c r="BJ4051" s="50"/>
      <c r="BK4051" s="50"/>
      <c r="BL4051" s="50"/>
      <c r="BM4051" s="50"/>
      <c r="BN4051" s="50"/>
      <c r="BO4051" s="50"/>
      <c r="BP4051" s="50"/>
      <c r="BQ4051" s="50"/>
      <c r="BR4051" s="50"/>
      <c r="BS4051" s="50"/>
      <c r="BT4051" s="50"/>
      <c r="BU4051" s="50"/>
      <c r="BV4051" s="50"/>
      <c r="BW4051" s="50"/>
      <c r="BX4051" s="50"/>
      <c r="BY4051" s="50"/>
      <c r="BZ4051" s="50"/>
      <c r="CA4051" s="50"/>
      <c r="CB4051" s="50"/>
      <c r="CC4051" s="50"/>
      <c r="CD4051" s="50"/>
      <c r="CE4051" s="50"/>
      <c r="CF4051" s="50"/>
      <c r="CG4051" s="50"/>
      <c r="CH4051" s="50"/>
      <c r="CI4051" s="50"/>
      <c r="CJ4051" s="50"/>
      <c r="CK4051" s="50"/>
      <c r="CL4051" s="50"/>
      <c r="CM4051" s="50"/>
      <c r="CN4051" s="50"/>
      <c r="CO4051" s="50"/>
      <c r="CP4051" s="50"/>
      <c r="CQ4051" s="50"/>
      <c r="CR4051" s="50"/>
      <c r="CS4051" s="50"/>
      <c r="CT4051" s="50"/>
      <c r="CU4051" s="50"/>
      <c r="CV4051" s="50"/>
      <c r="CW4051" s="50"/>
      <c r="CX4051" s="50"/>
      <c r="CY4051" s="50"/>
      <c r="CZ4051" s="50"/>
      <c r="DA4051" s="50"/>
      <c r="DB4051" s="50"/>
      <c r="DC4051" s="50"/>
      <c r="DD4051" s="50"/>
      <c r="DE4051" s="50"/>
      <c r="DF4051" s="50"/>
      <c r="DG4051" s="50"/>
    </row>
    <row r="4052" spans="1:111" x14ac:dyDescent="0.2">
      <c r="A4052" s="571"/>
      <c r="B4052" s="571"/>
      <c r="C4052" s="571"/>
      <c r="D4052" s="203" t="s">
        <v>464</v>
      </c>
      <c r="E4052" s="353">
        <v>1400</v>
      </c>
      <c r="F4052" s="352">
        <f t="shared" si="126"/>
        <v>840</v>
      </c>
      <c r="G4052" s="352">
        <f t="shared" si="127"/>
        <v>700</v>
      </c>
      <c r="H4052" s="50"/>
      <c r="I4052" s="50"/>
      <c r="J4052" s="50"/>
      <c r="K4052" s="50"/>
      <c r="L4052" s="50"/>
      <c r="M4052" s="50"/>
      <c r="N4052" s="50"/>
      <c r="O4052" s="50"/>
      <c r="P4052" s="50"/>
      <c r="Q4052" s="50"/>
      <c r="R4052" s="50"/>
      <c r="S4052" s="50"/>
      <c r="T4052" s="50"/>
      <c r="U4052" s="50"/>
      <c r="V4052" s="50"/>
      <c r="W4052" s="50"/>
      <c r="X4052" s="50"/>
      <c r="Y4052" s="50"/>
      <c r="Z4052" s="50"/>
      <c r="AA4052" s="50"/>
      <c r="AB4052" s="50"/>
      <c r="AC4052" s="50"/>
      <c r="AD4052" s="50"/>
      <c r="AE4052" s="50"/>
      <c r="AF4052" s="50"/>
      <c r="AG4052" s="50"/>
      <c r="AH4052" s="50"/>
      <c r="AI4052" s="50"/>
      <c r="AJ4052" s="50"/>
      <c r="AK4052" s="50"/>
      <c r="AL4052" s="50"/>
      <c r="AM4052" s="50"/>
      <c r="AN4052" s="50"/>
      <c r="AO4052" s="50"/>
      <c r="AP4052" s="50"/>
      <c r="AQ4052" s="50"/>
      <c r="AR4052" s="50"/>
      <c r="AS4052" s="50"/>
      <c r="AT4052" s="50"/>
      <c r="AU4052" s="50"/>
      <c r="AV4052" s="50"/>
      <c r="AW4052" s="50"/>
      <c r="AX4052" s="50"/>
      <c r="AY4052" s="50"/>
      <c r="AZ4052" s="50"/>
      <c r="BA4052" s="50"/>
      <c r="BB4052" s="50"/>
      <c r="BC4052" s="50"/>
      <c r="BD4052" s="50"/>
      <c r="BE4052" s="50"/>
      <c r="BF4052" s="50"/>
      <c r="BG4052" s="50"/>
      <c r="BH4052" s="50"/>
      <c r="BI4052" s="50"/>
      <c r="BJ4052" s="50"/>
      <c r="BK4052" s="50"/>
      <c r="BL4052" s="50"/>
      <c r="BM4052" s="50"/>
      <c r="BN4052" s="50"/>
      <c r="BO4052" s="50"/>
      <c r="BP4052" s="50"/>
      <c r="BQ4052" s="50"/>
      <c r="BR4052" s="50"/>
      <c r="BS4052" s="50"/>
      <c r="BT4052" s="50"/>
      <c r="BU4052" s="50"/>
      <c r="BV4052" s="50"/>
      <c r="BW4052" s="50"/>
      <c r="BX4052" s="50"/>
      <c r="BY4052" s="50"/>
      <c r="BZ4052" s="50"/>
      <c r="CA4052" s="50"/>
      <c r="CB4052" s="50"/>
      <c r="CC4052" s="50"/>
      <c r="CD4052" s="50"/>
      <c r="CE4052" s="50"/>
      <c r="CF4052" s="50"/>
      <c r="CG4052" s="50"/>
      <c r="CH4052" s="50"/>
      <c r="CI4052" s="50"/>
      <c r="CJ4052" s="50"/>
      <c r="CK4052" s="50"/>
      <c r="CL4052" s="50"/>
      <c r="CM4052" s="50"/>
      <c r="CN4052" s="50"/>
      <c r="CO4052" s="50"/>
      <c r="CP4052" s="50"/>
      <c r="CQ4052" s="50"/>
      <c r="CR4052" s="50"/>
      <c r="CS4052" s="50"/>
      <c r="CT4052" s="50"/>
      <c r="CU4052" s="50"/>
      <c r="CV4052" s="50"/>
      <c r="CW4052" s="50"/>
      <c r="CX4052" s="50"/>
      <c r="CY4052" s="50"/>
      <c r="CZ4052" s="50"/>
      <c r="DA4052" s="50"/>
      <c r="DB4052" s="50"/>
      <c r="DC4052" s="50"/>
      <c r="DD4052" s="50"/>
      <c r="DE4052" s="50"/>
      <c r="DF4052" s="50"/>
      <c r="DG4052" s="50"/>
    </row>
    <row r="4053" spans="1:111" ht="25.5" x14ac:dyDescent="0.2">
      <c r="A4053" s="571"/>
      <c r="B4053" s="571"/>
      <c r="C4053" s="571"/>
      <c r="D4053" s="78" t="s">
        <v>465</v>
      </c>
      <c r="E4053" s="353">
        <v>800</v>
      </c>
      <c r="F4053" s="352">
        <f t="shared" si="126"/>
        <v>480</v>
      </c>
      <c r="G4053" s="352">
        <f t="shared" si="127"/>
        <v>400</v>
      </c>
      <c r="H4053" s="50"/>
      <c r="I4053" s="50"/>
      <c r="J4053" s="50"/>
      <c r="K4053" s="50"/>
      <c r="L4053" s="50"/>
      <c r="M4053" s="50"/>
      <c r="N4053" s="50"/>
      <c r="O4053" s="50"/>
      <c r="P4053" s="50"/>
      <c r="Q4053" s="50"/>
      <c r="R4053" s="50"/>
      <c r="S4053" s="50"/>
      <c r="T4053" s="50"/>
      <c r="U4053" s="50"/>
      <c r="V4053" s="50"/>
      <c r="W4053" s="50"/>
      <c r="X4053" s="50"/>
      <c r="Y4053" s="50"/>
      <c r="Z4053" s="50"/>
      <c r="AA4053" s="50"/>
      <c r="AB4053" s="50"/>
      <c r="AC4053" s="50"/>
      <c r="AD4053" s="50"/>
      <c r="AE4053" s="50"/>
      <c r="AF4053" s="50"/>
      <c r="AG4053" s="50"/>
      <c r="AH4053" s="50"/>
      <c r="AI4053" s="50"/>
      <c r="AJ4053" s="50"/>
      <c r="AK4053" s="50"/>
      <c r="AL4053" s="50"/>
      <c r="AM4053" s="50"/>
      <c r="AN4053" s="50"/>
      <c r="AO4053" s="50"/>
      <c r="AP4053" s="50"/>
      <c r="AQ4053" s="50"/>
      <c r="AR4053" s="50"/>
      <c r="AS4053" s="50"/>
      <c r="AT4053" s="50"/>
      <c r="AU4053" s="50"/>
      <c r="AV4053" s="50"/>
      <c r="AW4053" s="50"/>
      <c r="AX4053" s="50"/>
      <c r="AY4053" s="50"/>
      <c r="AZ4053" s="50"/>
      <c r="BA4053" s="50"/>
      <c r="BB4053" s="50"/>
      <c r="BC4053" s="50"/>
      <c r="BD4053" s="50"/>
      <c r="BE4053" s="50"/>
      <c r="BF4053" s="50"/>
      <c r="BG4053" s="50"/>
      <c r="BH4053" s="50"/>
      <c r="BI4053" s="50"/>
      <c r="BJ4053" s="50"/>
      <c r="BK4053" s="50"/>
      <c r="BL4053" s="50"/>
      <c r="BM4053" s="50"/>
      <c r="BN4053" s="50"/>
      <c r="BO4053" s="50"/>
      <c r="BP4053" s="50"/>
      <c r="BQ4053" s="50"/>
      <c r="BR4053" s="50"/>
      <c r="BS4053" s="50"/>
      <c r="BT4053" s="50"/>
      <c r="BU4053" s="50"/>
      <c r="BV4053" s="50"/>
      <c r="BW4053" s="50"/>
      <c r="BX4053" s="50"/>
      <c r="BY4053" s="50"/>
      <c r="BZ4053" s="50"/>
      <c r="CA4053" s="50"/>
      <c r="CB4053" s="50"/>
      <c r="CC4053" s="50"/>
      <c r="CD4053" s="50"/>
      <c r="CE4053" s="50"/>
      <c r="CF4053" s="50"/>
      <c r="CG4053" s="50"/>
      <c r="CH4053" s="50"/>
      <c r="CI4053" s="50"/>
      <c r="CJ4053" s="50"/>
      <c r="CK4053" s="50"/>
      <c r="CL4053" s="50"/>
      <c r="CM4053" s="50"/>
      <c r="CN4053" s="50"/>
      <c r="CO4053" s="50"/>
      <c r="CP4053" s="50"/>
      <c r="CQ4053" s="50"/>
      <c r="CR4053" s="50"/>
      <c r="CS4053" s="50"/>
      <c r="CT4053" s="50"/>
      <c r="CU4053" s="50"/>
      <c r="CV4053" s="50"/>
      <c r="CW4053" s="50"/>
      <c r="CX4053" s="50"/>
      <c r="CY4053" s="50"/>
      <c r="CZ4053" s="50"/>
      <c r="DA4053" s="50"/>
      <c r="DB4053" s="50"/>
      <c r="DC4053" s="50"/>
      <c r="DD4053" s="50"/>
      <c r="DE4053" s="50"/>
      <c r="DF4053" s="50"/>
      <c r="DG4053" s="50"/>
    </row>
    <row r="4054" spans="1:111" ht="39" x14ac:dyDescent="0.2">
      <c r="A4054" s="571"/>
      <c r="B4054" s="571"/>
      <c r="C4054" s="571"/>
      <c r="D4054" s="78" t="s">
        <v>8454</v>
      </c>
      <c r="E4054" s="353">
        <v>0</v>
      </c>
      <c r="F4054" s="352">
        <f t="shared" si="126"/>
        <v>0</v>
      </c>
      <c r="G4054" s="352">
        <f t="shared" si="127"/>
        <v>0</v>
      </c>
      <c r="H4054" s="50"/>
      <c r="I4054" s="50"/>
      <c r="J4054" s="50"/>
      <c r="K4054" s="50"/>
      <c r="L4054" s="50"/>
      <c r="M4054" s="50"/>
      <c r="N4054" s="50"/>
      <c r="O4054" s="50"/>
      <c r="P4054" s="50"/>
      <c r="Q4054" s="50"/>
      <c r="R4054" s="50"/>
      <c r="S4054" s="50"/>
      <c r="T4054" s="50"/>
      <c r="U4054" s="50"/>
      <c r="V4054" s="50"/>
      <c r="W4054" s="50"/>
      <c r="X4054" s="50"/>
      <c r="Y4054" s="50"/>
      <c r="Z4054" s="50"/>
      <c r="AA4054" s="50"/>
      <c r="AB4054" s="50"/>
      <c r="AC4054" s="50"/>
      <c r="AD4054" s="50"/>
      <c r="AE4054" s="50"/>
      <c r="AF4054" s="50"/>
      <c r="AG4054" s="50"/>
      <c r="AH4054" s="50"/>
      <c r="AI4054" s="50"/>
      <c r="AJ4054" s="50"/>
      <c r="AK4054" s="50"/>
      <c r="AL4054" s="50"/>
      <c r="AM4054" s="50"/>
      <c r="AN4054" s="50"/>
      <c r="AO4054" s="50"/>
      <c r="AP4054" s="50"/>
      <c r="AQ4054" s="50"/>
      <c r="AR4054" s="50"/>
      <c r="AS4054" s="50"/>
      <c r="AT4054" s="50"/>
      <c r="AU4054" s="50"/>
      <c r="AV4054" s="50"/>
      <c r="AW4054" s="50"/>
      <c r="AX4054" s="50"/>
      <c r="AY4054" s="50"/>
      <c r="AZ4054" s="50"/>
      <c r="BA4054" s="50"/>
      <c r="BB4054" s="50"/>
      <c r="BC4054" s="50"/>
      <c r="BD4054" s="50"/>
      <c r="BE4054" s="50"/>
      <c r="BF4054" s="50"/>
      <c r="BG4054" s="50"/>
      <c r="BH4054" s="50"/>
      <c r="BI4054" s="50"/>
      <c r="BJ4054" s="50"/>
      <c r="BK4054" s="50"/>
      <c r="BL4054" s="50"/>
      <c r="BM4054" s="50"/>
      <c r="BN4054" s="50"/>
      <c r="BO4054" s="50"/>
      <c r="BP4054" s="50"/>
      <c r="BQ4054" s="50"/>
      <c r="BR4054" s="50"/>
      <c r="BS4054" s="50"/>
      <c r="BT4054" s="50"/>
      <c r="BU4054" s="50"/>
      <c r="BV4054" s="50"/>
      <c r="BW4054" s="50"/>
      <c r="BX4054" s="50"/>
      <c r="BY4054" s="50"/>
      <c r="BZ4054" s="50"/>
      <c r="CA4054" s="50"/>
      <c r="CB4054" s="50"/>
      <c r="CC4054" s="50"/>
      <c r="CD4054" s="50"/>
      <c r="CE4054" s="50"/>
      <c r="CF4054" s="50"/>
      <c r="CG4054" s="50"/>
      <c r="CH4054" s="50"/>
      <c r="CI4054" s="50"/>
      <c r="CJ4054" s="50"/>
      <c r="CK4054" s="50"/>
      <c r="CL4054" s="50"/>
      <c r="CM4054" s="50"/>
      <c r="CN4054" s="50"/>
      <c r="CO4054" s="50"/>
      <c r="CP4054" s="50"/>
      <c r="CQ4054" s="50"/>
      <c r="CR4054" s="50"/>
      <c r="CS4054" s="50"/>
      <c r="CT4054" s="50"/>
      <c r="CU4054" s="50"/>
      <c r="CV4054" s="50"/>
      <c r="CW4054" s="50"/>
      <c r="CX4054" s="50"/>
      <c r="CY4054" s="50"/>
      <c r="CZ4054" s="50"/>
      <c r="DA4054" s="50"/>
      <c r="DB4054" s="50"/>
      <c r="DC4054" s="50"/>
      <c r="DD4054" s="50"/>
      <c r="DE4054" s="50"/>
      <c r="DF4054" s="50"/>
      <c r="DG4054" s="50"/>
    </row>
    <row r="4055" spans="1:111" ht="38.25" x14ac:dyDescent="0.2">
      <c r="A4055" s="571"/>
      <c r="B4055" s="571"/>
      <c r="C4055" s="571"/>
      <c r="D4055" s="78" t="s">
        <v>1239</v>
      </c>
      <c r="E4055" s="353">
        <v>800</v>
      </c>
      <c r="F4055" s="352">
        <f t="shared" si="126"/>
        <v>480</v>
      </c>
      <c r="G4055" s="352">
        <f t="shared" si="127"/>
        <v>400</v>
      </c>
      <c r="H4055" s="50"/>
      <c r="I4055" s="50"/>
      <c r="J4055" s="50"/>
      <c r="K4055" s="50"/>
      <c r="L4055" s="50"/>
      <c r="M4055" s="50"/>
      <c r="N4055" s="50"/>
      <c r="O4055" s="50"/>
      <c r="P4055" s="50"/>
      <c r="Q4055" s="50"/>
      <c r="R4055" s="50"/>
      <c r="S4055" s="50"/>
      <c r="T4055" s="50"/>
      <c r="U4055" s="50"/>
      <c r="V4055" s="50"/>
      <c r="W4055" s="50"/>
      <c r="X4055" s="50"/>
      <c r="Y4055" s="50"/>
      <c r="Z4055" s="50"/>
      <c r="AA4055" s="50"/>
      <c r="AB4055" s="50"/>
      <c r="AC4055" s="50"/>
      <c r="AD4055" s="50"/>
      <c r="AE4055" s="50"/>
      <c r="AF4055" s="50"/>
      <c r="AG4055" s="50"/>
      <c r="AH4055" s="50"/>
      <c r="AI4055" s="50"/>
      <c r="AJ4055" s="50"/>
      <c r="AK4055" s="50"/>
      <c r="AL4055" s="50"/>
      <c r="AM4055" s="50"/>
      <c r="AN4055" s="50"/>
      <c r="AO4055" s="50"/>
      <c r="AP4055" s="50"/>
      <c r="AQ4055" s="50"/>
      <c r="AR4055" s="50"/>
      <c r="AS4055" s="50"/>
      <c r="AT4055" s="50"/>
      <c r="AU4055" s="50"/>
      <c r="AV4055" s="50"/>
      <c r="AW4055" s="50"/>
      <c r="AX4055" s="50"/>
      <c r="AY4055" s="50"/>
      <c r="AZ4055" s="50"/>
      <c r="BA4055" s="50"/>
      <c r="BB4055" s="50"/>
      <c r="BC4055" s="50"/>
      <c r="BD4055" s="50"/>
      <c r="BE4055" s="50"/>
      <c r="BF4055" s="50"/>
      <c r="BG4055" s="50"/>
      <c r="BH4055" s="50"/>
      <c r="BI4055" s="50"/>
      <c r="BJ4055" s="50"/>
      <c r="BK4055" s="50"/>
      <c r="BL4055" s="50"/>
      <c r="BM4055" s="50"/>
      <c r="BN4055" s="50"/>
      <c r="BO4055" s="50"/>
      <c r="BP4055" s="50"/>
      <c r="BQ4055" s="50"/>
      <c r="BR4055" s="50"/>
      <c r="BS4055" s="50"/>
      <c r="BT4055" s="50"/>
      <c r="BU4055" s="50"/>
      <c r="BV4055" s="50"/>
      <c r="BW4055" s="50"/>
      <c r="BX4055" s="50"/>
      <c r="BY4055" s="50"/>
      <c r="BZ4055" s="50"/>
      <c r="CA4055" s="50"/>
      <c r="CB4055" s="50"/>
      <c r="CC4055" s="50"/>
      <c r="CD4055" s="50"/>
      <c r="CE4055" s="50"/>
      <c r="CF4055" s="50"/>
      <c r="CG4055" s="50"/>
      <c r="CH4055" s="50"/>
      <c r="CI4055" s="50"/>
      <c r="CJ4055" s="50"/>
      <c r="CK4055" s="50"/>
      <c r="CL4055" s="50"/>
      <c r="CM4055" s="50"/>
      <c r="CN4055" s="50"/>
      <c r="CO4055" s="50"/>
      <c r="CP4055" s="50"/>
      <c r="CQ4055" s="50"/>
      <c r="CR4055" s="50"/>
      <c r="CS4055" s="50"/>
      <c r="CT4055" s="50"/>
      <c r="CU4055" s="50"/>
      <c r="CV4055" s="50"/>
      <c r="CW4055" s="50"/>
      <c r="CX4055" s="50"/>
      <c r="CY4055" s="50"/>
      <c r="CZ4055" s="50"/>
      <c r="DA4055" s="50"/>
      <c r="DB4055" s="50"/>
      <c r="DC4055" s="50"/>
      <c r="DD4055" s="50"/>
      <c r="DE4055" s="50"/>
      <c r="DF4055" s="50"/>
      <c r="DG4055" s="50"/>
    </row>
    <row r="4056" spans="1:111" ht="26.25" x14ac:dyDescent="0.2">
      <c r="A4056" s="571"/>
      <c r="B4056" s="571"/>
      <c r="C4056" s="571"/>
      <c r="D4056" s="78" t="s">
        <v>8455</v>
      </c>
      <c r="E4056" s="353">
        <v>0</v>
      </c>
      <c r="F4056" s="352">
        <f t="shared" si="126"/>
        <v>0</v>
      </c>
      <c r="G4056" s="352">
        <f t="shared" si="127"/>
        <v>0</v>
      </c>
      <c r="H4056" s="50"/>
      <c r="I4056" s="50"/>
      <c r="J4056" s="50"/>
      <c r="K4056" s="50"/>
      <c r="L4056" s="50"/>
      <c r="M4056" s="50"/>
      <c r="N4056" s="50"/>
      <c r="O4056" s="50"/>
      <c r="P4056" s="50"/>
      <c r="Q4056" s="50"/>
      <c r="R4056" s="50"/>
      <c r="S4056" s="50"/>
      <c r="T4056" s="50"/>
      <c r="U4056" s="50"/>
      <c r="V4056" s="50"/>
      <c r="W4056" s="50"/>
      <c r="X4056" s="50"/>
      <c r="Y4056" s="50"/>
      <c r="Z4056" s="50"/>
      <c r="AA4056" s="50"/>
      <c r="AB4056" s="50"/>
      <c r="AC4056" s="50"/>
      <c r="AD4056" s="50"/>
      <c r="AE4056" s="50"/>
      <c r="AF4056" s="50"/>
      <c r="AG4056" s="50"/>
      <c r="AH4056" s="50"/>
      <c r="AI4056" s="50"/>
      <c r="AJ4056" s="50"/>
      <c r="AK4056" s="50"/>
      <c r="AL4056" s="50"/>
      <c r="AM4056" s="50"/>
      <c r="AN4056" s="50"/>
      <c r="AO4056" s="50"/>
      <c r="AP4056" s="50"/>
      <c r="AQ4056" s="50"/>
      <c r="AR4056" s="50"/>
      <c r="AS4056" s="50"/>
      <c r="AT4056" s="50"/>
      <c r="AU4056" s="50"/>
      <c r="AV4056" s="50"/>
      <c r="AW4056" s="50"/>
      <c r="AX4056" s="50"/>
      <c r="AY4056" s="50"/>
      <c r="AZ4056" s="50"/>
      <c r="BA4056" s="50"/>
      <c r="BB4056" s="50"/>
      <c r="BC4056" s="50"/>
      <c r="BD4056" s="50"/>
      <c r="BE4056" s="50"/>
      <c r="BF4056" s="50"/>
      <c r="BG4056" s="50"/>
      <c r="BH4056" s="50"/>
      <c r="BI4056" s="50"/>
      <c r="BJ4056" s="50"/>
      <c r="BK4056" s="50"/>
      <c r="BL4056" s="50"/>
      <c r="BM4056" s="50"/>
      <c r="BN4056" s="50"/>
      <c r="BO4056" s="50"/>
      <c r="BP4056" s="50"/>
      <c r="BQ4056" s="50"/>
      <c r="BR4056" s="50"/>
      <c r="BS4056" s="50"/>
      <c r="BT4056" s="50"/>
      <c r="BU4056" s="50"/>
      <c r="BV4056" s="50"/>
      <c r="BW4056" s="50"/>
      <c r="BX4056" s="50"/>
      <c r="BY4056" s="50"/>
      <c r="BZ4056" s="50"/>
      <c r="CA4056" s="50"/>
      <c r="CB4056" s="50"/>
      <c r="CC4056" s="50"/>
      <c r="CD4056" s="50"/>
      <c r="CE4056" s="50"/>
      <c r="CF4056" s="50"/>
      <c r="CG4056" s="50"/>
      <c r="CH4056" s="50"/>
      <c r="CI4056" s="50"/>
      <c r="CJ4056" s="50"/>
      <c r="CK4056" s="50"/>
      <c r="CL4056" s="50"/>
      <c r="CM4056" s="50"/>
      <c r="CN4056" s="50"/>
      <c r="CO4056" s="50"/>
      <c r="CP4056" s="50"/>
      <c r="CQ4056" s="50"/>
      <c r="CR4056" s="50"/>
      <c r="CS4056" s="50"/>
      <c r="CT4056" s="50"/>
      <c r="CU4056" s="50"/>
      <c r="CV4056" s="50"/>
      <c r="CW4056" s="50"/>
      <c r="CX4056" s="50"/>
      <c r="CY4056" s="50"/>
      <c r="CZ4056" s="50"/>
      <c r="DA4056" s="50"/>
      <c r="DB4056" s="50"/>
      <c r="DC4056" s="50"/>
      <c r="DD4056" s="50"/>
      <c r="DE4056" s="50"/>
      <c r="DF4056" s="50"/>
      <c r="DG4056" s="50"/>
    </row>
    <row r="4057" spans="1:111" ht="25.5" x14ac:dyDescent="0.2">
      <c r="A4057" s="572"/>
      <c r="B4057" s="572"/>
      <c r="C4057" s="572"/>
      <c r="D4057" s="78" t="s">
        <v>1240</v>
      </c>
      <c r="E4057" s="353">
        <v>800</v>
      </c>
      <c r="F4057" s="352">
        <f t="shared" si="126"/>
        <v>480</v>
      </c>
      <c r="G4057" s="352">
        <f t="shared" si="127"/>
        <v>400</v>
      </c>
      <c r="H4057" s="50"/>
      <c r="I4057" s="50"/>
      <c r="J4057" s="50"/>
      <c r="K4057" s="50"/>
      <c r="L4057" s="50"/>
      <c r="M4057" s="50"/>
      <c r="N4057" s="50"/>
      <c r="O4057" s="50"/>
      <c r="P4057" s="50"/>
      <c r="Q4057" s="50"/>
      <c r="R4057" s="50"/>
      <c r="S4057" s="50"/>
      <c r="T4057" s="50"/>
      <c r="U4057" s="50"/>
      <c r="V4057" s="50"/>
      <c r="W4057" s="50"/>
      <c r="X4057" s="50"/>
      <c r="Y4057" s="50"/>
      <c r="Z4057" s="50"/>
      <c r="AA4057" s="50"/>
      <c r="AB4057" s="50"/>
      <c r="AC4057" s="50"/>
      <c r="AD4057" s="50"/>
      <c r="AE4057" s="50"/>
      <c r="AF4057" s="50"/>
      <c r="AG4057" s="50"/>
      <c r="AH4057" s="50"/>
      <c r="AI4057" s="50"/>
      <c r="AJ4057" s="50"/>
      <c r="AK4057" s="50"/>
      <c r="AL4057" s="50"/>
      <c r="AM4057" s="50"/>
      <c r="AN4057" s="50"/>
      <c r="AO4057" s="50"/>
      <c r="AP4057" s="50"/>
      <c r="AQ4057" s="50"/>
      <c r="AR4057" s="50"/>
      <c r="AS4057" s="50"/>
      <c r="AT4057" s="50"/>
      <c r="AU4057" s="50"/>
      <c r="AV4057" s="50"/>
      <c r="AW4057" s="50"/>
      <c r="AX4057" s="50"/>
      <c r="AY4057" s="50"/>
      <c r="AZ4057" s="50"/>
      <c r="BA4057" s="50"/>
      <c r="BB4057" s="50"/>
      <c r="BC4057" s="50"/>
      <c r="BD4057" s="50"/>
      <c r="BE4057" s="50"/>
      <c r="BF4057" s="50"/>
      <c r="BG4057" s="50"/>
      <c r="BH4057" s="50"/>
      <c r="BI4057" s="50"/>
      <c r="BJ4057" s="50"/>
      <c r="BK4057" s="50"/>
      <c r="BL4057" s="50"/>
      <c r="BM4057" s="50"/>
      <c r="BN4057" s="50"/>
      <c r="BO4057" s="50"/>
      <c r="BP4057" s="50"/>
      <c r="BQ4057" s="50"/>
      <c r="BR4057" s="50"/>
      <c r="BS4057" s="50"/>
      <c r="BT4057" s="50"/>
      <c r="BU4057" s="50"/>
      <c r="BV4057" s="50"/>
      <c r="BW4057" s="50"/>
      <c r="BX4057" s="50"/>
      <c r="BY4057" s="50"/>
      <c r="BZ4057" s="50"/>
      <c r="CA4057" s="50"/>
      <c r="CB4057" s="50"/>
      <c r="CC4057" s="50"/>
      <c r="CD4057" s="50"/>
      <c r="CE4057" s="50"/>
      <c r="CF4057" s="50"/>
      <c r="CG4057" s="50"/>
      <c r="CH4057" s="50"/>
      <c r="CI4057" s="50"/>
      <c r="CJ4057" s="50"/>
      <c r="CK4057" s="50"/>
      <c r="CL4057" s="50"/>
      <c r="CM4057" s="50"/>
      <c r="CN4057" s="50"/>
      <c r="CO4057" s="50"/>
      <c r="CP4057" s="50"/>
      <c r="CQ4057" s="50"/>
      <c r="CR4057" s="50"/>
      <c r="CS4057" s="50"/>
      <c r="CT4057" s="50"/>
      <c r="CU4057" s="50"/>
      <c r="CV4057" s="50"/>
      <c r="CW4057" s="50"/>
      <c r="CX4057" s="50"/>
      <c r="CY4057" s="50"/>
      <c r="CZ4057" s="50"/>
      <c r="DA4057" s="50"/>
      <c r="DB4057" s="50"/>
      <c r="DC4057" s="50"/>
      <c r="DD4057" s="50"/>
      <c r="DE4057" s="50"/>
      <c r="DF4057" s="50"/>
      <c r="DG4057" s="50"/>
    </row>
    <row r="4058" spans="1:111" x14ac:dyDescent="0.2">
      <c r="A4058" s="570" t="s">
        <v>100</v>
      </c>
      <c r="B4058" s="570" t="s">
        <v>100</v>
      </c>
      <c r="C4058" s="570"/>
      <c r="D4058" s="75" t="s">
        <v>466</v>
      </c>
      <c r="E4058" s="353">
        <v>0</v>
      </c>
      <c r="F4058" s="352">
        <f t="shared" si="126"/>
        <v>0</v>
      </c>
      <c r="G4058" s="352">
        <f t="shared" si="127"/>
        <v>0</v>
      </c>
      <c r="H4058" s="50"/>
      <c r="I4058" s="50"/>
      <c r="J4058" s="50"/>
      <c r="K4058" s="50"/>
      <c r="L4058" s="50"/>
      <c r="M4058" s="50"/>
      <c r="N4058" s="50"/>
      <c r="O4058" s="50"/>
      <c r="P4058" s="50"/>
      <c r="Q4058" s="50"/>
      <c r="R4058" s="50"/>
      <c r="S4058" s="50"/>
      <c r="T4058" s="50"/>
      <c r="U4058" s="50"/>
      <c r="V4058" s="50"/>
      <c r="W4058" s="50"/>
      <c r="X4058" s="50"/>
      <c r="Y4058" s="50"/>
      <c r="Z4058" s="50"/>
      <c r="AA4058" s="50"/>
      <c r="AB4058" s="50"/>
      <c r="AC4058" s="50"/>
      <c r="AD4058" s="50"/>
      <c r="AE4058" s="50"/>
      <c r="AF4058" s="50"/>
      <c r="AG4058" s="50"/>
      <c r="AH4058" s="50"/>
      <c r="AI4058" s="50"/>
      <c r="AJ4058" s="50"/>
      <c r="AK4058" s="50"/>
      <c r="AL4058" s="50"/>
      <c r="AM4058" s="50"/>
      <c r="AN4058" s="50"/>
      <c r="AO4058" s="50"/>
      <c r="AP4058" s="50"/>
      <c r="AQ4058" s="50"/>
      <c r="AR4058" s="50"/>
      <c r="AS4058" s="50"/>
      <c r="AT4058" s="50"/>
      <c r="AU4058" s="50"/>
      <c r="AV4058" s="50"/>
      <c r="AW4058" s="50"/>
      <c r="AX4058" s="50"/>
      <c r="AY4058" s="50"/>
      <c r="AZ4058" s="50"/>
      <c r="BA4058" s="50"/>
      <c r="BB4058" s="50"/>
      <c r="BC4058" s="50"/>
      <c r="BD4058" s="50"/>
      <c r="BE4058" s="50"/>
      <c r="BF4058" s="50"/>
      <c r="BG4058" s="50"/>
      <c r="BH4058" s="50"/>
      <c r="BI4058" s="50"/>
      <c r="BJ4058" s="50"/>
      <c r="BK4058" s="50"/>
      <c r="BL4058" s="50"/>
      <c r="BM4058" s="50"/>
      <c r="BN4058" s="50"/>
      <c r="BO4058" s="50"/>
      <c r="BP4058" s="50"/>
      <c r="BQ4058" s="50"/>
      <c r="BR4058" s="50"/>
      <c r="BS4058" s="50"/>
      <c r="BT4058" s="50"/>
      <c r="BU4058" s="50"/>
      <c r="BV4058" s="50"/>
      <c r="BW4058" s="50"/>
      <c r="BX4058" s="50"/>
      <c r="BY4058" s="50"/>
      <c r="BZ4058" s="50"/>
      <c r="CA4058" s="50"/>
      <c r="CB4058" s="50"/>
      <c r="CC4058" s="50"/>
      <c r="CD4058" s="50"/>
      <c r="CE4058" s="50"/>
      <c r="CF4058" s="50"/>
      <c r="CG4058" s="50"/>
      <c r="CH4058" s="50"/>
      <c r="CI4058" s="50"/>
      <c r="CJ4058" s="50"/>
      <c r="CK4058" s="50"/>
      <c r="CL4058" s="50"/>
      <c r="CM4058" s="50"/>
      <c r="CN4058" s="50"/>
      <c r="CO4058" s="50"/>
      <c r="CP4058" s="50"/>
      <c r="CQ4058" s="50"/>
      <c r="CR4058" s="50"/>
      <c r="CS4058" s="50"/>
      <c r="CT4058" s="50"/>
      <c r="CU4058" s="50"/>
      <c r="CV4058" s="50"/>
      <c r="CW4058" s="50"/>
      <c r="CX4058" s="50"/>
      <c r="CY4058" s="50"/>
      <c r="CZ4058" s="50"/>
      <c r="DA4058" s="50"/>
      <c r="DB4058" s="50"/>
      <c r="DC4058" s="50"/>
      <c r="DD4058" s="50"/>
      <c r="DE4058" s="50"/>
      <c r="DF4058" s="50"/>
      <c r="DG4058" s="50"/>
    </row>
    <row r="4059" spans="1:111" x14ac:dyDescent="0.2">
      <c r="A4059" s="571"/>
      <c r="B4059" s="571"/>
      <c r="C4059" s="571"/>
      <c r="D4059" s="78" t="s">
        <v>467</v>
      </c>
      <c r="E4059" s="353">
        <v>500</v>
      </c>
      <c r="F4059" s="352">
        <f t="shared" si="126"/>
        <v>300</v>
      </c>
      <c r="G4059" s="352">
        <f t="shared" si="127"/>
        <v>250</v>
      </c>
      <c r="H4059" s="50"/>
      <c r="I4059" s="50"/>
      <c r="J4059" s="50"/>
      <c r="K4059" s="50"/>
      <c r="L4059" s="50"/>
      <c r="M4059" s="50"/>
      <c r="N4059" s="50"/>
      <c r="O4059" s="50"/>
      <c r="P4059" s="50"/>
      <c r="Q4059" s="50"/>
      <c r="R4059" s="50"/>
      <c r="S4059" s="50"/>
      <c r="T4059" s="50"/>
      <c r="U4059" s="50"/>
      <c r="V4059" s="50"/>
      <c r="W4059" s="50"/>
      <c r="X4059" s="50"/>
      <c r="Y4059" s="50"/>
      <c r="Z4059" s="50"/>
      <c r="AA4059" s="50"/>
      <c r="AB4059" s="50"/>
      <c r="AC4059" s="50"/>
      <c r="AD4059" s="50"/>
      <c r="AE4059" s="50"/>
      <c r="AF4059" s="50"/>
      <c r="AG4059" s="50"/>
      <c r="AH4059" s="50"/>
      <c r="AI4059" s="50"/>
      <c r="AJ4059" s="50"/>
      <c r="AK4059" s="50"/>
      <c r="AL4059" s="50"/>
      <c r="AM4059" s="50"/>
      <c r="AN4059" s="50"/>
      <c r="AO4059" s="50"/>
      <c r="AP4059" s="50"/>
      <c r="AQ4059" s="50"/>
      <c r="AR4059" s="50"/>
      <c r="AS4059" s="50"/>
      <c r="AT4059" s="50"/>
      <c r="AU4059" s="50"/>
      <c r="AV4059" s="50"/>
      <c r="AW4059" s="50"/>
      <c r="AX4059" s="50"/>
      <c r="AY4059" s="50"/>
      <c r="AZ4059" s="50"/>
      <c r="BA4059" s="50"/>
      <c r="BB4059" s="50"/>
      <c r="BC4059" s="50"/>
      <c r="BD4059" s="50"/>
      <c r="BE4059" s="50"/>
      <c r="BF4059" s="50"/>
      <c r="BG4059" s="50"/>
      <c r="BH4059" s="50"/>
      <c r="BI4059" s="50"/>
      <c r="BJ4059" s="50"/>
      <c r="BK4059" s="50"/>
      <c r="BL4059" s="50"/>
      <c r="BM4059" s="50"/>
      <c r="BN4059" s="50"/>
      <c r="BO4059" s="50"/>
      <c r="BP4059" s="50"/>
      <c r="BQ4059" s="50"/>
      <c r="BR4059" s="50"/>
      <c r="BS4059" s="50"/>
      <c r="BT4059" s="50"/>
      <c r="BU4059" s="50"/>
      <c r="BV4059" s="50"/>
      <c r="BW4059" s="50"/>
      <c r="BX4059" s="50"/>
      <c r="BY4059" s="50"/>
      <c r="BZ4059" s="50"/>
      <c r="CA4059" s="50"/>
      <c r="CB4059" s="50"/>
      <c r="CC4059" s="50"/>
      <c r="CD4059" s="50"/>
      <c r="CE4059" s="50"/>
      <c r="CF4059" s="50"/>
      <c r="CG4059" s="50"/>
      <c r="CH4059" s="50"/>
      <c r="CI4059" s="50"/>
      <c r="CJ4059" s="50"/>
      <c r="CK4059" s="50"/>
      <c r="CL4059" s="50"/>
      <c r="CM4059" s="50"/>
      <c r="CN4059" s="50"/>
      <c r="CO4059" s="50"/>
      <c r="CP4059" s="50"/>
      <c r="CQ4059" s="50"/>
      <c r="CR4059" s="50"/>
      <c r="CS4059" s="50"/>
      <c r="CT4059" s="50"/>
      <c r="CU4059" s="50"/>
      <c r="CV4059" s="50"/>
      <c r="CW4059" s="50"/>
      <c r="CX4059" s="50"/>
      <c r="CY4059" s="50"/>
      <c r="CZ4059" s="50"/>
      <c r="DA4059" s="50"/>
      <c r="DB4059" s="50"/>
      <c r="DC4059" s="50"/>
      <c r="DD4059" s="50"/>
      <c r="DE4059" s="50"/>
      <c r="DF4059" s="50"/>
      <c r="DG4059" s="50"/>
    </row>
    <row r="4060" spans="1:111" x14ac:dyDescent="0.2">
      <c r="A4060" s="571"/>
      <c r="B4060" s="571"/>
      <c r="C4060" s="571"/>
      <c r="D4060" s="78" t="s">
        <v>468</v>
      </c>
      <c r="E4060" s="353">
        <v>500</v>
      </c>
      <c r="F4060" s="352">
        <f t="shared" si="126"/>
        <v>300</v>
      </c>
      <c r="G4060" s="352">
        <f t="shared" si="127"/>
        <v>250</v>
      </c>
      <c r="H4060" s="50"/>
      <c r="I4060" s="50"/>
      <c r="J4060" s="50"/>
      <c r="K4060" s="50"/>
      <c r="L4060" s="50"/>
      <c r="M4060" s="50"/>
      <c r="N4060" s="50"/>
      <c r="O4060" s="50"/>
      <c r="P4060" s="50"/>
      <c r="Q4060" s="50"/>
      <c r="R4060" s="50"/>
      <c r="S4060" s="50"/>
      <c r="T4060" s="50"/>
      <c r="U4060" s="50"/>
      <c r="V4060" s="50"/>
      <c r="W4060" s="50"/>
      <c r="X4060" s="50"/>
      <c r="Y4060" s="50"/>
      <c r="Z4060" s="50"/>
      <c r="AA4060" s="50"/>
      <c r="AB4060" s="50"/>
      <c r="AC4060" s="50"/>
      <c r="AD4060" s="50"/>
      <c r="AE4060" s="50"/>
      <c r="AF4060" s="50"/>
      <c r="AG4060" s="50"/>
      <c r="AH4060" s="50"/>
      <c r="AI4060" s="50"/>
      <c r="AJ4060" s="50"/>
      <c r="AK4060" s="50"/>
      <c r="AL4060" s="50"/>
      <c r="AM4060" s="50"/>
      <c r="AN4060" s="50"/>
      <c r="AO4060" s="50"/>
      <c r="AP4060" s="50"/>
      <c r="AQ4060" s="50"/>
      <c r="AR4060" s="50"/>
      <c r="AS4060" s="50"/>
      <c r="AT4060" s="50"/>
      <c r="AU4060" s="50"/>
      <c r="AV4060" s="50"/>
      <c r="AW4060" s="50"/>
      <c r="AX4060" s="50"/>
      <c r="AY4060" s="50"/>
      <c r="AZ4060" s="50"/>
      <c r="BA4060" s="50"/>
      <c r="BB4060" s="50"/>
      <c r="BC4060" s="50"/>
      <c r="BD4060" s="50"/>
      <c r="BE4060" s="50"/>
      <c r="BF4060" s="50"/>
      <c r="BG4060" s="50"/>
      <c r="BH4060" s="50"/>
      <c r="BI4060" s="50"/>
      <c r="BJ4060" s="50"/>
      <c r="BK4060" s="50"/>
      <c r="BL4060" s="50"/>
      <c r="BM4060" s="50"/>
      <c r="BN4060" s="50"/>
      <c r="BO4060" s="50"/>
      <c r="BP4060" s="50"/>
      <c r="BQ4060" s="50"/>
      <c r="BR4060" s="50"/>
      <c r="BS4060" s="50"/>
      <c r="BT4060" s="50"/>
      <c r="BU4060" s="50"/>
      <c r="BV4060" s="50"/>
      <c r="BW4060" s="50"/>
      <c r="BX4060" s="50"/>
      <c r="BY4060" s="50"/>
      <c r="BZ4060" s="50"/>
      <c r="CA4060" s="50"/>
      <c r="CB4060" s="50"/>
      <c r="CC4060" s="50"/>
      <c r="CD4060" s="50"/>
      <c r="CE4060" s="50"/>
      <c r="CF4060" s="50"/>
      <c r="CG4060" s="50"/>
      <c r="CH4060" s="50"/>
      <c r="CI4060" s="50"/>
      <c r="CJ4060" s="50"/>
      <c r="CK4060" s="50"/>
      <c r="CL4060" s="50"/>
      <c r="CM4060" s="50"/>
      <c r="CN4060" s="50"/>
      <c r="CO4060" s="50"/>
      <c r="CP4060" s="50"/>
      <c r="CQ4060" s="50"/>
      <c r="CR4060" s="50"/>
      <c r="CS4060" s="50"/>
      <c r="CT4060" s="50"/>
      <c r="CU4060" s="50"/>
      <c r="CV4060" s="50"/>
      <c r="CW4060" s="50"/>
      <c r="CX4060" s="50"/>
      <c r="CY4060" s="50"/>
      <c r="CZ4060" s="50"/>
      <c r="DA4060" s="50"/>
      <c r="DB4060" s="50"/>
      <c r="DC4060" s="50"/>
      <c r="DD4060" s="50"/>
      <c r="DE4060" s="50"/>
      <c r="DF4060" s="50"/>
      <c r="DG4060" s="50"/>
    </row>
    <row r="4061" spans="1:111" x14ac:dyDescent="0.2">
      <c r="A4061" s="571"/>
      <c r="B4061" s="571"/>
      <c r="C4061" s="571"/>
      <c r="D4061" s="78" t="s">
        <v>469</v>
      </c>
      <c r="E4061" s="353">
        <v>500</v>
      </c>
      <c r="F4061" s="352">
        <f t="shared" si="126"/>
        <v>300</v>
      </c>
      <c r="G4061" s="352">
        <f t="shared" si="127"/>
        <v>250</v>
      </c>
      <c r="H4061" s="50"/>
      <c r="I4061" s="50"/>
      <c r="J4061" s="50"/>
      <c r="K4061" s="50"/>
      <c r="L4061" s="50"/>
      <c r="M4061" s="50"/>
      <c r="N4061" s="50"/>
      <c r="O4061" s="50"/>
      <c r="P4061" s="50"/>
      <c r="Q4061" s="50"/>
      <c r="R4061" s="50"/>
      <c r="S4061" s="50"/>
      <c r="T4061" s="50"/>
      <c r="U4061" s="50"/>
      <c r="V4061" s="50"/>
      <c r="W4061" s="50"/>
      <c r="X4061" s="50"/>
      <c r="Y4061" s="50"/>
      <c r="Z4061" s="50"/>
      <c r="AA4061" s="50"/>
      <c r="AB4061" s="50"/>
      <c r="AC4061" s="50"/>
      <c r="AD4061" s="50"/>
      <c r="AE4061" s="50"/>
      <c r="AF4061" s="50"/>
      <c r="AG4061" s="50"/>
      <c r="AH4061" s="50"/>
      <c r="AI4061" s="50"/>
      <c r="AJ4061" s="50"/>
      <c r="AK4061" s="50"/>
      <c r="AL4061" s="50"/>
      <c r="AM4061" s="50"/>
      <c r="AN4061" s="50"/>
      <c r="AO4061" s="50"/>
      <c r="AP4061" s="50"/>
      <c r="AQ4061" s="50"/>
      <c r="AR4061" s="50"/>
      <c r="AS4061" s="50"/>
      <c r="AT4061" s="50"/>
      <c r="AU4061" s="50"/>
      <c r="AV4061" s="50"/>
      <c r="AW4061" s="50"/>
      <c r="AX4061" s="50"/>
      <c r="AY4061" s="50"/>
      <c r="AZ4061" s="50"/>
      <c r="BA4061" s="50"/>
      <c r="BB4061" s="50"/>
      <c r="BC4061" s="50"/>
      <c r="BD4061" s="50"/>
      <c r="BE4061" s="50"/>
      <c r="BF4061" s="50"/>
      <c r="BG4061" s="50"/>
      <c r="BH4061" s="50"/>
      <c r="BI4061" s="50"/>
      <c r="BJ4061" s="50"/>
      <c r="BK4061" s="50"/>
      <c r="BL4061" s="50"/>
      <c r="BM4061" s="50"/>
      <c r="BN4061" s="50"/>
      <c r="BO4061" s="50"/>
      <c r="BP4061" s="50"/>
      <c r="BQ4061" s="50"/>
      <c r="BR4061" s="50"/>
      <c r="BS4061" s="50"/>
      <c r="BT4061" s="50"/>
      <c r="BU4061" s="50"/>
      <c r="BV4061" s="50"/>
      <c r="BW4061" s="50"/>
      <c r="BX4061" s="50"/>
      <c r="BY4061" s="50"/>
      <c r="BZ4061" s="50"/>
      <c r="CA4061" s="50"/>
      <c r="CB4061" s="50"/>
      <c r="CC4061" s="50"/>
      <c r="CD4061" s="50"/>
      <c r="CE4061" s="50"/>
      <c r="CF4061" s="50"/>
      <c r="CG4061" s="50"/>
      <c r="CH4061" s="50"/>
      <c r="CI4061" s="50"/>
      <c r="CJ4061" s="50"/>
      <c r="CK4061" s="50"/>
      <c r="CL4061" s="50"/>
      <c r="CM4061" s="50"/>
      <c r="CN4061" s="50"/>
      <c r="CO4061" s="50"/>
      <c r="CP4061" s="50"/>
      <c r="CQ4061" s="50"/>
      <c r="CR4061" s="50"/>
      <c r="CS4061" s="50"/>
      <c r="CT4061" s="50"/>
      <c r="CU4061" s="50"/>
      <c r="CV4061" s="50"/>
      <c r="CW4061" s="50"/>
      <c r="CX4061" s="50"/>
      <c r="CY4061" s="50"/>
      <c r="CZ4061" s="50"/>
      <c r="DA4061" s="50"/>
      <c r="DB4061" s="50"/>
      <c r="DC4061" s="50"/>
      <c r="DD4061" s="50"/>
      <c r="DE4061" s="50"/>
      <c r="DF4061" s="50"/>
      <c r="DG4061" s="50"/>
    </row>
    <row r="4062" spans="1:111" x14ac:dyDescent="0.2">
      <c r="A4062" s="571"/>
      <c r="B4062" s="571"/>
      <c r="C4062" s="571"/>
      <c r="D4062" s="78" t="s">
        <v>470</v>
      </c>
      <c r="E4062" s="353">
        <v>500</v>
      </c>
      <c r="F4062" s="352">
        <f t="shared" si="126"/>
        <v>300</v>
      </c>
      <c r="G4062" s="352">
        <f t="shared" si="127"/>
        <v>250</v>
      </c>
      <c r="H4062" s="50"/>
      <c r="I4062" s="50"/>
      <c r="J4062" s="50"/>
      <c r="K4062" s="50"/>
      <c r="L4062" s="50"/>
      <c r="M4062" s="50"/>
      <c r="N4062" s="50"/>
      <c r="O4062" s="50"/>
      <c r="P4062" s="50"/>
      <c r="Q4062" s="50"/>
      <c r="R4062" s="50"/>
      <c r="S4062" s="50"/>
      <c r="T4062" s="50"/>
      <c r="U4062" s="50"/>
      <c r="V4062" s="50"/>
      <c r="W4062" s="50"/>
      <c r="X4062" s="50"/>
      <c r="Y4062" s="50"/>
      <c r="Z4062" s="50"/>
      <c r="AA4062" s="50"/>
      <c r="AB4062" s="50"/>
      <c r="AC4062" s="50"/>
      <c r="AD4062" s="50"/>
      <c r="AE4062" s="50"/>
      <c r="AF4062" s="50"/>
      <c r="AG4062" s="50"/>
      <c r="AH4062" s="50"/>
      <c r="AI4062" s="50"/>
      <c r="AJ4062" s="50"/>
      <c r="AK4062" s="50"/>
      <c r="AL4062" s="50"/>
      <c r="AM4062" s="50"/>
      <c r="AN4062" s="50"/>
      <c r="AO4062" s="50"/>
      <c r="AP4062" s="50"/>
      <c r="AQ4062" s="50"/>
      <c r="AR4062" s="50"/>
      <c r="AS4062" s="50"/>
      <c r="AT4062" s="50"/>
      <c r="AU4062" s="50"/>
      <c r="AV4062" s="50"/>
      <c r="AW4062" s="50"/>
      <c r="AX4062" s="50"/>
      <c r="AY4062" s="50"/>
      <c r="AZ4062" s="50"/>
      <c r="BA4062" s="50"/>
      <c r="BB4062" s="50"/>
      <c r="BC4062" s="50"/>
      <c r="BD4062" s="50"/>
      <c r="BE4062" s="50"/>
      <c r="BF4062" s="50"/>
      <c r="BG4062" s="50"/>
      <c r="BH4062" s="50"/>
      <c r="BI4062" s="50"/>
      <c r="BJ4062" s="50"/>
      <c r="BK4062" s="50"/>
      <c r="BL4062" s="50"/>
      <c r="BM4062" s="50"/>
      <c r="BN4062" s="50"/>
      <c r="BO4062" s="50"/>
      <c r="BP4062" s="50"/>
      <c r="BQ4062" s="50"/>
      <c r="BR4062" s="50"/>
      <c r="BS4062" s="50"/>
      <c r="BT4062" s="50"/>
      <c r="BU4062" s="50"/>
      <c r="BV4062" s="50"/>
      <c r="BW4062" s="50"/>
      <c r="BX4062" s="50"/>
      <c r="BY4062" s="50"/>
      <c r="BZ4062" s="50"/>
      <c r="CA4062" s="50"/>
      <c r="CB4062" s="50"/>
      <c r="CC4062" s="50"/>
      <c r="CD4062" s="50"/>
      <c r="CE4062" s="50"/>
      <c r="CF4062" s="50"/>
      <c r="CG4062" s="50"/>
      <c r="CH4062" s="50"/>
      <c r="CI4062" s="50"/>
      <c r="CJ4062" s="50"/>
      <c r="CK4062" s="50"/>
      <c r="CL4062" s="50"/>
      <c r="CM4062" s="50"/>
      <c r="CN4062" s="50"/>
      <c r="CO4062" s="50"/>
      <c r="CP4062" s="50"/>
      <c r="CQ4062" s="50"/>
      <c r="CR4062" s="50"/>
      <c r="CS4062" s="50"/>
      <c r="CT4062" s="50"/>
      <c r="CU4062" s="50"/>
      <c r="CV4062" s="50"/>
      <c r="CW4062" s="50"/>
      <c r="CX4062" s="50"/>
      <c r="CY4062" s="50"/>
      <c r="CZ4062" s="50"/>
      <c r="DA4062" s="50"/>
      <c r="DB4062" s="50"/>
      <c r="DC4062" s="50"/>
      <c r="DD4062" s="50"/>
      <c r="DE4062" s="50"/>
      <c r="DF4062" s="50"/>
      <c r="DG4062" s="50"/>
    </row>
    <row r="4063" spans="1:111" x14ac:dyDescent="0.2">
      <c r="A4063" s="571"/>
      <c r="B4063" s="571"/>
      <c r="C4063" s="571"/>
      <c r="D4063" s="78" t="s">
        <v>471</v>
      </c>
      <c r="E4063" s="353">
        <v>500</v>
      </c>
      <c r="F4063" s="352">
        <f t="shared" si="126"/>
        <v>300</v>
      </c>
      <c r="G4063" s="352">
        <f t="shared" si="127"/>
        <v>250</v>
      </c>
      <c r="H4063" s="50"/>
      <c r="I4063" s="50"/>
      <c r="J4063" s="50"/>
      <c r="K4063" s="50"/>
      <c r="L4063" s="50"/>
      <c r="M4063" s="50"/>
      <c r="N4063" s="50"/>
      <c r="O4063" s="50"/>
      <c r="P4063" s="50"/>
      <c r="Q4063" s="50"/>
      <c r="R4063" s="50"/>
      <c r="S4063" s="50"/>
      <c r="T4063" s="50"/>
      <c r="U4063" s="50"/>
      <c r="V4063" s="50"/>
      <c r="W4063" s="50"/>
      <c r="X4063" s="50"/>
      <c r="Y4063" s="50"/>
      <c r="Z4063" s="50"/>
      <c r="AA4063" s="50"/>
      <c r="AB4063" s="50"/>
      <c r="AC4063" s="50"/>
      <c r="AD4063" s="50"/>
      <c r="AE4063" s="50"/>
      <c r="AF4063" s="50"/>
      <c r="AG4063" s="50"/>
      <c r="AH4063" s="50"/>
      <c r="AI4063" s="50"/>
      <c r="AJ4063" s="50"/>
      <c r="AK4063" s="50"/>
      <c r="AL4063" s="50"/>
      <c r="AM4063" s="50"/>
      <c r="AN4063" s="50"/>
      <c r="AO4063" s="50"/>
      <c r="AP4063" s="50"/>
      <c r="AQ4063" s="50"/>
      <c r="AR4063" s="50"/>
      <c r="AS4063" s="50"/>
      <c r="AT4063" s="50"/>
      <c r="AU4063" s="50"/>
      <c r="AV4063" s="50"/>
      <c r="AW4063" s="50"/>
      <c r="AX4063" s="50"/>
      <c r="AY4063" s="50"/>
      <c r="AZ4063" s="50"/>
      <c r="BA4063" s="50"/>
      <c r="BB4063" s="50"/>
      <c r="BC4063" s="50"/>
      <c r="BD4063" s="50"/>
      <c r="BE4063" s="50"/>
      <c r="BF4063" s="50"/>
      <c r="BG4063" s="50"/>
      <c r="BH4063" s="50"/>
      <c r="BI4063" s="50"/>
      <c r="BJ4063" s="50"/>
      <c r="BK4063" s="50"/>
      <c r="BL4063" s="50"/>
      <c r="BM4063" s="50"/>
      <c r="BN4063" s="50"/>
      <c r="BO4063" s="50"/>
      <c r="BP4063" s="50"/>
      <c r="BQ4063" s="50"/>
      <c r="BR4063" s="50"/>
      <c r="BS4063" s="50"/>
      <c r="BT4063" s="50"/>
      <c r="BU4063" s="50"/>
      <c r="BV4063" s="50"/>
      <c r="BW4063" s="50"/>
      <c r="BX4063" s="50"/>
      <c r="BY4063" s="50"/>
      <c r="BZ4063" s="50"/>
      <c r="CA4063" s="50"/>
      <c r="CB4063" s="50"/>
      <c r="CC4063" s="50"/>
      <c r="CD4063" s="50"/>
      <c r="CE4063" s="50"/>
      <c r="CF4063" s="50"/>
      <c r="CG4063" s="50"/>
      <c r="CH4063" s="50"/>
      <c r="CI4063" s="50"/>
      <c r="CJ4063" s="50"/>
      <c r="CK4063" s="50"/>
      <c r="CL4063" s="50"/>
      <c r="CM4063" s="50"/>
      <c r="CN4063" s="50"/>
      <c r="CO4063" s="50"/>
      <c r="CP4063" s="50"/>
      <c r="CQ4063" s="50"/>
      <c r="CR4063" s="50"/>
      <c r="CS4063" s="50"/>
      <c r="CT4063" s="50"/>
      <c r="CU4063" s="50"/>
      <c r="CV4063" s="50"/>
      <c r="CW4063" s="50"/>
      <c r="CX4063" s="50"/>
      <c r="CY4063" s="50"/>
      <c r="CZ4063" s="50"/>
      <c r="DA4063" s="50"/>
      <c r="DB4063" s="50"/>
      <c r="DC4063" s="50"/>
      <c r="DD4063" s="50"/>
      <c r="DE4063" s="50"/>
      <c r="DF4063" s="50"/>
      <c r="DG4063" s="50"/>
    </row>
    <row r="4064" spans="1:111" x14ac:dyDescent="0.2">
      <c r="A4064" s="571"/>
      <c r="B4064" s="571"/>
      <c r="C4064" s="571"/>
      <c r="D4064" s="78" t="s">
        <v>472</v>
      </c>
      <c r="E4064" s="353">
        <v>500</v>
      </c>
      <c r="F4064" s="352">
        <f t="shared" si="126"/>
        <v>300</v>
      </c>
      <c r="G4064" s="352">
        <f t="shared" si="127"/>
        <v>250</v>
      </c>
      <c r="H4064" s="50"/>
      <c r="I4064" s="50"/>
      <c r="J4064" s="50"/>
      <c r="K4064" s="50"/>
      <c r="L4064" s="50"/>
      <c r="M4064" s="50"/>
      <c r="N4064" s="50"/>
      <c r="O4064" s="50"/>
      <c r="P4064" s="50"/>
      <c r="Q4064" s="50"/>
      <c r="R4064" s="50"/>
      <c r="S4064" s="50"/>
      <c r="T4064" s="50"/>
      <c r="U4064" s="50"/>
      <c r="V4064" s="50"/>
      <c r="W4064" s="50"/>
      <c r="X4064" s="50"/>
      <c r="Y4064" s="50"/>
      <c r="Z4064" s="50"/>
      <c r="AA4064" s="50"/>
      <c r="AB4064" s="50"/>
      <c r="AC4064" s="50"/>
      <c r="AD4064" s="50"/>
      <c r="AE4064" s="50"/>
      <c r="AF4064" s="50"/>
      <c r="AG4064" s="50"/>
      <c r="AH4064" s="50"/>
      <c r="AI4064" s="50"/>
      <c r="AJ4064" s="50"/>
      <c r="AK4064" s="50"/>
      <c r="AL4064" s="50"/>
      <c r="AM4064" s="50"/>
      <c r="AN4064" s="50"/>
      <c r="AO4064" s="50"/>
      <c r="AP4064" s="50"/>
      <c r="AQ4064" s="50"/>
      <c r="AR4064" s="50"/>
      <c r="AS4064" s="50"/>
      <c r="AT4064" s="50"/>
      <c r="AU4064" s="50"/>
      <c r="AV4064" s="50"/>
      <c r="AW4064" s="50"/>
      <c r="AX4064" s="50"/>
      <c r="AY4064" s="50"/>
      <c r="AZ4064" s="50"/>
      <c r="BA4064" s="50"/>
      <c r="BB4064" s="50"/>
      <c r="BC4064" s="50"/>
      <c r="BD4064" s="50"/>
      <c r="BE4064" s="50"/>
      <c r="BF4064" s="50"/>
      <c r="BG4064" s="50"/>
      <c r="BH4064" s="50"/>
      <c r="BI4064" s="50"/>
      <c r="BJ4064" s="50"/>
      <c r="BK4064" s="50"/>
      <c r="BL4064" s="50"/>
      <c r="BM4064" s="50"/>
      <c r="BN4064" s="50"/>
      <c r="BO4064" s="50"/>
      <c r="BP4064" s="50"/>
      <c r="BQ4064" s="50"/>
      <c r="BR4064" s="50"/>
      <c r="BS4064" s="50"/>
      <c r="BT4064" s="50"/>
      <c r="BU4064" s="50"/>
      <c r="BV4064" s="50"/>
      <c r="BW4064" s="50"/>
      <c r="BX4064" s="50"/>
      <c r="BY4064" s="50"/>
      <c r="BZ4064" s="50"/>
      <c r="CA4064" s="50"/>
      <c r="CB4064" s="50"/>
      <c r="CC4064" s="50"/>
      <c r="CD4064" s="50"/>
      <c r="CE4064" s="50"/>
      <c r="CF4064" s="50"/>
      <c r="CG4064" s="50"/>
      <c r="CH4064" s="50"/>
      <c r="CI4064" s="50"/>
      <c r="CJ4064" s="50"/>
      <c r="CK4064" s="50"/>
      <c r="CL4064" s="50"/>
      <c r="CM4064" s="50"/>
      <c r="CN4064" s="50"/>
      <c r="CO4064" s="50"/>
      <c r="CP4064" s="50"/>
      <c r="CQ4064" s="50"/>
      <c r="CR4064" s="50"/>
      <c r="CS4064" s="50"/>
      <c r="CT4064" s="50"/>
      <c r="CU4064" s="50"/>
      <c r="CV4064" s="50"/>
      <c r="CW4064" s="50"/>
      <c r="CX4064" s="50"/>
      <c r="CY4064" s="50"/>
      <c r="CZ4064" s="50"/>
      <c r="DA4064" s="50"/>
      <c r="DB4064" s="50"/>
      <c r="DC4064" s="50"/>
      <c r="DD4064" s="50"/>
      <c r="DE4064" s="50"/>
      <c r="DF4064" s="50"/>
      <c r="DG4064" s="50"/>
    </row>
    <row r="4065" spans="1:111" x14ac:dyDescent="0.2">
      <c r="A4065" s="572"/>
      <c r="B4065" s="572"/>
      <c r="C4065" s="572"/>
      <c r="D4065" s="78" t="s">
        <v>473</v>
      </c>
      <c r="E4065" s="353">
        <v>500</v>
      </c>
      <c r="F4065" s="352">
        <f t="shared" si="126"/>
        <v>300</v>
      </c>
      <c r="G4065" s="352">
        <f t="shared" si="127"/>
        <v>250</v>
      </c>
      <c r="H4065" s="50"/>
      <c r="I4065" s="50"/>
      <c r="J4065" s="50"/>
      <c r="K4065" s="50"/>
      <c r="L4065" s="50"/>
      <c r="M4065" s="50"/>
      <c r="N4065" s="50"/>
      <c r="O4065" s="50"/>
      <c r="P4065" s="50"/>
      <c r="Q4065" s="50"/>
      <c r="R4065" s="50"/>
      <c r="S4065" s="50"/>
      <c r="T4065" s="50"/>
      <c r="U4065" s="50"/>
      <c r="V4065" s="50"/>
      <c r="W4065" s="50"/>
      <c r="X4065" s="50"/>
      <c r="Y4065" s="50"/>
      <c r="Z4065" s="50"/>
      <c r="AA4065" s="50"/>
      <c r="AB4065" s="50"/>
      <c r="AC4065" s="50"/>
      <c r="AD4065" s="50"/>
      <c r="AE4065" s="50"/>
      <c r="AF4065" s="50"/>
      <c r="AG4065" s="50"/>
      <c r="AH4065" s="50"/>
      <c r="AI4065" s="50"/>
      <c r="AJ4065" s="50"/>
      <c r="AK4065" s="50"/>
      <c r="AL4065" s="50"/>
      <c r="AM4065" s="50"/>
      <c r="AN4065" s="50"/>
      <c r="AO4065" s="50"/>
      <c r="AP4065" s="50"/>
      <c r="AQ4065" s="50"/>
      <c r="AR4065" s="50"/>
      <c r="AS4065" s="50"/>
      <c r="AT4065" s="50"/>
      <c r="AU4065" s="50"/>
      <c r="AV4065" s="50"/>
      <c r="AW4065" s="50"/>
      <c r="AX4065" s="50"/>
      <c r="AY4065" s="50"/>
      <c r="AZ4065" s="50"/>
      <c r="BA4065" s="50"/>
      <c r="BB4065" s="50"/>
      <c r="BC4065" s="50"/>
      <c r="BD4065" s="50"/>
      <c r="BE4065" s="50"/>
      <c r="BF4065" s="50"/>
      <c r="BG4065" s="50"/>
      <c r="BH4065" s="50"/>
      <c r="BI4065" s="50"/>
      <c r="BJ4065" s="50"/>
      <c r="BK4065" s="50"/>
      <c r="BL4065" s="50"/>
      <c r="BM4065" s="50"/>
      <c r="BN4065" s="50"/>
      <c r="BO4065" s="50"/>
      <c r="BP4065" s="50"/>
      <c r="BQ4065" s="50"/>
      <c r="BR4065" s="50"/>
      <c r="BS4065" s="50"/>
      <c r="BT4065" s="50"/>
      <c r="BU4065" s="50"/>
      <c r="BV4065" s="50"/>
      <c r="BW4065" s="50"/>
      <c r="BX4065" s="50"/>
      <c r="BY4065" s="50"/>
      <c r="BZ4065" s="50"/>
      <c r="CA4065" s="50"/>
      <c r="CB4065" s="50"/>
      <c r="CC4065" s="50"/>
      <c r="CD4065" s="50"/>
      <c r="CE4065" s="50"/>
      <c r="CF4065" s="50"/>
      <c r="CG4065" s="50"/>
      <c r="CH4065" s="50"/>
      <c r="CI4065" s="50"/>
      <c r="CJ4065" s="50"/>
      <c r="CK4065" s="50"/>
      <c r="CL4065" s="50"/>
      <c r="CM4065" s="50"/>
      <c r="CN4065" s="50"/>
      <c r="CO4065" s="50"/>
      <c r="CP4065" s="50"/>
      <c r="CQ4065" s="50"/>
      <c r="CR4065" s="50"/>
      <c r="CS4065" s="50"/>
      <c r="CT4065" s="50"/>
      <c r="CU4065" s="50"/>
      <c r="CV4065" s="50"/>
      <c r="CW4065" s="50"/>
      <c r="CX4065" s="50"/>
      <c r="CY4065" s="50"/>
      <c r="CZ4065" s="50"/>
      <c r="DA4065" s="50"/>
      <c r="DB4065" s="50"/>
      <c r="DC4065" s="50"/>
      <c r="DD4065" s="50"/>
      <c r="DE4065" s="50"/>
      <c r="DF4065" s="50"/>
      <c r="DG4065" s="50"/>
    </row>
    <row r="4066" spans="1:111" x14ac:dyDescent="0.2">
      <c r="A4066" s="570" t="s">
        <v>101</v>
      </c>
      <c r="B4066" s="570" t="s">
        <v>101</v>
      </c>
      <c r="C4066" s="570"/>
      <c r="D4066" s="75" t="s">
        <v>474</v>
      </c>
      <c r="E4066" s="353">
        <v>0</v>
      </c>
      <c r="F4066" s="352">
        <f t="shared" si="126"/>
        <v>0</v>
      </c>
      <c r="G4066" s="352">
        <f t="shared" si="127"/>
        <v>0</v>
      </c>
      <c r="H4066" s="50"/>
      <c r="I4066" s="50"/>
      <c r="J4066" s="50"/>
      <c r="K4066" s="50"/>
      <c r="L4066" s="50"/>
      <c r="M4066" s="50"/>
      <c r="N4066" s="50"/>
      <c r="O4066" s="50"/>
      <c r="P4066" s="50"/>
      <c r="Q4066" s="50"/>
      <c r="R4066" s="50"/>
      <c r="S4066" s="50"/>
      <c r="T4066" s="50"/>
      <c r="U4066" s="50"/>
      <c r="V4066" s="50"/>
      <c r="W4066" s="50"/>
      <c r="X4066" s="50"/>
      <c r="Y4066" s="50"/>
      <c r="Z4066" s="50"/>
      <c r="AA4066" s="50"/>
      <c r="AB4066" s="50"/>
      <c r="AC4066" s="50"/>
      <c r="AD4066" s="50"/>
      <c r="AE4066" s="50"/>
      <c r="AF4066" s="50"/>
      <c r="AG4066" s="50"/>
      <c r="AH4066" s="50"/>
      <c r="AI4066" s="50"/>
      <c r="AJ4066" s="50"/>
      <c r="AK4066" s="50"/>
      <c r="AL4066" s="50"/>
      <c r="AM4066" s="50"/>
      <c r="AN4066" s="50"/>
      <c r="AO4066" s="50"/>
      <c r="AP4066" s="50"/>
      <c r="AQ4066" s="50"/>
      <c r="AR4066" s="50"/>
      <c r="AS4066" s="50"/>
      <c r="AT4066" s="50"/>
      <c r="AU4066" s="50"/>
      <c r="AV4066" s="50"/>
      <c r="AW4066" s="50"/>
      <c r="AX4066" s="50"/>
      <c r="AY4066" s="50"/>
      <c r="AZ4066" s="50"/>
      <c r="BA4066" s="50"/>
      <c r="BB4066" s="50"/>
      <c r="BC4066" s="50"/>
      <c r="BD4066" s="50"/>
      <c r="BE4066" s="50"/>
      <c r="BF4066" s="50"/>
      <c r="BG4066" s="50"/>
      <c r="BH4066" s="50"/>
      <c r="BI4066" s="50"/>
      <c r="BJ4066" s="50"/>
      <c r="BK4066" s="50"/>
      <c r="BL4066" s="50"/>
      <c r="BM4066" s="50"/>
      <c r="BN4066" s="50"/>
      <c r="BO4066" s="50"/>
      <c r="BP4066" s="50"/>
      <c r="BQ4066" s="50"/>
      <c r="BR4066" s="50"/>
      <c r="BS4066" s="50"/>
      <c r="BT4066" s="50"/>
      <c r="BU4066" s="50"/>
      <c r="BV4066" s="50"/>
      <c r="BW4066" s="50"/>
      <c r="BX4066" s="50"/>
      <c r="BY4066" s="50"/>
      <c r="BZ4066" s="50"/>
      <c r="CA4066" s="50"/>
      <c r="CB4066" s="50"/>
      <c r="CC4066" s="50"/>
      <c r="CD4066" s="50"/>
      <c r="CE4066" s="50"/>
      <c r="CF4066" s="50"/>
      <c r="CG4066" s="50"/>
      <c r="CH4066" s="50"/>
      <c r="CI4066" s="50"/>
      <c r="CJ4066" s="50"/>
      <c r="CK4066" s="50"/>
      <c r="CL4066" s="50"/>
      <c r="CM4066" s="50"/>
      <c r="CN4066" s="50"/>
      <c r="CO4066" s="50"/>
      <c r="CP4066" s="50"/>
      <c r="CQ4066" s="50"/>
      <c r="CR4066" s="50"/>
      <c r="CS4066" s="50"/>
      <c r="CT4066" s="50"/>
      <c r="CU4066" s="50"/>
      <c r="CV4066" s="50"/>
      <c r="CW4066" s="50"/>
      <c r="CX4066" s="50"/>
      <c r="CY4066" s="50"/>
      <c r="CZ4066" s="50"/>
      <c r="DA4066" s="50"/>
      <c r="DB4066" s="50"/>
      <c r="DC4066" s="50"/>
      <c r="DD4066" s="50"/>
      <c r="DE4066" s="50"/>
      <c r="DF4066" s="50"/>
      <c r="DG4066" s="50"/>
    </row>
    <row r="4067" spans="1:111" x14ac:dyDescent="0.2">
      <c r="A4067" s="571"/>
      <c r="B4067" s="571"/>
      <c r="C4067" s="571"/>
      <c r="D4067" s="78" t="s">
        <v>475</v>
      </c>
      <c r="E4067" s="353">
        <v>400</v>
      </c>
      <c r="F4067" s="352">
        <f t="shared" si="126"/>
        <v>240</v>
      </c>
      <c r="G4067" s="352">
        <f t="shared" si="127"/>
        <v>200</v>
      </c>
      <c r="H4067" s="50"/>
      <c r="I4067" s="50"/>
      <c r="J4067" s="50"/>
      <c r="K4067" s="50"/>
      <c r="L4067" s="50"/>
      <c r="M4067" s="50"/>
      <c r="N4067" s="50"/>
      <c r="O4067" s="50"/>
      <c r="P4067" s="50"/>
      <c r="Q4067" s="50"/>
      <c r="R4067" s="50"/>
      <c r="S4067" s="50"/>
      <c r="T4067" s="50"/>
      <c r="U4067" s="50"/>
      <c r="V4067" s="50"/>
      <c r="W4067" s="50"/>
      <c r="X4067" s="50"/>
      <c r="Y4067" s="50"/>
      <c r="Z4067" s="50"/>
      <c r="AA4067" s="50"/>
      <c r="AB4067" s="50"/>
      <c r="AC4067" s="50"/>
      <c r="AD4067" s="50"/>
      <c r="AE4067" s="50"/>
      <c r="AF4067" s="50"/>
      <c r="AG4067" s="50"/>
      <c r="AH4067" s="50"/>
      <c r="AI4067" s="50"/>
      <c r="AJ4067" s="50"/>
      <c r="AK4067" s="50"/>
      <c r="AL4067" s="50"/>
      <c r="AM4067" s="50"/>
      <c r="AN4067" s="50"/>
      <c r="AO4067" s="50"/>
      <c r="AP4067" s="50"/>
      <c r="AQ4067" s="50"/>
      <c r="AR4067" s="50"/>
      <c r="AS4067" s="50"/>
      <c r="AT4067" s="50"/>
      <c r="AU4067" s="50"/>
      <c r="AV4067" s="50"/>
      <c r="AW4067" s="50"/>
      <c r="AX4067" s="50"/>
      <c r="AY4067" s="50"/>
      <c r="AZ4067" s="50"/>
      <c r="BA4067" s="50"/>
      <c r="BB4067" s="50"/>
      <c r="BC4067" s="50"/>
      <c r="BD4067" s="50"/>
      <c r="BE4067" s="50"/>
      <c r="BF4067" s="50"/>
      <c r="BG4067" s="50"/>
      <c r="BH4067" s="50"/>
      <c r="BI4067" s="50"/>
      <c r="BJ4067" s="50"/>
      <c r="BK4067" s="50"/>
      <c r="BL4067" s="50"/>
      <c r="BM4067" s="50"/>
      <c r="BN4067" s="50"/>
      <c r="BO4067" s="50"/>
      <c r="BP4067" s="50"/>
      <c r="BQ4067" s="50"/>
      <c r="BR4067" s="50"/>
      <c r="BS4067" s="50"/>
      <c r="BT4067" s="50"/>
      <c r="BU4067" s="50"/>
      <c r="BV4067" s="50"/>
      <c r="BW4067" s="50"/>
      <c r="BX4067" s="50"/>
      <c r="BY4067" s="50"/>
      <c r="BZ4067" s="50"/>
      <c r="CA4067" s="50"/>
      <c r="CB4067" s="50"/>
      <c r="CC4067" s="50"/>
      <c r="CD4067" s="50"/>
      <c r="CE4067" s="50"/>
      <c r="CF4067" s="50"/>
      <c r="CG4067" s="50"/>
      <c r="CH4067" s="50"/>
      <c r="CI4067" s="50"/>
      <c r="CJ4067" s="50"/>
      <c r="CK4067" s="50"/>
      <c r="CL4067" s="50"/>
      <c r="CM4067" s="50"/>
      <c r="CN4067" s="50"/>
      <c r="CO4067" s="50"/>
      <c r="CP4067" s="50"/>
      <c r="CQ4067" s="50"/>
      <c r="CR4067" s="50"/>
      <c r="CS4067" s="50"/>
      <c r="CT4067" s="50"/>
      <c r="CU4067" s="50"/>
      <c r="CV4067" s="50"/>
      <c r="CW4067" s="50"/>
      <c r="CX4067" s="50"/>
      <c r="CY4067" s="50"/>
      <c r="CZ4067" s="50"/>
      <c r="DA4067" s="50"/>
      <c r="DB4067" s="50"/>
      <c r="DC4067" s="50"/>
      <c r="DD4067" s="50"/>
      <c r="DE4067" s="50"/>
      <c r="DF4067" s="50"/>
      <c r="DG4067" s="50"/>
    </row>
    <row r="4068" spans="1:111" x14ac:dyDescent="0.2">
      <c r="A4068" s="571"/>
      <c r="B4068" s="571"/>
      <c r="C4068" s="571"/>
      <c r="D4068" s="78" t="s">
        <v>476</v>
      </c>
      <c r="E4068" s="353">
        <v>400</v>
      </c>
      <c r="F4068" s="352">
        <f t="shared" si="126"/>
        <v>240</v>
      </c>
      <c r="G4068" s="352">
        <f t="shared" si="127"/>
        <v>200</v>
      </c>
      <c r="H4068" s="50"/>
      <c r="I4068" s="50"/>
      <c r="J4068" s="50"/>
      <c r="K4068" s="50"/>
      <c r="L4068" s="50"/>
      <c r="M4068" s="50"/>
      <c r="N4068" s="50"/>
      <c r="O4068" s="50"/>
      <c r="P4068" s="50"/>
      <c r="Q4068" s="50"/>
      <c r="R4068" s="50"/>
      <c r="S4068" s="50"/>
      <c r="T4068" s="50"/>
      <c r="U4068" s="50"/>
      <c r="V4068" s="50"/>
      <c r="W4068" s="50"/>
      <c r="X4068" s="50"/>
      <c r="Y4068" s="50"/>
      <c r="Z4068" s="50"/>
      <c r="AA4068" s="50"/>
      <c r="AB4068" s="50"/>
      <c r="AC4068" s="50"/>
      <c r="AD4068" s="50"/>
      <c r="AE4068" s="50"/>
      <c r="AF4068" s="50"/>
      <c r="AG4068" s="50"/>
      <c r="AH4068" s="50"/>
      <c r="AI4068" s="50"/>
      <c r="AJ4068" s="50"/>
      <c r="AK4068" s="50"/>
      <c r="AL4068" s="50"/>
      <c r="AM4068" s="50"/>
      <c r="AN4068" s="50"/>
      <c r="AO4068" s="50"/>
      <c r="AP4068" s="50"/>
      <c r="AQ4068" s="50"/>
      <c r="AR4068" s="50"/>
      <c r="AS4068" s="50"/>
      <c r="AT4068" s="50"/>
      <c r="AU4068" s="50"/>
      <c r="AV4068" s="50"/>
      <c r="AW4068" s="50"/>
      <c r="AX4068" s="50"/>
      <c r="AY4068" s="50"/>
      <c r="AZ4068" s="50"/>
      <c r="BA4068" s="50"/>
      <c r="BB4068" s="50"/>
      <c r="BC4068" s="50"/>
      <c r="BD4068" s="50"/>
      <c r="BE4068" s="50"/>
      <c r="BF4068" s="50"/>
      <c r="BG4068" s="50"/>
      <c r="BH4068" s="50"/>
      <c r="BI4068" s="50"/>
      <c r="BJ4068" s="50"/>
      <c r="BK4068" s="50"/>
      <c r="BL4068" s="50"/>
      <c r="BM4068" s="50"/>
      <c r="BN4068" s="50"/>
      <c r="BO4068" s="50"/>
      <c r="BP4068" s="50"/>
      <c r="BQ4068" s="50"/>
      <c r="BR4068" s="50"/>
      <c r="BS4068" s="50"/>
      <c r="BT4068" s="50"/>
      <c r="BU4068" s="50"/>
      <c r="BV4068" s="50"/>
      <c r="BW4068" s="50"/>
      <c r="BX4068" s="50"/>
      <c r="BY4068" s="50"/>
      <c r="BZ4068" s="50"/>
      <c r="CA4068" s="50"/>
      <c r="CB4068" s="50"/>
      <c r="CC4068" s="50"/>
      <c r="CD4068" s="50"/>
      <c r="CE4068" s="50"/>
      <c r="CF4068" s="50"/>
      <c r="CG4068" s="50"/>
      <c r="CH4068" s="50"/>
      <c r="CI4068" s="50"/>
      <c r="CJ4068" s="50"/>
      <c r="CK4068" s="50"/>
      <c r="CL4068" s="50"/>
      <c r="CM4068" s="50"/>
      <c r="CN4068" s="50"/>
      <c r="CO4068" s="50"/>
      <c r="CP4068" s="50"/>
      <c r="CQ4068" s="50"/>
      <c r="CR4068" s="50"/>
      <c r="CS4068" s="50"/>
      <c r="CT4068" s="50"/>
      <c r="CU4068" s="50"/>
      <c r="CV4068" s="50"/>
      <c r="CW4068" s="50"/>
      <c r="CX4068" s="50"/>
      <c r="CY4068" s="50"/>
      <c r="CZ4068" s="50"/>
      <c r="DA4068" s="50"/>
      <c r="DB4068" s="50"/>
      <c r="DC4068" s="50"/>
      <c r="DD4068" s="50"/>
      <c r="DE4068" s="50"/>
      <c r="DF4068" s="50"/>
      <c r="DG4068" s="50"/>
    </row>
    <row r="4069" spans="1:111" x14ac:dyDescent="0.2">
      <c r="A4069" s="571"/>
      <c r="B4069" s="571"/>
      <c r="C4069" s="571"/>
      <c r="D4069" s="78" t="s">
        <v>477</v>
      </c>
      <c r="E4069" s="353">
        <v>400</v>
      </c>
      <c r="F4069" s="352">
        <f t="shared" si="126"/>
        <v>240</v>
      </c>
      <c r="G4069" s="352">
        <f t="shared" si="127"/>
        <v>200</v>
      </c>
      <c r="H4069" s="50"/>
      <c r="I4069" s="50"/>
      <c r="J4069" s="50"/>
      <c r="K4069" s="50"/>
      <c r="L4069" s="50"/>
      <c r="M4069" s="50"/>
      <c r="N4069" s="50"/>
      <c r="O4069" s="50"/>
      <c r="P4069" s="50"/>
      <c r="Q4069" s="50"/>
      <c r="R4069" s="50"/>
      <c r="S4069" s="50"/>
      <c r="T4069" s="50"/>
      <c r="U4069" s="50"/>
      <c r="V4069" s="50"/>
      <c r="W4069" s="50"/>
      <c r="X4069" s="50"/>
      <c r="Y4069" s="50"/>
      <c r="Z4069" s="50"/>
      <c r="AA4069" s="50"/>
      <c r="AB4069" s="50"/>
      <c r="AC4069" s="50"/>
      <c r="AD4069" s="50"/>
      <c r="AE4069" s="50"/>
      <c r="AF4069" s="50"/>
      <c r="AG4069" s="50"/>
      <c r="AH4069" s="50"/>
      <c r="AI4069" s="50"/>
      <c r="AJ4069" s="50"/>
      <c r="AK4069" s="50"/>
      <c r="AL4069" s="50"/>
      <c r="AM4069" s="50"/>
      <c r="AN4069" s="50"/>
      <c r="AO4069" s="50"/>
      <c r="AP4069" s="50"/>
      <c r="AQ4069" s="50"/>
      <c r="AR4069" s="50"/>
      <c r="AS4069" s="50"/>
      <c r="AT4069" s="50"/>
      <c r="AU4069" s="50"/>
      <c r="AV4069" s="50"/>
      <c r="AW4069" s="50"/>
      <c r="AX4069" s="50"/>
      <c r="AY4069" s="50"/>
      <c r="AZ4069" s="50"/>
      <c r="BA4069" s="50"/>
      <c r="BB4069" s="50"/>
      <c r="BC4069" s="50"/>
      <c r="BD4069" s="50"/>
      <c r="BE4069" s="50"/>
      <c r="BF4069" s="50"/>
      <c r="BG4069" s="50"/>
      <c r="BH4069" s="50"/>
      <c r="BI4069" s="50"/>
      <c r="BJ4069" s="50"/>
      <c r="BK4069" s="50"/>
      <c r="BL4069" s="50"/>
      <c r="BM4069" s="50"/>
      <c r="BN4069" s="50"/>
      <c r="BO4069" s="50"/>
      <c r="BP4069" s="50"/>
      <c r="BQ4069" s="50"/>
      <c r="BR4069" s="50"/>
      <c r="BS4069" s="50"/>
      <c r="BT4069" s="50"/>
      <c r="BU4069" s="50"/>
      <c r="BV4069" s="50"/>
      <c r="BW4069" s="50"/>
      <c r="BX4069" s="50"/>
      <c r="BY4069" s="50"/>
      <c r="BZ4069" s="50"/>
      <c r="CA4069" s="50"/>
      <c r="CB4069" s="50"/>
      <c r="CC4069" s="50"/>
      <c r="CD4069" s="50"/>
      <c r="CE4069" s="50"/>
      <c r="CF4069" s="50"/>
      <c r="CG4069" s="50"/>
      <c r="CH4069" s="50"/>
      <c r="CI4069" s="50"/>
      <c r="CJ4069" s="50"/>
      <c r="CK4069" s="50"/>
      <c r="CL4069" s="50"/>
      <c r="CM4069" s="50"/>
      <c r="CN4069" s="50"/>
      <c r="CO4069" s="50"/>
      <c r="CP4069" s="50"/>
      <c r="CQ4069" s="50"/>
      <c r="CR4069" s="50"/>
      <c r="CS4069" s="50"/>
      <c r="CT4069" s="50"/>
      <c r="CU4069" s="50"/>
      <c r="CV4069" s="50"/>
      <c r="CW4069" s="50"/>
      <c r="CX4069" s="50"/>
      <c r="CY4069" s="50"/>
      <c r="CZ4069" s="50"/>
      <c r="DA4069" s="50"/>
      <c r="DB4069" s="50"/>
      <c r="DC4069" s="50"/>
      <c r="DD4069" s="50"/>
      <c r="DE4069" s="50"/>
      <c r="DF4069" s="50"/>
      <c r="DG4069" s="50"/>
    </row>
    <row r="4070" spans="1:111" x14ac:dyDescent="0.2">
      <c r="A4070" s="571"/>
      <c r="B4070" s="571"/>
      <c r="C4070" s="571"/>
      <c r="D4070" s="78" t="s">
        <v>478</v>
      </c>
      <c r="E4070" s="353">
        <v>400</v>
      </c>
      <c r="F4070" s="352">
        <f t="shared" si="126"/>
        <v>240</v>
      </c>
      <c r="G4070" s="352">
        <f t="shared" si="127"/>
        <v>200</v>
      </c>
      <c r="H4070" s="50"/>
      <c r="I4070" s="50"/>
      <c r="J4070" s="50"/>
      <c r="K4070" s="50"/>
      <c r="L4070" s="50"/>
      <c r="M4070" s="50"/>
      <c r="N4070" s="50"/>
      <c r="O4070" s="50"/>
      <c r="P4070" s="50"/>
      <c r="Q4070" s="50"/>
      <c r="R4070" s="50"/>
      <c r="S4070" s="50"/>
      <c r="T4070" s="50"/>
      <c r="U4070" s="50"/>
      <c r="V4070" s="50"/>
      <c r="W4070" s="50"/>
      <c r="X4070" s="50"/>
      <c r="Y4070" s="50"/>
      <c r="Z4070" s="50"/>
      <c r="AA4070" s="50"/>
      <c r="AB4070" s="50"/>
      <c r="AC4070" s="50"/>
      <c r="AD4070" s="50"/>
      <c r="AE4070" s="50"/>
      <c r="AF4070" s="50"/>
      <c r="AG4070" s="50"/>
      <c r="AH4070" s="50"/>
      <c r="AI4070" s="50"/>
      <c r="AJ4070" s="50"/>
      <c r="AK4070" s="50"/>
      <c r="AL4070" s="50"/>
      <c r="AM4070" s="50"/>
      <c r="AN4070" s="50"/>
      <c r="AO4070" s="50"/>
      <c r="AP4070" s="50"/>
      <c r="AQ4070" s="50"/>
      <c r="AR4070" s="50"/>
      <c r="AS4070" s="50"/>
      <c r="AT4070" s="50"/>
      <c r="AU4070" s="50"/>
      <c r="AV4070" s="50"/>
      <c r="AW4070" s="50"/>
      <c r="AX4070" s="50"/>
      <c r="AY4070" s="50"/>
      <c r="AZ4070" s="50"/>
      <c r="BA4070" s="50"/>
      <c r="BB4070" s="50"/>
      <c r="BC4070" s="50"/>
      <c r="BD4070" s="50"/>
      <c r="BE4070" s="50"/>
      <c r="BF4070" s="50"/>
      <c r="BG4070" s="50"/>
      <c r="BH4070" s="50"/>
      <c r="BI4070" s="50"/>
      <c r="BJ4070" s="50"/>
      <c r="BK4070" s="50"/>
      <c r="BL4070" s="50"/>
      <c r="BM4070" s="50"/>
      <c r="BN4070" s="50"/>
      <c r="BO4070" s="50"/>
      <c r="BP4070" s="50"/>
      <c r="BQ4070" s="50"/>
      <c r="BR4070" s="50"/>
      <c r="BS4070" s="50"/>
      <c r="BT4070" s="50"/>
      <c r="BU4070" s="50"/>
      <c r="BV4070" s="50"/>
      <c r="BW4070" s="50"/>
      <c r="BX4070" s="50"/>
      <c r="BY4070" s="50"/>
      <c r="BZ4070" s="50"/>
      <c r="CA4070" s="50"/>
      <c r="CB4070" s="50"/>
      <c r="CC4070" s="50"/>
      <c r="CD4070" s="50"/>
      <c r="CE4070" s="50"/>
      <c r="CF4070" s="50"/>
      <c r="CG4070" s="50"/>
      <c r="CH4070" s="50"/>
      <c r="CI4070" s="50"/>
      <c r="CJ4070" s="50"/>
      <c r="CK4070" s="50"/>
      <c r="CL4070" s="50"/>
      <c r="CM4070" s="50"/>
      <c r="CN4070" s="50"/>
      <c r="CO4070" s="50"/>
      <c r="CP4070" s="50"/>
      <c r="CQ4070" s="50"/>
      <c r="CR4070" s="50"/>
      <c r="CS4070" s="50"/>
      <c r="CT4070" s="50"/>
      <c r="CU4070" s="50"/>
      <c r="CV4070" s="50"/>
      <c r="CW4070" s="50"/>
      <c r="CX4070" s="50"/>
      <c r="CY4070" s="50"/>
      <c r="CZ4070" s="50"/>
      <c r="DA4070" s="50"/>
      <c r="DB4070" s="50"/>
      <c r="DC4070" s="50"/>
      <c r="DD4070" s="50"/>
      <c r="DE4070" s="50"/>
      <c r="DF4070" s="50"/>
      <c r="DG4070" s="50"/>
    </row>
    <row r="4071" spans="1:111" ht="25.5" x14ac:dyDescent="0.2">
      <c r="A4071" s="571"/>
      <c r="B4071" s="571"/>
      <c r="C4071" s="571"/>
      <c r="D4071" s="78" t="s">
        <v>479</v>
      </c>
      <c r="E4071" s="353">
        <v>400</v>
      </c>
      <c r="F4071" s="352">
        <f t="shared" si="126"/>
        <v>240</v>
      </c>
      <c r="G4071" s="352">
        <f t="shared" si="127"/>
        <v>200</v>
      </c>
      <c r="H4071" s="50"/>
      <c r="I4071" s="50"/>
      <c r="J4071" s="50"/>
      <c r="K4071" s="50"/>
      <c r="L4071" s="50"/>
      <c r="M4071" s="50"/>
      <c r="N4071" s="50"/>
      <c r="O4071" s="50"/>
      <c r="P4071" s="50"/>
      <c r="Q4071" s="50"/>
      <c r="R4071" s="50"/>
      <c r="S4071" s="50"/>
      <c r="T4071" s="50"/>
      <c r="U4071" s="50"/>
      <c r="V4071" s="50"/>
      <c r="W4071" s="50"/>
      <c r="X4071" s="50"/>
      <c r="Y4071" s="50"/>
      <c r="Z4071" s="50"/>
      <c r="AA4071" s="50"/>
      <c r="AB4071" s="50"/>
      <c r="AC4071" s="50"/>
      <c r="AD4071" s="50"/>
      <c r="AE4071" s="50"/>
      <c r="AF4071" s="50"/>
      <c r="AG4071" s="50"/>
      <c r="AH4071" s="50"/>
      <c r="AI4071" s="50"/>
      <c r="AJ4071" s="50"/>
      <c r="AK4071" s="50"/>
      <c r="AL4071" s="50"/>
      <c r="AM4071" s="50"/>
      <c r="AN4071" s="50"/>
      <c r="AO4071" s="50"/>
      <c r="AP4071" s="50"/>
      <c r="AQ4071" s="50"/>
      <c r="AR4071" s="50"/>
      <c r="AS4071" s="50"/>
      <c r="AT4071" s="50"/>
      <c r="AU4071" s="50"/>
      <c r="AV4071" s="50"/>
      <c r="AW4071" s="50"/>
      <c r="AX4071" s="50"/>
      <c r="AY4071" s="50"/>
      <c r="AZ4071" s="50"/>
      <c r="BA4071" s="50"/>
      <c r="BB4071" s="50"/>
      <c r="BC4071" s="50"/>
      <c r="BD4071" s="50"/>
      <c r="BE4071" s="50"/>
      <c r="BF4071" s="50"/>
      <c r="BG4071" s="50"/>
      <c r="BH4071" s="50"/>
      <c r="BI4071" s="50"/>
      <c r="BJ4071" s="50"/>
      <c r="BK4071" s="50"/>
      <c r="BL4071" s="50"/>
      <c r="BM4071" s="50"/>
      <c r="BN4071" s="50"/>
      <c r="BO4071" s="50"/>
      <c r="BP4071" s="50"/>
      <c r="BQ4071" s="50"/>
      <c r="BR4071" s="50"/>
      <c r="BS4071" s="50"/>
      <c r="BT4071" s="50"/>
      <c r="BU4071" s="50"/>
      <c r="BV4071" s="50"/>
      <c r="BW4071" s="50"/>
      <c r="BX4071" s="50"/>
      <c r="BY4071" s="50"/>
      <c r="BZ4071" s="50"/>
      <c r="CA4071" s="50"/>
      <c r="CB4071" s="50"/>
      <c r="CC4071" s="50"/>
      <c r="CD4071" s="50"/>
      <c r="CE4071" s="50"/>
      <c r="CF4071" s="50"/>
      <c r="CG4071" s="50"/>
      <c r="CH4071" s="50"/>
      <c r="CI4071" s="50"/>
      <c r="CJ4071" s="50"/>
      <c r="CK4071" s="50"/>
      <c r="CL4071" s="50"/>
      <c r="CM4071" s="50"/>
      <c r="CN4071" s="50"/>
      <c r="CO4071" s="50"/>
      <c r="CP4071" s="50"/>
      <c r="CQ4071" s="50"/>
      <c r="CR4071" s="50"/>
      <c r="CS4071" s="50"/>
      <c r="CT4071" s="50"/>
      <c r="CU4071" s="50"/>
      <c r="CV4071" s="50"/>
      <c r="CW4071" s="50"/>
      <c r="CX4071" s="50"/>
      <c r="CY4071" s="50"/>
      <c r="CZ4071" s="50"/>
      <c r="DA4071" s="50"/>
      <c r="DB4071" s="50"/>
      <c r="DC4071" s="50"/>
      <c r="DD4071" s="50"/>
      <c r="DE4071" s="50"/>
      <c r="DF4071" s="50"/>
      <c r="DG4071" s="50"/>
    </row>
    <row r="4072" spans="1:111" x14ac:dyDescent="0.2">
      <c r="A4072" s="572"/>
      <c r="B4072" s="572"/>
      <c r="C4072" s="572"/>
      <c r="D4072" s="78" t="s">
        <v>480</v>
      </c>
      <c r="E4072" s="353">
        <v>1000</v>
      </c>
      <c r="F4072" s="352">
        <f t="shared" si="126"/>
        <v>600</v>
      </c>
      <c r="G4072" s="352">
        <f t="shared" si="127"/>
        <v>500</v>
      </c>
      <c r="H4072" s="50"/>
      <c r="I4072" s="50"/>
      <c r="J4072" s="50"/>
      <c r="K4072" s="50"/>
      <c r="L4072" s="50"/>
      <c r="M4072" s="50"/>
      <c r="N4072" s="50"/>
      <c r="O4072" s="50"/>
      <c r="P4072" s="50"/>
      <c r="Q4072" s="50"/>
      <c r="R4072" s="50"/>
      <c r="S4072" s="50"/>
      <c r="T4072" s="50"/>
      <c r="U4072" s="50"/>
      <c r="V4072" s="50"/>
      <c r="W4072" s="50"/>
      <c r="X4072" s="50"/>
      <c r="Y4072" s="50"/>
      <c r="Z4072" s="50"/>
      <c r="AA4072" s="50"/>
      <c r="AB4072" s="50"/>
      <c r="AC4072" s="50"/>
      <c r="AD4072" s="50"/>
      <c r="AE4072" s="50"/>
      <c r="AF4072" s="50"/>
      <c r="AG4072" s="50"/>
      <c r="AH4072" s="50"/>
      <c r="AI4072" s="50"/>
      <c r="AJ4072" s="50"/>
      <c r="AK4072" s="50"/>
      <c r="AL4072" s="50"/>
      <c r="AM4072" s="50"/>
      <c r="AN4072" s="50"/>
      <c r="AO4072" s="50"/>
      <c r="AP4072" s="50"/>
      <c r="AQ4072" s="50"/>
      <c r="AR4072" s="50"/>
      <c r="AS4072" s="50"/>
      <c r="AT4072" s="50"/>
      <c r="AU4072" s="50"/>
      <c r="AV4072" s="50"/>
      <c r="AW4072" s="50"/>
      <c r="AX4072" s="50"/>
      <c r="AY4072" s="50"/>
      <c r="AZ4072" s="50"/>
      <c r="BA4072" s="50"/>
      <c r="BB4072" s="50"/>
      <c r="BC4072" s="50"/>
      <c r="BD4072" s="50"/>
      <c r="BE4072" s="50"/>
      <c r="BF4072" s="50"/>
      <c r="BG4072" s="50"/>
      <c r="BH4072" s="50"/>
      <c r="BI4072" s="50"/>
      <c r="BJ4072" s="50"/>
      <c r="BK4072" s="50"/>
      <c r="BL4072" s="50"/>
      <c r="BM4072" s="50"/>
      <c r="BN4072" s="50"/>
      <c r="BO4072" s="50"/>
      <c r="BP4072" s="50"/>
      <c r="BQ4072" s="50"/>
      <c r="BR4072" s="50"/>
      <c r="BS4072" s="50"/>
      <c r="BT4072" s="50"/>
      <c r="BU4072" s="50"/>
      <c r="BV4072" s="50"/>
      <c r="BW4072" s="50"/>
      <c r="BX4072" s="50"/>
      <c r="BY4072" s="50"/>
      <c r="BZ4072" s="50"/>
      <c r="CA4072" s="50"/>
      <c r="CB4072" s="50"/>
      <c r="CC4072" s="50"/>
      <c r="CD4072" s="50"/>
      <c r="CE4072" s="50"/>
      <c r="CF4072" s="50"/>
      <c r="CG4072" s="50"/>
      <c r="CH4072" s="50"/>
      <c r="CI4072" s="50"/>
      <c r="CJ4072" s="50"/>
      <c r="CK4072" s="50"/>
      <c r="CL4072" s="50"/>
      <c r="CM4072" s="50"/>
      <c r="CN4072" s="50"/>
      <c r="CO4072" s="50"/>
      <c r="CP4072" s="50"/>
      <c r="CQ4072" s="50"/>
      <c r="CR4072" s="50"/>
      <c r="CS4072" s="50"/>
      <c r="CT4072" s="50"/>
      <c r="CU4072" s="50"/>
      <c r="CV4072" s="50"/>
      <c r="CW4072" s="50"/>
      <c r="CX4072" s="50"/>
      <c r="CY4072" s="50"/>
      <c r="CZ4072" s="50"/>
      <c r="DA4072" s="50"/>
      <c r="DB4072" s="50"/>
      <c r="DC4072" s="50"/>
      <c r="DD4072" s="50"/>
      <c r="DE4072" s="50"/>
      <c r="DF4072" s="50"/>
      <c r="DG4072" s="50"/>
    </row>
    <row r="4073" spans="1:111" x14ac:dyDescent="0.2">
      <c r="A4073" s="570" t="s">
        <v>102</v>
      </c>
      <c r="B4073" s="570" t="s">
        <v>102</v>
      </c>
      <c r="C4073" s="570"/>
      <c r="D4073" s="75" t="s">
        <v>481</v>
      </c>
      <c r="E4073" s="353">
        <v>0</v>
      </c>
      <c r="F4073" s="352">
        <f t="shared" si="126"/>
        <v>0</v>
      </c>
      <c r="G4073" s="352">
        <f t="shared" si="127"/>
        <v>0</v>
      </c>
      <c r="H4073" s="50"/>
      <c r="I4073" s="50"/>
      <c r="J4073" s="50"/>
      <c r="K4073" s="50"/>
      <c r="L4073" s="50"/>
      <c r="M4073" s="50"/>
      <c r="N4073" s="50"/>
      <c r="O4073" s="50"/>
      <c r="P4073" s="50"/>
      <c r="Q4073" s="50"/>
      <c r="R4073" s="50"/>
      <c r="S4073" s="50"/>
      <c r="T4073" s="50"/>
      <c r="U4073" s="50"/>
      <c r="V4073" s="50"/>
      <c r="W4073" s="50"/>
      <c r="X4073" s="50"/>
      <c r="Y4073" s="50"/>
      <c r="Z4073" s="50"/>
      <c r="AA4073" s="50"/>
      <c r="AB4073" s="50"/>
      <c r="AC4073" s="50"/>
      <c r="AD4073" s="50"/>
      <c r="AE4073" s="50"/>
      <c r="AF4073" s="50"/>
      <c r="AG4073" s="50"/>
      <c r="AH4073" s="50"/>
      <c r="AI4073" s="50"/>
      <c r="AJ4073" s="50"/>
      <c r="AK4073" s="50"/>
      <c r="AL4073" s="50"/>
      <c r="AM4073" s="50"/>
      <c r="AN4073" s="50"/>
      <c r="AO4073" s="50"/>
      <c r="AP4073" s="50"/>
      <c r="AQ4073" s="50"/>
      <c r="AR4073" s="50"/>
      <c r="AS4073" s="50"/>
      <c r="AT4073" s="50"/>
      <c r="AU4073" s="50"/>
      <c r="AV4073" s="50"/>
      <c r="AW4073" s="50"/>
      <c r="AX4073" s="50"/>
      <c r="AY4073" s="50"/>
      <c r="AZ4073" s="50"/>
      <c r="BA4073" s="50"/>
      <c r="BB4073" s="50"/>
      <c r="BC4073" s="50"/>
      <c r="BD4073" s="50"/>
      <c r="BE4073" s="50"/>
      <c r="BF4073" s="50"/>
      <c r="BG4073" s="50"/>
      <c r="BH4073" s="50"/>
      <c r="BI4073" s="50"/>
      <c r="BJ4073" s="50"/>
      <c r="BK4073" s="50"/>
      <c r="BL4073" s="50"/>
      <c r="BM4073" s="50"/>
      <c r="BN4073" s="50"/>
      <c r="BO4073" s="50"/>
      <c r="BP4073" s="50"/>
      <c r="BQ4073" s="50"/>
      <c r="BR4073" s="50"/>
      <c r="BS4073" s="50"/>
      <c r="BT4073" s="50"/>
      <c r="BU4073" s="50"/>
      <c r="BV4073" s="50"/>
      <c r="BW4073" s="50"/>
      <c r="BX4073" s="50"/>
      <c r="BY4073" s="50"/>
      <c r="BZ4073" s="50"/>
      <c r="CA4073" s="50"/>
      <c r="CB4073" s="50"/>
      <c r="CC4073" s="50"/>
      <c r="CD4073" s="50"/>
      <c r="CE4073" s="50"/>
      <c r="CF4073" s="50"/>
      <c r="CG4073" s="50"/>
      <c r="CH4073" s="50"/>
      <c r="CI4073" s="50"/>
      <c r="CJ4073" s="50"/>
      <c r="CK4073" s="50"/>
      <c r="CL4073" s="50"/>
      <c r="CM4073" s="50"/>
      <c r="CN4073" s="50"/>
      <c r="CO4073" s="50"/>
      <c r="CP4073" s="50"/>
      <c r="CQ4073" s="50"/>
      <c r="CR4073" s="50"/>
      <c r="CS4073" s="50"/>
      <c r="CT4073" s="50"/>
      <c r="CU4073" s="50"/>
      <c r="CV4073" s="50"/>
      <c r="CW4073" s="50"/>
      <c r="CX4073" s="50"/>
      <c r="CY4073" s="50"/>
      <c r="CZ4073" s="50"/>
      <c r="DA4073" s="50"/>
      <c r="DB4073" s="50"/>
      <c r="DC4073" s="50"/>
      <c r="DD4073" s="50"/>
      <c r="DE4073" s="50"/>
      <c r="DF4073" s="50"/>
      <c r="DG4073" s="50"/>
    </row>
    <row r="4074" spans="1:111" ht="25.5" x14ac:dyDescent="0.2">
      <c r="A4074" s="571"/>
      <c r="B4074" s="571"/>
      <c r="C4074" s="571"/>
      <c r="D4074" s="78" t="s">
        <v>482</v>
      </c>
      <c r="E4074" s="353">
        <v>300</v>
      </c>
      <c r="F4074" s="352">
        <f t="shared" si="126"/>
        <v>180</v>
      </c>
      <c r="G4074" s="352">
        <f t="shared" si="127"/>
        <v>150</v>
      </c>
      <c r="H4074" s="50"/>
      <c r="I4074" s="50"/>
      <c r="J4074" s="50"/>
      <c r="K4074" s="50"/>
      <c r="L4074" s="50"/>
      <c r="M4074" s="50"/>
      <c r="N4074" s="50"/>
      <c r="O4074" s="50"/>
      <c r="P4074" s="50"/>
      <c r="Q4074" s="50"/>
      <c r="R4074" s="50"/>
      <c r="S4074" s="50"/>
      <c r="T4074" s="50"/>
      <c r="U4074" s="50"/>
      <c r="V4074" s="50"/>
      <c r="W4074" s="50"/>
      <c r="X4074" s="50"/>
      <c r="Y4074" s="50"/>
      <c r="Z4074" s="50"/>
      <c r="AA4074" s="50"/>
      <c r="AB4074" s="50"/>
      <c r="AC4074" s="50"/>
      <c r="AD4074" s="50"/>
      <c r="AE4074" s="50"/>
      <c r="AF4074" s="50"/>
      <c r="AG4074" s="50"/>
      <c r="AH4074" s="50"/>
      <c r="AI4074" s="50"/>
      <c r="AJ4074" s="50"/>
      <c r="AK4074" s="50"/>
      <c r="AL4074" s="50"/>
      <c r="AM4074" s="50"/>
      <c r="AN4074" s="50"/>
      <c r="AO4074" s="50"/>
      <c r="AP4074" s="50"/>
      <c r="AQ4074" s="50"/>
      <c r="AR4074" s="50"/>
      <c r="AS4074" s="50"/>
      <c r="AT4074" s="50"/>
      <c r="AU4074" s="50"/>
      <c r="AV4074" s="50"/>
      <c r="AW4074" s="50"/>
      <c r="AX4074" s="50"/>
      <c r="AY4074" s="50"/>
      <c r="AZ4074" s="50"/>
      <c r="BA4074" s="50"/>
      <c r="BB4074" s="50"/>
      <c r="BC4074" s="50"/>
      <c r="BD4074" s="50"/>
      <c r="BE4074" s="50"/>
      <c r="BF4074" s="50"/>
      <c r="BG4074" s="50"/>
      <c r="BH4074" s="50"/>
      <c r="BI4074" s="50"/>
      <c r="BJ4074" s="50"/>
      <c r="BK4074" s="50"/>
      <c r="BL4074" s="50"/>
      <c r="BM4074" s="50"/>
      <c r="BN4074" s="50"/>
      <c r="BO4074" s="50"/>
      <c r="BP4074" s="50"/>
      <c r="BQ4074" s="50"/>
      <c r="BR4074" s="50"/>
      <c r="BS4074" s="50"/>
      <c r="BT4074" s="50"/>
      <c r="BU4074" s="50"/>
      <c r="BV4074" s="50"/>
      <c r="BW4074" s="50"/>
      <c r="BX4074" s="50"/>
      <c r="BY4074" s="50"/>
      <c r="BZ4074" s="50"/>
      <c r="CA4074" s="50"/>
      <c r="CB4074" s="50"/>
      <c r="CC4074" s="50"/>
      <c r="CD4074" s="50"/>
      <c r="CE4074" s="50"/>
      <c r="CF4074" s="50"/>
      <c r="CG4074" s="50"/>
      <c r="CH4074" s="50"/>
      <c r="CI4074" s="50"/>
      <c r="CJ4074" s="50"/>
      <c r="CK4074" s="50"/>
      <c r="CL4074" s="50"/>
      <c r="CM4074" s="50"/>
      <c r="CN4074" s="50"/>
      <c r="CO4074" s="50"/>
      <c r="CP4074" s="50"/>
      <c r="CQ4074" s="50"/>
      <c r="CR4074" s="50"/>
      <c r="CS4074" s="50"/>
      <c r="CT4074" s="50"/>
      <c r="CU4074" s="50"/>
      <c r="CV4074" s="50"/>
      <c r="CW4074" s="50"/>
      <c r="CX4074" s="50"/>
      <c r="CY4074" s="50"/>
      <c r="CZ4074" s="50"/>
      <c r="DA4074" s="50"/>
      <c r="DB4074" s="50"/>
      <c r="DC4074" s="50"/>
      <c r="DD4074" s="50"/>
      <c r="DE4074" s="50"/>
      <c r="DF4074" s="50"/>
      <c r="DG4074" s="50"/>
    </row>
    <row r="4075" spans="1:111" ht="25.5" x14ac:dyDescent="0.2">
      <c r="A4075" s="571"/>
      <c r="B4075" s="571"/>
      <c r="C4075" s="571"/>
      <c r="D4075" s="78" t="s">
        <v>483</v>
      </c>
      <c r="E4075" s="353">
        <v>300</v>
      </c>
      <c r="F4075" s="352">
        <f t="shared" si="126"/>
        <v>180</v>
      </c>
      <c r="G4075" s="352">
        <f t="shared" si="127"/>
        <v>150</v>
      </c>
      <c r="H4075" s="50"/>
      <c r="I4075" s="50"/>
      <c r="J4075" s="50"/>
      <c r="K4075" s="50"/>
      <c r="L4075" s="50"/>
      <c r="M4075" s="50"/>
      <c r="N4075" s="50"/>
      <c r="O4075" s="50"/>
      <c r="P4075" s="50"/>
      <c r="Q4075" s="50"/>
      <c r="R4075" s="50"/>
      <c r="S4075" s="50"/>
      <c r="T4075" s="50"/>
      <c r="U4075" s="50"/>
      <c r="V4075" s="50"/>
      <c r="W4075" s="50"/>
      <c r="X4075" s="50"/>
      <c r="Y4075" s="50"/>
      <c r="Z4075" s="50"/>
      <c r="AA4075" s="50"/>
      <c r="AB4075" s="50"/>
      <c r="AC4075" s="50"/>
      <c r="AD4075" s="50"/>
      <c r="AE4075" s="50"/>
      <c r="AF4075" s="50"/>
      <c r="AG4075" s="50"/>
      <c r="AH4075" s="50"/>
      <c r="AI4075" s="50"/>
      <c r="AJ4075" s="50"/>
      <c r="AK4075" s="50"/>
      <c r="AL4075" s="50"/>
      <c r="AM4075" s="50"/>
      <c r="AN4075" s="50"/>
      <c r="AO4075" s="50"/>
      <c r="AP4075" s="50"/>
      <c r="AQ4075" s="50"/>
      <c r="AR4075" s="50"/>
      <c r="AS4075" s="50"/>
      <c r="AT4075" s="50"/>
      <c r="AU4075" s="50"/>
      <c r="AV4075" s="50"/>
      <c r="AW4075" s="50"/>
      <c r="AX4075" s="50"/>
      <c r="AY4075" s="50"/>
      <c r="AZ4075" s="50"/>
      <c r="BA4075" s="50"/>
      <c r="BB4075" s="50"/>
      <c r="BC4075" s="50"/>
      <c r="BD4075" s="50"/>
      <c r="BE4075" s="50"/>
      <c r="BF4075" s="50"/>
      <c r="BG4075" s="50"/>
      <c r="BH4075" s="50"/>
      <c r="BI4075" s="50"/>
      <c r="BJ4075" s="50"/>
      <c r="BK4075" s="50"/>
      <c r="BL4075" s="50"/>
      <c r="BM4075" s="50"/>
      <c r="BN4075" s="50"/>
      <c r="BO4075" s="50"/>
      <c r="BP4075" s="50"/>
      <c r="BQ4075" s="50"/>
      <c r="BR4075" s="50"/>
      <c r="BS4075" s="50"/>
      <c r="BT4075" s="50"/>
      <c r="BU4075" s="50"/>
      <c r="BV4075" s="50"/>
      <c r="BW4075" s="50"/>
      <c r="BX4075" s="50"/>
      <c r="BY4075" s="50"/>
      <c r="BZ4075" s="50"/>
      <c r="CA4075" s="50"/>
      <c r="CB4075" s="50"/>
      <c r="CC4075" s="50"/>
      <c r="CD4075" s="50"/>
      <c r="CE4075" s="50"/>
      <c r="CF4075" s="50"/>
      <c r="CG4075" s="50"/>
      <c r="CH4075" s="50"/>
      <c r="CI4075" s="50"/>
      <c r="CJ4075" s="50"/>
      <c r="CK4075" s="50"/>
      <c r="CL4075" s="50"/>
      <c r="CM4075" s="50"/>
      <c r="CN4075" s="50"/>
      <c r="CO4075" s="50"/>
      <c r="CP4075" s="50"/>
      <c r="CQ4075" s="50"/>
      <c r="CR4075" s="50"/>
      <c r="CS4075" s="50"/>
      <c r="CT4075" s="50"/>
      <c r="CU4075" s="50"/>
      <c r="CV4075" s="50"/>
      <c r="CW4075" s="50"/>
      <c r="CX4075" s="50"/>
      <c r="CY4075" s="50"/>
      <c r="CZ4075" s="50"/>
      <c r="DA4075" s="50"/>
      <c r="DB4075" s="50"/>
      <c r="DC4075" s="50"/>
      <c r="DD4075" s="50"/>
      <c r="DE4075" s="50"/>
      <c r="DF4075" s="50"/>
      <c r="DG4075" s="50"/>
    </row>
    <row r="4076" spans="1:111" x14ac:dyDescent="0.2">
      <c r="A4076" s="571"/>
      <c r="B4076" s="571"/>
      <c r="C4076" s="571"/>
      <c r="D4076" s="78" t="s">
        <v>484</v>
      </c>
      <c r="E4076" s="353">
        <v>300</v>
      </c>
      <c r="F4076" s="352">
        <f t="shared" si="126"/>
        <v>180</v>
      </c>
      <c r="G4076" s="352">
        <f t="shared" si="127"/>
        <v>150</v>
      </c>
      <c r="H4076" s="50"/>
      <c r="I4076" s="50"/>
      <c r="J4076" s="50"/>
      <c r="K4076" s="50"/>
      <c r="L4076" s="50"/>
      <c r="M4076" s="50"/>
      <c r="N4076" s="50"/>
      <c r="O4076" s="50"/>
      <c r="P4076" s="50"/>
      <c r="Q4076" s="50"/>
      <c r="R4076" s="50"/>
      <c r="S4076" s="50"/>
      <c r="T4076" s="50"/>
      <c r="U4076" s="50"/>
      <c r="V4076" s="50"/>
      <c r="W4076" s="50"/>
      <c r="X4076" s="50"/>
      <c r="Y4076" s="50"/>
      <c r="Z4076" s="50"/>
      <c r="AA4076" s="50"/>
      <c r="AB4076" s="50"/>
      <c r="AC4076" s="50"/>
      <c r="AD4076" s="50"/>
      <c r="AE4076" s="50"/>
      <c r="AF4076" s="50"/>
      <c r="AG4076" s="50"/>
      <c r="AH4076" s="50"/>
      <c r="AI4076" s="50"/>
      <c r="AJ4076" s="50"/>
      <c r="AK4076" s="50"/>
      <c r="AL4076" s="50"/>
      <c r="AM4076" s="50"/>
      <c r="AN4076" s="50"/>
      <c r="AO4076" s="50"/>
      <c r="AP4076" s="50"/>
      <c r="AQ4076" s="50"/>
      <c r="AR4076" s="50"/>
      <c r="AS4076" s="50"/>
      <c r="AT4076" s="50"/>
      <c r="AU4076" s="50"/>
      <c r="AV4076" s="50"/>
      <c r="AW4076" s="50"/>
      <c r="AX4076" s="50"/>
      <c r="AY4076" s="50"/>
      <c r="AZ4076" s="50"/>
      <c r="BA4076" s="50"/>
      <c r="BB4076" s="50"/>
      <c r="BC4076" s="50"/>
      <c r="BD4076" s="50"/>
      <c r="BE4076" s="50"/>
      <c r="BF4076" s="50"/>
      <c r="BG4076" s="50"/>
      <c r="BH4076" s="50"/>
      <c r="BI4076" s="50"/>
      <c r="BJ4076" s="50"/>
      <c r="BK4076" s="50"/>
      <c r="BL4076" s="50"/>
      <c r="BM4076" s="50"/>
      <c r="BN4076" s="50"/>
      <c r="BO4076" s="50"/>
      <c r="BP4076" s="50"/>
      <c r="BQ4076" s="50"/>
      <c r="BR4076" s="50"/>
      <c r="BS4076" s="50"/>
      <c r="BT4076" s="50"/>
      <c r="BU4076" s="50"/>
      <c r="BV4076" s="50"/>
      <c r="BW4076" s="50"/>
      <c r="BX4076" s="50"/>
      <c r="BY4076" s="50"/>
      <c r="BZ4076" s="50"/>
      <c r="CA4076" s="50"/>
      <c r="CB4076" s="50"/>
      <c r="CC4076" s="50"/>
      <c r="CD4076" s="50"/>
      <c r="CE4076" s="50"/>
      <c r="CF4076" s="50"/>
      <c r="CG4076" s="50"/>
      <c r="CH4076" s="50"/>
      <c r="CI4076" s="50"/>
      <c r="CJ4076" s="50"/>
      <c r="CK4076" s="50"/>
      <c r="CL4076" s="50"/>
      <c r="CM4076" s="50"/>
      <c r="CN4076" s="50"/>
      <c r="CO4076" s="50"/>
      <c r="CP4076" s="50"/>
      <c r="CQ4076" s="50"/>
      <c r="CR4076" s="50"/>
      <c r="CS4076" s="50"/>
      <c r="CT4076" s="50"/>
      <c r="CU4076" s="50"/>
      <c r="CV4076" s="50"/>
      <c r="CW4076" s="50"/>
      <c r="CX4076" s="50"/>
      <c r="CY4076" s="50"/>
      <c r="CZ4076" s="50"/>
      <c r="DA4076" s="50"/>
      <c r="DB4076" s="50"/>
      <c r="DC4076" s="50"/>
      <c r="DD4076" s="50"/>
      <c r="DE4076" s="50"/>
      <c r="DF4076" s="50"/>
      <c r="DG4076" s="50"/>
    </row>
    <row r="4077" spans="1:111" x14ac:dyDescent="0.2">
      <c r="A4077" s="571"/>
      <c r="B4077" s="571"/>
      <c r="C4077" s="571"/>
      <c r="D4077" s="78" t="s">
        <v>485</v>
      </c>
      <c r="E4077" s="353">
        <v>300</v>
      </c>
      <c r="F4077" s="352">
        <f t="shared" si="126"/>
        <v>180</v>
      </c>
      <c r="G4077" s="352">
        <f t="shared" si="127"/>
        <v>150</v>
      </c>
      <c r="H4077" s="50"/>
      <c r="I4077" s="50"/>
      <c r="J4077" s="50"/>
      <c r="K4077" s="50"/>
      <c r="L4077" s="50"/>
      <c r="M4077" s="50"/>
      <c r="N4077" s="50"/>
      <c r="O4077" s="50"/>
      <c r="P4077" s="50"/>
      <c r="Q4077" s="50"/>
      <c r="R4077" s="50"/>
      <c r="S4077" s="50"/>
      <c r="T4077" s="50"/>
      <c r="U4077" s="50"/>
      <c r="V4077" s="50"/>
      <c r="W4077" s="50"/>
      <c r="X4077" s="50"/>
      <c r="Y4077" s="50"/>
      <c r="Z4077" s="50"/>
      <c r="AA4077" s="50"/>
      <c r="AB4077" s="50"/>
      <c r="AC4077" s="50"/>
      <c r="AD4077" s="50"/>
      <c r="AE4077" s="50"/>
      <c r="AF4077" s="50"/>
      <c r="AG4077" s="50"/>
      <c r="AH4077" s="50"/>
      <c r="AI4077" s="50"/>
      <c r="AJ4077" s="50"/>
      <c r="AK4077" s="50"/>
      <c r="AL4077" s="50"/>
      <c r="AM4077" s="50"/>
      <c r="AN4077" s="50"/>
      <c r="AO4077" s="50"/>
      <c r="AP4077" s="50"/>
      <c r="AQ4077" s="50"/>
      <c r="AR4077" s="50"/>
      <c r="AS4077" s="50"/>
      <c r="AT4077" s="50"/>
      <c r="AU4077" s="50"/>
      <c r="AV4077" s="50"/>
      <c r="AW4077" s="50"/>
      <c r="AX4077" s="50"/>
      <c r="AY4077" s="50"/>
      <c r="AZ4077" s="50"/>
      <c r="BA4077" s="50"/>
      <c r="BB4077" s="50"/>
      <c r="BC4077" s="50"/>
      <c r="BD4077" s="50"/>
      <c r="BE4077" s="50"/>
      <c r="BF4077" s="50"/>
      <c r="BG4077" s="50"/>
      <c r="BH4077" s="50"/>
      <c r="BI4077" s="50"/>
      <c r="BJ4077" s="50"/>
      <c r="BK4077" s="50"/>
      <c r="BL4077" s="50"/>
      <c r="BM4077" s="50"/>
      <c r="BN4077" s="50"/>
      <c r="BO4077" s="50"/>
      <c r="BP4077" s="50"/>
      <c r="BQ4077" s="50"/>
      <c r="BR4077" s="50"/>
      <c r="BS4077" s="50"/>
      <c r="BT4077" s="50"/>
      <c r="BU4077" s="50"/>
      <c r="BV4077" s="50"/>
      <c r="BW4077" s="50"/>
      <c r="BX4077" s="50"/>
      <c r="BY4077" s="50"/>
      <c r="BZ4077" s="50"/>
      <c r="CA4077" s="50"/>
      <c r="CB4077" s="50"/>
      <c r="CC4077" s="50"/>
      <c r="CD4077" s="50"/>
      <c r="CE4077" s="50"/>
      <c r="CF4077" s="50"/>
      <c r="CG4077" s="50"/>
      <c r="CH4077" s="50"/>
      <c r="CI4077" s="50"/>
      <c r="CJ4077" s="50"/>
      <c r="CK4077" s="50"/>
      <c r="CL4077" s="50"/>
      <c r="CM4077" s="50"/>
      <c r="CN4077" s="50"/>
      <c r="CO4077" s="50"/>
      <c r="CP4077" s="50"/>
      <c r="CQ4077" s="50"/>
      <c r="CR4077" s="50"/>
      <c r="CS4077" s="50"/>
      <c r="CT4077" s="50"/>
      <c r="CU4077" s="50"/>
      <c r="CV4077" s="50"/>
      <c r="CW4077" s="50"/>
      <c r="CX4077" s="50"/>
      <c r="CY4077" s="50"/>
      <c r="CZ4077" s="50"/>
      <c r="DA4077" s="50"/>
      <c r="DB4077" s="50"/>
      <c r="DC4077" s="50"/>
      <c r="DD4077" s="50"/>
      <c r="DE4077" s="50"/>
      <c r="DF4077" s="50"/>
      <c r="DG4077" s="50"/>
    </row>
    <row r="4078" spans="1:111" x14ac:dyDescent="0.2">
      <c r="A4078" s="571"/>
      <c r="B4078" s="571"/>
      <c r="C4078" s="571"/>
      <c r="D4078" s="78" t="s">
        <v>486</v>
      </c>
      <c r="E4078" s="353">
        <v>300</v>
      </c>
      <c r="F4078" s="352">
        <f t="shared" si="126"/>
        <v>180</v>
      </c>
      <c r="G4078" s="352">
        <f t="shared" si="127"/>
        <v>150</v>
      </c>
      <c r="H4078" s="50"/>
      <c r="I4078" s="50"/>
      <c r="J4078" s="50"/>
      <c r="K4078" s="50"/>
      <c r="L4078" s="50"/>
      <c r="M4078" s="50"/>
      <c r="N4078" s="50"/>
      <c r="O4078" s="50"/>
      <c r="P4078" s="50"/>
      <c r="Q4078" s="50"/>
      <c r="R4078" s="50"/>
      <c r="S4078" s="50"/>
      <c r="T4078" s="50"/>
      <c r="U4078" s="50"/>
      <c r="V4078" s="50"/>
      <c r="W4078" s="50"/>
      <c r="X4078" s="50"/>
      <c r="Y4078" s="50"/>
      <c r="Z4078" s="50"/>
      <c r="AA4078" s="50"/>
      <c r="AB4078" s="50"/>
      <c r="AC4078" s="50"/>
      <c r="AD4078" s="50"/>
      <c r="AE4078" s="50"/>
      <c r="AF4078" s="50"/>
      <c r="AG4078" s="50"/>
      <c r="AH4078" s="50"/>
      <c r="AI4078" s="50"/>
      <c r="AJ4078" s="50"/>
      <c r="AK4078" s="50"/>
      <c r="AL4078" s="50"/>
      <c r="AM4078" s="50"/>
      <c r="AN4078" s="50"/>
      <c r="AO4078" s="50"/>
      <c r="AP4078" s="50"/>
      <c r="AQ4078" s="50"/>
      <c r="AR4078" s="50"/>
      <c r="AS4078" s="50"/>
      <c r="AT4078" s="50"/>
      <c r="AU4078" s="50"/>
      <c r="AV4078" s="50"/>
      <c r="AW4078" s="50"/>
      <c r="AX4078" s="50"/>
      <c r="AY4078" s="50"/>
      <c r="AZ4078" s="50"/>
      <c r="BA4078" s="50"/>
      <c r="BB4078" s="50"/>
      <c r="BC4078" s="50"/>
      <c r="BD4078" s="50"/>
      <c r="BE4078" s="50"/>
      <c r="BF4078" s="50"/>
      <c r="BG4078" s="50"/>
      <c r="BH4078" s="50"/>
      <c r="BI4078" s="50"/>
      <c r="BJ4078" s="50"/>
      <c r="BK4078" s="50"/>
      <c r="BL4078" s="50"/>
      <c r="BM4078" s="50"/>
      <c r="BN4078" s="50"/>
      <c r="BO4078" s="50"/>
      <c r="BP4078" s="50"/>
      <c r="BQ4078" s="50"/>
      <c r="BR4078" s="50"/>
      <c r="BS4078" s="50"/>
      <c r="BT4078" s="50"/>
      <c r="BU4078" s="50"/>
      <c r="BV4078" s="50"/>
      <c r="BW4078" s="50"/>
      <c r="BX4078" s="50"/>
      <c r="BY4078" s="50"/>
      <c r="BZ4078" s="50"/>
      <c r="CA4078" s="50"/>
      <c r="CB4078" s="50"/>
      <c r="CC4078" s="50"/>
      <c r="CD4078" s="50"/>
      <c r="CE4078" s="50"/>
      <c r="CF4078" s="50"/>
      <c r="CG4078" s="50"/>
      <c r="CH4078" s="50"/>
      <c r="CI4078" s="50"/>
      <c r="CJ4078" s="50"/>
      <c r="CK4078" s="50"/>
      <c r="CL4078" s="50"/>
      <c r="CM4078" s="50"/>
      <c r="CN4078" s="50"/>
      <c r="CO4078" s="50"/>
      <c r="CP4078" s="50"/>
      <c r="CQ4078" s="50"/>
      <c r="CR4078" s="50"/>
      <c r="CS4078" s="50"/>
      <c r="CT4078" s="50"/>
      <c r="CU4078" s="50"/>
      <c r="CV4078" s="50"/>
      <c r="CW4078" s="50"/>
      <c r="CX4078" s="50"/>
      <c r="CY4078" s="50"/>
      <c r="CZ4078" s="50"/>
      <c r="DA4078" s="50"/>
      <c r="DB4078" s="50"/>
      <c r="DC4078" s="50"/>
      <c r="DD4078" s="50"/>
      <c r="DE4078" s="50"/>
      <c r="DF4078" s="50"/>
      <c r="DG4078" s="50"/>
    </row>
    <row r="4079" spans="1:111" ht="25.5" x14ac:dyDescent="0.2">
      <c r="A4079" s="571"/>
      <c r="B4079" s="571"/>
      <c r="C4079" s="571"/>
      <c r="D4079" s="78" t="s">
        <v>487</v>
      </c>
      <c r="E4079" s="353">
        <v>300</v>
      </c>
      <c r="F4079" s="352">
        <f t="shared" si="126"/>
        <v>180</v>
      </c>
      <c r="G4079" s="352">
        <f t="shared" si="127"/>
        <v>150</v>
      </c>
      <c r="H4079" s="50"/>
      <c r="I4079" s="50"/>
      <c r="J4079" s="50"/>
      <c r="K4079" s="50"/>
      <c r="L4079" s="50"/>
      <c r="M4079" s="50"/>
      <c r="N4079" s="50"/>
      <c r="O4079" s="50"/>
      <c r="P4079" s="50"/>
      <c r="Q4079" s="50"/>
      <c r="R4079" s="50"/>
      <c r="S4079" s="50"/>
      <c r="T4079" s="50"/>
      <c r="U4079" s="50"/>
      <c r="V4079" s="50"/>
      <c r="W4079" s="50"/>
      <c r="X4079" s="50"/>
      <c r="Y4079" s="50"/>
      <c r="Z4079" s="50"/>
      <c r="AA4079" s="50"/>
      <c r="AB4079" s="50"/>
      <c r="AC4079" s="50"/>
      <c r="AD4079" s="50"/>
      <c r="AE4079" s="50"/>
      <c r="AF4079" s="50"/>
      <c r="AG4079" s="50"/>
      <c r="AH4079" s="50"/>
      <c r="AI4079" s="50"/>
      <c r="AJ4079" s="50"/>
      <c r="AK4079" s="50"/>
      <c r="AL4079" s="50"/>
      <c r="AM4079" s="50"/>
      <c r="AN4079" s="50"/>
      <c r="AO4079" s="50"/>
      <c r="AP4079" s="50"/>
      <c r="AQ4079" s="50"/>
      <c r="AR4079" s="50"/>
      <c r="AS4079" s="50"/>
      <c r="AT4079" s="50"/>
      <c r="AU4079" s="50"/>
      <c r="AV4079" s="50"/>
      <c r="AW4079" s="50"/>
      <c r="AX4079" s="50"/>
      <c r="AY4079" s="50"/>
      <c r="AZ4079" s="50"/>
      <c r="BA4079" s="50"/>
      <c r="BB4079" s="50"/>
      <c r="BC4079" s="50"/>
      <c r="BD4079" s="50"/>
      <c r="BE4079" s="50"/>
      <c r="BF4079" s="50"/>
      <c r="BG4079" s="50"/>
      <c r="BH4079" s="50"/>
      <c r="BI4079" s="50"/>
      <c r="BJ4079" s="50"/>
      <c r="BK4079" s="50"/>
      <c r="BL4079" s="50"/>
      <c r="BM4079" s="50"/>
      <c r="BN4079" s="50"/>
      <c r="BO4079" s="50"/>
      <c r="BP4079" s="50"/>
      <c r="BQ4079" s="50"/>
      <c r="BR4079" s="50"/>
      <c r="BS4079" s="50"/>
      <c r="BT4079" s="50"/>
      <c r="BU4079" s="50"/>
      <c r="BV4079" s="50"/>
      <c r="BW4079" s="50"/>
      <c r="BX4079" s="50"/>
      <c r="BY4079" s="50"/>
      <c r="BZ4079" s="50"/>
      <c r="CA4079" s="50"/>
      <c r="CB4079" s="50"/>
      <c r="CC4079" s="50"/>
      <c r="CD4079" s="50"/>
      <c r="CE4079" s="50"/>
      <c r="CF4079" s="50"/>
      <c r="CG4079" s="50"/>
      <c r="CH4079" s="50"/>
      <c r="CI4079" s="50"/>
      <c r="CJ4079" s="50"/>
      <c r="CK4079" s="50"/>
      <c r="CL4079" s="50"/>
      <c r="CM4079" s="50"/>
      <c r="CN4079" s="50"/>
      <c r="CO4079" s="50"/>
      <c r="CP4079" s="50"/>
      <c r="CQ4079" s="50"/>
      <c r="CR4079" s="50"/>
      <c r="CS4079" s="50"/>
      <c r="CT4079" s="50"/>
      <c r="CU4079" s="50"/>
      <c r="CV4079" s="50"/>
      <c r="CW4079" s="50"/>
      <c r="CX4079" s="50"/>
      <c r="CY4079" s="50"/>
      <c r="CZ4079" s="50"/>
      <c r="DA4079" s="50"/>
      <c r="DB4079" s="50"/>
      <c r="DC4079" s="50"/>
      <c r="DD4079" s="50"/>
      <c r="DE4079" s="50"/>
      <c r="DF4079" s="50"/>
      <c r="DG4079" s="50"/>
    </row>
    <row r="4080" spans="1:111" x14ac:dyDescent="0.2">
      <c r="A4080" s="572"/>
      <c r="B4080" s="572"/>
      <c r="C4080" s="572"/>
      <c r="D4080" s="78" t="s">
        <v>488</v>
      </c>
      <c r="E4080" s="353">
        <v>300</v>
      </c>
      <c r="F4080" s="352">
        <f t="shared" si="126"/>
        <v>180</v>
      </c>
      <c r="G4080" s="352">
        <f t="shared" si="127"/>
        <v>150</v>
      </c>
      <c r="H4080" s="50"/>
      <c r="I4080" s="50"/>
      <c r="J4080" s="50"/>
      <c r="K4080" s="50"/>
      <c r="L4080" s="50"/>
      <c r="M4080" s="50"/>
      <c r="N4080" s="50"/>
      <c r="O4080" s="50"/>
      <c r="P4080" s="50"/>
      <c r="Q4080" s="50"/>
      <c r="R4080" s="50"/>
      <c r="S4080" s="50"/>
      <c r="T4080" s="50"/>
      <c r="U4080" s="50"/>
      <c r="V4080" s="50"/>
      <c r="W4080" s="50"/>
      <c r="X4080" s="50"/>
      <c r="Y4080" s="50"/>
      <c r="Z4080" s="50"/>
      <c r="AA4080" s="50"/>
      <c r="AB4080" s="50"/>
      <c r="AC4080" s="50"/>
      <c r="AD4080" s="50"/>
      <c r="AE4080" s="50"/>
      <c r="AF4080" s="50"/>
      <c r="AG4080" s="50"/>
      <c r="AH4080" s="50"/>
      <c r="AI4080" s="50"/>
      <c r="AJ4080" s="50"/>
      <c r="AK4080" s="50"/>
      <c r="AL4080" s="50"/>
      <c r="AM4080" s="50"/>
      <c r="AN4080" s="50"/>
      <c r="AO4080" s="50"/>
      <c r="AP4080" s="50"/>
      <c r="AQ4080" s="50"/>
      <c r="AR4080" s="50"/>
      <c r="AS4080" s="50"/>
      <c r="AT4080" s="50"/>
      <c r="AU4080" s="50"/>
      <c r="AV4080" s="50"/>
      <c r="AW4080" s="50"/>
      <c r="AX4080" s="50"/>
      <c r="AY4080" s="50"/>
      <c r="AZ4080" s="50"/>
      <c r="BA4080" s="50"/>
      <c r="BB4080" s="50"/>
      <c r="BC4080" s="50"/>
      <c r="BD4080" s="50"/>
      <c r="BE4080" s="50"/>
      <c r="BF4080" s="50"/>
      <c r="BG4080" s="50"/>
      <c r="BH4080" s="50"/>
      <c r="BI4080" s="50"/>
      <c r="BJ4080" s="50"/>
      <c r="BK4080" s="50"/>
      <c r="BL4080" s="50"/>
      <c r="BM4080" s="50"/>
      <c r="BN4080" s="50"/>
      <c r="BO4080" s="50"/>
      <c r="BP4080" s="50"/>
      <c r="BQ4080" s="50"/>
      <c r="BR4080" s="50"/>
      <c r="BS4080" s="50"/>
      <c r="BT4080" s="50"/>
      <c r="BU4080" s="50"/>
      <c r="BV4080" s="50"/>
      <c r="BW4080" s="50"/>
      <c r="BX4080" s="50"/>
      <c r="BY4080" s="50"/>
      <c r="BZ4080" s="50"/>
      <c r="CA4080" s="50"/>
      <c r="CB4080" s="50"/>
      <c r="CC4080" s="50"/>
      <c r="CD4080" s="50"/>
      <c r="CE4080" s="50"/>
      <c r="CF4080" s="50"/>
      <c r="CG4080" s="50"/>
      <c r="CH4080" s="50"/>
      <c r="CI4080" s="50"/>
      <c r="CJ4080" s="50"/>
      <c r="CK4080" s="50"/>
      <c r="CL4080" s="50"/>
      <c r="CM4080" s="50"/>
      <c r="CN4080" s="50"/>
      <c r="CO4080" s="50"/>
      <c r="CP4080" s="50"/>
      <c r="CQ4080" s="50"/>
      <c r="CR4080" s="50"/>
      <c r="CS4080" s="50"/>
      <c r="CT4080" s="50"/>
      <c r="CU4080" s="50"/>
      <c r="CV4080" s="50"/>
      <c r="CW4080" s="50"/>
      <c r="CX4080" s="50"/>
      <c r="CY4080" s="50"/>
      <c r="CZ4080" s="50"/>
      <c r="DA4080" s="50"/>
      <c r="DB4080" s="50"/>
      <c r="DC4080" s="50"/>
      <c r="DD4080" s="50"/>
      <c r="DE4080" s="50"/>
      <c r="DF4080" s="50"/>
      <c r="DG4080" s="50"/>
    </row>
    <row r="4081" spans="1:111" x14ac:dyDescent="0.2">
      <c r="A4081" s="313" t="s">
        <v>103</v>
      </c>
      <c r="B4081" s="313" t="s">
        <v>103</v>
      </c>
      <c r="C4081" s="313"/>
      <c r="D4081" s="78" t="s">
        <v>206</v>
      </c>
      <c r="E4081" s="353">
        <v>200</v>
      </c>
      <c r="F4081" s="352">
        <f t="shared" si="126"/>
        <v>120</v>
      </c>
      <c r="G4081" s="352">
        <f t="shared" si="127"/>
        <v>100</v>
      </c>
      <c r="H4081" s="50"/>
      <c r="I4081" s="50"/>
      <c r="J4081" s="50"/>
      <c r="K4081" s="50"/>
      <c r="L4081" s="50"/>
      <c r="M4081" s="50"/>
      <c r="N4081" s="50"/>
      <c r="O4081" s="50"/>
      <c r="P4081" s="50"/>
      <c r="Q4081" s="50"/>
      <c r="R4081" s="50"/>
      <c r="S4081" s="50"/>
      <c r="T4081" s="50"/>
      <c r="U4081" s="50"/>
      <c r="V4081" s="50"/>
      <c r="W4081" s="50"/>
      <c r="X4081" s="50"/>
      <c r="Y4081" s="50"/>
      <c r="Z4081" s="50"/>
      <c r="AA4081" s="50"/>
      <c r="AB4081" s="50"/>
      <c r="AC4081" s="50"/>
      <c r="AD4081" s="50"/>
      <c r="AE4081" s="50"/>
      <c r="AF4081" s="50"/>
      <c r="AG4081" s="50"/>
      <c r="AH4081" s="50"/>
      <c r="AI4081" s="50"/>
      <c r="AJ4081" s="50"/>
      <c r="AK4081" s="50"/>
      <c r="AL4081" s="50"/>
      <c r="AM4081" s="50"/>
      <c r="AN4081" s="50"/>
      <c r="AO4081" s="50"/>
      <c r="AP4081" s="50"/>
      <c r="AQ4081" s="50"/>
      <c r="AR4081" s="50"/>
      <c r="AS4081" s="50"/>
      <c r="AT4081" s="50"/>
      <c r="AU4081" s="50"/>
      <c r="AV4081" s="50"/>
      <c r="AW4081" s="50"/>
      <c r="AX4081" s="50"/>
      <c r="AY4081" s="50"/>
      <c r="AZ4081" s="50"/>
      <c r="BA4081" s="50"/>
      <c r="BB4081" s="50"/>
      <c r="BC4081" s="50"/>
      <c r="BD4081" s="50"/>
      <c r="BE4081" s="50"/>
      <c r="BF4081" s="50"/>
      <c r="BG4081" s="50"/>
      <c r="BH4081" s="50"/>
      <c r="BI4081" s="50"/>
      <c r="BJ4081" s="50"/>
      <c r="BK4081" s="50"/>
      <c r="BL4081" s="50"/>
      <c r="BM4081" s="50"/>
      <c r="BN4081" s="50"/>
      <c r="BO4081" s="50"/>
      <c r="BP4081" s="50"/>
      <c r="BQ4081" s="50"/>
      <c r="BR4081" s="50"/>
      <c r="BS4081" s="50"/>
      <c r="BT4081" s="50"/>
      <c r="BU4081" s="50"/>
      <c r="BV4081" s="50"/>
      <c r="BW4081" s="50"/>
      <c r="BX4081" s="50"/>
      <c r="BY4081" s="50"/>
      <c r="BZ4081" s="50"/>
      <c r="CA4081" s="50"/>
      <c r="CB4081" s="50"/>
      <c r="CC4081" s="50"/>
      <c r="CD4081" s="50"/>
      <c r="CE4081" s="50"/>
      <c r="CF4081" s="50"/>
      <c r="CG4081" s="50"/>
      <c r="CH4081" s="50"/>
      <c r="CI4081" s="50"/>
      <c r="CJ4081" s="50"/>
      <c r="CK4081" s="50"/>
      <c r="CL4081" s="50"/>
      <c r="CM4081" s="50"/>
      <c r="CN4081" s="50"/>
      <c r="CO4081" s="50"/>
      <c r="CP4081" s="50"/>
      <c r="CQ4081" s="50"/>
      <c r="CR4081" s="50"/>
      <c r="CS4081" s="50"/>
      <c r="CT4081" s="50"/>
      <c r="CU4081" s="50"/>
      <c r="CV4081" s="50"/>
      <c r="CW4081" s="50"/>
      <c r="CX4081" s="50"/>
      <c r="CY4081" s="50"/>
      <c r="CZ4081" s="50"/>
      <c r="DA4081" s="50"/>
      <c r="DB4081" s="50"/>
      <c r="DC4081" s="50"/>
      <c r="DD4081" s="50"/>
      <c r="DE4081" s="50"/>
      <c r="DF4081" s="50"/>
      <c r="DG4081" s="50"/>
    </row>
    <row r="4082" spans="1:111" x14ac:dyDescent="0.2">
      <c r="A4082" s="16">
        <v>9</v>
      </c>
      <c r="B4082" s="16">
        <v>9</v>
      </c>
      <c r="C4082" s="16"/>
      <c r="D4082" s="75" t="s">
        <v>1018</v>
      </c>
      <c r="E4082" s="353">
        <v>0</v>
      </c>
      <c r="F4082" s="352">
        <f t="shared" si="126"/>
        <v>0</v>
      </c>
      <c r="G4082" s="352">
        <f t="shared" si="127"/>
        <v>0</v>
      </c>
      <c r="H4082" s="50"/>
      <c r="I4082" s="50"/>
      <c r="J4082" s="50"/>
      <c r="K4082" s="50"/>
      <c r="L4082" s="50"/>
      <c r="M4082" s="50"/>
      <c r="N4082" s="50"/>
      <c r="O4082" s="50"/>
      <c r="P4082" s="50"/>
      <c r="Q4082" s="50"/>
      <c r="R4082" s="50"/>
      <c r="S4082" s="50"/>
      <c r="T4082" s="50"/>
      <c r="U4082" s="50"/>
      <c r="V4082" s="50"/>
      <c r="W4082" s="50"/>
      <c r="X4082" s="50"/>
      <c r="Y4082" s="50"/>
      <c r="Z4082" s="50"/>
      <c r="AA4082" s="50"/>
      <c r="AB4082" s="50"/>
      <c r="AC4082" s="50"/>
      <c r="AD4082" s="50"/>
      <c r="AE4082" s="50"/>
      <c r="AF4082" s="50"/>
      <c r="AG4082" s="50"/>
      <c r="AH4082" s="50"/>
      <c r="AI4082" s="50"/>
      <c r="AJ4082" s="50"/>
      <c r="AK4082" s="50"/>
      <c r="AL4082" s="50"/>
      <c r="AM4082" s="50"/>
      <c r="AN4082" s="50"/>
      <c r="AO4082" s="50"/>
      <c r="AP4082" s="50"/>
      <c r="AQ4082" s="50"/>
      <c r="AR4082" s="50"/>
      <c r="AS4082" s="50"/>
      <c r="AT4082" s="50"/>
      <c r="AU4082" s="50"/>
      <c r="AV4082" s="50"/>
      <c r="AW4082" s="50"/>
      <c r="AX4082" s="50"/>
      <c r="AY4082" s="50"/>
      <c r="AZ4082" s="50"/>
      <c r="BA4082" s="50"/>
      <c r="BB4082" s="50"/>
      <c r="BC4082" s="50"/>
      <c r="BD4082" s="50"/>
      <c r="BE4082" s="50"/>
      <c r="BF4082" s="50"/>
      <c r="BG4082" s="50"/>
      <c r="BH4082" s="50"/>
      <c r="BI4082" s="50"/>
      <c r="BJ4082" s="50"/>
      <c r="BK4082" s="50"/>
      <c r="BL4082" s="50"/>
      <c r="BM4082" s="50"/>
      <c r="BN4082" s="50"/>
      <c r="BO4082" s="50"/>
      <c r="BP4082" s="50"/>
      <c r="BQ4082" s="50"/>
      <c r="BR4082" s="50"/>
      <c r="BS4082" s="50"/>
      <c r="BT4082" s="50"/>
      <c r="BU4082" s="50"/>
      <c r="BV4082" s="50"/>
      <c r="BW4082" s="50"/>
      <c r="BX4082" s="50"/>
      <c r="BY4082" s="50"/>
      <c r="BZ4082" s="50"/>
      <c r="CA4082" s="50"/>
      <c r="CB4082" s="50"/>
      <c r="CC4082" s="50"/>
      <c r="CD4082" s="50"/>
      <c r="CE4082" s="50"/>
      <c r="CF4082" s="50"/>
      <c r="CG4082" s="50"/>
      <c r="CH4082" s="50"/>
      <c r="CI4082" s="50"/>
      <c r="CJ4082" s="50"/>
      <c r="CK4082" s="50"/>
      <c r="CL4082" s="50"/>
      <c r="CM4082" s="50"/>
      <c r="CN4082" s="50"/>
      <c r="CO4082" s="50"/>
      <c r="CP4082" s="50"/>
      <c r="CQ4082" s="50"/>
      <c r="CR4082" s="50"/>
      <c r="CS4082" s="50"/>
      <c r="CT4082" s="50"/>
      <c r="CU4082" s="50"/>
      <c r="CV4082" s="50"/>
      <c r="CW4082" s="50"/>
      <c r="CX4082" s="50"/>
      <c r="CY4082" s="50"/>
      <c r="CZ4082" s="50"/>
      <c r="DA4082" s="50"/>
      <c r="DB4082" s="50"/>
      <c r="DC4082" s="50"/>
      <c r="DD4082" s="50"/>
      <c r="DE4082" s="50"/>
      <c r="DF4082" s="50"/>
      <c r="DG4082" s="50"/>
    </row>
    <row r="4083" spans="1:111" x14ac:dyDescent="0.2">
      <c r="A4083" s="205" t="s">
        <v>105</v>
      </c>
      <c r="B4083" s="205" t="s">
        <v>105</v>
      </c>
      <c r="C4083" s="205"/>
      <c r="D4083" s="75" t="s">
        <v>1180</v>
      </c>
      <c r="E4083" s="353">
        <v>0</v>
      </c>
      <c r="F4083" s="352">
        <f t="shared" si="126"/>
        <v>0</v>
      </c>
      <c r="G4083" s="352">
        <f t="shared" si="127"/>
        <v>0</v>
      </c>
      <c r="H4083" s="50"/>
      <c r="I4083" s="50"/>
      <c r="J4083" s="50"/>
      <c r="K4083" s="50"/>
      <c r="L4083" s="50"/>
      <c r="M4083" s="50"/>
      <c r="N4083" s="50"/>
      <c r="O4083" s="50"/>
      <c r="P4083" s="50"/>
      <c r="Q4083" s="50"/>
      <c r="R4083" s="50"/>
      <c r="S4083" s="50"/>
      <c r="T4083" s="50"/>
      <c r="U4083" s="50"/>
      <c r="V4083" s="50"/>
      <c r="W4083" s="50"/>
      <c r="X4083" s="50"/>
      <c r="Y4083" s="50"/>
      <c r="Z4083" s="50"/>
      <c r="AA4083" s="50"/>
      <c r="AB4083" s="50"/>
      <c r="AC4083" s="50"/>
      <c r="AD4083" s="50"/>
      <c r="AE4083" s="50"/>
      <c r="AF4083" s="50"/>
      <c r="AG4083" s="50"/>
      <c r="AH4083" s="50"/>
      <c r="AI4083" s="50"/>
      <c r="AJ4083" s="50"/>
      <c r="AK4083" s="50"/>
      <c r="AL4083" s="50"/>
      <c r="AM4083" s="50"/>
      <c r="AN4083" s="50"/>
      <c r="AO4083" s="50"/>
      <c r="AP4083" s="50"/>
      <c r="AQ4083" s="50"/>
      <c r="AR4083" s="50"/>
      <c r="AS4083" s="50"/>
      <c r="AT4083" s="50"/>
      <c r="AU4083" s="50"/>
      <c r="AV4083" s="50"/>
      <c r="AW4083" s="50"/>
      <c r="AX4083" s="50"/>
      <c r="AY4083" s="50"/>
      <c r="AZ4083" s="50"/>
      <c r="BA4083" s="50"/>
      <c r="BB4083" s="50"/>
      <c r="BC4083" s="50"/>
      <c r="BD4083" s="50"/>
      <c r="BE4083" s="50"/>
      <c r="BF4083" s="50"/>
      <c r="BG4083" s="50"/>
      <c r="BH4083" s="50"/>
      <c r="BI4083" s="50"/>
      <c r="BJ4083" s="50"/>
      <c r="BK4083" s="50"/>
      <c r="BL4083" s="50"/>
      <c r="BM4083" s="50"/>
      <c r="BN4083" s="50"/>
      <c r="BO4083" s="50"/>
      <c r="BP4083" s="50"/>
      <c r="BQ4083" s="50"/>
      <c r="BR4083" s="50"/>
      <c r="BS4083" s="50"/>
      <c r="BT4083" s="50"/>
      <c r="BU4083" s="50"/>
      <c r="BV4083" s="50"/>
      <c r="BW4083" s="50"/>
      <c r="BX4083" s="50"/>
      <c r="BY4083" s="50"/>
      <c r="BZ4083" s="50"/>
      <c r="CA4083" s="50"/>
      <c r="CB4083" s="50"/>
      <c r="CC4083" s="50"/>
      <c r="CD4083" s="50"/>
      <c r="CE4083" s="50"/>
      <c r="CF4083" s="50"/>
      <c r="CG4083" s="50"/>
      <c r="CH4083" s="50"/>
      <c r="CI4083" s="50"/>
      <c r="CJ4083" s="50"/>
      <c r="CK4083" s="50"/>
      <c r="CL4083" s="50"/>
      <c r="CM4083" s="50"/>
      <c r="CN4083" s="50"/>
      <c r="CO4083" s="50"/>
      <c r="CP4083" s="50"/>
      <c r="CQ4083" s="50"/>
      <c r="CR4083" s="50"/>
      <c r="CS4083" s="50"/>
      <c r="CT4083" s="50"/>
      <c r="CU4083" s="50"/>
      <c r="CV4083" s="50"/>
      <c r="CW4083" s="50"/>
      <c r="CX4083" s="50"/>
      <c r="CY4083" s="50"/>
      <c r="CZ4083" s="50"/>
      <c r="DA4083" s="50"/>
      <c r="DB4083" s="50"/>
      <c r="DC4083" s="50"/>
      <c r="DD4083" s="50"/>
      <c r="DE4083" s="50"/>
      <c r="DF4083" s="50"/>
      <c r="DG4083" s="50"/>
    </row>
    <row r="4084" spans="1:111" x14ac:dyDescent="0.2">
      <c r="A4084" s="570" t="s">
        <v>1129</v>
      </c>
      <c r="B4084" s="570" t="s">
        <v>1129</v>
      </c>
      <c r="C4084" s="570"/>
      <c r="D4084" s="75" t="s">
        <v>461</v>
      </c>
      <c r="E4084" s="353">
        <v>0</v>
      </c>
      <c r="F4084" s="352">
        <f t="shared" si="126"/>
        <v>0</v>
      </c>
      <c r="G4084" s="352">
        <f t="shared" si="127"/>
        <v>0</v>
      </c>
      <c r="H4084" s="50"/>
      <c r="I4084" s="50"/>
      <c r="J4084" s="50"/>
      <c r="K4084" s="50"/>
      <c r="L4084" s="50"/>
      <c r="M4084" s="50"/>
      <c r="N4084" s="50"/>
      <c r="O4084" s="50"/>
      <c r="P4084" s="50"/>
      <c r="Q4084" s="50"/>
      <c r="R4084" s="50"/>
      <c r="S4084" s="50"/>
      <c r="T4084" s="50"/>
      <c r="U4084" s="50"/>
      <c r="V4084" s="50"/>
      <c r="W4084" s="50"/>
      <c r="X4084" s="50"/>
      <c r="Y4084" s="50"/>
      <c r="Z4084" s="50"/>
      <c r="AA4084" s="50"/>
      <c r="AB4084" s="50"/>
      <c r="AC4084" s="50"/>
      <c r="AD4084" s="50"/>
      <c r="AE4084" s="50"/>
      <c r="AF4084" s="50"/>
      <c r="AG4084" s="50"/>
      <c r="AH4084" s="50"/>
      <c r="AI4084" s="50"/>
      <c r="AJ4084" s="50"/>
      <c r="AK4084" s="50"/>
      <c r="AL4084" s="50"/>
      <c r="AM4084" s="50"/>
      <c r="AN4084" s="50"/>
      <c r="AO4084" s="50"/>
      <c r="AP4084" s="50"/>
      <c r="AQ4084" s="50"/>
      <c r="AR4084" s="50"/>
      <c r="AS4084" s="50"/>
      <c r="AT4084" s="50"/>
      <c r="AU4084" s="50"/>
      <c r="AV4084" s="50"/>
      <c r="AW4084" s="50"/>
      <c r="AX4084" s="50"/>
      <c r="AY4084" s="50"/>
      <c r="AZ4084" s="50"/>
      <c r="BA4084" s="50"/>
      <c r="BB4084" s="50"/>
      <c r="BC4084" s="50"/>
      <c r="BD4084" s="50"/>
      <c r="BE4084" s="50"/>
      <c r="BF4084" s="50"/>
      <c r="BG4084" s="50"/>
      <c r="BH4084" s="50"/>
      <c r="BI4084" s="50"/>
      <c r="BJ4084" s="50"/>
      <c r="BK4084" s="50"/>
      <c r="BL4084" s="50"/>
      <c r="BM4084" s="50"/>
      <c r="BN4084" s="50"/>
      <c r="BO4084" s="50"/>
      <c r="BP4084" s="50"/>
      <c r="BQ4084" s="50"/>
      <c r="BR4084" s="50"/>
      <c r="BS4084" s="50"/>
      <c r="BT4084" s="50"/>
      <c r="BU4084" s="50"/>
      <c r="BV4084" s="50"/>
      <c r="BW4084" s="50"/>
      <c r="BX4084" s="50"/>
      <c r="BY4084" s="50"/>
      <c r="BZ4084" s="50"/>
      <c r="CA4084" s="50"/>
      <c r="CB4084" s="50"/>
      <c r="CC4084" s="50"/>
      <c r="CD4084" s="50"/>
      <c r="CE4084" s="50"/>
      <c r="CF4084" s="50"/>
      <c r="CG4084" s="50"/>
      <c r="CH4084" s="50"/>
      <c r="CI4084" s="50"/>
      <c r="CJ4084" s="50"/>
      <c r="CK4084" s="50"/>
      <c r="CL4084" s="50"/>
      <c r="CM4084" s="50"/>
      <c r="CN4084" s="50"/>
      <c r="CO4084" s="50"/>
      <c r="CP4084" s="50"/>
      <c r="CQ4084" s="50"/>
      <c r="CR4084" s="50"/>
      <c r="CS4084" s="50"/>
      <c r="CT4084" s="50"/>
      <c r="CU4084" s="50"/>
      <c r="CV4084" s="50"/>
      <c r="CW4084" s="50"/>
      <c r="CX4084" s="50"/>
      <c r="CY4084" s="50"/>
      <c r="CZ4084" s="50"/>
      <c r="DA4084" s="50"/>
      <c r="DB4084" s="50"/>
      <c r="DC4084" s="50"/>
      <c r="DD4084" s="50"/>
      <c r="DE4084" s="50"/>
      <c r="DF4084" s="50"/>
      <c r="DG4084" s="50"/>
    </row>
    <row r="4085" spans="1:111" ht="25.5" x14ac:dyDescent="0.2">
      <c r="A4085" s="571"/>
      <c r="B4085" s="571"/>
      <c r="C4085" s="571"/>
      <c r="D4085" s="203" t="s">
        <v>490</v>
      </c>
      <c r="E4085" s="353">
        <v>700</v>
      </c>
      <c r="F4085" s="352">
        <f t="shared" si="126"/>
        <v>420</v>
      </c>
      <c r="G4085" s="352">
        <f t="shared" si="127"/>
        <v>350</v>
      </c>
      <c r="H4085" s="50"/>
      <c r="I4085" s="50"/>
      <c r="J4085" s="50"/>
      <c r="K4085" s="50"/>
      <c r="L4085" s="50"/>
      <c r="M4085" s="50"/>
      <c r="N4085" s="50"/>
      <c r="O4085" s="50"/>
      <c r="P4085" s="50"/>
      <c r="Q4085" s="50"/>
      <c r="R4085" s="50"/>
      <c r="S4085" s="50"/>
      <c r="T4085" s="50"/>
      <c r="U4085" s="50"/>
      <c r="V4085" s="50"/>
      <c r="W4085" s="50"/>
      <c r="X4085" s="50"/>
      <c r="Y4085" s="50"/>
      <c r="Z4085" s="50"/>
      <c r="AA4085" s="50"/>
      <c r="AB4085" s="50"/>
      <c r="AC4085" s="50"/>
      <c r="AD4085" s="50"/>
      <c r="AE4085" s="50"/>
      <c r="AF4085" s="50"/>
      <c r="AG4085" s="50"/>
      <c r="AH4085" s="50"/>
      <c r="AI4085" s="50"/>
      <c r="AJ4085" s="50"/>
      <c r="AK4085" s="50"/>
      <c r="AL4085" s="50"/>
      <c r="AM4085" s="50"/>
      <c r="AN4085" s="50"/>
      <c r="AO4085" s="50"/>
      <c r="AP4085" s="50"/>
      <c r="AQ4085" s="50"/>
      <c r="AR4085" s="50"/>
      <c r="AS4085" s="50"/>
      <c r="AT4085" s="50"/>
      <c r="AU4085" s="50"/>
      <c r="AV4085" s="50"/>
      <c r="AW4085" s="50"/>
      <c r="AX4085" s="50"/>
      <c r="AY4085" s="50"/>
      <c r="AZ4085" s="50"/>
      <c r="BA4085" s="50"/>
      <c r="BB4085" s="50"/>
      <c r="BC4085" s="50"/>
      <c r="BD4085" s="50"/>
      <c r="BE4085" s="50"/>
      <c r="BF4085" s="50"/>
      <c r="BG4085" s="50"/>
      <c r="BH4085" s="50"/>
      <c r="BI4085" s="50"/>
      <c r="BJ4085" s="50"/>
      <c r="BK4085" s="50"/>
      <c r="BL4085" s="50"/>
      <c r="BM4085" s="50"/>
      <c r="BN4085" s="50"/>
      <c r="BO4085" s="50"/>
      <c r="BP4085" s="50"/>
      <c r="BQ4085" s="50"/>
      <c r="BR4085" s="50"/>
      <c r="BS4085" s="50"/>
      <c r="BT4085" s="50"/>
      <c r="BU4085" s="50"/>
      <c r="BV4085" s="50"/>
      <c r="BW4085" s="50"/>
      <c r="BX4085" s="50"/>
      <c r="BY4085" s="50"/>
      <c r="BZ4085" s="50"/>
      <c r="CA4085" s="50"/>
      <c r="CB4085" s="50"/>
      <c r="CC4085" s="50"/>
      <c r="CD4085" s="50"/>
      <c r="CE4085" s="50"/>
      <c r="CF4085" s="50"/>
      <c r="CG4085" s="50"/>
      <c r="CH4085" s="50"/>
      <c r="CI4085" s="50"/>
      <c r="CJ4085" s="50"/>
      <c r="CK4085" s="50"/>
      <c r="CL4085" s="50"/>
      <c r="CM4085" s="50"/>
      <c r="CN4085" s="50"/>
      <c r="CO4085" s="50"/>
      <c r="CP4085" s="50"/>
      <c r="CQ4085" s="50"/>
      <c r="CR4085" s="50"/>
      <c r="CS4085" s="50"/>
      <c r="CT4085" s="50"/>
      <c r="CU4085" s="50"/>
      <c r="CV4085" s="50"/>
      <c r="CW4085" s="50"/>
      <c r="CX4085" s="50"/>
      <c r="CY4085" s="50"/>
      <c r="CZ4085" s="50"/>
      <c r="DA4085" s="50"/>
      <c r="DB4085" s="50"/>
      <c r="DC4085" s="50"/>
      <c r="DD4085" s="50"/>
      <c r="DE4085" s="50"/>
      <c r="DF4085" s="50"/>
      <c r="DG4085" s="50"/>
    </row>
    <row r="4086" spans="1:111" x14ac:dyDescent="0.2">
      <c r="A4086" s="572"/>
      <c r="B4086" s="572"/>
      <c r="C4086" s="572"/>
      <c r="D4086" s="203" t="s">
        <v>491</v>
      </c>
      <c r="E4086" s="353">
        <v>500</v>
      </c>
      <c r="F4086" s="352">
        <f t="shared" si="126"/>
        <v>300</v>
      </c>
      <c r="G4086" s="352">
        <f t="shared" si="127"/>
        <v>250</v>
      </c>
      <c r="H4086" s="50"/>
      <c r="I4086" s="50"/>
      <c r="J4086" s="50"/>
      <c r="K4086" s="50"/>
      <c r="L4086" s="50"/>
      <c r="M4086" s="50"/>
      <c r="N4086" s="50"/>
      <c r="O4086" s="50"/>
      <c r="P4086" s="50"/>
      <c r="Q4086" s="50"/>
      <c r="R4086" s="50"/>
      <c r="S4086" s="50"/>
      <c r="T4086" s="50"/>
      <c r="U4086" s="50"/>
      <c r="V4086" s="50"/>
      <c r="W4086" s="50"/>
      <c r="X4086" s="50"/>
      <c r="Y4086" s="50"/>
      <c r="Z4086" s="50"/>
      <c r="AA4086" s="50"/>
      <c r="AB4086" s="50"/>
      <c r="AC4086" s="50"/>
      <c r="AD4086" s="50"/>
      <c r="AE4086" s="50"/>
      <c r="AF4086" s="50"/>
      <c r="AG4086" s="50"/>
      <c r="AH4086" s="50"/>
      <c r="AI4086" s="50"/>
      <c r="AJ4086" s="50"/>
      <c r="AK4086" s="50"/>
      <c r="AL4086" s="50"/>
      <c r="AM4086" s="50"/>
      <c r="AN4086" s="50"/>
      <c r="AO4086" s="50"/>
      <c r="AP4086" s="50"/>
      <c r="AQ4086" s="50"/>
      <c r="AR4086" s="50"/>
      <c r="AS4086" s="50"/>
      <c r="AT4086" s="50"/>
      <c r="AU4086" s="50"/>
      <c r="AV4086" s="50"/>
      <c r="AW4086" s="50"/>
      <c r="AX4086" s="50"/>
      <c r="AY4086" s="50"/>
      <c r="AZ4086" s="50"/>
      <c r="BA4086" s="50"/>
      <c r="BB4086" s="50"/>
      <c r="BC4086" s="50"/>
      <c r="BD4086" s="50"/>
      <c r="BE4086" s="50"/>
      <c r="BF4086" s="50"/>
      <c r="BG4086" s="50"/>
      <c r="BH4086" s="50"/>
      <c r="BI4086" s="50"/>
      <c r="BJ4086" s="50"/>
      <c r="BK4086" s="50"/>
      <c r="BL4086" s="50"/>
      <c r="BM4086" s="50"/>
      <c r="BN4086" s="50"/>
      <c r="BO4086" s="50"/>
      <c r="BP4086" s="50"/>
      <c r="BQ4086" s="50"/>
      <c r="BR4086" s="50"/>
      <c r="BS4086" s="50"/>
      <c r="BT4086" s="50"/>
      <c r="BU4086" s="50"/>
      <c r="BV4086" s="50"/>
      <c r="BW4086" s="50"/>
      <c r="BX4086" s="50"/>
      <c r="BY4086" s="50"/>
      <c r="BZ4086" s="50"/>
      <c r="CA4086" s="50"/>
      <c r="CB4086" s="50"/>
      <c r="CC4086" s="50"/>
      <c r="CD4086" s="50"/>
      <c r="CE4086" s="50"/>
      <c r="CF4086" s="50"/>
      <c r="CG4086" s="50"/>
      <c r="CH4086" s="50"/>
      <c r="CI4086" s="50"/>
      <c r="CJ4086" s="50"/>
      <c r="CK4086" s="50"/>
      <c r="CL4086" s="50"/>
      <c r="CM4086" s="50"/>
      <c r="CN4086" s="50"/>
      <c r="CO4086" s="50"/>
      <c r="CP4086" s="50"/>
      <c r="CQ4086" s="50"/>
      <c r="CR4086" s="50"/>
      <c r="CS4086" s="50"/>
      <c r="CT4086" s="50"/>
      <c r="CU4086" s="50"/>
      <c r="CV4086" s="50"/>
      <c r="CW4086" s="50"/>
      <c r="CX4086" s="50"/>
      <c r="CY4086" s="50"/>
      <c r="CZ4086" s="50"/>
      <c r="DA4086" s="50"/>
      <c r="DB4086" s="50"/>
      <c r="DC4086" s="50"/>
      <c r="DD4086" s="50"/>
      <c r="DE4086" s="50"/>
      <c r="DF4086" s="50"/>
      <c r="DG4086" s="50"/>
    </row>
    <row r="4087" spans="1:111" x14ac:dyDescent="0.2">
      <c r="A4087" s="570" t="s">
        <v>1130</v>
      </c>
      <c r="B4087" s="570" t="s">
        <v>1130</v>
      </c>
      <c r="C4087" s="570"/>
      <c r="D4087" s="202" t="s">
        <v>274</v>
      </c>
      <c r="E4087" s="353">
        <v>0</v>
      </c>
      <c r="F4087" s="352">
        <f t="shared" si="126"/>
        <v>0</v>
      </c>
      <c r="G4087" s="352">
        <f t="shared" si="127"/>
        <v>0</v>
      </c>
      <c r="H4087" s="50"/>
      <c r="I4087" s="50"/>
      <c r="J4087" s="50"/>
      <c r="K4087" s="50"/>
      <c r="L4087" s="50"/>
      <c r="M4087" s="50"/>
      <c r="N4087" s="50"/>
      <c r="O4087" s="50"/>
      <c r="P4087" s="50"/>
      <c r="Q4087" s="50"/>
      <c r="R4087" s="50"/>
      <c r="S4087" s="50"/>
      <c r="T4087" s="50"/>
      <c r="U4087" s="50"/>
      <c r="V4087" s="50"/>
      <c r="W4087" s="50"/>
      <c r="X4087" s="50"/>
      <c r="Y4087" s="50"/>
      <c r="Z4087" s="50"/>
      <c r="AA4087" s="50"/>
      <c r="AB4087" s="50"/>
      <c r="AC4087" s="50"/>
      <c r="AD4087" s="50"/>
      <c r="AE4087" s="50"/>
      <c r="AF4087" s="50"/>
      <c r="AG4087" s="50"/>
      <c r="AH4087" s="50"/>
      <c r="AI4087" s="50"/>
      <c r="AJ4087" s="50"/>
      <c r="AK4087" s="50"/>
      <c r="AL4087" s="50"/>
      <c r="AM4087" s="50"/>
      <c r="AN4087" s="50"/>
      <c r="AO4087" s="50"/>
      <c r="AP4087" s="50"/>
      <c r="AQ4087" s="50"/>
      <c r="AR4087" s="50"/>
      <c r="AS4087" s="50"/>
      <c r="AT4087" s="50"/>
      <c r="AU4087" s="50"/>
      <c r="AV4087" s="50"/>
      <c r="AW4087" s="50"/>
      <c r="AX4087" s="50"/>
      <c r="AY4087" s="50"/>
      <c r="AZ4087" s="50"/>
      <c r="BA4087" s="50"/>
      <c r="BB4087" s="50"/>
      <c r="BC4087" s="50"/>
      <c r="BD4087" s="50"/>
      <c r="BE4087" s="50"/>
      <c r="BF4087" s="50"/>
      <c r="BG4087" s="50"/>
      <c r="BH4087" s="50"/>
      <c r="BI4087" s="50"/>
      <c r="BJ4087" s="50"/>
      <c r="BK4087" s="50"/>
      <c r="BL4087" s="50"/>
      <c r="BM4087" s="50"/>
      <c r="BN4087" s="50"/>
      <c r="BO4087" s="50"/>
      <c r="BP4087" s="50"/>
      <c r="BQ4087" s="50"/>
      <c r="BR4087" s="50"/>
      <c r="BS4087" s="50"/>
      <c r="BT4087" s="50"/>
      <c r="BU4087" s="50"/>
      <c r="BV4087" s="50"/>
      <c r="BW4087" s="50"/>
      <c r="BX4087" s="50"/>
      <c r="BY4087" s="50"/>
      <c r="BZ4087" s="50"/>
      <c r="CA4087" s="50"/>
      <c r="CB4087" s="50"/>
      <c r="CC4087" s="50"/>
      <c r="CD4087" s="50"/>
      <c r="CE4087" s="50"/>
      <c r="CF4087" s="50"/>
      <c r="CG4087" s="50"/>
      <c r="CH4087" s="50"/>
      <c r="CI4087" s="50"/>
      <c r="CJ4087" s="50"/>
      <c r="CK4087" s="50"/>
      <c r="CL4087" s="50"/>
      <c r="CM4087" s="50"/>
      <c r="CN4087" s="50"/>
      <c r="CO4087" s="50"/>
      <c r="CP4087" s="50"/>
      <c r="CQ4087" s="50"/>
      <c r="CR4087" s="50"/>
      <c r="CS4087" s="50"/>
      <c r="CT4087" s="50"/>
      <c r="CU4087" s="50"/>
      <c r="CV4087" s="50"/>
      <c r="CW4087" s="50"/>
      <c r="CX4087" s="50"/>
      <c r="CY4087" s="50"/>
      <c r="CZ4087" s="50"/>
      <c r="DA4087" s="50"/>
      <c r="DB4087" s="50"/>
      <c r="DC4087" s="50"/>
      <c r="DD4087" s="50"/>
      <c r="DE4087" s="50"/>
      <c r="DF4087" s="50"/>
      <c r="DG4087" s="50"/>
    </row>
    <row r="4088" spans="1:111" ht="38.25" x14ac:dyDescent="0.2">
      <c r="A4088" s="571"/>
      <c r="B4088" s="571"/>
      <c r="C4088" s="571"/>
      <c r="D4088" s="78" t="s">
        <v>492</v>
      </c>
      <c r="E4088" s="353">
        <v>500</v>
      </c>
      <c r="F4088" s="352">
        <f t="shared" si="126"/>
        <v>300</v>
      </c>
      <c r="G4088" s="352">
        <f t="shared" si="127"/>
        <v>250</v>
      </c>
      <c r="H4088" s="50"/>
      <c r="I4088" s="50"/>
      <c r="J4088" s="50"/>
      <c r="K4088" s="50"/>
      <c r="L4088" s="50"/>
      <c r="M4088" s="50"/>
      <c r="N4088" s="50"/>
      <c r="O4088" s="50"/>
      <c r="P4088" s="50"/>
      <c r="Q4088" s="50"/>
      <c r="R4088" s="50"/>
      <c r="S4088" s="50"/>
      <c r="T4088" s="50"/>
      <c r="U4088" s="50"/>
      <c r="V4088" s="50"/>
      <c r="W4088" s="50"/>
      <c r="X4088" s="50"/>
      <c r="Y4088" s="50"/>
      <c r="Z4088" s="50"/>
      <c r="AA4088" s="50"/>
      <c r="AB4088" s="50"/>
      <c r="AC4088" s="50"/>
      <c r="AD4088" s="50"/>
      <c r="AE4088" s="50"/>
      <c r="AF4088" s="50"/>
      <c r="AG4088" s="50"/>
      <c r="AH4088" s="50"/>
      <c r="AI4088" s="50"/>
      <c r="AJ4088" s="50"/>
      <c r="AK4088" s="50"/>
      <c r="AL4088" s="50"/>
      <c r="AM4088" s="50"/>
      <c r="AN4088" s="50"/>
      <c r="AO4088" s="50"/>
      <c r="AP4088" s="50"/>
      <c r="AQ4088" s="50"/>
      <c r="AR4088" s="50"/>
      <c r="AS4088" s="50"/>
      <c r="AT4088" s="50"/>
      <c r="AU4088" s="50"/>
      <c r="AV4088" s="50"/>
      <c r="AW4088" s="50"/>
      <c r="AX4088" s="50"/>
      <c r="AY4088" s="50"/>
      <c r="AZ4088" s="50"/>
      <c r="BA4088" s="50"/>
      <c r="BB4088" s="50"/>
      <c r="BC4088" s="50"/>
      <c r="BD4088" s="50"/>
      <c r="BE4088" s="50"/>
      <c r="BF4088" s="50"/>
      <c r="BG4088" s="50"/>
      <c r="BH4088" s="50"/>
      <c r="BI4088" s="50"/>
      <c r="BJ4088" s="50"/>
      <c r="BK4088" s="50"/>
      <c r="BL4088" s="50"/>
      <c r="BM4088" s="50"/>
      <c r="BN4088" s="50"/>
      <c r="BO4088" s="50"/>
      <c r="BP4088" s="50"/>
      <c r="BQ4088" s="50"/>
      <c r="BR4088" s="50"/>
      <c r="BS4088" s="50"/>
      <c r="BT4088" s="50"/>
      <c r="BU4088" s="50"/>
      <c r="BV4088" s="50"/>
      <c r="BW4088" s="50"/>
      <c r="BX4088" s="50"/>
      <c r="BY4088" s="50"/>
      <c r="BZ4088" s="50"/>
      <c r="CA4088" s="50"/>
      <c r="CB4088" s="50"/>
      <c r="CC4088" s="50"/>
      <c r="CD4088" s="50"/>
      <c r="CE4088" s="50"/>
      <c r="CF4088" s="50"/>
      <c r="CG4088" s="50"/>
      <c r="CH4088" s="50"/>
      <c r="CI4088" s="50"/>
      <c r="CJ4088" s="50"/>
      <c r="CK4088" s="50"/>
      <c r="CL4088" s="50"/>
      <c r="CM4088" s="50"/>
      <c r="CN4088" s="50"/>
      <c r="CO4088" s="50"/>
      <c r="CP4088" s="50"/>
      <c r="CQ4088" s="50"/>
      <c r="CR4088" s="50"/>
      <c r="CS4088" s="50"/>
      <c r="CT4088" s="50"/>
      <c r="CU4088" s="50"/>
      <c r="CV4088" s="50"/>
      <c r="CW4088" s="50"/>
      <c r="CX4088" s="50"/>
      <c r="CY4088" s="50"/>
      <c r="CZ4088" s="50"/>
      <c r="DA4088" s="50"/>
      <c r="DB4088" s="50"/>
      <c r="DC4088" s="50"/>
      <c r="DD4088" s="50"/>
      <c r="DE4088" s="50"/>
      <c r="DF4088" s="50"/>
      <c r="DG4088" s="50"/>
    </row>
    <row r="4089" spans="1:111" x14ac:dyDescent="0.2">
      <c r="A4089" s="571"/>
      <c r="B4089" s="571"/>
      <c r="C4089" s="571"/>
      <c r="D4089" s="78" t="s">
        <v>493</v>
      </c>
      <c r="E4089" s="353">
        <v>250</v>
      </c>
      <c r="F4089" s="352">
        <f t="shared" si="126"/>
        <v>150</v>
      </c>
      <c r="G4089" s="352">
        <f t="shared" si="127"/>
        <v>125</v>
      </c>
      <c r="H4089" s="50"/>
      <c r="I4089" s="50"/>
      <c r="J4089" s="50"/>
      <c r="K4089" s="50"/>
      <c r="L4089" s="50"/>
      <c r="M4089" s="50"/>
      <c r="N4089" s="50"/>
      <c r="O4089" s="50"/>
      <c r="P4089" s="50"/>
      <c r="Q4089" s="50"/>
      <c r="R4089" s="50"/>
      <c r="S4089" s="50"/>
      <c r="T4089" s="50"/>
      <c r="U4089" s="50"/>
      <c r="V4089" s="50"/>
      <c r="W4089" s="50"/>
      <c r="X4089" s="50"/>
      <c r="Y4089" s="50"/>
      <c r="Z4089" s="50"/>
      <c r="AA4089" s="50"/>
      <c r="AB4089" s="50"/>
      <c r="AC4089" s="50"/>
      <c r="AD4089" s="50"/>
      <c r="AE4089" s="50"/>
      <c r="AF4089" s="50"/>
      <c r="AG4089" s="50"/>
      <c r="AH4089" s="50"/>
      <c r="AI4089" s="50"/>
      <c r="AJ4089" s="50"/>
      <c r="AK4089" s="50"/>
      <c r="AL4089" s="50"/>
      <c r="AM4089" s="50"/>
      <c r="AN4089" s="50"/>
      <c r="AO4089" s="50"/>
      <c r="AP4089" s="50"/>
      <c r="AQ4089" s="50"/>
      <c r="AR4089" s="50"/>
      <c r="AS4089" s="50"/>
      <c r="AT4089" s="50"/>
      <c r="AU4089" s="50"/>
      <c r="AV4089" s="50"/>
      <c r="AW4089" s="50"/>
      <c r="AX4089" s="50"/>
      <c r="AY4089" s="50"/>
      <c r="AZ4089" s="50"/>
      <c r="BA4089" s="50"/>
      <c r="BB4089" s="50"/>
      <c r="BC4089" s="50"/>
      <c r="BD4089" s="50"/>
      <c r="BE4089" s="50"/>
      <c r="BF4089" s="50"/>
      <c r="BG4089" s="50"/>
      <c r="BH4089" s="50"/>
      <c r="BI4089" s="50"/>
      <c r="BJ4089" s="50"/>
      <c r="BK4089" s="50"/>
      <c r="BL4089" s="50"/>
      <c r="BM4089" s="50"/>
      <c r="BN4089" s="50"/>
      <c r="BO4089" s="50"/>
      <c r="BP4089" s="50"/>
      <c r="BQ4089" s="50"/>
      <c r="BR4089" s="50"/>
      <c r="BS4089" s="50"/>
      <c r="BT4089" s="50"/>
      <c r="BU4089" s="50"/>
      <c r="BV4089" s="50"/>
      <c r="BW4089" s="50"/>
      <c r="BX4089" s="50"/>
      <c r="BY4089" s="50"/>
      <c r="BZ4089" s="50"/>
      <c r="CA4089" s="50"/>
      <c r="CB4089" s="50"/>
      <c r="CC4089" s="50"/>
      <c r="CD4089" s="50"/>
      <c r="CE4089" s="50"/>
      <c r="CF4089" s="50"/>
      <c r="CG4089" s="50"/>
      <c r="CH4089" s="50"/>
      <c r="CI4089" s="50"/>
      <c r="CJ4089" s="50"/>
      <c r="CK4089" s="50"/>
      <c r="CL4089" s="50"/>
      <c r="CM4089" s="50"/>
      <c r="CN4089" s="50"/>
      <c r="CO4089" s="50"/>
      <c r="CP4089" s="50"/>
      <c r="CQ4089" s="50"/>
      <c r="CR4089" s="50"/>
      <c r="CS4089" s="50"/>
      <c r="CT4089" s="50"/>
      <c r="CU4089" s="50"/>
      <c r="CV4089" s="50"/>
      <c r="CW4089" s="50"/>
      <c r="CX4089" s="50"/>
      <c r="CY4089" s="50"/>
      <c r="CZ4089" s="50"/>
      <c r="DA4089" s="50"/>
      <c r="DB4089" s="50"/>
      <c r="DC4089" s="50"/>
      <c r="DD4089" s="50"/>
      <c r="DE4089" s="50"/>
      <c r="DF4089" s="50"/>
      <c r="DG4089" s="50"/>
    </row>
    <row r="4090" spans="1:111" ht="25.5" x14ac:dyDescent="0.2">
      <c r="A4090" s="571"/>
      <c r="B4090" s="571"/>
      <c r="C4090" s="571"/>
      <c r="D4090" s="78" t="s">
        <v>494</v>
      </c>
      <c r="E4090" s="353">
        <v>250</v>
      </c>
      <c r="F4090" s="352">
        <f t="shared" si="126"/>
        <v>150</v>
      </c>
      <c r="G4090" s="352">
        <f t="shared" si="127"/>
        <v>125</v>
      </c>
      <c r="H4090" s="50"/>
      <c r="I4090" s="50"/>
      <c r="J4090" s="50"/>
      <c r="K4090" s="50"/>
      <c r="L4090" s="50"/>
      <c r="M4090" s="50"/>
      <c r="N4090" s="50"/>
      <c r="O4090" s="50"/>
      <c r="P4090" s="50"/>
      <c r="Q4090" s="50"/>
      <c r="R4090" s="50"/>
      <c r="S4090" s="50"/>
      <c r="T4090" s="50"/>
      <c r="U4090" s="50"/>
      <c r="V4090" s="50"/>
      <c r="W4090" s="50"/>
      <c r="X4090" s="50"/>
      <c r="Y4090" s="50"/>
      <c r="Z4090" s="50"/>
      <c r="AA4090" s="50"/>
      <c r="AB4090" s="50"/>
      <c r="AC4090" s="50"/>
      <c r="AD4090" s="50"/>
      <c r="AE4090" s="50"/>
      <c r="AF4090" s="50"/>
      <c r="AG4090" s="50"/>
      <c r="AH4090" s="50"/>
      <c r="AI4090" s="50"/>
      <c r="AJ4090" s="50"/>
      <c r="AK4090" s="50"/>
      <c r="AL4090" s="50"/>
      <c r="AM4090" s="50"/>
      <c r="AN4090" s="50"/>
      <c r="AO4090" s="50"/>
      <c r="AP4090" s="50"/>
      <c r="AQ4090" s="50"/>
      <c r="AR4090" s="50"/>
      <c r="AS4090" s="50"/>
      <c r="AT4090" s="50"/>
      <c r="AU4090" s="50"/>
      <c r="AV4090" s="50"/>
      <c r="AW4090" s="50"/>
      <c r="AX4090" s="50"/>
      <c r="AY4090" s="50"/>
      <c r="AZ4090" s="50"/>
      <c r="BA4090" s="50"/>
      <c r="BB4090" s="50"/>
      <c r="BC4090" s="50"/>
      <c r="BD4090" s="50"/>
      <c r="BE4090" s="50"/>
      <c r="BF4090" s="50"/>
      <c r="BG4090" s="50"/>
      <c r="BH4090" s="50"/>
      <c r="BI4090" s="50"/>
      <c r="BJ4090" s="50"/>
      <c r="BK4090" s="50"/>
      <c r="BL4090" s="50"/>
      <c r="BM4090" s="50"/>
      <c r="BN4090" s="50"/>
      <c r="BO4090" s="50"/>
      <c r="BP4090" s="50"/>
      <c r="BQ4090" s="50"/>
      <c r="BR4090" s="50"/>
      <c r="BS4090" s="50"/>
      <c r="BT4090" s="50"/>
      <c r="BU4090" s="50"/>
      <c r="BV4090" s="50"/>
      <c r="BW4090" s="50"/>
      <c r="BX4090" s="50"/>
      <c r="BY4090" s="50"/>
      <c r="BZ4090" s="50"/>
      <c r="CA4090" s="50"/>
      <c r="CB4090" s="50"/>
      <c r="CC4090" s="50"/>
      <c r="CD4090" s="50"/>
      <c r="CE4090" s="50"/>
      <c r="CF4090" s="50"/>
      <c r="CG4090" s="50"/>
      <c r="CH4090" s="50"/>
      <c r="CI4090" s="50"/>
      <c r="CJ4090" s="50"/>
      <c r="CK4090" s="50"/>
      <c r="CL4090" s="50"/>
      <c r="CM4090" s="50"/>
      <c r="CN4090" s="50"/>
      <c r="CO4090" s="50"/>
      <c r="CP4090" s="50"/>
      <c r="CQ4090" s="50"/>
      <c r="CR4090" s="50"/>
      <c r="CS4090" s="50"/>
      <c r="CT4090" s="50"/>
      <c r="CU4090" s="50"/>
      <c r="CV4090" s="50"/>
      <c r="CW4090" s="50"/>
      <c r="CX4090" s="50"/>
      <c r="CY4090" s="50"/>
      <c r="CZ4090" s="50"/>
      <c r="DA4090" s="50"/>
      <c r="DB4090" s="50"/>
      <c r="DC4090" s="50"/>
      <c r="DD4090" s="50"/>
      <c r="DE4090" s="50"/>
      <c r="DF4090" s="50"/>
      <c r="DG4090" s="50"/>
    </row>
    <row r="4091" spans="1:111" ht="25.5" x14ac:dyDescent="0.2">
      <c r="A4091" s="571"/>
      <c r="B4091" s="571"/>
      <c r="C4091" s="571"/>
      <c r="D4091" s="78" t="s">
        <v>495</v>
      </c>
      <c r="E4091" s="353">
        <v>250</v>
      </c>
      <c r="F4091" s="352">
        <f t="shared" si="126"/>
        <v>150</v>
      </c>
      <c r="G4091" s="352">
        <f t="shared" si="127"/>
        <v>125</v>
      </c>
      <c r="H4091" s="50"/>
      <c r="I4091" s="50"/>
      <c r="J4091" s="50"/>
      <c r="K4091" s="50"/>
      <c r="L4091" s="50"/>
      <c r="M4091" s="50"/>
      <c r="N4091" s="50"/>
      <c r="O4091" s="50"/>
      <c r="P4091" s="50"/>
      <c r="Q4091" s="50"/>
      <c r="R4091" s="50"/>
      <c r="S4091" s="50"/>
      <c r="T4091" s="50"/>
      <c r="U4091" s="50"/>
      <c r="V4091" s="50"/>
      <c r="W4091" s="50"/>
      <c r="X4091" s="50"/>
      <c r="Y4091" s="50"/>
      <c r="Z4091" s="50"/>
      <c r="AA4091" s="50"/>
      <c r="AB4091" s="50"/>
      <c r="AC4091" s="50"/>
      <c r="AD4091" s="50"/>
      <c r="AE4091" s="50"/>
      <c r="AF4091" s="50"/>
      <c r="AG4091" s="50"/>
      <c r="AH4091" s="50"/>
      <c r="AI4091" s="50"/>
      <c r="AJ4091" s="50"/>
      <c r="AK4091" s="50"/>
      <c r="AL4091" s="50"/>
      <c r="AM4091" s="50"/>
      <c r="AN4091" s="50"/>
      <c r="AO4091" s="50"/>
      <c r="AP4091" s="50"/>
      <c r="AQ4091" s="50"/>
      <c r="AR4091" s="50"/>
      <c r="AS4091" s="50"/>
      <c r="AT4091" s="50"/>
      <c r="AU4091" s="50"/>
      <c r="AV4091" s="50"/>
      <c r="AW4091" s="50"/>
      <c r="AX4091" s="50"/>
      <c r="AY4091" s="50"/>
      <c r="AZ4091" s="50"/>
      <c r="BA4091" s="50"/>
      <c r="BB4091" s="50"/>
      <c r="BC4091" s="50"/>
      <c r="BD4091" s="50"/>
      <c r="BE4091" s="50"/>
      <c r="BF4091" s="50"/>
      <c r="BG4091" s="50"/>
      <c r="BH4091" s="50"/>
      <c r="BI4091" s="50"/>
      <c r="BJ4091" s="50"/>
      <c r="BK4091" s="50"/>
      <c r="BL4091" s="50"/>
      <c r="BM4091" s="50"/>
      <c r="BN4091" s="50"/>
      <c r="BO4091" s="50"/>
      <c r="BP4091" s="50"/>
      <c r="BQ4091" s="50"/>
      <c r="BR4091" s="50"/>
      <c r="BS4091" s="50"/>
      <c r="BT4091" s="50"/>
      <c r="BU4091" s="50"/>
      <c r="BV4091" s="50"/>
      <c r="BW4091" s="50"/>
      <c r="BX4091" s="50"/>
      <c r="BY4091" s="50"/>
      <c r="BZ4091" s="50"/>
      <c r="CA4091" s="50"/>
      <c r="CB4091" s="50"/>
      <c r="CC4091" s="50"/>
      <c r="CD4091" s="50"/>
      <c r="CE4091" s="50"/>
      <c r="CF4091" s="50"/>
      <c r="CG4091" s="50"/>
      <c r="CH4091" s="50"/>
      <c r="CI4091" s="50"/>
      <c r="CJ4091" s="50"/>
      <c r="CK4091" s="50"/>
      <c r="CL4091" s="50"/>
      <c r="CM4091" s="50"/>
      <c r="CN4091" s="50"/>
      <c r="CO4091" s="50"/>
      <c r="CP4091" s="50"/>
      <c r="CQ4091" s="50"/>
      <c r="CR4091" s="50"/>
      <c r="CS4091" s="50"/>
      <c r="CT4091" s="50"/>
      <c r="CU4091" s="50"/>
      <c r="CV4091" s="50"/>
      <c r="CW4091" s="50"/>
      <c r="CX4091" s="50"/>
      <c r="CY4091" s="50"/>
      <c r="CZ4091" s="50"/>
      <c r="DA4091" s="50"/>
      <c r="DB4091" s="50"/>
      <c r="DC4091" s="50"/>
      <c r="DD4091" s="50"/>
      <c r="DE4091" s="50"/>
      <c r="DF4091" s="50"/>
      <c r="DG4091" s="50"/>
    </row>
    <row r="4092" spans="1:111" ht="25.5" x14ac:dyDescent="0.2">
      <c r="A4092" s="571"/>
      <c r="B4092" s="571"/>
      <c r="C4092" s="571"/>
      <c r="D4092" s="78" t="s">
        <v>496</v>
      </c>
      <c r="E4092" s="353">
        <v>250</v>
      </c>
      <c r="F4092" s="352">
        <f t="shared" si="126"/>
        <v>150</v>
      </c>
      <c r="G4092" s="352">
        <f t="shared" si="127"/>
        <v>125</v>
      </c>
      <c r="H4092" s="50"/>
      <c r="I4092" s="50"/>
      <c r="J4092" s="50"/>
      <c r="K4092" s="50"/>
      <c r="L4092" s="50"/>
      <c r="M4092" s="50"/>
      <c r="N4092" s="50"/>
      <c r="O4092" s="50"/>
      <c r="P4092" s="50"/>
      <c r="Q4092" s="50"/>
      <c r="R4092" s="50"/>
      <c r="S4092" s="50"/>
      <c r="T4092" s="50"/>
      <c r="U4092" s="50"/>
      <c r="V4092" s="50"/>
      <c r="W4092" s="50"/>
      <c r="X4092" s="50"/>
      <c r="Y4092" s="50"/>
      <c r="Z4092" s="50"/>
      <c r="AA4092" s="50"/>
      <c r="AB4092" s="50"/>
      <c r="AC4092" s="50"/>
      <c r="AD4092" s="50"/>
      <c r="AE4092" s="50"/>
      <c r="AF4092" s="50"/>
      <c r="AG4092" s="50"/>
      <c r="AH4092" s="50"/>
      <c r="AI4092" s="50"/>
      <c r="AJ4092" s="50"/>
      <c r="AK4092" s="50"/>
      <c r="AL4092" s="50"/>
      <c r="AM4092" s="50"/>
      <c r="AN4092" s="50"/>
      <c r="AO4092" s="50"/>
      <c r="AP4092" s="50"/>
      <c r="AQ4092" s="50"/>
      <c r="AR4092" s="50"/>
      <c r="AS4092" s="50"/>
      <c r="AT4092" s="50"/>
      <c r="AU4092" s="50"/>
      <c r="AV4092" s="50"/>
      <c r="AW4092" s="50"/>
      <c r="AX4092" s="50"/>
      <c r="AY4092" s="50"/>
      <c r="AZ4092" s="50"/>
      <c r="BA4092" s="50"/>
      <c r="BB4092" s="50"/>
      <c r="BC4092" s="50"/>
      <c r="BD4092" s="50"/>
      <c r="BE4092" s="50"/>
      <c r="BF4092" s="50"/>
      <c r="BG4092" s="50"/>
      <c r="BH4092" s="50"/>
      <c r="BI4092" s="50"/>
      <c r="BJ4092" s="50"/>
      <c r="BK4092" s="50"/>
      <c r="BL4092" s="50"/>
      <c r="BM4092" s="50"/>
      <c r="BN4092" s="50"/>
      <c r="BO4092" s="50"/>
      <c r="BP4092" s="50"/>
      <c r="BQ4092" s="50"/>
      <c r="BR4092" s="50"/>
      <c r="BS4092" s="50"/>
      <c r="BT4092" s="50"/>
      <c r="BU4092" s="50"/>
      <c r="BV4092" s="50"/>
      <c r="BW4092" s="50"/>
      <c r="BX4092" s="50"/>
      <c r="BY4092" s="50"/>
      <c r="BZ4092" s="50"/>
      <c r="CA4092" s="50"/>
      <c r="CB4092" s="50"/>
      <c r="CC4092" s="50"/>
      <c r="CD4092" s="50"/>
      <c r="CE4092" s="50"/>
      <c r="CF4092" s="50"/>
      <c r="CG4092" s="50"/>
      <c r="CH4092" s="50"/>
      <c r="CI4092" s="50"/>
      <c r="CJ4092" s="50"/>
      <c r="CK4092" s="50"/>
      <c r="CL4092" s="50"/>
      <c r="CM4092" s="50"/>
      <c r="CN4092" s="50"/>
      <c r="CO4092" s="50"/>
      <c r="CP4092" s="50"/>
      <c r="CQ4092" s="50"/>
      <c r="CR4092" s="50"/>
      <c r="CS4092" s="50"/>
      <c r="CT4092" s="50"/>
      <c r="CU4092" s="50"/>
      <c r="CV4092" s="50"/>
      <c r="CW4092" s="50"/>
      <c r="CX4092" s="50"/>
      <c r="CY4092" s="50"/>
      <c r="CZ4092" s="50"/>
      <c r="DA4092" s="50"/>
      <c r="DB4092" s="50"/>
      <c r="DC4092" s="50"/>
      <c r="DD4092" s="50"/>
      <c r="DE4092" s="50"/>
      <c r="DF4092" s="50"/>
      <c r="DG4092" s="50"/>
    </row>
    <row r="4093" spans="1:111" x14ac:dyDescent="0.2">
      <c r="A4093" s="571"/>
      <c r="B4093" s="571"/>
      <c r="C4093" s="571"/>
      <c r="D4093" s="78" t="s">
        <v>497</v>
      </c>
      <c r="E4093" s="353">
        <v>200</v>
      </c>
      <c r="F4093" s="352">
        <f t="shared" si="126"/>
        <v>120</v>
      </c>
      <c r="G4093" s="352">
        <f t="shared" si="127"/>
        <v>100</v>
      </c>
      <c r="H4093" s="50"/>
      <c r="I4093" s="50"/>
      <c r="J4093" s="50"/>
      <c r="K4093" s="50"/>
      <c r="L4093" s="50"/>
      <c r="M4093" s="50"/>
      <c r="N4093" s="50"/>
      <c r="O4093" s="50"/>
      <c r="P4093" s="50"/>
      <c r="Q4093" s="50"/>
      <c r="R4093" s="50"/>
      <c r="S4093" s="50"/>
      <c r="T4093" s="50"/>
      <c r="U4093" s="50"/>
      <c r="V4093" s="50"/>
      <c r="W4093" s="50"/>
      <c r="X4093" s="50"/>
      <c r="Y4093" s="50"/>
      <c r="Z4093" s="50"/>
      <c r="AA4093" s="50"/>
      <c r="AB4093" s="50"/>
      <c r="AC4093" s="50"/>
      <c r="AD4093" s="50"/>
      <c r="AE4093" s="50"/>
      <c r="AF4093" s="50"/>
      <c r="AG4093" s="50"/>
      <c r="AH4093" s="50"/>
      <c r="AI4093" s="50"/>
      <c r="AJ4093" s="50"/>
      <c r="AK4093" s="50"/>
      <c r="AL4093" s="50"/>
      <c r="AM4093" s="50"/>
      <c r="AN4093" s="50"/>
      <c r="AO4093" s="50"/>
      <c r="AP4093" s="50"/>
      <c r="AQ4093" s="50"/>
      <c r="AR4093" s="50"/>
      <c r="AS4093" s="50"/>
      <c r="AT4093" s="50"/>
      <c r="AU4093" s="50"/>
      <c r="AV4093" s="50"/>
      <c r="AW4093" s="50"/>
      <c r="AX4093" s="50"/>
      <c r="AY4093" s="50"/>
      <c r="AZ4093" s="50"/>
      <c r="BA4093" s="50"/>
      <c r="BB4093" s="50"/>
      <c r="BC4093" s="50"/>
      <c r="BD4093" s="50"/>
      <c r="BE4093" s="50"/>
      <c r="BF4093" s="50"/>
      <c r="BG4093" s="50"/>
      <c r="BH4093" s="50"/>
      <c r="BI4093" s="50"/>
      <c r="BJ4093" s="50"/>
      <c r="BK4093" s="50"/>
      <c r="BL4093" s="50"/>
      <c r="BM4093" s="50"/>
      <c r="BN4093" s="50"/>
      <c r="BO4093" s="50"/>
      <c r="BP4093" s="50"/>
      <c r="BQ4093" s="50"/>
      <c r="BR4093" s="50"/>
      <c r="BS4093" s="50"/>
      <c r="BT4093" s="50"/>
      <c r="BU4093" s="50"/>
      <c r="BV4093" s="50"/>
      <c r="BW4093" s="50"/>
      <c r="BX4093" s="50"/>
      <c r="BY4093" s="50"/>
      <c r="BZ4093" s="50"/>
      <c r="CA4093" s="50"/>
      <c r="CB4093" s="50"/>
      <c r="CC4093" s="50"/>
      <c r="CD4093" s="50"/>
      <c r="CE4093" s="50"/>
      <c r="CF4093" s="50"/>
      <c r="CG4093" s="50"/>
      <c r="CH4093" s="50"/>
      <c r="CI4093" s="50"/>
      <c r="CJ4093" s="50"/>
      <c r="CK4093" s="50"/>
      <c r="CL4093" s="50"/>
      <c r="CM4093" s="50"/>
      <c r="CN4093" s="50"/>
      <c r="CO4093" s="50"/>
      <c r="CP4093" s="50"/>
      <c r="CQ4093" s="50"/>
      <c r="CR4093" s="50"/>
      <c r="CS4093" s="50"/>
      <c r="CT4093" s="50"/>
      <c r="CU4093" s="50"/>
      <c r="CV4093" s="50"/>
      <c r="CW4093" s="50"/>
      <c r="CX4093" s="50"/>
      <c r="CY4093" s="50"/>
      <c r="CZ4093" s="50"/>
      <c r="DA4093" s="50"/>
      <c r="DB4093" s="50"/>
      <c r="DC4093" s="50"/>
      <c r="DD4093" s="50"/>
      <c r="DE4093" s="50"/>
      <c r="DF4093" s="50"/>
      <c r="DG4093" s="50"/>
    </row>
    <row r="4094" spans="1:111" x14ac:dyDescent="0.2">
      <c r="A4094" s="571"/>
      <c r="B4094" s="571"/>
      <c r="C4094" s="571"/>
      <c r="D4094" s="78" t="s">
        <v>498</v>
      </c>
      <c r="E4094" s="353">
        <v>200</v>
      </c>
      <c r="F4094" s="352">
        <f t="shared" si="126"/>
        <v>120</v>
      </c>
      <c r="G4094" s="352">
        <f t="shared" si="127"/>
        <v>100</v>
      </c>
      <c r="H4094" s="50"/>
      <c r="I4094" s="50"/>
      <c r="J4094" s="50"/>
      <c r="K4094" s="50"/>
      <c r="L4094" s="50"/>
      <c r="M4094" s="50"/>
      <c r="N4094" s="50"/>
      <c r="O4094" s="50"/>
      <c r="P4094" s="50"/>
      <c r="Q4094" s="50"/>
      <c r="R4094" s="50"/>
      <c r="S4094" s="50"/>
      <c r="T4094" s="50"/>
      <c r="U4094" s="50"/>
      <c r="V4094" s="50"/>
      <c r="W4094" s="50"/>
      <c r="X4094" s="50"/>
      <c r="Y4094" s="50"/>
      <c r="Z4094" s="50"/>
      <c r="AA4094" s="50"/>
      <c r="AB4094" s="50"/>
      <c r="AC4094" s="50"/>
      <c r="AD4094" s="50"/>
      <c r="AE4094" s="50"/>
      <c r="AF4094" s="50"/>
      <c r="AG4094" s="50"/>
      <c r="AH4094" s="50"/>
      <c r="AI4094" s="50"/>
      <c r="AJ4094" s="50"/>
      <c r="AK4094" s="50"/>
      <c r="AL4094" s="50"/>
      <c r="AM4094" s="50"/>
      <c r="AN4094" s="50"/>
      <c r="AO4094" s="50"/>
      <c r="AP4094" s="50"/>
      <c r="AQ4094" s="50"/>
      <c r="AR4094" s="50"/>
      <c r="AS4094" s="50"/>
      <c r="AT4094" s="50"/>
      <c r="AU4094" s="50"/>
      <c r="AV4094" s="50"/>
      <c r="AW4094" s="50"/>
      <c r="AX4094" s="50"/>
      <c r="AY4094" s="50"/>
      <c r="AZ4094" s="50"/>
      <c r="BA4094" s="50"/>
      <c r="BB4094" s="50"/>
      <c r="BC4094" s="50"/>
      <c r="BD4094" s="50"/>
      <c r="BE4094" s="50"/>
      <c r="BF4094" s="50"/>
      <c r="BG4094" s="50"/>
      <c r="BH4094" s="50"/>
      <c r="BI4094" s="50"/>
      <c r="BJ4094" s="50"/>
      <c r="BK4094" s="50"/>
      <c r="BL4094" s="50"/>
      <c r="BM4094" s="50"/>
      <c r="BN4094" s="50"/>
      <c r="BO4094" s="50"/>
      <c r="BP4094" s="50"/>
      <c r="BQ4094" s="50"/>
      <c r="BR4094" s="50"/>
      <c r="BS4094" s="50"/>
      <c r="BT4094" s="50"/>
      <c r="BU4094" s="50"/>
      <c r="BV4094" s="50"/>
      <c r="BW4094" s="50"/>
      <c r="BX4094" s="50"/>
      <c r="BY4094" s="50"/>
      <c r="BZ4094" s="50"/>
      <c r="CA4094" s="50"/>
      <c r="CB4094" s="50"/>
      <c r="CC4094" s="50"/>
      <c r="CD4094" s="50"/>
      <c r="CE4094" s="50"/>
      <c r="CF4094" s="50"/>
      <c r="CG4094" s="50"/>
      <c r="CH4094" s="50"/>
      <c r="CI4094" s="50"/>
      <c r="CJ4094" s="50"/>
      <c r="CK4094" s="50"/>
      <c r="CL4094" s="50"/>
      <c r="CM4094" s="50"/>
      <c r="CN4094" s="50"/>
      <c r="CO4094" s="50"/>
      <c r="CP4094" s="50"/>
      <c r="CQ4094" s="50"/>
      <c r="CR4094" s="50"/>
      <c r="CS4094" s="50"/>
      <c r="CT4094" s="50"/>
      <c r="CU4094" s="50"/>
      <c r="CV4094" s="50"/>
      <c r="CW4094" s="50"/>
      <c r="CX4094" s="50"/>
      <c r="CY4094" s="50"/>
      <c r="CZ4094" s="50"/>
      <c r="DA4094" s="50"/>
      <c r="DB4094" s="50"/>
      <c r="DC4094" s="50"/>
      <c r="DD4094" s="50"/>
      <c r="DE4094" s="50"/>
      <c r="DF4094" s="50"/>
      <c r="DG4094" s="50"/>
    </row>
    <row r="4095" spans="1:111" ht="25.5" x14ac:dyDescent="0.2">
      <c r="A4095" s="571"/>
      <c r="B4095" s="571"/>
      <c r="C4095" s="571"/>
      <c r="D4095" s="78" t="s">
        <v>499</v>
      </c>
      <c r="E4095" s="353">
        <v>200</v>
      </c>
      <c r="F4095" s="352">
        <f t="shared" si="126"/>
        <v>120</v>
      </c>
      <c r="G4095" s="352">
        <f t="shared" si="127"/>
        <v>100</v>
      </c>
      <c r="H4095" s="50"/>
      <c r="I4095" s="50"/>
      <c r="J4095" s="50"/>
      <c r="K4095" s="50"/>
      <c r="L4095" s="50"/>
      <c r="M4095" s="50"/>
      <c r="N4095" s="50"/>
      <c r="O4095" s="50"/>
      <c r="P4095" s="50"/>
      <c r="Q4095" s="50"/>
      <c r="R4095" s="50"/>
      <c r="S4095" s="50"/>
      <c r="T4095" s="50"/>
      <c r="U4095" s="50"/>
      <c r="V4095" s="50"/>
      <c r="W4095" s="50"/>
      <c r="X4095" s="50"/>
      <c r="Y4095" s="50"/>
      <c r="Z4095" s="50"/>
      <c r="AA4095" s="50"/>
      <c r="AB4095" s="50"/>
      <c r="AC4095" s="50"/>
      <c r="AD4095" s="50"/>
      <c r="AE4095" s="50"/>
      <c r="AF4095" s="50"/>
      <c r="AG4095" s="50"/>
      <c r="AH4095" s="50"/>
      <c r="AI4095" s="50"/>
      <c r="AJ4095" s="50"/>
      <c r="AK4095" s="50"/>
      <c r="AL4095" s="50"/>
      <c r="AM4095" s="50"/>
      <c r="AN4095" s="50"/>
      <c r="AO4095" s="50"/>
      <c r="AP4095" s="50"/>
      <c r="AQ4095" s="50"/>
      <c r="AR4095" s="50"/>
      <c r="AS4095" s="50"/>
      <c r="AT4095" s="50"/>
      <c r="AU4095" s="50"/>
      <c r="AV4095" s="50"/>
      <c r="AW4095" s="50"/>
      <c r="AX4095" s="50"/>
      <c r="AY4095" s="50"/>
      <c r="AZ4095" s="50"/>
      <c r="BA4095" s="50"/>
      <c r="BB4095" s="50"/>
      <c r="BC4095" s="50"/>
      <c r="BD4095" s="50"/>
      <c r="BE4095" s="50"/>
      <c r="BF4095" s="50"/>
      <c r="BG4095" s="50"/>
      <c r="BH4095" s="50"/>
      <c r="BI4095" s="50"/>
      <c r="BJ4095" s="50"/>
      <c r="BK4095" s="50"/>
      <c r="BL4095" s="50"/>
      <c r="BM4095" s="50"/>
      <c r="BN4095" s="50"/>
      <c r="BO4095" s="50"/>
      <c r="BP4095" s="50"/>
      <c r="BQ4095" s="50"/>
      <c r="BR4095" s="50"/>
      <c r="BS4095" s="50"/>
      <c r="BT4095" s="50"/>
      <c r="BU4095" s="50"/>
      <c r="BV4095" s="50"/>
      <c r="BW4095" s="50"/>
      <c r="BX4095" s="50"/>
      <c r="BY4095" s="50"/>
      <c r="BZ4095" s="50"/>
      <c r="CA4095" s="50"/>
      <c r="CB4095" s="50"/>
      <c r="CC4095" s="50"/>
      <c r="CD4095" s="50"/>
      <c r="CE4095" s="50"/>
      <c r="CF4095" s="50"/>
      <c r="CG4095" s="50"/>
      <c r="CH4095" s="50"/>
      <c r="CI4095" s="50"/>
      <c r="CJ4095" s="50"/>
      <c r="CK4095" s="50"/>
      <c r="CL4095" s="50"/>
      <c r="CM4095" s="50"/>
      <c r="CN4095" s="50"/>
      <c r="CO4095" s="50"/>
      <c r="CP4095" s="50"/>
      <c r="CQ4095" s="50"/>
      <c r="CR4095" s="50"/>
      <c r="CS4095" s="50"/>
      <c r="CT4095" s="50"/>
      <c r="CU4095" s="50"/>
      <c r="CV4095" s="50"/>
      <c r="CW4095" s="50"/>
      <c r="CX4095" s="50"/>
      <c r="CY4095" s="50"/>
      <c r="CZ4095" s="50"/>
      <c r="DA4095" s="50"/>
      <c r="DB4095" s="50"/>
      <c r="DC4095" s="50"/>
      <c r="DD4095" s="50"/>
      <c r="DE4095" s="50"/>
      <c r="DF4095" s="50"/>
      <c r="DG4095" s="50"/>
    </row>
    <row r="4096" spans="1:111" x14ac:dyDescent="0.2">
      <c r="A4096" s="571"/>
      <c r="B4096" s="571"/>
      <c r="C4096" s="571"/>
      <c r="D4096" s="78" t="s">
        <v>500</v>
      </c>
      <c r="E4096" s="353">
        <v>200</v>
      </c>
      <c r="F4096" s="352">
        <f t="shared" si="126"/>
        <v>120</v>
      </c>
      <c r="G4096" s="352">
        <f t="shared" si="127"/>
        <v>100</v>
      </c>
      <c r="H4096" s="50"/>
      <c r="I4096" s="50"/>
      <c r="J4096" s="50"/>
      <c r="K4096" s="50"/>
      <c r="L4096" s="50"/>
      <c r="M4096" s="50"/>
      <c r="N4096" s="50"/>
      <c r="O4096" s="50"/>
      <c r="P4096" s="50"/>
      <c r="Q4096" s="50"/>
      <c r="R4096" s="50"/>
      <c r="S4096" s="50"/>
      <c r="T4096" s="50"/>
      <c r="U4096" s="50"/>
      <c r="V4096" s="50"/>
      <c r="W4096" s="50"/>
      <c r="X4096" s="50"/>
      <c r="Y4096" s="50"/>
      <c r="Z4096" s="50"/>
      <c r="AA4096" s="50"/>
      <c r="AB4096" s="50"/>
      <c r="AC4096" s="50"/>
      <c r="AD4096" s="50"/>
      <c r="AE4096" s="50"/>
      <c r="AF4096" s="50"/>
      <c r="AG4096" s="50"/>
      <c r="AH4096" s="50"/>
      <c r="AI4096" s="50"/>
      <c r="AJ4096" s="50"/>
      <c r="AK4096" s="50"/>
      <c r="AL4096" s="50"/>
      <c r="AM4096" s="50"/>
      <c r="AN4096" s="50"/>
      <c r="AO4096" s="50"/>
      <c r="AP4096" s="50"/>
      <c r="AQ4096" s="50"/>
      <c r="AR4096" s="50"/>
      <c r="AS4096" s="50"/>
      <c r="AT4096" s="50"/>
      <c r="AU4096" s="50"/>
      <c r="AV4096" s="50"/>
      <c r="AW4096" s="50"/>
      <c r="AX4096" s="50"/>
      <c r="AY4096" s="50"/>
      <c r="AZ4096" s="50"/>
      <c r="BA4096" s="50"/>
      <c r="BB4096" s="50"/>
      <c r="BC4096" s="50"/>
      <c r="BD4096" s="50"/>
      <c r="BE4096" s="50"/>
      <c r="BF4096" s="50"/>
      <c r="BG4096" s="50"/>
      <c r="BH4096" s="50"/>
      <c r="BI4096" s="50"/>
      <c r="BJ4096" s="50"/>
      <c r="BK4096" s="50"/>
      <c r="BL4096" s="50"/>
      <c r="BM4096" s="50"/>
      <c r="BN4096" s="50"/>
      <c r="BO4096" s="50"/>
      <c r="BP4096" s="50"/>
      <c r="BQ4096" s="50"/>
      <c r="BR4096" s="50"/>
      <c r="BS4096" s="50"/>
      <c r="BT4096" s="50"/>
      <c r="BU4096" s="50"/>
      <c r="BV4096" s="50"/>
      <c r="BW4096" s="50"/>
      <c r="BX4096" s="50"/>
      <c r="BY4096" s="50"/>
      <c r="BZ4096" s="50"/>
      <c r="CA4096" s="50"/>
      <c r="CB4096" s="50"/>
      <c r="CC4096" s="50"/>
      <c r="CD4096" s="50"/>
      <c r="CE4096" s="50"/>
      <c r="CF4096" s="50"/>
      <c r="CG4096" s="50"/>
      <c r="CH4096" s="50"/>
      <c r="CI4096" s="50"/>
      <c r="CJ4096" s="50"/>
      <c r="CK4096" s="50"/>
      <c r="CL4096" s="50"/>
      <c r="CM4096" s="50"/>
      <c r="CN4096" s="50"/>
      <c r="CO4096" s="50"/>
      <c r="CP4096" s="50"/>
      <c r="CQ4096" s="50"/>
      <c r="CR4096" s="50"/>
      <c r="CS4096" s="50"/>
      <c r="CT4096" s="50"/>
      <c r="CU4096" s="50"/>
      <c r="CV4096" s="50"/>
      <c r="CW4096" s="50"/>
      <c r="CX4096" s="50"/>
      <c r="CY4096" s="50"/>
      <c r="CZ4096" s="50"/>
      <c r="DA4096" s="50"/>
      <c r="DB4096" s="50"/>
      <c r="DC4096" s="50"/>
      <c r="DD4096" s="50"/>
      <c r="DE4096" s="50"/>
      <c r="DF4096" s="50"/>
      <c r="DG4096" s="50"/>
    </row>
    <row r="4097" spans="1:111" x14ac:dyDescent="0.2">
      <c r="A4097" s="572"/>
      <c r="B4097" s="572"/>
      <c r="C4097" s="572"/>
      <c r="D4097" s="78" t="s">
        <v>501</v>
      </c>
      <c r="E4097" s="353">
        <v>200</v>
      </c>
      <c r="F4097" s="352">
        <f t="shared" si="126"/>
        <v>120</v>
      </c>
      <c r="G4097" s="352">
        <f t="shared" si="127"/>
        <v>100</v>
      </c>
      <c r="H4097" s="50"/>
      <c r="I4097" s="50"/>
      <c r="J4097" s="50"/>
      <c r="K4097" s="50"/>
      <c r="L4097" s="50"/>
      <c r="M4097" s="50"/>
      <c r="N4097" s="50"/>
      <c r="O4097" s="50"/>
      <c r="P4097" s="50"/>
      <c r="Q4097" s="50"/>
      <c r="R4097" s="50"/>
      <c r="S4097" s="50"/>
      <c r="T4097" s="50"/>
      <c r="U4097" s="50"/>
      <c r="V4097" s="50"/>
      <c r="W4097" s="50"/>
      <c r="X4097" s="50"/>
      <c r="Y4097" s="50"/>
      <c r="Z4097" s="50"/>
      <c r="AA4097" s="50"/>
      <c r="AB4097" s="50"/>
      <c r="AC4097" s="50"/>
      <c r="AD4097" s="50"/>
      <c r="AE4097" s="50"/>
      <c r="AF4097" s="50"/>
      <c r="AG4097" s="50"/>
      <c r="AH4097" s="50"/>
      <c r="AI4097" s="50"/>
      <c r="AJ4097" s="50"/>
      <c r="AK4097" s="50"/>
      <c r="AL4097" s="50"/>
      <c r="AM4097" s="50"/>
      <c r="AN4097" s="50"/>
      <c r="AO4097" s="50"/>
      <c r="AP4097" s="50"/>
      <c r="AQ4097" s="50"/>
      <c r="AR4097" s="50"/>
      <c r="AS4097" s="50"/>
      <c r="AT4097" s="50"/>
      <c r="AU4097" s="50"/>
      <c r="AV4097" s="50"/>
      <c r="AW4097" s="50"/>
      <c r="AX4097" s="50"/>
      <c r="AY4097" s="50"/>
      <c r="AZ4097" s="50"/>
      <c r="BA4097" s="50"/>
      <c r="BB4097" s="50"/>
      <c r="BC4097" s="50"/>
      <c r="BD4097" s="50"/>
      <c r="BE4097" s="50"/>
      <c r="BF4097" s="50"/>
      <c r="BG4097" s="50"/>
      <c r="BH4097" s="50"/>
      <c r="BI4097" s="50"/>
      <c r="BJ4097" s="50"/>
      <c r="BK4097" s="50"/>
      <c r="BL4097" s="50"/>
      <c r="BM4097" s="50"/>
      <c r="BN4097" s="50"/>
      <c r="BO4097" s="50"/>
      <c r="BP4097" s="50"/>
      <c r="BQ4097" s="50"/>
      <c r="BR4097" s="50"/>
      <c r="BS4097" s="50"/>
      <c r="BT4097" s="50"/>
      <c r="BU4097" s="50"/>
      <c r="BV4097" s="50"/>
      <c r="BW4097" s="50"/>
      <c r="BX4097" s="50"/>
      <c r="BY4097" s="50"/>
      <c r="BZ4097" s="50"/>
      <c r="CA4097" s="50"/>
      <c r="CB4097" s="50"/>
      <c r="CC4097" s="50"/>
      <c r="CD4097" s="50"/>
      <c r="CE4097" s="50"/>
      <c r="CF4097" s="50"/>
      <c r="CG4097" s="50"/>
      <c r="CH4097" s="50"/>
      <c r="CI4097" s="50"/>
      <c r="CJ4097" s="50"/>
      <c r="CK4097" s="50"/>
      <c r="CL4097" s="50"/>
      <c r="CM4097" s="50"/>
      <c r="CN4097" s="50"/>
      <c r="CO4097" s="50"/>
      <c r="CP4097" s="50"/>
      <c r="CQ4097" s="50"/>
      <c r="CR4097" s="50"/>
      <c r="CS4097" s="50"/>
      <c r="CT4097" s="50"/>
      <c r="CU4097" s="50"/>
      <c r="CV4097" s="50"/>
      <c r="CW4097" s="50"/>
      <c r="CX4097" s="50"/>
      <c r="CY4097" s="50"/>
      <c r="CZ4097" s="50"/>
      <c r="DA4097" s="50"/>
      <c r="DB4097" s="50"/>
      <c r="DC4097" s="50"/>
      <c r="DD4097" s="50"/>
      <c r="DE4097" s="50"/>
      <c r="DF4097" s="50"/>
      <c r="DG4097" s="50"/>
    </row>
    <row r="4098" spans="1:111" x14ac:dyDescent="0.2">
      <c r="A4098" s="313" t="s">
        <v>1131</v>
      </c>
      <c r="B4098" s="313" t="s">
        <v>1131</v>
      </c>
      <c r="C4098" s="313"/>
      <c r="D4098" s="78" t="s">
        <v>206</v>
      </c>
      <c r="E4098" s="353">
        <v>200</v>
      </c>
      <c r="F4098" s="352">
        <f t="shared" si="126"/>
        <v>120</v>
      </c>
      <c r="G4098" s="352">
        <f t="shared" si="127"/>
        <v>100</v>
      </c>
      <c r="H4098" s="50"/>
      <c r="I4098" s="50"/>
      <c r="J4098" s="50"/>
      <c r="K4098" s="50"/>
      <c r="L4098" s="50"/>
      <c r="M4098" s="50"/>
      <c r="N4098" s="50"/>
      <c r="O4098" s="50"/>
      <c r="P4098" s="50"/>
      <c r="Q4098" s="50"/>
      <c r="R4098" s="50"/>
      <c r="S4098" s="50"/>
      <c r="T4098" s="50"/>
      <c r="U4098" s="50"/>
      <c r="V4098" s="50"/>
      <c r="W4098" s="50"/>
      <c r="X4098" s="50"/>
      <c r="Y4098" s="50"/>
      <c r="Z4098" s="50"/>
      <c r="AA4098" s="50"/>
      <c r="AB4098" s="50"/>
      <c r="AC4098" s="50"/>
      <c r="AD4098" s="50"/>
      <c r="AE4098" s="50"/>
      <c r="AF4098" s="50"/>
      <c r="AG4098" s="50"/>
      <c r="AH4098" s="50"/>
      <c r="AI4098" s="50"/>
      <c r="AJ4098" s="50"/>
      <c r="AK4098" s="50"/>
      <c r="AL4098" s="50"/>
      <c r="AM4098" s="50"/>
      <c r="AN4098" s="50"/>
      <c r="AO4098" s="50"/>
      <c r="AP4098" s="50"/>
      <c r="AQ4098" s="50"/>
      <c r="AR4098" s="50"/>
      <c r="AS4098" s="50"/>
      <c r="AT4098" s="50"/>
      <c r="AU4098" s="50"/>
      <c r="AV4098" s="50"/>
      <c r="AW4098" s="50"/>
      <c r="AX4098" s="50"/>
      <c r="AY4098" s="50"/>
      <c r="AZ4098" s="50"/>
      <c r="BA4098" s="50"/>
      <c r="BB4098" s="50"/>
      <c r="BC4098" s="50"/>
      <c r="BD4098" s="50"/>
      <c r="BE4098" s="50"/>
      <c r="BF4098" s="50"/>
      <c r="BG4098" s="50"/>
      <c r="BH4098" s="50"/>
      <c r="BI4098" s="50"/>
      <c r="BJ4098" s="50"/>
      <c r="BK4098" s="50"/>
      <c r="BL4098" s="50"/>
      <c r="BM4098" s="50"/>
      <c r="BN4098" s="50"/>
      <c r="BO4098" s="50"/>
      <c r="BP4098" s="50"/>
      <c r="BQ4098" s="50"/>
      <c r="BR4098" s="50"/>
      <c r="BS4098" s="50"/>
      <c r="BT4098" s="50"/>
      <c r="BU4098" s="50"/>
      <c r="BV4098" s="50"/>
      <c r="BW4098" s="50"/>
      <c r="BX4098" s="50"/>
      <c r="BY4098" s="50"/>
      <c r="BZ4098" s="50"/>
      <c r="CA4098" s="50"/>
      <c r="CB4098" s="50"/>
      <c r="CC4098" s="50"/>
      <c r="CD4098" s="50"/>
      <c r="CE4098" s="50"/>
      <c r="CF4098" s="50"/>
      <c r="CG4098" s="50"/>
      <c r="CH4098" s="50"/>
      <c r="CI4098" s="50"/>
      <c r="CJ4098" s="50"/>
      <c r="CK4098" s="50"/>
      <c r="CL4098" s="50"/>
      <c r="CM4098" s="50"/>
      <c r="CN4098" s="50"/>
      <c r="CO4098" s="50"/>
      <c r="CP4098" s="50"/>
      <c r="CQ4098" s="50"/>
      <c r="CR4098" s="50"/>
      <c r="CS4098" s="50"/>
      <c r="CT4098" s="50"/>
      <c r="CU4098" s="50"/>
      <c r="CV4098" s="50"/>
      <c r="CW4098" s="50"/>
      <c r="CX4098" s="50"/>
      <c r="CY4098" s="50"/>
      <c r="CZ4098" s="50"/>
      <c r="DA4098" s="50"/>
      <c r="DB4098" s="50"/>
      <c r="DC4098" s="50"/>
      <c r="DD4098" s="50"/>
      <c r="DE4098" s="50"/>
      <c r="DF4098" s="50"/>
      <c r="DG4098" s="50"/>
    </row>
    <row r="4099" spans="1:111" x14ac:dyDescent="0.2">
      <c r="A4099" s="17" t="s">
        <v>1132</v>
      </c>
      <c r="B4099" s="17" t="s">
        <v>1132</v>
      </c>
      <c r="C4099" s="17"/>
      <c r="D4099" s="78" t="s">
        <v>502</v>
      </c>
      <c r="E4099" s="353">
        <v>200</v>
      </c>
      <c r="F4099" s="352">
        <f t="shared" si="126"/>
        <v>120</v>
      </c>
      <c r="G4099" s="352">
        <f t="shared" si="127"/>
        <v>100</v>
      </c>
      <c r="H4099" s="50"/>
      <c r="I4099" s="50"/>
      <c r="J4099" s="50"/>
      <c r="K4099" s="50"/>
      <c r="L4099" s="50"/>
      <c r="M4099" s="50"/>
      <c r="N4099" s="50"/>
      <c r="O4099" s="50"/>
      <c r="P4099" s="50"/>
      <c r="Q4099" s="50"/>
      <c r="R4099" s="50"/>
      <c r="S4099" s="50"/>
      <c r="T4099" s="50"/>
      <c r="U4099" s="50"/>
      <c r="V4099" s="50"/>
      <c r="W4099" s="50"/>
      <c r="X4099" s="50"/>
      <c r="Y4099" s="50"/>
      <c r="Z4099" s="50"/>
      <c r="AA4099" s="50"/>
      <c r="AB4099" s="50"/>
      <c r="AC4099" s="50"/>
      <c r="AD4099" s="50"/>
      <c r="AE4099" s="50"/>
      <c r="AF4099" s="50"/>
      <c r="AG4099" s="50"/>
      <c r="AH4099" s="50"/>
      <c r="AI4099" s="50"/>
      <c r="AJ4099" s="50"/>
      <c r="AK4099" s="50"/>
      <c r="AL4099" s="50"/>
      <c r="AM4099" s="50"/>
      <c r="AN4099" s="50"/>
      <c r="AO4099" s="50"/>
      <c r="AP4099" s="50"/>
      <c r="AQ4099" s="50"/>
      <c r="AR4099" s="50"/>
      <c r="AS4099" s="50"/>
      <c r="AT4099" s="50"/>
      <c r="AU4099" s="50"/>
      <c r="AV4099" s="50"/>
      <c r="AW4099" s="50"/>
      <c r="AX4099" s="50"/>
      <c r="AY4099" s="50"/>
      <c r="AZ4099" s="50"/>
      <c r="BA4099" s="50"/>
      <c r="BB4099" s="50"/>
      <c r="BC4099" s="50"/>
      <c r="BD4099" s="50"/>
      <c r="BE4099" s="50"/>
      <c r="BF4099" s="50"/>
      <c r="BG4099" s="50"/>
      <c r="BH4099" s="50"/>
      <c r="BI4099" s="50"/>
      <c r="BJ4099" s="50"/>
      <c r="BK4099" s="50"/>
      <c r="BL4099" s="50"/>
      <c r="BM4099" s="50"/>
      <c r="BN4099" s="50"/>
      <c r="BO4099" s="50"/>
      <c r="BP4099" s="50"/>
      <c r="BQ4099" s="50"/>
      <c r="BR4099" s="50"/>
      <c r="BS4099" s="50"/>
      <c r="BT4099" s="50"/>
      <c r="BU4099" s="50"/>
      <c r="BV4099" s="50"/>
      <c r="BW4099" s="50"/>
      <c r="BX4099" s="50"/>
      <c r="BY4099" s="50"/>
      <c r="BZ4099" s="50"/>
      <c r="CA4099" s="50"/>
      <c r="CB4099" s="50"/>
      <c r="CC4099" s="50"/>
      <c r="CD4099" s="50"/>
      <c r="CE4099" s="50"/>
      <c r="CF4099" s="50"/>
      <c r="CG4099" s="50"/>
      <c r="CH4099" s="50"/>
      <c r="CI4099" s="50"/>
      <c r="CJ4099" s="50"/>
      <c r="CK4099" s="50"/>
      <c r="CL4099" s="50"/>
      <c r="CM4099" s="50"/>
      <c r="CN4099" s="50"/>
      <c r="CO4099" s="50"/>
      <c r="CP4099" s="50"/>
      <c r="CQ4099" s="50"/>
      <c r="CR4099" s="50"/>
      <c r="CS4099" s="50"/>
      <c r="CT4099" s="50"/>
      <c r="CU4099" s="50"/>
      <c r="CV4099" s="50"/>
      <c r="CW4099" s="50"/>
      <c r="CX4099" s="50"/>
      <c r="CY4099" s="50"/>
      <c r="CZ4099" s="50"/>
      <c r="DA4099" s="50"/>
      <c r="DB4099" s="50"/>
      <c r="DC4099" s="50"/>
      <c r="DD4099" s="50"/>
      <c r="DE4099" s="50"/>
      <c r="DF4099" s="50"/>
      <c r="DG4099" s="50"/>
    </row>
    <row r="4100" spans="1:111" x14ac:dyDescent="0.2">
      <c r="A4100" s="17" t="s">
        <v>1133</v>
      </c>
      <c r="B4100" s="17" t="s">
        <v>1133</v>
      </c>
      <c r="C4100" s="17"/>
      <c r="D4100" s="78" t="s">
        <v>503</v>
      </c>
      <c r="E4100" s="353">
        <v>200</v>
      </c>
      <c r="F4100" s="352">
        <f t="shared" si="126"/>
        <v>120</v>
      </c>
      <c r="G4100" s="352">
        <f t="shared" si="127"/>
        <v>100</v>
      </c>
      <c r="H4100" s="50"/>
      <c r="I4100" s="50"/>
      <c r="J4100" s="50"/>
      <c r="K4100" s="50"/>
      <c r="L4100" s="50"/>
      <c r="M4100" s="50"/>
      <c r="N4100" s="50"/>
      <c r="O4100" s="50"/>
      <c r="P4100" s="50"/>
      <c r="Q4100" s="50"/>
      <c r="R4100" s="50"/>
      <c r="S4100" s="50"/>
      <c r="T4100" s="50"/>
      <c r="U4100" s="50"/>
      <c r="V4100" s="50"/>
      <c r="W4100" s="50"/>
      <c r="X4100" s="50"/>
      <c r="Y4100" s="50"/>
      <c r="Z4100" s="50"/>
      <c r="AA4100" s="50"/>
      <c r="AB4100" s="50"/>
      <c r="AC4100" s="50"/>
      <c r="AD4100" s="50"/>
      <c r="AE4100" s="50"/>
      <c r="AF4100" s="50"/>
      <c r="AG4100" s="50"/>
      <c r="AH4100" s="50"/>
      <c r="AI4100" s="50"/>
      <c r="AJ4100" s="50"/>
      <c r="AK4100" s="50"/>
      <c r="AL4100" s="50"/>
      <c r="AM4100" s="50"/>
      <c r="AN4100" s="50"/>
      <c r="AO4100" s="50"/>
      <c r="AP4100" s="50"/>
      <c r="AQ4100" s="50"/>
      <c r="AR4100" s="50"/>
      <c r="AS4100" s="50"/>
      <c r="AT4100" s="50"/>
      <c r="AU4100" s="50"/>
      <c r="AV4100" s="50"/>
      <c r="AW4100" s="50"/>
      <c r="AX4100" s="50"/>
      <c r="AY4100" s="50"/>
      <c r="AZ4100" s="50"/>
      <c r="BA4100" s="50"/>
      <c r="BB4100" s="50"/>
      <c r="BC4100" s="50"/>
      <c r="BD4100" s="50"/>
      <c r="BE4100" s="50"/>
      <c r="BF4100" s="50"/>
      <c r="BG4100" s="50"/>
      <c r="BH4100" s="50"/>
      <c r="BI4100" s="50"/>
      <c r="BJ4100" s="50"/>
      <c r="BK4100" s="50"/>
      <c r="BL4100" s="50"/>
      <c r="BM4100" s="50"/>
      <c r="BN4100" s="50"/>
      <c r="BO4100" s="50"/>
      <c r="BP4100" s="50"/>
      <c r="BQ4100" s="50"/>
      <c r="BR4100" s="50"/>
      <c r="BS4100" s="50"/>
      <c r="BT4100" s="50"/>
      <c r="BU4100" s="50"/>
      <c r="BV4100" s="50"/>
      <c r="BW4100" s="50"/>
      <c r="BX4100" s="50"/>
      <c r="BY4100" s="50"/>
      <c r="BZ4100" s="50"/>
      <c r="CA4100" s="50"/>
      <c r="CB4100" s="50"/>
      <c r="CC4100" s="50"/>
      <c r="CD4100" s="50"/>
      <c r="CE4100" s="50"/>
      <c r="CF4100" s="50"/>
      <c r="CG4100" s="50"/>
      <c r="CH4100" s="50"/>
      <c r="CI4100" s="50"/>
      <c r="CJ4100" s="50"/>
      <c r="CK4100" s="50"/>
      <c r="CL4100" s="50"/>
      <c r="CM4100" s="50"/>
      <c r="CN4100" s="50"/>
      <c r="CO4100" s="50"/>
      <c r="CP4100" s="50"/>
      <c r="CQ4100" s="50"/>
      <c r="CR4100" s="50"/>
      <c r="CS4100" s="50"/>
      <c r="CT4100" s="50"/>
      <c r="CU4100" s="50"/>
      <c r="CV4100" s="50"/>
      <c r="CW4100" s="50"/>
      <c r="CX4100" s="50"/>
      <c r="CY4100" s="50"/>
      <c r="CZ4100" s="50"/>
      <c r="DA4100" s="50"/>
      <c r="DB4100" s="50"/>
      <c r="DC4100" s="50"/>
      <c r="DD4100" s="50"/>
      <c r="DE4100" s="50"/>
      <c r="DF4100" s="50"/>
      <c r="DG4100" s="50"/>
    </row>
    <row r="4101" spans="1:111" x14ac:dyDescent="0.2">
      <c r="A4101" s="205" t="s">
        <v>106</v>
      </c>
      <c r="B4101" s="205" t="s">
        <v>106</v>
      </c>
      <c r="C4101" s="205"/>
      <c r="D4101" s="75" t="s">
        <v>1181</v>
      </c>
      <c r="E4101" s="353">
        <v>0</v>
      </c>
      <c r="F4101" s="352">
        <f t="shared" si="126"/>
        <v>0</v>
      </c>
      <c r="G4101" s="352">
        <f t="shared" si="127"/>
        <v>0</v>
      </c>
      <c r="H4101" s="50"/>
      <c r="I4101" s="50"/>
      <c r="J4101" s="50"/>
      <c r="K4101" s="50"/>
      <c r="L4101" s="50"/>
      <c r="M4101" s="50"/>
      <c r="N4101" s="50"/>
      <c r="O4101" s="50"/>
      <c r="P4101" s="50"/>
      <c r="Q4101" s="50"/>
      <c r="R4101" s="50"/>
      <c r="S4101" s="50"/>
      <c r="T4101" s="50"/>
      <c r="U4101" s="50"/>
      <c r="V4101" s="50"/>
      <c r="W4101" s="50"/>
      <c r="X4101" s="50"/>
      <c r="Y4101" s="50"/>
      <c r="Z4101" s="50"/>
      <c r="AA4101" s="50"/>
      <c r="AB4101" s="50"/>
      <c r="AC4101" s="50"/>
      <c r="AD4101" s="50"/>
      <c r="AE4101" s="50"/>
      <c r="AF4101" s="50"/>
      <c r="AG4101" s="50"/>
      <c r="AH4101" s="50"/>
      <c r="AI4101" s="50"/>
      <c r="AJ4101" s="50"/>
      <c r="AK4101" s="50"/>
      <c r="AL4101" s="50"/>
      <c r="AM4101" s="50"/>
      <c r="AN4101" s="50"/>
      <c r="AO4101" s="50"/>
      <c r="AP4101" s="50"/>
      <c r="AQ4101" s="50"/>
      <c r="AR4101" s="50"/>
      <c r="AS4101" s="50"/>
      <c r="AT4101" s="50"/>
      <c r="AU4101" s="50"/>
      <c r="AV4101" s="50"/>
      <c r="AW4101" s="50"/>
      <c r="AX4101" s="50"/>
      <c r="AY4101" s="50"/>
      <c r="AZ4101" s="50"/>
      <c r="BA4101" s="50"/>
      <c r="BB4101" s="50"/>
      <c r="BC4101" s="50"/>
      <c r="BD4101" s="50"/>
      <c r="BE4101" s="50"/>
      <c r="BF4101" s="50"/>
      <c r="BG4101" s="50"/>
      <c r="BH4101" s="50"/>
      <c r="BI4101" s="50"/>
      <c r="BJ4101" s="50"/>
      <c r="BK4101" s="50"/>
      <c r="BL4101" s="50"/>
      <c r="BM4101" s="50"/>
      <c r="BN4101" s="50"/>
      <c r="BO4101" s="50"/>
      <c r="BP4101" s="50"/>
      <c r="BQ4101" s="50"/>
      <c r="BR4101" s="50"/>
      <c r="BS4101" s="50"/>
      <c r="BT4101" s="50"/>
      <c r="BU4101" s="50"/>
      <c r="BV4101" s="50"/>
      <c r="BW4101" s="50"/>
      <c r="BX4101" s="50"/>
      <c r="BY4101" s="50"/>
      <c r="BZ4101" s="50"/>
      <c r="CA4101" s="50"/>
      <c r="CB4101" s="50"/>
      <c r="CC4101" s="50"/>
      <c r="CD4101" s="50"/>
      <c r="CE4101" s="50"/>
      <c r="CF4101" s="50"/>
      <c r="CG4101" s="50"/>
      <c r="CH4101" s="50"/>
      <c r="CI4101" s="50"/>
      <c r="CJ4101" s="50"/>
      <c r="CK4101" s="50"/>
      <c r="CL4101" s="50"/>
      <c r="CM4101" s="50"/>
      <c r="CN4101" s="50"/>
      <c r="CO4101" s="50"/>
      <c r="CP4101" s="50"/>
      <c r="CQ4101" s="50"/>
      <c r="CR4101" s="50"/>
      <c r="CS4101" s="50"/>
      <c r="CT4101" s="50"/>
      <c r="CU4101" s="50"/>
      <c r="CV4101" s="50"/>
      <c r="CW4101" s="50"/>
      <c r="CX4101" s="50"/>
      <c r="CY4101" s="50"/>
      <c r="CZ4101" s="50"/>
      <c r="DA4101" s="50"/>
      <c r="DB4101" s="50"/>
      <c r="DC4101" s="50"/>
      <c r="DD4101" s="50"/>
      <c r="DE4101" s="50"/>
      <c r="DF4101" s="50"/>
      <c r="DG4101" s="50"/>
    </row>
    <row r="4102" spans="1:111" x14ac:dyDescent="0.2">
      <c r="A4102" s="379" t="s">
        <v>1134</v>
      </c>
      <c r="B4102" s="379" t="s">
        <v>1134</v>
      </c>
      <c r="C4102" s="379"/>
      <c r="D4102" s="75" t="s">
        <v>461</v>
      </c>
      <c r="E4102" s="353">
        <v>0</v>
      </c>
      <c r="F4102" s="352">
        <f t="shared" si="126"/>
        <v>0</v>
      </c>
      <c r="G4102" s="352">
        <f t="shared" si="127"/>
        <v>0</v>
      </c>
      <c r="H4102" s="50"/>
      <c r="I4102" s="50"/>
      <c r="J4102" s="50"/>
      <c r="K4102" s="50"/>
      <c r="L4102" s="50"/>
      <c r="M4102" s="50"/>
      <c r="N4102" s="50"/>
      <c r="O4102" s="50"/>
      <c r="P4102" s="50"/>
      <c r="Q4102" s="50"/>
      <c r="R4102" s="50"/>
      <c r="S4102" s="50"/>
      <c r="T4102" s="50"/>
      <c r="U4102" s="50"/>
      <c r="V4102" s="50"/>
      <c r="W4102" s="50"/>
      <c r="X4102" s="50"/>
      <c r="Y4102" s="50"/>
      <c r="Z4102" s="50"/>
      <c r="AA4102" s="50"/>
      <c r="AB4102" s="50"/>
      <c r="AC4102" s="50"/>
      <c r="AD4102" s="50"/>
      <c r="AE4102" s="50"/>
      <c r="AF4102" s="50"/>
      <c r="AG4102" s="50"/>
      <c r="AH4102" s="50"/>
      <c r="AI4102" s="50"/>
      <c r="AJ4102" s="50"/>
      <c r="AK4102" s="50"/>
      <c r="AL4102" s="50"/>
      <c r="AM4102" s="50"/>
      <c r="AN4102" s="50"/>
      <c r="AO4102" s="50"/>
      <c r="AP4102" s="50"/>
      <c r="AQ4102" s="50"/>
      <c r="AR4102" s="50"/>
      <c r="AS4102" s="50"/>
      <c r="AT4102" s="50"/>
      <c r="AU4102" s="50"/>
      <c r="AV4102" s="50"/>
      <c r="AW4102" s="50"/>
      <c r="AX4102" s="50"/>
      <c r="AY4102" s="50"/>
      <c r="AZ4102" s="50"/>
      <c r="BA4102" s="50"/>
      <c r="BB4102" s="50"/>
      <c r="BC4102" s="50"/>
      <c r="BD4102" s="50"/>
      <c r="BE4102" s="50"/>
      <c r="BF4102" s="50"/>
      <c r="BG4102" s="50"/>
      <c r="BH4102" s="50"/>
      <c r="BI4102" s="50"/>
      <c r="BJ4102" s="50"/>
      <c r="BK4102" s="50"/>
      <c r="BL4102" s="50"/>
      <c r="BM4102" s="50"/>
      <c r="BN4102" s="50"/>
      <c r="BO4102" s="50"/>
      <c r="BP4102" s="50"/>
      <c r="BQ4102" s="50"/>
      <c r="BR4102" s="50"/>
      <c r="BS4102" s="50"/>
      <c r="BT4102" s="50"/>
      <c r="BU4102" s="50"/>
      <c r="BV4102" s="50"/>
      <c r="BW4102" s="50"/>
      <c r="BX4102" s="50"/>
      <c r="BY4102" s="50"/>
      <c r="BZ4102" s="50"/>
      <c r="CA4102" s="50"/>
      <c r="CB4102" s="50"/>
      <c r="CC4102" s="50"/>
      <c r="CD4102" s="50"/>
      <c r="CE4102" s="50"/>
      <c r="CF4102" s="50"/>
      <c r="CG4102" s="50"/>
      <c r="CH4102" s="50"/>
      <c r="CI4102" s="50"/>
      <c r="CJ4102" s="50"/>
      <c r="CK4102" s="50"/>
      <c r="CL4102" s="50"/>
      <c r="CM4102" s="50"/>
      <c r="CN4102" s="50"/>
      <c r="CO4102" s="50"/>
      <c r="CP4102" s="50"/>
      <c r="CQ4102" s="50"/>
      <c r="CR4102" s="50"/>
      <c r="CS4102" s="50"/>
      <c r="CT4102" s="50"/>
      <c r="CU4102" s="50"/>
      <c r="CV4102" s="50"/>
      <c r="CW4102" s="50"/>
      <c r="CX4102" s="50"/>
      <c r="CY4102" s="50"/>
      <c r="CZ4102" s="50"/>
      <c r="DA4102" s="50"/>
      <c r="DB4102" s="50"/>
      <c r="DC4102" s="50"/>
      <c r="DD4102" s="50"/>
      <c r="DE4102" s="50"/>
      <c r="DF4102" s="50"/>
      <c r="DG4102" s="50"/>
    </row>
    <row r="4103" spans="1:111" ht="25.5" x14ac:dyDescent="0.2">
      <c r="A4103" s="570" t="s">
        <v>1135</v>
      </c>
      <c r="B4103" s="570" t="s">
        <v>1135</v>
      </c>
      <c r="C4103" s="570"/>
      <c r="D4103" s="78" t="s">
        <v>505</v>
      </c>
      <c r="E4103" s="353">
        <v>1000</v>
      </c>
      <c r="F4103" s="352">
        <f t="shared" si="126"/>
        <v>600</v>
      </c>
      <c r="G4103" s="352">
        <f t="shared" si="127"/>
        <v>500</v>
      </c>
      <c r="H4103" s="50"/>
      <c r="I4103" s="50"/>
      <c r="J4103" s="50"/>
      <c r="K4103" s="50"/>
      <c r="L4103" s="50"/>
      <c r="M4103" s="50"/>
      <c r="N4103" s="50"/>
      <c r="O4103" s="50"/>
      <c r="P4103" s="50"/>
      <c r="Q4103" s="50"/>
      <c r="R4103" s="50"/>
      <c r="S4103" s="50"/>
      <c r="T4103" s="50"/>
      <c r="U4103" s="50"/>
      <c r="V4103" s="50"/>
      <c r="W4103" s="50"/>
      <c r="X4103" s="50"/>
      <c r="Y4103" s="50"/>
      <c r="Z4103" s="50"/>
      <c r="AA4103" s="50"/>
      <c r="AB4103" s="50"/>
      <c r="AC4103" s="50"/>
      <c r="AD4103" s="50"/>
      <c r="AE4103" s="50"/>
      <c r="AF4103" s="50"/>
      <c r="AG4103" s="50"/>
      <c r="AH4103" s="50"/>
      <c r="AI4103" s="50"/>
      <c r="AJ4103" s="50"/>
      <c r="AK4103" s="50"/>
      <c r="AL4103" s="50"/>
      <c r="AM4103" s="50"/>
      <c r="AN4103" s="50"/>
      <c r="AO4103" s="50"/>
      <c r="AP4103" s="50"/>
      <c r="AQ4103" s="50"/>
      <c r="AR4103" s="50"/>
      <c r="AS4103" s="50"/>
      <c r="AT4103" s="50"/>
      <c r="AU4103" s="50"/>
      <c r="AV4103" s="50"/>
      <c r="AW4103" s="50"/>
      <c r="AX4103" s="50"/>
      <c r="AY4103" s="50"/>
      <c r="AZ4103" s="50"/>
      <c r="BA4103" s="50"/>
      <c r="BB4103" s="50"/>
      <c r="BC4103" s="50"/>
      <c r="BD4103" s="50"/>
      <c r="BE4103" s="50"/>
      <c r="BF4103" s="50"/>
      <c r="BG4103" s="50"/>
      <c r="BH4103" s="50"/>
      <c r="BI4103" s="50"/>
      <c r="BJ4103" s="50"/>
      <c r="BK4103" s="50"/>
      <c r="BL4103" s="50"/>
      <c r="BM4103" s="50"/>
      <c r="BN4103" s="50"/>
      <c r="BO4103" s="50"/>
      <c r="BP4103" s="50"/>
      <c r="BQ4103" s="50"/>
      <c r="BR4103" s="50"/>
      <c r="BS4103" s="50"/>
      <c r="BT4103" s="50"/>
      <c r="BU4103" s="50"/>
      <c r="BV4103" s="50"/>
      <c r="BW4103" s="50"/>
      <c r="BX4103" s="50"/>
      <c r="BY4103" s="50"/>
      <c r="BZ4103" s="50"/>
      <c r="CA4103" s="50"/>
      <c r="CB4103" s="50"/>
      <c r="CC4103" s="50"/>
      <c r="CD4103" s="50"/>
      <c r="CE4103" s="50"/>
      <c r="CF4103" s="50"/>
      <c r="CG4103" s="50"/>
      <c r="CH4103" s="50"/>
      <c r="CI4103" s="50"/>
      <c r="CJ4103" s="50"/>
      <c r="CK4103" s="50"/>
      <c r="CL4103" s="50"/>
      <c r="CM4103" s="50"/>
      <c r="CN4103" s="50"/>
      <c r="CO4103" s="50"/>
      <c r="CP4103" s="50"/>
      <c r="CQ4103" s="50"/>
      <c r="CR4103" s="50"/>
      <c r="CS4103" s="50"/>
      <c r="CT4103" s="50"/>
      <c r="CU4103" s="50"/>
      <c r="CV4103" s="50"/>
      <c r="CW4103" s="50"/>
      <c r="CX4103" s="50"/>
      <c r="CY4103" s="50"/>
      <c r="CZ4103" s="50"/>
      <c r="DA4103" s="50"/>
      <c r="DB4103" s="50"/>
      <c r="DC4103" s="50"/>
      <c r="DD4103" s="50"/>
      <c r="DE4103" s="50"/>
      <c r="DF4103" s="50"/>
      <c r="DG4103" s="50"/>
    </row>
    <row r="4104" spans="1:111" x14ac:dyDescent="0.2">
      <c r="A4104" s="571"/>
      <c r="B4104" s="571"/>
      <c r="C4104" s="571"/>
      <c r="D4104" s="78" t="s">
        <v>506</v>
      </c>
      <c r="E4104" s="353">
        <v>420</v>
      </c>
      <c r="F4104" s="352">
        <f t="shared" si="126"/>
        <v>252</v>
      </c>
      <c r="G4104" s="352">
        <f t="shared" si="127"/>
        <v>210</v>
      </c>
      <c r="H4104" s="50"/>
      <c r="I4104" s="50"/>
      <c r="J4104" s="50"/>
      <c r="K4104" s="50"/>
      <c r="L4104" s="50"/>
      <c r="M4104" s="50"/>
      <c r="N4104" s="50"/>
      <c r="O4104" s="50"/>
      <c r="P4104" s="50"/>
      <c r="Q4104" s="50"/>
      <c r="R4104" s="50"/>
      <c r="S4104" s="50"/>
      <c r="T4104" s="50"/>
      <c r="U4104" s="50"/>
      <c r="V4104" s="50"/>
      <c r="W4104" s="50"/>
      <c r="X4104" s="50"/>
      <c r="Y4104" s="50"/>
      <c r="Z4104" s="50"/>
      <c r="AA4104" s="50"/>
      <c r="AB4104" s="50"/>
      <c r="AC4104" s="50"/>
      <c r="AD4104" s="50"/>
      <c r="AE4104" s="50"/>
      <c r="AF4104" s="50"/>
      <c r="AG4104" s="50"/>
      <c r="AH4104" s="50"/>
      <c r="AI4104" s="50"/>
      <c r="AJ4104" s="50"/>
      <c r="AK4104" s="50"/>
      <c r="AL4104" s="50"/>
      <c r="AM4104" s="50"/>
      <c r="AN4104" s="50"/>
      <c r="AO4104" s="50"/>
      <c r="AP4104" s="50"/>
      <c r="AQ4104" s="50"/>
      <c r="AR4104" s="50"/>
      <c r="AS4104" s="50"/>
      <c r="AT4104" s="50"/>
      <c r="AU4104" s="50"/>
      <c r="AV4104" s="50"/>
      <c r="AW4104" s="50"/>
      <c r="AX4104" s="50"/>
      <c r="AY4104" s="50"/>
      <c r="AZ4104" s="50"/>
      <c r="BA4104" s="50"/>
      <c r="BB4104" s="50"/>
      <c r="BC4104" s="50"/>
      <c r="BD4104" s="50"/>
      <c r="BE4104" s="50"/>
      <c r="BF4104" s="50"/>
      <c r="BG4104" s="50"/>
      <c r="BH4104" s="50"/>
      <c r="BI4104" s="50"/>
      <c r="BJ4104" s="50"/>
      <c r="BK4104" s="50"/>
      <c r="BL4104" s="50"/>
      <c r="BM4104" s="50"/>
      <c r="BN4104" s="50"/>
      <c r="BO4104" s="50"/>
      <c r="BP4104" s="50"/>
      <c r="BQ4104" s="50"/>
      <c r="BR4104" s="50"/>
      <c r="BS4104" s="50"/>
      <c r="BT4104" s="50"/>
      <c r="BU4104" s="50"/>
      <c r="BV4104" s="50"/>
      <c r="BW4104" s="50"/>
      <c r="BX4104" s="50"/>
      <c r="BY4104" s="50"/>
      <c r="BZ4104" s="50"/>
      <c r="CA4104" s="50"/>
      <c r="CB4104" s="50"/>
      <c r="CC4104" s="50"/>
      <c r="CD4104" s="50"/>
      <c r="CE4104" s="50"/>
      <c r="CF4104" s="50"/>
      <c r="CG4104" s="50"/>
      <c r="CH4104" s="50"/>
      <c r="CI4104" s="50"/>
      <c r="CJ4104" s="50"/>
      <c r="CK4104" s="50"/>
      <c r="CL4104" s="50"/>
      <c r="CM4104" s="50"/>
      <c r="CN4104" s="50"/>
      <c r="CO4104" s="50"/>
      <c r="CP4104" s="50"/>
      <c r="CQ4104" s="50"/>
      <c r="CR4104" s="50"/>
      <c r="CS4104" s="50"/>
      <c r="CT4104" s="50"/>
      <c r="CU4104" s="50"/>
      <c r="CV4104" s="50"/>
      <c r="CW4104" s="50"/>
      <c r="CX4104" s="50"/>
      <c r="CY4104" s="50"/>
      <c r="CZ4104" s="50"/>
      <c r="DA4104" s="50"/>
      <c r="DB4104" s="50"/>
      <c r="DC4104" s="50"/>
      <c r="DD4104" s="50"/>
      <c r="DE4104" s="50"/>
      <c r="DF4104" s="50"/>
      <c r="DG4104" s="50"/>
    </row>
    <row r="4105" spans="1:111" x14ac:dyDescent="0.2">
      <c r="A4105" s="571"/>
      <c r="B4105" s="571"/>
      <c r="C4105" s="571"/>
      <c r="D4105" s="78" t="s">
        <v>507</v>
      </c>
      <c r="E4105" s="353">
        <v>300</v>
      </c>
      <c r="F4105" s="352">
        <f t="shared" si="126"/>
        <v>180</v>
      </c>
      <c r="G4105" s="352">
        <f t="shared" si="127"/>
        <v>150</v>
      </c>
      <c r="H4105" s="50"/>
      <c r="I4105" s="50"/>
      <c r="J4105" s="50"/>
      <c r="K4105" s="50"/>
      <c r="L4105" s="50"/>
      <c r="M4105" s="50"/>
      <c r="N4105" s="50"/>
      <c r="O4105" s="50"/>
      <c r="P4105" s="50"/>
      <c r="Q4105" s="50"/>
      <c r="R4105" s="50"/>
      <c r="S4105" s="50"/>
      <c r="T4105" s="50"/>
      <c r="U4105" s="50"/>
      <c r="V4105" s="50"/>
      <c r="W4105" s="50"/>
      <c r="X4105" s="50"/>
      <c r="Y4105" s="50"/>
      <c r="Z4105" s="50"/>
      <c r="AA4105" s="50"/>
      <c r="AB4105" s="50"/>
      <c r="AC4105" s="50"/>
      <c r="AD4105" s="50"/>
      <c r="AE4105" s="50"/>
      <c r="AF4105" s="50"/>
      <c r="AG4105" s="50"/>
      <c r="AH4105" s="50"/>
      <c r="AI4105" s="50"/>
      <c r="AJ4105" s="50"/>
      <c r="AK4105" s="50"/>
      <c r="AL4105" s="50"/>
      <c r="AM4105" s="50"/>
      <c r="AN4105" s="50"/>
      <c r="AO4105" s="50"/>
      <c r="AP4105" s="50"/>
      <c r="AQ4105" s="50"/>
      <c r="AR4105" s="50"/>
      <c r="AS4105" s="50"/>
      <c r="AT4105" s="50"/>
      <c r="AU4105" s="50"/>
      <c r="AV4105" s="50"/>
      <c r="AW4105" s="50"/>
      <c r="AX4105" s="50"/>
      <c r="AY4105" s="50"/>
      <c r="AZ4105" s="50"/>
      <c r="BA4105" s="50"/>
      <c r="BB4105" s="50"/>
      <c r="BC4105" s="50"/>
      <c r="BD4105" s="50"/>
      <c r="BE4105" s="50"/>
      <c r="BF4105" s="50"/>
      <c r="BG4105" s="50"/>
      <c r="BH4105" s="50"/>
      <c r="BI4105" s="50"/>
      <c r="BJ4105" s="50"/>
      <c r="BK4105" s="50"/>
      <c r="BL4105" s="50"/>
      <c r="BM4105" s="50"/>
      <c r="BN4105" s="50"/>
      <c r="BO4105" s="50"/>
      <c r="BP4105" s="50"/>
      <c r="BQ4105" s="50"/>
      <c r="BR4105" s="50"/>
      <c r="BS4105" s="50"/>
      <c r="BT4105" s="50"/>
      <c r="BU4105" s="50"/>
      <c r="BV4105" s="50"/>
      <c r="BW4105" s="50"/>
      <c r="BX4105" s="50"/>
      <c r="BY4105" s="50"/>
      <c r="BZ4105" s="50"/>
      <c r="CA4105" s="50"/>
      <c r="CB4105" s="50"/>
      <c r="CC4105" s="50"/>
      <c r="CD4105" s="50"/>
      <c r="CE4105" s="50"/>
      <c r="CF4105" s="50"/>
      <c r="CG4105" s="50"/>
      <c r="CH4105" s="50"/>
      <c r="CI4105" s="50"/>
      <c r="CJ4105" s="50"/>
      <c r="CK4105" s="50"/>
      <c r="CL4105" s="50"/>
      <c r="CM4105" s="50"/>
      <c r="CN4105" s="50"/>
      <c r="CO4105" s="50"/>
      <c r="CP4105" s="50"/>
      <c r="CQ4105" s="50"/>
      <c r="CR4105" s="50"/>
      <c r="CS4105" s="50"/>
      <c r="CT4105" s="50"/>
      <c r="CU4105" s="50"/>
      <c r="CV4105" s="50"/>
      <c r="CW4105" s="50"/>
      <c r="CX4105" s="50"/>
      <c r="CY4105" s="50"/>
      <c r="CZ4105" s="50"/>
      <c r="DA4105" s="50"/>
      <c r="DB4105" s="50"/>
      <c r="DC4105" s="50"/>
      <c r="DD4105" s="50"/>
      <c r="DE4105" s="50"/>
      <c r="DF4105" s="50"/>
      <c r="DG4105" s="50"/>
    </row>
    <row r="4106" spans="1:111" x14ac:dyDescent="0.2">
      <c r="A4106" s="571"/>
      <c r="B4106" s="571"/>
      <c r="C4106" s="571"/>
      <c r="D4106" s="78" t="s">
        <v>508</v>
      </c>
      <c r="E4106" s="353">
        <v>300</v>
      </c>
      <c r="F4106" s="352">
        <f t="shared" si="126"/>
        <v>180</v>
      </c>
      <c r="G4106" s="352">
        <f t="shared" si="127"/>
        <v>150</v>
      </c>
      <c r="H4106" s="50"/>
      <c r="I4106" s="50"/>
      <c r="J4106" s="50"/>
      <c r="K4106" s="50"/>
      <c r="L4106" s="50"/>
      <c r="M4106" s="50"/>
      <c r="N4106" s="50"/>
      <c r="O4106" s="50"/>
      <c r="P4106" s="50"/>
      <c r="Q4106" s="50"/>
      <c r="R4106" s="50"/>
      <c r="S4106" s="50"/>
      <c r="T4106" s="50"/>
      <c r="U4106" s="50"/>
      <c r="V4106" s="50"/>
      <c r="W4106" s="50"/>
      <c r="X4106" s="50"/>
      <c r="Y4106" s="50"/>
      <c r="Z4106" s="50"/>
      <c r="AA4106" s="50"/>
      <c r="AB4106" s="50"/>
      <c r="AC4106" s="50"/>
      <c r="AD4106" s="50"/>
      <c r="AE4106" s="50"/>
      <c r="AF4106" s="50"/>
      <c r="AG4106" s="50"/>
      <c r="AH4106" s="50"/>
      <c r="AI4106" s="50"/>
      <c r="AJ4106" s="50"/>
      <c r="AK4106" s="50"/>
      <c r="AL4106" s="50"/>
      <c r="AM4106" s="50"/>
      <c r="AN4106" s="50"/>
      <c r="AO4106" s="50"/>
      <c r="AP4106" s="50"/>
      <c r="AQ4106" s="50"/>
      <c r="AR4106" s="50"/>
      <c r="AS4106" s="50"/>
      <c r="AT4106" s="50"/>
      <c r="AU4106" s="50"/>
      <c r="AV4106" s="50"/>
      <c r="AW4106" s="50"/>
      <c r="AX4106" s="50"/>
      <c r="AY4106" s="50"/>
      <c r="AZ4106" s="50"/>
      <c r="BA4106" s="50"/>
      <c r="BB4106" s="50"/>
      <c r="BC4106" s="50"/>
      <c r="BD4106" s="50"/>
      <c r="BE4106" s="50"/>
      <c r="BF4106" s="50"/>
      <c r="BG4106" s="50"/>
      <c r="BH4106" s="50"/>
      <c r="BI4106" s="50"/>
      <c r="BJ4106" s="50"/>
      <c r="BK4106" s="50"/>
      <c r="BL4106" s="50"/>
      <c r="BM4106" s="50"/>
      <c r="BN4106" s="50"/>
      <c r="BO4106" s="50"/>
      <c r="BP4106" s="50"/>
      <c r="BQ4106" s="50"/>
      <c r="BR4106" s="50"/>
      <c r="BS4106" s="50"/>
      <c r="BT4106" s="50"/>
      <c r="BU4106" s="50"/>
      <c r="BV4106" s="50"/>
      <c r="BW4106" s="50"/>
      <c r="BX4106" s="50"/>
      <c r="BY4106" s="50"/>
      <c r="BZ4106" s="50"/>
      <c r="CA4106" s="50"/>
      <c r="CB4106" s="50"/>
      <c r="CC4106" s="50"/>
      <c r="CD4106" s="50"/>
      <c r="CE4106" s="50"/>
      <c r="CF4106" s="50"/>
      <c r="CG4106" s="50"/>
      <c r="CH4106" s="50"/>
      <c r="CI4106" s="50"/>
      <c r="CJ4106" s="50"/>
      <c r="CK4106" s="50"/>
      <c r="CL4106" s="50"/>
      <c r="CM4106" s="50"/>
      <c r="CN4106" s="50"/>
      <c r="CO4106" s="50"/>
      <c r="CP4106" s="50"/>
      <c r="CQ4106" s="50"/>
      <c r="CR4106" s="50"/>
      <c r="CS4106" s="50"/>
      <c r="CT4106" s="50"/>
      <c r="CU4106" s="50"/>
      <c r="CV4106" s="50"/>
      <c r="CW4106" s="50"/>
      <c r="CX4106" s="50"/>
      <c r="CY4106" s="50"/>
      <c r="CZ4106" s="50"/>
      <c r="DA4106" s="50"/>
      <c r="DB4106" s="50"/>
      <c r="DC4106" s="50"/>
      <c r="DD4106" s="50"/>
      <c r="DE4106" s="50"/>
      <c r="DF4106" s="50"/>
      <c r="DG4106" s="50"/>
    </row>
    <row r="4107" spans="1:111" x14ac:dyDescent="0.2">
      <c r="A4107" s="571"/>
      <c r="B4107" s="571"/>
      <c r="C4107" s="571"/>
      <c r="D4107" s="78" t="s">
        <v>509</v>
      </c>
      <c r="E4107" s="353">
        <v>300</v>
      </c>
      <c r="F4107" s="352">
        <f t="shared" si="126"/>
        <v>180</v>
      </c>
      <c r="G4107" s="352">
        <f t="shared" si="127"/>
        <v>150</v>
      </c>
      <c r="H4107" s="50"/>
      <c r="I4107" s="50"/>
      <c r="J4107" s="50"/>
      <c r="K4107" s="50"/>
      <c r="L4107" s="50"/>
      <c r="M4107" s="50"/>
      <c r="N4107" s="50"/>
      <c r="O4107" s="50"/>
      <c r="P4107" s="50"/>
      <c r="Q4107" s="50"/>
      <c r="R4107" s="50"/>
      <c r="S4107" s="50"/>
      <c r="T4107" s="50"/>
      <c r="U4107" s="50"/>
      <c r="V4107" s="50"/>
      <c r="W4107" s="50"/>
      <c r="X4107" s="50"/>
      <c r="Y4107" s="50"/>
      <c r="Z4107" s="50"/>
      <c r="AA4107" s="50"/>
      <c r="AB4107" s="50"/>
      <c r="AC4107" s="50"/>
      <c r="AD4107" s="50"/>
      <c r="AE4107" s="50"/>
      <c r="AF4107" s="50"/>
      <c r="AG4107" s="50"/>
      <c r="AH4107" s="50"/>
      <c r="AI4107" s="50"/>
      <c r="AJ4107" s="50"/>
      <c r="AK4107" s="50"/>
      <c r="AL4107" s="50"/>
      <c r="AM4107" s="50"/>
      <c r="AN4107" s="50"/>
      <c r="AO4107" s="50"/>
      <c r="AP4107" s="50"/>
      <c r="AQ4107" s="50"/>
      <c r="AR4107" s="50"/>
      <c r="AS4107" s="50"/>
      <c r="AT4107" s="50"/>
      <c r="AU4107" s="50"/>
      <c r="AV4107" s="50"/>
      <c r="AW4107" s="50"/>
      <c r="AX4107" s="50"/>
      <c r="AY4107" s="50"/>
      <c r="AZ4107" s="50"/>
      <c r="BA4107" s="50"/>
      <c r="BB4107" s="50"/>
      <c r="BC4107" s="50"/>
      <c r="BD4107" s="50"/>
      <c r="BE4107" s="50"/>
      <c r="BF4107" s="50"/>
      <c r="BG4107" s="50"/>
      <c r="BH4107" s="50"/>
      <c r="BI4107" s="50"/>
      <c r="BJ4107" s="50"/>
      <c r="BK4107" s="50"/>
      <c r="BL4107" s="50"/>
      <c r="BM4107" s="50"/>
      <c r="BN4107" s="50"/>
      <c r="BO4107" s="50"/>
      <c r="BP4107" s="50"/>
      <c r="BQ4107" s="50"/>
      <c r="BR4107" s="50"/>
      <c r="BS4107" s="50"/>
      <c r="BT4107" s="50"/>
      <c r="BU4107" s="50"/>
      <c r="BV4107" s="50"/>
      <c r="BW4107" s="50"/>
      <c r="BX4107" s="50"/>
      <c r="BY4107" s="50"/>
      <c r="BZ4107" s="50"/>
      <c r="CA4107" s="50"/>
      <c r="CB4107" s="50"/>
      <c r="CC4107" s="50"/>
      <c r="CD4107" s="50"/>
      <c r="CE4107" s="50"/>
      <c r="CF4107" s="50"/>
      <c r="CG4107" s="50"/>
      <c r="CH4107" s="50"/>
      <c r="CI4107" s="50"/>
      <c r="CJ4107" s="50"/>
      <c r="CK4107" s="50"/>
      <c r="CL4107" s="50"/>
      <c r="CM4107" s="50"/>
      <c r="CN4107" s="50"/>
      <c r="CO4107" s="50"/>
      <c r="CP4107" s="50"/>
      <c r="CQ4107" s="50"/>
      <c r="CR4107" s="50"/>
      <c r="CS4107" s="50"/>
      <c r="CT4107" s="50"/>
      <c r="CU4107" s="50"/>
      <c r="CV4107" s="50"/>
      <c r="CW4107" s="50"/>
      <c r="CX4107" s="50"/>
      <c r="CY4107" s="50"/>
      <c r="CZ4107" s="50"/>
      <c r="DA4107" s="50"/>
      <c r="DB4107" s="50"/>
      <c r="DC4107" s="50"/>
      <c r="DD4107" s="50"/>
      <c r="DE4107" s="50"/>
      <c r="DF4107" s="50"/>
      <c r="DG4107" s="50"/>
    </row>
    <row r="4108" spans="1:111" x14ac:dyDescent="0.2">
      <c r="A4108" s="572"/>
      <c r="B4108" s="572"/>
      <c r="C4108" s="572"/>
      <c r="D4108" s="78" t="s">
        <v>510</v>
      </c>
      <c r="E4108" s="353">
        <v>500</v>
      </c>
      <c r="F4108" s="352">
        <f t="shared" si="126"/>
        <v>300</v>
      </c>
      <c r="G4108" s="352">
        <f t="shared" si="127"/>
        <v>250</v>
      </c>
      <c r="H4108" s="50"/>
      <c r="I4108" s="50"/>
      <c r="J4108" s="50"/>
      <c r="K4108" s="50"/>
      <c r="L4108" s="50"/>
      <c r="M4108" s="50"/>
      <c r="N4108" s="50"/>
      <c r="O4108" s="50"/>
      <c r="P4108" s="50"/>
      <c r="Q4108" s="50"/>
      <c r="R4108" s="50"/>
      <c r="S4108" s="50"/>
      <c r="T4108" s="50"/>
      <c r="U4108" s="50"/>
      <c r="V4108" s="50"/>
      <c r="W4108" s="50"/>
      <c r="X4108" s="50"/>
      <c r="Y4108" s="50"/>
      <c r="Z4108" s="50"/>
      <c r="AA4108" s="50"/>
      <c r="AB4108" s="50"/>
      <c r="AC4108" s="50"/>
      <c r="AD4108" s="50"/>
      <c r="AE4108" s="50"/>
      <c r="AF4108" s="50"/>
      <c r="AG4108" s="50"/>
      <c r="AH4108" s="50"/>
      <c r="AI4108" s="50"/>
      <c r="AJ4108" s="50"/>
      <c r="AK4108" s="50"/>
      <c r="AL4108" s="50"/>
      <c r="AM4108" s="50"/>
      <c r="AN4108" s="50"/>
      <c r="AO4108" s="50"/>
      <c r="AP4108" s="50"/>
      <c r="AQ4108" s="50"/>
      <c r="AR4108" s="50"/>
      <c r="AS4108" s="50"/>
      <c r="AT4108" s="50"/>
      <c r="AU4108" s="50"/>
      <c r="AV4108" s="50"/>
      <c r="AW4108" s="50"/>
      <c r="AX4108" s="50"/>
      <c r="AY4108" s="50"/>
      <c r="AZ4108" s="50"/>
      <c r="BA4108" s="50"/>
      <c r="BB4108" s="50"/>
      <c r="BC4108" s="50"/>
      <c r="BD4108" s="50"/>
      <c r="BE4108" s="50"/>
      <c r="BF4108" s="50"/>
      <c r="BG4108" s="50"/>
      <c r="BH4108" s="50"/>
      <c r="BI4108" s="50"/>
      <c r="BJ4108" s="50"/>
      <c r="BK4108" s="50"/>
      <c r="BL4108" s="50"/>
      <c r="BM4108" s="50"/>
      <c r="BN4108" s="50"/>
      <c r="BO4108" s="50"/>
      <c r="BP4108" s="50"/>
      <c r="BQ4108" s="50"/>
      <c r="BR4108" s="50"/>
      <c r="BS4108" s="50"/>
      <c r="BT4108" s="50"/>
      <c r="BU4108" s="50"/>
      <c r="BV4108" s="50"/>
      <c r="BW4108" s="50"/>
      <c r="BX4108" s="50"/>
      <c r="BY4108" s="50"/>
      <c r="BZ4108" s="50"/>
      <c r="CA4108" s="50"/>
      <c r="CB4108" s="50"/>
      <c r="CC4108" s="50"/>
      <c r="CD4108" s="50"/>
      <c r="CE4108" s="50"/>
      <c r="CF4108" s="50"/>
      <c r="CG4108" s="50"/>
      <c r="CH4108" s="50"/>
      <c r="CI4108" s="50"/>
      <c r="CJ4108" s="50"/>
      <c r="CK4108" s="50"/>
      <c r="CL4108" s="50"/>
      <c r="CM4108" s="50"/>
      <c r="CN4108" s="50"/>
      <c r="CO4108" s="50"/>
      <c r="CP4108" s="50"/>
      <c r="CQ4108" s="50"/>
      <c r="CR4108" s="50"/>
      <c r="CS4108" s="50"/>
      <c r="CT4108" s="50"/>
      <c r="CU4108" s="50"/>
      <c r="CV4108" s="50"/>
      <c r="CW4108" s="50"/>
      <c r="CX4108" s="50"/>
      <c r="CY4108" s="50"/>
      <c r="CZ4108" s="50"/>
      <c r="DA4108" s="50"/>
      <c r="DB4108" s="50"/>
      <c r="DC4108" s="50"/>
      <c r="DD4108" s="50"/>
      <c r="DE4108" s="50"/>
      <c r="DF4108" s="50"/>
      <c r="DG4108" s="50"/>
    </row>
    <row r="4109" spans="1:111" x14ac:dyDescent="0.2">
      <c r="A4109" s="313" t="s">
        <v>1136</v>
      </c>
      <c r="B4109" s="313" t="s">
        <v>1136</v>
      </c>
      <c r="C4109" s="313"/>
      <c r="D4109" s="78" t="s">
        <v>206</v>
      </c>
      <c r="E4109" s="353">
        <v>200</v>
      </c>
      <c r="F4109" s="352">
        <f t="shared" ref="F4109:F4173" si="128">IFERROR(E4109*0.6,0)</f>
        <v>120</v>
      </c>
      <c r="G4109" s="352">
        <f t="shared" ref="G4109:G4173" si="129">IFERROR(E4109*0.5,0)</f>
        <v>100</v>
      </c>
      <c r="H4109" s="50"/>
      <c r="I4109" s="50"/>
      <c r="J4109" s="50"/>
      <c r="K4109" s="50"/>
      <c r="L4109" s="50"/>
      <c r="M4109" s="50"/>
      <c r="N4109" s="50"/>
      <c r="O4109" s="50"/>
      <c r="P4109" s="50"/>
      <c r="Q4109" s="50"/>
      <c r="R4109" s="50"/>
      <c r="S4109" s="50"/>
      <c r="T4109" s="50"/>
      <c r="U4109" s="50"/>
      <c r="V4109" s="50"/>
      <c r="W4109" s="50"/>
      <c r="X4109" s="50"/>
      <c r="Y4109" s="50"/>
      <c r="Z4109" s="50"/>
      <c r="AA4109" s="50"/>
      <c r="AB4109" s="50"/>
      <c r="AC4109" s="50"/>
      <c r="AD4109" s="50"/>
      <c r="AE4109" s="50"/>
      <c r="AF4109" s="50"/>
      <c r="AG4109" s="50"/>
      <c r="AH4109" s="50"/>
      <c r="AI4109" s="50"/>
      <c r="AJ4109" s="50"/>
      <c r="AK4109" s="50"/>
      <c r="AL4109" s="50"/>
      <c r="AM4109" s="50"/>
      <c r="AN4109" s="50"/>
      <c r="AO4109" s="50"/>
      <c r="AP4109" s="50"/>
      <c r="AQ4109" s="50"/>
      <c r="AR4109" s="50"/>
      <c r="AS4109" s="50"/>
      <c r="AT4109" s="50"/>
      <c r="AU4109" s="50"/>
      <c r="AV4109" s="50"/>
      <c r="AW4109" s="50"/>
      <c r="AX4109" s="50"/>
      <c r="AY4109" s="50"/>
      <c r="AZ4109" s="50"/>
      <c r="BA4109" s="50"/>
      <c r="BB4109" s="50"/>
      <c r="BC4109" s="50"/>
      <c r="BD4109" s="50"/>
      <c r="BE4109" s="50"/>
      <c r="BF4109" s="50"/>
      <c r="BG4109" s="50"/>
      <c r="BH4109" s="50"/>
      <c r="BI4109" s="50"/>
      <c r="BJ4109" s="50"/>
      <c r="BK4109" s="50"/>
      <c r="BL4109" s="50"/>
      <c r="BM4109" s="50"/>
      <c r="BN4109" s="50"/>
      <c r="BO4109" s="50"/>
      <c r="BP4109" s="50"/>
      <c r="BQ4109" s="50"/>
      <c r="BR4109" s="50"/>
      <c r="BS4109" s="50"/>
      <c r="BT4109" s="50"/>
      <c r="BU4109" s="50"/>
      <c r="BV4109" s="50"/>
      <c r="BW4109" s="50"/>
      <c r="BX4109" s="50"/>
      <c r="BY4109" s="50"/>
      <c r="BZ4109" s="50"/>
      <c r="CA4109" s="50"/>
      <c r="CB4109" s="50"/>
      <c r="CC4109" s="50"/>
      <c r="CD4109" s="50"/>
      <c r="CE4109" s="50"/>
      <c r="CF4109" s="50"/>
      <c r="CG4109" s="50"/>
      <c r="CH4109" s="50"/>
      <c r="CI4109" s="50"/>
      <c r="CJ4109" s="50"/>
      <c r="CK4109" s="50"/>
      <c r="CL4109" s="50"/>
      <c r="CM4109" s="50"/>
      <c r="CN4109" s="50"/>
      <c r="CO4109" s="50"/>
      <c r="CP4109" s="50"/>
      <c r="CQ4109" s="50"/>
      <c r="CR4109" s="50"/>
      <c r="CS4109" s="50"/>
      <c r="CT4109" s="50"/>
      <c r="CU4109" s="50"/>
      <c r="CV4109" s="50"/>
      <c r="CW4109" s="50"/>
      <c r="CX4109" s="50"/>
      <c r="CY4109" s="50"/>
      <c r="CZ4109" s="50"/>
      <c r="DA4109" s="50"/>
      <c r="DB4109" s="50"/>
      <c r="DC4109" s="50"/>
      <c r="DD4109" s="50"/>
      <c r="DE4109" s="50"/>
      <c r="DF4109" s="50"/>
      <c r="DG4109" s="50"/>
    </row>
    <row r="4110" spans="1:111" x14ac:dyDescent="0.2">
      <c r="A4110" s="17" t="s">
        <v>1137</v>
      </c>
      <c r="B4110" s="17" t="s">
        <v>1137</v>
      </c>
      <c r="C4110" s="17"/>
      <c r="D4110" s="78" t="s">
        <v>511</v>
      </c>
      <c r="E4110" s="353">
        <v>650</v>
      </c>
      <c r="F4110" s="352">
        <f t="shared" si="128"/>
        <v>390</v>
      </c>
      <c r="G4110" s="352">
        <f t="shared" si="129"/>
        <v>325</v>
      </c>
      <c r="H4110" s="50"/>
      <c r="I4110" s="50"/>
      <c r="J4110" s="50"/>
      <c r="K4110" s="50"/>
      <c r="L4110" s="50"/>
      <c r="M4110" s="50"/>
      <c r="N4110" s="50"/>
      <c r="O4110" s="50"/>
      <c r="P4110" s="50"/>
      <c r="Q4110" s="50"/>
      <c r="R4110" s="50"/>
      <c r="S4110" s="50"/>
      <c r="T4110" s="50"/>
      <c r="U4110" s="50"/>
      <c r="V4110" s="50"/>
      <c r="W4110" s="50"/>
      <c r="X4110" s="50"/>
      <c r="Y4110" s="50"/>
      <c r="Z4110" s="50"/>
      <c r="AA4110" s="50"/>
      <c r="AB4110" s="50"/>
      <c r="AC4110" s="50"/>
      <c r="AD4110" s="50"/>
      <c r="AE4110" s="50"/>
      <c r="AF4110" s="50"/>
      <c r="AG4110" s="50"/>
      <c r="AH4110" s="50"/>
      <c r="AI4110" s="50"/>
      <c r="AJ4110" s="50"/>
      <c r="AK4110" s="50"/>
      <c r="AL4110" s="50"/>
      <c r="AM4110" s="50"/>
      <c r="AN4110" s="50"/>
      <c r="AO4110" s="50"/>
      <c r="AP4110" s="50"/>
      <c r="AQ4110" s="50"/>
      <c r="AR4110" s="50"/>
      <c r="AS4110" s="50"/>
      <c r="AT4110" s="50"/>
      <c r="AU4110" s="50"/>
      <c r="AV4110" s="50"/>
      <c r="AW4110" s="50"/>
      <c r="AX4110" s="50"/>
      <c r="AY4110" s="50"/>
      <c r="AZ4110" s="50"/>
      <c r="BA4110" s="50"/>
      <c r="BB4110" s="50"/>
      <c r="BC4110" s="50"/>
      <c r="BD4110" s="50"/>
      <c r="BE4110" s="50"/>
      <c r="BF4110" s="50"/>
      <c r="BG4110" s="50"/>
      <c r="BH4110" s="50"/>
      <c r="BI4110" s="50"/>
      <c r="BJ4110" s="50"/>
      <c r="BK4110" s="50"/>
      <c r="BL4110" s="50"/>
      <c r="BM4110" s="50"/>
      <c r="BN4110" s="50"/>
      <c r="BO4110" s="50"/>
      <c r="BP4110" s="50"/>
      <c r="BQ4110" s="50"/>
      <c r="BR4110" s="50"/>
      <c r="BS4110" s="50"/>
      <c r="BT4110" s="50"/>
      <c r="BU4110" s="50"/>
      <c r="BV4110" s="50"/>
      <c r="BW4110" s="50"/>
      <c r="BX4110" s="50"/>
      <c r="BY4110" s="50"/>
      <c r="BZ4110" s="50"/>
      <c r="CA4110" s="50"/>
      <c r="CB4110" s="50"/>
      <c r="CC4110" s="50"/>
      <c r="CD4110" s="50"/>
      <c r="CE4110" s="50"/>
      <c r="CF4110" s="50"/>
      <c r="CG4110" s="50"/>
      <c r="CH4110" s="50"/>
      <c r="CI4110" s="50"/>
      <c r="CJ4110" s="50"/>
      <c r="CK4110" s="50"/>
      <c r="CL4110" s="50"/>
      <c r="CM4110" s="50"/>
      <c r="CN4110" s="50"/>
      <c r="CO4110" s="50"/>
      <c r="CP4110" s="50"/>
      <c r="CQ4110" s="50"/>
      <c r="CR4110" s="50"/>
      <c r="CS4110" s="50"/>
      <c r="CT4110" s="50"/>
      <c r="CU4110" s="50"/>
      <c r="CV4110" s="50"/>
      <c r="CW4110" s="50"/>
      <c r="CX4110" s="50"/>
      <c r="CY4110" s="50"/>
      <c r="CZ4110" s="50"/>
      <c r="DA4110" s="50"/>
      <c r="DB4110" s="50"/>
      <c r="DC4110" s="50"/>
      <c r="DD4110" s="50"/>
      <c r="DE4110" s="50"/>
      <c r="DF4110" s="50"/>
      <c r="DG4110" s="50"/>
    </row>
    <row r="4111" spans="1:111" x14ac:dyDescent="0.2">
      <c r="A4111" s="132" t="s">
        <v>181</v>
      </c>
      <c r="B4111" s="132" t="s">
        <v>181</v>
      </c>
      <c r="C4111" s="132"/>
      <c r="D4111" s="75" t="s">
        <v>1021</v>
      </c>
      <c r="E4111" s="353">
        <v>0</v>
      </c>
      <c r="F4111" s="352">
        <f t="shared" si="128"/>
        <v>0</v>
      </c>
      <c r="G4111" s="352">
        <f t="shared" si="129"/>
        <v>0</v>
      </c>
      <c r="H4111" s="50"/>
      <c r="I4111" s="50"/>
      <c r="J4111" s="50"/>
      <c r="K4111" s="50"/>
      <c r="L4111" s="50"/>
      <c r="M4111" s="50"/>
      <c r="N4111" s="50"/>
      <c r="O4111" s="50"/>
      <c r="P4111" s="50"/>
      <c r="Q4111" s="50"/>
      <c r="R4111" s="50"/>
      <c r="S4111" s="50"/>
      <c r="T4111" s="50"/>
      <c r="U4111" s="50"/>
      <c r="V4111" s="50"/>
      <c r="W4111" s="50"/>
      <c r="X4111" s="50"/>
      <c r="Y4111" s="50"/>
      <c r="Z4111" s="50"/>
      <c r="AA4111" s="50"/>
      <c r="AB4111" s="50"/>
      <c r="AC4111" s="50"/>
      <c r="AD4111" s="50"/>
      <c r="AE4111" s="50"/>
      <c r="AF4111" s="50"/>
      <c r="AG4111" s="50"/>
      <c r="AH4111" s="50"/>
      <c r="AI4111" s="50"/>
      <c r="AJ4111" s="50"/>
      <c r="AK4111" s="50"/>
      <c r="AL4111" s="50"/>
      <c r="AM4111" s="50"/>
      <c r="AN4111" s="50"/>
      <c r="AO4111" s="50"/>
      <c r="AP4111" s="50"/>
      <c r="AQ4111" s="50"/>
      <c r="AR4111" s="50"/>
      <c r="AS4111" s="50"/>
      <c r="AT4111" s="50"/>
      <c r="AU4111" s="50"/>
      <c r="AV4111" s="50"/>
      <c r="AW4111" s="50"/>
      <c r="AX4111" s="50"/>
      <c r="AY4111" s="50"/>
      <c r="AZ4111" s="50"/>
      <c r="BA4111" s="50"/>
      <c r="BB4111" s="50"/>
      <c r="BC4111" s="50"/>
      <c r="BD4111" s="50"/>
      <c r="BE4111" s="50"/>
      <c r="BF4111" s="50"/>
      <c r="BG4111" s="50"/>
      <c r="BH4111" s="50"/>
      <c r="BI4111" s="50"/>
      <c r="BJ4111" s="50"/>
      <c r="BK4111" s="50"/>
      <c r="BL4111" s="50"/>
      <c r="BM4111" s="50"/>
      <c r="BN4111" s="50"/>
      <c r="BO4111" s="50"/>
      <c r="BP4111" s="50"/>
      <c r="BQ4111" s="50"/>
      <c r="BR4111" s="50"/>
      <c r="BS4111" s="50"/>
      <c r="BT4111" s="50"/>
      <c r="BU4111" s="50"/>
      <c r="BV4111" s="50"/>
      <c r="BW4111" s="50"/>
      <c r="BX4111" s="50"/>
      <c r="BY4111" s="50"/>
      <c r="BZ4111" s="50"/>
      <c r="CA4111" s="50"/>
      <c r="CB4111" s="50"/>
      <c r="CC4111" s="50"/>
      <c r="CD4111" s="50"/>
      <c r="CE4111" s="50"/>
      <c r="CF4111" s="50"/>
      <c r="CG4111" s="50"/>
      <c r="CH4111" s="50"/>
      <c r="CI4111" s="50"/>
      <c r="CJ4111" s="50"/>
      <c r="CK4111" s="50"/>
      <c r="CL4111" s="50"/>
      <c r="CM4111" s="50"/>
      <c r="CN4111" s="50"/>
      <c r="CO4111" s="50"/>
      <c r="CP4111" s="50"/>
      <c r="CQ4111" s="50"/>
      <c r="CR4111" s="50"/>
      <c r="CS4111" s="50"/>
      <c r="CT4111" s="50"/>
      <c r="CU4111" s="50"/>
      <c r="CV4111" s="50"/>
      <c r="CW4111" s="50"/>
      <c r="CX4111" s="50"/>
      <c r="CY4111" s="50"/>
      <c r="CZ4111" s="50"/>
      <c r="DA4111" s="50"/>
      <c r="DB4111" s="50"/>
      <c r="DC4111" s="50"/>
      <c r="DD4111" s="50"/>
      <c r="DE4111" s="50"/>
      <c r="DF4111" s="50"/>
      <c r="DG4111" s="50"/>
    </row>
    <row r="4112" spans="1:111" x14ac:dyDescent="0.2">
      <c r="A4112" s="206" t="s">
        <v>107</v>
      </c>
      <c r="B4112" s="206" t="s">
        <v>107</v>
      </c>
      <c r="C4112" s="413"/>
      <c r="D4112" s="241" t="s">
        <v>1182</v>
      </c>
      <c r="E4112" s="353">
        <v>0</v>
      </c>
      <c r="F4112" s="352">
        <f t="shared" si="128"/>
        <v>0</v>
      </c>
      <c r="G4112" s="352">
        <f t="shared" si="129"/>
        <v>0</v>
      </c>
      <c r="H4112" s="50"/>
      <c r="I4112" s="50"/>
      <c r="J4112" s="50"/>
      <c r="K4112" s="50"/>
      <c r="L4112" s="50"/>
      <c r="M4112" s="50"/>
      <c r="N4112" s="50"/>
      <c r="O4112" s="50"/>
      <c r="P4112" s="50"/>
      <c r="Q4112" s="50"/>
      <c r="R4112" s="50"/>
      <c r="S4112" s="50"/>
      <c r="T4112" s="50"/>
      <c r="U4112" s="50"/>
      <c r="V4112" s="50"/>
      <c r="W4112" s="50"/>
      <c r="X4112" s="50"/>
      <c r="Y4112" s="50"/>
      <c r="Z4112" s="50"/>
      <c r="AA4112" s="50"/>
      <c r="AB4112" s="50"/>
      <c r="AC4112" s="50"/>
      <c r="AD4112" s="50"/>
      <c r="AE4112" s="50"/>
      <c r="AF4112" s="50"/>
      <c r="AG4112" s="50"/>
      <c r="AH4112" s="50"/>
      <c r="AI4112" s="50"/>
      <c r="AJ4112" s="50"/>
      <c r="AK4112" s="50"/>
      <c r="AL4112" s="50"/>
      <c r="AM4112" s="50"/>
      <c r="AN4112" s="50"/>
      <c r="AO4112" s="50"/>
      <c r="AP4112" s="50"/>
      <c r="AQ4112" s="50"/>
      <c r="AR4112" s="50"/>
      <c r="AS4112" s="50"/>
      <c r="AT4112" s="50"/>
      <c r="AU4112" s="50"/>
      <c r="AV4112" s="50"/>
      <c r="AW4112" s="50"/>
      <c r="AX4112" s="50"/>
      <c r="AY4112" s="50"/>
      <c r="AZ4112" s="50"/>
      <c r="BA4112" s="50"/>
      <c r="BB4112" s="50"/>
      <c r="BC4112" s="50"/>
      <c r="BD4112" s="50"/>
      <c r="BE4112" s="50"/>
      <c r="BF4112" s="50"/>
      <c r="BG4112" s="50"/>
      <c r="BH4112" s="50"/>
      <c r="BI4112" s="50"/>
      <c r="BJ4112" s="50"/>
      <c r="BK4112" s="50"/>
      <c r="BL4112" s="50"/>
      <c r="BM4112" s="50"/>
      <c r="BN4112" s="50"/>
      <c r="BO4112" s="50"/>
      <c r="BP4112" s="50"/>
      <c r="BQ4112" s="50"/>
      <c r="BR4112" s="50"/>
      <c r="BS4112" s="50"/>
      <c r="BT4112" s="50"/>
      <c r="BU4112" s="50"/>
      <c r="BV4112" s="50"/>
      <c r="BW4112" s="50"/>
      <c r="BX4112" s="50"/>
      <c r="BY4112" s="50"/>
      <c r="BZ4112" s="50"/>
      <c r="CA4112" s="50"/>
      <c r="CB4112" s="50"/>
      <c r="CC4112" s="50"/>
      <c r="CD4112" s="50"/>
      <c r="CE4112" s="50"/>
      <c r="CF4112" s="50"/>
      <c r="CG4112" s="50"/>
      <c r="CH4112" s="50"/>
      <c r="CI4112" s="50"/>
      <c r="CJ4112" s="50"/>
      <c r="CK4112" s="50"/>
      <c r="CL4112" s="50"/>
      <c r="CM4112" s="50"/>
      <c r="CN4112" s="50"/>
      <c r="CO4112" s="50"/>
      <c r="CP4112" s="50"/>
      <c r="CQ4112" s="50"/>
      <c r="CR4112" s="50"/>
      <c r="CS4112" s="50"/>
      <c r="CT4112" s="50"/>
      <c r="CU4112" s="50"/>
      <c r="CV4112" s="50"/>
      <c r="CW4112" s="50"/>
      <c r="CX4112" s="50"/>
      <c r="CY4112" s="50"/>
      <c r="CZ4112" s="50"/>
      <c r="DA4112" s="50"/>
      <c r="DB4112" s="50"/>
      <c r="DC4112" s="50"/>
      <c r="DD4112" s="50"/>
      <c r="DE4112" s="50"/>
      <c r="DF4112" s="50"/>
      <c r="DG4112" s="50"/>
    </row>
    <row r="4113" spans="1:111" ht="13.5" x14ac:dyDescent="0.2">
      <c r="A4113" s="560" t="s">
        <v>1084</v>
      </c>
      <c r="B4113" s="560" t="s">
        <v>1084</v>
      </c>
      <c r="C4113" s="413"/>
      <c r="D4113" s="241" t="s">
        <v>8456</v>
      </c>
      <c r="E4113" s="353">
        <v>0</v>
      </c>
      <c r="F4113" s="352">
        <f t="shared" si="128"/>
        <v>0</v>
      </c>
      <c r="G4113" s="352">
        <f t="shared" si="129"/>
        <v>0</v>
      </c>
      <c r="H4113" s="50"/>
      <c r="I4113" s="50"/>
      <c r="J4113" s="50"/>
      <c r="K4113" s="50"/>
      <c r="L4113" s="50"/>
      <c r="M4113" s="50"/>
      <c r="N4113" s="50"/>
      <c r="O4113" s="50"/>
      <c r="P4113" s="50"/>
      <c r="Q4113" s="50"/>
      <c r="R4113" s="50"/>
      <c r="S4113" s="50"/>
      <c r="T4113" s="50"/>
      <c r="U4113" s="50"/>
      <c r="V4113" s="50"/>
      <c r="W4113" s="50"/>
      <c r="X4113" s="50"/>
      <c r="Y4113" s="50"/>
      <c r="Z4113" s="50"/>
      <c r="AA4113" s="50"/>
      <c r="AB4113" s="50"/>
      <c r="AC4113" s="50"/>
      <c r="AD4113" s="50"/>
      <c r="AE4113" s="50"/>
      <c r="AF4113" s="50"/>
      <c r="AG4113" s="50"/>
      <c r="AH4113" s="50"/>
      <c r="AI4113" s="50"/>
      <c r="AJ4113" s="50"/>
      <c r="AK4113" s="50"/>
      <c r="AL4113" s="50"/>
      <c r="AM4113" s="50"/>
      <c r="AN4113" s="50"/>
      <c r="AO4113" s="50"/>
      <c r="AP4113" s="50"/>
      <c r="AQ4113" s="50"/>
      <c r="AR4113" s="50"/>
      <c r="AS4113" s="50"/>
      <c r="AT4113" s="50"/>
      <c r="AU4113" s="50"/>
      <c r="AV4113" s="50"/>
      <c r="AW4113" s="50"/>
      <c r="AX4113" s="50"/>
      <c r="AY4113" s="50"/>
      <c r="AZ4113" s="50"/>
      <c r="BA4113" s="50"/>
      <c r="BB4113" s="50"/>
      <c r="BC4113" s="50"/>
      <c r="BD4113" s="50"/>
      <c r="BE4113" s="50"/>
      <c r="BF4113" s="50"/>
      <c r="BG4113" s="50"/>
      <c r="BH4113" s="50"/>
      <c r="BI4113" s="50"/>
      <c r="BJ4113" s="50"/>
      <c r="BK4113" s="50"/>
      <c r="BL4113" s="50"/>
      <c r="BM4113" s="50"/>
      <c r="BN4113" s="50"/>
      <c r="BO4113" s="50"/>
      <c r="BP4113" s="50"/>
      <c r="BQ4113" s="50"/>
      <c r="BR4113" s="50"/>
      <c r="BS4113" s="50"/>
      <c r="BT4113" s="50"/>
      <c r="BU4113" s="50"/>
      <c r="BV4113" s="50"/>
      <c r="BW4113" s="50"/>
      <c r="BX4113" s="50"/>
      <c r="BY4113" s="50"/>
      <c r="BZ4113" s="50"/>
      <c r="CA4113" s="50"/>
      <c r="CB4113" s="50"/>
      <c r="CC4113" s="50"/>
      <c r="CD4113" s="50"/>
      <c r="CE4113" s="50"/>
      <c r="CF4113" s="50"/>
      <c r="CG4113" s="50"/>
      <c r="CH4113" s="50"/>
      <c r="CI4113" s="50"/>
      <c r="CJ4113" s="50"/>
      <c r="CK4113" s="50"/>
      <c r="CL4113" s="50"/>
      <c r="CM4113" s="50"/>
      <c r="CN4113" s="50"/>
      <c r="CO4113" s="50"/>
      <c r="CP4113" s="50"/>
      <c r="CQ4113" s="50"/>
      <c r="CR4113" s="50"/>
      <c r="CS4113" s="50"/>
      <c r="CT4113" s="50"/>
      <c r="CU4113" s="50"/>
      <c r="CV4113" s="50"/>
      <c r="CW4113" s="50"/>
      <c r="CX4113" s="50"/>
      <c r="CY4113" s="50"/>
      <c r="CZ4113" s="50"/>
      <c r="DA4113" s="50"/>
      <c r="DB4113" s="50"/>
      <c r="DC4113" s="50"/>
      <c r="DD4113" s="50"/>
      <c r="DE4113" s="50"/>
      <c r="DF4113" s="50"/>
      <c r="DG4113" s="50"/>
    </row>
    <row r="4114" spans="1:111" x14ac:dyDescent="0.2">
      <c r="A4114" s="561"/>
      <c r="B4114" s="561"/>
      <c r="C4114" s="413"/>
      <c r="D4114" s="241" t="s">
        <v>1251</v>
      </c>
      <c r="E4114" s="353">
        <v>0</v>
      </c>
      <c r="F4114" s="352">
        <f t="shared" si="128"/>
        <v>0</v>
      </c>
      <c r="G4114" s="352">
        <f t="shared" si="129"/>
        <v>0</v>
      </c>
      <c r="H4114" s="50"/>
      <c r="I4114" s="50"/>
      <c r="J4114" s="50"/>
      <c r="K4114" s="50"/>
      <c r="L4114" s="50"/>
      <c r="M4114" s="50"/>
      <c r="N4114" s="50"/>
      <c r="O4114" s="50"/>
      <c r="P4114" s="50"/>
      <c r="Q4114" s="50"/>
      <c r="R4114" s="50"/>
      <c r="S4114" s="50"/>
      <c r="T4114" s="50"/>
      <c r="U4114" s="50"/>
      <c r="V4114" s="50"/>
      <c r="W4114" s="50"/>
      <c r="X4114" s="50"/>
      <c r="Y4114" s="50"/>
      <c r="Z4114" s="50"/>
      <c r="AA4114" s="50"/>
      <c r="AB4114" s="50"/>
      <c r="AC4114" s="50"/>
      <c r="AD4114" s="50"/>
      <c r="AE4114" s="50"/>
      <c r="AF4114" s="50"/>
      <c r="AG4114" s="50"/>
      <c r="AH4114" s="50"/>
      <c r="AI4114" s="50"/>
      <c r="AJ4114" s="50"/>
      <c r="AK4114" s="50"/>
      <c r="AL4114" s="50"/>
      <c r="AM4114" s="50"/>
      <c r="AN4114" s="50"/>
      <c r="AO4114" s="50"/>
      <c r="AP4114" s="50"/>
      <c r="AQ4114" s="50"/>
      <c r="AR4114" s="50"/>
      <c r="AS4114" s="50"/>
      <c r="AT4114" s="50"/>
      <c r="AU4114" s="50"/>
      <c r="AV4114" s="50"/>
      <c r="AW4114" s="50"/>
      <c r="AX4114" s="50"/>
      <c r="AY4114" s="50"/>
      <c r="AZ4114" s="50"/>
      <c r="BA4114" s="50"/>
      <c r="BB4114" s="50"/>
      <c r="BC4114" s="50"/>
      <c r="BD4114" s="50"/>
      <c r="BE4114" s="50"/>
      <c r="BF4114" s="50"/>
      <c r="BG4114" s="50"/>
      <c r="BH4114" s="50"/>
      <c r="BI4114" s="50"/>
      <c r="BJ4114" s="50"/>
      <c r="BK4114" s="50"/>
      <c r="BL4114" s="50"/>
      <c r="BM4114" s="50"/>
      <c r="BN4114" s="50"/>
      <c r="BO4114" s="50"/>
      <c r="BP4114" s="50"/>
      <c r="BQ4114" s="50"/>
      <c r="BR4114" s="50"/>
      <c r="BS4114" s="50"/>
      <c r="BT4114" s="50"/>
      <c r="BU4114" s="50"/>
      <c r="BV4114" s="50"/>
      <c r="BW4114" s="50"/>
      <c r="BX4114" s="50"/>
      <c r="BY4114" s="50"/>
      <c r="BZ4114" s="50"/>
      <c r="CA4114" s="50"/>
      <c r="CB4114" s="50"/>
      <c r="CC4114" s="50"/>
      <c r="CD4114" s="50"/>
      <c r="CE4114" s="50"/>
      <c r="CF4114" s="50"/>
      <c r="CG4114" s="50"/>
      <c r="CH4114" s="50"/>
      <c r="CI4114" s="50"/>
      <c r="CJ4114" s="50"/>
      <c r="CK4114" s="50"/>
      <c r="CL4114" s="50"/>
      <c r="CM4114" s="50"/>
      <c r="CN4114" s="50"/>
      <c r="CO4114" s="50"/>
      <c r="CP4114" s="50"/>
      <c r="CQ4114" s="50"/>
      <c r="CR4114" s="50"/>
      <c r="CS4114" s="50"/>
      <c r="CT4114" s="50"/>
      <c r="CU4114" s="50"/>
      <c r="CV4114" s="50"/>
      <c r="CW4114" s="50"/>
      <c r="CX4114" s="50"/>
      <c r="CY4114" s="50"/>
      <c r="CZ4114" s="50"/>
      <c r="DA4114" s="50"/>
      <c r="DB4114" s="50"/>
      <c r="DC4114" s="50"/>
      <c r="DD4114" s="50"/>
      <c r="DE4114" s="50"/>
      <c r="DF4114" s="50"/>
      <c r="DG4114" s="50"/>
    </row>
    <row r="4115" spans="1:111" ht="26.25" x14ac:dyDescent="0.2">
      <c r="A4115" s="561"/>
      <c r="B4115" s="561"/>
      <c r="C4115" s="413"/>
      <c r="D4115" s="243" t="s">
        <v>8457</v>
      </c>
      <c r="E4115" s="353">
        <v>0</v>
      </c>
      <c r="F4115" s="352">
        <f t="shared" si="128"/>
        <v>0</v>
      </c>
      <c r="G4115" s="352">
        <f t="shared" si="129"/>
        <v>0</v>
      </c>
      <c r="H4115" s="50"/>
      <c r="I4115" s="50"/>
      <c r="J4115" s="50"/>
      <c r="K4115" s="50"/>
      <c r="L4115" s="50"/>
      <c r="M4115" s="50"/>
      <c r="N4115" s="50"/>
      <c r="O4115" s="50"/>
      <c r="P4115" s="50"/>
      <c r="Q4115" s="50"/>
      <c r="R4115" s="50"/>
      <c r="S4115" s="50"/>
      <c r="T4115" s="50"/>
      <c r="U4115" s="50"/>
      <c r="V4115" s="50"/>
      <c r="W4115" s="50"/>
      <c r="X4115" s="50"/>
      <c r="Y4115" s="50"/>
      <c r="Z4115" s="50"/>
      <c r="AA4115" s="50"/>
      <c r="AB4115" s="50"/>
      <c r="AC4115" s="50"/>
      <c r="AD4115" s="50"/>
      <c r="AE4115" s="50"/>
      <c r="AF4115" s="50"/>
      <c r="AG4115" s="50"/>
      <c r="AH4115" s="50"/>
      <c r="AI4115" s="50"/>
      <c r="AJ4115" s="50"/>
      <c r="AK4115" s="50"/>
      <c r="AL4115" s="50"/>
      <c r="AM4115" s="50"/>
      <c r="AN4115" s="50"/>
      <c r="AO4115" s="50"/>
      <c r="AP4115" s="50"/>
      <c r="AQ4115" s="50"/>
      <c r="AR4115" s="50"/>
      <c r="AS4115" s="50"/>
      <c r="AT4115" s="50"/>
      <c r="AU4115" s="50"/>
      <c r="AV4115" s="50"/>
      <c r="AW4115" s="50"/>
      <c r="AX4115" s="50"/>
      <c r="AY4115" s="50"/>
      <c r="AZ4115" s="50"/>
      <c r="BA4115" s="50"/>
      <c r="BB4115" s="50"/>
      <c r="BC4115" s="50"/>
      <c r="BD4115" s="50"/>
      <c r="BE4115" s="50"/>
      <c r="BF4115" s="50"/>
      <c r="BG4115" s="50"/>
      <c r="BH4115" s="50"/>
      <c r="BI4115" s="50"/>
      <c r="BJ4115" s="50"/>
      <c r="BK4115" s="50"/>
      <c r="BL4115" s="50"/>
      <c r="BM4115" s="50"/>
      <c r="BN4115" s="50"/>
      <c r="BO4115" s="50"/>
      <c r="BP4115" s="50"/>
      <c r="BQ4115" s="50"/>
      <c r="BR4115" s="50"/>
      <c r="BS4115" s="50"/>
      <c r="BT4115" s="50"/>
      <c r="BU4115" s="50"/>
      <c r="BV4115" s="50"/>
      <c r="BW4115" s="50"/>
      <c r="BX4115" s="50"/>
      <c r="BY4115" s="50"/>
      <c r="BZ4115" s="50"/>
      <c r="CA4115" s="50"/>
      <c r="CB4115" s="50"/>
      <c r="CC4115" s="50"/>
      <c r="CD4115" s="50"/>
      <c r="CE4115" s="50"/>
      <c r="CF4115" s="50"/>
      <c r="CG4115" s="50"/>
      <c r="CH4115" s="50"/>
      <c r="CI4115" s="50"/>
      <c r="CJ4115" s="50"/>
      <c r="CK4115" s="50"/>
      <c r="CL4115" s="50"/>
      <c r="CM4115" s="50"/>
      <c r="CN4115" s="50"/>
      <c r="CO4115" s="50"/>
      <c r="CP4115" s="50"/>
      <c r="CQ4115" s="50"/>
      <c r="CR4115" s="50"/>
      <c r="CS4115" s="50"/>
      <c r="CT4115" s="50"/>
      <c r="CU4115" s="50"/>
      <c r="CV4115" s="50"/>
      <c r="CW4115" s="50"/>
      <c r="CX4115" s="50"/>
      <c r="CY4115" s="50"/>
      <c r="CZ4115" s="50"/>
      <c r="DA4115" s="50"/>
      <c r="DB4115" s="50"/>
      <c r="DC4115" s="50"/>
      <c r="DD4115" s="50"/>
      <c r="DE4115" s="50"/>
      <c r="DF4115" s="50"/>
      <c r="DG4115" s="50"/>
    </row>
    <row r="4116" spans="1:111" ht="25.5" x14ac:dyDescent="0.2">
      <c r="A4116" s="561"/>
      <c r="B4116" s="561"/>
      <c r="C4116" s="413"/>
      <c r="D4116" s="243" t="s">
        <v>1338</v>
      </c>
      <c r="E4116" s="353">
        <v>2500</v>
      </c>
      <c r="F4116" s="352">
        <f t="shared" si="128"/>
        <v>1500</v>
      </c>
      <c r="G4116" s="352">
        <f t="shared" si="129"/>
        <v>1250</v>
      </c>
      <c r="H4116" s="50"/>
      <c r="I4116" s="50"/>
      <c r="J4116" s="50"/>
      <c r="K4116" s="50"/>
      <c r="L4116" s="50"/>
      <c r="M4116" s="50"/>
      <c r="N4116" s="50"/>
      <c r="O4116" s="50"/>
      <c r="P4116" s="50"/>
      <c r="Q4116" s="50"/>
      <c r="R4116" s="50"/>
      <c r="S4116" s="50"/>
      <c r="T4116" s="50"/>
      <c r="U4116" s="50"/>
      <c r="V4116" s="50"/>
      <c r="W4116" s="50"/>
      <c r="X4116" s="50"/>
      <c r="Y4116" s="50"/>
      <c r="Z4116" s="50"/>
      <c r="AA4116" s="50"/>
      <c r="AB4116" s="50"/>
      <c r="AC4116" s="50"/>
      <c r="AD4116" s="50"/>
      <c r="AE4116" s="50"/>
      <c r="AF4116" s="50"/>
      <c r="AG4116" s="50"/>
      <c r="AH4116" s="50"/>
      <c r="AI4116" s="50"/>
      <c r="AJ4116" s="50"/>
      <c r="AK4116" s="50"/>
      <c r="AL4116" s="50"/>
      <c r="AM4116" s="50"/>
      <c r="AN4116" s="50"/>
      <c r="AO4116" s="50"/>
      <c r="AP4116" s="50"/>
      <c r="AQ4116" s="50"/>
      <c r="AR4116" s="50"/>
      <c r="AS4116" s="50"/>
      <c r="AT4116" s="50"/>
      <c r="AU4116" s="50"/>
      <c r="AV4116" s="50"/>
      <c r="AW4116" s="50"/>
      <c r="AX4116" s="50"/>
      <c r="AY4116" s="50"/>
      <c r="AZ4116" s="50"/>
      <c r="BA4116" s="50"/>
      <c r="BB4116" s="50"/>
      <c r="BC4116" s="50"/>
      <c r="BD4116" s="50"/>
      <c r="BE4116" s="50"/>
      <c r="BF4116" s="50"/>
      <c r="BG4116" s="50"/>
      <c r="BH4116" s="50"/>
      <c r="BI4116" s="50"/>
      <c r="BJ4116" s="50"/>
      <c r="BK4116" s="50"/>
      <c r="BL4116" s="50"/>
      <c r="BM4116" s="50"/>
      <c r="BN4116" s="50"/>
      <c r="BO4116" s="50"/>
      <c r="BP4116" s="50"/>
      <c r="BQ4116" s="50"/>
      <c r="BR4116" s="50"/>
      <c r="BS4116" s="50"/>
      <c r="BT4116" s="50"/>
      <c r="BU4116" s="50"/>
      <c r="BV4116" s="50"/>
      <c r="BW4116" s="50"/>
      <c r="BX4116" s="50"/>
      <c r="BY4116" s="50"/>
      <c r="BZ4116" s="50"/>
      <c r="CA4116" s="50"/>
      <c r="CB4116" s="50"/>
      <c r="CC4116" s="50"/>
      <c r="CD4116" s="50"/>
      <c r="CE4116" s="50"/>
      <c r="CF4116" s="50"/>
      <c r="CG4116" s="50"/>
      <c r="CH4116" s="50"/>
      <c r="CI4116" s="50"/>
      <c r="CJ4116" s="50"/>
      <c r="CK4116" s="50"/>
      <c r="CL4116" s="50"/>
      <c r="CM4116" s="50"/>
      <c r="CN4116" s="50"/>
      <c r="CO4116" s="50"/>
      <c r="CP4116" s="50"/>
      <c r="CQ4116" s="50"/>
      <c r="CR4116" s="50"/>
      <c r="CS4116" s="50"/>
      <c r="CT4116" s="50"/>
      <c r="CU4116" s="50"/>
      <c r="CV4116" s="50"/>
      <c r="CW4116" s="50"/>
      <c r="CX4116" s="50"/>
      <c r="CY4116" s="50"/>
      <c r="CZ4116" s="50"/>
      <c r="DA4116" s="50"/>
      <c r="DB4116" s="50"/>
      <c r="DC4116" s="50"/>
      <c r="DD4116" s="50"/>
      <c r="DE4116" s="50"/>
      <c r="DF4116" s="50"/>
      <c r="DG4116" s="50"/>
    </row>
    <row r="4117" spans="1:111" x14ac:dyDescent="0.2">
      <c r="A4117" s="562"/>
      <c r="B4117" s="562"/>
      <c r="C4117" s="413"/>
      <c r="D4117" s="243" t="s">
        <v>513</v>
      </c>
      <c r="E4117" s="353">
        <v>1800</v>
      </c>
      <c r="F4117" s="352">
        <f t="shared" si="128"/>
        <v>1080</v>
      </c>
      <c r="G4117" s="352">
        <f t="shared" si="129"/>
        <v>900</v>
      </c>
      <c r="H4117" s="50"/>
      <c r="I4117" s="50"/>
      <c r="J4117" s="50"/>
      <c r="K4117" s="50"/>
      <c r="L4117" s="50"/>
      <c r="M4117" s="50"/>
      <c r="N4117" s="50"/>
      <c r="O4117" s="50"/>
      <c r="P4117" s="50"/>
      <c r="Q4117" s="50"/>
      <c r="R4117" s="50"/>
      <c r="S4117" s="50"/>
      <c r="T4117" s="50"/>
      <c r="U4117" s="50"/>
      <c r="V4117" s="50"/>
      <c r="W4117" s="50"/>
      <c r="X4117" s="50"/>
      <c r="Y4117" s="50"/>
      <c r="Z4117" s="50"/>
      <c r="AA4117" s="50"/>
      <c r="AB4117" s="50"/>
      <c r="AC4117" s="50"/>
      <c r="AD4117" s="50"/>
      <c r="AE4117" s="50"/>
      <c r="AF4117" s="50"/>
      <c r="AG4117" s="50"/>
      <c r="AH4117" s="50"/>
      <c r="AI4117" s="50"/>
      <c r="AJ4117" s="50"/>
      <c r="AK4117" s="50"/>
      <c r="AL4117" s="50"/>
      <c r="AM4117" s="50"/>
      <c r="AN4117" s="50"/>
      <c r="AO4117" s="50"/>
      <c r="AP4117" s="50"/>
      <c r="AQ4117" s="50"/>
      <c r="AR4117" s="50"/>
      <c r="AS4117" s="50"/>
      <c r="AT4117" s="50"/>
      <c r="AU4117" s="50"/>
      <c r="AV4117" s="50"/>
      <c r="AW4117" s="50"/>
      <c r="AX4117" s="50"/>
      <c r="AY4117" s="50"/>
      <c r="AZ4117" s="50"/>
      <c r="BA4117" s="50"/>
      <c r="BB4117" s="50"/>
      <c r="BC4117" s="50"/>
      <c r="BD4117" s="50"/>
      <c r="BE4117" s="50"/>
      <c r="BF4117" s="50"/>
      <c r="BG4117" s="50"/>
      <c r="BH4117" s="50"/>
      <c r="BI4117" s="50"/>
      <c r="BJ4117" s="50"/>
      <c r="BK4117" s="50"/>
      <c r="BL4117" s="50"/>
      <c r="BM4117" s="50"/>
      <c r="BN4117" s="50"/>
      <c r="BO4117" s="50"/>
      <c r="BP4117" s="50"/>
      <c r="BQ4117" s="50"/>
      <c r="BR4117" s="50"/>
      <c r="BS4117" s="50"/>
      <c r="BT4117" s="50"/>
      <c r="BU4117" s="50"/>
      <c r="BV4117" s="50"/>
      <c r="BW4117" s="50"/>
      <c r="BX4117" s="50"/>
      <c r="BY4117" s="50"/>
      <c r="BZ4117" s="50"/>
      <c r="CA4117" s="50"/>
      <c r="CB4117" s="50"/>
      <c r="CC4117" s="50"/>
      <c r="CD4117" s="50"/>
      <c r="CE4117" s="50"/>
      <c r="CF4117" s="50"/>
      <c r="CG4117" s="50"/>
      <c r="CH4117" s="50"/>
      <c r="CI4117" s="50"/>
      <c r="CJ4117" s="50"/>
      <c r="CK4117" s="50"/>
      <c r="CL4117" s="50"/>
      <c r="CM4117" s="50"/>
      <c r="CN4117" s="50"/>
      <c r="CO4117" s="50"/>
      <c r="CP4117" s="50"/>
      <c r="CQ4117" s="50"/>
      <c r="CR4117" s="50"/>
      <c r="CS4117" s="50"/>
      <c r="CT4117" s="50"/>
      <c r="CU4117" s="50"/>
      <c r="CV4117" s="50"/>
      <c r="CW4117" s="50"/>
      <c r="CX4117" s="50"/>
      <c r="CY4117" s="50"/>
      <c r="CZ4117" s="50"/>
      <c r="DA4117" s="50"/>
      <c r="DB4117" s="50"/>
      <c r="DC4117" s="50"/>
      <c r="DD4117" s="50"/>
      <c r="DE4117" s="50"/>
      <c r="DF4117" s="50"/>
      <c r="DG4117" s="50"/>
    </row>
    <row r="4118" spans="1:111" ht="27" x14ac:dyDescent="0.2">
      <c r="A4118" s="542" t="s">
        <v>1085</v>
      </c>
      <c r="B4118" s="542" t="s">
        <v>1085</v>
      </c>
      <c r="C4118" s="413"/>
      <c r="D4118" s="242" t="s">
        <v>8458</v>
      </c>
      <c r="E4118" s="353">
        <v>0</v>
      </c>
      <c r="F4118" s="352">
        <f t="shared" si="128"/>
        <v>0</v>
      </c>
      <c r="G4118" s="352">
        <f t="shared" si="129"/>
        <v>0</v>
      </c>
      <c r="H4118" s="50"/>
      <c r="I4118" s="50"/>
      <c r="J4118" s="50"/>
      <c r="K4118" s="50"/>
      <c r="L4118" s="50"/>
      <c r="M4118" s="50"/>
      <c r="N4118" s="50"/>
      <c r="O4118" s="50"/>
      <c r="P4118" s="50"/>
      <c r="Q4118" s="50"/>
      <c r="R4118" s="50"/>
      <c r="S4118" s="50"/>
      <c r="T4118" s="50"/>
      <c r="U4118" s="50"/>
      <c r="V4118" s="50"/>
      <c r="W4118" s="50"/>
      <c r="X4118" s="50"/>
      <c r="Y4118" s="50"/>
      <c r="Z4118" s="50"/>
      <c r="AA4118" s="50"/>
      <c r="AB4118" s="50"/>
      <c r="AC4118" s="50"/>
      <c r="AD4118" s="50"/>
      <c r="AE4118" s="50"/>
      <c r="AF4118" s="50"/>
      <c r="AG4118" s="50"/>
      <c r="AH4118" s="50"/>
      <c r="AI4118" s="50"/>
      <c r="AJ4118" s="50"/>
      <c r="AK4118" s="50"/>
      <c r="AL4118" s="50"/>
      <c r="AM4118" s="50"/>
      <c r="AN4118" s="50"/>
      <c r="AO4118" s="50"/>
      <c r="AP4118" s="50"/>
      <c r="AQ4118" s="50"/>
      <c r="AR4118" s="50"/>
      <c r="AS4118" s="50"/>
      <c r="AT4118" s="50"/>
      <c r="AU4118" s="50"/>
      <c r="AV4118" s="50"/>
      <c r="AW4118" s="50"/>
      <c r="AX4118" s="50"/>
      <c r="AY4118" s="50"/>
      <c r="AZ4118" s="50"/>
      <c r="BA4118" s="50"/>
      <c r="BB4118" s="50"/>
      <c r="BC4118" s="50"/>
      <c r="BD4118" s="50"/>
      <c r="BE4118" s="50"/>
      <c r="BF4118" s="50"/>
      <c r="BG4118" s="50"/>
      <c r="BH4118" s="50"/>
      <c r="BI4118" s="50"/>
      <c r="BJ4118" s="50"/>
      <c r="BK4118" s="50"/>
      <c r="BL4118" s="50"/>
      <c r="BM4118" s="50"/>
      <c r="BN4118" s="50"/>
      <c r="BO4118" s="50"/>
      <c r="BP4118" s="50"/>
      <c r="BQ4118" s="50"/>
      <c r="BR4118" s="50"/>
      <c r="BS4118" s="50"/>
      <c r="BT4118" s="50"/>
      <c r="BU4118" s="50"/>
      <c r="BV4118" s="50"/>
      <c r="BW4118" s="50"/>
      <c r="BX4118" s="50"/>
      <c r="BY4118" s="50"/>
      <c r="BZ4118" s="50"/>
      <c r="CA4118" s="50"/>
      <c r="CB4118" s="50"/>
      <c r="CC4118" s="50"/>
      <c r="CD4118" s="50"/>
      <c r="CE4118" s="50"/>
      <c r="CF4118" s="50"/>
      <c r="CG4118" s="50"/>
      <c r="CH4118" s="50"/>
      <c r="CI4118" s="50"/>
      <c r="CJ4118" s="50"/>
      <c r="CK4118" s="50"/>
      <c r="CL4118" s="50"/>
      <c r="CM4118" s="50"/>
      <c r="CN4118" s="50"/>
      <c r="CO4118" s="50"/>
      <c r="CP4118" s="50"/>
      <c r="CQ4118" s="50"/>
      <c r="CR4118" s="50"/>
      <c r="CS4118" s="50"/>
      <c r="CT4118" s="50"/>
      <c r="CU4118" s="50"/>
      <c r="CV4118" s="50"/>
      <c r="CW4118" s="50"/>
      <c r="CX4118" s="50"/>
      <c r="CY4118" s="50"/>
      <c r="CZ4118" s="50"/>
      <c r="DA4118" s="50"/>
      <c r="DB4118" s="50"/>
      <c r="DC4118" s="50"/>
      <c r="DD4118" s="50"/>
      <c r="DE4118" s="50"/>
      <c r="DF4118" s="50"/>
      <c r="DG4118" s="50"/>
    </row>
    <row r="4119" spans="1:111" x14ac:dyDescent="0.2">
      <c r="A4119" s="543"/>
      <c r="B4119" s="543"/>
      <c r="C4119" s="413"/>
      <c r="D4119" s="242" t="s">
        <v>1339</v>
      </c>
      <c r="E4119" s="353">
        <v>0</v>
      </c>
      <c r="F4119" s="352">
        <f t="shared" si="128"/>
        <v>0</v>
      </c>
      <c r="G4119" s="352">
        <f t="shared" si="129"/>
        <v>0</v>
      </c>
      <c r="H4119" s="50"/>
      <c r="I4119" s="50"/>
      <c r="J4119" s="50"/>
      <c r="K4119" s="50"/>
      <c r="L4119" s="50"/>
      <c r="M4119" s="50"/>
      <c r="N4119" s="50"/>
      <c r="O4119" s="50"/>
      <c r="P4119" s="50"/>
      <c r="Q4119" s="50"/>
      <c r="R4119" s="50"/>
      <c r="S4119" s="50"/>
      <c r="T4119" s="50"/>
      <c r="U4119" s="50"/>
      <c r="V4119" s="50"/>
      <c r="W4119" s="50"/>
      <c r="X4119" s="50"/>
      <c r="Y4119" s="50"/>
      <c r="Z4119" s="50"/>
      <c r="AA4119" s="50"/>
      <c r="AB4119" s="50"/>
      <c r="AC4119" s="50"/>
      <c r="AD4119" s="50"/>
      <c r="AE4119" s="50"/>
      <c r="AF4119" s="50"/>
      <c r="AG4119" s="50"/>
      <c r="AH4119" s="50"/>
      <c r="AI4119" s="50"/>
      <c r="AJ4119" s="50"/>
      <c r="AK4119" s="50"/>
      <c r="AL4119" s="50"/>
      <c r="AM4119" s="50"/>
      <c r="AN4119" s="50"/>
      <c r="AO4119" s="50"/>
      <c r="AP4119" s="50"/>
      <c r="AQ4119" s="50"/>
      <c r="AR4119" s="50"/>
      <c r="AS4119" s="50"/>
      <c r="AT4119" s="50"/>
      <c r="AU4119" s="50"/>
      <c r="AV4119" s="50"/>
      <c r="AW4119" s="50"/>
      <c r="AX4119" s="50"/>
      <c r="AY4119" s="50"/>
      <c r="AZ4119" s="50"/>
      <c r="BA4119" s="50"/>
      <c r="BB4119" s="50"/>
      <c r="BC4119" s="50"/>
      <c r="BD4119" s="50"/>
      <c r="BE4119" s="50"/>
      <c r="BF4119" s="50"/>
      <c r="BG4119" s="50"/>
      <c r="BH4119" s="50"/>
      <c r="BI4119" s="50"/>
      <c r="BJ4119" s="50"/>
      <c r="BK4119" s="50"/>
      <c r="BL4119" s="50"/>
      <c r="BM4119" s="50"/>
      <c r="BN4119" s="50"/>
      <c r="BO4119" s="50"/>
      <c r="BP4119" s="50"/>
      <c r="BQ4119" s="50"/>
      <c r="BR4119" s="50"/>
      <c r="BS4119" s="50"/>
      <c r="BT4119" s="50"/>
      <c r="BU4119" s="50"/>
      <c r="BV4119" s="50"/>
      <c r="BW4119" s="50"/>
      <c r="BX4119" s="50"/>
      <c r="BY4119" s="50"/>
      <c r="BZ4119" s="50"/>
      <c r="CA4119" s="50"/>
      <c r="CB4119" s="50"/>
      <c r="CC4119" s="50"/>
      <c r="CD4119" s="50"/>
      <c r="CE4119" s="50"/>
      <c r="CF4119" s="50"/>
      <c r="CG4119" s="50"/>
      <c r="CH4119" s="50"/>
      <c r="CI4119" s="50"/>
      <c r="CJ4119" s="50"/>
      <c r="CK4119" s="50"/>
      <c r="CL4119" s="50"/>
      <c r="CM4119" s="50"/>
      <c r="CN4119" s="50"/>
      <c r="CO4119" s="50"/>
      <c r="CP4119" s="50"/>
      <c r="CQ4119" s="50"/>
      <c r="CR4119" s="50"/>
      <c r="CS4119" s="50"/>
      <c r="CT4119" s="50"/>
      <c r="CU4119" s="50"/>
      <c r="CV4119" s="50"/>
      <c r="CW4119" s="50"/>
      <c r="CX4119" s="50"/>
      <c r="CY4119" s="50"/>
      <c r="CZ4119" s="50"/>
      <c r="DA4119" s="50"/>
      <c r="DB4119" s="50"/>
      <c r="DC4119" s="50"/>
      <c r="DD4119" s="50"/>
      <c r="DE4119" s="50"/>
      <c r="DF4119" s="50"/>
      <c r="DG4119" s="50"/>
    </row>
    <row r="4120" spans="1:111" x14ac:dyDescent="0.2">
      <c r="A4120" s="544"/>
      <c r="B4120" s="544"/>
      <c r="C4120" s="413"/>
      <c r="D4120" s="243" t="s">
        <v>514</v>
      </c>
      <c r="E4120" s="353">
        <v>1900</v>
      </c>
      <c r="F4120" s="352">
        <f t="shared" si="128"/>
        <v>1140</v>
      </c>
      <c r="G4120" s="352">
        <f t="shared" si="129"/>
        <v>950</v>
      </c>
      <c r="H4120" s="50"/>
      <c r="I4120" s="50"/>
      <c r="J4120" s="50"/>
      <c r="K4120" s="50"/>
      <c r="L4120" s="50"/>
      <c r="M4120" s="50"/>
      <c r="N4120" s="50"/>
      <c r="O4120" s="50"/>
      <c r="P4120" s="50"/>
      <c r="Q4120" s="50"/>
      <c r="R4120" s="50"/>
      <c r="S4120" s="50"/>
      <c r="T4120" s="50"/>
      <c r="U4120" s="50"/>
      <c r="V4120" s="50"/>
      <c r="W4120" s="50"/>
      <c r="X4120" s="50"/>
      <c r="Y4120" s="50"/>
      <c r="Z4120" s="50"/>
      <c r="AA4120" s="50"/>
      <c r="AB4120" s="50"/>
      <c r="AC4120" s="50"/>
      <c r="AD4120" s="50"/>
      <c r="AE4120" s="50"/>
      <c r="AF4120" s="50"/>
      <c r="AG4120" s="50"/>
      <c r="AH4120" s="50"/>
      <c r="AI4120" s="50"/>
      <c r="AJ4120" s="50"/>
      <c r="AK4120" s="50"/>
      <c r="AL4120" s="50"/>
      <c r="AM4120" s="50"/>
      <c r="AN4120" s="50"/>
      <c r="AO4120" s="50"/>
      <c r="AP4120" s="50"/>
      <c r="AQ4120" s="50"/>
      <c r="AR4120" s="50"/>
      <c r="AS4120" s="50"/>
      <c r="AT4120" s="50"/>
      <c r="AU4120" s="50"/>
      <c r="AV4120" s="50"/>
      <c r="AW4120" s="50"/>
      <c r="AX4120" s="50"/>
      <c r="AY4120" s="50"/>
      <c r="AZ4120" s="50"/>
      <c r="BA4120" s="50"/>
      <c r="BB4120" s="50"/>
      <c r="BC4120" s="50"/>
      <c r="BD4120" s="50"/>
      <c r="BE4120" s="50"/>
      <c r="BF4120" s="50"/>
      <c r="BG4120" s="50"/>
      <c r="BH4120" s="50"/>
      <c r="BI4120" s="50"/>
      <c r="BJ4120" s="50"/>
      <c r="BK4120" s="50"/>
      <c r="BL4120" s="50"/>
      <c r="BM4120" s="50"/>
      <c r="BN4120" s="50"/>
      <c r="BO4120" s="50"/>
      <c r="BP4120" s="50"/>
      <c r="BQ4120" s="50"/>
      <c r="BR4120" s="50"/>
      <c r="BS4120" s="50"/>
      <c r="BT4120" s="50"/>
      <c r="BU4120" s="50"/>
      <c r="BV4120" s="50"/>
      <c r="BW4120" s="50"/>
      <c r="BX4120" s="50"/>
      <c r="BY4120" s="50"/>
      <c r="BZ4120" s="50"/>
      <c r="CA4120" s="50"/>
      <c r="CB4120" s="50"/>
      <c r="CC4120" s="50"/>
      <c r="CD4120" s="50"/>
      <c r="CE4120" s="50"/>
      <c r="CF4120" s="50"/>
      <c r="CG4120" s="50"/>
      <c r="CH4120" s="50"/>
      <c r="CI4120" s="50"/>
      <c r="CJ4120" s="50"/>
      <c r="CK4120" s="50"/>
      <c r="CL4120" s="50"/>
      <c r="CM4120" s="50"/>
      <c r="CN4120" s="50"/>
      <c r="CO4120" s="50"/>
      <c r="CP4120" s="50"/>
      <c r="CQ4120" s="50"/>
      <c r="CR4120" s="50"/>
      <c r="CS4120" s="50"/>
      <c r="CT4120" s="50"/>
      <c r="CU4120" s="50"/>
      <c r="CV4120" s="50"/>
      <c r="CW4120" s="50"/>
      <c r="CX4120" s="50"/>
      <c r="CY4120" s="50"/>
      <c r="CZ4120" s="50"/>
      <c r="DA4120" s="50"/>
      <c r="DB4120" s="50"/>
      <c r="DC4120" s="50"/>
      <c r="DD4120" s="50"/>
      <c r="DE4120" s="50"/>
      <c r="DF4120" s="50"/>
      <c r="DG4120" s="50"/>
    </row>
    <row r="4121" spans="1:111" ht="26.25" x14ac:dyDescent="0.2">
      <c r="A4121" s="542" t="s">
        <v>1086</v>
      </c>
      <c r="B4121" s="542" t="s">
        <v>1086</v>
      </c>
      <c r="C4121" s="413"/>
      <c r="D4121" s="242" t="s">
        <v>8944</v>
      </c>
      <c r="E4121" s="353"/>
      <c r="F4121" s="352"/>
      <c r="G4121" s="352"/>
      <c r="H4121" s="50"/>
      <c r="I4121" s="50"/>
      <c r="J4121" s="50"/>
      <c r="K4121" s="50"/>
      <c r="L4121" s="50"/>
      <c r="M4121" s="50"/>
      <c r="N4121" s="50"/>
      <c r="O4121" s="50"/>
      <c r="P4121" s="50"/>
      <c r="Q4121" s="50"/>
      <c r="R4121" s="50"/>
      <c r="S4121" s="50"/>
      <c r="T4121" s="50"/>
      <c r="U4121" s="50"/>
      <c r="V4121" s="50"/>
      <c r="W4121" s="50"/>
      <c r="X4121" s="50"/>
      <c r="Y4121" s="50"/>
      <c r="Z4121" s="50"/>
      <c r="AA4121" s="50"/>
      <c r="AB4121" s="50"/>
      <c r="AC4121" s="50"/>
      <c r="AD4121" s="50"/>
      <c r="AE4121" s="50"/>
      <c r="AF4121" s="50"/>
      <c r="AG4121" s="50"/>
      <c r="AH4121" s="50"/>
      <c r="AI4121" s="50"/>
      <c r="AJ4121" s="50"/>
      <c r="AK4121" s="50"/>
      <c r="AL4121" s="50"/>
      <c r="AM4121" s="50"/>
      <c r="AN4121" s="50"/>
      <c r="AO4121" s="50"/>
      <c r="AP4121" s="50"/>
      <c r="AQ4121" s="50"/>
      <c r="AR4121" s="50"/>
      <c r="AS4121" s="50"/>
      <c r="AT4121" s="50"/>
      <c r="AU4121" s="50"/>
      <c r="AV4121" s="50"/>
      <c r="AW4121" s="50"/>
      <c r="AX4121" s="50"/>
      <c r="AY4121" s="50"/>
      <c r="AZ4121" s="50"/>
      <c r="BA4121" s="50"/>
      <c r="BB4121" s="50"/>
      <c r="BC4121" s="50"/>
      <c r="BD4121" s="50"/>
      <c r="BE4121" s="50"/>
      <c r="BF4121" s="50"/>
      <c r="BG4121" s="50"/>
      <c r="BH4121" s="50"/>
      <c r="BI4121" s="50"/>
      <c r="BJ4121" s="50"/>
      <c r="BK4121" s="50"/>
      <c r="BL4121" s="50"/>
      <c r="BM4121" s="50"/>
      <c r="BN4121" s="50"/>
      <c r="BO4121" s="50"/>
      <c r="BP4121" s="50"/>
      <c r="BQ4121" s="50"/>
      <c r="BR4121" s="50"/>
      <c r="BS4121" s="50"/>
      <c r="BT4121" s="50"/>
      <c r="BU4121" s="50"/>
      <c r="BV4121" s="50"/>
      <c r="BW4121" s="50"/>
      <c r="BX4121" s="50"/>
      <c r="BY4121" s="50"/>
      <c r="BZ4121" s="50"/>
      <c r="CA4121" s="50"/>
      <c r="CB4121" s="50"/>
      <c r="CC4121" s="50"/>
      <c r="CD4121" s="50"/>
      <c r="CE4121" s="50"/>
      <c r="CF4121" s="50"/>
      <c r="CG4121" s="50"/>
      <c r="CH4121" s="50"/>
      <c r="CI4121" s="50"/>
      <c r="CJ4121" s="50"/>
      <c r="CK4121" s="50"/>
      <c r="CL4121" s="50"/>
      <c r="CM4121" s="50"/>
      <c r="CN4121" s="50"/>
      <c r="CO4121" s="50"/>
      <c r="CP4121" s="50"/>
      <c r="CQ4121" s="50"/>
      <c r="CR4121" s="50"/>
      <c r="CS4121" s="50"/>
      <c r="CT4121" s="50"/>
      <c r="CU4121" s="50"/>
      <c r="CV4121" s="50"/>
      <c r="CW4121" s="50"/>
      <c r="CX4121" s="50"/>
      <c r="CY4121" s="50"/>
      <c r="CZ4121" s="50"/>
      <c r="DA4121" s="50"/>
      <c r="DB4121" s="50"/>
      <c r="DC4121" s="50"/>
      <c r="DD4121" s="50"/>
      <c r="DE4121" s="50"/>
      <c r="DF4121" s="50"/>
      <c r="DG4121" s="50"/>
    </row>
    <row r="4122" spans="1:111" x14ac:dyDescent="0.2">
      <c r="A4122" s="544"/>
      <c r="B4122" s="544"/>
      <c r="C4122" s="413"/>
      <c r="D4122" s="242" t="s">
        <v>8941</v>
      </c>
      <c r="E4122" s="353">
        <v>600</v>
      </c>
      <c r="F4122" s="352">
        <f t="shared" si="128"/>
        <v>360</v>
      </c>
      <c r="G4122" s="352">
        <f t="shared" si="129"/>
        <v>300</v>
      </c>
      <c r="H4122" s="50"/>
      <c r="I4122" s="50"/>
      <c r="J4122" s="50"/>
      <c r="K4122" s="50"/>
      <c r="L4122" s="50"/>
      <c r="M4122" s="50"/>
      <c r="N4122" s="50"/>
      <c r="O4122" s="50"/>
      <c r="P4122" s="50"/>
      <c r="Q4122" s="50"/>
      <c r="R4122" s="50"/>
      <c r="S4122" s="50"/>
      <c r="T4122" s="50"/>
      <c r="U4122" s="50"/>
      <c r="V4122" s="50"/>
      <c r="W4122" s="50"/>
      <c r="X4122" s="50"/>
      <c r="Y4122" s="50"/>
      <c r="Z4122" s="50"/>
      <c r="AA4122" s="50"/>
      <c r="AB4122" s="50"/>
      <c r="AC4122" s="50"/>
      <c r="AD4122" s="50"/>
      <c r="AE4122" s="50"/>
      <c r="AF4122" s="50"/>
      <c r="AG4122" s="50"/>
      <c r="AH4122" s="50"/>
      <c r="AI4122" s="50"/>
      <c r="AJ4122" s="50"/>
      <c r="AK4122" s="50"/>
      <c r="AL4122" s="50"/>
      <c r="AM4122" s="50"/>
      <c r="AN4122" s="50"/>
      <c r="AO4122" s="50"/>
      <c r="AP4122" s="50"/>
      <c r="AQ4122" s="50"/>
      <c r="AR4122" s="50"/>
      <c r="AS4122" s="50"/>
      <c r="AT4122" s="50"/>
      <c r="AU4122" s="50"/>
      <c r="AV4122" s="50"/>
      <c r="AW4122" s="50"/>
      <c r="AX4122" s="50"/>
      <c r="AY4122" s="50"/>
      <c r="AZ4122" s="50"/>
      <c r="BA4122" s="50"/>
      <c r="BB4122" s="50"/>
      <c r="BC4122" s="50"/>
      <c r="BD4122" s="50"/>
      <c r="BE4122" s="50"/>
      <c r="BF4122" s="50"/>
      <c r="BG4122" s="50"/>
      <c r="BH4122" s="50"/>
      <c r="BI4122" s="50"/>
      <c r="BJ4122" s="50"/>
      <c r="BK4122" s="50"/>
      <c r="BL4122" s="50"/>
      <c r="BM4122" s="50"/>
      <c r="BN4122" s="50"/>
      <c r="BO4122" s="50"/>
      <c r="BP4122" s="50"/>
      <c r="BQ4122" s="50"/>
      <c r="BR4122" s="50"/>
      <c r="BS4122" s="50"/>
      <c r="BT4122" s="50"/>
      <c r="BU4122" s="50"/>
      <c r="BV4122" s="50"/>
      <c r="BW4122" s="50"/>
      <c r="BX4122" s="50"/>
      <c r="BY4122" s="50"/>
      <c r="BZ4122" s="50"/>
      <c r="CA4122" s="50"/>
      <c r="CB4122" s="50"/>
      <c r="CC4122" s="50"/>
      <c r="CD4122" s="50"/>
      <c r="CE4122" s="50"/>
      <c r="CF4122" s="50"/>
      <c r="CG4122" s="50"/>
      <c r="CH4122" s="50"/>
      <c r="CI4122" s="50"/>
      <c r="CJ4122" s="50"/>
      <c r="CK4122" s="50"/>
      <c r="CL4122" s="50"/>
      <c r="CM4122" s="50"/>
      <c r="CN4122" s="50"/>
      <c r="CO4122" s="50"/>
      <c r="CP4122" s="50"/>
      <c r="CQ4122" s="50"/>
      <c r="CR4122" s="50"/>
      <c r="CS4122" s="50"/>
      <c r="CT4122" s="50"/>
      <c r="CU4122" s="50"/>
      <c r="CV4122" s="50"/>
      <c r="CW4122" s="50"/>
      <c r="CX4122" s="50"/>
      <c r="CY4122" s="50"/>
      <c r="CZ4122" s="50"/>
      <c r="DA4122" s="50"/>
      <c r="DB4122" s="50"/>
      <c r="DC4122" s="50"/>
      <c r="DD4122" s="50"/>
      <c r="DE4122" s="50"/>
      <c r="DF4122" s="50"/>
      <c r="DG4122" s="50"/>
    </row>
    <row r="4123" spans="1:111" x14ac:dyDescent="0.2">
      <c r="A4123" s="542" t="s">
        <v>1087</v>
      </c>
      <c r="B4123" s="542" t="s">
        <v>1087</v>
      </c>
      <c r="C4123" s="413"/>
      <c r="D4123" s="242" t="s">
        <v>515</v>
      </c>
      <c r="E4123" s="353">
        <v>0</v>
      </c>
      <c r="F4123" s="352">
        <f t="shared" si="128"/>
        <v>0</v>
      </c>
      <c r="G4123" s="352">
        <f t="shared" si="129"/>
        <v>0</v>
      </c>
      <c r="H4123" s="50"/>
      <c r="I4123" s="50"/>
      <c r="J4123" s="50"/>
      <c r="K4123" s="50"/>
      <c r="L4123" s="50"/>
      <c r="M4123" s="50"/>
      <c r="N4123" s="50"/>
      <c r="O4123" s="50"/>
      <c r="P4123" s="50"/>
      <c r="Q4123" s="50"/>
      <c r="R4123" s="50"/>
      <c r="S4123" s="50"/>
      <c r="T4123" s="50"/>
      <c r="U4123" s="50"/>
      <c r="V4123" s="50"/>
      <c r="W4123" s="50"/>
      <c r="X4123" s="50"/>
      <c r="Y4123" s="50"/>
      <c r="Z4123" s="50"/>
      <c r="AA4123" s="50"/>
      <c r="AB4123" s="50"/>
      <c r="AC4123" s="50"/>
      <c r="AD4123" s="50"/>
      <c r="AE4123" s="50"/>
      <c r="AF4123" s="50"/>
      <c r="AG4123" s="50"/>
      <c r="AH4123" s="50"/>
      <c r="AI4123" s="50"/>
      <c r="AJ4123" s="50"/>
      <c r="AK4123" s="50"/>
      <c r="AL4123" s="50"/>
      <c r="AM4123" s="50"/>
      <c r="AN4123" s="50"/>
      <c r="AO4123" s="50"/>
      <c r="AP4123" s="50"/>
      <c r="AQ4123" s="50"/>
      <c r="AR4123" s="50"/>
      <c r="AS4123" s="50"/>
      <c r="AT4123" s="50"/>
      <c r="AU4123" s="50"/>
      <c r="AV4123" s="50"/>
      <c r="AW4123" s="50"/>
      <c r="AX4123" s="50"/>
      <c r="AY4123" s="50"/>
      <c r="AZ4123" s="50"/>
      <c r="BA4123" s="50"/>
      <c r="BB4123" s="50"/>
      <c r="BC4123" s="50"/>
      <c r="BD4123" s="50"/>
      <c r="BE4123" s="50"/>
      <c r="BF4123" s="50"/>
      <c r="BG4123" s="50"/>
      <c r="BH4123" s="50"/>
      <c r="BI4123" s="50"/>
      <c r="BJ4123" s="50"/>
      <c r="BK4123" s="50"/>
      <c r="BL4123" s="50"/>
      <c r="BM4123" s="50"/>
      <c r="BN4123" s="50"/>
      <c r="BO4123" s="50"/>
      <c r="BP4123" s="50"/>
      <c r="BQ4123" s="50"/>
      <c r="BR4123" s="50"/>
      <c r="BS4123" s="50"/>
      <c r="BT4123" s="50"/>
      <c r="BU4123" s="50"/>
      <c r="BV4123" s="50"/>
      <c r="BW4123" s="50"/>
      <c r="BX4123" s="50"/>
      <c r="BY4123" s="50"/>
      <c r="BZ4123" s="50"/>
      <c r="CA4123" s="50"/>
      <c r="CB4123" s="50"/>
      <c r="CC4123" s="50"/>
      <c r="CD4123" s="50"/>
      <c r="CE4123" s="50"/>
      <c r="CF4123" s="50"/>
      <c r="CG4123" s="50"/>
      <c r="CH4123" s="50"/>
      <c r="CI4123" s="50"/>
      <c r="CJ4123" s="50"/>
      <c r="CK4123" s="50"/>
      <c r="CL4123" s="50"/>
      <c r="CM4123" s="50"/>
      <c r="CN4123" s="50"/>
      <c r="CO4123" s="50"/>
      <c r="CP4123" s="50"/>
      <c r="CQ4123" s="50"/>
      <c r="CR4123" s="50"/>
      <c r="CS4123" s="50"/>
      <c r="CT4123" s="50"/>
      <c r="CU4123" s="50"/>
      <c r="CV4123" s="50"/>
      <c r="CW4123" s="50"/>
      <c r="CX4123" s="50"/>
      <c r="CY4123" s="50"/>
      <c r="CZ4123" s="50"/>
      <c r="DA4123" s="50"/>
      <c r="DB4123" s="50"/>
      <c r="DC4123" s="50"/>
      <c r="DD4123" s="50"/>
      <c r="DE4123" s="50"/>
      <c r="DF4123" s="50"/>
      <c r="DG4123" s="50"/>
    </row>
    <row r="4124" spans="1:111" ht="26.25" x14ac:dyDescent="0.2">
      <c r="A4124" s="543"/>
      <c r="B4124" s="543"/>
      <c r="C4124" s="413"/>
      <c r="D4124" s="222" t="s">
        <v>8459</v>
      </c>
      <c r="E4124" s="353">
        <v>0</v>
      </c>
      <c r="F4124" s="352">
        <f t="shared" si="128"/>
        <v>0</v>
      </c>
      <c r="G4124" s="352">
        <f t="shared" si="129"/>
        <v>0</v>
      </c>
      <c r="H4124" s="50"/>
      <c r="I4124" s="50"/>
      <c r="J4124" s="50"/>
      <c r="K4124" s="50"/>
      <c r="L4124" s="50"/>
      <c r="M4124" s="50"/>
      <c r="N4124" s="50"/>
      <c r="O4124" s="50"/>
      <c r="P4124" s="50"/>
      <c r="Q4124" s="50"/>
      <c r="R4124" s="50"/>
      <c r="S4124" s="50"/>
      <c r="T4124" s="50"/>
      <c r="U4124" s="50"/>
      <c r="V4124" s="50"/>
      <c r="W4124" s="50"/>
      <c r="X4124" s="50"/>
      <c r="Y4124" s="50"/>
      <c r="Z4124" s="50"/>
      <c r="AA4124" s="50"/>
      <c r="AB4124" s="50"/>
      <c r="AC4124" s="50"/>
      <c r="AD4124" s="50"/>
      <c r="AE4124" s="50"/>
      <c r="AF4124" s="50"/>
      <c r="AG4124" s="50"/>
      <c r="AH4124" s="50"/>
      <c r="AI4124" s="50"/>
      <c r="AJ4124" s="50"/>
      <c r="AK4124" s="50"/>
      <c r="AL4124" s="50"/>
      <c r="AM4124" s="50"/>
      <c r="AN4124" s="50"/>
      <c r="AO4124" s="50"/>
      <c r="AP4124" s="50"/>
      <c r="AQ4124" s="50"/>
      <c r="AR4124" s="50"/>
      <c r="AS4124" s="50"/>
      <c r="AT4124" s="50"/>
      <c r="AU4124" s="50"/>
      <c r="AV4124" s="50"/>
      <c r="AW4124" s="50"/>
      <c r="AX4124" s="50"/>
      <c r="AY4124" s="50"/>
      <c r="AZ4124" s="50"/>
      <c r="BA4124" s="50"/>
      <c r="BB4124" s="50"/>
      <c r="BC4124" s="50"/>
      <c r="BD4124" s="50"/>
      <c r="BE4124" s="50"/>
      <c r="BF4124" s="50"/>
      <c r="BG4124" s="50"/>
      <c r="BH4124" s="50"/>
      <c r="BI4124" s="50"/>
      <c r="BJ4124" s="50"/>
      <c r="BK4124" s="50"/>
      <c r="BL4124" s="50"/>
      <c r="BM4124" s="50"/>
      <c r="BN4124" s="50"/>
      <c r="BO4124" s="50"/>
      <c r="BP4124" s="50"/>
      <c r="BQ4124" s="50"/>
      <c r="BR4124" s="50"/>
      <c r="BS4124" s="50"/>
      <c r="BT4124" s="50"/>
      <c r="BU4124" s="50"/>
      <c r="BV4124" s="50"/>
      <c r="BW4124" s="50"/>
      <c r="BX4124" s="50"/>
      <c r="BY4124" s="50"/>
      <c r="BZ4124" s="50"/>
      <c r="CA4124" s="50"/>
      <c r="CB4124" s="50"/>
      <c r="CC4124" s="50"/>
      <c r="CD4124" s="50"/>
      <c r="CE4124" s="50"/>
      <c r="CF4124" s="50"/>
      <c r="CG4124" s="50"/>
      <c r="CH4124" s="50"/>
      <c r="CI4124" s="50"/>
      <c r="CJ4124" s="50"/>
      <c r="CK4124" s="50"/>
      <c r="CL4124" s="50"/>
      <c r="CM4124" s="50"/>
      <c r="CN4124" s="50"/>
      <c r="CO4124" s="50"/>
      <c r="CP4124" s="50"/>
      <c r="CQ4124" s="50"/>
      <c r="CR4124" s="50"/>
      <c r="CS4124" s="50"/>
      <c r="CT4124" s="50"/>
      <c r="CU4124" s="50"/>
      <c r="CV4124" s="50"/>
      <c r="CW4124" s="50"/>
      <c r="CX4124" s="50"/>
      <c r="CY4124" s="50"/>
      <c r="CZ4124" s="50"/>
      <c r="DA4124" s="50"/>
      <c r="DB4124" s="50"/>
      <c r="DC4124" s="50"/>
      <c r="DD4124" s="50"/>
      <c r="DE4124" s="50"/>
      <c r="DF4124" s="50"/>
      <c r="DG4124" s="50"/>
    </row>
    <row r="4125" spans="1:111" x14ac:dyDescent="0.2">
      <c r="A4125" s="543"/>
      <c r="B4125" s="543"/>
      <c r="C4125" s="413"/>
      <c r="D4125" s="222" t="s">
        <v>1340</v>
      </c>
      <c r="E4125" s="353">
        <v>560</v>
      </c>
      <c r="F4125" s="352">
        <f t="shared" si="128"/>
        <v>336</v>
      </c>
      <c r="G4125" s="352">
        <f t="shared" si="129"/>
        <v>280</v>
      </c>
      <c r="H4125" s="50"/>
      <c r="I4125" s="50"/>
      <c r="J4125" s="50"/>
      <c r="K4125" s="50"/>
      <c r="L4125" s="50"/>
      <c r="M4125" s="50"/>
      <c r="N4125" s="50"/>
      <c r="O4125" s="50"/>
      <c r="P4125" s="50"/>
      <c r="Q4125" s="50"/>
      <c r="R4125" s="50"/>
      <c r="S4125" s="50"/>
      <c r="T4125" s="50"/>
      <c r="U4125" s="50"/>
      <c r="V4125" s="50"/>
      <c r="W4125" s="50"/>
      <c r="X4125" s="50"/>
      <c r="Y4125" s="50"/>
      <c r="Z4125" s="50"/>
      <c r="AA4125" s="50"/>
      <c r="AB4125" s="50"/>
      <c r="AC4125" s="50"/>
      <c r="AD4125" s="50"/>
      <c r="AE4125" s="50"/>
      <c r="AF4125" s="50"/>
      <c r="AG4125" s="50"/>
      <c r="AH4125" s="50"/>
      <c r="AI4125" s="50"/>
      <c r="AJ4125" s="50"/>
      <c r="AK4125" s="50"/>
      <c r="AL4125" s="50"/>
      <c r="AM4125" s="50"/>
      <c r="AN4125" s="50"/>
      <c r="AO4125" s="50"/>
      <c r="AP4125" s="50"/>
      <c r="AQ4125" s="50"/>
      <c r="AR4125" s="50"/>
      <c r="AS4125" s="50"/>
      <c r="AT4125" s="50"/>
      <c r="AU4125" s="50"/>
      <c r="AV4125" s="50"/>
      <c r="AW4125" s="50"/>
      <c r="AX4125" s="50"/>
      <c r="AY4125" s="50"/>
      <c r="AZ4125" s="50"/>
      <c r="BA4125" s="50"/>
      <c r="BB4125" s="50"/>
      <c r="BC4125" s="50"/>
      <c r="BD4125" s="50"/>
      <c r="BE4125" s="50"/>
      <c r="BF4125" s="50"/>
      <c r="BG4125" s="50"/>
      <c r="BH4125" s="50"/>
      <c r="BI4125" s="50"/>
      <c r="BJ4125" s="50"/>
      <c r="BK4125" s="50"/>
      <c r="BL4125" s="50"/>
      <c r="BM4125" s="50"/>
      <c r="BN4125" s="50"/>
      <c r="BO4125" s="50"/>
      <c r="BP4125" s="50"/>
      <c r="BQ4125" s="50"/>
      <c r="BR4125" s="50"/>
      <c r="BS4125" s="50"/>
      <c r="BT4125" s="50"/>
      <c r="BU4125" s="50"/>
      <c r="BV4125" s="50"/>
      <c r="BW4125" s="50"/>
      <c r="BX4125" s="50"/>
      <c r="BY4125" s="50"/>
      <c r="BZ4125" s="50"/>
      <c r="CA4125" s="50"/>
      <c r="CB4125" s="50"/>
      <c r="CC4125" s="50"/>
      <c r="CD4125" s="50"/>
      <c r="CE4125" s="50"/>
      <c r="CF4125" s="50"/>
      <c r="CG4125" s="50"/>
      <c r="CH4125" s="50"/>
      <c r="CI4125" s="50"/>
      <c r="CJ4125" s="50"/>
      <c r="CK4125" s="50"/>
      <c r="CL4125" s="50"/>
      <c r="CM4125" s="50"/>
      <c r="CN4125" s="50"/>
      <c r="CO4125" s="50"/>
      <c r="CP4125" s="50"/>
      <c r="CQ4125" s="50"/>
      <c r="CR4125" s="50"/>
      <c r="CS4125" s="50"/>
      <c r="CT4125" s="50"/>
      <c r="CU4125" s="50"/>
      <c r="CV4125" s="50"/>
      <c r="CW4125" s="50"/>
      <c r="CX4125" s="50"/>
      <c r="CY4125" s="50"/>
      <c r="CZ4125" s="50"/>
      <c r="DA4125" s="50"/>
      <c r="DB4125" s="50"/>
      <c r="DC4125" s="50"/>
      <c r="DD4125" s="50"/>
      <c r="DE4125" s="50"/>
      <c r="DF4125" s="50"/>
      <c r="DG4125" s="50"/>
    </row>
    <row r="4126" spans="1:111" ht="26.25" x14ac:dyDescent="0.2">
      <c r="A4126" s="543"/>
      <c r="B4126" s="543"/>
      <c r="C4126" s="413"/>
      <c r="D4126" s="222" t="s">
        <v>8460</v>
      </c>
      <c r="E4126" s="353">
        <v>0</v>
      </c>
      <c r="F4126" s="352">
        <f t="shared" si="128"/>
        <v>0</v>
      </c>
      <c r="G4126" s="352">
        <f t="shared" si="129"/>
        <v>0</v>
      </c>
      <c r="H4126" s="50"/>
      <c r="I4126" s="50"/>
      <c r="J4126" s="50"/>
      <c r="K4126" s="50"/>
      <c r="L4126" s="50"/>
      <c r="M4126" s="50"/>
      <c r="N4126" s="50"/>
      <c r="O4126" s="50"/>
      <c r="P4126" s="50"/>
      <c r="Q4126" s="50"/>
      <c r="R4126" s="50"/>
      <c r="S4126" s="50"/>
      <c r="T4126" s="50"/>
      <c r="U4126" s="50"/>
      <c r="V4126" s="50"/>
      <c r="W4126" s="50"/>
      <c r="X4126" s="50"/>
      <c r="Y4126" s="50"/>
      <c r="Z4126" s="50"/>
      <c r="AA4126" s="50"/>
      <c r="AB4126" s="50"/>
      <c r="AC4126" s="50"/>
      <c r="AD4126" s="50"/>
      <c r="AE4126" s="50"/>
      <c r="AF4126" s="50"/>
      <c r="AG4126" s="50"/>
      <c r="AH4126" s="50"/>
      <c r="AI4126" s="50"/>
      <c r="AJ4126" s="50"/>
      <c r="AK4126" s="50"/>
      <c r="AL4126" s="50"/>
      <c r="AM4126" s="50"/>
      <c r="AN4126" s="50"/>
      <c r="AO4126" s="50"/>
      <c r="AP4126" s="50"/>
      <c r="AQ4126" s="50"/>
      <c r="AR4126" s="50"/>
      <c r="AS4126" s="50"/>
      <c r="AT4126" s="50"/>
      <c r="AU4126" s="50"/>
      <c r="AV4126" s="50"/>
      <c r="AW4126" s="50"/>
      <c r="AX4126" s="50"/>
      <c r="AY4126" s="50"/>
      <c r="AZ4126" s="50"/>
      <c r="BA4126" s="50"/>
      <c r="BB4126" s="50"/>
      <c r="BC4126" s="50"/>
      <c r="BD4126" s="50"/>
      <c r="BE4126" s="50"/>
      <c r="BF4126" s="50"/>
      <c r="BG4126" s="50"/>
      <c r="BH4126" s="50"/>
      <c r="BI4126" s="50"/>
      <c r="BJ4126" s="50"/>
      <c r="BK4126" s="50"/>
      <c r="BL4126" s="50"/>
      <c r="BM4126" s="50"/>
      <c r="BN4126" s="50"/>
      <c r="BO4126" s="50"/>
      <c r="BP4126" s="50"/>
      <c r="BQ4126" s="50"/>
      <c r="BR4126" s="50"/>
      <c r="BS4126" s="50"/>
      <c r="BT4126" s="50"/>
      <c r="BU4126" s="50"/>
      <c r="BV4126" s="50"/>
      <c r="BW4126" s="50"/>
      <c r="BX4126" s="50"/>
      <c r="BY4126" s="50"/>
      <c r="BZ4126" s="50"/>
      <c r="CA4126" s="50"/>
      <c r="CB4126" s="50"/>
      <c r="CC4126" s="50"/>
      <c r="CD4126" s="50"/>
      <c r="CE4126" s="50"/>
      <c r="CF4126" s="50"/>
      <c r="CG4126" s="50"/>
      <c r="CH4126" s="50"/>
      <c r="CI4126" s="50"/>
      <c r="CJ4126" s="50"/>
      <c r="CK4126" s="50"/>
      <c r="CL4126" s="50"/>
      <c r="CM4126" s="50"/>
      <c r="CN4126" s="50"/>
      <c r="CO4126" s="50"/>
      <c r="CP4126" s="50"/>
      <c r="CQ4126" s="50"/>
      <c r="CR4126" s="50"/>
      <c r="CS4126" s="50"/>
      <c r="CT4126" s="50"/>
      <c r="CU4126" s="50"/>
      <c r="CV4126" s="50"/>
      <c r="CW4126" s="50"/>
      <c r="CX4126" s="50"/>
      <c r="CY4126" s="50"/>
      <c r="CZ4126" s="50"/>
      <c r="DA4126" s="50"/>
      <c r="DB4126" s="50"/>
      <c r="DC4126" s="50"/>
      <c r="DD4126" s="50"/>
      <c r="DE4126" s="50"/>
      <c r="DF4126" s="50"/>
      <c r="DG4126" s="50"/>
    </row>
    <row r="4127" spans="1:111" x14ac:dyDescent="0.2">
      <c r="A4127" s="543"/>
      <c r="B4127" s="543"/>
      <c r="C4127" s="413"/>
      <c r="D4127" s="222" t="s">
        <v>1341</v>
      </c>
      <c r="E4127" s="353">
        <v>500</v>
      </c>
      <c r="F4127" s="352">
        <f t="shared" si="128"/>
        <v>300</v>
      </c>
      <c r="G4127" s="352">
        <f t="shared" si="129"/>
        <v>250</v>
      </c>
      <c r="H4127" s="50"/>
      <c r="I4127" s="50"/>
      <c r="J4127" s="50"/>
      <c r="K4127" s="50"/>
      <c r="L4127" s="50"/>
      <c r="M4127" s="50"/>
      <c r="N4127" s="50"/>
      <c r="O4127" s="50"/>
      <c r="P4127" s="50"/>
      <c r="Q4127" s="50"/>
      <c r="R4127" s="50"/>
      <c r="S4127" s="50"/>
      <c r="T4127" s="50"/>
      <c r="U4127" s="50"/>
      <c r="V4127" s="50"/>
      <c r="W4127" s="50"/>
      <c r="X4127" s="50"/>
      <c r="Y4127" s="50"/>
      <c r="Z4127" s="50"/>
      <c r="AA4127" s="50"/>
      <c r="AB4127" s="50"/>
      <c r="AC4127" s="50"/>
      <c r="AD4127" s="50"/>
      <c r="AE4127" s="50"/>
      <c r="AF4127" s="50"/>
      <c r="AG4127" s="50"/>
      <c r="AH4127" s="50"/>
      <c r="AI4127" s="50"/>
      <c r="AJ4127" s="50"/>
      <c r="AK4127" s="50"/>
      <c r="AL4127" s="50"/>
      <c r="AM4127" s="50"/>
      <c r="AN4127" s="50"/>
      <c r="AO4127" s="50"/>
      <c r="AP4127" s="50"/>
      <c r="AQ4127" s="50"/>
      <c r="AR4127" s="50"/>
      <c r="AS4127" s="50"/>
      <c r="AT4127" s="50"/>
      <c r="AU4127" s="50"/>
      <c r="AV4127" s="50"/>
      <c r="AW4127" s="50"/>
      <c r="AX4127" s="50"/>
      <c r="AY4127" s="50"/>
      <c r="AZ4127" s="50"/>
      <c r="BA4127" s="50"/>
      <c r="BB4127" s="50"/>
      <c r="BC4127" s="50"/>
      <c r="BD4127" s="50"/>
      <c r="BE4127" s="50"/>
      <c r="BF4127" s="50"/>
      <c r="BG4127" s="50"/>
      <c r="BH4127" s="50"/>
      <c r="BI4127" s="50"/>
      <c r="BJ4127" s="50"/>
      <c r="BK4127" s="50"/>
      <c r="BL4127" s="50"/>
      <c r="BM4127" s="50"/>
      <c r="BN4127" s="50"/>
      <c r="BO4127" s="50"/>
      <c r="BP4127" s="50"/>
      <c r="BQ4127" s="50"/>
      <c r="BR4127" s="50"/>
      <c r="BS4127" s="50"/>
      <c r="BT4127" s="50"/>
      <c r="BU4127" s="50"/>
      <c r="BV4127" s="50"/>
      <c r="BW4127" s="50"/>
      <c r="BX4127" s="50"/>
      <c r="BY4127" s="50"/>
      <c r="BZ4127" s="50"/>
      <c r="CA4127" s="50"/>
      <c r="CB4127" s="50"/>
      <c r="CC4127" s="50"/>
      <c r="CD4127" s="50"/>
      <c r="CE4127" s="50"/>
      <c r="CF4127" s="50"/>
      <c r="CG4127" s="50"/>
      <c r="CH4127" s="50"/>
      <c r="CI4127" s="50"/>
      <c r="CJ4127" s="50"/>
      <c r="CK4127" s="50"/>
      <c r="CL4127" s="50"/>
      <c r="CM4127" s="50"/>
      <c r="CN4127" s="50"/>
      <c r="CO4127" s="50"/>
      <c r="CP4127" s="50"/>
      <c r="CQ4127" s="50"/>
      <c r="CR4127" s="50"/>
      <c r="CS4127" s="50"/>
      <c r="CT4127" s="50"/>
      <c r="CU4127" s="50"/>
      <c r="CV4127" s="50"/>
      <c r="CW4127" s="50"/>
      <c r="CX4127" s="50"/>
      <c r="CY4127" s="50"/>
      <c r="CZ4127" s="50"/>
      <c r="DA4127" s="50"/>
      <c r="DB4127" s="50"/>
      <c r="DC4127" s="50"/>
      <c r="DD4127" s="50"/>
      <c r="DE4127" s="50"/>
      <c r="DF4127" s="50"/>
      <c r="DG4127" s="50"/>
    </row>
    <row r="4128" spans="1:111" x14ac:dyDescent="0.2">
      <c r="A4128" s="543"/>
      <c r="B4128" s="543"/>
      <c r="C4128" s="413"/>
      <c r="D4128" s="222" t="s">
        <v>516</v>
      </c>
      <c r="E4128" s="353">
        <v>500</v>
      </c>
      <c r="F4128" s="352">
        <f t="shared" si="128"/>
        <v>300</v>
      </c>
      <c r="G4128" s="352">
        <f t="shared" si="129"/>
        <v>250</v>
      </c>
      <c r="H4128" s="50"/>
      <c r="I4128" s="50"/>
      <c r="J4128" s="50"/>
      <c r="K4128" s="50"/>
      <c r="L4128" s="50"/>
      <c r="M4128" s="50"/>
      <c r="N4128" s="50"/>
      <c r="O4128" s="50"/>
      <c r="P4128" s="50"/>
      <c r="Q4128" s="50"/>
      <c r="R4128" s="50"/>
      <c r="S4128" s="50"/>
      <c r="T4128" s="50"/>
      <c r="U4128" s="50"/>
      <c r="V4128" s="50"/>
      <c r="W4128" s="50"/>
      <c r="X4128" s="50"/>
      <c r="Y4128" s="50"/>
      <c r="Z4128" s="50"/>
      <c r="AA4128" s="50"/>
      <c r="AB4128" s="50"/>
      <c r="AC4128" s="50"/>
      <c r="AD4128" s="50"/>
      <c r="AE4128" s="50"/>
      <c r="AF4128" s="50"/>
      <c r="AG4128" s="50"/>
      <c r="AH4128" s="50"/>
      <c r="AI4128" s="50"/>
      <c r="AJ4128" s="50"/>
      <c r="AK4128" s="50"/>
      <c r="AL4128" s="50"/>
      <c r="AM4128" s="50"/>
      <c r="AN4128" s="50"/>
      <c r="AO4128" s="50"/>
      <c r="AP4128" s="50"/>
      <c r="AQ4128" s="50"/>
      <c r="AR4128" s="50"/>
      <c r="AS4128" s="50"/>
      <c r="AT4128" s="50"/>
      <c r="AU4128" s="50"/>
      <c r="AV4128" s="50"/>
      <c r="AW4128" s="50"/>
      <c r="AX4128" s="50"/>
      <c r="AY4128" s="50"/>
      <c r="AZ4128" s="50"/>
      <c r="BA4128" s="50"/>
      <c r="BB4128" s="50"/>
      <c r="BC4128" s="50"/>
      <c r="BD4128" s="50"/>
      <c r="BE4128" s="50"/>
      <c r="BF4128" s="50"/>
      <c r="BG4128" s="50"/>
      <c r="BH4128" s="50"/>
      <c r="BI4128" s="50"/>
      <c r="BJ4128" s="50"/>
      <c r="BK4128" s="50"/>
      <c r="BL4128" s="50"/>
      <c r="BM4128" s="50"/>
      <c r="BN4128" s="50"/>
      <c r="BO4128" s="50"/>
      <c r="BP4128" s="50"/>
      <c r="BQ4128" s="50"/>
      <c r="BR4128" s="50"/>
      <c r="BS4128" s="50"/>
      <c r="BT4128" s="50"/>
      <c r="BU4128" s="50"/>
      <c r="BV4128" s="50"/>
      <c r="BW4128" s="50"/>
      <c r="BX4128" s="50"/>
      <c r="BY4128" s="50"/>
      <c r="BZ4128" s="50"/>
      <c r="CA4128" s="50"/>
      <c r="CB4128" s="50"/>
      <c r="CC4128" s="50"/>
      <c r="CD4128" s="50"/>
      <c r="CE4128" s="50"/>
      <c r="CF4128" s="50"/>
      <c r="CG4128" s="50"/>
      <c r="CH4128" s="50"/>
      <c r="CI4128" s="50"/>
      <c r="CJ4128" s="50"/>
      <c r="CK4128" s="50"/>
      <c r="CL4128" s="50"/>
      <c r="CM4128" s="50"/>
      <c r="CN4128" s="50"/>
      <c r="CO4128" s="50"/>
      <c r="CP4128" s="50"/>
      <c r="CQ4128" s="50"/>
      <c r="CR4128" s="50"/>
      <c r="CS4128" s="50"/>
      <c r="CT4128" s="50"/>
      <c r="CU4128" s="50"/>
      <c r="CV4128" s="50"/>
      <c r="CW4128" s="50"/>
      <c r="CX4128" s="50"/>
      <c r="CY4128" s="50"/>
      <c r="CZ4128" s="50"/>
      <c r="DA4128" s="50"/>
      <c r="DB4128" s="50"/>
      <c r="DC4128" s="50"/>
      <c r="DD4128" s="50"/>
      <c r="DE4128" s="50"/>
      <c r="DF4128" s="50"/>
      <c r="DG4128" s="50"/>
    </row>
    <row r="4129" spans="1:111" ht="25.5" x14ac:dyDescent="0.2">
      <c r="A4129" s="543"/>
      <c r="B4129" s="543"/>
      <c r="C4129" s="413"/>
      <c r="D4129" s="222" t="s">
        <v>517</v>
      </c>
      <c r="E4129" s="353">
        <v>500</v>
      </c>
      <c r="F4129" s="352">
        <f t="shared" si="128"/>
        <v>300</v>
      </c>
      <c r="G4129" s="352">
        <f t="shared" si="129"/>
        <v>250</v>
      </c>
      <c r="H4129" s="50"/>
      <c r="I4129" s="50"/>
      <c r="J4129" s="50"/>
      <c r="K4129" s="50"/>
      <c r="L4129" s="50"/>
      <c r="M4129" s="50"/>
      <c r="N4129" s="50"/>
      <c r="O4129" s="50"/>
      <c r="P4129" s="50"/>
      <c r="Q4129" s="50"/>
      <c r="R4129" s="50"/>
      <c r="S4129" s="50"/>
      <c r="T4129" s="50"/>
      <c r="U4129" s="50"/>
      <c r="V4129" s="50"/>
      <c r="W4129" s="50"/>
      <c r="X4129" s="50"/>
      <c r="Y4129" s="50"/>
      <c r="Z4129" s="50"/>
      <c r="AA4129" s="50"/>
      <c r="AB4129" s="50"/>
      <c r="AC4129" s="50"/>
      <c r="AD4129" s="50"/>
      <c r="AE4129" s="50"/>
      <c r="AF4129" s="50"/>
      <c r="AG4129" s="50"/>
      <c r="AH4129" s="50"/>
      <c r="AI4129" s="50"/>
      <c r="AJ4129" s="50"/>
      <c r="AK4129" s="50"/>
      <c r="AL4129" s="50"/>
      <c r="AM4129" s="50"/>
      <c r="AN4129" s="50"/>
      <c r="AO4129" s="50"/>
      <c r="AP4129" s="50"/>
      <c r="AQ4129" s="50"/>
      <c r="AR4129" s="50"/>
      <c r="AS4129" s="50"/>
      <c r="AT4129" s="50"/>
      <c r="AU4129" s="50"/>
      <c r="AV4129" s="50"/>
      <c r="AW4129" s="50"/>
      <c r="AX4129" s="50"/>
      <c r="AY4129" s="50"/>
      <c r="AZ4129" s="50"/>
      <c r="BA4129" s="50"/>
      <c r="BB4129" s="50"/>
      <c r="BC4129" s="50"/>
      <c r="BD4129" s="50"/>
      <c r="BE4129" s="50"/>
      <c r="BF4129" s="50"/>
      <c r="BG4129" s="50"/>
      <c r="BH4129" s="50"/>
      <c r="BI4129" s="50"/>
      <c r="BJ4129" s="50"/>
      <c r="BK4129" s="50"/>
      <c r="BL4129" s="50"/>
      <c r="BM4129" s="50"/>
      <c r="BN4129" s="50"/>
      <c r="BO4129" s="50"/>
      <c r="BP4129" s="50"/>
      <c r="BQ4129" s="50"/>
      <c r="BR4129" s="50"/>
      <c r="BS4129" s="50"/>
      <c r="BT4129" s="50"/>
      <c r="BU4129" s="50"/>
      <c r="BV4129" s="50"/>
      <c r="BW4129" s="50"/>
      <c r="BX4129" s="50"/>
      <c r="BY4129" s="50"/>
      <c r="BZ4129" s="50"/>
      <c r="CA4129" s="50"/>
      <c r="CB4129" s="50"/>
      <c r="CC4129" s="50"/>
      <c r="CD4129" s="50"/>
      <c r="CE4129" s="50"/>
      <c r="CF4129" s="50"/>
      <c r="CG4129" s="50"/>
      <c r="CH4129" s="50"/>
      <c r="CI4129" s="50"/>
      <c r="CJ4129" s="50"/>
      <c r="CK4129" s="50"/>
      <c r="CL4129" s="50"/>
      <c r="CM4129" s="50"/>
      <c r="CN4129" s="50"/>
      <c r="CO4129" s="50"/>
      <c r="CP4129" s="50"/>
      <c r="CQ4129" s="50"/>
      <c r="CR4129" s="50"/>
      <c r="CS4129" s="50"/>
      <c r="CT4129" s="50"/>
      <c r="CU4129" s="50"/>
      <c r="CV4129" s="50"/>
      <c r="CW4129" s="50"/>
      <c r="CX4129" s="50"/>
      <c r="CY4129" s="50"/>
      <c r="CZ4129" s="50"/>
      <c r="DA4129" s="50"/>
      <c r="DB4129" s="50"/>
      <c r="DC4129" s="50"/>
      <c r="DD4129" s="50"/>
      <c r="DE4129" s="50"/>
      <c r="DF4129" s="50"/>
      <c r="DG4129" s="50"/>
    </row>
    <row r="4130" spans="1:111" x14ac:dyDescent="0.2">
      <c r="A4130" s="543"/>
      <c r="B4130" s="543"/>
      <c r="C4130" s="413"/>
      <c r="D4130" s="222" t="s">
        <v>518</v>
      </c>
      <c r="E4130" s="353">
        <v>600</v>
      </c>
      <c r="F4130" s="352">
        <f t="shared" si="128"/>
        <v>360</v>
      </c>
      <c r="G4130" s="352">
        <f t="shared" si="129"/>
        <v>300</v>
      </c>
      <c r="H4130" s="50"/>
      <c r="I4130" s="50"/>
      <c r="J4130" s="50"/>
      <c r="K4130" s="50"/>
      <c r="L4130" s="50"/>
      <c r="M4130" s="50"/>
      <c r="N4130" s="50"/>
      <c r="O4130" s="50"/>
      <c r="P4130" s="50"/>
      <c r="Q4130" s="50"/>
      <c r="R4130" s="50"/>
      <c r="S4130" s="50"/>
      <c r="T4130" s="50"/>
      <c r="U4130" s="50"/>
      <c r="V4130" s="50"/>
      <c r="W4130" s="50"/>
      <c r="X4130" s="50"/>
      <c r="Y4130" s="50"/>
      <c r="Z4130" s="50"/>
      <c r="AA4130" s="50"/>
      <c r="AB4130" s="50"/>
      <c r="AC4130" s="50"/>
      <c r="AD4130" s="50"/>
      <c r="AE4130" s="50"/>
      <c r="AF4130" s="50"/>
      <c r="AG4130" s="50"/>
      <c r="AH4130" s="50"/>
      <c r="AI4130" s="50"/>
      <c r="AJ4130" s="50"/>
      <c r="AK4130" s="50"/>
      <c r="AL4130" s="50"/>
      <c r="AM4130" s="50"/>
      <c r="AN4130" s="50"/>
      <c r="AO4130" s="50"/>
      <c r="AP4130" s="50"/>
      <c r="AQ4130" s="50"/>
      <c r="AR4130" s="50"/>
      <c r="AS4130" s="50"/>
      <c r="AT4130" s="50"/>
      <c r="AU4130" s="50"/>
      <c r="AV4130" s="50"/>
      <c r="AW4130" s="50"/>
      <c r="AX4130" s="50"/>
      <c r="AY4130" s="50"/>
      <c r="AZ4130" s="50"/>
      <c r="BA4130" s="50"/>
      <c r="BB4130" s="50"/>
      <c r="BC4130" s="50"/>
      <c r="BD4130" s="50"/>
      <c r="BE4130" s="50"/>
      <c r="BF4130" s="50"/>
      <c r="BG4130" s="50"/>
      <c r="BH4130" s="50"/>
      <c r="BI4130" s="50"/>
      <c r="BJ4130" s="50"/>
      <c r="BK4130" s="50"/>
      <c r="BL4130" s="50"/>
      <c r="BM4130" s="50"/>
      <c r="BN4130" s="50"/>
      <c r="BO4130" s="50"/>
      <c r="BP4130" s="50"/>
      <c r="BQ4130" s="50"/>
      <c r="BR4130" s="50"/>
      <c r="BS4130" s="50"/>
      <c r="BT4130" s="50"/>
      <c r="BU4130" s="50"/>
      <c r="BV4130" s="50"/>
      <c r="BW4130" s="50"/>
      <c r="BX4130" s="50"/>
      <c r="BY4130" s="50"/>
      <c r="BZ4130" s="50"/>
      <c r="CA4130" s="50"/>
      <c r="CB4130" s="50"/>
      <c r="CC4130" s="50"/>
      <c r="CD4130" s="50"/>
      <c r="CE4130" s="50"/>
      <c r="CF4130" s="50"/>
      <c r="CG4130" s="50"/>
      <c r="CH4130" s="50"/>
      <c r="CI4130" s="50"/>
      <c r="CJ4130" s="50"/>
      <c r="CK4130" s="50"/>
      <c r="CL4130" s="50"/>
      <c r="CM4130" s="50"/>
      <c r="CN4130" s="50"/>
      <c r="CO4130" s="50"/>
      <c r="CP4130" s="50"/>
      <c r="CQ4130" s="50"/>
      <c r="CR4130" s="50"/>
      <c r="CS4130" s="50"/>
      <c r="CT4130" s="50"/>
      <c r="CU4130" s="50"/>
      <c r="CV4130" s="50"/>
      <c r="CW4130" s="50"/>
      <c r="CX4130" s="50"/>
      <c r="CY4130" s="50"/>
      <c r="CZ4130" s="50"/>
      <c r="DA4130" s="50"/>
      <c r="DB4130" s="50"/>
      <c r="DC4130" s="50"/>
      <c r="DD4130" s="50"/>
      <c r="DE4130" s="50"/>
      <c r="DF4130" s="50"/>
      <c r="DG4130" s="50"/>
    </row>
    <row r="4131" spans="1:111" x14ac:dyDescent="0.2">
      <c r="A4131" s="543"/>
      <c r="B4131" s="543"/>
      <c r="C4131" s="413"/>
      <c r="D4131" s="222" t="s">
        <v>519</v>
      </c>
      <c r="E4131" s="353">
        <v>500</v>
      </c>
      <c r="F4131" s="352">
        <f t="shared" si="128"/>
        <v>300</v>
      </c>
      <c r="G4131" s="352">
        <f t="shared" si="129"/>
        <v>250</v>
      </c>
      <c r="H4131" s="50"/>
      <c r="I4131" s="50"/>
      <c r="J4131" s="50"/>
      <c r="K4131" s="50"/>
      <c r="L4131" s="50"/>
      <c r="M4131" s="50"/>
      <c r="N4131" s="50"/>
      <c r="O4131" s="50"/>
      <c r="P4131" s="50"/>
      <c r="Q4131" s="50"/>
      <c r="R4131" s="50"/>
      <c r="S4131" s="50"/>
      <c r="T4131" s="50"/>
      <c r="U4131" s="50"/>
      <c r="V4131" s="50"/>
      <c r="W4131" s="50"/>
      <c r="X4131" s="50"/>
      <c r="Y4131" s="50"/>
      <c r="Z4131" s="50"/>
      <c r="AA4131" s="50"/>
      <c r="AB4131" s="50"/>
      <c r="AC4131" s="50"/>
      <c r="AD4131" s="50"/>
      <c r="AE4131" s="50"/>
      <c r="AF4131" s="50"/>
      <c r="AG4131" s="50"/>
      <c r="AH4131" s="50"/>
      <c r="AI4131" s="50"/>
      <c r="AJ4131" s="50"/>
      <c r="AK4131" s="50"/>
      <c r="AL4131" s="50"/>
      <c r="AM4131" s="50"/>
      <c r="AN4131" s="50"/>
      <c r="AO4131" s="50"/>
      <c r="AP4131" s="50"/>
      <c r="AQ4131" s="50"/>
      <c r="AR4131" s="50"/>
      <c r="AS4131" s="50"/>
      <c r="AT4131" s="50"/>
      <c r="AU4131" s="50"/>
      <c r="AV4131" s="50"/>
      <c r="AW4131" s="50"/>
      <c r="AX4131" s="50"/>
      <c r="AY4131" s="50"/>
      <c r="AZ4131" s="50"/>
      <c r="BA4131" s="50"/>
      <c r="BB4131" s="50"/>
      <c r="BC4131" s="50"/>
      <c r="BD4131" s="50"/>
      <c r="BE4131" s="50"/>
      <c r="BF4131" s="50"/>
      <c r="BG4131" s="50"/>
      <c r="BH4131" s="50"/>
      <c r="BI4131" s="50"/>
      <c r="BJ4131" s="50"/>
      <c r="BK4131" s="50"/>
      <c r="BL4131" s="50"/>
      <c r="BM4131" s="50"/>
      <c r="BN4131" s="50"/>
      <c r="BO4131" s="50"/>
      <c r="BP4131" s="50"/>
      <c r="BQ4131" s="50"/>
      <c r="BR4131" s="50"/>
      <c r="BS4131" s="50"/>
      <c r="BT4131" s="50"/>
      <c r="BU4131" s="50"/>
      <c r="BV4131" s="50"/>
      <c r="BW4131" s="50"/>
      <c r="BX4131" s="50"/>
      <c r="BY4131" s="50"/>
      <c r="BZ4131" s="50"/>
      <c r="CA4131" s="50"/>
      <c r="CB4131" s="50"/>
      <c r="CC4131" s="50"/>
      <c r="CD4131" s="50"/>
      <c r="CE4131" s="50"/>
      <c r="CF4131" s="50"/>
      <c r="CG4131" s="50"/>
      <c r="CH4131" s="50"/>
      <c r="CI4131" s="50"/>
      <c r="CJ4131" s="50"/>
      <c r="CK4131" s="50"/>
      <c r="CL4131" s="50"/>
      <c r="CM4131" s="50"/>
      <c r="CN4131" s="50"/>
      <c r="CO4131" s="50"/>
      <c r="CP4131" s="50"/>
      <c r="CQ4131" s="50"/>
      <c r="CR4131" s="50"/>
      <c r="CS4131" s="50"/>
      <c r="CT4131" s="50"/>
      <c r="CU4131" s="50"/>
      <c r="CV4131" s="50"/>
      <c r="CW4131" s="50"/>
      <c r="CX4131" s="50"/>
      <c r="CY4131" s="50"/>
      <c r="CZ4131" s="50"/>
      <c r="DA4131" s="50"/>
      <c r="DB4131" s="50"/>
      <c r="DC4131" s="50"/>
      <c r="DD4131" s="50"/>
      <c r="DE4131" s="50"/>
      <c r="DF4131" s="50"/>
      <c r="DG4131" s="50"/>
    </row>
    <row r="4132" spans="1:111" x14ac:dyDescent="0.2">
      <c r="A4132" s="543"/>
      <c r="B4132" s="543"/>
      <c r="C4132" s="413"/>
      <c r="D4132" s="222" t="s">
        <v>1342</v>
      </c>
      <c r="E4132" s="353">
        <v>510</v>
      </c>
      <c r="F4132" s="352">
        <f t="shared" si="128"/>
        <v>306</v>
      </c>
      <c r="G4132" s="352">
        <f t="shared" si="129"/>
        <v>255</v>
      </c>
      <c r="H4132" s="50"/>
      <c r="I4132" s="50"/>
      <c r="J4132" s="50"/>
      <c r="K4132" s="50"/>
      <c r="L4132" s="50"/>
      <c r="M4132" s="50"/>
      <c r="N4132" s="50"/>
      <c r="O4132" s="50"/>
      <c r="P4132" s="50"/>
      <c r="Q4132" s="50"/>
      <c r="R4132" s="50"/>
      <c r="S4132" s="50"/>
      <c r="T4132" s="50"/>
      <c r="U4132" s="50"/>
      <c r="V4132" s="50"/>
      <c r="W4132" s="50"/>
      <c r="X4132" s="50"/>
      <c r="Y4132" s="50"/>
      <c r="Z4132" s="50"/>
      <c r="AA4132" s="50"/>
      <c r="AB4132" s="50"/>
      <c r="AC4132" s="50"/>
      <c r="AD4132" s="50"/>
      <c r="AE4132" s="50"/>
      <c r="AF4132" s="50"/>
      <c r="AG4132" s="50"/>
      <c r="AH4132" s="50"/>
      <c r="AI4132" s="50"/>
      <c r="AJ4132" s="50"/>
      <c r="AK4132" s="50"/>
      <c r="AL4132" s="50"/>
      <c r="AM4132" s="50"/>
      <c r="AN4132" s="50"/>
      <c r="AO4132" s="50"/>
      <c r="AP4132" s="50"/>
      <c r="AQ4132" s="50"/>
      <c r="AR4132" s="50"/>
      <c r="AS4132" s="50"/>
      <c r="AT4132" s="50"/>
      <c r="AU4132" s="50"/>
      <c r="AV4132" s="50"/>
      <c r="AW4132" s="50"/>
      <c r="AX4132" s="50"/>
      <c r="AY4132" s="50"/>
      <c r="AZ4132" s="50"/>
      <c r="BA4132" s="50"/>
      <c r="BB4132" s="50"/>
      <c r="BC4132" s="50"/>
      <c r="BD4132" s="50"/>
      <c r="BE4132" s="50"/>
      <c r="BF4132" s="50"/>
      <c r="BG4132" s="50"/>
      <c r="BH4132" s="50"/>
      <c r="BI4132" s="50"/>
      <c r="BJ4132" s="50"/>
      <c r="BK4132" s="50"/>
      <c r="BL4132" s="50"/>
      <c r="BM4132" s="50"/>
      <c r="BN4132" s="50"/>
      <c r="BO4132" s="50"/>
      <c r="BP4132" s="50"/>
      <c r="BQ4132" s="50"/>
      <c r="BR4132" s="50"/>
      <c r="BS4132" s="50"/>
      <c r="BT4132" s="50"/>
      <c r="BU4132" s="50"/>
      <c r="BV4132" s="50"/>
      <c r="BW4132" s="50"/>
      <c r="BX4132" s="50"/>
      <c r="BY4132" s="50"/>
      <c r="BZ4132" s="50"/>
      <c r="CA4132" s="50"/>
      <c r="CB4132" s="50"/>
      <c r="CC4132" s="50"/>
      <c r="CD4132" s="50"/>
      <c r="CE4132" s="50"/>
      <c r="CF4132" s="50"/>
      <c r="CG4132" s="50"/>
      <c r="CH4132" s="50"/>
      <c r="CI4132" s="50"/>
      <c r="CJ4132" s="50"/>
      <c r="CK4132" s="50"/>
      <c r="CL4132" s="50"/>
      <c r="CM4132" s="50"/>
      <c r="CN4132" s="50"/>
      <c r="CO4132" s="50"/>
      <c r="CP4132" s="50"/>
      <c r="CQ4132" s="50"/>
      <c r="CR4132" s="50"/>
      <c r="CS4132" s="50"/>
      <c r="CT4132" s="50"/>
      <c r="CU4132" s="50"/>
      <c r="CV4132" s="50"/>
      <c r="CW4132" s="50"/>
      <c r="CX4132" s="50"/>
      <c r="CY4132" s="50"/>
      <c r="CZ4132" s="50"/>
      <c r="DA4132" s="50"/>
      <c r="DB4132" s="50"/>
      <c r="DC4132" s="50"/>
      <c r="DD4132" s="50"/>
      <c r="DE4132" s="50"/>
      <c r="DF4132" s="50"/>
      <c r="DG4132" s="50"/>
    </row>
    <row r="4133" spans="1:111" ht="39.75" x14ac:dyDescent="0.2">
      <c r="A4133" s="543"/>
      <c r="B4133" s="543"/>
      <c r="C4133" s="413"/>
      <c r="D4133" s="222" t="s">
        <v>8461</v>
      </c>
      <c r="E4133" s="353">
        <v>0</v>
      </c>
      <c r="F4133" s="352">
        <f t="shared" si="128"/>
        <v>0</v>
      </c>
      <c r="G4133" s="352">
        <f t="shared" si="129"/>
        <v>0</v>
      </c>
      <c r="H4133" s="50"/>
      <c r="I4133" s="50"/>
      <c r="J4133" s="50"/>
      <c r="K4133" s="50"/>
      <c r="L4133" s="50"/>
      <c r="M4133" s="50"/>
      <c r="N4133" s="50"/>
      <c r="O4133" s="50"/>
      <c r="P4133" s="50"/>
      <c r="Q4133" s="50"/>
      <c r="R4133" s="50"/>
      <c r="S4133" s="50"/>
      <c r="T4133" s="50"/>
      <c r="U4133" s="50"/>
      <c r="V4133" s="50"/>
      <c r="W4133" s="50"/>
      <c r="X4133" s="50"/>
      <c r="Y4133" s="50"/>
      <c r="Z4133" s="50"/>
      <c r="AA4133" s="50"/>
      <c r="AB4133" s="50"/>
      <c r="AC4133" s="50"/>
      <c r="AD4133" s="50"/>
      <c r="AE4133" s="50"/>
      <c r="AF4133" s="50"/>
      <c r="AG4133" s="50"/>
      <c r="AH4133" s="50"/>
      <c r="AI4133" s="50"/>
      <c r="AJ4133" s="50"/>
      <c r="AK4133" s="50"/>
      <c r="AL4133" s="50"/>
      <c r="AM4133" s="50"/>
      <c r="AN4133" s="50"/>
      <c r="AO4133" s="50"/>
      <c r="AP4133" s="50"/>
      <c r="AQ4133" s="50"/>
      <c r="AR4133" s="50"/>
      <c r="AS4133" s="50"/>
      <c r="AT4133" s="50"/>
      <c r="AU4133" s="50"/>
      <c r="AV4133" s="50"/>
      <c r="AW4133" s="50"/>
      <c r="AX4133" s="50"/>
      <c r="AY4133" s="50"/>
      <c r="AZ4133" s="50"/>
      <c r="BA4133" s="50"/>
      <c r="BB4133" s="50"/>
      <c r="BC4133" s="50"/>
      <c r="BD4133" s="50"/>
      <c r="BE4133" s="50"/>
      <c r="BF4133" s="50"/>
      <c r="BG4133" s="50"/>
      <c r="BH4133" s="50"/>
      <c r="BI4133" s="50"/>
      <c r="BJ4133" s="50"/>
      <c r="BK4133" s="50"/>
      <c r="BL4133" s="50"/>
      <c r="BM4133" s="50"/>
      <c r="BN4133" s="50"/>
      <c r="BO4133" s="50"/>
      <c r="BP4133" s="50"/>
      <c r="BQ4133" s="50"/>
      <c r="BR4133" s="50"/>
      <c r="BS4133" s="50"/>
      <c r="BT4133" s="50"/>
      <c r="BU4133" s="50"/>
      <c r="BV4133" s="50"/>
      <c r="BW4133" s="50"/>
      <c r="BX4133" s="50"/>
      <c r="BY4133" s="50"/>
      <c r="BZ4133" s="50"/>
      <c r="CA4133" s="50"/>
      <c r="CB4133" s="50"/>
      <c r="CC4133" s="50"/>
      <c r="CD4133" s="50"/>
      <c r="CE4133" s="50"/>
      <c r="CF4133" s="50"/>
      <c r="CG4133" s="50"/>
      <c r="CH4133" s="50"/>
      <c r="CI4133" s="50"/>
      <c r="CJ4133" s="50"/>
      <c r="CK4133" s="50"/>
      <c r="CL4133" s="50"/>
      <c r="CM4133" s="50"/>
      <c r="CN4133" s="50"/>
      <c r="CO4133" s="50"/>
      <c r="CP4133" s="50"/>
      <c r="CQ4133" s="50"/>
      <c r="CR4133" s="50"/>
      <c r="CS4133" s="50"/>
      <c r="CT4133" s="50"/>
      <c r="CU4133" s="50"/>
      <c r="CV4133" s="50"/>
      <c r="CW4133" s="50"/>
      <c r="CX4133" s="50"/>
      <c r="CY4133" s="50"/>
      <c r="CZ4133" s="50"/>
      <c r="DA4133" s="50"/>
      <c r="DB4133" s="50"/>
      <c r="DC4133" s="50"/>
      <c r="DD4133" s="50"/>
      <c r="DE4133" s="50"/>
      <c r="DF4133" s="50"/>
      <c r="DG4133" s="50"/>
    </row>
    <row r="4134" spans="1:111" x14ac:dyDescent="0.2">
      <c r="A4134" s="543"/>
      <c r="B4134" s="543"/>
      <c r="C4134" s="413"/>
      <c r="D4134" s="222" t="s">
        <v>1343</v>
      </c>
      <c r="E4134" s="353">
        <v>450</v>
      </c>
      <c r="F4134" s="352">
        <f t="shared" si="128"/>
        <v>270</v>
      </c>
      <c r="G4134" s="352">
        <f t="shared" si="129"/>
        <v>225</v>
      </c>
      <c r="H4134" s="50"/>
      <c r="I4134" s="50"/>
      <c r="J4134" s="50"/>
      <c r="K4134" s="50"/>
      <c r="L4134" s="50"/>
      <c r="M4134" s="50"/>
      <c r="N4134" s="50"/>
      <c r="O4134" s="50"/>
      <c r="P4134" s="50"/>
      <c r="Q4134" s="50"/>
      <c r="R4134" s="50"/>
      <c r="S4134" s="50"/>
      <c r="T4134" s="50"/>
      <c r="U4134" s="50"/>
      <c r="V4134" s="50"/>
      <c r="W4134" s="50"/>
      <c r="X4134" s="50"/>
      <c r="Y4134" s="50"/>
      <c r="Z4134" s="50"/>
      <c r="AA4134" s="50"/>
      <c r="AB4134" s="50"/>
      <c r="AC4134" s="50"/>
      <c r="AD4134" s="50"/>
      <c r="AE4134" s="50"/>
      <c r="AF4134" s="50"/>
      <c r="AG4134" s="50"/>
      <c r="AH4134" s="50"/>
      <c r="AI4134" s="50"/>
      <c r="AJ4134" s="50"/>
      <c r="AK4134" s="50"/>
      <c r="AL4134" s="50"/>
      <c r="AM4134" s="50"/>
      <c r="AN4134" s="50"/>
      <c r="AO4134" s="50"/>
      <c r="AP4134" s="50"/>
      <c r="AQ4134" s="50"/>
      <c r="AR4134" s="50"/>
      <c r="AS4134" s="50"/>
      <c r="AT4134" s="50"/>
      <c r="AU4134" s="50"/>
      <c r="AV4134" s="50"/>
      <c r="AW4134" s="50"/>
      <c r="AX4134" s="50"/>
      <c r="AY4134" s="50"/>
      <c r="AZ4134" s="50"/>
      <c r="BA4134" s="50"/>
      <c r="BB4134" s="50"/>
      <c r="BC4134" s="50"/>
      <c r="BD4134" s="50"/>
      <c r="BE4134" s="50"/>
      <c r="BF4134" s="50"/>
      <c r="BG4134" s="50"/>
      <c r="BH4134" s="50"/>
      <c r="BI4134" s="50"/>
      <c r="BJ4134" s="50"/>
      <c r="BK4134" s="50"/>
      <c r="BL4134" s="50"/>
      <c r="BM4134" s="50"/>
      <c r="BN4134" s="50"/>
      <c r="BO4134" s="50"/>
      <c r="BP4134" s="50"/>
      <c r="BQ4134" s="50"/>
      <c r="BR4134" s="50"/>
      <c r="BS4134" s="50"/>
      <c r="BT4134" s="50"/>
      <c r="BU4134" s="50"/>
      <c r="BV4134" s="50"/>
      <c r="BW4134" s="50"/>
      <c r="BX4134" s="50"/>
      <c r="BY4134" s="50"/>
      <c r="BZ4134" s="50"/>
      <c r="CA4134" s="50"/>
      <c r="CB4134" s="50"/>
      <c r="CC4134" s="50"/>
      <c r="CD4134" s="50"/>
      <c r="CE4134" s="50"/>
      <c r="CF4134" s="50"/>
      <c r="CG4134" s="50"/>
      <c r="CH4134" s="50"/>
      <c r="CI4134" s="50"/>
      <c r="CJ4134" s="50"/>
      <c r="CK4134" s="50"/>
      <c r="CL4134" s="50"/>
      <c r="CM4134" s="50"/>
      <c r="CN4134" s="50"/>
      <c r="CO4134" s="50"/>
      <c r="CP4134" s="50"/>
      <c r="CQ4134" s="50"/>
      <c r="CR4134" s="50"/>
      <c r="CS4134" s="50"/>
      <c r="CT4134" s="50"/>
      <c r="CU4134" s="50"/>
      <c r="CV4134" s="50"/>
      <c r="CW4134" s="50"/>
      <c r="CX4134" s="50"/>
      <c r="CY4134" s="50"/>
      <c r="CZ4134" s="50"/>
      <c r="DA4134" s="50"/>
      <c r="DB4134" s="50"/>
      <c r="DC4134" s="50"/>
      <c r="DD4134" s="50"/>
      <c r="DE4134" s="50"/>
      <c r="DF4134" s="50"/>
      <c r="DG4134" s="50"/>
    </row>
    <row r="4135" spans="1:111" x14ac:dyDescent="0.2">
      <c r="A4135" s="543"/>
      <c r="B4135" s="543"/>
      <c r="C4135" s="413"/>
      <c r="D4135" s="222" t="s">
        <v>520</v>
      </c>
      <c r="E4135" s="353">
        <v>450</v>
      </c>
      <c r="F4135" s="352">
        <f t="shared" si="128"/>
        <v>270</v>
      </c>
      <c r="G4135" s="352">
        <f t="shared" si="129"/>
        <v>225</v>
      </c>
      <c r="H4135" s="50"/>
      <c r="I4135" s="50"/>
      <c r="J4135" s="50"/>
      <c r="K4135" s="50"/>
      <c r="L4135" s="50"/>
      <c r="M4135" s="50"/>
      <c r="N4135" s="50"/>
      <c r="O4135" s="50"/>
      <c r="P4135" s="50"/>
      <c r="Q4135" s="50"/>
      <c r="R4135" s="50"/>
      <c r="S4135" s="50"/>
      <c r="T4135" s="50"/>
      <c r="U4135" s="50"/>
      <c r="V4135" s="50"/>
      <c r="W4135" s="50"/>
      <c r="X4135" s="50"/>
      <c r="Y4135" s="50"/>
      <c r="Z4135" s="50"/>
      <c r="AA4135" s="50"/>
      <c r="AB4135" s="50"/>
      <c r="AC4135" s="50"/>
      <c r="AD4135" s="50"/>
      <c r="AE4135" s="50"/>
      <c r="AF4135" s="50"/>
      <c r="AG4135" s="50"/>
      <c r="AH4135" s="50"/>
      <c r="AI4135" s="50"/>
      <c r="AJ4135" s="50"/>
      <c r="AK4135" s="50"/>
      <c r="AL4135" s="50"/>
      <c r="AM4135" s="50"/>
      <c r="AN4135" s="50"/>
      <c r="AO4135" s="50"/>
      <c r="AP4135" s="50"/>
      <c r="AQ4135" s="50"/>
      <c r="AR4135" s="50"/>
      <c r="AS4135" s="50"/>
      <c r="AT4135" s="50"/>
      <c r="AU4135" s="50"/>
      <c r="AV4135" s="50"/>
      <c r="AW4135" s="50"/>
      <c r="AX4135" s="50"/>
      <c r="AY4135" s="50"/>
      <c r="AZ4135" s="50"/>
      <c r="BA4135" s="50"/>
      <c r="BB4135" s="50"/>
      <c r="BC4135" s="50"/>
      <c r="BD4135" s="50"/>
      <c r="BE4135" s="50"/>
      <c r="BF4135" s="50"/>
      <c r="BG4135" s="50"/>
      <c r="BH4135" s="50"/>
      <c r="BI4135" s="50"/>
      <c r="BJ4135" s="50"/>
      <c r="BK4135" s="50"/>
      <c r="BL4135" s="50"/>
      <c r="BM4135" s="50"/>
      <c r="BN4135" s="50"/>
      <c r="BO4135" s="50"/>
      <c r="BP4135" s="50"/>
      <c r="BQ4135" s="50"/>
      <c r="BR4135" s="50"/>
      <c r="BS4135" s="50"/>
      <c r="BT4135" s="50"/>
      <c r="BU4135" s="50"/>
      <c r="BV4135" s="50"/>
      <c r="BW4135" s="50"/>
      <c r="BX4135" s="50"/>
      <c r="BY4135" s="50"/>
      <c r="BZ4135" s="50"/>
      <c r="CA4135" s="50"/>
      <c r="CB4135" s="50"/>
      <c r="CC4135" s="50"/>
      <c r="CD4135" s="50"/>
      <c r="CE4135" s="50"/>
      <c r="CF4135" s="50"/>
      <c r="CG4135" s="50"/>
      <c r="CH4135" s="50"/>
      <c r="CI4135" s="50"/>
      <c r="CJ4135" s="50"/>
      <c r="CK4135" s="50"/>
      <c r="CL4135" s="50"/>
      <c r="CM4135" s="50"/>
      <c r="CN4135" s="50"/>
      <c r="CO4135" s="50"/>
      <c r="CP4135" s="50"/>
      <c r="CQ4135" s="50"/>
      <c r="CR4135" s="50"/>
      <c r="CS4135" s="50"/>
      <c r="CT4135" s="50"/>
      <c r="CU4135" s="50"/>
      <c r="CV4135" s="50"/>
      <c r="CW4135" s="50"/>
      <c r="CX4135" s="50"/>
      <c r="CY4135" s="50"/>
      <c r="CZ4135" s="50"/>
      <c r="DA4135" s="50"/>
      <c r="DB4135" s="50"/>
      <c r="DC4135" s="50"/>
      <c r="DD4135" s="50"/>
      <c r="DE4135" s="50"/>
      <c r="DF4135" s="50"/>
      <c r="DG4135" s="50"/>
    </row>
    <row r="4136" spans="1:111" x14ac:dyDescent="0.2">
      <c r="A4136" s="543"/>
      <c r="B4136" s="543"/>
      <c r="C4136" s="413"/>
      <c r="D4136" s="222" t="s">
        <v>1344</v>
      </c>
      <c r="E4136" s="353">
        <v>400</v>
      </c>
      <c r="F4136" s="352">
        <f t="shared" si="128"/>
        <v>240</v>
      </c>
      <c r="G4136" s="352">
        <f t="shared" si="129"/>
        <v>200</v>
      </c>
      <c r="H4136" s="50"/>
      <c r="I4136" s="50"/>
      <c r="J4136" s="50"/>
      <c r="K4136" s="50"/>
      <c r="L4136" s="50"/>
      <c r="M4136" s="50"/>
      <c r="N4136" s="50"/>
      <c r="O4136" s="50"/>
      <c r="P4136" s="50"/>
      <c r="Q4136" s="50"/>
      <c r="R4136" s="50"/>
      <c r="S4136" s="50"/>
      <c r="T4136" s="50"/>
      <c r="U4136" s="50"/>
      <c r="V4136" s="50"/>
      <c r="W4136" s="50"/>
      <c r="X4136" s="50"/>
      <c r="Y4136" s="50"/>
      <c r="Z4136" s="50"/>
      <c r="AA4136" s="50"/>
      <c r="AB4136" s="50"/>
      <c r="AC4136" s="50"/>
      <c r="AD4136" s="50"/>
      <c r="AE4136" s="50"/>
      <c r="AF4136" s="50"/>
      <c r="AG4136" s="50"/>
      <c r="AH4136" s="50"/>
      <c r="AI4136" s="50"/>
      <c r="AJ4136" s="50"/>
      <c r="AK4136" s="50"/>
      <c r="AL4136" s="50"/>
      <c r="AM4136" s="50"/>
      <c r="AN4136" s="50"/>
      <c r="AO4136" s="50"/>
      <c r="AP4136" s="50"/>
      <c r="AQ4136" s="50"/>
      <c r="AR4136" s="50"/>
      <c r="AS4136" s="50"/>
      <c r="AT4136" s="50"/>
      <c r="AU4136" s="50"/>
      <c r="AV4136" s="50"/>
      <c r="AW4136" s="50"/>
      <c r="AX4136" s="50"/>
      <c r="AY4136" s="50"/>
      <c r="AZ4136" s="50"/>
      <c r="BA4136" s="50"/>
      <c r="BB4136" s="50"/>
      <c r="BC4136" s="50"/>
      <c r="BD4136" s="50"/>
      <c r="BE4136" s="50"/>
      <c r="BF4136" s="50"/>
      <c r="BG4136" s="50"/>
      <c r="BH4136" s="50"/>
      <c r="BI4136" s="50"/>
      <c r="BJ4136" s="50"/>
      <c r="BK4136" s="50"/>
      <c r="BL4136" s="50"/>
      <c r="BM4136" s="50"/>
      <c r="BN4136" s="50"/>
      <c r="BO4136" s="50"/>
      <c r="BP4136" s="50"/>
      <c r="BQ4136" s="50"/>
      <c r="BR4136" s="50"/>
      <c r="BS4136" s="50"/>
      <c r="BT4136" s="50"/>
      <c r="BU4136" s="50"/>
      <c r="BV4136" s="50"/>
      <c r="BW4136" s="50"/>
      <c r="BX4136" s="50"/>
      <c r="BY4136" s="50"/>
      <c r="BZ4136" s="50"/>
      <c r="CA4136" s="50"/>
      <c r="CB4136" s="50"/>
      <c r="CC4136" s="50"/>
      <c r="CD4136" s="50"/>
      <c r="CE4136" s="50"/>
      <c r="CF4136" s="50"/>
      <c r="CG4136" s="50"/>
      <c r="CH4136" s="50"/>
      <c r="CI4136" s="50"/>
      <c r="CJ4136" s="50"/>
      <c r="CK4136" s="50"/>
      <c r="CL4136" s="50"/>
      <c r="CM4136" s="50"/>
      <c r="CN4136" s="50"/>
      <c r="CO4136" s="50"/>
      <c r="CP4136" s="50"/>
      <c r="CQ4136" s="50"/>
      <c r="CR4136" s="50"/>
      <c r="CS4136" s="50"/>
      <c r="CT4136" s="50"/>
      <c r="CU4136" s="50"/>
      <c r="CV4136" s="50"/>
      <c r="CW4136" s="50"/>
      <c r="CX4136" s="50"/>
      <c r="CY4136" s="50"/>
      <c r="CZ4136" s="50"/>
      <c r="DA4136" s="50"/>
      <c r="DB4136" s="50"/>
      <c r="DC4136" s="50"/>
      <c r="DD4136" s="50"/>
      <c r="DE4136" s="50"/>
      <c r="DF4136" s="50"/>
      <c r="DG4136" s="50"/>
    </row>
    <row r="4137" spans="1:111" x14ac:dyDescent="0.2">
      <c r="A4137" s="543"/>
      <c r="B4137" s="543"/>
      <c r="C4137" s="413"/>
      <c r="D4137" s="222" t="s">
        <v>521</v>
      </c>
      <c r="E4137" s="353">
        <v>350</v>
      </c>
      <c r="F4137" s="352">
        <f t="shared" si="128"/>
        <v>210</v>
      </c>
      <c r="G4137" s="352">
        <f t="shared" si="129"/>
        <v>175</v>
      </c>
      <c r="H4137" s="50"/>
      <c r="I4137" s="50"/>
      <c r="J4137" s="50"/>
      <c r="K4137" s="50"/>
      <c r="L4137" s="50"/>
      <c r="M4137" s="50"/>
      <c r="N4137" s="50"/>
      <c r="O4137" s="50"/>
      <c r="P4137" s="50"/>
      <c r="Q4137" s="50"/>
      <c r="R4137" s="50"/>
      <c r="S4137" s="50"/>
      <c r="T4137" s="50"/>
      <c r="U4137" s="50"/>
      <c r="V4137" s="50"/>
      <c r="W4137" s="50"/>
      <c r="X4137" s="50"/>
      <c r="Y4137" s="50"/>
      <c r="Z4137" s="50"/>
      <c r="AA4137" s="50"/>
      <c r="AB4137" s="50"/>
      <c r="AC4137" s="50"/>
      <c r="AD4137" s="50"/>
      <c r="AE4137" s="50"/>
      <c r="AF4137" s="50"/>
      <c r="AG4137" s="50"/>
      <c r="AH4137" s="50"/>
      <c r="AI4137" s="50"/>
      <c r="AJ4137" s="50"/>
      <c r="AK4137" s="50"/>
      <c r="AL4137" s="50"/>
      <c r="AM4137" s="50"/>
      <c r="AN4137" s="50"/>
      <c r="AO4137" s="50"/>
      <c r="AP4137" s="50"/>
      <c r="AQ4137" s="50"/>
      <c r="AR4137" s="50"/>
      <c r="AS4137" s="50"/>
      <c r="AT4137" s="50"/>
      <c r="AU4137" s="50"/>
      <c r="AV4137" s="50"/>
      <c r="AW4137" s="50"/>
      <c r="AX4137" s="50"/>
      <c r="AY4137" s="50"/>
      <c r="AZ4137" s="50"/>
      <c r="BA4137" s="50"/>
      <c r="BB4137" s="50"/>
      <c r="BC4137" s="50"/>
      <c r="BD4137" s="50"/>
      <c r="BE4137" s="50"/>
      <c r="BF4137" s="50"/>
      <c r="BG4137" s="50"/>
      <c r="BH4137" s="50"/>
      <c r="BI4137" s="50"/>
      <c r="BJ4137" s="50"/>
      <c r="BK4137" s="50"/>
      <c r="BL4137" s="50"/>
      <c r="BM4137" s="50"/>
      <c r="BN4137" s="50"/>
      <c r="BO4137" s="50"/>
      <c r="BP4137" s="50"/>
      <c r="BQ4137" s="50"/>
      <c r="BR4137" s="50"/>
      <c r="BS4137" s="50"/>
      <c r="BT4137" s="50"/>
      <c r="BU4137" s="50"/>
      <c r="BV4137" s="50"/>
      <c r="BW4137" s="50"/>
      <c r="BX4137" s="50"/>
      <c r="BY4137" s="50"/>
      <c r="BZ4137" s="50"/>
      <c r="CA4137" s="50"/>
      <c r="CB4137" s="50"/>
      <c r="CC4137" s="50"/>
      <c r="CD4137" s="50"/>
      <c r="CE4137" s="50"/>
      <c r="CF4137" s="50"/>
      <c r="CG4137" s="50"/>
      <c r="CH4137" s="50"/>
      <c r="CI4137" s="50"/>
      <c r="CJ4137" s="50"/>
      <c r="CK4137" s="50"/>
      <c r="CL4137" s="50"/>
      <c r="CM4137" s="50"/>
      <c r="CN4137" s="50"/>
      <c r="CO4137" s="50"/>
      <c r="CP4137" s="50"/>
      <c r="CQ4137" s="50"/>
      <c r="CR4137" s="50"/>
      <c r="CS4137" s="50"/>
      <c r="CT4137" s="50"/>
      <c r="CU4137" s="50"/>
      <c r="CV4137" s="50"/>
      <c r="CW4137" s="50"/>
      <c r="CX4137" s="50"/>
      <c r="CY4137" s="50"/>
      <c r="CZ4137" s="50"/>
      <c r="DA4137" s="50"/>
      <c r="DB4137" s="50"/>
      <c r="DC4137" s="50"/>
      <c r="DD4137" s="50"/>
      <c r="DE4137" s="50"/>
      <c r="DF4137" s="50"/>
      <c r="DG4137" s="50"/>
    </row>
    <row r="4138" spans="1:111" x14ac:dyDescent="0.2">
      <c r="A4138" s="543"/>
      <c r="B4138" s="543"/>
      <c r="C4138" s="413"/>
      <c r="D4138" s="222" t="s">
        <v>522</v>
      </c>
      <c r="E4138" s="353">
        <v>400</v>
      </c>
      <c r="F4138" s="352">
        <f t="shared" si="128"/>
        <v>240</v>
      </c>
      <c r="G4138" s="352">
        <f t="shared" si="129"/>
        <v>200</v>
      </c>
      <c r="H4138" s="50"/>
      <c r="I4138" s="50"/>
      <c r="J4138" s="50"/>
      <c r="K4138" s="50"/>
      <c r="L4138" s="50"/>
      <c r="M4138" s="50"/>
      <c r="N4138" s="50"/>
      <c r="O4138" s="50"/>
      <c r="P4138" s="50"/>
      <c r="Q4138" s="50"/>
      <c r="R4138" s="50"/>
      <c r="S4138" s="50"/>
      <c r="T4138" s="50"/>
      <c r="U4138" s="50"/>
      <c r="V4138" s="50"/>
      <c r="W4138" s="50"/>
      <c r="X4138" s="50"/>
      <c r="Y4138" s="50"/>
      <c r="Z4138" s="50"/>
      <c r="AA4138" s="50"/>
      <c r="AB4138" s="50"/>
      <c r="AC4138" s="50"/>
      <c r="AD4138" s="50"/>
      <c r="AE4138" s="50"/>
      <c r="AF4138" s="50"/>
      <c r="AG4138" s="50"/>
      <c r="AH4138" s="50"/>
      <c r="AI4138" s="50"/>
      <c r="AJ4138" s="50"/>
      <c r="AK4138" s="50"/>
      <c r="AL4138" s="50"/>
      <c r="AM4138" s="50"/>
      <c r="AN4138" s="50"/>
      <c r="AO4138" s="50"/>
      <c r="AP4138" s="50"/>
      <c r="AQ4138" s="50"/>
      <c r="AR4138" s="50"/>
      <c r="AS4138" s="50"/>
      <c r="AT4138" s="50"/>
      <c r="AU4138" s="50"/>
      <c r="AV4138" s="50"/>
      <c r="AW4138" s="50"/>
      <c r="AX4138" s="50"/>
      <c r="AY4138" s="50"/>
      <c r="AZ4138" s="50"/>
      <c r="BA4138" s="50"/>
      <c r="BB4138" s="50"/>
      <c r="BC4138" s="50"/>
      <c r="BD4138" s="50"/>
      <c r="BE4138" s="50"/>
      <c r="BF4138" s="50"/>
      <c r="BG4138" s="50"/>
      <c r="BH4138" s="50"/>
      <c r="BI4138" s="50"/>
      <c r="BJ4138" s="50"/>
      <c r="BK4138" s="50"/>
      <c r="BL4138" s="50"/>
      <c r="BM4138" s="50"/>
      <c r="BN4138" s="50"/>
      <c r="BO4138" s="50"/>
      <c r="BP4138" s="50"/>
      <c r="BQ4138" s="50"/>
      <c r="BR4138" s="50"/>
      <c r="BS4138" s="50"/>
      <c r="BT4138" s="50"/>
      <c r="BU4138" s="50"/>
      <c r="BV4138" s="50"/>
      <c r="BW4138" s="50"/>
      <c r="BX4138" s="50"/>
      <c r="BY4138" s="50"/>
      <c r="BZ4138" s="50"/>
      <c r="CA4138" s="50"/>
      <c r="CB4138" s="50"/>
      <c r="CC4138" s="50"/>
      <c r="CD4138" s="50"/>
      <c r="CE4138" s="50"/>
      <c r="CF4138" s="50"/>
      <c r="CG4138" s="50"/>
      <c r="CH4138" s="50"/>
      <c r="CI4138" s="50"/>
      <c r="CJ4138" s="50"/>
      <c r="CK4138" s="50"/>
      <c r="CL4138" s="50"/>
      <c r="CM4138" s="50"/>
      <c r="CN4138" s="50"/>
      <c r="CO4138" s="50"/>
      <c r="CP4138" s="50"/>
      <c r="CQ4138" s="50"/>
      <c r="CR4138" s="50"/>
      <c r="CS4138" s="50"/>
      <c r="CT4138" s="50"/>
      <c r="CU4138" s="50"/>
      <c r="CV4138" s="50"/>
      <c r="CW4138" s="50"/>
      <c r="CX4138" s="50"/>
      <c r="CY4138" s="50"/>
      <c r="CZ4138" s="50"/>
      <c r="DA4138" s="50"/>
      <c r="DB4138" s="50"/>
      <c r="DC4138" s="50"/>
      <c r="DD4138" s="50"/>
      <c r="DE4138" s="50"/>
      <c r="DF4138" s="50"/>
      <c r="DG4138" s="50"/>
    </row>
    <row r="4139" spans="1:111" x14ac:dyDescent="0.2">
      <c r="A4139" s="543"/>
      <c r="B4139" s="543"/>
      <c r="C4139" s="413"/>
      <c r="D4139" s="222" t="s">
        <v>523</v>
      </c>
      <c r="E4139" s="353">
        <v>450</v>
      </c>
      <c r="F4139" s="352">
        <f t="shared" si="128"/>
        <v>270</v>
      </c>
      <c r="G4139" s="352">
        <f t="shared" si="129"/>
        <v>225</v>
      </c>
      <c r="H4139" s="50"/>
      <c r="I4139" s="50"/>
      <c r="J4139" s="50"/>
      <c r="K4139" s="50"/>
      <c r="L4139" s="50"/>
      <c r="M4139" s="50"/>
      <c r="N4139" s="50"/>
      <c r="O4139" s="50"/>
      <c r="P4139" s="50"/>
      <c r="Q4139" s="50"/>
      <c r="R4139" s="50"/>
      <c r="S4139" s="50"/>
      <c r="T4139" s="50"/>
      <c r="U4139" s="50"/>
      <c r="V4139" s="50"/>
      <c r="W4139" s="50"/>
      <c r="X4139" s="50"/>
      <c r="Y4139" s="50"/>
      <c r="Z4139" s="50"/>
      <c r="AA4139" s="50"/>
      <c r="AB4139" s="50"/>
      <c r="AC4139" s="50"/>
      <c r="AD4139" s="50"/>
      <c r="AE4139" s="50"/>
      <c r="AF4139" s="50"/>
      <c r="AG4139" s="50"/>
      <c r="AH4139" s="50"/>
      <c r="AI4139" s="50"/>
      <c r="AJ4139" s="50"/>
      <c r="AK4139" s="50"/>
      <c r="AL4139" s="50"/>
      <c r="AM4139" s="50"/>
      <c r="AN4139" s="50"/>
      <c r="AO4139" s="50"/>
      <c r="AP4139" s="50"/>
      <c r="AQ4139" s="50"/>
      <c r="AR4139" s="50"/>
      <c r="AS4139" s="50"/>
      <c r="AT4139" s="50"/>
      <c r="AU4139" s="50"/>
      <c r="AV4139" s="50"/>
      <c r="AW4139" s="50"/>
      <c r="AX4139" s="50"/>
      <c r="AY4139" s="50"/>
      <c r="AZ4139" s="50"/>
      <c r="BA4139" s="50"/>
      <c r="BB4139" s="50"/>
      <c r="BC4139" s="50"/>
      <c r="BD4139" s="50"/>
      <c r="BE4139" s="50"/>
      <c r="BF4139" s="50"/>
      <c r="BG4139" s="50"/>
      <c r="BH4139" s="50"/>
      <c r="BI4139" s="50"/>
      <c r="BJ4139" s="50"/>
      <c r="BK4139" s="50"/>
      <c r="BL4139" s="50"/>
      <c r="BM4139" s="50"/>
      <c r="BN4139" s="50"/>
      <c r="BO4139" s="50"/>
      <c r="BP4139" s="50"/>
      <c r="BQ4139" s="50"/>
      <c r="BR4139" s="50"/>
      <c r="BS4139" s="50"/>
      <c r="BT4139" s="50"/>
      <c r="BU4139" s="50"/>
      <c r="BV4139" s="50"/>
      <c r="BW4139" s="50"/>
      <c r="BX4139" s="50"/>
      <c r="BY4139" s="50"/>
      <c r="BZ4139" s="50"/>
      <c r="CA4139" s="50"/>
      <c r="CB4139" s="50"/>
      <c r="CC4139" s="50"/>
      <c r="CD4139" s="50"/>
      <c r="CE4139" s="50"/>
      <c r="CF4139" s="50"/>
      <c r="CG4139" s="50"/>
      <c r="CH4139" s="50"/>
      <c r="CI4139" s="50"/>
      <c r="CJ4139" s="50"/>
      <c r="CK4139" s="50"/>
      <c r="CL4139" s="50"/>
      <c r="CM4139" s="50"/>
      <c r="CN4139" s="50"/>
      <c r="CO4139" s="50"/>
      <c r="CP4139" s="50"/>
      <c r="CQ4139" s="50"/>
      <c r="CR4139" s="50"/>
      <c r="CS4139" s="50"/>
      <c r="CT4139" s="50"/>
      <c r="CU4139" s="50"/>
      <c r="CV4139" s="50"/>
      <c r="CW4139" s="50"/>
      <c r="CX4139" s="50"/>
      <c r="CY4139" s="50"/>
      <c r="CZ4139" s="50"/>
      <c r="DA4139" s="50"/>
      <c r="DB4139" s="50"/>
      <c r="DC4139" s="50"/>
      <c r="DD4139" s="50"/>
      <c r="DE4139" s="50"/>
      <c r="DF4139" s="50"/>
      <c r="DG4139" s="50"/>
    </row>
    <row r="4140" spans="1:111" x14ac:dyDescent="0.2">
      <c r="A4140" s="543"/>
      <c r="B4140" s="543"/>
      <c r="C4140" s="413"/>
      <c r="D4140" s="222" t="s">
        <v>524</v>
      </c>
      <c r="E4140" s="353">
        <v>500</v>
      </c>
      <c r="F4140" s="352">
        <f t="shared" si="128"/>
        <v>300</v>
      </c>
      <c r="G4140" s="352">
        <f t="shared" si="129"/>
        <v>250</v>
      </c>
      <c r="H4140" s="50"/>
      <c r="I4140" s="50"/>
      <c r="J4140" s="50"/>
      <c r="K4140" s="50"/>
      <c r="L4140" s="50"/>
      <c r="M4140" s="50"/>
      <c r="N4140" s="50"/>
      <c r="O4140" s="50"/>
      <c r="P4140" s="50"/>
      <c r="Q4140" s="50"/>
      <c r="R4140" s="50"/>
      <c r="S4140" s="50"/>
      <c r="T4140" s="50"/>
      <c r="U4140" s="50"/>
      <c r="V4140" s="50"/>
      <c r="W4140" s="50"/>
      <c r="X4140" s="50"/>
      <c r="Y4140" s="50"/>
      <c r="Z4140" s="50"/>
      <c r="AA4140" s="50"/>
      <c r="AB4140" s="50"/>
      <c r="AC4140" s="50"/>
      <c r="AD4140" s="50"/>
      <c r="AE4140" s="50"/>
      <c r="AF4140" s="50"/>
      <c r="AG4140" s="50"/>
      <c r="AH4140" s="50"/>
      <c r="AI4140" s="50"/>
      <c r="AJ4140" s="50"/>
      <c r="AK4140" s="50"/>
      <c r="AL4140" s="50"/>
      <c r="AM4140" s="50"/>
      <c r="AN4140" s="50"/>
      <c r="AO4140" s="50"/>
      <c r="AP4140" s="50"/>
      <c r="AQ4140" s="50"/>
      <c r="AR4140" s="50"/>
      <c r="AS4140" s="50"/>
      <c r="AT4140" s="50"/>
      <c r="AU4140" s="50"/>
      <c r="AV4140" s="50"/>
      <c r="AW4140" s="50"/>
      <c r="AX4140" s="50"/>
      <c r="AY4140" s="50"/>
      <c r="AZ4140" s="50"/>
      <c r="BA4140" s="50"/>
      <c r="BB4140" s="50"/>
      <c r="BC4140" s="50"/>
      <c r="BD4140" s="50"/>
      <c r="BE4140" s="50"/>
      <c r="BF4140" s="50"/>
      <c r="BG4140" s="50"/>
      <c r="BH4140" s="50"/>
      <c r="BI4140" s="50"/>
      <c r="BJ4140" s="50"/>
      <c r="BK4140" s="50"/>
      <c r="BL4140" s="50"/>
      <c r="BM4140" s="50"/>
      <c r="BN4140" s="50"/>
      <c r="BO4140" s="50"/>
      <c r="BP4140" s="50"/>
      <c r="BQ4140" s="50"/>
      <c r="BR4140" s="50"/>
      <c r="BS4140" s="50"/>
      <c r="BT4140" s="50"/>
      <c r="BU4140" s="50"/>
      <c r="BV4140" s="50"/>
      <c r="BW4140" s="50"/>
      <c r="BX4140" s="50"/>
      <c r="BY4140" s="50"/>
      <c r="BZ4140" s="50"/>
      <c r="CA4140" s="50"/>
      <c r="CB4140" s="50"/>
      <c r="CC4140" s="50"/>
      <c r="CD4140" s="50"/>
      <c r="CE4140" s="50"/>
      <c r="CF4140" s="50"/>
      <c r="CG4140" s="50"/>
      <c r="CH4140" s="50"/>
      <c r="CI4140" s="50"/>
      <c r="CJ4140" s="50"/>
      <c r="CK4140" s="50"/>
      <c r="CL4140" s="50"/>
      <c r="CM4140" s="50"/>
      <c r="CN4140" s="50"/>
      <c r="CO4140" s="50"/>
      <c r="CP4140" s="50"/>
      <c r="CQ4140" s="50"/>
      <c r="CR4140" s="50"/>
      <c r="CS4140" s="50"/>
      <c r="CT4140" s="50"/>
      <c r="CU4140" s="50"/>
      <c r="CV4140" s="50"/>
      <c r="CW4140" s="50"/>
      <c r="CX4140" s="50"/>
      <c r="CY4140" s="50"/>
      <c r="CZ4140" s="50"/>
      <c r="DA4140" s="50"/>
      <c r="DB4140" s="50"/>
      <c r="DC4140" s="50"/>
      <c r="DD4140" s="50"/>
      <c r="DE4140" s="50"/>
      <c r="DF4140" s="50"/>
      <c r="DG4140" s="50"/>
    </row>
    <row r="4141" spans="1:111" x14ac:dyDescent="0.2">
      <c r="A4141" s="543"/>
      <c r="B4141" s="543"/>
      <c r="C4141" s="413"/>
      <c r="D4141" s="222" t="s">
        <v>525</v>
      </c>
      <c r="E4141" s="353">
        <v>450</v>
      </c>
      <c r="F4141" s="352">
        <f t="shared" si="128"/>
        <v>270</v>
      </c>
      <c r="G4141" s="352">
        <f t="shared" si="129"/>
        <v>225</v>
      </c>
      <c r="H4141" s="50"/>
      <c r="I4141" s="50"/>
      <c r="J4141" s="50"/>
      <c r="K4141" s="50"/>
      <c r="L4141" s="50"/>
      <c r="M4141" s="50"/>
      <c r="N4141" s="50"/>
      <c r="O4141" s="50"/>
      <c r="P4141" s="50"/>
      <c r="Q4141" s="50"/>
      <c r="R4141" s="50"/>
      <c r="S4141" s="50"/>
      <c r="T4141" s="50"/>
      <c r="U4141" s="50"/>
      <c r="V4141" s="50"/>
      <c r="W4141" s="50"/>
      <c r="X4141" s="50"/>
      <c r="Y4141" s="50"/>
      <c r="Z4141" s="50"/>
      <c r="AA4141" s="50"/>
      <c r="AB4141" s="50"/>
      <c r="AC4141" s="50"/>
      <c r="AD4141" s="50"/>
      <c r="AE4141" s="50"/>
      <c r="AF4141" s="50"/>
      <c r="AG4141" s="50"/>
      <c r="AH4141" s="50"/>
      <c r="AI4141" s="50"/>
      <c r="AJ4141" s="50"/>
      <c r="AK4141" s="50"/>
      <c r="AL4141" s="50"/>
      <c r="AM4141" s="50"/>
      <c r="AN4141" s="50"/>
      <c r="AO4141" s="50"/>
      <c r="AP4141" s="50"/>
      <c r="AQ4141" s="50"/>
      <c r="AR4141" s="50"/>
      <c r="AS4141" s="50"/>
      <c r="AT4141" s="50"/>
      <c r="AU4141" s="50"/>
      <c r="AV4141" s="50"/>
      <c r="AW4141" s="50"/>
      <c r="AX4141" s="50"/>
      <c r="AY4141" s="50"/>
      <c r="AZ4141" s="50"/>
      <c r="BA4141" s="50"/>
      <c r="BB4141" s="50"/>
      <c r="BC4141" s="50"/>
      <c r="BD4141" s="50"/>
      <c r="BE4141" s="50"/>
      <c r="BF4141" s="50"/>
      <c r="BG4141" s="50"/>
      <c r="BH4141" s="50"/>
      <c r="BI4141" s="50"/>
      <c r="BJ4141" s="50"/>
      <c r="BK4141" s="50"/>
      <c r="BL4141" s="50"/>
      <c r="BM4141" s="50"/>
      <c r="BN4141" s="50"/>
      <c r="BO4141" s="50"/>
      <c r="BP4141" s="50"/>
      <c r="BQ4141" s="50"/>
      <c r="BR4141" s="50"/>
      <c r="BS4141" s="50"/>
      <c r="BT4141" s="50"/>
      <c r="BU4141" s="50"/>
      <c r="BV4141" s="50"/>
      <c r="BW4141" s="50"/>
      <c r="BX4141" s="50"/>
      <c r="BY4141" s="50"/>
      <c r="BZ4141" s="50"/>
      <c r="CA4141" s="50"/>
      <c r="CB4141" s="50"/>
      <c r="CC4141" s="50"/>
      <c r="CD4141" s="50"/>
      <c r="CE4141" s="50"/>
      <c r="CF4141" s="50"/>
      <c r="CG4141" s="50"/>
      <c r="CH4141" s="50"/>
      <c r="CI4141" s="50"/>
      <c r="CJ4141" s="50"/>
      <c r="CK4141" s="50"/>
      <c r="CL4141" s="50"/>
      <c r="CM4141" s="50"/>
      <c r="CN4141" s="50"/>
      <c r="CO4141" s="50"/>
      <c r="CP4141" s="50"/>
      <c r="CQ4141" s="50"/>
      <c r="CR4141" s="50"/>
      <c r="CS4141" s="50"/>
      <c r="CT4141" s="50"/>
      <c r="CU4141" s="50"/>
      <c r="CV4141" s="50"/>
      <c r="CW4141" s="50"/>
      <c r="CX4141" s="50"/>
      <c r="CY4141" s="50"/>
      <c r="CZ4141" s="50"/>
      <c r="DA4141" s="50"/>
      <c r="DB4141" s="50"/>
      <c r="DC4141" s="50"/>
      <c r="DD4141" s="50"/>
      <c r="DE4141" s="50"/>
      <c r="DF4141" s="50"/>
      <c r="DG4141" s="50"/>
    </row>
    <row r="4142" spans="1:111" x14ac:dyDescent="0.2">
      <c r="A4142" s="543"/>
      <c r="B4142" s="543"/>
      <c r="C4142" s="413"/>
      <c r="D4142" s="222" t="s">
        <v>516</v>
      </c>
      <c r="E4142" s="353">
        <v>350</v>
      </c>
      <c r="F4142" s="352">
        <f t="shared" si="128"/>
        <v>210</v>
      </c>
      <c r="G4142" s="352">
        <f t="shared" si="129"/>
        <v>175</v>
      </c>
      <c r="H4142" s="50"/>
      <c r="I4142" s="50"/>
      <c r="J4142" s="50"/>
      <c r="K4142" s="50"/>
      <c r="L4142" s="50"/>
      <c r="M4142" s="50"/>
      <c r="N4142" s="50"/>
      <c r="O4142" s="50"/>
      <c r="P4142" s="50"/>
      <c r="Q4142" s="50"/>
      <c r="R4142" s="50"/>
      <c r="S4142" s="50"/>
      <c r="T4142" s="50"/>
      <c r="U4142" s="50"/>
      <c r="V4142" s="50"/>
      <c r="W4142" s="50"/>
      <c r="X4142" s="50"/>
      <c r="Y4142" s="50"/>
      <c r="Z4142" s="50"/>
      <c r="AA4142" s="50"/>
      <c r="AB4142" s="50"/>
      <c r="AC4142" s="50"/>
      <c r="AD4142" s="50"/>
      <c r="AE4142" s="50"/>
      <c r="AF4142" s="50"/>
      <c r="AG4142" s="50"/>
      <c r="AH4142" s="50"/>
      <c r="AI4142" s="50"/>
      <c r="AJ4142" s="50"/>
      <c r="AK4142" s="50"/>
      <c r="AL4142" s="50"/>
      <c r="AM4142" s="50"/>
      <c r="AN4142" s="50"/>
      <c r="AO4142" s="50"/>
      <c r="AP4142" s="50"/>
      <c r="AQ4142" s="50"/>
      <c r="AR4142" s="50"/>
      <c r="AS4142" s="50"/>
      <c r="AT4142" s="50"/>
      <c r="AU4142" s="50"/>
      <c r="AV4142" s="50"/>
      <c r="AW4142" s="50"/>
      <c r="AX4142" s="50"/>
      <c r="AY4142" s="50"/>
      <c r="AZ4142" s="50"/>
      <c r="BA4142" s="50"/>
      <c r="BB4142" s="50"/>
      <c r="BC4142" s="50"/>
      <c r="BD4142" s="50"/>
      <c r="BE4142" s="50"/>
      <c r="BF4142" s="50"/>
      <c r="BG4142" s="50"/>
      <c r="BH4142" s="50"/>
      <c r="BI4142" s="50"/>
      <c r="BJ4142" s="50"/>
      <c r="BK4142" s="50"/>
      <c r="BL4142" s="50"/>
      <c r="BM4142" s="50"/>
      <c r="BN4142" s="50"/>
      <c r="BO4142" s="50"/>
      <c r="BP4142" s="50"/>
      <c r="BQ4142" s="50"/>
      <c r="BR4142" s="50"/>
      <c r="BS4142" s="50"/>
      <c r="BT4142" s="50"/>
      <c r="BU4142" s="50"/>
      <c r="BV4142" s="50"/>
      <c r="BW4142" s="50"/>
      <c r="BX4142" s="50"/>
      <c r="BY4142" s="50"/>
      <c r="BZ4142" s="50"/>
      <c r="CA4142" s="50"/>
      <c r="CB4142" s="50"/>
      <c r="CC4142" s="50"/>
      <c r="CD4142" s="50"/>
      <c r="CE4142" s="50"/>
      <c r="CF4142" s="50"/>
      <c r="CG4142" s="50"/>
      <c r="CH4142" s="50"/>
      <c r="CI4142" s="50"/>
      <c r="CJ4142" s="50"/>
      <c r="CK4142" s="50"/>
      <c r="CL4142" s="50"/>
      <c r="CM4142" s="50"/>
      <c r="CN4142" s="50"/>
      <c r="CO4142" s="50"/>
      <c r="CP4142" s="50"/>
      <c r="CQ4142" s="50"/>
      <c r="CR4142" s="50"/>
      <c r="CS4142" s="50"/>
      <c r="CT4142" s="50"/>
      <c r="CU4142" s="50"/>
      <c r="CV4142" s="50"/>
      <c r="CW4142" s="50"/>
      <c r="CX4142" s="50"/>
      <c r="CY4142" s="50"/>
      <c r="CZ4142" s="50"/>
      <c r="DA4142" s="50"/>
      <c r="DB4142" s="50"/>
      <c r="DC4142" s="50"/>
      <c r="DD4142" s="50"/>
      <c r="DE4142" s="50"/>
      <c r="DF4142" s="50"/>
      <c r="DG4142" s="50"/>
    </row>
    <row r="4143" spans="1:111" x14ac:dyDescent="0.2">
      <c r="A4143" s="543"/>
      <c r="B4143" s="543"/>
      <c r="C4143" s="413"/>
      <c r="D4143" s="222" t="s">
        <v>526</v>
      </c>
      <c r="E4143" s="353">
        <v>560</v>
      </c>
      <c r="F4143" s="352">
        <f t="shared" si="128"/>
        <v>336</v>
      </c>
      <c r="G4143" s="352">
        <f t="shared" si="129"/>
        <v>280</v>
      </c>
      <c r="H4143" s="50"/>
      <c r="I4143" s="50"/>
      <c r="J4143" s="50"/>
      <c r="K4143" s="50"/>
      <c r="L4143" s="50"/>
      <c r="M4143" s="50"/>
      <c r="N4143" s="50"/>
      <c r="O4143" s="50"/>
      <c r="P4143" s="50"/>
      <c r="Q4143" s="50"/>
      <c r="R4143" s="50"/>
      <c r="S4143" s="50"/>
      <c r="T4143" s="50"/>
      <c r="U4143" s="50"/>
      <c r="V4143" s="50"/>
      <c r="W4143" s="50"/>
      <c r="X4143" s="50"/>
      <c r="Y4143" s="50"/>
      <c r="Z4143" s="50"/>
      <c r="AA4143" s="50"/>
      <c r="AB4143" s="50"/>
      <c r="AC4143" s="50"/>
      <c r="AD4143" s="50"/>
      <c r="AE4143" s="50"/>
      <c r="AF4143" s="50"/>
      <c r="AG4143" s="50"/>
      <c r="AH4143" s="50"/>
      <c r="AI4143" s="50"/>
      <c r="AJ4143" s="50"/>
      <c r="AK4143" s="50"/>
      <c r="AL4143" s="50"/>
      <c r="AM4143" s="50"/>
      <c r="AN4143" s="50"/>
      <c r="AO4143" s="50"/>
      <c r="AP4143" s="50"/>
      <c r="AQ4143" s="50"/>
      <c r="AR4143" s="50"/>
      <c r="AS4143" s="50"/>
      <c r="AT4143" s="50"/>
      <c r="AU4143" s="50"/>
      <c r="AV4143" s="50"/>
      <c r="AW4143" s="50"/>
      <c r="AX4143" s="50"/>
      <c r="AY4143" s="50"/>
      <c r="AZ4143" s="50"/>
      <c r="BA4143" s="50"/>
      <c r="BB4143" s="50"/>
      <c r="BC4143" s="50"/>
      <c r="BD4143" s="50"/>
      <c r="BE4143" s="50"/>
      <c r="BF4143" s="50"/>
      <c r="BG4143" s="50"/>
      <c r="BH4143" s="50"/>
      <c r="BI4143" s="50"/>
      <c r="BJ4143" s="50"/>
      <c r="BK4143" s="50"/>
      <c r="BL4143" s="50"/>
      <c r="BM4143" s="50"/>
      <c r="BN4143" s="50"/>
      <c r="BO4143" s="50"/>
      <c r="BP4143" s="50"/>
      <c r="BQ4143" s="50"/>
      <c r="BR4143" s="50"/>
      <c r="BS4143" s="50"/>
      <c r="BT4143" s="50"/>
      <c r="BU4143" s="50"/>
      <c r="BV4143" s="50"/>
      <c r="BW4143" s="50"/>
      <c r="BX4143" s="50"/>
      <c r="BY4143" s="50"/>
      <c r="BZ4143" s="50"/>
      <c r="CA4143" s="50"/>
      <c r="CB4143" s="50"/>
      <c r="CC4143" s="50"/>
      <c r="CD4143" s="50"/>
      <c r="CE4143" s="50"/>
      <c r="CF4143" s="50"/>
      <c r="CG4143" s="50"/>
      <c r="CH4143" s="50"/>
      <c r="CI4143" s="50"/>
      <c r="CJ4143" s="50"/>
      <c r="CK4143" s="50"/>
      <c r="CL4143" s="50"/>
      <c r="CM4143" s="50"/>
      <c r="CN4143" s="50"/>
      <c r="CO4143" s="50"/>
      <c r="CP4143" s="50"/>
      <c r="CQ4143" s="50"/>
      <c r="CR4143" s="50"/>
      <c r="CS4143" s="50"/>
      <c r="CT4143" s="50"/>
      <c r="CU4143" s="50"/>
      <c r="CV4143" s="50"/>
      <c r="CW4143" s="50"/>
      <c r="CX4143" s="50"/>
      <c r="CY4143" s="50"/>
      <c r="CZ4143" s="50"/>
      <c r="DA4143" s="50"/>
      <c r="DB4143" s="50"/>
      <c r="DC4143" s="50"/>
      <c r="DD4143" s="50"/>
      <c r="DE4143" s="50"/>
      <c r="DF4143" s="50"/>
      <c r="DG4143" s="50"/>
    </row>
    <row r="4144" spans="1:111" x14ac:dyDescent="0.2">
      <c r="A4144" s="543"/>
      <c r="B4144" s="543"/>
      <c r="C4144" s="413"/>
      <c r="D4144" s="222" t="s">
        <v>527</v>
      </c>
      <c r="E4144" s="353">
        <v>450</v>
      </c>
      <c r="F4144" s="352">
        <f t="shared" si="128"/>
        <v>270</v>
      </c>
      <c r="G4144" s="352">
        <f t="shared" si="129"/>
        <v>225</v>
      </c>
      <c r="H4144" s="50"/>
      <c r="I4144" s="50"/>
      <c r="J4144" s="50"/>
      <c r="K4144" s="50"/>
      <c r="L4144" s="50"/>
      <c r="M4144" s="50"/>
      <c r="N4144" s="50"/>
      <c r="O4144" s="50"/>
      <c r="P4144" s="50"/>
      <c r="Q4144" s="50"/>
      <c r="R4144" s="50"/>
      <c r="S4144" s="50"/>
      <c r="T4144" s="50"/>
      <c r="U4144" s="50"/>
      <c r="V4144" s="50"/>
      <c r="W4144" s="50"/>
      <c r="X4144" s="50"/>
      <c r="Y4144" s="50"/>
      <c r="Z4144" s="50"/>
      <c r="AA4144" s="50"/>
      <c r="AB4144" s="50"/>
      <c r="AC4144" s="50"/>
      <c r="AD4144" s="50"/>
      <c r="AE4144" s="50"/>
      <c r="AF4144" s="50"/>
      <c r="AG4144" s="50"/>
      <c r="AH4144" s="50"/>
      <c r="AI4144" s="50"/>
      <c r="AJ4144" s="50"/>
      <c r="AK4144" s="50"/>
      <c r="AL4144" s="50"/>
      <c r="AM4144" s="50"/>
      <c r="AN4144" s="50"/>
      <c r="AO4144" s="50"/>
      <c r="AP4144" s="50"/>
      <c r="AQ4144" s="50"/>
      <c r="AR4144" s="50"/>
      <c r="AS4144" s="50"/>
      <c r="AT4144" s="50"/>
      <c r="AU4144" s="50"/>
      <c r="AV4144" s="50"/>
      <c r="AW4144" s="50"/>
      <c r="AX4144" s="50"/>
      <c r="AY4144" s="50"/>
      <c r="AZ4144" s="50"/>
      <c r="BA4144" s="50"/>
      <c r="BB4144" s="50"/>
      <c r="BC4144" s="50"/>
      <c r="BD4144" s="50"/>
      <c r="BE4144" s="50"/>
      <c r="BF4144" s="50"/>
      <c r="BG4144" s="50"/>
      <c r="BH4144" s="50"/>
      <c r="BI4144" s="50"/>
      <c r="BJ4144" s="50"/>
      <c r="BK4144" s="50"/>
      <c r="BL4144" s="50"/>
      <c r="BM4144" s="50"/>
      <c r="BN4144" s="50"/>
      <c r="BO4144" s="50"/>
      <c r="BP4144" s="50"/>
      <c r="BQ4144" s="50"/>
      <c r="BR4144" s="50"/>
      <c r="BS4144" s="50"/>
      <c r="BT4144" s="50"/>
      <c r="BU4144" s="50"/>
      <c r="BV4144" s="50"/>
      <c r="BW4144" s="50"/>
      <c r="BX4144" s="50"/>
      <c r="BY4144" s="50"/>
      <c r="BZ4144" s="50"/>
      <c r="CA4144" s="50"/>
      <c r="CB4144" s="50"/>
      <c r="CC4144" s="50"/>
      <c r="CD4144" s="50"/>
      <c r="CE4144" s="50"/>
      <c r="CF4144" s="50"/>
      <c r="CG4144" s="50"/>
      <c r="CH4144" s="50"/>
      <c r="CI4144" s="50"/>
      <c r="CJ4144" s="50"/>
      <c r="CK4144" s="50"/>
      <c r="CL4144" s="50"/>
      <c r="CM4144" s="50"/>
      <c r="CN4144" s="50"/>
      <c r="CO4144" s="50"/>
      <c r="CP4144" s="50"/>
      <c r="CQ4144" s="50"/>
      <c r="CR4144" s="50"/>
      <c r="CS4144" s="50"/>
      <c r="CT4144" s="50"/>
      <c r="CU4144" s="50"/>
      <c r="CV4144" s="50"/>
      <c r="CW4144" s="50"/>
      <c r="CX4144" s="50"/>
      <c r="CY4144" s="50"/>
      <c r="CZ4144" s="50"/>
      <c r="DA4144" s="50"/>
      <c r="DB4144" s="50"/>
      <c r="DC4144" s="50"/>
      <c r="DD4144" s="50"/>
      <c r="DE4144" s="50"/>
      <c r="DF4144" s="50"/>
      <c r="DG4144" s="50"/>
    </row>
    <row r="4145" spans="1:111" ht="25.5" x14ac:dyDescent="0.2">
      <c r="A4145" s="543"/>
      <c r="B4145" s="543"/>
      <c r="C4145" s="413"/>
      <c r="D4145" s="222" t="s">
        <v>528</v>
      </c>
      <c r="E4145" s="353">
        <v>630</v>
      </c>
      <c r="F4145" s="352">
        <f t="shared" si="128"/>
        <v>378</v>
      </c>
      <c r="G4145" s="352">
        <f t="shared" si="129"/>
        <v>315</v>
      </c>
      <c r="H4145" s="50"/>
      <c r="I4145" s="50"/>
      <c r="J4145" s="50"/>
      <c r="K4145" s="50"/>
      <c r="L4145" s="50"/>
      <c r="M4145" s="50"/>
      <c r="N4145" s="50"/>
      <c r="O4145" s="50"/>
      <c r="P4145" s="50"/>
      <c r="Q4145" s="50"/>
      <c r="R4145" s="50"/>
      <c r="S4145" s="50"/>
      <c r="T4145" s="50"/>
      <c r="U4145" s="50"/>
      <c r="V4145" s="50"/>
      <c r="W4145" s="50"/>
      <c r="X4145" s="50"/>
      <c r="Y4145" s="50"/>
      <c r="Z4145" s="50"/>
      <c r="AA4145" s="50"/>
      <c r="AB4145" s="50"/>
      <c r="AC4145" s="50"/>
      <c r="AD4145" s="50"/>
      <c r="AE4145" s="50"/>
      <c r="AF4145" s="50"/>
      <c r="AG4145" s="50"/>
      <c r="AH4145" s="50"/>
      <c r="AI4145" s="50"/>
      <c r="AJ4145" s="50"/>
      <c r="AK4145" s="50"/>
      <c r="AL4145" s="50"/>
      <c r="AM4145" s="50"/>
      <c r="AN4145" s="50"/>
      <c r="AO4145" s="50"/>
      <c r="AP4145" s="50"/>
      <c r="AQ4145" s="50"/>
      <c r="AR4145" s="50"/>
      <c r="AS4145" s="50"/>
      <c r="AT4145" s="50"/>
      <c r="AU4145" s="50"/>
      <c r="AV4145" s="50"/>
      <c r="AW4145" s="50"/>
      <c r="AX4145" s="50"/>
      <c r="AY4145" s="50"/>
      <c r="AZ4145" s="50"/>
      <c r="BA4145" s="50"/>
      <c r="BB4145" s="50"/>
      <c r="BC4145" s="50"/>
      <c r="BD4145" s="50"/>
      <c r="BE4145" s="50"/>
      <c r="BF4145" s="50"/>
      <c r="BG4145" s="50"/>
      <c r="BH4145" s="50"/>
      <c r="BI4145" s="50"/>
      <c r="BJ4145" s="50"/>
      <c r="BK4145" s="50"/>
      <c r="BL4145" s="50"/>
      <c r="BM4145" s="50"/>
      <c r="BN4145" s="50"/>
      <c r="BO4145" s="50"/>
      <c r="BP4145" s="50"/>
      <c r="BQ4145" s="50"/>
      <c r="BR4145" s="50"/>
      <c r="BS4145" s="50"/>
      <c r="BT4145" s="50"/>
      <c r="BU4145" s="50"/>
      <c r="BV4145" s="50"/>
      <c r="BW4145" s="50"/>
      <c r="BX4145" s="50"/>
      <c r="BY4145" s="50"/>
      <c r="BZ4145" s="50"/>
      <c r="CA4145" s="50"/>
      <c r="CB4145" s="50"/>
      <c r="CC4145" s="50"/>
      <c r="CD4145" s="50"/>
      <c r="CE4145" s="50"/>
      <c r="CF4145" s="50"/>
      <c r="CG4145" s="50"/>
      <c r="CH4145" s="50"/>
      <c r="CI4145" s="50"/>
      <c r="CJ4145" s="50"/>
      <c r="CK4145" s="50"/>
      <c r="CL4145" s="50"/>
      <c r="CM4145" s="50"/>
      <c r="CN4145" s="50"/>
      <c r="CO4145" s="50"/>
      <c r="CP4145" s="50"/>
      <c r="CQ4145" s="50"/>
      <c r="CR4145" s="50"/>
      <c r="CS4145" s="50"/>
      <c r="CT4145" s="50"/>
      <c r="CU4145" s="50"/>
      <c r="CV4145" s="50"/>
      <c r="CW4145" s="50"/>
      <c r="CX4145" s="50"/>
      <c r="CY4145" s="50"/>
      <c r="CZ4145" s="50"/>
      <c r="DA4145" s="50"/>
      <c r="DB4145" s="50"/>
      <c r="DC4145" s="50"/>
      <c r="DD4145" s="50"/>
      <c r="DE4145" s="50"/>
      <c r="DF4145" s="50"/>
      <c r="DG4145" s="50"/>
    </row>
    <row r="4146" spans="1:111" x14ac:dyDescent="0.2">
      <c r="A4146" s="544"/>
      <c r="B4146" s="544"/>
      <c r="C4146" s="413"/>
      <c r="D4146" s="222" t="s">
        <v>529</v>
      </c>
      <c r="E4146" s="353">
        <v>500</v>
      </c>
      <c r="F4146" s="352">
        <f t="shared" si="128"/>
        <v>300</v>
      </c>
      <c r="G4146" s="352">
        <f t="shared" si="129"/>
        <v>250</v>
      </c>
      <c r="H4146" s="50"/>
      <c r="I4146" s="50"/>
      <c r="J4146" s="50"/>
      <c r="K4146" s="50"/>
      <c r="L4146" s="50"/>
      <c r="M4146" s="50"/>
      <c r="N4146" s="50"/>
      <c r="O4146" s="50"/>
      <c r="P4146" s="50"/>
      <c r="Q4146" s="50"/>
      <c r="R4146" s="50"/>
      <c r="S4146" s="50"/>
      <c r="T4146" s="50"/>
      <c r="U4146" s="50"/>
      <c r="V4146" s="50"/>
      <c r="W4146" s="50"/>
      <c r="X4146" s="50"/>
      <c r="Y4146" s="50"/>
      <c r="Z4146" s="50"/>
      <c r="AA4146" s="50"/>
      <c r="AB4146" s="50"/>
      <c r="AC4146" s="50"/>
      <c r="AD4146" s="50"/>
      <c r="AE4146" s="50"/>
      <c r="AF4146" s="50"/>
      <c r="AG4146" s="50"/>
      <c r="AH4146" s="50"/>
      <c r="AI4146" s="50"/>
      <c r="AJ4146" s="50"/>
      <c r="AK4146" s="50"/>
      <c r="AL4146" s="50"/>
      <c r="AM4146" s="50"/>
      <c r="AN4146" s="50"/>
      <c r="AO4146" s="50"/>
      <c r="AP4146" s="50"/>
      <c r="AQ4146" s="50"/>
      <c r="AR4146" s="50"/>
      <c r="AS4146" s="50"/>
      <c r="AT4146" s="50"/>
      <c r="AU4146" s="50"/>
      <c r="AV4146" s="50"/>
      <c r="AW4146" s="50"/>
      <c r="AX4146" s="50"/>
      <c r="AY4146" s="50"/>
      <c r="AZ4146" s="50"/>
      <c r="BA4146" s="50"/>
      <c r="BB4146" s="50"/>
      <c r="BC4146" s="50"/>
      <c r="BD4146" s="50"/>
      <c r="BE4146" s="50"/>
      <c r="BF4146" s="50"/>
      <c r="BG4146" s="50"/>
      <c r="BH4146" s="50"/>
      <c r="BI4146" s="50"/>
      <c r="BJ4146" s="50"/>
      <c r="BK4146" s="50"/>
      <c r="BL4146" s="50"/>
      <c r="BM4146" s="50"/>
      <c r="BN4146" s="50"/>
      <c r="BO4146" s="50"/>
      <c r="BP4146" s="50"/>
      <c r="BQ4146" s="50"/>
      <c r="BR4146" s="50"/>
      <c r="BS4146" s="50"/>
      <c r="BT4146" s="50"/>
      <c r="BU4146" s="50"/>
      <c r="BV4146" s="50"/>
      <c r="BW4146" s="50"/>
      <c r="BX4146" s="50"/>
      <c r="BY4146" s="50"/>
      <c r="BZ4146" s="50"/>
      <c r="CA4146" s="50"/>
      <c r="CB4146" s="50"/>
      <c r="CC4146" s="50"/>
      <c r="CD4146" s="50"/>
      <c r="CE4146" s="50"/>
      <c r="CF4146" s="50"/>
      <c r="CG4146" s="50"/>
      <c r="CH4146" s="50"/>
      <c r="CI4146" s="50"/>
      <c r="CJ4146" s="50"/>
      <c r="CK4146" s="50"/>
      <c r="CL4146" s="50"/>
      <c r="CM4146" s="50"/>
      <c r="CN4146" s="50"/>
      <c r="CO4146" s="50"/>
      <c r="CP4146" s="50"/>
      <c r="CQ4146" s="50"/>
      <c r="CR4146" s="50"/>
      <c r="CS4146" s="50"/>
      <c r="CT4146" s="50"/>
      <c r="CU4146" s="50"/>
      <c r="CV4146" s="50"/>
      <c r="CW4146" s="50"/>
      <c r="CX4146" s="50"/>
      <c r="CY4146" s="50"/>
      <c r="CZ4146" s="50"/>
      <c r="DA4146" s="50"/>
      <c r="DB4146" s="50"/>
      <c r="DC4146" s="50"/>
      <c r="DD4146" s="50"/>
      <c r="DE4146" s="50"/>
      <c r="DF4146" s="50"/>
      <c r="DG4146" s="50"/>
    </row>
    <row r="4147" spans="1:111" x14ac:dyDescent="0.2">
      <c r="A4147" s="17" t="s">
        <v>1088</v>
      </c>
      <c r="B4147" s="17" t="s">
        <v>1088</v>
      </c>
      <c r="C4147" s="413"/>
      <c r="D4147" s="222" t="s">
        <v>206</v>
      </c>
      <c r="E4147" s="353">
        <v>350</v>
      </c>
      <c r="F4147" s="352">
        <f t="shared" si="128"/>
        <v>210</v>
      </c>
      <c r="G4147" s="352">
        <f t="shared" si="129"/>
        <v>175</v>
      </c>
      <c r="H4147" s="50"/>
      <c r="I4147" s="50"/>
      <c r="J4147" s="50"/>
      <c r="K4147" s="50"/>
      <c r="L4147" s="50"/>
      <c r="M4147" s="50"/>
      <c r="N4147" s="50"/>
      <c r="O4147" s="50"/>
      <c r="P4147" s="50"/>
      <c r="Q4147" s="50"/>
      <c r="R4147" s="50"/>
      <c r="S4147" s="50"/>
      <c r="T4147" s="50"/>
      <c r="U4147" s="50"/>
      <c r="V4147" s="50"/>
      <c r="W4147" s="50"/>
      <c r="X4147" s="50"/>
      <c r="Y4147" s="50"/>
      <c r="Z4147" s="50"/>
      <c r="AA4147" s="50"/>
      <c r="AB4147" s="50"/>
      <c r="AC4147" s="50"/>
      <c r="AD4147" s="50"/>
      <c r="AE4147" s="50"/>
      <c r="AF4147" s="50"/>
      <c r="AG4147" s="50"/>
      <c r="AH4147" s="50"/>
      <c r="AI4147" s="50"/>
      <c r="AJ4147" s="50"/>
      <c r="AK4147" s="50"/>
      <c r="AL4147" s="50"/>
      <c r="AM4147" s="50"/>
      <c r="AN4147" s="50"/>
      <c r="AO4147" s="50"/>
      <c r="AP4147" s="50"/>
      <c r="AQ4147" s="50"/>
      <c r="AR4147" s="50"/>
      <c r="AS4147" s="50"/>
      <c r="AT4147" s="50"/>
      <c r="AU4147" s="50"/>
      <c r="AV4147" s="50"/>
      <c r="AW4147" s="50"/>
      <c r="AX4147" s="50"/>
      <c r="AY4147" s="50"/>
      <c r="AZ4147" s="50"/>
      <c r="BA4147" s="50"/>
      <c r="BB4147" s="50"/>
      <c r="BC4147" s="50"/>
      <c r="BD4147" s="50"/>
      <c r="BE4147" s="50"/>
      <c r="BF4147" s="50"/>
      <c r="BG4147" s="50"/>
      <c r="BH4147" s="50"/>
      <c r="BI4147" s="50"/>
      <c r="BJ4147" s="50"/>
      <c r="BK4147" s="50"/>
      <c r="BL4147" s="50"/>
      <c r="BM4147" s="50"/>
      <c r="BN4147" s="50"/>
      <c r="BO4147" s="50"/>
      <c r="BP4147" s="50"/>
      <c r="BQ4147" s="50"/>
      <c r="BR4147" s="50"/>
      <c r="BS4147" s="50"/>
      <c r="BT4147" s="50"/>
      <c r="BU4147" s="50"/>
      <c r="BV4147" s="50"/>
      <c r="BW4147" s="50"/>
      <c r="BX4147" s="50"/>
      <c r="BY4147" s="50"/>
      <c r="BZ4147" s="50"/>
      <c r="CA4147" s="50"/>
      <c r="CB4147" s="50"/>
      <c r="CC4147" s="50"/>
      <c r="CD4147" s="50"/>
      <c r="CE4147" s="50"/>
      <c r="CF4147" s="50"/>
      <c r="CG4147" s="50"/>
      <c r="CH4147" s="50"/>
      <c r="CI4147" s="50"/>
      <c r="CJ4147" s="50"/>
      <c r="CK4147" s="50"/>
      <c r="CL4147" s="50"/>
      <c r="CM4147" s="50"/>
      <c r="CN4147" s="50"/>
      <c r="CO4147" s="50"/>
      <c r="CP4147" s="50"/>
      <c r="CQ4147" s="50"/>
      <c r="CR4147" s="50"/>
      <c r="CS4147" s="50"/>
      <c r="CT4147" s="50"/>
      <c r="CU4147" s="50"/>
      <c r="CV4147" s="50"/>
      <c r="CW4147" s="50"/>
      <c r="CX4147" s="50"/>
      <c r="CY4147" s="50"/>
      <c r="CZ4147" s="50"/>
      <c r="DA4147" s="50"/>
      <c r="DB4147" s="50"/>
      <c r="DC4147" s="50"/>
      <c r="DD4147" s="50"/>
      <c r="DE4147" s="50"/>
      <c r="DF4147" s="50"/>
      <c r="DG4147" s="50"/>
    </row>
    <row r="4148" spans="1:111" ht="27" x14ac:dyDescent="0.2">
      <c r="A4148" s="542" t="s">
        <v>1089</v>
      </c>
      <c r="B4148" s="542" t="s">
        <v>1089</v>
      </c>
      <c r="C4148" s="413"/>
      <c r="D4148" s="222" t="s">
        <v>8462</v>
      </c>
      <c r="E4148" s="353">
        <v>0</v>
      </c>
      <c r="F4148" s="352">
        <f t="shared" si="128"/>
        <v>0</v>
      </c>
      <c r="G4148" s="352">
        <f t="shared" si="129"/>
        <v>0</v>
      </c>
      <c r="H4148" s="50"/>
      <c r="I4148" s="50"/>
      <c r="J4148" s="50"/>
      <c r="K4148" s="50"/>
      <c r="L4148" s="50"/>
      <c r="M4148" s="50"/>
      <c r="N4148" s="50"/>
      <c r="O4148" s="50"/>
      <c r="P4148" s="50"/>
      <c r="Q4148" s="50"/>
      <c r="R4148" s="50"/>
      <c r="S4148" s="50"/>
      <c r="T4148" s="50"/>
      <c r="U4148" s="50"/>
      <c r="V4148" s="50"/>
      <c r="W4148" s="50"/>
      <c r="X4148" s="50"/>
      <c r="Y4148" s="50"/>
      <c r="Z4148" s="50"/>
      <c r="AA4148" s="50"/>
      <c r="AB4148" s="50"/>
      <c r="AC4148" s="50"/>
      <c r="AD4148" s="50"/>
      <c r="AE4148" s="50"/>
      <c r="AF4148" s="50"/>
      <c r="AG4148" s="50"/>
      <c r="AH4148" s="50"/>
      <c r="AI4148" s="50"/>
      <c r="AJ4148" s="50"/>
      <c r="AK4148" s="50"/>
      <c r="AL4148" s="50"/>
      <c r="AM4148" s="50"/>
      <c r="AN4148" s="50"/>
      <c r="AO4148" s="50"/>
      <c r="AP4148" s="50"/>
      <c r="AQ4148" s="50"/>
      <c r="AR4148" s="50"/>
      <c r="AS4148" s="50"/>
      <c r="AT4148" s="50"/>
      <c r="AU4148" s="50"/>
      <c r="AV4148" s="50"/>
      <c r="AW4148" s="50"/>
      <c r="AX4148" s="50"/>
      <c r="AY4148" s="50"/>
      <c r="AZ4148" s="50"/>
      <c r="BA4148" s="50"/>
      <c r="BB4148" s="50"/>
      <c r="BC4148" s="50"/>
      <c r="BD4148" s="50"/>
      <c r="BE4148" s="50"/>
      <c r="BF4148" s="50"/>
      <c r="BG4148" s="50"/>
      <c r="BH4148" s="50"/>
      <c r="BI4148" s="50"/>
      <c r="BJ4148" s="50"/>
      <c r="BK4148" s="50"/>
      <c r="BL4148" s="50"/>
      <c r="BM4148" s="50"/>
      <c r="BN4148" s="50"/>
      <c r="BO4148" s="50"/>
      <c r="BP4148" s="50"/>
      <c r="BQ4148" s="50"/>
      <c r="BR4148" s="50"/>
      <c r="BS4148" s="50"/>
      <c r="BT4148" s="50"/>
      <c r="BU4148" s="50"/>
      <c r="BV4148" s="50"/>
      <c r="BW4148" s="50"/>
      <c r="BX4148" s="50"/>
      <c r="BY4148" s="50"/>
      <c r="BZ4148" s="50"/>
      <c r="CA4148" s="50"/>
      <c r="CB4148" s="50"/>
      <c r="CC4148" s="50"/>
      <c r="CD4148" s="50"/>
      <c r="CE4148" s="50"/>
      <c r="CF4148" s="50"/>
      <c r="CG4148" s="50"/>
      <c r="CH4148" s="50"/>
      <c r="CI4148" s="50"/>
      <c r="CJ4148" s="50"/>
      <c r="CK4148" s="50"/>
      <c r="CL4148" s="50"/>
      <c r="CM4148" s="50"/>
      <c r="CN4148" s="50"/>
      <c r="CO4148" s="50"/>
      <c r="CP4148" s="50"/>
      <c r="CQ4148" s="50"/>
      <c r="CR4148" s="50"/>
      <c r="CS4148" s="50"/>
      <c r="CT4148" s="50"/>
      <c r="CU4148" s="50"/>
      <c r="CV4148" s="50"/>
      <c r="CW4148" s="50"/>
      <c r="CX4148" s="50"/>
      <c r="CY4148" s="50"/>
      <c r="CZ4148" s="50"/>
      <c r="DA4148" s="50"/>
      <c r="DB4148" s="50"/>
      <c r="DC4148" s="50"/>
      <c r="DD4148" s="50"/>
      <c r="DE4148" s="50"/>
      <c r="DF4148" s="50"/>
      <c r="DG4148" s="50"/>
    </row>
    <row r="4149" spans="1:111" x14ac:dyDescent="0.2">
      <c r="A4149" s="544"/>
      <c r="B4149" s="544"/>
      <c r="C4149" s="413"/>
      <c r="D4149" s="222" t="s">
        <v>1345</v>
      </c>
      <c r="E4149" s="353">
        <v>500</v>
      </c>
      <c r="F4149" s="352">
        <f t="shared" si="128"/>
        <v>300</v>
      </c>
      <c r="G4149" s="352">
        <f t="shared" si="129"/>
        <v>250</v>
      </c>
      <c r="H4149" s="50"/>
      <c r="I4149" s="50"/>
      <c r="J4149" s="50"/>
      <c r="K4149" s="50"/>
      <c r="L4149" s="50"/>
      <c r="M4149" s="50"/>
      <c r="N4149" s="50"/>
      <c r="O4149" s="50"/>
      <c r="P4149" s="50"/>
      <c r="Q4149" s="50"/>
      <c r="R4149" s="50"/>
      <c r="S4149" s="50"/>
      <c r="T4149" s="50"/>
      <c r="U4149" s="50"/>
      <c r="V4149" s="50"/>
      <c r="W4149" s="50"/>
      <c r="X4149" s="50"/>
      <c r="Y4149" s="50"/>
      <c r="Z4149" s="50"/>
      <c r="AA4149" s="50"/>
      <c r="AB4149" s="50"/>
      <c r="AC4149" s="50"/>
      <c r="AD4149" s="50"/>
      <c r="AE4149" s="50"/>
      <c r="AF4149" s="50"/>
      <c r="AG4149" s="50"/>
      <c r="AH4149" s="50"/>
      <c r="AI4149" s="50"/>
      <c r="AJ4149" s="50"/>
      <c r="AK4149" s="50"/>
      <c r="AL4149" s="50"/>
      <c r="AM4149" s="50"/>
      <c r="AN4149" s="50"/>
      <c r="AO4149" s="50"/>
      <c r="AP4149" s="50"/>
      <c r="AQ4149" s="50"/>
      <c r="AR4149" s="50"/>
      <c r="AS4149" s="50"/>
      <c r="AT4149" s="50"/>
      <c r="AU4149" s="50"/>
      <c r="AV4149" s="50"/>
      <c r="AW4149" s="50"/>
      <c r="AX4149" s="50"/>
      <c r="AY4149" s="50"/>
      <c r="AZ4149" s="50"/>
      <c r="BA4149" s="50"/>
      <c r="BB4149" s="50"/>
      <c r="BC4149" s="50"/>
      <c r="BD4149" s="50"/>
      <c r="BE4149" s="50"/>
      <c r="BF4149" s="50"/>
      <c r="BG4149" s="50"/>
      <c r="BH4149" s="50"/>
      <c r="BI4149" s="50"/>
      <c r="BJ4149" s="50"/>
      <c r="BK4149" s="50"/>
      <c r="BL4149" s="50"/>
      <c r="BM4149" s="50"/>
      <c r="BN4149" s="50"/>
      <c r="BO4149" s="50"/>
      <c r="BP4149" s="50"/>
      <c r="BQ4149" s="50"/>
      <c r="BR4149" s="50"/>
      <c r="BS4149" s="50"/>
      <c r="BT4149" s="50"/>
      <c r="BU4149" s="50"/>
      <c r="BV4149" s="50"/>
      <c r="BW4149" s="50"/>
      <c r="BX4149" s="50"/>
      <c r="BY4149" s="50"/>
      <c r="BZ4149" s="50"/>
      <c r="CA4149" s="50"/>
      <c r="CB4149" s="50"/>
      <c r="CC4149" s="50"/>
      <c r="CD4149" s="50"/>
      <c r="CE4149" s="50"/>
      <c r="CF4149" s="50"/>
      <c r="CG4149" s="50"/>
      <c r="CH4149" s="50"/>
      <c r="CI4149" s="50"/>
      <c r="CJ4149" s="50"/>
      <c r="CK4149" s="50"/>
      <c r="CL4149" s="50"/>
      <c r="CM4149" s="50"/>
      <c r="CN4149" s="50"/>
      <c r="CO4149" s="50"/>
      <c r="CP4149" s="50"/>
      <c r="CQ4149" s="50"/>
      <c r="CR4149" s="50"/>
      <c r="CS4149" s="50"/>
      <c r="CT4149" s="50"/>
      <c r="CU4149" s="50"/>
      <c r="CV4149" s="50"/>
      <c r="CW4149" s="50"/>
      <c r="CX4149" s="50"/>
      <c r="CY4149" s="50"/>
      <c r="CZ4149" s="50"/>
      <c r="DA4149" s="50"/>
      <c r="DB4149" s="50"/>
      <c r="DC4149" s="50"/>
      <c r="DD4149" s="50"/>
      <c r="DE4149" s="50"/>
      <c r="DF4149" s="50"/>
      <c r="DG4149" s="50"/>
    </row>
    <row r="4150" spans="1:111" x14ac:dyDescent="0.2">
      <c r="A4150" s="206" t="s">
        <v>108</v>
      </c>
      <c r="B4150" s="206" t="s">
        <v>108</v>
      </c>
      <c r="C4150" s="413"/>
      <c r="D4150" s="241" t="s">
        <v>1183</v>
      </c>
      <c r="E4150" s="353">
        <v>0</v>
      </c>
      <c r="F4150" s="352">
        <f t="shared" si="128"/>
        <v>0</v>
      </c>
      <c r="G4150" s="352">
        <f t="shared" si="129"/>
        <v>0</v>
      </c>
      <c r="H4150" s="50"/>
      <c r="I4150" s="50"/>
      <c r="J4150" s="50"/>
      <c r="K4150" s="50"/>
      <c r="L4150" s="50"/>
      <c r="M4150" s="50"/>
      <c r="N4150" s="50"/>
      <c r="O4150" s="50"/>
      <c r="P4150" s="50"/>
      <c r="Q4150" s="50"/>
      <c r="R4150" s="50"/>
      <c r="S4150" s="50"/>
      <c r="T4150" s="50"/>
      <c r="U4150" s="50"/>
      <c r="V4150" s="50"/>
      <c r="W4150" s="50"/>
      <c r="X4150" s="50"/>
      <c r="Y4150" s="50"/>
      <c r="Z4150" s="50"/>
      <c r="AA4150" s="50"/>
      <c r="AB4150" s="50"/>
      <c r="AC4150" s="50"/>
      <c r="AD4150" s="50"/>
      <c r="AE4150" s="50"/>
      <c r="AF4150" s="50"/>
      <c r="AG4150" s="50"/>
      <c r="AH4150" s="50"/>
      <c r="AI4150" s="50"/>
      <c r="AJ4150" s="50"/>
      <c r="AK4150" s="50"/>
      <c r="AL4150" s="50"/>
      <c r="AM4150" s="50"/>
      <c r="AN4150" s="50"/>
      <c r="AO4150" s="50"/>
      <c r="AP4150" s="50"/>
      <c r="AQ4150" s="50"/>
      <c r="AR4150" s="50"/>
      <c r="AS4150" s="50"/>
      <c r="AT4150" s="50"/>
      <c r="AU4150" s="50"/>
      <c r="AV4150" s="50"/>
      <c r="AW4150" s="50"/>
      <c r="AX4150" s="50"/>
      <c r="AY4150" s="50"/>
      <c r="AZ4150" s="50"/>
      <c r="BA4150" s="50"/>
      <c r="BB4150" s="50"/>
      <c r="BC4150" s="50"/>
      <c r="BD4150" s="50"/>
      <c r="BE4150" s="50"/>
      <c r="BF4150" s="50"/>
      <c r="BG4150" s="50"/>
      <c r="BH4150" s="50"/>
      <c r="BI4150" s="50"/>
      <c r="BJ4150" s="50"/>
      <c r="BK4150" s="50"/>
      <c r="BL4150" s="50"/>
      <c r="BM4150" s="50"/>
      <c r="BN4150" s="50"/>
      <c r="BO4150" s="50"/>
      <c r="BP4150" s="50"/>
      <c r="BQ4150" s="50"/>
      <c r="BR4150" s="50"/>
      <c r="BS4150" s="50"/>
      <c r="BT4150" s="50"/>
      <c r="BU4150" s="50"/>
      <c r="BV4150" s="50"/>
      <c r="BW4150" s="50"/>
      <c r="BX4150" s="50"/>
      <c r="BY4150" s="50"/>
      <c r="BZ4150" s="50"/>
      <c r="CA4150" s="50"/>
      <c r="CB4150" s="50"/>
      <c r="CC4150" s="50"/>
      <c r="CD4150" s="50"/>
      <c r="CE4150" s="50"/>
      <c r="CF4150" s="50"/>
      <c r="CG4150" s="50"/>
      <c r="CH4150" s="50"/>
      <c r="CI4150" s="50"/>
      <c r="CJ4150" s="50"/>
      <c r="CK4150" s="50"/>
      <c r="CL4150" s="50"/>
      <c r="CM4150" s="50"/>
      <c r="CN4150" s="50"/>
      <c r="CO4150" s="50"/>
      <c r="CP4150" s="50"/>
      <c r="CQ4150" s="50"/>
      <c r="CR4150" s="50"/>
      <c r="CS4150" s="50"/>
      <c r="CT4150" s="50"/>
      <c r="CU4150" s="50"/>
      <c r="CV4150" s="50"/>
      <c r="CW4150" s="50"/>
      <c r="CX4150" s="50"/>
      <c r="CY4150" s="50"/>
      <c r="CZ4150" s="50"/>
      <c r="DA4150" s="50"/>
      <c r="DB4150" s="50"/>
      <c r="DC4150" s="50"/>
      <c r="DD4150" s="50"/>
      <c r="DE4150" s="50"/>
      <c r="DF4150" s="50"/>
      <c r="DG4150" s="50"/>
    </row>
    <row r="4151" spans="1:111" x14ac:dyDescent="0.2">
      <c r="A4151" s="560" t="s">
        <v>1090</v>
      </c>
      <c r="B4151" s="560" t="s">
        <v>1090</v>
      </c>
      <c r="C4151" s="413"/>
      <c r="D4151" s="241" t="s">
        <v>383</v>
      </c>
      <c r="E4151" s="353">
        <v>0</v>
      </c>
      <c r="F4151" s="352">
        <f t="shared" si="128"/>
        <v>0</v>
      </c>
      <c r="G4151" s="352">
        <f t="shared" si="129"/>
        <v>0</v>
      </c>
      <c r="H4151" s="50"/>
      <c r="I4151" s="50"/>
      <c r="J4151" s="50"/>
      <c r="K4151" s="50"/>
      <c r="L4151" s="50"/>
      <c r="M4151" s="50"/>
      <c r="N4151" s="50"/>
      <c r="O4151" s="50"/>
      <c r="P4151" s="50"/>
      <c r="Q4151" s="50"/>
      <c r="R4151" s="50"/>
      <c r="S4151" s="50"/>
      <c r="T4151" s="50"/>
      <c r="U4151" s="50"/>
      <c r="V4151" s="50"/>
      <c r="W4151" s="50"/>
      <c r="X4151" s="50"/>
      <c r="Y4151" s="50"/>
      <c r="Z4151" s="50"/>
      <c r="AA4151" s="50"/>
      <c r="AB4151" s="50"/>
      <c r="AC4151" s="50"/>
      <c r="AD4151" s="50"/>
      <c r="AE4151" s="50"/>
      <c r="AF4151" s="50"/>
      <c r="AG4151" s="50"/>
      <c r="AH4151" s="50"/>
      <c r="AI4151" s="50"/>
      <c r="AJ4151" s="50"/>
      <c r="AK4151" s="50"/>
      <c r="AL4151" s="50"/>
      <c r="AM4151" s="50"/>
      <c r="AN4151" s="50"/>
      <c r="AO4151" s="50"/>
      <c r="AP4151" s="50"/>
      <c r="AQ4151" s="50"/>
      <c r="AR4151" s="50"/>
      <c r="AS4151" s="50"/>
      <c r="AT4151" s="50"/>
      <c r="AU4151" s="50"/>
      <c r="AV4151" s="50"/>
      <c r="AW4151" s="50"/>
      <c r="AX4151" s="50"/>
      <c r="AY4151" s="50"/>
      <c r="AZ4151" s="50"/>
      <c r="BA4151" s="50"/>
      <c r="BB4151" s="50"/>
      <c r="BC4151" s="50"/>
      <c r="BD4151" s="50"/>
      <c r="BE4151" s="50"/>
      <c r="BF4151" s="50"/>
      <c r="BG4151" s="50"/>
      <c r="BH4151" s="50"/>
      <c r="BI4151" s="50"/>
      <c r="BJ4151" s="50"/>
      <c r="BK4151" s="50"/>
      <c r="BL4151" s="50"/>
      <c r="BM4151" s="50"/>
      <c r="BN4151" s="50"/>
      <c r="BO4151" s="50"/>
      <c r="BP4151" s="50"/>
      <c r="BQ4151" s="50"/>
      <c r="BR4151" s="50"/>
      <c r="BS4151" s="50"/>
      <c r="BT4151" s="50"/>
      <c r="BU4151" s="50"/>
      <c r="BV4151" s="50"/>
      <c r="BW4151" s="50"/>
      <c r="BX4151" s="50"/>
      <c r="BY4151" s="50"/>
      <c r="BZ4151" s="50"/>
      <c r="CA4151" s="50"/>
      <c r="CB4151" s="50"/>
      <c r="CC4151" s="50"/>
      <c r="CD4151" s="50"/>
      <c r="CE4151" s="50"/>
      <c r="CF4151" s="50"/>
      <c r="CG4151" s="50"/>
      <c r="CH4151" s="50"/>
      <c r="CI4151" s="50"/>
      <c r="CJ4151" s="50"/>
      <c r="CK4151" s="50"/>
      <c r="CL4151" s="50"/>
      <c r="CM4151" s="50"/>
      <c r="CN4151" s="50"/>
      <c r="CO4151" s="50"/>
      <c r="CP4151" s="50"/>
      <c r="CQ4151" s="50"/>
      <c r="CR4151" s="50"/>
      <c r="CS4151" s="50"/>
      <c r="CT4151" s="50"/>
      <c r="CU4151" s="50"/>
      <c r="CV4151" s="50"/>
      <c r="CW4151" s="50"/>
      <c r="CX4151" s="50"/>
      <c r="CY4151" s="50"/>
      <c r="CZ4151" s="50"/>
      <c r="DA4151" s="50"/>
      <c r="DB4151" s="50"/>
      <c r="DC4151" s="50"/>
      <c r="DD4151" s="50"/>
      <c r="DE4151" s="50"/>
      <c r="DF4151" s="50"/>
      <c r="DG4151" s="50"/>
    </row>
    <row r="4152" spans="1:111" ht="25.5" x14ac:dyDescent="0.2">
      <c r="A4152" s="561"/>
      <c r="B4152" s="561"/>
      <c r="C4152" s="413"/>
      <c r="D4152" s="222" t="s">
        <v>531</v>
      </c>
      <c r="E4152" s="353">
        <v>2100</v>
      </c>
      <c r="F4152" s="352">
        <f t="shared" si="128"/>
        <v>1260</v>
      </c>
      <c r="G4152" s="352">
        <f t="shared" si="129"/>
        <v>1050</v>
      </c>
      <c r="H4152" s="50"/>
      <c r="I4152" s="50"/>
      <c r="J4152" s="50"/>
      <c r="K4152" s="50"/>
      <c r="L4152" s="50"/>
      <c r="M4152" s="50"/>
      <c r="N4152" s="50"/>
      <c r="O4152" s="50"/>
      <c r="P4152" s="50"/>
      <c r="Q4152" s="50"/>
      <c r="R4152" s="50"/>
      <c r="S4152" s="50"/>
      <c r="T4152" s="50"/>
      <c r="U4152" s="50"/>
      <c r="V4152" s="50"/>
      <c r="W4152" s="50"/>
      <c r="X4152" s="50"/>
      <c r="Y4152" s="50"/>
      <c r="Z4152" s="50"/>
      <c r="AA4152" s="50"/>
      <c r="AB4152" s="50"/>
      <c r="AC4152" s="50"/>
      <c r="AD4152" s="50"/>
      <c r="AE4152" s="50"/>
      <c r="AF4152" s="50"/>
      <c r="AG4152" s="50"/>
      <c r="AH4152" s="50"/>
      <c r="AI4152" s="50"/>
      <c r="AJ4152" s="50"/>
      <c r="AK4152" s="50"/>
      <c r="AL4152" s="50"/>
      <c r="AM4152" s="50"/>
      <c r="AN4152" s="50"/>
      <c r="AO4152" s="50"/>
      <c r="AP4152" s="50"/>
      <c r="AQ4152" s="50"/>
      <c r="AR4152" s="50"/>
      <c r="AS4152" s="50"/>
      <c r="AT4152" s="50"/>
      <c r="AU4152" s="50"/>
      <c r="AV4152" s="50"/>
      <c r="AW4152" s="50"/>
      <c r="AX4152" s="50"/>
      <c r="AY4152" s="50"/>
      <c r="AZ4152" s="50"/>
      <c r="BA4152" s="50"/>
      <c r="BB4152" s="50"/>
      <c r="BC4152" s="50"/>
      <c r="BD4152" s="50"/>
      <c r="BE4152" s="50"/>
      <c r="BF4152" s="50"/>
      <c r="BG4152" s="50"/>
      <c r="BH4152" s="50"/>
      <c r="BI4152" s="50"/>
      <c r="BJ4152" s="50"/>
      <c r="BK4152" s="50"/>
      <c r="BL4152" s="50"/>
      <c r="BM4152" s="50"/>
      <c r="BN4152" s="50"/>
      <c r="BO4152" s="50"/>
      <c r="BP4152" s="50"/>
      <c r="BQ4152" s="50"/>
      <c r="BR4152" s="50"/>
      <c r="BS4152" s="50"/>
      <c r="BT4152" s="50"/>
      <c r="BU4152" s="50"/>
      <c r="BV4152" s="50"/>
      <c r="BW4152" s="50"/>
      <c r="BX4152" s="50"/>
      <c r="BY4152" s="50"/>
      <c r="BZ4152" s="50"/>
      <c r="CA4152" s="50"/>
      <c r="CB4152" s="50"/>
      <c r="CC4152" s="50"/>
      <c r="CD4152" s="50"/>
      <c r="CE4152" s="50"/>
      <c r="CF4152" s="50"/>
      <c r="CG4152" s="50"/>
      <c r="CH4152" s="50"/>
      <c r="CI4152" s="50"/>
      <c r="CJ4152" s="50"/>
      <c r="CK4152" s="50"/>
      <c r="CL4152" s="50"/>
      <c r="CM4152" s="50"/>
      <c r="CN4152" s="50"/>
      <c r="CO4152" s="50"/>
      <c r="CP4152" s="50"/>
      <c r="CQ4152" s="50"/>
      <c r="CR4152" s="50"/>
      <c r="CS4152" s="50"/>
      <c r="CT4152" s="50"/>
      <c r="CU4152" s="50"/>
      <c r="CV4152" s="50"/>
      <c r="CW4152" s="50"/>
      <c r="CX4152" s="50"/>
      <c r="CY4152" s="50"/>
      <c r="CZ4152" s="50"/>
      <c r="DA4152" s="50"/>
      <c r="DB4152" s="50"/>
      <c r="DC4152" s="50"/>
      <c r="DD4152" s="50"/>
      <c r="DE4152" s="50"/>
      <c r="DF4152" s="50"/>
      <c r="DG4152" s="50"/>
    </row>
    <row r="4153" spans="1:111" x14ac:dyDescent="0.2">
      <c r="A4153" s="562"/>
      <c r="B4153" s="562"/>
      <c r="C4153" s="413"/>
      <c r="D4153" s="222" t="s">
        <v>532</v>
      </c>
      <c r="E4153" s="353">
        <v>1900</v>
      </c>
      <c r="F4153" s="352">
        <f t="shared" si="128"/>
        <v>1140</v>
      </c>
      <c r="G4153" s="352">
        <f t="shared" si="129"/>
        <v>950</v>
      </c>
      <c r="H4153" s="50"/>
      <c r="I4153" s="50"/>
      <c r="J4153" s="50"/>
      <c r="K4153" s="50"/>
      <c r="L4153" s="50"/>
      <c r="M4153" s="50"/>
      <c r="N4153" s="50"/>
      <c r="O4153" s="50"/>
      <c r="P4153" s="50"/>
      <c r="Q4153" s="50"/>
      <c r="R4153" s="50"/>
      <c r="S4153" s="50"/>
      <c r="T4153" s="50"/>
      <c r="U4153" s="50"/>
      <c r="V4153" s="50"/>
      <c r="W4153" s="50"/>
      <c r="X4153" s="50"/>
      <c r="Y4153" s="50"/>
      <c r="Z4153" s="50"/>
      <c r="AA4153" s="50"/>
      <c r="AB4153" s="50"/>
      <c r="AC4153" s="50"/>
      <c r="AD4153" s="50"/>
      <c r="AE4153" s="50"/>
      <c r="AF4153" s="50"/>
      <c r="AG4153" s="50"/>
      <c r="AH4153" s="50"/>
      <c r="AI4153" s="50"/>
      <c r="AJ4153" s="50"/>
      <c r="AK4153" s="50"/>
      <c r="AL4153" s="50"/>
      <c r="AM4153" s="50"/>
      <c r="AN4153" s="50"/>
      <c r="AO4153" s="50"/>
      <c r="AP4153" s="50"/>
      <c r="AQ4153" s="50"/>
      <c r="AR4153" s="50"/>
      <c r="AS4153" s="50"/>
      <c r="AT4153" s="50"/>
      <c r="AU4153" s="50"/>
      <c r="AV4153" s="50"/>
      <c r="AW4153" s="50"/>
      <c r="AX4153" s="50"/>
      <c r="AY4153" s="50"/>
      <c r="AZ4153" s="50"/>
      <c r="BA4153" s="50"/>
      <c r="BB4153" s="50"/>
      <c r="BC4153" s="50"/>
      <c r="BD4153" s="50"/>
      <c r="BE4153" s="50"/>
      <c r="BF4153" s="50"/>
      <c r="BG4153" s="50"/>
      <c r="BH4153" s="50"/>
      <c r="BI4153" s="50"/>
      <c r="BJ4153" s="50"/>
      <c r="BK4153" s="50"/>
      <c r="BL4153" s="50"/>
      <c r="BM4153" s="50"/>
      <c r="BN4153" s="50"/>
      <c r="BO4153" s="50"/>
      <c r="BP4153" s="50"/>
      <c r="BQ4153" s="50"/>
      <c r="BR4153" s="50"/>
      <c r="BS4153" s="50"/>
      <c r="BT4153" s="50"/>
      <c r="BU4153" s="50"/>
      <c r="BV4153" s="50"/>
      <c r="BW4153" s="50"/>
      <c r="BX4153" s="50"/>
      <c r="BY4153" s="50"/>
      <c r="BZ4153" s="50"/>
      <c r="CA4153" s="50"/>
      <c r="CB4153" s="50"/>
      <c r="CC4153" s="50"/>
      <c r="CD4153" s="50"/>
      <c r="CE4153" s="50"/>
      <c r="CF4153" s="50"/>
      <c r="CG4153" s="50"/>
      <c r="CH4153" s="50"/>
      <c r="CI4153" s="50"/>
      <c r="CJ4153" s="50"/>
      <c r="CK4153" s="50"/>
      <c r="CL4153" s="50"/>
      <c r="CM4153" s="50"/>
      <c r="CN4153" s="50"/>
      <c r="CO4153" s="50"/>
      <c r="CP4153" s="50"/>
      <c r="CQ4153" s="50"/>
      <c r="CR4153" s="50"/>
      <c r="CS4153" s="50"/>
      <c r="CT4153" s="50"/>
      <c r="CU4153" s="50"/>
      <c r="CV4153" s="50"/>
      <c r="CW4153" s="50"/>
      <c r="CX4153" s="50"/>
      <c r="CY4153" s="50"/>
      <c r="CZ4153" s="50"/>
      <c r="DA4153" s="50"/>
      <c r="DB4153" s="50"/>
      <c r="DC4153" s="50"/>
      <c r="DD4153" s="50"/>
      <c r="DE4153" s="50"/>
      <c r="DF4153" s="50"/>
      <c r="DG4153" s="50"/>
    </row>
    <row r="4154" spans="1:111" ht="13.5" x14ac:dyDescent="0.2">
      <c r="A4154" s="560" t="s">
        <v>1091</v>
      </c>
      <c r="B4154" s="560" t="s">
        <v>1091</v>
      </c>
      <c r="C4154" s="413"/>
      <c r="D4154" s="241" t="s">
        <v>8463</v>
      </c>
      <c r="E4154" s="353">
        <v>0</v>
      </c>
      <c r="F4154" s="352">
        <f t="shared" si="128"/>
        <v>0</v>
      </c>
      <c r="G4154" s="352">
        <f t="shared" si="129"/>
        <v>0</v>
      </c>
      <c r="H4154" s="50"/>
      <c r="I4154" s="50"/>
      <c r="J4154" s="50"/>
      <c r="K4154" s="50"/>
      <c r="L4154" s="50"/>
      <c r="M4154" s="50"/>
      <c r="N4154" s="50"/>
      <c r="O4154" s="50"/>
      <c r="P4154" s="50"/>
      <c r="Q4154" s="50"/>
      <c r="R4154" s="50"/>
      <c r="S4154" s="50"/>
      <c r="T4154" s="50"/>
      <c r="U4154" s="50"/>
      <c r="V4154" s="50"/>
      <c r="W4154" s="50"/>
      <c r="X4154" s="50"/>
      <c r="Y4154" s="50"/>
      <c r="Z4154" s="50"/>
      <c r="AA4154" s="50"/>
      <c r="AB4154" s="50"/>
      <c r="AC4154" s="50"/>
      <c r="AD4154" s="50"/>
      <c r="AE4154" s="50"/>
      <c r="AF4154" s="50"/>
      <c r="AG4154" s="50"/>
      <c r="AH4154" s="50"/>
      <c r="AI4154" s="50"/>
      <c r="AJ4154" s="50"/>
      <c r="AK4154" s="50"/>
      <c r="AL4154" s="50"/>
      <c r="AM4154" s="50"/>
      <c r="AN4154" s="50"/>
      <c r="AO4154" s="50"/>
      <c r="AP4154" s="50"/>
      <c r="AQ4154" s="50"/>
      <c r="AR4154" s="50"/>
      <c r="AS4154" s="50"/>
      <c r="AT4154" s="50"/>
      <c r="AU4154" s="50"/>
      <c r="AV4154" s="50"/>
      <c r="AW4154" s="50"/>
      <c r="AX4154" s="50"/>
      <c r="AY4154" s="50"/>
      <c r="AZ4154" s="50"/>
      <c r="BA4154" s="50"/>
      <c r="BB4154" s="50"/>
      <c r="BC4154" s="50"/>
      <c r="BD4154" s="50"/>
      <c r="BE4154" s="50"/>
      <c r="BF4154" s="50"/>
      <c r="BG4154" s="50"/>
      <c r="BH4154" s="50"/>
      <c r="BI4154" s="50"/>
      <c r="BJ4154" s="50"/>
      <c r="BK4154" s="50"/>
      <c r="BL4154" s="50"/>
      <c r="BM4154" s="50"/>
      <c r="BN4154" s="50"/>
      <c r="BO4154" s="50"/>
      <c r="BP4154" s="50"/>
      <c r="BQ4154" s="50"/>
      <c r="BR4154" s="50"/>
      <c r="BS4154" s="50"/>
      <c r="BT4154" s="50"/>
      <c r="BU4154" s="50"/>
      <c r="BV4154" s="50"/>
      <c r="BW4154" s="50"/>
      <c r="BX4154" s="50"/>
      <c r="BY4154" s="50"/>
      <c r="BZ4154" s="50"/>
      <c r="CA4154" s="50"/>
      <c r="CB4154" s="50"/>
      <c r="CC4154" s="50"/>
      <c r="CD4154" s="50"/>
      <c r="CE4154" s="50"/>
      <c r="CF4154" s="50"/>
      <c r="CG4154" s="50"/>
      <c r="CH4154" s="50"/>
      <c r="CI4154" s="50"/>
      <c r="CJ4154" s="50"/>
      <c r="CK4154" s="50"/>
      <c r="CL4154" s="50"/>
      <c r="CM4154" s="50"/>
      <c r="CN4154" s="50"/>
      <c r="CO4154" s="50"/>
      <c r="CP4154" s="50"/>
      <c r="CQ4154" s="50"/>
      <c r="CR4154" s="50"/>
      <c r="CS4154" s="50"/>
      <c r="CT4154" s="50"/>
      <c r="CU4154" s="50"/>
      <c r="CV4154" s="50"/>
      <c r="CW4154" s="50"/>
      <c r="CX4154" s="50"/>
      <c r="CY4154" s="50"/>
      <c r="CZ4154" s="50"/>
      <c r="DA4154" s="50"/>
      <c r="DB4154" s="50"/>
      <c r="DC4154" s="50"/>
      <c r="DD4154" s="50"/>
      <c r="DE4154" s="50"/>
      <c r="DF4154" s="50"/>
      <c r="DG4154" s="50"/>
    </row>
    <row r="4155" spans="1:111" x14ac:dyDescent="0.2">
      <c r="A4155" s="562"/>
      <c r="B4155" s="562"/>
      <c r="C4155" s="413"/>
      <c r="D4155" s="241" t="s">
        <v>1346</v>
      </c>
      <c r="E4155" s="353">
        <v>1900</v>
      </c>
      <c r="F4155" s="352">
        <f t="shared" si="128"/>
        <v>1140</v>
      </c>
      <c r="G4155" s="352">
        <f t="shared" si="129"/>
        <v>950</v>
      </c>
      <c r="H4155" s="50"/>
      <c r="I4155" s="50"/>
      <c r="J4155" s="50"/>
      <c r="K4155" s="50"/>
      <c r="L4155" s="50"/>
      <c r="M4155" s="50"/>
      <c r="N4155" s="50"/>
      <c r="O4155" s="50"/>
      <c r="P4155" s="50"/>
      <c r="Q4155" s="50"/>
      <c r="R4155" s="50"/>
      <c r="S4155" s="50"/>
      <c r="T4155" s="50"/>
      <c r="U4155" s="50"/>
      <c r="V4155" s="50"/>
      <c r="W4155" s="50"/>
      <c r="X4155" s="50"/>
      <c r="Y4155" s="50"/>
      <c r="Z4155" s="50"/>
      <c r="AA4155" s="50"/>
      <c r="AB4155" s="50"/>
      <c r="AC4155" s="50"/>
      <c r="AD4155" s="50"/>
      <c r="AE4155" s="50"/>
      <c r="AF4155" s="50"/>
      <c r="AG4155" s="50"/>
      <c r="AH4155" s="50"/>
      <c r="AI4155" s="50"/>
      <c r="AJ4155" s="50"/>
      <c r="AK4155" s="50"/>
      <c r="AL4155" s="50"/>
      <c r="AM4155" s="50"/>
      <c r="AN4155" s="50"/>
      <c r="AO4155" s="50"/>
      <c r="AP4155" s="50"/>
      <c r="AQ4155" s="50"/>
      <c r="AR4155" s="50"/>
      <c r="AS4155" s="50"/>
      <c r="AT4155" s="50"/>
      <c r="AU4155" s="50"/>
      <c r="AV4155" s="50"/>
      <c r="AW4155" s="50"/>
      <c r="AX4155" s="50"/>
      <c r="AY4155" s="50"/>
      <c r="AZ4155" s="50"/>
      <c r="BA4155" s="50"/>
      <c r="BB4155" s="50"/>
      <c r="BC4155" s="50"/>
      <c r="BD4155" s="50"/>
      <c r="BE4155" s="50"/>
      <c r="BF4155" s="50"/>
      <c r="BG4155" s="50"/>
      <c r="BH4155" s="50"/>
      <c r="BI4155" s="50"/>
      <c r="BJ4155" s="50"/>
      <c r="BK4155" s="50"/>
      <c r="BL4155" s="50"/>
      <c r="BM4155" s="50"/>
      <c r="BN4155" s="50"/>
      <c r="BO4155" s="50"/>
      <c r="BP4155" s="50"/>
      <c r="BQ4155" s="50"/>
      <c r="BR4155" s="50"/>
      <c r="BS4155" s="50"/>
      <c r="BT4155" s="50"/>
      <c r="BU4155" s="50"/>
      <c r="BV4155" s="50"/>
      <c r="BW4155" s="50"/>
      <c r="BX4155" s="50"/>
      <c r="BY4155" s="50"/>
      <c r="BZ4155" s="50"/>
      <c r="CA4155" s="50"/>
      <c r="CB4155" s="50"/>
      <c r="CC4155" s="50"/>
      <c r="CD4155" s="50"/>
      <c r="CE4155" s="50"/>
      <c r="CF4155" s="50"/>
      <c r="CG4155" s="50"/>
      <c r="CH4155" s="50"/>
      <c r="CI4155" s="50"/>
      <c r="CJ4155" s="50"/>
      <c r="CK4155" s="50"/>
      <c r="CL4155" s="50"/>
      <c r="CM4155" s="50"/>
      <c r="CN4155" s="50"/>
      <c r="CO4155" s="50"/>
      <c r="CP4155" s="50"/>
      <c r="CQ4155" s="50"/>
      <c r="CR4155" s="50"/>
      <c r="CS4155" s="50"/>
      <c r="CT4155" s="50"/>
      <c r="CU4155" s="50"/>
      <c r="CV4155" s="50"/>
      <c r="CW4155" s="50"/>
      <c r="CX4155" s="50"/>
      <c r="CY4155" s="50"/>
      <c r="CZ4155" s="50"/>
      <c r="DA4155" s="50"/>
      <c r="DB4155" s="50"/>
      <c r="DC4155" s="50"/>
      <c r="DD4155" s="50"/>
      <c r="DE4155" s="50"/>
      <c r="DF4155" s="50"/>
      <c r="DG4155" s="50"/>
    </row>
    <row r="4156" spans="1:111" x14ac:dyDescent="0.2">
      <c r="A4156" s="542" t="s">
        <v>1092</v>
      </c>
      <c r="B4156" s="542" t="s">
        <v>1092</v>
      </c>
      <c r="C4156" s="413"/>
      <c r="D4156" s="242" t="s">
        <v>533</v>
      </c>
      <c r="E4156" s="353">
        <v>0</v>
      </c>
      <c r="F4156" s="352">
        <f t="shared" si="128"/>
        <v>0</v>
      </c>
      <c r="G4156" s="352">
        <f t="shared" si="129"/>
        <v>0</v>
      </c>
      <c r="H4156" s="50"/>
      <c r="I4156" s="50"/>
      <c r="J4156" s="50"/>
      <c r="K4156" s="50"/>
      <c r="L4156" s="50"/>
      <c r="M4156" s="50"/>
      <c r="N4156" s="50"/>
      <c r="O4156" s="50"/>
      <c r="P4156" s="50"/>
      <c r="Q4156" s="50"/>
      <c r="R4156" s="50"/>
      <c r="S4156" s="50"/>
      <c r="T4156" s="50"/>
      <c r="U4156" s="50"/>
      <c r="V4156" s="50"/>
      <c r="W4156" s="50"/>
      <c r="X4156" s="50"/>
      <c r="Y4156" s="50"/>
      <c r="Z4156" s="50"/>
      <c r="AA4156" s="50"/>
      <c r="AB4156" s="50"/>
      <c r="AC4156" s="50"/>
      <c r="AD4156" s="50"/>
      <c r="AE4156" s="50"/>
      <c r="AF4156" s="50"/>
      <c r="AG4156" s="50"/>
      <c r="AH4156" s="50"/>
      <c r="AI4156" s="50"/>
      <c r="AJ4156" s="50"/>
      <c r="AK4156" s="50"/>
      <c r="AL4156" s="50"/>
      <c r="AM4156" s="50"/>
      <c r="AN4156" s="50"/>
      <c r="AO4156" s="50"/>
      <c r="AP4156" s="50"/>
      <c r="AQ4156" s="50"/>
      <c r="AR4156" s="50"/>
      <c r="AS4156" s="50"/>
      <c r="AT4156" s="50"/>
      <c r="AU4156" s="50"/>
      <c r="AV4156" s="50"/>
      <c r="AW4156" s="50"/>
      <c r="AX4156" s="50"/>
      <c r="AY4156" s="50"/>
      <c r="AZ4156" s="50"/>
      <c r="BA4156" s="50"/>
      <c r="BB4156" s="50"/>
      <c r="BC4156" s="50"/>
      <c r="BD4156" s="50"/>
      <c r="BE4156" s="50"/>
      <c r="BF4156" s="50"/>
      <c r="BG4156" s="50"/>
      <c r="BH4156" s="50"/>
      <c r="BI4156" s="50"/>
      <c r="BJ4156" s="50"/>
      <c r="BK4156" s="50"/>
      <c r="BL4156" s="50"/>
      <c r="BM4156" s="50"/>
      <c r="BN4156" s="50"/>
      <c r="BO4156" s="50"/>
      <c r="BP4156" s="50"/>
      <c r="BQ4156" s="50"/>
      <c r="BR4156" s="50"/>
      <c r="BS4156" s="50"/>
      <c r="BT4156" s="50"/>
      <c r="BU4156" s="50"/>
      <c r="BV4156" s="50"/>
      <c r="BW4156" s="50"/>
      <c r="BX4156" s="50"/>
      <c r="BY4156" s="50"/>
      <c r="BZ4156" s="50"/>
      <c r="CA4156" s="50"/>
      <c r="CB4156" s="50"/>
      <c r="CC4156" s="50"/>
      <c r="CD4156" s="50"/>
      <c r="CE4156" s="50"/>
      <c r="CF4156" s="50"/>
      <c r="CG4156" s="50"/>
      <c r="CH4156" s="50"/>
      <c r="CI4156" s="50"/>
      <c r="CJ4156" s="50"/>
      <c r="CK4156" s="50"/>
      <c r="CL4156" s="50"/>
      <c r="CM4156" s="50"/>
      <c r="CN4156" s="50"/>
      <c r="CO4156" s="50"/>
      <c r="CP4156" s="50"/>
      <c r="CQ4156" s="50"/>
      <c r="CR4156" s="50"/>
      <c r="CS4156" s="50"/>
      <c r="CT4156" s="50"/>
      <c r="CU4156" s="50"/>
      <c r="CV4156" s="50"/>
      <c r="CW4156" s="50"/>
      <c r="CX4156" s="50"/>
      <c r="CY4156" s="50"/>
      <c r="CZ4156" s="50"/>
      <c r="DA4156" s="50"/>
      <c r="DB4156" s="50"/>
      <c r="DC4156" s="50"/>
      <c r="DD4156" s="50"/>
      <c r="DE4156" s="50"/>
      <c r="DF4156" s="50"/>
      <c r="DG4156" s="50"/>
    </row>
    <row r="4157" spans="1:111" ht="25.5" x14ac:dyDescent="0.2">
      <c r="A4157" s="544"/>
      <c r="B4157" s="544"/>
      <c r="C4157" s="413"/>
      <c r="D4157" s="222" t="s">
        <v>534</v>
      </c>
      <c r="E4157" s="353">
        <v>700</v>
      </c>
      <c r="F4157" s="352">
        <f t="shared" si="128"/>
        <v>420</v>
      </c>
      <c r="G4157" s="352">
        <f t="shared" si="129"/>
        <v>350</v>
      </c>
      <c r="H4157" s="50"/>
      <c r="I4157" s="50"/>
      <c r="J4157" s="50"/>
      <c r="K4157" s="50"/>
      <c r="L4157" s="50"/>
      <c r="M4157" s="50"/>
      <c r="N4157" s="50"/>
      <c r="O4157" s="50"/>
      <c r="P4157" s="50"/>
      <c r="Q4157" s="50"/>
      <c r="R4157" s="50"/>
      <c r="S4157" s="50"/>
      <c r="T4157" s="50"/>
      <c r="U4157" s="50"/>
      <c r="V4157" s="50"/>
      <c r="W4157" s="50"/>
      <c r="X4157" s="50"/>
      <c r="Y4157" s="50"/>
      <c r="Z4157" s="50"/>
      <c r="AA4157" s="50"/>
      <c r="AB4157" s="50"/>
      <c r="AC4157" s="50"/>
      <c r="AD4157" s="50"/>
      <c r="AE4157" s="50"/>
      <c r="AF4157" s="50"/>
      <c r="AG4157" s="50"/>
      <c r="AH4157" s="50"/>
      <c r="AI4157" s="50"/>
      <c r="AJ4157" s="50"/>
      <c r="AK4157" s="50"/>
      <c r="AL4157" s="50"/>
      <c r="AM4157" s="50"/>
      <c r="AN4157" s="50"/>
      <c r="AO4157" s="50"/>
      <c r="AP4157" s="50"/>
      <c r="AQ4157" s="50"/>
      <c r="AR4157" s="50"/>
      <c r="AS4157" s="50"/>
      <c r="AT4157" s="50"/>
      <c r="AU4157" s="50"/>
      <c r="AV4157" s="50"/>
      <c r="AW4157" s="50"/>
      <c r="AX4157" s="50"/>
      <c r="AY4157" s="50"/>
      <c r="AZ4157" s="50"/>
      <c r="BA4157" s="50"/>
      <c r="BB4157" s="50"/>
      <c r="BC4157" s="50"/>
      <c r="BD4157" s="50"/>
      <c r="BE4157" s="50"/>
      <c r="BF4157" s="50"/>
      <c r="BG4157" s="50"/>
      <c r="BH4157" s="50"/>
      <c r="BI4157" s="50"/>
      <c r="BJ4157" s="50"/>
      <c r="BK4157" s="50"/>
      <c r="BL4157" s="50"/>
      <c r="BM4157" s="50"/>
      <c r="BN4157" s="50"/>
      <c r="BO4157" s="50"/>
      <c r="BP4157" s="50"/>
      <c r="BQ4157" s="50"/>
      <c r="BR4157" s="50"/>
      <c r="BS4157" s="50"/>
      <c r="BT4157" s="50"/>
      <c r="BU4157" s="50"/>
      <c r="BV4157" s="50"/>
      <c r="BW4157" s="50"/>
      <c r="BX4157" s="50"/>
      <c r="BY4157" s="50"/>
      <c r="BZ4157" s="50"/>
      <c r="CA4157" s="50"/>
      <c r="CB4157" s="50"/>
      <c r="CC4157" s="50"/>
      <c r="CD4157" s="50"/>
      <c r="CE4157" s="50"/>
      <c r="CF4157" s="50"/>
      <c r="CG4157" s="50"/>
      <c r="CH4157" s="50"/>
      <c r="CI4157" s="50"/>
      <c r="CJ4157" s="50"/>
      <c r="CK4157" s="50"/>
      <c r="CL4157" s="50"/>
      <c r="CM4157" s="50"/>
      <c r="CN4157" s="50"/>
      <c r="CO4157" s="50"/>
      <c r="CP4157" s="50"/>
      <c r="CQ4157" s="50"/>
      <c r="CR4157" s="50"/>
      <c r="CS4157" s="50"/>
      <c r="CT4157" s="50"/>
      <c r="CU4157" s="50"/>
      <c r="CV4157" s="50"/>
      <c r="CW4157" s="50"/>
      <c r="CX4157" s="50"/>
      <c r="CY4157" s="50"/>
      <c r="CZ4157" s="50"/>
      <c r="DA4157" s="50"/>
      <c r="DB4157" s="50"/>
      <c r="DC4157" s="50"/>
      <c r="DD4157" s="50"/>
      <c r="DE4157" s="50"/>
      <c r="DF4157" s="50"/>
      <c r="DG4157" s="50"/>
    </row>
    <row r="4158" spans="1:111" x14ac:dyDescent="0.2">
      <c r="A4158" s="560" t="s">
        <v>1093</v>
      </c>
      <c r="B4158" s="560" t="s">
        <v>1093</v>
      </c>
      <c r="C4158" s="413"/>
      <c r="D4158" s="241" t="s">
        <v>535</v>
      </c>
      <c r="E4158" s="353">
        <v>0</v>
      </c>
      <c r="F4158" s="352">
        <f t="shared" si="128"/>
        <v>0</v>
      </c>
      <c r="G4158" s="352">
        <f t="shared" si="129"/>
        <v>0</v>
      </c>
      <c r="H4158" s="50"/>
      <c r="I4158" s="50"/>
      <c r="J4158" s="50"/>
      <c r="K4158" s="50"/>
      <c r="L4158" s="50"/>
      <c r="M4158" s="50"/>
      <c r="N4158" s="50"/>
      <c r="O4158" s="50"/>
      <c r="P4158" s="50"/>
      <c r="Q4158" s="50"/>
      <c r="R4158" s="50"/>
      <c r="S4158" s="50"/>
      <c r="T4158" s="50"/>
      <c r="U4158" s="50"/>
      <c r="V4158" s="50"/>
      <c r="W4158" s="50"/>
      <c r="X4158" s="50"/>
      <c r="Y4158" s="50"/>
      <c r="Z4158" s="50"/>
      <c r="AA4158" s="50"/>
      <c r="AB4158" s="50"/>
      <c r="AC4158" s="50"/>
      <c r="AD4158" s="50"/>
      <c r="AE4158" s="50"/>
      <c r="AF4158" s="50"/>
      <c r="AG4158" s="50"/>
      <c r="AH4158" s="50"/>
      <c r="AI4158" s="50"/>
      <c r="AJ4158" s="50"/>
      <c r="AK4158" s="50"/>
      <c r="AL4158" s="50"/>
      <c r="AM4158" s="50"/>
      <c r="AN4158" s="50"/>
      <c r="AO4158" s="50"/>
      <c r="AP4158" s="50"/>
      <c r="AQ4158" s="50"/>
      <c r="AR4158" s="50"/>
      <c r="AS4158" s="50"/>
      <c r="AT4158" s="50"/>
      <c r="AU4158" s="50"/>
      <c r="AV4158" s="50"/>
      <c r="AW4158" s="50"/>
      <c r="AX4158" s="50"/>
      <c r="AY4158" s="50"/>
      <c r="AZ4158" s="50"/>
      <c r="BA4158" s="50"/>
      <c r="BB4158" s="50"/>
      <c r="BC4158" s="50"/>
      <c r="BD4158" s="50"/>
      <c r="BE4158" s="50"/>
      <c r="BF4158" s="50"/>
      <c r="BG4158" s="50"/>
      <c r="BH4158" s="50"/>
      <c r="BI4158" s="50"/>
      <c r="BJ4158" s="50"/>
      <c r="BK4158" s="50"/>
      <c r="BL4158" s="50"/>
      <c r="BM4158" s="50"/>
      <c r="BN4158" s="50"/>
      <c r="BO4158" s="50"/>
      <c r="BP4158" s="50"/>
      <c r="BQ4158" s="50"/>
      <c r="BR4158" s="50"/>
      <c r="BS4158" s="50"/>
      <c r="BT4158" s="50"/>
      <c r="BU4158" s="50"/>
      <c r="BV4158" s="50"/>
      <c r="BW4158" s="50"/>
      <c r="BX4158" s="50"/>
      <c r="BY4158" s="50"/>
      <c r="BZ4158" s="50"/>
      <c r="CA4158" s="50"/>
      <c r="CB4158" s="50"/>
      <c r="CC4158" s="50"/>
      <c r="CD4158" s="50"/>
      <c r="CE4158" s="50"/>
      <c r="CF4158" s="50"/>
      <c r="CG4158" s="50"/>
      <c r="CH4158" s="50"/>
      <c r="CI4158" s="50"/>
      <c r="CJ4158" s="50"/>
      <c r="CK4158" s="50"/>
      <c r="CL4158" s="50"/>
      <c r="CM4158" s="50"/>
      <c r="CN4158" s="50"/>
      <c r="CO4158" s="50"/>
      <c r="CP4158" s="50"/>
      <c r="CQ4158" s="50"/>
      <c r="CR4158" s="50"/>
      <c r="CS4158" s="50"/>
      <c r="CT4158" s="50"/>
      <c r="CU4158" s="50"/>
      <c r="CV4158" s="50"/>
      <c r="CW4158" s="50"/>
      <c r="CX4158" s="50"/>
      <c r="CY4158" s="50"/>
      <c r="CZ4158" s="50"/>
      <c r="DA4158" s="50"/>
      <c r="DB4158" s="50"/>
      <c r="DC4158" s="50"/>
      <c r="DD4158" s="50"/>
      <c r="DE4158" s="50"/>
      <c r="DF4158" s="50"/>
      <c r="DG4158" s="50"/>
    </row>
    <row r="4159" spans="1:111" x14ac:dyDescent="0.2">
      <c r="A4159" s="561"/>
      <c r="B4159" s="561"/>
      <c r="C4159" s="413"/>
      <c r="D4159" s="222" t="s">
        <v>536</v>
      </c>
      <c r="E4159" s="353">
        <v>350</v>
      </c>
      <c r="F4159" s="352">
        <f t="shared" si="128"/>
        <v>210</v>
      </c>
      <c r="G4159" s="352">
        <f t="shared" si="129"/>
        <v>175</v>
      </c>
      <c r="H4159" s="50"/>
      <c r="I4159" s="50"/>
      <c r="J4159" s="50"/>
      <c r="K4159" s="50"/>
      <c r="L4159" s="50"/>
      <c r="M4159" s="50"/>
      <c r="N4159" s="50"/>
      <c r="O4159" s="50"/>
      <c r="P4159" s="50"/>
      <c r="Q4159" s="50"/>
      <c r="R4159" s="50"/>
      <c r="S4159" s="50"/>
      <c r="T4159" s="50"/>
      <c r="U4159" s="50"/>
      <c r="V4159" s="50"/>
      <c r="W4159" s="50"/>
      <c r="X4159" s="50"/>
      <c r="Y4159" s="50"/>
      <c r="Z4159" s="50"/>
      <c r="AA4159" s="50"/>
      <c r="AB4159" s="50"/>
      <c r="AC4159" s="50"/>
      <c r="AD4159" s="50"/>
      <c r="AE4159" s="50"/>
      <c r="AF4159" s="50"/>
      <c r="AG4159" s="50"/>
      <c r="AH4159" s="50"/>
      <c r="AI4159" s="50"/>
      <c r="AJ4159" s="50"/>
      <c r="AK4159" s="50"/>
      <c r="AL4159" s="50"/>
      <c r="AM4159" s="50"/>
      <c r="AN4159" s="50"/>
      <c r="AO4159" s="50"/>
      <c r="AP4159" s="50"/>
      <c r="AQ4159" s="50"/>
      <c r="AR4159" s="50"/>
      <c r="AS4159" s="50"/>
      <c r="AT4159" s="50"/>
      <c r="AU4159" s="50"/>
      <c r="AV4159" s="50"/>
      <c r="AW4159" s="50"/>
      <c r="AX4159" s="50"/>
      <c r="AY4159" s="50"/>
      <c r="AZ4159" s="50"/>
      <c r="BA4159" s="50"/>
      <c r="BB4159" s="50"/>
      <c r="BC4159" s="50"/>
      <c r="BD4159" s="50"/>
      <c r="BE4159" s="50"/>
      <c r="BF4159" s="50"/>
      <c r="BG4159" s="50"/>
      <c r="BH4159" s="50"/>
      <c r="BI4159" s="50"/>
      <c r="BJ4159" s="50"/>
      <c r="BK4159" s="50"/>
      <c r="BL4159" s="50"/>
      <c r="BM4159" s="50"/>
      <c r="BN4159" s="50"/>
      <c r="BO4159" s="50"/>
      <c r="BP4159" s="50"/>
      <c r="BQ4159" s="50"/>
      <c r="BR4159" s="50"/>
      <c r="BS4159" s="50"/>
      <c r="BT4159" s="50"/>
      <c r="BU4159" s="50"/>
      <c r="BV4159" s="50"/>
      <c r="BW4159" s="50"/>
      <c r="BX4159" s="50"/>
      <c r="BY4159" s="50"/>
      <c r="BZ4159" s="50"/>
      <c r="CA4159" s="50"/>
      <c r="CB4159" s="50"/>
      <c r="CC4159" s="50"/>
      <c r="CD4159" s="50"/>
      <c r="CE4159" s="50"/>
      <c r="CF4159" s="50"/>
      <c r="CG4159" s="50"/>
      <c r="CH4159" s="50"/>
      <c r="CI4159" s="50"/>
      <c r="CJ4159" s="50"/>
      <c r="CK4159" s="50"/>
      <c r="CL4159" s="50"/>
      <c r="CM4159" s="50"/>
      <c r="CN4159" s="50"/>
      <c r="CO4159" s="50"/>
      <c r="CP4159" s="50"/>
      <c r="CQ4159" s="50"/>
      <c r="CR4159" s="50"/>
      <c r="CS4159" s="50"/>
      <c r="CT4159" s="50"/>
      <c r="CU4159" s="50"/>
      <c r="CV4159" s="50"/>
      <c r="CW4159" s="50"/>
      <c r="CX4159" s="50"/>
      <c r="CY4159" s="50"/>
      <c r="CZ4159" s="50"/>
      <c r="DA4159" s="50"/>
      <c r="DB4159" s="50"/>
      <c r="DC4159" s="50"/>
      <c r="DD4159" s="50"/>
      <c r="DE4159" s="50"/>
      <c r="DF4159" s="50"/>
      <c r="DG4159" s="50"/>
    </row>
    <row r="4160" spans="1:111" x14ac:dyDescent="0.2">
      <c r="A4160" s="561"/>
      <c r="B4160" s="561"/>
      <c r="C4160" s="413"/>
      <c r="D4160" s="222" t="s">
        <v>537</v>
      </c>
      <c r="E4160" s="353">
        <v>350</v>
      </c>
      <c r="F4160" s="352">
        <f t="shared" si="128"/>
        <v>210</v>
      </c>
      <c r="G4160" s="352">
        <f t="shared" si="129"/>
        <v>175</v>
      </c>
      <c r="H4160" s="50"/>
      <c r="I4160" s="50"/>
      <c r="J4160" s="50"/>
      <c r="K4160" s="50"/>
      <c r="L4160" s="50"/>
      <c r="M4160" s="50"/>
      <c r="N4160" s="50"/>
      <c r="O4160" s="50"/>
      <c r="P4160" s="50"/>
      <c r="Q4160" s="50"/>
      <c r="R4160" s="50"/>
      <c r="S4160" s="50"/>
      <c r="T4160" s="50"/>
      <c r="U4160" s="50"/>
      <c r="V4160" s="50"/>
      <c r="W4160" s="50"/>
      <c r="X4160" s="50"/>
      <c r="Y4160" s="50"/>
      <c r="Z4160" s="50"/>
      <c r="AA4160" s="50"/>
      <c r="AB4160" s="50"/>
      <c r="AC4160" s="50"/>
      <c r="AD4160" s="50"/>
      <c r="AE4160" s="50"/>
      <c r="AF4160" s="50"/>
      <c r="AG4160" s="50"/>
      <c r="AH4160" s="50"/>
      <c r="AI4160" s="50"/>
      <c r="AJ4160" s="50"/>
      <c r="AK4160" s="50"/>
      <c r="AL4160" s="50"/>
      <c r="AM4160" s="50"/>
      <c r="AN4160" s="50"/>
      <c r="AO4160" s="50"/>
      <c r="AP4160" s="50"/>
      <c r="AQ4160" s="50"/>
      <c r="AR4160" s="50"/>
      <c r="AS4160" s="50"/>
      <c r="AT4160" s="50"/>
      <c r="AU4160" s="50"/>
      <c r="AV4160" s="50"/>
      <c r="AW4160" s="50"/>
      <c r="AX4160" s="50"/>
      <c r="AY4160" s="50"/>
      <c r="AZ4160" s="50"/>
      <c r="BA4160" s="50"/>
      <c r="BB4160" s="50"/>
      <c r="BC4160" s="50"/>
      <c r="BD4160" s="50"/>
      <c r="BE4160" s="50"/>
      <c r="BF4160" s="50"/>
      <c r="BG4160" s="50"/>
      <c r="BH4160" s="50"/>
      <c r="BI4160" s="50"/>
      <c r="BJ4160" s="50"/>
      <c r="BK4160" s="50"/>
      <c r="BL4160" s="50"/>
      <c r="BM4160" s="50"/>
      <c r="BN4160" s="50"/>
      <c r="BO4160" s="50"/>
      <c r="BP4160" s="50"/>
      <c r="BQ4160" s="50"/>
      <c r="BR4160" s="50"/>
      <c r="BS4160" s="50"/>
      <c r="BT4160" s="50"/>
      <c r="BU4160" s="50"/>
      <c r="BV4160" s="50"/>
      <c r="BW4160" s="50"/>
      <c r="BX4160" s="50"/>
      <c r="BY4160" s="50"/>
      <c r="BZ4160" s="50"/>
      <c r="CA4160" s="50"/>
      <c r="CB4160" s="50"/>
      <c r="CC4160" s="50"/>
      <c r="CD4160" s="50"/>
      <c r="CE4160" s="50"/>
      <c r="CF4160" s="50"/>
      <c r="CG4160" s="50"/>
      <c r="CH4160" s="50"/>
      <c r="CI4160" s="50"/>
      <c r="CJ4160" s="50"/>
      <c r="CK4160" s="50"/>
      <c r="CL4160" s="50"/>
      <c r="CM4160" s="50"/>
      <c r="CN4160" s="50"/>
      <c r="CO4160" s="50"/>
      <c r="CP4160" s="50"/>
      <c r="CQ4160" s="50"/>
      <c r="CR4160" s="50"/>
      <c r="CS4160" s="50"/>
      <c r="CT4160" s="50"/>
      <c r="CU4160" s="50"/>
      <c r="CV4160" s="50"/>
      <c r="CW4160" s="50"/>
      <c r="CX4160" s="50"/>
      <c r="CY4160" s="50"/>
      <c r="CZ4160" s="50"/>
      <c r="DA4160" s="50"/>
      <c r="DB4160" s="50"/>
      <c r="DC4160" s="50"/>
      <c r="DD4160" s="50"/>
      <c r="DE4160" s="50"/>
      <c r="DF4160" s="50"/>
      <c r="DG4160" s="50"/>
    </row>
    <row r="4161" spans="1:111" ht="13.5" x14ac:dyDescent="0.2">
      <c r="A4161" s="561"/>
      <c r="B4161" s="561"/>
      <c r="C4161" s="413"/>
      <c r="D4161" s="222" t="s">
        <v>8464</v>
      </c>
      <c r="E4161" s="353">
        <v>0</v>
      </c>
      <c r="F4161" s="352">
        <f t="shared" si="128"/>
        <v>0</v>
      </c>
      <c r="G4161" s="352">
        <f t="shared" si="129"/>
        <v>0</v>
      </c>
      <c r="H4161" s="50"/>
      <c r="I4161" s="50"/>
      <c r="J4161" s="50"/>
      <c r="K4161" s="50"/>
      <c r="L4161" s="50"/>
      <c r="M4161" s="50"/>
      <c r="N4161" s="50"/>
      <c r="O4161" s="50"/>
      <c r="P4161" s="50"/>
      <c r="Q4161" s="50"/>
      <c r="R4161" s="50"/>
      <c r="S4161" s="50"/>
      <c r="T4161" s="50"/>
      <c r="U4161" s="50"/>
      <c r="V4161" s="50"/>
      <c r="W4161" s="50"/>
      <c r="X4161" s="50"/>
      <c r="Y4161" s="50"/>
      <c r="Z4161" s="50"/>
      <c r="AA4161" s="50"/>
      <c r="AB4161" s="50"/>
      <c r="AC4161" s="50"/>
      <c r="AD4161" s="50"/>
      <c r="AE4161" s="50"/>
      <c r="AF4161" s="50"/>
      <c r="AG4161" s="50"/>
      <c r="AH4161" s="50"/>
      <c r="AI4161" s="50"/>
      <c r="AJ4161" s="50"/>
      <c r="AK4161" s="50"/>
      <c r="AL4161" s="50"/>
      <c r="AM4161" s="50"/>
      <c r="AN4161" s="50"/>
      <c r="AO4161" s="50"/>
      <c r="AP4161" s="50"/>
      <c r="AQ4161" s="50"/>
      <c r="AR4161" s="50"/>
      <c r="AS4161" s="50"/>
      <c r="AT4161" s="50"/>
      <c r="AU4161" s="50"/>
      <c r="AV4161" s="50"/>
      <c r="AW4161" s="50"/>
      <c r="AX4161" s="50"/>
      <c r="AY4161" s="50"/>
      <c r="AZ4161" s="50"/>
      <c r="BA4161" s="50"/>
      <c r="BB4161" s="50"/>
      <c r="BC4161" s="50"/>
      <c r="BD4161" s="50"/>
      <c r="BE4161" s="50"/>
      <c r="BF4161" s="50"/>
      <c r="BG4161" s="50"/>
      <c r="BH4161" s="50"/>
      <c r="BI4161" s="50"/>
      <c r="BJ4161" s="50"/>
      <c r="BK4161" s="50"/>
      <c r="BL4161" s="50"/>
      <c r="BM4161" s="50"/>
      <c r="BN4161" s="50"/>
      <c r="BO4161" s="50"/>
      <c r="BP4161" s="50"/>
      <c r="BQ4161" s="50"/>
      <c r="BR4161" s="50"/>
      <c r="BS4161" s="50"/>
      <c r="BT4161" s="50"/>
      <c r="BU4161" s="50"/>
      <c r="BV4161" s="50"/>
      <c r="BW4161" s="50"/>
      <c r="BX4161" s="50"/>
      <c r="BY4161" s="50"/>
      <c r="BZ4161" s="50"/>
      <c r="CA4161" s="50"/>
      <c r="CB4161" s="50"/>
      <c r="CC4161" s="50"/>
      <c r="CD4161" s="50"/>
      <c r="CE4161" s="50"/>
      <c r="CF4161" s="50"/>
      <c r="CG4161" s="50"/>
      <c r="CH4161" s="50"/>
      <c r="CI4161" s="50"/>
      <c r="CJ4161" s="50"/>
      <c r="CK4161" s="50"/>
      <c r="CL4161" s="50"/>
      <c r="CM4161" s="50"/>
      <c r="CN4161" s="50"/>
      <c r="CO4161" s="50"/>
      <c r="CP4161" s="50"/>
      <c r="CQ4161" s="50"/>
      <c r="CR4161" s="50"/>
      <c r="CS4161" s="50"/>
      <c r="CT4161" s="50"/>
      <c r="CU4161" s="50"/>
      <c r="CV4161" s="50"/>
      <c r="CW4161" s="50"/>
      <c r="CX4161" s="50"/>
      <c r="CY4161" s="50"/>
      <c r="CZ4161" s="50"/>
      <c r="DA4161" s="50"/>
      <c r="DB4161" s="50"/>
      <c r="DC4161" s="50"/>
      <c r="DD4161" s="50"/>
      <c r="DE4161" s="50"/>
      <c r="DF4161" s="50"/>
      <c r="DG4161" s="50"/>
    </row>
    <row r="4162" spans="1:111" x14ac:dyDescent="0.2">
      <c r="A4162" s="561"/>
      <c r="B4162" s="561"/>
      <c r="C4162" s="413"/>
      <c r="D4162" s="222" t="s">
        <v>1347</v>
      </c>
      <c r="E4162" s="353">
        <v>550</v>
      </c>
      <c r="F4162" s="352">
        <f t="shared" si="128"/>
        <v>330</v>
      </c>
      <c r="G4162" s="352">
        <f t="shared" si="129"/>
        <v>275</v>
      </c>
      <c r="H4162" s="50"/>
      <c r="I4162" s="50"/>
      <c r="J4162" s="50"/>
      <c r="K4162" s="50"/>
      <c r="L4162" s="50"/>
      <c r="M4162" s="50"/>
      <c r="N4162" s="50"/>
      <c r="O4162" s="50"/>
      <c r="P4162" s="50"/>
      <c r="Q4162" s="50"/>
      <c r="R4162" s="50"/>
      <c r="S4162" s="50"/>
      <c r="T4162" s="50"/>
      <c r="U4162" s="50"/>
      <c r="V4162" s="50"/>
      <c r="W4162" s="50"/>
      <c r="X4162" s="50"/>
      <c r="Y4162" s="50"/>
      <c r="Z4162" s="50"/>
      <c r="AA4162" s="50"/>
      <c r="AB4162" s="50"/>
      <c r="AC4162" s="50"/>
      <c r="AD4162" s="50"/>
      <c r="AE4162" s="50"/>
      <c r="AF4162" s="50"/>
      <c r="AG4162" s="50"/>
      <c r="AH4162" s="50"/>
      <c r="AI4162" s="50"/>
      <c r="AJ4162" s="50"/>
      <c r="AK4162" s="50"/>
      <c r="AL4162" s="50"/>
      <c r="AM4162" s="50"/>
      <c r="AN4162" s="50"/>
      <c r="AO4162" s="50"/>
      <c r="AP4162" s="50"/>
      <c r="AQ4162" s="50"/>
      <c r="AR4162" s="50"/>
      <c r="AS4162" s="50"/>
      <c r="AT4162" s="50"/>
      <c r="AU4162" s="50"/>
      <c r="AV4162" s="50"/>
      <c r="AW4162" s="50"/>
      <c r="AX4162" s="50"/>
      <c r="AY4162" s="50"/>
      <c r="AZ4162" s="50"/>
      <c r="BA4162" s="50"/>
      <c r="BB4162" s="50"/>
      <c r="BC4162" s="50"/>
      <c r="BD4162" s="50"/>
      <c r="BE4162" s="50"/>
      <c r="BF4162" s="50"/>
      <c r="BG4162" s="50"/>
      <c r="BH4162" s="50"/>
      <c r="BI4162" s="50"/>
      <c r="BJ4162" s="50"/>
      <c r="BK4162" s="50"/>
      <c r="BL4162" s="50"/>
      <c r="BM4162" s="50"/>
      <c r="BN4162" s="50"/>
      <c r="BO4162" s="50"/>
      <c r="BP4162" s="50"/>
      <c r="BQ4162" s="50"/>
      <c r="BR4162" s="50"/>
      <c r="BS4162" s="50"/>
      <c r="BT4162" s="50"/>
      <c r="BU4162" s="50"/>
      <c r="BV4162" s="50"/>
      <c r="BW4162" s="50"/>
      <c r="BX4162" s="50"/>
      <c r="BY4162" s="50"/>
      <c r="BZ4162" s="50"/>
      <c r="CA4162" s="50"/>
      <c r="CB4162" s="50"/>
      <c r="CC4162" s="50"/>
      <c r="CD4162" s="50"/>
      <c r="CE4162" s="50"/>
      <c r="CF4162" s="50"/>
      <c r="CG4162" s="50"/>
      <c r="CH4162" s="50"/>
      <c r="CI4162" s="50"/>
      <c r="CJ4162" s="50"/>
      <c r="CK4162" s="50"/>
      <c r="CL4162" s="50"/>
      <c r="CM4162" s="50"/>
      <c r="CN4162" s="50"/>
      <c r="CO4162" s="50"/>
      <c r="CP4162" s="50"/>
      <c r="CQ4162" s="50"/>
      <c r="CR4162" s="50"/>
      <c r="CS4162" s="50"/>
      <c r="CT4162" s="50"/>
      <c r="CU4162" s="50"/>
      <c r="CV4162" s="50"/>
      <c r="CW4162" s="50"/>
      <c r="CX4162" s="50"/>
      <c r="CY4162" s="50"/>
      <c r="CZ4162" s="50"/>
      <c r="DA4162" s="50"/>
      <c r="DB4162" s="50"/>
      <c r="DC4162" s="50"/>
      <c r="DD4162" s="50"/>
      <c r="DE4162" s="50"/>
      <c r="DF4162" s="50"/>
      <c r="DG4162" s="50"/>
    </row>
    <row r="4163" spans="1:111" x14ac:dyDescent="0.2">
      <c r="A4163" s="562"/>
      <c r="B4163" s="562"/>
      <c r="C4163" s="413"/>
      <c r="D4163" s="222" t="s">
        <v>538</v>
      </c>
      <c r="E4163" s="353">
        <v>600</v>
      </c>
      <c r="F4163" s="352">
        <f t="shared" si="128"/>
        <v>360</v>
      </c>
      <c r="G4163" s="352">
        <f t="shared" si="129"/>
        <v>300</v>
      </c>
      <c r="H4163" s="50"/>
      <c r="I4163" s="50"/>
      <c r="J4163" s="50"/>
      <c r="K4163" s="50"/>
      <c r="L4163" s="50"/>
      <c r="M4163" s="50"/>
      <c r="N4163" s="50"/>
      <c r="O4163" s="50"/>
      <c r="P4163" s="50"/>
      <c r="Q4163" s="50"/>
      <c r="R4163" s="50"/>
      <c r="S4163" s="50"/>
      <c r="T4163" s="50"/>
      <c r="U4163" s="50"/>
      <c r="V4163" s="50"/>
      <c r="W4163" s="50"/>
      <c r="X4163" s="50"/>
      <c r="Y4163" s="50"/>
      <c r="Z4163" s="50"/>
      <c r="AA4163" s="50"/>
      <c r="AB4163" s="50"/>
      <c r="AC4163" s="50"/>
      <c r="AD4163" s="50"/>
      <c r="AE4163" s="50"/>
      <c r="AF4163" s="50"/>
      <c r="AG4163" s="50"/>
      <c r="AH4163" s="50"/>
      <c r="AI4163" s="50"/>
      <c r="AJ4163" s="50"/>
      <c r="AK4163" s="50"/>
      <c r="AL4163" s="50"/>
      <c r="AM4163" s="50"/>
      <c r="AN4163" s="50"/>
      <c r="AO4163" s="50"/>
      <c r="AP4163" s="50"/>
      <c r="AQ4163" s="50"/>
      <c r="AR4163" s="50"/>
      <c r="AS4163" s="50"/>
      <c r="AT4163" s="50"/>
      <c r="AU4163" s="50"/>
      <c r="AV4163" s="50"/>
      <c r="AW4163" s="50"/>
      <c r="AX4163" s="50"/>
      <c r="AY4163" s="50"/>
      <c r="AZ4163" s="50"/>
      <c r="BA4163" s="50"/>
      <c r="BB4163" s="50"/>
      <c r="BC4163" s="50"/>
      <c r="BD4163" s="50"/>
      <c r="BE4163" s="50"/>
      <c r="BF4163" s="50"/>
      <c r="BG4163" s="50"/>
      <c r="BH4163" s="50"/>
      <c r="BI4163" s="50"/>
      <c r="BJ4163" s="50"/>
      <c r="BK4163" s="50"/>
      <c r="BL4163" s="50"/>
      <c r="BM4163" s="50"/>
      <c r="BN4163" s="50"/>
      <c r="BO4163" s="50"/>
      <c r="BP4163" s="50"/>
      <c r="BQ4163" s="50"/>
      <c r="BR4163" s="50"/>
      <c r="BS4163" s="50"/>
      <c r="BT4163" s="50"/>
      <c r="BU4163" s="50"/>
      <c r="BV4163" s="50"/>
      <c r="BW4163" s="50"/>
      <c r="BX4163" s="50"/>
      <c r="BY4163" s="50"/>
      <c r="BZ4163" s="50"/>
      <c r="CA4163" s="50"/>
      <c r="CB4163" s="50"/>
      <c r="CC4163" s="50"/>
      <c r="CD4163" s="50"/>
      <c r="CE4163" s="50"/>
      <c r="CF4163" s="50"/>
      <c r="CG4163" s="50"/>
      <c r="CH4163" s="50"/>
      <c r="CI4163" s="50"/>
      <c r="CJ4163" s="50"/>
      <c r="CK4163" s="50"/>
      <c r="CL4163" s="50"/>
      <c r="CM4163" s="50"/>
      <c r="CN4163" s="50"/>
      <c r="CO4163" s="50"/>
      <c r="CP4163" s="50"/>
      <c r="CQ4163" s="50"/>
      <c r="CR4163" s="50"/>
      <c r="CS4163" s="50"/>
      <c r="CT4163" s="50"/>
      <c r="CU4163" s="50"/>
      <c r="CV4163" s="50"/>
      <c r="CW4163" s="50"/>
      <c r="CX4163" s="50"/>
      <c r="CY4163" s="50"/>
      <c r="CZ4163" s="50"/>
      <c r="DA4163" s="50"/>
      <c r="DB4163" s="50"/>
      <c r="DC4163" s="50"/>
      <c r="DD4163" s="50"/>
      <c r="DE4163" s="50"/>
      <c r="DF4163" s="50"/>
      <c r="DG4163" s="50"/>
    </row>
    <row r="4164" spans="1:111" x14ac:dyDescent="0.2">
      <c r="A4164" s="560" t="s">
        <v>1094</v>
      </c>
      <c r="B4164" s="560" t="s">
        <v>1095</v>
      </c>
      <c r="C4164" s="413"/>
      <c r="D4164" s="241" t="s">
        <v>539</v>
      </c>
      <c r="E4164" s="353">
        <v>0</v>
      </c>
      <c r="F4164" s="352">
        <f t="shared" si="128"/>
        <v>0</v>
      </c>
      <c r="G4164" s="352">
        <f t="shared" si="129"/>
        <v>0</v>
      </c>
      <c r="H4164" s="50"/>
      <c r="I4164" s="50"/>
      <c r="J4164" s="50"/>
      <c r="K4164" s="50"/>
      <c r="L4164" s="50"/>
      <c r="M4164" s="50"/>
      <c r="N4164" s="50"/>
      <c r="O4164" s="50"/>
      <c r="P4164" s="50"/>
      <c r="Q4164" s="50"/>
      <c r="R4164" s="50"/>
      <c r="S4164" s="50"/>
      <c r="T4164" s="50"/>
      <c r="U4164" s="50"/>
      <c r="V4164" s="50"/>
      <c r="W4164" s="50"/>
      <c r="X4164" s="50"/>
      <c r="Y4164" s="50"/>
      <c r="Z4164" s="50"/>
      <c r="AA4164" s="50"/>
      <c r="AB4164" s="50"/>
      <c r="AC4164" s="50"/>
      <c r="AD4164" s="50"/>
      <c r="AE4164" s="50"/>
      <c r="AF4164" s="50"/>
      <c r="AG4164" s="50"/>
      <c r="AH4164" s="50"/>
      <c r="AI4164" s="50"/>
      <c r="AJ4164" s="50"/>
      <c r="AK4164" s="50"/>
      <c r="AL4164" s="50"/>
      <c r="AM4164" s="50"/>
      <c r="AN4164" s="50"/>
      <c r="AO4164" s="50"/>
      <c r="AP4164" s="50"/>
      <c r="AQ4164" s="50"/>
      <c r="AR4164" s="50"/>
      <c r="AS4164" s="50"/>
      <c r="AT4164" s="50"/>
      <c r="AU4164" s="50"/>
      <c r="AV4164" s="50"/>
      <c r="AW4164" s="50"/>
      <c r="AX4164" s="50"/>
      <c r="AY4164" s="50"/>
      <c r="AZ4164" s="50"/>
      <c r="BA4164" s="50"/>
      <c r="BB4164" s="50"/>
      <c r="BC4164" s="50"/>
      <c r="BD4164" s="50"/>
      <c r="BE4164" s="50"/>
      <c r="BF4164" s="50"/>
      <c r="BG4164" s="50"/>
      <c r="BH4164" s="50"/>
      <c r="BI4164" s="50"/>
      <c r="BJ4164" s="50"/>
      <c r="BK4164" s="50"/>
      <c r="BL4164" s="50"/>
      <c r="BM4164" s="50"/>
      <c r="BN4164" s="50"/>
      <c r="BO4164" s="50"/>
      <c r="BP4164" s="50"/>
      <c r="BQ4164" s="50"/>
      <c r="BR4164" s="50"/>
      <c r="BS4164" s="50"/>
      <c r="BT4164" s="50"/>
      <c r="BU4164" s="50"/>
      <c r="BV4164" s="50"/>
      <c r="BW4164" s="50"/>
      <c r="BX4164" s="50"/>
      <c r="BY4164" s="50"/>
      <c r="BZ4164" s="50"/>
      <c r="CA4164" s="50"/>
      <c r="CB4164" s="50"/>
      <c r="CC4164" s="50"/>
      <c r="CD4164" s="50"/>
      <c r="CE4164" s="50"/>
      <c r="CF4164" s="50"/>
      <c r="CG4164" s="50"/>
      <c r="CH4164" s="50"/>
      <c r="CI4164" s="50"/>
      <c r="CJ4164" s="50"/>
      <c r="CK4164" s="50"/>
      <c r="CL4164" s="50"/>
      <c r="CM4164" s="50"/>
      <c r="CN4164" s="50"/>
      <c r="CO4164" s="50"/>
      <c r="CP4164" s="50"/>
      <c r="CQ4164" s="50"/>
      <c r="CR4164" s="50"/>
      <c r="CS4164" s="50"/>
      <c r="CT4164" s="50"/>
      <c r="CU4164" s="50"/>
      <c r="CV4164" s="50"/>
      <c r="CW4164" s="50"/>
      <c r="CX4164" s="50"/>
      <c r="CY4164" s="50"/>
      <c r="CZ4164" s="50"/>
      <c r="DA4164" s="50"/>
      <c r="DB4164" s="50"/>
      <c r="DC4164" s="50"/>
      <c r="DD4164" s="50"/>
      <c r="DE4164" s="50"/>
      <c r="DF4164" s="50"/>
      <c r="DG4164" s="50"/>
    </row>
    <row r="4165" spans="1:111" x14ac:dyDescent="0.2">
      <c r="A4165" s="561"/>
      <c r="B4165" s="561"/>
      <c r="C4165" s="413"/>
      <c r="D4165" s="222" t="s">
        <v>540</v>
      </c>
      <c r="E4165" s="353">
        <v>500</v>
      </c>
      <c r="F4165" s="352">
        <f t="shared" si="128"/>
        <v>300</v>
      </c>
      <c r="G4165" s="352">
        <f t="shared" si="129"/>
        <v>250</v>
      </c>
      <c r="H4165" s="50"/>
      <c r="I4165" s="50"/>
      <c r="J4165" s="50"/>
      <c r="K4165" s="50"/>
      <c r="L4165" s="50"/>
      <c r="M4165" s="50"/>
      <c r="N4165" s="50"/>
      <c r="O4165" s="50"/>
      <c r="P4165" s="50"/>
      <c r="Q4165" s="50"/>
      <c r="R4165" s="50"/>
      <c r="S4165" s="50"/>
      <c r="T4165" s="50"/>
      <c r="U4165" s="50"/>
      <c r="V4165" s="50"/>
      <c r="W4165" s="50"/>
      <c r="X4165" s="50"/>
      <c r="Y4165" s="50"/>
      <c r="Z4165" s="50"/>
      <c r="AA4165" s="50"/>
      <c r="AB4165" s="50"/>
      <c r="AC4165" s="50"/>
      <c r="AD4165" s="50"/>
      <c r="AE4165" s="50"/>
      <c r="AF4165" s="50"/>
      <c r="AG4165" s="50"/>
      <c r="AH4165" s="50"/>
      <c r="AI4165" s="50"/>
      <c r="AJ4165" s="50"/>
      <c r="AK4165" s="50"/>
      <c r="AL4165" s="50"/>
      <c r="AM4165" s="50"/>
      <c r="AN4165" s="50"/>
      <c r="AO4165" s="50"/>
      <c r="AP4165" s="50"/>
      <c r="AQ4165" s="50"/>
      <c r="AR4165" s="50"/>
      <c r="AS4165" s="50"/>
      <c r="AT4165" s="50"/>
      <c r="AU4165" s="50"/>
      <c r="AV4165" s="50"/>
      <c r="AW4165" s="50"/>
      <c r="AX4165" s="50"/>
      <c r="AY4165" s="50"/>
      <c r="AZ4165" s="50"/>
      <c r="BA4165" s="50"/>
      <c r="BB4165" s="50"/>
      <c r="BC4165" s="50"/>
      <c r="BD4165" s="50"/>
      <c r="BE4165" s="50"/>
      <c r="BF4165" s="50"/>
      <c r="BG4165" s="50"/>
      <c r="BH4165" s="50"/>
      <c r="BI4165" s="50"/>
      <c r="BJ4165" s="50"/>
      <c r="BK4165" s="50"/>
      <c r="BL4165" s="50"/>
      <c r="BM4165" s="50"/>
      <c r="BN4165" s="50"/>
      <c r="BO4165" s="50"/>
      <c r="BP4165" s="50"/>
      <c r="BQ4165" s="50"/>
      <c r="BR4165" s="50"/>
      <c r="BS4165" s="50"/>
      <c r="BT4165" s="50"/>
      <c r="BU4165" s="50"/>
      <c r="BV4165" s="50"/>
      <c r="BW4165" s="50"/>
      <c r="BX4165" s="50"/>
      <c r="BY4165" s="50"/>
      <c r="BZ4165" s="50"/>
      <c r="CA4165" s="50"/>
      <c r="CB4165" s="50"/>
      <c r="CC4165" s="50"/>
      <c r="CD4165" s="50"/>
      <c r="CE4165" s="50"/>
      <c r="CF4165" s="50"/>
      <c r="CG4165" s="50"/>
      <c r="CH4165" s="50"/>
      <c r="CI4165" s="50"/>
      <c r="CJ4165" s="50"/>
      <c r="CK4165" s="50"/>
      <c r="CL4165" s="50"/>
      <c r="CM4165" s="50"/>
      <c r="CN4165" s="50"/>
      <c r="CO4165" s="50"/>
      <c r="CP4165" s="50"/>
      <c r="CQ4165" s="50"/>
      <c r="CR4165" s="50"/>
      <c r="CS4165" s="50"/>
      <c r="CT4165" s="50"/>
      <c r="CU4165" s="50"/>
      <c r="CV4165" s="50"/>
      <c r="CW4165" s="50"/>
      <c r="CX4165" s="50"/>
      <c r="CY4165" s="50"/>
      <c r="CZ4165" s="50"/>
      <c r="DA4165" s="50"/>
      <c r="DB4165" s="50"/>
      <c r="DC4165" s="50"/>
      <c r="DD4165" s="50"/>
      <c r="DE4165" s="50"/>
      <c r="DF4165" s="50"/>
      <c r="DG4165" s="50"/>
    </row>
    <row r="4166" spans="1:111" x14ac:dyDescent="0.2">
      <c r="A4166" s="561"/>
      <c r="B4166" s="561"/>
      <c r="C4166" s="413"/>
      <c r="D4166" s="222" t="s">
        <v>541</v>
      </c>
      <c r="E4166" s="353">
        <v>350</v>
      </c>
      <c r="F4166" s="352">
        <f t="shared" si="128"/>
        <v>210</v>
      </c>
      <c r="G4166" s="352">
        <f t="shared" si="129"/>
        <v>175</v>
      </c>
      <c r="H4166" s="50"/>
      <c r="I4166" s="50"/>
      <c r="J4166" s="50"/>
      <c r="K4166" s="50"/>
      <c r="L4166" s="50"/>
      <c r="M4166" s="50"/>
      <c r="N4166" s="50"/>
      <c r="O4166" s="50"/>
      <c r="P4166" s="50"/>
      <c r="Q4166" s="50"/>
      <c r="R4166" s="50"/>
      <c r="S4166" s="50"/>
      <c r="T4166" s="50"/>
      <c r="U4166" s="50"/>
      <c r="V4166" s="50"/>
      <c r="W4166" s="50"/>
      <c r="X4166" s="50"/>
      <c r="Y4166" s="50"/>
      <c r="Z4166" s="50"/>
      <c r="AA4166" s="50"/>
      <c r="AB4166" s="50"/>
      <c r="AC4166" s="50"/>
      <c r="AD4166" s="50"/>
      <c r="AE4166" s="50"/>
      <c r="AF4166" s="50"/>
      <c r="AG4166" s="50"/>
      <c r="AH4166" s="50"/>
      <c r="AI4166" s="50"/>
      <c r="AJ4166" s="50"/>
      <c r="AK4166" s="50"/>
      <c r="AL4166" s="50"/>
      <c r="AM4166" s="50"/>
      <c r="AN4166" s="50"/>
      <c r="AO4166" s="50"/>
      <c r="AP4166" s="50"/>
      <c r="AQ4166" s="50"/>
      <c r="AR4166" s="50"/>
      <c r="AS4166" s="50"/>
      <c r="AT4166" s="50"/>
      <c r="AU4166" s="50"/>
      <c r="AV4166" s="50"/>
      <c r="AW4166" s="50"/>
      <c r="AX4166" s="50"/>
      <c r="AY4166" s="50"/>
      <c r="AZ4166" s="50"/>
      <c r="BA4166" s="50"/>
      <c r="BB4166" s="50"/>
      <c r="BC4166" s="50"/>
      <c r="BD4166" s="50"/>
      <c r="BE4166" s="50"/>
      <c r="BF4166" s="50"/>
      <c r="BG4166" s="50"/>
      <c r="BH4166" s="50"/>
      <c r="BI4166" s="50"/>
      <c r="BJ4166" s="50"/>
      <c r="BK4166" s="50"/>
      <c r="BL4166" s="50"/>
      <c r="BM4166" s="50"/>
      <c r="BN4166" s="50"/>
      <c r="BO4166" s="50"/>
      <c r="BP4166" s="50"/>
      <c r="BQ4166" s="50"/>
      <c r="BR4166" s="50"/>
      <c r="BS4166" s="50"/>
      <c r="BT4166" s="50"/>
      <c r="BU4166" s="50"/>
      <c r="BV4166" s="50"/>
      <c r="BW4166" s="50"/>
      <c r="BX4166" s="50"/>
      <c r="BY4166" s="50"/>
      <c r="BZ4166" s="50"/>
      <c r="CA4166" s="50"/>
      <c r="CB4166" s="50"/>
      <c r="CC4166" s="50"/>
      <c r="CD4166" s="50"/>
      <c r="CE4166" s="50"/>
      <c r="CF4166" s="50"/>
      <c r="CG4166" s="50"/>
      <c r="CH4166" s="50"/>
      <c r="CI4166" s="50"/>
      <c r="CJ4166" s="50"/>
      <c r="CK4166" s="50"/>
      <c r="CL4166" s="50"/>
      <c r="CM4166" s="50"/>
      <c r="CN4166" s="50"/>
      <c r="CO4166" s="50"/>
      <c r="CP4166" s="50"/>
      <c r="CQ4166" s="50"/>
      <c r="CR4166" s="50"/>
      <c r="CS4166" s="50"/>
      <c r="CT4166" s="50"/>
      <c r="CU4166" s="50"/>
      <c r="CV4166" s="50"/>
      <c r="CW4166" s="50"/>
      <c r="CX4166" s="50"/>
      <c r="CY4166" s="50"/>
      <c r="CZ4166" s="50"/>
      <c r="DA4166" s="50"/>
      <c r="DB4166" s="50"/>
      <c r="DC4166" s="50"/>
      <c r="DD4166" s="50"/>
      <c r="DE4166" s="50"/>
      <c r="DF4166" s="50"/>
      <c r="DG4166" s="50"/>
    </row>
    <row r="4167" spans="1:111" x14ac:dyDescent="0.2">
      <c r="A4167" s="561"/>
      <c r="B4167" s="561"/>
      <c r="C4167" s="413"/>
      <c r="D4167" s="222" t="s">
        <v>542</v>
      </c>
      <c r="E4167" s="353">
        <v>350</v>
      </c>
      <c r="F4167" s="352">
        <f t="shared" si="128"/>
        <v>210</v>
      </c>
      <c r="G4167" s="352">
        <f t="shared" si="129"/>
        <v>175</v>
      </c>
      <c r="H4167" s="50"/>
      <c r="I4167" s="50"/>
      <c r="J4167" s="50"/>
      <c r="K4167" s="50"/>
      <c r="L4167" s="50"/>
      <c r="M4167" s="50"/>
      <c r="N4167" s="50"/>
      <c r="O4167" s="50"/>
      <c r="P4167" s="50"/>
      <c r="Q4167" s="50"/>
      <c r="R4167" s="50"/>
      <c r="S4167" s="50"/>
      <c r="T4167" s="50"/>
      <c r="U4167" s="50"/>
      <c r="V4167" s="50"/>
      <c r="W4167" s="50"/>
      <c r="X4167" s="50"/>
      <c r="Y4167" s="50"/>
      <c r="Z4167" s="50"/>
      <c r="AA4167" s="50"/>
      <c r="AB4167" s="50"/>
      <c r="AC4167" s="50"/>
      <c r="AD4167" s="50"/>
      <c r="AE4167" s="50"/>
      <c r="AF4167" s="50"/>
      <c r="AG4167" s="50"/>
      <c r="AH4167" s="50"/>
      <c r="AI4167" s="50"/>
      <c r="AJ4167" s="50"/>
      <c r="AK4167" s="50"/>
      <c r="AL4167" s="50"/>
      <c r="AM4167" s="50"/>
      <c r="AN4167" s="50"/>
      <c r="AO4167" s="50"/>
      <c r="AP4167" s="50"/>
      <c r="AQ4167" s="50"/>
      <c r="AR4167" s="50"/>
      <c r="AS4167" s="50"/>
      <c r="AT4167" s="50"/>
      <c r="AU4167" s="50"/>
      <c r="AV4167" s="50"/>
      <c r="AW4167" s="50"/>
      <c r="AX4167" s="50"/>
      <c r="AY4167" s="50"/>
      <c r="AZ4167" s="50"/>
      <c r="BA4167" s="50"/>
      <c r="BB4167" s="50"/>
      <c r="BC4167" s="50"/>
      <c r="BD4167" s="50"/>
      <c r="BE4167" s="50"/>
      <c r="BF4167" s="50"/>
      <c r="BG4167" s="50"/>
      <c r="BH4167" s="50"/>
      <c r="BI4167" s="50"/>
      <c r="BJ4167" s="50"/>
      <c r="BK4167" s="50"/>
      <c r="BL4167" s="50"/>
      <c r="BM4167" s="50"/>
      <c r="BN4167" s="50"/>
      <c r="BO4167" s="50"/>
      <c r="BP4167" s="50"/>
      <c r="BQ4167" s="50"/>
      <c r="BR4167" s="50"/>
      <c r="BS4167" s="50"/>
      <c r="BT4167" s="50"/>
      <c r="BU4167" s="50"/>
      <c r="BV4167" s="50"/>
      <c r="BW4167" s="50"/>
      <c r="BX4167" s="50"/>
      <c r="BY4167" s="50"/>
      <c r="BZ4167" s="50"/>
      <c r="CA4167" s="50"/>
      <c r="CB4167" s="50"/>
      <c r="CC4167" s="50"/>
      <c r="CD4167" s="50"/>
      <c r="CE4167" s="50"/>
      <c r="CF4167" s="50"/>
      <c r="CG4167" s="50"/>
      <c r="CH4167" s="50"/>
      <c r="CI4167" s="50"/>
      <c r="CJ4167" s="50"/>
      <c r="CK4167" s="50"/>
      <c r="CL4167" s="50"/>
      <c r="CM4167" s="50"/>
      <c r="CN4167" s="50"/>
      <c r="CO4167" s="50"/>
      <c r="CP4167" s="50"/>
      <c r="CQ4167" s="50"/>
      <c r="CR4167" s="50"/>
      <c r="CS4167" s="50"/>
      <c r="CT4167" s="50"/>
      <c r="CU4167" s="50"/>
      <c r="CV4167" s="50"/>
      <c r="CW4167" s="50"/>
      <c r="CX4167" s="50"/>
      <c r="CY4167" s="50"/>
      <c r="CZ4167" s="50"/>
      <c r="DA4167" s="50"/>
      <c r="DB4167" s="50"/>
      <c r="DC4167" s="50"/>
      <c r="DD4167" s="50"/>
      <c r="DE4167" s="50"/>
      <c r="DF4167" s="50"/>
      <c r="DG4167" s="50"/>
    </row>
    <row r="4168" spans="1:111" x14ac:dyDescent="0.2">
      <c r="A4168" s="562"/>
      <c r="B4168" s="562"/>
      <c r="C4168" s="413"/>
      <c r="D4168" s="222" t="s">
        <v>543</v>
      </c>
      <c r="E4168" s="353">
        <v>450</v>
      </c>
      <c r="F4168" s="352">
        <f t="shared" si="128"/>
        <v>270</v>
      </c>
      <c r="G4168" s="352">
        <f t="shared" si="129"/>
        <v>225</v>
      </c>
      <c r="H4168" s="50"/>
      <c r="I4168" s="50"/>
      <c r="J4168" s="50"/>
      <c r="K4168" s="50"/>
      <c r="L4168" s="50"/>
      <c r="M4168" s="50"/>
      <c r="N4168" s="50"/>
      <c r="O4168" s="50"/>
      <c r="P4168" s="50"/>
      <c r="Q4168" s="50"/>
      <c r="R4168" s="50"/>
      <c r="S4168" s="50"/>
      <c r="T4168" s="50"/>
      <c r="U4168" s="50"/>
      <c r="V4168" s="50"/>
      <c r="W4168" s="50"/>
      <c r="X4168" s="50"/>
      <c r="Y4168" s="50"/>
      <c r="Z4168" s="50"/>
      <c r="AA4168" s="50"/>
      <c r="AB4168" s="50"/>
      <c r="AC4168" s="50"/>
      <c r="AD4168" s="50"/>
      <c r="AE4168" s="50"/>
      <c r="AF4168" s="50"/>
      <c r="AG4168" s="50"/>
      <c r="AH4168" s="50"/>
      <c r="AI4168" s="50"/>
      <c r="AJ4168" s="50"/>
      <c r="AK4168" s="50"/>
      <c r="AL4168" s="50"/>
      <c r="AM4168" s="50"/>
      <c r="AN4168" s="50"/>
      <c r="AO4168" s="50"/>
      <c r="AP4168" s="50"/>
      <c r="AQ4168" s="50"/>
      <c r="AR4168" s="50"/>
      <c r="AS4168" s="50"/>
      <c r="AT4168" s="50"/>
      <c r="AU4168" s="50"/>
      <c r="AV4168" s="50"/>
      <c r="AW4168" s="50"/>
      <c r="AX4168" s="50"/>
      <c r="AY4168" s="50"/>
      <c r="AZ4168" s="50"/>
      <c r="BA4168" s="50"/>
      <c r="BB4168" s="50"/>
      <c r="BC4168" s="50"/>
      <c r="BD4168" s="50"/>
      <c r="BE4168" s="50"/>
      <c r="BF4168" s="50"/>
      <c r="BG4168" s="50"/>
      <c r="BH4168" s="50"/>
      <c r="BI4168" s="50"/>
      <c r="BJ4168" s="50"/>
      <c r="BK4168" s="50"/>
      <c r="BL4168" s="50"/>
      <c r="BM4168" s="50"/>
      <c r="BN4168" s="50"/>
      <c r="BO4168" s="50"/>
      <c r="BP4168" s="50"/>
      <c r="BQ4168" s="50"/>
      <c r="BR4168" s="50"/>
      <c r="BS4168" s="50"/>
      <c r="BT4168" s="50"/>
      <c r="BU4168" s="50"/>
      <c r="BV4168" s="50"/>
      <c r="BW4168" s="50"/>
      <c r="BX4168" s="50"/>
      <c r="BY4168" s="50"/>
      <c r="BZ4168" s="50"/>
      <c r="CA4168" s="50"/>
      <c r="CB4168" s="50"/>
      <c r="CC4168" s="50"/>
      <c r="CD4168" s="50"/>
      <c r="CE4168" s="50"/>
      <c r="CF4168" s="50"/>
      <c r="CG4168" s="50"/>
      <c r="CH4168" s="50"/>
      <c r="CI4168" s="50"/>
      <c r="CJ4168" s="50"/>
      <c r="CK4168" s="50"/>
      <c r="CL4168" s="50"/>
      <c r="CM4168" s="50"/>
      <c r="CN4168" s="50"/>
      <c r="CO4168" s="50"/>
      <c r="CP4168" s="50"/>
      <c r="CQ4168" s="50"/>
      <c r="CR4168" s="50"/>
      <c r="CS4168" s="50"/>
      <c r="CT4168" s="50"/>
      <c r="CU4168" s="50"/>
      <c r="CV4168" s="50"/>
      <c r="CW4168" s="50"/>
      <c r="CX4168" s="50"/>
      <c r="CY4168" s="50"/>
      <c r="CZ4168" s="50"/>
      <c r="DA4168" s="50"/>
      <c r="DB4168" s="50"/>
      <c r="DC4168" s="50"/>
      <c r="DD4168" s="50"/>
      <c r="DE4168" s="50"/>
      <c r="DF4168" s="50"/>
      <c r="DG4168" s="50"/>
    </row>
    <row r="4169" spans="1:111" x14ac:dyDescent="0.2">
      <c r="A4169" s="542" t="s">
        <v>1095</v>
      </c>
      <c r="B4169" s="542" t="s">
        <v>1096</v>
      </c>
      <c r="C4169" s="413"/>
      <c r="D4169" s="241" t="s">
        <v>544</v>
      </c>
      <c r="E4169" s="353">
        <v>0</v>
      </c>
      <c r="F4169" s="352">
        <f t="shared" si="128"/>
        <v>0</v>
      </c>
      <c r="G4169" s="352">
        <f t="shared" si="129"/>
        <v>0</v>
      </c>
      <c r="H4169" s="50"/>
      <c r="I4169" s="50"/>
      <c r="J4169" s="50"/>
      <c r="K4169" s="50"/>
      <c r="L4169" s="50"/>
      <c r="M4169" s="50"/>
      <c r="N4169" s="50"/>
      <c r="O4169" s="50"/>
      <c r="P4169" s="50"/>
      <c r="Q4169" s="50"/>
      <c r="R4169" s="50"/>
      <c r="S4169" s="50"/>
      <c r="T4169" s="50"/>
      <c r="U4169" s="50"/>
      <c r="V4169" s="50"/>
      <c r="W4169" s="50"/>
      <c r="X4169" s="50"/>
      <c r="Y4169" s="50"/>
      <c r="Z4169" s="50"/>
      <c r="AA4169" s="50"/>
      <c r="AB4169" s="50"/>
      <c r="AC4169" s="50"/>
      <c r="AD4169" s="50"/>
      <c r="AE4169" s="50"/>
      <c r="AF4169" s="50"/>
      <c r="AG4169" s="50"/>
      <c r="AH4169" s="50"/>
      <c r="AI4169" s="50"/>
      <c r="AJ4169" s="50"/>
      <c r="AK4169" s="50"/>
      <c r="AL4169" s="50"/>
      <c r="AM4169" s="50"/>
      <c r="AN4169" s="50"/>
      <c r="AO4169" s="50"/>
      <c r="AP4169" s="50"/>
      <c r="AQ4169" s="50"/>
      <c r="AR4169" s="50"/>
      <c r="AS4169" s="50"/>
      <c r="AT4169" s="50"/>
      <c r="AU4169" s="50"/>
      <c r="AV4169" s="50"/>
      <c r="AW4169" s="50"/>
      <c r="AX4169" s="50"/>
      <c r="AY4169" s="50"/>
      <c r="AZ4169" s="50"/>
      <c r="BA4169" s="50"/>
      <c r="BB4169" s="50"/>
      <c r="BC4169" s="50"/>
      <c r="BD4169" s="50"/>
      <c r="BE4169" s="50"/>
      <c r="BF4169" s="50"/>
      <c r="BG4169" s="50"/>
      <c r="BH4169" s="50"/>
      <c r="BI4169" s="50"/>
      <c r="BJ4169" s="50"/>
      <c r="BK4169" s="50"/>
      <c r="BL4169" s="50"/>
      <c r="BM4169" s="50"/>
      <c r="BN4169" s="50"/>
      <c r="BO4169" s="50"/>
      <c r="BP4169" s="50"/>
      <c r="BQ4169" s="50"/>
      <c r="BR4169" s="50"/>
      <c r="BS4169" s="50"/>
      <c r="BT4169" s="50"/>
      <c r="BU4169" s="50"/>
      <c r="BV4169" s="50"/>
      <c r="BW4169" s="50"/>
      <c r="BX4169" s="50"/>
      <c r="BY4169" s="50"/>
      <c r="BZ4169" s="50"/>
      <c r="CA4169" s="50"/>
      <c r="CB4169" s="50"/>
      <c r="CC4169" s="50"/>
      <c r="CD4169" s="50"/>
      <c r="CE4169" s="50"/>
      <c r="CF4169" s="50"/>
      <c r="CG4169" s="50"/>
      <c r="CH4169" s="50"/>
      <c r="CI4169" s="50"/>
      <c r="CJ4169" s="50"/>
      <c r="CK4169" s="50"/>
      <c r="CL4169" s="50"/>
      <c r="CM4169" s="50"/>
      <c r="CN4169" s="50"/>
      <c r="CO4169" s="50"/>
      <c r="CP4169" s="50"/>
      <c r="CQ4169" s="50"/>
      <c r="CR4169" s="50"/>
      <c r="CS4169" s="50"/>
      <c r="CT4169" s="50"/>
      <c r="CU4169" s="50"/>
      <c r="CV4169" s="50"/>
      <c r="CW4169" s="50"/>
      <c r="CX4169" s="50"/>
      <c r="CY4169" s="50"/>
      <c r="CZ4169" s="50"/>
      <c r="DA4169" s="50"/>
      <c r="DB4169" s="50"/>
      <c r="DC4169" s="50"/>
      <c r="DD4169" s="50"/>
      <c r="DE4169" s="50"/>
      <c r="DF4169" s="50"/>
      <c r="DG4169" s="50"/>
    </row>
    <row r="4170" spans="1:111" x14ac:dyDescent="0.2">
      <c r="A4170" s="543"/>
      <c r="B4170" s="543"/>
      <c r="C4170" s="413"/>
      <c r="D4170" s="222" t="s">
        <v>545</v>
      </c>
      <c r="E4170" s="353">
        <v>350</v>
      </c>
      <c r="F4170" s="352">
        <f t="shared" si="128"/>
        <v>210</v>
      </c>
      <c r="G4170" s="352">
        <f t="shared" si="129"/>
        <v>175</v>
      </c>
      <c r="H4170" s="50"/>
      <c r="I4170" s="50"/>
      <c r="J4170" s="50"/>
      <c r="K4170" s="50"/>
      <c r="L4170" s="50"/>
      <c r="M4170" s="50"/>
      <c r="N4170" s="50"/>
      <c r="O4170" s="50"/>
      <c r="P4170" s="50"/>
      <c r="Q4170" s="50"/>
      <c r="R4170" s="50"/>
      <c r="S4170" s="50"/>
      <c r="T4170" s="50"/>
      <c r="U4170" s="50"/>
      <c r="V4170" s="50"/>
      <c r="W4170" s="50"/>
      <c r="X4170" s="50"/>
      <c r="Y4170" s="50"/>
      <c r="Z4170" s="50"/>
      <c r="AA4170" s="50"/>
      <c r="AB4170" s="50"/>
      <c r="AC4170" s="50"/>
      <c r="AD4170" s="50"/>
      <c r="AE4170" s="50"/>
      <c r="AF4170" s="50"/>
      <c r="AG4170" s="50"/>
      <c r="AH4170" s="50"/>
      <c r="AI4170" s="50"/>
      <c r="AJ4170" s="50"/>
      <c r="AK4170" s="50"/>
      <c r="AL4170" s="50"/>
      <c r="AM4170" s="50"/>
      <c r="AN4170" s="50"/>
      <c r="AO4170" s="50"/>
      <c r="AP4170" s="50"/>
      <c r="AQ4170" s="50"/>
      <c r="AR4170" s="50"/>
      <c r="AS4170" s="50"/>
      <c r="AT4170" s="50"/>
      <c r="AU4170" s="50"/>
      <c r="AV4170" s="50"/>
      <c r="AW4170" s="50"/>
      <c r="AX4170" s="50"/>
      <c r="AY4170" s="50"/>
      <c r="AZ4170" s="50"/>
      <c r="BA4170" s="50"/>
      <c r="BB4170" s="50"/>
      <c r="BC4170" s="50"/>
      <c r="BD4170" s="50"/>
      <c r="BE4170" s="50"/>
      <c r="BF4170" s="50"/>
      <c r="BG4170" s="50"/>
      <c r="BH4170" s="50"/>
      <c r="BI4170" s="50"/>
      <c r="BJ4170" s="50"/>
      <c r="BK4170" s="50"/>
      <c r="BL4170" s="50"/>
      <c r="BM4170" s="50"/>
      <c r="BN4170" s="50"/>
      <c r="BO4170" s="50"/>
      <c r="BP4170" s="50"/>
      <c r="BQ4170" s="50"/>
      <c r="BR4170" s="50"/>
      <c r="BS4170" s="50"/>
      <c r="BT4170" s="50"/>
      <c r="BU4170" s="50"/>
      <c r="BV4170" s="50"/>
      <c r="BW4170" s="50"/>
      <c r="BX4170" s="50"/>
      <c r="BY4170" s="50"/>
      <c r="BZ4170" s="50"/>
      <c r="CA4170" s="50"/>
      <c r="CB4170" s="50"/>
      <c r="CC4170" s="50"/>
      <c r="CD4170" s="50"/>
      <c r="CE4170" s="50"/>
      <c r="CF4170" s="50"/>
      <c r="CG4170" s="50"/>
      <c r="CH4170" s="50"/>
      <c r="CI4170" s="50"/>
      <c r="CJ4170" s="50"/>
      <c r="CK4170" s="50"/>
      <c r="CL4170" s="50"/>
      <c r="CM4170" s="50"/>
      <c r="CN4170" s="50"/>
      <c r="CO4170" s="50"/>
      <c r="CP4170" s="50"/>
      <c r="CQ4170" s="50"/>
      <c r="CR4170" s="50"/>
      <c r="CS4170" s="50"/>
      <c r="CT4170" s="50"/>
      <c r="CU4170" s="50"/>
      <c r="CV4170" s="50"/>
      <c r="CW4170" s="50"/>
      <c r="CX4170" s="50"/>
      <c r="CY4170" s="50"/>
      <c r="CZ4170" s="50"/>
      <c r="DA4170" s="50"/>
      <c r="DB4170" s="50"/>
      <c r="DC4170" s="50"/>
      <c r="DD4170" s="50"/>
      <c r="DE4170" s="50"/>
      <c r="DF4170" s="50"/>
      <c r="DG4170" s="50"/>
    </row>
    <row r="4171" spans="1:111" x14ac:dyDescent="0.2">
      <c r="A4171" s="543"/>
      <c r="B4171" s="543"/>
      <c r="C4171" s="413"/>
      <c r="D4171" s="222" t="s">
        <v>546</v>
      </c>
      <c r="E4171" s="353">
        <v>350</v>
      </c>
      <c r="F4171" s="352">
        <f t="shared" si="128"/>
        <v>210</v>
      </c>
      <c r="G4171" s="352">
        <f t="shared" si="129"/>
        <v>175</v>
      </c>
      <c r="H4171" s="50"/>
      <c r="I4171" s="50"/>
      <c r="J4171" s="50"/>
      <c r="K4171" s="50"/>
      <c r="L4171" s="50"/>
      <c r="M4171" s="50"/>
      <c r="N4171" s="50"/>
      <c r="O4171" s="50"/>
      <c r="P4171" s="50"/>
      <c r="Q4171" s="50"/>
      <c r="R4171" s="50"/>
      <c r="S4171" s="50"/>
      <c r="T4171" s="50"/>
      <c r="U4171" s="50"/>
      <c r="V4171" s="50"/>
      <c r="W4171" s="50"/>
      <c r="X4171" s="50"/>
      <c r="Y4171" s="50"/>
      <c r="Z4171" s="50"/>
      <c r="AA4171" s="50"/>
      <c r="AB4171" s="50"/>
      <c r="AC4171" s="50"/>
      <c r="AD4171" s="50"/>
      <c r="AE4171" s="50"/>
      <c r="AF4171" s="50"/>
      <c r="AG4171" s="50"/>
      <c r="AH4171" s="50"/>
      <c r="AI4171" s="50"/>
      <c r="AJ4171" s="50"/>
      <c r="AK4171" s="50"/>
      <c r="AL4171" s="50"/>
      <c r="AM4171" s="50"/>
      <c r="AN4171" s="50"/>
      <c r="AO4171" s="50"/>
      <c r="AP4171" s="50"/>
      <c r="AQ4171" s="50"/>
      <c r="AR4171" s="50"/>
      <c r="AS4171" s="50"/>
      <c r="AT4171" s="50"/>
      <c r="AU4171" s="50"/>
      <c r="AV4171" s="50"/>
      <c r="AW4171" s="50"/>
      <c r="AX4171" s="50"/>
      <c r="AY4171" s="50"/>
      <c r="AZ4171" s="50"/>
      <c r="BA4171" s="50"/>
      <c r="BB4171" s="50"/>
      <c r="BC4171" s="50"/>
      <c r="BD4171" s="50"/>
      <c r="BE4171" s="50"/>
      <c r="BF4171" s="50"/>
      <c r="BG4171" s="50"/>
      <c r="BH4171" s="50"/>
      <c r="BI4171" s="50"/>
      <c r="BJ4171" s="50"/>
      <c r="BK4171" s="50"/>
      <c r="BL4171" s="50"/>
      <c r="BM4171" s="50"/>
      <c r="BN4171" s="50"/>
      <c r="BO4171" s="50"/>
      <c r="BP4171" s="50"/>
      <c r="BQ4171" s="50"/>
      <c r="BR4171" s="50"/>
      <c r="BS4171" s="50"/>
      <c r="BT4171" s="50"/>
      <c r="BU4171" s="50"/>
      <c r="BV4171" s="50"/>
      <c r="BW4171" s="50"/>
      <c r="BX4171" s="50"/>
      <c r="BY4171" s="50"/>
      <c r="BZ4171" s="50"/>
      <c r="CA4171" s="50"/>
      <c r="CB4171" s="50"/>
      <c r="CC4171" s="50"/>
      <c r="CD4171" s="50"/>
      <c r="CE4171" s="50"/>
      <c r="CF4171" s="50"/>
      <c r="CG4171" s="50"/>
      <c r="CH4171" s="50"/>
      <c r="CI4171" s="50"/>
      <c r="CJ4171" s="50"/>
      <c r="CK4171" s="50"/>
      <c r="CL4171" s="50"/>
      <c r="CM4171" s="50"/>
      <c r="CN4171" s="50"/>
      <c r="CO4171" s="50"/>
      <c r="CP4171" s="50"/>
      <c r="CQ4171" s="50"/>
      <c r="CR4171" s="50"/>
      <c r="CS4171" s="50"/>
      <c r="CT4171" s="50"/>
      <c r="CU4171" s="50"/>
      <c r="CV4171" s="50"/>
      <c r="CW4171" s="50"/>
      <c r="CX4171" s="50"/>
      <c r="CY4171" s="50"/>
      <c r="CZ4171" s="50"/>
      <c r="DA4171" s="50"/>
      <c r="DB4171" s="50"/>
      <c r="DC4171" s="50"/>
      <c r="DD4171" s="50"/>
      <c r="DE4171" s="50"/>
      <c r="DF4171" s="50"/>
      <c r="DG4171" s="50"/>
    </row>
    <row r="4172" spans="1:111" x14ac:dyDescent="0.2">
      <c r="A4172" s="543"/>
      <c r="B4172" s="543"/>
      <c r="C4172" s="413"/>
      <c r="D4172" s="222" t="s">
        <v>547</v>
      </c>
      <c r="E4172" s="353">
        <v>350</v>
      </c>
      <c r="F4172" s="352">
        <f t="shared" si="128"/>
        <v>210</v>
      </c>
      <c r="G4172" s="352">
        <f t="shared" si="129"/>
        <v>175</v>
      </c>
      <c r="H4172" s="50"/>
      <c r="I4172" s="50"/>
      <c r="J4172" s="50"/>
      <c r="K4172" s="50"/>
      <c r="L4172" s="50"/>
      <c r="M4172" s="50"/>
      <c r="N4172" s="50"/>
      <c r="O4172" s="50"/>
      <c r="P4172" s="50"/>
      <c r="Q4172" s="50"/>
      <c r="R4172" s="50"/>
      <c r="S4172" s="50"/>
      <c r="T4172" s="50"/>
      <c r="U4172" s="50"/>
      <c r="V4172" s="50"/>
      <c r="W4172" s="50"/>
      <c r="X4172" s="50"/>
      <c r="Y4172" s="50"/>
      <c r="Z4172" s="50"/>
      <c r="AA4172" s="50"/>
      <c r="AB4172" s="50"/>
      <c r="AC4172" s="50"/>
      <c r="AD4172" s="50"/>
      <c r="AE4172" s="50"/>
      <c r="AF4172" s="50"/>
      <c r="AG4172" s="50"/>
      <c r="AH4172" s="50"/>
      <c r="AI4172" s="50"/>
      <c r="AJ4172" s="50"/>
      <c r="AK4172" s="50"/>
      <c r="AL4172" s="50"/>
      <c r="AM4172" s="50"/>
      <c r="AN4172" s="50"/>
      <c r="AO4172" s="50"/>
      <c r="AP4172" s="50"/>
      <c r="AQ4172" s="50"/>
      <c r="AR4172" s="50"/>
      <c r="AS4172" s="50"/>
      <c r="AT4172" s="50"/>
      <c r="AU4172" s="50"/>
      <c r="AV4172" s="50"/>
      <c r="AW4172" s="50"/>
      <c r="AX4172" s="50"/>
      <c r="AY4172" s="50"/>
      <c r="AZ4172" s="50"/>
      <c r="BA4172" s="50"/>
      <c r="BB4172" s="50"/>
      <c r="BC4172" s="50"/>
      <c r="BD4172" s="50"/>
      <c r="BE4172" s="50"/>
      <c r="BF4172" s="50"/>
      <c r="BG4172" s="50"/>
      <c r="BH4172" s="50"/>
      <c r="BI4172" s="50"/>
      <c r="BJ4172" s="50"/>
      <c r="BK4172" s="50"/>
      <c r="BL4172" s="50"/>
      <c r="BM4172" s="50"/>
      <c r="BN4172" s="50"/>
      <c r="BO4172" s="50"/>
      <c r="BP4172" s="50"/>
      <c r="BQ4172" s="50"/>
      <c r="BR4172" s="50"/>
      <c r="BS4172" s="50"/>
      <c r="BT4172" s="50"/>
      <c r="BU4172" s="50"/>
      <c r="BV4172" s="50"/>
      <c r="BW4172" s="50"/>
      <c r="BX4172" s="50"/>
      <c r="BY4172" s="50"/>
      <c r="BZ4172" s="50"/>
      <c r="CA4172" s="50"/>
      <c r="CB4172" s="50"/>
      <c r="CC4172" s="50"/>
      <c r="CD4172" s="50"/>
      <c r="CE4172" s="50"/>
      <c r="CF4172" s="50"/>
      <c r="CG4172" s="50"/>
      <c r="CH4172" s="50"/>
      <c r="CI4172" s="50"/>
      <c r="CJ4172" s="50"/>
      <c r="CK4172" s="50"/>
      <c r="CL4172" s="50"/>
      <c r="CM4172" s="50"/>
      <c r="CN4172" s="50"/>
      <c r="CO4172" s="50"/>
      <c r="CP4172" s="50"/>
      <c r="CQ4172" s="50"/>
      <c r="CR4172" s="50"/>
      <c r="CS4172" s="50"/>
      <c r="CT4172" s="50"/>
      <c r="CU4172" s="50"/>
      <c r="CV4172" s="50"/>
      <c r="CW4172" s="50"/>
      <c r="CX4172" s="50"/>
      <c r="CY4172" s="50"/>
      <c r="CZ4172" s="50"/>
      <c r="DA4172" s="50"/>
      <c r="DB4172" s="50"/>
      <c r="DC4172" s="50"/>
      <c r="DD4172" s="50"/>
      <c r="DE4172" s="50"/>
      <c r="DF4172" s="50"/>
      <c r="DG4172" s="50"/>
    </row>
    <row r="4173" spans="1:111" x14ac:dyDescent="0.2">
      <c r="A4173" s="543"/>
      <c r="B4173" s="543"/>
      <c r="C4173" s="413"/>
      <c r="D4173" s="222" t="s">
        <v>548</v>
      </c>
      <c r="E4173" s="353">
        <v>350</v>
      </c>
      <c r="F4173" s="352">
        <f t="shared" si="128"/>
        <v>210</v>
      </c>
      <c r="G4173" s="352">
        <f t="shared" si="129"/>
        <v>175</v>
      </c>
      <c r="H4173" s="50"/>
      <c r="I4173" s="50"/>
      <c r="J4173" s="50"/>
      <c r="K4173" s="50"/>
      <c r="L4173" s="50"/>
      <c r="M4173" s="50"/>
      <c r="N4173" s="50"/>
      <c r="O4173" s="50"/>
      <c r="P4173" s="50"/>
      <c r="Q4173" s="50"/>
      <c r="R4173" s="50"/>
      <c r="S4173" s="50"/>
      <c r="T4173" s="50"/>
      <c r="U4173" s="50"/>
      <c r="V4173" s="50"/>
      <c r="W4173" s="50"/>
      <c r="X4173" s="50"/>
      <c r="Y4173" s="50"/>
      <c r="Z4173" s="50"/>
      <c r="AA4173" s="50"/>
      <c r="AB4173" s="50"/>
      <c r="AC4173" s="50"/>
      <c r="AD4173" s="50"/>
      <c r="AE4173" s="50"/>
      <c r="AF4173" s="50"/>
      <c r="AG4173" s="50"/>
      <c r="AH4173" s="50"/>
      <c r="AI4173" s="50"/>
      <c r="AJ4173" s="50"/>
      <c r="AK4173" s="50"/>
      <c r="AL4173" s="50"/>
      <c r="AM4173" s="50"/>
      <c r="AN4173" s="50"/>
      <c r="AO4173" s="50"/>
      <c r="AP4173" s="50"/>
      <c r="AQ4173" s="50"/>
      <c r="AR4173" s="50"/>
      <c r="AS4173" s="50"/>
      <c r="AT4173" s="50"/>
      <c r="AU4173" s="50"/>
      <c r="AV4173" s="50"/>
      <c r="AW4173" s="50"/>
      <c r="AX4173" s="50"/>
      <c r="AY4173" s="50"/>
      <c r="AZ4173" s="50"/>
      <c r="BA4173" s="50"/>
      <c r="BB4173" s="50"/>
      <c r="BC4173" s="50"/>
      <c r="BD4173" s="50"/>
      <c r="BE4173" s="50"/>
      <c r="BF4173" s="50"/>
      <c r="BG4173" s="50"/>
      <c r="BH4173" s="50"/>
      <c r="BI4173" s="50"/>
      <c r="BJ4173" s="50"/>
      <c r="BK4173" s="50"/>
      <c r="BL4173" s="50"/>
      <c r="BM4173" s="50"/>
      <c r="BN4173" s="50"/>
      <c r="BO4173" s="50"/>
      <c r="BP4173" s="50"/>
      <c r="BQ4173" s="50"/>
      <c r="BR4173" s="50"/>
      <c r="BS4173" s="50"/>
      <c r="BT4173" s="50"/>
      <c r="BU4173" s="50"/>
      <c r="BV4173" s="50"/>
      <c r="BW4173" s="50"/>
      <c r="BX4173" s="50"/>
      <c r="BY4173" s="50"/>
      <c r="BZ4173" s="50"/>
      <c r="CA4173" s="50"/>
      <c r="CB4173" s="50"/>
      <c r="CC4173" s="50"/>
      <c r="CD4173" s="50"/>
      <c r="CE4173" s="50"/>
      <c r="CF4173" s="50"/>
      <c r="CG4173" s="50"/>
      <c r="CH4173" s="50"/>
      <c r="CI4173" s="50"/>
      <c r="CJ4173" s="50"/>
      <c r="CK4173" s="50"/>
      <c r="CL4173" s="50"/>
      <c r="CM4173" s="50"/>
      <c r="CN4173" s="50"/>
      <c r="CO4173" s="50"/>
      <c r="CP4173" s="50"/>
      <c r="CQ4173" s="50"/>
      <c r="CR4173" s="50"/>
      <c r="CS4173" s="50"/>
      <c r="CT4173" s="50"/>
      <c r="CU4173" s="50"/>
      <c r="CV4173" s="50"/>
      <c r="CW4173" s="50"/>
      <c r="CX4173" s="50"/>
      <c r="CY4173" s="50"/>
      <c r="CZ4173" s="50"/>
      <c r="DA4173" s="50"/>
      <c r="DB4173" s="50"/>
      <c r="DC4173" s="50"/>
      <c r="DD4173" s="50"/>
      <c r="DE4173" s="50"/>
      <c r="DF4173" s="50"/>
      <c r="DG4173" s="50"/>
    </row>
    <row r="4174" spans="1:111" x14ac:dyDescent="0.2">
      <c r="A4174" s="544"/>
      <c r="B4174" s="544"/>
      <c r="C4174" s="413"/>
      <c r="D4174" s="222" t="s">
        <v>549</v>
      </c>
      <c r="E4174" s="353">
        <v>350</v>
      </c>
      <c r="F4174" s="352">
        <f t="shared" ref="F4174:F4238" si="130">IFERROR(E4174*0.6,0)</f>
        <v>210</v>
      </c>
      <c r="G4174" s="352">
        <f t="shared" ref="G4174:G4238" si="131">IFERROR(E4174*0.5,0)</f>
        <v>175</v>
      </c>
      <c r="H4174" s="50"/>
      <c r="I4174" s="50"/>
      <c r="J4174" s="50"/>
      <c r="K4174" s="50"/>
      <c r="L4174" s="50"/>
      <c r="M4174" s="50"/>
      <c r="N4174" s="50"/>
      <c r="O4174" s="50"/>
      <c r="P4174" s="50"/>
      <c r="Q4174" s="50"/>
      <c r="R4174" s="50"/>
      <c r="S4174" s="50"/>
      <c r="T4174" s="50"/>
      <c r="U4174" s="50"/>
      <c r="V4174" s="50"/>
      <c r="W4174" s="50"/>
      <c r="X4174" s="50"/>
      <c r="Y4174" s="50"/>
      <c r="Z4174" s="50"/>
      <c r="AA4174" s="50"/>
      <c r="AB4174" s="50"/>
      <c r="AC4174" s="50"/>
      <c r="AD4174" s="50"/>
      <c r="AE4174" s="50"/>
      <c r="AF4174" s="50"/>
      <c r="AG4174" s="50"/>
      <c r="AH4174" s="50"/>
      <c r="AI4174" s="50"/>
      <c r="AJ4174" s="50"/>
      <c r="AK4174" s="50"/>
      <c r="AL4174" s="50"/>
      <c r="AM4174" s="50"/>
      <c r="AN4174" s="50"/>
      <c r="AO4174" s="50"/>
      <c r="AP4174" s="50"/>
      <c r="AQ4174" s="50"/>
      <c r="AR4174" s="50"/>
      <c r="AS4174" s="50"/>
      <c r="AT4174" s="50"/>
      <c r="AU4174" s="50"/>
      <c r="AV4174" s="50"/>
      <c r="AW4174" s="50"/>
      <c r="AX4174" s="50"/>
      <c r="AY4174" s="50"/>
      <c r="AZ4174" s="50"/>
      <c r="BA4174" s="50"/>
      <c r="BB4174" s="50"/>
      <c r="BC4174" s="50"/>
      <c r="BD4174" s="50"/>
      <c r="BE4174" s="50"/>
      <c r="BF4174" s="50"/>
      <c r="BG4174" s="50"/>
      <c r="BH4174" s="50"/>
      <c r="BI4174" s="50"/>
      <c r="BJ4174" s="50"/>
      <c r="BK4174" s="50"/>
      <c r="BL4174" s="50"/>
      <c r="BM4174" s="50"/>
      <c r="BN4174" s="50"/>
      <c r="BO4174" s="50"/>
      <c r="BP4174" s="50"/>
      <c r="BQ4174" s="50"/>
      <c r="BR4174" s="50"/>
      <c r="BS4174" s="50"/>
      <c r="BT4174" s="50"/>
      <c r="BU4174" s="50"/>
      <c r="BV4174" s="50"/>
      <c r="BW4174" s="50"/>
      <c r="BX4174" s="50"/>
      <c r="BY4174" s="50"/>
      <c r="BZ4174" s="50"/>
      <c r="CA4174" s="50"/>
      <c r="CB4174" s="50"/>
      <c r="CC4174" s="50"/>
      <c r="CD4174" s="50"/>
      <c r="CE4174" s="50"/>
      <c r="CF4174" s="50"/>
      <c r="CG4174" s="50"/>
      <c r="CH4174" s="50"/>
      <c r="CI4174" s="50"/>
      <c r="CJ4174" s="50"/>
      <c r="CK4174" s="50"/>
      <c r="CL4174" s="50"/>
      <c r="CM4174" s="50"/>
      <c r="CN4174" s="50"/>
      <c r="CO4174" s="50"/>
      <c r="CP4174" s="50"/>
      <c r="CQ4174" s="50"/>
      <c r="CR4174" s="50"/>
      <c r="CS4174" s="50"/>
      <c r="CT4174" s="50"/>
      <c r="CU4174" s="50"/>
      <c r="CV4174" s="50"/>
      <c r="CW4174" s="50"/>
      <c r="CX4174" s="50"/>
      <c r="CY4174" s="50"/>
      <c r="CZ4174" s="50"/>
      <c r="DA4174" s="50"/>
      <c r="DB4174" s="50"/>
      <c r="DC4174" s="50"/>
      <c r="DD4174" s="50"/>
      <c r="DE4174" s="50"/>
      <c r="DF4174" s="50"/>
      <c r="DG4174" s="50"/>
    </row>
    <row r="4175" spans="1:111" x14ac:dyDescent="0.2">
      <c r="A4175" s="542" t="s">
        <v>1096</v>
      </c>
      <c r="B4175" s="542" t="s">
        <v>1097</v>
      </c>
      <c r="C4175" s="413"/>
      <c r="D4175" s="241" t="s">
        <v>550</v>
      </c>
      <c r="E4175" s="353">
        <v>0</v>
      </c>
      <c r="F4175" s="352">
        <f t="shared" si="130"/>
        <v>0</v>
      </c>
      <c r="G4175" s="352">
        <f t="shared" si="131"/>
        <v>0</v>
      </c>
      <c r="H4175" s="50"/>
      <c r="I4175" s="50"/>
      <c r="J4175" s="50"/>
      <c r="K4175" s="50"/>
      <c r="L4175" s="50"/>
      <c r="M4175" s="50"/>
      <c r="N4175" s="50"/>
      <c r="O4175" s="50"/>
      <c r="P4175" s="50"/>
      <c r="Q4175" s="50"/>
      <c r="R4175" s="50"/>
      <c r="S4175" s="50"/>
      <c r="T4175" s="50"/>
      <c r="U4175" s="50"/>
      <c r="V4175" s="50"/>
      <c r="W4175" s="50"/>
      <c r="X4175" s="50"/>
      <c r="Y4175" s="50"/>
      <c r="Z4175" s="50"/>
      <c r="AA4175" s="50"/>
      <c r="AB4175" s="50"/>
      <c r="AC4175" s="50"/>
      <c r="AD4175" s="50"/>
      <c r="AE4175" s="50"/>
      <c r="AF4175" s="50"/>
      <c r="AG4175" s="50"/>
      <c r="AH4175" s="50"/>
      <c r="AI4175" s="50"/>
      <c r="AJ4175" s="50"/>
      <c r="AK4175" s="50"/>
      <c r="AL4175" s="50"/>
      <c r="AM4175" s="50"/>
      <c r="AN4175" s="50"/>
      <c r="AO4175" s="50"/>
      <c r="AP4175" s="50"/>
      <c r="AQ4175" s="50"/>
      <c r="AR4175" s="50"/>
      <c r="AS4175" s="50"/>
      <c r="AT4175" s="50"/>
      <c r="AU4175" s="50"/>
      <c r="AV4175" s="50"/>
      <c r="AW4175" s="50"/>
      <c r="AX4175" s="50"/>
      <c r="AY4175" s="50"/>
      <c r="AZ4175" s="50"/>
      <c r="BA4175" s="50"/>
      <c r="BB4175" s="50"/>
      <c r="BC4175" s="50"/>
      <c r="BD4175" s="50"/>
      <c r="BE4175" s="50"/>
      <c r="BF4175" s="50"/>
      <c r="BG4175" s="50"/>
      <c r="BH4175" s="50"/>
      <c r="BI4175" s="50"/>
      <c r="BJ4175" s="50"/>
      <c r="BK4175" s="50"/>
      <c r="BL4175" s="50"/>
      <c r="BM4175" s="50"/>
      <c r="BN4175" s="50"/>
      <c r="BO4175" s="50"/>
      <c r="BP4175" s="50"/>
      <c r="BQ4175" s="50"/>
      <c r="BR4175" s="50"/>
      <c r="BS4175" s="50"/>
      <c r="BT4175" s="50"/>
      <c r="BU4175" s="50"/>
      <c r="BV4175" s="50"/>
      <c r="BW4175" s="50"/>
      <c r="BX4175" s="50"/>
      <c r="BY4175" s="50"/>
      <c r="BZ4175" s="50"/>
      <c r="CA4175" s="50"/>
      <c r="CB4175" s="50"/>
      <c r="CC4175" s="50"/>
      <c r="CD4175" s="50"/>
      <c r="CE4175" s="50"/>
      <c r="CF4175" s="50"/>
      <c r="CG4175" s="50"/>
      <c r="CH4175" s="50"/>
      <c r="CI4175" s="50"/>
      <c r="CJ4175" s="50"/>
      <c r="CK4175" s="50"/>
      <c r="CL4175" s="50"/>
      <c r="CM4175" s="50"/>
      <c r="CN4175" s="50"/>
      <c r="CO4175" s="50"/>
      <c r="CP4175" s="50"/>
      <c r="CQ4175" s="50"/>
      <c r="CR4175" s="50"/>
      <c r="CS4175" s="50"/>
      <c r="CT4175" s="50"/>
      <c r="CU4175" s="50"/>
      <c r="CV4175" s="50"/>
      <c r="CW4175" s="50"/>
      <c r="CX4175" s="50"/>
      <c r="CY4175" s="50"/>
      <c r="CZ4175" s="50"/>
      <c r="DA4175" s="50"/>
      <c r="DB4175" s="50"/>
      <c r="DC4175" s="50"/>
      <c r="DD4175" s="50"/>
      <c r="DE4175" s="50"/>
      <c r="DF4175" s="50"/>
      <c r="DG4175" s="50"/>
    </row>
    <row r="4176" spans="1:111" x14ac:dyDescent="0.2">
      <c r="A4176" s="543"/>
      <c r="B4176" s="543"/>
      <c r="C4176" s="413"/>
      <c r="D4176" s="222" t="s">
        <v>551</v>
      </c>
      <c r="E4176" s="353">
        <v>350</v>
      </c>
      <c r="F4176" s="352">
        <f t="shared" si="130"/>
        <v>210</v>
      </c>
      <c r="G4176" s="352">
        <f t="shared" si="131"/>
        <v>175</v>
      </c>
      <c r="H4176" s="50"/>
      <c r="I4176" s="50"/>
      <c r="J4176" s="50"/>
      <c r="K4176" s="50"/>
      <c r="L4176" s="50"/>
      <c r="M4176" s="50"/>
      <c r="N4176" s="50"/>
      <c r="O4176" s="50"/>
      <c r="P4176" s="50"/>
      <c r="Q4176" s="50"/>
      <c r="R4176" s="50"/>
      <c r="S4176" s="50"/>
      <c r="T4176" s="50"/>
      <c r="U4176" s="50"/>
      <c r="V4176" s="50"/>
      <c r="W4176" s="50"/>
      <c r="X4176" s="50"/>
      <c r="Y4176" s="50"/>
      <c r="Z4176" s="50"/>
      <c r="AA4176" s="50"/>
      <c r="AB4176" s="50"/>
      <c r="AC4176" s="50"/>
      <c r="AD4176" s="50"/>
      <c r="AE4176" s="50"/>
      <c r="AF4176" s="50"/>
      <c r="AG4176" s="50"/>
      <c r="AH4176" s="50"/>
      <c r="AI4176" s="50"/>
      <c r="AJ4176" s="50"/>
      <c r="AK4176" s="50"/>
      <c r="AL4176" s="50"/>
      <c r="AM4176" s="50"/>
      <c r="AN4176" s="50"/>
      <c r="AO4176" s="50"/>
      <c r="AP4176" s="50"/>
      <c r="AQ4176" s="50"/>
      <c r="AR4176" s="50"/>
      <c r="AS4176" s="50"/>
      <c r="AT4176" s="50"/>
      <c r="AU4176" s="50"/>
      <c r="AV4176" s="50"/>
      <c r="AW4176" s="50"/>
      <c r="AX4176" s="50"/>
      <c r="AY4176" s="50"/>
      <c r="AZ4176" s="50"/>
      <c r="BA4176" s="50"/>
      <c r="BB4176" s="50"/>
      <c r="BC4176" s="50"/>
      <c r="BD4176" s="50"/>
      <c r="BE4176" s="50"/>
      <c r="BF4176" s="50"/>
      <c r="BG4176" s="50"/>
      <c r="BH4176" s="50"/>
      <c r="BI4176" s="50"/>
      <c r="BJ4176" s="50"/>
      <c r="BK4176" s="50"/>
      <c r="BL4176" s="50"/>
      <c r="BM4176" s="50"/>
      <c r="BN4176" s="50"/>
      <c r="BO4176" s="50"/>
      <c r="BP4176" s="50"/>
      <c r="BQ4176" s="50"/>
      <c r="BR4176" s="50"/>
      <c r="BS4176" s="50"/>
      <c r="BT4176" s="50"/>
      <c r="BU4176" s="50"/>
      <c r="BV4176" s="50"/>
      <c r="BW4176" s="50"/>
      <c r="BX4176" s="50"/>
      <c r="BY4176" s="50"/>
      <c r="BZ4176" s="50"/>
      <c r="CA4176" s="50"/>
      <c r="CB4176" s="50"/>
      <c r="CC4176" s="50"/>
      <c r="CD4176" s="50"/>
      <c r="CE4176" s="50"/>
      <c r="CF4176" s="50"/>
      <c r="CG4176" s="50"/>
      <c r="CH4176" s="50"/>
      <c r="CI4176" s="50"/>
      <c r="CJ4176" s="50"/>
      <c r="CK4176" s="50"/>
      <c r="CL4176" s="50"/>
      <c r="CM4176" s="50"/>
      <c r="CN4176" s="50"/>
      <c r="CO4176" s="50"/>
      <c r="CP4176" s="50"/>
      <c r="CQ4176" s="50"/>
      <c r="CR4176" s="50"/>
      <c r="CS4176" s="50"/>
      <c r="CT4176" s="50"/>
      <c r="CU4176" s="50"/>
      <c r="CV4176" s="50"/>
      <c r="CW4176" s="50"/>
      <c r="CX4176" s="50"/>
      <c r="CY4176" s="50"/>
      <c r="CZ4176" s="50"/>
      <c r="DA4176" s="50"/>
      <c r="DB4176" s="50"/>
      <c r="DC4176" s="50"/>
      <c r="DD4176" s="50"/>
      <c r="DE4176" s="50"/>
      <c r="DF4176" s="50"/>
      <c r="DG4176" s="50"/>
    </row>
    <row r="4177" spans="1:111" x14ac:dyDescent="0.2">
      <c r="A4177" s="543"/>
      <c r="B4177" s="543"/>
      <c r="C4177" s="413"/>
      <c r="D4177" s="222" t="s">
        <v>552</v>
      </c>
      <c r="E4177" s="353">
        <v>350</v>
      </c>
      <c r="F4177" s="352">
        <f t="shared" si="130"/>
        <v>210</v>
      </c>
      <c r="G4177" s="352">
        <f t="shared" si="131"/>
        <v>175</v>
      </c>
      <c r="H4177" s="50"/>
      <c r="I4177" s="50"/>
      <c r="J4177" s="50"/>
      <c r="K4177" s="50"/>
      <c r="L4177" s="50"/>
      <c r="M4177" s="50"/>
      <c r="N4177" s="50"/>
      <c r="O4177" s="50"/>
      <c r="P4177" s="50"/>
      <c r="Q4177" s="50"/>
      <c r="R4177" s="50"/>
      <c r="S4177" s="50"/>
      <c r="T4177" s="50"/>
      <c r="U4177" s="50"/>
      <c r="V4177" s="50"/>
      <c r="W4177" s="50"/>
      <c r="X4177" s="50"/>
      <c r="Y4177" s="50"/>
      <c r="Z4177" s="50"/>
      <c r="AA4177" s="50"/>
      <c r="AB4177" s="50"/>
      <c r="AC4177" s="50"/>
      <c r="AD4177" s="50"/>
      <c r="AE4177" s="50"/>
      <c r="AF4177" s="50"/>
      <c r="AG4177" s="50"/>
      <c r="AH4177" s="50"/>
      <c r="AI4177" s="50"/>
      <c r="AJ4177" s="50"/>
      <c r="AK4177" s="50"/>
      <c r="AL4177" s="50"/>
      <c r="AM4177" s="50"/>
      <c r="AN4177" s="50"/>
      <c r="AO4177" s="50"/>
      <c r="AP4177" s="50"/>
      <c r="AQ4177" s="50"/>
      <c r="AR4177" s="50"/>
      <c r="AS4177" s="50"/>
      <c r="AT4177" s="50"/>
      <c r="AU4177" s="50"/>
      <c r="AV4177" s="50"/>
      <c r="AW4177" s="50"/>
      <c r="AX4177" s="50"/>
      <c r="AY4177" s="50"/>
      <c r="AZ4177" s="50"/>
      <c r="BA4177" s="50"/>
      <c r="BB4177" s="50"/>
      <c r="BC4177" s="50"/>
      <c r="BD4177" s="50"/>
      <c r="BE4177" s="50"/>
      <c r="BF4177" s="50"/>
      <c r="BG4177" s="50"/>
      <c r="BH4177" s="50"/>
      <c r="BI4177" s="50"/>
      <c r="BJ4177" s="50"/>
      <c r="BK4177" s="50"/>
      <c r="BL4177" s="50"/>
      <c r="BM4177" s="50"/>
      <c r="BN4177" s="50"/>
      <c r="BO4177" s="50"/>
      <c r="BP4177" s="50"/>
      <c r="BQ4177" s="50"/>
      <c r="BR4177" s="50"/>
      <c r="BS4177" s="50"/>
      <c r="BT4177" s="50"/>
      <c r="BU4177" s="50"/>
      <c r="BV4177" s="50"/>
      <c r="BW4177" s="50"/>
      <c r="BX4177" s="50"/>
      <c r="BY4177" s="50"/>
      <c r="BZ4177" s="50"/>
      <c r="CA4177" s="50"/>
      <c r="CB4177" s="50"/>
      <c r="CC4177" s="50"/>
      <c r="CD4177" s="50"/>
      <c r="CE4177" s="50"/>
      <c r="CF4177" s="50"/>
      <c r="CG4177" s="50"/>
      <c r="CH4177" s="50"/>
      <c r="CI4177" s="50"/>
      <c r="CJ4177" s="50"/>
      <c r="CK4177" s="50"/>
      <c r="CL4177" s="50"/>
      <c r="CM4177" s="50"/>
      <c r="CN4177" s="50"/>
      <c r="CO4177" s="50"/>
      <c r="CP4177" s="50"/>
      <c r="CQ4177" s="50"/>
      <c r="CR4177" s="50"/>
      <c r="CS4177" s="50"/>
      <c r="CT4177" s="50"/>
      <c r="CU4177" s="50"/>
      <c r="CV4177" s="50"/>
      <c r="CW4177" s="50"/>
      <c r="CX4177" s="50"/>
      <c r="CY4177" s="50"/>
      <c r="CZ4177" s="50"/>
      <c r="DA4177" s="50"/>
      <c r="DB4177" s="50"/>
      <c r="DC4177" s="50"/>
      <c r="DD4177" s="50"/>
      <c r="DE4177" s="50"/>
      <c r="DF4177" s="50"/>
      <c r="DG4177" s="50"/>
    </row>
    <row r="4178" spans="1:111" x14ac:dyDescent="0.2">
      <c r="A4178" s="543"/>
      <c r="B4178" s="543"/>
      <c r="C4178" s="413"/>
      <c r="D4178" s="222" t="s">
        <v>8465</v>
      </c>
      <c r="E4178" s="353">
        <v>0</v>
      </c>
      <c r="F4178" s="352">
        <f t="shared" si="130"/>
        <v>0</v>
      </c>
      <c r="G4178" s="352">
        <f t="shared" si="131"/>
        <v>0</v>
      </c>
      <c r="H4178" s="50"/>
      <c r="I4178" s="50"/>
      <c r="J4178" s="50"/>
      <c r="K4178" s="50"/>
      <c r="L4178" s="50"/>
      <c r="M4178" s="50"/>
      <c r="N4178" s="50"/>
      <c r="O4178" s="50"/>
      <c r="P4178" s="50"/>
      <c r="Q4178" s="50"/>
      <c r="R4178" s="50"/>
      <c r="S4178" s="50"/>
      <c r="T4178" s="50"/>
      <c r="U4178" s="50"/>
      <c r="V4178" s="50"/>
      <c r="W4178" s="50"/>
      <c r="X4178" s="50"/>
      <c r="Y4178" s="50"/>
      <c r="Z4178" s="50"/>
      <c r="AA4178" s="50"/>
      <c r="AB4178" s="50"/>
      <c r="AC4178" s="50"/>
      <c r="AD4178" s="50"/>
      <c r="AE4178" s="50"/>
      <c r="AF4178" s="50"/>
      <c r="AG4178" s="50"/>
      <c r="AH4178" s="50"/>
      <c r="AI4178" s="50"/>
      <c r="AJ4178" s="50"/>
      <c r="AK4178" s="50"/>
      <c r="AL4178" s="50"/>
      <c r="AM4178" s="50"/>
      <c r="AN4178" s="50"/>
      <c r="AO4178" s="50"/>
      <c r="AP4178" s="50"/>
      <c r="AQ4178" s="50"/>
      <c r="AR4178" s="50"/>
      <c r="AS4178" s="50"/>
      <c r="AT4178" s="50"/>
      <c r="AU4178" s="50"/>
      <c r="AV4178" s="50"/>
      <c r="AW4178" s="50"/>
      <c r="AX4178" s="50"/>
      <c r="AY4178" s="50"/>
      <c r="AZ4178" s="50"/>
      <c r="BA4178" s="50"/>
      <c r="BB4178" s="50"/>
      <c r="BC4178" s="50"/>
      <c r="BD4178" s="50"/>
      <c r="BE4178" s="50"/>
      <c r="BF4178" s="50"/>
      <c r="BG4178" s="50"/>
      <c r="BH4178" s="50"/>
      <c r="BI4178" s="50"/>
      <c r="BJ4178" s="50"/>
      <c r="BK4178" s="50"/>
      <c r="BL4178" s="50"/>
      <c r="BM4178" s="50"/>
      <c r="BN4178" s="50"/>
      <c r="BO4178" s="50"/>
      <c r="BP4178" s="50"/>
      <c r="BQ4178" s="50"/>
      <c r="BR4178" s="50"/>
      <c r="BS4178" s="50"/>
      <c r="BT4178" s="50"/>
      <c r="BU4178" s="50"/>
      <c r="BV4178" s="50"/>
      <c r="BW4178" s="50"/>
      <c r="BX4178" s="50"/>
      <c r="BY4178" s="50"/>
      <c r="BZ4178" s="50"/>
      <c r="CA4178" s="50"/>
      <c r="CB4178" s="50"/>
      <c r="CC4178" s="50"/>
      <c r="CD4178" s="50"/>
      <c r="CE4178" s="50"/>
      <c r="CF4178" s="50"/>
      <c r="CG4178" s="50"/>
      <c r="CH4178" s="50"/>
      <c r="CI4178" s="50"/>
      <c r="CJ4178" s="50"/>
      <c r="CK4178" s="50"/>
      <c r="CL4178" s="50"/>
      <c r="CM4178" s="50"/>
      <c r="CN4178" s="50"/>
      <c r="CO4178" s="50"/>
      <c r="CP4178" s="50"/>
      <c r="CQ4178" s="50"/>
      <c r="CR4178" s="50"/>
      <c r="CS4178" s="50"/>
      <c r="CT4178" s="50"/>
      <c r="CU4178" s="50"/>
      <c r="CV4178" s="50"/>
      <c r="CW4178" s="50"/>
      <c r="CX4178" s="50"/>
      <c r="CY4178" s="50"/>
      <c r="CZ4178" s="50"/>
      <c r="DA4178" s="50"/>
      <c r="DB4178" s="50"/>
      <c r="DC4178" s="50"/>
      <c r="DD4178" s="50"/>
      <c r="DE4178" s="50"/>
      <c r="DF4178" s="50"/>
      <c r="DG4178" s="50"/>
    </row>
    <row r="4179" spans="1:111" x14ac:dyDescent="0.2">
      <c r="A4179" s="544"/>
      <c r="B4179" s="544"/>
      <c r="C4179" s="413"/>
      <c r="D4179" s="222" t="s">
        <v>1348</v>
      </c>
      <c r="E4179" s="353">
        <v>350</v>
      </c>
      <c r="F4179" s="352">
        <f t="shared" si="130"/>
        <v>210</v>
      </c>
      <c r="G4179" s="352">
        <f t="shared" si="131"/>
        <v>175</v>
      </c>
      <c r="H4179" s="50"/>
      <c r="I4179" s="50"/>
      <c r="J4179" s="50"/>
      <c r="K4179" s="50"/>
      <c r="L4179" s="50"/>
      <c r="M4179" s="50"/>
      <c r="N4179" s="50"/>
      <c r="O4179" s="50"/>
      <c r="P4179" s="50"/>
      <c r="Q4179" s="50"/>
      <c r="R4179" s="50"/>
      <c r="S4179" s="50"/>
      <c r="T4179" s="50"/>
      <c r="U4179" s="50"/>
      <c r="V4179" s="50"/>
      <c r="W4179" s="50"/>
      <c r="X4179" s="50"/>
      <c r="Y4179" s="50"/>
      <c r="Z4179" s="50"/>
      <c r="AA4179" s="50"/>
      <c r="AB4179" s="50"/>
      <c r="AC4179" s="50"/>
      <c r="AD4179" s="50"/>
      <c r="AE4179" s="50"/>
      <c r="AF4179" s="50"/>
      <c r="AG4179" s="50"/>
      <c r="AH4179" s="50"/>
      <c r="AI4179" s="50"/>
      <c r="AJ4179" s="50"/>
      <c r="AK4179" s="50"/>
      <c r="AL4179" s="50"/>
      <c r="AM4179" s="50"/>
      <c r="AN4179" s="50"/>
      <c r="AO4179" s="50"/>
      <c r="AP4179" s="50"/>
      <c r="AQ4179" s="50"/>
      <c r="AR4179" s="50"/>
      <c r="AS4179" s="50"/>
      <c r="AT4179" s="50"/>
      <c r="AU4179" s="50"/>
      <c r="AV4179" s="50"/>
      <c r="AW4179" s="50"/>
      <c r="AX4179" s="50"/>
      <c r="AY4179" s="50"/>
      <c r="AZ4179" s="50"/>
      <c r="BA4179" s="50"/>
      <c r="BB4179" s="50"/>
      <c r="BC4179" s="50"/>
      <c r="BD4179" s="50"/>
      <c r="BE4179" s="50"/>
      <c r="BF4179" s="50"/>
      <c r="BG4179" s="50"/>
      <c r="BH4179" s="50"/>
      <c r="BI4179" s="50"/>
      <c r="BJ4179" s="50"/>
      <c r="BK4179" s="50"/>
      <c r="BL4179" s="50"/>
      <c r="BM4179" s="50"/>
      <c r="BN4179" s="50"/>
      <c r="BO4179" s="50"/>
      <c r="BP4179" s="50"/>
      <c r="BQ4179" s="50"/>
      <c r="BR4179" s="50"/>
      <c r="BS4179" s="50"/>
      <c r="BT4179" s="50"/>
      <c r="BU4179" s="50"/>
      <c r="BV4179" s="50"/>
      <c r="BW4179" s="50"/>
      <c r="BX4179" s="50"/>
      <c r="BY4179" s="50"/>
      <c r="BZ4179" s="50"/>
      <c r="CA4179" s="50"/>
      <c r="CB4179" s="50"/>
      <c r="CC4179" s="50"/>
      <c r="CD4179" s="50"/>
      <c r="CE4179" s="50"/>
      <c r="CF4179" s="50"/>
      <c r="CG4179" s="50"/>
      <c r="CH4179" s="50"/>
      <c r="CI4179" s="50"/>
      <c r="CJ4179" s="50"/>
      <c r="CK4179" s="50"/>
      <c r="CL4179" s="50"/>
      <c r="CM4179" s="50"/>
      <c r="CN4179" s="50"/>
      <c r="CO4179" s="50"/>
      <c r="CP4179" s="50"/>
      <c r="CQ4179" s="50"/>
      <c r="CR4179" s="50"/>
      <c r="CS4179" s="50"/>
      <c r="CT4179" s="50"/>
      <c r="CU4179" s="50"/>
      <c r="CV4179" s="50"/>
      <c r="CW4179" s="50"/>
      <c r="CX4179" s="50"/>
      <c r="CY4179" s="50"/>
      <c r="CZ4179" s="50"/>
      <c r="DA4179" s="50"/>
      <c r="DB4179" s="50"/>
      <c r="DC4179" s="50"/>
      <c r="DD4179" s="50"/>
      <c r="DE4179" s="50"/>
      <c r="DF4179" s="50"/>
      <c r="DG4179" s="50"/>
    </row>
    <row r="4180" spans="1:111" x14ac:dyDescent="0.2">
      <c r="A4180" s="634" t="s">
        <v>1097</v>
      </c>
      <c r="B4180" s="634" t="s">
        <v>1098</v>
      </c>
      <c r="C4180" s="413"/>
      <c r="D4180" s="241" t="s">
        <v>553</v>
      </c>
      <c r="E4180" s="353">
        <v>0</v>
      </c>
      <c r="F4180" s="352">
        <f t="shared" si="130"/>
        <v>0</v>
      </c>
      <c r="G4180" s="352">
        <f t="shared" si="131"/>
        <v>0</v>
      </c>
      <c r="H4180" s="50"/>
      <c r="I4180" s="50"/>
      <c r="J4180" s="50"/>
      <c r="K4180" s="50"/>
      <c r="L4180" s="50"/>
      <c r="M4180" s="50"/>
      <c r="N4180" s="50"/>
      <c r="O4180" s="50"/>
      <c r="P4180" s="50"/>
      <c r="Q4180" s="50"/>
      <c r="R4180" s="50"/>
      <c r="S4180" s="50"/>
      <c r="T4180" s="50"/>
      <c r="U4180" s="50"/>
      <c r="V4180" s="50"/>
      <c r="W4180" s="50"/>
      <c r="X4180" s="50"/>
      <c r="Y4180" s="50"/>
      <c r="Z4180" s="50"/>
      <c r="AA4180" s="50"/>
      <c r="AB4180" s="50"/>
      <c r="AC4180" s="50"/>
      <c r="AD4180" s="50"/>
      <c r="AE4180" s="50"/>
      <c r="AF4180" s="50"/>
      <c r="AG4180" s="50"/>
      <c r="AH4180" s="50"/>
      <c r="AI4180" s="50"/>
      <c r="AJ4180" s="50"/>
      <c r="AK4180" s="50"/>
      <c r="AL4180" s="50"/>
      <c r="AM4180" s="50"/>
      <c r="AN4180" s="50"/>
      <c r="AO4180" s="50"/>
      <c r="AP4180" s="50"/>
      <c r="AQ4180" s="50"/>
      <c r="AR4180" s="50"/>
      <c r="AS4180" s="50"/>
      <c r="AT4180" s="50"/>
      <c r="AU4180" s="50"/>
      <c r="AV4180" s="50"/>
      <c r="AW4180" s="50"/>
      <c r="AX4180" s="50"/>
      <c r="AY4180" s="50"/>
      <c r="AZ4180" s="50"/>
      <c r="BA4180" s="50"/>
      <c r="BB4180" s="50"/>
      <c r="BC4180" s="50"/>
      <c r="BD4180" s="50"/>
      <c r="BE4180" s="50"/>
      <c r="BF4180" s="50"/>
      <c r="BG4180" s="50"/>
      <c r="BH4180" s="50"/>
      <c r="BI4180" s="50"/>
      <c r="BJ4180" s="50"/>
      <c r="BK4180" s="50"/>
      <c r="BL4180" s="50"/>
      <c r="BM4180" s="50"/>
      <c r="BN4180" s="50"/>
      <c r="BO4180" s="50"/>
      <c r="BP4180" s="50"/>
      <c r="BQ4180" s="50"/>
      <c r="BR4180" s="50"/>
      <c r="BS4180" s="50"/>
      <c r="BT4180" s="50"/>
      <c r="BU4180" s="50"/>
      <c r="BV4180" s="50"/>
      <c r="BW4180" s="50"/>
      <c r="BX4180" s="50"/>
      <c r="BY4180" s="50"/>
      <c r="BZ4180" s="50"/>
      <c r="CA4180" s="50"/>
      <c r="CB4180" s="50"/>
      <c r="CC4180" s="50"/>
      <c r="CD4180" s="50"/>
      <c r="CE4180" s="50"/>
      <c r="CF4180" s="50"/>
      <c r="CG4180" s="50"/>
      <c r="CH4180" s="50"/>
      <c r="CI4180" s="50"/>
      <c r="CJ4180" s="50"/>
      <c r="CK4180" s="50"/>
      <c r="CL4180" s="50"/>
      <c r="CM4180" s="50"/>
      <c r="CN4180" s="50"/>
      <c r="CO4180" s="50"/>
      <c r="CP4180" s="50"/>
      <c r="CQ4180" s="50"/>
      <c r="CR4180" s="50"/>
      <c r="CS4180" s="50"/>
      <c r="CT4180" s="50"/>
      <c r="CU4180" s="50"/>
      <c r="CV4180" s="50"/>
      <c r="CW4180" s="50"/>
      <c r="CX4180" s="50"/>
      <c r="CY4180" s="50"/>
      <c r="CZ4180" s="50"/>
      <c r="DA4180" s="50"/>
      <c r="DB4180" s="50"/>
      <c r="DC4180" s="50"/>
      <c r="DD4180" s="50"/>
      <c r="DE4180" s="50"/>
      <c r="DF4180" s="50"/>
      <c r="DG4180" s="50"/>
    </row>
    <row r="4181" spans="1:111" x14ac:dyDescent="0.2">
      <c r="A4181" s="636"/>
      <c r="B4181" s="636"/>
      <c r="C4181" s="413"/>
      <c r="D4181" s="222" t="s">
        <v>554</v>
      </c>
      <c r="E4181" s="353">
        <v>350</v>
      </c>
      <c r="F4181" s="352">
        <f t="shared" si="130"/>
        <v>210</v>
      </c>
      <c r="G4181" s="352">
        <f t="shared" si="131"/>
        <v>175</v>
      </c>
      <c r="H4181" s="50"/>
      <c r="I4181" s="50"/>
      <c r="J4181" s="50"/>
      <c r="K4181" s="50"/>
      <c r="L4181" s="50"/>
      <c r="M4181" s="50"/>
      <c r="N4181" s="50"/>
      <c r="O4181" s="50"/>
      <c r="P4181" s="50"/>
      <c r="Q4181" s="50"/>
      <c r="R4181" s="50"/>
      <c r="S4181" s="50"/>
      <c r="T4181" s="50"/>
      <c r="U4181" s="50"/>
      <c r="V4181" s="50"/>
      <c r="W4181" s="50"/>
      <c r="X4181" s="50"/>
      <c r="Y4181" s="50"/>
      <c r="Z4181" s="50"/>
      <c r="AA4181" s="50"/>
      <c r="AB4181" s="50"/>
      <c r="AC4181" s="50"/>
      <c r="AD4181" s="50"/>
      <c r="AE4181" s="50"/>
      <c r="AF4181" s="50"/>
      <c r="AG4181" s="50"/>
      <c r="AH4181" s="50"/>
      <c r="AI4181" s="50"/>
      <c r="AJ4181" s="50"/>
      <c r="AK4181" s="50"/>
      <c r="AL4181" s="50"/>
      <c r="AM4181" s="50"/>
      <c r="AN4181" s="50"/>
      <c r="AO4181" s="50"/>
      <c r="AP4181" s="50"/>
      <c r="AQ4181" s="50"/>
      <c r="AR4181" s="50"/>
      <c r="AS4181" s="50"/>
      <c r="AT4181" s="50"/>
      <c r="AU4181" s="50"/>
      <c r="AV4181" s="50"/>
      <c r="AW4181" s="50"/>
      <c r="AX4181" s="50"/>
      <c r="AY4181" s="50"/>
      <c r="AZ4181" s="50"/>
      <c r="BA4181" s="50"/>
      <c r="BB4181" s="50"/>
      <c r="BC4181" s="50"/>
      <c r="BD4181" s="50"/>
      <c r="BE4181" s="50"/>
      <c r="BF4181" s="50"/>
      <c r="BG4181" s="50"/>
      <c r="BH4181" s="50"/>
      <c r="BI4181" s="50"/>
      <c r="BJ4181" s="50"/>
      <c r="BK4181" s="50"/>
      <c r="BL4181" s="50"/>
      <c r="BM4181" s="50"/>
      <c r="BN4181" s="50"/>
      <c r="BO4181" s="50"/>
      <c r="BP4181" s="50"/>
      <c r="BQ4181" s="50"/>
      <c r="BR4181" s="50"/>
      <c r="BS4181" s="50"/>
      <c r="BT4181" s="50"/>
      <c r="BU4181" s="50"/>
      <c r="BV4181" s="50"/>
      <c r="BW4181" s="50"/>
      <c r="BX4181" s="50"/>
      <c r="BY4181" s="50"/>
      <c r="BZ4181" s="50"/>
      <c r="CA4181" s="50"/>
      <c r="CB4181" s="50"/>
      <c r="CC4181" s="50"/>
      <c r="CD4181" s="50"/>
      <c r="CE4181" s="50"/>
      <c r="CF4181" s="50"/>
      <c r="CG4181" s="50"/>
      <c r="CH4181" s="50"/>
      <c r="CI4181" s="50"/>
      <c r="CJ4181" s="50"/>
      <c r="CK4181" s="50"/>
      <c r="CL4181" s="50"/>
      <c r="CM4181" s="50"/>
      <c r="CN4181" s="50"/>
      <c r="CO4181" s="50"/>
      <c r="CP4181" s="50"/>
      <c r="CQ4181" s="50"/>
      <c r="CR4181" s="50"/>
      <c r="CS4181" s="50"/>
      <c r="CT4181" s="50"/>
      <c r="CU4181" s="50"/>
      <c r="CV4181" s="50"/>
      <c r="CW4181" s="50"/>
      <c r="CX4181" s="50"/>
      <c r="CY4181" s="50"/>
      <c r="CZ4181" s="50"/>
      <c r="DA4181" s="50"/>
      <c r="DB4181" s="50"/>
      <c r="DC4181" s="50"/>
      <c r="DD4181" s="50"/>
      <c r="DE4181" s="50"/>
      <c r="DF4181" s="50"/>
      <c r="DG4181" s="50"/>
    </row>
    <row r="4182" spans="1:111" x14ac:dyDescent="0.2">
      <c r="A4182" s="634" t="s">
        <v>1098</v>
      </c>
      <c r="B4182" s="634" t="s">
        <v>1099</v>
      </c>
      <c r="C4182" s="413"/>
      <c r="D4182" s="241" t="s">
        <v>555</v>
      </c>
      <c r="E4182" s="353">
        <v>0</v>
      </c>
      <c r="F4182" s="352">
        <f t="shared" si="130"/>
        <v>0</v>
      </c>
      <c r="G4182" s="352">
        <f t="shared" si="131"/>
        <v>0</v>
      </c>
      <c r="H4182" s="50"/>
      <c r="I4182" s="50"/>
      <c r="J4182" s="50"/>
      <c r="K4182" s="50"/>
      <c r="L4182" s="50"/>
      <c r="M4182" s="50"/>
      <c r="N4182" s="50"/>
      <c r="O4182" s="50"/>
      <c r="P4182" s="50"/>
      <c r="Q4182" s="50"/>
      <c r="R4182" s="50"/>
      <c r="S4182" s="50"/>
      <c r="T4182" s="50"/>
      <c r="U4182" s="50"/>
      <c r="V4182" s="50"/>
      <c r="W4182" s="50"/>
      <c r="X4182" s="50"/>
      <c r="Y4182" s="50"/>
      <c r="Z4182" s="50"/>
      <c r="AA4182" s="50"/>
      <c r="AB4182" s="50"/>
      <c r="AC4182" s="50"/>
      <c r="AD4182" s="50"/>
      <c r="AE4182" s="50"/>
      <c r="AF4182" s="50"/>
      <c r="AG4182" s="50"/>
      <c r="AH4182" s="50"/>
      <c r="AI4182" s="50"/>
      <c r="AJ4182" s="50"/>
      <c r="AK4182" s="50"/>
      <c r="AL4182" s="50"/>
      <c r="AM4182" s="50"/>
      <c r="AN4182" s="50"/>
      <c r="AO4182" s="50"/>
      <c r="AP4182" s="50"/>
      <c r="AQ4182" s="50"/>
      <c r="AR4182" s="50"/>
      <c r="AS4182" s="50"/>
      <c r="AT4182" s="50"/>
      <c r="AU4182" s="50"/>
      <c r="AV4182" s="50"/>
      <c r="AW4182" s="50"/>
      <c r="AX4182" s="50"/>
      <c r="AY4182" s="50"/>
      <c r="AZ4182" s="50"/>
      <c r="BA4182" s="50"/>
      <c r="BB4182" s="50"/>
      <c r="BC4182" s="50"/>
      <c r="BD4182" s="50"/>
      <c r="BE4182" s="50"/>
      <c r="BF4182" s="50"/>
      <c r="BG4182" s="50"/>
      <c r="BH4182" s="50"/>
      <c r="BI4182" s="50"/>
      <c r="BJ4182" s="50"/>
      <c r="BK4182" s="50"/>
      <c r="BL4182" s="50"/>
      <c r="BM4182" s="50"/>
      <c r="BN4182" s="50"/>
      <c r="BO4182" s="50"/>
      <c r="BP4182" s="50"/>
      <c r="BQ4182" s="50"/>
      <c r="BR4182" s="50"/>
      <c r="BS4182" s="50"/>
      <c r="BT4182" s="50"/>
      <c r="BU4182" s="50"/>
      <c r="BV4182" s="50"/>
      <c r="BW4182" s="50"/>
      <c r="BX4182" s="50"/>
      <c r="BY4182" s="50"/>
      <c r="BZ4182" s="50"/>
      <c r="CA4182" s="50"/>
      <c r="CB4182" s="50"/>
      <c r="CC4182" s="50"/>
      <c r="CD4182" s="50"/>
      <c r="CE4182" s="50"/>
      <c r="CF4182" s="50"/>
      <c r="CG4182" s="50"/>
      <c r="CH4182" s="50"/>
      <c r="CI4182" s="50"/>
      <c r="CJ4182" s="50"/>
      <c r="CK4182" s="50"/>
      <c r="CL4182" s="50"/>
      <c r="CM4182" s="50"/>
      <c r="CN4182" s="50"/>
      <c r="CO4182" s="50"/>
      <c r="CP4182" s="50"/>
      <c r="CQ4182" s="50"/>
      <c r="CR4182" s="50"/>
      <c r="CS4182" s="50"/>
      <c r="CT4182" s="50"/>
      <c r="CU4182" s="50"/>
      <c r="CV4182" s="50"/>
      <c r="CW4182" s="50"/>
      <c r="CX4182" s="50"/>
      <c r="CY4182" s="50"/>
      <c r="CZ4182" s="50"/>
      <c r="DA4182" s="50"/>
      <c r="DB4182" s="50"/>
      <c r="DC4182" s="50"/>
      <c r="DD4182" s="50"/>
      <c r="DE4182" s="50"/>
      <c r="DF4182" s="50"/>
      <c r="DG4182" s="50"/>
    </row>
    <row r="4183" spans="1:111" x14ac:dyDescent="0.2">
      <c r="A4183" s="635"/>
      <c r="B4183" s="635"/>
      <c r="C4183" s="413"/>
      <c r="D4183" s="222" t="s">
        <v>556</v>
      </c>
      <c r="E4183" s="353">
        <v>370</v>
      </c>
      <c r="F4183" s="352">
        <f t="shared" si="130"/>
        <v>222</v>
      </c>
      <c r="G4183" s="352">
        <f t="shared" si="131"/>
        <v>185</v>
      </c>
      <c r="H4183" s="50"/>
      <c r="I4183" s="50"/>
      <c r="J4183" s="50"/>
      <c r="K4183" s="50"/>
      <c r="L4183" s="50"/>
      <c r="M4183" s="50"/>
      <c r="N4183" s="50"/>
      <c r="O4183" s="50"/>
      <c r="P4183" s="50"/>
      <c r="Q4183" s="50"/>
      <c r="R4183" s="50"/>
      <c r="S4183" s="50"/>
      <c r="T4183" s="50"/>
      <c r="U4183" s="50"/>
      <c r="V4183" s="50"/>
      <c r="W4183" s="50"/>
      <c r="X4183" s="50"/>
      <c r="Y4183" s="50"/>
      <c r="Z4183" s="50"/>
      <c r="AA4183" s="50"/>
      <c r="AB4183" s="50"/>
      <c r="AC4183" s="50"/>
      <c r="AD4183" s="50"/>
      <c r="AE4183" s="50"/>
      <c r="AF4183" s="50"/>
      <c r="AG4183" s="50"/>
      <c r="AH4183" s="50"/>
      <c r="AI4183" s="50"/>
      <c r="AJ4183" s="50"/>
      <c r="AK4183" s="50"/>
      <c r="AL4183" s="50"/>
      <c r="AM4183" s="50"/>
      <c r="AN4183" s="50"/>
      <c r="AO4183" s="50"/>
      <c r="AP4183" s="50"/>
      <c r="AQ4183" s="50"/>
      <c r="AR4183" s="50"/>
      <c r="AS4183" s="50"/>
      <c r="AT4183" s="50"/>
      <c r="AU4183" s="50"/>
      <c r="AV4183" s="50"/>
      <c r="AW4183" s="50"/>
      <c r="AX4183" s="50"/>
      <c r="AY4183" s="50"/>
      <c r="AZ4183" s="50"/>
      <c r="BA4183" s="50"/>
      <c r="BB4183" s="50"/>
      <c r="BC4183" s="50"/>
      <c r="BD4183" s="50"/>
      <c r="BE4183" s="50"/>
      <c r="BF4183" s="50"/>
      <c r="BG4183" s="50"/>
      <c r="BH4183" s="50"/>
      <c r="BI4183" s="50"/>
      <c r="BJ4183" s="50"/>
      <c r="BK4183" s="50"/>
      <c r="BL4183" s="50"/>
      <c r="BM4183" s="50"/>
      <c r="BN4183" s="50"/>
      <c r="BO4183" s="50"/>
      <c r="BP4183" s="50"/>
      <c r="BQ4183" s="50"/>
      <c r="BR4183" s="50"/>
      <c r="BS4183" s="50"/>
      <c r="BT4183" s="50"/>
      <c r="BU4183" s="50"/>
      <c r="BV4183" s="50"/>
      <c r="BW4183" s="50"/>
      <c r="BX4183" s="50"/>
      <c r="BY4183" s="50"/>
      <c r="BZ4183" s="50"/>
      <c r="CA4183" s="50"/>
      <c r="CB4183" s="50"/>
      <c r="CC4183" s="50"/>
      <c r="CD4183" s="50"/>
      <c r="CE4183" s="50"/>
      <c r="CF4183" s="50"/>
      <c r="CG4183" s="50"/>
      <c r="CH4183" s="50"/>
      <c r="CI4183" s="50"/>
      <c r="CJ4183" s="50"/>
      <c r="CK4183" s="50"/>
      <c r="CL4183" s="50"/>
      <c r="CM4183" s="50"/>
      <c r="CN4183" s="50"/>
      <c r="CO4183" s="50"/>
      <c r="CP4183" s="50"/>
      <c r="CQ4183" s="50"/>
      <c r="CR4183" s="50"/>
      <c r="CS4183" s="50"/>
      <c r="CT4183" s="50"/>
      <c r="CU4183" s="50"/>
      <c r="CV4183" s="50"/>
      <c r="CW4183" s="50"/>
      <c r="CX4183" s="50"/>
      <c r="CY4183" s="50"/>
      <c r="CZ4183" s="50"/>
      <c r="DA4183" s="50"/>
      <c r="DB4183" s="50"/>
      <c r="DC4183" s="50"/>
      <c r="DD4183" s="50"/>
      <c r="DE4183" s="50"/>
      <c r="DF4183" s="50"/>
      <c r="DG4183" s="50"/>
    </row>
    <row r="4184" spans="1:111" x14ac:dyDescent="0.2">
      <c r="A4184" s="635"/>
      <c r="B4184" s="635"/>
      <c r="C4184" s="413"/>
      <c r="D4184" s="222" t="s">
        <v>557</v>
      </c>
      <c r="E4184" s="353">
        <v>350</v>
      </c>
      <c r="F4184" s="352">
        <f t="shared" si="130"/>
        <v>210</v>
      </c>
      <c r="G4184" s="352">
        <f t="shared" si="131"/>
        <v>175</v>
      </c>
      <c r="H4184" s="50"/>
      <c r="I4184" s="50"/>
      <c r="J4184" s="50"/>
      <c r="K4184" s="50"/>
      <c r="L4184" s="50"/>
      <c r="M4184" s="50"/>
      <c r="N4184" s="50"/>
      <c r="O4184" s="50"/>
      <c r="P4184" s="50"/>
      <c r="Q4184" s="50"/>
      <c r="R4184" s="50"/>
      <c r="S4184" s="50"/>
      <c r="T4184" s="50"/>
      <c r="U4184" s="50"/>
      <c r="V4184" s="50"/>
      <c r="W4184" s="50"/>
      <c r="X4184" s="50"/>
      <c r="Y4184" s="50"/>
      <c r="Z4184" s="50"/>
      <c r="AA4184" s="50"/>
      <c r="AB4184" s="50"/>
      <c r="AC4184" s="50"/>
      <c r="AD4184" s="50"/>
      <c r="AE4184" s="50"/>
      <c r="AF4184" s="50"/>
      <c r="AG4184" s="50"/>
      <c r="AH4184" s="50"/>
      <c r="AI4184" s="50"/>
      <c r="AJ4184" s="50"/>
      <c r="AK4184" s="50"/>
      <c r="AL4184" s="50"/>
      <c r="AM4184" s="50"/>
      <c r="AN4184" s="50"/>
      <c r="AO4184" s="50"/>
      <c r="AP4184" s="50"/>
      <c r="AQ4184" s="50"/>
      <c r="AR4184" s="50"/>
      <c r="AS4184" s="50"/>
      <c r="AT4184" s="50"/>
      <c r="AU4184" s="50"/>
      <c r="AV4184" s="50"/>
      <c r="AW4184" s="50"/>
      <c r="AX4184" s="50"/>
      <c r="AY4184" s="50"/>
      <c r="AZ4184" s="50"/>
      <c r="BA4184" s="50"/>
      <c r="BB4184" s="50"/>
      <c r="BC4184" s="50"/>
      <c r="BD4184" s="50"/>
      <c r="BE4184" s="50"/>
      <c r="BF4184" s="50"/>
      <c r="BG4184" s="50"/>
      <c r="BH4184" s="50"/>
      <c r="BI4184" s="50"/>
      <c r="BJ4184" s="50"/>
      <c r="BK4184" s="50"/>
      <c r="BL4184" s="50"/>
      <c r="BM4184" s="50"/>
      <c r="BN4184" s="50"/>
      <c r="BO4184" s="50"/>
      <c r="BP4184" s="50"/>
      <c r="BQ4184" s="50"/>
      <c r="BR4184" s="50"/>
      <c r="BS4184" s="50"/>
      <c r="BT4184" s="50"/>
      <c r="BU4184" s="50"/>
      <c r="BV4184" s="50"/>
      <c r="BW4184" s="50"/>
      <c r="BX4184" s="50"/>
      <c r="BY4184" s="50"/>
      <c r="BZ4184" s="50"/>
      <c r="CA4184" s="50"/>
      <c r="CB4184" s="50"/>
      <c r="CC4184" s="50"/>
      <c r="CD4184" s="50"/>
      <c r="CE4184" s="50"/>
      <c r="CF4184" s="50"/>
      <c r="CG4184" s="50"/>
      <c r="CH4184" s="50"/>
      <c r="CI4184" s="50"/>
      <c r="CJ4184" s="50"/>
      <c r="CK4184" s="50"/>
      <c r="CL4184" s="50"/>
      <c r="CM4184" s="50"/>
      <c r="CN4184" s="50"/>
      <c r="CO4184" s="50"/>
      <c r="CP4184" s="50"/>
      <c r="CQ4184" s="50"/>
      <c r="CR4184" s="50"/>
      <c r="CS4184" s="50"/>
      <c r="CT4184" s="50"/>
      <c r="CU4184" s="50"/>
      <c r="CV4184" s="50"/>
      <c r="CW4184" s="50"/>
      <c r="CX4184" s="50"/>
      <c r="CY4184" s="50"/>
      <c r="CZ4184" s="50"/>
      <c r="DA4184" s="50"/>
      <c r="DB4184" s="50"/>
      <c r="DC4184" s="50"/>
      <c r="DD4184" s="50"/>
      <c r="DE4184" s="50"/>
      <c r="DF4184" s="50"/>
      <c r="DG4184" s="50"/>
    </row>
    <row r="4185" spans="1:111" x14ac:dyDescent="0.2">
      <c r="A4185" s="636"/>
      <c r="B4185" s="636"/>
      <c r="C4185" s="413"/>
      <c r="D4185" s="222" t="s">
        <v>558</v>
      </c>
      <c r="E4185" s="353">
        <v>350</v>
      </c>
      <c r="F4185" s="352">
        <f t="shared" si="130"/>
        <v>210</v>
      </c>
      <c r="G4185" s="352">
        <f t="shared" si="131"/>
        <v>175</v>
      </c>
      <c r="H4185" s="50"/>
      <c r="I4185" s="50"/>
      <c r="J4185" s="50"/>
      <c r="K4185" s="50"/>
      <c r="L4185" s="50"/>
      <c r="M4185" s="50"/>
      <c r="N4185" s="50"/>
      <c r="O4185" s="50"/>
      <c r="P4185" s="50"/>
      <c r="Q4185" s="50"/>
      <c r="R4185" s="50"/>
      <c r="S4185" s="50"/>
      <c r="T4185" s="50"/>
      <c r="U4185" s="50"/>
      <c r="V4185" s="50"/>
      <c r="W4185" s="50"/>
      <c r="X4185" s="50"/>
      <c r="Y4185" s="50"/>
      <c r="Z4185" s="50"/>
      <c r="AA4185" s="50"/>
      <c r="AB4185" s="50"/>
      <c r="AC4185" s="50"/>
      <c r="AD4185" s="50"/>
      <c r="AE4185" s="50"/>
      <c r="AF4185" s="50"/>
      <c r="AG4185" s="50"/>
      <c r="AH4185" s="50"/>
      <c r="AI4185" s="50"/>
      <c r="AJ4185" s="50"/>
      <c r="AK4185" s="50"/>
      <c r="AL4185" s="50"/>
      <c r="AM4185" s="50"/>
      <c r="AN4185" s="50"/>
      <c r="AO4185" s="50"/>
      <c r="AP4185" s="50"/>
      <c r="AQ4185" s="50"/>
      <c r="AR4185" s="50"/>
      <c r="AS4185" s="50"/>
      <c r="AT4185" s="50"/>
      <c r="AU4185" s="50"/>
      <c r="AV4185" s="50"/>
      <c r="AW4185" s="50"/>
      <c r="AX4185" s="50"/>
      <c r="AY4185" s="50"/>
      <c r="AZ4185" s="50"/>
      <c r="BA4185" s="50"/>
      <c r="BB4185" s="50"/>
      <c r="BC4185" s="50"/>
      <c r="BD4185" s="50"/>
      <c r="BE4185" s="50"/>
      <c r="BF4185" s="50"/>
      <c r="BG4185" s="50"/>
      <c r="BH4185" s="50"/>
      <c r="BI4185" s="50"/>
      <c r="BJ4185" s="50"/>
      <c r="BK4185" s="50"/>
      <c r="BL4185" s="50"/>
      <c r="BM4185" s="50"/>
      <c r="BN4185" s="50"/>
      <c r="BO4185" s="50"/>
      <c r="BP4185" s="50"/>
      <c r="BQ4185" s="50"/>
      <c r="BR4185" s="50"/>
      <c r="BS4185" s="50"/>
      <c r="BT4185" s="50"/>
      <c r="BU4185" s="50"/>
      <c r="BV4185" s="50"/>
      <c r="BW4185" s="50"/>
      <c r="BX4185" s="50"/>
      <c r="BY4185" s="50"/>
      <c r="BZ4185" s="50"/>
      <c r="CA4185" s="50"/>
      <c r="CB4185" s="50"/>
      <c r="CC4185" s="50"/>
      <c r="CD4185" s="50"/>
      <c r="CE4185" s="50"/>
      <c r="CF4185" s="50"/>
      <c r="CG4185" s="50"/>
      <c r="CH4185" s="50"/>
      <c r="CI4185" s="50"/>
      <c r="CJ4185" s="50"/>
      <c r="CK4185" s="50"/>
      <c r="CL4185" s="50"/>
      <c r="CM4185" s="50"/>
      <c r="CN4185" s="50"/>
      <c r="CO4185" s="50"/>
      <c r="CP4185" s="50"/>
      <c r="CQ4185" s="50"/>
      <c r="CR4185" s="50"/>
      <c r="CS4185" s="50"/>
      <c r="CT4185" s="50"/>
      <c r="CU4185" s="50"/>
      <c r="CV4185" s="50"/>
      <c r="CW4185" s="50"/>
      <c r="CX4185" s="50"/>
      <c r="CY4185" s="50"/>
      <c r="CZ4185" s="50"/>
      <c r="DA4185" s="50"/>
      <c r="DB4185" s="50"/>
      <c r="DC4185" s="50"/>
      <c r="DD4185" s="50"/>
      <c r="DE4185" s="50"/>
      <c r="DF4185" s="50"/>
      <c r="DG4185" s="50"/>
    </row>
    <row r="4186" spans="1:111" x14ac:dyDescent="0.2">
      <c r="A4186" s="634" t="s">
        <v>1099</v>
      </c>
      <c r="B4186" s="634" t="s">
        <v>1100</v>
      </c>
      <c r="C4186" s="413"/>
      <c r="D4186" s="241" t="s">
        <v>559</v>
      </c>
      <c r="E4186" s="353">
        <v>0</v>
      </c>
      <c r="F4186" s="352">
        <f t="shared" si="130"/>
        <v>0</v>
      </c>
      <c r="G4186" s="352">
        <f t="shared" si="131"/>
        <v>0</v>
      </c>
      <c r="H4186" s="50"/>
      <c r="I4186" s="50"/>
      <c r="J4186" s="50"/>
      <c r="K4186" s="50"/>
      <c r="L4186" s="50"/>
      <c r="M4186" s="50"/>
      <c r="N4186" s="50"/>
      <c r="O4186" s="50"/>
      <c r="P4186" s="50"/>
      <c r="Q4186" s="50"/>
      <c r="R4186" s="50"/>
      <c r="S4186" s="50"/>
      <c r="T4186" s="50"/>
      <c r="U4186" s="50"/>
      <c r="V4186" s="50"/>
      <c r="W4186" s="50"/>
      <c r="X4186" s="50"/>
      <c r="Y4186" s="50"/>
      <c r="Z4186" s="50"/>
      <c r="AA4186" s="50"/>
      <c r="AB4186" s="50"/>
      <c r="AC4186" s="50"/>
      <c r="AD4186" s="50"/>
      <c r="AE4186" s="50"/>
      <c r="AF4186" s="50"/>
      <c r="AG4186" s="50"/>
      <c r="AH4186" s="50"/>
      <c r="AI4186" s="50"/>
      <c r="AJ4186" s="50"/>
      <c r="AK4186" s="50"/>
      <c r="AL4186" s="50"/>
      <c r="AM4186" s="50"/>
      <c r="AN4186" s="50"/>
      <c r="AO4186" s="50"/>
      <c r="AP4186" s="50"/>
      <c r="AQ4186" s="50"/>
      <c r="AR4186" s="50"/>
      <c r="AS4186" s="50"/>
      <c r="AT4186" s="50"/>
      <c r="AU4186" s="50"/>
      <c r="AV4186" s="50"/>
      <c r="AW4186" s="50"/>
      <c r="AX4186" s="50"/>
      <c r="AY4186" s="50"/>
      <c r="AZ4186" s="50"/>
      <c r="BA4186" s="50"/>
      <c r="BB4186" s="50"/>
      <c r="BC4186" s="50"/>
      <c r="BD4186" s="50"/>
      <c r="BE4186" s="50"/>
      <c r="BF4186" s="50"/>
      <c r="BG4186" s="50"/>
      <c r="BH4186" s="50"/>
      <c r="BI4186" s="50"/>
      <c r="BJ4186" s="50"/>
      <c r="BK4186" s="50"/>
      <c r="BL4186" s="50"/>
      <c r="BM4186" s="50"/>
      <c r="BN4186" s="50"/>
      <c r="BO4186" s="50"/>
      <c r="BP4186" s="50"/>
      <c r="BQ4186" s="50"/>
      <c r="BR4186" s="50"/>
      <c r="BS4186" s="50"/>
      <c r="BT4186" s="50"/>
      <c r="BU4186" s="50"/>
      <c r="BV4186" s="50"/>
      <c r="BW4186" s="50"/>
      <c r="BX4186" s="50"/>
      <c r="BY4186" s="50"/>
      <c r="BZ4186" s="50"/>
      <c r="CA4186" s="50"/>
      <c r="CB4186" s="50"/>
      <c r="CC4186" s="50"/>
      <c r="CD4186" s="50"/>
      <c r="CE4186" s="50"/>
      <c r="CF4186" s="50"/>
      <c r="CG4186" s="50"/>
      <c r="CH4186" s="50"/>
      <c r="CI4186" s="50"/>
      <c r="CJ4186" s="50"/>
      <c r="CK4186" s="50"/>
      <c r="CL4186" s="50"/>
      <c r="CM4186" s="50"/>
      <c r="CN4186" s="50"/>
      <c r="CO4186" s="50"/>
      <c r="CP4186" s="50"/>
      <c r="CQ4186" s="50"/>
      <c r="CR4186" s="50"/>
      <c r="CS4186" s="50"/>
      <c r="CT4186" s="50"/>
      <c r="CU4186" s="50"/>
      <c r="CV4186" s="50"/>
      <c r="CW4186" s="50"/>
      <c r="CX4186" s="50"/>
      <c r="CY4186" s="50"/>
      <c r="CZ4186" s="50"/>
      <c r="DA4186" s="50"/>
      <c r="DB4186" s="50"/>
      <c r="DC4186" s="50"/>
      <c r="DD4186" s="50"/>
      <c r="DE4186" s="50"/>
      <c r="DF4186" s="50"/>
      <c r="DG4186" s="50"/>
    </row>
    <row r="4187" spans="1:111" x14ac:dyDescent="0.2">
      <c r="A4187" s="635"/>
      <c r="B4187" s="635"/>
      <c r="C4187" s="413"/>
      <c r="D4187" s="222" t="s">
        <v>560</v>
      </c>
      <c r="E4187" s="353">
        <v>350</v>
      </c>
      <c r="F4187" s="352">
        <f t="shared" si="130"/>
        <v>210</v>
      </c>
      <c r="G4187" s="352">
        <f t="shared" si="131"/>
        <v>175</v>
      </c>
      <c r="H4187" s="50"/>
      <c r="I4187" s="50"/>
      <c r="J4187" s="50"/>
      <c r="K4187" s="50"/>
      <c r="L4187" s="50"/>
      <c r="M4187" s="50"/>
      <c r="N4187" s="50"/>
      <c r="O4187" s="50"/>
      <c r="P4187" s="50"/>
      <c r="Q4187" s="50"/>
      <c r="R4187" s="50"/>
      <c r="S4187" s="50"/>
      <c r="T4187" s="50"/>
      <c r="U4187" s="50"/>
      <c r="V4187" s="50"/>
      <c r="W4187" s="50"/>
      <c r="X4187" s="50"/>
      <c r="Y4187" s="50"/>
      <c r="Z4187" s="50"/>
      <c r="AA4187" s="50"/>
      <c r="AB4187" s="50"/>
      <c r="AC4187" s="50"/>
      <c r="AD4187" s="50"/>
      <c r="AE4187" s="50"/>
      <c r="AF4187" s="50"/>
      <c r="AG4187" s="50"/>
      <c r="AH4187" s="50"/>
      <c r="AI4187" s="50"/>
      <c r="AJ4187" s="50"/>
      <c r="AK4187" s="50"/>
      <c r="AL4187" s="50"/>
      <c r="AM4187" s="50"/>
      <c r="AN4187" s="50"/>
      <c r="AO4187" s="50"/>
      <c r="AP4187" s="50"/>
      <c r="AQ4187" s="50"/>
      <c r="AR4187" s="50"/>
      <c r="AS4187" s="50"/>
      <c r="AT4187" s="50"/>
      <c r="AU4187" s="50"/>
      <c r="AV4187" s="50"/>
      <c r="AW4187" s="50"/>
      <c r="AX4187" s="50"/>
      <c r="AY4187" s="50"/>
      <c r="AZ4187" s="50"/>
      <c r="BA4187" s="50"/>
      <c r="BB4187" s="50"/>
      <c r="BC4187" s="50"/>
      <c r="BD4187" s="50"/>
      <c r="BE4187" s="50"/>
      <c r="BF4187" s="50"/>
      <c r="BG4187" s="50"/>
      <c r="BH4187" s="50"/>
      <c r="BI4187" s="50"/>
      <c r="BJ4187" s="50"/>
      <c r="BK4187" s="50"/>
      <c r="BL4187" s="50"/>
      <c r="BM4187" s="50"/>
      <c r="BN4187" s="50"/>
      <c r="BO4187" s="50"/>
      <c r="BP4187" s="50"/>
      <c r="BQ4187" s="50"/>
      <c r="BR4187" s="50"/>
      <c r="BS4187" s="50"/>
      <c r="BT4187" s="50"/>
      <c r="BU4187" s="50"/>
      <c r="BV4187" s="50"/>
      <c r="BW4187" s="50"/>
      <c r="BX4187" s="50"/>
      <c r="BY4187" s="50"/>
      <c r="BZ4187" s="50"/>
      <c r="CA4187" s="50"/>
      <c r="CB4187" s="50"/>
      <c r="CC4187" s="50"/>
      <c r="CD4187" s="50"/>
      <c r="CE4187" s="50"/>
      <c r="CF4187" s="50"/>
      <c r="CG4187" s="50"/>
      <c r="CH4187" s="50"/>
      <c r="CI4187" s="50"/>
      <c r="CJ4187" s="50"/>
      <c r="CK4187" s="50"/>
      <c r="CL4187" s="50"/>
      <c r="CM4187" s="50"/>
      <c r="CN4187" s="50"/>
      <c r="CO4187" s="50"/>
      <c r="CP4187" s="50"/>
      <c r="CQ4187" s="50"/>
      <c r="CR4187" s="50"/>
      <c r="CS4187" s="50"/>
      <c r="CT4187" s="50"/>
      <c r="CU4187" s="50"/>
      <c r="CV4187" s="50"/>
      <c r="CW4187" s="50"/>
      <c r="CX4187" s="50"/>
      <c r="CY4187" s="50"/>
      <c r="CZ4187" s="50"/>
      <c r="DA4187" s="50"/>
      <c r="DB4187" s="50"/>
      <c r="DC4187" s="50"/>
      <c r="DD4187" s="50"/>
      <c r="DE4187" s="50"/>
      <c r="DF4187" s="50"/>
      <c r="DG4187" s="50"/>
    </row>
    <row r="4188" spans="1:111" x14ac:dyDescent="0.2">
      <c r="A4188" s="636"/>
      <c r="B4188" s="636"/>
      <c r="C4188" s="413"/>
      <c r="D4188" s="222" t="s">
        <v>561</v>
      </c>
      <c r="E4188" s="353">
        <v>450</v>
      </c>
      <c r="F4188" s="352">
        <f t="shared" si="130"/>
        <v>270</v>
      </c>
      <c r="G4188" s="352">
        <f t="shared" si="131"/>
        <v>225</v>
      </c>
      <c r="H4188" s="50"/>
      <c r="I4188" s="50"/>
      <c r="J4188" s="50"/>
      <c r="K4188" s="50"/>
      <c r="L4188" s="50"/>
      <c r="M4188" s="50"/>
      <c r="N4188" s="50"/>
      <c r="O4188" s="50"/>
      <c r="P4188" s="50"/>
      <c r="Q4188" s="50"/>
      <c r="R4188" s="50"/>
      <c r="S4188" s="50"/>
      <c r="T4188" s="50"/>
      <c r="U4188" s="50"/>
      <c r="V4188" s="50"/>
      <c r="W4188" s="50"/>
      <c r="X4188" s="50"/>
      <c r="Y4188" s="50"/>
      <c r="Z4188" s="50"/>
      <c r="AA4188" s="50"/>
      <c r="AB4188" s="50"/>
      <c r="AC4188" s="50"/>
      <c r="AD4188" s="50"/>
      <c r="AE4188" s="50"/>
      <c r="AF4188" s="50"/>
      <c r="AG4188" s="50"/>
      <c r="AH4188" s="50"/>
      <c r="AI4188" s="50"/>
      <c r="AJ4188" s="50"/>
      <c r="AK4188" s="50"/>
      <c r="AL4188" s="50"/>
      <c r="AM4188" s="50"/>
      <c r="AN4188" s="50"/>
      <c r="AO4188" s="50"/>
      <c r="AP4188" s="50"/>
      <c r="AQ4188" s="50"/>
      <c r="AR4188" s="50"/>
      <c r="AS4188" s="50"/>
      <c r="AT4188" s="50"/>
      <c r="AU4188" s="50"/>
      <c r="AV4188" s="50"/>
      <c r="AW4188" s="50"/>
      <c r="AX4188" s="50"/>
      <c r="AY4188" s="50"/>
      <c r="AZ4188" s="50"/>
      <c r="BA4188" s="50"/>
      <c r="BB4188" s="50"/>
      <c r="BC4188" s="50"/>
      <c r="BD4188" s="50"/>
      <c r="BE4188" s="50"/>
      <c r="BF4188" s="50"/>
      <c r="BG4188" s="50"/>
      <c r="BH4188" s="50"/>
      <c r="BI4188" s="50"/>
      <c r="BJ4188" s="50"/>
      <c r="BK4188" s="50"/>
      <c r="BL4188" s="50"/>
      <c r="BM4188" s="50"/>
      <c r="BN4188" s="50"/>
      <c r="BO4188" s="50"/>
      <c r="BP4188" s="50"/>
      <c r="BQ4188" s="50"/>
      <c r="BR4188" s="50"/>
      <c r="BS4188" s="50"/>
      <c r="BT4188" s="50"/>
      <c r="BU4188" s="50"/>
      <c r="BV4188" s="50"/>
      <c r="BW4188" s="50"/>
      <c r="BX4188" s="50"/>
      <c r="BY4188" s="50"/>
      <c r="BZ4188" s="50"/>
      <c r="CA4188" s="50"/>
      <c r="CB4188" s="50"/>
      <c r="CC4188" s="50"/>
      <c r="CD4188" s="50"/>
      <c r="CE4188" s="50"/>
      <c r="CF4188" s="50"/>
      <c r="CG4188" s="50"/>
      <c r="CH4188" s="50"/>
      <c r="CI4188" s="50"/>
      <c r="CJ4188" s="50"/>
      <c r="CK4188" s="50"/>
      <c r="CL4188" s="50"/>
      <c r="CM4188" s="50"/>
      <c r="CN4188" s="50"/>
      <c r="CO4188" s="50"/>
      <c r="CP4188" s="50"/>
      <c r="CQ4188" s="50"/>
      <c r="CR4188" s="50"/>
      <c r="CS4188" s="50"/>
      <c r="CT4188" s="50"/>
      <c r="CU4188" s="50"/>
      <c r="CV4188" s="50"/>
      <c r="CW4188" s="50"/>
      <c r="CX4188" s="50"/>
      <c r="CY4188" s="50"/>
      <c r="CZ4188" s="50"/>
      <c r="DA4188" s="50"/>
      <c r="DB4188" s="50"/>
      <c r="DC4188" s="50"/>
      <c r="DD4188" s="50"/>
      <c r="DE4188" s="50"/>
      <c r="DF4188" s="50"/>
      <c r="DG4188" s="50"/>
    </row>
    <row r="4189" spans="1:111" x14ac:dyDescent="0.2">
      <c r="A4189" s="138" t="s">
        <v>1100</v>
      </c>
      <c r="B4189" s="138" t="s">
        <v>1101</v>
      </c>
      <c r="C4189" s="413"/>
      <c r="D4189" s="241" t="s">
        <v>1349</v>
      </c>
      <c r="E4189" s="353">
        <v>280</v>
      </c>
      <c r="F4189" s="352">
        <f t="shared" si="130"/>
        <v>168</v>
      </c>
      <c r="G4189" s="352">
        <f t="shared" si="131"/>
        <v>140</v>
      </c>
      <c r="H4189" s="50"/>
      <c r="I4189" s="50"/>
      <c r="J4189" s="50"/>
      <c r="K4189" s="50"/>
      <c r="L4189" s="50"/>
      <c r="M4189" s="50"/>
      <c r="N4189" s="50"/>
      <c r="O4189" s="50"/>
      <c r="P4189" s="50"/>
      <c r="Q4189" s="50"/>
      <c r="R4189" s="50"/>
      <c r="S4189" s="50"/>
      <c r="T4189" s="50"/>
      <c r="U4189" s="50"/>
      <c r="V4189" s="50"/>
      <c r="W4189" s="50"/>
      <c r="X4189" s="50"/>
      <c r="Y4189" s="50"/>
      <c r="Z4189" s="50"/>
      <c r="AA4189" s="50"/>
      <c r="AB4189" s="50"/>
      <c r="AC4189" s="50"/>
      <c r="AD4189" s="50"/>
      <c r="AE4189" s="50"/>
      <c r="AF4189" s="50"/>
      <c r="AG4189" s="50"/>
      <c r="AH4189" s="50"/>
      <c r="AI4189" s="50"/>
      <c r="AJ4189" s="50"/>
      <c r="AK4189" s="50"/>
      <c r="AL4189" s="50"/>
      <c r="AM4189" s="50"/>
      <c r="AN4189" s="50"/>
      <c r="AO4189" s="50"/>
      <c r="AP4189" s="50"/>
      <c r="AQ4189" s="50"/>
      <c r="AR4189" s="50"/>
      <c r="AS4189" s="50"/>
      <c r="AT4189" s="50"/>
      <c r="AU4189" s="50"/>
      <c r="AV4189" s="50"/>
      <c r="AW4189" s="50"/>
      <c r="AX4189" s="50"/>
      <c r="AY4189" s="50"/>
      <c r="AZ4189" s="50"/>
      <c r="BA4189" s="50"/>
      <c r="BB4189" s="50"/>
      <c r="BC4189" s="50"/>
      <c r="BD4189" s="50"/>
      <c r="BE4189" s="50"/>
      <c r="BF4189" s="50"/>
      <c r="BG4189" s="50"/>
      <c r="BH4189" s="50"/>
      <c r="BI4189" s="50"/>
      <c r="BJ4189" s="50"/>
      <c r="BK4189" s="50"/>
      <c r="BL4189" s="50"/>
      <c r="BM4189" s="50"/>
      <c r="BN4189" s="50"/>
      <c r="BO4189" s="50"/>
      <c r="BP4189" s="50"/>
      <c r="BQ4189" s="50"/>
      <c r="BR4189" s="50"/>
      <c r="BS4189" s="50"/>
      <c r="BT4189" s="50"/>
      <c r="BU4189" s="50"/>
      <c r="BV4189" s="50"/>
      <c r="BW4189" s="50"/>
      <c r="BX4189" s="50"/>
      <c r="BY4189" s="50"/>
      <c r="BZ4189" s="50"/>
      <c r="CA4189" s="50"/>
      <c r="CB4189" s="50"/>
      <c r="CC4189" s="50"/>
      <c r="CD4189" s="50"/>
      <c r="CE4189" s="50"/>
      <c r="CF4189" s="50"/>
      <c r="CG4189" s="50"/>
      <c r="CH4189" s="50"/>
      <c r="CI4189" s="50"/>
      <c r="CJ4189" s="50"/>
      <c r="CK4189" s="50"/>
      <c r="CL4189" s="50"/>
      <c r="CM4189" s="50"/>
      <c r="CN4189" s="50"/>
      <c r="CO4189" s="50"/>
      <c r="CP4189" s="50"/>
      <c r="CQ4189" s="50"/>
      <c r="CR4189" s="50"/>
      <c r="CS4189" s="50"/>
      <c r="CT4189" s="50"/>
      <c r="CU4189" s="50"/>
      <c r="CV4189" s="50"/>
      <c r="CW4189" s="50"/>
      <c r="CX4189" s="50"/>
      <c r="CY4189" s="50"/>
      <c r="CZ4189" s="50"/>
      <c r="DA4189" s="50"/>
      <c r="DB4189" s="50"/>
      <c r="DC4189" s="50"/>
      <c r="DD4189" s="50"/>
      <c r="DE4189" s="50"/>
      <c r="DF4189" s="50"/>
      <c r="DG4189" s="50"/>
    </row>
    <row r="4190" spans="1:111" x14ac:dyDescent="0.2">
      <c r="A4190" s="17" t="s">
        <v>1101</v>
      </c>
      <c r="B4190" s="17" t="s">
        <v>1102</v>
      </c>
      <c r="C4190" s="413"/>
      <c r="D4190" s="222" t="s">
        <v>562</v>
      </c>
      <c r="E4190" s="353">
        <v>500</v>
      </c>
      <c r="F4190" s="352">
        <f t="shared" si="130"/>
        <v>300</v>
      </c>
      <c r="G4190" s="352">
        <f t="shared" si="131"/>
        <v>250</v>
      </c>
      <c r="H4190" s="50"/>
      <c r="I4190" s="50"/>
      <c r="J4190" s="50"/>
      <c r="K4190" s="50"/>
      <c r="L4190" s="50"/>
      <c r="M4190" s="50"/>
      <c r="N4190" s="50"/>
      <c r="O4190" s="50"/>
      <c r="P4190" s="50"/>
      <c r="Q4190" s="50"/>
      <c r="R4190" s="50"/>
      <c r="S4190" s="50"/>
      <c r="T4190" s="50"/>
      <c r="U4190" s="50"/>
      <c r="V4190" s="50"/>
      <c r="W4190" s="50"/>
      <c r="X4190" s="50"/>
      <c r="Y4190" s="50"/>
      <c r="Z4190" s="50"/>
      <c r="AA4190" s="50"/>
      <c r="AB4190" s="50"/>
      <c r="AC4190" s="50"/>
      <c r="AD4190" s="50"/>
      <c r="AE4190" s="50"/>
      <c r="AF4190" s="50"/>
      <c r="AG4190" s="50"/>
      <c r="AH4190" s="50"/>
      <c r="AI4190" s="50"/>
      <c r="AJ4190" s="50"/>
      <c r="AK4190" s="50"/>
      <c r="AL4190" s="50"/>
      <c r="AM4190" s="50"/>
      <c r="AN4190" s="50"/>
      <c r="AO4190" s="50"/>
      <c r="AP4190" s="50"/>
      <c r="AQ4190" s="50"/>
      <c r="AR4190" s="50"/>
      <c r="AS4190" s="50"/>
      <c r="AT4190" s="50"/>
      <c r="AU4190" s="50"/>
      <c r="AV4190" s="50"/>
      <c r="AW4190" s="50"/>
      <c r="AX4190" s="50"/>
      <c r="AY4190" s="50"/>
      <c r="AZ4190" s="50"/>
      <c r="BA4190" s="50"/>
      <c r="BB4190" s="50"/>
      <c r="BC4190" s="50"/>
      <c r="BD4190" s="50"/>
      <c r="BE4190" s="50"/>
      <c r="BF4190" s="50"/>
      <c r="BG4190" s="50"/>
      <c r="BH4190" s="50"/>
      <c r="BI4190" s="50"/>
      <c r="BJ4190" s="50"/>
      <c r="BK4190" s="50"/>
      <c r="BL4190" s="50"/>
      <c r="BM4190" s="50"/>
      <c r="BN4190" s="50"/>
      <c r="BO4190" s="50"/>
      <c r="BP4190" s="50"/>
      <c r="BQ4190" s="50"/>
      <c r="BR4190" s="50"/>
      <c r="BS4190" s="50"/>
      <c r="BT4190" s="50"/>
      <c r="BU4190" s="50"/>
      <c r="BV4190" s="50"/>
      <c r="BW4190" s="50"/>
      <c r="BX4190" s="50"/>
      <c r="BY4190" s="50"/>
      <c r="BZ4190" s="50"/>
      <c r="CA4190" s="50"/>
      <c r="CB4190" s="50"/>
      <c r="CC4190" s="50"/>
      <c r="CD4190" s="50"/>
      <c r="CE4190" s="50"/>
      <c r="CF4190" s="50"/>
      <c r="CG4190" s="50"/>
      <c r="CH4190" s="50"/>
      <c r="CI4190" s="50"/>
      <c r="CJ4190" s="50"/>
      <c r="CK4190" s="50"/>
      <c r="CL4190" s="50"/>
      <c r="CM4190" s="50"/>
      <c r="CN4190" s="50"/>
      <c r="CO4190" s="50"/>
      <c r="CP4190" s="50"/>
      <c r="CQ4190" s="50"/>
      <c r="CR4190" s="50"/>
      <c r="CS4190" s="50"/>
      <c r="CT4190" s="50"/>
      <c r="CU4190" s="50"/>
      <c r="CV4190" s="50"/>
      <c r="CW4190" s="50"/>
      <c r="CX4190" s="50"/>
      <c r="CY4190" s="50"/>
      <c r="CZ4190" s="50"/>
      <c r="DA4190" s="50"/>
      <c r="DB4190" s="50"/>
      <c r="DC4190" s="50"/>
      <c r="DD4190" s="50"/>
      <c r="DE4190" s="50"/>
      <c r="DF4190" s="50"/>
      <c r="DG4190" s="50"/>
    </row>
    <row r="4191" spans="1:111" x14ac:dyDescent="0.2">
      <c r="A4191" s="17" t="s">
        <v>1102</v>
      </c>
      <c r="B4191" s="17" t="s">
        <v>3421</v>
      </c>
      <c r="C4191" s="413"/>
      <c r="D4191" s="222" t="s">
        <v>563</v>
      </c>
      <c r="E4191" s="353">
        <v>400</v>
      </c>
      <c r="F4191" s="352">
        <f t="shared" si="130"/>
        <v>240</v>
      </c>
      <c r="G4191" s="352">
        <f t="shared" si="131"/>
        <v>200</v>
      </c>
      <c r="H4191" s="50"/>
      <c r="I4191" s="50"/>
      <c r="J4191" s="50"/>
      <c r="K4191" s="50"/>
      <c r="L4191" s="50"/>
      <c r="M4191" s="50"/>
      <c r="N4191" s="50"/>
      <c r="O4191" s="50"/>
      <c r="P4191" s="50"/>
      <c r="Q4191" s="50"/>
      <c r="R4191" s="50"/>
      <c r="S4191" s="50"/>
      <c r="T4191" s="50"/>
      <c r="U4191" s="50"/>
      <c r="V4191" s="50"/>
      <c r="W4191" s="50"/>
      <c r="X4191" s="50"/>
      <c r="Y4191" s="50"/>
      <c r="Z4191" s="50"/>
      <c r="AA4191" s="50"/>
      <c r="AB4191" s="50"/>
      <c r="AC4191" s="50"/>
      <c r="AD4191" s="50"/>
      <c r="AE4191" s="50"/>
      <c r="AF4191" s="50"/>
      <c r="AG4191" s="50"/>
      <c r="AH4191" s="50"/>
      <c r="AI4191" s="50"/>
      <c r="AJ4191" s="50"/>
      <c r="AK4191" s="50"/>
      <c r="AL4191" s="50"/>
      <c r="AM4191" s="50"/>
      <c r="AN4191" s="50"/>
      <c r="AO4191" s="50"/>
      <c r="AP4191" s="50"/>
      <c r="AQ4191" s="50"/>
      <c r="AR4191" s="50"/>
      <c r="AS4191" s="50"/>
      <c r="AT4191" s="50"/>
      <c r="AU4191" s="50"/>
      <c r="AV4191" s="50"/>
      <c r="AW4191" s="50"/>
      <c r="AX4191" s="50"/>
      <c r="AY4191" s="50"/>
      <c r="AZ4191" s="50"/>
      <c r="BA4191" s="50"/>
      <c r="BB4191" s="50"/>
      <c r="BC4191" s="50"/>
      <c r="BD4191" s="50"/>
      <c r="BE4191" s="50"/>
      <c r="BF4191" s="50"/>
      <c r="BG4191" s="50"/>
      <c r="BH4191" s="50"/>
      <c r="BI4191" s="50"/>
      <c r="BJ4191" s="50"/>
      <c r="BK4191" s="50"/>
      <c r="BL4191" s="50"/>
      <c r="BM4191" s="50"/>
      <c r="BN4191" s="50"/>
      <c r="BO4191" s="50"/>
      <c r="BP4191" s="50"/>
      <c r="BQ4191" s="50"/>
      <c r="BR4191" s="50"/>
      <c r="BS4191" s="50"/>
      <c r="BT4191" s="50"/>
      <c r="BU4191" s="50"/>
      <c r="BV4191" s="50"/>
      <c r="BW4191" s="50"/>
      <c r="BX4191" s="50"/>
      <c r="BY4191" s="50"/>
      <c r="BZ4191" s="50"/>
      <c r="CA4191" s="50"/>
      <c r="CB4191" s="50"/>
      <c r="CC4191" s="50"/>
      <c r="CD4191" s="50"/>
      <c r="CE4191" s="50"/>
      <c r="CF4191" s="50"/>
      <c r="CG4191" s="50"/>
      <c r="CH4191" s="50"/>
      <c r="CI4191" s="50"/>
      <c r="CJ4191" s="50"/>
      <c r="CK4191" s="50"/>
      <c r="CL4191" s="50"/>
      <c r="CM4191" s="50"/>
      <c r="CN4191" s="50"/>
      <c r="CO4191" s="50"/>
      <c r="CP4191" s="50"/>
      <c r="CQ4191" s="50"/>
      <c r="CR4191" s="50"/>
      <c r="CS4191" s="50"/>
      <c r="CT4191" s="50"/>
      <c r="CU4191" s="50"/>
      <c r="CV4191" s="50"/>
      <c r="CW4191" s="50"/>
      <c r="CX4191" s="50"/>
      <c r="CY4191" s="50"/>
      <c r="CZ4191" s="50"/>
      <c r="DA4191" s="50"/>
      <c r="DB4191" s="50"/>
      <c r="DC4191" s="50"/>
      <c r="DD4191" s="50"/>
      <c r="DE4191" s="50"/>
      <c r="DF4191" s="50"/>
      <c r="DG4191" s="50"/>
    </row>
    <row r="4192" spans="1:111" x14ac:dyDescent="0.2">
      <c r="A4192" s="17" t="s">
        <v>3421</v>
      </c>
      <c r="B4192" s="17"/>
      <c r="C4192" s="413"/>
      <c r="D4192" s="222" t="s">
        <v>8942</v>
      </c>
      <c r="E4192" s="353">
        <v>300</v>
      </c>
      <c r="F4192" s="352">
        <f t="shared" si="130"/>
        <v>180</v>
      </c>
      <c r="G4192" s="352">
        <f t="shared" si="131"/>
        <v>150</v>
      </c>
      <c r="H4192" s="50"/>
      <c r="I4192" s="50"/>
      <c r="J4192" s="50"/>
      <c r="K4192" s="50"/>
      <c r="L4192" s="50"/>
      <c r="M4192" s="50"/>
      <c r="N4192" s="50"/>
      <c r="O4192" s="50"/>
      <c r="P4192" s="50"/>
      <c r="Q4192" s="50"/>
      <c r="R4192" s="50"/>
      <c r="S4192" s="50"/>
      <c r="T4192" s="50"/>
      <c r="U4192" s="50"/>
      <c r="V4192" s="50"/>
      <c r="W4192" s="50"/>
      <c r="X4192" s="50"/>
      <c r="Y4192" s="50"/>
      <c r="Z4192" s="50"/>
      <c r="AA4192" s="50"/>
      <c r="AB4192" s="50"/>
      <c r="AC4192" s="50"/>
      <c r="AD4192" s="50"/>
      <c r="AE4192" s="50"/>
      <c r="AF4192" s="50"/>
      <c r="AG4192" s="50"/>
      <c r="AH4192" s="50"/>
      <c r="AI4192" s="50"/>
      <c r="AJ4192" s="50"/>
      <c r="AK4192" s="50"/>
      <c r="AL4192" s="50"/>
      <c r="AM4192" s="50"/>
      <c r="AN4192" s="50"/>
      <c r="AO4192" s="50"/>
      <c r="AP4192" s="50"/>
      <c r="AQ4192" s="50"/>
      <c r="AR4192" s="50"/>
      <c r="AS4192" s="50"/>
      <c r="AT4192" s="50"/>
      <c r="AU4192" s="50"/>
      <c r="AV4192" s="50"/>
      <c r="AW4192" s="50"/>
      <c r="AX4192" s="50"/>
      <c r="AY4192" s="50"/>
      <c r="AZ4192" s="50"/>
      <c r="BA4192" s="50"/>
      <c r="BB4192" s="50"/>
      <c r="BC4192" s="50"/>
      <c r="BD4192" s="50"/>
      <c r="BE4192" s="50"/>
      <c r="BF4192" s="50"/>
      <c r="BG4192" s="50"/>
      <c r="BH4192" s="50"/>
      <c r="BI4192" s="50"/>
      <c r="BJ4192" s="50"/>
      <c r="BK4192" s="50"/>
      <c r="BL4192" s="50"/>
      <c r="BM4192" s="50"/>
      <c r="BN4192" s="50"/>
      <c r="BO4192" s="50"/>
      <c r="BP4192" s="50"/>
      <c r="BQ4192" s="50"/>
      <c r="BR4192" s="50"/>
      <c r="BS4192" s="50"/>
      <c r="BT4192" s="50"/>
      <c r="BU4192" s="50"/>
      <c r="BV4192" s="50"/>
      <c r="BW4192" s="50"/>
      <c r="BX4192" s="50"/>
      <c r="BY4192" s="50"/>
      <c r="BZ4192" s="50"/>
      <c r="CA4192" s="50"/>
      <c r="CB4192" s="50"/>
      <c r="CC4192" s="50"/>
      <c r="CD4192" s="50"/>
      <c r="CE4192" s="50"/>
      <c r="CF4192" s="50"/>
      <c r="CG4192" s="50"/>
      <c r="CH4192" s="50"/>
      <c r="CI4192" s="50"/>
      <c r="CJ4192" s="50"/>
      <c r="CK4192" s="50"/>
      <c r="CL4192" s="50"/>
      <c r="CM4192" s="50"/>
      <c r="CN4192" s="50"/>
      <c r="CO4192" s="50"/>
      <c r="CP4192" s="50"/>
      <c r="CQ4192" s="50"/>
      <c r="CR4192" s="50"/>
      <c r="CS4192" s="50"/>
      <c r="CT4192" s="50"/>
      <c r="CU4192" s="50"/>
      <c r="CV4192" s="50"/>
      <c r="CW4192" s="50"/>
      <c r="CX4192" s="50"/>
      <c r="CY4192" s="50"/>
      <c r="CZ4192" s="50"/>
      <c r="DA4192" s="50"/>
      <c r="DB4192" s="50"/>
      <c r="DC4192" s="50"/>
      <c r="DD4192" s="50"/>
      <c r="DE4192" s="50"/>
      <c r="DF4192" s="50"/>
      <c r="DG4192" s="50"/>
    </row>
    <row r="4193" spans="1:111" x14ac:dyDescent="0.2">
      <c r="A4193" s="16">
        <v>11</v>
      </c>
      <c r="B4193" s="16">
        <v>11</v>
      </c>
      <c r="C4193" s="16"/>
      <c r="D4193" s="75" t="s">
        <v>1020</v>
      </c>
      <c r="E4193" s="353">
        <v>0</v>
      </c>
      <c r="F4193" s="352">
        <f t="shared" si="130"/>
        <v>0</v>
      </c>
      <c r="G4193" s="352">
        <f t="shared" si="131"/>
        <v>0</v>
      </c>
      <c r="H4193" s="50"/>
      <c r="I4193" s="50"/>
      <c r="J4193" s="50"/>
      <c r="K4193" s="50"/>
      <c r="L4193" s="50"/>
      <c r="M4193" s="50"/>
      <c r="N4193" s="50"/>
      <c r="O4193" s="50"/>
      <c r="P4193" s="50"/>
      <c r="Q4193" s="50"/>
      <c r="R4193" s="50"/>
      <c r="S4193" s="50"/>
      <c r="T4193" s="50"/>
      <c r="U4193" s="50"/>
      <c r="V4193" s="50"/>
      <c r="W4193" s="50"/>
      <c r="X4193" s="50"/>
      <c r="Y4193" s="50"/>
      <c r="Z4193" s="50"/>
      <c r="AA4193" s="50"/>
      <c r="AB4193" s="50"/>
      <c r="AC4193" s="50"/>
      <c r="AD4193" s="50"/>
      <c r="AE4193" s="50"/>
      <c r="AF4193" s="50"/>
      <c r="AG4193" s="50"/>
      <c r="AH4193" s="50"/>
      <c r="AI4193" s="50"/>
      <c r="AJ4193" s="50"/>
      <c r="AK4193" s="50"/>
      <c r="AL4193" s="50"/>
      <c r="AM4193" s="50"/>
      <c r="AN4193" s="50"/>
      <c r="AO4193" s="50"/>
      <c r="AP4193" s="50"/>
      <c r="AQ4193" s="50"/>
      <c r="AR4193" s="50"/>
      <c r="AS4193" s="50"/>
      <c r="AT4193" s="50"/>
      <c r="AU4193" s="50"/>
      <c r="AV4193" s="50"/>
      <c r="AW4193" s="50"/>
      <c r="AX4193" s="50"/>
      <c r="AY4193" s="50"/>
      <c r="AZ4193" s="50"/>
      <c r="BA4193" s="50"/>
      <c r="BB4193" s="50"/>
      <c r="BC4193" s="50"/>
      <c r="BD4193" s="50"/>
      <c r="BE4193" s="50"/>
      <c r="BF4193" s="50"/>
      <c r="BG4193" s="50"/>
      <c r="BH4193" s="50"/>
      <c r="BI4193" s="50"/>
      <c r="BJ4193" s="50"/>
      <c r="BK4193" s="50"/>
      <c r="BL4193" s="50"/>
      <c r="BM4193" s="50"/>
      <c r="BN4193" s="50"/>
      <c r="BO4193" s="50"/>
      <c r="BP4193" s="50"/>
      <c r="BQ4193" s="50"/>
      <c r="BR4193" s="50"/>
      <c r="BS4193" s="50"/>
      <c r="BT4193" s="50"/>
      <c r="BU4193" s="50"/>
      <c r="BV4193" s="50"/>
      <c r="BW4193" s="50"/>
      <c r="BX4193" s="50"/>
      <c r="BY4193" s="50"/>
      <c r="BZ4193" s="50"/>
      <c r="CA4193" s="50"/>
      <c r="CB4193" s="50"/>
      <c r="CC4193" s="50"/>
      <c r="CD4193" s="50"/>
      <c r="CE4193" s="50"/>
      <c r="CF4193" s="50"/>
      <c r="CG4193" s="50"/>
      <c r="CH4193" s="50"/>
      <c r="CI4193" s="50"/>
      <c r="CJ4193" s="50"/>
      <c r="CK4193" s="50"/>
      <c r="CL4193" s="50"/>
      <c r="CM4193" s="50"/>
      <c r="CN4193" s="50"/>
      <c r="CO4193" s="50"/>
      <c r="CP4193" s="50"/>
      <c r="CQ4193" s="50"/>
      <c r="CR4193" s="50"/>
      <c r="CS4193" s="50"/>
      <c r="CT4193" s="50"/>
      <c r="CU4193" s="50"/>
      <c r="CV4193" s="50"/>
      <c r="CW4193" s="50"/>
      <c r="CX4193" s="50"/>
      <c r="CY4193" s="50"/>
      <c r="CZ4193" s="50"/>
      <c r="DA4193" s="50"/>
      <c r="DB4193" s="50"/>
      <c r="DC4193" s="50"/>
      <c r="DD4193" s="50"/>
      <c r="DE4193" s="50"/>
      <c r="DF4193" s="50"/>
      <c r="DG4193" s="50"/>
    </row>
    <row r="4194" spans="1:111" x14ac:dyDescent="0.2">
      <c r="A4194" s="205" t="s">
        <v>109</v>
      </c>
      <c r="B4194" s="205" t="s">
        <v>109</v>
      </c>
      <c r="C4194" s="205"/>
      <c r="D4194" s="75" t="s">
        <v>1184</v>
      </c>
      <c r="E4194" s="362"/>
      <c r="F4194" s="352">
        <f t="shared" si="130"/>
        <v>0</v>
      </c>
      <c r="G4194" s="352">
        <f t="shared" si="131"/>
        <v>0</v>
      </c>
      <c r="H4194" s="50"/>
      <c r="I4194" s="50"/>
      <c r="J4194" s="50"/>
      <c r="K4194" s="50"/>
      <c r="L4194" s="50"/>
      <c r="M4194" s="50"/>
      <c r="N4194" s="50"/>
      <c r="O4194" s="50"/>
      <c r="P4194" s="50"/>
      <c r="Q4194" s="50"/>
      <c r="R4194" s="50"/>
      <c r="S4194" s="50"/>
      <c r="T4194" s="50"/>
      <c r="U4194" s="50"/>
      <c r="V4194" s="50"/>
      <c r="W4194" s="50"/>
      <c r="X4194" s="50"/>
      <c r="Y4194" s="50"/>
      <c r="Z4194" s="50"/>
      <c r="AA4194" s="50"/>
      <c r="AB4194" s="50"/>
      <c r="AC4194" s="50"/>
      <c r="AD4194" s="50"/>
      <c r="AE4194" s="50"/>
      <c r="AF4194" s="50"/>
      <c r="AG4194" s="50"/>
      <c r="AH4194" s="50"/>
      <c r="AI4194" s="50"/>
      <c r="AJ4194" s="50"/>
      <c r="AK4194" s="50"/>
      <c r="AL4194" s="50"/>
      <c r="AM4194" s="50"/>
      <c r="AN4194" s="50"/>
      <c r="AO4194" s="50"/>
      <c r="AP4194" s="50"/>
      <c r="AQ4194" s="50"/>
      <c r="AR4194" s="50"/>
      <c r="AS4194" s="50"/>
      <c r="AT4194" s="50"/>
      <c r="AU4194" s="50"/>
      <c r="AV4194" s="50"/>
      <c r="AW4194" s="50"/>
      <c r="AX4194" s="50"/>
      <c r="AY4194" s="50"/>
      <c r="AZ4194" s="50"/>
      <c r="BA4194" s="50"/>
      <c r="BB4194" s="50"/>
      <c r="BC4194" s="50"/>
      <c r="BD4194" s="50"/>
      <c r="BE4194" s="50"/>
      <c r="BF4194" s="50"/>
      <c r="BG4194" s="50"/>
      <c r="BH4194" s="50"/>
      <c r="BI4194" s="50"/>
      <c r="BJ4194" s="50"/>
      <c r="BK4194" s="50"/>
      <c r="BL4194" s="50"/>
      <c r="BM4194" s="50"/>
      <c r="BN4194" s="50"/>
      <c r="BO4194" s="50"/>
      <c r="BP4194" s="50"/>
      <c r="BQ4194" s="50"/>
      <c r="BR4194" s="50"/>
      <c r="BS4194" s="50"/>
      <c r="BT4194" s="50"/>
      <c r="BU4194" s="50"/>
      <c r="BV4194" s="50"/>
      <c r="BW4194" s="50"/>
      <c r="BX4194" s="50"/>
      <c r="BY4194" s="50"/>
      <c r="BZ4194" s="50"/>
      <c r="CA4194" s="50"/>
      <c r="CB4194" s="50"/>
      <c r="CC4194" s="50"/>
      <c r="CD4194" s="50"/>
      <c r="CE4194" s="50"/>
      <c r="CF4194" s="50"/>
      <c r="CG4194" s="50"/>
      <c r="CH4194" s="50"/>
      <c r="CI4194" s="50"/>
      <c r="CJ4194" s="50"/>
      <c r="CK4194" s="50"/>
      <c r="CL4194" s="50"/>
      <c r="CM4194" s="50"/>
      <c r="CN4194" s="50"/>
      <c r="CO4194" s="50"/>
      <c r="CP4194" s="50"/>
      <c r="CQ4194" s="50"/>
      <c r="CR4194" s="50"/>
      <c r="CS4194" s="50"/>
      <c r="CT4194" s="50"/>
      <c r="CU4194" s="50"/>
      <c r="CV4194" s="50"/>
      <c r="CW4194" s="50"/>
      <c r="CX4194" s="50"/>
      <c r="CY4194" s="50"/>
      <c r="CZ4194" s="50"/>
      <c r="DA4194" s="50"/>
      <c r="DB4194" s="50"/>
      <c r="DC4194" s="50"/>
      <c r="DD4194" s="50"/>
      <c r="DE4194" s="50"/>
      <c r="DF4194" s="50"/>
      <c r="DG4194" s="50"/>
    </row>
    <row r="4195" spans="1:111" x14ac:dyDescent="0.2">
      <c r="A4195" s="570" t="s">
        <v>1138</v>
      </c>
      <c r="B4195" s="570" t="s">
        <v>1138</v>
      </c>
      <c r="C4195" s="560"/>
      <c r="D4195" s="75" t="s">
        <v>7597</v>
      </c>
      <c r="E4195" s="362"/>
      <c r="F4195" s="352">
        <f t="shared" si="130"/>
        <v>0</v>
      </c>
      <c r="G4195" s="352">
        <f t="shared" si="131"/>
        <v>0</v>
      </c>
      <c r="H4195" s="50"/>
      <c r="I4195" s="50"/>
      <c r="J4195" s="50"/>
      <c r="K4195" s="50"/>
      <c r="L4195" s="50"/>
      <c r="M4195" s="50"/>
      <c r="N4195" s="50"/>
      <c r="O4195" s="50"/>
      <c r="P4195" s="50"/>
      <c r="Q4195" s="50"/>
      <c r="R4195" s="50"/>
      <c r="S4195" s="50"/>
      <c r="T4195" s="50"/>
      <c r="U4195" s="50"/>
      <c r="V4195" s="50"/>
      <c r="W4195" s="50"/>
      <c r="X4195" s="50"/>
      <c r="Y4195" s="50"/>
      <c r="Z4195" s="50"/>
      <c r="AA4195" s="50"/>
      <c r="AB4195" s="50"/>
      <c r="AC4195" s="50"/>
      <c r="AD4195" s="50"/>
      <c r="AE4195" s="50"/>
      <c r="AF4195" s="50"/>
      <c r="AG4195" s="50"/>
      <c r="AH4195" s="50"/>
      <c r="AI4195" s="50"/>
      <c r="AJ4195" s="50"/>
      <c r="AK4195" s="50"/>
      <c r="AL4195" s="50"/>
      <c r="AM4195" s="50"/>
      <c r="AN4195" s="50"/>
      <c r="AO4195" s="50"/>
      <c r="AP4195" s="50"/>
      <c r="AQ4195" s="50"/>
      <c r="AR4195" s="50"/>
      <c r="AS4195" s="50"/>
      <c r="AT4195" s="50"/>
      <c r="AU4195" s="50"/>
      <c r="AV4195" s="50"/>
      <c r="AW4195" s="50"/>
      <c r="AX4195" s="50"/>
      <c r="AY4195" s="50"/>
      <c r="AZ4195" s="50"/>
      <c r="BA4195" s="50"/>
      <c r="BB4195" s="50"/>
      <c r="BC4195" s="50"/>
      <c r="BD4195" s="50"/>
      <c r="BE4195" s="50"/>
      <c r="BF4195" s="50"/>
      <c r="BG4195" s="50"/>
      <c r="BH4195" s="50"/>
      <c r="BI4195" s="50"/>
      <c r="BJ4195" s="50"/>
      <c r="BK4195" s="50"/>
      <c r="BL4195" s="50"/>
      <c r="BM4195" s="50"/>
      <c r="BN4195" s="50"/>
      <c r="BO4195" s="50"/>
      <c r="BP4195" s="50"/>
      <c r="BQ4195" s="50"/>
      <c r="BR4195" s="50"/>
      <c r="BS4195" s="50"/>
      <c r="BT4195" s="50"/>
      <c r="BU4195" s="50"/>
      <c r="BV4195" s="50"/>
      <c r="BW4195" s="50"/>
      <c r="BX4195" s="50"/>
      <c r="BY4195" s="50"/>
      <c r="BZ4195" s="50"/>
      <c r="CA4195" s="50"/>
      <c r="CB4195" s="50"/>
      <c r="CC4195" s="50"/>
      <c r="CD4195" s="50"/>
      <c r="CE4195" s="50"/>
      <c r="CF4195" s="50"/>
      <c r="CG4195" s="50"/>
      <c r="CH4195" s="50"/>
      <c r="CI4195" s="50"/>
      <c r="CJ4195" s="50"/>
      <c r="CK4195" s="50"/>
      <c r="CL4195" s="50"/>
      <c r="CM4195" s="50"/>
      <c r="CN4195" s="50"/>
      <c r="CO4195" s="50"/>
      <c r="CP4195" s="50"/>
      <c r="CQ4195" s="50"/>
      <c r="CR4195" s="50"/>
      <c r="CS4195" s="50"/>
      <c r="CT4195" s="50"/>
      <c r="CU4195" s="50"/>
      <c r="CV4195" s="50"/>
      <c r="CW4195" s="50"/>
      <c r="CX4195" s="50"/>
      <c r="CY4195" s="50"/>
      <c r="CZ4195" s="50"/>
      <c r="DA4195" s="50"/>
      <c r="DB4195" s="50"/>
      <c r="DC4195" s="50"/>
      <c r="DD4195" s="50"/>
      <c r="DE4195" s="50"/>
      <c r="DF4195" s="50"/>
      <c r="DG4195" s="50"/>
    </row>
    <row r="4196" spans="1:111" ht="25.5" x14ac:dyDescent="0.2">
      <c r="A4196" s="571"/>
      <c r="B4196" s="571"/>
      <c r="C4196" s="561"/>
      <c r="D4196" s="202" t="s">
        <v>8286</v>
      </c>
      <c r="E4196" s="362"/>
      <c r="F4196" s="352">
        <f t="shared" si="130"/>
        <v>0</v>
      </c>
      <c r="G4196" s="352">
        <f t="shared" si="131"/>
        <v>0</v>
      </c>
      <c r="H4196" s="50"/>
      <c r="I4196" s="50"/>
      <c r="J4196" s="50"/>
      <c r="K4196" s="50"/>
      <c r="L4196" s="50"/>
      <c r="M4196" s="50"/>
      <c r="N4196" s="50"/>
      <c r="O4196" s="50"/>
      <c r="P4196" s="50"/>
      <c r="Q4196" s="50"/>
      <c r="R4196" s="50"/>
      <c r="S4196" s="50"/>
      <c r="T4196" s="50"/>
      <c r="U4196" s="50"/>
      <c r="V4196" s="50"/>
      <c r="W4196" s="50"/>
      <c r="X4196" s="50"/>
      <c r="Y4196" s="50"/>
      <c r="Z4196" s="50"/>
      <c r="AA4196" s="50"/>
      <c r="AB4196" s="50"/>
      <c r="AC4196" s="50"/>
      <c r="AD4196" s="50"/>
      <c r="AE4196" s="50"/>
      <c r="AF4196" s="50"/>
      <c r="AG4196" s="50"/>
      <c r="AH4196" s="50"/>
      <c r="AI4196" s="50"/>
      <c r="AJ4196" s="50"/>
      <c r="AK4196" s="50"/>
      <c r="AL4196" s="50"/>
      <c r="AM4196" s="50"/>
      <c r="AN4196" s="50"/>
      <c r="AO4196" s="50"/>
      <c r="AP4196" s="50"/>
      <c r="AQ4196" s="50"/>
      <c r="AR4196" s="50"/>
      <c r="AS4196" s="50"/>
      <c r="AT4196" s="50"/>
      <c r="AU4196" s="50"/>
      <c r="AV4196" s="50"/>
      <c r="AW4196" s="50"/>
      <c r="AX4196" s="50"/>
      <c r="AY4196" s="50"/>
      <c r="AZ4196" s="50"/>
      <c r="BA4196" s="50"/>
      <c r="BB4196" s="50"/>
      <c r="BC4196" s="50"/>
      <c r="BD4196" s="50"/>
      <c r="BE4196" s="50"/>
      <c r="BF4196" s="50"/>
      <c r="BG4196" s="50"/>
      <c r="BH4196" s="50"/>
      <c r="BI4196" s="50"/>
      <c r="BJ4196" s="50"/>
      <c r="BK4196" s="50"/>
      <c r="BL4196" s="50"/>
      <c r="BM4196" s="50"/>
      <c r="BN4196" s="50"/>
      <c r="BO4196" s="50"/>
      <c r="BP4196" s="50"/>
      <c r="BQ4196" s="50"/>
      <c r="BR4196" s="50"/>
      <c r="BS4196" s="50"/>
      <c r="BT4196" s="50"/>
      <c r="BU4196" s="50"/>
      <c r="BV4196" s="50"/>
      <c r="BW4196" s="50"/>
      <c r="BX4196" s="50"/>
      <c r="BY4196" s="50"/>
      <c r="BZ4196" s="50"/>
      <c r="CA4196" s="50"/>
      <c r="CB4196" s="50"/>
      <c r="CC4196" s="50"/>
      <c r="CD4196" s="50"/>
      <c r="CE4196" s="50"/>
      <c r="CF4196" s="50"/>
      <c r="CG4196" s="50"/>
      <c r="CH4196" s="50"/>
      <c r="CI4196" s="50"/>
      <c r="CJ4196" s="50"/>
      <c r="CK4196" s="50"/>
      <c r="CL4196" s="50"/>
      <c r="CM4196" s="50"/>
      <c r="CN4196" s="50"/>
      <c r="CO4196" s="50"/>
      <c r="CP4196" s="50"/>
      <c r="CQ4196" s="50"/>
      <c r="CR4196" s="50"/>
      <c r="CS4196" s="50"/>
      <c r="CT4196" s="50"/>
      <c r="CU4196" s="50"/>
      <c r="CV4196" s="50"/>
      <c r="CW4196" s="50"/>
      <c r="CX4196" s="50"/>
      <c r="CY4196" s="50"/>
      <c r="CZ4196" s="50"/>
      <c r="DA4196" s="50"/>
      <c r="DB4196" s="50"/>
      <c r="DC4196" s="50"/>
      <c r="DD4196" s="50"/>
      <c r="DE4196" s="50"/>
      <c r="DF4196" s="50"/>
      <c r="DG4196" s="50"/>
    </row>
    <row r="4197" spans="1:111" ht="25.5" x14ac:dyDescent="0.2">
      <c r="A4197" s="571"/>
      <c r="B4197" s="571"/>
      <c r="C4197" s="561"/>
      <c r="D4197" s="203" t="s">
        <v>8287</v>
      </c>
      <c r="E4197" s="358"/>
      <c r="F4197" s="352">
        <f t="shared" si="130"/>
        <v>0</v>
      </c>
      <c r="G4197" s="352">
        <f t="shared" si="131"/>
        <v>0</v>
      </c>
      <c r="H4197" s="50"/>
      <c r="I4197" s="50"/>
      <c r="J4197" s="50"/>
      <c r="K4197" s="50"/>
      <c r="L4197" s="50"/>
      <c r="M4197" s="50"/>
      <c r="N4197" s="50"/>
      <c r="O4197" s="50"/>
      <c r="P4197" s="50"/>
      <c r="Q4197" s="50"/>
      <c r="R4197" s="50"/>
      <c r="S4197" s="50"/>
      <c r="T4197" s="50"/>
      <c r="U4197" s="50"/>
      <c r="V4197" s="50"/>
      <c r="W4197" s="50"/>
      <c r="X4197" s="50"/>
      <c r="Y4197" s="50"/>
      <c r="Z4197" s="50"/>
      <c r="AA4197" s="50"/>
      <c r="AB4197" s="50"/>
      <c r="AC4197" s="50"/>
      <c r="AD4197" s="50"/>
      <c r="AE4197" s="50"/>
      <c r="AF4197" s="50"/>
      <c r="AG4197" s="50"/>
      <c r="AH4197" s="50"/>
      <c r="AI4197" s="50"/>
      <c r="AJ4197" s="50"/>
      <c r="AK4197" s="50"/>
      <c r="AL4197" s="50"/>
      <c r="AM4197" s="50"/>
      <c r="AN4197" s="50"/>
      <c r="AO4197" s="50"/>
      <c r="AP4197" s="50"/>
      <c r="AQ4197" s="50"/>
      <c r="AR4197" s="50"/>
      <c r="AS4197" s="50"/>
      <c r="AT4197" s="50"/>
      <c r="AU4197" s="50"/>
      <c r="AV4197" s="50"/>
      <c r="AW4197" s="50"/>
      <c r="AX4197" s="50"/>
      <c r="AY4197" s="50"/>
      <c r="AZ4197" s="50"/>
      <c r="BA4197" s="50"/>
      <c r="BB4197" s="50"/>
      <c r="BC4197" s="50"/>
      <c r="BD4197" s="50"/>
      <c r="BE4197" s="50"/>
      <c r="BF4197" s="50"/>
      <c r="BG4197" s="50"/>
      <c r="BH4197" s="50"/>
      <c r="BI4197" s="50"/>
      <c r="BJ4197" s="50"/>
      <c r="BK4197" s="50"/>
      <c r="BL4197" s="50"/>
      <c r="BM4197" s="50"/>
      <c r="BN4197" s="50"/>
      <c r="BO4197" s="50"/>
      <c r="BP4197" s="50"/>
      <c r="BQ4197" s="50"/>
      <c r="BR4197" s="50"/>
      <c r="BS4197" s="50"/>
      <c r="BT4197" s="50"/>
      <c r="BU4197" s="50"/>
      <c r="BV4197" s="50"/>
      <c r="BW4197" s="50"/>
      <c r="BX4197" s="50"/>
      <c r="BY4197" s="50"/>
      <c r="BZ4197" s="50"/>
      <c r="CA4197" s="50"/>
      <c r="CB4197" s="50"/>
      <c r="CC4197" s="50"/>
      <c r="CD4197" s="50"/>
      <c r="CE4197" s="50"/>
      <c r="CF4197" s="50"/>
      <c r="CG4197" s="50"/>
      <c r="CH4197" s="50"/>
      <c r="CI4197" s="50"/>
      <c r="CJ4197" s="50"/>
      <c r="CK4197" s="50"/>
      <c r="CL4197" s="50"/>
      <c r="CM4197" s="50"/>
      <c r="CN4197" s="50"/>
      <c r="CO4197" s="50"/>
      <c r="CP4197" s="50"/>
      <c r="CQ4197" s="50"/>
      <c r="CR4197" s="50"/>
      <c r="CS4197" s="50"/>
      <c r="CT4197" s="50"/>
      <c r="CU4197" s="50"/>
      <c r="CV4197" s="50"/>
      <c r="CW4197" s="50"/>
      <c r="CX4197" s="50"/>
      <c r="CY4197" s="50"/>
      <c r="CZ4197" s="50"/>
      <c r="DA4197" s="50"/>
      <c r="DB4197" s="50"/>
      <c r="DC4197" s="50"/>
      <c r="DD4197" s="50"/>
      <c r="DE4197" s="50"/>
      <c r="DF4197" s="50"/>
      <c r="DG4197" s="50"/>
    </row>
    <row r="4198" spans="1:111" x14ac:dyDescent="0.2">
      <c r="A4198" s="571"/>
      <c r="B4198" s="571"/>
      <c r="C4198" s="561"/>
      <c r="D4198" s="203" t="s">
        <v>8288</v>
      </c>
      <c r="E4198" s="358"/>
      <c r="F4198" s="352">
        <f t="shared" si="130"/>
        <v>0</v>
      </c>
      <c r="G4198" s="352">
        <f t="shared" si="131"/>
        <v>0</v>
      </c>
      <c r="H4198" s="50"/>
      <c r="I4198" s="50"/>
      <c r="J4198" s="50"/>
      <c r="K4198" s="50"/>
      <c r="L4198" s="50"/>
      <c r="M4198" s="50"/>
      <c r="N4198" s="50"/>
      <c r="O4198" s="50"/>
      <c r="P4198" s="50"/>
      <c r="Q4198" s="50"/>
      <c r="R4198" s="50"/>
      <c r="S4198" s="50"/>
      <c r="T4198" s="50"/>
      <c r="U4198" s="50"/>
      <c r="V4198" s="50"/>
      <c r="W4198" s="50"/>
      <c r="X4198" s="50"/>
      <c r="Y4198" s="50"/>
      <c r="Z4198" s="50"/>
      <c r="AA4198" s="50"/>
      <c r="AB4198" s="50"/>
      <c r="AC4198" s="50"/>
      <c r="AD4198" s="50"/>
      <c r="AE4198" s="50"/>
      <c r="AF4198" s="50"/>
      <c r="AG4198" s="50"/>
      <c r="AH4198" s="50"/>
      <c r="AI4198" s="50"/>
      <c r="AJ4198" s="50"/>
      <c r="AK4198" s="50"/>
      <c r="AL4198" s="50"/>
      <c r="AM4198" s="50"/>
      <c r="AN4198" s="50"/>
      <c r="AO4198" s="50"/>
      <c r="AP4198" s="50"/>
      <c r="AQ4198" s="50"/>
      <c r="AR4198" s="50"/>
      <c r="AS4198" s="50"/>
      <c r="AT4198" s="50"/>
      <c r="AU4198" s="50"/>
      <c r="AV4198" s="50"/>
      <c r="AW4198" s="50"/>
      <c r="AX4198" s="50"/>
      <c r="AY4198" s="50"/>
      <c r="AZ4198" s="50"/>
      <c r="BA4198" s="50"/>
      <c r="BB4198" s="50"/>
      <c r="BC4198" s="50"/>
      <c r="BD4198" s="50"/>
      <c r="BE4198" s="50"/>
      <c r="BF4198" s="50"/>
      <c r="BG4198" s="50"/>
      <c r="BH4198" s="50"/>
      <c r="BI4198" s="50"/>
      <c r="BJ4198" s="50"/>
      <c r="BK4198" s="50"/>
      <c r="BL4198" s="50"/>
      <c r="BM4198" s="50"/>
      <c r="BN4198" s="50"/>
      <c r="BO4198" s="50"/>
      <c r="BP4198" s="50"/>
      <c r="BQ4198" s="50"/>
      <c r="BR4198" s="50"/>
      <c r="BS4198" s="50"/>
      <c r="BT4198" s="50"/>
      <c r="BU4198" s="50"/>
      <c r="BV4198" s="50"/>
      <c r="BW4198" s="50"/>
      <c r="BX4198" s="50"/>
      <c r="BY4198" s="50"/>
      <c r="BZ4198" s="50"/>
      <c r="CA4198" s="50"/>
      <c r="CB4198" s="50"/>
      <c r="CC4198" s="50"/>
      <c r="CD4198" s="50"/>
      <c r="CE4198" s="50"/>
      <c r="CF4198" s="50"/>
      <c r="CG4198" s="50"/>
      <c r="CH4198" s="50"/>
      <c r="CI4198" s="50"/>
      <c r="CJ4198" s="50"/>
      <c r="CK4198" s="50"/>
      <c r="CL4198" s="50"/>
      <c r="CM4198" s="50"/>
      <c r="CN4198" s="50"/>
      <c r="CO4198" s="50"/>
      <c r="CP4198" s="50"/>
      <c r="CQ4198" s="50"/>
      <c r="CR4198" s="50"/>
      <c r="CS4198" s="50"/>
      <c r="CT4198" s="50"/>
      <c r="CU4198" s="50"/>
      <c r="CV4198" s="50"/>
      <c r="CW4198" s="50"/>
      <c r="CX4198" s="50"/>
      <c r="CY4198" s="50"/>
      <c r="CZ4198" s="50"/>
      <c r="DA4198" s="50"/>
      <c r="DB4198" s="50"/>
      <c r="DC4198" s="50"/>
      <c r="DD4198" s="50"/>
      <c r="DE4198" s="50"/>
      <c r="DF4198" s="50"/>
      <c r="DG4198" s="50"/>
    </row>
    <row r="4199" spans="1:111" ht="13.5" x14ac:dyDescent="0.2">
      <c r="A4199" s="571"/>
      <c r="B4199" s="571"/>
      <c r="C4199" s="561"/>
      <c r="D4199" s="247" t="s">
        <v>7881</v>
      </c>
      <c r="E4199" s="358"/>
      <c r="F4199" s="352">
        <f t="shared" si="130"/>
        <v>0</v>
      </c>
      <c r="G4199" s="352">
        <f t="shared" si="131"/>
        <v>0</v>
      </c>
      <c r="H4199" s="50"/>
      <c r="I4199" s="50"/>
      <c r="J4199" s="50"/>
      <c r="K4199" s="50"/>
      <c r="L4199" s="50"/>
      <c r="M4199" s="50"/>
      <c r="N4199" s="50"/>
      <c r="O4199" s="50"/>
      <c r="P4199" s="50"/>
      <c r="Q4199" s="50"/>
      <c r="R4199" s="50"/>
      <c r="S4199" s="50"/>
      <c r="T4199" s="50"/>
      <c r="U4199" s="50"/>
      <c r="V4199" s="50"/>
      <c r="W4199" s="50"/>
      <c r="X4199" s="50"/>
      <c r="Y4199" s="50"/>
      <c r="Z4199" s="50"/>
      <c r="AA4199" s="50"/>
      <c r="AB4199" s="50"/>
      <c r="AC4199" s="50"/>
      <c r="AD4199" s="50"/>
      <c r="AE4199" s="50"/>
      <c r="AF4199" s="50"/>
      <c r="AG4199" s="50"/>
      <c r="AH4199" s="50"/>
      <c r="AI4199" s="50"/>
      <c r="AJ4199" s="50"/>
      <c r="AK4199" s="50"/>
      <c r="AL4199" s="50"/>
      <c r="AM4199" s="50"/>
      <c r="AN4199" s="50"/>
      <c r="AO4199" s="50"/>
      <c r="AP4199" s="50"/>
      <c r="AQ4199" s="50"/>
      <c r="AR4199" s="50"/>
      <c r="AS4199" s="50"/>
      <c r="AT4199" s="50"/>
      <c r="AU4199" s="50"/>
      <c r="AV4199" s="50"/>
      <c r="AW4199" s="50"/>
      <c r="AX4199" s="50"/>
      <c r="AY4199" s="50"/>
      <c r="AZ4199" s="50"/>
      <c r="BA4199" s="50"/>
      <c r="BB4199" s="50"/>
      <c r="BC4199" s="50"/>
      <c r="BD4199" s="50"/>
      <c r="BE4199" s="50"/>
      <c r="BF4199" s="50"/>
      <c r="BG4199" s="50"/>
      <c r="BH4199" s="50"/>
      <c r="BI4199" s="50"/>
      <c r="BJ4199" s="50"/>
      <c r="BK4199" s="50"/>
      <c r="BL4199" s="50"/>
      <c r="BM4199" s="50"/>
      <c r="BN4199" s="50"/>
      <c r="BO4199" s="50"/>
      <c r="BP4199" s="50"/>
      <c r="BQ4199" s="50"/>
      <c r="BR4199" s="50"/>
      <c r="BS4199" s="50"/>
      <c r="BT4199" s="50"/>
      <c r="BU4199" s="50"/>
      <c r="BV4199" s="50"/>
      <c r="BW4199" s="50"/>
      <c r="BX4199" s="50"/>
      <c r="BY4199" s="50"/>
      <c r="BZ4199" s="50"/>
      <c r="CA4199" s="50"/>
      <c r="CB4199" s="50"/>
      <c r="CC4199" s="50"/>
      <c r="CD4199" s="50"/>
      <c r="CE4199" s="50"/>
      <c r="CF4199" s="50"/>
      <c r="CG4199" s="50"/>
      <c r="CH4199" s="50"/>
      <c r="CI4199" s="50"/>
      <c r="CJ4199" s="50"/>
      <c r="CK4199" s="50"/>
      <c r="CL4199" s="50"/>
      <c r="CM4199" s="50"/>
      <c r="CN4199" s="50"/>
      <c r="CO4199" s="50"/>
      <c r="CP4199" s="50"/>
      <c r="CQ4199" s="50"/>
      <c r="CR4199" s="50"/>
      <c r="CS4199" s="50"/>
      <c r="CT4199" s="50"/>
      <c r="CU4199" s="50"/>
      <c r="CV4199" s="50"/>
      <c r="CW4199" s="50"/>
      <c r="CX4199" s="50"/>
      <c r="CY4199" s="50"/>
      <c r="CZ4199" s="50"/>
      <c r="DA4199" s="50"/>
      <c r="DB4199" s="50"/>
      <c r="DC4199" s="50"/>
      <c r="DD4199" s="50"/>
      <c r="DE4199" s="50"/>
      <c r="DF4199" s="50"/>
      <c r="DG4199" s="50"/>
    </row>
    <row r="4200" spans="1:111" x14ac:dyDescent="0.2">
      <c r="A4200" s="572"/>
      <c r="B4200" s="572"/>
      <c r="C4200" s="562"/>
      <c r="D4200" s="202" t="s">
        <v>7454</v>
      </c>
      <c r="E4200" s="358">
        <v>3500</v>
      </c>
      <c r="F4200" s="352">
        <f t="shared" si="130"/>
        <v>2100</v>
      </c>
      <c r="G4200" s="352">
        <f t="shared" si="131"/>
        <v>1750</v>
      </c>
      <c r="H4200" s="50"/>
      <c r="I4200" s="50"/>
      <c r="J4200" s="50"/>
      <c r="K4200" s="50"/>
      <c r="L4200" s="50"/>
      <c r="M4200" s="50"/>
      <c r="N4200" s="50"/>
      <c r="O4200" s="50"/>
      <c r="P4200" s="50"/>
      <c r="Q4200" s="50"/>
      <c r="R4200" s="50"/>
      <c r="S4200" s="50"/>
      <c r="T4200" s="50"/>
      <c r="U4200" s="50"/>
      <c r="V4200" s="50"/>
      <c r="W4200" s="50"/>
      <c r="X4200" s="50"/>
      <c r="Y4200" s="50"/>
      <c r="Z4200" s="50"/>
      <c r="AA4200" s="50"/>
      <c r="AB4200" s="50"/>
      <c r="AC4200" s="50"/>
      <c r="AD4200" s="50"/>
      <c r="AE4200" s="50"/>
      <c r="AF4200" s="50"/>
      <c r="AG4200" s="50"/>
      <c r="AH4200" s="50"/>
      <c r="AI4200" s="50"/>
      <c r="AJ4200" s="50"/>
      <c r="AK4200" s="50"/>
      <c r="AL4200" s="50"/>
      <c r="AM4200" s="50"/>
      <c r="AN4200" s="50"/>
      <c r="AO4200" s="50"/>
      <c r="AP4200" s="50"/>
      <c r="AQ4200" s="50"/>
      <c r="AR4200" s="50"/>
      <c r="AS4200" s="50"/>
      <c r="AT4200" s="50"/>
      <c r="AU4200" s="50"/>
      <c r="AV4200" s="50"/>
      <c r="AW4200" s="50"/>
      <c r="AX4200" s="50"/>
      <c r="AY4200" s="50"/>
      <c r="AZ4200" s="50"/>
      <c r="BA4200" s="50"/>
      <c r="BB4200" s="50"/>
      <c r="BC4200" s="50"/>
      <c r="BD4200" s="50"/>
      <c r="BE4200" s="50"/>
      <c r="BF4200" s="50"/>
      <c r="BG4200" s="50"/>
      <c r="BH4200" s="50"/>
      <c r="BI4200" s="50"/>
      <c r="BJ4200" s="50"/>
      <c r="BK4200" s="50"/>
      <c r="BL4200" s="50"/>
      <c r="BM4200" s="50"/>
      <c r="BN4200" s="50"/>
      <c r="BO4200" s="50"/>
      <c r="BP4200" s="50"/>
      <c r="BQ4200" s="50"/>
      <c r="BR4200" s="50"/>
      <c r="BS4200" s="50"/>
      <c r="BT4200" s="50"/>
      <c r="BU4200" s="50"/>
      <c r="BV4200" s="50"/>
      <c r="BW4200" s="50"/>
      <c r="BX4200" s="50"/>
      <c r="BY4200" s="50"/>
      <c r="BZ4200" s="50"/>
      <c r="CA4200" s="50"/>
      <c r="CB4200" s="50"/>
      <c r="CC4200" s="50"/>
      <c r="CD4200" s="50"/>
      <c r="CE4200" s="50"/>
      <c r="CF4200" s="50"/>
      <c r="CG4200" s="50"/>
      <c r="CH4200" s="50"/>
      <c r="CI4200" s="50"/>
      <c r="CJ4200" s="50"/>
      <c r="CK4200" s="50"/>
      <c r="CL4200" s="50"/>
      <c r="CM4200" s="50"/>
      <c r="CN4200" s="50"/>
      <c r="CO4200" s="50"/>
      <c r="CP4200" s="50"/>
      <c r="CQ4200" s="50"/>
      <c r="CR4200" s="50"/>
      <c r="CS4200" s="50"/>
      <c r="CT4200" s="50"/>
      <c r="CU4200" s="50"/>
      <c r="CV4200" s="50"/>
      <c r="CW4200" s="50"/>
      <c r="CX4200" s="50"/>
      <c r="CY4200" s="50"/>
      <c r="CZ4200" s="50"/>
      <c r="DA4200" s="50"/>
      <c r="DB4200" s="50"/>
      <c r="DC4200" s="50"/>
      <c r="DD4200" s="50"/>
      <c r="DE4200" s="50"/>
      <c r="DF4200" s="50"/>
      <c r="DG4200" s="50"/>
    </row>
    <row r="4201" spans="1:111" ht="27" x14ac:dyDescent="0.2">
      <c r="A4201" s="570" t="s">
        <v>1139</v>
      </c>
      <c r="B4201" s="379" t="s">
        <v>1139</v>
      </c>
      <c r="C4201" s="379"/>
      <c r="D4201" s="202" t="s">
        <v>8466</v>
      </c>
      <c r="E4201" s="358"/>
      <c r="F4201" s="352">
        <f t="shared" si="130"/>
        <v>0</v>
      </c>
      <c r="G4201" s="352">
        <f t="shared" si="131"/>
        <v>0</v>
      </c>
      <c r="H4201" s="50"/>
      <c r="I4201" s="50"/>
      <c r="J4201" s="50"/>
      <c r="K4201" s="50"/>
      <c r="L4201" s="50"/>
      <c r="M4201" s="50"/>
      <c r="N4201" s="50"/>
      <c r="O4201" s="50"/>
      <c r="P4201" s="50"/>
      <c r="Q4201" s="50"/>
      <c r="R4201" s="50"/>
      <c r="S4201" s="50"/>
      <c r="T4201" s="50"/>
      <c r="U4201" s="50"/>
      <c r="V4201" s="50"/>
      <c r="W4201" s="50"/>
      <c r="X4201" s="50"/>
      <c r="Y4201" s="50"/>
      <c r="Z4201" s="50"/>
      <c r="AA4201" s="50"/>
      <c r="AB4201" s="50"/>
      <c r="AC4201" s="50"/>
      <c r="AD4201" s="50"/>
      <c r="AE4201" s="50"/>
      <c r="AF4201" s="50"/>
      <c r="AG4201" s="50"/>
      <c r="AH4201" s="50"/>
      <c r="AI4201" s="50"/>
      <c r="AJ4201" s="50"/>
      <c r="AK4201" s="50"/>
      <c r="AL4201" s="50"/>
      <c r="AM4201" s="50"/>
      <c r="AN4201" s="50"/>
      <c r="AO4201" s="50"/>
      <c r="AP4201" s="50"/>
      <c r="AQ4201" s="50"/>
      <c r="AR4201" s="50"/>
      <c r="AS4201" s="50"/>
      <c r="AT4201" s="50"/>
      <c r="AU4201" s="50"/>
      <c r="AV4201" s="50"/>
      <c r="AW4201" s="50"/>
      <c r="AX4201" s="50"/>
      <c r="AY4201" s="50"/>
      <c r="AZ4201" s="50"/>
      <c r="BA4201" s="50"/>
      <c r="BB4201" s="50"/>
      <c r="BC4201" s="50"/>
      <c r="BD4201" s="50"/>
      <c r="BE4201" s="50"/>
      <c r="BF4201" s="50"/>
      <c r="BG4201" s="50"/>
      <c r="BH4201" s="50"/>
      <c r="BI4201" s="50"/>
      <c r="BJ4201" s="50"/>
      <c r="BK4201" s="50"/>
      <c r="BL4201" s="50"/>
      <c r="BM4201" s="50"/>
      <c r="BN4201" s="50"/>
      <c r="BO4201" s="50"/>
      <c r="BP4201" s="50"/>
      <c r="BQ4201" s="50"/>
      <c r="BR4201" s="50"/>
      <c r="BS4201" s="50"/>
      <c r="BT4201" s="50"/>
      <c r="BU4201" s="50"/>
      <c r="BV4201" s="50"/>
      <c r="BW4201" s="50"/>
      <c r="BX4201" s="50"/>
      <c r="BY4201" s="50"/>
      <c r="BZ4201" s="50"/>
      <c r="CA4201" s="50"/>
      <c r="CB4201" s="50"/>
      <c r="CC4201" s="50"/>
      <c r="CD4201" s="50"/>
      <c r="CE4201" s="50"/>
      <c r="CF4201" s="50"/>
      <c r="CG4201" s="50"/>
      <c r="CH4201" s="50"/>
      <c r="CI4201" s="50"/>
      <c r="CJ4201" s="50"/>
      <c r="CK4201" s="50"/>
      <c r="CL4201" s="50"/>
      <c r="CM4201" s="50"/>
      <c r="CN4201" s="50"/>
      <c r="CO4201" s="50"/>
      <c r="CP4201" s="50"/>
      <c r="CQ4201" s="50"/>
      <c r="CR4201" s="50"/>
      <c r="CS4201" s="50"/>
      <c r="CT4201" s="50"/>
      <c r="CU4201" s="50"/>
      <c r="CV4201" s="50"/>
      <c r="CW4201" s="50"/>
      <c r="CX4201" s="50"/>
      <c r="CY4201" s="50"/>
      <c r="CZ4201" s="50"/>
      <c r="DA4201" s="50"/>
      <c r="DB4201" s="50"/>
      <c r="DC4201" s="50"/>
      <c r="DD4201" s="50"/>
      <c r="DE4201" s="50"/>
      <c r="DF4201" s="50"/>
      <c r="DG4201" s="50"/>
    </row>
    <row r="4202" spans="1:111" x14ac:dyDescent="0.2">
      <c r="A4202" s="572"/>
      <c r="B4202" s="379"/>
      <c r="C4202" s="379"/>
      <c r="D4202" s="202" t="s">
        <v>7455</v>
      </c>
      <c r="E4202" s="358">
        <v>1200</v>
      </c>
      <c r="F4202" s="352">
        <f t="shared" si="130"/>
        <v>720</v>
      </c>
      <c r="G4202" s="352">
        <f t="shared" si="131"/>
        <v>600</v>
      </c>
      <c r="H4202" s="50"/>
      <c r="I4202" s="50"/>
      <c r="J4202" s="50"/>
      <c r="K4202" s="50"/>
      <c r="L4202" s="50"/>
      <c r="M4202" s="50"/>
      <c r="N4202" s="50"/>
      <c r="O4202" s="50"/>
      <c r="P4202" s="50"/>
      <c r="Q4202" s="50"/>
      <c r="R4202" s="50"/>
      <c r="S4202" s="50"/>
      <c r="T4202" s="50"/>
      <c r="U4202" s="50"/>
      <c r="V4202" s="50"/>
      <c r="W4202" s="50"/>
      <c r="X4202" s="50"/>
      <c r="Y4202" s="50"/>
      <c r="Z4202" s="50"/>
      <c r="AA4202" s="50"/>
      <c r="AB4202" s="50"/>
      <c r="AC4202" s="50"/>
      <c r="AD4202" s="50"/>
      <c r="AE4202" s="50"/>
      <c r="AF4202" s="50"/>
      <c r="AG4202" s="50"/>
      <c r="AH4202" s="50"/>
      <c r="AI4202" s="50"/>
      <c r="AJ4202" s="50"/>
      <c r="AK4202" s="50"/>
      <c r="AL4202" s="50"/>
      <c r="AM4202" s="50"/>
      <c r="AN4202" s="50"/>
      <c r="AO4202" s="50"/>
      <c r="AP4202" s="50"/>
      <c r="AQ4202" s="50"/>
      <c r="AR4202" s="50"/>
      <c r="AS4202" s="50"/>
      <c r="AT4202" s="50"/>
      <c r="AU4202" s="50"/>
      <c r="AV4202" s="50"/>
      <c r="AW4202" s="50"/>
      <c r="AX4202" s="50"/>
      <c r="AY4202" s="50"/>
      <c r="AZ4202" s="50"/>
      <c r="BA4202" s="50"/>
      <c r="BB4202" s="50"/>
      <c r="BC4202" s="50"/>
      <c r="BD4202" s="50"/>
      <c r="BE4202" s="50"/>
      <c r="BF4202" s="50"/>
      <c r="BG4202" s="50"/>
      <c r="BH4202" s="50"/>
      <c r="BI4202" s="50"/>
      <c r="BJ4202" s="50"/>
      <c r="BK4202" s="50"/>
      <c r="BL4202" s="50"/>
      <c r="BM4202" s="50"/>
      <c r="BN4202" s="50"/>
      <c r="BO4202" s="50"/>
      <c r="BP4202" s="50"/>
      <c r="BQ4202" s="50"/>
      <c r="BR4202" s="50"/>
      <c r="BS4202" s="50"/>
      <c r="BT4202" s="50"/>
      <c r="BU4202" s="50"/>
      <c r="BV4202" s="50"/>
      <c r="BW4202" s="50"/>
      <c r="BX4202" s="50"/>
      <c r="BY4202" s="50"/>
      <c r="BZ4202" s="50"/>
      <c r="CA4202" s="50"/>
      <c r="CB4202" s="50"/>
      <c r="CC4202" s="50"/>
      <c r="CD4202" s="50"/>
      <c r="CE4202" s="50"/>
      <c r="CF4202" s="50"/>
      <c r="CG4202" s="50"/>
      <c r="CH4202" s="50"/>
      <c r="CI4202" s="50"/>
      <c r="CJ4202" s="50"/>
      <c r="CK4202" s="50"/>
      <c r="CL4202" s="50"/>
      <c r="CM4202" s="50"/>
      <c r="CN4202" s="50"/>
      <c r="CO4202" s="50"/>
      <c r="CP4202" s="50"/>
      <c r="CQ4202" s="50"/>
      <c r="CR4202" s="50"/>
      <c r="CS4202" s="50"/>
      <c r="CT4202" s="50"/>
      <c r="CU4202" s="50"/>
      <c r="CV4202" s="50"/>
      <c r="CW4202" s="50"/>
      <c r="CX4202" s="50"/>
      <c r="CY4202" s="50"/>
      <c r="CZ4202" s="50"/>
      <c r="DA4202" s="50"/>
      <c r="DB4202" s="50"/>
      <c r="DC4202" s="50"/>
      <c r="DD4202" s="50"/>
      <c r="DE4202" s="50"/>
      <c r="DF4202" s="50"/>
      <c r="DG4202" s="50"/>
    </row>
    <row r="4203" spans="1:111" x14ac:dyDescent="0.2">
      <c r="A4203" s="373" t="s">
        <v>1140</v>
      </c>
      <c r="B4203" s="373" t="s">
        <v>1140</v>
      </c>
      <c r="C4203" s="379"/>
      <c r="D4203" s="202" t="s">
        <v>592</v>
      </c>
      <c r="E4203" s="358">
        <v>850</v>
      </c>
      <c r="F4203" s="352">
        <f t="shared" si="130"/>
        <v>510</v>
      </c>
      <c r="G4203" s="352">
        <f t="shared" si="131"/>
        <v>425</v>
      </c>
      <c r="H4203" s="50"/>
      <c r="I4203" s="50"/>
      <c r="J4203" s="50"/>
      <c r="K4203" s="50"/>
      <c r="L4203" s="50"/>
      <c r="M4203" s="50"/>
      <c r="N4203" s="50"/>
      <c r="O4203" s="50"/>
      <c r="P4203" s="50"/>
      <c r="Q4203" s="50"/>
      <c r="R4203" s="50"/>
      <c r="S4203" s="50"/>
      <c r="T4203" s="50"/>
      <c r="U4203" s="50"/>
      <c r="V4203" s="50"/>
      <c r="W4203" s="50"/>
      <c r="X4203" s="50"/>
      <c r="Y4203" s="50"/>
      <c r="Z4203" s="50"/>
      <c r="AA4203" s="50"/>
      <c r="AB4203" s="50"/>
      <c r="AC4203" s="50"/>
      <c r="AD4203" s="50"/>
      <c r="AE4203" s="50"/>
      <c r="AF4203" s="50"/>
      <c r="AG4203" s="50"/>
      <c r="AH4203" s="50"/>
      <c r="AI4203" s="50"/>
      <c r="AJ4203" s="50"/>
      <c r="AK4203" s="50"/>
      <c r="AL4203" s="50"/>
      <c r="AM4203" s="50"/>
      <c r="AN4203" s="50"/>
      <c r="AO4203" s="50"/>
      <c r="AP4203" s="50"/>
      <c r="AQ4203" s="50"/>
      <c r="AR4203" s="50"/>
      <c r="AS4203" s="50"/>
      <c r="AT4203" s="50"/>
      <c r="AU4203" s="50"/>
      <c r="AV4203" s="50"/>
      <c r="AW4203" s="50"/>
      <c r="AX4203" s="50"/>
      <c r="AY4203" s="50"/>
      <c r="AZ4203" s="50"/>
      <c r="BA4203" s="50"/>
      <c r="BB4203" s="50"/>
      <c r="BC4203" s="50"/>
      <c r="BD4203" s="50"/>
      <c r="BE4203" s="50"/>
      <c r="BF4203" s="50"/>
      <c r="BG4203" s="50"/>
      <c r="BH4203" s="50"/>
      <c r="BI4203" s="50"/>
      <c r="BJ4203" s="50"/>
      <c r="BK4203" s="50"/>
      <c r="BL4203" s="50"/>
      <c r="BM4203" s="50"/>
      <c r="BN4203" s="50"/>
      <c r="BO4203" s="50"/>
      <c r="BP4203" s="50"/>
      <c r="BQ4203" s="50"/>
      <c r="BR4203" s="50"/>
      <c r="BS4203" s="50"/>
      <c r="BT4203" s="50"/>
      <c r="BU4203" s="50"/>
      <c r="BV4203" s="50"/>
      <c r="BW4203" s="50"/>
      <c r="BX4203" s="50"/>
      <c r="BY4203" s="50"/>
      <c r="BZ4203" s="50"/>
      <c r="CA4203" s="50"/>
      <c r="CB4203" s="50"/>
      <c r="CC4203" s="50"/>
      <c r="CD4203" s="50"/>
      <c r="CE4203" s="50"/>
      <c r="CF4203" s="50"/>
      <c r="CG4203" s="50"/>
      <c r="CH4203" s="50"/>
      <c r="CI4203" s="50"/>
      <c r="CJ4203" s="50"/>
      <c r="CK4203" s="50"/>
      <c r="CL4203" s="50"/>
      <c r="CM4203" s="50"/>
      <c r="CN4203" s="50"/>
      <c r="CO4203" s="50"/>
      <c r="CP4203" s="50"/>
      <c r="CQ4203" s="50"/>
      <c r="CR4203" s="50"/>
      <c r="CS4203" s="50"/>
      <c r="CT4203" s="50"/>
      <c r="CU4203" s="50"/>
      <c r="CV4203" s="50"/>
      <c r="CW4203" s="50"/>
      <c r="CX4203" s="50"/>
      <c r="CY4203" s="50"/>
      <c r="CZ4203" s="50"/>
      <c r="DA4203" s="50"/>
      <c r="DB4203" s="50"/>
      <c r="DC4203" s="50"/>
      <c r="DD4203" s="50"/>
      <c r="DE4203" s="50"/>
      <c r="DF4203" s="50"/>
      <c r="DG4203" s="50"/>
    </row>
    <row r="4204" spans="1:111" x14ac:dyDescent="0.2">
      <c r="A4204" s="570" t="s">
        <v>1141</v>
      </c>
      <c r="B4204" s="570" t="s">
        <v>1141</v>
      </c>
      <c r="C4204" s="570"/>
      <c r="D4204" s="75" t="s">
        <v>170</v>
      </c>
      <c r="E4204" s="358">
        <v>800</v>
      </c>
      <c r="F4204" s="352">
        <f t="shared" si="130"/>
        <v>480</v>
      </c>
      <c r="G4204" s="352">
        <f t="shared" si="131"/>
        <v>400</v>
      </c>
      <c r="H4204" s="50"/>
      <c r="I4204" s="50"/>
      <c r="J4204" s="50"/>
      <c r="K4204" s="50"/>
      <c r="L4204" s="50"/>
      <c r="M4204" s="50"/>
      <c r="N4204" s="50"/>
      <c r="O4204" s="50"/>
      <c r="P4204" s="50"/>
      <c r="Q4204" s="50"/>
      <c r="R4204" s="50"/>
      <c r="S4204" s="50"/>
      <c r="T4204" s="50"/>
      <c r="U4204" s="50"/>
      <c r="V4204" s="50"/>
      <c r="W4204" s="50"/>
      <c r="X4204" s="50"/>
      <c r="Y4204" s="50"/>
      <c r="Z4204" s="50"/>
      <c r="AA4204" s="50"/>
      <c r="AB4204" s="50"/>
      <c r="AC4204" s="50"/>
      <c r="AD4204" s="50"/>
      <c r="AE4204" s="50"/>
      <c r="AF4204" s="50"/>
      <c r="AG4204" s="50"/>
      <c r="AH4204" s="50"/>
      <c r="AI4204" s="50"/>
      <c r="AJ4204" s="50"/>
      <c r="AK4204" s="50"/>
      <c r="AL4204" s="50"/>
      <c r="AM4204" s="50"/>
      <c r="AN4204" s="50"/>
      <c r="AO4204" s="50"/>
      <c r="AP4204" s="50"/>
      <c r="AQ4204" s="50"/>
      <c r="AR4204" s="50"/>
      <c r="AS4204" s="50"/>
      <c r="AT4204" s="50"/>
      <c r="AU4204" s="50"/>
      <c r="AV4204" s="50"/>
      <c r="AW4204" s="50"/>
      <c r="AX4204" s="50"/>
      <c r="AY4204" s="50"/>
      <c r="AZ4204" s="50"/>
      <c r="BA4204" s="50"/>
      <c r="BB4204" s="50"/>
      <c r="BC4204" s="50"/>
      <c r="BD4204" s="50"/>
      <c r="BE4204" s="50"/>
      <c r="BF4204" s="50"/>
      <c r="BG4204" s="50"/>
      <c r="BH4204" s="50"/>
      <c r="BI4204" s="50"/>
      <c r="BJ4204" s="50"/>
      <c r="BK4204" s="50"/>
      <c r="BL4204" s="50"/>
      <c r="BM4204" s="50"/>
      <c r="BN4204" s="50"/>
      <c r="BO4204" s="50"/>
      <c r="BP4204" s="50"/>
      <c r="BQ4204" s="50"/>
      <c r="BR4204" s="50"/>
      <c r="BS4204" s="50"/>
      <c r="BT4204" s="50"/>
      <c r="BU4204" s="50"/>
      <c r="BV4204" s="50"/>
      <c r="BW4204" s="50"/>
      <c r="BX4204" s="50"/>
      <c r="BY4204" s="50"/>
      <c r="BZ4204" s="50"/>
      <c r="CA4204" s="50"/>
      <c r="CB4204" s="50"/>
      <c r="CC4204" s="50"/>
      <c r="CD4204" s="50"/>
      <c r="CE4204" s="50"/>
      <c r="CF4204" s="50"/>
      <c r="CG4204" s="50"/>
      <c r="CH4204" s="50"/>
      <c r="CI4204" s="50"/>
      <c r="CJ4204" s="50"/>
      <c r="CK4204" s="50"/>
      <c r="CL4204" s="50"/>
      <c r="CM4204" s="50"/>
      <c r="CN4204" s="50"/>
      <c r="CO4204" s="50"/>
      <c r="CP4204" s="50"/>
      <c r="CQ4204" s="50"/>
      <c r="CR4204" s="50"/>
      <c r="CS4204" s="50"/>
      <c r="CT4204" s="50"/>
      <c r="CU4204" s="50"/>
      <c r="CV4204" s="50"/>
      <c r="CW4204" s="50"/>
      <c r="CX4204" s="50"/>
      <c r="CY4204" s="50"/>
      <c r="CZ4204" s="50"/>
      <c r="DA4204" s="50"/>
      <c r="DB4204" s="50"/>
      <c r="DC4204" s="50"/>
      <c r="DD4204" s="50"/>
      <c r="DE4204" s="50"/>
      <c r="DF4204" s="50"/>
      <c r="DG4204" s="50"/>
    </row>
    <row r="4205" spans="1:111" x14ac:dyDescent="0.2">
      <c r="A4205" s="571"/>
      <c r="B4205" s="571"/>
      <c r="C4205" s="571"/>
      <c r="D4205" s="78" t="s">
        <v>593</v>
      </c>
      <c r="E4205" s="358">
        <v>1400</v>
      </c>
      <c r="F4205" s="352">
        <f t="shared" si="130"/>
        <v>840</v>
      </c>
      <c r="G4205" s="352">
        <f t="shared" si="131"/>
        <v>700</v>
      </c>
      <c r="H4205" s="50"/>
      <c r="I4205" s="50"/>
      <c r="J4205" s="50"/>
      <c r="K4205" s="50"/>
      <c r="L4205" s="50"/>
      <c r="M4205" s="50"/>
      <c r="N4205" s="50"/>
      <c r="O4205" s="50"/>
      <c r="P4205" s="50"/>
      <c r="Q4205" s="50"/>
      <c r="R4205" s="50"/>
      <c r="S4205" s="50"/>
      <c r="T4205" s="50"/>
      <c r="U4205" s="50"/>
      <c r="V4205" s="50"/>
      <c r="W4205" s="50"/>
      <c r="X4205" s="50"/>
      <c r="Y4205" s="50"/>
      <c r="Z4205" s="50"/>
      <c r="AA4205" s="50"/>
      <c r="AB4205" s="50"/>
      <c r="AC4205" s="50"/>
      <c r="AD4205" s="50"/>
      <c r="AE4205" s="50"/>
      <c r="AF4205" s="50"/>
      <c r="AG4205" s="50"/>
      <c r="AH4205" s="50"/>
      <c r="AI4205" s="50"/>
      <c r="AJ4205" s="50"/>
      <c r="AK4205" s="50"/>
      <c r="AL4205" s="50"/>
      <c r="AM4205" s="50"/>
      <c r="AN4205" s="50"/>
      <c r="AO4205" s="50"/>
      <c r="AP4205" s="50"/>
      <c r="AQ4205" s="50"/>
      <c r="AR4205" s="50"/>
      <c r="AS4205" s="50"/>
      <c r="AT4205" s="50"/>
      <c r="AU4205" s="50"/>
      <c r="AV4205" s="50"/>
      <c r="AW4205" s="50"/>
      <c r="AX4205" s="50"/>
      <c r="AY4205" s="50"/>
      <c r="AZ4205" s="50"/>
      <c r="BA4205" s="50"/>
      <c r="BB4205" s="50"/>
      <c r="BC4205" s="50"/>
      <c r="BD4205" s="50"/>
      <c r="BE4205" s="50"/>
      <c r="BF4205" s="50"/>
      <c r="BG4205" s="50"/>
      <c r="BH4205" s="50"/>
      <c r="BI4205" s="50"/>
      <c r="BJ4205" s="50"/>
      <c r="BK4205" s="50"/>
      <c r="BL4205" s="50"/>
      <c r="BM4205" s="50"/>
      <c r="BN4205" s="50"/>
      <c r="BO4205" s="50"/>
      <c r="BP4205" s="50"/>
      <c r="BQ4205" s="50"/>
      <c r="BR4205" s="50"/>
      <c r="BS4205" s="50"/>
      <c r="BT4205" s="50"/>
      <c r="BU4205" s="50"/>
      <c r="BV4205" s="50"/>
      <c r="BW4205" s="50"/>
      <c r="BX4205" s="50"/>
      <c r="BY4205" s="50"/>
      <c r="BZ4205" s="50"/>
      <c r="CA4205" s="50"/>
      <c r="CB4205" s="50"/>
      <c r="CC4205" s="50"/>
      <c r="CD4205" s="50"/>
      <c r="CE4205" s="50"/>
      <c r="CF4205" s="50"/>
      <c r="CG4205" s="50"/>
      <c r="CH4205" s="50"/>
      <c r="CI4205" s="50"/>
      <c r="CJ4205" s="50"/>
      <c r="CK4205" s="50"/>
      <c r="CL4205" s="50"/>
      <c r="CM4205" s="50"/>
      <c r="CN4205" s="50"/>
      <c r="CO4205" s="50"/>
      <c r="CP4205" s="50"/>
      <c r="CQ4205" s="50"/>
      <c r="CR4205" s="50"/>
      <c r="CS4205" s="50"/>
      <c r="CT4205" s="50"/>
      <c r="CU4205" s="50"/>
      <c r="CV4205" s="50"/>
      <c r="CW4205" s="50"/>
      <c r="CX4205" s="50"/>
      <c r="CY4205" s="50"/>
      <c r="CZ4205" s="50"/>
      <c r="DA4205" s="50"/>
      <c r="DB4205" s="50"/>
      <c r="DC4205" s="50"/>
      <c r="DD4205" s="50"/>
      <c r="DE4205" s="50"/>
      <c r="DF4205" s="50"/>
      <c r="DG4205" s="50"/>
    </row>
    <row r="4206" spans="1:111" x14ac:dyDescent="0.2">
      <c r="A4206" s="572"/>
      <c r="B4206" s="572"/>
      <c r="C4206" s="572"/>
      <c r="D4206" s="78" t="s">
        <v>594</v>
      </c>
      <c r="E4206" s="358">
        <v>1200</v>
      </c>
      <c r="F4206" s="352">
        <f t="shared" si="130"/>
        <v>720</v>
      </c>
      <c r="G4206" s="352">
        <f t="shared" si="131"/>
        <v>600</v>
      </c>
      <c r="H4206" s="50"/>
      <c r="I4206" s="50"/>
      <c r="J4206" s="50"/>
      <c r="K4206" s="50"/>
      <c r="L4206" s="50"/>
      <c r="M4206" s="50"/>
      <c r="N4206" s="50"/>
      <c r="O4206" s="50"/>
      <c r="P4206" s="50"/>
      <c r="Q4206" s="50"/>
      <c r="R4206" s="50"/>
      <c r="S4206" s="50"/>
      <c r="T4206" s="50"/>
      <c r="U4206" s="50"/>
      <c r="V4206" s="50"/>
      <c r="W4206" s="50"/>
      <c r="X4206" s="50"/>
      <c r="Y4206" s="50"/>
      <c r="Z4206" s="50"/>
      <c r="AA4206" s="50"/>
      <c r="AB4206" s="50"/>
      <c r="AC4206" s="50"/>
      <c r="AD4206" s="50"/>
      <c r="AE4206" s="50"/>
      <c r="AF4206" s="50"/>
      <c r="AG4206" s="50"/>
      <c r="AH4206" s="50"/>
      <c r="AI4206" s="50"/>
      <c r="AJ4206" s="50"/>
      <c r="AK4206" s="50"/>
      <c r="AL4206" s="50"/>
      <c r="AM4206" s="50"/>
      <c r="AN4206" s="50"/>
      <c r="AO4206" s="50"/>
      <c r="AP4206" s="50"/>
      <c r="AQ4206" s="50"/>
      <c r="AR4206" s="50"/>
      <c r="AS4206" s="50"/>
      <c r="AT4206" s="50"/>
      <c r="AU4206" s="50"/>
      <c r="AV4206" s="50"/>
      <c r="AW4206" s="50"/>
      <c r="AX4206" s="50"/>
      <c r="AY4206" s="50"/>
      <c r="AZ4206" s="50"/>
      <c r="BA4206" s="50"/>
      <c r="BB4206" s="50"/>
      <c r="BC4206" s="50"/>
      <c r="BD4206" s="50"/>
      <c r="BE4206" s="50"/>
      <c r="BF4206" s="50"/>
      <c r="BG4206" s="50"/>
      <c r="BH4206" s="50"/>
      <c r="BI4206" s="50"/>
      <c r="BJ4206" s="50"/>
      <c r="BK4206" s="50"/>
      <c r="BL4206" s="50"/>
      <c r="BM4206" s="50"/>
      <c r="BN4206" s="50"/>
      <c r="BO4206" s="50"/>
      <c r="BP4206" s="50"/>
      <c r="BQ4206" s="50"/>
      <c r="BR4206" s="50"/>
      <c r="BS4206" s="50"/>
      <c r="BT4206" s="50"/>
      <c r="BU4206" s="50"/>
      <c r="BV4206" s="50"/>
      <c r="BW4206" s="50"/>
      <c r="BX4206" s="50"/>
      <c r="BY4206" s="50"/>
      <c r="BZ4206" s="50"/>
      <c r="CA4206" s="50"/>
      <c r="CB4206" s="50"/>
      <c r="CC4206" s="50"/>
      <c r="CD4206" s="50"/>
      <c r="CE4206" s="50"/>
      <c r="CF4206" s="50"/>
      <c r="CG4206" s="50"/>
      <c r="CH4206" s="50"/>
      <c r="CI4206" s="50"/>
      <c r="CJ4206" s="50"/>
      <c r="CK4206" s="50"/>
      <c r="CL4206" s="50"/>
      <c r="CM4206" s="50"/>
      <c r="CN4206" s="50"/>
      <c r="CO4206" s="50"/>
      <c r="CP4206" s="50"/>
      <c r="CQ4206" s="50"/>
      <c r="CR4206" s="50"/>
      <c r="CS4206" s="50"/>
      <c r="CT4206" s="50"/>
      <c r="CU4206" s="50"/>
      <c r="CV4206" s="50"/>
      <c r="CW4206" s="50"/>
      <c r="CX4206" s="50"/>
      <c r="CY4206" s="50"/>
      <c r="CZ4206" s="50"/>
      <c r="DA4206" s="50"/>
      <c r="DB4206" s="50"/>
      <c r="DC4206" s="50"/>
      <c r="DD4206" s="50"/>
      <c r="DE4206" s="50"/>
      <c r="DF4206" s="50"/>
      <c r="DG4206" s="50"/>
    </row>
    <row r="4207" spans="1:111" x14ac:dyDescent="0.2">
      <c r="A4207" s="570" t="s">
        <v>1142</v>
      </c>
      <c r="B4207" s="570" t="s">
        <v>1142</v>
      </c>
      <c r="C4207" s="570"/>
      <c r="D4207" s="75" t="s">
        <v>595</v>
      </c>
      <c r="E4207" s="358"/>
      <c r="F4207" s="352">
        <f t="shared" si="130"/>
        <v>0</v>
      </c>
      <c r="G4207" s="352">
        <f t="shared" si="131"/>
        <v>0</v>
      </c>
      <c r="H4207" s="50"/>
      <c r="I4207" s="50"/>
      <c r="J4207" s="50"/>
      <c r="K4207" s="50"/>
      <c r="L4207" s="50"/>
      <c r="M4207" s="50"/>
      <c r="N4207" s="50"/>
      <c r="O4207" s="50"/>
      <c r="P4207" s="50"/>
      <c r="Q4207" s="50"/>
      <c r="R4207" s="50"/>
      <c r="S4207" s="50"/>
      <c r="T4207" s="50"/>
      <c r="U4207" s="50"/>
      <c r="V4207" s="50"/>
      <c r="W4207" s="50"/>
      <c r="X4207" s="50"/>
      <c r="Y4207" s="50"/>
      <c r="Z4207" s="50"/>
      <c r="AA4207" s="50"/>
      <c r="AB4207" s="50"/>
      <c r="AC4207" s="50"/>
      <c r="AD4207" s="50"/>
      <c r="AE4207" s="50"/>
      <c r="AF4207" s="50"/>
      <c r="AG4207" s="50"/>
      <c r="AH4207" s="50"/>
      <c r="AI4207" s="50"/>
      <c r="AJ4207" s="50"/>
      <c r="AK4207" s="50"/>
      <c r="AL4207" s="50"/>
      <c r="AM4207" s="50"/>
      <c r="AN4207" s="50"/>
      <c r="AO4207" s="50"/>
      <c r="AP4207" s="50"/>
      <c r="AQ4207" s="50"/>
      <c r="AR4207" s="50"/>
      <c r="AS4207" s="50"/>
      <c r="AT4207" s="50"/>
      <c r="AU4207" s="50"/>
      <c r="AV4207" s="50"/>
      <c r="AW4207" s="50"/>
      <c r="AX4207" s="50"/>
      <c r="AY4207" s="50"/>
      <c r="AZ4207" s="50"/>
      <c r="BA4207" s="50"/>
      <c r="BB4207" s="50"/>
      <c r="BC4207" s="50"/>
      <c r="BD4207" s="50"/>
      <c r="BE4207" s="50"/>
      <c r="BF4207" s="50"/>
      <c r="BG4207" s="50"/>
      <c r="BH4207" s="50"/>
      <c r="BI4207" s="50"/>
      <c r="BJ4207" s="50"/>
      <c r="BK4207" s="50"/>
      <c r="BL4207" s="50"/>
      <c r="BM4207" s="50"/>
      <c r="BN4207" s="50"/>
      <c r="BO4207" s="50"/>
      <c r="BP4207" s="50"/>
      <c r="BQ4207" s="50"/>
      <c r="BR4207" s="50"/>
      <c r="BS4207" s="50"/>
      <c r="BT4207" s="50"/>
      <c r="BU4207" s="50"/>
      <c r="BV4207" s="50"/>
      <c r="BW4207" s="50"/>
      <c r="BX4207" s="50"/>
      <c r="BY4207" s="50"/>
      <c r="BZ4207" s="50"/>
      <c r="CA4207" s="50"/>
      <c r="CB4207" s="50"/>
      <c r="CC4207" s="50"/>
      <c r="CD4207" s="50"/>
      <c r="CE4207" s="50"/>
      <c r="CF4207" s="50"/>
      <c r="CG4207" s="50"/>
      <c r="CH4207" s="50"/>
      <c r="CI4207" s="50"/>
      <c r="CJ4207" s="50"/>
      <c r="CK4207" s="50"/>
      <c r="CL4207" s="50"/>
      <c r="CM4207" s="50"/>
      <c r="CN4207" s="50"/>
      <c r="CO4207" s="50"/>
      <c r="CP4207" s="50"/>
      <c r="CQ4207" s="50"/>
      <c r="CR4207" s="50"/>
      <c r="CS4207" s="50"/>
      <c r="CT4207" s="50"/>
      <c r="CU4207" s="50"/>
      <c r="CV4207" s="50"/>
      <c r="CW4207" s="50"/>
      <c r="CX4207" s="50"/>
      <c r="CY4207" s="50"/>
      <c r="CZ4207" s="50"/>
      <c r="DA4207" s="50"/>
      <c r="DB4207" s="50"/>
      <c r="DC4207" s="50"/>
      <c r="DD4207" s="50"/>
      <c r="DE4207" s="50"/>
      <c r="DF4207" s="50"/>
      <c r="DG4207" s="50"/>
    </row>
    <row r="4208" spans="1:111" ht="25.5" x14ac:dyDescent="0.2">
      <c r="A4208" s="571"/>
      <c r="B4208" s="571"/>
      <c r="C4208" s="571"/>
      <c r="D4208" s="78" t="s">
        <v>596</v>
      </c>
      <c r="E4208" s="358">
        <v>450</v>
      </c>
      <c r="F4208" s="352">
        <f t="shared" si="130"/>
        <v>270</v>
      </c>
      <c r="G4208" s="352">
        <f t="shared" si="131"/>
        <v>225</v>
      </c>
      <c r="H4208" s="50"/>
      <c r="I4208" s="50"/>
      <c r="J4208" s="50"/>
      <c r="K4208" s="50"/>
      <c r="L4208" s="50"/>
      <c r="M4208" s="50"/>
      <c r="N4208" s="50"/>
      <c r="O4208" s="50"/>
      <c r="P4208" s="50"/>
      <c r="Q4208" s="50"/>
      <c r="R4208" s="50"/>
      <c r="S4208" s="50"/>
      <c r="T4208" s="50"/>
      <c r="U4208" s="50"/>
      <c r="V4208" s="50"/>
      <c r="W4208" s="50"/>
      <c r="X4208" s="50"/>
      <c r="Y4208" s="50"/>
      <c r="Z4208" s="50"/>
      <c r="AA4208" s="50"/>
      <c r="AB4208" s="50"/>
      <c r="AC4208" s="50"/>
      <c r="AD4208" s="50"/>
      <c r="AE4208" s="50"/>
      <c r="AF4208" s="50"/>
      <c r="AG4208" s="50"/>
      <c r="AH4208" s="50"/>
      <c r="AI4208" s="50"/>
      <c r="AJ4208" s="50"/>
      <c r="AK4208" s="50"/>
      <c r="AL4208" s="50"/>
      <c r="AM4208" s="50"/>
      <c r="AN4208" s="50"/>
      <c r="AO4208" s="50"/>
      <c r="AP4208" s="50"/>
      <c r="AQ4208" s="50"/>
      <c r="AR4208" s="50"/>
      <c r="AS4208" s="50"/>
      <c r="AT4208" s="50"/>
      <c r="AU4208" s="50"/>
      <c r="AV4208" s="50"/>
      <c r="AW4208" s="50"/>
      <c r="AX4208" s="50"/>
      <c r="AY4208" s="50"/>
      <c r="AZ4208" s="50"/>
      <c r="BA4208" s="50"/>
      <c r="BB4208" s="50"/>
      <c r="BC4208" s="50"/>
      <c r="BD4208" s="50"/>
      <c r="BE4208" s="50"/>
      <c r="BF4208" s="50"/>
      <c r="BG4208" s="50"/>
      <c r="BH4208" s="50"/>
      <c r="BI4208" s="50"/>
      <c r="BJ4208" s="50"/>
      <c r="BK4208" s="50"/>
      <c r="BL4208" s="50"/>
      <c r="BM4208" s="50"/>
      <c r="BN4208" s="50"/>
      <c r="BO4208" s="50"/>
      <c r="BP4208" s="50"/>
      <c r="BQ4208" s="50"/>
      <c r="BR4208" s="50"/>
      <c r="BS4208" s="50"/>
      <c r="BT4208" s="50"/>
      <c r="BU4208" s="50"/>
      <c r="BV4208" s="50"/>
      <c r="BW4208" s="50"/>
      <c r="BX4208" s="50"/>
      <c r="BY4208" s="50"/>
      <c r="BZ4208" s="50"/>
      <c r="CA4208" s="50"/>
      <c r="CB4208" s="50"/>
      <c r="CC4208" s="50"/>
      <c r="CD4208" s="50"/>
      <c r="CE4208" s="50"/>
      <c r="CF4208" s="50"/>
      <c r="CG4208" s="50"/>
      <c r="CH4208" s="50"/>
      <c r="CI4208" s="50"/>
      <c r="CJ4208" s="50"/>
      <c r="CK4208" s="50"/>
      <c r="CL4208" s="50"/>
      <c r="CM4208" s="50"/>
      <c r="CN4208" s="50"/>
      <c r="CO4208" s="50"/>
      <c r="CP4208" s="50"/>
      <c r="CQ4208" s="50"/>
      <c r="CR4208" s="50"/>
      <c r="CS4208" s="50"/>
      <c r="CT4208" s="50"/>
      <c r="CU4208" s="50"/>
      <c r="CV4208" s="50"/>
      <c r="CW4208" s="50"/>
      <c r="CX4208" s="50"/>
      <c r="CY4208" s="50"/>
      <c r="CZ4208" s="50"/>
      <c r="DA4208" s="50"/>
      <c r="DB4208" s="50"/>
      <c r="DC4208" s="50"/>
      <c r="DD4208" s="50"/>
      <c r="DE4208" s="50"/>
      <c r="DF4208" s="50"/>
      <c r="DG4208" s="50"/>
    </row>
    <row r="4209" spans="1:111" x14ac:dyDescent="0.2">
      <c r="A4209" s="571"/>
      <c r="B4209" s="571"/>
      <c r="C4209" s="571"/>
      <c r="D4209" s="78" t="s">
        <v>597</v>
      </c>
      <c r="E4209" s="358">
        <v>450</v>
      </c>
      <c r="F4209" s="352">
        <f t="shared" si="130"/>
        <v>270</v>
      </c>
      <c r="G4209" s="352">
        <f t="shared" si="131"/>
        <v>225</v>
      </c>
      <c r="H4209" s="50"/>
      <c r="I4209" s="50"/>
      <c r="J4209" s="50"/>
      <c r="K4209" s="50"/>
      <c r="L4209" s="50"/>
      <c r="M4209" s="50"/>
      <c r="N4209" s="50"/>
      <c r="O4209" s="50"/>
      <c r="P4209" s="50"/>
      <c r="Q4209" s="50"/>
      <c r="R4209" s="50"/>
      <c r="S4209" s="50"/>
      <c r="T4209" s="50"/>
      <c r="U4209" s="50"/>
      <c r="V4209" s="50"/>
      <c r="W4209" s="50"/>
      <c r="X4209" s="50"/>
      <c r="Y4209" s="50"/>
      <c r="Z4209" s="50"/>
      <c r="AA4209" s="50"/>
      <c r="AB4209" s="50"/>
      <c r="AC4209" s="50"/>
      <c r="AD4209" s="50"/>
      <c r="AE4209" s="50"/>
      <c r="AF4209" s="50"/>
      <c r="AG4209" s="50"/>
      <c r="AH4209" s="50"/>
      <c r="AI4209" s="50"/>
      <c r="AJ4209" s="50"/>
      <c r="AK4209" s="50"/>
      <c r="AL4209" s="50"/>
      <c r="AM4209" s="50"/>
      <c r="AN4209" s="50"/>
      <c r="AO4209" s="50"/>
      <c r="AP4209" s="50"/>
      <c r="AQ4209" s="50"/>
      <c r="AR4209" s="50"/>
      <c r="AS4209" s="50"/>
      <c r="AT4209" s="50"/>
      <c r="AU4209" s="50"/>
      <c r="AV4209" s="50"/>
      <c r="AW4209" s="50"/>
      <c r="AX4209" s="50"/>
      <c r="AY4209" s="50"/>
      <c r="AZ4209" s="50"/>
      <c r="BA4209" s="50"/>
      <c r="BB4209" s="50"/>
      <c r="BC4209" s="50"/>
      <c r="BD4209" s="50"/>
      <c r="BE4209" s="50"/>
      <c r="BF4209" s="50"/>
      <c r="BG4209" s="50"/>
      <c r="BH4209" s="50"/>
      <c r="BI4209" s="50"/>
      <c r="BJ4209" s="50"/>
      <c r="BK4209" s="50"/>
      <c r="BL4209" s="50"/>
      <c r="BM4209" s="50"/>
      <c r="BN4209" s="50"/>
      <c r="BO4209" s="50"/>
      <c r="BP4209" s="50"/>
      <c r="BQ4209" s="50"/>
      <c r="BR4209" s="50"/>
      <c r="BS4209" s="50"/>
      <c r="BT4209" s="50"/>
      <c r="BU4209" s="50"/>
      <c r="BV4209" s="50"/>
      <c r="BW4209" s="50"/>
      <c r="BX4209" s="50"/>
      <c r="BY4209" s="50"/>
      <c r="BZ4209" s="50"/>
      <c r="CA4209" s="50"/>
      <c r="CB4209" s="50"/>
      <c r="CC4209" s="50"/>
      <c r="CD4209" s="50"/>
      <c r="CE4209" s="50"/>
      <c r="CF4209" s="50"/>
      <c r="CG4209" s="50"/>
      <c r="CH4209" s="50"/>
      <c r="CI4209" s="50"/>
      <c r="CJ4209" s="50"/>
      <c r="CK4209" s="50"/>
      <c r="CL4209" s="50"/>
      <c r="CM4209" s="50"/>
      <c r="CN4209" s="50"/>
      <c r="CO4209" s="50"/>
      <c r="CP4209" s="50"/>
      <c r="CQ4209" s="50"/>
      <c r="CR4209" s="50"/>
      <c r="CS4209" s="50"/>
      <c r="CT4209" s="50"/>
      <c r="CU4209" s="50"/>
      <c r="CV4209" s="50"/>
      <c r="CW4209" s="50"/>
      <c r="CX4209" s="50"/>
      <c r="CY4209" s="50"/>
      <c r="CZ4209" s="50"/>
      <c r="DA4209" s="50"/>
      <c r="DB4209" s="50"/>
      <c r="DC4209" s="50"/>
      <c r="DD4209" s="50"/>
      <c r="DE4209" s="50"/>
      <c r="DF4209" s="50"/>
      <c r="DG4209" s="50"/>
    </row>
    <row r="4210" spans="1:111" x14ac:dyDescent="0.2">
      <c r="A4210" s="571"/>
      <c r="B4210" s="571"/>
      <c r="C4210" s="571"/>
      <c r="D4210" s="78" t="s">
        <v>598</v>
      </c>
      <c r="E4210" s="358">
        <v>300</v>
      </c>
      <c r="F4210" s="352">
        <f t="shared" si="130"/>
        <v>180</v>
      </c>
      <c r="G4210" s="352">
        <f t="shared" si="131"/>
        <v>150</v>
      </c>
      <c r="H4210" s="50"/>
      <c r="I4210" s="50"/>
      <c r="J4210" s="50"/>
      <c r="K4210" s="50"/>
      <c r="L4210" s="50"/>
      <c r="M4210" s="50"/>
      <c r="N4210" s="50"/>
      <c r="O4210" s="50"/>
      <c r="P4210" s="50"/>
      <c r="Q4210" s="50"/>
      <c r="R4210" s="50"/>
      <c r="S4210" s="50"/>
      <c r="T4210" s="50"/>
      <c r="U4210" s="50"/>
      <c r="V4210" s="50"/>
      <c r="W4210" s="50"/>
      <c r="X4210" s="50"/>
      <c r="Y4210" s="50"/>
      <c r="Z4210" s="50"/>
      <c r="AA4210" s="50"/>
      <c r="AB4210" s="50"/>
      <c r="AC4210" s="50"/>
      <c r="AD4210" s="50"/>
      <c r="AE4210" s="50"/>
      <c r="AF4210" s="50"/>
      <c r="AG4210" s="50"/>
      <c r="AH4210" s="50"/>
      <c r="AI4210" s="50"/>
      <c r="AJ4210" s="50"/>
      <c r="AK4210" s="50"/>
      <c r="AL4210" s="50"/>
      <c r="AM4210" s="50"/>
      <c r="AN4210" s="50"/>
      <c r="AO4210" s="50"/>
      <c r="AP4210" s="50"/>
      <c r="AQ4210" s="50"/>
      <c r="AR4210" s="50"/>
      <c r="AS4210" s="50"/>
      <c r="AT4210" s="50"/>
      <c r="AU4210" s="50"/>
      <c r="AV4210" s="50"/>
      <c r="AW4210" s="50"/>
      <c r="AX4210" s="50"/>
      <c r="AY4210" s="50"/>
      <c r="AZ4210" s="50"/>
      <c r="BA4210" s="50"/>
      <c r="BB4210" s="50"/>
      <c r="BC4210" s="50"/>
      <c r="BD4210" s="50"/>
      <c r="BE4210" s="50"/>
      <c r="BF4210" s="50"/>
      <c r="BG4210" s="50"/>
      <c r="BH4210" s="50"/>
      <c r="BI4210" s="50"/>
      <c r="BJ4210" s="50"/>
      <c r="BK4210" s="50"/>
      <c r="BL4210" s="50"/>
      <c r="BM4210" s="50"/>
      <c r="BN4210" s="50"/>
      <c r="BO4210" s="50"/>
      <c r="BP4210" s="50"/>
      <c r="BQ4210" s="50"/>
      <c r="BR4210" s="50"/>
      <c r="BS4210" s="50"/>
      <c r="BT4210" s="50"/>
      <c r="BU4210" s="50"/>
      <c r="BV4210" s="50"/>
      <c r="BW4210" s="50"/>
      <c r="BX4210" s="50"/>
      <c r="BY4210" s="50"/>
      <c r="BZ4210" s="50"/>
      <c r="CA4210" s="50"/>
      <c r="CB4210" s="50"/>
      <c r="CC4210" s="50"/>
      <c r="CD4210" s="50"/>
      <c r="CE4210" s="50"/>
      <c r="CF4210" s="50"/>
      <c r="CG4210" s="50"/>
      <c r="CH4210" s="50"/>
      <c r="CI4210" s="50"/>
      <c r="CJ4210" s="50"/>
      <c r="CK4210" s="50"/>
      <c r="CL4210" s="50"/>
      <c r="CM4210" s="50"/>
      <c r="CN4210" s="50"/>
      <c r="CO4210" s="50"/>
      <c r="CP4210" s="50"/>
      <c r="CQ4210" s="50"/>
      <c r="CR4210" s="50"/>
      <c r="CS4210" s="50"/>
      <c r="CT4210" s="50"/>
      <c r="CU4210" s="50"/>
      <c r="CV4210" s="50"/>
      <c r="CW4210" s="50"/>
      <c r="CX4210" s="50"/>
      <c r="CY4210" s="50"/>
      <c r="CZ4210" s="50"/>
      <c r="DA4210" s="50"/>
      <c r="DB4210" s="50"/>
      <c r="DC4210" s="50"/>
      <c r="DD4210" s="50"/>
      <c r="DE4210" s="50"/>
      <c r="DF4210" s="50"/>
      <c r="DG4210" s="50"/>
    </row>
    <row r="4211" spans="1:111" x14ac:dyDescent="0.2">
      <c r="A4211" s="571"/>
      <c r="B4211" s="571"/>
      <c r="C4211" s="571"/>
      <c r="D4211" s="78" t="s">
        <v>599</v>
      </c>
      <c r="E4211" s="358">
        <v>450</v>
      </c>
      <c r="F4211" s="352">
        <f t="shared" si="130"/>
        <v>270</v>
      </c>
      <c r="G4211" s="352">
        <f t="shared" si="131"/>
        <v>225</v>
      </c>
      <c r="H4211" s="50"/>
      <c r="I4211" s="50"/>
      <c r="J4211" s="50"/>
      <c r="K4211" s="50"/>
      <c r="L4211" s="50"/>
      <c r="M4211" s="50"/>
      <c r="N4211" s="50"/>
      <c r="O4211" s="50"/>
      <c r="P4211" s="50"/>
      <c r="Q4211" s="50"/>
      <c r="R4211" s="50"/>
      <c r="S4211" s="50"/>
      <c r="T4211" s="50"/>
      <c r="U4211" s="50"/>
      <c r="V4211" s="50"/>
      <c r="W4211" s="50"/>
      <c r="X4211" s="50"/>
      <c r="Y4211" s="50"/>
      <c r="Z4211" s="50"/>
      <c r="AA4211" s="50"/>
      <c r="AB4211" s="50"/>
      <c r="AC4211" s="50"/>
      <c r="AD4211" s="50"/>
      <c r="AE4211" s="50"/>
      <c r="AF4211" s="50"/>
      <c r="AG4211" s="50"/>
      <c r="AH4211" s="50"/>
      <c r="AI4211" s="50"/>
      <c r="AJ4211" s="50"/>
      <c r="AK4211" s="50"/>
      <c r="AL4211" s="50"/>
      <c r="AM4211" s="50"/>
      <c r="AN4211" s="50"/>
      <c r="AO4211" s="50"/>
      <c r="AP4211" s="50"/>
      <c r="AQ4211" s="50"/>
      <c r="AR4211" s="50"/>
      <c r="AS4211" s="50"/>
      <c r="AT4211" s="50"/>
      <c r="AU4211" s="50"/>
      <c r="AV4211" s="50"/>
      <c r="AW4211" s="50"/>
      <c r="AX4211" s="50"/>
      <c r="AY4211" s="50"/>
      <c r="AZ4211" s="50"/>
      <c r="BA4211" s="50"/>
      <c r="BB4211" s="50"/>
      <c r="BC4211" s="50"/>
      <c r="BD4211" s="50"/>
      <c r="BE4211" s="50"/>
      <c r="BF4211" s="50"/>
      <c r="BG4211" s="50"/>
      <c r="BH4211" s="50"/>
      <c r="BI4211" s="50"/>
      <c r="BJ4211" s="50"/>
      <c r="BK4211" s="50"/>
      <c r="BL4211" s="50"/>
      <c r="BM4211" s="50"/>
      <c r="BN4211" s="50"/>
      <c r="BO4211" s="50"/>
      <c r="BP4211" s="50"/>
      <c r="BQ4211" s="50"/>
      <c r="BR4211" s="50"/>
      <c r="BS4211" s="50"/>
      <c r="BT4211" s="50"/>
      <c r="BU4211" s="50"/>
      <c r="BV4211" s="50"/>
      <c r="BW4211" s="50"/>
      <c r="BX4211" s="50"/>
      <c r="BY4211" s="50"/>
      <c r="BZ4211" s="50"/>
      <c r="CA4211" s="50"/>
      <c r="CB4211" s="50"/>
      <c r="CC4211" s="50"/>
      <c r="CD4211" s="50"/>
      <c r="CE4211" s="50"/>
      <c r="CF4211" s="50"/>
      <c r="CG4211" s="50"/>
      <c r="CH4211" s="50"/>
      <c r="CI4211" s="50"/>
      <c r="CJ4211" s="50"/>
      <c r="CK4211" s="50"/>
      <c r="CL4211" s="50"/>
      <c r="CM4211" s="50"/>
      <c r="CN4211" s="50"/>
      <c r="CO4211" s="50"/>
      <c r="CP4211" s="50"/>
      <c r="CQ4211" s="50"/>
      <c r="CR4211" s="50"/>
      <c r="CS4211" s="50"/>
      <c r="CT4211" s="50"/>
      <c r="CU4211" s="50"/>
      <c r="CV4211" s="50"/>
      <c r="CW4211" s="50"/>
      <c r="CX4211" s="50"/>
      <c r="CY4211" s="50"/>
      <c r="CZ4211" s="50"/>
      <c r="DA4211" s="50"/>
      <c r="DB4211" s="50"/>
      <c r="DC4211" s="50"/>
      <c r="DD4211" s="50"/>
      <c r="DE4211" s="50"/>
      <c r="DF4211" s="50"/>
      <c r="DG4211" s="50"/>
    </row>
    <row r="4212" spans="1:111" x14ac:dyDescent="0.2">
      <c r="A4212" s="571"/>
      <c r="B4212" s="571"/>
      <c r="C4212" s="571"/>
      <c r="D4212" s="78" t="s">
        <v>600</v>
      </c>
      <c r="E4212" s="358">
        <v>450</v>
      </c>
      <c r="F4212" s="352">
        <f t="shared" si="130"/>
        <v>270</v>
      </c>
      <c r="G4212" s="352">
        <f t="shared" si="131"/>
        <v>225</v>
      </c>
      <c r="H4212" s="50"/>
      <c r="I4212" s="50"/>
      <c r="J4212" s="50"/>
      <c r="K4212" s="50"/>
      <c r="L4212" s="50"/>
      <c r="M4212" s="50"/>
      <c r="N4212" s="50"/>
      <c r="O4212" s="50"/>
      <c r="P4212" s="50"/>
      <c r="Q4212" s="50"/>
      <c r="R4212" s="50"/>
      <c r="S4212" s="50"/>
      <c r="T4212" s="50"/>
      <c r="U4212" s="50"/>
      <c r="V4212" s="50"/>
      <c r="W4212" s="50"/>
      <c r="X4212" s="50"/>
      <c r="Y4212" s="50"/>
      <c r="Z4212" s="50"/>
      <c r="AA4212" s="50"/>
      <c r="AB4212" s="50"/>
      <c r="AC4212" s="50"/>
      <c r="AD4212" s="50"/>
      <c r="AE4212" s="50"/>
      <c r="AF4212" s="50"/>
      <c r="AG4212" s="50"/>
      <c r="AH4212" s="50"/>
      <c r="AI4212" s="50"/>
      <c r="AJ4212" s="50"/>
      <c r="AK4212" s="50"/>
      <c r="AL4212" s="50"/>
      <c r="AM4212" s="50"/>
      <c r="AN4212" s="50"/>
      <c r="AO4212" s="50"/>
      <c r="AP4212" s="50"/>
      <c r="AQ4212" s="50"/>
      <c r="AR4212" s="50"/>
      <c r="AS4212" s="50"/>
      <c r="AT4212" s="50"/>
      <c r="AU4212" s="50"/>
      <c r="AV4212" s="50"/>
      <c r="AW4212" s="50"/>
      <c r="AX4212" s="50"/>
      <c r="AY4212" s="50"/>
      <c r="AZ4212" s="50"/>
      <c r="BA4212" s="50"/>
      <c r="BB4212" s="50"/>
      <c r="BC4212" s="50"/>
      <c r="BD4212" s="50"/>
      <c r="BE4212" s="50"/>
      <c r="BF4212" s="50"/>
      <c r="BG4212" s="50"/>
      <c r="BH4212" s="50"/>
      <c r="BI4212" s="50"/>
      <c r="BJ4212" s="50"/>
      <c r="BK4212" s="50"/>
      <c r="BL4212" s="50"/>
      <c r="BM4212" s="50"/>
      <c r="BN4212" s="50"/>
      <c r="BO4212" s="50"/>
      <c r="BP4212" s="50"/>
      <c r="BQ4212" s="50"/>
      <c r="BR4212" s="50"/>
      <c r="BS4212" s="50"/>
      <c r="BT4212" s="50"/>
      <c r="BU4212" s="50"/>
      <c r="BV4212" s="50"/>
      <c r="BW4212" s="50"/>
      <c r="BX4212" s="50"/>
      <c r="BY4212" s="50"/>
      <c r="BZ4212" s="50"/>
      <c r="CA4212" s="50"/>
      <c r="CB4212" s="50"/>
      <c r="CC4212" s="50"/>
      <c r="CD4212" s="50"/>
      <c r="CE4212" s="50"/>
      <c r="CF4212" s="50"/>
      <c r="CG4212" s="50"/>
      <c r="CH4212" s="50"/>
      <c r="CI4212" s="50"/>
      <c r="CJ4212" s="50"/>
      <c r="CK4212" s="50"/>
      <c r="CL4212" s="50"/>
      <c r="CM4212" s="50"/>
      <c r="CN4212" s="50"/>
      <c r="CO4212" s="50"/>
      <c r="CP4212" s="50"/>
      <c r="CQ4212" s="50"/>
      <c r="CR4212" s="50"/>
      <c r="CS4212" s="50"/>
      <c r="CT4212" s="50"/>
      <c r="CU4212" s="50"/>
      <c r="CV4212" s="50"/>
      <c r="CW4212" s="50"/>
      <c r="CX4212" s="50"/>
      <c r="CY4212" s="50"/>
      <c r="CZ4212" s="50"/>
      <c r="DA4212" s="50"/>
      <c r="DB4212" s="50"/>
      <c r="DC4212" s="50"/>
      <c r="DD4212" s="50"/>
      <c r="DE4212" s="50"/>
      <c r="DF4212" s="50"/>
      <c r="DG4212" s="50"/>
    </row>
    <row r="4213" spans="1:111" ht="25.5" x14ac:dyDescent="0.2">
      <c r="A4213" s="571"/>
      <c r="B4213" s="571"/>
      <c r="C4213" s="571"/>
      <c r="D4213" s="78" t="s">
        <v>601</v>
      </c>
      <c r="E4213" s="358">
        <v>300</v>
      </c>
      <c r="F4213" s="352">
        <f t="shared" si="130"/>
        <v>180</v>
      </c>
      <c r="G4213" s="352">
        <f t="shared" si="131"/>
        <v>150</v>
      </c>
      <c r="H4213" s="50"/>
      <c r="I4213" s="50"/>
      <c r="J4213" s="50"/>
      <c r="K4213" s="50"/>
      <c r="L4213" s="50"/>
      <c r="M4213" s="50"/>
      <c r="N4213" s="50"/>
      <c r="O4213" s="50"/>
      <c r="P4213" s="50"/>
      <c r="Q4213" s="50"/>
      <c r="R4213" s="50"/>
      <c r="S4213" s="50"/>
      <c r="T4213" s="50"/>
      <c r="U4213" s="50"/>
      <c r="V4213" s="50"/>
      <c r="W4213" s="50"/>
      <c r="X4213" s="50"/>
      <c r="Y4213" s="50"/>
      <c r="Z4213" s="50"/>
      <c r="AA4213" s="50"/>
      <c r="AB4213" s="50"/>
      <c r="AC4213" s="50"/>
      <c r="AD4213" s="50"/>
      <c r="AE4213" s="50"/>
      <c r="AF4213" s="50"/>
      <c r="AG4213" s="50"/>
      <c r="AH4213" s="50"/>
      <c r="AI4213" s="50"/>
      <c r="AJ4213" s="50"/>
      <c r="AK4213" s="50"/>
      <c r="AL4213" s="50"/>
      <c r="AM4213" s="50"/>
      <c r="AN4213" s="50"/>
      <c r="AO4213" s="50"/>
      <c r="AP4213" s="50"/>
      <c r="AQ4213" s="50"/>
      <c r="AR4213" s="50"/>
      <c r="AS4213" s="50"/>
      <c r="AT4213" s="50"/>
      <c r="AU4213" s="50"/>
      <c r="AV4213" s="50"/>
      <c r="AW4213" s="50"/>
      <c r="AX4213" s="50"/>
      <c r="AY4213" s="50"/>
      <c r="AZ4213" s="50"/>
      <c r="BA4213" s="50"/>
      <c r="BB4213" s="50"/>
      <c r="BC4213" s="50"/>
      <c r="BD4213" s="50"/>
      <c r="BE4213" s="50"/>
      <c r="BF4213" s="50"/>
      <c r="BG4213" s="50"/>
      <c r="BH4213" s="50"/>
      <c r="BI4213" s="50"/>
      <c r="BJ4213" s="50"/>
      <c r="BK4213" s="50"/>
      <c r="BL4213" s="50"/>
      <c r="BM4213" s="50"/>
      <c r="BN4213" s="50"/>
      <c r="BO4213" s="50"/>
      <c r="BP4213" s="50"/>
      <c r="BQ4213" s="50"/>
      <c r="BR4213" s="50"/>
      <c r="BS4213" s="50"/>
      <c r="BT4213" s="50"/>
      <c r="BU4213" s="50"/>
      <c r="BV4213" s="50"/>
      <c r="BW4213" s="50"/>
      <c r="BX4213" s="50"/>
      <c r="BY4213" s="50"/>
      <c r="BZ4213" s="50"/>
      <c r="CA4213" s="50"/>
      <c r="CB4213" s="50"/>
      <c r="CC4213" s="50"/>
      <c r="CD4213" s="50"/>
      <c r="CE4213" s="50"/>
      <c r="CF4213" s="50"/>
      <c r="CG4213" s="50"/>
      <c r="CH4213" s="50"/>
      <c r="CI4213" s="50"/>
      <c r="CJ4213" s="50"/>
      <c r="CK4213" s="50"/>
      <c r="CL4213" s="50"/>
      <c r="CM4213" s="50"/>
      <c r="CN4213" s="50"/>
      <c r="CO4213" s="50"/>
      <c r="CP4213" s="50"/>
      <c r="CQ4213" s="50"/>
      <c r="CR4213" s="50"/>
      <c r="CS4213" s="50"/>
      <c r="CT4213" s="50"/>
      <c r="CU4213" s="50"/>
      <c r="CV4213" s="50"/>
      <c r="CW4213" s="50"/>
      <c r="CX4213" s="50"/>
      <c r="CY4213" s="50"/>
      <c r="CZ4213" s="50"/>
      <c r="DA4213" s="50"/>
      <c r="DB4213" s="50"/>
      <c r="DC4213" s="50"/>
      <c r="DD4213" s="50"/>
      <c r="DE4213" s="50"/>
      <c r="DF4213" s="50"/>
      <c r="DG4213" s="50"/>
    </row>
    <row r="4214" spans="1:111" x14ac:dyDescent="0.2">
      <c r="A4214" s="571"/>
      <c r="B4214" s="571"/>
      <c r="C4214" s="571"/>
      <c r="D4214" s="78" t="s">
        <v>602</v>
      </c>
      <c r="E4214" s="358">
        <v>250</v>
      </c>
      <c r="F4214" s="352">
        <f t="shared" si="130"/>
        <v>150</v>
      </c>
      <c r="G4214" s="352">
        <f t="shared" si="131"/>
        <v>125</v>
      </c>
      <c r="H4214" s="50"/>
      <c r="I4214" s="50"/>
      <c r="J4214" s="50"/>
      <c r="K4214" s="50"/>
      <c r="L4214" s="50"/>
      <c r="M4214" s="50"/>
      <c r="N4214" s="50"/>
      <c r="O4214" s="50"/>
      <c r="P4214" s="50"/>
      <c r="Q4214" s="50"/>
      <c r="R4214" s="50"/>
      <c r="S4214" s="50"/>
      <c r="T4214" s="50"/>
      <c r="U4214" s="50"/>
      <c r="V4214" s="50"/>
      <c r="W4214" s="50"/>
      <c r="X4214" s="50"/>
      <c r="Y4214" s="50"/>
      <c r="Z4214" s="50"/>
      <c r="AA4214" s="50"/>
      <c r="AB4214" s="50"/>
      <c r="AC4214" s="50"/>
      <c r="AD4214" s="50"/>
      <c r="AE4214" s="50"/>
      <c r="AF4214" s="50"/>
      <c r="AG4214" s="50"/>
      <c r="AH4214" s="50"/>
      <c r="AI4214" s="50"/>
      <c r="AJ4214" s="50"/>
      <c r="AK4214" s="50"/>
      <c r="AL4214" s="50"/>
      <c r="AM4214" s="50"/>
      <c r="AN4214" s="50"/>
      <c r="AO4214" s="50"/>
      <c r="AP4214" s="50"/>
      <c r="AQ4214" s="50"/>
      <c r="AR4214" s="50"/>
      <c r="AS4214" s="50"/>
      <c r="AT4214" s="50"/>
      <c r="AU4214" s="50"/>
      <c r="AV4214" s="50"/>
      <c r="AW4214" s="50"/>
      <c r="AX4214" s="50"/>
      <c r="AY4214" s="50"/>
      <c r="AZ4214" s="50"/>
      <c r="BA4214" s="50"/>
      <c r="BB4214" s="50"/>
      <c r="BC4214" s="50"/>
      <c r="BD4214" s="50"/>
      <c r="BE4214" s="50"/>
      <c r="BF4214" s="50"/>
      <c r="BG4214" s="50"/>
      <c r="BH4214" s="50"/>
      <c r="BI4214" s="50"/>
      <c r="BJ4214" s="50"/>
      <c r="BK4214" s="50"/>
      <c r="BL4214" s="50"/>
      <c r="BM4214" s="50"/>
      <c r="BN4214" s="50"/>
      <c r="BO4214" s="50"/>
      <c r="BP4214" s="50"/>
      <c r="BQ4214" s="50"/>
      <c r="BR4214" s="50"/>
      <c r="BS4214" s="50"/>
      <c r="BT4214" s="50"/>
      <c r="BU4214" s="50"/>
      <c r="BV4214" s="50"/>
      <c r="BW4214" s="50"/>
      <c r="BX4214" s="50"/>
      <c r="BY4214" s="50"/>
      <c r="BZ4214" s="50"/>
      <c r="CA4214" s="50"/>
      <c r="CB4214" s="50"/>
      <c r="CC4214" s="50"/>
      <c r="CD4214" s="50"/>
      <c r="CE4214" s="50"/>
      <c r="CF4214" s="50"/>
      <c r="CG4214" s="50"/>
      <c r="CH4214" s="50"/>
      <c r="CI4214" s="50"/>
      <c r="CJ4214" s="50"/>
      <c r="CK4214" s="50"/>
      <c r="CL4214" s="50"/>
      <c r="CM4214" s="50"/>
      <c r="CN4214" s="50"/>
      <c r="CO4214" s="50"/>
      <c r="CP4214" s="50"/>
      <c r="CQ4214" s="50"/>
      <c r="CR4214" s="50"/>
      <c r="CS4214" s="50"/>
      <c r="CT4214" s="50"/>
      <c r="CU4214" s="50"/>
      <c r="CV4214" s="50"/>
      <c r="CW4214" s="50"/>
      <c r="CX4214" s="50"/>
      <c r="CY4214" s="50"/>
      <c r="CZ4214" s="50"/>
      <c r="DA4214" s="50"/>
      <c r="DB4214" s="50"/>
      <c r="DC4214" s="50"/>
      <c r="DD4214" s="50"/>
      <c r="DE4214" s="50"/>
      <c r="DF4214" s="50"/>
      <c r="DG4214" s="50"/>
    </row>
    <row r="4215" spans="1:111" x14ac:dyDescent="0.2">
      <c r="A4215" s="571"/>
      <c r="B4215" s="571"/>
      <c r="C4215" s="571"/>
      <c r="D4215" s="78" t="s">
        <v>603</v>
      </c>
      <c r="E4215" s="358">
        <v>250</v>
      </c>
      <c r="F4215" s="352">
        <f t="shared" si="130"/>
        <v>150</v>
      </c>
      <c r="G4215" s="352">
        <f t="shared" si="131"/>
        <v>125</v>
      </c>
      <c r="H4215" s="50"/>
      <c r="I4215" s="50"/>
      <c r="J4215" s="50"/>
      <c r="K4215" s="50"/>
      <c r="L4215" s="50"/>
      <c r="M4215" s="50"/>
      <c r="N4215" s="50"/>
      <c r="O4215" s="50"/>
      <c r="P4215" s="50"/>
      <c r="Q4215" s="50"/>
      <c r="R4215" s="50"/>
      <c r="S4215" s="50"/>
      <c r="T4215" s="50"/>
      <c r="U4215" s="50"/>
      <c r="V4215" s="50"/>
      <c r="W4215" s="50"/>
      <c r="X4215" s="50"/>
      <c r="Y4215" s="50"/>
      <c r="Z4215" s="50"/>
      <c r="AA4215" s="50"/>
      <c r="AB4215" s="50"/>
      <c r="AC4215" s="50"/>
      <c r="AD4215" s="50"/>
      <c r="AE4215" s="50"/>
      <c r="AF4215" s="50"/>
      <c r="AG4215" s="50"/>
      <c r="AH4215" s="50"/>
      <c r="AI4215" s="50"/>
      <c r="AJ4215" s="50"/>
      <c r="AK4215" s="50"/>
      <c r="AL4215" s="50"/>
      <c r="AM4215" s="50"/>
      <c r="AN4215" s="50"/>
      <c r="AO4215" s="50"/>
      <c r="AP4215" s="50"/>
      <c r="AQ4215" s="50"/>
      <c r="AR4215" s="50"/>
      <c r="AS4215" s="50"/>
      <c r="AT4215" s="50"/>
      <c r="AU4215" s="50"/>
      <c r="AV4215" s="50"/>
      <c r="AW4215" s="50"/>
      <c r="AX4215" s="50"/>
      <c r="AY4215" s="50"/>
      <c r="AZ4215" s="50"/>
      <c r="BA4215" s="50"/>
      <c r="BB4215" s="50"/>
      <c r="BC4215" s="50"/>
      <c r="BD4215" s="50"/>
      <c r="BE4215" s="50"/>
      <c r="BF4215" s="50"/>
      <c r="BG4215" s="50"/>
      <c r="BH4215" s="50"/>
      <c r="BI4215" s="50"/>
      <c r="BJ4215" s="50"/>
      <c r="BK4215" s="50"/>
      <c r="BL4215" s="50"/>
      <c r="BM4215" s="50"/>
      <c r="BN4215" s="50"/>
      <c r="BO4215" s="50"/>
      <c r="BP4215" s="50"/>
      <c r="BQ4215" s="50"/>
      <c r="BR4215" s="50"/>
      <c r="BS4215" s="50"/>
      <c r="BT4215" s="50"/>
      <c r="BU4215" s="50"/>
      <c r="BV4215" s="50"/>
      <c r="BW4215" s="50"/>
      <c r="BX4215" s="50"/>
      <c r="BY4215" s="50"/>
      <c r="BZ4215" s="50"/>
      <c r="CA4215" s="50"/>
      <c r="CB4215" s="50"/>
      <c r="CC4215" s="50"/>
      <c r="CD4215" s="50"/>
      <c r="CE4215" s="50"/>
      <c r="CF4215" s="50"/>
      <c r="CG4215" s="50"/>
      <c r="CH4215" s="50"/>
      <c r="CI4215" s="50"/>
      <c r="CJ4215" s="50"/>
      <c r="CK4215" s="50"/>
      <c r="CL4215" s="50"/>
      <c r="CM4215" s="50"/>
      <c r="CN4215" s="50"/>
      <c r="CO4215" s="50"/>
      <c r="CP4215" s="50"/>
      <c r="CQ4215" s="50"/>
      <c r="CR4215" s="50"/>
      <c r="CS4215" s="50"/>
      <c r="CT4215" s="50"/>
      <c r="CU4215" s="50"/>
      <c r="CV4215" s="50"/>
      <c r="CW4215" s="50"/>
      <c r="CX4215" s="50"/>
      <c r="CY4215" s="50"/>
      <c r="CZ4215" s="50"/>
      <c r="DA4215" s="50"/>
      <c r="DB4215" s="50"/>
      <c r="DC4215" s="50"/>
      <c r="DD4215" s="50"/>
      <c r="DE4215" s="50"/>
      <c r="DF4215" s="50"/>
      <c r="DG4215" s="50"/>
    </row>
    <row r="4216" spans="1:111" x14ac:dyDescent="0.2">
      <c r="A4216" s="571"/>
      <c r="B4216" s="571"/>
      <c r="C4216" s="571"/>
      <c r="D4216" s="78" t="s">
        <v>604</v>
      </c>
      <c r="E4216" s="358">
        <v>300</v>
      </c>
      <c r="F4216" s="352">
        <f t="shared" si="130"/>
        <v>180</v>
      </c>
      <c r="G4216" s="352">
        <f t="shared" si="131"/>
        <v>150</v>
      </c>
      <c r="H4216" s="50"/>
      <c r="I4216" s="50"/>
      <c r="J4216" s="50"/>
      <c r="K4216" s="50"/>
      <c r="L4216" s="50"/>
      <c r="M4216" s="50"/>
      <c r="N4216" s="50"/>
      <c r="O4216" s="50"/>
      <c r="P4216" s="50"/>
      <c r="Q4216" s="50"/>
      <c r="R4216" s="50"/>
      <c r="S4216" s="50"/>
      <c r="T4216" s="50"/>
      <c r="U4216" s="50"/>
      <c r="V4216" s="50"/>
      <c r="W4216" s="50"/>
      <c r="X4216" s="50"/>
      <c r="Y4216" s="50"/>
      <c r="Z4216" s="50"/>
      <c r="AA4216" s="50"/>
      <c r="AB4216" s="50"/>
      <c r="AC4216" s="50"/>
      <c r="AD4216" s="50"/>
      <c r="AE4216" s="50"/>
      <c r="AF4216" s="50"/>
      <c r="AG4216" s="50"/>
      <c r="AH4216" s="50"/>
      <c r="AI4216" s="50"/>
      <c r="AJ4216" s="50"/>
      <c r="AK4216" s="50"/>
      <c r="AL4216" s="50"/>
      <c r="AM4216" s="50"/>
      <c r="AN4216" s="50"/>
      <c r="AO4216" s="50"/>
      <c r="AP4216" s="50"/>
      <c r="AQ4216" s="50"/>
      <c r="AR4216" s="50"/>
      <c r="AS4216" s="50"/>
      <c r="AT4216" s="50"/>
      <c r="AU4216" s="50"/>
      <c r="AV4216" s="50"/>
      <c r="AW4216" s="50"/>
      <c r="AX4216" s="50"/>
      <c r="AY4216" s="50"/>
      <c r="AZ4216" s="50"/>
      <c r="BA4216" s="50"/>
      <c r="BB4216" s="50"/>
      <c r="BC4216" s="50"/>
      <c r="BD4216" s="50"/>
      <c r="BE4216" s="50"/>
      <c r="BF4216" s="50"/>
      <c r="BG4216" s="50"/>
      <c r="BH4216" s="50"/>
      <c r="BI4216" s="50"/>
      <c r="BJ4216" s="50"/>
      <c r="BK4216" s="50"/>
      <c r="BL4216" s="50"/>
      <c r="BM4216" s="50"/>
      <c r="BN4216" s="50"/>
      <c r="BO4216" s="50"/>
      <c r="BP4216" s="50"/>
      <c r="BQ4216" s="50"/>
      <c r="BR4216" s="50"/>
      <c r="BS4216" s="50"/>
      <c r="BT4216" s="50"/>
      <c r="BU4216" s="50"/>
      <c r="BV4216" s="50"/>
      <c r="BW4216" s="50"/>
      <c r="BX4216" s="50"/>
      <c r="BY4216" s="50"/>
      <c r="BZ4216" s="50"/>
      <c r="CA4216" s="50"/>
      <c r="CB4216" s="50"/>
      <c r="CC4216" s="50"/>
      <c r="CD4216" s="50"/>
      <c r="CE4216" s="50"/>
      <c r="CF4216" s="50"/>
      <c r="CG4216" s="50"/>
      <c r="CH4216" s="50"/>
      <c r="CI4216" s="50"/>
      <c r="CJ4216" s="50"/>
      <c r="CK4216" s="50"/>
      <c r="CL4216" s="50"/>
      <c r="CM4216" s="50"/>
      <c r="CN4216" s="50"/>
      <c r="CO4216" s="50"/>
      <c r="CP4216" s="50"/>
      <c r="CQ4216" s="50"/>
      <c r="CR4216" s="50"/>
      <c r="CS4216" s="50"/>
      <c r="CT4216" s="50"/>
      <c r="CU4216" s="50"/>
      <c r="CV4216" s="50"/>
      <c r="CW4216" s="50"/>
      <c r="CX4216" s="50"/>
      <c r="CY4216" s="50"/>
      <c r="CZ4216" s="50"/>
      <c r="DA4216" s="50"/>
      <c r="DB4216" s="50"/>
      <c r="DC4216" s="50"/>
      <c r="DD4216" s="50"/>
      <c r="DE4216" s="50"/>
      <c r="DF4216" s="50"/>
      <c r="DG4216" s="50"/>
    </row>
    <row r="4217" spans="1:111" x14ac:dyDescent="0.2">
      <c r="A4217" s="571"/>
      <c r="B4217" s="571"/>
      <c r="C4217" s="571"/>
      <c r="D4217" s="78" t="s">
        <v>605</v>
      </c>
      <c r="E4217" s="358">
        <v>700</v>
      </c>
      <c r="F4217" s="352">
        <f t="shared" si="130"/>
        <v>420</v>
      </c>
      <c r="G4217" s="352">
        <f t="shared" si="131"/>
        <v>350</v>
      </c>
      <c r="H4217" s="50"/>
      <c r="I4217" s="50"/>
      <c r="J4217" s="50"/>
      <c r="K4217" s="50"/>
      <c r="L4217" s="50"/>
      <c r="M4217" s="50"/>
      <c r="N4217" s="50"/>
      <c r="O4217" s="50"/>
      <c r="P4217" s="50"/>
      <c r="Q4217" s="50"/>
      <c r="R4217" s="50"/>
      <c r="S4217" s="50"/>
      <c r="T4217" s="50"/>
      <c r="U4217" s="50"/>
      <c r="V4217" s="50"/>
      <c r="W4217" s="50"/>
      <c r="X4217" s="50"/>
      <c r="Y4217" s="50"/>
      <c r="Z4217" s="50"/>
      <c r="AA4217" s="50"/>
      <c r="AB4217" s="50"/>
      <c r="AC4217" s="50"/>
      <c r="AD4217" s="50"/>
      <c r="AE4217" s="50"/>
      <c r="AF4217" s="50"/>
      <c r="AG4217" s="50"/>
      <c r="AH4217" s="50"/>
      <c r="AI4217" s="50"/>
      <c r="AJ4217" s="50"/>
      <c r="AK4217" s="50"/>
      <c r="AL4217" s="50"/>
      <c r="AM4217" s="50"/>
      <c r="AN4217" s="50"/>
      <c r="AO4217" s="50"/>
      <c r="AP4217" s="50"/>
      <c r="AQ4217" s="50"/>
      <c r="AR4217" s="50"/>
      <c r="AS4217" s="50"/>
      <c r="AT4217" s="50"/>
      <c r="AU4217" s="50"/>
      <c r="AV4217" s="50"/>
      <c r="AW4217" s="50"/>
      <c r="AX4217" s="50"/>
      <c r="AY4217" s="50"/>
      <c r="AZ4217" s="50"/>
      <c r="BA4217" s="50"/>
      <c r="BB4217" s="50"/>
      <c r="BC4217" s="50"/>
      <c r="BD4217" s="50"/>
      <c r="BE4217" s="50"/>
      <c r="BF4217" s="50"/>
      <c r="BG4217" s="50"/>
      <c r="BH4217" s="50"/>
      <c r="BI4217" s="50"/>
      <c r="BJ4217" s="50"/>
      <c r="BK4217" s="50"/>
      <c r="BL4217" s="50"/>
      <c r="BM4217" s="50"/>
      <c r="BN4217" s="50"/>
      <c r="BO4217" s="50"/>
      <c r="BP4217" s="50"/>
      <c r="BQ4217" s="50"/>
      <c r="BR4217" s="50"/>
      <c r="BS4217" s="50"/>
      <c r="BT4217" s="50"/>
      <c r="BU4217" s="50"/>
      <c r="BV4217" s="50"/>
      <c r="BW4217" s="50"/>
      <c r="BX4217" s="50"/>
      <c r="BY4217" s="50"/>
      <c r="BZ4217" s="50"/>
      <c r="CA4217" s="50"/>
      <c r="CB4217" s="50"/>
      <c r="CC4217" s="50"/>
      <c r="CD4217" s="50"/>
      <c r="CE4217" s="50"/>
      <c r="CF4217" s="50"/>
      <c r="CG4217" s="50"/>
      <c r="CH4217" s="50"/>
      <c r="CI4217" s="50"/>
      <c r="CJ4217" s="50"/>
      <c r="CK4217" s="50"/>
      <c r="CL4217" s="50"/>
      <c r="CM4217" s="50"/>
      <c r="CN4217" s="50"/>
      <c r="CO4217" s="50"/>
      <c r="CP4217" s="50"/>
      <c r="CQ4217" s="50"/>
      <c r="CR4217" s="50"/>
      <c r="CS4217" s="50"/>
      <c r="CT4217" s="50"/>
      <c r="CU4217" s="50"/>
      <c r="CV4217" s="50"/>
      <c r="CW4217" s="50"/>
      <c r="CX4217" s="50"/>
      <c r="CY4217" s="50"/>
      <c r="CZ4217" s="50"/>
      <c r="DA4217" s="50"/>
      <c r="DB4217" s="50"/>
      <c r="DC4217" s="50"/>
      <c r="DD4217" s="50"/>
      <c r="DE4217" s="50"/>
      <c r="DF4217" s="50"/>
      <c r="DG4217" s="50"/>
    </row>
    <row r="4218" spans="1:111" x14ac:dyDescent="0.2">
      <c r="A4218" s="571"/>
      <c r="B4218" s="571"/>
      <c r="C4218" s="571"/>
      <c r="D4218" s="78" t="s">
        <v>347</v>
      </c>
      <c r="E4218" s="358">
        <v>250</v>
      </c>
      <c r="F4218" s="352">
        <f t="shared" si="130"/>
        <v>150</v>
      </c>
      <c r="G4218" s="352">
        <f t="shared" si="131"/>
        <v>125</v>
      </c>
      <c r="H4218" s="50"/>
      <c r="I4218" s="50"/>
      <c r="J4218" s="50"/>
      <c r="K4218" s="50"/>
      <c r="L4218" s="50"/>
      <c r="M4218" s="50"/>
      <c r="N4218" s="50"/>
      <c r="O4218" s="50"/>
      <c r="P4218" s="50"/>
      <c r="Q4218" s="50"/>
      <c r="R4218" s="50"/>
      <c r="S4218" s="50"/>
      <c r="T4218" s="50"/>
      <c r="U4218" s="50"/>
      <c r="V4218" s="50"/>
      <c r="W4218" s="50"/>
      <c r="X4218" s="50"/>
      <c r="Y4218" s="50"/>
      <c r="Z4218" s="50"/>
      <c r="AA4218" s="50"/>
      <c r="AB4218" s="50"/>
      <c r="AC4218" s="50"/>
      <c r="AD4218" s="50"/>
      <c r="AE4218" s="50"/>
      <c r="AF4218" s="50"/>
      <c r="AG4218" s="50"/>
      <c r="AH4218" s="50"/>
      <c r="AI4218" s="50"/>
      <c r="AJ4218" s="50"/>
      <c r="AK4218" s="50"/>
      <c r="AL4218" s="50"/>
      <c r="AM4218" s="50"/>
      <c r="AN4218" s="50"/>
      <c r="AO4218" s="50"/>
      <c r="AP4218" s="50"/>
      <c r="AQ4218" s="50"/>
      <c r="AR4218" s="50"/>
      <c r="AS4218" s="50"/>
      <c r="AT4218" s="50"/>
      <c r="AU4218" s="50"/>
      <c r="AV4218" s="50"/>
      <c r="AW4218" s="50"/>
      <c r="AX4218" s="50"/>
      <c r="AY4218" s="50"/>
      <c r="AZ4218" s="50"/>
      <c r="BA4218" s="50"/>
      <c r="BB4218" s="50"/>
      <c r="BC4218" s="50"/>
      <c r="BD4218" s="50"/>
      <c r="BE4218" s="50"/>
      <c r="BF4218" s="50"/>
      <c r="BG4218" s="50"/>
      <c r="BH4218" s="50"/>
      <c r="BI4218" s="50"/>
      <c r="BJ4218" s="50"/>
      <c r="BK4218" s="50"/>
      <c r="BL4218" s="50"/>
      <c r="BM4218" s="50"/>
      <c r="BN4218" s="50"/>
      <c r="BO4218" s="50"/>
      <c r="BP4218" s="50"/>
      <c r="BQ4218" s="50"/>
      <c r="BR4218" s="50"/>
      <c r="BS4218" s="50"/>
      <c r="BT4218" s="50"/>
      <c r="BU4218" s="50"/>
      <c r="BV4218" s="50"/>
      <c r="BW4218" s="50"/>
      <c r="BX4218" s="50"/>
      <c r="BY4218" s="50"/>
      <c r="BZ4218" s="50"/>
      <c r="CA4218" s="50"/>
      <c r="CB4218" s="50"/>
      <c r="CC4218" s="50"/>
      <c r="CD4218" s="50"/>
      <c r="CE4218" s="50"/>
      <c r="CF4218" s="50"/>
      <c r="CG4218" s="50"/>
      <c r="CH4218" s="50"/>
      <c r="CI4218" s="50"/>
      <c r="CJ4218" s="50"/>
      <c r="CK4218" s="50"/>
      <c r="CL4218" s="50"/>
      <c r="CM4218" s="50"/>
      <c r="CN4218" s="50"/>
      <c r="CO4218" s="50"/>
      <c r="CP4218" s="50"/>
      <c r="CQ4218" s="50"/>
      <c r="CR4218" s="50"/>
      <c r="CS4218" s="50"/>
      <c r="CT4218" s="50"/>
      <c r="CU4218" s="50"/>
      <c r="CV4218" s="50"/>
      <c r="CW4218" s="50"/>
      <c r="CX4218" s="50"/>
      <c r="CY4218" s="50"/>
      <c r="CZ4218" s="50"/>
      <c r="DA4218" s="50"/>
      <c r="DB4218" s="50"/>
      <c r="DC4218" s="50"/>
      <c r="DD4218" s="50"/>
      <c r="DE4218" s="50"/>
      <c r="DF4218" s="50"/>
      <c r="DG4218" s="50"/>
    </row>
    <row r="4219" spans="1:111" ht="25.5" x14ac:dyDescent="0.2">
      <c r="A4219" s="571"/>
      <c r="B4219" s="571"/>
      <c r="C4219" s="571"/>
      <c r="D4219" s="78" t="s">
        <v>606</v>
      </c>
      <c r="E4219" s="358">
        <v>450</v>
      </c>
      <c r="F4219" s="352">
        <f t="shared" si="130"/>
        <v>270</v>
      </c>
      <c r="G4219" s="352">
        <f t="shared" si="131"/>
        <v>225</v>
      </c>
      <c r="H4219" s="50"/>
      <c r="I4219" s="50"/>
      <c r="J4219" s="50"/>
      <c r="K4219" s="50"/>
      <c r="L4219" s="50"/>
      <c r="M4219" s="50"/>
      <c r="N4219" s="50"/>
      <c r="O4219" s="50"/>
      <c r="P4219" s="50"/>
      <c r="Q4219" s="50"/>
      <c r="R4219" s="50"/>
      <c r="S4219" s="50"/>
      <c r="T4219" s="50"/>
      <c r="U4219" s="50"/>
      <c r="V4219" s="50"/>
      <c r="W4219" s="50"/>
      <c r="X4219" s="50"/>
      <c r="Y4219" s="50"/>
      <c r="Z4219" s="50"/>
      <c r="AA4219" s="50"/>
      <c r="AB4219" s="50"/>
      <c r="AC4219" s="50"/>
      <c r="AD4219" s="50"/>
      <c r="AE4219" s="50"/>
      <c r="AF4219" s="50"/>
      <c r="AG4219" s="50"/>
      <c r="AH4219" s="50"/>
      <c r="AI4219" s="50"/>
      <c r="AJ4219" s="50"/>
      <c r="AK4219" s="50"/>
      <c r="AL4219" s="50"/>
      <c r="AM4219" s="50"/>
      <c r="AN4219" s="50"/>
      <c r="AO4219" s="50"/>
      <c r="AP4219" s="50"/>
      <c r="AQ4219" s="50"/>
      <c r="AR4219" s="50"/>
      <c r="AS4219" s="50"/>
      <c r="AT4219" s="50"/>
      <c r="AU4219" s="50"/>
      <c r="AV4219" s="50"/>
      <c r="AW4219" s="50"/>
      <c r="AX4219" s="50"/>
      <c r="AY4219" s="50"/>
      <c r="AZ4219" s="50"/>
      <c r="BA4219" s="50"/>
      <c r="BB4219" s="50"/>
      <c r="BC4219" s="50"/>
      <c r="BD4219" s="50"/>
      <c r="BE4219" s="50"/>
      <c r="BF4219" s="50"/>
      <c r="BG4219" s="50"/>
      <c r="BH4219" s="50"/>
      <c r="BI4219" s="50"/>
      <c r="BJ4219" s="50"/>
      <c r="BK4219" s="50"/>
      <c r="BL4219" s="50"/>
      <c r="BM4219" s="50"/>
      <c r="BN4219" s="50"/>
      <c r="BO4219" s="50"/>
      <c r="BP4219" s="50"/>
      <c r="BQ4219" s="50"/>
      <c r="BR4219" s="50"/>
      <c r="BS4219" s="50"/>
      <c r="BT4219" s="50"/>
      <c r="BU4219" s="50"/>
      <c r="BV4219" s="50"/>
      <c r="BW4219" s="50"/>
      <c r="BX4219" s="50"/>
      <c r="BY4219" s="50"/>
      <c r="BZ4219" s="50"/>
      <c r="CA4219" s="50"/>
      <c r="CB4219" s="50"/>
      <c r="CC4219" s="50"/>
      <c r="CD4219" s="50"/>
      <c r="CE4219" s="50"/>
      <c r="CF4219" s="50"/>
      <c r="CG4219" s="50"/>
      <c r="CH4219" s="50"/>
      <c r="CI4219" s="50"/>
      <c r="CJ4219" s="50"/>
      <c r="CK4219" s="50"/>
      <c r="CL4219" s="50"/>
      <c r="CM4219" s="50"/>
      <c r="CN4219" s="50"/>
      <c r="CO4219" s="50"/>
      <c r="CP4219" s="50"/>
      <c r="CQ4219" s="50"/>
      <c r="CR4219" s="50"/>
      <c r="CS4219" s="50"/>
      <c r="CT4219" s="50"/>
      <c r="CU4219" s="50"/>
      <c r="CV4219" s="50"/>
      <c r="CW4219" s="50"/>
      <c r="CX4219" s="50"/>
      <c r="CY4219" s="50"/>
      <c r="CZ4219" s="50"/>
      <c r="DA4219" s="50"/>
      <c r="DB4219" s="50"/>
      <c r="DC4219" s="50"/>
      <c r="DD4219" s="50"/>
      <c r="DE4219" s="50"/>
      <c r="DF4219" s="50"/>
      <c r="DG4219" s="50"/>
    </row>
    <row r="4220" spans="1:111" x14ac:dyDescent="0.2">
      <c r="A4220" s="572"/>
      <c r="B4220" s="572"/>
      <c r="C4220" s="572"/>
      <c r="D4220" s="78" t="s">
        <v>607</v>
      </c>
      <c r="E4220" s="358">
        <v>300</v>
      </c>
      <c r="F4220" s="352">
        <f t="shared" si="130"/>
        <v>180</v>
      </c>
      <c r="G4220" s="352">
        <f t="shared" si="131"/>
        <v>150</v>
      </c>
      <c r="H4220" s="50"/>
      <c r="I4220" s="50"/>
      <c r="J4220" s="50"/>
      <c r="K4220" s="50"/>
      <c r="L4220" s="50"/>
      <c r="M4220" s="50"/>
      <c r="N4220" s="50"/>
      <c r="O4220" s="50"/>
      <c r="P4220" s="50"/>
      <c r="Q4220" s="50"/>
      <c r="R4220" s="50"/>
      <c r="S4220" s="50"/>
      <c r="T4220" s="50"/>
      <c r="U4220" s="50"/>
      <c r="V4220" s="50"/>
      <c r="W4220" s="50"/>
      <c r="X4220" s="50"/>
      <c r="Y4220" s="50"/>
      <c r="Z4220" s="50"/>
      <c r="AA4220" s="50"/>
      <c r="AB4220" s="50"/>
      <c r="AC4220" s="50"/>
      <c r="AD4220" s="50"/>
      <c r="AE4220" s="50"/>
      <c r="AF4220" s="50"/>
      <c r="AG4220" s="50"/>
      <c r="AH4220" s="50"/>
      <c r="AI4220" s="50"/>
      <c r="AJ4220" s="50"/>
      <c r="AK4220" s="50"/>
      <c r="AL4220" s="50"/>
      <c r="AM4220" s="50"/>
      <c r="AN4220" s="50"/>
      <c r="AO4220" s="50"/>
      <c r="AP4220" s="50"/>
      <c r="AQ4220" s="50"/>
      <c r="AR4220" s="50"/>
      <c r="AS4220" s="50"/>
      <c r="AT4220" s="50"/>
      <c r="AU4220" s="50"/>
      <c r="AV4220" s="50"/>
      <c r="AW4220" s="50"/>
      <c r="AX4220" s="50"/>
      <c r="AY4220" s="50"/>
      <c r="AZ4220" s="50"/>
      <c r="BA4220" s="50"/>
      <c r="BB4220" s="50"/>
      <c r="BC4220" s="50"/>
      <c r="BD4220" s="50"/>
      <c r="BE4220" s="50"/>
      <c r="BF4220" s="50"/>
      <c r="BG4220" s="50"/>
      <c r="BH4220" s="50"/>
      <c r="BI4220" s="50"/>
      <c r="BJ4220" s="50"/>
      <c r="BK4220" s="50"/>
      <c r="BL4220" s="50"/>
      <c r="BM4220" s="50"/>
      <c r="BN4220" s="50"/>
      <c r="BO4220" s="50"/>
      <c r="BP4220" s="50"/>
      <c r="BQ4220" s="50"/>
      <c r="BR4220" s="50"/>
      <c r="BS4220" s="50"/>
      <c r="BT4220" s="50"/>
      <c r="BU4220" s="50"/>
      <c r="BV4220" s="50"/>
      <c r="BW4220" s="50"/>
      <c r="BX4220" s="50"/>
      <c r="BY4220" s="50"/>
      <c r="BZ4220" s="50"/>
      <c r="CA4220" s="50"/>
      <c r="CB4220" s="50"/>
      <c r="CC4220" s="50"/>
      <c r="CD4220" s="50"/>
      <c r="CE4220" s="50"/>
      <c r="CF4220" s="50"/>
      <c r="CG4220" s="50"/>
      <c r="CH4220" s="50"/>
      <c r="CI4220" s="50"/>
      <c r="CJ4220" s="50"/>
      <c r="CK4220" s="50"/>
      <c r="CL4220" s="50"/>
      <c r="CM4220" s="50"/>
      <c r="CN4220" s="50"/>
      <c r="CO4220" s="50"/>
      <c r="CP4220" s="50"/>
      <c r="CQ4220" s="50"/>
      <c r="CR4220" s="50"/>
      <c r="CS4220" s="50"/>
      <c r="CT4220" s="50"/>
      <c r="CU4220" s="50"/>
      <c r="CV4220" s="50"/>
      <c r="CW4220" s="50"/>
      <c r="CX4220" s="50"/>
      <c r="CY4220" s="50"/>
      <c r="CZ4220" s="50"/>
      <c r="DA4220" s="50"/>
      <c r="DB4220" s="50"/>
      <c r="DC4220" s="50"/>
      <c r="DD4220" s="50"/>
      <c r="DE4220" s="50"/>
      <c r="DF4220" s="50"/>
      <c r="DG4220" s="50"/>
    </row>
    <row r="4221" spans="1:111" x14ac:dyDescent="0.2">
      <c r="A4221" s="570" t="s">
        <v>1143</v>
      </c>
      <c r="B4221" s="570" t="s">
        <v>1143</v>
      </c>
      <c r="C4221" s="570"/>
      <c r="D4221" s="75" t="s">
        <v>608</v>
      </c>
      <c r="E4221" s="358"/>
      <c r="F4221" s="352">
        <f t="shared" si="130"/>
        <v>0</v>
      </c>
      <c r="G4221" s="352">
        <f t="shared" si="131"/>
        <v>0</v>
      </c>
      <c r="H4221" s="50"/>
      <c r="I4221" s="50"/>
      <c r="J4221" s="50"/>
      <c r="K4221" s="50"/>
      <c r="L4221" s="50"/>
      <c r="M4221" s="50"/>
      <c r="N4221" s="50"/>
      <c r="O4221" s="50"/>
      <c r="P4221" s="50"/>
      <c r="Q4221" s="50"/>
      <c r="R4221" s="50"/>
      <c r="S4221" s="50"/>
      <c r="T4221" s="50"/>
      <c r="U4221" s="50"/>
      <c r="V4221" s="50"/>
      <c r="W4221" s="50"/>
      <c r="X4221" s="50"/>
      <c r="Y4221" s="50"/>
      <c r="Z4221" s="50"/>
      <c r="AA4221" s="50"/>
      <c r="AB4221" s="50"/>
      <c r="AC4221" s="50"/>
      <c r="AD4221" s="50"/>
      <c r="AE4221" s="50"/>
      <c r="AF4221" s="50"/>
      <c r="AG4221" s="50"/>
      <c r="AH4221" s="50"/>
      <c r="AI4221" s="50"/>
      <c r="AJ4221" s="50"/>
      <c r="AK4221" s="50"/>
      <c r="AL4221" s="50"/>
      <c r="AM4221" s="50"/>
      <c r="AN4221" s="50"/>
      <c r="AO4221" s="50"/>
      <c r="AP4221" s="50"/>
      <c r="AQ4221" s="50"/>
      <c r="AR4221" s="50"/>
      <c r="AS4221" s="50"/>
      <c r="AT4221" s="50"/>
      <c r="AU4221" s="50"/>
      <c r="AV4221" s="50"/>
      <c r="AW4221" s="50"/>
      <c r="AX4221" s="50"/>
      <c r="AY4221" s="50"/>
      <c r="AZ4221" s="50"/>
      <c r="BA4221" s="50"/>
      <c r="BB4221" s="50"/>
      <c r="BC4221" s="50"/>
      <c r="BD4221" s="50"/>
      <c r="BE4221" s="50"/>
      <c r="BF4221" s="50"/>
      <c r="BG4221" s="50"/>
      <c r="BH4221" s="50"/>
      <c r="BI4221" s="50"/>
      <c r="BJ4221" s="50"/>
      <c r="BK4221" s="50"/>
      <c r="BL4221" s="50"/>
      <c r="BM4221" s="50"/>
      <c r="BN4221" s="50"/>
      <c r="BO4221" s="50"/>
      <c r="BP4221" s="50"/>
      <c r="BQ4221" s="50"/>
      <c r="BR4221" s="50"/>
      <c r="BS4221" s="50"/>
      <c r="BT4221" s="50"/>
      <c r="BU4221" s="50"/>
      <c r="BV4221" s="50"/>
      <c r="BW4221" s="50"/>
      <c r="BX4221" s="50"/>
      <c r="BY4221" s="50"/>
      <c r="BZ4221" s="50"/>
      <c r="CA4221" s="50"/>
      <c r="CB4221" s="50"/>
      <c r="CC4221" s="50"/>
      <c r="CD4221" s="50"/>
      <c r="CE4221" s="50"/>
      <c r="CF4221" s="50"/>
      <c r="CG4221" s="50"/>
      <c r="CH4221" s="50"/>
      <c r="CI4221" s="50"/>
      <c r="CJ4221" s="50"/>
      <c r="CK4221" s="50"/>
      <c r="CL4221" s="50"/>
      <c r="CM4221" s="50"/>
      <c r="CN4221" s="50"/>
      <c r="CO4221" s="50"/>
      <c r="CP4221" s="50"/>
      <c r="CQ4221" s="50"/>
      <c r="CR4221" s="50"/>
      <c r="CS4221" s="50"/>
      <c r="CT4221" s="50"/>
      <c r="CU4221" s="50"/>
      <c r="CV4221" s="50"/>
      <c r="CW4221" s="50"/>
      <c r="CX4221" s="50"/>
      <c r="CY4221" s="50"/>
      <c r="CZ4221" s="50"/>
      <c r="DA4221" s="50"/>
      <c r="DB4221" s="50"/>
      <c r="DC4221" s="50"/>
      <c r="DD4221" s="50"/>
      <c r="DE4221" s="50"/>
      <c r="DF4221" s="50"/>
      <c r="DG4221" s="50"/>
    </row>
    <row r="4222" spans="1:111" ht="25.5" x14ac:dyDescent="0.2">
      <c r="A4222" s="571"/>
      <c r="B4222" s="571"/>
      <c r="C4222" s="571"/>
      <c r="D4222" s="78" t="s">
        <v>609</v>
      </c>
      <c r="E4222" s="358">
        <v>450</v>
      </c>
      <c r="F4222" s="352">
        <f t="shared" si="130"/>
        <v>270</v>
      </c>
      <c r="G4222" s="352">
        <f t="shared" si="131"/>
        <v>225</v>
      </c>
      <c r="H4222" s="50"/>
      <c r="I4222" s="50"/>
      <c r="J4222" s="50"/>
      <c r="K4222" s="50"/>
      <c r="L4222" s="50"/>
      <c r="M4222" s="50"/>
      <c r="N4222" s="50"/>
      <c r="O4222" s="50"/>
      <c r="P4222" s="50"/>
      <c r="Q4222" s="50"/>
      <c r="R4222" s="50"/>
      <c r="S4222" s="50"/>
      <c r="T4222" s="50"/>
      <c r="U4222" s="50"/>
      <c r="V4222" s="50"/>
      <c r="W4222" s="50"/>
      <c r="X4222" s="50"/>
      <c r="Y4222" s="50"/>
      <c r="Z4222" s="50"/>
      <c r="AA4222" s="50"/>
      <c r="AB4222" s="50"/>
      <c r="AC4222" s="50"/>
      <c r="AD4222" s="50"/>
      <c r="AE4222" s="50"/>
      <c r="AF4222" s="50"/>
      <c r="AG4222" s="50"/>
      <c r="AH4222" s="50"/>
      <c r="AI4222" s="50"/>
      <c r="AJ4222" s="50"/>
      <c r="AK4222" s="50"/>
      <c r="AL4222" s="50"/>
      <c r="AM4222" s="50"/>
      <c r="AN4222" s="50"/>
      <c r="AO4222" s="50"/>
      <c r="AP4222" s="50"/>
      <c r="AQ4222" s="50"/>
      <c r="AR4222" s="50"/>
      <c r="AS4222" s="50"/>
      <c r="AT4222" s="50"/>
      <c r="AU4222" s="50"/>
      <c r="AV4222" s="50"/>
      <c r="AW4222" s="50"/>
      <c r="AX4222" s="50"/>
      <c r="AY4222" s="50"/>
      <c r="AZ4222" s="50"/>
      <c r="BA4222" s="50"/>
      <c r="BB4222" s="50"/>
      <c r="BC4222" s="50"/>
      <c r="BD4222" s="50"/>
      <c r="BE4222" s="50"/>
      <c r="BF4222" s="50"/>
      <c r="BG4222" s="50"/>
      <c r="BH4222" s="50"/>
      <c r="BI4222" s="50"/>
      <c r="BJ4222" s="50"/>
      <c r="BK4222" s="50"/>
      <c r="BL4222" s="50"/>
      <c r="BM4222" s="50"/>
      <c r="BN4222" s="50"/>
      <c r="BO4222" s="50"/>
      <c r="BP4222" s="50"/>
      <c r="BQ4222" s="50"/>
      <c r="BR4222" s="50"/>
      <c r="BS4222" s="50"/>
      <c r="BT4222" s="50"/>
      <c r="BU4222" s="50"/>
      <c r="BV4222" s="50"/>
      <c r="BW4222" s="50"/>
      <c r="BX4222" s="50"/>
      <c r="BY4222" s="50"/>
      <c r="BZ4222" s="50"/>
      <c r="CA4222" s="50"/>
      <c r="CB4222" s="50"/>
      <c r="CC4222" s="50"/>
      <c r="CD4222" s="50"/>
      <c r="CE4222" s="50"/>
      <c r="CF4222" s="50"/>
      <c r="CG4222" s="50"/>
      <c r="CH4222" s="50"/>
      <c r="CI4222" s="50"/>
      <c r="CJ4222" s="50"/>
      <c r="CK4222" s="50"/>
      <c r="CL4222" s="50"/>
      <c r="CM4222" s="50"/>
      <c r="CN4222" s="50"/>
      <c r="CO4222" s="50"/>
      <c r="CP4222" s="50"/>
      <c r="CQ4222" s="50"/>
      <c r="CR4222" s="50"/>
      <c r="CS4222" s="50"/>
      <c r="CT4222" s="50"/>
      <c r="CU4222" s="50"/>
      <c r="CV4222" s="50"/>
      <c r="CW4222" s="50"/>
      <c r="CX4222" s="50"/>
      <c r="CY4222" s="50"/>
      <c r="CZ4222" s="50"/>
      <c r="DA4222" s="50"/>
      <c r="DB4222" s="50"/>
      <c r="DC4222" s="50"/>
      <c r="DD4222" s="50"/>
      <c r="DE4222" s="50"/>
      <c r="DF4222" s="50"/>
      <c r="DG4222" s="50"/>
    </row>
    <row r="4223" spans="1:111" ht="25.5" x14ac:dyDescent="0.2">
      <c r="A4223" s="571"/>
      <c r="B4223" s="571"/>
      <c r="C4223" s="571"/>
      <c r="D4223" s="78" t="s">
        <v>610</v>
      </c>
      <c r="E4223" s="358">
        <v>600</v>
      </c>
      <c r="F4223" s="352">
        <f t="shared" si="130"/>
        <v>360</v>
      </c>
      <c r="G4223" s="352">
        <f t="shared" si="131"/>
        <v>300</v>
      </c>
      <c r="H4223" s="50"/>
      <c r="I4223" s="50"/>
      <c r="J4223" s="50"/>
      <c r="K4223" s="50"/>
      <c r="L4223" s="50"/>
      <c r="M4223" s="50"/>
      <c r="N4223" s="50"/>
      <c r="O4223" s="50"/>
      <c r="P4223" s="50"/>
      <c r="Q4223" s="50"/>
      <c r="R4223" s="50"/>
      <c r="S4223" s="50"/>
      <c r="T4223" s="50"/>
      <c r="U4223" s="50"/>
      <c r="V4223" s="50"/>
      <c r="W4223" s="50"/>
      <c r="X4223" s="50"/>
      <c r="Y4223" s="50"/>
      <c r="Z4223" s="50"/>
      <c r="AA4223" s="50"/>
      <c r="AB4223" s="50"/>
      <c r="AC4223" s="50"/>
      <c r="AD4223" s="50"/>
      <c r="AE4223" s="50"/>
      <c r="AF4223" s="50"/>
      <c r="AG4223" s="50"/>
      <c r="AH4223" s="50"/>
      <c r="AI4223" s="50"/>
      <c r="AJ4223" s="50"/>
      <c r="AK4223" s="50"/>
      <c r="AL4223" s="50"/>
      <c r="AM4223" s="50"/>
      <c r="AN4223" s="50"/>
      <c r="AO4223" s="50"/>
      <c r="AP4223" s="50"/>
      <c r="AQ4223" s="50"/>
      <c r="AR4223" s="50"/>
      <c r="AS4223" s="50"/>
      <c r="AT4223" s="50"/>
      <c r="AU4223" s="50"/>
      <c r="AV4223" s="50"/>
      <c r="AW4223" s="50"/>
      <c r="AX4223" s="50"/>
      <c r="AY4223" s="50"/>
      <c r="AZ4223" s="50"/>
      <c r="BA4223" s="50"/>
      <c r="BB4223" s="50"/>
      <c r="BC4223" s="50"/>
      <c r="BD4223" s="50"/>
      <c r="BE4223" s="50"/>
      <c r="BF4223" s="50"/>
      <c r="BG4223" s="50"/>
      <c r="BH4223" s="50"/>
      <c r="BI4223" s="50"/>
      <c r="BJ4223" s="50"/>
      <c r="BK4223" s="50"/>
      <c r="BL4223" s="50"/>
      <c r="BM4223" s="50"/>
      <c r="BN4223" s="50"/>
      <c r="BO4223" s="50"/>
      <c r="BP4223" s="50"/>
      <c r="BQ4223" s="50"/>
      <c r="BR4223" s="50"/>
      <c r="BS4223" s="50"/>
      <c r="BT4223" s="50"/>
      <c r="BU4223" s="50"/>
      <c r="BV4223" s="50"/>
      <c r="BW4223" s="50"/>
      <c r="BX4223" s="50"/>
      <c r="BY4223" s="50"/>
      <c r="BZ4223" s="50"/>
      <c r="CA4223" s="50"/>
      <c r="CB4223" s="50"/>
      <c r="CC4223" s="50"/>
      <c r="CD4223" s="50"/>
      <c r="CE4223" s="50"/>
      <c r="CF4223" s="50"/>
      <c r="CG4223" s="50"/>
      <c r="CH4223" s="50"/>
      <c r="CI4223" s="50"/>
      <c r="CJ4223" s="50"/>
      <c r="CK4223" s="50"/>
      <c r="CL4223" s="50"/>
      <c r="CM4223" s="50"/>
      <c r="CN4223" s="50"/>
      <c r="CO4223" s="50"/>
      <c r="CP4223" s="50"/>
      <c r="CQ4223" s="50"/>
      <c r="CR4223" s="50"/>
      <c r="CS4223" s="50"/>
      <c r="CT4223" s="50"/>
      <c r="CU4223" s="50"/>
      <c r="CV4223" s="50"/>
      <c r="CW4223" s="50"/>
      <c r="CX4223" s="50"/>
      <c r="CY4223" s="50"/>
      <c r="CZ4223" s="50"/>
      <c r="DA4223" s="50"/>
      <c r="DB4223" s="50"/>
      <c r="DC4223" s="50"/>
      <c r="DD4223" s="50"/>
      <c r="DE4223" s="50"/>
      <c r="DF4223" s="50"/>
      <c r="DG4223" s="50"/>
    </row>
    <row r="4224" spans="1:111" ht="25.5" x14ac:dyDescent="0.2">
      <c r="A4224" s="571"/>
      <c r="B4224" s="571"/>
      <c r="C4224" s="571"/>
      <c r="D4224" s="78" t="s">
        <v>611</v>
      </c>
      <c r="E4224" s="358">
        <v>250</v>
      </c>
      <c r="F4224" s="352">
        <f t="shared" si="130"/>
        <v>150</v>
      </c>
      <c r="G4224" s="352">
        <f t="shared" si="131"/>
        <v>125</v>
      </c>
      <c r="H4224" s="50"/>
      <c r="I4224" s="50"/>
      <c r="J4224" s="50"/>
      <c r="K4224" s="50"/>
      <c r="L4224" s="50"/>
      <c r="M4224" s="50"/>
      <c r="N4224" s="50"/>
      <c r="O4224" s="50"/>
      <c r="P4224" s="50"/>
      <c r="Q4224" s="50"/>
      <c r="R4224" s="50"/>
      <c r="S4224" s="50"/>
      <c r="T4224" s="50"/>
      <c r="U4224" s="50"/>
      <c r="V4224" s="50"/>
      <c r="W4224" s="50"/>
      <c r="X4224" s="50"/>
      <c r="Y4224" s="50"/>
      <c r="Z4224" s="50"/>
      <c r="AA4224" s="50"/>
      <c r="AB4224" s="50"/>
      <c r="AC4224" s="50"/>
      <c r="AD4224" s="50"/>
      <c r="AE4224" s="50"/>
      <c r="AF4224" s="50"/>
      <c r="AG4224" s="50"/>
      <c r="AH4224" s="50"/>
      <c r="AI4224" s="50"/>
      <c r="AJ4224" s="50"/>
      <c r="AK4224" s="50"/>
      <c r="AL4224" s="50"/>
      <c r="AM4224" s="50"/>
      <c r="AN4224" s="50"/>
      <c r="AO4224" s="50"/>
      <c r="AP4224" s="50"/>
      <c r="AQ4224" s="50"/>
      <c r="AR4224" s="50"/>
      <c r="AS4224" s="50"/>
      <c r="AT4224" s="50"/>
      <c r="AU4224" s="50"/>
      <c r="AV4224" s="50"/>
      <c r="AW4224" s="50"/>
      <c r="AX4224" s="50"/>
      <c r="AY4224" s="50"/>
      <c r="AZ4224" s="50"/>
      <c r="BA4224" s="50"/>
      <c r="BB4224" s="50"/>
      <c r="BC4224" s="50"/>
      <c r="BD4224" s="50"/>
      <c r="BE4224" s="50"/>
      <c r="BF4224" s="50"/>
      <c r="BG4224" s="50"/>
      <c r="BH4224" s="50"/>
      <c r="BI4224" s="50"/>
      <c r="BJ4224" s="50"/>
      <c r="BK4224" s="50"/>
      <c r="BL4224" s="50"/>
      <c r="BM4224" s="50"/>
      <c r="BN4224" s="50"/>
      <c r="BO4224" s="50"/>
      <c r="BP4224" s="50"/>
      <c r="BQ4224" s="50"/>
      <c r="BR4224" s="50"/>
      <c r="BS4224" s="50"/>
      <c r="BT4224" s="50"/>
      <c r="BU4224" s="50"/>
      <c r="BV4224" s="50"/>
      <c r="BW4224" s="50"/>
      <c r="BX4224" s="50"/>
      <c r="BY4224" s="50"/>
      <c r="BZ4224" s="50"/>
      <c r="CA4224" s="50"/>
      <c r="CB4224" s="50"/>
      <c r="CC4224" s="50"/>
      <c r="CD4224" s="50"/>
      <c r="CE4224" s="50"/>
      <c r="CF4224" s="50"/>
      <c r="CG4224" s="50"/>
      <c r="CH4224" s="50"/>
      <c r="CI4224" s="50"/>
      <c r="CJ4224" s="50"/>
      <c r="CK4224" s="50"/>
      <c r="CL4224" s="50"/>
      <c r="CM4224" s="50"/>
      <c r="CN4224" s="50"/>
      <c r="CO4224" s="50"/>
      <c r="CP4224" s="50"/>
      <c r="CQ4224" s="50"/>
      <c r="CR4224" s="50"/>
      <c r="CS4224" s="50"/>
      <c r="CT4224" s="50"/>
      <c r="CU4224" s="50"/>
      <c r="CV4224" s="50"/>
      <c r="CW4224" s="50"/>
      <c r="CX4224" s="50"/>
      <c r="CY4224" s="50"/>
      <c r="CZ4224" s="50"/>
      <c r="DA4224" s="50"/>
      <c r="DB4224" s="50"/>
      <c r="DC4224" s="50"/>
      <c r="DD4224" s="50"/>
      <c r="DE4224" s="50"/>
      <c r="DF4224" s="50"/>
      <c r="DG4224" s="50"/>
    </row>
    <row r="4225" spans="1:111" x14ac:dyDescent="0.2">
      <c r="A4225" s="571"/>
      <c r="B4225" s="571"/>
      <c r="C4225" s="571"/>
      <c r="D4225" s="78" t="s">
        <v>612</v>
      </c>
      <c r="E4225" s="358">
        <v>250</v>
      </c>
      <c r="F4225" s="352">
        <f t="shared" si="130"/>
        <v>150</v>
      </c>
      <c r="G4225" s="352">
        <f t="shared" si="131"/>
        <v>125</v>
      </c>
      <c r="H4225" s="50"/>
      <c r="I4225" s="50"/>
      <c r="J4225" s="50"/>
      <c r="K4225" s="50"/>
      <c r="L4225" s="50"/>
      <c r="M4225" s="50"/>
      <c r="N4225" s="50"/>
      <c r="O4225" s="50"/>
      <c r="P4225" s="50"/>
      <c r="Q4225" s="50"/>
      <c r="R4225" s="50"/>
      <c r="S4225" s="50"/>
      <c r="T4225" s="50"/>
      <c r="U4225" s="50"/>
      <c r="V4225" s="50"/>
      <c r="W4225" s="50"/>
      <c r="X4225" s="50"/>
      <c r="Y4225" s="50"/>
      <c r="Z4225" s="50"/>
      <c r="AA4225" s="50"/>
      <c r="AB4225" s="50"/>
      <c r="AC4225" s="50"/>
      <c r="AD4225" s="50"/>
      <c r="AE4225" s="50"/>
      <c r="AF4225" s="50"/>
      <c r="AG4225" s="50"/>
      <c r="AH4225" s="50"/>
      <c r="AI4225" s="50"/>
      <c r="AJ4225" s="50"/>
      <c r="AK4225" s="50"/>
      <c r="AL4225" s="50"/>
      <c r="AM4225" s="50"/>
      <c r="AN4225" s="50"/>
      <c r="AO4225" s="50"/>
      <c r="AP4225" s="50"/>
      <c r="AQ4225" s="50"/>
      <c r="AR4225" s="50"/>
      <c r="AS4225" s="50"/>
      <c r="AT4225" s="50"/>
      <c r="AU4225" s="50"/>
      <c r="AV4225" s="50"/>
      <c r="AW4225" s="50"/>
      <c r="AX4225" s="50"/>
      <c r="AY4225" s="50"/>
      <c r="AZ4225" s="50"/>
      <c r="BA4225" s="50"/>
      <c r="BB4225" s="50"/>
      <c r="BC4225" s="50"/>
      <c r="BD4225" s="50"/>
      <c r="BE4225" s="50"/>
      <c r="BF4225" s="50"/>
      <c r="BG4225" s="50"/>
      <c r="BH4225" s="50"/>
      <c r="BI4225" s="50"/>
      <c r="BJ4225" s="50"/>
      <c r="BK4225" s="50"/>
      <c r="BL4225" s="50"/>
      <c r="BM4225" s="50"/>
      <c r="BN4225" s="50"/>
      <c r="BO4225" s="50"/>
      <c r="BP4225" s="50"/>
      <c r="BQ4225" s="50"/>
      <c r="BR4225" s="50"/>
      <c r="BS4225" s="50"/>
      <c r="BT4225" s="50"/>
      <c r="BU4225" s="50"/>
      <c r="BV4225" s="50"/>
      <c r="BW4225" s="50"/>
      <c r="BX4225" s="50"/>
      <c r="BY4225" s="50"/>
      <c r="BZ4225" s="50"/>
      <c r="CA4225" s="50"/>
      <c r="CB4225" s="50"/>
      <c r="CC4225" s="50"/>
      <c r="CD4225" s="50"/>
      <c r="CE4225" s="50"/>
      <c r="CF4225" s="50"/>
      <c r="CG4225" s="50"/>
      <c r="CH4225" s="50"/>
      <c r="CI4225" s="50"/>
      <c r="CJ4225" s="50"/>
      <c r="CK4225" s="50"/>
      <c r="CL4225" s="50"/>
      <c r="CM4225" s="50"/>
      <c r="CN4225" s="50"/>
      <c r="CO4225" s="50"/>
      <c r="CP4225" s="50"/>
      <c r="CQ4225" s="50"/>
      <c r="CR4225" s="50"/>
      <c r="CS4225" s="50"/>
      <c r="CT4225" s="50"/>
      <c r="CU4225" s="50"/>
      <c r="CV4225" s="50"/>
      <c r="CW4225" s="50"/>
      <c r="CX4225" s="50"/>
      <c r="CY4225" s="50"/>
      <c r="CZ4225" s="50"/>
      <c r="DA4225" s="50"/>
      <c r="DB4225" s="50"/>
      <c r="DC4225" s="50"/>
      <c r="DD4225" s="50"/>
      <c r="DE4225" s="50"/>
      <c r="DF4225" s="50"/>
      <c r="DG4225" s="50"/>
    </row>
    <row r="4226" spans="1:111" ht="25.5" x14ac:dyDescent="0.2">
      <c r="A4226" s="571"/>
      <c r="B4226" s="571"/>
      <c r="C4226" s="571"/>
      <c r="D4226" s="78" t="s">
        <v>613</v>
      </c>
      <c r="E4226" s="358">
        <v>300</v>
      </c>
      <c r="F4226" s="352">
        <f t="shared" si="130"/>
        <v>180</v>
      </c>
      <c r="G4226" s="352">
        <f t="shared" si="131"/>
        <v>150</v>
      </c>
      <c r="H4226" s="50"/>
      <c r="I4226" s="50"/>
      <c r="J4226" s="50"/>
      <c r="K4226" s="50"/>
      <c r="L4226" s="50"/>
      <c r="M4226" s="50"/>
      <c r="N4226" s="50"/>
      <c r="O4226" s="50"/>
      <c r="P4226" s="50"/>
      <c r="Q4226" s="50"/>
      <c r="R4226" s="50"/>
      <c r="S4226" s="50"/>
      <c r="T4226" s="50"/>
      <c r="U4226" s="50"/>
      <c r="V4226" s="50"/>
      <c r="W4226" s="50"/>
      <c r="X4226" s="50"/>
      <c r="Y4226" s="50"/>
      <c r="Z4226" s="50"/>
      <c r="AA4226" s="50"/>
      <c r="AB4226" s="50"/>
      <c r="AC4226" s="50"/>
      <c r="AD4226" s="50"/>
      <c r="AE4226" s="50"/>
      <c r="AF4226" s="50"/>
      <c r="AG4226" s="50"/>
      <c r="AH4226" s="50"/>
      <c r="AI4226" s="50"/>
      <c r="AJ4226" s="50"/>
      <c r="AK4226" s="50"/>
      <c r="AL4226" s="50"/>
      <c r="AM4226" s="50"/>
      <c r="AN4226" s="50"/>
      <c r="AO4226" s="50"/>
      <c r="AP4226" s="50"/>
      <c r="AQ4226" s="50"/>
      <c r="AR4226" s="50"/>
      <c r="AS4226" s="50"/>
      <c r="AT4226" s="50"/>
      <c r="AU4226" s="50"/>
      <c r="AV4226" s="50"/>
      <c r="AW4226" s="50"/>
      <c r="AX4226" s="50"/>
      <c r="AY4226" s="50"/>
      <c r="AZ4226" s="50"/>
      <c r="BA4226" s="50"/>
      <c r="BB4226" s="50"/>
      <c r="BC4226" s="50"/>
      <c r="BD4226" s="50"/>
      <c r="BE4226" s="50"/>
      <c r="BF4226" s="50"/>
      <c r="BG4226" s="50"/>
      <c r="BH4226" s="50"/>
      <c r="BI4226" s="50"/>
      <c r="BJ4226" s="50"/>
      <c r="BK4226" s="50"/>
      <c r="BL4226" s="50"/>
      <c r="BM4226" s="50"/>
      <c r="BN4226" s="50"/>
      <c r="BO4226" s="50"/>
      <c r="BP4226" s="50"/>
      <c r="BQ4226" s="50"/>
      <c r="BR4226" s="50"/>
      <c r="BS4226" s="50"/>
      <c r="BT4226" s="50"/>
      <c r="BU4226" s="50"/>
      <c r="BV4226" s="50"/>
      <c r="BW4226" s="50"/>
      <c r="BX4226" s="50"/>
      <c r="BY4226" s="50"/>
      <c r="BZ4226" s="50"/>
      <c r="CA4226" s="50"/>
      <c r="CB4226" s="50"/>
      <c r="CC4226" s="50"/>
      <c r="CD4226" s="50"/>
      <c r="CE4226" s="50"/>
      <c r="CF4226" s="50"/>
      <c r="CG4226" s="50"/>
      <c r="CH4226" s="50"/>
      <c r="CI4226" s="50"/>
      <c r="CJ4226" s="50"/>
      <c r="CK4226" s="50"/>
      <c r="CL4226" s="50"/>
      <c r="CM4226" s="50"/>
      <c r="CN4226" s="50"/>
      <c r="CO4226" s="50"/>
      <c r="CP4226" s="50"/>
      <c r="CQ4226" s="50"/>
      <c r="CR4226" s="50"/>
      <c r="CS4226" s="50"/>
      <c r="CT4226" s="50"/>
      <c r="CU4226" s="50"/>
      <c r="CV4226" s="50"/>
      <c r="CW4226" s="50"/>
      <c r="CX4226" s="50"/>
      <c r="CY4226" s="50"/>
      <c r="CZ4226" s="50"/>
      <c r="DA4226" s="50"/>
      <c r="DB4226" s="50"/>
      <c r="DC4226" s="50"/>
      <c r="DD4226" s="50"/>
      <c r="DE4226" s="50"/>
      <c r="DF4226" s="50"/>
      <c r="DG4226" s="50"/>
    </row>
    <row r="4227" spans="1:111" ht="25.5" x14ac:dyDescent="0.2">
      <c r="A4227" s="571"/>
      <c r="B4227" s="571"/>
      <c r="C4227" s="571"/>
      <c r="D4227" s="78" t="s">
        <v>614</v>
      </c>
      <c r="E4227" s="358">
        <v>300</v>
      </c>
      <c r="F4227" s="352">
        <f t="shared" si="130"/>
        <v>180</v>
      </c>
      <c r="G4227" s="352">
        <f t="shared" si="131"/>
        <v>150</v>
      </c>
      <c r="H4227" s="50"/>
      <c r="I4227" s="50"/>
      <c r="J4227" s="50"/>
      <c r="K4227" s="50"/>
      <c r="L4227" s="50"/>
      <c r="M4227" s="50"/>
      <c r="N4227" s="50"/>
      <c r="O4227" s="50"/>
      <c r="P4227" s="50"/>
      <c r="Q4227" s="50"/>
      <c r="R4227" s="50"/>
      <c r="S4227" s="50"/>
      <c r="T4227" s="50"/>
      <c r="U4227" s="50"/>
      <c r="V4227" s="50"/>
      <c r="W4227" s="50"/>
      <c r="X4227" s="50"/>
      <c r="Y4227" s="50"/>
      <c r="Z4227" s="50"/>
      <c r="AA4227" s="50"/>
      <c r="AB4227" s="50"/>
      <c r="AC4227" s="50"/>
      <c r="AD4227" s="50"/>
      <c r="AE4227" s="50"/>
      <c r="AF4227" s="50"/>
      <c r="AG4227" s="50"/>
      <c r="AH4227" s="50"/>
      <c r="AI4227" s="50"/>
      <c r="AJ4227" s="50"/>
      <c r="AK4227" s="50"/>
      <c r="AL4227" s="50"/>
      <c r="AM4227" s="50"/>
      <c r="AN4227" s="50"/>
      <c r="AO4227" s="50"/>
      <c r="AP4227" s="50"/>
      <c r="AQ4227" s="50"/>
      <c r="AR4227" s="50"/>
      <c r="AS4227" s="50"/>
      <c r="AT4227" s="50"/>
      <c r="AU4227" s="50"/>
      <c r="AV4227" s="50"/>
      <c r="AW4227" s="50"/>
      <c r="AX4227" s="50"/>
      <c r="AY4227" s="50"/>
      <c r="AZ4227" s="50"/>
      <c r="BA4227" s="50"/>
      <c r="BB4227" s="50"/>
      <c r="BC4227" s="50"/>
      <c r="BD4227" s="50"/>
      <c r="BE4227" s="50"/>
      <c r="BF4227" s="50"/>
      <c r="BG4227" s="50"/>
      <c r="BH4227" s="50"/>
      <c r="BI4227" s="50"/>
      <c r="BJ4227" s="50"/>
      <c r="BK4227" s="50"/>
      <c r="BL4227" s="50"/>
      <c r="BM4227" s="50"/>
      <c r="BN4227" s="50"/>
      <c r="BO4227" s="50"/>
      <c r="BP4227" s="50"/>
      <c r="BQ4227" s="50"/>
      <c r="BR4227" s="50"/>
      <c r="BS4227" s="50"/>
      <c r="BT4227" s="50"/>
      <c r="BU4227" s="50"/>
      <c r="BV4227" s="50"/>
      <c r="BW4227" s="50"/>
      <c r="BX4227" s="50"/>
      <c r="BY4227" s="50"/>
      <c r="BZ4227" s="50"/>
      <c r="CA4227" s="50"/>
      <c r="CB4227" s="50"/>
      <c r="CC4227" s="50"/>
      <c r="CD4227" s="50"/>
      <c r="CE4227" s="50"/>
      <c r="CF4227" s="50"/>
      <c r="CG4227" s="50"/>
      <c r="CH4227" s="50"/>
      <c r="CI4227" s="50"/>
      <c r="CJ4227" s="50"/>
      <c r="CK4227" s="50"/>
      <c r="CL4227" s="50"/>
      <c r="CM4227" s="50"/>
      <c r="CN4227" s="50"/>
      <c r="CO4227" s="50"/>
      <c r="CP4227" s="50"/>
      <c r="CQ4227" s="50"/>
      <c r="CR4227" s="50"/>
      <c r="CS4227" s="50"/>
      <c r="CT4227" s="50"/>
      <c r="CU4227" s="50"/>
      <c r="CV4227" s="50"/>
      <c r="CW4227" s="50"/>
      <c r="CX4227" s="50"/>
      <c r="CY4227" s="50"/>
      <c r="CZ4227" s="50"/>
      <c r="DA4227" s="50"/>
      <c r="DB4227" s="50"/>
      <c r="DC4227" s="50"/>
      <c r="DD4227" s="50"/>
      <c r="DE4227" s="50"/>
      <c r="DF4227" s="50"/>
      <c r="DG4227" s="50"/>
    </row>
    <row r="4228" spans="1:111" ht="25.5" x14ac:dyDescent="0.2">
      <c r="A4228" s="571"/>
      <c r="B4228" s="571"/>
      <c r="C4228" s="571"/>
      <c r="D4228" s="78" t="s">
        <v>615</v>
      </c>
      <c r="E4228" s="358">
        <v>300</v>
      </c>
      <c r="F4228" s="352">
        <f t="shared" si="130"/>
        <v>180</v>
      </c>
      <c r="G4228" s="352">
        <f t="shared" si="131"/>
        <v>150</v>
      </c>
      <c r="H4228" s="50"/>
      <c r="I4228" s="50"/>
      <c r="J4228" s="50"/>
      <c r="K4228" s="50"/>
      <c r="L4228" s="50"/>
      <c r="M4228" s="50"/>
      <c r="N4228" s="50"/>
      <c r="O4228" s="50"/>
      <c r="P4228" s="50"/>
      <c r="Q4228" s="50"/>
      <c r="R4228" s="50"/>
      <c r="S4228" s="50"/>
      <c r="T4228" s="50"/>
      <c r="U4228" s="50"/>
      <c r="V4228" s="50"/>
      <c r="W4228" s="50"/>
      <c r="X4228" s="50"/>
      <c r="Y4228" s="50"/>
      <c r="Z4228" s="50"/>
      <c r="AA4228" s="50"/>
      <c r="AB4228" s="50"/>
      <c r="AC4228" s="50"/>
      <c r="AD4228" s="50"/>
      <c r="AE4228" s="50"/>
      <c r="AF4228" s="50"/>
      <c r="AG4228" s="50"/>
      <c r="AH4228" s="50"/>
      <c r="AI4228" s="50"/>
      <c r="AJ4228" s="50"/>
      <c r="AK4228" s="50"/>
      <c r="AL4228" s="50"/>
      <c r="AM4228" s="50"/>
      <c r="AN4228" s="50"/>
      <c r="AO4228" s="50"/>
      <c r="AP4228" s="50"/>
      <c r="AQ4228" s="50"/>
      <c r="AR4228" s="50"/>
      <c r="AS4228" s="50"/>
      <c r="AT4228" s="50"/>
      <c r="AU4228" s="50"/>
      <c r="AV4228" s="50"/>
      <c r="AW4228" s="50"/>
      <c r="AX4228" s="50"/>
      <c r="AY4228" s="50"/>
      <c r="AZ4228" s="50"/>
      <c r="BA4228" s="50"/>
      <c r="BB4228" s="50"/>
      <c r="BC4228" s="50"/>
      <c r="BD4228" s="50"/>
      <c r="BE4228" s="50"/>
      <c r="BF4228" s="50"/>
      <c r="BG4228" s="50"/>
      <c r="BH4228" s="50"/>
      <c r="BI4228" s="50"/>
      <c r="BJ4228" s="50"/>
      <c r="BK4228" s="50"/>
      <c r="BL4228" s="50"/>
      <c r="BM4228" s="50"/>
      <c r="BN4228" s="50"/>
      <c r="BO4228" s="50"/>
      <c r="BP4228" s="50"/>
      <c r="BQ4228" s="50"/>
      <c r="BR4228" s="50"/>
      <c r="BS4228" s="50"/>
      <c r="BT4228" s="50"/>
      <c r="BU4228" s="50"/>
      <c r="BV4228" s="50"/>
      <c r="BW4228" s="50"/>
      <c r="BX4228" s="50"/>
      <c r="BY4228" s="50"/>
      <c r="BZ4228" s="50"/>
      <c r="CA4228" s="50"/>
      <c r="CB4228" s="50"/>
      <c r="CC4228" s="50"/>
      <c r="CD4228" s="50"/>
      <c r="CE4228" s="50"/>
      <c r="CF4228" s="50"/>
      <c r="CG4228" s="50"/>
      <c r="CH4228" s="50"/>
      <c r="CI4228" s="50"/>
      <c r="CJ4228" s="50"/>
      <c r="CK4228" s="50"/>
      <c r="CL4228" s="50"/>
      <c r="CM4228" s="50"/>
      <c r="CN4228" s="50"/>
      <c r="CO4228" s="50"/>
      <c r="CP4228" s="50"/>
      <c r="CQ4228" s="50"/>
      <c r="CR4228" s="50"/>
      <c r="CS4228" s="50"/>
      <c r="CT4228" s="50"/>
      <c r="CU4228" s="50"/>
      <c r="CV4228" s="50"/>
      <c r="CW4228" s="50"/>
      <c r="CX4228" s="50"/>
      <c r="CY4228" s="50"/>
      <c r="CZ4228" s="50"/>
      <c r="DA4228" s="50"/>
      <c r="DB4228" s="50"/>
      <c r="DC4228" s="50"/>
      <c r="DD4228" s="50"/>
      <c r="DE4228" s="50"/>
      <c r="DF4228" s="50"/>
      <c r="DG4228" s="50"/>
    </row>
    <row r="4229" spans="1:111" ht="25.5" x14ac:dyDescent="0.2">
      <c r="A4229" s="571"/>
      <c r="B4229" s="571"/>
      <c r="C4229" s="571"/>
      <c r="D4229" s="78" t="s">
        <v>616</v>
      </c>
      <c r="E4229" s="358">
        <v>300</v>
      </c>
      <c r="F4229" s="352">
        <f t="shared" si="130"/>
        <v>180</v>
      </c>
      <c r="G4229" s="352">
        <f t="shared" si="131"/>
        <v>150</v>
      </c>
      <c r="H4229" s="50"/>
      <c r="I4229" s="50"/>
      <c r="J4229" s="50"/>
      <c r="K4229" s="50"/>
      <c r="L4229" s="50"/>
      <c r="M4229" s="50"/>
      <c r="N4229" s="50"/>
      <c r="O4229" s="50"/>
      <c r="P4229" s="50"/>
      <c r="Q4229" s="50"/>
      <c r="R4229" s="50"/>
      <c r="S4229" s="50"/>
      <c r="T4229" s="50"/>
      <c r="U4229" s="50"/>
      <c r="V4229" s="50"/>
      <c r="W4229" s="50"/>
      <c r="X4229" s="50"/>
      <c r="Y4229" s="50"/>
      <c r="Z4229" s="50"/>
      <c r="AA4229" s="50"/>
      <c r="AB4229" s="50"/>
      <c r="AC4229" s="50"/>
      <c r="AD4229" s="50"/>
      <c r="AE4229" s="50"/>
      <c r="AF4229" s="50"/>
      <c r="AG4229" s="50"/>
      <c r="AH4229" s="50"/>
      <c r="AI4229" s="50"/>
      <c r="AJ4229" s="50"/>
      <c r="AK4229" s="50"/>
      <c r="AL4229" s="50"/>
      <c r="AM4229" s="50"/>
      <c r="AN4229" s="50"/>
      <c r="AO4229" s="50"/>
      <c r="AP4229" s="50"/>
      <c r="AQ4229" s="50"/>
      <c r="AR4229" s="50"/>
      <c r="AS4229" s="50"/>
      <c r="AT4229" s="50"/>
      <c r="AU4229" s="50"/>
      <c r="AV4229" s="50"/>
      <c r="AW4229" s="50"/>
      <c r="AX4229" s="50"/>
      <c r="AY4229" s="50"/>
      <c r="AZ4229" s="50"/>
      <c r="BA4229" s="50"/>
      <c r="BB4229" s="50"/>
      <c r="BC4229" s="50"/>
      <c r="BD4229" s="50"/>
      <c r="BE4229" s="50"/>
      <c r="BF4229" s="50"/>
      <c r="BG4229" s="50"/>
      <c r="BH4229" s="50"/>
      <c r="BI4229" s="50"/>
      <c r="BJ4229" s="50"/>
      <c r="BK4229" s="50"/>
      <c r="BL4229" s="50"/>
      <c r="BM4229" s="50"/>
      <c r="BN4229" s="50"/>
      <c r="BO4229" s="50"/>
      <c r="BP4229" s="50"/>
      <c r="BQ4229" s="50"/>
      <c r="BR4229" s="50"/>
      <c r="BS4229" s="50"/>
      <c r="BT4229" s="50"/>
      <c r="BU4229" s="50"/>
      <c r="BV4229" s="50"/>
      <c r="BW4229" s="50"/>
      <c r="BX4229" s="50"/>
      <c r="BY4229" s="50"/>
      <c r="BZ4229" s="50"/>
      <c r="CA4229" s="50"/>
      <c r="CB4229" s="50"/>
      <c r="CC4229" s="50"/>
      <c r="CD4229" s="50"/>
      <c r="CE4229" s="50"/>
      <c r="CF4229" s="50"/>
      <c r="CG4229" s="50"/>
      <c r="CH4229" s="50"/>
      <c r="CI4229" s="50"/>
      <c r="CJ4229" s="50"/>
      <c r="CK4229" s="50"/>
      <c r="CL4229" s="50"/>
      <c r="CM4229" s="50"/>
      <c r="CN4229" s="50"/>
      <c r="CO4229" s="50"/>
      <c r="CP4229" s="50"/>
      <c r="CQ4229" s="50"/>
      <c r="CR4229" s="50"/>
      <c r="CS4229" s="50"/>
      <c r="CT4229" s="50"/>
      <c r="CU4229" s="50"/>
      <c r="CV4229" s="50"/>
      <c r="CW4229" s="50"/>
      <c r="CX4229" s="50"/>
      <c r="CY4229" s="50"/>
      <c r="CZ4229" s="50"/>
      <c r="DA4229" s="50"/>
      <c r="DB4229" s="50"/>
      <c r="DC4229" s="50"/>
      <c r="DD4229" s="50"/>
      <c r="DE4229" s="50"/>
      <c r="DF4229" s="50"/>
      <c r="DG4229" s="50"/>
    </row>
    <row r="4230" spans="1:111" ht="25.5" x14ac:dyDescent="0.2">
      <c r="A4230" s="571"/>
      <c r="B4230" s="571"/>
      <c r="C4230" s="571"/>
      <c r="D4230" s="78" t="s">
        <v>617</v>
      </c>
      <c r="E4230" s="358">
        <v>300</v>
      </c>
      <c r="F4230" s="352">
        <f t="shared" si="130"/>
        <v>180</v>
      </c>
      <c r="G4230" s="352">
        <f t="shared" si="131"/>
        <v>150</v>
      </c>
      <c r="H4230" s="50"/>
      <c r="I4230" s="50"/>
      <c r="J4230" s="50"/>
      <c r="K4230" s="50"/>
      <c r="L4230" s="50"/>
      <c r="M4230" s="50"/>
      <c r="N4230" s="50"/>
      <c r="O4230" s="50"/>
      <c r="P4230" s="50"/>
      <c r="Q4230" s="50"/>
      <c r="R4230" s="50"/>
      <c r="S4230" s="50"/>
      <c r="T4230" s="50"/>
      <c r="U4230" s="50"/>
      <c r="V4230" s="50"/>
      <c r="W4230" s="50"/>
      <c r="X4230" s="50"/>
      <c r="Y4230" s="50"/>
      <c r="Z4230" s="50"/>
      <c r="AA4230" s="50"/>
      <c r="AB4230" s="50"/>
      <c r="AC4230" s="50"/>
      <c r="AD4230" s="50"/>
      <c r="AE4230" s="50"/>
      <c r="AF4230" s="50"/>
      <c r="AG4230" s="50"/>
      <c r="AH4230" s="50"/>
      <c r="AI4230" s="50"/>
      <c r="AJ4230" s="50"/>
      <c r="AK4230" s="50"/>
      <c r="AL4230" s="50"/>
      <c r="AM4230" s="50"/>
      <c r="AN4230" s="50"/>
      <c r="AO4230" s="50"/>
      <c r="AP4230" s="50"/>
      <c r="AQ4230" s="50"/>
      <c r="AR4230" s="50"/>
      <c r="AS4230" s="50"/>
      <c r="AT4230" s="50"/>
      <c r="AU4230" s="50"/>
      <c r="AV4230" s="50"/>
      <c r="AW4230" s="50"/>
      <c r="AX4230" s="50"/>
      <c r="AY4230" s="50"/>
      <c r="AZ4230" s="50"/>
      <c r="BA4230" s="50"/>
      <c r="BB4230" s="50"/>
      <c r="BC4230" s="50"/>
      <c r="BD4230" s="50"/>
      <c r="BE4230" s="50"/>
      <c r="BF4230" s="50"/>
      <c r="BG4230" s="50"/>
      <c r="BH4230" s="50"/>
      <c r="BI4230" s="50"/>
      <c r="BJ4230" s="50"/>
      <c r="BK4230" s="50"/>
      <c r="BL4230" s="50"/>
      <c r="BM4230" s="50"/>
      <c r="BN4230" s="50"/>
      <c r="BO4230" s="50"/>
      <c r="BP4230" s="50"/>
      <c r="BQ4230" s="50"/>
      <c r="BR4230" s="50"/>
      <c r="BS4230" s="50"/>
      <c r="BT4230" s="50"/>
      <c r="BU4230" s="50"/>
      <c r="BV4230" s="50"/>
      <c r="BW4230" s="50"/>
      <c r="BX4230" s="50"/>
      <c r="BY4230" s="50"/>
      <c r="BZ4230" s="50"/>
      <c r="CA4230" s="50"/>
      <c r="CB4230" s="50"/>
      <c r="CC4230" s="50"/>
      <c r="CD4230" s="50"/>
      <c r="CE4230" s="50"/>
      <c r="CF4230" s="50"/>
      <c r="CG4230" s="50"/>
      <c r="CH4230" s="50"/>
      <c r="CI4230" s="50"/>
      <c r="CJ4230" s="50"/>
      <c r="CK4230" s="50"/>
      <c r="CL4230" s="50"/>
      <c r="CM4230" s="50"/>
      <c r="CN4230" s="50"/>
      <c r="CO4230" s="50"/>
      <c r="CP4230" s="50"/>
      <c r="CQ4230" s="50"/>
      <c r="CR4230" s="50"/>
      <c r="CS4230" s="50"/>
      <c r="CT4230" s="50"/>
      <c r="CU4230" s="50"/>
      <c r="CV4230" s="50"/>
      <c r="CW4230" s="50"/>
      <c r="CX4230" s="50"/>
      <c r="CY4230" s="50"/>
      <c r="CZ4230" s="50"/>
      <c r="DA4230" s="50"/>
      <c r="DB4230" s="50"/>
      <c r="DC4230" s="50"/>
      <c r="DD4230" s="50"/>
      <c r="DE4230" s="50"/>
      <c r="DF4230" s="50"/>
      <c r="DG4230" s="50"/>
    </row>
    <row r="4231" spans="1:111" ht="25.5" x14ac:dyDescent="0.2">
      <c r="A4231" s="571"/>
      <c r="B4231" s="571"/>
      <c r="C4231" s="571"/>
      <c r="D4231" s="78" t="s">
        <v>618</v>
      </c>
      <c r="E4231" s="358">
        <v>300</v>
      </c>
      <c r="F4231" s="352">
        <f t="shared" si="130"/>
        <v>180</v>
      </c>
      <c r="G4231" s="352">
        <f t="shared" si="131"/>
        <v>150</v>
      </c>
      <c r="H4231" s="50"/>
      <c r="I4231" s="50"/>
      <c r="J4231" s="50"/>
      <c r="K4231" s="50"/>
      <c r="L4231" s="50"/>
      <c r="M4231" s="50"/>
      <c r="N4231" s="50"/>
      <c r="O4231" s="50"/>
      <c r="P4231" s="50"/>
      <c r="Q4231" s="50"/>
      <c r="R4231" s="50"/>
      <c r="S4231" s="50"/>
      <c r="T4231" s="50"/>
      <c r="U4231" s="50"/>
      <c r="V4231" s="50"/>
      <c r="W4231" s="50"/>
      <c r="X4231" s="50"/>
      <c r="Y4231" s="50"/>
      <c r="Z4231" s="50"/>
      <c r="AA4231" s="50"/>
      <c r="AB4231" s="50"/>
      <c r="AC4231" s="50"/>
      <c r="AD4231" s="50"/>
      <c r="AE4231" s="50"/>
      <c r="AF4231" s="50"/>
      <c r="AG4231" s="50"/>
      <c r="AH4231" s="50"/>
      <c r="AI4231" s="50"/>
      <c r="AJ4231" s="50"/>
      <c r="AK4231" s="50"/>
      <c r="AL4231" s="50"/>
      <c r="AM4231" s="50"/>
      <c r="AN4231" s="50"/>
      <c r="AO4231" s="50"/>
      <c r="AP4231" s="50"/>
      <c r="AQ4231" s="50"/>
      <c r="AR4231" s="50"/>
      <c r="AS4231" s="50"/>
      <c r="AT4231" s="50"/>
      <c r="AU4231" s="50"/>
      <c r="AV4231" s="50"/>
      <c r="AW4231" s="50"/>
      <c r="AX4231" s="50"/>
      <c r="AY4231" s="50"/>
      <c r="AZ4231" s="50"/>
      <c r="BA4231" s="50"/>
      <c r="BB4231" s="50"/>
      <c r="BC4231" s="50"/>
      <c r="BD4231" s="50"/>
      <c r="BE4231" s="50"/>
      <c r="BF4231" s="50"/>
      <c r="BG4231" s="50"/>
      <c r="BH4231" s="50"/>
      <c r="BI4231" s="50"/>
      <c r="BJ4231" s="50"/>
      <c r="BK4231" s="50"/>
      <c r="BL4231" s="50"/>
      <c r="BM4231" s="50"/>
      <c r="BN4231" s="50"/>
      <c r="BO4231" s="50"/>
      <c r="BP4231" s="50"/>
      <c r="BQ4231" s="50"/>
      <c r="BR4231" s="50"/>
      <c r="BS4231" s="50"/>
      <c r="BT4231" s="50"/>
      <c r="BU4231" s="50"/>
      <c r="BV4231" s="50"/>
      <c r="BW4231" s="50"/>
      <c r="BX4231" s="50"/>
      <c r="BY4231" s="50"/>
      <c r="BZ4231" s="50"/>
      <c r="CA4231" s="50"/>
      <c r="CB4231" s="50"/>
      <c r="CC4231" s="50"/>
      <c r="CD4231" s="50"/>
      <c r="CE4231" s="50"/>
      <c r="CF4231" s="50"/>
      <c r="CG4231" s="50"/>
      <c r="CH4231" s="50"/>
      <c r="CI4231" s="50"/>
      <c r="CJ4231" s="50"/>
      <c r="CK4231" s="50"/>
      <c r="CL4231" s="50"/>
      <c r="CM4231" s="50"/>
      <c r="CN4231" s="50"/>
      <c r="CO4231" s="50"/>
      <c r="CP4231" s="50"/>
      <c r="CQ4231" s="50"/>
      <c r="CR4231" s="50"/>
      <c r="CS4231" s="50"/>
      <c r="CT4231" s="50"/>
      <c r="CU4231" s="50"/>
      <c r="CV4231" s="50"/>
      <c r="CW4231" s="50"/>
      <c r="CX4231" s="50"/>
      <c r="CY4231" s="50"/>
      <c r="CZ4231" s="50"/>
      <c r="DA4231" s="50"/>
      <c r="DB4231" s="50"/>
      <c r="DC4231" s="50"/>
      <c r="DD4231" s="50"/>
      <c r="DE4231" s="50"/>
      <c r="DF4231" s="50"/>
      <c r="DG4231" s="50"/>
    </row>
    <row r="4232" spans="1:111" ht="25.5" x14ac:dyDescent="0.2">
      <c r="A4232" s="571"/>
      <c r="B4232" s="571"/>
      <c r="C4232" s="571"/>
      <c r="D4232" s="78" t="s">
        <v>619</v>
      </c>
      <c r="E4232" s="358">
        <v>300</v>
      </c>
      <c r="F4232" s="352">
        <f t="shared" si="130"/>
        <v>180</v>
      </c>
      <c r="G4232" s="352">
        <f t="shared" si="131"/>
        <v>150</v>
      </c>
      <c r="H4232" s="50"/>
      <c r="I4232" s="50"/>
      <c r="J4232" s="50"/>
      <c r="K4232" s="50"/>
      <c r="L4232" s="50"/>
      <c r="M4232" s="50"/>
      <c r="N4232" s="50"/>
      <c r="O4232" s="50"/>
      <c r="P4232" s="50"/>
      <c r="Q4232" s="50"/>
      <c r="R4232" s="50"/>
      <c r="S4232" s="50"/>
      <c r="T4232" s="50"/>
      <c r="U4232" s="50"/>
      <c r="V4232" s="50"/>
      <c r="W4232" s="50"/>
      <c r="X4232" s="50"/>
      <c r="Y4232" s="50"/>
      <c r="Z4232" s="50"/>
      <c r="AA4232" s="50"/>
      <c r="AB4232" s="50"/>
      <c r="AC4232" s="50"/>
      <c r="AD4232" s="50"/>
      <c r="AE4232" s="50"/>
      <c r="AF4232" s="50"/>
      <c r="AG4232" s="50"/>
      <c r="AH4232" s="50"/>
      <c r="AI4232" s="50"/>
      <c r="AJ4232" s="50"/>
      <c r="AK4232" s="50"/>
      <c r="AL4232" s="50"/>
      <c r="AM4232" s="50"/>
      <c r="AN4232" s="50"/>
      <c r="AO4232" s="50"/>
      <c r="AP4232" s="50"/>
      <c r="AQ4232" s="50"/>
      <c r="AR4232" s="50"/>
      <c r="AS4232" s="50"/>
      <c r="AT4232" s="50"/>
      <c r="AU4232" s="50"/>
      <c r="AV4232" s="50"/>
      <c r="AW4232" s="50"/>
      <c r="AX4232" s="50"/>
      <c r="AY4232" s="50"/>
      <c r="AZ4232" s="50"/>
      <c r="BA4232" s="50"/>
      <c r="BB4232" s="50"/>
      <c r="BC4232" s="50"/>
      <c r="BD4232" s="50"/>
      <c r="BE4232" s="50"/>
      <c r="BF4232" s="50"/>
      <c r="BG4232" s="50"/>
      <c r="BH4232" s="50"/>
      <c r="BI4232" s="50"/>
      <c r="BJ4232" s="50"/>
      <c r="BK4232" s="50"/>
      <c r="BL4232" s="50"/>
      <c r="BM4232" s="50"/>
      <c r="BN4232" s="50"/>
      <c r="BO4232" s="50"/>
      <c r="BP4232" s="50"/>
      <c r="BQ4232" s="50"/>
      <c r="BR4232" s="50"/>
      <c r="BS4232" s="50"/>
      <c r="BT4232" s="50"/>
      <c r="BU4232" s="50"/>
      <c r="BV4232" s="50"/>
      <c r="BW4232" s="50"/>
      <c r="BX4232" s="50"/>
      <c r="BY4232" s="50"/>
      <c r="BZ4232" s="50"/>
      <c r="CA4232" s="50"/>
      <c r="CB4232" s="50"/>
      <c r="CC4232" s="50"/>
      <c r="CD4232" s="50"/>
      <c r="CE4232" s="50"/>
      <c r="CF4232" s="50"/>
      <c r="CG4232" s="50"/>
      <c r="CH4232" s="50"/>
      <c r="CI4232" s="50"/>
      <c r="CJ4232" s="50"/>
      <c r="CK4232" s="50"/>
      <c r="CL4232" s="50"/>
      <c r="CM4232" s="50"/>
      <c r="CN4232" s="50"/>
      <c r="CO4232" s="50"/>
      <c r="CP4232" s="50"/>
      <c r="CQ4232" s="50"/>
      <c r="CR4232" s="50"/>
      <c r="CS4232" s="50"/>
      <c r="CT4232" s="50"/>
      <c r="CU4232" s="50"/>
      <c r="CV4232" s="50"/>
      <c r="CW4232" s="50"/>
      <c r="CX4232" s="50"/>
      <c r="CY4232" s="50"/>
      <c r="CZ4232" s="50"/>
      <c r="DA4232" s="50"/>
      <c r="DB4232" s="50"/>
      <c r="DC4232" s="50"/>
      <c r="DD4232" s="50"/>
      <c r="DE4232" s="50"/>
      <c r="DF4232" s="50"/>
      <c r="DG4232" s="50"/>
    </row>
    <row r="4233" spans="1:111" ht="25.5" x14ac:dyDescent="0.2">
      <c r="A4233" s="571"/>
      <c r="B4233" s="571"/>
      <c r="C4233" s="571"/>
      <c r="D4233" s="78" t="s">
        <v>620</v>
      </c>
      <c r="E4233" s="358">
        <v>300</v>
      </c>
      <c r="F4233" s="352">
        <f t="shared" si="130"/>
        <v>180</v>
      </c>
      <c r="G4233" s="352">
        <f t="shared" si="131"/>
        <v>150</v>
      </c>
      <c r="H4233" s="50"/>
      <c r="I4233" s="50"/>
      <c r="J4233" s="50"/>
      <c r="K4233" s="50"/>
      <c r="L4233" s="50"/>
      <c r="M4233" s="50"/>
      <c r="N4233" s="50"/>
      <c r="O4233" s="50"/>
      <c r="P4233" s="50"/>
      <c r="Q4233" s="50"/>
      <c r="R4233" s="50"/>
      <c r="S4233" s="50"/>
      <c r="T4233" s="50"/>
      <c r="U4233" s="50"/>
      <c r="V4233" s="50"/>
      <c r="W4233" s="50"/>
      <c r="X4233" s="50"/>
      <c r="Y4233" s="50"/>
      <c r="Z4233" s="50"/>
      <c r="AA4233" s="50"/>
      <c r="AB4233" s="50"/>
      <c r="AC4233" s="50"/>
      <c r="AD4233" s="50"/>
      <c r="AE4233" s="50"/>
      <c r="AF4233" s="50"/>
      <c r="AG4233" s="50"/>
      <c r="AH4233" s="50"/>
      <c r="AI4233" s="50"/>
      <c r="AJ4233" s="50"/>
      <c r="AK4233" s="50"/>
      <c r="AL4233" s="50"/>
      <c r="AM4233" s="50"/>
      <c r="AN4233" s="50"/>
      <c r="AO4233" s="50"/>
      <c r="AP4233" s="50"/>
      <c r="AQ4233" s="50"/>
      <c r="AR4233" s="50"/>
      <c r="AS4233" s="50"/>
      <c r="AT4233" s="50"/>
      <c r="AU4233" s="50"/>
      <c r="AV4233" s="50"/>
      <c r="AW4233" s="50"/>
      <c r="AX4233" s="50"/>
      <c r="AY4233" s="50"/>
      <c r="AZ4233" s="50"/>
      <c r="BA4233" s="50"/>
      <c r="BB4233" s="50"/>
      <c r="BC4233" s="50"/>
      <c r="BD4233" s="50"/>
      <c r="BE4233" s="50"/>
      <c r="BF4233" s="50"/>
      <c r="BG4233" s="50"/>
      <c r="BH4233" s="50"/>
      <c r="BI4233" s="50"/>
      <c r="BJ4233" s="50"/>
      <c r="BK4233" s="50"/>
      <c r="BL4233" s="50"/>
      <c r="BM4233" s="50"/>
      <c r="BN4233" s="50"/>
      <c r="BO4233" s="50"/>
      <c r="BP4233" s="50"/>
      <c r="BQ4233" s="50"/>
      <c r="BR4233" s="50"/>
      <c r="BS4233" s="50"/>
      <c r="BT4233" s="50"/>
      <c r="BU4233" s="50"/>
      <c r="BV4233" s="50"/>
      <c r="BW4233" s="50"/>
      <c r="BX4233" s="50"/>
      <c r="BY4233" s="50"/>
      <c r="BZ4233" s="50"/>
      <c r="CA4233" s="50"/>
      <c r="CB4233" s="50"/>
      <c r="CC4233" s="50"/>
      <c r="CD4233" s="50"/>
      <c r="CE4233" s="50"/>
      <c r="CF4233" s="50"/>
      <c r="CG4233" s="50"/>
      <c r="CH4233" s="50"/>
      <c r="CI4233" s="50"/>
      <c r="CJ4233" s="50"/>
      <c r="CK4233" s="50"/>
      <c r="CL4233" s="50"/>
      <c r="CM4233" s="50"/>
      <c r="CN4233" s="50"/>
      <c r="CO4233" s="50"/>
      <c r="CP4233" s="50"/>
      <c r="CQ4233" s="50"/>
      <c r="CR4233" s="50"/>
      <c r="CS4233" s="50"/>
      <c r="CT4233" s="50"/>
      <c r="CU4233" s="50"/>
      <c r="CV4233" s="50"/>
      <c r="CW4233" s="50"/>
      <c r="CX4233" s="50"/>
      <c r="CY4233" s="50"/>
      <c r="CZ4233" s="50"/>
      <c r="DA4233" s="50"/>
      <c r="DB4233" s="50"/>
      <c r="DC4233" s="50"/>
      <c r="DD4233" s="50"/>
      <c r="DE4233" s="50"/>
      <c r="DF4233" s="50"/>
      <c r="DG4233" s="50"/>
    </row>
    <row r="4234" spans="1:111" ht="25.5" x14ac:dyDescent="0.2">
      <c r="A4234" s="571"/>
      <c r="B4234" s="571"/>
      <c r="C4234" s="571"/>
      <c r="D4234" s="78" t="s">
        <v>621</v>
      </c>
      <c r="E4234" s="358">
        <v>300</v>
      </c>
      <c r="F4234" s="352">
        <f t="shared" si="130"/>
        <v>180</v>
      </c>
      <c r="G4234" s="352">
        <f t="shared" si="131"/>
        <v>150</v>
      </c>
      <c r="H4234" s="50"/>
      <c r="I4234" s="50"/>
      <c r="J4234" s="50"/>
      <c r="K4234" s="50"/>
      <c r="L4234" s="50"/>
      <c r="M4234" s="50"/>
      <c r="N4234" s="50"/>
      <c r="O4234" s="50"/>
      <c r="P4234" s="50"/>
      <c r="Q4234" s="50"/>
      <c r="R4234" s="50"/>
      <c r="S4234" s="50"/>
      <c r="T4234" s="50"/>
      <c r="U4234" s="50"/>
      <c r="V4234" s="50"/>
      <c r="W4234" s="50"/>
      <c r="X4234" s="50"/>
      <c r="Y4234" s="50"/>
      <c r="Z4234" s="50"/>
      <c r="AA4234" s="50"/>
      <c r="AB4234" s="50"/>
      <c r="AC4234" s="50"/>
      <c r="AD4234" s="50"/>
      <c r="AE4234" s="50"/>
      <c r="AF4234" s="50"/>
      <c r="AG4234" s="50"/>
      <c r="AH4234" s="50"/>
      <c r="AI4234" s="50"/>
      <c r="AJ4234" s="50"/>
      <c r="AK4234" s="50"/>
      <c r="AL4234" s="50"/>
      <c r="AM4234" s="50"/>
      <c r="AN4234" s="50"/>
      <c r="AO4234" s="50"/>
      <c r="AP4234" s="50"/>
      <c r="AQ4234" s="50"/>
      <c r="AR4234" s="50"/>
      <c r="AS4234" s="50"/>
      <c r="AT4234" s="50"/>
      <c r="AU4234" s="50"/>
      <c r="AV4234" s="50"/>
      <c r="AW4234" s="50"/>
      <c r="AX4234" s="50"/>
      <c r="AY4234" s="50"/>
      <c r="AZ4234" s="50"/>
      <c r="BA4234" s="50"/>
      <c r="BB4234" s="50"/>
      <c r="BC4234" s="50"/>
      <c r="BD4234" s="50"/>
      <c r="BE4234" s="50"/>
      <c r="BF4234" s="50"/>
      <c r="BG4234" s="50"/>
      <c r="BH4234" s="50"/>
      <c r="BI4234" s="50"/>
      <c r="BJ4234" s="50"/>
      <c r="BK4234" s="50"/>
      <c r="BL4234" s="50"/>
      <c r="BM4234" s="50"/>
      <c r="BN4234" s="50"/>
      <c r="BO4234" s="50"/>
      <c r="BP4234" s="50"/>
      <c r="BQ4234" s="50"/>
      <c r="BR4234" s="50"/>
      <c r="BS4234" s="50"/>
      <c r="BT4234" s="50"/>
      <c r="BU4234" s="50"/>
      <c r="BV4234" s="50"/>
      <c r="BW4234" s="50"/>
      <c r="BX4234" s="50"/>
      <c r="BY4234" s="50"/>
      <c r="BZ4234" s="50"/>
      <c r="CA4234" s="50"/>
      <c r="CB4234" s="50"/>
      <c r="CC4234" s="50"/>
      <c r="CD4234" s="50"/>
      <c r="CE4234" s="50"/>
      <c r="CF4234" s="50"/>
      <c r="CG4234" s="50"/>
      <c r="CH4234" s="50"/>
      <c r="CI4234" s="50"/>
      <c r="CJ4234" s="50"/>
      <c r="CK4234" s="50"/>
      <c r="CL4234" s="50"/>
      <c r="CM4234" s="50"/>
      <c r="CN4234" s="50"/>
      <c r="CO4234" s="50"/>
      <c r="CP4234" s="50"/>
      <c r="CQ4234" s="50"/>
      <c r="CR4234" s="50"/>
      <c r="CS4234" s="50"/>
      <c r="CT4234" s="50"/>
      <c r="CU4234" s="50"/>
      <c r="CV4234" s="50"/>
      <c r="CW4234" s="50"/>
      <c r="CX4234" s="50"/>
      <c r="CY4234" s="50"/>
      <c r="CZ4234" s="50"/>
      <c r="DA4234" s="50"/>
      <c r="DB4234" s="50"/>
      <c r="DC4234" s="50"/>
      <c r="DD4234" s="50"/>
      <c r="DE4234" s="50"/>
      <c r="DF4234" s="50"/>
      <c r="DG4234" s="50"/>
    </row>
    <row r="4235" spans="1:111" x14ac:dyDescent="0.2">
      <c r="A4235" s="571"/>
      <c r="B4235" s="571"/>
      <c r="C4235" s="571"/>
      <c r="D4235" s="78" t="s">
        <v>622</v>
      </c>
      <c r="E4235" s="358">
        <v>300</v>
      </c>
      <c r="F4235" s="352">
        <f t="shared" si="130"/>
        <v>180</v>
      </c>
      <c r="G4235" s="352">
        <f t="shared" si="131"/>
        <v>150</v>
      </c>
      <c r="H4235" s="50"/>
      <c r="I4235" s="50"/>
      <c r="J4235" s="50"/>
      <c r="K4235" s="50"/>
      <c r="L4235" s="50"/>
      <c r="M4235" s="50"/>
      <c r="N4235" s="50"/>
      <c r="O4235" s="50"/>
      <c r="P4235" s="50"/>
      <c r="Q4235" s="50"/>
      <c r="R4235" s="50"/>
      <c r="S4235" s="50"/>
      <c r="T4235" s="50"/>
      <c r="U4235" s="50"/>
      <c r="V4235" s="50"/>
      <c r="W4235" s="50"/>
      <c r="X4235" s="50"/>
      <c r="Y4235" s="50"/>
      <c r="Z4235" s="50"/>
      <c r="AA4235" s="50"/>
      <c r="AB4235" s="50"/>
      <c r="AC4235" s="50"/>
      <c r="AD4235" s="50"/>
      <c r="AE4235" s="50"/>
      <c r="AF4235" s="50"/>
      <c r="AG4235" s="50"/>
      <c r="AH4235" s="50"/>
      <c r="AI4235" s="50"/>
      <c r="AJ4235" s="50"/>
      <c r="AK4235" s="50"/>
      <c r="AL4235" s="50"/>
      <c r="AM4235" s="50"/>
      <c r="AN4235" s="50"/>
      <c r="AO4235" s="50"/>
      <c r="AP4235" s="50"/>
      <c r="AQ4235" s="50"/>
      <c r="AR4235" s="50"/>
      <c r="AS4235" s="50"/>
      <c r="AT4235" s="50"/>
      <c r="AU4235" s="50"/>
      <c r="AV4235" s="50"/>
      <c r="AW4235" s="50"/>
      <c r="AX4235" s="50"/>
      <c r="AY4235" s="50"/>
      <c r="AZ4235" s="50"/>
      <c r="BA4235" s="50"/>
      <c r="BB4235" s="50"/>
      <c r="BC4235" s="50"/>
      <c r="BD4235" s="50"/>
      <c r="BE4235" s="50"/>
      <c r="BF4235" s="50"/>
      <c r="BG4235" s="50"/>
      <c r="BH4235" s="50"/>
      <c r="BI4235" s="50"/>
      <c r="BJ4235" s="50"/>
      <c r="BK4235" s="50"/>
      <c r="BL4235" s="50"/>
      <c r="BM4235" s="50"/>
      <c r="BN4235" s="50"/>
      <c r="BO4235" s="50"/>
      <c r="BP4235" s="50"/>
      <c r="BQ4235" s="50"/>
      <c r="BR4235" s="50"/>
      <c r="BS4235" s="50"/>
      <c r="BT4235" s="50"/>
      <c r="BU4235" s="50"/>
      <c r="BV4235" s="50"/>
      <c r="BW4235" s="50"/>
      <c r="BX4235" s="50"/>
      <c r="BY4235" s="50"/>
      <c r="BZ4235" s="50"/>
      <c r="CA4235" s="50"/>
      <c r="CB4235" s="50"/>
      <c r="CC4235" s="50"/>
      <c r="CD4235" s="50"/>
      <c r="CE4235" s="50"/>
      <c r="CF4235" s="50"/>
      <c r="CG4235" s="50"/>
      <c r="CH4235" s="50"/>
      <c r="CI4235" s="50"/>
      <c r="CJ4235" s="50"/>
      <c r="CK4235" s="50"/>
      <c r="CL4235" s="50"/>
      <c r="CM4235" s="50"/>
      <c r="CN4235" s="50"/>
      <c r="CO4235" s="50"/>
      <c r="CP4235" s="50"/>
      <c r="CQ4235" s="50"/>
      <c r="CR4235" s="50"/>
      <c r="CS4235" s="50"/>
      <c r="CT4235" s="50"/>
      <c r="CU4235" s="50"/>
      <c r="CV4235" s="50"/>
      <c r="CW4235" s="50"/>
      <c r="CX4235" s="50"/>
      <c r="CY4235" s="50"/>
      <c r="CZ4235" s="50"/>
      <c r="DA4235" s="50"/>
      <c r="DB4235" s="50"/>
      <c r="DC4235" s="50"/>
      <c r="DD4235" s="50"/>
      <c r="DE4235" s="50"/>
      <c r="DF4235" s="50"/>
      <c r="DG4235" s="50"/>
    </row>
    <row r="4236" spans="1:111" ht="25.5" x14ac:dyDescent="0.2">
      <c r="A4236" s="571"/>
      <c r="B4236" s="571"/>
      <c r="C4236" s="571"/>
      <c r="D4236" s="78" t="s">
        <v>623</v>
      </c>
      <c r="E4236" s="358">
        <v>300</v>
      </c>
      <c r="F4236" s="352">
        <f t="shared" si="130"/>
        <v>180</v>
      </c>
      <c r="G4236" s="352">
        <f t="shared" si="131"/>
        <v>150</v>
      </c>
      <c r="H4236" s="50"/>
      <c r="I4236" s="50"/>
      <c r="J4236" s="50"/>
      <c r="K4236" s="50"/>
      <c r="L4236" s="50"/>
      <c r="M4236" s="50"/>
      <c r="N4236" s="50"/>
      <c r="O4236" s="50"/>
      <c r="P4236" s="50"/>
      <c r="Q4236" s="50"/>
      <c r="R4236" s="50"/>
      <c r="S4236" s="50"/>
      <c r="T4236" s="50"/>
      <c r="U4236" s="50"/>
      <c r="V4236" s="50"/>
      <c r="W4236" s="50"/>
      <c r="X4236" s="50"/>
      <c r="Y4236" s="50"/>
      <c r="Z4236" s="50"/>
      <c r="AA4236" s="50"/>
      <c r="AB4236" s="50"/>
      <c r="AC4236" s="50"/>
      <c r="AD4236" s="50"/>
      <c r="AE4236" s="50"/>
      <c r="AF4236" s="50"/>
      <c r="AG4236" s="50"/>
      <c r="AH4236" s="50"/>
      <c r="AI4236" s="50"/>
      <c r="AJ4236" s="50"/>
      <c r="AK4236" s="50"/>
      <c r="AL4236" s="50"/>
      <c r="AM4236" s="50"/>
      <c r="AN4236" s="50"/>
      <c r="AO4236" s="50"/>
      <c r="AP4236" s="50"/>
      <c r="AQ4236" s="50"/>
      <c r="AR4236" s="50"/>
      <c r="AS4236" s="50"/>
      <c r="AT4236" s="50"/>
      <c r="AU4236" s="50"/>
      <c r="AV4236" s="50"/>
      <c r="AW4236" s="50"/>
      <c r="AX4236" s="50"/>
      <c r="AY4236" s="50"/>
      <c r="AZ4236" s="50"/>
      <c r="BA4236" s="50"/>
      <c r="BB4236" s="50"/>
      <c r="BC4236" s="50"/>
      <c r="BD4236" s="50"/>
      <c r="BE4236" s="50"/>
      <c r="BF4236" s="50"/>
      <c r="BG4236" s="50"/>
      <c r="BH4236" s="50"/>
      <c r="BI4236" s="50"/>
      <c r="BJ4236" s="50"/>
      <c r="BK4236" s="50"/>
      <c r="BL4236" s="50"/>
      <c r="BM4236" s="50"/>
      <c r="BN4236" s="50"/>
      <c r="BO4236" s="50"/>
      <c r="BP4236" s="50"/>
      <c r="BQ4236" s="50"/>
      <c r="BR4236" s="50"/>
      <c r="BS4236" s="50"/>
      <c r="BT4236" s="50"/>
      <c r="BU4236" s="50"/>
      <c r="BV4236" s="50"/>
      <c r="BW4236" s="50"/>
      <c r="BX4236" s="50"/>
      <c r="BY4236" s="50"/>
      <c r="BZ4236" s="50"/>
      <c r="CA4236" s="50"/>
      <c r="CB4236" s="50"/>
      <c r="CC4236" s="50"/>
      <c r="CD4236" s="50"/>
      <c r="CE4236" s="50"/>
      <c r="CF4236" s="50"/>
      <c r="CG4236" s="50"/>
      <c r="CH4236" s="50"/>
      <c r="CI4236" s="50"/>
      <c r="CJ4236" s="50"/>
      <c r="CK4236" s="50"/>
      <c r="CL4236" s="50"/>
      <c r="CM4236" s="50"/>
      <c r="CN4236" s="50"/>
      <c r="CO4236" s="50"/>
      <c r="CP4236" s="50"/>
      <c r="CQ4236" s="50"/>
      <c r="CR4236" s="50"/>
      <c r="CS4236" s="50"/>
      <c r="CT4236" s="50"/>
      <c r="CU4236" s="50"/>
      <c r="CV4236" s="50"/>
      <c r="CW4236" s="50"/>
      <c r="CX4236" s="50"/>
      <c r="CY4236" s="50"/>
      <c r="CZ4236" s="50"/>
      <c r="DA4236" s="50"/>
      <c r="DB4236" s="50"/>
      <c r="DC4236" s="50"/>
      <c r="DD4236" s="50"/>
      <c r="DE4236" s="50"/>
      <c r="DF4236" s="50"/>
      <c r="DG4236" s="50"/>
    </row>
    <row r="4237" spans="1:111" ht="25.5" x14ac:dyDescent="0.2">
      <c r="A4237" s="571"/>
      <c r="B4237" s="571"/>
      <c r="C4237" s="571"/>
      <c r="D4237" s="78" t="s">
        <v>624</v>
      </c>
      <c r="E4237" s="358">
        <v>300</v>
      </c>
      <c r="F4237" s="352">
        <f t="shared" si="130"/>
        <v>180</v>
      </c>
      <c r="G4237" s="352">
        <f t="shared" si="131"/>
        <v>150</v>
      </c>
      <c r="H4237" s="50"/>
      <c r="I4237" s="50"/>
      <c r="J4237" s="50"/>
      <c r="K4237" s="50"/>
      <c r="L4237" s="50"/>
      <c r="M4237" s="50"/>
      <c r="N4237" s="50"/>
      <c r="O4237" s="50"/>
      <c r="P4237" s="50"/>
      <c r="Q4237" s="50"/>
      <c r="R4237" s="50"/>
      <c r="S4237" s="50"/>
      <c r="T4237" s="50"/>
      <c r="U4237" s="50"/>
      <c r="V4237" s="50"/>
      <c r="W4237" s="50"/>
      <c r="X4237" s="50"/>
      <c r="Y4237" s="50"/>
      <c r="Z4237" s="50"/>
      <c r="AA4237" s="50"/>
      <c r="AB4237" s="50"/>
      <c r="AC4237" s="50"/>
      <c r="AD4237" s="50"/>
      <c r="AE4237" s="50"/>
      <c r="AF4237" s="50"/>
      <c r="AG4237" s="50"/>
      <c r="AH4237" s="50"/>
      <c r="AI4237" s="50"/>
      <c r="AJ4237" s="50"/>
      <c r="AK4237" s="50"/>
      <c r="AL4237" s="50"/>
      <c r="AM4237" s="50"/>
      <c r="AN4237" s="50"/>
      <c r="AO4237" s="50"/>
      <c r="AP4237" s="50"/>
      <c r="AQ4237" s="50"/>
      <c r="AR4237" s="50"/>
      <c r="AS4237" s="50"/>
      <c r="AT4237" s="50"/>
      <c r="AU4237" s="50"/>
      <c r="AV4237" s="50"/>
      <c r="AW4237" s="50"/>
      <c r="AX4237" s="50"/>
      <c r="AY4237" s="50"/>
      <c r="AZ4237" s="50"/>
      <c r="BA4237" s="50"/>
      <c r="BB4237" s="50"/>
      <c r="BC4237" s="50"/>
      <c r="BD4237" s="50"/>
      <c r="BE4237" s="50"/>
      <c r="BF4237" s="50"/>
      <c r="BG4237" s="50"/>
      <c r="BH4237" s="50"/>
      <c r="BI4237" s="50"/>
      <c r="BJ4237" s="50"/>
      <c r="BK4237" s="50"/>
      <c r="BL4237" s="50"/>
      <c r="BM4237" s="50"/>
      <c r="BN4237" s="50"/>
      <c r="BO4237" s="50"/>
      <c r="BP4237" s="50"/>
      <c r="BQ4237" s="50"/>
      <c r="BR4237" s="50"/>
      <c r="BS4237" s="50"/>
      <c r="BT4237" s="50"/>
      <c r="BU4237" s="50"/>
      <c r="BV4237" s="50"/>
      <c r="BW4237" s="50"/>
      <c r="BX4237" s="50"/>
      <c r="BY4237" s="50"/>
      <c r="BZ4237" s="50"/>
      <c r="CA4237" s="50"/>
      <c r="CB4237" s="50"/>
      <c r="CC4237" s="50"/>
      <c r="CD4237" s="50"/>
      <c r="CE4237" s="50"/>
      <c r="CF4237" s="50"/>
      <c r="CG4237" s="50"/>
      <c r="CH4237" s="50"/>
      <c r="CI4237" s="50"/>
      <c r="CJ4237" s="50"/>
      <c r="CK4237" s="50"/>
      <c r="CL4237" s="50"/>
      <c r="CM4237" s="50"/>
      <c r="CN4237" s="50"/>
      <c r="CO4237" s="50"/>
      <c r="CP4237" s="50"/>
      <c r="CQ4237" s="50"/>
      <c r="CR4237" s="50"/>
      <c r="CS4237" s="50"/>
      <c r="CT4237" s="50"/>
      <c r="CU4237" s="50"/>
      <c r="CV4237" s="50"/>
      <c r="CW4237" s="50"/>
      <c r="CX4237" s="50"/>
      <c r="CY4237" s="50"/>
      <c r="CZ4237" s="50"/>
      <c r="DA4237" s="50"/>
      <c r="DB4237" s="50"/>
      <c r="DC4237" s="50"/>
      <c r="DD4237" s="50"/>
      <c r="DE4237" s="50"/>
      <c r="DF4237" s="50"/>
      <c r="DG4237" s="50"/>
    </row>
    <row r="4238" spans="1:111" ht="25.5" x14ac:dyDescent="0.2">
      <c r="A4238" s="571"/>
      <c r="B4238" s="571"/>
      <c r="C4238" s="571"/>
      <c r="D4238" s="78" t="s">
        <v>625</v>
      </c>
      <c r="E4238" s="358">
        <v>300</v>
      </c>
      <c r="F4238" s="352">
        <f t="shared" si="130"/>
        <v>180</v>
      </c>
      <c r="G4238" s="352">
        <f t="shared" si="131"/>
        <v>150</v>
      </c>
      <c r="H4238" s="50"/>
      <c r="I4238" s="50"/>
      <c r="J4238" s="50"/>
      <c r="K4238" s="50"/>
      <c r="L4238" s="50"/>
      <c r="M4238" s="50"/>
      <c r="N4238" s="50"/>
      <c r="O4238" s="50"/>
      <c r="P4238" s="50"/>
      <c r="Q4238" s="50"/>
      <c r="R4238" s="50"/>
      <c r="S4238" s="50"/>
      <c r="T4238" s="50"/>
      <c r="U4238" s="50"/>
      <c r="V4238" s="50"/>
      <c r="W4238" s="50"/>
      <c r="X4238" s="50"/>
      <c r="Y4238" s="50"/>
      <c r="Z4238" s="50"/>
      <c r="AA4238" s="50"/>
      <c r="AB4238" s="50"/>
      <c r="AC4238" s="50"/>
      <c r="AD4238" s="50"/>
      <c r="AE4238" s="50"/>
      <c r="AF4238" s="50"/>
      <c r="AG4238" s="50"/>
      <c r="AH4238" s="50"/>
      <c r="AI4238" s="50"/>
      <c r="AJ4238" s="50"/>
      <c r="AK4238" s="50"/>
      <c r="AL4238" s="50"/>
      <c r="AM4238" s="50"/>
      <c r="AN4238" s="50"/>
      <c r="AO4238" s="50"/>
      <c r="AP4238" s="50"/>
      <c r="AQ4238" s="50"/>
      <c r="AR4238" s="50"/>
      <c r="AS4238" s="50"/>
      <c r="AT4238" s="50"/>
      <c r="AU4238" s="50"/>
      <c r="AV4238" s="50"/>
      <c r="AW4238" s="50"/>
      <c r="AX4238" s="50"/>
      <c r="AY4238" s="50"/>
      <c r="AZ4238" s="50"/>
      <c r="BA4238" s="50"/>
      <c r="BB4238" s="50"/>
      <c r="BC4238" s="50"/>
      <c r="BD4238" s="50"/>
      <c r="BE4238" s="50"/>
      <c r="BF4238" s="50"/>
      <c r="BG4238" s="50"/>
      <c r="BH4238" s="50"/>
      <c r="BI4238" s="50"/>
      <c r="BJ4238" s="50"/>
      <c r="BK4238" s="50"/>
      <c r="BL4238" s="50"/>
      <c r="BM4238" s="50"/>
      <c r="BN4238" s="50"/>
      <c r="BO4238" s="50"/>
      <c r="BP4238" s="50"/>
      <c r="BQ4238" s="50"/>
      <c r="BR4238" s="50"/>
      <c r="BS4238" s="50"/>
      <c r="BT4238" s="50"/>
      <c r="BU4238" s="50"/>
      <c r="BV4238" s="50"/>
      <c r="BW4238" s="50"/>
      <c r="BX4238" s="50"/>
      <c r="BY4238" s="50"/>
      <c r="BZ4238" s="50"/>
      <c r="CA4238" s="50"/>
      <c r="CB4238" s="50"/>
      <c r="CC4238" s="50"/>
      <c r="CD4238" s="50"/>
      <c r="CE4238" s="50"/>
      <c r="CF4238" s="50"/>
      <c r="CG4238" s="50"/>
      <c r="CH4238" s="50"/>
      <c r="CI4238" s="50"/>
      <c r="CJ4238" s="50"/>
      <c r="CK4238" s="50"/>
      <c r="CL4238" s="50"/>
      <c r="CM4238" s="50"/>
      <c r="CN4238" s="50"/>
      <c r="CO4238" s="50"/>
      <c r="CP4238" s="50"/>
      <c r="CQ4238" s="50"/>
      <c r="CR4238" s="50"/>
      <c r="CS4238" s="50"/>
      <c r="CT4238" s="50"/>
      <c r="CU4238" s="50"/>
      <c r="CV4238" s="50"/>
      <c r="CW4238" s="50"/>
      <c r="CX4238" s="50"/>
      <c r="CY4238" s="50"/>
      <c r="CZ4238" s="50"/>
      <c r="DA4238" s="50"/>
      <c r="DB4238" s="50"/>
      <c r="DC4238" s="50"/>
      <c r="DD4238" s="50"/>
      <c r="DE4238" s="50"/>
      <c r="DF4238" s="50"/>
      <c r="DG4238" s="50"/>
    </row>
    <row r="4239" spans="1:111" ht="25.5" x14ac:dyDescent="0.2">
      <c r="A4239" s="571"/>
      <c r="B4239" s="571"/>
      <c r="C4239" s="571"/>
      <c r="D4239" s="78" t="s">
        <v>626</v>
      </c>
      <c r="E4239" s="358">
        <v>300</v>
      </c>
      <c r="F4239" s="352">
        <f t="shared" ref="F4239:F4302" si="132">IFERROR(E4239*0.6,0)</f>
        <v>180</v>
      </c>
      <c r="G4239" s="352">
        <f t="shared" ref="G4239:G4302" si="133">IFERROR(E4239*0.5,0)</f>
        <v>150</v>
      </c>
      <c r="H4239" s="50"/>
      <c r="I4239" s="50"/>
      <c r="J4239" s="50"/>
      <c r="K4239" s="50"/>
      <c r="L4239" s="50"/>
      <c r="M4239" s="50"/>
      <c r="N4239" s="50"/>
      <c r="O4239" s="50"/>
      <c r="P4239" s="50"/>
      <c r="Q4239" s="50"/>
      <c r="R4239" s="50"/>
      <c r="S4239" s="50"/>
      <c r="T4239" s="50"/>
      <c r="U4239" s="50"/>
      <c r="V4239" s="50"/>
      <c r="W4239" s="50"/>
      <c r="X4239" s="50"/>
      <c r="Y4239" s="50"/>
      <c r="Z4239" s="50"/>
      <c r="AA4239" s="50"/>
      <c r="AB4239" s="50"/>
      <c r="AC4239" s="50"/>
      <c r="AD4239" s="50"/>
      <c r="AE4239" s="50"/>
      <c r="AF4239" s="50"/>
      <c r="AG4239" s="50"/>
      <c r="AH4239" s="50"/>
      <c r="AI4239" s="50"/>
      <c r="AJ4239" s="50"/>
      <c r="AK4239" s="50"/>
      <c r="AL4239" s="50"/>
      <c r="AM4239" s="50"/>
      <c r="AN4239" s="50"/>
      <c r="AO4239" s="50"/>
      <c r="AP4239" s="50"/>
      <c r="AQ4239" s="50"/>
      <c r="AR4239" s="50"/>
      <c r="AS4239" s="50"/>
      <c r="AT4239" s="50"/>
      <c r="AU4239" s="50"/>
      <c r="AV4239" s="50"/>
      <c r="AW4239" s="50"/>
      <c r="AX4239" s="50"/>
      <c r="AY4239" s="50"/>
      <c r="AZ4239" s="50"/>
      <c r="BA4239" s="50"/>
      <c r="BB4239" s="50"/>
      <c r="BC4239" s="50"/>
      <c r="BD4239" s="50"/>
      <c r="BE4239" s="50"/>
      <c r="BF4239" s="50"/>
      <c r="BG4239" s="50"/>
      <c r="BH4239" s="50"/>
      <c r="BI4239" s="50"/>
      <c r="BJ4239" s="50"/>
      <c r="BK4239" s="50"/>
      <c r="BL4239" s="50"/>
      <c r="BM4239" s="50"/>
      <c r="BN4239" s="50"/>
      <c r="BO4239" s="50"/>
      <c r="BP4239" s="50"/>
      <c r="BQ4239" s="50"/>
      <c r="BR4239" s="50"/>
      <c r="BS4239" s="50"/>
      <c r="BT4239" s="50"/>
      <c r="BU4239" s="50"/>
      <c r="BV4239" s="50"/>
      <c r="BW4239" s="50"/>
      <c r="BX4239" s="50"/>
      <c r="BY4239" s="50"/>
      <c r="BZ4239" s="50"/>
      <c r="CA4239" s="50"/>
      <c r="CB4239" s="50"/>
      <c r="CC4239" s="50"/>
      <c r="CD4239" s="50"/>
      <c r="CE4239" s="50"/>
      <c r="CF4239" s="50"/>
      <c r="CG4239" s="50"/>
      <c r="CH4239" s="50"/>
      <c r="CI4239" s="50"/>
      <c r="CJ4239" s="50"/>
      <c r="CK4239" s="50"/>
      <c r="CL4239" s="50"/>
      <c r="CM4239" s="50"/>
      <c r="CN4239" s="50"/>
      <c r="CO4239" s="50"/>
      <c r="CP4239" s="50"/>
      <c r="CQ4239" s="50"/>
      <c r="CR4239" s="50"/>
      <c r="CS4239" s="50"/>
      <c r="CT4239" s="50"/>
      <c r="CU4239" s="50"/>
      <c r="CV4239" s="50"/>
      <c r="CW4239" s="50"/>
      <c r="CX4239" s="50"/>
      <c r="CY4239" s="50"/>
      <c r="CZ4239" s="50"/>
      <c r="DA4239" s="50"/>
      <c r="DB4239" s="50"/>
      <c r="DC4239" s="50"/>
      <c r="DD4239" s="50"/>
      <c r="DE4239" s="50"/>
      <c r="DF4239" s="50"/>
      <c r="DG4239" s="50"/>
    </row>
    <row r="4240" spans="1:111" ht="25.5" x14ac:dyDescent="0.2">
      <c r="A4240" s="571"/>
      <c r="B4240" s="571"/>
      <c r="C4240" s="571"/>
      <c r="D4240" s="78" t="s">
        <v>627</v>
      </c>
      <c r="E4240" s="358">
        <v>300</v>
      </c>
      <c r="F4240" s="352">
        <f t="shared" si="132"/>
        <v>180</v>
      </c>
      <c r="G4240" s="352">
        <f t="shared" si="133"/>
        <v>150</v>
      </c>
      <c r="H4240" s="50"/>
      <c r="I4240" s="50"/>
      <c r="J4240" s="50"/>
      <c r="K4240" s="50"/>
      <c r="L4240" s="50"/>
      <c r="M4240" s="50"/>
      <c r="N4240" s="50"/>
      <c r="O4240" s="50"/>
      <c r="P4240" s="50"/>
      <c r="Q4240" s="50"/>
      <c r="R4240" s="50"/>
      <c r="S4240" s="50"/>
      <c r="T4240" s="50"/>
      <c r="U4240" s="50"/>
      <c r="V4240" s="50"/>
      <c r="W4240" s="50"/>
      <c r="X4240" s="50"/>
      <c r="Y4240" s="50"/>
      <c r="Z4240" s="50"/>
      <c r="AA4240" s="50"/>
      <c r="AB4240" s="50"/>
      <c r="AC4240" s="50"/>
      <c r="AD4240" s="50"/>
      <c r="AE4240" s="50"/>
      <c r="AF4240" s="50"/>
      <c r="AG4240" s="50"/>
      <c r="AH4240" s="50"/>
      <c r="AI4240" s="50"/>
      <c r="AJ4240" s="50"/>
      <c r="AK4240" s="50"/>
      <c r="AL4240" s="50"/>
      <c r="AM4240" s="50"/>
      <c r="AN4240" s="50"/>
      <c r="AO4240" s="50"/>
      <c r="AP4240" s="50"/>
      <c r="AQ4240" s="50"/>
      <c r="AR4240" s="50"/>
      <c r="AS4240" s="50"/>
      <c r="AT4240" s="50"/>
      <c r="AU4240" s="50"/>
      <c r="AV4240" s="50"/>
      <c r="AW4240" s="50"/>
      <c r="AX4240" s="50"/>
      <c r="AY4240" s="50"/>
      <c r="AZ4240" s="50"/>
      <c r="BA4240" s="50"/>
      <c r="BB4240" s="50"/>
      <c r="BC4240" s="50"/>
      <c r="BD4240" s="50"/>
      <c r="BE4240" s="50"/>
      <c r="BF4240" s="50"/>
      <c r="BG4240" s="50"/>
      <c r="BH4240" s="50"/>
      <c r="BI4240" s="50"/>
      <c r="BJ4240" s="50"/>
      <c r="BK4240" s="50"/>
      <c r="BL4240" s="50"/>
      <c r="BM4240" s="50"/>
      <c r="BN4240" s="50"/>
      <c r="BO4240" s="50"/>
      <c r="BP4240" s="50"/>
      <c r="BQ4240" s="50"/>
      <c r="BR4240" s="50"/>
      <c r="BS4240" s="50"/>
      <c r="BT4240" s="50"/>
      <c r="BU4240" s="50"/>
      <c r="BV4240" s="50"/>
      <c r="BW4240" s="50"/>
      <c r="BX4240" s="50"/>
      <c r="BY4240" s="50"/>
      <c r="BZ4240" s="50"/>
      <c r="CA4240" s="50"/>
      <c r="CB4240" s="50"/>
      <c r="CC4240" s="50"/>
      <c r="CD4240" s="50"/>
      <c r="CE4240" s="50"/>
      <c r="CF4240" s="50"/>
      <c r="CG4240" s="50"/>
      <c r="CH4240" s="50"/>
      <c r="CI4240" s="50"/>
      <c r="CJ4240" s="50"/>
      <c r="CK4240" s="50"/>
      <c r="CL4240" s="50"/>
      <c r="CM4240" s="50"/>
      <c r="CN4240" s="50"/>
      <c r="CO4240" s="50"/>
      <c r="CP4240" s="50"/>
      <c r="CQ4240" s="50"/>
      <c r="CR4240" s="50"/>
      <c r="CS4240" s="50"/>
      <c r="CT4240" s="50"/>
      <c r="CU4240" s="50"/>
      <c r="CV4240" s="50"/>
      <c r="CW4240" s="50"/>
      <c r="CX4240" s="50"/>
      <c r="CY4240" s="50"/>
      <c r="CZ4240" s="50"/>
      <c r="DA4240" s="50"/>
      <c r="DB4240" s="50"/>
      <c r="DC4240" s="50"/>
      <c r="DD4240" s="50"/>
      <c r="DE4240" s="50"/>
      <c r="DF4240" s="50"/>
      <c r="DG4240" s="50"/>
    </row>
    <row r="4241" spans="1:111" ht="25.5" x14ac:dyDescent="0.2">
      <c r="A4241" s="572"/>
      <c r="B4241" s="572"/>
      <c r="C4241" s="572"/>
      <c r="D4241" s="78" t="s">
        <v>628</v>
      </c>
      <c r="E4241" s="358">
        <v>300</v>
      </c>
      <c r="F4241" s="352">
        <f t="shared" si="132"/>
        <v>180</v>
      </c>
      <c r="G4241" s="352">
        <f t="shared" si="133"/>
        <v>150</v>
      </c>
      <c r="H4241" s="50"/>
      <c r="I4241" s="50"/>
      <c r="J4241" s="50"/>
      <c r="K4241" s="50"/>
      <c r="L4241" s="50"/>
      <c r="M4241" s="50"/>
      <c r="N4241" s="50"/>
      <c r="O4241" s="50"/>
      <c r="P4241" s="50"/>
      <c r="Q4241" s="50"/>
      <c r="R4241" s="50"/>
      <c r="S4241" s="50"/>
      <c r="T4241" s="50"/>
      <c r="U4241" s="50"/>
      <c r="V4241" s="50"/>
      <c r="W4241" s="50"/>
      <c r="X4241" s="50"/>
      <c r="Y4241" s="50"/>
      <c r="Z4241" s="50"/>
      <c r="AA4241" s="50"/>
      <c r="AB4241" s="50"/>
      <c r="AC4241" s="50"/>
      <c r="AD4241" s="50"/>
      <c r="AE4241" s="50"/>
      <c r="AF4241" s="50"/>
      <c r="AG4241" s="50"/>
      <c r="AH4241" s="50"/>
      <c r="AI4241" s="50"/>
      <c r="AJ4241" s="50"/>
      <c r="AK4241" s="50"/>
      <c r="AL4241" s="50"/>
      <c r="AM4241" s="50"/>
      <c r="AN4241" s="50"/>
      <c r="AO4241" s="50"/>
      <c r="AP4241" s="50"/>
      <c r="AQ4241" s="50"/>
      <c r="AR4241" s="50"/>
      <c r="AS4241" s="50"/>
      <c r="AT4241" s="50"/>
      <c r="AU4241" s="50"/>
      <c r="AV4241" s="50"/>
      <c r="AW4241" s="50"/>
      <c r="AX4241" s="50"/>
      <c r="AY4241" s="50"/>
      <c r="AZ4241" s="50"/>
      <c r="BA4241" s="50"/>
      <c r="BB4241" s="50"/>
      <c r="BC4241" s="50"/>
      <c r="BD4241" s="50"/>
      <c r="BE4241" s="50"/>
      <c r="BF4241" s="50"/>
      <c r="BG4241" s="50"/>
      <c r="BH4241" s="50"/>
      <c r="BI4241" s="50"/>
      <c r="BJ4241" s="50"/>
      <c r="BK4241" s="50"/>
      <c r="BL4241" s="50"/>
      <c r="BM4241" s="50"/>
      <c r="BN4241" s="50"/>
      <c r="BO4241" s="50"/>
      <c r="BP4241" s="50"/>
      <c r="BQ4241" s="50"/>
      <c r="BR4241" s="50"/>
      <c r="BS4241" s="50"/>
      <c r="BT4241" s="50"/>
      <c r="BU4241" s="50"/>
      <c r="BV4241" s="50"/>
      <c r="BW4241" s="50"/>
      <c r="BX4241" s="50"/>
      <c r="BY4241" s="50"/>
      <c r="BZ4241" s="50"/>
      <c r="CA4241" s="50"/>
      <c r="CB4241" s="50"/>
      <c r="CC4241" s="50"/>
      <c r="CD4241" s="50"/>
      <c r="CE4241" s="50"/>
      <c r="CF4241" s="50"/>
      <c r="CG4241" s="50"/>
      <c r="CH4241" s="50"/>
      <c r="CI4241" s="50"/>
      <c r="CJ4241" s="50"/>
      <c r="CK4241" s="50"/>
      <c r="CL4241" s="50"/>
      <c r="CM4241" s="50"/>
      <c r="CN4241" s="50"/>
      <c r="CO4241" s="50"/>
      <c r="CP4241" s="50"/>
      <c r="CQ4241" s="50"/>
      <c r="CR4241" s="50"/>
      <c r="CS4241" s="50"/>
      <c r="CT4241" s="50"/>
      <c r="CU4241" s="50"/>
      <c r="CV4241" s="50"/>
      <c r="CW4241" s="50"/>
      <c r="CX4241" s="50"/>
      <c r="CY4241" s="50"/>
      <c r="CZ4241" s="50"/>
      <c r="DA4241" s="50"/>
      <c r="DB4241" s="50"/>
      <c r="DC4241" s="50"/>
      <c r="DD4241" s="50"/>
      <c r="DE4241" s="50"/>
      <c r="DF4241" s="50"/>
      <c r="DG4241" s="50"/>
    </row>
    <row r="4242" spans="1:111" x14ac:dyDescent="0.2">
      <c r="A4242" s="169" t="s">
        <v>110</v>
      </c>
      <c r="B4242" s="169" t="s">
        <v>110</v>
      </c>
      <c r="C4242" s="169"/>
      <c r="D4242" s="75" t="s">
        <v>1185</v>
      </c>
      <c r="E4242" s="358"/>
      <c r="F4242" s="352">
        <f t="shared" si="132"/>
        <v>0</v>
      </c>
      <c r="G4242" s="352">
        <f t="shared" si="133"/>
        <v>0</v>
      </c>
      <c r="H4242" s="50"/>
      <c r="I4242" s="50"/>
      <c r="J4242" s="50"/>
      <c r="K4242" s="50"/>
      <c r="L4242" s="50"/>
      <c r="M4242" s="50"/>
      <c r="N4242" s="50"/>
      <c r="O4242" s="50"/>
      <c r="P4242" s="50"/>
      <c r="Q4242" s="50"/>
      <c r="R4242" s="50"/>
      <c r="S4242" s="50"/>
      <c r="T4242" s="50"/>
      <c r="U4242" s="50"/>
      <c r="V4242" s="50"/>
      <c r="W4242" s="50"/>
      <c r="X4242" s="50"/>
      <c r="Y4242" s="50"/>
      <c r="Z4242" s="50"/>
      <c r="AA4242" s="50"/>
      <c r="AB4242" s="50"/>
      <c r="AC4242" s="50"/>
      <c r="AD4242" s="50"/>
      <c r="AE4242" s="50"/>
      <c r="AF4242" s="50"/>
      <c r="AG4242" s="50"/>
      <c r="AH4242" s="50"/>
      <c r="AI4242" s="50"/>
      <c r="AJ4242" s="50"/>
      <c r="AK4242" s="50"/>
      <c r="AL4242" s="50"/>
      <c r="AM4242" s="50"/>
      <c r="AN4242" s="50"/>
      <c r="AO4242" s="50"/>
      <c r="AP4242" s="50"/>
      <c r="AQ4242" s="50"/>
      <c r="AR4242" s="50"/>
      <c r="AS4242" s="50"/>
      <c r="AT4242" s="50"/>
      <c r="AU4242" s="50"/>
      <c r="AV4242" s="50"/>
      <c r="AW4242" s="50"/>
      <c r="AX4242" s="50"/>
      <c r="AY4242" s="50"/>
      <c r="AZ4242" s="50"/>
      <c r="BA4242" s="50"/>
      <c r="BB4242" s="50"/>
      <c r="BC4242" s="50"/>
      <c r="BD4242" s="50"/>
      <c r="BE4242" s="50"/>
      <c r="BF4242" s="50"/>
      <c r="BG4242" s="50"/>
      <c r="BH4242" s="50"/>
      <c r="BI4242" s="50"/>
      <c r="BJ4242" s="50"/>
      <c r="BK4242" s="50"/>
      <c r="BL4242" s="50"/>
      <c r="BM4242" s="50"/>
      <c r="BN4242" s="50"/>
      <c r="BO4242" s="50"/>
      <c r="BP4242" s="50"/>
      <c r="BQ4242" s="50"/>
      <c r="BR4242" s="50"/>
      <c r="BS4242" s="50"/>
      <c r="BT4242" s="50"/>
      <c r="BU4242" s="50"/>
      <c r="BV4242" s="50"/>
      <c r="BW4242" s="50"/>
      <c r="BX4242" s="50"/>
      <c r="BY4242" s="50"/>
      <c r="BZ4242" s="50"/>
      <c r="CA4242" s="50"/>
      <c r="CB4242" s="50"/>
      <c r="CC4242" s="50"/>
      <c r="CD4242" s="50"/>
      <c r="CE4242" s="50"/>
      <c r="CF4242" s="50"/>
      <c r="CG4242" s="50"/>
      <c r="CH4242" s="50"/>
      <c r="CI4242" s="50"/>
      <c r="CJ4242" s="50"/>
      <c r="CK4242" s="50"/>
      <c r="CL4242" s="50"/>
      <c r="CM4242" s="50"/>
      <c r="CN4242" s="50"/>
      <c r="CO4242" s="50"/>
      <c r="CP4242" s="50"/>
      <c r="CQ4242" s="50"/>
      <c r="CR4242" s="50"/>
      <c r="CS4242" s="50"/>
      <c r="CT4242" s="50"/>
      <c r="CU4242" s="50"/>
      <c r="CV4242" s="50"/>
      <c r="CW4242" s="50"/>
      <c r="CX4242" s="50"/>
      <c r="CY4242" s="50"/>
      <c r="CZ4242" s="50"/>
      <c r="DA4242" s="50"/>
      <c r="DB4242" s="50"/>
      <c r="DC4242" s="50"/>
      <c r="DD4242" s="50"/>
      <c r="DE4242" s="50"/>
      <c r="DF4242" s="50"/>
      <c r="DG4242" s="50"/>
    </row>
    <row r="4243" spans="1:111" x14ac:dyDescent="0.2">
      <c r="A4243" s="560" t="s">
        <v>1144</v>
      </c>
      <c r="B4243" s="560" t="s">
        <v>1144</v>
      </c>
      <c r="C4243" s="560"/>
      <c r="D4243" s="75" t="s">
        <v>173</v>
      </c>
      <c r="E4243" s="358"/>
      <c r="F4243" s="352">
        <f t="shared" si="132"/>
        <v>0</v>
      </c>
      <c r="G4243" s="352">
        <f t="shared" si="133"/>
        <v>0</v>
      </c>
      <c r="H4243" s="50"/>
      <c r="I4243" s="50"/>
      <c r="J4243" s="50"/>
      <c r="K4243" s="50"/>
      <c r="L4243" s="50"/>
      <c r="M4243" s="50"/>
      <c r="N4243" s="50"/>
      <c r="O4243" s="50"/>
      <c r="P4243" s="50"/>
      <c r="Q4243" s="50"/>
      <c r="R4243" s="50"/>
      <c r="S4243" s="50"/>
      <c r="T4243" s="50"/>
      <c r="U4243" s="50"/>
      <c r="V4243" s="50"/>
      <c r="W4243" s="50"/>
      <c r="X4243" s="50"/>
      <c r="Y4243" s="50"/>
      <c r="Z4243" s="50"/>
      <c r="AA4243" s="50"/>
      <c r="AB4243" s="50"/>
      <c r="AC4243" s="50"/>
      <c r="AD4243" s="50"/>
      <c r="AE4243" s="50"/>
      <c r="AF4243" s="50"/>
      <c r="AG4243" s="50"/>
      <c r="AH4243" s="50"/>
      <c r="AI4243" s="50"/>
      <c r="AJ4243" s="50"/>
      <c r="AK4243" s="50"/>
      <c r="AL4243" s="50"/>
      <c r="AM4243" s="50"/>
      <c r="AN4243" s="50"/>
      <c r="AO4243" s="50"/>
      <c r="AP4243" s="50"/>
      <c r="AQ4243" s="50"/>
      <c r="AR4243" s="50"/>
      <c r="AS4243" s="50"/>
      <c r="AT4243" s="50"/>
      <c r="AU4243" s="50"/>
      <c r="AV4243" s="50"/>
      <c r="AW4243" s="50"/>
      <c r="AX4243" s="50"/>
      <c r="AY4243" s="50"/>
      <c r="AZ4243" s="50"/>
      <c r="BA4243" s="50"/>
      <c r="BB4243" s="50"/>
      <c r="BC4243" s="50"/>
      <c r="BD4243" s="50"/>
      <c r="BE4243" s="50"/>
      <c r="BF4243" s="50"/>
      <c r="BG4243" s="50"/>
      <c r="BH4243" s="50"/>
      <c r="BI4243" s="50"/>
      <c r="BJ4243" s="50"/>
      <c r="BK4243" s="50"/>
      <c r="BL4243" s="50"/>
      <c r="BM4243" s="50"/>
      <c r="BN4243" s="50"/>
      <c r="BO4243" s="50"/>
      <c r="BP4243" s="50"/>
      <c r="BQ4243" s="50"/>
      <c r="BR4243" s="50"/>
      <c r="BS4243" s="50"/>
      <c r="BT4243" s="50"/>
      <c r="BU4243" s="50"/>
      <c r="BV4243" s="50"/>
      <c r="BW4243" s="50"/>
      <c r="BX4243" s="50"/>
      <c r="BY4243" s="50"/>
      <c r="BZ4243" s="50"/>
      <c r="CA4243" s="50"/>
      <c r="CB4243" s="50"/>
      <c r="CC4243" s="50"/>
      <c r="CD4243" s="50"/>
      <c r="CE4243" s="50"/>
      <c r="CF4243" s="50"/>
      <c r="CG4243" s="50"/>
      <c r="CH4243" s="50"/>
      <c r="CI4243" s="50"/>
      <c r="CJ4243" s="50"/>
      <c r="CK4243" s="50"/>
      <c r="CL4243" s="50"/>
      <c r="CM4243" s="50"/>
      <c r="CN4243" s="50"/>
      <c r="CO4243" s="50"/>
      <c r="CP4243" s="50"/>
      <c r="CQ4243" s="50"/>
      <c r="CR4243" s="50"/>
      <c r="CS4243" s="50"/>
      <c r="CT4243" s="50"/>
      <c r="CU4243" s="50"/>
      <c r="CV4243" s="50"/>
      <c r="CW4243" s="50"/>
      <c r="CX4243" s="50"/>
      <c r="CY4243" s="50"/>
      <c r="CZ4243" s="50"/>
      <c r="DA4243" s="50"/>
      <c r="DB4243" s="50"/>
      <c r="DC4243" s="50"/>
      <c r="DD4243" s="50"/>
      <c r="DE4243" s="50"/>
      <c r="DF4243" s="50"/>
      <c r="DG4243" s="50"/>
    </row>
    <row r="4244" spans="1:111" ht="25.5" x14ac:dyDescent="0.2">
      <c r="A4244" s="561"/>
      <c r="B4244" s="561"/>
      <c r="C4244" s="561"/>
      <c r="D4244" s="78" t="s">
        <v>630</v>
      </c>
      <c r="E4244" s="358">
        <v>500</v>
      </c>
      <c r="F4244" s="352">
        <f t="shared" si="132"/>
        <v>300</v>
      </c>
      <c r="G4244" s="352">
        <f t="shared" si="133"/>
        <v>250</v>
      </c>
      <c r="H4244" s="50"/>
      <c r="I4244" s="50"/>
      <c r="J4244" s="50"/>
      <c r="K4244" s="50"/>
      <c r="L4244" s="50"/>
      <c r="M4244" s="50"/>
      <c r="N4244" s="50"/>
      <c r="O4244" s="50"/>
      <c r="P4244" s="50"/>
      <c r="Q4244" s="50"/>
      <c r="R4244" s="50"/>
      <c r="S4244" s="50"/>
      <c r="T4244" s="50"/>
      <c r="U4244" s="50"/>
      <c r="V4244" s="50"/>
      <c r="W4244" s="50"/>
      <c r="X4244" s="50"/>
      <c r="Y4244" s="50"/>
      <c r="Z4244" s="50"/>
      <c r="AA4244" s="50"/>
      <c r="AB4244" s="50"/>
      <c r="AC4244" s="50"/>
      <c r="AD4244" s="50"/>
      <c r="AE4244" s="50"/>
      <c r="AF4244" s="50"/>
      <c r="AG4244" s="50"/>
      <c r="AH4244" s="50"/>
      <c r="AI4244" s="50"/>
      <c r="AJ4244" s="50"/>
      <c r="AK4244" s="50"/>
      <c r="AL4244" s="50"/>
      <c r="AM4244" s="50"/>
      <c r="AN4244" s="50"/>
      <c r="AO4244" s="50"/>
      <c r="AP4244" s="50"/>
      <c r="AQ4244" s="50"/>
      <c r="AR4244" s="50"/>
      <c r="AS4244" s="50"/>
      <c r="AT4244" s="50"/>
      <c r="AU4244" s="50"/>
      <c r="AV4244" s="50"/>
      <c r="AW4244" s="50"/>
      <c r="AX4244" s="50"/>
      <c r="AY4244" s="50"/>
      <c r="AZ4244" s="50"/>
      <c r="BA4244" s="50"/>
      <c r="BB4244" s="50"/>
      <c r="BC4244" s="50"/>
      <c r="BD4244" s="50"/>
      <c r="BE4244" s="50"/>
      <c r="BF4244" s="50"/>
      <c r="BG4244" s="50"/>
      <c r="BH4244" s="50"/>
      <c r="BI4244" s="50"/>
      <c r="BJ4244" s="50"/>
      <c r="BK4244" s="50"/>
      <c r="BL4244" s="50"/>
      <c r="BM4244" s="50"/>
      <c r="BN4244" s="50"/>
      <c r="BO4244" s="50"/>
      <c r="BP4244" s="50"/>
      <c r="BQ4244" s="50"/>
      <c r="BR4244" s="50"/>
      <c r="BS4244" s="50"/>
      <c r="BT4244" s="50"/>
      <c r="BU4244" s="50"/>
      <c r="BV4244" s="50"/>
      <c r="BW4244" s="50"/>
      <c r="BX4244" s="50"/>
      <c r="BY4244" s="50"/>
      <c r="BZ4244" s="50"/>
      <c r="CA4244" s="50"/>
      <c r="CB4244" s="50"/>
      <c r="CC4244" s="50"/>
      <c r="CD4244" s="50"/>
      <c r="CE4244" s="50"/>
      <c r="CF4244" s="50"/>
      <c r="CG4244" s="50"/>
      <c r="CH4244" s="50"/>
      <c r="CI4244" s="50"/>
      <c r="CJ4244" s="50"/>
      <c r="CK4244" s="50"/>
      <c r="CL4244" s="50"/>
      <c r="CM4244" s="50"/>
      <c r="CN4244" s="50"/>
      <c r="CO4244" s="50"/>
      <c r="CP4244" s="50"/>
      <c r="CQ4244" s="50"/>
      <c r="CR4244" s="50"/>
      <c r="CS4244" s="50"/>
      <c r="CT4244" s="50"/>
      <c r="CU4244" s="50"/>
      <c r="CV4244" s="50"/>
      <c r="CW4244" s="50"/>
      <c r="CX4244" s="50"/>
      <c r="CY4244" s="50"/>
      <c r="CZ4244" s="50"/>
      <c r="DA4244" s="50"/>
      <c r="DB4244" s="50"/>
      <c r="DC4244" s="50"/>
      <c r="DD4244" s="50"/>
      <c r="DE4244" s="50"/>
      <c r="DF4244" s="50"/>
      <c r="DG4244" s="50"/>
    </row>
    <row r="4245" spans="1:111" ht="26.25" x14ac:dyDescent="0.2">
      <c r="A4245" s="561"/>
      <c r="B4245" s="561"/>
      <c r="C4245" s="562"/>
      <c r="D4245" s="78" t="s">
        <v>8467</v>
      </c>
      <c r="E4245" s="358"/>
      <c r="F4245" s="352">
        <f t="shared" si="132"/>
        <v>0</v>
      </c>
      <c r="G4245" s="352">
        <f t="shared" si="133"/>
        <v>0</v>
      </c>
      <c r="H4245" s="50"/>
      <c r="I4245" s="50"/>
      <c r="J4245" s="50"/>
      <c r="K4245" s="50"/>
      <c r="L4245" s="50"/>
      <c r="M4245" s="50"/>
      <c r="N4245" s="50"/>
      <c r="O4245" s="50"/>
      <c r="P4245" s="50"/>
      <c r="Q4245" s="50"/>
      <c r="R4245" s="50"/>
      <c r="S4245" s="50"/>
      <c r="T4245" s="50"/>
      <c r="U4245" s="50"/>
      <c r="V4245" s="50"/>
      <c r="W4245" s="50"/>
      <c r="X4245" s="50"/>
      <c r="Y4245" s="50"/>
      <c r="Z4245" s="50"/>
      <c r="AA4245" s="50"/>
      <c r="AB4245" s="50"/>
      <c r="AC4245" s="50"/>
      <c r="AD4245" s="50"/>
      <c r="AE4245" s="50"/>
      <c r="AF4245" s="50"/>
      <c r="AG4245" s="50"/>
      <c r="AH4245" s="50"/>
      <c r="AI4245" s="50"/>
      <c r="AJ4245" s="50"/>
      <c r="AK4245" s="50"/>
      <c r="AL4245" s="50"/>
      <c r="AM4245" s="50"/>
      <c r="AN4245" s="50"/>
      <c r="AO4245" s="50"/>
      <c r="AP4245" s="50"/>
      <c r="AQ4245" s="50"/>
      <c r="AR4245" s="50"/>
      <c r="AS4245" s="50"/>
      <c r="AT4245" s="50"/>
      <c r="AU4245" s="50"/>
      <c r="AV4245" s="50"/>
      <c r="AW4245" s="50"/>
      <c r="AX4245" s="50"/>
      <c r="AY4245" s="50"/>
      <c r="AZ4245" s="50"/>
      <c r="BA4245" s="50"/>
      <c r="BB4245" s="50"/>
      <c r="BC4245" s="50"/>
      <c r="BD4245" s="50"/>
      <c r="BE4245" s="50"/>
      <c r="BF4245" s="50"/>
      <c r="BG4245" s="50"/>
      <c r="BH4245" s="50"/>
      <c r="BI4245" s="50"/>
      <c r="BJ4245" s="50"/>
      <c r="BK4245" s="50"/>
      <c r="BL4245" s="50"/>
      <c r="BM4245" s="50"/>
      <c r="BN4245" s="50"/>
      <c r="BO4245" s="50"/>
      <c r="BP4245" s="50"/>
      <c r="BQ4245" s="50"/>
      <c r="BR4245" s="50"/>
      <c r="BS4245" s="50"/>
      <c r="BT4245" s="50"/>
      <c r="BU4245" s="50"/>
      <c r="BV4245" s="50"/>
      <c r="BW4245" s="50"/>
      <c r="BX4245" s="50"/>
      <c r="BY4245" s="50"/>
      <c r="BZ4245" s="50"/>
      <c r="CA4245" s="50"/>
      <c r="CB4245" s="50"/>
      <c r="CC4245" s="50"/>
      <c r="CD4245" s="50"/>
      <c r="CE4245" s="50"/>
      <c r="CF4245" s="50"/>
      <c r="CG4245" s="50"/>
      <c r="CH4245" s="50"/>
      <c r="CI4245" s="50"/>
      <c r="CJ4245" s="50"/>
      <c r="CK4245" s="50"/>
      <c r="CL4245" s="50"/>
      <c r="CM4245" s="50"/>
      <c r="CN4245" s="50"/>
      <c r="CO4245" s="50"/>
      <c r="CP4245" s="50"/>
      <c r="CQ4245" s="50"/>
      <c r="CR4245" s="50"/>
      <c r="CS4245" s="50"/>
      <c r="CT4245" s="50"/>
      <c r="CU4245" s="50"/>
      <c r="CV4245" s="50"/>
      <c r="CW4245" s="50"/>
      <c r="CX4245" s="50"/>
      <c r="CY4245" s="50"/>
      <c r="CZ4245" s="50"/>
      <c r="DA4245" s="50"/>
      <c r="DB4245" s="50"/>
      <c r="DC4245" s="50"/>
      <c r="DD4245" s="50"/>
      <c r="DE4245" s="50"/>
      <c r="DF4245" s="50"/>
      <c r="DG4245" s="50"/>
    </row>
    <row r="4246" spans="1:111" ht="25.5" x14ac:dyDescent="0.2">
      <c r="A4246" s="562"/>
      <c r="B4246" s="562"/>
      <c r="C4246" s="205"/>
      <c r="D4246" s="78" t="s">
        <v>7456</v>
      </c>
      <c r="E4246" s="358">
        <v>450</v>
      </c>
      <c r="F4246" s="352">
        <f t="shared" si="132"/>
        <v>270</v>
      </c>
      <c r="G4246" s="352">
        <f t="shared" si="133"/>
        <v>225</v>
      </c>
      <c r="H4246" s="50"/>
      <c r="I4246" s="50"/>
      <c r="J4246" s="50"/>
      <c r="K4246" s="50"/>
      <c r="L4246" s="50"/>
      <c r="M4246" s="50"/>
      <c r="N4246" s="50"/>
      <c r="O4246" s="50"/>
      <c r="P4246" s="50"/>
      <c r="Q4246" s="50"/>
      <c r="R4246" s="50"/>
      <c r="S4246" s="50"/>
      <c r="T4246" s="50"/>
      <c r="U4246" s="50"/>
      <c r="V4246" s="50"/>
      <c r="W4246" s="50"/>
      <c r="X4246" s="50"/>
      <c r="Y4246" s="50"/>
      <c r="Z4246" s="50"/>
      <c r="AA4246" s="50"/>
      <c r="AB4246" s="50"/>
      <c r="AC4246" s="50"/>
      <c r="AD4246" s="50"/>
      <c r="AE4246" s="50"/>
      <c r="AF4246" s="50"/>
      <c r="AG4246" s="50"/>
      <c r="AH4246" s="50"/>
      <c r="AI4246" s="50"/>
      <c r="AJ4246" s="50"/>
      <c r="AK4246" s="50"/>
      <c r="AL4246" s="50"/>
      <c r="AM4246" s="50"/>
      <c r="AN4246" s="50"/>
      <c r="AO4246" s="50"/>
      <c r="AP4246" s="50"/>
      <c r="AQ4246" s="50"/>
      <c r="AR4246" s="50"/>
      <c r="AS4246" s="50"/>
      <c r="AT4246" s="50"/>
      <c r="AU4246" s="50"/>
      <c r="AV4246" s="50"/>
      <c r="AW4246" s="50"/>
      <c r="AX4246" s="50"/>
      <c r="AY4246" s="50"/>
      <c r="AZ4246" s="50"/>
      <c r="BA4246" s="50"/>
      <c r="BB4246" s="50"/>
      <c r="BC4246" s="50"/>
      <c r="BD4246" s="50"/>
      <c r="BE4246" s="50"/>
      <c r="BF4246" s="50"/>
      <c r="BG4246" s="50"/>
      <c r="BH4246" s="50"/>
      <c r="BI4246" s="50"/>
      <c r="BJ4246" s="50"/>
      <c r="BK4246" s="50"/>
      <c r="BL4246" s="50"/>
      <c r="BM4246" s="50"/>
      <c r="BN4246" s="50"/>
      <c r="BO4246" s="50"/>
      <c r="BP4246" s="50"/>
      <c r="BQ4246" s="50"/>
      <c r="BR4246" s="50"/>
      <c r="BS4246" s="50"/>
      <c r="BT4246" s="50"/>
      <c r="BU4246" s="50"/>
      <c r="BV4246" s="50"/>
      <c r="BW4246" s="50"/>
      <c r="BX4246" s="50"/>
      <c r="BY4246" s="50"/>
      <c r="BZ4246" s="50"/>
      <c r="CA4246" s="50"/>
      <c r="CB4246" s="50"/>
      <c r="CC4246" s="50"/>
      <c r="CD4246" s="50"/>
      <c r="CE4246" s="50"/>
      <c r="CF4246" s="50"/>
      <c r="CG4246" s="50"/>
      <c r="CH4246" s="50"/>
      <c r="CI4246" s="50"/>
      <c r="CJ4246" s="50"/>
      <c r="CK4246" s="50"/>
      <c r="CL4246" s="50"/>
      <c r="CM4246" s="50"/>
      <c r="CN4246" s="50"/>
      <c r="CO4246" s="50"/>
      <c r="CP4246" s="50"/>
      <c r="CQ4246" s="50"/>
      <c r="CR4246" s="50"/>
      <c r="CS4246" s="50"/>
      <c r="CT4246" s="50"/>
      <c r="CU4246" s="50"/>
      <c r="CV4246" s="50"/>
      <c r="CW4246" s="50"/>
      <c r="CX4246" s="50"/>
      <c r="CY4246" s="50"/>
      <c r="CZ4246" s="50"/>
      <c r="DA4246" s="50"/>
      <c r="DB4246" s="50"/>
      <c r="DC4246" s="50"/>
      <c r="DD4246" s="50"/>
      <c r="DE4246" s="50"/>
      <c r="DF4246" s="50"/>
      <c r="DG4246" s="50"/>
    </row>
    <row r="4247" spans="1:111" x14ac:dyDescent="0.2">
      <c r="A4247" s="560" t="s">
        <v>1145</v>
      </c>
      <c r="B4247" s="560" t="s">
        <v>1145</v>
      </c>
      <c r="C4247" s="560"/>
      <c r="D4247" s="75" t="s">
        <v>631</v>
      </c>
      <c r="E4247" s="358"/>
      <c r="F4247" s="352">
        <f t="shared" si="132"/>
        <v>0</v>
      </c>
      <c r="G4247" s="352">
        <f t="shared" si="133"/>
        <v>0</v>
      </c>
      <c r="H4247" s="50"/>
      <c r="I4247" s="50"/>
      <c r="J4247" s="50"/>
      <c r="K4247" s="50"/>
      <c r="L4247" s="50"/>
      <c r="M4247" s="50"/>
      <c r="N4247" s="50"/>
      <c r="O4247" s="50"/>
      <c r="P4247" s="50"/>
      <c r="Q4247" s="50"/>
      <c r="R4247" s="50"/>
      <c r="S4247" s="50"/>
      <c r="T4247" s="50"/>
      <c r="U4247" s="50"/>
      <c r="V4247" s="50"/>
      <c r="W4247" s="50"/>
      <c r="X4247" s="50"/>
      <c r="Y4247" s="50"/>
      <c r="Z4247" s="50"/>
      <c r="AA4247" s="50"/>
      <c r="AB4247" s="50"/>
      <c r="AC4247" s="50"/>
      <c r="AD4247" s="50"/>
      <c r="AE4247" s="50"/>
      <c r="AF4247" s="50"/>
      <c r="AG4247" s="50"/>
      <c r="AH4247" s="50"/>
      <c r="AI4247" s="50"/>
      <c r="AJ4247" s="50"/>
      <c r="AK4247" s="50"/>
      <c r="AL4247" s="50"/>
      <c r="AM4247" s="50"/>
      <c r="AN4247" s="50"/>
      <c r="AO4247" s="50"/>
      <c r="AP4247" s="50"/>
      <c r="AQ4247" s="50"/>
      <c r="AR4247" s="50"/>
      <c r="AS4247" s="50"/>
      <c r="AT4247" s="50"/>
      <c r="AU4247" s="50"/>
      <c r="AV4247" s="50"/>
      <c r="AW4247" s="50"/>
      <c r="AX4247" s="50"/>
      <c r="AY4247" s="50"/>
      <c r="AZ4247" s="50"/>
      <c r="BA4247" s="50"/>
      <c r="BB4247" s="50"/>
      <c r="BC4247" s="50"/>
      <c r="BD4247" s="50"/>
      <c r="BE4247" s="50"/>
      <c r="BF4247" s="50"/>
      <c r="BG4247" s="50"/>
      <c r="BH4247" s="50"/>
      <c r="BI4247" s="50"/>
      <c r="BJ4247" s="50"/>
      <c r="BK4247" s="50"/>
      <c r="BL4247" s="50"/>
      <c r="BM4247" s="50"/>
      <c r="BN4247" s="50"/>
      <c r="BO4247" s="50"/>
      <c r="BP4247" s="50"/>
      <c r="BQ4247" s="50"/>
      <c r="BR4247" s="50"/>
      <c r="BS4247" s="50"/>
      <c r="BT4247" s="50"/>
      <c r="BU4247" s="50"/>
      <c r="BV4247" s="50"/>
      <c r="BW4247" s="50"/>
      <c r="BX4247" s="50"/>
      <c r="BY4247" s="50"/>
      <c r="BZ4247" s="50"/>
      <c r="CA4247" s="50"/>
      <c r="CB4247" s="50"/>
      <c r="CC4247" s="50"/>
      <c r="CD4247" s="50"/>
      <c r="CE4247" s="50"/>
      <c r="CF4247" s="50"/>
      <c r="CG4247" s="50"/>
      <c r="CH4247" s="50"/>
      <c r="CI4247" s="50"/>
      <c r="CJ4247" s="50"/>
      <c r="CK4247" s="50"/>
      <c r="CL4247" s="50"/>
      <c r="CM4247" s="50"/>
      <c r="CN4247" s="50"/>
      <c r="CO4247" s="50"/>
      <c r="CP4247" s="50"/>
      <c r="CQ4247" s="50"/>
      <c r="CR4247" s="50"/>
      <c r="CS4247" s="50"/>
      <c r="CT4247" s="50"/>
      <c r="CU4247" s="50"/>
      <c r="CV4247" s="50"/>
      <c r="CW4247" s="50"/>
      <c r="CX4247" s="50"/>
      <c r="CY4247" s="50"/>
      <c r="CZ4247" s="50"/>
      <c r="DA4247" s="50"/>
      <c r="DB4247" s="50"/>
      <c r="DC4247" s="50"/>
      <c r="DD4247" s="50"/>
      <c r="DE4247" s="50"/>
      <c r="DF4247" s="50"/>
      <c r="DG4247" s="50"/>
    </row>
    <row r="4248" spans="1:111" ht="39" x14ac:dyDescent="0.2">
      <c r="A4248" s="561"/>
      <c r="B4248" s="561"/>
      <c r="C4248" s="561"/>
      <c r="D4248" s="78" t="s">
        <v>8468</v>
      </c>
      <c r="E4248" s="358"/>
      <c r="F4248" s="352">
        <f t="shared" si="132"/>
        <v>0</v>
      </c>
      <c r="G4248" s="352">
        <f t="shared" si="133"/>
        <v>0</v>
      </c>
      <c r="H4248" s="50"/>
      <c r="I4248" s="50"/>
      <c r="J4248" s="50"/>
      <c r="K4248" s="50"/>
      <c r="L4248" s="50"/>
      <c r="M4248" s="50"/>
      <c r="N4248" s="50"/>
      <c r="O4248" s="50"/>
      <c r="P4248" s="50"/>
      <c r="Q4248" s="50"/>
      <c r="R4248" s="50"/>
      <c r="S4248" s="50"/>
      <c r="T4248" s="50"/>
      <c r="U4248" s="50"/>
      <c r="V4248" s="50"/>
      <c r="W4248" s="50"/>
      <c r="X4248" s="50"/>
      <c r="Y4248" s="50"/>
      <c r="Z4248" s="50"/>
      <c r="AA4248" s="50"/>
      <c r="AB4248" s="50"/>
      <c r="AC4248" s="50"/>
      <c r="AD4248" s="50"/>
      <c r="AE4248" s="50"/>
      <c r="AF4248" s="50"/>
      <c r="AG4248" s="50"/>
      <c r="AH4248" s="50"/>
      <c r="AI4248" s="50"/>
      <c r="AJ4248" s="50"/>
      <c r="AK4248" s="50"/>
      <c r="AL4248" s="50"/>
      <c r="AM4248" s="50"/>
      <c r="AN4248" s="50"/>
      <c r="AO4248" s="50"/>
      <c r="AP4248" s="50"/>
      <c r="AQ4248" s="50"/>
      <c r="AR4248" s="50"/>
      <c r="AS4248" s="50"/>
      <c r="AT4248" s="50"/>
      <c r="AU4248" s="50"/>
      <c r="AV4248" s="50"/>
      <c r="AW4248" s="50"/>
      <c r="AX4248" s="50"/>
      <c r="AY4248" s="50"/>
      <c r="AZ4248" s="50"/>
      <c r="BA4248" s="50"/>
      <c r="BB4248" s="50"/>
      <c r="BC4248" s="50"/>
      <c r="BD4248" s="50"/>
      <c r="BE4248" s="50"/>
      <c r="BF4248" s="50"/>
      <c r="BG4248" s="50"/>
      <c r="BH4248" s="50"/>
      <c r="BI4248" s="50"/>
      <c r="BJ4248" s="50"/>
      <c r="BK4248" s="50"/>
      <c r="BL4248" s="50"/>
      <c r="BM4248" s="50"/>
      <c r="BN4248" s="50"/>
      <c r="BO4248" s="50"/>
      <c r="BP4248" s="50"/>
      <c r="BQ4248" s="50"/>
      <c r="BR4248" s="50"/>
      <c r="BS4248" s="50"/>
      <c r="BT4248" s="50"/>
      <c r="BU4248" s="50"/>
      <c r="BV4248" s="50"/>
      <c r="BW4248" s="50"/>
      <c r="BX4248" s="50"/>
      <c r="BY4248" s="50"/>
      <c r="BZ4248" s="50"/>
      <c r="CA4248" s="50"/>
      <c r="CB4248" s="50"/>
      <c r="CC4248" s="50"/>
      <c r="CD4248" s="50"/>
      <c r="CE4248" s="50"/>
      <c r="CF4248" s="50"/>
      <c r="CG4248" s="50"/>
      <c r="CH4248" s="50"/>
      <c r="CI4248" s="50"/>
      <c r="CJ4248" s="50"/>
      <c r="CK4248" s="50"/>
      <c r="CL4248" s="50"/>
      <c r="CM4248" s="50"/>
      <c r="CN4248" s="50"/>
      <c r="CO4248" s="50"/>
      <c r="CP4248" s="50"/>
      <c r="CQ4248" s="50"/>
      <c r="CR4248" s="50"/>
      <c r="CS4248" s="50"/>
      <c r="CT4248" s="50"/>
      <c r="CU4248" s="50"/>
      <c r="CV4248" s="50"/>
      <c r="CW4248" s="50"/>
      <c r="CX4248" s="50"/>
      <c r="CY4248" s="50"/>
      <c r="CZ4248" s="50"/>
      <c r="DA4248" s="50"/>
      <c r="DB4248" s="50"/>
      <c r="DC4248" s="50"/>
      <c r="DD4248" s="50"/>
      <c r="DE4248" s="50"/>
      <c r="DF4248" s="50"/>
      <c r="DG4248" s="50"/>
    </row>
    <row r="4249" spans="1:111" ht="26.25" x14ac:dyDescent="0.2">
      <c r="A4249" s="561"/>
      <c r="B4249" s="561"/>
      <c r="C4249" s="561"/>
      <c r="D4249" s="170" t="s">
        <v>8469</v>
      </c>
      <c r="E4249" s="358">
        <v>900</v>
      </c>
      <c r="F4249" s="352">
        <f t="shared" si="132"/>
        <v>540</v>
      </c>
      <c r="G4249" s="352">
        <f t="shared" si="133"/>
        <v>450</v>
      </c>
      <c r="H4249" s="50"/>
      <c r="I4249" s="50"/>
      <c r="J4249" s="50"/>
      <c r="K4249" s="50"/>
      <c r="L4249" s="50"/>
      <c r="M4249" s="50"/>
      <c r="N4249" s="50"/>
      <c r="O4249" s="50"/>
      <c r="P4249" s="50"/>
      <c r="Q4249" s="50"/>
      <c r="R4249" s="50"/>
      <c r="S4249" s="50"/>
      <c r="T4249" s="50"/>
      <c r="U4249" s="50"/>
      <c r="V4249" s="50"/>
      <c r="W4249" s="50"/>
      <c r="X4249" s="50"/>
      <c r="Y4249" s="50"/>
      <c r="Z4249" s="50"/>
      <c r="AA4249" s="50"/>
      <c r="AB4249" s="50"/>
      <c r="AC4249" s="50"/>
      <c r="AD4249" s="50"/>
      <c r="AE4249" s="50"/>
      <c r="AF4249" s="50"/>
      <c r="AG4249" s="50"/>
      <c r="AH4249" s="50"/>
      <c r="AI4249" s="50"/>
      <c r="AJ4249" s="50"/>
      <c r="AK4249" s="50"/>
      <c r="AL4249" s="50"/>
      <c r="AM4249" s="50"/>
      <c r="AN4249" s="50"/>
      <c r="AO4249" s="50"/>
      <c r="AP4249" s="50"/>
      <c r="AQ4249" s="50"/>
      <c r="AR4249" s="50"/>
      <c r="AS4249" s="50"/>
      <c r="AT4249" s="50"/>
      <c r="AU4249" s="50"/>
      <c r="AV4249" s="50"/>
      <c r="AW4249" s="50"/>
      <c r="AX4249" s="50"/>
      <c r="AY4249" s="50"/>
      <c r="AZ4249" s="50"/>
      <c r="BA4249" s="50"/>
      <c r="BB4249" s="50"/>
      <c r="BC4249" s="50"/>
      <c r="BD4249" s="50"/>
      <c r="BE4249" s="50"/>
      <c r="BF4249" s="50"/>
      <c r="BG4249" s="50"/>
      <c r="BH4249" s="50"/>
      <c r="BI4249" s="50"/>
      <c r="BJ4249" s="50"/>
      <c r="BK4249" s="50"/>
      <c r="BL4249" s="50"/>
      <c r="BM4249" s="50"/>
      <c r="BN4249" s="50"/>
      <c r="BO4249" s="50"/>
      <c r="BP4249" s="50"/>
      <c r="BQ4249" s="50"/>
      <c r="BR4249" s="50"/>
      <c r="BS4249" s="50"/>
      <c r="BT4249" s="50"/>
      <c r="BU4249" s="50"/>
      <c r="BV4249" s="50"/>
      <c r="BW4249" s="50"/>
      <c r="BX4249" s="50"/>
      <c r="BY4249" s="50"/>
      <c r="BZ4249" s="50"/>
      <c r="CA4249" s="50"/>
      <c r="CB4249" s="50"/>
      <c r="CC4249" s="50"/>
      <c r="CD4249" s="50"/>
      <c r="CE4249" s="50"/>
      <c r="CF4249" s="50"/>
      <c r="CG4249" s="50"/>
      <c r="CH4249" s="50"/>
      <c r="CI4249" s="50"/>
      <c r="CJ4249" s="50"/>
      <c r="CK4249" s="50"/>
      <c r="CL4249" s="50"/>
      <c r="CM4249" s="50"/>
      <c r="CN4249" s="50"/>
      <c r="CO4249" s="50"/>
      <c r="CP4249" s="50"/>
      <c r="CQ4249" s="50"/>
      <c r="CR4249" s="50"/>
      <c r="CS4249" s="50"/>
      <c r="CT4249" s="50"/>
      <c r="CU4249" s="50"/>
      <c r="CV4249" s="50"/>
      <c r="CW4249" s="50"/>
      <c r="CX4249" s="50"/>
      <c r="CY4249" s="50"/>
      <c r="CZ4249" s="50"/>
      <c r="DA4249" s="50"/>
      <c r="DB4249" s="50"/>
      <c r="DC4249" s="50"/>
      <c r="DD4249" s="50"/>
      <c r="DE4249" s="50"/>
      <c r="DF4249" s="50"/>
      <c r="DG4249" s="50"/>
    </row>
    <row r="4250" spans="1:111" s="129" customFormat="1" ht="26.25" x14ac:dyDescent="0.2">
      <c r="A4250" s="561"/>
      <c r="B4250" s="561"/>
      <c r="C4250" s="561"/>
      <c r="D4250" s="170" t="s">
        <v>8470</v>
      </c>
      <c r="E4250" s="358"/>
      <c r="F4250" s="352">
        <f t="shared" si="132"/>
        <v>0</v>
      </c>
      <c r="G4250" s="352">
        <f t="shared" si="133"/>
        <v>0</v>
      </c>
      <c r="H4250" s="50"/>
      <c r="I4250" s="50"/>
      <c r="J4250" s="50"/>
      <c r="K4250" s="50"/>
      <c r="L4250" s="50"/>
      <c r="M4250" s="50"/>
      <c r="N4250" s="50"/>
      <c r="O4250" s="50"/>
      <c r="P4250" s="50"/>
      <c r="Q4250" s="50"/>
      <c r="R4250" s="50"/>
      <c r="S4250" s="50"/>
      <c r="T4250" s="50"/>
      <c r="U4250" s="50"/>
      <c r="V4250" s="50"/>
      <c r="W4250" s="50"/>
      <c r="X4250" s="50"/>
      <c r="Y4250" s="50"/>
      <c r="Z4250" s="50"/>
      <c r="AA4250" s="50"/>
      <c r="AB4250" s="50"/>
      <c r="AC4250" s="50"/>
      <c r="AD4250" s="50"/>
      <c r="AE4250" s="50"/>
      <c r="AF4250" s="50"/>
      <c r="AG4250" s="50"/>
      <c r="AH4250" s="50"/>
      <c r="AI4250" s="50"/>
      <c r="AJ4250" s="50"/>
      <c r="AK4250" s="50"/>
      <c r="AL4250" s="50"/>
      <c r="AM4250" s="50"/>
      <c r="AN4250" s="50"/>
      <c r="AO4250" s="50"/>
      <c r="AP4250" s="50"/>
      <c r="AQ4250" s="50"/>
      <c r="AR4250" s="50"/>
      <c r="AS4250" s="50"/>
      <c r="AT4250" s="50"/>
      <c r="AU4250" s="50"/>
      <c r="AV4250" s="50"/>
      <c r="AW4250" s="50"/>
      <c r="AX4250" s="50"/>
      <c r="AY4250" s="50"/>
      <c r="AZ4250" s="50"/>
      <c r="BA4250" s="50"/>
      <c r="BB4250" s="50"/>
      <c r="BC4250" s="50"/>
      <c r="BD4250" s="50"/>
      <c r="BE4250" s="50"/>
      <c r="BF4250" s="50"/>
      <c r="BG4250" s="50"/>
      <c r="BH4250" s="50"/>
      <c r="BI4250" s="50"/>
      <c r="BJ4250" s="50"/>
      <c r="BK4250" s="50"/>
      <c r="BL4250" s="50"/>
      <c r="BM4250" s="50"/>
      <c r="BN4250" s="50"/>
      <c r="BO4250" s="50"/>
      <c r="BP4250" s="50"/>
      <c r="BQ4250" s="50"/>
      <c r="BR4250" s="50"/>
      <c r="BS4250" s="50"/>
      <c r="BT4250" s="50"/>
      <c r="BU4250" s="50"/>
      <c r="BV4250" s="50"/>
      <c r="BW4250" s="50"/>
      <c r="BX4250" s="50"/>
      <c r="BY4250" s="50"/>
      <c r="BZ4250" s="50"/>
      <c r="CA4250" s="50"/>
      <c r="CB4250" s="50"/>
      <c r="CC4250" s="50"/>
      <c r="CD4250" s="50"/>
      <c r="CE4250" s="50"/>
      <c r="CF4250" s="50"/>
      <c r="CG4250" s="50"/>
      <c r="CH4250" s="50"/>
      <c r="CI4250" s="50"/>
      <c r="CJ4250" s="50"/>
      <c r="CK4250" s="50"/>
      <c r="CL4250" s="50"/>
      <c r="CM4250" s="50"/>
      <c r="CN4250" s="50"/>
      <c r="CO4250" s="50"/>
      <c r="CP4250" s="50"/>
      <c r="CQ4250" s="50"/>
      <c r="CR4250" s="50"/>
      <c r="CS4250" s="50"/>
      <c r="CT4250" s="50"/>
      <c r="CU4250" s="50"/>
      <c r="CV4250" s="50"/>
      <c r="CW4250" s="50"/>
      <c r="CX4250" s="50"/>
      <c r="CY4250" s="50"/>
      <c r="CZ4250" s="50"/>
      <c r="DA4250" s="50"/>
      <c r="DB4250" s="50"/>
      <c r="DC4250" s="50"/>
      <c r="DD4250" s="50"/>
      <c r="DE4250" s="50"/>
      <c r="DF4250" s="50"/>
      <c r="DG4250" s="50"/>
    </row>
    <row r="4251" spans="1:111" x14ac:dyDescent="0.2">
      <c r="A4251" s="562"/>
      <c r="B4251" s="562"/>
      <c r="C4251" s="562"/>
      <c r="D4251" s="78" t="s">
        <v>632</v>
      </c>
      <c r="E4251" s="358">
        <v>700</v>
      </c>
      <c r="F4251" s="352">
        <f t="shared" si="132"/>
        <v>420</v>
      </c>
      <c r="G4251" s="352">
        <f t="shared" si="133"/>
        <v>350</v>
      </c>
      <c r="H4251" s="50"/>
      <c r="I4251" s="50"/>
      <c r="J4251" s="50"/>
      <c r="K4251" s="50"/>
      <c r="L4251" s="50"/>
      <c r="M4251" s="50"/>
      <c r="N4251" s="50"/>
      <c r="O4251" s="50"/>
      <c r="P4251" s="50"/>
      <c r="Q4251" s="50"/>
      <c r="R4251" s="50"/>
      <c r="S4251" s="50"/>
      <c r="T4251" s="50"/>
      <c r="U4251" s="50"/>
      <c r="V4251" s="50"/>
      <c r="W4251" s="50"/>
      <c r="X4251" s="50"/>
      <c r="Y4251" s="50"/>
      <c r="Z4251" s="50"/>
      <c r="AA4251" s="50"/>
      <c r="AB4251" s="50"/>
      <c r="AC4251" s="50"/>
      <c r="AD4251" s="50"/>
      <c r="AE4251" s="50"/>
      <c r="AF4251" s="50"/>
      <c r="AG4251" s="50"/>
      <c r="AH4251" s="50"/>
      <c r="AI4251" s="50"/>
      <c r="AJ4251" s="50"/>
      <c r="AK4251" s="50"/>
      <c r="AL4251" s="50"/>
      <c r="AM4251" s="50"/>
      <c r="AN4251" s="50"/>
      <c r="AO4251" s="50"/>
      <c r="AP4251" s="50"/>
      <c r="AQ4251" s="50"/>
      <c r="AR4251" s="50"/>
      <c r="AS4251" s="50"/>
      <c r="AT4251" s="50"/>
      <c r="AU4251" s="50"/>
      <c r="AV4251" s="50"/>
      <c r="AW4251" s="50"/>
      <c r="AX4251" s="50"/>
      <c r="AY4251" s="50"/>
      <c r="AZ4251" s="50"/>
      <c r="BA4251" s="50"/>
      <c r="BB4251" s="50"/>
      <c r="BC4251" s="50"/>
      <c r="BD4251" s="50"/>
      <c r="BE4251" s="50"/>
      <c r="BF4251" s="50"/>
      <c r="BG4251" s="50"/>
      <c r="BH4251" s="50"/>
      <c r="BI4251" s="50"/>
      <c r="BJ4251" s="50"/>
      <c r="BK4251" s="50"/>
      <c r="BL4251" s="50"/>
      <c r="BM4251" s="50"/>
      <c r="BN4251" s="50"/>
      <c r="BO4251" s="50"/>
      <c r="BP4251" s="50"/>
      <c r="BQ4251" s="50"/>
      <c r="BR4251" s="50"/>
      <c r="BS4251" s="50"/>
      <c r="BT4251" s="50"/>
      <c r="BU4251" s="50"/>
      <c r="BV4251" s="50"/>
      <c r="BW4251" s="50"/>
      <c r="BX4251" s="50"/>
      <c r="BY4251" s="50"/>
      <c r="BZ4251" s="50"/>
      <c r="CA4251" s="50"/>
      <c r="CB4251" s="50"/>
      <c r="CC4251" s="50"/>
      <c r="CD4251" s="50"/>
      <c r="CE4251" s="50"/>
      <c r="CF4251" s="50"/>
      <c r="CG4251" s="50"/>
      <c r="CH4251" s="50"/>
      <c r="CI4251" s="50"/>
      <c r="CJ4251" s="50"/>
      <c r="CK4251" s="50"/>
      <c r="CL4251" s="50"/>
      <c r="CM4251" s="50"/>
      <c r="CN4251" s="50"/>
      <c r="CO4251" s="50"/>
      <c r="CP4251" s="50"/>
      <c r="CQ4251" s="50"/>
      <c r="CR4251" s="50"/>
      <c r="CS4251" s="50"/>
      <c r="CT4251" s="50"/>
      <c r="CU4251" s="50"/>
      <c r="CV4251" s="50"/>
      <c r="CW4251" s="50"/>
      <c r="CX4251" s="50"/>
      <c r="CY4251" s="50"/>
      <c r="CZ4251" s="50"/>
      <c r="DA4251" s="50"/>
      <c r="DB4251" s="50"/>
      <c r="DC4251" s="50"/>
      <c r="DD4251" s="50"/>
      <c r="DE4251" s="50"/>
      <c r="DF4251" s="50"/>
      <c r="DG4251" s="50"/>
    </row>
    <row r="4252" spans="1:111" x14ac:dyDescent="0.2">
      <c r="A4252" s="560" t="s">
        <v>1146</v>
      </c>
      <c r="B4252" s="560" t="s">
        <v>1146</v>
      </c>
      <c r="C4252" s="560"/>
      <c r="D4252" s="75" t="s">
        <v>633</v>
      </c>
      <c r="E4252" s="358"/>
      <c r="F4252" s="352">
        <f t="shared" si="132"/>
        <v>0</v>
      </c>
      <c r="G4252" s="352">
        <f t="shared" si="133"/>
        <v>0</v>
      </c>
      <c r="H4252" s="50"/>
      <c r="I4252" s="50"/>
      <c r="J4252" s="50"/>
      <c r="K4252" s="50"/>
      <c r="L4252" s="50"/>
      <c r="M4252" s="50"/>
      <c r="N4252" s="50"/>
      <c r="O4252" s="50"/>
      <c r="P4252" s="50"/>
      <c r="Q4252" s="50"/>
      <c r="R4252" s="50"/>
      <c r="S4252" s="50"/>
      <c r="T4252" s="50"/>
      <c r="U4252" s="50"/>
      <c r="V4252" s="50"/>
      <c r="W4252" s="50"/>
      <c r="X4252" s="50"/>
      <c r="Y4252" s="50"/>
      <c r="Z4252" s="50"/>
      <c r="AA4252" s="50"/>
      <c r="AB4252" s="50"/>
      <c r="AC4252" s="50"/>
      <c r="AD4252" s="50"/>
      <c r="AE4252" s="50"/>
      <c r="AF4252" s="50"/>
      <c r="AG4252" s="50"/>
      <c r="AH4252" s="50"/>
      <c r="AI4252" s="50"/>
      <c r="AJ4252" s="50"/>
      <c r="AK4252" s="50"/>
      <c r="AL4252" s="50"/>
      <c r="AM4252" s="50"/>
      <c r="AN4252" s="50"/>
      <c r="AO4252" s="50"/>
      <c r="AP4252" s="50"/>
      <c r="AQ4252" s="50"/>
      <c r="AR4252" s="50"/>
      <c r="AS4252" s="50"/>
      <c r="AT4252" s="50"/>
      <c r="AU4252" s="50"/>
      <c r="AV4252" s="50"/>
      <c r="AW4252" s="50"/>
      <c r="AX4252" s="50"/>
      <c r="AY4252" s="50"/>
      <c r="AZ4252" s="50"/>
      <c r="BA4252" s="50"/>
      <c r="BB4252" s="50"/>
      <c r="BC4252" s="50"/>
      <c r="BD4252" s="50"/>
      <c r="BE4252" s="50"/>
      <c r="BF4252" s="50"/>
      <c r="BG4252" s="50"/>
      <c r="BH4252" s="50"/>
      <c r="BI4252" s="50"/>
      <c r="BJ4252" s="50"/>
      <c r="BK4252" s="50"/>
      <c r="BL4252" s="50"/>
      <c r="BM4252" s="50"/>
      <c r="BN4252" s="50"/>
      <c r="BO4252" s="50"/>
      <c r="BP4252" s="50"/>
      <c r="BQ4252" s="50"/>
      <c r="BR4252" s="50"/>
      <c r="BS4252" s="50"/>
      <c r="BT4252" s="50"/>
      <c r="BU4252" s="50"/>
      <c r="BV4252" s="50"/>
      <c r="BW4252" s="50"/>
      <c r="BX4252" s="50"/>
      <c r="BY4252" s="50"/>
      <c r="BZ4252" s="50"/>
      <c r="CA4252" s="50"/>
      <c r="CB4252" s="50"/>
      <c r="CC4252" s="50"/>
      <c r="CD4252" s="50"/>
      <c r="CE4252" s="50"/>
      <c r="CF4252" s="50"/>
      <c r="CG4252" s="50"/>
      <c r="CH4252" s="50"/>
      <c r="CI4252" s="50"/>
      <c r="CJ4252" s="50"/>
      <c r="CK4252" s="50"/>
      <c r="CL4252" s="50"/>
      <c r="CM4252" s="50"/>
      <c r="CN4252" s="50"/>
      <c r="CO4252" s="50"/>
      <c r="CP4252" s="50"/>
      <c r="CQ4252" s="50"/>
      <c r="CR4252" s="50"/>
      <c r="CS4252" s="50"/>
      <c r="CT4252" s="50"/>
      <c r="CU4252" s="50"/>
      <c r="CV4252" s="50"/>
      <c r="CW4252" s="50"/>
      <c r="CX4252" s="50"/>
      <c r="CY4252" s="50"/>
      <c r="CZ4252" s="50"/>
      <c r="DA4252" s="50"/>
      <c r="DB4252" s="50"/>
      <c r="DC4252" s="50"/>
      <c r="DD4252" s="50"/>
      <c r="DE4252" s="50"/>
      <c r="DF4252" s="50"/>
      <c r="DG4252" s="50"/>
    </row>
    <row r="4253" spans="1:111" x14ac:dyDescent="0.2">
      <c r="A4253" s="561"/>
      <c r="B4253" s="561"/>
      <c r="C4253" s="561"/>
      <c r="D4253" s="78" t="s">
        <v>634</v>
      </c>
      <c r="E4253" s="358">
        <v>250</v>
      </c>
      <c r="F4253" s="352">
        <f t="shared" si="132"/>
        <v>150</v>
      </c>
      <c r="G4253" s="352">
        <f t="shared" si="133"/>
        <v>125</v>
      </c>
      <c r="H4253" s="50"/>
      <c r="I4253" s="50"/>
      <c r="J4253" s="50"/>
      <c r="K4253" s="50"/>
      <c r="L4253" s="50"/>
      <c r="M4253" s="50"/>
      <c r="N4253" s="50"/>
      <c r="O4253" s="50"/>
      <c r="P4253" s="50"/>
      <c r="Q4253" s="50"/>
      <c r="R4253" s="50"/>
      <c r="S4253" s="50"/>
      <c r="T4253" s="50"/>
      <c r="U4253" s="50"/>
      <c r="V4253" s="50"/>
      <c r="W4253" s="50"/>
      <c r="X4253" s="50"/>
      <c r="Y4253" s="50"/>
      <c r="Z4253" s="50"/>
      <c r="AA4253" s="50"/>
      <c r="AB4253" s="50"/>
      <c r="AC4253" s="50"/>
      <c r="AD4253" s="50"/>
      <c r="AE4253" s="50"/>
      <c r="AF4253" s="50"/>
      <c r="AG4253" s="50"/>
      <c r="AH4253" s="50"/>
      <c r="AI4253" s="50"/>
      <c r="AJ4253" s="50"/>
      <c r="AK4253" s="50"/>
      <c r="AL4253" s="50"/>
      <c r="AM4253" s="50"/>
      <c r="AN4253" s="50"/>
      <c r="AO4253" s="50"/>
      <c r="AP4253" s="50"/>
      <c r="AQ4253" s="50"/>
      <c r="AR4253" s="50"/>
      <c r="AS4253" s="50"/>
      <c r="AT4253" s="50"/>
      <c r="AU4253" s="50"/>
      <c r="AV4253" s="50"/>
      <c r="AW4253" s="50"/>
      <c r="AX4253" s="50"/>
      <c r="AY4253" s="50"/>
      <c r="AZ4253" s="50"/>
      <c r="BA4253" s="50"/>
      <c r="BB4253" s="50"/>
      <c r="BC4253" s="50"/>
      <c r="BD4253" s="50"/>
      <c r="BE4253" s="50"/>
      <c r="BF4253" s="50"/>
      <c r="BG4253" s="50"/>
      <c r="BH4253" s="50"/>
      <c r="BI4253" s="50"/>
      <c r="BJ4253" s="50"/>
      <c r="BK4253" s="50"/>
      <c r="BL4253" s="50"/>
      <c r="BM4253" s="50"/>
      <c r="BN4253" s="50"/>
      <c r="BO4253" s="50"/>
      <c r="BP4253" s="50"/>
      <c r="BQ4253" s="50"/>
      <c r="BR4253" s="50"/>
      <c r="BS4253" s="50"/>
      <c r="BT4253" s="50"/>
      <c r="BU4253" s="50"/>
      <c r="BV4253" s="50"/>
      <c r="BW4253" s="50"/>
      <c r="BX4253" s="50"/>
      <c r="BY4253" s="50"/>
      <c r="BZ4253" s="50"/>
      <c r="CA4253" s="50"/>
      <c r="CB4253" s="50"/>
      <c r="CC4253" s="50"/>
      <c r="CD4253" s="50"/>
      <c r="CE4253" s="50"/>
      <c r="CF4253" s="50"/>
      <c r="CG4253" s="50"/>
      <c r="CH4253" s="50"/>
      <c r="CI4253" s="50"/>
      <c r="CJ4253" s="50"/>
      <c r="CK4253" s="50"/>
      <c r="CL4253" s="50"/>
      <c r="CM4253" s="50"/>
      <c r="CN4253" s="50"/>
      <c r="CO4253" s="50"/>
      <c r="CP4253" s="50"/>
      <c r="CQ4253" s="50"/>
      <c r="CR4253" s="50"/>
      <c r="CS4253" s="50"/>
      <c r="CT4253" s="50"/>
      <c r="CU4253" s="50"/>
      <c r="CV4253" s="50"/>
      <c r="CW4253" s="50"/>
      <c r="CX4253" s="50"/>
      <c r="CY4253" s="50"/>
      <c r="CZ4253" s="50"/>
      <c r="DA4253" s="50"/>
      <c r="DB4253" s="50"/>
      <c r="DC4253" s="50"/>
      <c r="DD4253" s="50"/>
      <c r="DE4253" s="50"/>
      <c r="DF4253" s="50"/>
      <c r="DG4253" s="50"/>
    </row>
    <row r="4254" spans="1:111" ht="25.5" x14ac:dyDescent="0.2">
      <c r="A4254" s="561"/>
      <c r="B4254" s="561"/>
      <c r="C4254" s="561"/>
      <c r="D4254" s="78" t="s">
        <v>635</v>
      </c>
      <c r="E4254" s="358">
        <v>450</v>
      </c>
      <c r="F4254" s="352">
        <f t="shared" si="132"/>
        <v>270</v>
      </c>
      <c r="G4254" s="352">
        <f t="shared" si="133"/>
        <v>225</v>
      </c>
      <c r="H4254" s="50"/>
      <c r="I4254" s="50"/>
      <c r="J4254" s="50"/>
      <c r="K4254" s="50"/>
      <c r="L4254" s="50"/>
      <c r="M4254" s="50"/>
      <c r="N4254" s="50"/>
      <c r="O4254" s="50"/>
      <c r="P4254" s="50"/>
      <c r="Q4254" s="50"/>
      <c r="R4254" s="50"/>
      <c r="S4254" s="50"/>
      <c r="T4254" s="50"/>
      <c r="U4254" s="50"/>
      <c r="V4254" s="50"/>
      <c r="W4254" s="50"/>
      <c r="X4254" s="50"/>
      <c r="Y4254" s="50"/>
      <c r="Z4254" s="50"/>
      <c r="AA4254" s="50"/>
      <c r="AB4254" s="50"/>
      <c r="AC4254" s="50"/>
      <c r="AD4254" s="50"/>
      <c r="AE4254" s="50"/>
      <c r="AF4254" s="50"/>
      <c r="AG4254" s="50"/>
      <c r="AH4254" s="50"/>
      <c r="AI4254" s="50"/>
      <c r="AJ4254" s="50"/>
      <c r="AK4254" s="50"/>
      <c r="AL4254" s="50"/>
      <c r="AM4254" s="50"/>
      <c r="AN4254" s="50"/>
      <c r="AO4254" s="50"/>
      <c r="AP4254" s="50"/>
      <c r="AQ4254" s="50"/>
      <c r="AR4254" s="50"/>
      <c r="AS4254" s="50"/>
      <c r="AT4254" s="50"/>
      <c r="AU4254" s="50"/>
      <c r="AV4254" s="50"/>
      <c r="AW4254" s="50"/>
      <c r="AX4254" s="50"/>
      <c r="AY4254" s="50"/>
      <c r="AZ4254" s="50"/>
      <c r="BA4254" s="50"/>
      <c r="BB4254" s="50"/>
      <c r="BC4254" s="50"/>
      <c r="BD4254" s="50"/>
      <c r="BE4254" s="50"/>
      <c r="BF4254" s="50"/>
      <c r="BG4254" s="50"/>
      <c r="BH4254" s="50"/>
      <c r="BI4254" s="50"/>
      <c r="BJ4254" s="50"/>
      <c r="BK4254" s="50"/>
      <c r="BL4254" s="50"/>
      <c r="BM4254" s="50"/>
      <c r="BN4254" s="50"/>
      <c r="BO4254" s="50"/>
      <c r="BP4254" s="50"/>
      <c r="BQ4254" s="50"/>
      <c r="BR4254" s="50"/>
      <c r="BS4254" s="50"/>
      <c r="BT4254" s="50"/>
      <c r="BU4254" s="50"/>
      <c r="BV4254" s="50"/>
      <c r="BW4254" s="50"/>
      <c r="BX4254" s="50"/>
      <c r="BY4254" s="50"/>
      <c r="BZ4254" s="50"/>
      <c r="CA4254" s="50"/>
      <c r="CB4254" s="50"/>
      <c r="CC4254" s="50"/>
      <c r="CD4254" s="50"/>
      <c r="CE4254" s="50"/>
      <c r="CF4254" s="50"/>
      <c r="CG4254" s="50"/>
      <c r="CH4254" s="50"/>
      <c r="CI4254" s="50"/>
      <c r="CJ4254" s="50"/>
      <c r="CK4254" s="50"/>
      <c r="CL4254" s="50"/>
      <c r="CM4254" s="50"/>
      <c r="CN4254" s="50"/>
      <c r="CO4254" s="50"/>
      <c r="CP4254" s="50"/>
      <c r="CQ4254" s="50"/>
      <c r="CR4254" s="50"/>
      <c r="CS4254" s="50"/>
      <c r="CT4254" s="50"/>
      <c r="CU4254" s="50"/>
      <c r="CV4254" s="50"/>
      <c r="CW4254" s="50"/>
      <c r="CX4254" s="50"/>
      <c r="CY4254" s="50"/>
      <c r="CZ4254" s="50"/>
      <c r="DA4254" s="50"/>
      <c r="DB4254" s="50"/>
      <c r="DC4254" s="50"/>
      <c r="DD4254" s="50"/>
      <c r="DE4254" s="50"/>
      <c r="DF4254" s="50"/>
      <c r="DG4254" s="50"/>
    </row>
    <row r="4255" spans="1:111" x14ac:dyDescent="0.2">
      <c r="A4255" s="561"/>
      <c r="B4255" s="561"/>
      <c r="C4255" s="561"/>
      <c r="D4255" s="78" t="s">
        <v>636</v>
      </c>
      <c r="E4255" s="358">
        <v>200</v>
      </c>
      <c r="F4255" s="352">
        <f t="shared" si="132"/>
        <v>120</v>
      </c>
      <c r="G4255" s="352">
        <f t="shared" si="133"/>
        <v>100</v>
      </c>
      <c r="H4255" s="50"/>
      <c r="I4255" s="50"/>
      <c r="J4255" s="50"/>
      <c r="K4255" s="50"/>
      <c r="L4255" s="50"/>
      <c r="M4255" s="50"/>
      <c r="N4255" s="50"/>
      <c r="O4255" s="50"/>
      <c r="P4255" s="50"/>
      <c r="Q4255" s="50"/>
      <c r="R4255" s="50"/>
      <c r="S4255" s="50"/>
      <c r="T4255" s="50"/>
      <c r="U4255" s="50"/>
      <c r="V4255" s="50"/>
      <c r="W4255" s="50"/>
      <c r="X4255" s="50"/>
      <c r="Y4255" s="50"/>
      <c r="Z4255" s="50"/>
      <c r="AA4255" s="50"/>
      <c r="AB4255" s="50"/>
      <c r="AC4255" s="50"/>
      <c r="AD4255" s="50"/>
      <c r="AE4255" s="50"/>
      <c r="AF4255" s="50"/>
      <c r="AG4255" s="50"/>
      <c r="AH4255" s="50"/>
      <c r="AI4255" s="50"/>
      <c r="AJ4255" s="50"/>
      <c r="AK4255" s="50"/>
      <c r="AL4255" s="50"/>
      <c r="AM4255" s="50"/>
      <c r="AN4255" s="50"/>
      <c r="AO4255" s="50"/>
      <c r="AP4255" s="50"/>
      <c r="AQ4255" s="50"/>
      <c r="AR4255" s="50"/>
      <c r="AS4255" s="50"/>
      <c r="AT4255" s="50"/>
      <c r="AU4255" s="50"/>
      <c r="AV4255" s="50"/>
      <c r="AW4255" s="50"/>
      <c r="AX4255" s="50"/>
      <c r="AY4255" s="50"/>
      <c r="AZ4255" s="50"/>
      <c r="BA4255" s="50"/>
      <c r="BB4255" s="50"/>
      <c r="BC4255" s="50"/>
      <c r="BD4255" s="50"/>
      <c r="BE4255" s="50"/>
      <c r="BF4255" s="50"/>
      <c r="BG4255" s="50"/>
      <c r="BH4255" s="50"/>
      <c r="BI4255" s="50"/>
      <c r="BJ4255" s="50"/>
      <c r="BK4255" s="50"/>
      <c r="BL4255" s="50"/>
      <c r="BM4255" s="50"/>
      <c r="BN4255" s="50"/>
      <c r="BO4255" s="50"/>
      <c r="BP4255" s="50"/>
      <c r="BQ4255" s="50"/>
      <c r="BR4255" s="50"/>
      <c r="BS4255" s="50"/>
      <c r="BT4255" s="50"/>
      <c r="BU4255" s="50"/>
      <c r="BV4255" s="50"/>
      <c r="BW4255" s="50"/>
      <c r="BX4255" s="50"/>
      <c r="BY4255" s="50"/>
      <c r="BZ4255" s="50"/>
      <c r="CA4255" s="50"/>
      <c r="CB4255" s="50"/>
      <c r="CC4255" s="50"/>
      <c r="CD4255" s="50"/>
      <c r="CE4255" s="50"/>
      <c r="CF4255" s="50"/>
      <c r="CG4255" s="50"/>
      <c r="CH4255" s="50"/>
      <c r="CI4255" s="50"/>
      <c r="CJ4255" s="50"/>
      <c r="CK4255" s="50"/>
      <c r="CL4255" s="50"/>
      <c r="CM4255" s="50"/>
      <c r="CN4255" s="50"/>
      <c r="CO4255" s="50"/>
      <c r="CP4255" s="50"/>
      <c r="CQ4255" s="50"/>
      <c r="CR4255" s="50"/>
      <c r="CS4255" s="50"/>
      <c r="CT4255" s="50"/>
      <c r="CU4255" s="50"/>
      <c r="CV4255" s="50"/>
      <c r="CW4255" s="50"/>
      <c r="CX4255" s="50"/>
      <c r="CY4255" s="50"/>
      <c r="CZ4255" s="50"/>
      <c r="DA4255" s="50"/>
      <c r="DB4255" s="50"/>
      <c r="DC4255" s="50"/>
      <c r="DD4255" s="50"/>
      <c r="DE4255" s="50"/>
      <c r="DF4255" s="50"/>
      <c r="DG4255" s="50"/>
    </row>
    <row r="4256" spans="1:111" ht="13.5" x14ac:dyDescent="0.2">
      <c r="A4256" s="562"/>
      <c r="B4256" s="562"/>
      <c r="C4256" s="562"/>
      <c r="D4256" s="170" t="s">
        <v>8471</v>
      </c>
      <c r="E4256" s="358"/>
      <c r="F4256" s="352">
        <f t="shared" si="132"/>
        <v>0</v>
      </c>
      <c r="G4256" s="352">
        <f t="shared" si="133"/>
        <v>0</v>
      </c>
      <c r="H4256" s="50"/>
      <c r="I4256" s="50"/>
      <c r="J4256" s="50"/>
      <c r="K4256" s="50"/>
      <c r="L4256" s="50"/>
      <c r="M4256" s="50"/>
      <c r="N4256" s="50"/>
      <c r="O4256" s="50"/>
      <c r="P4256" s="50"/>
      <c r="Q4256" s="50"/>
      <c r="R4256" s="50"/>
      <c r="S4256" s="50"/>
      <c r="T4256" s="50"/>
      <c r="U4256" s="50"/>
      <c r="V4256" s="50"/>
      <c r="W4256" s="50"/>
      <c r="X4256" s="50"/>
      <c r="Y4256" s="50"/>
      <c r="Z4256" s="50"/>
      <c r="AA4256" s="50"/>
      <c r="AB4256" s="50"/>
      <c r="AC4256" s="50"/>
      <c r="AD4256" s="50"/>
      <c r="AE4256" s="50"/>
      <c r="AF4256" s="50"/>
      <c r="AG4256" s="50"/>
      <c r="AH4256" s="50"/>
      <c r="AI4256" s="50"/>
      <c r="AJ4256" s="50"/>
      <c r="AK4256" s="50"/>
      <c r="AL4256" s="50"/>
      <c r="AM4256" s="50"/>
      <c r="AN4256" s="50"/>
      <c r="AO4256" s="50"/>
      <c r="AP4256" s="50"/>
      <c r="AQ4256" s="50"/>
      <c r="AR4256" s="50"/>
      <c r="AS4256" s="50"/>
      <c r="AT4256" s="50"/>
      <c r="AU4256" s="50"/>
      <c r="AV4256" s="50"/>
      <c r="AW4256" s="50"/>
      <c r="AX4256" s="50"/>
      <c r="AY4256" s="50"/>
      <c r="AZ4256" s="50"/>
      <c r="BA4256" s="50"/>
      <c r="BB4256" s="50"/>
      <c r="BC4256" s="50"/>
      <c r="BD4256" s="50"/>
      <c r="BE4256" s="50"/>
      <c r="BF4256" s="50"/>
      <c r="BG4256" s="50"/>
      <c r="BH4256" s="50"/>
      <c r="BI4256" s="50"/>
      <c r="BJ4256" s="50"/>
      <c r="BK4256" s="50"/>
      <c r="BL4256" s="50"/>
      <c r="BM4256" s="50"/>
      <c r="BN4256" s="50"/>
      <c r="BO4256" s="50"/>
      <c r="BP4256" s="50"/>
      <c r="BQ4256" s="50"/>
      <c r="BR4256" s="50"/>
      <c r="BS4256" s="50"/>
      <c r="BT4256" s="50"/>
      <c r="BU4256" s="50"/>
      <c r="BV4256" s="50"/>
      <c r="BW4256" s="50"/>
      <c r="BX4256" s="50"/>
      <c r="BY4256" s="50"/>
      <c r="BZ4256" s="50"/>
      <c r="CA4256" s="50"/>
      <c r="CB4256" s="50"/>
      <c r="CC4256" s="50"/>
      <c r="CD4256" s="50"/>
      <c r="CE4256" s="50"/>
      <c r="CF4256" s="50"/>
      <c r="CG4256" s="50"/>
      <c r="CH4256" s="50"/>
      <c r="CI4256" s="50"/>
      <c r="CJ4256" s="50"/>
      <c r="CK4256" s="50"/>
      <c r="CL4256" s="50"/>
      <c r="CM4256" s="50"/>
      <c r="CN4256" s="50"/>
      <c r="CO4256" s="50"/>
      <c r="CP4256" s="50"/>
      <c r="CQ4256" s="50"/>
      <c r="CR4256" s="50"/>
      <c r="CS4256" s="50"/>
      <c r="CT4256" s="50"/>
      <c r="CU4256" s="50"/>
      <c r="CV4256" s="50"/>
      <c r="CW4256" s="50"/>
      <c r="CX4256" s="50"/>
      <c r="CY4256" s="50"/>
      <c r="CZ4256" s="50"/>
      <c r="DA4256" s="50"/>
      <c r="DB4256" s="50"/>
      <c r="DC4256" s="50"/>
      <c r="DD4256" s="50"/>
      <c r="DE4256" s="50"/>
      <c r="DF4256" s="50"/>
      <c r="DG4256" s="50"/>
    </row>
    <row r="4257" spans="1:111" x14ac:dyDescent="0.2">
      <c r="A4257" s="560" t="s">
        <v>1147</v>
      </c>
      <c r="B4257" s="560" t="s">
        <v>1147</v>
      </c>
      <c r="C4257" s="560"/>
      <c r="D4257" s="75" t="s">
        <v>637</v>
      </c>
      <c r="E4257" s="358"/>
      <c r="F4257" s="352">
        <f t="shared" si="132"/>
        <v>0</v>
      </c>
      <c r="G4257" s="352">
        <f t="shared" si="133"/>
        <v>0</v>
      </c>
      <c r="H4257" s="50"/>
      <c r="I4257" s="50"/>
      <c r="J4257" s="50"/>
      <c r="K4257" s="50"/>
      <c r="L4257" s="50"/>
      <c r="M4257" s="50"/>
      <c r="N4257" s="50"/>
      <c r="O4257" s="50"/>
      <c r="P4257" s="50"/>
      <c r="Q4257" s="50"/>
      <c r="R4257" s="50"/>
      <c r="S4257" s="50"/>
      <c r="T4257" s="50"/>
      <c r="U4257" s="50"/>
      <c r="V4257" s="50"/>
      <c r="W4257" s="50"/>
      <c r="X4257" s="50"/>
      <c r="Y4257" s="50"/>
      <c r="Z4257" s="50"/>
      <c r="AA4257" s="50"/>
      <c r="AB4257" s="50"/>
      <c r="AC4257" s="50"/>
      <c r="AD4257" s="50"/>
      <c r="AE4257" s="50"/>
      <c r="AF4257" s="50"/>
      <c r="AG4257" s="50"/>
      <c r="AH4257" s="50"/>
      <c r="AI4257" s="50"/>
      <c r="AJ4257" s="50"/>
      <c r="AK4257" s="50"/>
      <c r="AL4257" s="50"/>
      <c r="AM4257" s="50"/>
      <c r="AN4257" s="50"/>
      <c r="AO4257" s="50"/>
      <c r="AP4257" s="50"/>
      <c r="AQ4257" s="50"/>
      <c r="AR4257" s="50"/>
      <c r="AS4257" s="50"/>
      <c r="AT4257" s="50"/>
      <c r="AU4257" s="50"/>
      <c r="AV4257" s="50"/>
      <c r="AW4257" s="50"/>
      <c r="AX4257" s="50"/>
      <c r="AY4257" s="50"/>
      <c r="AZ4257" s="50"/>
      <c r="BA4257" s="50"/>
      <c r="BB4257" s="50"/>
      <c r="BC4257" s="50"/>
      <c r="BD4257" s="50"/>
      <c r="BE4257" s="50"/>
      <c r="BF4257" s="50"/>
      <c r="BG4257" s="50"/>
      <c r="BH4257" s="50"/>
      <c r="BI4257" s="50"/>
      <c r="BJ4257" s="50"/>
      <c r="BK4257" s="50"/>
      <c r="BL4257" s="50"/>
      <c r="BM4257" s="50"/>
      <c r="BN4257" s="50"/>
      <c r="BO4257" s="50"/>
      <c r="BP4257" s="50"/>
      <c r="BQ4257" s="50"/>
      <c r="BR4257" s="50"/>
      <c r="BS4257" s="50"/>
      <c r="BT4257" s="50"/>
      <c r="BU4257" s="50"/>
      <c r="BV4257" s="50"/>
      <c r="BW4257" s="50"/>
      <c r="BX4257" s="50"/>
      <c r="BY4257" s="50"/>
      <c r="BZ4257" s="50"/>
      <c r="CA4257" s="50"/>
      <c r="CB4257" s="50"/>
      <c r="CC4257" s="50"/>
      <c r="CD4257" s="50"/>
      <c r="CE4257" s="50"/>
      <c r="CF4257" s="50"/>
      <c r="CG4257" s="50"/>
      <c r="CH4257" s="50"/>
      <c r="CI4257" s="50"/>
      <c r="CJ4257" s="50"/>
      <c r="CK4257" s="50"/>
      <c r="CL4257" s="50"/>
      <c r="CM4257" s="50"/>
      <c r="CN4257" s="50"/>
      <c r="CO4257" s="50"/>
      <c r="CP4257" s="50"/>
      <c r="CQ4257" s="50"/>
      <c r="CR4257" s="50"/>
      <c r="CS4257" s="50"/>
      <c r="CT4257" s="50"/>
      <c r="CU4257" s="50"/>
      <c r="CV4257" s="50"/>
      <c r="CW4257" s="50"/>
      <c r="CX4257" s="50"/>
      <c r="CY4257" s="50"/>
      <c r="CZ4257" s="50"/>
      <c r="DA4257" s="50"/>
      <c r="DB4257" s="50"/>
      <c r="DC4257" s="50"/>
      <c r="DD4257" s="50"/>
      <c r="DE4257" s="50"/>
      <c r="DF4257" s="50"/>
      <c r="DG4257" s="50"/>
    </row>
    <row r="4258" spans="1:111" ht="25.5" x14ac:dyDescent="0.2">
      <c r="A4258" s="561"/>
      <c r="B4258" s="561"/>
      <c r="C4258" s="561"/>
      <c r="D4258" s="78" t="s">
        <v>638</v>
      </c>
      <c r="E4258" s="358">
        <v>300</v>
      </c>
      <c r="F4258" s="352">
        <f t="shared" si="132"/>
        <v>180</v>
      </c>
      <c r="G4258" s="352">
        <f t="shared" si="133"/>
        <v>150</v>
      </c>
      <c r="H4258" s="50"/>
      <c r="I4258" s="50"/>
      <c r="J4258" s="50"/>
      <c r="K4258" s="50"/>
      <c r="L4258" s="50"/>
      <c r="M4258" s="50"/>
      <c r="N4258" s="50"/>
      <c r="O4258" s="50"/>
      <c r="P4258" s="50"/>
      <c r="Q4258" s="50"/>
      <c r="R4258" s="50"/>
      <c r="S4258" s="50"/>
      <c r="T4258" s="50"/>
      <c r="U4258" s="50"/>
      <c r="V4258" s="50"/>
      <c r="W4258" s="50"/>
      <c r="X4258" s="50"/>
      <c r="Y4258" s="50"/>
      <c r="Z4258" s="50"/>
      <c r="AA4258" s="50"/>
      <c r="AB4258" s="50"/>
      <c r="AC4258" s="50"/>
      <c r="AD4258" s="50"/>
      <c r="AE4258" s="50"/>
      <c r="AF4258" s="50"/>
      <c r="AG4258" s="50"/>
      <c r="AH4258" s="50"/>
      <c r="AI4258" s="50"/>
      <c r="AJ4258" s="50"/>
      <c r="AK4258" s="50"/>
      <c r="AL4258" s="50"/>
      <c r="AM4258" s="50"/>
      <c r="AN4258" s="50"/>
      <c r="AO4258" s="50"/>
      <c r="AP4258" s="50"/>
      <c r="AQ4258" s="50"/>
      <c r="AR4258" s="50"/>
      <c r="AS4258" s="50"/>
      <c r="AT4258" s="50"/>
      <c r="AU4258" s="50"/>
      <c r="AV4258" s="50"/>
      <c r="AW4258" s="50"/>
      <c r="AX4258" s="50"/>
      <c r="AY4258" s="50"/>
      <c r="AZ4258" s="50"/>
      <c r="BA4258" s="50"/>
      <c r="BB4258" s="50"/>
      <c r="BC4258" s="50"/>
      <c r="BD4258" s="50"/>
      <c r="BE4258" s="50"/>
      <c r="BF4258" s="50"/>
      <c r="BG4258" s="50"/>
      <c r="BH4258" s="50"/>
      <c r="BI4258" s="50"/>
      <c r="BJ4258" s="50"/>
      <c r="BK4258" s="50"/>
      <c r="BL4258" s="50"/>
      <c r="BM4258" s="50"/>
      <c r="BN4258" s="50"/>
      <c r="BO4258" s="50"/>
      <c r="BP4258" s="50"/>
      <c r="BQ4258" s="50"/>
      <c r="BR4258" s="50"/>
      <c r="BS4258" s="50"/>
      <c r="BT4258" s="50"/>
      <c r="BU4258" s="50"/>
      <c r="BV4258" s="50"/>
      <c r="BW4258" s="50"/>
      <c r="BX4258" s="50"/>
      <c r="BY4258" s="50"/>
      <c r="BZ4258" s="50"/>
      <c r="CA4258" s="50"/>
      <c r="CB4258" s="50"/>
      <c r="CC4258" s="50"/>
      <c r="CD4258" s="50"/>
      <c r="CE4258" s="50"/>
      <c r="CF4258" s="50"/>
      <c r="CG4258" s="50"/>
      <c r="CH4258" s="50"/>
      <c r="CI4258" s="50"/>
      <c r="CJ4258" s="50"/>
      <c r="CK4258" s="50"/>
      <c r="CL4258" s="50"/>
      <c r="CM4258" s="50"/>
      <c r="CN4258" s="50"/>
      <c r="CO4258" s="50"/>
      <c r="CP4258" s="50"/>
      <c r="CQ4258" s="50"/>
      <c r="CR4258" s="50"/>
      <c r="CS4258" s="50"/>
      <c r="CT4258" s="50"/>
      <c r="CU4258" s="50"/>
      <c r="CV4258" s="50"/>
      <c r="CW4258" s="50"/>
      <c r="CX4258" s="50"/>
      <c r="CY4258" s="50"/>
      <c r="CZ4258" s="50"/>
      <c r="DA4258" s="50"/>
      <c r="DB4258" s="50"/>
      <c r="DC4258" s="50"/>
      <c r="DD4258" s="50"/>
      <c r="DE4258" s="50"/>
      <c r="DF4258" s="50"/>
      <c r="DG4258" s="50"/>
    </row>
    <row r="4259" spans="1:111" x14ac:dyDescent="0.2">
      <c r="A4259" s="561"/>
      <c r="B4259" s="561"/>
      <c r="C4259" s="561"/>
      <c r="D4259" s="78" t="s">
        <v>639</v>
      </c>
      <c r="E4259" s="358">
        <v>300</v>
      </c>
      <c r="F4259" s="352">
        <f t="shared" si="132"/>
        <v>180</v>
      </c>
      <c r="G4259" s="352">
        <f t="shared" si="133"/>
        <v>150</v>
      </c>
      <c r="H4259" s="50"/>
      <c r="I4259" s="50"/>
      <c r="J4259" s="50"/>
      <c r="K4259" s="50"/>
      <c r="L4259" s="50"/>
      <c r="M4259" s="50"/>
      <c r="N4259" s="50"/>
      <c r="O4259" s="50"/>
      <c r="P4259" s="50"/>
      <c r="Q4259" s="50"/>
      <c r="R4259" s="50"/>
      <c r="S4259" s="50"/>
      <c r="T4259" s="50"/>
      <c r="U4259" s="50"/>
      <c r="V4259" s="50"/>
      <c r="W4259" s="50"/>
      <c r="X4259" s="50"/>
      <c r="Y4259" s="50"/>
      <c r="Z4259" s="50"/>
      <c r="AA4259" s="50"/>
      <c r="AB4259" s="50"/>
      <c r="AC4259" s="50"/>
      <c r="AD4259" s="50"/>
      <c r="AE4259" s="50"/>
      <c r="AF4259" s="50"/>
      <c r="AG4259" s="50"/>
      <c r="AH4259" s="50"/>
      <c r="AI4259" s="50"/>
      <c r="AJ4259" s="50"/>
      <c r="AK4259" s="50"/>
      <c r="AL4259" s="50"/>
      <c r="AM4259" s="50"/>
      <c r="AN4259" s="50"/>
      <c r="AO4259" s="50"/>
      <c r="AP4259" s="50"/>
      <c r="AQ4259" s="50"/>
      <c r="AR4259" s="50"/>
      <c r="AS4259" s="50"/>
      <c r="AT4259" s="50"/>
      <c r="AU4259" s="50"/>
      <c r="AV4259" s="50"/>
      <c r="AW4259" s="50"/>
      <c r="AX4259" s="50"/>
      <c r="AY4259" s="50"/>
      <c r="AZ4259" s="50"/>
      <c r="BA4259" s="50"/>
      <c r="BB4259" s="50"/>
      <c r="BC4259" s="50"/>
      <c r="BD4259" s="50"/>
      <c r="BE4259" s="50"/>
      <c r="BF4259" s="50"/>
      <c r="BG4259" s="50"/>
      <c r="BH4259" s="50"/>
      <c r="BI4259" s="50"/>
      <c r="BJ4259" s="50"/>
      <c r="BK4259" s="50"/>
      <c r="BL4259" s="50"/>
      <c r="BM4259" s="50"/>
      <c r="BN4259" s="50"/>
      <c r="BO4259" s="50"/>
      <c r="BP4259" s="50"/>
      <c r="BQ4259" s="50"/>
      <c r="BR4259" s="50"/>
      <c r="BS4259" s="50"/>
      <c r="BT4259" s="50"/>
      <c r="BU4259" s="50"/>
      <c r="BV4259" s="50"/>
      <c r="BW4259" s="50"/>
      <c r="BX4259" s="50"/>
      <c r="BY4259" s="50"/>
      <c r="BZ4259" s="50"/>
      <c r="CA4259" s="50"/>
      <c r="CB4259" s="50"/>
      <c r="CC4259" s="50"/>
      <c r="CD4259" s="50"/>
      <c r="CE4259" s="50"/>
      <c r="CF4259" s="50"/>
      <c r="CG4259" s="50"/>
      <c r="CH4259" s="50"/>
      <c r="CI4259" s="50"/>
      <c r="CJ4259" s="50"/>
      <c r="CK4259" s="50"/>
      <c r="CL4259" s="50"/>
      <c r="CM4259" s="50"/>
      <c r="CN4259" s="50"/>
      <c r="CO4259" s="50"/>
      <c r="CP4259" s="50"/>
      <c r="CQ4259" s="50"/>
      <c r="CR4259" s="50"/>
      <c r="CS4259" s="50"/>
      <c r="CT4259" s="50"/>
      <c r="CU4259" s="50"/>
      <c r="CV4259" s="50"/>
      <c r="CW4259" s="50"/>
      <c r="CX4259" s="50"/>
      <c r="CY4259" s="50"/>
      <c r="CZ4259" s="50"/>
      <c r="DA4259" s="50"/>
      <c r="DB4259" s="50"/>
      <c r="DC4259" s="50"/>
      <c r="DD4259" s="50"/>
      <c r="DE4259" s="50"/>
      <c r="DF4259" s="50"/>
      <c r="DG4259" s="50"/>
    </row>
    <row r="4260" spans="1:111" x14ac:dyDescent="0.2">
      <c r="A4260" s="561"/>
      <c r="B4260" s="561"/>
      <c r="C4260" s="561"/>
      <c r="D4260" s="78" t="s">
        <v>640</v>
      </c>
      <c r="E4260" s="358">
        <v>300</v>
      </c>
      <c r="F4260" s="352">
        <f t="shared" si="132"/>
        <v>180</v>
      </c>
      <c r="G4260" s="352">
        <f t="shared" si="133"/>
        <v>150</v>
      </c>
      <c r="H4260" s="50"/>
      <c r="I4260" s="50"/>
      <c r="J4260" s="50"/>
      <c r="K4260" s="50"/>
      <c r="L4260" s="50"/>
      <c r="M4260" s="50"/>
      <c r="N4260" s="50"/>
      <c r="O4260" s="50"/>
      <c r="P4260" s="50"/>
      <c r="Q4260" s="50"/>
      <c r="R4260" s="50"/>
      <c r="S4260" s="50"/>
      <c r="T4260" s="50"/>
      <c r="U4260" s="50"/>
      <c r="V4260" s="50"/>
      <c r="W4260" s="50"/>
      <c r="X4260" s="50"/>
      <c r="Y4260" s="50"/>
      <c r="Z4260" s="50"/>
      <c r="AA4260" s="50"/>
      <c r="AB4260" s="50"/>
      <c r="AC4260" s="50"/>
      <c r="AD4260" s="50"/>
      <c r="AE4260" s="50"/>
      <c r="AF4260" s="50"/>
      <c r="AG4260" s="50"/>
      <c r="AH4260" s="50"/>
      <c r="AI4260" s="50"/>
      <c r="AJ4260" s="50"/>
      <c r="AK4260" s="50"/>
      <c r="AL4260" s="50"/>
      <c r="AM4260" s="50"/>
      <c r="AN4260" s="50"/>
      <c r="AO4260" s="50"/>
      <c r="AP4260" s="50"/>
      <c r="AQ4260" s="50"/>
      <c r="AR4260" s="50"/>
      <c r="AS4260" s="50"/>
      <c r="AT4260" s="50"/>
      <c r="AU4260" s="50"/>
      <c r="AV4260" s="50"/>
      <c r="AW4260" s="50"/>
      <c r="AX4260" s="50"/>
      <c r="AY4260" s="50"/>
      <c r="AZ4260" s="50"/>
      <c r="BA4260" s="50"/>
      <c r="BB4260" s="50"/>
      <c r="BC4260" s="50"/>
      <c r="BD4260" s="50"/>
      <c r="BE4260" s="50"/>
      <c r="BF4260" s="50"/>
      <c r="BG4260" s="50"/>
      <c r="BH4260" s="50"/>
      <c r="BI4260" s="50"/>
      <c r="BJ4260" s="50"/>
      <c r="BK4260" s="50"/>
      <c r="BL4260" s="50"/>
      <c r="BM4260" s="50"/>
      <c r="BN4260" s="50"/>
      <c r="BO4260" s="50"/>
      <c r="BP4260" s="50"/>
      <c r="BQ4260" s="50"/>
      <c r="BR4260" s="50"/>
      <c r="BS4260" s="50"/>
      <c r="BT4260" s="50"/>
      <c r="BU4260" s="50"/>
      <c r="BV4260" s="50"/>
      <c r="BW4260" s="50"/>
      <c r="BX4260" s="50"/>
      <c r="BY4260" s="50"/>
      <c r="BZ4260" s="50"/>
      <c r="CA4260" s="50"/>
      <c r="CB4260" s="50"/>
      <c r="CC4260" s="50"/>
      <c r="CD4260" s="50"/>
      <c r="CE4260" s="50"/>
      <c r="CF4260" s="50"/>
      <c r="CG4260" s="50"/>
      <c r="CH4260" s="50"/>
      <c r="CI4260" s="50"/>
      <c r="CJ4260" s="50"/>
      <c r="CK4260" s="50"/>
      <c r="CL4260" s="50"/>
      <c r="CM4260" s="50"/>
      <c r="CN4260" s="50"/>
      <c r="CO4260" s="50"/>
      <c r="CP4260" s="50"/>
      <c r="CQ4260" s="50"/>
      <c r="CR4260" s="50"/>
      <c r="CS4260" s="50"/>
      <c r="CT4260" s="50"/>
      <c r="CU4260" s="50"/>
      <c r="CV4260" s="50"/>
      <c r="CW4260" s="50"/>
      <c r="CX4260" s="50"/>
      <c r="CY4260" s="50"/>
      <c r="CZ4260" s="50"/>
      <c r="DA4260" s="50"/>
      <c r="DB4260" s="50"/>
      <c r="DC4260" s="50"/>
      <c r="DD4260" s="50"/>
      <c r="DE4260" s="50"/>
      <c r="DF4260" s="50"/>
      <c r="DG4260" s="50"/>
    </row>
    <row r="4261" spans="1:111" ht="25.5" x14ac:dyDescent="0.2">
      <c r="A4261" s="561"/>
      <c r="B4261" s="561"/>
      <c r="C4261" s="561"/>
      <c r="D4261" s="78" t="s">
        <v>641</v>
      </c>
      <c r="E4261" s="358">
        <v>450</v>
      </c>
      <c r="F4261" s="352">
        <f t="shared" si="132"/>
        <v>270</v>
      </c>
      <c r="G4261" s="352">
        <f t="shared" si="133"/>
        <v>225</v>
      </c>
      <c r="H4261" s="50"/>
      <c r="I4261" s="50"/>
      <c r="J4261" s="50"/>
      <c r="K4261" s="50"/>
      <c r="L4261" s="50"/>
      <c r="M4261" s="50"/>
      <c r="N4261" s="50"/>
      <c r="O4261" s="50"/>
      <c r="P4261" s="50"/>
      <c r="Q4261" s="50"/>
      <c r="R4261" s="50"/>
      <c r="S4261" s="50"/>
      <c r="T4261" s="50"/>
      <c r="U4261" s="50"/>
      <c r="V4261" s="50"/>
      <c r="W4261" s="50"/>
      <c r="X4261" s="50"/>
      <c r="Y4261" s="50"/>
      <c r="Z4261" s="50"/>
      <c r="AA4261" s="50"/>
      <c r="AB4261" s="50"/>
      <c r="AC4261" s="50"/>
      <c r="AD4261" s="50"/>
      <c r="AE4261" s="50"/>
      <c r="AF4261" s="50"/>
      <c r="AG4261" s="50"/>
      <c r="AH4261" s="50"/>
      <c r="AI4261" s="50"/>
      <c r="AJ4261" s="50"/>
      <c r="AK4261" s="50"/>
      <c r="AL4261" s="50"/>
      <c r="AM4261" s="50"/>
      <c r="AN4261" s="50"/>
      <c r="AO4261" s="50"/>
      <c r="AP4261" s="50"/>
      <c r="AQ4261" s="50"/>
      <c r="AR4261" s="50"/>
      <c r="AS4261" s="50"/>
      <c r="AT4261" s="50"/>
      <c r="AU4261" s="50"/>
      <c r="AV4261" s="50"/>
      <c r="AW4261" s="50"/>
      <c r="AX4261" s="50"/>
      <c r="AY4261" s="50"/>
      <c r="AZ4261" s="50"/>
      <c r="BA4261" s="50"/>
      <c r="BB4261" s="50"/>
      <c r="BC4261" s="50"/>
      <c r="BD4261" s="50"/>
      <c r="BE4261" s="50"/>
      <c r="BF4261" s="50"/>
      <c r="BG4261" s="50"/>
      <c r="BH4261" s="50"/>
      <c r="BI4261" s="50"/>
      <c r="BJ4261" s="50"/>
      <c r="BK4261" s="50"/>
      <c r="BL4261" s="50"/>
      <c r="BM4261" s="50"/>
      <c r="BN4261" s="50"/>
      <c r="BO4261" s="50"/>
      <c r="BP4261" s="50"/>
      <c r="BQ4261" s="50"/>
      <c r="BR4261" s="50"/>
      <c r="BS4261" s="50"/>
      <c r="BT4261" s="50"/>
      <c r="BU4261" s="50"/>
      <c r="BV4261" s="50"/>
      <c r="BW4261" s="50"/>
      <c r="BX4261" s="50"/>
      <c r="BY4261" s="50"/>
      <c r="BZ4261" s="50"/>
      <c r="CA4261" s="50"/>
      <c r="CB4261" s="50"/>
      <c r="CC4261" s="50"/>
      <c r="CD4261" s="50"/>
      <c r="CE4261" s="50"/>
      <c r="CF4261" s="50"/>
      <c r="CG4261" s="50"/>
      <c r="CH4261" s="50"/>
      <c r="CI4261" s="50"/>
      <c r="CJ4261" s="50"/>
      <c r="CK4261" s="50"/>
      <c r="CL4261" s="50"/>
      <c r="CM4261" s="50"/>
      <c r="CN4261" s="50"/>
      <c r="CO4261" s="50"/>
      <c r="CP4261" s="50"/>
      <c r="CQ4261" s="50"/>
      <c r="CR4261" s="50"/>
      <c r="CS4261" s="50"/>
      <c r="CT4261" s="50"/>
      <c r="CU4261" s="50"/>
      <c r="CV4261" s="50"/>
      <c r="CW4261" s="50"/>
      <c r="CX4261" s="50"/>
      <c r="CY4261" s="50"/>
      <c r="CZ4261" s="50"/>
      <c r="DA4261" s="50"/>
      <c r="DB4261" s="50"/>
      <c r="DC4261" s="50"/>
      <c r="DD4261" s="50"/>
      <c r="DE4261" s="50"/>
      <c r="DF4261" s="50"/>
      <c r="DG4261" s="50"/>
    </row>
    <row r="4262" spans="1:111" x14ac:dyDescent="0.2">
      <c r="A4262" s="562"/>
      <c r="B4262" s="562"/>
      <c r="C4262" s="562"/>
      <c r="D4262" s="78" t="s">
        <v>642</v>
      </c>
      <c r="E4262" s="358">
        <v>450</v>
      </c>
      <c r="F4262" s="352">
        <f t="shared" si="132"/>
        <v>270</v>
      </c>
      <c r="G4262" s="352">
        <f t="shared" si="133"/>
        <v>225</v>
      </c>
      <c r="H4262" s="50"/>
      <c r="I4262" s="50"/>
      <c r="J4262" s="50"/>
      <c r="K4262" s="50"/>
      <c r="L4262" s="50"/>
      <c r="M4262" s="50"/>
      <c r="N4262" s="50"/>
      <c r="O4262" s="50"/>
      <c r="P4262" s="50"/>
      <c r="Q4262" s="50"/>
      <c r="R4262" s="50"/>
      <c r="S4262" s="50"/>
      <c r="T4262" s="50"/>
      <c r="U4262" s="50"/>
      <c r="V4262" s="50"/>
      <c r="W4262" s="50"/>
      <c r="X4262" s="50"/>
      <c r="Y4262" s="50"/>
      <c r="Z4262" s="50"/>
      <c r="AA4262" s="50"/>
      <c r="AB4262" s="50"/>
      <c r="AC4262" s="50"/>
      <c r="AD4262" s="50"/>
      <c r="AE4262" s="50"/>
      <c r="AF4262" s="50"/>
      <c r="AG4262" s="50"/>
      <c r="AH4262" s="50"/>
      <c r="AI4262" s="50"/>
      <c r="AJ4262" s="50"/>
      <c r="AK4262" s="50"/>
      <c r="AL4262" s="50"/>
      <c r="AM4262" s="50"/>
      <c r="AN4262" s="50"/>
      <c r="AO4262" s="50"/>
      <c r="AP4262" s="50"/>
      <c r="AQ4262" s="50"/>
      <c r="AR4262" s="50"/>
      <c r="AS4262" s="50"/>
      <c r="AT4262" s="50"/>
      <c r="AU4262" s="50"/>
      <c r="AV4262" s="50"/>
      <c r="AW4262" s="50"/>
      <c r="AX4262" s="50"/>
      <c r="AY4262" s="50"/>
      <c r="AZ4262" s="50"/>
      <c r="BA4262" s="50"/>
      <c r="BB4262" s="50"/>
      <c r="BC4262" s="50"/>
      <c r="BD4262" s="50"/>
      <c r="BE4262" s="50"/>
      <c r="BF4262" s="50"/>
      <c r="BG4262" s="50"/>
      <c r="BH4262" s="50"/>
      <c r="BI4262" s="50"/>
      <c r="BJ4262" s="50"/>
      <c r="BK4262" s="50"/>
      <c r="BL4262" s="50"/>
      <c r="BM4262" s="50"/>
      <c r="BN4262" s="50"/>
      <c r="BO4262" s="50"/>
      <c r="BP4262" s="50"/>
      <c r="BQ4262" s="50"/>
      <c r="BR4262" s="50"/>
      <c r="BS4262" s="50"/>
      <c r="BT4262" s="50"/>
      <c r="BU4262" s="50"/>
      <c r="BV4262" s="50"/>
      <c r="BW4262" s="50"/>
      <c r="BX4262" s="50"/>
      <c r="BY4262" s="50"/>
      <c r="BZ4262" s="50"/>
      <c r="CA4262" s="50"/>
      <c r="CB4262" s="50"/>
      <c r="CC4262" s="50"/>
      <c r="CD4262" s="50"/>
      <c r="CE4262" s="50"/>
      <c r="CF4262" s="50"/>
      <c r="CG4262" s="50"/>
      <c r="CH4262" s="50"/>
      <c r="CI4262" s="50"/>
      <c r="CJ4262" s="50"/>
      <c r="CK4262" s="50"/>
      <c r="CL4262" s="50"/>
      <c r="CM4262" s="50"/>
      <c r="CN4262" s="50"/>
      <c r="CO4262" s="50"/>
      <c r="CP4262" s="50"/>
      <c r="CQ4262" s="50"/>
      <c r="CR4262" s="50"/>
      <c r="CS4262" s="50"/>
      <c r="CT4262" s="50"/>
      <c r="CU4262" s="50"/>
      <c r="CV4262" s="50"/>
      <c r="CW4262" s="50"/>
      <c r="CX4262" s="50"/>
      <c r="CY4262" s="50"/>
      <c r="CZ4262" s="50"/>
      <c r="DA4262" s="50"/>
      <c r="DB4262" s="50"/>
      <c r="DC4262" s="50"/>
      <c r="DD4262" s="50"/>
      <c r="DE4262" s="50"/>
      <c r="DF4262" s="50"/>
      <c r="DG4262" s="50"/>
    </row>
    <row r="4263" spans="1:111" x14ac:dyDescent="0.2">
      <c r="A4263" s="560" t="s">
        <v>1148</v>
      </c>
      <c r="B4263" s="560" t="s">
        <v>1148</v>
      </c>
      <c r="C4263" s="560"/>
      <c r="D4263" s="75" t="s">
        <v>643</v>
      </c>
      <c r="E4263" s="358"/>
      <c r="F4263" s="352">
        <f t="shared" si="132"/>
        <v>0</v>
      </c>
      <c r="G4263" s="352">
        <f t="shared" si="133"/>
        <v>0</v>
      </c>
      <c r="H4263" s="50"/>
      <c r="I4263" s="50"/>
      <c r="J4263" s="50"/>
      <c r="K4263" s="50"/>
      <c r="L4263" s="50"/>
      <c r="M4263" s="50"/>
      <c r="N4263" s="50"/>
      <c r="O4263" s="50"/>
      <c r="P4263" s="50"/>
      <c r="Q4263" s="50"/>
      <c r="R4263" s="50"/>
      <c r="S4263" s="50"/>
      <c r="T4263" s="50"/>
      <c r="U4263" s="50"/>
      <c r="V4263" s="50"/>
      <c r="W4263" s="50"/>
      <c r="X4263" s="50"/>
      <c r="Y4263" s="50"/>
      <c r="Z4263" s="50"/>
      <c r="AA4263" s="50"/>
      <c r="AB4263" s="50"/>
      <c r="AC4263" s="50"/>
      <c r="AD4263" s="50"/>
      <c r="AE4263" s="50"/>
      <c r="AF4263" s="50"/>
      <c r="AG4263" s="50"/>
      <c r="AH4263" s="50"/>
      <c r="AI4263" s="50"/>
      <c r="AJ4263" s="50"/>
      <c r="AK4263" s="50"/>
      <c r="AL4263" s="50"/>
      <c r="AM4263" s="50"/>
      <c r="AN4263" s="50"/>
      <c r="AO4263" s="50"/>
      <c r="AP4263" s="50"/>
      <c r="AQ4263" s="50"/>
      <c r="AR4263" s="50"/>
      <c r="AS4263" s="50"/>
      <c r="AT4263" s="50"/>
      <c r="AU4263" s="50"/>
      <c r="AV4263" s="50"/>
      <c r="AW4263" s="50"/>
      <c r="AX4263" s="50"/>
      <c r="AY4263" s="50"/>
      <c r="AZ4263" s="50"/>
      <c r="BA4263" s="50"/>
      <c r="BB4263" s="50"/>
      <c r="BC4263" s="50"/>
      <c r="BD4263" s="50"/>
      <c r="BE4263" s="50"/>
      <c r="BF4263" s="50"/>
      <c r="BG4263" s="50"/>
      <c r="BH4263" s="50"/>
      <c r="BI4263" s="50"/>
      <c r="BJ4263" s="50"/>
      <c r="BK4263" s="50"/>
      <c r="BL4263" s="50"/>
      <c r="BM4263" s="50"/>
      <c r="BN4263" s="50"/>
      <c r="BO4263" s="50"/>
      <c r="BP4263" s="50"/>
      <c r="BQ4263" s="50"/>
      <c r="BR4263" s="50"/>
      <c r="BS4263" s="50"/>
      <c r="BT4263" s="50"/>
      <c r="BU4263" s="50"/>
      <c r="BV4263" s="50"/>
      <c r="BW4263" s="50"/>
      <c r="BX4263" s="50"/>
      <c r="BY4263" s="50"/>
      <c r="BZ4263" s="50"/>
      <c r="CA4263" s="50"/>
      <c r="CB4263" s="50"/>
      <c r="CC4263" s="50"/>
      <c r="CD4263" s="50"/>
      <c r="CE4263" s="50"/>
      <c r="CF4263" s="50"/>
      <c r="CG4263" s="50"/>
      <c r="CH4263" s="50"/>
      <c r="CI4263" s="50"/>
      <c r="CJ4263" s="50"/>
      <c r="CK4263" s="50"/>
      <c r="CL4263" s="50"/>
      <c r="CM4263" s="50"/>
      <c r="CN4263" s="50"/>
      <c r="CO4263" s="50"/>
      <c r="CP4263" s="50"/>
      <c r="CQ4263" s="50"/>
      <c r="CR4263" s="50"/>
      <c r="CS4263" s="50"/>
      <c r="CT4263" s="50"/>
      <c r="CU4263" s="50"/>
      <c r="CV4263" s="50"/>
      <c r="CW4263" s="50"/>
      <c r="CX4263" s="50"/>
      <c r="CY4263" s="50"/>
      <c r="CZ4263" s="50"/>
      <c r="DA4263" s="50"/>
      <c r="DB4263" s="50"/>
      <c r="DC4263" s="50"/>
      <c r="DD4263" s="50"/>
      <c r="DE4263" s="50"/>
      <c r="DF4263" s="50"/>
      <c r="DG4263" s="50"/>
    </row>
    <row r="4264" spans="1:111" ht="25.5" x14ac:dyDescent="0.2">
      <c r="A4264" s="561"/>
      <c r="B4264" s="561"/>
      <c r="C4264" s="561"/>
      <c r="D4264" s="78" t="s">
        <v>644</v>
      </c>
      <c r="E4264" s="358">
        <v>450</v>
      </c>
      <c r="F4264" s="352">
        <f t="shared" si="132"/>
        <v>270</v>
      </c>
      <c r="G4264" s="352">
        <f t="shared" si="133"/>
        <v>225</v>
      </c>
      <c r="H4264" s="50"/>
      <c r="I4264" s="50"/>
      <c r="J4264" s="50"/>
      <c r="K4264" s="50"/>
      <c r="L4264" s="50"/>
      <c r="M4264" s="50"/>
      <c r="N4264" s="50"/>
      <c r="O4264" s="50"/>
      <c r="P4264" s="50"/>
      <c r="Q4264" s="50"/>
      <c r="R4264" s="50"/>
      <c r="S4264" s="50"/>
      <c r="T4264" s="50"/>
      <c r="U4264" s="50"/>
      <c r="V4264" s="50"/>
      <c r="W4264" s="50"/>
      <c r="X4264" s="50"/>
      <c r="Y4264" s="50"/>
      <c r="Z4264" s="50"/>
      <c r="AA4264" s="50"/>
      <c r="AB4264" s="50"/>
      <c r="AC4264" s="50"/>
      <c r="AD4264" s="50"/>
      <c r="AE4264" s="50"/>
      <c r="AF4264" s="50"/>
      <c r="AG4264" s="50"/>
      <c r="AH4264" s="50"/>
      <c r="AI4264" s="50"/>
      <c r="AJ4264" s="50"/>
      <c r="AK4264" s="50"/>
      <c r="AL4264" s="50"/>
      <c r="AM4264" s="50"/>
      <c r="AN4264" s="50"/>
      <c r="AO4264" s="50"/>
      <c r="AP4264" s="50"/>
      <c r="AQ4264" s="50"/>
      <c r="AR4264" s="50"/>
      <c r="AS4264" s="50"/>
      <c r="AT4264" s="50"/>
      <c r="AU4264" s="50"/>
      <c r="AV4264" s="50"/>
      <c r="AW4264" s="50"/>
      <c r="AX4264" s="50"/>
      <c r="AY4264" s="50"/>
      <c r="AZ4264" s="50"/>
      <c r="BA4264" s="50"/>
      <c r="BB4264" s="50"/>
      <c r="BC4264" s="50"/>
      <c r="BD4264" s="50"/>
      <c r="BE4264" s="50"/>
      <c r="BF4264" s="50"/>
      <c r="BG4264" s="50"/>
      <c r="BH4264" s="50"/>
      <c r="BI4264" s="50"/>
      <c r="BJ4264" s="50"/>
      <c r="BK4264" s="50"/>
      <c r="BL4264" s="50"/>
      <c r="BM4264" s="50"/>
      <c r="BN4264" s="50"/>
      <c r="BO4264" s="50"/>
      <c r="BP4264" s="50"/>
      <c r="BQ4264" s="50"/>
      <c r="BR4264" s="50"/>
      <c r="BS4264" s="50"/>
      <c r="BT4264" s="50"/>
      <c r="BU4264" s="50"/>
      <c r="BV4264" s="50"/>
      <c r="BW4264" s="50"/>
      <c r="BX4264" s="50"/>
      <c r="BY4264" s="50"/>
      <c r="BZ4264" s="50"/>
      <c r="CA4264" s="50"/>
      <c r="CB4264" s="50"/>
      <c r="CC4264" s="50"/>
      <c r="CD4264" s="50"/>
      <c r="CE4264" s="50"/>
      <c r="CF4264" s="50"/>
      <c r="CG4264" s="50"/>
      <c r="CH4264" s="50"/>
      <c r="CI4264" s="50"/>
      <c r="CJ4264" s="50"/>
      <c r="CK4264" s="50"/>
      <c r="CL4264" s="50"/>
      <c r="CM4264" s="50"/>
      <c r="CN4264" s="50"/>
      <c r="CO4264" s="50"/>
      <c r="CP4264" s="50"/>
      <c r="CQ4264" s="50"/>
      <c r="CR4264" s="50"/>
      <c r="CS4264" s="50"/>
      <c r="CT4264" s="50"/>
      <c r="CU4264" s="50"/>
      <c r="CV4264" s="50"/>
      <c r="CW4264" s="50"/>
      <c r="CX4264" s="50"/>
      <c r="CY4264" s="50"/>
      <c r="CZ4264" s="50"/>
      <c r="DA4264" s="50"/>
      <c r="DB4264" s="50"/>
      <c r="DC4264" s="50"/>
      <c r="DD4264" s="50"/>
      <c r="DE4264" s="50"/>
      <c r="DF4264" s="50"/>
      <c r="DG4264" s="50"/>
    </row>
    <row r="4265" spans="1:111" ht="25.5" x14ac:dyDescent="0.2">
      <c r="A4265" s="562"/>
      <c r="B4265" s="562"/>
      <c r="C4265" s="562"/>
      <c r="D4265" s="78" t="s">
        <v>645</v>
      </c>
      <c r="E4265" s="358">
        <v>450</v>
      </c>
      <c r="F4265" s="352">
        <f t="shared" si="132"/>
        <v>270</v>
      </c>
      <c r="G4265" s="352">
        <f t="shared" si="133"/>
        <v>225</v>
      </c>
      <c r="H4265" s="50"/>
      <c r="I4265" s="50"/>
      <c r="J4265" s="50"/>
      <c r="K4265" s="50"/>
      <c r="L4265" s="50"/>
      <c r="M4265" s="50"/>
      <c r="N4265" s="50"/>
      <c r="O4265" s="50"/>
      <c r="P4265" s="50"/>
      <c r="Q4265" s="50"/>
      <c r="R4265" s="50"/>
      <c r="S4265" s="50"/>
      <c r="T4265" s="50"/>
      <c r="U4265" s="50"/>
      <c r="V4265" s="50"/>
      <c r="W4265" s="50"/>
      <c r="X4265" s="50"/>
      <c r="Y4265" s="50"/>
      <c r="Z4265" s="50"/>
      <c r="AA4265" s="50"/>
      <c r="AB4265" s="50"/>
      <c r="AC4265" s="50"/>
      <c r="AD4265" s="50"/>
      <c r="AE4265" s="50"/>
      <c r="AF4265" s="50"/>
      <c r="AG4265" s="50"/>
      <c r="AH4265" s="50"/>
      <c r="AI4265" s="50"/>
      <c r="AJ4265" s="50"/>
      <c r="AK4265" s="50"/>
      <c r="AL4265" s="50"/>
      <c r="AM4265" s="50"/>
      <c r="AN4265" s="50"/>
      <c r="AO4265" s="50"/>
      <c r="AP4265" s="50"/>
      <c r="AQ4265" s="50"/>
      <c r="AR4265" s="50"/>
      <c r="AS4265" s="50"/>
      <c r="AT4265" s="50"/>
      <c r="AU4265" s="50"/>
      <c r="AV4265" s="50"/>
      <c r="AW4265" s="50"/>
      <c r="AX4265" s="50"/>
      <c r="AY4265" s="50"/>
      <c r="AZ4265" s="50"/>
      <c r="BA4265" s="50"/>
      <c r="BB4265" s="50"/>
      <c r="BC4265" s="50"/>
      <c r="BD4265" s="50"/>
      <c r="BE4265" s="50"/>
      <c r="BF4265" s="50"/>
      <c r="BG4265" s="50"/>
      <c r="BH4265" s="50"/>
      <c r="BI4265" s="50"/>
      <c r="BJ4265" s="50"/>
      <c r="BK4265" s="50"/>
      <c r="BL4265" s="50"/>
      <c r="BM4265" s="50"/>
      <c r="BN4265" s="50"/>
      <c r="BO4265" s="50"/>
      <c r="BP4265" s="50"/>
      <c r="BQ4265" s="50"/>
      <c r="BR4265" s="50"/>
      <c r="BS4265" s="50"/>
      <c r="BT4265" s="50"/>
      <c r="BU4265" s="50"/>
      <c r="BV4265" s="50"/>
      <c r="BW4265" s="50"/>
      <c r="BX4265" s="50"/>
      <c r="BY4265" s="50"/>
      <c r="BZ4265" s="50"/>
      <c r="CA4265" s="50"/>
      <c r="CB4265" s="50"/>
      <c r="CC4265" s="50"/>
      <c r="CD4265" s="50"/>
      <c r="CE4265" s="50"/>
      <c r="CF4265" s="50"/>
      <c r="CG4265" s="50"/>
      <c r="CH4265" s="50"/>
      <c r="CI4265" s="50"/>
      <c r="CJ4265" s="50"/>
      <c r="CK4265" s="50"/>
      <c r="CL4265" s="50"/>
      <c r="CM4265" s="50"/>
      <c r="CN4265" s="50"/>
      <c r="CO4265" s="50"/>
      <c r="CP4265" s="50"/>
      <c r="CQ4265" s="50"/>
      <c r="CR4265" s="50"/>
      <c r="CS4265" s="50"/>
      <c r="CT4265" s="50"/>
      <c r="CU4265" s="50"/>
      <c r="CV4265" s="50"/>
      <c r="CW4265" s="50"/>
      <c r="CX4265" s="50"/>
      <c r="CY4265" s="50"/>
      <c r="CZ4265" s="50"/>
      <c r="DA4265" s="50"/>
      <c r="DB4265" s="50"/>
      <c r="DC4265" s="50"/>
      <c r="DD4265" s="50"/>
      <c r="DE4265" s="50"/>
      <c r="DF4265" s="50"/>
      <c r="DG4265" s="50"/>
    </row>
    <row r="4266" spans="1:111" x14ac:dyDescent="0.2">
      <c r="A4266" s="560" t="s">
        <v>1149</v>
      </c>
      <c r="B4266" s="560" t="s">
        <v>1149</v>
      </c>
      <c r="C4266" s="560"/>
      <c r="D4266" s="75" t="s">
        <v>646</v>
      </c>
      <c r="E4266" s="358"/>
      <c r="F4266" s="352">
        <f t="shared" si="132"/>
        <v>0</v>
      </c>
      <c r="G4266" s="352">
        <f t="shared" si="133"/>
        <v>0</v>
      </c>
      <c r="H4266" s="50"/>
      <c r="I4266" s="50"/>
      <c r="J4266" s="50"/>
      <c r="K4266" s="50"/>
      <c r="L4266" s="50"/>
      <c r="M4266" s="50"/>
      <c r="N4266" s="50"/>
      <c r="O4266" s="50"/>
      <c r="P4266" s="50"/>
      <c r="Q4266" s="50"/>
      <c r="R4266" s="50"/>
      <c r="S4266" s="50"/>
      <c r="T4266" s="50"/>
      <c r="U4266" s="50"/>
      <c r="V4266" s="50"/>
      <c r="W4266" s="50"/>
      <c r="X4266" s="50"/>
      <c r="Y4266" s="50"/>
      <c r="Z4266" s="50"/>
      <c r="AA4266" s="50"/>
      <c r="AB4266" s="50"/>
      <c r="AC4266" s="50"/>
      <c r="AD4266" s="50"/>
      <c r="AE4266" s="50"/>
      <c r="AF4266" s="50"/>
      <c r="AG4266" s="50"/>
      <c r="AH4266" s="50"/>
      <c r="AI4266" s="50"/>
      <c r="AJ4266" s="50"/>
      <c r="AK4266" s="50"/>
      <c r="AL4266" s="50"/>
      <c r="AM4266" s="50"/>
      <c r="AN4266" s="50"/>
      <c r="AO4266" s="50"/>
      <c r="AP4266" s="50"/>
      <c r="AQ4266" s="50"/>
      <c r="AR4266" s="50"/>
      <c r="AS4266" s="50"/>
      <c r="AT4266" s="50"/>
      <c r="AU4266" s="50"/>
      <c r="AV4266" s="50"/>
      <c r="AW4266" s="50"/>
      <c r="AX4266" s="50"/>
      <c r="AY4266" s="50"/>
      <c r="AZ4266" s="50"/>
      <c r="BA4266" s="50"/>
      <c r="BB4266" s="50"/>
      <c r="BC4266" s="50"/>
      <c r="BD4266" s="50"/>
      <c r="BE4266" s="50"/>
      <c r="BF4266" s="50"/>
      <c r="BG4266" s="50"/>
      <c r="BH4266" s="50"/>
      <c r="BI4266" s="50"/>
      <c r="BJ4266" s="50"/>
      <c r="BK4266" s="50"/>
      <c r="BL4266" s="50"/>
      <c r="BM4266" s="50"/>
      <c r="BN4266" s="50"/>
      <c r="BO4266" s="50"/>
      <c r="BP4266" s="50"/>
      <c r="BQ4266" s="50"/>
      <c r="BR4266" s="50"/>
      <c r="BS4266" s="50"/>
      <c r="BT4266" s="50"/>
      <c r="BU4266" s="50"/>
      <c r="BV4266" s="50"/>
      <c r="BW4266" s="50"/>
      <c r="BX4266" s="50"/>
      <c r="BY4266" s="50"/>
      <c r="BZ4266" s="50"/>
      <c r="CA4266" s="50"/>
      <c r="CB4266" s="50"/>
      <c r="CC4266" s="50"/>
      <c r="CD4266" s="50"/>
      <c r="CE4266" s="50"/>
      <c r="CF4266" s="50"/>
      <c r="CG4266" s="50"/>
      <c r="CH4266" s="50"/>
      <c r="CI4266" s="50"/>
      <c r="CJ4266" s="50"/>
      <c r="CK4266" s="50"/>
      <c r="CL4266" s="50"/>
      <c r="CM4266" s="50"/>
      <c r="CN4266" s="50"/>
      <c r="CO4266" s="50"/>
      <c r="CP4266" s="50"/>
      <c r="CQ4266" s="50"/>
      <c r="CR4266" s="50"/>
      <c r="CS4266" s="50"/>
      <c r="CT4266" s="50"/>
      <c r="CU4266" s="50"/>
      <c r="CV4266" s="50"/>
      <c r="CW4266" s="50"/>
      <c r="CX4266" s="50"/>
      <c r="CY4266" s="50"/>
      <c r="CZ4266" s="50"/>
      <c r="DA4266" s="50"/>
      <c r="DB4266" s="50"/>
      <c r="DC4266" s="50"/>
      <c r="DD4266" s="50"/>
      <c r="DE4266" s="50"/>
      <c r="DF4266" s="50"/>
      <c r="DG4266" s="50"/>
    </row>
    <row r="4267" spans="1:111" x14ac:dyDescent="0.2">
      <c r="A4267" s="561"/>
      <c r="B4267" s="561"/>
      <c r="C4267" s="561"/>
      <c r="D4267" s="78" t="s">
        <v>647</v>
      </c>
      <c r="E4267" s="358">
        <v>250</v>
      </c>
      <c r="F4267" s="352">
        <f t="shared" si="132"/>
        <v>150</v>
      </c>
      <c r="G4267" s="352">
        <f t="shared" si="133"/>
        <v>125</v>
      </c>
      <c r="H4267" s="50"/>
      <c r="I4267" s="50"/>
      <c r="J4267" s="50"/>
      <c r="K4267" s="50"/>
      <c r="L4267" s="50"/>
      <c r="M4267" s="50"/>
      <c r="N4267" s="50"/>
      <c r="O4267" s="50"/>
      <c r="P4267" s="50"/>
      <c r="Q4267" s="50"/>
      <c r="R4267" s="50"/>
      <c r="S4267" s="50"/>
      <c r="T4267" s="50"/>
      <c r="U4267" s="50"/>
      <c r="V4267" s="50"/>
      <c r="W4267" s="50"/>
      <c r="X4267" s="50"/>
      <c r="Y4267" s="50"/>
      <c r="Z4267" s="50"/>
      <c r="AA4267" s="50"/>
      <c r="AB4267" s="50"/>
      <c r="AC4267" s="50"/>
      <c r="AD4267" s="50"/>
      <c r="AE4267" s="50"/>
      <c r="AF4267" s="50"/>
      <c r="AG4267" s="50"/>
      <c r="AH4267" s="50"/>
      <c r="AI4267" s="50"/>
      <c r="AJ4267" s="50"/>
      <c r="AK4267" s="50"/>
      <c r="AL4267" s="50"/>
      <c r="AM4267" s="50"/>
      <c r="AN4267" s="50"/>
      <c r="AO4267" s="50"/>
      <c r="AP4267" s="50"/>
      <c r="AQ4267" s="50"/>
      <c r="AR4267" s="50"/>
      <c r="AS4267" s="50"/>
      <c r="AT4267" s="50"/>
      <c r="AU4267" s="50"/>
      <c r="AV4267" s="50"/>
      <c r="AW4267" s="50"/>
      <c r="AX4267" s="50"/>
      <c r="AY4267" s="50"/>
      <c r="AZ4267" s="50"/>
      <c r="BA4267" s="50"/>
      <c r="BB4267" s="50"/>
      <c r="BC4267" s="50"/>
      <c r="BD4267" s="50"/>
      <c r="BE4267" s="50"/>
      <c r="BF4267" s="50"/>
      <c r="BG4267" s="50"/>
      <c r="BH4267" s="50"/>
      <c r="BI4267" s="50"/>
      <c r="BJ4267" s="50"/>
      <c r="BK4267" s="50"/>
      <c r="BL4267" s="50"/>
      <c r="BM4267" s="50"/>
      <c r="BN4267" s="50"/>
      <c r="BO4267" s="50"/>
      <c r="BP4267" s="50"/>
      <c r="BQ4267" s="50"/>
      <c r="BR4267" s="50"/>
      <c r="BS4267" s="50"/>
      <c r="BT4267" s="50"/>
      <c r="BU4267" s="50"/>
      <c r="BV4267" s="50"/>
      <c r="BW4267" s="50"/>
      <c r="BX4267" s="50"/>
      <c r="BY4267" s="50"/>
      <c r="BZ4267" s="50"/>
      <c r="CA4267" s="50"/>
      <c r="CB4267" s="50"/>
      <c r="CC4267" s="50"/>
      <c r="CD4267" s="50"/>
      <c r="CE4267" s="50"/>
      <c r="CF4267" s="50"/>
      <c r="CG4267" s="50"/>
      <c r="CH4267" s="50"/>
      <c r="CI4267" s="50"/>
      <c r="CJ4267" s="50"/>
      <c r="CK4267" s="50"/>
      <c r="CL4267" s="50"/>
      <c r="CM4267" s="50"/>
      <c r="CN4267" s="50"/>
      <c r="CO4267" s="50"/>
      <c r="CP4267" s="50"/>
      <c r="CQ4267" s="50"/>
      <c r="CR4267" s="50"/>
      <c r="CS4267" s="50"/>
      <c r="CT4267" s="50"/>
      <c r="CU4267" s="50"/>
      <c r="CV4267" s="50"/>
      <c r="CW4267" s="50"/>
      <c r="CX4267" s="50"/>
      <c r="CY4267" s="50"/>
      <c r="CZ4267" s="50"/>
      <c r="DA4267" s="50"/>
      <c r="DB4267" s="50"/>
      <c r="DC4267" s="50"/>
      <c r="DD4267" s="50"/>
      <c r="DE4267" s="50"/>
      <c r="DF4267" s="50"/>
      <c r="DG4267" s="50"/>
    </row>
    <row r="4268" spans="1:111" x14ac:dyDescent="0.2">
      <c r="A4268" s="561"/>
      <c r="B4268" s="561"/>
      <c r="C4268" s="561"/>
      <c r="D4268" s="78" t="s">
        <v>648</v>
      </c>
      <c r="E4268" s="358">
        <v>250</v>
      </c>
      <c r="F4268" s="352">
        <f t="shared" si="132"/>
        <v>150</v>
      </c>
      <c r="G4268" s="352">
        <f t="shared" si="133"/>
        <v>125</v>
      </c>
      <c r="H4268" s="50"/>
      <c r="I4268" s="50"/>
      <c r="J4268" s="50"/>
      <c r="K4268" s="50"/>
      <c r="L4268" s="50"/>
      <c r="M4268" s="50"/>
      <c r="N4268" s="50"/>
      <c r="O4268" s="50"/>
      <c r="P4268" s="50"/>
      <c r="Q4268" s="50"/>
      <c r="R4268" s="50"/>
      <c r="S4268" s="50"/>
      <c r="T4268" s="50"/>
      <c r="U4268" s="50"/>
      <c r="V4268" s="50"/>
      <c r="W4268" s="50"/>
      <c r="X4268" s="50"/>
      <c r="Y4268" s="50"/>
      <c r="Z4268" s="50"/>
      <c r="AA4268" s="50"/>
      <c r="AB4268" s="50"/>
      <c r="AC4268" s="50"/>
      <c r="AD4268" s="50"/>
      <c r="AE4268" s="50"/>
      <c r="AF4268" s="50"/>
      <c r="AG4268" s="50"/>
      <c r="AH4268" s="50"/>
      <c r="AI4268" s="50"/>
      <c r="AJ4268" s="50"/>
      <c r="AK4268" s="50"/>
      <c r="AL4268" s="50"/>
      <c r="AM4268" s="50"/>
      <c r="AN4268" s="50"/>
      <c r="AO4268" s="50"/>
      <c r="AP4268" s="50"/>
      <c r="AQ4268" s="50"/>
      <c r="AR4268" s="50"/>
      <c r="AS4268" s="50"/>
      <c r="AT4268" s="50"/>
      <c r="AU4268" s="50"/>
      <c r="AV4268" s="50"/>
      <c r="AW4268" s="50"/>
      <c r="AX4268" s="50"/>
      <c r="AY4268" s="50"/>
      <c r="AZ4268" s="50"/>
      <c r="BA4268" s="50"/>
      <c r="BB4268" s="50"/>
      <c r="BC4268" s="50"/>
      <c r="BD4268" s="50"/>
      <c r="BE4268" s="50"/>
      <c r="BF4268" s="50"/>
      <c r="BG4268" s="50"/>
      <c r="BH4268" s="50"/>
      <c r="BI4268" s="50"/>
      <c r="BJ4268" s="50"/>
      <c r="BK4268" s="50"/>
      <c r="BL4268" s="50"/>
      <c r="BM4268" s="50"/>
      <c r="BN4268" s="50"/>
      <c r="BO4268" s="50"/>
      <c r="BP4268" s="50"/>
      <c r="BQ4268" s="50"/>
      <c r="BR4268" s="50"/>
      <c r="BS4268" s="50"/>
      <c r="BT4268" s="50"/>
      <c r="BU4268" s="50"/>
      <c r="BV4268" s="50"/>
      <c r="BW4268" s="50"/>
      <c r="BX4268" s="50"/>
      <c r="BY4268" s="50"/>
      <c r="BZ4268" s="50"/>
      <c r="CA4268" s="50"/>
      <c r="CB4268" s="50"/>
      <c r="CC4268" s="50"/>
      <c r="CD4268" s="50"/>
      <c r="CE4268" s="50"/>
      <c r="CF4268" s="50"/>
      <c r="CG4268" s="50"/>
      <c r="CH4268" s="50"/>
      <c r="CI4268" s="50"/>
      <c r="CJ4268" s="50"/>
      <c r="CK4268" s="50"/>
      <c r="CL4268" s="50"/>
      <c r="CM4268" s="50"/>
      <c r="CN4268" s="50"/>
      <c r="CO4268" s="50"/>
      <c r="CP4268" s="50"/>
      <c r="CQ4268" s="50"/>
      <c r="CR4268" s="50"/>
      <c r="CS4268" s="50"/>
      <c r="CT4268" s="50"/>
      <c r="CU4268" s="50"/>
      <c r="CV4268" s="50"/>
      <c r="CW4268" s="50"/>
      <c r="CX4268" s="50"/>
      <c r="CY4268" s="50"/>
      <c r="CZ4268" s="50"/>
      <c r="DA4268" s="50"/>
      <c r="DB4268" s="50"/>
      <c r="DC4268" s="50"/>
      <c r="DD4268" s="50"/>
      <c r="DE4268" s="50"/>
      <c r="DF4268" s="50"/>
      <c r="DG4268" s="50"/>
    </row>
    <row r="4269" spans="1:111" x14ac:dyDescent="0.2">
      <c r="A4269" s="561"/>
      <c r="B4269" s="561"/>
      <c r="C4269" s="561"/>
      <c r="D4269" s="78" t="s">
        <v>649</v>
      </c>
      <c r="E4269" s="358">
        <v>250</v>
      </c>
      <c r="F4269" s="352">
        <f t="shared" si="132"/>
        <v>150</v>
      </c>
      <c r="G4269" s="352">
        <f t="shared" si="133"/>
        <v>125</v>
      </c>
      <c r="H4269" s="50"/>
      <c r="I4269" s="50"/>
      <c r="J4269" s="50"/>
      <c r="K4269" s="50"/>
      <c r="L4269" s="50"/>
      <c r="M4269" s="50"/>
      <c r="N4269" s="50"/>
      <c r="O4269" s="50"/>
      <c r="P4269" s="50"/>
      <c r="Q4269" s="50"/>
      <c r="R4269" s="50"/>
      <c r="S4269" s="50"/>
      <c r="T4269" s="50"/>
      <c r="U4269" s="50"/>
      <c r="V4269" s="50"/>
      <c r="W4269" s="50"/>
      <c r="X4269" s="50"/>
      <c r="Y4269" s="50"/>
      <c r="Z4269" s="50"/>
      <c r="AA4269" s="50"/>
      <c r="AB4269" s="50"/>
      <c r="AC4269" s="50"/>
      <c r="AD4269" s="50"/>
      <c r="AE4269" s="50"/>
      <c r="AF4269" s="50"/>
      <c r="AG4269" s="50"/>
      <c r="AH4269" s="50"/>
      <c r="AI4269" s="50"/>
      <c r="AJ4269" s="50"/>
      <c r="AK4269" s="50"/>
      <c r="AL4269" s="50"/>
      <c r="AM4269" s="50"/>
      <c r="AN4269" s="50"/>
      <c r="AO4269" s="50"/>
      <c r="AP4269" s="50"/>
      <c r="AQ4269" s="50"/>
      <c r="AR4269" s="50"/>
      <c r="AS4269" s="50"/>
      <c r="AT4269" s="50"/>
      <c r="AU4269" s="50"/>
      <c r="AV4269" s="50"/>
      <c r="AW4269" s="50"/>
      <c r="AX4269" s="50"/>
      <c r="AY4269" s="50"/>
      <c r="AZ4269" s="50"/>
      <c r="BA4269" s="50"/>
      <c r="BB4269" s="50"/>
      <c r="BC4269" s="50"/>
      <c r="BD4269" s="50"/>
      <c r="BE4269" s="50"/>
      <c r="BF4269" s="50"/>
      <c r="BG4269" s="50"/>
      <c r="BH4269" s="50"/>
      <c r="BI4269" s="50"/>
      <c r="BJ4269" s="50"/>
      <c r="BK4269" s="50"/>
      <c r="BL4269" s="50"/>
      <c r="BM4269" s="50"/>
      <c r="BN4269" s="50"/>
      <c r="BO4269" s="50"/>
      <c r="BP4269" s="50"/>
      <c r="BQ4269" s="50"/>
      <c r="BR4269" s="50"/>
      <c r="BS4269" s="50"/>
      <c r="BT4269" s="50"/>
      <c r="BU4269" s="50"/>
      <c r="BV4269" s="50"/>
      <c r="BW4269" s="50"/>
      <c r="BX4269" s="50"/>
      <c r="BY4269" s="50"/>
      <c r="BZ4269" s="50"/>
      <c r="CA4269" s="50"/>
      <c r="CB4269" s="50"/>
      <c r="CC4269" s="50"/>
      <c r="CD4269" s="50"/>
      <c r="CE4269" s="50"/>
      <c r="CF4269" s="50"/>
      <c r="CG4269" s="50"/>
      <c r="CH4269" s="50"/>
      <c r="CI4269" s="50"/>
      <c r="CJ4269" s="50"/>
      <c r="CK4269" s="50"/>
      <c r="CL4269" s="50"/>
      <c r="CM4269" s="50"/>
      <c r="CN4269" s="50"/>
      <c r="CO4269" s="50"/>
      <c r="CP4269" s="50"/>
      <c r="CQ4269" s="50"/>
      <c r="CR4269" s="50"/>
      <c r="CS4269" s="50"/>
      <c r="CT4269" s="50"/>
      <c r="CU4269" s="50"/>
      <c r="CV4269" s="50"/>
      <c r="CW4269" s="50"/>
      <c r="CX4269" s="50"/>
      <c r="CY4269" s="50"/>
      <c r="CZ4269" s="50"/>
      <c r="DA4269" s="50"/>
      <c r="DB4269" s="50"/>
      <c r="DC4269" s="50"/>
      <c r="DD4269" s="50"/>
      <c r="DE4269" s="50"/>
      <c r="DF4269" s="50"/>
      <c r="DG4269" s="50"/>
    </row>
    <row r="4270" spans="1:111" x14ac:dyDescent="0.2">
      <c r="A4270" s="561"/>
      <c r="B4270" s="561"/>
      <c r="C4270" s="561"/>
      <c r="D4270" s="78" t="s">
        <v>650</v>
      </c>
      <c r="E4270" s="358">
        <v>350</v>
      </c>
      <c r="F4270" s="352">
        <f t="shared" si="132"/>
        <v>210</v>
      </c>
      <c r="G4270" s="352">
        <f t="shared" si="133"/>
        <v>175</v>
      </c>
      <c r="H4270" s="50"/>
      <c r="I4270" s="50"/>
      <c r="J4270" s="50"/>
      <c r="K4270" s="50"/>
      <c r="L4270" s="50"/>
      <c r="M4270" s="50"/>
      <c r="N4270" s="50"/>
      <c r="O4270" s="50"/>
      <c r="P4270" s="50"/>
      <c r="Q4270" s="50"/>
      <c r="R4270" s="50"/>
      <c r="S4270" s="50"/>
      <c r="T4270" s="50"/>
      <c r="U4270" s="50"/>
      <c r="V4270" s="50"/>
      <c r="W4270" s="50"/>
      <c r="X4270" s="50"/>
      <c r="Y4270" s="50"/>
      <c r="Z4270" s="50"/>
      <c r="AA4270" s="50"/>
      <c r="AB4270" s="50"/>
      <c r="AC4270" s="50"/>
      <c r="AD4270" s="50"/>
      <c r="AE4270" s="50"/>
      <c r="AF4270" s="50"/>
      <c r="AG4270" s="50"/>
      <c r="AH4270" s="50"/>
      <c r="AI4270" s="50"/>
      <c r="AJ4270" s="50"/>
      <c r="AK4270" s="50"/>
      <c r="AL4270" s="50"/>
      <c r="AM4270" s="50"/>
      <c r="AN4270" s="50"/>
      <c r="AO4270" s="50"/>
      <c r="AP4270" s="50"/>
      <c r="AQ4270" s="50"/>
      <c r="AR4270" s="50"/>
      <c r="AS4270" s="50"/>
      <c r="AT4270" s="50"/>
      <c r="AU4270" s="50"/>
      <c r="AV4270" s="50"/>
      <c r="AW4270" s="50"/>
      <c r="AX4270" s="50"/>
      <c r="AY4270" s="50"/>
      <c r="AZ4270" s="50"/>
      <c r="BA4270" s="50"/>
      <c r="BB4270" s="50"/>
      <c r="BC4270" s="50"/>
      <c r="BD4270" s="50"/>
      <c r="BE4270" s="50"/>
      <c r="BF4270" s="50"/>
      <c r="BG4270" s="50"/>
      <c r="BH4270" s="50"/>
      <c r="BI4270" s="50"/>
      <c r="BJ4270" s="50"/>
      <c r="BK4270" s="50"/>
      <c r="BL4270" s="50"/>
      <c r="BM4270" s="50"/>
      <c r="BN4270" s="50"/>
      <c r="BO4270" s="50"/>
      <c r="BP4270" s="50"/>
      <c r="BQ4270" s="50"/>
      <c r="BR4270" s="50"/>
      <c r="BS4270" s="50"/>
      <c r="BT4270" s="50"/>
      <c r="BU4270" s="50"/>
      <c r="BV4270" s="50"/>
      <c r="BW4270" s="50"/>
      <c r="BX4270" s="50"/>
      <c r="BY4270" s="50"/>
      <c r="BZ4270" s="50"/>
      <c r="CA4270" s="50"/>
      <c r="CB4270" s="50"/>
      <c r="CC4270" s="50"/>
      <c r="CD4270" s="50"/>
      <c r="CE4270" s="50"/>
      <c r="CF4270" s="50"/>
      <c r="CG4270" s="50"/>
      <c r="CH4270" s="50"/>
      <c r="CI4270" s="50"/>
      <c r="CJ4270" s="50"/>
      <c r="CK4270" s="50"/>
      <c r="CL4270" s="50"/>
      <c r="CM4270" s="50"/>
      <c r="CN4270" s="50"/>
      <c r="CO4270" s="50"/>
      <c r="CP4270" s="50"/>
      <c r="CQ4270" s="50"/>
      <c r="CR4270" s="50"/>
      <c r="CS4270" s="50"/>
      <c r="CT4270" s="50"/>
      <c r="CU4270" s="50"/>
      <c r="CV4270" s="50"/>
      <c r="CW4270" s="50"/>
      <c r="CX4270" s="50"/>
      <c r="CY4270" s="50"/>
      <c r="CZ4270" s="50"/>
      <c r="DA4270" s="50"/>
      <c r="DB4270" s="50"/>
      <c r="DC4270" s="50"/>
      <c r="DD4270" s="50"/>
      <c r="DE4270" s="50"/>
      <c r="DF4270" s="50"/>
      <c r="DG4270" s="50"/>
    </row>
    <row r="4271" spans="1:111" x14ac:dyDescent="0.2">
      <c r="A4271" s="561"/>
      <c r="B4271" s="561"/>
      <c r="C4271" s="561"/>
      <c r="D4271" s="78" t="s">
        <v>651</v>
      </c>
      <c r="E4271" s="358"/>
      <c r="F4271" s="352">
        <f t="shared" si="132"/>
        <v>0</v>
      </c>
      <c r="G4271" s="352">
        <f t="shared" si="133"/>
        <v>0</v>
      </c>
      <c r="H4271" s="50"/>
      <c r="I4271" s="50"/>
      <c r="J4271" s="50"/>
      <c r="K4271" s="50"/>
      <c r="L4271" s="50"/>
      <c r="M4271" s="50"/>
      <c r="N4271" s="50"/>
      <c r="O4271" s="50"/>
      <c r="P4271" s="50"/>
      <c r="Q4271" s="50"/>
      <c r="R4271" s="50"/>
      <c r="S4271" s="50"/>
      <c r="T4271" s="50"/>
      <c r="U4271" s="50"/>
      <c r="V4271" s="50"/>
      <c r="W4271" s="50"/>
      <c r="X4271" s="50"/>
      <c r="Y4271" s="50"/>
      <c r="Z4271" s="50"/>
      <c r="AA4271" s="50"/>
      <c r="AB4271" s="50"/>
      <c r="AC4271" s="50"/>
      <c r="AD4271" s="50"/>
      <c r="AE4271" s="50"/>
      <c r="AF4271" s="50"/>
      <c r="AG4271" s="50"/>
      <c r="AH4271" s="50"/>
      <c r="AI4271" s="50"/>
      <c r="AJ4271" s="50"/>
      <c r="AK4271" s="50"/>
      <c r="AL4271" s="50"/>
      <c r="AM4271" s="50"/>
      <c r="AN4271" s="50"/>
      <c r="AO4271" s="50"/>
      <c r="AP4271" s="50"/>
      <c r="AQ4271" s="50"/>
      <c r="AR4271" s="50"/>
      <c r="AS4271" s="50"/>
      <c r="AT4271" s="50"/>
      <c r="AU4271" s="50"/>
      <c r="AV4271" s="50"/>
      <c r="AW4271" s="50"/>
      <c r="AX4271" s="50"/>
      <c r="AY4271" s="50"/>
      <c r="AZ4271" s="50"/>
      <c r="BA4271" s="50"/>
      <c r="BB4271" s="50"/>
      <c r="BC4271" s="50"/>
      <c r="BD4271" s="50"/>
      <c r="BE4271" s="50"/>
      <c r="BF4271" s="50"/>
      <c r="BG4271" s="50"/>
      <c r="BH4271" s="50"/>
      <c r="BI4271" s="50"/>
      <c r="BJ4271" s="50"/>
      <c r="BK4271" s="50"/>
      <c r="BL4271" s="50"/>
      <c r="BM4271" s="50"/>
      <c r="BN4271" s="50"/>
      <c r="BO4271" s="50"/>
      <c r="BP4271" s="50"/>
      <c r="BQ4271" s="50"/>
      <c r="BR4271" s="50"/>
      <c r="BS4271" s="50"/>
      <c r="BT4271" s="50"/>
      <c r="BU4271" s="50"/>
      <c r="BV4271" s="50"/>
      <c r="BW4271" s="50"/>
      <c r="BX4271" s="50"/>
      <c r="BY4271" s="50"/>
      <c r="BZ4271" s="50"/>
      <c r="CA4271" s="50"/>
      <c r="CB4271" s="50"/>
      <c r="CC4271" s="50"/>
      <c r="CD4271" s="50"/>
      <c r="CE4271" s="50"/>
      <c r="CF4271" s="50"/>
      <c r="CG4271" s="50"/>
      <c r="CH4271" s="50"/>
      <c r="CI4271" s="50"/>
      <c r="CJ4271" s="50"/>
      <c r="CK4271" s="50"/>
      <c r="CL4271" s="50"/>
      <c r="CM4271" s="50"/>
      <c r="CN4271" s="50"/>
      <c r="CO4271" s="50"/>
      <c r="CP4271" s="50"/>
      <c r="CQ4271" s="50"/>
      <c r="CR4271" s="50"/>
      <c r="CS4271" s="50"/>
      <c r="CT4271" s="50"/>
      <c r="CU4271" s="50"/>
      <c r="CV4271" s="50"/>
      <c r="CW4271" s="50"/>
      <c r="CX4271" s="50"/>
      <c r="CY4271" s="50"/>
      <c r="CZ4271" s="50"/>
      <c r="DA4271" s="50"/>
      <c r="DB4271" s="50"/>
      <c r="DC4271" s="50"/>
      <c r="DD4271" s="50"/>
      <c r="DE4271" s="50"/>
      <c r="DF4271" s="50"/>
      <c r="DG4271" s="50"/>
    </row>
    <row r="4272" spans="1:111" x14ac:dyDescent="0.2">
      <c r="A4272" s="561"/>
      <c r="B4272" s="561"/>
      <c r="C4272" s="561"/>
      <c r="D4272" s="78" t="s">
        <v>652</v>
      </c>
      <c r="E4272" s="358">
        <v>350</v>
      </c>
      <c r="F4272" s="352">
        <f t="shared" si="132"/>
        <v>210</v>
      </c>
      <c r="G4272" s="352">
        <f t="shared" si="133"/>
        <v>175</v>
      </c>
      <c r="H4272" s="50"/>
      <c r="I4272" s="50"/>
      <c r="J4272" s="50"/>
      <c r="K4272" s="50"/>
      <c r="L4272" s="50"/>
      <c r="M4272" s="50"/>
      <c r="N4272" s="50"/>
      <c r="O4272" s="50"/>
      <c r="P4272" s="50"/>
      <c r="Q4272" s="50"/>
      <c r="R4272" s="50"/>
      <c r="S4272" s="50"/>
      <c r="T4272" s="50"/>
      <c r="U4272" s="50"/>
      <c r="V4272" s="50"/>
      <c r="W4272" s="50"/>
      <c r="X4272" s="50"/>
      <c r="Y4272" s="50"/>
      <c r="Z4272" s="50"/>
      <c r="AA4272" s="50"/>
      <c r="AB4272" s="50"/>
      <c r="AC4272" s="50"/>
      <c r="AD4272" s="50"/>
      <c r="AE4272" s="50"/>
      <c r="AF4272" s="50"/>
      <c r="AG4272" s="50"/>
      <c r="AH4272" s="50"/>
      <c r="AI4272" s="50"/>
      <c r="AJ4272" s="50"/>
      <c r="AK4272" s="50"/>
      <c r="AL4272" s="50"/>
      <c r="AM4272" s="50"/>
      <c r="AN4272" s="50"/>
      <c r="AO4272" s="50"/>
      <c r="AP4272" s="50"/>
      <c r="AQ4272" s="50"/>
      <c r="AR4272" s="50"/>
      <c r="AS4272" s="50"/>
      <c r="AT4272" s="50"/>
      <c r="AU4272" s="50"/>
      <c r="AV4272" s="50"/>
      <c r="AW4272" s="50"/>
      <c r="AX4272" s="50"/>
      <c r="AY4272" s="50"/>
      <c r="AZ4272" s="50"/>
      <c r="BA4272" s="50"/>
      <c r="BB4272" s="50"/>
      <c r="BC4272" s="50"/>
      <c r="BD4272" s="50"/>
      <c r="BE4272" s="50"/>
      <c r="BF4272" s="50"/>
      <c r="BG4272" s="50"/>
      <c r="BH4272" s="50"/>
      <c r="BI4272" s="50"/>
      <c r="BJ4272" s="50"/>
      <c r="BK4272" s="50"/>
      <c r="BL4272" s="50"/>
      <c r="BM4272" s="50"/>
      <c r="BN4272" s="50"/>
      <c r="BO4272" s="50"/>
      <c r="BP4272" s="50"/>
      <c r="BQ4272" s="50"/>
      <c r="BR4272" s="50"/>
      <c r="BS4272" s="50"/>
      <c r="BT4272" s="50"/>
      <c r="BU4272" s="50"/>
      <c r="BV4272" s="50"/>
      <c r="BW4272" s="50"/>
      <c r="BX4272" s="50"/>
      <c r="BY4272" s="50"/>
      <c r="BZ4272" s="50"/>
      <c r="CA4272" s="50"/>
      <c r="CB4272" s="50"/>
      <c r="CC4272" s="50"/>
      <c r="CD4272" s="50"/>
      <c r="CE4272" s="50"/>
      <c r="CF4272" s="50"/>
      <c r="CG4272" s="50"/>
      <c r="CH4272" s="50"/>
      <c r="CI4272" s="50"/>
      <c r="CJ4272" s="50"/>
      <c r="CK4272" s="50"/>
      <c r="CL4272" s="50"/>
      <c r="CM4272" s="50"/>
      <c r="CN4272" s="50"/>
      <c r="CO4272" s="50"/>
      <c r="CP4272" s="50"/>
      <c r="CQ4272" s="50"/>
      <c r="CR4272" s="50"/>
      <c r="CS4272" s="50"/>
      <c r="CT4272" s="50"/>
      <c r="CU4272" s="50"/>
      <c r="CV4272" s="50"/>
      <c r="CW4272" s="50"/>
      <c r="CX4272" s="50"/>
      <c r="CY4272" s="50"/>
      <c r="CZ4272" s="50"/>
      <c r="DA4272" s="50"/>
      <c r="DB4272" s="50"/>
      <c r="DC4272" s="50"/>
      <c r="DD4272" s="50"/>
      <c r="DE4272" s="50"/>
      <c r="DF4272" s="50"/>
      <c r="DG4272" s="50"/>
    </row>
    <row r="4273" spans="1:111" x14ac:dyDescent="0.2">
      <c r="A4273" s="561"/>
      <c r="B4273" s="561"/>
      <c r="C4273" s="561"/>
      <c r="D4273" s="78" t="s">
        <v>653</v>
      </c>
      <c r="E4273" s="358">
        <v>450</v>
      </c>
      <c r="F4273" s="352">
        <f t="shared" si="132"/>
        <v>270</v>
      </c>
      <c r="G4273" s="352">
        <f t="shared" si="133"/>
        <v>225</v>
      </c>
      <c r="H4273" s="50"/>
      <c r="I4273" s="50"/>
      <c r="J4273" s="50"/>
      <c r="K4273" s="50"/>
      <c r="L4273" s="50"/>
      <c r="M4273" s="50"/>
      <c r="N4273" s="50"/>
      <c r="O4273" s="50"/>
      <c r="P4273" s="50"/>
      <c r="Q4273" s="50"/>
      <c r="R4273" s="50"/>
      <c r="S4273" s="50"/>
      <c r="T4273" s="50"/>
      <c r="U4273" s="50"/>
      <c r="V4273" s="50"/>
      <c r="W4273" s="50"/>
      <c r="X4273" s="50"/>
      <c r="Y4273" s="50"/>
      <c r="Z4273" s="50"/>
      <c r="AA4273" s="50"/>
      <c r="AB4273" s="50"/>
      <c r="AC4273" s="50"/>
      <c r="AD4273" s="50"/>
      <c r="AE4273" s="50"/>
      <c r="AF4273" s="50"/>
      <c r="AG4273" s="50"/>
      <c r="AH4273" s="50"/>
      <c r="AI4273" s="50"/>
      <c r="AJ4273" s="50"/>
      <c r="AK4273" s="50"/>
      <c r="AL4273" s="50"/>
      <c r="AM4273" s="50"/>
      <c r="AN4273" s="50"/>
      <c r="AO4273" s="50"/>
      <c r="AP4273" s="50"/>
      <c r="AQ4273" s="50"/>
      <c r="AR4273" s="50"/>
      <c r="AS4273" s="50"/>
      <c r="AT4273" s="50"/>
      <c r="AU4273" s="50"/>
      <c r="AV4273" s="50"/>
      <c r="AW4273" s="50"/>
      <c r="AX4273" s="50"/>
      <c r="AY4273" s="50"/>
      <c r="AZ4273" s="50"/>
      <c r="BA4273" s="50"/>
      <c r="BB4273" s="50"/>
      <c r="BC4273" s="50"/>
      <c r="BD4273" s="50"/>
      <c r="BE4273" s="50"/>
      <c r="BF4273" s="50"/>
      <c r="BG4273" s="50"/>
      <c r="BH4273" s="50"/>
      <c r="BI4273" s="50"/>
      <c r="BJ4273" s="50"/>
      <c r="BK4273" s="50"/>
      <c r="BL4273" s="50"/>
      <c r="BM4273" s="50"/>
      <c r="BN4273" s="50"/>
      <c r="BO4273" s="50"/>
      <c r="BP4273" s="50"/>
      <c r="BQ4273" s="50"/>
      <c r="BR4273" s="50"/>
      <c r="BS4273" s="50"/>
      <c r="BT4273" s="50"/>
      <c r="BU4273" s="50"/>
      <c r="BV4273" s="50"/>
      <c r="BW4273" s="50"/>
      <c r="BX4273" s="50"/>
      <c r="BY4273" s="50"/>
      <c r="BZ4273" s="50"/>
      <c r="CA4273" s="50"/>
      <c r="CB4273" s="50"/>
      <c r="CC4273" s="50"/>
      <c r="CD4273" s="50"/>
      <c r="CE4273" s="50"/>
      <c r="CF4273" s="50"/>
      <c r="CG4273" s="50"/>
      <c r="CH4273" s="50"/>
      <c r="CI4273" s="50"/>
      <c r="CJ4273" s="50"/>
      <c r="CK4273" s="50"/>
      <c r="CL4273" s="50"/>
      <c r="CM4273" s="50"/>
      <c r="CN4273" s="50"/>
      <c r="CO4273" s="50"/>
      <c r="CP4273" s="50"/>
      <c r="CQ4273" s="50"/>
      <c r="CR4273" s="50"/>
      <c r="CS4273" s="50"/>
      <c r="CT4273" s="50"/>
      <c r="CU4273" s="50"/>
      <c r="CV4273" s="50"/>
      <c r="CW4273" s="50"/>
      <c r="CX4273" s="50"/>
      <c r="CY4273" s="50"/>
      <c r="CZ4273" s="50"/>
      <c r="DA4273" s="50"/>
      <c r="DB4273" s="50"/>
      <c r="DC4273" s="50"/>
      <c r="DD4273" s="50"/>
      <c r="DE4273" s="50"/>
      <c r="DF4273" s="50"/>
      <c r="DG4273" s="50"/>
    </row>
    <row r="4274" spans="1:111" x14ac:dyDescent="0.2">
      <c r="A4274" s="561"/>
      <c r="B4274" s="561"/>
      <c r="C4274" s="561"/>
      <c r="D4274" s="78" t="s">
        <v>654</v>
      </c>
      <c r="E4274" s="358">
        <v>250</v>
      </c>
      <c r="F4274" s="352">
        <f t="shared" si="132"/>
        <v>150</v>
      </c>
      <c r="G4274" s="352">
        <f t="shared" si="133"/>
        <v>125</v>
      </c>
      <c r="H4274" s="50"/>
      <c r="I4274" s="50"/>
      <c r="J4274" s="50"/>
      <c r="K4274" s="50"/>
      <c r="L4274" s="50"/>
      <c r="M4274" s="50"/>
      <c r="N4274" s="50"/>
      <c r="O4274" s="50"/>
      <c r="P4274" s="50"/>
      <c r="Q4274" s="50"/>
      <c r="R4274" s="50"/>
      <c r="S4274" s="50"/>
      <c r="T4274" s="50"/>
      <c r="U4274" s="50"/>
      <c r="V4274" s="50"/>
      <c r="W4274" s="50"/>
      <c r="X4274" s="50"/>
      <c r="Y4274" s="50"/>
      <c r="Z4274" s="50"/>
      <c r="AA4274" s="50"/>
      <c r="AB4274" s="50"/>
      <c r="AC4274" s="50"/>
      <c r="AD4274" s="50"/>
      <c r="AE4274" s="50"/>
      <c r="AF4274" s="50"/>
      <c r="AG4274" s="50"/>
      <c r="AH4274" s="50"/>
      <c r="AI4274" s="50"/>
      <c r="AJ4274" s="50"/>
      <c r="AK4274" s="50"/>
      <c r="AL4274" s="50"/>
      <c r="AM4274" s="50"/>
      <c r="AN4274" s="50"/>
      <c r="AO4274" s="50"/>
      <c r="AP4274" s="50"/>
      <c r="AQ4274" s="50"/>
      <c r="AR4274" s="50"/>
      <c r="AS4274" s="50"/>
      <c r="AT4274" s="50"/>
      <c r="AU4274" s="50"/>
      <c r="AV4274" s="50"/>
      <c r="AW4274" s="50"/>
      <c r="AX4274" s="50"/>
      <c r="AY4274" s="50"/>
      <c r="AZ4274" s="50"/>
      <c r="BA4274" s="50"/>
      <c r="BB4274" s="50"/>
      <c r="BC4274" s="50"/>
      <c r="BD4274" s="50"/>
      <c r="BE4274" s="50"/>
      <c r="BF4274" s="50"/>
      <c r="BG4274" s="50"/>
      <c r="BH4274" s="50"/>
      <c r="BI4274" s="50"/>
      <c r="BJ4274" s="50"/>
      <c r="BK4274" s="50"/>
      <c r="BL4274" s="50"/>
      <c r="BM4274" s="50"/>
      <c r="BN4274" s="50"/>
      <c r="BO4274" s="50"/>
      <c r="BP4274" s="50"/>
      <c r="BQ4274" s="50"/>
      <c r="BR4274" s="50"/>
      <c r="BS4274" s="50"/>
      <c r="BT4274" s="50"/>
      <c r="BU4274" s="50"/>
      <c r="BV4274" s="50"/>
      <c r="BW4274" s="50"/>
      <c r="BX4274" s="50"/>
      <c r="BY4274" s="50"/>
      <c r="BZ4274" s="50"/>
      <c r="CA4274" s="50"/>
      <c r="CB4274" s="50"/>
      <c r="CC4274" s="50"/>
      <c r="CD4274" s="50"/>
      <c r="CE4274" s="50"/>
      <c r="CF4274" s="50"/>
      <c r="CG4274" s="50"/>
      <c r="CH4274" s="50"/>
      <c r="CI4274" s="50"/>
      <c r="CJ4274" s="50"/>
      <c r="CK4274" s="50"/>
      <c r="CL4274" s="50"/>
      <c r="CM4274" s="50"/>
      <c r="CN4274" s="50"/>
      <c r="CO4274" s="50"/>
      <c r="CP4274" s="50"/>
      <c r="CQ4274" s="50"/>
      <c r="CR4274" s="50"/>
      <c r="CS4274" s="50"/>
      <c r="CT4274" s="50"/>
      <c r="CU4274" s="50"/>
      <c r="CV4274" s="50"/>
      <c r="CW4274" s="50"/>
      <c r="CX4274" s="50"/>
      <c r="CY4274" s="50"/>
      <c r="CZ4274" s="50"/>
      <c r="DA4274" s="50"/>
      <c r="DB4274" s="50"/>
      <c r="DC4274" s="50"/>
      <c r="DD4274" s="50"/>
      <c r="DE4274" s="50"/>
      <c r="DF4274" s="50"/>
      <c r="DG4274" s="50"/>
    </row>
    <row r="4275" spans="1:111" x14ac:dyDescent="0.2">
      <c r="A4275" s="562"/>
      <c r="B4275" s="562"/>
      <c r="C4275" s="562"/>
      <c r="D4275" s="78" t="s">
        <v>655</v>
      </c>
      <c r="E4275" s="358">
        <v>250</v>
      </c>
      <c r="F4275" s="352">
        <f t="shared" si="132"/>
        <v>150</v>
      </c>
      <c r="G4275" s="352">
        <f t="shared" si="133"/>
        <v>125</v>
      </c>
      <c r="H4275" s="50"/>
      <c r="I4275" s="50"/>
      <c r="J4275" s="50"/>
      <c r="K4275" s="50"/>
      <c r="L4275" s="50"/>
      <c r="M4275" s="50"/>
      <c r="N4275" s="50"/>
      <c r="O4275" s="50"/>
      <c r="P4275" s="50"/>
      <c r="Q4275" s="50"/>
      <c r="R4275" s="50"/>
      <c r="S4275" s="50"/>
      <c r="T4275" s="50"/>
      <c r="U4275" s="50"/>
      <c r="V4275" s="50"/>
      <c r="W4275" s="50"/>
      <c r="X4275" s="50"/>
      <c r="Y4275" s="50"/>
      <c r="Z4275" s="50"/>
      <c r="AA4275" s="50"/>
      <c r="AB4275" s="50"/>
      <c r="AC4275" s="50"/>
      <c r="AD4275" s="50"/>
      <c r="AE4275" s="50"/>
      <c r="AF4275" s="50"/>
      <c r="AG4275" s="50"/>
      <c r="AH4275" s="50"/>
      <c r="AI4275" s="50"/>
      <c r="AJ4275" s="50"/>
      <c r="AK4275" s="50"/>
      <c r="AL4275" s="50"/>
      <c r="AM4275" s="50"/>
      <c r="AN4275" s="50"/>
      <c r="AO4275" s="50"/>
      <c r="AP4275" s="50"/>
      <c r="AQ4275" s="50"/>
      <c r="AR4275" s="50"/>
      <c r="AS4275" s="50"/>
      <c r="AT4275" s="50"/>
      <c r="AU4275" s="50"/>
      <c r="AV4275" s="50"/>
      <c r="AW4275" s="50"/>
      <c r="AX4275" s="50"/>
      <c r="AY4275" s="50"/>
      <c r="AZ4275" s="50"/>
      <c r="BA4275" s="50"/>
      <c r="BB4275" s="50"/>
      <c r="BC4275" s="50"/>
      <c r="BD4275" s="50"/>
      <c r="BE4275" s="50"/>
      <c r="BF4275" s="50"/>
      <c r="BG4275" s="50"/>
      <c r="BH4275" s="50"/>
      <c r="BI4275" s="50"/>
      <c r="BJ4275" s="50"/>
      <c r="BK4275" s="50"/>
      <c r="BL4275" s="50"/>
      <c r="BM4275" s="50"/>
      <c r="BN4275" s="50"/>
      <c r="BO4275" s="50"/>
      <c r="BP4275" s="50"/>
      <c r="BQ4275" s="50"/>
      <c r="BR4275" s="50"/>
      <c r="BS4275" s="50"/>
      <c r="BT4275" s="50"/>
      <c r="BU4275" s="50"/>
      <c r="BV4275" s="50"/>
      <c r="BW4275" s="50"/>
      <c r="BX4275" s="50"/>
      <c r="BY4275" s="50"/>
      <c r="BZ4275" s="50"/>
      <c r="CA4275" s="50"/>
      <c r="CB4275" s="50"/>
      <c r="CC4275" s="50"/>
      <c r="CD4275" s="50"/>
      <c r="CE4275" s="50"/>
      <c r="CF4275" s="50"/>
      <c r="CG4275" s="50"/>
      <c r="CH4275" s="50"/>
      <c r="CI4275" s="50"/>
      <c r="CJ4275" s="50"/>
      <c r="CK4275" s="50"/>
      <c r="CL4275" s="50"/>
      <c r="CM4275" s="50"/>
      <c r="CN4275" s="50"/>
      <c r="CO4275" s="50"/>
      <c r="CP4275" s="50"/>
      <c r="CQ4275" s="50"/>
      <c r="CR4275" s="50"/>
      <c r="CS4275" s="50"/>
      <c r="CT4275" s="50"/>
      <c r="CU4275" s="50"/>
      <c r="CV4275" s="50"/>
      <c r="CW4275" s="50"/>
      <c r="CX4275" s="50"/>
      <c r="CY4275" s="50"/>
      <c r="CZ4275" s="50"/>
      <c r="DA4275" s="50"/>
      <c r="DB4275" s="50"/>
      <c r="DC4275" s="50"/>
      <c r="DD4275" s="50"/>
      <c r="DE4275" s="50"/>
      <c r="DF4275" s="50"/>
      <c r="DG4275" s="50"/>
    </row>
    <row r="4276" spans="1:111" x14ac:dyDescent="0.2">
      <c r="A4276" s="542" t="s">
        <v>1150</v>
      </c>
      <c r="B4276" s="542" t="s">
        <v>1150</v>
      </c>
      <c r="C4276" s="542"/>
      <c r="D4276" s="75" t="s">
        <v>656</v>
      </c>
      <c r="E4276" s="358"/>
      <c r="F4276" s="352">
        <f t="shared" si="132"/>
        <v>0</v>
      </c>
      <c r="G4276" s="352">
        <f t="shared" si="133"/>
        <v>0</v>
      </c>
      <c r="H4276" s="50"/>
      <c r="I4276" s="50"/>
      <c r="J4276" s="50"/>
      <c r="K4276" s="50"/>
      <c r="L4276" s="50"/>
      <c r="M4276" s="50"/>
      <c r="N4276" s="50"/>
      <c r="O4276" s="50"/>
      <c r="P4276" s="50"/>
      <c r="Q4276" s="50"/>
      <c r="R4276" s="50"/>
      <c r="S4276" s="50"/>
      <c r="T4276" s="50"/>
      <c r="U4276" s="50"/>
      <c r="V4276" s="50"/>
      <c r="W4276" s="50"/>
      <c r="X4276" s="50"/>
      <c r="Y4276" s="50"/>
      <c r="Z4276" s="50"/>
      <c r="AA4276" s="50"/>
      <c r="AB4276" s="50"/>
      <c r="AC4276" s="50"/>
      <c r="AD4276" s="50"/>
      <c r="AE4276" s="50"/>
      <c r="AF4276" s="50"/>
      <c r="AG4276" s="50"/>
      <c r="AH4276" s="50"/>
      <c r="AI4276" s="50"/>
      <c r="AJ4276" s="50"/>
      <c r="AK4276" s="50"/>
      <c r="AL4276" s="50"/>
      <c r="AM4276" s="50"/>
      <c r="AN4276" s="50"/>
      <c r="AO4276" s="50"/>
      <c r="AP4276" s="50"/>
      <c r="AQ4276" s="50"/>
      <c r="AR4276" s="50"/>
      <c r="AS4276" s="50"/>
      <c r="AT4276" s="50"/>
      <c r="AU4276" s="50"/>
      <c r="AV4276" s="50"/>
      <c r="AW4276" s="50"/>
      <c r="AX4276" s="50"/>
      <c r="AY4276" s="50"/>
      <c r="AZ4276" s="50"/>
      <c r="BA4276" s="50"/>
      <c r="BB4276" s="50"/>
      <c r="BC4276" s="50"/>
      <c r="BD4276" s="50"/>
      <c r="BE4276" s="50"/>
      <c r="BF4276" s="50"/>
      <c r="BG4276" s="50"/>
      <c r="BH4276" s="50"/>
      <c r="BI4276" s="50"/>
      <c r="BJ4276" s="50"/>
      <c r="BK4276" s="50"/>
      <c r="BL4276" s="50"/>
      <c r="BM4276" s="50"/>
      <c r="BN4276" s="50"/>
      <c r="BO4276" s="50"/>
      <c r="BP4276" s="50"/>
      <c r="BQ4276" s="50"/>
      <c r="BR4276" s="50"/>
      <c r="BS4276" s="50"/>
      <c r="BT4276" s="50"/>
      <c r="BU4276" s="50"/>
      <c r="BV4276" s="50"/>
      <c r="BW4276" s="50"/>
      <c r="BX4276" s="50"/>
      <c r="BY4276" s="50"/>
      <c r="BZ4276" s="50"/>
      <c r="CA4276" s="50"/>
      <c r="CB4276" s="50"/>
      <c r="CC4276" s="50"/>
      <c r="CD4276" s="50"/>
      <c r="CE4276" s="50"/>
      <c r="CF4276" s="50"/>
      <c r="CG4276" s="50"/>
      <c r="CH4276" s="50"/>
      <c r="CI4276" s="50"/>
      <c r="CJ4276" s="50"/>
      <c r="CK4276" s="50"/>
      <c r="CL4276" s="50"/>
      <c r="CM4276" s="50"/>
      <c r="CN4276" s="50"/>
      <c r="CO4276" s="50"/>
      <c r="CP4276" s="50"/>
      <c r="CQ4276" s="50"/>
      <c r="CR4276" s="50"/>
      <c r="CS4276" s="50"/>
      <c r="CT4276" s="50"/>
      <c r="CU4276" s="50"/>
      <c r="CV4276" s="50"/>
      <c r="CW4276" s="50"/>
      <c r="CX4276" s="50"/>
      <c r="CY4276" s="50"/>
      <c r="CZ4276" s="50"/>
      <c r="DA4276" s="50"/>
      <c r="DB4276" s="50"/>
      <c r="DC4276" s="50"/>
      <c r="DD4276" s="50"/>
      <c r="DE4276" s="50"/>
      <c r="DF4276" s="50"/>
      <c r="DG4276" s="50"/>
    </row>
    <row r="4277" spans="1:111" ht="13.5" x14ac:dyDescent="0.2">
      <c r="A4277" s="543"/>
      <c r="B4277" s="543"/>
      <c r="C4277" s="543"/>
      <c r="D4277" s="170" t="s">
        <v>8472</v>
      </c>
      <c r="E4277" s="358"/>
      <c r="F4277" s="352">
        <f t="shared" si="132"/>
        <v>0</v>
      </c>
      <c r="G4277" s="352">
        <f t="shared" si="133"/>
        <v>0</v>
      </c>
      <c r="H4277" s="50"/>
      <c r="I4277" s="50"/>
      <c r="J4277" s="50"/>
      <c r="K4277" s="50"/>
      <c r="L4277" s="50"/>
      <c r="M4277" s="50"/>
      <c r="N4277" s="50"/>
      <c r="O4277" s="50"/>
      <c r="P4277" s="50"/>
      <c r="Q4277" s="50"/>
      <c r="R4277" s="50"/>
      <c r="S4277" s="50"/>
      <c r="T4277" s="50"/>
      <c r="U4277" s="50"/>
      <c r="V4277" s="50"/>
      <c r="W4277" s="50"/>
      <c r="X4277" s="50"/>
      <c r="Y4277" s="50"/>
      <c r="Z4277" s="50"/>
      <c r="AA4277" s="50"/>
      <c r="AB4277" s="50"/>
      <c r="AC4277" s="50"/>
      <c r="AD4277" s="50"/>
      <c r="AE4277" s="50"/>
      <c r="AF4277" s="50"/>
      <c r="AG4277" s="50"/>
      <c r="AH4277" s="50"/>
      <c r="AI4277" s="50"/>
      <c r="AJ4277" s="50"/>
      <c r="AK4277" s="50"/>
      <c r="AL4277" s="50"/>
      <c r="AM4277" s="50"/>
      <c r="AN4277" s="50"/>
      <c r="AO4277" s="50"/>
      <c r="AP4277" s="50"/>
      <c r="AQ4277" s="50"/>
      <c r="AR4277" s="50"/>
      <c r="AS4277" s="50"/>
      <c r="AT4277" s="50"/>
      <c r="AU4277" s="50"/>
      <c r="AV4277" s="50"/>
      <c r="AW4277" s="50"/>
      <c r="AX4277" s="50"/>
      <c r="AY4277" s="50"/>
      <c r="AZ4277" s="50"/>
      <c r="BA4277" s="50"/>
      <c r="BB4277" s="50"/>
      <c r="BC4277" s="50"/>
      <c r="BD4277" s="50"/>
      <c r="BE4277" s="50"/>
      <c r="BF4277" s="50"/>
      <c r="BG4277" s="50"/>
      <c r="BH4277" s="50"/>
      <c r="BI4277" s="50"/>
      <c r="BJ4277" s="50"/>
      <c r="BK4277" s="50"/>
      <c r="BL4277" s="50"/>
      <c r="BM4277" s="50"/>
      <c r="BN4277" s="50"/>
      <c r="BO4277" s="50"/>
      <c r="BP4277" s="50"/>
      <c r="BQ4277" s="50"/>
      <c r="BR4277" s="50"/>
      <c r="BS4277" s="50"/>
      <c r="BT4277" s="50"/>
      <c r="BU4277" s="50"/>
      <c r="BV4277" s="50"/>
      <c r="BW4277" s="50"/>
      <c r="BX4277" s="50"/>
      <c r="BY4277" s="50"/>
      <c r="BZ4277" s="50"/>
      <c r="CA4277" s="50"/>
      <c r="CB4277" s="50"/>
      <c r="CC4277" s="50"/>
      <c r="CD4277" s="50"/>
      <c r="CE4277" s="50"/>
      <c r="CF4277" s="50"/>
      <c r="CG4277" s="50"/>
      <c r="CH4277" s="50"/>
      <c r="CI4277" s="50"/>
      <c r="CJ4277" s="50"/>
      <c r="CK4277" s="50"/>
      <c r="CL4277" s="50"/>
      <c r="CM4277" s="50"/>
      <c r="CN4277" s="50"/>
      <c r="CO4277" s="50"/>
      <c r="CP4277" s="50"/>
      <c r="CQ4277" s="50"/>
      <c r="CR4277" s="50"/>
      <c r="CS4277" s="50"/>
      <c r="CT4277" s="50"/>
      <c r="CU4277" s="50"/>
      <c r="CV4277" s="50"/>
      <c r="CW4277" s="50"/>
      <c r="CX4277" s="50"/>
      <c r="CY4277" s="50"/>
      <c r="CZ4277" s="50"/>
      <c r="DA4277" s="50"/>
      <c r="DB4277" s="50"/>
      <c r="DC4277" s="50"/>
      <c r="DD4277" s="50"/>
      <c r="DE4277" s="50"/>
      <c r="DF4277" s="50"/>
      <c r="DG4277" s="50"/>
    </row>
    <row r="4278" spans="1:111" x14ac:dyDescent="0.2">
      <c r="A4278" s="543"/>
      <c r="B4278" s="543"/>
      <c r="C4278" s="543"/>
      <c r="D4278" s="78" t="s">
        <v>657</v>
      </c>
      <c r="E4278" s="358">
        <v>250</v>
      </c>
      <c r="F4278" s="352">
        <f t="shared" si="132"/>
        <v>150</v>
      </c>
      <c r="G4278" s="352">
        <f t="shared" si="133"/>
        <v>125</v>
      </c>
      <c r="H4278" s="50"/>
      <c r="I4278" s="50"/>
      <c r="J4278" s="50"/>
      <c r="K4278" s="50"/>
      <c r="L4278" s="50"/>
      <c r="M4278" s="50"/>
      <c r="N4278" s="50"/>
      <c r="O4278" s="50"/>
      <c r="P4278" s="50"/>
      <c r="Q4278" s="50"/>
      <c r="R4278" s="50"/>
      <c r="S4278" s="50"/>
      <c r="T4278" s="50"/>
      <c r="U4278" s="50"/>
      <c r="V4278" s="50"/>
      <c r="W4278" s="50"/>
      <c r="X4278" s="50"/>
      <c r="Y4278" s="50"/>
      <c r="Z4278" s="50"/>
      <c r="AA4278" s="50"/>
      <c r="AB4278" s="50"/>
      <c r="AC4278" s="50"/>
      <c r="AD4278" s="50"/>
      <c r="AE4278" s="50"/>
      <c r="AF4278" s="50"/>
      <c r="AG4278" s="50"/>
      <c r="AH4278" s="50"/>
      <c r="AI4278" s="50"/>
      <c r="AJ4278" s="50"/>
      <c r="AK4278" s="50"/>
      <c r="AL4278" s="50"/>
      <c r="AM4278" s="50"/>
      <c r="AN4278" s="50"/>
      <c r="AO4278" s="50"/>
      <c r="AP4278" s="50"/>
      <c r="AQ4278" s="50"/>
      <c r="AR4278" s="50"/>
      <c r="AS4278" s="50"/>
      <c r="AT4278" s="50"/>
      <c r="AU4278" s="50"/>
      <c r="AV4278" s="50"/>
      <c r="AW4278" s="50"/>
      <c r="AX4278" s="50"/>
      <c r="AY4278" s="50"/>
      <c r="AZ4278" s="50"/>
      <c r="BA4278" s="50"/>
      <c r="BB4278" s="50"/>
      <c r="BC4278" s="50"/>
      <c r="BD4278" s="50"/>
      <c r="BE4278" s="50"/>
      <c r="BF4278" s="50"/>
      <c r="BG4278" s="50"/>
      <c r="BH4278" s="50"/>
      <c r="BI4278" s="50"/>
      <c r="BJ4278" s="50"/>
      <c r="BK4278" s="50"/>
      <c r="BL4278" s="50"/>
      <c r="BM4278" s="50"/>
      <c r="BN4278" s="50"/>
      <c r="BO4278" s="50"/>
      <c r="BP4278" s="50"/>
      <c r="BQ4278" s="50"/>
      <c r="BR4278" s="50"/>
      <c r="BS4278" s="50"/>
      <c r="BT4278" s="50"/>
      <c r="BU4278" s="50"/>
      <c r="BV4278" s="50"/>
      <c r="BW4278" s="50"/>
      <c r="BX4278" s="50"/>
      <c r="BY4278" s="50"/>
      <c r="BZ4278" s="50"/>
      <c r="CA4278" s="50"/>
      <c r="CB4278" s="50"/>
      <c r="CC4278" s="50"/>
      <c r="CD4278" s="50"/>
      <c r="CE4278" s="50"/>
      <c r="CF4278" s="50"/>
      <c r="CG4278" s="50"/>
      <c r="CH4278" s="50"/>
      <c r="CI4278" s="50"/>
      <c r="CJ4278" s="50"/>
      <c r="CK4278" s="50"/>
      <c r="CL4278" s="50"/>
      <c r="CM4278" s="50"/>
      <c r="CN4278" s="50"/>
      <c r="CO4278" s="50"/>
      <c r="CP4278" s="50"/>
      <c r="CQ4278" s="50"/>
      <c r="CR4278" s="50"/>
      <c r="CS4278" s="50"/>
      <c r="CT4278" s="50"/>
      <c r="CU4278" s="50"/>
      <c r="CV4278" s="50"/>
      <c r="CW4278" s="50"/>
      <c r="CX4278" s="50"/>
      <c r="CY4278" s="50"/>
      <c r="CZ4278" s="50"/>
      <c r="DA4278" s="50"/>
      <c r="DB4278" s="50"/>
      <c r="DC4278" s="50"/>
      <c r="DD4278" s="50"/>
      <c r="DE4278" s="50"/>
      <c r="DF4278" s="50"/>
      <c r="DG4278" s="50"/>
    </row>
    <row r="4279" spans="1:111" x14ac:dyDescent="0.2">
      <c r="A4279" s="544"/>
      <c r="B4279" s="544"/>
      <c r="C4279" s="544"/>
      <c r="D4279" s="78" t="s">
        <v>658</v>
      </c>
      <c r="E4279" s="358">
        <v>450</v>
      </c>
      <c r="F4279" s="352">
        <f t="shared" si="132"/>
        <v>270</v>
      </c>
      <c r="G4279" s="352">
        <f t="shared" si="133"/>
        <v>225</v>
      </c>
      <c r="H4279" s="50"/>
      <c r="I4279" s="50"/>
      <c r="J4279" s="50"/>
      <c r="K4279" s="50"/>
      <c r="L4279" s="50"/>
      <c r="M4279" s="50"/>
      <c r="N4279" s="50"/>
      <c r="O4279" s="50"/>
      <c r="P4279" s="50"/>
      <c r="Q4279" s="50"/>
      <c r="R4279" s="50"/>
      <c r="S4279" s="50"/>
      <c r="T4279" s="50"/>
      <c r="U4279" s="50"/>
      <c r="V4279" s="50"/>
      <c r="W4279" s="50"/>
      <c r="X4279" s="50"/>
      <c r="Y4279" s="50"/>
      <c r="Z4279" s="50"/>
      <c r="AA4279" s="50"/>
      <c r="AB4279" s="50"/>
      <c r="AC4279" s="50"/>
      <c r="AD4279" s="50"/>
      <c r="AE4279" s="50"/>
      <c r="AF4279" s="50"/>
      <c r="AG4279" s="50"/>
      <c r="AH4279" s="50"/>
      <c r="AI4279" s="50"/>
      <c r="AJ4279" s="50"/>
      <c r="AK4279" s="50"/>
      <c r="AL4279" s="50"/>
      <c r="AM4279" s="50"/>
      <c r="AN4279" s="50"/>
      <c r="AO4279" s="50"/>
      <c r="AP4279" s="50"/>
      <c r="AQ4279" s="50"/>
      <c r="AR4279" s="50"/>
      <c r="AS4279" s="50"/>
      <c r="AT4279" s="50"/>
      <c r="AU4279" s="50"/>
      <c r="AV4279" s="50"/>
      <c r="AW4279" s="50"/>
      <c r="AX4279" s="50"/>
      <c r="AY4279" s="50"/>
      <c r="AZ4279" s="50"/>
      <c r="BA4279" s="50"/>
      <c r="BB4279" s="50"/>
      <c r="BC4279" s="50"/>
      <c r="BD4279" s="50"/>
      <c r="BE4279" s="50"/>
      <c r="BF4279" s="50"/>
      <c r="BG4279" s="50"/>
      <c r="BH4279" s="50"/>
      <c r="BI4279" s="50"/>
      <c r="BJ4279" s="50"/>
      <c r="BK4279" s="50"/>
      <c r="BL4279" s="50"/>
      <c r="BM4279" s="50"/>
      <c r="BN4279" s="50"/>
      <c r="BO4279" s="50"/>
      <c r="BP4279" s="50"/>
      <c r="BQ4279" s="50"/>
      <c r="BR4279" s="50"/>
      <c r="BS4279" s="50"/>
      <c r="BT4279" s="50"/>
      <c r="BU4279" s="50"/>
      <c r="BV4279" s="50"/>
      <c r="BW4279" s="50"/>
      <c r="BX4279" s="50"/>
      <c r="BY4279" s="50"/>
      <c r="BZ4279" s="50"/>
      <c r="CA4279" s="50"/>
      <c r="CB4279" s="50"/>
      <c r="CC4279" s="50"/>
      <c r="CD4279" s="50"/>
      <c r="CE4279" s="50"/>
      <c r="CF4279" s="50"/>
      <c r="CG4279" s="50"/>
      <c r="CH4279" s="50"/>
      <c r="CI4279" s="50"/>
      <c r="CJ4279" s="50"/>
      <c r="CK4279" s="50"/>
      <c r="CL4279" s="50"/>
      <c r="CM4279" s="50"/>
      <c r="CN4279" s="50"/>
      <c r="CO4279" s="50"/>
      <c r="CP4279" s="50"/>
      <c r="CQ4279" s="50"/>
      <c r="CR4279" s="50"/>
      <c r="CS4279" s="50"/>
      <c r="CT4279" s="50"/>
      <c r="CU4279" s="50"/>
      <c r="CV4279" s="50"/>
      <c r="CW4279" s="50"/>
      <c r="CX4279" s="50"/>
      <c r="CY4279" s="50"/>
      <c r="CZ4279" s="50"/>
      <c r="DA4279" s="50"/>
      <c r="DB4279" s="50"/>
      <c r="DC4279" s="50"/>
      <c r="DD4279" s="50"/>
      <c r="DE4279" s="50"/>
      <c r="DF4279" s="50"/>
      <c r="DG4279" s="50"/>
    </row>
    <row r="4280" spans="1:111" x14ac:dyDescent="0.2">
      <c r="A4280" s="542" t="s">
        <v>1151</v>
      </c>
      <c r="B4280" s="542" t="s">
        <v>1151</v>
      </c>
      <c r="C4280" s="542"/>
      <c r="D4280" s="75" t="s">
        <v>659</v>
      </c>
      <c r="E4280" s="358"/>
      <c r="F4280" s="352">
        <f t="shared" si="132"/>
        <v>0</v>
      </c>
      <c r="G4280" s="352">
        <f t="shared" si="133"/>
        <v>0</v>
      </c>
      <c r="H4280" s="50"/>
      <c r="I4280" s="50"/>
      <c r="J4280" s="50"/>
      <c r="K4280" s="50"/>
      <c r="L4280" s="50"/>
      <c r="M4280" s="50"/>
      <c r="N4280" s="50"/>
      <c r="O4280" s="50"/>
      <c r="P4280" s="50"/>
      <c r="Q4280" s="50"/>
      <c r="R4280" s="50"/>
      <c r="S4280" s="50"/>
      <c r="T4280" s="50"/>
      <c r="U4280" s="50"/>
      <c r="V4280" s="50"/>
      <c r="W4280" s="50"/>
      <c r="X4280" s="50"/>
      <c r="Y4280" s="50"/>
      <c r="Z4280" s="50"/>
      <c r="AA4280" s="50"/>
      <c r="AB4280" s="50"/>
      <c r="AC4280" s="50"/>
      <c r="AD4280" s="50"/>
      <c r="AE4280" s="50"/>
      <c r="AF4280" s="50"/>
      <c r="AG4280" s="50"/>
      <c r="AH4280" s="50"/>
      <c r="AI4280" s="50"/>
      <c r="AJ4280" s="50"/>
      <c r="AK4280" s="50"/>
      <c r="AL4280" s="50"/>
      <c r="AM4280" s="50"/>
      <c r="AN4280" s="50"/>
      <c r="AO4280" s="50"/>
      <c r="AP4280" s="50"/>
      <c r="AQ4280" s="50"/>
      <c r="AR4280" s="50"/>
      <c r="AS4280" s="50"/>
      <c r="AT4280" s="50"/>
      <c r="AU4280" s="50"/>
      <c r="AV4280" s="50"/>
      <c r="AW4280" s="50"/>
      <c r="AX4280" s="50"/>
      <c r="AY4280" s="50"/>
      <c r="AZ4280" s="50"/>
      <c r="BA4280" s="50"/>
      <c r="BB4280" s="50"/>
      <c r="BC4280" s="50"/>
      <c r="BD4280" s="50"/>
      <c r="BE4280" s="50"/>
      <c r="BF4280" s="50"/>
      <c r="BG4280" s="50"/>
      <c r="BH4280" s="50"/>
      <c r="BI4280" s="50"/>
      <c r="BJ4280" s="50"/>
      <c r="BK4280" s="50"/>
      <c r="BL4280" s="50"/>
      <c r="BM4280" s="50"/>
      <c r="BN4280" s="50"/>
      <c r="BO4280" s="50"/>
      <c r="BP4280" s="50"/>
      <c r="BQ4280" s="50"/>
      <c r="BR4280" s="50"/>
      <c r="BS4280" s="50"/>
      <c r="BT4280" s="50"/>
      <c r="BU4280" s="50"/>
      <c r="BV4280" s="50"/>
      <c r="BW4280" s="50"/>
      <c r="BX4280" s="50"/>
      <c r="BY4280" s="50"/>
      <c r="BZ4280" s="50"/>
      <c r="CA4280" s="50"/>
      <c r="CB4280" s="50"/>
      <c r="CC4280" s="50"/>
      <c r="CD4280" s="50"/>
      <c r="CE4280" s="50"/>
      <c r="CF4280" s="50"/>
      <c r="CG4280" s="50"/>
      <c r="CH4280" s="50"/>
      <c r="CI4280" s="50"/>
      <c r="CJ4280" s="50"/>
      <c r="CK4280" s="50"/>
      <c r="CL4280" s="50"/>
      <c r="CM4280" s="50"/>
      <c r="CN4280" s="50"/>
      <c r="CO4280" s="50"/>
      <c r="CP4280" s="50"/>
      <c r="CQ4280" s="50"/>
      <c r="CR4280" s="50"/>
      <c r="CS4280" s="50"/>
      <c r="CT4280" s="50"/>
      <c r="CU4280" s="50"/>
      <c r="CV4280" s="50"/>
      <c r="CW4280" s="50"/>
      <c r="CX4280" s="50"/>
      <c r="CY4280" s="50"/>
      <c r="CZ4280" s="50"/>
      <c r="DA4280" s="50"/>
      <c r="DB4280" s="50"/>
      <c r="DC4280" s="50"/>
      <c r="DD4280" s="50"/>
      <c r="DE4280" s="50"/>
      <c r="DF4280" s="50"/>
      <c r="DG4280" s="50"/>
    </row>
    <row r="4281" spans="1:111" x14ac:dyDescent="0.2">
      <c r="A4281" s="543"/>
      <c r="B4281" s="543"/>
      <c r="C4281" s="543"/>
      <c r="D4281" s="78" t="s">
        <v>660</v>
      </c>
      <c r="E4281" s="358">
        <v>300</v>
      </c>
      <c r="F4281" s="352">
        <f t="shared" si="132"/>
        <v>180</v>
      </c>
      <c r="G4281" s="352">
        <f t="shared" si="133"/>
        <v>150</v>
      </c>
      <c r="H4281" s="50"/>
      <c r="I4281" s="50"/>
      <c r="J4281" s="50"/>
      <c r="K4281" s="50"/>
      <c r="L4281" s="50"/>
      <c r="M4281" s="50"/>
      <c r="N4281" s="50"/>
      <c r="O4281" s="50"/>
      <c r="P4281" s="50"/>
      <c r="Q4281" s="50"/>
      <c r="R4281" s="50"/>
      <c r="S4281" s="50"/>
      <c r="T4281" s="50"/>
      <c r="U4281" s="50"/>
      <c r="V4281" s="50"/>
      <c r="W4281" s="50"/>
      <c r="X4281" s="50"/>
      <c r="Y4281" s="50"/>
      <c r="Z4281" s="50"/>
      <c r="AA4281" s="50"/>
      <c r="AB4281" s="50"/>
      <c r="AC4281" s="50"/>
      <c r="AD4281" s="50"/>
      <c r="AE4281" s="50"/>
      <c r="AF4281" s="50"/>
      <c r="AG4281" s="50"/>
      <c r="AH4281" s="50"/>
      <c r="AI4281" s="50"/>
      <c r="AJ4281" s="50"/>
      <c r="AK4281" s="50"/>
      <c r="AL4281" s="50"/>
      <c r="AM4281" s="50"/>
      <c r="AN4281" s="50"/>
      <c r="AO4281" s="50"/>
      <c r="AP4281" s="50"/>
      <c r="AQ4281" s="50"/>
      <c r="AR4281" s="50"/>
      <c r="AS4281" s="50"/>
      <c r="AT4281" s="50"/>
      <c r="AU4281" s="50"/>
      <c r="AV4281" s="50"/>
      <c r="AW4281" s="50"/>
      <c r="AX4281" s="50"/>
      <c r="AY4281" s="50"/>
      <c r="AZ4281" s="50"/>
      <c r="BA4281" s="50"/>
      <c r="BB4281" s="50"/>
      <c r="BC4281" s="50"/>
      <c r="BD4281" s="50"/>
      <c r="BE4281" s="50"/>
      <c r="BF4281" s="50"/>
      <c r="BG4281" s="50"/>
      <c r="BH4281" s="50"/>
      <c r="BI4281" s="50"/>
      <c r="BJ4281" s="50"/>
      <c r="BK4281" s="50"/>
      <c r="BL4281" s="50"/>
      <c r="BM4281" s="50"/>
      <c r="BN4281" s="50"/>
      <c r="BO4281" s="50"/>
      <c r="BP4281" s="50"/>
      <c r="BQ4281" s="50"/>
      <c r="BR4281" s="50"/>
      <c r="BS4281" s="50"/>
      <c r="BT4281" s="50"/>
      <c r="BU4281" s="50"/>
      <c r="BV4281" s="50"/>
      <c r="BW4281" s="50"/>
      <c r="BX4281" s="50"/>
      <c r="BY4281" s="50"/>
      <c r="BZ4281" s="50"/>
      <c r="CA4281" s="50"/>
      <c r="CB4281" s="50"/>
      <c r="CC4281" s="50"/>
      <c r="CD4281" s="50"/>
      <c r="CE4281" s="50"/>
      <c r="CF4281" s="50"/>
      <c r="CG4281" s="50"/>
      <c r="CH4281" s="50"/>
      <c r="CI4281" s="50"/>
      <c r="CJ4281" s="50"/>
      <c r="CK4281" s="50"/>
      <c r="CL4281" s="50"/>
      <c r="CM4281" s="50"/>
      <c r="CN4281" s="50"/>
      <c r="CO4281" s="50"/>
      <c r="CP4281" s="50"/>
      <c r="CQ4281" s="50"/>
      <c r="CR4281" s="50"/>
      <c r="CS4281" s="50"/>
      <c r="CT4281" s="50"/>
      <c r="CU4281" s="50"/>
      <c r="CV4281" s="50"/>
      <c r="CW4281" s="50"/>
      <c r="CX4281" s="50"/>
      <c r="CY4281" s="50"/>
      <c r="CZ4281" s="50"/>
      <c r="DA4281" s="50"/>
      <c r="DB4281" s="50"/>
      <c r="DC4281" s="50"/>
      <c r="DD4281" s="50"/>
      <c r="DE4281" s="50"/>
      <c r="DF4281" s="50"/>
      <c r="DG4281" s="50"/>
    </row>
    <row r="4282" spans="1:111" x14ac:dyDescent="0.2">
      <c r="A4282" s="543"/>
      <c r="B4282" s="543"/>
      <c r="C4282" s="543"/>
      <c r="D4282" s="78" t="s">
        <v>661</v>
      </c>
      <c r="E4282" s="358">
        <v>450</v>
      </c>
      <c r="F4282" s="352">
        <f t="shared" si="132"/>
        <v>270</v>
      </c>
      <c r="G4282" s="352">
        <f t="shared" si="133"/>
        <v>225</v>
      </c>
      <c r="H4282" s="50"/>
      <c r="I4282" s="50"/>
      <c r="J4282" s="50"/>
      <c r="K4282" s="50"/>
      <c r="L4282" s="50"/>
      <c r="M4282" s="50"/>
      <c r="N4282" s="50"/>
      <c r="O4282" s="50"/>
      <c r="P4282" s="50"/>
      <c r="Q4282" s="50"/>
      <c r="R4282" s="50"/>
      <c r="S4282" s="50"/>
      <c r="T4282" s="50"/>
      <c r="U4282" s="50"/>
      <c r="V4282" s="50"/>
      <c r="W4282" s="50"/>
      <c r="X4282" s="50"/>
      <c r="Y4282" s="50"/>
      <c r="Z4282" s="50"/>
      <c r="AA4282" s="50"/>
      <c r="AB4282" s="50"/>
      <c r="AC4282" s="50"/>
      <c r="AD4282" s="50"/>
      <c r="AE4282" s="50"/>
      <c r="AF4282" s="50"/>
      <c r="AG4282" s="50"/>
      <c r="AH4282" s="50"/>
      <c r="AI4282" s="50"/>
      <c r="AJ4282" s="50"/>
      <c r="AK4282" s="50"/>
      <c r="AL4282" s="50"/>
      <c r="AM4282" s="50"/>
      <c r="AN4282" s="50"/>
      <c r="AO4282" s="50"/>
      <c r="AP4282" s="50"/>
      <c r="AQ4282" s="50"/>
      <c r="AR4282" s="50"/>
      <c r="AS4282" s="50"/>
      <c r="AT4282" s="50"/>
      <c r="AU4282" s="50"/>
      <c r="AV4282" s="50"/>
      <c r="AW4282" s="50"/>
      <c r="AX4282" s="50"/>
      <c r="AY4282" s="50"/>
      <c r="AZ4282" s="50"/>
      <c r="BA4282" s="50"/>
      <c r="BB4282" s="50"/>
      <c r="BC4282" s="50"/>
      <c r="BD4282" s="50"/>
      <c r="BE4282" s="50"/>
      <c r="BF4282" s="50"/>
      <c r="BG4282" s="50"/>
      <c r="BH4282" s="50"/>
      <c r="BI4282" s="50"/>
      <c r="BJ4282" s="50"/>
      <c r="BK4282" s="50"/>
      <c r="BL4282" s="50"/>
      <c r="BM4282" s="50"/>
      <c r="BN4282" s="50"/>
      <c r="BO4282" s="50"/>
      <c r="BP4282" s="50"/>
      <c r="BQ4282" s="50"/>
      <c r="BR4282" s="50"/>
      <c r="BS4282" s="50"/>
      <c r="BT4282" s="50"/>
      <c r="BU4282" s="50"/>
      <c r="BV4282" s="50"/>
      <c r="BW4282" s="50"/>
      <c r="BX4282" s="50"/>
      <c r="BY4282" s="50"/>
      <c r="BZ4282" s="50"/>
      <c r="CA4282" s="50"/>
      <c r="CB4282" s="50"/>
      <c r="CC4282" s="50"/>
      <c r="CD4282" s="50"/>
      <c r="CE4282" s="50"/>
      <c r="CF4282" s="50"/>
      <c r="CG4282" s="50"/>
      <c r="CH4282" s="50"/>
      <c r="CI4282" s="50"/>
      <c r="CJ4282" s="50"/>
      <c r="CK4282" s="50"/>
      <c r="CL4282" s="50"/>
      <c r="CM4282" s="50"/>
      <c r="CN4282" s="50"/>
      <c r="CO4282" s="50"/>
      <c r="CP4282" s="50"/>
      <c r="CQ4282" s="50"/>
      <c r="CR4282" s="50"/>
      <c r="CS4282" s="50"/>
      <c r="CT4282" s="50"/>
      <c r="CU4282" s="50"/>
      <c r="CV4282" s="50"/>
      <c r="CW4282" s="50"/>
      <c r="CX4282" s="50"/>
      <c r="CY4282" s="50"/>
      <c r="CZ4282" s="50"/>
      <c r="DA4282" s="50"/>
      <c r="DB4282" s="50"/>
      <c r="DC4282" s="50"/>
      <c r="DD4282" s="50"/>
      <c r="DE4282" s="50"/>
      <c r="DF4282" s="50"/>
      <c r="DG4282" s="50"/>
    </row>
    <row r="4283" spans="1:111" x14ac:dyDescent="0.2">
      <c r="A4283" s="543"/>
      <c r="B4283" s="543"/>
      <c r="C4283" s="543"/>
      <c r="D4283" s="78" t="s">
        <v>662</v>
      </c>
      <c r="E4283" s="358">
        <v>300</v>
      </c>
      <c r="F4283" s="352">
        <f t="shared" si="132"/>
        <v>180</v>
      </c>
      <c r="G4283" s="352">
        <f t="shared" si="133"/>
        <v>150</v>
      </c>
      <c r="H4283" s="50"/>
      <c r="I4283" s="50"/>
      <c r="J4283" s="50"/>
      <c r="K4283" s="50"/>
      <c r="L4283" s="50"/>
      <c r="M4283" s="50"/>
      <c r="N4283" s="50"/>
      <c r="O4283" s="50"/>
      <c r="P4283" s="50"/>
      <c r="Q4283" s="50"/>
      <c r="R4283" s="50"/>
      <c r="S4283" s="50"/>
      <c r="T4283" s="50"/>
      <c r="U4283" s="50"/>
      <c r="V4283" s="50"/>
      <c r="W4283" s="50"/>
      <c r="X4283" s="50"/>
      <c r="Y4283" s="50"/>
      <c r="Z4283" s="50"/>
      <c r="AA4283" s="50"/>
      <c r="AB4283" s="50"/>
      <c r="AC4283" s="50"/>
      <c r="AD4283" s="50"/>
      <c r="AE4283" s="50"/>
      <c r="AF4283" s="50"/>
      <c r="AG4283" s="50"/>
      <c r="AH4283" s="50"/>
      <c r="AI4283" s="50"/>
      <c r="AJ4283" s="50"/>
      <c r="AK4283" s="50"/>
      <c r="AL4283" s="50"/>
      <c r="AM4283" s="50"/>
      <c r="AN4283" s="50"/>
      <c r="AO4283" s="50"/>
      <c r="AP4283" s="50"/>
      <c r="AQ4283" s="50"/>
      <c r="AR4283" s="50"/>
      <c r="AS4283" s="50"/>
      <c r="AT4283" s="50"/>
      <c r="AU4283" s="50"/>
      <c r="AV4283" s="50"/>
      <c r="AW4283" s="50"/>
      <c r="AX4283" s="50"/>
      <c r="AY4283" s="50"/>
      <c r="AZ4283" s="50"/>
      <c r="BA4283" s="50"/>
      <c r="BB4283" s="50"/>
      <c r="BC4283" s="50"/>
      <c r="BD4283" s="50"/>
      <c r="BE4283" s="50"/>
      <c r="BF4283" s="50"/>
      <c r="BG4283" s="50"/>
      <c r="BH4283" s="50"/>
      <c r="BI4283" s="50"/>
      <c r="BJ4283" s="50"/>
      <c r="BK4283" s="50"/>
      <c r="BL4283" s="50"/>
      <c r="BM4283" s="50"/>
      <c r="BN4283" s="50"/>
      <c r="BO4283" s="50"/>
      <c r="BP4283" s="50"/>
      <c r="BQ4283" s="50"/>
      <c r="BR4283" s="50"/>
      <c r="BS4283" s="50"/>
      <c r="BT4283" s="50"/>
      <c r="BU4283" s="50"/>
      <c r="BV4283" s="50"/>
      <c r="BW4283" s="50"/>
      <c r="BX4283" s="50"/>
      <c r="BY4283" s="50"/>
      <c r="BZ4283" s="50"/>
      <c r="CA4283" s="50"/>
      <c r="CB4283" s="50"/>
      <c r="CC4283" s="50"/>
      <c r="CD4283" s="50"/>
      <c r="CE4283" s="50"/>
      <c r="CF4283" s="50"/>
      <c r="CG4283" s="50"/>
      <c r="CH4283" s="50"/>
      <c r="CI4283" s="50"/>
      <c r="CJ4283" s="50"/>
      <c r="CK4283" s="50"/>
      <c r="CL4283" s="50"/>
      <c r="CM4283" s="50"/>
      <c r="CN4283" s="50"/>
      <c r="CO4283" s="50"/>
      <c r="CP4283" s="50"/>
      <c r="CQ4283" s="50"/>
      <c r="CR4283" s="50"/>
      <c r="CS4283" s="50"/>
      <c r="CT4283" s="50"/>
      <c r="CU4283" s="50"/>
      <c r="CV4283" s="50"/>
      <c r="CW4283" s="50"/>
      <c r="CX4283" s="50"/>
      <c r="CY4283" s="50"/>
      <c r="CZ4283" s="50"/>
      <c r="DA4283" s="50"/>
      <c r="DB4283" s="50"/>
      <c r="DC4283" s="50"/>
      <c r="DD4283" s="50"/>
      <c r="DE4283" s="50"/>
      <c r="DF4283" s="50"/>
      <c r="DG4283" s="50"/>
    </row>
    <row r="4284" spans="1:111" x14ac:dyDescent="0.2">
      <c r="A4284" s="543"/>
      <c r="B4284" s="543"/>
      <c r="C4284" s="543"/>
      <c r="D4284" s="78" t="s">
        <v>663</v>
      </c>
      <c r="E4284" s="358">
        <v>300</v>
      </c>
      <c r="F4284" s="352">
        <f t="shared" si="132"/>
        <v>180</v>
      </c>
      <c r="G4284" s="352">
        <f t="shared" si="133"/>
        <v>150</v>
      </c>
      <c r="H4284" s="50"/>
      <c r="I4284" s="50"/>
      <c r="J4284" s="50"/>
      <c r="K4284" s="50"/>
      <c r="L4284" s="50"/>
      <c r="M4284" s="50"/>
      <c r="N4284" s="50"/>
      <c r="O4284" s="50"/>
      <c r="P4284" s="50"/>
      <c r="Q4284" s="50"/>
      <c r="R4284" s="50"/>
      <c r="S4284" s="50"/>
      <c r="T4284" s="50"/>
      <c r="U4284" s="50"/>
      <c r="V4284" s="50"/>
      <c r="W4284" s="50"/>
      <c r="X4284" s="50"/>
      <c r="Y4284" s="50"/>
      <c r="Z4284" s="50"/>
      <c r="AA4284" s="50"/>
      <c r="AB4284" s="50"/>
      <c r="AC4284" s="50"/>
      <c r="AD4284" s="50"/>
      <c r="AE4284" s="50"/>
      <c r="AF4284" s="50"/>
      <c r="AG4284" s="50"/>
      <c r="AH4284" s="50"/>
      <c r="AI4284" s="50"/>
      <c r="AJ4284" s="50"/>
      <c r="AK4284" s="50"/>
      <c r="AL4284" s="50"/>
      <c r="AM4284" s="50"/>
      <c r="AN4284" s="50"/>
      <c r="AO4284" s="50"/>
      <c r="AP4284" s="50"/>
      <c r="AQ4284" s="50"/>
      <c r="AR4284" s="50"/>
      <c r="AS4284" s="50"/>
      <c r="AT4284" s="50"/>
      <c r="AU4284" s="50"/>
      <c r="AV4284" s="50"/>
      <c r="AW4284" s="50"/>
      <c r="AX4284" s="50"/>
      <c r="AY4284" s="50"/>
      <c r="AZ4284" s="50"/>
      <c r="BA4284" s="50"/>
      <c r="BB4284" s="50"/>
      <c r="BC4284" s="50"/>
      <c r="BD4284" s="50"/>
      <c r="BE4284" s="50"/>
      <c r="BF4284" s="50"/>
      <c r="BG4284" s="50"/>
      <c r="BH4284" s="50"/>
      <c r="BI4284" s="50"/>
      <c r="BJ4284" s="50"/>
      <c r="BK4284" s="50"/>
      <c r="BL4284" s="50"/>
      <c r="BM4284" s="50"/>
      <c r="BN4284" s="50"/>
      <c r="BO4284" s="50"/>
      <c r="BP4284" s="50"/>
      <c r="BQ4284" s="50"/>
      <c r="BR4284" s="50"/>
      <c r="BS4284" s="50"/>
      <c r="BT4284" s="50"/>
      <c r="BU4284" s="50"/>
      <c r="BV4284" s="50"/>
      <c r="BW4284" s="50"/>
      <c r="BX4284" s="50"/>
      <c r="BY4284" s="50"/>
      <c r="BZ4284" s="50"/>
      <c r="CA4284" s="50"/>
      <c r="CB4284" s="50"/>
      <c r="CC4284" s="50"/>
      <c r="CD4284" s="50"/>
      <c r="CE4284" s="50"/>
      <c r="CF4284" s="50"/>
      <c r="CG4284" s="50"/>
      <c r="CH4284" s="50"/>
      <c r="CI4284" s="50"/>
      <c r="CJ4284" s="50"/>
      <c r="CK4284" s="50"/>
      <c r="CL4284" s="50"/>
      <c r="CM4284" s="50"/>
      <c r="CN4284" s="50"/>
      <c r="CO4284" s="50"/>
      <c r="CP4284" s="50"/>
      <c r="CQ4284" s="50"/>
      <c r="CR4284" s="50"/>
      <c r="CS4284" s="50"/>
      <c r="CT4284" s="50"/>
      <c r="CU4284" s="50"/>
      <c r="CV4284" s="50"/>
      <c r="CW4284" s="50"/>
      <c r="CX4284" s="50"/>
      <c r="CY4284" s="50"/>
      <c r="CZ4284" s="50"/>
      <c r="DA4284" s="50"/>
      <c r="DB4284" s="50"/>
      <c r="DC4284" s="50"/>
      <c r="DD4284" s="50"/>
      <c r="DE4284" s="50"/>
      <c r="DF4284" s="50"/>
      <c r="DG4284" s="50"/>
    </row>
    <row r="4285" spans="1:111" x14ac:dyDescent="0.2">
      <c r="A4285" s="543"/>
      <c r="B4285" s="543"/>
      <c r="C4285" s="543"/>
      <c r="D4285" s="78" t="s">
        <v>664</v>
      </c>
      <c r="E4285" s="358">
        <v>300</v>
      </c>
      <c r="F4285" s="352">
        <f t="shared" si="132"/>
        <v>180</v>
      </c>
      <c r="G4285" s="352">
        <f t="shared" si="133"/>
        <v>150</v>
      </c>
      <c r="H4285" s="50"/>
      <c r="I4285" s="50"/>
      <c r="J4285" s="50"/>
      <c r="K4285" s="50"/>
      <c r="L4285" s="50"/>
      <c r="M4285" s="50"/>
      <c r="N4285" s="50"/>
      <c r="O4285" s="50"/>
      <c r="P4285" s="50"/>
      <c r="Q4285" s="50"/>
      <c r="R4285" s="50"/>
      <c r="S4285" s="50"/>
      <c r="T4285" s="50"/>
      <c r="U4285" s="50"/>
      <c r="V4285" s="50"/>
      <c r="W4285" s="50"/>
      <c r="X4285" s="50"/>
      <c r="Y4285" s="50"/>
      <c r="Z4285" s="50"/>
      <c r="AA4285" s="50"/>
      <c r="AB4285" s="50"/>
      <c r="AC4285" s="50"/>
      <c r="AD4285" s="50"/>
      <c r="AE4285" s="50"/>
      <c r="AF4285" s="50"/>
      <c r="AG4285" s="50"/>
      <c r="AH4285" s="50"/>
      <c r="AI4285" s="50"/>
      <c r="AJ4285" s="50"/>
      <c r="AK4285" s="50"/>
      <c r="AL4285" s="50"/>
      <c r="AM4285" s="50"/>
      <c r="AN4285" s="50"/>
      <c r="AO4285" s="50"/>
      <c r="AP4285" s="50"/>
      <c r="AQ4285" s="50"/>
      <c r="AR4285" s="50"/>
      <c r="AS4285" s="50"/>
      <c r="AT4285" s="50"/>
      <c r="AU4285" s="50"/>
      <c r="AV4285" s="50"/>
      <c r="AW4285" s="50"/>
      <c r="AX4285" s="50"/>
      <c r="AY4285" s="50"/>
      <c r="AZ4285" s="50"/>
      <c r="BA4285" s="50"/>
      <c r="BB4285" s="50"/>
      <c r="BC4285" s="50"/>
      <c r="BD4285" s="50"/>
      <c r="BE4285" s="50"/>
      <c r="BF4285" s="50"/>
      <c r="BG4285" s="50"/>
      <c r="BH4285" s="50"/>
      <c r="BI4285" s="50"/>
      <c r="BJ4285" s="50"/>
      <c r="BK4285" s="50"/>
      <c r="BL4285" s="50"/>
      <c r="BM4285" s="50"/>
      <c r="BN4285" s="50"/>
      <c r="BO4285" s="50"/>
      <c r="BP4285" s="50"/>
      <c r="BQ4285" s="50"/>
      <c r="BR4285" s="50"/>
      <c r="BS4285" s="50"/>
      <c r="BT4285" s="50"/>
      <c r="BU4285" s="50"/>
      <c r="BV4285" s="50"/>
      <c r="BW4285" s="50"/>
      <c r="BX4285" s="50"/>
      <c r="BY4285" s="50"/>
      <c r="BZ4285" s="50"/>
      <c r="CA4285" s="50"/>
      <c r="CB4285" s="50"/>
      <c r="CC4285" s="50"/>
      <c r="CD4285" s="50"/>
      <c r="CE4285" s="50"/>
      <c r="CF4285" s="50"/>
      <c r="CG4285" s="50"/>
      <c r="CH4285" s="50"/>
      <c r="CI4285" s="50"/>
      <c r="CJ4285" s="50"/>
      <c r="CK4285" s="50"/>
      <c r="CL4285" s="50"/>
      <c r="CM4285" s="50"/>
      <c r="CN4285" s="50"/>
      <c r="CO4285" s="50"/>
      <c r="CP4285" s="50"/>
      <c r="CQ4285" s="50"/>
      <c r="CR4285" s="50"/>
      <c r="CS4285" s="50"/>
      <c r="CT4285" s="50"/>
      <c r="CU4285" s="50"/>
      <c r="CV4285" s="50"/>
      <c r="CW4285" s="50"/>
      <c r="CX4285" s="50"/>
      <c r="CY4285" s="50"/>
      <c r="CZ4285" s="50"/>
      <c r="DA4285" s="50"/>
      <c r="DB4285" s="50"/>
      <c r="DC4285" s="50"/>
      <c r="DD4285" s="50"/>
      <c r="DE4285" s="50"/>
      <c r="DF4285" s="50"/>
      <c r="DG4285" s="50"/>
    </row>
    <row r="4286" spans="1:111" x14ac:dyDescent="0.2">
      <c r="A4286" s="544"/>
      <c r="B4286" s="544"/>
      <c r="C4286" s="544"/>
      <c r="D4286" s="78" t="s">
        <v>665</v>
      </c>
      <c r="E4286" s="358">
        <v>300</v>
      </c>
      <c r="F4286" s="352">
        <f t="shared" si="132"/>
        <v>180</v>
      </c>
      <c r="G4286" s="352">
        <f t="shared" si="133"/>
        <v>150</v>
      </c>
      <c r="H4286" s="50"/>
      <c r="I4286" s="50"/>
      <c r="J4286" s="50"/>
      <c r="K4286" s="50"/>
      <c r="L4286" s="50"/>
      <c r="M4286" s="50"/>
      <c r="N4286" s="50"/>
      <c r="O4286" s="50"/>
      <c r="P4286" s="50"/>
      <c r="Q4286" s="50"/>
      <c r="R4286" s="50"/>
      <c r="S4286" s="50"/>
      <c r="T4286" s="50"/>
      <c r="U4286" s="50"/>
      <c r="V4286" s="50"/>
      <c r="W4286" s="50"/>
      <c r="X4286" s="50"/>
      <c r="Y4286" s="50"/>
      <c r="Z4286" s="50"/>
      <c r="AA4286" s="50"/>
      <c r="AB4286" s="50"/>
      <c r="AC4286" s="50"/>
      <c r="AD4286" s="50"/>
      <c r="AE4286" s="50"/>
      <c r="AF4286" s="50"/>
      <c r="AG4286" s="50"/>
      <c r="AH4286" s="50"/>
      <c r="AI4286" s="50"/>
      <c r="AJ4286" s="50"/>
      <c r="AK4286" s="50"/>
      <c r="AL4286" s="50"/>
      <c r="AM4286" s="50"/>
      <c r="AN4286" s="50"/>
      <c r="AO4286" s="50"/>
      <c r="AP4286" s="50"/>
      <c r="AQ4286" s="50"/>
      <c r="AR4286" s="50"/>
      <c r="AS4286" s="50"/>
      <c r="AT4286" s="50"/>
      <c r="AU4286" s="50"/>
      <c r="AV4286" s="50"/>
      <c r="AW4286" s="50"/>
      <c r="AX4286" s="50"/>
      <c r="AY4286" s="50"/>
      <c r="AZ4286" s="50"/>
      <c r="BA4286" s="50"/>
      <c r="BB4286" s="50"/>
      <c r="BC4286" s="50"/>
      <c r="BD4286" s="50"/>
      <c r="BE4286" s="50"/>
      <c r="BF4286" s="50"/>
      <c r="BG4286" s="50"/>
      <c r="BH4286" s="50"/>
      <c r="BI4286" s="50"/>
      <c r="BJ4286" s="50"/>
      <c r="BK4286" s="50"/>
      <c r="BL4286" s="50"/>
      <c r="BM4286" s="50"/>
      <c r="BN4286" s="50"/>
      <c r="BO4286" s="50"/>
      <c r="BP4286" s="50"/>
      <c r="BQ4286" s="50"/>
      <c r="BR4286" s="50"/>
      <c r="BS4286" s="50"/>
      <c r="BT4286" s="50"/>
      <c r="BU4286" s="50"/>
      <c r="BV4286" s="50"/>
      <c r="BW4286" s="50"/>
      <c r="BX4286" s="50"/>
      <c r="BY4286" s="50"/>
      <c r="BZ4286" s="50"/>
      <c r="CA4286" s="50"/>
      <c r="CB4286" s="50"/>
      <c r="CC4286" s="50"/>
      <c r="CD4286" s="50"/>
      <c r="CE4286" s="50"/>
      <c r="CF4286" s="50"/>
      <c r="CG4286" s="50"/>
      <c r="CH4286" s="50"/>
      <c r="CI4286" s="50"/>
      <c r="CJ4286" s="50"/>
      <c r="CK4286" s="50"/>
      <c r="CL4286" s="50"/>
      <c r="CM4286" s="50"/>
      <c r="CN4286" s="50"/>
      <c r="CO4286" s="50"/>
      <c r="CP4286" s="50"/>
      <c r="CQ4286" s="50"/>
      <c r="CR4286" s="50"/>
      <c r="CS4286" s="50"/>
      <c r="CT4286" s="50"/>
      <c r="CU4286" s="50"/>
      <c r="CV4286" s="50"/>
      <c r="CW4286" s="50"/>
      <c r="CX4286" s="50"/>
      <c r="CY4286" s="50"/>
      <c r="CZ4286" s="50"/>
      <c r="DA4286" s="50"/>
      <c r="DB4286" s="50"/>
      <c r="DC4286" s="50"/>
      <c r="DD4286" s="50"/>
      <c r="DE4286" s="50"/>
      <c r="DF4286" s="50"/>
      <c r="DG4286" s="50"/>
    </row>
    <row r="4287" spans="1:111" x14ac:dyDescent="0.2">
      <c r="A4287" s="542" t="s">
        <v>1152</v>
      </c>
      <c r="B4287" s="542" t="s">
        <v>1152</v>
      </c>
      <c r="C4287" s="542"/>
      <c r="D4287" s="75" t="s">
        <v>666</v>
      </c>
      <c r="E4287" s="358"/>
      <c r="F4287" s="352">
        <f t="shared" si="132"/>
        <v>0</v>
      </c>
      <c r="G4287" s="352">
        <f t="shared" si="133"/>
        <v>0</v>
      </c>
      <c r="H4287" s="50"/>
      <c r="I4287" s="50"/>
      <c r="J4287" s="50"/>
      <c r="K4287" s="50"/>
      <c r="L4287" s="50"/>
      <c r="M4287" s="50"/>
      <c r="N4287" s="50"/>
      <c r="O4287" s="50"/>
      <c r="P4287" s="50"/>
      <c r="Q4287" s="50"/>
      <c r="R4287" s="50"/>
      <c r="S4287" s="50"/>
      <c r="T4287" s="50"/>
      <c r="U4287" s="50"/>
      <c r="V4287" s="50"/>
      <c r="W4287" s="50"/>
      <c r="X4287" s="50"/>
      <c r="Y4287" s="50"/>
      <c r="Z4287" s="50"/>
      <c r="AA4287" s="50"/>
      <c r="AB4287" s="50"/>
      <c r="AC4287" s="50"/>
      <c r="AD4287" s="50"/>
      <c r="AE4287" s="50"/>
      <c r="AF4287" s="50"/>
      <c r="AG4287" s="50"/>
      <c r="AH4287" s="50"/>
      <c r="AI4287" s="50"/>
      <c r="AJ4287" s="50"/>
      <c r="AK4287" s="50"/>
      <c r="AL4287" s="50"/>
      <c r="AM4287" s="50"/>
      <c r="AN4287" s="50"/>
      <c r="AO4287" s="50"/>
      <c r="AP4287" s="50"/>
      <c r="AQ4287" s="50"/>
      <c r="AR4287" s="50"/>
      <c r="AS4287" s="50"/>
      <c r="AT4287" s="50"/>
      <c r="AU4287" s="50"/>
      <c r="AV4287" s="50"/>
      <c r="AW4287" s="50"/>
      <c r="AX4287" s="50"/>
      <c r="AY4287" s="50"/>
      <c r="AZ4287" s="50"/>
      <c r="BA4287" s="50"/>
      <c r="BB4287" s="50"/>
      <c r="BC4287" s="50"/>
      <c r="BD4287" s="50"/>
      <c r="BE4287" s="50"/>
      <c r="BF4287" s="50"/>
      <c r="BG4287" s="50"/>
      <c r="BH4287" s="50"/>
      <c r="BI4287" s="50"/>
      <c r="BJ4287" s="50"/>
      <c r="BK4287" s="50"/>
      <c r="BL4287" s="50"/>
      <c r="BM4287" s="50"/>
      <c r="BN4287" s="50"/>
      <c r="BO4287" s="50"/>
      <c r="BP4287" s="50"/>
      <c r="BQ4287" s="50"/>
      <c r="BR4287" s="50"/>
      <c r="BS4287" s="50"/>
      <c r="BT4287" s="50"/>
      <c r="BU4287" s="50"/>
      <c r="BV4287" s="50"/>
      <c r="BW4287" s="50"/>
      <c r="BX4287" s="50"/>
      <c r="BY4287" s="50"/>
      <c r="BZ4287" s="50"/>
      <c r="CA4287" s="50"/>
      <c r="CB4287" s="50"/>
      <c r="CC4287" s="50"/>
      <c r="CD4287" s="50"/>
      <c r="CE4287" s="50"/>
      <c r="CF4287" s="50"/>
      <c r="CG4287" s="50"/>
      <c r="CH4287" s="50"/>
      <c r="CI4287" s="50"/>
      <c r="CJ4287" s="50"/>
      <c r="CK4287" s="50"/>
      <c r="CL4287" s="50"/>
      <c r="CM4287" s="50"/>
      <c r="CN4287" s="50"/>
      <c r="CO4287" s="50"/>
      <c r="CP4287" s="50"/>
      <c r="CQ4287" s="50"/>
      <c r="CR4287" s="50"/>
      <c r="CS4287" s="50"/>
      <c r="CT4287" s="50"/>
      <c r="CU4287" s="50"/>
      <c r="CV4287" s="50"/>
      <c r="CW4287" s="50"/>
      <c r="CX4287" s="50"/>
      <c r="CY4287" s="50"/>
      <c r="CZ4287" s="50"/>
      <c r="DA4287" s="50"/>
      <c r="DB4287" s="50"/>
      <c r="DC4287" s="50"/>
      <c r="DD4287" s="50"/>
      <c r="DE4287" s="50"/>
      <c r="DF4287" s="50"/>
      <c r="DG4287" s="50"/>
    </row>
    <row r="4288" spans="1:111" x14ac:dyDescent="0.2">
      <c r="A4288" s="543"/>
      <c r="B4288" s="543"/>
      <c r="C4288" s="543"/>
      <c r="D4288" s="78" t="s">
        <v>667</v>
      </c>
      <c r="E4288" s="358">
        <v>450</v>
      </c>
      <c r="F4288" s="352">
        <f t="shared" si="132"/>
        <v>270</v>
      </c>
      <c r="G4288" s="352">
        <f t="shared" si="133"/>
        <v>225</v>
      </c>
      <c r="H4288" s="50"/>
      <c r="I4288" s="50"/>
      <c r="J4288" s="50"/>
      <c r="K4288" s="50"/>
      <c r="L4288" s="50"/>
      <c r="M4288" s="50"/>
      <c r="N4288" s="50"/>
      <c r="O4288" s="50"/>
      <c r="P4288" s="50"/>
      <c r="Q4288" s="50"/>
      <c r="R4288" s="50"/>
      <c r="S4288" s="50"/>
      <c r="T4288" s="50"/>
      <c r="U4288" s="50"/>
      <c r="V4288" s="50"/>
      <c r="W4288" s="50"/>
      <c r="X4288" s="50"/>
      <c r="Y4288" s="50"/>
      <c r="Z4288" s="50"/>
      <c r="AA4288" s="50"/>
      <c r="AB4288" s="50"/>
      <c r="AC4288" s="50"/>
      <c r="AD4288" s="50"/>
      <c r="AE4288" s="50"/>
      <c r="AF4288" s="50"/>
      <c r="AG4288" s="50"/>
      <c r="AH4288" s="50"/>
      <c r="AI4288" s="50"/>
      <c r="AJ4288" s="50"/>
      <c r="AK4288" s="50"/>
      <c r="AL4288" s="50"/>
      <c r="AM4288" s="50"/>
      <c r="AN4288" s="50"/>
      <c r="AO4288" s="50"/>
      <c r="AP4288" s="50"/>
      <c r="AQ4288" s="50"/>
      <c r="AR4288" s="50"/>
      <c r="AS4288" s="50"/>
      <c r="AT4288" s="50"/>
      <c r="AU4288" s="50"/>
      <c r="AV4288" s="50"/>
      <c r="AW4288" s="50"/>
      <c r="AX4288" s="50"/>
      <c r="AY4288" s="50"/>
      <c r="AZ4288" s="50"/>
      <c r="BA4288" s="50"/>
      <c r="BB4288" s="50"/>
      <c r="BC4288" s="50"/>
      <c r="BD4288" s="50"/>
      <c r="BE4288" s="50"/>
      <c r="BF4288" s="50"/>
      <c r="BG4288" s="50"/>
      <c r="BH4288" s="50"/>
      <c r="BI4288" s="50"/>
      <c r="BJ4288" s="50"/>
      <c r="BK4288" s="50"/>
      <c r="BL4288" s="50"/>
      <c r="BM4288" s="50"/>
      <c r="BN4288" s="50"/>
      <c r="BO4288" s="50"/>
      <c r="BP4288" s="50"/>
      <c r="BQ4288" s="50"/>
      <c r="BR4288" s="50"/>
      <c r="BS4288" s="50"/>
      <c r="BT4288" s="50"/>
      <c r="BU4288" s="50"/>
      <c r="BV4288" s="50"/>
      <c r="BW4288" s="50"/>
      <c r="BX4288" s="50"/>
      <c r="BY4288" s="50"/>
      <c r="BZ4288" s="50"/>
      <c r="CA4288" s="50"/>
      <c r="CB4288" s="50"/>
      <c r="CC4288" s="50"/>
      <c r="CD4288" s="50"/>
      <c r="CE4288" s="50"/>
      <c r="CF4288" s="50"/>
      <c r="CG4288" s="50"/>
      <c r="CH4288" s="50"/>
      <c r="CI4288" s="50"/>
      <c r="CJ4288" s="50"/>
      <c r="CK4288" s="50"/>
      <c r="CL4288" s="50"/>
      <c r="CM4288" s="50"/>
      <c r="CN4288" s="50"/>
      <c r="CO4288" s="50"/>
      <c r="CP4288" s="50"/>
      <c r="CQ4288" s="50"/>
      <c r="CR4288" s="50"/>
      <c r="CS4288" s="50"/>
      <c r="CT4288" s="50"/>
      <c r="CU4288" s="50"/>
      <c r="CV4288" s="50"/>
      <c r="CW4288" s="50"/>
      <c r="CX4288" s="50"/>
      <c r="CY4288" s="50"/>
      <c r="CZ4288" s="50"/>
      <c r="DA4288" s="50"/>
      <c r="DB4288" s="50"/>
      <c r="DC4288" s="50"/>
      <c r="DD4288" s="50"/>
      <c r="DE4288" s="50"/>
      <c r="DF4288" s="50"/>
      <c r="DG4288" s="50"/>
    </row>
    <row r="4289" spans="1:111" x14ac:dyDescent="0.2">
      <c r="A4289" s="543"/>
      <c r="B4289" s="543"/>
      <c r="C4289" s="543"/>
      <c r="D4289" s="78" t="s">
        <v>668</v>
      </c>
      <c r="E4289" s="358">
        <v>450</v>
      </c>
      <c r="F4289" s="352">
        <f t="shared" si="132"/>
        <v>270</v>
      </c>
      <c r="G4289" s="352">
        <f t="shared" si="133"/>
        <v>225</v>
      </c>
      <c r="H4289" s="50"/>
      <c r="I4289" s="50"/>
      <c r="J4289" s="50"/>
      <c r="K4289" s="50"/>
      <c r="L4289" s="50"/>
      <c r="M4289" s="50"/>
      <c r="N4289" s="50"/>
      <c r="O4289" s="50"/>
      <c r="P4289" s="50"/>
      <c r="Q4289" s="50"/>
      <c r="R4289" s="50"/>
      <c r="S4289" s="50"/>
      <c r="T4289" s="50"/>
      <c r="U4289" s="50"/>
      <c r="V4289" s="50"/>
      <c r="W4289" s="50"/>
      <c r="X4289" s="50"/>
      <c r="Y4289" s="50"/>
      <c r="Z4289" s="50"/>
      <c r="AA4289" s="50"/>
      <c r="AB4289" s="50"/>
      <c r="AC4289" s="50"/>
      <c r="AD4289" s="50"/>
      <c r="AE4289" s="50"/>
      <c r="AF4289" s="50"/>
      <c r="AG4289" s="50"/>
      <c r="AH4289" s="50"/>
      <c r="AI4289" s="50"/>
      <c r="AJ4289" s="50"/>
      <c r="AK4289" s="50"/>
      <c r="AL4289" s="50"/>
      <c r="AM4289" s="50"/>
      <c r="AN4289" s="50"/>
      <c r="AO4289" s="50"/>
      <c r="AP4289" s="50"/>
      <c r="AQ4289" s="50"/>
      <c r="AR4289" s="50"/>
      <c r="AS4289" s="50"/>
      <c r="AT4289" s="50"/>
      <c r="AU4289" s="50"/>
      <c r="AV4289" s="50"/>
      <c r="AW4289" s="50"/>
      <c r="AX4289" s="50"/>
      <c r="AY4289" s="50"/>
      <c r="AZ4289" s="50"/>
      <c r="BA4289" s="50"/>
      <c r="BB4289" s="50"/>
      <c r="BC4289" s="50"/>
      <c r="BD4289" s="50"/>
      <c r="BE4289" s="50"/>
      <c r="BF4289" s="50"/>
      <c r="BG4289" s="50"/>
      <c r="BH4289" s="50"/>
      <c r="BI4289" s="50"/>
      <c r="BJ4289" s="50"/>
      <c r="BK4289" s="50"/>
      <c r="BL4289" s="50"/>
      <c r="BM4289" s="50"/>
      <c r="BN4289" s="50"/>
      <c r="BO4289" s="50"/>
      <c r="BP4289" s="50"/>
      <c r="BQ4289" s="50"/>
      <c r="BR4289" s="50"/>
      <c r="BS4289" s="50"/>
      <c r="BT4289" s="50"/>
      <c r="BU4289" s="50"/>
      <c r="BV4289" s="50"/>
      <c r="BW4289" s="50"/>
      <c r="BX4289" s="50"/>
      <c r="BY4289" s="50"/>
      <c r="BZ4289" s="50"/>
      <c r="CA4289" s="50"/>
      <c r="CB4289" s="50"/>
      <c r="CC4289" s="50"/>
      <c r="CD4289" s="50"/>
      <c r="CE4289" s="50"/>
      <c r="CF4289" s="50"/>
      <c r="CG4289" s="50"/>
      <c r="CH4289" s="50"/>
      <c r="CI4289" s="50"/>
      <c r="CJ4289" s="50"/>
      <c r="CK4289" s="50"/>
      <c r="CL4289" s="50"/>
      <c r="CM4289" s="50"/>
      <c r="CN4289" s="50"/>
      <c r="CO4289" s="50"/>
      <c r="CP4289" s="50"/>
      <c r="CQ4289" s="50"/>
      <c r="CR4289" s="50"/>
      <c r="CS4289" s="50"/>
      <c r="CT4289" s="50"/>
      <c r="CU4289" s="50"/>
      <c r="CV4289" s="50"/>
      <c r="CW4289" s="50"/>
      <c r="CX4289" s="50"/>
      <c r="CY4289" s="50"/>
      <c r="CZ4289" s="50"/>
      <c r="DA4289" s="50"/>
      <c r="DB4289" s="50"/>
      <c r="DC4289" s="50"/>
      <c r="DD4289" s="50"/>
      <c r="DE4289" s="50"/>
      <c r="DF4289" s="50"/>
      <c r="DG4289" s="50"/>
    </row>
    <row r="4290" spans="1:111" x14ac:dyDescent="0.2">
      <c r="A4290" s="543"/>
      <c r="B4290" s="543"/>
      <c r="C4290" s="543"/>
      <c r="D4290" s="78" t="s">
        <v>669</v>
      </c>
      <c r="E4290" s="358">
        <v>300</v>
      </c>
      <c r="F4290" s="352">
        <f t="shared" si="132"/>
        <v>180</v>
      </c>
      <c r="G4290" s="352">
        <f t="shared" si="133"/>
        <v>150</v>
      </c>
      <c r="H4290" s="50"/>
      <c r="I4290" s="50"/>
      <c r="J4290" s="50"/>
      <c r="K4290" s="50"/>
      <c r="L4290" s="50"/>
      <c r="M4290" s="50"/>
      <c r="N4290" s="50"/>
      <c r="O4290" s="50"/>
      <c r="P4290" s="50"/>
      <c r="Q4290" s="50"/>
      <c r="R4290" s="50"/>
      <c r="S4290" s="50"/>
      <c r="T4290" s="50"/>
      <c r="U4290" s="50"/>
      <c r="V4290" s="50"/>
      <c r="W4290" s="50"/>
      <c r="X4290" s="50"/>
      <c r="Y4290" s="50"/>
      <c r="Z4290" s="50"/>
      <c r="AA4290" s="50"/>
      <c r="AB4290" s="50"/>
      <c r="AC4290" s="50"/>
      <c r="AD4290" s="50"/>
      <c r="AE4290" s="50"/>
      <c r="AF4290" s="50"/>
      <c r="AG4290" s="50"/>
      <c r="AH4290" s="50"/>
      <c r="AI4290" s="50"/>
      <c r="AJ4290" s="50"/>
      <c r="AK4290" s="50"/>
      <c r="AL4290" s="50"/>
      <c r="AM4290" s="50"/>
      <c r="AN4290" s="50"/>
      <c r="AO4290" s="50"/>
      <c r="AP4290" s="50"/>
      <c r="AQ4290" s="50"/>
      <c r="AR4290" s="50"/>
      <c r="AS4290" s="50"/>
      <c r="AT4290" s="50"/>
      <c r="AU4290" s="50"/>
      <c r="AV4290" s="50"/>
      <c r="AW4290" s="50"/>
      <c r="AX4290" s="50"/>
      <c r="AY4290" s="50"/>
      <c r="AZ4290" s="50"/>
      <c r="BA4290" s="50"/>
      <c r="BB4290" s="50"/>
      <c r="BC4290" s="50"/>
      <c r="BD4290" s="50"/>
      <c r="BE4290" s="50"/>
      <c r="BF4290" s="50"/>
      <c r="BG4290" s="50"/>
      <c r="BH4290" s="50"/>
      <c r="BI4290" s="50"/>
      <c r="BJ4290" s="50"/>
      <c r="BK4290" s="50"/>
      <c r="BL4290" s="50"/>
      <c r="BM4290" s="50"/>
      <c r="BN4290" s="50"/>
      <c r="BO4290" s="50"/>
      <c r="BP4290" s="50"/>
      <c r="BQ4290" s="50"/>
      <c r="BR4290" s="50"/>
      <c r="BS4290" s="50"/>
      <c r="BT4290" s="50"/>
      <c r="BU4290" s="50"/>
      <c r="BV4290" s="50"/>
      <c r="BW4290" s="50"/>
      <c r="BX4290" s="50"/>
      <c r="BY4290" s="50"/>
      <c r="BZ4290" s="50"/>
      <c r="CA4290" s="50"/>
      <c r="CB4290" s="50"/>
      <c r="CC4290" s="50"/>
      <c r="CD4290" s="50"/>
      <c r="CE4290" s="50"/>
      <c r="CF4290" s="50"/>
      <c r="CG4290" s="50"/>
      <c r="CH4290" s="50"/>
      <c r="CI4290" s="50"/>
      <c r="CJ4290" s="50"/>
      <c r="CK4290" s="50"/>
      <c r="CL4290" s="50"/>
      <c r="CM4290" s="50"/>
      <c r="CN4290" s="50"/>
      <c r="CO4290" s="50"/>
      <c r="CP4290" s="50"/>
      <c r="CQ4290" s="50"/>
      <c r="CR4290" s="50"/>
      <c r="CS4290" s="50"/>
      <c r="CT4290" s="50"/>
      <c r="CU4290" s="50"/>
      <c r="CV4290" s="50"/>
      <c r="CW4290" s="50"/>
      <c r="CX4290" s="50"/>
      <c r="CY4290" s="50"/>
      <c r="CZ4290" s="50"/>
      <c r="DA4290" s="50"/>
      <c r="DB4290" s="50"/>
      <c r="DC4290" s="50"/>
      <c r="DD4290" s="50"/>
      <c r="DE4290" s="50"/>
      <c r="DF4290" s="50"/>
      <c r="DG4290" s="50"/>
    </row>
    <row r="4291" spans="1:111" x14ac:dyDescent="0.2">
      <c r="A4291" s="544"/>
      <c r="B4291" s="544"/>
      <c r="C4291" s="544"/>
      <c r="D4291" s="78" t="s">
        <v>670</v>
      </c>
      <c r="E4291" s="358">
        <v>300</v>
      </c>
      <c r="F4291" s="352">
        <f t="shared" si="132"/>
        <v>180</v>
      </c>
      <c r="G4291" s="352">
        <f t="shared" si="133"/>
        <v>150</v>
      </c>
      <c r="H4291" s="50"/>
      <c r="I4291" s="50"/>
      <c r="J4291" s="50"/>
      <c r="K4291" s="50"/>
      <c r="L4291" s="50"/>
      <c r="M4291" s="50"/>
      <c r="N4291" s="50"/>
      <c r="O4291" s="50"/>
      <c r="P4291" s="50"/>
      <c r="Q4291" s="50"/>
      <c r="R4291" s="50"/>
      <c r="S4291" s="50"/>
      <c r="T4291" s="50"/>
      <c r="U4291" s="50"/>
      <c r="V4291" s="50"/>
      <c r="W4291" s="50"/>
      <c r="X4291" s="50"/>
      <c r="Y4291" s="50"/>
      <c r="Z4291" s="50"/>
      <c r="AA4291" s="50"/>
      <c r="AB4291" s="50"/>
      <c r="AC4291" s="50"/>
      <c r="AD4291" s="50"/>
      <c r="AE4291" s="50"/>
      <c r="AF4291" s="50"/>
      <c r="AG4291" s="50"/>
      <c r="AH4291" s="50"/>
      <c r="AI4291" s="50"/>
      <c r="AJ4291" s="50"/>
      <c r="AK4291" s="50"/>
      <c r="AL4291" s="50"/>
      <c r="AM4291" s="50"/>
      <c r="AN4291" s="50"/>
      <c r="AO4291" s="50"/>
      <c r="AP4291" s="50"/>
      <c r="AQ4291" s="50"/>
      <c r="AR4291" s="50"/>
      <c r="AS4291" s="50"/>
      <c r="AT4291" s="50"/>
      <c r="AU4291" s="50"/>
      <c r="AV4291" s="50"/>
      <c r="AW4291" s="50"/>
      <c r="AX4291" s="50"/>
      <c r="AY4291" s="50"/>
      <c r="AZ4291" s="50"/>
      <c r="BA4291" s="50"/>
      <c r="BB4291" s="50"/>
      <c r="BC4291" s="50"/>
      <c r="BD4291" s="50"/>
      <c r="BE4291" s="50"/>
      <c r="BF4291" s="50"/>
      <c r="BG4291" s="50"/>
      <c r="BH4291" s="50"/>
      <c r="BI4291" s="50"/>
      <c r="BJ4291" s="50"/>
      <c r="BK4291" s="50"/>
      <c r="BL4291" s="50"/>
      <c r="BM4291" s="50"/>
      <c r="BN4291" s="50"/>
      <c r="BO4291" s="50"/>
      <c r="BP4291" s="50"/>
      <c r="BQ4291" s="50"/>
      <c r="BR4291" s="50"/>
      <c r="BS4291" s="50"/>
      <c r="BT4291" s="50"/>
      <c r="BU4291" s="50"/>
      <c r="BV4291" s="50"/>
      <c r="BW4291" s="50"/>
      <c r="BX4291" s="50"/>
      <c r="BY4291" s="50"/>
      <c r="BZ4291" s="50"/>
      <c r="CA4291" s="50"/>
      <c r="CB4291" s="50"/>
      <c r="CC4291" s="50"/>
      <c r="CD4291" s="50"/>
      <c r="CE4291" s="50"/>
      <c r="CF4291" s="50"/>
      <c r="CG4291" s="50"/>
      <c r="CH4291" s="50"/>
      <c r="CI4291" s="50"/>
      <c r="CJ4291" s="50"/>
      <c r="CK4291" s="50"/>
      <c r="CL4291" s="50"/>
      <c r="CM4291" s="50"/>
      <c r="CN4291" s="50"/>
      <c r="CO4291" s="50"/>
      <c r="CP4291" s="50"/>
      <c r="CQ4291" s="50"/>
      <c r="CR4291" s="50"/>
      <c r="CS4291" s="50"/>
      <c r="CT4291" s="50"/>
      <c r="CU4291" s="50"/>
      <c r="CV4291" s="50"/>
      <c r="CW4291" s="50"/>
      <c r="CX4291" s="50"/>
      <c r="CY4291" s="50"/>
      <c r="CZ4291" s="50"/>
      <c r="DA4291" s="50"/>
      <c r="DB4291" s="50"/>
      <c r="DC4291" s="50"/>
      <c r="DD4291" s="50"/>
      <c r="DE4291" s="50"/>
      <c r="DF4291" s="50"/>
      <c r="DG4291" s="50"/>
    </row>
    <row r="4292" spans="1:111" ht="27" x14ac:dyDescent="0.2">
      <c r="A4292" s="542" t="s">
        <v>1153</v>
      </c>
      <c r="B4292" s="542" t="s">
        <v>1153</v>
      </c>
      <c r="C4292" s="17"/>
      <c r="D4292" s="75" t="s">
        <v>8473</v>
      </c>
      <c r="E4292" s="355"/>
      <c r="F4292" s="352">
        <f t="shared" si="132"/>
        <v>0</v>
      </c>
      <c r="G4292" s="352">
        <f t="shared" si="133"/>
        <v>0</v>
      </c>
      <c r="H4292" s="50"/>
      <c r="I4292" s="50"/>
      <c r="J4292" s="50"/>
      <c r="K4292" s="50"/>
      <c r="L4292" s="50"/>
      <c r="M4292" s="50"/>
      <c r="N4292" s="50"/>
      <c r="O4292" s="50"/>
      <c r="P4292" s="50"/>
      <c r="Q4292" s="50"/>
      <c r="R4292" s="50"/>
      <c r="S4292" s="50"/>
      <c r="T4292" s="50"/>
      <c r="U4292" s="50"/>
      <c r="V4292" s="50"/>
      <c r="W4292" s="50"/>
      <c r="X4292" s="50"/>
      <c r="Y4292" s="50"/>
      <c r="Z4292" s="50"/>
      <c r="AA4292" s="50"/>
      <c r="AB4292" s="50"/>
      <c r="AC4292" s="50"/>
      <c r="AD4292" s="50"/>
      <c r="AE4292" s="50"/>
      <c r="AF4292" s="50"/>
      <c r="AG4292" s="50"/>
      <c r="AH4292" s="50"/>
      <c r="AI4292" s="50"/>
      <c r="AJ4292" s="50"/>
      <c r="AK4292" s="50"/>
      <c r="AL4292" s="50"/>
      <c r="AM4292" s="50"/>
      <c r="AN4292" s="50"/>
      <c r="AO4292" s="50"/>
      <c r="AP4292" s="50"/>
      <c r="AQ4292" s="50"/>
      <c r="AR4292" s="50"/>
      <c r="AS4292" s="50"/>
      <c r="AT4292" s="50"/>
      <c r="AU4292" s="50"/>
      <c r="AV4292" s="50"/>
      <c r="AW4292" s="50"/>
      <c r="AX4292" s="50"/>
      <c r="AY4292" s="50"/>
      <c r="AZ4292" s="50"/>
      <c r="BA4292" s="50"/>
      <c r="BB4292" s="50"/>
      <c r="BC4292" s="50"/>
      <c r="BD4292" s="50"/>
      <c r="BE4292" s="50"/>
      <c r="BF4292" s="50"/>
      <c r="BG4292" s="50"/>
      <c r="BH4292" s="50"/>
      <c r="BI4292" s="50"/>
      <c r="BJ4292" s="50"/>
      <c r="BK4292" s="50"/>
      <c r="BL4292" s="50"/>
      <c r="BM4292" s="50"/>
      <c r="BN4292" s="50"/>
      <c r="BO4292" s="50"/>
      <c r="BP4292" s="50"/>
      <c r="BQ4292" s="50"/>
      <c r="BR4292" s="50"/>
      <c r="BS4292" s="50"/>
      <c r="BT4292" s="50"/>
      <c r="BU4292" s="50"/>
      <c r="BV4292" s="50"/>
      <c r="BW4292" s="50"/>
      <c r="BX4292" s="50"/>
      <c r="BY4292" s="50"/>
      <c r="BZ4292" s="50"/>
      <c r="CA4292" s="50"/>
      <c r="CB4292" s="50"/>
      <c r="CC4292" s="50"/>
      <c r="CD4292" s="50"/>
      <c r="CE4292" s="50"/>
      <c r="CF4292" s="50"/>
      <c r="CG4292" s="50"/>
      <c r="CH4292" s="50"/>
      <c r="CI4292" s="50"/>
      <c r="CJ4292" s="50"/>
      <c r="CK4292" s="50"/>
      <c r="CL4292" s="50"/>
      <c r="CM4292" s="50"/>
      <c r="CN4292" s="50"/>
      <c r="CO4292" s="50"/>
      <c r="CP4292" s="50"/>
      <c r="CQ4292" s="50"/>
      <c r="CR4292" s="50"/>
      <c r="CS4292" s="50"/>
      <c r="CT4292" s="50"/>
      <c r="CU4292" s="50"/>
      <c r="CV4292" s="50"/>
      <c r="CW4292" s="50"/>
      <c r="CX4292" s="50"/>
      <c r="CY4292" s="50"/>
      <c r="CZ4292" s="50"/>
      <c r="DA4292" s="50"/>
      <c r="DB4292" s="50"/>
      <c r="DC4292" s="50"/>
      <c r="DD4292" s="50"/>
      <c r="DE4292" s="50"/>
      <c r="DF4292" s="50"/>
      <c r="DG4292" s="50"/>
    </row>
    <row r="4293" spans="1:111" ht="25.5" x14ac:dyDescent="0.2">
      <c r="A4293" s="544"/>
      <c r="B4293" s="544"/>
      <c r="C4293" s="17"/>
      <c r="D4293" s="75" t="s">
        <v>7457</v>
      </c>
      <c r="E4293" s="358">
        <v>780</v>
      </c>
      <c r="F4293" s="352">
        <f t="shared" si="132"/>
        <v>468</v>
      </c>
      <c r="G4293" s="352">
        <f t="shared" si="133"/>
        <v>390</v>
      </c>
      <c r="H4293" s="50"/>
      <c r="I4293" s="50"/>
      <c r="J4293" s="50"/>
      <c r="K4293" s="50"/>
      <c r="L4293" s="50"/>
      <c r="M4293" s="50"/>
      <c r="N4293" s="50"/>
      <c r="O4293" s="50"/>
      <c r="P4293" s="50"/>
      <c r="Q4293" s="50"/>
      <c r="R4293" s="50"/>
      <c r="S4293" s="50"/>
      <c r="T4293" s="50"/>
      <c r="U4293" s="50"/>
      <c r="V4293" s="50"/>
      <c r="W4293" s="50"/>
      <c r="X4293" s="50"/>
      <c r="Y4293" s="50"/>
      <c r="Z4293" s="50"/>
      <c r="AA4293" s="50"/>
      <c r="AB4293" s="50"/>
      <c r="AC4293" s="50"/>
      <c r="AD4293" s="50"/>
      <c r="AE4293" s="50"/>
      <c r="AF4293" s="50"/>
      <c r="AG4293" s="50"/>
      <c r="AH4293" s="50"/>
      <c r="AI4293" s="50"/>
      <c r="AJ4293" s="50"/>
      <c r="AK4293" s="50"/>
      <c r="AL4293" s="50"/>
      <c r="AM4293" s="50"/>
      <c r="AN4293" s="50"/>
      <c r="AO4293" s="50"/>
      <c r="AP4293" s="50"/>
      <c r="AQ4293" s="50"/>
      <c r="AR4293" s="50"/>
      <c r="AS4293" s="50"/>
      <c r="AT4293" s="50"/>
      <c r="AU4293" s="50"/>
      <c r="AV4293" s="50"/>
      <c r="AW4293" s="50"/>
      <c r="AX4293" s="50"/>
      <c r="AY4293" s="50"/>
      <c r="AZ4293" s="50"/>
      <c r="BA4293" s="50"/>
      <c r="BB4293" s="50"/>
      <c r="BC4293" s="50"/>
      <c r="BD4293" s="50"/>
      <c r="BE4293" s="50"/>
      <c r="BF4293" s="50"/>
      <c r="BG4293" s="50"/>
      <c r="BH4293" s="50"/>
      <c r="BI4293" s="50"/>
      <c r="BJ4293" s="50"/>
      <c r="BK4293" s="50"/>
      <c r="BL4293" s="50"/>
      <c r="BM4293" s="50"/>
      <c r="BN4293" s="50"/>
      <c r="BO4293" s="50"/>
      <c r="BP4293" s="50"/>
      <c r="BQ4293" s="50"/>
      <c r="BR4293" s="50"/>
      <c r="BS4293" s="50"/>
      <c r="BT4293" s="50"/>
      <c r="BU4293" s="50"/>
      <c r="BV4293" s="50"/>
      <c r="BW4293" s="50"/>
      <c r="BX4293" s="50"/>
      <c r="BY4293" s="50"/>
      <c r="BZ4293" s="50"/>
      <c r="CA4293" s="50"/>
      <c r="CB4293" s="50"/>
      <c r="CC4293" s="50"/>
      <c r="CD4293" s="50"/>
      <c r="CE4293" s="50"/>
      <c r="CF4293" s="50"/>
      <c r="CG4293" s="50"/>
      <c r="CH4293" s="50"/>
      <c r="CI4293" s="50"/>
      <c r="CJ4293" s="50"/>
      <c r="CK4293" s="50"/>
      <c r="CL4293" s="50"/>
      <c r="CM4293" s="50"/>
      <c r="CN4293" s="50"/>
      <c r="CO4293" s="50"/>
      <c r="CP4293" s="50"/>
      <c r="CQ4293" s="50"/>
      <c r="CR4293" s="50"/>
      <c r="CS4293" s="50"/>
      <c r="CT4293" s="50"/>
      <c r="CU4293" s="50"/>
      <c r="CV4293" s="50"/>
      <c r="CW4293" s="50"/>
      <c r="CX4293" s="50"/>
      <c r="CY4293" s="50"/>
      <c r="CZ4293" s="50"/>
      <c r="DA4293" s="50"/>
      <c r="DB4293" s="50"/>
      <c r="DC4293" s="50"/>
      <c r="DD4293" s="50"/>
      <c r="DE4293" s="50"/>
      <c r="DF4293" s="50"/>
      <c r="DG4293" s="50"/>
    </row>
    <row r="4294" spans="1:111" x14ac:dyDescent="0.2">
      <c r="A4294" s="542" t="s">
        <v>1154</v>
      </c>
      <c r="B4294" s="542" t="s">
        <v>1154</v>
      </c>
      <c r="C4294" s="542"/>
      <c r="D4294" s="75" t="s">
        <v>1526</v>
      </c>
      <c r="E4294" s="358">
        <v>220</v>
      </c>
      <c r="F4294" s="352">
        <f t="shared" si="132"/>
        <v>132</v>
      </c>
      <c r="G4294" s="352">
        <f t="shared" si="133"/>
        <v>110</v>
      </c>
      <c r="H4294" s="50"/>
      <c r="I4294" s="50"/>
      <c r="J4294" s="50"/>
      <c r="K4294" s="50"/>
      <c r="L4294" s="50"/>
      <c r="M4294" s="50"/>
      <c r="N4294" s="50"/>
      <c r="O4294" s="50"/>
      <c r="P4294" s="50"/>
      <c r="Q4294" s="50"/>
      <c r="R4294" s="50"/>
      <c r="S4294" s="50"/>
      <c r="T4294" s="50"/>
      <c r="U4294" s="50"/>
      <c r="V4294" s="50"/>
      <c r="W4294" s="50"/>
      <c r="X4294" s="50"/>
      <c r="Y4294" s="50"/>
      <c r="Z4294" s="50"/>
      <c r="AA4294" s="50"/>
      <c r="AB4294" s="50"/>
      <c r="AC4294" s="50"/>
      <c r="AD4294" s="50"/>
      <c r="AE4294" s="50"/>
      <c r="AF4294" s="50"/>
      <c r="AG4294" s="50"/>
      <c r="AH4294" s="50"/>
      <c r="AI4294" s="50"/>
      <c r="AJ4294" s="50"/>
      <c r="AK4294" s="50"/>
      <c r="AL4294" s="50"/>
      <c r="AM4294" s="50"/>
      <c r="AN4294" s="50"/>
      <c r="AO4294" s="50"/>
      <c r="AP4294" s="50"/>
      <c r="AQ4294" s="50"/>
      <c r="AR4294" s="50"/>
      <c r="AS4294" s="50"/>
      <c r="AT4294" s="50"/>
      <c r="AU4294" s="50"/>
      <c r="AV4294" s="50"/>
      <c r="AW4294" s="50"/>
      <c r="AX4294" s="50"/>
      <c r="AY4294" s="50"/>
      <c r="AZ4294" s="50"/>
      <c r="BA4294" s="50"/>
      <c r="BB4294" s="50"/>
      <c r="BC4294" s="50"/>
      <c r="BD4294" s="50"/>
      <c r="BE4294" s="50"/>
      <c r="BF4294" s="50"/>
      <c r="BG4294" s="50"/>
      <c r="BH4294" s="50"/>
      <c r="BI4294" s="50"/>
      <c r="BJ4294" s="50"/>
      <c r="BK4294" s="50"/>
      <c r="BL4294" s="50"/>
      <c r="BM4294" s="50"/>
      <c r="BN4294" s="50"/>
      <c r="BO4294" s="50"/>
      <c r="BP4294" s="50"/>
      <c r="BQ4294" s="50"/>
      <c r="BR4294" s="50"/>
      <c r="BS4294" s="50"/>
      <c r="BT4294" s="50"/>
      <c r="BU4294" s="50"/>
      <c r="BV4294" s="50"/>
      <c r="BW4294" s="50"/>
      <c r="BX4294" s="50"/>
      <c r="BY4294" s="50"/>
      <c r="BZ4294" s="50"/>
      <c r="CA4294" s="50"/>
      <c r="CB4294" s="50"/>
      <c r="CC4294" s="50"/>
      <c r="CD4294" s="50"/>
      <c r="CE4294" s="50"/>
      <c r="CF4294" s="50"/>
      <c r="CG4294" s="50"/>
      <c r="CH4294" s="50"/>
      <c r="CI4294" s="50"/>
      <c r="CJ4294" s="50"/>
      <c r="CK4294" s="50"/>
      <c r="CL4294" s="50"/>
      <c r="CM4294" s="50"/>
      <c r="CN4294" s="50"/>
      <c r="CO4294" s="50"/>
      <c r="CP4294" s="50"/>
      <c r="CQ4294" s="50"/>
      <c r="CR4294" s="50"/>
      <c r="CS4294" s="50"/>
      <c r="CT4294" s="50"/>
      <c r="CU4294" s="50"/>
      <c r="CV4294" s="50"/>
      <c r="CW4294" s="50"/>
      <c r="CX4294" s="50"/>
      <c r="CY4294" s="50"/>
      <c r="CZ4294" s="50"/>
      <c r="DA4294" s="50"/>
      <c r="DB4294" s="50"/>
      <c r="DC4294" s="50"/>
      <c r="DD4294" s="50"/>
      <c r="DE4294" s="50"/>
      <c r="DF4294" s="50"/>
      <c r="DG4294" s="50"/>
    </row>
    <row r="4295" spans="1:111" ht="13.5" x14ac:dyDescent="0.2">
      <c r="A4295" s="543"/>
      <c r="B4295" s="543"/>
      <c r="C4295" s="543"/>
      <c r="D4295" s="170" t="s">
        <v>8474</v>
      </c>
      <c r="E4295" s="358"/>
      <c r="F4295" s="352">
        <f t="shared" si="132"/>
        <v>0</v>
      </c>
      <c r="G4295" s="352">
        <f t="shared" si="133"/>
        <v>0</v>
      </c>
      <c r="H4295" s="50"/>
      <c r="I4295" s="50"/>
      <c r="J4295" s="50"/>
      <c r="K4295" s="50"/>
      <c r="L4295" s="50"/>
      <c r="M4295" s="50"/>
      <c r="N4295" s="50"/>
      <c r="O4295" s="50"/>
      <c r="P4295" s="50"/>
      <c r="Q4295" s="50"/>
      <c r="R4295" s="50"/>
      <c r="S4295" s="50"/>
      <c r="T4295" s="50"/>
      <c r="U4295" s="50"/>
      <c r="V4295" s="50"/>
      <c r="W4295" s="50"/>
      <c r="X4295" s="50"/>
      <c r="Y4295" s="50"/>
      <c r="Z4295" s="50"/>
      <c r="AA4295" s="50"/>
      <c r="AB4295" s="50"/>
      <c r="AC4295" s="50"/>
      <c r="AD4295" s="50"/>
      <c r="AE4295" s="50"/>
      <c r="AF4295" s="50"/>
      <c r="AG4295" s="50"/>
      <c r="AH4295" s="50"/>
      <c r="AI4295" s="50"/>
      <c r="AJ4295" s="50"/>
      <c r="AK4295" s="50"/>
      <c r="AL4295" s="50"/>
      <c r="AM4295" s="50"/>
      <c r="AN4295" s="50"/>
      <c r="AO4295" s="50"/>
      <c r="AP4295" s="50"/>
      <c r="AQ4295" s="50"/>
      <c r="AR4295" s="50"/>
      <c r="AS4295" s="50"/>
      <c r="AT4295" s="50"/>
      <c r="AU4295" s="50"/>
      <c r="AV4295" s="50"/>
      <c r="AW4295" s="50"/>
      <c r="AX4295" s="50"/>
      <c r="AY4295" s="50"/>
      <c r="AZ4295" s="50"/>
      <c r="BA4295" s="50"/>
      <c r="BB4295" s="50"/>
      <c r="BC4295" s="50"/>
      <c r="BD4295" s="50"/>
      <c r="BE4295" s="50"/>
      <c r="BF4295" s="50"/>
      <c r="BG4295" s="50"/>
      <c r="BH4295" s="50"/>
      <c r="BI4295" s="50"/>
      <c r="BJ4295" s="50"/>
      <c r="BK4295" s="50"/>
      <c r="BL4295" s="50"/>
      <c r="BM4295" s="50"/>
      <c r="BN4295" s="50"/>
      <c r="BO4295" s="50"/>
      <c r="BP4295" s="50"/>
      <c r="BQ4295" s="50"/>
      <c r="BR4295" s="50"/>
      <c r="BS4295" s="50"/>
      <c r="BT4295" s="50"/>
      <c r="BU4295" s="50"/>
      <c r="BV4295" s="50"/>
      <c r="BW4295" s="50"/>
      <c r="BX4295" s="50"/>
      <c r="BY4295" s="50"/>
      <c r="BZ4295" s="50"/>
      <c r="CA4295" s="50"/>
      <c r="CB4295" s="50"/>
      <c r="CC4295" s="50"/>
      <c r="CD4295" s="50"/>
      <c r="CE4295" s="50"/>
      <c r="CF4295" s="50"/>
      <c r="CG4295" s="50"/>
      <c r="CH4295" s="50"/>
      <c r="CI4295" s="50"/>
      <c r="CJ4295" s="50"/>
      <c r="CK4295" s="50"/>
      <c r="CL4295" s="50"/>
      <c r="CM4295" s="50"/>
      <c r="CN4295" s="50"/>
      <c r="CO4295" s="50"/>
      <c r="CP4295" s="50"/>
      <c r="CQ4295" s="50"/>
      <c r="CR4295" s="50"/>
      <c r="CS4295" s="50"/>
      <c r="CT4295" s="50"/>
      <c r="CU4295" s="50"/>
      <c r="CV4295" s="50"/>
      <c r="CW4295" s="50"/>
      <c r="CX4295" s="50"/>
      <c r="CY4295" s="50"/>
      <c r="CZ4295" s="50"/>
      <c r="DA4295" s="50"/>
      <c r="DB4295" s="50"/>
      <c r="DC4295" s="50"/>
      <c r="DD4295" s="50"/>
      <c r="DE4295" s="50"/>
      <c r="DF4295" s="50"/>
      <c r="DG4295" s="50"/>
    </row>
    <row r="4296" spans="1:111" x14ac:dyDescent="0.2">
      <c r="A4296" s="543"/>
      <c r="B4296" s="543"/>
      <c r="C4296" s="543"/>
      <c r="D4296" s="78" t="s">
        <v>671</v>
      </c>
      <c r="E4296" s="358">
        <v>450</v>
      </c>
      <c r="F4296" s="352">
        <f t="shared" si="132"/>
        <v>270</v>
      </c>
      <c r="G4296" s="352">
        <f t="shared" si="133"/>
        <v>225</v>
      </c>
      <c r="H4296" s="50"/>
      <c r="I4296" s="50"/>
      <c r="J4296" s="50"/>
      <c r="K4296" s="50"/>
      <c r="L4296" s="50"/>
      <c r="M4296" s="50"/>
      <c r="N4296" s="50"/>
      <c r="O4296" s="50"/>
      <c r="P4296" s="50"/>
      <c r="Q4296" s="50"/>
      <c r="R4296" s="50"/>
      <c r="S4296" s="50"/>
      <c r="T4296" s="50"/>
      <c r="U4296" s="50"/>
      <c r="V4296" s="50"/>
      <c r="W4296" s="50"/>
      <c r="X4296" s="50"/>
      <c r="Y4296" s="50"/>
      <c r="Z4296" s="50"/>
      <c r="AA4296" s="50"/>
      <c r="AB4296" s="50"/>
      <c r="AC4296" s="50"/>
      <c r="AD4296" s="50"/>
      <c r="AE4296" s="50"/>
      <c r="AF4296" s="50"/>
      <c r="AG4296" s="50"/>
      <c r="AH4296" s="50"/>
      <c r="AI4296" s="50"/>
      <c r="AJ4296" s="50"/>
      <c r="AK4296" s="50"/>
      <c r="AL4296" s="50"/>
      <c r="AM4296" s="50"/>
      <c r="AN4296" s="50"/>
      <c r="AO4296" s="50"/>
      <c r="AP4296" s="50"/>
      <c r="AQ4296" s="50"/>
      <c r="AR4296" s="50"/>
      <c r="AS4296" s="50"/>
      <c r="AT4296" s="50"/>
      <c r="AU4296" s="50"/>
      <c r="AV4296" s="50"/>
      <c r="AW4296" s="50"/>
      <c r="AX4296" s="50"/>
      <c r="AY4296" s="50"/>
      <c r="AZ4296" s="50"/>
      <c r="BA4296" s="50"/>
      <c r="BB4296" s="50"/>
      <c r="BC4296" s="50"/>
      <c r="BD4296" s="50"/>
      <c r="BE4296" s="50"/>
      <c r="BF4296" s="50"/>
      <c r="BG4296" s="50"/>
      <c r="BH4296" s="50"/>
      <c r="BI4296" s="50"/>
      <c r="BJ4296" s="50"/>
      <c r="BK4296" s="50"/>
      <c r="BL4296" s="50"/>
      <c r="BM4296" s="50"/>
      <c r="BN4296" s="50"/>
      <c r="BO4296" s="50"/>
      <c r="BP4296" s="50"/>
      <c r="BQ4296" s="50"/>
      <c r="BR4296" s="50"/>
      <c r="BS4296" s="50"/>
      <c r="BT4296" s="50"/>
      <c r="BU4296" s="50"/>
      <c r="BV4296" s="50"/>
      <c r="BW4296" s="50"/>
      <c r="BX4296" s="50"/>
      <c r="BY4296" s="50"/>
      <c r="BZ4296" s="50"/>
      <c r="CA4296" s="50"/>
      <c r="CB4296" s="50"/>
      <c r="CC4296" s="50"/>
      <c r="CD4296" s="50"/>
      <c r="CE4296" s="50"/>
      <c r="CF4296" s="50"/>
      <c r="CG4296" s="50"/>
      <c r="CH4296" s="50"/>
      <c r="CI4296" s="50"/>
      <c r="CJ4296" s="50"/>
      <c r="CK4296" s="50"/>
      <c r="CL4296" s="50"/>
      <c r="CM4296" s="50"/>
      <c r="CN4296" s="50"/>
      <c r="CO4296" s="50"/>
      <c r="CP4296" s="50"/>
      <c r="CQ4296" s="50"/>
      <c r="CR4296" s="50"/>
      <c r="CS4296" s="50"/>
      <c r="CT4296" s="50"/>
      <c r="CU4296" s="50"/>
      <c r="CV4296" s="50"/>
      <c r="CW4296" s="50"/>
      <c r="CX4296" s="50"/>
      <c r="CY4296" s="50"/>
      <c r="CZ4296" s="50"/>
      <c r="DA4296" s="50"/>
      <c r="DB4296" s="50"/>
      <c r="DC4296" s="50"/>
      <c r="DD4296" s="50"/>
      <c r="DE4296" s="50"/>
      <c r="DF4296" s="50"/>
      <c r="DG4296" s="50"/>
    </row>
    <row r="4297" spans="1:111" ht="13.5" x14ac:dyDescent="0.2">
      <c r="A4297" s="543"/>
      <c r="B4297" s="543"/>
      <c r="C4297" s="543"/>
      <c r="D4297" s="170" t="s">
        <v>8475</v>
      </c>
      <c r="E4297" s="358"/>
      <c r="F4297" s="352">
        <f t="shared" si="132"/>
        <v>0</v>
      </c>
      <c r="G4297" s="352">
        <f t="shared" si="133"/>
        <v>0</v>
      </c>
      <c r="H4297" s="50"/>
      <c r="I4297" s="50"/>
      <c r="J4297" s="50"/>
      <c r="K4297" s="50"/>
      <c r="L4297" s="50"/>
      <c r="M4297" s="50"/>
      <c r="N4297" s="50"/>
      <c r="O4297" s="50"/>
      <c r="P4297" s="50"/>
      <c r="Q4297" s="50"/>
      <c r="R4297" s="50"/>
      <c r="S4297" s="50"/>
      <c r="T4297" s="50"/>
      <c r="U4297" s="50"/>
      <c r="V4297" s="50"/>
      <c r="W4297" s="50"/>
      <c r="X4297" s="50"/>
      <c r="Y4297" s="50"/>
      <c r="Z4297" s="50"/>
      <c r="AA4297" s="50"/>
      <c r="AB4297" s="50"/>
      <c r="AC4297" s="50"/>
      <c r="AD4297" s="50"/>
      <c r="AE4297" s="50"/>
      <c r="AF4297" s="50"/>
      <c r="AG4297" s="50"/>
      <c r="AH4297" s="50"/>
      <c r="AI4297" s="50"/>
      <c r="AJ4297" s="50"/>
      <c r="AK4297" s="50"/>
      <c r="AL4297" s="50"/>
      <c r="AM4297" s="50"/>
      <c r="AN4297" s="50"/>
      <c r="AO4297" s="50"/>
      <c r="AP4297" s="50"/>
      <c r="AQ4297" s="50"/>
      <c r="AR4297" s="50"/>
      <c r="AS4297" s="50"/>
      <c r="AT4297" s="50"/>
      <c r="AU4297" s="50"/>
      <c r="AV4297" s="50"/>
      <c r="AW4297" s="50"/>
      <c r="AX4297" s="50"/>
      <c r="AY4297" s="50"/>
      <c r="AZ4297" s="50"/>
      <c r="BA4297" s="50"/>
      <c r="BB4297" s="50"/>
      <c r="BC4297" s="50"/>
      <c r="BD4297" s="50"/>
      <c r="BE4297" s="50"/>
      <c r="BF4297" s="50"/>
      <c r="BG4297" s="50"/>
      <c r="BH4297" s="50"/>
      <c r="BI4297" s="50"/>
      <c r="BJ4297" s="50"/>
      <c r="BK4297" s="50"/>
      <c r="BL4297" s="50"/>
      <c r="BM4297" s="50"/>
      <c r="BN4297" s="50"/>
      <c r="BO4297" s="50"/>
      <c r="BP4297" s="50"/>
      <c r="BQ4297" s="50"/>
      <c r="BR4297" s="50"/>
      <c r="BS4297" s="50"/>
      <c r="BT4297" s="50"/>
      <c r="BU4297" s="50"/>
      <c r="BV4297" s="50"/>
      <c r="BW4297" s="50"/>
      <c r="BX4297" s="50"/>
      <c r="BY4297" s="50"/>
      <c r="BZ4297" s="50"/>
      <c r="CA4297" s="50"/>
      <c r="CB4297" s="50"/>
      <c r="CC4297" s="50"/>
      <c r="CD4297" s="50"/>
      <c r="CE4297" s="50"/>
      <c r="CF4297" s="50"/>
      <c r="CG4297" s="50"/>
      <c r="CH4297" s="50"/>
      <c r="CI4297" s="50"/>
      <c r="CJ4297" s="50"/>
      <c r="CK4297" s="50"/>
      <c r="CL4297" s="50"/>
      <c r="CM4297" s="50"/>
      <c r="CN4297" s="50"/>
      <c r="CO4297" s="50"/>
      <c r="CP4297" s="50"/>
      <c r="CQ4297" s="50"/>
      <c r="CR4297" s="50"/>
      <c r="CS4297" s="50"/>
      <c r="CT4297" s="50"/>
      <c r="CU4297" s="50"/>
      <c r="CV4297" s="50"/>
      <c r="CW4297" s="50"/>
      <c r="CX4297" s="50"/>
      <c r="CY4297" s="50"/>
      <c r="CZ4297" s="50"/>
      <c r="DA4297" s="50"/>
      <c r="DB4297" s="50"/>
      <c r="DC4297" s="50"/>
      <c r="DD4297" s="50"/>
      <c r="DE4297" s="50"/>
      <c r="DF4297" s="50"/>
      <c r="DG4297" s="50"/>
    </row>
    <row r="4298" spans="1:111" x14ac:dyDescent="0.2">
      <c r="A4298" s="544"/>
      <c r="B4298" s="544"/>
      <c r="C4298" s="544"/>
      <c r="D4298" s="78" t="s">
        <v>672</v>
      </c>
      <c r="E4298" s="358">
        <v>300</v>
      </c>
      <c r="F4298" s="352">
        <f t="shared" si="132"/>
        <v>180</v>
      </c>
      <c r="G4298" s="352">
        <f t="shared" si="133"/>
        <v>150</v>
      </c>
      <c r="H4298" s="50"/>
      <c r="I4298" s="50"/>
      <c r="J4298" s="50"/>
      <c r="K4298" s="50"/>
      <c r="L4298" s="50"/>
      <c r="M4298" s="50"/>
      <c r="N4298" s="50"/>
      <c r="O4298" s="50"/>
      <c r="P4298" s="50"/>
      <c r="Q4298" s="50"/>
      <c r="R4298" s="50"/>
      <c r="S4298" s="50"/>
      <c r="T4298" s="50"/>
      <c r="U4298" s="50"/>
      <c r="V4298" s="50"/>
      <c r="W4298" s="50"/>
      <c r="X4298" s="50"/>
      <c r="Y4298" s="50"/>
      <c r="Z4298" s="50"/>
      <c r="AA4298" s="50"/>
      <c r="AB4298" s="50"/>
      <c r="AC4298" s="50"/>
      <c r="AD4298" s="50"/>
      <c r="AE4298" s="50"/>
      <c r="AF4298" s="50"/>
      <c r="AG4298" s="50"/>
      <c r="AH4298" s="50"/>
      <c r="AI4298" s="50"/>
      <c r="AJ4298" s="50"/>
      <c r="AK4298" s="50"/>
      <c r="AL4298" s="50"/>
      <c r="AM4298" s="50"/>
      <c r="AN4298" s="50"/>
      <c r="AO4298" s="50"/>
      <c r="AP4298" s="50"/>
      <c r="AQ4298" s="50"/>
      <c r="AR4298" s="50"/>
      <c r="AS4298" s="50"/>
      <c r="AT4298" s="50"/>
      <c r="AU4298" s="50"/>
      <c r="AV4298" s="50"/>
      <c r="AW4298" s="50"/>
      <c r="AX4298" s="50"/>
      <c r="AY4298" s="50"/>
      <c r="AZ4298" s="50"/>
      <c r="BA4298" s="50"/>
      <c r="BB4298" s="50"/>
      <c r="BC4298" s="50"/>
      <c r="BD4298" s="50"/>
      <c r="BE4298" s="50"/>
      <c r="BF4298" s="50"/>
      <c r="BG4298" s="50"/>
      <c r="BH4298" s="50"/>
      <c r="BI4298" s="50"/>
      <c r="BJ4298" s="50"/>
      <c r="BK4298" s="50"/>
      <c r="BL4298" s="50"/>
      <c r="BM4298" s="50"/>
      <c r="BN4298" s="50"/>
      <c r="BO4298" s="50"/>
      <c r="BP4298" s="50"/>
      <c r="BQ4298" s="50"/>
      <c r="BR4298" s="50"/>
      <c r="BS4298" s="50"/>
      <c r="BT4298" s="50"/>
      <c r="BU4298" s="50"/>
      <c r="BV4298" s="50"/>
      <c r="BW4298" s="50"/>
      <c r="BX4298" s="50"/>
      <c r="BY4298" s="50"/>
      <c r="BZ4298" s="50"/>
      <c r="CA4298" s="50"/>
      <c r="CB4298" s="50"/>
      <c r="CC4298" s="50"/>
      <c r="CD4298" s="50"/>
      <c r="CE4298" s="50"/>
      <c r="CF4298" s="50"/>
      <c r="CG4298" s="50"/>
      <c r="CH4298" s="50"/>
      <c r="CI4298" s="50"/>
      <c r="CJ4298" s="50"/>
      <c r="CK4298" s="50"/>
      <c r="CL4298" s="50"/>
      <c r="CM4298" s="50"/>
      <c r="CN4298" s="50"/>
      <c r="CO4298" s="50"/>
      <c r="CP4298" s="50"/>
      <c r="CQ4298" s="50"/>
      <c r="CR4298" s="50"/>
      <c r="CS4298" s="50"/>
      <c r="CT4298" s="50"/>
      <c r="CU4298" s="50"/>
      <c r="CV4298" s="50"/>
      <c r="CW4298" s="50"/>
      <c r="CX4298" s="50"/>
      <c r="CY4298" s="50"/>
      <c r="CZ4298" s="50"/>
      <c r="DA4298" s="50"/>
      <c r="DB4298" s="50"/>
      <c r="DC4298" s="50"/>
      <c r="DD4298" s="50"/>
      <c r="DE4298" s="50"/>
      <c r="DF4298" s="50"/>
      <c r="DG4298" s="50"/>
    </row>
    <row r="4299" spans="1:111" ht="26.25" x14ac:dyDescent="0.2">
      <c r="A4299" s="25" t="s">
        <v>7458</v>
      </c>
      <c r="B4299" s="25"/>
      <c r="C4299" s="25"/>
      <c r="D4299" s="78" t="s">
        <v>8476</v>
      </c>
      <c r="E4299" s="358">
        <v>300</v>
      </c>
      <c r="F4299" s="352">
        <f t="shared" si="132"/>
        <v>180</v>
      </c>
      <c r="G4299" s="352">
        <f t="shared" si="133"/>
        <v>150</v>
      </c>
      <c r="H4299" s="50"/>
      <c r="I4299" s="50"/>
      <c r="J4299" s="50"/>
      <c r="K4299" s="50"/>
      <c r="L4299" s="50"/>
      <c r="M4299" s="50"/>
      <c r="N4299" s="50"/>
      <c r="O4299" s="50"/>
      <c r="P4299" s="50"/>
      <c r="Q4299" s="50"/>
      <c r="R4299" s="50"/>
      <c r="S4299" s="50"/>
      <c r="T4299" s="50"/>
      <c r="U4299" s="50"/>
      <c r="V4299" s="50"/>
      <c r="W4299" s="50"/>
      <c r="X4299" s="50"/>
      <c r="Y4299" s="50"/>
      <c r="Z4299" s="50"/>
      <c r="AA4299" s="50"/>
      <c r="AB4299" s="50"/>
      <c r="AC4299" s="50"/>
      <c r="AD4299" s="50"/>
      <c r="AE4299" s="50"/>
      <c r="AF4299" s="50"/>
      <c r="AG4299" s="50"/>
      <c r="AH4299" s="50"/>
      <c r="AI4299" s="50"/>
      <c r="AJ4299" s="50"/>
      <c r="AK4299" s="50"/>
      <c r="AL4299" s="50"/>
      <c r="AM4299" s="50"/>
      <c r="AN4299" s="50"/>
      <c r="AO4299" s="50"/>
      <c r="AP4299" s="50"/>
      <c r="AQ4299" s="50"/>
      <c r="AR4299" s="50"/>
      <c r="AS4299" s="50"/>
      <c r="AT4299" s="50"/>
      <c r="AU4299" s="50"/>
      <c r="AV4299" s="50"/>
      <c r="AW4299" s="50"/>
      <c r="AX4299" s="50"/>
      <c r="AY4299" s="50"/>
      <c r="AZ4299" s="50"/>
      <c r="BA4299" s="50"/>
      <c r="BB4299" s="50"/>
      <c r="BC4299" s="50"/>
      <c r="BD4299" s="50"/>
      <c r="BE4299" s="50"/>
      <c r="BF4299" s="50"/>
      <c r="BG4299" s="50"/>
      <c r="BH4299" s="50"/>
      <c r="BI4299" s="50"/>
      <c r="BJ4299" s="50"/>
      <c r="BK4299" s="50"/>
      <c r="BL4299" s="50"/>
      <c r="BM4299" s="50"/>
      <c r="BN4299" s="50"/>
      <c r="BO4299" s="50"/>
      <c r="BP4299" s="50"/>
      <c r="BQ4299" s="50"/>
      <c r="BR4299" s="50"/>
      <c r="BS4299" s="50"/>
      <c r="BT4299" s="50"/>
      <c r="BU4299" s="50"/>
      <c r="BV4299" s="50"/>
      <c r="BW4299" s="50"/>
      <c r="BX4299" s="50"/>
      <c r="BY4299" s="50"/>
      <c r="BZ4299" s="50"/>
      <c r="CA4299" s="50"/>
      <c r="CB4299" s="50"/>
      <c r="CC4299" s="50"/>
      <c r="CD4299" s="50"/>
      <c r="CE4299" s="50"/>
      <c r="CF4299" s="50"/>
      <c r="CG4299" s="50"/>
      <c r="CH4299" s="50"/>
      <c r="CI4299" s="50"/>
      <c r="CJ4299" s="50"/>
      <c r="CK4299" s="50"/>
      <c r="CL4299" s="50"/>
      <c r="CM4299" s="50"/>
      <c r="CN4299" s="50"/>
      <c r="CO4299" s="50"/>
      <c r="CP4299" s="50"/>
      <c r="CQ4299" s="50"/>
      <c r="CR4299" s="50"/>
      <c r="CS4299" s="50"/>
      <c r="CT4299" s="50"/>
      <c r="CU4299" s="50"/>
      <c r="CV4299" s="50"/>
      <c r="CW4299" s="50"/>
      <c r="CX4299" s="50"/>
      <c r="CY4299" s="50"/>
      <c r="CZ4299" s="50"/>
      <c r="DA4299" s="50"/>
      <c r="DB4299" s="50"/>
      <c r="DC4299" s="50"/>
      <c r="DD4299" s="50"/>
      <c r="DE4299" s="50"/>
      <c r="DF4299" s="50"/>
      <c r="DG4299" s="50"/>
    </row>
    <row r="4300" spans="1:111" ht="13.5" x14ac:dyDescent="0.2">
      <c r="A4300" s="542" t="s">
        <v>7459</v>
      </c>
      <c r="B4300" s="25"/>
      <c r="C4300" s="25"/>
      <c r="D4300" s="78" t="s">
        <v>8477</v>
      </c>
      <c r="E4300" s="358"/>
      <c r="F4300" s="352">
        <f t="shared" si="132"/>
        <v>0</v>
      </c>
      <c r="G4300" s="352">
        <f t="shared" si="133"/>
        <v>0</v>
      </c>
      <c r="H4300" s="50"/>
      <c r="I4300" s="50"/>
      <c r="J4300" s="50"/>
      <c r="K4300" s="50"/>
      <c r="L4300" s="50"/>
      <c r="M4300" s="50"/>
      <c r="N4300" s="50"/>
      <c r="O4300" s="50"/>
      <c r="P4300" s="50"/>
      <c r="Q4300" s="50"/>
      <c r="R4300" s="50"/>
      <c r="S4300" s="50"/>
      <c r="T4300" s="50"/>
      <c r="U4300" s="50"/>
      <c r="V4300" s="50"/>
      <c r="W4300" s="50"/>
      <c r="X4300" s="50"/>
      <c r="Y4300" s="50"/>
      <c r="Z4300" s="50"/>
      <c r="AA4300" s="50"/>
      <c r="AB4300" s="50"/>
      <c r="AC4300" s="50"/>
      <c r="AD4300" s="50"/>
      <c r="AE4300" s="50"/>
      <c r="AF4300" s="50"/>
      <c r="AG4300" s="50"/>
      <c r="AH4300" s="50"/>
      <c r="AI4300" s="50"/>
      <c r="AJ4300" s="50"/>
      <c r="AK4300" s="50"/>
      <c r="AL4300" s="50"/>
      <c r="AM4300" s="50"/>
      <c r="AN4300" s="50"/>
      <c r="AO4300" s="50"/>
      <c r="AP4300" s="50"/>
      <c r="AQ4300" s="50"/>
      <c r="AR4300" s="50"/>
      <c r="AS4300" s="50"/>
      <c r="AT4300" s="50"/>
      <c r="AU4300" s="50"/>
      <c r="AV4300" s="50"/>
      <c r="AW4300" s="50"/>
      <c r="AX4300" s="50"/>
      <c r="AY4300" s="50"/>
      <c r="AZ4300" s="50"/>
      <c r="BA4300" s="50"/>
      <c r="BB4300" s="50"/>
      <c r="BC4300" s="50"/>
      <c r="BD4300" s="50"/>
      <c r="BE4300" s="50"/>
      <c r="BF4300" s="50"/>
      <c r="BG4300" s="50"/>
      <c r="BH4300" s="50"/>
      <c r="BI4300" s="50"/>
      <c r="BJ4300" s="50"/>
      <c r="BK4300" s="50"/>
      <c r="BL4300" s="50"/>
      <c r="BM4300" s="50"/>
      <c r="BN4300" s="50"/>
      <c r="BO4300" s="50"/>
      <c r="BP4300" s="50"/>
      <c r="BQ4300" s="50"/>
      <c r="BR4300" s="50"/>
      <c r="BS4300" s="50"/>
      <c r="BT4300" s="50"/>
      <c r="BU4300" s="50"/>
      <c r="BV4300" s="50"/>
      <c r="BW4300" s="50"/>
      <c r="BX4300" s="50"/>
      <c r="BY4300" s="50"/>
      <c r="BZ4300" s="50"/>
      <c r="CA4300" s="50"/>
      <c r="CB4300" s="50"/>
      <c r="CC4300" s="50"/>
      <c r="CD4300" s="50"/>
      <c r="CE4300" s="50"/>
      <c r="CF4300" s="50"/>
      <c r="CG4300" s="50"/>
      <c r="CH4300" s="50"/>
      <c r="CI4300" s="50"/>
      <c r="CJ4300" s="50"/>
      <c r="CK4300" s="50"/>
      <c r="CL4300" s="50"/>
      <c r="CM4300" s="50"/>
      <c r="CN4300" s="50"/>
      <c r="CO4300" s="50"/>
      <c r="CP4300" s="50"/>
      <c r="CQ4300" s="50"/>
      <c r="CR4300" s="50"/>
      <c r="CS4300" s="50"/>
      <c r="CT4300" s="50"/>
      <c r="CU4300" s="50"/>
      <c r="CV4300" s="50"/>
      <c r="CW4300" s="50"/>
      <c r="CX4300" s="50"/>
      <c r="CY4300" s="50"/>
      <c r="CZ4300" s="50"/>
      <c r="DA4300" s="50"/>
      <c r="DB4300" s="50"/>
      <c r="DC4300" s="50"/>
      <c r="DD4300" s="50"/>
      <c r="DE4300" s="50"/>
      <c r="DF4300" s="50"/>
      <c r="DG4300" s="50"/>
    </row>
    <row r="4301" spans="1:111" ht="26.25" x14ac:dyDescent="0.2">
      <c r="A4301" s="543"/>
      <c r="B4301" s="25"/>
      <c r="C4301" s="25"/>
      <c r="D4301" s="78" t="s">
        <v>8478</v>
      </c>
      <c r="E4301" s="358">
        <v>450</v>
      </c>
      <c r="F4301" s="352">
        <f t="shared" si="132"/>
        <v>270</v>
      </c>
      <c r="G4301" s="352">
        <f t="shared" si="133"/>
        <v>225</v>
      </c>
      <c r="H4301" s="50"/>
      <c r="I4301" s="50"/>
      <c r="J4301" s="50"/>
      <c r="K4301" s="50"/>
      <c r="L4301" s="50"/>
      <c r="M4301" s="50"/>
      <c r="N4301" s="50"/>
      <c r="O4301" s="50"/>
      <c r="P4301" s="50"/>
      <c r="Q4301" s="50"/>
      <c r="R4301" s="50"/>
      <c r="S4301" s="50"/>
      <c r="T4301" s="50"/>
      <c r="U4301" s="50"/>
      <c r="V4301" s="50"/>
      <c r="W4301" s="50"/>
      <c r="X4301" s="50"/>
      <c r="Y4301" s="50"/>
      <c r="Z4301" s="50"/>
      <c r="AA4301" s="50"/>
      <c r="AB4301" s="50"/>
      <c r="AC4301" s="50"/>
      <c r="AD4301" s="50"/>
      <c r="AE4301" s="50"/>
      <c r="AF4301" s="50"/>
      <c r="AG4301" s="50"/>
      <c r="AH4301" s="50"/>
      <c r="AI4301" s="50"/>
      <c r="AJ4301" s="50"/>
      <c r="AK4301" s="50"/>
      <c r="AL4301" s="50"/>
      <c r="AM4301" s="50"/>
      <c r="AN4301" s="50"/>
      <c r="AO4301" s="50"/>
      <c r="AP4301" s="50"/>
      <c r="AQ4301" s="50"/>
      <c r="AR4301" s="50"/>
      <c r="AS4301" s="50"/>
      <c r="AT4301" s="50"/>
      <c r="AU4301" s="50"/>
      <c r="AV4301" s="50"/>
      <c r="AW4301" s="50"/>
      <c r="AX4301" s="50"/>
      <c r="AY4301" s="50"/>
      <c r="AZ4301" s="50"/>
      <c r="BA4301" s="50"/>
      <c r="BB4301" s="50"/>
      <c r="BC4301" s="50"/>
      <c r="BD4301" s="50"/>
      <c r="BE4301" s="50"/>
      <c r="BF4301" s="50"/>
      <c r="BG4301" s="50"/>
      <c r="BH4301" s="50"/>
      <c r="BI4301" s="50"/>
      <c r="BJ4301" s="50"/>
      <c r="BK4301" s="50"/>
      <c r="BL4301" s="50"/>
      <c r="BM4301" s="50"/>
      <c r="BN4301" s="50"/>
      <c r="BO4301" s="50"/>
      <c r="BP4301" s="50"/>
      <c r="BQ4301" s="50"/>
      <c r="BR4301" s="50"/>
      <c r="BS4301" s="50"/>
      <c r="BT4301" s="50"/>
      <c r="BU4301" s="50"/>
      <c r="BV4301" s="50"/>
      <c r="BW4301" s="50"/>
      <c r="BX4301" s="50"/>
      <c r="BY4301" s="50"/>
      <c r="BZ4301" s="50"/>
      <c r="CA4301" s="50"/>
      <c r="CB4301" s="50"/>
      <c r="CC4301" s="50"/>
      <c r="CD4301" s="50"/>
      <c r="CE4301" s="50"/>
      <c r="CF4301" s="50"/>
      <c r="CG4301" s="50"/>
      <c r="CH4301" s="50"/>
      <c r="CI4301" s="50"/>
      <c r="CJ4301" s="50"/>
      <c r="CK4301" s="50"/>
      <c r="CL4301" s="50"/>
      <c r="CM4301" s="50"/>
      <c r="CN4301" s="50"/>
      <c r="CO4301" s="50"/>
      <c r="CP4301" s="50"/>
      <c r="CQ4301" s="50"/>
      <c r="CR4301" s="50"/>
      <c r="CS4301" s="50"/>
      <c r="CT4301" s="50"/>
      <c r="CU4301" s="50"/>
      <c r="CV4301" s="50"/>
      <c r="CW4301" s="50"/>
      <c r="CX4301" s="50"/>
      <c r="CY4301" s="50"/>
      <c r="CZ4301" s="50"/>
      <c r="DA4301" s="50"/>
      <c r="DB4301" s="50"/>
      <c r="DC4301" s="50"/>
      <c r="DD4301" s="50"/>
      <c r="DE4301" s="50"/>
      <c r="DF4301" s="50"/>
      <c r="DG4301" s="50"/>
    </row>
    <row r="4302" spans="1:111" ht="13.5" x14ac:dyDescent="0.2">
      <c r="A4302" s="544"/>
      <c r="B4302" s="25"/>
      <c r="C4302" s="25"/>
      <c r="D4302" s="78" t="s">
        <v>8479</v>
      </c>
      <c r="E4302" s="358">
        <v>300</v>
      </c>
      <c r="F4302" s="352">
        <f t="shared" si="132"/>
        <v>180</v>
      </c>
      <c r="G4302" s="352">
        <f t="shared" si="133"/>
        <v>150</v>
      </c>
      <c r="H4302" s="50"/>
      <c r="I4302" s="50"/>
      <c r="J4302" s="50"/>
      <c r="K4302" s="50"/>
      <c r="L4302" s="50"/>
      <c r="M4302" s="50"/>
      <c r="N4302" s="50"/>
      <c r="O4302" s="50"/>
      <c r="P4302" s="50"/>
      <c r="Q4302" s="50"/>
      <c r="R4302" s="50"/>
      <c r="S4302" s="50"/>
      <c r="T4302" s="50"/>
      <c r="U4302" s="50"/>
      <c r="V4302" s="50"/>
      <c r="W4302" s="50"/>
      <c r="X4302" s="50"/>
      <c r="Y4302" s="50"/>
      <c r="Z4302" s="50"/>
      <c r="AA4302" s="50"/>
      <c r="AB4302" s="50"/>
      <c r="AC4302" s="50"/>
      <c r="AD4302" s="50"/>
      <c r="AE4302" s="50"/>
      <c r="AF4302" s="50"/>
      <c r="AG4302" s="50"/>
      <c r="AH4302" s="50"/>
      <c r="AI4302" s="50"/>
      <c r="AJ4302" s="50"/>
      <c r="AK4302" s="50"/>
      <c r="AL4302" s="50"/>
      <c r="AM4302" s="50"/>
      <c r="AN4302" s="50"/>
      <c r="AO4302" s="50"/>
      <c r="AP4302" s="50"/>
      <c r="AQ4302" s="50"/>
      <c r="AR4302" s="50"/>
      <c r="AS4302" s="50"/>
      <c r="AT4302" s="50"/>
      <c r="AU4302" s="50"/>
      <c r="AV4302" s="50"/>
      <c r="AW4302" s="50"/>
      <c r="AX4302" s="50"/>
      <c r="AY4302" s="50"/>
      <c r="AZ4302" s="50"/>
      <c r="BA4302" s="50"/>
      <c r="BB4302" s="50"/>
      <c r="BC4302" s="50"/>
      <c r="BD4302" s="50"/>
      <c r="BE4302" s="50"/>
      <c r="BF4302" s="50"/>
      <c r="BG4302" s="50"/>
      <c r="BH4302" s="50"/>
      <c r="BI4302" s="50"/>
      <c r="BJ4302" s="50"/>
      <c r="BK4302" s="50"/>
      <c r="BL4302" s="50"/>
      <c r="BM4302" s="50"/>
      <c r="BN4302" s="50"/>
      <c r="BO4302" s="50"/>
      <c r="BP4302" s="50"/>
      <c r="BQ4302" s="50"/>
      <c r="BR4302" s="50"/>
      <c r="BS4302" s="50"/>
      <c r="BT4302" s="50"/>
      <c r="BU4302" s="50"/>
      <c r="BV4302" s="50"/>
      <c r="BW4302" s="50"/>
      <c r="BX4302" s="50"/>
      <c r="BY4302" s="50"/>
      <c r="BZ4302" s="50"/>
      <c r="CA4302" s="50"/>
      <c r="CB4302" s="50"/>
      <c r="CC4302" s="50"/>
      <c r="CD4302" s="50"/>
      <c r="CE4302" s="50"/>
      <c r="CF4302" s="50"/>
      <c r="CG4302" s="50"/>
      <c r="CH4302" s="50"/>
      <c r="CI4302" s="50"/>
      <c r="CJ4302" s="50"/>
      <c r="CK4302" s="50"/>
      <c r="CL4302" s="50"/>
      <c r="CM4302" s="50"/>
      <c r="CN4302" s="50"/>
      <c r="CO4302" s="50"/>
      <c r="CP4302" s="50"/>
      <c r="CQ4302" s="50"/>
      <c r="CR4302" s="50"/>
      <c r="CS4302" s="50"/>
      <c r="CT4302" s="50"/>
      <c r="CU4302" s="50"/>
      <c r="CV4302" s="50"/>
      <c r="CW4302" s="50"/>
      <c r="CX4302" s="50"/>
      <c r="CY4302" s="50"/>
      <c r="CZ4302" s="50"/>
      <c r="DA4302" s="50"/>
      <c r="DB4302" s="50"/>
      <c r="DC4302" s="50"/>
      <c r="DD4302" s="50"/>
      <c r="DE4302" s="50"/>
      <c r="DF4302" s="50"/>
      <c r="DG4302" s="50"/>
    </row>
    <row r="4303" spans="1:111" ht="26.25" x14ac:dyDescent="0.2">
      <c r="A4303" s="25" t="s">
        <v>7460</v>
      </c>
      <c r="B4303" s="25"/>
      <c r="C4303" s="25"/>
      <c r="D4303" s="78" t="s">
        <v>8480</v>
      </c>
      <c r="E4303" s="358">
        <v>450</v>
      </c>
      <c r="F4303" s="352">
        <f t="shared" ref="F4303:F4366" si="134">IFERROR(E4303*0.6,0)</f>
        <v>270</v>
      </c>
      <c r="G4303" s="352">
        <f t="shared" ref="G4303:G4366" si="135">IFERROR(E4303*0.5,0)</f>
        <v>225</v>
      </c>
      <c r="H4303" s="50"/>
      <c r="I4303" s="50"/>
      <c r="J4303" s="50"/>
      <c r="K4303" s="50"/>
      <c r="L4303" s="50"/>
      <c r="M4303" s="50"/>
      <c r="N4303" s="50"/>
      <c r="O4303" s="50"/>
      <c r="P4303" s="50"/>
      <c r="Q4303" s="50"/>
      <c r="R4303" s="50"/>
      <c r="S4303" s="50"/>
      <c r="T4303" s="50"/>
      <c r="U4303" s="50"/>
      <c r="V4303" s="50"/>
      <c r="W4303" s="50"/>
      <c r="X4303" s="50"/>
      <c r="Y4303" s="50"/>
      <c r="Z4303" s="50"/>
      <c r="AA4303" s="50"/>
      <c r="AB4303" s="50"/>
      <c r="AC4303" s="50"/>
      <c r="AD4303" s="50"/>
      <c r="AE4303" s="50"/>
      <c r="AF4303" s="50"/>
      <c r="AG4303" s="50"/>
      <c r="AH4303" s="50"/>
      <c r="AI4303" s="50"/>
      <c r="AJ4303" s="50"/>
      <c r="AK4303" s="50"/>
      <c r="AL4303" s="50"/>
      <c r="AM4303" s="50"/>
      <c r="AN4303" s="50"/>
      <c r="AO4303" s="50"/>
      <c r="AP4303" s="50"/>
      <c r="AQ4303" s="50"/>
      <c r="AR4303" s="50"/>
      <c r="AS4303" s="50"/>
      <c r="AT4303" s="50"/>
      <c r="AU4303" s="50"/>
      <c r="AV4303" s="50"/>
      <c r="AW4303" s="50"/>
      <c r="AX4303" s="50"/>
      <c r="AY4303" s="50"/>
      <c r="AZ4303" s="50"/>
      <c r="BA4303" s="50"/>
      <c r="BB4303" s="50"/>
      <c r="BC4303" s="50"/>
      <c r="BD4303" s="50"/>
      <c r="BE4303" s="50"/>
      <c r="BF4303" s="50"/>
      <c r="BG4303" s="50"/>
      <c r="BH4303" s="50"/>
      <c r="BI4303" s="50"/>
      <c r="BJ4303" s="50"/>
      <c r="BK4303" s="50"/>
      <c r="BL4303" s="50"/>
      <c r="BM4303" s="50"/>
      <c r="BN4303" s="50"/>
      <c r="BO4303" s="50"/>
      <c r="BP4303" s="50"/>
      <c r="BQ4303" s="50"/>
      <c r="BR4303" s="50"/>
      <c r="BS4303" s="50"/>
      <c r="BT4303" s="50"/>
      <c r="BU4303" s="50"/>
      <c r="BV4303" s="50"/>
      <c r="BW4303" s="50"/>
      <c r="BX4303" s="50"/>
      <c r="BY4303" s="50"/>
      <c r="BZ4303" s="50"/>
      <c r="CA4303" s="50"/>
      <c r="CB4303" s="50"/>
      <c r="CC4303" s="50"/>
      <c r="CD4303" s="50"/>
      <c r="CE4303" s="50"/>
      <c r="CF4303" s="50"/>
      <c r="CG4303" s="50"/>
      <c r="CH4303" s="50"/>
      <c r="CI4303" s="50"/>
      <c r="CJ4303" s="50"/>
      <c r="CK4303" s="50"/>
      <c r="CL4303" s="50"/>
      <c r="CM4303" s="50"/>
      <c r="CN4303" s="50"/>
      <c r="CO4303" s="50"/>
      <c r="CP4303" s="50"/>
      <c r="CQ4303" s="50"/>
      <c r="CR4303" s="50"/>
      <c r="CS4303" s="50"/>
      <c r="CT4303" s="50"/>
      <c r="CU4303" s="50"/>
      <c r="CV4303" s="50"/>
      <c r="CW4303" s="50"/>
      <c r="CX4303" s="50"/>
      <c r="CY4303" s="50"/>
      <c r="CZ4303" s="50"/>
      <c r="DA4303" s="50"/>
      <c r="DB4303" s="50"/>
      <c r="DC4303" s="50"/>
      <c r="DD4303" s="50"/>
      <c r="DE4303" s="50"/>
      <c r="DF4303" s="50"/>
      <c r="DG4303" s="50"/>
    </row>
    <row r="4304" spans="1:111" x14ac:dyDescent="0.2">
      <c r="A4304" s="200">
        <v>12</v>
      </c>
      <c r="B4304" s="200">
        <v>12</v>
      </c>
      <c r="C4304" s="200"/>
      <c r="D4304" s="75" t="s">
        <v>1019</v>
      </c>
      <c r="E4304" s="353">
        <v>0</v>
      </c>
      <c r="F4304" s="352">
        <f t="shared" si="134"/>
        <v>0</v>
      </c>
      <c r="G4304" s="352">
        <f t="shared" si="135"/>
        <v>0</v>
      </c>
      <c r="H4304" s="50"/>
      <c r="I4304" s="50"/>
      <c r="J4304" s="50"/>
      <c r="K4304" s="50"/>
      <c r="L4304" s="50"/>
      <c r="M4304" s="50"/>
      <c r="N4304" s="50"/>
      <c r="O4304" s="50"/>
      <c r="P4304" s="50"/>
      <c r="Q4304" s="50"/>
      <c r="R4304" s="50"/>
      <c r="S4304" s="50"/>
      <c r="T4304" s="50"/>
      <c r="U4304" s="50"/>
      <c r="V4304" s="50"/>
      <c r="W4304" s="50"/>
      <c r="X4304" s="50"/>
      <c r="Y4304" s="50"/>
      <c r="Z4304" s="50"/>
      <c r="AA4304" s="50"/>
      <c r="AB4304" s="50"/>
      <c r="AC4304" s="50"/>
      <c r="AD4304" s="50"/>
      <c r="AE4304" s="50"/>
      <c r="AF4304" s="50"/>
      <c r="AG4304" s="50"/>
      <c r="AH4304" s="50"/>
      <c r="AI4304" s="50"/>
      <c r="AJ4304" s="50"/>
      <c r="AK4304" s="50"/>
      <c r="AL4304" s="50"/>
      <c r="AM4304" s="50"/>
      <c r="AN4304" s="50"/>
      <c r="AO4304" s="50"/>
      <c r="AP4304" s="50"/>
      <c r="AQ4304" s="50"/>
      <c r="AR4304" s="50"/>
      <c r="AS4304" s="50"/>
      <c r="AT4304" s="50"/>
      <c r="AU4304" s="50"/>
      <c r="AV4304" s="50"/>
      <c r="AW4304" s="50"/>
      <c r="AX4304" s="50"/>
      <c r="AY4304" s="50"/>
      <c r="AZ4304" s="50"/>
      <c r="BA4304" s="50"/>
      <c r="BB4304" s="50"/>
      <c r="BC4304" s="50"/>
      <c r="BD4304" s="50"/>
      <c r="BE4304" s="50"/>
      <c r="BF4304" s="50"/>
      <c r="BG4304" s="50"/>
      <c r="BH4304" s="50"/>
      <c r="BI4304" s="50"/>
      <c r="BJ4304" s="50"/>
      <c r="BK4304" s="50"/>
      <c r="BL4304" s="50"/>
      <c r="BM4304" s="50"/>
      <c r="BN4304" s="50"/>
      <c r="BO4304" s="50"/>
      <c r="BP4304" s="50"/>
      <c r="BQ4304" s="50"/>
      <c r="BR4304" s="50"/>
      <c r="BS4304" s="50"/>
      <c r="BT4304" s="50"/>
      <c r="BU4304" s="50"/>
      <c r="BV4304" s="50"/>
      <c r="BW4304" s="50"/>
      <c r="BX4304" s="50"/>
      <c r="BY4304" s="50"/>
      <c r="BZ4304" s="50"/>
      <c r="CA4304" s="50"/>
      <c r="CB4304" s="50"/>
      <c r="CC4304" s="50"/>
      <c r="CD4304" s="50"/>
      <c r="CE4304" s="50"/>
      <c r="CF4304" s="50"/>
      <c r="CG4304" s="50"/>
      <c r="CH4304" s="50"/>
      <c r="CI4304" s="50"/>
      <c r="CJ4304" s="50"/>
      <c r="CK4304" s="50"/>
      <c r="CL4304" s="50"/>
      <c r="CM4304" s="50"/>
      <c r="CN4304" s="50"/>
      <c r="CO4304" s="50"/>
      <c r="CP4304" s="50"/>
      <c r="CQ4304" s="50"/>
      <c r="CR4304" s="50"/>
      <c r="CS4304" s="50"/>
      <c r="CT4304" s="50"/>
      <c r="CU4304" s="50"/>
      <c r="CV4304" s="50"/>
      <c r="CW4304" s="50"/>
      <c r="CX4304" s="50"/>
      <c r="CY4304" s="50"/>
      <c r="CZ4304" s="50"/>
      <c r="DA4304" s="50"/>
      <c r="DB4304" s="50"/>
      <c r="DC4304" s="50"/>
      <c r="DD4304" s="50"/>
      <c r="DE4304" s="50"/>
      <c r="DF4304" s="50"/>
      <c r="DG4304" s="50"/>
    </row>
    <row r="4305" spans="1:111" x14ac:dyDescent="0.2">
      <c r="A4305" s="205" t="s">
        <v>111</v>
      </c>
      <c r="B4305" s="205" t="s">
        <v>111</v>
      </c>
      <c r="C4305" s="205"/>
      <c r="D4305" s="75" t="s">
        <v>1186</v>
      </c>
      <c r="E4305" s="360"/>
      <c r="F4305" s="352">
        <f t="shared" si="134"/>
        <v>0</v>
      </c>
      <c r="G4305" s="352">
        <f t="shared" si="135"/>
        <v>0</v>
      </c>
      <c r="H4305" s="50"/>
      <c r="I4305" s="50"/>
      <c r="J4305" s="50"/>
      <c r="K4305" s="50"/>
      <c r="L4305" s="50"/>
      <c r="M4305" s="50"/>
      <c r="N4305" s="50"/>
      <c r="O4305" s="50"/>
      <c r="P4305" s="50"/>
      <c r="Q4305" s="50"/>
      <c r="R4305" s="50"/>
      <c r="S4305" s="50"/>
      <c r="T4305" s="50"/>
      <c r="U4305" s="50"/>
      <c r="V4305" s="50"/>
      <c r="W4305" s="50"/>
      <c r="X4305" s="50"/>
      <c r="Y4305" s="50"/>
      <c r="Z4305" s="50"/>
      <c r="AA4305" s="50"/>
      <c r="AB4305" s="50"/>
      <c r="AC4305" s="50"/>
      <c r="AD4305" s="50"/>
      <c r="AE4305" s="50"/>
      <c r="AF4305" s="50"/>
      <c r="AG4305" s="50"/>
      <c r="AH4305" s="50"/>
      <c r="AI4305" s="50"/>
      <c r="AJ4305" s="50"/>
      <c r="AK4305" s="50"/>
      <c r="AL4305" s="50"/>
      <c r="AM4305" s="50"/>
      <c r="AN4305" s="50"/>
      <c r="AO4305" s="50"/>
      <c r="AP4305" s="50"/>
      <c r="AQ4305" s="50"/>
      <c r="AR4305" s="50"/>
      <c r="AS4305" s="50"/>
      <c r="AT4305" s="50"/>
      <c r="AU4305" s="50"/>
      <c r="AV4305" s="50"/>
      <c r="AW4305" s="50"/>
      <c r="AX4305" s="50"/>
      <c r="AY4305" s="50"/>
      <c r="AZ4305" s="50"/>
      <c r="BA4305" s="50"/>
      <c r="BB4305" s="50"/>
      <c r="BC4305" s="50"/>
      <c r="BD4305" s="50"/>
      <c r="BE4305" s="50"/>
      <c r="BF4305" s="50"/>
      <c r="BG4305" s="50"/>
      <c r="BH4305" s="50"/>
      <c r="BI4305" s="50"/>
      <c r="BJ4305" s="50"/>
      <c r="BK4305" s="50"/>
      <c r="BL4305" s="50"/>
      <c r="BM4305" s="50"/>
      <c r="BN4305" s="50"/>
      <c r="BO4305" s="50"/>
      <c r="BP4305" s="50"/>
      <c r="BQ4305" s="50"/>
      <c r="BR4305" s="50"/>
      <c r="BS4305" s="50"/>
      <c r="BT4305" s="50"/>
      <c r="BU4305" s="50"/>
      <c r="BV4305" s="50"/>
      <c r="BW4305" s="50"/>
      <c r="BX4305" s="50"/>
      <c r="BY4305" s="50"/>
      <c r="BZ4305" s="50"/>
      <c r="CA4305" s="50"/>
      <c r="CB4305" s="50"/>
      <c r="CC4305" s="50"/>
      <c r="CD4305" s="50"/>
      <c r="CE4305" s="50"/>
      <c r="CF4305" s="50"/>
      <c r="CG4305" s="50"/>
      <c r="CH4305" s="50"/>
      <c r="CI4305" s="50"/>
      <c r="CJ4305" s="50"/>
      <c r="CK4305" s="50"/>
      <c r="CL4305" s="50"/>
      <c r="CM4305" s="50"/>
      <c r="CN4305" s="50"/>
      <c r="CO4305" s="50"/>
      <c r="CP4305" s="50"/>
      <c r="CQ4305" s="50"/>
      <c r="CR4305" s="50"/>
      <c r="CS4305" s="50"/>
      <c r="CT4305" s="50"/>
      <c r="CU4305" s="50"/>
      <c r="CV4305" s="50"/>
      <c r="CW4305" s="50"/>
      <c r="CX4305" s="50"/>
      <c r="CY4305" s="50"/>
      <c r="CZ4305" s="50"/>
      <c r="DA4305" s="50"/>
      <c r="DB4305" s="50"/>
      <c r="DC4305" s="50"/>
      <c r="DD4305" s="50"/>
      <c r="DE4305" s="50"/>
      <c r="DF4305" s="50"/>
      <c r="DG4305" s="50"/>
    </row>
    <row r="4306" spans="1:111" x14ac:dyDescent="0.2">
      <c r="A4306" s="570" t="s">
        <v>1155</v>
      </c>
      <c r="B4306" s="570" t="s">
        <v>1155</v>
      </c>
      <c r="C4306" s="570"/>
      <c r="D4306" s="75" t="s">
        <v>674</v>
      </c>
      <c r="E4306" s="362"/>
      <c r="F4306" s="352">
        <f t="shared" si="134"/>
        <v>0</v>
      </c>
      <c r="G4306" s="352">
        <f t="shared" si="135"/>
        <v>0</v>
      </c>
      <c r="H4306" s="50"/>
      <c r="I4306" s="50"/>
      <c r="J4306" s="50"/>
      <c r="K4306" s="50"/>
      <c r="L4306" s="50"/>
      <c r="M4306" s="50"/>
      <c r="N4306" s="50"/>
      <c r="O4306" s="50"/>
      <c r="P4306" s="50"/>
      <c r="Q4306" s="50"/>
      <c r="R4306" s="50"/>
      <c r="S4306" s="50"/>
      <c r="T4306" s="50"/>
      <c r="U4306" s="50"/>
      <c r="V4306" s="50"/>
      <c r="W4306" s="50"/>
      <c r="X4306" s="50"/>
      <c r="Y4306" s="50"/>
      <c r="Z4306" s="50"/>
      <c r="AA4306" s="50"/>
      <c r="AB4306" s="50"/>
      <c r="AC4306" s="50"/>
      <c r="AD4306" s="50"/>
      <c r="AE4306" s="50"/>
      <c r="AF4306" s="50"/>
      <c r="AG4306" s="50"/>
      <c r="AH4306" s="50"/>
      <c r="AI4306" s="50"/>
      <c r="AJ4306" s="50"/>
      <c r="AK4306" s="50"/>
      <c r="AL4306" s="50"/>
      <c r="AM4306" s="50"/>
      <c r="AN4306" s="50"/>
      <c r="AO4306" s="50"/>
      <c r="AP4306" s="50"/>
      <c r="AQ4306" s="50"/>
      <c r="AR4306" s="50"/>
      <c r="AS4306" s="50"/>
      <c r="AT4306" s="50"/>
      <c r="AU4306" s="50"/>
      <c r="AV4306" s="50"/>
      <c r="AW4306" s="50"/>
      <c r="AX4306" s="50"/>
      <c r="AY4306" s="50"/>
      <c r="AZ4306" s="50"/>
      <c r="BA4306" s="50"/>
      <c r="BB4306" s="50"/>
      <c r="BC4306" s="50"/>
      <c r="BD4306" s="50"/>
      <c r="BE4306" s="50"/>
      <c r="BF4306" s="50"/>
      <c r="BG4306" s="50"/>
      <c r="BH4306" s="50"/>
      <c r="BI4306" s="50"/>
      <c r="BJ4306" s="50"/>
      <c r="BK4306" s="50"/>
      <c r="BL4306" s="50"/>
      <c r="BM4306" s="50"/>
      <c r="BN4306" s="50"/>
      <c r="BO4306" s="50"/>
      <c r="BP4306" s="50"/>
      <c r="BQ4306" s="50"/>
      <c r="BR4306" s="50"/>
      <c r="BS4306" s="50"/>
      <c r="BT4306" s="50"/>
      <c r="BU4306" s="50"/>
      <c r="BV4306" s="50"/>
      <c r="BW4306" s="50"/>
      <c r="BX4306" s="50"/>
      <c r="BY4306" s="50"/>
      <c r="BZ4306" s="50"/>
      <c r="CA4306" s="50"/>
      <c r="CB4306" s="50"/>
      <c r="CC4306" s="50"/>
      <c r="CD4306" s="50"/>
      <c r="CE4306" s="50"/>
      <c r="CF4306" s="50"/>
      <c r="CG4306" s="50"/>
      <c r="CH4306" s="50"/>
      <c r="CI4306" s="50"/>
      <c r="CJ4306" s="50"/>
      <c r="CK4306" s="50"/>
      <c r="CL4306" s="50"/>
      <c r="CM4306" s="50"/>
      <c r="CN4306" s="50"/>
      <c r="CO4306" s="50"/>
      <c r="CP4306" s="50"/>
      <c r="CQ4306" s="50"/>
      <c r="CR4306" s="50"/>
      <c r="CS4306" s="50"/>
      <c r="CT4306" s="50"/>
      <c r="CU4306" s="50"/>
      <c r="CV4306" s="50"/>
      <c r="CW4306" s="50"/>
      <c r="CX4306" s="50"/>
      <c r="CY4306" s="50"/>
      <c r="CZ4306" s="50"/>
      <c r="DA4306" s="50"/>
      <c r="DB4306" s="50"/>
      <c r="DC4306" s="50"/>
      <c r="DD4306" s="50"/>
      <c r="DE4306" s="50"/>
      <c r="DF4306" s="50"/>
      <c r="DG4306" s="50"/>
    </row>
    <row r="4307" spans="1:111" x14ac:dyDescent="0.2">
      <c r="A4307" s="571"/>
      <c r="B4307" s="571"/>
      <c r="C4307" s="571"/>
      <c r="D4307" s="78" t="s">
        <v>675</v>
      </c>
      <c r="E4307" s="362">
        <v>250</v>
      </c>
      <c r="F4307" s="352">
        <f t="shared" si="134"/>
        <v>150</v>
      </c>
      <c r="G4307" s="352">
        <f t="shared" si="135"/>
        <v>125</v>
      </c>
      <c r="H4307" s="50"/>
      <c r="I4307" s="50"/>
      <c r="J4307" s="50"/>
      <c r="K4307" s="50"/>
      <c r="L4307" s="50"/>
      <c r="M4307" s="50"/>
      <c r="N4307" s="50"/>
      <c r="O4307" s="50"/>
      <c r="P4307" s="50"/>
      <c r="Q4307" s="50"/>
      <c r="R4307" s="50"/>
      <c r="S4307" s="50"/>
      <c r="T4307" s="50"/>
      <c r="U4307" s="50"/>
      <c r="V4307" s="50"/>
      <c r="W4307" s="50"/>
      <c r="X4307" s="50"/>
      <c r="Y4307" s="50"/>
      <c r="Z4307" s="50"/>
      <c r="AA4307" s="50"/>
      <c r="AB4307" s="50"/>
      <c r="AC4307" s="50"/>
      <c r="AD4307" s="50"/>
      <c r="AE4307" s="50"/>
      <c r="AF4307" s="50"/>
      <c r="AG4307" s="50"/>
      <c r="AH4307" s="50"/>
      <c r="AI4307" s="50"/>
      <c r="AJ4307" s="50"/>
      <c r="AK4307" s="50"/>
      <c r="AL4307" s="50"/>
      <c r="AM4307" s="50"/>
      <c r="AN4307" s="50"/>
      <c r="AO4307" s="50"/>
      <c r="AP4307" s="50"/>
      <c r="AQ4307" s="50"/>
      <c r="AR4307" s="50"/>
      <c r="AS4307" s="50"/>
      <c r="AT4307" s="50"/>
      <c r="AU4307" s="50"/>
      <c r="AV4307" s="50"/>
      <c r="AW4307" s="50"/>
      <c r="AX4307" s="50"/>
      <c r="AY4307" s="50"/>
      <c r="AZ4307" s="50"/>
      <c r="BA4307" s="50"/>
      <c r="BB4307" s="50"/>
      <c r="BC4307" s="50"/>
      <c r="BD4307" s="50"/>
      <c r="BE4307" s="50"/>
      <c r="BF4307" s="50"/>
      <c r="BG4307" s="50"/>
      <c r="BH4307" s="50"/>
      <c r="BI4307" s="50"/>
      <c r="BJ4307" s="50"/>
      <c r="BK4307" s="50"/>
      <c r="BL4307" s="50"/>
      <c r="BM4307" s="50"/>
      <c r="BN4307" s="50"/>
      <c r="BO4307" s="50"/>
      <c r="BP4307" s="50"/>
      <c r="BQ4307" s="50"/>
      <c r="BR4307" s="50"/>
      <c r="BS4307" s="50"/>
      <c r="BT4307" s="50"/>
      <c r="BU4307" s="50"/>
      <c r="BV4307" s="50"/>
      <c r="BW4307" s="50"/>
      <c r="BX4307" s="50"/>
      <c r="BY4307" s="50"/>
      <c r="BZ4307" s="50"/>
      <c r="CA4307" s="50"/>
      <c r="CB4307" s="50"/>
      <c r="CC4307" s="50"/>
      <c r="CD4307" s="50"/>
      <c r="CE4307" s="50"/>
      <c r="CF4307" s="50"/>
      <c r="CG4307" s="50"/>
      <c r="CH4307" s="50"/>
      <c r="CI4307" s="50"/>
      <c r="CJ4307" s="50"/>
      <c r="CK4307" s="50"/>
      <c r="CL4307" s="50"/>
      <c r="CM4307" s="50"/>
      <c r="CN4307" s="50"/>
      <c r="CO4307" s="50"/>
      <c r="CP4307" s="50"/>
      <c r="CQ4307" s="50"/>
      <c r="CR4307" s="50"/>
      <c r="CS4307" s="50"/>
      <c r="CT4307" s="50"/>
      <c r="CU4307" s="50"/>
      <c r="CV4307" s="50"/>
      <c r="CW4307" s="50"/>
      <c r="CX4307" s="50"/>
      <c r="CY4307" s="50"/>
      <c r="CZ4307" s="50"/>
      <c r="DA4307" s="50"/>
      <c r="DB4307" s="50"/>
      <c r="DC4307" s="50"/>
      <c r="DD4307" s="50"/>
      <c r="DE4307" s="50"/>
      <c r="DF4307" s="50"/>
      <c r="DG4307" s="50"/>
    </row>
    <row r="4308" spans="1:111" x14ac:dyDescent="0.2">
      <c r="A4308" s="571"/>
      <c r="B4308" s="571"/>
      <c r="C4308" s="571"/>
      <c r="D4308" s="78" t="s">
        <v>676</v>
      </c>
      <c r="E4308" s="360">
        <v>500</v>
      </c>
      <c r="F4308" s="352">
        <f t="shared" si="134"/>
        <v>300</v>
      </c>
      <c r="G4308" s="352">
        <f t="shared" si="135"/>
        <v>250</v>
      </c>
      <c r="H4308" s="50"/>
      <c r="I4308" s="50"/>
      <c r="J4308" s="50"/>
      <c r="K4308" s="50"/>
      <c r="L4308" s="50"/>
      <c r="M4308" s="50"/>
      <c r="N4308" s="50"/>
      <c r="O4308" s="50"/>
      <c r="P4308" s="50"/>
      <c r="Q4308" s="50"/>
      <c r="R4308" s="50"/>
      <c r="S4308" s="50"/>
      <c r="T4308" s="50"/>
      <c r="U4308" s="50"/>
      <c r="V4308" s="50"/>
      <c r="W4308" s="50"/>
      <c r="X4308" s="50"/>
      <c r="Y4308" s="50"/>
      <c r="Z4308" s="50"/>
      <c r="AA4308" s="50"/>
      <c r="AB4308" s="50"/>
      <c r="AC4308" s="50"/>
      <c r="AD4308" s="50"/>
      <c r="AE4308" s="50"/>
      <c r="AF4308" s="50"/>
      <c r="AG4308" s="50"/>
      <c r="AH4308" s="50"/>
      <c r="AI4308" s="50"/>
      <c r="AJ4308" s="50"/>
      <c r="AK4308" s="50"/>
      <c r="AL4308" s="50"/>
      <c r="AM4308" s="50"/>
      <c r="AN4308" s="50"/>
      <c r="AO4308" s="50"/>
      <c r="AP4308" s="50"/>
      <c r="AQ4308" s="50"/>
      <c r="AR4308" s="50"/>
      <c r="AS4308" s="50"/>
      <c r="AT4308" s="50"/>
      <c r="AU4308" s="50"/>
      <c r="AV4308" s="50"/>
      <c r="AW4308" s="50"/>
      <c r="AX4308" s="50"/>
      <c r="AY4308" s="50"/>
      <c r="AZ4308" s="50"/>
      <c r="BA4308" s="50"/>
      <c r="BB4308" s="50"/>
      <c r="BC4308" s="50"/>
      <c r="BD4308" s="50"/>
      <c r="BE4308" s="50"/>
      <c r="BF4308" s="50"/>
      <c r="BG4308" s="50"/>
      <c r="BH4308" s="50"/>
      <c r="BI4308" s="50"/>
      <c r="BJ4308" s="50"/>
      <c r="BK4308" s="50"/>
      <c r="BL4308" s="50"/>
      <c r="BM4308" s="50"/>
      <c r="BN4308" s="50"/>
      <c r="BO4308" s="50"/>
      <c r="BP4308" s="50"/>
      <c r="BQ4308" s="50"/>
      <c r="BR4308" s="50"/>
      <c r="BS4308" s="50"/>
      <c r="BT4308" s="50"/>
      <c r="BU4308" s="50"/>
      <c r="BV4308" s="50"/>
      <c r="BW4308" s="50"/>
      <c r="BX4308" s="50"/>
      <c r="BY4308" s="50"/>
      <c r="BZ4308" s="50"/>
      <c r="CA4308" s="50"/>
      <c r="CB4308" s="50"/>
      <c r="CC4308" s="50"/>
      <c r="CD4308" s="50"/>
      <c r="CE4308" s="50"/>
      <c r="CF4308" s="50"/>
      <c r="CG4308" s="50"/>
      <c r="CH4308" s="50"/>
      <c r="CI4308" s="50"/>
      <c r="CJ4308" s="50"/>
      <c r="CK4308" s="50"/>
      <c r="CL4308" s="50"/>
      <c r="CM4308" s="50"/>
      <c r="CN4308" s="50"/>
      <c r="CO4308" s="50"/>
      <c r="CP4308" s="50"/>
      <c r="CQ4308" s="50"/>
      <c r="CR4308" s="50"/>
      <c r="CS4308" s="50"/>
      <c r="CT4308" s="50"/>
      <c r="CU4308" s="50"/>
      <c r="CV4308" s="50"/>
      <c r="CW4308" s="50"/>
      <c r="CX4308" s="50"/>
      <c r="CY4308" s="50"/>
      <c r="CZ4308" s="50"/>
      <c r="DA4308" s="50"/>
      <c r="DB4308" s="50"/>
      <c r="DC4308" s="50"/>
      <c r="DD4308" s="50"/>
      <c r="DE4308" s="50"/>
      <c r="DF4308" s="50"/>
      <c r="DG4308" s="50"/>
    </row>
    <row r="4309" spans="1:111" x14ac:dyDescent="0.2">
      <c r="A4309" s="571"/>
      <c r="B4309" s="571"/>
      <c r="C4309" s="571"/>
      <c r="D4309" s="78" t="s">
        <v>677</v>
      </c>
      <c r="E4309" s="362">
        <v>400</v>
      </c>
      <c r="F4309" s="352">
        <f t="shared" si="134"/>
        <v>240</v>
      </c>
      <c r="G4309" s="352">
        <f t="shared" si="135"/>
        <v>200</v>
      </c>
      <c r="H4309" s="50"/>
      <c r="I4309" s="50"/>
      <c r="J4309" s="50"/>
      <c r="K4309" s="50"/>
      <c r="L4309" s="50"/>
      <c r="M4309" s="50"/>
      <c r="N4309" s="50"/>
      <c r="O4309" s="50"/>
      <c r="P4309" s="50"/>
      <c r="Q4309" s="50"/>
      <c r="R4309" s="50"/>
      <c r="S4309" s="50"/>
      <c r="T4309" s="50"/>
      <c r="U4309" s="50"/>
      <c r="V4309" s="50"/>
      <c r="W4309" s="50"/>
      <c r="X4309" s="50"/>
      <c r="Y4309" s="50"/>
      <c r="Z4309" s="50"/>
      <c r="AA4309" s="50"/>
      <c r="AB4309" s="50"/>
      <c r="AC4309" s="50"/>
      <c r="AD4309" s="50"/>
      <c r="AE4309" s="50"/>
      <c r="AF4309" s="50"/>
      <c r="AG4309" s="50"/>
      <c r="AH4309" s="50"/>
      <c r="AI4309" s="50"/>
      <c r="AJ4309" s="50"/>
      <c r="AK4309" s="50"/>
      <c r="AL4309" s="50"/>
      <c r="AM4309" s="50"/>
      <c r="AN4309" s="50"/>
      <c r="AO4309" s="50"/>
      <c r="AP4309" s="50"/>
      <c r="AQ4309" s="50"/>
      <c r="AR4309" s="50"/>
      <c r="AS4309" s="50"/>
      <c r="AT4309" s="50"/>
      <c r="AU4309" s="50"/>
      <c r="AV4309" s="50"/>
      <c r="AW4309" s="50"/>
      <c r="AX4309" s="50"/>
      <c r="AY4309" s="50"/>
      <c r="AZ4309" s="50"/>
      <c r="BA4309" s="50"/>
      <c r="BB4309" s="50"/>
      <c r="BC4309" s="50"/>
      <c r="BD4309" s="50"/>
      <c r="BE4309" s="50"/>
      <c r="BF4309" s="50"/>
      <c r="BG4309" s="50"/>
      <c r="BH4309" s="50"/>
      <c r="BI4309" s="50"/>
      <c r="BJ4309" s="50"/>
      <c r="BK4309" s="50"/>
      <c r="BL4309" s="50"/>
      <c r="BM4309" s="50"/>
      <c r="BN4309" s="50"/>
      <c r="BO4309" s="50"/>
      <c r="BP4309" s="50"/>
      <c r="BQ4309" s="50"/>
      <c r="BR4309" s="50"/>
      <c r="BS4309" s="50"/>
      <c r="BT4309" s="50"/>
      <c r="BU4309" s="50"/>
      <c r="BV4309" s="50"/>
      <c r="BW4309" s="50"/>
      <c r="BX4309" s="50"/>
      <c r="BY4309" s="50"/>
      <c r="BZ4309" s="50"/>
      <c r="CA4309" s="50"/>
      <c r="CB4309" s="50"/>
      <c r="CC4309" s="50"/>
      <c r="CD4309" s="50"/>
      <c r="CE4309" s="50"/>
      <c r="CF4309" s="50"/>
      <c r="CG4309" s="50"/>
      <c r="CH4309" s="50"/>
      <c r="CI4309" s="50"/>
      <c r="CJ4309" s="50"/>
      <c r="CK4309" s="50"/>
      <c r="CL4309" s="50"/>
      <c r="CM4309" s="50"/>
      <c r="CN4309" s="50"/>
      <c r="CO4309" s="50"/>
      <c r="CP4309" s="50"/>
      <c r="CQ4309" s="50"/>
      <c r="CR4309" s="50"/>
      <c r="CS4309" s="50"/>
      <c r="CT4309" s="50"/>
      <c r="CU4309" s="50"/>
      <c r="CV4309" s="50"/>
      <c r="CW4309" s="50"/>
      <c r="CX4309" s="50"/>
      <c r="CY4309" s="50"/>
      <c r="CZ4309" s="50"/>
      <c r="DA4309" s="50"/>
      <c r="DB4309" s="50"/>
      <c r="DC4309" s="50"/>
      <c r="DD4309" s="50"/>
      <c r="DE4309" s="50"/>
      <c r="DF4309" s="50"/>
      <c r="DG4309" s="50"/>
    </row>
    <row r="4310" spans="1:111" ht="25.5" x14ac:dyDescent="0.2">
      <c r="A4310" s="572"/>
      <c r="B4310" s="572"/>
      <c r="C4310" s="572"/>
      <c r="D4310" s="78" t="s">
        <v>678</v>
      </c>
      <c r="E4310" s="362">
        <v>450</v>
      </c>
      <c r="F4310" s="352">
        <f t="shared" si="134"/>
        <v>270</v>
      </c>
      <c r="G4310" s="352">
        <f t="shared" si="135"/>
        <v>225</v>
      </c>
      <c r="H4310" s="50"/>
      <c r="I4310" s="50"/>
      <c r="J4310" s="50"/>
      <c r="K4310" s="50"/>
      <c r="L4310" s="50"/>
      <c r="M4310" s="50"/>
      <c r="N4310" s="50"/>
      <c r="O4310" s="50"/>
      <c r="P4310" s="50"/>
      <c r="Q4310" s="50"/>
      <c r="R4310" s="50"/>
      <c r="S4310" s="50"/>
      <c r="T4310" s="50"/>
      <c r="U4310" s="50"/>
      <c r="V4310" s="50"/>
      <c r="W4310" s="50"/>
      <c r="X4310" s="50"/>
      <c r="Y4310" s="50"/>
      <c r="Z4310" s="50"/>
      <c r="AA4310" s="50"/>
      <c r="AB4310" s="50"/>
      <c r="AC4310" s="50"/>
      <c r="AD4310" s="50"/>
      <c r="AE4310" s="50"/>
      <c r="AF4310" s="50"/>
      <c r="AG4310" s="50"/>
      <c r="AH4310" s="50"/>
      <c r="AI4310" s="50"/>
      <c r="AJ4310" s="50"/>
      <c r="AK4310" s="50"/>
      <c r="AL4310" s="50"/>
      <c r="AM4310" s="50"/>
      <c r="AN4310" s="50"/>
      <c r="AO4310" s="50"/>
      <c r="AP4310" s="50"/>
      <c r="AQ4310" s="50"/>
      <c r="AR4310" s="50"/>
      <c r="AS4310" s="50"/>
      <c r="AT4310" s="50"/>
      <c r="AU4310" s="50"/>
      <c r="AV4310" s="50"/>
      <c r="AW4310" s="50"/>
      <c r="AX4310" s="50"/>
      <c r="AY4310" s="50"/>
      <c r="AZ4310" s="50"/>
      <c r="BA4310" s="50"/>
      <c r="BB4310" s="50"/>
      <c r="BC4310" s="50"/>
      <c r="BD4310" s="50"/>
      <c r="BE4310" s="50"/>
      <c r="BF4310" s="50"/>
      <c r="BG4310" s="50"/>
      <c r="BH4310" s="50"/>
      <c r="BI4310" s="50"/>
      <c r="BJ4310" s="50"/>
      <c r="BK4310" s="50"/>
      <c r="BL4310" s="50"/>
      <c r="BM4310" s="50"/>
      <c r="BN4310" s="50"/>
      <c r="BO4310" s="50"/>
      <c r="BP4310" s="50"/>
      <c r="BQ4310" s="50"/>
      <c r="BR4310" s="50"/>
      <c r="BS4310" s="50"/>
      <c r="BT4310" s="50"/>
      <c r="BU4310" s="50"/>
      <c r="BV4310" s="50"/>
      <c r="BW4310" s="50"/>
      <c r="BX4310" s="50"/>
      <c r="BY4310" s="50"/>
      <c r="BZ4310" s="50"/>
      <c r="CA4310" s="50"/>
      <c r="CB4310" s="50"/>
      <c r="CC4310" s="50"/>
      <c r="CD4310" s="50"/>
      <c r="CE4310" s="50"/>
      <c r="CF4310" s="50"/>
      <c r="CG4310" s="50"/>
      <c r="CH4310" s="50"/>
      <c r="CI4310" s="50"/>
      <c r="CJ4310" s="50"/>
      <c r="CK4310" s="50"/>
      <c r="CL4310" s="50"/>
      <c r="CM4310" s="50"/>
      <c r="CN4310" s="50"/>
      <c r="CO4310" s="50"/>
      <c r="CP4310" s="50"/>
      <c r="CQ4310" s="50"/>
      <c r="CR4310" s="50"/>
      <c r="CS4310" s="50"/>
      <c r="CT4310" s="50"/>
      <c r="CU4310" s="50"/>
      <c r="CV4310" s="50"/>
      <c r="CW4310" s="50"/>
      <c r="CX4310" s="50"/>
      <c r="CY4310" s="50"/>
      <c r="CZ4310" s="50"/>
      <c r="DA4310" s="50"/>
      <c r="DB4310" s="50"/>
      <c r="DC4310" s="50"/>
      <c r="DD4310" s="50"/>
      <c r="DE4310" s="50"/>
      <c r="DF4310" s="50"/>
      <c r="DG4310" s="50"/>
    </row>
    <row r="4311" spans="1:111" x14ac:dyDescent="0.2">
      <c r="A4311" s="570" t="s">
        <v>1156</v>
      </c>
      <c r="B4311" s="570" t="s">
        <v>1156</v>
      </c>
      <c r="C4311" s="570"/>
      <c r="D4311" s="75" t="s">
        <v>169</v>
      </c>
      <c r="E4311" s="362"/>
      <c r="F4311" s="352">
        <f t="shared" si="134"/>
        <v>0</v>
      </c>
      <c r="G4311" s="352">
        <f t="shared" si="135"/>
        <v>0</v>
      </c>
      <c r="H4311" s="50"/>
      <c r="I4311" s="50"/>
      <c r="J4311" s="50"/>
      <c r="K4311" s="50"/>
      <c r="L4311" s="50"/>
      <c r="M4311" s="50"/>
      <c r="N4311" s="50"/>
      <c r="O4311" s="50"/>
      <c r="P4311" s="50"/>
      <c r="Q4311" s="50"/>
      <c r="R4311" s="50"/>
      <c r="S4311" s="50"/>
      <c r="T4311" s="50"/>
      <c r="U4311" s="50"/>
      <c r="V4311" s="50"/>
      <c r="W4311" s="50"/>
      <c r="X4311" s="50"/>
      <c r="Y4311" s="50"/>
      <c r="Z4311" s="50"/>
      <c r="AA4311" s="50"/>
      <c r="AB4311" s="50"/>
      <c r="AC4311" s="50"/>
      <c r="AD4311" s="50"/>
      <c r="AE4311" s="50"/>
      <c r="AF4311" s="50"/>
      <c r="AG4311" s="50"/>
      <c r="AH4311" s="50"/>
      <c r="AI4311" s="50"/>
      <c r="AJ4311" s="50"/>
      <c r="AK4311" s="50"/>
      <c r="AL4311" s="50"/>
      <c r="AM4311" s="50"/>
      <c r="AN4311" s="50"/>
      <c r="AO4311" s="50"/>
      <c r="AP4311" s="50"/>
      <c r="AQ4311" s="50"/>
      <c r="AR4311" s="50"/>
      <c r="AS4311" s="50"/>
      <c r="AT4311" s="50"/>
      <c r="AU4311" s="50"/>
      <c r="AV4311" s="50"/>
      <c r="AW4311" s="50"/>
      <c r="AX4311" s="50"/>
      <c r="AY4311" s="50"/>
      <c r="AZ4311" s="50"/>
      <c r="BA4311" s="50"/>
      <c r="BB4311" s="50"/>
      <c r="BC4311" s="50"/>
      <c r="BD4311" s="50"/>
      <c r="BE4311" s="50"/>
      <c r="BF4311" s="50"/>
      <c r="BG4311" s="50"/>
      <c r="BH4311" s="50"/>
      <c r="BI4311" s="50"/>
      <c r="BJ4311" s="50"/>
      <c r="BK4311" s="50"/>
      <c r="BL4311" s="50"/>
      <c r="BM4311" s="50"/>
      <c r="BN4311" s="50"/>
      <c r="BO4311" s="50"/>
      <c r="BP4311" s="50"/>
      <c r="BQ4311" s="50"/>
      <c r="BR4311" s="50"/>
      <c r="BS4311" s="50"/>
      <c r="BT4311" s="50"/>
      <c r="BU4311" s="50"/>
      <c r="BV4311" s="50"/>
      <c r="BW4311" s="50"/>
      <c r="BX4311" s="50"/>
      <c r="BY4311" s="50"/>
      <c r="BZ4311" s="50"/>
      <c r="CA4311" s="50"/>
      <c r="CB4311" s="50"/>
      <c r="CC4311" s="50"/>
      <c r="CD4311" s="50"/>
      <c r="CE4311" s="50"/>
      <c r="CF4311" s="50"/>
      <c r="CG4311" s="50"/>
      <c r="CH4311" s="50"/>
      <c r="CI4311" s="50"/>
      <c r="CJ4311" s="50"/>
      <c r="CK4311" s="50"/>
      <c r="CL4311" s="50"/>
      <c r="CM4311" s="50"/>
      <c r="CN4311" s="50"/>
      <c r="CO4311" s="50"/>
      <c r="CP4311" s="50"/>
      <c r="CQ4311" s="50"/>
      <c r="CR4311" s="50"/>
      <c r="CS4311" s="50"/>
      <c r="CT4311" s="50"/>
      <c r="CU4311" s="50"/>
      <c r="CV4311" s="50"/>
      <c r="CW4311" s="50"/>
      <c r="CX4311" s="50"/>
      <c r="CY4311" s="50"/>
      <c r="CZ4311" s="50"/>
      <c r="DA4311" s="50"/>
      <c r="DB4311" s="50"/>
      <c r="DC4311" s="50"/>
      <c r="DD4311" s="50"/>
      <c r="DE4311" s="50"/>
      <c r="DF4311" s="50"/>
      <c r="DG4311" s="50"/>
    </row>
    <row r="4312" spans="1:111" x14ac:dyDescent="0.2">
      <c r="A4312" s="571"/>
      <c r="B4312" s="571"/>
      <c r="C4312" s="571"/>
      <c r="D4312" s="78" t="s">
        <v>679</v>
      </c>
      <c r="E4312" s="360">
        <v>900</v>
      </c>
      <c r="F4312" s="352">
        <f t="shared" si="134"/>
        <v>540</v>
      </c>
      <c r="G4312" s="352">
        <f t="shared" si="135"/>
        <v>450</v>
      </c>
      <c r="H4312" s="50"/>
      <c r="I4312" s="50"/>
      <c r="J4312" s="50"/>
      <c r="K4312" s="50"/>
      <c r="L4312" s="50"/>
      <c r="M4312" s="50"/>
      <c r="N4312" s="50"/>
      <c r="O4312" s="50"/>
      <c r="P4312" s="50"/>
      <c r="Q4312" s="50"/>
      <c r="R4312" s="50"/>
      <c r="S4312" s="50"/>
      <c r="T4312" s="50"/>
      <c r="U4312" s="50"/>
      <c r="V4312" s="50"/>
      <c r="W4312" s="50"/>
      <c r="X4312" s="50"/>
      <c r="Y4312" s="50"/>
      <c r="Z4312" s="50"/>
      <c r="AA4312" s="50"/>
      <c r="AB4312" s="50"/>
      <c r="AC4312" s="50"/>
      <c r="AD4312" s="50"/>
      <c r="AE4312" s="50"/>
      <c r="AF4312" s="50"/>
      <c r="AG4312" s="50"/>
      <c r="AH4312" s="50"/>
      <c r="AI4312" s="50"/>
      <c r="AJ4312" s="50"/>
      <c r="AK4312" s="50"/>
      <c r="AL4312" s="50"/>
      <c r="AM4312" s="50"/>
      <c r="AN4312" s="50"/>
      <c r="AO4312" s="50"/>
      <c r="AP4312" s="50"/>
      <c r="AQ4312" s="50"/>
      <c r="AR4312" s="50"/>
      <c r="AS4312" s="50"/>
      <c r="AT4312" s="50"/>
      <c r="AU4312" s="50"/>
      <c r="AV4312" s="50"/>
      <c r="AW4312" s="50"/>
      <c r="AX4312" s="50"/>
      <c r="AY4312" s="50"/>
      <c r="AZ4312" s="50"/>
      <c r="BA4312" s="50"/>
      <c r="BB4312" s="50"/>
      <c r="BC4312" s="50"/>
      <c r="BD4312" s="50"/>
      <c r="BE4312" s="50"/>
      <c r="BF4312" s="50"/>
      <c r="BG4312" s="50"/>
      <c r="BH4312" s="50"/>
      <c r="BI4312" s="50"/>
      <c r="BJ4312" s="50"/>
      <c r="BK4312" s="50"/>
      <c r="BL4312" s="50"/>
      <c r="BM4312" s="50"/>
      <c r="BN4312" s="50"/>
      <c r="BO4312" s="50"/>
      <c r="BP4312" s="50"/>
      <c r="BQ4312" s="50"/>
      <c r="BR4312" s="50"/>
      <c r="BS4312" s="50"/>
      <c r="BT4312" s="50"/>
      <c r="BU4312" s="50"/>
      <c r="BV4312" s="50"/>
      <c r="BW4312" s="50"/>
      <c r="BX4312" s="50"/>
      <c r="BY4312" s="50"/>
      <c r="BZ4312" s="50"/>
      <c r="CA4312" s="50"/>
      <c r="CB4312" s="50"/>
      <c r="CC4312" s="50"/>
      <c r="CD4312" s="50"/>
      <c r="CE4312" s="50"/>
      <c r="CF4312" s="50"/>
      <c r="CG4312" s="50"/>
      <c r="CH4312" s="50"/>
      <c r="CI4312" s="50"/>
      <c r="CJ4312" s="50"/>
      <c r="CK4312" s="50"/>
      <c r="CL4312" s="50"/>
      <c r="CM4312" s="50"/>
      <c r="CN4312" s="50"/>
      <c r="CO4312" s="50"/>
      <c r="CP4312" s="50"/>
      <c r="CQ4312" s="50"/>
      <c r="CR4312" s="50"/>
      <c r="CS4312" s="50"/>
      <c r="CT4312" s="50"/>
      <c r="CU4312" s="50"/>
      <c r="CV4312" s="50"/>
      <c r="CW4312" s="50"/>
      <c r="CX4312" s="50"/>
      <c r="CY4312" s="50"/>
      <c r="CZ4312" s="50"/>
      <c r="DA4312" s="50"/>
      <c r="DB4312" s="50"/>
      <c r="DC4312" s="50"/>
      <c r="DD4312" s="50"/>
      <c r="DE4312" s="50"/>
      <c r="DF4312" s="50"/>
      <c r="DG4312" s="50"/>
    </row>
    <row r="4313" spans="1:111" x14ac:dyDescent="0.2">
      <c r="A4313" s="571"/>
      <c r="B4313" s="571"/>
      <c r="C4313" s="571"/>
      <c r="D4313" s="78" t="s">
        <v>680</v>
      </c>
      <c r="E4313" s="362">
        <v>150</v>
      </c>
      <c r="F4313" s="352">
        <f t="shared" si="134"/>
        <v>90</v>
      </c>
      <c r="G4313" s="352">
        <f t="shared" si="135"/>
        <v>75</v>
      </c>
      <c r="H4313" s="50"/>
      <c r="I4313" s="50"/>
      <c r="J4313" s="50"/>
      <c r="K4313" s="50"/>
      <c r="L4313" s="50"/>
      <c r="M4313" s="50"/>
      <c r="N4313" s="50"/>
      <c r="O4313" s="50"/>
      <c r="P4313" s="50"/>
      <c r="Q4313" s="50"/>
      <c r="R4313" s="50"/>
      <c r="S4313" s="50"/>
      <c r="T4313" s="50"/>
      <c r="U4313" s="50"/>
      <c r="V4313" s="50"/>
      <c r="W4313" s="50"/>
      <c r="X4313" s="50"/>
      <c r="Y4313" s="50"/>
      <c r="Z4313" s="50"/>
      <c r="AA4313" s="50"/>
      <c r="AB4313" s="50"/>
      <c r="AC4313" s="50"/>
      <c r="AD4313" s="50"/>
      <c r="AE4313" s="50"/>
      <c r="AF4313" s="50"/>
      <c r="AG4313" s="50"/>
      <c r="AH4313" s="50"/>
      <c r="AI4313" s="50"/>
      <c r="AJ4313" s="50"/>
      <c r="AK4313" s="50"/>
      <c r="AL4313" s="50"/>
      <c r="AM4313" s="50"/>
      <c r="AN4313" s="50"/>
      <c r="AO4313" s="50"/>
      <c r="AP4313" s="50"/>
      <c r="AQ4313" s="50"/>
      <c r="AR4313" s="50"/>
      <c r="AS4313" s="50"/>
      <c r="AT4313" s="50"/>
      <c r="AU4313" s="50"/>
      <c r="AV4313" s="50"/>
      <c r="AW4313" s="50"/>
      <c r="AX4313" s="50"/>
      <c r="AY4313" s="50"/>
      <c r="AZ4313" s="50"/>
      <c r="BA4313" s="50"/>
      <c r="BB4313" s="50"/>
      <c r="BC4313" s="50"/>
      <c r="BD4313" s="50"/>
      <c r="BE4313" s="50"/>
      <c r="BF4313" s="50"/>
      <c r="BG4313" s="50"/>
      <c r="BH4313" s="50"/>
      <c r="BI4313" s="50"/>
      <c r="BJ4313" s="50"/>
      <c r="BK4313" s="50"/>
      <c r="BL4313" s="50"/>
      <c r="BM4313" s="50"/>
      <c r="BN4313" s="50"/>
      <c r="BO4313" s="50"/>
      <c r="BP4313" s="50"/>
      <c r="BQ4313" s="50"/>
      <c r="BR4313" s="50"/>
      <c r="BS4313" s="50"/>
      <c r="BT4313" s="50"/>
      <c r="BU4313" s="50"/>
      <c r="BV4313" s="50"/>
      <c r="BW4313" s="50"/>
      <c r="BX4313" s="50"/>
      <c r="BY4313" s="50"/>
      <c r="BZ4313" s="50"/>
      <c r="CA4313" s="50"/>
      <c r="CB4313" s="50"/>
      <c r="CC4313" s="50"/>
      <c r="CD4313" s="50"/>
      <c r="CE4313" s="50"/>
      <c r="CF4313" s="50"/>
      <c r="CG4313" s="50"/>
      <c r="CH4313" s="50"/>
      <c r="CI4313" s="50"/>
      <c r="CJ4313" s="50"/>
      <c r="CK4313" s="50"/>
      <c r="CL4313" s="50"/>
      <c r="CM4313" s="50"/>
      <c r="CN4313" s="50"/>
      <c r="CO4313" s="50"/>
      <c r="CP4313" s="50"/>
      <c r="CQ4313" s="50"/>
      <c r="CR4313" s="50"/>
      <c r="CS4313" s="50"/>
      <c r="CT4313" s="50"/>
      <c r="CU4313" s="50"/>
      <c r="CV4313" s="50"/>
      <c r="CW4313" s="50"/>
      <c r="CX4313" s="50"/>
      <c r="CY4313" s="50"/>
      <c r="CZ4313" s="50"/>
      <c r="DA4313" s="50"/>
      <c r="DB4313" s="50"/>
      <c r="DC4313" s="50"/>
      <c r="DD4313" s="50"/>
      <c r="DE4313" s="50"/>
      <c r="DF4313" s="50"/>
      <c r="DG4313" s="50"/>
    </row>
    <row r="4314" spans="1:111" x14ac:dyDescent="0.2">
      <c r="A4314" s="571"/>
      <c r="B4314" s="571"/>
      <c r="C4314" s="571"/>
      <c r="D4314" s="78" t="s">
        <v>681</v>
      </c>
      <c r="E4314" s="362">
        <v>150</v>
      </c>
      <c r="F4314" s="352">
        <f t="shared" si="134"/>
        <v>90</v>
      </c>
      <c r="G4314" s="352">
        <f t="shared" si="135"/>
        <v>75</v>
      </c>
      <c r="H4314" s="50"/>
      <c r="I4314" s="50"/>
      <c r="J4314" s="50"/>
      <c r="K4314" s="50"/>
      <c r="L4314" s="50"/>
      <c r="M4314" s="50"/>
      <c r="N4314" s="50"/>
      <c r="O4314" s="50"/>
      <c r="P4314" s="50"/>
      <c r="Q4314" s="50"/>
      <c r="R4314" s="50"/>
      <c r="S4314" s="50"/>
      <c r="T4314" s="50"/>
      <c r="U4314" s="50"/>
      <c r="V4314" s="50"/>
      <c r="W4314" s="50"/>
      <c r="X4314" s="50"/>
      <c r="Y4314" s="50"/>
      <c r="Z4314" s="50"/>
      <c r="AA4314" s="50"/>
      <c r="AB4314" s="50"/>
      <c r="AC4314" s="50"/>
      <c r="AD4314" s="50"/>
      <c r="AE4314" s="50"/>
      <c r="AF4314" s="50"/>
      <c r="AG4314" s="50"/>
      <c r="AH4314" s="50"/>
      <c r="AI4314" s="50"/>
      <c r="AJ4314" s="50"/>
      <c r="AK4314" s="50"/>
      <c r="AL4314" s="50"/>
      <c r="AM4314" s="50"/>
      <c r="AN4314" s="50"/>
      <c r="AO4314" s="50"/>
      <c r="AP4314" s="50"/>
      <c r="AQ4314" s="50"/>
      <c r="AR4314" s="50"/>
      <c r="AS4314" s="50"/>
      <c r="AT4314" s="50"/>
      <c r="AU4314" s="50"/>
      <c r="AV4314" s="50"/>
      <c r="AW4314" s="50"/>
      <c r="AX4314" s="50"/>
      <c r="AY4314" s="50"/>
      <c r="AZ4314" s="50"/>
      <c r="BA4314" s="50"/>
      <c r="BB4314" s="50"/>
      <c r="BC4314" s="50"/>
      <c r="BD4314" s="50"/>
      <c r="BE4314" s="50"/>
      <c r="BF4314" s="50"/>
      <c r="BG4314" s="50"/>
      <c r="BH4314" s="50"/>
      <c r="BI4314" s="50"/>
      <c r="BJ4314" s="50"/>
      <c r="BK4314" s="50"/>
      <c r="BL4314" s="50"/>
      <c r="BM4314" s="50"/>
      <c r="BN4314" s="50"/>
      <c r="BO4314" s="50"/>
      <c r="BP4314" s="50"/>
      <c r="BQ4314" s="50"/>
      <c r="BR4314" s="50"/>
      <c r="BS4314" s="50"/>
      <c r="BT4314" s="50"/>
      <c r="BU4314" s="50"/>
      <c r="BV4314" s="50"/>
      <c r="BW4314" s="50"/>
      <c r="BX4314" s="50"/>
      <c r="BY4314" s="50"/>
      <c r="BZ4314" s="50"/>
      <c r="CA4314" s="50"/>
      <c r="CB4314" s="50"/>
      <c r="CC4314" s="50"/>
      <c r="CD4314" s="50"/>
      <c r="CE4314" s="50"/>
      <c r="CF4314" s="50"/>
      <c r="CG4314" s="50"/>
      <c r="CH4314" s="50"/>
      <c r="CI4314" s="50"/>
      <c r="CJ4314" s="50"/>
      <c r="CK4314" s="50"/>
      <c r="CL4314" s="50"/>
      <c r="CM4314" s="50"/>
      <c r="CN4314" s="50"/>
      <c r="CO4314" s="50"/>
      <c r="CP4314" s="50"/>
      <c r="CQ4314" s="50"/>
      <c r="CR4314" s="50"/>
      <c r="CS4314" s="50"/>
      <c r="CT4314" s="50"/>
      <c r="CU4314" s="50"/>
      <c r="CV4314" s="50"/>
      <c r="CW4314" s="50"/>
      <c r="CX4314" s="50"/>
      <c r="CY4314" s="50"/>
      <c r="CZ4314" s="50"/>
      <c r="DA4314" s="50"/>
      <c r="DB4314" s="50"/>
      <c r="DC4314" s="50"/>
      <c r="DD4314" s="50"/>
      <c r="DE4314" s="50"/>
      <c r="DF4314" s="50"/>
      <c r="DG4314" s="50"/>
    </row>
    <row r="4315" spans="1:111" x14ac:dyDescent="0.2">
      <c r="A4315" s="571"/>
      <c r="B4315" s="571"/>
      <c r="C4315" s="571"/>
      <c r="D4315" s="78" t="s">
        <v>682</v>
      </c>
      <c r="E4315" s="362">
        <v>150</v>
      </c>
      <c r="F4315" s="352">
        <f t="shared" si="134"/>
        <v>90</v>
      </c>
      <c r="G4315" s="352">
        <f t="shared" si="135"/>
        <v>75</v>
      </c>
      <c r="H4315" s="50"/>
      <c r="I4315" s="50"/>
      <c r="J4315" s="50"/>
      <c r="K4315" s="50"/>
      <c r="L4315" s="50"/>
      <c r="M4315" s="50"/>
      <c r="N4315" s="50"/>
      <c r="O4315" s="50"/>
      <c r="P4315" s="50"/>
      <c r="Q4315" s="50"/>
      <c r="R4315" s="50"/>
      <c r="S4315" s="50"/>
      <c r="T4315" s="50"/>
      <c r="U4315" s="50"/>
      <c r="V4315" s="50"/>
      <c r="W4315" s="50"/>
      <c r="X4315" s="50"/>
      <c r="Y4315" s="50"/>
      <c r="Z4315" s="50"/>
      <c r="AA4315" s="50"/>
      <c r="AB4315" s="50"/>
      <c r="AC4315" s="50"/>
      <c r="AD4315" s="50"/>
      <c r="AE4315" s="50"/>
      <c r="AF4315" s="50"/>
      <c r="AG4315" s="50"/>
      <c r="AH4315" s="50"/>
      <c r="AI4315" s="50"/>
      <c r="AJ4315" s="50"/>
      <c r="AK4315" s="50"/>
      <c r="AL4315" s="50"/>
      <c r="AM4315" s="50"/>
      <c r="AN4315" s="50"/>
      <c r="AO4315" s="50"/>
      <c r="AP4315" s="50"/>
      <c r="AQ4315" s="50"/>
      <c r="AR4315" s="50"/>
      <c r="AS4315" s="50"/>
      <c r="AT4315" s="50"/>
      <c r="AU4315" s="50"/>
      <c r="AV4315" s="50"/>
      <c r="AW4315" s="50"/>
      <c r="AX4315" s="50"/>
      <c r="AY4315" s="50"/>
      <c r="AZ4315" s="50"/>
      <c r="BA4315" s="50"/>
      <c r="BB4315" s="50"/>
      <c r="BC4315" s="50"/>
      <c r="BD4315" s="50"/>
      <c r="BE4315" s="50"/>
      <c r="BF4315" s="50"/>
      <c r="BG4315" s="50"/>
      <c r="BH4315" s="50"/>
      <c r="BI4315" s="50"/>
      <c r="BJ4315" s="50"/>
      <c r="BK4315" s="50"/>
      <c r="BL4315" s="50"/>
      <c r="BM4315" s="50"/>
      <c r="BN4315" s="50"/>
      <c r="BO4315" s="50"/>
      <c r="BP4315" s="50"/>
      <c r="BQ4315" s="50"/>
      <c r="BR4315" s="50"/>
      <c r="BS4315" s="50"/>
      <c r="BT4315" s="50"/>
      <c r="BU4315" s="50"/>
      <c r="BV4315" s="50"/>
      <c r="BW4315" s="50"/>
      <c r="BX4315" s="50"/>
      <c r="BY4315" s="50"/>
      <c r="BZ4315" s="50"/>
      <c r="CA4315" s="50"/>
      <c r="CB4315" s="50"/>
      <c r="CC4315" s="50"/>
      <c r="CD4315" s="50"/>
      <c r="CE4315" s="50"/>
      <c r="CF4315" s="50"/>
      <c r="CG4315" s="50"/>
      <c r="CH4315" s="50"/>
      <c r="CI4315" s="50"/>
      <c r="CJ4315" s="50"/>
      <c r="CK4315" s="50"/>
      <c r="CL4315" s="50"/>
      <c r="CM4315" s="50"/>
      <c r="CN4315" s="50"/>
      <c r="CO4315" s="50"/>
      <c r="CP4315" s="50"/>
      <c r="CQ4315" s="50"/>
      <c r="CR4315" s="50"/>
      <c r="CS4315" s="50"/>
      <c r="CT4315" s="50"/>
      <c r="CU4315" s="50"/>
      <c r="CV4315" s="50"/>
      <c r="CW4315" s="50"/>
      <c r="CX4315" s="50"/>
      <c r="CY4315" s="50"/>
      <c r="CZ4315" s="50"/>
      <c r="DA4315" s="50"/>
      <c r="DB4315" s="50"/>
      <c r="DC4315" s="50"/>
      <c r="DD4315" s="50"/>
      <c r="DE4315" s="50"/>
      <c r="DF4315" s="50"/>
      <c r="DG4315" s="50"/>
    </row>
    <row r="4316" spans="1:111" x14ac:dyDescent="0.2">
      <c r="A4316" s="571"/>
      <c r="B4316" s="571"/>
      <c r="C4316" s="571"/>
      <c r="D4316" s="78" t="s">
        <v>683</v>
      </c>
      <c r="E4316" s="362">
        <v>150</v>
      </c>
      <c r="F4316" s="352">
        <f t="shared" si="134"/>
        <v>90</v>
      </c>
      <c r="G4316" s="352">
        <f t="shared" si="135"/>
        <v>75</v>
      </c>
      <c r="H4316" s="50"/>
      <c r="I4316" s="50"/>
      <c r="J4316" s="50"/>
      <c r="K4316" s="50"/>
      <c r="L4316" s="50"/>
      <c r="M4316" s="50"/>
      <c r="N4316" s="50"/>
      <c r="O4316" s="50"/>
      <c r="P4316" s="50"/>
      <c r="Q4316" s="50"/>
      <c r="R4316" s="50"/>
      <c r="S4316" s="50"/>
      <c r="T4316" s="50"/>
      <c r="U4316" s="50"/>
      <c r="V4316" s="50"/>
      <c r="W4316" s="50"/>
      <c r="X4316" s="50"/>
      <c r="Y4316" s="50"/>
      <c r="Z4316" s="50"/>
      <c r="AA4316" s="50"/>
      <c r="AB4316" s="50"/>
      <c r="AC4316" s="50"/>
      <c r="AD4316" s="50"/>
      <c r="AE4316" s="50"/>
      <c r="AF4316" s="50"/>
      <c r="AG4316" s="50"/>
      <c r="AH4316" s="50"/>
      <c r="AI4316" s="50"/>
      <c r="AJ4316" s="50"/>
      <c r="AK4316" s="50"/>
      <c r="AL4316" s="50"/>
      <c r="AM4316" s="50"/>
      <c r="AN4316" s="50"/>
      <c r="AO4316" s="50"/>
      <c r="AP4316" s="50"/>
      <c r="AQ4316" s="50"/>
      <c r="AR4316" s="50"/>
      <c r="AS4316" s="50"/>
      <c r="AT4316" s="50"/>
      <c r="AU4316" s="50"/>
      <c r="AV4316" s="50"/>
      <c r="AW4316" s="50"/>
      <c r="AX4316" s="50"/>
      <c r="AY4316" s="50"/>
      <c r="AZ4316" s="50"/>
      <c r="BA4316" s="50"/>
      <c r="BB4316" s="50"/>
      <c r="BC4316" s="50"/>
      <c r="BD4316" s="50"/>
      <c r="BE4316" s="50"/>
      <c r="BF4316" s="50"/>
      <c r="BG4316" s="50"/>
      <c r="BH4316" s="50"/>
      <c r="BI4316" s="50"/>
      <c r="BJ4316" s="50"/>
      <c r="BK4316" s="50"/>
      <c r="BL4316" s="50"/>
      <c r="BM4316" s="50"/>
      <c r="BN4316" s="50"/>
      <c r="BO4316" s="50"/>
      <c r="BP4316" s="50"/>
      <c r="BQ4316" s="50"/>
      <c r="BR4316" s="50"/>
      <c r="BS4316" s="50"/>
      <c r="BT4316" s="50"/>
      <c r="BU4316" s="50"/>
      <c r="BV4316" s="50"/>
      <c r="BW4316" s="50"/>
      <c r="BX4316" s="50"/>
      <c r="BY4316" s="50"/>
      <c r="BZ4316" s="50"/>
      <c r="CA4316" s="50"/>
      <c r="CB4316" s="50"/>
      <c r="CC4316" s="50"/>
      <c r="CD4316" s="50"/>
      <c r="CE4316" s="50"/>
      <c r="CF4316" s="50"/>
      <c r="CG4316" s="50"/>
      <c r="CH4316" s="50"/>
      <c r="CI4316" s="50"/>
      <c r="CJ4316" s="50"/>
      <c r="CK4316" s="50"/>
      <c r="CL4316" s="50"/>
      <c r="CM4316" s="50"/>
      <c r="CN4316" s="50"/>
      <c r="CO4316" s="50"/>
      <c r="CP4316" s="50"/>
      <c r="CQ4316" s="50"/>
      <c r="CR4316" s="50"/>
      <c r="CS4316" s="50"/>
      <c r="CT4316" s="50"/>
      <c r="CU4316" s="50"/>
      <c r="CV4316" s="50"/>
      <c r="CW4316" s="50"/>
      <c r="CX4316" s="50"/>
      <c r="CY4316" s="50"/>
      <c r="CZ4316" s="50"/>
      <c r="DA4316" s="50"/>
      <c r="DB4316" s="50"/>
      <c r="DC4316" s="50"/>
      <c r="DD4316" s="50"/>
      <c r="DE4316" s="50"/>
      <c r="DF4316" s="50"/>
      <c r="DG4316" s="50"/>
    </row>
    <row r="4317" spans="1:111" x14ac:dyDescent="0.2">
      <c r="A4317" s="571"/>
      <c r="B4317" s="571"/>
      <c r="C4317" s="571"/>
      <c r="D4317" s="78" t="s">
        <v>684</v>
      </c>
      <c r="E4317" s="362">
        <v>150</v>
      </c>
      <c r="F4317" s="352">
        <f t="shared" si="134"/>
        <v>90</v>
      </c>
      <c r="G4317" s="352">
        <f t="shared" si="135"/>
        <v>75</v>
      </c>
      <c r="H4317" s="50"/>
      <c r="I4317" s="50"/>
      <c r="J4317" s="50"/>
      <c r="K4317" s="50"/>
      <c r="L4317" s="50"/>
      <c r="M4317" s="50"/>
      <c r="N4317" s="50"/>
      <c r="O4317" s="50"/>
      <c r="P4317" s="50"/>
      <c r="Q4317" s="50"/>
      <c r="R4317" s="50"/>
      <c r="S4317" s="50"/>
      <c r="T4317" s="50"/>
      <c r="U4317" s="50"/>
      <c r="V4317" s="50"/>
      <c r="W4317" s="50"/>
      <c r="X4317" s="50"/>
      <c r="Y4317" s="50"/>
      <c r="Z4317" s="50"/>
      <c r="AA4317" s="50"/>
      <c r="AB4317" s="50"/>
      <c r="AC4317" s="50"/>
      <c r="AD4317" s="50"/>
      <c r="AE4317" s="50"/>
      <c r="AF4317" s="50"/>
      <c r="AG4317" s="50"/>
      <c r="AH4317" s="50"/>
      <c r="AI4317" s="50"/>
      <c r="AJ4317" s="50"/>
      <c r="AK4317" s="50"/>
      <c r="AL4317" s="50"/>
      <c r="AM4317" s="50"/>
      <c r="AN4317" s="50"/>
      <c r="AO4317" s="50"/>
      <c r="AP4317" s="50"/>
      <c r="AQ4317" s="50"/>
      <c r="AR4317" s="50"/>
      <c r="AS4317" s="50"/>
      <c r="AT4317" s="50"/>
      <c r="AU4317" s="50"/>
      <c r="AV4317" s="50"/>
      <c r="AW4317" s="50"/>
      <c r="AX4317" s="50"/>
      <c r="AY4317" s="50"/>
      <c r="AZ4317" s="50"/>
      <c r="BA4317" s="50"/>
      <c r="BB4317" s="50"/>
      <c r="BC4317" s="50"/>
      <c r="BD4317" s="50"/>
      <c r="BE4317" s="50"/>
      <c r="BF4317" s="50"/>
      <c r="BG4317" s="50"/>
      <c r="BH4317" s="50"/>
      <c r="BI4317" s="50"/>
      <c r="BJ4317" s="50"/>
      <c r="BK4317" s="50"/>
      <c r="BL4317" s="50"/>
      <c r="BM4317" s="50"/>
      <c r="BN4317" s="50"/>
      <c r="BO4317" s="50"/>
      <c r="BP4317" s="50"/>
      <c r="BQ4317" s="50"/>
      <c r="BR4317" s="50"/>
      <c r="BS4317" s="50"/>
      <c r="BT4317" s="50"/>
      <c r="BU4317" s="50"/>
      <c r="BV4317" s="50"/>
      <c r="BW4317" s="50"/>
      <c r="BX4317" s="50"/>
      <c r="BY4317" s="50"/>
      <c r="BZ4317" s="50"/>
      <c r="CA4317" s="50"/>
      <c r="CB4317" s="50"/>
      <c r="CC4317" s="50"/>
      <c r="CD4317" s="50"/>
      <c r="CE4317" s="50"/>
      <c r="CF4317" s="50"/>
      <c r="CG4317" s="50"/>
      <c r="CH4317" s="50"/>
      <c r="CI4317" s="50"/>
      <c r="CJ4317" s="50"/>
      <c r="CK4317" s="50"/>
      <c r="CL4317" s="50"/>
      <c r="CM4317" s="50"/>
      <c r="CN4317" s="50"/>
      <c r="CO4317" s="50"/>
      <c r="CP4317" s="50"/>
      <c r="CQ4317" s="50"/>
      <c r="CR4317" s="50"/>
      <c r="CS4317" s="50"/>
      <c r="CT4317" s="50"/>
      <c r="CU4317" s="50"/>
      <c r="CV4317" s="50"/>
      <c r="CW4317" s="50"/>
      <c r="CX4317" s="50"/>
      <c r="CY4317" s="50"/>
      <c r="CZ4317" s="50"/>
      <c r="DA4317" s="50"/>
      <c r="DB4317" s="50"/>
      <c r="DC4317" s="50"/>
      <c r="DD4317" s="50"/>
      <c r="DE4317" s="50"/>
      <c r="DF4317" s="50"/>
      <c r="DG4317" s="50"/>
    </row>
    <row r="4318" spans="1:111" x14ac:dyDescent="0.2">
      <c r="A4318" s="571"/>
      <c r="B4318" s="571"/>
      <c r="C4318" s="571"/>
      <c r="D4318" s="78" t="s">
        <v>685</v>
      </c>
      <c r="E4318" s="362">
        <v>150</v>
      </c>
      <c r="F4318" s="352">
        <f t="shared" si="134"/>
        <v>90</v>
      </c>
      <c r="G4318" s="352">
        <f t="shared" si="135"/>
        <v>75</v>
      </c>
      <c r="H4318" s="50"/>
      <c r="I4318" s="50"/>
      <c r="J4318" s="50"/>
      <c r="K4318" s="50"/>
      <c r="L4318" s="50"/>
      <c r="M4318" s="50"/>
      <c r="N4318" s="50"/>
      <c r="O4318" s="50"/>
      <c r="P4318" s="50"/>
      <c r="Q4318" s="50"/>
      <c r="R4318" s="50"/>
      <c r="S4318" s="50"/>
      <c r="T4318" s="50"/>
      <c r="U4318" s="50"/>
      <c r="V4318" s="50"/>
      <c r="W4318" s="50"/>
      <c r="X4318" s="50"/>
      <c r="Y4318" s="50"/>
      <c r="Z4318" s="50"/>
      <c r="AA4318" s="50"/>
      <c r="AB4318" s="50"/>
      <c r="AC4318" s="50"/>
      <c r="AD4318" s="50"/>
      <c r="AE4318" s="50"/>
      <c r="AF4318" s="50"/>
      <c r="AG4318" s="50"/>
      <c r="AH4318" s="50"/>
      <c r="AI4318" s="50"/>
      <c r="AJ4318" s="50"/>
      <c r="AK4318" s="50"/>
      <c r="AL4318" s="50"/>
      <c r="AM4318" s="50"/>
      <c r="AN4318" s="50"/>
      <c r="AO4318" s="50"/>
      <c r="AP4318" s="50"/>
      <c r="AQ4318" s="50"/>
      <c r="AR4318" s="50"/>
      <c r="AS4318" s="50"/>
      <c r="AT4318" s="50"/>
      <c r="AU4318" s="50"/>
      <c r="AV4318" s="50"/>
      <c r="AW4318" s="50"/>
      <c r="AX4318" s="50"/>
      <c r="AY4318" s="50"/>
      <c r="AZ4318" s="50"/>
      <c r="BA4318" s="50"/>
      <c r="BB4318" s="50"/>
      <c r="BC4318" s="50"/>
      <c r="BD4318" s="50"/>
      <c r="BE4318" s="50"/>
      <c r="BF4318" s="50"/>
      <c r="BG4318" s="50"/>
      <c r="BH4318" s="50"/>
      <c r="BI4318" s="50"/>
      <c r="BJ4318" s="50"/>
      <c r="BK4318" s="50"/>
      <c r="BL4318" s="50"/>
      <c r="BM4318" s="50"/>
      <c r="BN4318" s="50"/>
      <c r="BO4318" s="50"/>
      <c r="BP4318" s="50"/>
      <c r="BQ4318" s="50"/>
      <c r="BR4318" s="50"/>
      <c r="BS4318" s="50"/>
      <c r="BT4318" s="50"/>
      <c r="BU4318" s="50"/>
      <c r="BV4318" s="50"/>
      <c r="BW4318" s="50"/>
      <c r="BX4318" s="50"/>
      <c r="BY4318" s="50"/>
      <c r="BZ4318" s="50"/>
      <c r="CA4318" s="50"/>
      <c r="CB4318" s="50"/>
      <c r="CC4318" s="50"/>
      <c r="CD4318" s="50"/>
      <c r="CE4318" s="50"/>
      <c r="CF4318" s="50"/>
      <c r="CG4318" s="50"/>
      <c r="CH4318" s="50"/>
      <c r="CI4318" s="50"/>
      <c r="CJ4318" s="50"/>
      <c r="CK4318" s="50"/>
      <c r="CL4318" s="50"/>
      <c r="CM4318" s="50"/>
      <c r="CN4318" s="50"/>
      <c r="CO4318" s="50"/>
      <c r="CP4318" s="50"/>
      <c r="CQ4318" s="50"/>
      <c r="CR4318" s="50"/>
      <c r="CS4318" s="50"/>
      <c r="CT4318" s="50"/>
      <c r="CU4318" s="50"/>
      <c r="CV4318" s="50"/>
      <c r="CW4318" s="50"/>
      <c r="CX4318" s="50"/>
      <c r="CY4318" s="50"/>
      <c r="CZ4318" s="50"/>
      <c r="DA4318" s="50"/>
      <c r="DB4318" s="50"/>
      <c r="DC4318" s="50"/>
      <c r="DD4318" s="50"/>
      <c r="DE4318" s="50"/>
      <c r="DF4318" s="50"/>
      <c r="DG4318" s="50"/>
    </row>
    <row r="4319" spans="1:111" x14ac:dyDescent="0.2">
      <c r="A4319" s="572"/>
      <c r="B4319" s="572"/>
      <c r="C4319" s="572"/>
      <c r="D4319" s="78" t="s">
        <v>686</v>
      </c>
      <c r="E4319" s="362">
        <v>150</v>
      </c>
      <c r="F4319" s="352">
        <f t="shared" si="134"/>
        <v>90</v>
      </c>
      <c r="G4319" s="352">
        <f t="shared" si="135"/>
        <v>75</v>
      </c>
      <c r="H4319" s="50"/>
      <c r="I4319" s="50"/>
      <c r="J4319" s="50"/>
      <c r="K4319" s="50"/>
      <c r="L4319" s="50"/>
      <c r="M4319" s="50"/>
      <c r="N4319" s="50"/>
      <c r="O4319" s="50"/>
      <c r="P4319" s="50"/>
      <c r="Q4319" s="50"/>
      <c r="R4319" s="50"/>
      <c r="S4319" s="50"/>
      <c r="T4319" s="50"/>
      <c r="U4319" s="50"/>
      <c r="V4319" s="50"/>
      <c r="W4319" s="50"/>
      <c r="X4319" s="50"/>
      <c r="Y4319" s="50"/>
      <c r="Z4319" s="50"/>
      <c r="AA4319" s="50"/>
      <c r="AB4319" s="50"/>
      <c r="AC4319" s="50"/>
      <c r="AD4319" s="50"/>
      <c r="AE4319" s="50"/>
      <c r="AF4319" s="50"/>
      <c r="AG4319" s="50"/>
      <c r="AH4319" s="50"/>
      <c r="AI4319" s="50"/>
      <c r="AJ4319" s="50"/>
      <c r="AK4319" s="50"/>
      <c r="AL4319" s="50"/>
      <c r="AM4319" s="50"/>
      <c r="AN4319" s="50"/>
      <c r="AO4319" s="50"/>
      <c r="AP4319" s="50"/>
      <c r="AQ4319" s="50"/>
      <c r="AR4319" s="50"/>
      <c r="AS4319" s="50"/>
      <c r="AT4319" s="50"/>
      <c r="AU4319" s="50"/>
      <c r="AV4319" s="50"/>
      <c r="AW4319" s="50"/>
      <c r="AX4319" s="50"/>
      <c r="AY4319" s="50"/>
      <c r="AZ4319" s="50"/>
      <c r="BA4319" s="50"/>
      <c r="BB4319" s="50"/>
      <c r="BC4319" s="50"/>
      <c r="BD4319" s="50"/>
      <c r="BE4319" s="50"/>
      <c r="BF4319" s="50"/>
      <c r="BG4319" s="50"/>
      <c r="BH4319" s="50"/>
      <c r="BI4319" s="50"/>
      <c r="BJ4319" s="50"/>
      <c r="BK4319" s="50"/>
      <c r="BL4319" s="50"/>
      <c r="BM4319" s="50"/>
      <c r="BN4319" s="50"/>
      <c r="BO4319" s="50"/>
      <c r="BP4319" s="50"/>
      <c r="BQ4319" s="50"/>
      <c r="BR4319" s="50"/>
      <c r="BS4319" s="50"/>
      <c r="BT4319" s="50"/>
      <c r="BU4319" s="50"/>
      <c r="BV4319" s="50"/>
      <c r="BW4319" s="50"/>
      <c r="BX4319" s="50"/>
      <c r="BY4319" s="50"/>
      <c r="BZ4319" s="50"/>
      <c r="CA4319" s="50"/>
      <c r="CB4319" s="50"/>
      <c r="CC4319" s="50"/>
      <c r="CD4319" s="50"/>
      <c r="CE4319" s="50"/>
      <c r="CF4319" s="50"/>
      <c r="CG4319" s="50"/>
      <c r="CH4319" s="50"/>
      <c r="CI4319" s="50"/>
      <c r="CJ4319" s="50"/>
      <c r="CK4319" s="50"/>
      <c r="CL4319" s="50"/>
      <c r="CM4319" s="50"/>
      <c r="CN4319" s="50"/>
      <c r="CO4319" s="50"/>
      <c r="CP4319" s="50"/>
      <c r="CQ4319" s="50"/>
      <c r="CR4319" s="50"/>
      <c r="CS4319" s="50"/>
      <c r="CT4319" s="50"/>
      <c r="CU4319" s="50"/>
      <c r="CV4319" s="50"/>
      <c r="CW4319" s="50"/>
      <c r="CX4319" s="50"/>
      <c r="CY4319" s="50"/>
      <c r="CZ4319" s="50"/>
      <c r="DA4319" s="50"/>
      <c r="DB4319" s="50"/>
      <c r="DC4319" s="50"/>
      <c r="DD4319" s="50"/>
      <c r="DE4319" s="50"/>
      <c r="DF4319" s="50"/>
      <c r="DG4319" s="50"/>
    </row>
    <row r="4320" spans="1:111" x14ac:dyDescent="0.2">
      <c r="A4320" s="658" t="s">
        <v>1157</v>
      </c>
      <c r="B4320" s="658" t="s">
        <v>1157</v>
      </c>
      <c r="C4320" s="658"/>
      <c r="D4320" s="75" t="s">
        <v>687</v>
      </c>
      <c r="E4320" s="362"/>
      <c r="F4320" s="352">
        <f t="shared" si="134"/>
        <v>0</v>
      </c>
      <c r="G4320" s="352">
        <f t="shared" si="135"/>
        <v>0</v>
      </c>
      <c r="H4320" s="50"/>
      <c r="I4320" s="50"/>
      <c r="J4320" s="50"/>
      <c r="K4320" s="50"/>
      <c r="L4320" s="50"/>
      <c r="M4320" s="50"/>
      <c r="N4320" s="50"/>
      <c r="O4320" s="50"/>
      <c r="P4320" s="50"/>
      <c r="Q4320" s="50"/>
      <c r="R4320" s="50"/>
      <c r="S4320" s="50"/>
      <c r="T4320" s="50"/>
      <c r="U4320" s="50"/>
      <c r="V4320" s="50"/>
      <c r="W4320" s="50"/>
      <c r="X4320" s="50"/>
      <c r="Y4320" s="50"/>
      <c r="Z4320" s="50"/>
      <c r="AA4320" s="50"/>
      <c r="AB4320" s="50"/>
      <c r="AC4320" s="50"/>
      <c r="AD4320" s="50"/>
      <c r="AE4320" s="50"/>
      <c r="AF4320" s="50"/>
      <c r="AG4320" s="50"/>
      <c r="AH4320" s="50"/>
      <c r="AI4320" s="50"/>
      <c r="AJ4320" s="50"/>
      <c r="AK4320" s="50"/>
      <c r="AL4320" s="50"/>
      <c r="AM4320" s="50"/>
      <c r="AN4320" s="50"/>
      <c r="AO4320" s="50"/>
      <c r="AP4320" s="50"/>
      <c r="AQ4320" s="50"/>
      <c r="AR4320" s="50"/>
      <c r="AS4320" s="50"/>
      <c r="AT4320" s="50"/>
      <c r="AU4320" s="50"/>
      <c r="AV4320" s="50"/>
      <c r="AW4320" s="50"/>
      <c r="AX4320" s="50"/>
      <c r="AY4320" s="50"/>
      <c r="AZ4320" s="50"/>
      <c r="BA4320" s="50"/>
      <c r="BB4320" s="50"/>
      <c r="BC4320" s="50"/>
      <c r="BD4320" s="50"/>
      <c r="BE4320" s="50"/>
      <c r="BF4320" s="50"/>
      <c r="BG4320" s="50"/>
      <c r="BH4320" s="50"/>
      <c r="BI4320" s="50"/>
      <c r="BJ4320" s="50"/>
      <c r="BK4320" s="50"/>
      <c r="BL4320" s="50"/>
      <c r="BM4320" s="50"/>
      <c r="BN4320" s="50"/>
      <c r="BO4320" s="50"/>
      <c r="BP4320" s="50"/>
      <c r="BQ4320" s="50"/>
      <c r="BR4320" s="50"/>
      <c r="BS4320" s="50"/>
      <c r="BT4320" s="50"/>
      <c r="BU4320" s="50"/>
      <c r="BV4320" s="50"/>
      <c r="BW4320" s="50"/>
      <c r="BX4320" s="50"/>
      <c r="BY4320" s="50"/>
      <c r="BZ4320" s="50"/>
      <c r="CA4320" s="50"/>
      <c r="CB4320" s="50"/>
      <c r="CC4320" s="50"/>
      <c r="CD4320" s="50"/>
      <c r="CE4320" s="50"/>
      <c r="CF4320" s="50"/>
      <c r="CG4320" s="50"/>
      <c r="CH4320" s="50"/>
      <c r="CI4320" s="50"/>
      <c r="CJ4320" s="50"/>
      <c r="CK4320" s="50"/>
      <c r="CL4320" s="50"/>
      <c r="CM4320" s="50"/>
      <c r="CN4320" s="50"/>
      <c r="CO4320" s="50"/>
      <c r="CP4320" s="50"/>
      <c r="CQ4320" s="50"/>
      <c r="CR4320" s="50"/>
      <c r="CS4320" s="50"/>
      <c r="CT4320" s="50"/>
      <c r="CU4320" s="50"/>
      <c r="CV4320" s="50"/>
      <c r="CW4320" s="50"/>
      <c r="CX4320" s="50"/>
      <c r="CY4320" s="50"/>
      <c r="CZ4320" s="50"/>
      <c r="DA4320" s="50"/>
      <c r="DB4320" s="50"/>
      <c r="DC4320" s="50"/>
      <c r="DD4320" s="50"/>
      <c r="DE4320" s="50"/>
      <c r="DF4320" s="50"/>
      <c r="DG4320" s="50"/>
    </row>
    <row r="4321" spans="1:111" x14ac:dyDescent="0.2">
      <c r="A4321" s="659"/>
      <c r="B4321" s="659"/>
      <c r="C4321" s="659"/>
      <c r="D4321" s="78" t="s">
        <v>688</v>
      </c>
      <c r="E4321" s="362">
        <v>200</v>
      </c>
      <c r="F4321" s="352">
        <f t="shared" si="134"/>
        <v>120</v>
      </c>
      <c r="G4321" s="352">
        <f t="shared" si="135"/>
        <v>100</v>
      </c>
      <c r="H4321" s="50"/>
      <c r="I4321" s="50"/>
      <c r="J4321" s="50"/>
      <c r="K4321" s="50"/>
      <c r="L4321" s="50"/>
      <c r="M4321" s="50"/>
      <c r="N4321" s="50"/>
      <c r="O4321" s="50"/>
      <c r="P4321" s="50"/>
      <c r="Q4321" s="50"/>
      <c r="R4321" s="50"/>
      <c r="S4321" s="50"/>
      <c r="T4321" s="50"/>
      <c r="U4321" s="50"/>
      <c r="V4321" s="50"/>
      <c r="W4321" s="50"/>
      <c r="X4321" s="50"/>
      <c r="Y4321" s="50"/>
      <c r="Z4321" s="50"/>
      <c r="AA4321" s="50"/>
      <c r="AB4321" s="50"/>
      <c r="AC4321" s="50"/>
      <c r="AD4321" s="50"/>
      <c r="AE4321" s="50"/>
      <c r="AF4321" s="50"/>
      <c r="AG4321" s="50"/>
      <c r="AH4321" s="50"/>
      <c r="AI4321" s="50"/>
      <c r="AJ4321" s="50"/>
      <c r="AK4321" s="50"/>
      <c r="AL4321" s="50"/>
      <c r="AM4321" s="50"/>
      <c r="AN4321" s="50"/>
      <c r="AO4321" s="50"/>
      <c r="AP4321" s="50"/>
      <c r="AQ4321" s="50"/>
      <c r="AR4321" s="50"/>
      <c r="AS4321" s="50"/>
      <c r="AT4321" s="50"/>
      <c r="AU4321" s="50"/>
      <c r="AV4321" s="50"/>
      <c r="AW4321" s="50"/>
      <c r="AX4321" s="50"/>
      <c r="AY4321" s="50"/>
      <c r="AZ4321" s="50"/>
      <c r="BA4321" s="50"/>
      <c r="BB4321" s="50"/>
      <c r="BC4321" s="50"/>
      <c r="BD4321" s="50"/>
      <c r="BE4321" s="50"/>
      <c r="BF4321" s="50"/>
      <c r="BG4321" s="50"/>
      <c r="BH4321" s="50"/>
      <c r="BI4321" s="50"/>
      <c r="BJ4321" s="50"/>
      <c r="BK4321" s="50"/>
      <c r="BL4321" s="50"/>
      <c r="BM4321" s="50"/>
      <c r="BN4321" s="50"/>
      <c r="BO4321" s="50"/>
      <c r="BP4321" s="50"/>
      <c r="BQ4321" s="50"/>
      <c r="BR4321" s="50"/>
      <c r="BS4321" s="50"/>
      <c r="BT4321" s="50"/>
      <c r="BU4321" s="50"/>
      <c r="BV4321" s="50"/>
      <c r="BW4321" s="50"/>
      <c r="BX4321" s="50"/>
      <c r="BY4321" s="50"/>
      <c r="BZ4321" s="50"/>
      <c r="CA4321" s="50"/>
      <c r="CB4321" s="50"/>
      <c r="CC4321" s="50"/>
      <c r="CD4321" s="50"/>
      <c r="CE4321" s="50"/>
      <c r="CF4321" s="50"/>
      <c r="CG4321" s="50"/>
      <c r="CH4321" s="50"/>
      <c r="CI4321" s="50"/>
      <c r="CJ4321" s="50"/>
      <c r="CK4321" s="50"/>
      <c r="CL4321" s="50"/>
      <c r="CM4321" s="50"/>
      <c r="CN4321" s="50"/>
      <c r="CO4321" s="50"/>
      <c r="CP4321" s="50"/>
      <c r="CQ4321" s="50"/>
      <c r="CR4321" s="50"/>
      <c r="CS4321" s="50"/>
      <c r="CT4321" s="50"/>
      <c r="CU4321" s="50"/>
      <c r="CV4321" s="50"/>
      <c r="CW4321" s="50"/>
      <c r="CX4321" s="50"/>
      <c r="CY4321" s="50"/>
      <c r="CZ4321" s="50"/>
      <c r="DA4321" s="50"/>
      <c r="DB4321" s="50"/>
      <c r="DC4321" s="50"/>
      <c r="DD4321" s="50"/>
      <c r="DE4321" s="50"/>
      <c r="DF4321" s="50"/>
      <c r="DG4321" s="50"/>
    </row>
    <row r="4322" spans="1:111" x14ac:dyDescent="0.2">
      <c r="A4322" s="659"/>
      <c r="B4322" s="659"/>
      <c r="C4322" s="659"/>
      <c r="D4322" s="78" t="s">
        <v>689</v>
      </c>
      <c r="E4322" s="360">
        <v>200</v>
      </c>
      <c r="F4322" s="352">
        <f t="shared" si="134"/>
        <v>120</v>
      </c>
      <c r="G4322" s="352">
        <f t="shared" si="135"/>
        <v>100</v>
      </c>
      <c r="H4322" s="50"/>
      <c r="I4322" s="50"/>
      <c r="J4322" s="50"/>
      <c r="K4322" s="50"/>
      <c r="L4322" s="50"/>
      <c r="M4322" s="50"/>
      <c r="N4322" s="50"/>
      <c r="O4322" s="50"/>
      <c r="P4322" s="50"/>
      <c r="Q4322" s="50"/>
      <c r="R4322" s="50"/>
      <c r="S4322" s="50"/>
      <c r="T4322" s="50"/>
      <c r="U4322" s="50"/>
      <c r="V4322" s="50"/>
      <c r="W4322" s="50"/>
      <c r="X4322" s="50"/>
      <c r="Y4322" s="50"/>
      <c r="Z4322" s="50"/>
      <c r="AA4322" s="50"/>
      <c r="AB4322" s="50"/>
      <c r="AC4322" s="50"/>
      <c r="AD4322" s="50"/>
      <c r="AE4322" s="50"/>
      <c r="AF4322" s="50"/>
      <c r="AG4322" s="50"/>
      <c r="AH4322" s="50"/>
      <c r="AI4322" s="50"/>
      <c r="AJ4322" s="50"/>
      <c r="AK4322" s="50"/>
      <c r="AL4322" s="50"/>
      <c r="AM4322" s="50"/>
      <c r="AN4322" s="50"/>
      <c r="AO4322" s="50"/>
      <c r="AP4322" s="50"/>
      <c r="AQ4322" s="50"/>
      <c r="AR4322" s="50"/>
      <c r="AS4322" s="50"/>
      <c r="AT4322" s="50"/>
      <c r="AU4322" s="50"/>
      <c r="AV4322" s="50"/>
      <c r="AW4322" s="50"/>
      <c r="AX4322" s="50"/>
      <c r="AY4322" s="50"/>
      <c r="AZ4322" s="50"/>
      <c r="BA4322" s="50"/>
      <c r="BB4322" s="50"/>
      <c r="BC4322" s="50"/>
      <c r="BD4322" s="50"/>
      <c r="BE4322" s="50"/>
      <c r="BF4322" s="50"/>
      <c r="BG4322" s="50"/>
      <c r="BH4322" s="50"/>
      <c r="BI4322" s="50"/>
      <c r="BJ4322" s="50"/>
      <c r="BK4322" s="50"/>
      <c r="BL4322" s="50"/>
      <c r="BM4322" s="50"/>
      <c r="BN4322" s="50"/>
      <c r="BO4322" s="50"/>
      <c r="BP4322" s="50"/>
      <c r="BQ4322" s="50"/>
      <c r="BR4322" s="50"/>
      <c r="BS4322" s="50"/>
      <c r="BT4322" s="50"/>
      <c r="BU4322" s="50"/>
      <c r="BV4322" s="50"/>
      <c r="BW4322" s="50"/>
      <c r="BX4322" s="50"/>
      <c r="BY4322" s="50"/>
      <c r="BZ4322" s="50"/>
      <c r="CA4322" s="50"/>
      <c r="CB4322" s="50"/>
      <c r="CC4322" s="50"/>
      <c r="CD4322" s="50"/>
      <c r="CE4322" s="50"/>
      <c r="CF4322" s="50"/>
      <c r="CG4322" s="50"/>
      <c r="CH4322" s="50"/>
      <c r="CI4322" s="50"/>
      <c r="CJ4322" s="50"/>
      <c r="CK4322" s="50"/>
      <c r="CL4322" s="50"/>
      <c r="CM4322" s="50"/>
      <c r="CN4322" s="50"/>
      <c r="CO4322" s="50"/>
      <c r="CP4322" s="50"/>
      <c r="CQ4322" s="50"/>
      <c r="CR4322" s="50"/>
      <c r="CS4322" s="50"/>
      <c r="CT4322" s="50"/>
      <c r="CU4322" s="50"/>
      <c r="CV4322" s="50"/>
      <c r="CW4322" s="50"/>
      <c r="CX4322" s="50"/>
      <c r="CY4322" s="50"/>
      <c r="CZ4322" s="50"/>
      <c r="DA4322" s="50"/>
      <c r="DB4322" s="50"/>
      <c r="DC4322" s="50"/>
      <c r="DD4322" s="50"/>
      <c r="DE4322" s="50"/>
      <c r="DF4322" s="50"/>
      <c r="DG4322" s="50"/>
    </row>
    <row r="4323" spans="1:111" x14ac:dyDescent="0.2">
      <c r="A4323" s="659"/>
      <c r="B4323" s="659"/>
      <c r="C4323" s="659"/>
      <c r="D4323" s="78" t="s">
        <v>690</v>
      </c>
      <c r="E4323" s="362">
        <v>150</v>
      </c>
      <c r="F4323" s="352">
        <f t="shared" si="134"/>
        <v>90</v>
      </c>
      <c r="G4323" s="352">
        <f t="shared" si="135"/>
        <v>75</v>
      </c>
      <c r="H4323" s="50"/>
      <c r="I4323" s="50"/>
      <c r="J4323" s="50"/>
      <c r="K4323" s="50"/>
      <c r="L4323" s="50"/>
      <c r="M4323" s="50"/>
      <c r="N4323" s="50"/>
      <c r="O4323" s="50"/>
      <c r="P4323" s="50"/>
      <c r="Q4323" s="50"/>
      <c r="R4323" s="50"/>
      <c r="S4323" s="50"/>
      <c r="T4323" s="50"/>
      <c r="U4323" s="50"/>
      <c r="V4323" s="50"/>
      <c r="W4323" s="50"/>
      <c r="X4323" s="50"/>
      <c r="Y4323" s="50"/>
      <c r="Z4323" s="50"/>
      <c r="AA4323" s="50"/>
      <c r="AB4323" s="50"/>
      <c r="AC4323" s="50"/>
      <c r="AD4323" s="50"/>
      <c r="AE4323" s="50"/>
      <c r="AF4323" s="50"/>
      <c r="AG4323" s="50"/>
      <c r="AH4323" s="50"/>
      <c r="AI4323" s="50"/>
      <c r="AJ4323" s="50"/>
      <c r="AK4323" s="50"/>
      <c r="AL4323" s="50"/>
      <c r="AM4323" s="50"/>
      <c r="AN4323" s="50"/>
      <c r="AO4323" s="50"/>
      <c r="AP4323" s="50"/>
      <c r="AQ4323" s="50"/>
      <c r="AR4323" s="50"/>
      <c r="AS4323" s="50"/>
      <c r="AT4323" s="50"/>
      <c r="AU4323" s="50"/>
      <c r="AV4323" s="50"/>
      <c r="AW4323" s="50"/>
      <c r="AX4323" s="50"/>
      <c r="AY4323" s="50"/>
      <c r="AZ4323" s="50"/>
      <c r="BA4323" s="50"/>
      <c r="BB4323" s="50"/>
      <c r="BC4323" s="50"/>
      <c r="BD4323" s="50"/>
      <c r="BE4323" s="50"/>
      <c r="BF4323" s="50"/>
      <c r="BG4323" s="50"/>
      <c r="BH4323" s="50"/>
      <c r="BI4323" s="50"/>
      <c r="BJ4323" s="50"/>
      <c r="BK4323" s="50"/>
      <c r="BL4323" s="50"/>
      <c r="BM4323" s="50"/>
      <c r="BN4323" s="50"/>
      <c r="BO4323" s="50"/>
      <c r="BP4323" s="50"/>
      <c r="BQ4323" s="50"/>
      <c r="BR4323" s="50"/>
      <c r="BS4323" s="50"/>
      <c r="BT4323" s="50"/>
      <c r="BU4323" s="50"/>
      <c r="BV4323" s="50"/>
      <c r="BW4323" s="50"/>
      <c r="BX4323" s="50"/>
      <c r="BY4323" s="50"/>
      <c r="BZ4323" s="50"/>
      <c r="CA4323" s="50"/>
      <c r="CB4323" s="50"/>
      <c r="CC4323" s="50"/>
      <c r="CD4323" s="50"/>
      <c r="CE4323" s="50"/>
      <c r="CF4323" s="50"/>
      <c r="CG4323" s="50"/>
      <c r="CH4323" s="50"/>
      <c r="CI4323" s="50"/>
      <c r="CJ4323" s="50"/>
      <c r="CK4323" s="50"/>
      <c r="CL4323" s="50"/>
      <c r="CM4323" s="50"/>
      <c r="CN4323" s="50"/>
      <c r="CO4323" s="50"/>
      <c r="CP4323" s="50"/>
      <c r="CQ4323" s="50"/>
      <c r="CR4323" s="50"/>
      <c r="CS4323" s="50"/>
      <c r="CT4323" s="50"/>
      <c r="CU4323" s="50"/>
      <c r="CV4323" s="50"/>
      <c r="CW4323" s="50"/>
      <c r="CX4323" s="50"/>
      <c r="CY4323" s="50"/>
      <c r="CZ4323" s="50"/>
      <c r="DA4323" s="50"/>
      <c r="DB4323" s="50"/>
      <c r="DC4323" s="50"/>
      <c r="DD4323" s="50"/>
      <c r="DE4323" s="50"/>
      <c r="DF4323" s="50"/>
      <c r="DG4323" s="50"/>
    </row>
    <row r="4324" spans="1:111" x14ac:dyDescent="0.2">
      <c r="A4324" s="659"/>
      <c r="B4324" s="659"/>
      <c r="C4324" s="659"/>
      <c r="D4324" s="78" t="s">
        <v>691</v>
      </c>
      <c r="E4324" s="362">
        <v>150</v>
      </c>
      <c r="F4324" s="352">
        <f t="shared" si="134"/>
        <v>90</v>
      </c>
      <c r="G4324" s="352">
        <f t="shared" si="135"/>
        <v>75</v>
      </c>
      <c r="H4324" s="50"/>
      <c r="I4324" s="50"/>
      <c r="J4324" s="50"/>
      <c r="K4324" s="50"/>
      <c r="L4324" s="50"/>
      <c r="M4324" s="50"/>
      <c r="N4324" s="50"/>
      <c r="O4324" s="50"/>
      <c r="P4324" s="50"/>
      <c r="Q4324" s="50"/>
      <c r="R4324" s="50"/>
      <c r="S4324" s="50"/>
      <c r="T4324" s="50"/>
      <c r="U4324" s="50"/>
      <c r="V4324" s="50"/>
      <c r="W4324" s="50"/>
      <c r="X4324" s="50"/>
      <c r="Y4324" s="50"/>
      <c r="Z4324" s="50"/>
      <c r="AA4324" s="50"/>
      <c r="AB4324" s="50"/>
      <c r="AC4324" s="50"/>
      <c r="AD4324" s="50"/>
      <c r="AE4324" s="50"/>
      <c r="AF4324" s="50"/>
      <c r="AG4324" s="50"/>
      <c r="AH4324" s="50"/>
      <c r="AI4324" s="50"/>
      <c r="AJ4324" s="50"/>
      <c r="AK4324" s="50"/>
      <c r="AL4324" s="50"/>
      <c r="AM4324" s="50"/>
      <c r="AN4324" s="50"/>
      <c r="AO4324" s="50"/>
      <c r="AP4324" s="50"/>
      <c r="AQ4324" s="50"/>
      <c r="AR4324" s="50"/>
      <c r="AS4324" s="50"/>
      <c r="AT4324" s="50"/>
      <c r="AU4324" s="50"/>
      <c r="AV4324" s="50"/>
      <c r="AW4324" s="50"/>
      <c r="AX4324" s="50"/>
      <c r="AY4324" s="50"/>
      <c r="AZ4324" s="50"/>
      <c r="BA4324" s="50"/>
      <c r="BB4324" s="50"/>
      <c r="BC4324" s="50"/>
      <c r="BD4324" s="50"/>
      <c r="BE4324" s="50"/>
      <c r="BF4324" s="50"/>
      <c r="BG4324" s="50"/>
      <c r="BH4324" s="50"/>
      <c r="BI4324" s="50"/>
      <c r="BJ4324" s="50"/>
      <c r="BK4324" s="50"/>
      <c r="BL4324" s="50"/>
      <c r="BM4324" s="50"/>
      <c r="BN4324" s="50"/>
      <c r="BO4324" s="50"/>
      <c r="BP4324" s="50"/>
      <c r="BQ4324" s="50"/>
      <c r="BR4324" s="50"/>
      <c r="BS4324" s="50"/>
      <c r="BT4324" s="50"/>
      <c r="BU4324" s="50"/>
      <c r="BV4324" s="50"/>
      <c r="BW4324" s="50"/>
      <c r="BX4324" s="50"/>
      <c r="BY4324" s="50"/>
      <c r="BZ4324" s="50"/>
      <c r="CA4324" s="50"/>
      <c r="CB4324" s="50"/>
      <c r="CC4324" s="50"/>
      <c r="CD4324" s="50"/>
      <c r="CE4324" s="50"/>
      <c r="CF4324" s="50"/>
      <c r="CG4324" s="50"/>
      <c r="CH4324" s="50"/>
      <c r="CI4324" s="50"/>
      <c r="CJ4324" s="50"/>
      <c r="CK4324" s="50"/>
      <c r="CL4324" s="50"/>
      <c r="CM4324" s="50"/>
      <c r="CN4324" s="50"/>
      <c r="CO4324" s="50"/>
      <c r="CP4324" s="50"/>
      <c r="CQ4324" s="50"/>
      <c r="CR4324" s="50"/>
      <c r="CS4324" s="50"/>
      <c r="CT4324" s="50"/>
      <c r="CU4324" s="50"/>
      <c r="CV4324" s="50"/>
      <c r="CW4324" s="50"/>
      <c r="CX4324" s="50"/>
      <c r="CY4324" s="50"/>
      <c r="CZ4324" s="50"/>
      <c r="DA4324" s="50"/>
      <c r="DB4324" s="50"/>
      <c r="DC4324" s="50"/>
      <c r="DD4324" s="50"/>
      <c r="DE4324" s="50"/>
      <c r="DF4324" s="50"/>
      <c r="DG4324" s="50"/>
    </row>
    <row r="4325" spans="1:111" x14ac:dyDescent="0.2">
      <c r="A4325" s="659"/>
      <c r="B4325" s="659"/>
      <c r="C4325" s="659"/>
      <c r="D4325" s="78" t="s">
        <v>692</v>
      </c>
      <c r="E4325" s="362">
        <v>150</v>
      </c>
      <c r="F4325" s="352">
        <f t="shared" si="134"/>
        <v>90</v>
      </c>
      <c r="G4325" s="352">
        <f t="shared" si="135"/>
        <v>75</v>
      </c>
      <c r="H4325" s="50"/>
      <c r="I4325" s="50"/>
      <c r="J4325" s="50"/>
      <c r="K4325" s="50"/>
      <c r="L4325" s="50"/>
      <c r="M4325" s="50"/>
      <c r="N4325" s="50"/>
      <c r="O4325" s="50"/>
      <c r="P4325" s="50"/>
      <c r="Q4325" s="50"/>
      <c r="R4325" s="50"/>
      <c r="S4325" s="50"/>
      <c r="T4325" s="50"/>
      <c r="U4325" s="50"/>
      <c r="V4325" s="50"/>
      <c r="W4325" s="50"/>
      <c r="X4325" s="50"/>
      <c r="Y4325" s="50"/>
      <c r="Z4325" s="50"/>
      <c r="AA4325" s="50"/>
      <c r="AB4325" s="50"/>
      <c r="AC4325" s="50"/>
      <c r="AD4325" s="50"/>
      <c r="AE4325" s="50"/>
      <c r="AF4325" s="50"/>
      <c r="AG4325" s="50"/>
      <c r="AH4325" s="50"/>
      <c r="AI4325" s="50"/>
      <c r="AJ4325" s="50"/>
      <c r="AK4325" s="50"/>
      <c r="AL4325" s="50"/>
      <c r="AM4325" s="50"/>
      <c r="AN4325" s="50"/>
      <c r="AO4325" s="50"/>
      <c r="AP4325" s="50"/>
      <c r="AQ4325" s="50"/>
      <c r="AR4325" s="50"/>
      <c r="AS4325" s="50"/>
      <c r="AT4325" s="50"/>
      <c r="AU4325" s="50"/>
      <c r="AV4325" s="50"/>
      <c r="AW4325" s="50"/>
      <c r="AX4325" s="50"/>
      <c r="AY4325" s="50"/>
      <c r="AZ4325" s="50"/>
      <c r="BA4325" s="50"/>
      <c r="BB4325" s="50"/>
      <c r="BC4325" s="50"/>
      <c r="BD4325" s="50"/>
      <c r="BE4325" s="50"/>
      <c r="BF4325" s="50"/>
      <c r="BG4325" s="50"/>
      <c r="BH4325" s="50"/>
      <c r="BI4325" s="50"/>
      <c r="BJ4325" s="50"/>
      <c r="BK4325" s="50"/>
      <c r="BL4325" s="50"/>
      <c r="BM4325" s="50"/>
      <c r="BN4325" s="50"/>
      <c r="BO4325" s="50"/>
      <c r="BP4325" s="50"/>
      <c r="BQ4325" s="50"/>
      <c r="BR4325" s="50"/>
      <c r="BS4325" s="50"/>
      <c r="BT4325" s="50"/>
      <c r="BU4325" s="50"/>
      <c r="BV4325" s="50"/>
      <c r="BW4325" s="50"/>
      <c r="BX4325" s="50"/>
      <c r="BY4325" s="50"/>
      <c r="BZ4325" s="50"/>
      <c r="CA4325" s="50"/>
      <c r="CB4325" s="50"/>
      <c r="CC4325" s="50"/>
      <c r="CD4325" s="50"/>
      <c r="CE4325" s="50"/>
      <c r="CF4325" s="50"/>
      <c r="CG4325" s="50"/>
      <c r="CH4325" s="50"/>
      <c r="CI4325" s="50"/>
      <c r="CJ4325" s="50"/>
      <c r="CK4325" s="50"/>
      <c r="CL4325" s="50"/>
      <c r="CM4325" s="50"/>
      <c r="CN4325" s="50"/>
      <c r="CO4325" s="50"/>
      <c r="CP4325" s="50"/>
      <c r="CQ4325" s="50"/>
      <c r="CR4325" s="50"/>
      <c r="CS4325" s="50"/>
      <c r="CT4325" s="50"/>
      <c r="CU4325" s="50"/>
      <c r="CV4325" s="50"/>
      <c r="CW4325" s="50"/>
      <c r="CX4325" s="50"/>
      <c r="CY4325" s="50"/>
      <c r="CZ4325" s="50"/>
      <c r="DA4325" s="50"/>
      <c r="DB4325" s="50"/>
      <c r="DC4325" s="50"/>
      <c r="DD4325" s="50"/>
      <c r="DE4325" s="50"/>
      <c r="DF4325" s="50"/>
      <c r="DG4325" s="50"/>
    </row>
    <row r="4326" spans="1:111" x14ac:dyDescent="0.2">
      <c r="A4326" s="659"/>
      <c r="B4326" s="659"/>
      <c r="C4326" s="659"/>
      <c r="D4326" s="78" t="s">
        <v>693</v>
      </c>
      <c r="E4326" s="362">
        <v>150</v>
      </c>
      <c r="F4326" s="352">
        <f t="shared" si="134"/>
        <v>90</v>
      </c>
      <c r="G4326" s="352">
        <f t="shared" si="135"/>
        <v>75</v>
      </c>
      <c r="H4326" s="50"/>
      <c r="I4326" s="50"/>
      <c r="J4326" s="50"/>
      <c r="K4326" s="50"/>
      <c r="L4326" s="50"/>
      <c r="M4326" s="50"/>
      <c r="N4326" s="50"/>
      <c r="O4326" s="50"/>
      <c r="P4326" s="50"/>
      <c r="Q4326" s="50"/>
      <c r="R4326" s="50"/>
      <c r="S4326" s="50"/>
      <c r="T4326" s="50"/>
      <c r="U4326" s="50"/>
      <c r="V4326" s="50"/>
      <c r="W4326" s="50"/>
      <c r="X4326" s="50"/>
      <c r="Y4326" s="50"/>
      <c r="Z4326" s="50"/>
      <c r="AA4326" s="50"/>
      <c r="AB4326" s="50"/>
      <c r="AC4326" s="50"/>
      <c r="AD4326" s="50"/>
      <c r="AE4326" s="50"/>
      <c r="AF4326" s="50"/>
      <c r="AG4326" s="50"/>
      <c r="AH4326" s="50"/>
      <c r="AI4326" s="50"/>
      <c r="AJ4326" s="50"/>
      <c r="AK4326" s="50"/>
      <c r="AL4326" s="50"/>
      <c r="AM4326" s="50"/>
      <c r="AN4326" s="50"/>
      <c r="AO4326" s="50"/>
      <c r="AP4326" s="50"/>
      <c r="AQ4326" s="50"/>
      <c r="AR4326" s="50"/>
      <c r="AS4326" s="50"/>
      <c r="AT4326" s="50"/>
      <c r="AU4326" s="50"/>
      <c r="AV4326" s="50"/>
      <c r="AW4326" s="50"/>
      <c r="AX4326" s="50"/>
      <c r="AY4326" s="50"/>
      <c r="AZ4326" s="50"/>
      <c r="BA4326" s="50"/>
      <c r="BB4326" s="50"/>
      <c r="BC4326" s="50"/>
      <c r="BD4326" s="50"/>
      <c r="BE4326" s="50"/>
      <c r="BF4326" s="50"/>
      <c r="BG4326" s="50"/>
      <c r="BH4326" s="50"/>
      <c r="BI4326" s="50"/>
      <c r="BJ4326" s="50"/>
      <c r="BK4326" s="50"/>
      <c r="BL4326" s="50"/>
      <c r="BM4326" s="50"/>
      <c r="BN4326" s="50"/>
      <c r="BO4326" s="50"/>
      <c r="BP4326" s="50"/>
      <c r="BQ4326" s="50"/>
      <c r="BR4326" s="50"/>
      <c r="BS4326" s="50"/>
      <c r="BT4326" s="50"/>
      <c r="BU4326" s="50"/>
      <c r="BV4326" s="50"/>
      <c r="BW4326" s="50"/>
      <c r="BX4326" s="50"/>
      <c r="BY4326" s="50"/>
      <c r="BZ4326" s="50"/>
      <c r="CA4326" s="50"/>
      <c r="CB4326" s="50"/>
      <c r="CC4326" s="50"/>
      <c r="CD4326" s="50"/>
      <c r="CE4326" s="50"/>
      <c r="CF4326" s="50"/>
      <c r="CG4326" s="50"/>
      <c r="CH4326" s="50"/>
      <c r="CI4326" s="50"/>
      <c r="CJ4326" s="50"/>
      <c r="CK4326" s="50"/>
      <c r="CL4326" s="50"/>
      <c r="CM4326" s="50"/>
      <c r="CN4326" s="50"/>
      <c r="CO4326" s="50"/>
      <c r="CP4326" s="50"/>
      <c r="CQ4326" s="50"/>
      <c r="CR4326" s="50"/>
      <c r="CS4326" s="50"/>
      <c r="CT4326" s="50"/>
      <c r="CU4326" s="50"/>
      <c r="CV4326" s="50"/>
      <c r="CW4326" s="50"/>
      <c r="CX4326" s="50"/>
      <c r="CY4326" s="50"/>
      <c r="CZ4326" s="50"/>
      <c r="DA4326" s="50"/>
      <c r="DB4326" s="50"/>
      <c r="DC4326" s="50"/>
      <c r="DD4326" s="50"/>
      <c r="DE4326" s="50"/>
      <c r="DF4326" s="50"/>
      <c r="DG4326" s="50"/>
    </row>
    <row r="4327" spans="1:111" x14ac:dyDescent="0.2">
      <c r="A4327" s="660"/>
      <c r="B4327" s="660"/>
      <c r="C4327" s="660"/>
      <c r="D4327" s="78" t="s">
        <v>694</v>
      </c>
      <c r="E4327" s="362">
        <v>150</v>
      </c>
      <c r="F4327" s="352">
        <f t="shared" si="134"/>
        <v>90</v>
      </c>
      <c r="G4327" s="352">
        <f t="shared" si="135"/>
        <v>75</v>
      </c>
      <c r="H4327" s="50"/>
      <c r="I4327" s="50"/>
      <c r="J4327" s="50"/>
      <c r="K4327" s="50"/>
      <c r="L4327" s="50"/>
      <c r="M4327" s="50"/>
      <c r="N4327" s="50"/>
      <c r="O4327" s="50"/>
      <c r="P4327" s="50"/>
      <c r="Q4327" s="50"/>
      <c r="R4327" s="50"/>
      <c r="S4327" s="50"/>
      <c r="T4327" s="50"/>
      <c r="U4327" s="50"/>
      <c r="V4327" s="50"/>
      <c r="W4327" s="50"/>
      <c r="X4327" s="50"/>
      <c r="Y4327" s="50"/>
      <c r="Z4327" s="50"/>
      <c r="AA4327" s="50"/>
      <c r="AB4327" s="50"/>
      <c r="AC4327" s="50"/>
      <c r="AD4327" s="50"/>
      <c r="AE4327" s="50"/>
      <c r="AF4327" s="50"/>
      <c r="AG4327" s="50"/>
      <c r="AH4327" s="50"/>
      <c r="AI4327" s="50"/>
      <c r="AJ4327" s="50"/>
      <c r="AK4327" s="50"/>
      <c r="AL4327" s="50"/>
      <c r="AM4327" s="50"/>
      <c r="AN4327" s="50"/>
      <c r="AO4327" s="50"/>
      <c r="AP4327" s="50"/>
      <c r="AQ4327" s="50"/>
      <c r="AR4327" s="50"/>
      <c r="AS4327" s="50"/>
      <c r="AT4327" s="50"/>
      <c r="AU4327" s="50"/>
      <c r="AV4327" s="50"/>
      <c r="AW4327" s="50"/>
      <c r="AX4327" s="50"/>
      <c r="AY4327" s="50"/>
      <c r="AZ4327" s="50"/>
      <c r="BA4327" s="50"/>
      <c r="BB4327" s="50"/>
      <c r="BC4327" s="50"/>
      <c r="BD4327" s="50"/>
      <c r="BE4327" s="50"/>
      <c r="BF4327" s="50"/>
      <c r="BG4327" s="50"/>
      <c r="BH4327" s="50"/>
      <c r="BI4327" s="50"/>
      <c r="BJ4327" s="50"/>
      <c r="BK4327" s="50"/>
      <c r="BL4327" s="50"/>
      <c r="BM4327" s="50"/>
      <c r="BN4327" s="50"/>
      <c r="BO4327" s="50"/>
      <c r="BP4327" s="50"/>
      <c r="BQ4327" s="50"/>
      <c r="BR4327" s="50"/>
      <c r="BS4327" s="50"/>
      <c r="BT4327" s="50"/>
      <c r="BU4327" s="50"/>
      <c r="BV4327" s="50"/>
      <c r="BW4327" s="50"/>
      <c r="BX4327" s="50"/>
      <c r="BY4327" s="50"/>
      <c r="BZ4327" s="50"/>
      <c r="CA4327" s="50"/>
      <c r="CB4327" s="50"/>
      <c r="CC4327" s="50"/>
      <c r="CD4327" s="50"/>
      <c r="CE4327" s="50"/>
      <c r="CF4327" s="50"/>
      <c r="CG4327" s="50"/>
      <c r="CH4327" s="50"/>
      <c r="CI4327" s="50"/>
      <c r="CJ4327" s="50"/>
      <c r="CK4327" s="50"/>
      <c r="CL4327" s="50"/>
      <c r="CM4327" s="50"/>
      <c r="CN4327" s="50"/>
      <c r="CO4327" s="50"/>
      <c r="CP4327" s="50"/>
      <c r="CQ4327" s="50"/>
      <c r="CR4327" s="50"/>
      <c r="CS4327" s="50"/>
      <c r="CT4327" s="50"/>
      <c r="CU4327" s="50"/>
      <c r="CV4327" s="50"/>
      <c r="CW4327" s="50"/>
      <c r="CX4327" s="50"/>
      <c r="CY4327" s="50"/>
      <c r="CZ4327" s="50"/>
      <c r="DA4327" s="50"/>
      <c r="DB4327" s="50"/>
      <c r="DC4327" s="50"/>
      <c r="DD4327" s="50"/>
      <c r="DE4327" s="50"/>
      <c r="DF4327" s="50"/>
      <c r="DG4327" s="50"/>
    </row>
    <row r="4328" spans="1:111" x14ac:dyDescent="0.2">
      <c r="A4328" s="570" t="s">
        <v>1158</v>
      </c>
      <c r="B4328" s="570" t="s">
        <v>1158</v>
      </c>
      <c r="C4328" s="570"/>
      <c r="D4328" s="75" t="s">
        <v>695</v>
      </c>
      <c r="E4328" s="362"/>
      <c r="F4328" s="352">
        <f t="shared" si="134"/>
        <v>0</v>
      </c>
      <c r="G4328" s="352">
        <f t="shared" si="135"/>
        <v>0</v>
      </c>
      <c r="H4328" s="50"/>
      <c r="I4328" s="50"/>
      <c r="J4328" s="50"/>
      <c r="K4328" s="50"/>
      <c r="L4328" s="50"/>
      <c r="M4328" s="50"/>
      <c r="N4328" s="50"/>
      <c r="O4328" s="50"/>
      <c r="P4328" s="50"/>
      <c r="Q4328" s="50"/>
      <c r="R4328" s="50"/>
      <c r="S4328" s="50"/>
      <c r="T4328" s="50"/>
      <c r="U4328" s="50"/>
      <c r="V4328" s="50"/>
      <c r="W4328" s="50"/>
      <c r="X4328" s="50"/>
      <c r="Y4328" s="50"/>
      <c r="Z4328" s="50"/>
      <c r="AA4328" s="50"/>
      <c r="AB4328" s="50"/>
      <c r="AC4328" s="50"/>
      <c r="AD4328" s="50"/>
      <c r="AE4328" s="50"/>
      <c r="AF4328" s="50"/>
      <c r="AG4328" s="50"/>
      <c r="AH4328" s="50"/>
      <c r="AI4328" s="50"/>
      <c r="AJ4328" s="50"/>
      <c r="AK4328" s="50"/>
      <c r="AL4328" s="50"/>
      <c r="AM4328" s="50"/>
      <c r="AN4328" s="50"/>
      <c r="AO4328" s="50"/>
      <c r="AP4328" s="50"/>
      <c r="AQ4328" s="50"/>
      <c r="AR4328" s="50"/>
      <c r="AS4328" s="50"/>
      <c r="AT4328" s="50"/>
      <c r="AU4328" s="50"/>
      <c r="AV4328" s="50"/>
      <c r="AW4328" s="50"/>
      <c r="AX4328" s="50"/>
      <c r="AY4328" s="50"/>
      <c r="AZ4328" s="50"/>
      <c r="BA4328" s="50"/>
      <c r="BB4328" s="50"/>
      <c r="BC4328" s="50"/>
      <c r="BD4328" s="50"/>
      <c r="BE4328" s="50"/>
      <c r="BF4328" s="50"/>
      <c r="BG4328" s="50"/>
      <c r="BH4328" s="50"/>
      <c r="BI4328" s="50"/>
      <c r="BJ4328" s="50"/>
      <c r="BK4328" s="50"/>
      <c r="BL4328" s="50"/>
      <c r="BM4328" s="50"/>
      <c r="BN4328" s="50"/>
      <c r="BO4328" s="50"/>
      <c r="BP4328" s="50"/>
      <c r="BQ4328" s="50"/>
      <c r="BR4328" s="50"/>
      <c r="BS4328" s="50"/>
      <c r="BT4328" s="50"/>
      <c r="BU4328" s="50"/>
      <c r="BV4328" s="50"/>
      <c r="BW4328" s="50"/>
      <c r="BX4328" s="50"/>
      <c r="BY4328" s="50"/>
      <c r="BZ4328" s="50"/>
      <c r="CA4328" s="50"/>
      <c r="CB4328" s="50"/>
      <c r="CC4328" s="50"/>
      <c r="CD4328" s="50"/>
      <c r="CE4328" s="50"/>
      <c r="CF4328" s="50"/>
      <c r="CG4328" s="50"/>
      <c r="CH4328" s="50"/>
      <c r="CI4328" s="50"/>
      <c r="CJ4328" s="50"/>
      <c r="CK4328" s="50"/>
      <c r="CL4328" s="50"/>
      <c r="CM4328" s="50"/>
      <c r="CN4328" s="50"/>
      <c r="CO4328" s="50"/>
      <c r="CP4328" s="50"/>
      <c r="CQ4328" s="50"/>
      <c r="CR4328" s="50"/>
      <c r="CS4328" s="50"/>
      <c r="CT4328" s="50"/>
      <c r="CU4328" s="50"/>
      <c r="CV4328" s="50"/>
      <c r="CW4328" s="50"/>
      <c r="CX4328" s="50"/>
      <c r="CY4328" s="50"/>
      <c r="CZ4328" s="50"/>
      <c r="DA4328" s="50"/>
      <c r="DB4328" s="50"/>
      <c r="DC4328" s="50"/>
      <c r="DD4328" s="50"/>
      <c r="DE4328" s="50"/>
      <c r="DF4328" s="50"/>
      <c r="DG4328" s="50"/>
    </row>
    <row r="4329" spans="1:111" x14ac:dyDescent="0.2">
      <c r="A4329" s="571"/>
      <c r="B4329" s="571"/>
      <c r="C4329" s="571"/>
      <c r="D4329" s="78" t="s">
        <v>696</v>
      </c>
      <c r="E4329" s="362">
        <v>150</v>
      </c>
      <c r="F4329" s="352">
        <f t="shared" si="134"/>
        <v>90</v>
      </c>
      <c r="G4329" s="352">
        <f t="shared" si="135"/>
        <v>75</v>
      </c>
      <c r="H4329" s="50"/>
      <c r="I4329" s="50"/>
      <c r="J4329" s="50"/>
      <c r="K4329" s="50"/>
      <c r="L4329" s="50"/>
      <c r="M4329" s="50"/>
      <c r="N4329" s="50"/>
      <c r="O4329" s="50"/>
      <c r="P4329" s="50"/>
      <c r="Q4329" s="50"/>
      <c r="R4329" s="50"/>
      <c r="S4329" s="50"/>
      <c r="T4329" s="50"/>
      <c r="U4329" s="50"/>
      <c r="V4329" s="50"/>
      <c r="W4329" s="50"/>
      <c r="X4329" s="50"/>
      <c r="Y4329" s="50"/>
      <c r="Z4329" s="50"/>
      <c r="AA4329" s="50"/>
      <c r="AB4329" s="50"/>
      <c r="AC4329" s="50"/>
      <c r="AD4329" s="50"/>
      <c r="AE4329" s="50"/>
      <c r="AF4329" s="50"/>
      <c r="AG4329" s="50"/>
      <c r="AH4329" s="50"/>
      <c r="AI4329" s="50"/>
      <c r="AJ4329" s="50"/>
      <c r="AK4329" s="50"/>
      <c r="AL4329" s="50"/>
      <c r="AM4329" s="50"/>
      <c r="AN4329" s="50"/>
      <c r="AO4329" s="50"/>
      <c r="AP4329" s="50"/>
      <c r="AQ4329" s="50"/>
      <c r="AR4329" s="50"/>
      <c r="AS4329" s="50"/>
      <c r="AT4329" s="50"/>
      <c r="AU4329" s="50"/>
      <c r="AV4329" s="50"/>
      <c r="AW4329" s="50"/>
      <c r="AX4329" s="50"/>
      <c r="AY4329" s="50"/>
      <c r="AZ4329" s="50"/>
      <c r="BA4329" s="50"/>
      <c r="BB4329" s="50"/>
      <c r="BC4329" s="50"/>
      <c r="BD4329" s="50"/>
      <c r="BE4329" s="50"/>
      <c r="BF4329" s="50"/>
      <c r="BG4329" s="50"/>
      <c r="BH4329" s="50"/>
      <c r="BI4329" s="50"/>
      <c r="BJ4329" s="50"/>
      <c r="BK4329" s="50"/>
      <c r="BL4329" s="50"/>
      <c r="BM4329" s="50"/>
      <c r="BN4329" s="50"/>
      <c r="BO4329" s="50"/>
      <c r="BP4329" s="50"/>
      <c r="BQ4329" s="50"/>
      <c r="BR4329" s="50"/>
      <c r="BS4329" s="50"/>
      <c r="BT4329" s="50"/>
      <c r="BU4329" s="50"/>
      <c r="BV4329" s="50"/>
      <c r="BW4329" s="50"/>
      <c r="BX4329" s="50"/>
      <c r="BY4329" s="50"/>
      <c r="BZ4329" s="50"/>
      <c r="CA4329" s="50"/>
      <c r="CB4329" s="50"/>
      <c r="CC4329" s="50"/>
      <c r="CD4329" s="50"/>
      <c r="CE4329" s="50"/>
      <c r="CF4329" s="50"/>
      <c r="CG4329" s="50"/>
      <c r="CH4329" s="50"/>
      <c r="CI4329" s="50"/>
      <c r="CJ4329" s="50"/>
      <c r="CK4329" s="50"/>
      <c r="CL4329" s="50"/>
      <c r="CM4329" s="50"/>
      <c r="CN4329" s="50"/>
      <c r="CO4329" s="50"/>
      <c r="CP4329" s="50"/>
      <c r="CQ4329" s="50"/>
      <c r="CR4329" s="50"/>
      <c r="CS4329" s="50"/>
      <c r="CT4329" s="50"/>
      <c r="CU4329" s="50"/>
      <c r="CV4329" s="50"/>
      <c r="CW4329" s="50"/>
      <c r="CX4329" s="50"/>
      <c r="CY4329" s="50"/>
      <c r="CZ4329" s="50"/>
      <c r="DA4329" s="50"/>
      <c r="DB4329" s="50"/>
      <c r="DC4329" s="50"/>
      <c r="DD4329" s="50"/>
      <c r="DE4329" s="50"/>
      <c r="DF4329" s="50"/>
      <c r="DG4329" s="50"/>
    </row>
    <row r="4330" spans="1:111" x14ac:dyDescent="0.2">
      <c r="A4330" s="571"/>
      <c r="B4330" s="571"/>
      <c r="C4330" s="571"/>
      <c r="D4330" s="78" t="s">
        <v>697</v>
      </c>
      <c r="E4330" s="362">
        <v>150</v>
      </c>
      <c r="F4330" s="352">
        <f t="shared" si="134"/>
        <v>90</v>
      </c>
      <c r="G4330" s="352">
        <f t="shared" si="135"/>
        <v>75</v>
      </c>
      <c r="H4330" s="50"/>
      <c r="I4330" s="50"/>
      <c r="J4330" s="50"/>
      <c r="K4330" s="50"/>
      <c r="L4330" s="50"/>
      <c r="M4330" s="50"/>
      <c r="N4330" s="50"/>
      <c r="O4330" s="50"/>
      <c r="P4330" s="50"/>
      <c r="Q4330" s="50"/>
      <c r="R4330" s="50"/>
      <c r="S4330" s="50"/>
      <c r="T4330" s="50"/>
      <c r="U4330" s="50"/>
      <c r="V4330" s="50"/>
      <c r="W4330" s="50"/>
      <c r="X4330" s="50"/>
      <c r="Y4330" s="50"/>
      <c r="Z4330" s="50"/>
      <c r="AA4330" s="50"/>
      <c r="AB4330" s="50"/>
      <c r="AC4330" s="50"/>
      <c r="AD4330" s="50"/>
      <c r="AE4330" s="50"/>
      <c r="AF4330" s="50"/>
      <c r="AG4330" s="50"/>
      <c r="AH4330" s="50"/>
      <c r="AI4330" s="50"/>
      <c r="AJ4330" s="50"/>
      <c r="AK4330" s="50"/>
      <c r="AL4330" s="50"/>
      <c r="AM4330" s="50"/>
      <c r="AN4330" s="50"/>
      <c r="AO4330" s="50"/>
      <c r="AP4330" s="50"/>
      <c r="AQ4330" s="50"/>
      <c r="AR4330" s="50"/>
      <c r="AS4330" s="50"/>
      <c r="AT4330" s="50"/>
      <c r="AU4330" s="50"/>
      <c r="AV4330" s="50"/>
      <c r="AW4330" s="50"/>
      <c r="AX4330" s="50"/>
      <c r="AY4330" s="50"/>
      <c r="AZ4330" s="50"/>
      <c r="BA4330" s="50"/>
      <c r="BB4330" s="50"/>
      <c r="BC4330" s="50"/>
      <c r="BD4330" s="50"/>
      <c r="BE4330" s="50"/>
      <c r="BF4330" s="50"/>
      <c r="BG4330" s="50"/>
      <c r="BH4330" s="50"/>
      <c r="BI4330" s="50"/>
      <c r="BJ4330" s="50"/>
      <c r="BK4330" s="50"/>
      <c r="BL4330" s="50"/>
      <c r="BM4330" s="50"/>
      <c r="BN4330" s="50"/>
      <c r="BO4330" s="50"/>
      <c r="BP4330" s="50"/>
      <c r="BQ4330" s="50"/>
      <c r="BR4330" s="50"/>
      <c r="BS4330" s="50"/>
      <c r="BT4330" s="50"/>
      <c r="BU4330" s="50"/>
      <c r="BV4330" s="50"/>
      <c r="BW4330" s="50"/>
      <c r="BX4330" s="50"/>
      <c r="BY4330" s="50"/>
      <c r="BZ4330" s="50"/>
      <c r="CA4330" s="50"/>
      <c r="CB4330" s="50"/>
      <c r="CC4330" s="50"/>
      <c r="CD4330" s="50"/>
      <c r="CE4330" s="50"/>
      <c r="CF4330" s="50"/>
      <c r="CG4330" s="50"/>
      <c r="CH4330" s="50"/>
      <c r="CI4330" s="50"/>
      <c r="CJ4330" s="50"/>
      <c r="CK4330" s="50"/>
      <c r="CL4330" s="50"/>
      <c r="CM4330" s="50"/>
      <c r="CN4330" s="50"/>
      <c r="CO4330" s="50"/>
      <c r="CP4330" s="50"/>
      <c r="CQ4330" s="50"/>
      <c r="CR4330" s="50"/>
      <c r="CS4330" s="50"/>
      <c r="CT4330" s="50"/>
      <c r="CU4330" s="50"/>
      <c r="CV4330" s="50"/>
      <c r="CW4330" s="50"/>
      <c r="CX4330" s="50"/>
      <c r="CY4330" s="50"/>
      <c r="CZ4330" s="50"/>
      <c r="DA4330" s="50"/>
      <c r="DB4330" s="50"/>
      <c r="DC4330" s="50"/>
      <c r="DD4330" s="50"/>
      <c r="DE4330" s="50"/>
      <c r="DF4330" s="50"/>
      <c r="DG4330" s="50"/>
    </row>
    <row r="4331" spans="1:111" x14ac:dyDescent="0.2">
      <c r="A4331" s="571"/>
      <c r="B4331" s="571"/>
      <c r="C4331" s="571"/>
      <c r="D4331" s="78" t="s">
        <v>698</v>
      </c>
      <c r="E4331" s="362">
        <v>150</v>
      </c>
      <c r="F4331" s="352">
        <f t="shared" si="134"/>
        <v>90</v>
      </c>
      <c r="G4331" s="352">
        <f t="shared" si="135"/>
        <v>75</v>
      </c>
      <c r="H4331" s="50"/>
      <c r="I4331" s="50"/>
      <c r="J4331" s="50"/>
      <c r="K4331" s="50"/>
      <c r="L4331" s="50"/>
      <c r="M4331" s="50"/>
      <c r="N4331" s="50"/>
      <c r="O4331" s="50"/>
      <c r="P4331" s="50"/>
      <c r="Q4331" s="50"/>
      <c r="R4331" s="50"/>
      <c r="S4331" s="50"/>
      <c r="T4331" s="50"/>
      <c r="U4331" s="50"/>
      <c r="V4331" s="50"/>
      <c r="W4331" s="50"/>
      <c r="X4331" s="50"/>
      <c r="Y4331" s="50"/>
      <c r="Z4331" s="50"/>
      <c r="AA4331" s="50"/>
      <c r="AB4331" s="50"/>
      <c r="AC4331" s="50"/>
      <c r="AD4331" s="50"/>
      <c r="AE4331" s="50"/>
      <c r="AF4331" s="50"/>
      <c r="AG4331" s="50"/>
      <c r="AH4331" s="50"/>
      <c r="AI4331" s="50"/>
      <c r="AJ4331" s="50"/>
      <c r="AK4331" s="50"/>
      <c r="AL4331" s="50"/>
      <c r="AM4331" s="50"/>
      <c r="AN4331" s="50"/>
      <c r="AO4331" s="50"/>
      <c r="AP4331" s="50"/>
      <c r="AQ4331" s="50"/>
      <c r="AR4331" s="50"/>
      <c r="AS4331" s="50"/>
      <c r="AT4331" s="50"/>
      <c r="AU4331" s="50"/>
      <c r="AV4331" s="50"/>
      <c r="AW4331" s="50"/>
      <c r="AX4331" s="50"/>
      <c r="AY4331" s="50"/>
      <c r="AZ4331" s="50"/>
      <c r="BA4331" s="50"/>
      <c r="BB4331" s="50"/>
      <c r="BC4331" s="50"/>
      <c r="BD4331" s="50"/>
      <c r="BE4331" s="50"/>
      <c r="BF4331" s="50"/>
      <c r="BG4331" s="50"/>
      <c r="BH4331" s="50"/>
      <c r="BI4331" s="50"/>
      <c r="BJ4331" s="50"/>
      <c r="BK4331" s="50"/>
      <c r="BL4331" s="50"/>
      <c r="BM4331" s="50"/>
      <c r="BN4331" s="50"/>
      <c r="BO4331" s="50"/>
      <c r="BP4331" s="50"/>
      <c r="BQ4331" s="50"/>
      <c r="BR4331" s="50"/>
      <c r="BS4331" s="50"/>
      <c r="BT4331" s="50"/>
      <c r="BU4331" s="50"/>
      <c r="BV4331" s="50"/>
      <c r="BW4331" s="50"/>
      <c r="BX4331" s="50"/>
      <c r="BY4331" s="50"/>
      <c r="BZ4331" s="50"/>
      <c r="CA4331" s="50"/>
      <c r="CB4331" s="50"/>
      <c r="CC4331" s="50"/>
      <c r="CD4331" s="50"/>
      <c r="CE4331" s="50"/>
      <c r="CF4331" s="50"/>
      <c r="CG4331" s="50"/>
      <c r="CH4331" s="50"/>
      <c r="CI4331" s="50"/>
      <c r="CJ4331" s="50"/>
      <c r="CK4331" s="50"/>
      <c r="CL4331" s="50"/>
      <c r="CM4331" s="50"/>
      <c r="CN4331" s="50"/>
      <c r="CO4331" s="50"/>
      <c r="CP4331" s="50"/>
      <c r="CQ4331" s="50"/>
      <c r="CR4331" s="50"/>
      <c r="CS4331" s="50"/>
      <c r="CT4331" s="50"/>
      <c r="CU4331" s="50"/>
      <c r="CV4331" s="50"/>
      <c r="CW4331" s="50"/>
      <c r="CX4331" s="50"/>
      <c r="CY4331" s="50"/>
      <c r="CZ4331" s="50"/>
      <c r="DA4331" s="50"/>
      <c r="DB4331" s="50"/>
      <c r="DC4331" s="50"/>
      <c r="DD4331" s="50"/>
      <c r="DE4331" s="50"/>
      <c r="DF4331" s="50"/>
      <c r="DG4331" s="50"/>
    </row>
    <row r="4332" spans="1:111" x14ac:dyDescent="0.2">
      <c r="A4332" s="571"/>
      <c r="B4332" s="571"/>
      <c r="C4332" s="571"/>
      <c r="D4332" s="78" t="s">
        <v>699</v>
      </c>
      <c r="E4332" s="362">
        <v>150</v>
      </c>
      <c r="F4332" s="352">
        <f t="shared" si="134"/>
        <v>90</v>
      </c>
      <c r="G4332" s="352">
        <f t="shared" si="135"/>
        <v>75</v>
      </c>
      <c r="H4332" s="50"/>
      <c r="I4332" s="50"/>
      <c r="J4332" s="50"/>
      <c r="K4332" s="50"/>
      <c r="L4332" s="50"/>
      <c r="M4332" s="50"/>
      <c r="N4332" s="50"/>
      <c r="O4332" s="50"/>
      <c r="P4332" s="50"/>
      <c r="Q4332" s="50"/>
      <c r="R4332" s="50"/>
      <c r="S4332" s="50"/>
      <c r="T4332" s="50"/>
      <c r="U4332" s="50"/>
      <c r="V4332" s="50"/>
      <c r="W4332" s="50"/>
      <c r="X4332" s="50"/>
      <c r="Y4332" s="50"/>
      <c r="Z4332" s="50"/>
      <c r="AA4332" s="50"/>
      <c r="AB4332" s="50"/>
      <c r="AC4332" s="50"/>
      <c r="AD4332" s="50"/>
      <c r="AE4332" s="50"/>
      <c r="AF4332" s="50"/>
      <c r="AG4332" s="50"/>
      <c r="AH4332" s="50"/>
      <c r="AI4332" s="50"/>
      <c r="AJ4332" s="50"/>
      <c r="AK4332" s="50"/>
      <c r="AL4332" s="50"/>
      <c r="AM4332" s="50"/>
      <c r="AN4332" s="50"/>
      <c r="AO4332" s="50"/>
      <c r="AP4332" s="50"/>
      <c r="AQ4332" s="50"/>
      <c r="AR4332" s="50"/>
      <c r="AS4332" s="50"/>
      <c r="AT4332" s="50"/>
      <c r="AU4332" s="50"/>
      <c r="AV4332" s="50"/>
      <c r="AW4332" s="50"/>
      <c r="AX4332" s="50"/>
      <c r="AY4332" s="50"/>
      <c r="AZ4332" s="50"/>
      <c r="BA4332" s="50"/>
      <c r="BB4332" s="50"/>
      <c r="BC4332" s="50"/>
      <c r="BD4332" s="50"/>
      <c r="BE4332" s="50"/>
      <c r="BF4332" s="50"/>
      <c r="BG4332" s="50"/>
      <c r="BH4332" s="50"/>
      <c r="BI4332" s="50"/>
      <c r="BJ4332" s="50"/>
      <c r="BK4332" s="50"/>
      <c r="BL4332" s="50"/>
      <c r="BM4332" s="50"/>
      <c r="BN4332" s="50"/>
      <c r="BO4332" s="50"/>
      <c r="BP4332" s="50"/>
      <c r="BQ4332" s="50"/>
      <c r="BR4332" s="50"/>
      <c r="BS4332" s="50"/>
      <c r="BT4332" s="50"/>
      <c r="BU4332" s="50"/>
      <c r="BV4332" s="50"/>
      <c r="BW4332" s="50"/>
      <c r="BX4332" s="50"/>
      <c r="BY4332" s="50"/>
      <c r="BZ4332" s="50"/>
      <c r="CA4332" s="50"/>
      <c r="CB4332" s="50"/>
      <c r="CC4332" s="50"/>
      <c r="CD4332" s="50"/>
      <c r="CE4332" s="50"/>
      <c r="CF4332" s="50"/>
      <c r="CG4332" s="50"/>
      <c r="CH4332" s="50"/>
      <c r="CI4332" s="50"/>
      <c r="CJ4332" s="50"/>
      <c r="CK4332" s="50"/>
      <c r="CL4332" s="50"/>
      <c r="CM4332" s="50"/>
      <c r="CN4332" s="50"/>
      <c r="CO4332" s="50"/>
      <c r="CP4332" s="50"/>
      <c r="CQ4332" s="50"/>
      <c r="CR4332" s="50"/>
      <c r="CS4332" s="50"/>
      <c r="CT4332" s="50"/>
      <c r="CU4332" s="50"/>
      <c r="CV4332" s="50"/>
      <c r="CW4332" s="50"/>
      <c r="CX4332" s="50"/>
      <c r="CY4332" s="50"/>
      <c r="CZ4332" s="50"/>
      <c r="DA4332" s="50"/>
      <c r="DB4332" s="50"/>
      <c r="DC4332" s="50"/>
      <c r="DD4332" s="50"/>
      <c r="DE4332" s="50"/>
      <c r="DF4332" s="50"/>
      <c r="DG4332" s="50"/>
    </row>
    <row r="4333" spans="1:111" x14ac:dyDescent="0.2">
      <c r="A4333" s="571"/>
      <c r="B4333" s="571"/>
      <c r="C4333" s="571"/>
      <c r="D4333" s="78" t="s">
        <v>700</v>
      </c>
      <c r="E4333" s="362">
        <v>150</v>
      </c>
      <c r="F4333" s="352">
        <f t="shared" si="134"/>
        <v>90</v>
      </c>
      <c r="G4333" s="352">
        <f t="shared" si="135"/>
        <v>75</v>
      </c>
      <c r="H4333" s="50"/>
      <c r="I4333" s="50"/>
      <c r="J4333" s="50"/>
      <c r="K4333" s="50"/>
      <c r="L4333" s="50"/>
      <c r="M4333" s="50"/>
      <c r="N4333" s="50"/>
      <c r="O4333" s="50"/>
      <c r="P4333" s="50"/>
      <c r="Q4333" s="50"/>
      <c r="R4333" s="50"/>
      <c r="S4333" s="50"/>
      <c r="T4333" s="50"/>
      <c r="U4333" s="50"/>
      <c r="V4333" s="50"/>
      <c r="W4333" s="50"/>
      <c r="X4333" s="50"/>
      <c r="Y4333" s="50"/>
      <c r="Z4333" s="50"/>
      <c r="AA4333" s="50"/>
      <c r="AB4333" s="50"/>
      <c r="AC4333" s="50"/>
      <c r="AD4333" s="50"/>
      <c r="AE4333" s="50"/>
      <c r="AF4333" s="50"/>
      <c r="AG4333" s="50"/>
      <c r="AH4333" s="50"/>
      <c r="AI4333" s="50"/>
      <c r="AJ4333" s="50"/>
      <c r="AK4333" s="50"/>
      <c r="AL4333" s="50"/>
      <c r="AM4333" s="50"/>
      <c r="AN4333" s="50"/>
      <c r="AO4333" s="50"/>
      <c r="AP4333" s="50"/>
      <c r="AQ4333" s="50"/>
      <c r="AR4333" s="50"/>
      <c r="AS4333" s="50"/>
      <c r="AT4333" s="50"/>
      <c r="AU4333" s="50"/>
      <c r="AV4333" s="50"/>
      <c r="AW4333" s="50"/>
      <c r="AX4333" s="50"/>
      <c r="AY4333" s="50"/>
      <c r="AZ4333" s="50"/>
      <c r="BA4333" s="50"/>
      <c r="BB4333" s="50"/>
      <c r="BC4333" s="50"/>
      <c r="BD4333" s="50"/>
      <c r="BE4333" s="50"/>
      <c r="BF4333" s="50"/>
      <c r="BG4333" s="50"/>
      <c r="BH4333" s="50"/>
      <c r="BI4333" s="50"/>
      <c r="BJ4333" s="50"/>
      <c r="BK4333" s="50"/>
      <c r="BL4333" s="50"/>
      <c r="BM4333" s="50"/>
      <c r="BN4333" s="50"/>
      <c r="BO4333" s="50"/>
      <c r="BP4333" s="50"/>
      <c r="BQ4333" s="50"/>
      <c r="BR4333" s="50"/>
      <c r="BS4333" s="50"/>
      <c r="BT4333" s="50"/>
      <c r="BU4333" s="50"/>
      <c r="BV4333" s="50"/>
      <c r="BW4333" s="50"/>
      <c r="BX4333" s="50"/>
      <c r="BY4333" s="50"/>
      <c r="BZ4333" s="50"/>
      <c r="CA4333" s="50"/>
      <c r="CB4333" s="50"/>
      <c r="CC4333" s="50"/>
      <c r="CD4333" s="50"/>
      <c r="CE4333" s="50"/>
      <c r="CF4333" s="50"/>
      <c r="CG4333" s="50"/>
      <c r="CH4333" s="50"/>
      <c r="CI4333" s="50"/>
      <c r="CJ4333" s="50"/>
      <c r="CK4333" s="50"/>
      <c r="CL4333" s="50"/>
      <c r="CM4333" s="50"/>
      <c r="CN4333" s="50"/>
      <c r="CO4333" s="50"/>
      <c r="CP4333" s="50"/>
      <c r="CQ4333" s="50"/>
      <c r="CR4333" s="50"/>
      <c r="CS4333" s="50"/>
      <c r="CT4333" s="50"/>
      <c r="CU4333" s="50"/>
      <c r="CV4333" s="50"/>
      <c r="CW4333" s="50"/>
      <c r="CX4333" s="50"/>
      <c r="CY4333" s="50"/>
      <c r="CZ4333" s="50"/>
      <c r="DA4333" s="50"/>
      <c r="DB4333" s="50"/>
      <c r="DC4333" s="50"/>
      <c r="DD4333" s="50"/>
      <c r="DE4333" s="50"/>
      <c r="DF4333" s="50"/>
      <c r="DG4333" s="50"/>
    </row>
    <row r="4334" spans="1:111" x14ac:dyDescent="0.2">
      <c r="A4334" s="571"/>
      <c r="B4334" s="571"/>
      <c r="C4334" s="571"/>
      <c r="D4334" s="78" t="s">
        <v>701</v>
      </c>
      <c r="E4334" s="362">
        <v>150</v>
      </c>
      <c r="F4334" s="352">
        <f t="shared" si="134"/>
        <v>90</v>
      </c>
      <c r="G4334" s="352">
        <f t="shared" si="135"/>
        <v>75</v>
      </c>
      <c r="H4334" s="50"/>
      <c r="I4334" s="50"/>
      <c r="J4334" s="50"/>
      <c r="K4334" s="50"/>
      <c r="L4334" s="50"/>
      <c r="M4334" s="50"/>
      <c r="N4334" s="50"/>
      <c r="O4334" s="50"/>
      <c r="P4334" s="50"/>
      <c r="Q4334" s="50"/>
      <c r="R4334" s="50"/>
      <c r="S4334" s="50"/>
      <c r="T4334" s="50"/>
      <c r="U4334" s="50"/>
      <c r="V4334" s="50"/>
      <c r="W4334" s="50"/>
      <c r="X4334" s="50"/>
      <c r="Y4334" s="50"/>
      <c r="Z4334" s="50"/>
      <c r="AA4334" s="50"/>
      <c r="AB4334" s="50"/>
      <c r="AC4334" s="50"/>
      <c r="AD4334" s="50"/>
      <c r="AE4334" s="50"/>
      <c r="AF4334" s="50"/>
      <c r="AG4334" s="50"/>
      <c r="AH4334" s="50"/>
      <c r="AI4334" s="50"/>
      <c r="AJ4334" s="50"/>
      <c r="AK4334" s="50"/>
      <c r="AL4334" s="50"/>
      <c r="AM4334" s="50"/>
      <c r="AN4334" s="50"/>
      <c r="AO4334" s="50"/>
      <c r="AP4334" s="50"/>
      <c r="AQ4334" s="50"/>
      <c r="AR4334" s="50"/>
      <c r="AS4334" s="50"/>
      <c r="AT4334" s="50"/>
      <c r="AU4334" s="50"/>
      <c r="AV4334" s="50"/>
      <c r="AW4334" s="50"/>
      <c r="AX4334" s="50"/>
      <c r="AY4334" s="50"/>
      <c r="AZ4334" s="50"/>
      <c r="BA4334" s="50"/>
      <c r="BB4334" s="50"/>
      <c r="BC4334" s="50"/>
      <c r="BD4334" s="50"/>
      <c r="BE4334" s="50"/>
      <c r="BF4334" s="50"/>
      <c r="BG4334" s="50"/>
      <c r="BH4334" s="50"/>
      <c r="BI4334" s="50"/>
      <c r="BJ4334" s="50"/>
      <c r="BK4334" s="50"/>
      <c r="BL4334" s="50"/>
      <c r="BM4334" s="50"/>
      <c r="BN4334" s="50"/>
      <c r="BO4334" s="50"/>
      <c r="BP4334" s="50"/>
      <c r="BQ4334" s="50"/>
      <c r="BR4334" s="50"/>
      <c r="BS4334" s="50"/>
      <c r="BT4334" s="50"/>
      <c r="BU4334" s="50"/>
      <c r="BV4334" s="50"/>
      <c r="BW4334" s="50"/>
      <c r="BX4334" s="50"/>
      <c r="BY4334" s="50"/>
      <c r="BZ4334" s="50"/>
      <c r="CA4334" s="50"/>
      <c r="CB4334" s="50"/>
      <c r="CC4334" s="50"/>
      <c r="CD4334" s="50"/>
      <c r="CE4334" s="50"/>
      <c r="CF4334" s="50"/>
      <c r="CG4334" s="50"/>
      <c r="CH4334" s="50"/>
      <c r="CI4334" s="50"/>
      <c r="CJ4334" s="50"/>
      <c r="CK4334" s="50"/>
      <c r="CL4334" s="50"/>
      <c r="CM4334" s="50"/>
      <c r="CN4334" s="50"/>
      <c r="CO4334" s="50"/>
      <c r="CP4334" s="50"/>
      <c r="CQ4334" s="50"/>
      <c r="CR4334" s="50"/>
      <c r="CS4334" s="50"/>
      <c r="CT4334" s="50"/>
      <c r="CU4334" s="50"/>
      <c r="CV4334" s="50"/>
      <c r="CW4334" s="50"/>
      <c r="CX4334" s="50"/>
      <c r="CY4334" s="50"/>
      <c r="CZ4334" s="50"/>
      <c r="DA4334" s="50"/>
      <c r="DB4334" s="50"/>
      <c r="DC4334" s="50"/>
      <c r="DD4334" s="50"/>
      <c r="DE4334" s="50"/>
      <c r="DF4334" s="50"/>
      <c r="DG4334" s="50"/>
    </row>
    <row r="4335" spans="1:111" x14ac:dyDescent="0.2">
      <c r="A4335" s="572"/>
      <c r="B4335" s="572"/>
      <c r="C4335" s="572"/>
      <c r="D4335" s="78" t="s">
        <v>702</v>
      </c>
      <c r="E4335" s="362">
        <v>150</v>
      </c>
      <c r="F4335" s="352">
        <f t="shared" si="134"/>
        <v>90</v>
      </c>
      <c r="G4335" s="352">
        <f t="shared" si="135"/>
        <v>75</v>
      </c>
      <c r="H4335" s="50"/>
      <c r="I4335" s="50"/>
      <c r="J4335" s="50"/>
      <c r="K4335" s="50"/>
      <c r="L4335" s="50"/>
      <c r="M4335" s="50"/>
      <c r="N4335" s="50"/>
      <c r="O4335" s="50"/>
      <c r="P4335" s="50"/>
      <c r="Q4335" s="50"/>
      <c r="R4335" s="50"/>
      <c r="S4335" s="50"/>
      <c r="T4335" s="50"/>
      <c r="U4335" s="50"/>
      <c r="V4335" s="50"/>
      <c r="W4335" s="50"/>
      <c r="X4335" s="50"/>
      <c r="Y4335" s="50"/>
      <c r="Z4335" s="50"/>
      <c r="AA4335" s="50"/>
      <c r="AB4335" s="50"/>
      <c r="AC4335" s="50"/>
      <c r="AD4335" s="50"/>
      <c r="AE4335" s="50"/>
      <c r="AF4335" s="50"/>
      <c r="AG4335" s="50"/>
      <c r="AH4335" s="50"/>
      <c r="AI4335" s="50"/>
      <c r="AJ4335" s="50"/>
      <c r="AK4335" s="50"/>
      <c r="AL4335" s="50"/>
      <c r="AM4335" s="50"/>
      <c r="AN4335" s="50"/>
      <c r="AO4335" s="50"/>
      <c r="AP4335" s="50"/>
      <c r="AQ4335" s="50"/>
      <c r="AR4335" s="50"/>
      <c r="AS4335" s="50"/>
      <c r="AT4335" s="50"/>
      <c r="AU4335" s="50"/>
      <c r="AV4335" s="50"/>
      <c r="AW4335" s="50"/>
      <c r="AX4335" s="50"/>
      <c r="AY4335" s="50"/>
      <c r="AZ4335" s="50"/>
      <c r="BA4335" s="50"/>
      <c r="BB4335" s="50"/>
      <c r="BC4335" s="50"/>
      <c r="BD4335" s="50"/>
      <c r="BE4335" s="50"/>
      <c r="BF4335" s="50"/>
      <c r="BG4335" s="50"/>
      <c r="BH4335" s="50"/>
      <c r="BI4335" s="50"/>
      <c r="BJ4335" s="50"/>
      <c r="BK4335" s="50"/>
      <c r="BL4335" s="50"/>
      <c r="BM4335" s="50"/>
      <c r="BN4335" s="50"/>
      <c r="BO4335" s="50"/>
      <c r="BP4335" s="50"/>
      <c r="BQ4335" s="50"/>
      <c r="BR4335" s="50"/>
      <c r="BS4335" s="50"/>
      <c r="BT4335" s="50"/>
      <c r="BU4335" s="50"/>
      <c r="BV4335" s="50"/>
      <c r="BW4335" s="50"/>
      <c r="BX4335" s="50"/>
      <c r="BY4335" s="50"/>
      <c r="BZ4335" s="50"/>
      <c r="CA4335" s="50"/>
      <c r="CB4335" s="50"/>
      <c r="CC4335" s="50"/>
      <c r="CD4335" s="50"/>
      <c r="CE4335" s="50"/>
      <c r="CF4335" s="50"/>
      <c r="CG4335" s="50"/>
      <c r="CH4335" s="50"/>
      <c r="CI4335" s="50"/>
      <c r="CJ4335" s="50"/>
      <c r="CK4335" s="50"/>
      <c r="CL4335" s="50"/>
      <c r="CM4335" s="50"/>
      <c r="CN4335" s="50"/>
      <c r="CO4335" s="50"/>
      <c r="CP4335" s="50"/>
      <c r="CQ4335" s="50"/>
      <c r="CR4335" s="50"/>
      <c r="CS4335" s="50"/>
      <c r="CT4335" s="50"/>
      <c r="CU4335" s="50"/>
      <c r="CV4335" s="50"/>
      <c r="CW4335" s="50"/>
      <c r="CX4335" s="50"/>
      <c r="CY4335" s="50"/>
      <c r="CZ4335" s="50"/>
      <c r="DA4335" s="50"/>
      <c r="DB4335" s="50"/>
      <c r="DC4335" s="50"/>
      <c r="DD4335" s="50"/>
      <c r="DE4335" s="50"/>
      <c r="DF4335" s="50"/>
      <c r="DG4335" s="50"/>
    </row>
    <row r="4336" spans="1:111" x14ac:dyDescent="0.2">
      <c r="A4336" s="570" t="s">
        <v>1159</v>
      </c>
      <c r="B4336" s="570" t="s">
        <v>1159</v>
      </c>
      <c r="C4336" s="570"/>
      <c r="D4336" s="75" t="s">
        <v>703</v>
      </c>
      <c r="E4336" s="362"/>
      <c r="F4336" s="352">
        <f t="shared" si="134"/>
        <v>0</v>
      </c>
      <c r="G4336" s="352">
        <f t="shared" si="135"/>
        <v>0</v>
      </c>
      <c r="H4336" s="50"/>
      <c r="I4336" s="50"/>
      <c r="J4336" s="50"/>
      <c r="K4336" s="50"/>
      <c r="L4336" s="50"/>
      <c r="M4336" s="50"/>
      <c r="N4336" s="50"/>
      <c r="O4336" s="50"/>
      <c r="P4336" s="50"/>
      <c r="Q4336" s="50"/>
      <c r="R4336" s="50"/>
      <c r="S4336" s="50"/>
      <c r="T4336" s="50"/>
      <c r="U4336" s="50"/>
      <c r="V4336" s="50"/>
      <c r="W4336" s="50"/>
      <c r="X4336" s="50"/>
      <c r="Y4336" s="50"/>
      <c r="Z4336" s="50"/>
      <c r="AA4336" s="50"/>
      <c r="AB4336" s="50"/>
      <c r="AC4336" s="50"/>
      <c r="AD4336" s="50"/>
      <c r="AE4336" s="50"/>
      <c r="AF4336" s="50"/>
      <c r="AG4336" s="50"/>
      <c r="AH4336" s="50"/>
      <c r="AI4336" s="50"/>
      <c r="AJ4336" s="50"/>
      <c r="AK4336" s="50"/>
      <c r="AL4336" s="50"/>
      <c r="AM4336" s="50"/>
      <c r="AN4336" s="50"/>
      <c r="AO4336" s="50"/>
      <c r="AP4336" s="50"/>
      <c r="AQ4336" s="50"/>
      <c r="AR4336" s="50"/>
      <c r="AS4336" s="50"/>
      <c r="AT4336" s="50"/>
      <c r="AU4336" s="50"/>
      <c r="AV4336" s="50"/>
      <c r="AW4336" s="50"/>
      <c r="AX4336" s="50"/>
      <c r="AY4336" s="50"/>
      <c r="AZ4336" s="50"/>
      <c r="BA4336" s="50"/>
      <c r="BB4336" s="50"/>
      <c r="BC4336" s="50"/>
      <c r="BD4336" s="50"/>
      <c r="BE4336" s="50"/>
      <c r="BF4336" s="50"/>
      <c r="BG4336" s="50"/>
      <c r="BH4336" s="50"/>
      <c r="BI4336" s="50"/>
      <c r="BJ4336" s="50"/>
      <c r="BK4336" s="50"/>
      <c r="BL4336" s="50"/>
      <c r="BM4336" s="50"/>
      <c r="BN4336" s="50"/>
      <c r="BO4336" s="50"/>
      <c r="BP4336" s="50"/>
      <c r="BQ4336" s="50"/>
      <c r="BR4336" s="50"/>
      <c r="BS4336" s="50"/>
      <c r="BT4336" s="50"/>
      <c r="BU4336" s="50"/>
      <c r="BV4336" s="50"/>
      <c r="BW4336" s="50"/>
      <c r="BX4336" s="50"/>
      <c r="BY4336" s="50"/>
      <c r="BZ4336" s="50"/>
      <c r="CA4336" s="50"/>
      <c r="CB4336" s="50"/>
      <c r="CC4336" s="50"/>
      <c r="CD4336" s="50"/>
      <c r="CE4336" s="50"/>
      <c r="CF4336" s="50"/>
      <c r="CG4336" s="50"/>
      <c r="CH4336" s="50"/>
      <c r="CI4336" s="50"/>
      <c r="CJ4336" s="50"/>
      <c r="CK4336" s="50"/>
      <c r="CL4336" s="50"/>
      <c r="CM4336" s="50"/>
      <c r="CN4336" s="50"/>
      <c r="CO4336" s="50"/>
      <c r="CP4336" s="50"/>
      <c r="CQ4336" s="50"/>
      <c r="CR4336" s="50"/>
      <c r="CS4336" s="50"/>
      <c r="CT4336" s="50"/>
      <c r="CU4336" s="50"/>
      <c r="CV4336" s="50"/>
      <c r="CW4336" s="50"/>
      <c r="CX4336" s="50"/>
      <c r="CY4336" s="50"/>
      <c r="CZ4336" s="50"/>
      <c r="DA4336" s="50"/>
      <c r="DB4336" s="50"/>
      <c r="DC4336" s="50"/>
      <c r="DD4336" s="50"/>
      <c r="DE4336" s="50"/>
      <c r="DF4336" s="50"/>
      <c r="DG4336" s="50"/>
    </row>
    <row r="4337" spans="1:111" x14ac:dyDescent="0.2">
      <c r="A4337" s="571"/>
      <c r="B4337" s="571"/>
      <c r="C4337" s="571"/>
      <c r="D4337" s="78" t="s">
        <v>704</v>
      </c>
      <c r="E4337" s="360">
        <v>300</v>
      </c>
      <c r="F4337" s="352">
        <f t="shared" si="134"/>
        <v>180</v>
      </c>
      <c r="G4337" s="352">
        <f t="shared" si="135"/>
        <v>150</v>
      </c>
      <c r="H4337" s="50"/>
      <c r="I4337" s="50"/>
      <c r="J4337" s="50"/>
      <c r="K4337" s="50"/>
      <c r="L4337" s="50"/>
      <c r="M4337" s="50"/>
      <c r="N4337" s="50"/>
      <c r="O4337" s="50"/>
      <c r="P4337" s="50"/>
      <c r="Q4337" s="50"/>
      <c r="R4337" s="50"/>
      <c r="S4337" s="50"/>
      <c r="T4337" s="50"/>
      <c r="U4337" s="50"/>
      <c r="V4337" s="50"/>
      <c r="W4337" s="50"/>
      <c r="X4337" s="50"/>
      <c r="Y4337" s="50"/>
      <c r="Z4337" s="50"/>
      <c r="AA4337" s="50"/>
      <c r="AB4337" s="50"/>
      <c r="AC4337" s="50"/>
      <c r="AD4337" s="50"/>
      <c r="AE4337" s="50"/>
      <c r="AF4337" s="50"/>
      <c r="AG4337" s="50"/>
      <c r="AH4337" s="50"/>
      <c r="AI4337" s="50"/>
      <c r="AJ4337" s="50"/>
      <c r="AK4337" s="50"/>
      <c r="AL4337" s="50"/>
      <c r="AM4337" s="50"/>
      <c r="AN4337" s="50"/>
      <c r="AO4337" s="50"/>
      <c r="AP4337" s="50"/>
      <c r="AQ4337" s="50"/>
      <c r="AR4337" s="50"/>
      <c r="AS4337" s="50"/>
      <c r="AT4337" s="50"/>
      <c r="AU4337" s="50"/>
      <c r="AV4337" s="50"/>
      <c r="AW4337" s="50"/>
      <c r="AX4337" s="50"/>
      <c r="AY4337" s="50"/>
      <c r="AZ4337" s="50"/>
      <c r="BA4337" s="50"/>
      <c r="BB4337" s="50"/>
      <c r="BC4337" s="50"/>
      <c r="BD4337" s="50"/>
      <c r="BE4337" s="50"/>
      <c r="BF4337" s="50"/>
      <c r="BG4337" s="50"/>
      <c r="BH4337" s="50"/>
      <c r="BI4337" s="50"/>
      <c r="BJ4337" s="50"/>
      <c r="BK4337" s="50"/>
      <c r="BL4337" s="50"/>
      <c r="BM4337" s="50"/>
      <c r="BN4337" s="50"/>
      <c r="BO4337" s="50"/>
      <c r="BP4337" s="50"/>
      <c r="BQ4337" s="50"/>
      <c r="BR4337" s="50"/>
      <c r="BS4337" s="50"/>
      <c r="BT4337" s="50"/>
      <c r="BU4337" s="50"/>
      <c r="BV4337" s="50"/>
      <c r="BW4337" s="50"/>
      <c r="BX4337" s="50"/>
      <c r="BY4337" s="50"/>
      <c r="BZ4337" s="50"/>
      <c r="CA4337" s="50"/>
      <c r="CB4337" s="50"/>
      <c r="CC4337" s="50"/>
      <c r="CD4337" s="50"/>
      <c r="CE4337" s="50"/>
      <c r="CF4337" s="50"/>
      <c r="CG4337" s="50"/>
      <c r="CH4337" s="50"/>
      <c r="CI4337" s="50"/>
      <c r="CJ4337" s="50"/>
      <c r="CK4337" s="50"/>
      <c r="CL4337" s="50"/>
      <c r="CM4337" s="50"/>
      <c r="CN4337" s="50"/>
      <c r="CO4337" s="50"/>
      <c r="CP4337" s="50"/>
      <c r="CQ4337" s="50"/>
      <c r="CR4337" s="50"/>
      <c r="CS4337" s="50"/>
      <c r="CT4337" s="50"/>
      <c r="CU4337" s="50"/>
      <c r="CV4337" s="50"/>
      <c r="CW4337" s="50"/>
      <c r="CX4337" s="50"/>
      <c r="CY4337" s="50"/>
      <c r="CZ4337" s="50"/>
      <c r="DA4337" s="50"/>
      <c r="DB4337" s="50"/>
      <c r="DC4337" s="50"/>
      <c r="DD4337" s="50"/>
      <c r="DE4337" s="50"/>
      <c r="DF4337" s="50"/>
      <c r="DG4337" s="50"/>
    </row>
    <row r="4338" spans="1:111" x14ac:dyDescent="0.2">
      <c r="A4338" s="571"/>
      <c r="B4338" s="571"/>
      <c r="C4338" s="571"/>
      <c r="D4338" s="78" t="s">
        <v>705</v>
      </c>
      <c r="E4338" s="362">
        <v>150</v>
      </c>
      <c r="F4338" s="352">
        <f t="shared" si="134"/>
        <v>90</v>
      </c>
      <c r="G4338" s="352">
        <f t="shared" si="135"/>
        <v>75</v>
      </c>
      <c r="H4338" s="50"/>
      <c r="I4338" s="50"/>
      <c r="J4338" s="50"/>
      <c r="K4338" s="50"/>
      <c r="L4338" s="50"/>
      <c r="M4338" s="50"/>
      <c r="N4338" s="50"/>
      <c r="O4338" s="50"/>
      <c r="P4338" s="50"/>
      <c r="Q4338" s="50"/>
      <c r="R4338" s="50"/>
      <c r="S4338" s="50"/>
      <c r="T4338" s="50"/>
      <c r="U4338" s="50"/>
      <c r="V4338" s="50"/>
      <c r="W4338" s="50"/>
      <c r="X4338" s="50"/>
      <c r="Y4338" s="50"/>
      <c r="Z4338" s="50"/>
      <c r="AA4338" s="50"/>
      <c r="AB4338" s="50"/>
      <c r="AC4338" s="50"/>
      <c r="AD4338" s="50"/>
      <c r="AE4338" s="50"/>
      <c r="AF4338" s="50"/>
      <c r="AG4338" s="50"/>
      <c r="AH4338" s="50"/>
      <c r="AI4338" s="50"/>
      <c r="AJ4338" s="50"/>
      <c r="AK4338" s="50"/>
      <c r="AL4338" s="50"/>
      <c r="AM4338" s="50"/>
      <c r="AN4338" s="50"/>
      <c r="AO4338" s="50"/>
      <c r="AP4338" s="50"/>
      <c r="AQ4338" s="50"/>
      <c r="AR4338" s="50"/>
      <c r="AS4338" s="50"/>
      <c r="AT4338" s="50"/>
      <c r="AU4338" s="50"/>
      <c r="AV4338" s="50"/>
      <c r="AW4338" s="50"/>
      <c r="AX4338" s="50"/>
      <c r="AY4338" s="50"/>
      <c r="AZ4338" s="50"/>
      <c r="BA4338" s="50"/>
      <c r="BB4338" s="50"/>
      <c r="BC4338" s="50"/>
      <c r="BD4338" s="50"/>
      <c r="BE4338" s="50"/>
      <c r="BF4338" s="50"/>
      <c r="BG4338" s="50"/>
      <c r="BH4338" s="50"/>
      <c r="BI4338" s="50"/>
      <c r="BJ4338" s="50"/>
      <c r="BK4338" s="50"/>
      <c r="BL4338" s="50"/>
      <c r="BM4338" s="50"/>
      <c r="BN4338" s="50"/>
      <c r="BO4338" s="50"/>
      <c r="BP4338" s="50"/>
      <c r="BQ4338" s="50"/>
      <c r="BR4338" s="50"/>
      <c r="BS4338" s="50"/>
      <c r="BT4338" s="50"/>
      <c r="BU4338" s="50"/>
      <c r="BV4338" s="50"/>
      <c r="BW4338" s="50"/>
      <c r="BX4338" s="50"/>
      <c r="BY4338" s="50"/>
      <c r="BZ4338" s="50"/>
      <c r="CA4338" s="50"/>
      <c r="CB4338" s="50"/>
      <c r="CC4338" s="50"/>
      <c r="CD4338" s="50"/>
      <c r="CE4338" s="50"/>
      <c r="CF4338" s="50"/>
      <c r="CG4338" s="50"/>
      <c r="CH4338" s="50"/>
      <c r="CI4338" s="50"/>
      <c r="CJ4338" s="50"/>
      <c r="CK4338" s="50"/>
      <c r="CL4338" s="50"/>
      <c r="CM4338" s="50"/>
      <c r="CN4338" s="50"/>
      <c r="CO4338" s="50"/>
      <c r="CP4338" s="50"/>
      <c r="CQ4338" s="50"/>
      <c r="CR4338" s="50"/>
      <c r="CS4338" s="50"/>
      <c r="CT4338" s="50"/>
      <c r="CU4338" s="50"/>
      <c r="CV4338" s="50"/>
      <c r="CW4338" s="50"/>
      <c r="CX4338" s="50"/>
      <c r="CY4338" s="50"/>
      <c r="CZ4338" s="50"/>
      <c r="DA4338" s="50"/>
      <c r="DB4338" s="50"/>
      <c r="DC4338" s="50"/>
      <c r="DD4338" s="50"/>
      <c r="DE4338" s="50"/>
      <c r="DF4338" s="50"/>
      <c r="DG4338" s="50"/>
    </row>
    <row r="4339" spans="1:111" x14ac:dyDescent="0.2">
      <c r="A4339" s="571"/>
      <c r="B4339" s="571"/>
      <c r="C4339" s="571"/>
      <c r="D4339" s="78" t="s">
        <v>706</v>
      </c>
      <c r="E4339" s="362">
        <v>150</v>
      </c>
      <c r="F4339" s="352">
        <f t="shared" si="134"/>
        <v>90</v>
      </c>
      <c r="G4339" s="352">
        <f t="shared" si="135"/>
        <v>75</v>
      </c>
      <c r="H4339" s="50"/>
      <c r="I4339" s="50"/>
      <c r="J4339" s="50"/>
      <c r="K4339" s="50"/>
      <c r="L4339" s="50"/>
      <c r="M4339" s="50"/>
      <c r="N4339" s="50"/>
      <c r="O4339" s="50"/>
      <c r="P4339" s="50"/>
      <c r="Q4339" s="50"/>
      <c r="R4339" s="50"/>
      <c r="S4339" s="50"/>
      <c r="T4339" s="50"/>
      <c r="U4339" s="50"/>
      <c r="V4339" s="50"/>
      <c r="W4339" s="50"/>
      <c r="X4339" s="50"/>
      <c r="Y4339" s="50"/>
      <c r="Z4339" s="50"/>
      <c r="AA4339" s="50"/>
      <c r="AB4339" s="50"/>
      <c r="AC4339" s="50"/>
      <c r="AD4339" s="50"/>
      <c r="AE4339" s="50"/>
      <c r="AF4339" s="50"/>
      <c r="AG4339" s="50"/>
      <c r="AH4339" s="50"/>
      <c r="AI4339" s="50"/>
      <c r="AJ4339" s="50"/>
      <c r="AK4339" s="50"/>
      <c r="AL4339" s="50"/>
      <c r="AM4339" s="50"/>
      <c r="AN4339" s="50"/>
      <c r="AO4339" s="50"/>
      <c r="AP4339" s="50"/>
      <c r="AQ4339" s="50"/>
      <c r="AR4339" s="50"/>
      <c r="AS4339" s="50"/>
      <c r="AT4339" s="50"/>
      <c r="AU4339" s="50"/>
      <c r="AV4339" s="50"/>
      <c r="AW4339" s="50"/>
      <c r="AX4339" s="50"/>
      <c r="AY4339" s="50"/>
      <c r="AZ4339" s="50"/>
      <c r="BA4339" s="50"/>
      <c r="BB4339" s="50"/>
      <c r="BC4339" s="50"/>
      <c r="BD4339" s="50"/>
      <c r="BE4339" s="50"/>
      <c r="BF4339" s="50"/>
      <c r="BG4339" s="50"/>
      <c r="BH4339" s="50"/>
      <c r="BI4339" s="50"/>
      <c r="BJ4339" s="50"/>
      <c r="BK4339" s="50"/>
      <c r="BL4339" s="50"/>
      <c r="BM4339" s="50"/>
      <c r="BN4339" s="50"/>
      <c r="BO4339" s="50"/>
      <c r="BP4339" s="50"/>
      <c r="BQ4339" s="50"/>
      <c r="BR4339" s="50"/>
      <c r="BS4339" s="50"/>
      <c r="BT4339" s="50"/>
      <c r="BU4339" s="50"/>
      <c r="BV4339" s="50"/>
      <c r="BW4339" s="50"/>
      <c r="BX4339" s="50"/>
      <c r="BY4339" s="50"/>
      <c r="BZ4339" s="50"/>
      <c r="CA4339" s="50"/>
      <c r="CB4339" s="50"/>
      <c r="CC4339" s="50"/>
      <c r="CD4339" s="50"/>
      <c r="CE4339" s="50"/>
      <c r="CF4339" s="50"/>
      <c r="CG4339" s="50"/>
      <c r="CH4339" s="50"/>
      <c r="CI4339" s="50"/>
      <c r="CJ4339" s="50"/>
      <c r="CK4339" s="50"/>
      <c r="CL4339" s="50"/>
      <c r="CM4339" s="50"/>
      <c r="CN4339" s="50"/>
      <c r="CO4339" s="50"/>
      <c r="CP4339" s="50"/>
      <c r="CQ4339" s="50"/>
      <c r="CR4339" s="50"/>
      <c r="CS4339" s="50"/>
      <c r="CT4339" s="50"/>
      <c r="CU4339" s="50"/>
      <c r="CV4339" s="50"/>
      <c r="CW4339" s="50"/>
      <c r="CX4339" s="50"/>
      <c r="CY4339" s="50"/>
      <c r="CZ4339" s="50"/>
      <c r="DA4339" s="50"/>
      <c r="DB4339" s="50"/>
      <c r="DC4339" s="50"/>
      <c r="DD4339" s="50"/>
      <c r="DE4339" s="50"/>
      <c r="DF4339" s="50"/>
      <c r="DG4339" s="50"/>
    </row>
    <row r="4340" spans="1:111" x14ac:dyDescent="0.2">
      <c r="A4340" s="571"/>
      <c r="B4340" s="571"/>
      <c r="C4340" s="571"/>
      <c r="D4340" s="78" t="s">
        <v>707</v>
      </c>
      <c r="E4340" s="362">
        <v>150</v>
      </c>
      <c r="F4340" s="352">
        <f t="shared" si="134"/>
        <v>90</v>
      </c>
      <c r="G4340" s="352">
        <f t="shared" si="135"/>
        <v>75</v>
      </c>
      <c r="H4340" s="50"/>
      <c r="I4340" s="50"/>
      <c r="J4340" s="50"/>
      <c r="K4340" s="50"/>
      <c r="L4340" s="50"/>
      <c r="M4340" s="50"/>
      <c r="N4340" s="50"/>
      <c r="O4340" s="50"/>
      <c r="P4340" s="50"/>
      <c r="Q4340" s="50"/>
      <c r="R4340" s="50"/>
      <c r="S4340" s="50"/>
      <c r="T4340" s="50"/>
      <c r="U4340" s="50"/>
      <c r="V4340" s="50"/>
      <c r="W4340" s="50"/>
      <c r="X4340" s="50"/>
      <c r="Y4340" s="50"/>
      <c r="Z4340" s="50"/>
      <c r="AA4340" s="50"/>
      <c r="AB4340" s="50"/>
      <c r="AC4340" s="50"/>
      <c r="AD4340" s="50"/>
      <c r="AE4340" s="50"/>
      <c r="AF4340" s="50"/>
      <c r="AG4340" s="50"/>
      <c r="AH4340" s="50"/>
      <c r="AI4340" s="50"/>
      <c r="AJ4340" s="50"/>
      <c r="AK4340" s="50"/>
      <c r="AL4340" s="50"/>
      <c r="AM4340" s="50"/>
      <c r="AN4340" s="50"/>
      <c r="AO4340" s="50"/>
      <c r="AP4340" s="50"/>
      <c r="AQ4340" s="50"/>
      <c r="AR4340" s="50"/>
      <c r="AS4340" s="50"/>
      <c r="AT4340" s="50"/>
      <c r="AU4340" s="50"/>
      <c r="AV4340" s="50"/>
      <c r="AW4340" s="50"/>
      <c r="AX4340" s="50"/>
      <c r="AY4340" s="50"/>
      <c r="AZ4340" s="50"/>
      <c r="BA4340" s="50"/>
      <c r="BB4340" s="50"/>
      <c r="BC4340" s="50"/>
      <c r="BD4340" s="50"/>
      <c r="BE4340" s="50"/>
      <c r="BF4340" s="50"/>
      <c r="BG4340" s="50"/>
      <c r="BH4340" s="50"/>
      <c r="BI4340" s="50"/>
      <c r="BJ4340" s="50"/>
      <c r="BK4340" s="50"/>
      <c r="BL4340" s="50"/>
      <c r="BM4340" s="50"/>
      <c r="BN4340" s="50"/>
      <c r="BO4340" s="50"/>
      <c r="BP4340" s="50"/>
      <c r="BQ4340" s="50"/>
      <c r="BR4340" s="50"/>
      <c r="BS4340" s="50"/>
      <c r="BT4340" s="50"/>
      <c r="BU4340" s="50"/>
      <c r="BV4340" s="50"/>
      <c r="BW4340" s="50"/>
      <c r="BX4340" s="50"/>
      <c r="BY4340" s="50"/>
      <c r="BZ4340" s="50"/>
      <c r="CA4340" s="50"/>
      <c r="CB4340" s="50"/>
      <c r="CC4340" s="50"/>
      <c r="CD4340" s="50"/>
      <c r="CE4340" s="50"/>
      <c r="CF4340" s="50"/>
      <c r="CG4340" s="50"/>
      <c r="CH4340" s="50"/>
      <c r="CI4340" s="50"/>
      <c r="CJ4340" s="50"/>
      <c r="CK4340" s="50"/>
      <c r="CL4340" s="50"/>
      <c r="CM4340" s="50"/>
      <c r="CN4340" s="50"/>
      <c r="CO4340" s="50"/>
      <c r="CP4340" s="50"/>
      <c r="CQ4340" s="50"/>
      <c r="CR4340" s="50"/>
      <c r="CS4340" s="50"/>
      <c r="CT4340" s="50"/>
      <c r="CU4340" s="50"/>
      <c r="CV4340" s="50"/>
      <c r="CW4340" s="50"/>
      <c r="CX4340" s="50"/>
      <c r="CY4340" s="50"/>
      <c r="CZ4340" s="50"/>
      <c r="DA4340" s="50"/>
      <c r="DB4340" s="50"/>
      <c r="DC4340" s="50"/>
      <c r="DD4340" s="50"/>
      <c r="DE4340" s="50"/>
      <c r="DF4340" s="50"/>
      <c r="DG4340" s="50"/>
    </row>
    <row r="4341" spans="1:111" x14ac:dyDescent="0.2">
      <c r="A4341" s="571"/>
      <c r="B4341" s="571"/>
      <c r="C4341" s="571"/>
      <c r="D4341" s="78" t="s">
        <v>708</v>
      </c>
      <c r="E4341" s="362">
        <v>150</v>
      </c>
      <c r="F4341" s="352">
        <f t="shared" si="134"/>
        <v>90</v>
      </c>
      <c r="G4341" s="352">
        <f t="shared" si="135"/>
        <v>75</v>
      </c>
      <c r="H4341" s="50"/>
      <c r="I4341" s="50"/>
      <c r="J4341" s="50"/>
      <c r="K4341" s="50"/>
      <c r="L4341" s="50"/>
      <c r="M4341" s="50"/>
      <c r="N4341" s="50"/>
      <c r="O4341" s="50"/>
      <c r="P4341" s="50"/>
      <c r="Q4341" s="50"/>
      <c r="R4341" s="50"/>
      <c r="S4341" s="50"/>
      <c r="T4341" s="50"/>
      <c r="U4341" s="50"/>
      <c r="V4341" s="50"/>
      <c r="W4341" s="50"/>
      <c r="X4341" s="50"/>
      <c r="Y4341" s="50"/>
      <c r="Z4341" s="50"/>
      <c r="AA4341" s="50"/>
      <c r="AB4341" s="50"/>
      <c r="AC4341" s="50"/>
      <c r="AD4341" s="50"/>
      <c r="AE4341" s="50"/>
      <c r="AF4341" s="50"/>
      <c r="AG4341" s="50"/>
      <c r="AH4341" s="50"/>
      <c r="AI4341" s="50"/>
      <c r="AJ4341" s="50"/>
      <c r="AK4341" s="50"/>
      <c r="AL4341" s="50"/>
      <c r="AM4341" s="50"/>
      <c r="AN4341" s="50"/>
      <c r="AO4341" s="50"/>
      <c r="AP4341" s="50"/>
      <c r="AQ4341" s="50"/>
      <c r="AR4341" s="50"/>
      <c r="AS4341" s="50"/>
      <c r="AT4341" s="50"/>
      <c r="AU4341" s="50"/>
      <c r="AV4341" s="50"/>
      <c r="AW4341" s="50"/>
      <c r="AX4341" s="50"/>
      <c r="AY4341" s="50"/>
      <c r="AZ4341" s="50"/>
      <c r="BA4341" s="50"/>
      <c r="BB4341" s="50"/>
      <c r="BC4341" s="50"/>
      <c r="BD4341" s="50"/>
      <c r="BE4341" s="50"/>
      <c r="BF4341" s="50"/>
      <c r="BG4341" s="50"/>
      <c r="BH4341" s="50"/>
      <c r="BI4341" s="50"/>
      <c r="BJ4341" s="50"/>
      <c r="BK4341" s="50"/>
      <c r="BL4341" s="50"/>
      <c r="BM4341" s="50"/>
      <c r="BN4341" s="50"/>
      <c r="BO4341" s="50"/>
      <c r="BP4341" s="50"/>
      <c r="BQ4341" s="50"/>
      <c r="BR4341" s="50"/>
      <c r="BS4341" s="50"/>
      <c r="BT4341" s="50"/>
      <c r="BU4341" s="50"/>
      <c r="BV4341" s="50"/>
      <c r="BW4341" s="50"/>
      <c r="BX4341" s="50"/>
      <c r="BY4341" s="50"/>
      <c r="BZ4341" s="50"/>
      <c r="CA4341" s="50"/>
      <c r="CB4341" s="50"/>
      <c r="CC4341" s="50"/>
      <c r="CD4341" s="50"/>
      <c r="CE4341" s="50"/>
      <c r="CF4341" s="50"/>
      <c r="CG4341" s="50"/>
      <c r="CH4341" s="50"/>
      <c r="CI4341" s="50"/>
      <c r="CJ4341" s="50"/>
      <c r="CK4341" s="50"/>
      <c r="CL4341" s="50"/>
      <c r="CM4341" s="50"/>
      <c r="CN4341" s="50"/>
      <c r="CO4341" s="50"/>
      <c r="CP4341" s="50"/>
      <c r="CQ4341" s="50"/>
      <c r="CR4341" s="50"/>
      <c r="CS4341" s="50"/>
      <c r="CT4341" s="50"/>
      <c r="CU4341" s="50"/>
      <c r="CV4341" s="50"/>
      <c r="CW4341" s="50"/>
      <c r="CX4341" s="50"/>
      <c r="CY4341" s="50"/>
      <c r="CZ4341" s="50"/>
      <c r="DA4341" s="50"/>
      <c r="DB4341" s="50"/>
      <c r="DC4341" s="50"/>
      <c r="DD4341" s="50"/>
      <c r="DE4341" s="50"/>
      <c r="DF4341" s="50"/>
      <c r="DG4341" s="50"/>
    </row>
    <row r="4342" spans="1:111" x14ac:dyDescent="0.2">
      <c r="A4342" s="571"/>
      <c r="B4342" s="571"/>
      <c r="C4342" s="571"/>
      <c r="D4342" s="78" t="s">
        <v>709</v>
      </c>
      <c r="E4342" s="362">
        <v>150</v>
      </c>
      <c r="F4342" s="352">
        <f t="shared" si="134"/>
        <v>90</v>
      </c>
      <c r="G4342" s="352">
        <f t="shared" si="135"/>
        <v>75</v>
      </c>
      <c r="H4342" s="50"/>
      <c r="I4342" s="50"/>
      <c r="J4342" s="50"/>
      <c r="K4342" s="50"/>
      <c r="L4342" s="50"/>
      <c r="M4342" s="50"/>
      <c r="N4342" s="50"/>
      <c r="O4342" s="50"/>
      <c r="P4342" s="50"/>
      <c r="Q4342" s="50"/>
      <c r="R4342" s="50"/>
      <c r="S4342" s="50"/>
      <c r="T4342" s="50"/>
      <c r="U4342" s="50"/>
      <c r="V4342" s="50"/>
      <c r="W4342" s="50"/>
      <c r="X4342" s="50"/>
      <c r="Y4342" s="50"/>
      <c r="Z4342" s="50"/>
      <c r="AA4342" s="50"/>
      <c r="AB4342" s="50"/>
      <c r="AC4342" s="50"/>
      <c r="AD4342" s="50"/>
      <c r="AE4342" s="50"/>
      <c r="AF4342" s="50"/>
      <c r="AG4342" s="50"/>
      <c r="AH4342" s="50"/>
      <c r="AI4342" s="50"/>
      <c r="AJ4342" s="50"/>
      <c r="AK4342" s="50"/>
      <c r="AL4342" s="50"/>
      <c r="AM4342" s="50"/>
      <c r="AN4342" s="50"/>
      <c r="AO4342" s="50"/>
      <c r="AP4342" s="50"/>
      <c r="AQ4342" s="50"/>
      <c r="AR4342" s="50"/>
      <c r="AS4342" s="50"/>
      <c r="AT4342" s="50"/>
      <c r="AU4342" s="50"/>
      <c r="AV4342" s="50"/>
      <c r="AW4342" s="50"/>
      <c r="AX4342" s="50"/>
      <c r="AY4342" s="50"/>
      <c r="AZ4342" s="50"/>
      <c r="BA4342" s="50"/>
      <c r="BB4342" s="50"/>
      <c r="BC4342" s="50"/>
      <c r="BD4342" s="50"/>
      <c r="BE4342" s="50"/>
      <c r="BF4342" s="50"/>
      <c r="BG4342" s="50"/>
      <c r="BH4342" s="50"/>
      <c r="BI4342" s="50"/>
      <c r="BJ4342" s="50"/>
      <c r="BK4342" s="50"/>
      <c r="BL4342" s="50"/>
      <c r="BM4342" s="50"/>
      <c r="BN4342" s="50"/>
      <c r="BO4342" s="50"/>
      <c r="BP4342" s="50"/>
      <c r="BQ4342" s="50"/>
      <c r="BR4342" s="50"/>
      <c r="BS4342" s="50"/>
      <c r="BT4342" s="50"/>
      <c r="BU4342" s="50"/>
      <c r="BV4342" s="50"/>
      <c r="BW4342" s="50"/>
      <c r="BX4342" s="50"/>
      <c r="BY4342" s="50"/>
      <c r="BZ4342" s="50"/>
      <c r="CA4342" s="50"/>
      <c r="CB4342" s="50"/>
      <c r="CC4342" s="50"/>
      <c r="CD4342" s="50"/>
      <c r="CE4342" s="50"/>
      <c r="CF4342" s="50"/>
      <c r="CG4342" s="50"/>
      <c r="CH4342" s="50"/>
      <c r="CI4342" s="50"/>
      <c r="CJ4342" s="50"/>
      <c r="CK4342" s="50"/>
      <c r="CL4342" s="50"/>
      <c r="CM4342" s="50"/>
      <c r="CN4342" s="50"/>
      <c r="CO4342" s="50"/>
      <c r="CP4342" s="50"/>
      <c r="CQ4342" s="50"/>
      <c r="CR4342" s="50"/>
      <c r="CS4342" s="50"/>
      <c r="CT4342" s="50"/>
      <c r="CU4342" s="50"/>
      <c r="CV4342" s="50"/>
      <c r="CW4342" s="50"/>
      <c r="CX4342" s="50"/>
      <c r="CY4342" s="50"/>
      <c r="CZ4342" s="50"/>
      <c r="DA4342" s="50"/>
      <c r="DB4342" s="50"/>
      <c r="DC4342" s="50"/>
      <c r="DD4342" s="50"/>
      <c r="DE4342" s="50"/>
      <c r="DF4342" s="50"/>
      <c r="DG4342" s="50"/>
    </row>
    <row r="4343" spans="1:111" x14ac:dyDescent="0.2">
      <c r="A4343" s="571"/>
      <c r="B4343" s="571"/>
      <c r="C4343" s="571"/>
      <c r="D4343" s="78" t="s">
        <v>710</v>
      </c>
      <c r="E4343" s="362">
        <v>150</v>
      </c>
      <c r="F4343" s="352">
        <f t="shared" si="134"/>
        <v>90</v>
      </c>
      <c r="G4343" s="352">
        <f t="shared" si="135"/>
        <v>75</v>
      </c>
      <c r="H4343" s="50"/>
      <c r="I4343" s="50"/>
      <c r="J4343" s="50"/>
      <c r="K4343" s="50"/>
      <c r="L4343" s="50"/>
      <c r="M4343" s="50"/>
      <c r="N4343" s="50"/>
      <c r="O4343" s="50"/>
      <c r="P4343" s="50"/>
      <c r="Q4343" s="50"/>
      <c r="R4343" s="50"/>
      <c r="S4343" s="50"/>
      <c r="T4343" s="50"/>
      <c r="U4343" s="50"/>
      <c r="V4343" s="50"/>
      <c r="W4343" s="50"/>
      <c r="X4343" s="50"/>
      <c r="Y4343" s="50"/>
      <c r="Z4343" s="50"/>
      <c r="AA4343" s="50"/>
      <c r="AB4343" s="50"/>
      <c r="AC4343" s="50"/>
      <c r="AD4343" s="50"/>
      <c r="AE4343" s="50"/>
      <c r="AF4343" s="50"/>
      <c r="AG4343" s="50"/>
      <c r="AH4343" s="50"/>
      <c r="AI4343" s="50"/>
      <c r="AJ4343" s="50"/>
      <c r="AK4343" s="50"/>
      <c r="AL4343" s="50"/>
      <c r="AM4343" s="50"/>
      <c r="AN4343" s="50"/>
      <c r="AO4343" s="50"/>
      <c r="AP4343" s="50"/>
      <c r="AQ4343" s="50"/>
      <c r="AR4343" s="50"/>
      <c r="AS4343" s="50"/>
      <c r="AT4343" s="50"/>
      <c r="AU4343" s="50"/>
      <c r="AV4343" s="50"/>
      <c r="AW4343" s="50"/>
      <c r="AX4343" s="50"/>
      <c r="AY4343" s="50"/>
      <c r="AZ4343" s="50"/>
      <c r="BA4343" s="50"/>
      <c r="BB4343" s="50"/>
      <c r="BC4343" s="50"/>
      <c r="BD4343" s="50"/>
      <c r="BE4343" s="50"/>
      <c r="BF4343" s="50"/>
      <c r="BG4343" s="50"/>
      <c r="BH4343" s="50"/>
      <c r="BI4343" s="50"/>
      <c r="BJ4343" s="50"/>
      <c r="BK4343" s="50"/>
      <c r="BL4343" s="50"/>
      <c r="BM4343" s="50"/>
      <c r="BN4343" s="50"/>
      <c r="BO4343" s="50"/>
      <c r="BP4343" s="50"/>
      <c r="BQ4343" s="50"/>
      <c r="BR4343" s="50"/>
      <c r="BS4343" s="50"/>
      <c r="BT4343" s="50"/>
      <c r="BU4343" s="50"/>
      <c r="BV4343" s="50"/>
      <c r="BW4343" s="50"/>
      <c r="BX4343" s="50"/>
      <c r="BY4343" s="50"/>
      <c r="BZ4343" s="50"/>
      <c r="CA4343" s="50"/>
      <c r="CB4343" s="50"/>
      <c r="CC4343" s="50"/>
      <c r="CD4343" s="50"/>
      <c r="CE4343" s="50"/>
      <c r="CF4343" s="50"/>
      <c r="CG4343" s="50"/>
      <c r="CH4343" s="50"/>
      <c r="CI4343" s="50"/>
      <c r="CJ4343" s="50"/>
      <c r="CK4343" s="50"/>
      <c r="CL4343" s="50"/>
      <c r="CM4343" s="50"/>
      <c r="CN4343" s="50"/>
      <c r="CO4343" s="50"/>
      <c r="CP4343" s="50"/>
      <c r="CQ4343" s="50"/>
      <c r="CR4343" s="50"/>
      <c r="CS4343" s="50"/>
      <c r="CT4343" s="50"/>
      <c r="CU4343" s="50"/>
      <c r="CV4343" s="50"/>
      <c r="CW4343" s="50"/>
      <c r="CX4343" s="50"/>
      <c r="CY4343" s="50"/>
      <c r="CZ4343" s="50"/>
      <c r="DA4343" s="50"/>
      <c r="DB4343" s="50"/>
      <c r="DC4343" s="50"/>
      <c r="DD4343" s="50"/>
      <c r="DE4343" s="50"/>
      <c r="DF4343" s="50"/>
      <c r="DG4343" s="50"/>
    </row>
    <row r="4344" spans="1:111" x14ac:dyDescent="0.2">
      <c r="A4344" s="571"/>
      <c r="B4344" s="571"/>
      <c r="C4344" s="571"/>
      <c r="D4344" s="78" t="s">
        <v>711</v>
      </c>
      <c r="E4344" s="362">
        <v>150</v>
      </c>
      <c r="F4344" s="352">
        <f t="shared" si="134"/>
        <v>90</v>
      </c>
      <c r="G4344" s="352">
        <f t="shared" si="135"/>
        <v>75</v>
      </c>
      <c r="H4344" s="50"/>
      <c r="I4344" s="50"/>
      <c r="J4344" s="50"/>
      <c r="K4344" s="50"/>
      <c r="L4344" s="50"/>
      <c r="M4344" s="50"/>
      <c r="N4344" s="50"/>
      <c r="O4344" s="50"/>
      <c r="P4344" s="50"/>
      <c r="Q4344" s="50"/>
      <c r="R4344" s="50"/>
      <c r="S4344" s="50"/>
      <c r="T4344" s="50"/>
      <c r="U4344" s="50"/>
      <c r="V4344" s="50"/>
      <c r="W4344" s="50"/>
      <c r="X4344" s="50"/>
      <c r="Y4344" s="50"/>
      <c r="Z4344" s="50"/>
      <c r="AA4344" s="50"/>
      <c r="AB4344" s="50"/>
      <c r="AC4344" s="50"/>
      <c r="AD4344" s="50"/>
      <c r="AE4344" s="50"/>
      <c r="AF4344" s="50"/>
      <c r="AG4344" s="50"/>
      <c r="AH4344" s="50"/>
      <c r="AI4344" s="50"/>
      <c r="AJ4344" s="50"/>
      <c r="AK4344" s="50"/>
      <c r="AL4344" s="50"/>
      <c r="AM4344" s="50"/>
      <c r="AN4344" s="50"/>
      <c r="AO4344" s="50"/>
      <c r="AP4344" s="50"/>
      <c r="AQ4344" s="50"/>
      <c r="AR4344" s="50"/>
      <c r="AS4344" s="50"/>
      <c r="AT4344" s="50"/>
      <c r="AU4344" s="50"/>
      <c r="AV4344" s="50"/>
      <c r="AW4344" s="50"/>
      <c r="AX4344" s="50"/>
      <c r="AY4344" s="50"/>
      <c r="AZ4344" s="50"/>
      <c r="BA4344" s="50"/>
      <c r="BB4344" s="50"/>
      <c r="BC4344" s="50"/>
      <c r="BD4344" s="50"/>
      <c r="BE4344" s="50"/>
      <c r="BF4344" s="50"/>
      <c r="BG4344" s="50"/>
      <c r="BH4344" s="50"/>
      <c r="BI4344" s="50"/>
      <c r="BJ4344" s="50"/>
      <c r="BK4344" s="50"/>
      <c r="BL4344" s="50"/>
      <c r="BM4344" s="50"/>
      <c r="BN4344" s="50"/>
      <c r="BO4344" s="50"/>
      <c r="BP4344" s="50"/>
      <c r="BQ4344" s="50"/>
      <c r="BR4344" s="50"/>
      <c r="BS4344" s="50"/>
      <c r="BT4344" s="50"/>
      <c r="BU4344" s="50"/>
      <c r="BV4344" s="50"/>
      <c r="BW4344" s="50"/>
      <c r="BX4344" s="50"/>
      <c r="BY4344" s="50"/>
      <c r="BZ4344" s="50"/>
      <c r="CA4344" s="50"/>
      <c r="CB4344" s="50"/>
      <c r="CC4344" s="50"/>
      <c r="CD4344" s="50"/>
      <c r="CE4344" s="50"/>
      <c r="CF4344" s="50"/>
      <c r="CG4344" s="50"/>
      <c r="CH4344" s="50"/>
      <c r="CI4344" s="50"/>
      <c r="CJ4344" s="50"/>
      <c r="CK4344" s="50"/>
      <c r="CL4344" s="50"/>
      <c r="CM4344" s="50"/>
      <c r="CN4344" s="50"/>
      <c r="CO4344" s="50"/>
      <c r="CP4344" s="50"/>
      <c r="CQ4344" s="50"/>
      <c r="CR4344" s="50"/>
      <c r="CS4344" s="50"/>
      <c r="CT4344" s="50"/>
      <c r="CU4344" s="50"/>
      <c r="CV4344" s="50"/>
      <c r="CW4344" s="50"/>
      <c r="CX4344" s="50"/>
      <c r="CY4344" s="50"/>
      <c r="CZ4344" s="50"/>
      <c r="DA4344" s="50"/>
      <c r="DB4344" s="50"/>
      <c r="DC4344" s="50"/>
      <c r="DD4344" s="50"/>
      <c r="DE4344" s="50"/>
      <c r="DF4344" s="50"/>
      <c r="DG4344" s="50"/>
    </row>
    <row r="4345" spans="1:111" x14ac:dyDescent="0.2">
      <c r="A4345" s="571"/>
      <c r="B4345" s="571"/>
      <c r="C4345" s="571"/>
      <c r="D4345" s="78" t="s">
        <v>712</v>
      </c>
      <c r="E4345" s="362">
        <v>150</v>
      </c>
      <c r="F4345" s="352">
        <f t="shared" si="134"/>
        <v>90</v>
      </c>
      <c r="G4345" s="352">
        <f t="shared" si="135"/>
        <v>75</v>
      </c>
      <c r="H4345" s="50"/>
      <c r="I4345" s="50"/>
      <c r="J4345" s="50"/>
      <c r="K4345" s="50"/>
      <c r="L4345" s="50"/>
      <c r="M4345" s="50"/>
      <c r="N4345" s="50"/>
      <c r="O4345" s="50"/>
      <c r="P4345" s="50"/>
      <c r="Q4345" s="50"/>
      <c r="R4345" s="50"/>
      <c r="S4345" s="50"/>
      <c r="T4345" s="50"/>
      <c r="U4345" s="50"/>
      <c r="V4345" s="50"/>
      <c r="W4345" s="50"/>
      <c r="X4345" s="50"/>
      <c r="Y4345" s="50"/>
      <c r="Z4345" s="50"/>
      <c r="AA4345" s="50"/>
      <c r="AB4345" s="50"/>
      <c r="AC4345" s="50"/>
      <c r="AD4345" s="50"/>
      <c r="AE4345" s="50"/>
      <c r="AF4345" s="50"/>
      <c r="AG4345" s="50"/>
      <c r="AH4345" s="50"/>
      <c r="AI4345" s="50"/>
      <c r="AJ4345" s="50"/>
      <c r="AK4345" s="50"/>
      <c r="AL4345" s="50"/>
      <c r="AM4345" s="50"/>
      <c r="AN4345" s="50"/>
      <c r="AO4345" s="50"/>
      <c r="AP4345" s="50"/>
      <c r="AQ4345" s="50"/>
      <c r="AR4345" s="50"/>
      <c r="AS4345" s="50"/>
      <c r="AT4345" s="50"/>
      <c r="AU4345" s="50"/>
      <c r="AV4345" s="50"/>
      <c r="AW4345" s="50"/>
      <c r="AX4345" s="50"/>
      <c r="AY4345" s="50"/>
      <c r="AZ4345" s="50"/>
      <c r="BA4345" s="50"/>
      <c r="BB4345" s="50"/>
      <c r="BC4345" s="50"/>
      <c r="BD4345" s="50"/>
      <c r="BE4345" s="50"/>
      <c r="BF4345" s="50"/>
      <c r="BG4345" s="50"/>
      <c r="BH4345" s="50"/>
      <c r="BI4345" s="50"/>
      <c r="BJ4345" s="50"/>
      <c r="BK4345" s="50"/>
      <c r="BL4345" s="50"/>
      <c r="BM4345" s="50"/>
      <c r="BN4345" s="50"/>
      <c r="BO4345" s="50"/>
      <c r="BP4345" s="50"/>
      <c r="BQ4345" s="50"/>
      <c r="BR4345" s="50"/>
      <c r="BS4345" s="50"/>
      <c r="BT4345" s="50"/>
      <c r="BU4345" s="50"/>
      <c r="BV4345" s="50"/>
      <c r="BW4345" s="50"/>
      <c r="BX4345" s="50"/>
      <c r="BY4345" s="50"/>
      <c r="BZ4345" s="50"/>
      <c r="CA4345" s="50"/>
      <c r="CB4345" s="50"/>
      <c r="CC4345" s="50"/>
      <c r="CD4345" s="50"/>
      <c r="CE4345" s="50"/>
      <c r="CF4345" s="50"/>
      <c r="CG4345" s="50"/>
      <c r="CH4345" s="50"/>
      <c r="CI4345" s="50"/>
      <c r="CJ4345" s="50"/>
      <c r="CK4345" s="50"/>
      <c r="CL4345" s="50"/>
      <c r="CM4345" s="50"/>
      <c r="CN4345" s="50"/>
      <c r="CO4345" s="50"/>
      <c r="CP4345" s="50"/>
      <c r="CQ4345" s="50"/>
      <c r="CR4345" s="50"/>
      <c r="CS4345" s="50"/>
      <c r="CT4345" s="50"/>
      <c r="CU4345" s="50"/>
      <c r="CV4345" s="50"/>
      <c r="CW4345" s="50"/>
      <c r="CX4345" s="50"/>
      <c r="CY4345" s="50"/>
      <c r="CZ4345" s="50"/>
      <c r="DA4345" s="50"/>
      <c r="DB4345" s="50"/>
      <c r="DC4345" s="50"/>
      <c r="DD4345" s="50"/>
      <c r="DE4345" s="50"/>
      <c r="DF4345" s="50"/>
      <c r="DG4345" s="50"/>
    </row>
    <row r="4346" spans="1:111" x14ac:dyDescent="0.2">
      <c r="A4346" s="571"/>
      <c r="B4346" s="571"/>
      <c r="C4346" s="571"/>
      <c r="D4346" s="78" t="s">
        <v>713</v>
      </c>
      <c r="E4346" s="362">
        <v>150</v>
      </c>
      <c r="F4346" s="352">
        <f t="shared" si="134"/>
        <v>90</v>
      </c>
      <c r="G4346" s="352">
        <f t="shared" si="135"/>
        <v>75</v>
      </c>
      <c r="H4346" s="50"/>
      <c r="I4346" s="50"/>
      <c r="J4346" s="50"/>
      <c r="K4346" s="50"/>
      <c r="L4346" s="50"/>
      <c r="M4346" s="50"/>
      <c r="N4346" s="50"/>
      <c r="O4346" s="50"/>
      <c r="P4346" s="50"/>
      <c r="Q4346" s="50"/>
      <c r="R4346" s="50"/>
      <c r="S4346" s="50"/>
      <c r="T4346" s="50"/>
      <c r="U4346" s="50"/>
      <c r="V4346" s="50"/>
      <c r="W4346" s="50"/>
      <c r="X4346" s="50"/>
      <c r="Y4346" s="50"/>
      <c r="Z4346" s="50"/>
      <c r="AA4346" s="50"/>
      <c r="AB4346" s="50"/>
      <c r="AC4346" s="50"/>
      <c r="AD4346" s="50"/>
      <c r="AE4346" s="50"/>
      <c r="AF4346" s="50"/>
      <c r="AG4346" s="50"/>
      <c r="AH4346" s="50"/>
      <c r="AI4346" s="50"/>
      <c r="AJ4346" s="50"/>
      <c r="AK4346" s="50"/>
      <c r="AL4346" s="50"/>
      <c r="AM4346" s="50"/>
      <c r="AN4346" s="50"/>
      <c r="AO4346" s="50"/>
      <c r="AP4346" s="50"/>
      <c r="AQ4346" s="50"/>
      <c r="AR4346" s="50"/>
      <c r="AS4346" s="50"/>
      <c r="AT4346" s="50"/>
      <c r="AU4346" s="50"/>
      <c r="AV4346" s="50"/>
      <c r="AW4346" s="50"/>
      <c r="AX4346" s="50"/>
      <c r="AY4346" s="50"/>
      <c r="AZ4346" s="50"/>
      <c r="BA4346" s="50"/>
      <c r="BB4346" s="50"/>
      <c r="BC4346" s="50"/>
      <c r="BD4346" s="50"/>
      <c r="BE4346" s="50"/>
      <c r="BF4346" s="50"/>
      <c r="BG4346" s="50"/>
      <c r="BH4346" s="50"/>
      <c r="BI4346" s="50"/>
      <c r="BJ4346" s="50"/>
      <c r="BK4346" s="50"/>
      <c r="BL4346" s="50"/>
      <c r="BM4346" s="50"/>
      <c r="BN4346" s="50"/>
      <c r="BO4346" s="50"/>
      <c r="BP4346" s="50"/>
      <c r="BQ4346" s="50"/>
      <c r="BR4346" s="50"/>
      <c r="BS4346" s="50"/>
      <c r="BT4346" s="50"/>
      <c r="BU4346" s="50"/>
      <c r="BV4346" s="50"/>
      <c r="BW4346" s="50"/>
      <c r="BX4346" s="50"/>
      <c r="BY4346" s="50"/>
      <c r="BZ4346" s="50"/>
      <c r="CA4346" s="50"/>
      <c r="CB4346" s="50"/>
      <c r="CC4346" s="50"/>
      <c r="CD4346" s="50"/>
      <c r="CE4346" s="50"/>
      <c r="CF4346" s="50"/>
      <c r="CG4346" s="50"/>
      <c r="CH4346" s="50"/>
      <c r="CI4346" s="50"/>
      <c r="CJ4346" s="50"/>
      <c r="CK4346" s="50"/>
      <c r="CL4346" s="50"/>
      <c r="CM4346" s="50"/>
      <c r="CN4346" s="50"/>
      <c r="CO4346" s="50"/>
      <c r="CP4346" s="50"/>
      <c r="CQ4346" s="50"/>
      <c r="CR4346" s="50"/>
      <c r="CS4346" s="50"/>
      <c r="CT4346" s="50"/>
      <c r="CU4346" s="50"/>
      <c r="CV4346" s="50"/>
      <c r="CW4346" s="50"/>
      <c r="CX4346" s="50"/>
      <c r="CY4346" s="50"/>
      <c r="CZ4346" s="50"/>
      <c r="DA4346" s="50"/>
      <c r="DB4346" s="50"/>
      <c r="DC4346" s="50"/>
      <c r="DD4346" s="50"/>
      <c r="DE4346" s="50"/>
      <c r="DF4346" s="50"/>
      <c r="DG4346" s="50"/>
    </row>
    <row r="4347" spans="1:111" x14ac:dyDescent="0.2">
      <c r="A4347" s="571"/>
      <c r="B4347" s="571"/>
      <c r="C4347" s="571"/>
      <c r="D4347" s="78" t="s">
        <v>714</v>
      </c>
      <c r="E4347" s="362">
        <v>150</v>
      </c>
      <c r="F4347" s="352">
        <f t="shared" si="134"/>
        <v>90</v>
      </c>
      <c r="G4347" s="352">
        <f t="shared" si="135"/>
        <v>75</v>
      </c>
      <c r="H4347" s="50"/>
      <c r="I4347" s="50"/>
      <c r="J4347" s="50"/>
      <c r="K4347" s="50"/>
      <c r="L4347" s="50"/>
      <c r="M4347" s="50"/>
      <c r="N4347" s="50"/>
      <c r="O4347" s="50"/>
      <c r="P4347" s="50"/>
      <c r="Q4347" s="50"/>
      <c r="R4347" s="50"/>
      <c r="S4347" s="50"/>
      <c r="T4347" s="50"/>
      <c r="U4347" s="50"/>
      <c r="V4347" s="50"/>
      <c r="W4347" s="50"/>
      <c r="X4347" s="50"/>
      <c r="Y4347" s="50"/>
      <c r="Z4347" s="50"/>
      <c r="AA4347" s="50"/>
      <c r="AB4347" s="50"/>
      <c r="AC4347" s="50"/>
      <c r="AD4347" s="50"/>
      <c r="AE4347" s="50"/>
      <c r="AF4347" s="50"/>
      <c r="AG4347" s="50"/>
      <c r="AH4347" s="50"/>
      <c r="AI4347" s="50"/>
      <c r="AJ4347" s="50"/>
      <c r="AK4347" s="50"/>
      <c r="AL4347" s="50"/>
      <c r="AM4347" s="50"/>
      <c r="AN4347" s="50"/>
      <c r="AO4347" s="50"/>
      <c r="AP4347" s="50"/>
      <c r="AQ4347" s="50"/>
      <c r="AR4347" s="50"/>
      <c r="AS4347" s="50"/>
      <c r="AT4347" s="50"/>
      <c r="AU4347" s="50"/>
      <c r="AV4347" s="50"/>
      <c r="AW4347" s="50"/>
      <c r="AX4347" s="50"/>
      <c r="AY4347" s="50"/>
      <c r="AZ4347" s="50"/>
      <c r="BA4347" s="50"/>
      <c r="BB4347" s="50"/>
      <c r="BC4347" s="50"/>
      <c r="BD4347" s="50"/>
      <c r="BE4347" s="50"/>
      <c r="BF4347" s="50"/>
      <c r="BG4347" s="50"/>
      <c r="BH4347" s="50"/>
      <c r="BI4347" s="50"/>
      <c r="BJ4347" s="50"/>
      <c r="BK4347" s="50"/>
      <c r="BL4347" s="50"/>
      <c r="BM4347" s="50"/>
      <c r="BN4347" s="50"/>
      <c r="BO4347" s="50"/>
      <c r="BP4347" s="50"/>
      <c r="BQ4347" s="50"/>
      <c r="BR4347" s="50"/>
      <c r="BS4347" s="50"/>
      <c r="BT4347" s="50"/>
      <c r="BU4347" s="50"/>
      <c r="BV4347" s="50"/>
      <c r="BW4347" s="50"/>
      <c r="BX4347" s="50"/>
      <c r="BY4347" s="50"/>
      <c r="BZ4347" s="50"/>
      <c r="CA4347" s="50"/>
      <c r="CB4347" s="50"/>
      <c r="CC4347" s="50"/>
      <c r="CD4347" s="50"/>
      <c r="CE4347" s="50"/>
      <c r="CF4347" s="50"/>
      <c r="CG4347" s="50"/>
      <c r="CH4347" s="50"/>
      <c r="CI4347" s="50"/>
      <c r="CJ4347" s="50"/>
      <c r="CK4347" s="50"/>
      <c r="CL4347" s="50"/>
      <c r="CM4347" s="50"/>
      <c r="CN4347" s="50"/>
      <c r="CO4347" s="50"/>
      <c r="CP4347" s="50"/>
      <c r="CQ4347" s="50"/>
      <c r="CR4347" s="50"/>
      <c r="CS4347" s="50"/>
      <c r="CT4347" s="50"/>
      <c r="CU4347" s="50"/>
      <c r="CV4347" s="50"/>
      <c r="CW4347" s="50"/>
      <c r="CX4347" s="50"/>
      <c r="CY4347" s="50"/>
      <c r="CZ4347" s="50"/>
      <c r="DA4347" s="50"/>
      <c r="DB4347" s="50"/>
      <c r="DC4347" s="50"/>
      <c r="DD4347" s="50"/>
      <c r="DE4347" s="50"/>
      <c r="DF4347" s="50"/>
      <c r="DG4347" s="50"/>
    </row>
    <row r="4348" spans="1:111" x14ac:dyDescent="0.2">
      <c r="A4348" s="571"/>
      <c r="B4348" s="571"/>
      <c r="C4348" s="571"/>
      <c r="D4348" s="78" t="s">
        <v>715</v>
      </c>
      <c r="E4348" s="362">
        <v>150</v>
      </c>
      <c r="F4348" s="352">
        <f t="shared" si="134"/>
        <v>90</v>
      </c>
      <c r="G4348" s="352">
        <f t="shared" si="135"/>
        <v>75</v>
      </c>
      <c r="H4348" s="50"/>
      <c r="I4348" s="50"/>
      <c r="J4348" s="50"/>
      <c r="K4348" s="50"/>
      <c r="L4348" s="50"/>
      <c r="M4348" s="50"/>
      <c r="N4348" s="50"/>
      <c r="O4348" s="50"/>
      <c r="P4348" s="50"/>
      <c r="Q4348" s="50"/>
      <c r="R4348" s="50"/>
      <c r="S4348" s="50"/>
      <c r="T4348" s="50"/>
      <c r="U4348" s="50"/>
      <c r="V4348" s="50"/>
      <c r="W4348" s="50"/>
      <c r="X4348" s="50"/>
      <c r="Y4348" s="50"/>
      <c r="Z4348" s="50"/>
      <c r="AA4348" s="50"/>
      <c r="AB4348" s="50"/>
      <c r="AC4348" s="50"/>
      <c r="AD4348" s="50"/>
      <c r="AE4348" s="50"/>
      <c r="AF4348" s="50"/>
      <c r="AG4348" s="50"/>
      <c r="AH4348" s="50"/>
      <c r="AI4348" s="50"/>
      <c r="AJ4348" s="50"/>
      <c r="AK4348" s="50"/>
      <c r="AL4348" s="50"/>
      <c r="AM4348" s="50"/>
      <c r="AN4348" s="50"/>
      <c r="AO4348" s="50"/>
      <c r="AP4348" s="50"/>
      <c r="AQ4348" s="50"/>
      <c r="AR4348" s="50"/>
      <c r="AS4348" s="50"/>
      <c r="AT4348" s="50"/>
      <c r="AU4348" s="50"/>
      <c r="AV4348" s="50"/>
      <c r="AW4348" s="50"/>
      <c r="AX4348" s="50"/>
      <c r="AY4348" s="50"/>
      <c r="AZ4348" s="50"/>
      <c r="BA4348" s="50"/>
      <c r="BB4348" s="50"/>
      <c r="BC4348" s="50"/>
      <c r="BD4348" s="50"/>
      <c r="BE4348" s="50"/>
      <c r="BF4348" s="50"/>
      <c r="BG4348" s="50"/>
      <c r="BH4348" s="50"/>
      <c r="BI4348" s="50"/>
      <c r="BJ4348" s="50"/>
      <c r="BK4348" s="50"/>
      <c r="BL4348" s="50"/>
      <c r="BM4348" s="50"/>
      <c r="BN4348" s="50"/>
      <c r="BO4348" s="50"/>
      <c r="BP4348" s="50"/>
      <c r="BQ4348" s="50"/>
      <c r="BR4348" s="50"/>
      <c r="BS4348" s="50"/>
      <c r="BT4348" s="50"/>
      <c r="BU4348" s="50"/>
      <c r="BV4348" s="50"/>
      <c r="BW4348" s="50"/>
      <c r="BX4348" s="50"/>
      <c r="BY4348" s="50"/>
      <c r="BZ4348" s="50"/>
      <c r="CA4348" s="50"/>
      <c r="CB4348" s="50"/>
      <c r="CC4348" s="50"/>
      <c r="CD4348" s="50"/>
      <c r="CE4348" s="50"/>
      <c r="CF4348" s="50"/>
      <c r="CG4348" s="50"/>
      <c r="CH4348" s="50"/>
      <c r="CI4348" s="50"/>
      <c r="CJ4348" s="50"/>
      <c r="CK4348" s="50"/>
      <c r="CL4348" s="50"/>
      <c r="CM4348" s="50"/>
      <c r="CN4348" s="50"/>
      <c r="CO4348" s="50"/>
      <c r="CP4348" s="50"/>
      <c r="CQ4348" s="50"/>
      <c r="CR4348" s="50"/>
      <c r="CS4348" s="50"/>
      <c r="CT4348" s="50"/>
      <c r="CU4348" s="50"/>
      <c r="CV4348" s="50"/>
      <c r="CW4348" s="50"/>
      <c r="CX4348" s="50"/>
      <c r="CY4348" s="50"/>
      <c r="CZ4348" s="50"/>
      <c r="DA4348" s="50"/>
      <c r="DB4348" s="50"/>
      <c r="DC4348" s="50"/>
      <c r="DD4348" s="50"/>
      <c r="DE4348" s="50"/>
      <c r="DF4348" s="50"/>
      <c r="DG4348" s="50"/>
    </row>
    <row r="4349" spans="1:111" x14ac:dyDescent="0.2">
      <c r="A4349" s="571"/>
      <c r="B4349" s="571"/>
      <c r="C4349" s="571"/>
      <c r="D4349" s="78" t="s">
        <v>716</v>
      </c>
      <c r="E4349" s="362">
        <v>150</v>
      </c>
      <c r="F4349" s="352">
        <f t="shared" si="134"/>
        <v>90</v>
      </c>
      <c r="G4349" s="352">
        <f t="shared" si="135"/>
        <v>75</v>
      </c>
      <c r="H4349" s="50"/>
      <c r="I4349" s="50"/>
      <c r="J4349" s="50"/>
      <c r="K4349" s="50"/>
      <c r="L4349" s="50"/>
      <c r="M4349" s="50"/>
      <c r="N4349" s="50"/>
      <c r="O4349" s="50"/>
      <c r="P4349" s="50"/>
      <c r="Q4349" s="50"/>
      <c r="R4349" s="50"/>
      <c r="S4349" s="50"/>
      <c r="T4349" s="50"/>
      <c r="U4349" s="50"/>
      <c r="V4349" s="50"/>
      <c r="W4349" s="50"/>
      <c r="X4349" s="50"/>
      <c r="Y4349" s="50"/>
      <c r="Z4349" s="50"/>
      <c r="AA4349" s="50"/>
      <c r="AB4349" s="50"/>
      <c r="AC4349" s="50"/>
      <c r="AD4349" s="50"/>
      <c r="AE4349" s="50"/>
      <c r="AF4349" s="50"/>
      <c r="AG4349" s="50"/>
      <c r="AH4349" s="50"/>
      <c r="AI4349" s="50"/>
      <c r="AJ4349" s="50"/>
      <c r="AK4349" s="50"/>
      <c r="AL4349" s="50"/>
      <c r="AM4349" s="50"/>
      <c r="AN4349" s="50"/>
      <c r="AO4349" s="50"/>
      <c r="AP4349" s="50"/>
      <c r="AQ4349" s="50"/>
      <c r="AR4349" s="50"/>
      <c r="AS4349" s="50"/>
      <c r="AT4349" s="50"/>
      <c r="AU4349" s="50"/>
      <c r="AV4349" s="50"/>
      <c r="AW4349" s="50"/>
      <c r="AX4349" s="50"/>
      <c r="AY4349" s="50"/>
      <c r="AZ4349" s="50"/>
      <c r="BA4349" s="50"/>
      <c r="BB4349" s="50"/>
      <c r="BC4349" s="50"/>
      <c r="BD4349" s="50"/>
      <c r="BE4349" s="50"/>
      <c r="BF4349" s="50"/>
      <c r="BG4349" s="50"/>
      <c r="BH4349" s="50"/>
      <c r="BI4349" s="50"/>
      <c r="BJ4349" s="50"/>
      <c r="BK4349" s="50"/>
      <c r="BL4349" s="50"/>
      <c r="BM4349" s="50"/>
      <c r="BN4349" s="50"/>
      <c r="BO4349" s="50"/>
      <c r="BP4349" s="50"/>
      <c r="BQ4349" s="50"/>
      <c r="BR4349" s="50"/>
      <c r="BS4349" s="50"/>
      <c r="BT4349" s="50"/>
      <c r="BU4349" s="50"/>
      <c r="BV4349" s="50"/>
      <c r="BW4349" s="50"/>
      <c r="BX4349" s="50"/>
      <c r="BY4349" s="50"/>
      <c r="BZ4349" s="50"/>
      <c r="CA4349" s="50"/>
      <c r="CB4349" s="50"/>
      <c r="CC4349" s="50"/>
      <c r="CD4349" s="50"/>
      <c r="CE4349" s="50"/>
      <c r="CF4349" s="50"/>
      <c r="CG4349" s="50"/>
      <c r="CH4349" s="50"/>
      <c r="CI4349" s="50"/>
      <c r="CJ4349" s="50"/>
      <c r="CK4349" s="50"/>
      <c r="CL4349" s="50"/>
      <c r="CM4349" s="50"/>
      <c r="CN4349" s="50"/>
      <c r="CO4349" s="50"/>
      <c r="CP4349" s="50"/>
      <c r="CQ4349" s="50"/>
      <c r="CR4349" s="50"/>
      <c r="CS4349" s="50"/>
      <c r="CT4349" s="50"/>
      <c r="CU4349" s="50"/>
      <c r="CV4349" s="50"/>
      <c r="CW4349" s="50"/>
      <c r="CX4349" s="50"/>
      <c r="CY4349" s="50"/>
      <c r="CZ4349" s="50"/>
      <c r="DA4349" s="50"/>
      <c r="DB4349" s="50"/>
      <c r="DC4349" s="50"/>
      <c r="DD4349" s="50"/>
      <c r="DE4349" s="50"/>
      <c r="DF4349" s="50"/>
      <c r="DG4349" s="50"/>
    </row>
    <row r="4350" spans="1:111" x14ac:dyDescent="0.2">
      <c r="A4350" s="572"/>
      <c r="B4350" s="572"/>
      <c r="C4350" s="572"/>
      <c r="D4350" s="78" t="s">
        <v>717</v>
      </c>
      <c r="E4350" s="362">
        <v>150</v>
      </c>
      <c r="F4350" s="352">
        <f t="shared" si="134"/>
        <v>90</v>
      </c>
      <c r="G4350" s="352">
        <f t="shared" si="135"/>
        <v>75</v>
      </c>
      <c r="H4350" s="50"/>
      <c r="I4350" s="50"/>
      <c r="J4350" s="50"/>
      <c r="K4350" s="50"/>
      <c r="L4350" s="50"/>
      <c r="M4350" s="50"/>
      <c r="N4350" s="50"/>
      <c r="O4350" s="50"/>
      <c r="P4350" s="50"/>
      <c r="Q4350" s="50"/>
      <c r="R4350" s="50"/>
      <c r="S4350" s="50"/>
      <c r="T4350" s="50"/>
      <c r="U4350" s="50"/>
      <c r="V4350" s="50"/>
      <c r="W4350" s="50"/>
      <c r="X4350" s="50"/>
      <c r="Y4350" s="50"/>
      <c r="Z4350" s="50"/>
      <c r="AA4350" s="50"/>
      <c r="AB4350" s="50"/>
      <c r="AC4350" s="50"/>
      <c r="AD4350" s="50"/>
      <c r="AE4350" s="50"/>
      <c r="AF4350" s="50"/>
      <c r="AG4350" s="50"/>
      <c r="AH4350" s="50"/>
      <c r="AI4350" s="50"/>
      <c r="AJ4350" s="50"/>
      <c r="AK4350" s="50"/>
      <c r="AL4350" s="50"/>
      <c r="AM4350" s="50"/>
      <c r="AN4350" s="50"/>
      <c r="AO4350" s="50"/>
      <c r="AP4350" s="50"/>
      <c r="AQ4350" s="50"/>
      <c r="AR4350" s="50"/>
      <c r="AS4350" s="50"/>
      <c r="AT4350" s="50"/>
      <c r="AU4350" s="50"/>
      <c r="AV4350" s="50"/>
      <c r="AW4350" s="50"/>
      <c r="AX4350" s="50"/>
      <c r="AY4350" s="50"/>
      <c r="AZ4350" s="50"/>
      <c r="BA4350" s="50"/>
      <c r="BB4350" s="50"/>
      <c r="BC4350" s="50"/>
      <c r="BD4350" s="50"/>
      <c r="BE4350" s="50"/>
      <c r="BF4350" s="50"/>
      <c r="BG4350" s="50"/>
      <c r="BH4350" s="50"/>
      <c r="BI4350" s="50"/>
      <c r="BJ4350" s="50"/>
      <c r="BK4350" s="50"/>
      <c r="BL4350" s="50"/>
      <c r="BM4350" s="50"/>
      <c r="BN4350" s="50"/>
      <c r="BO4350" s="50"/>
      <c r="BP4350" s="50"/>
      <c r="BQ4350" s="50"/>
      <c r="BR4350" s="50"/>
      <c r="BS4350" s="50"/>
      <c r="BT4350" s="50"/>
      <c r="BU4350" s="50"/>
      <c r="BV4350" s="50"/>
      <c r="BW4350" s="50"/>
      <c r="BX4350" s="50"/>
      <c r="BY4350" s="50"/>
      <c r="BZ4350" s="50"/>
      <c r="CA4350" s="50"/>
      <c r="CB4350" s="50"/>
      <c r="CC4350" s="50"/>
      <c r="CD4350" s="50"/>
      <c r="CE4350" s="50"/>
      <c r="CF4350" s="50"/>
      <c r="CG4350" s="50"/>
      <c r="CH4350" s="50"/>
      <c r="CI4350" s="50"/>
      <c r="CJ4350" s="50"/>
      <c r="CK4350" s="50"/>
      <c r="CL4350" s="50"/>
      <c r="CM4350" s="50"/>
      <c r="CN4350" s="50"/>
      <c r="CO4350" s="50"/>
      <c r="CP4350" s="50"/>
      <c r="CQ4350" s="50"/>
      <c r="CR4350" s="50"/>
      <c r="CS4350" s="50"/>
      <c r="CT4350" s="50"/>
      <c r="CU4350" s="50"/>
      <c r="CV4350" s="50"/>
      <c r="CW4350" s="50"/>
      <c r="CX4350" s="50"/>
      <c r="CY4350" s="50"/>
      <c r="CZ4350" s="50"/>
      <c r="DA4350" s="50"/>
      <c r="DB4350" s="50"/>
      <c r="DC4350" s="50"/>
      <c r="DD4350" s="50"/>
      <c r="DE4350" s="50"/>
      <c r="DF4350" s="50"/>
      <c r="DG4350" s="50"/>
    </row>
    <row r="4351" spans="1:111" x14ac:dyDescent="0.2">
      <c r="A4351" s="570" t="s">
        <v>1160</v>
      </c>
      <c r="B4351" s="570" t="s">
        <v>1160</v>
      </c>
      <c r="C4351" s="570"/>
      <c r="D4351" s="75" t="s">
        <v>718</v>
      </c>
      <c r="E4351" s="362"/>
      <c r="F4351" s="352">
        <f t="shared" si="134"/>
        <v>0</v>
      </c>
      <c r="G4351" s="352">
        <f t="shared" si="135"/>
        <v>0</v>
      </c>
      <c r="H4351" s="50"/>
      <c r="I4351" s="50"/>
      <c r="J4351" s="50"/>
      <c r="K4351" s="50"/>
      <c r="L4351" s="50"/>
      <c r="M4351" s="50"/>
      <c r="N4351" s="50"/>
      <c r="O4351" s="50"/>
      <c r="P4351" s="50"/>
      <c r="Q4351" s="50"/>
      <c r="R4351" s="50"/>
      <c r="S4351" s="50"/>
      <c r="T4351" s="50"/>
      <c r="U4351" s="50"/>
      <c r="V4351" s="50"/>
      <c r="W4351" s="50"/>
      <c r="X4351" s="50"/>
      <c r="Y4351" s="50"/>
      <c r="Z4351" s="50"/>
      <c r="AA4351" s="50"/>
      <c r="AB4351" s="50"/>
      <c r="AC4351" s="50"/>
      <c r="AD4351" s="50"/>
      <c r="AE4351" s="50"/>
      <c r="AF4351" s="50"/>
      <c r="AG4351" s="50"/>
      <c r="AH4351" s="50"/>
      <c r="AI4351" s="50"/>
      <c r="AJ4351" s="50"/>
      <c r="AK4351" s="50"/>
      <c r="AL4351" s="50"/>
      <c r="AM4351" s="50"/>
      <c r="AN4351" s="50"/>
      <c r="AO4351" s="50"/>
      <c r="AP4351" s="50"/>
      <c r="AQ4351" s="50"/>
      <c r="AR4351" s="50"/>
      <c r="AS4351" s="50"/>
      <c r="AT4351" s="50"/>
      <c r="AU4351" s="50"/>
      <c r="AV4351" s="50"/>
      <c r="AW4351" s="50"/>
      <c r="AX4351" s="50"/>
      <c r="AY4351" s="50"/>
      <c r="AZ4351" s="50"/>
      <c r="BA4351" s="50"/>
      <c r="BB4351" s="50"/>
      <c r="BC4351" s="50"/>
      <c r="BD4351" s="50"/>
      <c r="BE4351" s="50"/>
      <c r="BF4351" s="50"/>
      <c r="BG4351" s="50"/>
      <c r="BH4351" s="50"/>
      <c r="BI4351" s="50"/>
      <c r="BJ4351" s="50"/>
      <c r="BK4351" s="50"/>
      <c r="BL4351" s="50"/>
      <c r="BM4351" s="50"/>
      <c r="BN4351" s="50"/>
      <c r="BO4351" s="50"/>
      <c r="BP4351" s="50"/>
      <c r="BQ4351" s="50"/>
      <c r="BR4351" s="50"/>
      <c r="BS4351" s="50"/>
      <c r="BT4351" s="50"/>
      <c r="BU4351" s="50"/>
      <c r="BV4351" s="50"/>
      <c r="BW4351" s="50"/>
      <c r="BX4351" s="50"/>
      <c r="BY4351" s="50"/>
      <c r="BZ4351" s="50"/>
      <c r="CA4351" s="50"/>
      <c r="CB4351" s="50"/>
      <c r="CC4351" s="50"/>
      <c r="CD4351" s="50"/>
      <c r="CE4351" s="50"/>
      <c r="CF4351" s="50"/>
      <c r="CG4351" s="50"/>
      <c r="CH4351" s="50"/>
      <c r="CI4351" s="50"/>
      <c r="CJ4351" s="50"/>
      <c r="CK4351" s="50"/>
      <c r="CL4351" s="50"/>
      <c r="CM4351" s="50"/>
      <c r="CN4351" s="50"/>
      <c r="CO4351" s="50"/>
      <c r="CP4351" s="50"/>
      <c r="CQ4351" s="50"/>
      <c r="CR4351" s="50"/>
      <c r="CS4351" s="50"/>
      <c r="CT4351" s="50"/>
      <c r="CU4351" s="50"/>
      <c r="CV4351" s="50"/>
      <c r="CW4351" s="50"/>
      <c r="CX4351" s="50"/>
      <c r="CY4351" s="50"/>
      <c r="CZ4351" s="50"/>
      <c r="DA4351" s="50"/>
      <c r="DB4351" s="50"/>
      <c r="DC4351" s="50"/>
      <c r="DD4351" s="50"/>
      <c r="DE4351" s="50"/>
      <c r="DF4351" s="50"/>
      <c r="DG4351" s="50"/>
    </row>
    <row r="4352" spans="1:111" x14ac:dyDescent="0.2">
      <c r="A4352" s="571"/>
      <c r="B4352" s="571"/>
      <c r="C4352" s="571"/>
      <c r="D4352" s="78" t="s">
        <v>719</v>
      </c>
      <c r="E4352" s="362">
        <v>150</v>
      </c>
      <c r="F4352" s="352">
        <f t="shared" si="134"/>
        <v>90</v>
      </c>
      <c r="G4352" s="352">
        <f t="shared" si="135"/>
        <v>75</v>
      </c>
      <c r="H4352" s="50"/>
      <c r="I4352" s="50"/>
      <c r="J4352" s="50"/>
      <c r="K4352" s="50"/>
      <c r="L4352" s="50"/>
      <c r="M4352" s="50"/>
      <c r="N4352" s="50"/>
      <c r="O4352" s="50"/>
      <c r="P4352" s="50"/>
      <c r="Q4352" s="50"/>
      <c r="R4352" s="50"/>
      <c r="S4352" s="50"/>
      <c r="T4352" s="50"/>
      <c r="U4352" s="50"/>
      <c r="V4352" s="50"/>
      <c r="W4352" s="50"/>
      <c r="X4352" s="50"/>
      <c r="Y4352" s="50"/>
      <c r="Z4352" s="50"/>
      <c r="AA4352" s="50"/>
      <c r="AB4352" s="50"/>
      <c r="AC4352" s="50"/>
      <c r="AD4352" s="50"/>
      <c r="AE4352" s="50"/>
      <c r="AF4352" s="50"/>
      <c r="AG4352" s="50"/>
      <c r="AH4352" s="50"/>
      <c r="AI4352" s="50"/>
      <c r="AJ4352" s="50"/>
      <c r="AK4352" s="50"/>
      <c r="AL4352" s="50"/>
      <c r="AM4352" s="50"/>
      <c r="AN4352" s="50"/>
      <c r="AO4352" s="50"/>
      <c r="AP4352" s="50"/>
      <c r="AQ4352" s="50"/>
      <c r="AR4352" s="50"/>
      <c r="AS4352" s="50"/>
      <c r="AT4352" s="50"/>
      <c r="AU4352" s="50"/>
      <c r="AV4352" s="50"/>
      <c r="AW4352" s="50"/>
      <c r="AX4352" s="50"/>
      <c r="AY4352" s="50"/>
      <c r="AZ4352" s="50"/>
      <c r="BA4352" s="50"/>
      <c r="BB4352" s="50"/>
      <c r="BC4352" s="50"/>
      <c r="BD4352" s="50"/>
      <c r="BE4352" s="50"/>
      <c r="BF4352" s="50"/>
      <c r="BG4352" s="50"/>
      <c r="BH4352" s="50"/>
      <c r="BI4352" s="50"/>
      <c r="BJ4352" s="50"/>
      <c r="BK4352" s="50"/>
      <c r="BL4352" s="50"/>
      <c r="BM4352" s="50"/>
      <c r="BN4352" s="50"/>
      <c r="BO4352" s="50"/>
      <c r="BP4352" s="50"/>
      <c r="BQ4352" s="50"/>
      <c r="BR4352" s="50"/>
      <c r="BS4352" s="50"/>
      <c r="BT4352" s="50"/>
      <c r="BU4352" s="50"/>
      <c r="BV4352" s="50"/>
      <c r="BW4352" s="50"/>
      <c r="BX4352" s="50"/>
      <c r="BY4352" s="50"/>
      <c r="BZ4352" s="50"/>
      <c r="CA4352" s="50"/>
      <c r="CB4352" s="50"/>
      <c r="CC4352" s="50"/>
      <c r="CD4352" s="50"/>
      <c r="CE4352" s="50"/>
      <c r="CF4352" s="50"/>
      <c r="CG4352" s="50"/>
      <c r="CH4352" s="50"/>
      <c r="CI4352" s="50"/>
      <c r="CJ4352" s="50"/>
      <c r="CK4352" s="50"/>
      <c r="CL4352" s="50"/>
      <c r="CM4352" s="50"/>
      <c r="CN4352" s="50"/>
      <c r="CO4352" s="50"/>
      <c r="CP4352" s="50"/>
      <c r="CQ4352" s="50"/>
      <c r="CR4352" s="50"/>
      <c r="CS4352" s="50"/>
      <c r="CT4352" s="50"/>
      <c r="CU4352" s="50"/>
      <c r="CV4352" s="50"/>
      <c r="CW4352" s="50"/>
      <c r="CX4352" s="50"/>
      <c r="CY4352" s="50"/>
      <c r="CZ4352" s="50"/>
      <c r="DA4352" s="50"/>
      <c r="DB4352" s="50"/>
      <c r="DC4352" s="50"/>
      <c r="DD4352" s="50"/>
      <c r="DE4352" s="50"/>
      <c r="DF4352" s="50"/>
      <c r="DG4352" s="50"/>
    </row>
    <row r="4353" spans="1:111" x14ac:dyDescent="0.2">
      <c r="A4353" s="571"/>
      <c r="B4353" s="571"/>
      <c r="C4353" s="571"/>
      <c r="D4353" s="78" t="s">
        <v>720</v>
      </c>
      <c r="E4353" s="360">
        <v>150</v>
      </c>
      <c r="F4353" s="352">
        <f t="shared" si="134"/>
        <v>90</v>
      </c>
      <c r="G4353" s="352">
        <f t="shared" si="135"/>
        <v>75</v>
      </c>
      <c r="H4353" s="50"/>
      <c r="I4353" s="50"/>
      <c r="J4353" s="50"/>
      <c r="K4353" s="50"/>
      <c r="L4353" s="50"/>
      <c r="M4353" s="50"/>
      <c r="N4353" s="50"/>
      <c r="O4353" s="50"/>
      <c r="P4353" s="50"/>
      <c r="Q4353" s="50"/>
      <c r="R4353" s="50"/>
      <c r="S4353" s="50"/>
      <c r="T4353" s="50"/>
      <c r="U4353" s="50"/>
      <c r="V4353" s="50"/>
      <c r="W4353" s="50"/>
      <c r="X4353" s="50"/>
      <c r="Y4353" s="50"/>
      <c r="Z4353" s="50"/>
      <c r="AA4353" s="50"/>
      <c r="AB4353" s="50"/>
      <c r="AC4353" s="50"/>
      <c r="AD4353" s="50"/>
      <c r="AE4353" s="50"/>
      <c r="AF4353" s="50"/>
      <c r="AG4353" s="50"/>
      <c r="AH4353" s="50"/>
      <c r="AI4353" s="50"/>
      <c r="AJ4353" s="50"/>
      <c r="AK4353" s="50"/>
      <c r="AL4353" s="50"/>
      <c r="AM4353" s="50"/>
      <c r="AN4353" s="50"/>
      <c r="AO4353" s="50"/>
      <c r="AP4353" s="50"/>
      <c r="AQ4353" s="50"/>
      <c r="AR4353" s="50"/>
      <c r="AS4353" s="50"/>
      <c r="AT4353" s="50"/>
      <c r="AU4353" s="50"/>
      <c r="AV4353" s="50"/>
      <c r="AW4353" s="50"/>
      <c r="AX4353" s="50"/>
      <c r="AY4353" s="50"/>
      <c r="AZ4353" s="50"/>
      <c r="BA4353" s="50"/>
      <c r="BB4353" s="50"/>
      <c r="BC4353" s="50"/>
      <c r="BD4353" s="50"/>
      <c r="BE4353" s="50"/>
      <c r="BF4353" s="50"/>
      <c r="BG4353" s="50"/>
      <c r="BH4353" s="50"/>
      <c r="BI4353" s="50"/>
      <c r="BJ4353" s="50"/>
      <c r="BK4353" s="50"/>
      <c r="BL4353" s="50"/>
      <c r="BM4353" s="50"/>
      <c r="BN4353" s="50"/>
      <c r="BO4353" s="50"/>
      <c r="BP4353" s="50"/>
      <c r="BQ4353" s="50"/>
      <c r="BR4353" s="50"/>
      <c r="BS4353" s="50"/>
      <c r="BT4353" s="50"/>
      <c r="BU4353" s="50"/>
      <c r="BV4353" s="50"/>
      <c r="BW4353" s="50"/>
      <c r="BX4353" s="50"/>
      <c r="BY4353" s="50"/>
      <c r="BZ4353" s="50"/>
      <c r="CA4353" s="50"/>
      <c r="CB4353" s="50"/>
      <c r="CC4353" s="50"/>
      <c r="CD4353" s="50"/>
      <c r="CE4353" s="50"/>
      <c r="CF4353" s="50"/>
      <c r="CG4353" s="50"/>
      <c r="CH4353" s="50"/>
      <c r="CI4353" s="50"/>
      <c r="CJ4353" s="50"/>
      <c r="CK4353" s="50"/>
      <c r="CL4353" s="50"/>
      <c r="CM4353" s="50"/>
      <c r="CN4353" s="50"/>
      <c r="CO4353" s="50"/>
      <c r="CP4353" s="50"/>
      <c r="CQ4353" s="50"/>
      <c r="CR4353" s="50"/>
      <c r="CS4353" s="50"/>
      <c r="CT4353" s="50"/>
      <c r="CU4353" s="50"/>
      <c r="CV4353" s="50"/>
      <c r="CW4353" s="50"/>
      <c r="CX4353" s="50"/>
      <c r="CY4353" s="50"/>
      <c r="CZ4353" s="50"/>
      <c r="DA4353" s="50"/>
      <c r="DB4353" s="50"/>
      <c r="DC4353" s="50"/>
      <c r="DD4353" s="50"/>
      <c r="DE4353" s="50"/>
      <c r="DF4353" s="50"/>
      <c r="DG4353" s="50"/>
    </row>
    <row r="4354" spans="1:111" x14ac:dyDescent="0.2">
      <c r="A4354" s="571"/>
      <c r="B4354" s="571"/>
      <c r="C4354" s="571"/>
      <c r="D4354" s="78" t="s">
        <v>721</v>
      </c>
      <c r="E4354" s="362">
        <v>150</v>
      </c>
      <c r="F4354" s="352">
        <f t="shared" si="134"/>
        <v>90</v>
      </c>
      <c r="G4354" s="352">
        <f t="shared" si="135"/>
        <v>75</v>
      </c>
      <c r="H4354" s="50"/>
      <c r="I4354" s="50"/>
      <c r="J4354" s="50"/>
      <c r="K4354" s="50"/>
      <c r="L4354" s="50"/>
      <c r="M4354" s="50"/>
      <c r="N4354" s="50"/>
      <c r="O4354" s="50"/>
      <c r="P4354" s="50"/>
      <c r="Q4354" s="50"/>
      <c r="R4354" s="50"/>
      <c r="S4354" s="50"/>
      <c r="T4354" s="50"/>
      <c r="U4354" s="50"/>
      <c r="V4354" s="50"/>
      <c r="W4354" s="50"/>
      <c r="X4354" s="50"/>
      <c r="Y4354" s="50"/>
      <c r="Z4354" s="50"/>
      <c r="AA4354" s="50"/>
      <c r="AB4354" s="50"/>
      <c r="AC4354" s="50"/>
      <c r="AD4354" s="50"/>
      <c r="AE4354" s="50"/>
      <c r="AF4354" s="50"/>
      <c r="AG4354" s="50"/>
      <c r="AH4354" s="50"/>
      <c r="AI4354" s="50"/>
      <c r="AJ4354" s="50"/>
      <c r="AK4354" s="50"/>
      <c r="AL4354" s="50"/>
      <c r="AM4354" s="50"/>
      <c r="AN4354" s="50"/>
      <c r="AO4354" s="50"/>
      <c r="AP4354" s="50"/>
      <c r="AQ4354" s="50"/>
      <c r="AR4354" s="50"/>
      <c r="AS4354" s="50"/>
      <c r="AT4354" s="50"/>
      <c r="AU4354" s="50"/>
      <c r="AV4354" s="50"/>
      <c r="AW4354" s="50"/>
      <c r="AX4354" s="50"/>
      <c r="AY4354" s="50"/>
      <c r="AZ4354" s="50"/>
      <c r="BA4354" s="50"/>
      <c r="BB4354" s="50"/>
      <c r="BC4354" s="50"/>
      <c r="BD4354" s="50"/>
      <c r="BE4354" s="50"/>
      <c r="BF4354" s="50"/>
      <c r="BG4354" s="50"/>
      <c r="BH4354" s="50"/>
      <c r="BI4354" s="50"/>
      <c r="BJ4354" s="50"/>
      <c r="BK4354" s="50"/>
      <c r="BL4354" s="50"/>
      <c r="BM4354" s="50"/>
      <c r="BN4354" s="50"/>
      <c r="BO4354" s="50"/>
      <c r="BP4354" s="50"/>
      <c r="BQ4354" s="50"/>
      <c r="BR4354" s="50"/>
      <c r="BS4354" s="50"/>
      <c r="BT4354" s="50"/>
      <c r="BU4354" s="50"/>
      <c r="BV4354" s="50"/>
      <c r="BW4354" s="50"/>
      <c r="BX4354" s="50"/>
      <c r="BY4354" s="50"/>
      <c r="BZ4354" s="50"/>
      <c r="CA4354" s="50"/>
      <c r="CB4354" s="50"/>
      <c r="CC4354" s="50"/>
      <c r="CD4354" s="50"/>
      <c r="CE4354" s="50"/>
      <c r="CF4354" s="50"/>
      <c r="CG4354" s="50"/>
      <c r="CH4354" s="50"/>
      <c r="CI4354" s="50"/>
      <c r="CJ4354" s="50"/>
      <c r="CK4354" s="50"/>
      <c r="CL4354" s="50"/>
      <c r="CM4354" s="50"/>
      <c r="CN4354" s="50"/>
      <c r="CO4354" s="50"/>
      <c r="CP4354" s="50"/>
      <c r="CQ4354" s="50"/>
      <c r="CR4354" s="50"/>
      <c r="CS4354" s="50"/>
      <c r="CT4354" s="50"/>
      <c r="CU4354" s="50"/>
      <c r="CV4354" s="50"/>
      <c r="CW4354" s="50"/>
      <c r="CX4354" s="50"/>
      <c r="CY4354" s="50"/>
      <c r="CZ4354" s="50"/>
      <c r="DA4354" s="50"/>
      <c r="DB4354" s="50"/>
      <c r="DC4354" s="50"/>
      <c r="DD4354" s="50"/>
      <c r="DE4354" s="50"/>
      <c r="DF4354" s="50"/>
      <c r="DG4354" s="50"/>
    </row>
    <row r="4355" spans="1:111" x14ac:dyDescent="0.2">
      <c r="A4355" s="571"/>
      <c r="B4355" s="571"/>
      <c r="C4355" s="571"/>
      <c r="D4355" s="78" t="s">
        <v>722</v>
      </c>
      <c r="E4355" s="362">
        <v>150</v>
      </c>
      <c r="F4355" s="352">
        <f t="shared" si="134"/>
        <v>90</v>
      </c>
      <c r="G4355" s="352">
        <f t="shared" si="135"/>
        <v>75</v>
      </c>
      <c r="H4355" s="50"/>
      <c r="I4355" s="50"/>
      <c r="J4355" s="50"/>
      <c r="K4355" s="50"/>
      <c r="L4355" s="50"/>
      <c r="M4355" s="50"/>
      <c r="N4355" s="50"/>
      <c r="O4355" s="50"/>
      <c r="P4355" s="50"/>
      <c r="Q4355" s="50"/>
      <c r="R4355" s="50"/>
      <c r="S4355" s="50"/>
      <c r="T4355" s="50"/>
      <c r="U4355" s="50"/>
      <c r="V4355" s="50"/>
      <c r="W4355" s="50"/>
      <c r="X4355" s="50"/>
      <c r="Y4355" s="50"/>
      <c r="Z4355" s="50"/>
      <c r="AA4355" s="50"/>
      <c r="AB4355" s="50"/>
      <c r="AC4355" s="50"/>
      <c r="AD4355" s="50"/>
      <c r="AE4355" s="50"/>
      <c r="AF4355" s="50"/>
      <c r="AG4355" s="50"/>
      <c r="AH4355" s="50"/>
      <c r="AI4355" s="50"/>
      <c r="AJ4355" s="50"/>
      <c r="AK4355" s="50"/>
      <c r="AL4355" s="50"/>
      <c r="AM4355" s="50"/>
      <c r="AN4355" s="50"/>
      <c r="AO4355" s="50"/>
      <c r="AP4355" s="50"/>
      <c r="AQ4355" s="50"/>
      <c r="AR4355" s="50"/>
      <c r="AS4355" s="50"/>
      <c r="AT4355" s="50"/>
      <c r="AU4355" s="50"/>
      <c r="AV4355" s="50"/>
      <c r="AW4355" s="50"/>
      <c r="AX4355" s="50"/>
      <c r="AY4355" s="50"/>
      <c r="AZ4355" s="50"/>
      <c r="BA4355" s="50"/>
      <c r="BB4355" s="50"/>
      <c r="BC4355" s="50"/>
      <c r="BD4355" s="50"/>
      <c r="BE4355" s="50"/>
      <c r="BF4355" s="50"/>
      <c r="BG4355" s="50"/>
      <c r="BH4355" s="50"/>
      <c r="BI4355" s="50"/>
      <c r="BJ4355" s="50"/>
      <c r="BK4355" s="50"/>
      <c r="BL4355" s="50"/>
      <c r="BM4355" s="50"/>
      <c r="BN4355" s="50"/>
      <c r="BO4355" s="50"/>
      <c r="BP4355" s="50"/>
      <c r="BQ4355" s="50"/>
      <c r="BR4355" s="50"/>
      <c r="BS4355" s="50"/>
      <c r="BT4355" s="50"/>
      <c r="BU4355" s="50"/>
      <c r="BV4355" s="50"/>
      <c r="BW4355" s="50"/>
      <c r="BX4355" s="50"/>
      <c r="BY4355" s="50"/>
      <c r="BZ4355" s="50"/>
      <c r="CA4355" s="50"/>
      <c r="CB4355" s="50"/>
      <c r="CC4355" s="50"/>
      <c r="CD4355" s="50"/>
      <c r="CE4355" s="50"/>
      <c r="CF4355" s="50"/>
      <c r="CG4355" s="50"/>
      <c r="CH4355" s="50"/>
      <c r="CI4355" s="50"/>
      <c r="CJ4355" s="50"/>
      <c r="CK4355" s="50"/>
      <c r="CL4355" s="50"/>
      <c r="CM4355" s="50"/>
      <c r="CN4355" s="50"/>
      <c r="CO4355" s="50"/>
      <c r="CP4355" s="50"/>
      <c r="CQ4355" s="50"/>
      <c r="CR4355" s="50"/>
      <c r="CS4355" s="50"/>
      <c r="CT4355" s="50"/>
      <c r="CU4355" s="50"/>
      <c r="CV4355" s="50"/>
      <c r="CW4355" s="50"/>
      <c r="CX4355" s="50"/>
      <c r="CY4355" s="50"/>
      <c r="CZ4355" s="50"/>
      <c r="DA4355" s="50"/>
      <c r="DB4355" s="50"/>
      <c r="DC4355" s="50"/>
      <c r="DD4355" s="50"/>
      <c r="DE4355" s="50"/>
      <c r="DF4355" s="50"/>
      <c r="DG4355" s="50"/>
    </row>
    <row r="4356" spans="1:111" x14ac:dyDescent="0.2">
      <c r="A4356" s="571"/>
      <c r="B4356" s="571"/>
      <c r="C4356" s="571"/>
      <c r="D4356" s="78" t="s">
        <v>723</v>
      </c>
      <c r="E4356" s="362">
        <v>150</v>
      </c>
      <c r="F4356" s="352">
        <f t="shared" si="134"/>
        <v>90</v>
      </c>
      <c r="G4356" s="352">
        <f t="shared" si="135"/>
        <v>75</v>
      </c>
      <c r="H4356" s="50"/>
      <c r="I4356" s="50"/>
      <c r="J4356" s="50"/>
      <c r="K4356" s="50"/>
      <c r="L4356" s="50"/>
      <c r="M4356" s="50"/>
      <c r="N4356" s="50"/>
      <c r="O4356" s="50"/>
      <c r="P4356" s="50"/>
      <c r="Q4356" s="50"/>
      <c r="R4356" s="50"/>
      <c r="S4356" s="50"/>
      <c r="T4356" s="50"/>
      <c r="U4356" s="50"/>
      <c r="V4356" s="50"/>
      <c r="W4356" s="50"/>
      <c r="X4356" s="50"/>
      <c r="Y4356" s="50"/>
      <c r="Z4356" s="50"/>
      <c r="AA4356" s="50"/>
      <c r="AB4356" s="50"/>
      <c r="AC4356" s="50"/>
      <c r="AD4356" s="50"/>
      <c r="AE4356" s="50"/>
      <c r="AF4356" s="50"/>
      <c r="AG4356" s="50"/>
      <c r="AH4356" s="50"/>
      <c r="AI4356" s="50"/>
      <c r="AJ4356" s="50"/>
      <c r="AK4356" s="50"/>
      <c r="AL4356" s="50"/>
      <c r="AM4356" s="50"/>
      <c r="AN4356" s="50"/>
      <c r="AO4356" s="50"/>
      <c r="AP4356" s="50"/>
      <c r="AQ4356" s="50"/>
      <c r="AR4356" s="50"/>
      <c r="AS4356" s="50"/>
      <c r="AT4356" s="50"/>
      <c r="AU4356" s="50"/>
      <c r="AV4356" s="50"/>
      <c r="AW4356" s="50"/>
      <c r="AX4356" s="50"/>
      <c r="AY4356" s="50"/>
      <c r="AZ4356" s="50"/>
      <c r="BA4356" s="50"/>
      <c r="BB4356" s="50"/>
      <c r="BC4356" s="50"/>
      <c r="BD4356" s="50"/>
      <c r="BE4356" s="50"/>
      <c r="BF4356" s="50"/>
      <c r="BG4356" s="50"/>
      <c r="BH4356" s="50"/>
      <c r="BI4356" s="50"/>
      <c r="BJ4356" s="50"/>
      <c r="BK4356" s="50"/>
      <c r="BL4356" s="50"/>
      <c r="BM4356" s="50"/>
      <c r="BN4356" s="50"/>
      <c r="BO4356" s="50"/>
      <c r="BP4356" s="50"/>
      <c r="BQ4356" s="50"/>
      <c r="BR4356" s="50"/>
      <c r="BS4356" s="50"/>
      <c r="BT4356" s="50"/>
      <c r="BU4356" s="50"/>
      <c r="BV4356" s="50"/>
      <c r="BW4356" s="50"/>
      <c r="BX4356" s="50"/>
      <c r="BY4356" s="50"/>
      <c r="BZ4356" s="50"/>
      <c r="CA4356" s="50"/>
      <c r="CB4356" s="50"/>
      <c r="CC4356" s="50"/>
      <c r="CD4356" s="50"/>
      <c r="CE4356" s="50"/>
      <c r="CF4356" s="50"/>
      <c r="CG4356" s="50"/>
      <c r="CH4356" s="50"/>
      <c r="CI4356" s="50"/>
      <c r="CJ4356" s="50"/>
      <c r="CK4356" s="50"/>
      <c r="CL4356" s="50"/>
      <c r="CM4356" s="50"/>
      <c r="CN4356" s="50"/>
      <c r="CO4356" s="50"/>
      <c r="CP4356" s="50"/>
      <c r="CQ4356" s="50"/>
      <c r="CR4356" s="50"/>
      <c r="CS4356" s="50"/>
      <c r="CT4356" s="50"/>
      <c r="CU4356" s="50"/>
      <c r="CV4356" s="50"/>
      <c r="CW4356" s="50"/>
      <c r="CX4356" s="50"/>
      <c r="CY4356" s="50"/>
      <c r="CZ4356" s="50"/>
      <c r="DA4356" s="50"/>
      <c r="DB4356" s="50"/>
      <c r="DC4356" s="50"/>
      <c r="DD4356" s="50"/>
      <c r="DE4356" s="50"/>
      <c r="DF4356" s="50"/>
      <c r="DG4356" s="50"/>
    </row>
    <row r="4357" spans="1:111" x14ac:dyDescent="0.2">
      <c r="A4357" s="571"/>
      <c r="B4357" s="571"/>
      <c r="C4357" s="571"/>
      <c r="D4357" s="78" t="s">
        <v>724</v>
      </c>
      <c r="E4357" s="362">
        <v>150</v>
      </c>
      <c r="F4357" s="352">
        <f t="shared" si="134"/>
        <v>90</v>
      </c>
      <c r="G4357" s="352">
        <f t="shared" si="135"/>
        <v>75</v>
      </c>
      <c r="H4357" s="50"/>
      <c r="I4357" s="50"/>
      <c r="J4357" s="50"/>
      <c r="K4357" s="50"/>
      <c r="L4357" s="50"/>
      <c r="M4357" s="50"/>
      <c r="N4357" s="50"/>
      <c r="O4357" s="50"/>
      <c r="P4357" s="50"/>
      <c r="Q4357" s="50"/>
      <c r="R4357" s="50"/>
      <c r="S4357" s="50"/>
      <c r="T4357" s="50"/>
      <c r="U4357" s="50"/>
      <c r="V4357" s="50"/>
      <c r="W4357" s="50"/>
      <c r="X4357" s="50"/>
      <c r="Y4357" s="50"/>
      <c r="Z4357" s="50"/>
      <c r="AA4357" s="50"/>
      <c r="AB4357" s="50"/>
      <c r="AC4357" s="50"/>
      <c r="AD4357" s="50"/>
      <c r="AE4357" s="50"/>
      <c r="AF4357" s="50"/>
      <c r="AG4357" s="50"/>
      <c r="AH4357" s="50"/>
      <c r="AI4357" s="50"/>
      <c r="AJ4357" s="50"/>
      <c r="AK4357" s="50"/>
      <c r="AL4357" s="50"/>
      <c r="AM4357" s="50"/>
      <c r="AN4357" s="50"/>
      <c r="AO4357" s="50"/>
      <c r="AP4357" s="50"/>
      <c r="AQ4357" s="50"/>
      <c r="AR4357" s="50"/>
      <c r="AS4357" s="50"/>
      <c r="AT4357" s="50"/>
      <c r="AU4357" s="50"/>
      <c r="AV4357" s="50"/>
      <c r="AW4357" s="50"/>
      <c r="AX4357" s="50"/>
      <c r="AY4357" s="50"/>
      <c r="AZ4357" s="50"/>
      <c r="BA4357" s="50"/>
      <c r="BB4357" s="50"/>
      <c r="BC4357" s="50"/>
      <c r="BD4357" s="50"/>
      <c r="BE4357" s="50"/>
      <c r="BF4357" s="50"/>
      <c r="BG4357" s="50"/>
      <c r="BH4357" s="50"/>
      <c r="BI4357" s="50"/>
      <c r="BJ4357" s="50"/>
      <c r="BK4357" s="50"/>
      <c r="BL4357" s="50"/>
      <c r="BM4357" s="50"/>
      <c r="BN4357" s="50"/>
      <c r="BO4357" s="50"/>
      <c r="BP4357" s="50"/>
      <c r="BQ4357" s="50"/>
      <c r="BR4357" s="50"/>
      <c r="BS4357" s="50"/>
      <c r="BT4357" s="50"/>
      <c r="BU4357" s="50"/>
      <c r="BV4357" s="50"/>
      <c r="BW4357" s="50"/>
      <c r="BX4357" s="50"/>
      <c r="BY4357" s="50"/>
      <c r="BZ4357" s="50"/>
      <c r="CA4357" s="50"/>
      <c r="CB4357" s="50"/>
      <c r="CC4357" s="50"/>
      <c r="CD4357" s="50"/>
      <c r="CE4357" s="50"/>
      <c r="CF4357" s="50"/>
      <c r="CG4357" s="50"/>
      <c r="CH4357" s="50"/>
      <c r="CI4357" s="50"/>
      <c r="CJ4357" s="50"/>
      <c r="CK4357" s="50"/>
      <c r="CL4357" s="50"/>
      <c r="CM4357" s="50"/>
      <c r="CN4357" s="50"/>
      <c r="CO4357" s="50"/>
      <c r="CP4357" s="50"/>
      <c r="CQ4357" s="50"/>
      <c r="CR4357" s="50"/>
      <c r="CS4357" s="50"/>
      <c r="CT4357" s="50"/>
      <c r="CU4357" s="50"/>
      <c r="CV4357" s="50"/>
      <c r="CW4357" s="50"/>
      <c r="CX4357" s="50"/>
      <c r="CY4357" s="50"/>
      <c r="CZ4357" s="50"/>
      <c r="DA4357" s="50"/>
      <c r="DB4357" s="50"/>
      <c r="DC4357" s="50"/>
      <c r="DD4357" s="50"/>
      <c r="DE4357" s="50"/>
      <c r="DF4357" s="50"/>
      <c r="DG4357" s="50"/>
    </row>
    <row r="4358" spans="1:111" x14ac:dyDescent="0.2">
      <c r="A4358" s="571"/>
      <c r="B4358" s="571"/>
      <c r="C4358" s="571"/>
      <c r="D4358" s="78" t="s">
        <v>725</v>
      </c>
      <c r="E4358" s="362">
        <v>150</v>
      </c>
      <c r="F4358" s="352">
        <f t="shared" si="134"/>
        <v>90</v>
      </c>
      <c r="G4358" s="352">
        <f t="shared" si="135"/>
        <v>75</v>
      </c>
      <c r="H4358" s="50"/>
      <c r="I4358" s="50"/>
      <c r="J4358" s="50"/>
      <c r="K4358" s="50"/>
      <c r="L4358" s="50"/>
      <c r="M4358" s="50"/>
      <c r="N4358" s="50"/>
      <c r="O4358" s="50"/>
      <c r="P4358" s="50"/>
      <c r="Q4358" s="50"/>
      <c r="R4358" s="50"/>
      <c r="S4358" s="50"/>
      <c r="T4358" s="50"/>
      <c r="U4358" s="50"/>
      <c r="V4358" s="50"/>
      <c r="W4358" s="50"/>
      <c r="X4358" s="50"/>
      <c r="Y4358" s="50"/>
      <c r="Z4358" s="50"/>
      <c r="AA4358" s="50"/>
      <c r="AB4358" s="50"/>
      <c r="AC4358" s="50"/>
      <c r="AD4358" s="50"/>
      <c r="AE4358" s="50"/>
      <c r="AF4358" s="50"/>
      <c r="AG4358" s="50"/>
      <c r="AH4358" s="50"/>
      <c r="AI4358" s="50"/>
      <c r="AJ4358" s="50"/>
      <c r="AK4358" s="50"/>
      <c r="AL4358" s="50"/>
      <c r="AM4358" s="50"/>
      <c r="AN4358" s="50"/>
      <c r="AO4358" s="50"/>
      <c r="AP4358" s="50"/>
      <c r="AQ4358" s="50"/>
      <c r="AR4358" s="50"/>
      <c r="AS4358" s="50"/>
      <c r="AT4358" s="50"/>
      <c r="AU4358" s="50"/>
      <c r="AV4358" s="50"/>
      <c r="AW4358" s="50"/>
      <c r="AX4358" s="50"/>
      <c r="AY4358" s="50"/>
      <c r="AZ4358" s="50"/>
      <c r="BA4358" s="50"/>
      <c r="BB4358" s="50"/>
      <c r="BC4358" s="50"/>
      <c r="BD4358" s="50"/>
      <c r="BE4358" s="50"/>
      <c r="BF4358" s="50"/>
      <c r="BG4358" s="50"/>
      <c r="BH4358" s="50"/>
      <c r="BI4358" s="50"/>
      <c r="BJ4358" s="50"/>
      <c r="BK4358" s="50"/>
      <c r="BL4358" s="50"/>
      <c r="BM4358" s="50"/>
      <c r="BN4358" s="50"/>
      <c r="BO4358" s="50"/>
      <c r="BP4358" s="50"/>
      <c r="BQ4358" s="50"/>
      <c r="BR4358" s="50"/>
      <c r="BS4358" s="50"/>
      <c r="BT4358" s="50"/>
      <c r="BU4358" s="50"/>
      <c r="BV4358" s="50"/>
      <c r="BW4358" s="50"/>
      <c r="BX4358" s="50"/>
      <c r="BY4358" s="50"/>
      <c r="BZ4358" s="50"/>
      <c r="CA4358" s="50"/>
      <c r="CB4358" s="50"/>
      <c r="CC4358" s="50"/>
      <c r="CD4358" s="50"/>
      <c r="CE4358" s="50"/>
      <c r="CF4358" s="50"/>
      <c r="CG4358" s="50"/>
      <c r="CH4358" s="50"/>
      <c r="CI4358" s="50"/>
      <c r="CJ4358" s="50"/>
      <c r="CK4358" s="50"/>
      <c r="CL4358" s="50"/>
      <c r="CM4358" s="50"/>
      <c r="CN4358" s="50"/>
      <c r="CO4358" s="50"/>
      <c r="CP4358" s="50"/>
      <c r="CQ4358" s="50"/>
      <c r="CR4358" s="50"/>
      <c r="CS4358" s="50"/>
      <c r="CT4358" s="50"/>
      <c r="CU4358" s="50"/>
      <c r="CV4358" s="50"/>
      <c r="CW4358" s="50"/>
      <c r="CX4358" s="50"/>
      <c r="CY4358" s="50"/>
      <c r="CZ4358" s="50"/>
      <c r="DA4358" s="50"/>
      <c r="DB4358" s="50"/>
      <c r="DC4358" s="50"/>
      <c r="DD4358" s="50"/>
      <c r="DE4358" s="50"/>
      <c r="DF4358" s="50"/>
      <c r="DG4358" s="50"/>
    </row>
    <row r="4359" spans="1:111" x14ac:dyDescent="0.2">
      <c r="A4359" s="572"/>
      <c r="B4359" s="572"/>
      <c r="C4359" s="572"/>
      <c r="D4359" s="78" t="s">
        <v>726</v>
      </c>
      <c r="E4359" s="362">
        <v>150</v>
      </c>
      <c r="F4359" s="352">
        <f t="shared" si="134"/>
        <v>90</v>
      </c>
      <c r="G4359" s="352">
        <f t="shared" si="135"/>
        <v>75</v>
      </c>
      <c r="H4359" s="50"/>
      <c r="I4359" s="50"/>
      <c r="J4359" s="50"/>
      <c r="K4359" s="50"/>
      <c r="L4359" s="50"/>
      <c r="M4359" s="50"/>
      <c r="N4359" s="50"/>
      <c r="O4359" s="50"/>
      <c r="P4359" s="50"/>
      <c r="Q4359" s="50"/>
      <c r="R4359" s="50"/>
      <c r="S4359" s="50"/>
      <c r="T4359" s="50"/>
      <c r="U4359" s="50"/>
      <c r="V4359" s="50"/>
      <c r="W4359" s="50"/>
      <c r="X4359" s="50"/>
      <c r="Y4359" s="50"/>
      <c r="Z4359" s="50"/>
      <c r="AA4359" s="50"/>
      <c r="AB4359" s="50"/>
      <c r="AC4359" s="50"/>
      <c r="AD4359" s="50"/>
      <c r="AE4359" s="50"/>
      <c r="AF4359" s="50"/>
      <c r="AG4359" s="50"/>
      <c r="AH4359" s="50"/>
      <c r="AI4359" s="50"/>
      <c r="AJ4359" s="50"/>
      <c r="AK4359" s="50"/>
      <c r="AL4359" s="50"/>
      <c r="AM4359" s="50"/>
      <c r="AN4359" s="50"/>
      <c r="AO4359" s="50"/>
      <c r="AP4359" s="50"/>
      <c r="AQ4359" s="50"/>
      <c r="AR4359" s="50"/>
      <c r="AS4359" s="50"/>
      <c r="AT4359" s="50"/>
      <c r="AU4359" s="50"/>
      <c r="AV4359" s="50"/>
      <c r="AW4359" s="50"/>
      <c r="AX4359" s="50"/>
      <c r="AY4359" s="50"/>
      <c r="AZ4359" s="50"/>
      <c r="BA4359" s="50"/>
      <c r="BB4359" s="50"/>
      <c r="BC4359" s="50"/>
      <c r="BD4359" s="50"/>
      <c r="BE4359" s="50"/>
      <c r="BF4359" s="50"/>
      <c r="BG4359" s="50"/>
      <c r="BH4359" s="50"/>
      <c r="BI4359" s="50"/>
      <c r="BJ4359" s="50"/>
      <c r="BK4359" s="50"/>
      <c r="BL4359" s="50"/>
      <c r="BM4359" s="50"/>
      <c r="BN4359" s="50"/>
      <c r="BO4359" s="50"/>
      <c r="BP4359" s="50"/>
      <c r="BQ4359" s="50"/>
      <c r="BR4359" s="50"/>
      <c r="BS4359" s="50"/>
      <c r="BT4359" s="50"/>
      <c r="BU4359" s="50"/>
      <c r="BV4359" s="50"/>
      <c r="BW4359" s="50"/>
      <c r="BX4359" s="50"/>
      <c r="BY4359" s="50"/>
      <c r="BZ4359" s="50"/>
      <c r="CA4359" s="50"/>
      <c r="CB4359" s="50"/>
      <c r="CC4359" s="50"/>
      <c r="CD4359" s="50"/>
      <c r="CE4359" s="50"/>
      <c r="CF4359" s="50"/>
      <c r="CG4359" s="50"/>
      <c r="CH4359" s="50"/>
      <c r="CI4359" s="50"/>
      <c r="CJ4359" s="50"/>
      <c r="CK4359" s="50"/>
      <c r="CL4359" s="50"/>
      <c r="CM4359" s="50"/>
      <c r="CN4359" s="50"/>
      <c r="CO4359" s="50"/>
      <c r="CP4359" s="50"/>
      <c r="CQ4359" s="50"/>
      <c r="CR4359" s="50"/>
      <c r="CS4359" s="50"/>
      <c r="CT4359" s="50"/>
      <c r="CU4359" s="50"/>
      <c r="CV4359" s="50"/>
      <c r="CW4359" s="50"/>
      <c r="CX4359" s="50"/>
      <c r="CY4359" s="50"/>
      <c r="CZ4359" s="50"/>
      <c r="DA4359" s="50"/>
      <c r="DB4359" s="50"/>
      <c r="DC4359" s="50"/>
      <c r="DD4359" s="50"/>
      <c r="DE4359" s="50"/>
      <c r="DF4359" s="50"/>
      <c r="DG4359" s="50"/>
    </row>
    <row r="4360" spans="1:111" x14ac:dyDescent="0.2">
      <c r="A4360" s="17" t="s">
        <v>1161</v>
      </c>
      <c r="B4360" s="17" t="s">
        <v>1161</v>
      </c>
      <c r="C4360" s="17"/>
      <c r="D4360" s="78" t="s">
        <v>347</v>
      </c>
      <c r="E4360" s="362">
        <v>150</v>
      </c>
      <c r="F4360" s="352">
        <f t="shared" si="134"/>
        <v>90</v>
      </c>
      <c r="G4360" s="352">
        <f t="shared" si="135"/>
        <v>75</v>
      </c>
      <c r="H4360" s="50"/>
      <c r="I4360" s="50"/>
      <c r="J4360" s="50"/>
      <c r="K4360" s="50"/>
      <c r="L4360" s="50"/>
      <c r="M4360" s="50"/>
      <c r="N4360" s="50"/>
      <c r="O4360" s="50"/>
      <c r="P4360" s="50"/>
      <c r="Q4360" s="50"/>
      <c r="R4360" s="50"/>
      <c r="S4360" s="50"/>
      <c r="T4360" s="50"/>
      <c r="U4360" s="50"/>
      <c r="V4360" s="50"/>
      <c r="W4360" s="50"/>
      <c r="X4360" s="50"/>
      <c r="Y4360" s="50"/>
      <c r="Z4360" s="50"/>
      <c r="AA4360" s="50"/>
      <c r="AB4360" s="50"/>
      <c r="AC4360" s="50"/>
      <c r="AD4360" s="50"/>
      <c r="AE4360" s="50"/>
      <c r="AF4360" s="50"/>
      <c r="AG4360" s="50"/>
      <c r="AH4360" s="50"/>
      <c r="AI4360" s="50"/>
      <c r="AJ4360" s="50"/>
      <c r="AK4360" s="50"/>
      <c r="AL4360" s="50"/>
      <c r="AM4360" s="50"/>
      <c r="AN4360" s="50"/>
      <c r="AO4360" s="50"/>
      <c r="AP4360" s="50"/>
      <c r="AQ4360" s="50"/>
      <c r="AR4360" s="50"/>
      <c r="AS4360" s="50"/>
      <c r="AT4360" s="50"/>
      <c r="AU4360" s="50"/>
      <c r="AV4360" s="50"/>
      <c r="AW4360" s="50"/>
      <c r="AX4360" s="50"/>
      <c r="AY4360" s="50"/>
      <c r="AZ4360" s="50"/>
      <c r="BA4360" s="50"/>
      <c r="BB4360" s="50"/>
      <c r="BC4360" s="50"/>
      <c r="BD4360" s="50"/>
      <c r="BE4360" s="50"/>
      <c r="BF4360" s="50"/>
      <c r="BG4360" s="50"/>
      <c r="BH4360" s="50"/>
      <c r="BI4360" s="50"/>
      <c r="BJ4360" s="50"/>
      <c r="BK4360" s="50"/>
      <c r="BL4360" s="50"/>
      <c r="BM4360" s="50"/>
      <c r="BN4360" s="50"/>
      <c r="BO4360" s="50"/>
      <c r="BP4360" s="50"/>
      <c r="BQ4360" s="50"/>
      <c r="BR4360" s="50"/>
      <c r="BS4360" s="50"/>
      <c r="BT4360" s="50"/>
      <c r="BU4360" s="50"/>
      <c r="BV4360" s="50"/>
      <c r="BW4360" s="50"/>
      <c r="BX4360" s="50"/>
      <c r="BY4360" s="50"/>
      <c r="BZ4360" s="50"/>
      <c r="CA4360" s="50"/>
      <c r="CB4360" s="50"/>
      <c r="CC4360" s="50"/>
      <c r="CD4360" s="50"/>
      <c r="CE4360" s="50"/>
      <c r="CF4360" s="50"/>
      <c r="CG4360" s="50"/>
      <c r="CH4360" s="50"/>
      <c r="CI4360" s="50"/>
      <c r="CJ4360" s="50"/>
      <c r="CK4360" s="50"/>
      <c r="CL4360" s="50"/>
      <c r="CM4360" s="50"/>
      <c r="CN4360" s="50"/>
      <c r="CO4360" s="50"/>
      <c r="CP4360" s="50"/>
      <c r="CQ4360" s="50"/>
      <c r="CR4360" s="50"/>
      <c r="CS4360" s="50"/>
      <c r="CT4360" s="50"/>
      <c r="CU4360" s="50"/>
      <c r="CV4360" s="50"/>
      <c r="CW4360" s="50"/>
      <c r="CX4360" s="50"/>
      <c r="CY4360" s="50"/>
      <c r="CZ4360" s="50"/>
      <c r="DA4360" s="50"/>
      <c r="DB4360" s="50"/>
      <c r="DC4360" s="50"/>
      <c r="DD4360" s="50"/>
      <c r="DE4360" s="50"/>
      <c r="DF4360" s="50"/>
      <c r="DG4360" s="50"/>
    </row>
    <row r="4361" spans="1:111" x14ac:dyDescent="0.2">
      <c r="A4361" s="313" t="s">
        <v>112</v>
      </c>
      <c r="B4361" s="313" t="s">
        <v>112</v>
      </c>
      <c r="C4361" s="313">
        <v>1</v>
      </c>
      <c r="D4361" s="75" t="s">
        <v>1187</v>
      </c>
      <c r="E4361" s="362"/>
      <c r="F4361" s="352">
        <f t="shared" si="134"/>
        <v>0</v>
      </c>
      <c r="G4361" s="352">
        <f t="shared" si="135"/>
        <v>0</v>
      </c>
      <c r="H4361" s="50"/>
      <c r="I4361" s="50"/>
      <c r="J4361" s="50"/>
      <c r="K4361" s="50"/>
      <c r="L4361" s="50"/>
      <c r="M4361" s="50"/>
      <c r="N4361" s="50"/>
      <c r="O4361" s="50"/>
      <c r="P4361" s="50"/>
      <c r="Q4361" s="50"/>
      <c r="R4361" s="50"/>
      <c r="S4361" s="50"/>
      <c r="T4361" s="50"/>
      <c r="U4361" s="50"/>
      <c r="V4361" s="50"/>
      <c r="W4361" s="50"/>
      <c r="X4361" s="50"/>
      <c r="Y4361" s="50"/>
      <c r="Z4361" s="50"/>
      <c r="AA4361" s="50"/>
      <c r="AB4361" s="50"/>
      <c r="AC4361" s="50"/>
      <c r="AD4361" s="50"/>
      <c r="AE4361" s="50"/>
      <c r="AF4361" s="50"/>
      <c r="AG4361" s="50"/>
      <c r="AH4361" s="50"/>
      <c r="AI4361" s="50"/>
      <c r="AJ4361" s="50"/>
      <c r="AK4361" s="50"/>
      <c r="AL4361" s="50"/>
      <c r="AM4361" s="50"/>
      <c r="AN4361" s="50"/>
      <c r="AO4361" s="50"/>
      <c r="AP4361" s="50"/>
      <c r="AQ4361" s="50"/>
      <c r="AR4361" s="50"/>
      <c r="AS4361" s="50"/>
      <c r="AT4361" s="50"/>
      <c r="AU4361" s="50"/>
      <c r="AV4361" s="50"/>
      <c r="AW4361" s="50"/>
      <c r="AX4361" s="50"/>
      <c r="AY4361" s="50"/>
      <c r="AZ4361" s="50"/>
      <c r="BA4361" s="50"/>
      <c r="BB4361" s="50"/>
      <c r="BC4361" s="50"/>
      <c r="BD4361" s="50"/>
      <c r="BE4361" s="50"/>
      <c r="BF4361" s="50"/>
      <c r="BG4361" s="50"/>
      <c r="BH4361" s="50"/>
      <c r="BI4361" s="50"/>
      <c r="BJ4361" s="50"/>
      <c r="BK4361" s="50"/>
      <c r="BL4361" s="50"/>
      <c r="BM4361" s="50"/>
      <c r="BN4361" s="50"/>
      <c r="BO4361" s="50"/>
      <c r="BP4361" s="50"/>
      <c r="BQ4361" s="50"/>
      <c r="BR4361" s="50"/>
      <c r="BS4361" s="50"/>
      <c r="BT4361" s="50"/>
      <c r="BU4361" s="50"/>
      <c r="BV4361" s="50"/>
      <c r="BW4361" s="50"/>
      <c r="BX4361" s="50"/>
      <c r="BY4361" s="50"/>
      <c r="BZ4361" s="50"/>
      <c r="CA4361" s="50"/>
      <c r="CB4361" s="50"/>
      <c r="CC4361" s="50"/>
      <c r="CD4361" s="50"/>
      <c r="CE4361" s="50"/>
      <c r="CF4361" s="50"/>
      <c r="CG4361" s="50"/>
      <c r="CH4361" s="50"/>
      <c r="CI4361" s="50"/>
      <c r="CJ4361" s="50"/>
      <c r="CK4361" s="50"/>
      <c r="CL4361" s="50"/>
      <c r="CM4361" s="50"/>
      <c r="CN4361" s="50"/>
      <c r="CO4361" s="50"/>
      <c r="CP4361" s="50"/>
      <c r="CQ4361" s="50"/>
      <c r="CR4361" s="50"/>
      <c r="CS4361" s="50"/>
      <c r="CT4361" s="50"/>
      <c r="CU4361" s="50"/>
      <c r="CV4361" s="50"/>
      <c r="CW4361" s="50"/>
      <c r="CX4361" s="50"/>
      <c r="CY4361" s="50"/>
      <c r="CZ4361" s="50"/>
      <c r="DA4361" s="50"/>
      <c r="DB4361" s="50"/>
      <c r="DC4361" s="50"/>
      <c r="DD4361" s="50"/>
      <c r="DE4361" s="50"/>
      <c r="DF4361" s="50"/>
      <c r="DG4361" s="50"/>
    </row>
    <row r="4362" spans="1:111" x14ac:dyDescent="0.2">
      <c r="A4362" s="570" t="s">
        <v>1162</v>
      </c>
      <c r="B4362" s="570" t="s">
        <v>1162</v>
      </c>
      <c r="C4362" s="570"/>
      <c r="D4362" s="202" t="s">
        <v>733</v>
      </c>
      <c r="E4362" s="362"/>
      <c r="F4362" s="352">
        <f t="shared" si="134"/>
        <v>0</v>
      </c>
      <c r="G4362" s="352">
        <f t="shared" si="135"/>
        <v>0</v>
      </c>
      <c r="H4362" s="50"/>
      <c r="I4362" s="50"/>
      <c r="J4362" s="50"/>
      <c r="K4362" s="50"/>
      <c r="L4362" s="50"/>
      <c r="M4362" s="50"/>
      <c r="N4362" s="50"/>
      <c r="O4362" s="50"/>
      <c r="P4362" s="50"/>
      <c r="Q4362" s="50"/>
      <c r="R4362" s="50"/>
      <c r="S4362" s="50"/>
      <c r="T4362" s="50"/>
      <c r="U4362" s="50"/>
      <c r="V4362" s="50"/>
      <c r="W4362" s="50"/>
      <c r="X4362" s="50"/>
      <c r="Y4362" s="50"/>
      <c r="Z4362" s="50"/>
      <c r="AA4362" s="50"/>
      <c r="AB4362" s="50"/>
      <c r="AC4362" s="50"/>
      <c r="AD4362" s="50"/>
      <c r="AE4362" s="50"/>
      <c r="AF4362" s="50"/>
      <c r="AG4362" s="50"/>
      <c r="AH4362" s="50"/>
      <c r="AI4362" s="50"/>
      <c r="AJ4362" s="50"/>
      <c r="AK4362" s="50"/>
      <c r="AL4362" s="50"/>
      <c r="AM4362" s="50"/>
      <c r="AN4362" s="50"/>
      <c r="AO4362" s="50"/>
      <c r="AP4362" s="50"/>
      <c r="AQ4362" s="50"/>
      <c r="AR4362" s="50"/>
      <c r="AS4362" s="50"/>
      <c r="AT4362" s="50"/>
      <c r="AU4362" s="50"/>
      <c r="AV4362" s="50"/>
      <c r="AW4362" s="50"/>
      <c r="AX4362" s="50"/>
      <c r="AY4362" s="50"/>
      <c r="AZ4362" s="50"/>
      <c r="BA4362" s="50"/>
      <c r="BB4362" s="50"/>
      <c r="BC4362" s="50"/>
      <c r="BD4362" s="50"/>
      <c r="BE4362" s="50"/>
      <c r="BF4362" s="50"/>
      <c r="BG4362" s="50"/>
      <c r="BH4362" s="50"/>
      <c r="BI4362" s="50"/>
      <c r="BJ4362" s="50"/>
      <c r="BK4362" s="50"/>
      <c r="BL4362" s="50"/>
      <c r="BM4362" s="50"/>
      <c r="BN4362" s="50"/>
      <c r="BO4362" s="50"/>
      <c r="BP4362" s="50"/>
      <c r="BQ4362" s="50"/>
      <c r="BR4362" s="50"/>
      <c r="BS4362" s="50"/>
      <c r="BT4362" s="50"/>
      <c r="BU4362" s="50"/>
      <c r="BV4362" s="50"/>
      <c r="BW4362" s="50"/>
      <c r="BX4362" s="50"/>
      <c r="BY4362" s="50"/>
      <c r="BZ4362" s="50"/>
      <c r="CA4362" s="50"/>
      <c r="CB4362" s="50"/>
      <c r="CC4362" s="50"/>
      <c r="CD4362" s="50"/>
      <c r="CE4362" s="50"/>
      <c r="CF4362" s="50"/>
      <c r="CG4362" s="50"/>
      <c r="CH4362" s="50"/>
      <c r="CI4362" s="50"/>
      <c r="CJ4362" s="50"/>
      <c r="CK4362" s="50"/>
      <c r="CL4362" s="50"/>
      <c r="CM4362" s="50"/>
      <c r="CN4362" s="50"/>
      <c r="CO4362" s="50"/>
      <c r="CP4362" s="50"/>
      <c r="CQ4362" s="50"/>
      <c r="CR4362" s="50"/>
      <c r="CS4362" s="50"/>
      <c r="CT4362" s="50"/>
      <c r="CU4362" s="50"/>
      <c r="CV4362" s="50"/>
      <c r="CW4362" s="50"/>
      <c r="CX4362" s="50"/>
      <c r="CY4362" s="50"/>
      <c r="CZ4362" s="50"/>
      <c r="DA4362" s="50"/>
      <c r="DB4362" s="50"/>
      <c r="DC4362" s="50"/>
      <c r="DD4362" s="50"/>
      <c r="DE4362" s="50"/>
      <c r="DF4362" s="50"/>
      <c r="DG4362" s="50"/>
    </row>
    <row r="4363" spans="1:111" x14ac:dyDescent="0.2">
      <c r="A4363" s="572"/>
      <c r="B4363" s="572"/>
      <c r="C4363" s="572"/>
      <c r="D4363" s="203" t="s">
        <v>734</v>
      </c>
      <c r="E4363" s="362">
        <v>1100</v>
      </c>
      <c r="F4363" s="352">
        <f t="shared" si="134"/>
        <v>660</v>
      </c>
      <c r="G4363" s="352">
        <f t="shared" si="135"/>
        <v>550</v>
      </c>
      <c r="H4363" s="50"/>
      <c r="I4363" s="50"/>
      <c r="J4363" s="50"/>
      <c r="K4363" s="50"/>
      <c r="L4363" s="50"/>
      <c r="M4363" s="50"/>
      <c r="N4363" s="50"/>
      <c r="O4363" s="50"/>
      <c r="P4363" s="50"/>
      <c r="Q4363" s="50"/>
      <c r="R4363" s="50"/>
      <c r="S4363" s="50"/>
      <c r="T4363" s="50"/>
      <c r="U4363" s="50"/>
      <c r="V4363" s="50"/>
      <c r="W4363" s="50"/>
      <c r="X4363" s="50"/>
      <c r="Y4363" s="50"/>
      <c r="Z4363" s="50"/>
      <c r="AA4363" s="50"/>
      <c r="AB4363" s="50"/>
      <c r="AC4363" s="50"/>
      <c r="AD4363" s="50"/>
      <c r="AE4363" s="50"/>
      <c r="AF4363" s="50"/>
      <c r="AG4363" s="50"/>
      <c r="AH4363" s="50"/>
      <c r="AI4363" s="50"/>
      <c r="AJ4363" s="50"/>
      <c r="AK4363" s="50"/>
      <c r="AL4363" s="50"/>
      <c r="AM4363" s="50"/>
      <c r="AN4363" s="50"/>
      <c r="AO4363" s="50"/>
      <c r="AP4363" s="50"/>
      <c r="AQ4363" s="50"/>
      <c r="AR4363" s="50"/>
      <c r="AS4363" s="50"/>
      <c r="AT4363" s="50"/>
      <c r="AU4363" s="50"/>
      <c r="AV4363" s="50"/>
      <c r="AW4363" s="50"/>
      <c r="AX4363" s="50"/>
      <c r="AY4363" s="50"/>
      <c r="AZ4363" s="50"/>
      <c r="BA4363" s="50"/>
      <c r="BB4363" s="50"/>
      <c r="BC4363" s="50"/>
      <c r="BD4363" s="50"/>
      <c r="BE4363" s="50"/>
      <c r="BF4363" s="50"/>
      <c r="BG4363" s="50"/>
      <c r="BH4363" s="50"/>
      <c r="BI4363" s="50"/>
      <c r="BJ4363" s="50"/>
      <c r="BK4363" s="50"/>
      <c r="BL4363" s="50"/>
      <c r="BM4363" s="50"/>
      <c r="BN4363" s="50"/>
      <c r="BO4363" s="50"/>
      <c r="BP4363" s="50"/>
      <c r="BQ4363" s="50"/>
      <c r="BR4363" s="50"/>
      <c r="BS4363" s="50"/>
      <c r="BT4363" s="50"/>
      <c r="BU4363" s="50"/>
      <c r="BV4363" s="50"/>
      <c r="BW4363" s="50"/>
      <c r="BX4363" s="50"/>
      <c r="BY4363" s="50"/>
      <c r="BZ4363" s="50"/>
      <c r="CA4363" s="50"/>
      <c r="CB4363" s="50"/>
      <c r="CC4363" s="50"/>
      <c r="CD4363" s="50"/>
      <c r="CE4363" s="50"/>
      <c r="CF4363" s="50"/>
      <c r="CG4363" s="50"/>
      <c r="CH4363" s="50"/>
      <c r="CI4363" s="50"/>
      <c r="CJ4363" s="50"/>
      <c r="CK4363" s="50"/>
      <c r="CL4363" s="50"/>
      <c r="CM4363" s="50"/>
      <c r="CN4363" s="50"/>
      <c r="CO4363" s="50"/>
      <c r="CP4363" s="50"/>
      <c r="CQ4363" s="50"/>
      <c r="CR4363" s="50"/>
      <c r="CS4363" s="50"/>
      <c r="CT4363" s="50"/>
      <c r="CU4363" s="50"/>
      <c r="CV4363" s="50"/>
      <c r="CW4363" s="50"/>
      <c r="CX4363" s="50"/>
      <c r="CY4363" s="50"/>
      <c r="CZ4363" s="50"/>
      <c r="DA4363" s="50"/>
      <c r="DB4363" s="50"/>
      <c r="DC4363" s="50"/>
      <c r="DD4363" s="50"/>
      <c r="DE4363" s="50"/>
      <c r="DF4363" s="50"/>
      <c r="DG4363" s="50"/>
    </row>
    <row r="4364" spans="1:111" x14ac:dyDescent="0.2">
      <c r="A4364" s="570" t="s">
        <v>1163</v>
      </c>
      <c r="B4364" s="570" t="s">
        <v>1163</v>
      </c>
      <c r="C4364" s="570"/>
      <c r="D4364" s="75" t="s">
        <v>735</v>
      </c>
      <c r="E4364" s="362"/>
      <c r="F4364" s="352">
        <f t="shared" si="134"/>
        <v>0</v>
      </c>
      <c r="G4364" s="352">
        <f t="shared" si="135"/>
        <v>0</v>
      </c>
      <c r="H4364" s="50"/>
      <c r="I4364" s="50"/>
      <c r="J4364" s="50"/>
      <c r="K4364" s="50"/>
      <c r="L4364" s="50"/>
      <c r="M4364" s="50"/>
      <c r="N4364" s="50"/>
      <c r="O4364" s="50"/>
      <c r="P4364" s="50"/>
      <c r="Q4364" s="50"/>
      <c r="R4364" s="50"/>
      <c r="S4364" s="50"/>
      <c r="T4364" s="50"/>
      <c r="U4364" s="50"/>
      <c r="V4364" s="50"/>
      <c r="W4364" s="50"/>
      <c r="X4364" s="50"/>
      <c r="Y4364" s="50"/>
      <c r="Z4364" s="50"/>
      <c r="AA4364" s="50"/>
      <c r="AB4364" s="50"/>
      <c r="AC4364" s="50"/>
      <c r="AD4364" s="50"/>
      <c r="AE4364" s="50"/>
      <c r="AF4364" s="50"/>
      <c r="AG4364" s="50"/>
      <c r="AH4364" s="50"/>
      <c r="AI4364" s="50"/>
      <c r="AJ4364" s="50"/>
      <c r="AK4364" s="50"/>
      <c r="AL4364" s="50"/>
      <c r="AM4364" s="50"/>
      <c r="AN4364" s="50"/>
      <c r="AO4364" s="50"/>
      <c r="AP4364" s="50"/>
      <c r="AQ4364" s="50"/>
      <c r="AR4364" s="50"/>
      <c r="AS4364" s="50"/>
      <c r="AT4364" s="50"/>
      <c r="AU4364" s="50"/>
      <c r="AV4364" s="50"/>
      <c r="AW4364" s="50"/>
      <c r="AX4364" s="50"/>
      <c r="AY4364" s="50"/>
      <c r="AZ4364" s="50"/>
      <c r="BA4364" s="50"/>
      <c r="BB4364" s="50"/>
      <c r="BC4364" s="50"/>
      <c r="BD4364" s="50"/>
      <c r="BE4364" s="50"/>
      <c r="BF4364" s="50"/>
      <c r="BG4364" s="50"/>
      <c r="BH4364" s="50"/>
      <c r="BI4364" s="50"/>
      <c r="BJ4364" s="50"/>
      <c r="BK4364" s="50"/>
      <c r="BL4364" s="50"/>
      <c r="BM4364" s="50"/>
      <c r="BN4364" s="50"/>
      <c r="BO4364" s="50"/>
      <c r="BP4364" s="50"/>
      <c r="BQ4364" s="50"/>
      <c r="BR4364" s="50"/>
      <c r="BS4364" s="50"/>
      <c r="BT4364" s="50"/>
      <c r="BU4364" s="50"/>
      <c r="BV4364" s="50"/>
      <c r="BW4364" s="50"/>
      <c r="BX4364" s="50"/>
      <c r="BY4364" s="50"/>
      <c r="BZ4364" s="50"/>
      <c r="CA4364" s="50"/>
      <c r="CB4364" s="50"/>
      <c r="CC4364" s="50"/>
      <c r="CD4364" s="50"/>
      <c r="CE4364" s="50"/>
      <c r="CF4364" s="50"/>
      <c r="CG4364" s="50"/>
      <c r="CH4364" s="50"/>
      <c r="CI4364" s="50"/>
      <c r="CJ4364" s="50"/>
      <c r="CK4364" s="50"/>
      <c r="CL4364" s="50"/>
      <c r="CM4364" s="50"/>
      <c r="CN4364" s="50"/>
      <c r="CO4364" s="50"/>
      <c r="CP4364" s="50"/>
      <c r="CQ4364" s="50"/>
      <c r="CR4364" s="50"/>
      <c r="CS4364" s="50"/>
      <c r="CT4364" s="50"/>
      <c r="CU4364" s="50"/>
      <c r="CV4364" s="50"/>
      <c r="CW4364" s="50"/>
      <c r="CX4364" s="50"/>
      <c r="CY4364" s="50"/>
      <c r="CZ4364" s="50"/>
      <c r="DA4364" s="50"/>
      <c r="DB4364" s="50"/>
      <c r="DC4364" s="50"/>
      <c r="DD4364" s="50"/>
      <c r="DE4364" s="50"/>
      <c r="DF4364" s="50"/>
      <c r="DG4364" s="50"/>
    </row>
    <row r="4365" spans="1:111" ht="25.5" x14ac:dyDescent="0.2">
      <c r="A4365" s="572"/>
      <c r="B4365" s="572"/>
      <c r="C4365" s="572"/>
      <c r="D4365" s="78" t="s">
        <v>736</v>
      </c>
      <c r="E4365" s="362">
        <v>350</v>
      </c>
      <c r="F4365" s="352">
        <f t="shared" si="134"/>
        <v>210</v>
      </c>
      <c r="G4365" s="352">
        <f t="shared" si="135"/>
        <v>175</v>
      </c>
      <c r="H4365" s="50"/>
      <c r="I4365" s="50"/>
      <c r="J4365" s="50"/>
      <c r="K4365" s="50"/>
      <c r="L4365" s="50"/>
      <c r="M4365" s="50"/>
      <c r="N4365" s="50"/>
      <c r="O4365" s="50"/>
      <c r="P4365" s="50"/>
      <c r="Q4365" s="50"/>
      <c r="R4365" s="50"/>
      <c r="S4365" s="50"/>
      <c r="T4365" s="50"/>
      <c r="U4365" s="50"/>
      <c r="V4365" s="50"/>
      <c r="W4365" s="50"/>
      <c r="X4365" s="50"/>
      <c r="Y4365" s="50"/>
      <c r="Z4365" s="50"/>
      <c r="AA4365" s="50"/>
      <c r="AB4365" s="50"/>
      <c r="AC4365" s="50"/>
      <c r="AD4365" s="50"/>
      <c r="AE4365" s="50"/>
      <c r="AF4365" s="50"/>
      <c r="AG4365" s="50"/>
      <c r="AH4365" s="50"/>
      <c r="AI4365" s="50"/>
      <c r="AJ4365" s="50"/>
      <c r="AK4365" s="50"/>
      <c r="AL4365" s="50"/>
      <c r="AM4365" s="50"/>
      <c r="AN4365" s="50"/>
      <c r="AO4365" s="50"/>
      <c r="AP4365" s="50"/>
      <c r="AQ4365" s="50"/>
      <c r="AR4365" s="50"/>
      <c r="AS4365" s="50"/>
      <c r="AT4365" s="50"/>
      <c r="AU4365" s="50"/>
      <c r="AV4365" s="50"/>
      <c r="AW4365" s="50"/>
      <c r="AX4365" s="50"/>
      <c r="AY4365" s="50"/>
      <c r="AZ4365" s="50"/>
      <c r="BA4365" s="50"/>
      <c r="BB4365" s="50"/>
      <c r="BC4365" s="50"/>
      <c r="BD4365" s="50"/>
      <c r="BE4365" s="50"/>
      <c r="BF4365" s="50"/>
      <c r="BG4365" s="50"/>
      <c r="BH4365" s="50"/>
      <c r="BI4365" s="50"/>
      <c r="BJ4365" s="50"/>
      <c r="BK4365" s="50"/>
      <c r="BL4365" s="50"/>
      <c r="BM4365" s="50"/>
      <c r="BN4365" s="50"/>
      <c r="BO4365" s="50"/>
      <c r="BP4365" s="50"/>
      <c r="BQ4365" s="50"/>
      <c r="BR4365" s="50"/>
      <c r="BS4365" s="50"/>
      <c r="BT4365" s="50"/>
      <c r="BU4365" s="50"/>
      <c r="BV4365" s="50"/>
      <c r="BW4365" s="50"/>
      <c r="BX4365" s="50"/>
      <c r="BY4365" s="50"/>
      <c r="BZ4365" s="50"/>
      <c r="CA4365" s="50"/>
      <c r="CB4365" s="50"/>
      <c r="CC4365" s="50"/>
      <c r="CD4365" s="50"/>
      <c r="CE4365" s="50"/>
      <c r="CF4365" s="50"/>
      <c r="CG4365" s="50"/>
      <c r="CH4365" s="50"/>
      <c r="CI4365" s="50"/>
      <c r="CJ4365" s="50"/>
      <c r="CK4365" s="50"/>
      <c r="CL4365" s="50"/>
      <c r="CM4365" s="50"/>
      <c r="CN4365" s="50"/>
      <c r="CO4365" s="50"/>
      <c r="CP4365" s="50"/>
      <c r="CQ4365" s="50"/>
      <c r="CR4365" s="50"/>
      <c r="CS4365" s="50"/>
      <c r="CT4365" s="50"/>
      <c r="CU4365" s="50"/>
      <c r="CV4365" s="50"/>
      <c r="CW4365" s="50"/>
      <c r="CX4365" s="50"/>
      <c r="CY4365" s="50"/>
      <c r="CZ4365" s="50"/>
      <c r="DA4365" s="50"/>
      <c r="DB4365" s="50"/>
      <c r="DC4365" s="50"/>
      <c r="DD4365" s="50"/>
      <c r="DE4365" s="50"/>
      <c r="DF4365" s="50"/>
      <c r="DG4365" s="50"/>
    </row>
    <row r="4366" spans="1:111" x14ac:dyDescent="0.2">
      <c r="A4366" s="570" t="s">
        <v>1164</v>
      </c>
      <c r="B4366" s="570" t="s">
        <v>1164</v>
      </c>
      <c r="C4366" s="570"/>
      <c r="D4366" s="75" t="s">
        <v>737</v>
      </c>
      <c r="E4366" s="362"/>
      <c r="F4366" s="352">
        <f t="shared" si="134"/>
        <v>0</v>
      </c>
      <c r="G4366" s="352">
        <f t="shared" si="135"/>
        <v>0</v>
      </c>
      <c r="H4366" s="50"/>
      <c r="I4366" s="50"/>
      <c r="J4366" s="50"/>
      <c r="K4366" s="50"/>
      <c r="L4366" s="50"/>
      <c r="M4366" s="50"/>
      <c r="N4366" s="50"/>
      <c r="O4366" s="50"/>
      <c r="P4366" s="50"/>
      <c r="Q4366" s="50"/>
      <c r="R4366" s="50"/>
      <c r="S4366" s="50"/>
      <c r="T4366" s="50"/>
      <c r="U4366" s="50"/>
      <c r="V4366" s="50"/>
      <c r="W4366" s="50"/>
      <c r="X4366" s="50"/>
      <c r="Y4366" s="50"/>
      <c r="Z4366" s="50"/>
      <c r="AA4366" s="50"/>
      <c r="AB4366" s="50"/>
      <c r="AC4366" s="50"/>
      <c r="AD4366" s="50"/>
      <c r="AE4366" s="50"/>
      <c r="AF4366" s="50"/>
      <c r="AG4366" s="50"/>
      <c r="AH4366" s="50"/>
      <c r="AI4366" s="50"/>
      <c r="AJ4366" s="50"/>
      <c r="AK4366" s="50"/>
      <c r="AL4366" s="50"/>
      <c r="AM4366" s="50"/>
      <c r="AN4366" s="50"/>
      <c r="AO4366" s="50"/>
      <c r="AP4366" s="50"/>
      <c r="AQ4366" s="50"/>
      <c r="AR4366" s="50"/>
      <c r="AS4366" s="50"/>
      <c r="AT4366" s="50"/>
      <c r="AU4366" s="50"/>
      <c r="AV4366" s="50"/>
      <c r="AW4366" s="50"/>
      <c r="AX4366" s="50"/>
      <c r="AY4366" s="50"/>
      <c r="AZ4366" s="50"/>
      <c r="BA4366" s="50"/>
      <c r="BB4366" s="50"/>
      <c r="BC4366" s="50"/>
      <c r="BD4366" s="50"/>
      <c r="BE4366" s="50"/>
      <c r="BF4366" s="50"/>
      <c r="BG4366" s="50"/>
      <c r="BH4366" s="50"/>
      <c r="BI4366" s="50"/>
      <c r="BJ4366" s="50"/>
      <c r="BK4366" s="50"/>
      <c r="BL4366" s="50"/>
      <c r="BM4366" s="50"/>
      <c r="BN4366" s="50"/>
      <c r="BO4366" s="50"/>
      <c r="BP4366" s="50"/>
      <c r="BQ4366" s="50"/>
      <c r="BR4366" s="50"/>
      <c r="BS4366" s="50"/>
      <c r="BT4366" s="50"/>
      <c r="BU4366" s="50"/>
      <c r="BV4366" s="50"/>
      <c r="BW4366" s="50"/>
      <c r="BX4366" s="50"/>
      <c r="BY4366" s="50"/>
      <c r="BZ4366" s="50"/>
      <c r="CA4366" s="50"/>
      <c r="CB4366" s="50"/>
      <c r="CC4366" s="50"/>
      <c r="CD4366" s="50"/>
      <c r="CE4366" s="50"/>
      <c r="CF4366" s="50"/>
      <c r="CG4366" s="50"/>
      <c r="CH4366" s="50"/>
      <c r="CI4366" s="50"/>
      <c r="CJ4366" s="50"/>
      <c r="CK4366" s="50"/>
      <c r="CL4366" s="50"/>
      <c r="CM4366" s="50"/>
      <c r="CN4366" s="50"/>
      <c r="CO4366" s="50"/>
      <c r="CP4366" s="50"/>
      <c r="CQ4366" s="50"/>
      <c r="CR4366" s="50"/>
      <c r="CS4366" s="50"/>
      <c r="CT4366" s="50"/>
      <c r="CU4366" s="50"/>
      <c r="CV4366" s="50"/>
      <c r="CW4366" s="50"/>
      <c r="CX4366" s="50"/>
      <c r="CY4366" s="50"/>
      <c r="CZ4366" s="50"/>
      <c r="DA4366" s="50"/>
      <c r="DB4366" s="50"/>
      <c r="DC4366" s="50"/>
      <c r="DD4366" s="50"/>
      <c r="DE4366" s="50"/>
      <c r="DF4366" s="50"/>
      <c r="DG4366" s="50"/>
    </row>
    <row r="4367" spans="1:111" ht="25.5" x14ac:dyDescent="0.2">
      <c r="A4367" s="571"/>
      <c r="B4367" s="571"/>
      <c r="C4367" s="571"/>
      <c r="D4367" s="78" t="s">
        <v>738</v>
      </c>
      <c r="E4367" s="362">
        <v>150</v>
      </c>
      <c r="F4367" s="352">
        <f t="shared" ref="F4367:F4430" si="136">IFERROR(E4367*0.6,0)</f>
        <v>90</v>
      </c>
      <c r="G4367" s="352">
        <f t="shared" ref="G4367:G4430" si="137">IFERROR(E4367*0.5,0)</f>
        <v>75</v>
      </c>
      <c r="H4367" s="50"/>
      <c r="I4367" s="50"/>
      <c r="J4367" s="50"/>
      <c r="K4367" s="50"/>
      <c r="L4367" s="50"/>
      <c r="M4367" s="50"/>
      <c r="N4367" s="50"/>
      <c r="O4367" s="50"/>
      <c r="P4367" s="50"/>
      <c r="Q4367" s="50"/>
      <c r="R4367" s="50"/>
      <c r="S4367" s="50"/>
      <c r="T4367" s="50"/>
      <c r="U4367" s="50"/>
      <c r="V4367" s="50"/>
      <c r="W4367" s="50"/>
      <c r="X4367" s="50"/>
      <c r="Y4367" s="50"/>
      <c r="Z4367" s="50"/>
      <c r="AA4367" s="50"/>
      <c r="AB4367" s="50"/>
      <c r="AC4367" s="50"/>
      <c r="AD4367" s="50"/>
      <c r="AE4367" s="50"/>
      <c r="AF4367" s="50"/>
      <c r="AG4367" s="50"/>
      <c r="AH4367" s="50"/>
      <c r="AI4367" s="50"/>
      <c r="AJ4367" s="50"/>
      <c r="AK4367" s="50"/>
      <c r="AL4367" s="50"/>
      <c r="AM4367" s="50"/>
      <c r="AN4367" s="50"/>
      <c r="AO4367" s="50"/>
      <c r="AP4367" s="50"/>
      <c r="AQ4367" s="50"/>
      <c r="AR4367" s="50"/>
      <c r="AS4367" s="50"/>
      <c r="AT4367" s="50"/>
      <c r="AU4367" s="50"/>
      <c r="AV4367" s="50"/>
      <c r="AW4367" s="50"/>
      <c r="AX4367" s="50"/>
      <c r="AY4367" s="50"/>
      <c r="AZ4367" s="50"/>
      <c r="BA4367" s="50"/>
      <c r="BB4367" s="50"/>
      <c r="BC4367" s="50"/>
      <c r="BD4367" s="50"/>
      <c r="BE4367" s="50"/>
      <c r="BF4367" s="50"/>
      <c r="BG4367" s="50"/>
      <c r="BH4367" s="50"/>
      <c r="BI4367" s="50"/>
      <c r="BJ4367" s="50"/>
      <c r="BK4367" s="50"/>
      <c r="BL4367" s="50"/>
      <c r="BM4367" s="50"/>
      <c r="BN4367" s="50"/>
      <c r="BO4367" s="50"/>
      <c r="BP4367" s="50"/>
      <c r="BQ4367" s="50"/>
      <c r="BR4367" s="50"/>
      <c r="BS4367" s="50"/>
      <c r="BT4367" s="50"/>
      <c r="BU4367" s="50"/>
      <c r="BV4367" s="50"/>
      <c r="BW4367" s="50"/>
      <c r="BX4367" s="50"/>
      <c r="BY4367" s="50"/>
      <c r="BZ4367" s="50"/>
      <c r="CA4367" s="50"/>
      <c r="CB4367" s="50"/>
      <c r="CC4367" s="50"/>
      <c r="CD4367" s="50"/>
      <c r="CE4367" s="50"/>
      <c r="CF4367" s="50"/>
      <c r="CG4367" s="50"/>
      <c r="CH4367" s="50"/>
      <c r="CI4367" s="50"/>
      <c r="CJ4367" s="50"/>
      <c r="CK4367" s="50"/>
      <c r="CL4367" s="50"/>
      <c r="CM4367" s="50"/>
      <c r="CN4367" s="50"/>
      <c r="CO4367" s="50"/>
      <c r="CP4367" s="50"/>
      <c r="CQ4367" s="50"/>
      <c r="CR4367" s="50"/>
      <c r="CS4367" s="50"/>
      <c r="CT4367" s="50"/>
      <c r="CU4367" s="50"/>
      <c r="CV4367" s="50"/>
      <c r="CW4367" s="50"/>
      <c r="CX4367" s="50"/>
      <c r="CY4367" s="50"/>
      <c r="CZ4367" s="50"/>
      <c r="DA4367" s="50"/>
      <c r="DB4367" s="50"/>
      <c r="DC4367" s="50"/>
      <c r="DD4367" s="50"/>
      <c r="DE4367" s="50"/>
      <c r="DF4367" s="50"/>
      <c r="DG4367" s="50"/>
    </row>
    <row r="4368" spans="1:111" ht="25.5" x14ac:dyDescent="0.2">
      <c r="A4368" s="571"/>
      <c r="B4368" s="571"/>
      <c r="C4368" s="571"/>
      <c r="D4368" s="78" t="s">
        <v>739</v>
      </c>
      <c r="E4368" s="362">
        <v>150</v>
      </c>
      <c r="F4368" s="352">
        <f t="shared" si="136"/>
        <v>90</v>
      </c>
      <c r="G4368" s="352">
        <f t="shared" si="137"/>
        <v>75</v>
      </c>
      <c r="H4368" s="50"/>
      <c r="I4368" s="50"/>
      <c r="J4368" s="50"/>
      <c r="K4368" s="50"/>
      <c r="L4368" s="50"/>
      <c r="M4368" s="50"/>
      <c r="N4368" s="50"/>
      <c r="O4368" s="50"/>
      <c r="P4368" s="50"/>
      <c r="Q4368" s="50"/>
      <c r="R4368" s="50"/>
      <c r="S4368" s="50"/>
      <c r="T4368" s="50"/>
      <c r="U4368" s="50"/>
      <c r="V4368" s="50"/>
      <c r="W4368" s="50"/>
      <c r="X4368" s="50"/>
      <c r="Y4368" s="50"/>
      <c r="Z4368" s="50"/>
      <c r="AA4368" s="50"/>
      <c r="AB4368" s="50"/>
      <c r="AC4368" s="50"/>
      <c r="AD4368" s="50"/>
      <c r="AE4368" s="50"/>
      <c r="AF4368" s="50"/>
      <c r="AG4368" s="50"/>
      <c r="AH4368" s="50"/>
      <c r="AI4368" s="50"/>
      <c r="AJ4368" s="50"/>
      <c r="AK4368" s="50"/>
      <c r="AL4368" s="50"/>
      <c r="AM4368" s="50"/>
      <c r="AN4368" s="50"/>
      <c r="AO4368" s="50"/>
      <c r="AP4368" s="50"/>
      <c r="AQ4368" s="50"/>
      <c r="AR4368" s="50"/>
      <c r="AS4368" s="50"/>
      <c r="AT4368" s="50"/>
      <c r="AU4368" s="50"/>
      <c r="AV4368" s="50"/>
      <c r="AW4368" s="50"/>
      <c r="AX4368" s="50"/>
      <c r="AY4368" s="50"/>
      <c r="AZ4368" s="50"/>
      <c r="BA4368" s="50"/>
      <c r="BB4368" s="50"/>
      <c r="BC4368" s="50"/>
      <c r="BD4368" s="50"/>
      <c r="BE4368" s="50"/>
      <c r="BF4368" s="50"/>
      <c r="BG4368" s="50"/>
      <c r="BH4368" s="50"/>
      <c r="BI4368" s="50"/>
      <c r="BJ4368" s="50"/>
      <c r="BK4368" s="50"/>
      <c r="BL4368" s="50"/>
      <c r="BM4368" s="50"/>
      <c r="BN4368" s="50"/>
      <c r="BO4368" s="50"/>
      <c r="BP4368" s="50"/>
      <c r="BQ4368" s="50"/>
      <c r="BR4368" s="50"/>
      <c r="BS4368" s="50"/>
      <c r="BT4368" s="50"/>
      <c r="BU4368" s="50"/>
      <c r="BV4368" s="50"/>
      <c r="BW4368" s="50"/>
      <c r="BX4368" s="50"/>
      <c r="BY4368" s="50"/>
      <c r="BZ4368" s="50"/>
      <c r="CA4368" s="50"/>
      <c r="CB4368" s="50"/>
      <c r="CC4368" s="50"/>
      <c r="CD4368" s="50"/>
      <c r="CE4368" s="50"/>
      <c r="CF4368" s="50"/>
      <c r="CG4368" s="50"/>
      <c r="CH4368" s="50"/>
      <c r="CI4368" s="50"/>
      <c r="CJ4368" s="50"/>
      <c r="CK4368" s="50"/>
      <c r="CL4368" s="50"/>
      <c r="CM4368" s="50"/>
      <c r="CN4368" s="50"/>
      <c r="CO4368" s="50"/>
      <c r="CP4368" s="50"/>
      <c r="CQ4368" s="50"/>
      <c r="CR4368" s="50"/>
      <c r="CS4368" s="50"/>
      <c r="CT4368" s="50"/>
      <c r="CU4368" s="50"/>
      <c r="CV4368" s="50"/>
      <c r="CW4368" s="50"/>
      <c r="CX4368" s="50"/>
      <c r="CY4368" s="50"/>
      <c r="CZ4368" s="50"/>
      <c r="DA4368" s="50"/>
      <c r="DB4368" s="50"/>
      <c r="DC4368" s="50"/>
      <c r="DD4368" s="50"/>
      <c r="DE4368" s="50"/>
      <c r="DF4368" s="50"/>
      <c r="DG4368" s="50"/>
    </row>
    <row r="4369" spans="1:111" x14ac:dyDescent="0.2">
      <c r="A4369" s="571"/>
      <c r="B4369" s="571"/>
      <c r="C4369" s="571"/>
      <c r="D4369" s="78" t="s">
        <v>740</v>
      </c>
      <c r="E4369" s="362">
        <v>150</v>
      </c>
      <c r="F4369" s="352">
        <f t="shared" si="136"/>
        <v>90</v>
      </c>
      <c r="G4369" s="352">
        <f t="shared" si="137"/>
        <v>75</v>
      </c>
      <c r="H4369" s="50"/>
      <c r="I4369" s="50"/>
      <c r="J4369" s="50"/>
      <c r="K4369" s="50"/>
      <c r="L4369" s="50"/>
      <c r="M4369" s="50"/>
      <c r="N4369" s="50"/>
      <c r="O4369" s="50"/>
      <c r="P4369" s="50"/>
      <c r="Q4369" s="50"/>
      <c r="R4369" s="50"/>
      <c r="S4369" s="50"/>
      <c r="T4369" s="50"/>
      <c r="U4369" s="50"/>
      <c r="V4369" s="50"/>
      <c r="W4369" s="50"/>
      <c r="X4369" s="50"/>
      <c r="Y4369" s="50"/>
      <c r="Z4369" s="50"/>
      <c r="AA4369" s="50"/>
      <c r="AB4369" s="50"/>
      <c r="AC4369" s="50"/>
      <c r="AD4369" s="50"/>
      <c r="AE4369" s="50"/>
      <c r="AF4369" s="50"/>
      <c r="AG4369" s="50"/>
      <c r="AH4369" s="50"/>
      <c r="AI4369" s="50"/>
      <c r="AJ4369" s="50"/>
      <c r="AK4369" s="50"/>
      <c r="AL4369" s="50"/>
      <c r="AM4369" s="50"/>
      <c r="AN4369" s="50"/>
      <c r="AO4369" s="50"/>
      <c r="AP4369" s="50"/>
      <c r="AQ4369" s="50"/>
      <c r="AR4369" s="50"/>
      <c r="AS4369" s="50"/>
      <c r="AT4369" s="50"/>
      <c r="AU4369" s="50"/>
      <c r="AV4369" s="50"/>
      <c r="AW4369" s="50"/>
      <c r="AX4369" s="50"/>
      <c r="AY4369" s="50"/>
      <c r="AZ4369" s="50"/>
      <c r="BA4369" s="50"/>
      <c r="BB4369" s="50"/>
      <c r="BC4369" s="50"/>
      <c r="BD4369" s="50"/>
      <c r="BE4369" s="50"/>
      <c r="BF4369" s="50"/>
      <c r="BG4369" s="50"/>
      <c r="BH4369" s="50"/>
      <c r="BI4369" s="50"/>
      <c r="BJ4369" s="50"/>
      <c r="BK4369" s="50"/>
      <c r="BL4369" s="50"/>
      <c r="BM4369" s="50"/>
      <c r="BN4369" s="50"/>
      <c r="BO4369" s="50"/>
      <c r="BP4369" s="50"/>
      <c r="BQ4369" s="50"/>
      <c r="BR4369" s="50"/>
      <c r="BS4369" s="50"/>
      <c r="BT4369" s="50"/>
      <c r="BU4369" s="50"/>
      <c r="BV4369" s="50"/>
      <c r="BW4369" s="50"/>
      <c r="BX4369" s="50"/>
      <c r="BY4369" s="50"/>
      <c r="BZ4369" s="50"/>
      <c r="CA4369" s="50"/>
      <c r="CB4369" s="50"/>
      <c r="CC4369" s="50"/>
      <c r="CD4369" s="50"/>
      <c r="CE4369" s="50"/>
      <c r="CF4369" s="50"/>
      <c r="CG4369" s="50"/>
      <c r="CH4369" s="50"/>
      <c r="CI4369" s="50"/>
      <c r="CJ4369" s="50"/>
      <c r="CK4369" s="50"/>
      <c r="CL4369" s="50"/>
      <c r="CM4369" s="50"/>
      <c r="CN4369" s="50"/>
      <c r="CO4369" s="50"/>
      <c r="CP4369" s="50"/>
      <c r="CQ4369" s="50"/>
      <c r="CR4369" s="50"/>
      <c r="CS4369" s="50"/>
      <c r="CT4369" s="50"/>
      <c r="CU4369" s="50"/>
      <c r="CV4369" s="50"/>
      <c r="CW4369" s="50"/>
      <c r="CX4369" s="50"/>
      <c r="CY4369" s="50"/>
      <c r="CZ4369" s="50"/>
      <c r="DA4369" s="50"/>
      <c r="DB4369" s="50"/>
      <c r="DC4369" s="50"/>
      <c r="DD4369" s="50"/>
      <c r="DE4369" s="50"/>
      <c r="DF4369" s="50"/>
      <c r="DG4369" s="50"/>
    </row>
    <row r="4370" spans="1:111" x14ac:dyDescent="0.2">
      <c r="A4370" s="571"/>
      <c r="B4370" s="571"/>
      <c r="C4370" s="571"/>
      <c r="D4370" s="78" t="s">
        <v>741</v>
      </c>
      <c r="E4370" s="360">
        <v>150</v>
      </c>
      <c r="F4370" s="352">
        <f t="shared" si="136"/>
        <v>90</v>
      </c>
      <c r="G4370" s="352">
        <f t="shared" si="137"/>
        <v>75</v>
      </c>
      <c r="H4370" s="50"/>
      <c r="I4370" s="50"/>
      <c r="J4370" s="50"/>
      <c r="K4370" s="50"/>
      <c r="L4370" s="50"/>
      <c r="M4370" s="50"/>
      <c r="N4370" s="50"/>
      <c r="O4370" s="50"/>
      <c r="P4370" s="50"/>
      <c r="Q4370" s="50"/>
      <c r="R4370" s="50"/>
      <c r="S4370" s="50"/>
      <c r="T4370" s="50"/>
      <c r="U4370" s="50"/>
      <c r="V4370" s="50"/>
      <c r="W4370" s="50"/>
      <c r="X4370" s="50"/>
      <c r="Y4370" s="50"/>
      <c r="Z4370" s="50"/>
      <c r="AA4370" s="50"/>
      <c r="AB4370" s="50"/>
      <c r="AC4370" s="50"/>
      <c r="AD4370" s="50"/>
      <c r="AE4370" s="50"/>
      <c r="AF4370" s="50"/>
      <c r="AG4370" s="50"/>
      <c r="AH4370" s="50"/>
      <c r="AI4370" s="50"/>
      <c r="AJ4370" s="50"/>
      <c r="AK4370" s="50"/>
      <c r="AL4370" s="50"/>
      <c r="AM4370" s="50"/>
      <c r="AN4370" s="50"/>
      <c r="AO4370" s="50"/>
      <c r="AP4370" s="50"/>
      <c r="AQ4370" s="50"/>
      <c r="AR4370" s="50"/>
      <c r="AS4370" s="50"/>
      <c r="AT4370" s="50"/>
      <c r="AU4370" s="50"/>
      <c r="AV4370" s="50"/>
      <c r="AW4370" s="50"/>
      <c r="AX4370" s="50"/>
      <c r="AY4370" s="50"/>
      <c r="AZ4370" s="50"/>
      <c r="BA4370" s="50"/>
      <c r="BB4370" s="50"/>
      <c r="BC4370" s="50"/>
      <c r="BD4370" s="50"/>
      <c r="BE4370" s="50"/>
      <c r="BF4370" s="50"/>
      <c r="BG4370" s="50"/>
      <c r="BH4370" s="50"/>
      <c r="BI4370" s="50"/>
      <c r="BJ4370" s="50"/>
      <c r="BK4370" s="50"/>
      <c r="BL4370" s="50"/>
      <c r="BM4370" s="50"/>
      <c r="BN4370" s="50"/>
      <c r="BO4370" s="50"/>
      <c r="BP4370" s="50"/>
      <c r="BQ4370" s="50"/>
      <c r="BR4370" s="50"/>
      <c r="BS4370" s="50"/>
      <c r="BT4370" s="50"/>
      <c r="BU4370" s="50"/>
      <c r="BV4370" s="50"/>
      <c r="BW4370" s="50"/>
      <c r="BX4370" s="50"/>
      <c r="BY4370" s="50"/>
      <c r="BZ4370" s="50"/>
      <c r="CA4370" s="50"/>
      <c r="CB4370" s="50"/>
      <c r="CC4370" s="50"/>
      <c r="CD4370" s="50"/>
      <c r="CE4370" s="50"/>
      <c r="CF4370" s="50"/>
      <c r="CG4370" s="50"/>
      <c r="CH4370" s="50"/>
      <c r="CI4370" s="50"/>
      <c r="CJ4370" s="50"/>
      <c r="CK4370" s="50"/>
      <c r="CL4370" s="50"/>
      <c r="CM4370" s="50"/>
      <c r="CN4370" s="50"/>
      <c r="CO4370" s="50"/>
      <c r="CP4370" s="50"/>
      <c r="CQ4370" s="50"/>
      <c r="CR4370" s="50"/>
      <c r="CS4370" s="50"/>
      <c r="CT4370" s="50"/>
      <c r="CU4370" s="50"/>
      <c r="CV4370" s="50"/>
      <c r="CW4370" s="50"/>
      <c r="CX4370" s="50"/>
      <c r="CY4370" s="50"/>
      <c r="CZ4370" s="50"/>
      <c r="DA4370" s="50"/>
      <c r="DB4370" s="50"/>
      <c r="DC4370" s="50"/>
      <c r="DD4370" s="50"/>
      <c r="DE4370" s="50"/>
      <c r="DF4370" s="50"/>
      <c r="DG4370" s="50"/>
    </row>
    <row r="4371" spans="1:111" x14ac:dyDescent="0.2">
      <c r="A4371" s="571"/>
      <c r="B4371" s="571"/>
      <c r="C4371" s="571"/>
      <c r="D4371" s="78" t="s">
        <v>742</v>
      </c>
      <c r="E4371" s="360">
        <v>320</v>
      </c>
      <c r="F4371" s="352">
        <f t="shared" si="136"/>
        <v>192</v>
      </c>
      <c r="G4371" s="352">
        <f t="shared" si="137"/>
        <v>160</v>
      </c>
      <c r="H4371" s="50"/>
      <c r="I4371" s="50"/>
      <c r="J4371" s="50"/>
      <c r="K4371" s="50"/>
      <c r="L4371" s="50"/>
      <c r="M4371" s="50"/>
      <c r="N4371" s="50"/>
      <c r="O4371" s="50"/>
      <c r="P4371" s="50"/>
      <c r="Q4371" s="50"/>
      <c r="R4371" s="50"/>
      <c r="S4371" s="50"/>
      <c r="T4371" s="50"/>
      <c r="U4371" s="50"/>
      <c r="V4371" s="50"/>
      <c r="W4371" s="50"/>
      <c r="X4371" s="50"/>
      <c r="Y4371" s="50"/>
      <c r="Z4371" s="50"/>
      <c r="AA4371" s="50"/>
      <c r="AB4371" s="50"/>
      <c r="AC4371" s="50"/>
      <c r="AD4371" s="50"/>
      <c r="AE4371" s="50"/>
      <c r="AF4371" s="50"/>
      <c r="AG4371" s="50"/>
      <c r="AH4371" s="50"/>
      <c r="AI4371" s="50"/>
      <c r="AJ4371" s="50"/>
      <c r="AK4371" s="50"/>
      <c r="AL4371" s="50"/>
      <c r="AM4371" s="50"/>
      <c r="AN4371" s="50"/>
      <c r="AO4371" s="50"/>
      <c r="AP4371" s="50"/>
      <c r="AQ4371" s="50"/>
      <c r="AR4371" s="50"/>
      <c r="AS4371" s="50"/>
      <c r="AT4371" s="50"/>
      <c r="AU4371" s="50"/>
      <c r="AV4371" s="50"/>
      <c r="AW4371" s="50"/>
      <c r="AX4371" s="50"/>
      <c r="AY4371" s="50"/>
      <c r="AZ4371" s="50"/>
      <c r="BA4371" s="50"/>
      <c r="BB4371" s="50"/>
      <c r="BC4371" s="50"/>
      <c r="BD4371" s="50"/>
      <c r="BE4371" s="50"/>
      <c r="BF4371" s="50"/>
      <c r="BG4371" s="50"/>
      <c r="BH4371" s="50"/>
      <c r="BI4371" s="50"/>
      <c r="BJ4371" s="50"/>
      <c r="BK4371" s="50"/>
      <c r="BL4371" s="50"/>
      <c r="BM4371" s="50"/>
      <c r="BN4371" s="50"/>
      <c r="BO4371" s="50"/>
      <c r="BP4371" s="50"/>
      <c r="BQ4371" s="50"/>
      <c r="BR4371" s="50"/>
      <c r="BS4371" s="50"/>
      <c r="BT4371" s="50"/>
      <c r="BU4371" s="50"/>
      <c r="BV4371" s="50"/>
      <c r="BW4371" s="50"/>
      <c r="BX4371" s="50"/>
      <c r="BY4371" s="50"/>
      <c r="BZ4371" s="50"/>
      <c r="CA4371" s="50"/>
      <c r="CB4371" s="50"/>
      <c r="CC4371" s="50"/>
      <c r="CD4371" s="50"/>
      <c r="CE4371" s="50"/>
      <c r="CF4371" s="50"/>
      <c r="CG4371" s="50"/>
      <c r="CH4371" s="50"/>
      <c r="CI4371" s="50"/>
      <c r="CJ4371" s="50"/>
      <c r="CK4371" s="50"/>
      <c r="CL4371" s="50"/>
      <c r="CM4371" s="50"/>
      <c r="CN4371" s="50"/>
      <c r="CO4371" s="50"/>
      <c r="CP4371" s="50"/>
      <c r="CQ4371" s="50"/>
      <c r="CR4371" s="50"/>
      <c r="CS4371" s="50"/>
      <c r="CT4371" s="50"/>
      <c r="CU4371" s="50"/>
      <c r="CV4371" s="50"/>
      <c r="CW4371" s="50"/>
      <c r="CX4371" s="50"/>
      <c r="CY4371" s="50"/>
      <c r="CZ4371" s="50"/>
      <c r="DA4371" s="50"/>
      <c r="DB4371" s="50"/>
      <c r="DC4371" s="50"/>
      <c r="DD4371" s="50"/>
      <c r="DE4371" s="50"/>
      <c r="DF4371" s="50"/>
      <c r="DG4371" s="50"/>
    </row>
    <row r="4372" spans="1:111" x14ac:dyDescent="0.2">
      <c r="A4372" s="571"/>
      <c r="B4372" s="571"/>
      <c r="C4372" s="571"/>
      <c r="D4372" s="78" t="s">
        <v>743</v>
      </c>
      <c r="E4372" s="360">
        <v>250</v>
      </c>
      <c r="F4372" s="352">
        <f t="shared" si="136"/>
        <v>150</v>
      </c>
      <c r="G4372" s="352">
        <f t="shared" si="137"/>
        <v>125</v>
      </c>
      <c r="H4372" s="50"/>
      <c r="I4372" s="50"/>
      <c r="J4372" s="50"/>
      <c r="K4372" s="50"/>
      <c r="L4372" s="50"/>
      <c r="M4372" s="50"/>
      <c r="N4372" s="50"/>
      <c r="O4372" s="50"/>
      <c r="P4372" s="50"/>
      <c r="Q4372" s="50"/>
      <c r="R4372" s="50"/>
      <c r="S4372" s="50"/>
      <c r="T4372" s="50"/>
      <c r="U4372" s="50"/>
      <c r="V4372" s="50"/>
      <c r="W4372" s="50"/>
      <c r="X4372" s="50"/>
      <c r="Y4372" s="50"/>
      <c r="Z4372" s="50"/>
      <c r="AA4372" s="50"/>
      <c r="AB4372" s="50"/>
      <c r="AC4372" s="50"/>
      <c r="AD4372" s="50"/>
      <c r="AE4372" s="50"/>
      <c r="AF4372" s="50"/>
      <c r="AG4372" s="50"/>
      <c r="AH4372" s="50"/>
      <c r="AI4372" s="50"/>
      <c r="AJ4372" s="50"/>
      <c r="AK4372" s="50"/>
      <c r="AL4372" s="50"/>
      <c r="AM4372" s="50"/>
      <c r="AN4372" s="50"/>
      <c r="AO4372" s="50"/>
      <c r="AP4372" s="50"/>
      <c r="AQ4372" s="50"/>
      <c r="AR4372" s="50"/>
      <c r="AS4372" s="50"/>
      <c r="AT4372" s="50"/>
      <c r="AU4372" s="50"/>
      <c r="AV4372" s="50"/>
      <c r="AW4372" s="50"/>
      <c r="AX4372" s="50"/>
      <c r="AY4372" s="50"/>
      <c r="AZ4372" s="50"/>
      <c r="BA4372" s="50"/>
      <c r="BB4372" s="50"/>
      <c r="BC4372" s="50"/>
      <c r="BD4372" s="50"/>
      <c r="BE4372" s="50"/>
      <c r="BF4372" s="50"/>
      <c r="BG4372" s="50"/>
      <c r="BH4372" s="50"/>
      <c r="BI4372" s="50"/>
      <c r="BJ4372" s="50"/>
      <c r="BK4372" s="50"/>
      <c r="BL4372" s="50"/>
      <c r="BM4372" s="50"/>
      <c r="BN4372" s="50"/>
      <c r="BO4372" s="50"/>
      <c r="BP4372" s="50"/>
      <c r="BQ4372" s="50"/>
      <c r="BR4372" s="50"/>
      <c r="BS4372" s="50"/>
      <c r="BT4372" s="50"/>
      <c r="BU4372" s="50"/>
      <c r="BV4372" s="50"/>
      <c r="BW4372" s="50"/>
      <c r="BX4372" s="50"/>
      <c r="BY4372" s="50"/>
      <c r="BZ4372" s="50"/>
      <c r="CA4372" s="50"/>
      <c r="CB4372" s="50"/>
      <c r="CC4372" s="50"/>
      <c r="CD4372" s="50"/>
      <c r="CE4372" s="50"/>
      <c r="CF4372" s="50"/>
      <c r="CG4372" s="50"/>
      <c r="CH4372" s="50"/>
      <c r="CI4372" s="50"/>
      <c r="CJ4372" s="50"/>
      <c r="CK4372" s="50"/>
      <c r="CL4372" s="50"/>
      <c r="CM4372" s="50"/>
      <c r="CN4372" s="50"/>
      <c r="CO4372" s="50"/>
      <c r="CP4372" s="50"/>
      <c r="CQ4372" s="50"/>
      <c r="CR4372" s="50"/>
      <c r="CS4372" s="50"/>
      <c r="CT4372" s="50"/>
      <c r="CU4372" s="50"/>
      <c r="CV4372" s="50"/>
      <c r="CW4372" s="50"/>
      <c r="CX4372" s="50"/>
      <c r="CY4372" s="50"/>
      <c r="CZ4372" s="50"/>
      <c r="DA4372" s="50"/>
      <c r="DB4372" s="50"/>
      <c r="DC4372" s="50"/>
      <c r="DD4372" s="50"/>
      <c r="DE4372" s="50"/>
      <c r="DF4372" s="50"/>
      <c r="DG4372" s="50"/>
    </row>
    <row r="4373" spans="1:111" ht="25.5" x14ac:dyDescent="0.2">
      <c r="A4373" s="571"/>
      <c r="B4373" s="571"/>
      <c r="C4373" s="571"/>
      <c r="D4373" s="78" t="s">
        <v>744</v>
      </c>
      <c r="E4373" s="362">
        <v>150</v>
      </c>
      <c r="F4373" s="352">
        <f t="shared" si="136"/>
        <v>90</v>
      </c>
      <c r="G4373" s="352">
        <f t="shared" si="137"/>
        <v>75</v>
      </c>
      <c r="H4373" s="50"/>
      <c r="I4373" s="50"/>
      <c r="J4373" s="50"/>
      <c r="K4373" s="50"/>
      <c r="L4373" s="50"/>
      <c r="M4373" s="50"/>
      <c r="N4373" s="50"/>
      <c r="O4373" s="50"/>
      <c r="P4373" s="50"/>
      <c r="Q4373" s="50"/>
      <c r="R4373" s="50"/>
      <c r="S4373" s="50"/>
      <c r="T4373" s="50"/>
      <c r="U4373" s="50"/>
      <c r="V4373" s="50"/>
      <c r="W4373" s="50"/>
      <c r="X4373" s="50"/>
      <c r="Y4373" s="50"/>
      <c r="Z4373" s="50"/>
      <c r="AA4373" s="50"/>
      <c r="AB4373" s="50"/>
      <c r="AC4373" s="50"/>
      <c r="AD4373" s="50"/>
      <c r="AE4373" s="50"/>
      <c r="AF4373" s="50"/>
      <c r="AG4373" s="50"/>
      <c r="AH4373" s="50"/>
      <c r="AI4373" s="50"/>
      <c r="AJ4373" s="50"/>
      <c r="AK4373" s="50"/>
      <c r="AL4373" s="50"/>
      <c r="AM4373" s="50"/>
      <c r="AN4373" s="50"/>
      <c r="AO4373" s="50"/>
      <c r="AP4373" s="50"/>
      <c r="AQ4373" s="50"/>
      <c r="AR4373" s="50"/>
      <c r="AS4373" s="50"/>
      <c r="AT4373" s="50"/>
      <c r="AU4373" s="50"/>
      <c r="AV4373" s="50"/>
      <c r="AW4373" s="50"/>
      <c r="AX4373" s="50"/>
      <c r="AY4373" s="50"/>
      <c r="AZ4373" s="50"/>
      <c r="BA4373" s="50"/>
      <c r="BB4373" s="50"/>
      <c r="BC4373" s="50"/>
      <c r="BD4373" s="50"/>
      <c r="BE4373" s="50"/>
      <c r="BF4373" s="50"/>
      <c r="BG4373" s="50"/>
      <c r="BH4373" s="50"/>
      <c r="BI4373" s="50"/>
      <c r="BJ4373" s="50"/>
      <c r="BK4373" s="50"/>
      <c r="BL4373" s="50"/>
      <c r="BM4373" s="50"/>
      <c r="BN4373" s="50"/>
      <c r="BO4373" s="50"/>
      <c r="BP4373" s="50"/>
      <c r="BQ4373" s="50"/>
      <c r="BR4373" s="50"/>
      <c r="BS4373" s="50"/>
      <c r="BT4373" s="50"/>
      <c r="BU4373" s="50"/>
      <c r="BV4373" s="50"/>
      <c r="BW4373" s="50"/>
      <c r="BX4373" s="50"/>
      <c r="BY4373" s="50"/>
      <c r="BZ4373" s="50"/>
      <c r="CA4373" s="50"/>
      <c r="CB4373" s="50"/>
      <c r="CC4373" s="50"/>
      <c r="CD4373" s="50"/>
      <c r="CE4373" s="50"/>
      <c r="CF4373" s="50"/>
      <c r="CG4373" s="50"/>
      <c r="CH4373" s="50"/>
      <c r="CI4373" s="50"/>
      <c r="CJ4373" s="50"/>
      <c r="CK4373" s="50"/>
      <c r="CL4373" s="50"/>
      <c r="CM4373" s="50"/>
      <c r="CN4373" s="50"/>
      <c r="CO4373" s="50"/>
      <c r="CP4373" s="50"/>
      <c r="CQ4373" s="50"/>
      <c r="CR4373" s="50"/>
      <c r="CS4373" s="50"/>
      <c r="CT4373" s="50"/>
      <c r="CU4373" s="50"/>
      <c r="CV4373" s="50"/>
      <c r="CW4373" s="50"/>
      <c r="CX4373" s="50"/>
      <c r="CY4373" s="50"/>
      <c r="CZ4373" s="50"/>
      <c r="DA4373" s="50"/>
      <c r="DB4373" s="50"/>
      <c r="DC4373" s="50"/>
      <c r="DD4373" s="50"/>
      <c r="DE4373" s="50"/>
      <c r="DF4373" s="50"/>
      <c r="DG4373" s="50"/>
    </row>
    <row r="4374" spans="1:111" ht="25.5" x14ac:dyDescent="0.2">
      <c r="A4374" s="572"/>
      <c r="B4374" s="572"/>
      <c r="C4374" s="572"/>
      <c r="D4374" s="78" t="s">
        <v>745</v>
      </c>
      <c r="E4374" s="362">
        <v>150</v>
      </c>
      <c r="F4374" s="352">
        <f t="shared" si="136"/>
        <v>90</v>
      </c>
      <c r="G4374" s="352">
        <f t="shared" si="137"/>
        <v>75</v>
      </c>
      <c r="H4374" s="50"/>
      <c r="I4374" s="50"/>
      <c r="J4374" s="50"/>
      <c r="K4374" s="50"/>
      <c r="L4374" s="50"/>
      <c r="M4374" s="50"/>
      <c r="N4374" s="50"/>
      <c r="O4374" s="50"/>
      <c r="P4374" s="50"/>
      <c r="Q4374" s="50"/>
      <c r="R4374" s="50"/>
      <c r="S4374" s="50"/>
      <c r="T4374" s="50"/>
      <c r="U4374" s="50"/>
      <c r="V4374" s="50"/>
      <c r="W4374" s="50"/>
      <c r="X4374" s="50"/>
      <c r="Y4374" s="50"/>
      <c r="Z4374" s="50"/>
      <c r="AA4374" s="50"/>
      <c r="AB4374" s="50"/>
      <c r="AC4374" s="50"/>
      <c r="AD4374" s="50"/>
      <c r="AE4374" s="50"/>
      <c r="AF4374" s="50"/>
      <c r="AG4374" s="50"/>
      <c r="AH4374" s="50"/>
      <c r="AI4374" s="50"/>
      <c r="AJ4374" s="50"/>
      <c r="AK4374" s="50"/>
      <c r="AL4374" s="50"/>
      <c r="AM4374" s="50"/>
      <c r="AN4374" s="50"/>
      <c r="AO4374" s="50"/>
      <c r="AP4374" s="50"/>
      <c r="AQ4374" s="50"/>
      <c r="AR4374" s="50"/>
      <c r="AS4374" s="50"/>
      <c r="AT4374" s="50"/>
      <c r="AU4374" s="50"/>
      <c r="AV4374" s="50"/>
      <c r="AW4374" s="50"/>
      <c r="AX4374" s="50"/>
      <c r="AY4374" s="50"/>
      <c r="AZ4374" s="50"/>
      <c r="BA4374" s="50"/>
      <c r="BB4374" s="50"/>
      <c r="BC4374" s="50"/>
      <c r="BD4374" s="50"/>
      <c r="BE4374" s="50"/>
      <c r="BF4374" s="50"/>
      <c r="BG4374" s="50"/>
      <c r="BH4374" s="50"/>
      <c r="BI4374" s="50"/>
      <c r="BJ4374" s="50"/>
      <c r="BK4374" s="50"/>
      <c r="BL4374" s="50"/>
      <c r="BM4374" s="50"/>
      <c r="BN4374" s="50"/>
      <c r="BO4374" s="50"/>
      <c r="BP4374" s="50"/>
      <c r="BQ4374" s="50"/>
      <c r="BR4374" s="50"/>
      <c r="BS4374" s="50"/>
      <c r="BT4374" s="50"/>
      <c r="BU4374" s="50"/>
      <c r="BV4374" s="50"/>
      <c r="BW4374" s="50"/>
      <c r="BX4374" s="50"/>
      <c r="BY4374" s="50"/>
      <c r="BZ4374" s="50"/>
      <c r="CA4374" s="50"/>
      <c r="CB4374" s="50"/>
      <c r="CC4374" s="50"/>
      <c r="CD4374" s="50"/>
      <c r="CE4374" s="50"/>
      <c r="CF4374" s="50"/>
      <c r="CG4374" s="50"/>
      <c r="CH4374" s="50"/>
      <c r="CI4374" s="50"/>
      <c r="CJ4374" s="50"/>
      <c r="CK4374" s="50"/>
      <c r="CL4374" s="50"/>
      <c r="CM4374" s="50"/>
      <c r="CN4374" s="50"/>
      <c r="CO4374" s="50"/>
      <c r="CP4374" s="50"/>
      <c r="CQ4374" s="50"/>
      <c r="CR4374" s="50"/>
      <c r="CS4374" s="50"/>
      <c r="CT4374" s="50"/>
      <c r="CU4374" s="50"/>
      <c r="CV4374" s="50"/>
      <c r="CW4374" s="50"/>
      <c r="CX4374" s="50"/>
      <c r="CY4374" s="50"/>
      <c r="CZ4374" s="50"/>
      <c r="DA4374" s="50"/>
      <c r="DB4374" s="50"/>
      <c r="DC4374" s="50"/>
      <c r="DD4374" s="50"/>
      <c r="DE4374" s="50"/>
      <c r="DF4374" s="50"/>
      <c r="DG4374" s="50"/>
    </row>
    <row r="4375" spans="1:111" x14ac:dyDescent="0.2">
      <c r="A4375" s="570" t="s">
        <v>1165</v>
      </c>
      <c r="B4375" s="570" t="s">
        <v>1165</v>
      </c>
      <c r="C4375" s="570"/>
      <c r="D4375" s="75" t="s">
        <v>746</v>
      </c>
      <c r="E4375" s="362"/>
      <c r="F4375" s="352">
        <f t="shared" si="136"/>
        <v>0</v>
      </c>
      <c r="G4375" s="352">
        <f t="shared" si="137"/>
        <v>0</v>
      </c>
      <c r="H4375" s="50"/>
      <c r="I4375" s="50"/>
      <c r="J4375" s="50"/>
      <c r="K4375" s="50"/>
      <c r="L4375" s="50"/>
      <c r="M4375" s="50"/>
      <c r="N4375" s="50"/>
      <c r="O4375" s="50"/>
      <c r="P4375" s="50"/>
      <c r="Q4375" s="50"/>
      <c r="R4375" s="50"/>
      <c r="S4375" s="50"/>
      <c r="T4375" s="50"/>
      <c r="U4375" s="50"/>
      <c r="V4375" s="50"/>
      <c r="W4375" s="50"/>
      <c r="X4375" s="50"/>
      <c r="Y4375" s="50"/>
      <c r="Z4375" s="50"/>
      <c r="AA4375" s="50"/>
      <c r="AB4375" s="50"/>
      <c r="AC4375" s="50"/>
      <c r="AD4375" s="50"/>
      <c r="AE4375" s="50"/>
      <c r="AF4375" s="50"/>
      <c r="AG4375" s="50"/>
      <c r="AH4375" s="50"/>
      <c r="AI4375" s="50"/>
      <c r="AJ4375" s="50"/>
      <c r="AK4375" s="50"/>
      <c r="AL4375" s="50"/>
      <c r="AM4375" s="50"/>
      <c r="AN4375" s="50"/>
      <c r="AO4375" s="50"/>
      <c r="AP4375" s="50"/>
      <c r="AQ4375" s="50"/>
      <c r="AR4375" s="50"/>
      <c r="AS4375" s="50"/>
      <c r="AT4375" s="50"/>
      <c r="AU4375" s="50"/>
      <c r="AV4375" s="50"/>
      <c r="AW4375" s="50"/>
      <c r="AX4375" s="50"/>
      <c r="AY4375" s="50"/>
      <c r="AZ4375" s="50"/>
      <c r="BA4375" s="50"/>
      <c r="BB4375" s="50"/>
      <c r="BC4375" s="50"/>
      <c r="BD4375" s="50"/>
      <c r="BE4375" s="50"/>
      <c r="BF4375" s="50"/>
      <c r="BG4375" s="50"/>
      <c r="BH4375" s="50"/>
      <c r="BI4375" s="50"/>
      <c r="BJ4375" s="50"/>
      <c r="BK4375" s="50"/>
      <c r="BL4375" s="50"/>
      <c r="BM4375" s="50"/>
      <c r="BN4375" s="50"/>
      <c r="BO4375" s="50"/>
      <c r="BP4375" s="50"/>
      <c r="BQ4375" s="50"/>
      <c r="BR4375" s="50"/>
      <c r="BS4375" s="50"/>
      <c r="BT4375" s="50"/>
      <c r="BU4375" s="50"/>
      <c r="BV4375" s="50"/>
      <c r="BW4375" s="50"/>
      <c r="BX4375" s="50"/>
      <c r="BY4375" s="50"/>
      <c r="BZ4375" s="50"/>
      <c r="CA4375" s="50"/>
      <c r="CB4375" s="50"/>
      <c r="CC4375" s="50"/>
      <c r="CD4375" s="50"/>
      <c r="CE4375" s="50"/>
      <c r="CF4375" s="50"/>
      <c r="CG4375" s="50"/>
      <c r="CH4375" s="50"/>
      <c r="CI4375" s="50"/>
      <c r="CJ4375" s="50"/>
      <c r="CK4375" s="50"/>
      <c r="CL4375" s="50"/>
      <c r="CM4375" s="50"/>
      <c r="CN4375" s="50"/>
      <c r="CO4375" s="50"/>
      <c r="CP4375" s="50"/>
      <c r="CQ4375" s="50"/>
      <c r="CR4375" s="50"/>
      <c r="CS4375" s="50"/>
      <c r="CT4375" s="50"/>
      <c r="CU4375" s="50"/>
      <c r="CV4375" s="50"/>
      <c r="CW4375" s="50"/>
      <c r="CX4375" s="50"/>
      <c r="CY4375" s="50"/>
      <c r="CZ4375" s="50"/>
      <c r="DA4375" s="50"/>
      <c r="DB4375" s="50"/>
      <c r="DC4375" s="50"/>
      <c r="DD4375" s="50"/>
      <c r="DE4375" s="50"/>
      <c r="DF4375" s="50"/>
      <c r="DG4375" s="50"/>
    </row>
    <row r="4376" spans="1:111" ht="25.5" x14ac:dyDescent="0.2">
      <c r="A4376" s="571"/>
      <c r="B4376" s="571"/>
      <c r="C4376" s="571"/>
      <c r="D4376" s="78" t="s">
        <v>747</v>
      </c>
      <c r="E4376" s="362">
        <v>150</v>
      </c>
      <c r="F4376" s="352">
        <f t="shared" si="136"/>
        <v>90</v>
      </c>
      <c r="G4376" s="352">
        <f t="shared" si="137"/>
        <v>75</v>
      </c>
      <c r="H4376" s="50"/>
      <c r="I4376" s="50"/>
      <c r="J4376" s="50"/>
      <c r="K4376" s="50"/>
      <c r="L4376" s="50"/>
      <c r="M4376" s="50"/>
      <c r="N4376" s="50"/>
      <c r="O4376" s="50"/>
      <c r="P4376" s="50"/>
      <c r="Q4376" s="50"/>
      <c r="R4376" s="50"/>
      <c r="S4376" s="50"/>
      <c r="T4376" s="50"/>
      <c r="U4376" s="50"/>
      <c r="V4376" s="50"/>
      <c r="W4376" s="50"/>
      <c r="X4376" s="50"/>
      <c r="Y4376" s="50"/>
      <c r="Z4376" s="50"/>
      <c r="AA4376" s="50"/>
      <c r="AB4376" s="50"/>
      <c r="AC4376" s="50"/>
      <c r="AD4376" s="50"/>
      <c r="AE4376" s="50"/>
      <c r="AF4376" s="50"/>
      <c r="AG4376" s="50"/>
      <c r="AH4376" s="50"/>
      <c r="AI4376" s="50"/>
      <c r="AJ4376" s="50"/>
      <c r="AK4376" s="50"/>
      <c r="AL4376" s="50"/>
      <c r="AM4376" s="50"/>
      <c r="AN4376" s="50"/>
      <c r="AO4376" s="50"/>
      <c r="AP4376" s="50"/>
      <c r="AQ4376" s="50"/>
      <c r="AR4376" s="50"/>
      <c r="AS4376" s="50"/>
      <c r="AT4376" s="50"/>
      <c r="AU4376" s="50"/>
      <c r="AV4376" s="50"/>
      <c r="AW4376" s="50"/>
      <c r="AX4376" s="50"/>
      <c r="AY4376" s="50"/>
      <c r="AZ4376" s="50"/>
      <c r="BA4376" s="50"/>
      <c r="BB4376" s="50"/>
      <c r="BC4376" s="50"/>
      <c r="BD4376" s="50"/>
      <c r="BE4376" s="50"/>
      <c r="BF4376" s="50"/>
      <c r="BG4376" s="50"/>
      <c r="BH4376" s="50"/>
      <c r="BI4376" s="50"/>
      <c r="BJ4376" s="50"/>
      <c r="BK4376" s="50"/>
      <c r="BL4376" s="50"/>
      <c r="BM4376" s="50"/>
      <c r="BN4376" s="50"/>
      <c r="BO4376" s="50"/>
      <c r="BP4376" s="50"/>
      <c r="BQ4376" s="50"/>
      <c r="BR4376" s="50"/>
      <c r="BS4376" s="50"/>
      <c r="BT4376" s="50"/>
      <c r="BU4376" s="50"/>
      <c r="BV4376" s="50"/>
      <c r="BW4376" s="50"/>
      <c r="BX4376" s="50"/>
      <c r="BY4376" s="50"/>
      <c r="BZ4376" s="50"/>
      <c r="CA4376" s="50"/>
      <c r="CB4376" s="50"/>
      <c r="CC4376" s="50"/>
      <c r="CD4376" s="50"/>
      <c r="CE4376" s="50"/>
      <c r="CF4376" s="50"/>
      <c r="CG4376" s="50"/>
      <c r="CH4376" s="50"/>
      <c r="CI4376" s="50"/>
      <c r="CJ4376" s="50"/>
      <c r="CK4376" s="50"/>
      <c r="CL4376" s="50"/>
      <c r="CM4376" s="50"/>
      <c r="CN4376" s="50"/>
      <c r="CO4376" s="50"/>
      <c r="CP4376" s="50"/>
      <c r="CQ4376" s="50"/>
      <c r="CR4376" s="50"/>
      <c r="CS4376" s="50"/>
      <c r="CT4376" s="50"/>
      <c r="CU4376" s="50"/>
      <c r="CV4376" s="50"/>
      <c r="CW4376" s="50"/>
      <c r="CX4376" s="50"/>
      <c r="CY4376" s="50"/>
      <c r="CZ4376" s="50"/>
      <c r="DA4376" s="50"/>
      <c r="DB4376" s="50"/>
      <c r="DC4376" s="50"/>
      <c r="DD4376" s="50"/>
      <c r="DE4376" s="50"/>
      <c r="DF4376" s="50"/>
      <c r="DG4376" s="50"/>
    </row>
    <row r="4377" spans="1:111" ht="25.5" x14ac:dyDescent="0.2">
      <c r="A4377" s="571"/>
      <c r="B4377" s="571"/>
      <c r="C4377" s="571"/>
      <c r="D4377" s="78" t="s">
        <v>748</v>
      </c>
      <c r="E4377" s="362">
        <v>150</v>
      </c>
      <c r="F4377" s="352">
        <f t="shared" si="136"/>
        <v>90</v>
      </c>
      <c r="G4377" s="352">
        <f t="shared" si="137"/>
        <v>75</v>
      </c>
      <c r="H4377" s="50"/>
      <c r="I4377" s="50"/>
      <c r="J4377" s="50"/>
      <c r="K4377" s="50"/>
      <c r="L4377" s="50"/>
      <c r="M4377" s="50"/>
      <c r="N4377" s="50"/>
      <c r="O4377" s="50"/>
      <c r="P4377" s="50"/>
      <c r="Q4377" s="50"/>
      <c r="R4377" s="50"/>
      <c r="S4377" s="50"/>
      <c r="T4377" s="50"/>
      <c r="U4377" s="50"/>
      <c r="V4377" s="50"/>
      <c r="W4377" s="50"/>
      <c r="X4377" s="50"/>
      <c r="Y4377" s="50"/>
      <c r="Z4377" s="50"/>
      <c r="AA4377" s="50"/>
      <c r="AB4377" s="50"/>
      <c r="AC4377" s="50"/>
      <c r="AD4377" s="50"/>
      <c r="AE4377" s="50"/>
      <c r="AF4377" s="50"/>
      <c r="AG4377" s="50"/>
      <c r="AH4377" s="50"/>
      <c r="AI4377" s="50"/>
      <c r="AJ4377" s="50"/>
      <c r="AK4377" s="50"/>
      <c r="AL4377" s="50"/>
      <c r="AM4377" s="50"/>
      <c r="AN4377" s="50"/>
      <c r="AO4377" s="50"/>
      <c r="AP4377" s="50"/>
      <c r="AQ4377" s="50"/>
      <c r="AR4377" s="50"/>
      <c r="AS4377" s="50"/>
      <c r="AT4377" s="50"/>
      <c r="AU4377" s="50"/>
      <c r="AV4377" s="50"/>
      <c r="AW4377" s="50"/>
      <c r="AX4377" s="50"/>
      <c r="AY4377" s="50"/>
      <c r="AZ4377" s="50"/>
      <c r="BA4377" s="50"/>
      <c r="BB4377" s="50"/>
      <c r="BC4377" s="50"/>
      <c r="BD4377" s="50"/>
      <c r="BE4377" s="50"/>
      <c r="BF4377" s="50"/>
      <c r="BG4377" s="50"/>
      <c r="BH4377" s="50"/>
      <c r="BI4377" s="50"/>
      <c r="BJ4377" s="50"/>
      <c r="BK4377" s="50"/>
      <c r="BL4377" s="50"/>
      <c r="BM4377" s="50"/>
      <c r="BN4377" s="50"/>
      <c r="BO4377" s="50"/>
      <c r="BP4377" s="50"/>
      <c r="BQ4377" s="50"/>
      <c r="BR4377" s="50"/>
      <c r="BS4377" s="50"/>
      <c r="BT4377" s="50"/>
      <c r="BU4377" s="50"/>
      <c r="BV4377" s="50"/>
      <c r="BW4377" s="50"/>
      <c r="BX4377" s="50"/>
      <c r="BY4377" s="50"/>
      <c r="BZ4377" s="50"/>
      <c r="CA4377" s="50"/>
      <c r="CB4377" s="50"/>
      <c r="CC4377" s="50"/>
      <c r="CD4377" s="50"/>
      <c r="CE4377" s="50"/>
      <c r="CF4377" s="50"/>
      <c r="CG4377" s="50"/>
      <c r="CH4377" s="50"/>
      <c r="CI4377" s="50"/>
      <c r="CJ4377" s="50"/>
      <c r="CK4377" s="50"/>
      <c r="CL4377" s="50"/>
      <c r="CM4377" s="50"/>
      <c r="CN4377" s="50"/>
      <c r="CO4377" s="50"/>
      <c r="CP4377" s="50"/>
      <c r="CQ4377" s="50"/>
      <c r="CR4377" s="50"/>
      <c r="CS4377" s="50"/>
      <c r="CT4377" s="50"/>
      <c r="CU4377" s="50"/>
      <c r="CV4377" s="50"/>
      <c r="CW4377" s="50"/>
      <c r="CX4377" s="50"/>
      <c r="CY4377" s="50"/>
      <c r="CZ4377" s="50"/>
      <c r="DA4377" s="50"/>
      <c r="DB4377" s="50"/>
      <c r="DC4377" s="50"/>
      <c r="DD4377" s="50"/>
      <c r="DE4377" s="50"/>
      <c r="DF4377" s="50"/>
      <c r="DG4377" s="50"/>
    </row>
    <row r="4378" spans="1:111" x14ac:dyDescent="0.2">
      <c r="A4378" s="571"/>
      <c r="B4378" s="571"/>
      <c r="C4378" s="571"/>
      <c r="D4378" s="78" t="s">
        <v>749</v>
      </c>
      <c r="E4378" s="362">
        <v>150</v>
      </c>
      <c r="F4378" s="352">
        <f t="shared" si="136"/>
        <v>90</v>
      </c>
      <c r="G4378" s="352">
        <f t="shared" si="137"/>
        <v>75</v>
      </c>
      <c r="H4378" s="50"/>
      <c r="I4378" s="50"/>
      <c r="J4378" s="50"/>
      <c r="K4378" s="50"/>
      <c r="L4378" s="50"/>
      <c r="M4378" s="50"/>
      <c r="N4378" s="50"/>
      <c r="O4378" s="50"/>
      <c r="P4378" s="50"/>
      <c r="Q4378" s="50"/>
      <c r="R4378" s="50"/>
      <c r="S4378" s="50"/>
      <c r="T4378" s="50"/>
      <c r="U4378" s="50"/>
      <c r="V4378" s="50"/>
      <c r="W4378" s="50"/>
      <c r="X4378" s="50"/>
      <c r="Y4378" s="50"/>
      <c r="Z4378" s="50"/>
      <c r="AA4378" s="50"/>
      <c r="AB4378" s="50"/>
      <c r="AC4378" s="50"/>
      <c r="AD4378" s="50"/>
      <c r="AE4378" s="50"/>
      <c r="AF4378" s="50"/>
      <c r="AG4378" s="50"/>
      <c r="AH4378" s="50"/>
      <c r="AI4378" s="50"/>
      <c r="AJ4378" s="50"/>
      <c r="AK4378" s="50"/>
      <c r="AL4378" s="50"/>
      <c r="AM4378" s="50"/>
      <c r="AN4378" s="50"/>
      <c r="AO4378" s="50"/>
      <c r="AP4378" s="50"/>
      <c r="AQ4378" s="50"/>
      <c r="AR4378" s="50"/>
      <c r="AS4378" s="50"/>
      <c r="AT4378" s="50"/>
      <c r="AU4378" s="50"/>
      <c r="AV4378" s="50"/>
      <c r="AW4378" s="50"/>
      <c r="AX4378" s="50"/>
      <c r="AY4378" s="50"/>
      <c r="AZ4378" s="50"/>
      <c r="BA4378" s="50"/>
      <c r="BB4378" s="50"/>
      <c r="BC4378" s="50"/>
      <c r="BD4378" s="50"/>
      <c r="BE4378" s="50"/>
      <c r="BF4378" s="50"/>
      <c r="BG4378" s="50"/>
      <c r="BH4378" s="50"/>
      <c r="BI4378" s="50"/>
      <c r="BJ4378" s="50"/>
      <c r="BK4378" s="50"/>
      <c r="BL4378" s="50"/>
      <c r="BM4378" s="50"/>
      <c r="BN4378" s="50"/>
      <c r="BO4378" s="50"/>
      <c r="BP4378" s="50"/>
      <c r="BQ4378" s="50"/>
      <c r="BR4378" s="50"/>
      <c r="BS4378" s="50"/>
      <c r="BT4378" s="50"/>
      <c r="BU4378" s="50"/>
      <c r="BV4378" s="50"/>
      <c r="BW4378" s="50"/>
      <c r="BX4378" s="50"/>
      <c r="BY4378" s="50"/>
      <c r="BZ4378" s="50"/>
      <c r="CA4378" s="50"/>
      <c r="CB4378" s="50"/>
      <c r="CC4378" s="50"/>
      <c r="CD4378" s="50"/>
      <c r="CE4378" s="50"/>
      <c r="CF4378" s="50"/>
      <c r="CG4378" s="50"/>
      <c r="CH4378" s="50"/>
      <c r="CI4378" s="50"/>
      <c r="CJ4378" s="50"/>
      <c r="CK4378" s="50"/>
      <c r="CL4378" s="50"/>
      <c r="CM4378" s="50"/>
      <c r="CN4378" s="50"/>
      <c r="CO4378" s="50"/>
      <c r="CP4378" s="50"/>
      <c r="CQ4378" s="50"/>
      <c r="CR4378" s="50"/>
      <c r="CS4378" s="50"/>
      <c r="CT4378" s="50"/>
      <c r="CU4378" s="50"/>
      <c r="CV4378" s="50"/>
      <c r="CW4378" s="50"/>
      <c r="CX4378" s="50"/>
      <c r="CY4378" s="50"/>
      <c r="CZ4378" s="50"/>
      <c r="DA4378" s="50"/>
      <c r="DB4378" s="50"/>
      <c r="DC4378" s="50"/>
      <c r="DD4378" s="50"/>
      <c r="DE4378" s="50"/>
      <c r="DF4378" s="50"/>
      <c r="DG4378" s="50"/>
    </row>
    <row r="4379" spans="1:111" x14ac:dyDescent="0.2">
      <c r="A4379" s="572"/>
      <c r="B4379" s="572"/>
      <c r="C4379" s="572"/>
      <c r="D4379" s="78" t="s">
        <v>750</v>
      </c>
      <c r="E4379" s="362">
        <v>150</v>
      </c>
      <c r="F4379" s="352">
        <f t="shared" si="136"/>
        <v>90</v>
      </c>
      <c r="G4379" s="352">
        <f t="shared" si="137"/>
        <v>75</v>
      </c>
      <c r="H4379" s="50"/>
      <c r="I4379" s="50"/>
      <c r="J4379" s="50"/>
      <c r="K4379" s="50"/>
      <c r="L4379" s="50"/>
      <c r="M4379" s="50"/>
      <c r="N4379" s="50"/>
      <c r="O4379" s="50"/>
      <c r="P4379" s="50"/>
      <c r="Q4379" s="50"/>
      <c r="R4379" s="50"/>
      <c r="S4379" s="50"/>
      <c r="T4379" s="50"/>
      <c r="U4379" s="50"/>
      <c r="V4379" s="50"/>
      <c r="W4379" s="50"/>
      <c r="X4379" s="50"/>
      <c r="Y4379" s="50"/>
      <c r="Z4379" s="50"/>
      <c r="AA4379" s="50"/>
      <c r="AB4379" s="50"/>
      <c r="AC4379" s="50"/>
      <c r="AD4379" s="50"/>
      <c r="AE4379" s="50"/>
      <c r="AF4379" s="50"/>
      <c r="AG4379" s="50"/>
      <c r="AH4379" s="50"/>
      <c r="AI4379" s="50"/>
      <c r="AJ4379" s="50"/>
      <c r="AK4379" s="50"/>
      <c r="AL4379" s="50"/>
      <c r="AM4379" s="50"/>
      <c r="AN4379" s="50"/>
      <c r="AO4379" s="50"/>
      <c r="AP4379" s="50"/>
      <c r="AQ4379" s="50"/>
      <c r="AR4379" s="50"/>
      <c r="AS4379" s="50"/>
      <c r="AT4379" s="50"/>
      <c r="AU4379" s="50"/>
      <c r="AV4379" s="50"/>
      <c r="AW4379" s="50"/>
      <c r="AX4379" s="50"/>
      <c r="AY4379" s="50"/>
      <c r="AZ4379" s="50"/>
      <c r="BA4379" s="50"/>
      <c r="BB4379" s="50"/>
      <c r="BC4379" s="50"/>
      <c r="BD4379" s="50"/>
      <c r="BE4379" s="50"/>
      <c r="BF4379" s="50"/>
      <c r="BG4379" s="50"/>
      <c r="BH4379" s="50"/>
      <c r="BI4379" s="50"/>
      <c r="BJ4379" s="50"/>
      <c r="BK4379" s="50"/>
      <c r="BL4379" s="50"/>
      <c r="BM4379" s="50"/>
      <c r="BN4379" s="50"/>
      <c r="BO4379" s="50"/>
      <c r="BP4379" s="50"/>
      <c r="BQ4379" s="50"/>
      <c r="BR4379" s="50"/>
      <c r="BS4379" s="50"/>
      <c r="BT4379" s="50"/>
      <c r="BU4379" s="50"/>
      <c r="BV4379" s="50"/>
      <c r="BW4379" s="50"/>
      <c r="BX4379" s="50"/>
      <c r="BY4379" s="50"/>
      <c r="BZ4379" s="50"/>
      <c r="CA4379" s="50"/>
      <c r="CB4379" s="50"/>
      <c r="CC4379" s="50"/>
      <c r="CD4379" s="50"/>
      <c r="CE4379" s="50"/>
      <c r="CF4379" s="50"/>
      <c r="CG4379" s="50"/>
      <c r="CH4379" s="50"/>
      <c r="CI4379" s="50"/>
      <c r="CJ4379" s="50"/>
      <c r="CK4379" s="50"/>
      <c r="CL4379" s="50"/>
      <c r="CM4379" s="50"/>
      <c r="CN4379" s="50"/>
      <c r="CO4379" s="50"/>
      <c r="CP4379" s="50"/>
      <c r="CQ4379" s="50"/>
      <c r="CR4379" s="50"/>
      <c r="CS4379" s="50"/>
      <c r="CT4379" s="50"/>
      <c r="CU4379" s="50"/>
      <c r="CV4379" s="50"/>
      <c r="CW4379" s="50"/>
      <c r="CX4379" s="50"/>
      <c r="CY4379" s="50"/>
      <c r="CZ4379" s="50"/>
      <c r="DA4379" s="50"/>
      <c r="DB4379" s="50"/>
      <c r="DC4379" s="50"/>
      <c r="DD4379" s="50"/>
      <c r="DE4379" s="50"/>
      <c r="DF4379" s="50"/>
      <c r="DG4379" s="50"/>
    </row>
    <row r="4380" spans="1:111" x14ac:dyDescent="0.2">
      <c r="A4380" s="313" t="s">
        <v>1166</v>
      </c>
      <c r="B4380" s="313" t="s">
        <v>1166</v>
      </c>
      <c r="C4380" s="313"/>
      <c r="D4380" s="78" t="s">
        <v>206</v>
      </c>
      <c r="E4380" s="362">
        <v>150</v>
      </c>
      <c r="F4380" s="352">
        <f t="shared" si="136"/>
        <v>90</v>
      </c>
      <c r="G4380" s="352">
        <f t="shared" si="137"/>
        <v>75</v>
      </c>
      <c r="H4380" s="50"/>
      <c r="I4380" s="50"/>
      <c r="J4380" s="50"/>
      <c r="K4380" s="50"/>
      <c r="L4380" s="50"/>
      <c r="M4380" s="50"/>
      <c r="N4380" s="50"/>
      <c r="O4380" s="50"/>
      <c r="P4380" s="50"/>
      <c r="Q4380" s="50"/>
      <c r="R4380" s="50"/>
      <c r="S4380" s="50"/>
      <c r="T4380" s="50"/>
      <c r="U4380" s="50"/>
      <c r="V4380" s="50"/>
      <c r="W4380" s="50"/>
      <c r="X4380" s="50"/>
      <c r="Y4380" s="50"/>
      <c r="Z4380" s="50"/>
      <c r="AA4380" s="50"/>
      <c r="AB4380" s="50"/>
      <c r="AC4380" s="50"/>
      <c r="AD4380" s="50"/>
      <c r="AE4380" s="50"/>
      <c r="AF4380" s="50"/>
      <c r="AG4380" s="50"/>
      <c r="AH4380" s="50"/>
      <c r="AI4380" s="50"/>
      <c r="AJ4380" s="50"/>
      <c r="AK4380" s="50"/>
      <c r="AL4380" s="50"/>
      <c r="AM4380" s="50"/>
      <c r="AN4380" s="50"/>
      <c r="AO4380" s="50"/>
      <c r="AP4380" s="50"/>
      <c r="AQ4380" s="50"/>
      <c r="AR4380" s="50"/>
      <c r="AS4380" s="50"/>
      <c r="AT4380" s="50"/>
      <c r="AU4380" s="50"/>
      <c r="AV4380" s="50"/>
      <c r="AW4380" s="50"/>
      <c r="AX4380" s="50"/>
      <c r="AY4380" s="50"/>
      <c r="AZ4380" s="50"/>
      <c r="BA4380" s="50"/>
      <c r="BB4380" s="50"/>
      <c r="BC4380" s="50"/>
      <c r="BD4380" s="50"/>
      <c r="BE4380" s="50"/>
      <c r="BF4380" s="50"/>
      <c r="BG4380" s="50"/>
      <c r="BH4380" s="50"/>
      <c r="BI4380" s="50"/>
      <c r="BJ4380" s="50"/>
      <c r="BK4380" s="50"/>
      <c r="BL4380" s="50"/>
      <c r="BM4380" s="50"/>
      <c r="BN4380" s="50"/>
      <c r="BO4380" s="50"/>
      <c r="BP4380" s="50"/>
      <c r="BQ4380" s="50"/>
      <c r="BR4380" s="50"/>
      <c r="BS4380" s="50"/>
      <c r="BT4380" s="50"/>
      <c r="BU4380" s="50"/>
      <c r="BV4380" s="50"/>
      <c r="BW4380" s="50"/>
      <c r="BX4380" s="50"/>
      <c r="BY4380" s="50"/>
      <c r="BZ4380" s="50"/>
      <c r="CA4380" s="50"/>
      <c r="CB4380" s="50"/>
      <c r="CC4380" s="50"/>
      <c r="CD4380" s="50"/>
      <c r="CE4380" s="50"/>
      <c r="CF4380" s="50"/>
      <c r="CG4380" s="50"/>
      <c r="CH4380" s="50"/>
      <c r="CI4380" s="50"/>
      <c r="CJ4380" s="50"/>
      <c r="CK4380" s="50"/>
      <c r="CL4380" s="50"/>
      <c r="CM4380" s="50"/>
      <c r="CN4380" s="50"/>
      <c r="CO4380" s="50"/>
      <c r="CP4380" s="50"/>
      <c r="CQ4380" s="50"/>
      <c r="CR4380" s="50"/>
      <c r="CS4380" s="50"/>
      <c r="CT4380" s="50"/>
      <c r="CU4380" s="50"/>
      <c r="CV4380" s="50"/>
      <c r="CW4380" s="50"/>
      <c r="CX4380" s="50"/>
      <c r="CY4380" s="50"/>
      <c r="CZ4380" s="50"/>
      <c r="DA4380" s="50"/>
      <c r="DB4380" s="50"/>
      <c r="DC4380" s="50"/>
      <c r="DD4380" s="50"/>
      <c r="DE4380" s="50"/>
      <c r="DF4380" s="50"/>
      <c r="DG4380" s="50"/>
    </row>
    <row r="4381" spans="1:111" ht="25.5" x14ac:dyDescent="0.2">
      <c r="A4381" s="313" t="s">
        <v>7435</v>
      </c>
      <c r="B4381" s="570"/>
      <c r="C4381" s="570" t="s">
        <v>76</v>
      </c>
      <c r="D4381" s="78" t="s">
        <v>8481</v>
      </c>
      <c r="E4381" s="362">
        <v>600</v>
      </c>
      <c r="F4381" s="352">
        <f t="shared" si="136"/>
        <v>360</v>
      </c>
      <c r="G4381" s="352">
        <f t="shared" si="137"/>
        <v>300</v>
      </c>
      <c r="H4381" s="50"/>
      <c r="I4381" s="50"/>
      <c r="J4381" s="50"/>
      <c r="K4381" s="50"/>
      <c r="L4381" s="50"/>
      <c r="M4381" s="50"/>
      <c r="N4381" s="50"/>
      <c r="O4381" s="50"/>
      <c r="P4381" s="50"/>
      <c r="Q4381" s="50"/>
      <c r="R4381" s="50"/>
      <c r="S4381" s="50"/>
      <c r="T4381" s="50"/>
      <c r="U4381" s="50"/>
      <c r="V4381" s="50"/>
      <c r="W4381" s="50"/>
      <c r="X4381" s="50"/>
      <c r="Y4381" s="50"/>
      <c r="Z4381" s="50"/>
      <c r="AA4381" s="50"/>
      <c r="AB4381" s="50"/>
      <c r="AC4381" s="50"/>
      <c r="AD4381" s="50"/>
      <c r="AE4381" s="50"/>
      <c r="AF4381" s="50"/>
      <c r="AG4381" s="50"/>
      <c r="AH4381" s="50"/>
      <c r="AI4381" s="50"/>
      <c r="AJ4381" s="50"/>
      <c r="AK4381" s="50"/>
      <c r="AL4381" s="50"/>
      <c r="AM4381" s="50"/>
      <c r="AN4381" s="50"/>
      <c r="AO4381" s="50"/>
      <c r="AP4381" s="50"/>
      <c r="AQ4381" s="50"/>
      <c r="AR4381" s="50"/>
      <c r="AS4381" s="50"/>
      <c r="AT4381" s="50"/>
      <c r="AU4381" s="50"/>
      <c r="AV4381" s="50"/>
      <c r="AW4381" s="50"/>
      <c r="AX4381" s="50"/>
      <c r="AY4381" s="50"/>
      <c r="AZ4381" s="50"/>
      <c r="BA4381" s="50"/>
      <c r="BB4381" s="50"/>
      <c r="BC4381" s="50"/>
      <c r="BD4381" s="50"/>
      <c r="BE4381" s="50"/>
      <c r="BF4381" s="50"/>
      <c r="BG4381" s="50"/>
      <c r="BH4381" s="50"/>
      <c r="BI4381" s="50"/>
      <c r="BJ4381" s="50"/>
      <c r="BK4381" s="50"/>
      <c r="BL4381" s="50"/>
      <c r="BM4381" s="50"/>
      <c r="BN4381" s="50"/>
      <c r="BO4381" s="50"/>
      <c r="BP4381" s="50"/>
      <c r="BQ4381" s="50"/>
      <c r="BR4381" s="50"/>
      <c r="BS4381" s="50"/>
      <c r="BT4381" s="50"/>
      <c r="BU4381" s="50"/>
      <c r="BV4381" s="50"/>
      <c r="BW4381" s="50"/>
      <c r="BX4381" s="50"/>
      <c r="BY4381" s="50"/>
      <c r="BZ4381" s="50"/>
      <c r="CA4381" s="50"/>
      <c r="CB4381" s="50"/>
      <c r="CC4381" s="50"/>
      <c r="CD4381" s="50"/>
      <c r="CE4381" s="50"/>
      <c r="CF4381" s="50"/>
      <c r="CG4381" s="50"/>
      <c r="CH4381" s="50"/>
      <c r="CI4381" s="50"/>
      <c r="CJ4381" s="50"/>
      <c r="CK4381" s="50"/>
      <c r="CL4381" s="50"/>
      <c r="CM4381" s="50"/>
      <c r="CN4381" s="50"/>
      <c r="CO4381" s="50"/>
      <c r="CP4381" s="50"/>
      <c r="CQ4381" s="50"/>
      <c r="CR4381" s="50"/>
      <c r="CS4381" s="50"/>
      <c r="CT4381" s="50"/>
      <c r="CU4381" s="50"/>
      <c r="CV4381" s="50"/>
      <c r="CW4381" s="50"/>
      <c r="CX4381" s="50"/>
      <c r="CY4381" s="50"/>
      <c r="CZ4381" s="50"/>
      <c r="DA4381" s="50"/>
      <c r="DB4381" s="50"/>
      <c r="DC4381" s="50"/>
      <c r="DD4381" s="50"/>
      <c r="DE4381" s="50"/>
      <c r="DF4381" s="50"/>
      <c r="DG4381" s="50"/>
    </row>
    <row r="4382" spans="1:111" ht="25.5" x14ac:dyDescent="0.2">
      <c r="A4382" s="313" t="s">
        <v>7436</v>
      </c>
      <c r="B4382" s="572"/>
      <c r="C4382" s="572"/>
      <c r="D4382" s="78" t="s">
        <v>8482</v>
      </c>
      <c r="E4382" s="362">
        <v>600</v>
      </c>
      <c r="F4382" s="352">
        <f t="shared" si="136"/>
        <v>360</v>
      </c>
      <c r="G4382" s="352">
        <f t="shared" si="137"/>
        <v>300</v>
      </c>
      <c r="H4382" s="50"/>
      <c r="I4382" s="50"/>
      <c r="J4382" s="50"/>
      <c r="K4382" s="50"/>
      <c r="L4382" s="50"/>
      <c r="M4382" s="50"/>
      <c r="N4382" s="50"/>
      <c r="O4382" s="50"/>
      <c r="P4382" s="50"/>
      <c r="Q4382" s="50"/>
      <c r="R4382" s="50"/>
      <c r="S4382" s="50"/>
      <c r="T4382" s="50"/>
      <c r="U4382" s="50"/>
      <c r="V4382" s="50"/>
      <c r="W4382" s="50"/>
      <c r="X4382" s="50"/>
      <c r="Y4382" s="50"/>
      <c r="Z4382" s="50"/>
      <c r="AA4382" s="50"/>
      <c r="AB4382" s="50"/>
      <c r="AC4382" s="50"/>
      <c r="AD4382" s="50"/>
      <c r="AE4382" s="50"/>
      <c r="AF4382" s="50"/>
      <c r="AG4382" s="50"/>
      <c r="AH4382" s="50"/>
      <c r="AI4382" s="50"/>
      <c r="AJ4382" s="50"/>
      <c r="AK4382" s="50"/>
      <c r="AL4382" s="50"/>
      <c r="AM4382" s="50"/>
      <c r="AN4382" s="50"/>
      <c r="AO4382" s="50"/>
      <c r="AP4382" s="50"/>
      <c r="AQ4382" s="50"/>
      <c r="AR4382" s="50"/>
      <c r="AS4382" s="50"/>
      <c r="AT4382" s="50"/>
      <c r="AU4382" s="50"/>
      <c r="AV4382" s="50"/>
      <c r="AW4382" s="50"/>
      <c r="AX4382" s="50"/>
      <c r="AY4382" s="50"/>
      <c r="AZ4382" s="50"/>
      <c r="BA4382" s="50"/>
      <c r="BB4382" s="50"/>
      <c r="BC4382" s="50"/>
      <c r="BD4382" s="50"/>
      <c r="BE4382" s="50"/>
      <c r="BF4382" s="50"/>
      <c r="BG4382" s="50"/>
      <c r="BH4382" s="50"/>
      <c r="BI4382" s="50"/>
      <c r="BJ4382" s="50"/>
      <c r="BK4382" s="50"/>
      <c r="BL4382" s="50"/>
      <c r="BM4382" s="50"/>
      <c r="BN4382" s="50"/>
      <c r="BO4382" s="50"/>
      <c r="BP4382" s="50"/>
      <c r="BQ4382" s="50"/>
      <c r="BR4382" s="50"/>
      <c r="BS4382" s="50"/>
      <c r="BT4382" s="50"/>
      <c r="BU4382" s="50"/>
      <c r="BV4382" s="50"/>
      <c r="BW4382" s="50"/>
      <c r="BX4382" s="50"/>
      <c r="BY4382" s="50"/>
      <c r="BZ4382" s="50"/>
      <c r="CA4382" s="50"/>
      <c r="CB4382" s="50"/>
      <c r="CC4382" s="50"/>
      <c r="CD4382" s="50"/>
      <c r="CE4382" s="50"/>
      <c r="CF4382" s="50"/>
      <c r="CG4382" s="50"/>
      <c r="CH4382" s="50"/>
      <c r="CI4382" s="50"/>
      <c r="CJ4382" s="50"/>
      <c r="CK4382" s="50"/>
      <c r="CL4382" s="50"/>
      <c r="CM4382" s="50"/>
      <c r="CN4382" s="50"/>
      <c r="CO4382" s="50"/>
      <c r="CP4382" s="50"/>
      <c r="CQ4382" s="50"/>
      <c r="CR4382" s="50"/>
      <c r="CS4382" s="50"/>
      <c r="CT4382" s="50"/>
      <c r="CU4382" s="50"/>
      <c r="CV4382" s="50"/>
      <c r="CW4382" s="50"/>
      <c r="CX4382" s="50"/>
      <c r="CY4382" s="50"/>
      <c r="CZ4382" s="50"/>
      <c r="DA4382" s="50"/>
      <c r="DB4382" s="50"/>
      <c r="DC4382" s="50"/>
      <c r="DD4382" s="50"/>
      <c r="DE4382" s="50"/>
      <c r="DF4382" s="50"/>
      <c r="DG4382" s="50"/>
    </row>
    <row r="4383" spans="1:111" ht="25.5" x14ac:dyDescent="0.2">
      <c r="A4383" s="313" t="s">
        <v>7439</v>
      </c>
      <c r="B4383" s="374"/>
      <c r="C4383" s="374"/>
      <c r="D4383" s="75" t="s">
        <v>8483</v>
      </c>
      <c r="E4383" s="362">
        <v>350</v>
      </c>
      <c r="F4383" s="352">
        <f t="shared" si="136"/>
        <v>210</v>
      </c>
      <c r="G4383" s="352">
        <f t="shared" si="137"/>
        <v>175</v>
      </c>
      <c r="H4383" s="50"/>
      <c r="I4383" s="50"/>
      <c r="J4383" s="50"/>
      <c r="K4383" s="50"/>
      <c r="L4383" s="50"/>
      <c r="M4383" s="50"/>
      <c r="N4383" s="50"/>
      <c r="O4383" s="50"/>
      <c r="P4383" s="50"/>
      <c r="Q4383" s="50"/>
      <c r="R4383" s="50"/>
      <c r="S4383" s="50"/>
      <c r="T4383" s="50"/>
      <c r="U4383" s="50"/>
      <c r="V4383" s="50"/>
      <c r="W4383" s="50"/>
      <c r="X4383" s="50"/>
      <c r="Y4383" s="50"/>
      <c r="Z4383" s="50"/>
      <c r="AA4383" s="50"/>
      <c r="AB4383" s="50"/>
      <c r="AC4383" s="50"/>
      <c r="AD4383" s="50"/>
      <c r="AE4383" s="50"/>
      <c r="AF4383" s="50"/>
      <c r="AG4383" s="50"/>
      <c r="AH4383" s="50"/>
      <c r="AI4383" s="50"/>
      <c r="AJ4383" s="50"/>
      <c r="AK4383" s="50"/>
      <c r="AL4383" s="50"/>
      <c r="AM4383" s="50"/>
      <c r="AN4383" s="50"/>
      <c r="AO4383" s="50"/>
      <c r="AP4383" s="50"/>
      <c r="AQ4383" s="50"/>
      <c r="AR4383" s="50"/>
      <c r="AS4383" s="50"/>
      <c r="AT4383" s="50"/>
      <c r="AU4383" s="50"/>
      <c r="AV4383" s="50"/>
      <c r="AW4383" s="50"/>
      <c r="AX4383" s="50"/>
      <c r="AY4383" s="50"/>
      <c r="AZ4383" s="50"/>
      <c r="BA4383" s="50"/>
      <c r="BB4383" s="50"/>
      <c r="BC4383" s="50"/>
      <c r="BD4383" s="50"/>
      <c r="BE4383" s="50"/>
      <c r="BF4383" s="50"/>
      <c r="BG4383" s="50"/>
      <c r="BH4383" s="50"/>
      <c r="BI4383" s="50"/>
      <c r="BJ4383" s="50"/>
      <c r="BK4383" s="50"/>
      <c r="BL4383" s="50"/>
      <c r="BM4383" s="50"/>
      <c r="BN4383" s="50"/>
      <c r="BO4383" s="50"/>
      <c r="BP4383" s="50"/>
      <c r="BQ4383" s="50"/>
      <c r="BR4383" s="50"/>
      <c r="BS4383" s="50"/>
      <c r="BT4383" s="50"/>
      <c r="BU4383" s="50"/>
      <c r="BV4383" s="50"/>
      <c r="BW4383" s="50"/>
      <c r="BX4383" s="50"/>
      <c r="BY4383" s="50"/>
      <c r="BZ4383" s="50"/>
      <c r="CA4383" s="50"/>
      <c r="CB4383" s="50"/>
      <c r="CC4383" s="50"/>
      <c r="CD4383" s="50"/>
      <c r="CE4383" s="50"/>
      <c r="CF4383" s="50"/>
      <c r="CG4383" s="50"/>
      <c r="CH4383" s="50"/>
      <c r="CI4383" s="50"/>
      <c r="CJ4383" s="50"/>
      <c r="CK4383" s="50"/>
      <c r="CL4383" s="50"/>
      <c r="CM4383" s="50"/>
      <c r="CN4383" s="50"/>
      <c r="CO4383" s="50"/>
      <c r="CP4383" s="50"/>
      <c r="CQ4383" s="50"/>
      <c r="CR4383" s="50"/>
      <c r="CS4383" s="50"/>
      <c r="CT4383" s="50"/>
      <c r="CU4383" s="50"/>
      <c r="CV4383" s="50"/>
      <c r="CW4383" s="50"/>
      <c r="CX4383" s="50"/>
      <c r="CY4383" s="50"/>
      <c r="CZ4383" s="50"/>
      <c r="DA4383" s="50"/>
      <c r="DB4383" s="50"/>
      <c r="DC4383" s="50"/>
      <c r="DD4383" s="50"/>
      <c r="DE4383" s="50"/>
      <c r="DF4383" s="50"/>
      <c r="DG4383" s="50"/>
    </row>
    <row r="4384" spans="1:111" x14ac:dyDescent="0.2">
      <c r="A4384" s="132" t="s">
        <v>184</v>
      </c>
      <c r="B4384" s="132" t="s">
        <v>184</v>
      </c>
      <c r="C4384" s="313">
        <v>2</v>
      </c>
      <c r="D4384" s="75" t="s">
        <v>751</v>
      </c>
      <c r="E4384" s="353">
        <v>0</v>
      </c>
      <c r="F4384" s="352">
        <f t="shared" si="136"/>
        <v>0</v>
      </c>
      <c r="G4384" s="352">
        <f t="shared" si="137"/>
        <v>0</v>
      </c>
      <c r="H4384" s="50"/>
      <c r="I4384" s="50"/>
      <c r="J4384" s="50"/>
      <c r="K4384" s="50"/>
      <c r="L4384" s="50"/>
      <c r="M4384" s="50"/>
      <c r="N4384" s="50"/>
      <c r="O4384" s="50"/>
      <c r="P4384" s="50"/>
      <c r="Q4384" s="50"/>
      <c r="R4384" s="50"/>
      <c r="S4384" s="50"/>
      <c r="T4384" s="50"/>
      <c r="U4384" s="50"/>
      <c r="V4384" s="50"/>
      <c r="W4384" s="50"/>
      <c r="X4384" s="50"/>
      <c r="Y4384" s="50"/>
      <c r="Z4384" s="50"/>
      <c r="AA4384" s="50"/>
      <c r="AB4384" s="50"/>
      <c r="AC4384" s="50"/>
      <c r="AD4384" s="50"/>
      <c r="AE4384" s="50"/>
      <c r="AF4384" s="50"/>
      <c r="AG4384" s="50"/>
      <c r="AH4384" s="50"/>
      <c r="AI4384" s="50"/>
      <c r="AJ4384" s="50"/>
      <c r="AK4384" s="50"/>
      <c r="AL4384" s="50"/>
      <c r="AM4384" s="50"/>
      <c r="AN4384" s="50"/>
      <c r="AO4384" s="50"/>
      <c r="AP4384" s="50"/>
      <c r="AQ4384" s="50"/>
      <c r="AR4384" s="50"/>
      <c r="AS4384" s="50"/>
      <c r="AT4384" s="50"/>
      <c r="AU4384" s="50"/>
      <c r="AV4384" s="50"/>
      <c r="AW4384" s="50"/>
      <c r="AX4384" s="50"/>
      <c r="AY4384" s="50"/>
      <c r="AZ4384" s="50"/>
      <c r="BA4384" s="50"/>
      <c r="BB4384" s="50"/>
      <c r="BC4384" s="50"/>
      <c r="BD4384" s="50"/>
      <c r="BE4384" s="50"/>
      <c r="BF4384" s="50"/>
      <c r="BG4384" s="50"/>
      <c r="BH4384" s="50"/>
      <c r="BI4384" s="50"/>
      <c r="BJ4384" s="50"/>
      <c r="BK4384" s="50"/>
      <c r="BL4384" s="50"/>
      <c r="BM4384" s="50"/>
      <c r="BN4384" s="50"/>
      <c r="BO4384" s="50"/>
      <c r="BP4384" s="50"/>
      <c r="BQ4384" s="50"/>
      <c r="BR4384" s="50"/>
      <c r="BS4384" s="50"/>
      <c r="BT4384" s="50"/>
      <c r="BU4384" s="50"/>
      <c r="BV4384" s="50"/>
      <c r="BW4384" s="50"/>
      <c r="BX4384" s="50"/>
      <c r="BY4384" s="50"/>
      <c r="BZ4384" s="50"/>
      <c r="CA4384" s="50"/>
      <c r="CB4384" s="50"/>
      <c r="CC4384" s="50"/>
      <c r="CD4384" s="50"/>
      <c r="CE4384" s="50"/>
      <c r="CF4384" s="50"/>
      <c r="CG4384" s="50"/>
      <c r="CH4384" s="50"/>
      <c r="CI4384" s="50"/>
      <c r="CJ4384" s="50"/>
      <c r="CK4384" s="50"/>
      <c r="CL4384" s="50"/>
      <c r="CM4384" s="50"/>
      <c r="CN4384" s="50"/>
      <c r="CO4384" s="50"/>
      <c r="CP4384" s="50"/>
      <c r="CQ4384" s="50"/>
      <c r="CR4384" s="50"/>
      <c r="CS4384" s="50"/>
      <c r="CT4384" s="50"/>
      <c r="CU4384" s="50"/>
      <c r="CV4384" s="50"/>
      <c r="CW4384" s="50"/>
      <c r="CX4384" s="50"/>
      <c r="CY4384" s="50"/>
      <c r="CZ4384" s="50"/>
      <c r="DA4384" s="50"/>
      <c r="DB4384" s="50"/>
      <c r="DC4384" s="50"/>
      <c r="DD4384" s="50"/>
      <c r="DE4384" s="50"/>
      <c r="DF4384" s="50"/>
      <c r="DG4384" s="50"/>
    </row>
    <row r="4385" spans="1:111" x14ac:dyDescent="0.2">
      <c r="A4385" s="560" t="s">
        <v>113</v>
      </c>
      <c r="B4385" s="560" t="s">
        <v>113</v>
      </c>
      <c r="C4385" s="560"/>
      <c r="D4385" s="81" t="s">
        <v>268</v>
      </c>
      <c r="E4385" s="358"/>
      <c r="F4385" s="352">
        <f t="shared" si="136"/>
        <v>0</v>
      </c>
      <c r="G4385" s="352">
        <f t="shared" si="137"/>
        <v>0</v>
      </c>
      <c r="H4385" s="50"/>
      <c r="I4385" s="50"/>
      <c r="J4385" s="50"/>
      <c r="K4385" s="50"/>
      <c r="L4385" s="50"/>
      <c r="M4385" s="50"/>
      <c r="N4385" s="50"/>
      <c r="O4385" s="50"/>
      <c r="P4385" s="50"/>
      <c r="Q4385" s="50"/>
      <c r="R4385" s="50"/>
      <c r="S4385" s="50"/>
      <c r="T4385" s="50"/>
      <c r="U4385" s="50"/>
      <c r="V4385" s="50"/>
      <c r="W4385" s="50"/>
      <c r="X4385" s="50"/>
      <c r="Y4385" s="50"/>
      <c r="Z4385" s="50"/>
      <c r="AA4385" s="50"/>
      <c r="AB4385" s="50"/>
      <c r="AC4385" s="50"/>
      <c r="AD4385" s="50"/>
      <c r="AE4385" s="50"/>
      <c r="AF4385" s="50"/>
      <c r="AG4385" s="50"/>
      <c r="AH4385" s="50"/>
      <c r="AI4385" s="50"/>
      <c r="AJ4385" s="50"/>
      <c r="AK4385" s="50"/>
      <c r="AL4385" s="50"/>
      <c r="AM4385" s="50"/>
      <c r="AN4385" s="50"/>
      <c r="AO4385" s="50"/>
      <c r="AP4385" s="50"/>
      <c r="AQ4385" s="50"/>
      <c r="AR4385" s="50"/>
      <c r="AS4385" s="50"/>
      <c r="AT4385" s="50"/>
      <c r="AU4385" s="50"/>
      <c r="AV4385" s="50"/>
      <c r="AW4385" s="50"/>
      <c r="AX4385" s="50"/>
      <c r="AY4385" s="50"/>
      <c r="AZ4385" s="50"/>
      <c r="BA4385" s="50"/>
      <c r="BB4385" s="50"/>
      <c r="BC4385" s="50"/>
      <c r="BD4385" s="50"/>
      <c r="BE4385" s="50"/>
      <c r="BF4385" s="50"/>
      <c r="BG4385" s="50"/>
      <c r="BH4385" s="50"/>
      <c r="BI4385" s="50"/>
      <c r="BJ4385" s="50"/>
      <c r="BK4385" s="50"/>
      <c r="BL4385" s="50"/>
      <c r="BM4385" s="50"/>
      <c r="BN4385" s="50"/>
      <c r="BO4385" s="50"/>
      <c r="BP4385" s="50"/>
      <c r="BQ4385" s="50"/>
      <c r="BR4385" s="50"/>
      <c r="BS4385" s="50"/>
      <c r="BT4385" s="50"/>
      <c r="BU4385" s="50"/>
      <c r="BV4385" s="50"/>
      <c r="BW4385" s="50"/>
      <c r="BX4385" s="50"/>
      <c r="BY4385" s="50"/>
      <c r="BZ4385" s="50"/>
      <c r="CA4385" s="50"/>
      <c r="CB4385" s="50"/>
      <c r="CC4385" s="50"/>
      <c r="CD4385" s="50"/>
      <c r="CE4385" s="50"/>
      <c r="CF4385" s="50"/>
      <c r="CG4385" s="50"/>
      <c r="CH4385" s="50"/>
      <c r="CI4385" s="50"/>
      <c r="CJ4385" s="50"/>
      <c r="CK4385" s="50"/>
      <c r="CL4385" s="50"/>
      <c r="CM4385" s="50"/>
      <c r="CN4385" s="50"/>
      <c r="CO4385" s="50"/>
      <c r="CP4385" s="50"/>
      <c r="CQ4385" s="50"/>
      <c r="CR4385" s="50"/>
      <c r="CS4385" s="50"/>
      <c r="CT4385" s="50"/>
      <c r="CU4385" s="50"/>
      <c r="CV4385" s="50"/>
      <c r="CW4385" s="50"/>
      <c r="CX4385" s="50"/>
      <c r="CY4385" s="50"/>
      <c r="CZ4385" s="50"/>
      <c r="DA4385" s="50"/>
      <c r="DB4385" s="50"/>
      <c r="DC4385" s="50"/>
      <c r="DD4385" s="50"/>
      <c r="DE4385" s="50"/>
      <c r="DF4385" s="50"/>
      <c r="DG4385" s="50"/>
    </row>
    <row r="4386" spans="1:111" ht="25.5" x14ac:dyDescent="0.2">
      <c r="A4386" s="561"/>
      <c r="B4386" s="561"/>
      <c r="C4386" s="561"/>
      <c r="D4386" s="78" t="s">
        <v>752</v>
      </c>
      <c r="E4386" s="358">
        <v>2500</v>
      </c>
      <c r="F4386" s="352">
        <f t="shared" si="136"/>
        <v>1500</v>
      </c>
      <c r="G4386" s="352">
        <f t="shared" si="137"/>
        <v>1250</v>
      </c>
      <c r="H4386" s="50"/>
      <c r="I4386" s="50"/>
      <c r="J4386" s="50"/>
      <c r="K4386" s="50"/>
      <c r="L4386" s="50"/>
      <c r="M4386" s="50"/>
      <c r="N4386" s="50"/>
      <c r="O4386" s="50"/>
      <c r="P4386" s="50"/>
      <c r="Q4386" s="50"/>
      <c r="R4386" s="50"/>
      <c r="S4386" s="50"/>
      <c r="T4386" s="50"/>
      <c r="U4386" s="50"/>
      <c r="V4386" s="50"/>
      <c r="W4386" s="50"/>
      <c r="X4386" s="50"/>
      <c r="Y4386" s="50"/>
      <c r="Z4386" s="50"/>
      <c r="AA4386" s="50"/>
      <c r="AB4386" s="50"/>
      <c r="AC4386" s="50"/>
      <c r="AD4386" s="50"/>
      <c r="AE4386" s="50"/>
      <c r="AF4386" s="50"/>
      <c r="AG4386" s="50"/>
      <c r="AH4386" s="50"/>
      <c r="AI4386" s="50"/>
      <c r="AJ4386" s="50"/>
      <c r="AK4386" s="50"/>
      <c r="AL4386" s="50"/>
      <c r="AM4386" s="50"/>
      <c r="AN4386" s="50"/>
      <c r="AO4386" s="50"/>
      <c r="AP4386" s="50"/>
      <c r="AQ4386" s="50"/>
      <c r="AR4386" s="50"/>
      <c r="AS4386" s="50"/>
      <c r="AT4386" s="50"/>
      <c r="AU4386" s="50"/>
      <c r="AV4386" s="50"/>
      <c r="AW4386" s="50"/>
      <c r="AX4386" s="50"/>
      <c r="AY4386" s="50"/>
      <c r="AZ4386" s="50"/>
      <c r="BA4386" s="50"/>
      <c r="BB4386" s="50"/>
      <c r="BC4386" s="50"/>
      <c r="BD4386" s="50"/>
      <c r="BE4386" s="50"/>
      <c r="BF4386" s="50"/>
      <c r="BG4386" s="50"/>
      <c r="BH4386" s="50"/>
      <c r="BI4386" s="50"/>
      <c r="BJ4386" s="50"/>
      <c r="BK4386" s="50"/>
      <c r="BL4386" s="50"/>
      <c r="BM4386" s="50"/>
      <c r="BN4386" s="50"/>
      <c r="BO4386" s="50"/>
      <c r="BP4386" s="50"/>
      <c r="BQ4386" s="50"/>
      <c r="BR4386" s="50"/>
      <c r="BS4386" s="50"/>
      <c r="BT4386" s="50"/>
      <c r="BU4386" s="50"/>
      <c r="BV4386" s="50"/>
      <c r="BW4386" s="50"/>
      <c r="BX4386" s="50"/>
      <c r="BY4386" s="50"/>
      <c r="BZ4386" s="50"/>
      <c r="CA4386" s="50"/>
      <c r="CB4386" s="50"/>
      <c r="CC4386" s="50"/>
      <c r="CD4386" s="50"/>
      <c r="CE4386" s="50"/>
      <c r="CF4386" s="50"/>
      <c r="CG4386" s="50"/>
      <c r="CH4386" s="50"/>
      <c r="CI4386" s="50"/>
      <c r="CJ4386" s="50"/>
      <c r="CK4386" s="50"/>
      <c r="CL4386" s="50"/>
      <c r="CM4386" s="50"/>
      <c r="CN4386" s="50"/>
      <c r="CO4386" s="50"/>
      <c r="CP4386" s="50"/>
      <c r="CQ4386" s="50"/>
      <c r="CR4386" s="50"/>
      <c r="CS4386" s="50"/>
      <c r="CT4386" s="50"/>
      <c r="CU4386" s="50"/>
      <c r="CV4386" s="50"/>
      <c r="CW4386" s="50"/>
      <c r="CX4386" s="50"/>
      <c r="CY4386" s="50"/>
      <c r="CZ4386" s="50"/>
      <c r="DA4386" s="50"/>
      <c r="DB4386" s="50"/>
      <c r="DC4386" s="50"/>
      <c r="DD4386" s="50"/>
      <c r="DE4386" s="50"/>
      <c r="DF4386" s="50"/>
      <c r="DG4386" s="50"/>
    </row>
    <row r="4387" spans="1:111" x14ac:dyDescent="0.2">
      <c r="A4387" s="562"/>
      <c r="B4387" s="562"/>
      <c r="C4387" s="562"/>
      <c r="D4387" s="78" t="s">
        <v>753</v>
      </c>
      <c r="E4387" s="358">
        <v>3000</v>
      </c>
      <c r="F4387" s="352">
        <f t="shared" si="136"/>
        <v>1800</v>
      </c>
      <c r="G4387" s="352">
        <f t="shared" si="137"/>
        <v>1500</v>
      </c>
      <c r="H4387" s="50"/>
      <c r="I4387" s="50"/>
      <c r="J4387" s="50"/>
      <c r="K4387" s="50"/>
      <c r="L4387" s="50"/>
      <c r="M4387" s="50"/>
      <c r="N4387" s="50"/>
      <c r="O4387" s="50"/>
      <c r="P4387" s="50"/>
      <c r="Q4387" s="50"/>
      <c r="R4387" s="50"/>
      <c r="S4387" s="50"/>
      <c r="T4387" s="50"/>
      <c r="U4387" s="50"/>
      <c r="V4387" s="50"/>
      <c r="W4387" s="50"/>
      <c r="X4387" s="50"/>
      <c r="Y4387" s="50"/>
      <c r="Z4387" s="50"/>
      <c r="AA4387" s="50"/>
      <c r="AB4387" s="50"/>
      <c r="AC4387" s="50"/>
      <c r="AD4387" s="50"/>
      <c r="AE4387" s="50"/>
      <c r="AF4387" s="50"/>
      <c r="AG4387" s="50"/>
      <c r="AH4387" s="50"/>
      <c r="AI4387" s="50"/>
      <c r="AJ4387" s="50"/>
      <c r="AK4387" s="50"/>
      <c r="AL4387" s="50"/>
      <c r="AM4387" s="50"/>
      <c r="AN4387" s="50"/>
      <c r="AO4387" s="50"/>
      <c r="AP4387" s="50"/>
      <c r="AQ4387" s="50"/>
      <c r="AR4387" s="50"/>
      <c r="AS4387" s="50"/>
      <c r="AT4387" s="50"/>
      <c r="AU4387" s="50"/>
      <c r="AV4387" s="50"/>
      <c r="AW4387" s="50"/>
      <c r="AX4387" s="50"/>
      <c r="AY4387" s="50"/>
      <c r="AZ4387" s="50"/>
      <c r="BA4387" s="50"/>
      <c r="BB4387" s="50"/>
      <c r="BC4387" s="50"/>
      <c r="BD4387" s="50"/>
      <c r="BE4387" s="50"/>
      <c r="BF4387" s="50"/>
      <c r="BG4387" s="50"/>
      <c r="BH4387" s="50"/>
      <c r="BI4387" s="50"/>
      <c r="BJ4387" s="50"/>
      <c r="BK4387" s="50"/>
      <c r="BL4387" s="50"/>
      <c r="BM4387" s="50"/>
      <c r="BN4387" s="50"/>
      <c r="BO4387" s="50"/>
      <c r="BP4387" s="50"/>
      <c r="BQ4387" s="50"/>
      <c r="BR4387" s="50"/>
      <c r="BS4387" s="50"/>
      <c r="BT4387" s="50"/>
      <c r="BU4387" s="50"/>
      <c r="BV4387" s="50"/>
      <c r="BW4387" s="50"/>
      <c r="BX4387" s="50"/>
      <c r="BY4387" s="50"/>
      <c r="BZ4387" s="50"/>
      <c r="CA4387" s="50"/>
      <c r="CB4387" s="50"/>
      <c r="CC4387" s="50"/>
      <c r="CD4387" s="50"/>
      <c r="CE4387" s="50"/>
      <c r="CF4387" s="50"/>
      <c r="CG4387" s="50"/>
      <c r="CH4387" s="50"/>
      <c r="CI4387" s="50"/>
      <c r="CJ4387" s="50"/>
      <c r="CK4387" s="50"/>
      <c r="CL4387" s="50"/>
      <c r="CM4387" s="50"/>
      <c r="CN4387" s="50"/>
      <c r="CO4387" s="50"/>
      <c r="CP4387" s="50"/>
      <c r="CQ4387" s="50"/>
      <c r="CR4387" s="50"/>
      <c r="CS4387" s="50"/>
      <c r="CT4387" s="50"/>
      <c r="CU4387" s="50"/>
      <c r="CV4387" s="50"/>
      <c r="CW4387" s="50"/>
      <c r="CX4387" s="50"/>
      <c r="CY4387" s="50"/>
      <c r="CZ4387" s="50"/>
      <c r="DA4387" s="50"/>
      <c r="DB4387" s="50"/>
      <c r="DC4387" s="50"/>
      <c r="DD4387" s="50"/>
      <c r="DE4387" s="50"/>
      <c r="DF4387" s="50"/>
      <c r="DG4387" s="50"/>
    </row>
    <row r="4388" spans="1:111" x14ac:dyDescent="0.2">
      <c r="A4388" s="655" t="s">
        <v>114</v>
      </c>
      <c r="B4388" s="655" t="s">
        <v>114</v>
      </c>
      <c r="C4388" s="655"/>
      <c r="D4388" s="81" t="s">
        <v>533</v>
      </c>
      <c r="E4388" s="358"/>
      <c r="F4388" s="352">
        <f t="shared" si="136"/>
        <v>0</v>
      </c>
      <c r="G4388" s="352">
        <f t="shared" si="137"/>
        <v>0</v>
      </c>
      <c r="H4388" s="50"/>
      <c r="I4388" s="50"/>
      <c r="J4388" s="50"/>
      <c r="K4388" s="50"/>
      <c r="L4388" s="50"/>
      <c r="M4388" s="50"/>
      <c r="N4388" s="50"/>
      <c r="O4388" s="50"/>
      <c r="P4388" s="50"/>
      <c r="Q4388" s="50"/>
      <c r="R4388" s="50"/>
      <c r="S4388" s="50"/>
      <c r="T4388" s="50"/>
      <c r="U4388" s="50"/>
      <c r="V4388" s="50"/>
      <c r="W4388" s="50"/>
      <c r="X4388" s="50"/>
      <c r="Y4388" s="50"/>
      <c r="Z4388" s="50"/>
      <c r="AA4388" s="50"/>
      <c r="AB4388" s="50"/>
      <c r="AC4388" s="50"/>
      <c r="AD4388" s="50"/>
      <c r="AE4388" s="50"/>
      <c r="AF4388" s="50"/>
      <c r="AG4388" s="50"/>
      <c r="AH4388" s="50"/>
      <c r="AI4388" s="50"/>
      <c r="AJ4388" s="50"/>
      <c r="AK4388" s="50"/>
      <c r="AL4388" s="50"/>
      <c r="AM4388" s="50"/>
      <c r="AN4388" s="50"/>
      <c r="AO4388" s="50"/>
      <c r="AP4388" s="50"/>
      <c r="AQ4388" s="50"/>
      <c r="AR4388" s="50"/>
      <c r="AS4388" s="50"/>
      <c r="AT4388" s="50"/>
      <c r="AU4388" s="50"/>
      <c r="AV4388" s="50"/>
      <c r="AW4388" s="50"/>
      <c r="AX4388" s="50"/>
      <c r="AY4388" s="50"/>
      <c r="AZ4388" s="50"/>
      <c r="BA4388" s="50"/>
      <c r="BB4388" s="50"/>
      <c r="BC4388" s="50"/>
      <c r="BD4388" s="50"/>
      <c r="BE4388" s="50"/>
      <c r="BF4388" s="50"/>
      <c r="BG4388" s="50"/>
      <c r="BH4388" s="50"/>
      <c r="BI4388" s="50"/>
      <c r="BJ4388" s="50"/>
      <c r="BK4388" s="50"/>
      <c r="BL4388" s="50"/>
      <c r="BM4388" s="50"/>
      <c r="BN4388" s="50"/>
      <c r="BO4388" s="50"/>
      <c r="BP4388" s="50"/>
      <c r="BQ4388" s="50"/>
      <c r="BR4388" s="50"/>
      <c r="BS4388" s="50"/>
      <c r="BT4388" s="50"/>
      <c r="BU4388" s="50"/>
      <c r="BV4388" s="50"/>
      <c r="BW4388" s="50"/>
      <c r="BX4388" s="50"/>
      <c r="BY4388" s="50"/>
      <c r="BZ4388" s="50"/>
      <c r="CA4388" s="50"/>
      <c r="CB4388" s="50"/>
      <c r="CC4388" s="50"/>
      <c r="CD4388" s="50"/>
      <c r="CE4388" s="50"/>
      <c r="CF4388" s="50"/>
      <c r="CG4388" s="50"/>
      <c r="CH4388" s="50"/>
      <c r="CI4388" s="50"/>
      <c r="CJ4388" s="50"/>
      <c r="CK4388" s="50"/>
      <c r="CL4388" s="50"/>
      <c r="CM4388" s="50"/>
      <c r="CN4388" s="50"/>
      <c r="CO4388" s="50"/>
      <c r="CP4388" s="50"/>
      <c r="CQ4388" s="50"/>
      <c r="CR4388" s="50"/>
      <c r="CS4388" s="50"/>
      <c r="CT4388" s="50"/>
      <c r="CU4388" s="50"/>
      <c r="CV4388" s="50"/>
      <c r="CW4388" s="50"/>
      <c r="CX4388" s="50"/>
      <c r="CY4388" s="50"/>
      <c r="CZ4388" s="50"/>
      <c r="DA4388" s="50"/>
      <c r="DB4388" s="50"/>
      <c r="DC4388" s="50"/>
      <c r="DD4388" s="50"/>
      <c r="DE4388" s="50"/>
      <c r="DF4388" s="50"/>
      <c r="DG4388" s="50"/>
    </row>
    <row r="4389" spans="1:111" ht="25.5" x14ac:dyDescent="0.2">
      <c r="A4389" s="656"/>
      <c r="B4389" s="656"/>
      <c r="C4389" s="656"/>
      <c r="D4389" s="80" t="s">
        <v>754</v>
      </c>
      <c r="E4389" s="358">
        <v>1500</v>
      </c>
      <c r="F4389" s="352">
        <f t="shared" si="136"/>
        <v>900</v>
      </c>
      <c r="G4389" s="352">
        <f t="shared" si="137"/>
        <v>750</v>
      </c>
      <c r="H4389" s="50"/>
      <c r="I4389" s="50"/>
      <c r="J4389" s="50"/>
      <c r="K4389" s="50"/>
      <c r="L4389" s="50"/>
      <c r="M4389" s="50"/>
      <c r="N4389" s="50"/>
      <c r="O4389" s="50"/>
      <c r="P4389" s="50"/>
      <c r="Q4389" s="50"/>
      <c r="R4389" s="50"/>
      <c r="S4389" s="50"/>
      <c r="T4389" s="50"/>
      <c r="U4389" s="50"/>
      <c r="V4389" s="50"/>
      <c r="W4389" s="50"/>
      <c r="X4389" s="50"/>
      <c r="Y4389" s="50"/>
      <c r="Z4389" s="50"/>
      <c r="AA4389" s="50"/>
      <c r="AB4389" s="50"/>
      <c r="AC4389" s="50"/>
      <c r="AD4389" s="50"/>
      <c r="AE4389" s="50"/>
      <c r="AF4389" s="50"/>
      <c r="AG4389" s="50"/>
      <c r="AH4389" s="50"/>
      <c r="AI4389" s="50"/>
      <c r="AJ4389" s="50"/>
      <c r="AK4389" s="50"/>
      <c r="AL4389" s="50"/>
      <c r="AM4389" s="50"/>
      <c r="AN4389" s="50"/>
      <c r="AO4389" s="50"/>
      <c r="AP4389" s="50"/>
      <c r="AQ4389" s="50"/>
      <c r="AR4389" s="50"/>
      <c r="AS4389" s="50"/>
      <c r="AT4389" s="50"/>
      <c r="AU4389" s="50"/>
      <c r="AV4389" s="50"/>
      <c r="AW4389" s="50"/>
      <c r="AX4389" s="50"/>
      <c r="AY4389" s="50"/>
      <c r="AZ4389" s="50"/>
      <c r="BA4389" s="50"/>
      <c r="BB4389" s="50"/>
      <c r="BC4389" s="50"/>
      <c r="BD4389" s="50"/>
      <c r="BE4389" s="50"/>
      <c r="BF4389" s="50"/>
      <c r="BG4389" s="50"/>
      <c r="BH4389" s="50"/>
      <c r="BI4389" s="50"/>
      <c r="BJ4389" s="50"/>
      <c r="BK4389" s="50"/>
      <c r="BL4389" s="50"/>
      <c r="BM4389" s="50"/>
      <c r="BN4389" s="50"/>
      <c r="BO4389" s="50"/>
      <c r="BP4389" s="50"/>
      <c r="BQ4389" s="50"/>
      <c r="BR4389" s="50"/>
      <c r="BS4389" s="50"/>
      <c r="BT4389" s="50"/>
      <c r="BU4389" s="50"/>
      <c r="BV4389" s="50"/>
      <c r="BW4389" s="50"/>
      <c r="BX4389" s="50"/>
      <c r="BY4389" s="50"/>
      <c r="BZ4389" s="50"/>
      <c r="CA4389" s="50"/>
      <c r="CB4389" s="50"/>
      <c r="CC4389" s="50"/>
      <c r="CD4389" s="50"/>
      <c r="CE4389" s="50"/>
      <c r="CF4389" s="50"/>
      <c r="CG4389" s="50"/>
      <c r="CH4389" s="50"/>
      <c r="CI4389" s="50"/>
      <c r="CJ4389" s="50"/>
      <c r="CK4389" s="50"/>
      <c r="CL4389" s="50"/>
      <c r="CM4389" s="50"/>
      <c r="CN4389" s="50"/>
      <c r="CO4389" s="50"/>
      <c r="CP4389" s="50"/>
      <c r="CQ4389" s="50"/>
      <c r="CR4389" s="50"/>
      <c r="CS4389" s="50"/>
      <c r="CT4389" s="50"/>
      <c r="CU4389" s="50"/>
      <c r="CV4389" s="50"/>
      <c r="CW4389" s="50"/>
      <c r="CX4389" s="50"/>
      <c r="CY4389" s="50"/>
      <c r="CZ4389" s="50"/>
      <c r="DA4389" s="50"/>
      <c r="DB4389" s="50"/>
      <c r="DC4389" s="50"/>
      <c r="DD4389" s="50"/>
      <c r="DE4389" s="50"/>
      <c r="DF4389" s="50"/>
      <c r="DG4389" s="50"/>
    </row>
    <row r="4390" spans="1:111" x14ac:dyDescent="0.2">
      <c r="A4390" s="657"/>
      <c r="B4390" s="657"/>
      <c r="C4390" s="657"/>
      <c r="D4390" s="80" t="s">
        <v>1528</v>
      </c>
      <c r="E4390" s="358">
        <v>2000</v>
      </c>
      <c r="F4390" s="352">
        <f t="shared" si="136"/>
        <v>1200</v>
      </c>
      <c r="G4390" s="352">
        <f t="shared" si="137"/>
        <v>1000</v>
      </c>
      <c r="H4390" s="50"/>
      <c r="I4390" s="50"/>
      <c r="J4390" s="50"/>
      <c r="K4390" s="50"/>
      <c r="L4390" s="50"/>
      <c r="M4390" s="50"/>
      <c r="N4390" s="50"/>
      <c r="O4390" s="50"/>
      <c r="P4390" s="50"/>
      <c r="Q4390" s="50"/>
      <c r="R4390" s="50"/>
      <c r="S4390" s="50"/>
      <c r="T4390" s="50"/>
      <c r="U4390" s="50"/>
      <c r="V4390" s="50"/>
      <c r="W4390" s="50"/>
      <c r="X4390" s="50"/>
      <c r="Y4390" s="50"/>
      <c r="Z4390" s="50"/>
      <c r="AA4390" s="50"/>
      <c r="AB4390" s="50"/>
      <c r="AC4390" s="50"/>
      <c r="AD4390" s="50"/>
      <c r="AE4390" s="50"/>
      <c r="AF4390" s="50"/>
      <c r="AG4390" s="50"/>
      <c r="AH4390" s="50"/>
      <c r="AI4390" s="50"/>
      <c r="AJ4390" s="50"/>
      <c r="AK4390" s="50"/>
      <c r="AL4390" s="50"/>
      <c r="AM4390" s="50"/>
      <c r="AN4390" s="50"/>
      <c r="AO4390" s="50"/>
      <c r="AP4390" s="50"/>
      <c r="AQ4390" s="50"/>
      <c r="AR4390" s="50"/>
      <c r="AS4390" s="50"/>
      <c r="AT4390" s="50"/>
      <c r="AU4390" s="50"/>
      <c r="AV4390" s="50"/>
      <c r="AW4390" s="50"/>
      <c r="AX4390" s="50"/>
      <c r="AY4390" s="50"/>
      <c r="AZ4390" s="50"/>
      <c r="BA4390" s="50"/>
      <c r="BB4390" s="50"/>
      <c r="BC4390" s="50"/>
      <c r="BD4390" s="50"/>
      <c r="BE4390" s="50"/>
      <c r="BF4390" s="50"/>
      <c r="BG4390" s="50"/>
      <c r="BH4390" s="50"/>
      <c r="BI4390" s="50"/>
      <c r="BJ4390" s="50"/>
      <c r="BK4390" s="50"/>
      <c r="BL4390" s="50"/>
      <c r="BM4390" s="50"/>
      <c r="BN4390" s="50"/>
      <c r="BO4390" s="50"/>
      <c r="BP4390" s="50"/>
      <c r="BQ4390" s="50"/>
      <c r="BR4390" s="50"/>
      <c r="BS4390" s="50"/>
      <c r="BT4390" s="50"/>
      <c r="BU4390" s="50"/>
      <c r="BV4390" s="50"/>
      <c r="BW4390" s="50"/>
      <c r="BX4390" s="50"/>
      <c r="BY4390" s="50"/>
      <c r="BZ4390" s="50"/>
      <c r="CA4390" s="50"/>
      <c r="CB4390" s="50"/>
      <c r="CC4390" s="50"/>
      <c r="CD4390" s="50"/>
      <c r="CE4390" s="50"/>
      <c r="CF4390" s="50"/>
      <c r="CG4390" s="50"/>
      <c r="CH4390" s="50"/>
      <c r="CI4390" s="50"/>
      <c r="CJ4390" s="50"/>
      <c r="CK4390" s="50"/>
      <c r="CL4390" s="50"/>
      <c r="CM4390" s="50"/>
      <c r="CN4390" s="50"/>
      <c r="CO4390" s="50"/>
      <c r="CP4390" s="50"/>
      <c r="CQ4390" s="50"/>
      <c r="CR4390" s="50"/>
      <c r="CS4390" s="50"/>
      <c r="CT4390" s="50"/>
      <c r="CU4390" s="50"/>
      <c r="CV4390" s="50"/>
      <c r="CW4390" s="50"/>
      <c r="CX4390" s="50"/>
      <c r="CY4390" s="50"/>
      <c r="CZ4390" s="50"/>
      <c r="DA4390" s="50"/>
      <c r="DB4390" s="50"/>
      <c r="DC4390" s="50"/>
      <c r="DD4390" s="50"/>
      <c r="DE4390" s="50"/>
      <c r="DF4390" s="50"/>
      <c r="DG4390" s="50"/>
    </row>
    <row r="4391" spans="1:111" x14ac:dyDescent="0.2">
      <c r="A4391" s="655" t="s">
        <v>115</v>
      </c>
      <c r="B4391" s="655" t="s">
        <v>115</v>
      </c>
      <c r="C4391" s="655"/>
      <c r="D4391" s="75" t="s">
        <v>755</v>
      </c>
      <c r="E4391" s="358"/>
      <c r="F4391" s="352">
        <f t="shared" si="136"/>
        <v>0</v>
      </c>
      <c r="G4391" s="352">
        <f t="shared" si="137"/>
        <v>0</v>
      </c>
      <c r="H4391" s="50"/>
      <c r="I4391" s="50"/>
      <c r="J4391" s="50"/>
      <c r="K4391" s="50"/>
      <c r="L4391" s="50"/>
      <c r="M4391" s="50"/>
      <c r="N4391" s="50"/>
      <c r="O4391" s="50"/>
      <c r="P4391" s="50"/>
      <c r="Q4391" s="50"/>
      <c r="R4391" s="50"/>
      <c r="S4391" s="50"/>
      <c r="T4391" s="50"/>
      <c r="U4391" s="50"/>
      <c r="V4391" s="50"/>
      <c r="W4391" s="50"/>
      <c r="X4391" s="50"/>
      <c r="Y4391" s="50"/>
      <c r="Z4391" s="50"/>
      <c r="AA4391" s="50"/>
      <c r="AB4391" s="50"/>
      <c r="AC4391" s="50"/>
      <c r="AD4391" s="50"/>
      <c r="AE4391" s="50"/>
      <c r="AF4391" s="50"/>
      <c r="AG4391" s="50"/>
      <c r="AH4391" s="50"/>
      <c r="AI4391" s="50"/>
      <c r="AJ4391" s="50"/>
      <c r="AK4391" s="50"/>
      <c r="AL4391" s="50"/>
      <c r="AM4391" s="50"/>
      <c r="AN4391" s="50"/>
      <c r="AO4391" s="50"/>
      <c r="AP4391" s="50"/>
      <c r="AQ4391" s="50"/>
      <c r="AR4391" s="50"/>
      <c r="AS4391" s="50"/>
      <c r="AT4391" s="50"/>
      <c r="AU4391" s="50"/>
      <c r="AV4391" s="50"/>
      <c r="AW4391" s="50"/>
      <c r="AX4391" s="50"/>
      <c r="AY4391" s="50"/>
      <c r="AZ4391" s="50"/>
      <c r="BA4391" s="50"/>
      <c r="BB4391" s="50"/>
      <c r="BC4391" s="50"/>
      <c r="BD4391" s="50"/>
      <c r="BE4391" s="50"/>
      <c r="BF4391" s="50"/>
      <c r="BG4391" s="50"/>
      <c r="BH4391" s="50"/>
      <c r="BI4391" s="50"/>
      <c r="BJ4391" s="50"/>
      <c r="BK4391" s="50"/>
      <c r="BL4391" s="50"/>
      <c r="BM4391" s="50"/>
      <c r="BN4391" s="50"/>
      <c r="BO4391" s="50"/>
      <c r="BP4391" s="50"/>
      <c r="BQ4391" s="50"/>
      <c r="BR4391" s="50"/>
      <c r="BS4391" s="50"/>
      <c r="BT4391" s="50"/>
      <c r="BU4391" s="50"/>
      <c r="BV4391" s="50"/>
      <c r="BW4391" s="50"/>
      <c r="BX4391" s="50"/>
      <c r="BY4391" s="50"/>
      <c r="BZ4391" s="50"/>
      <c r="CA4391" s="50"/>
      <c r="CB4391" s="50"/>
      <c r="CC4391" s="50"/>
      <c r="CD4391" s="50"/>
      <c r="CE4391" s="50"/>
      <c r="CF4391" s="50"/>
      <c r="CG4391" s="50"/>
      <c r="CH4391" s="50"/>
      <c r="CI4391" s="50"/>
      <c r="CJ4391" s="50"/>
      <c r="CK4391" s="50"/>
      <c r="CL4391" s="50"/>
      <c r="CM4391" s="50"/>
      <c r="CN4391" s="50"/>
      <c r="CO4391" s="50"/>
      <c r="CP4391" s="50"/>
      <c r="CQ4391" s="50"/>
      <c r="CR4391" s="50"/>
      <c r="CS4391" s="50"/>
      <c r="CT4391" s="50"/>
      <c r="CU4391" s="50"/>
      <c r="CV4391" s="50"/>
      <c r="CW4391" s="50"/>
      <c r="CX4391" s="50"/>
      <c r="CY4391" s="50"/>
      <c r="CZ4391" s="50"/>
      <c r="DA4391" s="50"/>
      <c r="DB4391" s="50"/>
      <c r="DC4391" s="50"/>
      <c r="DD4391" s="50"/>
      <c r="DE4391" s="50"/>
      <c r="DF4391" s="50"/>
      <c r="DG4391" s="50"/>
    </row>
    <row r="4392" spans="1:111" x14ac:dyDescent="0.2">
      <c r="A4392" s="656"/>
      <c r="B4392" s="656"/>
      <c r="C4392" s="656"/>
      <c r="D4392" s="78" t="s">
        <v>756</v>
      </c>
      <c r="E4392" s="358">
        <v>1000</v>
      </c>
      <c r="F4392" s="352">
        <f t="shared" si="136"/>
        <v>600</v>
      </c>
      <c r="G4392" s="352">
        <f t="shared" si="137"/>
        <v>500</v>
      </c>
      <c r="H4392" s="50"/>
      <c r="I4392" s="50"/>
      <c r="J4392" s="50"/>
      <c r="K4392" s="50"/>
      <c r="L4392" s="50"/>
      <c r="M4392" s="50"/>
      <c r="N4392" s="50"/>
      <c r="O4392" s="50"/>
      <c r="P4392" s="50"/>
      <c r="Q4392" s="50"/>
      <c r="R4392" s="50"/>
      <c r="S4392" s="50"/>
      <c r="T4392" s="50"/>
      <c r="U4392" s="50"/>
      <c r="V4392" s="50"/>
      <c r="W4392" s="50"/>
      <c r="X4392" s="50"/>
      <c r="Y4392" s="50"/>
      <c r="Z4392" s="50"/>
      <c r="AA4392" s="50"/>
      <c r="AB4392" s="50"/>
      <c r="AC4392" s="50"/>
      <c r="AD4392" s="50"/>
      <c r="AE4392" s="50"/>
      <c r="AF4392" s="50"/>
      <c r="AG4392" s="50"/>
      <c r="AH4392" s="50"/>
      <c r="AI4392" s="50"/>
      <c r="AJ4392" s="50"/>
      <c r="AK4392" s="50"/>
      <c r="AL4392" s="50"/>
      <c r="AM4392" s="50"/>
      <c r="AN4392" s="50"/>
      <c r="AO4392" s="50"/>
      <c r="AP4392" s="50"/>
      <c r="AQ4392" s="50"/>
      <c r="AR4392" s="50"/>
      <c r="AS4392" s="50"/>
      <c r="AT4392" s="50"/>
      <c r="AU4392" s="50"/>
      <c r="AV4392" s="50"/>
      <c r="AW4392" s="50"/>
      <c r="AX4392" s="50"/>
      <c r="AY4392" s="50"/>
      <c r="AZ4392" s="50"/>
      <c r="BA4392" s="50"/>
      <c r="BB4392" s="50"/>
      <c r="BC4392" s="50"/>
      <c r="BD4392" s="50"/>
      <c r="BE4392" s="50"/>
      <c r="BF4392" s="50"/>
      <c r="BG4392" s="50"/>
      <c r="BH4392" s="50"/>
      <c r="BI4392" s="50"/>
      <c r="BJ4392" s="50"/>
      <c r="BK4392" s="50"/>
      <c r="BL4392" s="50"/>
      <c r="BM4392" s="50"/>
      <c r="BN4392" s="50"/>
      <c r="BO4392" s="50"/>
      <c r="BP4392" s="50"/>
      <c r="BQ4392" s="50"/>
      <c r="BR4392" s="50"/>
      <c r="BS4392" s="50"/>
      <c r="BT4392" s="50"/>
      <c r="BU4392" s="50"/>
      <c r="BV4392" s="50"/>
      <c r="BW4392" s="50"/>
      <c r="BX4392" s="50"/>
      <c r="BY4392" s="50"/>
      <c r="BZ4392" s="50"/>
      <c r="CA4392" s="50"/>
      <c r="CB4392" s="50"/>
      <c r="CC4392" s="50"/>
      <c r="CD4392" s="50"/>
      <c r="CE4392" s="50"/>
      <c r="CF4392" s="50"/>
      <c r="CG4392" s="50"/>
      <c r="CH4392" s="50"/>
      <c r="CI4392" s="50"/>
      <c r="CJ4392" s="50"/>
      <c r="CK4392" s="50"/>
      <c r="CL4392" s="50"/>
      <c r="CM4392" s="50"/>
      <c r="CN4392" s="50"/>
      <c r="CO4392" s="50"/>
      <c r="CP4392" s="50"/>
      <c r="CQ4392" s="50"/>
      <c r="CR4392" s="50"/>
      <c r="CS4392" s="50"/>
      <c r="CT4392" s="50"/>
      <c r="CU4392" s="50"/>
      <c r="CV4392" s="50"/>
      <c r="CW4392" s="50"/>
      <c r="CX4392" s="50"/>
      <c r="CY4392" s="50"/>
      <c r="CZ4392" s="50"/>
      <c r="DA4392" s="50"/>
      <c r="DB4392" s="50"/>
      <c r="DC4392" s="50"/>
      <c r="DD4392" s="50"/>
      <c r="DE4392" s="50"/>
      <c r="DF4392" s="50"/>
      <c r="DG4392" s="50"/>
    </row>
    <row r="4393" spans="1:111" x14ac:dyDescent="0.2">
      <c r="A4393" s="656"/>
      <c r="B4393" s="656"/>
      <c r="C4393" s="656"/>
      <c r="D4393" s="78" t="s">
        <v>757</v>
      </c>
      <c r="E4393" s="358">
        <v>800</v>
      </c>
      <c r="F4393" s="352">
        <f t="shared" si="136"/>
        <v>480</v>
      </c>
      <c r="G4393" s="352">
        <f t="shared" si="137"/>
        <v>400</v>
      </c>
      <c r="H4393" s="50"/>
      <c r="I4393" s="50"/>
      <c r="J4393" s="50"/>
      <c r="K4393" s="50"/>
      <c r="L4393" s="50"/>
      <c r="M4393" s="50"/>
      <c r="N4393" s="50"/>
      <c r="O4393" s="50"/>
      <c r="P4393" s="50"/>
      <c r="Q4393" s="50"/>
      <c r="R4393" s="50"/>
      <c r="S4393" s="50"/>
      <c r="T4393" s="50"/>
      <c r="U4393" s="50"/>
      <c r="V4393" s="50"/>
      <c r="W4393" s="50"/>
      <c r="X4393" s="50"/>
      <c r="Y4393" s="50"/>
      <c r="Z4393" s="50"/>
      <c r="AA4393" s="50"/>
      <c r="AB4393" s="50"/>
      <c r="AC4393" s="50"/>
      <c r="AD4393" s="50"/>
      <c r="AE4393" s="50"/>
      <c r="AF4393" s="50"/>
      <c r="AG4393" s="50"/>
      <c r="AH4393" s="50"/>
      <c r="AI4393" s="50"/>
      <c r="AJ4393" s="50"/>
      <c r="AK4393" s="50"/>
      <c r="AL4393" s="50"/>
      <c r="AM4393" s="50"/>
      <c r="AN4393" s="50"/>
      <c r="AO4393" s="50"/>
      <c r="AP4393" s="50"/>
      <c r="AQ4393" s="50"/>
      <c r="AR4393" s="50"/>
      <c r="AS4393" s="50"/>
      <c r="AT4393" s="50"/>
      <c r="AU4393" s="50"/>
      <c r="AV4393" s="50"/>
      <c r="AW4393" s="50"/>
      <c r="AX4393" s="50"/>
      <c r="AY4393" s="50"/>
      <c r="AZ4393" s="50"/>
      <c r="BA4393" s="50"/>
      <c r="BB4393" s="50"/>
      <c r="BC4393" s="50"/>
      <c r="BD4393" s="50"/>
      <c r="BE4393" s="50"/>
      <c r="BF4393" s="50"/>
      <c r="BG4393" s="50"/>
      <c r="BH4393" s="50"/>
      <c r="BI4393" s="50"/>
      <c r="BJ4393" s="50"/>
      <c r="BK4393" s="50"/>
      <c r="BL4393" s="50"/>
      <c r="BM4393" s="50"/>
      <c r="BN4393" s="50"/>
      <c r="BO4393" s="50"/>
      <c r="BP4393" s="50"/>
      <c r="BQ4393" s="50"/>
      <c r="BR4393" s="50"/>
      <c r="BS4393" s="50"/>
      <c r="BT4393" s="50"/>
      <c r="BU4393" s="50"/>
      <c r="BV4393" s="50"/>
      <c r="BW4393" s="50"/>
      <c r="BX4393" s="50"/>
      <c r="BY4393" s="50"/>
      <c r="BZ4393" s="50"/>
      <c r="CA4393" s="50"/>
      <c r="CB4393" s="50"/>
      <c r="CC4393" s="50"/>
      <c r="CD4393" s="50"/>
      <c r="CE4393" s="50"/>
      <c r="CF4393" s="50"/>
      <c r="CG4393" s="50"/>
      <c r="CH4393" s="50"/>
      <c r="CI4393" s="50"/>
      <c r="CJ4393" s="50"/>
      <c r="CK4393" s="50"/>
      <c r="CL4393" s="50"/>
      <c r="CM4393" s="50"/>
      <c r="CN4393" s="50"/>
      <c r="CO4393" s="50"/>
      <c r="CP4393" s="50"/>
      <c r="CQ4393" s="50"/>
      <c r="CR4393" s="50"/>
      <c r="CS4393" s="50"/>
      <c r="CT4393" s="50"/>
      <c r="CU4393" s="50"/>
      <c r="CV4393" s="50"/>
      <c r="CW4393" s="50"/>
      <c r="CX4393" s="50"/>
      <c r="CY4393" s="50"/>
      <c r="CZ4393" s="50"/>
      <c r="DA4393" s="50"/>
      <c r="DB4393" s="50"/>
      <c r="DC4393" s="50"/>
      <c r="DD4393" s="50"/>
      <c r="DE4393" s="50"/>
      <c r="DF4393" s="50"/>
      <c r="DG4393" s="50"/>
    </row>
    <row r="4394" spans="1:111" x14ac:dyDescent="0.2">
      <c r="A4394" s="656"/>
      <c r="B4394" s="656"/>
      <c r="C4394" s="656"/>
      <c r="D4394" s="78" t="s">
        <v>758</v>
      </c>
      <c r="E4394" s="358">
        <v>700</v>
      </c>
      <c r="F4394" s="352">
        <f t="shared" si="136"/>
        <v>420</v>
      </c>
      <c r="G4394" s="352">
        <f t="shared" si="137"/>
        <v>350</v>
      </c>
      <c r="H4394" s="50"/>
      <c r="I4394" s="50"/>
      <c r="J4394" s="50"/>
      <c r="K4394" s="50"/>
      <c r="L4394" s="50"/>
      <c r="M4394" s="50"/>
      <c r="N4394" s="50"/>
      <c r="O4394" s="50"/>
      <c r="P4394" s="50"/>
      <c r="Q4394" s="50"/>
      <c r="R4394" s="50"/>
      <c r="S4394" s="50"/>
      <c r="T4394" s="50"/>
      <c r="U4394" s="50"/>
      <c r="V4394" s="50"/>
      <c r="W4394" s="50"/>
      <c r="X4394" s="50"/>
      <c r="Y4394" s="50"/>
      <c r="Z4394" s="50"/>
      <c r="AA4394" s="50"/>
      <c r="AB4394" s="50"/>
      <c r="AC4394" s="50"/>
      <c r="AD4394" s="50"/>
      <c r="AE4394" s="50"/>
      <c r="AF4394" s="50"/>
      <c r="AG4394" s="50"/>
      <c r="AH4394" s="50"/>
      <c r="AI4394" s="50"/>
      <c r="AJ4394" s="50"/>
      <c r="AK4394" s="50"/>
      <c r="AL4394" s="50"/>
      <c r="AM4394" s="50"/>
      <c r="AN4394" s="50"/>
      <c r="AO4394" s="50"/>
      <c r="AP4394" s="50"/>
      <c r="AQ4394" s="50"/>
      <c r="AR4394" s="50"/>
      <c r="AS4394" s="50"/>
      <c r="AT4394" s="50"/>
      <c r="AU4394" s="50"/>
      <c r="AV4394" s="50"/>
      <c r="AW4394" s="50"/>
      <c r="AX4394" s="50"/>
      <c r="AY4394" s="50"/>
      <c r="AZ4394" s="50"/>
      <c r="BA4394" s="50"/>
      <c r="BB4394" s="50"/>
      <c r="BC4394" s="50"/>
      <c r="BD4394" s="50"/>
      <c r="BE4394" s="50"/>
      <c r="BF4394" s="50"/>
      <c r="BG4394" s="50"/>
      <c r="BH4394" s="50"/>
      <c r="BI4394" s="50"/>
      <c r="BJ4394" s="50"/>
      <c r="BK4394" s="50"/>
      <c r="BL4394" s="50"/>
      <c r="BM4394" s="50"/>
      <c r="BN4394" s="50"/>
      <c r="BO4394" s="50"/>
      <c r="BP4394" s="50"/>
      <c r="BQ4394" s="50"/>
      <c r="BR4394" s="50"/>
      <c r="BS4394" s="50"/>
      <c r="BT4394" s="50"/>
      <c r="BU4394" s="50"/>
      <c r="BV4394" s="50"/>
      <c r="BW4394" s="50"/>
      <c r="BX4394" s="50"/>
      <c r="BY4394" s="50"/>
      <c r="BZ4394" s="50"/>
      <c r="CA4394" s="50"/>
      <c r="CB4394" s="50"/>
      <c r="CC4394" s="50"/>
      <c r="CD4394" s="50"/>
      <c r="CE4394" s="50"/>
      <c r="CF4394" s="50"/>
      <c r="CG4394" s="50"/>
      <c r="CH4394" s="50"/>
      <c r="CI4394" s="50"/>
      <c r="CJ4394" s="50"/>
      <c r="CK4394" s="50"/>
      <c r="CL4394" s="50"/>
      <c r="CM4394" s="50"/>
      <c r="CN4394" s="50"/>
      <c r="CO4394" s="50"/>
      <c r="CP4394" s="50"/>
      <c r="CQ4394" s="50"/>
      <c r="CR4394" s="50"/>
      <c r="CS4394" s="50"/>
      <c r="CT4394" s="50"/>
      <c r="CU4394" s="50"/>
      <c r="CV4394" s="50"/>
      <c r="CW4394" s="50"/>
      <c r="CX4394" s="50"/>
      <c r="CY4394" s="50"/>
      <c r="CZ4394" s="50"/>
      <c r="DA4394" s="50"/>
      <c r="DB4394" s="50"/>
      <c r="DC4394" s="50"/>
      <c r="DD4394" s="50"/>
      <c r="DE4394" s="50"/>
      <c r="DF4394" s="50"/>
      <c r="DG4394" s="50"/>
    </row>
    <row r="4395" spans="1:111" x14ac:dyDescent="0.2">
      <c r="A4395" s="657"/>
      <c r="B4395" s="657"/>
      <c r="C4395" s="657"/>
      <c r="D4395" s="78" t="s">
        <v>759</v>
      </c>
      <c r="E4395" s="358">
        <v>500</v>
      </c>
      <c r="F4395" s="352">
        <f t="shared" si="136"/>
        <v>300</v>
      </c>
      <c r="G4395" s="352">
        <f t="shared" si="137"/>
        <v>250</v>
      </c>
      <c r="H4395" s="50"/>
      <c r="I4395" s="50"/>
      <c r="J4395" s="50"/>
      <c r="K4395" s="50"/>
      <c r="L4395" s="50"/>
      <c r="M4395" s="50"/>
      <c r="N4395" s="50"/>
      <c r="O4395" s="50"/>
      <c r="P4395" s="50"/>
      <c r="Q4395" s="50"/>
      <c r="R4395" s="50"/>
      <c r="S4395" s="50"/>
      <c r="T4395" s="50"/>
      <c r="U4395" s="50"/>
      <c r="V4395" s="50"/>
      <c r="W4395" s="50"/>
      <c r="X4395" s="50"/>
      <c r="Y4395" s="50"/>
      <c r="Z4395" s="50"/>
      <c r="AA4395" s="50"/>
      <c r="AB4395" s="50"/>
      <c r="AC4395" s="50"/>
      <c r="AD4395" s="50"/>
      <c r="AE4395" s="50"/>
      <c r="AF4395" s="50"/>
      <c r="AG4395" s="50"/>
      <c r="AH4395" s="50"/>
      <c r="AI4395" s="50"/>
      <c r="AJ4395" s="50"/>
      <c r="AK4395" s="50"/>
      <c r="AL4395" s="50"/>
      <c r="AM4395" s="50"/>
      <c r="AN4395" s="50"/>
      <c r="AO4395" s="50"/>
      <c r="AP4395" s="50"/>
      <c r="AQ4395" s="50"/>
      <c r="AR4395" s="50"/>
      <c r="AS4395" s="50"/>
      <c r="AT4395" s="50"/>
      <c r="AU4395" s="50"/>
      <c r="AV4395" s="50"/>
      <c r="AW4395" s="50"/>
      <c r="AX4395" s="50"/>
      <c r="AY4395" s="50"/>
      <c r="AZ4395" s="50"/>
      <c r="BA4395" s="50"/>
      <c r="BB4395" s="50"/>
      <c r="BC4395" s="50"/>
      <c r="BD4395" s="50"/>
      <c r="BE4395" s="50"/>
      <c r="BF4395" s="50"/>
      <c r="BG4395" s="50"/>
      <c r="BH4395" s="50"/>
      <c r="BI4395" s="50"/>
      <c r="BJ4395" s="50"/>
      <c r="BK4395" s="50"/>
      <c r="BL4395" s="50"/>
      <c r="BM4395" s="50"/>
      <c r="BN4395" s="50"/>
      <c r="BO4395" s="50"/>
      <c r="BP4395" s="50"/>
      <c r="BQ4395" s="50"/>
      <c r="BR4395" s="50"/>
      <c r="BS4395" s="50"/>
      <c r="BT4395" s="50"/>
      <c r="BU4395" s="50"/>
      <c r="BV4395" s="50"/>
      <c r="BW4395" s="50"/>
      <c r="BX4395" s="50"/>
      <c r="BY4395" s="50"/>
      <c r="BZ4395" s="50"/>
      <c r="CA4395" s="50"/>
      <c r="CB4395" s="50"/>
      <c r="CC4395" s="50"/>
      <c r="CD4395" s="50"/>
      <c r="CE4395" s="50"/>
      <c r="CF4395" s="50"/>
      <c r="CG4395" s="50"/>
      <c r="CH4395" s="50"/>
      <c r="CI4395" s="50"/>
      <c r="CJ4395" s="50"/>
      <c r="CK4395" s="50"/>
      <c r="CL4395" s="50"/>
      <c r="CM4395" s="50"/>
      <c r="CN4395" s="50"/>
      <c r="CO4395" s="50"/>
      <c r="CP4395" s="50"/>
      <c r="CQ4395" s="50"/>
      <c r="CR4395" s="50"/>
      <c r="CS4395" s="50"/>
      <c r="CT4395" s="50"/>
      <c r="CU4395" s="50"/>
      <c r="CV4395" s="50"/>
      <c r="CW4395" s="50"/>
      <c r="CX4395" s="50"/>
      <c r="CY4395" s="50"/>
      <c r="CZ4395" s="50"/>
      <c r="DA4395" s="50"/>
      <c r="DB4395" s="50"/>
      <c r="DC4395" s="50"/>
      <c r="DD4395" s="50"/>
      <c r="DE4395" s="50"/>
      <c r="DF4395" s="50"/>
      <c r="DG4395" s="50"/>
    </row>
    <row r="4396" spans="1:111" x14ac:dyDescent="0.2">
      <c r="A4396" s="655" t="s">
        <v>116</v>
      </c>
      <c r="B4396" s="655" t="s">
        <v>116</v>
      </c>
      <c r="C4396" s="655"/>
      <c r="D4396" s="75" t="s">
        <v>760</v>
      </c>
      <c r="E4396" s="358"/>
      <c r="F4396" s="352">
        <f t="shared" si="136"/>
        <v>0</v>
      </c>
      <c r="G4396" s="352">
        <f t="shared" si="137"/>
        <v>0</v>
      </c>
      <c r="H4396" s="50"/>
      <c r="I4396" s="50"/>
      <c r="J4396" s="50"/>
      <c r="K4396" s="50"/>
      <c r="L4396" s="50"/>
      <c r="M4396" s="50"/>
      <c r="N4396" s="50"/>
      <c r="O4396" s="50"/>
      <c r="P4396" s="50"/>
      <c r="Q4396" s="50"/>
      <c r="R4396" s="50"/>
      <c r="S4396" s="50"/>
      <c r="T4396" s="50"/>
      <c r="U4396" s="50"/>
      <c r="V4396" s="50"/>
      <c r="W4396" s="50"/>
      <c r="X4396" s="50"/>
      <c r="Y4396" s="50"/>
      <c r="Z4396" s="50"/>
      <c r="AA4396" s="50"/>
      <c r="AB4396" s="50"/>
      <c r="AC4396" s="50"/>
      <c r="AD4396" s="50"/>
      <c r="AE4396" s="50"/>
      <c r="AF4396" s="50"/>
      <c r="AG4396" s="50"/>
      <c r="AH4396" s="50"/>
      <c r="AI4396" s="50"/>
      <c r="AJ4396" s="50"/>
      <c r="AK4396" s="50"/>
      <c r="AL4396" s="50"/>
      <c r="AM4396" s="50"/>
      <c r="AN4396" s="50"/>
      <c r="AO4396" s="50"/>
      <c r="AP4396" s="50"/>
      <c r="AQ4396" s="50"/>
      <c r="AR4396" s="50"/>
      <c r="AS4396" s="50"/>
      <c r="AT4396" s="50"/>
      <c r="AU4396" s="50"/>
      <c r="AV4396" s="50"/>
      <c r="AW4396" s="50"/>
      <c r="AX4396" s="50"/>
      <c r="AY4396" s="50"/>
      <c r="AZ4396" s="50"/>
      <c r="BA4396" s="50"/>
      <c r="BB4396" s="50"/>
      <c r="BC4396" s="50"/>
      <c r="BD4396" s="50"/>
      <c r="BE4396" s="50"/>
      <c r="BF4396" s="50"/>
      <c r="BG4396" s="50"/>
      <c r="BH4396" s="50"/>
      <c r="BI4396" s="50"/>
      <c r="BJ4396" s="50"/>
      <c r="BK4396" s="50"/>
      <c r="BL4396" s="50"/>
      <c r="BM4396" s="50"/>
      <c r="BN4396" s="50"/>
      <c r="BO4396" s="50"/>
      <c r="BP4396" s="50"/>
      <c r="BQ4396" s="50"/>
      <c r="BR4396" s="50"/>
      <c r="BS4396" s="50"/>
      <c r="BT4396" s="50"/>
      <c r="BU4396" s="50"/>
      <c r="BV4396" s="50"/>
      <c r="BW4396" s="50"/>
      <c r="BX4396" s="50"/>
      <c r="BY4396" s="50"/>
      <c r="BZ4396" s="50"/>
      <c r="CA4396" s="50"/>
      <c r="CB4396" s="50"/>
      <c r="CC4396" s="50"/>
      <c r="CD4396" s="50"/>
      <c r="CE4396" s="50"/>
      <c r="CF4396" s="50"/>
      <c r="CG4396" s="50"/>
      <c r="CH4396" s="50"/>
      <c r="CI4396" s="50"/>
      <c r="CJ4396" s="50"/>
      <c r="CK4396" s="50"/>
      <c r="CL4396" s="50"/>
      <c r="CM4396" s="50"/>
      <c r="CN4396" s="50"/>
      <c r="CO4396" s="50"/>
      <c r="CP4396" s="50"/>
      <c r="CQ4396" s="50"/>
      <c r="CR4396" s="50"/>
      <c r="CS4396" s="50"/>
      <c r="CT4396" s="50"/>
      <c r="CU4396" s="50"/>
      <c r="CV4396" s="50"/>
      <c r="CW4396" s="50"/>
      <c r="CX4396" s="50"/>
      <c r="CY4396" s="50"/>
      <c r="CZ4396" s="50"/>
      <c r="DA4396" s="50"/>
      <c r="DB4396" s="50"/>
      <c r="DC4396" s="50"/>
      <c r="DD4396" s="50"/>
      <c r="DE4396" s="50"/>
      <c r="DF4396" s="50"/>
      <c r="DG4396" s="50"/>
    </row>
    <row r="4397" spans="1:111" x14ac:dyDescent="0.2">
      <c r="A4397" s="656"/>
      <c r="B4397" s="656"/>
      <c r="C4397" s="656"/>
      <c r="D4397" s="78" t="s">
        <v>761</v>
      </c>
      <c r="E4397" s="358">
        <v>700</v>
      </c>
      <c r="F4397" s="352">
        <f t="shared" si="136"/>
        <v>420</v>
      </c>
      <c r="G4397" s="352">
        <f t="shared" si="137"/>
        <v>350</v>
      </c>
      <c r="H4397" s="50"/>
      <c r="I4397" s="50"/>
      <c r="J4397" s="50"/>
      <c r="K4397" s="50"/>
      <c r="L4397" s="50"/>
      <c r="M4397" s="50"/>
      <c r="N4397" s="50"/>
      <c r="O4397" s="50"/>
      <c r="P4397" s="50"/>
      <c r="Q4397" s="50"/>
      <c r="R4397" s="50"/>
      <c r="S4397" s="50"/>
      <c r="T4397" s="50"/>
      <c r="U4397" s="50"/>
      <c r="V4397" s="50"/>
      <c r="W4397" s="50"/>
      <c r="X4397" s="50"/>
      <c r="Y4397" s="50"/>
      <c r="Z4397" s="50"/>
      <c r="AA4397" s="50"/>
      <c r="AB4397" s="50"/>
      <c r="AC4397" s="50"/>
      <c r="AD4397" s="50"/>
      <c r="AE4397" s="50"/>
      <c r="AF4397" s="50"/>
      <c r="AG4397" s="50"/>
      <c r="AH4397" s="50"/>
      <c r="AI4397" s="50"/>
      <c r="AJ4397" s="50"/>
      <c r="AK4397" s="50"/>
      <c r="AL4397" s="50"/>
      <c r="AM4397" s="50"/>
      <c r="AN4397" s="50"/>
      <c r="AO4397" s="50"/>
      <c r="AP4397" s="50"/>
      <c r="AQ4397" s="50"/>
      <c r="AR4397" s="50"/>
      <c r="AS4397" s="50"/>
      <c r="AT4397" s="50"/>
      <c r="AU4397" s="50"/>
      <c r="AV4397" s="50"/>
      <c r="AW4397" s="50"/>
      <c r="AX4397" s="50"/>
      <c r="AY4397" s="50"/>
      <c r="AZ4397" s="50"/>
      <c r="BA4397" s="50"/>
      <c r="BB4397" s="50"/>
      <c r="BC4397" s="50"/>
      <c r="BD4397" s="50"/>
      <c r="BE4397" s="50"/>
      <c r="BF4397" s="50"/>
      <c r="BG4397" s="50"/>
      <c r="BH4397" s="50"/>
      <c r="BI4397" s="50"/>
      <c r="BJ4397" s="50"/>
      <c r="BK4397" s="50"/>
      <c r="BL4397" s="50"/>
      <c r="BM4397" s="50"/>
      <c r="BN4397" s="50"/>
      <c r="BO4397" s="50"/>
      <c r="BP4397" s="50"/>
      <c r="BQ4397" s="50"/>
      <c r="BR4397" s="50"/>
      <c r="BS4397" s="50"/>
      <c r="BT4397" s="50"/>
      <c r="BU4397" s="50"/>
      <c r="BV4397" s="50"/>
      <c r="BW4397" s="50"/>
      <c r="BX4397" s="50"/>
      <c r="BY4397" s="50"/>
      <c r="BZ4397" s="50"/>
      <c r="CA4397" s="50"/>
      <c r="CB4397" s="50"/>
      <c r="CC4397" s="50"/>
      <c r="CD4397" s="50"/>
      <c r="CE4397" s="50"/>
      <c r="CF4397" s="50"/>
      <c r="CG4397" s="50"/>
      <c r="CH4397" s="50"/>
      <c r="CI4397" s="50"/>
      <c r="CJ4397" s="50"/>
      <c r="CK4397" s="50"/>
      <c r="CL4397" s="50"/>
      <c r="CM4397" s="50"/>
      <c r="CN4397" s="50"/>
      <c r="CO4397" s="50"/>
      <c r="CP4397" s="50"/>
      <c r="CQ4397" s="50"/>
      <c r="CR4397" s="50"/>
      <c r="CS4397" s="50"/>
      <c r="CT4397" s="50"/>
      <c r="CU4397" s="50"/>
      <c r="CV4397" s="50"/>
      <c r="CW4397" s="50"/>
      <c r="CX4397" s="50"/>
      <c r="CY4397" s="50"/>
      <c r="CZ4397" s="50"/>
      <c r="DA4397" s="50"/>
      <c r="DB4397" s="50"/>
      <c r="DC4397" s="50"/>
      <c r="DD4397" s="50"/>
      <c r="DE4397" s="50"/>
      <c r="DF4397" s="50"/>
      <c r="DG4397" s="50"/>
    </row>
    <row r="4398" spans="1:111" x14ac:dyDescent="0.2">
      <c r="A4398" s="657"/>
      <c r="B4398" s="657"/>
      <c r="C4398" s="657"/>
      <c r="D4398" s="78" t="s">
        <v>762</v>
      </c>
      <c r="E4398" s="358">
        <v>650</v>
      </c>
      <c r="F4398" s="352">
        <f t="shared" si="136"/>
        <v>390</v>
      </c>
      <c r="G4398" s="352">
        <f t="shared" si="137"/>
        <v>325</v>
      </c>
      <c r="H4398" s="50"/>
      <c r="I4398" s="50"/>
      <c r="J4398" s="50"/>
      <c r="K4398" s="50"/>
      <c r="L4398" s="50"/>
      <c r="M4398" s="50"/>
      <c r="N4398" s="50"/>
      <c r="O4398" s="50"/>
      <c r="P4398" s="50"/>
      <c r="Q4398" s="50"/>
      <c r="R4398" s="50"/>
      <c r="S4398" s="50"/>
      <c r="T4398" s="50"/>
      <c r="U4398" s="50"/>
      <c r="V4398" s="50"/>
      <c r="W4398" s="50"/>
      <c r="X4398" s="50"/>
      <c r="Y4398" s="50"/>
      <c r="Z4398" s="50"/>
      <c r="AA4398" s="50"/>
      <c r="AB4398" s="50"/>
      <c r="AC4398" s="50"/>
      <c r="AD4398" s="50"/>
      <c r="AE4398" s="50"/>
      <c r="AF4398" s="50"/>
      <c r="AG4398" s="50"/>
      <c r="AH4398" s="50"/>
      <c r="AI4398" s="50"/>
      <c r="AJ4398" s="50"/>
      <c r="AK4398" s="50"/>
      <c r="AL4398" s="50"/>
      <c r="AM4398" s="50"/>
      <c r="AN4398" s="50"/>
      <c r="AO4398" s="50"/>
      <c r="AP4398" s="50"/>
      <c r="AQ4398" s="50"/>
      <c r="AR4398" s="50"/>
      <c r="AS4398" s="50"/>
      <c r="AT4398" s="50"/>
      <c r="AU4398" s="50"/>
      <c r="AV4398" s="50"/>
      <c r="AW4398" s="50"/>
      <c r="AX4398" s="50"/>
      <c r="AY4398" s="50"/>
      <c r="AZ4398" s="50"/>
      <c r="BA4398" s="50"/>
      <c r="BB4398" s="50"/>
      <c r="BC4398" s="50"/>
      <c r="BD4398" s="50"/>
      <c r="BE4398" s="50"/>
      <c r="BF4398" s="50"/>
      <c r="BG4398" s="50"/>
      <c r="BH4398" s="50"/>
      <c r="BI4398" s="50"/>
      <c r="BJ4398" s="50"/>
      <c r="BK4398" s="50"/>
      <c r="BL4398" s="50"/>
      <c r="BM4398" s="50"/>
      <c r="BN4398" s="50"/>
      <c r="BO4398" s="50"/>
      <c r="BP4398" s="50"/>
      <c r="BQ4398" s="50"/>
      <c r="BR4398" s="50"/>
      <c r="BS4398" s="50"/>
      <c r="BT4398" s="50"/>
      <c r="BU4398" s="50"/>
      <c r="BV4398" s="50"/>
      <c r="BW4398" s="50"/>
      <c r="BX4398" s="50"/>
      <c r="BY4398" s="50"/>
      <c r="BZ4398" s="50"/>
      <c r="CA4398" s="50"/>
      <c r="CB4398" s="50"/>
      <c r="CC4398" s="50"/>
      <c r="CD4398" s="50"/>
      <c r="CE4398" s="50"/>
      <c r="CF4398" s="50"/>
      <c r="CG4398" s="50"/>
      <c r="CH4398" s="50"/>
      <c r="CI4398" s="50"/>
      <c r="CJ4398" s="50"/>
      <c r="CK4398" s="50"/>
      <c r="CL4398" s="50"/>
      <c r="CM4398" s="50"/>
      <c r="CN4398" s="50"/>
      <c r="CO4398" s="50"/>
      <c r="CP4398" s="50"/>
      <c r="CQ4398" s="50"/>
      <c r="CR4398" s="50"/>
      <c r="CS4398" s="50"/>
      <c r="CT4398" s="50"/>
      <c r="CU4398" s="50"/>
      <c r="CV4398" s="50"/>
      <c r="CW4398" s="50"/>
      <c r="CX4398" s="50"/>
      <c r="CY4398" s="50"/>
      <c r="CZ4398" s="50"/>
      <c r="DA4398" s="50"/>
      <c r="DB4398" s="50"/>
      <c r="DC4398" s="50"/>
      <c r="DD4398" s="50"/>
      <c r="DE4398" s="50"/>
      <c r="DF4398" s="50"/>
      <c r="DG4398" s="50"/>
    </row>
    <row r="4399" spans="1:111" x14ac:dyDescent="0.2">
      <c r="A4399" s="542" t="s">
        <v>142</v>
      </c>
      <c r="B4399" s="542" t="s">
        <v>142</v>
      </c>
      <c r="C4399" s="542"/>
      <c r="D4399" s="75" t="s">
        <v>763</v>
      </c>
      <c r="E4399" s="358"/>
      <c r="F4399" s="352">
        <f t="shared" si="136"/>
        <v>0</v>
      </c>
      <c r="G4399" s="352">
        <f t="shared" si="137"/>
        <v>0</v>
      </c>
      <c r="H4399" s="50"/>
      <c r="I4399" s="50"/>
      <c r="J4399" s="50"/>
      <c r="K4399" s="50"/>
      <c r="L4399" s="50"/>
      <c r="M4399" s="50"/>
      <c r="N4399" s="50"/>
      <c r="O4399" s="50"/>
      <c r="P4399" s="50"/>
      <c r="Q4399" s="50"/>
      <c r="R4399" s="50"/>
      <c r="S4399" s="50"/>
      <c r="T4399" s="50"/>
      <c r="U4399" s="50"/>
      <c r="V4399" s="50"/>
      <c r="W4399" s="50"/>
      <c r="X4399" s="50"/>
      <c r="Y4399" s="50"/>
      <c r="Z4399" s="50"/>
      <c r="AA4399" s="50"/>
      <c r="AB4399" s="50"/>
      <c r="AC4399" s="50"/>
      <c r="AD4399" s="50"/>
      <c r="AE4399" s="50"/>
      <c r="AF4399" s="50"/>
      <c r="AG4399" s="50"/>
      <c r="AH4399" s="50"/>
      <c r="AI4399" s="50"/>
      <c r="AJ4399" s="50"/>
      <c r="AK4399" s="50"/>
      <c r="AL4399" s="50"/>
      <c r="AM4399" s="50"/>
      <c r="AN4399" s="50"/>
      <c r="AO4399" s="50"/>
      <c r="AP4399" s="50"/>
      <c r="AQ4399" s="50"/>
      <c r="AR4399" s="50"/>
      <c r="AS4399" s="50"/>
      <c r="AT4399" s="50"/>
      <c r="AU4399" s="50"/>
      <c r="AV4399" s="50"/>
      <c r="AW4399" s="50"/>
      <c r="AX4399" s="50"/>
      <c r="AY4399" s="50"/>
      <c r="AZ4399" s="50"/>
      <c r="BA4399" s="50"/>
      <c r="BB4399" s="50"/>
      <c r="BC4399" s="50"/>
      <c r="BD4399" s="50"/>
      <c r="BE4399" s="50"/>
      <c r="BF4399" s="50"/>
      <c r="BG4399" s="50"/>
      <c r="BH4399" s="50"/>
      <c r="BI4399" s="50"/>
      <c r="BJ4399" s="50"/>
      <c r="BK4399" s="50"/>
      <c r="BL4399" s="50"/>
      <c r="BM4399" s="50"/>
      <c r="BN4399" s="50"/>
      <c r="BO4399" s="50"/>
      <c r="BP4399" s="50"/>
      <c r="BQ4399" s="50"/>
      <c r="BR4399" s="50"/>
      <c r="BS4399" s="50"/>
      <c r="BT4399" s="50"/>
      <c r="BU4399" s="50"/>
      <c r="BV4399" s="50"/>
      <c r="BW4399" s="50"/>
      <c r="BX4399" s="50"/>
      <c r="BY4399" s="50"/>
      <c r="BZ4399" s="50"/>
      <c r="CA4399" s="50"/>
      <c r="CB4399" s="50"/>
      <c r="CC4399" s="50"/>
      <c r="CD4399" s="50"/>
      <c r="CE4399" s="50"/>
      <c r="CF4399" s="50"/>
      <c r="CG4399" s="50"/>
      <c r="CH4399" s="50"/>
      <c r="CI4399" s="50"/>
      <c r="CJ4399" s="50"/>
      <c r="CK4399" s="50"/>
      <c r="CL4399" s="50"/>
      <c r="CM4399" s="50"/>
      <c r="CN4399" s="50"/>
      <c r="CO4399" s="50"/>
      <c r="CP4399" s="50"/>
      <c r="CQ4399" s="50"/>
      <c r="CR4399" s="50"/>
      <c r="CS4399" s="50"/>
      <c r="CT4399" s="50"/>
      <c r="CU4399" s="50"/>
      <c r="CV4399" s="50"/>
      <c r="CW4399" s="50"/>
      <c r="CX4399" s="50"/>
      <c r="CY4399" s="50"/>
      <c r="CZ4399" s="50"/>
      <c r="DA4399" s="50"/>
      <c r="DB4399" s="50"/>
      <c r="DC4399" s="50"/>
      <c r="DD4399" s="50"/>
      <c r="DE4399" s="50"/>
      <c r="DF4399" s="50"/>
      <c r="DG4399" s="50"/>
    </row>
    <row r="4400" spans="1:111" x14ac:dyDescent="0.2">
      <c r="A4400" s="543"/>
      <c r="B4400" s="543"/>
      <c r="C4400" s="543"/>
      <c r="D4400" s="78" t="s">
        <v>764</v>
      </c>
      <c r="E4400" s="358">
        <v>200</v>
      </c>
      <c r="F4400" s="352">
        <f t="shared" si="136"/>
        <v>120</v>
      </c>
      <c r="G4400" s="352">
        <f t="shared" si="137"/>
        <v>100</v>
      </c>
      <c r="H4400" s="50"/>
      <c r="I4400" s="50"/>
      <c r="J4400" s="50"/>
      <c r="K4400" s="50"/>
      <c r="L4400" s="50"/>
      <c r="M4400" s="50"/>
      <c r="N4400" s="50"/>
      <c r="O4400" s="50"/>
      <c r="P4400" s="50"/>
      <c r="Q4400" s="50"/>
      <c r="R4400" s="50"/>
      <c r="S4400" s="50"/>
      <c r="T4400" s="50"/>
      <c r="U4400" s="50"/>
      <c r="V4400" s="50"/>
      <c r="W4400" s="50"/>
      <c r="X4400" s="50"/>
      <c r="Y4400" s="50"/>
      <c r="Z4400" s="50"/>
      <c r="AA4400" s="50"/>
      <c r="AB4400" s="50"/>
      <c r="AC4400" s="50"/>
      <c r="AD4400" s="50"/>
      <c r="AE4400" s="50"/>
      <c r="AF4400" s="50"/>
      <c r="AG4400" s="50"/>
      <c r="AH4400" s="50"/>
      <c r="AI4400" s="50"/>
      <c r="AJ4400" s="50"/>
      <c r="AK4400" s="50"/>
      <c r="AL4400" s="50"/>
      <c r="AM4400" s="50"/>
      <c r="AN4400" s="50"/>
      <c r="AO4400" s="50"/>
      <c r="AP4400" s="50"/>
      <c r="AQ4400" s="50"/>
      <c r="AR4400" s="50"/>
      <c r="AS4400" s="50"/>
      <c r="AT4400" s="50"/>
      <c r="AU4400" s="50"/>
      <c r="AV4400" s="50"/>
      <c r="AW4400" s="50"/>
      <c r="AX4400" s="50"/>
      <c r="AY4400" s="50"/>
      <c r="AZ4400" s="50"/>
      <c r="BA4400" s="50"/>
      <c r="BB4400" s="50"/>
      <c r="BC4400" s="50"/>
      <c r="BD4400" s="50"/>
      <c r="BE4400" s="50"/>
      <c r="BF4400" s="50"/>
      <c r="BG4400" s="50"/>
      <c r="BH4400" s="50"/>
      <c r="BI4400" s="50"/>
      <c r="BJ4400" s="50"/>
      <c r="BK4400" s="50"/>
      <c r="BL4400" s="50"/>
      <c r="BM4400" s="50"/>
      <c r="BN4400" s="50"/>
      <c r="BO4400" s="50"/>
      <c r="BP4400" s="50"/>
      <c r="BQ4400" s="50"/>
      <c r="BR4400" s="50"/>
      <c r="BS4400" s="50"/>
      <c r="BT4400" s="50"/>
      <c r="BU4400" s="50"/>
      <c r="BV4400" s="50"/>
      <c r="BW4400" s="50"/>
      <c r="BX4400" s="50"/>
      <c r="BY4400" s="50"/>
      <c r="BZ4400" s="50"/>
      <c r="CA4400" s="50"/>
      <c r="CB4400" s="50"/>
      <c r="CC4400" s="50"/>
      <c r="CD4400" s="50"/>
      <c r="CE4400" s="50"/>
      <c r="CF4400" s="50"/>
      <c r="CG4400" s="50"/>
      <c r="CH4400" s="50"/>
      <c r="CI4400" s="50"/>
      <c r="CJ4400" s="50"/>
      <c r="CK4400" s="50"/>
      <c r="CL4400" s="50"/>
      <c r="CM4400" s="50"/>
      <c r="CN4400" s="50"/>
      <c r="CO4400" s="50"/>
      <c r="CP4400" s="50"/>
      <c r="CQ4400" s="50"/>
      <c r="CR4400" s="50"/>
      <c r="CS4400" s="50"/>
      <c r="CT4400" s="50"/>
      <c r="CU4400" s="50"/>
      <c r="CV4400" s="50"/>
      <c r="CW4400" s="50"/>
      <c r="CX4400" s="50"/>
      <c r="CY4400" s="50"/>
      <c r="CZ4400" s="50"/>
      <c r="DA4400" s="50"/>
      <c r="DB4400" s="50"/>
      <c r="DC4400" s="50"/>
      <c r="DD4400" s="50"/>
      <c r="DE4400" s="50"/>
      <c r="DF4400" s="50"/>
      <c r="DG4400" s="50"/>
    </row>
    <row r="4401" spans="1:111" x14ac:dyDescent="0.2">
      <c r="A4401" s="544"/>
      <c r="B4401" s="544"/>
      <c r="C4401" s="544"/>
      <c r="D4401" s="78" t="s">
        <v>765</v>
      </c>
      <c r="E4401" s="358">
        <v>200</v>
      </c>
      <c r="F4401" s="352">
        <f t="shared" si="136"/>
        <v>120</v>
      </c>
      <c r="G4401" s="352">
        <f t="shared" si="137"/>
        <v>100</v>
      </c>
      <c r="H4401" s="50"/>
      <c r="I4401" s="50"/>
      <c r="J4401" s="50"/>
      <c r="K4401" s="50"/>
      <c r="L4401" s="50"/>
      <c r="M4401" s="50"/>
      <c r="N4401" s="50"/>
      <c r="O4401" s="50"/>
      <c r="P4401" s="50"/>
      <c r="Q4401" s="50"/>
      <c r="R4401" s="50"/>
      <c r="S4401" s="50"/>
      <c r="T4401" s="50"/>
      <c r="U4401" s="50"/>
      <c r="V4401" s="50"/>
      <c r="W4401" s="50"/>
      <c r="X4401" s="50"/>
      <c r="Y4401" s="50"/>
      <c r="Z4401" s="50"/>
      <c r="AA4401" s="50"/>
      <c r="AB4401" s="50"/>
      <c r="AC4401" s="50"/>
      <c r="AD4401" s="50"/>
      <c r="AE4401" s="50"/>
      <c r="AF4401" s="50"/>
      <c r="AG4401" s="50"/>
      <c r="AH4401" s="50"/>
      <c r="AI4401" s="50"/>
      <c r="AJ4401" s="50"/>
      <c r="AK4401" s="50"/>
      <c r="AL4401" s="50"/>
      <c r="AM4401" s="50"/>
      <c r="AN4401" s="50"/>
      <c r="AO4401" s="50"/>
      <c r="AP4401" s="50"/>
      <c r="AQ4401" s="50"/>
      <c r="AR4401" s="50"/>
      <c r="AS4401" s="50"/>
      <c r="AT4401" s="50"/>
      <c r="AU4401" s="50"/>
      <c r="AV4401" s="50"/>
      <c r="AW4401" s="50"/>
      <c r="AX4401" s="50"/>
      <c r="AY4401" s="50"/>
      <c r="AZ4401" s="50"/>
      <c r="BA4401" s="50"/>
      <c r="BB4401" s="50"/>
      <c r="BC4401" s="50"/>
      <c r="BD4401" s="50"/>
      <c r="BE4401" s="50"/>
      <c r="BF4401" s="50"/>
      <c r="BG4401" s="50"/>
      <c r="BH4401" s="50"/>
      <c r="BI4401" s="50"/>
      <c r="BJ4401" s="50"/>
      <c r="BK4401" s="50"/>
      <c r="BL4401" s="50"/>
      <c r="BM4401" s="50"/>
      <c r="BN4401" s="50"/>
      <c r="BO4401" s="50"/>
      <c r="BP4401" s="50"/>
      <c r="BQ4401" s="50"/>
      <c r="BR4401" s="50"/>
      <c r="BS4401" s="50"/>
      <c r="BT4401" s="50"/>
      <c r="BU4401" s="50"/>
      <c r="BV4401" s="50"/>
      <c r="BW4401" s="50"/>
      <c r="BX4401" s="50"/>
      <c r="BY4401" s="50"/>
      <c r="BZ4401" s="50"/>
      <c r="CA4401" s="50"/>
      <c r="CB4401" s="50"/>
      <c r="CC4401" s="50"/>
      <c r="CD4401" s="50"/>
      <c r="CE4401" s="50"/>
      <c r="CF4401" s="50"/>
      <c r="CG4401" s="50"/>
      <c r="CH4401" s="50"/>
      <c r="CI4401" s="50"/>
      <c r="CJ4401" s="50"/>
      <c r="CK4401" s="50"/>
      <c r="CL4401" s="50"/>
      <c r="CM4401" s="50"/>
      <c r="CN4401" s="50"/>
      <c r="CO4401" s="50"/>
      <c r="CP4401" s="50"/>
      <c r="CQ4401" s="50"/>
      <c r="CR4401" s="50"/>
      <c r="CS4401" s="50"/>
      <c r="CT4401" s="50"/>
      <c r="CU4401" s="50"/>
      <c r="CV4401" s="50"/>
      <c r="CW4401" s="50"/>
      <c r="CX4401" s="50"/>
      <c r="CY4401" s="50"/>
      <c r="CZ4401" s="50"/>
      <c r="DA4401" s="50"/>
      <c r="DB4401" s="50"/>
      <c r="DC4401" s="50"/>
      <c r="DD4401" s="50"/>
      <c r="DE4401" s="50"/>
      <c r="DF4401" s="50"/>
      <c r="DG4401" s="50"/>
    </row>
    <row r="4402" spans="1:111" x14ac:dyDescent="0.2">
      <c r="A4402" s="579" t="s">
        <v>143</v>
      </c>
      <c r="B4402" s="579" t="s">
        <v>143</v>
      </c>
      <c r="C4402" s="579"/>
      <c r="D4402" s="75" t="s">
        <v>766</v>
      </c>
      <c r="E4402" s="358"/>
      <c r="F4402" s="352">
        <f t="shared" si="136"/>
        <v>0</v>
      </c>
      <c r="G4402" s="352">
        <f t="shared" si="137"/>
        <v>0</v>
      </c>
      <c r="H4402" s="50"/>
      <c r="I4402" s="50"/>
      <c r="J4402" s="50"/>
      <c r="K4402" s="50"/>
      <c r="L4402" s="50"/>
      <c r="M4402" s="50"/>
      <c r="N4402" s="50"/>
      <c r="O4402" s="50"/>
      <c r="P4402" s="50"/>
      <c r="Q4402" s="50"/>
      <c r="R4402" s="50"/>
      <c r="S4402" s="50"/>
      <c r="T4402" s="50"/>
      <c r="U4402" s="50"/>
      <c r="V4402" s="50"/>
      <c r="W4402" s="50"/>
      <c r="X4402" s="50"/>
      <c r="Y4402" s="50"/>
      <c r="Z4402" s="50"/>
      <c r="AA4402" s="50"/>
      <c r="AB4402" s="50"/>
      <c r="AC4402" s="50"/>
      <c r="AD4402" s="50"/>
      <c r="AE4402" s="50"/>
      <c r="AF4402" s="50"/>
      <c r="AG4402" s="50"/>
      <c r="AH4402" s="50"/>
      <c r="AI4402" s="50"/>
      <c r="AJ4402" s="50"/>
      <c r="AK4402" s="50"/>
      <c r="AL4402" s="50"/>
      <c r="AM4402" s="50"/>
      <c r="AN4402" s="50"/>
      <c r="AO4402" s="50"/>
      <c r="AP4402" s="50"/>
      <c r="AQ4402" s="50"/>
      <c r="AR4402" s="50"/>
      <c r="AS4402" s="50"/>
      <c r="AT4402" s="50"/>
      <c r="AU4402" s="50"/>
      <c r="AV4402" s="50"/>
      <c r="AW4402" s="50"/>
      <c r="AX4402" s="50"/>
      <c r="AY4402" s="50"/>
      <c r="AZ4402" s="50"/>
      <c r="BA4402" s="50"/>
      <c r="BB4402" s="50"/>
      <c r="BC4402" s="50"/>
      <c r="BD4402" s="50"/>
      <c r="BE4402" s="50"/>
      <c r="BF4402" s="50"/>
      <c r="BG4402" s="50"/>
      <c r="BH4402" s="50"/>
      <c r="BI4402" s="50"/>
      <c r="BJ4402" s="50"/>
      <c r="BK4402" s="50"/>
      <c r="BL4402" s="50"/>
      <c r="BM4402" s="50"/>
      <c r="BN4402" s="50"/>
      <c r="BO4402" s="50"/>
      <c r="BP4402" s="50"/>
      <c r="BQ4402" s="50"/>
      <c r="BR4402" s="50"/>
      <c r="BS4402" s="50"/>
      <c r="BT4402" s="50"/>
      <c r="BU4402" s="50"/>
      <c r="BV4402" s="50"/>
      <c r="BW4402" s="50"/>
      <c r="BX4402" s="50"/>
      <c r="BY4402" s="50"/>
      <c r="BZ4402" s="50"/>
      <c r="CA4402" s="50"/>
      <c r="CB4402" s="50"/>
      <c r="CC4402" s="50"/>
      <c r="CD4402" s="50"/>
      <c r="CE4402" s="50"/>
      <c r="CF4402" s="50"/>
      <c r="CG4402" s="50"/>
      <c r="CH4402" s="50"/>
      <c r="CI4402" s="50"/>
      <c r="CJ4402" s="50"/>
      <c r="CK4402" s="50"/>
      <c r="CL4402" s="50"/>
      <c r="CM4402" s="50"/>
      <c r="CN4402" s="50"/>
      <c r="CO4402" s="50"/>
      <c r="CP4402" s="50"/>
      <c r="CQ4402" s="50"/>
      <c r="CR4402" s="50"/>
      <c r="CS4402" s="50"/>
      <c r="CT4402" s="50"/>
      <c r="CU4402" s="50"/>
      <c r="CV4402" s="50"/>
      <c r="CW4402" s="50"/>
      <c r="CX4402" s="50"/>
      <c r="CY4402" s="50"/>
      <c r="CZ4402" s="50"/>
      <c r="DA4402" s="50"/>
      <c r="DB4402" s="50"/>
      <c r="DC4402" s="50"/>
      <c r="DD4402" s="50"/>
      <c r="DE4402" s="50"/>
      <c r="DF4402" s="50"/>
      <c r="DG4402" s="50"/>
    </row>
    <row r="4403" spans="1:111" x14ac:dyDescent="0.2">
      <c r="A4403" s="581"/>
      <c r="B4403" s="581"/>
      <c r="C4403" s="581"/>
      <c r="D4403" s="78" t="s">
        <v>767</v>
      </c>
      <c r="E4403" s="358">
        <v>650</v>
      </c>
      <c r="F4403" s="352">
        <f t="shared" si="136"/>
        <v>390</v>
      </c>
      <c r="G4403" s="352">
        <f t="shared" si="137"/>
        <v>325</v>
      </c>
      <c r="H4403" s="50"/>
      <c r="I4403" s="50"/>
      <c r="J4403" s="50"/>
      <c r="K4403" s="50"/>
      <c r="L4403" s="50"/>
      <c r="M4403" s="50"/>
      <c r="N4403" s="50"/>
      <c r="O4403" s="50"/>
      <c r="P4403" s="50"/>
      <c r="Q4403" s="50"/>
      <c r="R4403" s="50"/>
      <c r="S4403" s="50"/>
      <c r="T4403" s="50"/>
      <c r="U4403" s="50"/>
      <c r="V4403" s="50"/>
      <c r="W4403" s="50"/>
      <c r="X4403" s="50"/>
      <c r="Y4403" s="50"/>
      <c r="Z4403" s="50"/>
      <c r="AA4403" s="50"/>
      <c r="AB4403" s="50"/>
      <c r="AC4403" s="50"/>
      <c r="AD4403" s="50"/>
      <c r="AE4403" s="50"/>
      <c r="AF4403" s="50"/>
      <c r="AG4403" s="50"/>
      <c r="AH4403" s="50"/>
      <c r="AI4403" s="50"/>
      <c r="AJ4403" s="50"/>
      <c r="AK4403" s="50"/>
      <c r="AL4403" s="50"/>
      <c r="AM4403" s="50"/>
      <c r="AN4403" s="50"/>
      <c r="AO4403" s="50"/>
      <c r="AP4403" s="50"/>
      <c r="AQ4403" s="50"/>
      <c r="AR4403" s="50"/>
      <c r="AS4403" s="50"/>
      <c r="AT4403" s="50"/>
      <c r="AU4403" s="50"/>
      <c r="AV4403" s="50"/>
      <c r="AW4403" s="50"/>
      <c r="AX4403" s="50"/>
      <c r="AY4403" s="50"/>
      <c r="AZ4403" s="50"/>
      <c r="BA4403" s="50"/>
      <c r="BB4403" s="50"/>
      <c r="BC4403" s="50"/>
      <c r="BD4403" s="50"/>
      <c r="BE4403" s="50"/>
      <c r="BF4403" s="50"/>
      <c r="BG4403" s="50"/>
      <c r="BH4403" s="50"/>
      <c r="BI4403" s="50"/>
      <c r="BJ4403" s="50"/>
      <c r="BK4403" s="50"/>
      <c r="BL4403" s="50"/>
      <c r="BM4403" s="50"/>
      <c r="BN4403" s="50"/>
      <c r="BO4403" s="50"/>
      <c r="BP4403" s="50"/>
      <c r="BQ4403" s="50"/>
      <c r="BR4403" s="50"/>
      <c r="BS4403" s="50"/>
      <c r="BT4403" s="50"/>
      <c r="BU4403" s="50"/>
      <c r="BV4403" s="50"/>
      <c r="BW4403" s="50"/>
      <c r="BX4403" s="50"/>
      <c r="BY4403" s="50"/>
      <c r="BZ4403" s="50"/>
      <c r="CA4403" s="50"/>
      <c r="CB4403" s="50"/>
      <c r="CC4403" s="50"/>
      <c r="CD4403" s="50"/>
      <c r="CE4403" s="50"/>
      <c r="CF4403" s="50"/>
      <c r="CG4403" s="50"/>
      <c r="CH4403" s="50"/>
      <c r="CI4403" s="50"/>
      <c r="CJ4403" s="50"/>
      <c r="CK4403" s="50"/>
      <c r="CL4403" s="50"/>
      <c r="CM4403" s="50"/>
      <c r="CN4403" s="50"/>
      <c r="CO4403" s="50"/>
      <c r="CP4403" s="50"/>
      <c r="CQ4403" s="50"/>
      <c r="CR4403" s="50"/>
      <c r="CS4403" s="50"/>
      <c r="CT4403" s="50"/>
      <c r="CU4403" s="50"/>
      <c r="CV4403" s="50"/>
      <c r="CW4403" s="50"/>
      <c r="CX4403" s="50"/>
      <c r="CY4403" s="50"/>
      <c r="CZ4403" s="50"/>
      <c r="DA4403" s="50"/>
      <c r="DB4403" s="50"/>
      <c r="DC4403" s="50"/>
      <c r="DD4403" s="50"/>
      <c r="DE4403" s="50"/>
      <c r="DF4403" s="50"/>
      <c r="DG4403" s="50"/>
    </row>
    <row r="4404" spans="1:111" x14ac:dyDescent="0.2">
      <c r="A4404" s="580"/>
      <c r="B4404" s="580"/>
      <c r="C4404" s="580"/>
      <c r="D4404" s="78" t="s">
        <v>768</v>
      </c>
      <c r="E4404" s="358">
        <v>600</v>
      </c>
      <c r="F4404" s="352">
        <f t="shared" si="136"/>
        <v>360</v>
      </c>
      <c r="G4404" s="352">
        <f t="shared" si="137"/>
        <v>300</v>
      </c>
      <c r="H4404" s="50"/>
      <c r="I4404" s="50"/>
      <c r="J4404" s="50"/>
      <c r="K4404" s="50"/>
      <c r="L4404" s="50"/>
      <c r="M4404" s="50"/>
      <c r="N4404" s="50"/>
      <c r="O4404" s="50"/>
      <c r="P4404" s="50"/>
      <c r="Q4404" s="50"/>
      <c r="R4404" s="50"/>
      <c r="S4404" s="50"/>
      <c r="T4404" s="50"/>
      <c r="U4404" s="50"/>
      <c r="V4404" s="50"/>
      <c r="W4404" s="50"/>
      <c r="X4404" s="50"/>
      <c r="Y4404" s="50"/>
      <c r="Z4404" s="50"/>
      <c r="AA4404" s="50"/>
      <c r="AB4404" s="50"/>
      <c r="AC4404" s="50"/>
      <c r="AD4404" s="50"/>
      <c r="AE4404" s="50"/>
      <c r="AF4404" s="50"/>
      <c r="AG4404" s="50"/>
      <c r="AH4404" s="50"/>
      <c r="AI4404" s="50"/>
      <c r="AJ4404" s="50"/>
      <c r="AK4404" s="50"/>
      <c r="AL4404" s="50"/>
      <c r="AM4404" s="50"/>
      <c r="AN4404" s="50"/>
      <c r="AO4404" s="50"/>
      <c r="AP4404" s="50"/>
      <c r="AQ4404" s="50"/>
      <c r="AR4404" s="50"/>
      <c r="AS4404" s="50"/>
      <c r="AT4404" s="50"/>
      <c r="AU4404" s="50"/>
      <c r="AV4404" s="50"/>
      <c r="AW4404" s="50"/>
      <c r="AX4404" s="50"/>
      <c r="AY4404" s="50"/>
      <c r="AZ4404" s="50"/>
      <c r="BA4404" s="50"/>
      <c r="BB4404" s="50"/>
      <c r="BC4404" s="50"/>
      <c r="BD4404" s="50"/>
      <c r="BE4404" s="50"/>
      <c r="BF4404" s="50"/>
      <c r="BG4404" s="50"/>
      <c r="BH4404" s="50"/>
      <c r="BI4404" s="50"/>
      <c r="BJ4404" s="50"/>
      <c r="BK4404" s="50"/>
      <c r="BL4404" s="50"/>
      <c r="BM4404" s="50"/>
      <c r="BN4404" s="50"/>
      <c r="BO4404" s="50"/>
      <c r="BP4404" s="50"/>
      <c r="BQ4404" s="50"/>
      <c r="BR4404" s="50"/>
      <c r="BS4404" s="50"/>
      <c r="BT4404" s="50"/>
      <c r="BU4404" s="50"/>
      <c r="BV4404" s="50"/>
      <c r="BW4404" s="50"/>
      <c r="BX4404" s="50"/>
      <c r="BY4404" s="50"/>
      <c r="BZ4404" s="50"/>
      <c r="CA4404" s="50"/>
      <c r="CB4404" s="50"/>
      <c r="CC4404" s="50"/>
      <c r="CD4404" s="50"/>
      <c r="CE4404" s="50"/>
      <c r="CF4404" s="50"/>
      <c r="CG4404" s="50"/>
      <c r="CH4404" s="50"/>
      <c r="CI4404" s="50"/>
      <c r="CJ4404" s="50"/>
      <c r="CK4404" s="50"/>
      <c r="CL4404" s="50"/>
      <c r="CM4404" s="50"/>
      <c r="CN4404" s="50"/>
      <c r="CO4404" s="50"/>
      <c r="CP4404" s="50"/>
      <c r="CQ4404" s="50"/>
      <c r="CR4404" s="50"/>
      <c r="CS4404" s="50"/>
      <c r="CT4404" s="50"/>
      <c r="CU4404" s="50"/>
      <c r="CV4404" s="50"/>
      <c r="CW4404" s="50"/>
      <c r="CX4404" s="50"/>
      <c r="CY4404" s="50"/>
      <c r="CZ4404" s="50"/>
      <c r="DA4404" s="50"/>
      <c r="DB4404" s="50"/>
      <c r="DC4404" s="50"/>
      <c r="DD4404" s="50"/>
      <c r="DE4404" s="50"/>
      <c r="DF4404" s="50"/>
      <c r="DG4404" s="50"/>
    </row>
    <row r="4405" spans="1:111" x14ac:dyDescent="0.2">
      <c r="A4405" s="579" t="s">
        <v>144</v>
      </c>
      <c r="B4405" s="579" t="s">
        <v>144</v>
      </c>
      <c r="C4405" s="579"/>
      <c r="D4405" s="75" t="s">
        <v>769</v>
      </c>
      <c r="E4405" s="358"/>
      <c r="F4405" s="352">
        <f t="shared" si="136"/>
        <v>0</v>
      </c>
      <c r="G4405" s="352">
        <f t="shared" si="137"/>
        <v>0</v>
      </c>
      <c r="H4405" s="50"/>
      <c r="I4405" s="50"/>
      <c r="J4405" s="50"/>
      <c r="K4405" s="50"/>
      <c r="L4405" s="50"/>
      <c r="M4405" s="50"/>
      <c r="N4405" s="50"/>
      <c r="O4405" s="50"/>
      <c r="P4405" s="50"/>
      <c r="Q4405" s="50"/>
      <c r="R4405" s="50"/>
      <c r="S4405" s="50"/>
      <c r="T4405" s="50"/>
      <c r="U4405" s="50"/>
      <c r="V4405" s="50"/>
      <c r="W4405" s="50"/>
      <c r="X4405" s="50"/>
      <c r="Y4405" s="50"/>
      <c r="Z4405" s="50"/>
      <c r="AA4405" s="50"/>
      <c r="AB4405" s="50"/>
      <c r="AC4405" s="50"/>
      <c r="AD4405" s="50"/>
      <c r="AE4405" s="50"/>
      <c r="AF4405" s="50"/>
      <c r="AG4405" s="50"/>
      <c r="AH4405" s="50"/>
      <c r="AI4405" s="50"/>
      <c r="AJ4405" s="50"/>
      <c r="AK4405" s="50"/>
      <c r="AL4405" s="50"/>
      <c r="AM4405" s="50"/>
      <c r="AN4405" s="50"/>
      <c r="AO4405" s="50"/>
      <c r="AP4405" s="50"/>
      <c r="AQ4405" s="50"/>
      <c r="AR4405" s="50"/>
      <c r="AS4405" s="50"/>
      <c r="AT4405" s="50"/>
      <c r="AU4405" s="50"/>
      <c r="AV4405" s="50"/>
      <c r="AW4405" s="50"/>
      <c r="AX4405" s="50"/>
      <c r="AY4405" s="50"/>
      <c r="AZ4405" s="50"/>
      <c r="BA4405" s="50"/>
      <c r="BB4405" s="50"/>
      <c r="BC4405" s="50"/>
      <c r="BD4405" s="50"/>
      <c r="BE4405" s="50"/>
      <c r="BF4405" s="50"/>
      <c r="BG4405" s="50"/>
      <c r="BH4405" s="50"/>
      <c r="BI4405" s="50"/>
      <c r="BJ4405" s="50"/>
      <c r="BK4405" s="50"/>
      <c r="BL4405" s="50"/>
      <c r="BM4405" s="50"/>
      <c r="BN4405" s="50"/>
      <c r="BO4405" s="50"/>
      <c r="BP4405" s="50"/>
      <c r="BQ4405" s="50"/>
      <c r="BR4405" s="50"/>
      <c r="BS4405" s="50"/>
      <c r="BT4405" s="50"/>
      <c r="BU4405" s="50"/>
      <c r="BV4405" s="50"/>
      <c r="BW4405" s="50"/>
      <c r="BX4405" s="50"/>
      <c r="BY4405" s="50"/>
      <c r="BZ4405" s="50"/>
      <c r="CA4405" s="50"/>
      <c r="CB4405" s="50"/>
      <c r="CC4405" s="50"/>
      <c r="CD4405" s="50"/>
      <c r="CE4405" s="50"/>
      <c r="CF4405" s="50"/>
      <c r="CG4405" s="50"/>
      <c r="CH4405" s="50"/>
      <c r="CI4405" s="50"/>
      <c r="CJ4405" s="50"/>
      <c r="CK4405" s="50"/>
      <c r="CL4405" s="50"/>
      <c r="CM4405" s="50"/>
      <c r="CN4405" s="50"/>
      <c r="CO4405" s="50"/>
      <c r="CP4405" s="50"/>
      <c r="CQ4405" s="50"/>
      <c r="CR4405" s="50"/>
      <c r="CS4405" s="50"/>
      <c r="CT4405" s="50"/>
      <c r="CU4405" s="50"/>
      <c r="CV4405" s="50"/>
      <c r="CW4405" s="50"/>
      <c r="CX4405" s="50"/>
      <c r="CY4405" s="50"/>
      <c r="CZ4405" s="50"/>
      <c r="DA4405" s="50"/>
      <c r="DB4405" s="50"/>
      <c r="DC4405" s="50"/>
      <c r="DD4405" s="50"/>
      <c r="DE4405" s="50"/>
      <c r="DF4405" s="50"/>
      <c r="DG4405" s="50"/>
    </row>
    <row r="4406" spans="1:111" x14ac:dyDescent="0.2">
      <c r="A4406" s="581"/>
      <c r="B4406" s="581"/>
      <c r="C4406" s="581"/>
      <c r="D4406" s="78" t="s">
        <v>770</v>
      </c>
      <c r="E4406" s="358">
        <v>1300</v>
      </c>
      <c r="F4406" s="352">
        <f t="shared" si="136"/>
        <v>780</v>
      </c>
      <c r="G4406" s="352">
        <f t="shared" si="137"/>
        <v>650</v>
      </c>
      <c r="H4406" s="50"/>
      <c r="I4406" s="50"/>
      <c r="J4406" s="50"/>
      <c r="K4406" s="50"/>
      <c r="L4406" s="50"/>
      <c r="M4406" s="50"/>
      <c r="N4406" s="50"/>
      <c r="O4406" s="50"/>
      <c r="P4406" s="50"/>
      <c r="Q4406" s="50"/>
      <c r="R4406" s="50"/>
      <c r="S4406" s="50"/>
      <c r="T4406" s="50"/>
      <c r="U4406" s="50"/>
      <c r="V4406" s="50"/>
      <c r="W4406" s="50"/>
      <c r="X4406" s="50"/>
      <c r="Y4406" s="50"/>
      <c r="Z4406" s="50"/>
      <c r="AA4406" s="50"/>
      <c r="AB4406" s="50"/>
      <c r="AC4406" s="50"/>
      <c r="AD4406" s="50"/>
      <c r="AE4406" s="50"/>
      <c r="AF4406" s="50"/>
      <c r="AG4406" s="50"/>
      <c r="AH4406" s="50"/>
      <c r="AI4406" s="50"/>
      <c r="AJ4406" s="50"/>
      <c r="AK4406" s="50"/>
      <c r="AL4406" s="50"/>
      <c r="AM4406" s="50"/>
      <c r="AN4406" s="50"/>
      <c r="AO4406" s="50"/>
      <c r="AP4406" s="50"/>
      <c r="AQ4406" s="50"/>
      <c r="AR4406" s="50"/>
      <c r="AS4406" s="50"/>
      <c r="AT4406" s="50"/>
      <c r="AU4406" s="50"/>
      <c r="AV4406" s="50"/>
      <c r="AW4406" s="50"/>
      <c r="AX4406" s="50"/>
      <c r="AY4406" s="50"/>
      <c r="AZ4406" s="50"/>
      <c r="BA4406" s="50"/>
      <c r="BB4406" s="50"/>
      <c r="BC4406" s="50"/>
      <c r="BD4406" s="50"/>
      <c r="BE4406" s="50"/>
      <c r="BF4406" s="50"/>
      <c r="BG4406" s="50"/>
      <c r="BH4406" s="50"/>
      <c r="BI4406" s="50"/>
      <c r="BJ4406" s="50"/>
      <c r="BK4406" s="50"/>
      <c r="BL4406" s="50"/>
      <c r="BM4406" s="50"/>
      <c r="BN4406" s="50"/>
      <c r="BO4406" s="50"/>
      <c r="BP4406" s="50"/>
      <c r="BQ4406" s="50"/>
      <c r="BR4406" s="50"/>
      <c r="BS4406" s="50"/>
      <c r="BT4406" s="50"/>
      <c r="BU4406" s="50"/>
      <c r="BV4406" s="50"/>
      <c r="BW4406" s="50"/>
      <c r="BX4406" s="50"/>
      <c r="BY4406" s="50"/>
      <c r="BZ4406" s="50"/>
      <c r="CA4406" s="50"/>
      <c r="CB4406" s="50"/>
      <c r="CC4406" s="50"/>
      <c r="CD4406" s="50"/>
      <c r="CE4406" s="50"/>
      <c r="CF4406" s="50"/>
      <c r="CG4406" s="50"/>
      <c r="CH4406" s="50"/>
      <c r="CI4406" s="50"/>
      <c r="CJ4406" s="50"/>
      <c r="CK4406" s="50"/>
      <c r="CL4406" s="50"/>
      <c r="CM4406" s="50"/>
      <c r="CN4406" s="50"/>
      <c r="CO4406" s="50"/>
      <c r="CP4406" s="50"/>
      <c r="CQ4406" s="50"/>
      <c r="CR4406" s="50"/>
      <c r="CS4406" s="50"/>
      <c r="CT4406" s="50"/>
      <c r="CU4406" s="50"/>
      <c r="CV4406" s="50"/>
      <c r="CW4406" s="50"/>
      <c r="CX4406" s="50"/>
      <c r="CY4406" s="50"/>
      <c r="CZ4406" s="50"/>
      <c r="DA4406" s="50"/>
      <c r="DB4406" s="50"/>
      <c r="DC4406" s="50"/>
      <c r="DD4406" s="50"/>
      <c r="DE4406" s="50"/>
      <c r="DF4406" s="50"/>
      <c r="DG4406" s="50"/>
    </row>
    <row r="4407" spans="1:111" x14ac:dyDescent="0.2">
      <c r="A4407" s="580"/>
      <c r="B4407" s="580"/>
      <c r="C4407" s="580"/>
      <c r="D4407" s="78" t="s">
        <v>771</v>
      </c>
      <c r="E4407" s="358">
        <v>1500</v>
      </c>
      <c r="F4407" s="352">
        <f t="shared" si="136"/>
        <v>900</v>
      </c>
      <c r="G4407" s="352">
        <f t="shared" si="137"/>
        <v>750</v>
      </c>
      <c r="H4407" s="50"/>
      <c r="I4407" s="50"/>
      <c r="J4407" s="50"/>
      <c r="K4407" s="50"/>
      <c r="L4407" s="50"/>
      <c r="M4407" s="50"/>
      <c r="N4407" s="50"/>
      <c r="O4407" s="50"/>
      <c r="P4407" s="50"/>
      <c r="Q4407" s="50"/>
      <c r="R4407" s="50"/>
      <c r="S4407" s="50"/>
      <c r="T4407" s="50"/>
      <c r="U4407" s="50"/>
      <c r="V4407" s="50"/>
      <c r="W4407" s="50"/>
      <c r="X4407" s="50"/>
      <c r="Y4407" s="50"/>
      <c r="Z4407" s="50"/>
      <c r="AA4407" s="50"/>
      <c r="AB4407" s="50"/>
      <c r="AC4407" s="50"/>
      <c r="AD4407" s="50"/>
      <c r="AE4407" s="50"/>
      <c r="AF4407" s="50"/>
      <c r="AG4407" s="50"/>
      <c r="AH4407" s="50"/>
      <c r="AI4407" s="50"/>
      <c r="AJ4407" s="50"/>
      <c r="AK4407" s="50"/>
      <c r="AL4407" s="50"/>
      <c r="AM4407" s="50"/>
      <c r="AN4407" s="50"/>
      <c r="AO4407" s="50"/>
      <c r="AP4407" s="50"/>
      <c r="AQ4407" s="50"/>
      <c r="AR4407" s="50"/>
      <c r="AS4407" s="50"/>
      <c r="AT4407" s="50"/>
      <c r="AU4407" s="50"/>
      <c r="AV4407" s="50"/>
      <c r="AW4407" s="50"/>
      <c r="AX4407" s="50"/>
      <c r="AY4407" s="50"/>
      <c r="AZ4407" s="50"/>
      <c r="BA4407" s="50"/>
      <c r="BB4407" s="50"/>
      <c r="BC4407" s="50"/>
      <c r="BD4407" s="50"/>
      <c r="BE4407" s="50"/>
      <c r="BF4407" s="50"/>
      <c r="BG4407" s="50"/>
      <c r="BH4407" s="50"/>
      <c r="BI4407" s="50"/>
      <c r="BJ4407" s="50"/>
      <c r="BK4407" s="50"/>
      <c r="BL4407" s="50"/>
      <c r="BM4407" s="50"/>
      <c r="BN4407" s="50"/>
      <c r="BO4407" s="50"/>
      <c r="BP4407" s="50"/>
      <c r="BQ4407" s="50"/>
      <c r="BR4407" s="50"/>
      <c r="BS4407" s="50"/>
      <c r="BT4407" s="50"/>
      <c r="BU4407" s="50"/>
      <c r="BV4407" s="50"/>
      <c r="BW4407" s="50"/>
      <c r="BX4407" s="50"/>
      <c r="BY4407" s="50"/>
      <c r="BZ4407" s="50"/>
      <c r="CA4407" s="50"/>
      <c r="CB4407" s="50"/>
      <c r="CC4407" s="50"/>
      <c r="CD4407" s="50"/>
      <c r="CE4407" s="50"/>
      <c r="CF4407" s="50"/>
      <c r="CG4407" s="50"/>
      <c r="CH4407" s="50"/>
      <c r="CI4407" s="50"/>
      <c r="CJ4407" s="50"/>
      <c r="CK4407" s="50"/>
      <c r="CL4407" s="50"/>
      <c r="CM4407" s="50"/>
      <c r="CN4407" s="50"/>
      <c r="CO4407" s="50"/>
      <c r="CP4407" s="50"/>
      <c r="CQ4407" s="50"/>
      <c r="CR4407" s="50"/>
      <c r="CS4407" s="50"/>
      <c r="CT4407" s="50"/>
      <c r="CU4407" s="50"/>
      <c r="CV4407" s="50"/>
      <c r="CW4407" s="50"/>
      <c r="CX4407" s="50"/>
      <c r="CY4407" s="50"/>
      <c r="CZ4407" s="50"/>
      <c r="DA4407" s="50"/>
      <c r="DB4407" s="50"/>
      <c r="DC4407" s="50"/>
      <c r="DD4407" s="50"/>
      <c r="DE4407" s="50"/>
      <c r="DF4407" s="50"/>
      <c r="DG4407" s="50"/>
    </row>
    <row r="4408" spans="1:111" x14ac:dyDescent="0.2">
      <c r="A4408" s="579" t="s">
        <v>145</v>
      </c>
      <c r="B4408" s="579" t="s">
        <v>145</v>
      </c>
      <c r="C4408" s="579"/>
      <c r="D4408" s="75" t="s">
        <v>772</v>
      </c>
      <c r="E4408" s="358"/>
      <c r="F4408" s="352">
        <f t="shared" si="136"/>
        <v>0</v>
      </c>
      <c r="G4408" s="352">
        <f t="shared" si="137"/>
        <v>0</v>
      </c>
      <c r="H4408" s="50"/>
      <c r="I4408" s="50"/>
      <c r="J4408" s="50"/>
      <c r="K4408" s="50"/>
      <c r="L4408" s="50"/>
      <c r="M4408" s="50"/>
      <c r="N4408" s="50"/>
      <c r="O4408" s="50"/>
      <c r="P4408" s="50"/>
      <c r="Q4408" s="50"/>
      <c r="R4408" s="50"/>
      <c r="S4408" s="50"/>
      <c r="T4408" s="50"/>
      <c r="U4408" s="50"/>
      <c r="V4408" s="50"/>
      <c r="W4408" s="50"/>
      <c r="X4408" s="50"/>
      <c r="Y4408" s="50"/>
      <c r="Z4408" s="50"/>
      <c r="AA4408" s="50"/>
      <c r="AB4408" s="50"/>
      <c r="AC4408" s="50"/>
      <c r="AD4408" s="50"/>
      <c r="AE4408" s="50"/>
      <c r="AF4408" s="50"/>
      <c r="AG4408" s="50"/>
      <c r="AH4408" s="50"/>
      <c r="AI4408" s="50"/>
      <c r="AJ4408" s="50"/>
      <c r="AK4408" s="50"/>
      <c r="AL4408" s="50"/>
      <c r="AM4408" s="50"/>
      <c r="AN4408" s="50"/>
      <c r="AO4408" s="50"/>
      <c r="AP4408" s="50"/>
      <c r="AQ4408" s="50"/>
      <c r="AR4408" s="50"/>
      <c r="AS4408" s="50"/>
      <c r="AT4408" s="50"/>
      <c r="AU4408" s="50"/>
      <c r="AV4408" s="50"/>
      <c r="AW4408" s="50"/>
      <c r="AX4408" s="50"/>
      <c r="AY4408" s="50"/>
      <c r="AZ4408" s="50"/>
      <c r="BA4408" s="50"/>
      <c r="BB4408" s="50"/>
      <c r="BC4408" s="50"/>
      <c r="BD4408" s="50"/>
      <c r="BE4408" s="50"/>
      <c r="BF4408" s="50"/>
      <c r="BG4408" s="50"/>
      <c r="BH4408" s="50"/>
      <c r="BI4408" s="50"/>
      <c r="BJ4408" s="50"/>
      <c r="BK4408" s="50"/>
      <c r="BL4408" s="50"/>
      <c r="BM4408" s="50"/>
      <c r="BN4408" s="50"/>
      <c r="BO4408" s="50"/>
      <c r="BP4408" s="50"/>
      <c r="BQ4408" s="50"/>
      <c r="BR4408" s="50"/>
      <c r="BS4408" s="50"/>
      <c r="BT4408" s="50"/>
      <c r="BU4408" s="50"/>
      <c r="BV4408" s="50"/>
      <c r="BW4408" s="50"/>
      <c r="BX4408" s="50"/>
      <c r="BY4408" s="50"/>
      <c r="BZ4408" s="50"/>
      <c r="CA4408" s="50"/>
      <c r="CB4408" s="50"/>
      <c r="CC4408" s="50"/>
      <c r="CD4408" s="50"/>
      <c r="CE4408" s="50"/>
      <c r="CF4408" s="50"/>
      <c r="CG4408" s="50"/>
      <c r="CH4408" s="50"/>
      <c r="CI4408" s="50"/>
      <c r="CJ4408" s="50"/>
      <c r="CK4408" s="50"/>
      <c r="CL4408" s="50"/>
      <c r="CM4408" s="50"/>
      <c r="CN4408" s="50"/>
      <c r="CO4408" s="50"/>
      <c r="CP4408" s="50"/>
      <c r="CQ4408" s="50"/>
      <c r="CR4408" s="50"/>
      <c r="CS4408" s="50"/>
      <c r="CT4408" s="50"/>
      <c r="CU4408" s="50"/>
      <c r="CV4408" s="50"/>
      <c r="CW4408" s="50"/>
      <c r="CX4408" s="50"/>
      <c r="CY4408" s="50"/>
      <c r="CZ4408" s="50"/>
      <c r="DA4408" s="50"/>
      <c r="DB4408" s="50"/>
      <c r="DC4408" s="50"/>
      <c r="DD4408" s="50"/>
      <c r="DE4408" s="50"/>
      <c r="DF4408" s="50"/>
      <c r="DG4408" s="50"/>
    </row>
    <row r="4409" spans="1:111" x14ac:dyDescent="0.2">
      <c r="A4409" s="581"/>
      <c r="B4409" s="581"/>
      <c r="C4409" s="581"/>
      <c r="D4409" s="78" t="s">
        <v>773</v>
      </c>
      <c r="E4409" s="358">
        <v>800</v>
      </c>
      <c r="F4409" s="352">
        <f t="shared" si="136"/>
        <v>480</v>
      </c>
      <c r="G4409" s="352">
        <f t="shared" si="137"/>
        <v>400</v>
      </c>
      <c r="H4409" s="50"/>
      <c r="I4409" s="50"/>
      <c r="J4409" s="50"/>
      <c r="K4409" s="50"/>
      <c r="L4409" s="50"/>
      <c r="M4409" s="50"/>
      <c r="N4409" s="50"/>
      <c r="O4409" s="50"/>
      <c r="P4409" s="50"/>
      <c r="Q4409" s="50"/>
      <c r="R4409" s="50"/>
      <c r="S4409" s="50"/>
      <c r="T4409" s="50"/>
      <c r="U4409" s="50"/>
      <c r="V4409" s="50"/>
      <c r="W4409" s="50"/>
      <c r="X4409" s="50"/>
      <c r="Y4409" s="50"/>
      <c r="Z4409" s="50"/>
      <c r="AA4409" s="50"/>
      <c r="AB4409" s="50"/>
      <c r="AC4409" s="50"/>
      <c r="AD4409" s="50"/>
      <c r="AE4409" s="50"/>
      <c r="AF4409" s="50"/>
      <c r="AG4409" s="50"/>
      <c r="AH4409" s="50"/>
      <c r="AI4409" s="50"/>
      <c r="AJ4409" s="50"/>
      <c r="AK4409" s="50"/>
      <c r="AL4409" s="50"/>
      <c r="AM4409" s="50"/>
      <c r="AN4409" s="50"/>
      <c r="AO4409" s="50"/>
      <c r="AP4409" s="50"/>
      <c r="AQ4409" s="50"/>
      <c r="AR4409" s="50"/>
      <c r="AS4409" s="50"/>
      <c r="AT4409" s="50"/>
      <c r="AU4409" s="50"/>
      <c r="AV4409" s="50"/>
      <c r="AW4409" s="50"/>
      <c r="AX4409" s="50"/>
      <c r="AY4409" s="50"/>
      <c r="AZ4409" s="50"/>
      <c r="BA4409" s="50"/>
      <c r="BB4409" s="50"/>
      <c r="BC4409" s="50"/>
      <c r="BD4409" s="50"/>
      <c r="BE4409" s="50"/>
      <c r="BF4409" s="50"/>
      <c r="BG4409" s="50"/>
      <c r="BH4409" s="50"/>
      <c r="BI4409" s="50"/>
      <c r="BJ4409" s="50"/>
      <c r="BK4409" s="50"/>
      <c r="BL4409" s="50"/>
      <c r="BM4409" s="50"/>
      <c r="BN4409" s="50"/>
      <c r="BO4409" s="50"/>
      <c r="BP4409" s="50"/>
      <c r="BQ4409" s="50"/>
      <c r="BR4409" s="50"/>
      <c r="BS4409" s="50"/>
      <c r="BT4409" s="50"/>
      <c r="BU4409" s="50"/>
      <c r="BV4409" s="50"/>
      <c r="BW4409" s="50"/>
      <c r="BX4409" s="50"/>
      <c r="BY4409" s="50"/>
      <c r="BZ4409" s="50"/>
      <c r="CA4409" s="50"/>
      <c r="CB4409" s="50"/>
      <c r="CC4409" s="50"/>
      <c r="CD4409" s="50"/>
      <c r="CE4409" s="50"/>
      <c r="CF4409" s="50"/>
      <c r="CG4409" s="50"/>
      <c r="CH4409" s="50"/>
      <c r="CI4409" s="50"/>
      <c r="CJ4409" s="50"/>
      <c r="CK4409" s="50"/>
      <c r="CL4409" s="50"/>
      <c r="CM4409" s="50"/>
      <c r="CN4409" s="50"/>
      <c r="CO4409" s="50"/>
      <c r="CP4409" s="50"/>
      <c r="CQ4409" s="50"/>
      <c r="CR4409" s="50"/>
      <c r="CS4409" s="50"/>
      <c r="CT4409" s="50"/>
      <c r="CU4409" s="50"/>
      <c r="CV4409" s="50"/>
      <c r="CW4409" s="50"/>
      <c r="CX4409" s="50"/>
      <c r="CY4409" s="50"/>
      <c r="CZ4409" s="50"/>
      <c r="DA4409" s="50"/>
      <c r="DB4409" s="50"/>
      <c r="DC4409" s="50"/>
      <c r="DD4409" s="50"/>
      <c r="DE4409" s="50"/>
      <c r="DF4409" s="50"/>
      <c r="DG4409" s="50"/>
    </row>
    <row r="4410" spans="1:111" x14ac:dyDescent="0.2">
      <c r="A4410" s="581"/>
      <c r="B4410" s="581"/>
      <c r="C4410" s="581"/>
      <c r="D4410" s="78" t="s">
        <v>774</v>
      </c>
      <c r="E4410" s="358">
        <v>600</v>
      </c>
      <c r="F4410" s="352">
        <f t="shared" si="136"/>
        <v>360</v>
      </c>
      <c r="G4410" s="352">
        <f t="shared" si="137"/>
        <v>300</v>
      </c>
      <c r="H4410" s="50"/>
      <c r="I4410" s="50"/>
      <c r="J4410" s="50"/>
      <c r="K4410" s="50"/>
      <c r="L4410" s="50"/>
      <c r="M4410" s="50"/>
      <c r="N4410" s="50"/>
      <c r="O4410" s="50"/>
      <c r="P4410" s="50"/>
      <c r="Q4410" s="50"/>
      <c r="R4410" s="50"/>
      <c r="S4410" s="50"/>
      <c r="T4410" s="50"/>
      <c r="U4410" s="50"/>
      <c r="V4410" s="50"/>
      <c r="W4410" s="50"/>
      <c r="X4410" s="50"/>
      <c r="Y4410" s="50"/>
      <c r="Z4410" s="50"/>
      <c r="AA4410" s="50"/>
      <c r="AB4410" s="50"/>
      <c r="AC4410" s="50"/>
      <c r="AD4410" s="50"/>
      <c r="AE4410" s="50"/>
      <c r="AF4410" s="50"/>
      <c r="AG4410" s="50"/>
      <c r="AH4410" s="50"/>
      <c r="AI4410" s="50"/>
      <c r="AJ4410" s="50"/>
      <c r="AK4410" s="50"/>
      <c r="AL4410" s="50"/>
      <c r="AM4410" s="50"/>
      <c r="AN4410" s="50"/>
      <c r="AO4410" s="50"/>
      <c r="AP4410" s="50"/>
      <c r="AQ4410" s="50"/>
      <c r="AR4410" s="50"/>
      <c r="AS4410" s="50"/>
      <c r="AT4410" s="50"/>
      <c r="AU4410" s="50"/>
      <c r="AV4410" s="50"/>
      <c r="AW4410" s="50"/>
      <c r="AX4410" s="50"/>
      <c r="AY4410" s="50"/>
      <c r="AZ4410" s="50"/>
      <c r="BA4410" s="50"/>
      <c r="BB4410" s="50"/>
      <c r="BC4410" s="50"/>
      <c r="BD4410" s="50"/>
      <c r="BE4410" s="50"/>
      <c r="BF4410" s="50"/>
      <c r="BG4410" s="50"/>
      <c r="BH4410" s="50"/>
      <c r="BI4410" s="50"/>
      <c r="BJ4410" s="50"/>
      <c r="BK4410" s="50"/>
      <c r="BL4410" s="50"/>
      <c r="BM4410" s="50"/>
      <c r="BN4410" s="50"/>
      <c r="BO4410" s="50"/>
      <c r="BP4410" s="50"/>
      <c r="BQ4410" s="50"/>
      <c r="BR4410" s="50"/>
      <c r="BS4410" s="50"/>
      <c r="BT4410" s="50"/>
      <c r="BU4410" s="50"/>
      <c r="BV4410" s="50"/>
      <c r="BW4410" s="50"/>
      <c r="BX4410" s="50"/>
      <c r="BY4410" s="50"/>
      <c r="BZ4410" s="50"/>
      <c r="CA4410" s="50"/>
      <c r="CB4410" s="50"/>
      <c r="CC4410" s="50"/>
      <c r="CD4410" s="50"/>
      <c r="CE4410" s="50"/>
      <c r="CF4410" s="50"/>
      <c r="CG4410" s="50"/>
      <c r="CH4410" s="50"/>
      <c r="CI4410" s="50"/>
      <c r="CJ4410" s="50"/>
      <c r="CK4410" s="50"/>
      <c r="CL4410" s="50"/>
      <c r="CM4410" s="50"/>
      <c r="CN4410" s="50"/>
      <c r="CO4410" s="50"/>
      <c r="CP4410" s="50"/>
      <c r="CQ4410" s="50"/>
      <c r="CR4410" s="50"/>
      <c r="CS4410" s="50"/>
      <c r="CT4410" s="50"/>
      <c r="CU4410" s="50"/>
      <c r="CV4410" s="50"/>
      <c r="CW4410" s="50"/>
      <c r="CX4410" s="50"/>
      <c r="CY4410" s="50"/>
      <c r="CZ4410" s="50"/>
      <c r="DA4410" s="50"/>
      <c r="DB4410" s="50"/>
      <c r="DC4410" s="50"/>
      <c r="DD4410" s="50"/>
      <c r="DE4410" s="50"/>
      <c r="DF4410" s="50"/>
      <c r="DG4410" s="50"/>
    </row>
    <row r="4411" spans="1:111" x14ac:dyDescent="0.2">
      <c r="A4411" s="581"/>
      <c r="B4411" s="581"/>
      <c r="C4411" s="581"/>
      <c r="D4411" s="78" t="s">
        <v>775</v>
      </c>
      <c r="E4411" s="358">
        <v>700</v>
      </c>
      <c r="F4411" s="352">
        <f t="shared" si="136"/>
        <v>420</v>
      </c>
      <c r="G4411" s="352">
        <f t="shared" si="137"/>
        <v>350</v>
      </c>
      <c r="H4411" s="50"/>
      <c r="I4411" s="50"/>
      <c r="J4411" s="50"/>
      <c r="K4411" s="50"/>
      <c r="L4411" s="50"/>
      <c r="M4411" s="50"/>
      <c r="N4411" s="50"/>
      <c r="O4411" s="50"/>
      <c r="P4411" s="50"/>
      <c r="Q4411" s="50"/>
      <c r="R4411" s="50"/>
      <c r="S4411" s="50"/>
      <c r="T4411" s="50"/>
      <c r="U4411" s="50"/>
      <c r="V4411" s="50"/>
      <c r="W4411" s="50"/>
      <c r="X4411" s="50"/>
      <c r="Y4411" s="50"/>
      <c r="Z4411" s="50"/>
      <c r="AA4411" s="50"/>
      <c r="AB4411" s="50"/>
      <c r="AC4411" s="50"/>
      <c r="AD4411" s="50"/>
      <c r="AE4411" s="50"/>
      <c r="AF4411" s="50"/>
      <c r="AG4411" s="50"/>
      <c r="AH4411" s="50"/>
      <c r="AI4411" s="50"/>
      <c r="AJ4411" s="50"/>
      <c r="AK4411" s="50"/>
      <c r="AL4411" s="50"/>
      <c r="AM4411" s="50"/>
      <c r="AN4411" s="50"/>
      <c r="AO4411" s="50"/>
      <c r="AP4411" s="50"/>
      <c r="AQ4411" s="50"/>
      <c r="AR4411" s="50"/>
      <c r="AS4411" s="50"/>
      <c r="AT4411" s="50"/>
      <c r="AU4411" s="50"/>
      <c r="AV4411" s="50"/>
      <c r="AW4411" s="50"/>
      <c r="AX4411" s="50"/>
      <c r="AY4411" s="50"/>
      <c r="AZ4411" s="50"/>
      <c r="BA4411" s="50"/>
      <c r="BB4411" s="50"/>
      <c r="BC4411" s="50"/>
      <c r="BD4411" s="50"/>
      <c r="BE4411" s="50"/>
      <c r="BF4411" s="50"/>
      <c r="BG4411" s="50"/>
      <c r="BH4411" s="50"/>
      <c r="BI4411" s="50"/>
      <c r="BJ4411" s="50"/>
      <c r="BK4411" s="50"/>
      <c r="BL4411" s="50"/>
      <c r="BM4411" s="50"/>
      <c r="BN4411" s="50"/>
      <c r="BO4411" s="50"/>
      <c r="BP4411" s="50"/>
      <c r="BQ4411" s="50"/>
      <c r="BR4411" s="50"/>
      <c r="BS4411" s="50"/>
      <c r="BT4411" s="50"/>
      <c r="BU4411" s="50"/>
      <c r="BV4411" s="50"/>
      <c r="BW4411" s="50"/>
      <c r="BX4411" s="50"/>
      <c r="BY4411" s="50"/>
      <c r="BZ4411" s="50"/>
      <c r="CA4411" s="50"/>
      <c r="CB4411" s="50"/>
      <c r="CC4411" s="50"/>
      <c r="CD4411" s="50"/>
      <c r="CE4411" s="50"/>
      <c r="CF4411" s="50"/>
      <c r="CG4411" s="50"/>
      <c r="CH4411" s="50"/>
      <c r="CI4411" s="50"/>
      <c r="CJ4411" s="50"/>
      <c r="CK4411" s="50"/>
      <c r="CL4411" s="50"/>
      <c r="CM4411" s="50"/>
      <c r="CN4411" s="50"/>
      <c r="CO4411" s="50"/>
      <c r="CP4411" s="50"/>
      <c r="CQ4411" s="50"/>
      <c r="CR4411" s="50"/>
      <c r="CS4411" s="50"/>
      <c r="CT4411" s="50"/>
      <c r="CU4411" s="50"/>
      <c r="CV4411" s="50"/>
      <c r="CW4411" s="50"/>
      <c r="CX4411" s="50"/>
      <c r="CY4411" s="50"/>
      <c r="CZ4411" s="50"/>
      <c r="DA4411" s="50"/>
      <c r="DB4411" s="50"/>
      <c r="DC4411" s="50"/>
      <c r="DD4411" s="50"/>
      <c r="DE4411" s="50"/>
      <c r="DF4411" s="50"/>
      <c r="DG4411" s="50"/>
    </row>
    <row r="4412" spans="1:111" ht="25.5" x14ac:dyDescent="0.2">
      <c r="A4412" s="580"/>
      <c r="B4412" s="580"/>
      <c r="C4412" s="580"/>
      <c r="D4412" s="78" t="s">
        <v>776</v>
      </c>
      <c r="E4412" s="358">
        <v>700</v>
      </c>
      <c r="F4412" s="352">
        <f t="shared" si="136"/>
        <v>420</v>
      </c>
      <c r="G4412" s="352">
        <f t="shared" si="137"/>
        <v>350</v>
      </c>
      <c r="H4412" s="50"/>
      <c r="I4412" s="50"/>
      <c r="J4412" s="50"/>
      <c r="K4412" s="50"/>
      <c r="L4412" s="50"/>
      <c r="M4412" s="50"/>
      <c r="N4412" s="50"/>
      <c r="O4412" s="50"/>
      <c r="P4412" s="50"/>
      <c r="Q4412" s="50"/>
      <c r="R4412" s="50"/>
      <c r="S4412" s="50"/>
      <c r="T4412" s="50"/>
      <c r="U4412" s="50"/>
      <c r="V4412" s="50"/>
      <c r="W4412" s="50"/>
      <c r="X4412" s="50"/>
      <c r="Y4412" s="50"/>
      <c r="Z4412" s="50"/>
      <c r="AA4412" s="50"/>
      <c r="AB4412" s="50"/>
      <c r="AC4412" s="50"/>
      <c r="AD4412" s="50"/>
      <c r="AE4412" s="50"/>
      <c r="AF4412" s="50"/>
      <c r="AG4412" s="50"/>
      <c r="AH4412" s="50"/>
      <c r="AI4412" s="50"/>
      <c r="AJ4412" s="50"/>
      <c r="AK4412" s="50"/>
      <c r="AL4412" s="50"/>
      <c r="AM4412" s="50"/>
      <c r="AN4412" s="50"/>
      <c r="AO4412" s="50"/>
      <c r="AP4412" s="50"/>
      <c r="AQ4412" s="50"/>
      <c r="AR4412" s="50"/>
      <c r="AS4412" s="50"/>
      <c r="AT4412" s="50"/>
      <c r="AU4412" s="50"/>
      <c r="AV4412" s="50"/>
      <c r="AW4412" s="50"/>
      <c r="AX4412" s="50"/>
      <c r="AY4412" s="50"/>
      <c r="AZ4412" s="50"/>
      <c r="BA4412" s="50"/>
      <c r="BB4412" s="50"/>
      <c r="BC4412" s="50"/>
      <c r="BD4412" s="50"/>
      <c r="BE4412" s="50"/>
      <c r="BF4412" s="50"/>
      <c r="BG4412" s="50"/>
      <c r="BH4412" s="50"/>
      <c r="BI4412" s="50"/>
      <c r="BJ4412" s="50"/>
      <c r="BK4412" s="50"/>
      <c r="BL4412" s="50"/>
      <c r="BM4412" s="50"/>
      <c r="BN4412" s="50"/>
      <c r="BO4412" s="50"/>
      <c r="BP4412" s="50"/>
      <c r="BQ4412" s="50"/>
      <c r="BR4412" s="50"/>
      <c r="BS4412" s="50"/>
      <c r="BT4412" s="50"/>
      <c r="BU4412" s="50"/>
      <c r="BV4412" s="50"/>
      <c r="BW4412" s="50"/>
      <c r="BX4412" s="50"/>
      <c r="BY4412" s="50"/>
      <c r="BZ4412" s="50"/>
      <c r="CA4412" s="50"/>
      <c r="CB4412" s="50"/>
      <c r="CC4412" s="50"/>
      <c r="CD4412" s="50"/>
      <c r="CE4412" s="50"/>
      <c r="CF4412" s="50"/>
      <c r="CG4412" s="50"/>
      <c r="CH4412" s="50"/>
      <c r="CI4412" s="50"/>
      <c r="CJ4412" s="50"/>
      <c r="CK4412" s="50"/>
      <c r="CL4412" s="50"/>
      <c r="CM4412" s="50"/>
      <c r="CN4412" s="50"/>
      <c r="CO4412" s="50"/>
      <c r="CP4412" s="50"/>
      <c r="CQ4412" s="50"/>
      <c r="CR4412" s="50"/>
      <c r="CS4412" s="50"/>
      <c r="CT4412" s="50"/>
      <c r="CU4412" s="50"/>
      <c r="CV4412" s="50"/>
      <c r="CW4412" s="50"/>
      <c r="CX4412" s="50"/>
      <c r="CY4412" s="50"/>
      <c r="CZ4412" s="50"/>
      <c r="DA4412" s="50"/>
      <c r="DB4412" s="50"/>
      <c r="DC4412" s="50"/>
      <c r="DD4412" s="50"/>
      <c r="DE4412" s="50"/>
      <c r="DF4412" s="50"/>
      <c r="DG4412" s="50"/>
    </row>
    <row r="4413" spans="1:111" x14ac:dyDescent="0.2">
      <c r="A4413" s="17" t="s">
        <v>146</v>
      </c>
      <c r="B4413" s="17" t="s">
        <v>146</v>
      </c>
      <c r="C4413" s="17"/>
      <c r="D4413" s="75" t="s">
        <v>206</v>
      </c>
      <c r="E4413" s="358">
        <v>200</v>
      </c>
      <c r="F4413" s="352">
        <f t="shared" si="136"/>
        <v>120</v>
      </c>
      <c r="G4413" s="352">
        <f t="shared" si="137"/>
        <v>100</v>
      </c>
      <c r="H4413" s="50"/>
      <c r="I4413" s="50"/>
      <c r="J4413" s="50"/>
      <c r="K4413" s="50"/>
      <c r="L4413" s="50"/>
      <c r="M4413" s="50"/>
      <c r="N4413" s="50"/>
      <c r="O4413" s="50"/>
      <c r="P4413" s="50"/>
      <c r="Q4413" s="50"/>
      <c r="R4413" s="50"/>
      <c r="S4413" s="50"/>
      <c r="T4413" s="50"/>
      <c r="U4413" s="50"/>
      <c r="V4413" s="50"/>
      <c r="W4413" s="50"/>
      <c r="X4413" s="50"/>
      <c r="Y4413" s="50"/>
      <c r="Z4413" s="50"/>
      <c r="AA4413" s="50"/>
      <c r="AB4413" s="50"/>
      <c r="AC4413" s="50"/>
      <c r="AD4413" s="50"/>
      <c r="AE4413" s="50"/>
      <c r="AF4413" s="50"/>
      <c r="AG4413" s="50"/>
      <c r="AH4413" s="50"/>
      <c r="AI4413" s="50"/>
      <c r="AJ4413" s="50"/>
      <c r="AK4413" s="50"/>
      <c r="AL4413" s="50"/>
      <c r="AM4413" s="50"/>
      <c r="AN4413" s="50"/>
      <c r="AO4413" s="50"/>
      <c r="AP4413" s="50"/>
      <c r="AQ4413" s="50"/>
      <c r="AR4413" s="50"/>
      <c r="AS4413" s="50"/>
      <c r="AT4413" s="50"/>
      <c r="AU4413" s="50"/>
      <c r="AV4413" s="50"/>
      <c r="AW4413" s="50"/>
      <c r="AX4413" s="50"/>
      <c r="AY4413" s="50"/>
      <c r="AZ4413" s="50"/>
      <c r="BA4413" s="50"/>
      <c r="BB4413" s="50"/>
      <c r="BC4413" s="50"/>
      <c r="BD4413" s="50"/>
      <c r="BE4413" s="50"/>
      <c r="BF4413" s="50"/>
      <c r="BG4413" s="50"/>
      <c r="BH4413" s="50"/>
      <c r="BI4413" s="50"/>
      <c r="BJ4413" s="50"/>
      <c r="BK4413" s="50"/>
      <c r="BL4413" s="50"/>
      <c r="BM4413" s="50"/>
      <c r="BN4413" s="50"/>
      <c r="BO4413" s="50"/>
      <c r="BP4413" s="50"/>
      <c r="BQ4413" s="50"/>
      <c r="BR4413" s="50"/>
      <c r="BS4413" s="50"/>
      <c r="BT4413" s="50"/>
      <c r="BU4413" s="50"/>
      <c r="BV4413" s="50"/>
      <c r="BW4413" s="50"/>
      <c r="BX4413" s="50"/>
      <c r="BY4413" s="50"/>
      <c r="BZ4413" s="50"/>
      <c r="CA4413" s="50"/>
      <c r="CB4413" s="50"/>
      <c r="CC4413" s="50"/>
      <c r="CD4413" s="50"/>
      <c r="CE4413" s="50"/>
      <c r="CF4413" s="50"/>
      <c r="CG4413" s="50"/>
      <c r="CH4413" s="50"/>
      <c r="CI4413" s="50"/>
      <c r="CJ4413" s="50"/>
      <c r="CK4413" s="50"/>
      <c r="CL4413" s="50"/>
      <c r="CM4413" s="50"/>
      <c r="CN4413" s="50"/>
      <c r="CO4413" s="50"/>
      <c r="CP4413" s="50"/>
      <c r="CQ4413" s="50"/>
      <c r="CR4413" s="50"/>
      <c r="CS4413" s="50"/>
      <c r="CT4413" s="50"/>
      <c r="CU4413" s="50"/>
      <c r="CV4413" s="50"/>
      <c r="CW4413" s="50"/>
      <c r="CX4413" s="50"/>
      <c r="CY4413" s="50"/>
      <c r="CZ4413" s="50"/>
      <c r="DA4413" s="50"/>
      <c r="DB4413" s="50"/>
      <c r="DC4413" s="50"/>
      <c r="DD4413" s="50"/>
      <c r="DE4413" s="50"/>
      <c r="DF4413" s="50"/>
      <c r="DG4413" s="50"/>
    </row>
    <row r="4414" spans="1:111" ht="25.5" x14ac:dyDescent="0.2">
      <c r="A4414" s="17" t="s">
        <v>147</v>
      </c>
      <c r="B4414" s="17" t="s">
        <v>147</v>
      </c>
      <c r="C4414" s="17"/>
      <c r="D4414" s="78" t="s">
        <v>777</v>
      </c>
      <c r="E4414" s="358">
        <v>200</v>
      </c>
      <c r="F4414" s="352">
        <f t="shared" si="136"/>
        <v>120</v>
      </c>
      <c r="G4414" s="352">
        <f t="shared" si="137"/>
        <v>100</v>
      </c>
      <c r="H4414" s="50"/>
      <c r="I4414" s="50"/>
      <c r="J4414" s="50"/>
      <c r="K4414" s="50"/>
      <c r="L4414" s="50"/>
      <c r="M4414" s="50"/>
      <c r="N4414" s="50"/>
      <c r="O4414" s="50"/>
      <c r="P4414" s="50"/>
      <c r="Q4414" s="50"/>
      <c r="R4414" s="50"/>
      <c r="S4414" s="50"/>
      <c r="T4414" s="50"/>
      <c r="U4414" s="50"/>
      <c r="V4414" s="50"/>
      <c r="W4414" s="50"/>
      <c r="X4414" s="50"/>
      <c r="Y4414" s="50"/>
      <c r="Z4414" s="50"/>
      <c r="AA4414" s="50"/>
      <c r="AB4414" s="50"/>
      <c r="AC4414" s="50"/>
      <c r="AD4414" s="50"/>
      <c r="AE4414" s="50"/>
      <c r="AF4414" s="50"/>
      <c r="AG4414" s="50"/>
      <c r="AH4414" s="50"/>
      <c r="AI4414" s="50"/>
      <c r="AJ4414" s="50"/>
      <c r="AK4414" s="50"/>
      <c r="AL4414" s="50"/>
      <c r="AM4414" s="50"/>
      <c r="AN4414" s="50"/>
      <c r="AO4414" s="50"/>
      <c r="AP4414" s="50"/>
      <c r="AQ4414" s="50"/>
      <c r="AR4414" s="50"/>
      <c r="AS4414" s="50"/>
      <c r="AT4414" s="50"/>
      <c r="AU4414" s="50"/>
      <c r="AV4414" s="50"/>
      <c r="AW4414" s="50"/>
      <c r="AX4414" s="50"/>
      <c r="AY4414" s="50"/>
      <c r="AZ4414" s="50"/>
      <c r="BA4414" s="50"/>
      <c r="BB4414" s="50"/>
      <c r="BC4414" s="50"/>
      <c r="BD4414" s="50"/>
      <c r="BE4414" s="50"/>
      <c r="BF4414" s="50"/>
      <c r="BG4414" s="50"/>
      <c r="BH4414" s="50"/>
      <c r="BI4414" s="50"/>
      <c r="BJ4414" s="50"/>
      <c r="BK4414" s="50"/>
      <c r="BL4414" s="50"/>
      <c r="BM4414" s="50"/>
      <c r="BN4414" s="50"/>
      <c r="BO4414" s="50"/>
      <c r="BP4414" s="50"/>
      <c r="BQ4414" s="50"/>
      <c r="BR4414" s="50"/>
      <c r="BS4414" s="50"/>
      <c r="BT4414" s="50"/>
      <c r="BU4414" s="50"/>
      <c r="BV4414" s="50"/>
      <c r="BW4414" s="50"/>
      <c r="BX4414" s="50"/>
      <c r="BY4414" s="50"/>
      <c r="BZ4414" s="50"/>
      <c r="CA4414" s="50"/>
      <c r="CB4414" s="50"/>
      <c r="CC4414" s="50"/>
      <c r="CD4414" s="50"/>
      <c r="CE4414" s="50"/>
      <c r="CF4414" s="50"/>
      <c r="CG4414" s="50"/>
      <c r="CH4414" s="50"/>
      <c r="CI4414" s="50"/>
      <c r="CJ4414" s="50"/>
      <c r="CK4414" s="50"/>
      <c r="CL4414" s="50"/>
      <c r="CM4414" s="50"/>
      <c r="CN4414" s="50"/>
      <c r="CO4414" s="50"/>
      <c r="CP4414" s="50"/>
      <c r="CQ4414" s="50"/>
      <c r="CR4414" s="50"/>
      <c r="CS4414" s="50"/>
      <c r="CT4414" s="50"/>
      <c r="CU4414" s="50"/>
      <c r="CV4414" s="50"/>
      <c r="CW4414" s="50"/>
      <c r="CX4414" s="50"/>
      <c r="CY4414" s="50"/>
      <c r="CZ4414" s="50"/>
      <c r="DA4414" s="50"/>
      <c r="DB4414" s="50"/>
      <c r="DC4414" s="50"/>
      <c r="DD4414" s="50"/>
      <c r="DE4414" s="50"/>
      <c r="DF4414" s="50"/>
      <c r="DG4414" s="50"/>
    </row>
    <row r="4415" spans="1:111" x14ac:dyDescent="0.2">
      <c r="A4415" s="17" t="s">
        <v>171</v>
      </c>
      <c r="B4415" s="17" t="s">
        <v>171</v>
      </c>
      <c r="C4415" s="17"/>
      <c r="D4415" s="78" t="s">
        <v>778</v>
      </c>
      <c r="E4415" s="358">
        <v>200</v>
      </c>
      <c r="F4415" s="352">
        <f t="shared" si="136"/>
        <v>120</v>
      </c>
      <c r="G4415" s="352">
        <f t="shared" si="137"/>
        <v>100</v>
      </c>
      <c r="H4415" s="50"/>
      <c r="I4415" s="50"/>
      <c r="J4415" s="50"/>
      <c r="K4415" s="50"/>
      <c r="L4415" s="50"/>
      <c r="M4415" s="50"/>
      <c r="N4415" s="50"/>
      <c r="O4415" s="50"/>
      <c r="P4415" s="50"/>
      <c r="Q4415" s="50"/>
      <c r="R4415" s="50"/>
      <c r="S4415" s="50"/>
      <c r="T4415" s="50"/>
      <c r="U4415" s="50"/>
      <c r="V4415" s="50"/>
      <c r="W4415" s="50"/>
      <c r="X4415" s="50"/>
      <c r="Y4415" s="50"/>
      <c r="Z4415" s="50"/>
      <c r="AA4415" s="50"/>
      <c r="AB4415" s="50"/>
      <c r="AC4415" s="50"/>
      <c r="AD4415" s="50"/>
      <c r="AE4415" s="50"/>
      <c r="AF4415" s="50"/>
      <c r="AG4415" s="50"/>
      <c r="AH4415" s="50"/>
      <c r="AI4415" s="50"/>
      <c r="AJ4415" s="50"/>
      <c r="AK4415" s="50"/>
      <c r="AL4415" s="50"/>
      <c r="AM4415" s="50"/>
      <c r="AN4415" s="50"/>
      <c r="AO4415" s="50"/>
      <c r="AP4415" s="50"/>
      <c r="AQ4415" s="50"/>
      <c r="AR4415" s="50"/>
      <c r="AS4415" s="50"/>
      <c r="AT4415" s="50"/>
      <c r="AU4415" s="50"/>
      <c r="AV4415" s="50"/>
      <c r="AW4415" s="50"/>
      <c r="AX4415" s="50"/>
      <c r="AY4415" s="50"/>
      <c r="AZ4415" s="50"/>
      <c r="BA4415" s="50"/>
      <c r="BB4415" s="50"/>
      <c r="BC4415" s="50"/>
      <c r="BD4415" s="50"/>
      <c r="BE4415" s="50"/>
      <c r="BF4415" s="50"/>
      <c r="BG4415" s="50"/>
      <c r="BH4415" s="50"/>
      <c r="BI4415" s="50"/>
      <c r="BJ4415" s="50"/>
      <c r="BK4415" s="50"/>
      <c r="BL4415" s="50"/>
      <c r="BM4415" s="50"/>
      <c r="BN4415" s="50"/>
      <c r="BO4415" s="50"/>
      <c r="BP4415" s="50"/>
      <c r="BQ4415" s="50"/>
      <c r="BR4415" s="50"/>
      <c r="BS4415" s="50"/>
      <c r="BT4415" s="50"/>
      <c r="BU4415" s="50"/>
      <c r="BV4415" s="50"/>
      <c r="BW4415" s="50"/>
      <c r="BX4415" s="50"/>
      <c r="BY4415" s="50"/>
      <c r="BZ4415" s="50"/>
      <c r="CA4415" s="50"/>
      <c r="CB4415" s="50"/>
      <c r="CC4415" s="50"/>
      <c r="CD4415" s="50"/>
      <c r="CE4415" s="50"/>
      <c r="CF4415" s="50"/>
      <c r="CG4415" s="50"/>
      <c r="CH4415" s="50"/>
      <c r="CI4415" s="50"/>
      <c r="CJ4415" s="50"/>
      <c r="CK4415" s="50"/>
      <c r="CL4415" s="50"/>
      <c r="CM4415" s="50"/>
      <c r="CN4415" s="50"/>
      <c r="CO4415" s="50"/>
      <c r="CP4415" s="50"/>
      <c r="CQ4415" s="50"/>
      <c r="CR4415" s="50"/>
      <c r="CS4415" s="50"/>
      <c r="CT4415" s="50"/>
      <c r="CU4415" s="50"/>
      <c r="CV4415" s="50"/>
      <c r="CW4415" s="50"/>
      <c r="CX4415" s="50"/>
      <c r="CY4415" s="50"/>
      <c r="CZ4415" s="50"/>
      <c r="DA4415" s="50"/>
      <c r="DB4415" s="50"/>
      <c r="DC4415" s="50"/>
      <c r="DD4415" s="50"/>
      <c r="DE4415" s="50"/>
      <c r="DF4415" s="50"/>
      <c r="DG4415" s="50"/>
    </row>
    <row r="4416" spans="1:111" x14ac:dyDescent="0.2">
      <c r="A4416" s="17" t="s">
        <v>172</v>
      </c>
      <c r="B4416" s="17" t="s">
        <v>172</v>
      </c>
      <c r="C4416" s="17"/>
      <c r="D4416" s="78" t="s">
        <v>779</v>
      </c>
      <c r="E4416" s="358">
        <v>200</v>
      </c>
      <c r="F4416" s="352">
        <f t="shared" si="136"/>
        <v>120</v>
      </c>
      <c r="G4416" s="352">
        <f t="shared" si="137"/>
        <v>100</v>
      </c>
      <c r="H4416" s="50"/>
      <c r="I4416" s="50"/>
      <c r="J4416" s="50"/>
      <c r="K4416" s="50"/>
      <c r="L4416" s="50"/>
      <c r="M4416" s="50"/>
      <c r="N4416" s="50"/>
      <c r="O4416" s="50"/>
      <c r="P4416" s="50"/>
      <c r="Q4416" s="50"/>
      <c r="R4416" s="50"/>
      <c r="S4416" s="50"/>
      <c r="T4416" s="50"/>
      <c r="U4416" s="50"/>
      <c r="V4416" s="50"/>
      <c r="W4416" s="50"/>
      <c r="X4416" s="50"/>
      <c r="Y4416" s="50"/>
      <c r="Z4416" s="50"/>
      <c r="AA4416" s="50"/>
      <c r="AB4416" s="50"/>
      <c r="AC4416" s="50"/>
      <c r="AD4416" s="50"/>
      <c r="AE4416" s="50"/>
      <c r="AF4416" s="50"/>
      <c r="AG4416" s="50"/>
      <c r="AH4416" s="50"/>
      <c r="AI4416" s="50"/>
      <c r="AJ4416" s="50"/>
      <c r="AK4416" s="50"/>
      <c r="AL4416" s="50"/>
      <c r="AM4416" s="50"/>
      <c r="AN4416" s="50"/>
      <c r="AO4416" s="50"/>
      <c r="AP4416" s="50"/>
      <c r="AQ4416" s="50"/>
      <c r="AR4416" s="50"/>
      <c r="AS4416" s="50"/>
      <c r="AT4416" s="50"/>
      <c r="AU4416" s="50"/>
      <c r="AV4416" s="50"/>
      <c r="AW4416" s="50"/>
      <c r="AX4416" s="50"/>
      <c r="AY4416" s="50"/>
      <c r="AZ4416" s="50"/>
      <c r="BA4416" s="50"/>
      <c r="BB4416" s="50"/>
      <c r="BC4416" s="50"/>
      <c r="BD4416" s="50"/>
      <c r="BE4416" s="50"/>
      <c r="BF4416" s="50"/>
      <c r="BG4416" s="50"/>
      <c r="BH4416" s="50"/>
      <c r="BI4416" s="50"/>
      <c r="BJ4416" s="50"/>
      <c r="BK4416" s="50"/>
      <c r="BL4416" s="50"/>
      <c r="BM4416" s="50"/>
      <c r="BN4416" s="50"/>
      <c r="BO4416" s="50"/>
      <c r="BP4416" s="50"/>
      <c r="BQ4416" s="50"/>
      <c r="BR4416" s="50"/>
      <c r="BS4416" s="50"/>
      <c r="BT4416" s="50"/>
      <c r="BU4416" s="50"/>
      <c r="BV4416" s="50"/>
      <c r="BW4416" s="50"/>
      <c r="BX4416" s="50"/>
      <c r="BY4416" s="50"/>
      <c r="BZ4416" s="50"/>
      <c r="CA4416" s="50"/>
      <c r="CB4416" s="50"/>
      <c r="CC4416" s="50"/>
      <c r="CD4416" s="50"/>
      <c r="CE4416" s="50"/>
      <c r="CF4416" s="50"/>
      <c r="CG4416" s="50"/>
      <c r="CH4416" s="50"/>
      <c r="CI4416" s="50"/>
      <c r="CJ4416" s="50"/>
      <c r="CK4416" s="50"/>
      <c r="CL4416" s="50"/>
      <c r="CM4416" s="50"/>
      <c r="CN4416" s="50"/>
      <c r="CO4416" s="50"/>
      <c r="CP4416" s="50"/>
      <c r="CQ4416" s="50"/>
      <c r="CR4416" s="50"/>
      <c r="CS4416" s="50"/>
      <c r="CT4416" s="50"/>
      <c r="CU4416" s="50"/>
      <c r="CV4416" s="50"/>
      <c r="CW4416" s="50"/>
      <c r="CX4416" s="50"/>
      <c r="CY4416" s="50"/>
      <c r="CZ4416" s="50"/>
      <c r="DA4416" s="50"/>
      <c r="DB4416" s="50"/>
      <c r="DC4416" s="50"/>
      <c r="DD4416" s="50"/>
      <c r="DE4416" s="50"/>
      <c r="DF4416" s="50"/>
      <c r="DG4416" s="50"/>
    </row>
    <row r="4417" spans="1:111" x14ac:dyDescent="0.2">
      <c r="A4417" s="17" t="s">
        <v>1061</v>
      </c>
      <c r="B4417" s="17" t="s">
        <v>1061</v>
      </c>
      <c r="C4417" s="17"/>
      <c r="D4417" s="78" t="s">
        <v>780</v>
      </c>
      <c r="E4417" s="358">
        <v>1000</v>
      </c>
      <c r="F4417" s="352">
        <f t="shared" si="136"/>
        <v>600</v>
      </c>
      <c r="G4417" s="352">
        <f t="shared" si="137"/>
        <v>500</v>
      </c>
      <c r="H4417" s="50"/>
      <c r="I4417" s="50"/>
      <c r="J4417" s="50"/>
      <c r="K4417" s="50"/>
      <c r="L4417" s="50"/>
      <c r="M4417" s="50"/>
      <c r="N4417" s="50"/>
      <c r="O4417" s="50"/>
      <c r="P4417" s="50"/>
      <c r="Q4417" s="50"/>
      <c r="R4417" s="50"/>
      <c r="S4417" s="50"/>
      <c r="T4417" s="50"/>
      <c r="U4417" s="50"/>
      <c r="V4417" s="50"/>
      <c r="W4417" s="50"/>
      <c r="X4417" s="50"/>
      <c r="Y4417" s="50"/>
      <c r="Z4417" s="50"/>
      <c r="AA4417" s="50"/>
      <c r="AB4417" s="50"/>
      <c r="AC4417" s="50"/>
      <c r="AD4417" s="50"/>
      <c r="AE4417" s="50"/>
      <c r="AF4417" s="50"/>
      <c r="AG4417" s="50"/>
      <c r="AH4417" s="50"/>
      <c r="AI4417" s="50"/>
      <c r="AJ4417" s="50"/>
      <c r="AK4417" s="50"/>
      <c r="AL4417" s="50"/>
      <c r="AM4417" s="50"/>
      <c r="AN4417" s="50"/>
      <c r="AO4417" s="50"/>
      <c r="AP4417" s="50"/>
      <c r="AQ4417" s="50"/>
      <c r="AR4417" s="50"/>
      <c r="AS4417" s="50"/>
      <c r="AT4417" s="50"/>
      <c r="AU4417" s="50"/>
      <c r="AV4417" s="50"/>
      <c r="AW4417" s="50"/>
      <c r="AX4417" s="50"/>
      <c r="AY4417" s="50"/>
      <c r="AZ4417" s="50"/>
      <c r="BA4417" s="50"/>
      <c r="BB4417" s="50"/>
      <c r="BC4417" s="50"/>
      <c r="BD4417" s="50"/>
      <c r="BE4417" s="50"/>
      <c r="BF4417" s="50"/>
      <c r="BG4417" s="50"/>
      <c r="BH4417" s="50"/>
      <c r="BI4417" s="50"/>
      <c r="BJ4417" s="50"/>
      <c r="BK4417" s="50"/>
      <c r="BL4417" s="50"/>
      <c r="BM4417" s="50"/>
      <c r="BN4417" s="50"/>
      <c r="BO4417" s="50"/>
      <c r="BP4417" s="50"/>
      <c r="BQ4417" s="50"/>
      <c r="BR4417" s="50"/>
      <c r="BS4417" s="50"/>
      <c r="BT4417" s="50"/>
      <c r="BU4417" s="50"/>
      <c r="BV4417" s="50"/>
      <c r="BW4417" s="50"/>
      <c r="BX4417" s="50"/>
      <c r="BY4417" s="50"/>
      <c r="BZ4417" s="50"/>
      <c r="CA4417" s="50"/>
      <c r="CB4417" s="50"/>
      <c r="CC4417" s="50"/>
      <c r="CD4417" s="50"/>
      <c r="CE4417" s="50"/>
      <c r="CF4417" s="50"/>
      <c r="CG4417" s="50"/>
      <c r="CH4417" s="50"/>
      <c r="CI4417" s="50"/>
      <c r="CJ4417" s="50"/>
      <c r="CK4417" s="50"/>
      <c r="CL4417" s="50"/>
      <c r="CM4417" s="50"/>
      <c r="CN4417" s="50"/>
      <c r="CO4417" s="50"/>
      <c r="CP4417" s="50"/>
      <c r="CQ4417" s="50"/>
      <c r="CR4417" s="50"/>
      <c r="CS4417" s="50"/>
      <c r="CT4417" s="50"/>
      <c r="CU4417" s="50"/>
      <c r="CV4417" s="50"/>
      <c r="CW4417" s="50"/>
      <c r="CX4417" s="50"/>
      <c r="CY4417" s="50"/>
      <c r="CZ4417" s="50"/>
      <c r="DA4417" s="50"/>
      <c r="DB4417" s="50"/>
      <c r="DC4417" s="50"/>
      <c r="DD4417" s="50"/>
      <c r="DE4417" s="50"/>
      <c r="DF4417" s="50"/>
      <c r="DG4417" s="50"/>
    </row>
    <row r="4418" spans="1:111" ht="25.5" x14ac:dyDescent="0.2">
      <c r="A4418" s="17" t="s">
        <v>1167</v>
      </c>
      <c r="B4418" s="570"/>
      <c r="C4418" s="570" t="s">
        <v>83</v>
      </c>
      <c r="D4418" s="78" t="s">
        <v>7437</v>
      </c>
      <c r="E4418" s="358">
        <v>200</v>
      </c>
      <c r="F4418" s="352">
        <f t="shared" si="136"/>
        <v>120</v>
      </c>
      <c r="G4418" s="352">
        <f t="shared" si="137"/>
        <v>100</v>
      </c>
      <c r="H4418" s="50"/>
      <c r="I4418" s="50"/>
      <c r="J4418" s="50"/>
      <c r="K4418" s="50"/>
      <c r="L4418" s="50"/>
      <c r="M4418" s="50"/>
      <c r="N4418" s="50"/>
      <c r="O4418" s="50"/>
      <c r="P4418" s="50"/>
      <c r="Q4418" s="50"/>
      <c r="R4418" s="50"/>
      <c r="S4418" s="50"/>
      <c r="T4418" s="50"/>
      <c r="U4418" s="50"/>
      <c r="V4418" s="50"/>
      <c r="W4418" s="50"/>
      <c r="X4418" s="50"/>
      <c r="Y4418" s="50"/>
      <c r="Z4418" s="50"/>
      <c r="AA4418" s="50"/>
      <c r="AB4418" s="50"/>
      <c r="AC4418" s="50"/>
      <c r="AD4418" s="50"/>
      <c r="AE4418" s="50"/>
      <c r="AF4418" s="50"/>
      <c r="AG4418" s="50"/>
      <c r="AH4418" s="50"/>
      <c r="AI4418" s="50"/>
      <c r="AJ4418" s="50"/>
      <c r="AK4418" s="50"/>
      <c r="AL4418" s="50"/>
      <c r="AM4418" s="50"/>
      <c r="AN4418" s="50"/>
      <c r="AO4418" s="50"/>
      <c r="AP4418" s="50"/>
      <c r="AQ4418" s="50"/>
      <c r="AR4418" s="50"/>
      <c r="AS4418" s="50"/>
      <c r="AT4418" s="50"/>
      <c r="AU4418" s="50"/>
      <c r="AV4418" s="50"/>
      <c r="AW4418" s="50"/>
      <c r="AX4418" s="50"/>
      <c r="AY4418" s="50"/>
      <c r="AZ4418" s="50"/>
      <c r="BA4418" s="50"/>
      <c r="BB4418" s="50"/>
      <c r="BC4418" s="50"/>
      <c r="BD4418" s="50"/>
      <c r="BE4418" s="50"/>
      <c r="BF4418" s="50"/>
      <c r="BG4418" s="50"/>
      <c r="BH4418" s="50"/>
      <c r="BI4418" s="50"/>
      <c r="BJ4418" s="50"/>
      <c r="BK4418" s="50"/>
      <c r="BL4418" s="50"/>
      <c r="BM4418" s="50"/>
      <c r="BN4418" s="50"/>
      <c r="BO4418" s="50"/>
      <c r="BP4418" s="50"/>
      <c r="BQ4418" s="50"/>
      <c r="BR4418" s="50"/>
      <c r="BS4418" s="50"/>
      <c r="BT4418" s="50"/>
      <c r="BU4418" s="50"/>
      <c r="BV4418" s="50"/>
      <c r="BW4418" s="50"/>
      <c r="BX4418" s="50"/>
      <c r="BY4418" s="50"/>
      <c r="BZ4418" s="50"/>
      <c r="CA4418" s="50"/>
      <c r="CB4418" s="50"/>
      <c r="CC4418" s="50"/>
      <c r="CD4418" s="50"/>
      <c r="CE4418" s="50"/>
      <c r="CF4418" s="50"/>
      <c r="CG4418" s="50"/>
      <c r="CH4418" s="50"/>
      <c r="CI4418" s="50"/>
      <c r="CJ4418" s="50"/>
      <c r="CK4418" s="50"/>
      <c r="CL4418" s="50"/>
      <c r="CM4418" s="50"/>
      <c r="CN4418" s="50"/>
      <c r="CO4418" s="50"/>
      <c r="CP4418" s="50"/>
      <c r="CQ4418" s="50"/>
      <c r="CR4418" s="50"/>
      <c r="CS4418" s="50"/>
      <c r="CT4418" s="50"/>
      <c r="CU4418" s="50"/>
      <c r="CV4418" s="50"/>
      <c r="CW4418" s="50"/>
      <c r="CX4418" s="50"/>
      <c r="CY4418" s="50"/>
      <c r="CZ4418" s="50"/>
      <c r="DA4418" s="50"/>
      <c r="DB4418" s="50"/>
      <c r="DC4418" s="50"/>
      <c r="DD4418" s="50"/>
      <c r="DE4418" s="50"/>
      <c r="DF4418" s="50"/>
      <c r="DG4418" s="50"/>
    </row>
    <row r="4419" spans="1:111" ht="25.5" x14ac:dyDescent="0.2">
      <c r="A4419" s="17" t="s">
        <v>1168</v>
      </c>
      <c r="B4419" s="572"/>
      <c r="C4419" s="572"/>
      <c r="D4419" s="78" t="s">
        <v>7438</v>
      </c>
      <c r="E4419" s="358">
        <v>200</v>
      </c>
      <c r="F4419" s="352">
        <f t="shared" si="136"/>
        <v>120</v>
      </c>
      <c r="G4419" s="352">
        <f t="shared" si="137"/>
        <v>100</v>
      </c>
      <c r="H4419" s="50"/>
      <c r="I4419" s="50"/>
      <c r="J4419" s="50"/>
      <c r="K4419" s="50"/>
      <c r="L4419" s="50"/>
      <c r="M4419" s="50"/>
      <c r="N4419" s="50"/>
      <c r="O4419" s="50"/>
      <c r="P4419" s="50"/>
      <c r="Q4419" s="50"/>
      <c r="R4419" s="50"/>
      <c r="S4419" s="50"/>
      <c r="T4419" s="50"/>
      <c r="U4419" s="50"/>
      <c r="V4419" s="50"/>
      <c r="W4419" s="50"/>
      <c r="X4419" s="50"/>
      <c r="Y4419" s="50"/>
      <c r="Z4419" s="50"/>
      <c r="AA4419" s="50"/>
      <c r="AB4419" s="50"/>
      <c r="AC4419" s="50"/>
      <c r="AD4419" s="50"/>
      <c r="AE4419" s="50"/>
      <c r="AF4419" s="50"/>
      <c r="AG4419" s="50"/>
      <c r="AH4419" s="50"/>
      <c r="AI4419" s="50"/>
      <c r="AJ4419" s="50"/>
      <c r="AK4419" s="50"/>
      <c r="AL4419" s="50"/>
      <c r="AM4419" s="50"/>
      <c r="AN4419" s="50"/>
      <c r="AO4419" s="50"/>
      <c r="AP4419" s="50"/>
      <c r="AQ4419" s="50"/>
      <c r="AR4419" s="50"/>
      <c r="AS4419" s="50"/>
      <c r="AT4419" s="50"/>
      <c r="AU4419" s="50"/>
      <c r="AV4419" s="50"/>
      <c r="AW4419" s="50"/>
      <c r="AX4419" s="50"/>
      <c r="AY4419" s="50"/>
      <c r="AZ4419" s="50"/>
      <c r="BA4419" s="50"/>
      <c r="BB4419" s="50"/>
      <c r="BC4419" s="50"/>
      <c r="BD4419" s="50"/>
      <c r="BE4419" s="50"/>
      <c r="BF4419" s="50"/>
      <c r="BG4419" s="50"/>
      <c r="BH4419" s="50"/>
      <c r="BI4419" s="50"/>
      <c r="BJ4419" s="50"/>
      <c r="BK4419" s="50"/>
      <c r="BL4419" s="50"/>
      <c r="BM4419" s="50"/>
      <c r="BN4419" s="50"/>
      <c r="BO4419" s="50"/>
      <c r="BP4419" s="50"/>
      <c r="BQ4419" s="50"/>
      <c r="BR4419" s="50"/>
      <c r="BS4419" s="50"/>
      <c r="BT4419" s="50"/>
      <c r="BU4419" s="50"/>
      <c r="BV4419" s="50"/>
      <c r="BW4419" s="50"/>
      <c r="BX4419" s="50"/>
      <c r="BY4419" s="50"/>
      <c r="BZ4419" s="50"/>
      <c r="CA4419" s="50"/>
      <c r="CB4419" s="50"/>
      <c r="CC4419" s="50"/>
      <c r="CD4419" s="50"/>
      <c r="CE4419" s="50"/>
      <c r="CF4419" s="50"/>
      <c r="CG4419" s="50"/>
      <c r="CH4419" s="50"/>
      <c r="CI4419" s="50"/>
      <c r="CJ4419" s="50"/>
      <c r="CK4419" s="50"/>
      <c r="CL4419" s="50"/>
      <c r="CM4419" s="50"/>
      <c r="CN4419" s="50"/>
      <c r="CO4419" s="50"/>
      <c r="CP4419" s="50"/>
      <c r="CQ4419" s="50"/>
      <c r="CR4419" s="50"/>
      <c r="CS4419" s="50"/>
      <c r="CT4419" s="50"/>
      <c r="CU4419" s="50"/>
      <c r="CV4419" s="50"/>
      <c r="CW4419" s="50"/>
      <c r="CX4419" s="50"/>
      <c r="CY4419" s="50"/>
      <c r="CZ4419" s="50"/>
      <c r="DA4419" s="50"/>
      <c r="DB4419" s="50"/>
      <c r="DC4419" s="50"/>
      <c r="DD4419" s="50"/>
      <c r="DE4419" s="50"/>
      <c r="DF4419" s="50"/>
      <c r="DG4419" s="50"/>
    </row>
    <row r="4420" spans="1:111" x14ac:dyDescent="0.2">
      <c r="A4420" s="205" t="s">
        <v>1531</v>
      </c>
      <c r="B4420" s="205"/>
      <c r="C4420" s="379"/>
      <c r="D4420" s="145" t="s">
        <v>8484</v>
      </c>
      <c r="E4420" s="358">
        <v>1100</v>
      </c>
      <c r="F4420" s="352">
        <f t="shared" si="136"/>
        <v>660</v>
      </c>
      <c r="G4420" s="352">
        <f t="shared" si="137"/>
        <v>550</v>
      </c>
      <c r="H4420" s="50"/>
      <c r="I4420" s="50"/>
      <c r="J4420" s="50"/>
      <c r="K4420" s="50"/>
      <c r="L4420" s="50"/>
      <c r="M4420" s="50"/>
      <c r="N4420" s="50"/>
      <c r="O4420" s="50"/>
      <c r="P4420" s="50"/>
      <c r="Q4420" s="50"/>
      <c r="R4420" s="50"/>
      <c r="S4420" s="50"/>
      <c r="T4420" s="50"/>
      <c r="U4420" s="50"/>
      <c r="V4420" s="50"/>
      <c r="W4420" s="50"/>
      <c r="X4420" s="50"/>
      <c r="Y4420" s="50"/>
      <c r="Z4420" s="50"/>
      <c r="AA4420" s="50"/>
      <c r="AB4420" s="50"/>
      <c r="AC4420" s="50"/>
      <c r="AD4420" s="50"/>
      <c r="AE4420" s="50"/>
      <c r="AF4420" s="50"/>
      <c r="AG4420" s="50"/>
      <c r="AH4420" s="50"/>
      <c r="AI4420" s="50"/>
      <c r="AJ4420" s="50"/>
      <c r="AK4420" s="50"/>
      <c r="AL4420" s="50"/>
      <c r="AM4420" s="50"/>
      <c r="AN4420" s="50"/>
      <c r="AO4420" s="50"/>
      <c r="AP4420" s="50"/>
      <c r="AQ4420" s="50"/>
      <c r="AR4420" s="50"/>
      <c r="AS4420" s="50"/>
      <c r="AT4420" s="50"/>
      <c r="AU4420" s="50"/>
      <c r="AV4420" s="50"/>
      <c r="AW4420" s="50"/>
      <c r="AX4420" s="50"/>
      <c r="AY4420" s="50"/>
      <c r="AZ4420" s="50"/>
      <c r="BA4420" s="50"/>
      <c r="BB4420" s="50"/>
      <c r="BC4420" s="50"/>
      <c r="BD4420" s="50"/>
      <c r="BE4420" s="50"/>
      <c r="BF4420" s="50"/>
      <c r="BG4420" s="50"/>
      <c r="BH4420" s="50"/>
      <c r="BI4420" s="50"/>
      <c r="BJ4420" s="50"/>
      <c r="BK4420" s="50"/>
      <c r="BL4420" s="50"/>
      <c r="BM4420" s="50"/>
      <c r="BN4420" s="50"/>
      <c r="BO4420" s="50"/>
      <c r="BP4420" s="50"/>
      <c r="BQ4420" s="50"/>
      <c r="BR4420" s="50"/>
      <c r="BS4420" s="50"/>
      <c r="BT4420" s="50"/>
      <c r="BU4420" s="50"/>
      <c r="BV4420" s="50"/>
      <c r="BW4420" s="50"/>
      <c r="BX4420" s="50"/>
      <c r="BY4420" s="50"/>
      <c r="BZ4420" s="50"/>
      <c r="CA4420" s="50"/>
      <c r="CB4420" s="50"/>
      <c r="CC4420" s="50"/>
      <c r="CD4420" s="50"/>
      <c r="CE4420" s="50"/>
      <c r="CF4420" s="50"/>
      <c r="CG4420" s="50"/>
      <c r="CH4420" s="50"/>
      <c r="CI4420" s="50"/>
      <c r="CJ4420" s="50"/>
      <c r="CK4420" s="50"/>
      <c r="CL4420" s="50"/>
      <c r="CM4420" s="50"/>
      <c r="CN4420" s="50"/>
      <c r="CO4420" s="50"/>
      <c r="CP4420" s="50"/>
      <c r="CQ4420" s="50"/>
      <c r="CR4420" s="50"/>
      <c r="CS4420" s="50"/>
      <c r="CT4420" s="50"/>
      <c r="CU4420" s="50"/>
      <c r="CV4420" s="50"/>
      <c r="CW4420" s="50"/>
      <c r="CX4420" s="50"/>
      <c r="CY4420" s="50"/>
      <c r="CZ4420" s="50"/>
      <c r="DA4420" s="50"/>
      <c r="DB4420" s="50"/>
      <c r="DC4420" s="50"/>
      <c r="DD4420" s="50"/>
      <c r="DE4420" s="50"/>
      <c r="DF4420" s="50"/>
      <c r="DG4420" s="50"/>
    </row>
    <row r="4421" spans="1:111" x14ac:dyDescent="0.2">
      <c r="A4421" s="132" t="s">
        <v>148</v>
      </c>
      <c r="B4421" s="397">
        <v>14</v>
      </c>
      <c r="C4421" s="397">
        <v>3</v>
      </c>
      <c r="D4421" s="75" t="s">
        <v>782</v>
      </c>
      <c r="E4421" s="353">
        <v>0</v>
      </c>
      <c r="F4421" s="352">
        <f t="shared" si="136"/>
        <v>0</v>
      </c>
      <c r="G4421" s="352">
        <f t="shared" si="137"/>
        <v>0</v>
      </c>
      <c r="H4421" s="50"/>
      <c r="I4421" s="50"/>
      <c r="J4421" s="50"/>
      <c r="K4421" s="50"/>
      <c r="L4421" s="50"/>
      <c r="M4421" s="50"/>
      <c r="N4421" s="50"/>
      <c r="O4421" s="50"/>
      <c r="P4421" s="50"/>
      <c r="Q4421" s="50"/>
      <c r="R4421" s="50"/>
      <c r="S4421" s="50"/>
      <c r="T4421" s="50"/>
      <c r="U4421" s="50"/>
      <c r="V4421" s="50"/>
      <c r="W4421" s="50"/>
      <c r="X4421" s="50"/>
      <c r="Y4421" s="50"/>
      <c r="Z4421" s="50"/>
      <c r="AA4421" s="50"/>
      <c r="AB4421" s="50"/>
      <c r="AC4421" s="50"/>
      <c r="AD4421" s="50"/>
      <c r="AE4421" s="50"/>
      <c r="AF4421" s="50"/>
      <c r="AG4421" s="50"/>
      <c r="AH4421" s="50"/>
      <c r="AI4421" s="50"/>
      <c r="AJ4421" s="50"/>
      <c r="AK4421" s="50"/>
      <c r="AL4421" s="50"/>
      <c r="AM4421" s="50"/>
      <c r="AN4421" s="50"/>
      <c r="AO4421" s="50"/>
      <c r="AP4421" s="50"/>
      <c r="AQ4421" s="50"/>
      <c r="AR4421" s="50"/>
      <c r="AS4421" s="50"/>
      <c r="AT4421" s="50"/>
      <c r="AU4421" s="50"/>
      <c r="AV4421" s="50"/>
      <c r="AW4421" s="50"/>
      <c r="AX4421" s="50"/>
      <c r="AY4421" s="50"/>
      <c r="AZ4421" s="50"/>
      <c r="BA4421" s="50"/>
      <c r="BB4421" s="50"/>
      <c r="BC4421" s="50"/>
      <c r="BD4421" s="50"/>
      <c r="BE4421" s="50"/>
      <c r="BF4421" s="50"/>
      <c r="BG4421" s="50"/>
      <c r="BH4421" s="50"/>
      <c r="BI4421" s="50"/>
      <c r="BJ4421" s="50"/>
      <c r="BK4421" s="50"/>
      <c r="BL4421" s="50"/>
      <c r="BM4421" s="50"/>
      <c r="BN4421" s="50"/>
      <c r="BO4421" s="50"/>
      <c r="BP4421" s="50"/>
      <c r="BQ4421" s="50"/>
      <c r="BR4421" s="50"/>
      <c r="BS4421" s="50"/>
      <c r="BT4421" s="50"/>
      <c r="BU4421" s="50"/>
      <c r="BV4421" s="50"/>
      <c r="BW4421" s="50"/>
      <c r="BX4421" s="50"/>
      <c r="BY4421" s="50"/>
      <c r="BZ4421" s="50"/>
      <c r="CA4421" s="50"/>
      <c r="CB4421" s="50"/>
      <c r="CC4421" s="50"/>
      <c r="CD4421" s="50"/>
      <c r="CE4421" s="50"/>
      <c r="CF4421" s="50"/>
      <c r="CG4421" s="50"/>
      <c r="CH4421" s="50"/>
      <c r="CI4421" s="50"/>
      <c r="CJ4421" s="50"/>
      <c r="CK4421" s="50"/>
      <c r="CL4421" s="50"/>
      <c r="CM4421" s="50"/>
      <c r="CN4421" s="50"/>
      <c r="CO4421" s="50"/>
      <c r="CP4421" s="50"/>
      <c r="CQ4421" s="50"/>
      <c r="CR4421" s="50"/>
      <c r="CS4421" s="50"/>
      <c r="CT4421" s="50"/>
      <c r="CU4421" s="50"/>
      <c r="CV4421" s="50"/>
      <c r="CW4421" s="50"/>
      <c r="CX4421" s="50"/>
      <c r="CY4421" s="50"/>
      <c r="CZ4421" s="50"/>
      <c r="DA4421" s="50"/>
      <c r="DB4421" s="50"/>
      <c r="DC4421" s="50"/>
      <c r="DD4421" s="50"/>
      <c r="DE4421" s="50"/>
      <c r="DF4421" s="50"/>
      <c r="DG4421" s="50"/>
    </row>
    <row r="4422" spans="1:111" x14ac:dyDescent="0.2">
      <c r="A4422" s="560" t="s">
        <v>117</v>
      </c>
      <c r="B4422" s="560" t="s">
        <v>117</v>
      </c>
      <c r="C4422" s="560" t="s">
        <v>84</v>
      </c>
      <c r="D4422" s="75" t="s">
        <v>227</v>
      </c>
      <c r="E4422" s="362"/>
      <c r="F4422" s="352">
        <f t="shared" si="136"/>
        <v>0</v>
      </c>
      <c r="G4422" s="352">
        <f t="shared" si="137"/>
        <v>0</v>
      </c>
      <c r="H4422" s="50"/>
      <c r="I4422" s="50"/>
      <c r="J4422" s="50"/>
      <c r="K4422" s="50"/>
      <c r="L4422" s="50"/>
      <c r="M4422" s="50"/>
      <c r="N4422" s="50"/>
      <c r="O4422" s="50"/>
      <c r="P4422" s="50"/>
      <c r="Q4422" s="50"/>
      <c r="R4422" s="50"/>
      <c r="S4422" s="50"/>
      <c r="T4422" s="50"/>
      <c r="U4422" s="50"/>
      <c r="V4422" s="50"/>
      <c r="W4422" s="50"/>
      <c r="X4422" s="50"/>
      <c r="Y4422" s="50"/>
      <c r="Z4422" s="50"/>
      <c r="AA4422" s="50"/>
      <c r="AB4422" s="50"/>
      <c r="AC4422" s="50"/>
      <c r="AD4422" s="50"/>
      <c r="AE4422" s="50"/>
      <c r="AF4422" s="50"/>
      <c r="AG4422" s="50"/>
      <c r="AH4422" s="50"/>
      <c r="AI4422" s="50"/>
      <c r="AJ4422" s="50"/>
      <c r="AK4422" s="50"/>
      <c r="AL4422" s="50"/>
      <c r="AM4422" s="50"/>
      <c r="AN4422" s="50"/>
      <c r="AO4422" s="50"/>
      <c r="AP4422" s="50"/>
      <c r="AQ4422" s="50"/>
      <c r="AR4422" s="50"/>
      <c r="AS4422" s="50"/>
      <c r="AT4422" s="50"/>
      <c r="AU4422" s="50"/>
      <c r="AV4422" s="50"/>
      <c r="AW4422" s="50"/>
      <c r="AX4422" s="50"/>
      <c r="AY4422" s="50"/>
      <c r="AZ4422" s="50"/>
      <c r="BA4422" s="50"/>
      <c r="BB4422" s="50"/>
      <c r="BC4422" s="50"/>
      <c r="BD4422" s="50"/>
      <c r="BE4422" s="50"/>
      <c r="BF4422" s="50"/>
      <c r="BG4422" s="50"/>
      <c r="BH4422" s="50"/>
      <c r="BI4422" s="50"/>
      <c r="BJ4422" s="50"/>
      <c r="BK4422" s="50"/>
      <c r="BL4422" s="50"/>
      <c r="BM4422" s="50"/>
      <c r="BN4422" s="50"/>
      <c r="BO4422" s="50"/>
      <c r="BP4422" s="50"/>
      <c r="BQ4422" s="50"/>
      <c r="BR4422" s="50"/>
      <c r="BS4422" s="50"/>
      <c r="BT4422" s="50"/>
      <c r="BU4422" s="50"/>
      <c r="BV4422" s="50"/>
      <c r="BW4422" s="50"/>
      <c r="BX4422" s="50"/>
      <c r="BY4422" s="50"/>
      <c r="BZ4422" s="50"/>
      <c r="CA4422" s="50"/>
      <c r="CB4422" s="50"/>
      <c r="CC4422" s="50"/>
      <c r="CD4422" s="50"/>
      <c r="CE4422" s="50"/>
      <c r="CF4422" s="50"/>
      <c r="CG4422" s="50"/>
      <c r="CH4422" s="50"/>
      <c r="CI4422" s="50"/>
      <c r="CJ4422" s="50"/>
      <c r="CK4422" s="50"/>
      <c r="CL4422" s="50"/>
      <c r="CM4422" s="50"/>
      <c r="CN4422" s="50"/>
      <c r="CO4422" s="50"/>
      <c r="CP4422" s="50"/>
      <c r="CQ4422" s="50"/>
      <c r="CR4422" s="50"/>
      <c r="CS4422" s="50"/>
      <c r="CT4422" s="50"/>
      <c r="CU4422" s="50"/>
      <c r="CV4422" s="50"/>
      <c r="CW4422" s="50"/>
      <c r="CX4422" s="50"/>
      <c r="CY4422" s="50"/>
      <c r="CZ4422" s="50"/>
      <c r="DA4422" s="50"/>
      <c r="DB4422" s="50"/>
      <c r="DC4422" s="50"/>
      <c r="DD4422" s="50"/>
      <c r="DE4422" s="50"/>
      <c r="DF4422" s="50"/>
      <c r="DG4422" s="50"/>
    </row>
    <row r="4423" spans="1:111" ht="25.5" x14ac:dyDescent="0.2">
      <c r="A4423" s="561"/>
      <c r="B4423" s="561"/>
      <c r="C4423" s="561"/>
      <c r="D4423" s="80" t="s">
        <v>783</v>
      </c>
      <c r="E4423" s="358">
        <v>1700</v>
      </c>
      <c r="F4423" s="352">
        <f t="shared" si="136"/>
        <v>1020</v>
      </c>
      <c r="G4423" s="352">
        <f t="shared" si="137"/>
        <v>850</v>
      </c>
      <c r="H4423" s="50"/>
      <c r="I4423" s="50"/>
      <c r="J4423" s="50"/>
      <c r="K4423" s="50"/>
      <c r="L4423" s="50"/>
      <c r="M4423" s="50"/>
      <c r="N4423" s="50"/>
      <c r="O4423" s="50"/>
      <c r="P4423" s="50"/>
      <c r="Q4423" s="50"/>
      <c r="R4423" s="50"/>
      <c r="S4423" s="50"/>
      <c r="T4423" s="50"/>
      <c r="U4423" s="50"/>
      <c r="V4423" s="50"/>
      <c r="W4423" s="50"/>
      <c r="X4423" s="50"/>
      <c r="Y4423" s="50"/>
      <c r="Z4423" s="50"/>
      <c r="AA4423" s="50"/>
      <c r="AB4423" s="50"/>
      <c r="AC4423" s="50"/>
      <c r="AD4423" s="50"/>
      <c r="AE4423" s="50"/>
      <c r="AF4423" s="50"/>
      <c r="AG4423" s="50"/>
      <c r="AH4423" s="50"/>
      <c r="AI4423" s="50"/>
      <c r="AJ4423" s="50"/>
      <c r="AK4423" s="50"/>
      <c r="AL4423" s="50"/>
      <c r="AM4423" s="50"/>
      <c r="AN4423" s="50"/>
      <c r="AO4423" s="50"/>
      <c r="AP4423" s="50"/>
      <c r="AQ4423" s="50"/>
      <c r="AR4423" s="50"/>
      <c r="AS4423" s="50"/>
      <c r="AT4423" s="50"/>
      <c r="AU4423" s="50"/>
      <c r="AV4423" s="50"/>
      <c r="AW4423" s="50"/>
      <c r="AX4423" s="50"/>
      <c r="AY4423" s="50"/>
      <c r="AZ4423" s="50"/>
      <c r="BA4423" s="50"/>
      <c r="BB4423" s="50"/>
      <c r="BC4423" s="50"/>
      <c r="BD4423" s="50"/>
      <c r="BE4423" s="50"/>
      <c r="BF4423" s="50"/>
      <c r="BG4423" s="50"/>
      <c r="BH4423" s="50"/>
      <c r="BI4423" s="50"/>
      <c r="BJ4423" s="50"/>
      <c r="BK4423" s="50"/>
      <c r="BL4423" s="50"/>
      <c r="BM4423" s="50"/>
      <c r="BN4423" s="50"/>
      <c r="BO4423" s="50"/>
      <c r="BP4423" s="50"/>
      <c r="BQ4423" s="50"/>
      <c r="BR4423" s="50"/>
      <c r="BS4423" s="50"/>
      <c r="BT4423" s="50"/>
      <c r="BU4423" s="50"/>
      <c r="BV4423" s="50"/>
      <c r="BW4423" s="50"/>
      <c r="BX4423" s="50"/>
      <c r="BY4423" s="50"/>
      <c r="BZ4423" s="50"/>
      <c r="CA4423" s="50"/>
      <c r="CB4423" s="50"/>
      <c r="CC4423" s="50"/>
      <c r="CD4423" s="50"/>
      <c r="CE4423" s="50"/>
      <c r="CF4423" s="50"/>
      <c r="CG4423" s="50"/>
      <c r="CH4423" s="50"/>
      <c r="CI4423" s="50"/>
      <c r="CJ4423" s="50"/>
      <c r="CK4423" s="50"/>
      <c r="CL4423" s="50"/>
      <c r="CM4423" s="50"/>
      <c r="CN4423" s="50"/>
      <c r="CO4423" s="50"/>
      <c r="CP4423" s="50"/>
      <c r="CQ4423" s="50"/>
      <c r="CR4423" s="50"/>
      <c r="CS4423" s="50"/>
      <c r="CT4423" s="50"/>
      <c r="CU4423" s="50"/>
      <c r="CV4423" s="50"/>
      <c r="CW4423" s="50"/>
      <c r="CX4423" s="50"/>
      <c r="CY4423" s="50"/>
      <c r="CZ4423" s="50"/>
      <c r="DA4423" s="50"/>
      <c r="DB4423" s="50"/>
      <c r="DC4423" s="50"/>
      <c r="DD4423" s="50"/>
      <c r="DE4423" s="50"/>
      <c r="DF4423" s="50"/>
      <c r="DG4423" s="50"/>
    </row>
    <row r="4424" spans="1:111" x14ac:dyDescent="0.2">
      <c r="A4424" s="562"/>
      <c r="B4424" s="562"/>
      <c r="C4424" s="562"/>
      <c r="D4424" s="80" t="s">
        <v>1527</v>
      </c>
      <c r="E4424" s="358">
        <v>1500</v>
      </c>
      <c r="F4424" s="352">
        <f t="shared" si="136"/>
        <v>900</v>
      </c>
      <c r="G4424" s="352">
        <f t="shared" si="137"/>
        <v>750</v>
      </c>
      <c r="H4424" s="50"/>
      <c r="I4424" s="50"/>
      <c r="J4424" s="50"/>
      <c r="K4424" s="50"/>
      <c r="L4424" s="50"/>
      <c r="M4424" s="50"/>
      <c r="N4424" s="50"/>
      <c r="O4424" s="50"/>
      <c r="P4424" s="50"/>
      <c r="Q4424" s="50"/>
      <c r="R4424" s="50"/>
      <c r="S4424" s="50"/>
      <c r="T4424" s="50"/>
      <c r="U4424" s="50"/>
      <c r="V4424" s="50"/>
      <c r="W4424" s="50"/>
      <c r="X4424" s="50"/>
      <c r="Y4424" s="50"/>
      <c r="Z4424" s="50"/>
      <c r="AA4424" s="50"/>
      <c r="AB4424" s="50"/>
      <c r="AC4424" s="50"/>
      <c r="AD4424" s="50"/>
      <c r="AE4424" s="50"/>
      <c r="AF4424" s="50"/>
      <c r="AG4424" s="50"/>
      <c r="AH4424" s="50"/>
      <c r="AI4424" s="50"/>
      <c r="AJ4424" s="50"/>
      <c r="AK4424" s="50"/>
      <c r="AL4424" s="50"/>
      <c r="AM4424" s="50"/>
      <c r="AN4424" s="50"/>
      <c r="AO4424" s="50"/>
      <c r="AP4424" s="50"/>
      <c r="AQ4424" s="50"/>
      <c r="AR4424" s="50"/>
      <c r="AS4424" s="50"/>
      <c r="AT4424" s="50"/>
      <c r="AU4424" s="50"/>
      <c r="AV4424" s="50"/>
      <c r="AW4424" s="50"/>
      <c r="AX4424" s="50"/>
      <c r="AY4424" s="50"/>
      <c r="AZ4424" s="50"/>
      <c r="BA4424" s="50"/>
      <c r="BB4424" s="50"/>
      <c r="BC4424" s="50"/>
      <c r="BD4424" s="50"/>
      <c r="BE4424" s="50"/>
      <c r="BF4424" s="50"/>
      <c r="BG4424" s="50"/>
      <c r="BH4424" s="50"/>
      <c r="BI4424" s="50"/>
      <c r="BJ4424" s="50"/>
      <c r="BK4424" s="50"/>
      <c r="BL4424" s="50"/>
      <c r="BM4424" s="50"/>
      <c r="BN4424" s="50"/>
      <c r="BO4424" s="50"/>
      <c r="BP4424" s="50"/>
      <c r="BQ4424" s="50"/>
      <c r="BR4424" s="50"/>
      <c r="BS4424" s="50"/>
      <c r="BT4424" s="50"/>
      <c r="BU4424" s="50"/>
      <c r="BV4424" s="50"/>
      <c r="BW4424" s="50"/>
      <c r="BX4424" s="50"/>
      <c r="BY4424" s="50"/>
      <c r="BZ4424" s="50"/>
      <c r="CA4424" s="50"/>
      <c r="CB4424" s="50"/>
      <c r="CC4424" s="50"/>
      <c r="CD4424" s="50"/>
      <c r="CE4424" s="50"/>
      <c r="CF4424" s="50"/>
      <c r="CG4424" s="50"/>
      <c r="CH4424" s="50"/>
      <c r="CI4424" s="50"/>
      <c r="CJ4424" s="50"/>
      <c r="CK4424" s="50"/>
      <c r="CL4424" s="50"/>
      <c r="CM4424" s="50"/>
      <c r="CN4424" s="50"/>
      <c r="CO4424" s="50"/>
      <c r="CP4424" s="50"/>
      <c r="CQ4424" s="50"/>
      <c r="CR4424" s="50"/>
      <c r="CS4424" s="50"/>
      <c r="CT4424" s="50"/>
      <c r="CU4424" s="50"/>
      <c r="CV4424" s="50"/>
      <c r="CW4424" s="50"/>
      <c r="CX4424" s="50"/>
      <c r="CY4424" s="50"/>
      <c r="CZ4424" s="50"/>
      <c r="DA4424" s="50"/>
      <c r="DB4424" s="50"/>
      <c r="DC4424" s="50"/>
      <c r="DD4424" s="50"/>
      <c r="DE4424" s="50"/>
      <c r="DF4424" s="50"/>
      <c r="DG4424" s="50"/>
    </row>
    <row r="4425" spans="1:111" x14ac:dyDescent="0.2">
      <c r="A4425" s="205" t="s">
        <v>118</v>
      </c>
      <c r="B4425" s="205" t="s">
        <v>118</v>
      </c>
      <c r="C4425" s="205"/>
      <c r="D4425" s="81" t="s">
        <v>785</v>
      </c>
      <c r="E4425" s="358">
        <v>700</v>
      </c>
      <c r="F4425" s="352">
        <f t="shared" si="136"/>
        <v>420</v>
      </c>
      <c r="G4425" s="352">
        <f t="shared" si="137"/>
        <v>350</v>
      </c>
      <c r="H4425" s="50"/>
      <c r="I4425" s="50"/>
      <c r="J4425" s="50"/>
      <c r="K4425" s="50"/>
      <c r="L4425" s="50"/>
      <c r="M4425" s="50"/>
      <c r="N4425" s="50"/>
      <c r="O4425" s="50"/>
      <c r="P4425" s="50"/>
      <c r="Q4425" s="50"/>
      <c r="R4425" s="50"/>
      <c r="S4425" s="50"/>
      <c r="T4425" s="50"/>
      <c r="U4425" s="50"/>
      <c r="V4425" s="50"/>
      <c r="W4425" s="50"/>
      <c r="X4425" s="50"/>
      <c r="Y4425" s="50"/>
      <c r="Z4425" s="50"/>
      <c r="AA4425" s="50"/>
      <c r="AB4425" s="50"/>
      <c r="AC4425" s="50"/>
      <c r="AD4425" s="50"/>
      <c r="AE4425" s="50"/>
      <c r="AF4425" s="50"/>
      <c r="AG4425" s="50"/>
      <c r="AH4425" s="50"/>
      <c r="AI4425" s="50"/>
      <c r="AJ4425" s="50"/>
      <c r="AK4425" s="50"/>
      <c r="AL4425" s="50"/>
      <c r="AM4425" s="50"/>
      <c r="AN4425" s="50"/>
      <c r="AO4425" s="50"/>
      <c r="AP4425" s="50"/>
      <c r="AQ4425" s="50"/>
      <c r="AR4425" s="50"/>
      <c r="AS4425" s="50"/>
      <c r="AT4425" s="50"/>
      <c r="AU4425" s="50"/>
      <c r="AV4425" s="50"/>
      <c r="AW4425" s="50"/>
      <c r="AX4425" s="50"/>
      <c r="AY4425" s="50"/>
      <c r="AZ4425" s="50"/>
      <c r="BA4425" s="50"/>
      <c r="BB4425" s="50"/>
      <c r="BC4425" s="50"/>
      <c r="BD4425" s="50"/>
      <c r="BE4425" s="50"/>
      <c r="BF4425" s="50"/>
      <c r="BG4425" s="50"/>
      <c r="BH4425" s="50"/>
      <c r="BI4425" s="50"/>
      <c r="BJ4425" s="50"/>
      <c r="BK4425" s="50"/>
      <c r="BL4425" s="50"/>
      <c r="BM4425" s="50"/>
      <c r="BN4425" s="50"/>
      <c r="BO4425" s="50"/>
      <c r="BP4425" s="50"/>
      <c r="BQ4425" s="50"/>
      <c r="BR4425" s="50"/>
      <c r="BS4425" s="50"/>
      <c r="BT4425" s="50"/>
      <c r="BU4425" s="50"/>
      <c r="BV4425" s="50"/>
      <c r="BW4425" s="50"/>
      <c r="BX4425" s="50"/>
      <c r="BY4425" s="50"/>
      <c r="BZ4425" s="50"/>
      <c r="CA4425" s="50"/>
      <c r="CB4425" s="50"/>
      <c r="CC4425" s="50"/>
      <c r="CD4425" s="50"/>
      <c r="CE4425" s="50"/>
      <c r="CF4425" s="50"/>
      <c r="CG4425" s="50"/>
      <c r="CH4425" s="50"/>
      <c r="CI4425" s="50"/>
      <c r="CJ4425" s="50"/>
      <c r="CK4425" s="50"/>
      <c r="CL4425" s="50"/>
      <c r="CM4425" s="50"/>
      <c r="CN4425" s="50"/>
      <c r="CO4425" s="50"/>
      <c r="CP4425" s="50"/>
      <c r="CQ4425" s="50"/>
      <c r="CR4425" s="50"/>
      <c r="CS4425" s="50"/>
      <c r="CT4425" s="50"/>
      <c r="CU4425" s="50"/>
      <c r="CV4425" s="50"/>
      <c r="CW4425" s="50"/>
      <c r="CX4425" s="50"/>
      <c r="CY4425" s="50"/>
      <c r="CZ4425" s="50"/>
      <c r="DA4425" s="50"/>
      <c r="DB4425" s="50"/>
      <c r="DC4425" s="50"/>
      <c r="DD4425" s="50"/>
      <c r="DE4425" s="50"/>
      <c r="DF4425" s="50"/>
      <c r="DG4425" s="50"/>
    </row>
    <row r="4426" spans="1:111" x14ac:dyDescent="0.2">
      <c r="A4426" s="560" t="s">
        <v>149</v>
      </c>
      <c r="B4426" s="560" t="s">
        <v>149</v>
      </c>
      <c r="C4426" s="560"/>
      <c r="D4426" s="75" t="s">
        <v>786</v>
      </c>
      <c r="E4426" s="358"/>
      <c r="F4426" s="352">
        <f t="shared" si="136"/>
        <v>0</v>
      </c>
      <c r="G4426" s="352">
        <f t="shared" si="137"/>
        <v>0</v>
      </c>
      <c r="H4426" s="50"/>
      <c r="I4426" s="50"/>
      <c r="J4426" s="50"/>
      <c r="K4426" s="50"/>
      <c r="L4426" s="50"/>
      <c r="M4426" s="50"/>
      <c r="N4426" s="50"/>
      <c r="O4426" s="50"/>
      <c r="P4426" s="50"/>
      <c r="Q4426" s="50"/>
      <c r="R4426" s="50"/>
      <c r="S4426" s="50"/>
      <c r="T4426" s="50"/>
      <c r="U4426" s="50"/>
      <c r="V4426" s="50"/>
      <c r="W4426" s="50"/>
      <c r="X4426" s="50"/>
      <c r="Y4426" s="50"/>
      <c r="Z4426" s="50"/>
      <c r="AA4426" s="50"/>
      <c r="AB4426" s="50"/>
      <c r="AC4426" s="50"/>
      <c r="AD4426" s="50"/>
      <c r="AE4426" s="50"/>
      <c r="AF4426" s="50"/>
      <c r="AG4426" s="50"/>
      <c r="AH4426" s="50"/>
      <c r="AI4426" s="50"/>
      <c r="AJ4426" s="50"/>
      <c r="AK4426" s="50"/>
      <c r="AL4426" s="50"/>
      <c r="AM4426" s="50"/>
      <c r="AN4426" s="50"/>
      <c r="AO4426" s="50"/>
      <c r="AP4426" s="50"/>
      <c r="AQ4426" s="50"/>
      <c r="AR4426" s="50"/>
      <c r="AS4426" s="50"/>
      <c r="AT4426" s="50"/>
      <c r="AU4426" s="50"/>
      <c r="AV4426" s="50"/>
      <c r="AW4426" s="50"/>
      <c r="AX4426" s="50"/>
      <c r="AY4426" s="50"/>
      <c r="AZ4426" s="50"/>
      <c r="BA4426" s="50"/>
      <c r="BB4426" s="50"/>
      <c r="BC4426" s="50"/>
      <c r="BD4426" s="50"/>
      <c r="BE4426" s="50"/>
      <c r="BF4426" s="50"/>
      <c r="BG4426" s="50"/>
      <c r="BH4426" s="50"/>
      <c r="BI4426" s="50"/>
      <c r="BJ4426" s="50"/>
      <c r="BK4426" s="50"/>
      <c r="BL4426" s="50"/>
      <c r="BM4426" s="50"/>
      <c r="BN4426" s="50"/>
      <c r="BO4426" s="50"/>
      <c r="BP4426" s="50"/>
      <c r="BQ4426" s="50"/>
      <c r="BR4426" s="50"/>
      <c r="BS4426" s="50"/>
      <c r="BT4426" s="50"/>
      <c r="BU4426" s="50"/>
      <c r="BV4426" s="50"/>
      <c r="BW4426" s="50"/>
      <c r="BX4426" s="50"/>
      <c r="BY4426" s="50"/>
      <c r="BZ4426" s="50"/>
      <c r="CA4426" s="50"/>
      <c r="CB4426" s="50"/>
      <c r="CC4426" s="50"/>
      <c r="CD4426" s="50"/>
      <c r="CE4426" s="50"/>
      <c r="CF4426" s="50"/>
      <c r="CG4426" s="50"/>
      <c r="CH4426" s="50"/>
      <c r="CI4426" s="50"/>
      <c r="CJ4426" s="50"/>
      <c r="CK4426" s="50"/>
      <c r="CL4426" s="50"/>
      <c r="CM4426" s="50"/>
      <c r="CN4426" s="50"/>
      <c r="CO4426" s="50"/>
      <c r="CP4426" s="50"/>
      <c r="CQ4426" s="50"/>
      <c r="CR4426" s="50"/>
      <c r="CS4426" s="50"/>
      <c r="CT4426" s="50"/>
      <c r="CU4426" s="50"/>
      <c r="CV4426" s="50"/>
      <c r="CW4426" s="50"/>
      <c r="CX4426" s="50"/>
      <c r="CY4426" s="50"/>
      <c r="CZ4426" s="50"/>
      <c r="DA4426" s="50"/>
      <c r="DB4426" s="50"/>
      <c r="DC4426" s="50"/>
      <c r="DD4426" s="50"/>
      <c r="DE4426" s="50"/>
      <c r="DF4426" s="50"/>
      <c r="DG4426" s="50"/>
    </row>
    <row r="4427" spans="1:111" x14ac:dyDescent="0.2">
      <c r="A4427" s="561"/>
      <c r="B4427" s="561"/>
      <c r="C4427" s="561"/>
      <c r="D4427" s="78" t="s">
        <v>787</v>
      </c>
      <c r="E4427" s="358">
        <v>450</v>
      </c>
      <c r="F4427" s="352">
        <f t="shared" si="136"/>
        <v>270</v>
      </c>
      <c r="G4427" s="352">
        <f t="shared" si="137"/>
        <v>225</v>
      </c>
      <c r="H4427" s="50"/>
      <c r="I4427" s="50"/>
      <c r="J4427" s="50"/>
      <c r="K4427" s="50"/>
      <c r="L4427" s="50"/>
      <c r="M4427" s="50"/>
      <c r="N4427" s="50"/>
      <c r="O4427" s="50"/>
      <c r="P4427" s="50"/>
      <c r="Q4427" s="50"/>
      <c r="R4427" s="50"/>
      <c r="S4427" s="50"/>
      <c r="T4427" s="50"/>
      <c r="U4427" s="50"/>
      <c r="V4427" s="50"/>
      <c r="W4427" s="50"/>
      <c r="X4427" s="50"/>
      <c r="Y4427" s="50"/>
      <c r="Z4427" s="50"/>
      <c r="AA4427" s="50"/>
      <c r="AB4427" s="50"/>
      <c r="AC4427" s="50"/>
      <c r="AD4427" s="50"/>
      <c r="AE4427" s="50"/>
      <c r="AF4427" s="50"/>
      <c r="AG4427" s="50"/>
      <c r="AH4427" s="50"/>
      <c r="AI4427" s="50"/>
      <c r="AJ4427" s="50"/>
      <c r="AK4427" s="50"/>
      <c r="AL4427" s="50"/>
      <c r="AM4427" s="50"/>
      <c r="AN4427" s="50"/>
      <c r="AO4427" s="50"/>
      <c r="AP4427" s="50"/>
      <c r="AQ4427" s="50"/>
      <c r="AR4427" s="50"/>
      <c r="AS4427" s="50"/>
      <c r="AT4427" s="50"/>
      <c r="AU4427" s="50"/>
      <c r="AV4427" s="50"/>
      <c r="AW4427" s="50"/>
      <c r="AX4427" s="50"/>
      <c r="AY4427" s="50"/>
      <c r="AZ4427" s="50"/>
      <c r="BA4427" s="50"/>
      <c r="BB4427" s="50"/>
      <c r="BC4427" s="50"/>
      <c r="BD4427" s="50"/>
      <c r="BE4427" s="50"/>
      <c r="BF4427" s="50"/>
      <c r="BG4427" s="50"/>
      <c r="BH4427" s="50"/>
      <c r="BI4427" s="50"/>
      <c r="BJ4427" s="50"/>
      <c r="BK4427" s="50"/>
      <c r="BL4427" s="50"/>
      <c r="BM4427" s="50"/>
      <c r="BN4427" s="50"/>
      <c r="BO4427" s="50"/>
      <c r="BP4427" s="50"/>
      <c r="BQ4427" s="50"/>
      <c r="BR4427" s="50"/>
      <c r="BS4427" s="50"/>
      <c r="BT4427" s="50"/>
      <c r="BU4427" s="50"/>
      <c r="BV4427" s="50"/>
      <c r="BW4427" s="50"/>
      <c r="BX4427" s="50"/>
      <c r="BY4427" s="50"/>
      <c r="BZ4427" s="50"/>
      <c r="CA4427" s="50"/>
      <c r="CB4427" s="50"/>
      <c r="CC4427" s="50"/>
      <c r="CD4427" s="50"/>
      <c r="CE4427" s="50"/>
      <c r="CF4427" s="50"/>
      <c r="CG4427" s="50"/>
      <c r="CH4427" s="50"/>
      <c r="CI4427" s="50"/>
      <c r="CJ4427" s="50"/>
      <c r="CK4427" s="50"/>
      <c r="CL4427" s="50"/>
      <c r="CM4427" s="50"/>
      <c r="CN4427" s="50"/>
      <c r="CO4427" s="50"/>
      <c r="CP4427" s="50"/>
      <c r="CQ4427" s="50"/>
      <c r="CR4427" s="50"/>
      <c r="CS4427" s="50"/>
      <c r="CT4427" s="50"/>
      <c r="CU4427" s="50"/>
      <c r="CV4427" s="50"/>
      <c r="CW4427" s="50"/>
      <c r="CX4427" s="50"/>
      <c r="CY4427" s="50"/>
      <c r="CZ4427" s="50"/>
      <c r="DA4427" s="50"/>
      <c r="DB4427" s="50"/>
      <c r="DC4427" s="50"/>
      <c r="DD4427" s="50"/>
      <c r="DE4427" s="50"/>
      <c r="DF4427" s="50"/>
      <c r="DG4427" s="50"/>
    </row>
    <row r="4428" spans="1:111" x14ac:dyDescent="0.2">
      <c r="A4428" s="561"/>
      <c r="B4428" s="561"/>
      <c r="C4428" s="561"/>
      <c r="D4428" s="78" t="s">
        <v>788</v>
      </c>
      <c r="E4428" s="358">
        <v>400</v>
      </c>
      <c r="F4428" s="352">
        <f t="shared" si="136"/>
        <v>240</v>
      </c>
      <c r="G4428" s="352">
        <f t="shared" si="137"/>
        <v>200</v>
      </c>
      <c r="H4428" s="50"/>
      <c r="I4428" s="50"/>
      <c r="J4428" s="50"/>
      <c r="K4428" s="50"/>
      <c r="L4428" s="50"/>
      <c r="M4428" s="50"/>
      <c r="N4428" s="50"/>
      <c r="O4428" s="50"/>
      <c r="P4428" s="50"/>
      <c r="Q4428" s="50"/>
      <c r="R4428" s="50"/>
      <c r="S4428" s="50"/>
      <c r="T4428" s="50"/>
      <c r="U4428" s="50"/>
      <c r="V4428" s="50"/>
      <c r="W4428" s="50"/>
      <c r="X4428" s="50"/>
      <c r="Y4428" s="50"/>
      <c r="Z4428" s="50"/>
      <c r="AA4428" s="50"/>
      <c r="AB4428" s="50"/>
      <c r="AC4428" s="50"/>
      <c r="AD4428" s="50"/>
      <c r="AE4428" s="50"/>
      <c r="AF4428" s="50"/>
      <c r="AG4428" s="50"/>
      <c r="AH4428" s="50"/>
      <c r="AI4428" s="50"/>
      <c r="AJ4428" s="50"/>
      <c r="AK4428" s="50"/>
      <c r="AL4428" s="50"/>
      <c r="AM4428" s="50"/>
      <c r="AN4428" s="50"/>
      <c r="AO4428" s="50"/>
      <c r="AP4428" s="50"/>
      <c r="AQ4428" s="50"/>
      <c r="AR4428" s="50"/>
      <c r="AS4428" s="50"/>
      <c r="AT4428" s="50"/>
      <c r="AU4428" s="50"/>
      <c r="AV4428" s="50"/>
      <c r="AW4428" s="50"/>
      <c r="AX4428" s="50"/>
      <c r="AY4428" s="50"/>
      <c r="AZ4428" s="50"/>
      <c r="BA4428" s="50"/>
      <c r="BB4428" s="50"/>
      <c r="BC4428" s="50"/>
      <c r="BD4428" s="50"/>
      <c r="BE4428" s="50"/>
      <c r="BF4428" s="50"/>
      <c r="BG4428" s="50"/>
      <c r="BH4428" s="50"/>
      <c r="BI4428" s="50"/>
      <c r="BJ4428" s="50"/>
      <c r="BK4428" s="50"/>
      <c r="BL4428" s="50"/>
      <c r="BM4428" s="50"/>
      <c r="BN4428" s="50"/>
      <c r="BO4428" s="50"/>
      <c r="BP4428" s="50"/>
      <c r="BQ4428" s="50"/>
      <c r="BR4428" s="50"/>
      <c r="BS4428" s="50"/>
      <c r="BT4428" s="50"/>
      <c r="BU4428" s="50"/>
      <c r="BV4428" s="50"/>
      <c r="BW4428" s="50"/>
      <c r="BX4428" s="50"/>
      <c r="BY4428" s="50"/>
      <c r="BZ4428" s="50"/>
      <c r="CA4428" s="50"/>
      <c r="CB4428" s="50"/>
      <c r="CC4428" s="50"/>
      <c r="CD4428" s="50"/>
      <c r="CE4428" s="50"/>
      <c r="CF4428" s="50"/>
      <c r="CG4428" s="50"/>
      <c r="CH4428" s="50"/>
      <c r="CI4428" s="50"/>
      <c r="CJ4428" s="50"/>
      <c r="CK4428" s="50"/>
      <c r="CL4428" s="50"/>
      <c r="CM4428" s="50"/>
      <c r="CN4428" s="50"/>
      <c r="CO4428" s="50"/>
      <c r="CP4428" s="50"/>
      <c r="CQ4428" s="50"/>
      <c r="CR4428" s="50"/>
      <c r="CS4428" s="50"/>
      <c r="CT4428" s="50"/>
      <c r="CU4428" s="50"/>
      <c r="CV4428" s="50"/>
      <c r="CW4428" s="50"/>
      <c r="CX4428" s="50"/>
      <c r="CY4428" s="50"/>
      <c r="CZ4428" s="50"/>
      <c r="DA4428" s="50"/>
      <c r="DB4428" s="50"/>
      <c r="DC4428" s="50"/>
      <c r="DD4428" s="50"/>
      <c r="DE4428" s="50"/>
      <c r="DF4428" s="50"/>
      <c r="DG4428" s="50"/>
    </row>
    <row r="4429" spans="1:111" x14ac:dyDescent="0.2">
      <c r="A4429" s="562"/>
      <c r="B4429" s="562"/>
      <c r="C4429" s="562"/>
      <c r="D4429" s="78" t="s">
        <v>784</v>
      </c>
      <c r="E4429" s="358">
        <v>300</v>
      </c>
      <c r="F4429" s="352">
        <f t="shared" si="136"/>
        <v>180</v>
      </c>
      <c r="G4429" s="352">
        <f t="shared" si="137"/>
        <v>150</v>
      </c>
      <c r="H4429" s="50"/>
      <c r="I4429" s="50"/>
      <c r="J4429" s="50"/>
      <c r="K4429" s="50"/>
      <c r="L4429" s="50"/>
      <c r="M4429" s="50"/>
      <c r="N4429" s="50"/>
      <c r="O4429" s="50"/>
      <c r="P4429" s="50"/>
      <c r="Q4429" s="50"/>
      <c r="R4429" s="50"/>
      <c r="S4429" s="50"/>
      <c r="T4429" s="50"/>
      <c r="U4429" s="50"/>
      <c r="V4429" s="50"/>
      <c r="W4429" s="50"/>
      <c r="X4429" s="50"/>
      <c r="Y4429" s="50"/>
      <c r="Z4429" s="50"/>
      <c r="AA4429" s="50"/>
      <c r="AB4429" s="50"/>
      <c r="AC4429" s="50"/>
      <c r="AD4429" s="50"/>
      <c r="AE4429" s="50"/>
      <c r="AF4429" s="50"/>
      <c r="AG4429" s="50"/>
      <c r="AH4429" s="50"/>
      <c r="AI4429" s="50"/>
      <c r="AJ4429" s="50"/>
      <c r="AK4429" s="50"/>
      <c r="AL4429" s="50"/>
      <c r="AM4429" s="50"/>
      <c r="AN4429" s="50"/>
      <c r="AO4429" s="50"/>
      <c r="AP4429" s="50"/>
      <c r="AQ4429" s="50"/>
      <c r="AR4429" s="50"/>
      <c r="AS4429" s="50"/>
      <c r="AT4429" s="50"/>
      <c r="AU4429" s="50"/>
      <c r="AV4429" s="50"/>
      <c r="AW4429" s="50"/>
      <c r="AX4429" s="50"/>
      <c r="AY4429" s="50"/>
      <c r="AZ4429" s="50"/>
      <c r="BA4429" s="50"/>
      <c r="BB4429" s="50"/>
      <c r="BC4429" s="50"/>
      <c r="BD4429" s="50"/>
      <c r="BE4429" s="50"/>
      <c r="BF4429" s="50"/>
      <c r="BG4429" s="50"/>
      <c r="BH4429" s="50"/>
      <c r="BI4429" s="50"/>
      <c r="BJ4429" s="50"/>
      <c r="BK4429" s="50"/>
      <c r="BL4429" s="50"/>
      <c r="BM4429" s="50"/>
      <c r="BN4429" s="50"/>
      <c r="BO4429" s="50"/>
      <c r="BP4429" s="50"/>
      <c r="BQ4429" s="50"/>
      <c r="BR4429" s="50"/>
      <c r="BS4429" s="50"/>
      <c r="BT4429" s="50"/>
      <c r="BU4429" s="50"/>
      <c r="BV4429" s="50"/>
      <c r="BW4429" s="50"/>
      <c r="BX4429" s="50"/>
      <c r="BY4429" s="50"/>
      <c r="BZ4429" s="50"/>
      <c r="CA4429" s="50"/>
      <c r="CB4429" s="50"/>
      <c r="CC4429" s="50"/>
      <c r="CD4429" s="50"/>
      <c r="CE4429" s="50"/>
      <c r="CF4429" s="50"/>
      <c r="CG4429" s="50"/>
      <c r="CH4429" s="50"/>
      <c r="CI4429" s="50"/>
      <c r="CJ4429" s="50"/>
      <c r="CK4429" s="50"/>
      <c r="CL4429" s="50"/>
      <c r="CM4429" s="50"/>
      <c r="CN4429" s="50"/>
      <c r="CO4429" s="50"/>
      <c r="CP4429" s="50"/>
      <c r="CQ4429" s="50"/>
      <c r="CR4429" s="50"/>
      <c r="CS4429" s="50"/>
      <c r="CT4429" s="50"/>
      <c r="CU4429" s="50"/>
      <c r="CV4429" s="50"/>
      <c r="CW4429" s="50"/>
      <c r="CX4429" s="50"/>
      <c r="CY4429" s="50"/>
      <c r="CZ4429" s="50"/>
      <c r="DA4429" s="50"/>
      <c r="DB4429" s="50"/>
      <c r="DC4429" s="50"/>
      <c r="DD4429" s="50"/>
      <c r="DE4429" s="50"/>
      <c r="DF4429" s="50"/>
      <c r="DG4429" s="50"/>
    </row>
    <row r="4430" spans="1:111" x14ac:dyDescent="0.2">
      <c r="A4430" s="560" t="s">
        <v>150</v>
      </c>
      <c r="B4430" s="560" t="s">
        <v>150</v>
      </c>
      <c r="C4430" s="560"/>
      <c r="D4430" s="75" t="s">
        <v>789</v>
      </c>
      <c r="E4430" s="358"/>
      <c r="F4430" s="352">
        <f t="shared" si="136"/>
        <v>0</v>
      </c>
      <c r="G4430" s="352">
        <f t="shared" si="137"/>
        <v>0</v>
      </c>
      <c r="H4430" s="50"/>
      <c r="I4430" s="50"/>
      <c r="J4430" s="50"/>
      <c r="K4430" s="50"/>
      <c r="L4430" s="50"/>
      <c r="M4430" s="50"/>
      <c r="N4430" s="50"/>
      <c r="O4430" s="50"/>
      <c r="P4430" s="50"/>
      <c r="Q4430" s="50"/>
      <c r="R4430" s="50"/>
      <c r="S4430" s="50"/>
      <c r="T4430" s="50"/>
      <c r="U4430" s="50"/>
      <c r="V4430" s="50"/>
      <c r="W4430" s="50"/>
      <c r="X4430" s="50"/>
      <c r="Y4430" s="50"/>
      <c r="Z4430" s="50"/>
      <c r="AA4430" s="50"/>
      <c r="AB4430" s="50"/>
      <c r="AC4430" s="50"/>
      <c r="AD4430" s="50"/>
      <c r="AE4430" s="50"/>
      <c r="AF4430" s="50"/>
      <c r="AG4430" s="50"/>
      <c r="AH4430" s="50"/>
      <c r="AI4430" s="50"/>
      <c r="AJ4430" s="50"/>
      <c r="AK4430" s="50"/>
      <c r="AL4430" s="50"/>
      <c r="AM4430" s="50"/>
      <c r="AN4430" s="50"/>
      <c r="AO4430" s="50"/>
      <c r="AP4430" s="50"/>
      <c r="AQ4430" s="50"/>
      <c r="AR4430" s="50"/>
      <c r="AS4430" s="50"/>
      <c r="AT4430" s="50"/>
      <c r="AU4430" s="50"/>
      <c r="AV4430" s="50"/>
      <c r="AW4430" s="50"/>
      <c r="AX4430" s="50"/>
      <c r="AY4430" s="50"/>
      <c r="AZ4430" s="50"/>
      <c r="BA4430" s="50"/>
      <c r="BB4430" s="50"/>
      <c r="BC4430" s="50"/>
      <c r="BD4430" s="50"/>
      <c r="BE4430" s="50"/>
      <c r="BF4430" s="50"/>
      <c r="BG4430" s="50"/>
      <c r="BH4430" s="50"/>
      <c r="BI4430" s="50"/>
      <c r="BJ4430" s="50"/>
      <c r="BK4430" s="50"/>
      <c r="BL4430" s="50"/>
      <c r="BM4430" s="50"/>
      <c r="BN4430" s="50"/>
      <c r="BO4430" s="50"/>
      <c r="BP4430" s="50"/>
      <c r="BQ4430" s="50"/>
      <c r="BR4430" s="50"/>
      <c r="BS4430" s="50"/>
      <c r="BT4430" s="50"/>
      <c r="BU4430" s="50"/>
      <c r="BV4430" s="50"/>
      <c r="BW4430" s="50"/>
      <c r="BX4430" s="50"/>
      <c r="BY4430" s="50"/>
      <c r="BZ4430" s="50"/>
      <c r="CA4430" s="50"/>
      <c r="CB4430" s="50"/>
      <c r="CC4430" s="50"/>
      <c r="CD4430" s="50"/>
      <c r="CE4430" s="50"/>
      <c r="CF4430" s="50"/>
      <c r="CG4430" s="50"/>
      <c r="CH4430" s="50"/>
      <c r="CI4430" s="50"/>
      <c r="CJ4430" s="50"/>
      <c r="CK4430" s="50"/>
      <c r="CL4430" s="50"/>
      <c r="CM4430" s="50"/>
      <c r="CN4430" s="50"/>
      <c r="CO4430" s="50"/>
      <c r="CP4430" s="50"/>
      <c r="CQ4430" s="50"/>
      <c r="CR4430" s="50"/>
      <c r="CS4430" s="50"/>
      <c r="CT4430" s="50"/>
      <c r="CU4430" s="50"/>
      <c r="CV4430" s="50"/>
      <c r="CW4430" s="50"/>
      <c r="CX4430" s="50"/>
      <c r="CY4430" s="50"/>
      <c r="CZ4430" s="50"/>
      <c r="DA4430" s="50"/>
      <c r="DB4430" s="50"/>
      <c r="DC4430" s="50"/>
      <c r="DD4430" s="50"/>
      <c r="DE4430" s="50"/>
      <c r="DF4430" s="50"/>
      <c r="DG4430" s="50"/>
    </row>
    <row r="4431" spans="1:111" x14ac:dyDescent="0.2">
      <c r="A4431" s="561"/>
      <c r="B4431" s="561"/>
      <c r="C4431" s="561"/>
      <c r="D4431" s="78" t="s">
        <v>790</v>
      </c>
      <c r="E4431" s="358">
        <v>600</v>
      </c>
      <c r="F4431" s="352">
        <f t="shared" ref="F4431:F4494" si="138">IFERROR(E4431*0.6,0)</f>
        <v>360</v>
      </c>
      <c r="G4431" s="352">
        <f t="shared" ref="G4431:G4494" si="139">IFERROR(E4431*0.5,0)</f>
        <v>300</v>
      </c>
      <c r="H4431" s="50"/>
      <c r="I4431" s="50"/>
      <c r="J4431" s="50"/>
      <c r="K4431" s="50"/>
      <c r="L4431" s="50"/>
      <c r="M4431" s="50"/>
      <c r="N4431" s="50"/>
      <c r="O4431" s="50"/>
      <c r="P4431" s="50"/>
      <c r="Q4431" s="50"/>
      <c r="R4431" s="50"/>
      <c r="S4431" s="50"/>
      <c r="T4431" s="50"/>
      <c r="U4431" s="50"/>
      <c r="V4431" s="50"/>
      <c r="W4431" s="50"/>
      <c r="X4431" s="50"/>
      <c r="Y4431" s="50"/>
      <c r="Z4431" s="50"/>
      <c r="AA4431" s="50"/>
      <c r="AB4431" s="50"/>
      <c r="AC4431" s="50"/>
      <c r="AD4431" s="50"/>
      <c r="AE4431" s="50"/>
      <c r="AF4431" s="50"/>
      <c r="AG4431" s="50"/>
      <c r="AH4431" s="50"/>
      <c r="AI4431" s="50"/>
      <c r="AJ4431" s="50"/>
      <c r="AK4431" s="50"/>
      <c r="AL4431" s="50"/>
      <c r="AM4431" s="50"/>
      <c r="AN4431" s="50"/>
      <c r="AO4431" s="50"/>
      <c r="AP4431" s="50"/>
      <c r="AQ4431" s="50"/>
      <c r="AR4431" s="50"/>
      <c r="AS4431" s="50"/>
      <c r="AT4431" s="50"/>
      <c r="AU4431" s="50"/>
      <c r="AV4431" s="50"/>
      <c r="AW4431" s="50"/>
      <c r="AX4431" s="50"/>
      <c r="AY4431" s="50"/>
      <c r="AZ4431" s="50"/>
      <c r="BA4431" s="50"/>
      <c r="BB4431" s="50"/>
      <c r="BC4431" s="50"/>
      <c r="BD4431" s="50"/>
      <c r="BE4431" s="50"/>
      <c r="BF4431" s="50"/>
      <c r="BG4431" s="50"/>
      <c r="BH4431" s="50"/>
      <c r="BI4431" s="50"/>
      <c r="BJ4431" s="50"/>
      <c r="BK4431" s="50"/>
      <c r="BL4431" s="50"/>
      <c r="BM4431" s="50"/>
      <c r="BN4431" s="50"/>
      <c r="BO4431" s="50"/>
      <c r="BP4431" s="50"/>
      <c r="BQ4431" s="50"/>
      <c r="BR4431" s="50"/>
      <c r="BS4431" s="50"/>
      <c r="BT4431" s="50"/>
      <c r="BU4431" s="50"/>
      <c r="BV4431" s="50"/>
      <c r="BW4431" s="50"/>
      <c r="BX4431" s="50"/>
      <c r="BY4431" s="50"/>
      <c r="BZ4431" s="50"/>
      <c r="CA4431" s="50"/>
      <c r="CB4431" s="50"/>
      <c r="CC4431" s="50"/>
      <c r="CD4431" s="50"/>
      <c r="CE4431" s="50"/>
      <c r="CF4431" s="50"/>
      <c r="CG4431" s="50"/>
      <c r="CH4431" s="50"/>
      <c r="CI4431" s="50"/>
      <c r="CJ4431" s="50"/>
      <c r="CK4431" s="50"/>
      <c r="CL4431" s="50"/>
      <c r="CM4431" s="50"/>
      <c r="CN4431" s="50"/>
      <c r="CO4431" s="50"/>
      <c r="CP4431" s="50"/>
      <c r="CQ4431" s="50"/>
      <c r="CR4431" s="50"/>
      <c r="CS4431" s="50"/>
      <c r="CT4431" s="50"/>
      <c r="CU4431" s="50"/>
      <c r="CV4431" s="50"/>
      <c r="CW4431" s="50"/>
      <c r="CX4431" s="50"/>
      <c r="CY4431" s="50"/>
      <c r="CZ4431" s="50"/>
      <c r="DA4431" s="50"/>
      <c r="DB4431" s="50"/>
      <c r="DC4431" s="50"/>
      <c r="DD4431" s="50"/>
      <c r="DE4431" s="50"/>
      <c r="DF4431" s="50"/>
      <c r="DG4431" s="50"/>
    </row>
    <row r="4432" spans="1:111" x14ac:dyDescent="0.2">
      <c r="A4432" s="561"/>
      <c r="B4432" s="561"/>
      <c r="C4432" s="561"/>
      <c r="D4432" s="78" t="s">
        <v>791</v>
      </c>
      <c r="E4432" s="358">
        <v>500</v>
      </c>
      <c r="F4432" s="352">
        <f t="shared" si="138"/>
        <v>300</v>
      </c>
      <c r="G4432" s="352">
        <f t="shared" si="139"/>
        <v>250</v>
      </c>
      <c r="H4432" s="50"/>
      <c r="I4432" s="50"/>
      <c r="J4432" s="50"/>
      <c r="K4432" s="50"/>
      <c r="L4432" s="50"/>
      <c r="M4432" s="50"/>
      <c r="N4432" s="50"/>
      <c r="O4432" s="50"/>
      <c r="P4432" s="50"/>
      <c r="Q4432" s="50"/>
      <c r="R4432" s="50"/>
      <c r="S4432" s="50"/>
      <c r="T4432" s="50"/>
      <c r="U4432" s="50"/>
      <c r="V4432" s="50"/>
      <c r="W4432" s="50"/>
      <c r="X4432" s="50"/>
      <c r="Y4432" s="50"/>
      <c r="Z4432" s="50"/>
      <c r="AA4432" s="50"/>
      <c r="AB4432" s="50"/>
      <c r="AC4432" s="50"/>
      <c r="AD4432" s="50"/>
      <c r="AE4432" s="50"/>
      <c r="AF4432" s="50"/>
      <c r="AG4432" s="50"/>
      <c r="AH4432" s="50"/>
      <c r="AI4432" s="50"/>
      <c r="AJ4432" s="50"/>
      <c r="AK4432" s="50"/>
      <c r="AL4432" s="50"/>
      <c r="AM4432" s="50"/>
      <c r="AN4432" s="50"/>
      <c r="AO4432" s="50"/>
      <c r="AP4432" s="50"/>
      <c r="AQ4432" s="50"/>
      <c r="AR4432" s="50"/>
      <c r="AS4432" s="50"/>
      <c r="AT4432" s="50"/>
      <c r="AU4432" s="50"/>
      <c r="AV4432" s="50"/>
      <c r="AW4432" s="50"/>
      <c r="AX4432" s="50"/>
      <c r="AY4432" s="50"/>
      <c r="AZ4432" s="50"/>
      <c r="BA4432" s="50"/>
      <c r="BB4432" s="50"/>
      <c r="BC4432" s="50"/>
      <c r="BD4432" s="50"/>
      <c r="BE4432" s="50"/>
      <c r="BF4432" s="50"/>
      <c r="BG4432" s="50"/>
      <c r="BH4432" s="50"/>
      <c r="BI4432" s="50"/>
      <c r="BJ4432" s="50"/>
      <c r="BK4432" s="50"/>
      <c r="BL4432" s="50"/>
      <c r="BM4432" s="50"/>
      <c r="BN4432" s="50"/>
      <c r="BO4432" s="50"/>
      <c r="BP4432" s="50"/>
      <c r="BQ4432" s="50"/>
      <c r="BR4432" s="50"/>
      <c r="BS4432" s="50"/>
      <c r="BT4432" s="50"/>
      <c r="BU4432" s="50"/>
      <c r="BV4432" s="50"/>
      <c r="BW4432" s="50"/>
      <c r="BX4432" s="50"/>
      <c r="BY4432" s="50"/>
      <c r="BZ4432" s="50"/>
      <c r="CA4432" s="50"/>
      <c r="CB4432" s="50"/>
      <c r="CC4432" s="50"/>
      <c r="CD4432" s="50"/>
      <c r="CE4432" s="50"/>
      <c r="CF4432" s="50"/>
      <c r="CG4432" s="50"/>
      <c r="CH4432" s="50"/>
      <c r="CI4432" s="50"/>
      <c r="CJ4432" s="50"/>
      <c r="CK4432" s="50"/>
      <c r="CL4432" s="50"/>
      <c r="CM4432" s="50"/>
      <c r="CN4432" s="50"/>
      <c r="CO4432" s="50"/>
      <c r="CP4432" s="50"/>
      <c r="CQ4432" s="50"/>
      <c r="CR4432" s="50"/>
      <c r="CS4432" s="50"/>
      <c r="CT4432" s="50"/>
      <c r="CU4432" s="50"/>
      <c r="CV4432" s="50"/>
      <c r="CW4432" s="50"/>
      <c r="CX4432" s="50"/>
      <c r="CY4432" s="50"/>
      <c r="CZ4432" s="50"/>
      <c r="DA4432" s="50"/>
      <c r="DB4432" s="50"/>
      <c r="DC4432" s="50"/>
      <c r="DD4432" s="50"/>
      <c r="DE4432" s="50"/>
      <c r="DF4432" s="50"/>
      <c r="DG4432" s="50"/>
    </row>
    <row r="4433" spans="1:111" x14ac:dyDescent="0.2">
      <c r="A4433" s="561"/>
      <c r="B4433" s="561"/>
      <c r="C4433" s="561"/>
      <c r="D4433" s="78" t="s">
        <v>792</v>
      </c>
      <c r="E4433" s="358">
        <v>500</v>
      </c>
      <c r="F4433" s="352">
        <f t="shared" si="138"/>
        <v>300</v>
      </c>
      <c r="G4433" s="352">
        <f t="shared" si="139"/>
        <v>250</v>
      </c>
      <c r="H4433" s="50"/>
      <c r="I4433" s="50"/>
      <c r="J4433" s="50"/>
      <c r="K4433" s="50"/>
      <c r="L4433" s="50"/>
      <c r="M4433" s="50"/>
      <c r="N4433" s="50"/>
      <c r="O4433" s="50"/>
      <c r="P4433" s="50"/>
      <c r="Q4433" s="50"/>
      <c r="R4433" s="50"/>
      <c r="S4433" s="50"/>
      <c r="T4433" s="50"/>
      <c r="U4433" s="50"/>
      <c r="V4433" s="50"/>
      <c r="W4433" s="50"/>
      <c r="X4433" s="50"/>
      <c r="Y4433" s="50"/>
      <c r="Z4433" s="50"/>
      <c r="AA4433" s="50"/>
      <c r="AB4433" s="50"/>
      <c r="AC4433" s="50"/>
      <c r="AD4433" s="50"/>
      <c r="AE4433" s="50"/>
      <c r="AF4433" s="50"/>
      <c r="AG4433" s="50"/>
      <c r="AH4433" s="50"/>
      <c r="AI4433" s="50"/>
      <c r="AJ4433" s="50"/>
      <c r="AK4433" s="50"/>
      <c r="AL4433" s="50"/>
      <c r="AM4433" s="50"/>
      <c r="AN4433" s="50"/>
      <c r="AO4433" s="50"/>
      <c r="AP4433" s="50"/>
      <c r="AQ4433" s="50"/>
      <c r="AR4433" s="50"/>
      <c r="AS4433" s="50"/>
      <c r="AT4433" s="50"/>
      <c r="AU4433" s="50"/>
      <c r="AV4433" s="50"/>
      <c r="AW4433" s="50"/>
      <c r="AX4433" s="50"/>
      <c r="AY4433" s="50"/>
      <c r="AZ4433" s="50"/>
      <c r="BA4433" s="50"/>
      <c r="BB4433" s="50"/>
      <c r="BC4433" s="50"/>
      <c r="BD4433" s="50"/>
      <c r="BE4433" s="50"/>
      <c r="BF4433" s="50"/>
      <c r="BG4433" s="50"/>
      <c r="BH4433" s="50"/>
      <c r="BI4433" s="50"/>
      <c r="BJ4433" s="50"/>
      <c r="BK4433" s="50"/>
      <c r="BL4433" s="50"/>
      <c r="BM4433" s="50"/>
      <c r="BN4433" s="50"/>
      <c r="BO4433" s="50"/>
      <c r="BP4433" s="50"/>
      <c r="BQ4433" s="50"/>
      <c r="BR4433" s="50"/>
      <c r="BS4433" s="50"/>
      <c r="BT4433" s="50"/>
      <c r="BU4433" s="50"/>
      <c r="BV4433" s="50"/>
      <c r="BW4433" s="50"/>
      <c r="BX4433" s="50"/>
      <c r="BY4433" s="50"/>
      <c r="BZ4433" s="50"/>
      <c r="CA4433" s="50"/>
      <c r="CB4433" s="50"/>
      <c r="CC4433" s="50"/>
      <c r="CD4433" s="50"/>
      <c r="CE4433" s="50"/>
      <c r="CF4433" s="50"/>
      <c r="CG4433" s="50"/>
      <c r="CH4433" s="50"/>
      <c r="CI4433" s="50"/>
      <c r="CJ4433" s="50"/>
      <c r="CK4433" s="50"/>
      <c r="CL4433" s="50"/>
      <c r="CM4433" s="50"/>
      <c r="CN4433" s="50"/>
      <c r="CO4433" s="50"/>
      <c r="CP4433" s="50"/>
      <c r="CQ4433" s="50"/>
      <c r="CR4433" s="50"/>
      <c r="CS4433" s="50"/>
      <c r="CT4433" s="50"/>
      <c r="CU4433" s="50"/>
      <c r="CV4433" s="50"/>
      <c r="CW4433" s="50"/>
      <c r="CX4433" s="50"/>
      <c r="CY4433" s="50"/>
      <c r="CZ4433" s="50"/>
      <c r="DA4433" s="50"/>
      <c r="DB4433" s="50"/>
      <c r="DC4433" s="50"/>
      <c r="DD4433" s="50"/>
      <c r="DE4433" s="50"/>
      <c r="DF4433" s="50"/>
      <c r="DG4433" s="50"/>
    </row>
    <row r="4434" spans="1:111" x14ac:dyDescent="0.2">
      <c r="A4434" s="561"/>
      <c r="B4434" s="561"/>
      <c r="C4434" s="561"/>
      <c r="D4434" s="78" t="s">
        <v>793</v>
      </c>
      <c r="E4434" s="358">
        <v>400</v>
      </c>
      <c r="F4434" s="352">
        <f t="shared" si="138"/>
        <v>240</v>
      </c>
      <c r="G4434" s="352">
        <f t="shared" si="139"/>
        <v>200</v>
      </c>
      <c r="H4434" s="50"/>
      <c r="I4434" s="50"/>
      <c r="J4434" s="50"/>
      <c r="K4434" s="50"/>
      <c r="L4434" s="50"/>
      <c r="M4434" s="50"/>
      <c r="N4434" s="50"/>
      <c r="O4434" s="50"/>
      <c r="P4434" s="50"/>
      <c r="Q4434" s="50"/>
      <c r="R4434" s="50"/>
      <c r="S4434" s="50"/>
      <c r="T4434" s="50"/>
      <c r="U4434" s="50"/>
      <c r="V4434" s="50"/>
      <c r="W4434" s="50"/>
      <c r="X4434" s="50"/>
      <c r="Y4434" s="50"/>
      <c r="Z4434" s="50"/>
      <c r="AA4434" s="50"/>
      <c r="AB4434" s="50"/>
      <c r="AC4434" s="50"/>
      <c r="AD4434" s="50"/>
      <c r="AE4434" s="50"/>
      <c r="AF4434" s="50"/>
      <c r="AG4434" s="50"/>
      <c r="AH4434" s="50"/>
      <c r="AI4434" s="50"/>
      <c r="AJ4434" s="50"/>
      <c r="AK4434" s="50"/>
      <c r="AL4434" s="50"/>
      <c r="AM4434" s="50"/>
      <c r="AN4434" s="50"/>
      <c r="AO4434" s="50"/>
      <c r="AP4434" s="50"/>
      <c r="AQ4434" s="50"/>
      <c r="AR4434" s="50"/>
      <c r="AS4434" s="50"/>
      <c r="AT4434" s="50"/>
      <c r="AU4434" s="50"/>
      <c r="AV4434" s="50"/>
      <c r="AW4434" s="50"/>
      <c r="AX4434" s="50"/>
      <c r="AY4434" s="50"/>
      <c r="AZ4434" s="50"/>
      <c r="BA4434" s="50"/>
      <c r="BB4434" s="50"/>
      <c r="BC4434" s="50"/>
      <c r="BD4434" s="50"/>
      <c r="BE4434" s="50"/>
      <c r="BF4434" s="50"/>
      <c r="BG4434" s="50"/>
      <c r="BH4434" s="50"/>
      <c r="BI4434" s="50"/>
      <c r="BJ4434" s="50"/>
      <c r="BK4434" s="50"/>
      <c r="BL4434" s="50"/>
      <c r="BM4434" s="50"/>
      <c r="BN4434" s="50"/>
      <c r="BO4434" s="50"/>
      <c r="BP4434" s="50"/>
      <c r="BQ4434" s="50"/>
      <c r="BR4434" s="50"/>
      <c r="BS4434" s="50"/>
      <c r="BT4434" s="50"/>
      <c r="BU4434" s="50"/>
      <c r="BV4434" s="50"/>
      <c r="BW4434" s="50"/>
      <c r="BX4434" s="50"/>
      <c r="BY4434" s="50"/>
      <c r="BZ4434" s="50"/>
      <c r="CA4434" s="50"/>
      <c r="CB4434" s="50"/>
      <c r="CC4434" s="50"/>
      <c r="CD4434" s="50"/>
      <c r="CE4434" s="50"/>
      <c r="CF4434" s="50"/>
      <c r="CG4434" s="50"/>
      <c r="CH4434" s="50"/>
      <c r="CI4434" s="50"/>
      <c r="CJ4434" s="50"/>
      <c r="CK4434" s="50"/>
      <c r="CL4434" s="50"/>
      <c r="CM4434" s="50"/>
      <c r="CN4434" s="50"/>
      <c r="CO4434" s="50"/>
      <c r="CP4434" s="50"/>
      <c r="CQ4434" s="50"/>
      <c r="CR4434" s="50"/>
      <c r="CS4434" s="50"/>
      <c r="CT4434" s="50"/>
      <c r="CU4434" s="50"/>
      <c r="CV4434" s="50"/>
      <c r="CW4434" s="50"/>
      <c r="CX4434" s="50"/>
      <c r="CY4434" s="50"/>
      <c r="CZ4434" s="50"/>
      <c r="DA4434" s="50"/>
      <c r="DB4434" s="50"/>
      <c r="DC4434" s="50"/>
      <c r="DD4434" s="50"/>
      <c r="DE4434" s="50"/>
      <c r="DF4434" s="50"/>
      <c r="DG4434" s="50"/>
    </row>
    <row r="4435" spans="1:111" x14ac:dyDescent="0.2">
      <c r="A4435" s="561"/>
      <c r="B4435" s="561"/>
      <c r="C4435" s="561"/>
      <c r="D4435" s="78" t="s">
        <v>794</v>
      </c>
      <c r="E4435" s="358">
        <v>350</v>
      </c>
      <c r="F4435" s="352">
        <f t="shared" si="138"/>
        <v>210</v>
      </c>
      <c r="G4435" s="352">
        <f t="shared" si="139"/>
        <v>175</v>
      </c>
      <c r="H4435" s="50"/>
      <c r="I4435" s="50"/>
      <c r="J4435" s="50"/>
      <c r="K4435" s="50"/>
      <c r="L4435" s="50"/>
      <c r="M4435" s="50"/>
      <c r="N4435" s="50"/>
      <c r="O4435" s="50"/>
      <c r="P4435" s="50"/>
      <c r="Q4435" s="50"/>
      <c r="R4435" s="50"/>
      <c r="S4435" s="50"/>
      <c r="T4435" s="50"/>
      <c r="U4435" s="50"/>
      <c r="V4435" s="50"/>
      <c r="W4435" s="50"/>
      <c r="X4435" s="50"/>
      <c r="Y4435" s="50"/>
      <c r="Z4435" s="50"/>
      <c r="AA4435" s="50"/>
      <c r="AB4435" s="50"/>
      <c r="AC4435" s="50"/>
      <c r="AD4435" s="50"/>
      <c r="AE4435" s="50"/>
      <c r="AF4435" s="50"/>
      <c r="AG4435" s="50"/>
      <c r="AH4435" s="50"/>
      <c r="AI4435" s="50"/>
      <c r="AJ4435" s="50"/>
      <c r="AK4435" s="50"/>
      <c r="AL4435" s="50"/>
      <c r="AM4435" s="50"/>
      <c r="AN4435" s="50"/>
      <c r="AO4435" s="50"/>
      <c r="AP4435" s="50"/>
      <c r="AQ4435" s="50"/>
      <c r="AR4435" s="50"/>
      <c r="AS4435" s="50"/>
      <c r="AT4435" s="50"/>
      <c r="AU4435" s="50"/>
      <c r="AV4435" s="50"/>
      <c r="AW4435" s="50"/>
      <c r="AX4435" s="50"/>
      <c r="AY4435" s="50"/>
      <c r="AZ4435" s="50"/>
      <c r="BA4435" s="50"/>
      <c r="BB4435" s="50"/>
      <c r="BC4435" s="50"/>
      <c r="BD4435" s="50"/>
      <c r="BE4435" s="50"/>
      <c r="BF4435" s="50"/>
      <c r="BG4435" s="50"/>
      <c r="BH4435" s="50"/>
      <c r="BI4435" s="50"/>
      <c r="BJ4435" s="50"/>
      <c r="BK4435" s="50"/>
      <c r="BL4435" s="50"/>
      <c r="BM4435" s="50"/>
      <c r="BN4435" s="50"/>
      <c r="BO4435" s="50"/>
      <c r="BP4435" s="50"/>
      <c r="BQ4435" s="50"/>
      <c r="BR4435" s="50"/>
      <c r="BS4435" s="50"/>
      <c r="BT4435" s="50"/>
      <c r="BU4435" s="50"/>
      <c r="BV4435" s="50"/>
      <c r="BW4435" s="50"/>
      <c r="BX4435" s="50"/>
      <c r="BY4435" s="50"/>
      <c r="BZ4435" s="50"/>
      <c r="CA4435" s="50"/>
      <c r="CB4435" s="50"/>
      <c r="CC4435" s="50"/>
      <c r="CD4435" s="50"/>
      <c r="CE4435" s="50"/>
      <c r="CF4435" s="50"/>
      <c r="CG4435" s="50"/>
      <c r="CH4435" s="50"/>
      <c r="CI4435" s="50"/>
      <c r="CJ4435" s="50"/>
      <c r="CK4435" s="50"/>
      <c r="CL4435" s="50"/>
      <c r="CM4435" s="50"/>
      <c r="CN4435" s="50"/>
      <c r="CO4435" s="50"/>
      <c r="CP4435" s="50"/>
      <c r="CQ4435" s="50"/>
      <c r="CR4435" s="50"/>
      <c r="CS4435" s="50"/>
      <c r="CT4435" s="50"/>
      <c r="CU4435" s="50"/>
      <c r="CV4435" s="50"/>
      <c r="CW4435" s="50"/>
      <c r="CX4435" s="50"/>
      <c r="CY4435" s="50"/>
      <c r="CZ4435" s="50"/>
      <c r="DA4435" s="50"/>
      <c r="DB4435" s="50"/>
      <c r="DC4435" s="50"/>
      <c r="DD4435" s="50"/>
      <c r="DE4435" s="50"/>
      <c r="DF4435" s="50"/>
      <c r="DG4435" s="50"/>
    </row>
    <row r="4436" spans="1:111" x14ac:dyDescent="0.2">
      <c r="A4436" s="561"/>
      <c r="B4436" s="561"/>
      <c r="C4436" s="561"/>
      <c r="D4436" s="78" t="s">
        <v>795</v>
      </c>
      <c r="E4436" s="358">
        <v>350</v>
      </c>
      <c r="F4436" s="352">
        <f t="shared" si="138"/>
        <v>210</v>
      </c>
      <c r="G4436" s="352">
        <f t="shared" si="139"/>
        <v>175</v>
      </c>
      <c r="H4436" s="50"/>
      <c r="I4436" s="50"/>
      <c r="J4436" s="50"/>
      <c r="K4436" s="50"/>
      <c r="L4436" s="50"/>
      <c r="M4436" s="50"/>
      <c r="N4436" s="50"/>
      <c r="O4436" s="50"/>
      <c r="P4436" s="50"/>
      <c r="Q4436" s="50"/>
      <c r="R4436" s="50"/>
      <c r="S4436" s="50"/>
      <c r="T4436" s="50"/>
      <c r="U4436" s="50"/>
      <c r="V4436" s="50"/>
      <c r="W4436" s="50"/>
      <c r="X4436" s="50"/>
      <c r="Y4436" s="50"/>
      <c r="Z4436" s="50"/>
      <c r="AA4436" s="50"/>
      <c r="AB4436" s="50"/>
      <c r="AC4436" s="50"/>
      <c r="AD4436" s="50"/>
      <c r="AE4436" s="50"/>
      <c r="AF4436" s="50"/>
      <c r="AG4436" s="50"/>
      <c r="AH4436" s="50"/>
      <c r="AI4436" s="50"/>
      <c r="AJ4436" s="50"/>
      <c r="AK4436" s="50"/>
      <c r="AL4436" s="50"/>
      <c r="AM4436" s="50"/>
      <c r="AN4436" s="50"/>
      <c r="AO4436" s="50"/>
      <c r="AP4436" s="50"/>
      <c r="AQ4436" s="50"/>
      <c r="AR4436" s="50"/>
      <c r="AS4436" s="50"/>
      <c r="AT4436" s="50"/>
      <c r="AU4436" s="50"/>
      <c r="AV4436" s="50"/>
      <c r="AW4436" s="50"/>
      <c r="AX4436" s="50"/>
      <c r="AY4436" s="50"/>
      <c r="AZ4436" s="50"/>
      <c r="BA4436" s="50"/>
      <c r="BB4436" s="50"/>
      <c r="BC4436" s="50"/>
      <c r="BD4436" s="50"/>
      <c r="BE4436" s="50"/>
      <c r="BF4436" s="50"/>
      <c r="BG4436" s="50"/>
      <c r="BH4436" s="50"/>
      <c r="BI4436" s="50"/>
      <c r="BJ4436" s="50"/>
      <c r="BK4436" s="50"/>
      <c r="BL4436" s="50"/>
      <c r="BM4436" s="50"/>
      <c r="BN4436" s="50"/>
      <c r="BO4436" s="50"/>
      <c r="BP4436" s="50"/>
      <c r="BQ4436" s="50"/>
      <c r="BR4436" s="50"/>
      <c r="BS4436" s="50"/>
      <c r="BT4436" s="50"/>
      <c r="BU4436" s="50"/>
      <c r="BV4436" s="50"/>
      <c r="BW4436" s="50"/>
      <c r="BX4436" s="50"/>
      <c r="BY4436" s="50"/>
      <c r="BZ4436" s="50"/>
      <c r="CA4436" s="50"/>
      <c r="CB4436" s="50"/>
      <c r="CC4436" s="50"/>
      <c r="CD4436" s="50"/>
      <c r="CE4436" s="50"/>
      <c r="CF4436" s="50"/>
      <c r="CG4436" s="50"/>
      <c r="CH4436" s="50"/>
      <c r="CI4436" s="50"/>
      <c r="CJ4436" s="50"/>
      <c r="CK4436" s="50"/>
      <c r="CL4436" s="50"/>
      <c r="CM4436" s="50"/>
      <c r="CN4436" s="50"/>
      <c r="CO4436" s="50"/>
      <c r="CP4436" s="50"/>
      <c r="CQ4436" s="50"/>
      <c r="CR4436" s="50"/>
      <c r="CS4436" s="50"/>
      <c r="CT4436" s="50"/>
      <c r="CU4436" s="50"/>
      <c r="CV4436" s="50"/>
      <c r="CW4436" s="50"/>
      <c r="CX4436" s="50"/>
      <c r="CY4436" s="50"/>
      <c r="CZ4436" s="50"/>
      <c r="DA4436" s="50"/>
      <c r="DB4436" s="50"/>
      <c r="DC4436" s="50"/>
      <c r="DD4436" s="50"/>
      <c r="DE4436" s="50"/>
      <c r="DF4436" s="50"/>
      <c r="DG4436" s="50"/>
    </row>
    <row r="4437" spans="1:111" x14ac:dyDescent="0.2">
      <c r="A4437" s="562"/>
      <c r="B4437" s="562"/>
      <c r="C4437" s="562"/>
      <c r="D4437" s="78" t="s">
        <v>796</v>
      </c>
      <c r="E4437" s="358">
        <v>300</v>
      </c>
      <c r="F4437" s="352">
        <f t="shared" si="138"/>
        <v>180</v>
      </c>
      <c r="G4437" s="352">
        <f t="shared" si="139"/>
        <v>150</v>
      </c>
      <c r="H4437" s="50"/>
      <c r="I4437" s="50"/>
      <c r="J4437" s="50"/>
      <c r="K4437" s="50"/>
      <c r="L4437" s="50"/>
      <c r="M4437" s="50"/>
      <c r="N4437" s="50"/>
      <c r="O4437" s="50"/>
      <c r="P4437" s="50"/>
      <c r="Q4437" s="50"/>
      <c r="R4437" s="50"/>
      <c r="S4437" s="50"/>
      <c r="T4437" s="50"/>
      <c r="U4437" s="50"/>
      <c r="V4437" s="50"/>
      <c r="W4437" s="50"/>
      <c r="X4437" s="50"/>
      <c r="Y4437" s="50"/>
      <c r="Z4437" s="50"/>
      <c r="AA4437" s="50"/>
      <c r="AB4437" s="50"/>
      <c r="AC4437" s="50"/>
      <c r="AD4437" s="50"/>
      <c r="AE4437" s="50"/>
      <c r="AF4437" s="50"/>
      <c r="AG4437" s="50"/>
      <c r="AH4437" s="50"/>
      <c r="AI4437" s="50"/>
      <c r="AJ4437" s="50"/>
      <c r="AK4437" s="50"/>
      <c r="AL4437" s="50"/>
      <c r="AM4437" s="50"/>
      <c r="AN4437" s="50"/>
      <c r="AO4437" s="50"/>
      <c r="AP4437" s="50"/>
      <c r="AQ4437" s="50"/>
      <c r="AR4437" s="50"/>
      <c r="AS4437" s="50"/>
      <c r="AT4437" s="50"/>
      <c r="AU4437" s="50"/>
      <c r="AV4437" s="50"/>
      <c r="AW4437" s="50"/>
      <c r="AX4437" s="50"/>
      <c r="AY4437" s="50"/>
      <c r="AZ4437" s="50"/>
      <c r="BA4437" s="50"/>
      <c r="BB4437" s="50"/>
      <c r="BC4437" s="50"/>
      <c r="BD4437" s="50"/>
      <c r="BE4437" s="50"/>
      <c r="BF4437" s="50"/>
      <c r="BG4437" s="50"/>
      <c r="BH4437" s="50"/>
      <c r="BI4437" s="50"/>
      <c r="BJ4437" s="50"/>
      <c r="BK4437" s="50"/>
      <c r="BL4437" s="50"/>
      <c r="BM4437" s="50"/>
      <c r="BN4437" s="50"/>
      <c r="BO4437" s="50"/>
      <c r="BP4437" s="50"/>
      <c r="BQ4437" s="50"/>
      <c r="BR4437" s="50"/>
      <c r="BS4437" s="50"/>
      <c r="BT4437" s="50"/>
      <c r="BU4437" s="50"/>
      <c r="BV4437" s="50"/>
      <c r="BW4437" s="50"/>
      <c r="BX4437" s="50"/>
      <c r="BY4437" s="50"/>
      <c r="BZ4437" s="50"/>
      <c r="CA4437" s="50"/>
      <c r="CB4437" s="50"/>
      <c r="CC4437" s="50"/>
      <c r="CD4437" s="50"/>
      <c r="CE4437" s="50"/>
      <c r="CF4437" s="50"/>
      <c r="CG4437" s="50"/>
      <c r="CH4437" s="50"/>
      <c r="CI4437" s="50"/>
      <c r="CJ4437" s="50"/>
      <c r="CK4437" s="50"/>
      <c r="CL4437" s="50"/>
      <c r="CM4437" s="50"/>
      <c r="CN4437" s="50"/>
      <c r="CO4437" s="50"/>
      <c r="CP4437" s="50"/>
      <c r="CQ4437" s="50"/>
      <c r="CR4437" s="50"/>
      <c r="CS4437" s="50"/>
      <c r="CT4437" s="50"/>
      <c r="CU4437" s="50"/>
      <c r="CV4437" s="50"/>
      <c r="CW4437" s="50"/>
      <c r="CX4437" s="50"/>
      <c r="CY4437" s="50"/>
      <c r="CZ4437" s="50"/>
      <c r="DA4437" s="50"/>
      <c r="DB4437" s="50"/>
      <c r="DC4437" s="50"/>
      <c r="DD4437" s="50"/>
      <c r="DE4437" s="50"/>
      <c r="DF4437" s="50"/>
      <c r="DG4437" s="50"/>
    </row>
    <row r="4438" spans="1:111" x14ac:dyDescent="0.2">
      <c r="A4438" s="560" t="s">
        <v>151</v>
      </c>
      <c r="B4438" s="560" t="s">
        <v>151</v>
      </c>
      <c r="C4438" s="560"/>
      <c r="D4438" s="75" t="s">
        <v>797</v>
      </c>
      <c r="E4438" s="358"/>
      <c r="F4438" s="352">
        <f t="shared" si="138"/>
        <v>0</v>
      </c>
      <c r="G4438" s="352">
        <f t="shared" si="139"/>
        <v>0</v>
      </c>
      <c r="H4438" s="50"/>
      <c r="I4438" s="50"/>
      <c r="J4438" s="50"/>
      <c r="K4438" s="50"/>
      <c r="L4438" s="50"/>
      <c r="M4438" s="50"/>
      <c r="N4438" s="50"/>
      <c r="O4438" s="50"/>
      <c r="P4438" s="50"/>
      <c r="Q4438" s="50"/>
      <c r="R4438" s="50"/>
      <c r="S4438" s="50"/>
      <c r="T4438" s="50"/>
      <c r="U4438" s="50"/>
      <c r="V4438" s="50"/>
      <c r="W4438" s="50"/>
      <c r="X4438" s="50"/>
      <c r="Y4438" s="50"/>
      <c r="Z4438" s="50"/>
      <c r="AA4438" s="50"/>
      <c r="AB4438" s="50"/>
      <c r="AC4438" s="50"/>
      <c r="AD4438" s="50"/>
      <c r="AE4438" s="50"/>
      <c r="AF4438" s="50"/>
      <c r="AG4438" s="50"/>
      <c r="AH4438" s="50"/>
      <c r="AI4438" s="50"/>
      <c r="AJ4438" s="50"/>
      <c r="AK4438" s="50"/>
      <c r="AL4438" s="50"/>
      <c r="AM4438" s="50"/>
      <c r="AN4438" s="50"/>
      <c r="AO4438" s="50"/>
      <c r="AP4438" s="50"/>
      <c r="AQ4438" s="50"/>
      <c r="AR4438" s="50"/>
      <c r="AS4438" s="50"/>
      <c r="AT4438" s="50"/>
      <c r="AU4438" s="50"/>
      <c r="AV4438" s="50"/>
      <c r="AW4438" s="50"/>
      <c r="AX4438" s="50"/>
      <c r="AY4438" s="50"/>
      <c r="AZ4438" s="50"/>
      <c r="BA4438" s="50"/>
      <c r="BB4438" s="50"/>
      <c r="BC4438" s="50"/>
      <c r="BD4438" s="50"/>
      <c r="BE4438" s="50"/>
      <c r="BF4438" s="50"/>
      <c r="BG4438" s="50"/>
      <c r="BH4438" s="50"/>
      <c r="BI4438" s="50"/>
      <c r="BJ4438" s="50"/>
      <c r="BK4438" s="50"/>
      <c r="BL4438" s="50"/>
      <c r="BM4438" s="50"/>
      <c r="BN4438" s="50"/>
      <c r="BO4438" s="50"/>
      <c r="BP4438" s="50"/>
      <c r="BQ4438" s="50"/>
      <c r="BR4438" s="50"/>
      <c r="BS4438" s="50"/>
      <c r="BT4438" s="50"/>
      <c r="BU4438" s="50"/>
      <c r="BV4438" s="50"/>
      <c r="BW4438" s="50"/>
      <c r="BX4438" s="50"/>
      <c r="BY4438" s="50"/>
      <c r="BZ4438" s="50"/>
      <c r="CA4438" s="50"/>
      <c r="CB4438" s="50"/>
      <c r="CC4438" s="50"/>
      <c r="CD4438" s="50"/>
      <c r="CE4438" s="50"/>
      <c r="CF4438" s="50"/>
      <c r="CG4438" s="50"/>
      <c r="CH4438" s="50"/>
      <c r="CI4438" s="50"/>
      <c r="CJ4438" s="50"/>
      <c r="CK4438" s="50"/>
      <c r="CL4438" s="50"/>
      <c r="CM4438" s="50"/>
      <c r="CN4438" s="50"/>
      <c r="CO4438" s="50"/>
      <c r="CP4438" s="50"/>
      <c r="CQ4438" s="50"/>
      <c r="CR4438" s="50"/>
      <c r="CS4438" s="50"/>
      <c r="CT4438" s="50"/>
      <c r="CU4438" s="50"/>
      <c r="CV4438" s="50"/>
      <c r="CW4438" s="50"/>
      <c r="CX4438" s="50"/>
      <c r="CY4438" s="50"/>
      <c r="CZ4438" s="50"/>
      <c r="DA4438" s="50"/>
      <c r="DB4438" s="50"/>
      <c r="DC4438" s="50"/>
      <c r="DD4438" s="50"/>
      <c r="DE4438" s="50"/>
      <c r="DF4438" s="50"/>
      <c r="DG4438" s="50"/>
    </row>
    <row r="4439" spans="1:111" x14ac:dyDescent="0.2">
      <c r="A4439" s="561"/>
      <c r="B4439" s="561"/>
      <c r="C4439" s="561"/>
      <c r="D4439" s="78" t="s">
        <v>798</v>
      </c>
      <c r="E4439" s="358">
        <v>700</v>
      </c>
      <c r="F4439" s="352">
        <f t="shared" si="138"/>
        <v>420</v>
      </c>
      <c r="G4439" s="352">
        <f t="shared" si="139"/>
        <v>350</v>
      </c>
      <c r="H4439" s="50"/>
      <c r="I4439" s="50"/>
      <c r="J4439" s="50"/>
      <c r="K4439" s="50"/>
      <c r="L4439" s="50"/>
      <c r="M4439" s="50"/>
      <c r="N4439" s="50"/>
      <c r="O4439" s="50"/>
      <c r="P4439" s="50"/>
      <c r="Q4439" s="50"/>
      <c r="R4439" s="50"/>
      <c r="S4439" s="50"/>
      <c r="T4439" s="50"/>
      <c r="U4439" s="50"/>
      <c r="V4439" s="50"/>
      <c r="W4439" s="50"/>
      <c r="X4439" s="50"/>
      <c r="Y4439" s="50"/>
      <c r="Z4439" s="50"/>
      <c r="AA4439" s="50"/>
      <c r="AB4439" s="50"/>
      <c r="AC4439" s="50"/>
      <c r="AD4439" s="50"/>
      <c r="AE4439" s="50"/>
      <c r="AF4439" s="50"/>
      <c r="AG4439" s="50"/>
      <c r="AH4439" s="50"/>
      <c r="AI4439" s="50"/>
      <c r="AJ4439" s="50"/>
      <c r="AK4439" s="50"/>
      <c r="AL4439" s="50"/>
      <c r="AM4439" s="50"/>
      <c r="AN4439" s="50"/>
      <c r="AO4439" s="50"/>
      <c r="AP4439" s="50"/>
      <c r="AQ4439" s="50"/>
      <c r="AR4439" s="50"/>
      <c r="AS4439" s="50"/>
      <c r="AT4439" s="50"/>
      <c r="AU4439" s="50"/>
      <c r="AV4439" s="50"/>
      <c r="AW4439" s="50"/>
      <c r="AX4439" s="50"/>
      <c r="AY4439" s="50"/>
      <c r="AZ4439" s="50"/>
      <c r="BA4439" s="50"/>
      <c r="BB4439" s="50"/>
      <c r="BC4439" s="50"/>
      <c r="BD4439" s="50"/>
      <c r="BE4439" s="50"/>
      <c r="BF4439" s="50"/>
      <c r="BG4439" s="50"/>
      <c r="BH4439" s="50"/>
      <c r="BI4439" s="50"/>
      <c r="BJ4439" s="50"/>
      <c r="BK4439" s="50"/>
      <c r="BL4439" s="50"/>
      <c r="BM4439" s="50"/>
      <c r="BN4439" s="50"/>
      <c r="BO4439" s="50"/>
      <c r="BP4439" s="50"/>
      <c r="BQ4439" s="50"/>
      <c r="BR4439" s="50"/>
      <c r="BS4439" s="50"/>
      <c r="BT4439" s="50"/>
      <c r="BU4439" s="50"/>
      <c r="BV4439" s="50"/>
      <c r="BW4439" s="50"/>
      <c r="BX4439" s="50"/>
      <c r="BY4439" s="50"/>
      <c r="BZ4439" s="50"/>
      <c r="CA4439" s="50"/>
      <c r="CB4439" s="50"/>
      <c r="CC4439" s="50"/>
      <c r="CD4439" s="50"/>
      <c r="CE4439" s="50"/>
      <c r="CF4439" s="50"/>
      <c r="CG4439" s="50"/>
      <c r="CH4439" s="50"/>
      <c r="CI4439" s="50"/>
      <c r="CJ4439" s="50"/>
      <c r="CK4439" s="50"/>
      <c r="CL4439" s="50"/>
      <c r="CM4439" s="50"/>
      <c r="CN4439" s="50"/>
      <c r="CO4439" s="50"/>
      <c r="CP4439" s="50"/>
      <c r="CQ4439" s="50"/>
      <c r="CR4439" s="50"/>
      <c r="CS4439" s="50"/>
      <c r="CT4439" s="50"/>
      <c r="CU4439" s="50"/>
      <c r="CV4439" s="50"/>
      <c r="CW4439" s="50"/>
      <c r="CX4439" s="50"/>
      <c r="CY4439" s="50"/>
      <c r="CZ4439" s="50"/>
      <c r="DA4439" s="50"/>
      <c r="DB4439" s="50"/>
      <c r="DC4439" s="50"/>
      <c r="DD4439" s="50"/>
      <c r="DE4439" s="50"/>
      <c r="DF4439" s="50"/>
      <c r="DG4439" s="50"/>
    </row>
    <row r="4440" spans="1:111" x14ac:dyDescent="0.2">
      <c r="A4440" s="561"/>
      <c r="B4440" s="561"/>
      <c r="C4440" s="561"/>
      <c r="D4440" s="78" t="s">
        <v>799</v>
      </c>
      <c r="E4440" s="358">
        <v>600</v>
      </c>
      <c r="F4440" s="352">
        <f t="shared" si="138"/>
        <v>360</v>
      </c>
      <c r="G4440" s="352">
        <f t="shared" si="139"/>
        <v>300</v>
      </c>
      <c r="H4440" s="50"/>
      <c r="I4440" s="50"/>
      <c r="J4440" s="50"/>
      <c r="K4440" s="50"/>
      <c r="L4440" s="50"/>
      <c r="M4440" s="50"/>
      <c r="N4440" s="50"/>
      <c r="O4440" s="50"/>
      <c r="P4440" s="50"/>
      <c r="Q4440" s="50"/>
      <c r="R4440" s="50"/>
      <c r="S4440" s="50"/>
      <c r="T4440" s="50"/>
      <c r="U4440" s="50"/>
      <c r="V4440" s="50"/>
      <c r="W4440" s="50"/>
      <c r="X4440" s="50"/>
      <c r="Y4440" s="50"/>
      <c r="Z4440" s="50"/>
      <c r="AA4440" s="50"/>
      <c r="AB4440" s="50"/>
      <c r="AC4440" s="50"/>
      <c r="AD4440" s="50"/>
      <c r="AE4440" s="50"/>
      <c r="AF4440" s="50"/>
      <c r="AG4440" s="50"/>
      <c r="AH4440" s="50"/>
      <c r="AI4440" s="50"/>
      <c r="AJ4440" s="50"/>
      <c r="AK4440" s="50"/>
      <c r="AL4440" s="50"/>
      <c r="AM4440" s="50"/>
      <c r="AN4440" s="50"/>
      <c r="AO4440" s="50"/>
      <c r="AP4440" s="50"/>
      <c r="AQ4440" s="50"/>
      <c r="AR4440" s="50"/>
      <c r="AS4440" s="50"/>
      <c r="AT4440" s="50"/>
      <c r="AU4440" s="50"/>
      <c r="AV4440" s="50"/>
      <c r="AW4440" s="50"/>
      <c r="AX4440" s="50"/>
      <c r="AY4440" s="50"/>
      <c r="AZ4440" s="50"/>
      <c r="BA4440" s="50"/>
      <c r="BB4440" s="50"/>
      <c r="BC4440" s="50"/>
      <c r="BD4440" s="50"/>
      <c r="BE4440" s="50"/>
      <c r="BF4440" s="50"/>
      <c r="BG4440" s="50"/>
      <c r="BH4440" s="50"/>
      <c r="BI4440" s="50"/>
      <c r="BJ4440" s="50"/>
      <c r="BK4440" s="50"/>
      <c r="BL4440" s="50"/>
      <c r="BM4440" s="50"/>
      <c r="BN4440" s="50"/>
      <c r="BO4440" s="50"/>
      <c r="BP4440" s="50"/>
      <c r="BQ4440" s="50"/>
      <c r="BR4440" s="50"/>
      <c r="BS4440" s="50"/>
      <c r="BT4440" s="50"/>
      <c r="BU4440" s="50"/>
      <c r="BV4440" s="50"/>
      <c r="BW4440" s="50"/>
      <c r="BX4440" s="50"/>
      <c r="BY4440" s="50"/>
      <c r="BZ4440" s="50"/>
      <c r="CA4440" s="50"/>
      <c r="CB4440" s="50"/>
      <c r="CC4440" s="50"/>
      <c r="CD4440" s="50"/>
      <c r="CE4440" s="50"/>
      <c r="CF4440" s="50"/>
      <c r="CG4440" s="50"/>
      <c r="CH4440" s="50"/>
      <c r="CI4440" s="50"/>
      <c r="CJ4440" s="50"/>
      <c r="CK4440" s="50"/>
      <c r="CL4440" s="50"/>
      <c r="CM4440" s="50"/>
      <c r="CN4440" s="50"/>
      <c r="CO4440" s="50"/>
      <c r="CP4440" s="50"/>
      <c r="CQ4440" s="50"/>
      <c r="CR4440" s="50"/>
      <c r="CS4440" s="50"/>
      <c r="CT4440" s="50"/>
      <c r="CU4440" s="50"/>
      <c r="CV4440" s="50"/>
      <c r="CW4440" s="50"/>
      <c r="CX4440" s="50"/>
      <c r="CY4440" s="50"/>
      <c r="CZ4440" s="50"/>
      <c r="DA4440" s="50"/>
      <c r="DB4440" s="50"/>
      <c r="DC4440" s="50"/>
      <c r="DD4440" s="50"/>
      <c r="DE4440" s="50"/>
      <c r="DF4440" s="50"/>
      <c r="DG4440" s="50"/>
    </row>
    <row r="4441" spans="1:111" x14ac:dyDescent="0.2">
      <c r="A4441" s="561"/>
      <c r="B4441" s="561"/>
      <c r="C4441" s="561"/>
      <c r="D4441" s="78" t="s">
        <v>800</v>
      </c>
      <c r="E4441" s="358">
        <v>500</v>
      </c>
      <c r="F4441" s="352">
        <f t="shared" si="138"/>
        <v>300</v>
      </c>
      <c r="G4441" s="352">
        <f t="shared" si="139"/>
        <v>250</v>
      </c>
      <c r="H4441" s="50"/>
      <c r="I4441" s="50"/>
      <c r="J4441" s="50"/>
      <c r="K4441" s="50"/>
      <c r="L4441" s="50"/>
      <c r="M4441" s="50"/>
      <c r="N4441" s="50"/>
      <c r="O4441" s="50"/>
      <c r="P4441" s="50"/>
      <c r="Q4441" s="50"/>
      <c r="R4441" s="50"/>
      <c r="S4441" s="50"/>
      <c r="T4441" s="50"/>
      <c r="U4441" s="50"/>
      <c r="V4441" s="50"/>
      <c r="W4441" s="50"/>
      <c r="X4441" s="50"/>
      <c r="Y4441" s="50"/>
      <c r="Z4441" s="50"/>
      <c r="AA4441" s="50"/>
      <c r="AB4441" s="50"/>
      <c r="AC4441" s="50"/>
      <c r="AD4441" s="50"/>
      <c r="AE4441" s="50"/>
      <c r="AF4441" s="50"/>
      <c r="AG4441" s="50"/>
      <c r="AH4441" s="50"/>
      <c r="AI4441" s="50"/>
      <c r="AJ4441" s="50"/>
      <c r="AK4441" s="50"/>
      <c r="AL4441" s="50"/>
      <c r="AM4441" s="50"/>
      <c r="AN4441" s="50"/>
      <c r="AO4441" s="50"/>
      <c r="AP4441" s="50"/>
      <c r="AQ4441" s="50"/>
      <c r="AR4441" s="50"/>
      <c r="AS4441" s="50"/>
      <c r="AT4441" s="50"/>
      <c r="AU4441" s="50"/>
      <c r="AV4441" s="50"/>
      <c r="AW4441" s="50"/>
      <c r="AX4441" s="50"/>
      <c r="AY4441" s="50"/>
      <c r="AZ4441" s="50"/>
      <c r="BA4441" s="50"/>
      <c r="BB4441" s="50"/>
      <c r="BC4441" s="50"/>
      <c r="BD4441" s="50"/>
      <c r="BE4441" s="50"/>
      <c r="BF4441" s="50"/>
      <c r="BG4441" s="50"/>
      <c r="BH4441" s="50"/>
      <c r="BI4441" s="50"/>
      <c r="BJ4441" s="50"/>
      <c r="BK4441" s="50"/>
      <c r="BL4441" s="50"/>
      <c r="BM4441" s="50"/>
      <c r="BN4441" s="50"/>
      <c r="BO4441" s="50"/>
      <c r="BP4441" s="50"/>
      <c r="BQ4441" s="50"/>
      <c r="BR4441" s="50"/>
      <c r="BS4441" s="50"/>
      <c r="BT4441" s="50"/>
      <c r="BU4441" s="50"/>
      <c r="BV4441" s="50"/>
      <c r="BW4441" s="50"/>
      <c r="BX4441" s="50"/>
      <c r="BY4441" s="50"/>
      <c r="BZ4441" s="50"/>
      <c r="CA4441" s="50"/>
      <c r="CB4441" s="50"/>
      <c r="CC4441" s="50"/>
      <c r="CD4441" s="50"/>
      <c r="CE4441" s="50"/>
      <c r="CF4441" s="50"/>
      <c r="CG4441" s="50"/>
      <c r="CH4441" s="50"/>
      <c r="CI4441" s="50"/>
      <c r="CJ4441" s="50"/>
      <c r="CK4441" s="50"/>
      <c r="CL4441" s="50"/>
      <c r="CM4441" s="50"/>
      <c r="CN4441" s="50"/>
      <c r="CO4441" s="50"/>
      <c r="CP4441" s="50"/>
      <c r="CQ4441" s="50"/>
      <c r="CR4441" s="50"/>
      <c r="CS4441" s="50"/>
      <c r="CT4441" s="50"/>
      <c r="CU4441" s="50"/>
      <c r="CV4441" s="50"/>
      <c r="CW4441" s="50"/>
      <c r="CX4441" s="50"/>
      <c r="CY4441" s="50"/>
      <c r="CZ4441" s="50"/>
      <c r="DA4441" s="50"/>
      <c r="DB4441" s="50"/>
      <c r="DC4441" s="50"/>
      <c r="DD4441" s="50"/>
      <c r="DE4441" s="50"/>
      <c r="DF4441" s="50"/>
      <c r="DG4441" s="50"/>
    </row>
    <row r="4442" spans="1:111" x14ac:dyDescent="0.2">
      <c r="A4442" s="562"/>
      <c r="B4442" s="562"/>
      <c r="C4442" s="562"/>
      <c r="D4442" s="78" t="s">
        <v>801</v>
      </c>
      <c r="E4442" s="358">
        <v>400</v>
      </c>
      <c r="F4442" s="352">
        <f t="shared" si="138"/>
        <v>240</v>
      </c>
      <c r="G4442" s="352">
        <f t="shared" si="139"/>
        <v>200</v>
      </c>
      <c r="H4442" s="50"/>
      <c r="I4442" s="50"/>
      <c r="J4442" s="50"/>
      <c r="K4442" s="50"/>
      <c r="L4442" s="50"/>
      <c r="M4442" s="50"/>
      <c r="N4442" s="50"/>
      <c r="O4442" s="50"/>
      <c r="P4442" s="50"/>
      <c r="Q4442" s="50"/>
      <c r="R4442" s="50"/>
      <c r="S4442" s="50"/>
      <c r="T4442" s="50"/>
      <c r="U4442" s="50"/>
      <c r="V4442" s="50"/>
      <c r="W4442" s="50"/>
      <c r="X4442" s="50"/>
      <c r="Y4442" s="50"/>
      <c r="Z4442" s="50"/>
      <c r="AA4442" s="50"/>
      <c r="AB4442" s="50"/>
      <c r="AC4442" s="50"/>
      <c r="AD4442" s="50"/>
      <c r="AE4442" s="50"/>
      <c r="AF4442" s="50"/>
      <c r="AG4442" s="50"/>
      <c r="AH4442" s="50"/>
      <c r="AI4442" s="50"/>
      <c r="AJ4442" s="50"/>
      <c r="AK4442" s="50"/>
      <c r="AL4442" s="50"/>
      <c r="AM4442" s="50"/>
      <c r="AN4442" s="50"/>
      <c r="AO4442" s="50"/>
      <c r="AP4442" s="50"/>
      <c r="AQ4442" s="50"/>
      <c r="AR4442" s="50"/>
      <c r="AS4442" s="50"/>
      <c r="AT4442" s="50"/>
      <c r="AU4442" s="50"/>
      <c r="AV4442" s="50"/>
      <c r="AW4442" s="50"/>
      <c r="AX4442" s="50"/>
      <c r="AY4442" s="50"/>
      <c r="AZ4442" s="50"/>
      <c r="BA4442" s="50"/>
      <c r="BB4442" s="50"/>
      <c r="BC4442" s="50"/>
      <c r="BD4442" s="50"/>
      <c r="BE4442" s="50"/>
      <c r="BF4442" s="50"/>
      <c r="BG4442" s="50"/>
      <c r="BH4442" s="50"/>
      <c r="BI4442" s="50"/>
      <c r="BJ4442" s="50"/>
      <c r="BK4442" s="50"/>
      <c r="BL4442" s="50"/>
      <c r="BM4442" s="50"/>
      <c r="BN4442" s="50"/>
      <c r="BO4442" s="50"/>
      <c r="BP4442" s="50"/>
      <c r="BQ4442" s="50"/>
      <c r="BR4442" s="50"/>
      <c r="BS4442" s="50"/>
      <c r="BT4442" s="50"/>
      <c r="BU4442" s="50"/>
      <c r="BV4442" s="50"/>
      <c r="BW4442" s="50"/>
      <c r="BX4442" s="50"/>
      <c r="BY4442" s="50"/>
      <c r="BZ4442" s="50"/>
      <c r="CA4442" s="50"/>
      <c r="CB4442" s="50"/>
      <c r="CC4442" s="50"/>
      <c r="CD4442" s="50"/>
      <c r="CE4442" s="50"/>
      <c r="CF4442" s="50"/>
      <c r="CG4442" s="50"/>
      <c r="CH4442" s="50"/>
      <c r="CI4442" s="50"/>
      <c r="CJ4442" s="50"/>
      <c r="CK4442" s="50"/>
      <c r="CL4442" s="50"/>
      <c r="CM4442" s="50"/>
      <c r="CN4442" s="50"/>
      <c r="CO4442" s="50"/>
      <c r="CP4442" s="50"/>
      <c r="CQ4442" s="50"/>
      <c r="CR4442" s="50"/>
      <c r="CS4442" s="50"/>
      <c r="CT4442" s="50"/>
      <c r="CU4442" s="50"/>
      <c r="CV4442" s="50"/>
      <c r="CW4442" s="50"/>
      <c r="CX4442" s="50"/>
      <c r="CY4442" s="50"/>
      <c r="CZ4442" s="50"/>
      <c r="DA4442" s="50"/>
      <c r="DB4442" s="50"/>
      <c r="DC4442" s="50"/>
      <c r="DD4442" s="50"/>
      <c r="DE4442" s="50"/>
      <c r="DF4442" s="50"/>
      <c r="DG4442" s="50"/>
    </row>
    <row r="4443" spans="1:111" x14ac:dyDescent="0.2">
      <c r="A4443" s="560" t="s">
        <v>152</v>
      </c>
      <c r="B4443" s="560" t="s">
        <v>152</v>
      </c>
      <c r="C4443" s="560"/>
      <c r="D4443" s="75" t="s">
        <v>802</v>
      </c>
      <c r="E4443" s="358"/>
      <c r="F4443" s="352">
        <f t="shared" si="138"/>
        <v>0</v>
      </c>
      <c r="G4443" s="352">
        <f t="shared" si="139"/>
        <v>0</v>
      </c>
      <c r="H4443" s="50"/>
      <c r="I4443" s="50"/>
      <c r="J4443" s="50"/>
      <c r="K4443" s="50"/>
      <c r="L4443" s="50"/>
      <c r="M4443" s="50"/>
      <c r="N4443" s="50"/>
      <c r="O4443" s="50"/>
      <c r="P4443" s="50"/>
      <c r="Q4443" s="50"/>
      <c r="R4443" s="50"/>
      <c r="S4443" s="50"/>
      <c r="T4443" s="50"/>
      <c r="U4443" s="50"/>
      <c r="V4443" s="50"/>
      <c r="W4443" s="50"/>
      <c r="X4443" s="50"/>
      <c r="Y4443" s="50"/>
      <c r="Z4443" s="50"/>
      <c r="AA4443" s="50"/>
      <c r="AB4443" s="50"/>
      <c r="AC4443" s="50"/>
      <c r="AD4443" s="50"/>
      <c r="AE4443" s="50"/>
      <c r="AF4443" s="50"/>
      <c r="AG4443" s="50"/>
      <c r="AH4443" s="50"/>
      <c r="AI4443" s="50"/>
      <c r="AJ4443" s="50"/>
      <c r="AK4443" s="50"/>
      <c r="AL4443" s="50"/>
      <c r="AM4443" s="50"/>
      <c r="AN4443" s="50"/>
      <c r="AO4443" s="50"/>
      <c r="AP4443" s="50"/>
      <c r="AQ4443" s="50"/>
      <c r="AR4443" s="50"/>
      <c r="AS4443" s="50"/>
      <c r="AT4443" s="50"/>
      <c r="AU4443" s="50"/>
      <c r="AV4443" s="50"/>
      <c r="AW4443" s="50"/>
      <c r="AX4443" s="50"/>
      <c r="AY4443" s="50"/>
      <c r="AZ4443" s="50"/>
      <c r="BA4443" s="50"/>
      <c r="BB4443" s="50"/>
      <c r="BC4443" s="50"/>
      <c r="BD4443" s="50"/>
      <c r="BE4443" s="50"/>
      <c r="BF4443" s="50"/>
      <c r="BG4443" s="50"/>
      <c r="BH4443" s="50"/>
      <c r="BI4443" s="50"/>
      <c r="BJ4443" s="50"/>
      <c r="BK4443" s="50"/>
      <c r="BL4443" s="50"/>
      <c r="BM4443" s="50"/>
      <c r="BN4443" s="50"/>
      <c r="BO4443" s="50"/>
      <c r="BP4443" s="50"/>
      <c r="BQ4443" s="50"/>
      <c r="BR4443" s="50"/>
      <c r="BS4443" s="50"/>
      <c r="BT4443" s="50"/>
      <c r="BU4443" s="50"/>
      <c r="BV4443" s="50"/>
      <c r="BW4443" s="50"/>
      <c r="BX4443" s="50"/>
      <c r="BY4443" s="50"/>
      <c r="BZ4443" s="50"/>
      <c r="CA4443" s="50"/>
      <c r="CB4443" s="50"/>
      <c r="CC4443" s="50"/>
      <c r="CD4443" s="50"/>
      <c r="CE4443" s="50"/>
      <c r="CF4443" s="50"/>
      <c r="CG4443" s="50"/>
      <c r="CH4443" s="50"/>
      <c r="CI4443" s="50"/>
      <c r="CJ4443" s="50"/>
      <c r="CK4443" s="50"/>
      <c r="CL4443" s="50"/>
      <c r="CM4443" s="50"/>
      <c r="CN4443" s="50"/>
      <c r="CO4443" s="50"/>
      <c r="CP4443" s="50"/>
      <c r="CQ4443" s="50"/>
      <c r="CR4443" s="50"/>
      <c r="CS4443" s="50"/>
      <c r="CT4443" s="50"/>
      <c r="CU4443" s="50"/>
      <c r="CV4443" s="50"/>
      <c r="CW4443" s="50"/>
      <c r="CX4443" s="50"/>
      <c r="CY4443" s="50"/>
      <c r="CZ4443" s="50"/>
      <c r="DA4443" s="50"/>
      <c r="DB4443" s="50"/>
      <c r="DC4443" s="50"/>
      <c r="DD4443" s="50"/>
      <c r="DE4443" s="50"/>
      <c r="DF4443" s="50"/>
      <c r="DG4443" s="50"/>
    </row>
    <row r="4444" spans="1:111" x14ac:dyDescent="0.2">
      <c r="A4444" s="561"/>
      <c r="B4444" s="561"/>
      <c r="C4444" s="561"/>
      <c r="D4444" s="78" t="s">
        <v>803</v>
      </c>
      <c r="E4444" s="358">
        <v>600</v>
      </c>
      <c r="F4444" s="352">
        <f t="shared" si="138"/>
        <v>360</v>
      </c>
      <c r="G4444" s="352">
        <f t="shared" si="139"/>
        <v>300</v>
      </c>
      <c r="H4444" s="50"/>
      <c r="I4444" s="50"/>
      <c r="J4444" s="50"/>
      <c r="K4444" s="50"/>
      <c r="L4444" s="50"/>
      <c r="M4444" s="50"/>
      <c r="N4444" s="50"/>
      <c r="O4444" s="50"/>
      <c r="P4444" s="50"/>
      <c r="Q4444" s="50"/>
      <c r="R4444" s="50"/>
      <c r="S4444" s="50"/>
      <c r="T4444" s="50"/>
      <c r="U4444" s="50"/>
      <c r="V4444" s="50"/>
      <c r="W4444" s="50"/>
      <c r="X4444" s="50"/>
      <c r="Y4444" s="50"/>
      <c r="Z4444" s="50"/>
      <c r="AA4444" s="50"/>
      <c r="AB4444" s="50"/>
      <c r="AC4444" s="50"/>
      <c r="AD4444" s="50"/>
      <c r="AE4444" s="50"/>
      <c r="AF4444" s="50"/>
      <c r="AG4444" s="50"/>
      <c r="AH4444" s="50"/>
      <c r="AI4444" s="50"/>
      <c r="AJ4444" s="50"/>
      <c r="AK4444" s="50"/>
      <c r="AL4444" s="50"/>
      <c r="AM4444" s="50"/>
      <c r="AN4444" s="50"/>
      <c r="AO4444" s="50"/>
      <c r="AP4444" s="50"/>
      <c r="AQ4444" s="50"/>
      <c r="AR4444" s="50"/>
      <c r="AS4444" s="50"/>
      <c r="AT4444" s="50"/>
      <c r="AU4444" s="50"/>
      <c r="AV4444" s="50"/>
      <c r="AW4444" s="50"/>
      <c r="AX4444" s="50"/>
      <c r="AY4444" s="50"/>
      <c r="AZ4444" s="50"/>
      <c r="BA4444" s="50"/>
      <c r="BB4444" s="50"/>
      <c r="BC4444" s="50"/>
      <c r="BD4444" s="50"/>
      <c r="BE4444" s="50"/>
      <c r="BF4444" s="50"/>
      <c r="BG4444" s="50"/>
      <c r="BH4444" s="50"/>
      <c r="BI4444" s="50"/>
      <c r="BJ4444" s="50"/>
      <c r="BK4444" s="50"/>
      <c r="BL4444" s="50"/>
      <c r="BM4444" s="50"/>
      <c r="BN4444" s="50"/>
      <c r="BO4444" s="50"/>
      <c r="BP4444" s="50"/>
      <c r="BQ4444" s="50"/>
      <c r="BR4444" s="50"/>
      <c r="BS4444" s="50"/>
      <c r="BT4444" s="50"/>
      <c r="BU4444" s="50"/>
      <c r="BV4444" s="50"/>
      <c r="BW4444" s="50"/>
      <c r="BX4444" s="50"/>
      <c r="BY4444" s="50"/>
      <c r="BZ4444" s="50"/>
      <c r="CA4444" s="50"/>
      <c r="CB4444" s="50"/>
      <c r="CC4444" s="50"/>
      <c r="CD4444" s="50"/>
      <c r="CE4444" s="50"/>
      <c r="CF4444" s="50"/>
      <c r="CG4444" s="50"/>
      <c r="CH4444" s="50"/>
      <c r="CI4444" s="50"/>
      <c r="CJ4444" s="50"/>
      <c r="CK4444" s="50"/>
      <c r="CL4444" s="50"/>
      <c r="CM4444" s="50"/>
      <c r="CN4444" s="50"/>
      <c r="CO4444" s="50"/>
      <c r="CP4444" s="50"/>
      <c r="CQ4444" s="50"/>
      <c r="CR4444" s="50"/>
      <c r="CS4444" s="50"/>
      <c r="CT4444" s="50"/>
      <c r="CU4444" s="50"/>
      <c r="CV4444" s="50"/>
      <c r="CW4444" s="50"/>
      <c r="CX4444" s="50"/>
      <c r="CY4444" s="50"/>
      <c r="CZ4444" s="50"/>
      <c r="DA4444" s="50"/>
      <c r="DB4444" s="50"/>
      <c r="DC4444" s="50"/>
      <c r="DD4444" s="50"/>
      <c r="DE4444" s="50"/>
      <c r="DF4444" s="50"/>
      <c r="DG4444" s="50"/>
    </row>
    <row r="4445" spans="1:111" x14ac:dyDescent="0.2">
      <c r="A4445" s="561"/>
      <c r="B4445" s="561"/>
      <c r="C4445" s="561"/>
      <c r="D4445" s="78" t="s">
        <v>804</v>
      </c>
      <c r="E4445" s="358">
        <v>600</v>
      </c>
      <c r="F4445" s="352">
        <f t="shared" si="138"/>
        <v>360</v>
      </c>
      <c r="G4445" s="352">
        <f t="shared" si="139"/>
        <v>300</v>
      </c>
      <c r="H4445" s="50"/>
      <c r="I4445" s="50"/>
      <c r="J4445" s="50"/>
      <c r="K4445" s="50"/>
      <c r="L4445" s="50"/>
      <c r="M4445" s="50"/>
      <c r="N4445" s="50"/>
      <c r="O4445" s="50"/>
      <c r="P4445" s="50"/>
      <c r="Q4445" s="50"/>
      <c r="R4445" s="50"/>
      <c r="S4445" s="50"/>
      <c r="T4445" s="50"/>
      <c r="U4445" s="50"/>
      <c r="V4445" s="50"/>
      <c r="W4445" s="50"/>
      <c r="X4445" s="50"/>
      <c r="Y4445" s="50"/>
      <c r="Z4445" s="50"/>
      <c r="AA4445" s="50"/>
      <c r="AB4445" s="50"/>
      <c r="AC4445" s="50"/>
      <c r="AD4445" s="50"/>
      <c r="AE4445" s="50"/>
      <c r="AF4445" s="50"/>
      <c r="AG4445" s="50"/>
      <c r="AH4445" s="50"/>
      <c r="AI4445" s="50"/>
      <c r="AJ4445" s="50"/>
      <c r="AK4445" s="50"/>
      <c r="AL4445" s="50"/>
      <c r="AM4445" s="50"/>
      <c r="AN4445" s="50"/>
      <c r="AO4445" s="50"/>
      <c r="AP4445" s="50"/>
      <c r="AQ4445" s="50"/>
      <c r="AR4445" s="50"/>
      <c r="AS4445" s="50"/>
      <c r="AT4445" s="50"/>
      <c r="AU4445" s="50"/>
      <c r="AV4445" s="50"/>
      <c r="AW4445" s="50"/>
      <c r="AX4445" s="50"/>
      <c r="AY4445" s="50"/>
      <c r="AZ4445" s="50"/>
      <c r="BA4445" s="50"/>
      <c r="BB4445" s="50"/>
      <c r="BC4445" s="50"/>
      <c r="BD4445" s="50"/>
      <c r="BE4445" s="50"/>
      <c r="BF4445" s="50"/>
      <c r="BG4445" s="50"/>
      <c r="BH4445" s="50"/>
      <c r="BI4445" s="50"/>
      <c r="BJ4445" s="50"/>
      <c r="BK4445" s="50"/>
      <c r="BL4445" s="50"/>
      <c r="BM4445" s="50"/>
      <c r="BN4445" s="50"/>
      <c r="BO4445" s="50"/>
      <c r="BP4445" s="50"/>
      <c r="BQ4445" s="50"/>
      <c r="BR4445" s="50"/>
      <c r="BS4445" s="50"/>
      <c r="BT4445" s="50"/>
      <c r="BU4445" s="50"/>
      <c r="BV4445" s="50"/>
      <c r="BW4445" s="50"/>
      <c r="BX4445" s="50"/>
      <c r="BY4445" s="50"/>
      <c r="BZ4445" s="50"/>
      <c r="CA4445" s="50"/>
      <c r="CB4445" s="50"/>
      <c r="CC4445" s="50"/>
      <c r="CD4445" s="50"/>
      <c r="CE4445" s="50"/>
      <c r="CF4445" s="50"/>
      <c r="CG4445" s="50"/>
      <c r="CH4445" s="50"/>
      <c r="CI4445" s="50"/>
      <c r="CJ4445" s="50"/>
      <c r="CK4445" s="50"/>
      <c r="CL4445" s="50"/>
      <c r="CM4445" s="50"/>
      <c r="CN4445" s="50"/>
      <c r="CO4445" s="50"/>
      <c r="CP4445" s="50"/>
      <c r="CQ4445" s="50"/>
      <c r="CR4445" s="50"/>
      <c r="CS4445" s="50"/>
      <c r="CT4445" s="50"/>
      <c r="CU4445" s="50"/>
      <c r="CV4445" s="50"/>
      <c r="CW4445" s="50"/>
      <c r="CX4445" s="50"/>
      <c r="CY4445" s="50"/>
      <c r="CZ4445" s="50"/>
      <c r="DA4445" s="50"/>
      <c r="DB4445" s="50"/>
      <c r="DC4445" s="50"/>
      <c r="DD4445" s="50"/>
      <c r="DE4445" s="50"/>
      <c r="DF4445" s="50"/>
      <c r="DG4445" s="50"/>
    </row>
    <row r="4446" spans="1:111" x14ac:dyDescent="0.2">
      <c r="A4446" s="561"/>
      <c r="B4446" s="561"/>
      <c r="C4446" s="561"/>
      <c r="D4446" s="78" t="s">
        <v>805</v>
      </c>
      <c r="E4446" s="358">
        <v>600</v>
      </c>
      <c r="F4446" s="352">
        <f t="shared" si="138"/>
        <v>360</v>
      </c>
      <c r="G4446" s="352">
        <f t="shared" si="139"/>
        <v>300</v>
      </c>
      <c r="H4446" s="50"/>
      <c r="I4446" s="50"/>
      <c r="J4446" s="50"/>
      <c r="K4446" s="50"/>
      <c r="L4446" s="50"/>
      <c r="M4446" s="50"/>
      <c r="N4446" s="50"/>
      <c r="O4446" s="50"/>
      <c r="P4446" s="50"/>
      <c r="Q4446" s="50"/>
      <c r="R4446" s="50"/>
      <c r="S4446" s="50"/>
      <c r="T4446" s="50"/>
      <c r="U4446" s="50"/>
      <c r="V4446" s="50"/>
      <c r="W4446" s="50"/>
      <c r="X4446" s="50"/>
      <c r="Y4446" s="50"/>
      <c r="Z4446" s="50"/>
      <c r="AA4446" s="50"/>
      <c r="AB4446" s="50"/>
      <c r="AC4446" s="50"/>
      <c r="AD4446" s="50"/>
      <c r="AE4446" s="50"/>
      <c r="AF4446" s="50"/>
      <c r="AG4446" s="50"/>
      <c r="AH4446" s="50"/>
      <c r="AI4446" s="50"/>
      <c r="AJ4446" s="50"/>
      <c r="AK4446" s="50"/>
      <c r="AL4446" s="50"/>
      <c r="AM4446" s="50"/>
      <c r="AN4446" s="50"/>
      <c r="AO4446" s="50"/>
      <c r="AP4446" s="50"/>
      <c r="AQ4446" s="50"/>
      <c r="AR4446" s="50"/>
      <c r="AS4446" s="50"/>
      <c r="AT4446" s="50"/>
      <c r="AU4446" s="50"/>
      <c r="AV4446" s="50"/>
      <c r="AW4446" s="50"/>
      <c r="AX4446" s="50"/>
      <c r="AY4446" s="50"/>
      <c r="AZ4446" s="50"/>
      <c r="BA4446" s="50"/>
      <c r="BB4446" s="50"/>
      <c r="BC4446" s="50"/>
      <c r="BD4446" s="50"/>
      <c r="BE4446" s="50"/>
      <c r="BF4446" s="50"/>
      <c r="BG4446" s="50"/>
      <c r="BH4446" s="50"/>
      <c r="BI4446" s="50"/>
      <c r="BJ4446" s="50"/>
      <c r="BK4446" s="50"/>
      <c r="BL4446" s="50"/>
      <c r="BM4446" s="50"/>
      <c r="BN4446" s="50"/>
      <c r="BO4446" s="50"/>
      <c r="BP4446" s="50"/>
      <c r="BQ4446" s="50"/>
      <c r="BR4446" s="50"/>
      <c r="BS4446" s="50"/>
      <c r="BT4446" s="50"/>
      <c r="BU4446" s="50"/>
      <c r="BV4446" s="50"/>
      <c r="BW4446" s="50"/>
      <c r="BX4446" s="50"/>
      <c r="BY4446" s="50"/>
      <c r="BZ4446" s="50"/>
      <c r="CA4446" s="50"/>
      <c r="CB4446" s="50"/>
      <c r="CC4446" s="50"/>
      <c r="CD4446" s="50"/>
      <c r="CE4446" s="50"/>
      <c r="CF4446" s="50"/>
      <c r="CG4446" s="50"/>
      <c r="CH4446" s="50"/>
      <c r="CI4446" s="50"/>
      <c r="CJ4446" s="50"/>
      <c r="CK4446" s="50"/>
      <c r="CL4446" s="50"/>
      <c r="CM4446" s="50"/>
      <c r="CN4446" s="50"/>
      <c r="CO4446" s="50"/>
      <c r="CP4446" s="50"/>
      <c r="CQ4446" s="50"/>
      <c r="CR4446" s="50"/>
      <c r="CS4446" s="50"/>
      <c r="CT4446" s="50"/>
      <c r="CU4446" s="50"/>
      <c r="CV4446" s="50"/>
      <c r="CW4446" s="50"/>
      <c r="CX4446" s="50"/>
      <c r="CY4446" s="50"/>
      <c r="CZ4446" s="50"/>
      <c r="DA4446" s="50"/>
      <c r="DB4446" s="50"/>
      <c r="DC4446" s="50"/>
      <c r="DD4446" s="50"/>
      <c r="DE4446" s="50"/>
      <c r="DF4446" s="50"/>
      <c r="DG4446" s="50"/>
    </row>
    <row r="4447" spans="1:111" x14ac:dyDescent="0.2">
      <c r="A4447" s="562"/>
      <c r="B4447" s="562"/>
      <c r="C4447" s="562"/>
      <c r="D4447" s="78" t="s">
        <v>806</v>
      </c>
      <c r="E4447" s="358">
        <v>1000</v>
      </c>
      <c r="F4447" s="352">
        <f t="shared" si="138"/>
        <v>600</v>
      </c>
      <c r="G4447" s="352">
        <f t="shared" si="139"/>
        <v>500</v>
      </c>
      <c r="H4447" s="50"/>
      <c r="I4447" s="50"/>
      <c r="J4447" s="50"/>
      <c r="K4447" s="50"/>
      <c r="L4447" s="50"/>
      <c r="M4447" s="50"/>
      <c r="N4447" s="50"/>
      <c r="O4447" s="50"/>
      <c r="P4447" s="50"/>
      <c r="Q4447" s="50"/>
      <c r="R4447" s="50"/>
      <c r="S4447" s="50"/>
      <c r="T4447" s="50"/>
      <c r="U4447" s="50"/>
      <c r="V4447" s="50"/>
      <c r="W4447" s="50"/>
      <c r="X4447" s="50"/>
      <c r="Y4447" s="50"/>
      <c r="Z4447" s="50"/>
      <c r="AA4447" s="50"/>
      <c r="AB4447" s="50"/>
      <c r="AC4447" s="50"/>
      <c r="AD4447" s="50"/>
      <c r="AE4447" s="50"/>
      <c r="AF4447" s="50"/>
      <c r="AG4447" s="50"/>
      <c r="AH4447" s="50"/>
      <c r="AI4447" s="50"/>
      <c r="AJ4447" s="50"/>
      <c r="AK4447" s="50"/>
      <c r="AL4447" s="50"/>
      <c r="AM4447" s="50"/>
      <c r="AN4447" s="50"/>
      <c r="AO4447" s="50"/>
      <c r="AP4447" s="50"/>
      <c r="AQ4447" s="50"/>
      <c r="AR4447" s="50"/>
      <c r="AS4447" s="50"/>
      <c r="AT4447" s="50"/>
      <c r="AU4447" s="50"/>
      <c r="AV4447" s="50"/>
      <c r="AW4447" s="50"/>
      <c r="AX4447" s="50"/>
      <c r="AY4447" s="50"/>
      <c r="AZ4447" s="50"/>
      <c r="BA4447" s="50"/>
      <c r="BB4447" s="50"/>
      <c r="BC4447" s="50"/>
      <c r="BD4447" s="50"/>
      <c r="BE4447" s="50"/>
      <c r="BF4447" s="50"/>
      <c r="BG4447" s="50"/>
      <c r="BH4447" s="50"/>
      <c r="BI4447" s="50"/>
      <c r="BJ4447" s="50"/>
      <c r="BK4447" s="50"/>
      <c r="BL4447" s="50"/>
      <c r="BM4447" s="50"/>
      <c r="BN4447" s="50"/>
      <c r="BO4447" s="50"/>
      <c r="BP4447" s="50"/>
      <c r="BQ4447" s="50"/>
      <c r="BR4447" s="50"/>
      <c r="BS4447" s="50"/>
      <c r="BT4447" s="50"/>
      <c r="BU4447" s="50"/>
      <c r="BV4447" s="50"/>
      <c r="BW4447" s="50"/>
      <c r="BX4447" s="50"/>
      <c r="BY4447" s="50"/>
      <c r="BZ4447" s="50"/>
      <c r="CA4447" s="50"/>
      <c r="CB4447" s="50"/>
      <c r="CC4447" s="50"/>
      <c r="CD4447" s="50"/>
      <c r="CE4447" s="50"/>
      <c r="CF4447" s="50"/>
      <c r="CG4447" s="50"/>
      <c r="CH4447" s="50"/>
      <c r="CI4447" s="50"/>
      <c r="CJ4447" s="50"/>
      <c r="CK4447" s="50"/>
      <c r="CL4447" s="50"/>
      <c r="CM4447" s="50"/>
      <c r="CN4447" s="50"/>
      <c r="CO4447" s="50"/>
      <c r="CP4447" s="50"/>
      <c r="CQ4447" s="50"/>
      <c r="CR4447" s="50"/>
      <c r="CS4447" s="50"/>
      <c r="CT4447" s="50"/>
      <c r="CU4447" s="50"/>
      <c r="CV4447" s="50"/>
      <c r="CW4447" s="50"/>
      <c r="CX4447" s="50"/>
      <c r="CY4447" s="50"/>
      <c r="CZ4447" s="50"/>
      <c r="DA4447" s="50"/>
      <c r="DB4447" s="50"/>
      <c r="DC4447" s="50"/>
      <c r="DD4447" s="50"/>
      <c r="DE4447" s="50"/>
      <c r="DF4447" s="50"/>
      <c r="DG4447" s="50"/>
    </row>
    <row r="4448" spans="1:111" x14ac:dyDescent="0.2">
      <c r="A4448" s="560" t="s">
        <v>153</v>
      </c>
      <c r="B4448" s="560" t="s">
        <v>153</v>
      </c>
      <c r="C4448" s="560"/>
      <c r="D4448" s="75" t="s">
        <v>807</v>
      </c>
      <c r="E4448" s="358"/>
      <c r="F4448" s="352">
        <f t="shared" si="138"/>
        <v>0</v>
      </c>
      <c r="G4448" s="352">
        <f t="shared" si="139"/>
        <v>0</v>
      </c>
      <c r="H4448" s="50"/>
      <c r="I4448" s="50"/>
      <c r="J4448" s="50"/>
      <c r="K4448" s="50"/>
      <c r="L4448" s="50"/>
      <c r="M4448" s="50"/>
      <c r="N4448" s="50"/>
      <c r="O4448" s="50"/>
      <c r="P4448" s="50"/>
      <c r="Q4448" s="50"/>
      <c r="R4448" s="50"/>
      <c r="S4448" s="50"/>
      <c r="T4448" s="50"/>
      <c r="U4448" s="50"/>
      <c r="V4448" s="50"/>
      <c r="W4448" s="50"/>
      <c r="X4448" s="50"/>
      <c r="Y4448" s="50"/>
      <c r="Z4448" s="50"/>
      <c r="AA4448" s="50"/>
      <c r="AB4448" s="50"/>
      <c r="AC4448" s="50"/>
      <c r="AD4448" s="50"/>
      <c r="AE4448" s="50"/>
      <c r="AF4448" s="50"/>
      <c r="AG4448" s="50"/>
      <c r="AH4448" s="50"/>
      <c r="AI4448" s="50"/>
      <c r="AJ4448" s="50"/>
      <c r="AK4448" s="50"/>
      <c r="AL4448" s="50"/>
      <c r="AM4448" s="50"/>
      <c r="AN4448" s="50"/>
      <c r="AO4448" s="50"/>
      <c r="AP4448" s="50"/>
      <c r="AQ4448" s="50"/>
      <c r="AR4448" s="50"/>
      <c r="AS4448" s="50"/>
      <c r="AT4448" s="50"/>
      <c r="AU4448" s="50"/>
      <c r="AV4448" s="50"/>
      <c r="AW4448" s="50"/>
      <c r="AX4448" s="50"/>
      <c r="AY4448" s="50"/>
      <c r="AZ4448" s="50"/>
      <c r="BA4448" s="50"/>
      <c r="BB4448" s="50"/>
      <c r="BC4448" s="50"/>
      <c r="BD4448" s="50"/>
      <c r="BE4448" s="50"/>
      <c r="BF4448" s="50"/>
      <c r="BG4448" s="50"/>
      <c r="BH4448" s="50"/>
      <c r="BI4448" s="50"/>
      <c r="BJ4448" s="50"/>
      <c r="BK4448" s="50"/>
      <c r="BL4448" s="50"/>
      <c r="BM4448" s="50"/>
      <c r="BN4448" s="50"/>
      <c r="BO4448" s="50"/>
      <c r="BP4448" s="50"/>
      <c r="BQ4448" s="50"/>
      <c r="BR4448" s="50"/>
      <c r="BS4448" s="50"/>
      <c r="BT4448" s="50"/>
      <c r="BU4448" s="50"/>
      <c r="BV4448" s="50"/>
      <c r="BW4448" s="50"/>
      <c r="BX4448" s="50"/>
      <c r="BY4448" s="50"/>
      <c r="BZ4448" s="50"/>
      <c r="CA4448" s="50"/>
      <c r="CB4448" s="50"/>
      <c r="CC4448" s="50"/>
      <c r="CD4448" s="50"/>
      <c r="CE4448" s="50"/>
      <c r="CF4448" s="50"/>
      <c r="CG4448" s="50"/>
      <c r="CH4448" s="50"/>
      <c r="CI4448" s="50"/>
      <c r="CJ4448" s="50"/>
      <c r="CK4448" s="50"/>
      <c r="CL4448" s="50"/>
      <c r="CM4448" s="50"/>
      <c r="CN4448" s="50"/>
      <c r="CO4448" s="50"/>
      <c r="CP4448" s="50"/>
      <c r="CQ4448" s="50"/>
      <c r="CR4448" s="50"/>
      <c r="CS4448" s="50"/>
      <c r="CT4448" s="50"/>
      <c r="CU4448" s="50"/>
      <c r="CV4448" s="50"/>
      <c r="CW4448" s="50"/>
      <c r="CX4448" s="50"/>
      <c r="CY4448" s="50"/>
      <c r="CZ4448" s="50"/>
      <c r="DA4448" s="50"/>
      <c r="DB4448" s="50"/>
      <c r="DC4448" s="50"/>
      <c r="DD4448" s="50"/>
      <c r="DE4448" s="50"/>
      <c r="DF4448" s="50"/>
      <c r="DG4448" s="50"/>
    </row>
    <row r="4449" spans="1:111" ht="25.5" x14ac:dyDescent="0.2">
      <c r="A4449" s="561"/>
      <c r="B4449" s="561"/>
      <c r="C4449" s="561"/>
      <c r="D4449" s="78" t="s">
        <v>808</v>
      </c>
      <c r="E4449" s="358">
        <v>350</v>
      </c>
      <c r="F4449" s="352">
        <f t="shared" si="138"/>
        <v>210</v>
      </c>
      <c r="G4449" s="352">
        <f t="shared" si="139"/>
        <v>175</v>
      </c>
      <c r="H4449" s="50"/>
      <c r="I4449" s="50"/>
      <c r="J4449" s="50"/>
      <c r="K4449" s="50"/>
      <c r="L4449" s="50"/>
      <c r="M4449" s="50"/>
      <c r="N4449" s="50"/>
      <c r="O4449" s="50"/>
      <c r="P4449" s="50"/>
      <c r="Q4449" s="50"/>
      <c r="R4449" s="50"/>
      <c r="S4449" s="50"/>
      <c r="T4449" s="50"/>
      <c r="U4449" s="50"/>
      <c r="V4449" s="50"/>
      <c r="W4449" s="50"/>
      <c r="X4449" s="50"/>
      <c r="Y4449" s="50"/>
      <c r="Z4449" s="50"/>
      <c r="AA4449" s="50"/>
      <c r="AB4449" s="50"/>
      <c r="AC4449" s="50"/>
      <c r="AD4449" s="50"/>
      <c r="AE4449" s="50"/>
      <c r="AF4449" s="50"/>
      <c r="AG4449" s="50"/>
      <c r="AH4449" s="50"/>
      <c r="AI4449" s="50"/>
      <c r="AJ4449" s="50"/>
      <c r="AK4449" s="50"/>
      <c r="AL4449" s="50"/>
      <c r="AM4449" s="50"/>
      <c r="AN4449" s="50"/>
      <c r="AO4449" s="50"/>
      <c r="AP4449" s="50"/>
      <c r="AQ4449" s="50"/>
      <c r="AR4449" s="50"/>
      <c r="AS4449" s="50"/>
      <c r="AT4449" s="50"/>
      <c r="AU4449" s="50"/>
      <c r="AV4449" s="50"/>
      <c r="AW4449" s="50"/>
      <c r="AX4449" s="50"/>
      <c r="AY4449" s="50"/>
      <c r="AZ4449" s="50"/>
      <c r="BA4449" s="50"/>
      <c r="BB4449" s="50"/>
      <c r="BC4449" s="50"/>
      <c r="BD4449" s="50"/>
      <c r="BE4449" s="50"/>
      <c r="BF4449" s="50"/>
      <c r="BG4449" s="50"/>
      <c r="BH4449" s="50"/>
      <c r="BI4449" s="50"/>
      <c r="BJ4449" s="50"/>
      <c r="BK4449" s="50"/>
      <c r="BL4449" s="50"/>
      <c r="BM4449" s="50"/>
      <c r="BN4449" s="50"/>
      <c r="BO4449" s="50"/>
      <c r="BP4449" s="50"/>
      <c r="BQ4449" s="50"/>
      <c r="BR4449" s="50"/>
      <c r="BS4449" s="50"/>
      <c r="BT4449" s="50"/>
      <c r="BU4449" s="50"/>
      <c r="BV4449" s="50"/>
      <c r="BW4449" s="50"/>
      <c r="BX4449" s="50"/>
      <c r="BY4449" s="50"/>
      <c r="BZ4449" s="50"/>
      <c r="CA4449" s="50"/>
      <c r="CB4449" s="50"/>
      <c r="CC4449" s="50"/>
      <c r="CD4449" s="50"/>
      <c r="CE4449" s="50"/>
      <c r="CF4449" s="50"/>
      <c r="CG4449" s="50"/>
      <c r="CH4449" s="50"/>
      <c r="CI4449" s="50"/>
      <c r="CJ4449" s="50"/>
      <c r="CK4449" s="50"/>
      <c r="CL4449" s="50"/>
      <c r="CM4449" s="50"/>
      <c r="CN4449" s="50"/>
      <c r="CO4449" s="50"/>
      <c r="CP4449" s="50"/>
      <c r="CQ4449" s="50"/>
      <c r="CR4449" s="50"/>
      <c r="CS4449" s="50"/>
      <c r="CT4449" s="50"/>
      <c r="CU4449" s="50"/>
      <c r="CV4449" s="50"/>
      <c r="CW4449" s="50"/>
      <c r="CX4449" s="50"/>
      <c r="CY4449" s="50"/>
      <c r="CZ4449" s="50"/>
      <c r="DA4449" s="50"/>
      <c r="DB4449" s="50"/>
      <c r="DC4449" s="50"/>
      <c r="DD4449" s="50"/>
      <c r="DE4449" s="50"/>
      <c r="DF4449" s="50"/>
      <c r="DG4449" s="50"/>
    </row>
    <row r="4450" spans="1:111" x14ac:dyDescent="0.2">
      <c r="A4450" s="561"/>
      <c r="B4450" s="561"/>
      <c r="C4450" s="561"/>
      <c r="D4450" s="78" t="s">
        <v>809</v>
      </c>
      <c r="E4450" s="358">
        <v>350</v>
      </c>
      <c r="F4450" s="352">
        <f t="shared" si="138"/>
        <v>210</v>
      </c>
      <c r="G4450" s="352">
        <f t="shared" si="139"/>
        <v>175</v>
      </c>
      <c r="H4450" s="50"/>
      <c r="I4450" s="50"/>
      <c r="J4450" s="50"/>
      <c r="K4450" s="50"/>
      <c r="L4450" s="50"/>
      <c r="M4450" s="50"/>
      <c r="N4450" s="50"/>
      <c r="O4450" s="50"/>
      <c r="P4450" s="50"/>
      <c r="Q4450" s="50"/>
      <c r="R4450" s="50"/>
      <c r="S4450" s="50"/>
      <c r="T4450" s="50"/>
      <c r="U4450" s="50"/>
      <c r="V4450" s="50"/>
      <c r="W4450" s="50"/>
      <c r="X4450" s="50"/>
      <c r="Y4450" s="50"/>
      <c r="Z4450" s="50"/>
      <c r="AA4450" s="50"/>
      <c r="AB4450" s="50"/>
      <c r="AC4450" s="50"/>
      <c r="AD4450" s="50"/>
      <c r="AE4450" s="50"/>
      <c r="AF4450" s="50"/>
      <c r="AG4450" s="50"/>
      <c r="AH4450" s="50"/>
      <c r="AI4450" s="50"/>
      <c r="AJ4450" s="50"/>
      <c r="AK4450" s="50"/>
      <c r="AL4450" s="50"/>
      <c r="AM4450" s="50"/>
      <c r="AN4450" s="50"/>
      <c r="AO4450" s="50"/>
      <c r="AP4450" s="50"/>
      <c r="AQ4450" s="50"/>
      <c r="AR4450" s="50"/>
      <c r="AS4450" s="50"/>
      <c r="AT4450" s="50"/>
      <c r="AU4450" s="50"/>
      <c r="AV4450" s="50"/>
      <c r="AW4450" s="50"/>
      <c r="AX4450" s="50"/>
      <c r="AY4450" s="50"/>
      <c r="AZ4450" s="50"/>
      <c r="BA4450" s="50"/>
      <c r="BB4450" s="50"/>
      <c r="BC4450" s="50"/>
      <c r="BD4450" s="50"/>
      <c r="BE4450" s="50"/>
      <c r="BF4450" s="50"/>
      <c r="BG4450" s="50"/>
      <c r="BH4450" s="50"/>
      <c r="BI4450" s="50"/>
      <c r="BJ4450" s="50"/>
      <c r="BK4450" s="50"/>
      <c r="BL4450" s="50"/>
      <c r="BM4450" s="50"/>
      <c r="BN4450" s="50"/>
      <c r="BO4450" s="50"/>
      <c r="BP4450" s="50"/>
      <c r="BQ4450" s="50"/>
      <c r="BR4450" s="50"/>
      <c r="BS4450" s="50"/>
      <c r="BT4450" s="50"/>
      <c r="BU4450" s="50"/>
      <c r="BV4450" s="50"/>
      <c r="BW4450" s="50"/>
      <c r="BX4450" s="50"/>
      <c r="BY4450" s="50"/>
      <c r="BZ4450" s="50"/>
      <c r="CA4450" s="50"/>
      <c r="CB4450" s="50"/>
      <c r="CC4450" s="50"/>
      <c r="CD4450" s="50"/>
      <c r="CE4450" s="50"/>
      <c r="CF4450" s="50"/>
      <c r="CG4450" s="50"/>
      <c r="CH4450" s="50"/>
      <c r="CI4450" s="50"/>
      <c r="CJ4450" s="50"/>
      <c r="CK4450" s="50"/>
      <c r="CL4450" s="50"/>
      <c r="CM4450" s="50"/>
      <c r="CN4450" s="50"/>
      <c r="CO4450" s="50"/>
      <c r="CP4450" s="50"/>
      <c r="CQ4450" s="50"/>
      <c r="CR4450" s="50"/>
      <c r="CS4450" s="50"/>
      <c r="CT4450" s="50"/>
      <c r="CU4450" s="50"/>
      <c r="CV4450" s="50"/>
      <c r="CW4450" s="50"/>
      <c r="CX4450" s="50"/>
      <c r="CY4450" s="50"/>
      <c r="CZ4450" s="50"/>
      <c r="DA4450" s="50"/>
      <c r="DB4450" s="50"/>
      <c r="DC4450" s="50"/>
      <c r="DD4450" s="50"/>
      <c r="DE4450" s="50"/>
      <c r="DF4450" s="50"/>
      <c r="DG4450" s="50"/>
    </row>
    <row r="4451" spans="1:111" x14ac:dyDescent="0.2">
      <c r="A4451" s="561"/>
      <c r="B4451" s="561"/>
      <c r="C4451" s="561"/>
      <c r="D4451" s="78" t="s">
        <v>810</v>
      </c>
      <c r="E4451" s="358">
        <v>350</v>
      </c>
      <c r="F4451" s="352">
        <f t="shared" si="138"/>
        <v>210</v>
      </c>
      <c r="G4451" s="352">
        <f t="shared" si="139"/>
        <v>175</v>
      </c>
      <c r="H4451" s="50"/>
      <c r="I4451" s="50"/>
      <c r="J4451" s="50"/>
      <c r="K4451" s="50"/>
      <c r="L4451" s="50"/>
      <c r="M4451" s="50"/>
      <c r="N4451" s="50"/>
      <c r="O4451" s="50"/>
      <c r="P4451" s="50"/>
      <c r="Q4451" s="50"/>
      <c r="R4451" s="50"/>
      <c r="S4451" s="50"/>
      <c r="T4451" s="50"/>
      <c r="U4451" s="50"/>
      <c r="V4451" s="50"/>
      <c r="W4451" s="50"/>
      <c r="X4451" s="50"/>
      <c r="Y4451" s="50"/>
      <c r="Z4451" s="50"/>
      <c r="AA4451" s="50"/>
      <c r="AB4451" s="50"/>
      <c r="AC4451" s="50"/>
      <c r="AD4451" s="50"/>
      <c r="AE4451" s="50"/>
      <c r="AF4451" s="50"/>
      <c r="AG4451" s="50"/>
      <c r="AH4451" s="50"/>
      <c r="AI4451" s="50"/>
      <c r="AJ4451" s="50"/>
      <c r="AK4451" s="50"/>
      <c r="AL4451" s="50"/>
      <c r="AM4451" s="50"/>
      <c r="AN4451" s="50"/>
      <c r="AO4451" s="50"/>
      <c r="AP4451" s="50"/>
      <c r="AQ4451" s="50"/>
      <c r="AR4451" s="50"/>
      <c r="AS4451" s="50"/>
      <c r="AT4451" s="50"/>
      <c r="AU4451" s="50"/>
      <c r="AV4451" s="50"/>
      <c r="AW4451" s="50"/>
      <c r="AX4451" s="50"/>
      <c r="AY4451" s="50"/>
      <c r="AZ4451" s="50"/>
      <c r="BA4451" s="50"/>
      <c r="BB4451" s="50"/>
      <c r="BC4451" s="50"/>
      <c r="BD4451" s="50"/>
      <c r="BE4451" s="50"/>
      <c r="BF4451" s="50"/>
      <c r="BG4451" s="50"/>
      <c r="BH4451" s="50"/>
      <c r="BI4451" s="50"/>
      <c r="BJ4451" s="50"/>
      <c r="BK4451" s="50"/>
      <c r="BL4451" s="50"/>
      <c r="BM4451" s="50"/>
      <c r="BN4451" s="50"/>
      <c r="BO4451" s="50"/>
      <c r="BP4451" s="50"/>
      <c r="BQ4451" s="50"/>
      <c r="BR4451" s="50"/>
      <c r="BS4451" s="50"/>
      <c r="BT4451" s="50"/>
      <c r="BU4451" s="50"/>
      <c r="BV4451" s="50"/>
      <c r="BW4451" s="50"/>
      <c r="BX4451" s="50"/>
      <c r="BY4451" s="50"/>
      <c r="BZ4451" s="50"/>
      <c r="CA4451" s="50"/>
      <c r="CB4451" s="50"/>
      <c r="CC4451" s="50"/>
      <c r="CD4451" s="50"/>
      <c r="CE4451" s="50"/>
      <c r="CF4451" s="50"/>
      <c r="CG4451" s="50"/>
      <c r="CH4451" s="50"/>
      <c r="CI4451" s="50"/>
      <c r="CJ4451" s="50"/>
      <c r="CK4451" s="50"/>
      <c r="CL4451" s="50"/>
      <c r="CM4451" s="50"/>
      <c r="CN4451" s="50"/>
      <c r="CO4451" s="50"/>
      <c r="CP4451" s="50"/>
      <c r="CQ4451" s="50"/>
      <c r="CR4451" s="50"/>
      <c r="CS4451" s="50"/>
      <c r="CT4451" s="50"/>
      <c r="CU4451" s="50"/>
      <c r="CV4451" s="50"/>
      <c r="CW4451" s="50"/>
      <c r="CX4451" s="50"/>
      <c r="CY4451" s="50"/>
      <c r="CZ4451" s="50"/>
      <c r="DA4451" s="50"/>
      <c r="DB4451" s="50"/>
      <c r="DC4451" s="50"/>
      <c r="DD4451" s="50"/>
      <c r="DE4451" s="50"/>
      <c r="DF4451" s="50"/>
      <c r="DG4451" s="50"/>
    </row>
    <row r="4452" spans="1:111" x14ac:dyDescent="0.2">
      <c r="A4452" s="561"/>
      <c r="B4452" s="561"/>
      <c r="C4452" s="561"/>
      <c r="D4452" s="78" t="s">
        <v>811</v>
      </c>
      <c r="E4452" s="358">
        <v>350</v>
      </c>
      <c r="F4452" s="352">
        <f t="shared" si="138"/>
        <v>210</v>
      </c>
      <c r="G4452" s="352">
        <f t="shared" si="139"/>
        <v>175</v>
      </c>
      <c r="H4452" s="50"/>
      <c r="I4452" s="50"/>
      <c r="J4452" s="50"/>
      <c r="K4452" s="50"/>
      <c r="L4452" s="50"/>
      <c r="M4452" s="50"/>
      <c r="N4452" s="50"/>
      <c r="O4452" s="50"/>
      <c r="P4452" s="50"/>
      <c r="Q4452" s="50"/>
      <c r="R4452" s="50"/>
      <c r="S4452" s="50"/>
      <c r="T4452" s="50"/>
      <c r="U4452" s="50"/>
      <c r="V4452" s="50"/>
      <c r="W4452" s="50"/>
      <c r="X4452" s="50"/>
      <c r="Y4452" s="50"/>
      <c r="Z4452" s="50"/>
      <c r="AA4452" s="50"/>
      <c r="AB4452" s="50"/>
      <c r="AC4452" s="50"/>
      <c r="AD4452" s="50"/>
      <c r="AE4452" s="50"/>
      <c r="AF4452" s="50"/>
      <c r="AG4452" s="50"/>
      <c r="AH4452" s="50"/>
      <c r="AI4452" s="50"/>
      <c r="AJ4452" s="50"/>
      <c r="AK4452" s="50"/>
      <c r="AL4452" s="50"/>
      <c r="AM4452" s="50"/>
      <c r="AN4452" s="50"/>
      <c r="AO4452" s="50"/>
      <c r="AP4452" s="50"/>
      <c r="AQ4452" s="50"/>
      <c r="AR4452" s="50"/>
      <c r="AS4452" s="50"/>
      <c r="AT4452" s="50"/>
      <c r="AU4452" s="50"/>
      <c r="AV4452" s="50"/>
      <c r="AW4452" s="50"/>
      <c r="AX4452" s="50"/>
      <c r="AY4452" s="50"/>
      <c r="AZ4452" s="50"/>
      <c r="BA4452" s="50"/>
      <c r="BB4452" s="50"/>
      <c r="BC4452" s="50"/>
      <c r="BD4452" s="50"/>
      <c r="BE4452" s="50"/>
      <c r="BF4452" s="50"/>
      <c r="BG4452" s="50"/>
      <c r="BH4452" s="50"/>
      <c r="BI4452" s="50"/>
      <c r="BJ4452" s="50"/>
      <c r="BK4452" s="50"/>
      <c r="BL4452" s="50"/>
      <c r="BM4452" s="50"/>
      <c r="BN4452" s="50"/>
      <c r="BO4452" s="50"/>
      <c r="BP4452" s="50"/>
      <c r="BQ4452" s="50"/>
      <c r="BR4452" s="50"/>
      <c r="BS4452" s="50"/>
      <c r="BT4452" s="50"/>
      <c r="BU4452" s="50"/>
      <c r="BV4452" s="50"/>
      <c r="BW4452" s="50"/>
      <c r="BX4452" s="50"/>
      <c r="BY4452" s="50"/>
      <c r="BZ4452" s="50"/>
      <c r="CA4452" s="50"/>
      <c r="CB4452" s="50"/>
      <c r="CC4452" s="50"/>
      <c r="CD4452" s="50"/>
      <c r="CE4452" s="50"/>
      <c r="CF4452" s="50"/>
      <c r="CG4452" s="50"/>
      <c r="CH4452" s="50"/>
      <c r="CI4452" s="50"/>
      <c r="CJ4452" s="50"/>
      <c r="CK4452" s="50"/>
      <c r="CL4452" s="50"/>
      <c r="CM4452" s="50"/>
      <c r="CN4452" s="50"/>
      <c r="CO4452" s="50"/>
      <c r="CP4452" s="50"/>
      <c r="CQ4452" s="50"/>
      <c r="CR4452" s="50"/>
      <c r="CS4452" s="50"/>
      <c r="CT4452" s="50"/>
      <c r="CU4452" s="50"/>
      <c r="CV4452" s="50"/>
      <c r="CW4452" s="50"/>
      <c r="CX4452" s="50"/>
      <c r="CY4452" s="50"/>
      <c r="CZ4452" s="50"/>
      <c r="DA4452" s="50"/>
      <c r="DB4452" s="50"/>
      <c r="DC4452" s="50"/>
      <c r="DD4452" s="50"/>
      <c r="DE4452" s="50"/>
      <c r="DF4452" s="50"/>
      <c r="DG4452" s="50"/>
    </row>
    <row r="4453" spans="1:111" x14ac:dyDescent="0.2">
      <c r="A4453" s="561"/>
      <c r="B4453" s="561"/>
      <c r="C4453" s="561"/>
      <c r="D4453" s="78" t="s">
        <v>812</v>
      </c>
      <c r="E4453" s="358">
        <v>350</v>
      </c>
      <c r="F4453" s="352">
        <f t="shared" si="138"/>
        <v>210</v>
      </c>
      <c r="G4453" s="352">
        <f t="shared" si="139"/>
        <v>175</v>
      </c>
      <c r="H4453" s="50"/>
      <c r="I4453" s="50"/>
      <c r="J4453" s="50"/>
      <c r="K4453" s="50"/>
      <c r="L4453" s="50"/>
      <c r="M4453" s="50"/>
      <c r="N4453" s="50"/>
      <c r="O4453" s="50"/>
      <c r="P4453" s="50"/>
      <c r="Q4453" s="50"/>
      <c r="R4453" s="50"/>
      <c r="S4453" s="50"/>
      <c r="T4453" s="50"/>
      <c r="U4453" s="50"/>
      <c r="V4453" s="50"/>
      <c r="W4453" s="50"/>
      <c r="X4453" s="50"/>
      <c r="Y4453" s="50"/>
      <c r="Z4453" s="50"/>
      <c r="AA4453" s="50"/>
      <c r="AB4453" s="50"/>
      <c r="AC4453" s="50"/>
      <c r="AD4453" s="50"/>
      <c r="AE4453" s="50"/>
      <c r="AF4453" s="50"/>
      <c r="AG4453" s="50"/>
      <c r="AH4453" s="50"/>
      <c r="AI4453" s="50"/>
      <c r="AJ4453" s="50"/>
      <c r="AK4453" s="50"/>
      <c r="AL4453" s="50"/>
      <c r="AM4453" s="50"/>
      <c r="AN4453" s="50"/>
      <c r="AO4453" s="50"/>
      <c r="AP4453" s="50"/>
      <c r="AQ4453" s="50"/>
      <c r="AR4453" s="50"/>
      <c r="AS4453" s="50"/>
      <c r="AT4453" s="50"/>
      <c r="AU4453" s="50"/>
      <c r="AV4453" s="50"/>
      <c r="AW4453" s="50"/>
      <c r="AX4453" s="50"/>
      <c r="AY4453" s="50"/>
      <c r="AZ4453" s="50"/>
      <c r="BA4453" s="50"/>
      <c r="BB4453" s="50"/>
      <c r="BC4453" s="50"/>
      <c r="BD4453" s="50"/>
      <c r="BE4453" s="50"/>
      <c r="BF4453" s="50"/>
      <c r="BG4453" s="50"/>
      <c r="BH4453" s="50"/>
      <c r="BI4453" s="50"/>
      <c r="BJ4453" s="50"/>
      <c r="BK4453" s="50"/>
      <c r="BL4453" s="50"/>
      <c r="BM4453" s="50"/>
      <c r="BN4453" s="50"/>
      <c r="BO4453" s="50"/>
      <c r="BP4453" s="50"/>
      <c r="BQ4453" s="50"/>
      <c r="BR4453" s="50"/>
      <c r="BS4453" s="50"/>
      <c r="BT4453" s="50"/>
      <c r="BU4453" s="50"/>
      <c r="BV4453" s="50"/>
      <c r="BW4453" s="50"/>
      <c r="BX4453" s="50"/>
      <c r="BY4453" s="50"/>
      <c r="BZ4453" s="50"/>
      <c r="CA4453" s="50"/>
      <c r="CB4453" s="50"/>
      <c r="CC4453" s="50"/>
      <c r="CD4453" s="50"/>
      <c r="CE4453" s="50"/>
      <c r="CF4453" s="50"/>
      <c r="CG4453" s="50"/>
      <c r="CH4453" s="50"/>
      <c r="CI4453" s="50"/>
      <c r="CJ4453" s="50"/>
      <c r="CK4453" s="50"/>
      <c r="CL4453" s="50"/>
      <c r="CM4453" s="50"/>
      <c r="CN4453" s="50"/>
      <c r="CO4453" s="50"/>
      <c r="CP4453" s="50"/>
      <c r="CQ4453" s="50"/>
      <c r="CR4453" s="50"/>
      <c r="CS4453" s="50"/>
      <c r="CT4453" s="50"/>
      <c r="CU4453" s="50"/>
      <c r="CV4453" s="50"/>
      <c r="CW4453" s="50"/>
      <c r="CX4453" s="50"/>
      <c r="CY4453" s="50"/>
      <c r="CZ4453" s="50"/>
      <c r="DA4453" s="50"/>
      <c r="DB4453" s="50"/>
      <c r="DC4453" s="50"/>
      <c r="DD4453" s="50"/>
      <c r="DE4453" s="50"/>
      <c r="DF4453" s="50"/>
      <c r="DG4453" s="50"/>
    </row>
    <row r="4454" spans="1:111" x14ac:dyDescent="0.2">
      <c r="A4454" s="561"/>
      <c r="B4454" s="561"/>
      <c r="C4454" s="561"/>
      <c r="D4454" s="78" t="s">
        <v>813</v>
      </c>
      <c r="E4454" s="358">
        <v>350</v>
      </c>
      <c r="F4454" s="352">
        <f t="shared" si="138"/>
        <v>210</v>
      </c>
      <c r="G4454" s="352">
        <f t="shared" si="139"/>
        <v>175</v>
      </c>
      <c r="H4454" s="50"/>
      <c r="I4454" s="50"/>
      <c r="J4454" s="50"/>
      <c r="K4454" s="50"/>
      <c r="L4454" s="50"/>
      <c r="M4454" s="50"/>
      <c r="N4454" s="50"/>
      <c r="O4454" s="50"/>
      <c r="P4454" s="50"/>
      <c r="Q4454" s="50"/>
      <c r="R4454" s="50"/>
      <c r="S4454" s="50"/>
      <c r="T4454" s="50"/>
      <c r="U4454" s="50"/>
      <c r="V4454" s="50"/>
      <c r="W4454" s="50"/>
      <c r="X4454" s="50"/>
      <c r="Y4454" s="50"/>
      <c r="Z4454" s="50"/>
      <c r="AA4454" s="50"/>
      <c r="AB4454" s="50"/>
      <c r="AC4454" s="50"/>
      <c r="AD4454" s="50"/>
      <c r="AE4454" s="50"/>
      <c r="AF4454" s="50"/>
      <c r="AG4454" s="50"/>
      <c r="AH4454" s="50"/>
      <c r="AI4454" s="50"/>
      <c r="AJ4454" s="50"/>
      <c r="AK4454" s="50"/>
      <c r="AL4454" s="50"/>
      <c r="AM4454" s="50"/>
      <c r="AN4454" s="50"/>
      <c r="AO4454" s="50"/>
      <c r="AP4454" s="50"/>
      <c r="AQ4454" s="50"/>
      <c r="AR4454" s="50"/>
      <c r="AS4454" s="50"/>
      <c r="AT4454" s="50"/>
      <c r="AU4454" s="50"/>
      <c r="AV4454" s="50"/>
      <c r="AW4454" s="50"/>
      <c r="AX4454" s="50"/>
      <c r="AY4454" s="50"/>
      <c r="AZ4454" s="50"/>
      <c r="BA4454" s="50"/>
      <c r="BB4454" s="50"/>
      <c r="BC4454" s="50"/>
      <c r="BD4454" s="50"/>
      <c r="BE4454" s="50"/>
      <c r="BF4454" s="50"/>
      <c r="BG4454" s="50"/>
      <c r="BH4454" s="50"/>
      <c r="BI4454" s="50"/>
      <c r="BJ4454" s="50"/>
      <c r="BK4454" s="50"/>
      <c r="BL4454" s="50"/>
      <c r="BM4454" s="50"/>
      <c r="BN4454" s="50"/>
      <c r="BO4454" s="50"/>
      <c r="BP4454" s="50"/>
      <c r="BQ4454" s="50"/>
      <c r="BR4454" s="50"/>
      <c r="BS4454" s="50"/>
      <c r="BT4454" s="50"/>
      <c r="BU4454" s="50"/>
      <c r="BV4454" s="50"/>
      <c r="BW4454" s="50"/>
      <c r="BX4454" s="50"/>
      <c r="BY4454" s="50"/>
      <c r="BZ4454" s="50"/>
      <c r="CA4454" s="50"/>
      <c r="CB4454" s="50"/>
      <c r="CC4454" s="50"/>
      <c r="CD4454" s="50"/>
      <c r="CE4454" s="50"/>
      <c r="CF4454" s="50"/>
      <c r="CG4454" s="50"/>
      <c r="CH4454" s="50"/>
      <c r="CI4454" s="50"/>
      <c r="CJ4454" s="50"/>
      <c r="CK4454" s="50"/>
      <c r="CL4454" s="50"/>
      <c r="CM4454" s="50"/>
      <c r="CN4454" s="50"/>
      <c r="CO4454" s="50"/>
      <c r="CP4454" s="50"/>
      <c r="CQ4454" s="50"/>
      <c r="CR4454" s="50"/>
      <c r="CS4454" s="50"/>
      <c r="CT4454" s="50"/>
      <c r="CU4454" s="50"/>
      <c r="CV4454" s="50"/>
      <c r="CW4454" s="50"/>
      <c r="CX4454" s="50"/>
      <c r="CY4454" s="50"/>
      <c r="CZ4454" s="50"/>
      <c r="DA4454" s="50"/>
      <c r="DB4454" s="50"/>
      <c r="DC4454" s="50"/>
      <c r="DD4454" s="50"/>
      <c r="DE4454" s="50"/>
      <c r="DF4454" s="50"/>
      <c r="DG4454" s="50"/>
    </row>
    <row r="4455" spans="1:111" x14ac:dyDescent="0.2">
      <c r="A4455" s="562"/>
      <c r="B4455" s="562"/>
      <c r="C4455" s="562"/>
      <c r="D4455" s="78" t="s">
        <v>814</v>
      </c>
      <c r="E4455" s="358">
        <v>350</v>
      </c>
      <c r="F4455" s="352">
        <f t="shared" si="138"/>
        <v>210</v>
      </c>
      <c r="G4455" s="352">
        <f t="shared" si="139"/>
        <v>175</v>
      </c>
      <c r="H4455" s="50"/>
      <c r="I4455" s="50"/>
      <c r="J4455" s="50"/>
      <c r="K4455" s="50"/>
      <c r="L4455" s="50"/>
      <c r="M4455" s="50"/>
      <c r="N4455" s="50"/>
      <c r="O4455" s="50"/>
      <c r="P4455" s="50"/>
      <c r="Q4455" s="50"/>
      <c r="R4455" s="50"/>
      <c r="S4455" s="50"/>
      <c r="T4455" s="50"/>
      <c r="U4455" s="50"/>
      <c r="V4455" s="50"/>
      <c r="W4455" s="50"/>
      <c r="X4455" s="50"/>
      <c r="Y4455" s="50"/>
      <c r="Z4455" s="50"/>
      <c r="AA4455" s="50"/>
      <c r="AB4455" s="50"/>
      <c r="AC4455" s="50"/>
      <c r="AD4455" s="50"/>
      <c r="AE4455" s="50"/>
      <c r="AF4455" s="50"/>
      <c r="AG4455" s="50"/>
      <c r="AH4455" s="50"/>
      <c r="AI4455" s="50"/>
      <c r="AJ4455" s="50"/>
      <c r="AK4455" s="50"/>
      <c r="AL4455" s="50"/>
      <c r="AM4455" s="50"/>
      <c r="AN4455" s="50"/>
      <c r="AO4455" s="50"/>
      <c r="AP4455" s="50"/>
      <c r="AQ4455" s="50"/>
      <c r="AR4455" s="50"/>
      <c r="AS4455" s="50"/>
      <c r="AT4455" s="50"/>
      <c r="AU4455" s="50"/>
      <c r="AV4455" s="50"/>
      <c r="AW4455" s="50"/>
      <c r="AX4455" s="50"/>
      <c r="AY4455" s="50"/>
      <c r="AZ4455" s="50"/>
      <c r="BA4455" s="50"/>
      <c r="BB4455" s="50"/>
      <c r="BC4455" s="50"/>
      <c r="BD4455" s="50"/>
      <c r="BE4455" s="50"/>
      <c r="BF4455" s="50"/>
      <c r="BG4455" s="50"/>
      <c r="BH4455" s="50"/>
      <c r="BI4455" s="50"/>
      <c r="BJ4455" s="50"/>
      <c r="BK4455" s="50"/>
      <c r="BL4455" s="50"/>
      <c r="BM4455" s="50"/>
      <c r="BN4455" s="50"/>
      <c r="BO4455" s="50"/>
      <c r="BP4455" s="50"/>
      <c r="BQ4455" s="50"/>
      <c r="BR4455" s="50"/>
      <c r="BS4455" s="50"/>
      <c r="BT4455" s="50"/>
      <c r="BU4455" s="50"/>
      <c r="BV4455" s="50"/>
      <c r="BW4455" s="50"/>
      <c r="BX4455" s="50"/>
      <c r="BY4455" s="50"/>
      <c r="BZ4455" s="50"/>
      <c r="CA4455" s="50"/>
      <c r="CB4455" s="50"/>
      <c r="CC4455" s="50"/>
      <c r="CD4455" s="50"/>
      <c r="CE4455" s="50"/>
      <c r="CF4455" s="50"/>
      <c r="CG4455" s="50"/>
      <c r="CH4455" s="50"/>
      <c r="CI4455" s="50"/>
      <c r="CJ4455" s="50"/>
      <c r="CK4455" s="50"/>
      <c r="CL4455" s="50"/>
      <c r="CM4455" s="50"/>
      <c r="CN4455" s="50"/>
      <c r="CO4455" s="50"/>
      <c r="CP4455" s="50"/>
      <c r="CQ4455" s="50"/>
      <c r="CR4455" s="50"/>
      <c r="CS4455" s="50"/>
      <c r="CT4455" s="50"/>
      <c r="CU4455" s="50"/>
      <c r="CV4455" s="50"/>
      <c r="CW4455" s="50"/>
      <c r="CX4455" s="50"/>
      <c r="CY4455" s="50"/>
      <c r="CZ4455" s="50"/>
      <c r="DA4455" s="50"/>
      <c r="DB4455" s="50"/>
      <c r="DC4455" s="50"/>
      <c r="DD4455" s="50"/>
      <c r="DE4455" s="50"/>
      <c r="DF4455" s="50"/>
      <c r="DG4455" s="50"/>
    </row>
    <row r="4456" spans="1:111" x14ac:dyDescent="0.2">
      <c r="A4456" s="560" t="s">
        <v>154</v>
      </c>
      <c r="B4456" s="560" t="s">
        <v>154</v>
      </c>
      <c r="C4456" s="560"/>
      <c r="D4456" s="75" t="s">
        <v>815</v>
      </c>
      <c r="E4456" s="358"/>
      <c r="F4456" s="352">
        <f t="shared" si="138"/>
        <v>0</v>
      </c>
      <c r="G4456" s="352">
        <f t="shared" si="139"/>
        <v>0</v>
      </c>
      <c r="H4456" s="50"/>
      <c r="I4456" s="50"/>
      <c r="J4456" s="50"/>
      <c r="K4456" s="50"/>
      <c r="L4456" s="50"/>
      <c r="M4456" s="50"/>
      <c r="N4456" s="50"/>
      <c r="O4456" s="50"/>
      <c r="P4456" s="50"/>
      <c r="Q4456" s="50"/>
      <c r="R4456" s="50"/>
      <c r="S4456" s="50"/>
      <c r="T4456" s="50"/>
      <c r="U4456" s="50"/>
      <c r="V4456" s="50"/>
      <c r="W4456" s="50"/>
      <c r="X4456" s="50"/>
      <c r="Y4456" s="50"/>
      <c r="Z4456" s="50"/>
      <c r="AA4456" s="50"/>
      <c r="AB4456" s="50"/>
      <c r="AC4456" s="50"/>
      <c r="AD4456" s="50"/>
      <c r="AE4456" s="50"/>
      <c r="AF4456" s="50"/>
      <c r="AG4456" s="50"/>
      <c r="AH4456" s="50"/>
      <c r="AI4456" s="50"/>
      <c r="AJ4456" s="50"/>
      <c r="AK4456" s="50"/>
      <c r="AL4456" s="50"/>
      <c r="AM4456" s="50"/>
      <c r="AN4456" s="50"/>
      <c r="AO4456" s="50"/>
      <c r="AP4456" s="50"/>
      <c r="AQ4456" s="50"/>
      <c r="AR4456" s="50"/>
      <c r="AS4456" s="50"/>
      <c r="AT4456" s="50"/>
      <c r="AU4456" s="50"/>
      <c r="AV4456" s="50"/>
      <c r="AW4456" s="50"/>
      <c r="AX4456" s="50"/>
      <c r="AY4456" s="50"/>
      <c r="AZ4456" s="50"/>
      <c r="BA4456" s="50"/>
      <c r="BB4456" s="50"/>
      <c r="BC4456" s="50"/>
      <c r="BD4456" s="50"/>
      <c r="BE4456" s="50"/>
      <c r="BF4456" s="50"/>
      <c r="BG4456" s="50"/>
      <c r="BH4456" s="50"/>
      <c r="BI4456" s="50"/>
      <c r="BJ4456" s="50"/>
      <c r="BK4456" s="50"/>
      <c r="BL4456" s="50"/>
      <c r="BM4456" s="50"/>
      <c r="BN4456" s="50"/>
      <c r="BO4456" s="50"/>
      <c r="BP4456" s="50"/>
      <c r="BQ4456" s="50"/>
      <c r="BR4456" s="50"/>
      <c r="BS4456" s="50"/>
      <c r="BT4456" s="50"/>
      <c r="BU4456" s="50"/>
      <c r="BV4456" s="50"/>
      <c r="BW4456" s="50"/>
      <c r="BX4456" s="50"/>
      <c r="BY4456" s="50"/>
      <c r="BZ4456" s="50"/>
      <c r="CA4456" s="50"/>
      <c r="CB4456" s="50"/>
      <c r="CC4456" s="50"/>
      <c r="CD4456" s="50"/>
      <c r="CE4456" s="50"/>
      <c r="CF4456" s="50"/>
      <c r="CG4456" s="50"/>
      <c r="CH4456" s="50"/>
      <c r="CI4456" s="50"/>
      <c r="CJ4456" s="50"/>
      <c r="CK4456" s="50"/>
      <c r="CL4456" s="50"/>
      <c r="CM4456" s="50"/>
      <c r="CN4456" s="50"/>
      <c r="CO4456" s="50"/>
      <c r="CP4456" s="50"/>
      <c r="CQ4456" s="50"/>
      <c r="CR4456" s="50"/>
      <c r="CS4456" s="50"/>
      <c r="CT4456" s="50"/>
      <c r="CU4456" s="50"/>
      <c r="CV4456" s="50"/>
      <c r="CW4456" s="50"/>
      <c r="CX4456" s="50"/>
      <c r="CY4456" s="50"/>
      <c r="CZ4456" s="50"/>
      <c r="DA4456" s="50"/>
      <c r="DB4456" s="50"/>
      <c r="DC4456" s="50"/>
      <c r="DD4456" s="50"/>
      <c r="DE4456" s="50"/>
      <c r="DF4456" s="50"/>
      <c r="DG4456" s="50"/>
    </row>
    <row r="4457" spans="1:111" x14ac:dyDescent="0.2">
      <c r="A4457" s="561"/>
      <c r="B4457" s="561"/>
      <c r="C4457" s="561"/>
      <c r="D4457" s="78" t="s">
        <v>816</v>
      </c>
      <c r="E4457" s="358">
        <v>460</v>
      </c>
      <c r="F4457" s="352">
        <f t="shared" si="138"/>
        <v>276</v>
      </c>
      <c r="G4457" s="352">
        <f t="shared" si="139"/>
        <v>230</v>
      </c>
      <c r="H4457" s="50"/>
      <c r="I4457" s="50"/>
      <c r="J4457" s="50"/>
      <c r="K4457" s="50"/>
      <c r="L4457" s="50"/>
      <c r="M4457" s="50"/>
      <c r="N4457" s="50"/>
      <c r="O4457" s="50"/>
      <c r="P4457" s="50"/>
      <c r="Q4457" s="50"/>
      <c r="R4457" s="50"/>
      <c r="S4457" s="50"/>
      <c r="T4457" s="50"/>
      <c r="U4457" s="50"/>
      <c r="V4457" s="50"/>
      <c r="W4457" s="50"/>
      <c r="X4457" s="50"/>
      <c r="Y4457" s="50"/>
      <c r="Z4457" s="50"/>
      <c r="AA4457" s="50"/>
      <c r="AB4457" s="50"/>
      <c r="AC4457" s="50"/>
      <c r="AD4457" s="50"/>
      <c r="AE4457" s="50"/>
      <c r="AF4457" s="50"/>
      <c r="AG4457" s="50"/>
      <c r="AH4457" s="50"/>
      <c r="AI4457" s="50"/>
      <c r="AJ4457" s="50"/>
      <c r="AK4457" s="50"/>
      <c r="AL4457" s="50"/>
      <c r="AM4457" s="50"/>
      <c r="AN4457" s="50"/>
      <c r="AO4457" s="50"/>
      <c r="AP4457" s="50"/>
      <c r="AQ4457" s="50"/>
      <c r="AR4457" s="50"/>
      <c r="AS4457" s="50"/>
      <c r="AT4457" s="50"/>
      <c r="AU4457" s="50"/>
      <c r="AV4457" s="50"/>
      <c r="AW4457" s="50"/>
      <c r="AX4457" s="50"/>
      <c r="AY4457" s="50"/>
      <c r="AZ4457" s="50"/>
      <c r="BA4457" s="50"/>
      <c r="BB4457" s="50"/>
      <c r="BC4457" s="50"/>
      <c r="BD4457" s="50"/>
      <c r="BE4457" s="50"/>
      <c r="BF4457" s="50"/>
      <c r="BG4457" s="50"/>
      <c r="BH4457" s="50"/>
      <c r="BI4457" s="50"/>
      <c r="BJ4457" s="50"/>
      <c r="BK4457" s="50"/>
      <c r="BL4457" s="50"/>
      <c r="BM4457" s="50"/>
      <c r="BN4457" s="50"/>
      <c r="BO4457" s="50"/>
      <c r="BP4457" s="50"/>
      <c r="BQ4457" s="50"/>
      <c r="BR4457" s="50"/>
      <c r="BS4457" s="50"/>
      <c r="BT4457" s="50"/>
      <c r="BU4457" s="50"/>
      <c r="BV4457" s="50"/>
      <c r="BW4457" s="50"/>
      <c r="BX4457" s="50"/>
      <c r="BY4457" s="50"/>
      <c r="BZ4457" s="50"/>
      <c r="CA4457" s="50"/>
      <c r="CB4457" s="50"/>
      <c r="CC4457" s="50"/>
      <c r="CD4457" s="50"/>
      <c r="CE4457" s="50"/>
      <c r="CF4457" s="50"/>
      <c r="CG4457" s="50"/>
      <c r="CH4457" s="50"/>
      <c r="CI4457" s="50"/>
      <c r="CJ4457" s="50"/>
      <c r="CK4457" s="50"/>
      <c r="CL4457" s="50"/>
      <c r="CM4457" s="50"/>
      <c r="CN4457" s="50"/>
      <c r="CO4457" s="50"/>
      <c r="CP4457" s="50"/>
      <c r="CQ4457" s="50"/>
      <c r="CR4457" s="50"/>
      <c r="CS4457" s="50"/>
      <c r="CT4457" s="50"/>
      <c r="CU4457" s="50"/>
      <c r="CV4457" s="50"/>
      <c r="CW4457" s="50"/>
      <c r="CX4457" s="50"/>
      <c r="CY4457" s="50"/>
      <c r="CZ4457" s="50"/>
      <c r="DA4457" s="50"/>
      <c r="DB4457" s="50"/>
      <c r="DC4457" s="50"/>
      <c r="DD4457" s="50"/>
      <c r="DE4457" s="50"/>
      <c r="DF4457" s="50"/>
      <c r="DG4457" s="50"/>
    </row>
    <row r="4458" spans="1:111" x14ac:dyDescent="0.2">
      <c r="A4458" s="561"/>
      <c r="B4458" s="561"/>
      <c r="C4458" s="561"/>
      <c r="D4458" s="77" t="s">
        <v>817</v>
      </c>
      <c r="E4458" s="358">
        <v>350</v>
      </c>
      <c r="F4458" s="352">
        <f t="shared" si="138"/>
        <v>210</v>
      </c>
      <c r="G4458" s="352">
        <f t="shared" si="139"/>
        <v>175</v>
      </c>
      <c r="H4458" s="50"/>
      <c r="I4458" s="50"/>
      <c r="J4458" s="50"/>
      <c r="K4458" s="50"/>
      <c r="L4458" s="50"/>
      <c r="M4458" s="50"/>
      <c r="N4458" s="50"/>
      <c r="O4458" s="50"/>
      <c r="P4458" s="50"/>
      <c r="Q4458" s="50"/>
      <c r="R4458" s="50"/>
      <c r="S4458" s="50"/>
      <c r="T4458" s="50"/>
      <c r="U4458" s="50"/>
      <c r="V4458" s="50"/>
      <c r="W4458" s="50"/>
      <c r="X4458" s="50"/>
      <c r="Y4458" s="50"/>
      <c r="Z4458" s="50"/>
      <c r="AA4458" s="50"/>
      <c r="AB4458" s="50"/>
      <c r="AC4458" s="50"/>
      <c r="AD4458" s="50"/>
      <c r="AE4458" s="50"/>
      <c r="AF4458" s="50"/>
      <c r="AG4458" s="50"/>
      <c r="AH4458" s="50"/>
      <c r="AI4458" s="50"/>
      <c r="AJ4458" s="50"/>
      <c r="AK4458" s="50"/>
      <c r="AL4458" s="50"/>
      <c r="AM4458" s="50"/>
      <c r="AN4458" s="50"/>
      <c r="AO4458" s="50"/>
      <c r="AP4458" s="50"/>
      <c r="AQ4458" s="50"/>
      <c r="AR4458" s="50"/>
      <c r="AS4458" s="50"/>
      <c r="AT4458" s="50"/>
      <c r="AU4458" s="50"/>
      <c r="AV4458" s="50"/>
      <c r="AW4458" s="50"/>
      <c r="AX4458" s="50"/>
      <c r="AY4458" s="50"/>
      <c r="AZ4458" s="50"/>
      <c r="BA4458" s="50"/>
      <c r="BB4458" s="50"/>
      <c r="BC4458" s="50"/>
      <c r="BD4458" s="50"/>
      <c r="BE4458" s="50"/>
      <c r="BF4458" s="50"/>
      <c r="BG4458" s="50"/>
      <c r="BH4458" s="50"/>
      <c r="BI4458" s="50"/>
      <c r="BJ4458" s="50"/>
      <c r="BK4458" s="50"/>
      <c r="BL4458" s="50"/>
      <c r="BM4458" s="50"/>
      <c r="BN4458" s="50"/>
      <c r="BO4458" s="50"/>
      <c r="BP4458" s="50"/>
      <c r="BQ4458" s="50"/>
      <c r="BR4458" s="50"/>
      <c r="BS4458" s="50"/>
      <c r="BT4458" s="50"/>
      <c r="BU4458" s="50"/>
      <c r="BV4458" s="50"/>
      <c r="BW4458" s="50"/>
      <c r="BX4458" s="50"/>
      <c r="BY4458" s="50"/>
      <c r="BZ4458" s="50"/>
      <c r="CA4458" s="50"/>
      <c r="CB4458" s="50"/>
      <c r="CC4458" s="50"/>
      <c r="CD4458" s="50"/>
      <c r="CE4458" s="50"/>
      <c r="CF4458" s="50"/>
      <c r="CG4458" s="50"/>
      <c r="CH4458" s="50"/>
      <c r="CI4458" s="50"/>
      <c r="CJ4458" s="50"/>
      <c r="CK4458" s="50"/>
      <c r="CL4458" s="50"/>
      <c r="CM4458" s="50"/>
      <c r="CN4458" s="50"/>
      <c r="CO4458" s="50"/>
      <c r="CP4458" s="50"/>
      <c r="CQ4458" s="50"/>
      <c r="CR4458" s="50"/>
      <c r="CS4458" s="50"/>
      <c r="CT4458" s="50"/>
      <c r="CU4458" s="50"/>
      <c r="CV4458" s="50"/>
      <c r="CW4458" s="50"/>
      <c r="CX4458" s="50"/>
      <c r="CY4458" s="50"/>
      <c r="CZ4458" s="50"/>
      <c r="DA4458" s="50"/>
      <c r="DB4458" s="50"/>
      <c r="DC4458" s="50"/>
      <c r="DD4458" s="50"/>
      <c r="DE4458" s="50"/>
      <c r="DF4458" s="50"/>
      <c r="DG4458" s="50"/>
    </row>
    <row r="4459" spans="1:111" x14ac:dyDescent="0.2">
      <c r="A4459" s="561"/>
      <c r="B4459" s="561"/>
      <c r="C4459" s="561"/>
      <c r="D4459" s="78" t="s">
        <v>818</v>
      </c>
      <c r="E4459" s="358">
        <v>350</v>
      </c>
      <c r="F4459" s="352">
        <f t="shared" si="138"/>
        <v>210</v>
      </c>
      <c r="G4459" s="352">
        <f t="shared" si="139"/>
        <v>175</v>
      </c>
      <c r="H4459" s="50"/>
      <c r="I4459" s="50"/>
      <c r="J4459" s="50"/>
      <c r="K4459" s="50"/>
      <c r="L4459" s="50"/>
      <c r="M4459" s="50"/>
      <c r="N4459" s="50"/>
      <c r="O4459" s="50"/>
      <c r="P4459" s="50"/>
      <c r="Q4459" s="50"/>
      <c r="R4459" s="50"/>
      <c r="S4459" s="50"/>
      <c r="T4459" s="50"/>
      <c r="U4459" s="50"/>
      <c r="V4459" s="50"/>
      <c r="W4459" s="50"/>
      <c r="X4459" s="50"/>
      <c r="Y4459" s="50"/>
      <c r="Z4459" s="50"/>
      <c r="AA4459" s="50"/>
      <c r="AB4459" s="50"/>
      <c r="AC4459" s="50"/>
      <c r="AD4459" s="50"/>
      <c r="AE4459" s="50"/>
      <c r="AF4459" s="50"/>
      <c r="AG4459" s="50"/>
      <c r="AH4459" s="50"/>
      <c r="AI4459" s="50"/>
      <c r="AJ4459" s="50"/>
      <c r="AK4459" s="50"/>
      <c r="AL4459" s="50"/>
      <c r="AM4459" s="50"/>
      <c r="AN4459" s="50"/>
      <c r="AO4459" s="50"/>
      <c r="AP4459" s="50"/>
      <c r="AQ4459" s="50"/>
      <c r="AR4459" s="50"/>
      <c r="AS4459" s="50"/>
      <c r="AT4459" s="50"/>
      <c r="AU4459" s="50"/>
      <c r="AV4459" s="50"/>
      <c r="AW4459" s="50"/>
      <c r="AX4459" s="50"/>
      <c r="AY4459" s="50"/>
      <c r="AZ4459" s="50"/>
      <c r="BA4459" s="50"/>
      <c r="BB4459" s="50"/>
      <c r="BC4459" s="50"/>
      <c r="BD4459" s="50"/>
      <c r="BE4459" s="50"/>
      <c r="BF4459" s="50"/>
      <c r="BG4459" s="50"/>
      <c r="BH4459" s="50"/>
      <c r="BI4459" s="50"/>
      <c r="BJ4459" s="50"/>
      <c r="BK4459" s="50"/>
      <c r="BL4459" s="50"/>
      <c r="BM4459" s="50"/>
      <c r="BN4459" s="50"/>
      <c r="BO4459" s="50"/>
      <c r="BP4459" s="50"/>
      <c r="BQ4459" s="50"/>
      <c r="BR4459" s="50"/>
      <c r="BS4459" s="50"/>
      <c r="BT4459" s="50"/>
      <c r="BU4459" s="50"/>
      <c r="BV4459" s="50"/>
      <c r="BW4459" s="50"/>
      <c r="BX4459" s="50"/>
      <c r="BY4459" s="50"/>
      <c r="BZ4459" s="50"/>
      <c r="CA4459" s="50"/>
      <c r="CB4459" s="50"/>
      <c r="CC4459" s="50"/>
      <c r="CD4459" s="50"/>
      <c r="CE4459" s="50"/>
      <c r="CF4459" s="50"/>
      <c r="CG4459" s="50"/>
      <c r="CH4459" s="50"/>
      <c r="CI4459" s="50"/>
      <c r="CJ4459" s="50"/>
      <c r="CK4459" s="50"/>
      <c r="CL4459" s="50"/>
      <c r="CM4459" s="50"/>
      <c r="CN4459" s="50"/>
      <c r="CO4459" s="50"/>
      <c r="CP4459" s="50"/>
      <c r="CQ4459" s="50"/>
      <c r="CR4459" s="50"/>
      <c r="CS4459" s="50"/>
      <c r="CT4459" s="50"/>
      <c r="CU4459" s="50"/>
      <c r="CV4459" s="50"/>
      <c r="CW4459" s="50"/>
      <c r="CX4459" s="50"/>
      <c r="CY4459" s="50"/>
      <c r="CZ4459" s="50"/>
      <c r="DA4459" s="50"/>
      <c r="DB4459" s="50"/>
      <c r="DC4459" s="50"/>
      <c r="DD4459" s="50"/>
      <c r="DE4459" s="50"/>
      <c r="DF4459" s="50"/>
      <c r="DG4459" s="50"/>
    </row>
    <row r="4460" spans="1:111" x14ac:dyDescent="0.2">
      <c r="A4460" s="561"/>
      <c r="B4460" s="561"/>
      <c r="C4460" s="561"/>
      <c r="D4460" s="78" t="s">
        <v>819</v>
      </c>
      <c r="E4460" s="358">
        <v>350</v>
      </c>
      <c r="F4460" s="352">
        <f t="shared" si="138"/>
        <v>210</v>
      </c>
      <c r="G4460" s="352">
        <f t="shared" si="139"/>
        <v>175</v>
      </c>
      <c r="H4460" s="50"/>
      <c r="I4460" s="50"/>
      <c r="J4460" s="50"/>
      <c r="K4460" s="50"/>
      <c r="L4460" s="50"/>
      <c r="M4460" s="50"/>
      <c r="N4460" s="50"/>
      <c r="O4460" s="50"/>
      <c r="P4460" s="50"/>
      <c r="Q4460" s="50"/>
      <c r="R4460" s="50"/>
      <c r="S4460" s="50"/>
      <c r="T4460" s="50"/>
      <c r="U4460" s="50"/>
      <c r="V4460" s="50"/>
      <c r="W4460" s="50"/>
      <c r="X4460" s="50"/>
      <c r="Y4460" s="50"/>
      <c r="Z4460" s="50"/>
      <c r="AA4460" s="50"/>
      <c r="AB4460" s="50"/>
      <c r="AC4460" s="50"/>
      <c r="AD4460" s="50"/>
      <c r="AE4460" s="50"/>
      <c r="AF4460" s="50"/>
      <c r="AG4460" s="50"/>
      <c r="AH4460" s="50"/>
      <c r="AI4460" s="50"/>
      <c r="AJ4460" s="50"/>
      <c r="AK4460" s="50"/>
      <c r="AL4460" s="50"/>
      <c r="AM4460" s="50"/>
      <c r="AN4460" s="50"/>
      <c r="AO4460" s="50"/>
      <c r="AP4460" s="50"/>
      <c r="AQ4460" s="50"/>
      <c r="AR4460" s="50"/>
      <c r="AS4460" s="50"/>
      <c r="AT4460" s="50"/>
      <c r="AU4460" s="50"/>
      <c r="AV4460" s="50"/>
      <c r="AW4460" s="50"/>
      <c r="AX4460" s="50"/>
      <c r="AY4460" s="50"/>
      <c r="AZ4460" s="50"/>
      <c r="BA4460" s="50"/>
      <c r="BB4460" s="50"/>
      <c r="BC4460" s="50"/>
      <c r="BD4460" s="50"/>
      <c r="BE4460" s="50"/>
      <c r="BF4460" s="50"/>
      <c r="BG4460" s="50"/>
      <c r="BH4460" s="50"/>
      <c r="BI4460" s="50"/>
      <c r="BJ4460" s="50"/>
      <c r="BK4460" s="50"/>
      <c r="BL4460" s="50"/>
      <c r="BM4460" s="50"/>
      <c r="BN4460" s="50"/>
      <c r="BO4460" s="50"/>
      <c r="BP4460" s="50"/>
      <c r="BQ4460" s="50"/>
      <c r="BR4460" s="50"/>
      <c r="BS4460" s="50"/>
      <c r="BT4460" s="50"/>
      <c r="BU4460" s="50"/>
      <c r="BV4460" s="50"/>
      <c r="BW4460" s="50"/>
      <c r="BX4460" s="50"/>
      <c r="BY4460" s="50"/>
      <c r="BZ4460" s="50"/>
      <c r="CA4460" s="50"/>
      <c r="CB4460" s="50"/>
      <c r="CC4460" s="50"/>
      <c r="CD4460" s="50"/>
      <c r="CE4460" s="50"/>
      <c r="CF4460" s="50"/>
      <c r="CG4460" s="50"/>
      <c r="CH4460" s="50"/>
      <c r="CI4460" s="50"/>
      <c r="CJ4460" s="50"/>
      <c r="CK4460" s="50"/>
      <c r="CL4460" s="50"/>
      <c r="CM4460" s="50"/>
      <c r="CN4460" s="50"/>
      <c r="CO4460" s="50"/>
      <c r="CP4460" s="50"/>
      <c r="CQ4460" s="50"/>
      <c r="CR4460" s="50"/>
      <c r="CS4460" s="50"/>
      <c r="CT4460" s="50"/>
      <c r="CU4460" s="50"/>
      <c r="CV4460" s="50"/>
      <c r="CW4460" s="50"/>
      <c r="CX4460" s="50"/>
      <c r="CY4460" s="50"/>
      <c r="CZ4460" s="50"/>
      <c r="DA4460" s="50"/>
      <c r="DB4460" s="50"/>
      <c r="DC4460" s="50"/>
      <c r="DD4460" s="50"/>
      <c r="DE4460" s="50"/>
      <c r="DF4460" s="50"/>
      <c r="DG4460" s="50"/>
    </row>
    <row r="4461" spans="1:111" x14ac:dyDescent="0.2">
      <c r="A4461" s="562"/>
      <c r="B4461" s="562"/>
      <c r="C4461" s="562"/>
      <c r="D4461" s="78" t="s">
        <v>1188</v>
      </c>
      <c r="E4461" s="358">
        <v>350</v>
      </c>
      <c r="F4461" s="352">
        <f t="shared" si="138"/>
        <v>210</v>
      </c>
      <c r="G4461" s="352">
        <f t="shared" si="139"/>
        <v>175</v>
      </c>
      <c r="H4461" s="50"/>
      <c r="I4461" s="50"/>
      <c r="J4461" s="50"/>
      <c r="K4461" s="50"/>
      <c r="L4461" s="50"/>
      <c r="M4461" s="50"/>
      <c r="N4461" s="50"/>
      <c r="O4461" s="50"/>
      <c r="P4461" s="50"/>
      <c r="Q4461" s="50"/>
      <c r="R4461" s="50"/>
      <c r="S4461" s="50"/>
      <c r="T4461" s="50"/>
      <c r="U4461" s="50"/>
      <c r="V4461" s="50"/>
      <c r="W4461" s="50"/>
      <c r="X4461" s="50"/>
      <c r="Y4461" s="50"/>
      <c r="Z4461" s="50"/>
      <c r="AA4461" s="50"/>
      <c r="AB4461" s="50"/>
      <c r="AC4461" s="50"/>
      <c r="AD4461" s="50"/>
      <c r="AE4461" s="50"/>
      <c r="AF4461" s="50"/>
      <c r="AG4461" s="50"/>
      <c r="AH4461" s="50"/>
      <c r="AI4461" s="50"/>
      <c r="AJ4461" s="50"/>
      <c r="AK4461" s="50"/>
      <c r="AL4461" s="50"/>
      <c r="AM4461" s="50"/>
      <c r="AN4461" s="50"/>
      <c r="AO4461" s="50"/>
      <c r="AP4461" s="50"/>
      <c r="AQ4461" s="50"/>
      <c r="AR4461" s="50"/>
      <c r="AS4461" s="50"/>
      <c r="AT4461" s="50"/>
      <c r="AU4461" s="50"/>
      <c r="AV4461" s="50"/>
      <c r="AW4461" s="50"/>
      <c r="AX4461" s="50"/>
      <c r="AY4461" s="50"/>
      <c r="AZ4461" s="50"/>
      <c r="BA4461" s="50"/>
      <c r="BB4461" s="50"/>
      <c r="BC4461" s="50"/>
      <c r="BD4461" s="50"/>
      <c r="BE4461" s="50"/>
      <c r="BF4461" s="50"/>
      <c r="BG4461" s="50"/>
      <c r="BH4461" s="50"/>
      <c r="BI4461" s="50"/>
      <c r="BJ4461" s="50"/>
      <c r="BK4461" s="50"/>
      <c r="BL4461" s="50"/>
      <c r="BM4461" s="50"/>
      <c r="BN4461" s="50"/>
      <c r="BO4461" s="50"/>
      <c r="BP4461" s="50"/>
      <c r="BQ4461" s="50"/>
      <c r="BR4461" s="50"/>
      <c r="BS4461" s="50"/>
      <c r="BT4461" s="50"/>
      <c r="BU4461" s="50"/>
      <c r="BV4461" s="50"/>
      <c r="BW4461" s="50"/>
      <c r="BX4461" s="50"/>
      <c r="BY4461" s="50"/>
      <c r="BZ4461" s="50"/>
      <c r="CA4461" s="50"/>
      <c r="CB4461" s="50"/>
      <c r="CC4461" s="50"/>
      <c r="CD4461" s="50"/>
      <c r="CE4461" s="50"/>
      <c r="CF4461" s="50"/>
      <c r="CG4461" s="50"/>
      <c r="CH4461" s="50"/>
      <c r="CI4461" s="50"/>
      <c r="CJ4461" s="50"/>
      <c r="CK4461" s="50"/>
      <c r="CL4461" s="50"/>
      <c r="CM4461" s="50"/>
      <c r="CN4461" s="50"/>
      <c r="CO4461" s="50"/>
      <c r="CP4461" s="50"/>
      <c r="CQ4461" s="50"/>
      <c r="CR4461" s="50"/>
      <c r="CS4461" s="50"/>
      <c r="CT4461" s="50"/>
      <c r="CU4461" s="50"/>
      <c r="CV4461" s="50"/>
      <c r="CW4461" s="50"/>
      <c r="CX4461" s="50"/>
      <c r="CY4461" s="50"/>
      <c r="CZ4461" s="50"/>
      <c r="DA4461" s="50"/>
      <c r="DB4461" s="50"/>
      <c r="DC4461" s="50"/>
      <c r="DD4461" s="50"/>
      <c r="DE4461" s="50"/>
      <c r="DF4461" s="50"/>
      <c r="DG4461" s="50"/>
    </row>
    <row r="4462" spans="1:111" x14ac:dyDescent="0.2">
      <c r="A4462" s="560" t="s">
        <v>155</v>
      </c>
      <c r="B4462" s="560" t="s">
        <v>155</v>
      </c>
      <c r="C4462" s="560"/>
      <c r="D4462" s="75" t="s">
        <v>820</v>
      </c>
      <c r="E4462" s="358"/>
      <c r="F4462" s="352">
        <f t="shared" si="138"/>
        <v>0</v>
      </c>
      <c r="G4462" s="352">
        <f t="shared" si="139"/>
        <v>0</v>
      </c>
      <c r="H4462" s="50"/>
      <c r="I4462" s="50"/>
      <c r="J4462" s="50"/>
      <c r="K4462" s="50"/>
      <c r="L4462" s="50"/>
      <c r="M4462" s="50"/>
      <c r="N4462" s="50"/>
      <c r="O4462" s="50"/>
      <c r="P4462" s="50"/>
      <c r="Q4462" s="50"/>
      <c r="R4462" s="50"/>
      <c r="S4462" s="50"/>
      <c r="T4462" s="50"/>
      <c r="U4462" s="50"/>
      <c r="V4462" s="50"/>
      <c r="W4462" s="50"/>
      <c r="X4462" s="50"/>
      <c r="Y4462" s="50"/>
      <c r="Z4462" s="50"/>
      <c r="AA4462" s="50"/>
      <c r="AB4462" s="50"/>
      <c r="AC4462" s="50"/>
      <c r="AD4462" s="50"/>
      <c r="AE4462" s="50"/>
      <c r="AF4462" s="50"/>
      <c r="AG4462" s="50"/>
      <c r="AH4462" s="50"/>
      <c r="AI4462" s="50"/>
      <c r="AJ4462" s="50"/>
      <c r="AK4462" s="50"/>
      <c r="AL4462" s="50"/>
      <c r="AM4462" s="50"/>
      <c r="AN4462" s="50"/>
      <c r="AO4462" s="50"/>
      <c r="AP4462" s="50"/>
      <c r="AQ4462" s="50"/>
      <c r="AR4462" s="50"/>
      <c r="AS4462" s="50"/>
      <c r="AT4462" s="50"/>
      <c r="AU4462" s="50"/>
      <c r="AV4462" s="50"/>
      <c r="AW4462" s="50"/>
      <c r="AX4462" s="50"/>
      <c r="AY4462" s="50"/>
      <c r="AZ4462" s="50"/>
      <c r="BA4462" s="50"/>
      <c r="BB4462" s="50"/>
      <c r="BC4462" s="50"/>
      <c r="BD4462" s="50"/>
      <c r="BE4462" s="50"/>
      <c r="BF4462" s="50"/>
      <c r="BG4462" s="50"/>
      <c r="BH4462" s="50"/>
      <c r="BI4462" s="50"/>
      <c r="BJ4462" s="50"/>
      <c r="BK4462" s="50"/>
      <c r="BL4462" s="50"/>
      <c r="BM4462" s="50"/>
      <c r="BN4462" s="50"/>
      <c r="BO4462" s="50"/>
      <c r="BP4462" s="50"/>
      <c r="BQ4462" s="50"/>
      <c r="BR4462" s="50"/>
      <c r="BS4462" s="50"/>
      <c r="BT4462" s="50"/>
      <c r="BU4462" s="50"/>
      <c r="BV4462" s="50"/>
      <c r="BW4462" s="50"/>
      <c r="BX4462" s="50"/>
      <c r="BY4462" s="50"/>
      <c r="BZ4462" s="50"/>
      <c r="CA4462" s="50"/>
      <c r="CB4462" s="50"/>
      <c r="CC4462" s="50"/>
      <c r="CD4462" s="50"/>
      <c r="CE4462" s="50"/>
      <c r="CF4462" s="50"/>
      <c r="CG4462" s="50"/>
      <c r="CH4462" s="50"/>
      <c r="CI4462" s="50"/>
      <c r="CJ4462" s="50"/>
      <c r="CK4462" s="50"/>
      <c r="CL4462" s="50"/>
      <c r="CM4462" s="50"/>
      <c r="CN4462" s="50"/>
      <c r="CO4462" s="50"/>
      <c r="CP4462" s="50"/>
      <c r="CQ4462" s="50"/>
      <c r="CR4462" s="50"/>
      <c r="CS4462" s="50"/>
      <c r="CT4462" s="50"/>
      <c r="CU4462" s="50"/>
      <c r="CV4462" s="50"/>
      <c r="CW4462" s="50"/>
      <c r="CX4462" s="50"/>
      <c r="CY4462" s="50"/>
      <c r="CZ4462" s="50"/>
      <c r="DA4462" s="50"/>
      <c r="DB4462" s="50"/>
      <c r="DC4462" s="50"/>
      <c r="DD4462" s="50"/>
      <c r="DE4462" s="50"/>
      <c r="DF4462" s="50"/>
      <c r="DG4462" s="50"/>
    </row>
    <row r="4463" spans="1:111" ht="25.5" x14ac:dyDescent="0.2">
      <c r="A4463" s="561"/>
      <c r="B4463" s="561"/>
      <c r="C4463" s="561"/>
      <c r="D4463" s="78" t="s">
        <v>821</v>
      </c>
      <c r="E4463" s="358">
        <v>350</v>
      </c>
      <c r="F4463" s="352">
        <f t="shared" si="138"/>
        <v>210</v>
      </c>
      <c r="G4463" s="352">
        <f t="shared" si="139"/>
        <v>175</v>
      </c>
      <c r="H4463" s="50"/>
      <c r="I4463" s="50"/>
      <c r="J4463" s="50"/>
      <c r="K4463" s="50"/>
      <c r="L4463" s="50"/>
      <c r="M4463" s="50"/>
      <c r="N4463" s="50"/>
      <c r="O4463" s="50"/>
      <c r="P4463" s="50"/>
      <c r="Q4463" s="50"/>
      <c r="R4463" s="50"/>
      <c r="S4463" s="50"/>
      <c r="T4463" s="50"/>
      <c r="U4463" s="50"/>
      <c r="V4463" s="50"/>
      <c r="W4463" s="50"/>
      <c r="X4463" s="50"/>
      <c r="Y4463" s="50"/>
      <c r="Z4463" s="50"/>
      <c r="AA4463" s="50"/>
      <c r="AB4463" s="50"/>
      <c r="AC4463" s="50"/>
      <c r="AD4463" s="50"/>
      <c r="AE4463" s="50"/>
      <c r="AF4463" s="50"/>
      <c r="AG4463" s="50"/>
      <c r="AH4463" s="50"/>
      <c r="AI4463" s="50"/>
      <c r="AJ4463" s="50"/>
      <c r="AK4463" s="50"/>
      <c r="AL4463" s="50"/>
      <c r="AM4463" s="50"/>
      <c r="AN4463" s="50"/>
      <c r="AO4463" s="50"/>
      <c r="AP4463" s="50"/>
      <c r="AQ4463" s="50"/>
      <c r="AR4463" s="50"/>
      <c r="AS4463" s="50"/>
      <c r="AT4463" s="50"/>
      <c r="AU4463" s="50"/>
      <c r="AV4463" s="50"/>
      <c r="AW4463" s="50"/>
      <c r="AX4463" s="50"/>
      <c r="AY4463" s="50"/>
      <c r="AZ4463" s="50"/>
      <c r="BA4463" s="50"/>
      <c r="BB4463" s="50"/>
      <c r="BC4463" s="50"/>
      <c r="BD4463" s="50"/>
      <c r="BE4463" s="50"/>
      <c r="BF4463" s="50"/>
      <c r="BG4463" s="50"/>
      <c r="BH4463" s="50"/>
      <c r="BI4463" s="50"/>
      <c r="BJ4463" s="50"/>
      <c r="BK4463" s="50"/>
      <c r="BL4463" s="50"/>
      <c r="BM4463" s="50"/>
      <c r="BN4463" s="50"/>
      <c r="BO4463" s="50"/>
      <c r="BP4463" s="50"/>
      <c r="BQ4463" s="50"/>
      <c r="BR4463" s="50"/>
      <c r="BS4463" s="50"/>
      <c r="BT4463" s="50"/>
      <c r="BU4463" s="50"/>
      <c r="BV4463" s="50"/>
      <c r="BW4463" s="50"/>
      <c r="BX4463" s="50"/>
      <c r="BY4463" s="50"/>
      <c r="BZ4463" s="50"/>
      <c r="CA4463" s="50"/>
      <c r="CB4463" s="50"/>
      <c r="CC4463" s="50"/>
      <c r="CD4463" s="50"/>
      <c r="CE4463" s="50"/>
      <c r="CF4463" s="50"/>
      <c r="CG4463" s="50"/>
      <c r="CH4463" s="50"/>
      <c r="CI4463" s="50"/>
      <c r="CJ4463" s="50"/>
      <c r="CK4463" s="50"/>
      <c r="CL4463" s="50"/>
      <c r="CM4463" s="50"/>
      <c r="CN4463" s="50"/>
      <c r="CO4463" s="50"/>
      <c r="CP4463" s="50"/>
      <c r="CQ4463" s="50"/>
      <c r="CR4463" s="50"/>
      <c r="CS4463" s="50"/>
      <c r="CT4463" s="50"/>
      <c r="CU4463" s="50"/>
      <c r="CV4463" s="50"/>
      <c r="CW4463" s="50"/>
      <c r="CX4463" s="50"/>
      <c r="CY4463" s="50"/>
      <c r="CZ4463" s="50"/>
      <c r="DA4463" s="50"/>
      <c r="DB4463" s="50"/>
      <c r="DC4463" s="50"/>
      <c r="DD4463" s="50"/>
      <c r="DE4463" s="50"/>
      <c r="DF4463" s="50"/>
      <c r="DG4463" s="50"/>
    </row>
    <row r="4464" spans="1:111" x14ac:dyDescent="0.2">
      <c r="A4464" s="561"/>
      <c r="B4464" s="561"/>
      <c r="C4464" s="561"/>
      <c r="D4464" s="78" t="s">
        <v>822</v>
      </c>
      <c r="E4464" s="358">
        <v>350</v>
      </c>
      <c r="F4464" s="352">
        <f t="shared" si="138"/>
        <v>210</v>
      </c>
      <c r="G4464" s="352">
        <f t="shared" si="139"/>
        <v>175</v>
      </c>
      <c r="H4464" s="50"/>
      <c r="I4464" s="50"/>
      <c r="J4464" s="50"/>
      <c r="K4464" s="50"/>
      <c r="L4464" s="50"/>
      <c r="M4464" s="50"/>
      <c r="N4464" s="50"/>
      <c r="O4464" s="50"/>
      <c r="P4464" s="50"/>
      <c r="Q4464" s="50"/>
      <c r="R4464" s="50"/>
      <c r="S4464" s="50"/>
      <c r="T4464" s="50"/>
      <c r="U4464" s="50"/>
      <c r="V4464" s="50"/>
      <c r="W4464" s="50"/>
      <c r="X4464" s="50"/>
      <c r="Y4464" s="50"/>
      <c r="Z4464" s="50"/>
      <c r="AA4464" s="50"/>
      <c r="AB4464" s="50"/>
      <c r="AC4464" s="50"/>
      <c r="AD4464" s="50"/>
      <c r="AE4464" s="50"/>
      <c r="AF4464" s="50"/>
      <c r="AG4464" s="50"/>
      <c r="AH4464" s="50"/>
      <c r="AI4464" s="50"/>
      <c r="AJ4464" s="50"/>
      <c r="AK4464" s="50"/>
      <c r="AL4464" s="50"/>
      <c r="AM4464" s="50"/>
      <c r="AN4464" s="50"/>
      <c r="AO4464" s="50"/>
      <c r="AP4464" s="50"/>
      <c r="AQ4464" s="50"/>
      <c r="AR4464" s="50"/>
      <c r="AS4464" s="50"/>
      <c r="AT4464" s="50"/>
      <c r="AU4464" s="50"/>
      <c r="AV4464" s="50"/>
      <c r="AW4464" s="50"/>
      <c r="AX4464" s="50"/>
      <c r="AY4464" s="50"/>
      <c r="AZ4464" s="50"/>
      <c r="BA4464" s="50"/>
      <c r="BB4464" s="50"/>
      <c r="BC4464" s="50"/>
      <c r="BD4464" s="50"/>
      <c r="BE4464" s="50"/>
      <c r="BF4464" s="50"/>
      <c r="BG4464" s="50"/>
      <c r="BH4464" s="50"/>
      <c r="BI4464" s="50"/>
      <c r="BJ4464" s="50"/>
      <c r="BK4464" s="50"/>
      <c r="BL4464" s="50"/>
      <c r="BM4464" s="50"/>
      <c r="BN4464" s="50"/>
      <c r="BO4464" s="50"/>
      <c r="BP4464" s="50"/>
      <c r="BQ4464" s="50"/>
      <c r="BR4464" s="50"/>
      <c r="BS4464" s="50"/>
      <c r="BT4464" s="50"/>
      <c r="BU4464" s="50"/>
      <c r="BV4464" s="50"/>
      <c r="BW4464" s="50"/>
      <c r="BX4464" s="50"/>
      <c r="BY4464" s="50"/>
      <c r="BZ4464" s="50"/>
      <c r="CA4464" s="50"/>
      <c r="CB4464" s="50"/>
      <c r="CC4464" s="50"/>
      <c r="CD4464" s="50"/>
      <c r="CE4464" s="50"/>
      <c r="CF4464" s="50"/>
      <c r="CG4464" s="50"/>
      <c r="CH4464" s="50"/>
      <c r="CI4464" s="50"/>
      <c r="CJ4464" s="50"/>
      <c r="CK4464" s="50"/>
      <c r="CL4464" s="50"/>
      <c r="CM4464" s="50"/>
      <c r="CN4464" s="50"/>
      <c r="CO4464" s="50"/>
      <c r="CP4464" s="50"/>
      <c r="CQ4464" s="50"/>
      <c r="CR4464" s="50"/>
      <c r="CS4464" s="50"/>
      <c r="CT4464" s="50"/>
      <c r="CU4464" s="50"/>
      <c r="CV4464" s="50"/>
      <c r="CW4464" s="50"/>
      <c r="CX4464" s="50"/>
      <c r="CY4464" s="50"/>
      <c r="CZ4464" s="50"/>
      <c r="DA4464" s="50"/>
      <c r="DB4464" s="50"/>
      <c r="DC4464" s="50"/>
      <c r="DD4464" s="50"/>
      <c r="DE4464" s="50"/>
      <c r="DF4464" s="50"/>
      <c r="DG4464" s="50"/>
    </row>
    <row r="4465" spans="1:111" x14ac:dyDescent="0.2">
      <c r="A4465" s="561"/>
      <c r="B4465" s="561"/>
      <c r="C4465" s="561"/>
      <c r="D4465" s="78" t="s">
        <v>823</v>
      </c>
      <c r="E4465" s="358">
        <v>350</v>
      </c>
      <c r="F4465" s="352">
        <f t="shared" si="138"/>
        <v>210</v>
      </c>
      <c r="G4465" s="352">
        <f t="shared" si="139"/>
        <v>175</v>
      </c>
      <c r="H4465" s="50"/>
      <c r="I4465" s="50"/>
      <c r="J4465" s="50"/>
      <c r="K4465" s="50"/>
      <c r="L4465" s="50"/>
      <c r="M4465" s="50"/>
      <c r="N4465" s="50"/>
      <c r="O4465" s="50"/>
      <c r="P4465" s="50"/>
      <c r="Q4465" s="50"/>
      <c r="R4465" s="50"/>
      <c r="S4465" s="50"/>
      <c r="T4465" s="50"/>
      <c r="U4465" s="50"/>
      <c r="V4465" s="50"/>
      <c r="W4465" s="50"/>
      <c r="X4465" s="50"/>
      <c r="Y4465" s="50"/>
      <c r="Z4465" s="50"/>
      <c r="AA4465" s="50"/>
      <c r="AB4465" s="50"/>
      <c r="AC4465" s="50"/>
      <c r="AD4465" s="50"/>
      <c r="AE4465" s="50"/>
      <c r="AF4465" s="50"/>
      <c r="AG4465" s="50"/>
      <c r="AH4465" s="50"/>
      <c r="AI4465" s="50"/>
      <c r="AJ4465" s="50"/>
      <c r="AK4465" s="50"/>
      <c r="AL4465" s="50"/>
      <c r="AM4465" s="50"/>
      <c r="AN4465" s="50"/>
      <c r="AO4465" s="50"/>
      <c r="AP4465" s="50"/>
      <c r="AQ4465" s="50"/>
      <c r="AR4465" s="50"/>
      <c r="AS4465" s="50"/>
      <c r="AT4465" s="50"/>
      <c r="AU4465" s="50"/>
      <c r="AV4465" s="50"/>
      <c r="AW4465" s="50"/>
      <c r="AX4465" s="50"/>
      <c r="AY4465" s="50"/>
      <c r="AZ4465" s="50"/>
      <c r="BA4465" s="50"/>
      <c r="BB4465" s="50"/>
      <c r="BC4465" s="50"/>
      <c r="BD4465" s="50"/>
      <c r="BE4465" s="50"/>
      <c r="BF4465" s="50"/>
      <c r="BG4465" s="50"/>
      <c r="BH4465" s="50"/>
      <c r="BI4465" s="50"/>
      <c r="BJ4465" s="50"/>
      <c r="BK4465" s="50"/>
      <c r="BL4465" s="50"/>
      <c r="BM4465" s="50"/>
      <c r="BN4465" s="50"/>
      <c r="BO4465" s="50"/>
      <c r="BP4465" s="50"/>
      <c r="BQ4465" s="50"/>
      <c r="BR4465" s="50"/>
      <c r="BS4465" s="50"/>
      <c r="BT4465" s="50"/>
      <c r="BU4465" s="50"/>
      <c r="BV4465" s="50"/>
      <c r="BW4465" s="50"/>
      <c r="BX4465" s="50"/>
      <c r="BY4465" s="50"/>
      <c r="BZ4465" s="50"/>
      <c r="CA4465" s="50"/>
      <c r="CB4465" s="50"/>
      <c r="CC4465" s="50"/>
      <c r="CD4465" s="50"/>
      <c r="CE4465" s="50"/>
      <c r="CF4465" s="50"/>
      <c r="CG4465" s="50"/>
      <c r="CH4465" s="50"/>
      <c r="CI4465" s="50"/>
      <c r="CJ4465" s="50"/>
      <c r="CK4465" s="50"/>
      <c r="CL4465" s="50"/>
      <c r="CM4465" s="50"/>
      <c r="CN4465" s="50"/>
      <c r="CO4465" s="50"/>
      <c r="CP4465" s="50"/>
      <c r="CQ4465" s="50"/>
      <c r="CR4465" s="50"/>
      <c r="CS4465" s="50"/>
      <c r="CT4465" s="50"/>
      <c r="CU4465" s="50"/>
      <c r="CV4465" s="50"/>
      <c r="CW4465" s="50"/>
      <c r="CX4465" s="50"/>
      <c r="CY4465" s="50"/>
      <c r="CZ4465" s="50"/>
      <c r="DA4465" s="50"/>
      <c r="DB4465" s="50"/>
      <c r="DC4465" s="50"/>
      <c r="DD4465" s="50"/>
      <c r="DE4465" s="50"/>
      <c r="DF4465" s="50"/>
      <c r="DG4465" s="50"/>
    </row>
    <row r="4466" spans="1:111" ht="25.5" x14ac:dyDescent="0.2">
      <c r="A4466" s="561"/>
      <c r="B4466" s="561"/>
      <c r="C4466" s="561"/>
      <c r="D4466" s="78" t="s">
        <v>824</v>
      </c>
      <c r="E4466" s="358">
        <v>350</v>
      </c>
      <c r="F4466" s="352">
        <f t="shared" si="138"/>
        <v>210</v>
      </c>
      <c r="G4466" s="352">
        <f t="shared" si="139"/>
        <v>175</v>
      </c>
      <c r="H4466" s="50"/>
      <c r="I4466" s="50"/>
      <c r="J4466" s="50"/>
      <c r="K4466" s="50"/>
      <c r="L4466" s="50"/>
      <c r="M4466" s="50"/>
      <c r="N4466" s="50"/>
      <c r="O4466" s="50"/>
      <c r="P4466" s="50"/>
      <c r="Q4466" s="50"/>
      <c r="R4466" s="50"/>
      <c r="S4466" s="50"/>
      <c r="T4466" s="50"/>
      <c r="U4466" s="50"/>
      <c r="V4466" s="50"/>
      <c r="W4466" s="50"/>
      <c r="X4466" s="50"/>
      <c r="Y4466" s="50"/>
      <c r="Z4466" s="50"/>
      <c r="AA4466" s="50"/>
      <c r="AB4466" s="50"/>
      <c r="AC4466" s="50"/>
      <c r="AD4466" s="50"/>
      <c r="AE4466" s="50"/>
      <c r="AF4466" s="50"/>
      <c r="AG4466" s="50"/>
      <c r="AH4466" s="50"/>
      <c r="AI4466" s="50"/>
      <c r="AJ4466" s="50"/>
      <c r="AK4466" s="50"/>
      <c r="AL4466" s="50"/>
      <c r="AM4466" s="50"/>
      <c r="AN4466" s="50"/>
      <c r="AO4466" s="50"/>
      <c r="AP4466" s="50"/>
      <c r="AQ4466" s="50"/>
      <c r="AR4466" s="50"/>
      <c r="AS4466" s="50"/>
      <c r="AT4466" s="50"/>
      <c r="AU4466" s="50"/>
      <c r="AV4466" s="50"/>
      <c r="AW4466" s="50"/>
      <c r="AX4466" s="50"/>
      <c r="AY4466" s="50"/>
      <c r="AZ4466" s="50"/>
      <c r="BA4466" s="50"/>
      <c r="BB4466" s="50"/>
      <c r="BC4466" s="50"/>
      <c r="BD4466" s="50"/>
      <c r="BE4466" s="50"/>
      <c r="BF4466" s="50"/>
      <c r="BG4466" s="50"/>
      <c r="BH4466" s="50"/>
      <c r="BI4466" s="50"/>
      <c r="BJ4466" s="50"/>
      <c r="BK4466" s="50"/>
      <c r="BL4466" s="50"/>
      <c r="BM4466" s="50"/>
      <c r="BN4466" s="50"/>
      <c r="BO4466" s="50"/>
      <c r="BP4466" s="50"/>
      <c r="BQ4466" s="50"/>
      <c r="BR4466" s="50"/>
      <c r="BS4466" s="50"/>
      <c r="BT4466" s="50"/>
      <c r="BU4466" s="50"/>
      <c r="BV4466" s="50"/>
      <c r="BW4466" s="50"/>
      <c r="BX4466" s="50"/>
      <c r="BY4466" s="50"/>
      <c r="BZ4466" s="50"/>
      <c r="CA4466" s="50"/>
      <c r="CB4466" s="50"/>
      <c r="CC4466" s="50"/>
      <c r="CD4466" s="50"/>
      <c r="CE4466" s="50"/>
      <c r="CF4466" s="50"/>
      <c r="CG4466" s="50"/>
      <c r="CH4466" s="50"/>
      <c r="CI4466" s="50"/>
      <c r="CJ4466" s="50"/>
      <c r="CK4466" s="50"/>
      <c r="CL4466" s="50"/>
      <c r="CM4466" s="50"/>
      <c r="CN4466" s="50"/>
      <c r="CO4466" s="50"/>
      <c r="CP4466" s="50"/>
      <c r="CQ4466" s="50"/>
      <c r="CR4466" s="50"/>
      <c r="CS4466" s="50"/>
      <c r="CT4466" s="50"/>
      <c r="CU4466" s="50"/>
      <c r="CV4466" s="50"/>
      <c r="CW4466" s="50"/>
      <c r="CX4466" s="50"/>
      <c r="CY4466" s="50"/>
      <c r="CZ4466" s="50"/>
      <c r="DA4466" s="50"/>
      <c r="DB4466" s="50"/>
      <c r="DC4466" s="50"/>
      <c r="DD4466" s="50"/>
      <c r="DE4466" s="50"/>
      <c r="DF4466" s="50"/>
      <c r="DG4466" s="50"/>
    </row>
    <row r="4467" spans="1:111" ht="25.5" x14ac:dyDescent="0.2">
      <c r="A4467" s="561"/>
      <c r="B4467" s="561"/>
      <c r="C4467" s="561"/>
      <c r="D4467" s="78" t="s">
        <v>825</v>
      </c>
      <c r="E4467" s="358">
        <v>350</v>
      </c>
      <c r="F4467" s="352">
        <f t="shared" si="138"/>
        <v>210</v>
      </c>
      <c r="G4467" s="352">
        <f t="shared" si="139"/>
        <v>175</v>
      </c>
      <c r="H4467" s="50"/>
      <c r="I4467" s="50"/>
      <c r="J4467" s="50"/>
      <c r="K4467" s="50"/>
      <c r="L4467" s="50"/>
      <c r="M4467" s="50"/>
      <c r="N4467" s="50"/>
      <c r="O4467" s="50"/>
      <c r="P4467" s="50"/>
      <c r="Q4467" s="50"/>
      <c r="R4467" s="50"/>
      <c r="S4467" s="50"/>
      <c r="T4467" s="50"/>
      <c r="U4467" s="50"/>
      <c r="V4467" s="50"/>
      <c r="W4467" s="50"/>
      <c r="X4467" s="50"/>
      <c r="Y4467" s="50"/>
      <c r="Z4467" s="50"/>
      <c r="AA4467" s="50"/>
      <c r="AB4467" s="50"/>
      <c r="AC4467" s="50"/>
      <c r="AD4467" s="50"/>
      <c r="AE4467" s="50"/>
      <c r="AF4467" s="50"/>
      <c r="AG4467" s="50"/>
      <c r="AH4467" s="50"/>
      <c r="AI4467" s="50"/>
      <c r="AJ4467" s="50"/>
      <c r="AK4467" s="50"/>
      <c r="AL4467" s="50"/>
      <c r="AM4467" s="50"/>
      <c r="AN4467" s="50"/>
      <c r="AO4467" s="50"/>
      <c r="AP4467" s="50"/>
      <c r="AQ4467" s="50"/>
      <c r="AR4467" s="50"/>
      <c r="AS4467" s="50"/>
      <c r="AT4467" s="50"/>
      <c r="AU4467" s="50"/>
      <c r="AV4467" s="50"/>
      <c r="AW4467" s="50"/>
      <c r="AX4467" s="50"/>
      <c r="AY4467" s="50"/>
      <c r="AZ4467" s="50"/>
      <c r="BA4467" s="50"/>
      <c r="BB4467" s="50"/>
      <c r="BC4467" s="50"/>
      <c r="BD4467" s="50"/>
      <c r="BE4467" s="50"/>
      <c r="BF4467" s="50"/>
      <c r="BG4467" s="50"/>
      <c r="BH4467" s="50"/>
      <c r="BI4467" s="50"/>
      <c r="BJ4467" s="50"/>
      <c r="BK4467" s="50"/>
      <c r="BL4467" s="50"/>
      <c r="BM4467" s="50"/>
      <c r="BN4467" s="50"/>
      <c r="BO4467" s="50"/>
      <c r="BP4467" s="50"/>
      <c r="BQ4467" s="50"/>
      <c r="BR4467" s="50"/>
      <c r="BS4467" s="50"/>
      <c r="BT4467" s="50"/>
      <c r="BU4467" s="50"/>
      <c r="BV4467" s="50"/>
      <c r="BW4467" s="50"/>
      <c r="BX4467" s="50"/>
      <c r="BY4467" s="50"/>
      <c r="BZ4467" s="50"/>
      <c r="CA4467" s="50"/>
      <c r="CB4467" s="50"/>
      <c r="CC4467" s="50"/>
      <c r="CD4467" s="50"/>
      <c r="CE4467" s="50"/>
      <c r="CF4467" s="50"/>
      <c r="CG4467" s="50"/>
      <c r="CH4467" s="50"/>
      <c r="CI4467" s="50"/>
      <c r="CJ4467" s="50"/>
      <c r="CK4467" s="50"/>
      <c r="CL4467" s="50"/>
      <c r="CM4467" s="50"/>
      <c r="CN4467" s="50"/>
      <c r="CO4467" s="50"/>
      <c r="CP4467" s="50"/>
      <c r="CQ4467" s="50"/>
      <c r="CR4467" s="50"/>
      <c r="CS4467" s="50"/>
      <c r="CT4467" s="50"/>
      <c r="CU4467" s="50"/>
      <c r="CV4467" s="50"/>
      <c r="CW4467" s="50"/>
      <c r="CX4467" s="50"/>
      <c r="CY4467" s="50"/>
      <c r="CZ4467" s="50"/>
      <c r="DA4467" s="50"/>
      <c r="DB4467" s="50"/>
      <c r="DC4467" s="50"/>
      <c r="DD4467" s="50"/>
      <c r="DE4467" s="50"/>
      <c r="DF4467" s="50"/>
      <c r="DG4467" s="50"/>
    </row>
    <row r="4468" spans="1:111" ht="25.5" x14ac:dyDescent="0.2">
      <c r="A4468" s="562"/>
      <c r="B4468" s="562"/>
      <c r="C4468" s="562"/>
      <c r="D4468" s="78" t="s">
        <v>826</v>
      </c>
      <c r="E4468" s="358">
        <v>350</v>
      </c>
      <c r="F4468" s="352">
        <f t="shared" si="138"/>
        <v>210</v>
      </c>
      <c r="G4468" s="352">
        <f t="shared" si="139"/>
        <v>175</v>
      </c>
      <c r="H4468" s="50"/>
      <c r="I4468" s="50"/>
      <c r="J4468" s="50"/>
      <c r="K4468" s="50"/>
      <c r="L4468" s="50"/>
      <c r="M4468" s="50"/>
      <c r="N4468" s="50"/>
      <c r="O4468" s="50"/>
      <c r="P4468" s="50"/>
      <c r="Q4468" s="50"/>
      <c r="R4468" s="50"/>
      <c r="S4468" s="50"/>
      <c r="T4468" s="50"/>
      <c r="U4468" s="50"/>
      <c r="V4468" s="50"/>
      <c r="W4468" s="50"/>
      <c r="X4468" s="50"/>
      <c r="Y4468" s="50"/>
      <c r="Z4468" s="50"/>
      <c r="AA4468" s="50"/>
      <c r="AB4468" s="50"/>
      <c r="AC4468" s="50"/>
      <c r="AD4468" s="50"/>
      <c r="AE4468" s="50"/>
      <c r="AF4468" s="50"/>
      <c r="AG4468" s="50"/>
      <c r="AH4468" s="50"/>
      <c r="AI4468" s="50"/>
      <c r="AJ4468" s="50"/>
      <c r="AK4468" s="50"/>
      <c r="AL4468" s="50"/>
      <c r="AM4468" s="50"/>
      <c r="AN4468" s="50"/>
      <c r="AO4468" s="50"/>
      <c r="AP4468" s="50"/>
      <c r="AQ4468" s="50"/>
      <c r="AR4468" s="50"/>
      <c r="AS4468" s="50"/>
      <c r="AT4468" s="50"/>
      <c r="AU4468" s="50"/>
      <c r="AV4468" s="50"/>
      <c r="AW4468" s="50"/>
      <c r="AX4468" s="50"/>
      <c r="AY4468" s="50"/>
      <c r="AZ4468" s="50"/>
      <c r="BA4468" s="50"/>
      <c r="BB4468" s="50"/>
      <c r="BC4468" s="50"/>
      <c r="BD4468" s="50"/>
      <c r="BE4468" s="50"/>
      <c r="BF4468" s="50"/>
      <c r="BG4468" s="50"/>
      <c r="BH4468" s="50"/>
      <c r="BI4468" s="50"/>
      <c r="BJ4468" s="50"/>
      <c r="BK4468" s="50"/>
      <c r="BL4468" s="50"/>
      <c r="BM4468" s="50"/>
      <c r="BN4468" s="50"/>
      <c r="BO4468" s="50"/>
      <c r="BP4468" s="50"/>
      <c r="BQ4468" s="50"/>
      <c r="BR4468" s="50"/>
      <c r="BS4468" s="50"/>
      <c r="BT4468" s="50"/>
      <c r="BU4468" s="50"/>
      <c r="BV4468" s="50"/>
      <c r="BW4468" s="50"/>
      <c r="BX4468" s="50"/>
      <c r="BY4468" s="50"/>
      <c r="BZ4468" s="50"/>
      <c r="CA4468" s="50"/>
      <c r="CB4468" s="50"/>
      <c r="CC4468" s="50"/>
      <c r="CD4468" s="50"/>
      <c r="CE4468" s="50"/>
      <c r="CF4468" s="50"/>
      <c r="CG4468" s="50"/>
      <c r="CH4468" s="50"/>
      <c r="CI4468" s="50"/>
      <c r="CJ4468" s="50"/>
      <c r="CK4468" s="50"/>
      <c r="CL4468" s="50"/>
      <c r="CM4468" s="50"/>
      <c r="CN4468" s="50"/>
      <c r="CO4468" s="50"/>
      <c r="CP4468" s="50"/>
      <c r="CQ4468" s="50"/>
      <c r="CR4468" s="50"/>
      <c r="CS4468" s="50"/>
      <c r="CT4468" s="50"/>
      <c r="CU4468" s="50"/>
      <c r="CV4468" s="50"/>
      <c r="CW4468" s="50"/>
      <c r="CX4468" s="50"/>
      <c r="CY4468" s="50"/>
      <c r="CZ4468" s="50"/>
      <c r="DA4468" s="50"/>
      <c r="DB4468" s="50"/>
      <c r="DC4468" s="50"/>
      <c r="DD4468" s="50"/>
      <c r="DE4468" s="50"/>
      <c r="DF4468" s="50"/>
      <c r="DG4468" s="50"/>
    </row>
    <row r="4469" spans="1:111" x14ac:dyDescent="0.2">
      <c r="A4469" s="560" t="s">
        <v>156</v>
      </c>
      <c r="B4469" s="560" t="s">
        <v>156</v>
      </c>
      <c r="C4469" s="560"/>
      <c r="D4469" s="75" t="s">
        <v>827</v>
      </c>
      <c r="E4469" s="358"/>
      <c r="F4469" s="352">
        <f t="shared" si="138"/>
        <v>0</v>
      </c>
      <c r="G4469" s="352">
        <f t="shared" si="139"/>
        <v>0</v>
      </c>
      <c r="H4469" s="50"/>
      <c r="I4469" s="50"/>
      <c r="J4469" s="50"/>
      <c r="K4469" s="50"/>
      <c r="L4469" s="50"/>
      <c r="M4469" s="50"/>
      <c r="N4469" s="50"/>
      <c r="O4469" s="50"/>
      <c r="P4469" s="50"/>
      <c r="Q4469" s="50"/>
      <c r="R4469" s="50"/>
      <c r="S4469" s="50"/>
      <c r="T4469" s="50"/>
      <c r="U4469" s="50"/>
      <c r="V4469" s="50"/>
      <c r="W4469" s="50"/>
      <c r="X4469" s="50"/>
      <c r="Y4469" s="50"/>
      <c r="Z4469" s="50"/>
      <c r="AA4469" s="50"/>
      <c r="AB4469" s="50"/>
      <c r="AC4469" s="50"/>
      <c r="AD4469" s="50"/>
      <c r="AE4469" s="50"/>
      <c r="AF4469" s="50"/>
      <c r="AG4469" s="50"/>
      <c r="AH4469" s="50"/>
      <c r="AI4469" s="50"/>
      <c r="AJ4469" s="50"/>
      <c r="AK4469" s="50"/>
      <c r="AL4469" s="50"/>
      <c r="AM4469" s="50"/>
      <c r="AN4469" s="50"/>
      <c r="AO4469" s="50"/>
      <c r="AP4469" s="50"/>
      <c r="AQ4469" s="50"/>
      <c r="AR4469" s="50"/>
      <c r="AS4469" s="50"/>
      <c r="AT4469" s="50"/>
      <c r="AU4469" s="50"/>
      <c r="AV4469" s="50"/>
      <c r="AW4469" s="50"/>
      <c r="AX4469" s="50"/>
      <c r="AY4469" s="50"/>
      <c r="AZ4469" s="50"/>
      <c r="BA4469" s="50"/>
      <c r="BB4469" s="50"/>
      <c r="BC4469" s="50"/>
      <c r="BD4469" s="50"/>
      <c r="BE4469" s="50"/>
      <c r="BF4469" s="50"/>
      <c r="BG4469" s="50"/>
      <c r="BH4469" s="50"/>
      <c r="BI4469" s="50"/>
      <c r="BJ4469" s="50"/>
      <c r="BK4469" s="50"/>
      <c r="BL4469" s="50"/>
      <c r="BM4469" s="50"/>
      <c r="BN4469" s="50"/>
      <c r="BO4469" s="50"/>
      <c r="BP4469" s="50"/>
      <c r="BQ4469" s="50"/>
      <c r="BR4469" s="50"/>
      <c r="BS4469" s="50"/>
      <c r="BT4469" s="50"/>
      <c r="BU4469" s="50"/>
      <c r="BV4469" s="50"/>
      <c r="BW4469" s="50"/>
      <c r="BX4469" s="50"/>
      <c r="BY4469" s="50"/>
      <c r="BZ4469" s="50"/>
      <c r="CA4469" s="50"/>
      <c r="CB4469" s="50"/>
      <c r="CC4469" s="50"/>
      <c r="CD4469" s="50"/>
      <c r="CE4469" s="50"/>
      <c r="CF4469" s="50"/>
      <c r="CG4469" s="50"/>
      <c r="CH4469" s="50"/>
      <c r="CI4469" s="50"/>
      <c r="CJ4469" s="50"/>
      <c r="CK4469" s="50"/>
      <c r="CL4469" s="50"/>
      <c r="CM4469" s="50"/>
      <c r="CN4469" s="50"/>
      <c r="CO4469" s="50"/>
      <c r="CP4469" s="50"/>
      <c r="CQ4469" s="50"/>
      <c r="CR4469" s="50"/>
      <c r="CS4469" s="50"/>
      <c r="CT4469" s="50"/>
      <c r="CU4469" s="50"/>
      <c r="CV4469" s="50"/>
      <c r="CW4469" s="50"/>
      <c r="CX4469" s="50"/>
      <c r="CY4469" s="50"/>
      <c r="CZ4469" s="50"/>
      <c r="DA4469" s="50"/>
      <c r="DB4469" s="50"/>
      <c r="DC4469" s="50"/>
      <c r="DD4469" s="50"/>
      <c r="DE4469" s="50"/>
      <c r="DF4469" s="50"/>
      <c r="DG4469" s="50"/>
    </row>
    <row r="4470" spans="1:111" x14ac:dyDescent="0.2">
      <c r="A4470" s="562"/>
      <c r="B4470" s="562"/>
      <c r="C4470" s="562"/>
      <c r="D4470" s="78" t="s">
        <v>828</v>
      </c>
      <c r="E4470" s="358">
        <v>400</v>
      </c>
      <c r="F4470" s="352">
        <f t="shared" si="138"/>
        <v>240</v>
      </c>
      <c r="G4470" s="352">
        <f t="shared" si="139"/>
        <v>200</v>
      </c>
      <c r="H4470" s="50"/>
      <c r="I4470" s="50"/>
      <c r="J4470" s="50"/>
      <c r="K4470" s="50"/>
      <c r="L4470" s="50"/>
      <c r="M4470" s="50"/>
      <c r="N4470" s="50"/>
      <c r="O4470" s="50"/>
      <c r="P4470" s="50"/>
      <c r="Q4470" s="50"/>
      <c r="R4470" s="50"/>
      <c r="S4470" s="50"/>
      <c r="T4470" s="50"/>
      <c r="U4470" s="50"/>
      <c r="V4470" s="50"/>
      <c r="W4470" s="50"/>
      <c r="X4470" s="50"/>
      <c r="Y4470" s="50"/>
      <c r="Z4470" s="50"/>
      <c r="AA4470" s="50"/>
      <c r="AB4470" s="50"/>
      <c r="AC4470" s="50"/>
      <c r="AD4470" s="50"/>
      <c r="AE4470" s="50"/>
      <c r="AF4470" s="50"/>
      <c r="AG4470" s="50"/>
      <c r="AH4470" s="50"/>
      <c r="AI4470" s="50"/>
      <c r="AJ4470" s="50"/>
      <c r="AK4470" s="50"/>
      <c r="AL4470" s="50"/>
      <c r="AM4470" s="50"/>
      <c r="AN4470" s="50"/>
      <c r="AO4470" s="50"/>
      <c r="AP4470" s="50"/>
      <c r="AQ4470" s="50"/>
      <c r="AR4470" s="50"/>
      <c r="AS4470" s="50"/>
      <c r="AT4470" s="50"/>
      <c r="AU4470" s="50"/>
      <c r="AV4470" s="50"/>
      <c r="AW4470" s="50"/>
      <c r="AX4470" s="50"/>
      <c r="AY4470" s="50"/>
      <c r="AZ4470" s="50"/>
      <c r="BA4470" s="50"/>
      <c r="BB4470" s="50"/>
      <c r="BC4470" s="50"/>
      <c r="BD4470" s="50"/>
      <c r="BE4470" s="50"/>
      <c r="BF4470" s="50"/>
      <c r="BG4470" s="50"/>
      <c r="BH4470" s="50"/>
      <c r="BI4470" s="50"/>
      <c r="BJ4470" s="50"/>
      <c r="BK4470" s="50"/>
      <c r="BL4470" s="50"/>
      <c r="BM4470" s="50"/>
      <c r="BN4470" s="50"/>
      <c r="BO4470" s="50"/>
      <c r="BP4470" s="50"/>
      <c r="BQ4470" s="50"/>
      <c r="BR4470" s="50"/>
      <c r="BS4470" s="50"/>
      <c r="BT4470" s="50"/>
      <c r="BU4470" s="50"/>
      <c r="BV4470" s="50"/>
      <c r="BW4470" s="50"/>
      <c r="BX4470" s="50"/>
      <c r="BY4470" s="50"/>
      <c r="BZ4470" s="50"/>
      <c r="CA4470" s="50"/>
      <c r="CB4470" s="50"/>
      <c r="CC4470" s="50"/>
      <c r="CD4470" s="50"/>
      <c r="CE4470" s="50"/>
      <c r="CF4470" s="50"/>
      <c r="CG4470" s="50"/>
      <c r="CH4470" s="50"/>
      <c r="CI4470" s="50"/>
      <c r="CJ4470" s="50"/>
      <c r="CK4470" s="50"/>
      <c r="CL4470" s="50"/>
      <c r="CM4470" s="50"/>
      <c r="CN4470" s="50"/>
      <c r="CO4470" s="50"/>
      <c r="CP4470" s="50"/>
      <c r="CQ4470" s="50"/>
      <c r="CR4470" s="50"/>
      <c r="CS4470" s="50"/>
      <c r="CT4470" s="50"/>
      <c r="CU4470" s="50"/>
      <c r="CV4470" s="50"/>
      <c r="CW4470" s="50"/>
      <c r="CX4470" s="50"/>
      <c r="CY4470" s="50"/>
      <c r="CZ4470" s="50"/>
      <c r="DA4470" s="50"/>
      <c r="DB4470" s="50"/>
      <c r="DC4470" s="50"/>
      <c r="DD4470" s="50"/>
      <c r="DE4470" s="50"/>
      <c r="DF4470" s="50"/>
      <c r="DG4470" s="50"/>
    </row>
    <row r="4471" spans="1:111" x14ac:dyDescent="0.2">
      <c r="A4471" s="624" t="s">
        <v>157</v>
      </c>
      <c r="B4471" s="624" t="s">
        <v>157</v>
      </c>
      <c r="C4471" s="624"/>
      <c r="D4471" s="75" t="s">
        <v>829</v>
      </c>
      <c r="E4471" s="358"/>
      <c r="F4471" s="352">
        <f t="shared" si="138"/>
        <v>0</v>
      </c>
      <c r="G4471" s="352">
        <f t="shared" si="139"/>
        <v>0</v>
      </c>
      <c r="H4471" s="50"/>
      <c r="I4471" s="50"/>
      <c r="J4471" s="50"/>
      <c r="K4471" s="50"/>
      <c r="L4471" s="50"/>
      <c r="M4471" s="50"/>
      <c r="N4471" s="50"/>
      <c r="O4471" s="50"/>
      <c r="P4471" s="50"/>
      <c r="Q4471" s="50"/>
      <c r="R4471" s="50"/>
      <c r="S4471" s="50"/>
      <c r="T4471" s="50"/>
      <c r="U4471" s="50"/>
      <c r="V4471" s="50"/>
      <c r="W4471" s="50"/>
      <c r="X4471" s="50"/>
      <c r="Y4471" s="50"/>
      <c r="Z4471" s="50"/>
      <c r="AA4471" s="50"/>
      <c r="AB4471" s="50"/>
      <c r="AC4471" s="50"/>
      <c r="AD4471" s="50"/>
      <c r="AE4471" s="50"/>
      <c r="AF4471" s="50"/>
      <c r="AG4471" s="50"/>
      <c r="AH4471" s="50"/>
      <c r="AI4471" s="50"/>
      <c r="AJ4471" s="50"/>
      <c r="AK4471" s="50"/>
      <c r="AL4471" s="50"/>
      <c r="AM4471" s="50"/>
      <c r="AN4471" s="50"/>
      <c r="AO4471" s="50"/>
      <c r="AP4471" s="50"/>
      <c r="AQ4471" s="50"/>
      <c r="AR4471" s="50"/>
      <c r="AS4471" s="50"/>
      <c r="AT4471" s="50"/>
      <c r="AU4471" s="50"/>
      <c r="AV4471" s="50"/>
      <c r="AW4471" s="50"/>
      <c r="AX4471" s="50"/>
      <c r="AY4471" s="50"/>
      <c r="AZ4471" s="50"/>
      <c r="BA4471" s="50"/>
      <c r="BB4471" s="50"/>
      <c r="BC4471" s="50"/>
      <c r="BD4471" s="50"/>
      <c r="BE4471" s="50"/>
      <c r="BF4471" s="50"/>
      <c r="BG4471" s="50"/>
      <c r="BH4471" s="50"/>
      <c r="BI4471" s="50"/>
      <c r="BJ4471" s="50"/>
      <c r="BK4471" s="50"/>
      <c r="BL4471" s="50"/>
      <c r="BM4471" s="50"/>
      <c r="BN4471" s="50"/>
      <c r="BO4471" s="50"/>
      <c r="BP4471" s="50"/>
      <c r="BQ4471" s="50"/>
      <c r="BR4471" s="50"/>
      <c r="BS4471" s="50"/>
      <c r="BT4471" s="50"/>
      <c r="BU4471" s="50"/>
      <c r="BV4471" s="50"/>
      <c r="BW4471" s="50"/>
      <c r="BX4471" s="50"/>
      <c r="BY4471" s="50"/>
      <c r="BZ4471" s="50"/>
      <c r="CA4471" s="50"/>
      <c r="CB4471" s="50"/>
      <c r="CC4471" s="50"/>
      <c r="CD4471" s="50"/>
      <c r="CE4471" s="50"/>
      <c r="CF4471" s="50"/>
      <c r="CG4471" s="50"/>
      <c r="CH4471" s="50"/>
      <c r="CI4471" s="50"/>
      <c r="CJ4471" s="50"/>
      <c r="CK4471" s="50"/>
      <c r="CL4471" s="50"/>
      <c r="CM4471" s="50"/>
      <c r="CN4471" s="50"/>
      <c r="CO4471" s="50"/>
      <c r="CP4471" s="50"/>
      <c r="CQ4471" s="50"/>
      <c r="CR4471" s="50"/>
      <c r="CS4471" s="50"/>
      <c r="CT4471" s="50"/>
      <c r="CU4471" s="50"/>
      <c r="CV4471" s="50"/>
      <c r="CW4471" s="50"/>
      <c r="CX4471" s="50"/>
      <c r="CY4471" s="50"/>
      <c r="CZ4471" s="50"/>
      <c r="DA4471" s="50"/>
      <c r="DB4471" s="50"/>
      <c r="DC4471" s="50"/>
      <c r="DD4471" s="50"/>
      <c r="DE4471" s="50"/>
      <c r="DF4471" s="50"/>
      <c r="DG4471" s="50"/>
    </row>
    <row r="4472" spans="1:111" x14ac:dyDescent="0.2">
      <c r="A4472" s="625"/>
      <c r="B4472" s="625"/>
      <c r="C4472" s="625"/>
      <c r="D4472" s="78" t="s">
        <v>830</v>
      </c>
      <c r="E4472" s="358">
        <v>400</v>
      </c>
      <c r="F4472" s="352">
        <f t="shared" si="138"/>
        <v>240</v>
      </c>
      <c r="G4472" s="352">
        <f t="shared" si="139"/>
        <v>200</v>
      </c>
      <c r="H4472" s="50"/>
      <c r="I4472" s="50"/>
      <c r="J4472" s="50"/>
      <c r="K4472" s="50"/>
      <c r="L4472" s="50"/>
      <c r="M4472" s="50"/>
      <c r="N4472" s="50"/>
      <c r="O4472" s="50"/>
      <c r="P4472" s="50"/>
      <c r="Q4472" s="50"/>
      <c r="R4472" s="50"/>
      <c r="S4472" s="50"/>
      <c r="T4472" s="50"/>
      <c r="U4472" s="50"/>
      <c r="V4472" s="50"/>
      <c r="W4472" s="50"/>
      <c r="X4472" s="50"/>
      <c r="Y4472" s="50"/>
      <c r="Z4472" s="50"/>
      <c r="AA4472" s="50"/>
      <c r="AB4472" s="50"/>
      <c r="AC4472" s="50"/>
      <c r="AD4472" s="50"/>
      <c r="AE4472" s="50"/>
      <c r="AF4472" s="50"/>
      <c r="AG4472" s="50"/>
      <c r="AH4472" s="50"/>
      <c r="AI4472" s="50"/>
      <c r="AJ4472" s="50"/>
      <c r="AK4472" s="50"/>
      <c r="AL4472" s="50"/>
      <c r="AM4472" s="50"/>
      <c r="AN4472" s="50"/>
      <c r="AO4472" s="50"/>
      <c r="AP4472" s="50"/>
      <c r="AQ4472" s="50"/>
      <c r="AR4472" s="50"/>
      <c r="AS4472" s="50"/>
      <c r="AT4472" s="50"/>
      <c r="AU4472" s="50"/>
      <c r="AV4472" s="50"/>
      <c r="AW4472" s="50"/>
      <c r="AX4472" s="50"/>
      <c r="AY4472" s="50"/>
      <c r="AZ4472" s="50"/>
      <c r="BA4472" s="50"/>
      <c r="BB4472" s="50"/>
      <c r="BC4472" s="50"/>
      <c r="BD4472" s="50"/>
      <c r="BE4472" s="50"/>
      <c r="BF4472" s="50"/>
      <c r="BG4472" s="50"/>
      <c r="BH4472" s="50"/>
      <c r="BI4472" s="50"/>
      <c r="BJ4472" s="50"/>
      <c r="BK4472" s="50"/>
      <c r="BL4472" s="50"/>
      <c r="BM4472" s="50"/>
      <c r="BN4472" s="50"/>
      <c r="BO4472" s="50"/>
      <c r="BP4472" s="50"/>
      <c r="BQ4472" s="50"/>
      <c r="BR4472" s="50"/>
      <c r="BS4472" s="50"/>
      <c r="BT4472" s="50"/>
      <c r="BU4472" s="50"/>
      <c r="BV4472" s="50"/>
      <c r="BW4472" s="50"/>
      <c r="BX4472" s="50"/>
      <c r="BY4472" s="50"/>
      <c r="BZ4472" s="50"/>
      <c r="CA4472" s="50"/>
      <c r="CB4472" s="50"/>
      <c r="CC4472" s="50"/>
      <c r="CD4472" s="50"/>
      <c r="CE4472" s="50"/>
      <c r="CF4472" s="50"/>
      <c r="CG4472" s="50"/>
      <c r="CH4472" s="50"/>
      <c r="CI4472" s="50"/>
      <c r="CJ4472" s="50"/>
      <c r="CK4472" s="50"/>
      <c r="CL4472" s="50"/>
      <c r="CM4472" s="50"/>
      <c r="CN4472" s="50"/>
      <c r="CO4472" s="50"/>
      <c r="CP4472" s="50"/>
      <c r="CQ4472" s="50"/>
      <c r="CR4472" s="50"/>
      <c r="CS4472" s="50"/>
      <c r="CT4472" s="50"/>
      <c r="CU4472" s="50"/>
      <c r="CV4472" s="50"/>
      <c r="CW4472" s="50"/>
      <c r="CX4472" s="50"/>
      <c r="CY4472" s="50"/>
      <c r="CZ4472" s="50"/>
      <c r="DA4472" s="50"/>
      <c r="DB4472" s="50"/>
      <c r="DC4472" s="50"/>
      <c r="DD4472" s="50"/>
      <c r="DE4472" s="50"/>
      <c r="DF4472" s="50"/>
      <c r="DG4472" s="50"/>
    </row>
    <row r="4473" spans="1:111" x14ac:dyDescent="0.2">
      <c r="A4473" s="625"/>
      <c r="B4473" s="625"/>
      <c r="C4473" s="625"/>
      <c r="D4473" s="78" t="s">
        <v>831</v>
      </c>
      <c r="E4473" s="358">
        <v>470</v>
      </c>
      <c r="F4473" s="352">
        <f t="shared" si="138"/>
        <v>282</v>
      </c>
      <c r="G4473" s="352">
        <f t="shared" si="139"/>
        <v>235</v>
      </c>
      <c r="H4473" s="50"/>
      <c r="I4473" s="50"/>
      <c r="J4473" s="50"/>
      <c r="K4473" s="50"/>
      <c r="L4473" s="50"/>
      <c r="M4473" s="50"/>
      <c r="N4473" s="50"/>
      <c r="O4473" s="50"/>
      <c r="P4473" s="50"/>
      <c r="Q4473" s="50"/>
      <c r="R4473" s="50"/>
      <c r="S4473" s="50"/>
      <c r="T4473" s="50"/>
      <c r="U4473" s="50"/>
      <c r="V4473" s="50"/>
      <c r="W4473" s="50"/>
      <c r="X4473" s="50"/>
      <c r="Y4473" s="50"/>
      <c r="Z4473" s="50"/>
      <c r="AA4473" s="50"/>
      <c r="AB4473" s="50"/>
      <c r="AC4473" s="50"/>
      <c r="AD4473" s="50"/>
      <c r="AE4473" s="50"/>
      <c r="AF4473" s="50"/>
      <c r="AG4473" s="50"/>
      <c r="AH4473" s="50"/>
      <c r="AI4473" s="50"/>
      <c r="AJ4473" s="50"/>
      <c r="AK4473" s="50"/>
      <c r="AL4473" s="50"/>
      <c r="AM4473" s="50"/>
      <c r="AN4473" s="50"/>
      <c r="AO4473" s="50"/>
      <c r="AP4473" s="50"/>
      <c r="AQ4473" s="50"/>
      <c r="AR4473" s="50"/>
      <c r="AS4473" s="50"/>
      <c r="AT4473" s="50"/>
      <c r="AU4473" s="50"/>
      <c r="AV4473" s="50"/>
      <c r="AW4473" s="50"/>
      <c r="AX4473" s="50"/>
      <c r="AY4473" s="50"/>
      <c r="AZ4473" s="50"/>
      <c r="BA4473" s="50"/>
      <c r="BB4473" s="50"/>
      <c r="BC4473" s="50"/>
      <c r="BD4473" s="50"/>
      <c r="BE4473" s="50"/>
      <c r="BF4473" s="50"/>
      <c r="BG4473" s="50"/>
      <c r="BH4473" s="50"/>
      <c r="BI4473" s="50"/>
      <c r="BJ4473" s="50"/>
      <c r="BK4473" s="50"/>
      <c r="BL4473" s="50"/>
      <c r="BM4473" s="50"/>
      <c r="BN4473" s="50"/>
      <c r="BO4473" s="50"/>
      <c r="BP4473" s="50"/>
      <c r="BQ4473" s="50"/>
      <c r="BR4473" s="50"/>
      <c r="BS4473" s="50"/>
      <c r="BT4473" s="50"/>
      <c r="BU4473" s="50"/>
      <c r="BV4473" s="50"/>
      <c r="BW4473" s="50"/>
      <c r="BX4473" s="50"/>
      <c r="BY4473" s="50"/>
      <c r="BZ4473" s="50"/>
      <c r="CA4473" s="50"/>
      <c r="CB4473" s="50"/>
      <c r="CC4473" s="50"/>
      <c r="CD4473" s="50"/>
      <c r="CE4473" s="50"/>
      <c r="CF4473" s="50"/>
      <c r="CG4473" s="50"/>
      <c r="CH4473" s="50"/>
      <c r="CI4473" s="50"/>
      <c r="CJ4473" s="50"/>
      <c r="CK4473" s="50"/>
      <c r="CL4473" s="50"/>
      <c r="CM4473" s="50"/>
      <c r="CN4473" s="50"/>
      <c r="CO4473" s="50"/>
      <c r="CP4473" s="50"/>
      <c r="CQ4473" s="50"/>
      <c r="CR4473" s="50"/>
      <c r="CS4473" s="50"/>
      <c r="CT4473" s="50"/>
      <c r="CU4473" s="50"/>
      <c r="CV4473" s="50"/>
      <c r="CW4473" s="50"/>
      <c r="CX4473" s="50"/>
      <c r="CY4473" s="50"/>
      <c r="CZ4473" s="50"/>
      <c r="DA4473" s="50"/>
      <c r="DB4473" s="50"/>
      <c r="DC4473" s="50"/>
      <c r="DD4473" s="50"/>
      <c r="DE4473" s="50"/>
      <c r="DF4473" s="50"/>
      <c r="DG4473" s="50"/>
    </row>
    <row r="4474" spans="1:111" x14ac:dyDescent="0.2">
      <c r="A4474" s="625"/>
      <c r="B4474" s="625"/>
      <c r="C4474" s="625"/>
      <c r="D4474" s="78" t="s">
        <v>832</v>
      </c>
      <c r="E4474" s="358">
        <v>400</v>
      </c>
      <c r="F4474" s="352">
        <f t="shared" si="138"/>
        <v>240</v>
      </c>
      <c r="G4474" s="352">
        <f t="shared" si="139"/>
        <v>200</v>
      </c>
      <c r="H4474" s="50"/>
      <c r="I4474" s="50"/>
      <c r="J4474" s="50"/>
      <c r="K4474" s="50"/>
      <c r="L4474" s="50"/>
      <c r="M4474" s="50"/>
      <c r="N4474" s="50"/>
      <c r="O4474" s="50"/>
      <c r="P4474" s="50"/>
      <c r="Q4474" s="50"/>
      <c r="R4474" s="50"/>
      <c r="S4474" s="50"/>
      <c r="T4474" s="50"/>
      <c r="U4474" s="50"/>
      <c r="V4474" s="50"/>
      <c r="W4474" s="50"/>
      <c r="X4474" s="50"/>
      <c r="Y4474" s="50"/>
      <c r="Z4474" s="50"/>
      <c r="AA4474" s="50"/>
      <c r="AB4474" s="50"/>
      <c r="AC4474" s="50"/>
      <c r="AD4474" s="50"/>
      <c r="AE4474" s="50"/>
      <c r="AF4474" s="50"/>
      <c r="AG4474" s="50"/>
      <c r="AH4474" s="50"/>
      <c r="AI4474" s="50"/>
      <c r="AJ4474" s="50"/>
      <c r="AK4474" s="50"/>
      <c r="AL4474" s="50"/>
      <c r="AM4474" s="50"/>
      <c r="AN4474" s="50"/>
      <c r="AO4474" s="50"/>
      <c r="AP4474" s="50"/>
      <c r="AQ4474" s="50"/>
      <c r="AR4474" s="50"/>
      <c r="AS4474" s="50"/>
      <c r="AT4474" s="50"/>
      <c r="AU4474" s="50"/>
      <c r="AV4474" s="50"/>
      <c r="AW4474" s="50"/>
      <c r="AX4474" s="50"/>
      <c r="AY4474" s="50"/>
      <c r="AZ4474" s="50"/>
      <c r="BA4474" s="50"/>
      <c r="BB4474" s="50"/>
      <c r="BC4474" s="50"/>
      <c r="BD4474" s="50"/>
      <c r="BE4474" s="50"/>
      <c r="BF4474" s="50"/>
      <c r="BG4474" s="50"/>
      <c r="BH4474" s="50"/>
      <c r="BI4474" s="50"/>
      <c r="BJ4474" s="50"/>
      <c r="BK4474" s="50"/>
      <c r="BL4474" s="50"/>
      <c r="BM4474" s="50"/>
      <c r="BN4474" s="50"/>
      <c r="BO4474" s="50"/>
      <c r="BP4474" s="50"/>
      <c r="BQ4474" s="50"/>
      <c r="BR4474" s="50"/>
      <c r="BS4474" s="50"/>
      <c r="BT4474" s="50"/>
      <c r="BU4474" s="50"/>
      <c r="BV4474" s="50"/>
      <c r="BW4474" s="50"/>
      <c r="BX4474" s="50"/>
      <c r="BY4474" s="50"/>
      <c r="BZ4474" s="50"/>
      <c r="CA4474" s="50"/>
      <c r="CB4474" s="50"/>
      <c r="CC4474" s="50"/>
      <c r="CD4474" s="50"/>
      <c r="CE4474" s="50"/>
      <c r="CF4474" s="50"/>
      <c r="CG4474" s="50"/>
      <c r="CH4474" s="50"/>
      <c r="CI4474" s="50"/>
      <c r="CJ4474" s="50"/>
      <c r="CK4474" s="50"/>
      <c r="CL4474" s="50"/>
      <c r="CM4474" s="50"/>
      <c r="CN4474" s="50"/>
      <c r="CO4474" s="50"/>
      <c r="CP4474" s="50"/>
      <c r="CQ4474" s="50"/>
      <c r="CR4474" s="50"/>
      <c r="CS4474" s="50"/>
      <c r="CT4474" s="50"/>
      <c r="CU4474" s="50"/>
      <c r="CV4474" s="50"/>
      <c r="CW4474" s="50"/>
      <c r="CX4474" s="50"/>
      <c r="CY4474" s="50"/>
      <c r="CZ4474" s="50"/>
      <c r="DA4474" s="50"/>
      <c r="DB4474" s="50"/>
      <c r="DC4474" s="50"/>
      <c r="DD4474" s="50"/>
      <c r="DE4474" s="50"/>
      <c r="DF4474" s="50"/>
      <c r="DG4474" s="50"/>
    </row>
    <row r="4475" spans="1:111" x14ac:dyDescent="0.2">
      <c r="A4475" s="625"/>
      <c r="B4475" s="625"/>
      <c r="C4475" s="625"/>
      <c r="D4475" s="78" t="s">
        <v>833</v>
      </c>
      <c r="E4475" s="358">
        <v>400</v>
      </c>
      <c r="F4475" s="352">
        <f t="shared" si="138"/>
        <v>240</v>
      </c>
      <c r="G4475" s="352">
        <f t="shared" si="139"/>
        <v>200</v>
      </c>
      <c r="H4475" s="50"/>
      <c r="I4475" s="50"/>
      <c r="J4475" s="50"/>
      <c r="K4475" s="50"/>
      <c r="L4475" s="50"/>
      <c r="M4475" s="50"/>
      <c r="N4475" s="50"/>
      <c r="O4475" s="50"/>
      <c r="P4475" s="50"/>
      <c r="Q4475" s="50"/>
      <c r="R4475" s="50"/>
      <c r="S4475" s="50"/>
      <c r="T4475" s="50"/>
      <c r="U4475" s="50"/>
      <c r="V4475" s="50"/>
      <c r="W4475" s="50"/>
      <c r="X4475" s="50"/>
      <c r="Y4475" s="50"/>
      <c r="Z4475" s="50"/>
      <c r="AA4475" s="50"/>
      <c r="AB4475" s="50"/>
      <c r="AC4475" s="50"/>
      <c r="AD4475" s="50"/>
      <c r="AE4475" s="50"/>
      <c r="AF4475" s="50"/>
      <c r="AG4475" s="50"/>
      <c r="AH4475" s="50"/>
      <c r="AI4475" s="50"/>
      <c r="AJ4475" s="50"/>
      <c r="AK4475" s="50"/>
      <c r="AL4475" s="50"/>
      <c r="AM4475" s="50"/>
      <c r="AN4475" s="50"/>
      <c r="AO4475" s="50"/>
      <c r="AP4475" s="50"/>
      <c r="AQ4475" s="50"/>
      <c r="AR4475" s="50"/>
      <c r="AS4475" s="50"/>
      <c r="AT4475" s="50"/>
      <c r="AU4475" s="50"/>
      <c r="AV4475" s="50"/>
      <c r="AW4475" s="50"/>
      <c r="AX4475" s="50"/>
      <c r="AY4475" s="50"/>
      <c r="AZ4475" s="50"/>
      <c r="BA4475" s="50"/>
      <c r="BB4475" s="50"/>
      <c r="BC4475" s="50"/>
      <c r="BD4475" s="50"/>
      <c r="BE4475" s="50"/>
      <c r="BF4475" s="50"/>
      <c r="BG4475" s="50"/>
      <c r="BH4475" s="50"/>
      <c r="BI4475" s="50"/>
      <c r="BJ4475" s="50"/>
      <c r="BK4475" s="50"/>
      <c r="BL4475" s="50"/>
      <c r="BM4475" s="50"/>
      <c r="BN4475" s="50"/>
      <c r="BO4475" s="50"/>
      <c r="BP4475" s="50"/>
      <c r="BQ4475" s="50"/>
      <c r="BR4475" s="50"/>
      <c r="BS4475" s="50"/>
      <c r="BT4475" s="50"/>
      <c r="BU4475" s="50"/>
      <c r="BV4475" s="50"/>
      <c r="BW4475" s="50"/>
      <c r="BX4475" s="50"/>
      <c r="BY4475" s="50"/>
      <c r="BZ4475" s="50"/>
      <c r="CA4475" s="50"/>
      <c r="CB4475" s="50"/>
      <c r="CC4475" s="50"/>
      <c r="CD4475" s="50"/>
      <c r="CE4475" s="50"/>
      <c r="CF4475" s="50"/>
      <c r="CG4475" s="50"/>
      <c r="CH4475" s="50"/>
      <c r="CI4475" s="50"/>
      <c r="CJ4475" s="50"/>
      <c r="CK4475" s="50"/>
      <c r="CL4475" s="50"/>
      <c r="CM4475" s="50"/>
      <c r="CN4475" s="50"/>
      <c r="CO4475" s="50"/>
      <c r="CP4475" s="50"/>
      <c r="CQ4475" s="50"/>
      <c r="CR4475" s="50"/>
      <c r="CS4475" s="50"/>
      <c r="CT4475" s="50"/>
      <c r="CU4475" s="50"/>
      <c r="CV4475" s="50"/>
      <c r="CW4475" s="50"/>
      <c r="CX4475" s="50"/>
      <c r="CY4475" s="50"/>
      <c r="CZ4475" s="50"/>
      <c r="DA4475" s="50"/>
      <c r="DB4475" s="50"/>
      <c r="DC4475" s="50"/>
      <c r="DD4475" s="50"/>
      <c r="DE4475" s="50"/>
      <c r="DF4475" s="50"/>
      <c r="DG4475" s="50"/>
    </row>
    <row r="4476" spans="1:111" x14ac:dyDescent="0.2">
      <c r="A4476" s="625"/>
      <c r="B4476" s="625"/>
      <c r="C4476" s="625"/>
      <c r="D4476" s="78" t="s">
        <v>834</v>
      </c>
      <c r="E4476" s="358">
        <v>400</v>
      </c>
      <c r="F4476" s="352">
        <f t="shared" si="138"/>
        <v>240</v>
      </c>
      <c r="G4476" s="352">
        <f t="shared" si="139"/>
        <v>200</v>
      </c>
      <c r="H4476" s="50"/>
      <c r="I4476" s="50"/>
      <c r="J4476" s="50"/>
      <c r="K4476" s="50"/>
      <c r="L4476" s="50"/>
      <c r="M4476" s="50"/>
      <c r="N4476" s="50"/>
      <c r="O4476" s="50"/>
      <c r="P4476" s="50"/>
      <c r="Q4476" s="50"/>
      <c r="R4476" s="50"/>
      <c r="S4476" s="50"/>
      <c r="T4476" s="50"/>
      <c r="U4476" s="50"/>
      <c r="V4476" s="50"/>
      <c r="W4476" s="50"/>
      <c r="X4476" s="50"/>
      <c r="Y4476" s="50"/>
      <c r="Z4476" s="50"/>
      <c r="AA4476" s="50"/>
      <c r="AB4476" s="50"/>
      <c r="AC4476" s="50"/>
      <c r="AD4476" s="50"/>
      <c r="AE4476" s="50"/>
      <c r="AF4476" s="50"/>
      <c r="AG4476" s="50"/>
      <c r="AH4476" s="50"/>
      <c r="AI4476" s="50"/>
      <c r="AJ4476" s="50"/>
      <c r="AK4476" s="50"/>
      <c r="AL4476" s="50"/>
      <c r="AM4476" s="50"/>
      <c r="AN4476" s="50"/>
      <c r="AO4476" s="50"/>
      <c r="AP4476" s="50"/>
      <c r="AQ4476" s="50"/>
      <c r="AR4476" s="50"/>
      <c r="AS4476" s="50"/>
      <c r="AT4476" s="50"/>
      <c r="AU4476" s="50"/>
      <c r="AV4476" s="50"/>
      <c r="AW4476" s="50"/>
      <c r="AX4476" s="50"/>
      <c r="AY4476" s="50"/>
      <c r="AZ4476" s="50"/>
      <c r="BA4476" s="50"/>
      <c r="BB4476" s="50"/>
      <c r="BC4476" s="50"/>
      <c r="BD4476" s="50"/>
      <c r="BE4476" s="50"/>
      <c r="BF4476" s="50"/>
      <c r="BG4476" s="50"/>
      <c r="BH4476" s="50"/>
      <c r="BI4476" s="50"/>
      <c r="BJ4476" s="50"/>
      <c r="BK4476" s="50"/>
      <c r="BL4476" s="50"/>
      <c r="BM4476" s="50"/>
      <c r="BN4476" s="50"/>
      <c r="BO4476" s="50"/>
      <c r="BP4476" s="50"/>
      <c r="BQ4476" s="50"/>
      <c r="BR4476" s="50"/>
      <c r="BS4476" s="50"/>
      <c r="BT4476" s="50"/>
      <c r="BU4476" s="50"/>
      <c r="BV4476" s="50"/>
      <c r="BW4476" s="50"/>
      <c r="BX4476" s="50"/>
      <c r="BY4476" s="50"/>
      <c r="BZ4476" s="50"/>
      <c r="CA4476" s="50"/>
      <c r="CB4476" s="50"/>
      <c r="CC4476" s="50"/>
      <c r="CD4476" s="50"/>
      <c r="CE4476" s="50"/>
      <c r="CF4476" s="50"/>
      <c r="CG4476" s="50"/>
      <c r="CH4476" s="50"/>
      <c r="CI4476" s="50"/>
      <c r="CJ4476" s="50"/>
      <c r="CK4476" s="50"/>
      <c r="CL4476" s="50"/>
      <c r="CM4476" s="50"/>
      <c r="CN4476" s="50"/>
      <c r="CO4476" s="50"/>
      <c r="CP4476" s="50"/>
      <c r="CQ4476" s="50"/>
      <c r="CR4476" s="50"/>
      <c r="CS4476" s="50"/>
      <c r="CT4476" s="50"/>
      <c r="CU4476" s="50"/>
      <c r="CV4476" s="50"/>
      <c r="CW4476" s="50"/>
      <c r="CX4476" s="50"/>
      <c r="CY4476" s="50"/>
      <c r="CZ4476" s="50"/>
      <c r="DA4476" s="50"/>
      <c r="DB4476" s="50"/>
      <c r="DC4476" s="50"/>
      <c r="DD4476" s="50"/>
      <c r="DE4476" s="50"/>
      <c r="DF4476" s="50"/>
      <c r="DG4476" s="50"/>
    </row>
    <row r="4477" spans="1:111" x14ac:dyDescent="0.2">
      <c r="A4477" s="625"/>
      <c r="B4477" s="625"/>
      <c r="C4477" s="625"/>
      <c r="D4477" s="78" t="s">
        <v>835</v>
      </c>
      <c r="E4477" s="358">
        <v>400</v>
      </c>
      <c r="F4477" s="352">
        <f t="shared" si="138"/>
        <v>240</v>
      </c>
      <c r="G4477" s="352">
        <f t="shared" si="139"/>
        <v>200</v>
      </c>
      <c r="H4477" s="50"/>
      <c r="I4477" s="50"/>
      <c r="J4477" s="50"/>
      <c r="K4477" s="50"/>
      <c r="L4477" s="50"/>
      <c r="M4477" s="50"/>
      <c r="N4477" s="50"/>
      <c r="O4477" s="50"/>
      <c r="P4477" s="50"/>
      <c r="Q4477" s="50"/>
      <c r="R4477" s="50"/>
      <c r="S4477" s="50"/>
      <c r="T4477" s="50"/>
      <c r="U4477" s="50"/>
      <c r="V4477" s="50"/>
      <c r="W4477" s="50"/>
      <c r="X4477" s="50"/>
      <c r="Y4477" s="50"/>
      <c r="Z4477" s="50"/>
      <c r="AA4477" s="50"/>
      <c r="AB4477" s="50"/>
      <c r="AC4477" s="50"/>
      <c r="AD4477" s="50"/>
      <c r="AE4477" s="50"/>
      <c r="AF4477" s="50"/>
      <c r="AG4477" s="50"/>
      <c r="AH4477" s="50"/>
      <c r="AI4477" s="50"/>
      <c r="AJ4477" s="50"/>
      <c r="AK4477" s="50"/>
      <c r="AL4477" s="50"/>
      <c r="AM4477" s="50"/>
      <c r="AN4477" s="50"/>
      <c r="AO4477" s="50"/>
      <c r="AP4477" s="50"/>
      <c r="AQ4477" s="50"/>
      <c r="AR4477" s="50"/>
      <c r="AS4477" s="50"/>
      <c r="AT4477" s="50"/>
      <c r="AU4477" s="50"/>
      <c r="AV4477" s="50"/>
      <c r="AW4477" s="50"/>
      <c r="AX4477" s="50"/>
      <c r="AY4477" s="50"/>
      <c r="AZ4477" s="50"/>
      <c r="BA4477" s="50"/>
      <c r="BB4477" s="50"/>
      <c r="BC4477" s="50"/>
      <c r="BD4477" s="50"/>
      <c r="BE4477" s="50"/>
      <c r="BF4477" s="50"/>
      <c r="BG4477" s="50"/>
      <c r="BH4477" s="50"/>
      <c r="BI4477" s="50"/>
      <c r="BJ4477" s="50"/>
      <c r="BK4477" s="50"/>
      <c r="BL4477" s="50"/>
      <c r="BM4477" s="50"/>
      <c r="BN4477" s="50"/>
      <c r="BO4477" s="50"/>
      <c r="BP4477" s="50"/>
      <c r="BQ4477" s="50"/>
      <c r="BR4477" s="50"/>
      <c r="BS4477" s="50"/>
      <c r="BT4477" s="50"/>
      <c r="BU4477" s="50"/>
      <c r="BV4477" s="50"/>
      <c r="BW4477" s="50"/>
      <c r="BX4477" s="50"/>
      <c r="BY4477" s="50"/>
      <c r="BZ4477" s="50"/>
      <c r="CA4477" s="50"/>
      <c r="CB4477" s="50"/>
      <c r="CC4477" s="50"/>
      <c r="CD4477" s="50"/>
      <c r="CE4477" s="50"/>
      <c r="CF4477" s="50"/>
      <c r="CG4477" s="50"/>
      <c r="CH4477" s="50"/>
      <c r="CI4477" s="50"/>
      <c r="CJ4477" s="50"/>
      <c r="CK4477" s="50"/>
      <c r="CL4477" s="50"/>
      <c r="CM4477" s="50"/>
      <c r="CN4477" s="50"/>
      <c r="CO4477" s="50"/>
      <c r="CP4477" s="50"/>
      <c r="CQ4477" s="50"/>
      <c r="CR4477" s="50"/>
      <c r="CS4477" s="50"/>
      <c r="CT4477" s="50"/>
      <c r="CU4477" s="50"/>
      <c r="CV4477" s="50"/>
      <c r="CW4477" s="50"/>
      <c r="CX4477" s="50"/>
      <c r="CY4477" s="50"/>
      <c r="CZ4477" s="50"/>
      <c r="DA4477" s="50"/>
      <c r="DB4477" s="50"/>
      <c r="DC4477" s="50"/>
      <c r="DD4477" s="50"/>
      <c r="DE4477" s="50"/>
      <c r="DF4477" s="50"/>
      <c r="DG4477" s="50"/>
    </row>
    <row r="4478" spans="1:111" x14ac:dyDescent="0.2">
      <c r="A4478" s="625"/>
      <c r="B4478" s="625"/>
      <c r="C4478" s="625"/>
      <c r="D4478" s="78" t="s">
        <v>836</v>
      </c>
      <c r="E4478" s="358">
        <v>400</v>
      </c>
      <c r="F4478" s="352">
        <f t="shared" si="138"/>
        <v>240</v>
      </c>
      <c r="G4478" s="352">
        <f t="shared" si="139"/>
        <v>200</v>
      </c>
      <c r="H4478" s="50"/>
      <c r="I4478" s="50"/>
      <c r="J4478" s="50"/>
      <c r="K4478" s="50"/>
      <c r="L4478" s="50"/>
      <c r="M4478" s="50"/>
      <c r="N4478" s="50"/>
      <c r="O4478" s="50"/>
      <c r="P4478" s="50"/>
      <c r="Q4478" s="50"/>
      <c r="R4478" s="50"/>
      <c r="S4478" s="50"/>
      <c r="T4478" s="50"/>
      <c r="U4478" s="50"/>
      <c r="V4478" s="50"/>
      <c r="W4478" s="50"/>
      <c r="X4478" s="50"/>
      <c r="Y4478" s="50"/>
      <c r="Z4478" s="50"/>
      <c r="AA4478" s="50"/>
      <c r="AB4478" s="50"/>
      <c r="AC4478" s="50"/>
      <c r="AD4478" s="50"/>
      <c r="AE4478" s="50"/>
      <c r="AF4478" s="50"/>
      <c r="AG4478" s="50"/>
      <c r="AH4478" s="50"/>
      <c r="AI4478" s="50"/>
      <c r="AJ4478" s="50"/>
      <c r="AK4478" s="50"/>
      <c r="AL4478" s="50"/>
      <c r="AM4478" s="50"/>
      <c r="AN4478" s="50"/>
      <c r="AO4478" s="50"/>
      <c r="AP4478" s="50"/>
      <c r="AQ4478" s="50"/>
      <c r="AR4478" s="50"/>
      <c r="AS4478" s="50"/>
      <c r="AT4478" s="50"/>
      <c r="AU4478" s="50"/>
      <c r="AV4478" s="50"/>
      <c r="AW4478" s="50"/>
      <c r="AX4478" s="50"/>
      <c r="AY4478" s="50"/>
      <c r="AZ4478" s="50"/>
      <c r="BA4478" s="50"/>
      <c r="BB4478" s="50"/>
      <c r="BC4478" s="50"/>
      <c r="BD4478" s="50"/>
      <c r="BE4478" s="50"/>
      <c r="BF4478" s="50"/>
      <c r="BG4478" s="50"/>
      <c r="BH4478" s="50"/>
      <c r="BI4478" s="50"/>
      <c r="BJ4478" s="50"/>
      <c r="BK4478" s="50"/>
      <c r="BL4478" s="50"/>
      <c r="BM4478" s="50"/>
      <c r="BN4478" s="50"/>
      <c r="BO4478" s="50"/>
      <c r="BP4478" s="50"/>
      <c r="BQ4478" s="50"/>
      <c r="BR4478" s="50"/>
      <c r="BS4478" s="50"/>
      <c r="BT4478" s="50"/>
      <c r="BU4478" s="50"/>
      <c r="BV4478" s="50"/>
      <c r="BW4478" s="50"/>
      <c r="BX4478" s="50"/>
      <c r="BY4478" s="50"/>
      <c r="BZ4478" s="50"/>
      <c r="CA4478" s="50"/>
      <c r="CB4478" s="50"/>
      <c r="CC4478" s="50"/>
      <c r="CD4478" s="50"/>
      <c r="CE4478" s="50"/>
      <c r="CF4478" s="50"/>
      <c r="CG4478" s="50"/>
      <c r="CH4478" s="50"/>
      <c r="CI4478" s="50"/>
      <c r="CJ4478" s="50"/>
      <c r="CK4478" s="50"/>
      <c r="CL4478" s="50"/>
      <c r="CM4478" s="50"/>
      <c r="CN4478" s="50"/>
      <c r="CO4478" s="50"/>
      <c r="CP4478" s="50"/>
      <c r="CQ4478" s="50"/>
      <c r="CR4478" s="50"/>
      <c r="CS4478" s="50"/>
      <c r="CT4478" s="50"/>
      <c r="CU4478" s="50"/>
      <c r="CV4478" s="50"/>
      <c r="CW4478" s="50"/>
      <c r="CX4478" s="50"/>
      <c r="CY4478" s="50"/>
      <c r="CZ4478" s="50"/>
      <c r="DA4478" s="50"/>
      <c r="DB4478" s="50"/>
      <c r="DC4478" s="50"/>
      <c r="DD4478" s="50"/>
      <c r="DE4478" s="50"/>
      <c r="DF4478" s="50"/>
      <c r="DG4478" s="50"/>
    </row>
    <row r="4479" spans="1:111" x14ac:dyDescent="0.2">
      <c r="A4479" s="625"/>
      <c r="B4479" s="625"/>
      <c r="C4479" s="625"/>
      <c r="D4479" s="78" t="s">
        <v>837</v>
      </c>
      <c r="E4479" s="358">
        <v>400</v>
      </c>
      <c r="F4479" s="352">
        <f t="shared" si="138"/>
        <v>240</v>
      </c>
      <c r="G4479" s="352">
        <f t="shared" si="139"/>
        <v>200</v>
      </c>
      <c r="H4479" s="50"/>
      <c r="I4479" s="50"/>
      <c r="J4479" s="50"/>
      <c r="K4479" s="50"/>
      <c r="L4479" s="50"/>
      <c r="M4479" s="50"/>
      <c r="N4479" s="50"/>
      <c r="O4479" s="50"/>
      <c r="P4479" s="50"/>
      <c r="Q4479" s="50"/>
      <c r="R4479" s="50"/>
      <c r="S4479" s="50"/>
      <c r="T4479" s="50"/>
      <c r="U4479" s="50"/>
      <c r="V4479" s="50"/>
      <c r="W4479" s="50"/>
      <c r="X4479" s="50"/>
      <c r="Y4479" s="50"/>
      <c r="Z4479" s="50"/>
      <c r="AA4479" s="50"/>
      <c r="AB4479" s="50"/>
      <c r="AC4479" s="50"/>
      <c r="AD4479" s="50"/>
      <c r="AE4479" s="50"/>
      <c r="AF4479" s="50"/>
      <c r="AG4479" s="50"/>
      <c r="AH4479" s="50"/>
      <c r="AI4479" s="50"/>
      <c r="AJ4479" s="50"/>
      <c r="AK4479" s="50"/>
      <c r="AL4479" s="50"/>
      <c r="AM4479" s="50"/>
      <c r="AN4479" s="50"/>
      <c r="AO4479" s="50"/>
      <c r="AP4479" s="50"/>
      <c r="AQ4479" s="50"/>
      <c r="AR4479" s="50"/>
      <c r="AS4479" s="50"/>
      <c r="AT4479" s="50"/>
      <c r="AU4479" s="50"/>
      <c r="AV4479" s="50"/>
      <c r="AW4479" s="50"/>
      <c r="AX4479" s="50"/>
      <c r="AY4479" s="50"/>
      <c r="AZ4479" s="50"/>
      <c r="BA4479" s="50"/>
      <c r="BB4479" s="50"/>
      <c r="BC4479" s="50"/>
      <c r="BD4479" s="50"/>
      <c r="BE4479" s="50"/>
      <c r="BF4479" s="50"/>
      <c r="BG4479" s="50"/>
      <c r="BH4479" s="50"/>
      <c r="BI4479" s="50"/>
      <c r="BJ4479" s="50"/>
      <c r="BK4479" s="50"/>
      <c r="BL4479" s="50"/>
      <c r="BM4479" s="50"/>
      <c r="BN4479" s="50"/>
      <c r="BO4479" s="50"/>
      <c r="BP4479" s="50"/>
      <c r="BQ4479" s="50"/>
      <c r="BR4479" s="50"/>
      <c r="BS4479" s="50"/>
      <c r="BT4479" s="50"/>
      <c r="BU4479" s="50"/>
      <c r="BV4479" s="50"/>
      <c r="BW4479" s="50"/>
      <c r="BX4479" s="50"/>
      <c r="BY4479" s="50"/>
      <c r="BZ4479" s="50"/>
      <c r="CA4479" s="50"/>
      <c r="CB4479" s="50"/>
      <c r="CC4479" s="50"/>
      <c r="CD4479" s="50"/>
      <c r="CE4479" s="50"/>
      <c r="CF4479" s="50"/>
      <c r="CG4479" s="50"/>
      <c r="CH4479" s="50"/>
      <c r="CI4479" s="50"/>
      <c r="CJ4479" s="50"/>
      <c r="CK4479" s="50"/>
      <c r="CL4479" s="50"/>
      <c r="CM4479" s="50"/>
      <c r="CN4479" s="50"/>
      <c r="CO4479" s="50"/>
      <c r="CP4479" s="50"/>
      <c r="CQ4479" s="50"/>
      <c r="CR4479" s="50"/>
      <c r="CS4479" s="50"/>
      <c r="CT4479" s="50"/>
      <c r="CU4479" s="50"/>
      <c r="CV4479" s="50"/>
      <c r="CW4479" s="50"/>
      <c r="CX4479" s="50"/>
      <c r="CY4479" s="50"/>
      <c r="CZ4479" s="50"/>
      <c r="DA4479" s="50"/>
      <c r="DB4479" s="50"/>
      <c r="DC4479" s="50"/>
      <c r="DD4479" s="50"/>
      <c r="DE4479" s="50"/>
      <c r="DF4479" s="50"/>
      <c r="DG4479" s="50"/>
    </row>
    <row r="4480" spans="1:111" x14ac:dyDescent="0.2">
      <c r="A4480" s="625"/>
      <c r="B4480" s="625"/>
      <c r="C4480" s="625"/>
      <c r="D4480" s="78" t="s">
        <v>838</v>
      </c>
      <c r="E4480" s="358">
        <v>400</v>
      </c>
      <c r="F4480" s="352">
        <f t="shared" si="138"/>
        <v>240</v>
      </c>
      <c r="G4480" s="352">
        <f t="shared" si="139"/>
        <v>200</v>
      </c>
      <c r="H4480" s="50"/>
      <c r="I4480" s="50"/>
      <c r="J4480" s="50"/>
      <c r="K4480" s="50"/>
      <c r="L4480" s="50"/>
      <c r="M4480" s="50"/>
      <c r="N4480" s="50"/>
      <c r="O4480" s="50"/>
      <c r="P4480" s="50"/>
      <c r="Q4480" s="50"/>
      <c r="R4480" s="50"/>
      <c r="S4480" s="50"/>
      <c r="T4480" s="50"/>
      <c r="U4480" s="50"/>
      <c r="V4480" s="50"/>
      <c r="W4480" s="50"/>
      <c r="X4480" s="50"/>
      <c r="Y4480" s="50"/>
      <c r="Z4480" s="50"/>
      <c r="AA4480" s="50"/>
      <c r="AB4480" s="50"/>
      <c r="AC4480" s="50"/>
      <c r="AD4480" s="50"/>
      <c r="AE4480" s="50"/>
      <c r="AF4480" s="50"/>
      <c r="AG4480" s="50"/>
      <c r="AH4480" s="50"/>
      <c r="AI4480" s="50"/>
      <c r="AJ4480" s="50"/>
      <c r="AK4480" s="50"/>
      <c r="AL4480" s="50"/>
      <c r="AM4480" s="50"/>
      <c r="AN4480" s="50"/>
      <c r="AO4480" s="50"/>
      <c r="AP4480" s="50"/>
      <c r="AQ4480" s="50"/>
      <c r="AR4480" s="50"/>
      <c r="AS4480" s="50"/>
      <c r="AT4480" s="50"/>
      <c r="AU4480" s="50"/>
      <c r="AV4480" s="50"/>
      <c r="AW4480" s="50"/>
      <c r="AX4480" s="50"/>
      <c r="AY4480" s="50"/>
      <c r="AZ4480" s="50"/>
      <c r="BA4480" s="50"/>
      <c r="BB4480" s="50"/>
      <c r="BC4480" s="50"/>
      <c r="BD4480" s="50"/>
      <c r="BE4480" s="50"/>
      <c r="BF4480" s="50"/>
      <c r="BG4480" s="50"/>
      <c r="BH4480" s="50"/>
      <c r="BI4480" s="50"/>
      <c r="BJ4480" s="50"/>
      <c r="BK4480" s="50"/>
      <c r="BL4480" s="50"/>
      <c r="BM4480" s="50"/>
      <c r="BN4480" s="50"/>
      <c r="BO4480" s="50"/>
      <c r="BP4480" s="50"/>
      <c r="BQ4480" s="50"/>
      <c r="BR4480" s="50"/>
      <c r="BS4480" s="50"/>
      <c r="BT4480" s="50"/>
      <c r="BU4480" s="50"/>
      <c r="BV4480" s="50"/>
      <c r="BW4480" s="50"/>
      <c r="BX4480" s="50"/>
      <c r="BY4480" s="50"/>
      <c r="BZ4480" s="50"/>
      <c r="CA4480" s="50"/>
      <c r="CB4480" s="50"/>
      <c r="CC4480" s="50"/>
      <c r="CD4480" s="50"/>
      <c r="CE4480" s="50"/>
      <c r="CF4480" s="50"/>
      <c r="CG4480" s="50"/>
      <c r="CH4480" s="50"/>
      <c r="CI4480" s="50"/>
      <c r="CJ4480" s="50"/>
      <c r="CK4480" s="50"/>
      <c r="CL4480" s="50"/>
      <c r="CM4480" s="50"/>
      <c r="CN4480" s="50"/>
      <c r="CO4480" s="50"/>
      <c r="CP4480" s="50"/>
      <c r="CQ4480" s="50"/>
      <c r="CR4480" s="50"/>
      <c r="CS4480" s="50"/>
      <c r="CT4480" s="50"/>
      <c r="CU4480" s="50"/>
      <c r="CV4480" s="50"/>
      <c r="CW4480" s="50"/>
      <c r="CX4480" s="50"/>
      <c r="CY4480" s="50"/>
      <c r="CZ4480" s="50"/>
      <c r="DA4480" s="50"/>
      <c r="DB4480" s="50"/>
      <c r="DC4480" s="50"/>
      <c r="DD4480" s="50"/>
      <c r="DE4480" s="50"/>
      <c r="DF4480" s="50"/>
      <c r="DG4480" s="50"/>
    </row>
    <row r="4481" spans="1:111" x14ac:dyDescent="0.2">
      <c r="A4481" s="626"/>
      <c r="B4481" s="626"/>
      <c r="C4481" s="626"/>
      <c r="D4481" s="78" t="s">
        <v>839</v>
      </c>
      <c r="E4481" s="358">
        <v>350</v>
      </c>
      <c r="F4481" s="352">
        <f t="shared" si="138"/>
        <v>210</v>
      </c>
      <c r="G4481" s="352">
        <f t="shared" si="139"/>
        <v>175</v>
      </c>
      <c r="H4481" s="50"/>
      <c r="I4481" s="50"/>
      <c r="J4481" s="50"/>
      <c r="K4481" s="50"/>
      <c r="L4481" s="50"/>
      <c r="M4481" s="50"/>
      <c r="N4481" s="50"/>
      <c r="O4481" s="50"/>
      <c r="P4481" s="50"/>
      <c r="Q4481" s="50"/>
      <c r="R4481" s="50"/>
      <c r="S4481" s="50"/>
      <c r="T4481" s="50"/>
      <c r="U4481" s="50"/>
      <c r="V4481" s="50"/>
      <c r="W4481" s="50"/>
      <c r="X4481" s="50"/>
      <c r="Y4481" s="50"/>
      <c r="Z4481" s="50"/>
      <c r="AA4481" s="50"/>
      <c r="AB4481" s="50"/>
      <c r="AC4481" s="50"/>
      <c r="AD4481" s="50"/>
      <c r="AE4481" s="50"/>
      <c r="AF4481" s="50"/>
      <c r="AG4481" s="50"/>
      <c r="AH4481" s="50"/>
      <c r="AI4481" s="50"/>
      <c r="AJ4481" s="50"/>
      <c r="AK4481" s="50"/>
      <c r="AL4481" s="50"/>
      <c r="AM4481" s="50"/>
      <c r="AN4481" s="50"/>
      <c r="AO4481" s="50"/>
      <c r="AP4481" s="50"/>
      <c r="AQ4481" s="50"/>
      <c r="AR4481" s="50"/>
      <c r="AS4481" s="50"/>
      <c r="AT4481" s="50"/>
      <c r="AU4481" s="50"/>
      <c r="AV4481" s="50"/>
      <c r="AW4481" s="50"/>
      <c r="AX4481" s="50"/>
      <c r="AY4481" s="50"/>
      <c r="AZ4481" s="50"/>
      <c r="BA4481" s="50"/>
      <c r="BB4481" s="50"/>
      <c r="BC4481" s="50"/>
      <c r="BD4481" s="50"/>
      <c r="BE4481" s="50"/>
      <c r="BF4481" s="50"/>
      <c r="BG4481" s="50"/>
      <c r="BH4481" s="50"/>
      <c r="BI4481" s="50"/>
      <c r="BJ4481" s="50"/>
      <c r="BK4481" s="50"/>
      <c r="BL4481" s="50"/>
      <c r="BM4481" s="50"/>
      <c r="BN4481" s="50"/>
      <c r="BO4481" s="50"/>
      <c r="BP4481" s="50"/>
      <c r="BQ4481" s="50"/>
      <c r="BR4481" s="50"/>
      <c r="BS4481" s="50"/>
      <c r="BT4481" s="50"/>
      <c r="BU4481" s="50"/>
      <c r="BV4481" s="50"/>
      <c r="BW4481" s="50"/>
      <c r="BX4481" s="50"/>
      <c r="BY4481" s="50"/>
      <c r="BZ4481" s="50"/>
      <c r="CA4481" s="50"/>
      <c r="CB4481" s="50"/>
      <c r="CC4481" s="50"/>
      <c r="CD4481" s="50"/>
      <c r="CE4481" s="50"/>
      <c r="CF4481" s="50"/>
      <c r="CG4481" s="50"/>
      <c r="CH4481" s="50"/>
      <c r="CI4481" s="50"/>
      <c r="CJ4481" s="50"/>
      <c r="CK4481" s="50"/>
      <c r="CL4481" s="50"/>
      <c r="CM4481" s="50"/>
      <c r="CN4481" s="50"/>
      <c r="CO4481" s="50"/>
      <c r="CP4481" s="50"/>
      <c r="CQ4481" s="50"/>
      <c r="CR4481" s="50"/>
      <c r="CS4481" s="50"/>
      <c r="CT4481" s="50"/>
      <c r="CU4481" s="50"/>
      <c r="CV4481" s="50"/>
      <c r="CW4481" s="50"/>
      <c r="CX4481" s="50"/>
      <c r="CY4481" s="50"/>
      <c r="CZ4481" s="50"/>
      <c r="DA4481" s="50"/>
      <c r="DB4481" s="50"/>
      <c r="DC4481" s="50"/>
      <c r="DD4481" s="50"/>
      <c r="DE4481" s="50"/>
      <c r="DF4481" s="50"/>
      <c r="DG4481" s="50"/>
    </row>
    <row r="4482" spans="1:111" x14ac:dyDescent="0.2">
      <c r="A4482" s="624" t="s">
        <v>158</v>
      </c>
      <c r="B4482" s="624" t="s">
        <v>158</v>
      </c>
      <c r="C4482" s="624"/>
      <c r="D4482" s="75" t="s">
        <v>840</v>
      </c>
      <c r="E4482" s="358"/>
      <c r="F4482" s="352">
        <f t="shared" si="138"/>
        <v>0</v>
      </c>
      <c r="G4482" s="352">
        <f t="shared" si="139"/>
        <v>0</v>
      </c>
      <c r="H4482" s="50"/>
      <c r="I4482" s="50"/>
      <c r="J4482" s="50"/>
      <c r="K4482" s="50"/>
      <c r="L4482" s="50"/>
      <c r="M4482" s="50"/>
      <c r="N4482" s="50"/>
      <c r="O4482" s="50"/>
      <c r="P4482" s="50"/>
      <c r="Q4482" s="50"/>
      <c r="R4482" s="50"/>
      <c r="S4482" s="50"/>
      <c r="T4482" s="50"/>
      <c r="U4482" s="50"/>
      <c r="V4482" s="50"/>
      <c r="W4482" s="50"/>
      <c r="X4482" s="50"/>
      <c r="Y4482" s="50"/>
      <c r="Z4482" s="50"/>
      <c r="AA4482" s="50"/>
      <c r="AB4482" s="50"/>
      <c r="AC4482" s="50"/>
      <c r="AD4482" s="50"/>
      <c r="AE4482" s="50"/>
      <c r="AF4482" s="50"/>
      <c r="AG4482" s="50"/>
      <c r="AH4482" s="50"/>
      <c r="AI4482" s="50"/>
      <c r="AJ4482" s="50"/>
      <c r="AK4482" s="50"/>
      <c r="AL4482" s="50"/>
      <c r="AM4482" s="50"/>
      <c r="AN4482" s="50"/>
      <c r="AO4482" s="50"/>
      <c r="AP4482" s="50"/>
      <c r="AQ4482" s="50"/>
      <c r="AR4482" s="50"/>
      <c r="AS4482" s="50"/>
      <c r="AT4482" s="50"/>
      <c r="AU4482" s="50"/>
      <c r="AV4482" s="50"/>
      <c r="AW4482" s="50"/>
      <c r="AX4482" s="50"/>
      <c r="AY4482" s="50"/>
      <c r="AZ4482" s="50"/>
      <c r="BA4482" s="50"/>
      <c r="BB4482" s="50"/>
      <c r="BC4482" s="50"/>
      <c r="BD4482" s="50"/>
      <c r="BE4482" s="50"/>
      <c r="BF4482" s="50"/>
      <c r="BG4482" s="50"/>
      <c r="BH4482" s="50"/>
      <c r="BI4482" s="50"/>
      <c r="BJ4482" s="50"/>
      <c r="BK4482" s="50"/>
      <c r="BL4482" s="50"/>
      <c r="BM4482" s="50"/>
      <c r="BN4482" s="50"/>
      <c r="BO4482" s="50"/>
      <c r="BP4482" s="50"/>
      <c r="BQ4482" s="50"/>
      <c r="BR4482" s="50"/>
      <c r="BS4482" s="50"/>
      <c r="BT4482" s="50"/>
      <c r="BU4482" s="50"/>
      <c r="BV4482" s="50"/>
      <c r="BW4482" s="50"/>
      <c r="BX4482" s="50"/>
      <c r="BY4482" s="50"/>
      <c r="BZ4482" s="50"/>
      <c r="CA4482" s="50"/>
      <c r="CB4482" s="50"/>
      <c r="CC4482" s="50"/>
      <c r="CD4482" s="50"/>
      <c r="CE4482" s="50"/>
      <c r="CF4482" s="50"/>
      <c r="CG4482" s="50"/>
      <c r="CH4482" s="50"/>
      <c r="CI4482" s="50"/>
      <c r="CJ4482" s="50"/>
      <c r="CK4482" s="50"/>
      <c r="CL4482" s="50"/>
      <c r="CM4482" s="50"/>
      <c r="CN4482" s="50"/>
      <c r="CO4482" s="50"/>
      <c r="CP4482" s="50"/>
      <c r="CQ4482" s="50"/>
      <c r="CR4482" s="50"/>
      <c r="CS4482" s="50"/>
      <c r="CT4482" s="50"/>
      <c r="CU4482" s="50"/>
      <c r="CV4482" s="50"/>
      <c r="CW4482" s="50"/>
      <c r="CX4482" s="50"/>
      <c r="CY4482" s="50"/>
      <c r="CZ4482" s="50"/>
      <c r="DA4482" s="50"/>
      <c r="DB4482" s="50"/>
      <c r="DC4482" s="50"/>
      <c r="DD4482" s="50"/>
      <c r="DE4482" s="50"/>
      <c r="DF4482" s="50"/>
      <c r="DG4482" s="50"/>
    </row>
    <row r="4483" spans="1:111" x14ac:dyDescent="0.2">
      <c r="A4483" s="626"/>
      <c r="B4483" s="626"/>
      <c r="C4483" s="626"/>
      <c r="D4483" s="78" t="s">
        <v>841</v>
      </c>
      <c r="E4483" s="358">
        <v>300</v>
      </c>
      <c r="F4483" s="352">
        <f t="shared" si="138"/>
        <v>180</v>
      </c>
      <c r="G4483" s="352">
        <f t="shared" si="139"/>
        <v>150</v>
      </c>
      <c r="H4483" s="50"/>
      <c r="I4483" s="50"/>
      <c r="J4483" s="50"/>
      <c r="K4483" s="50"/>
      <c r="L4483" s="50"/>
      <c r="M4483" s="50"/>
      <c r="N4483" s="50"/>
      <c r="O4483" s="50"/>
      <c r="P4483" s="50"/>
      <c r="Q4483" s="50"/>
      <c r="R4483" s="50"/>
      <c r="S4483" s="50"/>
      <c r="T4483" s="50"/>
      <c r="U4483" s="50"/>
      <c r="V4483" s="50"/>
      <c r="W4483" s="50"/>
      <c r="X4483" s="50"/>
      <c r="Y4483" s="50"/>
      <c r="Z4483" s="50"/>
      <c r="AA4483" s="50"/>
      <c r="AB4483" s="50"/>
      <c r="AC4483" s="50"/>
      <c r="AD4483" s="50"/>
      <c r="AE4483" s="50"/>
      <c r="AF4483" s="50"/>
      <c r="AG4483" s="50"/>
      <c r="AH4483" s="50"/>
      <c r="AI4483" s="50"/>
      <c r="AJ4483" s="50"/>
      <c r="AK4483" s="50"/>
      <c r="AL4483" s="50"/>
      <c r="AM4483" s="50"/>
      <c r="AN4483" s="50"/>
      <c r="AO4483" s="50"/>
      <c r="AP4483" s="50"/>
      <c r="AQ4483" s="50"/>
      <c r="AR4483" s="50"/>
      <c r="AS4483" s="50"/>
      <c r="AT4483" s="50"/>
      <c r="AU4483" s="50"/>
      <c r="AV4483" s="50"/>
      <c r="AW4483" s="50"/>
      <c r="AX4483" s="50"/>
      <c r="AY4483" s="50"/>
      <c r="AZ4483" s="50"/>
      <c r="BA4483" s="50"/>
      <c r="BB4483" s="50"/>
      <c r="BC4483" s="50"/>
      <c r="BD4483" s="50"/>
      <c r="BE4483" s="50"/>
      <c r="BF4483" s="50"/>
      <c r="BG4483" s="50"/>
      <c r="BH4483" s="50"/>
      <c r="BI4483" s="50"/>
      <c r="BJ4483" s="50"/>
      <c r="BK4483" s="50"/>
      <c r="BL4483" s="50"/>
      <c r="BM4483" s="50"/>
      <c r="BN4483" s="50"/>
      <c r="BO4483" s="50"/>
      <c r="BP4483" s="50"/>
      <c r="BQ4483" s="50"/>
      <c r="BR4483" s="50"/>
      <c r="BS4483" s="50"/>
      <c r="BT4483" s="50"/>
      <c r="BU4483" s="50"/>
      <c r="BV4483" s="50"/>
      <c r="BW4483" s="50"/>
      <c r="BX4483" s="50"/>
      <c r="BY4483" s="50"/>
      <c r="BZ4483" s="50"/>
      <c r="CA4483" s="50"/>
      <c r="CB4483" s="50"/>
      <c r="CC4483" s="50"/>
      <c r="CD4483" s="50"/>
      <c r="CE4483" s="50"/>
      <c r="CF4483" s="50"/>
      <c r="CG4483" s="50"/>
      <c r="CH4483" s="50"/>
      <c r="CI4483" s="50"/>
      <c r="CJ4483" s="50"/>
      <c r="CK4483" s="50"/>
      <c r="CL4483" s="50"/>
      <c r="CM4483" s="50"/>
      <c r="CN4483" s="50"/>
      <c r="CO4483" s="50"/>
      <c r="CP4483" s="50"/>
      <c r="CQ4483" s="50"/>
      <c r="CR4483" s="50"/>
      <c r="CS4483" s="50"/>
      <c r="CT4483" s="50"/>
      <c r="CU4483" s="50"/>
      <c r="CV4483" s="50"/>
      <c r="CW4483" s="50"/>
      <c r="CX4483" s="50"/>
      <c r="CY4483" s="50"/>
      <c r="CZ4483" s="50"/>
      <c r="DA4483" s="50"/>
      <c r="DB4483" s="50"/>
      <c r="DC4483" s="50"/>
      <c r="DD4483" s="50"/>
      <c r="DE4483" s="50"/>
      <c r="DF4483" s="50"/>
      <c r="DG4483" s="50"/>
    </row>
    <row r="4484" spans="1:111" x14ac:dyDescent="0.2">
      <c r="A4484" s="624" t="s">
        <v>159</v>
      </c>
      <c r="B4484" s="624" t="s">
        <v>159</v>
      </c>
      <c r="C4484" s="624" t="s">
        <v>85</v>
      </c>
      <c r="D4484" s="75" t="s">
        <v>206</v>
      </c>
      <c r="E4484" s="358">
        <v>250</v>
      </c>
      <c r="F4484" s="352">
        <f t="shared" si="138"/>
        <v>150</v>
      </c>
      <c r="G4484" s="352">
        <f t="shared" si="139"/>
        <v>125</v>
      </c>
      <c r="H4484" s="50"/>
      <c r="I4484" s="50"/>
      <c r="J4484" s="50"/>
      <c r="K4484" s="50"/>
      <c r="L4484" s="50"/>
      <c r="M4484" s="50"/>
      <c r="N4484" s="50"/>
      <c r="O4484" s="50"/>
      <c r="P4484" s="50"/>
      <c r="Q4484" s="50"/>
      <c r="R4484" s="50"/>
      <c r="S4484" s="50"/>
      <c r="T4484" s="50"/>
      <c r="U4484" s="50"/>
      <c r="V4484" s="50"/>
      <c r="W4484" s="50"/>
      <c r="X4484" s="50"/>
      <c r="Y4484" s="50"/>
      <c r="Z4484" s="50"/>
      <c r="AA4484" s="50"/>
      <c r="AB4484" s="50"/>
      <c r="AC4484" s="50"/>
      <c r="AD4484" s="50"/>
      <c r="AE4484" s="50"/>
      <c r="AF4484" s="50"/>
      <c r="AG4484" s="50"/>
      <c r="AH4484" s="50"/>
      <c r="AI4484" s="50"/>
      <c r="AJ4484" s="50"/>
      <c r="AK4484" s="50"/>
      <c r="AL4484" s="50"/>
      <c r="AM4484" s="50"/>
      <c r="AN4484" s="50"/>
      <c r="AO4484" s="50"/>
      <c r="AP4484" s="50"/>
      <c r="AQ4484" s="50"/>
      <c r="AR4484" s="50"/>
      <c r="AS4484" s="50"/>
      <c r="AT4484" s="50"/>
      <c r="AU4484" s="50"/>
      <c r="AV4484" s="50"/>
      <c r="AW4484" s="50"/>
      <c r="AX4484" s="50"/>
      <c r="AY4484" s="50"/>
      <c r="AZ4484" s="50"/>
      <c r="BA4484" s="50"/>
      <c r="BB4484" s="50"/>
      <c r="BC4484" s="50"/>
      <c r="BD4484" s="50"/>
      <c r="BE4484" s="50"/>
      <c r="BF4484" s="50"/>
      <c r="BG4484" s="50"/>
      <c r="BH4484" s="50"/>
      <c r="BI4484" s="50"/>
      <c r="BJ4484" s="50"/>
      <c r="BK4484" s="50"/>
      <c r="BL4484" s="50"/>
      <c r="BM4484" s="50"/>
      <c r="BN4484" s="50"/>
      <c r="BO4484" s="50"/>
      <c r="BP4484" s="50"/>
      <c r="BQ4484" s="50"/>
      <c r="BR4484" s="50"/>
      <c r="BS4484" s="50"/>
      <c r="BT4484" s="50"/>
      <c r="BU4484" s="50"/>
      <c r="BV4484" s="50"/>
      <c r="BW4484" s="50"/>
      <c r="BX4484" s="50"/>
      <c r="BY4484" s="50"/>
      <c r="BZ4484" s="50"/>
      <c r="CA4484" s="50"/>
      <c r="CB4484" s="50"/>
      <c r="CC4484" s="50"/>
      <c r="CD4484" s="50"/>
      <c r="CE4484" s="50"/>
      <c r="CF4484" s="50"/>
      <c r="CG4484" s="50"/>
      <c r="CH4484" s="50"/>
      <c r="CI4484" s="50"/>
      <c r="CJ4484" s="50"/>
      <c r="CK4484" s="50"/>
      <c r="CL4484" s="50"/>
      <c r="CM4484" s="50"/>
      <c r="CN4484" s="50"/>
      <c r="CO4484" s="50"/>
      <c r="CP4484" s="50"/>
      <c r="CQ4484" s="50"/>
      <c r="CR4484" s="50"/>
      <c r="CS4484" s="50"/>
      <c r="CT4484" s="50"/>
      <c r="CU4484" s="50"/>
      <c r="CV4484" s="50"/>
      <c r="CW4484" s="50"/>
      <c r="CX4484" s="50"/>
      <c r="CY4484" s="50"/>
      <c r="CZ4484" s="50"/>
      <c r="DA4484" s="50"/>
      <c r="DB4484" s="50"/>
      <c r="DC4484" s="50"/>
      <c r="DD4484" s="50"/>
      <c r="DE4484" s="50"/>
      <c r="DF4484" s="50"/>
      <c r="DG4484" s="50"/>
    </row>
    <row r="4485" spans="1:111" x14ac:dyDescent="0.2">
      <c r="A4485" s="625"/>
      <c r="B4485" s="625"/>
      <c r="C4485" s="625"/>
      <c r="D4485" s="78" t="s">
        <v>842</v>
      </c>
      <c r="E4485" s="358">
        <v>300</v>
      </c>
      <c r="F4485" s="352">
        <f t="shared" si="138"/>
        <v>180</v>
      </c>
      <c r="G4485" s="352">
        <f t="shared" si="139"/>
        <v>150</v>
      </c>
      <c r="H4485" s="50"/>
      <c r="I4485" s="50"/>
      <c r="J4485" s="50"/>
      <c r="K4485" s="50"/>
      <c r="L4485" s="50"/>
      <c r="M4485" s="50"/>
      <c r="N4485" s="50"/>
      <c r="O4485" s="50"/>
      <c r="P4485" s="50"/>
      <c r="Q4485" s="50"/>
      <c r="R4485" s="50"/>
      <c r="S4485" s="50"/>
      <c r="T4485" s="50"/>
      <c r="U4485" s="50"/>
      <c r="V4485" s="50"/>
      <c r="W4485" s="50"/>
      <c r="X4485" s="50"/>
      <c r="Y4485" s="50"/>
      <c r="Z4485" s="50"/>
      <c r="AA4485" s="50"/>
      <c r="AB4485" s="50"/>
      <c r="AC4485" s="50"/>
      <c r="AD4485" s="50"/>
      <c r="AE4485" s="50"/>
      <c r="AF4485" s="50"/>
      <c r="AG4485" s="50"/>
      <c r="AH4485" s="50"/>
      <c r="AI4485" s="50"/>
      <c r="AJ4485" s="50"/>
      <c r="AK4485" s="50"/>
      <c r="AL4485" s="50"/>
      <c r="AM4485" s="50"/>
      <c r="AN4485" s="50"/>
      <c r="AO4485" s="50"/>
      <c r="AP4485" s="50"/>
      <c r="AQ4485" s="50"/>
      <c r="AR4485" s="50"/>
      <c r="AS4485" s="50"/>
      <c r="AT4485" s="50"/>
      <c r="AU4485" s="50"/>
      <c r="AV4485" s="50"/>
      <c r="AW4485" s="50"/>
      <c r="AX4485" s="50"/>
      <c r="AY4485" s="50"/>
      <c r="AZ4485" s="50"/>
      <c r="BA4485" s="50"/>
      <c r="BB4485" s="50"/>
      <c r="BC4485" s="50"/>
      <c r="BD4485" s="50"/>
      <c r="BE4485" s="50"/>
      <c r="BF4485" s="50"/>
      <c r="BG4485" s="50"/>
      <c r="BH4485" s="50"/>
      <c r="BI4485" s="50"/>
      <c r="BJ4485" s="50"/>
      <c r="BK4485" s="50"/>
      <c r="BL4485" s="50"/>
      <c r="BM4485" s="50"/>
      <c r="BN4485" s="50"/>
      <c r="BO4485" s="50"/>
      <c r="BP4485" s="50"/>
      <c r="BQ4485" s="50"/>
      <c r="BR4485" s="50"/>
      <c r="BS4485" s="50"/>
      <c r="BT4485" s="50"/>
      <c r="BU4485" s="50"/>
      <c r="BV4485" s="50"/>
      <c r="BW4485" s="50"/>
      <c r="BX4485" s="50"/>
      <c r="BY4485" s="50"/>
      <c r="BZ4485" s="50"/>
      <c r="CA4485" s="50"/>
      <c r="CB4485" s="50"/>
      <c r="CC4485" s="50"/>
      <c r="CD4485" s="50"/>
      <c r="CE4485" s="50"/>
      <c r="CF4485" s="50"/>
      <c r="CG4485" s="50"/>
      <c r="CH4485" s="50"/>
      <c r="CI4485" s="50"/>
      <c r="CJ4485" s="50"/>
      <c r="CK4485" s="50"/>
      <c r="CL4485" s="50"/>
      <c r="CM4485" s="50"/>
      <c r="CN4485" s="50"/>
      <c r="CO4485" s="50"/>
      <c r="CP4485" s="50"/>
      <c r="CQ4485" s="50"/>
      <c r="CR4485" s="50"/>
      <c r="CS4485" s="50"/>
      <c r="CT4485" s="50"/>
      <c r="CU4485" s="50"/>
      <c r="CV4485" s="50"/>
      <c r="CW4485" s="50"/>
      <c r="CX4485" s="50"/>
      <c r="CY4485" s="50"/>
      <c r="CZ4485" s="50"/>
      <c r="DA4485" s="50"/>
      <c r="DB4485" s="50"/>
      <c r="DC4485" s="50"/>
      <c r="DD4485" s="50"/>
      <c r="DE4485" s="50"/>
      <c r="DF4485" s="50"/>
      <c r="DG4485" s="50"/>
    </row>
    <row r="4486" spans="1:111" ht="25.5" x14ac:dyDescent="0.2">
      <c r="A4486" s="625"/>
      <c r="B4486" s="625"/>
      <c r="C4486" s="625"/>
      <c r="D4486" s="78" t="s">
        <v>843</v>
      </c>
      <c r="E4486" s="358">
        <v>500</v>
      </c>
      <c r="F4486" s="352">
        <f t="shared" si="138"/>
        <v>300</v>
      </c>
      <c r="G4486" s="352">
        <f t="shared" si="139"/>
        <v>250</v>
      </c>
      <c r="H4486" s="50"/>
      <c r="I4486" s="50"/>
      <c r="J4486" s="50"/>
      <c r="K4486" s="50"/>
      <c r="L4486" s="50"/>
      <c r="M4486" s="50"/>
      <c r="N4486" s="50"/>
      <c r="O4486" s="50"/>
      <c r="P4486" s="50"/>
      <c r="Q4486" s="50"/>
      <c r="R4486" s="50"/>
      <c r="S4486" s="50"/>
      <c r="T4486" s="50"/>
      <c r="U4486" s="50"/>
      <c r="V4486" s="50"/>
      <c r="W4486" s="50"/>
      <c r="X4486" s="50"/>
      <c r="Y4486" s="50"/>
      <c r="Z4486" s="50"/>
      <c r="AA4486" s="50"/>
      <c r="AB4486" s="50"/>
      <c r="AC4486" s="50"/>
      <c r="AD4486" s="50"/>
      <c r="AE4486" s="50"/>
      <c r="AF4486" s="50"/>
      <c r="AG4486" s="50"/>
      <c r="AH4486" s="50"/>
      <c r="AI4486" s="50"/>
      <c r="AJ4486" s="50"/>
      <c r="AK4486" s="50"/>
      <c r="AL4486" s="50"/>
      <c r="AM4486" s="50"/>
      <c r="AN4486" s="50"/>
      <c r="AO4486" s="50"/>
      <c r="AP4486" s="50"/>
      <c r="AQ4486" s="50"/>
      <c r="AR4486" s="50"/>
      <c r="AS4486" s="50"/>
      <c r="AT4486" s="50"/>
      <c r="AU4486" s="50"/>
      <c r="AV4486" s="50"/>
      <c r="AW4486" s="50"/>
      <c r="AX4486" s="50"/>
      <c r="AY4486" s="50"/>
      <c r="AZ4486" s="50"/>
      <c r="BA4486" s="50"/>
      <c r="BB4486" s="50"/>
      <c r="BC4486" s="50"/>
      <c r="BD4486" s="50"/>
      <c r="BE4486" s="50"/>
      <c r="BF4486" s="50"/>
      <c r="BG4486" s="50"/>
      <c r="BH4486" s="50"/>
      <c r="BI4486" s="50"/>
      <c r="BJ4486" s="50"/>
      <c r="BK4486" s="50"/>
      <c r="BL4486" s="50"/>
      <c r="BM4486" s="50"/>
      <c r="BN4486" s="50"/>
      <c r="BO4486" s="50"/>
      <c r="BP4486" s="50"/>
      <c r="BQ4486" s="50"/>
      <c r="BR4486" s="50"/>
      <c r="BS4486" s="50"/>
      <c r="BT4486" s="50"/>
      <c r="BU4486" s="50"/>
      <c r="BV4486" s="50"/>
      <c r="BW4486" s="50"/>
      <c r="BX4486" s="50"/>
      <c r="BY4486" s="50"/>
      <c r="BZ4486" s="50"/>
      <c r="CA4486" s="50"/>
      <c r="CB4486" s="50"/>
      <c r="CC4486" s="50"/>
      <c r="CD4486" s="50"/>
      <c r="CE4486" s="50"/>
      <c r="CF4486" s="50"/>
      <c r="CG4486" s="50"/>
      <c r="CH4486" s="50"/>
      <c r="CI4486" s="50"/>
      <c r="CJ4486" s="50"/>
      <c r="CK4486" s="50"/>
      <c r="CL4486" s="50"/>
      <c r="CM4486" s="50"/>
      <c r="CN4486" s="50"/>
      <c r="CO4486" s="50"/>
      <c r="CP4486" s="50"/>
      <c r="CQ4486" s="50"/>
      <c r="CR4486" s="50"/>
      <c r="CS4486" s="50"/>
      <c r="CT4486" s="50"/>
      <c r="CU4486" s="50"/>
      <c r="CV4486" s="50"/>
      <c r="CW4486" s="50"/>
      <c r="CX4486" s="50"/>
      <c r="CY4486" s="50"/>
      <c r="CZ4486" s="50"/>
      <c r="DA4486" s="50"/>
      <c r="DB4486" s="50"/>
      <c r="DC4486" s="50"/>
      <c r="DD4486" s="50"/>
      <c r="DE4486" s="50"/>
      <c r="DF4486" s="50"/>
      <c r="DG4486" s="50"/>
    </row>
    <row r="4487" spans="1:111" ht="25.5" x14ac:dyDescent="0.2">
      <c r="A4487" s="625"/>
      <c r="B4487" s="625"/>
      <c r="C4487" s="625"/>
      <c r="D4487" s="78" t="s">
        <v>844</v>
      </c>
      <c r="E4487" s="358">
        <v>500</v>
      </c>
      <c r="F4487" s="352">
        <f t="shared" si="138"/>
        <v>300</v>
      </c>
      <c r="G4487" s="352">
        <f t="shared" si="139"/>
        <v>250</v>
      </c>
      <c r="H4487" s="50"/>
      <c r="I4487" s="50"/>
      <c r="J4487" s="50"/>
      <c r="K4487" s="50"/>
      <c r="L4487" s="50"/>
      <c r="M4487" s="50"/>
      <c r="N4487" s="50"/>
      <c r="O4487" s="50"/>
      <c r="P4487" s="50"/>
      <c r="Q4487" s="50"/>
      <c r="R4487" s="50"/>
      <c r="S4487" s="50"/>
      <c r="T4487" s="50"/>
      <c r="U4487" s="50"/>
      <c r="V4487" s="50"/>
      <c r="W4487" s="50"/>
      <c r="X4487" s="50"/>
      <c r="Y4487" s="50"/>
      <c r="Z4487" s="50"/>
      <c r="AA4487" s="50"/>
      <c r="AB4487" s="50"/>
      <c r="AC4487" s="50"/>
      <c r="AD4487" s="50"/>
      <c r="AE4487" s="50"/>
      <c r="AF4487" s="50"/>
      <c r="AG4487" s="50"/>
      <c r="AH4487" s="50"/>
      <c r="AI4487" s="50"/>
      <c r="AJ4487" s="50"/>
      <c r="AK4487" s="50"/>
      <c r="AL4487" s="50"/>
      <c r="AM4487" s="50"/>
      <c r="AN4487" s="50"/>
      <c r="AO4487" s="50"/>
      <c r="AP4487" s="50"/>
      <c r="AQ4487" s="50"/>
      <c r="AR4487" s="50"/>
      <c r="AS4487" s="50"/>
      <c r="AT4487" s="50"/>
      <c r="AU4487" s="50"/>
      <c r="AV4487" s="50"/>
      <c r="AW4487" s="50"/>
      <c r="AX4487" s="50"/>
      <c r="AY4487" s="50"/>
      <c r="AZ4487" s="50"/>
      <c r="BA4487" s="50"/>
      <c r="BB4487" s="50"/>
      <c r="BC4487" s="50"/>
      <c r="BD4487" s="50"/>
      <c r="BE4487" s="50"/>
      <c r="BF4487" s="50"/>
      <c r="BG4487" s="50"/>
      <c r="BH4487" s="50"/>
      <c r="BI4487" s="50"/>
      <c r="BJ4487" s="50"/>
      <c r="BK4487" s="50"/>
      <c r="BL4487" s="50"/>
      <c r="BM4487" s="50"/>
      <c r="BN4487" s="50"/>
      <c r="BO4487" s="50"/>
      <c r="BP4487" s="50"/>
      <c r="BQ4487" s="50"/>
      <c r="BR4487" s="50"/>
      <c r="BS4487" s="50"/>
      <c r="BT4487" s="50"/>
      <c r="BU4487" s="50"/>
      <c r="BV4487" s="50"/>
      <c r="BW4487" s="50"/>
      <c r="BX4487" s="50"/>
      <c r="BY4487" s="50"/>
      <c r="BZ4487" s="50"/>
      <c r="CA4487" s="50"/>
      <c r="CB4487" s="50"/>
      <c r="CC4487" s="50"/>
      <c r="CD4487" s="50"/>
      <c r="CE4487" s="50"/>
      <c r="CF4487" s="50"/>
      <c r="CG4487" s="50"/>
      <c r="CH4487" s="50"/>
      <c r="CI4487" s="50"/>
      <c r="CJ4487" s="50"/>
      <c r="CK4487" s="50"/>
      <c r="CL4487" s="50"/>
      <c r="CM4487" s="50"/>
      <c r="CN4487" s="50"/>
      <c r="CO4487" s="50"/>
      <c r="CP4487" s="50"/>
      <c r="CQ4487" s="50"/>
      <c r="CR4487" s="50"/>
      <c r="CS4487" s="50"/>
      <c r="CT4487" s="50"/>
      <c r="CU4487" s="50"/>
      <c r="CV4487" s="50"/>
      <c r="CW4487" s="50"/>
      <c r="CX4487" s="50"/>
      <c r="CY4487" s="50"/>
      <c r="CZ4487" s="50"/>
      <c r="DA4487" s="50"/>
      <c r="DB4487" s="50"/>
      <c r="DC4487" s="50"/>
      <c r="DD4487" s="50"/>
      <c r="DE4487" s="50"/>
      <c r="DF4487" s="50"/>
      <c r="DG4487" s="50"/>
    </row>
    <row r="4488" spans="1:111" ht="25.5" x14ac:dyDescent="0.2">
      <c r="A4488" s="625"/>
      <c r="B4488" s="625"/>
      <c r="C4488" s="625"/>
      <c r="D4488" s="78" t="s">
        <v>845</v>
      </c>
      <c r="E4488" s="358">
        <v>400</v>
      </c>
      <c r="F4488" s="352">
        <f t="shared" si="138"/>
        <v>240</v>
      </c>
      <c r="G4488" s="352">
        <f t="shared" si="139"/>
        <v>200</v>
      </c>
      <c r="H4488" s="50"/>
      <c r="I4488" s="50"/>
      <c r="J4488" s="50"/>
      <c r="K4488" s="50"/>
      <c r="L4488" s="50"/>
      <c r="M4488" s="50"/>
      <c r="N4488" s="50"/>
      <c r="O4488" s="50"/>
      <c r="P4488" s="50"/>
      <c r="Q4488" s="50"/>
      <c r="R4488" s="50"/>
      <c r="S4488" s="50"/>
      <c r="T4488" s="50"/>
      <c r="U4488" s="50"/>
      <c r="V4488" s="50"/>
      <c r="W4488" s="50"/>
      <c r="X4488" s="50"/>
      <c r="Y4488" s="50"/>
      <c r="Z4488" s="50"/>
      <c r="AA4488" s="50"/>
      <c r="AB4488" s="50"/>
      <c r="AC4488" s="50"/>
      <c r="AD4488" s="50"/>
      <c r="AE4488" s="50"/>
      <c r="AF4488" s="50"/>
      <c r="AG4488" s="50"/>
      <c r="AH4488" s="50"/>
      <c r="AI4488" s="50"/>
      <c r="AJ4488" s="50"/>
      <c r="AK4488" s="50"/>
      <c r="AL4488" s="50"/>
      <c r="AM4488" s="50"/>
      <c r="AN4488" s="50"/>
      <c r="AO4488" s="50"/>
      <c r="AP4488" s="50"/>
      <c r="AQ4488" s="50"/>
      <c r="AR4488" s="50"/>
      <c r="AS4488" s="50"/>
      <c r="AT4488" s="50"/>
      <c r="AU4488" s="50"/>
      <c r="AV4488" s="50"/>
      <c r="AW4488" s="50"/>
      <c r="AX4488" s="50"/>
      <c r="AY4488" s="50"/>
      <c r="AZ4488" s="50"/>
      <c r="BA4488" s="50"/>
      <c r="BB4488" s="50"/>
      <c r="BC4488" s="50"/>
      <c r="BD4488" s="50"/>
      <c r="BE4488" s="50"/>
      <c r="BF4488" s="50"/>
      <c r="BG4488" s="50"/>
      <c r="BH4488" s="50"/>
      <c r="BI4488" s="50"/>
      <c r="BJ4488" s="50"/>
      <c r="BK4488" s="50"/>
      <c r="BL4488" s="50"/>
      <c r="BM4488" s="50"/>
      <c r="BN4488" s="50"/>
      <c r="BO4488" s="50"/>
      <c r="BP4488" s="50"/>
      <c r="BQ4488" s="50"/>
      <c r="BR4488" s="50"/>
      <c r="BS4488" s="50"/>
      <c r="BT4488" s="50"/>
      <c r="BU4488" s="50"/>
      <c r="BV4488" s="50"/>
      <c r="BW4488" s="50"/>
      <c r="BX4488" s="50"/>
      <c r="BY4488" s="50"/>
      <c r="BZ4488" s="50"/>
      <c r="CA4488" s="50"/>
      <c r="CB4488" s="50"/>
      <c r="CC4488" s="50"/>
      <c r="CD4488" s="50"/>
      <c r="CE4488" s="50"/>
      <c r="CF4488" s="50"/>
      <c r="CG4488" s="50"/>
      <c r="CH4488" s="50"/>
      <c r="CI4488" s="50"/>
      <c r="CJ4488" s="50"/>
      <c r="CK4488" s="50"/>
      <c r="CL4488" s="50"/>
      <c r="CM4488" s="50"/>
      <c r="CN4488" s="50"/>
      <c r="CO4488" s="50"/>
      <c r="CP4488" s="50"/>
      <c r="CQ4488" s="50"/>
      <c r="CR4488" s="50"/>
      <c r="CS4488" s="50"/>
      <c r="CT4488" s="50"/>
      <c r="CU4488" s="50"/>
      <c r="CV4488" s="50"/>
      <c r="CW4488" s="50"/>
      <c r="CX4488" s="50"/>
      <c r="CY4488" s="50"/>
      <c r="CZ4488" s="50"/>
      <c r="DA4488" s="50"/>
      <c r="DB4488" s="50"/>
      <c r="DC4488" s="50"/>
      <c r="DD4488" s="50"/>
      <c r="DE4488" s="50"/>
      <c r="DF4488" s="50"/>
      <c r="DG4488" s="50"/>
    </row>
    <row r="4489" spans="1:111" ht="25.5" x14ac:dyDescent="0.2">
      <c r="A4489" s="625"/>
      <c r="B4489" s="625"/>
      <c r="C4489" s="625"/>
      <c r="D4489" s="78" t="s">
        <v>846</v>
      </c>
      <c r="E4489" s="358">
        <v>300</v>
      </c>
      <c r="F4489" s="352">
        <f t="shared" si="138"/>
        <v>180</v>
      </c>
      <c r="G4489" s="352">
        <f t="shared" si="139"/>
        <v>150</v>
      </c>
      <c r="H4489" s="50"/>
      <c r="I4489" s="50"/>
      <c r="J4489" s="50"/>
      <c r="K4489" s="50"/>
      <c r="L4489" s="50"/>
      <c r="M4489" s="50"/>
      <c r="N4489" s="50"/>
      <c r="O4489" s="50"/>
      <c r="P4489" s="50"/>
      <c r="Q4489" s="50"/>
      <c r="R4489" s="50"/>
      <c r="S4489" s="50"/>
      <c r="T4489" s="50"/>
      <c r="U4489" s="50"/>
      <c r="V4489" s="50"/>
      <c r="W4489" s="50"/>
      <c r="X4489" s="50"/>
      <c r="Y4489" s="50"/>
      <c r="Z4489" s="50"/>
      <c r="AA4489" s="50"/>
      <c r="AB4489" s="50"/>
      <c r="AC4489" s="50"/>
      <c r="AD4489" s="50"/>
      <c r="AE4489" s="50"/>
      <c r="AF4489" s="50"/>
      <c r="AG4489" s="50"/>
      <c r="AH4489" s="50"/>
      <c r="AI4489" s="50"/>
      <c r="AJ4489" s="50"/>
      <c r="AK4489" s="50"/>
      <c r="AL4489" s="50"/>
      <c r="AM4489" s="50"/>
      <c r="AN4489" s="50"/>
      <c r="AO4489" s="50"/>
      <c r="AP4489" s="50"/>
      <c r="AQ4489" s="50"/>
      <c r="AR4489" s="50"/>
      <c r="AS4489" s="50"/>
      <c r="AT4489" s="50"/>
      <c r="AU4489" s="50"/>
      <c r="AV4489" s="50"/>
      <c r="AW4489" s="50"/>
      <c r="AX4489" s="50"/>
      <c r="AY4489" s="50"/>
      <c r="AZ4489" s="50"/>
      <c r="BA4489" s="50"/>
      <c r="BB4489" s="50"/>
      <c r="BC4489" s="50"/>
      <c r="BD4489" s="50"/>
      <c r="BE4489" s="50"/>
      <c r="BF4489" s="50"/>
      <c r="BG4489" s="50"/>
      <c r="BH4489" s="50"/>
      <c r="BI4489" s="50"/>
      <c r="BJ4489" s="50"/>
      <c r="BK4489" s="50"/>
      <c r="BL4489" s="50"/>
      <c r="BM4489" s="50"/>
      <c r="BN4489" s="50"/>
      <c r="BO4489" s="50"/>
      <c r="BP4489" s="50"/>
      <c r="BQ4489" s="50"/>
      <c r="BR4489" s="50"/>
      <c r="BS4489" s="50"/>
      <c r="BT4489" s="50"/>
      <c r="BU4489" s="50"/>
      <c r="BV4489" s="50"/>
      <c r="BW4489" s="50"/>
      <c r="BX4489" s="50"/>
      <c r="BY4489" s="50"/>
      <c r="BZ4489" s="50"/>
      <c r="CA4489" s="50"/>
      <c r="CB4489" s="50"/>
      <c r="CC4489" s="50"/>
      <c r="CD4489" s="50"/>
      <c r="CE4489" s="50"/>
      <c r="CF4489" s="50"/>
      <c r="CG4489" s="50"/>
      <c r="CH4489" s="50"/>
      <c r="CI4489" s="50"/>
      <c r="CJ4489" s="50"/>
      <c r="CK4489" s="50"/>
      <c r="CL4489" s="50"/>
      <c r="CM4489" s="50"/>
      <c r="CN4489" s="50"/>
      <c r="CO4489" s="50"/>
      <c r="CP4489" s="50"/>
      <c r="CQ4489" s="50"/>
      <c r="CR4489" s="50"/>
      <c r="CS4489" s="50"/>
      <c r="CT4489" s="50"/>
      <c r="CU4489" s="50"/>
      <c r="CV4489" s="50"/>
      <c r="CW4489" s="50"/>
      <c r="CX4489" s="50"/>
      <c r="CY4489" s="50"/>
      <c r="CZ4489" s="50"/>
      <c r="DA4489" s="50"/>
      <c r="DB4489" s="50"/>
      <c r="DC4489" s="50"/>
      <c r="DD4489" s="50"/>
      <c r="DE4489" s="50"/>
      <c r="DF4489" s="50"/>
      <c r="DG4489" s="50"/>
    </row>
    <row r="4490" spans="1:111" ht="25.5" x14ac:dyDescent="0.2">
      <c r="A4490" s="625"/>
      <c r="B4490" s="625"/>
      <c r="C4490" s="625"/>
      <c r="D4490" s="78" t="s">
        <v>847</v>
      </c>
      <c r="E4490" s="358">
        <v>350</v>
      </c>
      <c r="F4490" s="352">
        <f t="shared" si="138"/>
        <v>210</v>
      </c>
      <c r="G4490" s="352">
        <f t="shared" si="139"/>
        <v>175</v>
      </c>
      <c r="H4490" s="50"/>
      <c r="I4490" s="50"/>
      <c r="J4490" s="50"/>
      <c r="K4490" s="50"/>
      <c r="L4490" s="50"/>
      <c r="M4490" s="50"/>
      <c r="N4490" s="50"/>
      <c r="O4490" s="50"/>
      <c r="P4490" s="50"/>
      <c r="Q4490" s="50"/>
      <c r="R4490" s="50"/>
      <c r="S4490" s="50"/>
      <c r="T4490" s="50"/>
      <c r="U4490" s="50"/>
      <c r="V4490" s="50"/>
      <c r="W4490" s="50"/>
      <c r="X4490" s="50"/>
      <c r="Y4490" s="50"/>
      <c r="Z4490" s="50"/>
      <c r="AA4490" s="50"/>
      <c r="AB4490" s="50"/>
      <c r="AC4490" s="50"/>
      <c r="AD4490" s="50"/>
      <c r="AE4490" s="50"/>
      <c r="AF4490" s="50"/>
      <c r="AG4490" s="50"/>
      <c r="AH4490" s="50"/>
      <c r="AI4490" s="50"/>
      <c r="AJ4490" s="50"/>
      <c r="AK4490" s="50"/>
      <c r="AL4490" s="50"/>
      <c r="AM4490" s="50"/>
      <c r="AN4490" s="50"/>
      <c r="AO4490" s="50"/>
      <c r="AP4490" s="50"/>
      <c r="AQ4490" s="50"/>
      <c r="AR4490" s="50"/>
      <c r="AS4490" s="50"/>
      <c r="AT4490" s="50"/>
      <c r="AU4490" s="50"/>
      <c r="AV4490" s="50"/>
      <c r="AW4490" s="50"/>
      <c r="AX4490" s="50"/>
      <c r="AY4490" s="50"/>
      <c r="AZ4490" s="50"/>
      <c r="BA4490" s="50"/>
      <c r="BB4490" s="50"/>
      <c r="BC4490" s="50"/>
      <c r="BD4490" s="50"/>
      <c r="BE4490" s="50"/>
      <c r="BF4490" s="50"/>
      <c r="BG4490" s="50"/>
      <c r="BH4490" s="50"/>
      <c r="BI4490" s="50"/>
      <c r="BJ4490" s="50"/>
      <c r="BK4490" s="50"/>
      <c r="BL4490" s="50"/>
      <c r="BM4490" s="50"/>
      <c r="BN4490" s="50"/>
      <c r="BO4490" s="50"/>
      <c r="BP4490" s="50"/>
      <c r="BQ4490" s="50"/>
      <c r="BR4490" s="50"/>
      <c r="BS4490" s="50"/>
      <c r="BT4490" s="50"/>
      <c r="BU4490" s="50"/>
      <c r="BV4490" s="50"/>
      <c r="BW4490" s="50"/>
      <c r="BX4490" s="50"/>
      <c r="BY4490" s="50"/>
      <c r="BZ4490" s="50"/>
      <c r="CA4490" s="50"/>
      <c r="CB4490" s="50"/>
      <c r="CC4490" s="50"/>
      <c r="CD4490" s="50"/>
      <c r="CE4490" s="50"/>
      <c r="CF4490" s="50"/>
      <c r="CG4490" s="50"/>
      <c r="CH4490" s="50"/>
      <c r="CI4490" s="50"/>
      <c r="CJ4490" s="50"/>
      <c r="CK4490" s="50"/>
      <c r="CL4490" s="50"/>
      <c r="CM4490" s="50"/>
      <c r="CN4490" s="50"/>
      <c r="CO4490" s="50"/>
      <c r="CP4490" s="50"/>
      <c r="CQ4490" s="50"/>
      <c r="CR4490" s="50"/>
      <c r="CS4490" s="50"/>
      <c r="CT4490" s="50"/>
      <c r="CU4490" s="50"/>
      <c r="CV4490" s="50"/>
      <c r="CW4490" s="50"/>
      <c r="CX4490" s="50"/>
      <c r="CY4490" s="50"/>
      <c r="CZ4490" s="50"/>
      <c r="DA4490" s="50"/>
      <c r="DB4490" s="50"/>
      <c r="DC4490" s="50"/>
      <c r="DD4490" s="50"/>
      <c r="DE4490" s="50"/>
      <c r="DF4490" s="50"/>
      <c r="DG4490" s="50"/>
    </row>
    <row r="4491" spans="1:111" ht="25.5" x14ac:dyDescent="0.2">
      <c r="A4491" s="626"/>
      <c r="B4491" s="626"/>
      <c r="C4491" s="626"/>
      <c r="D4491" s="78" t="s">
        <v>848</v>
      </c>
      <c r="E4491" s="358">
        <v>300</v>
      </c>
      <c r="F4491" s="352">
        <f t="shared" si="138"/>
        <v>180</v>
      </c>
      <c r="G4491" s="352">
        <f t="shared" si="139"/>
        <v>150</v>
      </c>
      <c r="H4491" s="50"/>
      <c r="I4491" s="50"/>
      <c r="J4491" s="50"/>
      <c r="K4491" s="50"/>
      <c r="L4491" s="50"/>
      <c r="M4491" s="50"/>
      <c r="N4491" s="50"/>
      <c r="O4491" s="50"/>
      <c r="P4491" s="50"/>
      <c r="Q4491" s="50"/>
      <c r="R4491" s="50"/>
      <c r="S4491" s="50"/>
      <c r="T4491" s="50"/>
      <c r="U4491" s="50"/>
      <c r="V4491" s="50"/>
      <c r="W4491" s="50"/>
      <c r="X4491" s="50"/>
      <c r="Y4491" s="50"/>
      <c r="Z4491" s="50"/>
      <c r="AA4491" s="50"/>
      <c r="AB4491" s="50"/>
      <c r="AC4491" s="50"/>
      <c r="AD4491" s="50"/>
      <c r="AE4491" s="50"/>
      <c r="AF4491" s="50"/>
      <c r="AG4491" s="50"/>
      <c r="AH4491" s="50"/>
      <c r="AI4491" s="50"/>
      <c r="AJ4491" s="50"/>
      <c r="AK4491" s="50"/>
      <c r="AL4491" s="50"/>
      <c r="AM4491" s="50"/>
      <c r="AN4491" s="50"/>
      <c r="AO4491" s="50"/>
      <c r="AP4491" s="50"/>
      <c r="AQ4491" s="50"/>
      <c r="AR4491" s="50"/>
      <c r="AS4491" s="50"/>
      <c r="AT4491" s="50"/>
      <c r="AU4491" s="50"/>
      <c r="AV4491" s="50"/>
      <c r="AW4491" s="50"/>
      <c r="AX4491" s="50"/>
      <c r="AY4491" s="50"/>
      <c r="AZ4491" s="50"/>
      <c r="BA4491" s="50"/>
      <c r="BB4491" s="50"/>
      <c r="BC4491" s="50"/>
      <c r="BD4491" s="50"/>
      <c r="BE4491" s="50"/>
      <c r="BF4491" s="50"/>
      <c r="BG4491" s="50"/>
      <c r="BH4491" s="50"/>
      <c r="BI4491" s="50"/>
      <c r="BJ4491" s="50"/>
      <c r="BK4491" s="50"/>
      <c r="BL4491" s="50"/>
      <c r="BM4491" s="50"/>
      <c r="BN4491" s="50"/>
      <c r="BO4491" s="50"/>
      <c r="BP4491" s="50"/>
      <c r="BQ4491" s="50"/>
      <c r="BR4491" s="50"/>
      <c r="BS4491" s="50"/>
      <c r="BT4491" s="50"/>
      <c r="BU4491" s="50"/>
      <c r="BV4491" s="50"/>
      <c r="BW4491" s="50"/>
      <c r="BX4491" s="50"/>
      <c r="BY4491" s="50"/>
      <c r="BZ4491" s="50"/>
      <c r="CA4491" s="50"/>
      <c r="CB4491" s="50"/>
      <c r="CC4491" s="50"/>
      <c r="CD4491" s="50"/>
      <c r="CE4491" s="50"/>
      <c r="CF4491" s="50"/>
      <c r="CG4491" s="50"/>
      <c r="CH4491" s="50"/>
      <c r="CI4491" s="50"/>
      <c r="CJ4491" s="50"/>
      <c r="CK4491" s="50"/>
      <c r="CL4491" s="50"/>
      <c r="CM4491" s="50"/>
      <c r="CN4491" s="50"/>
      <c r="CO4491" s="50"/>
      <c r="CP4491" s="50"/>
      <c r="CQ4491" s="50"/>
      <c r="CR4491" s="50"/>
      <c r="CS4491" s="50"/>
      <c r="CT4491" s="50"/>
      <c r="CU4491" s="50"/>
      <c r="CV4491" s="50"/>
      <c r="CW4491" s="50"/>
      <c r="CX4491" s="50"/>
      <c r="CY4491" s="50"/>
      <c r="CZ4491" s="50"/>
      <c r="DA4491" s="50"/>
      <c r="DB4491" s="50"/>
      <c r="DC4491" s="50"/>
      <c r="DD4491" s="50"/>
      <c r="DE4491" s="50"/>
      <c r="DF4491" s="50"/>
      <c r="DG4491" s="50"/>
    </row>
    <row r="4492" spans="1:111" x14ac:dyDescent="0.2">
      <c r="A4492" s="132" t="s">
        <v>160</v>
      </c>
      <c r="B4492" s="132" t="s">
        <v>160</v>
      </c>
      <c r="C4492" s="132"/>
      <c r="D4492" s="75" t="s">
        <v>849</v>
      </c>
      <c r="E4492" s="353">
        <v>0</v>
      </c>
      <c r="F4492" s="352">
        <f t="shared" si="138"/>
        <v>0</v>
      </c>
      <c r="G4492" s="352">
        <f t="shared" si="139"/>
        <v>0</v>
      </c>
      <c r="H4492" s="50"/>
      <c r="I4492" s="50"/>
      <c r="J4492" s="50"/>
      <c r="K4492" s="50"/>
      <c r="L4492" s="50"/>
      <c r="M4492" s="50"/>
      <c r="N4492" s="50"/>
      <c r="O4492" s="50"/>
      <c r="P4492" s="50"/>
      <c r="Q4492" s="50"/>
      <c r="R4492" s="50"/>
      <c r="S4492" s="50"/>
      <c r="T4492" s="50"/>
      <c r="U4492" s="50"/>
      <c r="V4492" s="50"/>
      <c r="W4492" s="50"/>
      <c r="X4492" s="50"/>
      <c r="Y4492" s="50"/>
      <c r="Z4492" s="50"/>
      <c r="AA4492" s="50"/>
      <c r="AB4492" s="50"/>
      <c r="AC4492" s="50"/>
      <c r="AD4492" s="50"/>
      <c r="AE4492" s="50"/>
      <c r="AF4492" s="50"/>
      <c r="AG4492" s="50"/>
      <c r="AH4492" s="50"/>
      <c r="AI4492" s="50"/>
      <c r="AJ4492" s="50"/>
      <c r="AK4492" s="50"/>
      <c r="AL4492" s="50"/>
      <c r="AM4492" s="50"/>
      <c r="AN4492" s="50"/>
      <c r="AO4492" s="50"/>
      <c r="AP4492" s="50"/>
      <c r="AQ4492" s="50"/>
      <c r="AR4492" s="50"/>
      <c r="AS4492" s="50"/>
      <c r="AT4492" s="50"/>
      <c r="AU4492" s="50"/>
      <c r="AV4492" s="50"/>
      <c r="AW4492" s="50"/>
      <c r="AX4492" s="50"/>
      <c r="AY4492" s="50"/>
      <c r="AZ4492" s="50"/>
      <c r="BA4492" s="50"/>
      <c r="BB4492" s="50"/>
      <c r="BC4492" s="50"/>
      <c r="BD4492" s="50"/>
      <c r="BE4492" s="50"/>
      <c r="BF4492" s="50"/>
      <c r="BG4492" s="50"/>
      <c r="BH4492" s="50"/>
      <c r="BI4492" s="50"/>
      <c r="BJ4492" s="50"/>
      <c r="BK4492" s="50"/>
      <c r="BL4492" s="50"/>
      <c r="BM4492" s="50"/>
      <c r="BN4492" s="50"/>
      <c r="BO4492" s="50"/>
      <c r="BP4492" s="50"/>
      <c r="BQ4492" s="50"/>
      <c r="BR4492" s="50"/>
      <c r="BS4492" s="50"/>
      <c r="BT4492" s="50"/>
      <c r="BU4492" s="50"/>
      <c r="BV4492" s="50"/>
      <c r="BW4492" s="50"/>
      <c r="BX4492" s="50"/>
      <c r="BY4492" s="50"/>
      <c r="BZ4492" s="50"/>
      <c r="CA4492" s="50"/>
      <c r="CB4492" s="50"/>
      <c r="CC4492" s="50"/>
      <c r="CD4492" s="50"/>
      <c r="CE4492" s="50"/>
      <c r="CF4492" s="50"/>
      <c r="CG4492" s="50"/>
      <c r="CH4492" s="50"/>
      <c r="CI4492" s="50"/>
      <c r="CJ4492" s="50"/>
      <c r="CK4492" s="50"/>
      <c r="CL4492" s="50"/>
      <c r="CM4492" s="50"/>
      <c r="CN4492" s="50"/>
      <c r="CO4492" s="50"/>
      <c r="CP4492" s="50"/>
      <c r="CQ4492" s="50"/>
      <c r="CR4492" s="50"/>
      <c r="CS4492" s="50"/>
      <c r="CT4492" s="50"/>
      <c r="CU4492" s="50"/>
      <c r="CV4492" s="50"/>
      <c r="CW4492" s="50"/>
      <c r="CX4492" s="50"/>
      <c r="CY4492" s="50"/>
      <c r="CZ4492" s="50"/>
      <c r="DA4492" s="50"/>
      <c r="DB4492" s="50"/>
      <c r="DC4492" s="50"/>
      <c r="DD4492" s="50"/>
      <c r="DE4492" s="50"/>
      <c r="DF4492" s="50"/>
      <c r="DG4492" s="50"/>
    </row>
    <row r="4493" spans="1:111" x14ac:dyDescent="0.2">
      <c r="A4493" s="560" t="s">
        <v>119</v>
      </c>
      <c r="B4493" s="560" t="s">
        <v>119</v>
      </c>
      <c r="C4493" s="560"/>
      <c r="D4493" s="75" t="s">
        <v>850</v>
      </c>
      <c r="E4493" s="362"/>
      <c r="F4493" s="352">
        <f t="shared" si="138"/>
        <v>0</v>
      </c>
      <c r="G4493" s="352">
        <f t="shared" si="139"/>
        <v>0</v>
      </c>
      <c r="H4493" s="50"/>
      <c r="I4493" s="50"/>
      <c r="J4493" s="50"/>
      <c r="K4493" s="50"/>
      <c r="L4493" s="50"/>
      <c r="M4493" s="50"/>
      <c r="N4493" s="50"/>
      <c r="O4493" s="50"/>
      <c r="P4493" s="50"/>
      <c r="Q4493" s="50"/>
      <c r="R4493" s="50"/>
      <c r="S4493" s="50"/>
      <c r="T4493" s="50"/>
      <c r="U4493" s="50"/>
      <c r="V4493" s="50"/>
      <c r="W4493" s="50"/>
      <c r="X4493" s="50"/>
      <c r="Y4493" s="50"/>
      <c r="Z4493" s="50"/>
      <c r="AA4493" s="50"/>
      <c r="AB4493" s="50"/>
      <c r="AC4493" s="50"/>
      <c r="AD4493" s="50"/>
      <c r="AE4493" s="50"/>
      <c r="AF4493" s="50"/>
      <c r="AG4493" s="50"/>
      <c r="AH4493" s="50"/>
      <c r="AI4493" s="50"/>
      <c r="AJ4493" s="50"/>
      <c r="AK4493" s="50"/>
      <c r="AL4493" s="50"/>
      <c r="AM4493" s="50"/>
      <c r="AN4493" s="50"/>
      <c r="AO4493" s="50"/>
      <c r="AP4493" s="50"/>
      <c r="AQ4493" s="50"/>
      <c r="AR4493" s="50"/>
      <c r="AS4493" s="50"/>
      <c r="AT4493" s="50"/>
      <c r="AU4493" s="50"/>
      <c r="AV4493" s="50"/>
      <c r="AW4493" s="50"/>
      <c r="AX4493" s="50"/>
      <c r="AY4493" s="50"/>
      <c r="AZ4493" s="50"/>
      <c r="BA4493" s="50"/>
      <c r="BB4493" s="50"/>
      <c r="BC4493" s="50"/>
      <c r="BD4493" s="50"/>
      <c r="BE4493" s="50"/>
      <c r="BF4493" s="50"/>
      <c r="BG4493" s="50"/>
      <c r="BH4493" s="50"/>
      <c r="BI4493" s="50"/>
      <c r="BJ4493" s="50"/>
      <c r="BK4493" s="50"/>
      <c r="BL4493" s="50"/>
      <c r="BM4493" s="50"/>
      <c r="BN4493" s="50"/>
      <c r="BO4493" s="50"/>
      <c r="BP4493" s="50"/>
      <c r="BQ4493" s="50"/>
      <c r="BR4493" s="50"/>
      <c r="BS4493" s="50"/>
      <c r="BT4493" s="50"/>
      <c r="BU4493" s="50"/>
      <c r="BV4493" s="50"/>
      <c r="BW4493" s="50"/>
      <c r="BX4493" s="50"/>
      <c r="BY4493" s="50"/>
      <c r="BZ4493" s="50"/>
      <c r="CA4493" s="50"/>
      <c r="CB4493" s="50"/>
      <c r="CC4493" s="50"/>
      <c r="CD4493" s="50"/>
      <c r="CE4493" s="50"/>
      <c r="CF4493" s="50"/>
      <c r="CG4493" s="50"/>
      <c r="CH4493" s="50"/>
      <c r="CI4493" s="50"/>
      <c r="CJ4493" s="50"/>
      <c r="CK4493" s="50"/>
      <c r="CL4493" s="50"/>
      <c r="CM4493" s="50"/>
      <c r="CN4493" s="50"/>
      <c r="CO4493" s="50"/>
      <c r="CP4493" s="50"/>
      <c r="CQ4493" s="50"/>
      <c r="CR4493" s="50"/>
      <c r="CS4493" s="50"/>
      <c r="CT4493" s="50"/>
      <c r="CU4493" s="50"/>
      <c r="CV4493" s="50"/>
      <c r="CW4493" s="50"/>
      <c r="CX4493" s="50"/>
      <c r="CY4493" s="50"/>
      <c r="CZ4493" s="50"/>
      <c r="DA4493" s="50"/>
      <c r="DB4493" s="50"/>
      <c r="DC4493" s="50"/>
      <c r="DD4493" s="50"/>
      <c r="DE4493" s="50"/>
      <c r="DF4493" s="50"/>
      <c r="DG4493" s="50"/>
    </row>
    <row r="4494" spans="1:111" x14ac:dyDescent="0.2">
      <c r="A4494" s="562"/>
      <c r="B4494" s="562"/>
      <c r="C4494" s="562"/>
      <c r="D4494" s="78" t="s">
        <v>851</v>
      </c>
      <c r="E4494" s="362">
        <v>320</v>
      </c>
      <c r="F4494" s="352">
        <f t="shared" si="138"/>
        <v>192</v>
      </c>
      <c r="G4494" s="352">
        <f t="shared" si="139"/>
        <v>160</v>
      </c>
      <c r="H4494" s="50"/>
      <c r="I4494" s="50"/>
      <c r="J4494" s="50"/>
      <c r="K4494" s="50"/>
      <c r="L4494" s="50"/>
      <c r="M4494" s="50"/>
      <c r="N4494" s="50"/>
      <c r="O4494" s="50"/>
      <c r="P4494" s="50"/>
      <c r="Q4494" s="50"/>
      <c r="R4494" s="50"/>
      <c r="S4494" s="50"/>
      <c r="T4494" s="50"/>
      <c r="U4494" s="50"/>
      <c r="V4494" s="50"/>
      <c r="W4494" s="50"/>
      <c r="X4494" s="50"/>
      <c r="Y4494" s="50"/>
      <c r="Z4494" s="50"/>
      <c r="AA4494" s="50"/>
      <c r="AB4494" s="50"/>
      <c r="AC4494" s="50"/>
      <c r="AD4494" s="50"/>
      <c r="AE4494" s="50"/>
      <c r="AF4494" s="50"/>
      <c r="AG4494" s="50"/>
      <c r="AH4494" s="50"/>
      <c r="AI4494" s="50"/>
      <c r="AJ4494" s="50"/>
      <c r="AK4494" s="50"/>
      <c r="AL4494" s="50"/>
      <c r="AM4494" s="50"/>
      <c r="AN4494" s="50"/>
      <c r="AO4494" s="50"/>
      <c r="AP4494" s="50"/>
      <c r="AQ4494" s="50"/>
      <c r="AR4494" s="50"/>
      <c r="AS4494" s="50"/>
      <c r="AT4494" s="50"/>
      <c r="AU4494" s="50"/>
      <c r="AV4494" s="50"/>
      <c r="AW4494" s="50"/>
      <c r="AX4494" s="50"/>
      <c r="AY4494" s="50"/>
      <c r="AZ4494" s="50"/>
      <c r="BA4494" s="50"/>
      <c r="BB4494" s="50"/>
      <c r="BC4494" s="50"/>
      <c r="BD4494" s="50"/>
      <c r="BE4494" s="50"/>
      <c r="BF4494" s="50"/>
      <c r="BG4494" s="50"/>
      <c r="BH4494" s="50"/>
      <c r="BI4494" s="50"/>
      <c r="BJ4494" s="50"/>
      <c r="BK4494" s="50"/>
      <c r="BL4494" s="50"/>
      <c r="BM4494" s="50"/>
      <c r="BN4494" s="50"/>
      <c r="BO4494" s="50"/>
      <c r="BP4494" s="50"/>
      <c r="BQ4494" s="50"/>
      <c r="BR4494" s="50"/>
      <c r="BS4494" s="50"/>
      <c r="BT4494" s="50"/>
      <c r="BU4494" s="50"/>
      <c r="BV4494" s="50"/>
      <c r="BW4494" s="50"/>
      <c r="BX4494" s="50"/>
      <c r="BY4494" s="50"/>
      <c r="BZ4494" s="50"/>
      <c r="CA4494" s="50"/>
      <c r="CB4494" s="50"/>
      <c r="CC4494" s="50"/>
      <c r="CD4494" s="50"/>
      <c r="CE4494" s="50"/>
      <c r="CF4494" s="50"/>
      <c r="CG4494" s="50"/>
      <c r="CH4494" s="50"/>
      <c r="CI4494" s="50"/>
      <c r="CJ4494" s="50"/>
      <c r="CK4494" s="50"/>
      <c r="CL4494" s="50"/>
      <c r="CM4494" s="50"/>
      <c r="CN4494" s="50"/>
      <c r="CO4494" s="50"/>
      <c r="CP4494" s="50"/>
      <c r="CQ4494" s="50"/>
      <c r="CR4494" s="50"/>
      <c r="CS4494" s="50"/>
      <c r="CT4494" s="50"/>
      <c r="CU4494" s="50"/>
      <c r="CV4494" s="50"/>
      <c r="CW4494" s="50"/>
      <c r="CX4494" s="50"/>
      <c r="CY4494" s="50"/>
      <c r="CZ4494" s="50"/>
      <c r="DA4494" s="50"/>
      <c r="DB4494" s="50"/>
      <c r="DC4494" s="50"/>
      <c r="DD4494" s="50"/>
      <c r="DE4494" s="50"/>
      <c r="DF4494" s="50"/>
      <c r="DG4494" s="50"/>
    </row>
    <row r="4495" spans="1:111" x14ac:dyDescent="0.2">
      <c r="A4495" s="560" t="s">
        <v>120</v>
      </c>
      <c r="B4495" s="560" t="s">
        <v>120</v>
      </c>
      <c r="C4495" s="560"/>
      <c r="D4495" s="75" t="s">
        <v>533</v>
      </c>
      <c r="E4495" s="362">
        <v>350</v>
      </c>
      <c r="F4495" s="352">
        <f t="shared" ref="F4495:F4558" si="140">IFERROR(E4495*0.6,0)</f>
        <v>210</v>
      </c>
      <c r="G4495" s="352">
        <f t="shared" ref="G4495:G4558" si="141">IFERROR(E4495*0.5,0)</f>
        <v>175</v>
      </c>
      <c r="H4495" s="50"/>
      <c r="I4495" s="50"/>
      <c r="J4495" s="50"/>
      <c r="K4495" s="50"/>
      <c r="L4495" s="50"/>
      <c r="M4495" s="50"/>
      <c r="N4495" s="50"/>
      <c r="O4495" s="50"/>
      <c r="P4495" s="50"/>
      <c r="Q4495" s="50"/>
      <c r="R4495" s="50"/>
      <c r="S4495" s="50"/>
      <c r="T4495" s="50"/>
      <c r="U4495" s="50"/>
      <c r="V4495" s="50"/>
      <c r="W4495" s="50"/>
      <c r="X4495" s="50"/>
      <c r="Y4495" s="50"/>
      <c r="Z4495" s="50"/>
      <c r="AA4495" s="50"/>
      <c r="AB4495" s="50"/>
      <c r="AC4495" s="50"/>
      <c r="AD4495" s="50"/>
      <c r="AE4495" s="50"/>
      <c r="AF4495" s="50"/>
      <c r="AG4495" s="50"/>
      <c r="AH4495" s="50"/>
      <c r="AI4495" s="50"/>
      <c r="AJ4495" s="50"/>
      <c r="AK4495" s="50"/>
      <c r="AL4495" s="50"/>
      <c r="AM4495" s="50"/>
      <c r="AN4495" s="50"/>
      <c r="AO4495" s="50"/>
      <c r="AP4495" s="50"/>
      <c r="AQ4495" s="50"/>
      <c r="AR4495" s="50"/>
      <c r="AS4495" s="50"/>
      <c r="AT4495" s="50"/>
      <c r="AU4495" s="50"/>
      <c r="AV4495" s="50"/>
      <c r="AW4495" s="50"/>
      <c r="AX4495" s="50"/>
      <c r="AY4495" s="50"/>
      <c r="AZ4495" s="50"/>
      <c r="BA4495" s="50"/>
      <c r="BB4495" s="50"/>
      <c r="BC4495" s="50"/>
      <c r="BD4495" s="50"/>
      <c r="BE4495" s="50"/>
      <c r="BF4495" s="50"/>
      <c r="BG4495" s="50"/>
      <c r="BH4495" s="50"/>
      <c r="BI4495" s="50"/>
      <c r="BJ4495" s="50"/>
      <c r="BK4495" s="50"/>
      <c r="BL4495" s="50"/>
      <c r="BM4495" s="50"/>
      <c r="BN4495" s="50"/>
      <c r="BO4495" s="50"/>
      <c r="BP4495" s="50"/>
      <c r="BQ4495" s="50"/>
      <c r="BR4495" s="50"/>
      <c r="BS4495" s="50"/>
      <c r="BT4495" s="50"/>
      <c r="BU4495" s="50"/>
      <c r="BV4495" s="50"/>
      <c r="BW4495" s="50"/>
      <c r="BX4495" s="50"/>
      <c r="BY4495" s="50"/>
      <c r="BZ4495" s="50"/>
      <c r="CA4495" s="50"/>
      <c r="CB4495" s="50"/>
      <c r="CC4495" s="50"/>
      <c r="CD4495" s="50"/>
      <c r="CE4495" s="50"/>
      <c r="CF4495" s="50"/>
      <c r="CG4495" s="50"/>
      <c r="CH4495" s="50"/>
      <c r="CI4495" s="50"/>
      <c r="CJ4495" s="50"/>
      <c r="CK4495" s="50"/>
      <c r="CL4495" s="50"/>
      <c r="CM4495" s="50"/>
      <c r="CN4495" s="50"/>
      <c r="CO4495" s="50"/>
      <c r="CP4495" s="50"/>
      <c r="CQ4495" s="50"/>
      <c r="CR4495" s="50"/>
      <c r="CS4495" s="50"/>
      <c r="CT4495" s="50"/>
      <c r="CU4495" s="50"/>
      <c r="CV4495" s="50"/>
      <c r="CW4495" s="50"/>
      <c r="CX4495" s="50"/>
      <c r="CY4495" s="50"/>
      <c r="CZ4495" s="50"/>
      <c r="DA4495" s="50"/>
      <c r="DB4495" s="50"/>
      <c r="DC4495" s="50"/>
      <c r="DD4495" s="50"/>
      <c r="DE4495" s="50"/>
      <c r="DF4495" s="50"/>
      <c r="DG4495" s="50"/>
    </row>
    <row r="4496" spans="1:111" ht="25.5" x14ac:dyDescent="0.2">
      <c r="A4496" s="562"/>
      <c r="B4496" s="562"/>
      <c r="C4496" s="562"/>
      <c r="D4496" s="78" t="s">
        <v>852</v>
      </c>
      <c r="E4496" s="360">
        <v>300</v>
      </c>
      <c r="F4496" s="352">
        <f t="shared" si="140"/>
        <v>180</v>
      </c>
      <c r="G4496" s="352">
        <f t="shared" si="141"/>
        <v>150</v>
      </c>
      <c r="H4496" s="50"/>
      <c r="I4496" s="50"/>
      <c r="J4496" s="50"/>
      <c r="K4496" s="50"/>
      <c r="L4496" s="50"/>
      <c r="M4496" s="50"/>
      <c r="N4496" s="50"/>
      <c r="O4496" s="50"/>
      <c r="P4496" s="50"/>
      <c r="Q4496" s="50"/>
      <c r="R4496" s="50"/>
      <c r="S4496" s="50"/>
      <c r="T4496" s="50"/>
      <c r="U4496" s="50"/>
      <c r="V4496" s="50"/>
      <c r="W4496" s="50"/>
      <c r="X4496" s="50"/>
      <c r="Y4496" s="50"/>
      <c r="Z4496" s="50"/>
      <c r="AA4496" s="50"/>
      <c r="AB4496" s="50"/>
      <c r="AC4496" s="50"/>
      <c r="AD4496" s="50"/>
      <c r="AE4496" s="50"/>
      <c r="AF4496" s="50"/>
      <c r="AG4496" s="50"/>
      <c r="AH4496" s="50"/>
      <c r="AI4496" s="50"/>
      <c r="AJ4496" s="50"/>
      <c r="AK4496" s="50"/>
      <c r="AL4496" s="50"/>
      <c r="AM4496" s="50"/>
      <c r="AN4496" s="50"/>
      <c r="AO4496" s="50"/>
      <c r="AP4496" s="50"/>
      <c r="AQ4496" s="50"/>
      <c r="AR4496" s="50"/>
      <c r="AS4496" s="50"/>
      <c r="AT4496" s="50"/>
      <c r="AU4496" s="50"/>
      <c r="AV4496" s="50"/>
      <c r="AW4496" s="50"/>
      <c r="AX4496" s="50"/>
      <c r="AY4496" s="50"/>
      <c r="AZ4496" s="50"/>
      <c r="BA4496" s="50"/>
      <c r="BB4496" s="50"/>
      <c r="BC4496" s="50"/>
      <c r="BD4496" s="50"/>
      <c r="BE4496" s="50"/>
      <c r="BF4496" s="50"/>
      <c r="BG4496" s="50"/>
      <c r="BH4496" s="50"/>
      <c r="BI4496" s="50"/>
      <c r="BJ4496" s="50"/>
      <c r="BK4496" s="50"/>
      <c r="BL4496" s="50"/>
      <c r="BM4496" s="50"/>
      <c r="BN4496" s="50"/>
      <c r="BO4496" s="50"/>
      <c r="BP4496" s="50"/>
      <c r="BQ4496" s="50"/>
      <c r="BR4496" s="50"/>
      <c r="BS4496" s="50"/>
      <c r="BT4496" s="50"/>
      <c r="BU4496" s="50"/>
      <c r="BV4496" s="50"/>
      <c r="BW4496" s="50"/>
      <c r="BX4496" s="50"/>
      <c r="BY4496" s="50"/>
      <c r="BZ4496" s="50"/>
      <c r="CA4496" s="50"/>
      <c r="CB4496" s="50"/>
      <c r="CC4496" s="50"/>
      <c r="CD4496" s="50"/>
      <c r="CE4496" s="50"/>
      <c r="CF4496" s="50"/>
      <c r="CG4496" s="50"/>
      <c r="CH4496" s="50"/>
      <c r="CI4496" s="50"/>
      <c r="CJ4496" s="50"/>
      <c r="CK4496" s="50"/>
      <c r="CL4496" s="50"/>
      <c r="CM4496" s="50"/>
      <c r="CN4496" s="50"/>
      <c r="CO4496" s="50"/>
      <c r="CP4496" s="50"/>
      <c r="CQ4496" s="50"/>
      <c r="CR4496" s="50"/>
      <c r="CS4496" s="50"/>
      <c r="CT4496" s="50"/>
      <c r="CU4496" s="50"/>
      <c r="CV4496" s="50"/>
      <c r="CW4496" s="50"/>
      <c r="CX4496" s="50"/>
      <c r="CY4496" s="50"/>
      <c r="CZ4496" s="50"/>
      <c r="DA4496" s="50"/>
      <c r="DB4496" s="50"/>
      <c r="DC4496" s="50"/>
      <c r="DD4496" s="50"/>
      <c r="DE4496" s="50"/>
      <c r="DF4496" s="50"/>
      <c r="DG4496" s="50"/>
    </row>
    <row r="4497" spans="1:111" ht="25.5" x14ac:dyDescent="0.2">
      <c r="A4497" s="205" t="s">
        <v>121</v>
      </c>
      <c r="B4497" s="205" t="s">
        <v>121</v>
      </c>
      <c r="C4497" s="205"/>
      <c r="D4497" s="78" t="s">
        <v>853</v>
      </c>
      <c r="E4497" s="360">
        <v>220</v>
      </c>
      <c r="F4497" s="352">
        <f t="shared" si="140"/>
        <v>132</v>
      </c>
      <c r="G4497" s="352">
        <f t="shared" si="141"/>
        <v>110</v>
      </c>
      <c r="H4497" s="50"/>
      <c r="I4497" s="50"/>
      <c r="J4497" s="50"/>
      <c r="K4497" s="50"/>
      <c r="L4497" s="50"/>
      <c r="M4497" s="50"/>
      <c r="N4497" s="50"/>
      <c r="O4497" s="50"/>
      <c r="P4497" s="50"/>
      <c r="Q4497" s="50"/>
      <c r="R4497" s="50"/>
      <c r="S4497" s="50"/>
      <c r="T4497" s="50"/>
      <c r="U4497" s="50"/>
      <c r="V4497" s="50"/>
      <c r="W4497" s="50"/>
      <c r="X4497" s="50"/>
      <c r="Y4497" s="50"/>
      <c r="Z4497" s="50"/>
      <c r="AA4497" s="50"/>
      <c r="AB4497" s="50"/>
      <c r="AC4497" s="50"/>
      <c r="AD4497" s="50"/>
      <c r="AE4497" s="50"/>
      <c r="AF4497" s="50"/>
      <c r="AG4497" s="50"/>
      <c r="AH4497" s="50"/>
      <c r="AI4497" s="50"/>
      <c r="AJ4497" s="50"/>
      <c r="AK4497" s="50"/>
      <c r="AL4497" s="50"/>
      <c r="AM4497" s="50"/>
      <c r="AN4497" s="50"/>
      <c r="AO4497" s="50"/>
      <c r="AP4497" s="50"/>
      <c r="AQ4497" s="50"/>
      <c r="AR4497" s="50"/>
      <c r="AS4497" s="50"/>
      <c r="AT4497" s="50"/>
      <c r="AU4497" s="50"/>
      <c r="AV4497" s="50"/>
      <c r="AW4497" s="50"/>
      <c r="AX4497" s="50"/>
      <c r="AY4497" s="50"/>
      <c r="AZ4497" s="50"/>
      <c r="BA4497" s="50"/>
      <c r="BB4497" s="50"/>
      <c r="BC4497" s="50"/>
      <c r="BD4497" s="50"/>
      <c r="BE4497" s="50"/>
      <c r="BF4497" s="50"/>
      <c r="BG4497" s="50"/>
      <c r="BH4497" s="50"/>
      <c r="BI4497" s="50"/>
      <c r="BJ4497" s="50"/>
      <c r="BK4497" s="50"/>
      <c r="BL4497" s="50"/>
      <c r="BM4497" s="50"/>
      <c r="BN4497" s="50"/>
      <c r="BO4497" s="50"/>
      <c r="BP4497" s="50"/>
      <c r="BQ4497" s="50"/>
      <c r="BR4497" s="50"/>
      <c r="BS4497" s="50"/>
      <c r="BT4497" s="50"/>
      <c r="BU4497" s="50"/>
      <c r="BV4497" s="50"/>
      <c r="BW4497" s="50"/>
      <c r="BX4497" s="50"/>
      <c r="BY4497" s="50"/>
      <c r="BZ4497" s="50"/>
      <c r="CA4497" s="50"/>
      <c r="CB4497" s="50"/>
      <c r="CC4497" s="50"/>
      <c r="CD4497" s="50"/>
      <c r="CE4497" s="50"/>
      <c r="CF4497" s="50"/>
      <c r="CG4497" s="50"/>
      <c r="CH4497" s="50"/>
      <c r="CI4497" s="50"/>
      <c r="CJ4497" s="50"/>
      <c r="CK4497" s="50"/>
      <c r="CL4497" s="50"/>
      <c r="CM4497" s="50"/>
      <c r="CN4497" s="50"/>
      <c r="CO4497" s="50"/>
      <c r="CP4497" s="50"/>
      <c r="CQ4497" s="50"/>
      <c r="CR4497" s="50"/>
      <c r="CS4497" s="50"/>
      <c r="CT4497" s="50"/>
      <c r="CU4497" s="50"/>
      <c r="CV4497" s="50"/>
      <c r="CW4497" s="50"/>
      <c r="CX4497" s="50"/>
      <c r="CY4497" s="50"/>
      <c r="CZ4497" s="50"/>
      <c r="DA4497" s="50"/>
      <c r="DB4497" s="50"/>
      <c r="DC4497" s="50"/>
      <c r="DD4497" s="50"/>
      <c r="DE4497" s="50"/>
      <c r="DF4497" s="50"/>
      <c r="DG4497" s="50"/>
    </row>
    <row r="4498" spans="1:111" x14ac:dyDescent="0.2">
      <c r="A4498" s="205" t="s">
        <v>122</v>
      </c>
      <c r="B4498" s="205" t="s">
        <v>122</v>
      </c>
      <c r="C4498" s="205"/>
      <c r="D4498" s="78" t="s">
        <v>854</v>
      </c>
      <c r="E4498" s="362">
        <v>260</v>
      </c>
      <c r="F4498" s="352">
        <f t="shared" si="140"/>
        <v>156</v>
      </c>
      <c r="G4498" s="352">
        <f t="shared" si="141"/>
        <v>130</v>
      </c>
      <c r="H4498" s="50"/>
      <c r="I4498" s="50"/>
      <c r="J4498" s="50"/>
      <c r="K4498" s="50"/>
      <c r="L4498" s="50"/>
      <c r="M4498" s="50"/>
      <c r="N4498" s="50"/>
      <c r="O4498" s="50"/>
      <c r="P4498" s="50"/>
      <c r="Q4498" s="50"/>
      <c r="R4498" s="50"/>
      <c r="S4498" s="50"/>
      <c r="T4498" s="50"/>
      <c r="U4498" s="50"/>
      <c r="V4498" s="50"/>
      <c r="W4498" s="50"/>
      <c r="X4498" s="50"/>
      <c r="Y4498" s="50"/>
      <c r="Z4498" s="50"/>
      <c r="AA4498" s="50"/>
      <c r="AB4498" s="50"/>
      <c r="AC4498" s="50"/>
      <c r="AD4498" s="50"/>
      <c r="AE4498" s="50"/>
      <c r="AF4498" s="50"/>
      <c r="AG4498" s="50"/>
      <c r="AH4498" s="50"/>
      <c r="AI4498" s="50"/>
      <c r="AJ4498" s="50"/>
      <c r="AK4498" s="50"/>
      <c r="AL4498" s="50"/>
      <c r="AM4498" s="50"/>
      <c r="AN4498" s="50"/>
      <c r="AO4498" s="50"/>
      <c r="AP4498" s="50"/>
      <c r="AQ4498" s="50"/>
      <c r="AR4498" s="50"/>
      <c r="AS4498" s="50"/>
      <c r="AT4498" s="50"/>
      <c r="AU4498" s="50"/>
      <c r="AV4498" s="50"/>
      <c r="AW4498" s="50"/>
      <c r="AX4498" s="50"/>
      <c r="AY4498" s="50"/>
      <c r="AZ4498" s="50"/>
      <c r="BA4498" s="50"/>
      <c r="BB4498" s="50"/>
      <c r="BC4498" s="50"/>
      <c r="BD4498" s="50"/>
      <c r="BE4498" s="50"/>
      <c r="BF4498" s="50"/>
      <c r="BG4498" s="50"/>
      <c r="BH4498" s="50"/>
      <c r="BI4498" s="50"/>
      <c r="BJ4498" s="50"/>
      <c r="BK4498" s="50"/>
      <c r="BL4498" s="50"/>
      <c r="BM4498" s="50"/>
      <c r="BN4498" s="50"/>
      <c r="BO4498" s="50"/>
      <c r="BP4498" s="50"/>
      <c r="BQ4498" s="50"/>
      <c r="BR4498" s="50"/>
      <c r="BS4498" s="50"/>
      <c r="BT4498" s="50"/>
      <c r="BU4498" s="50"/>
      <c r="BV4498" s="50"/>
      <c r="BW4498" s="50"/>
      <c r="BX4498" s="50"/>
      <c r="BY4498" s="50"/>
      <c r="BZ4498" s="50"/>
      <c r="CA4498" s="50"/>
      <c r="CB4498" s="50"/>
      <c r="CC4498" s="50"/>
      <c r="CD4498" s="50"/>
      <c r="CE4498" s="50"/>
      <c r="CF4498" s="50"/>
      <c r="CG4498" s="50"/>
      <c r="CH4498" s="50"/>
      <c r="CI4498" s="50"/>
      <c r="CJ4498" s="50"/>
      <c r="CK4498" s="50"/>
      <c r="CL4498" s="50"/>
      <c r="CM4498" s="50"/>
      <c r="CN4498" s="50"/>
      <c r="CO4498" s="50"/>
      <c r="CP4498" s="50"/>
      <c r="CQ4498" s="50"/>
      <c r="CR4498" s="50"/>
      <c r="CS4498" s="50"/>
      <c r="CT4498" s="50"/>
      <c r="CU4498" s="50"/>
      <c r="CV4498" s="50"/>
      <c r="CW4498" s="50"/>
      <c r="CX4498" s="50"/>
      <c r="CY4498" s="50"/>
      <c r="CZ4498" s="50"/>
      <c r="DA4498" s="50"/>
      <c r="DB4498" s="50"/>
      <c r="DC4498" s="50"/>
      <c r="DD4498" s="50"/>
      <c r="DE4498" s="50"/>
      <c r="DF4498" s="50"/>
      <c r="DG4498" s="50"/>
    </row>
    <row r="4499" spans="1:111" x14ac:dyDescent="0.2">
      <c r="A4499" s="205" t="s">
        <v>123</v>
      </c>
      <c r="B4499" s="205" t="s">
        <v>123</v>
      </c>
      <c r="C4499" s="205"/>
      <c r="D4499" s="78" t="s">
        <v>855</v>
      </c>
      <c r="E4499" s="362">
        <v>200</v>
      </c>
      <c r="F4499" s="352">
        <f t="shared" si="140"/>
        <v>120</v>
      </c>
      <c r="G4499" s="352">
        <f t="shared" si="141"/>
        <v>100</v>
      </c>
      <c r="H4499" s="50"/>
      <c r="I4499" s="50"/>
      <c r="J4499" s="50"/>
      <c r="K4499" s="50"/>
      <c r="L4499" s="50"/>
      <c r="M4499" s="50"/>
      <c r="N4499" s="50"/>
      <c r="O4499" s="50"/>
      <c r="P4499" s="50"/>
      <c r="Q4499" s="50"/>
      <c r="R4499" s="50"/>
      <c r="S4499" s="50"/>
      <c r="T4499" s="50"/>
      <c r="U4499" s="50"/>
      <c r="V4499" s="50"/>
      <c r="W4499" s="50"/>
      <c r="X4499" s="50"/>
      <c r="Y4499" s="50"/>
      <c r="Z4499" s="50"/>
      <c r="AA4499" s="50"/>
      <c r="AB4499" s="50"/>
      <c r="AC4499" s="50"/>
      <c r="AD4499" s="50"/>
      <c r="AE4499" s="50"/>
      <c r="AF4499" s="50"/>
      <c r="AG4499" s="50"/>
      <c r="AH4499" s="50"/>
      <c r="AI4499" s="50"/>
      <c r="AJ4499" s="50"/>
      <c r="AK4499" s="50"/>
      <c r="AL4499" s="50"/>
      <c r="AM4499" s="50"/>
      <c r="AN4499" s="50"/>
      <c r="AO4499" s="50"/>
      <c r="AP4499" s="50"/>
      <c r="AQ4499" s="50"/>
      <c r="AR4499" s="50"/>
      <c r="AS4499" s="50"/>
      <c r="AT4499" s="50"/>
      <c r="AU4499" s="50"/>
      <c r="AV4499" s="50"/>
      <c r="AW4499" s="50"/>
      <c r="AX4499" s="50"/>
      <c r="AY4499" s="50"/>
      <c r="AZ4499" s="50"/>
      <c r="BA4499" s="50"/>
      <c r="BB4499" s="50"/>
      <c r="BC4499" s="50"/>
      <c r="BD4499" s="50"/>
      <c r="BE4499" s="50"/>
      <c r="BF4499" s="50"/>
      <c r="BG4499" s="50"/>
      <c r="BH4499" s="50"/>
      <c r="BI4499" s="50"/>
      <c r="BJ4499" s="50"/>
      <c r="BK4499" s="50"/>
      <c r="BL4499" s="50"/>
      <c r="BM4499" s="50"/>
      <c r="BN4499" s="50"/>
      <c r="BO4499" s="50"/>
      <c r="BP4499" s="50"/>
      <c r="BQ4499" s="50"/>
      <c r="BR4499" s="50"/>
      <c r="BS4499" s="50"/>
      <c r="BT4499" s="50"/>
      <c r="BU4499" s="50"/>
      <c r="BV4499" s="50"/>
      <c r="BW4499" s="50"/>
      <c r="BX4499" s="50"/>
      <c r="BY4499" s="50"/>
      <c r="BZ4499" s="50"/>
      <c r="CA4499" s="50"/>
      <c r="CB4499" s="50"/>
      <c r="CC4499" s="50"/>
      <c r="CD4499" s="50"/>
      <c r="CE4499" s="50"/>
      <c r="CF4499" s="50"/>
      <c r="CG4499" s="50"/>
      <c r="CH4499" s="50"/>
      <c r="CI4499" s="50"/>
      <c r="CJ4499" s="50"/>
      <c r="CK4499" s="50"/>
      <c r="CL4499" s="50"/>
      <c r="CM4499" s="50"/>
      <c r="CN4499" s="50"/>
      <c r="CO4499" s="50"/>
      <c r="CP4499" s="50"/>
      <c r="CQ4499" s="50"/>
      <c r="CR4499" s="50"/>
      <c r="CS4499" s="50"/>
      <c r="CT4499" s="50"/>
      <c r="CU4499" s="50"/>
      <c r="CV4499" s="50"/>
      <c r="CW4499" s="50"/>
      <c r="CX4499" s="50"/>
      <c r="CY4499" s="50"/>
      <c r="CZ4499" s="50"/>
      <c r="DA4499" s="50"/>
      <c r="DB4499" s="50"/>
      <c r="DC4499" s="50"/>
      <c r="DD4499" s="50"/>
      <c r="DE4499" s="50"/>
      <c r="DF4499" s="50"/>
      <c r="DG4499" s="50"/>
    </row>
    <row r="4500" spans="1:111" x14ac:dyDescent="0.2">
      <c r="A4500" s="205" t="s">
        <v>161</v>
      </c>
      <c r="B4500" s="205" t="s">
        <v>161</v>
      </c>
      <c r="C4500" s="205"/>
      <c r="D4500" s="78" t="s">
        <v>856</v>
      </c>
      <c r="E4500" s="360">
        <v>300</v>
      </c>
      <c r="F4500" s="352">
        <f t="shared" si="140"/>
        <v>180</v>
      </c>
      <c r="G4500" s="352">
        <f t="shared" si="141"/>
        <v>150</v>
      </c>
      <c r="H4500" s="50"/>
      <c r="I4500" s="50"/>
      <c r="J4500" s="50"/>
      <c r="K4500" s="50"/>
      <c r="L4500" s="50"/>
      <c r="M4500" s="50"/>
      <c r="N4500" s="50"/>
      <c r="O4500" s="50"/>
      <c r="P4500" s="50"/>
      <c r="Q4500" s="50"/>
      <c r="R4500" s="50"/>
      <c r="S4500" s="50"/>
      <c r="T4500" s="50"/>
      <c r="U4500" s="50"/>
      <c r="V4500" s="50"/>
      <c r="W4500" s="50"/>
      <c r="X4500" s="50"/>
      <c r="Y4500" s="50"/>
      <c r="Z4500" s="50"/>
      <c r="AA4500" s="50"/>
      <c r="AB4500" s="50"/>
      <c r="AC4500" s="50"/>
      <c r="AD4500" s="50"/>
      <c r="AE4500" s="50"/>
      <c r="AF4500" s="50"/>
      <c r="AG4500" s="50"/>
      <c r="AH4500" s="50"/>
      <c r="AI4500" s="50"/>
      <c r="AJ4500" s="50"/>
      <c r="AK4500" s="50"/>
      <c r="AL4500" s="50"/>
      <c r="AM4500" s="50"/>
      <c r="AN4500" s="50"/>
      <c r="AO4500" s="50"/>
      <c r="AP4500" s="50"/>
      <c r="AQ4500" s="50"/>
      <c r="AR4500" s="50"/>
      <c r="AS4500" s="50"/>
      <c r="AT4500" s="50"/>
      <c r="AU4500" s="50"/>
      <c r="AV4500" s="50"/>
      <c r="AW4500" s="50"/>
      <c r="AX4500" s="50"/>
      <c r="AY4500" s="50"/>
      <c r="AZ4500" s="50"/>
      <c r="BA4500" s="50"/>
      <c r="BB4500" s="50"/>
      <c r="BC4500" s="50"/>
      <c r="BD4500" s="50"/>
      <c r="BE4500" s="50"/>
      <c r="BF4500" s="50"/>
      <c r="BG4500" s="50"/>
      <c r="BH4500" s="50"/>
      <c r="BI4500" s="50"/>
      <c r="BJ4500" s="50"/>
      <c r="BK4500" s="50"/>
      <c r="BL4500" s="50"/>
      <c r="BM4500" s="50"/>
      <c r="BN4500" s="50"/>
      <c r="BO4500" s="50"/>
      <c r="BP4500" s="50"/>
      <c r="BQ4500" s="50"/>
      <c r="BR4500" s="50"/>
      <c r="BS4500" s="50"/>
      <c r="BT4500" s="50"/>
      <c r="BU4500" s="50"/>
      <c r="BV4500" s="50"/>
      <c r="BW4500" s="50"/>
      <c r="BX4500" s="50"/>
      <c r="BY4500" s="50"/>
      <c r="BZ4500" s="50"/>
      <c r="CA4500" s="50"/>
      <c r="CB4500" s="50"/>
      <c r="CC4500" s="50"/>
      <c r="CD4500" s="50"/>
      <c r="CE4500" s="50"/>
      <c r="CF4500" s="50"/>
      <c r="CG4500" s="50"/>
      <c r="CH4500" s="50"/>
      <c r="CI4500" s="50"/>
      <c r="CJ4500" s="50"/>
      <c r="CK4500" s="50"/>
      <c r="CL4500" s="50"/>
      <c r="CM4500" s="50"/>
      <c r="CN4500" s="50"/>
      <c r="CO4500" s="50"/>
      <c r="CP4500" s="50"/>
      <c r="CQ4500" s="50"/>
      <c r="CR4500" s="50"/>
      <c r="CS4500" s="50"/>
      <c r="CT4500" s="50"/>
      <c r="CU4500" s="50"/>
      <c r="CV4500" s="50"/>
      <c r="CW4500" s="50"/>
      <c r="CX4500" s="50"/>
      <c r="CY4500" s="50"/>
      <c r="CZ4500" s="50"/>
      <c r="DA4500" s="50"/>
      <c r="DB4500" s="50"/>
      <c r="DC4500" s="50"/>
      <c r="DD4500" s="50"/>
      <c r="DE4500" s="50"/>
      <c r="DF4500" s="50"/>
      <c r="DG4500" s="50"/>
    </row>
    <row r="4501" spans="1:111" ht="25.5" x14ac:dyDescent="0.2">
      <c r="A4501" s="205" t="s">
        <v>162</v>
      </c>
      <c r="B4501" s="205" t="s">
        <v>162</v>
      </c>
      <c r="C4501" s="205"/>
      <c r="D4501" s="78" t="s">
        <v>857</v>
      </c>
      <c r="E4501" s="362">
        <v>350</v>
      </c>
      <c r="F4501" s="352">
        <f t="shared" si="140"/>
        <v>210</v>
      </c>
      <c r="G4501" s="352">
        <f t="shared" si="141"/>
        <v>175</v>
      </c>
      <c r="H4501" s="50"/>
      <c r="I4501" s="50"/>
      <c r="J4501" s="50"/>
      <c r="K4501" s="50"/>
      <c r="L4501" s="50"/>
      <c r="M4501" s="50"/>
      <c r="N4501" s="50"/>
      <c r="O4501" s="50"/>
      <c r="P4501" s="50"/>
      <c r="Q4501" s="50"/>
      <c r="R4501" s="50"/>
      <c r="S4501" s="50"/>
      <c r="T4501" s="50"/>
      <c r="U4501" s="50"/>
      <c r="V4501" s="50"/>
      <c r="W4501" s="50"/>
      <c r="X4501" s="50"/>
      <c r="Y4501" s="50"/>
      <c r="Z4501" s="50"/>
      <c r="AA4501" s="50"/>
      <c r="AB4501" s="50"/>
      <c r="AC4501" s="50"/>
      <c r="AD4501" s="50"/>
      <c r="AE4501" s="50"/>
      <c r="AF4501" s="50"/>
      <c r="AG4501" s="50"/>
      <c r="AH4501" s="50"/>
      <c r="AI4501" s="50"/>
      <c r="AJ4501" s="50"/>
      <c r="AK4501" s="50"/>
      <c r="AL4501" s="50"/>
      <c r="AM4501" s="50"/>
      <c r="AN4501" s="50"/>
      <c r="AO4501" s="50"/>
      <c r="AP4501" s="50"/>
      <c r="AQ4501" s="50"/>
      <c r="AR4501" s="50"/>
      <c r="AS4501" s="50"/>
      <c r="AT4501" s="50"/>
      <c r="AU4501" s="50"/>
      <c r="AV4501" s="50"/>
      <c r="AW4501" s="50"/>
      <c r="AX4501" s="50"/>
      <c r="AY4501" s="50"/>
      <c r="AZ4501" s="50"/>
      <c r="BA4501" s="50"/>
      <c r="BB4501" s="50"/>
      <c r="BC4501" s="50"/>
      <c r="BD4501" s="50"/>
      <c r="BE4501" s="50"/>
      <c r="BF4501" s="50"/>
      <c r="BG4501" s="50"/>
      <c r="BH4501" s="50"/>
      <c r="BI4501" s="50"/>
      <c r="BJ4501" s="50"/>
      <c r="BK4501" s="50"/>
      <c r="BL4501" s="50"/>
      <c r="BM4501" s="50"/>
      <c r="BN4501" s="50"/>
      <c r="BO4501" s="50"/>
      <c r="BP4501" s="50"/>
      <c r="BQ4501" s="50"/>
      <c r="BR4501" s="50"/>
      <c r="BS4501" s="50"/>
      <c r="BT4501" s="50"/>
      <c r="BU4501" s="50"/>
      <c r="BV4501" s="50"/>
      <c r="BW4501" s="50"/>
      <c r="BX4501" s="50"/>
      <c r="BY4501" s="50"/>
      <c r="BZ4501" s="50"/>
      <c r="CA4501" s="50"/>
      <c r="CB4501" s="50"/>
      <c r="CC4501" s="50"/>
      <c r="CD4501" s="50"/>
      <c r="CE4501" s="50"/>
      <c r="CF4501" s="50"/>
      <c r="CG4501" s="50"/>
      <c r="CH4501" s="50"/>
      <c r="CI4501" s="50"/>
      <c r="CJ4501" s="50"/>
      <c r="CK4501" s="50"/>
      <c r="CL4501" s="50"/>
      <c r="CM4501" s="50"/>
      <c r="CN4501" s="50"/>
      <c r="CO4501" s="50"/>
      <c r="CP4501" s="50"/>
      <c r="CQ4501" s="50"/>
      <c r="CR4501" s="50"/>
      <c r="CS4501" s="50"/>
      <c r="CT4501" s="50"/>
      <c r="CU4501" s="50"/>
      <c r="CV4501" s="50"/>
      <c r="CW4501" s="50"/>
      <c r="CX4501" s="50"/>
      <c r="CY4501" s="50"/>
      <c r="CZ4501" s="50"/>
      <c r="DA4501" s="50"/>
      <c r="DB4501" s="50"/>
      <c r="DC4501" s="50"/>
      <c r="DD4501" s="50"/>
      <c r="DE4501" s="50"/>
      <c r="DF4501" s="50"/>
      <c r="DG4501" s="50"/>
    </row>
    <row r="4502" spans="1:111" x14ac:dyDescent="0.2">
      <c r="A4502" s="200" t="s">
        <v>3875</v>
      </c>
      <c r="B4502" s="16" t="s">
        <v>3875</v>
      </c>
      <c r="C4502" s="205"/>
      <c r="D4502" s="75" t="s">
        <v>3876</v>
      </c>
      <c r="E4502" s="353">
        <v>0</v>
      </c>
      <c r="F4502" s="352">
        <f t="shared" si="140"/>
        <v>0</v>
      </c>
      <c r="G4502" s="352">
        <f t="shared" si="141"/>
        <v>0</v>
      </c>
      <c r="H4502" s="50"/>
      <c r="I4502" s="50"/>
      <c r="J4502" s="50"/>
      <c r="K4502" s="50"/>
      <c r="L4502" s="50"/>
      <c r="M4502" s="50"/>
      <c r="N4502" s="50"/>
      <c r="O4502" s="50"/>
      <c r="P4502" s="50"/>
      <c r="Q4502" s="50"/>
      <c r="R4502" s="50"/>
      <c r="S4502" s="50"/>
      <c r="T4502" s="50"/>
      <c r="U4502" s="50"/>
      <c r="V4502" s="50"/>
      <c r="W4502" s="50"/>
      <c r="X4502" s="50"/>
      <c r="Y4502" s="50"/>
      <c r="Z4502" s="50"/>
      <c r="AA4502" s="50"/>
      <c r="AB4502" s="50"/>
      <c r="AC4502" s="50"/>
      <c r="AD4502" s="50"/>
      <c r="AE4502" s="50"/>
      <c r="AF4502" s="50"/>
      <c r="AG4502" s="50"/>
      <c r="AH4502" s="50"/>
      <c r="AI4502" s="50"/>
      <c r="AJ4502" s="50"/>
      <c r="AK4502" s="50"/>
      <c r="AL4502" s="50"/>
      <c r="AM4502" s="50"/>
      <c r="AN4502" s="50"/>
      <c r="AO4502" s="50"/>
      <c r="AP4502" s="50"/>
      <c r="AQ4502" s="50"/>
      <c r="AR4502" s="50"/>
      <c r="AS4502" s="50"/>
      <c r="AT4502" s="50"/>
      <c r="AU4502" s="50"/>
      <c r="AV4502" s="50"/>
      <c r="AW4502" s="50"/>
      <c r="AX4502" s="50"/>
      <c r="AY4502" s="50"/>
      <c r="AZ4502" s="50"/>
      <c r="BA4502" s="50"/>
      <c r="BB4502" s="50"/>
      <c r="BC4502" s="50"/>
      <c r="BD4502" s="50"/>
      <c r="BE4502" s="50"/>
      <c r="BF4502" s="50"/>
      <c r="BG4502" s="50"/>
      <c r="BH4502" s="50"/>
      <c r="BI4502" s="50"/>
      <c r="BJ4502" s="50"/>
      <c r="BK4502" s="50"/>
      <c r="BL4502" s="50"/>
      <c r="BM4502" s="50"/>
      <c r="BN4502" s="50"/>
      <c r="BO4502" s="50"/>
      <c r="BP4502" s="50"/>
      <c r="BQ4502" s="50"/>
      <c r="BR4502" s="50"/>
      <c r="BS4502" s="50"/>
      <c r="BT4502" s="50"/>
      <c r="BU4502" s="50"/>
      <c r="BV4502" s="50"/>
      <c r="BW4502" s="50"/>
      <c r="BX4502" s="50"/>
      <c r="BY4502" s="50"/>
      <c r="BZ4502" s="50"/>
      <c r="CA4502" s="50"/>
      <c r="CB4502" s="50"/>
      <c r="CC4502" s="50"/>
      <c r="CD4502" s="50"/>
      <c r="CE4502" s="50"/>
      <c r="CF4502" s="50"/>
      <c r="CG4502" s="50"/>
      <c r="CH4502" s="50"/>
      <c r="CI4502" s="50"/>
      <c r="CJ4502" s="50"/>
      <c r="CK4502" s="50"/>
      <c r="CL4502" s="50"/>
      <c r="CM4502" s="50"/>
      <c r="CN4502" s="50"/>
      <c r="CO4502" s="50"/>
      <c r="CP4502" s="50"/>
      <c r="CQ4502" s="50"/>
      <c r="CR4502" s="50"/>
      <c r="CS4502" s="50"/>
      <c r="CT4502" s="50"/>
      <c r="CU4502" s="50"/>
      <c r="CV4502" s="50"/>
      <c r="CW4502" s="50"/>
      <c r="CX4502" s="50"/>
      <c r="CY4502" s="50"/>
      <c r="CZ4502" s="50"/>
      <c r="DA4502" s="50"/>
      <c r="DB4502" s="50"/>
      <c r="DC4502" s="50"/>
      <c r="DD4502" s="50"/>
      <c r="DE4502" s="50"/>
      <c r="DF4502" s="50"/>
      <c r="DG4502" s="50"/>
    </row>
    <row r="4503" spans="1:111" x14ac:dyDescent="0.2">
      <c r="A4503" s="16">
        <v>1</v>
      </c>
      <c r="B4503" s="16">
        <v>1</v>
      </c>
      <c r="C4503" s="205"/>
      <c r="D4503" s="75" t="s">
        <v>1013</v>
      </c>
      <c r="E4503" s="353">
        <v>0</v>
      </c>
      <c r="F4503" s="352">
        <f t="shared" si="140"/>
        <v>0</v>
      </c>
      <c r="G4503" s="352">
        <f t="shared" si="141"/>
        <v>0</v>
      </c>
      <c r="H4503" s="50"/>
      <c r="I4503" s="50"/>
      <c r="J4503" s="50"/>
      <c r="K4503" s="50"/>
      <c r="L4503" s="50"/>
      <c r="M4503" s="50"/>
      <c r="N4503" s="50"/>
      <c r="O4503" s="50"/>
      <c r="P4503" s="50"/>
      <c r="Q4503" s="50"/>
      <c r="R4503" s="50"/>
      <c r="S4503" s="50"/>
      <c r="T4503" s="50"/>
      <c r="U4503" s="50"/>
      <c r="V4503" s="50"/>
      <c r="W4503" s="50"/>
      <c r="X4503" s="50"/>
      <c r="Y4503" s="50"/>
      <c r="Z4503" s="50"/>
      <c r="AA4503" s="50"/>
      <c r="AB4503" s="50"/>
      <c r="AC4503" s="50"/>
      <c r="AD4503" s="50"/>
      <c r="AE4503" s="50"/>
      <c r="AF4503" s="50"/>
      <c r="AG4503" s="50"/>
      <c r="AH4503" s="50"/>
      <c r="AI4503" s="50"/>
      <c r="AJ4503" s="50"/>
      <c r="AK4503" s="50"/>
      <c r="AL4503" s="50"/>
      <c r="AM4503" s="50"/>
      <c r="AN4503" s="50"/>
      <c r="AO4503" s="50"/>
      <c r="AP4503" s="50"/>
      <c r="AQ4503" s="50"/>
      <c r="AR4503" s="50"/>
      <c r="AS4503" s="50"/>
      <c r="AT4503" s="50"/>
      <c r="AU4503" s="50"/>
      <c r="AV4503" s="50"/>
      <c r="AW4503" s="50"/>
      <c r="AX4503" s="50"/>
      <c r="AY4503" s="50"/>
      <c r="AZ4503" s="50"/>
      <c r="BA4503" s="50"/>
      <c r="BB4503" s="50"/>
      <c r="BC4503" s="50"/>
      <c r="BD4503" s="50"/>
      <c r="BE4503" s="50"/>
      <c r="BF4503" s="50"/>
      <c r="BG4503" s="50"/>
      <c r="BH4503" s="50"/>
      <c r="BI4503" s="50"/>
      <c r="BJ4503" s="50"/>
      <c r="BK4503" s="50"/>
      <c r="BL4503" s="50"/>
      <c r="BM4503" s="50"/>
      <c r="BN4503" s="50"/>
      <c r="BO4503" s="50"/>
      <c r="BP4503" s="50"/>
      <c r="BQ4503" s="50"/>
      <c r="BR4503" s="50"/>
      <c r="BS4503" s="50"/>
      <c r="BT4503" s="50"/>
      <c r="BU4503" s="50"/>
      <c r="BV4503" s="50"/>
      <c r="BW4503" s="50"/>
      <c r="BX4503" s="50"/>
      <c r="BY4503" s="50"/>
      <c r="BZ4503" s="50"/>
      <c r="CA4503" s="50"/>
      <c r="CB4503" s="50"/>
      <c r="CC4503" s="50"/>
      <c r="CD4503" s="50"/>
      <c r="CE4503" s="50"/>
      <c r="CF4503" s="50"/>
      <c r="CG4503" s="50"/>
      <c r="CH4503" s="50"/>
      <c r="CI4503" s="50"/>
      <c r="CJ4503" s="50"/>
      <c r="CK4503" s="50"/>
      <c r="CL4503" s="50"/>
      <c r="CM4503" s="50"/>
      <c r="CN4503" s="50"/>
      <c r="CO4503" s="50"/>
      <c r="CP4503" s="50"/>
      <c r="CQ4503" s="50"/>
      <c r="CR4503" s="50"/>
      <c r="CS4503" s="50"/>
      <c r="CT4503" s="50"/>
      <c r="CU4503" s="50"/>
      <c r="CV4503" s="50"/>
      <c r="CW4503" s="50"/>
      <c r="CX4503" s="50"/>
      <c r="CY4503" s="50"/>
      <c r="CZ4503" s="50"/>
      <c r="DA4503" s="50"/>
      <c r="DB4503" s="50"/>
      <c r="DC4503" s="50"/>
      <c r="DD4503" s="50"/>
      <c r="DE4503" s="50"/>
      <c r="DF4503" s="50"/>
      <c r="DG4503" s="50"/>
    </row>
    <row r="4504" spans="1:111" x14ac:dyDescent="0.2">
      <c r="A4504" s="205" t="s">
        <v>76</v>
      </c>
      <c r="B4504" s="205" t="s">
        <v>76</v>
      </c>
      <c r="C4504" s="205"/>
      <c r="D4504" s="75" t="s">
        <v>3877</v>
      </c>
      <c r="E4504" s="353">
        <v>0</v>
      </c>
      <c r="F4504" s="352">
        <f t="shared" si="140"/>
        <v>0</v>
      </c>
      <c r="G4504" s="352">
        <f t="shared" si="141"/>
        <v>0</v>
      </c>
      <c r="H4504" s="50"/>
      <c r="I4504" s="50"/>
      <c r="J4504" s="50"/>
      <c r="K4504" s="50"/>
      <c r="L4504" s="50"/>
      <c r="M4504" s="50"/>
      <c r="N4504" s="50"/>
      <c r="O4504" s="50"/>
      <c r="P4504" s="50"/>
      <c r="Q4504" s="50"/>
      <c r="R4504" s="50"/>
      <c r="S4504" s="50"/>
      <c r="T4504" s="50"/>
      <c r="U4504" s="50"/>
      <c r="V4504" s="50"/>
      <c r="W4504" s="50"/>
      <c r="X4504" s="50"/>
      <c r="Y4504" s="50"/>
      <c r="Z4504" s="50"/>
      <c r="AA4504" s="50"/>
      <c r="AB4504" s="50"/>
      <c r="AC4504" s="50"/>
      <c r="AD4504" s="50"/>
      <c r="AE4504" s="50"/>
      <c r="AF4504" s="50"/>
      <c r="AG4504" s="50"/>
      <c r="AH4504" s="50"/>
      <c r="AI4504" s="50"/>
      <c r="AJ4504" s="50"/>
      <c r="AK4504" s="50"/>
      <c r="AL4504" s="50"/>
      <c r="AM4504" s="50"/>
      <c r="AN4504" s="50"/>
      <c r="AO4504" s="50"/>
      <c r="AP4504" s="50"/>
      <c r="AQ4504" s="50"/>
      <c r="AR4504" s="50"/>
      <c r="AS4504" s="50"/>
      <c r="AT4504" s="50"/>
      <c r="AU4504" s="50"/>
      <c r="AV4504" s="50"/>
      <c r="AW4504" s="50"/>
      <c r="AX4504" s="50"/>
      <c r="AY4504" s="50"/>
      <c r="AZ4504" s="50"/>
      <c r="BA4504" s="50"/>
      <c r="BB4504" s="50"/>
      <c r="BC4504" s="50"/>
      <c r="BD4504" s="50"/>
      <c r="BE4504" s="50"/>
      <c r="BF4504" s="50"/>
      <c r="BG4504" s="50"/>
      <c r="BH4504" s="50"/>
      <c r="BI4504" s="50"/>
      <c r="BJ4504" s="50"/>
      <c r="BK4504" s="50"/>
      <c r="BL4504" s="50"/>
      <c r="BM4504" s="50"/>
      <c r="BN4504" s="50"/>
      <c r="BO4504" s="50"/>
      <c r="BP4504" s="50"/>
      <c r="BQ4504" s="50"/>
      <c r="BR4504" s="50"/>
      <c r="BS4504" s="50"/>
      <c r="BT4504" s="50"/>
      <c r="BU4504" s="50"/>
      <c r="BV4504" s="50"/>
      <c r="BW4504" s="50"/>
      <c r="BX4504" s="50"/>
      <c r="BY4504" s="50"/>
      <c r="BZ4504" s="50"/>
      <c r="CA4504" s="50"/>
      <c r="CB4504" s="50"/>
      <c r="CC4504" s="50"/>
      <c r="CD4504" s="50"/>
      <c r="CE4504" s="50"/>
      <c r="CF4504" s="50"/>
      <c r="CG4504" s="50"/>
      <c r="CH4504" s="50"/>
      <c r="CI4504" s="50"/>
      <c r="CJ4504" s="50"/>
      <c r="CK4504" s="50"/>
      <c r="CL4504" s="50"/>
      <c r="CM4504" s="50"/>
      <c r="CN4504" s="50"/>
      <c r="CO4504" s="50"/>
      <c r="CP4504" s="50"/>
      <c r="CQ4504" s="50"/>
      <c r="CR4504" s="50"/>
      <c r="CS4504" s="50"/>
      <c r="CT4504" s="50"/>
      <c r="CU4504" s="50"/>
      <c r="CV4504" s="50"/>
      <c r="CW4504" s="50"/>
      <c r="CX4504" s="50"/>
      <c r="CY4504" s="50"/>
      <c r="CZ4504" s="50"/>
      <c r="DA4504" s="50"/>
      <c r="DB4504" s="50"/>
      <c r="DC4504" s="50"/>
      <c r="DD4504" s="50"/>
      <c r="DE4504" s="50"/>
      <c r="DF4504" s="50"/>
      <c r="DG4504" s="50"/>
    </row>
    <row r="4505" spans="1:111" x14ac:dyDescent="0.25">
      <c r="A4505" s="560" t="s">
        <v>1045</v>
      </c>
      <c r="B4505" s="624" t="s">
        <v>1045</v>
      </c>
      <c r="C4505" s="624"/>
      <c r="D4505" s="75" t="s">
        <v>3878</v>
      </c>
      <c r="E4505" s="353">
        <v>0</v>
      </c>
      <c r="F4505" s="352">
        <f t="shared" si="140"/>
        <v>0</v>
      </c>
      <c r="G4505" s="352">
        <f t="shared" si="141"/>
        <v>0</v>
      </c>
      <c r="H4505" s="309"/>
      <c r="I4505" s="309"/>
      <c r="J4505" s="309"/>
      <c r="K4505" s="309"/>
      <c r="L4505" s="309"/>
      <c r="M4505" s="309"/>
      <c r="N4505" s="309"/>
      <c r="O4505" s="309"/>
      <c r="P4505" s="309"/>
      <c r="Q4505" s="309"/>
      <c r="R4505" s="309"/>
      <c r="S4505" s="309"/>
      <c r="T4505" s="309"/>
      <c r="U4505" s="309"/>
      <c r="V4505" s="309"/>
      <c r="W4505" s="309"/>
      <c r="X4505" s="309"/>
      <c r="Y4505" s="309"/>
      <c r="Z4505" s="309"/>
      <c r="AA4505" s="309"/>
      <c r="AB4505" s="309"/>
      <c r="AC4505" s="309"/>
      <c r="AD4505" s="309"/>
      <c r="AE4505" s="309"/>
      <c r="AF4505" s="309"/>
      <c r="AG4505" s="309"/>
      <c r="AH4505" s="309"/>
      <c r="AI4505" s="309"/>
      <c r="AJ4505" s="309"/>
      <c r="AK4505" s="309"/>
      <c r="AL4505" s="309"/>
      <c r="AM4505" s="309"/>
      <c r="AN4505" s="309"/>
      <c r="AO4505" s="309"/>
      <c r="AP4505" s="309"/>
      <c r="AQ4505" s="309"/>
      <c r="AR4505" s="309"/>
      <c r="AS4505" s="309"/>
      <c r="AT4505" s="309"/>
      <c r="AU4505" s="309"/>
      <c r="AV4505" s="309"/>
      <c r="AW4505" s="309"/>
      <c r="AX4505" s="309"/>
      <c r="AY4505" s="309"/>
      <c r="AZ4505" s="309"/>
      <c r="BA4505" s="309"/>
      <c r="BB4505" s="309"/>
      <c r="BC4505" s="309"/>
      <c r="BD4505" s="309"/>
      <c r="BE4505" s="309"/>
      <c r="BF4505" s="309"/>
      <c r="BG4505" s="309"/>
      <c r="BH4505" s="309"/>
      <c r="BI4505" s="309"/>
      <c r="BJ4505" s="309"/>
      <c r="BK4505" s="309"/>
      <c r="BL4505" s="309"/>
      <c r="BM4505" s="309"/>
      <c r="BN4505" s="309"/>
      <c r="BO4505" s="309"/>
      <c r="BP4505" s="309"/>
      <c r="BQ4505" s="309"/>
      <c r="BR4505" s="309"/>
      <c r="BS4505" s="309"/>
      <c r="BT4505" s="309"/>
      <c r="BU4505" s="309"/>
      <c r="BV4505" s="309"/>
      <c r="BW4505" s="309"/>
      <c r="BX4505" s="309"/>
      <c r="BY4505" s="309"/>
      <c r="BZ4505" s="309"/>
      <c r="CA4505" s="309"/>
      <c r="CB4505" s="309"/>
      <c r="CC4505" s="309"/>
      <c r="CD4505" s="309"/>
      <c r="CE4505" s="309"/>
      <c r="CF4505" s="309"/>
      <c r="CG4505" s="309"/>
      <c r="CH4505" s="309"/>
      <c r="CI4505" s="309"/>
      <c r="CJ4505" s="309"/>
      <c r="CK4505" s="309"/>
      <c r="CL4505" s="309"/>
      <c r="CM4505" s="309"/>
      <c r="CN4505" s="309"/>
      <c r="CO4505" s="309"/>
      <c r="CP4505" s="309"/>
      <c r="CQ4505" s="309"/>
      <c r="CR4505" s="309"/>
      <c r="CS4505" s="309"/>
      <c r="CT4505" s="309"/>
      <c r="CU4505" s="309"/>
    </row>
    <row r="4506" spans="1:111" x14ac:dyDescent="0.25">
      <c r="A4506" s="561"/>
      <c r="B4506" s="625"/>
      <c r="C4506" s="625"/>
      <c r="D4506" s="78" t="s">
        <v>3879</v>
      </c>
      <c r="E4506" s="353">
        <v>3500</v>
      </c>
      <c r="F4506" s="352">
        <f t="shared" si="140"/>
        <v>2100</v>
      </c>
      <c r="G4506" s="352">
        <f t="shared" si="141"/>
        <v>1750</v>
      </c>
      <c r="H4506" s="309"/>
      <c r="I4506" s="309"/>
      <c r="J4506" s="309"/>
      <c r="K4506" s="309"/>
      <c r="L4506" s="309"/>
      <c r="M4506" s="309"/>
      <c r="N4506" s="309"/>
      <c r="O4506" s="309"/>
      <c r="P4506" s="309"/>
      <c r="Q4506" s="309"/>
      <c r="R4506" s="309"/>
      <c r="S4506" s="309"/>
      <c r="T4506" s="309"/>
      <c r="U4506" s="309"/>
      <c r="V4506" s="309"/>
      <c r="W4506" s="309"/>
      <c r="X4506" s="309"/>
      <c r="Y4506" s="309"/>
      <c r="Z4506" s="309"/>
      <c r="AA4506" s="309"/>
      <c r="AB4506" s="309"/>
      <c r="AC4506" s="309"/>
      <c r="AD4506" s="309"/>
      <c r="AE4506" s="309"/>
      <c r="AF4506" s="309"/>
      <c r="AG4506" s="309"/>
      <c r="AH4506" s="309"/>
      <c r="AI4506" s="309"/>
      <c r="AJ4506" s="309"/>
      <c r="AK4506" s="309"/>
      <c r="AL4506" s="309"/>
      <c r="AM4506" s="309"/>
      <c r="AN4506" s="309"/>
      <c r="AO4506" s="309"/>
      <c r="AP4506" s="309"/>
      <c r="AQ4506" s="309"/>
      <c r="AR4506" s="309"/>
      <c r="AS4506" s="309"/>
      <c r="AT4506" s="309"/>
      <c r="AU4506" s="309"/>
      <c r="AV4506" s="309"/>
      <c r="AW4506" s="309"/>
      <c r="AX4506" s="309"/>
      <c r="AY4506" s="309"/>
      <c r="AZ4506" s="309"/>
      <c r="BA4506" s="309"/>
      <c r="BB4506" s="309"/>
      <c r="BC4506" s="309"/>
      <c r="BD4506" s="309"/>
      <c r="BE4506" s="309"/>
      <c r="BF4506" s="309"/>
      <c r="BG4506" s="309"/>
      <c r="BH4506" s="309"/>
      <c r="BI4506" s="309"/>
      <c r="BJ4506" s="309"/>
      <c r="BK4506" s="309"/>
      <c r="BL4506" s="309"/>
      <c r="BM4506" s="309"/>
      <c r="BN4506" s="309"/>
      <c r="BO4506" s="309"/>
      <c r="BP4506" s="309"/>
      <c r="BQ4506" s="309"/>
      <c r="BR4506" s="309"/>
      <c r="BS4506" s="309"/>
      <c r="BT4506" s="309"/>
      <c r="BU4506" s="309"/>
      <c r="BV4506" s="309"/>
      <c r="BW4506" s="309"/>
      <c r="BX4506" s="309"/>
      <c r="BY4506" s="309"/>
      <c r="BZ4506" s="309"/>
      <c r="CA4506" s="309"/>
      <c r="CB4506" s="309"/>
      <c r="CC4506" s="309"/>
      <c r="CD4506" s="309"/>
      <c r="CE4506" s="309"/>
      <c r="CF4506" s="309"/>
      <c r="CG4506" s="309"/>
      <c r="CH4506" s="309"/>
      <c r="CI4506" s="309"/>
      <c r="CJ4506" s="309"/>
      <c r="CK4506" s="309"/>
      <c r="CL4506" s="309"/>
      <c r="CM4506" s="309"/>
      <c r="CN4506" s="309"/>
      <c r="CO4506" s="309"/>
      <c r="CP4506" s="309"/>
      <c r="CQ4506" s="309"/>
      <c r="CR4506" s="309"/>
      <c r="CS4506" s="309"/>
      <c r="CT4506" s="309"/>
      <c r="CU4506" s="309"/>
    </row>
    <row r="4507" spans="1:111" x14ac:dyDescent="0.25">
      <c r="A4507" s="562"/>
      <c r="B4507" s="626"/>
      <c r="C4507" s="626"/>
      <c r="D4507" s="78" t="s">
        <v>3880</v>
      </c>
      <c r="E4507" s="353">
        <v>2200</v>
      </c>
      <c r="F4507" s="352">
        <f t="shared" si="140"/>
        <v>1320</v>
      </c>
      <c r="G4507" s="352">
        <f t="shared" si="141"/>
        <v>1100</v>
      </c>
      <c r="H4507" s="309"/>
      <c r="I4507" s="309"/>
      <c r="J4507" s="309"/>
      <c r="K4507" s="309"/>
      <c r="L4507" s="309"/>
      <c r="M4507" s="309"/>
      <c r="N4507" s="309"/>
      <c r="O4507" s="309"/>
      <c r="P4507" s="309"/>
      <c r="Q4507" s="309"/>
      <c r="R4507" s="309"/>
      <c r="S4507" s="309"/>
      <c r="T4507" s="309"/>
      <c r="U4507" s="309"/>
      <c r="V4507" s="309"/>
      <c r="W4507" s="309"/>
      <c r="X4507" s="309"/>
      <c r="Y4507" s="309"/>
      <c r="Z4507" s="309"/>
      <c r="AA4507" s="309"/>
      <c r="AB4507" s="309"/>
      <c r="AC4507" s="309"/>
      <c r="AD4507" s="309"/>
      <c r="AE4507" s="309"/>
      <c r="AF4507" s="309"/>
      <c r="AG4507" s="309"/>
      <c r="AH4507" s="309"/>
      <c r="AI4507" s="309"/>
      <c r="AJ4507" s="309"/>
      <c r="AK4507" s="309"/>
      <c r="AL4507" s="309"/>
      <c r="AM4507" s="309"/>
      <c r="AN4507" s="309"/>
      <c r="AO4507" s="309"/>
      <c r="AP4507" s="309"/>
      <c r="AQ4507" s="309"/>
      <c r="AR4507" s="309"/>
      <c r="AS4507" s="309"/>
      <c r="AT4507" s="309"/>
      <c r="AU4507" s="309"/>
      <c r="AV4507" s="309"/>
      <c r="AW4507" s="309"/>
      <c r="AX4507" s="309"/>
      <c r="AY4507" s="309"/>
      <c r="AZ4507" s="309"/>
      <c r="BA4507" s="309"/>
      <c r="BB4507" s="309"/>
      <c r="BC4507" s="309"/>
      <c r="BD4507" s="309"/>
      <c r="BE4507" s="309"/>
      <c r="BF4507" s="309"/>
      <c r="BG4507" s="309"/>
      <c r="BH4507" s="309"/>
      <c r="BI4507" s="309"/>
      <c r="BJ4507" s="309"/>
      <c r="BK4507" s="309"/>
      <c r="BL4507" s="309"/>
      <c r="BM4507" s="309"/>
      <c r="BN4507" s="309"/>
      <c r="BO4507" s="309"/>
      <c r="BP4507" s="309"/>
      <c r="BQ4507" s="309"/>
      <c r="BR4507" s="309"/>
      <c r="BS4507" s="309"/>
      <c r="BT4507" s="309"/>
      <c r="BU4507" s="309"/>
      <c r="BV4507" s="309"/>
      <c r="BW4507" s="309"/>
      <c r="BX4507" s="309"/>
      <c r="BY4507" s="309"/>
      <c r="BZ4507" s="309"/>
      <c r="CA4507" s="309"/>
      <c r="CB4507" s="309"/>
      <c r="CC4507" s="309"/>
      <c r="CD4507" s="309"/>
      <c r="CE4507" s="309"/>
      <c r="CF4507" s="309"/>
      <c r="CG4507" s="309"/>
      <c r="CH4507" s="309"/>
      <c r="CI4507" s="309"/>
      <c r="CJ4507" s="309"/>
      <c r="CK4507" s="309"/>
      <c r="CL4507" s="309"/>
      <c r="CM4507" s="309"/>
      <c r="CN4507" s="309"/>
      <c r="CO4507" s="309"/>
      <c r="CP4507" s="309"/>
      <c r="CQ4507" s="309"/>
      <c r="CR4507" s="309"/>
      <c r="CS4507" s="309"/>
      <c r="CT4507" s="309"/>
      <c r="CU4507" s="309"/>
    </row>
    <row r="4508" spans="1:111" x14ac:dyDescent="0.25">
      <c r="A4508" s="560" t="s">
        <v>1046</v>
      </c>
      <c r="B4508" s="624" t="s">
        <v>1046</v>
      </c>
      <c r="C4508" s="624"/>
      <c r="D4508" s="75" t="s">
        <v>3881</v>
      </c>
      <c r="E4508" s="353"/>
      <c r="F4508" s="352">
        <f t="shared" si="140"/>
        <v>0</v>
      </c>
      <c r="G4508" s="352">
        <f t="shared" si="141"/>
        <v>0</v>
      </c>
      <c r="H4508" s="309"/>
      <c r="I4508" s="309"/>
      <c r="J4508" s="309"/>
      <c r="K4508" s="309"/>
      <c r="L4508" s="309"/>
      <c r="M4508" s="309"/>
      <c r="N4508" s="309"/>
      <c r="O4508" s="309"/>
      <c r="P4508" s="309"/>
      <c r="Q4508" s="309"/>
      <c r="R4508" s="309"/>
      <c r="S4508" s="309"/>
      <c r="T4508" s="309"/>
      <c r="U4508" s="309"/>
      <c r="V4508" s="309"/>
      <c r="W4508" s="309"/>
      <c r="X4508" s="309"/>
      <c r="Y4508" s="309"/>
      <c r="Z4508" s="309"/>
      <c r="AA4508" s="309"/>
      <c r="AB4508" s="309"/>
      <c r="AC4508" s="309"/>
      <c r="AD4508" s="309"/>
      <c r="AE4508" s="309"/>
      <c r="AF4508" s="309"/>
      <c r="AG4508" s="309"/>
      <c r="AH4508" s="309"/>
      <c r="AI4508" s="309"/>
      <c r="AJ4508" s="309"/>
      <c r="AK4508" s="309"/>
      <c r="AL4508" s="309"/>
      <c r="AM4508" s="309"/>
      <c r="AN4508" s="309"/>
      <c r="AO4508" s="309"/>
      <c r="AP4508" s="309"/>
      <c r="AQ4508" s="309"/>
      <c r="AR4508" s="309"/>
      <c r="AS4508" s="309"/>
      <c r="AT4508" s="309"/>
      <c r="AU4508" s="309"/>
      <c r="AV4508" s="309"/>
      <c r="AW4508" s="309"/>
      <c r="AX4508" s="309"/>
      <c r="AY4508" s="309"/>
      <c r="AZ4508" s="309"/>
      <c r="BA4508" s="309"/>
      <c r="BB4508" s="309"/>
      <c r="BC4508" s="309"/>
      <c r="BD4508" s="309"/>
      <c r="BE4508" s="309"/>
      <c r="BF4508" s="309"/>
      <c r="BG4508" s="309"/>
      <c r="BH4508" s="309"/>
      <c r="BI4508" s="309"/>
      <c r="BJ4508" s="309"/>
      <c r="BK4508" s="309"/>
      <c r="BL4508" s="309"/>
      <c r="BM4508" s="309"/>
      <c r="BN4508" s="309"/>
      <c r="BO4508" s="309"/>
      <c r="BP4508" s="309"/>
      <c r="BQ4508" s="309"/>
      <c r="BR4508" s="309"/>
      <c r="BS4508" s="309"/>
      <c r="BT4508" s="309"/>
      <c r="BU4508" s="309"/>
      <c r="BV4508" s="309"/>
      <c r="BW4508" s="309"/>
      <c r="BX4508" s="309"/>
      <c r="BY4508" s="309"/>
      <c r="BZ4508" s="309"/>
      <c r="CA4508" s="309"/>
      <c r="CB4508" s="309"/>
      <c r="CC4508" s="309"/>
      <c r="CD4508" s="309"/>
      <c r="CE4508" s="309"/>
      <c r="CF4508" s="309"/>
      <c r="CG4508" s="309"/>
      <c r="CH4508" s="309"/>
      <c r="CI4508" s="309"/>
      <c r="CJ4508" s="309"/>
      <c r="CK4508" s="309"/>
      <c r="CL4508" s="309"/>
      <c r="CM4508" s="309"/>
      <c r="CN4508" s="309"/>
      <c r="CO4508" s="309"/>
      <c r="CP4508" s="309"/>
      <c r="CQ4508" s="309"/>
      <c r="CR4508" s="309"/>
      <c r="CS4508" s="309"/>
      <c r="CT4508" s="309"/>
      <c r="CU4508" s="309"/>
    </row>
    <row r="4509" spans="1:111" x14ac:dyDescent="0.25">
      <c r="A4509" s="561"/>
      <c r="B4509" s="625"/>
      <c r="C4509" s="625"/>
      <c r="D4509" s="78" t="s">
        <v>3882</v>
      </c>
      <c r="E4509" s="353">
        <v>2500</v>
      </c>
      <c r="F4509" s="352">
        <f t="shared" si="140"/>
        <v>1500</v>
      </c>
      <c r="G4509" s="352">
        <f t="shared" si="141"/>
        <v>1250</v>
      </c>
      <c r="H4509" s="309"/>
      <c r="I4509" s="309"/>
      <c r="J4509" s="309"/>
      <c r="K4509" s="309"/>
      <c r="L4509" s="309"/>
      <c r="M4509" s="309"/>
      <c r="N4509" s="309"/>
      <c r="O4509" s="309"/>
      <c r="P4509" s="309"/>
      <c r="Q4509" s="309"/>
      <c r="R4509" s="309"/>
      <c r="S4509" s="309"/>
      <c r="T4509" s="309"/>
      <c r="U4509" s="309"/>
      <c r="V4509" s="309"/>
      <c r="W4509" s="309"/>
      <c r="X4509" s="309"/>
      <c r="Y4509" s="309"/>
      <c r="Z4509" s="309"/>
      <c r="AA4509" s="309"/>
      <c r="AB4509" s="309"/>
      <c r="AC4509" s="309"/>
      <c r="AD4509" s="309"/>
      <c r="AE4509" s="309"/>
      <c r="AF4509" s="309"/>
      <c r="AG4509" s="309"/>
      <c r="AH4509" s="309"/>
      <c r="AI4509" s="309"/>
      <c r="AJ4509" s="309"/>
      <c r="AK4509" s="309"/>
      <c r="AL4509" s="309"/>
      <c r="AM4509" s="309"/>
      <c r="AN4509" s="309"/>
      <c r="AO4509" s="309"/>
      <c r="AP4509" s="309"/>
      <c r="AQ4509" s="309"/>
      <c r="AR4509" s="309"/>
      <c r="AS4509" s="309"/>
      <c r="AT4509" s="309"/>
      <c r="AU4509" s="309"/>
      <c r="AV4509" s="309"/>
      <c r="AW4509" s="309"/>
      <c r="AX4509" s="309"/>
      <c r="AY4509" s="309"/>
      <c r="AZ4509" s="309"/>
      <c r="BA4509" s="309"/>
      <c r="BB4509" s="309"/>
      <c r="BC4509" s="309"/>
      <c r="BD4509" s="309"/>
      <c r="BE4509" s="309"/>
      <c r="BF4509" s="309"/>
      <c r="BG4509" s="309"/>
      <c r="BH4509" s="309"/>
      <c r="BI4509" s="309"/>
      <c r="BJ4509" s="309"/>
      <c r="BK4509" s="309"/>
      <c r="BL4509" s="309"/>
      <c r="BM4509" s="309"/>
      <c r="BN4509" s="309"/>
      <c r="BO4509" s="309"/>
      <c r="BP4509" s="309"/>
      <c r="BQ4509" s="309"/>
      <c r="BR4509" s="309"/>
      <c r="BS4509" s="309"/>
      <c r="BT4509" s="309"/>
      <c r="BU4509" s="309"/>
      <c r="BV4509" s="309"/>
      <c r="BW4509" s="309"/>
      <c r="BX4509" s="309"/>
      <c r="BY4509" s="309"/>
      <c r="BZ4509" s="309"/>
      <c r="CA4509" s="309"/>
      <c r="CB4509" s="309"/>
      <c r="CC4509" s="309"/>
      <c r="CD4509" s="309"/>
      <c r="CE4509" s="309"/>
      <c r="CF4509" s="309"/>
      <c r="CG4509" s="309"/>
      <c r="CH4509" s="309"/>
      <c r="CI4509" s="309"/>
      <c r="CJ4509" s="309"/>
      <c r="CK4509" s="309"/>
      <c r="CL4509" s="309"/>
      <c r="CM4509" s="309"/>
      <c r="CN4509" s="309"/>
      <c r="CO4509" s="309"/>
      <c r="CP4509" s="309"/>
      <c r="CQ4509" s="309"/>
      <c r="CR4509" s="309"/>
      <c r="CS4509" s="309"/>
      <c r="CT4509" s="309"/>
      <c r="CU4509" s="309"/>
    </row>
    <row r="4510" spans="1:111" x14ac:dyDescent="0.25">
      <c r="A4510" s="562"/>
      <c r="B4510" s="626"/>
      <c r="C4510" s="626"/>
      <c r="D4510" s="78" t="s">
        <v>3883</v>
      </c>
      <c r="E4510" s="353">
        <v>2100</v>
      </c>
      <c r="F4510" s="352">
        <f t="shared" si="140"/>
        <v>1260</v>
      </c>
      <c r="G4510" s="352">
        <f t="shared" si="141"/>
        <v>1050</v>
      </c>
      <c r="H4510" s="309"/>
      <c r="I4510" s="309"/>
      <c r="J4510" s="309"/>
      <c r="K4510" s="309"/>
      <c r="L4510" s="309"/>
      <c r="M4510" s="309"/>
      <c r="N4510" s="309"/>
      <c r="O4510" s="309"/>
      <c r="P4510" s="309"/>
      <c r="Q4510" s="309"/>
      <c r="R4510" s="309"/>
      <c r="S4510" s="309"/>
      <c r="T4510" s="309"/>
      <c r="U4510" s="309"/>
      <c r="V4510" s="309"/>
      <c r="W4510" s="309"/>
      <c r="X4510" s="309"/>
      <c r="Y4510" s="309"/>
      <c r="Z4510" s="309"/>
      <c r="AA4510" s="309"/>
      <c r="AB4510" s="309"/>
      <c r="AC4510" s="309"/>
      <c r="AD4510" s="309"/>
      <c r="AE4510" s="309"/>
      <c r="AF4510" s="309"/>
      <c r="AG4510" s="309"/>
      <c r="AH4510" s="309"/>
      <c r="AI4510" s="309"/>
      <c r="AJ4510" s="309"/>
      <c r="AK4510" s="309"/>
      <c r="AL4510" s="309"/>
      <c r="AM4510" s="309"/>
      <c r="AN4510" s="309"/>
      <c r="AO4510" s="309"/>
      <c r="AP4510" s="309"/>
      <c r="AQ4510" s="309"/>
      <c r="AR4510" s="309"/>
      <c r="AS4510" s="309"/>
      <c r="AT4510" s="309"/>
      <c r="AU4510" s="309"/>
      <c r="AV4510" s="309"/>
      <c r="AW4510" s="309"/>
      <c r="AX4510" s="309"/>
      <c r="AY4510" s="309"/>
      <c r="AZ4510" s="309"/>
      <c r="BA4510" s="309"/>
      <c r="BB4510" s="309"/>
      <c r="BC4510" s="309"/>
      <c r="BD4510" s="309"/>
      <c r="BE4510" s="309"/>
      <c r="BF4510" s="309"/>
      <c r="BG4510" s="309"/>
      <c r="BH4510" s="309"/>
      <c r="BI4510" s="309"/>
      <c r="BJ4510" s="309"/>
      <c r="BK4510" s="309"/>
      <c r="BL4510" s="309"/>
      <c r="BM4510" s="309"/>
      <c r="BN4510" s="309"/>
      <c r="BO4510" s="309"/>
      <c r="BP4510" s="309"/>
      <c r="BQ4510" s="309"/>
      <c r="BR4510" s="309"/>
      <c r="BS4510" s="309"/>
      <c r="BT4510" s="309"/>
      <c r="BU4510" s="309"/>
      <c r="BV4510" s="309"/>
      <c r="BW4510" s="309"/>
      <c r="BX4510" s="309"/>
      <c r="BY4510" s="309"/>
      <c r="BZ4510" s="309"/>
      <c r="CA4510" s="309"/>
      <c r="CB4510" s="309"/>
      <c r="CC4510" s="309"/>
      <c r="CD4510" s="309"/>
      <c r="CE4510" s="309"/>
      <c r="CF4510" s="309"/>
      <c r="CG4510" s="309"/>
      <c r="CH4510" s="309"/>
      <c r="CI4510" s="309"/>
      <c r="CJ4510" s="309"/>
      <c r="CK4510" s="309"/>
      <c r="CL4510" s="309"/>
      <c r="CM4510" s="309"/>
      <c r="CN4510" s="309"/>
      <c r="CO4510" s="309"/>
      <c r="CP4510" s="309"/>
      <c r="CQ4510" s="309"/>
      <c r="CR4510" s="309"/>
      <c r="CS4510" s="309"/>
      <c r="CT4510" s="309"/>
      <c r="CU4510" s="309"/>
    </row>
    <row r="4511" spans="1:111" x14ac:dyDescent="0.25">
      <c r="A4511" s="205" t="s">
        <v>1047</v>
      </c>
      <c r="B4511" s="385" t="s">
        <v>1047</v>
      </c>
      <c r="C4511" s="385"/>
      <c r="D4511" s="78" t="s">
        <v>3884</v>
      </c>
      <c r="E4511" s="353">
        <v>1500</v>
      </c>
      <c r="F4511" s="352">
        <f t="shared" si="140"/>
        <v>900</v>
      </c>
      <c r="G4511" s="352">
        <f t="shared" si="141"/>
        <v>750</v>
      </c>
      <c r="H4511" s="309"/>
      <c r="I4511" s="309"/>
      <c r="J4511" s="309"/>
      <c r="K4511" s="309"/>
      <c r="L4511" s="309"/>
      <c r="M4511" s="309"/>
      <c r="N4511" s="309"/>
      <c r="O4511" s="309"/>
      <c r="P4511" s="309"/>
      <c r="Q4511" s="309"/>
      <c r="R4511" s="309"/>
      <c r="S4511" s="309"/>
      <c r="T4511" s="309"/>
      <c r="U4511" s="309"/>
      <c r="V4511" s="309"/>
      <c r="W4511" s="309"/>
      <c r="X4511" s="309"/>
      <c r="Y4511" s="309"/>
      <c r="Z4511" s="309"/>
      <c r="AA4511" s="309"/>
      <c r="AB4511" s="309"/>
      <c r="AC4511" s="309"/>
      <c r="AD4511" s="309"/>
      <c r="AE4511" s="309"/>
      <c r="AF4511" s="309"/>
      <c r="AG4511" s="309"/>
      <c r="AH4511" s="309"/>
      <c r="AI4511" s="309"/>
      <c r="AJ4511" s="309"/>
      <c r="AK4511" s="309"/>
      <c r="AL4511" s="309"/>
      <c r="AM4511" s="309"/>
      <c r="AN4511" s="309"/>
      <c r="AO4511" s="309"/>
      <c r="AP4511" s="309"/>
      <c r="AQ4511" s="309"/>
      <c r="AR4511" s="309"/>
      <c r="AS4511" s="309"/>
      <c r="AT4511" s="309"/>
      <c r="AU4511" s="309"/>
      <c r="AV4511" s="309"/>
      <c r="AW4511" s="309"/>
      <c r="AX4511" s="309"/>
      <c r="AY4511" s="309"/>
      <c r="AZ4511" s="309"/>
      <c r="BA4511" s="309"/>
      <c r="BB4511" s="309"/>
      <c r="BC4511" s="309"/>
      <c r="BD4511" s="309"/>
      <c r="BE4511" s="309"/>
      <c r="BF4511" s="309"/>
      <c r="BG4511" s="309"/>
      <c r="BH4511" s="309"/>
      <c r="BI4511" s="309"/>
      <c r="BJ4511" s="309"/>
      <c r="BK4511" s="309"/>
      <c r="BL4511" s="309"/>
      <c r="BM4511" s="309"/>
      <c r="BN4511" s="309"/>
      <c r="BO4511" s="309"/>
      <c r="BP4511" s="309"/>
      <c r="BQ4511" s="309"/>
      <c r="BR4511" s="309"/>
      <c r="BS4511" s="309"/>
      <c r="BT4511" s="309"/>
      <c r="BU4511" s="309"/>
      <c r="BV4511" s="309"/>
      <c r="BW4511" s="309"/>
      <c r="BX4511" s="309"/>
      <c r="BY4511" s="309"/>
      <c r="BZ4511" s="309"/>
      <c r="CA4511" s="309"/>
      <c r="CB4511" s="309"/>
      <c r="CC4511" s="309"/>
      <c r="CD4511" s="309"/>
      <c r="CE4511" s="309"/>
      <c r="CF4511" s="309"/>
      <c r="CG4511" s="309"/>
      <c r="CH4511" s="309"/>
      <c r="CI4511" s="309"/>
      <c r="CJ4511" s="309"/>
      <c r="CK4511" s="309"/>
      <c r="CL4511" s="309"/>
      <c r="CM4511" s="309"/>
      <c r="CN4511" s="309"/>
      <c r="CO4511" s="309"/>
      <c r="CP4511" s="309"/>
      <c r="CQ4511" s="309"/>
      <c r="CR4511" s="309"/>
      <c r="CS4511" s="309"/>
      <c r="CT4511" s="309"/>
      <c r="CU4511" s="309"/>
    </row>
    <row r="4512" spans="1:111" x14ac:dyDescent="0.25">
      <c r="A4512" s="205" t="s">
        <v>1048</v>
      </c>
      <c r="B4512" s="385" t="s">
        <v>1048</v>
      </c>
      <c r="C4512" s="385"/>
      <c r="D4512" s="78" t="s">
        <v>3885</v>
      </c>
      <c r="E4512" s="353">
        <v>700</v>
      </c>
      <c r="F4512" s="352">
        <f t="shared" si="140"/>
        <v>420</v>
      </c>
      <c r="G4512" s="352">
        <f t="shared" si="141"/>
        <v>350</v>
      </c>
      <c r="H4512" s="309"/>
      <c r="I4512" s="309"/>
      <c r="J4512" s="309"/>
      <c r="K4512" s="309"/>
      <c r="L4512" s="309"/>
      <c r="M4512" s="309"/>
      <c r="N4512" s="309"/>
      <c r="O4512" s="309"/>
      <c r="P4512" s="309"/>
      <c r="Q4512" s="309"/>
      <c r="R4512" s="309"/>
      <c r="S4512" s="309"/>
      <c r="T4512" s="309"/>
      <c r="U4512" s="309"/>
      <c r="V4512" s="309"/>
      <c r="W4512" s="309"/>
      <c r="X4512" s="309"/>
      <c r="Y4512" s="309"/>
      <c r="Z4512" s="309"/>
      <c r="AA4512" s="309"/>
      <c r="AB4512" s="309"/>
      <c r="AC4512" s="309"/>
      <c r="AD4512" s="309"/>
      <c r="AE4512" s="309"/>
      <c r="AF4512" s="309"/>
      <c r="AG4512" s="309"/>
      <c r="AH4512" s="309"/>
      <c r="AI4512" s="309"/>
      <c r="AJ4512" s="309"/>
      <c r="AK4512" s="309"/>
      <c r="AL4512" s="309"/>
      <c r="AM4512" s="309"/>
      <c r="AN4512" s="309"/>
      <c r="AO4512" s="309"/>
      <c r="AP4512" s="309"/>
      <c r="AQ4512" s="309"/>
      <c r="AR4512" s="309"/>
      <c r="AS4512" s="309"/>
      <c r="AT4512" s="309"/>
      <c r="AU4512" s="309"/>
      <c r="AV4512" s="309"/>
      <c r="AW4512" s="309"/>
      <c r="AX4512" s="309"/>
      <c r="AY4512" s="309"/>
      <c r="AZ4512" s="309"/>
      <c r="BA4512" s="309"/>
      <c r="BB4512" s="309"/>
      <c r="BC4512" s="309"/>
      <c r="BD4512" s="309"/>
      <c r="BE4512" s="309"/>
      <c r="BF4512" s="309"/>
      <c r="BG4512" s="309"/>
      <c r="BH4512" s="309"/>
      <c r="BI4512" s="309"/>
      <c r="BJ4512" s="309"/>
      <c r="BK4512" s="309"/>
      <c r="BL4512" s="309"/>
      <c r="BM4512" s="309"/>
      <c r="BN4512" s="309"/>
      <c r="BO4512" s="309"/>
      <c r="BP4512" s="309"/>
      <c r="BQ4512" s="309"/>
      <c r="BR4512" s="309"/>
      <c r="BS4512" s="309"/>
      <c r="BT4512" s="309"/>
      <c r="BU4512" s="309"/>
      <c r="BV4512" s="309"/>
      <c r="BW4512" s="309"/>
      <c r="BX4512" s="309"/>
      <c r="BY4512" s="309"/>
      <c r="BZ4512" s="309"/>
      <c r="CA4512" s="309"/>
      <c r="CB4512" s="309"/>
      <c r="CC4512" s="309"/>
      <c r="CD4512" s="309"/>
      <c r="CE4512" s="309"/>
      <c r="CF4512" s="309"/>
      <c r="CG4512" s="309"/>
      <c r="CH4512" s="309"/>
      <c r="CI4512" s="309"/>
      <c r="CJ4512" s="309"/>
      <c r="CK4512" s="309"/>
      <c r="CL4512" s="309"/>
      <c r="CM4512" s="309"/>
      <c r="CN4512" s="309"/>
      <c r="CO4512" s="309"/>
      <c r="CP4512" s="309"/>
      <c r="CQ4512" s="309"/>
      <c r="CR4512" s="309"/>
      <c r="CS4512" s="309"/>
      <c r="CT4512" s="309"/>
      <c r="CU4512" s="309"/>
    </row>
    <row r="4513" spans="1:99" ht="13.5" x14ac:dyDescent="0.25">
      <c r="A4513" s="560" t="s">
        <v>1049</v>
      </c>
      <c r="B4513" s="624" t="s">
        <v>1049</v>
      </c>
      <c r="C4513" s="624"/>
      <c r="D4513" s="78" t="s">
        <v>8900</v>
      </c>
      <c r="E4513" s="353"/>
      <c r="F4513" s="352">
        <f t="shared" si="140"/>
        <v>0</v>
      </c>
      <c r="G4513" s="352">
        <f t="shared" si="141"/>
        <v>0</v>
      </c>
      <c r="H4513" s="309"/>
      <c r="I4513" s="309"/>
      <c r="J4513" s="309"/>
      <c r="K4513" s="309"/>
      <c r="L4513" s="309"/>
      <c r="M4513" s="309"/>
      <c r="N4513" s="309"/>
      <c r="O4513" s="309"/>
      <c r="P4513" s="309"/>
      <c r="Q4513" s="309"/>
      <c r="R4513" s="309"/>
      <c r="S4513" s="309"/>
      <c r="T4513" s="309"/>
      <c r="U4513" s="309"/>
      <c r="V4513" s="309"/>
      <c r="W4513" s="309"/>
      <c r="X4513" s="309"/>
      <c r="Y4513" s="309"/>
      <c r="Z4513" s="309"/>
      <c r="AA4513" s="309"/>
      <c r="AB4513" s="309"/>
      <c r="AC4513" s="309"/>
      <c r="AD4513" s="309"/>
      <c r="AE4513" s="309"/>
      <c r="AF4513" s="309"/>
      <c r="AG4513" s="309"/>
      <c r="AH4513" s="309"/>
      <c r="AI4513" s="309"/>
      <c r="AJ4513" s="309"/>
      <c r="AK4513" s="309"/>
      <c r="AL4513" s="309"/>
      <c r="AM4513" s="309"/>
      <c r="AN4513" s="309"/>
      <c r="AO4513" s="309"/>
      <c r="AP4513" s="309"/>
      <c r="AQ4513" s="309"/>
      <c r="AR4513" s="309"/>
      <c r="AS4513" s="309"/>
      <c r="AT4513" s="309"/>
      <c r="AU4513" s="309"/>
      <c r="AV4513" s="309"/>
      <c r="AW4513" s="309"/>
      <c r="AX4513" s="309"/>
      <c r="AY4513" s="309"/>
      <c r="AZ4513" s="309"/>
      <c r="BA4513" s="309"/>
      <c r="BB4513" s="309"/>
      <c r="BC4513" s="309"/>
      <c r="BD4513" s="309"/>
      <c r="BE4513" s="309"/>
      <c r="BF4513" s="309"/>
      <c r="BG4513" s="309"/>
      <c r="BH4513" s="309"/>
      <c r="BI4513" s="309"/>
      <c r="BJ4513" s="309"/>
      <c r="BK4513" s="309"/>
      <c r="BL4513" s="309"/>
      <c r="BM4513" s="309"/>
      <c r="BN4513" s="309"/>
      <c r="BO4513" s="309"/>
      <c r="BP4513" s="309"/>
      <c r="BQ4513" s="309"/>
      <c r="BR4513" s="309"/>
      <c r="BS4513" s="309"/>
      <c r="BT4513" s="309"/>
      <c r="BU4513" s="309"/>
      <c r="BV4513" s="309"/>
      <c r="BW4513" s="309"/>
      <c r="BX4513" s="309"/>
      <c r="BY4513" s="309"/>
      <c r="BZ4513" s="309"/>
      <c r="CA4513" s="309"/>
      <c r="CB4513" s="309"/>
      <c r="CC4513" s="309"/>
      <c r="CD4513" s="309"/>
      <c r="CE4513" s="309"/>
      <c r="CF4513" s="309"/>
      <c r="CG4513" s="309"/>
      <c r="CH4513" s="309"/>
      <c r="CI4513" s="309"/>
      <c r="CJ4513" s="309"/>
      <c r="CK4513" s="309"/>
      <c r="CL4513" s="309"/>
      <c r="CM4513" s="309"/>
      <c r="CN4513" s="309"/>
      <c r="CO4513" s="309"/>
      <c r="CP4513" s="309"/>
      <c r="CQ4513" s="309"/>
      <c r="CR4513" s="309"/>
      <c r="CS4513" s="309"/>
      <c r="CT4513" s="309"/>
      <c r="CU4513" s="309"/>
    </row>
    <row r="4514" spans="1:99" x14ac:dyDescent="0.25">
      <c r="A4514" s="562"/>
      <c r="B4514" s="626"/>
      <c r="C4514" s="626"/>
      <c r="D4514" s="78" t="s">
        <v>7958</v>
      </c>
      <c r="E4514" s="353">
        <v>1000</v>
      </c>
      <c r="F4514" s="352">
        <f t="shared" si="140"/>
        <v>600</v>
      </c>
      <c r="G4514" s="352">
        <f t="shared" si="141"/>
        <v>500</v>
      </c>
      <c r="H4514" s="309"/>
      <c r="I4514" s="309"/>
      <c r="J4514" s="309"/>
      <c r="K4514" s="309"/>
      <c r="L4514" s="309"/>
      <c r="M4514" s="309"/>
      <c r="N4514" s="309"/>
      <c r="O4514" s="309"/>
      <c r="P4514" s="309"/>
      <c r="Q4514" s="309"/>
      <c r="R4514" s="309"/>
      <c r="S4514" s="309"/>
      <c r="T4514" s="309"/>
      <c r="U4514" s="309"/>
      <c r="V4514" s="309"/>
      <c r="W4514" s="309"/>
      <c r="X4514" s="309"/>
      <c r="Y4514" s="309"/>
      <c r="Z4514" s="309"/>
      <c r="AA4514" s="309"/>
      <c r="AB4514" s="309"/>
      <c r="AC4514" s="309"/>
      <c r="AD4514" s="309"/>
      <c r="AE4514" s="309"/>
      <c r="AF4514" s="309"/>
      <c r="AG4514" s="309"/>
      <c r="AH4514" s="309"/>
      <c r="AI4514" s="309"/>
      <c r="AJ4514" s="309"/>
      <c r="AK4514" s="309"/>
      <c r="AL4514" s="309"/>
      <c r="AM4514" s="309"/>
      <c r="AN4514" s="309"/>
      <c r="AO4514" s="309"/>
      <c r="AP4514" s="309"/>
      <c r="AQ4514" s="309"/>
      <c r="AR4514" s="309"/>
      <c r="AS4514" s="309"/>
      <c r="AT4514" s="309"/>
      <c r="AU4514" s="309"/>
      <c r="AV4514" s="309"/>
      <c r="AW4514" s="309"/>
      <c r="AX4514" s="309"/>
      <c r="AY4514" s="309"/>
      <c r="AZ4514" s="309"/>
      <c r="BA4514" s="309"/>
      <c r="BB4514" s="309"/>
      <c r="BC4514" s="309"/>
      <c r="BD4514" s="309"/>
      <c r="BE4514" s="309"/>
      <c r="BF4514" s="309"/>
      <c r="BG4514" s="309"/>
      <c r="BH4514" s="309"/>
      <c r="BI4514" s="309"/>
      <c r="BJ4514" s="309"/>
      <c r="BK4514" s="309"/>
      <c r="BL4514" s="309"/>
      <c r="BM4514" s="309"/>
      <c r="BN4514" s="309"/>
      <c r="BO4514" s="309"/>
      <c r="BP4514" s="309"/>
      <c r="BQ4514" s="309"/>
      <c r="BR4514" s="309"/>
      <c r="BS4514" s="309"/>
      <c r="BT4514" s="309"/>
      <c r="BU4514" s="309"/>
      <c r="BV4514" s="309"/>
      <c r="BW4514" s="309"/>
      <c r="BX4514" s="309"/>
      <c r="BY4514" s="309"/>
      <c r="BZ4514" s="309"/>
      <c r="CA4514" s="309"/>
      <c r="CB4514" s="309"/>
      <c r="CC4514" s="309"/>
      <c r="CD4514" s="309"/>
      <c r="CE4514" s="309"/>
      <c r="CF4514" s="309"/>
      <c r="CG4514" s="309"/>
      <c r="CH4514" s="309"/>
      <c r="CI4514" s="309"/>
      <c r="CJ4514" s="309"/>
      <c r="CK4514" s="309"/>
      <c r="CL4514" s="309"/>
      <c r="CM4514" s="309"/>
      <c r="CN4514" s="309"/>
      <c r="CO4514" s="309"/>
      <c r="CP4514" s="309"/>
      <c r="CQ4514" s="309"/>
      <c r="CR4514" s="309"/>
      <c r="CS4514" s="309"/>
      <c r="CT4514" s="309"/>
      <c r="CU4514" s="309"/>
    </row>
    <row r="4515" spans="1:99" ht="13.5" x14ac:dyDescent="0.25">
      <c r="A4515" s="560" t="s">
        <v>1050</v>
      </c>
      <c r="B4515" s="624" t="s">
        <v>1050</v>
      </c>
      <c r="C4515" s="624"/>
      <c r="D4515" s="78" t="s">
        <v>8901</v>
      </c>
      <c r="E4515" s="353"/>
      <c r="F4515" s="352">
        <f t="shared" si="140"/>
        <v>0</v>
      </c>
      <c r="G4515" s="352">
        <f t="shared" si="141"/>
        <v>0</v>
      </c>
      <c r="H4515" s="309"/>
      <c r="I4515" s="309"/>
      <c r="J4515" s="309"/>
      <c r="K4515" s="309"/>
      <c r="L4515" s="309"/>
      <c r="M4515" s="309"/>
      <c r="N4515" s="309"/>
      <c r="O4515" s="309"/>
      <c r="P4515" s="309"/>
      <c r="Q4515" s="309"/>
      <c r="R4515" s="309"/>
      <c r="S4515" s="309"/>
      <c r="T4515" s="309"/>
      <c r="U4515" s="309"/>
      <c r="V4515" s="309"/>
      <c r="W4515" s="309"/>
      <c r="X4515" s="309"/>
      <c r="Y4515" s="309"/>
      <c r="Z4515" s="309"/>
      <c r="AA4515" s="309"/>
      <c r="AB4515" s="309"/>
      <c r="AC4515" s="309"/>
      <c r="AD4515" s="309"/>
      <c r="AE4515" s="309"/>
      <c r="AF4515" s="309"/>
      <c r="AG4515" s="309"/>
      <c r="AH4515" s="309"/>
      <c r="AI4515" s="309"/>
      <c r="AJ4515" s="309"/>
      <c r="AK4515" s="309"/>
      <c r="AL4515" s="309"/>
      <c r="AM4515" s="309"/>
      <c r="AN4515" s="309"/>
      <c r="AO4515" s="309"/>
      <c r="AP4515" s="309"/>
      <c r="AQ4515" s="309"/>
      <c r="AR4515" s="309"/>
      <c r="AS4515" s="309"/>
      <c r="AT4515" s="309"/>
      <c r="AU4515" s="309"/>
      <c r="AV4515" s="309"/>
      <c r="AW4515" s="309"/>
      <c r="AX4515" s="309"/>
      <c r="AY4515" s="309"/>
      <c r="AZ4515" s="309"/>
      <c r="BA4515" s="309"/>
      <c r="BB4515" s="309"/>
      <c r="BC4515" s="309"/>
      <c r="BD4515" s="309"/>
      <c r="BE4515" s="309"/>
      <c r="BF4515" s="309"/>
      <c r="BG4515" s="309"/>
      <c r="BH4515" s="309"/>
      <c r="BI4515" s="309"/>
      <c r="BJ4515" s="309"/>
      <c r="BK4515" s="309"/>
      <c r="BL4515" s="309"/>
      <c r="BM4515" s="309"/>
      <c r="BN4515" s="309"/>
      <c r="BO4515" s="309"/>
      <c r="BP4515" s="309"/>
      <c r="BQ4515" s="309"/>
      <c r="BR4515" s="309"/>
      <c r="BS4515" s="309"/>
      <c r="BT4515" s="309"/>
      <c r="BU4515" s="309"/>
      <c r="BV4515" s="309"/>
      <c r="BW4515" s="309"/>
      <c r="BX4515" s="309"/>
      <c r="BY4515" s="309"/>
      <c r="BZ4515" s="309"/>
      <c r="CA4515" s="309"/>
      <c r="CB4515" s="309"/>
      <c r="CC4515" s="309"/>
      <c r="CD4515" s="309"/>
      <c r="CE4515" s="309"/>
      <c r="CF4515" s="309"/>
      <c r="CG4515" s="309"/>
      <c r="CH4515" s="309"/>
      <c r="CI4515" s="309"/>
      <c r="CJ4515" s="309"/>
      <c r="CK4515" s="309"/>
      <c r="CL4515" s="309"/>
      <c r="CM4515" s="309"/>
      <c r="CN4515" s="309"/>
      <c r="CO4515" s="309"/>
      <c r="CP4515" s="309"/>
      <c r="CQ4515" s="309"/>
      <c r="CR4515" s="309"/>
      <c r="CS4515" s="309"/>
      <c r="CT4515" s="309"/>
      <c r="CU4515" s="309"/>
    </row>
    <row r="4516" spans="1:99" x14ac:dyDescent="0.25">
      <c r="A4516" s="562"/>
      <c r="B4516" s="626"/>
      <c r="C4516" s="626"/>
      <c r="D4516" s="78" t="s">
        <v>7959</v>
      </c>
      <c r="E4516" s="353">
        <v>830</v>
      </c>
      <c r="F4516" s="352">
        <f t="shared" si="140"/>
        <v>498</v>
      </c>
      <c r="G4516" s="352">
        <f t="shared" si="141"/>
        <v>415</v>
      </c>
      <c r="H4516" s="309"/>
      <c r="I4516" s="309"/>
      <c r="J4516" s="309"/>
      <c r="K4516" s="309"/>
      <c r="L4516" s="309"/>
      <c r="M4516" s="309"/>
      <c r="N4516" s="309"/>
      <c r="O4516" s="309"/>
      <c r="P4516" s="309"/>
      <c r="Q4516" s="309"/>
      <c r="R4516" s="309"/>
      <c r="S4516" s="309"/>
      <c r="T4516" s="309"/>
      <c r="U4516" s="309"/>
      <c r="V4516" s="309"/>
      <c r="W4516" s="309"/>
      <c r="X4516" s="309"/>
      <c r="Y4516" s="309"/>
      <c r="Z4516" s="309"/>
      <c r="AA4516" s="309"/>
      <c r="AB4516" s="309"/>
      <c r="AC4516" s="309"/>
      <c r="AD4516" s="309"/>
      <c r="AE4516" s="309"/>
      <c r="AF4516" s="309"/>
      <c r="AG4516" s="309"/>
      <c r="AH4516" s="309"/>
      <c r="AI4516" s="309"/>
      <c r="AJ4516" s="309"/>
      <c r="AK4516" s="309"/>
      <c r="AL4516" s="309"/>
      <c r="AM4516" s="309"/>
      <c r="AN4516" s="309"/>
      <c r="AO4516" s="309"/>
      <c r="AP4516" s="309"/>
      <c r="AQ4516" s="309"/>
      <c r="AR4516" s="309"/>
      <c r="AS4516" s="309"/>
      <c r="AT4516" s="309"/>
      <c r="AU4516" s="309"/>
      <c r="AV4516" s="309"/>
      <c r="AW4516" s="309"/>
      <c r="AX4516" s="309"/>
      <c r="AY4516" s="309"/>
      <c r="AZ4516" s="309"/>
      <c r="BA4516" s="309"/>
      <c r="BB4516" s="309"/>
      <c r="BC4516" s="309"/>
      <c r="BD4516" s="309"/>
      <c r="BE4516" s="309"/>
      <c r="BF4516" s="309"/>
      <c r="BG4516" s="309"/>
      <c r="BH4516" s="309"/>
      <c r="BI4516" s="309"/>
      <c r="BJ4516" s="309"/>
      <c r="BK4516" s="309"/>
      <c r="BL4516" s="309"/>
      <c r="BM4516" s="309"/>
      <c r="BN4516" s="309"/>
      <c r="BO4516" s="309"/>
      <c r="BP4516" s="309"/>
      <c r="BQ4516" s="309"/>
      <c r="BR4516" s="309"/>
      <c r="BS4516" s="309"/>
      <c r="BT4516" s="309"/>
      <c r="BU4516" s="309"/>
      <c r="BV4516" s="309"/>
      <c r="BW4516" s="309"/>
      <c r="BX4516" s="309"/>
      <c r="BY4516" s="309"/>
      <c r="BZ4516" s="309"/>
      <c r="CA4516" s="309"/>
      <c r="CB4516" s="309"/>
      <c r="CC4516" s="309"/>
      <c r="CD4516" s="309"/>
      <c r="CE4516" s="309"/>
      <c r="CF4516" s="309"/>
      <c r="CG4516" s="309"/>
      <c r="CH4516" s="309"/>
      <c r="CI4516" s="309"/>
      <c r="CJ4516" s="309"/>
      <c r="CK4516" s="309"/>
      <c r="CL4516" s="309"/>
      <c r="CM4516" s="309"/>
      <c r="CN4516" s="309"/>
      <c r="CO4516" s="309"/>
      <c r="CP4516" s="309"/>
      <c r="CQ4516" s="309"/>
      <c r="CR4516" s="309"/>
      <c r="CS4516" s="309"/>
      <c r="CT4516" s="309"/>
      <c r="CU4516" s="309"/>
    </row>
    <row r="4517" spans="1:99" x14ac:dyDescent="0.25">
      <c r="A4517" s="205" t="s">
        <v>1051</v>
      </c>
      <c r="B4517" s="385" t="s">
        <v>1051</v>
      </c>
      <c r="C4517" s="385"/>
      <c r="D4517" s="78" t="s">
        <v>3886</v>
      </c>
      <c r="E4517" s="353">
        <v>900</v>
      </c>
      <c r="F4517" s="352">
        <f t="shared" si="140"/>
        <v>540</v>
      </c>
      <c r="G4517" s="352">
        <f t="shared" si="141"/>
        <v>450</v>
      </c>
      <c r="H4517" s="309"/>
      <c r="I4517" s="309"/>
      <c r="J4517" s="309"/>
      <c r="K4517" s="309"/>
      <c r="L4517" s="309"/>
      <c r="M4517" s="309"/>
      <c r="N4517" s="309"/>
      <c r="O4517" s="309"/>
      <c r="P4517" s="309"/>
      <c r="Q4517" s="309"/>
      <c r="R4517" s="309"/>
      <c r="S4517" s="309"/>
      <c r="T4517" s="309"/>
      <c r="U4517" s="309"/>
      <c r="V4517" s="309"/>
      <c r="W4517" s="309"/>
      <c r="X4517" s="309"/>
      <c r="Y4517" s="309"/>
      <c r="Z4517" s="309"/>
      <c r="AA4517" s="309"/>
      <c r="AB4517" s="309"/>
      <c r="AC4517" s="309"/>
      <c r="AD4517" s="309"/>
      <c r="AE4517" s="309"/>
      <c r="AF4517" s="309"/>
      <c r="AG4517" s="309"/>
      <c r="AH4517" s="309"/>
      <c r="AI4517" s="309"/>
      <c r="AJ4517" s="309"/>
      <c r="AK4517" s="309"/>
      <c r="AL4517" s="309"/>
      <c r="AM4517" s="309"/>
      <c r="AN4517" s="309"/>
      <c r="AO4517" s="309"/>
      <c r="AP4517" s="309"/>
      <c r="AQ4517" s="309"/>
      <c r="AR4517" s="309"/>
      <c r="AS4517" s="309"/>
      <c r="AT4517" s="309"/>
      <c r="AU4517" s="309"/>
      <c r="AV4517" s="309"/>
      <c r="AW4517" s="309"/>
      <c r="AX4517" s="309"/>
      <c r="AY4517" s="309"/>
      <c r="AZ4517" s="309"/>
      <c r="BA4517" s="309"/>
      <c r="BB4517" s="309"/>
      <c r="BC4517" s="309"/>
      <c r="BD4517" s="309"/>
      <c r="BE4517" s="309"/>
      <c r="BF4517" s="309"/>
      <c r="BG4517" s="309"/>
      <c r="BH4517" s="309"/>
      <c r="BI4517" s="309"/>
      <c r="BJ4517" s="309"/>
      <c r="BK4517" s="309"/>
      <c r="BL4517" s="309"/>
      <c r="BM4517" s="309"/>
      <c r="BN4517" s="309"/>
      <c r="BO4517" s="309"/>
      <c r="BP4517" s="309"/>
      <c r="BQ4517" s="309"/>
      <c r="BR4517" s="309"/>
      <c r="BS4517" s="309"/>
      <c r="BT4517" s="309"/>
      <c r="BU4517" s="309"/>
      <c r="BV4517" s="309"/>
      <c r="BW4517" s="309"/>
      <c r="BX4517" s="309"/>
      <c r="BY4517" s="309"/>
      <c r="BZ4517" s="309"/>
      <c r="CA4517" s="309"/>
      <c r="CB4517" s="309"/>
      <c r="CC4517" s="309"/>
      <c r="CD4517" s="309"/>
      <c r="CE4517" s="309"/>
      <c r="CF4517" s="309"/>
      <c r="CG4517" s="309"/>
      <c r="CH4517" s="309"/>
      <c r="CI4517" s="309"/>
      <c r="CJ4517" s="309"/>
      <c r="CK4517" s="309"/>
      <c r="CL4517" s="309"/>
      <c r="CM4517" s="309"/>
      <c r="CN4517" s="309"/>
      <c r="CO4517" s="309"/>
      <c r="CP4517" s="309"/>
      <c r="CQ4517" s="309"/>
      <c r="CR4517" s="309"/>
      <c r="CS4517" s="309"/>
      <c r="CT4517" s="309"/>
      <c r="CU4517" s="309"/>
    </row>
    <row r="4518" spans="1:99" x14ac:dyDescent="0.25">
      <c r="A4518" s="542" t="s">
        <v>1052</v>
      </c>
      <c r="B4518" s="624" t="s">
        <v>1052</v>
      </c>
      <c r="C4518" s="624"/>
      <c r="D4518" s="75" t="s">
        <v>2138</v>
      </c>
      <c r="E4518" s="353"/>
      <c r="F4518" s="352">
        <f t="shared" si="140"/>
        <v>0</v>
      </c>
      <c r="G4518" s="352">
        <f t="shared" si="141"/>
        <v>0</v>
      </c>
      <c r="H4518" s="309"/>
      <c r="I4518" s="309"/>
      <c r="J4518" s="309"/>
      <c r="K4518" s="309"/>
      <c r="L4518" s="309"/>
      <c r="M4518" s="309"/>
      <c r="N4518" s="309"/>
      <c r="O4518" s="309"/>
      <c r="P4518" s="309"/>
      <c r="Q4518" s="309"/>
      <c r="R4518" s="309"/>
      <c r="S4518" s="309"/>
      <c r="T4518" s="309"/>
      <c r="U4518" s="309"/>
      <c r="V4518" s="309"/>
      <c r="W4518" s="309"/>
      <c r="X4518" s="309"/>
      <c r="Y4518" s="309"/>
      <c r="Z4518" s="309"/>
      <c r="AA4518" s="309"/>
      <c r="AB4518" s="309"/>
      <c r="AC4518" s="309"/>
      <c r="AD4518" s="309"/>
      <c r="AE4518" s="309"/>
      <c r="AF4518" s="309"/>
      <c r="AG4518" s="309"/>
      <c r="AH4518" s="309"/>
      <c r="AI4518" s="309"/>
      <c r="AJ4518" s="309"/>
      <c r="AK4518" s="309"/>
      <c r="AL4518" s="309"/>
      <c r="AM4518" s="309"/>
      <c r="AN4518" s="309"/>
      <c r="AO4518" s="309"/>
      <c r="AP4518" s="309"/>
      <c r="AQ4518" s="309"/>
      <c r="AR4518" s="309"/>
      <c r="AS4518" s="309"/>
      <c r="AT4518" s="309"/>
      <c r="AU4518" s="309"/>
      <c r="AV4518" s="309"/>
      <c r="AW4518" s="309"/>
      <c r="AX4518" s="309"/>
      <c r="AY4518" s="309"/>
      <c r="AZ4518" s="309"/>
      <c r="BA4518" s="309"/>
      <c r="BB4518" s="309"/>
      <c r="BC4518" s="309"/>
      <c r="BD4518" s="309"/>
      <c r="BE4518" s="309"/>
      <c r="BF4518" s="309"/>
      <c r="BG4518" s="309"/>
      <c r="BH4518" s="309"/>
      <c r="BI4518" s="309"/>
      <c r="BJ4518" s="309"/>
      <c r="BK4518" s="309"/>
      <c r="BL4518" s="309"/>
      <c r="BM4518" s="309"/>
      <c r="BN4518" s="309"/>
      <c r="BO4518" s="309"/>
      <c r="BP4518" s="309"/>
      <c r="BQ4518" s="309"/>
      <c r="BR4518" s="309"/>
      <c r="BS4518" s="309"/>
      <c r="BT4518" s="309"/>
      <c r="BU4518" s="309"/>
      <c r="BV4518" s="309"/>
      <c r="BW4518" s="309"/>
      <c r="BX4518" s="309"/>
      <c r="BY4518" s="309"/>
      <c r="BZ4518" s="309"/>
      <c r="CA4518" s="309"/>
      <c r="CB4518" s="309"/>
      <c r="CC4518" s="309"/>
      <c r="CD4518" s="309"/>
      <c r="CE4518" s="309"/>
      <c r="CF4518" s="309"/>
      <c r="CG4518" s="309"/>
      <c r="CH4518" s="309"/>
      <c r="CI4518" s="309"/>
      <c r="CJ4518" s="309"/>
      <c r="CK4518" s="309"/>
      <c r="CL4518" s="309"/>
      <c r="CM4518" s="309"/>
      <c r="CN4518" s="309"/>
      <c r="CO4518" s="309"/>
      <c r="CP4518" s="309"/>
      <c r="CQ4518" s="309"/>
      <c r="CR4518" s="309"/>
      <c r="CS4518" s="309"/>
      <c r="CT4518" s="309"/>
      <c r="CU4518" s="309"/>
    </row>
    <row r="4519" spans="1:99" x14ac:dyDescent="0.25">
      <c r="A4519" s="543"/>
      <c r="B4519" s="625"/>
      <c r="C4519" s="625"/>
      <c r="D4519" s="78" t="s">
        <v>2159</v>
      </c>
      <c r="E4519" s="353">
        <v>400</v>
      </c>
      <c r="F4519" s="352">
        <f t="shared" si="140"/>
        <v>240</v>
      </c>
      <c r="G4519" s="352">
        <f t="shared" si="141"/>
        <v>200</v>
      </c>
      <c r="H4519" s="309"/>
      <c r="I4519" s="309"/>
      <c r="J4519" s="309"/>
      <c r="K4519" s="309"/>
      <c r="L4519" s="309"/>
      <c r="M4519" s="309"/>
      <c r="N4519" s="309"/>
      <c r="O4519" s="309"/>
      <c r="P4519" s="309"/>
      <c r="Q4519" s="309"/>
      <c r="R4519" s="309"/>
      <c r="S4519" s="309"/>
      <c r="T4519" s="309"/>
      <c r="U4519" s="309"/>
      <c r="V4519" s="309"/>
      <c r="W4519" s="309"/>
      <c r="X4519" s="309"/>
      <c r="Y4519" s="309"/>
      <c r="Z4519" s="309"/>
      <c r="AA4519" s="309"/>
      <c r="AB4519" s="309"/>
      <c r="AC4519" s="309"/>
      <c r="AD4519" s="309"/>
      <c r="AE4519" s="309"/>
      <c r="AF4519" s="309"/>
      <c r="AG4519" s="309"/>
      <c r="AH4519" s="309"/>
      <c r="AI4519" s="309"/>
      <c r="AJ4519" s="309"/>
      <c r="AK4519" s="309"/>
      <c r="AL4519" s="309"/>
      <c r="AM4519" s="309"/>
      <c r="AN4519" s="309"/>
      <c r="AO4519" s="309"/>
      <c r="AP4519" s="309"/>
      <c r="AQ4519" s="309"/>
      <c r="AR4519" s="309"/>
      <c r="AS4519" s="309"/>
      <c r="AT4519" s="309"/>
      <c r="AU4519" s="309"/>
      <c r="AV4519" s="309"/>
      <c r="AW4519" s="309"/>
      <c r="AX4519" s="309"/>
      <c r="AY4519" s="309"/>
      <c r="AZ4519" s="309"/>
      <c r="BA4519" s="309"/>
      <c r="BB4519" s="309"/>
      <c r="BC4519" s="309"/>
      <c r="BD4519" s="309"/>
      <c r="BE4519" s="309"/>
      <c r="BF4519" s="309"/>
      <c r="BG4519" s="309"/>
      <c r="BH4519" s="309"/>
      <c r="BI4519" s="309"/>
      <c r="BJ4519" s="309"/>
      <c r="BK4519" s="309"/>
      <c r="BL4519" s="309"/>
      <c r="BM4519" s="309"/>
      <c r="BN4519" s="309"/>
      <c r="BO4519" s="309"/>
      <c r="BP4519" s="309"/>
      <c r="BQ4519" s="309"/>
      <c r="BR4519" s="309"/>
      <c r="BS4519" s="309"/>
      <c r="BT4519" s="309"/>
      <c r="BU4519" s="309"/>
      <c r="BV4519" s="309"/>
      <c r="BW4519" s="309"/>
      <c r="BX4519" s="309"/>
      <c r="BY4519" s="309"/>
      <c r="BZ4519" s="309"/>
      <c r="CA4519" s="309"/>
      <c r="CB4519" s="309"/>
      <c r="CC4519" s="309"/>
      <c r="CD4519" s="309"/>
      <c r="CE4519" s="309"/>
      <c r="CF4519" s="309"/>
      <c r="CG4519" s="309"/>
      <c r="CH4519" s="309"/>
      <c r="CI4519" s="309"/>
      <c r="CJ4519" s="309"/>
      <c r="CK4519" s="309"/>
      <c r="CL4519" s="309"/>
      <c r="CM4519" s="309"/>
      <c r="CN4519" s="309"/>
      <c r="CO4519" s="309"/>
      <c r="CP4519" s="309"/>
      <c r="CQ4519" s="309"/>
      <c r="CR4519" s="309"/>
      <c r="CS4519" s="309"/>
      <c r="CT4519" s="309"/>
      <c r="CU4519" s="309"/>
    </row>
    <row r="4520" spans="1:99" x14ac:dyDescent="0.25">
      <c r="A4520" s="543"/>
      <c r="B4520" s="625"/>
      <c r="C4520" s="625"/>
      <c r="D4520" s="78" t="s">
        <v>2160</v>
      </c>
      <c r="E4520" s="353">
        <v>300</v>
      </c>
      <c r="F4520" s="352">
        <f t="shared" si="140"/>
        <v>180</v>
      </c>
      <c r="G4520" s="352">
        <f t="shared" si="141"/>
        <v>150</v>
      </c>
      <c r="H4520" s="309"/>
      <c r="I4520" s="309"/>
      <c r="J4520" s="309"/>
      <c r="K4520" s="309"/>
      <c r="L4520" s="309"/>
      <c r="M4520" s="309"/>
      <c r="N4520" s="309"/>
      <c r="O4520" s="309"/>
      <c r="P4520" s="309"/>
      <c r="Q4520" s="309"/>
      <c r="R4520" s="309"/>
      <c r="S4520" s="309"/>
      <c r="T4520" s="309"/>
      <c r="U4520" s="309"/>
      <c r="V4520" s="309"/>
      <c r="W4520" s="309"/>
      <c r="X4520" s="309"/>
      <c r="Y4520" s="309"/>
      <c r="Z4520" s="309"/>
      <c r="AA4520" s="309"/>
      <c r="AB4520" s="309"/>
      <c r="AC4520" s="309"/>
      <c r="AD4520" s="309"/>
      <c r="AE4520" s="309"/>
      <c r="AF4520" s="309"/>
      <c r="AG4520" s="309"/>
      <c r="AH4520" s="309"/>
      <c r="AI4520" s="309"/>
      <c r="AJ4520" s="309"/>
      <c r="AK4520" s="309"/>
      <c r="AL4520" s="309"/>
      <c r="AM4520" s="309"/>
      <c r="AN4520" s="309"/>
      <c r="AO4520" s="309"/>
      <c r="AP4520" s="309"/>
      <c r="AQ4520" s="309"/>
      <c r="AR4520" s="309"/>
      <c r="AS4520" s="309"/>
      <c r="AT4520" s="309"/>
      <c r="AU4520" s="309"/>
      <c r="AV4520" s="309"/>
      <c r="AW4520" s="309"/>
      <c r="AX4520" s="309"/>
      <c r="AY4520" s="309"/>
      <c r="AZ4520" s="309"/>
      <c r="BA4520" s="309"/>
      <c r="BB4520" s="309"/>
      <c r="BC4520" s="309"/>
      <c r="BD4520" s="309"/>
      <c r="BE4520" s="309"/>
      <c r="BF4520" s="309"/>
      <c r="BG4520" s="309"/>
      <c r="BH4520" s="309"/>
      <c r="BI4520" s="309"/>
      <c r="BJ4520" s="309"/>
      <c r="BK4520" s="309"/>
      <c r="BL4520" s="309"/>
      <c r="BM4520" s="309"/>
      <c r="BN4520" s="309"/>
      <c r="BO4520" s="309"/>
      <c r="BP4520" s="309"/>
      <c r="BQ4520" s="309"/>
      <c r="BR4520" s="309"/>
      <c r="BS4520" s="309"/>
      <c r="BT4520" s="309"/>
      <c r="BU4520" s="309"/>
      <c r="BV4520" s="309"/>
      <c r="BW4520" s="309"/>
      <c r="BX4520" s="309"/>
      <c r="BY4520" s="309"/>
      <c r="BZ4520" s="309"/>
      <c r="CA4520" s="309"/>
      <c r="CB4520" s="309"/>
      <c r="CC4520" s="309"/>
      <c r="CD4520" s="309"/>
      <c r="CE4520" s="309"/>
      <c r="CF4520" s="309"/>
      <c r="CG4520" s="309"/>
      <c r="CH4520" s="309"/>
      <c r="CI4520" s="309"/>
      <c r="CJ4520" s="309"/>
      <c r="CK4520" s="309"/>
      <c r="CL4520" s="309"/>
      <c r="CM4520" s="309"/>
      <c r="CN4520" s="309"/>
      <c r="CO4520" s="309"/>
      <c r="CP4520" s="309"/>
      <c r="CQ4520" s="309"/>
      <c r="CR4520" s="309"/>
      <c r="CS4520" s="309"/>
      <c r="CT4520" s="309"/>
      <c r="CU4520" s="309"/>
    </row>
    <row r="4521" spans="1:99" x14ac:dyDescent="0.25">
      <c r="A4521" s="544"/>
      <c r="B4521" s="626"/>
      <c r="C4521" s="626"/>
      <c r="D4521" s="78" t="s">
        <v>2214</v>
      </c>
      <c r="E4521" s="353">
        <v>250</v>
      </c>
      <c r="F4521" s="352">
        <f t="shared" si="140"/>
        <v>150</v>
      </c>
      <c r="G4521" s="352">
        <f t="shared" si="141"/>
        <v>125</v>
      </c>
      <c r="H4521" s="309"/>
      <c r="I4521" s="309"/>
      <c r="J4521" s="309"/>
      <c r="K4521" s="309"/>
      <c r="L4521" s="309"/>
      <c r="M4521" s="309"/>
      <c r="N4521" s="309"/>
      <c r="O4521" s="309"/>
      <c r="P4521" s="309"/>
      <c r="Q4521" s="309"/>
      <c r="R4521" s="309"/>
      <c r="S4521" s="309"/>
      <c r="T4521" s="309"/>
      <c r="U4521" s="309"/>
      <c r="V4521" s="309"/>
      <c r="W4521" s="309"/>
      <c r="X4521" s="309"/>
      <c r="Y4521" s="309"/>
      <c r="Z4521" s="309"/>
      <c r="AA4521" s="309"/>
      <c r="AB4521" s="309"/>
      <c r="AC4521" s="309"/>
      <c r="AD4521" s="309"/>
      <c r="AE4521" s="309"/>
      <c r="AF4521" s="309"/>
      <c r="AG4521" s="309"/>
      <c r="AH4521" s="309"/>
      <c r="AI4521" s="309"/>
      <c r="AJ4521" s="309"/>
      <c r="AK4521" s="309"/>
      <c r="AL4521" s="309"/>
      <c r="AM4521" s="309"/>
      <c r="AN4521" s="309"/>
      <c r="AO4521" s="309"/>
      <c r="AP4521" s="309"/>
      <c r="AQ4521" s="309"/>
      <c r="AR4521" s="309"/>
      <c r="AS4521" s="309"/>
      <c r="AT4521" s="309"/>
      <c r="AU4521" s="309"/>
      <c r="AV4521" s="309"/>
      <c r="AW4521" s="309"/>
      <c r="AX4521" s="309"/>
      <c r="AY4521" s="309"/>
      <c r="AZ4521" s="309"/>
      <c r="BA4521" s="309"/>
      <c r="BB4521" s="309"/>
      <c r="BC4521" s="309"/>
      <c r="BD4521" s="309"/>
      <c r="BE4521" s="309"/>
      <c r="BF4521" s="309"/>
      <c r="BG4521" s="309"/>
      <c r="BH4521" s="309"/>
      <c r="BI4521" s="309"/>
      <c r="BJ4521" s="309"/>
      <c r="BK4521" s="309"/>
      <c r="BL4521" s="309"/>
      <c r="BM4521" s="309"/>
      <c r="BN4521" s="309"/>
      <c r="BO4521" s="309"/>
      <c r="BP4521" s="309"/>
      <c r="BQ4521" s="309"/>
      <c r="BR4521" s="309"/>
      <c r="BS4521" s="309"/>
      <c r="BT4521" s="309"/>
      <c r="BU4521" s="309"/>
      <c r="BV4521" s="309"/>
      <c r="BW4521" s="309"/>
      <c r="BX4521" s="309"/>
      <c r="BY4521" s="309"/>
      <c r="BZ4521" s="309"/>
      <c r="CA4521" s="309"/>
      <c r="CB4521" s="309"/>
      <c r="CC4521" s="309"/>
      <c r="CD4521" s="309"/>
      <c r="CE4521" s="309"/>
      <c r="CF4521" s="309"/>
      <c r="CG4521" s="309"/>
      <c r="CH4521" s="309"/>
      <c r="CI4521" s="309"/>
      <c r="CJ4521" s="309"/>
      <c r="CK4521" s="309"/>
      <c r="CL4521" s="309"/>
      <c r="CM4521" s="309"/>
      <c r="CN4521" s="309"/>
      <c r="CO4521" s="309"/>
      <c r="CP4521" s="309"/>
      <c r="CQ4521" s="309"/>
      <c r="CR4521" s="309"/>
      <c r="CS4521" s="309"/>
      <c r="CT4521" s="309"/>
      <c r="CU4521" s="309"/>
    </row>
    <row r="4522" spans="1:99" x14ac:dyDescent="0.25">
      <c r="A4522" s="542" t="s">
        <v>1053</v>
      </c>
      <c r="B4522" s="624" t="s">
        <v>1053</v>
      </c>
      <c r="C4522" s="624"/>
      <c r="D4522" s="75" t="s">
        <v>2146</v>
      </c>
      <c r="E4522" s="353"/>
      <c r="F4522" s="352">
        <f t="shared" si="140"/>
        <v>0</v>
      </c>
      <c r="G4522" s="352">
        <f t="shared" si="141"/>
        <v>0</v>
      </c>
      <c r="H4522" s="309"/>
      <c r="I4522" s="309"/>
      <c r="J4522" s="309"/>
      <c r="K4522" s="309"/>
      <c r="L4522" s="309"/>
      <c r="M4522" s="309"/>
      <c r="N4522" s="309"/>
      <c r="O4522" s="309"/>
      <c r="P4522" s="309"/>
      <c r="Q4522" s="309"/>
      <c r="R4522" s="309"/>
      <c r="S4522" s="309"/>
      <c r="T4522" s="309"/>
      <c r="U4522" s="309"/>
      <c r="V4522" s="309"/>
      <c r="W4522" s="309"/>
      <c r="X4522" s="309"/>
      <c r="Y4522" s="309"/>
      <c r="Z4522" s="309"/>
      <c r="AA4522" s="309"/>
      <c r="AB4522" s="309"/>
      <c r="AC4522" s="309"/>
      <c r="AD4522" s="309"/>
      <c r="AE4522" s="309"/>
      <c r="AF4522" s="309"/>
      <c r="AG4522" s="309"/>
      <c r="AH4522" s="309"/>
      <c r="AI4522" s="309"/>
      <c r="AJ4522" s="309"/>
      <c r="AK4522" s="309"/>
      <c r="AL4522" s="309"/>
      <c r="AM4522" s="309"/>
      <c r="AN4522" s="309"/>
      <c r="AO4522" s="309"/>
      <c r="AP4522" s="309"/>
      <c r="AQ4522" s="309"/>
      <c r="AR4522" s="309"/>
      <c r="AS4522" s="309"/>
      <c r="AT4522" s="309"/>
      <c r="AU4522" s="309"/>
      <c r="AV4522" s="309"/>
      <c r="AW4522" s="309"/>
      <c r="AX4522" s="309"/>
      <c r="AY4522" s="309"/>
      <c r="AZ4522" s="309"/>
      <c r="BA4522" s="309"/>
      <c r="BB4522" s="309"/>
      <c r="BC4522" s="309"/>
      <c r="BD4522" s="309"/>
      <c r="BE4522" s="309"/>
      <c r="BF4522" s="309"/>
      <c r="BG4522" s="309"/>
      <c r="BH4522" s="309"/>
      <c r="BI4522" s="309"/>
      <c r="BJ4522" s="309"/>
      <c r="BK4522" s="309"/>
      <c r="BL4522" s="309"/>
      <c r="BM4522" s="309"/>
      <c r="BN4522" s="309"/>
      <c r="BO4522" s="309"/>
      <c r="BP4522" s="309"/>
      <c r="BQ4522" s="309"/>
      <c r="BR4522" s="309"/>
      <c r="BS4522" s="309"/>
      <c r="BT4522" s="309"/>
      <c r="BU4522" s="309"/>
      <c r="BV4522" s="309"/>
      <c r="BW4522" s="309"/>
      <c r="BX4522" s="309"/>
      <c r="BY4522" s="309"/>
      <c r="BZ4522" s="309"/>
      <c r="CA4522" s="309"/>
      <c r="CB4522" s="309"/>
      <c r="CC4522" s="309"/>
      <c r="CD4522" s="309"/>
      <c r="CE4522" s="309"/>
      <c r="CF4522" s="309"/>
      <c r="CG4522" s="309"/>
      <c r="CH4522" s="309"/>
      <c r="CI4522" s="309"/>
      <c r="CJ4522" s="309"/>
      <c r="CK4522" s="309"/>
      <c r="CL4522" s="309"/>
      <c r="CM4522" s="309"/>
      <c r="CN4522" s="309"/>
      <c r="CO4522" s="309"/>
      <c r="CP4522" s="309"/>
      <c r="CQ4522" s="309"/>
      <c r="CR4522" s="309"/>
      <c r="CS4522" s="309"/>
      <c r="CT4522" s="309"/>
      <c r="CU4522" s="309"/>
    </row>
    <row r="4523" spans="1:99" x14ac:dyDescent="0.25">
      <c r="A4523" s="543"/>
      <c r="B4523" s="625"/>
      <c r="C4523" s="625"/>
      <c r="D4523" s="78" t="s">
        <v>3324</v>
      </c>
      <c r="E4523" s="353">
        <v>300</v>
      </c>
      <c r="F4523" s="352">
        <f t="shared" si="140"/>
        <v>180</v>
      </c>
      <c r="G4523" s="352">
        <f t="shared" si="141"/>
        <v>150</v>
      </c>
      <c r="H4523" s="309"/>
      <c r="I4523" s="309"/>
      <c r="J4523" s="309"/>
      <c r="K4523" s="309"/>
      <c r="L4523" s="309"/>
      <c r="M4523" s="309"/>
      <c r="N4523" s="309"/>
      <c r="O4523" s="309"/>
      <c r="P4523" s="309"/>
      <c r="Q4523" s="309"/>
      <c r="R4523" s="309"/>
      <c r="S4523" s="309"/>
      <c r="T4523" s="309"/>
      <c r="U4523" s="309"/>
      <c r="V4523" s="309"/>
      <c r="W4523" s="309"/>
      <c r="X4523" s="309"/>
      <c r="Y4523" s="309"/>
      <c r="Z4523" s="309"/>
      <c r="AA4523" s="309"/>
      <c r="AB4523" s="309"/>
      <c r="AC4523" s="309"/>
      <c r="AD4523" s="309"/>
      <c r="AE4523" s="309"/>
      <c r="AF4523" s="309"/>
      <c r="AG4523" s="309"/>
      <c r="AH4523" s="309"/>
      <c r="AI4523" s="309"/>
      <c r="AJ4523" s="309"/>
      <c r="AK4523" s="309"/>
      <c r="AL4523" s="309"/>
      <c r="AM4523" s="309"/>
      <c r="AN4523" s="309"/>
      <c r="AO4523" s="309"/>
      <c r="AP4523" s="309"/>
      <c r="AQ4523" s="309"/>
      <c r="AR4523" s="309"/>
      <c r="AS4523" s="309"/>
      <c r="AT4523" s="309"/>
      <c r="AU4523" s="309"/>
      <c r="AV4523" s="309"/>
      <c r="AW4523" s="309"/>
      <c r="AX4523" s="309"/>
      <c r="AY4523" s="309"/>
      <c r="AZ4523" s="309"/>
      <c r="BA4523" s="309"/>
      <c r="BB4523" s="309"/>
      <c r="BC4523" s="309"/>
      <c r="BD4523" s="309"/>
      <c r="BE4523" s="309"/>
      <c r="BF4523" s="309"/>
      <c r="BG4523" s="309"/>
      <c r="BH4523" s="309"/>
      <c r="BI4523" s="309"/>
      <c r="BJ4523" s="309"/>
      <c r="BK4523" s="309"/>
      <c r="BL4523" s="309"/>
      <c r="BM4523" s="309"/>
      <c r="BN4523" s="309"/>
      <c r="BO4523" s="309"/>
      <c r="BP4523" s="309"/>
      <c r="BQ4523" s="309"/>
      <c r="BR4523" s="309"/>
      <c r="BS4523" s="309"/>
      <c r="BT4523" s="309"/>
      <c r="BU4523" s="309"/>
      <c r="BV4523" s="309"/>
      <c r="BW4523" s="309"/>
      <c r="BX4523" s="309"/>
      <c r="BY4523" s="309"/>
      <c r="BZ4523" s="309"/>
      <c r="CA4523" s="309"/>
      <c r="CB4523" s="309"/>
      <c r="CC4523" s="309"/>
      <c r="CD4523" s="309"/>
      <c r="CE4523" s="309"/>
      <c r="CF4523" s="309"/>
      <c r="CG4523" s="309"/>
      <c r="CH4523" s="309"/>
      <c r="CI4523" s="309"/>
      <c r="CJ4523" s="309"/>
      <c r="CK4523" s="309"/>
      <c r="CL4523" s="309"/>
      <c r="CM4523" s="309"/>
      <c r="CN4523" s="309"/>
      <c r="CO4523" s="309"/>
      <c r="CP4523" s="309"/>
      <c r="CQ4523" s="309"/>
      <c r="CR4523" s="309"/>
      <c r="CS4523" s="309"/>
      <c r="CT4523" s="309"/>
      <c r="CU4523" s="309"/>
    </row>
    <row r="4524" spans="1:99" x14ac:dyDescent="0.25">
      <c r="A4524" s="543"/>
      <c r="B4524" s="625"/>
      <c r="C4524" s="625"/>
      <c r="D4524" s="78" t="s">
        <v>2160</v>
      </c>
      <c r="E4524" s="353">
        <v>250</v>
      </c>
      <c r="F4524" s="352">
        <f t="shared" si="140"/>
        <v>150</v>
      </c>
      <c r="G4524" s="352">
        <f t="shared" si="141"/>
        <v>125</v>
      </c>
      <c r="H4524" s="309"/>
      <c r="I4524" s="309"/>
      <c r="J4524" s="309"/>
      <c r="K4524" s="309"/>
      <c r="L4524" s="309"/>
      <c r="M4524" s="309"/>
      <c r="N4524" s="309"/>
      <c r="O4524" s="309"/>
      <c r="P4524" s="309"/>
      <c r="Q4524" s="309"/>
      <c r="R4524" s="309"/>
      <c r="S4524" s="309"/>
      <c r="T4524" s="309"/>
      <c r="U4524" s="309"/>
      <c r="V4524" s="309"/>
      <c r="W4524" s="309"/>
      <c r="X4524" s="309"/>
      <c r="Y4524" s="309"/>
      <c r="Z4524" s="309"/>
      <c r="AA4524" s="309"/>
      <c r="AB4524" s="309"/>
      <c r="AC4524" s="309"/>
      <c r="AD4524" s="309"/>
      <c r="AE4524" s="309"/>
      <c r="AF4524" s="309"/>
      <c r="AG4524" s="309"/>
      <c r="AH4524" s="309"/>
      <c r="AI4524" s="309"/>
      <c r="AJ4524" s="309"/>
      <c r="AK4524" s="309"/>
      <c r="AL4524" s="309"/>
      <c r="AM4524" s="309"/>
      <c r="AN4524" s="309"/>
      <c r="AO4524" s="309"/>
      <c r="AP4524" s="309"/>
      <c r="AQ4524" s="309"/>
      <c r="AR4524" s="309"/>
      <c r="AS4524" s="309"/>
      <c r="AT4524" s="309"/>
      <c r="AU4524" s="309"/>
      <c r="AV4524" s="309"/>
      <c r="AW4524" s="309"/>
      <c r="AX4524" s="309"/>
      <c r="AY4524" s="309"/>
      <c r="AZ4524" s="309"/>
      <c r="BA4524" s="309"/>
      <c r="BB4524" s="309"/>
      <c r="BC4524" s="309"/>
      <c r="BD4524" s="309"/>
      <c r="BE4524" s="309"/>
      <c r="BF4524" s="309"/>
      <c r="BG4524" s="309"/>
      <c r="BH4524" s="309"/>
      <c r="BI4524" s="309"/>
      <c r="BJ4524" s="309"/>
      <c r="BK4524" s="309"/>
      <c r="BL4524" s="309"/>
      <c r="BM4524" s="309"/>
      <c r="BN4524" s="309"/>
      <c r="BO4524" s="309"/>
      <c r="BP4524" s="309"/>
      <c r="BQ4524" s="309"/>
      <c r="BR4524" s="309"/>
      <c r="BS4524" s="309"/>
      <c r="BT4524" s="309"/>
      <c r="BU4524" s="309"/>
      <c r="BV4524" s="309"/>
      <c r="BW4524" s="309"/>
      <c r="BX4524" s="309"/>
      <c r="BY4524" s="309"/>
      <c r="BZ4524" s="309"/>
      <c r="CA4524" s="309"/>
      <c r="CB4524" s="309"/>
      <c r="CC4524" s="309"/>
      <c r="CD4524" s="309"/>
      <c r="CE4524" s="309"/>
      <c r="CF4524" s="309"/>
      <c r="CG4524" s="309"/>
      <c r="CH4524" s="309"/>
      <c r="CI4524" s="309"/>
      <c r="CJ4524" s="309"/>
      <c r="CK4524" s="309"/>
      <c r="CL4524" s="309"/>
      <c r="CM4524" s="309"/>
      <c r="CN4524" s="309"/>
      <c r="CO4524" s="309"/>
      <c r="CP4524" s="309"/>
      <c r="CQ4524" s="309"/>
      <c r="CR4524" s="309"/>
      <c r="CS4524" s="309"/>
      <c r="CT4524" s="309"/>
      <c r="CU4524" s="309"/>
    </row>
    <row r="4525" spans="1:99" x14ac:dyDescent="0.25">
      <c r="A4525" s="544"/>
      <c r="B4525" s="626"/>
      <c r="C4525" s="626"/>
      <c r="D4525" s="78" t="s">
        <v>2142</v>
      </c>
      <c r="E4525" s="353">
        <v>200</v>
      </c>
      <c r="F4525" s="352">
        <f t="shared" si="140"/>
        <v>120</v>
      </c>
      <c r="G4525" s="352">
        <f t="shared" si="141"/>
        <v>100</v>
      </c>
      <c r="H4525" s="309"/>
      <c r="I4525" s="309"/>
      <c r="J4525" s="309"/>
      <c r="K4525" s="309"/>
      <c r="L4525" s="309"/>
      <c r="M4525" s="309"/>
      <c r="N4525" s="309"/>
      <c r="O4525" s="309"/>
      <c r="P4525" s="309"/>
      <c r="Q4525" s="309"/>
      <c r="R4525" s="309"/>
      <c r="S4525" s="309"/>
      <c r="T4525" s="309"/>
      <c r="U4525" s="309"/>
      <c r="V4525" s="309"/>
      <c r="W4525" s="309"/>
      <c r="X4525" s="309"/>
      <c r="Y4525" s="309"/>
      <c r="Z4525" s="309"/>
      <c r="AA4525" s="309"/>
      <c r="AB4525" s="309"/>
      <c r="AC4525" s="309"/>
      <c r="AD4525" s="309"/>
      <c r="AE4525" s="309"/>
      <c r="AF4525" s="309"/>
      <c r="AG4525" s="309"/>
      <c r="AH4525" s="309"/>
      <c r="AI4525" s="309"/>
      <c r="AJ4525" s="309"/>
      <c r="AK4525" s="309"/>
      <c r="AL4525" s="309"/>
      <c r="AM4525" s="309"/>
      <c r="AN4525" s="309"/>
      <c r="AO4525" s="309"/>
      <c r="AP4525" s="309"/>
      <c r="AQ4525" s="309"/>
      <c r="AR4525" s="309"/>
      <c r="AS4525" s="309"/>
      <c r="AT4525" s="309"/>
      <c r="AU4525" s="309"/>
      <c r="AV4525" s="309"/>
      <c r="AW4525" s="309"/>
      <c r="AX4525" s="309"/>
      <c r="AY4525" s="309"/>
      <c r="AZ4525" s="309"/>
      <c r="BA4525" s="309"/>
      <c r="BB4525" s="309"/>
      <c r="BC4525" s="309"/>
      <c r="BD4525" s="309"/>
      <c r="BE4525" s="309"/>
      <c r="BF4525" s="309"/>
      <c r="BG4525" s="309"/>
      <c r="BH4525" s="309"/>
      <c r="BI4525" s="309"/>
      <c r="BJ4525" s="309"/>
      <c r="BK4525" s="309"/>
      <c r="BL4525" s="309"/>
      <c r="BM4525" s="309"/>
      <c r="BN4525" s="309"/>
      <c r="BO4525" s="309"/>
      <c r="BP4525" s="309"/>
      <c r="BQ4525" s="309"/>
      <c r="BR4525" s="309"/>
      <c r="BS4525" s="309"/>
      <c r="BT4525" s="309"/>
      <c r="BU4525" s="309"/>
      <c r="BV4525" s="309"/>
      <c r="BW4525" s="309"/>
      <c r="BX4525" s="309"/>
      <c r="BY4525" s="309"/>
      <c r="BZ4525" s="309"/>
      <c r="CA4525" s="309"/>
      <c r="CB4525" s="309"/>
      <c r="CC4525" s="309"/>
      <c r="CD4525" s="309"/>
      <c r="CE4525" s="309"/>
      <c r="CF4525" s="309"/>
      <c r="CG4525" s="309"/>
      <c r="CH4525" s="309"/>
      <c r="CI4525" s="309"/>
      <c r="CJ4525" s="309"/>
      <c r="CK4525" s="309"/>
      <c r="CL4525" s="309"/>
      <c r="CM4525" s="309"/>
      <c r="CN4525" s="309"/>
      <c r="CO4525" s="309"/>
      <c r="CP4525" s="309"/>
      <c r="CQ4525" s="309"/>
      <c r="CR4525" s="309"/>
      <c r="CS4525" s="309"/>
      <c r="CT4525" s="309"/>
      <c r="CU4525" s="309"/>
    </row>
    <row r="4526" spans="1:99" ht="13.5" x14ac:dyDescent="0.25">
      <c r="A4526" s="17" t="s">
        <v>1054</v>
      </c>
      <c r="B4526" s="385"/>
      <c r="C4526" s="385"/>
      <c r="D4526" s="75" t="s">
        <v>8902</v>
      </c>
      <c r="E4526" s="360">
        <v>1900</v>
      </c>
      <c r="F4526" s="352">
        <f t="shared" si="140"/>
        <v>1140</v>
      </c>
      <c r="G4526" s="352">
        <f t="shared" si="141"/>
        <v>950</v>
      </c>
      <c r="H4526" s="309"/>
      <c r="I4526" s="309"/>
      <c r="J4526" s="309"/>
      <c r="K4526" s="309"/>
      <c r="L4526" s="309"/>
      <c r="M4526" s="309"/>
      <c r="N4526" s="309"/>
      <c r="O4526" s="309"/>
      <c r="P4526" s="309"/>
      <c r="Q4526" s="309"/>
      <c r="R4526" s="309"/>
      <c r="S4526" s="309"/>
      <c r="T4526" s="309"/>
      <c r="U4526" s="309"/>
      <c r="V4526" s="309"/>
      <c r="W4526" s="309"/>
      <c r="X4526" s="309"/>
      <c r="Y4526" s="309"/>
      <c r="Z4526" s="309"/>
      <c r="AA4526" s="309"/>
      <c r="AB4526" s="309"/>
      <c r="AC4526" s="309"/>
      <c r="AD4526" s="309"/>
      <c r="AE4526" s="309"/>
      <c r="AF4526" s="309"/>
      <c r="AG4526" s="309"/>
      <c r="AH4526" s="309"/>
      <c r="AI4526" s="309"/>
      <c r="AJ4526" s="309"/>
      <c r="AK4526" s="309"/>
      <c r="AL4526" s="309"/>
      <c r="AM4526" s="309"/>
      <c r="AN4526" s="309"/>
      <c r="AO4526" s="309"/>
      <c r="AP4526" s="309"/>
      <c r="AQ4526" s="309"/>
      <c r="AR4526" s="309"/>
      <c r="AS4526" s="309"/>
      <c r="AT4526" s="309"/>
      <c r="AU4526" s="309"/>
      <c r="AV4526" s="309"/>
      <c r="AW4526" s="309"/>
      <c r="AX4526" s="309"/>
      <c r="AY4526" s="309"/>
      <c r="AZ4526" s="309"/>
      <c r="BA4526" s="309"/>
      <c r="BB4526" s="309"/>
      <c r="BC4526" s="309"/>
      <c r="BD4526" s="309"/>
      <c r="BE4526" s="309"/>
      <c r="BF4526" s="309"/>
      <c r="BG4526" s="309"/>
      <c r="BH4526" s="309"/>
      <c r="BI4526" s="309"/>
      <c r="BJ4526" s="309"/>
      <c r="BK4526" s="309"/>
      <c r="BL4526" s="309"/>
      <c r="BM4526" s="309"/>
      <c r="BN4526" s="309"/>
      <c r="BO4526" s="309"/>
      <c r="BP4526" s="309"/>
      <c r="BQ4526" s="309"/>
      <c r="BR4526" s="309"/>
      <c r="BS4526" s="309"/>
      <c r="BT4526" s="309"/>
      <c r="BU4526" s="309"/>
      <c r="BV4526" s="309"/>
      <c r="BW4526" s="309"/>
      <c r="BX4526" s="309"/>
      <c r="BY4526" s="309"/>
      <c r="BZ4526" s="309"/>
      <c r="CA4526" s="309"/>
      <c r="CB4526" s="309"/>
      <c r="CC4526" s="309"/>
      <c r="CD4526" s="309"/>
      <c r="CE4526" s="309"/>
      <c r="CF4526" s="309"/>
      <c r="CG4526" s="309"/>
      <c r="CH4526" s="309"/>
      <c r="CI4526" s="309"/>
      <c r="CJ4526" s="309"/>
      <c r="CK4526" s="309"/>
      <c r="CL4526" s="309"/>
      <c r="CM4526" s="309"/>
      <c r="CN4526" s="309"/>
      <c r="CO4526" s="309"/>
      <c r="CP4526" s="309"/>
      <c r="CQ4526" s="309"/>
      <c r="CR4526" s="309"/>
      <c r="CS4526" s="309"/>
      <c r="CT4526" s="309"/>
      <c r="CU4526" s="309"/>
    </row>
    <row r="4527" spans="1:99" x14ac:dyDescent="0.25">
      <c r="A4527" s="313" t="s">
        <v>79</v>
      </c>
      <c r="B4527" s="385" t="s">
        <v>79</v>
      </c>
      <c r="C4527" s="385"/>
      <c r="D4527" s="75" t="s">
        <v>3887</v>
      </c>
      <c r="E4527" s="353"/>
      <c r="F4527" s="352">
        <f t="shared" si="140"/>
        <v>0</v>
      </c>
      <c r="G4527" s="352">
        <f t="shared" si="141"/>
        <v>0</v>
      </c>
      <c r="H4527" s="309"/>
      <c r="I4527" s="309"/>
      <c r="J4527" s="309"/>
      <c r="K4527" s="309"/>
      <c r="L4527" s="309"/>
      <c r="M4527" s="309"/>
      <c r="N4527" s="309"/>
      <c r="O4527" s="309"/>
      <c r="P4527" s="309"/>
      <c r="Q4527" s="309"/>
      <c r="R4527" s="309"/>
      <c r="S4527" s="309"/>
      <c r="T4527" s="309"/>
      <c r="U4527" s="309"/>
      <c r="V4527" s="309"/>
      <c r="W4527" s="309"/>
      <c r="X4527" s="309"/>
      <c r="Y4527" s="309"/>
      <c r="Z4527" s="309"/>
      <c r="AA4527" s="309"/>
      <c r="AB4527" s="309"/>
      <c r="AC4527" s="309"/>
      <c r="AD4527" s="309"/>
      <c r="AE4527" s="309"/>
      <c r="AF4527" s="309"/>
      <c r="AG4527" s="309"/>
      <c r="AH4527" s="309"/>
      <c r="AI4527" s="309"/>
      <c r="AJ4527" s="309"/>
      <c r="AK4527" s="309"/>
      <c r="AL4527" s="309"/>
      <c r="AM4527" s="309"/>
      <c r="AN4527" s="309"/>
      <c r="AO4527" s="309"/>
      <c r="AP4527" s="309"/>
      <c r="AQ4527" s="309"/>
      <c r="AR4527" s="309"/>
      <c r="AS4527" s="309"/>
      <c r="AT4527" s="309"/>
      <c r="AU4527" s="309"/>
      <c r="AV4527" s="309"/>
      <c r="AW4527" s="309"/>
      <c r="AX4527" s="309"/>
      <c r="AY4527" s="309"/>
      <c r="AZ4527" s="309"/>
      <c r="BA4527" s="309"/>
      <c r="BB4527" s="309"/>
      <c r="BC4527" s="309"/>
      <c r="BD4527" s="309"/>
      <c r="BE4527" s="309"/>
      <c r="BF4527" s="309"/>
      <c r="BG4527" s="309"/>
      <c r="BH4527" s="309"/>
      <c r="BI4527" s="309"/>
      <c r="BJ4527" s="309"/>
      <c r="BK4527" s="309"/>
      <c r="BL4527" s="309"/>
      <c r="BM4527" s="309"/>
      <c r="BN4527" s="309"/>
      <c r="BO4527" s="309"/>
      <c r="BP4527" s="309"/>
      <c r="BQ4527" s="309"/>
      <c r="BR4527" s="309"/>
      <c r="BS4527" s="309"/>
      <c r="BT4527" s="309"/>
      <c r="BU4527" s="309"/>
      <c r="BV4527" s="309"/>
      <c r="BW4527" s="309"/>
      <c r="BX4527" s="309"/>
      <c r="BY4527" s="309"/>
      <c r="BZ4527" s="309"/>
      <c r="CA4527" s="309"/>
      <c r="CB4527" s="309"/>
      <c r="CC4527" s="309"/>
      <c r="CD4527" s="309"/>
      <c r="CE4527" s="309"/>
      <c r="CF4527" s="309"/>
      <c r="CG4527" s="309"/>
      <c r="CH4527" s="309"/>
      <c r="CI4527" s="309"/>
      <c r="CJ4527" s="309"/>
      <c r="CK4527" s="309"/>
      <c r="CL4527" s="309"/>
      <c r="CM4527" s="309"/>
      <c r="CN4527" s="309"/>
      <c r="CO4527" s="309"/>
      <c r="CP4527" s="309"/>
      <c r="CQ4527" s="309"/>
      <c r="CR4527" s="309"/>
      <c r="CS4527" s="309"/>
      <c r="CT4527" s="309"/>
      <c r="CU4527" s="309"/>
    </row>
    <row r="4528" spans="1:99" x14ac:dyDescent="0.25">
      <c r="A4528" s="570" t="s">
        <v>1055</v>
      </c>
      <c r="B4528" s="624" t="s">
        <v>1055</v>
      </c>
      <c r="C4528" s="624"/>
      <c r="D4528" s="75" t="s">
        <v>3881</v>
      </c>
      <c r="E4528" s="353"/>
      <c r="F4528" s="352">
        <f t="shared" si="140"/>
        <v>0</v>
      </c>
      <c r="G4528" s="352">
        <f t="shared" si="141"/>
        <v>0</v>
      </c>
      <c r="H4528" s="309"/>
      <c r="I4528" s="309"/>
      <c r="J4528" s="309"/>
      <c r="K4528" s="309"/>
      <c r="L4528" s="309"/>
      <c r="M4528" s="309"/>
      <c r="N4528" s="309"/>
      <c r="O4528" s="309"/>
      <c r="P4528" s="309"/>
      <c r="Q4528" s="309"/>
      <c r="R4528" s="309"/>
      <c r="S4528" s="309"/>
      <c r="T4528" s="309"/>
      <c r="U4528" s="309"/>
      <c r="V4528" s="309"/>
      <c r="W4528" s="309"/>
      <c r="X4528" s="309"/>
      <c r="Y4528" s="309"/>
      <c r="Z4528" s="309"/>
      <c r="AA4528" s="309"/>
      <c r="AB4528" s="309"/>
      <c r="AC4528" s="309"/>
      <c r="AD4528" s="309"/>
      <c r="AE4528" s="309"/>
      <c r="AF4528" s="309"/>
      <c r="AG4528" s="309"/>
      <c r="AH4528" s="309"/>
      <c r="AI4528" s="309"/>
      <c r="AJ4528" s="309"/>
      <c r="AK4528" s="309"/>
      <c r="AL4528" s="309"/>
      <c r="AM4528" s="309"/>
      <c r="AN4528" s="309"/>
      <c r="AO4528" s="309"/>
      <c r="AP4528" s="309"/>
      <c r="AQ4528" s="309"/>
      <c r="AR4528" s="309"/>
      <c r="AS4528" s="309"/>
      <c r="AT4528" s="309"/>
      <c r="AU4528" s="309"/>
      <c r="AV4528" s="309"/>
      <c r="AW4528" s="309"/>
      <c r="AX4528" s="309"/>
      <c r="AY4528" s="309"/>
      <c r="AZ4528" s="309"/>
      <c r="BA4528" s="309"/>
      <c r="BB4528" s="309"/>
      <c r="BC4528" s="309"/>
      <c r="BD4528" s="309"/>
      <c r="BE4528" s="309"/>
      <c r="BF4528" s="309"/>
      <c r="BG4528" s="309"/>
      <c r="BH4528" s="309"/>
      <c r="BI4528" s="309"/>
      <c r="BJ4528" s="309"/>
      <c r="BK4528" s="309"/>
      <c r="BL4528" s="309"/>
      <c r="BM4528" s="309"/>
      <c r="BN4528" s="309"/>
      <c r="BO4528" s="309"/>
      <c r="BP4528" s="309"/>
      <c r="BQ4528" s="309"/>
      <c r="BR4528" s="309"/>
      <c r="BS4528" s="309"/>
      <c r="BT4528" s="309"/>
      <c r="BU4528" s="309"/>
      <c r="BV4528" s="309"/>
      <c r="BW4528" s="309"/>
      <c r="BX4528" s="309"/>
      <c r="BY4528" s="309"/>
      <c r="BZ4528" s="309"/>
      <c r="CA4528" s="309"/>
      <c r="CB4528" s="309"/>
      <c r="CC4528" s="309"/>
      <c r="CD4528" s="309"/>
      <c r="CE4528" s="309"/>
      <c r="CF4528" s="309"/>
      <c r="CG4528" s="309"/>
      <c r="CH4528" s="309"/>
      <c r="CI4528" s="309"/>
      <c r="CJ4528" s="309"/>
      <c r="CK4528" s="309"/>
      <c r="CL4528" s="309"/>
      <c r="CM4528" s="309"/>
      <c r="CN4528" s="309"/>
      <c r="CO4528" s="309"/>
      <c r="CP4528" s="309"/>
      <c r="CQ4528" s="309"/>
      <c r="CR4528" s="309"/>
      <c r="CS4528" s="309"/>
      <c r="CT4528" s="309"/>
      <c r="CU4528" s="309"/>
    </row>
    <row r="4529" spans="1:99" x14ac:dyDescent="0.25">
      <c r="A4529" s="571"/>
      <c r="B4529" s="625"/>
      <c r="C4529" s="625"/>
      <c r="D4529" s="78" t="s">
        <v>3888</v>
      </c>
      <c r="E4529" s="353">
        <v>2900</v>
      </c>
      <c r="F4529" s="352">
        <f t="shared" si="140"/>
        <v>1740</v>
      </c>
      <c r="G4529" s="352">
        <f t="shared" si="141"/>
        <v>1450</v>
      </c>
      <c r="H4529" s="309"/>
      <c r="I4529" s="309"/>
      <c r="J4529" s="309"/>
      <c r="K4529" s="309"/>
      <c r="L4529" s="309"/>
      <c r="M4529" s="309"/>
      <c r="N4529" s="309"/>
      <c r="O4529" s="309"/>
      <c r="P4529" s="309"/>
      <c r="Q4529" s="309"/>
      <c r="R4529" s="309"/>
      <c r="S4529" s="309"/>
      <c r="T4529" s="309"/>
      <c r="U4529" s="309"/>
      <c r="V4529" s="309"/>
      <c r="W4529" s="309"/>
      <c r="X4529" s="309"/>
      <c r="Y4529" s="309"/>
      <c r="Z4529" s="309"/>
      <c r="AA4529" s="309"/>
      <c r="AB4529" s="309"/>
      <c r="AC4529" s="309"/>
      <c r="AD4529" s="309"/>
      <c r="AE4529" s="309"/>
      <c r="AF4529" s="309"/>
      <c r="AG4529" s="309"/>
      <c r="AH4529" s="309"/>
      <c r="AI4529" s="309"/>
      <c r="AJ4529" s="309"/>
      <c r="AK4529" s="309"/>
      <c r="AL4529" s="309"/>
      <c r="AM4529" s="309"/>
      <c r="AN4529" s="309"/>
      <c r="AO4529" s="309"/>
      <c r="AP4529" s="309"/>
      <c r="AQ4529" s="309"/>
      <c r="AR4529" s="309"/>
      <c r="AS4529" s="309"/>
      <c r="AT4529" s="309"/>
      <c r="AU4529" s="309"/>
      <c r="AV4529" s="309"/>
      <c r="AW4529" s="309"/>
      <c r="AX4529" s="309"/>
      <c r="AY4529" s="309"/>
      <c r="AZ4529" s="309"/>
      <c r="BA4529" s="309"/>
      <c r="BB4529" s="309"/>
      <c r="BC4529" s="309"/>
      <c r="BD4529" s="309"/>
      <c r="BE4529" s="309"/>
      <c r="BF4529" s="309"/>
      <c r="BG4529" s="309"/>
      <c r="BH4529" s="309"/>
      <c r="BI4529" s="309"/>
      <c r="BJ4529" s="309"/>
      <c r="BK4529" s="309"/>
      <c r="BL4529" s="309"/>
      <c r="BM4529" s="309"/>
      <c r="BN4529" s="309"/>
      <c r="BO4529" s="309"/>
      <c r="BP4529" s="309"/>
      <c r="BQ4529" s="309"/>
      <c r="BR4529" s="309"/>
      <c r="BS4529" s="309"/>
      <c r="BT4529" s="309"/>
      <c r="BU4529" s="309"/>
      <c r="BV4529" s="309"/>
      <c r="BW4529" s="309"/>
      <c r="BX4529" s="309"/>
      <c r="BY4529" s="309"/>
      <c r="BZ4529" s="309"/>
      <c r="CA4529" s="309"/>
      <c r="CB4529" s="309"/>
      <c r="CC4529" s="309"/>
      <c r="CD4529" s="309"/>
      <c r="CE4529" s="309"/>
      <c r="CF4529" s="309"/>
      <c r="CG4529" s="309"/>
      <c r="CH4529" s="309"/>
      <c r="CI4529" s="309"/>
      <c r="CJ4529" s="309"/>
      <c r="CK4529" s="309"/>
      <c r="CL4529" s="309"/>
      <c r="CM4529" s="309"/>
      <c r="CN4529" s="309"/>
      <c r="CO4529" s="309"/>
      <c r="CP4529" s="309"/>
      <c r="CQ4529" s="309"/>
      <c r="CR4529" s="309"/>
      <c r="CS4529" s="309"/>
      <c r="CT4529" s="309"/>
      <c r="CU4529" s="309"/>
    </row>
    <row r="4530" spans="1:99" x14ac:dyDescent="0.25">
      <c r="A4530" s="572"/>
      <c r="B4530" s="626"/>
      <c r="C4530" s="626"/>
      <c r="D4530" s="78" t="s">
        <v>3889</v>
      </c>
      <c r="E4530" s="353">
        <v>1800</v>
      </c>
      <c r="F4530" s="352">
        <f t="shared" si="140"/>
        <v>1080</v>
      </c>
      <c r="G4530" s="352">
        <f t="shared" si="141"/>
        <v>900</v>
      </c>
      <c r="H4530" s="309"/>
      <c r="I4530" s="309"/>
      <c r="J4530" s="309"/>
      <c r="K4530" s="309"/>
      <c r="L4530" s="309"/>
      <c r="M4530" s="309"/>
      <c r="N4530" s="309"/>
      <c r="O4530" s="309"/>
      <c r="P4530" s="309"/>
      <c r="Q4530" s="309"/>
      <c r="R4530" s="309"/>
      <c r="S4530" s="309"/>
      <c r="T4530" s="309"/>
      <c r="U4530" s="309"/>
      <c r="V4530" s="309"/>
      <c r="W4530" s="309"/>
      <c r="X4530" s="309"/>
      <c r="Y4530" s="309"/>
      <c r="Z4530" s="309"/>
      <c r="AA4530" s="309"/>
      <c r="AB4530" s="309"/>
      <c r="AC4530" s="309"/>
      <c r="AD4530" s="309"/>
      <c r="AE4530" s="309"/>
      <c r="AF4530" s="309"/>
      <c r="AG4530" s="309"/>
      <c r="AH4530" s="309"/>
      <c r="AI4530" s="309"/>
      <c r="AJ4530" s="309"/>
      <c r="AK4530" s="309"/>
      <c r="AL4530" s="309"/>
      <c r="AM4530" s="309"/>
      <c r="AN4530" s="309"/>
      <c r="AO4530" s="309"/>
      <c r="AP4530" s="309"/>
      <c r="AQ4530" s="309"/>
      <c r="AR4530" s="309"/>
      <c r="AS4530" s="309"/>
      <c r="AT4530" s="309"/>
      <c r="AU4530" s="309"/>
      <c r="AV4530" s="309"/>
      <c r="AW4530" s="309"/>
      <c r="AX4530" s="309"/>
      <c r="AY4530" s="309"/>
      <c r="AZ4530" s="309"/>
      <c r="BA4530" s="309"/>
      <c r="BB4530" s="309"/>
      <c r="BC4530" s="309"/>
      <c r="BD4530" s="309"/>
      <c r="BE4530" s="309"/>
      <c r="BF4530" s="309"/>
      <c r="BG4530" s="309"/>
      <c r="BH4530" s="309"/>
      <c r="BI4530" s="309"/>
      <c r="BJ4530" s="309"/>
      <c r="BK4530" s="309"/>
      <c r="BL4530" s="309"/>
      <c r="BM4530" s="309"/>
      <c r="BN4530" s="309"/>
      <c r="BO4530" s="309"/>
      <c r="BP4530" s="309"/>
      <c r="BQ4530" s="309"/>
      <c r="BR4530" s="309"/>
      <c r="BS4530" s="309"/>
      <c r="BT4530" s="309"/>
      <c r="BU4530" s="309"/>
      <c r="BV4530" s="309"/>
      <c r="BW4530" s="309"/>
      <c r="BX4530" s="309"/>
      <c r="BY4530" s="309"/>
      <c r="BZ4530" s="309"/>
      <c r="CA4530" s="309"/>
      <c r="CB4530" s="309"/>
      <c r="CC4530" s="309"/>
      <c r="CD4530" s="309"/>
      <c r="CE4530" s="309"/>
      <c r="CF4530" s="309"/>
      <c r="CG4530" s="309"/>
      <c r="CH4530" s="309"/>
      <c r="CI4530" s="309"/>
      <c r="CJ4530" s="309"/>
      <c r="CK4530" s="309"/>
      <c r="CL4530" s="309"/>
      <c r="CM4530" s="309"/>
      <c r="CN4530" s="309"/>
      <c r="CO4530" s="309"/>
      <c r="CP4530" s="309"/>
      <c r="CQ4530" s="309"/>
      <c r="CR4530" s="309"/>
      <c r="CS4530" s="309"/>
      <c r="CT4530" s="309"/>
      <c r="CU4530" s="309"/>
    </row>
    <row r="4531" spans="1:99" x14ac:dyDescent="0.25">
      <c r="A4531" s="570" t="s">
        <v>1056</v>
      </c>
      <c r="B4531" s="560" t="s">
        <v>1056</v>
      </c>
      <c r="C4531" s="624"/>
      <c r="D4531" s="75" t="s">
        <v>7960</v>
      </c>
      <c r="E4531" s="353"/>
      <c r="F4531" s="352">
        <f t="shared" si="140"/>
        <v>0</v>
      </c>
      <c r="G4531" s="352">
        <f t="shared" si="141"/>
        <v>0</v>
      </c>
      <c r="H4531" s="309"/>
      <c r="I4531" s="309"/>
      <c r="J4531" s="309"/>
      <c r="K4531" s="309"/>
      <c r="L4531" s="309"/>
      <c r="M4531" s="309"/>
      <c r="N4531" s="309"/>
      <c r="O4531" s="309"/>
      <c r="P4531" s="309"/>
      <c r="Q4531" s="309"/>
      <c r="R4531" s="309"/>
      <c r="S4531" s="309"/>
      <c r="T4531" s="309"/>
      <c r="U4531" s="309"/>
      <c r="V4531" s="309"/>
      <c r="W4531" s="309"/>
      <c r="X4531" s="309"/>
      <c r="Y4531" s="309"/>
      <c r="Z4531" s="309"/>
      <c r="AA4531" s="309"/>
      <c r="AB4531" s="309"/>
      <c r="AC4531" s="309"/>
      <c r="AD4531" s="309"/>
      <c r="AE4531" s="309"/>
      <c r="AF4531" s="309"/>
      <c r="AG4531" s="309"/>
      <c r="AH4531" s="309"/>
      <c r="AI4531" s="309"/>
      <c r="AJ4531" s="309"/>
      <c r="AK4531" s="309"/>
      <c r="AL4531" s="309"/>
      <c r="AM4531" s="309"/>
      <c r="AN4531" s="309"/>
      <c r="AO4531" s="309"/>
      <c r="AP4531" s="309"/>
      <c r="AQ4531" s="309"/>
      <c r="AR4531" s="309"/>
      <c r="AS4531" s="309"/>
      <c r="AT4531" s="309"/>
      <c r="AU4531" s="309"/>
      <c r="AV4531" s="309"/>
      <c r="AW4531" s="309"/>
      <c r="AX4531" s="309"/>
      <c r="AY4531" s="309"/>
      <c r="AZ4531" s="309"/>
      <c r="BA4531" s="309"/>
      <c r="BB4531" s="309"/>
      <c r="BC4531" s="309"/>
      <c r="BD4531" s="309"/>
      <c r="BE4531" s="309"/>
      <c r="BF4531" s="309"/>
      <c r="BG4531" s="309"/>
      <c r="BH4531" s="309"/>
      <c r="BI4531" s="309"/>
      <c r="BJ4531" s="309"/>
      <c r="BK4531" s="309"/>
      <c r="BL4531" s="309"/>
      <c r="BM4531" s="309"/>
      <c r="BN4531" s="309"/>
      <c r="BO4531" s="309"/>
      <c r="BP4531" s="309"/>
      <c r="BQ4531" s="309"/>
      <c r="BR4531" s="309"/>
      <c r="BS4531" s="309"/>
      <c r="BT4531" s="309"/>
      <c r="BU4531" s="309"/>
      <c r="BV4531" s="309"/>
      <c r="BW4531" s="309"/>
      <c r="BX4531" s="309"/>
      <c r="BY4531" s="309"/>
      <c r="BZ4531" s="309"/>
      <c r="CA4531" s="309"/>
      <c r="CB4531" s="309"/>
      <c r="CC4531" s="309"/>
      <c r="CD4531" s="309"/>
      <c r="CE4531" s="309"/>
      <c r="CF4531" s="309"/>
      <c r="CG4531" s="309"/>
      <c r="CH4531" s="309"/>
      <c r="CI4531" s="309"/>
      <c r="CJ4531" s="309"/>
      <c r="CK4531" s="309"/>
      <c r="CL4531" s="309"/>
      <c r="CM4531" s="309"/>
      <c r="CN4531" s="309"/>
      <c r="CO4531" s="309"/>
      <c r="CP4531" s="309"/>
      <c r="CQ4531" s="309"/>
      <c r="CR4531" s="309"/>
      <c r="CS4531" s="309"/>
      <c r="CT4531" s="309"/>
      <c r="CU4531" s="309"/>
    </row>
    <row r="4532" spans="1:99" ht="25.5" x14ac:dyDescent="0.25">
      <c r="A4532" s="571"/>
      <c r="B4532" s="561"/>
      <c r="C4532" s="625"/>
      <c r="D4532" s="78" t="s">
        <v>3890</v>
      </c>
      <c r="E4532" s="353">
        <v>1700</v>
      </c>
      <c r="F4532" s="352">
        <f t="shared" si="140"/>
        <v>1020</v>
      </c>
      <c r="G4532" s="352">
        <f t="shared" si="141"/>
        <v>850</v>
      </c>
      <c r="H4532" s="309"/>
      <c r="I4532" s="309"/>
      <c r="J4532" s="309"/>
      <c r="K4532" s="309"/>
      <c r="L4532" s="309"/>
      <c r="M4532" s="309"/>
      <c r="N4532" s="309"/>
      <c r="O4532" s="309"/>
      <c r="P4532" s="309"/>
      <c r="Q4532" s="309"/>
      <c r="R4532" s="309"/>
      <c r="S4532" s="309"/>
      <c r="T4532" s="309"/>
      <c r="U4532" s="309"/>
      <c r="V4532" s="309"/>
      <c r="W4532" s="309"/>
      <c r="X4532" s="309"/>
      <c r="Y4532" s="309"/>
      <c r="Z4532" s="309"/>
      <c r="AA4532" s="309"/>
      <c r="AB4532" s="309"/>
      <c r="AC4532" s="309"/>
      <c r="AD4532" s="309"/>
      <c r="AE4532" s="309"/>
      <c r="AF4532" s="309"/>
      <c r="AG4532" s="309"/>
      <c r="AH4532" s="309"/>
      <c r="AI4532" s="309"/>
      <c r="AJ4532" s="309"/>
      <c r="AK4532" s="309"/>
      <c r="AL4532" s="309"/>
      <c r="AM4532" s="309"/>
      <c r="AN4532" s="309"/>
      <c r="AO4532" s="309"/>
      <c r="AP4532" s="309"/>
      <c r="AQ4532" s="309"/>
      <c r="AR4532" s="309"/>
      <c r="AS4532" s="309"/>
      <c r="AT4532" s="309"/>
      <c r="AU4532" s="309"/>
      <c r="AV4532" s="309"/>
      <c r="AW4532" s="309"/>
      <c r="AX4532" s="309"/>
      <c r="AY4532" s="309"/>
      <c r="AZ4532" s="309"/>
      <c r="BA4532" s="309"/>
      <c r="BB4532" s="309"/>
      <c r="BC4532" s="309"/>
      <c r="BD4532" s="309"/>
      <c r="BE4532" s="309"/>
      <c r="BF4532" s="309"/>
      <c r="BG4532" s="309"/>
      <c r="BH4532" s="309"/>
      <c r="BI4532" s="309"/>
      <c r="BJ4532" s="309"/>
      <c r="BK4532" s="309"/>
      <c r="BL4532" s="309"/>
      <c r="BM4532" s="309"/>
      <c r="BN4532" s="309"/>
      <c r="BO4532" s="309"/>
      <c r="BP4532" s="309"/>
      <c r="BQ4532" s="309"/>
      <c r="BR4532" s="309"/>
      <c r="BS4532" s="309"/>
      <c r="BT4532" s="309"/>
      <c r="BU4532" s="309"/>
      <c r="BV4532" s="309"/>
      <c r="BW4532" s="309"/>
      <c r="BX4532" s="309"/>
      <c r="BY4532" s="309"/>
      <c r="BZ4532" s="309"/>
      <c r="CA4532" s="309"/>
      <c r="CB4532" s="309"/>
      <c r="CC4532" s="309"/>
      <c r="CD4532" s="309"/>
      <c r="CE4532" s="309"/>
      <c r="CF4532" s="309"/>
      <c r="CG4532" s="309"/>
      <c r="CH4532" s="309"/>
      <c r="CI4532" s="309"/>
      <c r="CJ4532" s="309"/>
      <c r="CK4532" s="309"/>
      <c r="CL4532" s="309"/>
      <c r="CM4532" s="309"/>
      <c r="CN4532" s="309"/>
      <c r="CO4532" s="309"/>
      <c r="CP4532" s="309"/>
      <c r="CQ4532" s="309"/>
      <c r="CR4532" s="309"/>
      <c r="CS4532" s="309"/>
      <c r="CT4532" s="309"/>
      <c r="CU4532" s="309"/>
    </row>
    <row r="4533" spans="1:99" x14ac:dyDescent="0.25">
      <c r="A4533" s="572"/>
      <c r="B4533" s="562"/>
      <c r="C4533" s="626"/>
      <c r="D4533" s="78" t="s">
        <v>3891</v>
      </c>
      <c r="E4533" s="353">
        <v>1500</v>
      </c>
      <c r="F4533" s="352">
        <f t="shared" si="140"/>
        <v>900</v>
      </c>
      <c r="G4533" s="352">
        <f t="shared" si="141"/>
        <v>750</v>
      </c>
      <c r="H4533" s="309"/>
      <c r="I4533" s="309"/>
      <c r="J4533" s="309"/>
      <c r="K4533" s="309"/>
      <c r="L4533" s="309"/>
      <c r="M4533" s="309"/>
      <c r="N4533" s="309"/>
      <c r="O4533" s="309"/>
      <c r="P4533" s="309"/>
      <c r="Q4533" s="309"/>
      <c r="R4533" s="309"/>
      <c r="S4533" s="309"/>
      <c r="T4533" s="309"/>
      <c r="U4533" s="309"/>
      <c r="V4533" s="309"/>
      <c r="W4533" s="309"/>
      <c r="X4533" s="309"/>
      <c r="Y4533" s="309"/>
      <c r="Z4533" s="309"/>
      <c r="AA4533" s="309"/>
      <c r="AB4533" s="309"/>
      <c r="AC4533" s="309"/>
      <c r="AD4533" s="309"/>
      <c r="AE4533" s="309"/>
      <c r="AF4533" s="309"/>
      <c r="AG4533" s="309"/>
      <c r="AH4533" s="309"/>
      <c r="AI4533" s="309"/>
      <c r="AJ4533" s="309"/>
      <c r="AK4533" s="309"/>
      <c r="AL4533" s="309"/>
      <c r="AM4533" s="309"/>
      <c r="AN4533" s="309"/>
      <c r="AO4533" s="309"/>
      <c r="AP4533" s="309"/>
      <c r="AQ4533" s="309"/>
      <c r="AR4533" s="309"/>
      <c r="AS4533" s="309"/>
      <c r="AT4533" s="309"/>
      <c r="AU4533" s="309"/>
      <c r="AV4533" s="309"/>
      <c r="AW4533" s="309"/>
      <c r="AX4533" s="309"/>
      <c r="AY4533" s="309"/>
      <c r="AZ4533" s="309"/>
      <c r="BA4533" s="309"/>
      <c r="BB4533" s="309"/>
      <c r="BC4533" s="309"/>
      <c r="BD4533" s="309"/>
      <c r="BE4533" s="309"/>
      <c r="BF4533" s="309"/>
      <c r="BG4533" s="309"/>
      <c r="BH4533" s="309"/>
      <c r="BI4533" s="309"/>
      <c r="BJ4533" s="309"/>
      <c r="BK4533" s="309"/>
      <c r="BL4533" s="309"/>
      <c r="BM4533" s="309"/>
      <c r="BN4533" s="309"/>
      <c r="BO4533" s="309"/>
      <c r="BP4533" s="309"/>
      <c r="BQ4533" s="309"/>
      <c r="BR4533" s="309"/>
      <c r="BS4533" s="309"/>
      <c r="BT4533" s="309"/>
      <c r="BU4533" s="309"/>
      <c r="BV4533" s="309"/>
      <c r="BW4533" s="309"/>
      <c r="BX4533" s="309"/>
      <c r="BY4533" s="309"/>
      <c r="BZ4533" s="309"/>
      <c r="CA4533" s="309"/>
      <c r="CB4533" s="309"/>
      <c r="CC4533" s="309"/>
      <c r="CD4533" s="309"/>
      <c r="CE4533" s="309"/>
      <c r="CF4533" s="309"/>
      <c r="CG4533" s="309"/>
      <c r="CH4533" s="309"/>
      <c r="CI4533" s="309"/>
      <c r="CJ4533" s="309"/>
      <c r="CK4533" s="309"/>
      <c r="CL4533" s="309"/>
      <c r="CM4533" s="309"/>
      <c r="CN4533" s="309"/>
      <c r="CO4533" s="309"/>
      <c r="CP4533" s="309"/>
      <c r="CQ4533" s="309"/>
      <c r="CR4533" s="309"/>
      <c r="CS4533" s="309"/>
      <c r="CT4533" s="309"/>
      <c r="CU4533" s="309"/>
    </row>
    <row r="4534" spans="1:99" ht="25.5" x14ac:dyDescent="0.25">
      <c r="A4534" s="379" t="s">
        <v>1057</v>
      </c>
      <c r="B4534" s="205" t="s">
        <v>1057</v>
      </c>
      <c r="C4534" s="205"/>
      <c r="D4534" s="78" t="s">
        <v>3892</v>
      </c>
      <c r="E4534" s="353">
        <v>900</v>
      </c>
      <c r="F4534" s="352">
        <f t="shared" si="140"/>
        <v>540</v>
      </c>
      <c r="G4534" s="352">
        <f t="shared" si="141"/>
        <v>450</v>
      </c>
      <c r="H4534" s="309"/>
      <c r="I4534" s="309"/>
      <c r="J4534" s="309"/>
      <c r="K4534" s="309"/>
      <c r="L4534" s="309"/>
      <c r="M4534" s="309"/>
      <c r="N4534" s="309"/>
      <c r="O4534" s="309"/>
      <c r="P4534" s="309"/>
      <c r="Q4534" s="309"/>
      <c r="R4534" s="309"/>
      <c r="S4534" s="309"/>
      <c r="T4534" s="309"/>
      <c r="U4534" s="309"/>
      <c r="V4534" s="309"/>
      <c r="W4534" s="309"/>
      <c r="X4534" s="309"/>
      <c r="Y4534" s="309"/>
      <c r="Z4534" s="309"/>
      <c r="AA4534" s="309"/>
      <c r="AB4534" s="309"/>
      <c r="AC4534" s="309"/>
      <c r="AD4534" s="309"/>
      <c r="AE4534" s="309"/>
      <c r="AF4534" s="309"/>
      <c r="AG4534" s="309"/>
      <c r="AH4534" s="309"/>
      <c r="AI4534" s="309"/>
      <c r="AJ4534" s="309"/>
      <c r="AK4534" s="309"/>
      <c r="AL4534" s="309"/>
      <c r="AM4534" s="309"/>
      <c r="AN4534" s="309"/>
      <c r="AO4534" s="309"/>
      <c r="AP4534" s="309"/>
      <c r="AQ4534" s="309"/>
      <c r="AR4534" s="309"/>
      <c r="AS4534" s="309"/>
      <c r="AT4534" s="309"/>
      <c r="AU4534" s="309"/>
      <c r="AV4534" s="309"/>
      <c r="AW4534" s="309"/>
      <c r="AX4534" s="309"/>
      <c r="AY4534" s="309"/>
      <c r="AZ4534" s="309"/>
      <c r="BA4534" s="309"/>
      <c r="BB4534" s="309"/>
      <c r="BC4534" s="309"/>
      <c r="BD4534" s="309"/>
      <c r="BE4534" s="309"/>
      <c r="BF4534" s="309"/>
      <c r="BG4534" s="309"/>
      <c r="BH4534" s="309"/>
      <c r="BI4534" s="309"/>
      <c r="BJ4534" s="309"/>
      <c r="BK4534" s="309"/>
      <c r="BL4534" s="309"/>
      <c r="BM4534" s="309"/>
      <c r="BN4534" s="309"/>
      <c r="BO4534" s="309"/>
      <c r="BP4534" s="309"/>
      <c r="BQ4534" s="309"/>
      <c r="BR4534" s="309"/>
      <c r="BS4534" s="309"/>
      <c r="BT4534" s="309"/>
      <c r="BU4534" s="309"/>
      <c r="BV4534" s="309"/>
      <c r="BW4534" s="309"/>
      <c r="BX4534" s="309"/>
      <c r="BY4534" s="309"/>
      <c r="BZ4534" s="309"/>
      <c r="CA4534" s="309"/>
      <c r="CB4534" s="309"/>
      <c r="CC4534" s="309"/>
      <c r="CD4534" s="309"/>
      <c r="CE4534" s="309"/>
      <c r="CF4534" s="309"/>
      <c r="CG4534" s="309"/>
      <c r="CH4534" s="309"/>
      <c r="CI4534" s="309"/>
      <c r="CJ4534" s="309"/>
      <c r="CK4534" s="309"/>
      <c r="CL4534" s="309"/>
      <c r="CM4534" s="309"/>
      <c r="CN4534" s="309"/>
      <c r="CO4534" s="309"/>
      <c r="CP4534" s="309"/>
      <c r="CQ4534" s="309"/>
      <c r="CR4534" s="309"/>
      <c r="CS4534" s="309"/>
      <c r="CT4534" s="309"/>
      <c r="CU4534" s="309"/>
    </row>
    <row r="4535" spans="1:99" x14ac:dyDescent="0.25">
      <c r="A4535" s="542" t="s">
        <v>1058</v>
      </c>
      <c r="B4535" s="560" t="s">
        <v>1058</v>
      </c>
      <c r="C4535" s="560"/>
      <c r="D4535" s="75" t="s">
        <v>2138</v>
      </c>
      <c r="E4535" s="353"/>
      <c r="F4535" s="352">
        <f t="shared" si="140"/>
        <v>0</v>
      </c>
      <c r="G4535" s="352">
        <f t="shared" si="141"/>
        <v>0</v>
      </c>
      <c r="H4535" s="309"/>
      <c r="I4535" s="309"/>
      <c r="J4535" s="309"/>
      <c r="K4535" s="309"/>
      <c r="L4535" s="309"/>
      <c r="M4535" s="309"/>
      <c r="N4535" s="309"/>
      <c r="O4535" s="309"/>
      <c r="P4535" s="309"/>
      <c r="Q4535" s="309"/>
      <c r="R4535" s="309"/>
      <c r="S4535" s="309"/>
      <c r="T4535" s="309"/>
      <c r="U4535" s="309"/>
      <c r="V4535" s="309"/>
      <c r="W4535" s="309"/>
      <c r="X4535" s="309"/>
      <c r="Y4535" s="309"/>
      <c r="Z4535" s="309"/>
      <c r="AA4535" s="309"/>
      <c r="AB4535" s="309"/>
      <c r="AC4535" s="309"/>
      <c r="AD4535" s="309"/>
      <c r="AE4535" s="309"/>
      <c r="AF4535" s="309"/>
      <c r="AG4535" s="309"/>
      <c r="AH4535" s="309"/>
      <c r="AI4535" s="309"/>
      <c r="AJ4535" s="309"/>
      <c r="AK4535" s="309"/>
      <c r="AL4535" s="309"/>
      <c r="AM4535" s="309"/>
      <c r="AN4535" s="309"/>
      <c r="AO4535" s="309"/>
      <c r="AP4535" s="309"/>
      <c r="AQ4535" s="309"/>
      <c r="AR4535" s="309"/>
      <c r="AS4535" s="309"/>
      <c r="AT4535" s="309"/>
      <c r="AU4535" s="309"/>
      <c r="AV4535" s="309"/>
      <c r="AW4535" s="309"/>
      <c r="AX4535" s="309"/>
      <c r="AY4535" s="309"/>
      <c r="AZ4535" s="309"/>
      <c r="BA4535" s="309"/>
      <c r="BB4535" s="309"/>
      <c r="BC4535" s="309"/>
      <c r="BD4535" s="309"/>
      <c r="BE4535" s="309"/>
      <c r="BF4535" s="309"/>
      <c r="BG4535" s="309"/>
      <c r="BH4535" s="309"/>
      <c r="BI4535" s="309"/>
      <c r="BJ4535" s="309"/>
      <c r="BK4535" s="309"/>
      <c r="BL4535" s="309"/>
      <c r="BM4535" s="309"/>
      <c r="BN4535" s="309"/>
      <c r="BO4535" s="309"/>
      <c r="BP4535" s="309"/>
      <c r="BQ4535" s="309"/>
      <c r="BR4535" s="309"/>
      <c r="BS4535" s="309"/>
      <c r="BT4535" s="309"/>
      <c r="BU4535" s="309"/>
      <c r="BV4535" s="309"/>
      <c r="BW4535" s="309"/>
      <c r="BX4535" s="309"/>
      <c r="BY4535" s="309"/>
      <c r="BZ4535" s="309"/>
      <c r="CA4535" s="309"/>
      <c r="CB4535" s="309"/>
      <c r="CC4535" s="309"/>
      <c r="CD4535" s="309"/>
      <c r="CE4535" s="309"/>
      <c r="CF4535" s="309"/>
      <c r="CG4535" s="309"/>
      <c r="CH4535" s="309"/>
      <c r="CI4535" s="309"/>
      <c r="CJ4535" s="309"/>
      <c r="CK4535" s="309"/>
      <c r="CL4535" s="309"/>
      <c r="CM4535" s="309"/>
      <c r="CN4535" s="309"/>
      <c r="CO4535" s="309"/>
      <c r="CP4535" s="309"/>
      <c r="CQ4535" s="309"/>
      <c r="CR4535" s="309"/>
      <c r="CS4535" s="309"/>
      <c r="CT4535" s="309"/>
      <c r="CU4535" s="309"/>
    </row>
    <row r="4536" spans="1:99" x14ac:dyDescent="0.25">
      <c r="A4536" s="543"/>
      <c r="B4536" s="561"/>
      <c r="C4536" s="561"/>
      <c r="D4536" s="78" t="s">
        <v>3324</v>
      </c>
      <c r="E4536" s="353">
        <v>480</v>
      </c>
      <c r="F4536" s="352">
        <f t="shared" si="140"/>
        <v>288</v>
      </c>
      <c r="G4536" s="352">
        <f t="shared" si="141"/>
        <v>240</v>
      </c>
      <c r="H4536" s="309"/>
      <c r="I4536" s="309"/>
      <c r="J4536" s="309"/>
      <c r="K4536" s="309"/>
      <c r="L4536" s="309"/>
      <c r="M4536" s="309"/>
      <c r="N4536" s="309"/>
      <c r="O4536" s="309"/>
      <c r="P4536" s="309"/>
      <c r="Q4536" s="309"/>
      <c r="R4536" s="309"/>
      <c r="S4536" s="309"/>
      <c r="T4536" s="309"/>
      <c r="U4536" s="309"/>
      <c r="V4536" s="309"/>
      <c r="W4536" s="309"/>
      <c r="X4536" s="309"/>
      <c r="Y4536" s="309"/>
      <c r="Z4536" s="309"/>
      <c r="AA4536" s="309"/>
      <c r="AB4536" s="309"/>
      <c r="AC4536" s="309"/>
      <c r="AD4536" s="309"/>
      <c r="AE4536" s="309"/>
      <c r="AF4536" s="309"/>
      <c r="AG4536" s="309"/>
      <c r="AH4536" s="309"/>
      <c r="AI4536" s="309"/>
      <c r="AJ4536" s="309"/>
      <c r="AK4536" s="309"/>
      <c r="AL4536" s="309"/>
      <c r="AM4536" s="309"/>
      <c r="AN4536" s="309"/>
      <c r="AO4536" s="309"/>
      <c r="AP4536" s="309"/>
      <c r="AQ4536" s="309"/>
      <c r="AR4536" s="309"/>
      <c r="AS4536" s="309"/>
      <c r="AT4536" s="309"/>
      <c r="AU4536" s="309"/>
      <c r="AV4536" s="309"/>
      <c r="AW4536" s="309"/>
      <c r="AX4536" s="309"/>
      <c r="AY4536" s="309"/>
      <c r="AZ4536" s="309"/>
      <c r="BA4536" s="309"/>
      <c r="BB4536" s="309"/>
      <c r="BC4536" s="309"/>
      <c r="BD4536" s="309"/>
      <c r="BE4536" s="309"/>
      <c r="BF4536" s="309"/>
      <c r="BG4536" s="309"/>
      <c r="BH4536" s="309"/>
      <c r="BI4536" s="309"/>
      <c r="BJ4536" s="309"/>
      <c r="BK4536" s="309"/>
      <c r="BL4536" s="309"/>
      <c r="BM4536" s="309"/>
      <c r="BN4536" s="309"/>
      <c r="BO4536" s="309"/>
      <c r="BP4536" s="309"/>
      <c r="BQ4536" s="309"/>
      <c r="BR4536" s="309"/>
      <c r="BS4536" s="309"/>
      <c r="BT4536" s="309"/>
      <c r="BU4536" s="309"/>
      <c r="BV4536" s="309"/>
      <c r="BW4536" s="309"/>
      <c r="BX4536" s="309"/>
      <c r="BY4536" s="309"/>
      <c r="BZ4536" s="309"/>
      <c r="CA4536" s="309"/>
      <c r="CB4536" s="309"/>
      <c r="CC4536" s="309"/>
      <c r="CD4536" s="309"/>
      <c r="CE4536" s="309"/>
      <c r="CF4536" s="309"/>
      <c r="CG4536" s="309"/>
      <c r="CH4536" s="309"/>
      <c r="CI4536" s="309"/>
      <c r="CJ4536" s="309"/>
      <c r="CK4536" s="309"/>
      <c r="CL4536" s="309"/>
      <c r="CM4536" s="309"/>
      <c r="CN4536" s="309"/>
      <c r="CO4536" s="309"/>
      <c r="CP4536" s="309"/>
      <c r="CQ4536" s="309"/>
      <c r="CR4536" s="309"/>
      <c r="CS4536" s="309"/>
      <c r="CT4536" s="309"/>
      <c r="CU4536" s="309"/>
    </row>
    <row r="4537" spans="1:99" x14ac:dyDescent="0.25">
      <c r="A4537" s="543"/>
      <c r="B4537" s="561"/>
      <c r="C4537" s="561"/>
      <c r="D4537" s="78" t="s">
        <v>2160</v>
      </c>
      <c r="E4537" s="353">
        <v>350</v>
      </c>
      <c r="F4537" s="352">
        <f t="shared" si="140"/>
        <v>210</v>
      </c>
      <c r="G4537" s="352">
        <f t="shared" si="141"/>
        <v>175</v>
      </c>
      <c r="H4537" s="309"/>
      <c r="I4537" s="309"/>
      <c r="J4537" s="309"/>
      <c r="K4537" s="309"/>
      <c r="L4537" s="309"/>
      <c r="M4537" s="309"/>
      <c r="N4537" s="309"/>
      <c r="O4537" s="309"/>
      <c r="P4537" s="309"/>
      <c r="Q4537" s="309"/>
      <c r="R4537" s="309"/>
      <c r="S4537" s="309"/>
      <c r="T4537" s="309"/>
      <c r="U4537" s="309"/>
      <c r="V4537" s="309"/>
      <c r="W4537" s="309"/>
      <c r="X4537" s="309"/>
      <c r="Y4537" s="309"/>
      <c r="Z4537" s="309"/>
      <c r="AA4537" s="309"/>
      <c r="AB4537" s="309"/>
      <c r="AC4537" s="309"/>
      <c r="AD4537" s="309"/>
      <c r="AE4537" s="309"/>
      <c r="AF4537" s="309"/>
      <c r="AG4537" s="309"/>
      <c r="AH4537" s="309"/>
      <c r="AI4537" s="309"/>
      <c r="AJ4537" s="309"/>
      <c r="AK4537" s="309"/>
      <c r="AL4537" s="309"/>
      <c r="AM4537" s="309"/>
      <c r="AN4537" s="309"/>
      <c r="AO4537" s="309"/>
      <c r="AP4537" s="309"/>
      <c r="AQ4537" s="309"/>
      <c r="AR4537" s="309"/>
      <c r="AS4537" s="309"/>
      <c r="AT4537" s="309"/>
      <c r="AU4537" s="309"/>
      <c r="AV4537" s="309"/>
      <c r="AW4537" s="309"/>
      <c r="AX4537" s="309"/>
      <c r="AY4537" s="309"/>
      <c r="AZ4537" s="309"/>
      <c r="BA4537" s="309"/>
      <c r="BB4537" s="309"/>
      <c r="BC4537" s="309"/>
      <c r="BD4537" s="309"/>
      <c r="BE4537" s="309"/>
      <c r="BF4537" s="309"/>
      <c r="BG4537" s="309"/>
      <c r="BH4537" s="309"/>
      <c r="BI4537" s="309"/>
      <c r="BJ4537" s="309"/>
      <c r="BK4537" s="309"/>
      <c r="BL4537" s="309"/>
      <c r="BM4537" s="309"/>
      <c r="BN4537" s="309"/>
      <c r="BO4537" s="309"/>
      <c r="BP4537" s="309"/>
      <c r="BQ4537" s="309"/>
      <c r="BR4537" s="309"/>
      <c r="BS4537" s="309"/>
      <c r="BT4537" s="309"/>
      <c r="BU4537" s="309"/>
      <c r="BV4537" s="309"/>
      <c r="BW4537" s="309"/>
      <c r="BX4537" s="309"/>
      <c r="BY4537" s="309"/>
      <c r="BZ4537" s="309"/>
      <c r="CA4537" s="309"/>
      <c r="CB4537" s="309"/>
      <c r="CC4537" s="309"/>
      <c r="CD4537" s="309"/>
      <c r="CE4537" s="309"/>
      <c r="CF4537" s="309"/>
      <c r="CG4537" s="309"/>
      <c r="CH4537" s="309"/>
      <c r="CI4537" s="309"/>
      <c r="CJ4537" s="309"/>
      <c r="CK4537" s="309"/>
      <c r="CL4537" s="309"/>
      <c r="CM4537" s="309"/>
      <c r="CN4537" s="309"/>
      <c r="CO4537" s="309"/>
      <c r="CP4537" s="309"/>
      <c r="CQ4537" s="309"/>
      <c r="CR4537" s="309"/>
      <c r="CS4537" s="309"/>
      <c r="CT4537" s="309"/>
      <c r="CU4537" s="309"/>
    </row>
    <row r="4538" spans="1:99" x14ac:dyDescent="0.25">
      <c r="A4538" s="544"/>
      <c r="B4538" s="562"/>
      <c r="C4538" s="562"/>
      <c r="D4538" s="78" t="s">
        <v>2142</v>
      </c>
      <c r="E4538" s="353">
        <v>250</v>
      </c>
      <c r="F4538" s="352">
        <f t="shared" si="140"/>
        <v>150</v>
      </c>
      <c r="G4538" s="352">
        <f t="shared" si="141"/>
        <v>125</v>
      </c>
      <c r="H4538" s="309"/>
      <c r="I4538" s="309"/>
      <c r="J4538" s="309"/>
      <c r="K4538" s="309"/>
      <c r="L4538" s="309"/>
      <c r="M4538" s="309"/>
      <c r="N4538" s="309"/>
      <c r="O4538" s="309"/>
      <c r="P4538" s="309"/>
      <c r="Q4538" s="309"/>
      <c r="R4538" s="309"/>
      <c r="S4538" s="309"/>
      <c r="T4538" s="309"/>
      <c r="U4538" s="309"/>
      <c r="V4538" s="309"/>
      <c r="W4538" s="309"/>
      <c r="X4538" s="309"/>
      <c r="Y4538" s="309"/>
      <c r="Z4538" s="309"/>
      <c r="AA4538" s="309"/>
      <c r="AB4538" s="309"/>
      <c r="AC4538" s="309"/>
      <c r="AD4538" s="309"/>
      <c r="AE4538" s="309"/>
      <c r="AF4538" s="309"/>
      <c r="AG4538" s="309"/>
      <c r="AH4538" s="309"/>
      <c r="AI4538" s="309"/>
      <c r="AJ4538" s="309"/>
      <c r="AK4538" s="309"/>
      <c r="AL4538" s="309"/>
      <c r="AM4538" s="309"/>
      <c r="AN4538" s="309"/>
      <c r="AO4538" s="309"/>
      <c r="AP4538" s="309"/>
      <c r="AQ4538" s="309"/>
      <c r="AR4538" s="309"/>
      <c r="AS4538" s="309"/>
      <c r="AT4538" s="309"/>
      <c r="AU4538" s="309"/>
      <c r="AV4538" s="309"/>
      <c r="AW4538" s="309"/>
      <c r="AX4538" s="309"/>
      <c r="AY4538" s="309"/>
      <c r="AZ4538" s="309"/>
      <c r="BA4538" s="309"/>
      <c r="BB4538" s="309"/>
      <c r="BC4538" s="309"/>
      <c r="BD4538" s="309"/>
      <c r="BE4538" s="309"/>
      <c r="BF4538" s="309"/>
      <c r="BG4538" s="309"/>
      <c r="BH4538" s="309"/>
      <c r="BI4538" s="309"/>
      <c r="BJ4538" s="309"/>
      <c r="BK4538" s="309"/>
      <c r="BL4538" s="309"/>
      <c r="BM4538" s="309"/>
      <c r="BN4538" s="309"/>
      <c r="BO4538" s="309"/>
      <c r="BP4538" s="309"/>
      <c r="BQ4538" s="309"/>
      <c r="BR4538" s="309"/>
      <c r="BS4538" s="309"/>
      <c r="BT4538" s="309"/>
      <c r="BU4538" s="309"/>
      <c r="BV4538" s="309"/>
      <c r="BW4538" s="309"/>
      <c r="BX4538" s="309"/>
      <c r="BY4538" s="309"/>
      <c r="BZ4538" s="309"/>
      <c r="CA4538" s="309"/>
      <c r="CB4538" s="309"/>
      <c r="CC4538" s="309"/>
      <c r="CD4538" s="309"/>
      <c r="CE4538" s="309"/>
      <c r="CF4538" s="309"/>
      <c r="CG4538" s="309"/>
      <c r="CH4538" s="309"/>
      <c r="CI4538" s="309"/>
      <c r="CJ4538" s="309"/>
      <c r="CK4538" s="309"/>
      <c r="CL4538" s="309"/>
      <c r="CM4538" s="309"/>
      <c r="CN4538" s="309"/>
      <c r="CO4538" s="309"/>
      <c r="CP4538" s="309"/>
      <c r="CQ4538" s="309"/>
      <c r="CR4538" s="309"/>
      <c r="CS4538" s="309"/>
      <c r="CT4538" s="309"/>
      <c r="CU4538" s="309"/>
    </row>
    <row r="4539" spans="1:99" x14ac:dyDescent="0.25">
      <c r="A4539" s="542" t="s">
        <v>1059</v>
      </c>
      <c r="B4539" s="560" t="s">
        <v>1059</v>
      </c>
      <c r="C4539" s="560"/>
      <c r="D4539" s="75" t="s">
        <v>2146</v>
      </c>
      <c r="E4539" s="353"/>
      <c r="F4539" s="352">
        <f t="shared" si="140"/>
        <v>0</v>
      </c>
      <c r="G4539" s="352">
        <f t="shared" si="141"/>
        <v>0</v>
      </c>
      <c r="H4539" s="309"/>
      <c r="I4539" s="309"/>
      <c r="J4539" s="309"/>
      <c r="K4539" s="309"/>
      <c r="L4539" s="309"/>
      <c r="M4539" s="309"/>
      <c r="N4539" s="309"/>
      <c r="O4539" s="309"/>
      <c r="P4539" s="309"/>
      <c r="Q4539" s="309"/>
      <c r="R4539" s="309"/>
      <c r="S4539" s="309"/>
      <c r="T4539" s="309"/>
      <c r="U4539" s="309"/>
      <c r="V4539" s="309"/>
      <c r="W4539" s="309"/>
      <c r="X4539" s="309"/>
      <c r="Y4539" s="309"/>
      <c r="Z4539" s="309"/>
      <c r="AA4539" s="309"/>
      <c r="AB4539" s="309"/>
      <c r="AC4539" s="309"/>
      <c r="AD4539" s="309"/>
      <c r="AE4539" s="309"/>
      <c r="AF4539" s="309"/>
      <c r="AG4539" s="309"/>
      <c r="AH4539" s="309"/>
      <c r="AI4539" s="309"/>
      <c r="AJ4539" s="309"/>
      <c r="AK4539" s="309"/>
      <c r="AL4539" s="309"/>
      <c r="AM4539" s="309"/>
      <c r="AN4539" s="309"/>
      <c r="AO4539" s="309"/>
      <c r="AP4539" s="309"/>
      <c r="AQ4539" s="309"/>
      <c r="AR4539" s="309"/>
      <c r="AS4539" s="309"/>
      <c r="AT4539" s="309"/>
      <c r="AU4539" s="309"/>
      <c r="AV4539" s="309"/>
      <c r="AW4539" s="309"/>
      <c r="AX4539" s="309"/>
      <c r="AY4539" s="309"/>
      <c r="AZ4539" s="309"/>
      <c r="BA4539" s="309"/>
      <c r="BB4539" s="309"/>
      <c r="BC4539" s="309"/>
      <c r="BD4539" s="309"/>
      <c r="BE4539" s="309"/>
      <c r="BF4539" s="309"/>
      <c r="BG4539" s="309"/>
      <c r="BH4539" s="309"/>
      <c r="BI4539" s="309"/>
      <c r="BJ4539" s="309"/>
      <c r="BK4539" s="309"/>
      <c r="BL4539" s="309"/>
      <c r="BM4539" s="309"/>
      <c r="BN4539" s="309"/>
      <c r="BO4539" s="309"/>
      <c r="BP4539" s="309"/>
      <c r="BQ4539" s="309"/>
      <c r="BR4539" s="309"/>
      <c r="BS4539" s="309"/>
      <c r="BT4539" s="309"/>
      <c r="BU4539" s="309"/>
      <c r="BV4539" s="309"/>
      <c r="BW4539" s="309"/>
      <c r="BX4539" s="309"/>
      <c r="BY4539" s="309"/>
      <c r="BZ4539" s="309"/>
      <c r="CA4539" s="309"/>
      <c r="CB4539" s="309"/>
      <c r="CC4539" s="309"/>
      <c r="CD4539" s="309"/>
      <c r="CE4539" s="309"/>
      <c r="CF4539" s="309"/>
      <c r="CG4539" s="309"/>
      <c r="CH4539" s="309"/>
      <c r="CI4539" s="309"/>
      <c r="CJ4539" s="309"/>
      <c r="CK4539" s="309"/>
      <c r="CL4539" s="309"/>
      <c r="CM4539" s="309"/>
      <c r="CN4539" s="309"/>
      <c r="CO4539" s="309"/>
      <c r="CP4539" s="309"/>
      <c r="CQ4539" s="309"/>
      <c r="CR4539" s="309"/>
      <c r="CS4539" s="309"/>
      <c r="CT4539" s="309"/>
      <c r="CU4539" s="309"/>
    </row>
    <row r="4540" spans="1:99" x14ac:dyDescent="0.25">
      <c r="A4540" s="543"/>
      <c r="B4540" s="561"/>
      <c r="C4540" s="561"/>
      <c r="D4540" s="78" t="s">
        <v>3324</v>
      </c>
      <c r="E4540" s="353">
        <v>300</v>
      </c>
      <c r="F4540" s="352">
        <f t="shared" si="140"/>
        <v>180</v>
      </c>
      <c r="G4540" s="352">
        <f t="shared" si="141"/>
        <v>150</v>
      </c>
      <c r="H4540" s="309"/>
      <c r="I4540" s="309"/>
      <c r="J4540" s="309"/>
      <c r="K4540" s="309"/>
      <c r="L4540" s="309"/>
      <c r="M4540" s="309"/>
      <c r="N4540" s="309"/>
      <c r="O4540" s="309"/>
      <c r="P4540" s="309"/>
      <c r="Q4540" s="309"/>
      <c r="R4540" s="309"/>
      <c r="S4540" s="309"/>
      <c r="T4540" s="309"/>
      <c r="U4540" s="309"/>
      <c r="V4540" s="309"/>
      <c r="W4540" s="309"/>
      <c r="X4540" s="309"/>
      <c r="Y4540" s="309"/>
      <c r="Z4540" s="309"/>
      <c r="AA4540" s="309"/>
      <c r="AB4540" s="309"/>
      <c r="AC4540" s="309"/>
      <c r="AD4540" s="309"/>
      <c r="AE4540" s="309"/>
      <c r="AF4540" s="309"/>
      <c r="AG4540" s="309"/>
      <c r="AH4540" s="309"/>
      <c r="AI4540" s="309"/>
      <c r="AJ4540" s="309"/>
      <c r="AK4540" s="309"/>
      <c r="AL4540" s="309"/>
      <c r="AM4540" s="309"/>
      <c r="AN4540" s="309"/>
      <c r="AO4540" s="309"/>
      <c r="AP4540" s="309"/>
      <c r="AQ4540" s="309"/>
      <c r="AR4540" s="309"/>
      <c r="AS4540" s="309"/>
      <c r="AT4540" s="309"/>
      <c r="AU4540" s="309"/>
      <c r="AV4540" s="309"/>
      <c r="AW4540" s="309"/>
      <c r="AX4540" s="309"/>
      <c r="AY4540" s="309"/>
      <c r="AZ4540" s="309"/>
      <c r="BA4540" s="309"/>
      <c r="BB4540" s="309"/>
      <c r="BC4540" s="309"/>
      <c r="BD4540" s="309"/>
      <c r="BE4540" s="309"/>
      <c r="BF4540" s="309"/>
      <c r="BG4540" s="309"/>
      <c r="BH4540" s="309"/>
      <c r="BI4540" s="309"/>
      <c r="BJ4540" s="309"/>
      <c r="BK4540" s="309"/>
      <c r="BL4540" s="309"/>
      <c r="BM4540" s="309"/>
      <c r="BN4540" s="309"/>
      <c r="BO4540" s="309"/>
      <c r="BP4540" s="309"/>
      <c r="BQ4540" s="309"/>
      <c r="BR4540" s="309"/>
      <c r="BS4540" s="309"/>
      <c r="BT4540" s="309"/>
      <c r="BU4540" s="309"/>
      <c r="BV4540" s="309"/>
      <c r="BW4540" s="309"/>
      <c r="BX4540" s="309"/>
      <c r="BY4540" s="309"/>
      <c r="BZ4540" s="309"/>
      <c r="CA4540" s="309"/>
      <c r="CB4540" s="309"/>
      <c r="CC4540" s="309"/>
      <c r="CD4540" s="309"/>
      <c r="CE4540" s="309"/>
      <c r="CF4540" s="309"/>
      <c r="CG4540" s="309"/>
      <c r="CH4540" s="309"/>
      <c r="CI4540" s="309"/>
      <c r="CJ4540" s="309"/>
      <c r="CK4540" s="309"/>
      <c r="CL4540" s="309"/>
      <c r="CM4540" s="309"/>
      <c r="CN4540" s="309"/>
      <c r="CO4540" s="309"/>
      <c r="CP4540" s="309"/>
      <c r="CQ4540" s="309"/>
      <c r="CR4540" s="309"/>
      <c r="CS4540" s="309"/>
      <c r="CT4540" s="309"/>
      <c r="CU4540" s="309"/>
    </row>
    <row r="4541" spans="1:99" x14ac:dyDescent="0.25">
      <c r="A4541" s="543"/>
      <c r="B4541" s="561"/>
      <c r="C4541" s="561"/>
      <c r="D4541" s="78" t="s">
        <v>2160</v>
      </c>
      <c r="E4541" s="353">
        <v>250</v>
      </c>
      <c r="F4541" s="352">
        <f t="shared" si="140"/>
        <v>150</v>
      </c>
      <c r="G4541" s="352">
        <f t="shared" si="141"/>
        <v>125</v>
      </c>
      <c r="H4541" s="309"/>
      <c r="I4541" s="309"/>
      <c r="J4541" s="309"/>
      <c r="K4541" s="309"/>
      <c r="L4541" s="309"/>
      <c r="M4541" s="309"/>
      <c r="N4541" s="309"/>
      <c r="O4541" s="309"/>
      <c r="P4541" s="309"/>
      <c r="Q4541" s="309"/>
      <c r="R4541" s="309"/>
      <c r="S4541" s="309"/>
      <c r="T4541" s="309"/>
      <c r="U4541" s="309"/>
      <c r="V4541" s="309"/>
      <c r="W4541" s="309"/>
      <c r="X4541" s="309"/>
      <c r="Y4541" s="309"/>
      <c r="Z4541" s="309"/>
      <c r="AA4541" s="309"/>
      <c r="AB4541" s="309"/>
      <c r="AC4541" s="309"/>
      <c r="AD4541" s="309"/>
      <c r="AE4541" s="309"/>
      <c r="AF4541" s="309"/>
      <c r="AG4541" s="309"/>
      <c r="AH4541" s="309"/>
      <c r="AI4541" s="309"/>
      <c r="AJ4541" s="309"/>
      <c r="AK4541" s="309"/>
      <c r="AL4541" s="309"/>
      <c r="AM4541" s="309"/>
      <c r="AN4541" s="309"/>
      <c r="AO4541" s="309"/>
      <c r="AP4541" s="309"/>
      <c r="AQ4541" s="309"/>
      <c r="AR4541" s="309"/>
      <c r="AS4541" s="309"/>
      <c r="AT4541" s="309"/>
      <c r="AU4541" s="309"/>
      <c r="AV4541" s="309"/>
      <c r="AW4541" s="309"/>
      <c r="AX4541" s="309"/>
      <c r="AY4541" s="309"/>
      <c r="AZ4541" s="309"/>
      <c r="BA4541" s="309"/>
      <c r="BB4541" s="309"/>
      <c r="BC4541" s="309"/>
      <c r="BD4541" s="309"/>
      <c r="BE4541" s="309"/>
      <c r="BF4541" s="309"/>
      <c r="BG4541" s="309"/>
      <c r="BH4541" s="309"/>
      <c r="BI4541" s="309"/>
      <c r="BJ4541" s="309"/>
      <c r="BK4541" s="309"/>
      <c r="BL4541" s="309"/>
      <c r="BM4541" s="309"/>
      <c r="BN4541" s="309"/>
      <c r="BO4541" s="309"/>
      <c r="BP4541" s="309"/>
      <c r="BQ4541" s="309"/>
      <c r="BR4541" s="309"/>
      <c r="BS4541" s="309"/>
      <c r="BT4541" s="309"/>
      <c r="BU4541" s="309"/>
      <c r="BV4541" s="309"/>
      <c r="BW4541" s="309"/>
      <c r="BX4541" s="309"/>
      <c r="BY4541" s="309"/>
      <c r="BZ4541" s="309"/>
      <c r="CA4541" s="309"/>
      <c r="CB4541" s="309"/>
      <c r="CC4541" s="309"/>
      <c r="CD4541" s="309"/>
      <c r="CE4541" s="309"/>
      <c r="CF4541" s="309"/>
      <c r="CG4541" s="309"/>
      <c r="CH4541" s="309"/>
      <c r="CI4541" s="309"/>
      <c r="CJ4541" s="309"/>
      <c r="CK4541" s="309"/>
      <c r="CL4541" s="309"/>
      <c r="CM4541" s="309"/>
      <c r="CN4541" s="309"/>
      <c r="CO4541" s="309"/>
      <c r="CP4541" s="309"/>
      <c r="CQ4541" s="309"/>
      <c r="CR4541" s="309"/>
      <c r="CS4541" s="309"/>
      <c r="CT4541" s="309"/>
      <c r="CU4541" s="309"/>
    </row>
    <row r="4542" spans="1:99" x14ac:dyDescent="0.25">
      <c r="A4542" s="544"/>
      <c r="B4542" s="562"/>
      <c r="C4542" s="562"/>
      <c r="D4542" s="78" t="s">
        <v>2142</v>
      </c>
      <c r="E4542" s="353">
        <v>200</v>
      </c>
      <c r="F4542" s="352">
        <f t="shared" si="140"/>
        <v>120</v>
      </c>
      <c r="G4542" s="352">
        <f t="shared" si="141"/>
        <v>100</v>
      </c>
      <c r="H4542" s="309"/>
      <c r="I4542" s="309"/>
      <c r="J4542" s="309"/>
      <c r="K4542" s="309"/>
      <c r="L4542" s="309"/>
      <c r="M4542" s="309"/>
      <c r="N4542" s="309"/>
      <c r="O4542" s="309"/>
      <c r="P4542" s="309"/>
      <c r="Q4542" s="309"/>
      <c r="R4542" s="309"/>
      <c r="S4542" s="309"/>
      <c r="T4542" s="309"/>
      <c r="U4542" s="309"/>
      <c r="V4542" s="309"/>
      <c r="W4542" s="309"/>
      <c r="X4542" s="309"/>
      <c r="Y4542" s="309"/>
      <c r="Z4542" s="309"/>
      <c r="AA4542" s="309"/>
      <c r="AB4542" s="309"/>
      <c r="AC4542" s="309"/>
      <c r="AD4542" s="309"/>
      <c r="AE4542" s="309"/>
      <c r="AF4542" s="309"/>
      <c r="AG4542" s="309"/>
      <c r="AH4542" s="309"/>
      <c r="AI4542" s="309"/>
      <c r="AJ4542" s="309"/>
      <c r="AK4542" s="309"/>
      <c r="AL4542" s="309"/>
      <c r="AM4542" s="309"/>
      <c r="AN4542" s="309"/>
      <c r="AO4542" s="309"/>
      <c r="AP4542" s="309"/>
      <c r="AQ4542" s="309"/>
      <c r="AR4542" s="309"/>
      <c r="AS4542" s="309"/>
      <c r="AT4542" s="309"/>
      <c r="AU4542" s="309"/>
      <c r="AV4542" s="309"/>
      <c r="AW4542" s="309"/>
      <c r="AX4542" s="309"/>
      <c r="AY4542" s="309"/>
      <c r="AZ4542" s="309"/>
      <c r="BA4542" s="309"/>
      <c r="BB4542" s="309"/>
      <c r="BC4542" s="309"/>
      <c r="BD4542" s="309"/>
      <c r="BE4542" s="309"/>
      <c r="BF4542" s="309"/>
      <c r="BG4542" s="309"/>
      <c r="BH4542" s="309"/>
      <c r="BI4542" s="309"/>
      <c r="BJ4542" s="309"/>
      <c r="BK4542" s="309"/>
      <c r="BL4542" s="309"/>
      <c r="BM4542" s="309"/>
      <c r="BN4542" s="309"/>
      <c r="BO4542" s="309"/>
      <c r="BP4542" s="309"/>
      <c r="BQ4542" s="309"/>
      <c r="BR4542" s="309"/>
      <c r="BS4542" s="309"/>
      <c r="BT4542" s="309"/>
      <c r="BU4542" s="309"/>
      <c r="BV4542" s="309"/>
      <c r="BW4542" s="309"/>
      <c r="BX4542" s="309"/>
      <c r="BY4542" s="309"/>
      <c r="BZ4542" s="309"/>
      <c r="CA4542" s="309"/>
      <c r="CB4542" s="309"/>
      <c r="CC4542" s="309"/>
      <c r="CD4542" s="309"/>
      <c r="CE4542" s="309"/>
      <c r="CF4542" s="309"/>
      <c r="CG4542" s="309"/>
      <c r="CH4542" s="309"/>
      <c r="CI4542" s="309"/>
      <c r="CJ4542" s="309"/>
      <c r="CK4542" s="309"/>
      <c r="CL4542" s="309"/>
      <c r="CM4542" s="309"/>
      <c r="CN4542" s="309"/>
      <c r="CO4542" s="309"/>
      <c r="CP4542" s="309"/>
      <c r="CQ4542" s="309"/>
      <c r="CR4542" s="309"/>
      <c r="CS4542" s="309"/>
      <c r="CT4542" s="309"/>
      <c r="CU4542" s="309"/>
    </row>
    <row r="4543" spans="1:99" x14ac:dyDescent="0.25">
      <c r="A4543" s="313" t="s">
        <v>80</v>
      </c>
      <c r="B4543" s="205" t="s">
        <v>80</v>
      </c>
      <c r="C4543" s="205"/>
      <c r="D4543" s="75" t="s">
        <v>3893</v>
      </c>
      <c r="E4543" s="353"/>
      <c r="F4543" s="352">
        <f t="shared" si="140"/>
        <v>0</v>
      </c>
      <c r="G4543" s="352">
        <f t="shared" si="141"/>
        <v>0</v>
      </c>
      <c r="H4543" s="309"/>
      <c r="I4543" s="309"/>
      <c r="J4543" s="309"/>
      <c r="K4543" s="309"/>
      <c r="L4543" s="309"/>
      <c r="M4543" s="309"/>
      <c r="N4543" s="309"/>
      <c r="O4543" s="309"/>
      <c r="P4543" s="309"/>
      <c r="Q4543" s="309"/>
      <c r="R4543" s="309"/>
      <c r="S4543" s="309"/>
      <c r="T4543" s="309"/>
      <c r="U4543" s="309"/>
      <c r="V4543" s="309"/>
      <c r="W4543" s="309"/>
      <c r="X4543" s="309"/>
      <c r="Y4543" s="309"/>
      <c r="Z4543" s="309"/>
      <c r="AA4543" s="309"/>
      <c r="AB4543" s="309"/>
      <c r="AC4543" s="309"/>
      <c r="AD4543" s="309"/>
      <c r="AE4543" s="309"/>
      <c r="AF4543" s="309"/>
      <c r="AG4543" s="309"/>
      <c r="AH4543" s="309"/>
      <c r="AI4543" s="309"/>
      <c r="AJ4543" s="309"/>
      <c r="AK4543" s="309"/>
      <c r="AL4543" s="309"/>
      <c r="AM4543" s="309"/>
      <c r="AN4543" s="309"/>
      <c r="AO4543" s="309"/>
      <c r="AP4543" s="309"/>
      <c r="AQ4543" s="309"/>
      <c r="AR4543" s="309"/>
      <c r="AS4543" s="309"/>
      <c r="AT4543" s="309"/>
      <c r="AU4543" s="309"/>
      <c r="AV4543" s="309"/>
      <c r="AW4543" s="309"/>
      <c r="AX4543" s="309"/>
      <c r="AY4543" s="309"/>
      <c r="AZ4543" s="309"/>
      <c r="BA4543" s="309"/>
      <c r="BB4543" s="309"/>
      <c r="BC4543" s="309"/>
      <c r="BD4543" s="309"/>
      <c r="BE4543" s="309"/>
      <c r="BF4543" s="309"/>
      <c r="BG4543" s="309"/>
      <c r="BH4543" s="309"/>
      <c r="BI4543" s="309"/>
      <c r="BJ4543" s="309"/>
      <c r="BK4543" s="309"/>
      <c r="BL4543" s="309"/>
      <c r="BM4543" s="309"/>
      <c r="BN4543" s="309"/>
      <c r="BO4543" s="309"/>
      <c r="BP4543" s="309"/>
      <c r="BQ4543" s="309"/>
      <c r="BR4543" s="309"/>
      <c r="BS4543" s="309"/>
      <c r="BT4543" s="309"/>
      <c r="BU4543" s="309"/>
      <c r="BV4543" s="309"/>
      <c r="BW4543" s="309"/>
      <c r="BX4543" s="309"/>
      <c r="BY4543" s="309"/>
      <c r="BZ4543" s="309"/>
      <c r="CA4543" s="309"/>
      <c r="CB4543" s="309"/>
      <c r="CC4543" s="309"/>
      <c r="CD4543" s="309"/>
      <c r="CE4543" s="309"/>
      <c r="CF4543" s="309"/>
      <c r="CG4543" s="309"/>
      <c r="CH4543" s="309"/>
      <c r="CI4543" s="309"/>
      <c r="CJ4543" s="309"/>
      <c r="CK4543" s="309"/>
      <c r="CL4543" s="309"/>
      <c r="CM4543" s="309"/>
      <c r="CN4543" s="309"/>
      <c r="CO4543" s="309"/>
      <c r="CP4543" s="309"/>
      <c r="CQ4543" s="309"/>
      <c r="CR4543" s="309"/>
      <c r="CS4543" s="309"/>
      <c r="CT4543" s="309"/>
      <c r="CU4543" s="309"/>
    </row>
    <row r="4544" spans="1:99" x14ac:dyDescent="0.25">
      <c r="A4544" s="570" t="s">
        <v>2163</v>
      </c>
      <c r="B4544" s="560" t="s">
        <v>2163</v>
      </c>
      <c r="C4544" s="560"/>
      <c r="D4544" s="75" t="s">
        <v>3881</v>
      </c>
      <c r="E4544" s="353"/>
      <c r="F4544" s="352">
        <f t="shared" si="140"/>
        <v>0</v>
      </c>
      <c r="G4544" s="352">
        <f t="shared" si="141"/>
        <v>0</v>
      </c>
    </row>
    <row r="4545" spans="1:7" x14ac:dyDescent="0.25">
      <c r="A4545" s="572"/>
      <c r="B4545" s="562"/>
      <c r="C4545" s="562"/>
      <c r="D4545" s="78" t="s">
        <v>3894</v>
      </c>
      <c r="E4545" s="353">
        <v>1700</v>
      </c>
      <c r="F4545" s="352">
        <f t="shared" si="140"/>
        <v>1020</v>
      </c>
      <c r="G4545" s="352">
        <f t="shared" si="141"/>
        <v>850</v>
      </c>
    </row>
    <row r="4546" spans="1:7" x14ac:dyDescent="0.25">
      <c r="A4546" s="379" t="s">
        <v>2165</v>
      </c>
      <c r="B4546" s="205" t="s">
        <v>2165</v>
      </c>
      <c r="C4546" s="205"/>
      <c r="D4546" s="78" t="s">
        <v>3895</v>
      </c>
      <c r="E4546" s="353">
        <v>900</v>
      </c>
      <c r="F4546" s="352">
        <f t="shared" si="140"/>
        <v>540</v>
      </c>
      <c r="G4546" s="352">
        <f t="shared" si="141"/>
        <v>450</v>
      </c>
    </row>
    <row r="4547" spans="1:7" x14ac:dyDescent="0.25">
      <c r="A4547" s="379" t="s">
        <v>2167</v>
      </c>
      <c r="B4547" s="205" t="s">
        <v>2167</v>
      </c>
      <c r="C4547" s="205"/>
      <c r="D4547" s="78" t="s">
        <v>3896</v>
      </c>
      <c r="E4547" s="353">
        <v>900</v>
      </c>
      <c r="F4547" s="352">
        <f t="shared" si="140"/>
        <v>540</v>
      </c>
      <c r="G4547" s="352">
        <f t="shared" si="141"/>
        <v>450</v>
      </c>
    </row>
    <row r="4548" spans="1:7" x14ac:dyDescent="0.25">
      <c r="A4548" s="542" t="s">
        <v>2169</v>
      </c>
      <c r="B4548" s="560" t="s">
        <v>2169</v>
      </c>
      <c r="C4548" s="560"/>
      <c r="D4548" s="75" t="s">
        <v>2138</v>
      </c>
      <c r="E4548" s="353"/>
      <c r="F4548" s="352">
        <f t="shared" si="140"/>
        <v>0</v>
      </c>
      <c r="G4548" s="352">
        <f t="shared" si="141"/>
        <v>0</v>
      </c>
    </row>
    <row r="4549" spans="1:7" x14ac:dyDescent="0.25">
      <c r="A4549" s="543"/>
      <c r="B4549" s="561"/>
      <c r="C4549" s="561"/>
      <c r="D4549" s="78" t="s">
        <v>3324</v>
      </c>
      <c r="E4549" s="353">
        <v>450</v>
      </c>
      <c r="F4549" s="352">
        <f t="shared" si="140"/>
        <v>270</v>
      </c>
      <c r="G4549" s="352">
        <f t="shared" si="141"/>
        <v>225</v>
      </c>
    </row>
    <row r="4550" spans="1:7" x14ac:dyDescent="0.25">
      <c r="A4550" s="543"/>
      <c r="B4550" s="561"/>
      <c r="C4550" s="561"/>
      <c r="D4550" s="78" t="s">
        <v>3897</v>
      </c>
      <c r="E4550" s="353">
        <v>300</v>
      </c>
      <c r="F4550" s="352">
        <f t="shared" si="140"/>
        <v>180</v>
      </c>
      <c r="G4550" s="352">
        <f t="shared" si="141"/>
        <v>150</v>
      </c>
    </row>
    <row r="4551" spans="1:7" x14ac:dyDescent="0.25">
      <c r="A4551" s="544"/>
      <c r="B4551" s="562"/>
      <c r="C4551" s="562"/>
      <c r="D4551" s="78" t="s">
        <v>2142</v>
      </c>
      <c r="E4551" s="353">
        <v>180</v>
      </c>
      <c r="F4551" s="352">
        <f t="shared" si="140"/>
        <v>108</v>
      </c>
      <c r="G4551" s="352">
        <f t="shared" si="141"/>
        <v>90</v>
      </c>
    </row>
    <row r="4552" spans="1:7" x14ac:dyDescent="0.25">
      <c r="A4552" s="542" t="s">
        <v>2171</v>
      </c>
      <c r="B4552" s="560" t="s">
        <v>2171</v>
      </c>
      <c r="C4552" s="560"/>
      <c r="D4552" s="75" t="s">
        <v>2146</v>
      </c>
      <c r="E4552" s="353"/>
      <c r="F4552" s="352">
        <f t="shared" si="140"/>
        <v>0</v>
      </c>
      <c r="G4552" s="352">
        <f t="shared" si="141"/>
        <v>0</v>
      </c>
    </row>
    <row r="4553" spans="1:7" x14ac:dyDescent="0.25">
      <c r="A4553" s="543"/>
      <c r="B4553" s="561"/>
      <c r="C4553" s="561"/>
      <c r="D4553" s="78" t="s">
        <v>3324</v>
      </c>
      <c r="E4553" s="353">
        <v>300</v>
      </c>
      <c r="F4553" s="352">
        <f t="shared" si="140"/>
        <v>180</v>
      </c>
      <c r="G4553" s="352">
        <f t="shared" si="141"/>
        <v>150</v>
      </c>
    </row>
    <row r="4554" spans="1:7" x14ac:dyDescent="0.25">
      <c r="A4554" s="543"/>
      <c r="B4554" s="561"/>
      <c r="C4554" s="561"/>
      <c r="D4554" s="78" t="s">
        <v>3897</v>
      </c>
      <c r="E4554" s="353">
        <v>200</v>
      </c>
      <c r="F4554" s="352">
        <f t="shared" si="140"/>
        <v>120</v>
      </c>
      <c r="G4554" s="352">
        <f t="shared" si="141"/>
        <v>100</v>
      </c>
    </row>
    <row r="4555" spans="1:7" x14ac:dyDescent="0.25">
      <c r="A4555" s="544"/>
      <c r="B4555" s="562"/>
      <c r="C4555" s="562"/>
      <c r="D4555" s="78" t="s">
        <v>2142</v>
      </c>
      <c r="E4555" s="353">
        <v>140</v>
      </c>
      <c r="F4555" s="352">
        <f t="shared" si="140"/>
        <v>84</v>
      </c>
      <c r="G4555" s="352">
        <f t="shared" si="141"/>
        <v>70</v>
      </c>
    </row>
    <row r="4556" spans="1:7" x14ac:dyDescent="0.25">
      <c r="A4556" s="16">
        <v>2</v>
      </c>
      <c r="B4556" s="200">
        <v>2</v>
      </c>
      <c r="C4556" s="17"/>
      <c r="D4556" s="75" t="s">
        <v>1014</v>
      </c>
      <c r="E4556" s="353"/>
      <c r="F4556" s="352">
        <f t="shared" si="140"/>
        <v>0</v>
      </c>
      <c r="G4556" s="352">
        <f t="shared" si="141"/>
        <v>0</v>
      </c>
    </row>
    <row r="4557" spans="1:7" x14ac:dyDescent="0.25">
      <c r="A4557" s="205" t="s">
        <v>83</v>
      </c>
      <c r="B4557" s="17" t="s">
        <v>83</v>
      </c>
      <c r="C4557" s="17"/>
      <c r="D4557" s="75" t="s">
        <v>3898</v>
      </c>
      <c r="E4557" s="353"/>
      <c r="F4557" s="352">
        <f t="shared" si="140"/>
        <v>0</v>
      </c>
      <c r="G4557" s="352">
        <f t="shared" si="141"/>
        <v>0</v>
      </c>
    </row>
    <row r="4558" spans="1:7" x14ac:dyDescent="0.25">
      <c r="A4558" s="205" t="s">
        <v>1248</v>
      </c>
      <c r="B4558" s="17" t="s">
        <v>1248</v>
      </c>
      <c r="C4558" s="17"/>
      <c r="D4558" s="75" t="s">
        <v>3899</v>
      </c>
      <c r="E4558" s="353">
        <v>2200</v>
      </c>
      <c r="F4558" s="352">
        <f t="shared" si="140"/>
        <v>1320</v>
      </c>
      <c r="G4558" s="352">
        <f t="shared" si="141"/>
        <v>1100</v>
      </c>
    </row>
    <row r="4559" spans="1:7" ht="13.5" x14ac:dyDescent="0.25">
      <c r="A4559" s="205"/>
      <c r="B4559" s="17" t="s">
        <v>1250</v>
      </c>
      <c r="C4559" s="17"/>
      <c r="D4559" s="75" t="s">
        <v>8903</v>
      </c>
      <c r="E4559" s="353"/>
      <c r="F4559" s="352">
        <f t="shared" ref="F4559:F4622" si="142">IFERROR(E4559*0.6,0)</f>
        <v>0</v>
      </c>
      <c r="G4559" s="352">
        <f t="shared" ref="G4559:G4622" si="143">IFERROR(E4559*0.5,0)</f>
        <v>0</v>
      </c>
    </row>
    <row r="4560" spans="1:7" x14ac:dyDescent="0.25">
      <c r="A4560" s="560" t="s">
        <v>1250</v>
      </c>
      <c r="B4560" s="542" t="s">
        <v>1253</v>
      </c>
      <c r="C4560" s="542"/>
      <c r="D4560" s="75" t="s">
        <v>3881</v>
      </c>
      <c r="E4560" s="353"/>
      <c r="F4560" s="352">
        <f t="shared" si="142"/>
        <v>0</v>
      </c>
      <c r="G4560" s="352">
        <f t="shared" si="143"/>
        <v>0</v>
      </c>
    </row>
    <row r="4561" spans="1:7" x14ac:dyDescent="0.25">
      <c r="A4561" s="562"/>
      <c r="B4561" s="544"/>
      <c r="C4561" s="544"/>
      <c r="D4561" s="78" t="s">
        <v>3900</v>
      </c>
      <c r="E4561" s="353">
        <v>2900</v>
      </c>
      <c r="F4561" s="352">
        <f t="shared" si="142"/>
        <v>1740</v>
      </c>
      <c r="G4561" s="352">
        <f t="shared" si="143"/>
        <v>1450</v>
      </c>
    </row>
    <row r="4562" spans="1:7" x14ac:dyDescent="0.25">
      <c r="A4562" s="560" t="s">
        <v>1253</v>
      </c>
      <c r="B4562" s="563" t="s">
        <v>1256</v>
      </c>
      <c r="C4562" s="652"/>
      <c r="D4562" s="75" t="s">
        <v>3901</v>
      </c>
      <c r="E4562" s="353"/>
      <c r="F4562" s="352">
        <f t="shared" si="142"/>
        <v>0</v>
      </c>
      <c r="G4562" s="352">
        <f t="shared" si="143"/>
        <v>0</v>
      </c>
    </row>
    <row r="4563" spans="1:7" x14ac:dyDescent="0.25">
      <c r="A4563" s="561"/>
      <c r="B4563" s="564"/>
      <c r="C4563" s="653"/>
      <c r="D4563" s="78" t="s">
        <v>3902</v>
      </c>
      <c r="E4563" s="353">
        <v>3300</v>
      </c>
      <c r="F4563" s="352">
        <f t="shared" si="142"/>
        <v>1980</v>
      </c>
      <c r="G4563" s="352">
        <f t="shared" si="143"/>
        <v>1650</v>
      </c>
    </row>
    <row r="4564" spans="1:7" x14ac:dyDescent="0.25">
      <c r="A4564" s="562"/>
      <c r="B4564" s="565"/>
      <c r="C4564" s="654"/>
      <c r="D4564" s="78" t="s">
        <v>3903</v>
      </c>
      <c r="E4564" s="353">
        <v>2000</v>
      </c>
      <c r="F4564" s="352">
        <f t="shared" si="142"/>
        <v>1200</v>
      </c>
      <c r="G4564" s="352">
        <f t="shared" si="143"/>
        <v>1000</v>
      </c>
    </row>
    <row r="4565" spans="1:7" x14ac:dyDescent="0.25">
      <c r="A4565" s="205" t="s">
        <v>1256</v>
      </c>
      <c r="B4565" s="379" t="s">
        <v>1258</v>
      </c>
      <c r="C4565" s="379"/>
      <c r="D4565" s="78" t="s">
        <v>3904</v>
      </c>
      <c r="E4565" s="353">
        <v>1000</v>
      </c>
      <c r="F4565" s="352">
        <f t="shared" si="142"/>
        <v>600</v>
      </c>
      <c r="G4565" s="352">
        <f t="shared" si="143"/>
        <v>500</v>
      </c>
    </row>
    <row r="4566" spans="1:7" x14ac:dyDescent="0.25">
      <c r="A4566" s="17" t="s">
        <v>1258</v>
      </c>
      <c r="B4566" s="379" t="s">
        <v>1260</v>
      </c>
      <c r="C4566" s="379"/>
      <c r="D4566" s="75" t="s">
        <v>3906</v>
      </c>
      <c r="E4566" s="353">
        <v>2000</v>
      </c>
      <c r="F4566" s="352">
        <f t="shared" si="142"/>
        <v>1200</v>
      </c>
      <c r="G4566" s="352">
        <f t="shared" si="143"/>
        <v>1000</v>
      </c>
    </row>
    <row r="4567" spans="1:7" x14ac:dyDescent="0.25">
      <c r="A4567" s="542" t="s">
        <v>1260</v>
      </c>
      <c r="B4567" s="570" t="s">
        <v>1264</v>
      </c>
      <c r="C4567" s="570"/>
      <c r="D4567" s="75" t="s">
        <v>2138</v>
      </c>
      <c r="E4567" s="353"/>
      <c r="F4567" s="352">
        <f t="shared" si="142"/>
        <v>0</v>
      </c>
      <c r="G4567" s="352">
        <f t="shared" si="143"/>
        <v>0</v>
      </c>
    </row>
    <row r="4568" spans="1:7" x14ac:dyDescent="0.25">
      <c r="A4568" s="543"/>
      <c r="B4568" s="571"/>
      <c r="C4568" s="571"/>
      <c r="D4568" s="78" t="s">
        <v>3324</v>
      </c>
      <c r="E4568" s="353">
        <v>660</v>
      </c>
      <c r="F4568" s="352">
        <f t="shared" si="142"/>
        <v>396</v>
      </c>
      <c r="G4568" s="352">
        <f t="shared" si="143"/>
        <v>330</v>
      </c>
    </row>
    <row r="4569" spans="1:7" x14ac:dyDescent="0.25">
      <c r="A4569" s="543"/>
      <c r="B4569" s="571"/>
      <c r="C4569" s="571"/>
      <c r="D4569" s="78" t="s">
        <v>2160</v>
      </c>
      <c r="E4569" s="353">
        <v>480</v>
      </c>
      <c r="F4569" s="352">
        <f t="shared" si="142"/>
        <v>288</v>
      </c>
      <c r="G4569" s="352">
        <f t="shared" si="143"/>
        <v>240</v>
      </c>
    </row>
    <row r="4570" spans="1:7" x14ac:dyDescent="0.25">
      <c r="A4570" s="544"/>
      <c r="B4570" s="572"/>
      <c r="C4570" s="572"/>
      <c r="D4570" s="78" t="s">
        <v>2142</v>
      </c>
      <c r="E4570" s="353">
        <v>300</v>
      </c>
      <c r="F4570" s="352">
        <f t="shared" si="142"/>
        <v>180</v>
      </c>
      <c r="G4570" s="352">
        <f t="shared" si="143"/>
        <v>150</v>
      </c>
    </row>
    <row r="4571" spans="1:7" x14ac:dyDescent="0.25">
      <c r="A4571" s="542" t="s">
        <v>1264</v>
      </c>
      <c r="B4571" s="570" t="s">
        <v>1269</v>
      </c>
      <c r="C4571" s="570"/>
      <c r="D4571" s="75" t="s">
        <v>2146</v>
      </c>
      <c r="E4571" s="353"/>
      <c r="F4571" s="352">
        <f t="shared" si="142"/>
        <v>0</v>
      </c>
      <c r="G4571" s="352">
        <f t="shared" si="143"/>
        <v>0</v>
      </c>
    </row>
    <row r="4572" spans="1:7" x14ac:dyDescent="0.25">
      <c r="A4572" s="543"/>
      <c r="B4572" s="571"/>
      <c r="C4572" s="571"/>
      <c r="D4572" s="78" t="s">
        <v>3324</v>
      </c>
      <c r="E4572" s="353">
        <v>400</v>
      </c>
      <c r="F4572" s="352">
        <f t="shared" si="142"/>
        <v>240</v>
      </c>
      <c r="G4572" s="352">
        <f t="shared" si="143"/>
        <v>200</v>
      </c>
    </row>
    <row r="4573" spans="1:7" x14ac:dyDescent="0.25">
      <c r="A4573" s="543"/>
      <c r="B4573" s="571"/>
      <c r="C4573" s="571"/>
      <c r="D4573" s="78" t="s">
        <v>2160</v>
      </c>
      <c r="E4573" s="353">
        <v>280</v>
      </c>
      <c r="F4573" s="352">
        <f t="shared" si="142"/>
        <v>168</v>
      </c>
      <c r="G4573" s="352">
        <f t="shared" si="143"/>
        <v>140</v>
      </c>
    </row>
    <row r="4574" spans="1:7" x14ac:dyDescent="0.25">
      <c r="A4574" s="544"/>
      <c r="B4574" s="572"/>
      <c r="C4574" s="572"/>
      <c r="D4574" s="78" t="s">
        <v>2142</v>
      </c>
      <c r="E4574" s="353">
        <v>180</v>
      </c>
      <c r="F4574" s="352">
        <f t="shared" si="142"/>
        <v>108</v>
      </c>
      <c r="G4574" s="352">
        <f t="shared" si="143"/>
        <v>90</v>
      </c>
    </row>
    <row r="4575" spans="1:7" x14ac:dyDescent="0.25">
      <c r="A4575" s="205" t="s">
        <v>1297</v>
      </c>
      <c r="B4575" s="17" t="s">
        <v>1297</v>
      </c>
      <c r="C4575" s="17"/>
      <c r="D4575" s="75" t="s">
        <v>3907</v>
      </c>
      <c r="E4575" s="353"/>
      <c r="F4575" s="352">
        <f t="shared" si="142"/>
        <v>0</v>
      </c>
      <c r="G4575" s="352">
        <f t="shared" si="143"/>
        <v>0</v>
      </c>
    </row>
    <row r="4576" spans="1:7" ht="13.5" x14ac:dyDescent="0.25">
      <c r="A4576" s="205" t="s">
        <v>1299</v>
      </c>
      <c r="B4576" s="17"/>
      <c r="C4576" s="17"/>
      <c r="D4576" s="75" t="s">
        <v>8904</v>
      </c>
      <c r="E4576" s="353">
        <v>1500</v>
      </c>
      <c r="F4576" s="352">
        <f t="shared" si="142"/>
        <v>900</v>
      </c>
      <c r="G4576" s="352">
        <f t="shared" si="143"/>
        <v>750</v>
      </c>
    </row>
    <row r="4577" spans="1:7" x14ac:dyDescent="0.25">
      <c r="A4577" s="560" t="s">
        <v>1301</v>
      </c>
      <c r="B4577" s="542" t="s">
        <v>1299</v>
      </c>
      <c r="C4577" s="542"/>
      <c r="D4577" s="75" t="s">
        <v>3881</v>
      </c>
      <c r="E4577" s="353"/>
      <c r="F4577" s="352">
        <f t="shared" si="142"/>
        <v>0</v>
      </c>
      <c r="G4577" s="352">
        <f t="shared" si="143"/>
        <v>0</v>
      </c>
    </row>
    <row r="4578" spans="1:7" x14ac:dyDescent="0.25">
      <c r="A4578" s="561"/>
      <c r="B4578" s="543"/>
      <c r="C4578" s="543"/>
      <c r="D4578" s="78" t="s">
        <v>3908</v>
      </c>
      <c r="E4578" s="353">
        <v>3900</v>
      </c>
      <c r="F4578" s="352">
        <f t="shared" si="142"/>
        <v>2340</v>
      </c>
      <c r="G4578" s="352">
        <f t="shared" si="143"/>
        <v>1950</v>
      </c>
    </row>
    <row r="4579" spans="1:7" x14ac:dyDescent="0.25">
      <c r="A4579" s="562"/>
      <c r="B4579" s="544"/>
      <c r="C4579" s="544"/>
      <c r="D4579" s="78" t="s">
        <v>3909</v>
      </c>
      <c r="E4579" s="353">
        <v>3300</v>
      </c>
      <c r="F4579" s="352">
        <f t="shared" si="142"/>
        <v>1980</v>
      </c>
      <c r="G4579" s="352">
        <f t="shared" si="143"/>
        <v>1650</v>
      </c>
    </row>
    <row r="4580" spans="1:7" x14ac:dyDescent="0.25">
      <c r="A4580" s="205" t="s">
        <v>1303</v>
      </c>
      <c r="B4580" s="17" t="s">
        <v>1301</v>
      </c>
      <c r="C4580" s="17"/>
      <c r="D4580" s="78" t="s">
        <v>3905</v>
      </c>
      <c r="E4580" s="353">
        <v>1500</v>
      </c>
      <c r="F4580" s="352">
        <f t="shared" si="142"/>
        <v>900</v>
      </c>
      <c r="G4580" s="352">
        <f t="shared" si="143"/>
        <v>750</v>
      </c>
    </row>
    <row r="4581" spans="1:7" ht="25.5" x14ac:dyDescent="0.25">
      <c r="A4581" s="205" t="s">
        <v>1304</v>
      </c>
      <c r="B4581" s="17" t="s">
        <v>1303</v>
      </c>
      <c r="C4581" s="17"/>
      <c r="D4581" s="78" t="s">
        <v>3910</v>
      </c>
      <c r="E4581" s="353">
        <v>1200</v>
      </c>
      <c r="F4581" s="352">
        <f t="shared" si="142"/>
        <v>720</v>
      </c>
      <c r="G4581" s="352">
        <f t="shared" si="143"/>
        <v>600</v>
      </c>
    </row>
    <row r="4582" spans="1:7" ht="25.5" x14ac:dyDescent="0.25">
      <c r="A4582" s="560" t="s">
        <v>1307</v>
      </c>
      <c r="B4582" s="542" t="s">
        <v>1304</v>
      </c>
      <c r="C4582" s="542"/>
      <c r="D4582" s="75" t="s">
        <v>3911</v>
      </c>
      <c r="E4582" s="353">
        <v>2000</v>
      </c>
      <c r="F4582" s="352">
        <f t="shared" si="142"/>
        <v>1200</v>
      </c>
      <c r="G4582" s="352">
        <f t="shared" si="143"/>
        <v>1000</v>
      </c>
    </row>
    <row r="4583" spans="1:7" x14ac:dyDescent="0.25">
      <c r="A4583" s="562"/>
      <c r="B4583" s="544"/>
      <c r="C4583" s="544"/>
      <c r="D4583" s="75" t="s">
        <v>3912</v>
      </c>
      <c r="E4583" s="353">
        <v>2200</v>
      </c>
      <c r="F4583" s="352">
        <f t="shared" si="142"/>
        <v>1320</v>
      </c>
      <c r="G4583" s="352">
        <f t="shared" si="143"/>
        <v>1100</v>
      </c>
    </row>
    <row r="4584" spans="1:7" x14ac:dyDescent="0.25">
      <c r="A4584" s="542" t="s">
        <v>1309</v>
      </c>
      <c r="B4584" s="570" t="s">
        <v>1307</v>
      </c>
      <c r="C4584" s="570"/>
      <c r="D4584" s="75" t="s">
        <v>2138</v>
      </c>
      <c r="E4584" s="353"/>
      <c r="F4584" s="352">
        <f t="shared" si="142"/>
        <v>0</v>
      </c>
      <c r="G4584" s="352">
        <f t="shared" si="143"/>
        <v>0</v>
      </c>
    </row>
    <row r="4585" spans="1:7" x14ac:dyDescent="0.25">
      <c r="A4585" s="543"/>
      <c r="B4585" s="571"/>
      <c r="C4585" s="571"/>
      <c r="D4585" s="78" t="s">
        <v>3324</v>
      </c>
      <c r="E4585" s="353">
        <v>530</v>
      </c>
      <c r="F4585" s="352">
        <f t="shared" si="142"/>
        <v>318</v>
      </c>
      <c r="G4585" s="352">
        <f t="shared" si="143"/>
        <v>265</v>
      </c>
    </row>
    <row r="4586" spans="1:7" x14ac:dyDescent="0.25">
      <c r="A4586" s="543"/>
      <c r="B4586" s="571"/>
      <c r="C4586" s="571"/>
      <c r="D4586" s="78" t="s">
        <v>2160</v>
      </c>
      <c r="E4586" s="353">
        <v>400</v>
      </c>
      <c r="F4586" s="352">
        <f t="shared" si="142"/>
        <v>240</v>
      </c>
      <c r="G4586" s="352">
        <f t="shared" si="143"/>
        <v>200</v>
      </c>
    </row>
    <row r="4587" spans="1:7" x14ac:dyDescent="0.25">
      <c r="A4587" s="544"/>
      <c r="B4587" s="572"/>
      <c r="C4587" s="572"/>
      <c r="D4587" s="78" t="s">
        <v>2142</v>
      </c>
      <c r="E4587" s="353">
        <v>300</v>
      </c>
      <c r="F4587" s="352">
        <f t="shared" si="142"/>
        <v>180</v>
      </c>
      <c r="G4587" s="352">
        <f t="shared" si="143"/>
        <v>150</v>
      </c>
    </row>
    <row r="4588" spans="1:7" x14ac:dyDescent="0.25">
      <c r="A4588" s="542" t="s">
        <v>1315</v>
      </c>
      <c r="B4588" s="570" t="s">
        <v>1309</v>
      </c>
      <c r="C4588" s="570"/>
      <c r="D4588" s="75" t="s">
        <v>2146</v>
      </c>
      <c r="E4588" s="353"/>
      <c r="F4588" s="352">
        <f t="shared" si="142"/>
        <v>0</v>
      </c>
      <c r="G4588" s="352">
        <f t="shared" si="143"/>
        <v>0</v>
      </c>
    </row>
    <row r="4589" spans="1:7" x14ac:dyDescent="0.25">
      <c r="A4589" s="543"/>
      <c r="B4589" s="571"/>
      <c r="C4589" s="571"/>
      <c r="D4589" s="78" t="s">
        <v>3324</v>
      </c>
      <c r="E4589" s="353">
        <v>420</v>
      </c>
      <c r="F4589" s="352">
        <f t="shared" si="142"/>
        <v>252</v>
      </c>
      <c r="G4589" s="352">
        <f t="shared" si="143"/>
        <v>210</v>
      </c>
    </row>
    <row r="4590" spans="1:7" x14ac:dyDescent="0.25">
      <c r="A4590" s="543"/>
      <c r="B4590" s="571"/>
      <c r="C4590" s="571"/>
      <c r="D4590" s="78" t="s">
        <v>2160</v>
      </c>
      <c r="E4590" s="353">
        <v>300</v>
      </c>
      <c r="F4590" s="352">
        <f t="shared" si="142"/>
        <v>180</v>
      </c>
      <c r="G4590" s="352">
        <f t="shared" si="143"/>
        <v>150</v>
      </c>
    </row>
    <row r="4591" spans="1:7" x14ac:dyDescent="0.25">
      <c r="A4591" s="544"/>
      <c r="B4591" s="572"/>
      <c r="C4591" s="572"/>
      <c r="D4591" s="78" t="s">
        <v>2142</v>
      </c>
      <c r="E4591" s="353">
        <v>180</v>
      </c>
      <c r="F4591" s="352">
        <f t="shared" si="142"/>
        <v>108</v>
      </c>
      <c r="G4591" s="352">
        <f t="shared" si="143"/>
        <v>90</v>
      </c>
    </row>
    <row r="4592" spans="1:7" x14ac:dyDescent="0.25">
      <c r="A4592" s="313" t="s">
        <v>1598</v>
      </c>
      <c r="B4592" s="17" t="s">
        <v>1598</v>
      </c>
      <c r="C4592" s="17"/>
      <c r="D4592" s="75" t="s">
        <v>3913</v>
      </c>
      <c r="E4592" s="353"/>
      <c r="F4592" s="352">
        <f t="shared" si="142"/>
        <v>0</v>
      </c>
      <c r="G4592" s="352">
        <f t="shared" si="143"/>
        <v>0</v>
      </c>
    </row>
    <row r="4593" spans="1:7" x14ac:dyDescent="0.25">
      <c r="A4593" s="570" t="s">
        <v>3914</v>
      </c>
      <c r="B4593" s="542" t="s">
        <v>3914</v>
      </c>
      <c r="C4593" s="542"/>
      <c r="D4593" s="75" t="s">
        <v>3881</v>
      </c>
      <c r="E4593" s="353"/>
      <c r="F4593" s="352">
        <f t="shared" si="142"/>
        <v>0</v>
      </c>
      <c r="G4593" s="352">
        <f t="shared" si="143"/>
        <v>0</v>
      </c>
    </row>
    <row r="4594" spans="1:7" ht="25.5" x14ac:dyDescent="0.25">
      <c r="A4594" s="571"/>
      <c r="B4594" s="543"/>
      <c r="C4594" s="543"/>
      <c r="D4594" s="78" t="s">
        <v>3915</v>
      </c>
      <c r="E4594" s="353">
        <v>3300</v>
      </c>
      <c r="F4594" s="352">
        <f t="shared" si="142"/>
        <v>1980</v>
      </c>
      <c r="G4594" s="352">
        <f t="shared" si="143"/>
        <v>1650</v>
      </c>
    </row>
    <row r="4595" spans="1:7" x14ac:dyDescent="0.25">
      <c r="A4595" s="572"/>
      <c r="B4595" s="544"/>
      <c r="C4595" s="544"/>
      <c r="D4595" s="78" t="s">
        <v>3916</v>
      </c>
      <c r="E4595" s="353">
        <v>2000</v>
      </c>
      <c r="F4595" s="352">
        <f t="shared" si="142"/>
        <v>1200</v>
      </c>
      <c r="G4595" s="352">
        <f t="shared" si="143"/>
        <v>1000</v>
      </c>
    </row>
    <row r="4596" spans="1:7" x14ac:dyDescent="0.25">
      <c r="A4596" s="542" t="s">
        <v>3917</v>
      </c>
      <c r="B4596" s="542" t="s">
        <v>3917</v>
      </c>
      <c r="C4596" s="542"/>
      <c r="D4596" s="75" t="s">
        <v>2138</v>
      </c>
      <c r="E4596" s="353"/>
      <c r="F4596" s="352">
        <f t="shared" si="142"/>
        <v>0</v>
      </c>
      <c r="G4596" s="352">
        <f t="shared" si="143"/>
        <v>0</v>
      </c>
    </row>
    <row r="4597" spans="1:7" x14ac:dyDescent="0.25">
      <c r="A4597" s="543"/>
      <c r="B4597" s="543"/>
      <c r="C4597" s="543"/>
      <c r="D4597" s="78" t="s">
        <v>3324</v>
      </c>
      <c r="E4597" s="353">
        <v>500</v>
      </c>
      <c r="F4597" s="352">
        <f t="shared" si="142"/>
        <v>300</v>
      </c>
      <c r="G4597" s="352">
        <f t="shared" si="143"/>
        <v>250</v>
      </c>
    </row>
    <row r="4598" spans="1:7" x14ac:dyDescent="0.25">
      <c r="A4598" s="543"/>
      <c r="B4598" s="543"/>
      <c r="C4598" s="543"/>
      <c r="D4598" s="78" t="s">
        <v>2160</v>
      </c>
      <c r="E4598" s="353">
        <v>400</v>
      </c>
      <c r="F4598" s="352">
        <f t="shared" si="142"/>
        <v>240</v>
      </c>
      <c r="G4598" s="352">
        <f t="shared" si="143"/>
        <v>200</v>
      </c>
    </row>
    <row r="4599" spans="1:7" x14ac:dyDescent="0.25">
      <c r="A4599" s="544"/>
      <c r="B4599" s="544"/>
      <c r="C4599" s="544"/>
      <c r="D4599" s="78" t="s">
        <v>2142</v>
      </c>
      <c r="E4599" s="353">
        <v>300</v>
      </c>
      <c r="F4599" s="352">
        <f t="shared" si="142"/>
        <v>180</v>
      </c>
      <c r="G4599" s="352">
        <f t="shared" si="143"/>
        <v>150</v>
      </c>
    </row>
    <row r="4600" spans="1:7" x14ac:dyDescent="0.25">
      <c r="A4600" s="542" t="s">
        <v>3918</v>
      </c>
      <c r="B4600" s="560" t="s">
        <v>3918</v>
      </c>
      <c r="C4600" s="560"/>
      <c r="D4600" s="75" t="s">
        <v>2146</v>
      </c>
      <c r="E4600" s="353"/>
      <c r="F4600" s="352">
        <f t="shared" si="142"/>
        <v>0</v>
      </c>
      <c r="G4600" s="352">
        <f t="shared" si="143"/>
        <v>0</v>
      </c>
    </row>
    <row r="4601" spans="1:7" x14ac:dyDescent="0.25">
      <c r="A4601" s="543"/>
      <c r="B4601" s="561"/>
      <c r="C4601" s="561"/>
      <c r="D4601" s="78" t="s">
        <v>3324</v>
      </c>
      <c r="E4601" s="353">
        <v>300</v>
      </c>
      <c r="F4601" s="352">
        <f t="shared" si="142"/>
        <v>180</v>
      </c>
      <c r="G4601" s="352">
        <f t="shared" si="143"/>
        <v>150</v>
      </c>
    </row>
    <row r="4602" spans="1:7" x14ac:dyDescent="0.25">
      <c r="A4602" s="543"/>
      <c r="B4602" s="561"/>
      <c r="C4602" s="561"/>
      <c r="D4602" s="78" t="s">
        <v>2160</v>
      </c>
      <c r="E4602" s="353">
        <v>250</v>
      </c>
      <c r="F4602" s="352">
        <f t="shared" si="142"/>
        <v>150</v>
      </c>
      <c r="G4602" s="352">
        <f t="shared" si="143"/>
        <v>125</v>
      </c>
    </row>
    <row r="4603" spans="1:7" x14ac:dyDescent="0.25">
      <c r="A4603" s="544"/>
      <c r="B4603" s="562"/>
      <c r="C4603" s="562"/>
      <c r="D4603" s="78" t="s">
        <v>2142</v>
      </c>
      <c r="E4603" s="353">
        <v>180</v>
      </c>
      <c r="F4603" s="352">
        <f t="shared" si="142"/>
        <v>108</v>
      </c>
      <c r="G4603" s="352">
        <f t="shared" si="143"/>
        <v>90</v>
      </c>
    </row>
    <row r="4604" spans="1:7" x14ac:dyDescent="0.25">
      <c r="A4604" s="16">
        <v>3</v>
      </c>
      <c r="B4604" s="16">
        <v>3</v>
      </c>
      <c r="C4604" s="205"/>
      <c r="D4604" s="75" t="s">
        <v>3919</v>
      </c>
      <c r="E4604" s="353"/>
      <c r="F4604" s="352">
        <f t="shared" si="142"/>
        <v>0</v>
      </c>
      <c r="G4604" s="352">
        <f t="shared" si="143"/>
        <v>0</v>
      </c>
    </row>
    <row r="4605" spans="1:7" x14ac:dyDescent="0.25">
      <c r="A4605" s="560" t="s">
        <v>84</v>
      </c>
      <c r="B4605" s="560" t="s">
        <v>84</v>
      </c>
      <c r="C4605" s="532"/>
      <c r="D4605" s="75" t="s">
        <v>2879</v>
      </c>
      <c r="E4605" s="353"/>
      <c r="F4605" s="352">
        <f t="shared" si="142"/>
        <v>0</v>
      </c>
      <c r="G4605" s="352">
        <f t="shared" si="143"/>
        <v>0</v>
      </c>
    </row>
    <row r="4606" spans="1:7" x14ac:dyDescent="0.25">
      <c r="A4606" s="562"/>
      <c r="B4606" s="562"/>
      <c r="C4606" s="533"/>
      <c r="D4606" s="78" t="s">
        <v>3920</v>
      </c>
      <c r="E4606" s="353">
        <v>3800</v>
      </c>
      <c r="F4606" s="352">
        <f t="shared" si="142"/>
        <v>2280</v>
      </c>
      <c r="G4606" s="352">
        <f t="shared" si="143"/>
        <v>1900</v>
      </c>
    </row>
    <row r="4607" spans="1:7" x14ac:dyDescent="0.25">
      <c r="A4607" s="560" t="s">
        <v>85</v>
      </c>
      <c r="B4607" s="560" t="s">
        <v>85</v>
      </c>
      <c r="C4607" s="532"/>
      <c r="D4607" s="75" t="s">
        <v>3921</v>
      </c>
      <c r="E4607" s="353"/>
      <c r="F4607" s="352">
        <f t="shared" si="142"/>
        <v>0</v>
      </c>
      <c r="G4607" s="352">
        <f t="shared" si="143"/>
        <v>0</v>
      </c>
    </row>
    <row r="4608" spans="1:7" x14ac:dyDescent="0.25">
      <c r="A4608" s="562"/>
      <c r="B4608" s="562"/>
      <c r="C4608" s="533"/>
      <c r="D4608" s="197" t="s">
        <v>3922</v>
      </c>
      <c r="E4608" s="353">
        <v>3300</v>
      </c>
      <c r="F4608" s="352">
        <f t="shared" si="142"/>
        <v>1980</v>
      </c>
      <c r="G4608" s="352">
        <f t="shared" si="143"/>
        <v>1650</v>
      </c>
    </row>
    <row r="4609" spans="1:7" ht="25.5" x14ac:dyDescent="0.25">
      <c r="A4609" s="205" t="s">
        <v>1501</v>
      </c>
      <c r="B4609" s="205" t="s">
        <v>1501</v>
      </c>
      <c r="C4609" s="16"/>
      <c r="D4609" s="78" t="s">
        <v>3923</v>
      </c>
      <c r="E4609" s="353">
        <v>2000</v>
      </c>
      <c r="F4609" s="352">
        <f t="shared" si="142"/>
        <v>1200</v>
      </c>
      <c r="G4609" s="352">
        <f t="shared" si="143"/>
        <v>1000</v>
      </c>
    </row>
    <row r="4610" spans="1:7" x14ac:dyDescent="0.25">
      <c r="A4610" s="205" t="s">
        <v>1638</v>
      </c>
      <c r="B4610" s="205" t="s">
        <v>1638</v>
      </c>
      <c r="C4610" s="16"/>
      <c r="D4610" s="78" t="s">
        <v>3924</v>
      </c>
      <c r="E4610" s="353">
        <v>1500</v>
      </c>
      <c r="F4610" s="352">
        <f t="shared" si="142"/>
        <v>900</v>
      </c>
      <c r="G4610" s="352">
        <f t="shared" si="143"/>
        <v>750</v>
      </c>
    </row>
    <row r="4611" spans="1:7" x14ac:dyDescent="0.25">
      <c r="A4611" s="542" t="s">
        <v>2821</v>
      </c>
      <c r="B4611" s="542" t="s">
        <v>2821</v>
      </c>
      <c r="C4611" s="649"/>
      <c r="D4611" s="75" t="s">
        <v>2138</v>
      </c>
      <c r="E4611" s="353"/>
      <c r="F4611" s="352">
        <f t="shared" si="142"/>
        <v>0</v>
      </c>
      <c r="G4611" s="352">
        <f t="shared" si="143"/>
        <v>0</v>
      </c>
    </row>
    <row r="4612" spans="1:7" x14ac:dyDescent="0.25">
      <c r="A4612" s="543"/>
      <c r="B4612" s="543"/>
      <c r="C4612" s="640"/>
      <c r="D4612" s="197" t="s">
        <v>2159</v>
      </c>
      <c r="E4612" s="353">
        <v>730</v>
      </c>
      <c r="F4612" s="352">
        <f t="shared" si="142"/>
        <v>438</v>
      </c>
      <c r="G4612" s="352">
        <f t="shared" si="143"/>
        <v>365</v>
      </c>
    </row>
    <row r="4613" spans="1:7" x14ac:dyDescent="0.25">
      <c r="A4613" s="543"/>
      <c r="B4613" s="543"/>
      <c r="C4613" s="640"/>
      <c r="D4613" s="197" t="s">
        <v>2160</v>
      </c>
      <c r="E4613" s="353">
        <v>540</v>
      </c>
      <c r="F4613" s="352">
        <f t="shared" si="142"/>
        <v>324</v>
      </c>
      <c r="G4613" s="352">
        <f t="shared" si="143"/>
        <v>270</v>
      </c>
    </row>
    <row r="4614" spans="1:7" x14ac:dyDescent="0.25">
      <c r="A4614" s="544"/>
      <c r="B4614" s="544"/>
      <c r="C4614" s="650"/>
      <c r="D4614" s="78" t="s">
        <v>2214</v>
      </c>
      <c r="E4614" s="353">
        <v>350</v>
      </c>
      <c r="F4614" s="352">
        <f t="shared" si="142"/>
        <v>210</v>
      </c>
      <c r="G4614" s="352">
        <f t="shared" si="143"/>
        <v>175</v>
      </c>
    </row>
    <row r="4615" spans="1:7" x14ac:dyDescent="0.25">
      <c r="A4615" s="542" t="s">
        <v>2826</v>
      </c>
      <c r="B4615" s="542" t="s">
        <v>2826</v>
      </c>
      <c r="C4615" s="649"/>
      <c r="D4615" s="75" t="s">
        <v>2146</v>
      </c>
      <c r="E4615" s="353"/>
      <c r="F4615" s="352">
        <f t="shared" si="142"/>
        <v>0</v>
      </c>
      <c r="G4615" s="352">
        <f t="shared" si="143"/>
        <v>0</v>
      </c>
    </row>
    <row r="4616" spans="1:7" x14ac:dyDescent="0.25">
      <c r="A4616" s="543"/>
      <c r="B4616" s="543"/>
      <c r="C4616" s="640"/>
      <c r="D4616" s="78" t="s">
        <v>3925</v>
      </c>
      <c r="E4616" s="353">
        <v>530</v>
      </c>
      <c r="F4616" s="352">
        <f t="shared" si="142"/>
        <v>318</v>
      </c>
      <c r="G4616" s="352">
        <f t="shared" si="143"/>
        <v>265</v>
      </c>
    </row>
    <row r="4617" spans="1:7" x14ac:dyDescent="0.25">
      <c r="A4617" s="543"/>
      <c r="B4617" s="543"/>
      <c r="C4617" s="640"/>
      <c r="D4617" s="78" t="s">
        <v>3926</v>
      </c>
      <c r="E4617" s="353">
        <v>350</v>
      </c>
      <c r="F4617" s="352">
        <f t="shared" si="142"/>
        <v>210</v>
      </c>
      <c r="G4617" s="352">
        <f t="shared" si="143"/>
        <v>175</v>
      </c>
    </row>
    <row r="4618" spans="1:7" x14ac:dyDescent="0.25">
      <c r="A4618" s="544"/>
      <c r="B4618" s="544"/>
      <c r="C4618" s="650"/>
      <c r="D4618" s="78" t="s">
        <v>3927</v>
      </c>
      <c r="E4618" s="353">
        <v>220</v>
      </c>
      <c r="F4618" s="352">
        <f t="shared" si="142"/>
        <v>132</v>
      </c>
      <c r="G4618" s="352">
        <f t="shared" si="143"/>
        <v>110</v>
      </c>
    </row>
    <row r="4619" spans="1:7" x14ac:dyDescent="0.25">
      <c r="A4619" s="17" t="s">
        <v>2828</v>
      </c>
      <c r="B4619" s="17" t="s">
        <v>2828</v>
      </c>
      <c r="C4619" s="200"/>
      <c r="D4619" s="78" t="s">
        <v>8284</v>
      </c>
      <c r="E4619" s="353">
        <v>1960</v>
      </c>
      <c r="F4619" s="352">
        <f t="shared" si="142"/>
        <v>1176</v>
      </c>
      <c r="G4619" s="352">
        <f t="shared" si="143"/>
        <v>980</v>
      </c>
    </row>
    <row r="4620" spans="1:7" x14ac:dyDescent="0.25">
      <c r="A4620" s="16">
        <v>4</v>
      </c>
      <c r="B4620" s="16">
        <v>4</v>
      </c>
      <c r="C4620" s="205"/>
      <c r="D4620" s="75" t="s">
        <v>3928</v>
      </c>
      <c r="E4620" s="353">
        <v>0</v>
      </c>
      <c r="F4620" s="352">
        <f t="shared" si="142"/>
        <v>0</v>
      </c>
      <c r="G4620" s="352">
        <f t="shared" si="143"/>
        <v>0</v>
      </c>
    </row>
    <row r="4621" spans="1:7" x14ac:dyDescent="0.25">
      <c r="A4621" s="570" t="s">
        <v>86</v>
      </c>
      <c r="B4621" s="560" t="s">
        <v>86</v>
      </c>
      <c r="C4621" s="532"/>
      <c r="D4621" s="75" t="s">
        <v>3901</v>
      </c>
      <c r="E4621" s="353">
        <v>0</v>
      </c>
      <c r="F4621" s="352">
        <f t="shared" si="142"/>
        <v>0</v>
      </c>
      <c r="G4621" s="352">
        <f t="shared" si="143"/>
        <v>0</v>
      </c>
    </row>
    <row r="4622" spans="1:7" ht="26.25" x14ac:dyDescent="0.25">
      <c r="A4622" s="571"/>
      <c r="B4622" s="561"/>
      <c r="C4622" s="651"/>
      <c r="D4622" s="78" t="s">
        <v>8905</v>
      </c>
      <c r="E4622" s="353"/>
      <c r="F4622" s="352">
        <f t="shared" si="142"/>
        <v>0</v>
      </c>
      <c r="G4622" s="352">
        <f t="shared" si="143"/>
        <v>0</v>
      </c>
    </row>
    <row r="4623" spans="1:7" ht="25.5" x14ac:dyDescent="0.25">
      <c r="A4623" s="571"/>
      <c r="B4623" s="561"/>
      <c r="C4623" s="651"/>
      <c r="D4623" s="78" t="s">
        <v>3929</v>
      </c>
      <c r="E4623" s="353">
        <v>1800</v>
      </c>
      <c r="F4623" s="352">
        <f t="shared" ref="F4623:F4686" si="144">IFERROR(E4623*0.6,0)</f>
        <v>1080</v>
      </c>
      <c r="G4623" s="352">
        <f t="shared" ref="G4623:G4686" si="145">IFERROR(E4623*0.5,0)</f>
        <v>900</v>
      </c>
    </row>
    <row r="4624" spans="1:7" x14ac:dyDescent="0.25">
      <c r="A4624" s="572"/>
      <c r="B4624" s="562"/>
      <c r="C4624" s="533"/>
      <c r="D4624" s="78" t="s">
        <v>3930</v>
      </c>
      <c r="E4624" s="353">
        <v>1500</v>
      </c>
      <c r="F4624" s="352">
        <f t="shared" si="144"/>
        <v>900</v>
      </c>
      <c r="G4624" s="352">
        <f t="shared" si="145"/>
        <v>750</v>
      </c>
    </row>
    <row r="4625" spans="1:7" ht="25.5" x14ac:dyDescent="0.25">
      <c r="A4625" s="379" t="s">
        <v>87</v>
      </c>
      <c r="B4625" s="17" t="s">
        <v>87</v>
      </c>
      <c r="C4625" s="200"/>
      <c r="D4625" s="78" t="s">
        <v>3931</v>
      </c>
      <c r="E4625" s="353">
        <v>1100</v>
      </c>
      <c r="F4625" s="352">
        <f t="shared" si="144"/>
        <v>660</v>
      </c>
      <c r="G4625" s="352">
        <f t="shared" si="145"/>
        <v>550</v>
      </c>
    </row>
    <row r="4626" spans="1:7" x14ac:dyDescent="0.25">
      <c r="A4626" s="542" t="s">
        <v>88</v>
      </c>
      <c r="B4626" s="542" t="s">
        <v>88</v>
      </c>
      <c r="C4626" s="649"/>
      <c r="D4626" s="75" t="s">
        <v>2138</v>
      </c>
      <c r="E4626" s="353">
        <v>0</v>
      </c>
      <c r="F4626" s="352">
        <f t="shared" si="144"/>
        <v>0</v>
      </c>
      <c r="G4626" s="352">
        <f t="shared" si="145"/>
        <v>0</v>
      </c>
    </row>
    <row r="4627" spans="1:7" x14ac:dyDescent="0.25">
      <c r="A4627" s="543"/>
      <c r="B4627" s="543"/>
      <c r="C4627" s="640"/>
      <c r="D4627" s="78" t="s">
        <v>2159</v>
      </c>
      <c r="E4627" s="353">
        <v>450</v>
      </c>
      <c r="F4627" s="352">
        <f t="shared" si="144"/>
        <v>270</v>
      </c>
      <c r="G4627" s="352">
        <f t="shared" si="145"/>
        <v>225</v>
      </c>
    </row>
    <row r="4628" spans="1:7" x14ac:dyDescent="0.25">
      <c r="A4628" s="543"/>
      <c r="B4628" s="543"/>
      <c r="C4628" s="640"/>
      <c r="D4628" s="78" t="s">
        <v>2160</v>
      </c>
      <c r="E4628" s="353">
        <v>350</v>
      </c>
      <c r="F4628" s="352">
        <f t="shared" si="144"/>
        <v>210</v>
      </c>
      <c r="G4628" s="352">
        <f t="shared" si="145"/>
        <v>175</v>
      </c>
    </row>
    <row r="4629" spans="1:7" x14ac:dyDescent="0.25">
      <c r="A4629" s="544"/>
      <c r="B4629" s="544"/>
      <c r="C4629" s="650"/>
      <c r="D4629" s="78" t="s">
        <v>2214</v>
      </c>
      <c r="E4629" s="353">
        <v>200</v>
      </c>
      <c r="F4629" s="352">
        <f t="shared" si="144"/>
        <v>120</v>
      </c>
      <c r="G4629" s="352">
        <f t="shared" si="145"/>
        <v>100</v>
      </c>
    </row>
    <row r="4630" spans="1:7" x14ac:dyDescent="0.25">
      <c r="A4630" s="542" t="s">
        <v>1653</v>
      </c>
      <c r="B4630" s="542" t="s">
        <v>1653</v>
      </c>
      <c r="C4630" s="649"/>
      <c r="D4630" s="75" t="s">
        <v>2146</v>
      </c>
      <c r="E4630" s="353">
        <v>0</v>
      </c>
      <c r="F4630" s="352">
        <f t="shared" si="144"/>
        <v>0</v>
      </c>
      <c r="G4630" s="352">
        <f t="shared" si="145"/>
        <v>0</v>
      </c>
    </row>
    <row r="4631" spans="1:7" x14ac:dyDescent="0.25">
      <c r="A4631" s="543"/>
      <c r="B4631" s="543"/>
      <c r="C4631" s="640"/>
      <c r="D4631" s="78" t="s">
        <v>2159</v>
      </c>
      <c r="E4631" s="353">
        <v>350</v>
      </c>
      <c r="F4631" s="352">
        <f t="shared" si="144"/>
        <v>210</v>
      </c>
      <c r="G4631" s="352">
        <f t="shared" si="145"/>
        <v>175</v>
      </c>
    </row>
    <row r="4632" spans="1:7" x14ac:dyDescent="0.25">
      <c r="A4632" s="543"/>
      <c r="B4632" s="543"/>
      <c r="C4632" s="640"/>
      <c r="D4632" s="78" t="s">
        <v>2160</v>
      </c>
      <c r="E4632" s="353">
        <v>250</v>
      </c>
      <c r="F4632" s="352">
        <f t="shared" si="144"/>
        <v>150</v>
      </c>
      <c r="G4632" s="352">
        <f t="shared" si="145"/>
        <v>125</v>
      </c>
    </row>
    <row r="4633" spans="1:7" x14ac:dyDescent="0.25">
      <c r="A4633" s="544"/>
      <c r="B4633" s="544"/>
      <c r="C4633" s="650"/>
      <c r="D4633" s="78" t="s">
        <v>2214</v>
      </c>
      <c r="E4633" s="353">
        <v>150</v>
      </c>
      <c r="F4633" s="352">
        <f t="shared" si="144"/>
        <v>90</v>
      </c>
      <c r="G4633" s="352">
        <f t="shared" si="145"/>
        <v>75</v>
      </c>
    </row>
    <row r="4634" spans="1:7" x14ac:dyDescent="0.25">
      <c r="A4634" s="397">
        <v>5</v>
      </c>
      <c r="B4634" s="397">
        <v>5</v>
      </c>
      <c r="C4634" s="397"/>
      <c r="D4634" s="75" t="s">
        <v>3932</v>
      </c>
      <c r="E4634" s="353"/>
      <c r="F4634" s="352">
        <f t="shared" si="144"/>
        <v>0</v>
      </c>
      <c r="G4634" s="352">
        <f t="shared" si="145"/>
        <v>0</v>
      </c>
    </row>
    <row r="4635" spans="1:7" x14ac:dyDescent="0.25">
      <c r="A4635" s="313" t="s">
        <v>89</v>
      </c>
      <c r="B4635" s="379" t="s">
        <v>89</v>
      </c>
      <c r="C4635" s="201"/>
      <c r="D4635" s="75" t="s">
        <v>3901</v>
      </c>
      <c r="E4635" s="353">
        <v>1500</v>
      </c>
      <c r="F4635" s="352">
        <f t="shared" si="144"/>
        <v>900</v>
      </c>
      <c r="G4635" s="352">
        <f t="shared" si="145"/>
        <v>750</v>
      </c>
    </row>
    <row r="4636" spans="1:7" x14ac:dyDescent="0.25">
      <c r="A4636" s="570" t="s">
        <v>90</v>
      </c>
      <c r="B4636" s="570" t="s">
        <v>90</v>
      </c>
      <c r="C4636" s="646"/>
      <c r="D4636" s="75" t="s">
        <v>3878</v>
      </c>
      <c r="E4636" s="353"/>
      <c r="F4636" s="352">
        <f t="shared" si="144"/>
        <v>0</v>
      </c>
      <c r="G4636" s="352">
        <f t="shared" si="145"/>
        <v>0</v>
      </c>
    </row>
    <row r="4637" spans="1:7" x14ac:dyDescent="0.25">
      <c r="A4637" s="571"/>
      <c r="B4637" s="571"/>
      <c r="C4637" s="647"/>
      <c r="D4637" s="78" t="s">
        <v>3933</v>
      </c>
      <c r="E4637" s="353">
        <v>3000</v>
      </c>
      <c r="F4637" s="352">
        <f t="shared" si="144"/>
        <v>1800</v>
      </c>
      <c r="G4637" s="352">
        <f t="shared" si="145"/>
        <v>1500</v>
      </c>
    </row>
    <row r="4638" spans="1:7" x14ac:dyDescent="0.25">
      <c r="A4638" s="571"/>
      <c r="B4638" s="571"/>
      <c r="C4638" s="647"/>
      <c r="D4638" s="78" t="s">
        <v>3934</v>
      </c>
      <c r="E4638" s="353">
        <v>3800</v>
      </c>
      <c r="F4638" s="352">
        <f t="shared" si="144"/>
        <v>2280</v>
      </c>
      <c r="G4638" s="352">
        <f t="shared" si="145"/>
        <v>1900</v>
      </c>
    </row>
    <row r="4639" spans="1:7" x14ac:dyDescent="0.25">
      <c r="A4639" s="572"/>
      <c r="B4639" s="572"/>
      <c r="C4639" s="648"/>
      <c r="D4639" s="78" t="s">
        <v>3935</v>
      </c>
      <c r="E4639" s="353">
        <v>3000</v>
      </c>
      <c r="F4639" s="352">
        <f t="shared" si="144"/>
        <v>1800</v>
      </c>
      <c r="G4639" s="352">
        <f t="shared" si="145"/>
        <v>1500</v>
      </c>
    </row>
    <row r="4640" spans="1:7" ht="25.5" x14ac:dyDescent="0.25">
      <c r="A4640" s="379" t="s">
        <v>91</v>
      </c>
      <c r="B4640" s="17" t="s">
        <v>91</v>
      </c>
      <c r="C4640" s="200"/>
      <c r="D4640" s="78" t="s">
        <v>3936</v>
      </c>
      <c r="E4640" s="353">
        <v>600</v>
      </c>
      <c r="F4640" s="352">
        <f t="shared" si="144"/>
        <v>360</v>
      </c>
      <c r="G4640" s="352">
        <f t="shared" si="145"/>
        <v>300</v>
      </c>
    </row>
    <row r="4641" spans="1:7" x14ac:dyDescent="0.25">
      <c r="A4641" s="17" t="s">
        <v>133</v>
      </c>
      <c r="B4641" s="17" t="s">
        <v>133</v>
      </c>
      <c r="C4641" s="200"/>
      <c r="D4641" s="78" t="s">
        <v>3937</v>
      </c>
      <c r="E4641" s="353">
        <v>800</v>
      </c>
      <c r="F4641" s="352">
        <f t="shared" si="144"/>
        <v>480</v>
      </c>
      <c r="G4641" s="352">
        <f t="shared" si="145"/>
        <v>400</v>
      </c>
    </row>
    <row r="4642" spans="1:7" x14ac:dyDescent="0.25">
      <c r="A4642" s="17" t="s">
        <v>134</v>
      </c>
      <c r="B4642" s="17" t="s">
        <v>134</v>
      </c>
      <c r="C4642" s="200"/>
      <c r="D4642" s="78" t="s">
        <v>3938</v>
      </c>
      <c r="E4642" s="353">
        <v>600</v>
      </c>
      <c r="F4642" s="352">
        <f t="shared" si="144"/>
        <v>360</v>
      </c>
      <c r="G4642" s="352">
        <f t="shared" si="145"/>
        <v>300</v>
      </c>
    </row>
    <row r="4643" spans="1:7" x14ac:dyDescent="0.25">
      <c r="A4643" s="542" t="s">
        <v>3939</v>
      </c>
      <c r="B4643" s="542" t="s">
        <v>3939</v>
      </c>
      <c r="C4643" s="649"/>
      <c r="D4643" s="78" t="s">
        <v>3940</v>
      </c>
      <c r="E4643" s="353">
        <v>1900</v>
      </c>
      <c r="F4643" s="352">
        <f t="shared" si="144"/>
        <v>1140</v>
      </c>
      <c r="G4643" s="352">
        <f t="shared" si="145"/>
        <v>950</v>
      </c>
    </row>
    <row r="4644" spans="1:7" x14ac:dyDescent="0.25">
      <c r="A4644" s="544"/>
      <c r="B4644" s="544"/>
      <c r="C4644" s="650"/>
      <c r="D4644" s="78" t="s">
        <v>3941</v>
      </c>
      <c r="E4644" s="353">
        <v>1500</v>
      </c>
      <c r="F4644" s="352">
        <f t="shared" si="144"/>
        <v>900</v>
      </c>
      <c r="G4644" s="352">
        <f t="shared" si="145"/>
        <v>750</v>
      </c>
    </row>
    <row r="4645" spans="1:7" x14ac:dyDescent="0.25">
      <c r="A4645" s="542" t="s">
        <v>135</v>
      </c>
      <c r="B4645" s="542" t="s">
        <v>135</v>
      </c>
      <c r="C4645" s="649"/>
      <c r="D4645" s="75" t="s">
        <v>2138</v>
      </c>
      <c r="E4645" s="353"/>
      <c r="F4645" s="352">
        <f t="shared" si="144"/>
        <v>0</v>
      </c>
      <c r="G4645" s="352">
        <f t="shared" si="145"/>
        <v>0</v>
      </c>
    </row>
    <row r="4646" spans="1:7" x14ac:dyDescent="0.25">
      <c r="A4646" s="543"/>
      <c r="B4646" s="543"/>
      <c r="C4646" s="640"/>
      <c r="D4646" s="78" t="s">
        <v>2159</v>
      </c>
      <c r="E4646" s="353">
        <v>740</v>
      </c>
      <c r="F4646" s="352">
        <f t="shared" si="144"/>
        <v>444</v>
      </c>
      <c r="G4646" s="352">
        <f t="shared" si="145"/>
        <v>370</v>
      </c>
    </row>
    <row r="4647" spans="1:7" x14ac:dyDescent="0.25">
      <c r="A4647" s="543"/>
      <c r="B4647" s="543"/>
      <c r="C4647" s="640"/>
      <c r="D4647" s="78" t="s">
        <v>2160</v>
      </c>
      <c r="E4647" s="353">
        <v>600</v>
      </c>
      <c r="F4647" s="352">
        <f t="shared" si="144"/>
        <v>360</v>
      </c>
      <c r="G4647" s="352">
        <f t="shared" si="145"/>
        <v>300</v>
      </c>
    </row>
    <row r="4648" spans="1:7" x14ac:dyDescent="0.25">
      <c r="A4648" s="544"/>
      <c r="B4648" s="544"/>
      <c r="C4648" s="650"/>
      <c r="D4648" s="78" t="s">
        <v>2214</v>
      </c>
      <c r="E4648" s="353">
        <v>400</v>
      </c>
      <c r="F4648" s="352">
        <f t="shared" si="144"/>
        <v>240</v>
      </c>
      <c r="G4648" s="352">
        <f t="shared" si="145"/>
        <v>200</v>
      </c>
    </row>
    <row r="4649" spans="1:7" x14ac:dyDescent="0.25">
      <c r="A4649" s="560" t="s">
        <v>136</v>
      </c>
      <c r="B4649" s="560" t="s">
        <v>136</v>
      </c>
      <c r="C4649" s="532"/>
      <c r="D4649" s="75" t="s">
        <v>2146</v>
      </c>
      <c r="E4649" s="353"/>
      <c r="F4649" s="352">
        <f t="shared" si="144"/>
        <v>0</v>
      </c>
      <c r="G4649" s="352">
        <f t="shared" si="145"/>
        <v>0</v>
      </c>
    </row>
    <row r="4650" spans="1:7" x14ac:dyDescent="0.25">
      <c r="A4650" s="561"/>
      <c r="B4650" s="561"/>
      <c r="C4650" s="651"/>
      <c r="D4650" s="78" t="s">
        <v>2159</v>
      </c>
      <c r="E4650" s="353">
        <v>400</v>
      </c>
      <c r="F4650" s="352">
        <f t="shared" si="144"/>
        <v>240</v>
      </c>
      <c r="G4650" s="352">
        <f t="shared" si="145"/>
        <v>200</v>
      </c>
    </row>
    <row r="4651" spans="1:7" x14ac:dyDescent="0.25">
      <c r="A4651" s="561"/>
      <c r="B4651" s="561"/>
      <c r="C4651" s="651"/>
      <c r="D4651" s="78" t="s">
        <v>2160</v>
      </c>
      <c r="E4651" s="353">
        <v>300</v>
      </c>
      <c r="F4651" s="352">
        <f t="shared" si="144"/>
        <v>180</v>
      </c>
      <c r="G4651" s="352">
        <f t="shared" si="145"/>
        <v>150</v>
      </c>
    </row>
    <row r="4652" spans="1:7" x14ac:dyDescent="0.25">
      <c r="A4652" s="562"/>
      <c r="B4652" s="562"/>
      <c r="C4652" s="533"/>
      <c r="D4652" s="78" t="s">
        <v>2214</v>
      </c>
      <c r="E4652" s="353">
        <v>220</v>
      </c>
      <c r="F4652" s="352">
        <f t="shared" si="144"/>
        <v>132</v>
      </c>
      <c r="G4652" s="352">
        <f t="shared" si="145"/>
        <v>110</v>
      </c>
    </row>
    <row r="4653" spans="1:7" x14ac:dyDescent="0.25">
      <c r="A4653" s="397">
        <v>6</v>
      </c>
      <c r="B4653" s="16">
        <v>6</v>
      </c>
      <c r="C4653" s="16"/>
      <c r="D4653" s="75" t="s">
        <v>3942</v>
      </c>
      <c r="E4653" s="353"/>
      <c r="F4653" s="352">
        <f t="shared" si="144"/>
        <v>0</v>
      </c>
      <c r="G4653" s="352">
        <f t="shared" si="145"/>
        <v>0</v>
      </c>
    </row>
    <row r="4654" spans="1:7" x14ac:dyDescent="0.25">
      <c r="A4654" s="313" t="s">
        <v>92</v>
      </c>
      <c r="B4654" s="313" t="s">
        <v>92</v>
      </c>
      <c r="C4654" s="205"/>
      <c r="D4654" s="78" t="s">
        <v>8906</v>
      </c>
      <c r="E4654" s="353">
        <v>2600</v>
      </c>
      <c r="F4654" s="352">
        <f t="shared" si="144"/>
        <v>1560</v>
      </c>
      <c r="G4654" s="352">
        <f t="shared" si="145"/>
        <v>1300</v>
      </c>
    </row>
    <row r="4655" spans="1:7" x14ac:dyDescent="0.25">
      <c r="A4655" s="570" t="s">
        <v>93</v>
      </c>
      <c r="B4655" s="570" t="s">
        <v>93</v>
      </c>
      <c r="C4655" s="542"/>
      <c r="D4655" s="75" t="s">
        <v>3878</v>
      </c>
      <c r="E4655" s="353"/>
      <c r="F4655" s="352">
        <f t="shared" si="144"/>
        <v>0</v>
      </c>
      <c r="G4655" s="352">
        <f t="shared" si="145"/>
        <v>0</v>
      </c>
    </row>
    <row r="4656" spans="1:7" x14ac:dyDescent="0.25">
      <c r="A4656" s="571"/>
      <c r="B4656" s="571"/>
      <c r="C4656" s="543"/>
      <c r="D4656" s="78" t="s">
        <v>3943</v>
      </c>
      <c r="E4656" s="353">
        <v>3200</v>
      </c>
      <c r="F4656" s="352">
        <f t="shared" si="144"/>
        <v>1920</v>
      </c>
      <c r="G4656" s="352">
        <f t="shared" si="145"/>
        <v>1600</v>
      </c>
    </row>
    <row r="4657" spans="1:16228" x14ac:dyDescent="0.25">
      <c r="A4657" s="571"/>
      <c r="B4657" s="571"/>
      <c r="C4657" s="543"/>
      <c r="D4657" s="78" t="s">
        <v>3944</v>
      </c>
      <c r="E4657" s="353">
        <v>3800</v>
      </c>
      <c r="F4657" s="352">
        <f t="shared" si="144"/>
        <v>2280</v>
      </c>
      <c r="G4657" s="352">
        <f t="shared" si="145"/>
        <v>1900</v>
      </c>
      <c r="H4657" s="51"/>
      <c r="I4657" s="51"/>
      <c r="J4657" s="51"/>
      <c r="K4657" s="51"/>
      <c r="L4657" s="51"/>
      <c r="M4657" s="51"/>
      <c r="N4657" s="51"/>
      <c r="O4657" s="51"/>
      <c r="P4657" s="51"/>
      <c r="Q4657" s="51"/>
      <c r="R4657" s="51"/>
      <c r="S4657" s="51"/>
      <c r="T4657" s="51"/>
      <c r="U4657" s="51"/>
      <c r="V4657" s="51"/>
      <c r="W4657" s="51"/>
      <c r="X4657" s="51"/>
      <c r="Y4657" s="51"/>
      <c r="Z4657" s="51"/>
      <c r="AA4657" s="51"/>
      <c r="AB4657" s="51"/>
      <c r="AC4657" s="51"/>
      <c r="AD4657" s="51"/>
      <c r="AE4657" s="51"/>
      <c r="AF4657" s="51"/>
      <c r="AG4657" s="51"/>
      <c r="AH4657" s="51"/>
      <c r="AI4657" s="51"/>
      <c r="AJ4657" s="51"/>
      <c r="AK4657" s="51"/>
      <c r="AL4657" s="51"/>
      <c r="AM4657" s="51"/>
      <c r="AN4657" s="51"/>
      <c r="AO4657" s="51"/>
      <c r="AP4657" s="51"/>
      <c r="AQ4657" s="51"/>
      <c r="AR4657" s="51"/>
      <c r="AS4657" s="51"/>
      <c r="AT4657" s="51"/>
      <c r="AU4657" s="51"/>
      <c r="AV4657" s="51"/>
      <c r="AW4657" s="51"/>
      <c r="AX4657" s="51"/>
      <c r="AY4657" s="51"/>
      <c r="AZ4657" s="51"/>
      <c r="BA4657" s="51"/>
      <c r="BB4657" s="51"/>
      <c r="BC4657" s="51"/>
      <c r="BD4657" s="51"/>
      <c r="BE4657" s="51"/>
      <c r="BF4657" s="51"/>
      <c r="BG4657" s="51"/>
      <c r="BH4657" s="51"/>
      <c r="BI4657" s="51"/>
      <c r="BJ4657" s="51"/>
      <c r="BK4657" s="51"/>
      <c r="BL4657" s="51"/>
      <c r="BM4657" s="51"/>
      <c r="BN4657" s="51"/>
      <c r="BO4657" s="51"/>
      <c r="BP4657" s="51"/>
      <c r="BQ4657" s="51"/>
      <c r="BR4657" s="51"/>
      <c r="BS4657" s="51"/>
      <c r="BT4657" s="51"/>
      <c r="BU4657" s="51"/>
      <c r="BV4657" s="51"/>
      <c r="BW4657" s="51"/>
      <c r="BX4657" s="51"/>
      <c r="BY4657" s="51"/>
      <c r="BZ4657" s="51"/>
      <c r="CA4657" s="51"/>
      <c r="CB4657" s="51"/>
      <c r="CC4657" s="51"/>
      <c r="CD4657" s="51"/>
      <c r="CE4657" s="51"/>
      <c r="CF4657" s="51"/>
      <c r="CG4657" s="51"/>
      <c r="CH4657" s="51"/>
      <c r="CI4657" s="51"/>
      <c r="CJ4657" s="51"/>
      <c r="CK4657" s="51"/>
      <c r="CL4657" s="51"/>
      <c r="CM4657" s="51"/>
      <c r="CN4657" s="51"/>
      <c r="CO4657" s="51"/>
      <c r="CP4657" s="51"/>
      <c r="CQ4657" s="51"/>
      <c r="CR4657" s="51"/>
      <c r="CS4657" s="51"/>
      <c r="CT4657" s="51"/>
      <c r="CU4657" s="51"/>
      <c r="CV4657" s="51"/>
      <c r="CW4657" s="51"/>
      <c r="CX4657" s="51"/>
      <c r="CY4657" s="51"/>
      <c r="CZ4657" s="51"/>
      <c r="DA4657" s="51"/>
      <c r="DB4657" s="51"/>
      <c r="DC4657" s="51"/>
      <c r="DD4657" s="51"/>
      <c r="DE4657" s="51"/>
      <c r="DF4657" s="51"/>
      <c r="DG4657" s="51"/>
      <c r="DH4657" s="51"/>
      <c r="DI4657" s="51"/>
      <c r="DJ4657" s="51"/>
      <c r="DK4657" s="51"/>
      <c r="DL4657" s="51"/>
      <c r="DM4657" s="51"/>
      <c r="DN4657" s="51"/>
      <c r="DO4657" s="51"/>
      <c r="DP4657" s="51"/>
      <c r="DQ4657" s="51"/>
      <c r="DR4657" s="51"/>
      <c r="DS4657" s="51"/>
      <c r="DT4657" s="51"/>
      <c r="DU4657" s="51"/>
      <c r="DV4657" s="51"/>
      <c r="DW4657" s="51"/>
      <c r="DX4657" s="51"/>
      <c r="DY4657" s="51"/>
      <c r="DZ4657" s="51"/>
      <c r="EA4657" s="51"/>
      <c r="EB4657" s="51"/>
      <c r="EC4657" s="51"/>
      <c r="ED4657" s="51"/>
      <c r="EE4657" s="51"/>
      <c r="EF4657" s="51"/>
      <c r="EG4657" s="51"/>
      <c r="EH4657" s="51"/>
      <c r="EI4657" s="51"/>
      <c r="EJ4657" s="51"/>
      <c r="EK4657" s="51"/>
      <c r="EL4657" s="51"/>
      <c r="EM4657" s="51"/>
      <c r="EN4657" s="51"/>
      <c r="EO4657" s="51"/>
      <c r="EP4657" s="51"/>
      <c r="EQ4657" s="51"/>
      <c r="ER4657" s="51"/>
      <c r="ES4657" s="51"/>
      <c r="ET4657" s="51"/>
      <c r="EU4657" s="51"/>
      <c r="EV4657" s="51"/>
      <c r="EW4657" s="51"/>
      <c r="EX4657" s="51"/>
      <c r="EY4657" s="51"/>
      <c r="EZ4657" s="51"/>
      <c r="FA4657" s="51"/>
      <c r="FB4657" s="51"/>
      <c r="FC4657" s="51"/>
      <c r="FD4657" s="51"/>
      <c r="FE4657" s="51"/>
      <c r="FF4657" s="51"/>
      <c r="FG4657" s="51"/>
      <c r="FH4657" s="51"/>
      <c r="FI4657" s="51"/>
      <c r="FJ4657" s="51"/>
      <c r="FK4657" s="51"/>
      <c r="FL4657" s="51"/>
      <c r="FM4657" s="51"/>
      <c r="FN4657" s="51"/>
      <c r="FO4657" s="51"/>
      <c r="FP4657" s="51"/>
      <c r="FQ4657" s="51"/>
      <c r="FR4657" s="51"/>
      <c r="FS4657" s="51"/>
      <c r="FT4657" s="51"/>
      <c r="FU4657" s="51"/>
      <c r="FV4657" s="51"/>
      <c r="FW4657" s="51"/>
      <c r="FX4657" s="51"/>
      <c r="FY4657" s="51"/>
      <c r="FZ4657" s="51"/>
      <c r="GA4657" s="51"/>
      <c r="GB4657" s="51"/>
      <c r="GC4657" s="51"/>
      <c r="GD4657" s="51"/>
      <c r="GE4657" s="51"/>
      <c r="GF4657" s="51"/>
      <c r="GG4657" s="51"/>
      <c r="GH4657" s="51"/>
      <c r="GI4657" s="51"/>
      <c r="GJ4657" s="51"/>
      <c r="GK4657" s="51"/>
      <c r="GL4657" s="51"/>
      <c r="GM4657" s="51"/>
      <c r="GN4657" s="51"/>
      <c r="GO4657" s="51"/>
      <c r="GP4657" s="51"/>
      <c r="GQ4657" s="51"/>
      <c r="GR4657" s="51"/>
      <c r="GS4657" s="51"/>
      <c r="GT4657" s="51"/>
      <c r="GU4657" s="51"/>
      <c r="GV4657" s="51"/>
      <c r="GW4657" s="51"/>
      <c r="GX4657" s="51"/>
      <c r="GY4657" s="51"/>
      <c r="GZ4657" s="51"/>
      <c r="HA4657" s="51"/>
      <c r="HB4657" s="51"/>
      <c r="HC4657" s="51"/>
      <c r="HD4657" s="51"/>
      <c r="HE4657" s="51"/>
      <c r="HF4657" s="51"/>
      <c r="HG4657" s="51"/>
      <c r="HH4657" s="51"/>
      <c r="HI4657" s="51"/>
      <c r="HJ4657" s="51"/>
      <c r="HK4657" s="51"/>
      <c r="HL4657" s="51"/>
      <c r="HM4657" s="51"/>
      <c r="HN4657" s="51"/>
      <c r="HO4657" s="51"/>
      <c r="HP4657" s="51"/>
      <c r="HQ4657" s="51"/>
      <c r="HR4657" s="51"/>
      <c r="HS4657" s="51"/>
      <c r="HT4657" s="51"/>
      <c r="HU4657" s="51"/>
      <c r="HV4657" s="51"/>
      <c r="HW4657" s="51"/>
      <c r="HX4657" s="51"/>
      <c r="HY4657" s="51"/>
      <c r="HZ4657" s="51"/>
      <c r="IA4657" s="51"/>
      <c r="IB4657" s="51"/>
      <c r="IC4657" s="51"/>
      <c r="ID4657" s="51"/>
      <c r="IE4657" s="51"/>
      <c r="IF4657" s="51"/>
      <c r="IG4657" s="51"/>
      <c r="IH4657" s="51"/>
      <c r="II4657" s="51"/>
      <c r="IJ4657" s="51"/>
      <c r="IK4657" s="51"/>
      <c r="IL4657" s="51"/>
      <c r="IM4657" s="51"/>
      <c r="IN4657" s="51"/>
      <c r="IO4657" s="51"/>
      <c r="IP4657" s="51"/>
      <c r="IQ4657" s="51"/>
      <c r="IR4657" s="51"/>
      <c r="IS4657" s="51"/>
      <c r="IT4657" s="51"/>
      <c r="IU4657" s="51"/>
      <c r="IV4657" s="51"/>
      <c r="IW4657" s="51"/>
      <c r="IX4657" s="51"/>
      <c r="IY4657" s="51"/>
      <c r="IZ4657" s="51"/>
      <c r="JA4657" s="51"/>
      <c r="JB4657" s="51"/>
      <c r="JC4657" s="51"/>
      <c r="JD4657" s="51"/>
      <c r="JE4657" s="51"/>
      <c r="JF4657" s="51"/>
      <c r="JG4657" s="51"/>
      <c r="JH4657" s="51"/>
      <c r="JI4657" s="51"/>
      <c r="JJ4657" s="51"/>
      <c r="JK4657" s="51"/>
      <c r="JL4657" s="51"/>
      <c r="JM4657" s="51"/>
      <c r="JN4657" s="51"/>
      <c r="JO4657" s="51"/>
      <c r="JP4657" s="51"/>
      <c r="JQ4657" s="51"/>
      <c r="JR4657" s="51"/>
      <c r="JS4657" s="51"/>
      <c r="JT4657" s="51"/>
      <c r="JU4657" s="51"/>
      <c r="JV4657" s="51"/>
      <c r="JW4657" s="51"/>
      <c r="JX4657" s="51"/>
      <c r="JY4657" s="51"/>
      <c r="JZ4657" s="51"/>
      <c r="KA4657" s="51"/>
      <c r="KB4657" s="51"/>
      <c r="KC4657" s="51"/>
      <c r="KD4657" s="51"/>
      <c r="KE4657" s="51"/>
      <c r="KF4657" s="51"/>
      <c r="KG4657" s="51"/>
      <c r="KH4657" s="51"/>
      <c r="KI4657" s="51"/>
      <c r="KJ4657" s="51"/>
      <c r="KK4657" s="51"/>
      <c r="KL4657" s="51"/>
      <c r="KM4657" s="51"/>
      <c r="KN4657" s="51"/>
      <c r="KO4657" s="51"/>
      <c r="KP4657" s="51"/>
      <c r="KQ4657" s="51"/>
      <c r="KR4657" s="51"/>
      <c r="KS4657" s="51"/>
      <c r="KT4657" s="51"/>
      <c r="KU4657" s="51"/>
      <c r="KV4657" s="51"/>
      <c r="KW4657" s="51"/>
      <c r="KX4657" s="51"/>
      <c r="KY4657" s="51"/>
      <c r="KZ4657" s="51"/>
      <c r="LA4657" s="51"/>
      <c r="LB4657" s="51"/>
      <c r="LC4657" s="51"/>
      <c r="LD4657" s="51"/>
      <c r="LE4657" s="51"/>
      <c r="LF4657" s="51"/>
      <c r="LG4657" s="51"/>
      <c r="LH4657" s="51"/>
      <c r="LI4657" s="51"/>
      <c r="LJ4657" s="51"/>
      <c r="LK4657" s="51"/>
      <c r="LL4657" s="51"/>
      <c r="LM4657" s="51"/>
      <c r="LN4657" s="51"/>
      <c r="LO4657" s="51"/>
      <c r="LP4657" s="51"/>
      <c r="LQ4657" s="51"/>
      <c r="LR4657" s="51"/>
      <c r="LS4657" s="51"/>
      <c r="LT4657" s="51"/>
      <c r="LU4657" s="51"/>
      <c r="LV4657" s="51"/>
      <c r="LW4657" s="51"/>
      <c r="LX4657" s="51"/>
      <c r="LY4657" s="51"/>
      <c r="LZ4657" s="51"/>
      <c r="MA4657" s="51"/>
      <c r="MB4657" s="51"/>
      <c r="MC4657" s="51"/>
      <c r="MD4657" s="51"/>
      <c r="ME4657" s="51"/>
      <c r="MF4657" s="51"/>
      <c r="MG4657" s="51"/>
      <c r="MH4657" s="51"/>
      <c r="MI4657" s="51"/>
      <c r="MJ4657" s="51"/>
      <c r="MK4657" s="51"/>
      <c r="ML4657" s="51"/>
      <c r="MM4657" s="51"/>
      <c r="MN4657" s="51"/>
      <c r="MO4657" s="51"/>
      <c r="MP4657" s="51"/>
      <c r="MQ4657" s="51"/>
      <c r="MR4657" s="51"/>
      <c r="MS4657" s="51"/>
      <c r="MT4657" s="51"/>
      <c r="MU4657" s="51"/>
      <c r="MV4657" s="51"/>
      <c r="MW4657" s="51"/>
      <c r="MX4657" s="51"/>
      <c r="MY4657" s="51"/>
      <c r="MZ4657" s="51"/>
      <c r="NA4657" s="51"/>
      <c r="NB4657" s="51"/>
      <c r="NC4657" s="51"/>
      <c r="ND4657" s="51"/>
      <c r="NE4657" s="51"/>
      <c r="NF4657" s="51"/>
      <c r="NG4657" s="51"/>
      <c r="NH4657" s="51"/>
      <c r="NI4657" s="51"/>
      <c r="NJ4657" s="51"/>
      <c r="NK4657" s="51"/>
      <c r="NL4657" s="51"/>
      <c r="NM4657" s="51"/>
      <c r="NN4657" s="51"/>
      <c r="NO4657" s="51"/>
      <c r="NP4657" s="51"/>
      <c r="NQ4657" s="51"/>
      <c r="NR4657" s="51"/>
      <c r="NS4657" s="51"/>
      <c r="NT4657" s="51"/>
      <c r="NU4657" s="51"/>
      <c r="NV4657" s="51"/>
      <c r="NW4657" s="51"/>
      <c r="NX4657" s="51"/>
      <c r="NY4657" s="51"/>
      <c r="NZ4657" s="51"/>
      <c r="OA4657" s="51"/>
      <c r="OB4657" s="51"/>
      <c r="OC4657" s="51"/>
      <c r="OD4657" s="51"/>
      <c r="OE4657" s="51"/>
      <c r="OF4657" s="51"/>
      <c r="OG4657" s="51"/>
      <c r="OH4657" s="51"/>
      <c r="OI4657" s="51"/>
      <c r="OJ4657" s="51"/>
      <c r="OK4657" s="51"/>
      <c r="OL4657" s="51"/>
      <c r="OM4657" s="51"/>
      <c r="ON4657" s="51"/>
      <c r="OO4657" s="51"/>
      <c r="OP4657" s="51"/>
      <c r="OQ4657" s="51"/>
      <c r="OR4657" s="51"/>
      <c r="OS4657" s="51"/>
      <c r="OT4657" s="51"/>
      <c r="OU4657" s="51"/>
      <c r="OV4657" s="51"/>
      <c r="OW4657" s="51"/>
      <c r="OX4657" s="51"/>
      <c r="OY4657" s="51"/>
      <c r="OZ4657" s="51"/>
      <c r="PA4657" s="51"/>
      <c r="PB4657" s="51"/>
      <c r="PC4657" s="51"/>
      <c r="PD4657" s="51"/>
      <c r="PE4657" s="51"/>
      <c r="PF4657" s="51"/>
      <c r="PG4657" s="51"/>
      <c r="PH4657" s="51"/>
      <c r="PI4657" s="51"/>
      <c r="PJ4657" s="51"/>
      <c r="PK4657" s="51"/>
      <c r="PL4657" s="51"/>
      <c r="PM4657" s="51"/>
      <c r="PN4657" s="51"/>
      <c r="PO4657" s="51"/>
      <c r="PP4657" s="51"/>
      <c r="PQ4657" s="51"/>
      <c r="PR4657" s="51"/>
      <c r="PS4657" s="51"/>
      <c r="PT4657" s="51"/>
      <c r="PU4657" s="51"/>
      <c r="PV4657" s="51"/>
      <c r="PW4657" s="51"/>
      <c r="PX4657" s="51"/>
      <c r="PY4657" s="51"/>
      <c r="PZ4657" s="51"/>
      <c r="QA4657" s="51"/>
      <c r="QB4657" s="51"/>
      <c r="QC4657" s="51"/>
      <c r="QD4657" s="51"/>
      <c r="QE4657" s="51"/>
      <c r="QF4657" s="51"/>
      <c r="QG4657" s="51"/>
      <c r="QH4657" s="51"/>
      <c r="QI4657" s="51"/>
      <c r="QJ4657" s="51"/>
      <c r="QK4657" s="51"/>
      <c r="QL4657" s="51"/>
      <c r="QM4657" s="51"/>
      <c r="QN4657" s="51"/>
      <c r="QO4657" s="51"/>
      <c r="QP4657" s="51"/>
      <c r="QQ4657" s="51"/>
      <c r="QR4657" s="51"/>
      <c r="QS4657" s="51"/>
      <c r="QT4657" s="51"/>
      <c r="QU4657" s="51"/>
      <c r="QV4657" s="51"/>
      <c r="QW4657" s="51"/>
      <c r="QX4657" s="51"/>
      <c r="QY4657" s="51"/>
      <c r="QZ4657" s="51"/>
      <c r="RA4657" s="51"/>
      <c r="RB4657" s="51"/>
      <c r="RC4657" s="51"/>
      <c r="RD4657" s="51"/>
      <c r="RE4657" s="51"/>
      <c r="RF4657" s="51"/>
      <c r="RG4657" s="51"/>
      <c r="RH4657" s="51"/>
      <c r="RI4657" s="51"/>
      <c r="RJ4657" s="51"/>
      <c r="RK4657" s="51"/>
      <c r="RL4657" s="51"/>
      <c r="RM4657" s="51"/>
      <c r="RN4657" s="51"/>
      <c r="RO4657" s="51"/>
      <c r="RP4657" s="51"/>
      <c r="RQ4657" s="51"/>
      <c r="RR4657" s="51"/>
      <c r="RS4657" s="51"/>
      <c r="RT4657" s="51"/>
      <c r="RU4657" s="51"/>
      <c r="RV4657" s="51"/>
      <c r="RW4657" s="51"/>
      <c r="RX4657" s="51"/>
      <c r="RY4657" s="51"/>
      <c r="RZ4657" s="51"/>
      <c r="SA4657" s="51"/>
      <c r="SB4657" s="51"/>
      <c r="SC4657" s="51"/>
      <c r="SD4657" s="51"/>
      <c r="SE4657" s="51"/>
      <c r="SF4657" s="51"/>
      <c r="SG4657" s="51"/>
      <c r="SH4657" s="51"/>
      <c r="SI4657" s="51"/>
      <c r="SJ4657" s="51"/>
      <c r="SK4657" s="51"/>
      <c r="SL4657" s="51"/>
      <c r="SM4657" s="51"/>
      <c r="SN4657" s="51"/>
      <c r="SO4657" s="51"/>
      <c r="SP4657" s="51"/>
      <c r="SQ4657" s="51"/>
      <c r="SR4657" s="51"/>
      <c r="SS4657" s="51"/>
      <c r="ST4657" s="51"/>
      <c r="SU4657" s="51"/>
      <c r="SV4657" s="51"/>
      <c r="SW4657" s="51"/>
      <c r="SX4657" s="51"/>
      <c r="SY4657" s="51"/>
      <c r="SZ4657" s="51"/>
      <c r="TA4657" s="51"/>
      <c r="TB4657" s="51"/>
      <c r="TC4657" s="51"/>
      <c r="TD4657" s="51"/>
      <c r="TE4657" s="51"/>
      <c r="TF4657" s="51"/>
      <c r="TG4657" s="51"/>
      <c r="TH4657" s="51"/>
      <c r="TI4657" s="51"/>
      <c r="TJ4657" s="51"/>
      <c r="TK4657" s="51"/>
      <c r="TL4657" s="51"/>
      <c r="TM4657" s="51"/>
      <c r="TN4657" s="51"/>
      <c r="TO4657" s="51"/>
      <c r="TP4657" s="51"/>
      <c r="TQ4657" s="51"/>
      <c r="TR4657" s="51"/>
      <c r="TS4657" s="51"/>
      <c r="TT4657" s="51"/>
      <c r="TU4657" s="51"/>
      <c r="TV4657" s="51"/>
      <c r="TW4657" s="51"/>
      <c r="TX4657" s="51"/>
      <c r="TY4657" s="51"/>
      <c r="TZ4657" s="51"/>
      <c r="UA4657" s="51"/>
      <c r="UB4657" s="51"/>
      <c r="UC4657" s="51"/>
      <c r="UD4657" s="51"/>
      <c r="UE4657" s="51"/>
      <c r="UF4657" s="51"/>
      <c r="UG4657" s="51"/>
      <c r="UH4657" s="51"/>
      <c r="UI4657" s="51"/>
      <c r="UJ4657" s="51"/>
      <c r="UK4657" s="51"/>
      <c r="UL4657" s="51"/>
      <c r="UM4657" s="51"/>
      <c r="UN4657" s="51"/>
      <c r="UO4657" s="51"/>
      <c r="UP4657" s="51"/>
      <c r="UQ4657" s="51"/>
      <c r="UR4657" s="51"/>
      <c r="US4657" s="51"/>
      <c r="UT4657" s="51"/>
      <c r="UU4657" s="51"/>
      <c r="UV4657" s="51"/>
      <c r="UW4657" s="51"/>
      <c r="UX4657" s="51"/>
      <c r="UY4657" s="51"/>
      <c r="UZ4657" s="51"/>
      <c r="VA4657" s="51"/>
      <c r="VB4657" s="51"/>
      <c r="VC4657" s="51"/>
      <c r="VD4657" s="51"/>
      <c r="VE4657" s="51"/>
      <c r="VF4657" s="51"/>
      <c r="VG4657" s="51"/>
      <c r="VH4657" s="51"/>
      <c r="VI4657" s="51"/>
      <c r="VJ4657" s="51"/>
      <c r="VK4657" s="51"/>
      <c r="VL4657" s="51"/>
      <c r="VM4657" s="51"/>
      <c r="VN4657" s="51"/>
      <c r="VO4657" s="51"/>
      <c r="VP4657" s="51"/>
      <c r="VQ4657" s="51"/>
      <c r="VR4657" s="51"/>
      <c r="VS4657" s="51"/>
      <c r="VT4657" s="51"/>
      <c r="VU4657" s="51"/>
      <c r="VV4657" s="51"/>
      <c r="VW4657" s="51"/>
      <c r="VX4657" s="51"/>
      <c r="VY4657" s="51"/>
      <c r="VZ4657" s="51"/>
      <c r="WA4657" s="51"/>
      <c r="WB4657" s="51"/>
      <c r="WC4657" s="51"/>
      <c r="WD4657" s="51"/>
      <c r="WE4657" s="51"/>
      <c r="WF4657" s="51"/>
      <c r="WG4657" s="51"/>
      <c r="WH4657" s="51"/>
      <c r="WI4657" s="51"/>
      <c r="WJ4657" s="51"/>
      <c r="WK4657" s="51"/>
      <c r="WL4657" s="51"/>
      <c r="WM4657" s="51"/>
      <c r="WN4657" s="51"/>
      <c r="WO4657" s="51"/>
      <c r="WP4657" s="51"/>
      <c r="WQ4657" s="51"/>
      <c r="WR4657" s="51"/>
      <c r="WS4657" s="51"/>
      <c r="WT4657" s="51"/>
      <c r="WU4657" s="51"/>
      <c r="WV4657" s="51"/>
      <c r="WW4657" s="51"/>
      <c r="WX4657" s="51"/>
      <c r="WY4657" s="51"/>
      <c r="WZ4657" s="51"/>
      <c r="XA4657" s="51"/>
      <c r="XB4657" s="51"/>
      <c r="XC4657" s="51"/>
      <c r="XD4657" s="51"/>
      <c r="XE4657" s="51"/>
      <c r="XF4657" s="51"/>
      <c r="XG4657" s="51"/>
      <c r="XH4657" s="51"/>
      <c r="XI4657" s="51"/>
      <c r="XJ4657" s="51"/>
      <c r="XK4657" s="51"/>
      <c r="XL4657" s="51"/>
      <c r="XM4657" s="51"/>
      <c r="XN4657" s="51"/>
      <c r="XO4657" s="51"/>
      <c r="XP4657" s="51"/>
      <c r="XQ4657" s="51"/>
      <c r="XR4657" s="51"/>
      <c r="XS4657" s="51"/>
      <c r="XT4657" s="51"/>
      <c r="XU4657" s="51"/>
      <c r="XV4657" s="51"/>
      <c r="XW4657" s="51"/>
      <c r="XX4657" s="51"/>
      <c r="XY4657" s="51"/>
      <c r="XZ4657" s="51"/>
      <c r="YA4657" s="51"/>
      <c r="YB4657" s="51"/>
      <c r="YC4657" s="51"/>
      <c r="YD4657" s="51"/>
      <c r="YE4657" s="51"/>
      <c r="YF4657" s="51"/>
      <c r="YG4657" s="51"/>
      <c r="YH4657" s="51"/>
      <c r="YI4657" s="51"/>
      <c r="YJ4657" s="51"/>
      <c r="YK4657" s="51"/>
      <c r="YL4657" s="51"/>
      <c r="YM4657" s="51"/>
      <c r="YN4657" s="51"/>
      <c r="YO4657" s="51"/>
      <c r="YP4657" s="51"/>
      <c r="YQ4657" s="51"/>
      <c r="YR4657" s="51"/>
      <c r="YS4657" s="51"/>
      <c r="YT4657" s="51"/>
      <c r="YU4657" s="51"/>
      <c r="YV4657" s="51"/>
      <c r="YW4657" s="51"/>
      <c r="YX4657" s="51"/>
      <c r="YY4657" s="51"/>
      <c r="YZ4657" s="51"/>
      <c r="ZA4657" s="51"/>
      <c r="ZB4657" s="51"/>
      <c r="ZC4657" s="51"/>
      <c r="ZD4657" s="51"/>
      <c r="ZE4657" s="51"/>
      <c r="ZF4657" s="51"/>
      <c r="ZG4657" s="51"/>
      <c r="ZH4657" s="51"/>
      <c r="ZI4657" s="51"/>
      <c r="ZJ4657" s="51"/>
      <c r="ZK4657" s="51"/>
      <c r="ZL4657" s="51"/>
      <c r="ZM4657" s="51"/>
      <c r="ZN4657" s="51"/>
      <c r="ZO4657" s="51"/>
      <c r="ZP4657" s="51"/>
      <c r="ZQ4657" s="51"/>
      <c r="ZR4657" s="51"/>
      <c r="ZS4657" s="51"/>
      <c r="ZT4657" s="51"/>
      <c r="ZU4657" s="51"/>
      <c r="ZV4657" s="51"/>
      <c r="ZW4657" s="51"/>
      <c r="ZX4657" s="51"/>
      <c r="ZY4657" s="51"/>
      <c r="ZZ4657" s="51"/>
      <c r="AAA4657" s="51"/>
      <c r="AAB4657" s="51"/>
      <c r="AAC4657" s="51"/>
      <c r="AAD4657" s="51"/>
      <c r="AAE4657" s="51"/>
      <c r="AAF4657" s="51"/>
      <c r="AAG4657" s="51"/>
      <c r="AAH4657" s="51"/>
      <c r="AAI4657" s="51"/>
      <c r="AAJ4657" s="51"/>
      <c r="AAK4657" s="51"/>
      <c r="AAL4657" s="51"/>
      <c r="AAM4657" s="51"/>
      <c r="AAN4657" s="51"/>
      <c r="AAO4657" s="51"/>
      <c r="AAP4657" s="51"/>
      <c r="AAQ4657" s="51"/>
      <c r="AAR4657" s="51"/>
      <c r="AAS4657" s="51"/>
      <c r="AAT4657" s="51"/>
      <c r="AAU4657" s="51"/>
      <c r="AAV4657" s="51"/>
      <c r="AAW4657" s="51"/>
      <c r="AAX4657" s="51"/>
      <c r="AAY4657" s="51"/>
      <c r="AAZ4657" s="51"/>
      <c r="ABA4657" s="51"/>
      <c r="ABB4657" s="51"/>
      <c r="ABC4657" s="51"/>
      <c r="ABD4657" s="51"/>
      <c r="ABE4657" s="51"/>
      <c r="ABF4657" s="51"/>
      <c r="ABG4657" s="51"/>
      <c r="ABH4657" s="51"/>
      <c r="ABI4657" s="51"/>
      <c r="ABJ4657" s="51"/>
      <c r="ABK4657" s="51"/>
      <c r="ABL4657" s="51"/>
      <c r="ABM4657" s="51"/>
      <c r="ABN4657" s="51"/>
      <c r="ABO4657" s="51"/>
      <c r="ABP4657" s="51"/>
      <c r="ABQ4657" s="51"/>
      <c r="ABR4657" s="51"/>
      <c r="ABS4657" s="51"/>
      <c r="ABT4657" s="51"/>
      <c r="ABU4657" s="51"/>
      <c r="ABV4657" s="51"/>
      <c r="ABW4657" s="51"/>
      <c r="ABX4657" s="51"/>
      <c r="ABY4657" s="51"/>
      <c r="ABZ4657" s="51"/>
      <c r="ACA4657" s="51"/>
      <c r="ACB4657" s="51"/>
      <c r="ACC4657" s="51"/>
      <c r="ACD4657" s="51"/>
      <c r="ACE4657" s="51"/>
      <c r="ACF4657" s="51"/>
      <c r="ACG4657" s="51"/>
      <c r="ACH4657" s="51"/>
      <c r="ACI4657" s="51"/>
      <c r="ACJ4657" s="51"/>
      <c r="ACK4657" s="51"/>
      <c r="ACL4657" s="51"/>
      <c r="ACM4657" s="51"/>
      <c r="ACN4657" s="51"/>
      <c r="ACO4657" s="51"/>
      <c r="ACP4657" s="51"/>
      <c r="ACQ4657" s="51"/>
      <c r="ACR4657" s="51"/>
      <c r="ACS4657" s="51"/>
      <c r="ACT4657" s="51"/>
      <c r="ACU4657" s="51"/>
      <c r="ACV4657" s="51"/>
      <c r="ACW4657" s="51"/>
      <c r="ACX4657" s="51"/>
      <c r="ACY4657" s="51"/>
      <c r="ACZ4657" s="51"/>
      <c r="ADA4657" s="51"/>
      <c r="ADB4657" s="51"/>
      <c r="ADC4657" s="51"/>
      <c r="ADD4657" s="51"/>
      <c r="ADE4657" s="51"/>
      <c r="ADF4657" s="51"/>
      <c r="ADG4657" s="51"/>
      <c r="ADH4657" s="51"/>
      <c r="ADI4657" s="51"/>
      <c r="ADJ4657" s="51"/>
      <c r="ADK4657" s="51"/>
      <c r="ADL4657" s="51"/>
      <c r="ADM4657" s="51"/>
      <c r="ADN4657" s="51"/>
      <c r="ADO4657" s="51"/>
      <c r="ADP4657" s="51"/>
      <c r="ADQ4657" s="51"/>
      <c r="ADR4657" s="51"/>
      <c r="ADS4657" s="51"/>
      <c r="ADT4657" s="51"/>
      <c r="ADU4657" s="51"/>
      <c r="ADV4657" s="51"/>
      <c r="ADW4657" s="51"/>
      <c r="ADX4657" s="51"/>
      <c r="ADY4657" s="51"/>
      <c r="ADZ4657" s="51"/>
      <c r="AEA4657" s="51"/>
      <c r="AEB4657" s="51"/>
      <c r="AEC4657" s="51"/>
      <c r="AED4657" s="51"/>
      <c r="AEE4657" s="51"/>
      <c r="AEF4657" s="51"/>
      <c r="AEG4657" s="51"/>
      <c r="AEH4657" s="51"/>
      <c r="AEI4657" s="51"/>
      <c r="AEJ4657" s="51"/>
      <c r="AEK4657" s="51"/>
      <c r="AEL4657" s="51"/>
      <c r="AEM4657" s="51"/>
      <c r="AEN4657" s="51"/>
      <c r="AEO4657" s="51"/>
      <c r="AEP4657" s="51"/>
      <c r="AEQ4657" s="51"/>
      <c r="AER4657" s="51"/>
      <c r="AES4657" s="51"/>
      <c r="AET4657" s="51"/>
      <c r="AEU4657" s="51"/>
      <c r="AEV4657" s="51"/>
      <c r="AEW4657" s="51"/>
      <c r="AEX4657" s="51"/>
      <c r="AEY4657" s="51"/>
      <c r="AEZ4657" s="51"/>
      <c r="AFA4657" s="51"/>
      <c r="AFB4657" s="51"/>
      <c r="AFC4657" s="51"/>
      <c r="AFD4657" s="51"/>
      <c r="AFE4657" s="51"/>
      <c r="AFF4657" s="51"/>
      <c r="AFG4657" s="51"/>
      <c r="AFH4657" s="51"/>
      <c r="AFI4657" s="51"/>
      <c r="AFJ4657" s="51"/>
      <c r="AFK4657" s="51"/>
      <c r="AFL4657" s="51"/>
      <c r="AFM4657" s="51"/>
      <c r="AFN4657" s="51"/>
      <c r="AFO4657" s="51"/>
      <c r="AFP4657" s="51"/>
      <c r="AFQ4657" s="51"/>
      <c r="AFR4657" s="51"/>
      <c r="AFS4657" s="51"/>
      <c r="AFT4657" s="51"/>
      <c r="AFU4657" s="51"/>
      <c r="AFV4657" s="51"/>
      <c r="AFW4657" s="51"/>
      <c r="AFX4657" s="51"/>
      <c r="AFY4657" s="51"/>
      <c r="AFZ4657" s="51"/>
      <c r="AGA4657" s="51"/>
      <c r="AGB4657" s="51"/>
      <c r="AGC4657" s="51"/>
      <c r="AGD4657" s="51"/>
      <c r="AGE4657" s="51"/>
      <c r="AGF4657" s="51"/>
      <c r="AGG4657" s="51"/>
      <c r="AGH4657" s="51"/>
      <c r="AGI4657" s="51"/>
      <c r="AGJ4657" s="51"/>
      <c r="AGK4657" s="51"/>
      <c r="AGL4657" s="51"/>
      <c r="AGM4657" s="51"/>
      <c r="AGN4657" s="51"/>
      <c r="AGO4657" s="51"/>
      <c r="AGP4657" s="51"/>
      <c r="AGQ4657" s="51"/>
      <c r="AGR4657" s="51"/>
      <c r="AGS4657" s="51"/>
      <c r="AGT4657" s="51"/>
      <c r="AGU4657" s="51"/>
      <c r="AGV4657" s="51"/>
      <c r="AGW4657" s="51"/>
      <c r="AGX4657" s="51"/>
      <c r="AGY4657" s="51"/>
      <c r="AGZ4657" s="51"/>
      <c r="AHA4657" s="51"/>
      <c r="AHB4657" s="51"/>
      <c r="AHC4657" s="51"/>
      <c r="AHD4657" s="51"/>
      <c r="AHE4657" s="51"/>
      <c r="AHF4657" s="51"/>
      <c r="AHG4657" s="51"/>
      <c r="AHH4657" s="51"/>
      <c r="AHI4657" s="51"/>
      <c r="AHJ4657" s="51"/>
      <c r="AHK4657" s="51"/>
      <c r="AHL4657" s="51"/>
      <c r="AHM4657" s="51"/>
      <c r="AHN4657" s="51"/>
      <c r="AHO4657" s="51"/>
      <c r="AHP4657" s="51"/>
      <c r="AHQ4657" s="51"/>
      <c r="AHR4657" s="51"/>
      <c r="AHS4657" s="51"/>
      <c r="AHT4657" s="51"/>
      <c r="AHU4657" s="51"/>
      <c r="AHV4657" s="51"/>
      <c r="AHW4657" s="51"/>
      <c r="AHX4657" s="51"/>
      <c r="AHY4657" s="51"/>
      <c r="AHZ4657" s="51"/>
      <c r="AIA4657" s="51"/>
      <c r="AIB4657" s="51"/>
      <c r="AIC4657" s="51"/>
      <c r="AID4657" s="51"/>
      <c r="AIE4657" s="51"/>
      <c r="AIF4657" s="51"/>
      <c r="AIG4657" s="51"/>
      <c r="AIH4657" s="51"/>
      <c r="AII4657" s="51"/>
      <c r="AIJ4657" s="51"/>
      <c r="AIK4657" s="51"/>
      <c r="AIL4657" s="51"/>
      <c r="AIM4657" s="51"/>
      <c r="AIN4657" s="51"/>
      <c r="AIO4657" s="51"/>
      <c r="AIP4657" s="51"/>
      <c r="AIQ4657" s="51"/>
      <c r="AIR4657" s="51"/>
      <c r="AIS4657" s="51"/>
      <c r="AIT4657" s="51"/>
      <c r="AIU4657" s="51"/>
      <c r="AIV4657" s="51"/>
      <c r="AIW4657" s="51"/>
      <c r="AIX4657" s="51"/>
      <c r="AIY4657" s="51"/>
      <c r="AIZ4657" s="51"/>
      <c r="AJA4657" s="51"/>
      <c r="AJB4657" s="51"/>
      <c r="AJC4657" s="51"/>
      <c r="AJD4657" s="51"/>
      <c r="AJE4657" s="51"/>
      <c r="AJF4657" s="51"/>
      <c r="AJG4657" s="51"/>
      <c r="AJH4657" s="51"/>
      <c r="AJI4657" s="51"/>
      <c r="AJJ4657" s="51"/>
      <c r="AJK4657" s="51"/>
      <c r="AJL4657" s="51"/>
      <c r="AJM4657" s="51"/>
      <c r="AJN4657" s="51"/>
      <c r="AJO4657" s="51"/>
      <c r="AJP4657" s="51"/>
      <c r="AJQ4657" s="51"/>
      <c r="AJR4657" s="51"/>
      <c r="AJS4657" s="51"/>
      <c r="AJT4657" s="51"/>
      <c r="AJU4657" s="51"/>
      <c r="AJV4657" s="51"/>
      <c r="AJW4657" s="51"/>
      <c r="AJX4657" s="51"/>
      <c r="AJY4657" s="51"/>
      <c r="AJZ4657" s="51"/>
      <c r="AKA4657" s="51"/>
      <c r="AKB4657" s="51"/>
      <c r="AKC4657" s="51"/>
      <c r="AKD4657" s="51"/>
      <c r="AKE4657" s="51"/>
      <c r="AKF4657" s="51"/>
      <c r="AKG4657" s="51"/>
      <c r="AKH4657" s="51"/>
      <c r="AKI4657" s="51"/>
      <c r="AKJ4657" s="51"/>
      <c r="AKK4657" s="51"/>
      <c r="AKL4657" s="51"/>
      <c r="AKM4657" s="51"/>
      <c r="AKN4657" s="51"/>
      <c r="AKO4657" s="51"/>
      <c r="AKP4657" s="51"/>
      <c r="AKQ4657" s="51"/>
      <c r="AKR4657" s="51"/>
      <c r="AKS4657" s="51"/>
      <c r="AKT4657" s="51"/>
      <c r="AKU4657" s="51"/>
      <c r="AKV4657" s="51"/>
      <c r="AKW4657" s="51"/>
      <c r="AKX4657" s="51"/>
      <c r="AKY4657" s="51"/>
      <c r="AKZ4657" s="51"/>
      <c r="ALA4657" s="51"/>
      <c r="ALB4657" s="51"/>
      <c r="ALC4657" s="51"/>
      <c r="ALD4657" s="51"/>
      <c r="ALE4657" s="51"/>
      <c r="ALF4657" s="51"/>
      <c r="ALG4657" s="51"/>
      <c r="ALH4657" s="51"/>
      <c r="ALI4657" s="51"/>
      <c r="ALJ4657" s="51"/>
      <c r="ALK4657" s="51"/>
      <c r="ALL4657" s="51"/>
      <c r="ALM4657" s="51"/>
      <c r="ALN4657" s="51"/>
      <c r="ALO4657" s="51"/>
      <c r="ALP4657" s="51"/>
      <c r="ALQ4657" s="51"/>
      <c r="ALR4657" s="51"/>
      <c r="ALS4657" s="51"/>
      <c r="ALT4657" s="51"/>
      <c r="ALU4657" s="51"/>
      <c r="ALV4657" s="51"/>
      <c r="ALW4657" s="51"/>
      <c r="ALX4657" s="51"/>
      <c r="ALY4657" s="51"/>
      <c r="ALZ4657" s="51"/>
      <c r="AMA4657" s="51"/>
      <c r="AMB4657" s="51"/>
      <c r="AMC4657" s="51"/>
      <c r="AMD4657" s="51"/>
      <c r="AME4657" s="51"/>
      <c r="AMF4657" s="51"/>
      <c r="AMG4657" s="51"/>
      <c r="AMH4657" s="51"/>
      <c r="AMI4657" s="51"/>
      <c r="AMJ4657" s="51"/>
      <c r="AMK4657" s="51"/>
      <c r="AML4657" s="51"/>
      <c r="AMM4657" s="51"/>
      <c r="AMN4657" s="51"/>
      <c r="AMO4657" s="51"/>
      <c r="AMP4657" s="51"/>
      <c r="AMQ4657" s="51"/>
      <c r="AMR4657" s="51"/>
      <c r="AMS4657" s="51"/>
      <c r="AMT4657" s="51"/>
      <c r="AMU4657" s="51"/>
      <c r="AMV4657" s="51"/>
      <c r="AMW4657" s="51"/>
      <c r="AMX4657" s="51"/>
      <c r="AMY4657" s="51"/>
      <c r="AMZ4657" s="51"/>
      <c r="ANA4657" s="51"/>
      <c r="ANB4657" s="51"/>
      <c r="ANC4657" s="51"/>
      <c r="AND4657" s="51"/>
      <c r="ANE4657" s="51"/>
      <c r="ANF4657" s="51"/>
      <c r="ANG4657" s="51"/>
      <c r="ANH4657" s="51"/>
      <c r="ANI4657" s="51"/>
      <c r="ANJ4657" s="51"/>
      <c r="ANK4657" s="51"/>
      <c r="ANL4657" s="51"/>
      <c r="ANM4657" s="51"/>
      <c r="ANN4657" s="51"/>
      <c r="ANO4657" s="51"/>
      <c r="ANP4657" s="51"/>
      <c r="ANQ4657" s="51"/>
      <c r="ANR4657" s="51"/>
      <c r="ANS4657" s="51"/>
      <c r="ANT4657" s="51"/>
      <c r="ANU4657" s="51"/>
      <c r="ANV4657" s="51"/>
      <c r="ANW4657" s="51"/>
      <c r="ANX4657" s="51"/>
      <c r="ANY4657" s="51"/>
      <c r="ANZ4657" s="51"/>
      <c r="AOA4657" s="51"/>
      <c r="AOB4657" s="51"/>
      <c r="AOC4657" s="51"/>
      <c r="AOD4657" s="51"/>
      <c r="AOE4657" s="51"/>
      <c r="AOF4657" s="51"/>
      <c r="AOG4657" s="51"/>
      <c r="AOH4657" s="51"/>
      <c r="AOI4657" s="51"/>
      <c r="AOJ4657" s="51"/>
      <c r="AOK4657" s="51"/>
      <c r="AOL4657" s="51"/>
      <c r="AOM4657" s="51"/>
      <c r="AON4657" s="51"/>
      <c r="AOO4657" s="51"/>
      <c r="AOP4657" s="51"/>
      <c r="AOQ4657" s="51"/>
      <c r="AOR4657" s="51"/>
      <c r="AOS4657" s="51"/>
      <c r="AOT4657" s="51"/>
      <c r="AOU4657" s="51"/>
      <c r="AOV4657" s="51"/>
      <c r="AOW4657" s="51"/>
      <c r="AOX4657" s="51"/>
      <c r="AOY4657" s="51"/>
      <c r="AOZ4657" s="51"/>
      <c r="APA4657" s="51"/>
      <c r="APB4657" s="51"/>
      <c r="APC4657" s="51"/>
      <c r="APD4657" s="51"/>
      <c r="APE4657" s="51"/>
      <c r="APF4657" s="51"/>
      <c r="APG4657" s="51"/>
      <c r="APH4657" s="51"/>
      <c r="API4657" s="51"/>
      <c r="APJ4657" s="51"/>
      <c r="APK4657" s="51"/>
      <c r="APL4657" s="51"/>
      <c r="APM4657" s="51"/>
      <c r="APN4657" s="51"/>
      <c r="APO4657" s="51"/>
      <c r="APP4657" s="51"/>
      <c r="APQ4657" s="51"/>
      <c r="APR4657" s="51"/>
      <c r="APS4657" s="51"/>
      <c r="APT4657" s="51"/>
      <c r="APU4657" s="51"/>
      <c r="APV4657" s="51"/>
      <c r="APW4657" s="51"/>
      <c r="APX4657" s="51"/>
      <c r="APY4657" s="51"/>
      <c r="APZ4657" s="51"/>
      <c r="AQA4657" s="51"/>
      <c r="AQB4657" s="51"/>
      <c r="AQC4657" s="51"/>
      <c r="AQD4657" s="51"/>
      <c r="AQE4657" s="51"/>
      <c r="AQF4657" s="51"/>
      <c r="AQG4657" s="51"/>
      <c r="AQH4657" s="51"/>
      <c r="AQI4657" s="51"/>
      <c r="AQJ4657" s="51"/>
      <c r="AQK4657" s="51"/>
      <c r="AQL4657" s="51"/>
      <c r="AQM4657" s="51"/>
      <c r="AQN4657" s="51"/>
      <c r="AQO4657" s="51"/>
      <c r="AQP4657" s="51"/>
      <c r="AQQ4657" s="51"/>
      <c r="AQR4657" s="51"/>
      <c r="AQS4657" s="51"/>
      <c r="AQT4657" s="51"/>
      <c r="AQU4657" s="51"/>
      <c r="AQV4657" s="51"/>
      <c r="AQW4657" s="51"/>
      <c r="AQX4657" s="51"/>
      <c r="AQY4657" s="51"/>
      <c r="AQZ4657" s="51"/>
      <c r="ARA4657" s="51"/>
      <c r="ARB4657" s="51"/>
      <c r="ARC4657" s="51"/>
      <c r="ARD4657" s="51"/>
      <c r="ARE4657" s="51"/>
      <c r="ARF4657" s="51"/>
      <c r="ARG4657" s="51"/>
      <c r="ARH4657" s="51"/>
      <c r="ARI4657" s="51"/>
      <c r="ARJ4657" s="51"/>
      <c r="ARK4657" s="51"/>
      <c r="ARL4657" s="51"/>
      <c r="ARM4657" s="51"/>
      <c r="ARN4657" s="51"/>
      <c r="ARO4657" s="51"/>
      <c r="ARP4657" s="51"/>
      <c r="ARQ4657" s="51"/>
      <c r="ARR4657" s="51"/>
      <c r="ARS4657" s="51"/>
      <c r="ART4657" s="51"/>
      <c r="ARU4657" s="51"/>
      <c r="ARV4657" s="51"/>
      <c r="ARW4657" s="51"/>
      <c r="ARX4657" s="51"/>
      <c r="ARY4657" s="51"/>
      <c r="ARZ4657" s="51"/>
      <c r="ASA4657" s="51"/>
      <c r="ASB4657" s="51"/>
      <c r="ASC4657" s="51"/>
      <c r="ASD4657" s="51"/>
      <c r="ASE4657" s="51"/>
      <c r="ASF4657" s="51"/>
      <c r="ASG4657" s="51"/>
      <c r="ASH4657" s="51"/>
      <c r="ASI4657" s="51"/>
      <c r="ASJ4657" s="51"/>
      <c r="ASK4657" s="51"/>
      <c r="ASL4657" s="51"/>
      <c r="ASM4657" s="51"/>
      <c r="ASN4657" s="51"/>
      <c r="ASO4657" s="51"/>
      <c r="ASP4657" s="51"/>
      <c r="ASQ4657" s="51"/>
      <c r="ASR4657" s="51"/>
      <c r="ASS4657" s="51"/>
      <c r="AST4657" s="51"/>
      <c r="ASU4657" s="51"/>
      <c r="ASV4657" s="51"/>
      <c r="ASW4657" s="51"/>
      <c r="ASX4657" s="51"/>
      <c r="ASY4657" s="51"/>
      <c r="ASZ4657" s="51"/>
      <c r="ATA4657" s="51"/>
      <c r="ATB4657" s="51"/>
      <c r="ATC4657" s="51"/>
      <c r="ATD4657" s="51"/>
      <c r="ATE4657" s="51"/>
      <c r="ATF4657" s="51"/>
      <c r="ATG4657" s="51"/>
      <c r="ATH4657" s="51"/>
      <c r="ATI4657" s="51"/>
      <c r="ATJ4657" s="51"/>
      <c r="ATK4657" s="51"/>
      <c r="ATL4657" s="51"/>
      <c r="ATM4657" s="51"/>
      <c r="ATN4657" s="51"/>
      <c r="ATO4657" s="51"/>
      <c r="ATP4657" s="51"/>
      <c r="ATQ4657" s="51"/>
      <c r="ATR4657" s="51"/>
      <c r="ATS4657" s="51"/>
      <c r="ATT4657" s="51"/>
      <c r="ATU4657" s="51"/>
      <c r="ATV4657" s="51"/>
      <c r="ATW4657" s="51"/>
      <c r="ATX4657" s="51"/>
      <c r="ATY4657" s="51"/>
      <c r="ATZ4657" s="51"/>
      <c r="AUA4657" s="51"/>
      <c r="AUB4657" s="51"/>
      <c r="AUC4657" s="51"/>
      <c r="AUD4657" s="51"/>
      <c r="AUE4657" s="51"/>
      <c r="AUF4657" s="51"/>
      <c r="AUG4657" s="51"/>
      <c r="AUH4657" s="51"/>
      <c r="AUI4657" s="51"/>
      <c r="AUJ4657" s="51"/>
      <c r="AUK4657" s="51"/>
      <c r="AUL4657" s="51"/>
      <c r="AUM4657" s="51"/>
      <c r="AUN4657" s="51"/>
      <c r="AUO4657" s="51"/>
      <c r="AUP4657" s="51"/>
      <c r="AUQ4657" s="51"/>
      <c r="AUR4657" s="51"/>
      <c r="AUS4657" s="51"/>
      <c r="AUT4657" s="51"/>
      <c r="AUU4657" s="51"/>
      <c r="AUV4657" s="51"/>
      <c r="AUW4657" s="51"/>
      <c r="AUX4657" s="51"/>
      <c r="AUY4657" s="51"/>
      <c r="AUZ4657" s="51"/>
      <c r="AVA4657" s="51"/>
      <c r="AVB4657" s="51"/>
      <c r="AVC4657" s="51"/>
      <c r="AVD4657" s="51"/>
      <c r="AVE4657" s="51"/>
      <c r="AVF4657" s="51"/>
      <c r="AVG4657" s="51"/>
      <c r="AVH4657" s="51"/>
      <c r="AVI4657" s="51"/>
      <c r="AVJ4657" s="51"/>
      <c r="AVK4657" s="51"/>
      <c r="AVL4657" s="51"/>
      <c r="AVM4657" s="51"/>
      <c r="AVN4657" s="51"/>
      <c r="AVO4657" s="51"/>
      <c r="AVP4657" s="51"/>
      <c r="AVQ4657" s="51"/>
      <c r="AVR4657" s="51"/>
      <c r="AVS4657" s="51"/>
      <c r="AVT4657" s="51"/>
      <c r="AVU4657" s="51"/>
      <c r="AVV4657" s="51"/>
      <c r="AVW4657" s="51"/>
      <c r="AVX4657" s="51"/>
      <c r="AVY4657" s="51"/>
      <c r="AVZ4657" s="51"/>
      <c r="AWA4657" s="51"/>
      <c r="AWB4657" s="51"/>
      <c r="AWC4657" s="51"/>
      <c r="AWD4657" s="51"/>
      <c r="AWE4657" s="51"/>
      <c r="AWF4657" s="51"/>
      <c r="AWG4657" s="51"/>
      <c r="AWH4657" s="51"/>
      <c r="AWI4657" s="51"/>
      <c r="AWJ4657" s="51"/>
      <c r="AWK4657" s="51"/>
      <c r="AWL4657" s="51"/>
      <c r="AWM4657" s="51"/>
      <c r="AWN4657" s="51"/>
      <c r="AWO4657" s="51"/>
      <c r="AWP4657" s="51"/>
      <c r="AWQ4657" s="51"/>
      <c r="AWR4657" s="51"/>
      <c r="AWS4657" s="51"/>
      <c r="AWT4657" s="51"/>
      <c r="AWU4657" s="51"/>
      <c r="AWV4657" s="51"/>
      <c r="AWW4657" s="51"/>
      <c r="AWX4657" s="51"/>
      <c r="AWY4657" s="51"/>
      <c r="AWZ4657" s="51"/>
      <c r="AXA4657" s="51"/>
      <c r="AXB4657" s="51"/>
      <c r="AXC4657" s="51"/>
      <c r="AXD4657" s="51"/>
      <c r="AXE4657" s="51"/>
      <c r="AXF4657" s="51"/>
      <c r="AXG4657" s="51"/>
      <c r="AXH4657" s="51"/>
      <c r="AXI4657" s="51"/>
      <c r="AXJ4657" s="51"/>
      <c r="AXK4657" s="51"/>
      <c r="AXL4657" s="51"/>
      <c r="AXM4657" s="51"/>
      <c r="AXN4657" s="51"/>
      <c r="AXO4657" s="51"/>
      <c r="AXP4657" s="51"/>
      <c r="AXQ4657" s="51"/>
      <c r="AXR4657" s="51"/>
      <c r="AXS4657" s="51"/>
      <c r="AXT4657" s="51"/>
      <c r="AXU4657" s="51"/>
      <c r="AXV4657" s="51"/>
      <c r="AXW4657" s="51"/>
      <c r="AXX4657" s="51"/>
      <c r="AXY4657" s="51"/>
      <c r="AXZ4657" s="51"/>
      <c r="AYA4657" s="51"/>
      <c r="AYB4657" s="51"/>
      <c r="AYC4657" s="51"/>
      <c r="AYD4657" s="51"/>
      <c r="AYE4657" s="51"/>
      <c r="AYF4657" s="51"/>
      <c r="AYG4657" s="51"/>
      <c r="AYH4657" s="51"/>
      <c r="AYI4657" s="51"/>
      <c r="AYJ4657" s="51"/>
      <c r="AYK4657" s="51"/>
      <c r="AYL4657" s="51"/>
      <c r="AYM4657" s="51"/>
      <c r="AYN4657" s="51"/>
      <c r="AYO4657" s="51"/>
      <c r="AYP4657" s="51"/>
      <c r="AYQ4657" s="51"/>
      <c r="AYR4657" s="51"/>
      <c r="AYS4657" s="51"/>
      <c r="AYT4657" s="51"/>
      <c r="AYU4657" s="51"/>
      <c r="AYV4657" s="51"/>
      <c r="AYW4657" s="51"/>
      <c r="AYX4657" s="51"/>
      <c r="AYY4657" s="51"/>
      <c r="AYZ4657" s="51"/>
      <c r="AZA4657" s="51"/>
      <c r="AZB4657" s="51"/>
      <c r="AZC4657" s="51"/>
      <c r="AZD4657" s="51"/>
      <c r="AZE4657" s="51"/>
      <c r="AZF4657" s="51"/>
      <c r="AZG4657" s="51"/>
      <c r="AZH4657" s="51"/>
      <c r="AZI4657" s="51"/>
      <c r="AZJ4657" s="51"/>
      <c r="AZK4657" s="51"/>
      <c r="AZL4657" s="51"/>
      <c r="AZM4657" s="51"/>
      <c r="AZN4657" s="51"/>
      <c r="AZO4657" s="51"/>
      <c r="AZP4657" s="51"/>
      <c r="AZQ4657" s="51"/>
      <c r="AZR4657" s="51"/>
      <c r="AZS4657" s="51"/>
      <c r="AZT4657" s="51"/>
      <c r="AZU4657" s="51"/>
      <c r="AZV4657" s="51"/>
      <c r="AZW4657" s="51"/>
      <c r="AZX4657" s="51"/>
      <c r="AZY4657" s="51"/>
      <c r="AZZ4657" s="51"/>
      <c r="BAA4657" s="51"/>
      <c r="BAB4657" s="51"/>
      <c r="BAC4657" s="51"/>
      <c r="BAD4657" s="51"/>
      <c r="BAE4657" s="51"/>
      <c r="BAF4657" s="51"/>
      <c r="BAG4657" s="51"/>
      <c r="BAH4657" s="51"/>
      <c r="BAI4657" s="51"/>
      <c r="BAJ4657" s="51"/>
      <c r="BAK4657" s="51"/>
      <c r="BAL4657" s="51"/>
      <c r="BAM4657" s="51"/>
      <c r="BAN4657" s="51"/>
      <c r="BAO4657" s="51"/>
      <c r="BAP4657" s="51"/>
      <c r="BAQ4657" s="51"/>
      <c r="BAR4657" s="51"/>
      <c r="BAS4657" s="51"/>
      <c r="BAT4657" s="51"/>
      <c r="BAU4657" s="51"/>
      <c r="BAV4657" s="51"/>
      <c r="BAW4657" s="51"/>
      <c r="BAX4657" s="51"/>
      <c r="BAY4657" s="51"/>
      <c r="BAZ4657" s="51"/>
      <c r="BBA4657" s="51"/>
      <c r="BBB4657" s="51"/>
      <c r="BBC4657" s="51"/>
      <c r="BBD4657" s="51"/>
      <c r="BBE4657" s="51"/>
      <c r="BBF4657" s="51"/>
      <c r="BBG4657" s="51"/>
      <c r="BBH4657" s="51"/>
      <c r="BBI4657" s="51"/>
      <c r="BBJ4657" s="51"/>
      <c r="BBK4657" s="51"/>
      <c r="BBL4657" s="51"/>
      <c r="BBM4657" s="51"/>
      <c r="BBN4657" s="51"/>
      <c r="BBO4657" s="51"/>
      <c r="BBP4657" s="51"/>
      <c r="BBQ4657" s="51"/>
      <c r="BBR4657" s="51"/>
      <c r="BBS4657" s="51"/>
      <c r="BBT4657" s="51"/>
      <c r="BBU4657" s="51"/>
      <c r="BBV4657" s="51"/>
      <c r="BBW4657" s="51"/>
      <c r="BBX4657" s="51"/>
      <c r="BBY4657" s="51"/>
      <c r="BBZ4657" s="51"/>
      <c r="BCA4657" s="51"/>
      <c r="BCB4657" s="51"/>
      <c r="BCC4657" s="51"/>
      <c r="BCD4657" s="51"/>
      <c r="BCE4657" s="51"/>
      <c r="BCF4657" s="51"/>
      <c r="BCG4657" s="51"/>
      <c r="BCH4657" s="51"/>
      <c r="BCI4657" s="51"/>
      <c r="BCJ4657" s="51"/>
      <c r="BCK4657" s="51"/>
      <c r="BCL4657" s="51"/>
      <c r="BCM4657" s="51"/>
      <c r="BCN4657" s="51"/>
      <c r="BCO4657" s="51"/>
      <c r="BCP4657" s="51"/>
      <c r="BCQ4657" s="51"/>
      <c r="BCR4657" s="51"/>
      <c r="BCS4657" s="51"/>
      <c r="BCT4657" s="51"/>
      <c r="BCU4657" s="51"/>
      <c r="BCV4657" s="51"/>
      <c r="BCW4657" s="51"/>
      <c r="BCX4657" s="51"/>
      <c r="BCY4657" s="51"/>
      <c r="BCZ4657" s="51"/>
      <c r="BDA4657" s="51"/>
      <c r="BDB4657" s="51"/>
      <c r="BDC4657" s="51"/>
      <c r="BDD4657" s="51"/>
      <c r="BDE4657" s="51"/>
      <c r="BDF4657" s="51"/>
      <c r="BDG4657" s="51"/>
      <c r="BDH4657" s="51"/>
      <c r="BDI4657" s="51"/>
      <c r="BDJ4657" s="51"/>
      <c r="BDK4657" s="51"/>
      <c r="BDL4657" s="51"/>
      <c r="BDM4657" s="51"/>
      <c r="BDN4657" s="51"/>
      <c r="BDO4657" s="51"/>
      <c r="BDP4657" s="51"/>
      <c r="BDQ4657" s="51"/>
      <c r="BDR4657" s="51"/>
      <c r="BDS4657" s="51"/>
      <c r="BDT4657" s="51"/>
      <c r="BDU4657" s="51"/>
      <c r="BDV4657" s="51"/>
      <c r="BDW4657" s="51"/>
      <c r="BDX4657" s="51"/>
      <c r="BDY4657" s="51"/>
      <c r="BDZ4657" s="51"/>
      <c r="BEA4657" s="51"/>
      <c r="BEB4657" s="51"/>
      <c r="BEC4657" s="51"/>
      <c r="BED4657" s="51"/>
      <c r="BEE4657" s="51"/>
      <c r="BEF4657" s="51"/>
      <c r="BEG4657" s="51"/>
      <c r="BEH4657" s="51"/>
      <c r="BEI4657" s="51"/>
      <c r="BEJ4657" s="51"/>
      <c r="BEK4657" s="51"/>
      <c r="BEL4657" s="51"/>
      <c r="BEM4657" s="51"/>
      <c r="BEN4657" s="51"/>
      <c r="BEO4657" s="51"/>
      <c r="BEP4657" s="51"/>
      <c r="BEQ4657" s="51"/>
      <c r="BER4657" s="51"/>
      <c r="BES4657" s="51"/>
      <c r="BET4657" s="51"/>
      <c r="BEU4657" s="51"/>
      <c r="BEV4657" s="51"/>
      <c r="BEW4657" s="51"/>
      <c r="BEX4657" s="51"/>
      <c r="BEY4657" s="51"/>
      <c r="BEZ4657" s="51"/>
      <c r="BFA4657" s="51"/>
      <c r="BFB4657" s="51"/>
      <c r="BFC4657" s="51"/>
      <c r="BFD4657" s="51"/>
      <c r="BFE4657" s="51"/>
      <c r="BFF4657" s="51"/>
      <c r="BFG4657" s="51"/>
      <c r="BFH4657" s="51"/>
      <c r="BFI4657" s="51"/>
      <c r="BFJ4657" s="51"/>
      <c r="BFK4657" s="51"/>
      <c r="BFL4657" s="51"/>
      <c r="BFM4657" s="51"/>
      <c r="BFN4657" s="51"/>
      <c r="BFO4657" s="51"/>
      <c r="BFP4657" s="51"/>
      <c r="BFQ4657" s="51"/>
      <c r="BFR4657" s="51"/>
      <c r="BFS4657" s="51"/>
      <c r="BFT4657" s="51"/>
      <c r="BFU4657" s="51"/>
      <c r="BFV4657" s="51"/>
      <c r="BFW4657" s="51"/>
      <c r="BFX4657" s="51"/>
      <c r="BFY4657" s="51"/>
      <c r="BFZ4657" s="51"/>
      <c r="BGA4657" s="51"/>
      <c r="BGB4657" s="51"/>
      <c r="BGC4657" s="51"/>
      <c r="BGD4657" s="51"/>
      <c r="BGE4657" s="51"/>
      <c r="BGF4657" s="51"/>
      <c r="BGG4657" s="51"/>
      <c r="BGH4657" s="51"/>
      <c r="BGI4657" s="51"/>
      <c r="BGJ4657" s="51"/>
      <c r="BGK4657" s="51"/>
      <c r="BGL4657" s="51"/>
      <c r="BGM4657" s="51"/>
      <c r="BGN4657" s="51"/>
      <c r="BGO4657" s="51"/>
      <c r="BGP4657" s="51"/>
      <c r="BGQ4657" s="51"/>
      <c r="BGR4657" s="51"/>
      <c r="BGS4657" s="51"/>
      <c r="BGT4657" s="51"/>
      <c r="BGU4657" s="51"/>
      <c r="BGV4657" s="51"/>
      <c r="BGW4657" s="51"/>
      <c r="BGX4657" s="51"/>
      <c r="BGY4657" s="51"/>
      <c r="BGZ4657" s="51"/>
      <c r="BHA4657" s="51"/>
      <c r="BHB4657" s="51"/>
      <c r="BHC4657" s="51"/>
      <c r="BHD4657" s="51"/>
      <c r="BHE4657" s="51"/>
      <c r="BHF4657" s="51"/>
      <c r="BHG4657" s="51"/>
      <c r="BHH4657" s="51"/>
      <c r="BHI4657" s="51"/>
      <c r="BHJ4657" s="51"/>
      <c r="BHK4657" s="51"/>
      <c r="BHL4657" s="51"/>
      <c r="BHM4657" s="51"/>
      <c r="BHN4657" s="51"/>
      <c r="BHO4657" s="51"/>
      <c r="BHP4657" s="51"/>
      <c r="BHQ4657" s="51"/>
      <c r="BHR4657" s="51"/>
      <c r="BHS4657" s="51"/>
      <c r="BHT4657" s="51"/>
      <c r="BHU4657" s="51"/>
      <c r="BHV4657" s="51"/>
      <c r="BHW4657" s="51"/>
      <c r="BHX4657" s="51"/>
      <c r="BHY4657" s="51"/>
      <c r="BHZ4657" s="51"/>
      <c r="BIA4657" s="51"/>
      <c r="BIB4657" s="51"/>
      <c r="BIC4657" s="51"/>
      <c r="BID4657" s="51"/>
      <c r="BIE4657" s="51"/>
      <c r="BIF4657" s="51"/>
      <c r="BIG4657" s="51"/>
      <c r="BIH4657" s="51"/>
      <c r="BII4657" s="51"/>
      <c r="BIJ4657" s="51"/>
      <c r="BIK4657" s="51"/>
      <c r="BIL4657" s="51"/>
      <c r="BIM4657" s="51"/>
      <c r="BIN4657" s="51"/>
      <c r="BIO4657" s="51"/>
      <c r="BIP4657" s="51"/>
      <c r="BIQ4657" s="51"/>
      <c r="BIR4657" s="51"/>
      <c r="BIS4657" s="51"/>
      <c r="BIT4657" s="51"/>
      <c r="BIU4657" s="51"/>
      <c r="BIV4657" s="51"/>
      <c r="BIW4657" s="51"/>
      <c r="BIX4657" s="51"/>
      <c r="BIY4657" s="51"/>
      <c r="BIZ4657" s="51"/>
      <c r="BJA4657" s="51"/>
      <c r="BJB4657" s="51"/>
      <c r="BJC4657" s="51"/>
      <c r="BJD4657" s="51"/>
      <c r="BJE4657" s="51"/>
      <c r="BJF4657" s="51"/>
      <c r="BJG4657" s="51"/>
      <c r="BJH4657" s="51"/>
      <c r="BJI4657" s="51"/>
      <c r="BJJ4657" s="51"/>
      <c r="BJK4657" s="51"/>
      <c r="BJL4657" s="51"/>
      <c r="BJM4657" s="51"/>
      <c r="BJN4657" s="51"/>
      <c r="BJO4657" s="51"/>
      <c r="BJP4657" s="51"/>
      <c r="BJQ4657" s="51"/>
      <c r="BJR4657" s="51"/>
      <c r="BJS4657" s="51"/>
      <c r="BJT4657" s="51"/>
      <c r="BJU4657" s="51"/>
      <c r="BJV4657" s="51"/>
      <c r="BJW4657" s="51"/>
      <c r="BJX4657" s="51"/>
      <c r="BJY4657" s="51"/>
      <c r="BJZ4657" s="51"/>
      <c r="BKA4657" s="51"/>
      <c r="BKB4657" s="51"/>
      <c r="BKC4657" s="51"/>
      <c r="BKD4657" s="51"/>
      <c r="BKE4657" s="51"/>
      <c r="BKF4657" s="51"/>
      <c r="BKG4657" s="51"/>
      <c r="BKH4657" s="51"/>
      <c r="BKI4657" s="51"/>
      <c r="BKJ4657" s="51"/>
      <c r="BKK4657" s="51"/>
      <c r="BKL4657" s="51"/>
      <c r="BKM4657" s="51"/>
      <c r="BKN4657" s="51"/>
      <c r="BKO4657" s="51"/>
      <c r="BKP4657" s="51"/>
      <c r="BKQ4657" s="51"/>
      <c r="BKR4657" s="51"/>
      <c r="BKS4657" s="51"/>
      <c r="BKT4657" s="51"/>
      <c r="BKU4657" s="51"/>
      <c r="BKV4657" s="51"/>
      <c r="BKW4657" s="51"/>
      <c r="BKX4657" s="51"/>
      <c r="BKY4657" s="51"/>
      <c r="BKZ4657" s="51"/>
      <c r="BLA4657" s="51"/>
      <c r="BLB4657" s="51"/>
      <c r="BLC4657" s="51"/>
      <c r="BLD4657" s="51"/>
      <c r="BLE4657" s="51"/>
      <c r="BLF4657" s="51"/>
      <c r="BLG4657" s="51"/>
      <c r="BLH4657" s="51"/>
      <c r="BLI4657" s="51"/>
      <c r="BLJ4657" s="51"/>
      <c r="BLK4657" s="51"/>
      <c r="BLL4657" s="51"/>
      <c r="BLM4657" s="51"/>
      <c r="BLN4657" s="51"/>
      <c r="BLO4657" s="51"/>
      <c r="BLP4657" s="51"/>
      <c r="BLQ4657" s="51"/>
      <c r="BLR4657" s="51"/>
      <c r="BLS4657" s="51"/>
      <c r="BLT4657" s="51"/>
      <c r="BLU4657" s="51"/>
      <c r="BLV4657" s="51"/>
      <c r="BLW4657" s="51"/>
      <c r="BLX4657" s="51"/>
      <c r="BLY4657" s="51"/>
      <c r="BLZ4657" s="51"/>
      <c r="BMA4657" s="51"/>
      <c r="BMB4657" s="51"/>
      <c r="BMC4657" s="51"/>
      <c r="BMD4657" s="51"/>
      <c r="BME4657" s="51"/>
      <c r="BMF4657" s="51"/>
      <c r="BMG4657" s="51"/>
      <c r="BMH4657" s="51"/>
      <c r="BMI4657" s="51"/>
      <c r="BMJ4657" s="51"/>
      <c r="BMK4657" s="51"/>
      <c r="BML4657" s="51"/>
      <c r="BMM4657" s="51"/>
      <c r="BMN4657" s="51"/>
      <c r="BMO4657" s="51"/>
      <c r="BMP4657" s="51"/>
      <c r="BMQ4657" s="51"/>
      <c r="BMR4657" s="51"/>
      <c r="BMS4657" s="51"/>
      <c r="BMT4657" s="51"/>
      <c r="BMU4657" s="51"/>
      <c r="BMV4657" s="51"/>
      <c r="BMW4657" s="51"/>
      <c r="BMX4657" s="51"/>
      <c r="BMY4657" s="51"/>
      <c r="BMZ4657" s="51"/>
      <c r="BNA4657" s="51"/>
      <c r="BNB4657" s="51"/>
      <c r="BNC4657" s="51"/>
      <c r="BND4657" s="51"/>
      <c r="BNE4657" s="51"/>
      <c r="BNF4657" s="51"/>
      <c r="BNG4657" s="51"/>
      <c r="BNH4657" s="51"/>
      <c r="BNI4657" s="51"/>
      <c r="BNJ4657" s="51"/>
      <c r="BNK4657" s="51"/>
      <c r="BNL4657" s="51"/>
      <c r="BNM4657" s="51"/>
      <c r="BNN4657" s="51"/>
      <c r="BNO4657" s="51"/>
      <c r="BNP4657" s="51"/>
      <c r="BNQ4657" s="51"/>
      <c r="BNR4657" s="51"/>
      <c r="BNS4657" s="51"/>
      <c r="BNT4657" s="51"/>
      <c r="BNU4657" s="51"/>
      <c r="BNV4657" s="51"/>
      <c r="BNW4657" s="51"/>
      <c r="BNX4657" s="51"/>
      <c r="BNY4657" s="51"/>
      <c r="BNZ4657" s="51"/>
      <c r="BOA4657" s="51"/>
      <c r="BOB4657" s="51"/>
      <c r="BOC4657" s="51"/>
      <c r="BOD4657" s="51"/>
      <c r="BOE4657" s="51"/>
      <c r="BOF4657" s="51"/>
      <c r="BOG4657" s="51"/>
      <c r="BOH4657" s="51"/>
      <c r="BOI4657" s="51"/>
      <c r="BOJ4657" s="51"/>
      <c r="BOK4657" s="51"/>
      <c r="BOL4657" s="51"/>
      <c r="BOM4657" s="51"/>
      <c r="BON4657" s="51"/>
      <c r="BOO4657" s="51"/>
      <c r="BOP4657" s="51"/>
      <c r="BOQ4657" s="51"/>
      <c r="BOR4657" s="51"/>
      <c r="BOS4657" s="51"/>
      <c r="BOT4657" s="51"/>
      <c r="BOU4657" s="51"/>
      <c r="BOV4657" s="51"/>
      <c r="BOW4657" s="51"/>
      <c r="BOX4657" s="51"/>
      <c r="BOY4657" s="51"/>
      <c r="BOZ4657" s="51"/>
      <c r="BPA4657" s="51"/>
      <c r="BPB4657" s="51"/>
      <c r="BPC4657" s="51"/>
      <c r="BPD4657" s="51"/>
      <c r="BPE4657" s="51"/>
      <c r="BPF4657" s="51"/>
      <c r="BPG4657" s="51"/>
      <c r="BPH4657" s="51"/>
      <c r="BPI4657" s="51"/>
      <c r="BPJ4657" s="51"/>
      <c r="BPK4657" s="51"/>
      <c r="BPL4657" s="51"/>
      <c r="BPM4657" s="51"/>
      <c r="BPN4657" s="51"/>
      <c r="BPO4657" s="51"/>
      <c r="BPP4657" s="51"/>
      <c r="BPQ4657" s="51"/>
      <c r="BPR4657" s="51"/>
      <c r="BPS4657" s="51"/>
      <c r="BPT4657" s="51"/>
      <c r="BPU4657" s="51"/>
      <c r="BPV4657" s="51"/>
      <c r="BPW4657" s="51"/>
      <c r="BPX4657" s="51"/>
      <c r="BPY4657" s="51"/>
      <c r="BPZ4657" s="51"/>
      <c r="BQA4657" s="51"/>
      <c r="BQB4657" s="51"/>
      <c r="BQC4657" s="51"/>
      <c r="BQD4657" s="51"/>
      <c r="BQE4657" s="51"/>
      <c r="BQF4657" s="51"/>
      <c r="BQG4657" s="51"/>
      <c r="BQH4657" s="51"/>
      <c r="BQI4657" s="51"/>
      <c r="BQJ4657" s="51"/>
      <c r="BQK4657" s="51"/>
      <c r="BQL4657" s="51"/>
      <c r="BQM4657" s="51"/>
      <c r="BQN4657" s="51"/>
      <c r="BQO4657" s="51"/>
      <c r="BQP4657" s="51"/>
      <c r="BQQ4657" s="51"/>
      <c r="BQR4657" s="51"/>
      <c r="BQS4657" s="51"/>
      <c r="BQT4657" s="51"/>
      <c r="BQU4657" s="51"/>
      <c r="BQV4657" s="51"/>
      <c r="BQW4657" s="51"/>
      <c r="BQX4657" s="51"/>
      <c r="BQY4657" s="51"/>
      <c r="BQZ4657" s="51"/>
      <c r="BRA4657" s="51"/>
      <c r="BRB4657" s="51"/>
      <c r="BRC4657" s="51"/>
      <c r="BRD4657" s="51"/>
      <c r="BRE4657" s="51"/>
      <c r="BRF4657" s="51"/>
      <c r="BRG4657" s="51"/>
      <c r="BRH4657" s="51"/>
      <c r="BRI4657" s="51"/>
      <c r="BRJ4657" s="51"/>
      <c r="BRK4657" s="51"/>
      <c r="BRL4657" s="51"/>
      <c r="BRM4657" s="51"/>
      <c r="BRN4657" s="51"/>
      <c r="BRO4657" s="51"/>
      <c r="BRP4657" s="51"/>
      <c r="BRQ4657" s="51"/>
      <c r="BRR4657" s="51"/>
      <c r="BRS4657" s="51"/>
      <c r="BRT4657" s="51"/>
      <c r="BRU4657" s="51"/>
      <c r="BRV4657" s="51"/>
      <c r="BRW4657" s="51"/>
      <c r="BRX4657" s="51"/>
      <c r="BRY4657" s="51"/>
      <c r="BRZ4657" s="51"/>
      <c r="BSA4657" s="51"/>
      <c r="BSB4657" s="51"/>
      <c r="BSC4657" s="51"/>
      <c r="BSD4657" s="51"/>
      <c r="BSE4657" s="51"/>
      <c r="BSF4657" s="51"/>
      <c r="BSG4657" s="51"/>
      <c r="BSH4657" s="51"/>
      <c r="BSI4657" s="51"/>
      <c r="BSJ4657" s="51"/>
      <c r="BSK4657" s="51"/>
      <c r="BSL4657" s="51"/>
      <c r="BSM4657" s="51"/>
      <c r="BSN4657" s="51"/>
      <c r="BSO4657" s="51"/>
      <c r="BSP4657" s="51"/>
      <c r="BSQ4657" s="51"/>
      <c r="BSR4657" s="51"/>
      <c r="BSS4657" s="51"/>
      <c r="BST4657" s="51"/>
      <c r="BSU4657" s="51"/>
      <c r="BSV4657" s="51"/>
      <c r="BSW4657" s="51"/>
      <c r="BSX4657" s="51"/>
      <c r="BSY4657" s="51"/>
      <c r="BSZ4657" s="51"/>
      <c r="BTA4657" s="51"/>
      <c r="BTB4657" s="51"/>
      <c r="BTC4657" s="51"/>
      <c r="BTD4657" s="51"/>
      <c r="BTE4657" s="51"/>
      <c r="BTF4657" s="51"/>
      <c r="BTG4657" s="51"/>
      <c r="BTH4657" s="51"/>
      <c r="BTI4657" s="51"/>
      <c r="BTJ4657" s="51"/>
      <c r="BTK4657" s="51"/>
      <c r="BTL4657" s="51"/>
      <c r="BTM4657" s="51"/>
      <c r="BTN4657" s="51"/>
      <c r="BTO4657" s="51"/>
      <c r="BTP4657" s="51"/>
      <c r="BTQ4657" s="51"/>
      <c r="BTR4657" s="51"/>
      <c r="BTS4657" s="51"/>
      <c r="BTT4657" s="51"/>
      <c r="BTU4657" s="51"/>
      <c r="BTV4657" s="51"/>
      <c r="BTW4657" s="51"/>
      <c r="BTX4657" s="51"/>
      <c r="BTY4657" s="51"/>
      <c r="BTZ4657" s="51"/>
      <c r="BUA4657" s="51"/>
      <c r="BUB4657" s="51"/>
      <c r="BUC4657" s="51"/>
      <c r="BUD4657" s="51"/>
      <c r="BUE4657" s="51"/>
      <c r="BUF4657" s="51"/>
      <c r="BUG4657" s="51"/>
      <c r="BUH4657" s="51"/>
      <c r="BUI4657" s="51"/>
      <c r="BUJ4657" s="51"/>
      <c r="BUK4657" s="51"/>
      <c r="BUL4657" s="51"/>
      <c r="BUM4657" s="51"/>
      <c r="BUN4657" s="51"/>
      <c r="BUO4657" s="51"/>
      <c r="BUP4657" s="51"/>
      <c r="BUQ4657" s="51"/>
      <c r="BUR4657" s="51"/>
      <c r="BUS4657" s="51"/>
      <c r="BUT4657" s="51"/>
      <c r="BUU4657" s="51"/>
      <c r="BUV4657" s="51"/>
      <c r="BUW4657" s="51"/>
      <c r="BUX4657" s="51"/>
      <c r="BUY4657" s="51"/>
      <c r="BUZ4657" s="51"/>
      <c r="BVA4657" s="51"/>
      <c r="BVB4657" s="51"/>
      <c r="BVC4657" s="51"/>
      <c r="BVD4657" s="51"/>
      <c r="BVE4657" s="51"/>
      <c r="BVF4657" s="51"/>
      <c r="BVG4657" s="51"/>
      <c r="BVH4657" s="51"/>
      <c r="BVI4657" s="51"/>
      <c r="BVJ4657" s="51"/>
      <c r="BVK4657" s="51"/>
      <c r="BVL4657" s="51"/>
      <c r="BVM4657" s="51"/>
      <c r="BVN4657" s="51"/>
      <c r="BVO4657" s="51"/>
      <c r="BVP4657" s="51"/>
      <c r="BVQ4657" s="51"/>
      <c r="BVR4657" s="51"/>
      <c r="BVS4657" s="51"/>
      <c r="BVT4657" s="51"/>
      <c r="BVU4657" s="51"/>
      <c r="BVV4657" s="51"/>
      <c r="BVW4657" s="51"/>
      <c r="BVX4657" s="51"/>
      <c r="BVY4657" s="51"/>
      <c r="BVZ4657" s="51"/>
      <c r="BWA4657" s="51"/>
      <c r="BWB4657" s="51"/>
      <c r="BWC4657" s="51"/>
      <c r="BWD4657" s="51"/>
      <c r="BWE4657" s="51"/>
      <c r="BWF4657" s="51"/>
      <c r="BWG4657" s="51"/>
      <c r="BWH4657" s="51"/>
      <c r="BWI4657" s="51"/>
      <c r="BWJ4657" s="51"/>
      <c r="BWK4657" s="51"/>
      <c r="BWL4657" s="51"/>
      <c r="BWM4657" s="51"/>
      <c r="BWN4657" s="51"/>
      <c r="BWO4657" s="51"/>
      <c r="BWP4657" s="51"/>
      <c r="BWQ4657" s="51"/>
      <c r="BWR4657" s="51"/>
      <c r="BWS4657" s="51"/>
      <c r="BWT4657" s="51"/>
      <c r="BWU4657" s="51"/>
      <c r="BWV4657" s="51"/>
      <c r="BWW4657" s="51"/>
      <c r="BWX4657" s="51"/>
      <c r="BWY4657" s="51"/>
      <c r="BWZ4657" s="51"/>
      <c r="BXA4657" s="51"/>
      <c r="BXB4657" s="51"/>
      <c r="BXC4657" s="51"/>
      <c r="BXD4657" s="51"/>
      <c r="BXE4657" s="51"/>
      <c r="BXF4657" s="51"/>
      <c r="BXG4657" s="51"/>
      <c r="BXH4657" s="51"/>
      <c r="BXI4657" s="51"/>
      <c r="BXJ4657" s="51"/>
      <c r="BXK4657" s="51"/>
      <c r="BXL4657" s="51"/>
      <c r="BXM4657" s="51"/>
      <c r="BXN4657" s="51"/>
      <c r="BXO4657" s="51"/>
      <c r="BXP4657" s="51"/>
      <c r="BXQ4657" s="51"/>
      <c r="BXR4657" s="51"/>
      <c r="BXS4657" s="51"/>
      <c r="BXT4657" s="51"/>
      <c r="BXU4657" s="51"/>
      <c r="BXV4657" s="51"/>
      <c r="BXW4657" s="51"/>
      <c r="BXX4657" s="51"/>
      <c r="BXY4657" s="51"/>
      <c r="BXZ4657" s="51"/>
      <c r="BYA4657" s="51"/>
      <c r="BYB4657" s="51"/>
      <c r="BYC4657" s="51"/>
      <c r="BYD4657" s="51"/>
      <c r="BYE4657" s="51"/>
      <c r="BYF4657" s="51"/>
      <c r="BYG4657" s="51"/>
      <c r="BYH4657" s="51"/>
      <c r="BYI4657" s="51"/>
      <c r="BYJ4657" s="51"/>
      <c r="BYK4657" s="51"/>
      <c r="BYL4657" s="51"/>
      <c r="BYM4657" s="51"/>
      <c r="BYN4657" s="51"/>
      <c r="BYO4657" s="51"/>
      <c r="BYP4657" s="51"/>
      <c r="BYQ4657" s="51"/>
      <c r="BYR4657" s="51"/>
      <c r="BYS4657" s="51"/>
      <c r="BYT4657" s="51"/>
      <c r="BYU4657" s="51"/>
      <c r="BYV4657" s="51"/>
      <c r="BYW4657" s="51"/>
      <c r="BYX4657" s="51"/>
      <c r="BYY4657" s="51"/>
      <c r="BYZ4657" s="51"/>
      <c r="BZA4657" s="51"/>
      <c r="BZB4657" s="51"/>
      <c r="BZC4657" s="51"/>
      <c r="BZD4657" s="51"/>
      <c r="BZE4657" s="51"/>
      <c r="BZF4657" s="51"/>
      <c r="BZG4657" s="51"/>
      <c r="BZH4657" s="51"/>
      <c r="BZI4657" s="51"/>
      <c r="BZJ4657" s="51"/>
      <c r="BZK4657" s="51"/>
      <c r="BZL4657" s="51"/>
      <c r="BZM4657" s="51"/>
      <c r="BZN4657" s="51"/>
      <c r="BZO4657" s="51"/>
      <c r="BZP4657" s="51"/>
      <c r="BZQ4657" s="51"/>
      <c r="BZR4657" s="51"/>
      <c r="BZS4657" s="51"/>
      <c r="BZT4657" s="51"/>
      <c r="BZU4657" s="51"/>
      <c r="BZV4657" s="51"/>
      <c r="BZW4657" s="51"/>
      <c r="BZX4657" s="51"/>
      <c r="BZY4657" s="51"/>
      <c r="BZZ4657" s="51"/>
      <c r="CAA4657" s="51"/>
      <c r="CAB4657" s="51"/>
      <c r="CAC4657" s="51"/>
      <c r="CAD4657" s="51"/>
      <c r="CAE4657" s="51"/>
      <c r="CAF4657" s="51"/>
      <c r="CAG4657" s="51"/>
      <c r="CAH4657" s="51"/>
      <c r="CAI4657" s="51"/>
      <c r="CAJ4657" s="51"/>
      <c r="CAK4657" s="51"/>
      <c r="CAL4657" s="51"/>
      <c r="CAM4657" s="51"/>
      <c r="CAN4657" s="51"/>
      <c r="CAO4657" s="51"/>
      <c r="CAP4657" s="51"/>
      <c r="CAQ4657" s="51"/>
      <c r="CAR4657" s="51"/>
      <c r="CAS4657" s="51"/>
      <c r="CAT4657" s="51"/>
      <c r="CAU4657" s="51"/>
      <c r="CAV4657" s="51"/>
      <c r="CAW4657" s="51"/>
      <c r="CAX4657" s="51"/>
      <c r="CAY4657" s="51"/>
      <c r="CAZ4657" s="51"/>
      <c r="CBA4657" s="51"/>
      <c r="CBB4657" s="51"/>
      <c r="CBC4657" s="51"/>
      <c r="CBD4657" s="51"/>
      <c r="CBE4657" s="51"/>
      <c r="CBF4657" s="51"/>
      <c r="CBG4657" s="51"/>
      <c r="CBH4657" s="51"/>
      <c r="CBI4657" s="51"/>
      <c r="CBJ4657" s="51"/>
      <c r="CBK4657" s="51"/>
      <c r="CBL4657" s="51"/>
      <c r="CBM4657" s="51"/>
      <c r="CBN4657" s="51"/>
      <c r="CBO4657" s="51"/>
      <c r="CBP4657" s="51"/>
      <c r="CBQ4657" s="51"/>
      <c r="CBR4657" s="51"/>
      <c r="CBS4657" s="51"/>
      <c r="CBT4657" s="51"/>
      <c r="CBU4657" s="51"/>
      <c r="CBV4657" s="51"/>
      <c r="CBW4657" s="51"/>
      <c r="CBX4657" s="51"/>
      <c r="CBY4657" s="51"/>
      <c r="CBZ4657" s="51"/>
      <c r="CCA4657" s="51"/>
      <c r="CCB4657" s="51"/>
      <c r="CCC4657" s="51"/>
      <c r="CCD4657" s="51"/>
      <c r="CCE4657" s="51"/>
      <c r="CCF4657" s="51"/>
      <c r="CCG4657" s="51"/>
      <c r="CCH4657" s="51"/>
      <c r="CCI4657" s="51"/>
      <c r="CCJ4657" s="51"/>
      <c r="CCK4657" s="51"/>
      <c r="CCL4657" s="51"/>
      <c r="CCM4657" s="51"/>
      <c r="CCN4657" s="51"/>
      <c r="CCO4657" s="51"/>
      <c r="CCP4657" s="51"/>
      <c r="CCQ4657" s="51"/>
      <c r="CCR4657" s="51"/>
      <c r="CCS4657" s="51"/>
      <c r="CCT4657" s="51"/>
      <c r="CCU4657" s="51"/>
      <c r="CCV4657" s="51"/>
      <c r="CCW4657" s="51"/>
      <c r="CCX4657" s="51"/>
      <c r="CCY4657" s="51"/>
      <c r="CCZ4657" s="51"/>
      <c r="CDA4657" s="51"/>
      <c r="CDB4657" s="51"/>
      <c r="CDC4657" s="51"/>
      <c r="CDD4657" s="51"/>
      <c r="CDE4657" s="51"/>
      <c r="CDF4657" s="51"/>
      <c r="CDG4657" s="51"/>
      <c r="CDH4657" s="51"/>
      <c r="CDI4657" s="51"/>
      <c r="CDJ4657" s="51"/>
      <c r="CDK4657" s="51"/>
      <c r="CDL4657" s="51"/>
      <c r="CDM4657" s="51"/>
      <c r="CDN4657" s="51"/>
      <c r="CDO4657" s="51"/>
      <c r="CDP4657" s="51"/>
      <c r="CDQ4657" s="51"/>
      <c r="CDR4657" s="51"/>
      <c r="CDS4657" s="51"/>
      <c r="CDT4657" s="51"/>
      <c r="CDU4657" s="51"/>
      <c r="CDV4657" s="51"/>
      <c r="CDW4657" s="51"/>
      <c r="CDX4657" s="51"/>
      <c r="CDY4657" s="51"/>
      <c r="CDZ4657" s="51"/>
      <c r="CEA4657" s="51"/>
      <c r="CEB4657" s="51"/>
      <c r="CEC4657" s="51"/>
      <c r="CED4657" s="51"/>
      <c r="CEE4657" s="51"/>
      <c r="CEF4657" s="51"/>
      <c r="CEG4657" s="51"/>
      <c r="CEH4657" s="51"/>
      <c r="CEI4657" s="51"/>
      <c r="CEJ4657" s="51"/>
      <c r="CEK4657" s="51"/>
      <c r="CEL4657" s="51"/>
      <c r="CEM4657" s="51"/>
      <c r="CEN4657" s="51"/>
      <c r="CEO4657" s="51"/>
      <c r="CEP4657" s="51"/>
      <c r="CEQ4657" s="51"/>
      <c r="CER4657" s="51"/>
      <c r="CES4657" s="51"/>
      <c r="CET4657" s="51"/>
      <c r="CEU4657" s="51"/>
      <c r="CEV4657" s="51"/>
      <c r="CEW4657" s="51"/>
      <c r="CEX4657" s="51"/>
      <c r="CEY4657" s="51"/>
      <c r="CEZ4657" s="51"/>
      <c r="CFA4657" s="51"/>
      <c r="CFB4657" s="51"/>
      <c r="CFC4657" s="51"/>
      <c r="CFD4657" s="51"/>
      <c r="CFE4657" s="51"/>
      <c r="CFF4657" s="51"/>
      <c r="CFG4657" s="51"/>
      <c r="CFH4657" s="51"/>
      <c r="CFI4657" s="51"/>
      <c r="CFJ4657" s="51"/>
      <c r="CFK4657" s="51"/>
      <c r="CFL4657" s="51"/>
      <c r="CFM4657" s="51"/>
      <c r="CFN4657" s="51"/>
      <c r="CFO4657" s="51"/>
      <c r="CFP4657" s="51"/>
      <c r="CFQ4657" s="51"/>
      <c r="CFR4657" s="51"/>
      <c r="CFS4657" s="51"/>
      <c r="CFT4657" s="51"/>
      <c r="CFU4657" s="51"/>
      <c r="CFV4657" s="51"/>
      <c r="CFW4657" s="51"/>
      <c r="CFX4657" s="51"/>
      <c r="CFY4657" s="51"/>
      <c r="CFZ4657" s="51"/>
      <c r="CGA4657" s="51"/>
      <c r="CGB4657" s="51"/>
      <c r="CGC4657" s="51"/>
      <c r="CGD4657" s="51"/>
      <c r="CGE4657" s="51"/>
      <c r="CGF4657" s="51"/>
      <c r="CGG4657" s="51"/>
      <c r="CGH4657" s="51"/>
      <c r="CGI4657" s="51"/>
      <c r="CGJ4657" s="51"/>
      <c r="CGK4657" s="51"/>
      <c r="CGL4657" s="51"/>
      <c r="CGM4657" s="51"/>
      <c r="CGN4657" s="51"/>
      <c r="CGO4657" s="51"/>
      <c r="CGP4657" s="51"/>
      <c r="CGQ4657" s="51"/>
      <c r="CGR4657" s="51"/>
      <c r="CGS4657" s="51"/>
      <c r="CGT4657" s="51"/>
      <c r="CGU4657" s="51"/>
      <c r="CGV4657" s="51"/>
      <c r="CGW4657" s="51"/>
      <c r="CGX4657" s="51"/>
      <c r="CGY4657" s="51"/>
      <c r="CGZ4657" s="51"/>
      <c r="CHA4657" s="51"/>
      <c r="CHB4657" s="51"/>
      <c r="CHC4657" s="51"/>
      <c r="CHD4657" s="51"/>
      <c r="CHE4657" s="51"/>
      <c r="CHF4657" s="51"/>
      <c r="CHG4657" s="51"/>
      <c r="CHH4657" s="51"/>
      <c r="CHI4657" s="51"/>
      <c r="CHJ4657" s="51"/>
      <c r="CHK4657" s="51"/>
      <c r="CHL4657" s="51"/>
      <c r="CHM4657" s="51"/>
      <c r="CHN4657" s="51"/>
      <c r="CHO4657" s="51"/>
      <c r="CHP4657" s="51"/>
      <c r="CHQ4657" s="51"/>
      <c r="CHR4657" s="51"/>
      <c r="CHS4657" s="51"/>
      <c r="CHT4657" s="51"/>
      <c r="CHU4657" s="51"/>
      <c r="CHV4657" s="51"/>
      <c r="CHW4657" s="51"/>
      <c r="CHX4657" s="51"/>
      <c r="CHY4657" s="51"/>
      <c r="CHZ4657" s="51"/>
      <c r="CIA4657" s="51"/>
      <c r="CIB4657" s="51"/>
      <c r="CIC4657" s="51"/>
      <c r="CID4657" s="51"/>
      <c r="CIE4657" s="51"/>
      <c r="CIF4657" s="51"/>
      <c r="CIG4657" s="51"/>
      <c r="CIH4657" s="51"/>
      <c r="CII4657" s="51"/>
      <c r="CIJ4657" s="51"/>
      <c r="CIK4657" s="51"/>
      <c r="CIL4657" s="51"/>
      <c r="CIM4657" s="51"/>
      <c r="CIN4657" s="51"/>
      <c r="CIO4657" s="51"/>
      <c r="CIP4657" s="51"/>
      <c r="CIQ4657" s="51"/>
      <c r="CIR4657" s="51"/>
      <c r="CIS4657" s="51"/>
      <c r="CIT4657" s="51"/>
      <c r="CIU4657" s="51"/>
      <c r="CIV4657" s="51"/>
      <c r="CIW4657" s="51"/>
      <c r="CIX4657" s="51"/>
      <c r="CIY4657" s="51"/>
      <c r="CIZ4657" s="51"/>
      <c r="CJA4657" s="51"/>
      <c r="CJB4657" s="51"/>
      <c r="CJC4657" s="51"/>
      <c r="CJD4657" s="51"/>
      <c r="CJE4657" s="51"/>
      <c r="CJF4657" s="51"/>
      <c r="CJG4657" s="51"/>
      <c r="CJH4657" s="51"/>
      <c r="CJI4657" s="51"/>
      <c r="CJJ4657" s="51"/>
      <c r="CJK4657" s="51"/>
      <c r="CJL4657" s="51"/>
      <c r="CJM4657" s="51"/>
      <c r="CJN4657" s="51"/>
      <c r="CJO4657" s="51"/>
      <c r="CJP4657" s="51"/>
      <c r="CJQ4657" s="51"/>
      <c r="CJR4657" s="51"/>
      <c r="CJS4657" s="51"/>
      <c r="CJT4657" s="51"/>
      <c r="CJU4657" s="51"/>
      <c r="CJV4657" s="51"/>
      <c r="CJW4657" s="51"/>
      <c r="CJX4657" s="51"/>
      <c r="CJY4657" s="51"/>
      <c r="CJZ4657" s="51"/>
      <c r="CKA4657" s="51"/>
      <c r="CKB4657" s="51"/>
      <c r="CKC4657" s="51"/>
      <c r="CKD4657" s="51"/>
      <c r="CKE4657" s="51"/>
      <c r="CKF4657" s="51"/>
      <c r="CKG4657" s="51"/>
      <c r="CKH4657" s="51"/>
      <c r="CKI4657" s="51"/>
      <c r="CKJ4657" s="51"/>
      <c r="CKK4657" s="51"/>
      <c r="CKL4657" s="51"/>
      <c r="CKM4657" s="51"/>
      <c r="CKN4657" s="51"/>
      <c r="CKO4657" s="51"/>
      <c r="CKP4657" s="51"/>
      <c r="CKQ4657" s="51"/>
      <c r="CKR4657" s="51"/>
      <c r="CKS4657" s="51"/>
      <c r="CKT4657" s="51"/>
      <c r="CKU4657" s="51"/>
      <c r="CKV4657" s="51"/>
      <c r="CKW4657" s="51"/>
      <c r="CKX4657" s="51"/>
      <c r="CKY4657" s="51"/>
      <c r="CKZ4657" s="51"/>
      <c r="CLA4657" s="51"/>
      <c r="CLB4657" s="51"/>
      <c r="CLC4657" s="51"/>
      <c r="CLD4657" s="51"/>
      <c r="CLE4657" s="51"/>
      <c r="CLF4657" s="51"/>
      <c r="CLG4657" s="51"/>
      <c r="CLH4657" s="51"/>
      <c r="CLI4657" s="51"/>
      <c r="CLJ4657" s="51"/>
      <c r="CLK4657" s="51"/>
      <c r="CLL4657" s="51"/>
      <c r="CLM4657" s="51"/>
      <c r="CLN4657" s="51"/>
      <c r="CLO4657" s="51"/>
      <c r="CLP4657" s="51"/>
      <c r="CLQ4657" s="51"/>
      <c r="CLR4657" s="51"/>
      <c r="CLS4657" s="51"/>
      <c r="CLT4657" s="51"/>
      <c r="CLU4657" s="51"/>
      <c r="CLV4657" s="51"/>
      <c r="CLW4657" s="51"/>
      <c r="CLX4657" s="51"/>
      <c r="CLY4657" s="51"/>
      <c r="CLZ4657" s="51"/>
      <c r="CMA4657" s="51"/>
      <c r="CMB4657" s="51"/>
      <c r="CMC4657" s="51"/>
      <c r="CMD4657" s="51"/>
      <c r="CME4657" s="51"/>
      <c r="CMF4657" s="51"/>
      <c r="CMG4657" s="51"/>
      <c r="CMH4657" s="51"/>
      <c r="CMI4657" s="51"/>
      <c r="CMJ4657" s="51"/>
      <c r="CMK4657" s="51"/>
      <c r="CML4657" s="51"/>
      <c r="CMM4657" s="51"/>
      <c r="CMN4657" s="51"/>
      <c r="CMO4657" s="51"/>
      <c r="CMP4657" s="51"/>
      <c r="CMQ4657" s="51"/>
      <c r="CMR4657" s="51"/>
      <c r="CMS4657" s="51"/>
      <c r="CMT4657" s="51"/>
      <c r="CMU4657" s="51"/>
      <c r="CMV4657" s="51"/>
      <c r="CMW4657" s="51"/>
      <c r="CMX4657" s="51"/>
      <c r="CMY4657" s="51"/>
      <c r="CMZ4657" s="51"/>
      <c r="CNA4657" s="51"/>
      <c r="CNB4657" s="51"/>
      <c r="CNC4657" s="51"/>
      <c r="CND4657" s="51"/>
      <c r="CNE4657" s="51"/>
      <c r="CNF4657" s="51"/>
      <c r="CNG4657" s="51"/>
      <c r="CNH4657" s="51"/>
      <c r="CNI4657" s="51"/>
      <c r="CNJ4657" s="51"/>
      <c r="CNK4657" s="51"/>
      <c r="CNL4657" s="51"/>
      <c r="CNM4657" s="51"/>
      <c r="CNN4657" s="51"/>
      <c r="CNO4657" s="51"/>
      <c r="CNP4657" s="51"/>
      <c r="CNQ4657" s="51"/>
      <c r="CNR4657" s="51"/>
      <c r="CNS4657" s="51"/>
      <c r="CNT4657" s="51"/>
      <c r="CNU4657" s="51"/>
      <c r="CNV4657" s="51"/>
      <c r="CNW4657" s="51"/>
      <c r="CNX4657" s="51"/>
      <c r="CNY4657" s="51"/>
      <c r="CNZ4657" s="51"/>
      <c r="COA4657" s="51"/>
      <c r="COB4657" s="51"/>
      <c r="COC4657" s="51"/>
      <c r="COD4657" s="51"/>
      <c r="COE4657" s="51"/>
      <c r="COF4657" s="51"/>
      <c r="COG4657" s="51"/>
      <c r="COH4657" s="51"/>
      <c r="COI4657" s="51"/>
      <c r="COJ4657" s="51"/>
      <c r="COK4657" s="51"/>
      <c r="COL4657" s="51"/>
      <c r="COM4657" s="51"/>
      <c r="CON4657" s="51"/>
      <c r="COO4657" s="51"/>
      <c r="COP4657" s="51"/>
      <c r="COQ4657" s="51"/>
      <c r="COR4657" s="51"/>
      <c r="COS4657" s="51"/>
      <c r="COT4657" s="51"/>
      <c r="COU4657" s="51"/>
      <c r="COV4657" s="51"/>
      <c r="COW4657" s="51"/>
      <c r="COX4657" s="51"/>
      <c r="COY4657" s="51"/>
      <c r="COZ4657" s="51"/>
      <c r="CPA4657" s="51"/>
      <c r="CPB4657" s="51"/>
      <c r="CPC4657" s="51"/>
      <c r="CPD4657" s="51"/>
      <c r="CPE4657" s="51"/>
      <c r="CPF4657" s="51"/>
      <c r="CPG4657" s="51"/>
      <c r="CPH4657" s="51"/>
      <c r="CPI4657" s="51"/>
      <c r="CPJ4657" s="51"/>
      <c r="CPK4657" s="51"/>
      <c r="CPL4657" s="51"/>
      <c r="CPM4657" s="51"/>
      <c r="CPN4657" s="51"/>
      <c r="CPO4657" s="51"/>
      <c r="CPP4657" s="51"/>
      <c r="CPQ4657" s="51"/>
      <c r="CPR4657" s="51"/>
      <c r="CPS4657" s="51"/>
      <c r="CPT4657" s="51"/>
      <c r="CPU4657" s="51"/>
      <c r="CPV4657" s="51"/>
      <c r="CPW4657" s="51"/>
      <c r="CPX4657" s="51"/>
      <c r="CPY4657" s="51"/>
      <c r="CPZ4657" s="51"/>
      <c r="CQA4657" s="51"/>
      <c r="CQB4657" s="51"/>
      <c r="CQC4657" s="51"/>
      <c r="CQD4657" s="51"/>
      <c r="CQE4657" s="51"/>
      <c r="CQF4657" s="51"/>
      <c r="CQG4657" s="51"/>
      <c r="CQH4657" s="51"/>
      <c r="CQI4657" s="51"/>
      <c r="CQJ4657" s="51"/>
      <c r="CQK4657" s="51"/>
      <c r="CQL4657" s="51"/>
      <c r="CQM4657" s="51"/>
      <c r="CQN4657" s="51"/>
      <c r="CQO4657" s="51"/>
      <c r="CQP4657" s="51"/>
      <c r="CQQ4657" s="51"/>
      <c r="CQR4657" s="51"/>
      <c r="CQS4657" s="51"/>
      <c r="CQT4657" s="51"/>
      <c r="CQU4657" s="51"/>
      <c r="CQV4657" s="51"/>
      <c r="CQW4657" s="51"/>
      <c r="CQX4657" s="51"/>
      <c r="CQY4657" s="51"/>
      <c r="CQZ4657" s="51"/>
      <c r="CRA4657" s="51"/>
      <c r="CRB4657" s="51"/>
      <c r="CRC4657" s="51"/>
      <c r="CRD4657" s="51"/>
      <c r="CRE4657" s="51"/>
      <c r="CRF4657" s="51"/>
      <c r="CRG4657" s="51"/>
      <c r="CRH4657" s="51"/>
      <c r="CRI4657" s="51"/>
      <c r="CRJ4657" s="51"/>
      <c r="CRK4657" s="51"/>
      <c r="CRL4657" s="51"/>
      <c r="CRM4657" s="51"/>
      <c r="CRN4657" s="51"/>
      <c r="CRO4657" s="51"/>
      <c r="CRP4657" s="51"/>
      <c r="CRQ4657" s="51"/>
      <c r="CRR4657" s="51"/>
      <c r="CRS4657" s="51"/>
      <c r="CRT4657" s="51"/>
      <c r="CRU4657" s="51"/>
      <c r="CRV4657" s="51"/>
      <c r="CRW4657" s="51"/>
      <c r="CRX4657" s="51"/>
      <c r="CRY4657" s="51"/>
      <c r="CRZ4657" s="51"/>
      <c r="CSA4657" s="51"/>
      <c r="CSB4657" s="51"/>
      <c r="CSC4657" s="51"/>
      <c r="CSD4657" s="51"/>
      <c r="CSE4657" s="51"/>
      <c r="CSF4657" s="51"/>
      <c r="CSG4657" s="51"/>
      <c r="CSH4657" s="51"/>
      <c r="CSI4657" s="51"/>
      <c r="CSJ4657" s="51"/>
      <c r="CSK4657" s="51"/>
      <c r="CSL4657" s="51"/>
      <c r="CSM4657" s="51"/>
      <c r="CSN4657" s="51"/>
      <c r="CSO4657" s="51"/>
      <c r="CSP4657" s="51"/>
      <c r="CSQ4657" s="51"/>
      <c r="CSR4657" s="51"/>
      <c r="CSS4657" s="51"/>
      <c r="CST4657" s="51"/>
      <c r="CSU4657" s="51"/>
      <c r="CSV4657" s="51"/>
      <c r="CSW4657" s="51"/>
      <c r="CSX4657" s="51"/>
      <c r="CSY4657" s="51"/>
      <c r="CSZ4657" s="51"/>
      <c r="CTA4657" s="51"/>
      <c r="CTB4657" s="51"/>
      <c r="CTC4657" s="51"/>
      <c r="CTD4657" s="51"/>
      <c r="CTE4657" s="51"/>
      <c r="CTF4657" s="51"/>
      <c r="CTG4657" s="51"/>
      <c r="CTH4657" s="51"/>
      <c r="CTI4657" s="51"/>
      <c r="CTJ4657" s="51"/>
      <c r="CTK4657" s="51"/>
      <c r="CTL4657" s="51"/>
      <c r="CTM4657" s="51"/>
      <c r="CTN4657" s="51"/>
      <c r="CTO4657" s="51"/>
      <c r="CTP4657" s="51"/>
      <c r="CTQ4657" s="51"/>
      <c r="CTR4657" s="51"/>
      <c r="CTS4657" s="51"/>
      <c r="CTT4657" s="51"/>
      <c r="CTU4657" s="51"/>
      <c r="CTV4657" s="51"/>
      <c r="CTW4657" s="51"/>
      <c r="CTX4657" s="51"/>
      <c r="CTY4657" s="51"/>
      <c r="CTZ4657" s="51"/>
      <c r="CUA4657" s="51"/>
      <c r="CUB4657" s="51"/>
      <c r="CUC4657" s="51"/>
      <c r="CUD4657" s="51"/>
      <c r="CUE4657" s="51"/>
      <c r="CUF4657" s="51"/>
      <c r="CUG4657" s="51"/>
      <c r="CUH4657" s="51"/>
      <c r="CUI4657" s="51"/>
      <c r="CUJ4657" s="51"/>
      <c r="CUK4657" s="51"/>
      <c r="CUL4657" s="51"/>
      <c r="CUM4657" s="51"/>
      <c r="CUN4657" s="51"/>
      <c r="CUO4657" s="51"/>
      <c r="CUP4657" s="51"/>
      <c r="CUQ4657" s="51"/>
      <c r="CUR4657" s="51"/>
      <c r="CUS4657" s="51"/>
      <c r="CUT4657" s="51"/>
      <c r="CUU4657" s="51"/>
      <c r="CUV4657" s="51"/>
      <c r="CUW4657" s="51"/>
      <c r="CUX4657" s="51"/>
      <c r="CUY4657" s="51"/>
      <c r="CUZ4657" s="51"/>
      <c r="CVA4657" s="51"/>
      <c r="CVB4657" s="51"/>
      <c r="CVC4657" s="51"/>
      <c r="CVD4657" s="51"/>
      <c r="CVE4657" s="51"/>
      <c r="CVF4657" s="51"/>
      <c r="CVG4657" s="51"/>
      <c r="CVH4657" s="51"/>
      <c r="CVI4657" s="51"/>
      <c r="CVJ4657" s="51"/>
      <c r="CVK4657" s="51"/>
      <c r="CVL4657" s="51"/>
      <c r="CVM4657" s="51"/>
      <c r="CVN4657" s="51"/>
      <c r="CVO4657" s="51"/>
      <c r="CVP4657" s="51"/>
      <c r="CVQ4657" s="51"/>
      <c r="CVR4657" s="51"/>
      <c r="CVS4657" s="51"/>
      <c r="CVT4657" s="51"/>
      <c r="CVU4657" s="51"/>
      <c r="CVV4657" s="51"/>
      <c r="CVW4657" s="51"/>
      <c r="CVX4657" s="51"/>
      <c r="CVY4657" s="51"/>
      <c r="CVZ4657" s="51"/>
      <c r="CWA4657" s="51"/>
      <c r="CWB4657" s="51"/>
      <c r="CWC4657" s="51"/>
      <c r="CWD4657" s="51"/>
      <c r="CWE4657" s="51"/>
      <c r="CWF4657" s="51"/>
      <c r="CWG4657" s="51"/>
      <c r="CWH4657" s="51"/>
      <c r="CWI4657" s="51"/>
      <c r="CWJ4657" s="51"/>
      <c r="CWK4657" s="51"/>
      <c r="CWL4657" s="51"/>
      <c r="CWM4657" s="51"/>
      <c r="CWN4657" s="51"/>
      <c r="CWO4657" s="51"/>
      <c r="CWP4657" s="51"/>
      <c r="CWQ4657" s="51"/>
      <c r="CWR4657" s="51"/>
      <c r="CWS4657" s="51"/>
      <c r="CWT4657" s="51"/>
      <c r="CWU4657" s="51"/>
      <c r="CWV4657" s="51"/>
      <c r="CWW4657" s="51"/>
      <c r="CWX4657" s="51"/>
      <c r="CWY4657" s="51"/>
      <c r="CWZ4657" s="51"/>
      <c r="CXA4657" s="51"/>
      <c r="CXB4657" s="51"/>
      <c r="CXC4657" s="51"/>
      <c r="CXD4657" s="51"/>
      <c r="CXE4657" s="51"/>
      <c r="CXF4657" s="51"/>
      <c r="CXG4657" s="51"/>
      <c r="CXH4657" s="51"/>
      <c r="CXI4657" s="51"/>
      <c r="CXJ4657" s="51"/>
      <c r="CXK4657" s="51"/>
      <c r="CXL4657" s="51"/>
      <c r="CXM4657" s="51"/>
      <c r="CXN4657" s="51"/>
      <c r="CXO4657" s="51"/>
      <c r="CXP4657" s="51"/>
      <c r="CXQ4657" s="51"/>
      <c r="CXR4657" s="51"/>
      <c r="CXS4657" s="51"/>
      <c r="CXT4657" s="51"/>
      <c r="CXU4657" s="51"/>
      <c r="CXV4657" s="51"/>
      <c r="CXW4657" s="51"/>
      <c r="CXX4657" s="51"/>
      <c r="CXY4657" s="51"/>
      <c r="CXZ4657" s="51"/>
      <c r="CYA4657" s="51"/>
      <c r="CYB4657" s="51"/>
      <c r="CYC4657" s="51"/>
      <c r="CYD4657" s="51"/>
      <c r="CYE4657" s="51"/>
      <c r="CYF4657" s="51"/>
      <c r="CYG4657" s="51"/>
      <c r="CYH4657" s="51"/>
      <c r="CYI4657" s="51"/>
      <c r="CYJ4657" s="51"/>
      <c r="CYK4657" s="51"/>
      <c r="CYL4657" s="51"/>
      <c r="CYM4657" s="51"/>
      <c r="CYN4657" s="51"/>
      <c r="CYO4657" s="51"/>
      <c r="CYP4657" s="51"/>
      <c r="CYQ4657" s="51"/>
      <c r="CYR4657" s="51"/>
      <c r="CYS4657" s="51"/>
      <c r="CYT4657" s="51"/>
      <c r="CYU4657" s="51"/>
      <c r="CYV4657" s="51"/>
      <c r="CYW4657" s="51"/>
      <c r="CYX4657" s="51"/>
      <c r="CYY4657" s="51"/>
      <c r="CYZ4657" s="51"/>
      <c r="CZA4657" s="51"/>
      <c r="CZB4657" s="51"/>
      <c r="CZC4657" s="51"/>
      <c r="CZD4657" s="51"/>
      <c r="CZE4657" s="51"/>
      <c r="CZF4657" s="51"/>
      <c r="CZG4657" s="51"/>
      <c r="CZH4657" s="51"/>
      <c r="CZI4657" s="51"/>
      <c r="CZJ4657" s="51"/>
      <c r="CZK4657" s="51"/>
      <c r="CZL4657" s="51"/>
      <c r="CZM4657" s="51"/>
      <c r="CZN4657" s="51"/>
      <c r="CZO4657" s="51"/>
      <c r="CZP4657" s="51"/>
      <c r="CZQ4657" s="51"/>
      <c r="CZR4657" s="51"/>
      <c r="CZS4657" s="51"/>
      <c r="CZT4657" s="51"/>
      <c r="CZU4657" s="51"/>
      <c r="CZV4657" s="51"/>
      <c r="CZW4657" s="51"/>
      <c r="CZX4657" s="51"/>
      <c r="CZY4657" s="51"/>
      <c r="CZZ4657" s="51"/>
      <c r="DAA4657" s="51"/>
      <c r="DAB4657" s="51"/>
      <c r="DAC4657" s="51"/>
      <c r="DAD4657" s="51"/>
      <c r="DAE4657" s="51"/>
      <c r="DAF4657" s="51"/>
      <c r="DAG4657" s="51"/>
      <c r="DAH4657" s="51"/>
      <c r="DAI4657" s="51"/>
      <c r="DAJ4657" s="51"/>
      <c r="DAK4657" s="51"/>
      <c r="DAL4657" s="51"/>
      <c r="DAM4657" s="51"/>
      <c r="DAN4657" s="51"/>
      <c r="DAO4657" s="51"/>
      <c r="DAP4657" s="51"/>
      <c r="DAQ4657" s="51"/>
      <c r="DAR4657" s="51"/>
      <c r="DAS4657" s="51"/>
      <c r="DAT4657" s="51"/>
      <c r="DAU4657" s="51"/>
      <c r="DAV4657" s="51"/>
      <c r="DAW4657" s="51"/>
      <c r="DAX4657" s="51"/>
      <c r="DAY4657" s="51"/>
      <c r="DAZ4657" s="51"/>
      <c r="DBA4657" s="51"/>
      <c r="DBB4657" s="51"/>
      <c r="DBC4657" s="51"/>
      <c r="DBD4657" s="51"/>
      <c r="DBE4657" s="51"/>
      <c r="DBF4657" s="51"/>
      <c r="DBG4657" s="51"/>
      <c r="DBH4657" s="51"/>
      <c r="DBI4657" s="51"/>
      <c r="DBJ4657" s="51"/>
      <c r="DBK4657" s="51"/>
      <c r="DBL4657" s="51"/>
      <c r="DBM4657" s="51"/>
      <c r="DBN4657" s="51"/>
      <c r="DBO4657" s="51"/>
      <c r="DBP4657" s="51"/>
      <c r="DBQ4657" s="51"/>
      <c r="DBR4657" s="51"/>
      <c r="DBS4657" s="51"/>
      <c r="DBT4657" s="51"/>
      <c r="DBU4657" s="51"/>
      <c r="DBV4657" s="51"/>
      <c r="DBW4657" s="51"/>
      <c r="DBX4657" s="51"/>
      <c r="DBY4657" s="51"/>
      <c r="DBZ4657" s="51"/>
      <c r="DCA4657" s="51"/>
      <c r="DCB4657" s="51"/>
      <c r="DCC4657" s="51"/>
      <c r="DCD4657" s="51"/>
      <c r="DCE4657" s="51"/>
      <c r="DCF4657" s="51"/>
      <c r="DCG4657" s="51"/>
      <c r="DCH4657" s="51"/>
      <c r="DCI4657" s="51"/>
      <c r="DCJ4657" s="51"/>
      <c r="DCK4657" s="51"/>
      <c r="DCL4657" s="51"/>
      <c r="DCM4657" s="51"/>
      <c r="DCN4657" s="51"/>
      <c r="DCO4657" s="51"/>
      <c r="DCP4657" s="51"/>
      <c r="DCQ4657" s="51"/>
      <c r="DCR4657" s="51"/>
      <c r="DCS4657" s="51"/>
      <c r="DCT4657" s="51"/>
      <c r="DCU4657" s="51"/>
      <c r="DCV4657" s="51"/>
      <c r="DCW4657" s="51"/>
      <c r="DCX4657" s="51"/>
      <c r="DCY4657" s="51"/>
      <c r="DCZ4657" s="51"/>
      <c r="DDA4657" s="51"/>
      <c r="DDB4657" s="51"/>
      <c r="DDC4657" s="51"/>
      <c r="DDD4657" s="51"/>
      <c r="DDE4657" s="51"/>
      <c r="DDF4657" s="51"/>
      <c r="DDG4657" s="51"/>
      <c r="DDH4657" s="51"/>
      <c r="DDI4657" s="51"/>
      <c r="DDJ4657" s="51"/>
      <c r="DDK4657" s="51"/>
      <c r="DDL4657" s="51"/>
      <c r="DDM4657" s="51"/>
      <c r="DDN4657" s="51"/>
      <c r="DDO4657" s="51"/>
      <c r="DDP4657" s="51"/>
      <c r="DDQ4657" s="51"/>
      <c r="DDR4657" s="51"/>
      <c r="DDS4657" s="51"/>
      <c r="DDT4657" s="51"/>
      <c r="DDU4657" s="51"/>
      <c r="DDV4657" s="51"/>
      <c r="DDW4657" s="51"/>
      <c r="DDX4657" s="51"/>
      <c r="DDY4657" s="51"/>
      <c r="DDZ4657" s="51"/>
      <c r="DEA4657" s="51"/>
      <c r="DEB4657" s="51"/>
      <c r="DEC4657" s="51"/>
      <c r="DED4657" s="51"/>
      <c r="DEE4657" s="51"/>
      <c r="DEF4657" s="51"/>
      <c r="DEG4657" s="51"/>
      <c r="DEH4657" s="51"/>
      <c r="DEI4657" s="51"/>
      <c r="DEJ4657" s="51"/>
      <c r="DEK4657" s="51"/>
      <c r="DEL4657" s="51"/>
      <c r="DEM4657" s="51"/>
      <c r="DEN4657" s="51"/>
      <c r="DEO4657" s="51"/>
      <c r="DEP4657" s="51"/>
      <c r="DEQ4657" s="51"/>
      <c r="DER4657" s="51"/>
      <c r="DES4657" s="51"/>
      <c r="DET4657" s="51"/>
      <c r="DEU4657" s="51"/>
      <c r="DEV4657" s="51"/>
      <c r="DEW4657" s="51"/>
      <c r="DEX4657" s="51"/>
      <c r="DEY4657" s="51"/>
      <c r="DEZ4657" s="51"/>
      <c r="DFA4657" s="51"/>
      <c r="DFB4657" s="51"/>
      <c r="DFC4657" s="51"/>
      <c r="DFD4657" s="51"/>
      <c r="DFE4657" s="51"/>
      <c r="DFF4657" s="51"/>
      <c r="DFG4657" s="51"/>
      <c r="DFH4657" s="51"/>
      <c r="DFI4657" s="51"/>
      <c r="DFJ4657" s="51"/>
      <c r="DFK4657" s="51"/>
      <c r="DFL4657" s="51"/>
      <c r="DFM4657" s="51"/>
      <c r="DFN4657" s="51"/>
      <c r="DFO4657" s="51"/>
      <c r="DFP4657" s="51"/>
      <c r="DFQ4657" s="51"/>
      <c r="DFR4657" s="51"/>
      <c r="DFS4657" s="51"/>
      <c r="DFT4657" s="51"/>
      <c r="DFU4657" s="51"/>
      <c r="DFV4657" s="51"/>
      <c r="DFW4657" s="51"/>
      <c r="DFX4657" s="51"/>
      <c r="DFY4657" s="51"/>
      <c r="DFZ4657" s="51"/>
      <c r="DGA4657" s="51"/>
      <c r="DGB4657" s="51"/>
      <c r="DGC4657" s="51"/>
      <c r="DGD4657" s="51"/>
      <c r="DGE4657" s="51"/>
      <c r="DGF4657" s="51"/>
      <c r="DGG4657" s="51"/>
      <c r="DGH4657" s="51"/>
      <c r="DGI4657" s="51"/>
      <c r="DGJ4657" s="51"/>
      <c r="DGK4657" s="51"/>
      <c r="DGL4657" s="51"/>
      <c r="DGM4657" s="51"/>
      <c r="DGN4657" s="51"/>
      <c r="DGO4657" s="51"/>
      <c r="DGP4657" s="51"/>
      <c r="DGQ4657" s="51"/>
      <c r="DGR4657" s="51"/>
      <c r="DGS4657" s="51"/>
      <c r="DGT4657" s="51"/>
      <c r="DGU4657" s="51"/>
      <c r="DGV4657" s="51"/>
      <c r="DGW4657" s="51"/>
      <c r="DGX4657" s="51"/>
      <c r="DGY4657" s="51"/>
      <c r="DGZ4657" s="51"/>
      <c r="DHA4657" s="51"/>
      <c r="DHB4657" s="51"/>
      <c r="DHC4657" s="51"/>
      <c r="DHD4657" s="51"/>
      <c r="DHE4657" s="51"/>
      <c r="DHF4657" s="51"/>
      <c r="DHG4657" s="51"/>
      <c r="DHH4657" s="51"/>
      <c r="DHI4657" s="51"/>
      <c r="DHJ4657" s="51"/>
      <c r="DHK4657" s="51"/>
      <c r="DHL4657" s="51"/>
      <c r="DHM4657" s="51"/>
      <c r="DHN4657" s="51"/>
      <c r="DHO4657" s="51"/>
      <c r="DHP4657" s="51"/>
      <c r="DHQ4657" s="51"/>
      <c r="DHR4657" s="51"/>
      <c r="DHS4657" s="51"/>
      <c r="DHT4657" s="51"/>
      <c r="DHU4657" s="51"/>
      <c r="DHV4657" s="51"/>
      <c r="DHW4657" s="51"/>
      <c r="DHX4657" s="51"/>
      <c r="DHY4657" s="51"/>
      <c r="DHZ4657" s="51"/>
      <c r="DIA4657" s="51"/>
      <c r="DIB4657" s="51"/>
      <c r="DIC4657" s="51"/>
      <c r="DID4657" s="51"/>
      <c r="DIE4657" s="51"/>
      <c r="DIF4657" s="51"/>
      <c r="DIG4657" s="51"/>
      <c r="DIH4657" s="51"/>
      <c r="DII4657" s="51"/>
      <c r="DIJ4657" s="51"/>
      <c r="DIK4657" s="51"/>
      <c r="DIL4657" s="51"/>
      <c r="DIM4657" s="51"/>
      <c r="DIN4657" s="51"/>
      <c r="DIO4657" s="51"/>
      <c r="DIP4657" s="51"/>
      <c r="DIQ4657" s="51"/>
      <c r="DIR4657" s="51"/>
      <c r="DIS4657" s="51"/>
      <c r="DIT4657" s="51"/>
      <c r="DIU4657" s="51"/>
      <c r="DIV4657" s="51"/>
      <c r="DIW4657" s="51"/>
      <c r="DIX4657" s="51"/>
      <c r="DIY4657" s="51"/>
      <c r="DIZ4657" s="51"/>
      <c r="DJA4657" s="51"/>
      <c r="DJB4657" s="51"/>
      <c r="DJC4657" s="51"/>
      <c r="DJD4657" s="51"/>
      <c r="DJE4657" s="51"/>
      <c r="DJF4657" s="51"/>
      <c r="DJG4657" s="51"/>
      <c r="DJH4657" s="51"/>
      <c r="DJI4657" s="51"/>
      <c r="DJJ4657" s="51"/>
      <c r="DJK4657" s="51"/>
      <c r="DJL4657" s="51"/>
      <c r="DJM4657" s="51"/>
      <c r="DJN4657" s="51"/>
      <c r="DJO4657" s="51"/>
      <c r="DJP4657" s="51"/>
      <c r="DJQ4657" s="51"/>
      <c r="DJR4657" s="51"/>
      <c r="DJS4657" s="51"/>
      <c r="DJT4657" s="51"/>
      <c r="DJU4657" s="51"/>
      <c r="DJV4657" s="51"/>
      <c r="DJW4657" s="51"/>
      <c r="DJX4657" s="51"/>
      <c r="DJY4657" s="51"/>
      <c r="DJZ4657" s="51"/>
      <c r="DKA4657" s="51"/>
      <c r="DKB4657" s="51"/>
      <c r="DKC4657" s="51"/>
      <c r="DKD4657" s="51"/>
      <c r="DKE4657" s="51"/>
      <c r="DKF4657" s="51"/>
      <c r="DKG4657" s="51"/>
      <c r="DKH4657" s="51"/>
      <c r="DKI4657" s="51"/>
      <c r="DKJ4657" s="51"/>
      <c r="DKK4657" s="51"/>
      <c r="DKL4657" s="51"/>
      <c r="DKM4657" s="51"/>
      <c r="DKN4657" s="51"/>
      <c r="DKO4657" s="51"/>
      <c r="DKP4657" s="51"/>
      <c r="DKQ4657" s="51"/>
      <c r="DKR4657" s="51"/>
      <c r="DKS4657" s="51"/>
      <c r="DKT4657" s="51"/>
      <c r="DKU4657" s="51"/>
      <c r="DKV4657" s="51"/>
      <c r="DKW4657" s="51"/>
      <c r="DKX4657" s="51"/>
      <c r="DKY4657" s="51"/>
      <c r="DKZ4657" s="51"/>
      <c r="DLA4657" s="51"/>
      <c r="DLB4657" s="51"/>
      <c r="DLC4657" s="51"/>
      <c r="DLD4657" s="51"/>
      <c r="DLE4657" s="51"/>
      <c r="DLF4657" s="51"/>
      <c r="DLG4657" s="51"/>
      <c r="DLH4657" s="51"/>
      <c r="DLI4657" s="51"/>
      <c r="DLJ4657" s="51"/>
      <c r="DLK4657" s="51"/>
      <c r="DLL4657" s="51"/>
      <c r="DLM4657" s="51"/>
      <c r="DLN4657" s="51"/>
      <c r="DLO4657" s="51"/>
      <c r="DLP4657" s="51"/>
      <c r="DLQ4657" s="51"/>
      <c r="DLR4657" s="51"/>
      <c r="DLS4657" s="51"/>
      <c r="DLT4657" s="51"/>
      <c r="DLU4657" s="51"/>
      <c r="DLV4657" s="51"/>
      <c r="DLW4657" s="51"/>
      <c r="DLX4657" s="51"/>
      <c r="DLY4657" s="51"/>
      <c r="DLZ4657" s="51"/>
      <c r="DMA4657" s="51"/>
      <c r="DMB4657" s="51"/>
      <c r="DMC4657" s="51"/>
      <c r="DMD4657" s="51"/>
      <c r="DME4657" s="51"/>
      <c r="DMF4657" s="51"/>
      <c r="DMG4657" s="51"/>
      <c r="DMH4657" s="51"/>
      <c r="DMI4657" s="51"/>
      <c r="DMJ4657" s="51"/>
      <c r="DMK4657" s="51"/>
      <c r="DML4657" s="51"/>
      <c r="DMM4657" s="51"/>
      <c r="DMN4657" s="51"/>
      <c r="DMO4657" s="51"/>
      <c r="DMP4657" s="51"/>
      <c r="DMQ4657" s="51"/>
      <c r="DMR4657" s="51"/>
      <c r="DMS4657" s="51"/>
      <c r="DMT4657" s="51"/>
      <c r="DMU4657" s="51"/>
      <c r="DMV4657" s="51"/>
      <c r="DMW4657" s="51"/>
      <c r="DMX4657" s="51"/>
      <c r="DMY4657" s="51"/>
      <c r="DMZ4657" s="51"/>
      <c r="DNA4657" s="51"/>
      <c r="DNB4657" s="51"/>
      <c r="DNC4657" s="51"/>
      <c r="DND4657" s="51"/>
      <c r="DNE4657" s="51"/>
      <c r="DNF4657" s="51"/>
      <c r="DNG4657" s="51"/>
      <c r="DNH4657" s="51"/>
      <c r="DNI4657" s="51"/>
      <c r="DNJ4657" s="51"/>
      <c r="DNK4657" s="51"/>
      <c r="DNL4657" s="51"/>
      <c r="DNM4657" s="51"/>
      <c r="DNN4657" s="51"/>
      <c r="DNO4657" s="51"/>
      <c r="DNP4657" s="51"/>
      <c r="DNQ4657" s="51"/>
      <c r="DNR4657" s="51"/>
      <c r="DNS4657" s="51"/>
      <c r="DNT4657" s="51"/>
      <c r="DNU4657" s="51"/>
      <c r="DNV4657" s="51"/>
      <c r="DNW4657" s="51"/>
      <c r="DNX4657" s="51"/>
      <c r="DNY4657" s="51"/>
      <c r="DNZ4657" s="51"/>
      <c r="DOA4657" s="51"/>
      <c r="DOB4657" s="51"/>
      <c r="DOC4657" s="51"/>
      <c r="DOD4657" s="51"/>
      <c r="DOE4657" s="51"/>
      <c r="DOF4657" s="51"/>
      <c r="DOG4657" s="51"/>
      <c r="DOH4657" s="51"/>
      <c r="DOI4657" s="51"/>
      <c r="DOJ4657" s="51"/>
      <c r="DOK4657" s="51"/>
      <c r="DOL4657" s="51"/>
      <c r="DOM4657" s="51"/>
      <c r="DON4657" s="51"/>
      <c r="DOO4657" s="51"/>
      <c r="DOP4657" s="51"/>
      <c r="DOQ4657" s="51"/>
      <c r="DOR4657" s="51"/>
      <c r="DOS4657" s="51"/>
      <c r="DOT4657" s="51"/>
      <c r="DOU4657" s="51"/>
      <c r="DOV4657" s="51"/>
      <c r="DOW4657" s="51"/>
      <c r="DOX4657" s="51"/>
      <c r="DOY4657" s="51"/>
      <c r="DOZ4657" s="51"/>
      <c r="DPA4657" s="51"/>
      <c r="DPB4657" s="51"/>
      <c r="DPC4657" s="51"/>
      <c r="DPD4657" s="51"/>
      <c r="DPE4657" s="51"/>
      <c r="DPF4657" s="51"/>
      <c r="DPG4657" s="51"/>
      <c r="DPH4657" s="51"/>
      <c r="DPI4657" s="51"/>
      <c r="DPJ4657" s="51"/>
      <c r="DPK4657" s="51"/>
      <c r="DPL4657" s="51"/>
      <c r="DPM4657" s="51"/>
      <c r="DPN4657" s="51"/>
      <c r="DPO4657" s="51"/>
      <c r="DPP4657" s="51"/>
      <c r="DPQ4657" s="51"/>
      <c r="DPR4657" s="51"/>
      <c r="DPS4657" s="51"/>
      <c r="DPT4657" s="51"/>
      <c r="DPU4657" s="51"/>
      <c r="DPV4657" s="51"/>
      <c r="DPW4657" s="51"/>
      <c r="DPX4657" s="51"/>
      <c r="DPY4657" s="51"/>
      <c r="DPZ4657" s="51"/>
      <c r="DQA4657" s="51"/>
      <c r="DQB4657" s="51"/>
      <c r="DQC4657" s="51"/>
      <c r="DQD4657" s="51"/>
      <c r="DQE4657" s="51"/>
      <c r="DQF4657" s="51"/>
      <c r="DQG4657" s="51"/>
      <c r="DQH4657" s="51"/>
      <c r="DQI4657" s="51"/>
      <c r="DQJ4657" s="51"/>
      <c r="DQK4657" s="51"/>
      <c r="DQL4657" s="51"/>
      <c r="DQM4657" s="51"/>
      <c r="DQN4657" s="51"/>
      <c r="DQO4657" s="51"/>
      <c r="DQP4657" s="51"/>
      <c r="DQQ4657" s="51"/>
      <c r="DQR4657" s="51"/>
      <c r="DQS4657" s="51"/>
      <c r="DQT4657" s="51"/>
      <c r="DQU4657" s="51"/>
      <c r="DQV4657" s="51"/>
      <c r="DQW4657" s="51"/>
      <c r="DQX4657" s="51"/>
      <c r="DQY4657" s="51"/>
      <c r="DQZ4657" s="51"/>
      <c r="DRA4657" s="51"/>
      <c r="DRB4657" s="51"/>
      <c r="DRC4657" s="51"/>
      <c r="DRD4657" s="51"/>
      <c r="DRE4657" s="51"/>
      <c r="DRF4657" s="51"/>
      <c r="DRG4657" s="51"/>
      <c r="DRH4657" s="51"/>
      <c r="DRI4657" s="51"/>
      <c r="DRJ4657" s="51"/>
      <c r="DRK4657" s="51"/>
      <c r="DRL4657" s="51"/>
      <c r="DRM4657" s="51"/>
      <c r="DRN4657" s="51"/>
      <c r="DRO4657" s="51"/>
      <c r="DRP4657" s="51"/>
      <c r="DRQ4657" s="51"/>
      <c r="DRR4657" s="51"/>
      <c r="DRS4657" s="51"/>
      <c r="DRT4657" s="51"/>
      <c r="DRU4657" s="51"/>
      <c r="DRV4657" s="51"/>
      <c r="DRW4657" s="51"/>
      <c r="DRX4657" s="51"/>
      <c r="DRY4657" s="51"/>
      <c r="DRZ4657" s="51"/>
      <c r="DSA4657" s="51"/>
      <c r="DSB4657" s="51"/>
      <c r="DSC4657" s="51"/>
      <c r="DSD4657" s="51"/>
      <c r="DSE4657" s="51"/>
      <c r="DSF4657" s="51"/>
      <c r="DSG4657" s="51"/>
      <c r="DSH4657" s="51"/>
      <c r="DSI4657" s="51"/>
      <c r="DSJ4657" s="51"/>
      <c r="DSK4657" s="51"/>
      <c r="DSL4657" s="51"/>
      <c r="DSM4657" s="51"/>
      <c r="DSN4657" s="51"/>
      <c r="DSO4657" s="51"/>
      <c r="DSP4657" s="51"/>
      <c r="DSQ4657" s="51"/>
      <c r="DSR4657" s="51"/>
      <c r="DSS4657" s="51"/>
      <c r="DST4657" s="51"/>
      <c r="DSU4657" s="51"/>
      <c r="DSV4657" s="51"/>
      <c r="DSW4657" s="51"/>
      <c r="DSX4657" s="51"/>
      <c r="DSY4657" s="51"/>
      <c r="DSZ4657" s="51"/>
      <c r="DTA4657" s="51"/>
      <c r="DTB4657" s="51"/>
      <c r="DTC4657" s="51"/>
      <c r="DTD4657" s="51"/>
      <c r="DTE4657" s="51"/>
      <c r="DTF4657" s="51"/>
      <c r="DTG4657" s="51"/>
      <c r="DTH4657" s="51"/>
      <c r="DTI4657" s="51"/>
      <c r="DTJ4657" s="51"/>
      <c r="DTK4657" s="51"/>
      <c r="DTL4657" s="51"/>
      <c r="DTM4657" s="51"/>
      <c r="DTN4657" s="51"/>
      <c r="DTO4657" s="51"/>
      <c r="DTP4657" s="51"/>
      <c r="DTQ4657" s="51"/>
      <c r="DTR4657" s="51"/>
      <c r="DTS4657" s="51"/>
      <c r="DTT4657" s="51"/>
      <c r="DTU4657" s="51"/>
      <c r="DTV4657" s="51"/>
      <c r="DTW4657" s="51"/>
      <c r="DTX4657" s="51"/>
      <c r="DTY4657" s="51"/>
      <c r="DTZ4657" s="51"/>
      <c r="DUA4657" s="51"/>
      <c r="DUB4657" s="51"/>
      <c r="DUC4657" s="51"/>
      <c r="DUD4657" s="51"/>
      <c r="DUE4657" s="51"/>
      <c r="DUF4657" s="51"/>
      <c r="DUG4657" s="51"/>
      <c r="DUH4657" s="51"/>
      <c r="DUI4657" s="51"/>
      <c r="DUJ4657" s="51"/>
      <c r="DUK4657" s="51"/>
      <c r="DUL4657" s="51"/>
      <c r="DUM4657" s="51"/>
      <c r="DUN4657" s="51"/>
      <c r="DUO4657" s="51"/>
      <c r="DUP4657" s="51"/>
      <c r="DUQ4657" s="51"/>
      <c r="DUR4657" s="51"/>
      <c r="DUS4657" s="51"/>
      <c r="DUT4657" s="51"/>
      <c r="DUU4657" s="51"/>
      <c r="DUV4657" s="51"/>
      <c r="DUW4657" s="51"/>
      <c r="DUX4657" s="51"/>
      <c r="DUY4657" s="51"/>
      <c r="DUZ4657" s="51"/>
      <c r="DVA4657" s="51"/>
      <c r="DVB4657" s="51"/>
      <c r="DVC4657" s="51"/>
      <c r="DVD4657" s="51"/>
      <c r="DVE4657" s="51"/>
      <c r="DVF4657" s="51"/>
      <c r="DVG4657" s="51"/>
      <c r="DVH4657" s="51"/>
      <c r="DVI4657" s="51"/>
      <c r="DVJ4657" s="51"/>
      <c r="DVK4657" s="51"/>
      <c r="DVL4657" s="51"/>
      <c r="DVM4657" s="51"/>
      <c r="DVN4657" s="51"/>
      <c r="DVO4657" s="51"/>
      <c r="DVP4657" s="51"/>
      <c r="DVQ4657" s="51"/>
      <c r="DVR4657" s="51"/>
      <c r="DVS4657" s="51"/>
      <c r="DVT4657" s="51"/>
      <c r="DVU4657" s="51"/>
      <c r="DVV4657" s="51"/>
      <c r="DVW4657" s="51"/>
      <c r="DVX4657" s="51"/>
      <c r="DVY4657" s="51"/>
      <c r="DVZ4657" s="51"/>
      <c r="DWA4657" s="51"/>
      <c r="DWB4657" s="51"/>
      <c r="DWC4657" s="51"/>
      <c r="DWD4657" s="51"/>
      <c r="DWE4657" s="51"/>
      <c r="DWF4657" s="51"/>
      <c r="DWG4657" s="51"/>
      <c r="DWH4657" s="51"/>
      <c r="DWI4657" s="51"/>
      <c r="DWJ4657" s="51"/>
      <c r="DWK4657" s="51"/>
      <c r="DWL4657" s="51"/>
      <c r="DWM4657" s="51"/>
      <c r="DWN4657" s="51"/>
      <c r="DWO4657" s="51"/>
      <c r="DWP4657" s="51"/>
      <c r="DWQ4657" s="51"/>
      <c r="DWR4657" s="51"/>
      <c r="DWS4657" s="51"/>
      <c r="DWT4657" s="51"/>
      <c r="DWU4657" s="51"/>
      <c r="DWV4657" s="51"/>
      <c r="DWW4657" s="51"/>
      <c r="DWX4657" s="51"/>
      <c r="DWY4657" s="51"/>
      <c r="DWZ4657" s="51"/>
      <c r="DXA4657" s="51"/>
      <c r="DXB4657" s="51"/>
      <c r="DXC4657" s="51"/>
      <c r="DXD4657" s="51"/>
      <c r="DXE4657" s="51"/>
      <c r="DXF4657" s="51"/>
      <c r="DXG4657" s="51"/>
      <c r="DXH4657" s="51"/>
      <c r="DXI4657" s="51"/>
      <c r="DXJ4657" s="51"/>
      <c r="DXK4657" s="51"/>
      <c r="DXL4657" s="51"/>
      <c r="DXM4657" s="51"/>
      <c r="DXN4657" s="51"/>
      <c r="DXO4657" s="51"/>
      <c r="DXP4657" s="51"/>
      <c r="DXQ4657" s="51"/>
      <c r="DXR4657" s="51"/>
      <c r="DXS4657" s="51"/>
      <c r="DXT4657" s="51"/>
      <c r="DXU4657" s="51"/>
      <c r="DXV4657" s="51"/>
      <c r="DXW4657" s="51"/>
      <c r="DXX4657" s="51"/>
      <c r="DXY4657" s="51"/>
      <c r="DXZ4657" s="51"/>
      <c r="DYA4657" s="51"/>
      <c r="DYB4657" s="51"/>
      <c r="DYC4657" s="51"/>
      <c r="DYD4657" s="51"/>
      <c r="DYE4657" s="51"/>
      <c r="DYF4657" s="51"/>
      <c r="DYG4657" s="51"/>
      <c r="DYH4657" s="51"/>
      <c r="DYI4657" s="51"/>
      <c r="DYJ4657" s="51"/>
      <c r="DYK4657" s="51"/>
      <c r="DYL4657" s="51"/>
      <c r="DYM4657" s="51"/>
      <c r="DYN4657" s="51"/>
      <c r="DYO4657" s="51"/>
      <c r="DYP4657" s="51"/>
      <c r="DYQ4657" s="51"/>
      <c r="DYR4657" s="51"/>
      <c r="DYS4657" s="51"/>
      <c r="DYT4657" s="51"/>
      <c r="DYU4657" s="51"/>
      <c r="DYV4657" s="51"/>
      <c r="DYW4657" s="51"/>
      <c r="DYX4657" s="51"/>
      <c r="DYY4657" s="51"/>
      <c r="DYZ4657" s="51"/>
      <c r="DZA4657" s="51"/>
      <c r="DZB4657" s="51"/>
      <c r="DZC4657" s="51"/>
      <c r="DZD4657" s="51"/>
      <c r="DZE4657" s="51"/>
      <c r="DZF4657" s="51"/>
      <c r="DZG4657" s="51"/>
      <c r="DZH4657" s="51"/>
      <c r="DZI4657" s="51"/>
      <c r="DZJ4657" s="51"/>
      <c r="DZK4657" s="51"/>
      <c r="DZL4657" s="51"/>
      <c r="DZM4657" s="51"/>
      <c r="DZN4657" s="51"/>
      <c r="DZO4657" s="51"/>
      <c r="DZP4657" s="51"/>
      <c r="DZQ4657" s="51"/>
      <c r="DZR4657" s="51"/>
      <c r="DZS4657" s="51"/>
      <c r="DZT4657" s="51"/>
      <c r="DZU4657" s="51"/>
      <c r="DZV4657" s="51"/>
      <c r="DZW4657" s="51"/>
      <c r="DZX4657" s="51"/>
      <c r="DZY4657" s="51"/>
      <c r="DZZ4657" s="51"/>
      <c r="EAA4657" s="51"/>
      <c r="EAB4657" s="51"/>
      <c r="EAC4657" s="51"/>
      <c r="EAD4657" s="51"/>
      <c r="EAE4657" s="51"/>
      <c r="EAF4657" s="51"/>
      <c r="EAG4657" s="51"/>
      <c r="EAH4657" s="51"/>
      <c r="EAI4657" s="51"/>
      <c r="EAJ4657" s="51"/>
      <c r="EAK4657" s="51"/>
      <c r="EAL4657" s="51"/>
      <c r="EAM4657" s="51"/>
      <c r="EAN4657" s="51"/>
      <c r="EAO4657" s="51"/>
      <c r="EAP4657" s="51"/>
      <c r="EAQ4657" s="51"/>
      <c r="EAR4657" s="51"/>
      <c r="EAS4657" s="51"/>
      <c r="EAT4657" s="51"/>
      <c r="EAU4657" s="51"/>
      <c r="EAV4657" s="51"/>
      <c r="EAW4657" s="51"/>
      <c r="EAX4657" s="51"/>
      <c r="EAY4657" s="51"/>
      <c r="EAZ4657" s="51"/>
      <c r="EBA4657" s="51"/>
      <c r="EBB4657" s="51"/>
      <c r="EBC4657" s="51"/>
      <c r="EBD4657" s="51"/>
      <c r="EBE4657" s="51"/>
      <c r="EBF4657" s="51"/>
      <c r="EBG4657" s="51"/>
      <c r="EBH4657" s="51"/>
      <c r="EBI4657" s="51"/>
      <c r="EBJ4657" s="51"/>
      <c r="EBK4657" s="51"/>
      <c r="EBL4657" s="51"/>
      <c r="EBM4657" s="51"/>
      <c r="EBN4657" s="51"/>
      <c r="EBO4657" s="51"/>
      <c r="EBP4657" s="51"/>
      <c r="EBQ4657" s="51"/>
      <c r="EBR4657" s="51"/>
      <c r="EBS4657" s="51"/>
      <c r="EBT4657" s="51"/>
      <c r="EBU4657" s="51"/>
      <c r="EBV4657" s="51"/>
      <c r="EBW4657" s="51"/>
      <c r="EBX4657" s="51"/>
      <c r="EBY4657" s="51"/>
      <c r="EBZ4657" s="51"/>
      <c r="ECA4657" s="51"/>
      <c r="ECB4657" s="51"/>
      <c r="ECC4657" s="51"/>
      <c r="ECD4657" s="51"/>
      <c r="ECE4657" s="51"/>
      <c r="ECF4657" s="51"/>
      <c r="ECG4657" s="51"/>
      <c r="ECH4657" s="51"/>
      <c r="ECI4657" s="51"/>
      <c r="ECJ4657" s="51"/>
      <c r="ECK4657" s="51"/>
      <c r="ECL4657" s="51"/>
      <c r="ECM4657" s="51"/>
      <c r="ECN4657" s="51"/>
      <c r="ECO4657" s="51"/>
      <c r="ECP4657" s="51"/>
      <c r="ECQ4657" s="51"/>
      <c r="ECR4657" s="51"/>
      <c r="ECS4657" s="51"/>
      <c r="ECT4657" s="51"/>
      <c r="ECU4657" s="51"/>
      <c r="ECV4657" s="51"/>
      <c r="ECW4657" s="51"/>
      <c r="ECX4657" s="51"/>
      <c r="ECY4657" s="51"/>
      <c r="ECZ4657" s="51"/>
      <c r="EDA4657" s="51"/>
      <c r="EDB4657" s="51"/>
      <c r="EDC4657" s="51"/>
      <c r="EDD4657" s="51"/>
      <c r="EDE4657" s="51"/>
      <c r="EDF4657" s="51"/>
      <c r="EDG4657" s="51"/>
      <c r="EDH4657" s="51"/>
      <c r="EDI4657" s="51"/>
      <c r="EDJ4657" s="51"/>
      <c r="EDK4657" s="51"/>
      <c r="EDL4657" s="51"/>
      <c r="EDM4657" s="51"/>
      <c r="EDN4657" s="51"/>
      <c r="EDO4657" s="51"/>
      <c r="EDP4657" s="51"/>
      <c r="EDQ4657" s="51"/>
      <c r="EDR4657" s="51"/>
      <c r="EDS4657" s="51"/>
      <c r="EDT4657" s="51"/>
      <c r="EDU4657" s="51"/>
      <c r="EDV4657" s="51"/>
      <c r="EDW4657" s="51"/>
      <c r="EDX4657" s="51"/>
      <c r="EDY4657" s="51"/>
      <c r="EDZ4657" s="51"/>
      <c r="EEA4657" s="51"/>
      <c r="EEB4657" s="51"/>
      <c r="EEC4657" s="51"/>
      <c r="EED4657" s="51"/>
      <c r="EEE4657" s="51"/>
      <c r="EEF4657" s="51"/>
      <c r="EEG4657" s="51"/>
      <c r="EEH4657" s="51"/>
      <c r="EEI4657" s="51"/>
      <c r="EEJ4657" s="51"/>
      <c r="EEK4657" s="51"/>
      <c r="EEL4657" s="51"/>
      <c r="EEM4657" s="51"/>
      <c r="EEN4657" s="51"/>
      <c r="EEO4657" s="51"/>
      <c r="EEP4657" s="51"/>
      <c r="EEQ4657" s="51"/>
      <c r="EER4657" s="51"/>
      <c r="EES4657" s="51"/>
      <c r="EET4657" s="51"/>
      <c r="EEU4657" s="51"/>
      <c r="EEV4657" s="51"/>
      <c r="EEW4657" s="51"/>
      <c r="EEX4657" s="51"/>
      <c r="EEY4657" s="51"/>
      <c r="EEZ4657" s="51"/>
      <c r="EFA4657" s="51"/>
      <c r="EFB4657" s="51"/>
      <c r="EFC4657" s="51"/>
      <c r="EFD4657" s="51"/>
      <c r="EFE4657" s="51"/>
      <c r="EFF4657" s="51"/>
      <c r="EFG4657" s="51"/>
      <c r="EFH4657" s="51"/>
      <c r="EFI4657" s="51"/>
      <c r="EFJ4657" s="51"/>
      <c r="EFK4657" s="51"/>
      <c r="EFL4657" s="51"/>
      <c r="EFM4657" s="51"/>
      <c r="EFN4657" s="51"/>
      <c r="EFO4657" s="51"/>
      <c r="EFP4657" s="51"/>
      <c r="EFQ4657" s="51"/>
      <c r="EFR4657" s="51"/>
      <c r="EFS4657" s="51"/>
      <c r="EFT4657" s="51"/>
      <c r="EFU4657" s="51"/>
      <c r="EFV4657" s="51"/>
      <c r="EFW4657" s="51"/>
      <c r="EFX4657" s="51"/>
      <c r="EFY4657" s="51"/>
      <c r="EFZ4657" s="51"/>
      <c r="EGA4657" s="51"/>
      <c r="EGB4657" s="51"/>
      <c r="EGC4657" s="51"/>
      <c r="EGD4657" s="51"/>
      <c r="EGE4657" s="51"/>
      <c r="EGF4657" s="51"/>
      <c r="EGG4657" s="51"/>
      <c r="EGH4657" s="51"/>
      <c r="EGI4657" s="51"/>
      <c r="EGJ4657" s="51"/>
      <c r="EGK4657" s="51"/>
      <c r="EGL4657" s="51"/>
      <c r="EGM4657" s="51"/>
      <c r="EGN4657" s="51"/>
      <c r="EGO4657" s="51"/>
      <c r="EGP4657" s="51"/>
      <c r="EGQ4657" s="51"/>
      <c r="EGR4657" s="51"/>
      <c r="EGS4657" s="51"/>
      <c r="EGT4657" s="51"/>
      <c r="EGU4657" s="51"/>
      <c r="EGV4657" s="51"/>
      <c r="EGW4657" s="51"/>
      <c r="EGX4657" s="51"/>
      <c r="EGY4657" s="51"/>
      <c r="EGZ4657" s="51"/>
      <c r="EHA4657" s="51"/>
      <c r="EHB4657" s="51"/>
      <c r="EHC4657" s="51"/>
      <c r="EHD4657" s="51"/>
      <c r="EHE4657" s="51"/>
      <c r="EHF4657" s="51"/>
      <c r="EHG4657" s="51"/>
      <c r="EHH4657" s="51"/>
      <c r="EHI4657" s="51"/>
      <c r="EHJ4657" s="51"/>
      <c r="EHK4657" s="51"/>
      <c r="EHL4657" s="51"/>
      <c r="EHM4657" s="51"/>
      <c r="EHN4657" s="51"/>
      <c r="EHO4657" s="51"/>
      <c r="EHP4657" s="51"/>
      <c r="EHQ4657" s="51"/>
      <c r="EHR4657" s="51"/>
      <c r="EHS4657" s="51"/>
      <c r="EHT4657" s="51"/>
      <c r="EHU4657" s="51"/>
      <c r="EHV4657" s="51"/>
      <c r="EHW4657" s="51"/>
      <c r="EHX4657" s="51"/>
      <c r="EHY4657" s="51"/>
      <c r="EHZ4657" s="51"/>
      <c r="EIA4657" s="51"/>
      <c r="EIB4657" s="51"/>
      <c r="EIC4657" s="51"/>
      <c r="EID4657" s="51"/>
      <c r="EIE4657" s="51"/>
      <c r="EIF4657" s="51"/>
      <c r="EIG4657" s="51"/>
      <c r="EIH4657" s="51"/>
      <c r="EII4657" s="51"/>
      <c r="EIJ4657" s="51"/>
      <c r="EIK4657" s="51"/>
      <c r="EIL4657" s="51"/>
      <c r="EIM4657" s="51"/>
      <c r="EIN4657" s="51"/>
      <c r="EIO4657" s="51"/>
      <c r="EIP4657" s="51"/>
      <c r="EIQ4657" s="51"/>
      <c r="EIR4657" s="51"/>
      <c r="EIS4657" s="51"/>
      <c r="EIT4657" s="51"/>
      <c r="EIU4657" s="51"/>
      <c r="EIV4657" s="51"/>
      <c r="EIW4657" s="51"/>
      <c r="EIX4657" s="51"/>
      <c r="EIY4657" s="51"/>
      <c r="EIZ4657" s="51"/>
      <c r="EJA4657" s="51"/>
      <c r="EJB4657" s="51"/>
      <c r="EJC4657" s="51"/>
      <c r="EJD4657" s="51"/>
      <c r="EJE4657" s="51"/>
      <c r="EJF4657" s="51"/>
      <c r="EJG4657" s="51"/>
      <c r="EJH4657" s="51"/>
      <c r="EJI4657" s="51"/>
      <c r="EJJ4657" s="51"/>
      <c r="EJK4657" s="51"/>
      <c r="EJL4657" s="51"/>
      <c r="EJM4657" s="51"/>
      <c r="EJN4657" s="51"/>
      <c r="EJO4657" s="51"/>
      <c r="EJP4657" s="51"/>
      <c r="EJQ4657" s="51"/>
      <c r="EJR4657" s="51"/>
      <c r="EJS4657" s="51"/>
      <c r="EJT4657" s="51"/>
      <c r="EJU4657" s="51"/>
      <c r="EJV4657" s="51"/>
      <c r="EJW4657" s="51"/>
      <c r="EJX4657" s="51"/>
      <c r="EJY4657" s="51"/>
      <c r="EJZ4657" s="51"/>
      <c r="EKA4657" s="51"/>
      <c r="EKB4657" s="51"/>
      <c r="EKC4657" s="51"/>
      <c r="EKD4657" s="51"/>
      <c r="EKE4657" s="51"/>
      <c r="EKF4657" s="51"/>
      <c r="EKG4657" s="51"/>
      <c r="EKH4657" s="51"/>
      <c r="EKI4657" s="51"/>
      <c r="EKJ4657" s="51"/>
      <c r="EKK4657" s="51"/>
      <c r="EKL4657" s="51"/>
      <c r="EKM4657" s="51"/>
      <c r="EKN4657" s="51"/>
      <c r="EKO4657" s="51"/>
      <c r="EKP4657" s="51"/>
      <c r="EKQ4657" s="51"/>
      <c r="EKR4657" s="51"/>
      <c r="EKS4657" s="51"/>
      <c r="EKT4657" s="51"/>
      <c r="EKU4657" s="51"/>
      <c r="EKV4657" s="51"/>
      <c r="EKW4657" s="51"/>
      <c r="EKX4657" s="51"/>
      <c r="EKY4657" s="51"/>
      <c r="EKZ4657" s="51"/>
      <c r="ELA4657" s="51"/>
      <c r="ELB4657" s="51"/>
      <c r="ELC4657" s="51"/>
      <c r="ELD4657" s="51"/>
      <c r="ELE4657" s="51"/>
      <c r="ELF4657" s="51"/>
      <c r="ELG4657" s="51"/>
      <c r="ELH4657" s="51"/>
      <c r="ELI4657" s="51"/>
      <c r="ELJ4657" s="51"/>
      <c r="ELK4657" s="51"/>
      <c r="ELL4657" s="51"/>
      <c r="ELM4657" s="51"/>
      <c r="ELN4657" s="51"/>
      <c r="ELO4657" s="51"/>
      <c r="ELP4657" s="51"/>
      <c r="ELQ4657" s="51"/>
      <c r="ELR4657" s="51"/>
      <c r="ELS4657" s="51"/>
      <c r="ELT4657" s="51"/>
      <c r="ELU4657" s="51"/>
      <c r="ELV4657" s="51"/>
      <c r="ELW4657" s="51"/>
      <c r="ELX4657" s="51"/>
      <c r="ELY4657" s="51"/>
      <c r="ELZ4657" s="51"/>
      <c r="EMA4657" s="51"/>
      <c r="EMB4657" s="51"/>
      <c r="EMC4657" s="51"/>
      <c r="EMD4657" s="51"/>
      <c r="EME4657" s="51"/>
      <c r="EMF4657" s="51"/>
      <c r="EMG4657" s="51"/>
      <c r="EMH4657" s="51"/>
      <c r="EMI4657" s="51"/>
      <c r="EMJ4657" s="51"/>
      <c r="EMK4657" s="51"/>
      <c r="EML4657" s="51"/>
      <c r="EMM4657" s="51"/>
      <c r="EMN4657" s="51"/>
      <c r="EMO4657" s="51"/>
      <c r="EMP4657" s="51"/>
      <c r="EMQ4657" s="51"/>
      <c r="EMR4657" s="51"/>
      <c r="EMS4657" s="51"/>
      <c r="EMT4657" s="51"/>
      <c r="EMU4657" s="51"/>
      <c r="EMV4657" s="51"/>
      <c r="EMW4657" s="51"/>
      <c r="EMX4657" s="51"/>
      <c r="EMY4657" s="51"/>
      <c r="EMZ4657" s="51"/>
      <c r="ENA4657" s="51"/>
      <c r="ENB4657" s="51"/>
      <c r="ENC4657" s="51"/>
      <c r="END4657" s="51"/>
      <c r="ENE4657" s="51"/>
      <c r="ENF4657" s="51"/>
      <c r="ENG4657" s="51"/>
      <c r="ENH4657" s="51"/>
      <c r="ENI4657" s="51"/>
      <c r="ENJ4657" s="51"/>
      <c r="ENK4657" s="51"/>
      <c r="ENL4657" s="51"/>
      <c r="ENM4657" s="51"/>
      <c r="ENN4657" s="51"/>
      <c r="ENO4657" s="51"/>
      <c r="ENP4657" s="51"/>
      <c r="ENQ4657" s="51"/>
      <c r="ENR4657" s="51"/>
      <c r="ENS4657" s="51"/>
      <c r="ENT4657" s="51"/>
      <c r="ENU4657" s="51"/>
      <c r="ENV4657" s="51"/>
      <c r="ENW4657" s="51"/>
      <c r="ENX4657" s="51"/>
      <c r="ENY4657" s="51"/>
      <c r="ENZ4657" s="51"/>
      <c r="EOA4657" s="51"/>
      <c r="EOB4657" s="51"/>
      <c r="EOC4657" s="51"/>
      <c r="EOD4657" s="51"/>
      <c r="EOE4657" s="51"/>
      <c r="EOF4657" s="51"/>
      <c r="EOG4657" s="51"/>
      <c r="EOH4657" s="51"/>
      <c r="EOI4657" s="51"/>
      <c r="EOJ4657" s="51"/>
      <c r="EOK4657" s="51"/>
      <c r="EOL4657" s="51"/>
      <c r="EOM4657" s="51"/>
      <c r="EON4657" s="51"/>
      <c r="EOO4657" s="51"/>
      <c r="EOP4657" s="51"/>
      <c r="EOQ4657" s="51"/>
      <c r="EOR4657" s="51"/>
      <c r="EOS4657" s="51"/>
      <c r="EOT4657" s="51"/>
      <c r="EOU4657" s="51"/>
      <c r="EOV4657" s="51"/>
      <c r="EOW4657" s="51"/>
      <c r="EOX4657" s="51"/>
      <c r="EOY4657" s="51"/>
      <c r="EOZ4657" s="51"/>
      <c r="EPA4657" s="51"/>
      <c r="EPB4657" s="51"/>
      <c r="EPC4657" s="51"/>
      <c r="EPD4657" s="51"/>
      <c r="EPE4657" s="51"/>
      <c r="EPF4657" s="51"/>
      <c r="EPG4657" s="51"/>
      <c r="EPH4657" s="51"/>
      <c r="EPI4657" s="51"/>
      <c r="EPJ4657" s="51"/>
      <c r="EPK4657" s="51"/>
      <c r="EPL4657" s="51"/>
      <c r="EPM4657" s="51"/>
      <c r="EPN4657" s="51"/>
      <c r="EPO4657" s="51"/>
      <c r="EPP4657" s="51"/>
      <c r="EPQ4657" s="51"/>
      <c r="EPR4657" s="51"/>
      <c r="EPS4657" s="51"/>
      <c r="EPT4657" s="51"/>
      <c r="EPU4657" s="51"/>
      <c r="EPV4657" s="51"/>
      <c r="EPW4657" s="51"/>
      <c r="EPX4657" s="51"/>
      <c r="EPY4657" s="51"/>
      <c r="EPZ4657" s="51"/>
      <c r="EQA4657" s="51"/>
      <c r="EQB4657" s="51"/>
      <c r="EQC4657" s="51"/>
      <c r="EQD4657" s="51"/>
      <c r="EQE4657" s="51"/>
      <c r="EQF4657" s="51"/>
      <c r="EQG4657" s="51"/>
      <c r="EQH4657" s="51"/>
      <c r="EQI4657" s="51"/>
      <c r="EQJ4657" s="51"/>
      <c r="EQK4657" s="51"/>
      <c r="EQL4657" s="51"/>
      <c r="EQM4657" s="51"/>
      <c r="EQN4657" s="51"/>
      <c r="EQO4657" s="51"/>
      <c r="EQP4657" s="51"/>
      <c r="EQQ4657" s="51"/>
      <c r="EQR4657" s="51"/>
      <c r="EQS4657" s="51"/>
      <c r="EQT4657" s="51"/>
      <c r="EQU4657" s="51"/>
      <c r="EQV4657" s="51"/>
      <c r="EQW4657" s="51"/>
      <c r="EQX4657" s="51"/>
      <c r="EQY4657" s="51"/>
      <c r="EQZ4657" s="51"/>
      <c r="ERA4657" s="51"/>
      <c r="ERB4657" s="51"/>
      <c r="ERC4657" s="51"/>
      <c r="ERD4657" s="51"/>
      <c r="ERE4657" s="51"/>
      <c r="ERF4657" s="51"/>
      <c r="ERG4657" s="51"/>
      <c r="ERH4657" s="51"/>
      <c r="ERI4657" s="51"/>
      <c r="ERJ4657" s="51"/>
      <c r="ERK4657" s="51"/>
      <c r="ERL4657" s="51"/>
      <c r="ERM4657" s="51"/>
      <c r="ERN4657" s="51"/>
      <c r="ERO4657" s="51"/>
      <c r="ERP4657" s="51"/>
      <c r="ERQ4657" s="51"/>
      <c r="ERR4657" s="51"/>
      <c r="ERS4657" s="51"/>
      <c r="ERT4657" s="51"/>
      <c r="ERU4657" s="51"/>
      <c r="ERV4657" s="51"/>
      <c r="ERW4657" s="51"/>
      <c r="ERX4657" s="51"/>
      <c r="ERY4657" s="51"/>
      <c r="ERZ4657" s="51"/>
      <c r="ESA4657" s="51"/>
      <c r="ESB4657" s="51"/>
      <c r="ESC4657" s="51"/>
      <c r="ESD4657" s="51"/>
      <c r="ESE4657" s="51"/>
      <c r="ESF4657" s="51"/>
      <c r="ESG4657" s="51"/>
      <c r="ESH4657" s="51"/>
      <c r="ESI4657" s="51"/>
      <c r="ESJ4657" s="51"/>
      <c r="ESK4657" s="51"/>
      <c r="ESL4657" s="51"/>
      <c r="ESM4657" s="51"/>
      <c r="ESN4657" s="51"/>
      <c r="ESO4657" s="51"/>
      <c r="ESP4657" s="51"/>
      <c r="ESQ4657" s="51"/>
      <c r="ESR4657" s="51"/>
      <c r="ESS4657" s="51"/>
      <c r="EST4657" s="51"/>
      <c r="ESU4657" s="51"/>
      <c r="ESV4657" s="51"/>
      <c r="ESW4657" s="51"/>
      <c r="ESX4657" s="51"/>
      <c r="ESY4657" s="51"/>
      <c r="ESZ4657" s="51"/>
      <c r="ETA4657" s="51"/>
      <c r="ETB4657" s="51"/>
      <c r="ETC4657" s="51"/>
      <c r="ETD4657" s="51"/>
      <c r="ETE4657" s="51"/>
      <c r="ETF4657" s="51"/>
      <c r="ETG4657" s="51"/>
      <c r="ETH4657" s="51"/>
      <c r="ETI4657" s="51"/>
      <c r="ETJ4657" s="51"/>
      <c r="ETK4657" s="51"/>
      <c r="ETL4657" s="51"/>
      <c r="ETM4657" s="51"/>
      <c r="ETN4657" s="51"/>
      <c r="ETO4657" s="51"/>
      <c r="ETP4657" s="51"/>
      <c r="ETQ4657" s="51"/>
      <c r="ETR4657" s="51"/>
      <c r="ETS4657" s="51"/>
      <c r="ETT4657" s="51"/>
      <c r="ETU4657" s="51"/>
      <c r="ETV4657" s="51"/>
      <c r="ETW4657" s="51"/>
      <c r="ETX4657" s="51"/>
      <c r="ETY4657" s="51"/>
      <c r="ETZ4657" s="51"/>
      <c r="EUA4657" s="51"/>
      <c r="EUB4657" s="51"/>
      <c r="EUC4657" s="51"/>
      <c r="EUD4657" s="51"/>
      <c r="EUE4657" s="51"/>
      <c r="EUF4657" s="51"/>
      <c r="EUG4657" s="51"/>
      <c r="EUH4657" s="51"/>
      <c r="EUI4657" s="51"/>
      <c r="EUJ4657" s="51"/>
      <c r="EUK4657" s="51"/>
      <c r="EUL4657" s="51"/>
      <c r="EUM4657" s="51"/>
      <c r="EUN4657" s="51"/>
      <c r="EUO4657" s="51"/>
      <c r="EUP4657" s="51"/>
      <c r="EUQ4657" s="51"/>
      <c r="EUR4657" s="51"/>
      <c r="EUS4657" s="51"/>
      <c r="EUT4657" s="51"/>
      <c r="EUU4657" s="51"/>
      <c r="EUV4657" s="51"/>
      <c r="EUW4657" s="51"/>
      <c r="EUX4657" s="51"/>
      <c r="EUY4657" s="51"/>
      <c r="EUZ4657" s="51"/>
      <c r="EVA4657" s="51"/>
      <c r="EVB4657" s="51"/>
      <c r="EVC4657" s="51"/>
      <c r="EVD4657" s="51"/>
      <c r="EVE4657" s="51"/>
      <c r="EVF4657" s="51"/>
      <c r="EVG4657" s="51"/>
      <c r="EVH4657" s="51"/>
      <c r="EVI4657" s="51"/>
      <c r="EVJ4657" s="51"/>
      <c r="EVK4657" s="51"/>
      <c r="EVL4657" s="51"/>
      <c r="EVM4657" s="51"/>
      <c r="EVN4657" s="51"/>
      <c r="EVO4657" s="51"/>
      <c r="EVP4657" s="51"/>
      <c r="EVQ4657" s="51"/>
      <c r="EVR4657" s="51"/>
      <c r="EVS4657" s="51"/>
      <c r="EVT4657" s="51"/>
      <c r="EVU4657" s="51"/>
      <c r="EVV4657" s="51"/>
      <c r="EVW4657" s="51"/>
      <c r="EVX4657" s="51"/>
      <c r="EVY4657" s="51"/>
      <c r="EVZ4657" s="51"/>
      <c r="EWA4657" s="51"/>
      <c r="EWB4657" s="51"/>
      <c r="EWC4657" s="51"/>
      <c r="EWD4657" s="51"/>
      <c r="EWE4657" s="51"/>
      <c r="EWF4657" s="51"/>
      <c r="EWG4657" s="51"/>
      <c r="EWH4657" s="51"/>
      <c r="EWI4657" s="51"/>
      <c r="EWJ4657" s="51"/>
      <c r="EWK4657" s="51"/>
      <c r="EWL4657" s="51"/>
      <c r="EWM4657" s="51"/>
      <c r="EWN4657" s="51"/>
      <c r="EWO4657" s="51"/>
      <c r="EWP4657" s="51"/>
      <c r="EWQ4657" s="51"/>
      <c r="EWR4657" s="51"/>
      <c r="EWS4657" s="51"/>
      <c r="EWT4657" s="51"/>
      <c r="EWU4657" s="51"/>
      <c r="EWV4657" s="51"/>
      <c r="EWW4657" s="51"/>
      <c r="EWX4657" s="51"/>
      <c r="EWY4657" s="51"/>
      <c r="EWZ4657" s="51"/>
      <c r="EXA4657" s="51"/>
      <c r="EXB4657" s="51"/>
      <c r="EXC4657" s="51"/>
      <c r="EXD4657" s="51"/>
      <c r="EXE4657" s="51"/>
      <c r="EXF4657" s="51"/>
      <c r="EXG4657" s="51"/>
      <c r="EXH4657" s="51"/>
      <c r="EXI4657" s="51"/>
      <c r="EXJ4657" s="51"/>
      <c r="EXK4657" s="51"/>
      <c r="EXL4657" s="51"/>
      <c r="EXM4657" s="51"/>
      <c r="EXN4657" s="51"/>
      <c r="EXO4657" s="51"/>
      <c r="EXP4657" s="51"/>
      <c r="EXQ4657" s="51"/>
      <c r="EXR4657" s="51"/>
      <c r="EXS4657" s="51"/>
      <c r="EXT4657" s="51"/>
      <c r="EXU4657" s="51"/>
      <c r="EXV4657" s="51"/>
      <c r="EXW4657" s="51"/>
      <c r="EXX4657" s="51"/>
      <c r="EXY4657" s="51"/>
      <c r="EXZ4657" s="51"/>
      <c r="EYA4657" s="51"/>
      <c r="EYB4657" s="51"/>
      <c r="EYC4657" s="51"/>
      <c r="EYD4657" s="51"/>
      <c r="EYE4657" s="51"/>
      <c r="EYF4657" s="51"/>
      <c r="EYG4657" s="51"/>
      <c r="EYH4657" s="51"/>
      <c r="EYI4657" s="51"/>
      <c r="EYJ4657" s="51"/>
      <c r="EYK4657" s="51"/>
      <c r="EYL4657" s="51"/>
      <c r="EYM4657" s="51"/>
      <c r="EYN4657" s="51"/>
      <c r="EYO4657" s="51"/>
      <c r="EYP4657" s="51"/>
      <c r="EYQ4657" s="51"/>
      <c r="EYR4657" s="51"/>
      <c r="EYS4657" s="51"/>
      <c r="EYT4657" s="51"/>
      <c r="EYU4657" s="51"/>
      <c r="EYV4657" s="51"/>
      <c r="EYW4657" s="51"/>
      <c r="EYX4657" s="51"/>
      <c r="EYY4657" s="51"/>
      <c r="EYZ4657" s="51"/>
      <c r="EZA4657" s="51"/>
      <c r="EZB4657" s="51"/>
      <c r="EZC4657" s="51"/>
      <c r="EZD4657" s="51"/>
      <c r="EZE4657" s="51"/>
      <c r="EZF4657" s="51"/>
      <c r="EZG4657" s="51"/>
      <c r="EZH4657" s="51"/>
      <c r="EZI4657" s="51"/>
      <c r="EZJ4657" s="51"/>
      <c r="EZK4657" s="51"/>
      <c r="EZL4657" s="51"/>
      <c r="EZM4657" s="51"/>
      <c r="EZN4657" s="51"/>
      <c r="EZO4657" s="51"/>
      <c r="EZP4657" s="51"/>
      <c r="EZQ4657" s="51"/>
      <c r="EZR4657" s="51"/>
      <c r="EZS4657" s="51"/>
      <c r="EZT4657" s="51"/>
      <c r="EZU4657" s="51"/>
      <c r="EZV4657" s="51"/>
      <c r="EZW4657" s="51"/>
      <c r="EZX4657" s="51"/>
      <c r="EZY4657" s="51"/>
      <c r="EZZ4657" s="51"/>
      <c r="FAA4657" s="51"/>
      <c r="FAB4657" s="51"/>
      <c r="FAC4657" s="51"/>
      <c r="FAD4657" s="51"/>
      <c r="FAE4657" s="51"/>
      <c r="FAF4657" s="51"/>
      <c r="FAG4657" s="51"/>
      <c r="FAH4657" s="51"/>
      <c r="FAI4657" s="51"/>
      <c r="FAJ4657" s="51"/>
      <c r="FAK4657" s="51"/>
      <c r="FAL4657" s="51"/>
      <c r="FAM4657" s="51"/>
      <c r="FAN4657" s="51"/>
      <c r="FAO4657" s="51"/>
      <c r="FAP4657" s="51"/>
      <c r="FAQ4657" s="51"/>
      <c r="FAR4657" s="51"/>
      <c r="FAS4657" s="51"/>
      <c r="FAT4657" s="51"/>
      <c r="FAU4657" s="51"/>
      <c r="FAV4657" s="51"/>
      <c r="FAW4657" s="51"/>
      <c r="FAX4657" s="51"/>
      <c r="FAY4657" s="51"/>
      <c r="FAZ4657" s="51"/>
      <c r="FBA4657" s="51"/>
      <c r="FBB4657" s="51"/>
      <c r="FBC4657" s="51"/>
      <c r="FBD4657" s="51"/>
      <c r="FBE4657" s="51"/>
      <c r="FBF4657" s="51"/>
      <c r="FBG4657" s="51"/>
      <c r="FBH4657" s="51"/>
      <c r="FBI4657" s="51"/>
      <c r="FBJ4657" s="51"/>
      <c r="FBK4657" s="51"/>
      <c r="FBL4657" s="51"/>
      <c r="FBM4657" s="51"/>
      <c r="FBN4657" s="51"/>
      <c r="FBO4657" s="51"/>
      <c r="FBP4657" s="51"/>
      <c r="FBQ4657" s="51"/>
      <c r="FBR4657" s="51"/>
      <c r="FBS4657" s="51"/>
      <c r="FBT4657" s="51"/>
      <c r="FBU4657" s="51"/>
      <c r="FBV4657" s="51"/>
      <c r="FBW4657" s="51"/>
      <c r="FBX4657" s="51"/>
      <c r="FBY4657" s="51"/>
      <c r="FBZ4657" s="51"/>
      <c r="FCA4657" s="51"/>
      <c r="FCB4657" s="51"/>
      <c r="FCC4657" s="51"/>
      <c r="FCD4657" s="51"/>
      <c r="FCE4657" s="51"/>
      <c r="FCF4657" s="51"/>
      <c r="FCG4657" s="51"/>
      <c r="FCH4657" s="51"/>
      <c r="FCI4657" s="51"/>
      <c r="FCJ4657" s="51"/>
      <c r="FCK4657" s="51"/>
      <c r="FCL4657" s="51"/>
      <c r="FCM4657" s="51"/>
      <c r="FCN4657" s="51"/>
      <c r="FCO4657" s="51"/>
      <c r="FCP4657" s="51"/>
      <c r="FCQ4657" s="51"/>
      <c r="FCR4657" s="51"/>
      <c r="FCS4657" s="51"/>
      <c r="FCT4657" s="51"/>
      <c r="FCU4657" s="51"/>
      <c r="FCV4657" s="51"/>
      <c r="FCW4657" s="51"/>
      <c r="FCX4657" s="51"/>
      <c r="FCY4657" s="51"/>
      <c r="FCZ4657" s="51"/>
      <c r="FDA4657" s="51"/>
      <c r="FDB4657" s="51"/>
      <c r="FDC4657" s="51"/>
      <c r="FDD4657" s="51"/>
      <c r="FDE4657" s="51"/>
      <c r="FDF4657" s="51"/>
      <c r="FDG4657" s="51"/>
      <c r="FDH4657" s="51"/>
      <c r="FDI4657" s="51"/>
      <c r="FDJ4657" s="51"/>
      <c r="FDK4657" s="51"/>
      <c r="FDL4657" s="51"/>
      <c r="FDM4657" s="51"/>
      <c r="FDN4657" s="51"/>
      <c r="FDO4657" s="51"/>
      <c r="FDP4657" s="51"/>
      <c r="FDQ4657" s="51"/>
      <c r="FDR4657" s="51"/>
      <c r="FDS4657" s="51"/>
      <c r="FDT4657" s="51"/>
      <c r="FDU4657" s="51"/>
      <c r="FDV4657" s="51"/>
      <c r="FDW4657" s="51"/>
      <c r="FDX4657" s="51"/>
      <c r="FDY4657" s="51"/>
      <c r="FDZ4657" s="51"/>
      <c r="FEA4657" s="51"/>
      <c r="FEB4657" s="51"/>
      <c r="FEC4657" s="51"/>
      <c r="FED4657" s="51"/>
      <c r="FEE4657" s="51"/>
      <c r="FEF4657" s="51"/>
      <c r="FEG4657" s="51"/>
      <c r="FEH4657" s="51"/>
      <c r="FEI4657" s="51"/>
      <c r="FEJ4657" s="51"/>
      <c r="FEK4657" s="51"/>
      <c r="FEL4657" s="51"/>
      <c r="FEM4657" s="51"/>
      <c r="FEN4657" s="51"/>
      <c r="FEO4657" s="51"/>
      <c r="FEP4657" s="51"/>
      <c r="FEQ4657" s="51"/>
      <c r="FER4657" s="51"/>
      <c r="FES4657" s="51"/>
      <c r="FET4657" s="51"/>
      <c r="FEU4657" s="51"/>
      <c r="FEV4657" s="51"/>
      <c r="FEW4657" s="51"/>
      <c r="FEX4657" s="51"/>
      <c r="FEY4657" s="51"/>
      <c r="FEZ4657" s="51"/>
      <c r="FFA4657" s="51"/>
      <c r="FFB4657" s="51"/>
      <c r="FFC4657" s="51"/>
      <c r="FFD4657" s="51"/>
      <c r="FFE4657" s="51"/>
      <c r="FFF4657" s="51"/>
      <c r="FFG4657" s="51"/>
      <c r="FFH4657" s="51"/>
      <c r="FFI4657" s="51"/>
      <c r="FFJ4657" s="51"/>
      <c r="FFK4657" s="51"/>
      <c r="FFL4657" s="51"/>
      <c r="FFM4657" s="51"/>
      <c r="FFN4657" s="51"/>
      <c r="FFO4657" s="51"/>
      <c r="FFP4657" s="51"/>
      <c r="FFQ4657" s="51"/>
      <c r="FFR4657" s="51"/>
      <c r="FFS4657" s="51"/>
      <c r="FFT4657" s="51"/>
      <c r="FFU4657" s="51"/>
      <c r="FFV4657" s="51"/>
      <c r="FFW4657" s="51"/>
      <c r="FFX4657" s="51"/>
      <c r="FFY4657" s="51"/>
      <c r="FFZ4657" s="51"/>
      <c r="FGA4657" s="51"/>
      <c r="FGB4657" s="51"/>
      <c r="FGC4657" s="51"/>
      <c r="FGD4657" s="51"/>
      <c r="FGE4657" s="51"/>
      <c r="FGF4657" s="51"/>
      <c r="FGG4657" s="51"/>
      <c r="FGH4657" s="51"/>
      <c r="FGI4657" s="51"/>
      <c r="FGJ4657" s="51"/>
      <c r="FGK4657" s="51"/>
      <c r="FGL4657" s="51"/>
      <c r="FGM4657" s="51"/>
      <c r="FGN4657" s="51"/>
      <c r="FGO4657" s="51"/>
      <c r="FGP4657" s="51"/>
      <c r="FGQ4657" s="51"/>
      <c r="FGR4657" s="51"/>
      <c r="FGS4657" s="51"/>
      <c r="FGT4657" s="51"/>
      <c r="FGU4657" s="51"/>
      <c r="FGV4657" s="51"/>
      <c r="FGW4657" s="51"/>
      <c r="FGX4657" s="51"/>
      <c r="FGY4657" s="51"/>
      <c r="FGZ4657" s="51"/>
      <c r="FHA4657" s="51"/>
      <c r="FHB4657" s="51"/>
      <c r="FHC4657" s="51"/>
      <c r="FHD4657" s="51"/>
      <c r="FHE4657" s="51"/>
      <c r="FHF4657" s="51"/>
      <c r="FHG4657" s="51"/>
      <c r="FHH4657" s="51"/>
      <c r="FHI4657" s="51"/>
      <c r="FHJ4657" s="51"/>
      <c r="FHK4657" s="51"/>
      <c r="FHL4657" s="51"/>
      <c r="FHM4657" s="51"/>
      <c r="FHN4657" s="51"/>
      <c r="FHO4657" s="51"/>
      <c r="FHP4657" s="51"/>
      <c r="FHQ4657" s="51"/>
      <c r="FHR4657" s="51"/>
      <c r="FHS4657" s="51"/>
      <c r="FHT4657" s="51"/>
      <c r="FHU4657" s="51"/>
      <c r="FHV4657" s="51"/>
      <c r="FHW4657" s="51"/>
      <c r="FHX4657" s="51"/>
      <c r="FHY4657" s="51"/>
      <c r="FHZ4657" s="51"/>
      <c r="FIA4657" s="51"/>
      <c r="FIB4657" s="51"/>
      <c r="FIC4657" s="51"/>
      <c r="FID4657" s="51"/>
      <c r="FIE4657" s="51"/>
      <c r="FIF4657" s="51"/>
      <c r="FIG4657" s="51"/>
      <c r="FIH4657" s="51"/>
      <c r="FII4657" s="51"/>
      <c r="FIJ4657" s="51"/>
      <c r="FIK4657" s="51"/>
      <c r="FIL4657" s="51"/>
      <c r="FIM4657" s="51"/>
      <c r="FIN4657" s="51"/>
      <c r="FIO4657" s="51"/>
      <c r="FIP4657" s="51"/>
      <c r="FIQ4657" s="51"/>
      <c r="FIR4657" s="51"/>
      <c r="FIS4657" s="51"/>
      <c r="FIT4657" s="51"/>
      <c r="FIU4657" s="51"/>
      <c r="FIV4657" s="51"/>
      <c r="FIW4657" s="51"/>
      <c r="FIX4657" s="51"/>
      <c r="FIY4657" s="51"/>
      <c r="FIZ4657" s="51"/>
      <c r="FJA4657" s="51"/>
      <c r="FJB4657" s="51"/>
      <c r="FJC4657" s="51"/>
      <c r="FJD4657" s="51"/>
      <c r="FJE4657" s="51"/>
      <c r="FJF4657" s="51"/>
      <c r="FJG4657" s="51"/>
      <c r="FJH4657" s="51"/>
      <c r="FJI4657" s="51"/>
      <c r="FJJ4657" s="51"/>
      <c r="FJK4657" s="51"/>
      <c r="FJL4657" s="51"/>
      <c r="FJM4657" s="51"/>
      <c r="FJN4657" s="51"/>
      <c r="FJO4657" s="51"/>
      <c r="FJP4657" s="51"/>
      <c r="FJQ4657" s="51"/>
      <c r="FJR4657" s="51"/>
      <c r="FJS4657" s="51"/>
      <c r="FJT4657" s="51"/>
      <c r="FJU4657" s="51"/>
      <c r="FJV4657" s="51"/>
      <c r="FJW4657" s="51"/>
      <c r="FJX4657" s="51"/>
      <c r="FJY4657" s="51"/>
      <c r="FJZ4657" s="51"/>
      <c r="FKA4657" s="51"/>
      <c r="FKB4657" s="51"/>
      <c r="FKC4657" s="51"/>
      <c r="FKD4657" s="51"/>
      <c r="FKE4657" s="51"/>
      <c r="FKF4657" s="51"/>
      <c r="FKG4657" s="51"/>
      <c r="FKH4657" s="51"/>
      <c r="FKI4657" s="51"/>
      <c r="FKJ4657" s="51"/>
      <c r="FKK4657" s="51"/>
      <c r="FKL4657" s="51"/>
      <c r="FKM4657" s="51"/>
      <c r="FKN4657" s="51"/>
      <c r="FKO4657" s="51"/>
      <c r="FKP4657" s="51"/>
      <c r="FKQ4657" s="51"/>
      <c r="FKR4657" s="51"/>
      <c r="FKS4657" s="51"/>
      <c r="FKT4657" s="51"/>
      <c r="FKU4657" s="51"/>
      <c r="FKV4657" s="51"/>
      <c r="FKW4657" s="51"/>
      <c r="FKX4657" s="51"/>
      <c r="FKY4657" s="51"/>
      <c r="FKZ4657" s="51"/>
      <c r="FLA4657" s="51"/>
      <c r="FLB4657" s="51"/>
      <c r="FLC4657" s="51"/>
      <c r="FLD4657" s="51"/>
      <c r="FLE4657" s="51"/>
      <c r="FLF4657" s="51"/>
      <c r="FLG4657" s="51"/>
      <c r="FLH4657" s="51"/>
      <c r="FLI4657" s="51"/>
      <c r="FLJ4657" s="51"/>
      <c r="FLK4657" s="51"/>
      <c r="FLL4657" s="51"/>
      <c r="FLM4657" s="51"/>
      <c r="FLN4657" s="51"/>
      <c r="FLO4657" s="51"/>
      <c r="FLP4657" s="51"/>
      <c r="FLQ4657" s="51"/>
      <c r="FLR4657" s="51"/>
      <c r="FLS4657" s="51"/>
      <c r="FLT4657" s="51"/>
      <c r="FLU4657" s="51"/>
      <c r="FLV4657" s="51"/>
      <c r="FLW4657" s="51"/>
      <c r="FLX4657" s="51"/>
      <c r="FLY4657" s="51"/>
      <c r="FLZ4657" s="51"/>
      <c r="FMA4657" s="51"/>
      <c r="FMB4657" s="51"/>
      <c r="FMC4657" s="51"/>
      <c r="FMD4657" s="51"/>
      <c r="FME4657" s="51"/>
      <c r="FMF4657" s="51"/>
      <c r="FMG4657" s="51"/>
      <c r="FMH4657" s="51"/>
      <c r="FMI4657" s="51"/>
      <c r="FMJ4657" s="51"/>
      <c r="FMK4657" s="51"/>
      <c r="FML4657" s="51"/>
      <c r="FMM4657" s="51"/>
      <c r="FMN4657" s="51"/>
      <c r="FMO4657" s="51"/>
      <c r="FMP4657" s="51"/>
      <c r="FMQ4657" s="51"/>
      <c r="FMR4657" s="51"/>
      <c r="FMS4657" s="51"/>
      <c r="FMT4657" s="51"/>
      <c r="FMU4657" s="51"/>
      <c r="FMV4657" s="51"/>
      <c r="FMW4657" s="51"/>
      <c r="FMX4657" s="51"/>
      <c r="FMY4657" s="51"/>
      <c r="FMZ4657" s="51"/>
      <c r="FNA4657" s="51"/>
      <c r="FNB4657" s="51"/>
      <c r="FNC4657" s="51"/>
      <c r="FND4657" s="51"/>
      <c r="FNE4657" s="51"/>
      <c r="FNF4657" s="51"/>
      <c r="FNG4657" s="51"/>
      <c r="FNH4657" s="51"/>
      <c r="FNI4657" s="51"/>
      <c r="FNJ4657" s="51"/>
      <c r="FNK4657" s="51"/>
      <c r="FNL4657" s="51"/>
      <c r="FNM4657" s="51"/>
      <c r="FNN4657" s="51"/>
      <c r="FNO4657" s="51"/>
      <c r="FNP4657" s="51"/>
      <c r="FNQ4657" s="51"/>
      <c r="FNR4657" s="51"/>
      <c r="FNS4657" s="51"/>
      <c r="FNT4657" s="51"/>
      <c r="FNU4657" s="51"/>
      <c r="FNV4657" s="51"/>
      <c r="FNW4657" s="51"/>
      <c r="FNX4657" s="51"/>
      <c r="FNY4657" s="51"/>
      <c r="FNZ4657" s="51"/>
      <c r="FOA4657" s="51"/>
      <c r="FOB4657" s="51"/>
      <c r="FOC4657" s="51"/>
      <c r="FOD4657" s="51"/>
      <c r="FOE4657" s="51"/>
      <c r="FOF4657" s="51"/>
      <c r="FOG4657" s="51"/>
      <c r="FOH4657" s="51"/>
      <c r="FOI4657" s="51"/>
      <c r="FOJ4657" s="51"/>
      <c r="FOK4657" s="51"/>
      <c r="FOL4657" s="51"/>
      <c r="FOM4657" s="51"/>
      <c r="FON4657" s="51"/>
      <c r="FOO4657" s="51"/>
      <c r="FOP4657" s="51"/>
      <c r="FOQ4657" s="51"/>
      <c r="FOR4657" s="51"/>
      <c r="FOS4657" s="51"/>
      <c r="FOT4657" s="51"/>
      <c r="FOU4657" s="51"/>
      <c r="FOV4657" s="51"/>
      <c r="FOW4657" s="51"/>
      <c r="FOX4657" s="51"/>
      <c r="FOY4657" s="51"/>
      <c r="FOZ4657" s="51"/>
      <c r="FPA4657" s="51"/>
      <c r="FPB4657" s="51"/>
      <c r="FPC4657" s="51"/>
      <c r="FPD4657" s="51"/>
      <c r="FPE4657" s="51"/>
      <c r="FPF4657" s="51"/>
      <c r="FPG4657" s="51"/>
      <c r="FPH4657" s="51"/>
      <c r="FPI4657" s="51"/>
      <c r="FPJ4657" s="51"/>
      <c r="FPK4657" s="51"/>
      <c r="FPL4657" s="51"/>
      <c r="FPM4657" s="51"/>
      <c r="FPN4657" s="51"/>
      <c r="FPO4657" s="51"/>
      <c r="FPP4657" s="51"/>
      <c r="FPQ4657" s="51"/>
      <c r="FPR4657" s="51"/>
      <c r="FPS4657" s="51"/>
      <c r="FPT4657" s="51"/>
      <c r="FPU4657" s="51"/>
      <c r="FPV4657" s="51"/>
      <c r="FPW4657" s="51"/>
      <c r="FPX4657" s="51"/>
      <c r="FPY4657" s="51"/>
      <c r="FPZ4657" s="51"/>
      <c r="FQA4657" s="51"/>
      <c r="FQB4657" s="51"/>
      <c r="FQC4657" s="51"/>
      <c r="FQD4657" s="51"/>
      <c r="FQE4657" s="51"/>
      <c r="FQF4657" s="51"/>
      <c r="FQG4657" s="51"/>
      <c r="FQH4657" s="51"/>
      <c r="FQI4657" s="51"/>
      <c r="FQJ4657" s="51"/>
      <c r="FQK4657" s="51"/>
      <c r="FQL4657" s="51"/>
      <c r="FQM4657" s="51"/>
      <c r="FQN4657" s="51"/>
      <c r="FQO4657" s="51"/>
      <c r="FQP4657" s="51"/>
      <c r="FQQ4657" s="51"/>
      <c r="FQR4657" s="51"/>
      <c r="FQS4657" s="51"/>
      <c r="FQT4657" s="51"/>
      <c r="FQU4657" s="51"/>
      <c r="FQV4657" s="51"/>
      <c r="FQW4657" s="51"/>
      <c r="FQX4657" s="51"/>
      <c r="FQY4657" s="51"/>
      <c r="FQZ4657" s="51"/>
      <c r="FRA4657" s="51"/>
      <c r="FRB4657" s="51"/>
      <c r="FRC4657" s="51"/>
      <c r="FRD4657" s="51"/>
      <c r="FRE4657" s="51"/>
      <c r="FRF4657" s="51"/>
      <c r="FRG4657" s="51"/>
      <c r="FRH4657" s="51"/>
      <c r="FRI4657" s="51"/>
      <c r="FRJ4657" s="51"/>
      <c r="FRK4657" s="51"/>
      <c r="FRL4657" s="51"/>
      <c r="FRM4657" s="51"/>
      <c r="FRN4657" s="51"/>
      <c r="FRO4657" s="51"/>
      <c r="FRP4657" s="51"/>
      <c r="FRQ4657" s="51"/>
      <c r="FRR4657" s="51"/>
      <c r="FRS4657" s="51"/>
      <c r="FRT4657" s="51"/>
      <c r="FRU4657" s="51"/>
      <c r="FRV4657" s="51"/>
      <c r="FRW4657" s="51"/>
      <c r="FRX4657" s="51"/>
      <c r="FRY4657" s="51"/>
      <c r="FRZ4657" s="51"/>
      <c r="FSA4657" s="51"/>
      <c r="FSB4657" s="51"/>
      <c r="FSC4657" s="51"/>
      <c r="FSD4657" s="51"/>
      <c r="FSE4657" s="51"/>
      <c r="FSF4657" s="51"/>
      <c r="FSG4657" s="51"/>
      <c r="FSH4657" s="51"/>
      <c r="FSI4657" s="51"/>
      <c r="FSJ4657" s="51"/>
      <c r="FSK4657" s="51"/>
      <c r="FSL4657" s="51"/>
      <c r="FSM4657" s="51"/>
      <c r="FSN4657" s="51"/>
      <c r="FSO4657" s="51"/>
      <c r="FSP4657" s="51"/>
      <c r="FSQ4657" s="51"/>
      <c r="FSR4657" s="51"/>
      <c r="FSS4657" s="51"/>
      <c r="FST4657" s="51"/>
      <c r="FSU4657" s="51"/>
      <c r="FSV4657" s="51"/>
      <c r="FSW4657" s="51"/>
      <c r="FSX4657" s="51"/>
      <c r="FSY4657" s="51"/>
      <c r="FSZ4657" s="51"/>
      <c r="FTA4657" s="51"/>
      <c r="FTB4657" s="51"/>
      <c r="FTC4657" s="51"/>
      <c r="FTD4657" s="51"/>
      <c r="FTE4657" s="51"/>
      <c r="FTF4657" s="51"/>
      <c r="FTG4657" s="51"/>
      <c r="FTH4657" s="51"/>
      <c r="FTI4657" s="51"/>
      <c r="FTJ4657" s="51"/>
      <c r="FTK4657" s="51"/>
      <c r="FTL4657" s="51"/>
      <c r="FTM4657" s="51"/>
      <c r="FTN4657" s="51"/>
      <c r="FTO4657" s="51"/>
      <c r="FTP4657" s="51"/>
      <c r="FTQ4657" s="51"/>
      <c r="FTR4657" s="51"/>
      <c r="FTS4657" s="51"/>
      <c r="FTT4657" s="51"/>
      <c r="FTU4657" s="51"/>
      <c r="FTV4657" s="51"/>
      <c r="FTW4657" s="51"/>
      <c r="FTX4657" s="51"/>
      <c r="FTY4657" s="51"/>
      <c r="FTZ4657" s="51"/>
      <c r="FUA4657" s="51"/>
      <c r="FUB4657" s="51"/>
      <c r="FUC4657" s="51"/>
      <c r="FUD4657" s="51"/>
      <c r="FUE4657" s="51"/>
      <c r="FUF4657" s="51"/>
      <c r="FUG4657" s="51"/>
      <c r="FUH4657" s="51"/>
      <c r="FUI4657" s="51"/>
      <c r="FUJ4657" s="51"/>
      <c r="FUK4657" s="51"/>
      <c r="FUL4657" s="51"/>
      <c r="FUM4657" s="51"/>
      <c r="FUN4657" s="51"/>
      <c r="FUO4657" s="51"/>
      <c r="FUP4657" s="51"/>
      <c r="FUQ4657" s="51"/>
      <c r="FUR4657" s="51"/>
      <c r="FUS4657" s="51"/>
      <c r="FUT4657" s="51"/>
      <c r="FUU4657" s="51"/>
      <c r="FUV4657" s="51"/>
      <c r="FUW4657" s="51"/>
      <c r="FUX4657" s="51"/>
      <c r="FUY4657" s="51"/>
      <c r="FUZ4657" s="51"/>
      <c r="FVA4657" s="51"/>
      <c r="FVB4657" s="51"/>
      <c r="FVC4657" s="51"/>
      <c r="FVD4657" s="51"/>
      <c r="FVE4657" s="51"/>
      <c r="FVF4657" s="51"/>
      <c r="FVG4657" s="51"/>
      <c r="FVH4657" s="51"/>
      <c r="FVI4657" s="51"/>
      <c r="FVJ4657" s="51"/>
      <c r="FVK4657" s="51"/>
      <c r="FVL4657" s="51"/>
      <c r="FVM4657" s="51"/>
      <c r="FVN4657" s="51"/>
      <c r="FVO4657" s="51"/>
      <c r="FVP4657" s="51"/>
      <c r="FVQ4657" s="51"/>
      <c r="FVR4657" s="51"/>
      <c r="FVS4657" s="51"/>
      <c r="FVT4657" s="51"/>
      <c r="FVU4657" s="51"/>
      <c r="FVV4657" s="51"/>
      <c r="FVW4657" s="51"/>
      <c r="FVX4657" s="51"/>
      <c r="FVY4657" s="51"/>
      <c r="FVZ4657" s="51"/>
      <c r="FWA4657" s="51"/>
      <c r="FWB4657" s="51"/>
      <c r="FWC4657" s="51"/>
      <c r="FWD4657" s="51"/>
      <c r="FWE4657" s="51"/>
      <c r="FWF4657" s="51"/>
      <c r="FWG4657" s="51"/>
      <c r="FWH4657" s="51"/>
      <c r="FWI4657" s="51"/>
      <c r="FWJ4657" s="51"/>
      <c r="FWK4657" s="51"/>
      <c r="FWL4657" s="51"/>
      <c r="FWM4657" s="51"/>
      <c r="FWN4657" s="51"/>
      <c r="FWO4657" s="51"/>
      <c r="FWP4657" s="51"/>
      <c r="FWQ4657" s="51"/>
      <c r="FWR4657" s="51"/>
      <c r="FWS4657" s="51"/>
      <c r="FWT4657" s="51"/>
      <c r="FWU4657" s="51"/>
      <c r="FWV4657" s="51"/>
      <c r="FWW4657" s="51"/>
      <c r="FWX4657" s="51"/>
      <c r="FWY4657" s="51"/>
      <c r="FWZ4657" s="51"/>
      <c r="FXA4657" s="51"/>
      <c r="FXB4657" s="51"/>
      <c r="FXC4657" s="51"/>
      <c r="FXD4657" s="51"/>
      <c r="FXE4657" s="51"/>
      <c r="FXF4657" s="51"/>
      <c r="FXG4657" s="51"/>
      <c r="FXH4657" s="51"/>
      <c r="FXI4657" s="51"/>
      <c r="FXJ4657" s="51"/>
      <c r="FXK4657" s="51"/>
      <c r="FXL4657" s="51"/>
      <c r="FXM4657" s="51"/>
      <c r="FXN4657" s="51"/>
      <c r="FXO4657" s="51"/>
      <c r="FXP4657" s="51"/>
      <c r="FXQ4657" s="51"/>
      <c r="FXR4657" s="51"/>
      <c r="FXS4657" s="51"/>
      <c r="FXT4657" s="51"/>
      <c r="FXU4657" s="51"/>
      <c r="FXV4657" s="51"/>
      <c r="FXW4657" s="51"/>
      <c r="FXX4657" s="51"/>
      <c r="FXY4657" s="51"/>
      <c r="FXZ4657" s="51"/>
      <c r="FYA4657" s="51"/>
      <c r="FYB4657" s="51"/>
      <c r="FYC4657" s="51"/>
      <c r="FYD4657" s="51"/>
      <c r="FYE4657" s="51"/>
      <c r="FYF4657" s="51"/>
      <c r="FYG4657" s="51"/>
      <c r="FYH4657" s="51"/>
      <c r="FYI4657" s="51"/>
      <c r="FYJ4657" s="51"/>
      <c r="FYK4657" s="51"/>
      <c r="FYL4657" s="51"/>
      <c r="FYM4657" s="51"/>
      <c r="FYN4657" s="51"/>
      <c r="FYO4657" s="51"/>
      <c r="FYP4657" s="51"/>
      <c r="FYQ4657" s="51"/>
      <c r="FYR4657" s="51"/>
      <c r="FYS4657" s="51"/>
      <c r="FYT4657" s="51"/>
      <c r="FYU4657" s="51"/>
      <c r="FYV4657" s="51"/>
      <c r="FYW4657" s="51"/>
      <c r="FYX4657" s="51"/>
      <c r="FYY4657" s="51"/>
      <c r="FYZ4657" s="51"/>
      <c r="FZA4657" s="51"/>
      <c r="FZB4657" s="51"/>
      <c r="FZC4657" s="51"/>
      <c r="FZD4657" s="51"/>
      <c r="FZE4657" s="51"/>
      <c r="FZF4657" s="51"/>
      <c r="FZG4657" s="51"/>
      <c r="FZH4657" s="51"/>
      <c r="FZI4657" s="51"/>
      <c r="FZJ4657" s="51"/>
      <c r="FZK4657" s="51"/>
      <c r="FZL4657" s="51"/>
      <c r="FZM4657" s="51"/>
      <c r="FZN4657" s="51"/>
      <c r="FZO4657" s="51"/>
      <c r="FZP4657" s="51"/>
      <c r="FZQ4657" s="51"/>
      <c r="FZR4657" s="51"/>
      <c r="FZS4657" s="51"/>
      <c r="FZT4657" s="51"/>
      <c r="FZU4657" s="51"/>
      <c r="FZV4657" s="51"/>
      <c r="FZW4657" s="51"/>
      <c r="FZX4657" s="51"/>
      <c r="FZY4657" s="51"/>
      <c r="FZZ4657" s="51"/>
      <c r="GAA4657" s="51"/>
      <c r="GAB4657" s="51"/>
      <c r="GAC4657" s="51"/>
      <c r="GAD4657" s="51"/>
      <c r="GAE4657" s="51"/>
      <c r="GAF4657" s="51"/>
      <c r="GAG4657" s="51"/>
      <c r="GAH4657" s="51"/>
      <c r="GAI4657" s="51"/>
      <c r="GAJ4657" s="51"/>
      <c r="GAK4657" s="51"/>
      <c r="GAL4657" s="51"/>
      <c r="GAM4657" s="51"/>
      <c r="GAN4657" s="51"/>
      <c r="GAO4657" s="51"/>
      <c r="GAP4657" s="51"/>
      <c r="GAQ4657" s="51"/>
      <c r="GAR4657" s="51"/>
      <c r="GAS4657" s="51"/>
      <c r="GAT4657" s="51"/>
      <c r="GAU4657" s="51"/>
      <c r="GAV4657" s="51"/>
      <c r="GAW4657" s="51"/>
      <c r="GAX4657" s="51"/>
      <c r="GAY4657" s="51"/>
      <c r="GAZ4657" s="51"/>
      <c r="GBA4657" s="51"/>
      <c r="GBB4657" s="51"/>
      <c r="GBC4657" s="51"/>
      <c r="GBD4657" s="51"/>
      <c r="GBE4657" s="51"/>
      <c r="GBF4657" s="51"/>
      <c r="GBG4657" s="51"/>
      <c r="GBH4657" s="51"/>
      <c r="GBI4657" s="51"/>
      <c r="GBJ4657" s="51"/>
      <c r="GBK4657" s="51"/>
      <c r="GBL4657" s="51"/>
      <c r="GBM4657" s="51"/>
      <c r="GBN4657" s="51"/>
      <c r="GBO4657" s="51"/>
      <c r="GBP4657" s="51"/>
      <c r="GBQ4657" s="51"/>
      <c r="GBR4657" s="51"/>
      <c r="GBS4657" s="51"/>
      <c r="GBT4657" s="51"/>
      <c r="GBU4657" s="51"/>
      <c r="GBV4657" s="51"/>
      <c r="GBW4657" s="51"/>
      <c r="GBX4657" s="51"/>
      <c r="GBY4657" s="51"/>
      <c r="GBZ4657" s="51"/>
      <c r="GCA4657" s="51"/>
      <c r="GCB4657" s="51"/>
      <c r="GCC4657" s="51"/>
      <c r="GCD4657" s="51"/>
      <c r="GCE4657" s="51"/>
      <c r="GCF4657" s="51"/>
      <c r="GCG4657" s="51"/>
      <c r="GCH4657" s="51"/>
      <c r="GCI4657" s="51"/>
      <c r="GCJ4657" s="51"/>
      <c r="GCK4657" s="51"/>
      <c r="GCL4657" s="51"/>
      <c r="GCM4657" s="51"/>
      <c r="GCN4657" s="51"/>
      <c r="GCO4657" s="51"/>
      <c r="GCP4657" s="51"/>
      <c r="GCQ4657" s="51"/>
      <c r="GCR4657" s="51"/>
      <c r="GCS4657" s="51"/>
      <c r="GCT4657" s="51"/>
      <c r="GCU4657" s="51"/>
      <c r="GCV4657" s="51"/>
      <c r="GCW4657" s="51"/>
      <c r="GCX4657" s="51"/>
      <c r="GCY4657" s="51"/>
      <c r="GCZ4657" s="51"/>
      <c r="GDA4657" s="51"/>
      <c r="GDB4657" s="51"/>
      <c r="GDC4657" s="51"/>
      <c r="GDD4657" s="51"/>
      <c r="GDE4657" s="51"/>
      <c r="GDF4657" s="51"/>
      <c r="GDG4657" s="51"/>
      <c r="GDH4657" s="51"/>
      <c r="GDI4657" s="51"/>
      <c r="GDJ4657" s="51"/>
      <c r="GDK4657" s="51"/>
      <c r="GDL4657" s="51"/>
      <c r="GDM4657" s="51"/>
      <c r="GDN4657" s="51"/>
      <c r="GDO4657" s="51"/>
      <c r="GDP4657" s="51"/>
      <c r="GDQ4657" s="51"/>
      <c r="GDR4657" s="51"/>
      <c r="GDS4657" s="51"/>
      <c r="GDT4657" s="51"/>
      <c r="GDU4657" s="51"/>
      <c r="GDV4657" s="51"/>
      <c r="GDW4657" s="51"/>
      <c r="GDX4657" s="51"/>
      <c r="GDY4657" s="51"/>
      <c r="GDZ4657" s="51"/>
      <c r="GEA4657" s="51"/>
      <c r="GEB4657" s="51"/>
      <c r="GEC4657" s="51"/>
      <c r="GED4657" s="51"/>
      <c r="GEE4657" s="51"/>
      <c r="GEF4657" s="51"/>
      <c r="GEG4657" s="51"/>
      <c r="GEH4657" s="51"/>
      <c r="GEI4657" s="51"/>
      <c r="GEJ4657" s="51"/>
      <c r="GEK4657" s="51"/>
      <c r="GEL4657" s="51"/>
      <c r="GEM4657" s="51"/>
      <c r="GEN4657" s="51"/>
      <c r="GEO4657" s="51"/>
      <c r="GEP4657" s="51"/>
      <c r="GEQ4657" s="51"/>
      <c r="GER4657" s="51"/>
      <c r="GES4657" s="51"/>
      <c r="GET4657" s="51"/>
      <c r="GEU4657" s="51"/>
      <c r="GEV4657" s="51"/>
      <c r="GEW4657" s="51"/>
      <c r="GEX4657" s="51"/>
      <c r="GEY4657" s="51"/>
      <c r="GEZ4657" s="51"/>
      <c r="GFA4657" s="51"/>
      <c r="GFB4657" s="51"/>
      <c r="GFC4657" s="51"/>
      <c r="GFD4657" s="51"/>
      <c r="GFE4657" s="51"/>
      <c r="GFF4657" s="51"/>
      <c r="GFG4657" s="51"/>
      <c r="GFH4657" s="51"/>
      <c r="GFI4657" s="51"/>
      <c r="GFJ4657" s="51"/>
      <c r="GFK4657" s="51"/>
      <c r="GFL4657" s="51"/>
      <c r="GFM4657" s="51"/>
      <c r="GFN4657" s="51"/>
      <c r="GFO4657" s="51"/>
      <c r="GFP4657" s="51"/>
      <c r="GFQ4657" s="51"/>
      <c r="GFR4657" s="51"/>
      <c r="GFS4657" s="51"/>
      <c r="GFT4657" s="51"/>
      <c r="GFU4657" s="51"/>
      <c r="GFV4657" s="51"/>
      <c r="GFW4657" s="51"/>
      <c r="GFX4657" s="51"/>
      <c r="GFY4657" s="51"/>
      <c r="GFZ4657" s="51"/>
      <c r="GGA4657" s="51"/>
      <c r="GGB4657" s="51"/>
      <c r="GGC4657" s="51"/>
      <c r="GGD4657" s="51"/>
      <c r="GGE4657" s="51"/>
      <c r="GGF4657" s="51"/>
      <c r="GGG4657" s="51"/>
      <c r="GGH4657" s="51"/>
      <c r="GGI4657" s="51"/>
      <c r="GGJ4657" s="51"/>
      <c r="GGK4657" s="51"/>
      <c r="GGL4657" s="51"/>
      <c r="GGM4657" s="51"/>
      <c r="GGN4657" s="51"/>
      <c r="GGO4657" s="51"/>
      <c r="GGP4657" s="51"/>
      <c r="GGQ4657" s="51"/>
      <c r="GGR4657" s="51"/>
      <c r="GGS4657" s="51"/>
      <c r="GGT4657" s="51"/>
      <c r="GGU4657" s="51"/>
      <c r="GGV4657" s="51"/>
      <c r="GGW4657" s="51"/>
      <c r="GGX4657" s="51"/>
      <c r="GGY4657" s="51"/>
      <c r="GGZ4657" s="51"/>
      <c r="GHA4657" s="51"/>
      <c r="GHB4657" s="51"/>
      <c r="GHC4657" s="51"/>
      <c r="GHD4657" s="51"/>
      <c r="GHE4657" s="51"/>
      <c r="GHF4657" s="51"/>
      <c r="GHG4657" s="51"/>
      <c r="GHH4657" s="51"/>
      <c r="GHI4657" s="51"/>
      <c r="GHJ4657" s="51"/>
      <c r="GHK4657" s="51"/>
      <c r="GHL4657" s="51"/>
      <c r="GHM4657" s="51"/>
      <c r="GHN4657" s="51"/>
      <c r="GHO4657" s="51"/>
      <c r="GHP4657" s="51"/>
      <c r="GHQ4657" s="51"/>
      <c r="GHR4657" s="51"/>
      <c r="GHS4657" s="51"/>
      <c r="GHT4657" s="51"/>
      <c r="GHU4657" s="51"/>
      <c r="GHV4657" s="51"/>
      <c r="GHW4657" s="51"/>
      <c r="GHX4657" s="51"/>
      <c r="GHY4657" s="51"/>
      <c r="GHZ4657" s="51"/>
      <c r="GIA4657" s="51"/>
      <c r="GIB4657" s="51"/>
      <c r="GIC4657" s="51"/>
      <c r="GID4657" s="51"/>
      <c r="GIE4657" s="51"/>
      <c r="GIF4657" s="51"/>
      <c r="GIG4657" s="51"/>
      <c r="GIH4657" s="51"/>
      <c r="GII4657" s="51"/>
      <c r="GIJ4657" s="51"/>
      <c r="GIK4657" s="51"/>
      <c r="GIL4657" s="51"/>
      <c r="GIM4657" s="51"/>
      <c r="GIN4657" s="51"/>
      <c r="GIO4657" s="51"/>
      <c r="GIP4657" s="51"/>
      <c r="GIQ4657" s="51"/>
      <c r="GIR4657" s="51"/>
      <c r="GIS4657" s="51"/>
      <c r="GIT4657" s="51"/>
      <c r="GIU4657" s="51"/>
      <c r="GIV4657" s="51"/>
      <c r="GIW4657" s="51"/>
      <c r="GIX4657" s="51"/>
      <c r="GIY4657" s="51"/>
      <c r="GIZ4657" s="51"/>
      <c r="GJA4657" s="51"/>
      <c r="GJB4657" s="51"/>
      <c r="GJC4657" s="51"/>
      <c r="GJD4657" s="51"/>
      <c r="GJE4657" s="51"/>
      <c r="GJF4657" s="51"/>
      <c r="GJG4657" s="51"/>
      <c r="GJH4657" s="51"/>
      <c r="GJI4657" s="51"/>
      <c r="GJJ4657" s="51"/>
      <c r="GJK4657" s="51"/>
      <c r="GJL4657" s="51"/>
      <c r="GJM4657" s="51"/>
      <c r="GJN4657" s="51"/>
      <c r="GJO4657" s="51"/>
      <c r="GJP4657" s="51"/>
      <c r="GJQ4657" s="51"/>
      <c r="GJR4657" s="51"/>
      <c r="GJS4657" s="51"/>
      <c r="GJT4657" s="51"/>
      <c r="GJU4657" s="51"/>
      <c r="GJV4657" s="51"/>
      <c r="GJW4657" s="51"/>
      <c r="GJX4657" s="51"/>
      <c r="GJY4657" s="51"/>
      <c r="GJZ4657" s="51"/>
      <c r="GKA4657" s="51"/>
      <c r="GKB4657" s="51"/>
      <c r="GKC4657" s="51"/>
      <c r="GKD4657" s="51"/>
      <c r="GKE4657" s="51"/>
      <c r="GKF4657" s="51"/>
      <c r="GKG4657" s="51"/>
      <c r="GKH4657" s="51"/>
      <c r="GKI4657" s="51"/>
      <c r="GKJ4657" s="51"/>
      <c r="GKK4657" s="51"/>
      <c r="GKL4657" s="51"/>
      <c r="GKM4657" s="51"/>
      <c r="GKN4657" s="51"/>
      <c r="GKO4657" s="51"/>
      <c r="GKP4657" s="51"/>
      <c r="GKQ4657" s="51"/>
      <c r="GKR4657" s="51"/>
      <c r="GKS4657" s="51"/>
      <c r="GKT4657" s="51"/>
      <c r="GKU4657" s="51"/>
      <c r="GKV4657" s="51"/>
      <c r="GKW4657" s="51"/>
      <c r="GKX4657" s="51"/>
      <c r="GKY4657" s="51"/>
      <c r="GKZ4657" s="51"/>
      <c r="GLA4657" s="51"/>
      <c r="GLB4657" s="51"/>
      <c r="GLC4657" s="51"/>
      <c r="GLD4657" s="51"/>
      <c r="GLE4657" s="51"/>
      <c r="GLF4657" s="51"/>
      <c r="GLG4657" s="51"/>
      <c r="GLH4657" s="51"/>
      <c r="GLI4657" s="51"/>
      <c r="GLJ4657" s="51"/>
      <c r="GLK4657" s="51"/>
      <c r="GLL4657" s="51"/>
      <c r="GLM4657" s="51"/>
      <c r="GLN4657" s="51"/>
      <c r="GLO4657" s="51"/>
      <c r="GLP4657" s="51"/>
      <c r="GLQ4657" s="51"/>
      <c r="GLR4657" s="51"/>
      <c r="GLS4657" s="51"/>
      <c r="GLT4657" s="51"/>
      <c r="GLU4657" s="51"/>
      <c r="GLV4657" s="51"/>
      <c r="GLW4657" s="51"/>
      <c r="GLX4657" s="51"/>
      <c r="GLY4657" s="51"/>
      <c r="GLZ4657" s="51"/>
      <c r="GMA4657" s="51"/>
      <c r="GMB4657" s="51"/>
      <c r="GMC4657" s="51"/>
      <c r="GMD4657" s="51"/>
      <c r="GME4657" s="51"/>
      <c r="GMF4657" s="51"/>
      <c r="GMG4657" s="51"/>
      <c r="GMH4657" s="51"/>
      <c r="GMI4657" s="51"/>
      <c r="GMJ4657" s="51"/>
      <c r="GMK4657" s="51"/>
      <c r="GML4657" s="51"/>
      <c r="GMM4657" s="51"/>
      <c r="GMN4657" s="51"/>
      <c r="GMO4657" s="51"/>
      <c r="GMP4657" s="51"/>
      <c r="GMQ4657" s="51"/>
      <c r="GMR4657" s="51"/>
      <c r="GMS4657" s="51"/>
      <c r="GMT4657" s="51"/>
      <c r="GMU4657" s="51"/>
      <c r="GMV4657" s="51"/>
      <c r="GMW4657" s="51"/>
      <c r="GMX4657" s="51"/>
      <c r="GMY4657" s="51"/>
      <c r="GMZ4657" s="51"/>
      <c r="GNA4657" s="51"/>
      <c r="GNB4657" s="51"/>
      <c r="GNC4657" s="51"/>
      <c r="GND4657" s="51"/>
      <c r="GNE4657" s="51"/>
      <c r="GNF4657" s="51"/>
      <c r="GNG4657" s="51"/>
      <c r="GNH4657" s="51"/>
      <c r="GNI4657" s="51"/>
      <c r="GNJ4657" s="51"/>
      <c r="GNK4657" s="51"/>
      <c r="GNL4657" s="51"/>
      <c r="GNM4657" s="51"/>
      <c r="GNN4657" s="51"/>
      <c r="GNO4657" s="51"/>
      <c r="GNP4657" s="51"/>
      <c r="GNQ4657" s="51"/>
      <c r="GNR4657" s="51"/>
      <c r="GNS4657" s="51"/>
      <c r="GNT4657" s="51"/>
      <c r="GNU4657" s="51"/>
      <c r="GNV4657" s="51"/>
      <c r="GNW4657" s="51"/>
      <c r="GNX4657" s="51"/>
      <c r="GNY4657" s="51"/>
      <c r="GNZ4657" s="51"/>
      <c r="GOA4657" s="51"/>
      <c r="GOB4657" s="51"/>
      <c r="GOC4657" s="51"/>
      <c r="GOD4657" s="51"/>
      <c r="GOE4657" s="51"/>
      <c r="GOF4657" s="51"/>
      <c r="GOG4657" s="51"/>
      <c r="GOH4657" s="51"/>
      <c r="GOI4657" s="51"/>
      <c r="GOJ4657" s="51"/>
      <c r="GOK4657" s="51"/>
      <c r="GOL4657" s="51"/>
      <c r="GOM4657" s="51"/>
      <c r="GON4657" s="51"/>
      <c r="GOO4657" s="51"/>
      <c r="GOP4657" s="51"/>
      <c r="GOQ4657" s="51"/>
      <c r="GOR4657" s="51"/>
      <c r="GOS4657" s="51"/>
      <c r="GOT4657" s="51"/>
      <c r="GOU4657" s="51"/>
      <c r="GOV4657" s="51"/>
      <c r="GOW4657" s="51"/>
      <c r="GOX4657" s="51"/>
      <c r="GOY4657" s="51"/>
      <c r="GOZ4657" s="51"/>
      <c r="GPA4657" s="51"/>
      <c r="GPB4657" s="51"/>
      <c r="GPC4657" s="51"/>
      <c r="GPD4657" s="51"/>
      <c r="GPE4657" s="51"/>
      <c r="GPF4657" s="51"/>
      <c r="GPG4657" s="51"/>
      <c r="GPH4657" s="51"/>
      <c r="GPI4657" s="51"/>
      <c r="GPJ4657" s="51"/>
      <c r="GPK4657" s="51"/>
      <c r="GPL4657" s="51"/>
      <c r="GPM4657" s="51"/>
      <c r="GPN4657" s="51"/>
      <c r="GPO4657" s="51"/>
      <c r="GPP4657" s="51"/>
      <c r="GPQ4657" s="51"/>
      <c r="GPR4657" s="51"/>
      <c r="GPS4657" s="51"/>
      <c r="GPT4657" s="51"/>
      <c r="GPU4657" s="51"/>
      <c r="GPV4657" s="51"/>
      <c r="GPW4657" s="51"/>
      <c r="GPX4657" s="51"/>
      <c r="GPY4657" s="51"/>
      <c r="GPZ4657" s="51"/>
      <c r="GQA4657" s="51"/>
      <c r="GQB4657" s="51"/>
      <c r="GQC4657" s="51"/>
      <c r="GQD4657" s="51"/>
      <c r="GQE4657" s="51"/>
      <c r="GQF4657" s="51"/>
      <c r="GQG4657" s="51"/>
      <c r="GQH4657" s="51"/>
      <c r="GQI4657" s="51"/>
      <c r="GQJ4657" s="51"/>
      <c r="GQK4657" s="51"/>
      <c r="GQL4657" s="51"/>
      <c r="GQM4657" s="51"/>
      <c r="GQN4657" s="51"/>
      <c r="GQO4657" s="51"/>
      <c r="GQP4657" s="51"/>
      <c r="GQQ4657" s="51"/>
      <c r="GQR4657" s="51"/>
      <c r="GQS4657" s="51"/>
      <c r="GQT4657" s="51"/>
      <c r="GQU4657" s="51"/>
      <c r="GQV4657" s="51"/>
      <c r="GQW4657" s="51"/>
      <c r="GQX4657" s="51"/>
      <c r="GQY4657" s="51"/>
      <c r="GQZ4657" s="51"/>
      <c r="GRA4657" s="51"/>
      <c r="GRB4657" s="51"/>
      <c r="GRC4657" s="51"/>
      <c r="GRD4657" s="51"/>
      <c r="GRE4657" s="51"/>
      <c r="GRF4657" s="51"/>
      <c r="GRG4657" s="51"/>
      <c r="GRH4657" s="51"/>
      <c r="GRI4657" s="51"/>
      <c r="GRJ4657" s="51"/>
      <c r="GRK4657" s="51"/>
      <c r="GRL4657" s="51"/>
      <c r="GRM4657" s="51"/>
      <c r="GRN4657" s="51"/>
      <c r="GRO4657" s="51"/>
      <c r="GRP4657" s="51"/>
      <c r="GRQ4657" s="51"/>
      <c r="GRR4657" s="51"/>
      <c r="GRS4657" s="51"/>
      <c r="GRT4657" s="51"/>
      <c r="GRU4657" s="51"/>
      <c r="GRV4657" s="51"/>
      <c r="GRW4657" s="51"/>
      <c r="GRX4657" s="51"/>
      <c r="GRY4657" s="51"/>
      <c r="GRZ4657" s="51"/>
      <c r="GSA4657" s="51"/>
      <c r="GSB4657" s="51"/>
      <c r="GSC4657" s="51"/>
      <c r="GSD4657" s="51"/>
      <c r="GSE4657" s="51"/>
      <c r="GSF4657" s="51"/>
      <c r="GSG4657" s="51"/>
      <c r="GSH4657" s="51"/>
      <c r="GSI4657" s="51"/>
      <c r="GSJ4657" s="51"/>
      <c r="GSK4657" s="51"/>
      <c r="GSL4657" s="51"/>
      <c r="GSM4657" s="51"/>
      <c r="GSN4657" s="51"/>
      <c r="GSO4657" s="51"/>
      <c r="GSP4657" s="51"/>
      <c r="GSQ4657" s="51"/>
      <c r="GSR4657" s="51"/>
      <c r="GSS4657" s="51"/>
      <c r="GST4657" s="51"/>
      <c r="GSU4657" s="51"/>
      <c r="GSV4657" s="51"/>
      <c r="GSW4657" s="51"/>
      <c r="GSX4657" s="51"/>
      <c r="GSY4657" s="51"/>
      <c r="GSZ4657" s="51"/>
      <c r="GTA4657" s="51"/>
      <c r="GTB4657" s="51"/>
      <c r="GTC4657" s="51"/>
      <c r="GTD4657" s="51"/>
      <c r="GTE4657" s="51"/>
      <c r="GTF4657" s="51"/>
      <c r="GTG4657" s="51"/>
      <c r="GTH4657" s="51"/>
      <c r="GTI4657" s="51"/>
      <c r="GTJ4657" s="51"/>
      <c r="GTK4657" s="51"/>
      <c r="GTL4657" s="51"/>
      <c r="GTM4657" s="51"/>
      <c r="GTN4657" s="51"/>
      <c r="GTO4657" s="51"/>
      <c r="GTP4657" s="51"/>
      <c r="GTQ4657" s="51"/>
      <c r="GTR4657" s="51"/>
      <c r="GTS4657" s="51"/>
      <c r="GTT4657" s="51"/>
      <c r="GTU4657" s="51"/>
      <c r="GTV4657" s="51"/>
      <c r="GTW4657" s="51"/>
      <c r="GTX4657" s="51"/>
      <c r="GTY4657" s="51"/>
      <c r="GTZ4657" s="51"/>
      <c r="GUA4657" s="51"/>
      <c r="GUB4657" s="51"/>
      <c r="GUC4657" s="51"/>
      <c r="GUD4657" s="51"/>
      <c r="GUE4657" s="51"/>
      <c r="GUF4657" s="51"/>
      <c r="GUG4657" s="51"/>
      <c r="GUH4657" s="51"/>
      <c r="GUI4657" s="51"/>
      <c r="GUJ4657" s="51"/>
      <c r="GUK4657" s="51"/>
      <c r="GUL4657" s="51"/>
      <c r="GUM4657" s="51"/>
      <c r="GUN4657" s="51"/>
      <c r="GUO4657" s="51"/>
      <c r="GUP4657" s="51"/>
      <c r="GUQ4657" s="51"/>
      <c r="GUR4657" s="51"/>
      <c r="GUS4657" s="51"/>
      <c r="GUT4657" s="51"/>
      <c r="GUU4657" s="51"/>
      <c r="GUV4657" s="51"/>
      <c r="GUW4657" s="51"/>
      <c r="GUX4657" s="51"/>
      <c r="GUY4657" s="51"/>
      <c r="GUZ4657" s="51"/>
      <c r="GVA4657" s="51"/>
      <c r="GVB4657" s="51"/>
      <c r="GVC4657" s="51"/>
      <c r="GVD4657" s="51"/>
      <c r="GVE4657" s="51"/>
      <c r="GVF4657" s="51"/>
      <c r="GVG4657" s="51"/>
      <c r="GVH4657" s="51"/>
      <c r="GVI4657" s="51"/>
      <c r="GVJ4657" s="51"/>
      <c r="GVK4657" s="51"/>
      <c r="GVL4657" s="51"/>
      <c r="GVM4657" s="51"/>
      <c r="GVN4657" s="51"/>
      <c r="GVO4657" s="51"/>
      <c r="GVP4657" s="51"/>
      <c r="GVQ4657" s="51"/>
      <c r="GVR4657" s="51"/>
      <c r="GVS4657" s="51"/>
      <c r="GVT4657" s="51"/>
      <c r="GVU4657" s="51"/>
      <c r="GVV4657" s="51"/>
      <c r="GVW4657" s="51"/>
      <c r="GVX4657" s="51"/>
      <c r="GVY4657" s="51"/>
      <c r="GVZ4657" s="51"/>
      <c r="GWA4657" s="51"/>
      <c r="GWB4657" s="51"/>
      <c r="GWC4657" s="51"/>
      <c r="GWD4657" s="51"/>
      <c r="GWE4657" s="51"/>
      <c r="GWF4657" s="51"/>
      <c r="GWG4657" s="51"/>
      <c r="GWH4657" s="51"/>
      <c r="GWI4657" s="51"/>
      <c r="GWJ4657" s="51"/>
      <c r="GWK4657" s="51"/>
      <c r="GWL4657" s="51"/>
      <c r="GWM4657" s="51"/>
      <c r="GWN4657" s="51"/>
      <c r="GWO4657" s="51"/>
      <c r="GWP4657" s="51"/>
      <c r="GWQ4657" s="51"/>
      <c r="GWR4657" s="51"/>
      <c r="GWS4657" s="51"/>
      <c r="GWT4657" s="51"/>
      <c r="GWU4657" s="51"/>
      <c r="GWV4657" s="51"/>
      <c r="GWW4657" s="51"/>
      <c r="GWX4657" s="51"/>
      <c r="GWY4657" s="51"/>
      <c r="GWZ4657" s="51"/>
      <c r="GXA4657" s="51"/>
      <c r="GXB4657" s="51"/>
      <c r="GXC4657" s="51"/>
      <c r="GXD4657" s="51"/>
      <c r="GXE4657" s="51"/>
      <c r="GXF4657" s="51"/>
      <c r="GXG4657" s="51"/>
      <c r="GXH4657" s="51"/>
      <c r="GXI4657" s="51"/>
      <c r="GXJ4657" s="51"/>
      <c r="GXK4657" s="51"/>
      <c r="GXL4657" s="51"/>
      <c r="GXM4657" s="51"/>
      <c r="GXN4657" s="51"/>
      <c r="GXO4657" s="51"/>
      <c r="GXP4657" s="51"/>
      <c r="GXQ4657" s="51"/>
      <c r="GXR4657" s="51"/>
      <c r="GXS4657" s="51"/>
      <c r="GXT4657" s="51"/>
      <c r="GXU4657" s="51"/>
      <c r="GXV4657" s="51"/>
      <c r="GXW4657" s="51"/>
      <c r="GXX4657" s="51"/>
      <c r="GXY4657" s="51"/>
      <c r="GXZ4657" s="51"/>
      <c r="GYA4657" s="51"/>
      <c r="GYB4657" s="51"/>
      <c r="GYC4657" s="51"/>
      <c r="GYD4657" s="51"/>
      <c r="GYE4657" s="51"/>
      <c r="GYF4657" s="51"/>
      <c r="GYG4657" s="51"/>
      <c r="GYH4657" s="51"/>
      <c r="GYI4657" s="51"/>
      <c r="GYJ4657" s="51"/>
      <c r="GYK4657" s="51"/>
      <c r="GYL4657" s="51"/>
      <c r="GYM4657" s="51"/>
      <c r="GYN4657" s="51"/>
      <c r="GYO4657" s="51"/>
      <c r="GYP4657" s="51"/>
      <c r="GYQ4657" s="51"/>
      <c r="GYR4657" s="51"/>
      <c r="GYS4657" s="51"/>
      <c r="GYT4657" s="51"/>
      <c r="GYU4657" s="51"/>
      <c r="GYV4657" s="51"/>
      <c r="GYW4657" s="51"/>
      <c r="GYX4657" s="51"/>
      <c r="GYY4657" s="51"/>
      <c r="GYZ4657" s="51"/>
      <c r="GZA4657" s="51"/>
      <c r="GZB4657" s="51"/>
      <c r="GZC4657" s="51"/>
      <c r="GZD4657" s="51"/>
      <c r="GZE4657" s="51"/>
      <c r="GZF4657" s="51"/>
      <c r="GZG4657" s="51"/>
      <c r="GZH4657" s="51"/>
      <c r="GZI4657" s="51"/>
      <c r="GZJ4657" s="51"/>
      <c r="GZK4657" s="51"/>
      <c r="GZL4657" s="51"/>
      <c r="GZM4657" s="51"/>
      <c r="GZN4657" s="51"/>
      <c r="GZO4657" s="51"/>
      <c r="GZP4657" s="51"/>
      <c r="GZQ4657" s="51"/>
      <c r="GZR4657" s="51"/>
      <c r="GZS4657" s="51"/>
      <c r="GZT4657" s="51"/>
      <c r="GZU4657" s="51"/>
      <c r="GZV4657" s="51"/>
      <c r="GZW4657" s="51"/>
      <c r="GZX4657" s="51"/>
      <c r="GZY4657" s="51"/>
      <c r="GZZ4657" s="51"/>
      <c r="HAA4657" s="51"/>
      <c r="HAB4657" s="51"/>
      <c r="HAC4657" s="51"/>
      <c r="HAD4657" s="51"/>
      <c r="HAE4657" s="51"/>
      <c r="HAF4657" s="51"/>
      <c r="HAG4657" s="51"/>
      <c r="HAH4657" s="51"/>
      <c r="HAI4657" s="51"/>
      <c r="HAJ4657" s="51"/>
      <c r="HAK4657" s="51"/>
      <c r="HAL4657" s="51"/>
      <c r="HAM4657" s="51"/>
      <c r="HAN4657" s="51"/>
      <c r="HAO4657" s="51"/>
      <c r="HAP4657" s="51"/>
      <c r="HAQ4657" s="51"/>
      <c r="HAR4657" s="51"/>
      <c r="HAS4657" s="51"/>
      <c r="HAT4657" s="51"/>
      <c r="HAU4657" s="51"/>
      <c r="HAV4657" s="51"/>
      <c r="HAW4657" s="51"/>
      <c r="HAX4657" s="51"/>
      <c r="HAY4657" s="51"/>
      <c r="HAZ4657" s="51"/>
      <c r="HBA4657" s="51"/>
      <c r="HBB4657" s="51"/>
      <c r="HBC4657" s="51"/>
      <c r="HBD4657" s="51"/>
      <c r="HBE4657" s="51"/>
      <c r="HBF4657" s="51"/>
      <c r="HBG4657" s="51"/>
      <c r="HBH4657" s="51"/>
      <c r="HBI4657" s="51"/>
      <c r="HBJ4657" s="51"/>
      <c r="HBK4657" s="51"/>
      <c r="HBL4657" s="51"/>
      <c r="HBM4657" s="51"/>
      <c r="HBN4657" s="51"/>
      <c r="HBO4657" s="51"/>
      <c r="HBP4657" s="51"/>
      <c r="HBQ4657" s="51"/>
      <c r="HBR4657" s="51"/>
      <c r="HBS4657" s="51"/>
      <c r="HBT4657" s="51"/>
      <c r="HBU4657" s="51"/>
      <c r="HBV4657" s="51"/>
      <c r="HBW4657" s="51"/>
      <c r="HBX4657" s="51"/>
      <c r="HBY4657" s="51"/>
      <c r="HBZ4657" s="51"/>
      <c r="HCA4657" s="51"/>
      <c r="HCB4657" s="51"/>
      <c r="HCC4657" s="51"/>
      <c r="HCD4657" s="51"/>
      <c r="HCE4657" s="51"/>
      <c r="HCF4657" s="51"/>
      <c r="HCG4657" s="51"/>
      <c r="HCH4657" s="51"/>
      <c r="HCI4657" s="51"/>
      <c r="HCJ4657" s="51"/>
      <c r="HCK4657" s="51"/>
      <c r="HCL4657" s="51"/>
      <c r="HCM4657" s="51"/>
      <c r="HCN4657" s="51"/>
      <c r="HCO4657" s="51"/>
      <c r="HCP4657" s="51"/>
      <c r="HCQ4657" s="51"/>
      <c r="HCR4657" s="51"/>
      <c r="HCS4657" s="51"/>
      <c r="HCT4657" s="51"/>
      <c r="HCU4657" s="51"/>
      <c r="HCV4657" s="51"/>
      <c r="HCW4657" s="51"/>
      <c r="HCX4657" s="51"/>
      <c r="HCY4657" s="51"/>
      <c r="HCZ4657" s="51"/>
      <c r="HDA4657" s="51"/>
      <c r="HDB4657" s="51"/>
      <c r="HDC4657" s="51"/>
      <c r="HDD4657" s="51"/>
      <c r="HDE4657" s="51"/>
      <c r="HDF4657" s="51"/>
      <c r="HDG4657" s="51"/>
      <c r="HDH4657" s="51"/>
      <c r="HDI4657" s="51"/>
      <c r="HDJ4657" s="51"/>
      <c r="HDK4657" s="51"/>
      <c r="HDL4657" s="51"/>
      <c r="HDM4657" s="51"/>
      <c r="HDN4657" s="51"/>
      <c r="HDO4657" s="51"/>
      <c r="HDP4657" s="51"/>
      <c r="HDQ4657" s="51"/>
      <c r="HDR4657" s="51"/>
      <c r="HDS4657" s="51"/>
      <c r="HDT4657" s="51"/>
      <c r="HDU4657" s="51"/>
      <c r="HDV4657" s="51"/>
      <c r="HDW4657" s="51"/>
      <c r="HDX4657" s="51"/>
      <c r="HDY4657" s="51"/>
      <c r="HDZ4657" s="51"/>
      <c r="HEA4657" s="51"/>
      <c r="HEB4657" s="51"/>
      <c r="HEC4657" s="51"/>
      <c r="HED4657" s="51"/>
      <c r="HEE4657" s="51"/>
      <c r="HEF4657" s="51"/>
      <c r="HEG4657" s="51"/>
      <c r="HEH4657" s="51"/>
      <c r="HEI4657" s="51"/>
      <c r="HEJ4657" s="51"/>
      <c r="HEK4657" s="51"/>
      <c r="HEL4657" s="51"/>
      <c r="HEM4657" s="51"/>
      <c r="HEN4657" s="51"/>
      <c r="HEO4657" s="51"/>
      <c r="HEP4657" s="51"/>
      <c r="HEQ4657" s="51"/>
      <c r="HER4657" s="51"/>
      <c r="HES4657" s="51"/>
      <c r="HET4657" s="51"/>
      <c r="HEU4657" s="51"/>
      <c r="HEV4657" s="51"/>
      <c r="HEW4657" s="51"/>
      <c r="HEX4657" s="51"/>
      <c r="HEY4657" s="51"/>
      <c r="HEZ4657" s="51"/>
      <c r="HFA4657" s="51"/>
      <c r="HFB4657" s="51"/>
      <c r="HFC4657" s="51"/>
      <c r="HFD4657" s="51"/>
      <c r="HFE4657" s="51"/>
      <c r="HFF4657" s="51"/>
      <c r="HFG4657" s="51"/>
      <c r="HFH4657" s="51"/>
      <c r="HFI4657" s="51"/>
      <c r="HFJ4657" s="51"/>
      <c r="HFK4657" s="51"/>
      <c r="HFL4657" s="51"/>
      <c r="HFM4657" s="51"/>
      <c r="HFN4657" s="51"/>
      <c r="HFO4657" s="51"/>
      <c r="HFP4657" s="51"/>
      <c r="HFQ4657" s="51"/>
      <c r="HFR4657" s="51"/>
      <c r="HFS4657" s="51"/>
      <c r="HFT4657" s="51"/>
      <c r="HFU4657" s="51"/>
      <c r="HFV4657" s="51"/>
      <c r="HFW4657" s="51"/>
      <c r="HFX4657" s="51"/>
      <c r="HFY4657" s="51"/>
      <c r="HFZ4657" s="51"/>
      <c r="HGA4657" s="51"/>
      <c r="HGB4657" s="51"/>
      <c r="HGC4657" s="51"/>
      <c r="HGD4657" s="51"/>
      <c r="HGE4657" s="51"/>
      <c r="HGF4657" s="51"/>
      <c r="HGG4657" s="51"/>
      <c r="HGH4657" s="51"/>
      <c r="HGI4657" s="51"/>
      <c r="HGJ4657" s="51"/>
      <c r="HGK4657" s="51"/>
      <c r="HGL4657" s="51"/>
      <c r="HGM4657" s="51"/>
      <c r="HGN4657" s="51"/>
      <c r="HGO4657" s="51"/>
      <c r="HGP4657" s="51"/>
      <c r="HGQ4657" s="51"/>
      <c r="HGR4657" s="51"/>
      <c r="HGS4657" s="51"/>
      <c r="HGT4657" s="51"/>
      <c r="HGU4657" s="51"/>
      <c r="HGV4657" s="51"/>
      <c r="HGW4657" s="51"/>
      <c r="HGX4657" s="51"/>
      <c r="HGY4657" s="51"/>
      <c r="HGZ4657" s="51"/>
      <c r="HHA4657" s="51"/>
      <c r="HHB4657" s="51"/>
      <c r="HHC4657" s="51"/>
      <c r="HHD4657" s="51"/>
      <c r="HHE4657" s="51"/>
      <c r="HHF4657" s="51"/>
      <c r="HHG4657" s="51"/>
      <c r="HHH4657" s="51"/>
      <c r="HHI4657" s="51"/>
      <c r="HHJ4657" s="51"/>
      <c r="HHK4657" s="51"/>
      <c r="HHL4657" s="51"/>
      <c r="HHM4657" s="51"/>
      <c r="HHN4657" s="51"/>
      <c r="HHO4657" s="51"/>
      <c r="HHP4657" s="51"/>
      <c r="HHQ4657" s="51"/>
      <c r="HHR4657" s="51"/>
      <c r="HHS4657" s="51"/>
      <c r="HHT4657" s="51"/>
      <c r="HHU4657" s="51"/>
      <c r="HHV4657" s="51"/>
      <c r="HHW4657" s="51"/>
      <c r="HHX4657" s="51"/>
      <c r="HHY4657" s="51"/>
      <c r="HHZ4657" s="51"/>
      <c r="HIA4657" s="51"/>
      <c r="HIB4657" s="51"/>
      <c r="HIC4657" s="51"/>
      <c r="HID4657" s="51"/>
      <c r="HIE4657" s="51"/>
      <c r="HIF4657" s="51"/>
      <c r="HIG4657" s="51"/>
      <c r="HIH4657" s="51"/>
      <c r="HII4657" s="51"/>
      <c r="HIJ4657" s="51"/>
      <c r="HIK4657" s="51"/>
      <c r="HIL4657" s="51"/>
      <c r="HIM4657" s="51"/>
      <c r="HIN4657" s="51"/>
      <c r="HIO4657" s="51"/>
      <c r="HIP4657" s="51"/>
      <c r="HIQ4657" s="51"/>
      <c r="HIR4657" s="51"/>
      <c r="HIS4657" s="51"/>
      <c r="HIT4657" s="51"/>
      <c r="HIU4657" s="51"/>
      <c r="HIV4657" s="51"/>
      <c r="HIW4657" s="51"/>
      <c r="HIX4657" s="51"/>
      <c r="HIY4657" s="51"/>
      <c r="HIZ4657" s="51"/>
      <c r="HJA4657" s="51"/>
      <c r="HJB4657" s="51"/>
      <c r="HJC4657" s="51"/>
      <c r="HJD4657" s="51"/>
      <c r="HJE4657" s="51"/>
      <c r="HJF4657" s="51"/>
      <c r="HJG4657" s="51"/>
      <c r="HJH4657" s="51"/>
      <c r="HJI4657" s="51"/>
      <c r="HJJ4657" s="51"/>
      <c r="HJK4657" s="51"/>
      <c r="HJL4657" s="51"/>
      <c r="HJM4657" s="51"/>
      <c r="HJN4657" s="51"/>
      <c r="HJO4657" s="51"/>
      <c r="HJP4657" s="51"/>
      <c r="HJQ4657" s="51"/>
      <c r="HJR4657" s="51"/>
      <c r="HJS4657" s="51"/>
      <c r="HJT4657" s="51"/>
      <c r="HJU4657" s="51"/>
      <c r="HJV4657" s="51"/>
      <c r="HJW4657" s="51"/>
      <c r="HJX4657" s="51"/>
      <c r="HJY4657" s="51"/>
      <c r="HJZ4657" s="51"/>
      <c r="HKA4657" s="51"/>
      <c r="HKB4657" s="51"/>
      <c r="HKC4657" s="51"/>
      <c r="HKD4657" s="51"/>
      <c r="HKE4657" s="51"/>
      <c r="HKF4657" s="51"/>
      <c r="HKG4657" s="51"/>
      <c r="HKH4657" s="51"/>
      <c r="HKI4657" s="51"/>
      <c r="HKJ4657" s="51"/>
      <c r="HKK4657" s="51"/>
      <c r="HKL4657" s="51"/>
      <c r="HKM4657" s="51"/>
      <c r="HKN4657" s="51"/>
      <c r="HKO4657" s="51"/>
      <c r="HKP4657" s="51"/>
      <c r="HKQ4657" s="51"/>
      <c r="HKR4657" s="51"/>
      <c r="HKS4657" s="51"/>
      <c r="HKT4657" s="51"/>
      <c r="HKU4657" s="51"/>
      <c r="HKV4657" s="51"/>
      <c r="HKW4657" s="51"/>
      <c r="HKX4657" s="51"/>
      <c r="HKY4657" s="51"/>
      <c r="HKZ4657" s="51"/>
      <c r="HLA4657" s="51"/>
      <c r="HLB4657" s="51"/>
      <c r="HLC4657" s="51"/>
      <c r="HLD4657" s="51"/>
      <c r="HLE4657" s="51"/>
      <c r="HLF4657" s="51"/>
      <c r="HLG4657" s="51"/>
      <c r="HLH4657" s="51"/>
      <c r="HLI4657" s="51"/>
      <c r="HLJ4657" s="51"/>
      <c r="HLK4657" s="51"/>
      <c r="HLL4657" s="51"/>
      <c r="HLM4657" s="51"/>
      <c r="HLN4657" s="51"/>
      <c r="HLO4657" s="51"/>
      <c r="HLP4657" s="51"/>
      <c r="HLQ4657" s="51"/>
      <c r="HLR4657" s="51"/>
      <c r="HLS4657" s="51"/>
      <c r="HLT4657" s="51"/>
      <c r="HLU4657" s="51"/>
      <c r="HLV4657" s="51"/>
      <c r="HLW4657" s="51"/>
      <c r="HLX4657" s="51"/>
      <c r="HLY4657" s="51"/>
      <c r="HLZ4657" s="51"/>
      <c r="HMA4657" s="51"/>
      <c r="HMB4657" s="51"/>
      <c r="HMC4657" s="51"/>
      <c r="HMD4657" s="51"/>
      <c r="HME4657" s="51"/>
      <c r="HMF4657" s="51"/>
      <c r="HMG4657" s="51"/>
      <c r="HMH4657" s="51"/>
      <c r="HMI4657" s="51"/>
      <c r="HMJ4657" s="51"/>
      <c r="HMK4657" s="51"/>
      <c r="HML4657" s="51"/>
      <c r="HMM4657" s="51"/>
      <c r="HMN4657" s="51"/>
      <c r="HMO4657" s="51"/>
      <c r="HMP4657" s="51"/>
      <c r="HMQ4657" s="51"/>
      <c r="HMR4657" s="51"/>
      <c r="HMS4657" s="51"/>
      <c r="HMT4657" s="51"/>
      <c r="HMU4657" s="51"/>
      <c r="HMV4657" s="51"/>
      <c r="HMW4657" s="51"/>
      <c r="HMX4657" s="51"/>
      <c r="HMY4657" s="51"/>
      <c r="HMZ4657" s="51"/>
      <c r="HNA4657" s="51"/>
      <c r="HNB4657" s="51"/>
      <c r="HNC4657" s="51"/>
      <c r="HND4657" s="51"/>
      <c r="HNE4657" s="51"/>
      <c r="HNF4657" s="51"/>
      <c r="HNG4657" s="51"/>
      <c r="HNH4657" s="51"/>
      <c r="HNI4657" s="51"/>
      <c r="HNJ4657" s="51"/>
      <c r="HNK4657" s="51"/>
      <c r="HNL4657" s="51"/>
      <c r="HNM4657" s="51"/>
      <c r="HNN4657" s="51"/>
      <c r="HNO4657" s="51"/>
      <c r="HNP4657" s="51"/>
      <c r="HNQ4657" s="51"/>
      <c r="HNR4657" s="51"/>
      <c r="HNS4657" s="51"/>
      <c r="HNT4657" s="51"/>
      <c r="HNU4657" s="51"/>
      <c r="HNV4657" s="51"/>
      <c r="HNW4657" s="51"/>
      <c r="HNX4657" s="51"/>
      <c r="HNY4657" s="51"/>
      <c r="HNZ4657" s="51"/>
      <c r="HOA4657" s="51"/>
      <c r="HOB4657" s="51"/>
      <c r="HOC4657" s="51"/>
      <c r="HOD4657" s="51"/>
      <c r="HOE4657" s="51"/>
      <c r="HOF4657" s="51"/>
      <c r="HOG4657" s="51"/>
      <c r="HOH4657" s="51"/>
      <c r="HOI4657" s="51"/>
      <c r="HOJ4657" s="51"/>
      <c r="HOK4657" s="51"/>
      <c r="HOL4657" s="51"/>
      <c r="HOM4657" s="51"/>
      <c r="HON4657" s="51"/>
      <c r="HOO4657" s="51"/>
      <c r="HOP4657" s="51"/>
      <c r="HOQ4657" s="51"/>
      <c r="HOR4657" s="51"/>
      <c r="HOS4657" s="51"/>
      <c r="HOT4657" s="51"/>
      <c r="HOU4657" s="51"/>
      <c r="HOV4657" s="51"/>
      <c r="HOW4657" s="51"/>
      <c r="HOX4657" s="51"/>
      <c r="HOY4657" s="51"/>
      <c r="HOZ4657" s="51"/>
      <c r="HPA4657" s="51"/>
      <c r="HPB4657" s="51"/>
      <c r="HPC4657" s="51"/>
      <c r="HPD4657" s="51"/>
      <c r="HPE4657" s="51"/>
      <c r="HPF4657" s="51"/>
      <c r="HPG4657" s="51"/>
      <c r="HPH4657" s="51"/>
      <c r="HPI4657" s="51"/>
      <c r="HPJ4657" s="51"/>
      <c r="HPK4657" s="51"/>
      <c r="HPL4657" s="51"/>
      <c r="HPM4657" s="51"/>
      <c r="HPN4657" s="51"/>
      <c r="HPO4657" s="51"/>
      <c r="HPP4657" s="51"/>
      <c r="HPQ4657" s="51"/>
      <c r="HPR4657" s="51"/>
      <c r="HPS4657" s="51"/>
      <c r="HPT4657" s="51"/>
      <c r="HPU4657" s="51"/>
      <c r="HPV4657" s="51"/>
      <c r="HPW4657" s="51"/>
      <c r="HPX4657" s="51"/>
      <c r="HPY4657" s="51"/>
      <c r="HPZ4657" s="51"/>
      <c r="HQA4657" s="51"/>
      <c r="HQB4657" s="51"/>
      <c r="HQC4657" s="51"/>
      <c r="HQD4657" s="51"/>
      <c r="HQE4657" s="51"/>
      <c r="HQF4657" s="51"/>
      <c r="HQG4657" s="51"/>
      <c r="HQH4657" s="51"/>
      <c r="HQI4657" s="51"/>
      <c r="HQJ4657" s="51"/>
      <c r="HQK4657" s="51"/>
      <c r="HQL4657" s="51"/>
      <c r="HQM4657" s="51"/>
      <c r="HQN4657" s="51"/>
      <c r="HQO4657" s="51"/>
      <c r="HQP4657" s="51"/>
      <c r="HQQ4657" s="51"/>
      <c r="HQR4657" s="51"/>
      <c r="HQS4657" s="51"/>
      <c r="HQT4657" s="51"/>
      <c r="HQU4657" s="51"/>
      <c r="HQV4657" s="51"/>
      <c r="HQW4657" s="51"/>
      <c r="HQX4657" s="51"/>
      <c r="HQY4657" s="51"/>
      <c r="HQZ4657" s="51"/>
      <c r="HRA4657" s="51"/>
      <c r="HRB4657" s="51"/>
      <c r="HRC4657" s="51"/>
      <c r="HRD4657" s="51"/>
      <c r="HRE4657" s="51"/>
      <c r="HRF4657" s="51"/>
      <c r="HRG4657" s="51"/>
      <c r="HRH4657" s="51"/>
      <c r="HRI4657" s="51"/>
      <c r="HRJ4657" s="51"/>
      <c r="HRK4657" s="51"/>
      <c r="HRL4657" s="51"/>
      <c r="HRM4657" s="51"/>
      <c r="HRN4657" s="51"/>
      <c r="HRO4657" s="51"/>
      <c r="HRP4657" s="51"/>
      <c r="HRQ4657" s="51"/>
      <c r="HRR4657" s="51"/>
      <c r="HRS4657" s="51"/>
      <c r="HRT4657" s="51"/>
      <c r="HRU4657" s="51"/>
      <c r="HRV4657" s="51"/>
      <c r="HRW4657" s="51"/>
      <c r="HRX4657" s="51"/>
      <c r="HRY4657" s="51"/>
      <c r="HRZ4657" s="51"/>
      <c r="HSA4657" s="51"/>
      <c r="HSB4657" s="51"/>
      <c r="HSC4657" s="51"/>
      <c r="HSD4657" s="51"/>
      <c r="HSE4657" s="51"/>
      <c r="HSF4657" s="51"/>
      <c r="HSG4657" s="51"/>
      <c r="HSH4657" s="51"/>
      <c r="HSI4657" s="51"/>
      <c r="HSJ4657" s="51"/>
      <c r="HSK4657" s="51"/>
      <c r="HSL4657" s="51"/>
      <c r="HSM4657" s="51"/>
      <c r="HSN4657" s="51"/>
      <c r="HSO4657" s="51"/>
      <c r="HSP4657" s="51"/>
      <c r="HSQ4657" s="51"/>
      <c r="HSR4657" s="51"/>
      <c r="HSS4657" s="51"/>
      <c r="HST4657" s="51"/>
      <c r="HSU4657" s="51"/>
      <c r="HSV4657" s="51"/>
      <c r="HSW4657" s="51"/>
      <c r="HSX4657" s="51"/>
      <c r="HSY4657" s="51"/>
      <c r="HSZ4657" s="51"/>
      <c r="HTA4657" s="51"/>
      <c r="HTB4657" s="51"/>
      <c r="HTC4657" s="51"/>
      <c r="HTD4657" s="51"/>
      <c r="HTE4657" s="51"/>
      <c r="HTF4657" s="51"/>
      <c r="HTG4657" s="51"/>
      <c r="HTH4657" s="51"/>
      <c r="HTI4657" s="51"/>
      <c r="HTJ4657" s="51"/>
      <c r="HTK4657" s="51"/>
      <c r="HTL4657" s="51"/>
      <c r="HTM4657" s="51"/>
      <c r="HTN4657" s="51"/>
      <c r="HTO4657" s="51"/>
      <c r="HTP4657" s="51"/>
      <c r="HTQ4657" s="51"/>
      <c r="HTR4657" s="51"/>
      <c r="HTS4657" s="51"/>
      <c r="HTT4657" s="51"/>
      <c r="HTU4657" s="51"/>
      <c r="HTV4657" s="51"/>
      <c r="HTW4657" s="51"/>
      <c r="HTX4657" s="51"/>
      <c r="HTY4657" s="51"/>
      <c r="HTZ4657" s="51"/>
      <c r="HUA4657" s="51"/>
      <c r="HUB4657" s="51"/>
      <c r="HUC4657" s="51"/>
      <c r="HUD4657" s="51"/>
      <c r="HUE4657" s="51"/>
      <c r="HUF4657" s="51"/>
      <c r="HUG4657" s="51"/>
      <c r="HUH4657" s="51"/>
      <c r="HUI4657" s="51"/>
      <c r="HUJ4657" s="51"/>
      <c r="HUK4657" s="51"/>
      <c r="HUL4657" s="51"/>
      <c r="HUM4657" s="51"/>
      <c r="HUN4657" s="51"/>
      <c r="HUO4657" s="51"/>
      <c r="HUP4657" s="51"/>
      <c r="HUQ4657" s="51"/>
      <c r="HUR4657" s="51"/>
      <c r="HUS4657" s="51"/>
      <c r="HUT4657" s="51"/>
      <c r="HUU4657" s="51"/>
      <c r="HUV4657" s="51"/>
      <c r="HUW4657" s="51"/>
      <c r="HUX4657" s="51"/>
      <c r="HUY4657" s="51"/>
      <c r="HUZ4657" s="51"/>
      <c r="HVA4657" s="51"/>
      <c r="HVB4657" s="51"/>
      <c r="HVC4657" s="51"/>
      <c r="HVD4657" s="51"/>
      <c r="HVE4657" s="51"/>
      <c r="HVF4657" s="51"/>
      <c r="HVG4657" s="51"/>
      <c r="HVH4657" s="51"/>
      <c r="HVI4657" s="51"/>
      <c r="HVJ4657" s="51"/>
      <c r="HVK4657" s="51"/>
      <c r="HVL4657" s="51"/>
      <c r="HVM4657" s="51"/>
      <c r="HVN4657" s="51"/>
      <c r="HVO4657" s="51"/>
      <c r="HVP4657" s="51"/>
      <c r="HVQ4657" s="51"/>
      <c r="HVR4657" s="51"/>
      <c r="HVS4657" s="51"/>
      <c r="HVT4657" s="51"/>
      <c r="HVU4657" s="51"/>
      <c r="HVV4657" s="51"/>
      <c r="HVW4657" s="51"/>
      <c r="HVX4657" s="51"/>
      <c r="HVY4657" s="51"/>
      <c r="HVZ4657" s="51"/>
      <c r="HWA4657" s="51"/>
      <c r="HWB4657" s="51"/>
      <c r="HWC4657" s="51"/>
      <c r="HWD4657" s="51"/>
      <c r="HWE4657" s="51"/>
      <c r="HWF4657" s="51"/>
      <c r="HWG4657" s="51"/>
      <c r="HWH4657" s="51"/>
      <c r="HWI4657" s="51"/>
      <c r="HWJ4657" s="51"/>
      <c r="HWK4657" s="51"/>
      <c r="HWL4657" s="51"/>
      <c r="HWM4657" s="51"/>
      <c r="HWN4657" s="51"/>
      <c r="HWO4657" s="51"/>
      <c r="HWP4657" s="51"/>
      <c r="HWQ4657" s="51"/>
      <c r="HWR4657" s="51"/>
      <c r="HWS4657" s="51"/>
      <c r="HWT4657" s="51"/>
      <c r="HWU4657" s="51"/>
      <c r="HWV4657" s="51"/>
      <c r="HWW4657" s="51"/>
      <c r="HWX4657" s="51"/>
      <c r="HWY4657" s="51"/>
      <c r="HWZ4657" s="51"/>
      <c r="HXA4657" s="51"/>
      <c r="HXB4657" s="51"/>
      <c r="HXC4657" s="51"/>
      <c r="HXD4657" s="51"/>
      <c r="HXE4657" s="51"/>
      <c r="HXF4657" s="51"/>
      <c r="HXG4657" s="51"/>
      <c r="HXH4657" s="51"/>
      <c r="HXI4657" s="51"/>
      <c r="HXJ4657" s="51"/>
      <c r="HXK4657" s="51"/>
      <c r="HXL4657" s="51"/>
      <c r="HXM4657" s="51"/>
      <c r="HXN4657" s="51"/>
      <c r="HXO4657" s="51"/>
      <c r="HXP4657" s="51"/>
      <c r="HXQ4657" s="51"/>
      <c r="HXR4657" s="51"/>
      <c r="HXS4657" s="51"/>
      <c r="HXT4657" s="51"/>
      <c r="HXU4657" s="51"/>
      <c r="HXV4657" s="51"/>
      <c r="HXW4657" s="51"/>
      <c r="HXX4657" s="51"/>
      <c r="HXY4657" s="51"/>
      <c r="HXZ4657" s="51"/>
      <c r="HYA4657" s="51"/>
      <c r="HYB4657" s="51"/>
      <c r="HYC4657" s="51"/>
      <c r="HYD4657" s="51"/>
      <c r="HYE4657" s="51"/>
      <c r="HYF4657" s="51"/>
      <c r="HYG4657" s="51"/>
      <c r="HYH4657" s="51"/>
      <c r="HYI4657" s="51"/>
      <c r="HYJ4657" s="51"/>
      <c r="HYK4657" s="51"/>
      <c r="HYL4657" s="51"/>
      <c r="HYM4657" s="51"/>
      <c r="HYN4657" s="51"/>
      <c r="HYO4657" s="51"/>
      <c r="HYP4657" s="51"/>
      <c r="HYQ4657" s="51"/>
      <c r="HYR4657" s="51"/>
      <c r="HYS4657" s="51"/>
      <c r="HYT4657" s="51"/>
      <c r="HYU4657" s="51"/>
      <c r="HYV4657" s="51"/>
      <c r="HYW4657" s="51"/>
      <c r="HYX4657" s="51"/>
      <c r="HYY4657" s="51"/>
      <c r="HYZ4657" s="51"/>
      <c r="HZA4657" s="51"/>
      <c r="HZB4657" s="51"/>
      <c r="HZC4657" s="51"/>
      <c r="HZD4657" s="51"/>
      <c r="HZE4657" s="51"/>
      <c r="HZF4657" s="51"/>
      <c r="HZG4657" s="51"/>
      <c r="HZH4657" s="51"/>
      <c r="HZI4657" s="51"/>
      <c r="HZJ4657" s="51"/>
      <c r="HZK4657" s="51"/>
      <c r="HZL4657" s="51"/>
      <c r="HZM4657" s="51"/>
      <c r="HZN4657" s="51"/>
      <c r="HZO4657" s="51"/>
      <c r="HZP4657" s="51"/>
      <c r="HZQ4657" s="51"/>
      <c r="HZR4657" s="51"/>
      <c r="HZS4657" s="51"/>
      <c r="HZT4657" s="51"/>
      <c r="HZU4657" s="51"/>
      <c r="HZV4657" s="51"/>
      <c r="HZW4657" s="51"/>
      <c r="HZX4657" s="51"/>
      <c r="HZY4657" s="51"/>
      <c r="HZZ4657" s="51"/>
      <c r="IAA4657" s="51"/>
      <c r="IAB4657" s="51"/>
      <c r="IAC4657" s="51"/>
      <c r="IAD4657" s="51"/>
      <c r="IAE4657" s="51"/>
      <c r="IAF4657" s="51"/>
      <c r="IAG4657" s="51"/>
      <c r="IAH4657" s="51"/>
      <c r="IAI4657" s="51"/>
      <c r="IAJ4657" s="51"/>
      <c r="IAK4657" s="51"/>
      <c r="IAL4657" s="51"/>
      <c r="IAM4657" s="51"/>
      <c r="IAN4657" s="51"/>
      <c r="IAO4657" s="51"/>
      <c r="IAP4657" s="51"/>
      <c r="IAQ4657" s="51"/>
      <c r="IAR4657" s="51"/>
      <c r="IAS4657" s="51"/>
      <c r="IAT4657" s="51"/>
      <c r="IAU4657" s="51"/>
      <c r="IAV4657" s="51"/>
      <c r="IAW4657" s="51"/>
      <c r="IAX4657" s="51"/>
      <c r="IAY4657" s="51"/>
      <c r="IAZ4657" s="51"/>
      <c r="IBA4657" s="51"/>
      <c r="IBB4657" s="51"/>
      <c r="IBC4657" s="51"/>
      <c r="IBD4657" s="51"/>
      <c r="IBE4657" s="51"/>
      <c r="IBF4657" s="51"/>
      <c r="IBG4657" s="51"/>
      <c r="IBH4657" s="51"/>
      <c r="IBI4657" s="51"/>
      <c r="IBJ4657" s="51"/>
      <c r="IBK4657" s="51"/>
      <c r="IBL4657" s="51"/>
      <c r="IBM4657" s="51"/>
      <c r="IBN4657" s="51"/>
      <c r="IBO4657" s="51"/>
      <c r="IBP4657" s="51"/>
      <c r="IBQ4657" s="51"/>
      <c r="IBR4657" s="51"/>
      <c r="IBS4657" s="51"/>
      <c r="IBT4657" s="51"/>
      <c r="IBU4657" s="51"/>
      <c r="IBV4657" s="51"/>
      <c r="IBW4657" s="51"/>
      <c r="IBX4657" s="51"/>
      <c r="IBY4657" s="51"/>
      <c r="IBZ4657" s="51"/>
      <c r="ICA4657" s="51"/>
      <c r="ICB4657" s="51"/>
      <c r="ICC4657" s="51"/>
      <c r="ICD4657" s="51"/>
      <c r="ICE4657" s="51"/>
      <c r="ICF4657" s="51"/>
      <c r="ICG4657" s="51"/>
      <c r="ICH4657" s="51"/>
      <c r="ICI4657" s="51"/>
      <c r="ICJ4657" s="51"/>
      <c r="ICK4657" s="51"/>
      <c r="ICL4657" s="51"/>
      <c r="ICM4657" s="51"/>
      <c r="ICN4657" s="51"/>
      <c r="ICO4657" s="51"/>
      <c r="ICP4657" s="51"/>
      <c r="ICQ4657" s="51"/>
      <c r="ICR4657" s="51"/>
      <c r="ICS4657" s="51"/>
      <c r="ICT4657" s="51"/>
      <c r="ICU4657" s="51"/>
      <c r="ICV4657" s="51"/>
      <c r="ICW4657" s="51"/>
      <c r="ICX4657" s="51"/>
      <c r="ICY4657" s="51"/>
      <c r="ICZ4657" s="51"/>
      <c r="IDA4657" s="51"/>
      <c r="IDB4657" s="51"/>
      <c r="IDC4657" s="51"/>
      <c r="IDD4657" s="51"/>
      <c r="IDE4657" s="51"/>
      <c r="IDF4657" s="51"/>
      <c r="IDG4657" s="51"/>
      <c r="IDH4657" s="51"/>
      <c r="IDI4657" s="51"/>
      <c r="IDJ4657" s="51"/>
      <c r="IDK4657" s="51"/>
      <c r="IDL4657" s="51"/>
      <c r="IDM4657" s="51"/>
      <c r="IDN4657" s="51"/>
      <c r="IDO4657" s="51"/>
      <c r="IDP4657" s="51"/>
      <c r="IDQ4657" s="51"/>
      <c r="IDR4657" s="51"/>
      <c r="IDS4657" s="51"/>
      <c r="IDT4657" s="51"/>
      <c r="IDU4657" s="51"/>
      <c r="IDV4657" s="51"/>
      <c r="IDW4657" s="51"/>
      <c r="IDX4657" s="51"/>
      <c r="IDY4657" s="51"/>
      <c r="IDZ4657" s="51"/>
      <c r="IEA4657" s="51"/>
      <c r="IEB4657" s="51"/>
      <c r="IEC4657" s="51"/>
      <c r="IED4657" s="51"/>
      <c r="IEE4657" s="51"/>
      <c r="IEF4657" s="51"/>
      <c r="IEG4657" s="51"/>
      <c r="IEH4657" s="51"/>
      <c r="IEI4657" s="51"/>
      <c r="IEJ4657" s="51"/>
      <c r="IEK4657" s="51"/>
      <c r="IEL4657" s="51"/>
      <c r="IEM4657" s="51"/>
      <c r="IEN4657" s="51"/>
      <c r="IEO4657" s="51"/>
      <c r="IEP4657" s="51"/>
      <c r="IEQ4657" s="51"/>
      <c r="IER4657" s="51"/>
      <c r="IES4657" s="51"/>
      <c r="IET4657" s="51"/>
      <c r="IEU4657" s="51"/>
      <c r="IEV4657" s="51"/>
      <c r="IEW4657" s="51"/>
      <c r="IEX4657" s="51"/>
      <c r="IEY4657" s="51"/>
      <c r="IEZ4657" s="51"/>
      <c r="IFA4657" s="51"/>
      <c r="IFB4657" s="51"/>
      <c r="IFC4657" s="51"/>
      <c r="IFD4657" s="51"/>
      <c r="IFE4657" s="51"/>
      <c r="IFF4657" s="51"/>
      <c r="IFG4657" s="51"/>
      <c r="IFH4657" s="51"/>
      <c r="IFI4657" s="51"/>
      <c r="IFJ4657" s="51"/>
      <c r="IFK4657" s="51"/>
      <c r="IFL4657" s="51"/>
      <c r="IFM4657" s="51"/>
      <c r="IFN4657" s="51"/>
      <c r="IFO4657" s="51"/>
      <c r="IFP4657" s="51"/>
      <c r="IFQ4657" s="51"/>
      <c r="IFR4657" s="51"/>
      <c r="IFS4657" s="51"/>
      <c r="IFT4657" s="51"/>
      <c r="IFU4657" s="51"/>
      <c r="IFV4657" s="51"/>
      <c r="IFW4657" s="51"/>
      <c r="IFX4657" s="51"/>
      <c r="IFY4657" s="51"/>
      <c r="IFZ4657" s="51"/>
      <c r="IGA4657" s="51"/>
      <c r="IGB4657" s="51"/>
      <c r="IGC4657" s="51"/>
      <c r="IGD4657" s="51"/>
      <c r="IGE4657" s="51"/>
      <c r="IGF4657" s="51"/>
      <c r="IGG4657" s="51"/>
      <c r="IGH4657" s="51"/>
      <c r="IGI4657" s="51"/>
      <c r="IGJ4657" s="51"/>
      <c r="IGK4657" s="51"/>
      <c r="IGL4657" s="51"/>
      <c r="IGM4657" s="51"/>
      <c r="IGN4657" s="51"/>
      <c r="IGO4657" s="51"/>
      <c r="IGP4657" s="51"/>
      <c r="IGQ4657" s="51"/>
      <c r="IGR4657" s="51"/>
      <c r="IGS4657" s="51"/>
      <c r="IGT4657" s="51"/>
      <c r="IGU4657" s="51"/>
      <c r="IGV4657" s="51"/>
      <c r="IGW4657" s="51"/>
      <c r="IGX4657" s="51"/>
      <c r="IGY4657" s="51"/>
      <c r="IGZ4657" s="51"/>
      <c r="IHA4657" s="51"/>
      <c r="IHB4657" s="51"/>
      <c r="IHC4657" s="51"/>
      <c r="IHD4657" s="51"/>
      <c r="IHE4657" s="51"/>
      <c r="IHF4657" s="51"/>
      <c r="IHG4657" s="51"/>
      <c r="IHH4657" s="51"/>
      <c r="IHI4657" s="51"/>
      <c r="IHJ4657" s="51"/>
      <c r="IHK4657" s="51"/>
      <c r="IHL4657" s="51"/>
      <c r="IHM4657" s="51"/>
      <c r="IHN4657" s="51"/>
      <c r="IHO4657" s="51"/>
      <c r="IHP4657" s="51"/>
      <c r="IHQ4657" s="51"/>
      <c r="IHR4657" s="51"/>
      <c r="IHS4657" s="51"/>
      <c r="IHT4657" s="51"/>
      <c r="IHU4657" s="51"/>
      <c r="IHV4657" s="51"/>
      <c r="IHW4657" s="51"/>
      <c r="IHX4657" s="51"/>
      <c r="IHY4657" s="51"/>
      <c r="IHZ4657" s="51"/>
      <c r="IIA4657" s="51"/>
      <c r="IIB4657" s="51"/>
      <c r="IIC4657" s="51"/>
      <c r="IID4657" s="51"/>
      <c r="IIE4657" s="51"/>
      <c r="IIF4657" s="51"/>
      <c r="IIG4657" s="51"/>
      <c r="IIH4657" s="51"/>
      <c r="III4657" s="51"/>
      <c r="IIJ4657" s="51"/>
      <c r="IIK4657" s="51"/>
      <c r="IIL4657" s="51"/>
      <c r="IIM4657" s="51"/>
      <c r="IIN4657" s="51"/>
      <c r="IIO4657" s="51"/>
      <c r="IIP4657" s="51"/>
      <c r="IIQ4657" s="51"/>
      <c r="IIR4657" s="51"/>
      <c r="IIS4657" s="51"/>
      <c r="IIT4657" s="51"/>
      <c r="IIU4657" s="51"/>
      <c r="IIV4657" s="51"/>
      <c r="IIW4657" s="51"/>
      <c r="IIX4657" s="51"/>
      <c r="IIY4657" s="51"/>
      <c r="IIZ4657" s="51"/>
      <c r="IJA4657" s="51"/>
      <c r="IJB4657" s="51"/>
      <c r="IJC4657" s="51"/>
      <c r="IJD4657" s="51"/>
      <c r="IJE4657" s="51"/>
      <c r="IJF4657" s="51"/>
      <c r="IJG4657" s="51"/>
      <c r="IJH4657" s="51"/>
      <c r="IJI4657" s="51"/>
      <c r="IJJ4657" s="51"/>
      <c r="IJK4657" s="51"/>
      <c r="IJL4657" s="51"/>
      <c r="IJM4657" s="51"/>
      <c r="IJN4657" s="51"/>
      <c r="IJO4657" s="51"/>
      <c r="IJP4657" s="51"/>
      <c r="IJQ4657" s="51"/>
      <c r="IJR4657" s="51"/>
      <c r="IJS4657" s="51"/>
      <c r="IJT4657" s="51"/>
      <c r="IJU4657" s="51"/>
      <c r="IJV4657" s="51"/>
      <c r="IJW4657" s="51"/>
      <c r="IJX4657" s="51"/>
      <c r="IJY4657" s="51"/>
      <c r="IJZ4657" s="51"/>
      <c r="IKA4657" s="51"/>
      <c r="IKB4657" s="51"/>
      <c r="IKC4657" s="51"/>
      <c r="IKD4657" s="51"/>
      <c r="IKE4657" s="51"/>
      <c r="IKF4657" s="51"/>
      <c r="IKG4657" s="51"/>
      <c r="IKH4657" s="51"/>
      <c r="IKI4657" s="51"/>
      <c r="IKJ4657" s="51"/>
      <c r="IKK4657" s="51"/>
      <c r="IKL4657" s="51"/>
      <c r="IKM4657" s="51"/>
      <c r="IKN4657" s="51"/>
      <c r="IKO4657" s="51"/>
      <c r="IKP4657" s="51"/>
      <c r="IKQ4657" s="51"/>
      <c r="IKR4657" s="51"/>
      <c r="IKS4657" s="51"/>
      <c r="IKT4657" s="51"/>
      <c r="IKU4657" s="51"/>
      <c r="IKV4657" s="51"/>
      <c r="IKW4657" s="51"/>
      <c r="IKX4657" s="51"/>
      <c r="IKY4657" s="51"/>
      <c r="IKZ4657" s="51"/>
      <c r="ILA4657" s="51"/>
      <c r="ILB4657" s="51"/>
      <c r="ILC4657" s="51"/>
      <c r="ILD4657" s="51"/>
      <c r="ILE4657" s="51"/>
      <c r="ILF4657" s="51"/>
      <c r="ILG4657" s="51"/>
      <c r="ILH4657" s="51"/>
      <c r="ILI4657" s="51"/>
      <c r="ILJ4657" s="51"/>
      <c r="ILK4657" s="51"/>
      <c r="ILL4657" s="51"/>
      <c r="ILM4657" s="51"/>
      <c r="ILN4657" s="51"/>
      <c r="ILO4657" s="51"/>
      <c r="ILP4657" s="51"/>
      <c r="ILQ4657" s="51"/>
      <c r="ILR4657" s="51"/>
      <c r="ILS4657" s="51"/>
      <c r="ILT4657" s="51"/>
      <c r="ILU4657" s="51"/>
      <c r="ILV4657" s="51"/>
      <c r="ILW4657" s="51"/>
      <c r="ILX4657" s="51"/>
      <c r="ILY4657" s="51"/>
      <c r="ILZ4657" s="51"/>
      <c r="IMA4657" s="51"/>
      <c r="IMB4657" s="51"/>
      <c r="IMC4657" s="51"/>
      <c r="IMD4657" s="51"/>
      <c r="IME4657" s="51"/>
      <c r="IMF4657" s="51"/>
      <c r="IMG4657" s="51"/>
      <c r="IMH4657" s="51"/>
      <c r="IMI4657" s="51"/>
      <c r="IMJ4657" s="51"/>
      <c r="IMK4657" s="51"/>
      <c r="IML4657" s="51"/>
      <c r="IMM4657" s="51"/>
      <c r="IMN4657" s="51"/>
      <c r="IMO4657" s="51"/>
      <c r="IMP4657" s="51"/>
      <c r="IMQ4657" s="51"/>
      <c r="IMR4657" s="51"/>
      <c r="IMS4657" s="51"/>
      <c r="IMT4657" s="51"/>
      <c r="IMU4657" s="51"/>
      <c r="IMV4657" s="51"/>
      <c r="IMW4657" s="51"/>
      <c r="IMX4657" s="51"/>
      <c r="IMY4657" s="51"/>
      <c r="IMZ4657" s="51"/>
      <c r="INA4657" s="51"/>
      <c r="INB4657" s="51"/>
      <c r="INC4657" s="51"/>
      <c r="IND4657" s="51"/>
      <c r="INE4657" s="51"/>
      <c r="INF4657" s="51"/>
      <c r="ING4657" s="51"/>
      <c r="INH4657" s="51"/>
      <c r="INI4657" s="51"/>
      <c r="INJ4657" s="51"/>
      <c r="INK4657" s="51"/>
      <c r="INL4657" s="51"/>
      <c r="INM4657" s="51"/>
      <c r="INN4657" s="51"/>
      <c r="INO4657" s="51"/>
      <c r="INP4657" s="51"/>
      <c r="INQ4657" s="51"/>
      <c r="INR4657" s="51"/>
      <c r="INS4657" s="51"/>
      <c r="INT4657" s="51"/>
      <c r="INU4657" s="51"/>
      <c r="INV4657" s="51"/>
      <c r="INW4657" s="51"/>
      <c r="INX4657" s="51"/>
      <c r="INY4657" s="51"/>
      <c r="INZ4657" s="51"/>
      <c r="IOA4657" s="51"/>
      <c r="IOB4657" s="51"/>
      <c r="IOC4657" s="51"/>
      <c r="IOD4657" s="51"/>
      <c r="IOE4657" s="51"/>
      <c r="IOF4657" s="51"/>
      <c r="IOG4657" s="51"/>
      <c r="IOH4657" s="51"/>
      <c r="IOI4657" s="51"/>
      <c r="IOJ4657" s="51"/>
      <c r="IOK4657" s="51"/>
      <c r="IOL4657" s="51"/>
      <c r="IOM4657" s="51"/>
      <c r="ION4657" s="51"/>
      <c r="IOO4657" s="51"/>
      <c r="IOP4657" s="51"/>
      <c r="IOQ4657" s="51"/>
      <c r="IOR4657" s="51"/>
      <c r="IOS4657" s="51"/>
      <c r="IOT4657" s="51"/>
      <c r="IOU4657" s="51"/>
      <c r="IOV4657" s="51"/>
      <c r="IOW4657" s="51"/>
      <c r="IOX4657" s="51"/>
      <c r="IOY4657" s="51"/>
      <c r="IOZ4657" s="51"/>
      <c r="IPA4657" s="51"/>
      <c r="IPB4657" s="51"/>
      <c r="IPC4657" s="51"/>
      <c r="IPD4657" s="51"/>
      <c r="IPE4657" s="51"/>
      <c r="IPF4657" s="51"/>
      <c r="IPG4657" s="51"/>
      <c r="IPH4657" s="51"/>
      <c r="IPI4657" s="51"/>
      <c r="IPJ4657" s="51"/>
      <c r="IPK4657" s="51"/>
      <c r="IPL4657" s="51"/>
      <c r="IPM4657" s="51"/>
      <c r="IPN4657" s="51"/>
      <c r="IPO4657" s="51"/>
      <c r="IPP4657" s="51"/>
      <c r="IPQ4657" s="51"/>
      <c r="IPR4657" s="51"/>
      <c r="IPS4657" s="51"/>
      <c r="IPT4657" s="51"/>
      <c r="IPU4657" s="51"/>
      <c r="IPV4657" s="51"/>
      <c r="IPW4657" s="51"/>
      <c r="IPX4657" s="51"/>
      <c r="IPY4657" s="51"/>
      <c r="IPZ4657" s="51"/>
      <c r="IQA4657" s="51"/>
      <c r="IQB4657" s="51"/>
      <c r="IQC4657" s="51"/>
      <c r="IQD4657" s="51"/>
      <c r="IQE4657" s="51"/>
      <c r="IQF4657" s="51"/>
      <c r="IQG4657" s="51"/>
      <c r="IQH4657" s="51"/>
      <c r="IQI4657" s="51"/>
      <c r="IQJ4657" s="51"/>
      <c r="IQK4657" s="51"/>
      <c r="IQL4657" s="51"/>
      <c r="IQM4657" s="51"/>
      <c r="IQN4657" s="51"/>
      <c r="IQO4657" s="51"/>
      <c r="IQP4657" s="51"/>
      <c r="IQQ4657" s="51"/>
      <c r="IQR4657" s="51"/>
      <c r="IQS4657" s="51"/>
      <c r="IQT4657" s="51"/>
      <c r="IQU4657" s="51"/>
      <c r="IQV4657" s="51"/>
      <c r="IQW4657" s="51"/>
      <c r="IQX4657" s="51"/>
      <c r="IQY4657" s="51"/>
      <c r="IQZ4657" s="51"/>
      <c r="IRA4657" s="51"/>
      <c r="IRB4657" s="51"/>
      <c r="IRC4657" s="51"/>
      <c r="IRD4657" s="51"/>
      <c r="IRE4657" s="51"/>
      <c r="IRF4657" s="51"/>
      <c r="IRG4657" s="51"/>
      <c r="IRH4657" s="51"/>
      <c r="IRI4657" s="51"/>
      <c r="IRJ4657" s="51"/>
      <c r="IRK4657" s="51"/>
      <c r="IRL4657" s="51"/>
      <c r="IRM4657" s="51"/>
      <c r="IRN4657" s="51"/>
      <c r="IRO4657" s="51"/>
      <c r="IRP4657" s="51"/>
      <c r="IRQ4657" s="51"/>
      <c r="IRR4657" s="51"/>
      <c r="IRS4657" s="51"/>
      <c r="IRT4657" s="51"/>
      <c r="IRU4657" s="51"/>
      <c r="IRV4657" s="51"/>
      <c r="IRW4657" s="51"/>
      <c r="IRX4657" s="51"/>
      <c r="IRY4657" s="51"/>
      <c r="IRZ4657" s="51"/>
      <c r="ISA4657" s="51"/>
      <c r="ISB4657" s="51"/>
      <c r="ISC4657" s="51"/>
      <c r="ISD4657" s="51"/>
      <c r="ISE4657" s="51"/>
      <c r="ISF4657" s="51"/>
      <c r="ISG4657" s="51"/>
      <c r="ISH4657" s="51"/>
      <c r="ISI4657" s="51"/>
      <c r="ISJ4657" s="51"/>
      <c r="ISK4657" s="51"/>
      <c r="ISL4657" s="51"/>
      <c r="ISM4657" s="51"/>
      <c r="ISN4657" s="51"/>
      <c r="ISO4657" s="51"/>
      <c r="ISP4657" s="51"/>
      <c r="ISQ4657" s="51"/>
      <c r="ISR4657" s="51"/>
      <c r="ISS4657" s="51"/>
      <c r="IST4657" s="51"/>
      <c r="ISU4657" s="51"/>
      <c r="ISV4657" s="51"/>
      <c r="ISW4657" s="51"/>
      <c r="ISX4657" s="51"/>
      <c r="ISY4657" s="51"/>
      <c r="ISZ4657" s="51"/>
      <c r="ITA4657" s="51"/>
      <c r="ITB4657" s="51"/>
      <c r="ITC4657" s="51"/>
      <c r="ITD4657" s="51"/>
      <c r="ITE4657" s="51"/>
      <c r="ITF4657" s="51"/>
      <c r="ITG4657" s="51"/>
      <c r="ITH4657" s="51"/>
      <c r="ITI4657" s="51"/>
      <c r="ITJ4657" s="51"/>
      <c r="ITK4657" s="51"/>
      <c r="ITL4657" s="51"/>
      <c r="ITM4657" s="51"/>
      <c r="ITN4657" s="51"/>
      <c r="ITO4657" s="51"/>
      <c r="ITP4657" s="51"/>
      <c r="ITQ4657" s="51"/>
      <c r="ITR4657" s="51"/>
      <c r="ITS4657" s="51"/>
      <c r="ITT4657" s="51"/>
      <c r="ITU4657" s="51"/>
      <c r="ITV4657" s="51"/>
      <c r="ITW4657" s="51"/>
      <c r="ITX4657" s="51"/>
      <c r="ITY4657" s="51"/>
      <c r="ITZ4657" s="51"/>
      <c r="IUA4657" s="51"/>
      <c r="IUB4657" s="51"/>
      <c r="IUC4657" s="51"/>
      <c r="IUD4657" s="51"/>
      <c r="IUE4657" s="51"/>
      <c r="IUF4657" s="51"/>
      <c r="IUG4657" s="51"/>
      <c r="IUH4657" s="51"/>
      <c r="IUI4657" s="51"/>
      <c r="IUJ4657" s="51"/>
      <c r="IUK4657" s="51"/>
      <c r="IUL4657" s="51"/>
      <c r="IUM4657" s="51"/>
      <c r="IUN4657" s="51"/>
      <c r="IUO4657" s="51"/>
      <c r="IUP4657" s="51"/>
      <c r="IUQ4657" s="51"/>
      <c r="IUR4657" s="51"/>
      <c r="IUS4657" s="51"/>
      <c r="IUT4657" s="51"/>
      <c r="IUU4657" s="51"/>
      <c r="IUV4657" s="51"/>
      <c r="IUW4657" s="51"/>
      <c r="IUX4657" s="51"/>
      <c r="IUY4657" s="51"/>
      <c r="IUZ4657" s="51"/>
      <c r="IVA4657" s="51"/>
      <c r="IVB4657" s="51"/>
      <c r="IVC4657" s="51"/>
      <c r="IVD4657" s="51"/>
      <c r="IVE4657" s="51"/>
      <c r="IVF4657" s="51"/>
      <c r="IVG4657" s="51"/>
      <c r="IVH4657" s="51"/>
      <c r="IVI4657" s="51"/>
      <c r="IVJ4657" s="51"/>
      <c r="IVK4657" s="51"/>
      <c r="IVL4657" s="51"/>
      <c r="IVM4657" s="51"/>
      <c r="IVN4657" s="51"/>
      <c r="IVO4657" s="51"/>
      <c r="IVP4657" s="51"/>
      <c r="IVQ4657" s="51"/>
      <c r="IVR4657" s="51"/>
      <c r="IVS4657" s="51"/>
      <c r="IVT4657" s="51"/>
      <c r="IVU4657" s="51"/>
      <c r="IVV4657" s="51"/>
      <c r="IVW4657" s="51"/>
      <c r="IVX4657" s="51"/>
      <c r="IVY4657" s="51"/>
      <c r="IVZ4657" s="51"/>
      <c r="IWA4657" s="51"/>
      <c r="IWB4657" s="51"/>
      <c r="IWC4657" s="51"/>
      <c r="IWD4657" s="51"/>
      <c r="IWE4657" s="51"/>
      <c r="IWF4657" s="51"/>
      <c r="IWG4657" s="51"/>
      <c r="IWH4657" s="51"/>
      <c r="IWI4657" s="51"/>
      <c r="IWJ4657" s="51"/>
      <c r="IWK4657" s="51"/>
      <c r="IWL4657" s="51"/>
      <c r="IWM4657" s="51"/>
      <c r="IWN4657" s="51"/>
      <c r="IWO4657" s="51"/>
      <c r="IWP4657" s="51"/>
      <c r="IWQ4657" s="51"/>
      <c r="IWR4657" s="51"/>
      <c r="IWS4657" s="51"/>
      <c r="IWT4657" s="51"/>
      <c r="IWU4657" s="51"/>
      <c r="IWV4657" s="51"/>
      <c r="IWW4657" s="51"/>
      <c r="IWX4657" s="51"/>
      <c r="IWY4657" s="51"/>
      <c r="IWZ4657" s="51"/>
      <c r="IXA4657" s="51"/>
      <c r="IXB4657" s="51"/>
      <c r="IXC4657" s="51"/>
      <c r="IXD4657" s="51"/>
      <c r="IXE4657" s="51"/>
      <c r="IXF4657" s="51"/>
      <c r="IXG4657" s="51"/>
      <c r="IXH4657" s="51"/>
      <c r="IXI4657" s="51"/>
      <c r="IXJ4657" s="51"/>
      <c r="IXK4657" s="51"/>
      <c r="IXL4657" s="51"/>
      <c r="IXM4657" s="51"/>
      <c r="IXN4657" s="51"/>
      <c r="IXO4657" s="51"/>
      <c r="IXP4657" s="51"/>
      <c r="IXQ4657" s="51"/>
      <c r="IXR4657" s="51"/>
      <c r="IXS4657" s="51"/>
      <c r="IXT4657" s="51"/>
      <c r="IXU4657" s="51"/>
      <c r="IXV4657" s="51"/>
      <c r="IXW4657" s="51"/>
      <c r="IXX4657" s="51"/>
      <c r="IXY4657" s="51"/>
      <c r="IXZ4657" s="51"/>
      <c r="IYA4657" s="51"/>
      <c r="IYB4657" s="51"/>
      <c r="IYC4657" s="51"/>
      <c r="IYD4657" s="51"/>
      <c r="IYE4657" s="51"/>
      <c r="IYF4657" s="51"/>
      <c r="IYG4657" s="51"/>
      <c r="IYH4657" s="51"/>
      <c r="IYI4657" s="51"/>
      <c r="IYJ4657" s="51"/>
      <c r="IYK4657" s="51"/>
      <c r="IYL4657" s="51"/>
      <c r="IYM4657" s="51"/>
      <c r="IYN4657" s="51"/>
      <c r="IYO4657" s="51"/>
      <c r="IYP4657" s="51"/>
      <c r="IYQ4657" s="51"/>
      <c r="IYR4657" s="51"/>
      <c r="IYS4657" s="51"/>
      <c r="IYT4657" s="51"/>
      <c r="IYU4657" s="51"/>
      <c r="IYV4657" s="51"/>
      <c r="IYW4657" s="51"/>
      <c r="IYX4657" s="51"/>
      <c r="IYY4657" s="51"/>
      <c r="IYZ4657" s="51"/>
      <c r="IZA4657" s="51"/>
      <c r="IZB4657" s="51"/>
      <c r="IZC4657" s="51"/>
      <c r="IZD4657" s="51"/>
      <c r="IZE4657" s="51"/>
      <c r="IZF4657" s="51"/>
      <c r="IZG4657" s="51"/>
      <c r="IZH4657" s="51"/>
      <c r="IZI4657" s="51"/>
      <c r="IZJ4657" s="51"/>
      <c r="IZK4657" s="51"/>
      <c r="IZL4657" s="51"/>
      <c r="IZM4657" s="51"/>
      <c r="IZN4657" s="51"/>
      <c r="IZO4657" s="51"/>
      <c r="IZP4657" s="51"/>
      <c r="IZQ4657" s="51"/>
      <c r="IZR4657" s="51"/>
      <c r="IZS4657" s="51"/>
      <c r="IZT4657" s="51"/>
      <c r="IZU4657" s="51"/>
      <c r="IZV4657" s="51"/>
      <c r="IZW4657" s="51"/>
      <c r="IZX4657" s="51"/>
      <c r="IZY4657" s="51"/>
      <c r="IZZ4657" s="51"/>
      <c r="JAA4657" s="51"/>
      <c r="JAB4657" s="51"/>
      <c r="JAC4657" s="51"/>
      <c r="JAD4657" s="51"/>
      <c r="JAE4657" s="51"/>
      <c r="JAF4657" s="51"/>
      <c r="JAG4657" s="51"/>
      <c r="JAH4657" s="51"/>
      <c r="JAI4657" s="51"/>
      <c r="JAJ4657" s="51"/>
      <c r="JAK4657" s="51"/>
      <c r="JAL4657" s="51"/>
      <c r="JAM4657" s="51"/>
      <c r="JAN4657" s="51"/>
      <c r="JAO4657" s="51"/>
      <c r="JAP4657" s="51"/>
      <c r="JAQ4657" s="51"/>
      <c r="JAR4657" s="51"/>
      <c r="JAS4657" s="51"/>
      <c r="JAT4657" s="51"/>
      <c r="JAU4657" s="51"/>
      <c r="JAV4657" s="51"/>
      <c r="JAW4657" s="51"/>
      <c r="JAX4657" s="51"/>
      <c r="JAY4657" s="51"/>
      <c r="JAZ4657" s="51"/>
      <c r="JBA4657" s="51"/>
      <c r="JBB4657" s="51"/>
      <c r="JBC4657" s="51"/>
      <c r="JBD4657" s="51"/>
      <c r="JBE4657" s="51"/>
      <c r="JBF4657" s="51"/>
      <c r="JBG4657" s="51"/>
      <c r="JBH4657" s="51"/>
      <c r="JBI4657" s="51"/>
      <c r="JBJ4657" s="51"/>
      <c r="JBK4657" s="51"/>
      <c r="JBL4657" s="51"/>
      <c r="JBM4657" s="51"/>
      <c r="JBN4657" s="51"/>
      <c r="JBO4657" s="51"/>
      <c r="JBP4657" s="51"/>
      <c r="JBQ4657" s="51"/>
      <c r="JBR4657" s="51"/>
      <c r="JBS4657" s="51"/>
      <c r="JBT4657" s="51"/>
      <c r="JBU4657" s="51"/>
      <c r="JBV4657" s="51"/>
      <c r="JBW4657" s="51"/>
      <c r="JBX4657" s="51"/>
      <c r="JBY4657" s="51"/>
      <c r="JBZ4657" s="51"/>
      <c r="JCA4657" s="51"/>
      <c r="JCB4657" s="51"/>
      <c r="JCC4657" s="51"/>
      <c r="JCD4657" s="51"/>
      <c r="JCE4657" s="51"/>
      <c r="JCF4657" s="51"/>
      <c r="JCG4657" s="51"/>
      <c r="JCH4657" s="51"/>
      <c r="JCI4657" s="51"/>
      <c r="JCJ4657" s="51"/>
      <c r="JCK4657" s="51"/>
      <c r="JCL4657" s="51"/>
      <c r="JCM4657" s="51"/>
      <c r="JCN4657" s="51"/>
      <c r="JCO4657" s="51"/>
      <c r="JCP4657" s="51"/>
      <c r="JCQ4657" s="51"/>
      <c r="JCR4657" s="51"/>
      <c r="JCS4657" s="51"/>
      <c r="JCT4657" s="51"/>
      <c r="JCU4657" s="51"/>
      <c r="JCV4657" s="51"/>
      <c r="JCW4657" s="51"/>
      <c r="JCX4657" s="51"/>
      <c r="JCY4657" s="51"/>
      <c r="JCZ4657" s="51"/>
      <c r="JDA4657" s="51"/>
      <c r="JDB4657" s="51"/>
      <c r="JDC4657" s="51"/>
      <c r="JDD4657" s="51"/>
      <c r="JDE4657" s="51"/>
      <c r="JDF4657" s="51"/>
      <c r="JDG4657" s="51"/>
      <c r="JDH4657" s="51"/>
      <c r="JDI4657" s="51"/>
      <c r="JDJ4657" s="51"/>
      <c r="JDK4657" s="51"/>
      <c r="JDL4657" s="51"/>
      <c r="JDM4657" s="51"/>
      <c r="JDN4657" s="51"/>
      <c r="JDO4657" s="51"/>
      <c r="JDP4657" s="51"/>
      <c r="JDQ4657" s="51"/>
      <c r="JDR4657" s="51"/>
      <c r="JDS4657" s="51"/>
      <c r="JDT4657" s="51"/>
      <c r="JDU4657" s="51"/>
      <c r="JDV4657" s="51"/>
      <c r="JDW4657" s="51"/>
      <c r="JDX4657" s="51"/>
      <c r="JDY4657" s="51"/>
      <c r="JDZ4657" s="51"/>
      <c r="JEA4657" s="51"/>
      <c r="JEB4657" s="51"/>
      <c r="JEC4657" s="51"/>
      <c r="JED4657" s="51"/>
      <c r="JEE4657" s="51"/>
      <c r="JEF4657" s="51"/>
      <c r="JEG4657" s="51"/>
      <c r="JEH4657" s="51"/>
      <c r="JEI4657" s="51"/>
      <c r="JEJ4657" s="51"/>
      <c r="JEK4657" s="51"/>
      <c r="JEL4657" s="51"/>
      <c r="JEM4657" s="51"/>
      <c r="JEN4657" s="51"/>
      <c r="JEO4657" s="51"/>
      <c r="JEP4657" s="51"/>
      <c r="JEQ4657" s="51"/>
      <c r="JER4657" s="51"/>
      <c r="JES4657" s="51"/>
      <c r="JET4657" s="51"/>
      <c r="JEU4657" s="51"/>
      <c r="JEV4657" s="51"/>
      <c r="JEW4657" s="51"/>
      <c r="JEX4657" s="51"/>
      <c r="JEY4657" s="51"/>
      <c r="JEZ4657" s="51"/>
      <c r="JFA4657" s="51"/>
      <c r="JFB4657" s="51"/>
      <c r="JFC4657" s="51"/>
      <c r="JFD4657" s="51"/>
      <c r="JFE4657" s="51"/>
      <c r="JFF4657" s="51"/>
      <c r="JFG4657" s="51"/>
      <c r="JFH4657" s="51"/>
      <c r="JFI4657" s="51"/>
      <c r="JFJ4657" s="51"/>
      <c r="JFK4657" s="51"/>
      <c r="JFL4657" s="51"/>
      <c r="JFM4657" s="51"/>
      <c r="JFN4657" s="51"/>
      <c r="JFO4657" s="51"/>
      <c r="JFP4657" s="51"/>
      <c r="JFQ4657" s="51"/>
      <c r="JFR4657" s="51"/>
      <c r="JFS4657" s="51"/>
      <c r="JFT4657" s="51"/>
      <c r="JFU4657" s="51"/>
      <c r="JFV4657" s="51"/>
      <c r="JFW4657" s="51"/>
      <c r="JFX4657" s="51"/>
      <c r="JFY4657" s="51"/>
      <c r="JFZ4657" s="51"/>
      <c r="JGA4657" s="51"/>
      <c r="JGB4657" s="51"/>
      <c r="JGC4657" s="51"/>
      <c r="JGD4657" s="51"/>
      <c r="JGE4657" s="51"/>
      <c r="JGF4657" s="51"/>
      <c r="JGG4657" s="51"/>
      <c r="JGH4657" s="51"/>
      <c r="JGI4657" s="51"/>
      <c r="JGJ4657" s="51"/>
      <c r="JGK4657" s="51"/>
      <c r="JGL4657" s="51"/>
      <c r="JGM4657" s="51"/>
      <c r="JGN4657" s="51"/>
      <c r="JGO4657" s="51"/>
      <c r="JGP4657" s="51"/>
      <c r="JGQ4657" s="51"/>
      <c r="JGR4657" s="51"/>
      <c r="JGS4657" s="51"/>
      <c r="JGT4657" s="51"/>
      <c r="JGU4657" s="51"/>
      <c r="JGV4657" s="51"/>
      <c r="JGW4657" s="51"/>
      <c r="JGX4657" s="51"/>
      <c r="JGY4657" s="51"/>
      <c r="JGZ4657" s="51"/>
      <c r="JHA4657" s="51"/>
      <c r="JHB4657" s="51"/>
      <c r="JHC4657" s="51"/>
      <c r="JHD4657" s="51"/>
      <c r="JHE4657" s="51"/>
      <c r="JHF4657" s="51"/>
      <c r="JHG4657" s="51"/>
      <c r="JHH4657" s="51"/>
      <c r="JHI4657" s="51"/>
      <c r="JHJ4657" s="51"/>
      <c r="JHK4657" s="51"/>
      <c r="JHL4657" s="51"/>
      <c r="JHM4657" s="51"/>
      <c r="JHN4657" s="51"/>
      <c r="JHO4657" s="51"/>
      <c r="JHP4657" s="51"/>
      <c r="JHQ4657" s="51"/>
      <c r="JHR4657" s="51"/>
      <c r="JHS4657" s="51"/>
      <c r="JHT4657" s="51"/>
      <c r="JHU4657" s="51"/>
      <c r="JHV4657" s="51"/>
      <c r="JHW4657" s="51"/>
      <c r="JHX4657" s="51"/>
      <c r="JHY4657" s="51"/>
      <c r="JHZ4657" s="51"/>
      <c r="JIA4657" s="51"/>
      <c r="JIB4657" s="51"/>
      <c r="JIC4657" s="51"/>
      <c r="JID4657" s="51"/>
      <c r="JIE4657" s="51"/>
      <c r="JIF4657" s="51"/>
      <c r="JIG4657" s="51"/>
      <c r="JIH4657" s="51"/>
      <c r="JII4657" s="51"/>
      <c r="JIJ4657" s="51"/>
      <c r="JIK4657" s="51"/>
      <c r="JIL4657" s="51"/>
      <c r="JIM4657" s="51"/>
      <c r="JIN4657" s="51"/>
      <c r="JIO4657" s="51"/>
      <c r="JIP4657" s="51"/>
      <c r="JIQ4657" s="51"/>
      <c r="JIR4657" s="51"/>
      <c r="JIS4657" s="51"/>
      <c r="JIT4657" s="51"/>
      <c r="JIU4657" s="51"/>
      <c r="JIV4657" s="51"/>
      <c r="JIW4657" s="51"/>
      <c r="JIX4657" s="51"/>
      <c r="JIY4657" s="51"/>
      <c r="JIZ4657" s="51"/>
      <c r="JJA4657" s="51"/>
      <c r="JJB4657" s="51"/>
      <c r="JJC4657" s="51"/>
      <c r="JJD4657" s="51"/>
      <c r="JJE4657" s="51"/>
      <c r="JJF4657" s="51"/>
      <c r="JJG4657" s="51"/>
      <c r="JJH4657" s="51"/>
      <c r="JJI4657" s="51"/>
      <c r="JJJ4657" s="51"/>
      <c r="JJK4657" s="51"/>
      <c r="JJL4657" s="51"/>
      <c r="JJM4657" s="51"/>
      <c r="JJN4657" s="51"/>
      <c r="JJO4657" s="51"/>
      <c r="JJP4657" s="51"/>
      <c r="JJQ4657" s="51"/>
      <c r="JJR4657" s="51"/>
      <c r="JJS4657" s="51"/>
      <c r="JJT4657" s="51"/>
      <c r="JJU4657" s="51"/>
      <c r="JJV4657" s="51"/>
      <c r="JJW4657" s="51"/>
      <c r="JJX4657" s="51"/>
      <c r="JJY4657" s="51"/>
      <c r="JJZ4657" s="51"/>
      <c r="JKA4657" s="51"/>
      <c r="JKB4657" s="51"/>
      <c r="JKC4657" s="51"/>
      <c r="JKD4657" s="51"/>
      <c r="JKE4657" s="51"/>
      <c r="JKF4657" s="51"/>
      <c r="JKG4657" s="51"/>
      <c r="JKH4657" s="51"/>
      <c r="JKI4657" s="51"/>
      <c r="JKJ4657" s="51"/>
      <c r="JKK4657" s="51"/>
      <c r="JKL4657" s="51"/>
      <c r="JKM4657" s="51"/>
      <c r="JKN4657" s="51"/>
      <c r="JKO4657" s="51"/>
      <c r="JKP4657" s="51"/>
      <c r="JKQ4657" s="51"/>
      <c r="JKR4657" s="51"/>
      <c r="JKS4657" s="51"/>
      <c r="JKT4657" s="51"/>
      <c r="JKU4657" s="51"/>
      <c r="JKV4657" s="51"/>
      <c r="JKW4657" s="51"/>
      <c r="JKX4657" s="51"/>
      <c r="JKY4657" s="51"/>
      <c r="JKZ4657" s="51"/>
      <c r="JLA4657" s="51"/>
      <c r="JLB4657" s="51"/>
      <c r="JLC4657" s="51"/>
      <c r="JLD4657" s="51"/>
      <c r="JLE4657" s="51"/>
      <c r="JLF4657" s="51"/>
      <c r="JLG4657" s="51"/>
      <c r="JLH4657" s="51"/>
      <c r="JLI4657" s="51"/>
      <c r="JLJ4657" s="51"/>
      <c r="JLK4657" s="51"/>
      <c r="JLL4657" s="51"/>
      <c r="JLM4657" s="51"/>
      <c r="JLN4657" s="51"/>
      <c r="JLO4657" s="51"/>
      <c r="JLP4657" s="51"/>
      <c r="JLQ4657" s="51"/>
      <c r="JLR4657" s="51"/>
      <c r="JLS4657" s="51"/>
      <c r="JLT4657" s="51"/>
      <c r="JLU4657" s="51"/>
      <c r="JLV4657" s="51"/>
      <c r="JLW4657" s="51"/>
      <c r="JLX4657" s="51"/>
      <c r="JLY4657" s="51"/>
      <c r="JLZ4657" s="51"/>
      <c r="JMA4657" s="51"/>
      <c r="JMB4657" s="51"/>
      <c r="JMC4657" s="51"/>
      <c r="JMD4657" s="51"/>
      <c r="JME4657" s="51"/>
      <c r="JMF4657" s="51"/>
      <c r="JMG4657" s="51"/>
      <c r="JMH4657" s="51"/>
      <c r="JMI4657" s="51"/>
      <c r="JMJ4657" s="51"/>
      <c r="JMK4657" s="51"/>
      <c r="JML4657" s="51"/>
      <c r="JMM4657" s="51"/>
      <c r="JMN4657" s="51"/>
      <c r="JMO4657" s="51"/>
      <c r="JMP4657" s="51"/>
      <c r="JMQ4657" s="51"/>
      <c r="JMR4657" s="51"/>
      <c r="JMS4657" s="51"/>
      <c r="JMT4657" s="51"/>
      <c r="JMU4657" s="51"/>
      <c r="JMV4657" s="51"/>
      <c r="JMW4657" s="51"/>
      <c r="JMX4657" s="51"/>
      <c r="JMY4657" s="51"/>
      <c r="JMZ4657" s="51"/>
      <c r="JNA4657" s="51"/>
      <c r="JNB4657" s="51"/>
      <c r="JNC4657" s="51"/>
      <c r="JND4657" s="51"/>
      <c r="JNE4657" s="51"/>
      <c r="JNF4657" s="51"/>
      <c r="JNG4657" s="51"/>
      <c r="JNH4657" s="51"/>
      <c r="JNI4657" s="51"/>
      <c r="JNJ4657" s="51"/>
      <c r="JNK4657" s="51"/>
      <c r="JNL4657" s="51"/>
      <c r="JNM4657" s="51"/>
      <c r="JNN4657" s="51"/>
      <c r="JNO4657" s="51"/>
      <c r="JNP4657" s="51"/>
      <c r="JNQ4657" s="51"/>
      <c r="JNR4657" s="51"/>
      <c r="JNS4657" s="51"/>
      <c r="JNT4657" s="51"/>
      <c r="JNU4657" s="51"/>
      <c r="JNV4657" s="51"/>
      <c r="JNW4657" s="51"/>
      <c r="JNX4657" s="51"/>
      <c r="JNY4657" s="51"/>
      <c r="JNZ4657" s="51"/>
      <c r="JOA4657" s="51"/>
      <c r="JOB4657" s="51"/>
      <c r="JOC4657" s="51"/>
      <c r="JOD4657" s="51"/>
      <c r="JOE4657" s="51"/>
      <c r="JOF4657" s="51"/>
      <c r="JOG4657" s="51"/>
      <c r="JOH4657" s="51"/>
      <c r="JOI4657" s="51"/>
      <c r="JOJ4657" s="51"/>
      <c r="JOK4657" s="51"/>
      <c r="JOL4657" s="51"/>
      <c r="JOM4657" s="51"/>
      <c r="JON4657" s="51"/>
      <c r="JOO4657" s="51"/>
      <c r="JOP4657" s="51"/>
      <c r="JOQ4657" s="51"/>
      <c r="JOR4657" s="51"/>
      <c r="JOS4657" s="51"/>
      <c r="JOT4657" s="51"/>
      <c r="JOU4657" s="51"/>
      <c r="JOV4657" s="51"/>
      <c r="JOW4657" s="51"/>
      <c r="JOX4657" s="51"/>
      <c r="JOY4657" s="51"/>
      <c r="JOZ4657" s="51"/>
      <c r="JPA4657" s="51"/>
      <c r="JPB4657" s="51"/>
      <c r="JPC4657" s="51"/>
      <c r="JPD4657" s="51"/>
      <c r="JPE4657" s="51"/>
      <c r="JPF4657" s="51"/>
      <c r="JPG4657" s="51"/>
      <c r="JPH4657" s="51"/>
      <c r="JPI4657" s="51"/>
      <c r="JPJ4657" s="51"/>
      <c r="JPK4657" s="51"/>
      <c r="JPL4657" s="51"/>
      <c r="JPM4657" s="51"/>
      <c r="JPN4657" s="51"/>
      <c r="JPO4657" s="51"/>
      <c r="JPP4657" s="51"/>
      <c r="JPQ4657" s="51"/>
      <c r="JPR4657" s="51"/>
      <c r="JPS4657" s="51"/>
      <c r="JPT4657" s="51"/>
      <c r="JPU4657" s="51"/>
      <c r="JPV4657" s="51"/>
      <c r="JPW4657" s="51"/>
      <c r="JPX4657" s="51"/>
      <c r="JPY4657" s="51"/>
      <c r="JPZ4657" s="51"/>
      <c r="JQA4657" s="51"/>
      <c r="JQB4657" s="51"/>
      <c r="JQC4657" s="51"/>
      <c r="JQD4657" s="51"/>
      <c r="JQE4657" s="51"/>
      <c r="JQF4657" s="51"/>
      <c r="JQG4657" s="51"/>
      <c r="JQH4657" s="51"/>
      <c r="JQI4657" s="51"/>
      <c r="JQJ4657" s="51"/>
      <c r="JQK4657" s="51"/>
      <c r="JQL4657" s="51"/>
      <c r="JQM4657" s="51"/>
      <c r="JQN4657" s="51"/>
      <c r="JQO4657" s="51"/>
      <c r="JQP4657" s="51"/>
      <c r="JQQ4657" s="51"/>
      <c r="JQR4657" s="51"/>
      <c r="JQS4657" s="51"/>
      <c r="JQT4657" s="51"/>
      <c r="JQU4657" s="51"/>
      <c r="JQV4657" s="51"/>
      <c r="JQW4657" s="51"/>
      <c r="JQX4657" s="51"/>
      <c r="JQY4657" s="51"/>
      <c r="JQZ4657" s="51"/>
      <c r="JRA4657" s="51"/>
      <c r="JRB4657" s="51"/>
      <c r="JRC4657" s="51"/>
      <c r="JRD4657" s="51"/>
      <c r="JRE4657" s="51"/>
      <c r="JRF4657" s="51"/>
      <c r="JRG4657" s="51"/>
      <c r="JRH4657" s="51"/>
      <c r="JRI4657" s="51"/>
      <c r="JRJ4657" s="51"/>
      <c r="JRK4657" s="51"/>
      <c r="JRL4657" s="51"/>
      <c r="JRM4657" s="51"/>
      <c r="JRN4657" s="51"/>
      <c r="JRO4657" s="51"/>
      <c r="JRP4657" s="51"/>
      <c r="JRQ4657" s="51"/>
      <c r="JRR4657" s="51"/>
      <c r="JRS4657" s="51"/>
      <c r="JRT4657" s="51"/>
      <c r="JRU4657" s="51"/>
      <c r="JRV4657" s="51"/>
      <c r="JRW4657" s="51"/>
      <c r="JRX4657" s="51"/>
      <c r="JRY4657" s="51"/>
      <c r="JRZ4657" s="51"/>
      <c r="JSA4657" s="51"/>
      <c r="JSB4657" s="51"/>
      <c r="JSC4657" s="51"/>
      <c r="JSD4657" s="51"/>
      <c r="JSE4657" s="51"/>
      <c r="JSF4657" s="51"/>
      <c r="JSG4657" s="51"/>
      <c r="JSH4657" s="51"/>
      <c r="JSI4657" s="51"/>
      <c r="JSJ4657" s="51"/>
      <c r="JSK4657" s="51"/>
      <c r="JSL4657" s="51"/>
      <c r="JSM4657" s="51"/>
      <c r="JSN4657" s="51"/>
      <c r="JSO4657" s="51"/>
      <c r="JSP4657" s="51"/>
      <c r="JSQ4657" s="51"/>
      <c r="JSR4657" s="51"/>
      <c r="JSS4657" s="51"/>
      <c r="JST4657" s="51"/>
      <c r="JSU4657" s="51"/>
      <c r="JSV4657" s="51"/>
      <c r="JSW4657" s="51"/>
      <c r="JSX4657" s="51"/>
      <c r="JSY4657" s="51"/>
      <c r="JSZ4657" s="51"/>
      <c r="JTA4657" s="51"/>
      <c r="JTB4657" s="51"/>
      <c r="JTC4657" s="51"/>
      <c r="JTD4657" s="51"/>
      <c r="JTE4657" s="51"/>
      <c r="JTF4657" s="51"/>
      <c r="JTG4657" s="51"/>
      <c r="JTH4657" s="51"/>
      <c r="JTI4657" s="51"/>
      <c r="JTJ4657" s="51"/>
      <c r="JTK4657" s="51"/>
      <c r="JTL4657" s="51"/>
      <c r="JTM4657" s="51"/>
      <c r="JTN4657" s="51"/>
      <c r="JTO4657" s="51"/>
      <c r="JTP4657" s="51"/>
      <c r="JTQ4657" s="51"/>
      <c r="JTR4657" s="51"/>
      <c r="JTS4657" s="51"/>
      <c r="JTT4657" s="51"/>
      <c r="JTU4657" s="51"/>
      <c r="JTV4657" s="51"/>
      <c r="JTW4657" s="51"/>
      <c r="JTX4657" s="51"/>
      <c r="JTY4657" s="51"/>
      <c r="JTZ4657" s="51"/>
      <c r="JUA4657" s="51"/>
      <c r="JUB4657" s="51"/>
      <c r="JUC4657" s="51"/>
      <c r="JUD4657" s="51"/>
      <c r="JUE4657" s="51"/>
      <c r="JUF4657" s="51"/>
      <c r="JUG4657" s="51"/>
      <c r="JUH4657" s="51"/>
      <c r="JUI4657" s="51"/>
      <c r="JUJ4657" s="51"/>
      <c r="JUK4657" s="51"/>
      <c r="JUL4657" s="51"/>
      <c r="JUM4657" s="51"/>
      <c r="JUN4657" s="51"/>
      <c r="JUO4657" s="51"/>
      <c r="JUP4657" s="51"/>
      <c r="JUQ4657" s="51"/>
      <c r="JUR4657" s="51"/>
      <c r="JUS4657" s="51"/>
      <c r="JUT4657" s="51"/>
      <c r="JUU4657" s="51"/>
      <c r="JUV4657" s="51"/>
      <c r="JUW4657" s="51"/>
      <c r="JUX4657" s="51"/>
      <c r="JUY4657" s="51"/>
      <c r="JUZ4657" s="51"/>
      <c r="JVA4657" s="51"/>
      <c r="JVB4657" s="51"/>
      <c r="JVC4657" s="51"/>
      <c r="JVD4657" s="51"/>
      <c r="JVE4657" s="51"/>
      <c r="JVF4657" s="51"/>
      <c r="JVG4657" s="51"/>
      <c r="JVH4657" s="51"/>
      <c r="JVI4657" s="51"/>
      <c r="JVJ4657" s="51"/>
      <c r="JVK4657" s="51"/>
      <c r="JVL4657" s="51"/>
      <c r="JVM4657" s="51"/>
      <c r="JVN4657" s="51"/>
      <c r="JVO4657" s="51"/>
      <c r="JVP4657" s="51"/>
      <c r="JVQ4657" s="51"/>
      <c r="JVR4657" s="51"/>
      <c r="JVS4657" s="51"/>
      <c r="JVT4657" s="51"/>
      <c r="JVU4657" s="51"/>
      <c r="JVV4657" s="51"/>
      <c r="JVW4657" s="51"/>
      <c r="JVX4657" s="51"/>
      <c r="JVY4657" s="51"/>
      <c r="JVZ4657" s="51"/>
      <c r="JWA4657" s="51"/>
      <c r="JWB4657" s="51"/>
      <c r="JWC4657" s="51"/>
      <c r="JWD4657" s="51"/>
      <c r="JWE4657" s="51"/>
      <c r="JWF4657" s="51"/>
      <c r="JWG4657" s="51"/>
      <c r="JWH4657" s="51"/>
      <c r="JWI4657" s="51"/>
      <c r="JWJ4657" s="51"/>
      <c r="JWK4657" s="51"/>
      <c r="JWL4657" s="51"/>
      <c r="JWM4657" s="51"/>
      <c r="JWN4657" s="51"/>
      <c r="JWO4657" s="51"/>
      <c r="JWP4657" s="51"/>
      <c r="JWQ4657" s="51"/>
      <c r="JWR4657" s="51"/>
      <c r="JWS4657" s="51"/>
      <c r="JWT4657" s="51"/>
      <c r="JWU4657" s="51"/>
      <c r="JWV4657" s="51"/>
      <c r="JWW4657" s="51"/>
      <c r="JWX4657" s="51"/>
      <c r="JWY4657" s="51"/>
      <c r="JWZ4657" s="51"/>
      <c r="JXA4657" s="51"/>
      <c r="JXB4657" s="51"/>
      <c r="JXC4657" s="51"/>
      <c r="JXD4657" s="51"/>
      <c r="JXE4657" s="51"/>
      <c r="JXF4657" s="51"/>
      <c r="JXG4657" s="51"/>
      <c r="JXH4657" s="51"/>
      <c r="JXI4657" s="51"/>
      <c r="JXJ4657" s="51"/>
      <c r="JXK4657" s="51"/>
      <c r="JXL4657" s="51"/>
      <c r="JXM4657" s="51"/>
      <c r="JXN4657" s="51"/>
      <c r="JXO4657" s="51"/>
      <c r="JXP4657" s="51"/>
      <c r="JXQ4657" s="51"/>
      <c r="JXR4657" s="51"/>
      <c r="JXS4657" s="51"/>
      <c r="JXT4657" s="51"/>
      <c r="JXU4657" s="51"/>
      <c r="JXV4657" s="51"/>
      <c r="JXW4657" s="51"/>
      <c r="JXX4657" s="51"/>
      <c r="JXY4657" s="51"/>
      <c r="JXZ4657" s="51"/>
      <c r="JYA4657" s="51"/>
      <c r="JYB4657" s="51"/>
      <c r="JYC4657" s="51"/>
      <c r="JYD4657" s="51"/>
      <c r="JYE4657" s="51"/>
      <c r="JYF4657" s="51"/>
      <c r="JYG4657" s="51"/>
      <c r="JYH4657" s="51"/>
      <c r="JYI4657" s="51"/>
      <c r="JYJ4657" s="51"/>
      <c r="JYK4657" s="51"/>
      <c r="JYL4657" s="51"/>
      <c r="JYM4657" s="51"/>
      <c r="JYN4657" s="51"/>
      <c r="JYO4657" s="51"/>
      <c r="JYP4657" s="51"/>
      <c r="JYQ4657" s="51"/>
      <c r="JYR4657" s="51"/>
      <c r="JYS4657" s="51"/>
      <c r="JYT4657" s="51"/>
      <c r="JYU4657" s="51"/>
      <c r="JYV4657" s="51"/>
      <c r="JYW4657" s="51"/>
      <c r="JYX4657" s="51"/>
      <c r="JYY4657" s="51"/>
      <c r="JYZ4657" s="51"/>
      <c r="JZA4657" s="51"/>
      <c r="JZB4657" s="51"/>
      <c r="JZC4657" s="51"/>
      <c r="JZD4657" s="51"/>
      <c r="JZE4657" s="51"/>
      <c r="JZF4657" s="51"/>
      <c r="JZG4657" s="51"/>
      <c r="JZH4657" s="51"/>
      <c r="JZI4657" s="51"/>
      <c r="JZJ4657" s="51"/>
      <c r="JZK4657" s="51"/>
      <c r="JZL4657" s="51"/>
      <c r="JZM4657" s="51"/>
      <c r="JZN4657" s="51"/>
      <c r="JZO4657" s="51"/>
      <c r="JZP4657" s="51"/>
      <c r="JZQ4657" s="51"/>
      <c r="JZR4657" s="51"/>
      <c r="JZS4657" s="51"/>
      <c r="JZT4657" s="51"/>
      <c r="JZU4657" s="51"/>
      <c r="JZV4657" s="51"/>
      <c r="JZW4657" s="51"/>
      <c r="JZX4657" s="51"/>
      <c r="JZY4657" s="51"/>
      <c r="JZZ4657" s="51"/>
      <c r="KAA4657" s="51"/>
      <c r="KAB4657" s="51"/>
      <c r="KAC4657" s="51"/>
      <c r="KAD4657" s="51"/>
      <c r="KAE4657" s="51"/>
      <c r="KAF4657" s="51"/>
      <c r="KAG4657" s="51"/>
      <c r="KAH4657" s="51"/>
      <c r="KAI4657" s="51"/>
      <c r="KAJ4657" s="51"/>
      <c r="KAK4657" s="51"/>
      <c r="KAL4657" s="51"/>
      <c r="KAM4657" s="51"/>
      <c r="KAN4657" s="51"/>
      <c r="KAO4657" s="51"/>
      <c r="KAP4657" s="51"/>
      <c r="KAQ4657" s="51"/>
      <c r="KAR4657" s="51"/>
      <c r="KAS4657" s="51"/>
      <c r="KAT4657" s="51"/>
      <c r="KAU4657" s="51"/>
      <c r="KAV4657" s="51"/>
      <c r="KAW4657" s="51"/>
      <c r="KAX4657" s="51"/>
      <c r="KAY4657" s="51"/>
      <c r="KAZ4657" s="51"/>
      <c r="KBA4657" s="51"/>
      <c r="KBB4657" s="51"/>
      <c r="KBC4657" s="51"/>
      <c r="KBD4657" s="51"/>
      <c r="KBE4657" s="51"/>
      <c r="KBF4657" s="51"/>
      <c r="KBG4657" s="51"/>
      <c r="KBH4657" s="51"/>
      <c r="KBI4657" s="51"/>
      <c r="KBJ4657" s="51"/>
      <c r="KBK4657" s="51"/>
      <c r="KBL4657" s="51"/>
      <c r="KBM4657" s="51"/>
      <c r="KBN4657" s="51"/>
      <c r="KBO4657" s="51"/>
      <c r="KBP4657" s="51"/>
      <c r="KBQ4657" s="51"/>
      <c r="KBR4657" s="51"/>
      <c r="KBS4657" s="51"/>
      <c r="KBT4657" s="51"/>
      <c r="KBU4657" s="51"/>
      <c r="KBV4657" s="51"/>
      <c r="KBW4657" s="51"/>
      <c r="KBX4657" s="51"/>
      <c r="KBY4657" s="51"/>
      <c r="KBZ4657" s="51"/>
      <c r="KCA4657" s="51"/>
      <c r="KCB4657" s="51"/>
      <c r="KCC4657" s="51"/>
      <c r="KCD4657" s="51"/>
      <c r="KCE4657" s="51"/>
      <c r="KCF4657" s="51"/>
      <c r="KCG4657" s="51"/>
      <c r="KCH4657" s="51"/>
      <c r="KCI4657" s="51"/>
      <c r="KCJ4657" s="51"/>
      <c r="KCK4657" s="51"/>
      <c r="KCL4657" s="51"/>
      <c r="KCM4657" s="51"/>
      <c r="KCN4657" s="51"/>
      <c r="KCO4657" s="51"/>
      <c r="KCP4657" s="51"/>
      <c r="KCQ4657" s="51"/>
      <c r="KCR4657" s="51"/>
      <c r="KCS4657" s="51"/>
      <c r="KCT4657" s="51"/>
      <c r="KCU4657" s="51"/>
      <c r="KCV4657" s="51"/>
      <c r="KCW4657" s="51"/>
      <c r="KCX4657" s="51"/>
      <c r="KCY4657" s="51"/>
      <c r="KCZ4657" s="51"/>
      <c r="KDA4657" s="51"/>
      <c r="KDB4657" s="51"/>
      <c r="KDC4657" s="51"/>
      <c r="KDD4657" s="51"/>
      <c r="KDE4657" s="51"/>
      <c r="KDF4657" s="51"/>
      <c r="KDG4657" s="51"/>
      <c r="KDH4657" s="51"/>
      <c r="KDI4657" s="51"/>
      <c r="KDJ4657" s="51"/>
      <c r="KDK4657" s="51"/>
      <c r="KDL4657" s="51"/>
      <c r="KDM4657" s="51"/>
      <c r="KDN4657" s="51"/>
      <c r="KDO4657" s="51"/>
      <c r="KDP4657" s="51"/>
      <c r="KDQ4657" s="51"/>
      <c r="KDR4657" s="51"/>
      <c r="KDS4657" s="51"/>
      <c r="KDT4657" s="51"/>
      <c r="KDU4657" s="51"/>
      <c r="KDV4657" s="51"/>
      <c r="KDW4657" s="51"/>
      <c r="KDX4657" s="51"/>
      <c r="KDY4657" s="51"/>
      <c r="KDZ4657" s="51"/>
      <c r="KEA4657" s="51"/>
      <c r="KEB4657" s="51"/>
      <c r="KEC4657" s="51"/>
      <c r="KED4657" s="51"/>
      <c r="KEE4657" s="51"/>
      <c r="KEF4657" s="51"/>
      <c r="KEG4657" s="51"/>
      <c r="KEH4657" s="51"/>
      <c r="KEI4657" s="51"/>
      <c r="KEJ4657" s="51"/>
      <c r="KEK4657" s="51"/>
      <c r="KEL4657" s="51"/>
      <c r="KEM4657" s="51"/>
      <c r="KEN4657" s="51"/>
      <c r="KEO4657" s="51"/>
      <c r="KEP4657" s="51"/>
      <c r="KEQ4657" s="51"/>
      <c r="KER4657" s="51"/>
      <c r="KES4657" s="51"/>
      <c r="KET4657" s="51"/>
      <c r="KEU4657" s="51"/>
      <c r="KEV4657" s="51"/>
      <c r="KEW4657" s="51"/>
      <c r="KEX4657" s="51"/>
      <c r="KEY4657" s="51"/>
      <c r="KEZ4657" s="51"/>
      <c r="KFA4657" s="51"/>
      <c r="KFB4657" s="51"/>
      <c r="KFC4657" s="51"/>
      <c r="KFD4657" s="51"/>
      <c r="KFE4657" s="51"/>
      <c r="KFF4657" s="51"/>
      <c r="KFG4657" s="51"/>
      <c r="KFH4657" s="51"/>
      <c r="KFI4657" s="51"/>
      <c r="KFJ4657" s="51"/>
      <c r="KFK4657" s="51"/>
      <c r="KFL4657" s="51"/>
      <c r="KFM4657" s="51"/>
      <c r="KFN4657" s="51"/>
      <c r="KFO4657" s="51"/>
      <c r="KFP4657" s="51"/>
      <c r="KFQ4657" s="51"/>
      <c r="KFR4657" s="51"/>
      <c r="KFS4657" s="51"/>
      <c r="KFT4657" s="51"/>
      <c r="KFU4657" s="51"/>
      <c r="KFV4657" s="51"/>
      <c r="KFW4657" s="51"/>
      <c r="KFX4657" s="51"/>
      <c r="KFY4657" s="51"/>
      <c r="KFZ4657" s="51"/>
      <c r="KGA4657" s="51"/>
      <c r="KGB4657" s="51"/>
      <c r="KGC4657" s="51"/>
      <c r="KGD4657" s="51"/>
      <c r="KGE4657" s="51"/>
      <c r="KGF4657" s="51"/>
      <c r="KGG4657" s="51"/>
      <c r="KGH4657" s="51"/>
      <c r="KGI4657" s="51"/>
      <c r="KGJ4657" s="51"/>
      <c r="KGK4657" s="51"/>
      <c r="KGL4657" s="51"/>
      <c r="KGM4657" s="51"/>
      <c r="KGN4657" s="51"/>
      <c r="KGO4657" s="51"/>
      <c r="KGP4657" s="51"/>
      <c r="KGQ4657" s="51"/>
      <c r="KGR4657" s="51"/>
      <c r="KGS4657" s="51"/>
      <c r="KGT4657" s="51"/>
      <c r="KGU4657" s="51"/>
      <c r="KGV4657" s="51"/>
      <c r="KGW4657" s="51"/>
      <c r="KGX4657" s="51"/>
      <c r="KGY4657" s="51"/>
      <c r="KGZ4657" s="51"/>
      <c r="KHA4657" s="51"/>
      <c r="KHB4657" s="51"/>
      <c r="KHC4657" s="51"/>
      <c r="KHD4657" s="51"/>
      <c r="KHE4657" s="51"/>
      <c r="KHF4657" s="51"/>
      <c r="KHG4657" s="51"/>
      <c r="KHH4657" s="51"/>
      <c r="KHI4657" s="51"/>
      <c r="KHJ4657" s="51"/>
      <c r="KHK4657" s="51"/>
      <c r="KHL4657" s="51"/>
      <c r="KHM4657" s="51"/>
      <c r="KHN4657" s="51"/>
      <c r="KHO4657" s="51"/>
      <c r="KHP4657" s="51"/>
      <c r="KHQ4657" s="51"/>
      <c r="KHR4657" s="51"/>
      <c r="KHS4657" s="51"/>
      <c r="KHT4657" s="51"/>
      <c r="KHU4657" s="51"/>
      <c r="KHV4657" s="51"/>
      <c r="KHW4657" s="51"/>
      <c r="KHX4657" s="51"/>
      <c r="KHY4657" s="51"/>
      <c r="KHZ4657" s="51"/>
      <c r="KIA4657" s="51"/>
      <c r="KIB4657" s="51"/>
      <c r="KIC4657" s="51"/>
      <c r="KID4657" s="51"/>
      <c r="KIE4657" s="51"/>
      <c r="KIF4657" s="51"/>
      <c r="KIG4657" s="51"/>
      <c r="KIH4657" s="51"/>
      <c r="KII4657" s="51"/>
      <c r="KIJ4657" s="51"/>
      <c r="KIK4657" s="51"/>
      <c r="KIL4657" s="51"/>
      <c r="KIM4657" s="51"/>
      <c r="KIN4657" s="51"/>
      <c r="KIO4657" s="51"/>
      <c r="KIP4657" s="51"/>
      <c r="KIQ4657" s="51"/>
      <c r="KIR4657" s="51"/>
      <c r="KIS4657" s="51"/>
      <c r="KIT4657" s="51"/>
      <c r="KIU4657" s="51"/>
      <c r="KIV4657" s="51"/>
      <c r="KIW4657" s="51"/>
      <c r="KIX4657" s="51"/>
      <c r="KIY4657" s="51"/>
      <c r="KIZ4657" s="51"/>
      <c r="KJA4657" s="51"/>
      <c r="KJB4657" s="51"/>
      <c r="KJC4657" s="51"/>
      <c r="KJD4657" s="51"/>
      <c r="KJE4657" s="51"/>
      <c r="KJF4657" s="51"/>
      <c r="KJG4657" s="51"/>
      <c r="KJH4657" s="51"/>
      <c r="KJI4657" s="51"/>
      <c r="KJJ4657" s="51"/>
      <c r="KJK4657" s="51"/>
      <c r="KJL4657" s="51"/>
      <c r="KJM4657" s="51"/>
      <c r="KJN4657" s="51"/>
      <c r="KJO4657" s="51"/>
      <c r="KJP4657" s="51"/>
      <c r="KJQ4657" s="51"/>
      <c r="KJR4657" s="51"/>
      <c r="KJS4657" s="51"/>
      <c r="KJT4657" s="51"/>
      <c r="KJU4657" s="51"/>
      <c r="KJV4657" s="51"/>
      <c r="KJW4657" s="51"/>
      <c r="KJX4657" s="51"/>
      <c r="KJY4657" s="51"/>
      <c r="KJZ4657" s="51"/>
      <c r="KKA4657" s="51"/>
      <c r="KKB4657" s="51"/>
      <c r="KKC4657" s="51"/>
      <c r="KKD4657" s="51"/>
      <c r="KKE4657" s="51"/>
      <c r="KKF4657" s="51"/>
      <c r="KKG4657" s="51"/>
      <c r="KKH4657" s="51"/>
      <c r="KKI4657" s="51"/>
      <c r="KKJ4657" s="51"/>
      <c r="KKK4657" s="51"/>
      <c r="KKL4657" s="51"/>
      <c r="KKM4657" s="51"/>
      <c r="KKN4657" s="51"/>
      <c r="KKO4657" s="51"/>
      <c r="KKP4657" s="51"/>
      <c r="KKQ4657" s="51"/>
      <c r="KKR4657" s="51"/>
      <c r="KKS4657" s="51"/>
      <c r="KKT4657" s="51"/>
      <c r="KKU4657" s="51"/>
      <c r="KKV4657" s="51"/>
      <c r="KKW4657" s="51"/>
      <c r="KKX4657" s="51"/>
      <c r="KKY4657" s="51"/>
      <c r="KKZ4657" s="51"/>
      <c r="KLA4657" s="51"/>
      <c r="KLB4657" s="51"/>
      <c r="KLC4657" s="51"/>
      <c r="KLD4657" s="51"/>
      <c r="KLE4657" s="51"/>
      <c r="KLF4657" s="51"/>
      <c r="KLG4657" s="51"/>
      <c r="KLH4657" s="51"/>
      <c r="KLI4657" s="51"/>
      <c r="KLJ4657" s="51"/>
      <c r="KLK4657" s="51"/>
      <c r="KLL4657" s="51"/>
      <c r="KLM4657" s="51"/>
      <c r="KLN4657" s="51"/>
      <c r="KLO4657" s="51"/>
      <c r="KLP4657" s="51"/>
      <c r="KLQ4657" s="51"/>
      <c r="KLR4657" s="51"/>
      <c r="KLS4657" s="51"/>
      <c r="KLT4657" s="51"/>
      <c r="KLU4657" s="51"/>
      <c r="KLV4657" s="51"/>
      <c r="KLW4657" s="51"/>
      <c r="KLX4657" s="51"/>
      <c r="KLY4657" s="51"/>
      <c r="KLZ4657" s="51"/>
      <c r="KMA4657" s="51"/>
      <c r="KMB4657" s="51"/>
      <c r="KMC4657" s="51"/>
      <c r="KMD4657" s="51"/>
      <c r="KME4657" s="51"/>
      <c r="KMF4657" s="51"/>
      <c r="KMG4657" s="51"/>
      <c r="KMH4657" s="51"/>
      <c r="KMI4657" s="51"/>
      <c r="KMJ4657" s="51"/>
      <c r="KMK4657" s="51"/>
      <c r="KML4657" s="51"/>
      <c r="KMM4657" s="51"/>
      <c r="KMN4657" s="51"/>
      <c r="KMO4657" s="51"/>
      <c r="KMP4657" s="51"/>
      <c r="KMQ4657" s="51"/>
      <c r="KMR4657" s="51"/>
      <c r="KMS4657" s="51"/>
      <c r="KMT4657" s="51"/>
      <c r="KMU4657" s="51"/>
      <c r="KMV4657" s="51"/>
      <c r="KMW4657" s="51"/>
      <c r="KMX4657" s="51"/>
      <c r="KMY4657" s="51"/>
      <c r="KMZ4657" s="51"/>
      <c r="KNA4657" s="51"/>
      <c r="KNB4657" s="51"/>
      <c r="KNC4657" s="51"/>
      <c r="KND4657" s="51"/>
      <c r="KNE4657" s="51"/>
      <c r="KNF4657" s="51"/>
      <c r="KNG4657" s="51"/>
      <c r="KNH4657" s="51"/>
      <c r="KNI4657" s="51"/>
      <c r="KNJ4657" s="51"/>
      <c r="KNK4657" s="51"/>
      <c r="KNL4657" s="51"/>
      <c r="KNM4657" s="51"/>
      <c r="KNN4657" s="51"/>
      <c r="KNO4657" s="51"/>
      <c r="KNP4657" s="51"/>
      <c r="KNQ4657" s="51"/>
      <c r="KNR4657" s="51"/>
      <c r="KNS4657" s="51"/>
      <c r="KNT4657" s="51"/>
      <c r="KNU4657" s="51"/>
      <c r="KNV4657" s="51"/>
      <c r="KNW4657" s="51"/>
      <c r="KNX4657" s="51"/>
      <c r="KNY4657" s="51"/>
      <c r="KNZ4657" s="51"/>
      <c r="KOA4657" s="51"/>
      <c r="KOB4657" s="51"/>
      <c r="KOC4657" s="51"/>
      <c r="KOD4657" s="51"/>
      <c r="KOE4657" s="51"/>
      <c r="KOF4657" s="51"/>
      <c r="KOG4657" s="51"/>
      <c r="KOH4657" s="51"/>
      <c r="KOI4657" s="51"/>
      <c r="KOJ4657" s="51"/>
      <c r="KOK4657" s="51"/>
      <c r="KOL4657" s="51"/>
      <c r="KOM4657" s="51"/>
      <c r="KON4657" s="51"/>
      <c r="KOO4657" s="51"/>
      <c r="KOP4657" s="51"/>
      <c r="KOQ4657" s="51"/>
      <c r="KOR4657" s="51"/>
      <c r="KOS4657" s="51"/>
      <c r="KOT4657" s="51"/>
      <c r="KOU4657" s="51"/>
      <c r="KOV4657" s="51"/>
      <c r="KOW4657" s="51"/>
      <c r="KOX4657" s="51"/>
      <c r="KOY4657" s="51"/>
      <c r="KOZ4657" s="51"/>
      <c r="KPA4657" s="51"/>
      <c r="KPB4657" s="51"/>
      <c r="KPC4657" s="51"/>
      <c r="KPD4657" s="51"/>
      <c r="KPE4657" s="51"/>
      <c r="KPF4657" s="51"/>
      <c r="KPG4657" s="51"/>
      <c r="KPH4657" s="51"/>
      <c r="KPI4657" s="51"/>
      <c r="KPJ4657" s="51"/>
      <c r="KPK4657" s="51"/>
      <c r="KPL4657" s="51"/>
      <c r="KPM4657" s="51"/>
      <c r="KPN4657" s="51"/>
      <c r="KPO4657" s="51"/>
      <c r="KPP4657" s="51"/>
      <c r="KPQ4657" s="51"/>
      <c r="KPR4657" s="51"/>
      <c r="KPS4657" s="51"/>
      <c r="KPT4657" s="51"/>
      <c r="KPU4657" s="51"/>
      <c r="KPV4657" s="51"/>
      <c r="KPW4657" s="51"/>
      <c r="KPX4657" s="51"/>
      <c r="KPY4657" s="51"/>
      <c r="KPZ4657" s="51"/>
      <c r="KQA4657" s="51"/>
      <c r="KQB4657" s="51"/>
      <c r="KQC4657" s="51"/>
      <c r="KQD4657" s="51"/>
      <c r="KQE4657" s="51"/>
      <c r="KQF4657" s="51"/>
      <c r="KQG4657" s="51"/>
      <c r="KQH4657" s="51"/>
      <c r="KQI4657" s="51"/>
      <c r="KQJ4657" s="51"/>
      <c r="KQK4657" s="51"/>
      <c r="KQL4657" s="51"/>
      <c r="KQM4657" s="51"/>
      <c r="KQN4657" s="51"/>
      <c r="KQO4657" s="51"/>
      <c r="KQP4657" s="51"/>
      <c r="KQQ4657" s="51"/>
      <c r="KQR4657" s="51"/>
      <c r="KQS4657" s="51"/>
      <c r="KQT4657" s="51"/>
      <c r="KQU4657" s="51"/>
      <c r="KQV4657" s="51"/>
      <c r="KQW4657" s="51"/>
      <c r="KQX4657" s="51"/>
      <c r="KQY4657" s="51"/>
      <c r="KQZ4657" s="51"/>
      <c r="KRA4657" s="51"/>
      <c r="KRB4657" s="51"/>
      <c r="KRC4657" s="51"/>
      <c r="KRD4657" s="51"/>
      <c r="KRE4657" s="51"/>
      <c r="KRF4657" s="51"/>
      <c r="KRG4657" s="51"/>
      <c r="KRH4657" s="51"/>
      <c r="KRI4657" s="51"/>
      <c r="KRJ4657" s="51"/>
      <c r="KRK4657" s="51"/>
      <c r="KRL4657" s="51"/>
      <c r="KRM4657" s="51"/>
      <c r="KRN4657" s="51"/>
      <c r="KRO4657" s="51"/>
      <c r="KRP4657" s="51"/>
      <c r="KRQ4657" s="51"/>
      <c r="KRR4657" s="51"/>
      <c r="KRS4657" s="51"/>
      <c r="KRT4657" s="51"/>
      <c r="KRU4657" s="51"/>
      <c r="KRV4657" s="51"/>
      <c r="KRW4657" s="51"/>
      <c r="KRX4657" s="51"/>
      <c r="KRY4657" s="51"/>
      <c r="KRZ4657" s="51"/>
      <c r="KSA4657" s="51"/>
      <c r="KSB4657" s="51"/>
      <c r="KSC4657" s="51"/>
      <c r="KSD4657" s="51"/>
      <c r="KSE4657" s="51"/>
      <c r="KSF4657" s="51"/>
      <c r="KSG4657" s="51"/>
      <c r="KSH4657" s="51"/>
      <c r="KSI4657" s="51"/>
      <c r="KSJ4657" s="51"/>
      <c r="KSK4657" s="51"/>
      <c r="KSL4657" s="51"/>
      <c r="KSM4657" s="51"/>
      <c r="KSN4657" s="51"/>
      <c r="KSO4657" s="51"/>
      <c r="KSP4657" s="51"/>
      <c r="KSQ4657" s="51"/>
      <c r="KSR4657" s="51"/>
      <c r="KSS4657" s="51"/>
      <c r="KST4657" s="51"/>
      <c r="KSU4657" s="51"/>
      <c r="KSV4657" s="51"/>
      <c r="KSW4657" s="51"/>
      <c r="KSX4657" s="51"/>
      <c r="KSY4657" s="51"/>
      <c r="KSZ4657" s="51"/>
      <c r="KTA4657" s="51"/>
      <c r="KTB4657" s="51"/>
      <c r="KTC4657" s="51"/>
      <c r="KTD4657" s="51"/>
      <c r="KTE4657" s="51"/>
      <c r="KTF4657" s="51"/>
      <c r="KTG4657" s="51"/>
      <c r="KTH4657" s="51"/>
      <c r="KTI4657" s="51"/>
      <c r="KTJ4657" s="51"/>
      <c r="KTK4657" s="51"/>
      <c r="KTL4657" s="51"/>
      <c r="KTM4657" s="51"/>
      <c r="KTN4657" s="51"/>
      <c r="KTO4657" s="51"/>
      <c r="KTP4657" s="51"/>
      <c r="KTQ4657" s="51"/>
      <c r="KTR4657" s="51"/>
      <c r="KTS4657" s="51"/>
      <c r="KTT4657" s="51"/>
      <c r="KTU4657" s="51"/>
      <c r="KTV4657" s="51"/>
      <c r="KTW4657" s="51"/>
      <c r="KTX4657" s="51"/>
      <c r="KTY4657" s="51"/>
      <c r="KTZ4657" s="51"/>
      <c r="KUA4657" s="51"/>
      <c r="KUB4657" s="51"/>
      <c r="KUC4657" s="51"/>
      <c r="KUD4657" s="51"/>
      <c r="KUE4657" s="51"/>
      <c r="KUF4657" s="51"/>
      <c r="KUG4657" s="51"/>
      <c r="KUH4657" s="51"/>
      <c r="KUI4657" s="51"/>
      <c r="KUJ4657" s="51"/>
      <c r="KUK4657" s="51"/>
      <c r="KUL4657" s="51"/>
      <c r="KUM4657" s="51"/>
      <c r="KUN4657" s="51"/>
      <c r="KUO4657" s="51"/>
      <c r="KUP4657" s="51"/>
      <c r="KUQ4657" s="51"/>
      <c r="KUR4657" s="51"/>
      <c r="KUS4657" s="51"/>
      <c r="KUT4657" s="51"/>
      <c r="KUU4657" s="51"/>
      <c r="KUV4657" s="51"/>
      <c r="KUW4657" s="51"/>
      <c r="KUX4657" s="51"/>
      <c r="KUY4657" s="51"/>
      <c r="KUZ4657" s="51"/>
      <c r="KVA4657" s="51"/>
      <c r="KVB4657" s="51"/>
      <c r="KVC4657" s="51"/>
      <c r="KVD4657" s="51"/>
      <c r="KVE4657" s="51"/>
      <c r="KVF4657" s="51"/>
      <c r="KVG4657" s="51"/>
      <c r="KVH4657" s="51"/>
      <c r="KVI4657" s="51"/>
      <c r="KVJ4657" s="51"/>
      <c r="KVK4657" s="51"/>
      <c r="KVL4657" s="51"/>
      <c r="KVM4657" s="51"/>
      <c r="KVN4657" s="51"/>
      <c r="KVO4657" s="51"/>
      <c r="KVP4657" s="51"/>
      <c r="KVQ4657" s="51"/>
      <c r="KVR4657" s="51"/>
      <c r="KVS4657" s="51"/>
      <c r="KVT4657" s="51"/>
      <c r="KVU4657" s="51"/>
      <c r="KVV4657" s="51"/>
      <c r="KVW4657" s="51"/>
      <c r="KVX4657" s="51"/>
      <c r="KVY4657" s="51"/>
      <c r="KVZ4657" s="51"/>
      <c r="KWA4657" s="51"/>
      <c r="KWB4657" s="51"/>
      <c r="KWC4657" s="51"/>
      <c r="KWD4657" s="51"/>
      <c r="KWE4657" s="51"/>
      <c r="KWF4657" s="51"/>
      <c r="KWG4657" s="51"/>
      <c r="KWH4657" s="51"/>
      <c r="KWI4657" s="51"/>
      <c r="KWJ4657" s="51"/>
      <c r="KWK4657" s="51"/>
      <c r="KWL4657" s="51"/>
      <c r="KWM4657" s="51"/>
      <c r="KWN4657" s="51"/>
      <c r="KWO4657" s="51"/>
      <c r="KWP4657" s="51"/>
      <c r="KWQ4657" s="51"/>
      <c r="KWR4657" s="51"/>
      <c r="KWS4657" s="51"/>
      <c r="KWT4657" s="51"/>
      <c r="KWU4657" s="51"/>
      <c r="KWV4657" s="51"/>
      <c r="KWW4657" s="51"/>
      <c r="KWX4657" s="51"/>
      <c r="KWY4657" s="51"/>
      <c r="KWZ4657" s="51"/>
      <c r="KXA4657" s="51"/>
      <c r="KXB4657" s="51"/>
      <c r="KXC4657" s="51"/>
      <c r="KXD4657" s="51"/>
      <c r="KXE4657" s="51"/>
      <c r="KXF4657" s="51"/>
      <c r="KXG4657" s="51"/>
      <c r="KXH4657" s="51"/>
      <c r="KXI4657" s="51"/>
      <c r="KXJ4657" s="51"/>
      <c r="KXK4657" s="51"/>
      <c r="KXL4657" s="51"/>
      <c r="KXM4657" s="51"/>
      <c r="KXN4657" s="51"/>
      <c r="KXO4657" s="51"/>
      <c r="KXP4657" s="51"/>
      <c r="KXQ4657" s="51"/>
      <c r="KXR4657" s="51"/>
      <c r="KXS4657" s="51"/>
      <c r="KXT4657" s="51"/>
      <c r="KXU4657" s="51"/>
      <c r="KXV4657" s="51"/>
      <c r="KXW4657" s="51"/>
      <c r="KXX4657" s="51"/>
      <c r="KXY4657" s="51"/>
      <c r="KXZ4657" s="51"/>
      <c r="KYA4657" s="51"/>
      <c r="KYB4657" s="51"/>
      <c r="KYC4657" s="51"/>
      <c r="KYD4657" s="51"/>
      <c r="KYE4657" s="51"/>
      <c r="KYF4657" s="51"/>
      <c r="KYG4657" s="51"/>
      <c r="KYH4657" s="51"/>
      <c r="KYI4657" s="51"/>
      <c r="KYJ4657" s="51"/>
      <c r="KYK4657" s="51"/>
      <c r="KYL4657" s="51"/>
      <c r="KYM4657" s="51"/>
      <c r="KYN4657" s="51"/>
      <c r="KYO4657" s="51"/>
      <c r="KYP4657" s="51"/>
      <c r="KYQ4657" s="51"/>
      <c r="KYR4657" s="51"/>
      <c r="KYS4657" s="51"/>
      <c r="KYT4657" s="51"/>
      <c r="KYU4657" s="51"/>
      <c r="KYV4657" s="51"/>
      <c r="KYW4657" s="51"/>
      <c r="KYX4657" s="51"/>
      <c r="KYY4657" s="51"/>
      <c r="KYZ4657" s="51"/>
      <c r="KZA4657" s="51"/>
      <c r="KZB4657" s="51"/>
      <c r="KZC4657" s="51"/>
      <c r="KZD4657" s="51"/>
      <c r="KZE4657" s="51"/>
      <c r="KZF4657" s="51"/>
      <c r="KZG4657" s="51"/>
      <c r="KZH4657" s="51"/>
      <c r="KZI4657" s="51"/>
      <c r="KZJ4657" s="51"/>
      <c r="KZK4657" s="51"/>
      <c r="KZL4657" s="51"/>
      <c r="KZM4657" s="51"/>
      <c r="KZN4657" s="51"/>
      <c r="KZO4657" s="51"/>
      <c r="KZP4657" s="51"/>
      <c r="KZQ4657" s="51"/>
      <c r="KZR4657" s="51"/>
      <c r="KZS4657" s="51"/>
      <c r="KZT4657" s="51"/>
      <c r="KZU4657" s="51"/>
      <c r="KZV4657" s="51"/>
      <c r="KZW4657" s="51"/>
      <c r="KZX4657" s="51"/>
      <c r="KZY4657" s="51"/>
      <c r="KZZ4657" s="51"/>
      <c r="LAA4657" s="51"/>
      <c r="LAB4657" s="51"/>
      <c r="LAC4657" s="51"/>
      <c r="LAD4657" s="51"/>
      <c r="LAE4657" s="51"/>
      <c r="LAF4657" s="51"/>
      <c r="LAG4657" s="51"/>
      <c r="LAH4657" s="51"/>
      <c r="LAI4657" s="51"/>
      <c r="LAJ4657" s="51"/>
      <c r="LAK4657" s="51"/>
      <c r="LAL4657" s="51"/>
      <c r="LAM4657" s="51"/>
      <c r="LAN4657" s="51"/>
      <c r="LAO4657" s="51"/>
      <c r="LAP4657" s="51"/>
      <c r="LAQ4657" s="51"/>
      <c r="LAR4657" s="51"/>
      <c r="LAS4657" s="51"/>
      <c r="LAT4657" s="51"/>
      <c r="LAU4657" s="51"/>
      <c r="LAV4657" s="51"/>
      <c r="LAW4657" s="51"/>
      <c r="LAX4657" s="51"/>
      <c r="LAY4657" s="51"/>
      <c r="LAZ4657" s="51"/>
      <c r="LBA4657" s="51"/>
      <c r="LBB4657" s="51"/>
      <c r="LBC4657" s="51"/>
      <c r="LBD4657" s="51"/>
      <c r="LBE4657" s="51"/>
      <c r="LBF4657" s="51"/>
      <c r="LBG4657" s="51"/>
      <c r="LBH4657" s="51"/>
      <c r="LBI4657" s="51"/>
      <c r="LBJ4657" s="51"/>
      <c r="LBK4657" s="51"/>
      <c r="LBL4657" s="51"/>
      <c r="LBM4657" s="51"/>
      <c r="LBN4657" s="51"/>
      <c r="LBO4657" s="51"/>
      <c r="LBP4657" s="51"/>
      <c r="LBQ4657" s="51"/>
      <c r="LBR4657" s="51"/>
      <c r="LBS4657" s="51"/>
      <c r="LBT4657" s="51"/>
      <c r="LBU4657" s="51"/>
      <c r="LBV4657" s="51"/>
      <c r="LBW4657" s="51"/>
      <c r="LBX4657" s="51"/>
      <c r="LBY4657" s="51"/>
      <c r="LBZ4657" s="51"/>
      <c r="LCA4657" s="51"/>
      <c r="LCB4657" s="51"/>
      <c r="LCC4657" s="51"/>
      <c r="LCD4657" s="51"/>
      <c r="LCE4657" s="51"/>
      <c r="LCF4657" s="51"/>
      <c r="LCG4657" s="51"/>
      <c r="LCH4657" s="51"/>
      <c r="LCI4657" s="51"/>
      <c r="LCJ4657" s="51"/>
      <c r="LCK4657" s="51"/>
      <c r="LCL4657" s="51"/>
      <c r="LCM4657" s="51"/>
      <c r="LCN4657" s="51"/>
      <c r="LCO4657" s="51"/>
      <c r="LCP4657" s="51"/>
      <c r="LCQ4657" s="51"/>
      <c r="LCR4657" s="51"/>
      <c r="LCS4657" s="51"/>
      <c r="LCT4657" s="51"/>
      <c r="LCU4657" s="51"/>
      <c r="LCV4657" s="51"/>
      <c r="LCW4657" s="51"/>
      <c r="LCX4657" s="51"/>
      <c r="LCY4657" s="51"/>
      <c r="LCZ4657" s="51"/>
      <c r="LDA4657" s="51"/>
      <c r="LDB4657" s="51"/>
      <c r="LDC4657" s="51"/>
      <c r="LDD4657" s="51"/>
      <c r="LDE4657" s="51"/>
      <c r="LDF4657" s="51"/>
      <c r="LDG4657" s="51"/>
      <c r="LDH4657" s="51"/>
      <c r="LDI4657" s="51"/>
      <c r="LDJ4657" s="51"/>
      <c r="LDK4657" s="51"/>
      <c r="LDL4657" s="51"/>
      <c r="LDM4657" s="51"/>
      <c r="LDN4657" s="51"/>
      <c r="LDO4657" s="51"/>
      <c r="LDP4657" s="51"/>
      <c r="LDQ4657" s="51"/>
      <c r="LDR4657" s="51"/>
      <c r="LDS4657" s="51"/>
      <c r="LDT4657" s="51"/>
      <c r="LDU4657" s="51"/>
      <c r="LDV4657" s="51"/>
      <c r="LDW4657" s="51"/>
      <c r="LDX4657" s="51"/>
      <c r="LDY4657" s="51"/>
      <c r="LDZ4657" s="51"/>
      <c r="LEA4657" s="51"/>
      <c r="LEB4657" s="51"/>
      <c r="LEC4657" s="51"/>
      <c r="LED4657" s="51"/>
      <c r="LEE4657" s="51"/>
      <c r="LEF4657" s="51"/>
      <c r="LEG4657" s="51"/>
      <c r="LEH4657" s="51"/>
      <c r="LEI4657" s="51"/>
      <c r="LEJ4657" s="51"/>
      <c r="LEK4657" s="51"/>
      <c r="LEL4657" s="51"/>
      <c r="LEM4657" s="51"/>
      <c r="LEN4657" s="51"/>
      <c r="LEO4657" s="51"/>
      <c r="LEP4657" s="51"/>
      <c r="LEQ4657" s="51"/>
      <c r="LER4657" s="51"/>
      <c r="LES4657" s="51"/>
      <c r="LET4657" s="51"/>
      <c r="LEU4657" s="51"/>
      <c r="LEV4657" s="51"/>
      <c r="LEW4657" s="51"/>
      <c r="LEX4657" s="51"/>
      <c r="LEY4657" s="51"/>
      <c r="LEZ4657" s="51"/>
      <c r="LFA4657" s="51"/>
      <c r="LFB4657" s="51"/>
      <c r="LFC4657" s="51"/>
      <c r="LFD4657" s="51"/>
      <c r="LFE4657" s="51"/>
      <c r="LFF4657" s="51"/>
      <c r="LFG4657" s="51"/>
      <c r="LFH4657" s="51"/>
      <c r="LFI4657" s="51"/>
      <c r="LFJ4657" s="51"/>
      <c r="LFK4657" s="51"/>
      <c r="LFL4657" s="51"/>
      <c r="LFM4657" s="51"/>
      <c r="LFN4657" s="51"/>
      <c r="LFO4657" s="51"/>
      <c r="LFP4657" s="51"/>
      <c r="LFQ4657" s="51"/>
      <c r="LFR4657" s="51"/>
      <c r="LFS4657" s="51"/>
      <c r="LFT4657" s="51"/>
      <c r="LFU4657" s="51"/>
      <c r="LFV4657" s="51"/>
      <c r="LFW4657" s="51"/>
      <c r="LFX4657" s="51"/>
      <c r="LFY4657" s="51"/>
      <c r="LFZ4657" s="51"/>
      <c r="LGA4657" s="51"/>
      <c r="LGB4657" s="51"/>
      <c r="LGC4657" s="51"/>
      <c r="LGD4657" s="51"/>
      <c r="LGE4657" s="51"/>
      <c r="LGF4657" s="51"/>
      <c r="LGG4657" s="51"/>
      <c r="LGH4657" s="51"/>
      <c r="LGI4657" s="51"/>
      <c r="LGJ4657" s="51"/>
      <c r="LGK4657" s="51"/>
      <c r="LGL4657" s="51"/>
      <c r="LGM4657" s="51"/>
      <c r="LGN4657" s="51"/>
      <c r="LGO4657" s="51"/>
      <c r="LGP4657" s="51"/>
      <c r="LGQ4657" s="51"/>
      <c r="LGR4657" s="51"/>
      <c r="LGS4657" s="51"/>
      <c r="LGT4657" s="51"/>
      <c r="LGU4657" s="51"/>
      <c r="LGV4657" s="51"/>
      <c r="LGW4657" s="51"/>
      <c r="LGX4657" s="51"/>
      <c r="LGY4657" s="51"/>
      <c r="LGZ4657" s="51"/>
      <c r="LHA4657" s="51"/>
      <c r="LHB4657" s="51"/>
      <c r="LHC4657" s="51"/>
      <c r="LHD4657" s="51"/>
      <c r="LHE4657" s="51"/>
      <c r="LHF4657" s="51"/>
      <c r="LHG4657" s="51"/>
      <c r="LHH4657" s="51"/>
      <c r="LHI4657" s="51"/>
      <c r="LHJ4657" s="51"/>
      <c r="LHK4657" s="51"/>
      <c r="LHL4657" s="51"/>
      <c r="LHM4657" s="51"/>
      <c r="LHN4657" s="51"/>
      <c r="LHO4657" s="51"/>
      <c r="LHP4657" s="51"/>
      <c r="LHQ4657" s="51"/>
      <c r="LHR4657" s="51"/>
      <c r="LHS4657" s="51"/>
      <c r="LHT4657" s="51"/>
      <c r="LHU4657" s="51"/>
      <c r="LHV4657" s="51"/>
      <c r="LHW4657" s="51"/>
      <c r="LHX4657" s="51"/>
      <c r="LHY4657" s="51"/>
      <c r="LHZ4657" s="51"/>
      <c r="LIA4657" s="51"/>
      <c r="LIB4657" s="51"/>
      <c r="LIC4657" s="51"/>
      <c r="LID4657" s="51"/>
      <c r="LIE4657" s="51"/>
      <c r="LIF4657" s="51"/>
      <c r="LIG4657" s="51"/>
      <c r="LIH4657" s="51"/>
      <c r="LII4657" s="51"/>
      <c r="LIJ4657" s="51"/>
      <c r="LIK4657" s="51"/>
      <c r="LIL4657" s="51"/>
      <c r="LIM4657" s="51"/>
      <c r="LIN4657" s="51"/>
      <c r="LIO4657" s="51"/>
      <c r="LIP4657" s="51"/>
      <c r="LIQ4657" s="51"/>
      <c r="LIR4657" s="51"/>
      <c r="LIS4657" s="51"/>
      <c r="LIT4657" s="51"/>
      <c r="LIU4657" s="51"/>
      <c r="LIV4657" s="51"/>
      <c r="LIW4657" s="51"/>
      <c r="LIX4657" s="51"/>
      <c r="LIY4657" s="51"/>
      <c r="LIZ4657" s="51"/>
      <c r="LJA4657" s="51"/>
      <c r="LJB4657" s="51"/>
      <c r="LJC4657" s="51"/>
      <c r="LJD4657" s="51"/>
      <c r="LJE4657" s="51"/>
      <c r="LJF4657" s="51"/>
      <c r="LJG4657" s="51"/>
      <c r="LJH4657" s="51"/>
      <c r="LJI4657" s="51"/>
      <c r="LJJ4657" s="51"/>
      <c r="LJK4657" s="51"/>
      <c r="LJL4657" s="51"/>
      <c r="LJM4657" s="51"/>
      <c r="LJN4657" s="51"/>
      <c r="LJO4657" s="51"/>
      <c r="LJP4657" s="51"/>
      <c r="LJQ4657" s="51"/>
      <c r="LJR4657" s="51"/>
      <c r="LJS4657" s="51"/>
      <c r="LJT4657" s="51"/>
      <c r="LJU4657" s="51"/>
      <c r="LJV4657" s="51"/>
      <c r="LJW4657" s="51"/>
      <c r="LJX4657" s="51"/>
      <c r="LJY4657" s="51"/>
      <c r="LJZ4657" s="51"/>
      <c r="LKA4657" s="51"/>
      <c r="LKB4657" s="51"/>
      <c r="LKC4657" s="51"/>
      <c r="LKD4657" s="51"/>
      <c r="LKE4657" s="51"/>
      <c r="LKF4657" s="51"/>
      <c r="LKG4657" s="51"/>
      <c r="LKH4657" s="51"/>
      <c r="LKI4657" s="51"/>
      <c r="LKJ4657" s="51"/>
      <c r="LKK4657" s="51"/>
      <c r="LKL4657" s="51"/>
      <c r="LKM4657" s="51"/>
      <c r="LKN4657" s="51"/>
      <c r="LKO4657" s="51"/>
      <c r="LKP4657" s="51"/>
      <c r="LKQ4657" s="51"/>
      <c r="LKR4657" s="51"/>
      <c r="LKS4657" s="51"/>
      <c r="LKT4657" s="51"/>
      <c r="LKU4657" s="51"/>
      <c r="LKV4657" s="51"/>
      <c r="LKW4657" s="51"/>
      <c r="LKX4657" s="51"/>
      <c r="LKY4657" s="51"/>
      <c r="LKZ4657" s="51"/>
      <c r="LLA4657" s="51"/>
      <c r="LLB4657" s="51"/>
      <c r="LLC4657" s="51"/>
      <c r="LLD4657" s="51"/>
      <c r="LLE4657" s="51"/>
      <c r="LLF4657" s="51"/>
      <c r="LLG4657" s="51"/>
      <c r="LLH4657" s="51"/>
      <c r="LLI4657" s="51"/>
      <c r="LLJ4657" s="51"/>
      <c r="LLK4657" s="51"/>
      <c r="LLL4657" s="51"/>
      <c r="LLM4657" s="51"/>
      <c r="LLN4657" s="51"/>
      <c r="LLO4657" s="51"/>
      <c r="LLP4657" s="51"/>
      <c r="LLQ4657" s="51"/>
      <c r="LLR4657" s="51"/>
      <c r="LLS4657" s="51"/>
      <c r="LLT4657" s="51"/>
      <c r="LLU4657" s="51"/>
      <c r="LLV4657" s="51"/>
      <c r="LLW4657" s="51"/>
      <c r="LLX4657" s="51"/>
      <c r="LLY4657" s="51"/>
      <c r="LLZ4657" s="51"/>
      <c r="LMA4657" s="51"/>
      <c r="LMB4657" s="51"/>
      <c r="LMC4657" s="51"/>
      <c r="LMD4657" s="51"/>
      <c r="LME4657" s="51"/>
      <c r="LMF4657" s="51"/>
      <c r="LMG4657" s="51"/>
      <c r="LMH4657" s="51"/>
      <c r="LMI4657" s="51"/>
      <c r="LMJ4657" s="51"/>
      <c r="LMK4657" s="51"/>
      <c r="LML4657" s="51"/>
      <c r="LMM4657" s="51"/>
      <c r="LMN4657" s="51"/>
      <c r="LMO4657" s="51"/>
      <c r="LMP4657" s="51"/>
      <c r="LMQ4657" s="51"/>
      <c r="LMR4657" s="51"/>
      <c r="LMS4657" s="51"/>
      <c r="LMT4657" s="51"/>
      <c r="LMU4657" s="51"/>
      <c r="LMV4657" s="51"/>
      <c r="LMW4657" s="51"/>
      <c r="LMX4657" s="51"/>
      <c r="LMY4657" s="51"/>
      <c r="LMZ4657" s="51"/>
      <c r="LNA4657" s="51"/>
      <c r="LNB4657" s="51"/>
      <c r="LNC4657" s="51"/>
      <c r="LND4657" s="51"/>
      <c r="LNE4657" s="51"/>
      <c r="LNF4657" s="51"/>
      <c r="LNG4657" s="51"/>
      <c r="LNH4657" s="51"/>
      <c r="LNI4657" s="51"/>
      <c r="LNJ4657" s="51"/>
      <c r="LNK4657" s="51"/>
      <c r="LNL4657" s="51"/>
      <c r="LNM4657" s="51"/>
      <c r="LNN4657" s="51"/>
      <c r="LNO4657" s="51"/>
      <c r="LNP4657" s="51"/>
      <c r="LNQ4657" s="51"/>
      <c r="LNR4657" s="51"/>
      <c r="LNS4657" s="51"/>
      <c r="LNT4657" s="51"/>
      <c r="LNU4657" s="51"/>
      <c r="LNV4657" s="51"/>
      <c r="LNW4657" s="51"/>
      <c r="LNX4657" s="51"/>
      <c r="LNY4657" s="51"/>
      <c r="LNZ4657" s="51"/>
      <c r="LOA4657" s="51"/>
      <c r="LOB4657" s="51"/>
      <c r="LOC4657" s="51"/>
      <c r="LOD4657" s="51"/>
      <c r="LOE4657" s="51"/>
      <c r="LOF4657" s="51"/>
      <c r="LOG4657" s="51"/>
      <c r="LOH4657" s="51"/>
      <c r="LOI4657" s="51"/>
      <c r="LOJ4657" s="51"/>
      <c r="LOK4657" s="51"/>
      <c r="LOL4657" s="51"/>
      <c r="LOM4657" s="51"/>
      <c r="LON4657" s="51"/>
      <c r="LOO4657" s="51"/>
      <c r="LOP4657" s="51"/>
      <c r="LOQ4657" s="51"/>
      <c r="LOR4657" s="51"/>
      <c r="LOS4657" s="51"/>
      <c r="LOT4657" s="51"/>
      <c r="LOU4657" s="51"/>
      <c r="LOV4657" s="51"/>
      <c r="LOW4657" s="51"/>
      <c r="LOX4657" s="51"/>
      <c r="LOY4657" s="51"/>
      <c r="LOZ4657" s="51"/>
      <c r="LPA4657" s="51"/>
      <c r="LPB4657" s="51"/>
      <c r="LPC4657" s="51"/>
      <c r="LPD4657" s="51"/>
      <c r="LPE4657" s="51"/>
      <c r="LPF4657" s="51"/>
      <c r="LPG4657" s="51"/>
      <c r="LPH4657" s="51"/>
      <c r="LPI4657" s="51"/>
      <c r="LPJ4657" s="51"/>
      <c r="LPK4657" s="51"/>
      <c r="LPL4657" s="51"/>
      <c r="LPM4657" s="51"/>
      <c r="LPN4657" s="51"/>
      <c r="LPO4657" s="51"/>
      <c r="LPP4657" s="51"/>
      <c r="LPQ4657" s="51"/>
      <c r="LPR4657" s="51"/>
      <c r="LPS4657" s="51"/>
      <c r="LPT4657" s="51"/>
      <c r="LPU4657" s="51"/>
      <c r="LPV4657" s="51"/>
      <c r="LPW4657" s="51"/>
      <c r="LPX4657" s="51"/>
      <c r="LPY4657" s="51"/>
      <c r="LPZ4657" s="51"/>
      <c r="LQA4657" s="51"/>
      <c r="LQB4657" s="51"/>
      <c r="LQC4657" s="51"/>
      <c r="LQD4657" s="51"/>
      <c r="LQE4657" s="51"/>
      <c r="LQF4657" s="51"/>
      <c r="LQG4657" s="51"/>
      <c r="LQH4657" s="51"/>
      <c r="LQI4657" s="51"/>
      <c r="LQJ4657" s="51"/>
      <c r="LQK4657" s="51"/>
      <c r="LQL4657" s="51"/>
      <c r="LQM4657" s="51"/>
      <c r="LQN4657" s="51"/>
      <c r="LQO4657" s="51"/>
      <c r="LQP4657" s="51"/>
      <c r="LQQ4657" s="51"/>
      <c r="LQR4657" s="51"/>
      <c r="LQS4657" s="51"/>
      <c r="LQT4657" s="51"/>
      <c r="LQU4657" s="51"/>
      <c r="LQV4657" s="51"/>
      <c r="LQW4657" s="51"/>
      <c r="LQX4657" s="51"/>
      <c r="LQY4657" s="51"/>
      <c r="LQZ4657" s="51"/>
      <c r="LRA4657" s="51"/>
      <c r="LRB4657" s="51"/>
      <c r="LRC4657" s="51"/>
      <c r="LRD4657" s="51"/>
      <c r="LRE4657" s="51"/>
      <c r="LRF4657" s="51"/>
      <c r="LRG4657" s="51"/>
      <c r="LRH4657" s="51"/>
      <c r="LRI4657" s="51"/>
      <c r="LRJ4657" s="51"/>
      <c r="LRK4657" s="51"/>
      <c r="LRL4657" s="51"/>
      <c r="LRM4657" s="51"/>
      <c r="LRN4657" s="51"/>
      <c r="LRO4657" s="51"/>
      <c r="LRP4657" s="51"/>
      <c r="LRQ4657" s="51"/>
      <c r="LRR4657" s="51"/>
      <c r="LRS4657" s="51"/>
      <c r="LRT4657" s="51"/>
      <c r="LRU4657" s="51"/>
      <c r="LRV4657" s="51"/>
      <c r="LRW4657" s="51"/>
      <c r="LRX4657" s="51"/>
      <c r="LRY4657" s="51"/>
      <c r="LRZ4657" s="51"/>
      <c r="LSA4657" s="51"/>
      <c r="LSB4657" s="51"/>
      <c r="LSC4657" s="51"/>
      <c r="LSD4657" s="51"/>
      <c r="LSE4657" s="51"/>
      <c r="LSF4657" s="51"/>
      <c r="LSG4657" s="51"/>
      <c r="LSH4657" s="51"/>
      <c r="LSI4657" s="51"/>
      <c r="LSJ4657" s="51"/>
      <c r="LSK4657" s="51"/>
      <c r="LSL4657" s="51"/>
      <c r="LSM4657" s="51"/>
      <c r="LSN4657" s="51"/>
      <c r="LSO4657" s="51"/>
      <c r="LSP4657" s="51"/>
      <c r="LSQ4657" s="51"/>
      <c r="LSR4657" s="51"/>
      <c r="LSS4657" s="51"/>
      <c r="LST4657" s="51"/>
      <c r="LSU4657" s="51"/>
      <c r="LSV4657" s="51"/>
      <c r="LSW4657" s="51"/>
      <c r="LSX4657" s="51"/>
      <c r="LSY4657" s="51"/>
      <c r="LSZ4657" s="51"/>
      <c r="LTA4657" s="51"/>
      <c r="LTB4657" s="51"/>
      <c r="LTC4657" s="51"/>
      <c r="LTD4657" s="51"/>
      <c r="LTE4657" s="51"/>
      <c r="LTF4657" s="51"/>
      <c r="LTG4657" s="51"/>
      <c r="LTH4657" s="51"/>
      <c r="LTI4657" s="51"/>
      <c r="LTJ4657" s="51"/>
      <c r="LTK4657" s="51"/>
      <c r="LTL4657" s="51"/>
      <c r="LTM4657" s="51"/>
      <c r="LTN4657" s="51"/>
      <c r="LTO4657" s="51"/>
      <c r="LTP4657" s="51"/>
      <c r="LTQ4657" s="51"/>
      <c r="LTR4657" s="51"/>
      <c r="LTS4657" s="51"/>
      <c r="LTT4657" s="51"/>
      <c r="LTU4657" s="51"/>
      <c r="LTV4657" s="51"/>
      <c r="LTW4657" s="51"/>
      <c r="LTX4657" s="51"/>
      <c r="LTY4657" s="51"/>
      <c r="LTZ4657" s="51"/>
      <c r="LUA4657" s="51"/>
      <c r="LUB4657" s="51"/>
      <c r="LUC4657" s="51"/>
      <c r="LUD4657" s="51"/>
      <c r="LUE4657" s="51"/>
      <c r="LUF4657" s="51"/>
      <c r="LUG4657" s="51"/>
      <c r="LUH4657" s="51"/>
      <c r="LUI4657" s="51"/>
      <c r="LUJ4657" s="51"/>
      <c r="LUK4657" s="51"/>
      <c r="LUL4657" s="51"/>
      <c r="LUM4657" s="51"/>
      <c r="LUN4657" s="51"/>
      <c r="LUO4657" s="51"/>
      <c r="LUP4657" s="51"/>
      <c r="LUQ4657" s="51"/>
      <c r="LUR4657" s="51"/>
      <c r="LUS4657" s="51"/>
      <c r="LUT4657" s="51"/>
      <c r="LUU4657" s="51"/>
      <c r="LUV4657" s="51"/>
      <c r="LUW4657" s="51"/>
      <c r="LUX4657" s="51"/>
      <c r="LUY4657" s="51"/>
      <c r="LUZ4657" s="51"/>
      <c r="LVA4657" s="51"/>
      <c r="LVB4657" s="51"/>
      <c r="LVC4657" s="51"/>
      <c r="LVD4657" s="51"/>
      <c r="LVE4657" s="51"/>
      <c r="LVF4657" s="51"/>
      <c r="LVG4657" s="51"/>
      <c r="LVH4657" s="51"/>
      <c r="LVI4657" s="51"/>
      <c r="LVJ4657" s="51"/>
      <c r="LVK4657" s="51"/>
      <c r="LVL4657" s="51"/>
      <c r="LVM4657" s="51"/>
      <c r="LVN4657" s="51"/>
      <c r="LVO4657" s="51"/>
      <c r="LVP4657" s="51"/>
      <c r="LVQ4657" s="51"/>
      <c r="LVR4657" s="51"/>
      <c r="LVS4657" s="51"/>
      <c r="LVT4657" s="51"/>
      <c r="LVU4657" s="51"/>
      <c r="LVV4657" s="51"/>
      <c r="LVW4657" s="51"/>
      <c r="LVX4657" s="51"/>
      <c r="LVY4657" s="51"/>
      <c r="LVZ4657" s="51"/>
      <c r="LWA4657" s="51"/>
      <c r="LWB4657" s="51"/>
      <c r="LWC4657" s="51"/>
      <c r="LWD4657" s="51"/>
      <c r="LWE4657" s="51"/>
      <c r="LWF4657" s="51"/>
      <c r="LWG4657" s="51"/>
      <c r="LWH4657" s="51"/>
      <c r="LWI4657" s="51"/>
      <c r="LWJ4657" s="51"/>
      <c r="LWK4657" s="51"/>
      <c r="LWL4657" s="51"/>
      <c r="LWM4657" s="51"/>
      <c r="LWN4657" s="51"/>
      <c r="LWO4657" s="51"/>
      <c r="LWP4657" s="51"/>
      <c r="LWQ4657" s="51"/>
      <c r="LWR4657" s="51"/>
      <c r="LWS4657" s="51"/>
      <c r="LWT4657" s="51"/>
      <c r="LWU4657" s="51"/>
      <c r="LWV4657" s="51"/>
      <c r="LWW4657" s="51"/>
      <c r="LWX4657" s="51"/>
      <c r="LWY4657" s="51"/>
      <c r="LWZ4657" s="51"/>
      <c r="LXA4657" s="51"/>
      <c r="LXB4657" s="51"/>
      <c r="LXC4657" s="51"/>
      <c r="LXD4657" s="51"/>
      <c r="LXE4657" s="51"/>
      <c r="LXF4657" s="51"/>
      <c r="LXG4657" s="51"/>
      <c r="LXH4657" s="51"/>
      <c r="LXI4657" s="51"/>
      <c r="LXJ4657" s="51"/>
      <c r="LXK4657" s="51"/>
      <c r="LXL4657" s="51"/>
      <c r="LXM4657" s="51"/>
      <c r="LXN4657" s="51"/>
      <c r="LXO4657" s="51"/>
      <c r="LXP4657" s="51"/>
      <c r="LXQ4657" s="51"/>
      <c r="LXR4657" s="51"/>
      <c r="LXS4657" s="51"/>
      <c r="LXT4657" s="51"/>
      <c r="LXU4657" s="51"/>
      <c r="LXV4657" s="51"/>
      <c r="LXW4657" s="51"/>
      <c r="LXX4657" s="51"/>
      <c r="LXY4657" s="51"/>
      <c r="LXZ4657" s="51"/>
      <c r="LYA4657" s="51"/>
      <c r="LYB4657" s="51"/>
      <c r="LYC4657" s="51"/>
      <c r="LYD4657" s="51"/>
      <c r="LYE4657" s="51"/>
      <c r="LYF4657" s="51"/>
      <c r="LYG4657" s="51"/>
      <c r="LYH4657" s="51"/>
      <c r="LYI4657" s="51"/>
      <c r="LYJ4657" s="51"/>
      <c r="LYK4657" s="51"/>
      <c r="LYL4657" s="51"/>
      <c r="LYM4657" s="51"/>
      <c r="LYN4657" s="51"/>
      <c r="LYO4657" s="51"/>
      <c r="LYP4657" s="51"/>
      <c r="LYQ4657" s="51"/>
      <c r="LYR4657" s="51"/>
      <c r="LYS4657" s="51"/>
      <c r="LYT4657" s="51"/>
      <c r="LYU4657" s="51"/>
      <c r="LYV4657" s="51"/>
      <c r="LYW4657" s="51"/>
      <c r="LYX4657" s="51"/>
      <c r="LYY4657" s="51"/>
      <c r="LYZ4657" s="51"/>
      <c r="LZA4657" s="51"/>
      <c r="LZB4657" s="51"/>
      <c r="LZC4657" s="51"/>
      <c r="LZD4657" s="51"/>
      <c r="LZE4657" s="51"/>
      <c r="LZF4657" s="51"/>
      <c r="LZG4657" s="51"/>
      <c r="LZH4657" s="51"/>
      <c r="LZI4657" s="51"/>
      <c r="LZJ4657" s="51"/>
      <c r="LZK4657" s="51"/>
      <c r="LZL4657" s="51"/>
      <c r="LZM4657" s="51"/>
      <c r="LZN4657" s="51"/>
      <c r="LZO4657" s="51"/>
      <c r="LZP4657" s="51"/>
      <c r="LZQ4657" s="51"/>
      <c r="LZR4657" s="51"/>
      <c r="LZS4657" s="51"/>
      <c r="LZT4657" s="51"/>
      <c r="LZU4657" s="51"/>
      <c r="LZV4657" s="51"/>
      <c r="LZW4657" s="51"/>
      <c r="LZX4657" s="51"/>
      <c r="LZY4657" s="51"/>
      <c r="LZZ4657" s="51"/>
      <c r="MAA4657" s="51"/>
      <c r="MAB4657" s="51"/>
      <c r="MAC4657" s="51"/>
      <c r="MAD4657" s="51"/>
      <c r="MAE4657" s="51"/>
      <c r="MAF4657" s="51"/>
      <c r="MAG4657" s="51"/>
      <c r="MAH4657" s="51"/>
      <c r="MAI4657" s="51"/>
      <c r="MAJ4657" s="51"/>
      <c r="MAK4657" s="51"/>
      <c r="MAL4657" s="51"/>
      <c r="MAM4657" s="51"/>
      <c r="MAN4657" s="51"/>
      <c r="MAO4657" s="51"/>
      <c r="MAP4657" s="51"/>
      <c r="MAQ4657" s="51"/>
      <c r="MAR4657" s="51"/>
      <c r="MAS4657" s="51"/>
      <c r="MAT4657" s="51"/>
      <c r="MAU4657" s="51"/>
      <c r="MAV4657" s="51"/>
      <c r="MAW4657" s="51"/>
      <c r="MAX4657" s="51"/>
      <c r="MAY4657" s="51"/>
      <c r="MAZ4657" s="51"/>
      <c r="MBA4657" s="51"/>
      <c r="MBB4657" s="51"/>
      <c r="MBC4657" s="51"/>
      <c r="MBD4657" s="51"/>
      <c r="MBE4657" s="51"/>
      <c r="MBF4657" s="51"/>
      <c r="MBG4657" s="51"/>
      <c r="MBH4657" s="51"/>
      <c r="MBI4657" s="51"/>
      <c r="MBJ4657" s="51"/>
      <c r="MBK4657" s="51"/>
      <c r="MBL4657" s="51"/>
      <c r="MBM4657" s="51"/>
      <c r="MBN4657" s="51"/>
      <c r="MBO4657" s="51"/>
      <c r="MBP4657" s="51"/>
      <c r="MBQ4657" s="51"/>
      <c r="MBR4657" s="51"/>
      <c r="MBS4657" s="51"/>
      <c r="MBT4657" s="51"/>
      <c r="MBU4657" s="51"/>
      <c r="MBV4657" s="51"/>
      <c r="MBW4657" s="51"/>
      <c r="MBX4657" s="51"/>
      <c r="MBY4657" s="51"/>
      <c r="MBZ4657" s="51"/>
      <c r="MCA4657" s="51"/>
      <c r="MCB4657" s="51"/>
      <c r="MCC4657" s="51"/>
      <c r="MCD4657" s="51"/>
      <c r="MCE4657" s="51"/>
      <c r="MCF4657" s="51"/>
      <c r="MCG4657" s="51"/>
      <c r="MCH4657" s="51"/>
      <c r="MCI4657" s="51"/>
      <c r="MCJ4657" s="51"/>
      <c r="MCK4657" s="51"/>
      <c r="MCL4657" s="51"/>
      <c r="MCM4657" s="51"/>
      <c r="MCN4657" s="51"/>
      <c r="MCO4657" s="51"/>
      <c r="MCP4657" s="51"/>
      <c r="MCQ4657" s="51"/>
      <c r="MCR4657" s="51"/>
      <c r="MCS4657" s="51"/>
      <c r="MCT4657" s="51"/>
      <c r="MCU4657" s="51"/>
      <c r="MCV4657" s="51"/>
      <c r="MCW4657" s="51"/>
      <c r="MCX4657" s="51"/>
      <c r="MCY4657" s="51"/>
      <c r="MCZ4657" s="51"/>
      <c r="MDA4657" s="51"/>
      <c r="MDB4657" s="51"/>
      <c r="MDC4657" s="51"/>
      <c r="MDD4657" s="51"/>
      <c r="MDE4657" s="51"/>
      <c r="MDF4657" s="51"/>
      <c r="MDG4657" s="51"/>
      <c r="MDH4657" s="51"/>
      <c r="MDI4657" s="51"/>
      <c r="MDJ4657" s="51"/>
      <c r="MDK4657" s="51"/>
      <c r="MDL4657" s="51"/>
      <c r="MDM4657" s="51"/>
      <c r="MDN4657" s="51"/>
      <c r="MDO4657" s="51"/>
      <c r="MDP4657" s="51"/>
      <c r="MDQ4657" s="51"/>
      <c r="MDR4657" s="51"/>
      <c r="MDS4657" s="51"/>
      <c r="MDT4657" s="51"/>
      <c r="MDU4657" s="51"/>
      <c r="MDV4657" s="51"/>
      <c r="MDW4657" s="51"/>
      <c r="MDX4657" s="51"/>
      <c r="MDY4657" s="51"/>
      <c r="MDZ4657" s="51"/>
      <c r="MEA4657" s="51"/>
      <c r="MEB4657" s="51"/>
      <c r="MEC4657" s="51"/>
      <c r="MED4657" s="51"/>
      <c r="MEE4657" s="51"/>
      <c r="MEF4657" s="51"/>
      <c r="MEG4657" s="51"/>
      <c r="MEH4657" s="51"/>
      <c r="MEI4657" s="51"/>
      <c r="MEJ4657" s="51"/>
      <c r="MEK4657" s="51"/>
      <c r="MEL4657" s="51"/>
      <c r="MEM4657" s="51"/>
      <c r="MEN4657" s="51"/>
      <c r="MEO4657" s="51"/>
      <c r="MEP4657" s="51"/>
      <c r="MEQ4657" s="51"/>
      <c r="MER4657" s="51"/>
      <c r="MES4657" s="51"/>
      <c r="MET4657" s="51"/>
      <c r="MEU4657" s="51"/>
      <c r="MEV4657" s="51"/>
      <c r="MEW4657" s="51"/>
      <c r="MEX4657" s="51"/>
      <c r="MEY4657" s="51"/>
      <c r="MEZ4657" s="51"/>
      <c r="MFA4657" s="51"/>
      <c r="MFB4657" s="51"/>
      <c r="MFC4657" s="51"/>
      <c r="MFD4657" s="51"/>
      <c r="MFE4657" s="51"/>
      <c r="MFF4657" s="51"/>
      <c r="MFG4657" s="51"/>
      <c r="MFH4657" s="51"/>
      <c r="MFI4657" s="51"/>
      <c r="MFJ4657" s="51"/>
      <c r="MFK4657" s="51"/>
      <c r="MFL4657" s="51"/>
      <c r="MFM4657" s="51"/>
      <c r="MFN4657" s="51"/>
      <c r="MFO4657" s="51"/>
      <c r="MFP4657" s="51"/>
      <c r="MFQ4657" s="51"/>
      <c r="MFR4657" s="51"/>
      <c r="MFS4657" s="51"/>
      <c r="MFT4657" s="51"/>
      <c r="MFU4657" s="51"/>
      <c r="MFV4657" s="51"/>
      <c r="MFW4657" s="51"/>
      <c r="MFX4657" s="51"/>
      <c r="MFY4657" s="51"/>
      <c r="MFZ4657" s="51"/>
      <c r="MGA4657" s="51"/>
      <c r="MGB4657" s="51"/>
      <c r="MGC4657" s="51"/>
      <c r="MGD4657" s="51"/>
      <c r="MGE4657" s="51"/>
      <c r="MGF4657" s="51"/>
      <c r="MGG4657" s="51"/>
      <c r="MGH4657" s="51"/>
      <c r="MGI4657" s="51"/>
      <c r="MGJ4657" s="51"/>
      <c r="MGK4657" s="51"/>
      <c r="MGL4657" s="51"/>
      <c r="MGM4657" s="51"/>
      <c r="MGN4657" s="51"/>
      <c r="MGO4657" s="51"/>
      <c r="MGP4657" s="51"/>
      <c r="MGQ4657" s="51"/>
      <c r="MGR4657" s="51"/>
      <c r="MGS4657" s="51"/>
      <c r="MGT4657" s="51"/>
      <c r="MGU4657" s="51"/>
      <c r="MGV4657" s="51"/>
      <c r="MGW4657" s="51"/>
      <c r="MGX4657" s="51"/>
      <c r="MGY4657" s="51"/>
      <c r="MGZ4657" s="51"/>
      <c r="MHA4657" s="51"/>
      <c r="MHB4657" s="51"/>
      <c r="MHC4657" s="51"/>
      <c r="MHD4657" s="51"/>
      <c r="MHE4657" s="51"/>
      <c r="MHF4657" s="51"/>
      <c r="MHG4657" s="51"/>
      <c r="MHH4657" s="51"/>
      <c r="MHI4657" s="51"/>
      <c r="MHJ4657" s="51"/>
      <c r="MHK4657" s="51"/>
      <c r="MHL4657" s="51"/>
      <c r="MHM4657" s="51"/>
      <c r="MHN4657" s="51"/>
      <c r="MHO4657" s="51"/>
      <c r="MHP4657" s="51"/>
      <c r="MHQ4657" s="51"/>
      <c r="MHR4657" s="51"/>
      <c r="MHS4657" s="51"/>
      <c r="MHT4657" s="51"/>
      <c r="MHU4657" s="51"/>
      <c r="MHV4657" s="51"/>
      <c r="MHW4657" s="51"/>
      <c r="MHX4657" s="51"/>
      <c r="MHY4657" s="51"/>
      <c r="MHZ4657" s="51"/>
      <c r="MIA4657" s="51"/>
      <c r="MIB4657" s="51"/>
      <c r="MIC4657" s="51"/>
      <c r="MID4657" s="51"/>
      <c r="MIE4657" s="51"/>
      <c r="MIF4657" s="51"/>
      <c r="MIG4657" s="51"/>
      <c r="MIH4657" s="51"/>
      <c r="MII4657" s="51"/>
      <c r="MIJ4657" s="51"/>
      <c r="MIK4657" s="51"/>
      <c r="MIL4657" s="51"/>
      <c r="MIM4657" s="51"/>
      <c r="MIN4657" s="51"/>
      <c r="MIO4657" s="51"/>
      <c r="MIP4657" s="51"/>
      <c r="MIQ4657" s="51"/>
      <c r="MIR4657" s="51"/>
      <c r="MIS4657" s="51"/>
      <c r="MIT4657" s="51"/>
      <c r="MIU4657" s="51"/>
      <c r="MIV4657" s="51"/>
      <c r="MIW4657" s="51"/>
      <c r="MIX4657" s="51"/>
      <c r="MIY4657" s="51"/>
      <c r="MIZ4657" s="51"/>
      <c r="MJA4657" s="51"/>
      <c r="MJB4657" s="51"/>
      <c r="MJC4657" s="51"/>
      <c r="MJD4657" s="51"/>
      <c r="MJE4657" s="51"/>
      <c r="MJF4657" s="51"/>
      <c r="MJG4657" s="51"/>
      <c r="MJH4657" s="51"/>
      <c r="MJI4657" s="51"/>
      <c r="MJJ4657" s="51"/>
      <c r="MJK4657" s="51"/>
      <c r="MJL4657" s="51"/>
      <c r="MJM4657" s="51"/>
      <c r="MJN4657" s="51"/>
      <c r="MJO4657" s="51"/>
      <c r="MJP4657" s="51"/>
      <c r="MJQ4657" s="51"/>
      <c r="MJR4657" s="51"/>
      <c r="MJS4657" s="51"/>
      <c r="MJT4657" s="51"/>
      <c r="MJU4657" s="51"/>
      <c r="MJV4657" s="51"/>
      <c r="MJW4657" s="51"/>
      <c r="MJX4657" s="51"/>
      <c r="MJY4657" s="51"/>
      <c r="MJZ4657" s="51"/>
      <c r="MKA4657" s="51"/>
      <c r="MKB4657" s="51"/>
      <c r="MKC4657" s="51"/>
      <c r="MKD4657" s="51"/>
      <c r="MKE4657" s="51"/>
      <c r="MKF4657" s="51"/>
      <c r="MKG4657" s="51"/>
      <c r="MKH4657" s="51"/>
      <c r="MKI4657" s="51"/>
      <c r="MKJ4657" s="51"/>
      <c r="MKK4657" s="51"/>
      <c r="MKL4657" s="51"/>
      <c r="MKM4657" s="51"/>
      <c r="MKN4657" s="51"/>
      <c r="MKO4657" s="51"/>
      <c r="MKP4657" s="51"/>
      <c r="MKQ4657" s="51"/>
      <c r="MKR4657" s="51"/>
      <c r="MKS4657" s="51"/>
      <c r="MKT4657" s="51"/>
      <c r="MKU4657" s="51"/>
      <c r="MKV4657" s="51"/>
      <c r="MKW4657" s="51"/>
      <c r="MKX4657" s="51"/>
      <c r="MKY4657" s="51"/>
      <c r="MKZ4657" s="51"/>
      <c r="MLA4657" s="51"/>
      <c r="MLB4657" s="51"/>
      <c r="MLC4657" s="51"/>
      <c r="MLD4657" s="51"/>
      <c r="MLE4657" s="51"/>
      <c r="MLF4657" s="51"/>
      <c r="MLG4657" s="51"/>
      <c r="MLH4657" s="51"/>
      <c r="MLI4657" s="51"/>
      <c r="MLJ4657" s="51"/>
      <c r="MLK4657" s="51"/>
      <c r="MLL4657" s="51"/>
      <c r="MLM4657" s="51"/>
      <c r="MLN4657" s="51"/>
      <c r="MLO4657" s="51"/>
      <c r="MLP4657" s="51"/>
      <c r="MLQ4657" s="51"/>
      <c r="MLR4657" s="51"/>
      <c r="MLS4657" s="51"/>
      <c r="MLT4657" s="51"/>
      <c r="MLU4657" s="51"/>
      <c r="MLV4657" s="51"/>
      <c r="MLW4657" s="51"/>
      <c r="MLX4657" s="51"/>
      <c r="MLY4657" s="51"/>
      <c r="MLZ4657" s="51"/>
      <c r="MMA4657" s="51"/>
      <c r="MMB4657" s="51"/>
      <c r="MMC4657" s="51"/>
      <c r="MMD4657" s="51"/>
      <c r="MME4657" s="51"/>
      <c r="MMF4657" s="51"/>
      <c r="MMG4657" s="51"/>
      <c r="MMH4657" s="51"/>
      <c r="MMI4657" s="51"/>
      <c r="MMJ4657" s="51"/>
      <c r="MMK4657" s="51"/>
      <c r="MML4657" s="51"/>
      <c r="MMM4657" s="51"/>
      <c r="MMN4657" s="51"/>
      <c r="MMO4657" s="51"/>
      <c r="MMP4657" s="51"/>
      <c r="MMQ4657" s="51"/>
      <c r="MMR4657" s="51"/>
      <c r="MMS4657" s="51"/>
      <c r="MMT4657" s="51"/>
      <c r="MMU4657" s="51"/>
      <c r="MMV4657" s="51"/>
      <c r="MMW4657" s="51"/>
      <c r="MMX4657" s="51"/>
      <c r="MMY4657" s="51"/>
      <c r="MMZ4657" s="51"/>
      <c r="MNA4657" s="51"/>
      <c r="MNB4657" s="51"/>
      <c r="MNC4657" s="51"/>
      <c r="MND4657" s="51"/>
      <c r="MNE4657" s="51"/>
      <c r="MNF4657" s="51"/>
      <c r="MNG4657" s="51"/>
      <c r="MNH4657" s="51"/>
      <c r="MNI4657" s="51"/>
      <c r="MNJ4657" s="51"/>
      <c r="MNK4657" s="51"/>
      <c r="MNL4657" s="51"/>
      <c r="MNM4657" s="51"/>
      <c r="MNN4657" s="51"/>
      <c r="MNO4657" s="51"/>
      <c r="MNP4657" s="51"/>
      <c r="MNQ4657" s="51"/>
      <c r="MNR4657" s="51"/>
      <c r="MNS4657" s="51"/>
      <c r="MNT4657" s="51"/>
      <c r="MNU4657" s="51"/>
      <c r="MNV4657" s="51"/>
      <c r="MNW4657" s="51"/>
      <c r="MNX4657" s="51"/>
      <c r="MNY4657" s="51"/>
      <c r="MNZ4657" s="51"/>
      <c r="MOA4657" s="51"/>
      <c r="MOB4657" s="51"/>
      <c r="MOC4657" s="51"/>
      <c r="MOD4657" s="51"/>
      <c r="MOE4657" s="51"/>
      <c r="MOF4657" s="51"/>
      <c r="MOG4657" s="51"/>
      <c r="MOH4657" s="51"/>
      <c r="MOI4657" s="51"/>
      <c r="MOJ4657" s="51"/>
      <c r="MOK4657" s="51"/>
      <c r="MOL4657" s="51"/>
      <c r="MOM4657" s="51"/>
      <c r="MON4657" s="51"/>
      <c r="MOO4657" s="51"/>
      <c r="MOP4657" s="51"/>
      <c r="MOQ4657" s="51"/>
      <c r="MOR4657" s="51"/>
      <c r="MOS4657" s="51"/>
      <c r="MOT4657" s="51"/>
      <c r="MOU4657" s="51"/>
      <c r="MOV4657" s="51"/>
      <c r="MOW4657" s="51"/>
      <c r="MOX4657" s="51"/>
      <c r="MOY4657" s="51"/>
      <c r="MOZ4657" s="51"/>
      <c r="MPA4657" s="51"/>
      <c r="MPB4657" s="51"/>
      <c r="MPC4657" s="51"/>
      <c r="MPD4657" s="51"/>
      <c r="MPE4657" s="51"/>
      <c r="MPF4657" s="51"/>
      <c r="MPG4657" s="51"/>
      <c r="MPH4657" s="51"/>
      <c r="MPI4657" s="51"/>
      <c r="MPJ4657" s="51"/>
      <c r="MPK4657" s="51"/>
      <c r="MPL4657" s="51"/>
      <c r="MPM4657" s="51"/>
      <c r="MPN4657" s="51"/>
      <c r="MPO4657" s="51"/>
      <c r="MPP4657" s="51"/>
      <c r="MPQ4657" s="51"/>
      <c r="MPR4657" s="51"/>
      <c r="MPS4657" s="51"/>
      <c r="MPT4657" s="51"/>
      <c r="MPU4657" s="51"/>
      <c r="MPV4657" s="51"/>
      <c r="MPW4657" s="51"/>
      <c r="MPX4657" s="51"/>
      <c r="MPY4657" s="51"/>
      <c r="MPZ4657" s="51"/>
      <c r="MQA4657" s="51"/>
      <c r="MQB4657" s="51"/>
      <c r="MQC4657" s="51"/>
      <c r="MQD4657" s="51"/>
      <c r="MQE4657" s="51"/>
      <c r="MQF4657" s="51"/>
      <c r="MQG4657" s="51"/>
      <c r="MQH4657" s="51"/>
      <c r="MQI4657" s="51"/>
      <c r="MQJ4657" s="51"/>
      <c r="MQK4657" s="51"/>
      <c r="MQL4657" s="51"/>
      <c r="MQM4657" s="51"/>
      <c r="MQN4657" s="51"/>
      <c r="MQO4657" s="51"/>
      <c r="MQP4657" s="51"/>
      <c r="MQQ4657" s="51"/>
      <c r="MQR4657" s="51"/>
      <c r="MQS4657" s="51"/>
      <c r="MQT4657" s="51"/>
      <c r="MQU4657" s="51"/>
      <c r="MQV4657" s="51"/>
      <c r="MQW4657" s="51"/>
      <c r="MQX4657" s="51"/>
      <c r="MQY4657" s="51"/>
      <c r="MQZ4657" s="51"/>
      <c r="MRA4657" s="51"/>
      <c r="MRB4657" s="51"/>
      <c r="MRC4657" s="51"/>
      <c r="MRD4657" s="51"/>
      <c r="MRE4657" s="51"/>
      <c r="MRF4657" s="51"/>
      <c r="MRG4657" s="51"/>
      <c r="MRH4657" s="51"/>
      <c r="MRI4657" s="51"/>
      <c r="MRJ4657" s="51"/>
      <c r="MRK4657" s="51"/>
      <c r="MRL4657" s="51"/>
      <c r="MRM4657" s="51"/>
      <c r="MRN4657" s="51"/>
      <c r="MRO4657" s="51"/>
      <c r="MRP4657" s="51"/>
      <c r="MRQ4657" s="51"/>
      <c r="MRR4657" s="51"/>
      <c r="MRS4657" s="51"/>
      <c r="MRT4657" s="51"/>
      <c r="MRU4657" s="51"/>
      <c r="MRV4657" s="51"/>
      <c r="MRW4657" s="51"/>
      <c r="MRX4657" s="51"/>
      <c r="MRY4657" s="51"/>
      <c r="MRZ4657" s="51"/>
      <c r="MSA4657" s="51"/>
      <c r="MSB4657" s="51"/>
      <c r="MSC4657" s="51"/>
      <c r="MSD4657" s="51"/>
      <c r="MSE4657" s="51"/>
      <c r="MSF4657" s="51"/>
      <c r="MSG4657" s="51"/>
      <c r="MSH4657" s="51"/>
      <c r="MSI4657" s="51"/>
      <c r="MSJ4657" s="51"/>
      <c r="MSK4657" s="51"/>
      <c r="MSL4657" s="51"/>
      <c r="MSM4657" s="51"/>
      <c r="MSN4657" s="51"/>
      <c r="MSO4657" s="51"/>
      <c r="MSP4657" s="51"/>
      <c r="MSQ4657" s="51"/>
      <c r="MSR4657" s="51"/>
      <c r="MSS4657" s="51"/>
      <c r="MST4657" s="51"/>
      <c r="MSU4657" s="51"/>
      <c r="MSV4657" s="51"/>
      <c r="MSW4657" s="51"/>
      <c r="MSX4657" s="51"/>
      <c r="MSY4657" s="51"/>
      <c r="MSZ4657" s="51"/>
      <c r="MTA4657" s="51"/>
      <c r="MTB4657" s="51"/>
      <c r="MTC4657" s="51"/>
      <c r="MTD4657" s="51"/>
      <c r="MTE4657" s="51"/>
      <c r="MTF4657" s="51"/>
      <c r="MTG4657" s="51"/>
      <c r="MTH4657" s="51"/>
      <c r="MTI4657" s="51"/>
      <c r="MTJ4657" s="51"/>
      <c r="MTK4657" s="51"/>
      <c r="MTL4657" s="51"/>
      <c r="MTM4657" s="51"/>
      <c r="MTN4657" s="51"/>
      <c r="MTO4657" s="51"/>
      <c r="MTP4657" s="51"/>
      <c r="MTQ4657" s="51"/>
      <c r="MTR4657" s="51"/>
      <c r="MTS4657" s="51"/>
      <c r="MTT4657" s="51"/>
      <c r="MTU4657" s="51"/>
      <c r="MTV4657" s="51"/>
      <c r="MTW4657" s="51"/>
      <c r="MTX4657" s="51"/>
      <c r="MTY4657" s="51"/>
      <c r="MTZ4657" s="51"/>
      <c r="MUA4657" s="51"/>
      <c r="MUB4657" s="51"/>
      <c r="MUC4657" s="51"/>
      <c r="MUD4657" s="51"/>
      <c r="MUE4657" s="51"/>
      <c r="MUF4657" s="51"/>
      <c r="MUG4657" s="51"/>
      <c r="MUH4657" s="51"/>
      <c r="MUI4657" s="51"/>
      <c r="MUJ4657" s="51"/>
      <c r="MUK4657" s="51"/>
      <c r="MUL4657" s="51"/>
      <c r="MUM4657" s="51"/>
      <c r="MUN4657" s="51"/>
      <c r="MUO4657" s="51"/>
      <c r="MUP4657" s="51"/>
      <c r="MUQ4657" s="51"/>
      <c r="MUR4657" s="51"/>
      <c r="MUS4657" s="51"/>
      <c r="MUT4657" s="51"/>
      <c r="MUU4657" s="51"/>
      <c r="MUV4657" s="51"/>
      <c r="MUW4657" s="51"/>
      <c r="MUX4657" s="51"/>
      <c r="MUY4657" s="51"/>
      <c r="MUZ4657" s="51"/>
      <c r="MVA4657" s="51"/>
      <c r="MVB4657" s="51"/>
      <c r="MVC4657" s="51"/>
      <c r="MVD4657" s="51"/>
      <c r="MVE4657" s="51"/>
      <c r="MVF4657" s="51"/>
      <c r="MVG4657" s="51"/>
      <c r="MVH4657" s="51"/>
      <c r="MVI4657" s="51"/>
      <c r="MVJ4657" s="51"/>
      <c r="MVK4657" s="51"/>
      <c r="MVL4657" s="51"/>
      <c r="MVM4657" s="51"/>
      <c r="MVN4657" s="51"/>
      <c r="MVO4657" s="51"/>
      <c r="MVP4657" s="51"/>
      <c r="MVQ4657" s="51"/>
      <c r="MVR4657" s="51"/>
      <c r="MVS4657" s="51"/>
      <c r="MVT4657" s="51"/>
      <c r="MVU4657" s="51"/>
      <c r="MVV4657" s="51"/>
      <c r="MVW4657" s="51"/>
      <c r="MVX4657" s="51"/>
      <c r="MVY4657" s="51"/>
      <c r="MVZ4657" s="51"/>
      <c r="MWA4657" s="51"/>
      <c r="MWB4657" s="51"/>
      <c r="MWC4657" s="51"/>
      <c r="MWD4657" s="51"/>
      <c r="MWE4657" s="51"/>
      <c r="MWF4657" s="51"/>
      <c r="MWG4657" s="51"/>
      <c r="MWH4657" s="51"/>
      <c r="MWI4657" s="51"/>
      <c r="MWJ4657" s="51"/>
      <c r="MWK4657" s="51"/>
      <c r="MWL4657" s="51"/>
      <c r="MWM4657" s="51"/>
      <c r="MWN4657" s="51"/>
      <c r="MWO4657" s="51"/>
      <c r="MWP4657" s="51"/>
      <c r="MWQ4657" s="51"/>
      <c r="MWR4657" s="51"/>
      <c r="MWS4657" s="51"/>
      <c r="MWT4657" s="51"/>
      <c r="MWU4657" s="51"/>
      <c r="MWV4657" s="51"/>
      <c r="MWW4657" s="51"/>
      <c r="MWX4657" s="51"/>
      <c r="MWY4657" s="51"/>
      <c r="MWZ4657" s="51"/>
      <c r="MXA4657" s="51"/>
      <c r="MXB4657" s="51"/>
      <c r="MXC4657" s="51"/>
      <c r="MXD4657" s="51"/>
      <c r="MXE4657" s="51"/>
      <c r="MXF4657" s="51"/>
      <c r="MXG4657" s="51"/>
      <c r="MXH4657" s="51"/>
      <c r="MXI4657" s="51"/>
      <c r="MXJ4657" s="51"/>
      <c r="MXK4657" s="51"/>
      <c r="MXL4657" s="51"/>
      <c r="MXM4657" s="51"/>
      <c r="MXN4657" s="51"/>
      <c r="MXO4657" s="51"/>
      <c r="MXP4657" s="51"/>
      <c r="MXQ4657" s="51"/>
      <c r="MXR4657" s="51"/>
      <c r="MXS4657" s="51"/>
      <c r="MXT4657" s="51"/>
      <c r="MXU4657" s="51"/>
      <c r="MXV4657" s="51"/>
      <c r="MXW4657" s="51"/>
      <c r="MXX4657" s="51"/>
      <c r="MXY4657" s="51"/>
      <c r="MXZ4657" s="51"/>
      <c r="MYA4657" s="51"/>
      <c r="MYB4657" s="51"/>
      <c r="MYC4657" s="51"/>
      <c r="MYD4657" s="51"/>
      <c r="MYE4657" s="51"/>
      <c r="MYF4657" s="51"/>
      <c r="MYG4657" s="51"/>
      <c r="MYH4657" s="51"/>
      <c r="MYI4657" s="51"/>
      <c r="MYJ4657" s="51"/>
      <c r="MYK4657" s="51"/>
      <c r="MYL4657" s="51"/>
      <c r="MYM4657" s="51"/>
      <c r="MYN4657" s="51"/>
      <c r="MYO4657" s="51"/>
      <c r="MYP4657" s="51"/>
      <c r="MYQ4657" s="51"/>
      <c r="MYR4657" s="51"/>
      <c r="MYS4657" s="51"/>
      <c r="MYT4657" s="51"/>
      <c r="MYU4657" s="51"/>
      <c r="MYV4657" s="51"/>
      <c r="MYW4657" s="51"/>
      <c r="MYX4657" s="51"/>
      <c r="MYY4657" s="51"/>
      <c r="MYZ4657" s="51"/>
      <c r="MZA4657" s="51"/>
      <c r="MZB4657" s="51"/>
      <c r="MZC4657" s="51"/>
      <c r="MZD4657" s="51"/>
      <c r="MZE4657" s="51"/>
      <c r="MZF4657" s="51"/>
      <c r="MZG4657" s="51"/>
      <c r="MZH4657" s="51"/>
      <c r="MZI4657" s="51"/>
      <c r="MZJ4657" s="51"/>
      <c r="MZK4657" s="51"/>
      <c r="MZL4657" s="51"/>
      <c r="MZM4657" s="51"/>
      <c r="MZN4657" s="51"/>
      <c r="MZO4657" s="51"/>
      <c r="MZP4657" s="51"/>
      <c r="MZQ4657" s="51"/>
      <c r="MZR4657" s="51"/>
      <c r="MZS4657" s="51"/>
      <c r="MZT4657" s="51"/>
      <c r="MZU4657" s="51"/>
      <c r="MZV4657" s="51"/>
      <c r="MZW4657" s="51"/>
      <c r="MZX4657" s="51"/>
      <c r="MZY4657" s="51"/>
      <c r="MZZ4657" s="51"/>
      <c r="NAA4657" s="51"/>
      <c r="NAB4657" s="51"/>
      <c r="NAC4657" s="51"/>
      <c r="NAD4657" s="51"/>
      <c r="NAE4657" s="51"/>
      <c r="NAF4657" s="51"/>
      <c r="NAG4657" s="51"/>
      <c r="NAH4657" s="51"/>
      <c r="NAI4657" s="51"/>
      <c r="NAJ4657" s="51"/>
      <c r="NAK4657" s="51"/>
      <c r="NAL4657" s="51"/>
      <c r="NAM4657" s="51"/>
      <c r="NAN4657" s="51"/>
      <c r="NAO4657" s="51"/>
      <c r="NAP4657" s="51"/>
      <c r="NAQ4657" s="51"/>
      <c r="NAR4657" s="51"/>
      <c r="NAS4657" s="51"/>
      <c r="NAT4657" s="51"/>
      <c r="NAU4657" s="51"/>
      <c r="NAV4657" s="51"/>
      <c r="NAW4657" s="51"/>
      <c r="NAX4657" s="51"/>
      <c r="NAY4657" s="51"/>
      <c r="NAZ4657" s="51"/>
      <c r="NBA4657" s="51"/>
      <c r="NBB4657" s="51"/>
      <c r="NBC4657" s="51"/>
      <c r="NBD4657" s="51"/>
      <c r="NBE4657" s="51"/>
      <c r="NBF4657" s="51"/>
      <c r="NBG4657" s="51"/>
      <c r="NBH4657" s="51"/>
      <c r="NBI4657" s="51"/>
      <c r="NBJ4657" s="51"/>
      <c r="NBK4657" s="51"/>
      <c r="NBL4657" s="51"/>
      <c r="NBM4657" s="51"/>
      <c r="NBN4657" s="51"/>
      <c r="NBO4657" s="51"/>
      <c r="NBP4657" s="51"/>
      <c r="NBQ4657" s="51"/>
      <c r="NBR4657" s="51"/>
      <c r="NBS4657" s="51"/>
      <c r="NBT4657" s="51"/>
      <c r="NBU4657" s="51"/>
      <c r="NBV4657" s="51"/>
      <c r="NBW4657" s="51"/>
      <c r="NBX4657" s="51"/>
      <c r="NBY4657" s="51"/>
      <c r="NBZ4657" s="51"/>
      <c r="NCA4657" s="51"/>
      <c r="NCB4657" s="51"/>
      <c r="NCC4657" s="51"/>
      <c r="NCD4657" s="51"/>
      <c r="NCE4657" s="51"/>
      <c r="NCF4657" s="51"/>
      <c r="NCG4657" s="51"/>
      <c r="NCH4657" s="51"/>
      <c r="NCI4657" s="51"/>
      <c r="NCJ4657" s="51"/>
      <c r="NCK4657" s="51"/>
      <c r="NCL4657" s="51"/>
      <c r="NCM4657" s="51"/>
      <c r="NCN4657" s="51"/>
      <c r="NCO4657" s="51"/>
      <c r="NCP4657" s="51"/>
      <c r="NCQ4657" s="51"/>
      <c r="NCR4657" s="51"/>
      <c r="NCS4657" s="51"/>
      <c r="NCT4657" s="51"/>
      <c r="NCU4657" s="51"/>
      <c r="NCV4657" s="51"/>
      <c r="NCW4657" s="51"/>
      <c r="NCX4657" s="51"/>
      <c r="NCY4657" s="51"/>
      <c r="NCZ4657" s="51"/>
      <c r="NDA4657" s="51"/>
      <c r="NDB4657" s="51"/>
      <c r="NDC4657" s="51"/>
      <c r="NDD4657" s="51"/>
      <c r="NDE4657" s="51"/>
      <c r="NDF4657" s="51"/>
      <c r="NDG4657" s="51"/>
      <c r="NDH4657" s="51"/>
      <c r="NDI4657" s="51"/>
      <c r="NDJ4657" s="51"/>
      <c r="NDK4657" s="51"/>
      <c r="NDL4657" s="51"/>
      <c r="NDM4657" s="51"/>
      <c r="NDN4657" s="51"/>
      <c r="NDO4657" s="51"/>
      <c r="NDP4657" s="51"/>
      <c r="NDQ4657" s="51"/>
      <c r="NDR4657" s="51"/>
      <c r="NDS4657" s="51"/>
      <c r="NDT4657" s="51"/>
      <c r="NDU4657" s="51"/>
      <c r="NDV4657" s="51"/>
      <c r="NDW4657" s="51"/>
      <c r="NDX4657" s="51"/>
      <c r="NDY4657" s="51"/>
      <c r="NDZ4657" s="51"/>
      <c r="NEA4657" s="51"/>
      <c r="NEB4657" s="51"/>
      <c r="NEC4657" s="51"/>
      <c r="NED4657" s="51"/>
      <c r="NEE4657" s="51"/>
      <c r="NEF4657" s="51"/>
      <c r="NEG4657" s="51"/>
      <c r="NEH4657" s="51"/>
      <c r="NEI4657" s="51"/>
      <c r="NEJ4657" s="51"/>
      <c r="NEK4657" s="51"/>
      <c r="NEL4657" s="51"/>
      <c r="NEM4657" s="51"/>
      <c r="NEN4657" s="51"/>
      <c r="NEO4657" s="51"/>
      <c r="NEP4657" s="51"/>
      <c r="NEQ4657" s="51"/>
      <c r="NER4657" s="51"/>
      <c r="NES4657" s="51"/>
      <c r="NET4657" s="51"/>
      <c r="NEU4657" s="51"/>
      <c r="NEV4657" s="51"/>
      <c r="NEW4657" s="51"/>
      <c r="NEX4657" s="51"/>
      <c r="NEY4657" s="51"/>
      <c r="NEZ4657" s="51"/>
      <c r="NFA4657" s="51"/>
      <c r="NFB4657" s="51"/>
      <c r="NFC4657" s="51"/>
      <c r="NFD4657" s="51"/>
      <c r="NFE4657" s="51"/>
      <c r="NFF4657" s="51"/>
      <c r="NFG4657" s="51"/>
      <c r="NFH4657" s="51"/>
      <c r="NFI4657" s="51"/>
      <c r="NFJ4657" s="51"/>
      <c r="NFK4657" s="51"/>
      <c r="NFL4657" s="51"/>
      <c r="NFM4657" s="51"/>
      <c r="NFN4657" s="51"/>
      <c r="NFO4657" s="51"/>
      <c r="NFP4657" s="51"/>
      <c r="NFQ4657" s="51"/>
      <c r="NFR4657" s="51"/>
      <c r="NFS4657" s="51"/>
      <c r="NFT4657" s="51"/>
      <c r="NFU4657" s="51"/>
      <c r="NFV4657" s="51"/>
      <c r="NFW4657" s="51"/>
      <c r="NFX4657" s="51"/>
      <c r="NFY4657" s="51"/>
      <c r="NFZ4657" s="51"/>
      <c r="NGA4657" s="51"/>
      <c r="NGB4657" s="51"/>
      <c r="NGC4657" s="51"/>
      <c r="NGD4657" s="51"/>
      <c r="NGE4657" s="51"/>
      <c r="NGF4657" s="51"/>
      <c r="NGG4657" s="51"/>
      <c r="NGH4657" s="51"/>
      <c r="NGI4657" s="51"/>
      <c r="NGJ4657" s="51"/>
      <c r="NGK4657" s="51"/>
      <c r="NGL4657" s="51"/>
      <c r="NGM4657" s="51"/>
      <c r="NGN4657" s="51"/>
      <c r="NGO4657" s="51"/>
      <c r="NGP4657" s="51"/>
      <c r="NGQ4657" s="51"/>
      <c r="NGR4657" s="51"/>
      <c r="NGS4657" s="51"/>
      <c r="NGT4657" s="51"/>
      <c r="NGU4657" s="51"/>
      <c r="NGV4657" s="51"/>
      <c r="NGW4657" s="51"/>
      <c r="NGX4657" s="51"/>
      <c r="NGY4657" s="51"/>
      <c r="NGZ4657" s="51"/>
      <c r="NHA4657" s="51"/>
      <c r="NHB4657" s="51"/>
      <c r="NHC4657" s="51"/>
      <c r="NHD4657" s="51"/>
      <c r="NHE4657" s="51"/>
      <c r="NHF4657" s="51"/>
      <c r="NHG4657" s="51"/>
      <c r="NHH4657" s="51"/>
      <c r="NHI4657" s="51"/>
      <c r="NHJ4657" s="51"/>
      <c r="NHK4657" s="51"/>
      <c r="NHL4657" s="51"/>
      <c r="NHM4657" s="51"/>
      <c r="NHN4657" s="51"/>
      <c r="NHO4657" s="51"/>
      <c r="NHP4657" s="51"/>
      <c r="NHQ4657" s="51"/>
      <c r="NHR4657" s="51"/>
      <c r="NHS4657" s="51"/>
      <c r="NHT4657" s="51"/>
      <c r="NHU4657" s="51"/>
      <c r="NHV4657" s="51"/>
      <c r="NHW4657" s="51"/>
      <c r="NHX4657" s="51"/>
      <c r="NHY4657" s="51"/>
      <c r="NHZ4657" s="51"/>
      <c r="NIA4657" s="51"/>
      <c r="NIB4657" s="51"/>
      <c r="NIC4657" s="51"/>
      <c r="NID4657" s="51"/>
      <c r="NIE4657" s="51"/>
      <c r="NIF4657" s="51"/>
      <c r="NIG4657" s="51"/>
      <c r="NIH4657" s="51"/>
      <c r="NII4657" s="51"/>
      <c r="NIJ4657" s="51"/>
      <c r="NIK4657" s="51"/>
      <c r="NIL4657" s="51"/>
      <c r="NIM4657" s="51"/>
      <c r="NIN4657" s="51"/>
      <c r="NIO4657" s="51"/>
      <c r="NIP4657" s="51"/>
      <c r="NIQ4657" s="51"/>
      <c r="NIR4657" s="51"/>
      <c r="NIS4657" s="51"/>
      <c r="NIT4657" s="51"/>
      <c r="NIU4657" s="51"/>
      <c r="NIV4657" s="51"/>
      <c r="NIW4657" s="51"/>
      <c r="NIX4657" s="51"/>
      <c r="NIY4657" s="51"/>
      <c r="NIZ4657" s="51"/>
      <c r="NJA4657" s="51"/>
      <c r="NJB4657" s="51"/>
      <c r="NJC4657" s="51"/>
      <c r="NJD4657" s="51"/>
      <c r="NJE4657" s="51"/>
      <c r="NJF4657" s="51"/>
      <c r="NJG4657" s="51"/>
      <c r="NJH4657" s="51"/>
      <c r="NJI4657" s="51"/>
      <c r="NJJ4657" s="51"/>
      <c r="NJK4657" s="51"/>
      <c r="NJL4657" s="51"/>
      <c r="NJM4657" s="51"/>
      <c r="NJN4657" s="51"/>
      <c r="NJO4657" s="51"/>
      <c r="NJP4657" s="51"/>
      <c r="NJQ4657" s="51"/>
      <c r="NJR4657" s="51"/>
      <c r="NJS4657" s="51"/>
      <c r="NJT4657" s="51"/>
      <c r="NJU4657" s="51"/>
      <c r="NJV4657" s="51"/>
      <c r="NJW4657" s="51"/>
      <c r="NJX4657" s="51"/>
      <c r="NJY4657" s="51"/>
      <c r="NJZ4657" s="51"/>
      <c r="NKA4657" s="51"/>
      <c r="NKB4657" s="51"/>
      <c r="NKC4657" s="51"/>
      <c r="NKD4657" s="51"/>
      <c r="NKE4657" s="51"/>
      <c r="NKF4657" s="51"/>
      <c r="NKG4657" s="51"/>
      <c r="NKH4657" s="51"/>
      <c r="NKI4657" s="51"/>
      <c r="NKJ4657" s="51"/>
      <c r="NKK4657" s="51"/>
      <c r="NKL4657" s="51"/>
      <c r="NKM4657" s="51"/>
      <c r="NKN4657" s="51"/>
      <c r="NKO4657" s="51"/>
      <c r="NKP4657" s="51"/>
      <c r="NKQ4657" s="51"/>
      <c r="NKR4657" s="51"/>
      <c r="NKS4657" s="51"/>
      <c r="NKT4657" s="51"/>
      <c r="NKU4657" s="51"/>
      <c r="NKV4657" s="51"/>
      <c r="NKW4657" s="51"/>
      <c r="NKX4657" s="51"/>
      <c r="NKY4657" s="51"/>
      <c r="NKZ4657" s="51"/>
      <c r="NLA4657" s="51"/>
      <c r="NLB4657" s="51"/>
      <c r="NLC4657" s="51"/>
      <c r="NLD4657" s="51"/>
      <c r="NLE4657" s="51"/>
      <c r="NLF4657" s="51"/>
      <c r="NLG4657" s="51"/>
      <c r="NLH4657" s="51"/>
      <c r="NLI4657" s="51"/>
      <c r="NLJ4657" s="51"/>
      <c r="NLK4657" s="51"/>
      <c r="NLL4657" s="51"/>
      <c r="NLM4657" s="51"/>
      <c r="NLN4657" s="51"/>
      <c r="NLO4657" s="51"/>
      <c r="NLP4657" s="51"/>
      <c r="NLQ4657" s="51"/>
      <c r="NLR4657" s="51"/>
      <c r="NLS4657" s="51"/>
      <c r="NLT4657" s="51"/>
      <c r="NLU4657" s="51"/>
      <c r="NLV4657" s="51"/>
      <c r="NLW4657" s="51"/>
      <c r="NLX4657" s="51"/>
      <c r="NLY4657" s="51"/>
      <c r="NLZ4657" s="51"/>
      <c r="NMA4657" s="51"/>
      <c r="NMB4657" s="51"/>
      <c r="NMC4657" s="51"/>
      <c r="NMD4657" s="51"/>
      <c r="NME4657" s="51"/>
      <c r="NMF4657" s="51"/>
      <c r="NMG4657" s="51"/>
      <c r="NMH4657" s="51"/>
      <c r="NMI4657" s="51"/>
      <c r="NMJ4657" s="51"/>
      <c r="NMK4657" s="51"/>
      <c r="NML4657" s="51"/>
      <c r="NMM4657" s="51"/>
      <c r="NMN4657" s="51"/>
      <c r="NMO4657" s="51"/>
      <c r="NMP4657" s="51"/>
      <c r="NMQ4657" s="51"/>
      <c r="NMR4657" s="51"/>
      <c r="NMS4657" s="51"/>
      <c r="NMT4657" s="51"/>
      <c r="NMU4657" s="51"/>
      <c r="NMV4657" s="51"/>
      <c r="NMW4657" s="51"/>
      <c r="NMX4657" s="51"/>
      <c r="NMY4657" s="51"/>
      <c r="NMZ4657" s="51"/>
      <c r="NNA4657" s="51"/>
      <c r="NNB4657" s="51"/>
      <c r="NNC4657" s="51"/>
      <c r="NND4657" s="51"/>
      <c r="NNE4657" s="51"/>
      <c r="NNF4657" s="51"/>
      <c r="NNG4657" s="51"/>
      <c r="NNH4657" s="51"/>
      <c r="NNI4657" s="51"/>
      <c r="NNJ4657" s="51"/>
      <c r="NNK4657" s="51"/>
      <c r="NNL4657" s="51"/>
      <c r="NNM4657" s="51"/>
      <c r="NNN4657" s="51"/>
      <c r="NNO4657" s="51"/>
      <c r="NNP4657" s="51"/>
      <c r="NNQ4657" s="51"/>
      <c r="NNR4657" s="51"/>
      <c r="NNS4657" s="51"/>
      <c r="NNT4657" s="51"/>
      <c r="NNU4657" s="51"/>
      <c r="NNV4657" s="51"/>
      <c r="NNW4657" s="51"/>
      <c r="NNX4657" s="51"/>
      <c r="NNY4657" s="51"/>
      <c r="NNZ4657" s="51"/>
      <c r="NOA4657" s="51"/>
      <c r="NOB4657" s="51"/>
      <c r="NOC4657" s="51"/>
      <c r="NOD4657" s="51"/>
      <c r="NOE4657" s="51"/>
      <c r="NOF4657" s="51"/>
      <c r="NOG4657" s="51"/>
      <c r="NOH4657" s="51"/>
      <c r="NOI4657" s="51"/>
      <c r="NOJ4657" s="51"/>
      <c r="NOK4657" s="51"/>
      <c r="NOL4657" s="51"/>
      <c r="NOM4657" s="51"/>
      <c r="NON4657" s="51"/>
      <c r="NOO4657" s="51"/>
      <c r="NOP4657" s="51"/>
      <c r="NOQ4657" s="51"/>
      <c r="NOR4657" s="51"/>
      <c r="NOS4657" s="51"/>
      <c r="NOT4657" s="51"/>
      <c r="NOU4657" s="51"/>
      <c r="NOV4657" s="51"/>
      <c r="NOW4657" s="51"/>
      <c r="NOX4657" s="51"/>
      <c r="NOY4657" s="51"/>
      <c r="NOZ4657" s="51"/>
      <c r="NPA4657" s="51"/>
      <c r="NPB4657" s="51"/>
      <c r="NPC4657" s="51"/>
      <c r="NPD4657" s="51"/>
      <c r="NPE4657" s="51"/>
      <c r="NPF4657" s="51"/>
      <c r="NPG4657" s="51"/>
      <c r="NPH4657" s="51"/>
      <c r="NPI4657" s="51"/>
      <c r="NPJ4657" s="51"/>
      <c r="NPK4657" s="51"/>
      <c r="NPL4657" s="51"/>
      <c r="NPM4657" s="51"/>
      <c r="NPN4657" s="51"/>
      <c r="NPO4657" s="51"/>
      <c r="NPP4657" s="51"/>
      <c r="NPQ4657" s="51"/>
      <c r="NPR4657" s="51"/>
      <c r="NPS4657" s="51"/>
      <c r="NPT4657" s="51"/>
      <c r="NPU4657" s="51"/>
      <c r="NPV4657" s="51"/>
      <c r="NPW4657" s="51"/>
      <c r="NPX4657" s="51"/>
      <c r="NPY4657" s="51"/>
      <c r="NPZ4657" s="51"/>
      <c r="NQA4657" s="51"/>
      <c r="NQB4657" s="51"/>
      <c r="NQC4657" s="51"/>
      <c r="NQD4657" s="51"/>
      <c r="NQE4657" s="51"/>
      <c r="NQF4657" s="51"/>
      <c r="NQG4657" s="51"/>
      <c r="NQH4657" s="51"/>
      <c r="NQI4657" s="51"/>
      <c r="NQJ4657" s="51"/>
      <c r="NQK4657" s="51"/>
      <c r="NQL4657" s="51"/>
      <c r="NQM4657" s="51"/>
      <c r="NQN4657" s="51"/>
      <c r="NQO4657" s="51"/>
      <c r="NQP4657" s="51"/>
      <c r="NQQ4657" s="51"/>
      <c r="NQR4657" s="51"/>
      <c r="NQS4657" s="51"/>
      <c r="NQT4657" s="51"/>
      <c r="NQU4657" s="51"/>
      <c r="NQV4657" s="51"/>
      <c r="NQW4657" s="51"/>
      <c r="NQX4657" s="51"/>
      <c r="NQY4657" s="51"/>
      <c r="NQZ4657" s="51"/>
      <c r="NRA4657" s="51"/>
      <c r="NRB4657" s="51"/>
      <c r="NRC4657" s="51"/>
      <c r="NRD4657" s="51"/>
      <c r="NRE4657" s="51"/>
      <c r="NRF4657" s="51"/>
      <c r="NRG4657" s="51"/>
      <c r="NRH4657" s="51"/>
      <c r="NRI4657" s="51"/>
      <c r="NRJ4657" s="51"/>
      <c r="NRK4657" s="51"/>
      <c r="NRL4657" s="51"/>
      <c r="NRM4657" s="51"/>
      <c r="NRN4657" s="51"/>
      <c r="NRO4657" s="51"/>
      <c r="NRP4657" s="51"/>
      <c r="NRQ4657" s="51"/>
      <c r="NRR4657" s="51"/>
      <c r="NRS4657" s="51"/>
      <c r="NRT4657" s="51"/>
      <c r="NRU4657" s="51"/>
      <c r="NRV4657" s="51"/>
      <c r="NRW4657" s="51"/>
      <c r="NRX4657" s="51"/>
      <c r="NRY4657" s="51"/>
      <c r="NRZ4657" s="51"/>
      <c r="NSA4657" s="51"/>
      <c r="NSB4657" s="51"/>
      <c r="NSC4657" s="51"/>
      <c r="NSD4657" s="51"/>
      <c r="NSE4657" s="51"/>
      <c r="NSF4657" s="51"/>
      <c r="NSG4657" s="51"/>
      <c r="NSH4657" s="51"/>
      <c r="NSI4657" s="51"/>
      <c r="NSJ4657" s="51"/>
      <c r="NSK4657" s="51"/>
      <c r="NSL4657" s="51"/>
      <c r="NSM4657" s="51"/>
      <c r="NSN4657" s="51"/>
      <c r="NSO4657" s="51"/>
      <c r="NSP4657" s="51"/>
      <c r="NSQ4657" s="51"/>
      <c r="NSR4657" s="51"/>
      <c r="NSS4657" s="51"/>
      <c r="NST4657" s="51"/>
      <c r="NSU4657" s="51"/>
      <c r="NSV4657" s="51"/>
      <c r="NSW4657" s="51"/>
      <c r="NSX4657" s="51"/>
      <c r="NSY4657" s="51"/>
      <c r="NSZ4657" s="51"/>
      <c r="NTA4657" s="51"/>
      <c r="NTB4657" s="51"/>
      <c r="NTC4657" s="51"/>
      <c r="NTD4657" s="51"/>
      <c r="NTE4657" s="51"/>
      <c r="NTF4657" s="51"/>
      <c r="NTG4657" s="51"/>
      <c r="NTH4657" s="51"/>
      <c r="NTI4657" s="51"/>
      <c r="NTJ4657" s="51"/>
      <c r="NTK4657" s="51"/>
      <c r="NTL4657" s="51"/>
      <c r="NTM4657" s="51"/>
      <c r="NTN4657" s="51"/>
      <c r="NTO4657" s="51"/>
      <c r="NTP4657" s="51"/>
      <c r="NTQ4657" s="51"/>
      <c r="NTR4657" s="51"/>
      <c r="NTS4657" s="51"/>
      <c r="NTT4657" s="51"/>
      <c r="NTU4657" s="51"/>
      <c r="NTV4657" s="51"/>
      <c r="NTW4657" s="51"/>
      <c r="NTX4657" s="51"/>
      <c r="NTY4657" s="51"/>
      <c r="NTZ4657" s="51"/>
      <c r="NUA4657" s="51"/>
      <c r="NUB4657" s="51"/>
      <c r="NUC4657" s="51"/>
      <c r="NUD4657" s="51"/>
      <c r="NUE4657" s="51"/>
      <c r="NUF4657" s="51"/>
      <c r="NUG4657" s="51"/>
      <c r="NUH4657" s="51"/>
      <c r="NUI4657" s="51"/>
      <c r="NUJ4657" s="51"/>
      <c r="NUK4657" s="51"/>
      <c r="NUL4657" s="51"/>
      <c r="NUM4657" s="51"/>
      <c r="NUN4657" s="51"/>
      <c r="NUO4657" s="51"/>
      <c r="NUP4657" s="51"/>
      <c r="NUQ4657" s="51"/>
      <c r="NUR4657" s="51"/>
      <c r="NUS4657" s="51"/>
      <c r="NUT4657" s="51"/>
      <c r="NUU4657" s="51"/>
      <c r="NUV4657" s="51"/>
      <c r="NUW4657" s="51"/>
      <c r="NUX4657" s="51"/>
      <c r="NUY4657" s="51"/>
      <c r="NUZ4657" s="51"/>
      <c r="NVA4657" s="51"/>
      <c r="NVB4657" s="51"/>
      <c r="NVC4657" s="51"/>
      <c r="NVD4657" s="51"/>
      <c r="NVE4657" s="51"/>
      <c r="NVF4657" s="51"/>
      <c r="NVG4657" s="51"/>
      <c r="NVH4657" s="51"/>
      <c r="NVI4657" s="51"/>
      <c r="NVJ4657" s="51"/>
      <c r="NVK4657" s="51"/>
      <c r="NVL4657" s="51"/>
      <c r="NVM4657" s="51"/>
      <c r="NVN4657" s="51"/>
      <c r="NVO4657" s="51"/>
      <c r="NVP4657" s="51"/>
      <c r="NVQ4657" s="51"/>
      <c r="NVR4657" s="51"/>
      <c r="NVS4657" s="51"/>
      <c r="NVT4657" s="51"/>
      <c r="NVU4657" s="51"/>
      <c r="NVV4657" s="51"/>
      <c r="NVW4657" s="51"/>
      <c r="NVX4657" s="51"/>
      <c r="NVY4657" s="51"/>
      <c r="NVZ4657" s="51"/>
      <c r="NWA4657" s="51"/>
      <c r="NWB4657" s="51"/>
      <c r="NWC4657" s="51"/>
      <c r="NWD4657" s="51"/>
      <c r="NWE4657" s="51"/>
      <c r="NWF4657" s="51"/>
      <c r="NWG4657" s="51"/>
      <c r="NWH4657" s="51"/>
      <c r="NWI4657" s="51"/>
      <c r="NWJ4657" s="51"/>
      <c r="NWK4657" s="51"/>
      <c r="NWL4657" s="51"/>
      <c r="NWM4657" s="51"/>
      <c r="NWN4657" s="51"/>
      <c r="NWO4657" s="51"/>
      <c r="NWP4657" s="51"/>
      <c r="NWQ4657" s="51"/>
      <c r="NWR4657" s="51"/>
      <c r="NWS4657" s="51"/>
      <c r="NWT4657" s="51"/>
      <c r="NWU4657" s="51"/>
      <c r="NWV4657" s="51"/>
      <c r="NWW4657" s="51"/>
      <c r="NWX4657" s="51"/>
      <c r="NWY4657" s="51"/>
      <c r="NWZ4657" s="51"/>
      <c r="NXA4657" s="51"/>
      <c r="NXB4657" s="51"/>
      <c r="NXC4657" s="51"/>
      <c r="NXD4657" s="51"/>
      <c r="NXE4657" s="51"/>
      <c r="NXF4657" s="51"/>
      <c r="NXG4657" s="51"/>
      <c r="NXH4657" s="51"/>
      <c r="NXI4657" s="51"/>
      <c r="NXJ4657" s="51"/>
      <c r="NXK4657" s="51"/>
      <c r="NXL4657" s="51"/>
      <c r="NXM4657" s="51"/>
      <c r="NXN4657" s="51"/>
      <c r="NXO4657" s="51"/>
      <c r="NXP4657" s="51"/>
      <c r="NXQ4657" s="51"/>
      <c r="NXR4657" s="51"/>
      <c r="NXS4657" s="51"/>
      <c r="NXT4657" s="51"/>
      <c r="NXU4657" s="51"/>
      <c r="NXV4657" s="51"/>
      <c r="NXW4657" s="51"/>
      <c r="NXX4657" s="51"/>
      <c r="NXY4657" s="51"/>
      <c r="NXZ4657" s="51"/>
      <c r="NYA4657" s="51"/>
      <c r="NYB4657" s="51"/>
      <c r="NYC4657" s="51"/>
      <c r="NYD4657" s="51"/>
      <c r="NYE4657" s="51"/>
      <c r="NYF4657" s="51"/>
      <c r="NYG4657" s="51"/>
      <c r="NYH4657" s="51"/>
      <c r="NYI4657" s="51"/>
      <c r="NYJ4657" s="51"/>
      <c r="NYK4657" s="51"/>
      <c r="NYL4657" s="51"/>
      <c r="NYM4657" s="51"/>
      <c r="NYN4657" s="51"/>
      <c r="NYO4657" s="51"/>
      <c r="NYP4657" s="51"/>
      <c r="NYQ4657" s="51"/>
      <c r="NYR4657" s="51"/>
      <c r="NYS4657" s="51"/>
      <c r="NYT4657" s="51"/>
      <c r="NYU4657" s="51"/>
      <c r="NYV4657" s="51"/>
      <c r="NYW4657" s="51"/>
      <c r="NYX4657" s="51"/>
      <c r="NYY4657" s="51"/>
      <c r="NYZ4657" s="51"/>
      <c r="NZA4657" s="51"/>
      <c r="NZB4657" s="51"/>
      <c r="NZC4657" s="51"/>
      <c r="NZD4657" s="51"/>
      <c r="NZE4657" s="51"/>
      <c r="NZF4657" s="51"/>
      <c r="NZG4657" s="51"/>
      <c r="NZH4657" s="51"/>
      <c r="NZI4657" s="51"/>
      <c r="NZJ4657" s="51"/>
      <c r="NZK4657" s="51"/>
      <c r="NZL4657" s="51"/>
      <c r="NZM4657" s="51"/>
      <c r="NZN4657" s="51"/>
      <c r="NZO4657" s="51"/>
      <c r="NZP4657" s="51"/>
      <c r="NZQ4657" s="51"/>
      <c r="NZR4657" s="51"/>
      <c r="NZS4657" s="51"/>
      <c r="NZT4657" s="51"/>
      <c r="NZU4657" s="51"/>
      <c r="NZV4657" s="51"/>
      <c r="NZW4657" s="51"/>
      <c r="NZX4657" s="51"/>
      <c r="NZY4657" s="51"/>
      <c r="NZZ4657" s="51"/>
      <c r="OAA4657" s="51"/>
      <c r="OAB4657" s="51"/>
      <c r="OAC4657" s="51"/>
      <c r="OAD4657" s="51"/>
      <c r="OAE4657" s="51"/>
      <c r="OAF4657" s="51"/>
      <c r="OAG4657" s="51"/>
      <c r="OAH4657" s="51"/>
      <c r="OAI4657" s="51"/>
      <c r="OAJ4657" s="51"/>
      <c r="OAK4657" s="51"/>
      <c r="OAL4657" s="51"/>
      <c r="OAM4657" s="51"/>
      <c r="OAN4657" s="51"/>
      <c r="OAO4657" s="51"/>
      <c r="OAP4657" s="51"/>
      <c r="OAQ4657" s="51"/>
      <c r="OAR4657" s="51"/>
      <c r="OAS4657" s="51"/>
      <c r="OAT4657" s="51"/>
      <c r="OAU4657" s="51"/>
      <c r="OAV4657" s="51"/>
      <c r="OAW4657" s="51"/>
      <c r="OAX4657" s="51"/>
      <c r="OAY4657" s="51"/>
      <c r="OAZ4657" s="51"/>
      <c r="OBA4657" s="51"/>
      <c r="OBB4657" s="51"/>
      <c r="OBC4657" s="51"/>
      <c r="OBD4657" s="51"/>
      <c r="OBE4657" s="51"/>
      <c r="OBF4657" s="51"/>
      <c r="OBG4657" s="51"/>
      <c r="OBH4657" s="51"/>
      <c r="OBI4657" s="51"/>
      <c r="OBJ4657" s="51"/>
      <c r="OBK4657" s="51"/>
      <c r="OBL4657" s="51"/>
      <c r="OBM4657" s="51"/>
      <c r="OBN4657" s="51"/>
      <c r="OBO4657" s="51"/>
      <c r="OBP4657" s="51"/>
      <c r="OBQ4657" s="51"/>
      <c r="OBR4657" s="51"/>
      <c r="OBS4657" s="51"/>
      <c r="OBT4657" s="51"/>
      <c r="OBU4657" s="51"/>
      <c r="OBV4657" s="51"/>
      <c r="OBW4657" s="51"/>
      <c r="OBX4657" s="51"/>
      <c r="OBY4657" s="51"/>
      <c r="OBZ4657" s="51"/>
      <c r="OCA4657" s="51"/>
      <c r="OCB4657" s="51"/>
      <c r="OCC4657" s="51"/>
      <c r="OCD4657" s="51"/>
      <c r="OCE4657" s="51"/>
      <c r="OCF4657" s="51"/>
      <c r="OCG4657" s="51"/>
      <c r="OCH4657" s="51"/>
      <c r="OCI4657" s="51"/>
      <c r="OCJ4657" s="51"/>
      <c r="OCK4657" s="51"/>
      <c r="OCL4657" s="51"/>
      <c r="OCM4657" s="51"/>
      <c r="OCN4657" s="51"/>
      <c r="OCO4657" s="51"/>
      <c r="OCP4657" s="51"/>
      <c r="OCQ4657" s="51"/>
      <c r="OCR4657" s="51"/>
      <c r="OCS4657" s="51"/>
      <c r="OCT4657" s="51"/>
      <c r="OCU4657" s="51"/>
      <c r="OCV4657" s="51"/>
      <c r="OCW4657" s="51"/>
      <c r="OCX4657" s="51"/>
      <c r="OCY4657" s="51"/>
      <c r="OCZ4657" s="51"/>
      <c r="ODA4657" s="51"/>
      <c r="ODB4657" s="51"/>
      <c r="ODC4657" s="51"/>
      <c r="ODD4657" s="51"/>
      <c r="ODE4657" s="51"/>
      <c r="ODF4657" s="51"/>
      <c r="ODG4657" s="51"/>
      <c r="ODH4657" s="51"/>
      <c r="ODI4657" s="51"/>
      <c r="ODJ4657" s="51"/>
      <c r="ODK4657" s="51"/>
      <c r="ODL4657" s="51"/>
      <c r="ODM4657" s="51"/>
      <c r="ODN4657" s="51"/>
      <c r="ODO4657" s="51"/>
      <c r="ODP4657" s="51"/>
      <c r="ODQ4657" s="51"/>
      <c r="ODR4657" s="51"/>
      <c r="ODS4657" s="51"/>
      <c r="ODT4657" s="51"/>
      <c r="ODU4657" s="51"/>
      <c r="ODV4657" s="51"/>
      <c r="ODW4657" s="51"/>
      <c r="ODX4657" s="51"/>
      <c r="ODY4657" s="51"/>
      <c r="ODZ4657" s="51"/>
      <c r="OEA4657" s="51"/>
      <c r="OEB4657" s="51"/>
      <c r="OEC4657" s="51"/>
      <c r="OED4657" s="51"/>
      <c r="OEE4657" s="51"/>
      <c r="OEF4657" s="51"/>
      <c r="OEG4657" s="51"/>
      <c r="OEH4657" s="51"/>
      <c r="OEI4657" s="51"/>
      <c r="OEJ4657" s="51"/>
      <c r="OEK4657" s="51"/>
      <c r="OEL4657" s="51"/>
      <c r="OEM4657" s="51"/>
      <c r="OEN4657" s="51"/>
      <c r="OEO4657" s="51"/>
      <c r="OEP4657" s="51"/>
      <c r="OEQ4657" s="51"/>
      <c r="OER4657" s="51"/>
      <c r="OES4657" s="51"/>
      <c r="OET4657" s="51"/>
      <c r="OEU4657" s="51"/>
      <c r="OEV4657" s="51"/>
      <c r="OEW4657" s="51"/>
      <c r="OEX4657" s="51"/>
      <c r="OEY4657" s="51"/>
      <c r="OEZ4657" s="51"/>
      <c r="OFA4657" s="51"/>
      <c r="OFB4657" s="51"/>
      <c r="OFC4657" s="51"/>
      <c r="OFD4657" s="51"/>
      <c r="OFE4657" s="51"/>
      <c r="OFF4657" s="51"/>
      <c r="OFG4657" s="51"/>
      <c r="OFH4657" s="51"/>
      <c r="OFI4657" s="51"/>
      <c r="OFJ4657" s="51"/>
      <c r="OFK4657" s="51"/>
      <c r="OFL4657" s="51"/>
      <c r="OFM4657" s="51"/>
      <c r="OFN4657" s="51"/>
      <c r="OFO4657" s="51"/>
      <c r="OFP4657" s="51"/>
      <c r="OFQ4657" s="51"/>
      <c r="OFR4657" s="51"/>
      <c r="OFS4657" s="51"/>
      <c r="OFT4657" s="51"/>
      <c r="OFU4657" s="51"/>
      <c r="OFV4657" s="51"/>
      <c r="OFW4657" s="51"/>
      <c r="OFX4657" s="51"/>
      <c r="OFY4657" s="51"/>
      <c r="OFZ4657" s="51"/>
      <c r="OGA4657" s="51"/>
      <c r="OGB4657" s="51"/>
      <c r="OGC4657" s="51"/>
      <c r="OGD4657" s="51"/>
      <c r="OGE4657" s="51"/>
      <c r="OGF4657" s="51"/>
      <c r="OGG4657" s="51"/>
      <c r="OGH4657" s="51"/>
      <c r="OGI4657" s="51"/>
      <c r="OGJ4657" s="51"/>
      <c r="OGK4657" s="51"/>
      <c r="OGL4657" s="51"/>
      <c r="OGM4657" s="51"/>
      <c r="OGN4657" s="51"/>
      <c r="OGO4657" s="51"/>
      <c r="OGP4657" s="51"/>
      <c r="OGQ4657" s="51"/>
      <c r="OGR4657" s="51"/>
      <c r="OGS4657" s="51"/>
      <c r="OGT4657" s="51"/>
      <c r="OGU4657" s="51"/>
      <c r="OGV4657" s="51"/>
      <c r="OGW4657" s="51"/>
      <c r="OGX4657" s="51"/>
      <c r="OGY4657" s="51"/>
      <c r="OGZ4657" s="51"/>
      <c r="OHA4657" s="51"/>
      <c r="OHB4657" s="51"/>
      <c r="OHC4657" s="51"/>
      <c r="OHD4657" s="51"/>
      <c r="OHE4657" s="51"/>
      <c r="OHF4657" s="51"/>
      <c r="OHG4657" s="51"/>
      <c r="OHH4657" s="51"/>
      <c r="OHI4657" s="51"/>
      <c r="OHJ4657" s="51"/>
      <c r="OHK4657" s="51"/>
      <c r="OHL4657" s="51"/>
      <c r="OHM4657" s="51"/>
      <c r="OHN4657" s="51"/>
      <c r="OHO4657" s="51"/>
      <c r="OHP4657" s="51"/>
      <c r="OHQ4657" s="51"/>
      <c r="OHR4657" s="51"/>
      <c r="OHS4657" s="51"/>
      <c r="OHT4657" s="51"/>
      <c r="OHU4657" s="51"/>
      <c r="OHV4657" s="51"/>
      <c r="OHW4657" s="51"/>
      <c r="OHX4657" s="51"/>
      <c r="OHY4657" s="51"/>
      <c r="OHZ4657" s="51"/>
      <c r="OIA4657" s="51"/>
      <c r="OIB4657" s="51"/>
      <c r="OIC4657" s="51"/>
      <c r="OID4657" s="51"/>
      <c r="OIE4657" s="51"/>
      <c r="OIF4657" s="51"/>
      <c r="OIG4657" s="51"/>
      <c r="OIH4657" s="51"/>
      <c r="OII4657" s="51"/>
      <c r="OIJ4657" s="51"/>
      <c r="OIK4657" s="51"/>
      <c r="OIL4657" s="51"/>
      <c r="OIM4657" s="51"/>
      <c r="OIN4657" s="51"/>
      <c r="OIO4657" s="51"/>
      <c r="OIP4657" s="51"/>
      <c r="OIQ4657" s="51"/>
      <c r="OIR4657" s="51"/>
      <c r="OIS4657" s="51"/>
      <c r="OIT4657" s="51"/>
      <c r="OIU4657" s="51"/>
      <c r="OIV4657" s="51"/>
      <c r="OIW4657" s="51"/>
      <c r="OIX4657" s="51"/>
      <c r="OIY4657" s="51"/>
      <c r="OIZ4657" s="51"/>
      <c r="OJA4657" s="51"/>
      <c r="OJB4657" s="51"/>
      <c r="OJC4657" s="51"/>
      <c r="OJD4657" s="51"/>
      <c r="OJE4657" s="51"/>
      <c r="OJF4657" s="51"/>
      <c r="OJG4657" s="51"/>
      <c r="OJH4657" s="51"/>
      <c r="OJI4657" s="51"/>
      <c r="OJJ4657" s="51"/>
      <c r="OJK4657" s="51"/>
      <c r="OJL4657" s="51"/>
      <c r="OJM4657" s="51"/>
      <c r="OJN4657" s="51"/>
      <c r="OJO4657" s="51"/>
      <c r="OJP4657" s="51"/>
      <c r="OJQ4657" s="51"/>
      <c r="OJR4657" s="51"/>
      <c r="OJS4657" s="51"/>
      <c r="OJT4657" s="51"/>
      <c r="OJU4657" s="51"/>
      <c r="OJV4657" s="51"/>
      <c r="OJW4657" s="51"/>
      <c r="OJX4657" s="51"/>
      <c r="OJY4657" s="51"/>
      <c r="OJZ4657" s="51"/>
      <c r="OKA4657" s="51"/>
      <c r="OKB4657" s="51"/>
      <c r="OKC4657" s="51"/>
      <c r="OKD4657" s="51"/>
      <c r="OKE4657" s="51"/>
      <c r="OKF4657" s="51"/>
      <c r="OKG4657" s="51"/>
      <c r="OKH4657" s="51"/>
      <c r="OKI4657" s="51"/>
      <c r="OKJ4657" s="51"/>
      <c r="OKK4657" s="51"/>
      <c r="OKL4657" s="51"/>
      <c r="OKM4657" s="51"/>
      <c r="OKN4657" s="51"/>
      <c r="OKO4657" s="51"/>
      <c r="OKP4657" s="51"/>
      <c r="OKQ4657" s="51"/>
      <c r="OKR4657" s="51"/>
      <c r="OKS4657" s="51"/>
      <c r="OKT4657" s="51"/>
      <c r="OKU4657" s="51"/>
      <c r="OKV4657" s="51"/>
      <c r="OKW4657" s="51"/>
      <c r="OKX4657" s="51"/>
      <c r="OKY4657" s="51"/>
      <c r="OKZ4657" s="51"/>
      <c r="OLA4657" s="51"/>
      <c r="OLB4657" s="51"/>
      <c r="OLC4657" s="51"/>
      <c r="OLD4657" s="51"/>
      <c r="OLE4657" s="51"/>
      <c r="OLF4657" s="51"/>
      <c r="OLG4657" s="51"/>
      <c r="OLH4657" s="51"/>
      <c r="OLI4657" s="51"/>
      <c r="OLJ4657" s="51"/>
      <c r="OLK4657" s="51"/>
      <c r="OLL4657" s="51"/>
      <c r="OLM4657" s="51"/>
      <c r="OLN4657" s="51"/>
      <c r="OLO4657" s="51"/>
      <c r="OLP4657" s="51"/>
      <c r="OLQ4657" s="51"/>
      <c r="OLR4657" s="51"/>
      <c r="OLS4657" s="51"/>
      <c r="OLT4657" s="51"/>
      <c r="OLU4657" s="51"/>
      <c r="OLV4657" s="51"/>
      <c r="OLW4657" s="51"/>
      <c r="OLX4657" s="51"/>
      <c r="OLY4657" s="51"/>
      <c r="OLZ4657" s="51"/>
      <c r="OMA4657" s="51"/>
      <c r="OMB4657" s="51"/>
      <c r="OMC4657" s="51"/>
      <c r="OMD4657" s="51"/>
      <c r="OME4657" s="51"/>
      <c r="OMF4657" s="51"/>
      <c r="OMG4657" s="51"/>
      <c r="OMH4657" s="51"/>
      <c r="OMI4657" s="51"/>
      <c r="OMJ4657" s="51"/>
      <c r="OMK4657" s="51"/>
      <c r="OML4657" s="51"/>
      <c r="OMM4657" s="51"/>
      <c r="OMN4657" s="51"/>
      <c r="OMO4657" s="51"/>
      <c r="OMP4657" s="51"/>
      <c r="OMQ4657" s="51"/>
      <c r="OMR4657" s="51"/>
      <c r="OMS4657" s="51"/>
      <c r="OMT4657" s="51"/>
      <c r="OMU4657" s="51"/>
      <c r="OMV4657" s="51"/>
      <c r="OMW4657" s="51"/>
      <c r="OMX4657" s="51"/>
      <c r="OMY4657" s="51"/>
      <c r="OMZ4657" s="51"/>
      <c r="ONA4657" s="51"/>
      <c r="ONB4657" s="51"/>
      <c r="ONC4657" s="51"/>
      <c r="OND4657" s="51"/>
      <c r="ONE4657" s="51"/>
      <c r="ONF4657" s="51"/>
      <c r="ONG4657" s="51"/>
      <c r="ONH4657" s="51"/>
      <c r="ONI4657" s="51"/>
      <c r="ONJ4657" s="51"/>
      <c r="ONK4657" s="51"/>
      <c r="ONL4657" s="51"/>
      <c r="ONM4657" s="51"/>
      <c r="ONN4657" s="51"/>
      <c r="ONO4657" s="51"/>
      <c r="ONP4657" s="51"/>
      <c r="ONQ4657" s="51"/>
      <c r="ONR4657" s="51"/>
      <c r="ONS4657" s="51"/>
      <c r="ONT4657" s="51"/>
      <c r="ONU4657" s="51"/>
      <c r="ONV4657" s="51"/>
      <c r="ONW4657" s="51"/>
      <c r="ONX4657" s="51"/>
      <c r="ONY4657" s="51"/>
      <c r="ONZ4657" s="51"/>
      <c r="OOA4657" s="51"/>
      <c r="OOB4657" s="51"/>
      <c r="OOC4657" s="51"/>
      <c r="OOD4657" s="51"/>
      <c r="OOE4657" s="51"/>
      <c r="OOF4657" s="51"/>
      <c r="OOG4657" s="51"/>
      <c r="OOH4657" s="51"/>
      <c r="OOI4657" s="51"/>
      <c r="OOJ4657" s="51"/>
      <c r="OOK4657" s="51"/>
      <c r="OOL4657" s="51"/>
      <c r="OOM4657" s="51"/>
      <c r="OON4657" s="51"/>
      <c r="OOO4657" s="51"/>
      <c r="OOP4657" s="51"/>
      <c r="OOQ4657" s="51"/>
      <c r="OOR4657" s="51"/>
      <c r="OOS4657" s="51"/>
      <c r="OOT4657" s="51"/>
      <c r="OOU4657" s="51"/>
      <c r="OOV4657" s="51"/>
      <c r="OOW4657" s="51"/>
      <c r="OOX4657" s="51"/>
      <c r="OOY4657" s="51"/>
      <c r="OOZ4657" s="51"/>
      <c r="OPA4657" s="51"/>
      <c r="OPB4657" s="51"/>
      <c r="OPC4657" s="51"/>
      <c r="OPD4657" s="51"/>
      <c r="OPE4657" s="51"/>
      <c r="OPF4657" s="51"/>
      <c r="OPG4657" s="51"/>
      <c r="OPH4657" s="51"/>
      <c r="OPI4657" s="51"/>
      <c r="OPJ4657" s="51"/>
      <c r="OPK4657" s="51"/>
      <c r="OPL4657" s="51"/>
      <c r="OPM4657" s="51"/>
      <c r="OPN4657" s="51"/>
      <c r="OPO4657" s="51"/>
      <c r="OPP4657" s="51"/>
      <c r="OPQ4657" s="51"/>
      <c r="OPR4657" s="51"/>
      <c r="OPS4657" s="51"/>
      <c r="OPT4657" s="51"/>
      <c r="OPU4657" s="51"/>
      <c r="OPV4657" s="51"/>
      <c r="OPW4657" s="51"/>
      <c r="OPX4657" s="51"/>
      <c r="OPY4657" s="51"/>
      <c r="OPZ4657" s="51"/>
      <c r="OQA4657" s="51"/>
      <c r="OQB4657" s="51"/>
      <c r="OQC4657" s="51"/>
      <c r="OQD4657" s="51"/>
      <c r="OQE4657" s="51"/>
      <c r="OQF4657" s="51"/>
      <c r="OQG4657" s="51"/>
      <c r="OQH4657" s="51"/>
      <c r="OQI4657" s="51"/>
      <c r="OQJ4657" s="51"/>
      <c r="OQK4657" s="51"/>
      <c r="OQL4657" s="51"/>
      <c r="OQM4657" s="51"/>
      <c r="OQN4657" s="51"/>
      <c r="OQO4657" s="51"/>
      <c r="OQP4657" s="51"/>
      <c r="OQQ4657" s="51"/>
      <c r="OQR4657" s="51"/>
      <c r="OQS4657" s="51"/>
      <c r="OQT4657" s="51"/>
      <c r="OQU4657" s="51"/>
      <c r="OQV4657" s="51"/>
      <c r="OQW4657" s="51"/>
      <c r="OQX4657" s="51"/>
      <c r="OQY4657" s="51"/>
      <c r="OQZ4657" s="51"/>
      <c r="ORA4657" s="51"/>
      <c r="ORB4657" s="51"/>
      <c r="ORC4657" s="51"/>
      <c r="ORD4657" s="51"/>
      <c r="ORE4657" s="51"/>
      <c r="ORF4657" s="51"/>
      <c r="ORG4657" s="51"/>
      <c r="ORH4657" s="51"/>
      <c r="ORI4657" s="51"/>
      <c r="ORJ4657" s="51"/>
      <c r="ORK4657" s="51"/>
      <c r="ORL4657" s="51"/>
      <c r="ORM4657" s="51"/>
      <c r="ORN4657" s="51"/>
      <c r="ORO4657" s="51"/>
      <c r="ORP4657" s="51"/>
      <c r="ORQ4657" s="51"/>
      <c r="ORR4657" s="51"/>
      <c r="ORS4657" s="51"/>
      <c r="ORT4657" s="51"/>
      <c r="ORU4657" s="51"/>
      <c r="ORV4657" s="51"/>
      <c r="ORW4657" s="51"/>
      <c r="ORX4657" s="51"/>
      <c r="ORY4657" s="51"/>
      <c r="ORZ4657" s="51"/>
      <c r="OSA4657" s="51"/>
      <c r="OSB4657" s="51"/>
      <c r="OSC4657" s="51"/>
      <c r="OSD4657" s="51"/>
      <c r="OSE4657" s="51"/>
      <c r="OSF4657" s="51"/>
      <c r="OSG4657" s="51"/>
      <c r="OSH4657" s="51"/>
      <c r="OSI4657" s="51"/>
      <c r="OSJ4657" s="51"/>
      <c r="OSK4657" s="51"/>
      <c r="OSL4657" s="51"/>
      <c r="OSM4657" s="51"/>
      <c r="OSN4657" s="51"/>
      <c r="OSO4657" s="51"/>
      <c r="OSP4657" s="51"/>
      <c r="OSQ4657" s="51"/>
      <c r="OSR4657" s="51"/>
      <c r="OSS4657" s="51"/>
      <c r="OST4657" s="51"/>
      <c r="OSU4657" s="51"/>
      <c r="OSV4657" s="51"/>
      <c r="OSW4657" s="51"/>
      <c r="OSX4657" s="51"/>
      <c r="OSY4657" s="51"/>
      <c r="OSZ4657" s="51"/>
      <c r="OTA4657" s="51"/>
      <c r="OTB4657" s="51"/>
      <c r="OTC4657" s="51"/>
      <c r="OTD4657" s="51"/>
      <c r="OTE4657" s="51"/>
      <c r="OTF4657" s="51"/>
      <c r="OTG4657" s="51"/>
      <c r="OTH4657" s="51"/>
      <c r="OTI4657" s="51"/>
      <c r="OTJ4657" s="51"/>
      <c r="OTK4657" s="51"/>
      <c r="OTL4657" s="51"/>
      <c r="OTM4657" s="51"/>
      <c r="OTN4657" s="51"/>
      <c r="OTO4657" s="51"/>
      <c r="OTP4657" s="51"/>
      <c r="OTQ4657" s="51"/>
      <c r="OTR4657" s="51"/>
      <c r="OTS4657" s="51"/>
      <c r="OTT4657" s="51"/>
      <c r="OTU4657" s="51"/>
      <c r="OTV4657" s="51"/>
      <c r="OTW4657" s="51"/>
      <c r="OTX4657" s="51"/>
      <c r="OTY4657" s="51"/>
      <c r="OTZ4657" s="51"/>
      <c r="OUA4657" s="51"/>
      <c r="OUB4657" s="51"/>
      <c r="OUC4657" s="51"/>
      <c r="OUD4657" s="51"/>
      <c r="OUE4657" s="51"/>
      <c r="OUF4657" s="51"/>
      <c r="OUG4657" s="51"/>
      <c r="OUH4657" s="51"/>
      <c r="OUI4657" s="51"/>
      <c r="OUJ4657" s="51"/>
      <c r="OUK4657" s="51"/>
      <c r="OUL4657" s="51"/>
      <c r="OUM4657" s="51"/>
      <c r="OUN4657" s="51"/>
      <c r="OUO4657" s="51"/>
      <c r="OUP4657" s="51"/>
      <c r="OUQ4657" s="51"/>
      <c r="OUR4657" s="51"/>
      <c r="OUS4657" s="51"/>
      <c r="OUT4657" s="51"/>
      <c r="OUU4657" s="51"/>
      <c r="OUV4657" s="51"/>
      <c r="OUW4657" s="51"/>
      <c r="OUX4657" s="51"/>
      <c r="OUY4657" s="51"/>
      <c r="OUZ4657" s="51"/>
      <c r="OVA4657" s="51"/>
      <c r="OVB4657" s="51"/>
      <c r="OVC4657" s="51"/>
      <c r="OVD4657" s="51"/>
      <c r="OVE4657" s="51"/>
      <c r="OVF4657" s="51"/>
      <c r="OVG4657" s="51"/>
      <c r="OVH4657" s="51"/>
      <c r="OVI4657" s="51"/>
      <c r="OVJ4657" s="51"/>
      <c r="OVK4657" s="51"/>
      <c r="OVL4657" s="51"/>
      <c r="OVM4657" s="51"/>
      <c r="OVN4657" s="51"/>
      <c r="OVO4657" s="51"/>
      <c r="OVP4657" s="51"/>
      <c r="OVQ4657" s="51"/>
      <c r="OVR4657" s="51"/>
      <c r="OVS4657" s="51"/>
      <c r="OVT4657" s="51"/>
      <c r="OVU4657" s="51"/>
      <c r="OVV4657" s="51"/>
      <c r="OVW4657" s="51"/>
      <c r="OVX4657" s="51"/>
      <c r="OVY4657" s="51"/>
      <c r="OVZ4657" s="51"/>
      <c r="OWA4657" s="51"/>
      <c r="OWB4657" s="51"/>
      <c r="OWC4657" s="51"/>
      <c r="OWD4657" s="51"/>
      <c r="OWE4657" s="51"/>
      <c r="OWF4657" s="51"/>
      <c r="OWG4657" s="51"/>
      <c r="OWH4657" s="51"/>
      <c r="OWI4657" s="51"/>
      <c r="OWJ4657" s="51"/>
      <c r="OWK4657" s="51"/>
      <c r="OWL4657" s="51"/>
      <c r="OWM4657" s="51"/>
      <c r="OWN4657" s="51"/>
      <c r="OWO4657" s="51"/>
      <c r="OWP4657" s="51"/>
      <c r="OWQ4657" s="51"/>
      <c r="OWR4657" s="51"/>
      <c r="OWS4657" s="51"/>
      <c r="OWT4657" s="51"/>
      <c r="OWU4657" s="51"/>
      <c r="OWV4657" s="51"/>
      <c r="OWW4657" s="51"/>
      <c r="OWX4657" s="51"/>
      <c r="OWY4657" s="51"/>
      <c r="OWZ4657" s="51"/>
      <c r="OXA4657" s="51"/>
      <c r="OXB4657" s="51"/>
      <c r="OXC4657" s="51"/>
      <c r="OXD4657" s="51"/>
      <c r="OXE4657" s="51"/>
      <c r="OXF4657" s="51"/>
      <c r="OXG4657" s="51"/>
      <c r="OXH4657" s="51"/>
      <c r="OXI4657" s="51"/>
      <c r="OXJ4657" s="51"/>
      <c r="OXK4657" s="51"/>
      <c r="OXL4657" s="51"/>
      <c r="OXM4657" s="51"/>
      <c r="OXN4657" s="51"/>
      <c r="OXO4657" s="51"/>
      <c r="OXP4657" s="51"/>
      <c r="OXQ4657" s="51"/>
      <c r="OXR4657" s="51"/>
      <c r="OXS4657" s="51"/>
      <c r="OXT4657" s="51"/>
      <c r="OXU4657" s="51"/>
      <c r="OXV4657" s="51"/>
      <c r="OXW4657" s="51"/>
      <c r="OXX4657" s="51"/>
      <c r="OXY4657" s="51"/>
      <c r="OXZ4657" s="51"/>
      <c r="OYA4657" s="51"/>
      <c r="OYB4657" s="51"/>
      <c r="OYC4657" s="51"/>
      <c r="OYD4657" s="51"/>
      <c r="OYE4657" s="51"/>
      <c r="OYF4657" s="51"/>
      <c r="OYG4657" s="51"/>
      <c r="OYH4657" s="51"/>
      <c r="OYI4657" s="51"/>
      <c r="OYJ4657" s="51"/>
      <c r="OYK4657" s="51"/>
      <c r="OYL4657" s="51"/>
      <c r="OYM4657" s="51"/>
      <c r="OYN4657" s="51"/>
      <c r="OYO4657" s="51"/>
      <c r="OYP4657" s="51"/>
      <c r="OYQ4657" s="51"/>
      <c r="OYR4657" s="51"/>
      <c r="OYS4657" s="51"/>
      <c r="OYT4657" s="51"/>
      <c r="OYU4657" s="51"/>
      <c r="OYV4657" s="51"/>
      <c r="OYW4657" s="51"/>
      <c r="OYX4657" s="51"/>
      <c r="OYY4657" s="51"/>
      <c r="OYZ4657" s="51"/>
      <c r="OZA4657" s="51"/>
      <c r="OZB4657" s="51"/>
      <c r="OZC4657" s="51"/>
      <c r="OZD4657" s="51"/>
      <c r="OZE4657" s="51"/>
      <c r="OZF4657" s="51"/>
      <c r="OZG4657" s="51"/>
      <c r="OZH4657" s="51"/>
      <c r="OZI4657" s="51"/>
      <c r="OZJ4657" s="51"/>
      <c r="OZK4657" s="51"/>
      <c r="OZL4657" s="51"/>
      <c r="OZM4657" s="51"/>
      <c r="OZN4657" s="51"/>
      <c r="OZO4657" s="51"/>
      <c r="OZP4657" s="51"/>
      <c r="OZQ4657" s="51"/>
      <c r="OZR4657" s="51"/>
      <c r="OZS4657" s="51"/>
      <c r="OZT4657" s="51"/>
      <c r="OZU4657" s="51"/>
      <c r="OZV4657" s="51"/>
      <c r="OZW4657" s="51"/>
      <c r="OZX4657" s="51"/>
      <c r="OZY4657" s="51"/>
      <c r="OZZ4657" s="51"/>
      <c r="PAA4657" s="51"/>
      <c r="PAB4657" s="51"/>
      <c r="PAC4657" s="51"/>
      <c r="PAD4657" s="51"/>
      <c r="PAE4657" s="51"/>
      <c r="PAF4657" s="51"/>
      <c r="PAG4657" s="51"/>
      <c r="PAH4657" s="51"/>
      <c r="PAI4657" s="51"/>
      <c r="PAJ4657" s="51"/>
      <c r="PAK4657" s="51"/>
      <c r="PAL4657" s="51"/>
      <c r="PAM4657" s="51"/>
      <c r="PAN4657" s="51"/>
      <c r="PAO4657" s="51"/>
      <c r="PAP4657" s="51"/>
      <c r="PAQ4657" s="51"/>
      <c r="PAR4657" s="51"/>
      <c r="PAS4657" s="51"/>
      <c r="PAT4657" s="51"/>
      <c r="PAU4657" s="51"/>
      <c r="PAV4657" s="51"/>
      <c r="PAW4657" s="51"/>
      <c r="PAX4657" s="51"/>
      <c r="PAY4657" s="51"/>
      <c r="PAZ4657" s="51"/>
      <c r="PBA4657" s="51"/>
      <c r="PBB4657" s="51"/>
      <c r="PBC4657" s="51"/>
      <c r="PBD4657" s="51"/>
      <c r="PBE4657" s="51"/>
      <c r="PBF4657" s="51"/>
      <c r="PBG4657" s="51"/>
      <c r="PBH4657" s="51"/>
      <c r="PBI4657" s="51"/>
      <c r="PBJ4657" s="51"/>
      <c r="PBK4657" s="51"/>
      <c r="PBL4657" s="51"/>
      <c r="PBM4657" s="51"/>
      <c r="PBN4657" s="51"/>
      <c r="PBO4657" s="51"/>
      <c r="PBP4657" s="51"/>
      <c r="PBQ4657" s="51"/>
      <c r="PBR4657" s="51"/>
      <c r="PBS4657" s="51"/>
      <c r="PBT4657" s="51"/>
      <c r="PBU4657" s="51"/>
      <c r="PBV4657" s="51"/>
      <c r="PBW4657" s="51"/>
      <c r="PBX4657" s="51"/>
      <c r="PBY4657" s="51"/>
      <c r="PBZ4657" s="51"/>
      <c r="PCA4657" s="51"/>
      <c r="PCB4657" s="51"/>
      <c r="PCC4657" s="51"/>
      <c r="PCD4657" s="51"/>
      <c r="PCE4657" s="51"/>
      <c r="PCF4657" s="51"/>
      <c r="PCG4657" s="51"/>
      <c r="PCH4657" s="51"/>
      <c r="PCI4657" s="51"/>
      <c r="PCJ4657" s="51"/>
      <c r="PCK4657" s="51"/>
      <c r="PCL4657" s="51"/>
      <c r="PCM4657" s="51"/>
      <c r="PCN4657" s="51"/>
      <c r="PCO4657" s="51"/>
      <c r="PCP4657" s="51"/>
      <c r="PCQ4657" s="51"/>
      <c r="PCR4657" s="51"/>
      <c r="PCS4657" s="51"/>
      <c r="PCT4657" s="51"/>
      <c r="PCU4657" s="51"/>
      <c r="PCV4657" s="51"/>
      <c r="PCW4657" s="51"/>
      <c r="PCX4657" s="51"/>
      <c r="PCY4657" s="51"/>
      <c r="PCZ4657" s="51"/>
      <c r="PDA4657" s="51"/>
      <c r="PDB4657" s="51"/>
      <c r="PDC4657" s="51"/>
      <c r="PDD4657" s="51"/>
      <c r="PDE4657" s="51"/>
      <c r="PDF4657" s="51"/>
      <c r="PDG4657" s="51"/>
      <c r="PDH4657" s="51"/>
      <c r="PDI4657" s="51"/>
      <c r="PDJ4657" s="51"/>
      <c r="PDK4657" s="51"/>
      <c r="PDL4657" s="51"/>
      <c r="PDM4657" s="51"/>
      <c r="PDN4657" s="51"/>
      <c r="PDO4657" s="51"/>
      <c r="PDP4657" s="51"/>
      <c r="PDQ4657" s="51"/>
      <c r="PDR4657" s="51"/>
      <c r="PDS4657" s="51"/>
      <c r="PDT4657" s="51"/>
      <c r="PDU4657" s="51"/>
      <c r="PDV4657" s="51"/>
      <c r="PDW4657" s="51"/>
      <c r="PDX4657" s="51"/>
      <c r="PDY4657" s="51"/>
      <c r="PDZ4657" s="51"/>
      <c r="PEA4657" s="51"/>
      <c r="PEB4657" s="51"/>
      <c r="PEC4657" s="51"/>
      <c r="PED4657" s="51"/>
      <c r="PEE4657" s="51"/>
      <c r="PEF4657" s="51"/>
      <c r="PEG4657" s="51"/>
      <c r="PEH4657" s="51"/>
      <c r="PEI4657" s="51"/>
      <c r="PEJ4657" s="51"/>
      <c r="PEK4657" s="51"/>
      <c r="PEL4657" s="51"/>
      <c r="PEM4657" s="51"/>
      <c r="PEN4657" s="51"/>
      <c r="PEO4657" s="51"/>
      <c r="PEP4657" s="51"/>
      <c r="PEQ4657" s="51"/>
      <c r="PER4657" s="51"/>
      <c r="PES4657" s="51"/>
      <c r="PET4657" s="51"/>
      <c r="PEU4657" s="51"/>
      <c r="PEV4657" s="51"/>
      <c r="PEW4657" s="51"/>
      <c r="PEX4657" s="51"/>
      <c r="PEY4657" s="51"/>
      <c r="PEZ4657" s="51"/>
      <c r="PFA4657" s="51"/>
      <c r="PFB4657" s="51"/>
      <c r="PFC4657" s="51"/>
      <c r="PFD4657" s="51"/>
      <c r="PFE4657" s="51"/>
      <c r="PFF4657" s="51"/>
      <c r="PFG4657" s="51"/>
      <c r="PFH4657" s="51"/>
      <c r="PFI4657" s="51"/>
      <c r="PFJ4657" s="51"/>
      <c r="PFK4657" s="51"/>
      <c r="PFL4657" s="51"/>
      <c r="PFM4657" s="51"/>
      <c r="PFN4657" s="51"/>
      <c r="PFO4657" s="51"/>
      <c r="PFP4657" s="51"/>
      <c r="PFQ4657" s="51"/>
      <c r="PFR4657" s="51"/>
      <c r="PFS4657" s="51"/>
      <c r="PFT4657" s="51"/>
      <c r="PFU4657" s="51"/>
      <c r="PFV4657" s="51"/>
      <c r="PFW4657" s="51"/>
      <c r="PFX4657" s="51"/>
      <c r="PFY4657" s="51"/>
      <c r="PFZ4657" s="51"/>
      <c r="PGA4657" s="51"/>
      <c r="PGB4657" s="51"/>
      <c r="PGC4657" s="51"/>
      <c r="PGD4657" s="51"/>
      <c r="PGE4657" s="51"/>
      <c r="PGF4657" s="51"/>
      <c r="PGG4657" s="51"/>
      <c r="PGH4657" s="51"/>
      <c r="PGI4657" s="51"/>
      <c r="PGJ4657" s="51"/>
      <c r="PGK4657" s="51"/>
      <c r="PGL4657" s="51"/>
      <c r="PGM4657" s="51"/>
      <c r="PGN4657" s="51"/>
      <c r="PGO4657" s="51"/>
      <c r="PGP4657" s="51"/>
      <c r="PGQ4657" s="51"/>
      <c r="PGR4657" s="51"/>
      <c r="PGS4657" s="51"/>
      <c r="PGT4657" s="51"/>
      <c r="PGU4657" s="51"/>
      <c r="PGV4657" s="51"/>
      <c r="PGW4657" s="51"/>
      <c r="PGX4657" s="51"/>
      <c r="PGY4657" s="51"/>
      <c r="PGZ4657" s="51"/>
      <c r="PHA4657" s="51"/>
      <c r="PHB4657" s="51"/>
      <c r="PHC4657" s="51"/>
      <c r="PHD4657" s="51"/>
      <c r="PHE4657" s="51"/>
      <c r="PHF4657" s="51"/>
      <c r="PHG4657" s="51"/>
      <c r="PHH4657" s="51"/>
      <c r="PHI4657" s="51"/>
      <c r="PHJ4657" s="51"/>
      <c r="PHK4657" s="51"/>
      <c r="PHL4657" s="51"/>
      <c r="PHM4657" s="51"/>
      <c r="PHN4657" s="51"/>
      <c r="PHO4657" s="51"/>
      <c r="PHP4657" s="51"/>
      <c r="PHQ4657" s="51"/>
      <c r="PHR4657" s="51"/>
      <c r="PHS4657" s="51"/>
      <c r="PHT4657" s="51"/>
      <c r="PHU4657" s="51"/>
      <c r="PHV4657" s="51"/>
      <c r="PHW4657" s="51"/>
      <c r="PHX4657" s="51"/>
      <c r="PHY4657" s="51"/>
      <c r="PHZ4657" s="51"/>
      <c r="PIA4657" s="51"/>
      <c r="PIB4657" s="51"/>
      <c r="PIC4657" s="51"/>
      <c r="PID4657" s="51"/>
      <c r="PIE4657" s="51"/>
      <c r="PIF4657" s="51"/>
      <c r="PIG4657" s="51"/>
      <c r="PIH4657" s="51"/>
      <c r="PII4657" s="51"/>
      <c r="PIJ4657" s="51"/>
      <c r="PIK4657" s="51"/>
      <c r="PIL4657" s="51"/>
      <c r="PIM4657" s="51"/>
      <c r="PIN4657" s="51"/>
      <c r="PIO4657" s="51"/>
      <c r="PIP4657" s="51"/>
      <c r="PIQ4657" s="51"/>
      <c r="PIR4657" s="51"/>
      <c r="PIS4657" s="51"/>
      <c r="PIT4657" s="51"/>
      <c r="PIU4657" s="51"/>
      <c r="PIV4657" s="51"/>
      <c r="PIW4657" s="51"/>
      <c r="PIX4657" s="51"/>
      <c r="PIY4657" s="51"/>
      <c r="PIZ4657" s="51"/>
      <c r="PJA4657" s="51"/>
      <c r="PJB4657" s="51"/>
      <c r="PJC4657" s="51"/>
      <c r="PJD4657" s="51"/>
      <c r="PJE4657" s="51"/>
      <c r="PJF4657" s="51"/>
      <c r="PJG4657" s="51"/>
      <c r="PJH4657" s="51"/>
      <c r="PJI4657" s="51"/>
      <c r="PJJ4657" s="51"/>
      <c r="PJK4657" s="51"/>
      <c r="PJL4657" s="51"/>
      <c r="PJM4657" s="51"/>
      <c r="PJN4657" s="51"/>
      <c r="PJO4657" s="51"/>
      <c r="PJP4657" s="51"/>
      <c r="PJQ4657" s="51"/>
      <c r="PJR4657" s="51"/>
      <c r="PJS4657" s="51"/>
      <c r="PJT4657" s="51"/>
      <c r="PJU4657" s="51"/>
      <c r="PJV4657" s="51"/>
      <c r="PJW4657" s="51"/>
      <c r="PJX4657" s="51"/>
      <c r="PJY4657" s="51"/>
      <c r="PJZ4657" s="51"/>
      <c r="PKA4657" s="51"/>
      <c r="PKB4657" s="51"/>
      <c r="PKC4657" s="51"/>
      <c r="PKD4657" s="51"/>
      <c r="PKE4657" s="51"/>
      <c r="PKF4657" s="51"/>
      <c r="PKG4657" s="51"/>
      <c r="PKH4657" s="51"/>
      <c r="PKI4657" s="51"/>
      <c r="PKJ4657" s="51"/>
      <c r="PKK4657" s="51"/>
      <c r="PKL4657" s="51"/>
      <c r="PKM4657" s="51"/>
      <c r="PKN4657" s="51"/>
      <c r="PKO4657" s="51"/>
      <c r="PKP4657" s="51"/>
      <c r="PKQ4657" s="51"/>
      <c r="PKR4657" s="51"/>
      <c r="PKS4657" s="51"/>
      <c r="PKT4657" s="51"/>
      <c r="PKU4657" s="51"/>
      <c r="PKV4657" s="51"/>
      <c r="PKW4657" s="51"/>
      <c r="PKX4657" s="51"/>
      <c r="PKY4657" s="51"/>
      <c r="PKZ4657" s="51"/>
      <c r="PLA4657" s="51"/>
      <c r="PLB4657" s="51"/>
      <c r="PLC4657" s="51"/>
      <c r="PLD4657" s="51"/>
      <c r="PLE4657" s="51"/>
      <c r="PLF4657" s="51"/>
      <c r="PLG4657" s="51"/>
      <c r="PLH4657" s="51"/>
      <c r="PLI4657" s="51"/>
      <c r="PLJ4657" s="51"/>
      <c r="PLK4657" s="51"/>
      <c r="PLL4657" s="51"/>
      <c r="PLM4657" s="51"/>
      <c r="PLN4657" s="51"/>
      <c r="PLO4657" s="51"/>
      <c r="PLP4657" s="51"/>
      <c r="PLQ4657" s="51"/>
      <c r="PLR4657" s="51"/>
      <c r="PLS4657" s="51"/>
      <c r="PLT4657" s="51"/>
      <c r="PLU4657" s="51"/>
      <c r="PLV4657" s="51"/>
      <c r="PLW4657" s="51"/>
      <c r="PLX4657" s="51"/>
      <c r="PLY4657" s="51"/>
      <c r="PLZ4657" s="51"/>
      <c r="PMA4657" s="51"/>
      <c r="PMB4657" s="51"/>
      <c r="PMC4657" s="51"/>
      <c r="PMD4657" s="51"/>
      <c r="PME4657" s="51"/>
      <c r="PMF4657" s="51"/>
      <c r="PMG4657" s="51"/>
      <c r="PMH4657" s="51"/>
      <c r="PMI4657" s="51"/>
      <c r="PMJ4657" s="51"/>
      <c r="PMK4657" s="51"/>
      <c r="PML4657" s="51"/>
      <c r="PMM4657" s="51"/>
      <c r="PMN4657" s="51"/>
      <c r="PMO4657" s="51"/>
      <c r="PMP4657" s="51"/>
      <c r="PMQ4657" s="51"/>
      <c r="PMR4657" s="51"/>
      <c r="PMS4657" s="51"/>
      <c r="PMT4657" s="51"/>
      <c r="PMU4657" s="51"/>
      <c r="PMV4657" s="51"/>
      <c r="PMW4657" s="51"/>
      <c r="PMX4657" s="51"/>
      <c r="PMY4657" s="51"/>
      <c r="PMZ4657" s="51"/>
      <c r="PNA4657" s="51"/>
      <c r="PNB4657" s="51"/>
      <c r="PNC4657" s="51"/>
      <c r="PND4657" s="51"/>
      <c r="PNE4657" s="51"/>
      <c r="PNF4657" s="51"/>
      <c r="PNG4657" s="51"/>
      <c r="PNH4657" s="51"/>
      <c r="PNI4657" s="51"/>
      <c r="PNJ4657" s="51"/>
      <c r="PNK4657" s="51"/>
      <c r="PNL4657" s="51"/>
      <c r="PNM4657" s="51"/>
      <c r="PNN4657" s="51"/>
      <c r="PNO4657" s="51"/>
      <c r="PNP4657" s="51"/>
      <c r="PNQ4657" s="51"/>
      <c r="PNR4657" s="51"/>
      <c r="PNS4657" s="51"/>
      <c r="PNT4657" s="51"/>
      <c r="PNU4657" s="51"/>
      <c r="PNV4657" s="51"/>
      <c r="PNW4657" s="51"/>
      <c r="PNX4657" s="51"/>
      <c r="PNY4657" s="51"/>
      <c r="PNZ4657" s="51"/>
      <c r="POA4657" s="51"/>
      <c r="POB4657" s="51"/>
      <c r="POC4657" s="51"/>
      <c r="POD4657" s="51"/>
      <c r="POE4657" s="51"/>
      <c r="POF4657" s="51"/>
      <c r="POG4657" s="51"/>
      <c r="POH4657" s="51"/>
      <c r="POI4657" s="51"/>
      <c r="POJ4657" s="51"/>
      <c r="POK4657" s="51"/>
      <c r="POL4657" s="51"/>
      <c r="POM4657" s="51"/>
      <c r="PON4657" s="51"/>
      <c r="POO4657" s="51"/>
      <c r="POP4657" s="51"/>
      <c r="POQ4657" s="51"/>
      <c r="POR4657" s="51"/>
      <c r="POS4657" s="51"/>
      <c r="POT4657" s="51"/>
      <c r="POU4657" s="51"/>
      <c r="POV4657" s="51"/>
      <c r="POW4657" s="51"/>
      <c r="POX4657" s="51"/>
      <c r="POY4657" s="51"/>
      <c r="POZ4657" s="51"/>
      <c r="PPA4657" s="51"/>
      <c r="PPB4657" s="51"/>
      <c r="PPC4657" s="51"/>
      <c r="PPD4657" s="51"/>
      <c r="PPE4657" s="51"/>
      <c r="PPF4657" s="51"/>
      <c r="PPG4657" s="51"/>
      <c r="PPH4657" s="51"/>
      <c r="PPI4657" s="51"/>
      <c r="PPJ4657" s="51"/>
      <c r="PPK4657" s="51"/>
      <c r="PPL4657" s="51"/>
      <c r="PPM4657" s="51"/>
      <c r="PPN4657" s="51"/>
      <c r="PPO4657" s="51"/>
      <c r="PPP4657" s="51"/>
      <c r="PPQ4657" s="51"/>
      <c r="PPR4657" s="51"/>
      <c r="PPS4657" s="51"/>
      <c r="PPT4657" s="51"/>
      <c r="PPU4657" s="51"/>
      <c r="PPV4657" s="51"/>
      <c r="PPW4657" s="51"/>
      <c r="PPX4657" s="51"/>
      <c r="PPY4657" s="51"/>
      <c r="PPZ4657" s="51"/>
      <c r="PQA4657" s="51"/>
      <c r="PQB4657" s="51"/>
      <c r="PQC4657" s="51"/>
      <c r="PQD4657" s="51"/>
      <c r="PQE4657" s="51"/>
      <c r="PQF4657" s="51"/>
      <c r="PQG4657" s="51"/>
      <c r="PQH4657" s="51"/>
      <c r="PQI4657" s="51"/>
      <c r="PQJ4657" s="51"/>
      <c r="PQK4657" s="51"/>
      <c r="PQL4657" s="51"/>
      <c r="PQM4657" s="51"/>
      <c r="PQN4657" s="51"/>
      <c r="PQO4657" s="51"/>
      <c r="PQP4657" s="51"/>
      <c r="PQQ4657" s="51"/>
      <c r="PQR4657" s="51"/>
      <c r="PQS4657" s="51"/>
      <c r="PQT4657" s="51"/>
      <c r="PQU4657" s="51"/>
      <c r="PQV4657" s="51"/>
      <c r="PQW4657" s="51"/>
      <c r="PQX4657" s="51"/>
      <c r="PQY4657" s="51"/>
      <c r="PQZ4657" s="51"/>
      <c r="PRA4657" s="51"/>
      <c r="PRB4657" s="51"/>
      <c r="PRC4657" s="51"/>
      <c r="PRD4657" s="51"/>
      <c r="PRE4657" s="51"/>
      <c r="PRF4657" s="51"/>
      <c r="PRG4657" s="51"/>
      <c r="PRH4657" s="51"/>
      <c r="PRI4657" s="51"/>
      <c r="PRJ4657" s="51"/>
      <c r="PRK4657" s="51"/>
      <c r="PRL4657" s="51"/>
      <c r="PRM4657" s="51"/>
      <c r="PRN4657" s="51"/>
      <c r="PRO4657" s="51"/>
      <c r="PRP4657" s="51"/>
      <c r="PRQ4657" s="51"/>
      <c r="PRR4657" s="51"/>
      <c r="PRS4657" s="51"/>
      <c r="PRT4657" s="51"/>
      <c r="PRU4657" s="51"/>
      <c r="PRV4657" s="51"/>
      <c r="PRW4657" s="51"/>
      <c r="PRX4657" s="51"/>
      <c r="PRY4657" s="51"/>
      <c r="PRZ4657" s="51"/>
      <c r="PSA4657" s="51"/>
      <c r="PSB4657" s="51"/>
      <c r="PSC4657" s="51"/>
      <c r="PSD4657" s="51"/>
      <c r="PSE4657" s="51"/>
      <c r="PSF4657" s="51"/>
      <c r="PSG4657" s="51"/>
      <c r="PSH4657" s="51"/>
      <c r="PSI4657" s="51"/>
      <c r="PSJ4657" s="51"/>
      <c r="PSK4657" s="51"/>
      <c r="PSL4657" s="51"/>
      <c r="PSM4657" s="51"/>
      <c r="PSN4657" s="51"/>
      <c r="PSO4657" s="51"/>
      <c r="PSP4657" s="51"/>
      <c r="PSQ4657" s="51"/>
      <c r="PSR4657" s="51"/>
      <c r="PSS4657" s="51"/>
      <c r="PST4657" s="51"/>
      <c r="PSU4657" s="51"/>
      <c r="PSV4657" s="51"/>
      <c r="PSW4657" s="51"/>
      <c r="PSX4657" s="51"/>
      <c r="PSY4657" s="51"/>
      <c r="PSZ4657" s="51"/>
      <c r="PTA4657" s="51"/>
      <c r="PTB4657" s="51"/>
      <c r="PTC4657" s="51"/>
      <c r="PTD4657" s="51"/>
      <c r="PTE4657" s="51"/>
      <c r="PTF4657" s="51"/>
      <c r="PTG4657" s="51"/>
      <c r="PTH4657" s="51"/>
      <c r="PTI4657" s="51"/>
      <c r="PTJ4657" s="51"/>
      <c r="PTK4657" s="51"/>
      <c r="PTL4657" s="51"/>
      <c r="PTM4657" s="51"/>
      <c r="PTN4657" s="51"/>
      <c r="PTO4657" s="51"/>
      <c r="PTP4657" s="51"/>
      <c r="PTQ4657" s="51"/>
      <c r="PTR4657" s="51"/>
      <c r="PTS4657" s="51"/>
      <c r="PTT4657" s="51"/>
      <c r="PTU4657" s="51"/>
      <c r="PTV4657" s="51"/>
      <c r="PTW4657" s="51"/>
      <c r="PTX4657" s="51"/>
      <c r="PTY4657" s="51"/>
      <c r="PTZ4657" s="51"/>
      <c r="PUA4657" s="51"/>
      <c r="PUB4657" s="51"/>
      <c r="PUC4657" s="51"/>
      <c r="PUD4657" s="51"/>
      <c r="PUE4657" s="51"/>
      <c r="PUF4657" s="51"/>
      <c r="PUG4657" s="51"/>
      <c r="PUH4657" s="51"/>
      <c r="PUI4657" s="51"/>
      <c r="PUJ4657" s="51"/>
      <c r="PUK4657" s="51"/>
      <c r="PUL4657" s="51"/>
      <c r="PUM4657" s="51"/>
      <c r="PUN4657" s="51"/>
      <c r="PUO4657" s="51"/>
      <c r="PUP4657" s="51"/>
      <c r="PUQ4657" s="51"/>
      <c r="PUR4657" s="51"/>
      <c r="PUS4657" s="51"/>
      <c r="PUT4657" s="51"/>
      <c r="PUU4657" s="51"/>
      <c r="PUV4657" s="51"/>
      <c r="PUW4657" s="51"/>
      <c r="PUX4657" s="51"/>
      <c r="PUY4657" s="51"/>
      <c r="PUZ4657" s="51"/>
      <c r="PVA4657" s="51"/>
      <c r="PVB4657" s="51"/>
      <c r="PVC4657" s="51"/>
      <c r="PVD4657" s="51"/>
      <c r="PVE4657" s="51"/>
      <c r="PVF4657" s="51"/>
      <c r="PVG4657" s="51"/>
      <c r="PVH4657" s="51"/>
      <c r="PVI4657" s="51"/>
      <c r="PVJ4657" s="51"/>
      <c r="PVK4657" s="51"/>
      <c r="PVL4657" s="51"/>
      <c r="PVM4657" s="51"/>
      <c r="PVN4657" s="51"/>
      <c r="PVO4657" s="51"/>
      <c r="PVP4657" s="51"/>
      <c r="PVQ4657" s="51"/>
      <c r="PVR4657" s="51"/>
      <c r="PVS4657" s="51"/>
      <c r="PVT4657" s="51"/>
      <c r="PVU4657" s="51"/>
      <c r="PVV4657" s="51"/>
      <c r="PVW4657" s="51"/>
      <c r="PVX4657" s="51"/>
      <c r="PVY4657" s="51"/>
      <c r="PVZ4657" s="51"/>
      <c r="PWA4657" s="51"/>
      <c r="PWB4657" s="51"/>
      <c r="PWC4657" s="51"/>
      <c r="PWD4657" s="51"/>
      <c r="PWE4657" s="51"/>
      <c r="PWF4657" s="51"/>
      <c r="PWG4657" s="51"/>
      <c r="PWH4657" s="51"/>
      <c r="PWI4657" s="51"/>
      <c r="PWJ4657" s="51"/>
      <c r="PWK4657" s="51"/>
      <c r="PWL4657" s="51"/>
      <c r="PWM4657" s="51"/>
      <c r="PWN4657" s="51"/>
      <c r="PWO4657" s="51"/>
      <c r="PWP4657" s="51"/>
      <c r="PWQ4657" s="51"/>
      <c r="PWR4657" s="51"/>
      <c r="PWS4657" s="51"/>
      <c r="PWT4657" s="51"/>
      <c r="PWU4657" s="51"/>
      <c r="PWV4657" s="51"/>
      <c r="PWW4657" s="51"/>
      <c r="PWX4657" s="51"/>
      <c r="PWY4657" s="51"/>
      <c r="PWZ4657" s="51"/>
      <c r="PXA4657" s="51"/>
      <c r="PXB4657" s="51"/>
      <c r="PXC4657" s="51"/>
      <c r="PXD4657" s="51"/>
      <c r="PXE4657" s="51"/>
      <c r="PXF4657" s="51"/>
      <c r="PXG4657" s="51"/>
      <c r="PXH4657" s="51"/>
      <c r="PXI4657" s="51"/>
      <c r="PXJ4657" s="51"/>
      <c r="PXK4657" s="51"/>
      <c r="PXL4657" s="51"/>
      <c r="PXM4657" s="51"/>
      <c r="PXN4657" s="51"/>
      <c r="PXO4657" s="51"/>
      <c r="PXP4657" s="51"/>
      <c r="PXQ4657" s="51"/>
      <c r="PXR4657" s="51"/>
      <c r="PXS4657" s="51"/>
      <c r="PXT4657" s="51"/>
      <c r="PXU4657" s="51"/>
      <c r="PXV4657" s="51"/>
      <c r="PXW4657" s="51"/>
      <c r="PXX4657" s="51"/>
      <c r="PXY4657" s="51"/>
      <c r="PXZ4657" s="51"/>
      <c r="PYA4657" s="51"/>
      <c r="PYB4657" s="51"/>
      <c r="PYC4657" s="51"/>
      <c r="PYD4657" s="51"/>
      <c r="PYE4657" s="51"/>
      <c r="PYF4657" s="51"/>
      <c r="PYG4657" s="51"/>
      <c r="PYH4657" s="51"/>
      <c r="PYI4657" s="51"/>
      <c r="PYJ4657" s="51"/>
      <c r="PYK4657" s="51"/>
      <c r="PYL4657" s="51"/>
      <c r="PYM4657" s="51"/>
      <c r="PYN4657" s="51"/>
      <c r="PYO4657" s="51"/>
      <c r="PYP4657" s="51"/>
      <c r="PYQ4657" s="51"/>
      <c r="PYR4657" s="51"/>
      <c r="PYS4657" s="51"/>
      <c r="PYT4657" s="51"/>
      <c r="PYU4657" s="51"/>
      <c r="PYV4657" s="51"/>
      <c r="PYW4657" s="51"/>
      <c r="PYX4657" s="51"/>
      <c r="PYY4657" s="51"/>
      <c r="PYZ4657" s="51"/>
      <c r="PZA4657" s="51"/>
      <c r="PZB4657" s="51"/>
      <c r="PZC4657" s="51"/>
      <c r="PZD4657" s="51"/>
      <c r="PZE4657" s="51"/>
      <c r="PZF4657" s="51"/>
      <c r="PZG4657" s="51"/>
      <c r="PZH4657" s="51"/>
      <c r="PZI4657" s="51"/>
      <c r="PZJ4657" s="51"/>
      <c r="PZK4657" s="51"/>
      <c r="PZL4657" s="51"/>
      <c r="PZM4657" s="51"/>
      <c r="PZN4657" s="51"/>
      <c r="PZO4657" s="51"/>
      <c r="PZP4657" s="51"/>
      <c r="PZQ4657" s="51"/>
      <c r="PZR4657" s="51"/>
      <c r="PZS4657" s="51"/>
      <c r="PZT4657" s="51"/>
      <c r="PZU4657" s="51"/>
      <c r="PZV4657" s="51"/>
      <c r="PZW4657" s="51"/>
      <c r="PZX4657" s="51"/>
      <c r="PZY4657" s="51"/>
      <c r="PZZ4657" s="51"/>
      <c r="QAA4657" s="51"/>
      <c r="QAB4657" s="51"/>
      <c r="QAC4657" s="51"/>
      <c r="QAD4657" s="51"/>
      <c r="QAE4657" s="51"/>
      <c r="QAF4657" s="51"/>
      <c r="QAG4657" s="51"/>
      <c r="QAH4657" s="51"/>
      <c r="QAI4657" s="51"/>
      <c r="QAJ4657" s="51"/>
      <c r="QAK4657" s="51"/>
      <c r="QAL4657" s="51"/>
      <c r="QAM4657" s="51"/>
      <c r="QAN4657" s="51"/>
      <c r="QAO4657" s="51"/>
      <c r="QAP4657" s="51"/>
      <c r="QAQ4657" s="51"/>
      <c r="QAR4657" s="51"/>
      <c r="QAS4657" s="51"/>
      <c r="QAT4657" s="51"/>
      <c r="QAU4657" s="51"/>
      <c r="QAV4657" s="51"/>
      <c r="QAW4657" s="51"/>
      <c r="QAX4657" s="51"/>
      <c r="QAY4657" s="51"/>
      <c r="QAZ4657" s="51"/>
      <c r="QBA4657" s="51"/>
      <c r="QBB4657" s="51"/>
      <c r="QBC4657" s="51"/>
      <c r="QBD4657" s="51"/>
      <c r="QBE4657" s="51"/>
      <c r="QBF4657" s="51"/>
      <c r="QBG4657" s="51"/>
      <c r="QBH4657" s="51"/>
      <c r="QBI4657" s="51"/>
      <c r="QBJ4657" s="51"/>
      <c r="QBK4657" s="51"/>
      <c r="QBL4657" s="51"/>
      <c r="QBM4657" s="51"/>
      <c r="QBN4657" s="51"/>
      <c r="QBO4657" s="51"/>
      <c r="QBP4657" s="51"/>
      <c r="QBQ4657" s="51"/>
      <c r="QBR4657" s="51"/>
      <c r="QBS4657" s="51"/>
      <c r="QBT4657" s="51"/>
      <c r="QBU4657" s="51"/>
      <c r="QBV4657" s="51"/>
      <c r="QBW4657" s="51"/>
      <c r="QBX4657" s="51"/>
      <c r="QBY4657" s="51"/>
      <c r="QBZ4657" s="51"/>
      <c r="QCA4657" s="51"/>
      <c r="QCB4657" s="51"/>
      <c r="QCC4657" s="51"/>
      <c r="QCD4657" s="51"/>
      <c r="QCE4657" s="51"/>
      <c r="QCF4657" s="51"/>
      <c r="QCG4657" s="51"/>
      <c r="QCH4657" s="51"/>
      <c r="QCI4657" s="51"/>
      <c r="QCJ4657" s="51"/>
      <c r="QCK4657" s="51"/>
      <c r="QCL4657" s="51"/>
      <c r="QCM4657" s="51"/>
      <c r="QCN4657" s="51"/>
      <c r="QCO4657" s="51"/>
      <c r="QCP4657" s="51"/>
      <c r="QCQ4657" s="51"/>
      <c r="QCR4657" s="51"/>
      <c r="QCS4657" s="51"/>
      <c r="QCT4657" s="51"/>
      <c r="QCU4657" s="51"/>
      <c r="QCV4657" s="51"/>
      <c r="QCW4657" s="51"/>
      <c r="QCX4657" s="51"/>
      <c r="QCY4657" s="51"/>
      <c r="QCZ4657" s="51"/>
      <c r="QDA4657" s="51"/>
      <c r="QDB4657" s="51"/>
      <c r="QDC4657" s="51"/>
      <c r="QDD4657" s="51"/>
      <c r="QDE4657" s="51"/>
      <c r="QDF4657" s="51"/>
      <c r="QDG4657" s="51"/>
      <c r="QDH4657" s="51"/>
      <c r="QDI4657" s="51"/>
      <c r="QDJ4657" s="51"/>
      <c r="QDK4657" s="51"/>
      <c r="QDL4657" s="51"/>
      <c r="QDM4657" s="51"/>
      <c r="QDN4657" s="51"/>
      <c r="QDO4657" s="51"/>
      <c r="QDP4657" s="51"/>
      <c r="QDQ4657" s="51"/>
      <c r="QDR4657" s="51"/>
      <c r="QDS4657" s="51"/>
      <c r="QDT4657" s="51"/>
      <c r="QDU4657" s="51"/>
      <c r="QDV4657" s="51"/>
      <c r="QDW4657" s="51"/>
      <c r="QDX4657" s="51"/>
      <c r="QDY4657" s="51"/>
      <c r="QDZ4657" s="51"/>
      <c r="QEA4657" s="51"/>
      <c r="QEB4657" s="51"/>
      <c r="QEC4657" s="51"/>
      <c r="QED4657" s="51"/>
      <c r="QEE4657" s="51"/>
      <c r="QEF4657" s="51"/>
      <c r="QEG4657" s="51"/>
      <c r="QEH4657" s="51"/>
      <c r="QEI4657" s="51"/>
      <c r="QEJ4657" s="51"/>
      <c r="QEK4657" s="51"/>
      <c r="QEL4657" s="51"/>
      <c r="QEM4657" s="51"/>
      <c r="QEN4657" s="51"/>
      <c r="QEO4657" s="51"/>
      <c r="QEP4657" s="51"/>
      <c r="QEQ4657" s="51"/>
      <c r="QER4657" s="51"/>
      <c r="QES4657" s="51"/>
      <c r="QET4657" s="51"/>
      <c r="QEU4657" s="51"/>
      <c r="QEV4657" s="51"/>
      <c r="QEW4657" s="51"/>
      <c r="QEX4657" s="51"/>
      <c r="QEY4657" s="51"/>
      <c r="QEZ4657" s="51"/>
      <c r="QFA4657" s="51"/>
      <c r="QFB4657" s="51"/>
      <c r="QFC4657" s="51"/>
      <c r="QFD4657" s="51"/>
      <c r="QFE4657" s="51"/>
      <c r="QFF4657" s="51"/>
      <c r="QFG4657" s="51"/>
      <c r="QFH4657" s="51"/>
      <c r="QFI4657" s="51"/>
      <c r="QFJ4657" s="51"/>
      <c r="QFK4657" s="51"/>
      <c r="QFL4657" s="51"/>
      <c r="QFM4657" s="51"/>
      <c r="QFN4657" s="51"/>
      <c r="QFO4657" s="51"/>
      <c r="QFP4657" s="51"/>
      <c r="QFQ4657" s="51"/>
      <c r="QFR4657" s="51"/>
      <c r="QFS4657" s="51"/>
      <c r="QFT4657" s="51"/>
      <c r="QFU4657" s="51"/>
      <c r="QFV4657" s="51"/>
      <c r="QFW4657" s="51"/>
      <c r="QFX4657" s="51"/>
      <c r="QFY4657" s="51"/>
      <c r="QFZ4657" s="51"/>
      <c r="QGA4657" s="51"/>
      <c r="QGB4657" s="51"/>
      <c r="QGC4657" s="51"/>
      <c r="QGD4657" s="51"/>
      <c r="QGE4657" s="51"/>
      <c r="QGF4657" s="51"/>
      <c r="QGG4657" s="51"/>
      <c r="QGH4657" s="51"/>
      <c r="QGI4657" s="51"/>
      <c r="QGJ4657" s="51"/>
      <c r="QGK4657" s="51"/>
      <c r="QGL4657" s="51"/>
      <c r="QGM4657" s="51"/>
      <c r="QGN4657" s="51"/>
      <c r="QGO4657" s="51"/>
      <c r="QGP4657" s="51"/>
      <c r="QGQ4657" s="51"/>
      <c r="QGR4657" s="51"/>
      <c r="QGS4657" s="51"/>
      <c r="QGT4657" s="51"/>
      <c r="QGU4657" s="51"/>
      <c r="QGV4657" s="51"/>
      <c r="QGW4657" s="51"/>
      <c r="QGX4657" s="51"/>
      <c r="QGY4657" s="51"/>
      <c r="QGZ4657" s="51"/>
      <c r="QHA4657" s="51"/>
      <c r="QHB4657" s="51"/>
      <c r="QHC4657" s="51"/>
      <c r="QHD4657" s="51"/>
      <c r="QHE4657" s="51"/>
      <c r="QHF4657" s="51"/>
      <c r="QHG4657" s="51"/>
      <c r="QHH4657" s="51"/>
      <c r="QHI4657" s="51"/>
      <c r="QHJ4657" s="51"/>
      <c r="QHK4657" s="51"/>
      <c r="QHL4657" s="51"/>
      <c r="QHM4657" s="51"/>
      <c r="QHN4657" s="51"/>
      <c r="QHO4657" s="51"/>
      <c r="QHP4657" s="51"/>
      <c r="QHQ4657" s="51"/>
      <c r="QHR4657" s="51"/>
      <c r="QHS4657" s="51"/>
      <c r="QHT4657" s="51"/>
      <c r="QHU4657" s="51"/>
      <c r="QHV4657" s="51"/>
      <c r="QHW4657" s="51"/>
      <c r="QHX4657" s="51"/>
      <c r="QHY4657" s="51"/>
      <c r="QHZ4657" s="51"/>
      <c r="QIA4657" s="51"/>
      <c r="QIB4657" s="51"/>
      <c r="QIC4657" s="51"/>
      <c r="QID4657" s="51"/>
      <c r="QIE4657" s="51"/>
      <c r="QIF4657" s="51"/>
      <c r="QIG4657" s="51"/>
      <c r="QIH4657" s="51"/>
      <c r="QII4657" s="51"/>
      <c r="QIJ4657" s="51"/>
      <c r="QIK4657" s="51"/>
      <c r="QIL4657" s="51"/>
      <c r="QIM4657" s="51"/>
      <c r="QIN4657" s="51"/>
      <c r="QIO4657" s="51"/>
      <c r="QIP4657" s="51"/>
      <c r="QIQ4657" s="51"/>
      <c r="QIR4657" s="51"/>
      <c r="QIS4657" s="51"/>
      <c r="QIT4657" s="51"/>
      <c r="QIU4657" s="51"/>
      <c r="QIV4657" s="51"/>
      <c r="QIW4657" s="51"/>
      <c r="QIX4657" s="51"/>
      <c r="QIY4657" s="51"/>
      <c r="QIZ4657" s="51"/>
      <c r="QJA4657" s="51"/>
      <c r="QJB4657" s="51"/>
      <c r="QJC4657" s="51"/>
      <c r="QJD4657" s="51"/>
      <c r="QJE4657" s="51"/>
      <c r="QJF4657" s="51"/>
      <c r="QJG4657" s="51"/>
      <c r="QJH4657" s="51"/>
      <c r="QJI4657" s="51"/>
      <c r="QJJ4657" s="51"/>
      <c r="QJK4657" s="51"/>
      <c r="QJL4657" s="51"/>
      <c r="QJM4657" s="51"/>
      <c r="QJN4657" s="51"/>
      <c r="QJO4657" s="51"/>
      <c r="QJP4657" s="51"/>
      <c r="QJQ4657" s="51"/>
      <c r="QJR4657" s="51"/>
      <c r="QJS4657" s="51"/>
      <c r="QJT4657" s="51"/>
      <c r="QJU4657" s="51"/>
      <c r="QJV4657" s="51"/>
      <c r="QJW4657" s="51"/>
      <c r="QJX4657" s="51"/>
      <c r="QJY4657" s="51"/>
      <c r="QJZ4657" s="51"/>
      <c r="QKA4657" s="51"/>
      <c r="QKB4657" s="51"/>
      <c r="QKC4657" s="51"/>
      <c r="QKD4657" s="51"/>
      <c r="QKE4657" s="51"/>
      <c r="QKF4657" s="51"/>
      <c r="QKG4657" s="51"/>
      <c r="QKH4657" s="51"/>
      <c r="QKI4657" s="51"/>
      <c r="QKJ4657" s="51"/>
      <c r="QKK4657" s="51"/>
      <c r="QKL4657" s="51"/>
      <c r="QKM4657" s="51"/>
      <c r="QKN4657" s="51"/>
      <c r="QKO4657" s="51"/>
      <c r="QKP4657" s="51"/>
      <c r="QKQ4657" s="51"/>
      <c r="QKR4657" s="51"/>
      <c r="QKS4657" s="51"/>
      <c r="QKT4657" s="51"/>
      <c r="QKU4657" s="51"/>
      <c r="QKV4657" s="51"/>
      <c r="QKW4657" s="51"/>
      <c r="QKX4657" s="51"/>
      <c r="QKY4657" s="51"/>
      <c r="QKZ4657" s="51"/>
      <c r="QLA4657" s="51"/>
      <c r="QLB4657" s="51"/>
      <c r="QLC4657" s="51"/>
      <c r="QLD4657" s="51"/>
      <c r="QLE4657" s="51"/>
      <c r="QLF4657" s="51"/>
      <c r="QLG4657" s="51"/>
      <c r="QLH4657" s="51"/>
      <c r="QLI4657" s="51"/>
      <c r="QLJ4657" s="51"/>
      <c r="QLK4657" s="51"/>
      <c r="QLL4657" s="51"/>
      <c r="QLM4657" s="51"/>
      <c r="QLN4657" s="51"/>
      <c r="QLO4657" s="51"/>
      <c r="QLP4657" s="51"/>
      <c r="QLQ4657" s="51"/>
      <c r="QLR4657" s="51"/>
      <c r="QLS4657" s="51"/>
      <c r="QLT4657" s="51"/>
      <c r="QLU4657" s="51"/>
      <c r="QLV4657" s="51"/>
      <c r="QLW4657" s="51"/>
      <c r="QLX4657" s="51"/>
      <c r="QLY4657" s="51"/>
      <c r="QLZ4657" s="51"/>
      <c r="QMA4657" s="51"/>
      <c r="QMB4657" s="51"/>
      <c r="QMC4657" s="51"/>
      <c r="QMD4657" s="51"/>
      <c r="QME4657" s="51"/>
      <c r="QMF4657" s="51"/>
      <c r="QMG4657" s="51"/>
      <c r="QMH4657" s="51"/>
      <c r="QMI4657" s="51"/>
      <c r="QMJ4657" s="51"/>
      <c r="QMK4657" s="51"/>
      <c r="QML4657" s="51"/>
      <c r="QMM4657" s="51"/>
      <c r="QMN4657" s="51"/>
      <c r="QMO4657" s="51"/>
      <c r="QMP4657" s="51"/>
      <c r="QMQ4657" s="51"/>
      <c r="QMR4657" s="51"/>
      <c r="QMS4657" s="51"/>
      <c r="QMT4657" s="51"/>
      <c r="QMU4657" s="51"/>
      <c r="QMV4657" s="51"/>
      <c r="QMW4657" s="51"/>
      <c r="QMX4657" s="51"/>
      <c r="QMY4657" s="51"/>
      <c r="QMZ4657" s="51"/>
      <c r="QNA4657" s="51"/>
      <c r="QNB4657" s="51"/>
      <c r="QNC4657" s="51"/>
      <c r="QND4657" s="51"/>
      <c r="QNE4657" s="51"/>
      <c r="QNF4657" s="51"/>
      <c r="QNG4657" s="51"/>
      <c r="QNH4657" s="51"/>
      <c r="QNI4657" s="51"/>
      <c r="QNJ4657" s="51"/>
      <c r="QNK4657" s="51"/>
      <c r="QNL4657" s="51"/>
      <c r="QNM4657" s="51"/>
      <c r="QNN4657" s="51"/>
      <c r="QNO4657" s="51"/>
      <c r="QNP4657" s="51"/>
      <c r="QNQ4657" s="51"/>
      <c r="QNR4657" s="51"/>
      <c r="QNS4657" s="51"/>
      <c r="QNT4657" s="51"/>
      <c r="QNU4657" s="51"/>
      <c r="QNV4657" s="51"/>
      <c r="QNW4657" s="51"/>
      <c r="QNX4657" s="51"/>
      <c r="QNY4657" s="51"/>
      <c r="QNZ4657" s="51"/>
      <c r="QOA4657" s="51"/>
      <c r="QOB4657" s="51"/>
      <c r="QOC4657" s="51"/>
      <c r="QOD4657" s="51"/>
      <c r="QOE4657" s="51"/>
      <c r="QOF4657" s="51"/>
      <c r="QOG4657" s="51"/>
      <c r="QOH4657" s="51"/>
      <c r="QOI4657" s="51"/>
      <c r="QOJ4657" s="51"/>
      <c r="QOK4657" s="51"/>
      <c r="QOL4657" s="51"/>
      <c r="QOM4657" s="51"/>
      <c r="QON4657" s="51"/>
      <c r="QOO4657" s="51"/>
      <c r="QOP4657" s="51"/>
      <c r="QOQ4657" s="51"/>
      <c r="QOR4657" s="51"/>
      <c r="QOS4657" s="51"/>
      <c r="QOT4657" s="51"/>
      <c r="QOU4657" s="51"/>
      <c r="QOV4657" s="51"/>
      <c r="QOW4657" s="51"/>
      <c r="QOX4657" s="51"/>
      <c r="QOY4657" s="51"/>
      <c r="QOZ4657" s="51"/>
      <c r="QPA4657" s="51"/>
      <c r="QPB4657" s="51"/>
      <c r="QPC4657" s="51"/>
      <c r="QPD4657" s="51"/>
      <c r="QPE4657" s="51"/>
      <c r="QPF4657" s="51"/>
      <c r="QPG4657" s="51"/>
      <c r="QPH4657" s="51"/>
      <c r="QPI4657" s="51"/>
      <c r="QPJ4657" s="51"/>
      <c r="QPK4657" s="51"/>
      <c r="QPL4657" s="51"/>
      <c r="QPM4657" s="51"/>
      <c r="QPN4657" s="51"/>
      <c r="QPO4657" s="51"/>
      <c r="QPP4657" s="51"/>
      <c r="QPQ4657" s="51"/>
      <c r="QPR4657" s="51"/>
      <c r="QPS4657" s="51"/>
      <c r="QPT4657" s="51"/>
      <c r="QPU4657" s="51"/>
      <c r="QPV4657" s="51"/>
      <c r="QPW4657" s="51"/>
      <c r="QPX4657" s="51"/>
      <c r="QPY4657" s="51"/>
      <c r="QPZ4657" s="51"/>
      <c r="QQA4657" s="51"/>
      <c r="QQB4657" s="51"/>
      <c r="QQC4657" s="51"/>
      <c r="QQD4657" s="51"/>
      <c r="QQE4657" s="51"/>
      <c r="QQF4657" s="51"/>
      <c r="QQG4657" s="51"/>
      <c r="QQH4657" s="51"/>
      <c r="QQI4657" s="51"/>
      <c r="QQJ4657" s="51"/>
      <c r="QQK4657" s="51"/>
      <c r="QQL4657" s="51"/>
      <c r="QQM4657" s="51"/>
      <c r="QQN4657" s="51"/>
      <c r="QQO4657" s="51"/>
      <c r="QQP4657" s="51"/>
      <c r="QQQ4657" s="51"/>
      <c r="QQR4657" s="51"/>
      <c r="QQS4657" s="51"/>
      <c r="QQT4657" s="51"/>
      <c r="QQU4657" s="51"/>
      <c r="QQV4657" s="51"/>
      <c r="QQW4657" s="51"/>
      <c r="QQX4657" s="51"/>
      <c r="QQY4657" s="51"/>
      <c r="QQZ4657" s="51"/>
      <c r="QRA4657" s="51"/>
      <c r="QRB4657" s="51"/>
      <c r="QRC4657" s="51"/>
      <c r="QRD4657" s="51"/>
      <c r="QRE4657" s="51"/>
      <c r="QRF4657" s="51"/>
      <c r="QRG4657" s="51"/>
      <c r="QRH4657" s="51"/>
      <c r="QRI4657" s="51"/>
      <c r="QRJ4657" s="51"/>
      <c r="QRK4657" s="51"/>
      <c r="QRL4657" s="51"/>
      <c r="QRM4657" s="51"/>
      <c r="QRN4657" s="51"/>
      <c r="QRO4657" s="51"/>
      <c r="QRP4657" s="51"/>
      <c r="QRQ4657" s="51"/>
      <c r="QRR4657" s="51"/>
      <c r="QRS4657" s="51"/>
      <c r="QRT4657" s="51"/>
      <c r="QRU4657" s="51"/>
      <c r="QRV4657" s="51"/>
      <c r="QRW4657" s="51"/>
      <c r="QRX4657" s="51"/>
      <c r="QRY4657" s="51"/>
      <c r="QRZ4657" s="51"/>
      <c r="QSA4657" s="51"/>
      <c r="QSB4657" s="51"/>
      <c r="QSC4657" s="51"/>
      <c r="QSD4657" s="51"/>
      <c r="QSE4657" s="51"/>
      <c r="QSF4657" s="51"/>
      <c r="QSG4657" s="51"/>
      <c r="QSH4657" s="51"/>
      <c r="QSI4657" s="51"/>
      <c r="QSJ4657" s="51"/>
      <c r="QSK4657" s="51"/>
      <c r="QSL4657" s="51"/>
      <c r="QSM4657" s="51"/>
      <c r="QSN4657" s="51"/>
      <c r="QSO4657" s="51"/>
      <c r="QSP4657" s="51"/>
      <c r="QSQ4657" s="51"/>
      <c r="QSR4657" s="51"/>
      <c r="QSS4657" s="51"/>
      <c r="QST4657" s="51"/>
      <c r="QSU4657" s="51"/>
      <c r="QSV4657" s="51"/>
      <c r="QSW4657" s="51"/>
      <c r="QSX4657" s="51"/>
      <c r="QSY4657" s="51"/>
      <c r="QSZ4657" s="51"/>
      <c r="QTA4657" s="51"/>
      <c r="QTB4657" s="51"/>
      <c r="QTC4657" s="51"/>
      <c r="QTD4657" s="51"/>
      <c r="QTE4657" s="51"/>
      <c r="QTF4657" s="51"/>
      <c r="QTG4657" s="51"/>
      <c r="QTH4657" s="51"/>
      <c r="QTI4657" s="51"/>
      <c r="QTJ4657" s="51"/>
      <c r="QTK4657" s="51"/>
      <c r="QTL4657" s="51"/>
      <c r="QTM4657" s="51"/>
      <c r="QTN4657" s="51"/>
      <c r="QTO4657" s="51"/>
      <c r="QTP4657" s="51"/>
      <c r="QTQ4657" s="51"/>
      <c r="QTR4657" s="51"/>
      <c r="QTS4657" s="51"/>
      <c r="QTT4657" s="51"/>
      <c r="QTU4657" s="51"/>
      <c r="QTV4657" s="51"/>
      <c r="QTW4657" s="51"/>
      <c r="QTX4657" s="51"/>
      <c r="QTY4657" s="51"/>
      <c r="QTZ4657" s="51"/>
      <c r="QUA4657" s="51"/>
      <c r="QUB4657" s="51"/>
      <c r="QUC4657" s="51"/>
      <c r="QUD4657" s="51"/>
      <c r="QUE4657" s="51"/>
      <c r="QUF4657" s="51"/>
      <c r="QUG4657" s="51"/>
      <c r="QUH4657" s="51"/>
      <c r="QUI4657" s="51"/>
      <c r="QUJ4657" s="51"/>
      <c r="QUK4657" s="51"/>
      <c r="QUL4657" s="51"/>
      <c r="QUM4657" s="51"/>
      <c r="QUN4657" s="51"/>
      <c r="QUO4657" s="51"/>
      <c r="QUP4657" s="51"/>
      <c r="QUQ4657" s="51"/>
      <c r="QUR4657" s="51"/>
      <c r="QUS4657" s="51"/>
      <c r="QUT4657" s="51"/>
      <c r="QUU4657" s="51"/>
      <c r="QUV4657" s="51"/>
      <c r="QUW4657" s="51"/>
      <c r="QUX4657" s="51"/>
      <c r="QUY4657" s="51"/>
      <c r="QUZ4657" s="51"/>
      <c r="QVA4657" s="51"/>
      <c r="QVB4657" s="51"/>
      <c r="QVC4657" s="51"/>
      <c r="QVD4657" s="51"/>
      <c r="QVE4657" s="51"/>
      <c r="QVF4657" s="51"/>
      <c r="QVG4657" s="51"/>
      <c r="QVH4657" s="51"/>
      <c r="QVI4657" s="51"/>
      <c r="QVJ4657" s="51"/>
      <c r="QVK4657" s="51"/>
      <c r="QVL4657" s="51"/>
      <c r="QVM4657" s="51"/>
      <c r="QVN4657" s="51"/>
      <c r="QVO4657" s="51"/>
      <c r="QVP4657" s="51"/>
      <c r="QVQ4657" s="51"/>
      <c r="QVR4657" s="51"/>
      <c r="QVS4657" s="51"/>
      <c r="QVT4657" s="51"/>
      <c r="QVU4657" s="51"/>
      <c r="QVV4657" s="51"/>
      <c r="QVW4657" s="51"/>
      <c r="QVX4657" s="51"/>
      <c r="QVY4657" s="51"/>
      <c r="QVZ4657" s="51"/>
      <c r="QWA4657" s="51"/>
      <c r="QWB4657" s="51"/>
      <c r="QWC4657" s="51"/>
      <c r="QWD4657" s="51"/>
      <c r="QWE4657" s="51"/>
      <c r="QWF4657" s="51"/>
      <c r="QWG4657" s="51"/>
      <c r="QWH4657" s="51"/>
      <c r="QWI4657" s="51"/>
      <c r="QWJ4657" s="51"/>
      <c r="QWK4657" s="51"/>
      <c r="QWL4657" s="51"/>
      <c r="QWM4657" s="51"/>
      <c r="QWN4657" s="51"/>
      <c r="QWO4657" s="51"/>
      <c r="QWP4657" s="51"/>
      <c r="QWQ4657" s="51"/>
      <c r="QWR4657" s="51"/>
      <c r="QWS4657" s="51"/>
      <c r="QWT4657" s="51"/>
      <c r="QWU4657" s="51"/>
      <c r="QWV4657" s="51"/>
      <c r="QWW4657" s="51"/>
      <c r="QWX4657" s="51"/>
      <c r="QWY4657" s="51"/>
      <c r="QWZ4657" s="51"/>
      <c r="QXA4657" s="51"/>
      <c r="QXB4657" s="51"/>
      <c r="QXC4657" s="51"/>
      <c r="QXD4657" s="51"/>
      <c r="QXE4657" s="51"/>
      <c r="QXF4657" s="51"/>
      <c r="QXG4657" s="51"/>
      <c r="QXH4657" s="51"/>
      <c r="QXI4657" s="51"/>
      <c r="QXJ4657" s="51"/>
      <c r="QXK4657" s="51"/>
      <c r="QXL4657" s="51"/>
      <c r="QXM4657" s="51"/>
      <c r="QXN4657" s="51"/>
      <c r="QXO4657" s="51"/>
      <c r="QXP4657" s="51"/>
      <c r="QXQ4657" s="51"/>
      <c r="QXR4657" s="51"/>
      <c r="QXS4657" s="51"/>
      <c r="QXT4657" s="51"/>
      <c r="QXU4657" s="51"/>
      <c r="QXV4657" s="51"/>
      <c r="QXW4657" s="51"/>
      <c r="QXX4657" s="51"/>
      <c r="QXY4657" s="51"/>
      <c r="QXZ4657" s="51"/>
      <c r="QYA4657" s="51"/>
      <c r="QYB4657" s="51"/>
      <c r="QYC4657" s="51"/>
      <c r="QYD4657" s="51"/>
      <c r="QYE4657" s="51"/>
      <c r="QYF4657" s="51"/>
      <c r="QYG4657" s="51"/>
      <c r="QYH4657" s="51"/>
      <c r="QYI4657" s="51"/>
      <c r="QYJ4657" s="51"/>
      <c r="QYK4657" s="51"/>
      <c r="QYL4657" s="51"/>
      <c r="QYM4657" s="51"/>
      <c r="QYN4657" s="51"/>
      <c r="QYO4657" s="51"/>
      <c r="QYP4657" s="51"/>
      <c r="QYQ4657" s="51"/>
      <c r="QYR4657" s="51"/>
      <c r="QYS4657" s="51"/>
      <c r="QYT4657" s="51"/>
      <c r="QYU4657" s="51"/>
      <c r="QYV4657" s="51"/>
      <c r="QYW4657" s="51"/>
      <c r="QYX4657" s="51"/>
      <c r="QYY4657" s="51"/>
      <c r="QYZ4657" s="51"/>
      <c r="QZA4657" s="51"/>
      <c r="QZB4657" s="51"/>
      <c r="QZC4657" s="51"/>
      <c r="QZD4657" s="51"/>
      <c r="QZE4657" s="51"/>
      <c r="QZF4657" s="51"/>
      <c r="QZG4657" s="51"/>
      <c r="QZH4657" s="51"/>
      <c r="QZI4657" s="51"/>
      <c r="QZJ4657" s="51"/>
      <c r="QZK4657" s="51"/>
      <c r="QZL4657" s="51"/>
      <c r="QZM4657" s="51"/>
      <c r="QZN4657" s="51"/>
      <c r="QZO4657" s="51"/>
      <c r="QZP4657" s="51"/>
      <c r="QZQ4657" s="51"/>
      <c r="QZR4657" s="51"/>
      <c r="QZS4657" s="51"/>
      <c r="QZT4657" s="51"/>
      <c r="QZU4657" s="51"/>
      <c r="QZV4657" s="51"/>
      <c r="QZW4657" s="51"/>
      <c r="QZX4657" s="51"/>
      <c r="QZY4657" s="51"/>
      <c r="QZZ4657" s="51"/>
      <c r="RAA4657" s="51"/>
      <c r="RAB4657" s="51"/>
      <c r="RAC4657" s="51"/>
      <c r="RAD4657" s="51"/>
      <c r="RAE4657" s="51"/>
      <c r="RAF4657" s="51"/>
      <c r="RAG4657" s="51"/>
      <c r="RAH4657" s="51"/>
      <c r="RAI4657" s="51"/>
      <c r="RAJ4657" s="51"/>
      <c r="RAK4657" s="51"/>
      <c r="RAL4657" s="51"/>
      <c r="RAM4657" s="51"/>
      <c r="RAN4657" s="51"/>
      <c r="RAO4657" s="51"/>
      <c r="RAP4657" s="51"/>
      <c r="RAQ4657" s="51"/>
      <c r="RAR4657" s="51"/>
      <c r="RAS4657" s="51"/>
      <c r="RAT4657" s="51"/>
      <c r="RAU4657" s="51"/>
      <c r="RAV4657" s="51"/>
      <c r="RAW4657" s="51"/>
      <c r="RAX4657" s="51"/>
      <c r="RAY4657" s="51"/>
      <c r="RAZ4657" s="51"/>
      <c r="RBA4657" s="51"/>
      <c r="RBB4657" s="51"/>
      <c r="RBC4657" s="51"/>
      <c r="RBD4657" s="51"/>
      <c r="RBE4657" s="51"/>
      <c r="RBF4657" s="51"/>
      <c r="RBG4657" s="51"/>
      <c r="RBH4657" s="51"/>
      <c r="RBI4657" s="51"/>
      <c r="RBJ4657" s="51"/>
      <c r="RBK4657" s="51"/>
      <c r="RBL4657" s="51"/>
      <c r="RBM4657" s="51"/>
      <c r="RBN4657" s="51"/>
      <c r="RBO4657" s="51"/>
      <c r="RBP4657" s="51"/>
      <c r="RBQ4657" s="51"/>
      <c r="RBR4657" s="51"/>
      <c r="RBS4657" s="51"/>
      <c r="RBT4657" s="51"/>
      <c r="RBU4657" s="51"/>
      <c r="RBV4657" s="51"/>
      <c r="RBW4657" s="51"/>
      <c r="RBX4657" s="51"/>
      <c r="RBY4657" s="51"/>
      <c r="RBZ4657" s="51"/>
      <c r="RCA4657" s="51"/>
      <c r="RCB4657" s="51"/>
      <c r="RCC4657" s="51"/>
      <c r="RCD4657" s="51"/>
      <c r="RCE4657" s="51"/>
      <c r="RCF4657" s="51"/>
      <c r="RCG4657" s="51"/>
      <c r="RCH4657" s="51"/>
      <c r="RCI4657" s="51"/>
      <c r="RCJ4657" s="51"/>
      <c r="RCK4657" s="51"/>
      <c r="RCL4657" s="51"/>
      <c r="RCM4657" s="51"/>
      <c r="RCN4657" s="51"/>
      <c r="RCO4657" s="51"/>
      <c r="RCP4657" s="51"/>
      <c r="RCQ4657" s="51"/>
      <c r="RCR4657" s="51"/>
      <c r="RCS4657" s="51"/>
      <c r="RCT4657" s="51"/>
      <c r="RCU4657" s="51"/>
      <c r="RCV4657" s="51"/>
      <c r="RCW4657" s="51"/>
      <c r="RCX4657" s="51"/>
      <c r="RCY4657" s="51"/>
      <c r="RCZ4657" s="51"/>
      <c r="RDA4657" s="51"/>
      <c r="RDB4657" s="51"/>
      <c r="RDC4657" s="51"/>
      <c r="RDD4657" s="51"/>
      <c r="RDE4657" s="51"/>
      <c r="RDF4657" s="51"/>
      <c r="RDG4657" s="51"/>
      <c r="RDH4657" s="51"/>
      <c r="RDI4657" s="51"/>
      <c r="RDJ4657" s="51"/>
      <c r="RDK4657" s="51"/>
      <c r="RDL4657" s="51"/>
      <c r="RDM4657" s="51"/>
      <c r="RDN4657" s="51"/>
      <c r="RDO4657" s="51"/>
      <c r="RDP4657" s="51"/>
      <c r="RDQ4657" s="51"/>
      <c r="RDR4657" s="51"/>
      <c r="RDS4657" s="51"/>
      <c r="RDT4657" s="51"/>
      <c r="RDU4657" s="51"/>
      <c r="RDV4657" s="51"/>
      <c r="RDW4657" s="51"/>
      <c r="RDX4657" s="51"/>
      <c r="RDY4657" s="51"/>
      <c r="RDZ4657" s="51"/>
      <c r="REA4657" s="51"/>
      <c r="REB4657" s="51"/>
      <c r="REC4657" s="51"/>
      <c r="RED4657" s="51"/>
      <c r="REE4657" s="51"/>
      <c r="REF4657" s="51"/>
      <c r="REG4657" s="51"/>
      <c r="REH4657" s="51"/>
      <c r="REI4657" s="51"/>
      <c r="REJ4657" s="51"/>
      <c r="REK4657" s="51"/>
      <c r="REL4657" s="51"/>
      <c r="REM4657" s="51"/>
      <c r="REN4657" s="51"/>
      <c r="REO4657" s="51"/>
      <c r="REP4657" s="51"/>
      <c r="REQ4657" s="51"/>
      <c r="RER4657" s="51"/>
      <c r="RES4657" s="51"/>
      <c r="RET4657" s="51"/>
      <c r="REU4657" s="51"/>
      <c r="REV4657" s="51"/>
      <c r="REW4657" s="51"/>
      <c r="REX4657" s="51"/>
      <c r="REY4657" s="51"/>
      <c r="REZ4657" s="51"/>
      <c r="RFA4657" s="51"/>
      <c r="RFB4657" s="51"/>
      <c r="RFC4657" s="51"/>
      <c r="RFD4657" s="51"/>
      <c r="RFE4657" s="51"/>
      <c r="RFF4657" s="51"/>
      <c r="RFG4657" s="51"/>
      <c r="RFH4657" s="51"/>
      <c r="RFI4657" s="51"/>
      <c r="RFJ4657" s="51"/>
      <c r="RFK4657" s="51"/>
      <c r="RFL4657" s="51"/>
      <c r="RFM4657" s="51"/>
      <c r="RFN4657" s="51"/>
      <c r="RFO4657" s="51"/>
      <c r="RFP4657" s="51"/>
      <c r="RFQ4657" s="51"/>
      <c r="RFR4657" s="51"/>
      <c r="RFS4657" s="51"/>
      <c r="RFT4657" s="51"/>
      <c r="RFU4657" s="51"/>
      <c r="RFV4657" s="51"/>
      <c r="RFW4657" s="51"/>
      <c r="RFX4657" s="51"/>
      <c r="RFY4657" s="51"/>
      <c r="RFZ4657" s="51"/>
      <c r="RGA4657" s="51"/>
      <c r="RGB4657" s="51"/>
      <c r="RGC4657" s="51"/>
      <c r="RGD4657" s="51"/>
      <c r="RGE4657" s="51"/>
      <c r="RGF4657" s="51"/>
      <c r="RGG4657" s="51"/>
      <c r="RGH4657" s="51"/>
      <c r="RGI4657" s="51"/>
      <c r="RGJ4657" s="51"/>
      <c r="RGK4657" s="51"/>
      <c r="RGL4657" s="51"/>
      <c r="RGM4657" s="51"/>
      <c r="RGN4657" s="51"/>
      <c r="RGO4657" s="51"/>
      <c r="RGP4657" s="51"/>
      <c r="RGQ4657" s="51"/>
      <c r="RGR4657" s="51"/>
      <c r="RGS4657" s="51"/>
      <c r="RGT4657" s="51"/>
      <c r="RGU4657" s="51"/>
      <c r="RGV4657" s="51"/>
      <c r="RGW4657" s="51"/>
      <c r="RGX4657" s="51"/>
      <c r="RGY4657" s="51"/>
      <c r="RGZ4657" s="51"/>
      <c r="RHA4657" s="51"/>
      <c r="RHB4657" s="51"/>
      <c r="RHC4657" s="51"/>
      <c r="RHD4657" s="51"/>
      <c r="RHE4657" s="51"/>
      <c r="RHF4657" s="51"/>
      <c r="RHG4657" s="51"/>
      <c r="RHH4657" s="51"/>
      <c r="RHI4657" s="51"/>
      <c r="RHJ4657" s="51"/>
      <c r="RHK4657" s="51"/>
      <c r="RHL4657" s="51"/>
      <c r="RHM4657" s="51"/>
      <c r="RHN4657" s="51"/>
      <c r="RHO4657" s="51"/>
      <c r="RHP4657" s="51"/>
      <c r="RHQ4657" s="51"/>
      <c r="RHR4657" s="51"/>
      <c r="RHS4657" s="51"/>
      <c r="RHT4657" s="51"/>
      <c r="RHU4657" s="51"/>
      <c r="RHV4657" s="51"/>
      <c r="RHW4657" s="51"/>
      <c r="RHX4657" s="51"/>
      <c r="RHY4657" s="51"/>
      <c r="RHZ4657" s="51"/>
      <c r="RIA4657" s="51"/>
      <c r="RIB4657" s="51"/>
      <c r="RIC4657" s="51"/>
      <c r="RID4657" s="51"/>
      <c r="RIE4657" s="51"/>
      <c r="RIF4657" s="51"/>
      <c r="RIG4657" s="51"/>
      <c r="RIH4657" s="51"/>
      <c r="RII4657" s="51"/>
      <c r="RIJ4657" s="51"/>
      <c r="RIK4657" s="51"/>
      <c r="RIL4657" s="51"/>
      <c r="RIM4657" s="51"/>
      <c r="RIN4657" s="51"/>
      <c r="RIO4657" s="51"/>
      <c r="RIP4657" s="51"/>
      <c r="RIQ4657" s="51"/>
      <c r="RIR4657" s="51"/>
      <c r="RIS4657" s="51"/>
      <c r="RIT4657" s="51"/>
      <c r="RIU4657" s="51"/>
      <c r="RIV4657" s="51"/>
      <c r="RIW4657" s="51"/>
      <c r="RIX4657" s="51"/>
      <c r="RIY4657" s="51"/>
      <c r="RIZ4657" s="51"/>
      <c r="RJA4657" s="51"/>
      <c r="RJB4657" s="51"/>
      <c r="RJC4657" s="51"/>
      <c r="RJD4657" s="51"/>
      <c r="RJE4657" s="51"/>
      <c r="RJF4657" s="51"/>
      <c r="RJG4657" s="51"/>
      <c r="RJH4657" s="51"/>
      <c r="RJI4657" s="51"/>
      <c r="RJJ4657" s="51"/>
      <c r="RJK4657" s="51"/>
      <c r="RJL4657" s="51"/>
      <c r="RJM4657" s="51"/>
      <c r="RJN4657" s="51"/>
      <c r="RJO4657" s="51"/>
      <c r="RJP4657" s="51"/>
      <c r="RJQ4657" s="51"/>
      <c r="RJR4657" s="51"/>
      <c r="RJS4657" s="51"/>
      <c r="RJT4657" s="51"/>
      <c r="RJU4657" s="51"/>
      <c r="RJV4657" s="51"/>
      <c r="RJW4657" s="51"/>
      <c r="RJX4657" s="51"/>
      <c r="RJY4657" s="51"/>
      <c r="RJZ4657" s="51"/>
      <c r="RKA4657" s="51"/>
      <c r="RKB4657" s="51"/>
      <c r="RKC4657" s="51"/>
      <c r="RKD4657" s="51"/>
      <c r="RKE4657" s="51"/>
      <c r="RKF4657" s="51"/>
      <c r="RKG4657" s="51"/>
      <c r="RKH4657" s="51"/>
      <c r="RKI4657" s="51"/>
      <c r="RKJ4657" s="51"/>
      <c r="RKK4657" s="51"/>
      <c r="RKL4657" s="51"/>
      <c r="RKM4657" s="51"/>
      <c r="RKN4657" s="51"/>
      <c r="RKO4657" s="51"/>
      <c r="RKP4657" s="51"/>
      <c r="RKQ4657" s="51"/>
      <c r="RKR4657" s="51"/>
      <c r="RKS4657" s="51"/>
      <c r="RKT4657" s="51"/>
      <c r="RKU4657" s="51"/>
      <c r="RKV4657" s="51"/>
      <c r="RKW4657" s="51"/>
      <c r="RKX4657" s="51"/>
      <c r="RKY4657" s="51"/>
      <c r="RKZ4657" s="51"/>
      <c r="RLA4657" s="51"/>
      <c r="RLB4657" s="51"/>
      <c r="RLC4657" s="51"/>
      <c r="RLD4657" s="51"/>
      <c r="RLE4657" s="51"/>
      <c r="RLF4657" s="51"/>
      <c r="RLG4657" s="51"/>
      <c r="RLH4657" s="51"/>
      <c r="RLI4657" s="51"/>
      <c r="RLJ4657" s="51"/>
      <c r="RLK4657" s="51"/>
      <c r="RLL4657" s="51"/>
      <c r="RLM4657" s="51"/>
      <c r="RLN4657" s="51"/>
      <c r="RLO4657" s="51"/>
      <c r="RLP4657" s="51"/>
      <c r="RLQ4657" s="51"/>
      <c r="RLR4657" s="51"/>
      <c r="RLS4657" s="51"/>
      <c r="RLT4657" s="51"/>
      <c r="RLU4657" s="51"/>
      <c r="RLV4657" s="51"/>
      <c r="RLW4657" s="51"/>
      <c r="RLX4657" s="51"/>
      <c r="RLY4657" s="51"/>
      <c r="RLZ4657" s="51"/>
      <c r="RMA4657" s="51"/>
      <c r="RMB4657" s="51"/>
      <c r="RMC4657" s="51"/>
      <c r="RMD4657" s="51"/>
      <c r="RME4657" s="51"/>
      <c r="RMF4657" s="51"/>
      <c r="RMG4657" s="51"/>
      <c r="RMH4657" s="51"/>
      <c r="RMI4657" s="51"/>
      <c r="RMJ4657" s="51"/>
      <c r="RMK4657" s="51"/>
      <c r="RML4657" s="51"/>
      <c r="RMM4657" s="51"/>
      <c r="RMN4657" s="51"/>
      <c r="RMO4657" s="51"/>
      <c r="RMP4657" s="51"/>
      <c r="RMQ4657" s="51"/>
      <c r="RMR4657" s="51"/>
      <c r="RMS4657" s="51"/>
      <c r="RMT4657" s="51"/>
      <c r="RMU4657" s="51"/>
      <c r="RMV4657" s="51"/>
      <c r="RMW4657" s="51"/>
      <c r="RMX4657" s="51"/>
      <c r="RMY4657" s="51"/>
      <c r="RMZ4657" s="51"/>
      <c r="RNA4657" s="51"/>
      <c r="RNB4657" s="51"/>
      <c r="RNC4657" s="51"/>
      <c r="RND4657" s="51"/>
      <c r="RNE4657" s="51"/>
      <c r="RNF4657" s="51"/>
      <c r="RNG4657" s="51"/>
      <c r="RNH4657" s="51"/>
      <c r="RNI4657" s="51"/>
      <c r="RNJ4657" s="51"/>
      <c r="RNK4657" s="51"/>
      <c r="RNL4657" s="51"/>
      <c r="RNM4657" s="51"/>
      <c r="RNN4657" s="51"/>
      <c r="RNO4657" s="51"/>
      <c r="RNP4657" s="51"/>
      <c r="RNQ4657" s="51"/>
      <c r="RNR4657" s="51"/>
      <c r="RNS4657" s="51"/>
      <c r="RNT4657" s="51"/>
      <c r="RNU4657" s="51"/>
      <c r="RNV4657" s="51"/>
      <c r="RNW4657" s="51"/>
      <c r="RNX4657" s="51"/>
      <c r="RNY4657" s="51"/>
      <c r="RNZ4657" s="51"/>
      <c r="ROA4657" s="51"/>
      <c r="ROB4657" s="51"/>
      <c r="ROC4657" s="51"/>
      <c r="ROD4657" s="51"/>
      <c r="ROE4657" s="51"/>
      <c r="ROF4657" s="51"/>
      <c r="ROG4657" s="51"/>
      <c r="ROH4657" s="51"/>
      <c r="ROI4657" s="51"/>
      <c r="ROJ4657" s="51"/>
      <c r="ROK4657" s="51"/>
      <c r="ROL4657" s="51"/>
      <c r="ROM4657" s="51"/>
      <c r="RON4657" s="51"/>
      <c r="ROO4657" s="51"/>
      <c r="ROP4657" s="51"/>
      <c r="ROQ4657" s="51"/>
      <c r="ROR4657" s="51"/>
      <c r="ROS4657" s="51"/>
      <c r="ROT4657" s="51"/>
      <c r="ROU4657" s="51"/>
      <c r="ROV4657" s="51"/>
      <c r="ROW4657" s="51"/>
      <c r="ROX4657" s="51"/>
      <c r="ROY4657" s="51"/>
      <c r="ROZ4657" s="51"/>
      <c r="RPA4657" s="51"/>
      <c r="RPB4657" s="51"/>
      <c r="RPC4657" s="51"/>
      <c r="RPD4657" s="51"/>
      <c r="RPE4657" s="51"/>
      <c r="RPF4657" s="51"/>
      <c r="RPG4657" s="51"/>
      <c r="RPH4657" s="51"/>
      <c r="RPI4657" s="51"/>
      <c r="RPJ4657" s="51"/>
      <c r="RPK4657" s="51"/>
      <c r="RPL4657" s="51"/>
      <c r="RPM4657" s="51"/>
      <c r="RPN4657" s="51"/>
      <c r="RPO4657" s="51"/>
      <c r="RPP4657" s="51"/>
      <c r="RPQ4657" s="51"/>
      <c r="RPR4657" s="51"/>
      <c r="RPS4657" s="51"/>
      <c r="RPT4657" s="51"/>
      <c r="RPU4657" s="51"/>
      <c r="RPV4657" s="51"/>
      <c r="RPW4657" s="51"/>
      <c r="RPX4657" s="51"/>
      <c r="RPY4657" s="51"/>
      <c r="RPZ4657" s="51"/>
      <c r="RQA4657" s="51"/>
      <c r="RQB4657" s="51"/>
      <c r="RQC4657" s="51"/>
      <c r="RQD4657" s="51"/>
      <c r="RQE4657" s="51"/>
      <c r="RQF4657" s="51"/>
      <c r="RQG4657" s="51"/>
      <c r="RQH4657" s="51"/>
      <c r="RQI4657" s="51"/>
      <c r="RQJ4657" s="51"/>
      <c r="RQK4657" s="51"/>
      <c r="RQL4657" s="51"/>
      <c r="RQM4657" s="51"/>
      <c r="RQN4657" s="51"/>
      <c r="RQO4657" s="51"/>
      <c r="RQP4657" s="51"/>
      <c r="RQQ4657" s="51"/>
      <c r="RQR4657" s="51"/>
      <c r="RQS4657" s="51"/>
      <c r="RQT4657" s="51"/>
      <c r="RQU4657" s="51"/>
      <c r="RQV4657" s="51"/>
      <c r="RQW4657" s="51"/>
      <c r="RQX4657" s="51"/>
      <c r="RQY4657" s="51"/>
      <c r="RQZ4657" s="51"/>
      <c r="RRA4657" s="51"/>
      <c r="RRB4657" s="51"/>
      <c r="RRC4657" s="51"/>
      <c r="RRD4657" s="51"/>
      <c r="RRE4657" s="51"/>
      <c r="RRF4657" s="51"/>
      <c r="RRG4657" s="51"/>
      <c r="RRH4657" s="51"/>
      <c r="RRI4657" s="51"/>
      <c r="RRJ4657" s="51"/>
      <c r="RRK4657" s="51"/>
      <c r="RRL4657" s="51"/>
      <c r="RRM4657" s="51"/>
      <c r="RRN4657" s="51"/>
      <c r="RRO4657" s="51"/>
      <c r="RRP4657" s="51"/>
      <c r="RRQ4657" s="51"/>
      <c r="RRR4657" s="51"/>
      <c r="RRS4657" s="51"/>
      <c r="RRT4657" s="51"/>
      <c r="RRU4657" s="51"/>
      <c r="RRV4657" s="51"/>
      <c r="RRW4657" s="51"/>
      <c r="RRX4657" s="51"/>
      <c r="RRY4657" s="51"/>
      <c r="RRZ4657" s="51"/>
      <c r="RSA4657" s="51"/>
      <c r="RSB4657" s="51"/>
      <c r="RSC4657" s="51"/>
      <c r="RSD4657" s="51"/>
      <c r="RSE4657" s="51"/>
      <c r="RSF4657" s="51"/>
      <c r="RSG4657" s="51"/>
      <c r="RSH4657" s="51"/>
      <c r="RSI4657" s="51"/>
      <c r="RSJ4657" s="51"/>
      <c r="RSK4657" s="51"/>
      <c r="RSL4657" s="51"/>
      <c r="RSM4657" s="51"/>
      <c r="RSN4657" s="51"/>
      <c r="RSO4657" s="51"/>
      <c r="RSP4657" s="51"/>
      <c r="RSQ4657" s="51"/>
      <c r="RSR4657" s="51"/>
      <c r="RSS4657" s="51"/>
      <c r="RST4657" s="51"/>
      <c r="RSU4657" s="51"/>
      <c r="RSV4657" s="51"/>
      <c r="RSW4657" s="51"/>
      <c r="RSX4657" s="51"/>
      <c r="RSY4657" s="51"/>
      <c r="RSZ4657" s="51"/>
      <c r="RTA4657" s="51"/>
      <c r="RTB4657" s="51"/>
      <c r="RTC4657" s="51"/>
      <c r="RTD4657" s="51"/>
      <c r="RTE4657" s="51"/>
      <c r="RTF4657" s="51"/>
      <c r="RTG4657" s="51"/>
      <c r="RTH4657" s="51"/>
      <c r="RTI4657" s="51"/>
      <c r="RTJ4657" s="51"/>
      <c r="RTK4657" s="51"/>
      <c r="RTL4657" s="51"/>
      <c r="RTM4657" s="51"/>
      <c r="RTN4657" s="51"/>
      <c r="RTO4657" s="51"/>
      <c r="RTP4657" s="51"/>
      <c r="RTQ4657" s="51"/>
      <c r="RTR4657" s="51"/>
      <c r="RTS4657" s="51"/>
      <c r="RTT4657" s="51"/>
      <c r="RTU4657" s="51"/>
      <c r="RTV4657" s="51"/>
      <c r="RTW4657" s="51"/>
      <c r="RTX4657" s="51"/>
      <c r="RTY4657" s="51"/>
      <c r="RTZ4657" s="51"/>
      <c r="RUA4657" s="51"/>
      <c r="RUB4657" s="51"/>
      <c r="RUC4657" s="51"/>
      <c r="RUD4657" s="51"/>
      <c r="RUE4657" s="51"/>
      <c r="RUF4657" s="51"/>
      <c r="RUG4657" s="51"/>
      <c r="RUH4657" s="51"/>
      <c r="RUI4657" s="51"/>
      <c r="RUJ4657" s="51"/>
      <c r="RUK4657" s="51"/>
      <c r="RUL4657" s="51"/>
      <c r="RUM4657" s="51"/>
      <c r="RUN4657" s="51"/>
      <c r="RUO4657" s="51"/>
      <c r="RUP4657" s="51"/>
      <c r="RUQ4657" s="51"/>
      <c r="RUR4657" s="51"/>
      <c r="RUS4657" s="51"/>
      <c r="RUT4657" s="51"/>
      <c r="RUU4657" s="51"/>
      <c r="RUV4657" s="51"/>
      <c r="RUW4657" s="51"/>
      <c r="RUX4657" s="51"/>
      <c r="RUY4657" s="51"/>
      <c r="RUZ4657" s="51"/>
      <c r="RVA4657" s="51"/>
      <c r="RVB4657" s="51"/>
      <c r="RVC4657" s="51"/>
      <c r="RVD4657" s="51"/>
      <c r="RVE4657" s="51"/>
      <c r="RVF4657" s="51"/>
      <c r="RVG4657" s="51"/>
      <c r="RVH4657" s="51"/>
      <c r="RVI4657" s="51"/>
      <c r="RVJ4657" s="51"/>
      <c r="RVK4657" s="51"/>
      <c r="RVL4657" s="51"/>
      <c r="RVM4657" s="51"/>
      <c r="RVN4657" s="51"/>
      <c r="RVO4657" s="51"/>
      <c r="RVP4657" s="51"/>
      <c r="RVQ4657" s="51"/>
      <c r="RVR4657" s="51"/>
      <c r="RVS4657" s="51"/>
      <c r="RVT4657" s="51"/>
      <c r="RVU4657" s="51"/>
      <c r="RVV4657" s="51"/>
      <c r="RVW4657" s="51"/>
      <c r="RVX4657" s="51"/>
      <c r="RVY4657" s="51"/>
      <c r="RVZ4657" s="51"/>
      <c r="RWA4657" s="51"/>
      <c r="RWB4657" s="51"/>
      <c r="RWC4657" s="51"/>
      <c r="RWD4657" s="51"/>
      <c r="RWE4657" s="51"/>
      <c r="RWF4657" s="51"/>
      <c r="RWG4657" s="51"/>
      <c r="RWH4657" s="51"/>
      <c r="RWI4657" s="51"/>
      <c r="RWJ4657" s="51"/>
      <c r="RWK4657" s="51"/>
      <c r="RWL4657" s="51"/>
      <c r="RWM4657" s="51"/>
      <c r="RWN4657" s="51"/>
      <c r="RWO4657" s="51"/>
      <c r="RWP4657" s="51"/>
      <c r="RWQ4657" s="51"/>
      <c r="RWR4657" s="51"/>
      <c r="RWS4657" s="51"/>
      <c r="RWT4657" s="51"/>
      <c r="RWU4657" s="51"/>
      <c r="RWV4657" s="51"/>
      <c r="RWW4657" s="51"/>
      <c r="RWX4657" s="51"/>
      <c r="RWY4657" s="51"/>
      <c r="RWZ4657" s="51"/>
      <c r="RXA4657" s="51"/>
      <c r="RXB4657" s="51"/>
      <c r="RXC4657" s="51"/>
      <c r="RXD4657" s="51"/>
      <c r="RXE4657" s="51"/>
      <c r="RXF4657" s="51"/>
      <c r="RXG4657" s="51"/>
      <c r="RXH4657" s="51"/>
      <c r="RXI4657" s="51"/>
      <c r="RXJ4657" s="51"/>
      <c r="RXK4657" s="51"/>
      <c r="RXL4657" s="51"/>
      <c r="RXM4657" s="51"/>
      <c r="RXN4657" s="51"/>
      <c r="RXO4657" s="51"/>
      <c r="RXP4657" s="51"/>
      <c r="RXQ4657" s="51"/>
      <c r="RXR4657" s="51"/>
      <c r="RXS4657" s="51"/>
      <c r="RXT4657" s="51"/>
      <c r="RXU4657" s="51"/>
      <c r="RXV4657" s="51"/>
      <c r="RXW4657" s="51"/>
      <c r="RXX4657" s="51"/>
      <c r="RXY4657" s="51"/>
      <c r="RXZ4657" s="51"/>
      <c r="RYA4657" s="51"/>
      <c r="RYB4657" s="51"/>
      <c r="RYC4657" s="51"/>
      <c r="RYD4657" s="51"/>
      <c r="RYE4657" s="51"/>
      <c r="RYF4657" s="51"/>
      <c r="RYG4657" s="51"/>
      <c r="RYH4657" s="51"/>
      <c r="RYI4657" s="51"/>
      <c r="RYJ4657" s="51"/>
      <c r="RYK4657" s="51"/>
      <c r="RYL4657" s="51"/>
      <c r="RYM4657" s="51"/>
      <c r="RYN4657" s="51"/>
      <c r="RYO4657" s="51"/>
      <c r="RYP4657" s="51"/>
      <c r="RYQ4657" s="51"/>
      <c r="RYR4657" s="51"/>
      <c r="RYS4657" s="51"/>
      <c r="RYT4657" s="51"/>
      <c r="RYU4657" s="51"/>
      <c r="RYV4657" s="51"/>
      <c r="RYW4657" s="51"/>
      <c r="RYX4657" s="51"/>
      <c r="RYY4657" s="51"/>
      <c r="RYZ4657" s="51"/>
      <c r="RZA4657" s="51"/>
      <c r="RZB4657" s="51"/>
      <c r="RZC4657" s="51"/>
      <c r="RZD4657" s="51"/>
      <c r="RZE4657" s="51"/>
      <c r="RZF4657" s="51"/>
      <c r="RZG4657" s="51"/>
      <c r="RZH4657" s="51"/>
      <c r="RZI4657" s="51"/>
      <c r="RZJ4657" s="51"/>
      <c r="RZK4657" s="51"/>
      <c r="RZL4657" s="51"/>
      <c r="RZM4657" s="51"/>
      <c r="RZN4657" s="51"/>
      <c r="RZO4657" s="51"/>
      <c r="RZP4657" s="51"/>
      <c r="RZQ4657" s="51"/>
      <c r="RZR4657" s="51"/>
      <c r="RZS4657" s="51"/>
      <c r="RZT4657" s="51"/>
      <c r="RZU4657" s="51"/>
      <c r="RZV4657" s="51"/>
      <c r="RZW4657" s="51"/>
      <c r="RZX4657" s="51"/>
      <c r="RZY4657" s="51"/>
      <c r="RZZ4657" s="51"/>
      <c r="SAA4657" s="51"/>
      <c r="SAB4657" s="51"/>
      <c r="SAC4657" s="51"/>
      <c r="SAD4657" s="51"/>
      <c r="SAE4657" s="51"/>
      <c r="SAF4657" s="51"/>
      <c r="SAG4657" s="51"/>
      <c r="SAH4657" s="51"/>
      <c r="SAI4657" s="51"/>
      <c r="SAJ4657" s="51"/>
      <c r="SAK4657" s="51"/>
      <c r="SAL4657" s="51"/>
      <c r="SAM4657" s="51"/>
      <c r="SAN4657" s="51"/>
      <c r="SAO4657" s="51"/>
      <c r="SAP4657" s="51"/>
      <c r="SAQ4657" s="51"/>
      <c r="SAR4657" s="51"/>
      <c r="SAS4657" s="51"/>
      <c r="SAT4657" s="51"/>
      <c r="SAU4657" s="51"/>
      <c r="SAV4657" s="51"/>
      <c r="SAW4657" s="51"/>
      <c r="SAX4657" s="51"/>
      <c r="SAY4657" s="51"/>
      <c r="SAZ4657" s="51"/>
      <c r="SBA4657" s="51"/>
      <c r="SBB4657" s="51"/>
      <c r="SBC4657" s="51"/>
      <c r="SBD4657" s="51"/>
      <c r="SBE4657" s="51"/>
      <c r="SBF4657" s="51"/>
      <c r="SBG4657" s="51"/>
      <c r="SBH4657" s="51"/>
      <c r="SBI4657" s="51"/>
      <c r="SBJ4657" s="51"/>
      <c r="SBK4657" s="51"/>
      <c r="SBL4657" s="51"/>
      <c r="SBM4657" s="51"/>
      <c r="SBN4657" s="51"/>
      <c r="SBO4657" s="51"/>
      <c r="SBP4657" s="51"/>
      <c r="SBQ4657" s="51"/>
      <c r="SBR4657" s="51"/>
      <c r="SBS4657" s="51"/>
      <c r="SBT4657" s="51"/>
      <c r="SBU4657" s="51"/>
      <c r="SBV4657" s="51"/>
      <c r="SBW4657" s="51"/>
      <c r="SBX4657" s="51"/>
      <c r="SBY4657" s="51"/>
      <c r="SBZ4657" s="51"/>
      <c r="SCA4657" s="51"/>
      <c r="SCB4657" s="51"/>
      <c r="SCC4657" s="51"/>
      <c r="SCD4657" s="51"/>
      <c r="SCE4657" s="51"/>
      <c r="SCF4657" s="51"/>
      <c r="SCG4657" s="51"/>
      <c r="SCH4657" s="51"/>
      <c r="SCI4657" s="51"/>
      <c r="SCJ4657" s="51"/>
      <c r="SCK4657" s="51"/>
      <c r="SCL4657" s="51"/>
      <c r="SCM4657" s="51"/>
      <c r="SCN4657" s="51"/>
      <c r="SCO4657" s="51"/>
      <c r="SCP4657" s="51"/>
      <c r="SCQ4657" s="51"/>
      <c r="SCR4657" s="51"/>
      <c r="SCS4657" s="51"/>
      <c r="SCT4657" s="51"/>
      <c r="SCU4657" s="51"/>
      <c r="SCV4657" s="51"/>
      <c r="SCW4657" s="51"/>
      <c r="SCX4657" s="51"/>
      <c r="SCY4657" s="51"/>
      <c r="SCZ4657" s="51"/>
      <c r="SDA4657" s="51"/>
      <c r="SDB4657" s="51"/>
      <c r="SDC4657" s="51"/>
      <c r="SDD4657" s="51"/>
      <c r="SDE4657" s="51"/>
      <c r="SDF4657" s="51"/>
      <c r="SDG4657" s="51"/>
      <c r="SDH4657" s="51"/>
      <c r="SDI4657" s="51"/>
      <c r="SDJ4657" s="51"/>
      <c r="SDK4657" s="51"/>
      <c r="SDL4657" s="51"/>
      <c r="SDM4657" s="51"/>
      <c r="SDN4657" s="51"/>
      <c r="SDO4657" s="51"/>
      <c r="SDP4657" s="51"/>
      <c r="SDQ4657" s="51"/>
      <c r="SDR4657" s="51"/>
      <c r="SDS4657" s="51"/>
      <c r="SDT4657" s="51"/>
      <c r="SDU4657" s="51"/>
      <c r="SDV4657" s="51"/>
      <c r="SDW4657" s="51"/>
      <c r="SDX4657" s="51"/>
      <c r="SDY4657" s="51"/>
      <c r="SDZ4657" s="51"/>
      <c r="SEA4657" s="51"/>
      <c r="SEB4657" s="51"/>
      <c r="SEC4657" s="51"/>
      <c r="SED4657" s="51"/>
      <c r="SEE4657" s="51"/>
      <c r="SEF4657" s="51"/>
      <c r="SEG4657" s="51"/>
      <c r="SEH4657" s="51"/>
      <c r="SEI4657" s="51"/>
      <c r="SEJ4657" s="51"/>
      <c r="SEK4657" s="51"/>
      <c r="SEL4657" s="51"/>
      <c r="SEM4657" s="51"/>
      <c r="SEN4657" s="51"/>
      <c r="SEO4657" s="51"/>
      <c r="SEP4657" s="51"/>
      <c r="SEQ4657" s="51"/>
      <c r="SER4657" s="51"/>
      <c r="SES4657" s="51"/>
      <c r="SET4657" s="51"/>
      <c r="SEU4657" s="51"/>
      <c r="SEV4657" s="51"/>
      <c r="SEW4657" s="51"/>
      <c r="SEX4657" s="51"/>
      <c r="SEY4657" s="51"/>
      <c r="SEZ4657" s="51"/>
      <c r="SFA4657" s="51"/>
      <c r="SFB4657" s="51"/>
      <c r="SFC4657" s="51"/>
      <c r="SFD4657" s="51"/>
      <c r="SFE4657" s="51"/>
      <c r="SFF4657" s="51"/>
      <c r="SFG4657" s="51"/>
      <c r="SFH4657" s="51"/>
      <c r="SFI4657" s="51"/>
      <c r="SFJ4657" s="51"/>
      <c r="SFK4657" s="51"/>
      <c r="SFL4657" s="51"/>
      <c r="SFM4657" s="51"/>
      <c r="SFN4657" s="51"/>
      <c r="SFO4657" s="51"/>
      <c r="SFP4657" s="51"/>
      <c r="SFQ4657" s="51"/>
      <c r="SFR4657" s="51"/>
      <c r="SFS4657" s="51"/>
      <c r="SFT4657" s="51"/>
      <c r="SFU4657" s="51"/>
      <c r="SFV4657" s="51"/>
      <c r="SFW4657" s="51"/>
      <c r="SFX4657" s="51"/>
      <c r="SFY4657" s="51"/>
      <c r="SFZ4657" s="51"/>
      <c r="SGA4657" s="51"/>
      <c r="SGB4657" s="51"/>
      <c r="SGC4657" s="51"/>
      <c r="SGD4657" s="51"/>
      <c r="SGE4657" s="51"/>
      <c r="SGF4657" s="51"/>
      <c r="SGG4657" s="51"/>
      <c r="SGH4657" s="51"/>
      <c r="SGI4657" s="51"/>
      <c r="SGJ4657" s="51"/>
      <c r="SGK4657" s="51"/>
      <c r="SGL4657" s="51"/>
      <c r="SGM4657" s="51"/>
      <c r="SGN4657" s="51"/>
      <c r="SGO4657" s="51"/>
      <c r="SGP4657" s="51"/>
      <c r="SGQ4657" s="51"/>
      <c r="SGR4657" s="51"/>
      <c r="SGS4657" s="51"/>
      <c r="SGT4657" s="51"/>
      <c r="SGU4657" s="51"/>
      <c r="SGV4657" s="51"/>
      <c r="SGW4657" s="51"/>
      <c r="SGX4657" s="51"/>
      <c r="SGY4657" s="51"/>
      <c r="SGZ4657" s="51"/>
      <c r="SHA4657" s="51"/>
      <c r="SHB4657" s="51"/>
      <c r="SHC4657" s="51"/>
      <c r="SHD4657" s="51"/>
      <c r="SHE4657" s="51"/>
      <c r="SHF4657" s="51"/>
      <c r="SHG4657" s="51"/>
      <c r="SHH4657" s="51"/>
      <c r="SHI4657" s="51"/>
      <c r="SHJ4657" s="51"/>
      <c r="SHK4657" s="51"/>
      <c r="SHL4657" s="51"/>
      <c r="SHM4657" s="51"/>
      <c r="SHN4657" s="51"/>
      <c r="SHO4657" s="51"/>
      <c r="SHP4657" s="51"/>
      <c r="SHQ4657" s="51"/>
      <c r="SHR4657" s="51"/>
      <c r="SHS4657" s="51"/>
      <c r="SHT4657" s="51"/>
      <c r="SHU4657" s="51"/>
      <c r="SHV4657" s="51"/>
      <c r="SHW4657" s="51"/>
      <c r="SHX4657" s="51"/>
      <c r="SHY4657" s="51"/>
      <c r="SHZ4657" s="51"/>
      <c r="SIA4657" s="51"/>
      <c r="SIB4657" s="51"/>
      <c r="SIC4657" s="51"/>
      <c r="SID4657" s="51"/>
      <c r="SIE4657" s="51"/>
      <c r="SIF4657" s="51"/>
      <c r="SIG4657" s="51"/>
      <c r="SIH4657" s="51"/>
      <c r="SII4657" s="51"/>
      <c r="SIJ4657" s="51"/>
      <c r="SIK4657" s="51"/>
      <c r="SIL4657" s="51"/>
      <c r="SIM4657" s="51"/>
      <c r="SIN4657" s="51"/>
      <c r="SIO4657" s="51"/>
      <c r="SIP4657" s="51"/>
      <c r="SIQ4657" s="51"/>
      <c r="SIR4657" s="51"/>
      <c r="SIS4657" s="51"/>
      <c r="SIT4657" s="51"/>
      <c r="SIU4657" s="51"/>
      <c r="SIV4657" s="51"/>
      <c r="SIW4657" s="51"/>
      <c r="SIX4657" s="51"/>
      <c r="SIY4657" s="51"/>
      <c r="SIZ4657" s="51"/>
      <c r="SJA4657" s="51"/>
      <c r="SJB4657" s="51"/>
      <c r="SJC4657" s="51"/>
      <c r="SJD4657" s="51"/>
      <c r="SJE4657" s="51"/>
      <c r="SJF4657" s="51"/>
      <c r="SJG4657" s="51"/>
      <c r="SJH4657" s="51"/>
      <c r="SJI4657" s="51"/>
      <c r="SJJ4657" s="51"/>
      <c r="SJK4657" s="51"/>
      <c r="SJL4657" s="51"/>
      <c r="SJM4657" s="51"/>
      <c r="SJN4657" s="51"/>
      <c r="SJO4657" s="51"/>
      <c r="SJP4657" s="51"/>
      <c r="SJQ4657" s="51"/>
      <c r="SJR4657" s="51"/>
      <c r="SJS4657" s="51"/>
      <c r="SJT4657" s="51"/>
      <c r="SJU4657" s="51"/>
      <c r="SJV4657" s="51"/>
      <c r="SJW4657" s="51"/>
      <c r="SJX4657" s="51"/>
      <c r="SJY4657" s="51"/>
      <c r="SJZ4657" s="51"/>
      <c r="SKA4657" s="51"/>
      <c r="SKB4657" s="51"/>
      <c r="SKC4657" s="51"/>
      <c r="SKD4657" s="51"/>
      <c r="SKE4657" s="51"/>
      <c r="SKF4657" s="51"/>
      <c r="SKG4657" s="51"/>
      <c r="SKH4657" s="51"/>
      <c r="SKI4657" s="51"/>
      <c r="SKJ4657" s="51"/>
      <c r="SKK4657" s="51"/>
      <c r="SKL4657" s="51"/>
      <c r="SKM4657" s="51"/>
      <c r="SKN4657" s="51"/>
      <c r="SKO4657" s="51"/>
      <c r="SKP4657" s="51"/>
      <c r="SKQ4657" s="51"/>
      <c r="SKR4657" s="51"/>
      <c r="SKS4657" s="51"/>
      <c r="SKT4657" s="51"/>
      <c r="SKU4657" s="51"/>
      <c r="SKV4657" s="51"/>
      <c r="SKW4657" s="51"/>
      <c r="SKX4657" s="51"/>
      <c r="SKY4657" s="51"/>
      <c r="SKZ4657" s="51"/>
      <c r="SLA4657" s="51"/>
      <c r="SLB4657" s="51"/>
      <c r="SLC4657" s="51"/>
      <c r="SLD4657" s="51"/>
      <c r="SLE4657" s="51"/>
      <c r="SLF4657" s="51"/>
      <c r="SLG4657" s="51"/>
      <c r="SLH4657" s="51"/>
      <c r="SLI4657" s="51"/>
      <c r="SLJ4657" s="51"/>
      <c r="SLK4657" s="51"/>
      <c r="SLL4657" s="51"/>
      <c r="SLM4657" s="51"/>
      <c r="SLN4657" s="51"/>
      <c r="SLO4657" s="51"/>
      <c r="SLP4657" s="51"/>
      <c r="SLQ4657" s="51"/>
      <c r="SLR4657" s="51"/>
      <c r="SLS4657" s="51"/>
      <c r="SLT4657" s="51"/>
      <c r="SLU4657" s="51"/>
      <c r="SLV4657" s="51"/>
      <c r="SLW4657" s="51"/>
      <c r="SLX4657" s="51"/>
      <c r="SLY4657" s="51"/>
      <c r="SLZ4657" s="51"/>
      <c r="SMA4657" s="51"/>
      <c r="SMB4657" s="51"/>
      <c r="SMC4657" s="51"/>
      <c r="SMD4657" s="51"/>
      <c r="SME4657" s="51"/>
      <c r="SMF4657" s="51"/>
      <c r="SMG4657" s="51"/>
      <c r="SMH4657" s="51"/>
      <c r="SMI4657" s="51"/>
      <c r="SMJ4657" s="51"/>
      <c r="SMK4657" s="51"/>
      <c r="SML4657" s="51"/>
      <c r="SMM4657" s="51"/>
      <c r="SMN4657" s="51"/>
      <c r="SMO4657" s="51"/>
      <c r="SMP4657" s="51"/>
      <c r="SMQ4657" s="51"/>
      <c r="SMR4657" s="51"/>
      <c r="SMS4657" s="51"/>
      <c r="SMT4657" s="51"/>
      <c r="SMU4657" s="51"/>
      <c r="SMV4657" s="51"/>
      <c r="SMW4657" s="51"/>
      <c r="SMX4657" s="51"/>
      <c r="SMY4657" s="51"/>
      <c r="SMZ4657" s="51"/>
      <c r="SNA4657" s="51"/>
      <c r="SNB4657" s="51"/>
      <c r="SNC4657" s="51"/>
      <c r="SND4657" s="51"/>
      <c r="SNE4657" s="51"/>
      <c r="SNF4657" s="51"/>
      <c r="SNG4657" s="51"/>
      <c r="SNH4657" s="51"/>
      <c r="SNI4657" s="51"/>
      <c r="SNJ4657" s="51"/>
      <c r="SNK4657" s="51"/>
      <c r="SNL4657" s="51"/>
      <c r="SNM4657" s="51"/>
      <c r="SNN4657" s="51"/>
      <c r="SNO4657" s="51"/>
      <c r="SNP4657" s="51"/>
      <c r="SNQ4657" s="51"/>
      <c r="SNR4657" s="51"/>
      <c r="SNS4657" s="51"/>
      <c r="SNT4657" s="51"/>
      <c r="SNU4657" s="51"/>
      <c r="SNV4657" s="51"/>
      <c r="SNW4657" s="51"/>
      <c r="SNX4657" s="51"/>
      <c r="SNY4657" s="51"/>
      <c r="SNZ4657" s="51"/>
      <c r="SOA4657" s="51"/>
      <c r="SOB4657" s="51"/>
      <c r="SOC4657" s="51"/>
      <c r="SOD4657" s="51"/>
      <c r="SOE4657" s="51"/>
      <c r="SOF4657" s="51"/>
      <c r="SOG4657" s="51"/>
      <c r="SOH4657" s="51"/>
      <c r="SOI4657" s="51"/>
      <c r="SOJ4657" s="51"/>
      <c r="SOK4657" s="51"/>
      <c r="SOL4657" s="51"/>
      <c r="SOM4657" s="51"/>
      <c r="SON4657" s="51"/>
      <c r="SOO4657" s="51"/>
      <c r="SOP4657" s="51"/>
      <c r="SOQ4657" s="51"/>
      <c r="SOR4657" s="51"/>
      <c r="SOS4657" s="51"/>
      <c r="SOT4657" s="51"/>
      <c r="SOU4657" s="51"/>
      <c r="SOV4657" s="51"/>
      <c r="SOW4657" s="51"/>
      <c r="SOX4657" s="51"/>
      <c r="SOY4657" s="51"/>
      <c r="SOZ4657" s="51"/>
      <c r="SPA4657" s="51"/>
      <c r="SPB4657" s="51"/>
      <c r="SPC4657" s="51"/>
      <c r="SPD4657" s="51"/>
      <c r="SPE4657" s="51"/>
      <c r="SPF4657" s="51"/>
      <c r="SPG4657" s="51"/>
      <c r="SPH4657" s="51"/>
      <c r="SPI4657" s="51"/>
      <c r="SPJ4657" s="51"/>
      <c r="SPK4657" s="51"/>
      <c r="SPL4657" s="51"/>
      <c r="SPM4657" s="51"/>
      <c r="SPN4657" s="51"/>
      <c r="SPO4657" s="51"/>
      <c r="SPP4657" s="51"/>
      <c r="SPQ4657" s="51"/>
      <c r="SPR4657" s="51"/>
      <c r="SPS4657" s="51"/>
      <c r="SPT4657" s="51"/>
      <c r="SPU4657" s="51"/>
      <c r="SPV4657" s="51"/>
      <c r="SPW4657" s="51"/>
      <c r="SPX4657" s="51"/>
      <c r="SPY4657" s="51"/>
      <c r="SPZ4657" s="51"/>
      <c r="SQA4657" s="51"/>
      <c r="SQB4657" s="51"/>
      <c r="SQC4657" s="51"/>
      <c r="SQD4657" s="51"/>
      <c r="SQE4657" s="51"/>
      <c r="SQF4657" s="51"/>
      <c r="SQG4657" s="51"/>
      <c r="SQH4657" s="51"/>
      <c r="SQI4657" s="51"/>
      <c r="SQJ4657" s="51"/>
      <c r="SQK4657" s="51"/>
      <c r="SQL4657" s="51"/>
      <c r="SQM4657" s="51"/>
      <c r="SQN4657" s="51"/>
      <c r="SQO4657" s="51"/>
      <c r="SQP4657" s="51"/>
      <c r="SQQ4657" s="51"/>
      <c r="SQR4657" s="51"/>
      <c r="SQS4657" s="51"/>
      <c r="SQT4657" s="51"/>
      <c r="SQU4657" s="51"/>
      <c r="SQV4657" s="51"/>
      <c r="SQW4657" s="51"/>
      <c r="SQX4657" s="51"/>
      <c r="SQY4657" s="51"/>
      <c r="SQZ4657" s="51"/>
      <c r="SRA4657" s="51"/>
      <c r="SRB4657" s="51"/>
      <c r="SRC4657" s="51"/>
      <c r="SRD4657" s="51"/>
      <c r="SRE4657" s="51"/>
      <c r="SRF4657" s="51"/>
      <c r="SRG4657" s="51"/>
      <c r="SRH4657" s="51"/>
      <c r="SRI4657" s="51"/>
      <c r="SRJ4657" s="51"/>
      <c r="SRK4657" s="51"/>
      <c r="SRL4657" s="51"/>
      <c r="SRM4657" s="51"/>
      <c r="SRN4657" s="51"/>
      <c r="SRO4657" s="51"/>
      <c r="SRP4657" s="51"/>
      <c r="SRQ4657" s="51"/>
      <c r="SRR4657" s="51"/>
      <c r="SRS4657" s="51"/>
      <c r="SRT4657" s="51"/>
      <c r="SRU4657" s="51"/>
      <c r="SRV4657" s="51"/>
      <c r="SRW4657" s="51"/>
      <c r="SRX4657" s="51"/>
      <c r="SRY4657" s="51"/>
      <c r="SRZ4657" s="51"/>
      <c r="SSA4657" s="51"/>
      <c r="SSB4657" s="51"/>
      <c r="SSC4657" s="51"/>
      <c r="SSD4657" s="51"/>
      <c r="SSE4657" s="51"/>
      <c r="SSF4657" s="51"/>
      <c r="SSG4657" s="51"/>
      <c r="SSH4657" s="51"/>
      <c r="SSI4657" s="51"/>
      <c r="SSJ4657" s="51"/>
      <c r="SSK4657" s="51"/>
      <c r="SSL4657" s="51"/>
      <c r="SSM4657" s="51"/>
      <c r="SSN4657" s="51"/>
      <c r="SSO4657" s="51"/>
      <c r="SSP4657" s="51"/>
      <c r="SSQ4657" s="51"/>
      <c r="SSR4657" s="51"/>
      <c r="SSS4657" s="51"/>
      <c r="SST4657" s="51"/>
      <c r="SSU4657" s="51"/>
      <c r="SSV4657" s="51"/>
      <c r="SSW4657" s="51"/>
      <c r="SSX4657" s="51"/>
      <c r="SSY4657" s="51"/>
      <c r="SSZ4657" s="51"/>
      <c r="STA4657" s="51"/>
      <c r="STB4657" s="51"/>
      <c r="STC4657" s="51"/>
      <c r="STD4657" s="51"/>
      <c r="STE4657" s="51"/>
      <c r="STF4657" s="51"/>
      <c r="STG4657" s="51"/>
      <c r="STH4657" s="51"/>
      <c r="STI4657" s="51"/>
      <c r="STJ4657" s="51"/>
      <c r="STK4657" s="51"/>
      <c r="STL4657" s="51"/>
      <c r="STM4657" s="51"/>
      <c r="STN4657" s="51"/>
      <c r="STO4657" s="51"/>
      <c r="STP4657" s="51"/>
      <c r="STQ4657" s="51"/>
      <c r="STR4657" s="51"/>
      <c r="STS4657" s="51"/>
      <c r="STT4657" s="51"/>
      <c r="STU4657" s="51"/>
      <c r="STV4657" s="51"/>
      <c r="STW4657" s="51"/>
      <c r="STX4657" s="51"/>
      <c r="STY4657" s="51"/>
      <c r="STZ4657" s="51"/>
      <c r="SUA4657" s="51"/>
      <c r="SUB4657" s="51"/>
      <c r="SUC4657" s="51"/>
      <c r="SUD4657" s="51"/>
      <c r="SUE4657" s="51"/>
      <c r="SUF4657" s="51"/>
      <c r="SUG4657" s="51"/>
      <c r="SUH4657" s="51"/>
      <c r="SUI4657" s="51"/>
      <c r="SUJ4657" s="51"/>
      <c r="SUK4657" s="51"/>
      <c r="SUL4657" s="51"/>
      <c r="SUM4657" s="51"/>
      <c r="SUN4657" s="51"/>
      <c r="SUO4657" s="51"/>
      <c r="SUP4657" s="51"/>
      <c r="SUQ4657" s="51"/>
      <c r="SUR4657" s="51"/>
      <c r="SUS4657" s="51"/>
      <c r="SUT4657" s="51"/>
      <c r="SUU4657" s="51"/>
      <c r="SUV4657" s="51"/>
      <c r="SUW4657" s="51"/>
      <c r="SUX4657" s="51"/>
      <c r="SUY4657" s="51"/>
      <c r="SUZ4657" s="51"/>
      <c r="SVA4657" s="51"/>
      <c r="SVB4657" s="51"/>
      <c r="SVC4657" s="51"/>
      <c r="SVD4657" s="51"/>
      <c r="SVE4657" s="51"/>
      <c r="SVF4657" s="51"/>
      <c r="SVG4657" s="51"/>
      <c r="SVH4657" s="51"/>
      <c r="SVI4657" s="51"/>
      <c r="SVJ4657" s="51"/>
      <c r="SVK4657" s="51"/>
      <c r="SVL4657" s="51"/>
      <c r="SVM4657" s="51"/>
      <c r="SVN4657" s="51"/>
      <c r="SVO4657" s="51"/>
      <c r="SVP4657" s="51"/>
      <c r="SVQ4657" s="51"/>
      <c r="SVR4657" s="51"/>
      <c r="SVS4657" s="51"/>
      <c r="SVT4657" s="51"/>
      <c r="SVU4657" s="51"/>
      <c r="SVV4657" s="51"/>
      <c r="SVW4657" s="51"/>
      <c r="SVX4657" s="51"/>
      <c r="SVY4657" s="51"/>
      <c r="SVZ4657" s="51"/>
      <c r="SWA4657" s="51"/>
      <c r="SWB4657" s="51"/>
      <c r="SWC4657" s="51"/>
      <c r="SWD4657" s="51"/>
      <c r="SWE4657" s="51"/>
      <c r="SWF4657" s="51"/>
      <c r="SWG4657" s="51"/>
      <c r="SWH4657" s="51"/>
      <c r="SWI4657" s="51"/>
      <c r="SWJ4657" s="51"/>
      <c r="SWK4657" s="51"/>
      <c r="SWL4657" s="51"/>
      <c r="SWM4657" s="51"/>
      <c r="SWN4657" s="51"/>
      <c r="SWO4657" s="51"/>
      <c r="SWP4657" s="51"/>
      <c r="SWQ4657" s="51"/>
      <c r="SWR4657" s="51"/>
      <c r="SWS4657" s="51"/>
      <c r="SWT4657" s="51"/>
      <c r="SWU4657" s="51"/>
      <c r="SWV4657" s="51"/>
      <c r="SWW4657" s="51"/>
      <c r="SWX4657" s="51"/>
      <c r="SWY4657" s="51"/>
      <c r="SWZ4657" s="51"/>
      <c r="SXA4657" s="51"/>
      <c r="SXB4657" s="51"/>
      <c r="SXC4657" s="51"/>
      <c r="SXD4657" s="51"/>
      <c r="SXE4657" s="51"/>
      <c r="SXF4657" s="51"/>
      <c r="SXG4657" s="51"/>
      <c r="SXH4657" s="51"/>
      <c r="SXI4657" s="51"/>
      <c r="SXJ4657" s="51"/>
      <c r="SXK4657" s="51"/>
      <c r="SXL4657" s="51"/>
      <c r="SXM4657" s="51"/>
      <c r="SXN4657" s="51"/>
      <c r="SXO4657" s="51"/>
      <c r="SXP4657" s="51"/>
      <c r="SXQ4657" s="51"/>
      <c r="SXR4657" s="51"/>
      <c r="SXS4657" s="51"/>
      <c r="SXT4657" s="51"/>
      <c r="SXU4657" s="51"/>
      <c r="SXV4657" s="51"/>
      <c r="SXW4657" s="51"/>
      <c r="SXX4657" s="51"/>
      <c r="SXY4657" s="51"/>
      <c r="SXZ4657" s="51"/>
      <c r="SYA4657" s="51"/>
      <c r="SYB4657" s="51"/>
      <c r="SYC4657" s="51"/>
      <c r="SYD4657" s="51"/>
      <c r="SYE4657" s="51"/>
      <c r="SYF4657" s="51"/>
      <c r="SYG4657" s="51"/>
      <c r="SYH4657" s="51"/>
      <c r="SYI4657" s="51"/>
      <c r="SYJ4657" s="51"/>
      <c r="SYK4657" s="51"/>
      <c r="SYL4657" s="51"/>
      <c r="SYM4657" s="51"/>
      <c r="SYN4657" s="51"/>
      <c r="SYO4657" s="51"/>
      <c r="SYP4657" s="51"/>
      <c r="SYQ4657" s="51"/>
      <c r="SYR4657" s="51"/>
      <c r="SYS4657" s="51"/>
      <c r="SYT4657" s="51"/>
      <c r="SYU4657" s="51"/>
      <c r="SYV4657" s="51"/>
      <c r="SYW4657" s="51"/>
      <c r="SYX4657" s="51"/>
      <c r="SYY4657" s="51"/>
      <c r="SYZ4657" s="51"/>
      <c r="SZA4657" s="51"/>
      <c r="SZB4657" s="51"/>
      <c r="SZC4657" s="51"/>
      <c r="SZD4657" s="51"/>
      <c r="SZE4657" s="51"/>
      <c r="SZF4657" s="51"/>
      <c r="SZG4657" s="51"/>
      <c r="SZH4657" s="51"/>
      <c r="SZI4657" s="51"/>
      <c r="SZJ4657" s="51"/>
      <c r="SZK4657" s="51"/>
      <c r="SZL4657" s="51"/>
      <c r="SZM4657" s="51"/>
      <c r="SZN4657" s="51"/>
      <c r="SZO4657" s="51"/>
      <c r="SZP4657" s="51"/>
      <c r="SZQ4657" s="51"/>
      <c r="SZR4657" s="51"/>
      <c r="SZS4657" s="51"/>
      <c r="SZT4657" s="51"/>
      <c r="SZU4657" s="51"/>
      <c r="SZV4657" s="51"/>
      <c r="SZW4657" s="51"/>
      <c r="SZX4657" s="51"/>
      <c r="SZY4657" s="51"/>
      <c r="SZZ4657" s="51"/>
      <c r="TAA4657" s="51"/>
      <c r="TAB4657" s="51"/>
      <c r="TAC4657" s="51"/>
      <c r="TAD4657" s="51"/>
      <c r="TAE4657" s="51"/>
      <c r="TAF4657" s="51"/>
      <c r="TAG4657" s="51"/>
      <c r="TAH4657" s="51"/>
      <c r="TAI4657" s="51"/>
      <c r="TAJ4657" s="51"/>
      <c r="TAK4657" s="51"/>
      <c r="TAL4657" s="51"/>
      <c r="TAM4657" s="51"/>
      <c r="TAN4657" s="51"/>
      <c r="TAO4657" s="51"/>
      <c r="TAP4657" s="51"/>
      <c r="TAQ4657" s="51"/>
      <c r="TAR4657" s="51"/>
      <c r="TAS4657" s="51"/>
      <c r="TAT4657" s="51"/>
      <c r="TAU4657" s="51"/>
      <c r="TAV4657" s="51"/>
      <c r="TAW4657" s="51"/>
      <c r="TAX4657" s="51"/>
      <c r="TAY4657" s="51"/>
      <c r="TAZ4657" s="51"/>
      <c r="TBA4657" s="51"/>
      <c r="TBB4657" s="51"/>
      <c r="TBC4657" s="51"/>
      <c r="TBD4657" s="51"/>
      <c r="TBE4657" s="51"/>
      <c r="TBF4657" s="51"/>
      <c r="TBG4657" s="51"/>
      <c r="TBH4657" s="51"/>
      <c r="TBI4657" s="51"/>
      <c r="TBJ4657" s="51"/>
      <c r="TBK4657" s="51"/>
      <c r="TBL4657" s="51"/>
      <c r="TBM4657" s="51"/>
      <c r="TBN4657" s="51"/>
      <c r="TBO4657" s="51"/>
      <c r="TBP4657" s="51"/>
      <c r="TBQ4657" s="51"/>
      <c r="TBR4657" s="51"/>
      <c r="TBS4657" s="51"/>
      <c r="TBT4657" s="51"/>
      <c r="TBU4657" s="51"/>
      <c r="TBV4657" s="51"/>
      <c r="TBW4657" s="51"/>
      <c r="TBX4657" s="51"/>
      <c r="TBY4657" s="51"/>
      <c r="TBZ4657" s="51"/>
      <c r="TCA4657" s="51"/>
      <c r="TCB4657" s="51"/>
      <c r="TCC4657" s="51"/>
      <c r="TCD4657" s="51"/>
      <c r="TCE4657" s="51"/>
      <c r="TCF4657" s="51"/>
      <c r="TCG4657" s="51"/>
      <c r="TCH4657" s="51"/>
      <c r="TCI4657" s="51"/>
      <c r="TCJ4657" s="51"/>
      <c r="TCK4657" s="51"/>
      <c r="TCL4657" s="51"/>
      <c r="TCM4657" s="51"/>
      <c r="TCN4657" s="51"/>
      <c r="TCO4657" s="51"/>
      <c r="TCP4657" s="51"/>
      <c r="TCQ4657" s="51"/>
      <c r="TCR4657" s="51"/>
      <c r="TCS4657" s="51"/>
      <c r="TCT4657" s="51"/>
      <c r="TCU4657" s="51"/>
      <c r="TCV4657" s="51"/>
      <c r="TCW4657" s="51"/>
      <c r="TCX4657" s="51"/>
      <c r="TCY4657" s="51"/>
      <c r="TCZ4657" s="51"/>
      <c r="TDA4657" s="51"/>
      <c r="TDB4657" s="51"/>
      <c r="TDC4657" s="51"/>
      <c r="TDD4657" s="51"/>
      <c r="TDE4657" s="51"/>
      <c r="TDF4657" s="51"/>
      <c r="TDG4657" s="51"/>
      <c r="TDH4657" s="51"/>
      <c r="TDI4657" s="51"/>
      <c r="TDJ4657" s="51"/>
      <c r="TDK4657" s="51"/>
      <c r="TDL4657" s="51"/>
      <c r="TDM4657" s="51"/>
      <c r="TDN4657" s="51"/>
      <c r="TDO4657" s="51"/>
      <c r="TDP4657" s="51"/>
      <c r="TDQ4657" s="51"/>
      <c r="TDR4657" s="51"/>
      <c r="TDS4657" s="51"/>
      <c r="TDT4657" s="51"/>
      <c r="TDU4657" s="51"/>
      <c r="TDV4657" s="51"/>
      <c r="TDW4657" s="51"/>
      <c r="TDX4657" s="51"/>
      <c r="TDY4657" s="51"/>
      <c r="TDZ4657" s="51"/>
      <c r="TEA4657" s="51"/>
      <c r="TEB4657" s="51"/>
      <c r="TEC4657" s="51"/>
      <c r="TED4657" s="51"/>
      <c r="TEE4657" s="51"/>
      <c r="TEF4657" s="51"/>
      <c r="TEG4657" s="51"/>
      <c r="TEH4657" s="51"/>
      <c r="TEI4657" s="51"/>
      <c r="TEJ4657" s="51"/>
      <c r="TEK4657" s="51"/>
      <c r="TEL4657" s="51"/>
      <c r="TEM4657" s="51"/>
      <c r="TEN4657" s="51"/>
      <c r="TEO4657" s="51"/>
      <c r="TEP4657" s="51"/>
      <c r="TEQ4657" s="51"/>
      <c r="TER4657" s="51"/>
      <c r="TES4657" s="51"/>
      <c r="TET4657" s="51"/>
      <c r="TEU4657" s="51"/>
      <c r="TEV4657" s="51"/>
      <c r="TEW4657" s="51"/>
      <c r="TEX4657" s="51"/>
      <c r="TEY4657" s="51"/>
      <c r="TEZ4657" s="51"/>
      <c r="TFA4657" s="51"/>
      <c r="TFB4657" s="51"/>
      <c r="TFC4657" s="51"/>
      <c r="TFD4657" s="51"/>
      <c r="TFE4657" s="51"/>
      <c r="TFF4657" s="51"/>
      <c r="TFG4657" s="51"/>
      <c r="TFH4657" s="51"/>
      <c r="TFI4657" s="51"/>
      <c r="TFJ4657" s="51"/>
      <c r="TFK4657" s="51"/>
      <c r="TFL4657" s="51"/>
      <c r="TFM4657" s="51"/>
      <c r="TFN4657" s="51"/>
      <c r="TFO4657" s="51"/>
      <c r="TFP4657" s="51"/>
      <c r="TFQ4657" s="51"/>
      <c r="TFR4657" s="51"/>
      <c r="TFS4657" s="51"/>
      <c r="TFT4657" s="51"/>
      <c r="TFU4657" s="51"/>
      <c r="TFV4657" s="51"/>
      <c r="TFW4657" s="51"/>
      <c r="TFX4657" s="51"/>
      <c r="TFY4657" s="51"/>
      <c r="TFZ4657" s="51"/>
      <c r="TGA4657" s="51"/>
      <c r="TGB4657" s="51"/>
      <c r="TGC4657" s="51"/>
      <c r="TGD4657" s="51"/>
      <c r="TGE4657" s="51"/>
      <c r="TGF4657" s="51"/>
      <c r="TGG4657" s="51"/>
      <c r="TGH4657" s="51"/>
      <c r="TGI4657" s="51"/>
      <c r="TGJ4657" s="51"/>
      <c r="TGK4657" s="51"/>
      <c r="TGL4657" s="51"/>
      <c r="TGM4657" s="51"/>
      <c r="TGN4657" s="51"/>
      <c r="TGO4657" s="51"/>
      <c r="TGP4657" s="51"/>
      <c r="TGQ4657" s="51"/>
      <c r="TGR4657" s="51"/>
      <c r="TGS4657" s="51"/>
      <c r="TGT4657" s="51"/>
      <c r="TGU4657" s="51"/>
      <c r="TGV4657" s="51"/>
      <c r="TGW4657" s="51"/>
      <c r="TGX4657" s="51"/>
      <c r="TGY4657" s="51"/>
      <c r="TGZ4657" s="51"/>
      <c r="THA4657" s="51"/>
      <c r="THB4657" s="51"/>
      <c r="THC4657" s="51"/>
      <c r="THD4657" s="51"/>
      <c r="THE4657" s="51"/>
      <c r="THF4657" s="51"/>
      <c r="THG4657" s="51"/>
      <c r="THH4657" s="51"/>
      <c r="THI4657" s="51"/>
      <c r="THJ4657" s="51"/>
      <c r="THK4657" s="51"/>
      <c r="THL4657" s="51"/>
      <c r="THM4657" s="51"/>
      <c r="THN4657" s="51"/>
      <c r="THO4657" s="51"/>
      <c r="THP4657" s="51"/>
      <c r="THQ4657" s="51"/>
      <c r="THR4657" s="51"/>
      <c r="THS4657" s="51"/>
      <c r="THT4657" s="51"/>
      <c r="THU4657" s="51"/>
      <c r="THV4657" s="51"/>
      <c r="THW4657" s="51"/>
      <c r="THX4657" s="51"/>
      <c r="THY4657" s="51"/>
      <c r="THZ4657" s="51"/>
      <c r="TIA4657" s="51"/>
      <c r="TIB4657" s="51"/>
      <c r="TIC4657" s="51"/>
      <c r="TID4657" s="51"/>
      <c r="TIE4657" s="51"/>
      <c r="TIF4657" s="51"/>
      <c r="TIG4657" s="51"/>
      <c r="TIH4657" s="51"/>
      <c r="TII4657" s="51"/>
      <c r="TIJ4657" s="51"/>
      <c r="TIK4657" s="51"/>
      <c r="TIL4657" s="51"/>
      <c r="TIM4657" s="51"/>
      <c r="TIN4657" s="51"/>
      <c r="TIO4657" s="51"/>
      <c r="TIP4657" s="51"/>
      <c r="TIQ4657" s="51"/>
      <c r="TIR4657" s="51"/>
      <c r="TIS4657" s="51"/>
      <c r="TIT4657" s="51"/>
      <c r="TIU4657" s="51"/>
      <c r="TIV4657" s="51"/>
      <c r="TIW4657" s="51"/>
      <c r="TIX4657" s="51"/>
      <c r="TIY4657" s="51"/>
      <c r="TIZ4657" s="51"/>
      <c r="TJA4657" s="51"/>
      <c r="TJB4657" s="51"/>
      <c r="TJC4657" s="51"/>
      <c r="TJD4657" s="51"/>
      <c r="TJE4657" s="51"/>
      <c r="TJF4657" s="51"/>
      <c r="TJG4657" s="51"/>
      <c r="TJH4657" s="51"/>
      <c r="TJI4657" s="51"/>
      <c r="TJJ4657" s="51"/>
      <c r="TJK4657" s="51"/>
      <c r="TJL4657" s="51"/>
      <c r="TJM4657" s="51"/>
      <c r="TJN4657" s="51"/>
      <c r="TJO4657" s="51"/>
      <c r="TJP4657" s="51"/>
      <c r="TJQ4657" s="51"/>
      <c r="TJR4657" s="51"/>
      <c r="TJS4657" s="51"/>
      <c r="TJT4657" s="51"/>
      <c r="TJU4657" s="51"/>
      <c r="TJV4657" s="51"/>
      <c r="TJW4657" s="51"/>
      <c r="TJX4657" s="51"/>
      <c r="TJY4657" s="51"/>
      <c r="TJZ4657" s="51"/>
      <c r="TKA4657" s="51"/>
      <c r="TKB4657" s="51"/>
      <c r="TKC4657" s="51"/>
      <c r="TKD4657" s="51"/>
      <c r="TKE4657" s="51"/>
      <c r="TKF4657" s="51"/>
      <c r="TKG4657" s="51"/>
      <c r="TKH4657" s="51"/>
      <c r="TKI4657" s="51"/>
      <c r="TKJ4657" s="51"/>
      <c r="TKK4657" s="51"/>
      <c r="TKL4657" s="51"/>
      <c r="TKM4657" s="51"/>
      <c r="TKN4657" s="51"/>
      <c r="TKO4657" s="51"/>
      <c r="TKP4657" s="51"/>
      <c r="TKQ4657" s="51"/>
      <c r="TKR4657" s="51"/>
      <c r="TKS4657" s="51"/>
      <c r="TKT4657" s="51"/>
      <c r="TKU4657" s="51"/>
      <c r="TKV4657" s="51"/>
      <c r="TKW4657" s="51"/>
      <c r="TKX4657" s="51"/>
      <c r="TKY4657" s="51"/>
      <c r="TKZ4657" s="51"/>
      <c r="TLA4657" s="51"/>
      <c r="TLB4657" s="51"/>
      <c r="TLC4657" s="51"/>
      <c r="TLD4657" s="51"/>
      <c r="TLE4657" s="51"/>
      <c r="TLF4657" s="51"/>
      <c r="TLG4657" s="51"/>
      <c r="TLH4657" s="51"/>
      <c r="TLI4657" s="51"/>
      <c r="TLJ4657" s="51"/>
      <c r="TLK4657" s="51"/>
      <c r="TLL4657" s="51"/>
      <c r="TLM4657" s="51"/>
      <c r="TLN4657" s="51"/>
      <c r="TLO4657" s="51"/>
      <c r="TLP4657" s="51"/>
      <c r="TLQ4657" s="51"/>
      <c r="TLR4657" s="51"/>
      <c r="TLS4657" s="51"/>
      <c r="TLT4657" s="51"/>
      <c r="TLU4657" s="51"/>
      <c r="TLV4657" s="51"/>
      <c r="TLW4657" s="51"/>
      <c r="TLX4657" s="51"/>
      <c r="TLY4657" s="51"/>
      <c r="TLZ4657" s="51"/>
      <c r="TMA4657" s="51"/>
      <c r="TMB4657" s="51"/>
      <c r="TMC4657" s="51"/>
      <c r="TMD4657" s="51"/>
      <c r="TME4657" s="51"/>
      <c r="TMF4657" s="51"/>
      <c r="TMG4657" s="51"/>
      <c r="TMH4657" s="51"/>
      <c r="TMI4657" s="51"/>
      <c r="TMJ4657" s="51"/>
      <c r="TMK4657" s="51"/>
      <c r="TML4657" s="51"/>
      <c r="TMM4657" s="51"/>
      <c r="TMN4657" s="51"/>
      <c r="TMO4657" s="51"/>
      <c r="TMP4657" s="51"/>
      <c r="TMQ4657" s="51"/>
      <c r="TMR4657" s="51"/>
      <c r="TMS4657" s="51"/>
      <c r="TMT4657" s="51"/>
      <c r="TMU4657" s="51"/>
      <c r="TMV4657" s="51"/>
      <c r="TMW4657" s="51"/>
      <c r="TMX4657" s="51"/>
      <c r="TMY4657" s="51"/>
      <c r="TMZ4657" s="51"/>
      <c r="TNA4657" s="51"/>
      <c r="TNB4657" s="51"/>
      <c r="TNC4657" s="51"/>
      <c r="TND4657" s="51"/>
      <c r="TNE4657" s="51"/>
      <c r="TNF4657" s="51"/>
      <c r="TNG4657" s="51"/>
      <c r="TNH4657" s="51"/>
      <c r="TNI4657" s="51"/>
      <c r="TNJ4657" s="51"/>
      <c r="TNK4657" s="51"/>
      <c r="TNL4657" s="51"/>
      <c r="TNM4657" s="51"/>
      <c r="TNN4657" s="51"/>
      <c r="TNO4657" s="51"/>
      <c r="TNP4657" s="51"/>
      <c r="TNQ4657" s="51"/>
      <c r="TNR4657" s="51"/>
      <c r="TNS4657" s="51"/>
      <c r="TNT4657" s="51"/>
      <c r="TNU4657" s="51"/>
      <c r="TNV4657" s="51"/>
      <c r="TNW4657" s="51"/>
      <c r="TNX4657" s="51"/>
      <c r="TNY4657" s="51"/>
      <c r="TNZ4657" s="51"/>
      <c r="TOA4657" s="51"/>
      <c r="TOB4657" s="51"/>
      <c r="TOC4657" s="51"/>
      <c r="TOD4657" s="51"/>
      <c r="TOE4657" s="51"/>
      <c r="TOF4657" s="51"/>
      <c r="TOG4657" s="51"/>
      <c r="TOH4657" s="51"/>
      <c r="TOI4657" s="51"/>
      <c r="TOJ4657" s="51"/>
      <c r="TOK4657" s="51"/>
      <c r="TOL4657" s="51"/>
      <c r="TOM4657" s="51"/>
      <c r="TON4657" s="51"/>
      <c r="TOO4657" s="51"/>
      <c r="TOP4657" s="51"/>
      <c r="TOQ4657" s="51"/>
      <c r="TOR4657" s="51"/>
      <c r="TOS4657" s="51"/>
      <c r="TOT4657" s="51"/>
      <c r="TOU4657" s="51"/>
      <c r="TOV4657" s="51"/>
      <c r="TOW4657" s="51"/>
      <c r="TOX4657" s="51"/>
      <c r="TOY4657" s="51"/>
      <c r="TOZ4657" s="51"/>
      <c r="TPA4657" s="51"/>
      <c r="TPB4657" s="51"/>
      <c r="TPC4657" s="51"/>
      <c r="TPD4657" s="51"/>
      <c r="TPE4657" s="51"/>
      <c r="TPF4657" s="51"/>
      <c r="TPG4657" s="51"/>
      <c r="TPH4657" s="51"/>
      <c r="TPI4657" s="51"/>
      <c r="TPJ4657" s="51"/>
      <c r="TPK4657" s="51"/>
      <c r="TPL4657" s="51"/>
      <c r="TPM4657" s="51"/>
      <c r="TPN4657" s="51"/>
      <c r="TPO4657" s="51"/>
      <c r="TPP4657" s="51"/>
      <c r="TPQ4657" s="51"/>
      <c r="TPR4657" s="51"/>
      <c r="TPS4657" s="51"/>
      <c r="TPT4657" s="51"/>
      <c r="TPU4657" s="51"/>
      <c r="TPV4657" s="51"/>
      <c r="TPW4657" s="51"/>
      <c r="TPX4657" s="51"/>
      <c r="TPY4657" s="51"/>
      <c r="TPZ4657" s="51"/>
      <c r="TQA4657" s="51"/>
      <c r="TQB4657" s="51"/>
      <c r="TQC4657" s="51"/>
      <c r="TQD4657" s="51"/>
      <c r="TQE4657" s="51"/>
      <c r="TQF4657" s="51"/>
      <c r="TQG4657" s="51"/>
      <c r="TQH4657" s="51"/>
      <c r="TQI4657" s="51"/>
      <c r="TQJ4657" s="51"/>
      <c r="TQK4657" s="51"/>
      <c r="TQL4657" s="51"/>
      <c r="TQM4657" s="51"/>
      <c r="TQN4657" s="51"/>
      <c r="TQO4657" s="51"/>
      <c r="TQP4657" s="51"/>
      <c r="TQQ4657" s="51"/>
      <c r="TQR4657" s="51"/>
      <c r="TQS4657" s="51"/>
      <c r="TQT4657" s="51"/>
      <c r="TQU4657" s="51"/>
      <c r="TQV4657" s="51"/>
      <c r="TQW4657" s="51"/>
      <c r="TQX4657" s="51"/>
      <c r="TQY4657" s="51"/>
      <c r="TQZ4657" s="51"/>
      <c r="TRA4657" s="51"/>
      <c r="TRB4657" s="51"/>
      <c r="TRC4657" s="51"/>
      <c r="TRD4657" s="51"/>
      <c r="TRE4657" s="51"/>
      <c r="TRF4657" s="51"/>
      <c r="TRG4657" s="51"/>
      <c r="TRH4657" s="51"/>
      <c r="TRI4657" s="51"/>
      <c r="TRJ4657" s="51"/>
      <c r="TRK4657" s="51"/>
      <c r="TRL4657" s="51"/>
      <c r="TRM4657" s="51"/>
      <c r="TRN4657" s="51"/>
      <c r="TRO4657" s="51"/>
      <c r="TRP4657" s="51"/>
      <c r="TRQ4657" s="51"/>
      <c r="TRR4657" s="51"/>
      <c r="TRS4657" s="51"/>
      <c r="TRT4657" s="51"/>
      <c r="TRU4657" s="51"/>
      <c r="TRV4657" s="51"/>
      <c r="TRW4657" s="51"/>
      <c r="TRX4657" s="51"/>
      <c r="TRY4657" s="51"/>
      <c r="TRZ4657" s="51"/>
      <c r="TSA4657" s="51"/>
      <c r="TSB4657" s="51"/>
      <c r="TSC4657" s="51"/>
      <c r="TSD4657" s="51"/>
      <c r="TSE4657" s="51"/>
      <c r="TSF4657" s="51"/>
      <c r="TSG4657" s="51"/>
      <c r="TSH4657" s="51"/>
      <c r="TSI4657" s="51"/>
      <c r="TSJ4657" s="51"/>
      <c r="TSK4657" s="51"/>
      <c r="TSL4657" s="51"/>
      <c r="TSM4657" s="51"/>
      <c r="TSN4657" s="51"/>
      <c r="TSO4657" s="51"/>
      <c r="TSP4657" s="51"/>
      <c r="TSQ4657" s="51"/>
      <c r="TSR4657" s="51"/>
      <c r="TSS4657" s="51"/>
      <c r="TST4657" s="51"/>
      <c r="TSU4657" s="51"/>
      <c r="TSV4657" s="51"/>
      <c r="TSW4657" s="51"/>
      <c r="TSX4657" s="51"/>
      <c r="TSY4657" s="51"/>
      <c r="TSZ4657" s="51"/>
      <c r="TTA4657" s="51"/>
      <c r="TTB4657" s="51"/>
      <c r="TTC4657" s="51"/>
      <c r="TTD4657" s="51"/>
      <c r="TTE4657" s="51"/>
      <c r="TTF4657" s="51"/>
      <c r="TTG4657" s="51"/>
      <c r="TTH4657" s="51"/>
      <c r="TTI4657" s="51"/>
      <c r="TTJ4657" s="51"/>
      <c r="TTK4657" s="51"/>
      <c r="TTL4657" s="51"/>
      <c r="TTM4657" s="51"/>
      <c r="TTN4657" s="51"/>
      <c r="TTO4657" s="51"/>
      <c r="TTP4657" s="51"/>
      <c r="TTQ4657" s="51"/>
      <c r="TTR4657" s="51"/>
      <c r="TTS4657" s="51"/>
      <c r="TTT4657" s="51"/>
      <c r="TTU4657" s="51"/>
      <c r="TTV4657" s="51"/>
      <c r="TTW4657" s="51"/>
      <c r="TTX4657" s="51"/>
      <c r="TTY4657" s="51"/>
      <c r="TTZ4657" s="51"/>
      <c r="TUA4657" s="51"/>
      <c r="TUB4657" s="51"/>
      <c r="TUC4657" s="51"/>
      <c r="TUD4657" s="51"/>
      <c r="TUE4657" s="51"/>
      <c r="TUF4657" s="51"/>
      <c r="TUG4657" s="51"/>
      <c r="TUH4657" s="51"/>
      <c r="TUI4657" s="51"/>
      <c r="TUJ4657" s="51"/>
      <c r="TUK4657" s="51"/>
      <c r="TUL4657" s="51"/>
      <c r="TUM4657" s="51"/>
      <c r="TUN4657" s="51"/>
      <c r="TUO4657" s="51"/>
      <c r="TUP4657" s="51"/>
      <c r="TUQ4657" s="51"/>
      <c r="TUR4657" s="51"/>
      <c r="TUS4657" s="51"/>
      <c r="TUT4657" s="51"/>
      <c r="TUU4657" s="51"/>
      <c r="TUV4657" s="51"/>
      <c r="TUW4657" s="51"/>
      <c r="TUX4657" s="51"/>
      <c r="TUY4657" s="51"/>
      <c r="TUZ4657" s="51"/>
      <c r="TVA4657" s="51"/>
      <c r="TVB4657" s="51"/>
      <c r="TVC4657" s="51"/>
      <c r="TVD4657" s="51"/>
      <c r="TVE4657" s="51"/>
      <c r="TVF4657" s="51"/>
      <c r="TVG4657" s="51"/>
      <c r="TVH4657" s="51"/>
      <c r="TVI4657" s="51"/>
      <c r="TVJ4657" s="51"/>
      <c r="TVK4657" s="51"/>
      <c r="TVL4657" s="51"/>
      <c r="TVM4657" s="51"/>
      <c r="TVN4657" s="51"/>
      <c r="TVO4657" s="51"/>
      <c r="TVP4657" s="51"/>
      <c r="TVQ4657" s="51"/>
      <c r="TVR4657" s="51"/>
      <c r="TVS4657" s="51"/>
      <c r="TVT4657" s="51"/>
      <c r="TVU4657" s="51"/>
      <c r="TVV4657" s="51"/>
      <c r="TVW4657" s="51"/>
      <c r="TVX4657" s="51"/>
      <c r="TVY4657" s="51"/>
      <c r="TVZ4657" s="51"/>
      <c r="TWA4657" s="51"/>
      <c r="TWB4657" s="51"/>
      <c r="TWC4657" s="51"/>
      <c r="TWD4657" s="51"/>
      <c r="TWE4657" s="51"/>
      <c r="TWF4657" s="51"/>
      <c r="TWG4657" s="51"/>
      <c r="TWH4657" s="51"/>
      <c r="TWI4657" s="51"/>
      <c r="TWJ4657" s="51"/>
      <c r="TWK4657" s="51"/>
      <c r="TWL4657" s="51"/>
      <c r="TWM4657" s="51"/>
      <c r="TWN4657" s="51"/>
      <c r="TWO4657" s="51"/>
      <c r="TWP4657" s="51"/>
      <c r="TWQ4657" s="51"/>
      <c r="TWR4657" s="51"/>
      <c r="TWS4657" s="51"/>
      <c r="TWT4657" s="51"/>
      <c r="TWU4657" s="51"/>
      <c r="TWV4657" s="51"/>
      <c r="TWW4657" s="51"/>
      <c r="TWX4657" s="51"/>
      <c r="TWY4657" s="51"/>
      <c r="TWZ4657" s="51"/>
      <c r="TXA4657" s="51"/>
      <c r="TXB4657" s="51"/>
      <c r="TXC4657" s="51"/>
      <c r="TXD4657" s="51"/>
      <c r="TXE4657" s="51"/>
      <c r="TXF4657" s="51"/>
      <c r="TXG4657" s="51"/>
      <c r="TXH4657" s="51"/>
      <c r="TXI4657" s="51"/>
      <c r="TXJ4657" s="51"/>
      <c r="TXK4657" s="51"/>
      <c r="TXL4657" s="51"/>
      <c r="TXM4657" s="51"/>
      <c r="TXN4657" s="51"/>
      <c r="TXO4657" s="51"/>
      <c r="TXP4657" s="51"/>
      <c r="TXQ4657" s="51"/>
      <c r="TXR4657" s="51"/>
      <c r="TXS4657" s="51"/>
      <c r="TXT4657" s="51"/>
      <c r="TXU4657" s="51"/>
      <c r="TXV4657" s="51"/>
      <c r="TXW4657" s="51"/>
      <c r="TXX4657" s="51"/>
      <c r="TXY4657" s="51"/>
      <c r="TXZ4657" s="51"/>
      <c r="TYA4657" s="51"/>
      <c r="TYB4657" s="51"/>
      <c r="TYC4657" s="51"/>
      <c r="TYD4657" s="51"/>
      <c r="TYE4657" s="51"/>
      <c r="TYF4657" s="51"/>
      <c r="TYG4657" s="51"/>
      <c r="TYH4657" s="51"/>
      <c r="TYI4657" s="51"/>
      <c r="TYJ4657" s="51"/>
      <c r="TYK4657" s="51"/>
      <c r="TYL4657" s="51"/>
      <c r="TYM4657" s="51"/>
      <c r="TYN4657" s="51"/>
      <c r="TYO4657" s="51"/>
      <c r="TYP4657" s="51"/>
      <c r="TYQ4657" s="51"/>
      <c r="TYR4657" s="51"/>
      <c r="TYS4657" s="51"/>
      <c r="TYT4657" s="51"/>
      <c r="TYU4657" s="51"/>
      <c r="TYV4657" s="51"/>
      <c r="TYW4657" s="51"/>
      <c r="TYX4657" s="51"/>
      <c r="TYY4657" s="51"/>
      <c r="TYZ4657" s="51"/>
      <c r="TZA4657" s="51"/>
      <c r="TZB4657" s="51"/>
      <c r="TZC4657" s="51"/>
      <c r="TZD4657" s="51"/>
      <c r="TZE4657" s="51"/>
      <c r="TZF4657" s="51"/>
      <c r="TZG4657" s="51"/>
      <c r="TZH4657" s="51"/>
      <c r="TZI4657" s="51"/>
      <c r="TZJ4657" s="51"/>
      <c r="TZK4657" s="51"/>
      <c r="TZL4657" s="51"/>
      <c r="TZM4657" s="51"/>
      <c r="TZN4657" s="51"/>
      <c r="TZO4657" s="51"/>
      <c r="TZP4657" s="51"/>
      <c r="TZQ4657" s="51"/>
      <c r="TZR4657" s="51"/>
      <c r="TZS4657" s="51"/>
      <c r="TZT4657" s="51"/>
      <c r="TZU4657" s="51"/>
      <c r="TZV4657" s="51"/>
      <c r="TZW4657" s="51"/>
      <c r="TZX4657" s="51"/>
      <c r="TZY4657" s="51"/>
      <c r="TZZ4657" s="51"/>
      <c r="UAA4657" s="51"/>
      <c r="UAB4657" s="51"/>
      <c r="UAC4657" s="51"/>
      <c r="UAD4657" s="51"/>
      <c r="UAE4657" s="51"/>
      <c r="UAF4657" s="51"/>
      <c r="UAG4657" s="51"/>
      <c r="UAH4657" s="51"/>
      <c r="UAI4657" s="51"/>
      <c r="UAJ4657" s="51"/>
      <c r="UAK4657" s="51"/>
      <c r="UAL4657" s="51"/>
      <c r="UAM4657" s="51"/>
      <c r="UAN4657" s="51"/>
      <c r="UAO4657" s="51"/>
      <c r="UAP4657" s="51"/>
      <c r="UAQ4657" s="51"/>
      <c r="UAR4657" s="51"/>
      <c r="UAS4657" s="51"/>
      <c r="UAT4657" s="51"/>
      <c r="UAU4657" s="51"/>
      <c r="UAV4657" s="51"/>
      <c r="UAW4657" s="51"/>
      <c r="UAX4657" s="51"/>
      <c r="UAY4657" s="51"/>
      <c r="UAZ4657" s="51"/>
      <c r="UBA4657" s="51"/>
      <c r="UBB4657" s="51"/>
      <c r="UBC4657" s="51"/>
      <c r="UBD4657" s="51"/>
      <c r="UBE4657" s="51"/>
      <c r="UBF4657" s="51"/>
      <c r="UBG4657" s="51"/>
      <c r="UBH4657" s="51"/>
      <c r="UBI4657" s="51"/>
      <c r="UBJ4657" s="51"/>
      <c r="UBK4657" s="51"/>
      <c r="UBL4657" s="51"/>
      <c r="UBM4657" s="51"/>
      <c r="UBN4657" s="51"/>
      <c r="UBO4657" s="51"/>
      <c r="UBP4657" s="51"/>
      <c r="UBQ4657" s="51"/>
      <c r="UBR4657" s="51"/>
      <c r="UBS4657" s="51"/>
      <c r="UBT4657" s="51"/>
      <c r="UBU4657" s="51"/>
      <c r="UBV4657" s="51"/>
      <c r="UBW4657" s="51"/>
      <c r="UBX4657" s="51"/>
      <c r="UBY4657" s="51"/>
      <c r="UBZ4657" s="51"/>
      <c r="UCA4657" s="51"/>
      <c r="UCB4657" s="51"/>
      <c r="UCC4657" s="51"/>
      <c r="UCD4657" s="51"/>
      <c r="UCE4657" s="51"/>
      <c r="UCF4657" s="51"/>
      <c r="UCG4657" s="51"/>
      <c r="UCH4657" s="51"/>
      <c r="UCI4657" s="51"/>
      <c r="UCJ4657" s="51"/>
      <c r="UCK4657" s="51"/>
      <c r="UCL4657" s="51"/>
      <c r="UCM4657" s="51"/>
      <c r="UCN4657" s="51"/>
      <c r="UCO4657" s="51"/>
      <c r="UCP4657" s="51"/>
      <c r="UCQ4657" s="51"/>
      <c r="UCR4657" s="51"/>
      <c r="UCS4657" s="51"/>
      <c r="UCT4657" s="51"/>
      <c r="UCU4657" s="51"/>
      <c r="UCV4657" s="51"/>
      <c r="UCW4657" s="51"/>
      <c r="UCX4657" s="51"/>
      <c r="UCY4657" s="51"/>
      <c r="UCZ4657" s="51"/>
      <c r="UDA4657" s="51"/>
      <c r="UDB4657" s="51"/>
      <c r="UDC4657" s="51"/>
      <c r="UDD4657" s="51"/>
      <c r="UDE4657" s="51"/>
      <c r="UDF4657" s="51"/>
      <c r="UDG4657" s="51"/>
      <c r="UDH4657" s="51"/>
      <c r="UDI4657" s="51"/>
      <c r="UDJ4657" s="51"/>
      <c r="UDK4657" s="51"/>
      <c r="UDL4657" s="51"/>
      <c r="UDM4657" s="51"/>
      <c r="UDN4657" s="51"/>
      <c r="UDO4657" s="51"/>
      <c r="UDP4657" s="51"/>
      <c r="UDQ4657" s="51"/>
      <c r="UDR4657" s="51"/>
      <c r="UDS4657" s="51"/>
      <c r="UDT4657" s="51"/>
      <c r="UDU4657" s="51"/>
      <c r="UDV4657" s="51"/>
      <c r="UDW4657" s="51"/>
      <c r="UDX4657" s="51"/>
      <c r="UDY4657" s="51"/>
      <c r="UDZ4657" s="51"/>
      <c r="UEA4657" s="51"/>
      <c r="UEB4657" s="51"/>
      <c r="UEC4657" s="51"/>
      <c r="UED4657" s="51"/>
      <c r="UEE4657" s="51"/>
      <c r="UEF4657" s="51"/>
      <c r="UEG4657" s="51"/>
      <c r="UEH4657" s="51"/>
      <c r="UEI4657" s="51"/>
      <c r="UEJ4657" s="51"/>
      <c r="UEK4657" s="51"/>
      <c r="UEL4657" s="51"/>
      <c r="UEM4657" s="51"/>
      <c r="UEN4657" s="51"/>
      <c r="UEO4657" s="51"/>
      <c r="UEP4657" s="51"/>
      <c r="UEQ4657" s="51"/>
      <c r="UER4657" s="51"/>
      <c r="UES4657" s="51"/>
      <c r="UET4657" s="51"/>
      <c r="UEU4657" s="51"/>
      <c r="UEV4657" s="51"/>
      <c r="UEW4657" s="51"/>
      <c r="UEX4657" s="51"/>
      <c r="UEY4657" s="51"/>
      <c r="UEZ4657" s="51"/>
      <c r="UFA4657" s="51"/>
      <c r="UFB4657" s="51"/>
      <c r="UFC4657" s="51"/>
      <c r="UFD4657" s="51"/>
      <c r="UFE4657" s="51"/>
      <c r="UFF4657" s="51"/>
      <c r="UFG4657" s="51"/>
      <c r="UFH4657" s="51"/>
      <c r="UFI4657" s="51"/>
      <c r="UFJ4657" s="51"/>
      <c r="UFK4657" s="51"/>
      <c r="UFL4657" s="51"/>
      <c r="UFM4657" s="51"/>
      <c r="UFN4657" s="51"/>
      <c r="UFO4657" s="51"/>
      <c r="UFP4657" s="51"/>
      <c r="UFQ4657" s="51"/>
      <c r="UFR4657" s="51"/>
      <c r="UFS4657" s="51"/>
      <c r="UFT4657" s="51"/>
      <c r="UFU4657" s="51"/>
      <c r="UFV4657" s="51"/>
      <c r="UFW4657" s="51"/>
      <c r="UFX4657" s="51"/>
      <c r="UFY4657" s="51"/>
      <c r="UFZ4657" s="51"/>
      <c r="UGA4657" s="51"/>
      <c r="UGB4657" s="51"/>
      <c r="UGC4657" s="51"/>
      <c r="UGD4657" s="51"/>
      <c r="UGE4657" s="51"/>
      <c r="UGF4657" s="51"/>
      <c r="UGG4657" s="51"/>
      <c r="UGH4657" s="51"/>
      <c r="UGI4657" s="51"/>
      <c r="UGJ4657" s="51"/>
      <c r="UGK4657" s="51"/>
      <c r="UGL4657" s="51"/>
      <c r="UGM4657" s="51"/>
      <c r="UGN4657" s="51"/>
      <c r="UGO4657" s="51"/>
      <c r="UGP4657" s="51"/>
      <c r="UGQ4657" s="51"/>
      <c r="UGR4657" s="51"/>
      <c r="UGS4657" s="51"/>
      <c r="UGT4657" s="51"/>
      <c r="UGU4657" s="51"/>
      <c r="UGV4657" s="51"/>
      <c r="UGW4657" s="51"/>
      <c r="UGX4657" s="51"/>
      <c r="UGY4657" s="51"/>
      <c r="UGZ4657" s="51"/>
      <c r="UHA4657" s="51"/>
      <c r="UHB4657" s="51"/>
      <c r="UHC4657" s="51"/>
      <c r="UHD4657" s="51"/>
      <c r="UHE4657" s="51"/>
      <c r="UHF4657" s="51"/>
      <c r="UHG4657" s="51"/>
      <c r="UHH4657" s="51"/>
      <c r="UHI4657" s="51"/>
      <c r="UHJ4657" s="51"/>
      <c r="UHK4657" s="51"/>
      <c r="UHL4657" s="51"/>
      <c r="UHM4657" s="51"/>
      <c r="UHN4657" s="51"/>
      <c r="UHO4657" s="51"/>
      <c r="UHP4657" s="51"/>
      <c r="UHQ4657" s="51"/>
      <c r="UHR4657" s="51"/>
      <c r="UHS4657" s="51"/>
      <c r="UHT4657" s="51"/>
      <c r="UHU4657" s="51"/>
      <c r="UHV4657" s="51"/>
      <c r="UHW4657" s="51"/>
      <c r="UHX4657" s="51"/>
      <c r="UHY4657" s="51"/>
      <c r="UHZ4657" s="51"/>
      <c r="UIA4657" s="51"/>
      <c r="UIB4657" s="51"/>
      <c r="UIC4657" s="51"/>
      <c r="UID4657" s="51"/>
      <c r="UIE4657" s="51"/>
      <c r="UIF4657" s="51"/>
      <c r="UIG4657" s="51"/>
      <c r="UIH4657" s="51"/>
      <c r="UII4657" s="51"/>
      <c r="UIJ4657" s="51"/>
      <c r="UIK4657" s="51"/>
      <c r="UIL4657" s="51"/>
      <c r="UIM4657" s="51"/>
      <c r="UIN4657" s="51"/>
      <c r="UIO4657" s="51"/>
      <c r="UIP4657" s="51"/>
      <c r="UIQ4657" s="51"/>
      <c r="UIR4657" s="51"/>
      <c r="UIS4657" s="51"/>
      <c r="UIT4657" s="51"/>
      <c r="UIU4657" s="51"/>
      <c r="UIV4657" s="51"/>
      <c r="UIW4657" s="51"/>
      <c r="UIX4657" s="51"/>
      <c r="UIY4657" s="51"/>
      <c r="UIZ4657" s="51"/>
      <c r="UJA4657" s="51"/>
      <c r="UJB4657" s="51"/>
      <c r="UJC4657" s="51"/>
      <c r="UJD4657" s="51"/>
      <c r="UJE4657" s="51"/>
      <c r="UJF4657" s="51"/>
      <c r="UJG4657" s="51"/>
      <c r="UJH4657" s="51"/>
      <c r="UJI4657" s="51"/>
      <c r="UJJ4657" s="51"/>
      <c r="UJK4657" s="51"/>
      <c r="UJL4657" s="51"/>
      <c r="UJM4657" s="51"/>
      <c r="UJN4657" s="51"/>
      <c r="UJO4657" s="51"/>
      <c r="UJP4657" s="51"/>
      <c r="UJQ4657" s="51"/>
      <c r="UJR4657" s="51"/>
      <c r="UJS4657" s="51"/>
      <c r="UJT4657" s="51"/>
      <c r="UJU4657" s="51"/>
      <c r="UJV4657" s="51"/>
      <c r="UJW4657" s="51"/>
      <c r="UJX4657" s="51"/>
      <c r="UJY4657" s="51"/>
      <c r="UJZ4657" s="51"/>
      <c r="UKA4657" s="51"/>
      <c r="UKB4657" s="51"/>
      <c r="UKC4657" s="51"/>
      <c r="UKD4657" s="51"/>
      <c r="UKE4657" s="51"/>
      <c r="UKF4657" s="51"/>
      <c r="UKG4657" s="51"/>
      <c r="UKH4657" s="51"/>
      <c r="UKI4657" s="51"/>
      <c r="UKJ4657" s="51"/>
      <c r="UKK4657" s="51"/>
      <c r="UKL4657" s="51"/>
      <c r="UKM4657" s="51"/>
      <c r="UKN4657" s="51"/>
      <c r="UKO4657" s="51"/>
      <c r="UKP4657" s="51"/>
      <c r="UKQ4657" s="51"/>
      <c r="UKR4657" s="51"/>
      <c r="UKS4657" s="51"/>
      <c r="UKT4657" s="51"/>
      <c r="UKU4657" s="51"/>
      <c r="UKV4657" s="51"/>
      <c r="UKW4657" s="51"/>
      <c r="UKX4657" s="51"/>
      <c r="UKY4657" s="51"/>
      <c r="UKZ4657" s="51"/>
      <c r="ULA4657" s="51"/>
      <c r="ULB4657" s="51"/>
      <c r="ULC4657" s="51"/>
      <c r="ULD4657" s="51"/>
      <c r="ULE4657" s="51"/>
      <c r="ULF4657" s="51"/>
      <c r="ULG4657" s="51"/>
      <c r="ULH4657" s="51"/>
      <c r="ULI4657" s="51"/>
      <c r="ULJ4657" s="51"/>
      <c r="ULK4657" s="51"/>
      <c r="ULL4657" s="51"/>
      <c r="ULM4657" s="51"/>
      <c r="ULN4657" s="51"/>
      <c r="ULO4657" s="51"/>
      <c r="ULP4657" s="51"/>
      <c r="ULQ4657" s="51"/>
      <c r="ULR4657" s="51"/>
      <c r="ULS4657" s="51"/>
      <c r="ULT4657" s="51"/>
      <c r="ULU4657" s="51"/>
      <c r="ULV4657" s="51"/>
      <c r="ULW4657" s="51"/>
      <c r="ULX4657" s="51"/>
      <c r="ULY4657" s="51"/>
      <c r="ULZ4657" s="51"/>
      <c r="UMA4657" s="51"/>
      <c r="UMB4657" s="51"/>
      <c r="UMC4657" s="51"/>
      <c r="UMD4657" s="51"/>
      <c r="UME4657" s="51"/>
      <c r="UMF4657" s="51"/>
      <c r="UMG4657" s="51"/>
      <c r="UMH4657" s="51"/>
      <c r="UMI4657" s="51"/>
      <c r="UMJ4657" s="51"/>
      <c r="UMK4657" s="51"/>
      <c r="UML4657" s="51"/>
      <c r="UMM4657" s="51"/>
      <c r="UMN4657" s="51"/>
      <c r="UMO4657" s="51"/>
      <c r="UMP4657" s="51"/>
      <c r="UMQ4657" s="51"/>
      <c r="UMR4657" s="51"/>
      <c r="UMS4657" s="51"/>
      <c r="UMT4657" s="51"/>
      <c r="UMU4657" s="51"/>
      <c r="UMV4657" s="51"/>
      <c r="UMW4657" s="51"/>
      <c r="UMX4657" s="51"/>
      <c r="UMY4657" s="51"/>
      <c r="UMZ4657" s="51"/>
      <c r="UNA4657" s="51"/>
      <c r="UNB4657" s="51"/>
      <c r="UNC4657" s="51"/>
      <c r="UND4657" s="51"/>
      <c r="UNE4657" s="51"/>
      <c r="UNF4657" s="51"/>
      <c r="UNG4657" s="51"/>
      <c r="UNH4657" s="51"/>
      <c r="UNI4657" s="51"/>
      <c r="UNJ4657" s="51"/>
      <c r="UNK4657" s="51"/>
      <c r="UNL4657" s="51"/>
      <c r="UNM4657" s="51"/>
      <c r="UNN4657" s="51"/>
      <c r="UNO4657" s="51"/>
      <c r="UNP4657" s="51"/>
      <c r="UNQ4657" s="51"/>
      <c r="UNR4657" s="51"/>
      <c r="UNS4657" s="51"/>
      <c r="UNT4657" s="51"/>
      <c r="UNU4657" s="51"/>
      <c r="UNV4657" s="51"/>
      <c r="UNW4657" s="51"/>
      <c r="UNX4657" s="51"/>
      <c r="UNY4657" s="51"/>
      <c r="UNZ4657" s="51"/>
      <c r="UOA4657" s="51"/>
      <c r="UOB4657" s="51"/>
      <c r="UOC4657" s="51"/>
      <c r="UOD4657" s="51"/>
      <c r="UOE4657" s="51"/>
      <c r="UOF4657" s="51"/>
      <c r="UOG4657" s="51"/>
      <c r="UOH4657" s="51"/>
      <c r="UOI4657" s="51"/>
      <c r="UOJ4657" s="51"/>
      <c r="UOK4657" s="51"/>
      <c r="UOL4657" s="51"/>
      <c r="UOM4657" s="51"/>
      <c r="UON4657" s="51"/>
      <c r="UOO4657" s="51"/>
      <c r="UOP4657" s="51"/>
      <c r="UOQ4657" s="51"/>
      <c r="UOR4657" s="51"/>
      <c r="UOS4657" s="51"/>
      <c r="UOT4657" s="51"/>
      <c r="UOU4657" s="51"/>
      <c r="UOV4657" s="51"/>
      <c r="UOW4657" s="51"/>
      <c r="UOX4657" s="51"/>
      <c r="UOY4657" s="51"/>
      <c r="UOZ4657" s="51"/>
      <c r="UPA4657" s="51"/>
      <c r="UPB4657" s="51"/>
      <c r="UPC4657" s="51"/>
      <c r="UPD4657" s="51"/>
      <c r="UPE4657" s="51"/>
      <c r="UPF4657" s="51"/>
      <c r="UPG4657" s="51"/>
      <c r="UPH4657" s="51"/>
      <c r="UPI4657" s="51"/>
      <c r="UPJ4657" s="51"/>
      <c r="UPK4657" s="51"/>
      <c r="UPL4657" s="51"/>
      <c r="UPM4657" s="51"/>
      <c r="UPN4657" s="51"/>
      <c r="UPO4657" s="51"/>
      <c r="UPP4657" s="51"/>
      <c r="UPQ4657" s="51"/>
      <c r="UPR4657" s="51"/>
      <c r="UPS4657" s="51"/>
      <c r="UPT4657" s="51"/>
      <c r="UPU4657" s="51"/>
      <c r="UPV4657" s="51"/>
      <c r="UPW4657" s="51"/>
      <c r="UPX4657" s="51"/>
      <c r="UPY4657" s="51"/>
      <c r="UPZ4657" s="51"/>
      <c r="UQA4657" s="51"/>
      <c r="UQB4657" s="51"/>
      <c r="UQC4657" s="51"/>
      <c r="UQD4657" s="51"/>
      <c r="UQE4657" s="51"/>
      <c r="UQF4657" s="51"/>
      <c r="UQG4657" s="51"/>
      <c r="UQH4657" s="51"/>
      <c r="UQI4657" s="51"/>
      <c r="UQJ4657" s="51"/>
      <c r="UQK4657" s="51"/>
      <c r="UQL4657" s="51"/>
      <c r="UQM4657" s="51"/>
      <c r="UQN4657" s="51"/>
      <c r="UQO4657" s="51"/>
      <c r="UQP4657" s="51"/>
      <c r="UQQ4657" s="51"/>
      <c r="UQR4657" s="51"/>
      <c r="UQS4657" s="51"/>
      <c r="UQT4657" s="51"/>
      <c r="UQU4657" s="51"/>
      <c r="UQV4657" s="51"/>
      <c r="UQW4657" s="51"/>
      <c r="UQX4657" s="51"/>
      <c r="UQY4657" s="51"/>
      <c r="UQZ4657" s="51"/>
      <c r="URA4657" s="51"/>
      <c r="URB4657" s="51"/>
      <c r="URC4657" s="51"/>
      <c r="URD4657" s="51"/>
      <c r="URE4657" s="51"/>
      <c r="URF4657" s="51"/>
      <c r="URG4657" s="51"/>
      <c r="URH4657" s="51"/>
      <c r="URI4657" s="51"/>
      <c r="URJ4657" s="51"/>
      <c r="URK4657" s="51"/>
      <c r="URL4657" s="51"/>
      <c r="URM4657" s="51"/>
      <c r="URN4657" s="51"/>
      <c r="URO4657" s="51"/>
      <c r="URP4657" s="51"/>
      <c r="URQ4657" s="51"/>
      <c r="URR4657" s="51"/>
      <c r="URS4657" s="51"/>
      <c r="URT4657" s="51"/>
      <c r="URU4657" s="51"/>
      <c r="URV4657" s="51"/>
      <c r="URW4657" s="51"/>
      <c r="URX4657" s="51"/>
      <c r="URY4657" s="51"/>
      <c r="URZ4657" s="51"/>
      <c r="USA4657" s="51"/>
      <c r="USB4657" s="51"/>
      <c r="USC4657" s="51"/>
      <c r="USD4657" s="51"/>
      <c r="USE4657" s="51"/>
      <c r="USF4657" s="51"/>
      <c r="USG4657" s="51"/>
      <c r="USH4657" s="51"/>
      <c r="USI4657" s="51"/>
      <c r="USJ4657" s="51"/>
      <c r="USK4657" s="51"/>
      <c r="USL4657" s="51"/>
      <c r="USM4657" s="51"/>
      <c r="USN4657" s="51"/>
      <c r="USO4657" s="51"/>
      <c r="USP4657" s="51"/>
      <c r="USQ4657" s="51"/>
      <c r="USR4657" s="51"/>
      <c r="USS4657" s="51"/>
      <c r="UST4657" s="51"/>
      <c r="USU4657" s="51"/>
      <c r="USV4657" s="51"/>
      <c r="USW4657" s="51"/>
      <c r="USX4657" s="51"/>
      <c r="USY4657" s="51"/>
      <c r="USZ4657" s="51"/>
      <c r="UTA4657" s="51"/>
      <c r="UTB4657" s="51"/>
      <c r="UTC4657" s="51"/>
      <c r="UTD4657" s="51"/>
      <c r="UTE4657" s="51"/>
      <c r="UTF4657" s="51"/>
      <c r="UTG4657" s="51"/>
      <c r="UTH4657" s="51"/>
      <c r="UTI4657" s="51"/>
      <c r="UTJ4657" s="51"/>
      <c r="UTK4657" s="51"/>
      <c r="UTL4657" s="51"/>
      <c r="UTM4657" s="51"/>
      <c r="UTN4657" s="51"/>
      <c r="UTO4657" s="51"/>
      <c r="UTP4657" s="51"/>
      <c r="UTQ4657" s="51"/>
      <c r="UTR4657" s="51"/>
      <c r="UTS4657" s="51"/>
      <c r="UTT4657" s="51"/>
      <c r="UTU4657" s="51"/>
      <c r="UTV4657" s="51"/>
      <c r="UTW4657" s="51"/>
      <c r="UTX4657" s="51"/>
      <c r="UTY4657" s="51"/>
      <c r="UTZ4657" s="51"/>
      <c r="UUA4657" s="51"/>
      <c r="UUB4657" s="51"/>
      <c r="UUC4657" s="51"/>
      <c r="UUD4657" s="51"/>
      <c r="UUE4657" s="51"/>
      <c r="UUF4657" s="51"/>
      <c r="UUG4657" s="51"/>
      <c r="UUH4657" s="51"/>
      <c r="UUI4657" s="51"/>
      <c r="UUJ4657" s="51"/>
      <c r="UUK4657" s="51"/>
      <c r="UUL4657" s="51"/>
      <c r="UUM4657" s="51"/>
      <c r="UUN4657" s="51"/>
      <c r="UUO4657" s="51"/>
      <c r="UUP4657" s="51"/>
      <c r="UUQ4657" s="51"/>
      <c r="UUR4657" s="51"/>
      <c r="UUS4657" s="51"/>
      <c r="UUT4657" s="51"/>
      <c r="UUU4657" s="51"/>
      <c r="UUV4657" s="51"/>
      <c r="UUW4657" s="51"/>
      <c r="UUX4657" s="51"/>
      <c r="UUY4657" s="51"/>
      <c r="UUZ4657" s="51"/>
      <c r="UVA4657" s="51"/>
      <c r="UVB4657" s="51"/>
      <c r="UVC4657" s="51"/>
      <c r="UVD4657" s="51"/>
      <c r="UVE4657" s="51"/>
      <c r="UVF4657" s="51"/>
      <c r="UVG4657" s="51"/>
      <c r="UVH4657" s="51"/>
      <c r="UVI4657" s="51"/>
      <c r="UVJ4657" s="51"/>
      <c r="UVK4657" s="51"/>
      <c r="UVL4657" s="51"/>
      <c r="UVM4657" s="51"/>
      <c r="UVN4657" s="51"/>
      <c r="UVO4657" s="51"/>
      <c r="UVP4657" s="51"/>
      <c r="UVQ4657" s="51"/>
      <c r="UVR4657" s="51"/>
      <c r="UVS4657" s="51"/>
      <c r="UVT4657" s="51"/>
      <c r="UVU4657" s="51"/>
      <c r="UVV4657" s="51"/>
      <c r="UVW4657" s="51"/>
      <c r="UVX4657" s="51"/>
      <c r="UVY4657" s="51"/>
      <c r="UVZ4657" s="51"/>
      <c r="UWA4657" s="51"/>
      <c r="UWB4657" s="51"/>
      <c r="UWC4657" s="51"/>
      <c r="UWD4657" s="51"/>
      <c r="UWE4657" s="51"/>
      <c r="UWF4657" s="51"/>
      <c r="UWG4657" s="51"/>
      <c r="UWH4657" s="51"/>
      <c r="UWI4657" s="51"/>
      <c r="UWJ4657" s="51"/>
      <c r="UWK4657" s="51"/>
      <c r="UWL4657" s="51"/>
      <c r="UWM4657" s="51"/>
      <c r="UWN4657" s="51"/>
      <c r="UWO4657" s="51"/>
      <c r="UWP4657" s="51"/>
      <c r="UWQ4657" s="51"/>
      <c r="UWR4657" s="51"/>
      <c r="UWS4657" s="51"/>
      <c r="UWT4657" s="51"/>
      <c r="UWU4657" s="51"/>
      <c r="UWV4657" s="51"/>
      <c r="UWW4657" s="51"/>
      <c r="UWX4657" s="51"/>
      <c r="UWY4657" s="51"/>
      <c r="UWZ4657" s="51"/>
      <c r="UXA4657" s="51"/>
      <c r="UXB4657" s="51"/>
      <c r="UXC4657" s="51"/>
      <c r="UXD4657" s="51"/>
      <c r="UXE4657" s="51"/>
      <c r="UXF4657" s="51"/>
      <c r="UXG4657" s="51"/>
      <c r="UXH4657" s="51"/>
      <c r="UXI4657" s="51"/>
      <c r="UXJ4657" s="51"/>
      <c r="UXK4657" s="51"/>
      <c r="UXL4657" s="51"/>
      <c r="UXM4657" s="51"/>
      <c r="UXN4657" s="51"/>
      <c r="UXO4657" s="51"/>
      <c r="UXP4657" s="51"/>
      <c r="UXQ4657" s="51"/>
      <c r="UXR4657" s="51"/>
      <c r="UXS4657" s="51"/>
      <c r="UXT4657" s="51"/>
      <c r="UXU4657" s="51"/>
      <c r="UXV4657" s="51"/>
      <c r="UXW4657" s="51"/>
      <c r="UXX4657" s="51"/>
      <c r="UXY4657" s="51"/>
      <c r="UXZ4657" s="51"/>
      <c r="UYA4657" s="51"/>
      <c r="UYB4657" s="51"/>
      <c r="UYC4657" s="51"/>
      <c r="UYD4657" s="51"/>
      <c r="UYE4657" s="51"/>
      <c r="UYF4657" s="51"/>
      <c r="UYG4657" s="51"/>
      <c r="UYH4657" s="51"/>
      <c r="UYI4657" s="51"/>
      <c r="UYJ4657" s="51"/>
      <c r="UYK4657" s="51"/>
      <c r="UYL4657" s="51"/>
      <c r="UYM4657" s="51"/>
      <c r="UYN4657" s="51"/>
      <c r="UYO4657" s="51"/>
      <c r="UYP4657" s="51"/>
      <c r="UYQ4657" s="51"/>
      <c r="UYR4657" s="51"/>
      <c r="UYS4657" s="51"/>
      <c r="UYT4657" s="51"/>
      <c r="UYU4657" s="51"/>
      <c r="UYV4657" s="51"/>
      <c r="UYW4657" s="51"/>
      <c r="UYX4657" s="51"/>
      <c r="UYY4657" s="51"/>
      <c r="UYZ4657" s="51"/>
      <c r="UZA4657" s="51"/>
      <c r="UZB4657" s="51"/>
      <c r="UZC4657" s="51"/>
      <c r="UZD4657" s="51"/>
      <c r="UZE4657" s="51"/>
      <c r="UZF4657" s="51"/>
      <c r="UZG4657" s="51"/>
      <c r="UZH4657" s="51"/>
      <c r="UZI4657" s="51"/>
      <c r="UZJ4657" s="51"/>
      <c r="UZK4657" s="51"/>
      <c r="UZL4657" s="51"/>
      <c r="UZM4657" s="51"/>
      <c r="UZN4657" s="51"/>
      <c r="UZO4657" s="51"/>
      <c r="UZP4657" s="51"/>
      <c r="UZQ4657" s="51"/>
      <c r="UZR4657" s="51"/>
      <c r="UZS4657" s="51"/>
      <c r="UZT4657" s="51"/>
      <c r="UZU4657" s="51"/>
      <c r="UZV4657" s="51"/>
      <c r="UZW4657" s="51"/>
      <c r="UZX4657" s="51"/>
      <c r="UZY4657" s="51"/>
      <c r="UZZ4657" s="51"/>
      <c r="VAA4657" s="51"/>
      <c r="VAB4657" s="51"/>
      <c r="VAC4657" s="51"/>
      <c r="VAD4657" s="51"/>
      <c r="VAE4657" s="51"/>
      <c r="VAF4657" s="51"/>
      <c r="VAG4657" s="51"/>
      <c r="VAH4657" s="51"/>
      <c r="VAI4657" s="51"/>
      <c r="VAJ4657" s="51"/>
      <c r="VAK4657" s="51"/>
      <c r="VAL4657" s="51"/>
      <c r="VAM4657" s="51"/>
      <c r="VAN4657" s="51"/>
      <c r="VAO4657" s="51"/>
      <c r="VAP4657" s="51"/>
      <c r="VAQ4657" s="51"/>
      <c r="VAR4657" s="51"/>
      <c r="VAS4657" s="51"/>
      <c r="VAT4657" s="51"/>
      <c r="VAU4657" s="51"/>
      <c r="VAV4657" s="51"/>
      <c r="VAW4657" s="51"/>
      <c r="VAX4657" s="51"/>
      <c r="VAY4657" s="51"/>
      <c r="VAZ4657" s="51"/>
      <c r="VBA4657" s="51"/>
      <c r="VBB4657" s="51"/>
      <c r="VBC4657" s="51"/>
      <c r="VBD4657" s="51"/>
      <c r="VBE4657" s="51"/>
      <c r="VBF4657" s="51"/>
      <c r="VBG4657" s="51"/>
      <c r="VBH4657" s="51"/>
      <c r="VBI4657" s="51"/>
      <c r="VBJ4657" s="51"/>
      <c r="VBK4657" s="51"/>
      <c r="VBL4657" s="51"/>
      <c r="VBM4657" s="51"/>
      <c r="VBN4657" s="51"/>
      <c r="VBO4657" s="51"/>
      <c r="VBP4657" s="51"/>
      <c r="VBQ4657" s="51"/>
      <c r="VBR4657" s="51"/>
      <c r="VBS4657" s="51"/>
      <c r="VBT4657" s="51"/>
      <c r="VBU4657" s="51"/>
      <c r="VBV4657" s="51"/>
      <c r="VBW4657" s="51"/>
      <c r="VBX4657" s="51"/>
      <c r="VBY4657" s="51"/>
      <c r="VBZ4657" s="51"/>
      <c r="VCA4657" s="51"/>
      <c r="VCB4657" s="51"/>
      <c r="VCC4657" s="51"/>
      <c r="VCD4657" s="51"/>
      <c r="VCE4657" s="51"/>
      <c r="VCF4657" s="51"/>
      <c r="VCG4657" s="51"/>
      <c r="VCH4657" s="51"/>
      <c r="VCI4657" s="51"/>
      <c r="VCJ4657" s="51"/>
      <c r="VCK4657" s="51"/>
      <c r="VCL4657" s="51"/>
      <c r="VCM4657" s="51"/>
      <c r="VCN4657" s="51"/>
      <c r="VCO4657" s="51"/>
      <c r="VCP4657" s="51"/>
      <c r="VCQ4657" s="51"/>
      <c r="VCR4657" s="51"/>
      <c r="VCS4657" s="51"/>
      <c r="VCT4657" s="51"/>
      <c r="VCU4657" s="51"/>
      <c r="VCV4657" s="51"/>
      <c r="VCW4657" s="51"/>
      <c r="VCX4657" s="51"/>
      <c r="VCY4657" s="51"/>
      <c r="VCZ4657" s="51"/>
      <c r="VDA4657" s="51"/>
      <c r="VDB4657" s="51"/>
      <c r="VDC4657" s="51"/>
      <c r="VDD4657" s="51"/>
      <c r="VDE4657" s="51"/>
      <c r="VDF4657" s="51"/>
      <c r="VDG4657" s="51"/>
      <c r="VDH4657" s="51"/>
      <c r="VDI4657" s="51"/>
      <c r="VDJ4657" s="51"/>
      <c r="VDK4657" s="51"/>
      <c r="VDL4657" s="51"/>
      <c r="VDM4657" s="51"/>
      <c r="VDN4657" s="51"/>
      <c r="VDO4657" s="51"/>
      <c r="VDP4657" s="51"/>
      <c r="VDQ4657" s="51"/>
      <c r="VDR4657" s="51"/>
      <c r="VDS4657" s="51"/>
      <c r="VDT4657" s="51"/>
      <c r="VDU4657" s="51"/>
      <c r="VDV4657" s="51"/>
      <c r="VDW4657" s="51"/>
      <c r="VDX4657" s="51"/>
      <c r="VDY4657" s="51"/>
      <c r="VDZ4657" s="51"/>
      <c r="VEA4657" s="51"/>
      <c r="VEB4657" s="51"/>
      <c r="VEC4657" s="51"/>
      <c r="VED4657" s="51"/>
      <c r="VEE4657" s="51"/>
      <c r="VEF4657" s="51"/>
      <c r="VEG4657" s="51"/>
      <c r="VEH4657" s="51"/>
      <c r="VEI4657" s="51"/>
      <c r="VEJ4657" s="51"/>
      <c r="VEK4657" s="51"/>
      <c r="VEL4657" s="51"/>
      <c r="VEM4657" s="51"/>
      <c r="VEN4657" s="51"/>
      <c r="VEO4657" s="51"/>
      <c r="VEP4657" s="51"/>
      <c r="VEQ4657" s="51"/>
      <c r="VER4657" s="51"/>
      <c r="VES4657" s="51"/>
      <c r="VET4657" s="51"/>
      <c r="VEU4657" s="51"/>
      <c r="VEV4657" s="51"/>
      <c r="VEW4657" s="51"/>
      <c r="VEX4657" s="51"/>
      <c r="VEY4657" s="51"/>
      <c r="VEZ4657" s="51"/>
      <c r="VFA4657" s="51"/>
      <c r="VFB4657" s="51"/>
      <c r="VFC4657" s="51"/>
      <c r="VFD4657" s="51"/>
      <c r="VFE4657" s="51"/>
      <c r="VFF4657" s="51"/>
      <c r="VFG4657" s="51"/>
      <c r="VFH4657" s="51"/>
      <c r="VFI4657" s="51"/>
      <c r="VFJ4657" s="51"/>
      <c r="VFK4657" s="51"/>
      <c r="VFL4657" s="51"/>
      <c r="VFM4657" s="51"/>
      <c r="VFN4657" s="51"/>
      <c r="VFO4657" s="51"/>
      <c r="VFP4657" s="51"/>
      <c r="VFQ4657" s="51"/>
      <c r="VFR4657" s="51"/>
      <c r="VFS4657" s="51"/>
      <c r="VFT4657" s="51"/>
      <c r="VFU4657" s="51"/>
      <c r="VFV4657" s="51"/>
      <c r="VFW4657" s="51"/>
      <c r="VFX4657" s="51"/>
      <c r="VFY4657" s="51"/>
      <c r="VFZ4657" s="51"/>
      <c r="VGA4657" s="51"/>
      <c r="VGB4657" s="51"/>
      <c r="VGC4657" s="51"/>
      <c r="VGD4657" s="51"/>
      <c r="VGE4657" s="51"/>
      <c r="VGF4657" s="51"/>
      <c r="VGG4657" s="51"/>
      <c r="VGH4657" s="51"/>
      <c r="VGI4657" s="51"/>
      <c r="VGJ4657" s="51"/>
      <c r="VGK4657" s="51"/>
      <c r="VGL4657" s="51"/>
      <c r="VGM4657" s="51"/>
      <c r="VGN4657" s="51"/>
      <c r="VGO4657" s="51"/>
      <c r="VGP4657" s="51"/>
      <c r="VGQ4657" s="51"/>
      <c r="VGR4657" s="51"/>
      <c r="VGS4657" s="51"/>
      <c r="VGT4657" s="51"/>
      <c r="VGU4657" s="51"/>
      <c r="VGV4657" s="51"/>
      <c r="VGW4657" s="51"/>
      <c r="VGX4657" s="51"/>
      <c r="VGY4657" s="51"/>
      <c r="VGZ4657" s="51"/>
      <c r="VHA4657" s="51"/>
      <c r="VHB4657" s="51"/>
      <c r="VHC4657" s="51"/>
      <c r="VHD4657" s="51"/>
      <c r="VHE4657" s="51"/>
      <c r="VHF4657" s="51"/>
      <c r="VHG4657" s="51"/>
      <c r="VHH4657" s="51"/>
      <c r="VHI4657" s="51"/>
      <c r="VHJ4657" s="51"/>
      <c r="VHK4657" s="51"/>
      <c r="VHL4657" s="51"/>
      <c r="VHM4657" s="51"/>
      <c r="VHN4657" s="51"/>
      <c r="VHO4657" s="51"/>
      <c r="VHP4657" s="51"/>
      <c r="VHQ4657" s="51"/>
      <c r="VHR4657" s="51"/>
      <c r="VHS4657" s="51"/>
      <c r="VHT4657" s="51"/>
      <c r="VHU4657" s="51"/>
      <c r="VHV4657" s="51"/>
      <c r="VHW4657" s="51"/>
      <c r="VHX4657" s="51"/>
      <c r="VHY4657" s="51"/>
      <c r="VHZ4657" s="51"/>
      <c r="VIA4657" s="51"/>
      <c r="VIB4657" s="51"/>
      <c r="VIC4657" s="51"/>
      <c r="VID4657" s="51"/>
      <c r="VIE4657" s="51"/>
      <c r="VIF4657" s="51"/>
      <c r="VIG4657" s="51"/>
      <c r="VIH4657" s="51"/>
      <c r="VII4657" s="51"/>
      <c r="VIJ4657" s="51"/>
      <c r="VIK4657" s="51"/>
      <c r="VIL4657" s="51"/>
      <c r="VIM4657" s="51"/>
      <c r="VIN4657" s="51"/>
      <c r="VIO4657" s="51"/>
      <c r="VIP4657" s="51"/>
      <c r="VIQ4657" s="51"/>
      <c r="VIR4657" s="51"/>
      <c r="VIS4657" s="51"/>
      <c r="VIT4657" s="51"/>
      <c r="VIU4657" s="51"/>
      <c r="VIV4657" s="51"/>
      <c r="VIW4657" s="51"/>
      <c r="VIX4657" s="51"/>
      <c r="VIY4657" s="51"/>
      <c r="VIZ4657" s="51"/>
      <c r="VJA4657" s="51"/>
      <c r="VJB4657" s="51"/>
      <c r="VJC4657" s="51"/>
      <c r="VJD4657" s="51"/>
      <c r="VJE4657" s="51"/>
      <c r="VJF4657" s="51"/>
      <c r="VJG4657" s="51"/>
      <c r="VJH4657" s="51"/>
      <c r="VJI4657" s="51"/>
      <c r="VJJ4657" s="51"/>
      <c r="VJK4657" s="51"/>
      <c r="VJL4657" s="51"/>
      <c r="VJM4657" s="51"/>
      <c r="VJN4657" s="51"/>
      <c r="VJO4657" s="51"/>
      <c r="VJP4657" s="51"/>
      <c r="VJQ4657" s="51"/>
      <c r="VJR4657" s="51"/>
      <c r="VJS4657" s="51"/>
      <c r="VJT4657" s="51"/>
      <c r="VJU4657" s="51"/>
      <c r="VJV4657" s="51"/>
      <c r="VJW4657" s="51"/>
      <c r="VJX4657" s="51"/>
      <c r="VJY4657" s="51"/>
      <c r="VJZ4657" s="51"/>
      <c r="VKA4657" s="51"/>
      <c r="VKB4657" s="51"/>
      <c r="VKC4657" s="51"/>
      <c r="VKD4657" s="51"/>
      <c r="VKE4657" s="51"/>
      <c r="VKF4657" s="51"/>
      <c r="VKG4657" s="51"/>
      <c r="VKH4657" s="51"/>
      <c r="VKI4657" s="51"/>
      <c r="VKJ4657" s="51"/>
      <c r="VKK4657" s="51"/>
      <c r="VKL4657" s="51"/>
      <c r="VKM4657" s="51"/>
      <c r="VKN4657" s="51"/>
      <c r="VKO4657" s="51"/>
      <c r="VKP4657" s="51"/>
      <c r="VKQ4657" s="51"/>
      <c r="VKR4657" s="51"/>
      <c r="VKS4657" s="51"/>
      <c r="VKT4657" s="51"/>
      <c r="VKU4657" s="51"/>
      <c r="VKV4657" s="51"/>
      <c r="VKW4657" s="51"/>
      <c r="VKX4657" s="51"/>
      <c r="VKY4657" s="51"/>
      <c r="VKZ4657" s="51"/>
      <c r="VLA4657" s="51"/>
      <c r="VLB4657" s="51"/>
      <c r="VLC4657" s="51"/>
      <c r="VLD4657" s="51"/>
      <c r="VLE4657" s="51"/>
      <c r="VLF4657" s="51"/>
      <c r="VLG4657" s="51"/>
      <c r="VLH4657" s="51"/>
      <c r="VLI4657" s="51"/>
      <c r="VLJ4657" s="51"/>
      <c r="VLK4657" s="51"/>
      <c r="VLL4657" s="51"/>
      <c r="VLM4657" s="51"/>
      <c r="VLN4657" s="51"/>
      <c r="VLO4657" s="51"/>
      <c r="VLP4657" s="51"/>
      <c r="VLQ4657" s="51"/>
      <c r="VLR4657" s="51"/>
      <c r="VLS4657" s="51"/>
      <c r="VLT4657" s="51"/>
      <c r="VLU4657" s="51"/>
      <c r="VLV4657" s="51"/>
      <c r="VLW4657" s="51"/>
      <c r="VLX4657" s="51"/>
      <c r="VLY4657" s="51"/>
      <c r="VLZ4657" s="51"/>
      <c r="VMA4657" s="51"/>
      <c r="VMB4657" s="51"/>
      <c r="VMC4657" s="51"/>
      <c r="VMD4657" s="51"/>
      <c r="VME4657" s="51"/>
      <c r="VMF4657" s="51"/>
      <c r="VMG4657" s="51"/>
      <c r="VMH4657" s="51"/>
      <c r="VMI4657" s="51"/>
      <c r="VMJ4657" s="51"/>
      <c r="VMK4657" s="51"/>
      <c r="VML4657" s="51"/>
      <c r="VMM4657" s="51"/>
      <c r="VMN4657" s="51"/>
      <c r="VMO4657" s="51"/>
      <c r="VMP4657" s="51"/>
      <c r="VMQ4657" s="51"/>
      <c r="VMR4657" s="51"/>
      <c r="VMS4657" s="51"/>
      <c r="VMT4657" s="51"/>
      <c r="VMU4657" s="51"/>
      <c r="VMV4657" s="51"/>
      <c r="VMW4657" s="51"/>
      <c r="VMX4657" s="51"/>
      <c r="VMY4657" s="51"/>
      <c r="VMZ4657" s="51"/>
      <c r="VNA4657" s="51"/>
      <c r="VNB4657" s="51"/>
      <c r="VNC4657" s="51"/>
      <c r="VND4657" s="51"/>
      <c r="VNE4657" s="51"/>
      <c r="VNF4657" s="51"/>
      <c r="VNG4657" s="51"/>
      <c r="VNH4657" s="51"/>
      <c r="VNI4657" s="51"/>
      <c r="VNJ4657" s="51"/>
      <c r="VNK4657" s="51"/>
      <c r="VNL4657" s="51"/>
      <c r="VNM4657" s="51"/>
      <c r="VNN4657" s="51"/>
      <c r="VNO4657" s="51"/>
      <c r="VNP4657" s="51"/>
      <c r="VNQ4657" s="51"/>
      <c r="VNR4657" s="51"/>
      <c r="VNS4657" s="51"/>
      <c r="VNT4657" s="51"/>
      <c r="VNU4657" s="51"/>
      <c r="VNV4657" s="51"/>
      <c r="VNW4657" s="51"/>
      <c r="VNX4657" s="51"/>
      <c r="VNY4657" s="51"/>
      <c r="VNZ4657" s="51"/>
      <c r="VOA4657" s="51"/>
      <c r="VOB4657" s="51"/>
      <c r="VOC4657" s="51"/>
      <c r="VOD4657" s="51"/>
      <c r="VOE4657" s="51"/>
      <c r="VOF4657" s="51"/>
      <c r="VOG4657" s="51"/>
      <c r="VOH4657" s="51"/>
      <c r="VOI4657" s="51"/>
      <c r="VOJ4657" s="51"/>
      <c r="VOK4657" s="51"/>
      <c r="VOL4657" s="51"/>
      <c r="VOM4657" s="51"/>
      <c r="VON4657" s="51"/>
      <c r="VOO4657" s="51"/>
      <c r="VOP4657" s="51"/>
      <c r="VOQ4657" s="51"/>
      <c r="VOR4657" s="51"/>
      <c r="VOS4657" s="51"/>
      <c r="VOT4657" s="51"/>
      <c r="VOU4657" s="51"/>
      <c r="VOV4657" s="51"/>
      <c r="VOW4657" s="51"/>
      <c r="VOX4657" s="51"/>
      <c r="VOY4657" s="51"/>
      <c r="VOZ4657" s="51"/>
      <c r="VPA4657" s="51"/>
      <c r="VPB4657" s="51"/>
      <c r="VPC4657" s="51"/>
      <c r="VPD4657" s="51"/>
      <c r="VPE4657" s="51"/>
      <c r="VPF4657" s="51"/>
      <c r="VPG4657" s="51"/>
      <c r="VPH4657" s="51"/>
      <c r="VPI4657" s="51"/>
      <c r="VPJ4657" s="51"/>
      <c r="VPK4657" s="51"/>
      <c r="VPL4657" s="51"/>
      <c r="VPM4657" s="51"/>
      <c r="VPN4657" s="51"/>
      <c r="VPO4657" s="51"/>
      <c r="VPP4657" s="51"/>
      <c r="VPQ4657" s="51"/>
      <c r="VPR4657" s="51"/>
      <c r="VPS4657" s="51"/>
      <c r="VPT4657" s="51"/>
      <c r="VPU4657" s="51"/>
      <c r="VPV4657" s="51"/>
      <c r="VPW4657" s="51"/>
      <c r="VPX4657" s="51"/>
      <c r="VPY4657" s="51"/>
      <c r="VPZ4657" s="51"/>
      <c r="VQA4657" s="51"/>
      <c r="VQB4657" s="51"/>
      <c r="VQC4657" s="51"/>
      <c r="VQD4657" s="51"/>
      <c r="VQE4657" s="51"/>
      <c r="VQF4657" s="51"/>
      <c r="VQG4657" s="51"/>
      <c r="VQH4657" s="51"/>
      <c r="VQI4657" s="51"/>
      <c r="VQJ4657" s="51"/>
      <c r="VQK4657" s="51"/>
      <c r="VQL4657" s="51"/>
      <c r="VQM4657" s="51"/>
      <c r="VQN4657" s="51"/>
      <c r="VQO4657" s="51"/>
      <c r="VQP4657" s="51"/>
      <c r="VQQ4657" s="51"/>
      <c r="VQR4657" s="51"/>
      <c r="VQS4657" s="51"/>
      <c r="VQT4657" s="51"/>
      <c r="VQU4657" s="51"/>
      <c r="VQV4657" s="51"/>
      <c r="VQW4657" s="51"/>
      <c r="VQX4657" s="51"/>
      <c r="VQY4657" s="51"/>
      <c r="VQZ4657" s="51"/>
      <c r="VRA4657" s="51"/>
      <c r="VRB4657" s="51"/>
      <c r="VRC4657" s="51"/>
      <c r="VRD4657" s="51"/>
      <c r="VRE4657" s="51"/>
      <c r="VRF4657" s="51"/>
      <c r="VRG4657" s="51"/>
      <c r="VRH4657" s="51"/>
      <c r="VRI4657" s="51"/>
      <c r="VRJ4657" s="51"/>
      <c r="VRK4657" s="51"/>
      <c r="VRL4657" s="51"/>
      <c r="VRM4657" s="51"/>
      <c r="VRN4657" s="51"/>
      <c r="VRO4657" s="51"/>
      <c r="VRP4657" s="51"/>
      <c r="VRQ4657" s="51"/>
      <c r="VRR4657" s="51"/>
      <c r="VRS4657" s="51"/>
      <c r="VRT4657" s="51"/>
      <c r="VRU4657" s="51"/>
      <c r="VRV4657" s="51"/>
      <c r="VRW4657" s="51"/>
      <c r="VRX4657" s="51"/>
      <c r="VRY4657" s="51"/>
      <c r="VRZ4657" s="51"/>
      <c r="VSA4657" s="51"/>
      <c r="VSB4657" s="51"/>
      <c r="VSC4657" s="51"/>
      <c r="VSD4657" s="51"/>
      <c r="VSE4657" s="51"/>
      <c r="VSF4657" s="51"/>
      <c r="VSG4657" s="51"/>
      <c r="VSH4657" s="51"/>
      <c r="VSI4657" s="51"/>
      <c r="VSJ4657" s="51"/>
      <c r="VSK4657" s="51"/>
      <c r="VSL4657" s="51"/>
      <c r="VSM4657" s="51"/>
      <c r="VSN4657" s="51"/>
      <c r="VSO4657" s="51"/>
      <c r="VSP4657" s="51"/>
      <c r="VSQ4657" s="51"/>
      <c r="VSR4657" s="51"/>
      <c r="VSS4657" s="51"/>
      <c r="VST4657" s="51"/>
      <c r="VSU4657" s="51"/>
      <c r="VSV4657" s="51"/>
      <c r="VSW4657" s="51"/>
      <c r="VSX4657" s="51"/>
      <c r="VSY4657" s="51"/>
      <c r="VSZ4657" s="51"/>
      <c r="VTA4657" s="51"/>
      <c r="VTB4657" s="51"/>
      <c r="VTC4657" s="51"/>
      <c r="VTD4657" s="51"/>
      <c r="VTE4657" s="51"/>
      <c r="VTF4657" s="51"/>
      <c r="VTG4657" s="51"/>
      <c r="VTH4657" s="51"/>
      <c r="VTI4657" s="51"/>
      <c r="VTJ4657" s="51"/>
      <c r="VTK4657" s="51"/>
      <c r="VTL4657" s="51"/>
      <c r="VTM4657" s="51"/>
      <c r="VTN4657" s="51"/>
      <c r="VTO4657" s="51"/>
      <c r="VTP4657" s="51"/>
      <c r="VTQ4657" s="51"/>
      <c r="VTR4657" s="51"/>
      <c r="VTS4657" s="51"/>
      <c r="VTT4657" s="51"/>
      <c r="VTU4657" s="51"/>
      <c r="VTV4657" s="51"/>
      <c r="VTW4657" s="51"/>
      <c r="VTX4657" s="51"/>
      <c r="VTY4657" s="51"/>
      <c r="VTZ4657" s="51"/>
      <c r="VUA4657" s="51"/>
      <c r="VUB4657" s="51"/>
      <c r="VUC4657" s="51"/>
      <c r="VUD4657" s="51"/>
      <c r="VUE4657" s="51"/>
      <c r="VUF4657" s="51"/>
      <c r="VUG4657" s="51"/>
      <c r="VUH4657" s="51"/>
      <c r="VUI4657" s="51"/>
      <c r="VUJ4657" s="51"/>
      <c r="VUK4657" s="51"/>
      <c r="VUL4657" s="51"/>
      <c r="VUM4657" s="51"/>
      <c r="VUN4657" s="51"/>
      <c r="VUO4657" s="51"/>
      <c r="VUP4657" s="51"/>
      <c r="VUQ4657" s="51"/>
      <c r="VUR4657" s="51"/>
      <c r="VUS4657" s="51"/>
      <c r="VUT4657" s="51"/>
      <c r="VUU4657" s="51"/>
      <c r="VUV4657" s="51"/>
      <c r="VUW4657" s="51"/>
      <c r="VUX4657" s="51"/>
      <c r="VUY4657" s="51"/>
      <c r="VUZ4657" s="51"/>
      <c r="VVA4657" s="51"/>
      <c r="VVB4657" s="51"/>
      <c r="VVC4657" s="51"/>
      <c r="VVD4657" s="51"/>
      <c r="VVE4657" s="51"/>
      <c r="VVF4657" s="51"/>
      <c r="VVG4657" s="51"/>
      <c r="VVH4657" s="51"/>
      <c r="VVI4657" s="51"/>
      <c r="VVJ4657" s="51"/>
      <c r="VVK4657" s="51"/>
      <c r="VVL4657" s="51"/>
      <c r="VVM4657" s="51"/>
      <c r="VVN4657" s="51"/>
      <c r="VVO4657" s="51"/>
      <c r="VVP4657" s="51"/>
      <c r="VVQ4657" s="51"/>
      <c r="VVR4657" s="51"/>
      <c r="VVS4657" s="51"/>
      <c r="VVT4657" s="51"/>
      <c r="VVU4657" s="51"/>
      <c r="VVV4657" s="51"/>
      <c r="VVW4657" s="51"/>
      <c r="VVX4657" s="51"/>
      <c r="VVY4657" s="51"/>
      <c r="VVZ4657" s="51"/>
      <c r="VWA4657" s="51"/>
      <c r="VWB4657" s="51"/>
      <c r="VWC4657" s="51"/>
      <c r="VWD4657" s="51"/>
      <c r="VWE4657" s="51"/>
      <c r="VWF4657" s="51"/>
      <c r="VWG4657" s="51"/>
      <c r="VWH4657" s="51"/>
      <c r="VWI4657" s="51"/>
      <c r="VWJ4657" s="51"/>
      <c r="VWK4657" s="51"/>
      <c r="VWL4657" s="51"/>
      <c r="VWM4657" s="51"/>
      <c r="VWN4657" s="51"/>
      <c r="VWO4657" s="51"/>
      <c r="VWP4657" s="51"/>
      <c r="VWQ4657" s="51"/>
      <c r="VWR4657" s="51"/>
      <c r="VWS4657" s="51"/>
      <c r="VWT4657" s="51"/>
      <c r="VWU4657" s="51"/>
      <c r="VWV4657" s="51"/>
      <c r="VWW4657" s="51"/>
      <c r="VWX4657" s="51"/>
      <c r="VWY4657" s="51"/>
      <c r="VWZ4657" s="51"/>
      <c r="VXA4657" s="51"/>
      <c r="VXB4657" s="51"/>
      <c r="VXC4657" s="51"/>
      <c r="VXD4657" s="51"/>
      <c r="VXE4657" s="51"/>
      <c r="VXF4657" s="51"/>
      <c r="VXG4657" s="51"/>
      <c r="VXH4657" s="51"/>
      <c r="VXI4657" s="51"/>
      <c r="VXJ4657" s="51"/>
      <c r="VXK4657" s="51"/>
      <c r="VXL4657" s="51"/>
      <c r="VXM4657" s="51"/>
      <c r="VXN4657" s="51"/>
      <c r="VXO4657" s="51"/>
      <c r="VXP4657" s="51"/>
      <c r="VXQ4657" s="51"/>
      <c r="VXR4657" s="51"/>
      <c r="VXS4657" s="51"/>
      <c r="VXT4657" s="51"/>
      <c r="VXU4657" s="51"/>
      <c r="VXV4657" s="51"/>
      <c r="VXW4657" s="51"/>
      <c r="VXX4657" s="51"/>
      <c r="VXY4657" s="51"/>
      <c r="VXZ4657" s="51"/>
      <c r="VYA4657" s="51"/>
      <c r="VYB4657" s="51"/>
      <c r="VYC4657" s="51"/>
      <c r="VYD4657" s="51"/>
      <c r="VYE4657" s="51"/>
      <c r="VYF4657" s="51"/>
      <c r="VYG4657" s="51"/>
      <c r="VYH4657" s="51"/>
      <c r="VYI4657" s="51"/>
      <c r="VYJ4657" s="51"/>
      <c r="VYK4657" s="51"/>
      <c r="VYL4657" s="51"/>
      <c r="VYM4657" s="51"/>
      <c r="VYN4657" s="51"/>
      <c r="VYO4657" s="51"/>
      <c r="VYP4657" s="51"/>
      <c r="VYQ4657" s="51"/>
      <c r="VYR4657" s="51"/>
      <c r="VYS4657" s="51"/>
      <c r="VYT4657" s="51"/>
      <c r="VYU4657" s="51"/>
      <c r="VYV4657" s="51"/>
      <c r="VYW4657" s="51"/>
      <c r="VYX4657" s="51"/>
      <c r="VYY4657" s="51"/>
      <c r="VYZ4657" s="51"/>
      <c r="VZA4657" s="51"/>
      <c r="VZB4657" s="51"/>
      <c r="VZC4657" s="51"/>
      <c r="VZD4657" s="51"/>
      <c r="VZE4657" s="51"/>
      <c r="VZF4657" s="51"/>
      <c r="VZG4657" s="51"/>
      <c r="VZH4657" s="51"/>
      <c r="VZI4657" s="51"/>
      <c r="VZJ4657" s="51"/>
      <c r="VZK4657" s="51"/>
      <c r="VZL4657" s="51"/>
      <c r="VZM4657" s="51"/>
      <c r="VZN4657" s="51"/>
      <c r="VZO4657" s="51"/>
      <c r="VZP4657" s="51"/>
      <c r="VZQ4657" s="51"/>
      <c r="VZR4657" s="51"/>
      <c r="VZS4657" s="51"/>
      <c r="VZT4657" s="51"/>
      <c r="VZU4657" s="51"/>
      <c r="VZV4657" s="51"/>
      <c r="VZW4657" s="51"/>
      <c r="VZX4657" s="51"/>
      <c r="VZY4657" s="51"/>
      <c r="VZZ4657" s="51"/>
      <c r="WAA4657" s="51"/>
      <c r="WAB4657" s="51"/>
      <c r="WAC4657" s="51"/>
      <c r="WAD4657" s="51"/>
      <c r="WAE4657" s="51"/>
      <c r="WAF4657" s="51"/>
      <c r="WAG4657" s="51"/>
      <c r="WAH4657" s="51"/>
      <c r="WAI4657" s="51"/>
      <c r="WAJ4657" s="51"/>
      <c r="WAK4657" s="51"/>
      <c r="WAL4657" s="51"/>
      <c r="WAM4657" s="51"/>
      <c r="WAN4657" s="51"/>
      <c r="WAO4657" s="51"/>
      <c r="WAP4657" s="51"/>
      <c r="WAQ4657" s="51"/>
      <c r="WAR4657" s="51"/>
      <c r="WAS4657" s="51"/>
      <c r="WAT4657" s="51"/>
      <c r="WAU4657" s="51"/>
      <c r="WAV4657" s="51"/>
      <c r="WAW4657" s="51"/>
      <c r="WAX4657" s="51"/>
      <c r="WAY4657" s="51"/>
      <c r="WAZ4657" s="51"/>
      <c r="WBA4657" s="51"/>
      <c r="WBB4657" s="51"/>
      <c r="WBC4657" s="51"/>
      <c r="WBD4657" s="51"/>
      <c r="WBE4657" s="51"/>
      <c r="WBF4657" s="51"/>
      <c r="WBG4657" s="51"/>
      <c r="WBH4657" s="51"/>
      <c r="WBI4657" s="51"/>
      <c r="WBJ4657" s="51"/>
      <c r="WBK4657" s="51"/>
      <c r="WBL4657" s="51"/>
      <c r="WBM4657" s="51"/>
      <c r="WBN4657" s="51"/>
      <c r="WBO4657" s="51"/>
      <c r="WBP4657" s="51"/>
      <c r="WBQ4657" s="51"/>
      <c r="WBR4657" s="51"/>
      <c r="WBS4657" s="51"/>
      <c r="WBT4657" s="51"/>
      <c r="WBU4657" s="51"/>
      <c r="WBV4657" s="51"/>
      <c r="WBW4657" s="51"/>
      <c r="WBX4657" s="51"/>
      <c r="WBY4657" s="51"/>
      <c r="WBZ4657" s="51"/>
      <c r="WCA4657" s="51"/>
      <c r="WCB4657" s="51"/>
      <c r="WCC4657" s="51"/>
      <c r="WCD4657" s="51"/>
      <c r="WCE4657" s="51"/>
      <c r="WCF4657" s="51"/>
      <c r="WCG4657" s="51"/>
      <c r="WCH4657" s="51"/>
      <c r="WCI4657" s="51"/>
      <c r="WCJ4657" s="51"/>
      <c r="WCK4657" s="51"/>
      <c r="WCL4657" s="51"/>
      <c r="WCM4657" s="51"/>
      <c r="WCN4657" s="51"/>
      <c r="WCO4657" s="51"/>
      <c r="WCP4657" s="51"/>
      <c r="WCQ4657" s="51"/>
      <c r="WCR4657" s="51"/>
      <c r="WCS4657" s="51"/>
      <c r="WCT4657" s="51"/>
      <c r="WCU4657" s="51"/>
      <c r="WCV4657" s="51"/>
      <c r="WCW4657" s="51"/>
      <c r="WCX4657" s="51"/>
      <c r="WCY4657" s="51"/>
      <c r="WCZ4657" s="51"/>
      <c r="WDA4657" s="51"/>
      <c r="WDB4657" s="51"/>
      <c r="WDC4657" s="51"/>
      <c r="WDD4657" s="51"/>
      <c r="WDE4657" s="51"/>
      <c r="WDF4657" s="51"/>
      <c r="WDG4657" s="51"/>
      <c r="WDH4657" s="51"/>
      <c r="WDI4657" s="51"/>
      <c r="WDJ4657" s="51"/>
      <c r="WDK4657" s="51"/>
      <c r="WDL4657" s="51"/>
      <c r="WDM4657" s="51"/>
      <c r="WDN4657" s="51"/>
      <c r="WDO4657" s="51"/>
      <c r="WDP4657" s="51"/>
      <c r="WDQ4657" s="51"/>
      <c r="WDR4657" s="51"/>
      <c r="WDS4657" s="51"/>
      <c r="WDT4657" s="51"/>
      <c r="WDU4657" s="51"/>
      <c r="WDV4657" s="51"/>
      <c r="WDW4657" s="51"/>
      <c r="WDX4657" s="51"/>
      <c r="WDY4657" s="51"/>
      <c r="WDZ4657" s="51"/>
      <c r="WEA4657" s="51"/>
      <c r="WEB4657" s="51"/>
      <c r="WEC4657" s="51"/>
      <c r="WED4657" s="51"/>
      <c r="WEE4657" s="51"/>
      <c r="WEF4657" s="51"/>
      <c r="WEG4657" s="51"/>
      <c r="WEH4657" s="51"/>
      <c r="WEI4657" s="51"/>
      <c r="WEJ4657" s="51"/>
      <c r="WEK4657" s="51"/>
      <c r="WEL4657" s="51"/>
      <c r="WEM4657" s="51"/>
      <c r="WEN4657" s="51"/>
      <c r="WEO4657" s="51"/>
      <c r="WEP4657" s="51"/>
      <c r="WEQ4657" s="51"/>
      <c r="WER4657" s="51"/>
      <c r="WES4657" s="51"/>
      <c r="WET4657" s="51"/>
      <c r="WEU4657" s="51"/>
      <c r="WEV4657" s="51"/>
      <c r="WEW4657" s="51"/>
      <c r="WEX4657" s="51"/>
      <c r="WEY4657" s="51"/>
      <c r="WEZ4657" s="51"/>
      <c r="WFA4657" s="51"/>
      <c r="WFB4657" s="51"/>
      <c r="WFC4657" s="51"/>
      <c r="WFD4657" s="51"/>
      <c r="WFE4657" s="51"/>
      <c r="WFF4657" s="51"/>
      <c r="WFG4657" s="51"/>
      <c r="WFH4657" s="51"/>
      <c r="WFI4657" s="51"/>
      <c r="WFJ4657" s="51"/>
      <c r="WFK4657" s="51"/>
      <c r="WFL4657" s="51"/>
      <c r="WFM4657" s="51"/>
      <c r="WFN4657" s="51"/>
      <c r="WFO4657" s="51"/>
      <c r="WFP4657" s="51"/>
      <c r="WFQ4657" s="51"/>
      <c r="WFR4657" s="51"/>
      <c r="WFS4657" s="51"/>
      <c r="WFT4657" s="51"/>
      <c r="WFU4657" s="51"/>
      <c r="WFV4657" s="51"/>
      <c r="WFW4657" s="51"/>
      <c r="WFX4657" s="51"/>
      <c r="WFY4657" s="51"/>
      <c r="WFZ4657" s="51"/>
      <c r="WGA4657" s="51"/>
      <c r="WGB4657" s="51"/>
      <c r="WGC4657" s="51"/>
      <c r="WGD4657" s="51"/>
      <c r="WGE4657" s="51"/>
      <c r="WGF4657" s="51"/>
      <c r="WGG4657" s="51"/>
      <c r="WGH4657" s="51"/>
      <c r="WGI4657" s="51"/>
      <c r="WGJ4657" s="51"/>
      <c r="WGK4657" s="51"/>
      <c r="WGL4657" s="51"/>
      <c r="WGM4657" s="51"/>
      <c r="WGN4657" s="51"/>
      <c r="WGO4657" s="51"/>
      <c r="WGP4657" s="51"/>
      <c r="WGQ4657" s="51"/>
      <c r="WGR4657" s="51"/>
      <c r="WGS4657" s="51"/>
      <c r="WGT4657" s="51"/>
      <c r="WGU4657" s="51"/>
      <c r="WGV4657" s="51"/>
      <c r="WGW4657" s="51"/>
      <c r="WGX4657" s="51"/>
      <c r="WGY4657" s="51"/>
      <c r="WGZ4657" s="51"/>
      <c r="WHA4657" s="51"/>
      <c r="WHB4657" s="51"/>
      <c r="WHC4657" s="51"/>
      <c r="WHD4657" s="51"/>
      <c r="WHE4657" s="51"/>
      <c r="WHF4657" s="51"/>
      <c r="WHG4657" s="51"/>
      <c r="WHH4657" s="51"/>
      <c r="WHI4657" s="51"/>
      <c r="WHJ4657" s="51"/>
      <c r="WHK4657" s="51"/>
      <c r="WHL4657" s="51"/>
      <c r="WHM4657" s="51"/>
      <c r="WHN4657" s="51"/>
      <c r="WHO4657" s="51"/>
      <c r="WHP4657" s="51"/>
      <c r="WHQ4657" s="51"/>
      <c r="WHR4657" s="51"/>
      <c r="WHS4657" s="51"/>
      <c r="WHT4657" s="51"/>
      <c r="WHU4657" s="51"/>
      <c r="WHV4657" s="51"/>
      <c r="WHW4657" s="51"/>
      <c r="WHX4657" s="51"/>
      <c r="WHY4657" s="51"/>
      <c r="WHZ4657" s="51"/>
      <c r="WIA4657" s="51"/>
      <c r="WIB4657" s="51"/>
      <c r="WIC4657" s="51"/>
      <c r="WID4657" s="51"/>
      <c r="WIE4657" s="51"/>
      <c r="WIF4657" s="51"/>
      <c r="WIG4657" s="51"/>
      <c r="WIH4657" s="51"/>
      <c r="WII4657" s="51"/>
      <c r="WIJ4657" s="51"/>
      <c r="WIK4657" s="51"/>
      <c r="WIL4657" s="51"/>
      <c r="WIM4657" s="51"/>
      <c r="WIN4657" s="51"/>
      <c r="WIO4657" s="51"/>
      <c r="WIP4657" s="51"/>
      <c r="WIQ4657" s="51"/>
      <c r="WIR4657" s="51"/>
      <c r="WIS4657" s="51"/>
      <c r="WIT4657" s="51"/>
      <c r="WIU4657" s="51"/>
      <c r="WIV4657" s="51"/>
      <c r="WIW4657" s="51"/>
      <c r="WIX4657" s="51"/>
      <c r="WIY4657" s="51"/>
      <c r="WIZ4657" s="51"/>
      <c r="WJA4657" s="51"/>
      <c r="WJB4657" s="51"/>
      <c r="WJC4657" s="51"/>
      <c r="WJD4657" s="51"/>
      <c r="WJE4657" s="51"/>
      <c r="WJF4657" s="51"/>
      <c r="WJG4657" s="51"/>
      <c r="WJH4657" s="51"/>
      <c r="WJI4657" s="51"/>
      <c r="WJJ4657" s="51"/>
      <c r="WJK4657" s="51"/>
      <c r="WJL4657" s="51"/>
      <c r="WJM4657" s="51"/>
      <c r="WJN4657" s="51"/>
      <c r="WJO4657" s="51"/>
      <c r="WJP4657" s="51"/>
      <c r="WJQ4657" s="51"/>
      <c r="WJR4657" s="51"/>
      <c r="WJS4657" s="51"/>
      <c r="WJT4657" s="51"/>
      <c r="WJU4657" s="51"/>
      <c r="WJV4657" s="51"/>
      <c r="WJW4657" s="51"/>
      <c r="WJX4657" s="51"/>
      <c r="WJY4657" s="51"/>
      <c r="WJZ4657" s="51"/>
      <c r="WKA4657" s="51"/>
      <c r="WKB4657" s="51"/>
      <c r="WKC4657" s="51"/>
      <c r="WKD4657" s="51"/>
      <c r="WKE4657" s="51"/>
      <c r="WKF4657" s="51"/>
      <c r="WKG4657" s="51"/>
      <c r="WKH4657" s="51"/>
      <c r="WKI4657" s="51"/>
      <c r="WKJ4657" s="51"/>
      <c r="WKK4657" s="51"/>
      <c r="WKL4657" s="51"/>
      <c r="WKM4657" s="51"/>
      <c r="WKN4657" s="51"/>
      <c r="WKO4657" s="51"/>
      <c r="WKP4657" s="51"/>
      <c r="WKQ4657" s="51"/>
      <c r="WKR4657" s="51"/>
      <c r="WKS4657" s="51"/>
      <c r="WKT4657" s="51"/>
      <c r="WKU4657" s="51"/>
      <c r="WKV4657" s="51"/>
      <c r="WKW4657" s="51"/>
      <c r="WKX4657" s="51"/>
      <c r="WKY4657" s="51"/>
      <c r="WKZ4657" s="51"/>
      <c r="WLA4657" s="51"/>
      <c r="WLB4657" s="51"/>
      <c r="WLC4657" s="51"/>
      <c r="WLD4657" s="51"/>
      <c r="WLE4657" s="51"/>
      <c r="WLF4657" s="51"/>
      <c r="WLG4657" s="51"/>
      <c r="WLH4657" s="51"/>
      <c r="WLI4657" s="51"/>
      <c r="WLJ4657" s="51"/>
      <c r="WLK4657" s="51"/>
      <c r="WLL4657" s="51"/>
      <c r="WLM4657" s="51"/>
      <c r="WLN4657" s="51"/>
      <c r="WLO4657" s="51"/>
      <c r="WLP4657" s="51"/>
      <c r="WLQ4657" s="51"/>
      <c r="WLR4657" s="51"/>
      <c r="WLS4657" s="51"/>
      <c r="WLT4657" s="51"/>
      <c r="WLU4657" s="51"/>
      <c r="WLV4657" s="51"/>
      <c r="WLW4657" s="51"/>
      <c r="WLX4657" s="51"/>
      <c r="WLY4657" s="51"/>
      <c r="WLZ4657" s="51"/>
      <c r="WMA4657" s="51"/>
      <c r="WMB4657" s="51"/>
      <c r="WMC4657" s="51"/>
      <c r="WMD4657" s="51"/>
      <c r="WME4657" s="51"/>
      <c r="WMF4657" s="51"/>
      <c r="WMG4657" s="51"/>
      <c r="WMH4657" s="51"/>
      <c r="WMI4657" s="51"/>
      <c r="WMJ4657" s="51"/>
      <c r="WMK4657" s="51"/>
      <c r="WML4657" s="51"/>
      <c r="WMM4657" s="51"/>
      <c r="WMN4657" s="51"/>
      <c r="WMO4657" s="51"/>
      <c r="WMP4657" s="51"/>
      <c r="WMQ4657" s="51"/>
      <c r="WMR4657" s="51"/>
      <c r="WMS4657" s="51"/>
      <c r="WMT4657" s="51"/>
      <c r="WMU4657" s="51"/>
      <c r="WMV4657" s="51"/>
      <c r="WMW4657" s="51"/>
      <c r="WMX4657" s="51"/>
      <c r="WMY4657" s="51"/>
      <c r="WMZ4657" s="51"/>
      <c r="WNA4657" s="51"/>
      <c r="WNB4657" s="51"/>
      <c r="WNC4657" s="51"/>
      <c r="WND4657" s="51"/>
      <c r="WNE4657" s="51"/>
      <c r="WNF4657" s="51"/>
      <c r="WNG4657" s="51"/>
      <c r="WNH4657" s="51"/>
      <c r="WNI4657" s="51"/>
      <c r="WNJ4657" s="51"/>
      <c r="WNK4657" s="51"/>
      <c r="WNL4657" s="51"/>
      <c r="WNM4657" s="51"/>
      <c r="WNN4657" s="51"/>
      <c r="WNO4657" s="51"/>
      <c r="WNP4657" s="51"/>
      <c r="WNQ4657" s="51"/>
      <c r="WNR4657" s="51"/>
      <c r="WNS4657" s="51"/>
      <c r="WNT4657" s="51"/>
      <c r="WNU4657" s="51"/>
      <c r="WNV4657" s="51"/>
      <c r="WNW4657" s="51"/>
      <c r="WNX4657" s="51"/>
      <c r="WNY4657" s="51"/>
      <c r="WNZ4657" s="51"/>
      <c r="WOA4657" s="51"/>
      <c r="WOB4657" s="51"/>
      <c r="WOC4657" s="51"/>
      <c r="WOD4657" s="51"/>
      <c r="WOE4657" s="51"/>
      <c r="WOF4657" s="51"/>
      <c r="WOG4657" s="51"/>
      <c r="WOH4657" s="51"/>
      <c r="WOI4657" s="51"/>
      <c r="WOJ4657" s="51"/>
      <c r="WOK4657" s="51"/>
      <c r="WOL4657" s="51"/>
      <c r="WOM4657" s="51"/>
      <c r="WON4657" s="51"/>
      <c r="WOO4657" s="51"/>
      <c r="WOP4657" s="51"/>
      <c r="WOQ4657" s="51"/>
      <c r="WOR4657" s="51"/>
      <c r="WOS4657" s="51"/>
      <c r="WOT4657" s="51"/>
      <c r="WOU4657" s="51"/>
      <c r="WOV4657" s="51"/>
      <c r="WOW4657" s="51"/>
      <c r="WOX4657" s="51"/>
      <c r="WOY4657" s="51"/>
      <c r="WOZ4657" s="51"/>
      <c r="WPA4657" s="51"/>
      <c r="WPB4657" s="51"/>
      <c r="WPC4657" s="51"/>
      <c r="WPD4657" s="51"/>
      <c r="WPE4657" s="51"/>
      <c r="WPF4657" s="51"/>
      <c r="WPG4657" s="51"/>
      <c r="WPH4657" s="51"/>
      <c r="WPI4657" s="51"/>
      <c r="WPJ4657" s="51"/>
      <c r="WPK4657" s="51"/>
      <c r="WPL4657" s="51"/>
      <c r="WPM4657" s="51"/>
      <c r="WPN4657" s="51"/>
      <c r="WPO4657" s="51"/>
      <c r="WPP4657" s="51"/>
      <c r="WPQ4657" s="51"/>
      <c r="WPR4657" s="51"/>
      <c r="WPS4657" s="51"/>
      <c r="WPT4657" s="51"/>
      <c r="WPU4657" s="51"/>
      <c r="WPV4657" s="51"/>
      <c r="WPW4657" s="51"/>
      <c r="WPX4657" s="51"/>
      <c r="WPY4657" s="51"/>
      <c r="WPZ4657" s="51"/>
      <c r="WQA4657" s="51"/>
      <c r="WQB4657" s="51"/>
      <c r="WQC4657" s="51"/>
      <c r="WQD4657" s="51"/>
      <c r="WQE4657" s="51"/>
      <c r="WQF4657" s="51"/>
      <c r="WQG4657" s="51"/>
      <c r="WQH4657" s="51"/>
      <c r="WQI4657" s="51"/>
      <c r="WQJ4657" s="51"/>
      <c r="WQK4657" s="51"/>
      <c r="WQL4657" s="51"/>
      <c r="WQM4657" s="51"/>
      <c r="WQN4657" s="51"/>
      <c r="WQO4657" s="51"/>
      <c r="WQP4657" s="51"/>
      <c r="WQQ4657" s="51"/>
      <c r="WQR4657" s="51"/>
      <c r="WQS4657" s="51"/>
      <c r="WQT4657" s="51"/>
      <c r="WQU4657" s="51"/>
      <c r="WQV4657" s="51"/>
      <c r="WQW4657" s="51"/>
      <c r="WQX4657" s="51"/>
      <c r="WQY4657" s="51"/>
      <c r="WQZ4657" s="51"/>
      <c r="WRA4657" s="51"/>
      <c r="WRB4657" s="51"/>
      <c r="WRC4657" s="51"/>
      <c r="WRD4657" s="51"/>
      <c r="WRE4657" s="51"/>
      <c r="WRF4657" s="51"/>
      <c r="WRG4657" s="51"/>
      <c r="WRH4657" s="51"/>
      <c r="WRI4657" s="51"/>
      <c r="WRJ4657" s="51"/>
      <c r="WRK4657" s="51"/>
      <c r="WRL4657" s="51"/>
      <c r="WRM4657" s="51"/>
      <c r="WRN4657" s="51"/>
      <c r="WRO4657" s="51"/>
      <c r="WRP4657" s="51"/>
      <c r="WRQ4657" s="51"/>
      <c r="WRR4657" s="51"/>
      <c r="WRS4657" s="51"/>
      <c r="WRT4657" s="51"/>
      <c r="WRU4657" s="51"/>
      <c r="WRV4657" s="51"/>
      <c r="WRW4657" s="51"/>
      <c r="WRX4657" s="51"/>
      <c r="WRY4657" s="51"/>
      <c r="WRZ4657" s="51"/>
      <c r="WSA4657" s="51"/>
      <c r="WSB4657" s="51"/>
      <c r="WSC4657" s="51"/>
      <c r="WSD4657" s="51"/>
      <c r="WSE4657" s="51"/>
      <c r="WSF4657" s="51"/>
      <c r="WSG4657" s="51"/>
      <c r="WSH4657" s="51"/>
      <c r="WSI4657" s="51"/>
      <c r="WSJ4657" s="51"/>
      <c r="WSK4657" s="51"/>
      <c r="WSL4657" s="51"/>
      <c r="WSM4657" s="51"/>
      <c r="WSN4657" s="51"/>
      <c r="WSO4657" s="51"/>
      <c r="WSP4657" s="51"/>
      <c r="WSQ4657" s="51"/>
      <c r="WSR4657" s="51"/>
      <c r="WSS4657" s="51"/>
      <c r="WST4657" s="51"/>
      <c r="WSU4657" s="51"/>
      <c r="WSV4657" s="51"/>
      <c r="WSW4657" s="51"/>
      <c r="WSX4657" s="51"/>
      <c r="WSY4657" s="51"/>
      <c r="WSZ4657" s="51"/>
      <c r="WTA4657" s="51"/>
      <c r="WTB4657" s="51"/>
      <c r="WTC4657" s="51"/>
      <c r="WTD4657" s="51"/>
      <c r="WTE4657" s="51"/>
      <c r="WTF4657" s="51"/>
      <c r="WTG4657" s="51"/>
      <c r="WTH4657" s="51"/>
      <c r="WTI4657" s="51"/>
      <c r="WTJ4657" s="51"/>
      <c r="WTK4657" s="51"/>
      <c r="WTL4657" s="51"/>
      <c r="WTM4657" s="51"/>
      <c r="WTN4657" s="51"/>
      <c r="WTO4657" s="51"/>
      <c r="WTP4657" s="51"/>
      <c r="WTQ4657" s="51"/>
      <c r="WTR4657" s="51"/>
      <c r="WTS4657" s="51"/>
      <c r="WTT4657" s="51"/>
      <c r="WTU4657" s="51"/>
      <c r="WTV4657" s="51"/>
      <c r="WTW4657" s="51"/>
      <c r="WTX4657" s="51"/>
      <c r="WTY4657" s="51"/>
      <c r="WTZ4657" s="51"/>
      <c r="WUA4657" s="51"/>
      <c r="WUB4657" s="51"/>
      <c r="WUC4657" s="51"/>
      <c r="WUD4657" s="51"/>
      <c r="WUE4657" s="51"/>
      <c r="WUF4657" s="51"/>
      <c r="WUG4657" s="51"/>
      <c r="WUH4657" s="51"/>
      <c r="WUI4657" s="51"/>
      <c r="WUJ4657" s="51"/>
      <c r="WUK4657" s="51"/>
      <c r="WUL4657" s="51"/>
      <c r="WUM4657" s="51"/>
      <c r="WUN4657" s="51"/>
      <c r="WUO4657" s="51"/>
      <c r="WUP4657" s="51"/>
      <c r="WUQ4657" s="51"/>
      <c r="WUR4657" s="51"/>
      <c r="WUS4657" s="51"/>
      <c r="WUT4657" s="51"/>
      <c r="WUU4657" s="51"/>
      <c r="WUV4657" s="51"/>
      <c r="WUW4657" s="51"/>
      <c r="WUX4657" s="51"/>
      <c r="WUY4657" s="51"/>
      <c r="WUZ4657" s="51"/>
      <c r="WVA4657" s="51"/>
      <c r="WVB4657" s="51"/>
      <c r="WVC4657" s="51"/>
      <c r="WVD4657" s="51"/>
      <c r="WVE4657" s="51"/>
      <c r="WVF4657" s="51"/>
      <c r="WVG4657" s="51"/>
      <c r="WVH4657" s="51"/>
      <c r="WVI4657" s="51"/>
      <c r="WVJ4657" s="51"/>
      <c r="WVK4657" s="51"/>
      <c r="WVL4657" s="51"/>
      <c r="WVM4657" s="51"/>
      <c r="WVN4657" s="51"/>
      <c r="WVO4657" s="51"/>
      <c r="WVP4657" s="51"/>
      <c r="WVQ4657" s="51"/>
      <c r="WVR4657" s="51"/>
      <c r="WVS4657" s="51"/>
      <c r="WVT4657" s="51"/>
      <c r="WVU4657" s="51"/>
      <c r="WVV4657" s="51"/>
      <c r="WVW4657" s="51"/>
      <c r="WVX4657" s="51"/>
      <c r="WVY4657" s="51"/>
      <c r="WVZ4657" s="51"/>
      <c r="WWA4657" s="51"/>
      <c r="WWB4657" s="51"/>
      <c r="WWC4657" s="51"/>
      <c r="WWD4657" s="51"/>
      <c r="WWE4657" s="51"/>
      <c r="WWF4657" s="51"/>
      <c r="WWG4657" s="51"/>
      <c r="WWH4657" s="51"/>
      <c r="WWI4657" s="51"/>
      <c r="WWJ4657" s="51"/>
      <c r="WWK4657" s="51"/>
      <c r="WWL4657" s="51"/>
      <c r="WWM4657" s="51"/>
      <c r="WWN4657" s="51"/>
      <c r="WWO4657" s="51"/>
      <c r="WWP4657" s="51"/>
      <c r="WWQ4657" s="51"/>
      <c r="WWR4657" s="51"/>
      <c r="WWS4657" s="51"/>
      <c r="WWT4657" s="51"/>
      <c r="WWU4657" s="51"/>
      <c r="WWV4657" s="51"/>
      <c r="WWW4657" s="51"/>
      <c r="WWX4657" s="51"/>
      <c r="WWY4657" s="51"/>
      <c r="WWZ4657" s="51"/>
      <c r="WXA4657" s="51"/>
      <c r="WXB4657" s="51"/>
      <c r="WXC4657" s="51"/>
      <c r="WXD4657" s="51"/>
      <c r="WXE4657" s="51"/>
      <c r="WXF4657" s="51"/>
      <c r="WXG4657" s="51"/>
      <c r="WXH4657" s="51"/>
      <c r="WXI4657" s="51"/>
      <c r="WXJ4657" s="51"/>
      <c r="WXK4657" s="51"/>
      <c r="WXL4657" s="51"/>
      <c r="WXM4657" s="51"/>
      <c r="WXN4657" s="51"/>
      <c r="WXO4657" s="51"/>
      <c r="WXP4657" s="51"/>
      <c r="WXQ4657" s="51"/>
      <c r="WXR4657" s="51"/>
      <c r="WXS4657" s="51"/>
      <c r="WXT4657" s="51"/>
      <c r="WXU4657" s="51"/>
      <c r="WXV4657" s="51"/>
      <c r="WXW4657" s="51"/>
      <c r="WXX4657" s="51"/>
      <c r="WXY4657" s="51"/>
      <c r="WXZ4657" s="51"/>
      <c r="WYA4657" s="51"/>
      <c r="WYB4657" s="51"/>
      <c r="WYC4657" s="51"/>
      <c r="WYD4657" s="51"/>
      <c r="WYE4657" s="51"/>
      <c r="WYF4657" s="51"/>
      <c r="WYG4657" s="51"/>
      <c r="WYH4657" s="51"/>
      <c r="WYI4657" s="51"/>
      <c r="WYJ4657" s="51"/>
      <c r="WYK4657" s="51"/>
      <c r="WYL4657" s="51"/>
      <c r="WYM4657" s="51"/>
      <c r="WYN4657" s="51"/>
      <c r="WYO4657" s="51"/>
      <c r="WYP4657" s="51"/>
      <c r="WYQ4657" s="51"/>
      <c r="WYR4657" s="51"/>
      <c r="WYS4657" s="51"/>
      <c r="WYT4657" s="51"/>
      <c r="WYU4657" s="51"/>
      <c r="WYV4657" s="51"/>
      <c r="WYW4657" s="51"/>
      <c r="WYX4657" s="51"/>
      <c r="WYY4657" s="51"/>
      <c r="WYZ4657" s="51"/>
      <c r="WZA4657" s="51"/>
      <c r="WZB4657" s="51"/>
      <c r="WZC4657" s="51"/>
      <c r="WZD4657" s="51"/>
    </row>
    <row r="4658" spans="1:16228" ht="25.5" x14ac:dyDescent="0.25">
      <c r="A4658" s="571"/>
      <c r="B4658" s="571"/>
      <c r="C4658" s="543"/>
      <c r="D4658" s="78" t="s">
        <v>3945</v>
      </c>
      <c r="E4658" s="353">
        <v>2800</v>
      </c>
      <c r="F4658" s="352">
        <f t="shared" si="144"/>
        <v>1680</v>
      </c>
      <c r="G4658" s="352">
        <f t="shared" si="145"/>
        <v>1400</v>
      </c>
    </row>
    <row r="4659" spans="1:16228" x14ac:dyDescent="0.25">
      <c r="A4659" s="571"/>
      <c r="B4659" s="571"/>
      <c r="C4659" s="543"/>
      <c r="D4659" s="78" t="s">
        <v>3946</v>
      </c>
      <c r="E4659" s="353">
        <v>3800</v>
      </c>
      <c r="F4659" s="352">
        <f t="shared" si="144"/>
        <v>2280</v>
      </c>
      <c r="G4659" s="352">
        <f t="shared" si="145"/>
        <v>1900</v>
      </c>
    </row>
    <row r="4660" spans="1:16228" x14ac:dyDescent="0.25">
      <c r="A4660" s="572"/>
      <c r="B4660" s="572"/>
      <c r="C4660" s="544"/>
      <c r="D4660" s="78" t="s">
        <v>3947</v>
      </c>
      <c r="E4660" s="353">
        <v>3800</v>
      </c>
      <c r="F4660" s="352">
        <f t="shared" si="144"/>
        <v>2280</v>
      </c>
      <c r="G4660" s="352">
        <f t="shared" si="145"/>
        <v>1900</v>
      </c>
    </row>
    <row r="4661" spans="1:16228" x14ac:dyDescent="0.25">
      <c r="A4661" s="379" t="s">
        <v>94</v>
      </c>
      <c r="B4661" s="379" t="s">
        <v>94</v>
      </c>
      <c r="C4661" s="17"/>
      <c r="D4661" s="78" t="s">
        <v>3948</v>
      </c>
      <c r="E4661" s="353">
        <v>1000</v>
      </c>
      <c r="F4661" s="352">
        <f t="shared" si="144"/>
        <v>600</v>
      </c>
      <c r="G4661" s="352">
        <f t="shared" si="145"/>
        <v>500</v>
      </c>
    </row>
    <row r="4662" spans="1:16228" x14ac:dyDescent="0.25">
      <c r="A4662" s="17" t="s">
        <v>1724</v>
      </c>
      <c r="B4662" s="17" t="s">
        <v>1724</v>
      </c>
      <c r="C4662" s="17"/>
      <c r="D4662" s="75" t="s">
        <v>3949</v>
      </c>
      <c r="E4662" s="353">
        <v>1300</v>
      </c>
      <c r="F4662" s="352">
        <f t="shared" si="144"/>
        <v>780</v>
      </c>
      <c r="G4662" s="352">
        <f t="shared" si="145"/>
        <v>650</v>
      </c>
    </row>
    <row r="4663" spans="1:16228" x14ac:dyDescent="0.25">
      <c r="A4663" s="542" t="s">
        <v>1733</v>
      </c>
      <c r="B4663" s="542" t="s">
        <v>1733</v>
      </c>
      <c r="C4663" s="532"/>
      <c r="D4663" s="75" t="s">
        <v>2138</v>
      </c>
      <c r="E4663" s="353"/>
      <c r="F4663" s="352">
        <f t="shared" si="144"/>
        <v>0</v>
      </c>
      <c r="G4663" s="352">
        <f t="shared" si="145"/>
        <v>0</v>
      </c>
    </row>
    <row r="4664" spans="1:16228" x14ac:dyDescent="0.25">
      <c r="A4664" s="543"/>
      <c r="B4664" s="543"/>
      <c r="C4664" s="651"/>
      <c r="D4664" s="78" t="s">
        <v>2159</v>
      </c>
      <c r="E4664" s="353">
        <v>560</v>
      </c>
      <c r="F4664" s="352">
        <f t="shared" si="144"/>
        <v>336</v>
      </c>
      <c r="G4664" s="352">
        <f t="shared" si="145"/>
        <v>280</v>
      </c>
    </row>
    <row r="4665" spans="1:16228" x14ac:dyDescent="0.25">
      <c r="A4665" s="543"/>
      <c r="B4665" s="543"/>
      <c r="C4665" s="651"/>
      <c r="D4665" s="78" t="s">
        <v>2160</v>
      </c>
      <c r="E4665" s="353">
        <v>430</v>
      </c>
      <c r="F4665" s="352">
        <f t="shared" si="144"/>
        <v>258</v>
      </c>
      <c r="G4665" s="352">
        <f t="shared" si="145"/>
        <v>215</v>
      </c>
    </row>
    <row r="4666" spans="1:16228" x14ac:dyDescent="0.25">
      <c r="A4666" s="544"/>
      <c r="B4666" s="544"/>
      <c r="C4666" s="533"/>
      <c r="D4666" s="78" t="s">
        <v>2214</v>
      </c>
      <c r="E4666" s="353">
        <v>250</v>
      </c>
      <c r="F4666" s="352">
        <f t="shared" si="144"/>
        <v>150</v>
      </c>
      <c r="G4666" s="352">
        <f t="shared" si="145"/>
        <v>125</v>
      </c>
    </row>
    <row r="4667" spans="1:16228" x14ac:dyDescent="0.25">
      <c r="A4667" s="542" t="s">
        <v>1752</v>
      </c>
      <c r="B4667" s="542" t="s">
        <v>1752</v>
      </c>
      <c r="C4667" s="570"/>
      <c r="D4667" s="75" t="s">
        <v>2146</v>
      </c>
      <c r="E4667" s="353"/>
      <c r="F4667" s="352">
        <f t="shared" si="144"/>
        <v>0</v>
      </c>
      <c r="G4667" s="352">
        <f t="shared" si="145"/>
        <v>0</v>
      </c>
    </row>
    <row r="4668" spans="1:16228" x14ac:dyDescent="0.25">
      <c r="A4668" s="543"/>
      <c r="B4668" s="543"/>
      <c r="C4668" s="571"/>
      <c r="D4668" s="78" t="s">
        <v>3324</v>
      </c>
      <c r="E4668" s="353">
        <v>480</v>
      </c>
      <c r="F4668" s="352">
        <f t="shared" si="144"/>
        <v>288</v>
      </c>
      <c r="G4668" s="352">
        <f t="shared" si="145"/>
        <v>240</v>
      </c>
    </row>
    <row r="4669" spans="1:16228" x14ac:dyDescent="0.25">
      <c r="A4669" s="543"/>
      <c r="B4669" s="543"/>
      <c r="C4669" s="571"/>
      <c r="D4669" s="78" t="s">
        <v>2160</v>
      </c>
      <c r="E4669" s="353">
        <v>300</v>
      </c>
      <c r="F4669" s="352">
        <f t="shared" si="144"/>
        <v>180</v>
      </c>
      <c r="G4669" s="352">
        <f t="shared" si="145"/>
        <v>150</v>
      </c>
    </row>
    <row r="4670" spans="1:16228" x14ac:dyDescent="0.25">
      <c r="A4670" s="544"/>
      <c r="B4670" s="544"/>
      <c r="C4670" s="572"/>
      <c r="D4670" s="78" t="s">
        <v>2142</v>
      </c>
      <c r="E4670" s="353">
        <v>200</v>
      </c>
      <c r="F4670" s="352">
        <f t="shared" si="144"/>
        <v>120</v>
      </c>
      <c r="G4670" s="352">
        <f t="shared" si="145"/>
        <v>100</v>
      </c>
    </row>
    <row r="4671" spans="1:16228" x14ac:dyDescent="0.25">
      <c r="A4671" s="397">
        <v>7</v>
      </c>
      <c r="B4671" s="200">
        <v>7</v>
      </c>
      <c r="C4671" s="17"/>
      <c r="D4671" s="75" t="s">
        <v>3950</v>
      </c>
      <c r="E4671" s="353">
        <v>0</v>
      </c>
      <c r="F4671" s="352">
        <f t="shared" si="144"/>
        <v>0</v>
      </c>
      <c r="G4671" s="352">
        <f t="shared" si="145"/>
        <v>0</v>
      </c>
    </row>
    <row r="4672" spans="1:16228" x14ac:dyDescent="0.25">
      <c r="A4672" s="17" t="s">
        <v>95</v>
      </c>
      <c r="B4672" s="17" t="s">
        <v>95</v>
      </c>
      <c r="C4672" s="200"/>
      <c r="D4672" s="78" t="s">
        <v>3951</v>
      </c>
      <c r="E4672" s="353">
        <v>5000</v>
      </c>
      <c r="F4672" s="352">
        <f t="shared" si="144"/>
        <v>3000</v>
      </c>
      <c r="G4672" s="352">
        <f t="shared" si="145"/>
        <v>2500</v>
      </c>
    </row>
    <row r="4673" spans="1:7" x14ac:dyDescent="0.25">
      <c r="A4673" s="542" t="s">
        <v>96</v>
      </c>
      <c r="B4673" s="542" t="s">
        <v>96</v>
      </c>
      <c r="C4673" s="649"/>
      <c r="D4673" s="75" t="s">
        <v>631</v>
      </c>
      <c r="E4673" s="353"/>
      <c r="F4673" s="352">
        <f t="shared" si="144"/>
        <v>0</v>
      </c>
      <c r="G4673" s="352">
        <f t="shared" si="145"/>
        <v>0</v>
      </c>
    </row>
    <row r="4674" spans="1:7" ht="25.5" x14ac:dyDescent="0.25">
      <c r="A4674" s="543"/>
      <c r="B4674" s="543"/>
      <c r="C4674" s="640"/>
      <c r="D4674" s="78" t="s">
        <v>3952</v>
      </c>
      <c r="E4674" s="353">
        <v>3500</v>
      </c>
      <c r="F4674" s="352">
        <f t="shared" si="144"/>
        <v>2100</v>
      </c>
      <c r="G4674" s="352">
        <f t="shared" si="145"/>
        <v>1750</v>
      </c>
    </row>
    <row r="4675" spans="1:7" x14ac:dyDescent="0.25">
      <c r="A4675" s="544"/>
      <c r="B4675" s="544"/>
      <c r="C4675" s="650"/>
      <c r="D4675" s="78" t="s">
        <v>3953</v>
      </c>
      <c r="E4675" s="353">
        <v>2100</v>
      </c>
      <c r="F4675" s="352">
        <f t="shared" si="144"/>
        <v>1260</v>
      </c>
      <c r="G4675" s="352">
        <f t="shared" si="145"/>
        <v>1050</v>
      </c>
    </row>
    <row r="4676" spans="1:7" ht="13.5" x14ac:dyDescent="0.25">
      <c r="A4676" s="563" t="s">
        <v>97</v>
      </c>
      <c r="B4676" s="563" t="s">
        <v>97</v>
      </c>
      <c r="C4676" s="200"/>
      <c r="D4676" s="78" t="s">
        <v>8907</v>
      </c>
      <c r="E4676" s="353"/>
      <c r="F4676" s="352">
        <f t="shared" si="144"/>
        <v>0</v>
      </c>
      <c r="G4676" s="352">
        <f t="shared" si="145"/>
        <v>0</v>
      </c>
    </row>
    <row r="4677" spans="1:7" x14ac:dyDescent="0.25">
      <c r="A4677" s="565"/>
      <c r="B4677" s="565"/>
      <c r="C4677" s="397"/>
      <c r="D4677" s="78" t="s">
        <v>7961</v>
      </c>
      <c r="E4677" s="353">
        <v>1200</v>
      </c>
      <c r="F4677" s="352">
        <f t="shared" si="144"/>
        <v>720</v>
      </c>
      <c r="G4677" s="352">
        <f t="shared" si="145"/>
        <v>600</v>
      </c>
    </row>
    <row r="4678" spans="1:7" ht="25.5" x14ac:dyDescent="0.25">
      <c r="A4678" s="379" t="s">
        <v>138</v>
      </c>
      <c r="B4678" s="379" t="s">
        <v>138</v>
      </c>
      <c r="C4678" s="201"/>
      <c r="D4678" s="78" t="s">
        <v>3954</v>
      </c>
      <c r="E4678" s="353">
        <v>650</v>
      </c>
      <c r="F4678" s="352">
        <f t="shared" si="144"/>
        <v>390</v>
      </c>
      <c r="G4678" s="352">
        <f t="shared" si="145"/>
        <v>325</v>
      </c>
    </row>
    <row r="4679" spans="1:7" ht="25.5" x14ac:dyDescent="0.25">
      <c r="A4679" s="379" t="s">
        <v>139</v>
      </c>
      <c r="B4679" s="379" t="s">
        <v>139</v>
      </c>
      <c r="C4679" s="201"/>
      <c r="D4679" s="78" t="s">
        <v>3955</v>
      </c>
      <c r="E4679" s="353">
        <v>650</v>
      </c>
      <c r="F4679" s="352">
        <f t="shared" si="144"/>
        <v>390</v>
      </c>
      <c r="G4679" s="352">
        <f t="shared" si="145"/>
        <v>325</v>
      </c>
    </row>
    <row r="4680" spans="1:7" ht="13.5" x14ac:dyDescent="0.25">
      <c r="A4680" s="570" t="s">
        <v>140</v>
      </c>
      <c r="B4680" s="570" t="s">
        <v>140</v>
      </c>
      <c r="C4680" s="646"/>
      <c r="D4680" s="78" t="s">
        <v>8908</v>
      </c>
      <c r="E4680" s="353"/>
      <c r="F4680" s="352">
        <f t="shared" si="144"/>
        <v>0</v>
      </c>
      <c r="G4680" s="352">
        <f t="shared" si="145"/>
        <v>0</v>
      </c>
    </row>
    <row r="4681" spans="1:7" x14ac:dyDescent="0.25">
      <c r="A4681" s="572"/>
      <c r="B4681" s="572"/>
      <c r="C4681" s="648"/>
      <c r="D4681" s="78" t="s">
        <v>7962</v>
      </c>
      <c r="E4681" s="353">
        <v>500</v>
      </c>
      <c r="F4681" s="352">
        <f t="shared" si="144"/>
        <v>300</v>
      </c>
      <c r="G4681" s="352">
        <f t="shared" si="145"/>
        <v>250</v>
      </c>
    </row>
    <row r="4682" spans="1:7" x14ac:dyDescent="0.25">
      <c r="A4682" s="570" t="s">
        <v>2353</v>
      </c>
      <c r="B4682" s="570" t="s">
        <v>2353</v>
      </c>
      <c r="C4682" s="646"/>
      <c r="D4682" s="75" t="s">
        <v>2138</v>
      </c>
      <c r="E4682" s="353"/>
      <c r="F4682" s="352">
        <f t="shared" si="144"/>
        <v>0</v>
      </c>
      <c r="G4682" s="352">
        <f t="shared" si="145"/>
        <v>0</v>
      </c>
    </row>
    <row r="4683" spans="1:7" x14ac:dyDescent="0.25">
      <c r="A4683" s="571"/>
      <c r="B4683" s="571"/>
      <c r="C4683" s="647"/>
      <c r="D4683" s="78" t="s">
        <v>2159</v>
      </c>
      <c r="E4683" s="353">
        <v>450</v>
      </c>
      <c r="F4683" s="352">
        <f t="shared" si="144"/>
        <v>270</v>
      </c>
      <c r="G4683" s="352">
        <f t="shared" si="145"/>
        <v>225</v>
      </c>
    </row>
    <row r="4684" spans="1:7" x14ac:dyDescent="0.25">
      <c r="A4684" s="571"/>
      <c r="B4684" s="571"/>
      <c r="C4684" s="647"/>
      <c r="D4684" s="78" t="s">
        <v>2160</v>
      </c>
      <c r="E4684" s="353">
        <v>360</v>
      </c>
      <c r="F4684" s="352">
        <f t="shared" si="144"/>
        <v>216</v>
      </c>
      <c r="G4684" s="352">
        <f t="shared" si="145"/>
        <v>180</v>
      </c>
    </row>
    <row r="4685" spans="1:7" x14ac:dyDescent="0.25">
      <c r="A4685" s="572"/>
      <c r="B4685" s="572"/>
      <c r="C4685" s="648"/>
      <c r="D4685" s="78" t="s">
        <v>2214</v>
      </c>
      <c r="E4685" s="353">
        <v>280</v>
      </c>
      <c r="F4685" s="352">
        <f t="shared" si="144"/>
        <v>168</v>
      </c>
      <c r="G4685" s="352">
        <f t="shared" si="145"/>
        <v>140</v>
      </c>
    </row>
    <row r="4686" spans="1:7" x14ac:dyDescent="0.25">
      <c r="A4686" s="570" t="s">
        <v>2355</v>
      </c>
      <c r="B4686" s="570" t="s">
        <v>2355</v>
      </c>
      <c r="C4686" s="646"/>
      <c r="D4686" s="75" t="s">
        <v>2146</v>
      </c>
      <c r="E4686" s="353"/>
      <c r="F4686" s="352">
        <f t="shared" si="144"/>
        <v>0</v>
      </c>
      <c r="G4686" s="352">
        <f t="shared" si="145"/>
        <v>0</v>
      </c>
    </row>
    <row r="4687" spans="1:7" x14ac:dyDescent="0.25">
      <c r="A4687" s="571"/>
      <c r="B4687" s="571"/>
      <c r="C4687" s="647"/>
      <c r="D4687" s="78" t="s">
        <v>2159</v>
      </c>
      <c r="E4687" s="353">
        <v>360</v>
      </c>
      <c r="F4687" s="352">
        <f t="shared" ref="F4687:F4750" si="146">IFERROR(E4687*0.6,0)</f>
        <v>216</v>
      </c>
      <c r="G4687" s="352">
        <f t="shared" ref="G4687:G4750" si="147">IFERROR(E4687*0.5,0)</f>
        <v>180</v>
      </c>
    </row>
    <row r="4688" spans="1:7" x14ac:dyDescent="0.25">
      <c r="A4688" s="571"/>
      <c r="B4688" s="571"/>
      <c r="C4688" s="647"/>
      <c r="D4688" s="78" t="s">
        <v>2160</v>
      </c>
      <c r="E4688" s="353">
        <v>300</v>
      </c>
      <c r="F4688" s="352">
        <f t="shared" si="146"/>
        <v>180</v>
      </c>
      <c r="G4688" s="352">
        <f t="shared" si="147"/>
        <v>150</v>
      </c>
    </row>
    <row r="4689" spans="1:7" x14ac:dyDescent="0.25">
      <c r="A4689" s="572"/>
      <c r="B4689" s="572"/>
      <c r="C4689" s="648"/>
      <c r="D4689" s="78" t="s">
        <v>2214</v>
      </c>
      <c r="E4689" s="353">
        <v>200</v>
      </c>
      <c r="F4689" s="352">
        <f t="shared" si="146"/>
        <v>120</v>
      </c>
      <c r="G4689" s="352">
        <f t="shared" si="147"/>
        <v>100</v>
      </c>
    </row>
    <row r="4690" spans="1:7" x14ac:dyDescent="0.25">
      <c r="A4690" s="397">
        <v>8</v>
      </c>
      <c r="B4690" s="200">
        <v>8</v>
      </c>
      <c r="C4690" s="17"/>
      <c r="D4690" s="75" t="s">
        <v>3956</v>
      </c>
      <c r="E4690" s="353"/>
      <c r="F4690" s="352">
        <f t="shared" si="146"/>
        <v>0</v>
      </c>
      <c r="G4690" s="352">
        <f t="shared" si="147"/>
        <v>0</v>
      </c>
    </row>
    <row r="4691" spans="1:7" x14ac:dyDescent="0.25">
      <c r="A4691" s="570" t="s">
        <v>98</v>
      </c>
      <c r="B4691" s="570" t="s">
        <v>98</v>
      </c>
      <c r="C4691" s="649"/>
      <c r="D4691" s="75" t="s">
        <v>2879</v>
      </c>
      <c r="E4691" s="353"/>
      <c r="F4691" s="352">
        <f t="shared" si="146"/>
        <v>0</v>
      </c>
      <c r="G4691" s="352">
        <f t="shared" si="147"/>
        <v>0</v>
      </c>
    </row>
    <row r="4692" spans="1:7" x14ac:dyDescent="0.25">
      <c r="A4692" s="572"/>
      <c r="B4692" s="572"/>
      <c r="C4692" s="650"/>
      <c r="D4692" s="78" t="s">
        <v>3957</v>
      </c>
      <c r="E4692" s="353">
        <v>2600</v>
      </c>
      <c r="F4692" s="352">
        <f t="shared" si="146"/>
        <v>1560</v>
      </c>
      <c r="G4692" s="352">
        <f t="shared" si="147"/>
        <v>1300</v>
      </c>
    </row>
    <row r="4693" spans="1:7" x14ac:dyDescent="0.25">
      <c r="A4693" s="570" t="s">
        <v>99</v>
      </c>
      <c r="B4693" s="570" t="s">
        <v>99</v>
      </c>
      <c r="C4693" s="649"/>
      <c r="D4693" s="75" t="s">
        <v>3921</v>
      </c>
      <c r="E4693" s="353"/>
      <c r="F4693" s="352">
        <f t="shared" si="146"/>
        <v>0</v>
      </c>
      <c r="G4693" s="352">
        <f t="shared" si="147"/>
        <v>0</v>
      </c>
    </row>
    <row r="4694" spans="1:7" ht="25.5" x14ac:dyDescent="0.25">
      <c r="A4694" s="571"/>
      <c r="B4694" s="571"/>
      <c r="C4694" s="640"/>
      <c r="D4694" s="78" t="s">
        <v>3958</v>
      </c>
      <c r="E4694" s="353">
        <v>3000</v>
      </c>
      <c r="F4694" s="352">
        <f t="shared" si="146"/>
        <v>1800</v>
      </c>
      <c r="G4694" s="352">
        <f t="shared" si="147"/>
        <v>1500</v>
      </c>
    </row>
    <row r="4695" spans="1:7" x14ac:dyDescent="0.25">
      <c r="A4695" s="571"/>
      <c r="B4695" s="571"/>
      <c r="C4695" s="640"/>
      <c r="D4695" s="78" t="s">
        <v>3959</v>
      </c>
      <c r="E4695" s="353">
        <v>2450</v>
      </c>
      <c r="F4695" s="352">
        <f t="shared" si="146"/>
        <v>1470</v>
      </c>
      <c r="G4695" s="352">
        <f t="shared" si="147"/>
        <v>1225</v>
      </c>
    </row>
    <row r="4696" spans="1:7" x14ac:dyDescent="0.25">
      <c r="A4696" s="572"/>
      <c r="B4696" s="572"/>
      <c r="C4696" s="650"/>
      <c r="D4696" s="78" t="s">
        <v>3960</v>
      </c>
      <c r="E4696" s="353">
        <v>2500</v>
      </c>
      <c r="F4696" s="352">
        <f t="shared" si="146"/>
        <v>1500</v>
      </c>
      <c r="G4696" s="352">
        <f t="shared" si="147"/>
        <v>1250</v>
      </c>
    </row>
    <row r="4697" spans="1:7" ht="13.5" x14ac:dyDescent="0.25">
      <c r="A4697" s="570" t="s">
        <v>100</v>
      </c>
      <c r="B4697" s="570" t="s">
        <v>100</v>
      </c>
      <c r="C4697" s="649"/>
      <c r="D4697" s="78" t="s">
        <v>8909</v>
      </c>
      <c r="E4697" s="353"/>
      <c r="F4697" s="352">
        <f t="shared" si="146"/>
        <v>0</v>
      </c>
      <c r="G4697" s="352">
        <f t="shared" si="147"/>
        <v>0</v>
      </c>
    </row>
    <row r="4698" spans="1:7" x14ac:dyDescent="0.25">
      <c r="A4698" s="571"/>
      <c r="B4698" s="571"/>
      <c r="C4698" s="640"/>
      <c r="D4698" s="75" t="s">
        <v>7963</v>
      </c>
      <c r="E4698" s="353"/>
      <c r="F4698" s="352">
        <f t="shared" si="146"/>
        <v>0</v>
      </c>
      <c r="G4698" s="352">
        <f t="shared" si="147"/>
        <v>0</v>
      </c>
    </row>
    <row r="4699" spans="1:7" x14ac:dyDescent="0.25">
      <c r="A4699" s="571"/>
      <c r="B4699" s="572"/>
      <c r="C4699" s="650"/>
      <c r="D4699" s="78" t="s">
        <v>7964</v>
      </c>
      <c r="E4699" s="353">
        <v>1900</v>
      </c>
      <c r="F4699" s="352">
        <f t="shared" si="146"/>
        <v>1140</v>
      </c>
      <c r="G4699" s="352">
        <f t="shared" si="147"/>
        <v>950</v>
      </c>
    </row>
    <row r="4700" spans="1:7" ht="25.5" x14ac:dyDescent="0.25">
      <c r="A4700" s="572"/>
      <c r="B4700" s="374" t="s">
        <v>101</v>
      </c>
      <c r="C4700" s="200"/>
      <c r="D4700" s="78" t="s">
        <v>3961</v>
      </c>
      <c r="E4700" s="353">
        <v>1700</v>
      </c>
      <c r="F4700" s="352">
        <f t="shared" si="146"/>
        <v>1020</v>
      </c>
      <c r="G4700" s="352">
        <f t="shared" si="147"/>
        <v>850</v>
      </c>
    </row>
    <row r="4701" spans="1:7" ht="27" x14ac:dyDescent="0.25">
      <c r="A4701" s="570" t="s">
        <v>102</v>
      </c>
      <c r="B4701" s="570" t="s">
        <v>102</v>
      </c>
      <c r="C4701" s="649"/>
      <c r="D4701" s="78" t="s">
        <v>8910</v>
      </c>
      <c r="E4701" s="353"/>
      <c r="F4701" s="352">
        <f t="shared" si="146"/>
        <v>0</v>
      </c>
      <c r="G4701" s="352">
        <f t="shared" si="147"/>
        <v>0</v>
      </c>
    </row>
    <row r="4702" spans="1:7" x14ac:dyDescent="0.25">
      <c r="A4702" s="572"/>
      <c r="B4702" s="572"/>
      <c r="C4702" s="650"/>
      <c r="D4702" s="78" t="s">
        <v>7965</v>
      </c>
      <c r="E4702" s="353">
        <v>750</v>
      </c>
      <c r="F4702" s="352">
        <f t="shared" si="146"/>
        <v>450</v>
      </c>
      <c r="G4702" s="352">
        <f t="shared" si="147"/>
        <v>375</v>
      </c>
    </row>
    <row r="4703" spans="1:7" ht="13.5" x14ac:dyDescent="0.25">
      <c r="A4703" s="570" t="s">
        <v>103</v>
      </c>
      <c r="B4703" s="570" t="s">
        <v>103</v>
      </c>
      <c r="C4703" s="646"/>
      <c r="D4703" s="222" t="s">
        <v>8911</v>
      </c>
      <c r="E4703" s="353"/>
      <c r="F4703" s="352">
        <f t="shared" si="146"/>
        <v>0</v>
      </c>
      <c r="G4703" s="352">
        <f t="shared" si="147"/>
        <v>0</v>
      </c>
    </row>
    <row r="4704" spans="1:7" x14ac:dyDescent="0.25">
      <c r="A4704" s="571"/>
      <c r="B4704" s="571"/>
      <c r="C4704" s="647"/>
      <c r="D4704" s="241" t="s">
        <v>7966</v>
      </c>
      <c r="E4704" s="353"/>
      <c r="F4704" s="352">
        <f t="shared" si="146"/>
        <v>0</v>
      </c>
      <c r="G4704" s="352">
        <f t="shared" si="147"/>
        <v>0</v>
      </c>
    </row>
    <row r="4705" spans="1:7" x14ac:dyDescent="0.25">
      <c r="A4705" s="571"/>
      <c r="B4705" s="571"/>
      <c r="C4705" s="647"/>
      <c r="D4705" s="78" t="s">
        <v>7967</v>
      </c>
      <c r="E4705" s="353">
        <v>1400</v>
      </c>
      <c r="F4705" s="352">
        <f t="shared" si="146"/>
        <v>840</v>
      </c>
      <c r="G4705" s="352">
        <f t="shared" si="147"/>
        <v>700</v>
      </c>
    </row>
    <row r="4706" spans="1:7" x14ac:dyDescent="0.25">
      <c r="A4706" s="572"/>
      <c r="B4706" s="572"/>
      <c r="C4706" s="648"/>
      <c r="D4706" s="222" t="s">
        <v>3962</v>
      </c>
      <c r="E4706" s="353">
        <v>1100</v>
      </c>
      <c r="F4706" s="352">
        <f t="shared" si="146"/>
        <v>660</v>
      </c>
      <c r="G4706" s="352">
        <f t="shared" si="147"/>
        <v>550</v>
      </c>
    </row>
    <row r="4707" spans="1:7" ht="25.5" x14ac:dyDescent="0.25">
      <c r="A4707" s="379" t="s">
        <v>2364</v>
      </c>
      <c r="B4707" s="379" t="s">
        <v>2364</v>
      </c>
      <c r="C4707" s="201"/>
      <c r="D4707" s="78" t="s">
        <v>3963</v>
      </c>
      <c r="E4707" s="353">
        <v>900</v>
      </c>
      <c r="F4707" s="352">
        <f t="shared" si="146"/>
        <v>540</v>
      </c>
      <c r="G4707" s="352">
        <f t="shared" si="147"/>
        <v>450</v>
      </c>
    </row>
    <row r="4708" spans="1:7" x14ac:dyDescent="0.25">
      <c r="A4708" s="542" t="s">
        <v>2366</v>
      </c>
      <c r="B4708" s="542" t="s">
        <v>2366</v>
      </c>
      <c r="C4708" s="646"/>
      <c r="D4708" s="75" t="s">
        <v>2138</v>
      </c>
      <c r="E4708" s="353"/>
      <c r="F4708" s="352">
        <f t="shared" si="146"/>
        <v>0</v>
      </c>
      <c r="G4708" s="352">
        <f t="shared" si="147"/>
        <v>0</v>
      </c>
    </row>
    <row r="4709" spans="1:7" x14ac:dyDescent="0.25">
      <c r="A4709" s="543"/>
      <c r="B4709" s="543"/>
      <c r="C4709" s="647"/>
      <c r="D4709" s="78" t="s">
        <v>2159</v>
      </c>
      <c r="E4709" s="353">
        <v>620</v>
      </c>
      <c r="F4709" s="352">
        <f t="shared" si="146"/>
        <v>372</v>
      </c>
      <c r="G4709" s="352">
        <f t="shared" si="147"/>
        <v>310</v>
      </c>
    </row>
    <row r="4710" spans="1:7" x14ac:dyDescent="0.25">
      <c r="A4710" s="543"/>
      <c r="B4710" s="543"/>
      <c r="C4710" s="647"/>
      <c r="D4710" s="78" t="s">
        <v>2160</v>
      </c>
      <c r="E4710" s="353">
        <v>440</v>
      </c>
      <c r="F4710" s="352">
        <f t="shared" si="146"/>
        <v>264</v>
      </c>
      <c r="G4710" s="352">
        <f t="shared" si="147"/>
        <v>220</v>
      </c>
    </row>
    <row r="4711" spans="1:7" x14ac:dyDescent="0.25">
      <c r="A4711" s="544"/>
      <c r="B4711" s="544"/>
      <c r="C4711" s="648"/>
      <c r="D4711" s="78" t="s">
        <v>2214</v>
      </c>
      <c r="E4711" s="353">
        <v>330</v>
      </c>
      <c r="F4711" s="352">
        <f t="shared" si="146"/>
        <v>198</v>
      </c>
      <c r="G4711" s="352">
        <f t="shared" si="147"/>
        <v>165</v>
      </c>
    </row>
    <row r="4712" spans="1:7" x14ac:dyDescent="0.25">
      <c r="A4712" s="542" t="s">
        <v>2367</v>
      </c>
      <c r="B4712" s="542" t="s">
        <v>2367</v>
      </c>
      <c r="C4712" s="649"/>
      <c r="D4712" s="75" t="s">
        <v>2146</v>
      </c>
      <c r="E4712" s="353"/>
      <c r="F4712" s="352">
        <f t="shared" si="146"/>
        <v>0</v>
      </c>
      <c r="G4712" s="352">
        <f t="shared" si="147"/>
        <v>0</v>
      </c>
    </row>
    <row r="4713" spans="1:7" x14ac:dyDescent="0.25">
      <c r="A4713" s="543"/>
      <c r="B4713" s="543"/>
      <c r="C4713" s="640"/>
      <c r="D4713" s="197" t="s">
        <v>2939</v>
      </c>
      <c r="E4713" s="353">
        <v>450</v>
      </c>
      <c r="F4713" s="352">
        <f t="shared" si="146"/>
        <v>270</v>
      </c>
      <c r="G4713" s="352">
        <f t="shared" si="147"/>
        <v>225</v>
      </c>
    </row>
    <row r="4714" spans="1:7" x14ac:dyDescent="0.25">
      <c r="A4714" s="543"/>
      <c r="B4714" s="543"/>
      <c r="C4714" s="640"/>
      <c r="D4714" s="78" t="s">
        <v>3926</v>
      </c>
      <c r="E4714" s="353">
        <v>330</v>
      </c>
      <c r="F4714" s="352">
        <f t="shared" si="146"/>
        <v>198</v>
      </c>
      <c r="G4714" s="352">
        <f t="shared" si="147"/>
        <v>165</v>
      </c>
    </row>
    <row r="4715" spans="1:7" x14ac:dyDescent="0.25">
      <c r="A4715" s="544"/>
      <c r="B4715" s="544"/>
      <c r="C4715" s="650"/>
      <c r="D4715" s="78" t="s">
        <v>3927</v>
      </c>
      <c r="E4715" s="353">
        <v>220</v>
      </c>
      <c r="F4715" s="352">
        <f t="shared" si="146"/>
        <v>132</v>
      </c>
      <c r="G4715" s="352">
        <f t="shared" si="147"/>
        <v>110</v>
      </c>
    </row>
    <row r="4716" spans="1:7" ht="13.5" x14ac:dyDescent="0.25">
      <c r="A4716" s="17" t="s">
        <v>2368</v>
      </c>
      <c r="B4716" s="200"/>
      <c r="C4716" s="200"/>
      <c r="D4716" s="78" t="s">
        <v>8912</v>
      </c>
      <c r="E4716" s="353">
        <v>3900</v>
      </c>
      <c r="F4716" s="352">
        <f t="shared" si="146"/>
        <v>2340</v>
      </c>
      <c r="G4716" s="352">
        <f t="shared" si="147"/>
        <v>1950</v>
      </c>
    </row>
    <row r="4717" spans="1:7" x14ac:dyDescent="0.25">
      <c r="A4717" s="16">
        <v>9</v>
      </c>
      <c r="B4717" s="200">
        <v>9</v>
      </c>
      <c r="C4717" s="17"/>
      <c r="D4717" s="75" t="s">
        <v>3964</v>
      </c>
      <c r="E4717" s="353"/>
      <c r="F4717" s="352">
        <f t="shared" si="146"/>
        <v>0</v>
      </c>
      <c r="G4717" s="352">
        <f t="shared" si="147"/>
        <v>0</v>
      </c>
    </row>
    <row r="4718" spans="1:7" x14ac:dyDescent="0.25">
      <c r="A4718" s="560" t="s">
        <v>105</v>
      </c>
      <c r="B4718" s="542" t="s">
        <v>105</v>
      </c>
      <c r="C4718" s="542"/>
      <c r="D4718" s="75" t="s">
        <v>2673</v>
      </c>
      <c r="E4718" s="353"/>
      <c r="F4718" s="352">
        <f t="shared" si="146"/>
        <v>0</v>
      </c>
      <c r="G4718" s="352">
        <f t="shared" si="147"/>
        <v>0</v>
      </c>
    </row>
    <row r="4719" spans="1:7" ht="25.5" x14ac:dyDescent="0.25">
      <c r="A4719" s="561"/>
      <c r="B4719" s="543"/>
      <c r="C4719" s="543"/>
      <c r="D4719" s="78" t="s">
        <v>3965</v>
      </c>
      <c r="E4719" s="353">
        <v>1700</v>
      </c>
      <c r="F4719" s="352">
        <f t="shared" si="146"/>
        <v>1020</v>
      </c>
      <c r="G4719" s="352">
        <f t="shared" si="147"/>
        <v>850</v>
      </c>
    </row>
    <row r="4720" spans="1:7" x14ac:dyDescent="0.25">
      <c r="A4720" s="561"/>
      <c r="B4720" s="543"/>
      <c r="C4720" s="543"/>
      <c r="D4720" s="78" t="s">
        <v>3966</v>
      </c>
      <c r="E4720" s="353">
        <v>2400</v>
      </c>
      <c r="F4720" s="352">
        <f t="shared" si="146"/>
        <v>1440</v>
      </c>
      <c r="G4720" s="352">
        <f t="shared" si="147"/>
        <v>1200</v>
      </c>
    </row>
    <row r="4721" spans="1:7" x14ac:dyDescent="0.25">
      <c r="A4721" s="562"/>
      <c r="B4721" s="544"/>
      <c r="C4721" s="544"/>
      <c r="D4721" s="78" t="s">
        <v>3967</v>
      </c>
      <c r="E4721" s="353">
        <v>1800</v>
      </c>
      <c r="F4721" s="352">
        <f t="shared" si="146"/>
        <v>1080</v>
      </c>
      <c r="G4721" s="352">
        <f t="shared" si="147"/>
        <v>900</v>
      </c>
    </row>
    <row r="4722" spans="1:7" x14ac:dyDescent="0.25">
      <c r="A4722" s="205" t="s">
        <v>106</v>
      </c>
      <c r="B4722" s="379" t="s">
        <v>106</v>
      </c>
      <c r="C4722" s="379"/>
      <c r="D4722" s="78" t="s">
        <v>3968</v>
      </c>
      <c r="E4722" s="353">
        <v>1700</v>
      </c>
      <c r="F4722" s="352">
        <f t="shared" si="146"/>
        <v>1020</v>
      </c>
      <c r="G4722" s="352">
        <f t="shared" si="147"/>
        <v>850</v>
      </c>
    </row>
    <row r="4723" spans="1:7" ht="25.5" x14ac:dyDescent="0.25">
      <c r="A4723" s="17" t="s">
        <v>1867</v>
      </c>
      <c r="B4723" s="379" t="s">
        <v>1867</v>
      </c>
      <c r="C4723" s="379"/>
      <c r="D4723" s="78" t="s">
        <v>3969</v>
      </c>
      <c r="E4723" s="353">
        <v>1300</v>
      </c>
      <c r="F4723" s="352">
        <f t="shared" si="146"/>
        <v>780</v>
      </c>
      <c r="G4723" s="352">
        <f t="shared" si="147"/>
        <v>650</v>
      </c>
    </row>
    <row r="4724" spans="1:7" x14ac:dyDescent="0.25">
      <c r="A4724" s="542" t="s">
        <v>1881</v>
      </c>
      <c r="B4724" s="570" t="s">
        <v>1881</v>
      </c>
      <c r="C4724" s="570"/>
      <c r="D4724" s="75" t="s">
        <v>2138</v>
      </c>
      <c r="E4724" s="353"/>
      <c r="F4724" s="352">
        <f t="shared" si="146"/>
        <v>0</v>
      </c>
      <c r="G4724" s="352">
        <f t="shared" si="147"/>
        <v>0</v>
      </c>
    </row>
    <row r="4725" spans="1:7" x14ac:dyDescent="0.25">
      <c r="A4725" s="543"/>
      <c r="B4725" s="571"/>
      <c r="C4725" s="571"/>
      <c r="D4725" s="78" t="s">
        <v>2159</v>
      </c>
      <c r="E4725" s="353">
        <v>350</v>
      </c>
      <c r="F4725" s="352">
        <f t="shared" si="146"/>
        <v>210</v>
      </c>
      <c r="G4725" s="352">
        <f t="shared" si="147"/>
        <v>175</v>
      </c>
    </row>
    <row r="4726" spans="1:7" x14ac:dyDescent="0.25">
      <c r="A4726" s="543"/>
      <c r="B4726" s="571"/>
      <c r="C4726" s="571"/>
      <c r="D4726" s="78" t="s">
        <v>2160</v>
      </c>
      <c r="E4726" s="353">
        <v>300</v>
      </c>
      <c r="F4726" s="352">
        <f t="shared" si="146"/>
        <v>180</v>
      </c>
      <c r="G4726" s="352">
        <f t="shared" si="147"/>
        <v>150</v>
      </c>
    </row>
    <row r="4727" spans="1:7" x14ac:dyDescent="0.25">
      <c r="A4727" s="544"/>
      <c r="B4727" s="572"/>
      <c r="C4727" s="572"/>
      <c r="D4727" s="78" t="s">
        <v>2214</v>
      </c>
      <c r="E4727" s="353">
        <v>220</v>
      </c>
      <c r="F4727" s="352">
        <f t="shared" si="146"/>
        <v>132</v>
      </c>
      <c r="G4727" s="352">
        <f t="shared" si="147"/>
        <v>110</v>
      </c>
    </row>
    <row r="4728" spans="1:7" x14ac:dyDescent="0.25">
      <c r="A4728" s="542" t="s">
        <v>2392</v>
      </c>
      <c r="B4728" s="570" t="s">
        <v>2392</v>
      </c>
      <c r="C4728" s="570"/>
      <c r="D4728" s="75" t="s">
        <v>2146</v>
      </c>
      <c r="E4728" s="353"/>
      <c r="F4728" s="352">
        <f t="shared" si="146"/>
        <v>0</v>
      </c>
      <c r="G4728" s="352">
        <f t="shared" si="147"/>
        <v>0</v>
      </c>
    </row>
    <row r="4729" spans="1:7" x14ac:dyDescent="0.25">
      <c r="A4729" s="543"/>
      <c r="B4729" s="571"/>
      <c r="C4729" s="571"/>
      <c r="D4729" s="78" t="s">
        <v>3324</v>
      </c>
      <c r="E4729" s="353">
        <v>250</v>
      </c>
      <c r="F4729" s="352">
        <f t="shared" si="146"/>
        <v>150</v>
      </c>
      <c r="G4729" s="352">
        <f t="shared" si="147"/>
        <v>125</v>
      </c>
    </row>
    <row r="4730" spans="1:7" x14ac:dyDescent="0.25">
      <c r="A4730" s="543"/>
      <c r="B4730" s="571"/>
      <c r="C4730" s="571"/>
      <c r="D4730" s="78" t="s">
        <v>2160</v>
      </c>
      <c r="E4730" s="353">
        <v>180</v>
      </c>
      <c r="F4730" s="352">
        <f t="shared" si="146"/>
        <v>108</v>
      </c>
      <c r="G4730" s="352">
        <f t="shared" si="147"/>
        <v>90</v>
      </c>
    </row>
    <row r="4731" spans="1:7" x14ac:dyDescent="0.25">
      <c r="A4731" s="544"/>
      <c r="B4731" s="572"/>
      <c r="C4731" s="572"/>
      <c r="D4731" s="78" t="s">
        <v>2142</v>
      </c>
      <c r="E4731" s="353">
        <v>120</v>
      </c>
      <c r="F4731" s="352">
        <f t="shared" si="146"/>
        <v>72</v>
      </c>
      <c r="G4731" s="352">
        <f t="shared" si="147"/>
        <v>60</v>
      </c>
    </row>
    <row r="4732" spans="1:7" x14ac:dyDescent="0.25">
      <c r="A4732" s="16">
        <v>10</v>
      </c>
      <c r="B4732" s="200">
        <v>10</v>
      </c>
      <c r="C4732" s="17"/>
      <c r="D4732" s="75" t="s">
        <v>3970</v>
      </c>
      <c r="E4732" s="353">
        <v>0</v>
      </c>
      <c r="F4732" s="352">
        <f t="shared" si="146"/>
        <v>0</v>
      </c>
      <c r="G4732" s="352">
        <f t="shared" si="147"/>
        <v>0</v>
      </c>
    </row>
    <row r="4733" spans="1:7" x14ac:dyDescent="0.25">
      <c r="A4733" s="560" t="s">
        <v>107</v>
      </c>
      <c r="B4733" s="560" t="s">
        <v>107</v>
      </c>
      <c r="C4733" s="649"/>
      <c r="D4733" s="75" t="s">
        <v>3971</v>
      </c>
      <c r="E4733" s="353"/>
      <c r="F4733" s="352">
        <f t="shared" si="146"/>
        <v>0</v>
      </c>
      <c r="G4733" s="352">
        <f t="shared" si="147"/>
        <v>0</v>
      </c>
    </row>
    <row r="4734" spans="1:7" ht="25.5" x14ac:dyDescent="0.25">
      <c r="A4734" s="562"/>
      <c r="B4734" s="562"/>
      <c r="C4734" s="650"/>
      <c r="D4734" s="78" t="s">
        <v>3972</v>
      </c>
      <c r="E4734" s="353">
        <v>2100</v>
      </c>
      <c r="F4734" s="352">
        <f t="shared" si="146"/>
        <v>1260</v>
      </c>
      <c r="G4734" s="352">
        <f t="shared" si="147"/>
        <v>1050</v>
      </c>
    </row>
    <row r="4735" spans="1:7" x14ac:dyDescent="0.25">
      <c r="A4735" s="560" t="s">
        <v>108</v>
      </c>
      <c r="B4735" s="560" t="s">
        <v>108</v>
      </c>
      <c r="C4735" s="649"/>
      <c r="D4735" s="75" t="s">
        <v>3973</v>
      </c>
      <c r="E4735" s="353"/>
      <c r="F4735" s="352">
        <f t="shared" si="146"/>
        <v>0</v>
      </c>
      <c r="G4735" s="352">
        <f t="shared" si="147"/>
        <v>0</v>
      </c>
    </row>
    <row r="4736" spans="1:7" x14ac:dyDescent="0.25">
      <c r="A4736" s="562"/>
      <c r="B4736" s="562"/>
      <c r="C4736" s="650"/>
      <c r="D4736" s="78" t="s">
        <v>3974</v>
      </c>
      <c r="E4736" s="353">
        <v>2600</v>
      </c>
      <c r="F4736" s="352">
        <f t="shared" si="146"/>
        <v>1560</v>
      </c>
      <c r="G4736" s="352">
        <f t="shared" si="147"/>
        <v>1300</v>
      </c>
    </row>
    <row r="4737" spans="1:7" ht="27" x14ac:dyDescent="0.25">
      <c r="A4737" s="560" t="s">
        <v>1913</v>
      </c>
      <c r="B4737" s="560" t="s">
        <v>1913</v>
      </c>
      <c r="C4737" s="649"/>
      <c r="D4737" s="78" t="s">
        <v>8913</v>
      </c>
      <c r="E4737" s="353"/>
      <c r="F4737" s="352">
        <f t="shared" si="146"/>
        <v>0</v>
      </c>
      <c r="G4737" s="352">
        <f t="shared" si="147"/>
        <v>0</v>
      </c>
    </row>
    <row r="4738" spans="1:7" x14ac:dyDescent="0.25">
      <c r="A4738" s="562"/>
      <c r="B4738" s="562"/>
      <c r="C4738" s="650"/>
      <c r="D4738" s="78" t="s">
        <v>7968</v>
      </c>
      <c r="E4738" s="353">
        <v>1200</v>
      </c>
      <c r="F4738" s="352">
        <f t="shared" si="146"/>
        <v>720</v>
      </c>
      <c r="G4738" s="352">
        <f t="shared" si="147"/>
        <v>600</v>
      </c>
    </row>
    <row r="4739" spans="1:7" x14ac:dyDescent="0.25">
      <c r="A4739" s="205" t="s">
        <v>1918</v>
      </c>
      <c r="B4739" s="205" t="s">
        <v>1918</v>
      </c>
      <c r="C4739" s="201"/>
      <c r="D4739" s="78" t="s">
        <v>3975</v>
      </c>
      <c r="E4739" s="353">
        <v>1000</v>
      </c>
      <c r="F4739" s="352">
        <f t="shared" si="146"/>
        <v>600</v>
      </c>
      <c r="G4739" s="352">
        <f t="shared" si="147"/>
        <v>500</v>
      </c>
    </row>
    <row r="4740" spans="1:7" ht="25.5" x14ac:dyDescent="0.25">
      <c r="A4740" s="560" t="s">
        <v>2405</v>
      </c>
      <c r="B4740" s="560" t="s">
        <v>2405</v>
      </c>
      <c r="C4740" s="646"/>
      <c r="D4740" s="78" t="s">
        <v>3976</v>
      </c>
      <c r="E4740" s="353">
        <v>1200</v>
      </c>
      <c r="F4740" s="352">
        <f t="shared" si="146"/>
        <v>720</v>
      </c>
      <c r="G4740" s="352">
        <f t="shared" si="147"/>
        <v>600</v>
      </c>
    </row>
    <row r="4741" spans="1:7" x14ac:dyDescent="0.25">
      <c r="A4741" s="561"/>
      <c r="B4741" s="561"/>
      <c r="C4741" s="647"/>
      <c r="D4741" s="78" t="s">
        <v>3977</v>
      </c>
      <c r="E4741" s="353">
        <v>1500</v>
      </c>
      <c r="F4741" s="352">
        <f t="shared" si="146"/>
        <v>900</v>
      </c>
      <c r="G4741" s="352">
        <f t="shared" si="147"/>
        <v>750</v>
      </c>
    </row>
    <row r="4742" spans="1:7" ht="27" x14ac:dyDescent="0.25">
      <c r="A4742" s="561"/>
      <c r="B4742" s="561"/>
      <c r="C4742" s="647"/>
      <c r="D4742" s="78" t="s">
        <v>8914</v>
      </c>
      <c r="E4742" s="353"/>
      <c r="F4742" s="352">
        <f t="shared" si="146"/>
        <v>0</v>
      </c>
      <c r="G4742" s="352">
        <f t="shared" si="147"/>
        <v>0</v>
      </c>
    </row>
    <row r="4743" spans="1:7" x14ac:dyDescent="0.25">
      <c r="A4743" s="562"/>
      <c r="B4743" s="562"/>
      <c r="C4743" s="648"/>
      <c r="D4743" s="78" t="s">
        <v>7969</v>
      </c>
      <c r="E4743" s="353">
        <v>1100</v>
      </c>
      <c r="F4743" s="352">
        <f t="shared" si="146"/>
        <v>660</v>
      </c>
      <c r="G4743" s="352">
        <f t="shared" si="147"/>
        <v>550</v>
      </c>
    </row>
    <row r="4744" spans="1:7" ht="25.5" x14ac:dyDescent="0.25">
      <c r="A4744" s="205" t="s">
        <v>2406</v>
      </c>
      <c r="B4744" s="205" t="s">
        <v>2406</v>
      </c>
      <c r="C4744" s="201"/>
      <c r="D4744" s="78" t="s">
        <v>3978</v>
      </c>
      <c r="E4744" s="353">
        <v>1000</v>
      </c>
      <c r="F4744" s="352">
        <f t="shared" si="146"/>
        <v>600</v>
      </c>
      <c r="G4744" s="352">
        <f t="shared" si="147"/>
        <v>500</v>
      </c>
    </row>
    <row r="4745" spans="1:7" x14ac:dyDescent="0.25">
      <c r="A4745" s="542" t="s">
        <v>2407</v>
      </c>
      <c r="B4745" s="542" t="s">
        <v>2407</v>
      </c>
      <c r="C4745" s="646"/>
      <c r="D4745" s="75" t="s">
        <v>2138</v>
      </c>
      <c r="E4745" s="353"/>
      <c r="F4745" s="352">
        <f t="shared" si="146"/>
        <v>0</v>
      </c>
      <c r="G4745" s="352">
        <f t="shared" si="147"/>
        <v>0</v>
      </c>
    </row>
    <row r="4746" spans="1:7" x14ac:dyDescent="0.25">
      <c r="A4746" s="543"/>
      <c r="B4746" s="543"/>
      <c r="C4746" s="647"/>
      <c r="D4746" s="78" t="s">
        <v>2159</v>
      </c>
      <c r="E4746" s="353">
        <v>460</v>
      </c>
      <c r="F4746" s="352">
        <f t="shared" si="146"/>
        <v>276</v>
      </c>
      <c r="G4746" s="352">
        <f t="shared" si="147"/>
        <v>230</v>
      </c>
    </row>
    <row r="4747" spans="1:7" x14ac:dyDescent="0.25">
      <c r="A4747" s="543"/>
      <c r="B4747" s="543"/>
      <c r="C4747" s="647"/>
      <c r="D4747" s="78" t="s">
        <v>2160</v>
      </c>
      <c r="E4747" s="353">
        <v>300</v>
      </c>
      <c r="F4747" s="352">
        <f t="shared" si="146"/>
        <v>180</v>
      </c>
      <c r="G4747" s="352">
        <f t="shared" si="147"/>
        <v>150</v>
      </c>
    </row>
    <row r="4748" spans="1:7" x14ac:dyDescent="0.25">
      <c r="A4748" s="544"/>
      <c r="B4748" s="544"/>
      <c r="C4748" s="648"/>
      <c r="D4748" s="78" t="s">
        <v>2214</v>
      </c>
      <c r="E4748" s="353">
        <v>360</v>
      </c>
      <c r="F4748" s="352">
        <f t="shared" si="146"/>
        <v>216</v>
      </c>
      <c r="G4748" s="352">
        <f t="shared" si="147"/>
        <v>180</v>
      </c>
    </row>
    <row r="4749" spans="1:7" x14ac:dyDescent="0.25">
      <c r="A4749" s="542" t="s">
        <v>2409</v>
      </c>
      <c r="B4749" s="542" t="s">
        <v>2409</v>
      </c>
      <c r="C4749" s="646"/>
      <c r="D4749" s="75" t="s">
        <v>2146</v>
      </c>
      <c r="E4749" s="353"/>
      <c r="F4749" s="352">
        <f t="shared" si="146"/>
        <v>0</v>
      </c>
      <c r="G4749" s="352">
        <f t="shared" si="147"/>
        <v>0</v>
      </c>
    </row>
    <row r="4750" spans="1:7" x14ac:dyDescent="0.25">
      <c r="A4750" s="543"/>
      <c r="B4750" s="543"/>
      <c r="C4750" s="647"/>
      <c r="D4750" s="78" t="s">
        <v>3925</v>
      </c>
      <c r="E4750" s="353">
        <v>250</v>
      </c>
      <c r="F4750" s="352">
        <f t="shared" si="146"/>
        <v>150</v>
      </c>
      <c r="G4750" s="352">
        <f t="shared" si="147"/>
        <v>125</v>
      </c>
    </row>
    <row r="4751" spans="1:7" x14ac:dyDescent="0.25">
      <c r="A4751" s="543"/>
      <c r="B4751" s="543"/>
      <c r="C4751" s="647"/>
      <c r="D4751" s="78" t="s">
        <v>3926</v>
      </c>
      <c r="E4751" s="353">
        <v>280</v>
      </c>
      <c r="F4751" s="352">
        <f t="shared" ref="F4751:F4814" si="148">IFERROR(E4751*0.6,0)</f>
        <v>168</v>
      </c>
      <c r="G4751" s="352">
        <f t="shared" ref="G4751:G4814" si="149">IFERROR(E4751*0.5,0)</f>
        <v>140</v>
      </c>
    </row>
    <row r="4752" spans="1:7" x14ac:dyDescent="0.25">
      <c r="A4752" s="544"/>
      <c r="B4752" s="544"/>
      <c r="C4752" s="648"/>
      <c r="D4752" s="78" t="s">
        <v>2214</v>
      </c>
      <c r="E4752" s="353">
        <v>200</v>
      </c>
      <c r="F4752" s="352">
        <f t="shared" si="148"/>
        <v>120</v>
      </c>
      <c r="G4752" s="352">
        <f t="shared" si="149"/>
        <v>100</v>
      </c>
    </row>
    <row r="4753" spans="1:7" x14ac:dyDescent="0.25">
      <c r="A4753" s="16">
        <v>11</v>
      </c>
      <c r="B4753" s="200">
        <v>11</v>
      </c>
      <c r="C4753" s="17"/>
      <c r="D4753" s="75" t="s">
        <v>3979</v>
      </c>
      <c r="E4753" s="353">
        <v>0</v>
      </c>
      <c r="F4753" s="352">
        <f t="shared" si="148"/>
        <v>0</v>
      </c>
      <c r="G4753" s="352">
        <f t="shared" si="149"/>
        <v>0</v>
      </c>
    </row>
    <row r="4754" spans="1:7" x14ac:dyDescent="0.25">
      <c r="A4754" s="560" t="s">
        <v>109</v>
      </c>
      <c r="B4754" s="560" t="s">
        <v>109</v>
      </c>
      <c r="C4754" s="649"/>
      <c r="D4754" s="75" t="s">
        <v>3971</v>
      </c>
      <c r="E4754" s="353"/>
      <c r="F4754" s="352">
        <f t="shared" si="148"/>
        <v>0</v>
      </c>
      <c r="G4754" s="352">
        <f t="shared" si="149"/>
        <v>0</v>
      </c>
    </row>
    <row r="4755" spans="1:7" ht="25.5" x14ac:dyDescent="0.25">
      <c r="A4755" s="561"/>
      <c r="B4755" s="561"/>
      <c r="C4755" s="640"/>
      <c r="D4755" s="78" t="s">
        <v>3980</v>
      </c>
      <c r="E4755" s="353">
        <v>2300</v>
      </c>
      <c r="F4755" s="352">
        <f t="shared" si="148"/>
        <v>1380</v>
      </c>
      <c r="G4755" s="352">
        <f t="shared" si="149"/>
        <v>1150</v>
      </c>
    </row>
    <row r="4756" spans="1:7" x14ac:dyDescent="0.25">
      <c r="A4756" s="561"/>
      <c r="B4756" s="561"/>
      <c r="C4756" s="640"/>
      <c r="D4756" s="78" t="s">
        <v>3981</v>
      </c>
      <c r="E4756" s="353">
        <v>2400</v>
      </c>
      <c r="F4756" s="352">
        <f t="shared" si="148"/>
        <v>1440</v>
      </c>
      <c r="G4756" s="352">
        <f t="shared" si="149"/>
        <v>1200</v>
      </c>
    </row>
    <row r="4757" spans="1:7" x14ac:dyDescent="0.25">
      <c r="A4757" s="562"/>
      <c r="B4757" s="562"/>
      <c r="C4757" s="650"/>
      <c r="D4757" s="78" t="s">
        <v>3982</v>
      </c>
      <c r="E4757" s="353">
        <v>2100</v>
      </c>
      <c r="F4757" s="352">
        <f t="shared" si="148"/>
        <v>1260</v>
      </c>
      <c r="G4757" s="352">
        <f t="shared" si="149"/>
        <v>1050</v>
      </c>
    </row>
    <row r="4758" spans="1:7" ht="25.5" x14ac:dyDescent="0.25">
      <c r="A4758" s="138" t="s">
        <v>110</v>
      </c>
      <c r="B4758" s="138" t="s">
        <v>110</v>
      </c>
      <c r="C4758" s="200"/>
      <c r="D4758" s="78" t="s">
        <v>3983</v>
      </c>
      <c r="E4758" s="353">
        <v>650</v>
      </c>
      <c r="F4758" s="352">
        <f t="shared" si="148"/>
        <v>390</v>
      </c>
      <c r="G4758" s="352">
        <f t="shared" si="149"/>
        <v>325</v>
      </c>
    </row>
    <row r="4759" spans="1:7" x14ac:dyDescent="0.25">
      <c r="A4759" s="542" t="s">
        <v>1926</v>
      </c>
      <c r="B4759" s="542" t="s">
        <v>1926</v>
      </c>
      <c r="C4759" s="649"/>
      <c r="D4759" s="75" t="s">
        <v>2138</v>
      </c>
      <c r="E4759" s="353"/>
      <c r="F4759" s="352">
        <f t="shared" si="148"/>
        <v>0</v>
      </c>
      <c r="G4759" s="352">
        <f t="shared" si="149"/>
        <v>0</v>
      </c>
    </row>
    <row r="4760" spans="1:7" x14ac:dyDescent="0.25">
      <c r="A4760" s="543"/>
      <c r="B4760" s="543"/>
      <c r="C4760" s="640"/>
      <c r="D4760" s="78" t="s">
        <v>2159</v>
      </c>
      <c r="E4760" s="353">
        <v>410</v>
      </c>
      <c r="F4760" s="352">
        <f t="shared" si="148"/>
        <v>246</v>
      </c>
      <c r="G4760" s="352">
        <f t="shared" si="149"/>
        <v>205</v>
      </c>
    </row>
    <row r="4761" spans="1:7" x14ac:dyDescent="0.25">
      <c r="A4761" s="543"/>
      <c r="B4761" s="543"/>
      <c r="C4761" s="640"/>
      <c r="D4761" s="78" t="s">
        <v>2160</v>
      </c>
      <c r="E4761" s="353">
        <v>320</v>
      </c>
      <c r="F4761" s="352">
        <f t="shared" si="148"/>
        <v>192</v>
      </c>
      <c r="G4761" s="352">
        <f t="shared" si="149"/>
        <v>160</v>
      </c>
    </row>
    <row r="4762" spans="1:7" x14ac:dyDescent="0.25">
      <c r="A4762" s="544"/>
      <c r="B4762" s="544"/>
      <c r="C4762" s="650"/>
      <c r="D4762" s="78" t="s">
        <v>2214</v>
      </c>
      <c r="E4762" s="353">
        <v>270</v>
      </c>
      <c r="F4762" s="352">
        <f t="shared" si="148"/>
        <v>162</v>
      </c>
      <c r="G4762" s="352">
        <f t="shared" si="149"/>
        <v>135</v>
      </c>
    </row>
    <row r="4763" spans="1:7" x14ac:dyDescent="0.25">
      <c r="A4763" s="542" t="s">
        <v>1933</v>
      </c>
      <c r="B4763" s="542" t="s">
        <v>1933</v>
      </c>
      <c r="C4763" s="532"/>
      <c r="D4763" s="75" t="s">
        <v>2146</v>
      </c>
      <c r="E4763" s="353"/>
      <c r="F4763" s="352">
        <f t="shared" si="148"/>
        <v>0</v>
      </c>
      <c r="G4763" s="352">
        <f t="shared" si="149"/>
        <v>0</v>
      </c>
    </row>
    <row r="4764" spans="1:7" x14ac:dyDescent="0.25">
      <c r="A4764" s="543"/>
      <c r="B4764" s="543"/>
      <c r="C4764" s="651"/>
      <c r="D4764" s="78" t="s">
        <v>3925</v>
      </c>
      <c r="E4764" s="353">
        <v>300</v>
      </c>
      <c r="F4764" s="352">
        <f t="shared" si="148"/>
        <v>180</v>
      </c>
      <c r="G4764" s="352">
        <f t="shared" si="149"/>
        <v>150</v>
      </c>
    </row>
    <row r="4765" spans="1:7" x14ac:dyDescent="0.25">
      <c r="A4765" s="543"/>
      <c r="B4765" s="543"/>
      <c r="C4765" s="651"/>
      <c r="D4765" s="78" t="s">
        <v>3926</v>
      </c>
      <c r="E4765" s="353">
        <v>240</v>
      </c>
      <c r="F4765" s="352">
        <f t="shared" si="148"/>
        <v>144</v>
      </c>
      <c r="G4765" s="352">
        <f t="shared" si="149"/>
        <v>120</v>
      </c>
    </row>
    <row r="4766" spans="1:7" x14ac:dyDescent="0.25">
      <c r="A4766" s="544"/>
      <c r="B4766" s="544"/>
      <c r="C4766" s="533"/>
      <c r="D4766" s="78" t="s">
        <v>3927</v>
      </c>
      <c r="E4766" s="353">
        <v>180</v>
      </c>
      <c r="F4766" s="352">
        <f t="shared" si="148"/>
        <v>108</v>
      </c>
      <c r="G4766" s="352">
        <f t="shared" si="149"/>
        <v>90</v>
      </c>
    </row>
    <row r="4767" spans="1:7" x14ac:dyDescent="0.25">
      <c r="A4767" s="134">
        <v>12</v>
      </c>
      <c r="B4767" s="16">
        <v>12</v>
      </c>
      <c r="C4767" s="205"/>
      <c r="D4767" s="74" t="s">
        <v>3984</v>
      </c>
      <c r="E4767" s="353"/>
      <c r="F4767" s="352">
        <f t="shared" si="148"/>
        <v>0</v>
      </c>
      <c r="G4767" s="352">
        <f t="shared" si="149"/>
        <v>0</v>
      </c>
    </row>
    <row r="4768" spans="1:7" x14ac:dyDescent="0.25">
      <c r="A4768" s="560" t="s">
        <v>111</v>
      </c>
      <c r="B4768" s="560" t="s">
        <v>111</v>
      </c>
      <c r="C4768" s="649"/>
      <c r="D4768" s="75" t="s">
        <v>2673</v>
      </c>
      <c r="E4768" s="353"/>
      <c r="F4768" s="352">
        <f t="shared" si="148"/>
        <v>0</v>
      </c>
      <c r="G4768" s="352">
        <f t="shared" si="149"/>
        <v>0</v>
      </c>
    </row>
    <row r="4769" spans="1:7" ht="25.5" x14ac:dyDescent="0.25">
      <c r="A4769" s="561"/>
      <c r="B4769" s="561"/>
      <c r="C4769" s="640"/>
      <c r="D4769" s="80" t="s">
        <v>3985</v>
      </c>
      <c r="E4769" s="353">
        <v>2200</v>
      </c>
      <c r="F4769" s="352">
        <f t="shared" si="148"/>
        <v>1320</v>
      </c>
      <c r="G4769" s="352">
        <f t="shared" si="149"/>
        <v>1100</v>
      </c>
    </row>
    <row r="4770" spans="1:7" x14ac:dyDescent="0.25">
      <c r="A4770" s="561"/>
      <c r="B4770" s="561"/>
      <c r="C4770" s="640"/>
      <c r="D4770" s="80" t="s">
        <v>3986</v>
      </c>
      <c r="E4770" s="353">
        <v>2500</v>
      </c>
      <c r="F4770" s="352">
        <f t="shared" si="148"/>
        <v>1500</v>
      </c>
      <c r="G4770" s="352">
        <f t="shared" si="149"/>
        <v>1250</v>
      </c>
    </row>
    <row r="4771" spans="1:7" x14ac:dyDescent="0.25">
      <c r="A4771" s="562"/>
      <c r="B4771" s="562"/>
      <c r="C4771" s="650"/>
      <c r="D4771" s="80" t="s">
        <v>3987</v>
      </c>
      <c r="E4771" s="353">
        <v>2000</v>
      </c>
      <c r="F4771" s="352">
        <f t="shared" si="148"/>
        <v>1200</v>
      </c>
      <c r="G4771" s="352">
        <f t="shared" si="149"/>
        <v>1000</v>
      </c>
    </row>
    <row r="4772" spans="1:7" x14ac:dyDescent="0.25">
      <c r="A4772" s="570" t="s">
        <v>112</v>
      </c>
      <c r="B4772" s="570" t="s">
        <v>112</v>
      </c>
      <c r="C4772" s="649"/>
      <c r="D4772" s="202" t="s">
        <v>2879</v>
      </c>
      <c r="E4772" s="353"/>
      <c r="F4772" s="352">
        <f t="shared" si="148"/>
        <v>0</v>
      </c>
      <c r="G4772" s="352">
        <f t="shared" si="149"/>
        <v>0</v>
      </c>
    </row>
    <row r="4773" spans="1:7" ht="25.5" x14ac:dyDescent="0.25">
      <c r="A4773" s="571"/>
      <c r="B4773" s="571"/>
      <c r="C4773" s="640"/>
      <c r="D4773" s="80" t="s">
        <v>3988</v>
      </c>
      <c r="E4773" s="353">
        <v>3900</v>
      </c>
      <c r="F4773" s="352">
        <f t="shared" si="148"/>
        <v>2340</v>
      </c>
      <c r="G4773" s="352">
        <f t="shared" si="149"/>
        <v>1950</v>
      </c>
    </row>
    <row r="4774" spans="1:7" x14ac:dyDescent="0.25">
      <c r="A4774" s="571"/>
      <c r="B4774" s="571"/>
      <c r="C4774" s="640"/>
      <c r="D4774" s="80" t="s">
        <v>3989</v>
      </c>
      <c r="E4774" s="353">
        <v>2700</v>
      </c>
      <c r="F4774" s="352">
        <f t="shared" si="148"/>
        <v>1620</v>
      </c>
      <c r="G4774" s="352">
        <f t="shared" si="149"/>
        <v>1350</v>
      </c>
    </row>
    <row r="4775" spans="1:7" ht="25.5" x14ac:dyDescent="0.25">
      <c r="A4775" s="572"/>
      <c r="B4775" s="572"/>
      <c r="C4775" s="650"/>
      <c r="D4775" s="80" t="s">
        <v>3990</v>
      </c>
      <c r="E4775" s="353">
        <v>2400</v>
      </c>
      <c r="F4775" s="352">
        <f t="shared" si="148"/>
        <v>1440</v>
      </c>
      <c r="G4775" s="352">
        <f t="shared" si="149"/>
        <v>1200</v>
      </c>
    </row>
    <row r="4776" spans="1:7" x14ac:dyDescent="0.25">
      <c r="A4776" s="570" t="s">
        <v>2439</v>
      </c>
      <c r="B4776" s="570" t="s">
        <v>2439</v>
      </c>
      <c r="C4776" s="649"/>
      <c r="D4776" s="202" t="s">
        <v>3921</v>
      </c>
      <c r="E4776" s="353"/>
      <c r="F4776" s="352">
        <f t="shared" si="148"/>
        <v>0</v>
      </c>
      <c r="G4776" s="352">
        <f t="shared" si="149"/>
        <v>0</v>
      </c>
    </row>
    <row r="4777" spans="1:7" x14ac:dyDescent="0.25">
      <c r="A4777" s="571"/>
      <c r="B4777" s="571"/>
      <c r="C4777" s="640"/>
      <c r="D4777" s="203" t="s">
        <v>3991</v>
      </c>
      <c r="E4777" s="353">
        <v>1200</v>
      </c>
      <c r="F4777" s="352">
        <f t="shared" si="148"/>
        <v>720</v>
      </c>
      <c r="G4777" s="352">
        <f t="shared" si="149"/>
        <v>600</v>
      </c>
    </row>
    <row r="4778" spans="1:7" ht="25.5" x14ac:dyDescent="0.25">
      <c r="A4778" s="571"/>
      <c r="B4778" s="571"/>
      <c r="C4778" s="640"/>
      <c r="D4778" s="203" t="s">
        <v>3992</v>
      </c>
      <c r="E4778" s="353">
        <v>2200</v>
      </c>
      <c r="F4778" s="352">
        <f t="shared" si="148"/>
        <v>1320</v>
      </c>
      <c r="G4778" s="352">
        <f t="shared" si="149"/>
        <v>1100</v>
      </c>
    </row>
    <row r="4779" spans="1:7" x14ac:dyDescent="0.25">
      <c r="A4779" s="571"/>
      <c r="B4779" s="571"/>
      <c r="C4779" s="640"/>
      <c r="D4779" s="78" t="s">
        <v>3993</v>
      </c>
      <c r="E4779" s="353">
        <v>2100</v>
      </c>
      <c r="F4779" s="352">
        <f t="shared" si="148"/>
        <v>1260</v>
      </c>
      <c r="G4779" s="352">
        <f t="shared" si="149"/>
        <v>1050</v>
      </c>
    </row>
    <row r="4780" spans="1:7" x14ac:dyDescent="0.25">
      <c r="A4780" s="571"/>
      <c r="B4780" s="571"/>
      <c r="C4780" s="640"/>
      <c r="D4780" s="203" t="s">
        <v>3994</v>
      </c>
      <c r="E4780" s="353">
        <v>2600</v>
      </c>
      <c r="F4780" s="352">
        <f t="shared" si="148"/>
        <v>1560</v>
      </c>
      <c r="G4780" s="352">
        <f t="shared" si="149"/>
        <v>1300</v>
      </c>
    </row>
    <row r="4781" spans="1:7" x14ac:dyDescent="0.25">
      <c r="A4781" s="572"/>
      <c r="B4781" s="572"/>
      <c r="C4781" s="650"/>
      <c r="D4781" s="203" t="s">
        <v>3995</v>
      </c>
      <c r="E4781" s="353">
        <v>2200</v>
      </c>
      <c r="F4781" s="352">
        <f t="shared" si="148"/>
        <v>1320</v>
      </c>
      <c r="G4781" s="352">
        <f t="shared" si="149"/>
        <v>1100</v>
      </c>
    </row>
    <row r="4782" spans="1:7" ht="25.5" x14ac:dyDescent="0.25">
      <c r="A4782" s="379" t="s">
        <v>2440</v>
      </c>
      <c r="B4782" s="379" t="s">
        <v>2440</v>
      </c>
      <c r="C4782" s="16"/>
      <c r="D4782" s="203" t="s">
        <v>3996</v>
      </c>
      <c r="E4782" s="353">
        <v>1100</v>
      </c>
      <c r="F4782" s="352">
        <f t="shared" si="148"/>
        <v>660</v>
      </c>
      <c r="G4782" s="352">
        <f t="shared" si="149"/>
        <v>550</v>
      </c>
    </row>
    <row r="4783" spans="1:7" x14ac:dyDescent="0.25">
      <c r="A4783" s="570" t="s">
        <v>2441</v>
      </c>
      <c r="B4783" s="570" t="s">
        <v>2441</v>
      </c>
      <c r="C4783" s="532"/>
      <c r="D4783" s="202" t="s">
        <v>2138</v>
      </c>
      <c r="E4783" s="353"/>
      <c r="F4783" s="352">
        <f t="shared" si="148"/>
        <v>0</v>
      </c>
      <c r="G4783" s="352">
        <f t="shared" si="149"/>
        <v>0</v>
      </c>
    </row>
    <row r="4784" spans="1:7" x14ac:dyDescent="0.25">
      <c r="A4784" s="571"/>
      <c r="B4784" s="571"/>
      <c r="C4784" s="651"/>
      <c r="D4784" s="203" t="s">
        <v>2159</v>
      </c>
      <c r="E4784" s="353">
        <v>510</v>
      </c>
      <c r="F4784" s="352">
        <f t="shared" si="148"/>
        <v>306</v>
      </c>
      <c r="G4784" s="352">
        <f t="shared" si="149"/>
        <v>255</v>
      </c>
    </row>
    <row r="4785" spans="1:7" x14ac:dyDescent="0.25">
      <c r="A4785" s="571"/>
      <c r="B4785" s="571"/>
      <c r="C4785" s="651"/>
      <c r="D4785" s="203" t="s">
        <v>2160</v>
      </c>
      <c r="E4785" s="353">
        <v>460</v>
      </c>
      <c r="F4785" s="352">
        <f t="shared" si="148"/>
        <v>276</v>
      </c>
      <c r="G4785" s="352">
        <f t="shared" si="149"/>
        <v>230</v>
      </c>
    </row>
    <row r="4786" spans="1:7" x14ac:dyDescent="0.25">
      <c r="A4786" s="572"/>
      <c r="B4786" s="572"/>
      <c r="C4786" s="533"/>
      <c r="D4786" s="203" t="s">
        <v>2214</v>
      </c>
      <c r="E4786" s="353">
        <v>350</v>
      </c>
      <c r="F4786" s="352">
        <f t="shared" si="148"/>
        <v>210</v>
      </c>
      <c r="G4786" s="352">
        <f t="shared" si="149"/>
        <v>175</v>
      </c>
    </row>
    <row r="4787" spans="1:7" x14ac:dyDescent="0.25">
      <c r="A4787" s="570" t="s">
        <v>141</v>
      </c>
      <c r="B4787" s="570" t="s">
        <v>141</v>
      </c>
      <c r="C4787" s="532"/>
      <c r="D4787" s="202" t="s">
        <v>2146</v>
      </c>
      <c r="E4787" s="353"/>
      <c r="F4787" s="352">
        <f t="shared" si="148"/>
        <v>0</v>
      </c>
      <c r="G4787" s="352">
        <f t="shared" si="149"/>
        <v>0</v>
      </c>
    </row>
    <row r="4788" spans="1:7" x14ac:dyDescent="0.25">
      <c r="A4788" s="571"/>
      <c r="B4788" s="571"/>
      <c r="C4788" s="651"/>
      <c r="D4788" s="203" t="s">
        <v>2159</v>
      </c>
      <c r="E4788" s="353">
        <v>420</v>
      </c>
      <c r="F4788" s="352">
        <f t="shared" si="148"/>
        <v>252</v>
      </c>
      <c r="G4788" s="352">
        <f t="shared" si="149"/>
        <v>210</v>
      </c>
    </row>
    <row r="4789" spans="1:7" x14ac:dyDescent="0.25">
      <c r="A4789" s="571"/>
      <c r="B4789" s="571"/>
      <c r="C4789" s="651"/>
      <c r="D4789" s="203" t="s">
        <v>2160</v>
      </c>
      <c r="E4789" s="353">
        <v>260</v>
      </c>
      <c r="F4789" s="352">
        <f t="shared" si="148"/>
        <v>156</v>
      </c>
      <c r="G4789" s="352">
        <f t="shared" si="149"/>
        <v>130</v>
      </c>
    </row>
    <row r="4790" spans="1:7" x14ac:dyDescent="0.25">
      <c r="A4790" s="572"/>
      <c r="B4790" s="572"/>
      <c r="C4790" s="533"/>
      <c r="D4790" s="203" t="s">
        <v>2214</v>
      </c>
      <c r="E4790" s="353">
        <v>200</v>
      </c>
      <c r="F4790" s="352">
        <f t="shared" si="148"/>
        <v>120</v>
      </c>
      <c r="G4790" s="352">
        <f t="shared" si="149"/>
        <v>100</v>
      </c>
    </row>
    <row r="4791" spans="1:7" x14ac:dyDescent="0.25">
      <c r="A4791" s="16">
        <v>13</v>
      </c>
      <c r="B4791" s="200">
        <v>13</v>
      </c>
      <c r="C4791" s="17"/>
      <c r="D4791" s="75" t="s">
        <v>3997</v>
      </c>
      <c r="E4791" s="353"/>
      <c r="F4791" s="352">
        <f t="shared" si="148"/>
        <v>0</v>
      </c>
      <c r="G4791" s="352">
        <f t="shared" si="149"/>
        <v>0</v>
      </c>
    </row>
    <row r="4792" spans="1:7" x14ac:dyDescent="0.25">
      <c r="A4792" s="570" t="s">
        <v>113</v>
      </c>
      <c r="B4792" s="570" t="s">
        <v>113</v>
      </c>
      <c r="C4792" s="542"/>
      <c r="D4792" s="75" t="s">
        <v>3971</v>
      </c>
      <c r="E4792" s="353"/>
      <c r="F4792" s="352">
        <f t="shared" si="148"/>
        <v>0</v>
      </c>
      <c r="G4792" s="352">
        <f t="shared" si="149"/>
        <v>0</v>
      </c>
    </row>
    <row r="4793" spans="1:7" ht="25.5" x14ac:dyDescent="0.25">
      <c r="A4793" s="571"/>
      <c r="B4793" s="571"/>
      <c r="C4793" s="543"/>
      <c r="D4793" s="78" t="s">
        <v>3998</v>
      </c>
      <c r="E4793" s="353">
        <v>2200</v>
      </c>
      <c r="F4793" s="352">
        <f t="shared" si="148"/>
        <v>1320</v>
      </c>
      <c r="G4793" s="352">
        <f t="shared" si="149"/>
        <v>1100</v>
      </c>
    </row>
    <row r="4794" spans="1:7" x14ac:dyDescent="0.25">
      <c r="A4794" s="572"/>
      <c r="B4794" s="572"/>
      <c r="C4794" s="544"/>
      <c r="D4794" s="349" t="s">
        <v>3999</v>
      </c>
      <c r="E4794" s="353">
        <v>1550</v>
      </c>
      <c r="F4794" s="352">
        <f t="shared" si="148"/>
        <v>930</v>
      </c>
      <c r="G4794" s="352">
        <f t="shared" si="149"/>
        <v>775</v>
      </c>
    </row>
    <row r="4795" spans="1:7" x14ac:dyDescent="0.25">
      <c r="A4795" s="570" t="s">
        <v>114</v>
      </c>
      <c r="B4795" s="570" t="s">
        <v>114</v>
      </c>
      <c r="C4795" s="542"/>
      <c r="D4795" s="75" t="s">
        <v>3881</v>
      </c>
      <c r="E4795" s="353">
        <v>0</v>
      </c>
      <c r="F4795" s="352">
        <f t="shared" si="148"/>
        <v>0</v>
      </c>
      <c r="G4795" s="352">
        <f t="shared" si="149"/>
        <v>0</v>
      </c>
    </row>
    <row r="4796" spans="1:7" x14ac:dyDescent="0.25">
      <c r="A4796" s="572"/>
      <c r="B4796" s="572"/>
      <c r="C4796" s="544"/>
      <c r="D4796" s="78" t="s">
        <v>4000</v>
      </c>
      <c r="E4796" s="353">
        <v>1660</v>
      </c>
      <c r="F4796" s="352">
        <f t="shared" si="148"/>
        <v>996</v>
      </c>
      <c r="G4796" s="352">
        <f t="shared" si="149"/>
        <v>830</v>
      </c>
    </row>
    <row r="4797" spans="1:7" ht="25.5" x14ac:dyDescent="0.25">
      <c r="A4797" s="379" t="s">
        <v>115</v>
      </c>
      <c r="B4797" s="379" t="s">
        <v>115</v>
      </c>
      <c r="C4797" s="205"/>
      <c r="D4797" s="78" t="s">
        <v>4001</v>
      </c>
      <c r="E4797" s="353">
        <v>850</v>
      </c>
      <c r="F4797" s="352">
        <f t="shared" si="148"/>
        <v>510</v>
      </c>
      <c r="G4797" s="352">
        <f t="shared" si="149"/>
        <v>425</v>
      </c>
    </row>
    <row r="4798" spans="1:7" x14ac:dyDescent="0.25">
      <c r="A4798" s="379" t="s">
        <v>116</v>
      </c>
      <c r="B4798" s="379" t="s">
        <v>116</v>
      </c>
      <c r="C4798" s="205"/>
      <c r="D4798" s="78" t="s">
        <v>4002</v>
      </c>
      <c r="E4798" s="353">
        <v>850</v>
      </c>
      <c r="F4798" s="352">
        <f t="shared" si="148"/>
        <v>510</v>
      </c>
      <c r="G4798" s="352">
        <f t="shared" si="149"/>
        <v>425</v>
      </c>
    </row>
    <row r="4799" spans="1:7" x14ac:dyDescent="0.25">
      <c r="A4799" s="542" t="s">
        <v>142</v>
      </c>
      <c r="B4799" s="542" t="s">
        <v>142</v>
      </c>
      <c r="C4799" s="560"/>
      <c r="D4799" s="75" t="s">
        <v>2138</v>
      </c>
      <c r="E4799" s="353"/>
      <c r="F4799" s="352">
        <f t="shared" si="148"/>
        <v>0</v>
      </c>
      <c r="G4799" s="352">
        <f t="shared" si="149"/>
        <v>0</v>
      </c>
    </row>
    <row r="4800" spans="1:7" x14ac:dyDescent="0.25">
      <c r="A4800" s="543"/>
      <c r="B4800" s="543"/>
      <c r="C4800" s="561"/>
      <c r="D4800" s="78" t="s">
        <v>2159</v>
      </c>
      <c r="E4800" s="353">
        <v>550</v>
      </c>
      <c r="F4800" s="352">
        <f t="shared" si="148"/>
        <v>330</v>
      </c>
      <c r="G4800" s="352">
        <f t="shared" si="149"/>
        <v>275</v>
      </c>
    </row>
    <row r="4801" spans="1:7" x14ac:dyDescent="0.25">
      <c r="A4801" s="543"/>
      <c r="B4801" s="543"/>
      <c r="C4801" s="561"/>
      <c r="D4801" s="78" t="s">
        <v>2160</v>
      </c>
      <c r="E4801" s="353">
        <v>360</v>
      </c>
      <c r="F4801" s="352">
        <f t="shared" si="148"/>
        <v>216</v>
      </c>
      <c r="G4801" s="352">
        <f t="shared" si="149"/>
        <v>180</v>
      </c>
    </row>
    <row r="4802" spans="1:7" x14ac:dyDescent="0.25">
      <c r="A4802" s="544"/>
      <c r="B4802" s="544"/>
      <c r="C4802" s="562"/>
      <c r="D4802" s="78" t="s">
        <v>2214</v>
      </c>
      <c r="E4802" s="353">
        <v>250</v>
      </c>
      <c r="F4802" s="352">
        <f t="shared" si="148"/>
        <v>150</v>
      </c>
      <c r="G4802" s="352">
        <f t="shared" si="149"/>
        <v>125</v>
      </c>
    </row>
    <row r="4803" spans="1:7" x14ac:dyDescent="0.25">
      <c r="A4803" s="542" t="s">
        <v>143</v>
      </c>
      <c r="B4803" s="542" t="s">
        <v>143</v>
      </c>
      <c r="C4803" s="560"/>
      <c r="D4803" s="75" t="s">
        <v>2146</v>
      </c>
      <c r="E4803" s="353"/>
      <c r="F4803" s="352">
        <f t="shared" si="148"/>
        <v>0</v>
      </c>
      <c r="G4803" s="352">
        <f t="shared" si="149"/>
        <v>0</v>
      </c>
    </row>
    <row r="4804" spans="1:7" x14ac:dyDescent="0.25">
      <c r="A4804" s="543"/>
      <c r="B4804" s="543"/>
      <c r="C4804" s="561"/>
      <c r="D4804" s="349" t="s">
        <v>3324</v>
      </c>
      <c r="E4804" s="353">
        <v>340</v>
      </c>
      <c r="F4804" s="352">
        <f t="shared" si="148"/>
        <v>204</v>
      </c>
      <c r="G4804" s="352">
        <f t="shared" si="149"/>
        <v>170</v>
      </c>
    </row>
    <row r="4805" spans="1:7" x14ac:dyDescent="0.25">
      <c r="A4805" s="543"/>
      <c r="B4805" s="543"/>
      <c r="C4805" s="561"/>
      <c r="D4805" s="349" t="s">
        <v>2160</v>
      </c>
      <c r="E4805" s="353">
        <v>250</v>
      </c>
      <c r="F4805" s="352">
        <f t="shared" si="148"/>
        <v>150</v>
      </c>
      <c r="G4805" s="352">
        <f t="shared" si="149"/>
        <v>125</v>
      </c>
    </row>
    <row r="4806" spans="1:7" x14ac:dyDescent="0.25">
      <c r="A4806" s="544"/>
      <c r="B4806" s="544"/>
      <c r="C4806" s="562"/>
      <c r="D4806" s="78" t="s">
        <v>2142</v>
      </c>
      <c r="E4806" s="353">
        <v>180</v>
      </c>
      <c r="F4806" s="352">
        <f t="shared" si="148"/>
        <v>108</v>
      </c>
      <c r="G4806" s="352">
        <f t="shared" si="149"/>
        <v>90</v>
      </c>
    </row>
    <row r="4807" spans="1:7" x14ac:dyDescent="0.25">
      <c r="A4807" s="16">
        <v>14</v>
      </c>
      <c r="B4807" s="200">
        <v>14</v>
      </c>
      <c r="C4807" s="17"/>
      <c r="D4807" s="75" t="s">
        <v>4003</v>
      </c>
      <c r="E4807" s="353">
        <v>0</v>
      </c>
      <c r="F4807" s="352">
        <f t="shared" si="148"/>
        <v>0</v>
      </c>
      <c r="G4807" s="352">
        <f t="shared" si="149"/>
        <v>0</v>
      </c>
    </row>
    <row r="4808" spans="1:7" x14ac:dyDescent="0.25">
      <c r="A4808" s="542" t="s">
        <v>117</v>
      </c>
      <c r="B4808" s="542" t="s">
        <v>117</v>
      </c>
      <c r="C4808" s="649"/>
      <c r="D4808" s="75" t="s">
        <v>4004</v>
      </c>
      <c r="E4808" s="353"/>
      <c r="F4808" s="352">
        <f t="shared" si="148"/>
        <v>0</v>
      </c>
      <c r="G4808" s="352">
        <f t="shared" si="149"/>
        <v>0</v>
      </c>
    </row>
    <row r="4809" spans="1:7" x14ac:dyDescent="0.25">
      <c r="A4809" s="544"/>
      <c r="B4809" s="544"/>
      <c r="C4809" s="650"/>
      <c r="D4809" s="78" t="s">
        <v>4005</v>
      </c>
      <c r="E4809" s="353">
        <v>5000</v>
      </c>
      <c r="F4809" s="352">
        <f t="shared" si="148"/>
        <v>3000</v>
      </c>
      <c r="G4809" s="352">
        <f t="shared" si="149"/>
        <v>2500</v>
      </c>
    </row>
    <row r="4810" spans="1:7" x14ac:dyDescent="0.25">
      <c r="A4810" s="542" t="s">
        <v>118</v>
      </c>
      <c r="B4810" s="542" t="s">
        <v>118</v>
      </c>
      <c r="C4810" s="649"/>
      <c r="D4810" s="75" t="s">
        <v>4006</v>
      </c>
      <c r="E4810" s="353"/>
      <c r="F4810" s="352">
        <f t="shared" si="148"/>
        <v>0</v>
      </c>
      <c r="G4810" s="352">
        <f t="shared" si="149"/>
        <v>0</v>
      </c>
    </row>
    <row r="4811" spans="1:7" ht="25.5" x14ac:dyDescent="0.25">
      <c r="A4811" s="543"/>
      <c r="B4811" s="543"/>
      <c r="C4811" s="640"/>
      <c r="D4811" s="78" t="s">
        <v>4007</v>
      </c>
      <c r="E4811" s="353">
        <v>4500</v>
      </c>
      <c r="F4811" s="352">
        <f t="shared" si="148"/>
        <v>2700</v>
      </c>
      <c r="G4811" s="352">
        <f t="shared" si="149"/>
        <v>2250</v>
      </c>
    </row>
    <row r="4812" spans="1:7" x14ac:dyDescent="0.25">
      <c r="A4812" s="543"/>
      <c r="B4812" s="543"/>
      <c r="C4812" s="640"/>
      <c r="D4812" s="78" t="s">
        <v>4008</v>
      </c>
      <c r="E4812" s="353">
        <v>4000</v>
      </c>
      <c r="F4812" s="352">
        <f t="shared" si="148"/>
        <v>2400</v>
      </c>
      <c r="G4812" s="352">
        <f t="shared" si="149"/>
        <v>2000</v>
      </c>
    </row>
    <row r="4813" spans="1:7" x14ac:dyDescent="0.25">
      <c r="A4813" s="544"/>
      <c r="B4813" s="544"/>
      <c r="C4813" s="650"/>
      <c r="D4813" s="78" t="s">
        <v>4009</v>
      </c>
      <c r="E4813" s="353">
        <v>2200</v>
      </c>
      <c r="F4813" s="352">
        <f t="shared" si="148"/>
        <v>1320</v>
      </c>
      <c r="G4813" s="352">
        <f t="shared" si="149"/>
        <v>1100</v>
      </c>
    </row>
    <row r="4814" spans="1:7" x14ac:dyDescent="0.25">
      <c r="A4814" s="542" t="s">
        <v>149</v>
      </c>
      <c r="B4814" s="542" t="s">
        <v>149</v>
      </c>
      <c r="C4814" s="649"/>
      <c r="D4814" s="75" t="s">
        <v>631</v>
      </c>
      <c r="E4814" s="353">
        <v>0</v>
      </c>
      <c r="F4814" s="352">
        <f t="shared" si="148"/>
        <v>0</v>
      </c>
      <c r="G4814" s="352">
        <f t="shared" si="149"/>
        <v>0</v>
      </c>
    </row>
    <row r="4815" spans="1:7" ht="25.5" x14ac:dyDescent="0.25">
      <c r="A4815" s="543"/>
      <c r="B4815" s="543"/>
      <c r="C4815" s="640"/>
      <c r="D4815" s="78" t="s">
        <v>4010</v>
      </c>
      <c r="E4815" s="353">
        <v>2600</v>
      </c>
      <c r="F4815" s="352">
        <f t="shared" ref="F4815:F4878" si="150">IFERROR(E4815*0.6,0)</f>
        <v>1560</v>
      </c>
      <c r="G4815" s="352">
        <f t="shared" ref="G4815:G4878" si="151">IFERROR(E4815*0.5,0)</f>
        <v>1300</v>
      </c>
    </row>
    <row r="4816" spans="1:7" x14ac:dyDescent="0.25">
      <c r="A4816" s="543"/>
      <c r="B4816" s="543"/>
      <c r="C4816" s="640"/>
      <c r="D4816" s="78" t="s">
        <v>4011</v>
      </c>
      <c r="E4816" s="353">
        <v>2200</v>
      </c>
      <c r="F4816" s="352">
        <f t="shared" si="150"/>
        <v>1320</v>
      </c>
      <c r="G4816" s="352">
        <f t="shared" si="151"/>
        <v>1100</v>
      </c>
    </row>
    <row r="4817" spans="1:7" x14ac:dyDescent="0.25">
      <c r="A4817" s="543"/>
      <c r="B4817" s="543"/>
      <c r="C4817" s="640"/>
      <c r="D4817" s="78" t="s">
        <v>4012</v>
      </c>
      <c r="E4817" s="353">
        <v>1500</v>
      </c>
      <c r="F4817" s="352">
        <f t="shared" si="150"/>
        <v>900</v>
      </c>
      <c r="G4817" s="352">
        <f t="shared" si="151"/>
        <v>750</v>
      </c>
    </row>
    <row r="4818" spans="1:7" x14ac:dyDescent="0.25">
      <c r="A4818" s="544"/>
      <c r="B4818" s="544"/>
      <c r="C4818" s="650"/>
      <c r="D4818" s="78" t="s">
        <v>4013</v>
      </c>
      <c r="E4818" s="353">
        <v>1000</v>
      </c>
      <c r="F4818" s="352">
        <f t="shared" si="150"/>
        <v>600</v>
      </c>
      <c r="G4818" s="352">
        <f t="shared" si="151"/>
        <v>500</v>
      </c>
    </row>
    <row r="4819" spans="1:7" x14ac:dyDescent="0.25">
      <c r="A4819" s="570" t="s">
        <v>150</v>
      </c>
      <c r="B4819" s="570" t="s">
        <v>150</v>
      </c>
      <c r="C4819" s="649"/>
      <c r="D4819" s="75" t="s">
        <v>7970</v>
      </c>
      <c r="E4819" s="353"/>
      <c r="F4819" s="352">
        <f t="shared" si="150"/>
        <v>0</v>
      </c>
      <c r="G4819" s="352">
        <f t="shared" si="151"/>
        <v>0</v>
      </c>
    </row>
    <row r="4820" spans="1:7" ht="25.5" x14ac:dyDescent="0.25">
      <c r="A4820" s="571"/>
      <c r="B4820" s="571"/>
      <c r="C4820" s="640"/>
      <c r="D4820" s="78" t="s">
        <v>4014</v>
      </c>
      <c r="E4820" s="353">
        <v>4500</v>
      </c>
      <c r="F4820" s="352">
        <f t="shared" si="150"/>
        <v>2700</v>
      </c>
      <c r="G4820" s="352">
        <f t="shared" si="151"/>
        <v>2250</v>
      </c>
    </row>
    <row r="4821" spans="1:7" x14ac:dyDescent="0.25">
      <c r="A4821" s="571"/>
      <c r="B4821" s="571"/>
      <c r="C4821" s="640"/>
      <c r="D4821" s="78" t="s">
        <v>7971</v>
      </c>
      <c r="E4821" s="353">
        <v>3600</v>
      </c>
      <c r="F4821" s="352">
        <f t="shared" si="150"/>
        <v>2160</v>
      </c>
      <c r="G4821" s="352">
        <f t="shared" si="151"/>
        <v>1800</v>
      </c>
    </row>
    <row r="4822" spans="1:7" x14ac:dyDescent="0.25">
      <c r="A4822" s="571"/>
      <c r="B4822" s="571"/>
      <c r="C4822" s="640"/>
      <c r="D4822" s="78" t="s">
        <v>4015</v>
      </c>
      <c r="E4822" s="353">
        <v>2700</v>
      </c>
      <c r="F4822" s="352">
        <f t="shared" si="150"/>
        <v>1620</v>
      </c>
      <c r="G4822" s="352">
        <f t="shared" si="151"/>
        <v>1350</v>
      </c>
    </row>
    <row r="4823" spans="1:7" x14ac:dyDescent="0.25">
      <c r="A4823" s="571"/>
      <c r="B4823" s="571"/>
      <c r="C4823" s="640"/>
      <c r="D4823" s="78" t="s">
        <v>4016</v>
      </c>
      <c r="E4823" s="353">
        <v>1200</v>
      </c>
      <c r="F4823" s="352">
        <f t="shared" si="150"/>
        <v>720</v>
      </c>
      <c r="G4823" s="352">
        <f t="shared" si="151"/>
        <v>600</v>
      </c>
    </row>
    <row r="4824" spans="1:7" x14ac:dyDescent="0.25">
      <c r="A4824" s="572"/>
      <c r="B4824" s="572"/>
      <c r="C4824" s="650"/>
      <c r="D4824" s="78" t="s">
        <v>4017</v>
      </c>
      <c r="E4824" s="353">
        <v>1100</v>
      </c>
      <c r="F4824" s="352">
        <f t="shared" si="150"/>
        <v>660</v>
      </c>
      <c r="G4824" s="352">
        <f t="shared" si="151"/>
        <v>550</v>
      </c>
    </row>
    <row r="4825" spans="1:7" x14ac:dyDescent="0.25">
      <c r="A4825" s="379" t="s">
        <v>151</v>
      </c>
      <c r="B4825" s="379" t="s">
        <v>151</v>
      </c>
      <c r="C4825" s="200"/>
      <c r="D4825" s="78" t="s">
        <v>4018</v>
      </c>
      <c r="E4825" s="353">
        <v>900</v>
      </c>
      <c r="F4825" s="352">
        <f t="shared" si="150"/>
        <v>540</v>
      </c>
      <c r="G4825" s="352">
        <f t="shared" si="151"/>
        <v>450</v>
      </c>
    </row>
    <row r="4826" spans="1:7" x14ac:dyDescent="0.25">
      <c r="A4826" s="379" t="s">
        <v>152</v>
      </c>
      <c r="B4826" s="379" t="s">
        <v>152</v>
      </c>
      <c r="C4826" s="200"/>
      <c r="D4826" s="78" t="s">
        <v>4019</v>
      </c>
      <c r="E4826" s="353">
        <v>700</v>
      </c>
      <c r="F4826" s="352">
        <f t="shared" si="150"/>
        <v>420</v>
      </c>
      <c r="G4826" s="352">
        <f t="shared" si="151"/>
        <v>350</v>
      </c>
    </row>
    <row r="4827" spans="1:7" x14ac:dyDescent="0.25">
      <c r="A4827" s="570" t="s">
        <v>153</v>
      </c>
      <c r="B4827" s="570" t="s">
        <v>153</v>
      </c>
      <c r="C4827" s="532"/>
      <c r="D4827" s="78" t="s">
        <v>4020</v>
      </c>
      <c r="E4827" s="353">
        <v>800</v>
      </c>
      <c r="F4827" s="352">
        <f t="shared" si="150"/>
        <v>480</v>
      </c>
      <c r="G4827" s="352">
        <f t="shared" si="151"/>
        <v>400</v>
      </c>
    </row>
    <row r="4828" spans="1:7" x14ac:dyDescent="0.25">
      <c r="A4828" s="572"/>
      <c r="B4828" s="572"/>
      <c r="C4828" s="648"/>
      <c r="D4828" s="78" t="s">
        <v>4021</v>
      </c>
      <c r="E4828" s="353">
        <v>600</v>
      </c>
      <c r="F4828" s="352">
        <f t="shared" si="150"/>
        <v>360</v>
      </c>
      <c r="G4828" s="352">
        <f t="shared" si="151"/>
        <v>300</v>
      </c>
    </row>
    <row r="4829" spans="1:7" x14ac:dyDescent="0.25">
      <c r="A4829" s="379" t="s">
        <v>154</v>
      </c>
      <c r="B4829" s="379" t="s">
        <v>154</v>
      </c>
      <c r="C4829" s="201"/>
      <c r="D4829" s="78" t="s">
        <v>4022</v>
      </c>
      <c r="E4829" s="353">
        <v>900</v>
      </c>
      <c r="F4829" s="352">
        <f t="shared" si="150"/>
        <v>540</v>
      </c>
      <c r="G4829" s="352">
        <f t="shared" si="151"/>
        <v>450</v>
      </c>
    </row>
    <row r="4830" spans="1:7" x14ac:dyDescent="0.25">
      <c r="A4830" s="570" t="s">
        <v>155</v>
      </c>
      <c r="B4830" s="570" t="s">
        <v>155</v>
      </c>
      <c r="C4830" s="646"/>
      <c r="D4830" s="75" t="s">
        <v>2138</v>
      </c>
      <c r="E4830" s="353"/>
      <c r="F4830" s="352">
        <f t="shared" si="150"/>
        <v>0</v>
      </c>
      <c r="G4830" s="352">
        <f t="shared" si="151"/>
        <v>0</v>
      </c>
    </row>
    <row r="4831" spans="1:7" x14ac:dyDescent="0.25">
      <c r="A4831" s="571"/>
      <c r="B4831" s="571"/>
      <c r="C4831" s="647"/>
      <c r="D4831" s="78" t="s">
        <v>2159</v>
      </c>
      <c r="E4831" s="353">
        <v>550</v>
      </c>
      <c r="F4831" s="352">
        <f t="shared" si="150"/>
        <v>330</v>
      </c>
      <c r="G4831" s="352">
        <f t="shared" si="151"/>
        <v>275</v>
      </c>
    </row>
    <row r="4832" spans="1:7" x14ac:dyDescent="0.25">
      <c r="A4832" s="571"/>
      <c r="B4832" s="571"/>
      <c r="C4832" s="647"/>
      <c r="D4832" s="78" t="s">
        <v>2160</v>
      </c>
      <c r="E4832" s="353">
        <v>300</v>
      </c>
      <c r="F4832" s="352">
        <f t="shared" si="150"/>
        <v>180</v>
      </c>
      <c r="G4832" s="352">
        <f t="shared" si="151"/>
        <v>150</v>
      </c>
    </row>
    <row r="4833" spans="1:7" x14ac:dyDescent="0.25">
      <c r="A4833" s="572"/>
      <c r="B4833" s="572"/>
      <c r="C4833" s="648"/>
      <c r="D4833" s="78" t="s">
        <v>2214</v>
      </c>
      <c r="E4833" s="353">
        <v>250</v>
      </c>
      <c r="F4833" s="352">
        <f t="shared" si="150"/>
        <v>150</v>
      </c>
      <c r="G4833" s="352">
        <f t="shared" si="151"/>
        <v>125</v>
      </c>
    </row>
    <row r="4834" spans="1:7" x14ac:dyDescent="0.25">
      <c r="A4834" s="570" t="s">
        <v>156</v>
      </c>
      <c r="B4834" s="570" t="s">
        <v>156</v>
      </c>
      <c r="C4834" s="646"/>
      <c r="D4834" s="75" t="s">
        <v>2146</v>
      </c>
      <c r="E4834" s="353"/>
      <c r="F4834" s="352">
        <f t="shared" si="150"/>
        <v>0</v>
      </c>
      <c r="G4834" s="352">
        <f t="shared" si="151"/>
        <v>0</v>
      </c>
    </row>
    <row r="4835" spans="1:7" x14ac:dyDescent="0.25">
      <c r="A4835" s="571"/>
      <c r="B4835" s="571"/>
      <c r="C4835" s="647"/>
      <c r="D4835" s="78" t="s">
        <v>2159</v>
      </c>
      <c r="E4835" s="353">
        <v>300</v>
      </c>
      <c r="F4835" s="352">
        <f t="shared" si="150"/>
        <v>180</v>
      </c>
      <c r="G4835" s="352">
        <f t="shared" si="151"/>
        <v>150</v>
      </c>
    </row>
    <row r="4836" spans="1:7" x14ac:dyDescent="0.25">
      <c r="A4836" s="571"/>
      <c r="B4836" s="571"/>
      <c r="C4836" s="647"/>
      <c r="D4836" s="78" t="s">
        <v>2160</v>
      </c>
      <c r="E4836" s="353">
        <v>240</v>
      </c>
      <c r="F4836" s="352">
        <f t="shared" si="150"/>
        <v>144</v>
      </c>
      <c r="G4836" s="352">
        <f t="shared" si="151"/>
        <v>120</v>
      </c>
    </row>
    <row r="4837" spans="1:7" x14ac:dyDescent="0.25">
      <c r="A4837" s="572"/>
      <c r="B4837" s="572"/>
      <c r="C4837" s="648"/>
      <c r="D4837" s="78" t="s">
        <v>2214</v>
      </c>
      <c r="E4837" s="353">
        <v>200</v>
      </c>
      <c r="F4837" s="352">
        <f t="shared" si="150"/>
        <v>120</v>
      </c>
      <c r="G4837" s="352">
        <f t="shared" si="151"/>
        <v>100</v>
      </c>
    </row>
    <row r="4838" spans="1:7" x14ac:dyDescent="0.25">
      <c r="A4838" s="397">
        <v>15</v>
      </c>
      <c r="B4838" s="397">
        <v>15</v>
      </c>
      <c r="C4838" s="379"/>
      <c r="D4838" s="75" t="s">
        <v>4023</v>
      </c>
      <c r="E4838" s="353"/>
      <c r="F4838" s="352">
        <f t="shared" si="150"/>
        <v>0</v>
      </c>
      <c r="G4838" s="352">
        <f t="shared" si="151"/>
        <v>0</v>
      </c>
    </row>
    <row r="4839" spans="1:7" x14ac:dyDescent="0.25">
      <c r="A4839" s="570" t="s">
        <v>119</v>
      </c>
      <c r="B4839" s="570" t="s">
        <v>119</v>
      </c>
      <c r="C4839" s="570"/>
      <c r="D4839" s="75" t="s">
        <v>3971</v>
      </c>
      <c r="E4839" s="353"/>
      <c r="F4839" s="352">
        <f t="shared" si="150"/>
        <v>0</v>
      </c>
      <c r="G4839" s="352">
        <f t="shared" si="151"/>
        <v>0</v>
      </c>
    </row>
    <row r="4840" spans="1:7" x14ac:dyDescent="0.25">
      <c r="A4840" s="571"/>
      <c r="B4840" s="571"/>
      <c r="C4840" s="571"/>
      <c r="D4840" s="78" t="s">
        <v>4024</v>
      </c>
      <c r="E4840" s="353">
        <v>1900</v>
      </c>
      <c r="F4840" s="352">
        <f t="shared" si="150"/>
        <v>1140</v>
      </c>
      <c r="G4840" s="352">
        <f t="shared" si="151"/>
        <v>950</v>
      </c>
    </row>
    <row r="4841" spans="1:7" x14ac:dyDescent="0.25">
      <c r="A4841" s="571"/>
      <c r="B4841" s="571"/>
      <c r="C4841" s="571"/>
      <c r="D4841" s="78" t="s">
        <v>4025</v>
      </c>
      <c r="E4841" s="353">
        <v>2100</v>
      </c>
      <c r="F4841" s="352">
        <f t="shared" si="150"/>
        <v>1260</v>
      </c>
      <c r="G4841" s="352">
        <f t="shared" si="151"/>
        <v>1050</v>
      </c>
    </row>
    <row r="4842" spans="1:7" x14ac:dyDescent="0.25">
      <c r="A4842" s="572"/>
      <c r="B4842" s="572"/>
      <c r="C4842" s="572"/>
      <c r="D4842" s="78" t="s">
        <v>4026</v>
      </c>
      <c r="E4842" s="353">
        <v>1600</v>
      </c>
      <c r="F4842" s="352">
        <f t="shared" si="150"/>
        <v>960</v>
      </c>
      <c r="G4842" s="352">
        <f t="shared" si="151"/>
        <v>800</v>
      </c>
    </row>
    <row r="4843" spans="1:7" x14ac:dyDescent="0.25">
      <c r="A4843" s="379" t="s">
        <v>120</v>
      </c>
      <c r="B4843" s="379" t="s">
        <v>120</v>
      </c>
      <c r="C4843" s="379"/>
      <c r="D4843" s="75" t="s">
        <v>4027</v>
      </c>
      <c r="E4843" s="353">
        <v>1000</v>
      </c>
      <c r="F4843" s="352">
        <f t="shared" si="150"/>
        <v>600</v>
      </c>
      <c r="G4843" s="352">
        <f t="shared" si="151"/>
        <v>500</v>
      </c>
    </row>
    <row r="4844" spans="1:7" x14ac:dyDescent="0.25">
      <c r="A4844" s="379" t="s">
        <v>121</v>
      </c>
      <c r="B4844" s="379" t="s">
        <v>121</v>
      </c>
      <c r="C4844" s="379"/>
      <c r="D4844" s="75" t="s">
        <v>4028</v>
      </c>
      <c r="E4844" s="353">
        <v>650</v>
      </c>
      <c r="F4844" s="352">
        <f t="shared" si="150"/>
        <v>390</v>
      </c>
      <c r="G4844" s="352">
        <f t="shared" si="151"/>
        <v>325</v>
      </c>
    </row>
    <row r="4845" spans="1:7" x14ac:dyDescent="0.25">
      <c r="A4845" s="542" t="s">
        <v>122</v>
      </c>
      <c r="B4845" s="542" t="s">
        <v>122</v>
      </c>
      <c r="C4845" s="570"/>
      <c r="D4845" s="75" t="s">
        <v>2138</v>
      </c>
      <c r="E4845" s="353"/>
      <c r="F4845" s="352">
        <f t="shared" si="150"/>
        <v>0</v>
      </c>
      <c r="G4845" s="352">
        <f t="shared" si="151"/>
        <v>0</v>
      </c>
    </row>
    <row r="4846" spans="1:7" x14ac:dyDescent="0.25">
      <c r="A4846" s="543"/>
      <c r="B4846" s="543"/>
      <c r="C4846" s="571"/>
      <c r="D4846" s="78" t="s">
        <v>3324</v>
      </c>
      <c r="E4846" s="353">
        <v>400</v>
      </c>
      <c r="F4846" s="352">
        <f t="shared" si="150"/>
        <v>240</v>
      </c>
      <c r="G4846" s="352">
        <f t="shared" si="151"/>
        <v>200</v>
      </c>
    </row>
    <row r="4847" spans="1:7" x14ac:dyDescent="0.25">
      <c r="A4847" s="543"/>
      <c r="B4847" s="543"/>
      <c r="C4847" s="571"/>
      <c r="D4847" s="78" t="s">
        <v>2160</v>
      </c>
      <c r="E4847" s="353">
        <v>320</v>
      </c>
      <c r="F4847" s="352">
        <f t="shared" si="150"/>
        <v>192</v>
      </c>
      <c r="G4847" s="352">
        <f t="shared" si="151"/>
        <v>160</v>
      </c>
    </row>
    <row r="4848" spans="1:7" x14ac:dyDescent="0.25">
      <c r="A4848" s="544"/>
      <c r="B4848" s="544"/>
      <c r="C4848" s="572"/>
      <c r="D4848" s="78" t="s">
        <v>2214</v>
      </c>
      <c r="E4848" s="353">
        <v>250</v>
      </c>
      <c r="F4848" s="352">
        <f t="shared" si="150"/>
        <v>150</v>
      </c>
      <c r="G4848" s="352">
        <f t="shared" si="151"/>
        <v>125</v>
      </c>
    </row>
    <row r="4849" spans="1:7" x14ac:dyDescent="0.25">
      <c r="A4849" s="542" t="s">
        <v>123</v>
      </c>
      <c r="B4849" s="542" t="s">
        <v>123</v>
      </c>
      <c r="C4849" s="570"/>
      <c r="D4849" s="75" t="s">
        <v>2146</v>
      </c>
      <c r="E4849" s="353"/>
      <c r="F4849" s="352">
        <f t="shared" si="150"/>
        <v>0</v>
      </c>
      <c r="G4849" s="352">
        <f t="shared" si="151"/>
        <v>0</v>
      </c>
    </row>
    <row r="4850" spans="1:7" x14ac:dyDescent="0.25">
      <c r="A4850" s="543"/>
      <c r="B4850" s="543"/>
      <c r="C4850" s="571"/>
      <c r="D4850" s="78" t="s">
        <v>3324</v>
      </c>
      <c r="E4850" s="353">
        <v>240</v>
      </c>
      <c r="F4850" s="352">
        <f t="shared" si="150"/>
        <v>144</v>
      </c>
      <c r="G4850" s="352">
        <f t="shared" si="151"/>
        <v>120</v>
      </c>
    </row>
    <row r="4851" spans="1:7" x14ac:dyDescent="0.25">
      <c r="A4851" s="543"/>
      <c r="B4851" s="543"/>
      <c r="C4851" s="571"/>
      <c r="D4851" s="78" t="s">
        <v>2160</v>
      </c>
      <c r="E4851" s="353">
        <v>200</v>
      </c>
      <c r="F4851" s="352">
        <f t="shared" si="150"/>
        <v>120</v>
      </c>
      <c r="G4851" s="352">
        <f t="shared" si="151"/>
        <v>100</v>
      </c>
    </row>
    <row r="4852" spans="1:7" x14ac:dyDescent="0.25">
      <c r="A4852" s="544"/>
      <c r="B4852" s="544"/>
      <c r="C4852" s="572"/>
      <c r="D4852" s="78" t="s">
        <v>2142</v>
      </c>
      <c r="E4852" s="353">
        <v>150</v>
      </c>
      <c r="F4852" s="352">
        <f t="shared" si="150"/>
        <v>90</v>
      </c>
      <c r="G4852" s="352">
        <f t="shared" si="151"/>
        <v>75</v>
      </c>
    </row>
    <row r="4853" spans="1:7" ht="26.25" x14ac:dyDescent="0.25">
      <c r="A4853" s="17" t="s">
        <v>161</v>
      </c>
      <c r="B4853" s="17"/>
      <c r="C4853" s="379"/>
      <c r="D4853" s="78" t="s">
        <v>8915</v>
      </c>
      <c r="E4853" s="360">
        <v>550</v>
      </c>
      <c r="F4853" s="352">
        <f t="shared" si="150"/>
        <v>330</v>
      </c>
      <c r="G4853" s="352">
        <f t="shared" si="151"/>
        <v>275</v>
      </c>
    </row>
    <row r="4854" spans="1:7" x14ac:dyDescent="0.25">
      <c r="A4854" s="397">
        <v>16</v>
      </c>
      <c r="B4854" s="397">
        <v>16</v>
      </c>
      <c r="C4854" s="379"/>
      <c r="D4854" s="75" t="s">
        <v>4029</v>
      </c>
      <c r="E4854" s="353">
        <v>0</v>
      </c>
      <c r="F4854" s="352">
        <f t="shared" si="150"/>
        <v>0</v>
      </c>
      <c r="G4854" s="352">
        <f t="shared" si="151"/>
        <v>0</v>
      </c>
    </row>
    <row r="4855" spans="1:7" x14ac:dyDescent="0.25">
      <c r="A4855" s="17" t="s">
        <v>2491</v>
      </c>
      <c r="B4855" s="17" t="s">
        <v>2491</v>
      </c>
      <c r="C4855" s="200"/>
      <c r="D4855" s="75" t="s">
        <v>631</v>
      </c>
      <c r="E4855" s="353">
        <v>1900</v>
      </c>
      <c r="F4855" s="352">
        <f t="shared" si="150"/>
        <v>1140</v>
      </c>
      <c r="G4855" s="352">
        <f t="shared" si="151"/>
        <v>950</v>
      </c>
    </row>
    <row r="4856" spans="1:7" x14ac:dyDescent="0.25">
      <c r="A4856" s="542" t="s">
        <v>2495</v>
      </c>
      <c r="B4856" s="542" t="s">
        <v>2495</v>
      </c>
      <c r="C4856" s="649"/>
      <c r="D4856" s="75" t="s">
        <v>3878</v>
      </c>
      <c r="E4856" s="353"/>
      <c r="F4856" s="352">
        <f t="shared" si="150"/>
        <v>0</v>
      </c>
      <c r="G4856" s="352">
        <f t="shared" si="151"/>
        <v>0</v>
      </c>
    </row>
    <row r="4857" spans="1:7" x14ac:dyDescent="0.25">
      <c r="A4857" s="544"/>
      <c r="B4857" s="544"/>
      <c r="C4857" s="650"/>
      <c r="D4857" s="78" t="s">
        <v>4030</v>
      </c>
      <c r="E4857" s="353">
        <v>2100</v>
      </c>
      <c r="F4857" s="352">
        <f t="shared" si="150"/>
        <v>1260</v>
      </c>
      <c r="G4857" s="352">
        <f t="shared" si="151"/>
        <v>1050</v>
      </c>
    </row>
    <row r="4858" spans="1:7" ht="25.5" x14ac:dyDescent="0.25">
      <c r="A4858" s="17" t="s">
        <v>2497</v>
      </c>
      <c r="B4858" s="17" t="s">
        <v>2497</v>
      </c>
      <c r="C4858" s="200"/>
      <c r="D4858" s="78" t="s">
        <v>4031</v>
      </c>
      <c r="E4858" s="353">
        <v>1800</v>
      </c>
      <c r="F4858" s="352">
        <f t="shared" si="150"/>
        <v>1080</v>
      </c>
      <c r="G4858" s="352">
        <f t="shared" si="151"/>
        <v>900</v>
      </c>
    </row>
    <row r="4859" spans="1:7" ht="25.5" x14ac:dyDescent="0.25">
      <c r="A4859" s="542" t="s">
        <v>2501</v>
      </c>
      <c r="B4859" s="542" t="s">
        <v>2501</v>
      </c>
      <c r="C4859" s="649"/>
      <c r="D4859" s="78" t="s">
        <v>4032</v>
      </c>
      <c r="E4859" s="353">
        <v>1500</v>
      </c>
      <c r="F4859" s="352">
        <f t="shared" si="150"/>
        <v>900</v>
      </c>
      <c r="G4859" s="352">
        <f t="shared" si="151"/>
        <v>750</v>
      </c>
    </row>
    <row r="4860" spans="1:7" x14ac:dyDescent="0.25">
      <c r="A4860" s="543"/>
      <c r="B4860" s="543"/>
      <c r="C4860" s="640"/>
      <c r="D4860" s="78" t="s">
        <v>4033</v>
      </c>
      <c r="E4860" s="353">
        <v>1800</v>
      </c>
      <c r="F4860" s="352">
        <f t="shared" si="150"/>
        <v>1080</v>
      </c>
      <c r="G4860" s="352">
        <f t="shared" si="151"/>
        <v>900</v>
      </c>
    </row>
    <row r="4861" spans="1:7" ht="13.5" x14ac:dyDescent="0.25">
      <c r="A4861" s="543"/>
      <c r="B4861" s="543"/>
      <c r="C4861" s="640"/>
      <c r="D4861" s="78" t="s">
        <v>8916</v>
      </c>
      <c r="E4861" s="353"/>
      <c r="F4861" s="352">
        <f t="shared" si="150"/>
        <v>0</v>
      </c>
      <c r="G4861" s="352">
        <f t="shared" si="151"/>
        <v>0</v>
      </c>
    </row>
    <row r="4862" spans="1:7" x14ac:dyDescent="0.25">
      <c r="A4862" s="544"/>
      <c r="B4862" s="544"/>
      <c r="C4862" s="650"/>
      <c r="D4862" s="78" t="s">
        <v>7310</v>
      </c>
      <c r="E4862" s="353">
        <v>1200</v>
      </c>
      <c r="F4862" s="352">
        <f t="shared" si="150"/>
        <v>720</v>
      </c>
      <c r="G4862" s="352">
        <f t="shared" si="151"/>
        <v>600</v>
      </c>
    </row>
    <row r="4863" spans="1:7" x14ac:dyDescent="0.25">
      <c r="A4863" s="379" t="s">
        <v>2505</v>
      </c>
      <c r="B4863" s="379" t="s">
        <v>2505</v>
      </c>
      <c r="C4863" s="201"/>
      <c r="D4863" s="75" t="s">
        <v>4034</v>
      </c>
      <c r="E4863" s="353">
        <v>1900</v>
      </c>
      <c r="F4863" s="352">
        <f t="shared" si="150"/>
        <v>1140</v>
      </c>
      <c r="G4863" s="352">
        <f t="shared" si="151"/>
        <v>950</v>
      </c>
    </row>
    <row r="4864" spans="1:7" x14ac:dyDescent="0.25">
      <c r="A4864" s="570" t="s">
        <v>2507</v>
      </c>
      <c r="B4864" s="570" t="s">
        <v>2507</v>
      </c>
      <c r="C4864" s="646"/>
      <c r="D4864" s="75" t="s">
        <v>2138</v>
      </c>
      <c r="E4864" s="353">
        <v>0</v>
      </c>
      <c r="F4864" s="352">
        <f t="shared" si="150"/>
        <v>0</v>
      </c>
      <c r="G4864" s="352">
        <f t="shared" si="151"/>
        <v>0</v>
      </c>
    </row>
    <row r="4865" spans="1:7" x14ac:dyDescent="0.25">
      <c r="A4865" s="571"/>
      <c r="B4865" s="571"/>
      <c r="C4865" s="647"/>
      <c r="D4865" s="78" t="s">
        <v>2159</v>
      </c>
      <c r="E4865" s="353">
        <v>750</v>
      </c>
      <c r="F4865" s="352">
        <f t="shared" si="150"/>
        <v>450</v>
      </c>
      <c r="G4865" s="352">
        <f t="shared" si="151"/>
        <v>375</v>
      </c>
    </row>
    <row r="4866" spans="1:7" x14ac:dyDescent="0.25">
      <c r="A4866" s="571"/>
      <c r="B4866" s="571"/>
      <c r="C4866" s="647"/>
      <c r="D4866" s="78" t="s">
        <v>2160</v>
      </c>
      <c r="E4866" s="353">
        <v>520</v>
      </c>
      <c r="F4866" s="352">
        <f t="shared" si="150"/>
        <v>312</v>
      </c>
      <c r="G4866" s="352">
        <f t="shared" si="151"/>
        <v>260</v>
      </c>
    </row>
    <row r="4867" spans="1:7" x14ac:dyDescent="0.25">
      <c r="A4867" s="572"/>
      <c r="B4867" s="572"/>
      <c r="C4867" s="648"/>
      <c r="D4867" s="78" t="s">
        <v>2214</v>
      </c>
      <c r="E4867" s="353">
        <v>450</v>
      </c>
      <c r="F4867" s="352">
        <f t="shared" si="150"/>
        <v>270</v>
      </c>
      <c r="G4867" s="352">
        <f t="shared" si="151"/>
        <v>225</v>
      </c>
    </row>
    <row r="4868" spans="1:7" x14ac:dyDescent="0.25">
      <c r="A4868" s="570" t="s">
        <v>2509</v>
      </c>
      <c r="B4868" s="570" t="s">
        <v>2509</v>
      </c>
      <c r="C4868" s="646"/>
      <c r="D4868" s="75" t="s">
        <v>2146</v>
      </c>
      <c r="E4868" s="353"/>
      <c r="F4868" s="352">
        <f t="shared" si="150"/>
        <v>0</v>
      </c>
      <c r="G4868" s="352">
        <f t="shared" si="151"/>
        <v>0</v>
      </c>
    </row>
    <row r="4869" spans="1:7" x14ac:dyDescent="0.25">
      <c r="A4869" s="571"/>
      <c r="B4869" s="571"/>
      <c r="C4869" s="647"/>
      <c r="D4869" s="78" t="s">
        <v>2159</v>
      </c>
      <c r="E4869" s="353">
        <v>400</v>
      </c>
      <c r="F4869" s="352">
        <f t="shared" si="150"/>
        <v>240</v>
      </c>
      <c r="G4869" s="352">
        <f t="shared" si="151"/>
        <v>200</v>
      </c>
    </row>
    <row r="4870" spans="1:7" x14ac:dyDescent="0.25">
      <c r="A4870" s="571"/>
      <c r="B4870" s="571"/>
      <c r="C4870" s="647"/>
      <c r="D4870" s="78" t="s">
        <v>2160</v>
      </c>
      <c r="E4870" s="353">
        <v>300</v>
      </c>
      <c r="F4870" s="352">
        <f t="shared" si="150"/>
        <v>180</v>
      </c>
      <c r="G4870" s="352">
        <f t="shared" si="151"/>
        <v>150</v>
      </c>
    </row>
    <row r="4871" spans="1:7" x14ac:dyDescent="0.25">
      <c r="A4871" s="572"/>
      <c r="B4871" s="572"/>
      <c r="C4871" s="648"/>
      <c r="D4871" s="78" t="s">
        <v>2214</v>
      </c>
      <c r="E4871" s="353">
        <v>200</v>
      </c>
      <c r="F4871" s="352">
        <f t="shared" si="150"/>
        <v>120</v>
      </c>
      <c r="G4871" s="352">
        <f t="shared" si="151"/>
        <v>100</v>
      </c>
    </row>
    <row r="4872" spans="1:7" s="51" customFormat="1" x14ac:dyDescent="0.25">
      <c r="A4872" s="134" t="s">
        <v>864</v>
      </c>
      <c r="B4872" s="134" t="s">
        <v>864</v>
      </c>
      <c r="C4872" s="379"/>
      <c r="D4872" s="74" t="s">
        <v>4035</v>
      </c>
      <c r="E4872" s="353">
        <v>0</v>
      </c>
      <c r="F4872" s="352">
        <f t="shared" si="150"/>
        <v>0</v>
      </c>
      <c r="G4872" s="352">
        <f t="shared" si="151"/>
        <v>0</v>
      </c>
    </row>
    <row r="4873" spans="1:7" x14ac:dyDescent="0.25">
      <c r="A4873" s="108">
        <v>1</v>
      </c>
      <c r="B4873" s="108">
        <v>1</v>
      </c>
      <c r="C4873" s="379"/>
      <c r="D4873" s="74" t="s">
        <v>4036</v>
      </c>
      <c r="E4873" s="353">
        <v>0</v>
      </c>
      <c r="F4873" s="352">
        <f t="shared" si="150"/>
        <v>0</v>
      </c>
      <c r="G4873" s="352">
        <f t="shared" si="151"/>
        <v>0</v>
      </c>
    </row>
    <row r="4874" spans="1:7" ht="25.5" x14ac:dyDescent="0.25">
      <c r="A4874" s="641" t="s">
        <v>76</v>
      </c>
      <c r="B4874" s="641" t="s">
        <v>76</v>
      </c>
      <c r="C4874" s="379"/>
      <c r="D4874" s="78" t="s">
        <v>4037</v>
      </c>
      <c r="E4874" s="353">
        <v>2210</v>
      </c>
      <c r="F4874" s="352">
        <f t="shared" si="150"/>
        <v>1326</v>
      </c>
      <c r="G4874" s="352">
        <f t="shared" si="151"/>
        <v>1105</v>
      </c>
    </row>
    <row r="4875" spans="1:7" x14ac:dyDescent="0.25">
      <c r="A4875" s="641"/>
      <c r="B4875" s="641"/>
      <c r="C4875" s="379"/>
      <c r="D4875" s="78" t="s">
        <v>4038</v>
      </c>
      <c r="E4875" s="353">
        <v>2340</v>
      </c>
      <c r="F4875" s="352">
        <f t="shared" si="150"/>
        <v>1404</v>
      </c>
      <c r="G4875" s="352">
        <f t="shared" si="151"/>
        <v>1170</v>
      </c>
    </row>
    <row r="4876" spans="1:7" x14ac:dyDescent="0.25">
      <c r="A4876" s="641"/>
      <c r="B4876" s="641"/>
      <c r="C4876" s="379"/>
      <c r="D4876" s="78" t="s">
        <v>4039</v>
      </c>
      <c r="E4876" s="353">
        <v>2860</v>
      </c>
      <c r="F4876" s="352">
        <f t="shared" si="150"/>
        <v>1716</v>
      </c>
      <c r="G4876" s="352">
        <f t="shared" si="151"/>
        <v>1430</v>
      </c>
    </row>
    <row r="4877" spans="1:7" x14ac:dyDescent="0.25">
      <c r="A4877" s="641"/>
      <c r="B4877" s="641"/>
      <c r="C4877" s="379"/>
      <c r="D4877" s="78" t="s">
        <v>4040</v>
      </c>
      <c r="E4877" s="353">
        <v>3500</v>
      </c>
      <c r="F4877" s="352">
        <f t="shared" si="150"/>
        <v>2100</v>
      </c>
      <c r="G4877" s="352">
        <f t="shared" si="151"/>
        <v>1750</v>
      </c>
    </row>
    <row r="4878" spans="1:7" x14ac:dyDescent="0.25">
      <c r="A4878" s="641"/>
      <c r="B4878" s="641"/>
      <c r="C4878" s="379"/>
      <c r="D4878" s="78" t="s">
        <v>4041</v>
      </c>
      <c r="E4878" s="353">
        <v>6000</v>
      </c>
      <c r="F4878" s="352">
        <f t="shared" si="150"/>
        <v>3600</v>
      </c>
      <c r="G4878" s="352">
        <f t="shared" si="151"/>
        <v>3000</v>
      </c>
    </row>
    <row r="4879" spans="1:7" x14ac:dyDescent="0.25">
      <c r="A4879" s="641"/>
      <c r="B4879" s="641"/>
      <c r="C4879" s="379"/>
      <c r="D4879" s="78" t="s">
        <v>4042</v>
      </c>
      <c r="E4879" s="353">
        <v>6500</v>
      </c>
      <c r="F4879" s="352">
        <f t="shared" ref="F4879:F4942" si="152">IFERROR(E4879*0.6,0)</f>
        <v>3900</v>
      </c>
      <c r="G4879" s="352">
        <f t="shared" ref="G4879:G4942" si="153">IFERROR(E4879*0.5,0)</f>
        <v>3250</v>
      </c>
    </row>
    <row r="4880" spans="1:7" ht="25.5" x14ac:dyDescent="0.25">
      <c r="A4880" s="383" t="s">
        <v>79</v>
      </c>
      <c r="B4880" s="383" t="s">
        <v>79</v>
      </c>
      <c r="C4880" s="379"/>
      <c r="D4880" s="78" t="s">
        <v>4043</v>
      </c>
      <c r="E4880" s="353">
        <v>3500</v>
      </c>
      <c r="F4880" s="352">
        <f t="shared" si="152"/>
        <v>2100</v>
      </c>
      <c r="G4880" s="352">
        <f t="shared" si="153"/>
        <v>1750</v>
      </c>
    </row>
    <row r="4881" spans="1:7" ht="39.75" x14ac:dyDescent="0.25">
      <c r="A4881" s="637" t="s">
        <v>80</v>
      </c>
      <c r="B4881" s="637" t="s">
        <v>80</v>
      </c>
      <c r="C4881" s="379"/>
      <c r="D4881" s="78" t="s">
        <v>7703</v>
      </c>
      <c r="E4881" s="353">
        <v>0</v>
      </c>
      <c r="F4881" s="352">
        <f t="shared" si="152"/>
        <v>0</v>
      </c>
      <c r="G4881" s="352">
        <f t="shared" si="153"/>
        <v>0</v>
      </c>
    </row>
    <row r="4882" spans="1:7" ht="25.5" x14ac:dyDescent="0.25">
      <c r="A4882" s="639"/>
      <c r="B4882" s="639"/>
      <c r="C4882" s="379"/>
      <c r="D4882" s="78" t="s">
        <v>7704</v>
      </c>
      <c r="E4882" s="353">
        <v>1100</v>
      </c>
      <c r="F4882" s="352">
        <f t="shared" si="152"/>
        <v>660</v>
      </c>
      <c r="G4882" s="352">
        <f t="shared" si="153"/>
        <v>550</v>
      </c>
    </row>
    <row r="4883" spans="1:7" ht="25.5" x14ac:dyDescent="0.25">
      <c r="A4883" s="383" t="s">
        <v>126</v>
      </c>
      <c r="B4883" s="383" t="s">
        <v>126</v>
      </c>
      <c r="C4883" s="17"/>
      <c r="D4883" s="78" t="s">
        <v>4044</v>
      </c>
      <c r="E4883" s="353">
        <v>1200</v>
      </c>
      <c r="F4883" s="352">
        <f t="shared" si="152"/>
        <v>720</v>
      </c>
      <c r="G4883" s="352">
        <f t="shared" si="153"/>
        <v>600</v>
      </c>
    </row>
    <row r="4884" spans="1:7" ht="25.5" x14ac:dyDescent="0.25">
      <c r="A4884" s="383" t="s">
        <v>127</v>
      </c>
      <c r="B4884" s="383" t="s">
        <v>127</v>
      </c>
      <c r="C4884" s="17"/>
      <c r="D4884" s="78" t="s">
        <v>4045</v>
      </c>
      <c r="E4884" s="353">
        <v>2400</v>
      </c>
      <c r="F4884" s="352">
        <f t="shared" si="152"/>
        <v>1440</v>
      </c>
      <c r="G4884" s="352">
        <f t="shared" si="153"/>
        <v>1200</v>
      </c>
    </row>
    <row r="4885" spans="1:7" ht="38.25" x14ac:dyDescent="0.25">
      <c r="A4885" s="641" t="s">
        <v>128</v>
      </c>
      <c r="B4885" s="641" t="s">
        <v>128</v>
      </c>
      <c r="C4885" s="17"/>
      <c r="D4885" s="78" t="s">
        <v>4046</v>
      </c>
      <c r="E4885" s="353">
        <v>1800</v>
      </c>
      <c r="F4885" s="352">
        <f t="shared" si="152"/>
        <v>1080</v>
      </c>
      <c r="G4885" s="352">
        <f t="shared" si="153"/>
        <v>900</v>
      </c>
    </row>
    <row r="4886" spans="1:7" x14ac:dyDescent="0.25">
      <c r="A4886" s="641"/>
      <c r="B4886" s="641"/>
      <c r="C4886" s="17"/>
      <c r="D4886" s="78" t="s">
        <v>4047</v>
      </c>
      <c r="E4886" s="353">
        <v>1500</v>
      </c>
      <c r="F4886" s="352">
        <f t="shared" si="152"/>
        <v>900</v>
      </c>
      <c r="G4886" s="352">
        <f t="shared" si="153"/>
        <v>750</v>
      </c>
    </row>
    <row r="4887" spans="1:7" x14ac:dyDescent="0.25">
      <c r="A4887" s="641"/>
      <c r="B4887" s="641"/>
      <c r="C4887" s="17"/>
      <c r="D4887" s="78" t="s">
        <v>4048</v>
      </c>
      <c r="E4887" s="353">
        <v>1350</v>
      </c>
      <c r="F4887" s="352">
        <f t="shared" si="152"/>
        <v>810</v>
      </c>
      <c r="G4887" s="352">
        <f t="shared" si="153"/>
        <v>675</v>
      </c>
    </row>
    <row r="4888" spans="1:7" x14ac:dyDescent="0.25">
      <c r="A4888" s="641"/>
      <c r="B4888" s="641"/>
      <c r="C4888" s="17"/>
      <c r="D4888" s="78" t="s">
        <v>4049</v>
      </c>
      <c r="E4888" s="353">
        <v>1100</v>
      </c>
      <c r="F4888" s="352">
        <f t="shared" si="152"/>
        <v>660</v>
      </c>
      <c r="G4888" s="352">
        <f t="shared" si="153"/>
        <v>550</v>
      </c>
    </row>
    <row r="4889" spans="1:7" ht="26.25" x14ac:dyDescent="0.25">
      <c r="A4889" s="637" t="s">
        <v>129</v>
      </c>
      <c r="B4889" s="637" t="s">
        <v>129</v>
      </c>
      <c r="C4889" s="17"/>
      <c r="D4889" s="78" t="s">
        <v>7705</v>
      </c>
      <c r="E4889" s="353">
        <v>0</v>
      </c>
      <c r="F4889" s="352">
        <f t="shared" si="152"/>
        <v>0</v>
      </c>
      <c r="G4889" s="352">
        <f t="shared" si="153"/>
        <v>0</v>
      </c>
    </row>
    <row r="4890" spans="1:7" ht="25.5" x14ac:dyDescent="0.25">
      <c r="A4890" s="639"/>
      <c r="B4890" s="639"/>
      <c r="C4890" s="17"/>
      <c r="D4890" s="78" t="s">
        <v>7706</v>
      </c>
      <c r="E4890" s="353">
        <v>1400</v>
      </c>
      <c r="F4890" s="352">
        <f t="shared" si="152"/>
        <v>840</v>
      </c>
      <c r="G4890" s="352">
        <f t="shared" si="153"/>
        <v>700</v>
      </c>
    </row>
    <row r="4891" spans="1:7" ht="25.5" x14ac:dyDescent="0.25">
      <c r="A4891" s="641" t="s">
        <v>130</v>
      </c>
      <c r="B4891" s="641" t="s">
        <v>130</v>
      </c>
      <c r="C4891" s="17"/>
      <c r="D4891" s="78" t="s">
        <v>4050</v>
      </c>
      <c r="E4891" s="353">
        <v>1100</v>
      </c>
      <c r="F4891" s="352">
        <f t="shared" si="152"/>
        <v>660</v>
      </c>
      <c r="G4891" s="352">
        <f t="shared" si="153"/>
        <v>550</v>
      </c>
    </row>
    <row r="4892" spans="1:7" x14ac:dyDescent="0.25">
      <c r="A4892" s="641"/>
      <c r="B4892" s="641"/>
      <c r="C4892" s="397"/>
      <c r="D4892" s="78" t="s">
        <v>4051</v>
      </c>
      <c r="E4892" s="353">
        <v>850</v>
      </c>
      <c r="F4892" s="352">
        <f t="shared" si="152"/>
        <v>510</v>
      </c>
      <c r="G4892" s="352">
        <f t="shared" si="153"/>
        <v>425</v>
      </c>
    </row>
    <row r="4893" spans="1:7" x14ac:dyDescent="0.25">
      <c r="A4893" s="641" t="s">
        <v>131</v>
      </c>
      <c r="B4893" s="641" t="s">
        <v>131</v>
      </c>
      <c r="C4893" s="379"/>
      <c r="D4893" s="78" t="s">
        <v>4052</v>
      </c>
      <c r="E4893" s="353">
        <v>0</v>
      </c>
      <c r="F4893" s="352">
        <f t="shared" si="152"/>
        <v>0</v>
      </c>
      <c r="G4893" s="352">
        <f t="shared" si="153"/>
        <v>0</v>
      </c>
    </row>
    <row r="4894" spans="1:7" ht="25.5" x14ac:dyDescent="0.25">
      <c r="A4894" s="641"/>
      <c r="B4894" s="641"/>
      <c r="C4894" s="379"/>
      <c r="D4894" s="78" t="s">
        <v>4053</v>
      </c>
      <c r="E4894" s="353">
        <v>2700</v>
      </c>
      <c r="F4894" s="352">
        <f t="shared" si="152"/>
        <v>1620</v>
      </c>
      <c r="G4894" s="352">
        <f t="shared" si="153"/>
        <v>1350</v>
      </c>
    </row>
    <row r="4895" spans="1:7" x14ac:dyDescent="0.25">
      <c r="A4895" s="641"/>
      <c r="B4895" s="641"/>
      <c r="C4895" s="379"/>
      <c r="D4895" s="78" t="s">
        <v>4054</v>
      </c>
      <c r="E4895" s="353">
        <v>3230</v>
      </c>
      <c r="F4895" s="352">
        <f t="shared" si="152"/>
        <v>1938</v>
      </c>
      <c r="G4895" s="352">
        <f t="shared" si="153"/>
        <v>1615</v>
      </c>
    </row>
    <row r="4896" spans="1:7" ht="25.5" x14ac:dyDescent="0.25">
      <c r="A4896" s="138" t="s">
        <v>132</v>
      </c>
      <c r="B4896" s="138" t="s">
        <v>132</v>
      </c>
      <c r="C4896" s="379"/>
      <c r="D4896" s="78" t="s">
        <v>4055</v>
      </c>
      <c r="E4896" s="353">
        <v>1350</v>
      </c>
      <c r="F4896" s="352">
        <f t="shared" si="152"/>
        <v>810</v>
      </c>
      <c r="G4896" s="352">
        <f t="shared" si="153"/>
        <v>675</v>
      </c>
    </row>
    <row r="4897" spans="1:7" x14ac:dyDescent="0.25">
      <c r="A4897" s="556" t="s">
        <v>165</v>
      </c>
      <c r="B4897" s="556" t="s">
        <v>165</v>
      </c>
      <c r="C4897" s="379"/>
      <c r="D4897" s="75" t="s">
        <v>2138</v>
      </c>
      <c r="E4897" s="353">
        <v>0</v>
      </c>
      <c r="F4897" s="352">
        <f t="shared" si="152"/>
        <v>0</v>
      </c>
      <c r="G4897" s="352">
        <f t="shared" si="153"/>
        <v>0</v>
      </c>
    </row>
    <row r="4898" spans="1:7" x14ac:dyDescent="0.25">
      <c r="A4898" s="556"/>
      <c r="B4898" s="556"/>
      <c r="C4898" s="379"/>
      <c r="D4898" s="78" t="s">
        <v>4056</v>
      </c>
      <c r="E4898" s="353">
        <v>800</v>
      </c>
      <c r="F4898" s="352">
        <f t="shared" si="152"/>
        <v>480</v>
      </c>
      <c r="G4898" s="352">
        <f t="shared" si="153"/>
        <v>400</v>
      </c>
    </row>
    <row r="4899" spans="1:7" x14ac:dyDescent="0.25">
      <c r="A4899" s="556"/>
      <c r="B4899" s="556"/>
      <c r="C4899" s="379"/>
      <c r="D4899" s="78" t="s">
        <v>4057</v>
      </c>
      <c r="E4899" s="353">
        <v>600</v>
      </c>
      <c r="F4899" s="352">
        <f t="shared" si="152"/>
        <v>360</v>
      </c>
      <c r="G4899" s="352">
        <f t="shared" si="153"/>
        <v>300</v>
      </c>
    </row>
    <row r="4900" spans="1:7" x14ac:dyDescent="0.25">
      <c r="A4900" s="556"/>
      <c r="B4900" s="556"/>
      <c r="C4900" s="379"/>
      <c r="D4900" s="78" t="s">
        <v>2160</v>
      </c>
      <c r="E4900" s="353">
        <v>500</v>
      </c>
      <c r="F4900" s="352">
        <f t="shared" si="152"/>
        <v>300</v>
      </c>
      <c r="G4900" s="352">
        <f t="shared" si="153"/>
        <v>250</v>
      </c>
    </row>
    <row r="4901" spans="1:7" x14ac:dyDescent="0.25">
      <c r="A4901" s="556"/>
      <c r="B4901" s="556"/>
      <c r="C4901" s="379"/>
      <c r="D4901" s="78" t="s">
        <v>2214</v>
      </c>
      <c r="E4901" s="353">
        <v>300</v>
      </c>
      <c r="F4901" s="352">
        <f t="shared" si="152"/>
        <v>180</v>
      </c>
      <c r="G4901" s="352">
        <f t="shared" si="153"/>
        <v>150</v>
      </c>
    </row>
    <row r="4902" spans="1:7" x14ac:dyDescent="0.25">
      <c r="A4902" s="556" t="s">
        <v>166</v>
      </c>
      <c r="B4902" s="556" t="s">
        <v>166</v>
      </c>
      <c r="C4902" s="379"/>
      <c r="D4902" s="75" t="s">
        <v>2146</v>
      </c>
      <c r="E4902" s="353">
        <v>0</v>
      </c>
      <c r="F4902" s="352">
        <f t="shared" si="152"/>
        <v>0</v>
      </c>
      <c r="G4902" s="352">
        <f t="shared" si="153"/>
        <v>0</v>
      </c>
    </row>
    <row r="4903" spans="1:7" x14ac:dyDescent="0.25">
      <c r="A4903" s="556"/>
      <c r="B4903" s="556"/>
      <c r="C4903" s="17"/>
      <c r="D4903" s="78" t="s">
        <v>2159</v>
      </c>
      <c r="E4903" s="353">
        <v>450</v>
      </c>
      <c r="F4903" s="352">
        <f t="shared" si="152"/>
        <v>270</v>
      </c>
      <c r="G4903" s="352">
        <f t="shared" si="153"/>
        <v>225</v>
      </c>
    </row>
    <row r="4904" spans="1:7" x14ac:dyDescent="0.25">
      <c r="A4904" s="556"/>
      <c r="B4904" s="556"/>
      <c r="C4904" s="17"/>
      <c r="D4904" s="78" t="s">
        <v>2160</v>
      </c>
      <c r="E4904" s="353">
        <v>270</v>
      </c>
      <c r="F4904" s="352">
        <f t="shared" si="152"/>
        <v>162</v>
      </c>
      <c r="G4904" s="352">
        <f t="shared" si="153"/>
        <v>135</v>
      </c>
    </row>
    <row r="4905" spans="1:7" x14ac:dyDescent="0.25">
      <c r="A4905" s="556"/>
      <c r="B4905" s="556"/>
      <c r="C4905" s="17"/>
      <c r="D4905" s="78" t="s">
        <v>2214</v>
      </c>
      <c r="E4905" s="353">
        <v>200</v>
      </c>
      <c r="F4905" s="352">
        <f t="shared" si="152"/>
        <v>120</v>
      </c>
      <c r="G4905" s="352">
        <f t="shared" si="153"/>
        <v>100</v>
      </c>
    </row>
    <row r="4906" spans="1:7" x14ac:dyDescent="0.25">
      <c r="A4906" s="542" t="s">
        <v>167</v>
      </c>
      <c r="B4906" s="542"/>
      <c r="C4906" s="542"/>
      <c r="D4906" s="78" t="s">
        <v>7707</v>
      </c>
      <c r="E4906" s="353"/>
      <c r="F4906" s="352">
        <f t="shared" si="152"/>
        <v>0</v>
      </c>
      <c r="G4906" s="352">
        <f t="shared" si="153"/>
        <v>0</v>
      </c>
    </row>
    <row r="4907" spans="1:7" x14ac:dyDescent="0.25">
      <c r="A4907" s="543"/>
      <c r="B4907" s="543"/>
      <c r="C4907" s="543"/>
      <c r="D4907" s="78" t="s">
        <v>7708</v>
      </c>
      <c r="E4907" s="353">
        <v>2000</v>
      </c>
      <c r="F4907" s="352">
        <f t="shared" si="152"/>
        <v>1200</v>
      </c>
      <c r="G4907" s="352">
        <f t="shared" si="153"/>
        <v>1000</v>
      </c>
    </row>
    <row r="4908" spans="1:7" x14ac:dyDescent="0.25">
      <c r="A4908" s="544"/>
      <c r="B4908" s="544"/>
      <c r="C4908" s="544"/>
      <c r="D4908" s="78" t="s">
        <v>7709</v>
      </c>
      <c r="E4908" s="353">
        <v>1500</v>
      </c>
      <c r="F4908" s="352">
        <f t="shared" si="152"/>
        <v>900</v>
      </c>
      <c r="G4908" s="352">
        <f t="shared" si="153"/>
        <v>750</v>
      </c>
    </row>
    <row r="4909" spans="1:7" x14ac:dyDescent="0.25">
      <c r="A4909" s="17" t="s">
        <v>168</v>
      </c>
      <c r="B4909" s="17"/>
      <c r="C4909" s="17"/>
      <c r="D4909" s="78" t="s">
        <v>7710</v>
      </c>
      <c r="E4909" s="353">
        <v>2000</v>
      </c>
      <c r="F4909" s="352">
        <f t="shared" si="152"/>
        <v>1200</v>
      </c>
      <c r="G4909" s="352">
        <f t="shared" si="153"/>
        <v>1000</v>
      </c>
    </row>
    <row r="4910" spans="1:7" x14ac:dyDescent="0.25">
      <c r="A4910" s="17" t="s">
        <v>1241</v>
      </c>
      <c r="B4910" s="17"/>
      <c r="C4910" s="17"/>
      <c r="D4910" s="78" t="s">
        <v>7711</v>
      </c>
      <c r="E4910" s="353">
        <v>1000</v>
      </c>
      <c r="F4910" s="352">
        <f t="shared" si="152"/>
        <v>600</v>
      </c>
      <c r="G4910" s="352">
        <f t="shared" si="153"/>
        <v>500</v>
      </c>
    </row>
    <row r="4911" spans="1:7" x14ac:dyDescent="0.25">
      <c r="A4911" s="139">
        <v>2</v>
      </c>
      <c r="B4911" s="139">
        <v>2</v>
      </c>
      <c r="C4911" s="17"/>
      <c r="D4911" s="74" t="s">
        <v>4058</v>
      </c>
      <c r="E4911" s="353">
        <v>0</v>
      </c>
      <c r="F4911" s="352">
        <f t="shared" si="152"/>
        <v>0</v>
      </c>
      <c r="G4911" s="352">
        <f t="shared" si="153"/>
        <v>0</v>
      </c>
    </row>
    <row r="4912" spans="1:7" ht="25.5" x14ac:dyDescent="0.25">
      <c r="A4912" s="645" t="s">
        <v>83</v>
      </c>
      <c r="B4912" s="645" t="s">
        <v>83</v>
      </c>
      <c r="C4912" s="17"/>
      <c r="D4912" s="79" t="s">
        <v>4059</v>
      </c>
      <c r="E4912" s="353">
        <v>5000</v>
      </c>
      <c r="F4912" s="352">
        <f t="shared" si="152"/>
        <v>3000</v>
      </c>
      <c r="G4912" s="352">
        <f t="shared" si="153"/>
        <v>2500</v>
      </c>
    </row>
    <row r="4913" spans="1:7" x14ac:dyDescent="0.25">
      <c r="A4913" s="645"/>
      <c r="B4913" s="645"/>
      <c r="C4913" s="17"/>
      <c r="D4913" s="79" t="s">
        <v>4060</v>
      </c>
      <c r="E4913" s="353">
        <v>4500</v>
      </c>
      <c r="F4913" s="352">
        <f t="shared" si="152"/>
        <v>2700</v>
      </c>
      <c r="G4913" s="352">
        <f t="shared" si="153"/>
        <v>2250</v>
      </c>
    </row>
    <row r="4914" spans="1:7" ht="26.25" x14ac:dyDescent="0.25">
      <c r="A4914" s="645" t="s">
        <v>1297</v>
      </c>
      <c r="B4914" s="645" t="s">
        <v>1297</v>
      </c>
      <c r="C4914" s="17"/>
      <c r="D4914" s="79" t="s">
        <v>7712</v>
      </c>
      <c r="E4914" s="353"/>
      <c r="F4914" s="352">
        <f t="shared" si="152"/>
        <v>0</v>
      </c>
      <c r="G4914" s="352">
        <f t="shared" si="153"/>
        <v>0</v>
      </c>
    </row>
    <row r="4915" spans="1:7" ht="25.5" x14ac:dyDescent="0.25">
      <c r="A4915" s="645"/>
      <c r="B4915" s="645"/>
      <c r="C4915" s="17"/>
      <c r="D4915" s="79" t="s">
        <v>7713</v>
      </c>
      <c r="E4915" s="353">
        <v>2870</v>
      </c>
      <c r="F4915" s="352">
        <f t="shared" si="152"/>
        <v>1722</v>
      </c>
      <c r="G4915" s="352">
        <f t="shared" si="153"/>
        <v>1435</v>
      </c>
    </row>
    <row r="4916" spans="1:7" x14ac:dyDescent="0.25">
      <c r="A4916" s="645"/>
      <c r="B4916" s="645"/>
      <c r="C4916" s="17"/>
      <c r="D4916" s="79" t="s">
        <v>4061</v>
      </c>
      <c r="E4916" s="353">
        <v>2600</v>
      </c>
      <c r="F4916" s="352">
        <f t="shared" si="152"/>
        <v>1560</v>
      </c>
      <c r="G4916" s="352">
        <f t="shared" si="153"/>
        <v>1300</v>
      </c>
    </row>
    <row r="4917" spans="1:7" ht="25.5" x14ac:dyDescent="0.25">
      <c r="A4917" s="645" t="s">
        <v>1598</v>
      </c>
      <c r="B4917" s="645" t="s">
        <v>1598</v>
      </c>
      <c r="C4917" s="397"/>
      <c r="D4917" s="79" t="s">
        <v>4062</v>
      </c>
      <c r="E4917" s="353">
        <v>2700</v>
      </c>
      <c r="F4917" s="352">
        <f t="shared" si="152"/>
        <v>1620</v>
      </c>
      <c r="G4917" s="352">
        <f t="shared" si="153"/>
        <v>1350</v>
      </c>
    </row>
    <row r="4918" spans="1:7" ht="25.5" x14ac:dyDescent="0.25">
      <c r="A4918" s="645"/>
      <c r="B4918" s="645"/>
      <c r="C4918" s="379"/>
      <c r="D4918" s="79" t="s">
        <v>4063</v>
      </c>
      <c r="E4918" s="353">
        <v>1500</v>
      </c>
      <c r="F4918" s="352">
        <f t="shared" si="152"/>
        <v>900</v>
      </c>
      <c r="G4918" s="352">
        <f t="shared" si="153"/>
        <v>750</v>
      </c>
    </row>
    <row r="4919" spans="1:7" ht="25.5" x14ac:dyDescent="0.25">
      <c r="A4919" s="384" t="s">
        <v>1602</v>
      </c>
      <c r="B4919" s="384" t="s">
        <v>1602</v>
      </c>
      <c r="C4919" s="379"/>
      <c r="D4919" s="79" t="s">
        <v>4064</v>
      </c>
      <c r="E4919" s="353">
        <v>1200</v>
      </c>
      <c r="F4919" s="352">
        <f t="shared" si="152"/>
        <v>720</v>
      </c>
      <c r="G4919" s="352">
        <f t="shared" si="153"/>
        <v>600</v>
      </c>
    </row>
    <row r="4920" spans="1:7" ht="25.5" x14ac:dyDescent="0.25">
      <c r="A4920" s="384" t="s">
        <v>1603</v>
      </c>
      <c r="B4920" s="384" t="s">
        <v>1603</v>
      </c>
      <c r="C4920" s="379"/>
      <c r="D4920" s="79" t="s">
        <v>4065</v>
      </c>
      <c r="E4920" s="353">
        <v>1150</v>
      </c>
      <c r="F4920" s="352">
        <f t="shared" si="152"/>
        <v>690</v>
      </c>
      <c r="G4920" s="352">
        <f t="shared" si="153"/>
        <v>575</v>
      </c>
    </row>
    <row r="4921" spans="1:7" x14ac:dyDescent="0.25">
      <c r="A4921" s="384" t="s">
        <v>1606</v>
      </c>
      <c r="B4921" s="384" t="s">
        <v>1606</v>
      </c>
      <c r="C4921" s="379"/>
      <c r="D4921" s="79" t="s">
        <v>4066</v>
      </c>
      <c r="E4921" s="353">
        <v>900</v>
      </c>
      <c r="F4921" s="352">
        <f t="shared" si="152"/>
        <v>540</v>
      </c>
      <c r="G4921" s="352">
        <f t="shared" si="153"/>
        <v>450</v>
      </c>
    </row>
    <row r="4922" spans="1:7" ht="25.5" x14ac:dyDescent="0.25">
      <c r="A4922" s="384" t="s">
        <v>1612</v>
      </c>
      <c r="B4922" s="384" t="s">
        <v>1612</v>
      </c>
      <c r="C4922" s="379"/>
      <c r="D4922" s="79" t="s">
        <v>4067</v>
      </c>
      <c r="E4922" s="353">
        <v>2450</v>
      </c>
      <c r="F4922" s="352">
        <f t="shared" si="152"/>
        <v>1470</v>
      </c>
      <c r="G4922" s="352">
        <f t="shared" si="153"/>
        <v>1225</v>
      </c>
    </row>
    <row r="4923" spans="1:7" ht="25.5" x14ac:dyDescent="0.25">
      <c r="A4923" s="384" t="s">
        <v>1613</v>
      </c>
      <c r="B4923" s="384" t="s">
        <v>1613</v>
      </c>
      <c r="C4923" s="379"/>
      <c r="D4923" s="79" t="s">
        <v>4068</v>
      </c>
      <c r="E4923" s="353">
        <v>900</v>
      </c>
      <c r="F4923" s="352">
        <f t="shared" si="152"/>
        <v>540</v>
      </c>
      <c r="G4923" s="352">
        <f t="shared" si="153"/>
        <v>450</v>
      </c>
    </row>
    <row r="4924" spans="1:7" ht="25.5" x14ac:dyDescent="0.25">
      <c r="A4924" s="384" t="s">
        <v>2191</v>
      </c>
      <c r="B4924" s="384" t="s">
        <v>2191</v>
      </c>
      <c r="C4924" s="379"/>
      <c r="D4924" s="79" t="s">
        <v>4069</v>
      </c>
      <c r="E4924" s="353">
        <v>1100</v>
      </c>
      <c r="F4924" s="352">
        <f t="shared" si="152"/>
        <v>660</v>
      </c>
      <c r="G4924" s="352">
        <f t="shared" si="153"/>
        <v>550</v>
      </c>
    </row>
    <row r="4925" spans="1:7" x14ac:dyDescent="0.25">
      <c r="A4925" s="384" t="s">
        <v>2193</v>
      </c>
      <c r="B4925" s="384" t="s">
        <v>2193</v>
      </c>
      <c r="C4925" s="379"/>
      <c r="D4925" s="79" t="s">
        <v>4070</v>
      </c>
      <c r="E4925" s="353">
        <v>1440</v>
      </c>
      <c r="F4925" s="352">
        <f t="shared" si="152"/>
        <v>864</v>
      </c>
      <c r="G4925" s="352">
        <f t="shared" si="153"/>
        <v>720</v>
      </c>
    </row>
    <row r="4926" spans="1:7" x14ac:dyDescent="0.25">
      <c r="A4926" s="384" t="s">
        <v>2194</v>
      </c>
      <c r="B4926" s="384" t="s">
        <v>2194</v>
      </c>
      <c r="C4926" s="379"/>
      <c r="D4926" s="79" t="s">
        <v>7714</v>
      </c>
      <c r="E4926" s="353"/>
      <c r="F4926" s="352">
        <f t="shared" si="152"/>
        <v>0</v>
      </c>
      <c r="G4926" s="352">
        <f t="shared" si="153"/>
        <v>0</v>
      </c>
    </row>
    <row r="4927" spans="1:7" x14ac:dyDescent="0.25">
      <c r="A4927" s="384" t="s">
        <v>2196</v>
      </c>
      <c r="B4927" s="384" t="s">
        <v>2196</v>
      </c>
      <c r="C4927" s="379"/>
      <c r="D4927" s="79" t="s">
        <v>7715</v>
      </c>
      <c r="E4927" s="353"/>
      <c r="F4927" s="352">
        <f t="shared" si="152"/>
        <v>0</v>
      </c>
      <c r="G4927" s="352">
        <f t="shared" si="153"/>
        <v>0</v>
      </c>
    </row>
    <row r="4928" spans="1:7" x14ac:dyDescent="0.25">
      <c r="A4928" s="645" t="s">
        <v>2197</v>
      </c>
      <c r="B4928" s="645" t="s">
        <v>2197</v>
      </c>
      <c r="C4928" s="379"/>
      <c r="D4928" s="74" t="s">
        <v>2138</v>
      </c>
      <c r="E4928" s="353">
        <v>0</v>
      </c>
      <c r="F4928" s="352">
        <f t="shared" si="152"/>
        <v>0</v>
      </c>
      <c r="G4928" s="352">
        <f t="shared" si="153"/>
        <v>0</v>
      </c>
    </row>
    <row r="4929" spans="1:7" x14ac:dyDescent="0.25">
      <c r="A4929" s="645"/>
      <c r="B4929" s="645"/>
      <c r="C4929" s="385"/>
      <c r="D4929" s="78" t="s">
        <v>4056</v>
      </c>
      <c r="E4929" s="353">
        <v>800</v>
      </c>
      <c r="F4929" s="352">
        <f t="shared" si="152"/>
        <v>480</v>
      </c>
      <c r="G4929" s="352">
        <f t="shared" si="153"/>
        <v>400</v>
      </c>
    </row>
    <row r="4930" spans="1:7" x14ac:dyDescent="0.25">
      <c r="A4930" s="645"/>
      <c r="B4930" s="645"/>
      <c r="C4930" s="385"/>
      <c r="D4930" s="78" t="s">
        <v>4057</v>
      </c>
      <c r="E4930" s="353">
        <v>700</v>
      </c>
      <c r="F4930" s="352">
        <f t="shared" si="152"/>
        <v>420</v>
      </c>
      <c r="G4930" s="352">
        <f t="shared" si="153"/>
        <v>350</v>
      </c>
    </row>
    <row r="4931" spans="1:7" x14ac:dyDescent="0.25">
      <c r="A4931" s="645"/>
      <c r="B4931" s="645"/>
      <c r="C4931" s="385"/>
      <c r="D4931" s="79" t="s">
        <v>2160</v>
      </c>
      <c r="E4931" s="353">
        <v>500</v>
      </c>
      <c r="F4931" s="352">
        <f t="shared" si="152"/>
        <v>300</v>
      </c>
      <c r="G4931" s="352">
        <f t="shared" si="153"/>
        <v>250</v>
      </c>
    </row>
    <row r="4932" spans="1:7" x14ac:dyDescent="0.25">
      <c r="A4932" s="645"/>
      <c r="B4932" s="645"/>
      <c r="C4932" s="385"/>
      <c r="D4932" s="79" t="s">
        <v>2214</v>
      </c>
      <c r="E4932" s="353">
        <v>350</v>
      </c>
      <c r="F4932" s="352">
        <f t="shared" si="152"/>
        <v>210</v>
      </c>
      <c r="G4932" s="352">
        <f t="shared" si="153"/>
        <v>175</v>
      </c>
    </row>
    <row r="4933" spans="1:7" x14ac:dyDescent="0.25">
      <c r="A4933" s="645" t="s">
        <v>1529</v>
      </c>
      <c r="B4933" s="645" t="s">
        <v>1529</v>
      </c>
      <c r="C4933" s="17"/>
      <c r="D4933" s="74" t="s">
        <v>2146</v>
      </c>
      <c r="E4933" s="353">
        <v>0</v>
      </c>
      <c r="F4933" s="352">
        <f t="shared" si="152"/>
        <v>0</v>
      </c>
      <c r="G4933" s="352">
        <f t="shared" si="153"/>
        <v>0</v>
      </c>
    </row>
    <row r="4934" spans="1:7" x14ac:dyDescent="0.25">
      <c r="A4934" s="645"/>
      <c r="B4934" s="645"/>
      <c r="C4934" s="17"/>
      <c r="D4934" s="79" t="s">
        <v>2159</v>
      </c>
      <c r="E4934" s="353">
        <v>400</v>
      </c>
      <c r="F4934" s="352">
        <f t="shared" si="152"/>
        <v>240</v>
      </c>
      <c r="G4934" s="352">
        <f t="shared" si="153"/>
        <v>200</v>
      </c>
    </row>
    <row r="4935" spans="1:7" x14ac:dyDescent="0.25">
      <c r="A4935" s="645"/>
      <c r="B4935" s="645"/>
      <c r="C4935" s="17"/>
      <c r="D4935" s="79" t="s">
        <v>2160</v>
      </c>
      <c r="E4935" s="353">
        <v>300</v>
      </c>
      <c r="F4935" s="352">
        <f t="shared" si="152"/>
        <v>180</v>
      </c>
      <c r="G4935" s="352">
        <f t="shared" si="153"/>
        <v>150</v>
      </c>
    </row>
    <row r="4936" spans="1:7" x14ac:dyDescent="0.25">
      <c r="A4936" s="645"/>
      <c r="B4936" s="645"/>
      <c r="C4936" s="17"/>
      <c r="D4936" s="79" t="s">
        <v>2214</v>
      </c>
      <c r="E4936" s="353">
        <v>200</v>
      </c>
      <c r="F4936" s="352">
        <f t="shared" si="152"/>
        <v>120</v>
      </c>
      <c r="G4936" s="352">
        <f t="shared" si="153"/>
        <v>100</v>
      </c>
    </row>
    <row r="4937" spans="1:7" x14ac:dyDescent="0.25">
      <c r="A4937" s="384" t="s">
        <v>2199</v>
      </c>
      <c r="B4937" s="384"/>
      <c r="C4937" s="17"/>
      <c r="D4937" s="79" t="s">
        <v>7716</v>
      </c>
      <c r="E4937" s="353">
        <v>1500</v>
      </c>
      <c r="F4937" s="352">
        <f t="shared" si="152"/>
        <v>900</v>
      </c>
      <c r="G4937" s="352">
        <f t="shared" si="153"/>
        <v>750</v>
      </c>
    </row>
    <row r="4938" spans="1:7" x14ac:dyDescent="0.25">
      <c r="A4938" s="384" t="s">
        <v>2201</v>
      </c>
      <c r="B4938" s="384"/>
      <c r="C4938" s="17"/>
      <c r="D4938" s="79" t="s">
        <v>7717</v>
      </c>
      <c r="E4938" s="353">
        <v>1300</v>
      </c>
      <c r="F4938" s="352">
        <f t="shared" si="152"/>
        <v>780</v>
      </c>
      <c r="G4938" s="352">
        <f t="shared" si="153"/>
        <v>650</v>
      </c>
    </row>
    <row r="4939" spans="1:7" x14ac:dyDescent="0.25">
      <c r="A4939" s="384" t="s">
        <v>2202</v>
      </c>
      <c r="B4939" s="384"/>
      <c r="C4939" s="17"/>
      <c r="D4939" s="79" t="s">
        <v>7718</v>
      </c>
      <c r="E4939" s="353">
        <v>1600</v>
      </c>
      <c r="F4939" s="352">
        <f t="shared" si="152"/>
        <v>960</v>
      </c>
      <c r="G4939" s="352">
        <f t="shared" si="153"/>
        <v>800</v>
      </c>
    </row>
    <row r="4940" spans="1:7" x14ac:dyDescent="0.25">
      <c r="A4940" s="384" t="s">
        <v>3132</v>
      </c>
      <c r="B4940" s="384"/>
      <c r="C4940" s="17"/>
      <c r="D4940" s="79" t="s">
        <v>7719</v>
      </c>
      <c r="E4940" s="353">
        <v>1300</v>
      </c>
      <c r="F4940" s="352">
        <f t="shared" si="152"/>
        <v>780</v>
      </c>
      <c r="G4940" s="352">
        <f t="shared" si="153"/>
        <v>650</v>
      </c>
    </row>
    <row r="4941" spans="1:7" x14ac:dyDescent="0.25">
      <c r="A4941" s="139">
        <v>3</v>
      </c>
      <c r="B4941" s="17">
        <v>3</v>
      </c>
      <c r="C4941" s="17"/>
      <c r="D4941" s="74" t="s">
        <v>4071</v>
      </c>
      <c r="E4941" s="353">
        <v>0</v>
      </c>
      <c r="F4941" s="352">
        <f t="shared" si="152"/>
        <v>0</v>
      </c>
      <c r="G4941" s="352">
        <f t="shared" si="153"/>
        <v>0</v>
      </c>
    </row>
    <row r="4942" spans="1:7" ht="25.5" x14ac:dyDescent="0.25">
      <c r="A4942" s="645" t="s">
        <v>84</v>
      </c>
      <c r="B4942" s="645" t="s">
        <v>84</v>
      </c>
      <c r="C4942" s="17"/>
      <c r="D4942" s="79" t="s">
        <v>4072</v>
      </c>
      <c r="E4942" s="353">
        <v>4500</v>
      </c>
      <c r="F4942" s="352">
        <f t="shared" si="152"/>
        <v>2700</v>
      </c>
      <c r="G4942" s="352">
        <f t="shared" si="153"/>
        <v>2250</v>
      </c>
    </row>
    <row r="4943" spans="1:7" x14ac:dyDescent="0.25">
      <c r="A4943" s="645"/>
      <c r="B4943" s="645"/>
      <c r="C4943" s="17"/>
      <c r="D4943" s="79" t="s">
        <v>4073</v>
      </c>
      <c r="E4943" s="353">
        <v>4000</v>
      </c>
      <c r="F4943" s="352">
        <f t="shared" ref="F4943:F5006" si="154">IFERROR(E4943*0.6,0)</f>
        <v>2400</v>
      </c>
      <c r="G4943" s="352">
        <f t="shared" ref="G4943:G5006" si="155">IFERROR(E4943*0.5,0)</f>
        <v>2000</v>
      </c>
    </row>
    <row r="4944" spans="1:7" x14ac:dyDescent="0.25">
      <c r="A4944" s="645"/>
      <c r="B4944" s="645"/>
      <c r="C4944" s="17"/>
      <c r="D4944" s="79" t="s">
        <v>4074</v>
      </c>
      <c r="E4944" s="353">
        <v>3800</v>
      </c>
      <c r="F4944" s="352">
        <f t="shared" si="154"/>
        <v>2280</v>
      </c>
      <c r="G4944" s="352">
        <f t="shared" si="155"/>
        <v>1900</v>
      </c>
    </row>
    <row r="4945" spans="1:7" ht="25.5" x14ac:dyDescent="0.25">
      <c r="A4945" s="384" t="s">
        <v>85</v>
      </c>
      <c r="B4945" s="384" t="s">
        <v>85</v>
      </c>
      <c r="C4945" s="134"/>
      <c r="D4945" s="79" t="s">
        <v>4075</v>
      </c>
      <c r="E4945" s="353">
        <v>3800</v>
      </c>
      <c r="F4945" s="352">
        <f t="shared" si="154"/>
        <v>2280</v>
      </c>
      <c r="G4945" s="352">
        <f t="shared" si="155"/>
        <v>1900</v>
      </c>
    </row>
    <row r="4946" spans="1:7" x14ac:dyDescent="0.25">
      <c r="A4946" s="384" t="s">
        <v>1501</v>
      </c>
      <c r="B4946" s="384" t="s">
        <v>1501</v>
      </c>
      <c r="C4946" s="134"/>
      <c r="D4946" s="79" t="s">
        <v>4076</v>
      </c>
      <c r="E4946" s="353">
        <v>1050</v>
      </c>
      <c r="F4946" s="352">
        <f t="shared" si="154"/>
        <v>630</v>
      </c>
      <c r="G4946" s="352">
        <f t="shared" si="155"/>
        <v>525</v>
      </c>
    </row>
    <row r="4947" spans="1:7" ht="26.25" x14ac:dyDescent="0.25">
      <c r="A4947" s="645" t="s">
        <v>1638</v>
      </c>
      <c r="B4947" s="645" t="s">
        <v>1638</v>
      </c>
      <c r="C4947" s="108"/>
      <c r="D4947" s="79" t="s">
        <v>7720</v>
      </c>
      <c r="E4947" s="353">
        <v>0</v>
      </c>
      <c r="F4947" s="352">
        <f t="shared" si="154"/>
        <v>0</v>
      </c>
      <c r="G4947" s="352">
        <f t="shared" si="155"/>
        <v>0</v>
      </c>
    </row>
    <row r="4948" spans="1:7" ht="25.5" x14ac:dyDescent="0.25">
      <c r="A4948" s="645"/>
      <c r="B4948" s="645"/>
      <c r="C4948" s="108"/>
      <c r="D4948" s="79" t="s">
        <v>7721</v>
      </c>
      <c r="E4948" s="353">
        <v>1000</v>
      </c>
      <c r="F4948" s="352">
        <f t="shared" si="154"/>
        <v>600</v>
      </c>
      <c r="G4948" s="352">
        <f t="shared" si="155"/>
        <v>500</v>
      </c>
    </row>
    <row r="4949" spans="1:7" s="129" customFormat="1" x14ac:dyDescent="0.2">
      <c r="A4949" s="645"/>
      <c r="B4949" s="645"/>
      <c r="C4949" s="383"/>
      <c r="D4949" s="79" t="s">
        <v>4077</v>
      </c>
      <c r="E4949" s="353">
        <v>1500</v>
      </c>
      <c r="F4949" s="352">
        <f t="shared" si="154"/>
        <v>900</v>
      </c>
      <c r="G4949" s="352">
        <f t="shared" si="155"/>
        <v>750</v>
      </c>
    </row>
    <row r="4950" spans="1:7" s="129" customFormat="1" x14ac:dyDescent="0.2">
      <c r="A4950" s="384" t="s">
        <v>2821</v>
      </c>
      <c r="B4950" s="384" t="s">
        <v>2821</v>
      </c>
      <c r="C4950" s="383"/>
      <c r="D4950" s="79" t="s">
        <v>4078</v>
      </c>
      <c r="E4950" s="353">
        <v>750</v>
      </c>
      <c r="F4950" s="352">
        <f t="shared" si="154"/>
        <v>450</v>
      </c>
      <c r="G4950" s="352">
        <f t="shared" si="155"/>
        <v>375</v>
      </c>
    </row>
    <row r="4951" spans="1:7" s="129" customFormat="1" x14ac:dyDescent="0.2">
      <c r="A4951" s="384" t="s">
        <v>2826</v>
      </c>
      <c r="B4951" s="384" t="s">
        <v>2826</v>
      </c>
      <c r="C4951" s="383"/>
      <c r="D4951" s="79" t="s">
        <v>4079</v>
      </c>
      <c r="E4951" s="353">
        <v>700</v>
      </c>
      <c r="F4951" s="352">
        <f t="shared" si="154"/>
        <v>420</v>
      </c>
      <c r="G4951" s="352">
        <f t="shared" si="155"/>
        <v>350</v>
      </c>
    </row>
    <row r="4952" spans="1:7" s="129" customFormat="1" ht="25.5" x14ac:dyDescent="0.2">
      <c r="A4952" s="384" t="s">
        <v>2828</v>
      </c>
      <c r="B4952" s="384" t="s">
        <v>2828</v>
      </c>
      <c r="C4952" s="383"/>
      <c r="D4952" s="79" t="s">
        <v>4080</v>
      </c>
      <c r="E4952" s="353">
        <v>1000</v>
      </c>
      <c r="F4952" s="352">
        <f t="shared" si="154"/>
        <v>600</v>
      </c>
      <c r="G4952" s="352">
        <f t="shared" si="155"/>
        <v>500</v>
      </c>
    </row>
    <row r="4953" spans="1:7" s="129" customFormat="1" x14ac:dyDescent="0.2">
      <c r="A4953" s="384" t="s">
        <v>2832</v>
      </c>
      <c r="B4953" s="384" t="s">
        <v>2832</v>
      </c>
      <c r="C4953" s="383"/>
      <c r="D4953" s="79" t="s">
        <v>4081</v>
      </c>
      <c r="E4953" s="353">
        <v>1500</v>
      </c>
      <c r="F4953" s="352">
        <f t="shared" si="154"/>
        <v>900</v>
      </c>
      <c r="G4953" s="352">
        <f t="shared" si="155"/>
        <v>750</v>
      </c>
    </row>
    <row r="4954" spans="1:7" s="129" customFormat="1" x14ac:dyDescent="0.2">
      <c r="A4954" s="384" t="s">
        <v>2837</v>
      </c>
      <c r="B4954" s="384" t="s">
        <v>2837</v>
      </c>
      <c r="C4954" s="383"/>
      <c r="D4954" s="79" t="s">
        <v>4082</v>
      </c>
      <c r="E4954" s="353">
        <v>1000</v>
      </c>
      <c r="F4954" s="352">
        <f t="shared" si="154"/>
        <v>600</v>
      </c>
      <c r="G4954" s="352">
        <f t="shared" si="155"/>
        <v>500</v>
      </c>
    </row>
    <row r="4955" spans="1:7" s="129" customFormat="1" x14ac:dyDescent="0.2">
      <c r="A4955" s="384" t="s">
        <v>2839</v>
      </c>
      <c r="B4955" s="384" t="s">
        <v>2839</v>
      </c>
      <c r="C4955" s="383"/>
      <c r="D4955" s="79" t="s">
        <v>4083</v>
      </c>
      <c r="E4955" s="353">
        <v>800</v>
      </c>
      <c r="F4955" s="352">
        <f t="shared" si="154"/>
        <v>480</v>
      </c>
      <c r="G4955" s="352">
        <f t="shared" si="155"/>
        <v>400</v>
      </c>
    </row>
    <row r="4956" spans="1:7" s="129" customFormat="1" x14ac:dyDescent="0.2">
      <c r="A4956" s="384" t="s">
        <v>4084</v>
      </c>
      <c r="B4956" s="384" t="s">
        <v>4084</v>
      </c>
      <c r="C4956" s="383"/>
      <c r="D4956" s="79" t="s">
        <v>4085</v>
      </c>
      <c r="E4956" s="353">
        <v>1500</v>
      </c>
      <c r="F4956" s="352">
        <f t="shared" si="154"/>
        <v>900</v>
      </c>
      <c r="G4956" s="352">
        <f t="shared" si="155"/>
        <v>750</v>
      </c>
    </row>
    <row r="4957" spans="1:7" s="129" customFormat="1" ht="25.5" x14ac:dyDescent="0.2">
      <c r="A4957" s="384" t="s">
        <v>4086</v>
      </c>
      <c r="B4957" s="384" t="s">
        <v>4086</v>
      </c>
      <c r="C4957" s="383"/>
      <c r="D4957" s="79" t="s">
        <v>4087</v>
      </c>
      <c r="E4957" s="353">
        <v>800</v>
      </c>
      <c r="F4957" s="352">
        <f t="shared" si="154"/>
        <v>480</v>
      </c>
      <c r="G4957" s="352">
        <f t="shared" si="155"/>
        <v>400</v>
      </c>
    </row>
    <row r="4958" spans="1:7" s="129" customFormat="1" x14ac:dyDescent="0.2">
      <c r="A4958" s="384" t="s">
        <v>4088</v>
      </c>
      <c r="B4958" s="384" t="s">
        <v>4088</v>
      </c>
      <c r="C4958" s="383"/>
      <c r="D4958" s="79" t="s">
        <v>4089</v>
      </c>
      <c r="E4958" s="353">
        <v>1000</v>
      </c>
      <c r="F4958" s="352">
        <f t="shared" si="154"/>
        <v>600</v>
      </c>
      <c r="G4958" s="352">
        <f t="shared" si="155"/>
        <v>500</v>
      </c>
    </row>
    <row r="4959" spans="1:7" s="129" customFormat="1" x14ac:dyDescent="0.2">
      <c r="A4959" s="384" t="s">
        <v>4090</v>
      </c>
      <c r="B4959" s="384" t="s">
        <v>4090</v>
      </c>
      <c r="C4959" s="383"/>
      <c r="D4959" s="79" t="s">
        <v>4091</v>
      </c>
      <c r="E4959" s="353">
        <v>1000</v>
      </c>
      <c r="F4959" s="352">
        <f t="shared" si="154"/>
        <v>600</v>
      </c>
      <c r="G4959" s="352">
        <f t="shared" si="155"/>
        <v>500</v>
      </c>
    </row>
    <row r="4960" spans="1:7" s="129" customFormat="1" x14ac:dyDescent="0.2">
      <c r="A4960" s="384" t="s">
        <v>4092</v>
      </c>
      <c r="B4960" s="384" t="s">
        <v>4092</v>
      </c>
      <c r="C4960" s="383"/>
      <c r="D4960" s="79" t="s">
        <v>4093</v>
      </c>
      <c r="E4960" s="353">
        <v>700</v>
      </c>
      <c r="F4960" s="352">
        <f t="shared" si="154"/>
        <v>420</v>
      </c>
      <c r="G4960" s="352">
        <f t="shared" si="155"/>
        <v>350</v>
      </c>
    </row>
    <row r="4961" spans="1:7" s="129" customFormat="1" x14ac:dyDescent="0.2">
      <c r="A4961" s="384" t="s">
        <v>4094</v>
      </c>
      <c r="B4961" s="384" t="s">
        <v>4094</v>
      </c>
      <c r="C4961" s="383"/>
      <c r="D4961" s="79" t="s">
        <v>4095</v>
      </c>
      <c r="E4961" s="353">
        <v>700</v>
      </c>
      <c r="F4961" s="352">
        <f t="shared" si="154"/>
        <v>420</v>
      </c>
      <c r="G4961" s="352">
        <f t="shared" si="155"/>
        <v>350</v>
      </c>
    </row>
    <row r="4962" spans="1:7" s="129" customFormat="1" x14ac:dyDescent="0.2">
      <c r="A4962" s="384" t="s">
        <v>4096</v>
      </c>
      <c r="B4962" s="384" t="s">
        <v>4096</v>
      </c>
      <c r="C4962" s="383"/>
      <c r="D4962" s="79" t="s">
        <v>4097</v>
      </c>
      <c r="E4962" s="353">
        <v>1000</v>
      </c>
      <c r="F4962" s="352">
        <f t="shared" si="154"/>
        <v>600</v>
      </c>
      <c r="G4962" s="352">
        <f t="shared" si="155"/>
        <v>500</v>
      </c>
    </row>
    <row r="4963" spans="1:7" s="129" customFormat="1" x14ac:dyDescent="0.2">
      <c r="A4963" s="645" t="s">
        <v>4098</v>
      </c>
      <c r="B4963" s="645" t="s">
        <v>4098</v>
      </c>
      <c r="C4963" s="383"/>
      <c r="D4963" s="74" t="s">
        <v>2138</v>
      </c>
      <c r="E4963" s="353">
        <v>0</v>
      </c>
      <c r="F4963" s="352">
        <f t="shared" si="154"/>
        <v>0</v>
      </c>
      <c r="G4963" s="352">
        <f t="shared" si="155"/>
        <v>0</v>
      </c>
    </row>
    <row r="4964" spans="1:7" s="129" customFormat="1" x14ac:dyDescent="0.2">
      <c r="A4964" s="645"/>
      <c r="B4964" s="645"/>
      <c r="C4964" s="383"/>
      <c r="D4964" s="78" t="s">
        <v>4056</v>
      </c>
      <c r="E4964" s="353">
        <v>700</v>
      </c>
      <c r="F4964" s="352">
        <f t="shared" si="154"/>
        <v>420</v>
      </c>
      <c r="G4964" s="352">
        <f t="shared" si="155"/>
        <v>350</v>
      </c>
    </row>
    <row r="4965" spans="1:7" s="129" customFormat="1" x14ac:dyDescent="0.2">
      <c r="A4965" s="645"/>
      <c r="B4965" s="645"/>
      <c r="C4965" s="383"/>
      <c r="D4965" s="78" t="s">
        <v>4057</v>
      </c>
      <c r="E4965" s="353">
        <v>600</v>
      </c>
      <c r="F4965" s="352">
        <f t="shared" si="154"/>
        <v>360</v>
      </c>
      <c r="G4965" s="352">
        <f t="shared" si="155"/>
        <v>300</v>
      </c>
    </row>
    <row r="4966" spans="1:7" s="129" customFormat="1" x14ac:dyDescent="0.2">
      <c r="A4966" s="645"/>
      <c r="B4966" s="645"/>
      <c r="C4966" s="383"/>
      <c r="D4966" s="79" t="s">
        <v>2160</v>
      </c>
      <c r="E4966" s="353">
        <v>500</v>
      </c>
      <c r="F4966" s="352">
        <f t="shared" si="154"/>
        <v>300</v>
      </c>
      <c r="G4966" s="352">
        <f t="shared" si="155"/>
        <v>250</v>
      </c>
    </row>
    <row r="4967" spans="1:7" s="129" customFormat="1" x14ac:dyDescent="0.2">
      <c r="A4967" s="645"/>
      <c r="B4967" s="645"/>
      <c r="C4967" s="383"/>
      <c r="D4967" s="79" t="s">
        <v>2142</v>
      </c>
      <c r="E4967" s="353">
        <v>200</v>
      </c>
      <c r="F4967" s="352">
        <f t="shared" si="154"/>
        <v>120</v>
      </c>
      <c r="G4967" s="352">
        <f t="shared" si="155"/>
        <v>100</v>
      </c>
    </row>
    <row r="4968" spans="1:7" s="129" customFormat="1" ht="25.5" x14ac:dyDescent="0.2">
      <c r="A4968" s="384" t="s">
        <v>5466</v>
      </c>
      <c r="B4968" s="384"/>
      <c r="C4968" s="383"/>
      <c r="D4968" s="79" t="s">
        <v>7722</v>
      </c>
      <c r="E4968" s="353">
        <v>1500</v>
      </c>
      <c r="F4968" s="352">
        <f t="shared" si="154"/>
        <v>900</v>
      </c>
      <c r="G4968" s="352">
        <f t="shared" si="155"/>
        <v>750</v>
      </c>
    </row>
    <row r="4969" spans="1:7" s="129" customFormat="1" x14ac:dyDescent="0.2">
      <c r="A4969" s="384" t="s">
        <v>5467</v>
      </c>
      <c r="B4969" s="384"/>
      <c r="C4969" s="383"/>
      <c r="D4969" s="79" t="s">
        <v>7723</v>
      </c>
      <c r="E4969" s="353">
        <v>1000</v>
      </c>
      <c r="F4969" s="352">
        <f t="shared" si="154"/>
        <v>600</v>
      </c>
      <c r="G4969" s="352">
        <f t="shared" si="155"/>
        <v>500</v>
      </c>
    </row>
    <row r="4970" spans="1:7" s="129" customFormat="1" x14ac:dyDescent="0.2">
      <c r="A4970" s="139">
        <v>4</v>
      </c>
      <c r="B4970" s="383" t="s">
        <v>2250</v>
      </c>
      <c r="C4970" s="383"/>
      <c r="D4970" s="74" t="s">
        <v>4099</v>
      </c>
      <c r="E4970" s="353">
        <v>0</v>
      </c>
      <c r="F4970" s="352">
        <f t="shared" si="154"/>
        <v>0</v>
      </c>
      <c r="G4970" s="352">
        <f t="shared" si="155"/>
        <v>0</v>
      </c>
    </row>
    <row r="4971" spans="1:7" s="129" customFormat="1" ht="25.5" x14ac:dyDescent="0.2">
      <c r="A4971" s="384" t="s">
        <v>86</v>
      </c>
      <c r="B4971" s="384" t="s">
        <v>86</v>
      </c>
      <c r="C4971" s="138"/>
      <c r="D4971" s="79" t="s">
        <v>4100</v>
      </c>
      <c r="E4971" s="353">
        <v>2800</v>
      </c>
      <c r="F4971" s="352">
        <f t="shared" si="154"/>
        <v>1680</v>
      </c>
      <c r="G4971" s="352">
        <f t="shared" si="155"/>
        <v>1400</v>
      </c>
    </row>
    <row r="4972" spans="1:7" s="129" customFormat="1" ht="26.25" x14ac:dyDescent="0.2">
      <c r="A4972" s="645" t="s">
        <v>87</v>
      </c>
      <c r="B4972" s="645" t="s">
        <v>87</v>
      </c>
      <c r="C4972" s="17"/>
      <c r="D4972" s="79" t="s">
        <v>4101</v>
      </c>
      <c r="E4972" s="353">
        <v>0</v>
      </c>
      <c r="F4972" s="352">
        <f t="shared" si="154"/>
        <v>0</v>
      </c>
      <c r="G4972" s="352">
        <f t="shared" si="155"/>
        <v>0</v>
      </c>
    </row>
    <row r="4973" spans="1:7" s="129" customFormat="1" ht="25.5" x14ac:dyDescent="0.2">
      <c r="A4973" s="645"/>
      <c r="B4973" s="645"/>
      <c r="C4973" s="17"/>
      <c r="D4973" s="79" t="s">
        <v>4102</v>
      </c>
      <c r="E4973" s="353">
        <v>2000</v>
      </c>
      <c r="F4973" s="352">
        <f t="shared" si="154"/>
        <v>1200</v>
      </c>
      <c r="G4973" s="352">
        <f t="shared" si="155"/>
        <v>1000</v>
      </c>
    </row>
    <row r="4974" spans="1:7" s="129" customFormat="1" x14ac:dyDescent="0.2">
      <c r="A4974" s="645"/>
      <c r="B4974" s="645"/>
      <c r="C4974" s="17"/>
      <c r="D4974" s="79" t="s">
        <v>4103</v>
      </c>
      <c r="E4974" s="353">
        <v>1680</v>
      </c>
      <c r="F4974" s="352">
        <f t="shared" si="154"/>
        <v>1008</v>
      </c>
      <c r="G4974" s="352">
        <f t="shared" si="155"/>
        <v>840</v>
      </c>
    </row>
    <row r="4975" spans="1:7" s="129" customFormat="1" x14ac:dyDescent="0.2">
      <c r="A4975" s="645"/>
      <c r="B4975" s="645"/>
      <c r="C4975" s="17"/>
      <c r="D4975" s="79" t="s">
        <v>4104</v>
      </c>
      <c r="E4975" s="353">
        <v>1800</v>
      </c>
      <c r="F4975" s="352">
        <f t="shared" si="154"/>
        <v>1080</v>
      </c>
      <c r="G4975" s="352">
        <f t="shared" si="155"/>
        <v>900</v>
      </c>
    </row>
    <row r="4976" spans="1:7" s="129" customFormat="1" ht="25.5" x14ac:dyDescent="0.2">
      <c r="A4976" s="384" t="s">
        <v>88</v>
      </c>
      <c r="B4976" s="384" t="s">
        <v>88</v>
      </c>
      <c r="C4976" s="17"/>
      <c r="D4976" s="79" t="s">
        <v>4105</v>
      </c>
      <c r="E4976" s="353">
        <v>1800</v>
      </c>
      <c r="F4976" s="352">
        <f t="shared" si="154"/>
        <v>1080</v>
      </c>
      <c r="G4976" s="352">
        <f t="shared" si="155"/>
        <v>900</v>
      </c>
    </row>
    <row r="4977" spans="1:7" s="129" customFormat="1" ht="25.5" x14ac:dyDescent="0.2">
      <c r="A4977" s="384" t="s">
        <v>1653</v>
      </c>
      <c r="B4977" s="384" t="s">
        <v>1653</v>
      </c>
      <c r="C4977" s="17"/>
      <c r="D4977" s="79" t="s">
        <v>4106</v>
      </c>
      <c r="E4977" s="353">
        <v>1200</v>
      </c>
      <c r="F4977" s="352">
        <f t="shared" si="154"/>
        <v>720</v>
      </c>
      <c r="G4977" s="352">
        <f t="shared" si="155"/>
        <v>600</v>
      </c>
    </row>
    <row r="4978" spans="1:7" s="129" customFormat="1" x14ac:dyDescent="0.2">
      <c r="A4978" s="384" t="s">
        <v>2258</v>
      </c>
      <c r="B4978" s="384" t="s">
        <v>2258</v>
      </c>
      <c r="C4978" s="17"/>
      <c r="D4978" s="79" t="s">
        <v>4107</v>
      </c>
      <c r="E4978" s="353">
        <v>1700</v>
      </c>
      <c r="F4978" s="352">
        <f t="shared" si="154"/>
        <v>1020</v>
      </c>
      <c r="G4978" s="352">
        <f t="shared" si="155"/>
        <v>850</v>
      </c>
    </row>
    <row r="4979" spans="1:7" s="129" customFormat="1" x14ac:dyDescent="0.2">
      <c r="A4979" s="384" t="s">
        <v>2260</v>
      </c>
      <c r="B4979" s="384" t="s">
        <v>2260</v>
      </c>
      <c r="C4979" s="17"/>
      <c r="D4979" s="79" t="s">
        <v>4108</v>
      </c>
      <c r="E4979" s="353">
        <v>1500</v>
      </c>
      <c r="F4979" s="352">
        <f t="shared" si="154"/>
        <v>900</v>
      </c>
      <c r="G4979" s="352">
        <f t="shared" si="155"/>
        <v>750</v>
      </c>
    </row>
    <row r="4980" spans="1:7" s="129" customFormat="1" ht="25.5" x14ac:dyDescent="0.2">
      <c r="A4980" s="384" t="s">
        <v>2262</v>
      </c>
      <c r="B4980" s="384" t="s">
        <v>2262</v>
      </c>
      <c r="C4980" s="17"/>
      <c r="D4980" s="79" t="s">
        <v>4109</v>
      </c>
      <c r="E4980" s="353">
        <v>1600</v>
      </c>
      <c r="F4980" s="352">
        <f t="shared" si="154"/>
        <v>960</v>
      </c>
      <c r="G4980" s="352">
        <f t="shared" si="155"/>
        <v>800</v>
      </c>
    </row>
    <row r="4981" spans="1:7" s="129" customFormat="1" x14ac:dyDescent="0.2">
      <c r="A4981" s="645" t="s">
        <v>2264</v>
      </c>
      <c r="B4981" s="645" t="s">
        <v>2264</v>
      </c>
      <c r="C4981" s="17"/>
      <c r="D4981" s="74" t="s">
        <v>2138</v>
      </c>
      <c r="E4981" s="353">
        <v>0</v>
      </c>
      <c r="F4981" s="352">
        <f t="shared" si="154"/>
        <v>0</v>
      </c>
      <c r="G4981" s="352">
        <f t="shared" si="155"/>
        <v>0</v>
      </c>
    </row>
    <row r="4982" spans="1:7" s="129" customFormat="1" x14ac:dyDescent="0.2">
      <c r="A4982" s="645"/>
      <c r="B4982" s="645"/>
      <c r="C4982" s="139"/>
      <c r="D4982" s="78" t="s">
        <v>4110</v>
      </c>
      <c r="E4982" s="353">
        <v>800</v>
      </c>
      <c r="F4982" s="352">
        <f t="shared" si="154"/>
        <v>480</v>
      </c>
      <c r="G4982" s="352">
        <f t="shared" si="155"/>
        <v>400</v>
      </c>
    </row>
    <row r="4983" spans="1:7" s="129" customFormat="1" x14ac:dyDescent="0.2">
      <c r="A4983" s="645"/>
      <c r="B4983" s="645"/>
      <c r="C4983" s="384"/>
      <c r="D4983" s="78" t="s">
        <v>4057</v>
      </c>
      <c r="E4983" s="353">
        <v>700</v>
      </c>
      <c r="F4983" s="352">
        <f t="shared" si="154"/>
        <v>420</v>
      </c>
      <c r="G4983" s="352">
        <f t="shared" si="155"/>
        <v>350</v>
      </c>
    </row>
    <row r="4984" spans="1:7" s="129" customFormat="1" x14ac:dyDescent="0.2">
      <c r="A4984" s="645"/>
      <c r="B4984" s="645"/>
      <c r="C4984" s="384"/>
      <c r="D4984" s="79" t="s">
        <v>2160</v>
      </c>
      <c r="E4984" s="353">
        <v>600</v>
      </c>
      <c r="F4984" s="352">
        <f t="shared" si="154"/>
        <v>360</v>
      </c>
      <c r="G4984" s="352">
        <f t="shared" si="155"/>
        <v>300</v>
      </c>
    </row>
    <row r="4985" spans="1:7" s="129" customFormat="1" x14ac:dyDescent="0.2">
      <c r="A4985" s="645"/>
      <c r="B4985" s="645"/>
      <c r="C4985" s="384"/>
      <c r="D4985" s="79" t="s">
        <v>2214</v>
      </c>
      <c r="E4985" s="353">
        <v>300</v>
      </c>
      <c r="F4985" s="352">
        <f t="shared" si="154"/>
        <v>180</v>
      </c>
      <c r="G4985" s="352">
        <f t="shared" si="155"/>
        <v>150</v>
      </c>
    </row>
    <row r="4986" spans="1:7" s="129" customFormat="1" x14ac:dyDescent="0.2">
      <c r="A4986" s="645" t="s">
        <v>2266</v>
      </c>
      <c r="B4986" s="645" t="s">
        <v>2266</v>
      </c>
      <c r="C4986" s="384"/>
      <c r="D4986" s="74" t="s">
        <v>2146</v>
      </c>
      <c r="E4986" s="353">
        <v>0</v>
      </c>
      <c r="F4986" s="352">
        <f t="shared" si="154"/>
        <v>0</v>
      </c>
      <c r="G4986" s="352">
        <f t="shared" si="155"/>
        <v>0</v>
      </c>
    </row>
    <row r="4987" spans="1:7" s="129" customFormat="1" x14ac:dyDescent="0.2">
      <c r="A4987" s="645"/>
      <c r="B4987" s="645"/>
      <c r="C4987" s="384"/>
      <c r="D4987" s="79" t="s">
        <v>2159</v>
      </c>
      <c r="E4987" s="353">
        <v>450</v>
      </c>
      <c r="F4987" s="352">
        <f t="shared" si="154"/>
        <v>270</v>
      </c>
      <c r="G4987" s="352">
        <f t="shared" si="155"/>
        <v>225</v>
      </c>
    </row>
    <row r="4988" spans="1:7" s="129" customFormat="1" x14ac:dyDescent="0.2">
      <c r="A4988" s="645"/>
      <c r="B4988" s="645"/>
      <c r="C4988" s="384"/>
      <c r="D4988" s="79" t="s">
        <v>2160</v>
      </c>
      <c r="E4988" s="353">
        <v>300</v>
      </c>
      <c r="F4988" s="352">
        <f t="shared" si="154"/>
        <v>180</v>
      </c>
      <c r="G4988" s="352">
        <f t="shared" si="155"/>
        <v>150</v>
      </c>
    </row>
    <row r="4989" spans="1:7" s="129" customFormat="1" x14ac:dyDescent="0.2">
      <c r="A4989" s="645"/>
      <c r="B4989" s="645"/>
      <c r="C4989" s="384"/>
      <c r="D4989" s="79" t="s">
        <v>2214</v>
      </c>
      <c r="E4989" s="353">
        <v>200</v>
      </c>
      <c r="F4989" s="352">
        <f t="shared" si="154"/>
        <v>120</v>
      </c>
      <c r="G4989" s="352">
        <f t="shared" si="155"/>
        <v>100</v>
      </c>
    </row>
    <row r="4990" spans="1:7" s="129" customFormat="1" ht="25.5" x14ac:dyDescent="0.2">
      <c r="A4990" s="384" t="s">
        <v>2268</v>
      </c>
      <c r="B4990" s="384"/>
      <c r="C4990" s="384"/>
      <c r="D4990" s="79" t="s">
        <v>7370</v>
      </c>
      <c r="E4990" s="353">
        <v>2000</v>
      </c>
      <c r="F4990" s="352">
        <f t="shared" si="154"/>
        <v>1200</v>
      </c>
      <c r="G4990" s="352">
        <f t="shared" si="155"/>
        <v>1000</v>
      </c>
    </row>
    <row r="4991" spans="1:7" s="129" customFormat="1" ht="25.5" x14ac:dyDescent="0.2">
      <c r="A4991" s="384" t="s">
        <v>2269</v>
      </c>
      <c r="B4991" s="384"/>
      <c r="C4991" s="384"/>
      <c r="D4991" s="79" t="s">
        <v>7724</v>
      </c>
      <c r="E4991" s="353">
        <v>1600</v>
      </c>
      <c r="F4991" s="352">
        <f t="shared" si="154"/>
        <v>960</v>
      </c>
      <c r="G4991" s="352">
        <f t="shared" si="155"/>
        <v>800</v>
      </c>
    </row>
    <row r="4992" spans="1:7" s="129" customFormat="1" x14ac:dyDescent="0.2">
      <c r="A4992" s="384" t="s">
        <v>2270</v>
      </c>
      <c r="B4992" s="384"/>
      <c r="C4992" s="384"/>
      <c r="D4992" s="79" t="s">
        <v>7725</v>
      </c>
      <c r="E4992" s="353">
        <v>2000</v>
      </c>
      <c r="F4992" s="352">
        <f t="shared" si="154"/>
        <v>1200</v>
      </c>
      <c r="G4992" s="352">
        <f t="shared" si="155"/>
        <v>1000</v>
      </c>
    </row>
    <row r="4993" spans="1:7" s="129" customFormat="1" x14ac:dyDescent="0.2">
      <c r="A4993" s="384" t="s">
        <v>2271</v>
      </c>
      <c r="B4993" s="384"/>
      <c r="C4993" s="384"/>
      <c r="D4993" s="79" t="s">
        <v>7726</v>
      </c>
      <c r="E4993" s="353">
        <v>2500</v>
      </c>
      <c r="F4993" s="352">
        <f t="shared" si="154"/>
        <v>1500</v>
      </c>
      <c r="G4993" s="352">
        <f t="shared" si="155"/>
        <v>1250</v>
      </c>
    </row>
    <row r="4994" spans="1:7" s="129" customFormat="1" x14ac:dyDescent="0.2">
      <c r="A4994" s="139">
        <v>5</v>
      </c>
      <c r="B4994" s="384">
        <v>5</v>
      </c>
      <c r="C4994" s="384"/>
      <c r="D4994" s="74" t="s">
        <v>4111</v>
      </c>
      <c r="E4994" s="353">
        <v>0</v>
      </c>
      <c r="F4994" s="352">
        <f t="shared" si="154"/>
        <v>0</v>
      </c>
      <c r="G4994" s="352">
        <f t="shared" si="155"/>
        <v>0</v>
      </c>
    </row>
    <row r="4995" spans="1:7" s="129" customFormat="1" x14ac:dyDescent="0.2">
      <c r="A4995" s="642" t="s">
        <v>89</v>
      </c>
      <c r="B4995" s="642" t="s">
        <v>89</v>
      </c>
      <c r="C4995" s="384"/>
      <c r="D4995" s="79" t="s">
        <v>4112</v>
      </c>
      <c r="E4995" s="353">
        <v>2500</v>
      </c>
      <c r="F4995" s="352">
        <f t="shared" si="154"/>
        <v>1500</v>
      </c>
      <c r="G4995" s="352">
        <f t="shared" si="155"/>
        <v>1250</v>
      </c>
    </row>
    <row r="4996" spans="1:7" s="129" customFormat="1" ht="26.25" x14ac:dyDescent="0.2">
      <c r="A4996" s="644"/>
      <c r="B4996" s="644"/>
      <c r="C4996" s="642"/>
      <c r="D4996" s="79" t="s">
        <v>7727</v>
      </c>
      <c r="E4996" s="353">
        <v>0</v>
      </c>
      <c r="F4996" s="352">
        <f t="shared" si="154"/>
        <v>0</v>
      </c>
      <c r="G4996" s="352">
        <f t="shared" si="155"/>
        <v>0</v>
      </c>
    </row>
    <row r="4997" spans="1:7" s="129" customFormat="1" ht="25.5" x14ac:dyDescent="0.2">
      <c r="A4997" s="643"/>
      <c r="B4997" s="643"/>
      <c r="C4997" s="643"/>
      <c r="D4997" s="79" t="s">
        <v>7728</v>
      </c>
      <c r="E4997" s="353">
        <v>2600</v>
      </c>
      <c r="F4997" s="352">
        <f t="shared" si="154"/>
        <v>1560</v>
      </c>
      <c r="G4997" s="352">
        <f t="shared" si="155"/>
        <v>1300</v>
      </c>
    </row>
    <row r="4998" spans="1:7" s="129" customFormat="1" ht="26.25" x14ac:dyDescent="0.2">
      <c r="A4998" s="645" t="s">
        <v>90</v>
      </c>
      <c r="B4998" s="645" t="s">
        <v>90</v>
      </c>
      <c r="C4998" s="384"/>
      <c r="D4998" s="74" t="s">
        <v>7729</v>
      </c>
      <c r="E4998" s="353">
        <v>0</v>
      </c>
      <c r="F4998" s="352">
        <f t="shared" si="154"/>
        <v>0</v>
      </c>
      <c r="G4998" s="352">
        <f t="shared" si="155"/>
        <v>0</v>
      </c>
    </row>
    <row r="4999" spans="1:7" s="129" customFormat="1" x14ac:dyDescent="0.2">
      <c r="A4999" s="645"/>
      <c r="B4999" s="645"/>
      <c r="C4999" s="384"/>
      <c r="D4999" s="74" t="s">
        <v>7730</v>
      </c>
      <c r="E4999" s="353"/>
      <c r="F4999" s="352">
        <f t="shared" si="154"/>
        <v>0</v>
      </c>
      <c r="G4999" s="352">
        <f t="shared" si="155"/>
        <v>0</v>
      </c>
    </row>
    <row r="5000" spans="1:7" s="129" customFormat="1" ht="25.5" x14ac:dyDescent="0.2">
      <c r="A5000" s="645"/>
      <c r="B5000" s="645"/>
      <c r="C5000" s="384"/>
      <c r="D5000" s="79" t="s">
        <v>4113</v>
      </c>
      <c r="E5000" s="353">
        <v>1500</v>
      </c>
      <c r="F5000" s="352">
        <f t="shared" si="154"/>
        <v>900</v>
      </c>
      <c r="G5000" s="352">
        <f t="shared" si="155"/>
        <v>750</v>
      </c>
    </row>
    <row r="5001" spans="1:7" s="129" customFormat="1" ht="13.5" x14ac:dyDescent="0.2">
      <c r="A5001" s="645"/>
      <c r="B5001" s="645"/>
      <c r="C5001" s="384"/>
      <c r="D5001" s="79" t="s">
        <v>4114</v>
      </c>
      <c r="E5001" s="353">
        <v>0</v>
      </c>
      <c r="F5001" s="352">
        <f t="shared" si="154"/>
        <v>0</v>
      </c>
      <c r="G5001" s="352">
        <f t="shared" si="155"/>
        <v>0</v>
      </c>
    </row>
    <row r="5002" spans="1:7" s="129" customFormat="1" x14ac:dyDescent="0.2">
      <c r="A5002" s="645"/>
      <c r="B5002" s="645"/>
      <c r="C5002" s="384"/>
      <c r="D5002" s="79" t="s">
        <v>4115</v>
      </c>
      <c r="E5002" s="353">
        <v>1000</v>
      </c>
      <c r="F5002" s="352">
        <f t="shared" si="154"/>
        <v>600</v>
      </c>
      <c r="G5002" s="352">
        <f t="shared" si="155"/>
        <v>500</v>
      </c>
    </row>
    <row r="5003" spans="1:7" s="129" customFormat="1" x14ac:dyDescent="0.2">
      <c r="A5003" s="645"/>
      <c r="B5003" s="645"/>
      <c r="C5003" s="384"/>
      <c r="D5003" s="79" t="s">
        <v>4116</v>
      </c>
      <c r="E5003" s="353">
        <v>1150</v>
      </c>
      <c r="F5003" s="352">
        <f t="shared" si="154"/>
        <v>690</v>
      </c>
      <c r="G5003" s="352">
        <f t="shared" si="155"/>
        <v>575</v>
      </c>
    </row>
    <row r="5004" spans="1:7" s="129" customFormat="1" x14ac:dyDescent="0.2">
      <c r="A5004" s="645"/>
      <c r="B5004" s="645"/>
      <c r="C5004" s="384"/>
      <c r="D5004" s="79" t="s">
        <v>4117</v>
      </c>
      <c r="E5004" s="353">
        <v>1000</v>
      </c>
      <c r="F5004" s="352">
        <f t="shared" si="154"/>
        <v>600</v>
      </c>
      <c r="G5004" s="352">
        <f t="shared" si="155"/>
        <v>500</v>
      </c>
    </row>
    <row r="5005" spans="1:7" s="129" customFormat="1" ht="26.25" x14ac:dyDescent="0.2">
      <c r="A5005" s="384" t="s">
        <v>91</v>
      </c>
      <c r="B5005" s="384" t="s">
        <v>91</v>
      </c>
      <c r="C5005" s="384"/>
      <c r="D5005" s="79" t="s">
        <v>7731</v>
      </c>
      <c r="E5005" s="353"/>
      <c r="F5005" s="352">
        <f t="shared" si="154"/>
        <v>0</v>
      </c>
      <c r="G5005" s="352">
        <f t="shared" si="155"/>
        <v>0</v>
      </c>
    </row>
    <row r="5006" spans="1:7" s="129" customFormat="1" ht="25.5" x14ac:dyDescent="0.2">
      <c r="A5006" s="384"/>
      <c r="B5006" s="384"/>
      <c r="C5006" s="384"/>
      <c r="D5006" s="79" t="s">
        <v>7732</v>
      </c>
      <c r="E5006" s="353">
        <v>700</v>
      </c>
      <c r="F5006" s="352">
        <f t="shared" si="154"/>
        <v>420</v>
      </c>
      <c r="G5006" s="352">
        <f t="shared" si="155"/>
        <v>350</v>
      </c>
    </row>
    <row r="5007" spans="1:7" s="129" customFormat="1" ht="25.5" x14ac:dyDescent="0.2">
      <c r="A5007" s="384" t="s">
        <v>133</v>
      </c>
      <c r="B5007" s="384" t="s">
        <v>133</v>
      </c>
      <c r="C5007" s="384"/>
      <c r="D5007" s="79" t="s">
        <v>4118</v>
      </c>
      <c r="E5007" s="353">
        <v>600</v>
      </c>
      <c r="F5007" s="352">
        <f t="shared" ref="F5007:F5070" si="156">IFERROR(E5007*0.6,0)</f>
        <v>360</v>
      </c>
      <c r="G5007" s="352">
        <f t="shared" ref="G5007:G5070" si="157">IFERROR(E5007*0.5,0)</f>
        <v>300</v>
      </c>
    </row>
    <row r="5008" spans="1:7" s="129" customFormat="1" ht="39.75" x14ac:dyDescent="0.2">
      <c r="A5008" s="384" t="s">
        <v>134</v>
      </c>
      <c r="B5008" s="384" t="s">
        <v>134</v>
      </c>
      <c r="C5008" s="384"/>
      <c r="D5008" s="78" t="s">
        <v>7733</v>
      </c>
      <c r="E5008" s="353"/>
      <c r="F5008" s="352">
        <f t="shared" si="156"/>
        <v>0</v>
      </c>
      <c r="G5008" s="352">
        <f t="shared" si="157"/>
        <v>0</v>
      </c>
    </row>
    <row r="5009" spans="1:7" s="129" customFormat="1" ht="25.5" x14ac:dyDescent="0.2">
      <c r="A5009" s="384"/>
      <c r="B5009" s="384"/>
      <c r="C5009" s="384"/>
      <c r="D5009" s="78" t="s">
        <v>7734</v>
      </c>
      <c r="E5009" s="353">
        <v>1100</v>
      </c>
      <c r="F5009" s="352">
        <f t="shared" si="156"/>
        <v>660</v>
      </c>
      <c r="G5009" s="352">
        <f t="shared" si="157"/>
        <v>550</v>
      </c>
    </row>
    <row r="5010" spans="1:7" s="129" customFormat="1" x14ac:dyDescent="0.2">
      <c r="A5010" s="384" t="s">
        <v>3939</v>
      </c>
      <c r="B5010" s="384" t="s">
        <v>3939</v>
      </c>
      <c r="C5010" s="384"/>
      <c r="D5010" s="79" t="s">
        <v>4119</v>
      </c>
      <c r="E5010" s="353">
        <v>850</v>
      </c>
      <c r="F5010" s="352">
        <f t="shared" si="156"/>
        <v>510</v>
      </c>
      <c r="G5010" s="352">
        <f t="shared" si="157"/>
        <v>425</v>
      </c>
    </row>
    <row r="5011" spans="1:7" s="129" customFormat="1" x14ac:dyDescent="0.2">
      <c r="A5011" s="384" t="s">
        <v>135</v>
      </c>
      <c r="B5011" s="384" t="s">
        <v>135</v>
      </c>
      <c r="C5011" s="384"/>
      <c r="D5011" s="79" t="s">
        <v>4120</v>
      </c>
      <c r="E5011" s="353">
        <v>600</v>
      </c>
      <c r="F5011" s="352">
        <f t="shared" si="156"/>
        <v>360</v>
      </c>
      <c r="G5011" s="352">
        <f t="shared" si="157"/>
        <v>300</v>
      </c>
    </row>
    <row r="5012" spans="1:7" s="129" customFormat="1" x14ac:dyDescent="0.2">
      <c r="A5012" s="645" t="s">
        <v>136</v>
      </c>
      <c r="B5012" s="645" t="s">
        <v>136</v>
      </c>
      <c r="C5012" s="384"/>
      <c r="D5012" s="74" t="s">
        <v>2138</v>
      </c>
      <c r="E5012" s="353">
        <v>0</v>
      </c>
      <c r="F5012" s="352">
        <f t="shared" si="156"/>
        <v>0</v>
      </c>
      <c r="G5012" s="352">
        <f t="shared" si="157"/>
        <v>0</v>
      </c>
    </row>
    <row r="5013" spans="1:7" s="129" customFormat="1" x14ac:dyDescent="0.2">
      <c r="A5013" s="645"/>
      <c r="B5013" s="645"/>
      <c r="C5013" s="384"/>
      <c r="D5013" s="78" t="s">
        <v>4056</v>
      </c>
      <c r="E5013" s="353">
        <v>700</v>
      </c>
      <c r="F5013" s="352">
        <f t="shared" si="156"/>
        <v>420</v>
      </c>
      <c r="G5013" s="352">
        <f t="shared" si="157"/>
        <v>350</v>
      </c>
    </row>
    <row r="5014" spans="1:7" s="129" customFormat="1" x14ac:dyDescent="0.2">
      <c r="A5014" s="645"/>
      <c r="B5014" s="645"/>
      <c r="C5014" s="384"/>
      <c r="D5014" s="78" t="s">
        <v>4057</v>
      </c>
      <c r="E5014" s="353">
        <v>600</v>
      </c>
      <c r="F5014" s="352">
        <f t="shared" si="156"/>
        <v>360</v>
      </c>
      <c r="G5014" s="352">
        <f t="shared" si="157"/>
        <v>300</v>
      </c>
    </row>
    <row r="5015" spans="1:7" s="129" customFormat="1" x14ac:dyDescent="0.2">
      <c r="A5015" s="645"/>
      <c r="B5015" s="645"/>
      <c r="C5015" s="384"/>
      <c r="D5015" s="79" t="s">
        <v>2160</v>
      </c>
      <c r="E5015" s="353">
        <v>450</v>
      </c>
      <c r="F5015" s="352">
        <f t="shared" si="156"/>
        <v>270</v>
      </c>
      <c r="G5015" s="352">
        <f t="shared" si="157"/>
        <v>225</v>
      </c>
    </row>
    <row r="5016" spans="1:7" s="129" customFormat="1" x14ac:dyDescent="0.2">
      <c r="A5016" s="645"/>
      <c r="B5016" s="645"/>
      <c r="C5016" s="139"/>
      <c r="D5016" s="79" t="s">
        <v>2214</v>
      </c>
      <c r="E5016" s="353">
        <v>350</v>
      </c>
      <c r="F5016" s="352">
        <f t="shared" si="156"/>
        <v>210</v>
      </c>
      <c r="G5016" s="352">
        <f t="shared" si="157"/>
        <v>175</v>
      </c>
    </row>
    <row r="5017" spans="1:7" s="129" customFormat="1" x14ac:dyDescent="0.2">
      <c r="A5017" s="645" t="s">
        <v>137</v>
      </c>
      <c r="B5017" s="645" t="s">
        <v>137</v>
      </c>
      <c r="C5017" s="384"/>
      <c r="D5017" s="74" t="s">
        <v>2146</v>
      </c>
      <c r="E5017" s="353">
        <v>0</v>
      </c>
      <c r="F5017" s="352">
        <f t="shared" si="156"/>
        <v>0</v>
      </c>
      <c r="G5017" s="352">
        <f t="shared" si="157"/>
        <v>0</v>
      </c>
    </row>
    <row r="5018" spans="1:7" s="129" customFormat="1" x14ac:dyDescent="0.2">
      <c r="A5018" s="645"/>
      <c r="B5018" s="645"/>
      <c r="C5018" s="384"/>
      <c r="D5018" s="79" t="s">
        <v>2159</v>
      </c>
      <c r="E5018" s="353">
        <v>450</v>
      </c>
      <c r="F5018" s="352">
        <f t="shared" si="156"/>
        <v>270</v>
      </c>
      <c r="G5018" s="352">
        <f t="shared" si="157"/>
        <v>225</v>
      </c>
    </row>
    <row r="5019" spans="1:7" s="129" customFormat="1" x14ac:dyDescent="0.2">
      <c r="A5019" s="645"/>
      <c r="B5019" s="645"/>
      <c r="C5019" s="384"/>
      <c r="D5019" s="79" t="s">
        <v>2160</v>
      </c>
      <c r="E5019" s="353">
        <v>350.16800000000001</v>
      </c>
      <c r="F5019" s="352">
        <f t="shared" si="156"/>
        <v>210.10079999999999</v>
      </c>
      <c r="G5019" s="352">
        <f t="shared" si="157"/>
        <v>175.084</v>
      </c>
    </row>
    <row r="5020" spans="1:7" s="129" customFormat="1" x14ac:dyDescent="0.2">
      <c r="A5020" s="645"/>
      <c r="B5020" s="645"/>
      <c r="C5020" s="384"/>
      <c r="D5020" s="79" t="s">
        <v>2214</v>
      </c>
      <c r="E5020" s="353">
        <v>200</v>
      </c>
      <c r="F5020" s="352">
        <f t="shared" si="156"/>
        <v>120</v>
      </c>
      <c r="G5020" s="352">
        <f t="shared" si="157"/>
        <v>100</v>
      </c>
    </row>
    <row r="5021" spans="1:7" s="129" customFormat="1" x14ac:dyDescent="0.2">
      <c r="A5021" s="384" t="s">
        <v>7735</v>
      </c>
      <c r="B5021" s="384"/>
      <c r="C5021" s="384"/>
      <c r="D5021" s="79" t="s">
        <v>7736</v>
      </c>
      <c r="E5021" s="353">
        <v>800</v>
      </c>
      <c r="F5021" s="352">
        <f t="shared" si="156"/>
        <v>480</v>
      </c>
      <c r="G5021" s="352">
        <f t="shared" si="157"/>
        <v>400</v>
      </c>
    </row>
    <row r="5022" spans="1:7" s="129" customFormat="1" x14ac:dyDescent="0.2">
      <c r="A5022" s="140" t="s">
        <v>3228</v>
      </c>
      <c r="B5022" s="384">
        <v>6</v>
      </c>
      <c r="C5022" s="384"/>
      <c r="D5022" s="74" t="s">
        <v>4121</v>
      </c>
      <c r="E5022" s="353">
        <v>0</v>
      </c>
      <c r="F5022" s="352">
        <f t="shared" si="156"/>
        <v>0</v>
      </c>
      <c r="G5022" s="352">
        <f t="shared" si="157"/>
        <v>0</v>
      </c>
    </row>
    <row r="5023" spans="1:7" s="129" customFormat="1" ht="25.5" x14ac:dyDescent="0.2">
      <c r="A5023" s="558" t="s">
        <v>92</v>
      </c>
      <c r="B5023" s="558" t="s">
        <v>92</v>
      </c>
      <c r="C5023" s="384"/>
      <c r="D5023" s="78" t="s">
        <v>4122</v>
      </c>
      <c r="E5023" s="353">
        <v>1800.3999999999999</v>
      </c>
      <c r="F5023" s="352">
        <f t="shared" si="156"/>
        <v>1080.2399999999998</v>
      </c>
      <c r="G5023" s="352">
        <f t="shared" si="157"/>
        <v>900.19999999999993</v>
      </c>
    </row>
    <row r="5024" spans="1:7" s="129" customFormat="1" x14ac:dyDescent="0.2">
      <c r="A5024" s="558"/>
      <c r="B5024" s="558"/>
      <c r="C5024" s="384"/>
      <c r="D5024" s="78" t="s">
        <v>4123</v>
      </c>
      <c r="E5024" s="353">
        <v>1900</v>
      </c>
      <c r="F5024" s="352">
        <f t="shared" si="156"/>
        <v>1140</v>
      </c>
      <c r="G5024" s="352">
        <f t="shared" si="157"/>
        <v>950</v>
      </c>
    </row>
    <row r="5025" spans="1:7" s="129" customFormat="1" x14ac:dyDescent="0.2">
      <c r="A5025" s="558"/>
      <c r="B5025" s="558"/>
      <c r="C5025" s="384"/>
      <c r="D5025" s="78" t="s">
        <v>4124</v>
      </c>
      <c r="E5025" s="353">
        <v>2420</v>
      </c>
      <c r="F5025" s="352">
        <f t="shared" si="156"/>
        <v>1452</v>
      </c>
      <c r="G5025" s="352">
        <f t="shared" si="157"/>
        <v>1210</v>
      </c>
    </row>
    <row r="5026" spans="1:7" s="129" customFormat="1" ht="27" x14ac:dyDescent="0.2">
      <c r="A5026" s="558"/>
      <c r="B5026" s="558"/>
      <c r="C5026" s="384"/>
      <c r="D5026" s="78" t="s">
        <v>4125</v>
      </c>
      <c r="E5026" s="353">
        <v>0</v>
      </c>
      <c r="F5026" s="352">
        <f t="shared" si="156"/>
        <v>0</v>
      </c>
      <c r="G5026" s="352">
        <f t="shared" si="157"/>
        <v>0</v>
      </c>
    </row>
    <row r="5027" spans="1:7" s="129" customFormat="1" ht="25.5" x14ac:dyDescent="0.2">
      <c r="A5027" s="558"/>
      <c r="B5027" s="558"/>
      <c r="C5027" s="384"/>
      <c r="D5027" s="78" t="s">
        <v>4126</v>
      </c>
      <c r="E5027" s="353">
        <v>3410</v>
      </c>
      <c r="F5027" s="352">
        <f t="shared" si="156"/>
        <v>2046</v>
      </c>
      <c r="G5027" s="352">
        <f t="shared" si="157"/>
        <v>1705</v>
      </c>
    </row>
    <row r="5028" spans="1:7" s="129" customFormat="1" x14ac:dyDescent="0.2">
      <c r="A5028" s="558"/>
      <c r="B5028" s="558"/>
      <c r="C5028" s="384"/>
      <c r="D5028" s="78" t="s">
        <v>4127</v>
      </c>
      <c r="E5028" s="353">
        <v>4180</v>
      </c>
      <c r="F5028" s="352">
        <f t="shared" si="156"/>
        <v>2508</v>
      </c>
      <c r="G5028" s="352">
        <f t="shared" si="157"/>
        <v>2090</v>
      </c>
    </row>
    <row r="5029" spans="1:7" s="129" customFormat="1" x14ac:dyDescent="0.2">
      <c r="A5029" s="558"/>
      <c r="B5029" s="558"/>
      <c r="C5029" s="384"/>
      <c r="D5029" s="78" t="s">
        <v>4128</v>
      </c>
      <c r="E5029" s="353">
        <v>3500</v>
      </c>
      <c r="F5029" s="352">
        <f t="shared" si="156"/>
        <v>2100</v>
      </c>
      <c r="G5029" s="352">
        <f t="shared" si="157"/>
        <v>1750</v>
      </c>
    </row>
    <row r="5030" spans="1:7" s="129" customFormat="1" ht="25.5" x14ac:dyDescent="0.2">
      <c r="A5030" s="558"/>
      <c r="B5030" s="558"/>
      <c r="C5030" s="384"/>
      <c r="D5030" s="78" t="s">
        <v>4129</v>
      </c>
      <c r="E5030" s="353">
        <v>2800</v>
      </c>
      <c r="F5030" s="352">
        <f t="shared" si="156"/>
        <v>1680</v>
      </c>
      <c r="G5030" s="352">
        <f t="shared" si="157"/>
        <v>1400</v>
      </c>
    </row>
    <row r="5031" spans="1:7" s="129" customFormat="1" ht="39.75" x14ac:dyDescent="0.2">
      <c r="A5031" s="560" t="s">
        <v>93</v>
      </c>
      <c r="B5031" s="560" t="s">
        <v>93</v>
      </c>
      <c r="C5031" s="384" t="s">
        <v>84</v>
      </c>
      <c r="D5031" s="78" t="s">
        <v>4130</v>
      </c>
      <c r="E5031" s="353">
        <v>0</v>
      </c>
      <c r="F5031" s="352">
        <f t="shared" si="156"/>
        <v>0</v>
      </c>
      <c r="G5031" s="352">
        <f t="shared" si="157"/>
        <v>0</v>
      </c>
    </row>
    <row r="5032" spans="1:7" s="129" customFormat="1" ht="38.25" x14ac:dyDescent="0.2">
      <c r="A5032" s="562"/>
      <c r="B5032" s="562"/>
      <c r="C5032" s="384"/>
      <c r="D5032" s="78" t="s">
        <v>4131</v>
      </c>
      <c r="E5032" s="353">
        <v>4200</v>
      </c>
      <c r="F5032" s="352">
        <f t="shared" si="156"/>
        <v>2520</v>
      </c>
      <c r="G5032" s="352">
        <f t="shared" si="157"/>
        <v>2100</v>
      </c>
    </row>
    <row r="5033" spans="1:7" s="129" customFormat="1" ht="26.25" x14ac:dyDescent="0.2">
      <c r="A5033" s="558" t="s">
        <v>94</v>
      </c>
      <c r="B5033" s="558" t="s">
        <v>94</v>
      </c>
      <c r="C5033" s="384"/>
      <c r="D5033" s="78" t="s">
        <v>4132</v>
      </c>
      <c r="E5033" s="353">
        <v>0</v>
      </c>
      <c r="F5033" s="352">
        <f t="shared" si="156"/>
        <v>0</v>
      </c>
      <c r="G5033" s="352">
        <f t="shared" si="157"/>
        <v>0</v>
      </c>
    </row>
    <row r="5034" spans="1:7" s="129" customFormat="1" ht="25.5" x14ac:dyDescent="0.2">
      <c r="A5034" s="558"/>
      <c r="B5034" s="558"/>
      <c r="C5034" s="384"/>
      <c r="D5034" s="78" t="s">
        <v>4133</v>
      </c>
      <c r="E5034" s="353">
        <v>900</v>
      </c>
      <c r="F5034" s="352">
        <f t="shared" si="156"/>
        <v>540</v>
      </c>
      <c r="G5034" s="352">
        <f t="shared" si="157"/>
        <v>450</v>
      </c>
    </row>
    <row r="5035" spans="1:7" s="129" customFormat="1" ht="13.5" x14ac:dyDescent="0.2">
      <c r="A5035" s="558"/>
      <c r="B5035" s="558"/>
      <c r="C5035" s="384"/>
      <c r="D5035" s="78" t="s">
        <v>4134</v>
      </c>
      <c r="E5035" s="353">
        <v>0</v>
      </c>
      <c r="F5035" s="352">
        <f t="shared" si="156"/>
        <v>0</v>
      </c>
      <c r="G5035" s="352">
        <f t="shared" si="157"/>
        <v>0</v>
      </c>
    </row>
    <row r="5036" spans="1:7" s="57" customFormat="1" x14ac:dyDescent="0.25">
      <c r="A5036" s="558"/>
      <c r="B5036" s="558"/>
      <c r="C5036" s="384"/>
      <c r="D5036" s="78" t="s">
        <v>4135</v>
      </c>
      <c r="E5036" s="353">
        <v>850</v>
      </c>
      <c r="F5036" s="352">
        <f t="shared" si="156"/>
        <v>510</v>
      </c>
      <c r="G5036" s="352">
        <f t="shared" si="157"/>
        <v>425</v>
      </c>
    </row>
    <row r="5037" spans="1:7" s="129" customFormat="1" x14ac:dyDescent="0.2">
      <c r="A5037" s="558"/>
      <c r="B5037" s="558"/>
      <c r="C5037" s="384"/>
      <c r="D5037" s="78" t="s">
        <v>7371</v>
      </c>
      <c r="E5037" s="353"/>
      <c r="F5037" s="352">
        <f t="shared" si="156"/>
        <v>0</v>
      </c>
      <c r="G5037" s="352">
        <f t="shared" si="157"/>
        <v>0</v>
      </c>
    </row>
    <row r="5038" spans="1:7" s="129" customFormat="1" ht="39.75" x14ac:dyDescent="0.2">
      <c r="A5038" s="560" t="s">
        <v>1724</v>
      </c>
      <c r="B5038" s="560" t="s">
        <v>1724</v>
      </c>
      <c r="C5038" s="384"/>
      <c r="D5038" s="78" t="s">
        <v>4136</v>
      </c>
      <c r="E5038" s="353">
        <v>0</v>
      </c>
      <c r="F5038" s="352">
        <f t="shared" si="156"/>
        <v>0</v>
      </c>
      <c r="G5038" s="352">
        <f t="shared" si="157"/>
        <v>0</v>
      </c>
    </row>
    <row r="5039" spans="1:7" s="129" customFormat="1" ht="25.5" x14ac:dyDescent="0.2">
      <c r="A5039" s="562"/>
      <c r="B5039" s="562"/>
      <c r="C5039" s="384"/>
      <c r="D5039" s="78" t="s">
        <v>4137</v>
      </c>
      <c r="E5039" s="353">
        <v>800</v>
      </c>
      <c r="F5039" s="352">
        <f t="shared" si="156"/>
        <v>480</v>
      </c>
      <c r="G5039" s="352">
        <f t="shared" si="157"/>
        <v>400</v>
      </c>
    </row>
    <row r="5040" spans="1:7" s="129" customFormat="1" ht="25.5" x14ac:dyDescent="0.2">
      <c r="A5040" s="205" t="s">
        <v>1733</v>
      </c>
      <c r="B5040" s="205" t="s">
        <v>1733</v>
      </c>
      <c r="C5040" s="384"/>
      <c r="D5040" s="78" t="s">
        <v>4138</v>
      </c>
      <c r="E5040" s="353">
        <v>800</v>
      </c>
      <c r="F5040" s="352">
        <f t="shared" si="156"/>
        <v>480</v>
      </c>
      <c r="G5040" s="352">
        <f t="shared" si="157"/>
        <v>400</v>
      </c>
    </row>
    <row r="5041" spans="1:7" s="129" customFormat="1" ht="25.5" x14ac:dyDescent="0.2">
      <c r="A5041" s="205" t="s">
        <v>1752</v>
      </c>
      <c r="B5041" s="205" t="s">
        <v>1752</v>
      </c>
      <c r="C5041" s="384"/>
      <c r="D5041" s="78" t="s">
        <v>4139</v>
      </c>
      <c r="E5041" s="353">
        <v>800</v>
      </c>
      <c r="F5041" s="352">
        <f t="shared" si="156"/>
        <v>480</v>
      </c>
      <c r="G5041" s="352">
        <f t="shared" si="157"/>
        <v>400</v>
      </c>
    </row>
    <row r="5042" spans="1:7" s="129" customFormat="1" ht="25.5" x14ac:dyDescent="0.2">
      <c r="A5042" s="205" t="s">
        <v>1809</v>
      </c>
      <c r="B5042" s="205" t="s">
        <v>1809</v>
      </c>
      <c r="C5042" s="384"/>
      <c r="D5042" s="78" t="s">
        <v>4140</v>
      </c>
      <c r="E5042" s="353">
        <v>800</v>
      </c>
      <c r="F5042" s="352">
        <f t="shared" si="156"/>
        <v>480</v>
      </c>
      <c r="G5042" s="352">
        <f t="shared" si="157"/>
        <v>400</v>
      </c>
    </row>
    <row r="5043" spans="1:7" s="129" customFormat="1" ht="26.25" x14ac:dyDescent="0.2">
      <c r="A5043" s="560" t="s">
        <v>3235</v>
      </c>
      <c r="B5043" s="560" t="s">
        <v>3235</v>
      </c>
      <c r="C5043" s="384"/>
      <c r="D5043" s="78" t="s">
        <v>4141</v>
      </c>
      <c r="E5043" s="353">
        <v>0</v>
      </c>
      <c r="F5043" s="352">
        <f t="shared" si="156"/>
        <v>0</v>
      </c>
      <c r="G5043" s="352">
        <f t="shared" si="157"/>
        <v>0</v>
      </c>
    </row>
    <row r="5044" spans="1:7" s="129" customFormat="1" ht="25.5" x14ac:dyDescent="0.2">
      <c r="A5044" s="562"/>
      <c r="B5044" s="562"/>
      <c r="C5044" s="384"/>
      <c r="D5044" s="78" t="s">
        <v>4142</v>
      </c>
      <c r="E5044" s="353">
        <v>900</v>
      </c>
      <c r="F5044" s="352">
        <f t="shared" si="156"/>
        <v>540</v>
      </c>
      <c r="G5044" s="352">
        <f t="shared" si="157"/>
        <v>450</v>
      </c>
    </row>
    <row r="5045" spans="1:7" s="129" customFormat="1" ht="26.25" x14ac:dyDescent="0.2">
      <c r="A5045" s="560" t="s">
        <v>3238</v>
      </c>
      <c r="B5045" s="560" t="s">
        <v>3238</v>
      </c>
      <c r="C5045" s="384"/>
      <c r="D5045" s="78" t="s">
        <v>4143</v>
      </c>
      <c r="E5045" s="353">
        <v>0</v>
      </c>
      <c r="F5045" s="352">
        <f t="shared" si="156"/>
        <v>0</v>
      </c>
      <c r="G5045" s="352">
        <f t="shared" si="157"/>
        <v>0</v>
      </c>
    </row>
    <row r="5046" spans="1:7" s="129" customFormat="1" ht="25.5" x14ac:dyDescent="0.2">
      <c r="A5046" s="562"/>
      <c r="B5046" s="562"/>
      <c r="C5046" s="384"/>
      <c r="D5046" s="78" t="s">
        <v>4144</v>
      </c>
      <c r="E5046" s="353">
        <v>900</v>
      </c>
      <c r="F5046" s="352">
        <f t="shared" si="156"/>
        <v>540</v>
      </c>
      <c r="G5046" s="352">
        <f t="shared" si="157"/>
        <v>450</v>
      </c>
    </row>
    <row r="5047" spans="1:7" s="129" customFormat="1" ht="25.5" x14ac:dyDescent="0.2">
      <c r="A5047" s="205" t="s">
        <v>3242</v>
      </c>
      <c r="B5047" s="205" t="s">
        <v>3242</v>
      </c>
      <c r="C5047" s="384"/>
      <c r="D5047" s="78" t="s">
        <v>4145</v>
      </c>
      <c r="E5047" s="353">
        <v>800</v>
      </c>
      <c r="F5047" s="352">
        <f t="shared" si="156"/>
        <v>480</v>
      </c>
      <c r="G5047" s="352">
        <f t="shared" si="157"/>
        <v>400</v>
      </c>
    </row>
    <row r="5048" spans="1:7" s="129" customFormat="1" ht="39" x14ac:dyDescent="0.2">
      <c r="A5048" s="560" t="s">
        <v>3244</v>
      </c>
      <c r="B5048" s="560" t="s">
        <v>3244</v>
      </c>
      <c r="C5048" s="384"/>
      <c r="D5048" s="78" t="s">
        <v>4146</v>
      </c>
      <c r="E5048" s="353">
        <v>0</v>
      </c>
      <c r="F5048" s="352">
        <f t="shared" si="156"/>
        <v>0</v>
      </c>
      <c r="G5048" s="352">
        <f t="shared" si="157"/>
        <v>0</v>
      </c>
    </row>
    <row r="5049" spans="1:7" s="129" customFormat="1" ht="25.5" x14ac:dyDescent="0.2">
      <c r="A5049" s="562"/>
      <c r="B5049" s="562"/>
      <c r="C5049" s="384"/>
      <c r="D5049" s="78" t="s">
        <v>4147</v>
      </c>
      <c r="E5049" s="353">
        <v>700</v>
      </c>
      <c r="F5049" s="352">
        <f t="shared" si="156"/>
        <v>420</v>
      </c>
      <c r="G5049" s="352">
        <f t="shared" si="157"/>
        <v>350</v>
      </c>
    </row>
    <row r="5050" spans="1:7" s="129" customFormat="1" ht="26.25" x14ac:dyDescent="0.2">
      <c r="A5050" s="560" t="s">
        <v>3246</v>
      </c>
      <c r="B5050" s="560" t="s">
        <v>3246</v>
      </c>
      <c r="C5050" s="139"/>
      <c r="D5050" s="78" t="s">
        <v>4148</v>
      </c>
      <c r="E5050" s="353">
        <v>0</v>
      </c>
      <c r="F5050" s="352">
        <f t="shared" si="156"/>
        <v>0</v>
      </c>
      <c r="G5050" s="352">
        <f t="shared" si="157"/>
        <v>0</v>
      </c>
    </row>
    <row r="5051" spans="1:7" s="129" customFormat="1" ht="25.5" x14ac:dyDescent="0.2">
      <c r="A5051" s="562"/>
      <c r="B5051" s="562"/>
      <c r="C5051" s="139"/>
      <c r="D5051" s="78" t="s">
        <v>4149</v>
      </c>
      <c r="E5051" s="353">
        <v>800</v>
      </c>
      <c r="F5051" s="352">
        <f t="shared" si="156"/>
        <v>480</v>
      </c>
      <c r="G5051" s="352">
        <f t="shared" si="157"/>
        <v>400</v>
      </c>
    </row>
    <row r="5052" spans="1:7" s="129" customFormat="1" x14ac:dyDescent="0.2">
      <c r="A5052" s="205" t="s">
        <v>3248</v>
      </c>
      <c r="B5052" s="205" t="s">
        <v>3248</v>
      </c>
      <c r="C5052" s="384"/>
      <c r="D5052" s="78" t="s">
        <v>4150</v>
      </c>
      <c r="E5052" s="353">
        <v>800</v>
      </c>
      <c r="F5052" s="352">
        <f t="shared" si="156"/>
        <v>480</v>
      </c>
      <c r="G5052" s="352">
        <f t="shared" si="157"/>
        <v>400</v>
      </c>
    </row>
    <row r="5053" spans="1:7" s="129" customFormat="1" ht="39.75" x14ac:dyDescent="0.2">
      <c r="A5053" s="560" t="s">
        <v>3249</v>
      </c>
      <c r="B5053" s="560" t="s">
        <v>3249</v>
      </c>
      <c r="C5053" s="384"/>
      <c r="D5053" s="78" t="s">
        <v>4151</v>
      </c>
      <c r="E5053" s="353">
        <v>0</v>
      </c>
      <c r="F5053" s="352">
        <f t="shared" si="156"/>
        <v>0</v>
      </c>
      <c r="G5053" s="352">
        <f t="shared" si="157"/>
        <v>0</v>
      </c>
    </row>
    <row r="5054" spans="1:7" s="129" customFormat="1" ht="25.5" x14ac:dyDescent="0.2">
      <c r="A5054" s="562"/>
      <c r="B5054" s="562"/>
      <c r="C5054" s="384"/>
      <c r="D5054" s="78" t="s">
        <v>4152</v>
      </c>
      <c r="E5054" s="353">
        <v>1000</v>
      </c>
      <c r="F5054" s="352">
        <f t="shared" si="156"/>
        <v>600</v>
      </c>
      <c r="G5054" s="352">
        <f t="shared" si="157"/>
        <v>500</v>
      </c>
    </row>
    <row r="5055" spans="1:7" s="129" customFormat="1" ht="26.25" x14ac:dyDescent="0.2">
      <c r="A5055" s="558" t="s">
        <v>4153</v>
      </c>
      <c r="B5055" s="558" t="s">
        <v>4153</v>
      </c>
      <c r="C5055" s="384"/>
      <c r="D5055" s="78" t="s">
        <v>4154</v>
      </c>
      <c r="E5055" s="353">
        <v>0</v>
      </c>
      <c r="F5055" s="352">
        <f t="shared" si="156"/>
        <v>0</v>
      </c>
      <c r="G5055" s="352">
        <f t="shared" si="157"/>
        <v>0</v>
      </c>
    </row>
    <row r="5056" spans="1:7" s="129" customFormat="1" ht="25.5" x14ac:dyDescent="0.2">
      <c r="A5056" s="558"/>
      <c r="B5056" s="558"/>
      <c r="C5056" s="384"/>
      <c r="D5056" s="78" t="s">
        <v>4155</v>
      </c>
      <c r="E5056" s="353">
        <v>700</v>
      </c>
      <c r="F5056" s="352">
        <f t="shared" si="156"/>
        <v>420</v>
      </c>
      <c r="G5056" s="352">
        <f t="shared" si="157"/>
        <v>350</v>
      </c>
    </row>
    <row r="5057" spans="1:7" s="129" customFormat="1" x14ac:dyDescent="0.2">
      <c r="A5057" s="558"/>
      <c r="B5057" s="558"/>
      <c r="C5057" s="384"/>
      <c r="D5057" s="78" t="s">
        <v>7372</v>
      </c>
      <c r="E5057" s="353"/>
      <c r="F5057" s="352">
        <f t="shared" si="156"/>
        <v>0</v>
      </c>
      <c r="G5057" s="352">
        <f t="shared" si="157"/>
        <v>0</v>
      </c>
    </row>
    <row r="5058" spans="1:7" s="129" customFormat="1" ht="25.5" x14ac:dyDescent="0.2">
      <c r="A5058" s="205" t="s">
        <v>4156</v>
      </c>
      <c r="B5058" s="205" t="s">
        <v>4156</v>
      </c>
      <c r="C5058" s="384"/>
      <c r="D5058" s="78" t="s">
        <v>4157</v>
      </c>
      <c r="E5058" s="353">
        <v>600</v>
      </c>
      <c r="F5058" s="352">
        <f t="shared" si="156"/>
        <v>360</v>
      </c>
      <c r="G5058" s="352">
        <f t="shared" si="157"/>
        <v>300</v>
      </c>
    </row>
    <row r="5059" spans="1:7" s="129" customFormat="1" ht="27" x14ac:dyDescent="0.2">
      <c r="A5059" s="560" t="s">
        <v>4158</v>
      </c>
      <c r="B5059" s="560" t="s">
        <v>4158</v>
      </c>
      <c r="C5059" s="384"/>
      <c r="D5059" s="78" t="s">
        <v>4159</v>
      </c>
      <c r="E5059" s="353">
        <v>0</v>
      </c>
      <c r="F5059" s="352">
        <f t="shared" si="156"/>
        <v>0</v>
      </c>
      <c r="G5059" s="352">
        <f t="shared" si="157"/>
        <v>0</v>
      </c>
    </row>
    <row r="5060" spans="1:7" s="129" customFormat="1" x14ac:dyDescent="0.2">
      <c r="A5060" s="562"/>
      <c r="B5060" s="562"/>
      <c r="C5060" s="384"/>
      <c r="D5060" s="78" t="s">
        <v>7737</v>
      </c>
      <c r="E5060" s="353">
        <v>1200</v>
      </c>
      <c r="F5060" s="352">
        <f t="shared" si="156"/>
        <v>720</v>
      </c>
      <c r="G5060" s="352">
        <f t="shared" si="157"/>
        <v>600</v>
      </c>
    </row>
    <row r="5061" spans="1:7" s="129" customFormat="1" ht="26.25" x14ac:dyDescent="0.2">
      <c r="A5061" s="560" t="s">
        <v>4160</v>
      </c>
      <c r="B5061" s="560" t="s">
        <v>4160</v>
      </c>
      <c r="C5061" s="384"/>
      <c r="D5061" s="78" t="s">
        <v>4161</v>
      </c>
      <c r="E5061" s="353">
        <v>0</v>
      </c>
      <c r="F5061" s="352">
        <f t="shared" si="156"/>
        <v>0</v>
      </c>
      <c r="G5061" s="352">
        <f t="shared" si="157"/>
        <v>0</v>
      </c>
    </row>
    <row r="5062" spans="1:7" s="129" customFormat="1" x14ac:dyDescent="0.2">
      <c r="A5062" s="562"/>
      <c r="B5062" s="562"/>
      <c r="C5062" s="384"/>
      <c r="D5062" s="78" t="s">
        <v>4162</v>
      </c>
      <c r="E5062" s="353">
        <v>800</v>
      </c>
      <c r="F5062" s="352">
        <f t="shared" si="156"/>
        <v>480</v>
      </c>
      <c r="G5062" s="352">
        <f t="shared" si="157"/>
        <v>400</v>
      </c>
    </row>
    <row r="5063" spans="1:7" s="129" customFormat="1" ht="26.25" x14ac:dyDescent="0.2">
      <c r="A5063" s="560" t="s">
        <v>4163</v>
      </c>
      <c r="B5063" s="560" t="s">
        <v>4163</v>
      </c>
      <c r="C5063" s="384"/>
      <c r="D5063" s="78" t="s">
        <v>4164</v>
      </c>
      <c r="E5063" s="353">
        <v>0</v>
      </c>
      <c r="F5063" s="352">
        <f t="shared" si="156"/>
        <v>0</v>
      </c>
      <c r="G5063" s="352">
        <f t="shared" si="157"/>
        <v>0</v>
      </c>
    </row>
    <row r="5064" spans="1:7" s="129" customFormat="1" x14ac:dyDescent="0.2">
      <c r="A5064" s="562"/>
      <c r="B5064" s="562"/>
      <c r="C5064" s="384"/>
      <c r="D5064" s="78" t="s">
        <v>4165</v>
      </c>
      <c r="E5064" s="353">
        <v>800</v>
      </c>
      <c r="F5064" s="352">
        <f t="shared" si="156"/>
        <v>480</v>
      </c>
      <c r="G5064" s="352">
        <f t="shared" si="157"/>
        <v>400</v>
      </c>
    </row>
    <row r="5065" spans="1:7" s="129" customFormat="1" ht="25.5" x14ac:dyDescent="0.2">
      <c r="A5065" s="205" t="s">
        <v>4166</v>
      </c>
      <c r="B5065" s="205" t="s">
        <v>4166</v>
      </c>
      <c r="C5065" s="384"/>
      <c r="D5065" s="78" t="s">
        <v>4167</v>
      </c>
      <c r="E5065" s="353">
        <v>800</v>
      </c>
      <c r="F5065" s="352">
        <f t="shared" si="156"/>
        <v>480</v>
      </c>
      <c r="G5065" s="352">
        <f t="shared" si="157"/>
        <v>400</v>
      </c>
    </row>
    <row r="5066" spans="1:7" s="129" customFormat="1" x14ac:dyDescent="0.2">
      <c r="A5066" s="205" t="s">
        <v>4168</v>
      </c>
      <c r="B5066" s="205" t="s">
        <v>4168</v>
      </c>
      <c r="C5066" s="384"/>
      <c r="D5066" s="78" t="s">
        <v>4169</v>
      </c>
      <c r="E5066" s="353">
        <v>800</v>
      </c>
      <c r="F5066" s="352">
        <f t="shared" si="156"/>
        <v>480</v>
      </c>
      <c r="G5066" s="352">
        <f t="shared" si="157"/>
        <v>400</v>
      </c>
    </row>
    <row r="5067" spans="1:7" s="129" customFormat="1" ht="26.25" x14ac:dyDescent="0.2">
      <c r="A5067" s="560" t="s">
        <v>4170</v>
      </c>
      <c r="B5067" s="560" t="s">
        <v>4170</v>
      </c>
      <c r="C5067" s="384"/>
      <c r="D5067" s="78" t="s">
        <v>4171</v>
      </c>
      <c r="E5067" s="353">
        <v>0</v>
      </c>
      <c r="F5067" s="352">
        <f t="shared" si="156"/>
        <v>0</v>
      </c>
      <c r="G5067" s="352">
        <f t="shared" si="157"/>
        <v>0</v>
      </c>
    </row>
    <row r="5068" spans="1:7" s="129" customFormat="1" x14ac:dyDescent="0.2">
      <c r="A5068" s="562"/>
      <c r="B5068" s="562"/>
      <c r="C5068" s="384"/>
      <c r="D5068" s="78" t="s">
        <v>4172</v>
      </c>
      <c r="E5068" s="353">
        <v>800</v>
      </c>
      <c r="F5068" s="352">
        <f t="shared" si="156"/>
        <v>480</v>
      </c>
      <c r="G5068" s="352">
        <f t="shared" si="157"/>
        <v>400</v>
      </c>
    </row>
    <row r="5069" spans="1:7" s="129" customFormat="1" x14ac:dyDescent="0.2">
      <c r="A5069" s="205" t="s">
        <v>4173</v>
      </c>
      <c r="B5069" s="205" t="s">
        <v>4173</v>
      </c>
      <c r="C5069" s="384"/>
      <c r="D5069" s="78" t="s">
        <v>4174</v>
      </c>
      <c r="E5069" s="353">
        <v>800</v>
      </c>
      <c r="F5069" s="352">
        <f t="shared" si="156"/>
        <v>480</v>
      </c>
      <c r="G5069" s="352">
        <f t="shared" si="157"/>
        <v>400</v>
      </c>
    </row>
    <row r="5070" spans="1:7" s="129" customFormat="1" ht="26.25" x14ac:dyDescent="0.2">
      <c r="A5070" s="560" t="s">
        <v>4175</v>
      </c>
      <c r="B5070" s="560" t="s">
        <v>4175</v>
      </c>
      <c r="C5070" s="384"/>
      <c r="D5070" s="78" t="s">
        <v>4176</v>
      </c>
      <c r="E5070" s="353">
        <v>0</v>
      </c>
      <c r="F5070" s="352">
        <f t="shared" si="156"/>
        <v>0</v>
      </c>
      <c r="G5070" s="352">
        <f t="shared" si="157"/>
        <v>0</v>
      </c>
    </row>
    <row r="5071" spans="1:7" s="129" customFormat="1" ht="25.5" x14ac:dyDescent="0.2">
      <c r="A5071" s="562"/>
      <c r="B5071" s="562"/>
      <c r="C5071" s="384"/>
      <c r="D5071" s="78" t="s">
        <v>4177</v>
      </c>
      <c r="E5071" s="353">
        <v>800</v>
      </c>
      <c r="F5071" s="352">
        <f t="shared" ref="F5071:F5134" si="158">IFERROR(E5071*0.6,0)</f>
        <v>480</v>
      </c>
      <c r="G5071" s="352">
        <f t="shared" ref="G5071:G5134" si="159">IFERROR(E5071*0.5,0)</f>
        <v>400</v>
      </c>
    </row>
    <row r="5072" spans="1:7" s="129" customFormat="1" ht="26.25" x14ac:dyDescent="0.2">
      <c r="A5072" s="560" t="s">
        <v>4178</v>
      </c>
      <c r="B5072" s="560" t="s">
        <v>4178</v>
      </c>
      <c r="C5072" s="384"/>
      <c r="D5072" s="78" t="s">
        <v>4179</v>
      </c>
      <c r="E5072" s="353">
        <v>0</v>
      </c>
      <c r="F5072" s="352">
        <f t="shared" si="158"/>
        <v>0</v>
      </c>
      <c r="G5072" s="352">
        <f t="shared" si="159"/>
        <v>0</v>
      </c>
    </row>
    <row r="5073" spans="1:7" s="129" customFormat="1" ht="25.5" x14ac:dyDescent="0.2">
      <c r="A5073" s="562"/>
      <c r="B5073" s="562"/>
      <c r="C5073" s="384"/>
      <c r="D5073" s="78" t="s">
        <v>7738</v>
      </c>
      <c r="E5073" s="353">
        <v>800</v>
      </c>
      <c r="F5073" s="352">
        <f t="shared" si="158"/>
        <v>480</v>
      </c>
      <c r="G5073" s="352">
        <f t="shared" si="159"/>
        <v>400</v>
      </c>
    </row>
    <row r="5074" spans="1:7" s="129" customFormat="1" x14ac:dyDescent="0.2">
      <c r="A5074" s="558" t="s">
        <v>4180</v>
      </c>
      <c r="B5074" s="558" t="s">
        <v>4180</v>
      </c>
      <c r="C5074" s="384"/>
      <c r="D5074" s="75" t="s">
        <v>2138</v>
      </c>
      <c r="E5074" s="353">
        <v>0</v>
      </c>
      <c r="F5074" s="352">
        <f t="shared" si="158"/>
        <v>0</v>
      </c>
      <c r="G5074" s="352">
        <f t="shared" si="159"/>
        <v>0</v>
      </c>
    </row>
    <row r="5075" spans="1:7" s="129" customFormat="1" x14ac:dyDescent="0.2">
      <c r="A5075" s="558"/>
      <c r="B5075" s="558"/>
      <c r="C5075" s="384"/>
      <c r="D5075" s="78" t="s">
        <v>4056</v>
      </c>
      <c r="E5075" s="353">
        <v>800</v>
      </c>
      <c r="F5075" s="352">
        <f t="shared" si="158"/>
        <v>480</v>
      </c>
      <c r="G5075" s="352">
        <f t="shared" si="159"/>
        <v>400</v>
      </c>
    </row>
    <row r="5076" spans="1:7" s="129" customFormat="1" x14ac:dyDescent="0.2">
      <c r="A5076" s="558"/>
      <c r="B5076" s="558"/>
      <c r="C5076" s="384"/>
      <c r="D5076" s="78" t="s">
        <v>4057</v>
      </c>
      <c r="E5076" s="353">
        <v>700</v>
      </c>
      <c r="F5076" s="352">
        <f t="shared" si="158"/>
        <v>420</v>
      </c>
      <c r="G5076" s="352">
        <f t="shared" si="159"/>
        <v>350</v>
      </c>
    </row>
    <row r="5077" spans="1:7" s="129" customFormat="1" x14ac:dyDescent="0.2">
      <c r="A5077" s="558"/>
      <c r="B5077" s="558"/>
      <c r="C5077" s="384"/>
      <c r="D5077" s="78" t="s">
        <v>2160</v>
      </c>
      <c r="E5077" s="353">
        <v>500</v>
      </c>
      <c r="F5077" s="352">
        <f t="shared" si="158"/>
        <v>300</v>
      </c>
      <c r="G5077" s="352">
        <f t="shared" si="159"/>
        <v>250</v>
      </c>
    </row>
    <row r="5078" spans="1:7" s="129" customFormat="1" x14ac:dyDescent="0.2">
      <c r="A5078" s="558"/>
      <c r="B5078" s="558"/>
      <c r="C5078" s="139"/>
      <c r="D5078" s="78" t="s">
        <v>2142</v>
      </c>
      <c r="E5078" s="353">
        <v>300</v>
      </c>
      <c r="F5078" s="352">
        <f t="shared" si="158"/>
        <v>180</v>
      </c>
      <c r="G5078" s="352">
        <f t="shared" si="159"/>
        <v>150</v>
      </c>
    </row>
    <row r="5079" spans="1:7" s="129" customFormat="1" x14ac:dyDescent="0.2">
      <c r="A5079" s="558" t="s">
        <v>4181</v>
      </c>
      <c r="B5079" s="558" t="s">
        <v>4181</v>
      </c>
      <c r="C5079" s="384"/>
      <c r="D5079" s="75" t="s">
        <v>2146</v>
      </c>
      <c r="E5079" s="353">
        <v>0</v>
      </c>
      <c r="F5079" s="352">
        <f t="shared" si="158"/>
        <v>0</v>
      </c>
      <c r="G5079" s="352">
        <f t="shared" si="159"/>
        <v>0</v>
      </c>
    </row>
    <row r="5080" spans="1:7" s="129" customFormat="1" x14ac:dyDescent="0.2">
      <c r="A5080" s="558"/>
      <c r="B5080" s="558"/>
      <c r="C5080" s="384"/>
      <c r="D5080" s="78" t="s">
        <v>3324</v>
      </c>
      <c r="E5080" s="353">
        <v>400</v>
      </c>
      <c r="F5080" s="352">
        <f t="shared" si="158"/>
        <v>240</v>
      </c>
      <c r="G5080" s="352">
        <f t="shared" si="159"/>
        <v>200</v>
      </c>
    </row>
    <row r="5081" spans="1:7" s="129" customFormat="1" x14ac:dyDescent="0.2">
      <c r="A5081" s="558"/>
      <c r="B5081" s="558"/>
      <c r="C5081" s="384"/>
      <c r="D5081" s="78" t="s">
        <v>2160</v>
      </c>
      <c r="E5081" s="353">
        <v>300</v>
      </c>
      <c r="F5081" s="352">
        <f t="shared" si="158"/>
        <v>180</v>
      </c>
      <c r="G5081" s="352">
        <f t="shared" si="159"/>
        <v>150</v>
      </c>
    </row>
    <row r="5082" spans="1:7" s="129" customFormat="1" x14ac:dyDescent="0.2">
      <c r="A5082" s="558"/>
      <c r="B5082" s="558"/>
      <c r="C5082" s="384"/>
      <c r="D5082" s="78" t="s">
        <v>2142</v>
      </c>
      <c r="E5082" s="353">
        <v>200</v>
      </c>
      <c r="F5082" s="352">
        <f t="shared" si="158"/>
        <v>120</v>
      </c>
      <c r="G5082" s="352">
        <f t="shared" si="159"/>
        <v>100</v>
      </c>
    </row>
    <row r="5083" spans="1:7" s="129" customFormat="1" ht="25.5" x14ac:dyDescent="0.2">
      <c r="A5083" s="205" t="s">
        <v>7373</v>
      </c>
      <c r="B5083" s="205"/>
      <c r="C5083" s="384"/>
      <c r="D5083" s="78" t="s">
        <v>7374</v>
      </c>
      <c r="E5083" s="353">
        <v>800</v>
      </c>
      <c r="F5083" s="352">
        <f t="shared" si="158"/>
        <v>480</v>
      </c>
      <c r="G5083" s="352">
        <f t="shared" si="159"/>
        <v>400</v>
      </c>
    </row>
    <row r="5084" spans="1:7" s="129" customFormat="1" x14ac:dyDescent="0.2">
      <c r="A5084" s="140" t="s">
        <v>3250</v>
      </c>
      <c r="B5084" s="384">
        <v>7</v>
      </c>
      <c r="C5084" s="384"/>
      <c r="D5084" s="74" t="s">
        <v>4182</v>
      </c>
      <c r="E5084" s="353">
        <v>0</v>
      </c>
      <c r="F5084" s="352">
        <f t="shared" si="158"/>
        <v>0</v>
      </c>
      <c r="G5084" s="352">
        <f t="shared" si="159"/>
        <v>0</v>
      </c>
    </row>
    <row r="5085" spans="1:7" s="129" customFormat="1" ht="38.25" x14ac:dyDescent="0.2">
      <c r="A5085" s="558" t="s">
        <v>95</v>
      </c>
      <c r="B5085" s="558" t="s">
        <v>95</v>
      </c>
      <c r="C5085" s="384" t="s">
        <v>86</v>
      </c>
      <c r="D5085" s="78" t="s">
        <v>4183</v>
      </c>
      <c r="E5085" s="353">
        <v>4000</v>
      </c>
      <c r="F5085" s="352">
        <f t="shared" si="158"/>
        <v>2400</v>
      </c>
      <c r="G5085" s="352">
        <f t="shared" si="159"/>
        <v>2000</v>
      </c>
    </row>
    <row r="5086" spans="1:7" s="129" customFormat="1" ht="25.5" x14ac:dyDescent="0.2">
      <c r="A5086" s="558"/>
      <c r="B5086" s="558"/>
      <c r="C5086" s="384"/>
      <c r="D5086" s="78" t="s">
        <v>4184</v>
      </c>
      <c r="E5086" s="353">
        <v>3400</v>
      </c>
      <c r="F5086" s="352">
        <f t="shared" si="158"/>
        <v>2040</v>
      </c>
      <c r="G5086" s="352">
        <f t="shared" si="159"/>
        <v>1700</v>
      </c>
    </row>
    <row r="5087" spans="1:7" s="129" customFormat="1" ht="26.25" x14ac:dyDescent="0.2">
      <c r="A5087" s="560" t="s">
        <v>96</v>
      </c>
      <c r="B5087" s="560" t="s">
        <v>96</v>
      </c>
      <c r="C5087" s="384"/>
      <c r="D5087" s="79" t="s">
        <v>4185</v>
      </c>
      <c r="E5087" s="353">
        <v>0</v>
      </c>
      <c r="F5087" s="352">
        <f t="shared" si="158"/>
        <v>0</v>
      </c>
      <c r="G5087" s="352">
        <f t="shared" si="159"/>
        <v>0</v>
      </c>
    </row>
    <row r="5088" spans="1:7" s="129" customFormat="1" ht="25.5" x14ac:dyDescent="0.2">
      <c r="A5088" s="562"/>
      <c r="B5088" s="562"/>
      <c r="C5088" s="384"/>
      <c r="D5088" s="79" t="s">
        <v>4186</v>
      </c>
      <c r="E5088" s="353">
        <v>1000</v>
      </c>
      <c r="F5088" s="352">
        <f t="shared" si="158"/>
        <v>600</v>
      </c>
      <c r="G5088" s="352">
        <f t="shared" si="159"/>
        <v>500</v>
      </c>
    </row>
    <row r="5089" spans="1:7" s="129" customFormat="1" ht="25.5" x14ac:dyDescent="0.2">
      <c r="A5089" s="558" t="s">
        <v>97</v>
      </c>
      <c r="B5089" s="558" t="s">
        <v>97</v>
      </c>
      <c r="C5089" s="384"/>
      <c r="D5089" s="78" t="s">
        <v>4187</v>
      </c>
      <c r="E5089" s="353">
        <v>1000</v>
      </c>
      <c r="F5089" s="352">
        <f t="shared" si="158"/>
        <v>600</v>
      </c>
      <c r="G5089" s="352">
        <f t="shared" si="159"/>
        <v>500</v>
      </c>
    </row>
    <row r="5090" spans="1:7" s="129" customFormat="1" x14ac:dyDescent="0.2">
      <c r="A5090" s="558"/>
      <c r="B5090" s="558"/>
      <c r="C5090" s="384"/>
      <c r="D5090" s="78" t="s">
        <v>4188</v>
      </c>
      <c r="E5090" s="353">
        <v>700</v>
      </c>
      <c r="F5090" s="352">
        <f t="shared" si="158"/>
        <v>420</v>
      </c>
      <c r="G5090" s="352">
        <f t="shared" si="159"/>
        <v>350</v>
      </c>
    </row>
    <row r="5091" spans="1:7" s="129" customFormat="1" ht="26.25" x14ac:dyDescent="0.2">
      <c r="A5091" s="622" t="s">
        <v>138</v>
      </c>
      <c r="B5091" s="560" t="s">
        <v>138</v>
      </c>
      <c r="C5091" s="384"/>
      <c r="D5091" s="78" t="s">
        <v>4189</v>
      </c>
      <c r="E5091" s="353">
        <v>0</v>
      </c>
      <c r="F5091" s="352">
        <f t="shared" si="158"/>
        <v>0</v>
      </c>
      <c r="G5091" s="352">
        <f t="shared" si="159"/>
        <v>0</v>
      </c>
    </row>
    <row r="5092" spans="1:7" s="129" customFormat="1" ht="25.5" x14ac:dyDescent="0.2">
      <c r="A5092" s="623"/>
      <c r="B5092" s="562"/>
      <c r="C5092" s="384"/>
      <c r="D5092" s="78" t="s">
        <v>4190</v>
      </c>
      <c r="E5092" s="353">
        <v>800</v>
      </c>
      <c r="F5092" s="352">
        <f t="shared" si="158"/>
        <v>480</v>
      </c>
      <c r="G5092" s="352">
        <f t="shared" si="159"/>
        <v>400</v>
      </c>
    </row>
    <row r="5093" spans="1:7" s="129" customFormat="1" ht="25.5" x14ac:dyDescent="0.2">
      <c r="A5093" s="205" t="s">
        <v>139</v>
      </c>
      <c r="B5093" s="205" t="s">
        <v>139</v>
      </c>
      <c r="C5093" s="384"/>
      <c r="D5093" s="78" t="s">
        <v>4191</v>
      </c>
      <c r="E5093" s="353">
        <v>800</v>
      </c>
      <c r="F5093" s="352">
        <f t="shared" si="158"/>
        <v>480</v>
      </c>
      <c r="G5093" s="352">
        <f t="shared" si="159"/>
        <v>400</v>
      </c>
    </row>
    <row r="5094" spans="1:7" s="129" customFormat="1" ht="25.5" x14ac:dyDescent="0.2">
      <c r="A5094" s="560" t="s">
        <v>140</v>
      </c>
      <c r="B5094" s="560" t="s">
        <v>140</v>
      </c>
      <c r="C5094" s="642"/>
      <c r="D5094" s="78" t="s">
        <v>4192</v>
      </c>
      <c r="E5094" s="353">
        <v>900</v>
      </c>
      <c r="F5094" s="352">
        <f t="shared" si="158"/>
        <v>540</v>
      </c>
      <c r="G5094" s="352">
        <f t="shared" si="159"/>
        <v>450</v>
      </c>
    </row>
    <row r="5095" spans="1:7" s="129" customFormat="1" ht="13.5" x14ac:dyDescent="0.2">
      <c r="A5095" s="562"/>
      <c r="B5095" s="562"/>
      <c r="C5095" s="643"/>
      <c r="D5095" s="78" t="s">
        <v>7739</v>
      </c>
      <c r="E5095" s="353">
        <v>800</v>
      </c>
      <c r="F5095" s="352">
        <f t="shared" si="158"/>
        <v>480</v>
      </c>
      <c r="G5095" s="352">
        <f t="shared" si="159"/>
        <v>400</v>
      </c>
    </row>
    <row r="5096" spans="1:7" s="129" customFormat="1" x14ac:dyDescent="0.2">
      <c r="A5096" s="205" t="s">
        <v>2353</v>
      </c>
      <c r="B5096" s="205" t="s">
        <v>2353</v>
      </c>
      <c r="C5096" s="384"/>
      <c r="D5096" s="78" t="s">
        <v>4193</v>
      </c>
      <c r="E5096" s="353">
        <v>800</v>
      </c>
      <c r="F5096" s="352">
        <f t="shared" si="158"/>
        <v>480</v>
      </c>
      <c r="G5096" s="352">
        <f t="shared" si="159"/>
        <v>400</v>
      </c>
    </row>
    <row r="5097" spans="1:7" s="129" customFormat="1" ht="26.25" x14ac:dyDescent="0.2">
      <c r="A5097" s="560" t="s">
        <v>2355</v>
      </c>
      <c r="B5097" s="560" t="s">
        <v>2355</v>
      </c>
      <c r="C5097" s="384"/>
      <c r="D5097" s="78" t="s">
        <v>4194</v>
      </c>
      <c r="E5097" s="353">
        <v>0</v>
      </c>
      <c r="F5097" s="352">
        <f t="shared" si="158"/>
        <v>0</v>
      </c>
      <c r="G5097" s="352">
        <f t="shared" si="159"/>
        <v>0</v>
      </c>
    </row>
    <row r="5098" spans="1:7" s="129" customFormat="1" ht="25.5" x14ac:dyDescent="0.2">
      <c r="A5098" s="562"/>
      <c r="B5098" s="562"/>
      <c r="C5098" s="384"/>
      <c r="D5098" s="78" t="s">
        <v>4195</v>
      </c>
      <c r="E5098" s="353">
        <v>800</v>
      </c>
      <c r="F5098" s="352">
        <f t="shared" si="158"/>
        <v>480</v>
      </c>
      <c r="G5098" s="352">
        <f t="shared" si="159"/>
        <v>400</v>
      </c>
    </row>
    <row r="5099" spans="1:7" s="129" customFormat="1" ht="26.25" x14ac:dyDescent="0.2">
      <c r="A5099" s="558" t="s">
        <v>2356</v>
      </c>
      <c r="B5099" s="558" t="s">
        <v>2356</v>
      </c>
      <c r="C5099" s="384"/>
      <c r="D5099" s="78" t="s">
        <v>4196</v>
      </c>
      <c r="E5099" s="353">
        <v>0</v>
      </c>
      <c r="F5099" s="352">
        <f t="shared" si="158"/>
        <v>0</v>
      </c>
      <c r="G5099" s="352">
        <f t="shared" si="159"/>
        <v>0</v>
      </c>
    </row>
    <row r="5100" spans="1:7" s="129" customFormat="1" ht="25.5" x14ac:dyDescent="0.2">
      <c r="A5100" s="558"/>
      <c r="B5100" s="558"/>
      <c r="C5100" s="384"/>
      <c r="D5100" s="78" t="s">
        <v>4197</v>
      </c>
      <c r="E5100" s="353">
        <v>800</v>
      </c>
      <c r="F5100" s="352">
        <f t="shared" si="158"/>
        <v>480</v>
      </c>
      <c r="G5100" s="352">
        <f t="shared" si="159"/>
        <v>400</v>
      </c>
    </row>
    <row r="5101" spans="1:7" s="129" customFormat="1" x14ac:dyDescent="0.2">
      <c r="A5101" s="558"/>
      <c r="B5101" s="558"/>
      <c r="C5101" s="384"/>
      <c r="D5101" s="78" t="s">
        <v>4198</v>
      </c>
      <c r="E5101" s="353">
        <v>800</v>
      </c>
      <c r="F5101" s="352">
        <f t="shared" si="158"/>
        <v>480</v>
      </c>
      <c r="G5101" s="352">
        <f t="shared" si="159"/>
        <v>400</v>
      </c>
    </row>
    <row r="5102" spans="1:7" s="129" customFormat="1" ht="25.5" x14ac:dyDescent="0.2">
      <c r="A5102" s="205" t="s">
        <v>2357</v>
      </c>
      <c r="B5102" s="205" t="s">
        <v>2357</v>
      </c>
      <c r="C5102" s="384"/>
      <c r="D5102" s="78" t="s">
        <v>4199</v>
      </c>
      <c r="E5102" s="353">
        <v>800</v>
      </c>
      <c r="F5102" s="352">
        <f t="shared" si="158"/>
        <v>480</v>
      </c>
      <c r="G5102" s="352">
        <f t="shared" si="159"/>
        <v>400</v>
      </c>
    </row>
    <row r="5103" spans="1:7" s="129" customFormat="1" x14ac:dyDescent="0.2">
      <c r="A5103" s="558" t="s">
        <v>3267</v>
      </c>
      <c r="B5103" s="558" t="s">
        <v>3267</v>
      </c>
      <c r="C5103" s="384"/>
      <c r="D5103" s="75" t="s">
        <v>2138</v>
      </c>
      <c r="E5103" s="353">
        <v>0</v>
      </c>
      <c r="F5103" s="352">
        <f t="shared" si="158"/>
        <v>0</v>
      </c>
      <c r="G5103" s="352">
        <f t="shared" si="159"/>
        <v>0</v>
      </c>
    </row>
    <row r="5104" spans="1:7" s="129" customFormat="1" x14ac:dyDescent="0.2">
      <c r="A5104" s="558"/>
      <c r="B5104" s="558"/>
      <c r="C5104" s="384"/>
      <c r="D5104" s="78" t="s">
        <v>4056</v>
      </c>
      <c r="E5104" s="353">
        <v>800</v>
      </c>
      <c r="F5104" s="352">
        <f t="shared" si="158"/>
        <v>480</v>
      </c>
      <c r="G5104" s="352">
        <f t="shared" si="159"/>
        <v>400</v>
      </c>
    </row>
    <row r="5105" spans="1:7" s="129" customFormat="1" x14ac:dyDescent="0.2">
      <c r="A5105" s="558"/>
      <c r="B5105" s="558"/>
      <c r="C5105" s="384"/>
      <c r="D5105" s="78" t="s">
        <v>3324</v>
      </c>
      <c r="E5105" s="353">
        <v>700</v>
      </c>
      <c r="F5105" s="352">
        <f t="shared" si="158"/>
        <v>420</v>
      </c>
      <c r="G5105" s="352">
        <f t="shared" si="159"/>
        <v>350</v>
      </c>
    </row>
    <row r="5106" spans="1:7" s="129" customFormat="1" x14ac:dyDescent="0.2">
      <c r="A5106" s="558"/>
      <c r="B5106" s="558"/>
      <c r="C5106" s="139"/>
      <c r="D5106" s="78" t="s">
        <v>2160</v>
      </c>
      <c r="E5106" s="353">
        <v>500</v>
      </c>
      <c r="F5106" s="352">
        <f t="shared" si="158"/>
        <v>300</v>
      </c>
      <c r="G5106" s="352">
        <f t="shared" si="159"/>
        <v>250</v>
      </c>
    </row>
    <row r="5107" spans="1:7" s="129" customFormat="1" x14ac:dyDescent="0.2">
      <c r="A5107" s="558"/>
      <c r="B5107" s="558"/>
      <c r="C5107" s="140"/>
      <c r="D5107" s="78" t="s">
        <v>2142</v>
      </c>
      <c r="E5107" s="353">
        <v>300</v>
      </c>
      <c r="F5107" s="352">
        <f t="shared" si="158"/>
        <v>180</v>
      </c>
      <c r="G5107" s="352">
        <f t="shared" si="159"/>
        <v>150</v>
      </c>
    </row>
    <row r="5108" spans="1:7" s="129" customFormat="1" x14ac:dyDescent="0.2">
      <c r="A5108" s="558" t="s">
        <v>3269</v>
      </c>
      <c r="B5108" s="558" t="s">
        <v>3269</v>
      </c>
      <c r="C5108" s="205"/>
      <c r="D5108" s="75" t="s">
        <v>2146</v>
      </c>
      <c r="E5108" s="353">
        <v>0</v>
      </c>
      <c r="F5108" s="352">
        <f t="shared" si="158"/>
        <v>0</v>
      </c>
      <c r="G5108" s="352">
        <f t="shared" si="159"/>
        <v>0</v>
      </c>
    </row>
    <row r="5109" spans="1:7" s="129" customFormat="1" x14ac:dyDescent="0.2">
      <c r="A5109" s="558"/>
      <c r="B5109" s="558"/>
      <c r="C5109" s="205"/>
      <c r="D5109" s="78" t="s">
        <v>3324</v>
      </c>
      <c r="E5109" s="353">
        <v>400</v>
      </c>
      <c r="F5109" s="352">
        <f t="shared" si="158"/>
        <v>240</v>
      </c>
      <c r="G5109" s="352">
        <f t="shared" si="159"/>
        <v>200</v>
      </c>
    </row>
    <row r="5110" spans="1:7" s="131" customFormat="1" x14ac:dyDescent="0.2">
      <c r="A5110" s="558"/>
      <c r="B5110" s="558"/>
      <c r="C5110" s="205"/>
      <c r="D5110" s="78" t="s">
        <v>2160</v>
      </c>
      <c r="E5110" s="353">
        <v>300</v>
      </c>
      <c r="F5110" s="352">
        <f t="shared" si="158"/>
        <v>180</v>
      </c>
      <c r="G5110" s="352">
        <f t="shared" si="159"/>
        <v>150</v>
      </c>
    </row>
    <row r="5111" spans="1:7" s="129" customFormat="1" x14ac:dyDescent="0.2">
      <c r="A5111" s="558"/>
      <c r="B5111" s="558"/>
      <c r="C5111" s="205"/>
      <c r="D5111" s="78" t="s">
        <v>2142</v>
      </c>
      <c r="E5111" s="353">
        <v>200</v>
      </c>
      <c r="F5111" s="352">
        <f t="shared" si="158"/>
        <v>120</v>
      </c>
      <c r="G5111" s="352">
        <f t="shared" si="159"/>
        <v>100</v>
      </c>
    </row>
    <row r="5112" spans="1:7" s="129" customFormat="1" ht="25.5" x14ac:dyDescent="0.2">
      <c r="A5112" s="205" t="s">
        <v>1834</v>
      </c>
      <c r="B5112" s="205"/>
      <c r="C5112" s="205"/>
      <c r="D5112" s="78" t="s">
        <v>7740</v>
      </c>
      <c r="E5112" s="353">
        <v>1000</v>
      </c>
      <c r="F5112" s="352">
        <f t="shared" si="158"/>
        <v>600</v>
      </c>
      <c r="G5112" s="352">
        <f t="shared" si="159"/>
        <v>500</v>
      </c>
    </row>
    <row r="5113" spans="1:7" s="129" customFormat="1" ht="25.5" x14ac:dyDescent="0.2">
      <c r="A5113" s="205" t="s">
        <v>3271</v>
      </c>
      <c r="B5113" s="205"/>
      <c r="C5113" s="205"/>
      <c r="D5113" s="78" t="s">
        <v>7741</v>
      </c>
      <c r="E5113" s="353">
        <v>1000</v>
      </c>
      <c r="F5113" s="352">
        <f t="shared" si="158"/>
        <v>600</v>
      </c>
      <c r="G5113" s="352">
        <f t="shared" si="159"/>
        <v>500</v>
      </c>
    </row>
    <row r="5114" spans="1:7" s="129" customFormat="1" x14ac:dyDescent="0.2">
      <c r="A5114" s="140" t="s">
        <v>3272</v>
      </c>
      <c r="B5114" s="205">
        <v>8</v>
      </c>
      <c r="C5114" s="205"/>
      <c r="D5114" s="74" t="s">
        <v>4200</v>
      </c>
      <c r="E5114" s="353">
        <v>0</v>
      </c>
      <c r="F5114" s="352">
        <f t="shared" si="158"/>
        <v>0</v>
      </c>
      <c r="G5114" s="352">
        <f t="shared" si="159"/>
        <v>0</v>
      </c>
    </row>
    <row r="5115" spans="1:7" s="129" customFormat="1" x14ac:dyDescent="0.2">
      <c r="A5115" s="558" t="s">
        <v>98</v>
      </c>
      <c r="B5115" s="558" t="s">
        <v>98</v>
      </c>
      <c r="C5115" s="205"/>
      <c r="D5115" s="78" t="s">
        <v>4201</v>
      </c>
      <c r="E5115" s="353">
        <v>3520</v>
      </c>
      <c r="F5115" s="352">
        <f t="shared" si="158"/>
        <v>2112</v>
      </c>
      <c r="G5115" s="352">
        <f t="shared" si="159"/>
        <v>1760</v>
      </c>
    </row>
    <row r="5116" spans="1:7" s="129" customFormat="1" x14ac:dyDescent="0.2">
      <c r="A5116" s="558"/>
      <c r="B5116" s="558"/>
      <c r="C5116" s="205"/>
      <c r="D5116" s="78" t="s">
        <v>4202</v>
      </c>
      <c r="E5116" s="353">
        <v>3250</v>
      </c>
      <c r="F5116" s="352">
        <f t="shared" si="158"/>
        <v>1950</v>
      </c>
      <c r="G5116" s="352">
        <f t="shared" si="159"/>
        <v>1625</v>
      </c>
    </row>
    <row r="5117" spans="1:7" s="129" customFormat="1" ht="26.25" x14ac:dyDescent="0.2">
      <c r="A5117" s="558" t="s">
        <v>99</v>
      </c>
      <c r="B5117" s="558" t="s">
        <v>99</v>
      </c>
      <c r="C5117" s="205"/>
      <c r="D5117" s="78" t="s">
        <v>4203</v>
      </c>
      <c r="E5117" s="353">
        <v>0</v>
      </c>
      <c r="F5117" s="352">
        <f t="shared" si="158"/>
        <v>0</v>
      </c>
      <c r="G5117" s="352">
        <f t="shared" si="159"/>
        <v>0</v>
      </c>
    </row>
    <row r="5118" spans="1:7" s="129" customFormat="1" x14ac:dyDescent="0.2">
      <c r="A5118" s="558"/>
      <c r="B5118" s="558"/>
      <c r="C5118" s="205"/>
      <c r="D5118" s="78" t="s">
        <v>7742</v>
      </c>
      <c r="E5118" s="353">
        <v>1920</v>
      </c>
      <c r="F5118" s="352">
        <f t="shared" si="158"/>
        <v>1152</v>
      </c>
      <c r="G5118" s="352">
        <f t="shared" si="159"/>
        <v>960</v>
      </c>
    </row>
    <row r="5119" spans="1:7" s="129" customFormat="1" x14ac:dyDescent="0.2">
      <c r="A5119" s="558"/>
      <c r="B5119" s="558"/>
      <c r="C5119" s="205"/>
      <c r="D5119" s="78" t="s">
        <v>4204</v>
      </c>
      <c r="E5119" s="353">
        <v>1800</v>
      </c>
      <c r="F5119" s="352">
        <f t="shared" si="158"/>
        <v>1080</v>
      </c>
      <c r="G5119" s="352">
        <f t="shared" si="159"/>
        <v>900</v>
      </c>
    </row>
    <row r="5120" spans="1:7" s="129" customFormat="1" x14ac:dyDescent="0.2">
      <c r="A5120" s="558"/>
      <c r="B5120" s="558"/>
      <c r="C5120" s="205"/>
      <c r="D5120" s="78" t="s">
        <v>4205</v>
      </c>
      <c r="E5120" s="353">
        <v>1400</v>
      </c>
      <c r="F5120" s="352">
        <f t="shared" si="158"/>
        <v>840</v>
      </c>
      <c r="G5120" s="352">
        <f t="shared" si="159"/>
        <v>700</v>
      </c>
    </row>
    <row r="5121" spans="1:7" s="129" customFormat="1" ht="26.25" x14ac:dyDescent="0.2">
      <c r="A5121" s="560" t="s">
        <v>100</v>
      </c>
      <c r="B5121" s="560" t="s">
        <v>100</v>
      </c>
      <c r="C5121" s="205"/>
      <c r="D5121" s="78" t="s">
        <v>4206</v>
      </c>
      <c r="E5121" s="353">
        <v>0</v>
      </c>
      <c r="F5121" s="352">
        <f t="shared" si="158"/>
        <v>0</v>
      </c>
      <c r="G5121" s="352">
        <f t="shared" si="159"/>
        <v>0</v>
      </c>
    </row>
    <row r="5122" spans="1:7" s="129" customFormat="1" x14ac:dyDescent="0.2">
      <c r="A5122" s="562"/>
      <c r="B5122" s="562"/>
      <c r="C5122" s="205"/>
      <c r="D5122" s="78" t="s">
        <v>4207</v>
      </c>
      <c r="E5122" s="353">
        <v>800</v>
      </c>
      <c r="F5122" s="352">
        <f t="shared" si="158"/>
        <v>480</v>
      </c>
      <c r="G5122" s="352">
        <f t="shared" si="159"/>
        <v>400</v>
      </c>
    </row>
    <row r="5123" spans="1:7" s="129" customFormat="1" x14ac:dyDescent="0.2">
      <c r="A5123" s="205" t="s">
        <v>101</v>
      </c>
      <c r="B5123" s="205" t="s">
        <v>101</v>
      </c>
      <c r="C5123" s="205"/>
      <c r="D5123" s="78" t="s">
        <v>4208</v>
      </c>
      <c r="E5123" s="353">
        <v>800</v>
      </c>
      <c r="F5123" s="352">
        <f t="shared" si="158"/>
        <v>480</v>
      </c>
      <c r="G5123" s="352">
        <f t="shared" si="159"/>
        <v>400</v>
      </c>
    </row>
    <row r="5124" spans="1:7" s="129" customFormat="1" ht="27" x14ac:dyDescent="0.2">
      <c r="A5124" s="560" t="s">
        <v>102</v>
      </c>
      <c r="B5124" s="560" t="s">
        <v>102</v>
      </c>
      <c r="C5124" s="205"/>
      <c r="D5124" s="78" t="s">
        <v>4209</v>
      </c>
      <c r="E5124" s="353">
        <v>0</v>
      </c>
      <c r="F5124" s="352">
        <f t="shared" si="158"/>
        <v>0</v>
      </c>
      <c r="G5124" s="352">
        <f t="shared" si="159"/>
        <v>0</v>
      </c>
    </row>
    <row r="5125" spans="1:7" s="129" customFormat="1" ht="25.5" x14ac:dyDescent="0.2">
      <c r="A5125" s="562"/>
      <c r="B5125" s="562"/>
      <c r="C5125" s="205"/>
      <c r="D5125" s="78" t="s">
        <v>4210</v>
      </c>
      <c r="E5125" s="353">
        <v>800</v>
      </c>
      <c r="F5125" s="352">
        <f t="shared" si="158"/>
        <v>480</v>
      </c>
      <c r="G5125" s="352">
        <f t="shared" si="159"/>
        <v>400</v>
      </c>
    </row>
    <row r="5126" spans="1:7" s="129" customFormat="1" x14ac:dyDescent="0.2">
      <c r="A5126" s="205" t="s">
        <v>103</v>
      </c>
      <c r="B5126" s="205" t="s">
        <v>103</v>
      </c>
      <c r="C5126" s="205"/>
      <c r="D5126" s="78" t="s">
        <v>7375</v>
      </c>
      <c r="E5126" s="353"/>
      <c r="F5126" s="352">
        <f t="shared" si="158"/>
        <v>0</v>
      </c>
      <c r="G5126" s="352">
        <f t="shared" si="159"/>
        <v>0</v>
      </c>
    </row>
    <row r="5127" spans="1:7" s="129" customFormat="1" ht="27" x14ac:dyDescent="0.2">
      <c r="A5127" s="560" t="s">
        <v>2364</v>
      </c>
      <c r="B5127" s="560" t="s">
        <v>2364</v>
      </c>
      <c r="C5127" s="205"/>
      <c r="D5127" s="78" t="s">
        <v>4211</v>
      </c>
      <c r="E5127" s="353">
        <v>0</v>
      </c>
      <c r="F5127" s="352">
        <f t="shared" si="158"/>
        <v>0</v>
      </c>
      <c r="G5127" s="352">
        <f t="shared" si="159"/>
        <v>0</v>
      </c>
    </row>
    <row r="5128" spans="1:7" s="129" customFormat="1" ht="25.5" x14ac:dyDescent="0.2">
      <c r="A5128" s="562"/>
      <c r="B5128" s="562"/>
      <c r="C5128" s="205"/>
      <c r="D5128" s="78" t="s">
        <v>4212</v>
      </c>
      <c r="E5128" s="353">
        <v>700</v>
      </c>
      <c r="F5128" s="352">
        <f t="shared" si="158"/>
        <v>420</v>
      </c>
      <c r="G5128" s="352">
        <f t="shared" si="159"/>
        <v>350</v>
      </c>
    </row>
    <row r="5129" spans="1:7" s="129" customFormat="1" ht="26.25" x14ac:dyDescent="0.2">
      <c r="A5129" s="560" t="s">
        <v>2366</v>
      </c>
      <c r="B5129" s="560" t="s">
        <v>2366</v>
      </c>
      <c r="C5129" s="205"/>
      <c r="D5129" s="78" t="s">
        <v>4213</v>
      </c>
      <c r="E5129" s="353">
        <v>0</v>
      </c>
      <c r="F5129" s="352">
        <f t="shared" si="158"/>
        <v>0</v>
      </c>
      <c r="G5129" s="352">
        <f t="shared" si="159"/>
        <v>0</v>
      </c>
    </row>
    <row r="5130" spans="1:7" s="129" customFormat="1" ht="25.5" x14ac:dyDescent="0.2">
      <c r="A5130" s="562"/>
      <c r="B5130" s="562"/>
      <c r="C5130" s="205"/>
      <c r="D5130" s="78" t="s">
        <v>4214</v>
      </c>
      <c r="E5130" s="353">
        <v>800</v>
      </c>
      <c r="F5130" s="352">
        <f t="shared" si="158"/>
        <v>480</v>
      </c>
      <c r="G5130" s="352">
        <f t="shared" si="159"/>
        <v>400</v>
      </c>
    </row>
    <row r="5131" spans="1:7" s="129" customFormat="1" ht="25.5" x14ac:dyDescent="0.2">
      <c r="A5131" s="558" t="s">
        <v>2367</v>
      </c>
      <c r="B5131" s="558" t="s">
        <v>2367</v>
      </c>
      <c r="C5131" s="205"/>
      <c r="D5131" s="78" t="s">
        <v>7376</v>
      </c>
      <c r="E5131" s="353"/>
      <c r="F5131" s="352">
        <f t="shared" si="158"/>
        <v>0</v>
      </c>
      <c r="G5131" s="352">
        <f t="shared" si="159"/>
        <v>0</v>
      </c>
    </row>
    <row r="5132" spans="1:7" s="129" customFormat="1" x14ac:dyDescent="0.2">
      <c r="A5132" s="558"/>
      <c r="B5132" s="558"/>
      <c r="C5132" s="205"/>
      <c r="D5132" s="78" t="s">
        <v>7377</v>
      </c>
      <c r="E5132" s="353"/>
      <c r="F5132" s="352">
        <f t="shared" si="158"/>
        <v>0</v>
      </c>
      <c r="G5132" s="352">
        <f t="shared" si="159"/>
        <v>0</v>
      </c>
    </row>
    <row r="5133" spans="1:7" s="129" customFormat="1" ht="27" x14ac:dyDescent="0.2">
      <c r="A5133" s="560" t="s">
        <v>2368</v>
      </c>
      <c r="B5133" s="560" t="s">
        <v>2368</v>
      </c>
      <c r="C5133" s="205"/>
      <c r="D5133" s="78" t="s">
        <v>4215</v>
      </c>
      <c r="E5133" s="353">
        <v>0</v>
      </c>
      <c r="F5133" s="352">
        <f t="shared" si="158"/>
        <v>0</v>
      </c>
      <c r="G5133" s="352">
        <f t="shared" si="159"/>
        <v>0</v>
      </c>
    </row>
    <row r="5134" spans="1:7" s="129" customFormat="1" x14ac:dyDescent="0.2">
      <c r="A5134" s="562"/>
      <c r="B5134" s="562"/>
      <c r="C5134" s="205"/>
      <c r="D5134" s="78" t="s">
        <v>4216</v>
      </c>
      <c r="E5134" s="353">
        <v>800</v>
      </c>
      <c r="F5134" s="352">
        <f t="shared" si="158"/>
        <v>480</v>
      </c>
      <c r="G5134" s="352">
        <f t="shared" si="159"/>
        <v>400</v>
      </c>
    </row>
    <row r="5135" spans="1:7" s="129" customFormat="1" ht="39" x14ac:dyDescent="0.2">
      <c r="A5135" s="558" t="s">
        <v>2370</v>
      </c>
      <c r="B5135" s="558" t="s">
        <v>2370</v>
      </c>
      <c r="C5135" s="205"/>
      <c r="D5135" s="74" t="s">
        <v>7743</v>
      </c>
      <c r="E5135" s="353">
        <v>0</v>
      </c>
      <c r="F5135" s="352">
        <f t="shared" ref="F5135:F5198" si="160">IFERROR(E5135*0.6,0)</f>
        <v>0</v>
      </c>
      <c r="G5135" s="352">
        <f t="shared" ref="G5135:G5198" si="161">IFERROR(E5135*0.5,0)</f>
        <v>0</v>
      </c>
    </row>
    <row r="5136" spans="1:7" s="129" customFormat="1" ht="25.5" x14ac:dyDescent="0.2">
      <c r="A5136" s="558"/>
      <c r="B5136" s="558"/>
      <c r="C5136" s="205"/>
      <c r="D5136" s="74" t="s">
        <v>7744</v>
      </c>
      <c r="E5136" s="353"/>
      <c r="F5136" s="352">
        <f t="shared" si="160"/>
        <v>0</v>
      </c>
      <c r="G5136" s="352">
        <f t="shared" si="161"/>
        <v>0</v>
      </c>
    </row>
    <row r="5137" spans="1:7" s="129" customFormat="1" ht="27" x14ac:dyDescent="0.2">
      <c r="A5137" s="558"/>
      <c r="B5137" s="558"/>
      <c r="C5137" s="205"/>
      <c r="D5137" s="79" t="s">
        <v>7745</v>
      </c>
      <c r="E5137" s="353">
        <v>0</v>
      </c>
      <c r="F5137" s="352">
        <f t="shared" si="160"/>
        <v>0</v>
      </c>
      <c r="G5137" s="352">
        <f t="shared" si="161"/>
        <v>0</v>
      </c>
    </row>
    <row r="5138" spans="1:7" s="129" customFormat="1" ht="25.5" x14ac:dyDescent="0.2">
      <c r="A5138" s="558"/>
      <c r="B5138" s="558"/>
      <c r="C5138" s="205"/>
      <c r="D5138" s="79" t="s">
        <v>7746</v>
      </c>
      <c r="E5138" s="353">
        <v>1920</v>
      </c>
      <c r="F5138" s="352">
        <f t="shared" si="160"/>
        <v>1152</v>
      </c>
      <c r="G5138" s="352">
        <f t="shared" si="161"/>
        <v>960</v>
      </c>
    </row>
    <row r="5139" spans="1:7" s="129" customFormat="1" ht="25.5" x14ac:dyDescent="0.2">
      <c r="A5139" s="558"/>
      <c r="B5139" s="558"/>
      <c r="C5139" s="205"/>
      <c r="D5139" s="79" t="s">
        <v>7747</v>
      </c>
      <c r="E5139" s="353"/>
      <c r="F5139" s="352">
        <f t="shared" si="160"/>
        <v>0</v>
      </c>
      <c r="G5139" s="352">
        <f t="shared" si="161"/>
        <v>0</v>
      </c>
    </row>
    <row r="5140" spans="1:7" s="129" customFormat="1" ht="26.25" x14ac:dyDescent="0.2">
      <c r="A5140" s="560" t="s">
        <v>2371</v>
      </c>
      <c r="B5140" s="560" t="s">
        <v>2371</v>
      </c>
      <c r="C5140" s="205"/>
      <c r="D5140" s="78" t="s">
        <v>4217</v>
      </c>
      <c r="E5140" s="353">
        <v>0</v>
      </c>
      <c r="F5140" s="352">
        <f t="shared" si="160"/>
        <v>0</v>
      </c>
      <c r="G5140" s="352">
        <f t="shared" si="161"/>
        <v>0</v>
      </c>
    </row>
    <row r="5141" spans="1:7" s="129" customFormat="1" ht="25.5" x14ac:dyDescent="0.2">
      <c r="A5141" s="562"/>
      <c r="B5141" s="562"/>
      <c r="C5141" s="205"/>
      <c r="D5141" s="78" t="s">
        <v>4218</v>
      </c>
      <c r="E5141" s="353">
        <v>700</v>
      </c>
      <c r="F5141" s="352">
        <f t="shared" si="160"/>
        <v>420</v>
      </c>
      <c r="G5141" s="352">
        <f t="shared" si="161"/>
        <v>350</v>
      </c>
    </row>
    <row r="5142" spans="1:7" s="129" customFormat="1" ht="26.25" x14ac:dyDescent="0.2">
      <c r="A5142" s="560" t="s">
        <v>2373</v>
      </c>
      <c r="B5142" s="560" t="s">
        <v>2373</v>
      </c>
      <c r="C5142" s="205"/>
      <c r="D5142" s="78" t="s">
        <v>4219</v>
      </c>
      <c r="E5142" s="353">
        <v>0</v>
      </c>
      <c r="F5142" s="352">
        <f t="shared" si="160"/>
        <v>0</v>
      </c>
      <c r="G5142" s="352">
        <f t="shared" si="161"/>
        <v>0</v>
      </c>
    </row>
    <row r="5143" spans="1:7" s="129" customFormat="1" ht="25.5" x14ac:dyDescent="0.2">
      <c r="A5143" s="562"/>
      <c r="B5143" s="562"/>
      <c r="C5143" s="205"/>
      <c r="D5143" s="78" t="s">
        <v>4220</v>
      </c>
      <c r="E5143" s="353">
        <v>1500</v>
      </c>
      <c r="F5143" s="352">
        <f t="shared" si="160"/>
        <v>900</v>
      </c>
      <c r="G5143" s="352">
        <f t="shared" si="161"/>
        <v>750</v>
      </c>
    </row>
    <row r="5144" spans="1:7" s="129" customFormat="1" ht="26.25" x14ac:dyDescent="0.2">
      <c r="A5144" s="560" t="s">
        <v>2375</v>
      </c>
      <c r="B5144" s="560" t="s">
        <v>2375</v>
      </c>
      <c r="C5144" s="205"/>
      <c r="D5144" s="78" t="s">
        <v>4221</v>
      </c>
      <c r="E5144" s="353">
        <v>0</v>
      </c>
      <c r="F5144" s="352">
        <f t="shared" si="160"/>
        <v>0</v>
      </c>
      <c r="G5144" s="352">
        <f t="shared" si="161"/>
        <v>0</v>
      </c>
    </row>
    <row r="5145" spans="1:7" s="129" customFormat="1" ht="25.5" x14ac:dyDescent="0.2">
      <c r="A5145" s="562"/>
      <c r="B5145" s="562"/>
      <c r="C5145" s="205"/>
      <c r="D5145" s="78" t="s">
        <v>4222</v>
      </c>
      <c r="E5145" s="353">
        <v>700</v>
      </c>
      <c r="F5145" s="352">
        <f t="shared" si="160"/>
        <v>420</v>
      </c>
      <c r="G5145" s="352">
        <f t="shared" si="161"/>
        <v>350</v>
      </c>
    </row>
    <row r="5146" spans="1:7" s="129" customFormat="1" x14ac:dyDescent="0.2">
      <c r="A5146" s="205" t="s">
        <v>2379</v>
      </c>
      <c r="B5146" s="205" t="s">
        <v>2379</v>
      </c>
      <c r="C5146" s="205"/>
      <c r="D5146" s="78" t="s">
        <v>4223</v>
      </c>
      <c r="E5146" s="353">
        <v>800</v>
      </c>
      <c r="F5146" s="352">
        <f t="shared" si="160"/>
        <v>480</v>
      </c>
      <c r="G5146" s="352">
        <f t="shared" si="161"/>
        <v>400</v>
      </c>
    </row>
    <row r="5147" spans="1:7" s="129" customFormat="1" ht="26.25" x14ac:dyDescent="0.2">
      <c r="A5147" s="560" t="s">
        <v>2380</v>
      </c>
      <c r="B5147" s="560" t="s">
        <v>2380</v>
      </c>
      <c r="C5147" s="205"/>
      <c r="D5147" s="78" t="s">
        <v>4224</v>
      </c>
      <c r="E5147" s="353">
        <v>0</v>
      </c>
      <c r="F5147" s="352">
        <f t="shared" si="160"/>
        <v>0</v>
      </c>
      <c r="G5147" s="352">
        <f t="shared" si="161"/>
        <v>0</v>
      </c>
    </row>
    <row r="5148" spans="1:7" s="129" customFormat="1" x14ac:dyDescent="0.2">
      <c r="A5148" s="562"/>
      <c r="B5148" s="562"/>
      <c r="C5148" s="205"/>
      <c r="D5148" s="78" t="s">
        <v>4225</v>
      </c>
      <c r="E5148" s="353">
        <v>700</v>
      </c>
      <c r="F5148" s="352">
        <f t="shared" si="160"/>
        <v>420</v>
      </c>
      <c r="G5148" s="352">
        <f t="shared" si="161"/>
        <v>350</v>
      </c>
    </row>
    <row r="5149" spans="1:7" s="129" customFormat="1" ht="27" x14ac:dyDescent="0.2">
      <c r="A5149" s="560" t="s">
        <v>2381</v>
      </c>
      <c r="B5149" s="560" t="s">
        <v>2381</v>
      </c>
      <c r="C5149" s="205"/>
      <c r="D5149" s="79" t="s">
        <v>4226</v>
      </c>
      <c r="E5149" s="353">
        <v>0</v>
      </c>
      <c r="F5149" s="352">
        <f t="shared" si="160"/>
        <v>0</v>
      </c>
      <c r="G5149" s="352">
        <f t="shared" si="161"/>
        <v>0</v>
      </c>
    </row>
    <row r="5150" spans="1:7" s="129" customFormat="1" ht="25.5" x14ac:dyDescent="0.2">
      <c r="A5150" s="562"/>
      <c r="B5150" s="562"/>
      <c r="C5150" s="205"/>
      <c r="D5150" s="79" t="s">
        <v>7748</v>
      </c>
      <c r="E5150" s="353">
        <v>700</v>
      </c>
      <c r="F5150" s="352">
        <f t="shared" si="160"/>
        <v>420</v>
      </c>
      <c r="G5150" s="352">
        <f t="shared" si="161"/>
        <v>350</v>
      </c>
    </row>
    <row r="5151" spans="1:7" s="129" customFormat="1" x14ac:dyDescent="0.2">
      <c r="A5151" s="205" t="s">
        <v>2383</v>
      </c>
      <c r="B5151" s="205" t="s">
        <v>2383</v>
      </c>
      <c r="C5151" s="205"/>
      <c r="D5151" s="79" t="s">
        <v>7378</v>
      </c>
      <c r="E5151" s="353"/>
      <c r="F5151" s="352">
        <f t="shared" si="160"/>
        <v>0</v>
      </c>
      <c r="G5151" s="352">
        <f t="shared" si="161"/>
        <v>0</v>
      </c>
    </row>
    <row r="5152" spans="1:7" s="129" customFormat="1" x14ac:dyDescent="0.2">
      <c r="A5152" s="558" t="s">
        <v>2385</v>
      </c>
      <c r="B5152" s="558" t="s">
        <v>2387</v>
      </c>
      <c r="C5152" s="205"/>
      <c r="D5152" s="74" t="s">
        <v>2138</v>
      </c>
      <c r="E5152" s="353">
        <v>0</v>
      </c>
      <c r="F5152" s="352">
        <f t="shared" si="160"/>
        <v>0</v>
      </c>
      <c r="G5152" s="352">
        <f t="shared" si="161"/>
        <v>0</v>
      </c>
    </row>
    <row r="5153" spans="1:7" s="129" customFormat="1" x14ac:dyDescent="0.2">
      <c r="A5153" s="558"/>
      <c r="B5153" s="558"/>
      <c r="C5153" s="205"/>
      <c r="D5153" s="78" t="s">
        <v>4056</v>
      </c>
      <c r="E5153" s="353">
        <v>800</v>
      </c>
      <c r="F5153" s="352">
        <f t="shared" si="160"/>
        <v>480</v>
      </c>
      <c r="G5153" s="352">
        <f t="shared" si="161"/>
        <v>400</v>
      </c>
    </row>
    <row r="5154" spans="1:7" s="129" customFormat="1" x14ac:dyDescent="0.2">
      <c r="A5154" s="558"/>
      <c r="B5154" s="558"/>
      <c r="C5154" s="205"/>
      <c r="D5154" s="78" t="s">
        <v>4057</v>
      </c>
      <c r="E5154" s="353">
        <v>700</v>
      </c>
      <c r="F5154" s="352">
        <f t="shared" si="160"/>
        <v>420</v>
      </c>
      <c r="G5154" s="352">
        <f t="shared" si="161"/>
        <v>350</v>
      </c>
    </row>
    <row r="5155" spans="1:7" s="129" customFormat="1" x14ac:dyDescent="0.2">
      <c r="A5155" s="558"/>
      <c r="B5155" s="558"/>
      <c r="C5155" s="205"/>
      <c r="D5155" s="79" t="s">
        <v>2160</v>
      </c>
      <c r="E5155" s="353">
        <v>500.48</v>
      </c>
      <c r="F5155" s="352">
        <f t="shared" si="160"/>
        <v>300.28800000000001</v>
      </c>
      <c r="G5155" s="352">
        <f t="shared" si="161"/>
        <v>250.24</v>
      </c>
    </row>
    <row r="5156" spans="1:7" s="129" customFormat="1" x14ac:dyDescent="0.2">
      <c r="A5156" s="558"/>
      <c r="B5156" s="558"/>
      <c r="C5156" s="205"/>
      <c r="D5156" s="79" t="s">
        <v>2214</v>
      </c>
      <c r="E5156" s="353">
        <v>300</v>
      </c>
      <c r="F5156" s="352">
        <f t="shared" si="160"/>
        <v>180</v>
      </c>
      <c r="G5156" s="352">
        <f t="shared" si="161"/>
        <v>150</v>
      </c>
    </row>
    <row r="5157" spans="1:7" s="129" customFormat="1" x14ac:dyDescent="0.2">
      <c r="A5157" s="558" t="s">
        <v>2387</v>
      </c>
      <c r="B5157" s="558" t="s">
        <v>2388</v>
      </c>
      <c r="C5157" s="205"/>
      <c r="D5157" s="74" t="s">
        <v>2146</v>
      </c>
      <c r="E5157" s="353">
        <v>0</v>
      </c>
      <c r="F5157" s="352">
        <f t="shared" si="160"/>
        <v>0</v>
      </c>
      <c r="G5157" s="352">
        <f t="shared" si="161"/>
        <v>0</v>
      </c>
    </row>
    <row r="5158" spans="1:7" s="129" customFormat="1" x14ac:dyDescent="0.2">
      <c r="A5158" s="558"/>
      <c r="B5158" s="558"/>
      <c r="C5158" s="205"/>
      <c r="D5158" s="79" t="s">
        <v>2159</v>
      </c>
      <c r="E5158" s="353">
        <v>449.565</v>
      </c>
      <c r="F5158" s="352">
        <f t="shared" si="160"/>
        <v>269.73899999999998</v>
      </c>
      <c r="G5158" s="352">
        <f t="shared" si="161"/>
        <v>224.7825</v>
      </c>
    </row>
    <row r="5159" spans="1:7" s="129" customFormat="1" x14ac:dyDescent="0.2">
      <c r="A5159" s="558"/>
      <c r="B5159" s="558"/>
      <c r="C5159" s="205"/>
      <c r="D5159" s="79" t="s">
        <v>2160</v>
      </c>
      <c r="E5159" s="353">
        <v>300</v>
      </c>
      <c r="F5159" s="352">
        <f t="shared" si="160"/>
        <v>180</v>
      </c>
      <c r="G5159" s="352">
        <f t="shared" si="161"/>
        <v>150</v>
      </c>
    </row>
    <row r="5160" spans="1:7" s="129" customFormat="1" x14ac:dyDescent="0.2">
      <c r="A5160" s="558"/>
      <c r="B5160" s="558"/>
      <c r="C5160" s="205"/>
      <c r="D5160" s="79" t="s">
        <v>2214</v>
      </c>
      <c r="E5160" s="353">
        <v>200</v>
      </c>
      <c r="F5160" s="352">
        <f t="shared" si="160"/>
        <v>120</v>
      </c>
      <c r="G5160" s="352">
        <f t="shared" si="161"/>
        <v>100</v>
      </c>
    </row>
    <row r="5161" spans="1:7" s="129" customFormat="1" ht="25.5" x14ac:dyDescent="0.2">
      <c r="A5161" s="205" t="s">
        <v>2388</v>
      </c>
      <c r="B5161" s="205"/>
      <c r="C5161" s="205"/>
      <c r="D5161" s="79" t="s">
        <v>7379</v>
      </c>
      <c r="E5161" s="353">
        <v>1000</v>
      </c>
      <c r="F5161" s="352">
        <f t="shared" si="160"/>
        <v>600</v>
      </c>
      <c r="G5161" s="352">
        <f t="shared" si="161"/>
        <v>500</v>
      </c>
    </row>
    <row r="5162" spans="1:7" s="129" customFormat="1" ht="25.5" x14ac:dyDescent="0.2">
      <c r="A5162" s="205" t="s">
        <v>2389</v>
      </c>
      <c r="B5162" s="205"/>
      <c r="C5162" s="205"/>
      <c r="D5162" s="79" t="s">
        <v>7749</v>
      </c>
      <c r="E5162" s="353">
        <v>2200</v>
      </c>
      <c r="F5162" s="352">
        <f t="shared" si="160"/>
        <v>1320</v>
      </c>
      <c r="G5162" s="352">
        <f t="shared" si="161"/>
        <v>1100</v>
      </c>
    </row>
    <row r="5163" spans="1:7" s="129" customFormat="1" ht="25.5" x14ac:dyDescent="0.2">
      <c r="A5163" s="205" t="s">
        <v>7750</v>
      </c>
      <c r="B5163" s="205"/>
      <c r="C5163" s="205"/>
      <c r="D5163" s="79" t="s">
        <v>7751</v>
      </c>
      <c r="E5163" s="353">
        <v>1600</v>
      </c>
      <c r="F5163" s="352">
        <f t="shared" si="160"/>
        <v>960</v>
      </c>
      <c r="G5163" s="352">
        <f t="shared" si="161"/>
        <v>800</v>
      </c>
    </row>
    <row r="5164" spans="1:7" s="129" customFormat="1" x14ac:dyDescent="0.2">
      <c r="A5164" s="140" t="s">
        <v>3326</v>
      </c>
      <c r="B5164" s="140" t="s">
        <v>3326</v>
      </c>
      <c r="C5164" s="205"/>
      <c r="D5164" s="74" t="s">
        <v>4227</v>
      </c>
      <c r="E5164" s="353">
        <v>0</v>
      </c>
      <c r="F5164" s="352">
        <f t="shared" si="160"/>
        <v>0</v>
      </c>
      <c r="G5164" s="352">
        <f t="shared" si="161"/>
        <v>0</v>
      </c>
    </row>
    <row r="5165" spans="1:7" s="129" customFormat="1" x14ac:dyDescent="0.2">
      <c r="A5165" s="558" t="s">
        <v>105</v>
      </c>
      <c r="B5165" s="558" t="s">
        <v>105</v>
      </c>
      <c r="C5165" s="205"/>
      <c r="D5165" s="78" t="s">
        <v>4228</v>
      </c>
      <c r="E5165" s="353">
        <v>3740.0000000000005</v>
      </c>
      <c r="F5165" s="352">
        <f t="shared" si="160"/>
        <v>2244</v>
      </c>
      <c r="G5165" s="352">
        <f t="shared" si="161"/>
        <v>1870.0000000000002</v>
      </c>
    </row>
    <row r="5166" spans="1:7" s="129" customFormat="1" x14ac:dyDescent="0.2">
      <c r="A5166" s="558"/>
      <c r="B5166" s="558"/>
      <c r="C5166" s="205"/>
      <c r="D5166" s="78" t="s">
        <v>4229</v>
      </c>
      <c r="E5166" s="353">
        <v>5000</v>
      </c>
      <c r="F5166" s="352">
        <f t="shared" si="160"/>
        <v>3000</v>
      </c>
      <c r="G5166" s="352">
        <f t="shared" si="161"/>
        <v>2500</v>
      </c>
    </row>
    <row r="5167" spans="1:7" s="129" customFormat="1" x14ac:dyDescent="0.2">
      <c r="A5167" s="558"/>
      <c r="B5167" s="558"/>
      <c r="C5167" s="205"/>
      <c r="D5167" s="78" t="s">
        <v>4230</v>
      </c>
      <c r="E5167" s="353">
        <v>6500</v>
      </c>
      <c r="F5167" s="352">
        <f t="shared" si="160"/>
        <v>3900</v>
      </c>
      <c r="G5167" s="352">
        <f t="shared" si="161"/>
        <v>3250</v>
      </c>
    </row>
    <row r="5168" spans="1:7" s="129" customFormat="1" x14ac:dyDescent="0.2">
      <c r="A5168" s="205" t="s">
        <v>106</v>
      </c>
      <c r="B5168" s="205" t="s">
        <v>106</v>
      </c>
      <c r="C5168" s="205"/>
      <c r="D5168" s="78" t="s">
        <v>4231</v>
      </c>
      <c r="E5168" s="353">
        <v>1120</v>
      </c>
      <c r="F5168" s="352">
        <f t="shared" si="160"/>
        <v>672</v>
      </c>
      <c r="G5168" s="352">
        <f t="shared" si="161"/>
        <v>560</v>
      </c>
    </row>
    <row r="5169" spans="1:7" s="129" customFormat="1" ht="26.25" x14ac:dyDescent="0.2">
      <c r="A5169" s="560" t="s">
        <v>1867</v>
      </c>
      <c r="B5169" s="560" t="s">
        <v>1867</v>
      </c>
      <c r="C5169" s="140"/>
      <c r="D5169" s="78" t="s">
        <v>4232</v>
      </c>
      <c r="E5169" s="353">
        <v>0</v>
      </c>
      <c r="F5169" s="352">
        <f t="shared" si="160"/>
        <v>0</v>
      </c>
      <c r="G5169" s="352">
        <f t="shared" si="161"/>
        <v>0</v>
      </c>
    </row>
    <row r="5170" spans="1:7" s="129" customFormat="1" ht="25.5" x14ac:dyDescent="0.2">
      <c r="A5170" s="562"/>
      <c r="B5170" s="562"/>
      <c r="C5170" s="140"/>
      <c r="D5170" s="78" t="s">
        <v>7752</v>
      </c>
      <c r="E5170" s="353">
        <v>1000</v>
      </c>
      <c r="F5170" s="352">
        <f t="shared" si="160"/>
        <v>600</v>
      </c>
      <c r="G5170" s="352">
        <f t="shared" si="161"/>
        <v>500</v>
      </c>
    </row>
    <row r="5171" spans="1:7" s="129" customFormat="1" ht="26.25" x14ac:dyDescent="0.2">
      <c r="A5171" s="560" t="s">
        <v>1881</v>
      </c>
      <c r="B5171" s="560" t="s">
        <v>1881</v>
      </c>
      <c r="C5171" s="205"/>
      <c r="D5171" s="78" t="s">
        <v>4233</v>
      </c>
      <c r="E5171" s="353">
        <v>0</v>
      </c>
      <c r="F5171" s="352">
        <f t="shared" si="160"/>
        <v>0</v>
      </c>
      <c r="G5171" s="352">
        <f t="shared" si="161"/>
        <v>0</v>
      </c>
    </row>
    <row r="5172" spans="1:7" s="129" customFormat="1" x14ac:dyDescent="0.2">
      <c r="A5172" s="562"/>
      <c r="B5172" s="562"/>
      <c r="C5172" s="205"/>
      <c r="D5172" s="78" t="s">
        <v>7753</v>
      </c>
      <c r="E5172" s="353">
        <v>800</v>
      </c>
      <c r="F5172" s="352">
        <f t="shared" si="160"/>
        <v>480</v>
      </c>
      <c r="G5172" s="352">
        <f t="shared" si="161"/>
        <v>400</v>
      </c>
    </row>
    <row r="5173" spans="1:7" s="129" customFormat="1" ht="26.25" x14ac:dyDescent="0.2">
      <c r="A5173" s="560" t="s">
        <v>2392</v>
      </c>
      <c r="B5173" s="560" t="s">
        <v>2392</v>
      </c>
      <c r="C5173" s="205"/>
      <c r="D5173" s="78" t="s">
        <v>7754</v>
      </c>
      <c r="E5173" s="353">
        <v>0</v>
      </c>
      <c r="F5173" s="352">
        <f t="shared" si="160"/>
        <v>0</v>
      </c>
      <c r="G5173" s="352">
        <f t="shared" si="161"/>
        <v>0</v>
      </c>
    </row>
    <row r="5174" spans="1:7" s="129" customFormat="1" ht="25.5" x14ac:dyDescent="0.2">
      <c r="A5174" s="562"/>
      <c r="B5174" s="562"/>
      <c r="C5174" s="205"/>
      <c r="D5174" s="78" t="s">
        <v>7755</v>
      </c>
      <c r="E5174" s="353">
        <v>800</v>
      </c>
      <c r="F5174" s="352">
        <f t="shared" si="160"/>
        <v>480</v>
      </c>
      <c r="G5174" s="352">
        <f t="shared" si="161"/>
        <v>400</v>
      </c>
    </row>
    <row r="5175" spans="1:7" s="129" customFormat="1" ht="26.25" x14ac:dyDescent="0.2">
      <c r="A5175" s="560" t="s">
        <v>2393</v>
      </c>
      <c r="B5175" s="205" t="s">
        <v>2393</v>
      </c>
      <c r="C5175" s="205"/>
      <c r="D5175" s="78" t="s">
        <v>4234</v>
      </c>
      <c r="E5175" s="353">
        <v>0</v>
      </c>
      <c r="F5175" s="352">
        <f t="shared" si="160"/>
        <v>0</v>
      </c>
      <c r="G5175" s="352">
        <f t="shared" si="161"/>
        <v>0</v>
      </c>
    </row>
    <row r="5176" spans="1:7" s="129" customFormat="1" ht="25.5" x14ac:dyDescent="0.2">
      <c r="A5176" s="562"/>
      <c r="B5176" s="205"/>
      <c r="C5176" s="205"/>
      <c r="D5176" s="78" t="s">
        <v>7756</v>
      </c>
      <c r="E5176" s="353">
        <v>1000</v>
      </c>
      <c r="F5176" s="352">
        <f t="shared" si="160"/>
        <v>600</v>
      </c>
      <c r="G5176" s="352">
        <f t="shared" si="161"/>
        <v>500</v>
      </c>
    </row>
    <row r="5177" spans="1:7" s="129" customFormat="1" ht="25.5" x14ac:dyDescent="0.2">
      <c r="A5177" s="205" t="s">
        <v>2394</v>
      </c>
      <c r="B5177" s="205" t="s">
        <v>2394</v>
      </c>
      <c r="C5177" s="205"/>
      <c r="D5177" s="78" t="s">
        <v>4235</v>
      </c>
      <c r="E5177" s="353">
        <v>800</v>
      </c>
      <c r="F5177" s="352">
        <f t="shared" si="160"/>
        <v>480</v>
      </c>
      <c r="G5177" s="352">
        <f t="shared" si="161"/>
        <v>400</v>
      </c>
    </row>
    <row r="5178" spans="1:7" s="129" customFormat="1" ht="25.5" x14ac:dyDescent="0.2">
      <c r="A5178" s="205" t="s">
        <v>2396</v>
      </c>
      <c r="B5178" s="205" t="s">
        <v>2396</v>
      </c>
      <c r="C5178" s="205"/>
      <c r="D5178" s="78" t="s">
        <v>4236</v>
      </c>
      <c r="E5178" s="353">
        <v>1000</v>
      </c>
      <c r="F5178" s="352">
        <f t="shared" si="160"/>
        <v>600</v>
      </c>
      <c r="G5178" s="352">
        <f t="shared" si="161"/>
        <v>500</v>
      </c>
    </row>
    <row r="5179" spans="1:7" s="129" customFormat="1" ht="26.25" x14ac:dyDescent="0.2">
      <c r="A5179" s="570" t="s">
        <v>2397</v>
      </c>
      <c r="B5179" s="379" t="s">
        <v>2397</v>
      </c>
      <c r="C5179" s="205"/>
      <c r="D5179" s="78" t="s">
        <v>7757</v>
      </c>
      <c r="E5179" s="353"/>
      <c r="F5179" s="352">
        <f t="shared" si="160"/>
        <v>0</v>
      </c>
      <c r="G5179" s="352">
        <f t="shared" si="161"/>
        <v>0</v>
      </c>
    </row>
    <row r="5180" spans="1:7" s="129" customFormat="1" ht="25.5" x14ac:dyDescent="0.2">
      <c r="A5180" s="572"/>
      <c r="B5180" s="379"/>
      <c r="C5180" s="205"/>
      <c r="D5180" s="78" t="s">
        <v>7758</v>
      </c>
      <c r="E5180" s="353">
        <v>4000</v>
      </c>
      <c r="F5180" s="352">
        <f t="shared" si="160"/>
        <v>2400</v>
      </c>
      <c r="G5180" s="352">
        <f t="shared" si="161"/>
        <v>2000</v>
      </c>
    </row>
    <row r="5181" spans="1:7" s="129" customFormat="1" x14ac:dyDescent="0.2">
      <c r="A5181" s="617" t="s">
        <v>2399</v>
      </c>
      <c r="B5181" s="617" t="s">
        <v>105</v>
      </c>
      <c r="C5181" s="205"/>
      <c r="D5181" s="75" t="s">
        <v>2138</v>
      </c>
      <c r="E5181" s="353">
        <v>0</v>
      </c>
      <c r="F5181" s="352">
        <f t="shared" si="160"/>
        <v>0</v>
      </c>
      <c r="G5181" s="352">
        <f t="shared" si="161"/>
        <v>0</v>
      </c>
    </row>
    <row r="5182" spans="1:7" s="129" customFormat="1" x14ac:dyDescent="0.2">
      <c r="A5182" s="617"/>
      <c r="B5182" s="617"/>
      <c r="C5182" s="205"/>
      <c r="D5182" s="78" t="s">
        <v>4056</v>
      </c>
      <c r="E5182" s="353">
        <v>900</v>
      </c>
      <c r="F5182" s="352">
        <f t="shared" si="160"/>
        <v>540</v>
      </c>
      <c r="G5182" s="352">
        <f t="shared" si="161"/>
        <v>450</v>
      </c>
    </row>
    <row r="5183" spans="1:7" s="129" customFormat="1" x14ac:dyDescent="0.2">
      <c r="A5183" s="617"/>
      <c r="B5183" s="617"/>
      <c r="C5183" s="205"/>
      <c r="D5183" s="78" t="s">
        <v>4057</v>
      </c>
      <c r="E5183" s="353">
        <v>800</v>
      </c>
      <c r="F5183" s="352">
        <f t="shared" si="160"/>
        <v>480</v>
      </c>
      <c r="G5183" s="352">
        <f t="shared" si="161"/>
        <v>400</v>
      </c>
    </row>
    <row r="5184" spans="1:7" s="129" customFormat="1" x14ac:dyDescent="0.2">
      <c r="A5184" s="617"/>
      <c r="B5184" s="617"/>
      <c r="C5184" s="205"/>
      <c r="D5184" s="78" t="s">
        <v>2160</v>
      </c>
      <c r="E5184" s="353">
        <v>700</v>
      </c>
      <c r="F5184" s="352">
        <f t="shared" si="160"/>
        <v>420</v>
      </c>
      <c r="G5184" s="352">
        <f t="shared" si="161"/>
        <v>350</v>
      </c>
    </row>
    <row r="5185" spans="1:7" s="129" customFormat="1" x14ac:dyDescent="0.2">
      <c r="A5185" s="617"/>
      <c r="B5185" s="617"/>
      <c r="C5185" s="369"/>
      <c r="D5185" s="78" t="s">
        <v>2142</v>
      </c>
      <c r="E5185" s="353">
        <v>350</v>
      </c>
      <c r="F5185" s="352">
        <f t="shared" si="160"/>
        <v>210</v>
      </c>
      <c r="G5185" s="352">
        <f t="shared" si="161"/>
        <v>175</v>
      </c>
    </row>
    <row r="5186" spans="1:7" s="129" customFormat="1" x14ac:dyDescent="0.2">
      <c r="A5186" s="617" t="s">
        <v>2400</v>
      </c>
      <c r="B5186" s="617" t="s">
        <v>2400</v>
      </c>
      <c r="C5186" s="370"/>
      <c r="D5186" s="75" t="s">
        <v>2146</v>
      </c>
      <c r="E5186" s="353">
        <v>0</v>
      </c>
      <c r="F5186" s="352">
        <f t="shared" si="160"/>
        <v>0</v>
      </c>
      <c r="G5186" s="352">
        <f t="shared" si="161"/>
        <v>0</v>
      </c>
    </row>
    <row r="5187" spans="1:7" s="129" customFormat="1" x14ac:dyDescent="0.2">
      <c r="A5187" s="617"/>
      <c r="B5187" s="617"/>
      <c r="C5187" s="205"/>
      <c r="D5187" s="78" t="s">
        <v>3324</v>
      </c>
      <c r="E5187" s="353">
        <v>500</v>
      </c>
      <c r="F5187" s="352">
        <f t="shared" si="160"/>
        <v>300</v>
      </c>
      <c r="G5187" s="352">
        <f t="shared" si="161"/>
        <v>250</v>
      </c>
    </row>
    <row r="5188" spans="1:7" s="129" customFormat="1" x14ac:dyDescent="0.2">
      <c r="A5188" s="617"/>
      <c r="B5188" s="617"/>
      <c r="C5188" s="205"/>
      <c r="D5188" s="78" t="s">
        <v>2160</v>
      </c>
      <c r="E5188" s="353">
        <v>420</v>
      </c>
      <c r="F5188" s="352">
        <f t="shared" si="160"/>
        <v>252</v>
      </c>
      <c r="G5188" s="352">
        <f t="shared" si="161"/>
        <v>210</v>
      </c>
    </row>
    <row r="5189" spans="1:7" s="129" customFormat="1" x14ac:dyDescent="0.2">
      <c r="A5189" s="617"/>
      <c r="B5189" s="617"/>
      <c r="C5189" s="205"/>
      <c r="D5189" s="78" t="s">
        <v>2142</v>
      </c>
      <c r="E5189" s="353">
        <v>200</v>
      </c>
      <c r="F5189" s="352">
        <f t="shared" si="160"/>
        <v>120</v>
      </c>
      <c r="G5189" s="352">
        <f t="shared" si="161"/>
        <v>100</v>
      </c>
    </row>
    <row r="5190" spans="1:7" s="129" customFormat="1" x14ac:dyDescent="0.2">
      <c r="A5190" s="385" t="s">
        <v>2937</v>
      </c>
      <c r="B5190" s="385"/>
      <c r="C5190" s="205"/>
      <c r="D5190" s="78" t="s">
        <v>7759</v>
      </c>
      <c r="E5190" s="353">
        <v>900</v>
      </c>
      <c r="F5190" s="352">
        <f t="shared" si="160"/>
        <v>540</v>
      </c>
      <c r="G5190" s="352">
        <f t="shared" si="161"/>
        <v>450</v>
      </c>
    </row>
    <row r="5191" spans="1:7" s="129" customFormat="1" x14ac:dyDescent="0.2">
      <c r="A5191" s="385" t="s">
        <v>2938</v>
      </c>
      <c r="B5191" s="385"/>
      <c r="C5191" s="205"/>
      <c r="D5191" s="78" t="s">
        <v>7760</v>
      </c>
      <c r="E5191" s="353">
        <v>1000</v>
      </c>
      <c r="F5191" s="352">
        <f t="shared" si="160"/>
        <v>600</v>
      </c>
      <c r="G5191" s="352">
        <f t="shared" si="161"/>
        <v>500</v>
      </c>
    </row>
    <row r="5192" spans="1:7" s="129" customFormat="1" x14ac:dyDescent="0.2">
      <c r="A5192" s="385" t="s">
        <v>3343</v>
      </c>
      <c r="B5192" s="385"/>
      <c r="C5192" s="205"/>
      <c r="D5192" s="78" t="s">
        <v>7761</v>
      </c>
      <c r="E5192" s="353">
        <v>900</v>
      </c>
      <c r="F5192" s="352">
        <f t="shared" si="160"/>
        <v>540</v>
      </c>
      <c r="G5192" s="352">
        <f t="shared" si="161"/>
        <v>450</v>
      </c>
    </row>
    <row r="5193" spans="1:7" s="129" customFormat="1" x14ac:dyDescent="0.2">
      <c r="A5193" s="385" t="s">
        <v>3345</v>
      </c>
      <c r="B5193" s="385"/>
      <c r="C5193" s="205"/>
      <c r="D5193" s="78" t="s">
        <v>7762</v>
      </c>
      <c r="E5193" s="353">
        <v>900</v>
      </c>
      <c r="F5193" s="352">
        <f t="shared" si="160"/>
        <v>540</v>
      </c>
      <c r="G5193" s="352">
        <f t="shared" si="161"/>
        <v>450</v>
      </c>
    </row>
    <row r="5194" spans="1:7" s="129" customFormat="1" x14ac:dyDescent="0.2">
      <c r="A5194" s="140" t="s">
        <v>181</v>
      </c>
      <c r="B5194" s="140" t="s">
        <v>181</v>
      </c>
      <c r="C5194" s="205"/>
      <c r="D5194" s="74" t="s">
        <v>4237</v>
      </c>
      <c r="E5194" s="353">
        <v>0</v>
      </c>
      <c r="F5194" s="352">
        <f t="shared" si="160"/>
        <v>0</v>
      </c>
      <c r="G5194" s="352">
        <f t="shared" si="161"/>
        <v>0</v>
      </c>
    </row>
    <row r="5195" spans="1:7" s="129" customFormat="1" ht="25.5" x14ac:dyDescent="0.2">
      <c r="A5195" s="558" t="s">
        <v>107</v>
      </c>
      <c r="B5195" s="558" t="s">
        <v>107</v>
      </c>
      <c r="C5195" s="205"/>
      <c r="D5195" s="78" t="s">
        <v>4238</v>
      </c>
      <c r="E5195" s="353">
        <v>7700</v>
      </c>
      <c r="F5195" s="352">
        <f t="shared" si="160"/>
        <v>4620</v>
      </c>
      <c r="G5195" s="352">
        <f t="shared" si="161"/>
        <v>3850</v>
      </c>
    </row>
    <row r="5196" spans="1:7" s="129" customFormat="1" x14ac:dyDescent="0.2">
      <c r="A5196" s="558"/>
      <c r="B5196" s="558"/>
      <c r="C5196" s="205"/>
      <c r="D5196" s="78" t="s">
        <v>4239</v>
      </c>
      <c r="E5196" s="353">
        <v>5000</v>
      </c>
      <c r="F5196" s="352">
        <f t="shared" si="160"/>
        <v>3000</v>
      </c>
      <c r="G5196" s="352">
        <f t="shared" si="161"/>
        <v>2500</v>
      </c>
    </row>
    <row r="5197" spans="1:7" s="129" customFormat="1" ht="25.5" x14ac:dyDescent="0.2">
      <c r="A5197" s="558" t="s">
        <v>108</v>
      </c>
      <c r="B5197" s="558" t="s">
        <v>108</v>
      </c>
      <c r="C5197" s="205"/>
      <c r="D5197" s="78" t="s">
        <v>4240</v>
      </c>
      <c r="E5197" s="353">
        <v>3300</v>
      </c>
      <c r="F5197" s="352">
        <f t="shared" si="160"/>
        <v>1980</v>
      </c>
      <c r="G5197" s="352">
        <f t="shared" si="161"/>
        <v>1650</v>
      </c>
    </row>
    <row r="5198" spans="1:7" s="129" customFormat="1" x14ac:dyDescent="0.2">
      <c r="A5198" s="558"/>
      <c r="B5198" s="558"/>
      <c r="C5198" s="205"/>
      <c r="D5198" s="78" t="s">
        <v>4241</v>
      </c>
      <c r="E5198" s="353">
        <v>2200</v>
      </c>
      <c r="F5198" s="352">
        <f t="shared" si="160"/>
        <v>1320</v>
      </c>
      <c r="G5198" s="352">
        <f t="shared" si="161"/>
        <v>1100</v>
      </c>
    </row>
    <row r="5199" spans="1:7" s="129" customFormat="1" ht="25.5" x14ac:dyDescent="0.2">
      <c r="A5199" s="205" t="s">
        <v>1913</v>
      </c>
      <c r="B5199" s="205" t="s">
        <v>1913</v>
      </c>
      <c r="C5199" s="205"/>
      <c r="D5199" s="79" t="s">
        <v>4242</v>
      </c>
      <c r="E5199" s="353">
        <v>4200</v>
      </c>
      <c r="F5199" s="352">
        <f t="shared" ref="F5199:F5262" si="162">IFERROR(E5199*0.6,0)</f>
        <v>2520</v>
      </c>
      <c r="G5199" s="352">
        <f t="shared" ref="G5199:G5262" si="163">IFERROR(E5199*0.5,0)</f>
        <v>2100</v>
      </c>
    </row>
    <row r="5200" spans="1:7" s="129" customFormat="1" ht="26.25" x14ac:dyDescent="0.2">
      <c r="A5200" s="560" t="s">
        <v>1918</v>
      </c>
      <c r="B5200" s="558" t="s">
        <v>1918</v>
      </c>
      <c r="C5200" s="205"/>
      <c r="D5200" s="78" t="s">
        <v>4243</v>
      </c>
      <c r="E5200" s="353">
        <v>0</v>
      </c>
      <c r="F5200" s="352">
        <f t="shared" si="162"/>
        <v>0</v>
      </c>
      <c r="G5200" s="352">
        <f t="shared" si="163"/>
        <v>0</v>
      </c>
    </row>
    <row r="5201" spans="1:7" s="129" customFormat="1" ht="25.5" x14ac:dyDescent="0.2">
      <c r="A5201" s="561"/>
      <c r="B5201" s="558"/>
      <c r="C5201" s="205"/>
      <c r="D5201" s="78" t="s">
        <v>4244</v>
      </c>
      <c r="E5201" s="353">
        <v>770.00000000000011</v>
      </c>
      <c r="F5201" s="352">
        <f t="shared" si="162"/>
        <v>462.00000000000006</v>
      </c>
      <c r="G5201" s="352">
        <f t="shared" si="163"/>
        <v>385.00000000000006</v>
      </c>
    </row>
    <row r="5202" spans="1:7" s="129" customFormat="1" ht="26.25" x14ac:dyDescent="0.2">
      <c r="A5202" s="561"/>
      <c r="B5202" s="558"/>
      <c r="C5202" s="140"/>
      <c r="D5202" s="78" t="s">
        <v>4245</v>
      </c>
      <c r="E5202" s="353">
        <v>0</v>
      </c>
      <c r="F5202" s="352">
        <f t="shared" si="162"/>
        <v>0</v>
      </c>
      <c r="G5202" s="352">
        <f t="shared" si="163"/>
        <v>0</v>
      </c>
    </row>
    <row r="5203" spans="1:7" s="129" customFormat="1" x14ac:dyDescent="0.2">
      <c r="A5203" s="562"/>
      <c r="B5203" s="205"/>
      <c r="C5203" s="140"/>
      <c r="D5203" s="78" t="s">
        <v>4246</v>
      </c>
      <c r="E5203" s="353">
        <v>770.00000000000011</v>
      </c>
      <c r="F5203" s="352">
        <f t="shared" si="162"/>
        <v>462.00000000000006</v>
      </c>
      <c r="G5203" s="352">
        <f t="shared" si="163"/>
        <v>385.00000000000006</v>
      </c>
    </row>
    <row r="5204" spans="1:7" s="129" customFormat="1" ht="25.5" x14ac:dyDescent="0.2">
      <c r="A5204" s="205" t="s">
        <v>2405</v>
      </c>
      <c r="B5204" s="205" t="s">
        <v>2405</v>
      </c>
      <c r="C5204" s="205"/>
      <c r="D5204" s="78" t="s">
        <v>4247</v>
      </c>
      <c r="E5204" s="353">
        <v>770.00000000000011</v>
      </c>
      <c r="F5204" s="352">
        <f t="shared" si="162"/>
        <v>462.00000000000006</v>
      </c>
      <c r="G5204" s="352">
        <f t="shared" si="163"/>
        <v>385.00000000000006</v>
      </c>
    </row>
    <row r="5205" spans="1:7" s="129" customFormat="1" ht="25.5" x14ac:dyDescent="0.2">
      <c r="A5205" s="205" t="s">
        <v>2406</v>
      </c>
      <c r="B5205" s="205" t="s">
        <v>2406</v>
      </c>
      <c r="C5205" s="205"/>
      <c r="D5205" s="78" t="s">
        <v>4248</v>
      </c>
      <c r="E5205" s="353">
        <v>660</v>
      </c>
      <c r="F5205" s="352">
        <f t="shared" si="162"/>
        <v>396</v>
      </c>
      <c r="G5205" s="352">
        <f t="shared" si="163"/>
        <v>330</v>
      </c>
    </row>
    <row r="5206" spans="1:7" s="129" customFormat="1" ht="26.25" x14ac:dyDescent="0.2">
      <c r="A5206" s="560" t="s">
        <v>2407</v>
      </c>
      <c r="B5206" s="205" t="s">
        <v>2407</v>
      </c>
      <c r="C5206" s="205"/>
      <c r="D5206" s="78" t="s">
        <v>7763</v>
      </c>
      <c r="E5206" s="353"/>
      <c r="F5206" s="352">
        <f t="shared" si="162"/>
        <v>0</v>
      </c>
      <c r="G5206" s="352">
        <f t="shared" si="163"/>
        <v>0</v>
      </c>
    </row>
    <row r="5207" spans="1:7" s="129" customFormat="1" x14ac:dyDescent="0.2">
      <c r="A5207" s="562"/>
      <c r="B5207" s="205"/>
      <c r="C5207" s="205"/>
      <c r="D5207" s="78" t="s">
        <v>7764</v>
      </c>
      <c r="E5207" s="353">
        <v>660</v>
      </c>
      <c r="F5207" s="352">
        <f t="shared" si="162"/>
        <v>396</v>
      </c>
      <c r="G5207" s="352">
        <f t="shared" si="163"/>
        <v>330</v>
      </c>
    </row>
    <row r="5208" spans="1:7" s="129" customFormat="1" ht="25.5" x14ac:dyDescent="0.2">
      <c r="A5208" s="205" t="s">
        <v>2409</v>
      </c>
      <c r="B5208" s="205" t="s">
        <v>2409</v>
      </c>
      <c r="C5208" s="205"/>
      <c r="D5208" s="78" t="s">
        <v>4249</v>
      </c>
      <c r="E5208" s="353">
        <v>770.00000000000011</v>
      </c>
      <c r="F5208" s="352">
        <f t="shared" si="162"/>
        <v>462.00000000000006</v>
      </c>
      <c r="G5208" s="352">
        <f t="shared" si="163"/>
        <v>385.00000000000006</v>
      </c>
    </row>
    <row r="5209" spans="1:7" s="129" customFormat="1" x14ac:dyDescent="0.2">
      <c r="A5209" s="205" t="s">
        <v>2410</v>
      </c>
      <c r="B5209" s="205" t="s">
        <v>2410</v>
      </c>
      <c r="C5209" s="205"/>
      <c r="D5209" s="78" t="s">
        <v>4250</v>
      </c>
      <c r="E5209" s="353">
        <v>660</v>
      </c>
      <c r="F5209" s="352">
        <f t="shared" si="162"/>
        <v>396</v>
      </c>
      <c r="G5209" s="352">
        <f t="shared" si="163"/>
        <v>330</v>
      </c>
    </row>
    <row r="5210" spans="1:7" s="129" customFormat="1" ht="25.5" x14ac:dyDescent="0.2">
      <c r="A5210" s="385" t="s">
        <v>107</v>
      </c>
      <c r="B5210" s="385" t="s">
        <v>107</v>
      </c>
      <c r="C5210" s="205"/>
      <c r="D5210" s="78" t="s">
        <v>4251</v>
      </c>
      <c r="E5210" s="353">
        <v>1100</v>
      </c>
      <c r="F5210" s="352">
        <f t="shared" si="162"/>
        <v>660</v>
      </c>
      <c r="G5210" s="352">
        <f t="shared" si="163"/>
        <v>550</v>
      </c>
    </row>
    <row r="5211" spans="1:7" s="129" customFormat="1" x14ac:dyDescent="0.2">
      <c r="A5211" s="205" t="s">
        <v>4252</v>
      </c>
      <c r="B5211" s="205" t="s">
        <v>4252</v>
      </c>
      <c r="C5211" s="205"/>
      <c r="D5211" s="78" t="s">
        <v>4253</v>
      </c>
      <c r="E5211" s="353">
        <v>880.00000000000011</v>
      </c>
      <c r="F5211" s="352">
        <f t="shared" si="162"/>
        <v>528</v>
      </c>
      <c r="G5211" s="352">
        <f t="shared" si="163"/>
        <v>440.00000000000006</v>
      </c>
    </row>
    <row r="5212" spans="1:7" s="129" customFormat="1" ht="25.5" x14ac:dyDescent="0.2">
      <c r="A5212" s="205" t="s">
        <v>4254</v>
      </c>
      <c r="B5212" s="205" t="s">
        <v>4254</v>
      </c>
      <c r="C5212" s="205"/>
      <c r="D5212" s="78" t="s">
        <v>4255</v>
      </c>
      <c r="E5212" s="353">
        <v>770.00000000000011</v>
      </c>
      <c r="F5212" s="352">
        <f t="shared" si="162"/>
        <v>462.00000000000006</v>
      </c>
      <c r="G5212" s="352">
        <f t="shared" si="163"/>
        <v>385.00000000000006</v>
      </c>
    </row>
    <row r="5213" spans="1:7" s="129" customFormat="1" ht="25.5" x14ac:dyDescent="0.2">
      <c r="A5213" s="205" t="s">
        <v>4256</v>
      </c>
      <c r="B5213" s="205" t="s">
        <v>4256</v>
      </c>
      <c r="C5213" s="205"/>
      <c r="D5213" s="78" t="s">
        <v>4257</v>
      </c>
      <c r="E5213" s="353">
        <v>660</v>
      </c>
      <c r="F5213" s="352">
        <f t="shared" si="162"/>
        <v>396</v>
      </c>
      <c r="G5213" s="352">
        <f t="shared" si="163"/>
        <v>330</v>
      </c>
    </row>
    <row r="5214" spans="1:7" s="129" customFormat="1" x14ac:dyDescent="0.2">
      <c r="A5214" s="205" t="s">
        <v>4258</v>
      </c>
      <c r="B5214" s="205" t="s">
        <v>4258</v>
      </c>
      <c r="C5214" s="205"/>
      <c r="D5214" s="78" t="s">
        <v>4259</v>
      </c>
      <c r="E5214" s="353">
        <v>660</v>
      </c>
      <c r="F5214" s="352">
        <f t="shared" si="162"/>
        <v>396</v>
      </c>
      <c r="G5214" s="352">
        <f t="shared" si="163"/>
        <v>330</v>
      </c>
    </row>
    <row r="5215" spans="1:7" s="129" customFormat="1" ht="26.25" x14ac:dyDescent="0.2">
      <c r="A5215" s="560" t="s">
        <v>4260</v>
      </c>
      <c r="B5215" s="205" t="s">
        <v>4260</v>
      </c>
      <c r="C5215" s="205"/>
      <c r="D5215" s="79" t="s">
        <v>4261</v>
      </c>
      <c r="E5215" s="353">
        <v>0</v>
      </c>
      <c r="F5215" s="352">
        <f t="shared" si="162"/>
        <v>0</v>
      </c>
      <c r="G5215" s="352">
        <f t="shared" si="163"/>
        <v>0</v>
      </c>
    </row>
    <row r="5216" spans="1:7" s="129" customFormat="1" ht="25.5" x14ac:dyDescent="0.2">
      <c r="A5216" s="562"/>
      <c r="B5216" s="205"/>
      <c r="C5216" s="205"/>
      <c r="D5216" s="79" t="s">
        <v>4262</v>
      </c>
      <c r="E5216" s="353">
        <v>800</v>
      </c>
      <c r="F5216" s="352">
        <f t="shared" si="162"/>
        <v>480</v>
      </c>
      <c r="G5216" s="352">
        <f t="shared" si="163"/>
        <v>400</v>
      </c>
    </row>
    <row r="5217" spans="1:7" s="129" customFormat="1" x14ac:dyDescent="0.2">
      <c r="A5217" s="617" t="s">
        <v>4263</v>
      </c>
      <c r="B5217" s="617" t="s">
        <v>4263</v>
      </c>
      <c r="C5217" s="205"/>
      <c r="D5217" s="75" t="s">
        <v>2138</v>
      </c>
      <c r="E5217" s="353">
        <v>0</v>
      </c>
      <c r="F5217" s="352">
        <f t="shared" si="162"/>
        <v>0</v>
      </c>
      <c r="G5217" s="352">
        <f t="shared" si="163"/>
        <v>0</v>
      </c>
    </row>
    <row r="5218" spans="1:7" s="129" customFormat="1" x14ac:dyDescent="0.2">
      <c r="A5218" s="617"/>
      <c r="B5218" s="617"/>
      <c r="C5218" s="205"/>
      <c r="D5218" s="78" t="s">
        <v>4056</v>
      </c>
      <c r="E5218" s="353">
        <v>1100</v>
      </c>
      <c r="F5218" s="352">
        <f t="shared" si="162"/>
        <v>660</v>
      </c>
      <c r="G5218" s="352">
        <f t="shared" si="163"/>
        <v>550</v>
      </c>
    </row>
    <row r="5219" spans="1:7" s="129" customFormat="1" x14ac:dyDescent="0.2">
      <c r="A5219" s="617"/>
      <c r="B5219" s="617"/>
      <c r="C5219" s="205"/>
      <c r="D5219" s="78" t="s">
        <v>4057</v>
      </c>
      <c r="E5219" s="353">
        <v>700</v>
      </c>
      <c r="F5219" s="352">
        <f t="shared" si="162"/>
        <v>420</v>
      </c>
      <c r="G5219" s="352">
        <f t="shared" si="163"/>
        <v>350</v>
      </c>
    </row>
    <row r="5220" spans="1:7" s="129" customFormat="1" x14ac:dyDescent="0.2">
      <c r="A5220" s="617"/>
      <c r="B5220" s="617"/>
      <c r="C5220" s="205"/>
      <c r="D5220" s="78" t="s">
        <v>2160</v>
      </c>
      <c r="E5220" s="353">
        <v>600</v>
      </c>
      <c r="F5220" s="352">
        <f t="shared" si="162"/>
        <v>360</v>
      </c>
      <c r="G5220" s="352">
        <f t="shared" si="163"/>
        <v>300</v>
      </c>
    </row>
    <row r="5221" spans="1:7" s="129" customFormat="1" x14ac:dyDescent="0.2">
      <c r="A5221" s="617"/>
      <c r="B5221" s="617"/>
      <c r="C5221" s="205"/>
      <c r="D5221" s="78" t="s">
        <v>2142</v>
      </c>
      <c r="E5221" s="353">
        <v>440</v>
      </c>
      <c r="F5221" s="352">
        <f t="shared" si="162"/>
        <v>264</v>
      </c>
      <c r="G5221" s="352">
        <f t="shared" si="163"/>
        <v>220</v>
      </c>
    </row>
    <row r="5222" spans="1:7" s="129" customFormat="1" x14ac:dyDescent="0.2">
      <c r="A5222" s="558" t="s">
        <v>4264</v>
      </c>
      <c r="B5222" s="558" t="s">
        <v>4264</v>
      </c>
      <c r="C5222" s="205"/>
      <c r="D5222" s="75" t="s">
        <v>2146</v>
      </c>
      <c r="E5222" s="353">
        <v>0</v>
      </c>
      <c r="F5222" s="352">
        <f t="shared" si="162"/>
        <v>0</v>
      </c>
      <c r="G5222" s="352">
        <f t="shared" si="163"/>
        <v>0</v>
      </c>
    </row>
    <row r="5223" spans="1:7" s="129" customFormat="1" x14ac:dyDescent="0.2">
      <c r="A5223" s="558"/>
      <c r="B5223" s="558"/>
      <c r="C5223" s="205"/>
      <c r="D5223" s="75" t="s">
        <v>3324</v>
      </c>
      <c r="E5223" s="353">
        <v>0</v>
      </c>
      <c r="F5223" s="352">
        <f t="shared" si="162"/>
        <v>0</v>
      </c>
      <c r="G5223" s="352">
        <f t="shared" si="163"/>
        <v>0</v>
      </c>
    </row>
    <row r="5224" spans="1:7" s="129" customFormat="1" x14ac:dyDescent="0.2">
      <c r="A5224" s="558"/>
      <c r="B5224" s="558"/>
      <c r="C5224" s="205"/>
      <c r="D5224" s="78" t="s">
        <v>2160</v>
      </c>
      <c r="E5224" s="353">
        <v>450</v>
      </c>
      <c r="F5224" s="352">
        <f t="shared" si="162"/>
        <v>270</v>
      </c>
      <c r="G5224" s="352">
        <f t="shared" si="163"/>
        <v>225</v>
      </c>
    </row>
    <row r="5225" spans="1:7" s="129" customFormat="1" x14ac:dyDescent="0.2">
      <c r="A5225" s="558"/>
      <c r="B5225" s="558"/>
      <c r="C5225" s="205"/>
      <c r="D5225" s="78" t="s">
        <v>2142</v>
      </c>
      <c r="E5225" s="353">
        <v>350</v>
      </c>
      <c r="F5225" s="352">
        <f t="shared" si="162"/>
        <v>210</v>
      </c>
      <c r="G5225" s="352">
        <f t="shared" si="163"/>
        <v>175</v>
      </c>
    </row>
    <row r="5226" spans="1:7" s="129" customFormat="1" x14ac:dyDescent="0.2">
      <c r="A5226" s="205" t="s">
        <v>4265</v>
      </c>
      <c r="B5226" s="205" t="s">
        <v>4265</v>
      </c>
      <c r="C5226" s="205" t="s">
        <v>76</v>
      </c>
      <c r="D5226" s="78" t="s">
        <v>4266</v>
      </c>
      <c r="E5226" s="353">
        <v>440.00000000000006</v>
      </c>
      <c r="F5226" s="352">
        <f t="shared" si="162"/>
        <v>264</v>
      </c>
      <c r="G5226" s="352">
        <f t="shared" si="163"/>
        <v>220.00000000000003</v>
      </c>
    </row>
    <row r="5227" spans="1:7" s="129" customFormat="1" x14ac:dyDescent="0.2">
      <c r="A5227" s="205" t="s">
        <v>7380</v>
      </c>
      <c r="B5227" s="205"/>
      <c r="C5227" s="205"/>
      <c r="D5227" s="78" t="s">
        <v>7765</v>
      </c>
      <c r="E5227" s="353">
        <v>2100</v>
      </c>
      <c r="F5227" s="352">
        <f t="shared" si="162"/>
        <v>1260</v>
      </c>
      <c r="G5227" s="352">
        <f t="shared" si="163"/>
        <v>1050</v>
      </c>
    </row>
    <row r="5228" spans="1:7" s="129" customFormat="1" x14ac:dyDescent="0.2">
      <c r="A5228" s="205" t="s">
        <v>7381</v>
      </c>
      <c r="B5228" s="205"/>
      <c r="C5228" s="205"/>
      <c r="D5228" s="78" t="s">
        <v>7382</v>
      </c>
      <c r="E5228" s="353">
        <v>1400</v>
      </c>
      <c r="F5228" s="352">
        <f t="shared" si="162"/>
        <v>840</v>
      </c>
      <c r="G5228" s="352">
        <f t="shared" si="163"/>
        <v>700</v>
      </c>
    </row>
    <row r="5229" spans="1:7" s="129" customFormat="1" x14ac:dyDescent="0.2">
      <c r="A5229" s="205" t="s">
        <v>7383</v>
      </c>
      <c r="B5229" s="205"/>
      <c r="C5229" s="205"/>
      <c r="D5229" s="78" t="s">
        <v>7384</v>
      </c>
      <c r="E5229" s="353">
        <v>1300</v>
      </c>
      <c r="F5229" s="352">
        <f t="shared" si="162"/>
        <v>780</v>
      </c>
      <c r="G5229" s="352">
        <f t="shared" si="163"/>
        <v>650</v>
      </c>
    </row>
    <row r="5230" spans="1:7" s="129" customFormat="1" x14ac:dyDescent="0.2">
      <c r="A5230" s="205" t="s">
        <v>7385</v>
      </c>
      <c r="B5230" s="205"/>
      <c r="C5230" s="205"/>
      <c r="D5230" s="78" t="s">
        <v>7386</v>
      </c>
      <c r="E5230" s="353">
        <v>1100</v>
      </c>
      <c r="F5230" s="352">
        <f t="shared" si="162"/>
        <v>660</v>
      </c>
      <c r="G5230" s="352">
        <f t="shared" si="163"/>
        <v>550</v>
      </c>
    </row>
    <row r="5231" spans="1:7" s="129" customFormat="1" x14ac:dyDescent="0.2">
      <c r="A5231" s="205" t="s">
        <v>7766</v>
      </c>
      <c r="B5231" s="205"/>
      <c r="C5231" s="205"/>
      <c r="D5231" s="78" t="s">
        <v>7767</v>
      </c>
      <c r="E5231" s="353">
        <v>1000</v>
      </c>
      <c r="F5231" s="352">
        <f t="shared" si="162"/>
        <v>600</v>
      </c>
      <c r="G5231" s="352">
        <f t="shared" si="163"/>
        <v>500</v>
      </c>
    </row>
    <row r="5232" spans="1:7" s="129" customFormat="1" x14ac:dyDescent="0.2">
      <c r="A5232" s="205" t="s">
        <v>7768</v>
      </c>
      <c r="B5232" s="205"/>
      <c r="C5232" s="205"/>
      <c r="D5232" s="78" t="s">
        <v>7769</v>
      </c>
      <c r="E5232" s="353">
        <v>1100</v>
      </c>
      <c r="F5232" s="352">
        <f t="shared" si="162"/>
        <v>660</v>
      </c>
      <c r="G5232" s="352">
        <f t="shared" si="163"/>
        <v>550</v>
      </c>
    </row>
    <row r="5233" spans="1:7" s="129" customFormat="1" x14ac:dyDescent="0.2">
      <c r="A5233" s="140" t="s">
        <v>2412</v>
      </c>
      <c r="B5233" s="140" t="s">
        <v>2412</v>
      </c>
      <c r="C5233" s="205"/>
      <c r="D5233" s="74" t="s">
        <v>4267</v>
      </c>
      <c r="E5233" s="353">
        <v>0</v>
      </c>
      <c r="F5233" s="352">
        <f t="shared" si="162"/>
        <v>0</v>
      </c>
      <c r="G5233" s="352">
        <f t="shared" si="163"/>
        <v>0</v>
      </c>
    </row>
    <row r="5234" spans="1:7" s="129" customFormat="1" x14ac:dyDescent="0.2">
      <c r="A5234" s="558" t="s">
        <v>109</v>
      </c>
      <c r="B5234" s="558" t="s">
        <v>109</v>
      </c>
      <c r="C5234" s="205"/>
      <c r="D5234" s="78" t="s">
        <v>4268</v>
      </c>
      <c r="E5234" s="353">
        <v>4500</v>
      </c>
      <c r="F5234" s="352">
        <f t="shared" si="162"/>
        <v>2700</v>
      </c>
      <c r="G5234" s="352">
        <f t="shared" si="163"/>
        <v>2250</v>
      </c>
    </row>
    <row r="5235" spans="1:7" s="129" customFormat="1" x14ac:dyDescent="0.2">
      <c r="A5235" s="558"/>
      <c r="B5235" s="558"/>
      <c r="C5235" s="205"/>
      <c r="D5235" s="78" t="s">
        <v>4269</v>
      </c>
      <c r="E5235" s="353">
        <v>3200</v>
      </c>
      <c r="F5235" s="352">
        <f t="shared" si="162"/>
        <v>1920</v>
      </c>
      <c r="G5235" s="352">
        <f t="shared" si="163"/>
        <v>1600</v>
      </c>
    </row>
    <row r="5236" spans="1:7" s="129" customFormat="1" ht="39.75" x14ac:dyDescent="0.2">
      <c r="A5236" s="558" t="s">
        <v>110</v>
      </c>
      <c r="B5236" s="558" t="s">
        <v>110</v>
      </c>
      <c r="C5236" s="205"/>
      <c r="D5236" s="75" t="s">
        <v>4270</v>
      </c>
      <c r="E5236" s="353">
        <v>0</v>
      </c>
      <c r="F5236" s="352">
        <f t="shared" si="162"/>
        <v>0</v>
      </c>
      <c r="G5236" s="352">
        <f t="shared" si="163"/>
        <v>0</v>
      </c>
    </row>
    <row r="5237" spans="1:7" s="129" customFormat="1" ht="25.5" x14ac:dyDescent="0.2">
      <c r="A5237" s="558"/>
      <c r="B5237" s="558"/>
      <c r="C5237" s="205"/>
      <c r="D5237" s="75" t="s">
        <v>4271</v>
      </c>
      <c r="E5237" s="353">
        <v>0</v>
      </c>
      <c r="F5237" s="352">
        <f t="shared" si="162"/>
        <v>0</v>
      </c>
      <c r="G5237" s="352">
        <f t="shared" si="163"/>
        <v>0</v>
      </c>
    </row>
    <row r="5238" spans="1:7" s="129" customFormat="1" ht="13.5" x14ac:dyDescent="0.2">
      <c r="A5238" s="558"/>
      <c r="B5238" s="558"/>
      <c r="C5238" s="205"/>
      <c r="D5238" s="78" t="s">
        <v>4272</v>
      </c>
      <c r="E5238" s="353">
        <v>0</v>
      </c>
      <c r="F5238" s="352">
        <f t="shared" si="162"/>
        <v>0</v>
      </c>
      <c r="G5238" s="352">
        <f t="shared" si="163"/>
        <v>0</v>
      </c>
    </row>
    <row r="5239" spans="1:7" s="129" customFormat="1" x14ac:dyDescent="0.2">
      <c r="A5239" s="558"/>
      <c r="B5239" s="558"/>
      <c r="C5239" s="44"/>
      <c r="D5239" s="78" t="s">
        <v>4273</v>
      </c>
      <c r="E5239" s="353">
        <v>3000</v>
      </c>
      <c r="F5239" s="352">
        <f t="shared" si="162"/>
        <v>1800</v>
      </c>
      <c r="G5239" s="352">
        <f t="shared" si="163"/>
        <v>1500</v>
      </c>
    </row>
    <row r="5240" spans="1:7" s="129" customFormat="1" ht="13.5" x14ac:dyDescent="0.2">
      <c r="A5240" s="558"/>
      <c r="B5240" s="558"/>
      <c r="C5240" s="44"/>
      <c r="D5240" s="78" t="s">
        <v>4274</v>
      </c>
      <c r="E5240" s="353">
        <v>0</v>
      </c>
      <c r="F5240" s="352">
        <f t="shared" si="162"/>
        <v>0</v>
      </c>
      <c r="G5240" s="352">
        <f t="shared" si="163"/>
        <v>0</v>
      </c>
    </row>
    <row r="5241" spans="1:7" s="129" customFormat="1" x14ac:dyDescent="0.2">
      <c r="A5241" s="558"/>
      <c r="B5241" s="558"/>
      <c r="C5241" s="44"/>
      <c r="D5241" s="78" t="s">
        <v>4275</v>
      </c>
      <c r="E5241" s="353">
        <v>2000</v>
      </c>
      <c r="F5241" s="352">
        <f t="shared" si="162"/>
        <v>1200</v>
      </c>
      <c r="G5241" s="352">
        <f t="shared" si="163"/>
        <v>1000</v>
      </c>
    </row>
    <row r="5242" spans="1:7" s="129" customFormat="1" x14ac:dyDescent="0.2">
      <c r="A5242" s="558"/>
      <c r="B5242" s="558"/>
      <c r="C5242" s="205"/>
      <c r="D5242" s="78" t="s">
        <v>4276</v>
      </c>
      <c r="E5242" s="353">
        <v>2500</v>
      </c>
      <c r="F5242" s="352">
        <f t="shared" si="162"/>
        <v>1500</v>
      </c>
      <c r="G5242" s="352">
        <f t="shared" si="163"/>
        <v>1250</v>
      </c>
    </row>
    <row r="5243" spans="1:7" s="129" customFormat="1" x14ac:dyDescent="0.2">
      <c r="A5243" s="558"/>
      <c r="B5243" s="558"/>
      <c r="C5243" s="205"/>
      <c r="D5243" s="78" t="s">
        <v>4277</v>
      </c>
      <c r="E5243" s="353">
        <v>2000</v>
      </c>
      <c r="F5243" s="352">
        <f t="shared" si="162"/>
        <v>1200</v>
      </c>
      <c r="G5243" s="352">
        <f t="shared" si="163"/>
        <v>1000</v>
      </c>
    </row>
    <row r="5244" spans="1:7" s="129" customFormat="1" x14ac:dyDescent="0.2">
      <c r="A5244" s="205" t="s">
        <v>1926</v>
      </c>
      <c r="B5244" s="205" t="s">
        <v>1926</v>
      </c>
      <c r="C5244" s="205"/>
      <c r="D5244" s="78" t="s">
        <v>4278</v>
      </c>
      <c r="E5244" s="353">
        <v>2000</v>
      </c>
      <c r="F5244" s="352">
        <f t="shared" si="162"/>
        <v>1200</v>
      </c>
      <c r="G5244" s="352">
        <f t="shared" si="163"/>
        <v>1000</v>
      </c>
    </row>
    <row r="5245" spans="1:7" s="129" customFormat="1" ht="25.5" x14ac:dyDescent="0.2">
      <c r="A5245" s="205" t="s">
        <v>1933</v>
      </c>
      <c r="B5245" s="205" t="s">
        <v>1933</v>
      </c>
      <c r="C5245" s="205"/>
      <c r="D5245" s="78" t="s">
        <v>4279</v>
      </c>
      <c r="E5245" s="353">
        <v>1500</v>
      </c>
      <c r="F5245" s="352">
        <f t="shared" si="162"/>
        <v>900</v>
      </c>
      <c r="G5245" s="352">
        <f t="shared" si="163"/>
        <v>750</v>
      </c>
    </row>
    <row r="5246" spans="1:7" s="129" customFormat="1" x14ac:dyDescent="0.2">
      <c r="A5246" s="379" t="s">
        <v>2418</v>
      </c>
      <c r="B5246" s="379" t="s">
        <v>2418</v>
      </c>
      <c r="C5246" s="205"/>
      <c r="D5246" s="78" t="s">
        <v>4280</v>
      </c>
      <c r="E5246" s="353">
        <v>800</v>
      </c>
      <c r="F5246" s="352">
        <f t="shared" si="162"/>
        <v>480</v>
      </c>
      <c r="G5246" s="352">
        <f t="shared" si="163"/>
        <v>400</v>
      </c>
    </row>
    <row r="5247" spans="1:7" s="129" customFormat="1" x14ac:dyDescent="0.2">
      <c r="A5247" s="379" t="s">
        <v>2420</v>
      </c>
      <c r="B5247" s="379" t="s">
        <v>2420</v>
      </c>
      <c r="C5247" s="205"/>
      <c r="D5247" s="78" t="s">
        <v>4281</v>
      </c>
      <c r="E5247" s="353">
        <v>800</v>
      </c>
      <c r="F5247" s="352">
        <f t="shared" si="162"/>
        <v>480</v>
      </c>
      <c r="G5247" s="352">
        <f t="shared" si="163"/>
        <v>400</v>
      </c>
    </row>
    <row r="5248" spans="1:7" s="129" customFormat="1" x14ac:dyDescent="0.2">
      <c r="A5248" s="379" t="s">
        <v>2422</v>
      </c>
      <c r="B5248" s="379" t="s">
        <v>2422</v>
      </c>
      <c r="C5248" s="140"/>
      <c r="D5248" s="78" t="s">
        <v>4282</v>
      </c>
      <c r="E5248" s="353">
        <v>800</v>
      </c>
      <c r="F5248" s="352">
        <f t="shared" si="162"/>
        <v>480</v>
      </c>
      <c r="G5248" s="352">
        <f t="shared" si="163"/>
        <v>400</v>
      </c>
    </row>
    <row r="5249" spans="1:7" s="129" customFormat="1" x14ac:dyDescent="0.2">
      <c r="A5249" s="379" t="s">
        <v>2423</v>
      </c>
      <c r="B5249" s="379" t="s">
        <v>2423</v>
      </c>
      <c r="C5249" s="205"/>
      <c r="D5249" s="78" t="s">
        <v>4283</v>
      </c>
      <c r="E5249" s="353">
        <v>800</v>
      </c>
      <c r="F5249" s="352">
        <f t="shared" si="162"/>
        <v>480</v>
      </c>
      <c r="G5249" s="352">
        <f t="shared" si="163"/>
        <v>400</v>
      </c>
    </row>
    <row r="5250" spans="1:7" s="129" customFormat="1" x14ac:dyDescent="0.2">
      <c r="A5250" s="379" t="s">
        <v>2425</v>
      </c>
      <c r="B5250" s="379" t="s">
        <v>2425</v>
      </c>
      <c r="C5250" s="205"/>
      <c r="D5250" s="78" t="s">
        <v>4284</v>
      </c>
      <c r="E5250" s="353">
        <v>800</v>
      </c>
      <c r="F5250" s="352">
        <f t="shared" si="162"/>
        <v>480</v>
      </c>
      <c r="G5250" s="352">
        <f t="shared" si="163"/>
        <v>400</v>
      </c>
    </row>
    <row r="5251" spans="1:7" s="129" customFormat="1" ht="27" x14ac:dyDescent="0.2">
      <c r="A5251" s="624" t="s">
        <v>2426</v>
      </c>
      <c r="B5251" s="385" t="s">
        <v>109</v>
      </c>
      <c r="C5251" s="205"/>
      <c r="D5251" s="78" t="s">
        <v>4285</v>
      </c>
      <c r="E5251" s="353">
        <v>0</v>
      </c>
      <c r="F5251" s="352">
        <f t="shared" si="162"/>
        <v>0</v>
      </c>
      <c r="G5251" s="352">
        <f t="shared" si="163"/>
        <v>0</v>
      </c>
    </row>
    <row r="5252" spans="1:7" s="129" customFormat="1" x14ac:dyDescent="0.2">
      <c r="A5252" s="626"/>
      <c r="B5252" s="385"/>
      <c r="C5252" s="205"/>
      <c r="D5252" s="78" t="s">
        <v>4286</v>
      </c>
      <c r="E5252" s="353">
        <v>800</v>
      </c>
      <c r="F5252" s="352">
        <f t="shared" si="162"/>
        <v>480</v>
      </c>
      <c r="G5252" s="352">
        <f t="shared" si="163"/>
        <v>400</v>
      </c>
    </row>
    <row r="5253" spans="1:7" s="129" customFormat="1" ht="27" x14ac:dyDescent="0.2">
      <c r="A5253" s="624" t="s">
        <v>2428</v>
      </c>
      <c r="B5253" s="385"/>
      <c r="C5253" s="560"/>
      <c r="D5253" s="78" t="s">
        <v>7770</v>
      </c>
      <c r="E5253" s="353"/>
      <c r="F5253" s="352">
        <f t="shared" si="162"/>
        <v>0</v>
      </c>
      <c r="G5253" s="352">
        <f t="shared" si="163"/>
        <v>0</v>
      </c>
    </row>
    <row r="5254" spans="1:7" s="129" customFormat="1" ht="27" x14ac:dyDescent="0.2">
      <c r="A5254" s="625"/>
      <c r="B5254" s="385" t="s">
        <v>2428</v>
      </c>
      <c r="C5254" s="561"/>
      <c r="D5254" s="78" t="s">
        <v>4287</v>
      </c>
      <c r="E5254" s="353">
        <v>0</v>
      </c>
      <c r="F5254" s="352">
        <f t="shared" si="162"/>
        <v>0</v>
      </c>
      <c r="G5254" s="352">
        <f t="shared" si="163"/>
        <v>0</v>
      </c>
    </row>
    <row r="5255" spans="1:7" s="129" customFormat="1" ht="25.5" x14ac:dyDescent="0.2">
      <c r="A5255" s="625"/>
      <c r="B5255" s="385"/>
      <c r="C5255" s="561"/>
      <c r="D5255" s="78" t="s">
        <v>4288</v>
      </c>
      <c r="E5255" s="353">
        <v>800</v>
      </c>
      <c r="F5255" s="352">
        <f t="shared" si="162"/>
        <v>480</v>
      </c>
      <c r="G5255" s="352">
        <f t="shared" si="163"/>
        <v>400</v>
      </c>
    </row>
    <row r="5256" spans="1:7" s="129" customFormat="1" ht="27" x14ac:dyDescent="0.2">
      <c r="A5256" s="625"/>
      <c r="B5256" s="385" t="s">
        <v>2430</v>
      </c>
      <c r="C5256" s="561"/>
      <c r="D5256" s="78" t="s">
        <v>7387</v>
      </c>
      <c r="E5256" s="353">
        <v>0</v>
      </c>
      <c r="F5256" s="352">
        <f t="shared" si="162"/>
        <v>0</v>
      </c>
      <c r="G5256" s="352">
        <f t="shared" si="163"/>
        <v>0</v>
      </c>
    </row>
    <row r="5257" spans="1:7" s="129" customFormat="1" ht="25.5" x14ac:dyDescent="0.2">
      <c r="A5257" s="626"/>
      <c r="B5257" s="385"/>
      <c r="C5257" s="562"/>
      <c r="D5257" s="78" t="s">
        <v>7771</v>
      </c>
      <c r="E5257" s="353">
        <v>800</v>
      </c>
      <c r="F5257" s="352">
        <f t="shared" si="162"/>
        <v>480</v>
      </c>
      <c r="G5257" s="352">
        <f t="shared" si="163"/>
        <v>400</v>
      </c>
    </row>
    <row r="5258" spans="1:7" s="129" customFormat="1" ht="26.25" x14ac:dyDescent="0.2">
      <c r="A5258" s="624" t="s">
        <v>2430</v>
      </c>
      <c r="B5258" s="385" t="s">
        <v>2431</v>
      </c>
      <c r="C5258" s="205"/>
      <c r="D5258" s="78" t="s">
        <v>4289</v>
      </c>
      <c r="E5258" s="353">
        <v>0</v>
      </c>
      <c r="F5258" s="352">
        <f t="shared" si="162"/>
        <v>0</v>
      </c>
      <c r="G5258" s="352">
        <f t="shared" si="163"/>
        <v>0</v>
      </c>
    </row>
    <row r="5259" spans="1:7" s="129" customFormat="1" x14ac:dyDescent="0.2">
      <c r="A5259" s="626"/>
      <c r="B5259" s="385"/>
      <c r="C5259" s="205"/>
      <c r="D5259" s="78" t="s">
        <v>4290</v>
      </c>
      <c r="E5259" s="353">
        <v>800</v>
      </c>
      <c r="F5259" s="352">
        <f t="shared" si="162"/>
        <v>480</v>
      </c>
      <c r="G5259" s="352">
        <f t="shared" si="163"/>
        <v>400</v>
      </c>
    </row>
    <row r="5260" spans="1:7" s="129" customFormat="1" ht="27" x14ac:dyDescent="0.2">
      <c r="A5260" s="624" t="s">
        <v>2431</v>
      </c>
      <c r="B5260" s="385" t="s">
        <v>2433</v>
      </c>
      <c r="C5260" s="205"/>
      <c r="D5260" s="78" t="s">
        <v>4291</v>
      </c>
      <c r="E5260" s="353">
        <v>0</v>
      </c>
      <c r="F5260" s="352">
        <f t="shared" si="162"/>
        <v>0</v>
      </c>
      <c r="G5260" s="352">
        <f t="shared" si="163"/>
        <v>0</v>
      </c>
    </row>
    <row r="5261" spans="1:7" s="129" customFormat="1" x14ac:dyDescent="0.2">
      <c r="A5261" s="626"/>
      <c r="B5261" s="385"/>
      <c r="C5261" s="205"/>
      <c r="D5261" s="78" t="s">
        <v>7388</v>
      </c>
      <c r="E5261" s="353">
        <v>2499.7779999999998</v>
      </c>
      <c r="F5261" s="352">
        <f t="shared" si="162"/>
        <v>1499.8667999999998</v>
      </c>
      <c r="G5261" s="352">
        <f t="shared" si="163"/>
        <v>1249.8889999999999</v>
      </c>
    </row>
    <row r="5262" spans="1:7" s="129" customFormat="1" x14ac:dyDescent="0.2">
      <c r="A5262" s="558" t="s">
        <v>2433</v>
      </c>
      <c r="B5262" s="558" t="s">
        <v>2430</v>
      </c>
      <c r="C5262" s="205"/>
      <c r="D5262" s="75" t="s">
        <v>4292</v>
      </c>
      <c r="E5262" s="353">
        <v>0</v>
      </c>
      <c r="F5262" s="352">
        <f t="shared" si="162"/>
        <v>0</v>
      </c>
      <c r="G5262" s="352">
        <f t="shared" si="163"/>
        <v>0</v>
      </c>
    </row>
    <row r="5263" spans="1:7" s="129" customFormat="1" x14ac:dyDescent="0.2">
      <c r="A5263" s="558"/>
      <c r="B5263" s="558"/>
      <c r="C5263" s="205"/>
      <c r="D5263" s="78" t="s">
        <v>4056</v>
      </c>
      <c r="E5263" s="353">
        <v>990.00000000000011</v>
      </c>
      <c r="F5263" s="352">
        <f t="shared" ref="F5263:F5328" si="164">IFERROR(E5263*0.6,0)</f>
        <v>594</v>
      </c>
      <c r="G5263" s="352">
        <f t="shared" ref="G5263:G5328" si="165">IFERROR(E5263*0.5,0)</f>
        <v>495.00000000000006</v>
      </c>
    </row>
    <row r="5264" spans="1:7" s="129" customFormat="1" x14ac:dyDescent="0.2">
      <c r="A5264" s="558"/>
      <c r="B5264" s="558"/>
      <c r="C5264" s="205"/>
      <c r="D5264" s="78" t="s">
        <v>4057</v>
      </c>
      <c r="E5264" s="353">
        <v>770.00000000000011</v>
      </c>
      <c r="F5264" s="352">
        <f t="shared" si="164"/>
        <v>462.00000000000006</v>
      </c>
      <c r="G5264" s="352">
        <f t="shared" si="165"/>
        <v>385.00000000000006</v>
      </c>
    </row>
    <row r="5265" spans="1:7" s="129" customFormat="1" x14ac:dyDescent="0.2">
      <c r="A5265" s="558"/>
      <c r="B5265" s="558"/>
      <c r="C5265" s="379"/>
      <c r="D5265" s="78" t="s">
        <v>2160</v>
      </c>
      <c r="E5265" s="353">
        <v>500</v>
      </c>
      <c r="F5265" s="352">
        <f t="shared" si="164"/>
        <v>300</v>
      </c>
      <c r="G5265" s="352">
        <f t="shared" si="165"/>
        <v>250</v>
      </c>
    </row>
    <row r="5266" spans="1:7" s="129" customFormat="1" x14ac:dyDescent="0.2">
      <c r="A5266" s="558"/>
      <c r="B5266" s="558"/>
      <c r="C5266" s="385"/>
      <c r="D5266" s="78" t="s">
        <v>2214</v>
      </c>
      <c r="E5266" s="353">
        <v>300</v>
      </c>
      <c r="F5266" s="352">
        <f t="shared" si="164"/>
        <v>180</v>
      </c>
      <c r="G5266" s="352">
        <f t="shared" si="165"/>
        <v>150</v>
      </c>
    </row>
    <row r="5267" spans="1:7" s="129" customFormat="1" x14ac:dyDescent="0.2">
      <c r="A5267" s="558" t="s">
        <v>2434</v>
      </c>
      <c r="B5267" s="558" t="s">
        <v>2431</v>
      </c>
      <c r="C5267" s="385"/>
      <c r="D5267" s="75" t="s">
        <v>2146</v>
      </c>
      <c r="E5267" s="353">
        <v>0</v>
      </c>
      <c r="F5267" s="352">
        <f t="shared" si="164"/>
        <v>0</v>
      </c>
      <c r="G5267" s="352">
        <f t="shared" si="165"/>
        <v>0</v>
      </c>
    </row>
    <row r="5268" spans="1:7" s="129" customFormat="1" x14ac:dyDescent="0.2">
      <c r="A5268" s="558"/>
      <c r="B5268" s="558"/>
      <c r="C5268" s="141"/>
      <c r="D5268" s="78" t="s">
        <v>2159</v>
      </c>
      <c r="E5268" s="353">
        <v>500</v>
      </c>
      <c r="F5268" s="352">
        <f t="shared" si="164"/>
        <v>300</v>
      </c>
      <c r="G5268" s="352">
        <f t="shared" si="165"/>
        <v>250</v>
      </c>
    </row>
    <row r="5269" spans="1:7" s="129" customFormat="1" x14ac:dyDescent="0.2">
      <c r="A5269" s="558"/>
      <c r="B5269" s="558"/>
      <c r="C5269" s="385"/>
      <c r="D5269" s="78" t="s">
        <v>2160</v>
      </c>
      <c r="E5269" s="353">
        <v>300</v>
      </c>
      <c r="F5269" s="352">
        <f t="shared" si="164"/>
        <v>180</v>
      </c>
      <c r="G5269" s="352">
        <f t="shared" si="165"/>
        <v>150</v>
      </c>
    </row>
    <row r="5270" spans="1:7" s="129" customFormat="1" x14ac:dyDescent="0.2">
      <c r="A5270" s="558"/>
      <c r="B5270" s="558"/>
      <c r="C5270" s="385"/>
      <c r="D5270" s="78" t="s">
        <v>2214</v>
      </c>
      <c r="E5270" s="353">
        <v>250</v>
      </c>
      <c r="F5270" s="352">
        <f t="shared" si="164"/>
        <v>150</v>
      </c>
      <c r="G5270" s="352">
        <f t="shared" si="165"/>
        <v>125</v>
      </c>
    </row>
    <row r="5271" spans="1:7" s="129" customFormat="1" ht="25.5" x14ac:dyDescent="0.2">
      <c r="A5271" s="205" t="s">
        <v>4293</v>
      </c>
      <c r="B5271" s="205"/>
      <c r="C5271" s="385"/>
      <c r="D5271" s="78" t="s">
        <v>7390</v>
      </c>
      <c r="E5271" s="353">
        <v>1100</v>
      </c>
      <c r="F5271" s="352">
        <f t="shared" si="164"/>
        <v>660</v>
      </c>
      <c r="G5271" s="352">
        <f t="shared" si="165"/>
        <v>550</v>
      </c>
    </row>
    <row r="5272" spans="1:7" s="129" customFormat="1" x14ac:dyDescent="0.2">
      <c r="A5272" s="205" t="s">
        <v>7389</v>
      </c>
      <c r="B5272" s="205"/>
      <c r="C5272" s="385"/>
      <c r="D5272" s="78" t="s">
        <v>7392</v>
      </c>
      <c r="E5272" s="353">
        <v>800</v>
      </c>
      <c r="F5272" s="352">
        <f t="shared" si="164"/>
        <v>480</v>
      </c>
      <c r="G5272" s="352">
        <f t="shared" si="165"/>
        <v>400</v>
      </c>
    </row>
    <row r="5273" spans="1:7" s="129" customFormat="1" ht="25.5" x14ac:dyDescent="0.2">
      <c r="A5273" s="205" t="s">
        <v>7391</v>
      </c>
      <c r="B5273" s="205"/>
      <c r="C5273" s="385"/>
      <c r="D5273" s="78" t="s">
        <v>7772</v>
      </c>
      <c r="E5273" s="353">
        <v>1200</v>
      </c>
      <c r="F5273" s="352">
        <f t="shared" si="164"/>
        <v>720</v>
      </c>
      <c r="G5273" s="352">
        <f t="shared" si="165"/>
        <v>600</v>
      </c>
    </row>
    <row r="5274" spans="1:7" s="129" customFormat="1" x14ac:dyDescent="0.2">
      <c r="A5274" s="139">
        <v>12</v>
      </c>
      <c r="B5274" s="139">
        <v>12</v>
      </c>
      <c r="C5274" s="385"/>
      <c r="D5274" s="74" t="s">
        <v>4294</v>
      </c>
      <c r="E5274" s="353">
        <v>0</v>
      </c>
      <c r="F5274" s="352">
        <f t="shared" si="164"/>
        <v>0</v>
      </c>
      <c r="G5274" s="352">
        <f t="shared" si="165"/>
        <v>0</v>
      </c>
    </row>
    <row r="5275" spans="1:7" s="129" customFormat="1" ht="25.5" x14ac:dyDescent="0.2">
      <c r="A5275" s="384" t="s">
        <v>111</v>
      </c>
      <c r="B5275" s="384" t="s">
        <v>111</v>
      </c>
      <c r="C5275" s="385"/>
      <c r="D5275" s="79" t="s">
        <v>4295</v>
      </c>
      <c r="E5275" s="353">
        <v>12000</v>
      </c>
      <c r="F5275" s="352">
        <f t="shared" si="164"/>
        <v>7200</v>
      </c>
      <c r="G5275" s="352">
        <f t="shared" si="165"/>
        <v>6000</v>
      </c>
    </row>
    <row r="5276" spans="1:7" s="129" customFormat="1" ht="25.5" x14ac:dyDescent="0.2">
      <c r="A5276" s="645" t="s">
        <v>112</v>
      </c>
      <c r="B5276" s="645" t="s">
        <v>112</v>
      </c>
      <c r="C5276" s="385"/>
      <c r="D5276" s="79" t="s">
        <v>4296</v>
      </c>
      <c r="E5276" s="353">
        <v>5054</v>
      </c>
      <c r="F5276" s="352">
        <f t="shared" si="164"/>
        <v>3032.4</v>
      </c>
      <c r="G5276" s="352">
        <f t="shared" si="165"/>
        <v>2527</v>
      </c>
    </row>
    <row r="5277" spans="1:7" s="129" customFormat="1" x14ac:dyDescent="0.2">
      <c r="A5277" s="645"/>
      <c r="B5277" s="645"/>
      <c r="C5277" s="385"/>
      <c r="D5277" s="79" t="s">
        <v>4297</v>
      </c>
      <c r="E5277" s="353">
        <v>4200</v>
      </c>
      <c r="F5277" s="352">
        <f t="shared" si="164"/>
        <v>2520</v>
      </c>
      <c r="G5277" s="352">
        <f t="shared" si="165"/>
        <v>2100</v>
      </c>
    </row>
    <row r="5278" spans="1:7" s="129" customFormat="1" ht="13.5" x14ac:dyDescent="0.2">
      <c r="A5278" s="645"/>
      <c r="B5278" s="645"/>
      <c r="C5278" s="140"/>
      <c r="D5278" s="79" t="s">
        <v>4298</v>
      </c>
      <c r="E5278" s="353">
        <v>0</v>
      </c>
      <c r="F5278" s="352">
        <f t="shared" si="164"/>
        <v>0</v>
      </c>
      <c r="G5278" s="352">
        <f t="shared" si="165"/>
        <v>0</v>
      </c>
    </row>
    <row r="5279" spans="1:7" s="129" customFormat="1" x14ac:dyDescent="0.2">
      <c r="A5279" s="645"/>
      <c r="B5279" s="645"/>
      <c r="C5279" s="140"/>
      <c r="D5279" s="79" t="s">
        <v>4299</v>
      </c>
      <c r="E5279" s="353">
        <v>2800</v>
      </c>
      <c r="F5279" s="352">
        <f t="shared" si="164"/>
        <v>1680</v>
      </c>
      <c r="G5279" s="352">
        <f t="shared" si="165"/>
        <v>1400</v>
      </c>
    </row>
    <row r="5280" spans="1:7" s="129" customFormat="1" x14ac:dyDescent="0.2">
      <c r="A5280" s="645"/>
      <c r="B5280" s="645"/>
      <c r="C5280" s="205"/>
      <c r="D5280" s="79" t="s">
        <v>4300</v>
      </c>
      <c r="E5280" s="353">
        <v>2100</v>
      </c>
      <c r="F5280" s="352">
        <f t="shared" si="164"/>
        <v>1260</v>
      </c>
      <c r="G5280" s="352">
        <f t="shared" si="165"/>
        <v>1050</v>
      </c>
    </row>
    <row r="5281" spans="1:7" s="129" customFormat="1" x14ac:dyDescent="0.2">
      <c r="A5281" s="645"/>
      <c r="B5281" s="645"/>
      <c r="C5281" s="205"/>
      <c r="D5281" s="79" t="s">
        <v>4301</v>
      </c>
      <c r="E5281" s="353">
        <v>1260</v>
      </c>
      <c r="F5281" s="352">
        <f t="shared" si="164"/>
        <v>756</v>
      </c>
      <c r="G5281" s="352">
        <f t="shared" si="165"/>
        <v>630</v>
      </c>
    </row>
    <row r="5282" spans="1:7" s="129" customFormat="1" x14ac:dyDescent="0.2">
      <c r="A5282" s="645" t="s">
        <v>4302</v>
      </c>
      <c r="B5282" s="645" t="s">
        <v>4302</v>
      </c>
      <c r="C5282" s="205"/>
      <c r="D5282" s="79" t="s">
        <v>4303</v>
      </c>
      <c r="E5282" s="353">
        <v>2520</v>
      </c>
      <c r="F5282" s="352">
        <f t="shared" si="164"/>
        <v>1512</v>
      </c>
      <c r="G5282" s="352">
        <f t="shared" si="165"/>
        <v>1260</v>
      </c>
    </row>
    <row r="5283" spans="1:7" s="129" customFormat="1" x14ac:dyDescent="0.2">
      <c r="A5283" s="645"/>
      <c r="B5283" s="645"/>
      <c r="C5283" s="205"/>
      <c r="D5283" s="79" t="s">
        <v>4304</v>
      </c>
      <c r="E5283" s="353">
        <v>2000</v>
      </c>
      <c r="F5283" s="352">
        <f t="shared" si="164"/>
        <v>1200</v>
      </c>
      <c r="G5283" s="352">
        <f t="shared" si="165"/>
        <v>1000</v>
      </c>
    </row>
    <row r="5284" spans="1:7" s="129" customFormat="1" x14ac:dyDescent="0.2">
      <c r="A5284" s="645"/>
      <c r="B5284" s="645"/>
      <c r="C5284" s="205"/>
      <c r="D5284" s="79" t="s">
        <v>4305</v>
      </c>
      <c r="E5284" s="353">
        <v>1500</v>
      </c>
      <c r="F5284" s="352">
        <f t="shared" si="164"/>
        <v>900</v>
      </c>
      <c r="G5284" s="352">
        <f t="shared" si="165"/>
        <v>750</v>
      </c>
    </row>
    <row r="5285" spans="1:7" s="129" customFormat="1" ht="25.5" x14ac:dyDescent="0.2">
      <c r="A5285" s="384" t="s">
        <v>2440</v>
      </c>
      <c r="B5285" s="384" t="s">
        <v>2440</v>
      </c>
      <c r="C5285" s="205"/>
      <c r="D5285" s="79" t="s">
        <v>4306</v>
      </c>
      <c r="E5285" s="353">
        <v>2520</v>
      </c>
      <c r="F5285" s="352">
        <f t="shared" si="164"/>
        <v>1512</v>
      </c>
      <c r="G5285" s="352">
        <f t="shared" si="165"/>
        <v>1260</v>
      </c>
    </row>
    <row r="5286" spans="1:7" s="129" customFormat="1" ht="25.5" x14ac:dyDescent="0.2">
      <c r="A5286" s="645" t="s">
        <v>2441</v>
      </c>
      <c r="B5286" s="645" t="s">
        <v>2441</v>
      </c>
      <c r="C5286" s="205"/>
      <c r="D5286" s="79" t="s">
        <v>4307</v>
      </c>
      <c r="E5286" s="353">
        <v>3779.9999999999995</v>
      </c>
      <c r="F5286" s="352">
        <f t="shared" si="164"/>
        <v>2267.9999999999995</v>
      </c>
      <c r="G5286" s="352">
        <f t="shared" si="165"/>
        <v>1889.9999999999998</v>
      </c>
    </row>
    <row r="5287" spans="1:7" s="129" customFormat="1" x14ac:dyDescent="0.2">
      <c r="A5287" s="645"/>
      <c r="B5287" s="645"/>
      <c r="C5287" s="205"/>
      <c r="D5287" s="79" t="s">
        <v>4308</v>
      </c>
      <c r="E5287" s="353">
        <v>2100</v>
      </c>
      <c r="F5287" s="352">
        <f t="shared" si="164"/>
        <v>1260</v>
      </c>
      <c r="G5287" s="352">
        <f t="shared" si="165"/>
        <v>1050</v>
      </c>
    </row>
    <row r="5288" spans="1:7" s="129" customFormat="1" ht="25.5" x14ac:dyDescent="0.2">
      <c r="A5288" s="384" t="s">
        <v>141</v>
      </c>
      <c r="B5288" s="384" t="s">
        <v>141</v>
      </c>
      <c r="C5288" s="205"/>
      <c r="D5288" s="79" t="s">
        <v>4309</v>
      </c>
      <c r="E5288" s="353">
        <v>1320</v>
      </c>
      <c r="F5288" s="352">
        <f t="shared" si="164"/>
        <v>792</v>
      </c>
      <c r="G5288" s="352">
        <f t="shared" si="165"/>
        <v>660</v>
      </c>
    </row>
    <row r="5289" spans="1:7" s="129" customFormat="1" x14ac:dyDescent="0.2">
      <c r="A5289" s="384" t="s">
        <v>2444</v>
      </c>
      <c r="B5289" s="384" t="s">
        <v>2444</v>
      </c>
      <c r="C5289" s="205"/>
      <c r="D5289" s="79" t="s">
        <v>4310</v>
      </c>
      <c r="E5289" s="353">
        <v>900</v>
      </c>
      <c r="F5289" s="352">
        <f t="shared" si="164"/>
        <v>540</v>
      </c>
      <c r="G5289" s="352">
        <f t="shared" si="165"/>
        <v>450</v>
      </c>
    </row>
    <row r="5290" spans="1:7" s="129" customFormat="1" ht="26.25" x14ac:dyDescent="0.2">
      <c r="A5290" s="642" t="s">
        <v>2446</v>
      </c>
      <c r="B5290" s="384" t="s">
        <v>2446</v>
      </c>
      <c r="C5290" s="205"/>
      <c r="D5290" s="79" t="s">
        <v>4311</v>
      </c>
      <c r="E5290" s="353">
        <v>0</v>
      </c>
      <c r="F5290" s="352">
        <f t="shared" si="164"/>
        <v>0</v>
      </c>
      <c r="G5290" s="352">
        <f t="shared" si="165"/>
        <v>0</v>
      </c>
    </row>
    <row r="5291" spans="1:7" s="129" customFormat="1" x14ac:dyDescent="0.2">
      <c r="A5291" s="643"/>
      <c r="B5291" s="384"/>
      <c r="C5291" s="205"/>
      <c r="D5291" s="79" t="s">
        <v>4312</v>
      </c>
      <c r="E5291" s="353">
        <v>800</v>
      </c>
      <c r="F5291" s="352">
        <f t="shared" si="164"/>
        <v>480</v>
      </c>
      <c r="G5291" s="352">
        <f t="shared" si="165"/>
        <v>400</v>
      </c>
    </row>
    <row r="5292" spans="1:7" s="129" customFormat="1" ht="26.25" x14ac:dyDescent="0.2">
      <c r="A5292" s="642" t="s">
        <v>2448</v>
      </c>
      <c r="B5292" s="384" t="s">
        <v>2448</v>
      </c>
      <c r="C5292" s="205"/>
      <c r="D5292" s="79" t="s">
        <v>7773</v>
      </c>
      <c r="E5292" s="353"/>
      <c r="F5292" s="352">
        <f t="shared" si="164"/>
        <v>0</v>
      </c>
      <c r="G5292" s="352">
        <f t="shared" si="165"/>
        <v>0</v>
      </c>
    </row>
    <row r="5293" spans="1:7" s="129" customFormat="1" ht="25.5" x14ac:dyDescent="0.2">
      <c r="A5293" s="643"/>
      <c r="B5293" s="384"/>
      <c r="C5293" s="205"/>
      <c r="D5293" s="79" t="s">
        <v>7774</v>
      </c>
      <c r="E5293" s="353">
        <v>800</v>
      </c>
      <c r="F5293" s="352">
        <f t="shared" si="164"/>
        <v>480</v>
      </c>
      <c r="G5293" s="352">
        <f t="shared" si="165"/>
        <v>400</v>
      </c>
    </row>
    <row r="5294" spans="1:7" s="129" customFormat="1" ht="26.25" x14ac:dyDescent="0.2">
      <c r="A5294" s="642" t="s">
        <v>2450</v>
      </c>
      <c r="B5294" s="384" t="s">
        <v>2450</v>
      </c>
      <c r="C5294" s="385"/>
      <c r="D5294" s="79" t="s">
        <v>7775</v>
      </c>
      <c r="E5294" s="353">
        <v>0</v>
      </c>
      <c r="F5294" s="352">
        <f t="shared" si="164"/>
        <v>0</v>
      </c>
      <c r="G5294" s="352">
        <f t="shared" si="165"/>
        <v>0</v>
      </c>
    </row>
    <row r="5295" spans="1:7" s="129" customFormat="1" ht="25.5" x14ac:dyDescent="0.2">
      <c r="A5295" s="643"/>
      <c r="B5295" s="384"/>
      <c r="C5295" s="385"/>
      <c r="D5295" s="79" t="s">
        <v>7776</v>
      </c>
      <c r="E5295" s="353">
        <v>800</v>
      </c>
      <c r="F5295" s="352">
        <f t="shared" si="164"/>
        <v>480</v>
      </c>
      <c r="G5295" s="352">
        <f t="shared" si="165"/>
        <v>400</v>
      </c>
    </row>
    <row r="5296" spans="1:7" s="129" customFormat="1" ht="25.5" x14ac:dyDescent="0.2">
      <c r="A5296" s="384" t="s">
        <v>2452</v>
      </c>
      <c r="B5296" s="384" t="s">
        <v>2452</v>
      </c>
      <c r="C5296" s="205"/>
      <c r="D5296" s="79" t="s">
        <v>4313</v>
      </c>
      <c r="E5296" s="353">
        <v>800</v>
      </c>
      <c r="F5296" s="352">
        <f t="shared" si="164"/>
        <v>480</v>
      </c>
      <c r="G5296" s="352">
        <f t="shared" si="165"/>
        <v>400</v>
      </c>
    </row>
    <row r="5297" spans="1:7" s="129" customFormat="1" ht="26.25" x14ac:dyDescent="0.2">
      <c r="A5297" s="642" t="s">
        <v>2454</v>
      </c>
      <c r="B5297" s="384" t="s">
        <v>2454</v>
      </c>
      <c r="C5297" s="205"/>
      <c r="D5297" s="79" t="s">
        <v>7777</v>
      </c>
      <c r="E5297" s="353"/>
      <c r="F5297" s="352">
        <f t="shared" si="164"/>
        <v>0</v>
      </c>
      <c r="G5297" s="352">
        <f t="shared" si="165"/>
        <v>0</v>
      </c>
    </row>
    <row r="5298" spans="1:7" s="129" customFormat="1" ht="25.5" x14ac:dyDescent="0.2">
      <c r="A5298" s="643"/>
      <c r="B5298" s="384"/>
      <c r="C5298" s="205"/>
      <c r="D5298" s="79" t="s">
        <v>7778</v>
      </c>
      <c r="E5298" s="353">
        <v>800</v>
      </c>
      <c r="F5298" s="352">
        <f t="shared" si="164"/>
        <v>480</v>
      </c>
      <c r="G5298" s="352">
        <f t="shared" si="165"/>
        <v>400</v>
      </c>
    </row>
    <row r="5299" spans="1:7" s="129" customFormat="1" ht="25.5" x14ac:dyDescent="0.2">
      <c r="A5299" s="384" t="s">
        <v>2456</v>
      </c>
      <c r="B5299" s="384" t="s">
        <v>2456</v>
      </c>
      <c r="C5299" s="205"/>
      <c r="D5299" s="79" t="s">
        <v>4314</v>
      </c>
      <c r="E5299" s="353">
        <v>800</v>
      </c>
      <c r="F5299" s="352">
        <f t="shared" si="164"/>
        <v>480</v>
      </c>
      <c r="G5299" s="352">
        <f t="shared" si="165"/>
        <v>400</v>
      </c>
    </row>
    <row r="5300" spans="1:7" s="129" customFormat="1" ht="25.5" x14ac:dyDescent="0.2">
      <c r="A5300" s="384" t="s">
        <v>2458</v>
      </c>
      <c r="B5300" s="384" t="s">
        <v>2458</v>
      </c>
      <c r="C5300" s="205"/>
      <c r="D5300" s="79" t="s">
        <v>4315</v>
      </c>
      <c r="E5300" s="353">
        <v>800</v>
      </c>
      <c r="F5300" s="352">
        <f t="shared" si="164"/>
        <v>480</v>
      </c>
      <c r="G5300" s="352">
        <f t="shared" si="165"/>
        <v>400</v>
      </c>
    </row>
    <row r="5301" spans="1:7" s="129" customFormat="1" ht="25.5" x14ac:dyDescent="0.2">
      <c r="A5301" s="384" t="s">
        <v>2459</v>
      </c>
      <c r="B5301" s="384" t="s">
        <v>2459</v>
      </c>
      <c r="C5301" s="205"/>
      <c r="D5301" s="79" t="s">
        <v>4316</v>
      </c>
      <c r="E5301" s="353">
        <v>800</v>
      </c>
      <c r="F5301" s="352">
        <f t="shared" si="164"/>
        <v>480</v>
      </c>
      <c r="G5301" s="352">
        <f t="shared" si="165"/>
        <v>400</v>
      </c>
    </row>
    <row r="5302" spans="1:7" s="129" customFormat="1" ht="25.5" x14ac:dyDescent="0.2">
      <c r="A5302" s="384" t="s">
        <v>4317</v>
      </c>
      <c r="B5302" s="384" t="s">
        <v>4317</v>
      </c>
      <c r="C5302" s="385"/>
      <c r="D5302" s="79" t="s">
        <v>4318</v>
      </c>
      <c r="E5302" s="353">
        <v>3000</v>
      </c>
      <c r="F5302" s="352">
        <f t="shared" si="164"/>
        <v>1800</v>
      </c>
      <c r="G5302" s="352">
        <f t="shared" si="165"/>
        <v>1500</v>
      </c>
    </row>
    <row r="5303" spans="1:7" s="129" customFormat="1" ht="25.5" x14ac:dyDescent="0.2">
      <c r="A5303" s="384" t="s">
        <v>4319</v>
      </c>
      <c r="B5303" s="384" t="s">
        <v>4319</v>
      </c>
      <c r="C5303" s="385"/>
      <c r="D5303" s="79" t="s">
        <v>4320</v>
      </c>
      <c r="E5303" s="353">
        <v>800</v>
      </c>
      <c r="F5303" s="352">
        <f t="shared" si="164"/>
        <v>480</v>
      </c>
      <c r="G5303" s="352">
        <f t="shared" si="165"/>
        <v>400</v>
      </c>
    </row>
    <row r="5304" spans="1:7" s="129" customFormat="1" ht="25.5" x14ac:dyDescent="0.2">
      <c r="A5304" s="384" t="s">
        <v>4321</v>
      </c>
      <c r="B5304" s="384" t="s">
        <v>4321</v>
      </c>
      <c r="C5304" s="385"/>
      <c r="D5304" s="79" t="s">
        <v>4322</v>
      </c>
      <c r="E5304" s="353">
        <v>3200</v>
      </c>
      <c r="F5304" s="352">
        <f t="shared" si="164"/>
        <v>1920</v>
      </c>
      <c r="G5304" s="352">
        <f t="shared" si="165"/>
        <v>1600</v>
      </c>
    </row>
    <row r="5305" spans="1:7" s="129" customFormat="1" x14ac:dyDescent="0.2">
      <c r="A5305" s="384" t="s">
        <v>4323</v>
      </c>
      <c r="B5305" s="384" t="s">
        <v>4323</v>
      </c>
      <c r="C5305" s="385"/>
      <c r="D5305" s="74" t="s">
        <v>4324</v>
      </c>
      <c r="E5305" s="353">
        <v>2100</v>
      </c>
      <c r="F5305" s="352">
        <f t="shared" si="164"/>
        <v>1260</v>
      </c>
      <c r="G5305" s="352">
        <f t="shared" si="165"/>
        <v>1050</v>
      </c>
    </row>
    <row r="5306" spans="1:7" s="129" customFormat="1" x14ac:dyDescent="0.2">
      <c r="A5306" s="384" t="s">
        <v>4325</v>
      </c>
      <c r="B5306" s="384" t="s">
        <v>4325</v>
      </c>
      <c r="C5306" s="385"/>
      <c r="D5306" s="79" t="s">
        <v>4326</v>
      </c>
      <c r="E5306" s="353">
        <v>800</v>
      </c>
      <c r="F5306" s="352">
        <f t="shared" si="164"/>
        <v>480</v>
      </c>
      <c r="G5306" s="352">
        <f t="shared" si="165"/>
        <v>400</v>
      </c>
    </row>
    <row r="5307" spans="1:7" s="129" customFormat="1" ht="25.5" x14ac:dyDescent="0.2">
      <c r="A5307" s="384" t="s">
        <v>4327</v>
      </c>
      <c r="B5307" s="384"/>
      <c r="C5307" s="205" t="s">
        <v>83</v>
      </c>
      <c r="D5307" s="79" t="s">
        <v>4328</v>
      </c>
      <c r="E5307" s="353">
        <v>4000</v>
      </c>
      <c r="F5307" s="352">
        <f t="shared" si="164"/>
        <v>2400</v>
      </c>
      <c r="G5307" s="352">
        <f t="shared" si="165"/>
        <v>2000</v>
      </c>
    </row>
    <row r="5308" spans="1:7" s="129" customFormat="1" x14ac:dyDescent="0.2">
      <c r="A5308" s="384" t="s">
        <v>7393</v>
      </c>
      <c r="B5308" s="384"/>
      <c r="C5308" s="205"/>
      <c r="D5308" s="79" t="s">
        <v>7394</v>
      </c>
      <c r="E5308" s="353">
        <v>4000</v>
      </c>
      <c r="F5308" s="352">
        <f t="shared" si="164"/>
        <v>2400</v>
      </c>
      <c r="G5308" s="352">
        <f t="shared" si="165"/>
        <v>2000</v>
      </c>
    </row>
    <row r="5309" spans="1:7" s="129" customFormat="1" ht="25.5" x14ac:dyDescent="0.2">
      <c r="A5309" s="384" t="s">
        <v>7395</v>
      </c>
      <c r="B5309" s="384"/>
      <c r="C5309" s="205"/>
      <c r="D5309" s="79" t="s">
        <v>7396</v>
      </c>
      <c r="E5309" s="353">
        <v>2000</v>
      </c>
      <c r="F5309" s="352">
        <f t="shared" si="164"/>
        <v>1200</v>
      </c>
      <c r="G5309" s="352">
        <f t="shared" si="165"/>
        <v>1000</v>
      </c>
    </row>
    <row r="5310" spans="1:7" s="129" customFormat="1" x14ac:dyDescent="0.2">
      <c r="A5310" s="384" t="s">
        <v>7397</v>
      </c>
      <c r="B5310" s="384"/>
      <c r="C5310" s="205"/>
      <c r="D5310" s="79" t="s">
        <v>7398</v>
      </c>
      <c r="E5310" s="353">
        <v>3500</v>
      </c>
      <c r="F5310" s="352">
        <f t="shared" si="164"/>
        <v>2100</v>
      </c>
      <c r="G5310" s="352">
        <f t="shared" si="165"/>
        <v>1750</v>
      </c>
    </row>
    <row r="5311" spans="1:7" s="129" customFormat="1" ht="25.5" x14ac:dyDescent="0.2">
      <c r="A5311" s="384" t="s">
        <v>7399</v>
      </c>
      <c r="B5311" s="384"/>
      <c r="C5311" s="205"/>
      <c r="D5311" s="79" t="s">
        <v>7400</v>
      </c>
      <c r="E5311" s="353">
        <v>2000</v>
      </c>
      <c r="F5311" s="352">
        <f t="shared" si="164"/>
        <v>1200</v>
      </c>
      <c r="G5311" s="352">
        <f t="shared" si="165"/>
        <v>1000</v>
      </c>
    </row>
    <row r="5312" spans="1:7" s="129" customFormat="1" ht="25.5" x14ac:dyDescent="0.2">
      <c r="A5312" s="384" t="s">
        <v>8939</v>
      </c>
      <c r="B5312" s="491"/>
      <c r="C5312" s="492"/>
      <c r="D5312" s="74" t="s">
        <v>8945</v>
      </c>
      <c r="E5312" s="353">
        <v>3200</v>
      </c>
      <c r="F5312" s="352">
        <f t="shared" si="164"/>
        <v>1920</v>
      </c>
      <c r="G5312" s="352">
        <f t="shared" si="165"/>
        <v>1600</v>
      </c>
    </row>
    <row r="5313" spans="1:7" s="129" customFormat="1" ht="25.5" x14ac:dyDescent="0.2">
      <c r="A5313" s="384" t="s">
        <v>8940</v>
      </c>
      <c r="B5313" s="491"/>
      <c r="C5313" s="492"/>
      <c r="D5313" s="74" t="s">
        <v>8946</v>
      </c>
      <c r="E5313" s="353">
        <v>4000</v>
      </c>
      <c r="F5313" s="352">
        <f t="shared" si="164"/>
        <v>2400</v>
      </c>
      <c r="G5313" s="352">
        <f t="shared" si="165"/>
        <v>2000</v>
      </c>
    </row>
    <row r="5314" spans="1:7" s="129" customFormat="1" x14ac:dyDescent="0.2">
      <c r="A5314" s="139">
        <v>13</v>
      </c>
      <c r="B5314" s="139">
        <v>13</v>
      </c>
      <c r="C5314" s="205"/>
      <c r="D5314" s="74" t="s">
        <v>4329</v>
      </c>
      <c r="E5314" s="353">
        <v>0</v>
      </c>
      <c r="F5314" s="352">
        <f t="shared" si="164"/>
        <v>0</v>
      </c>
      <c r="G5314" s="352">
        <f t="shared" si="165"/>
        <v>0</v>
      </c>
    </row>
    <row r="5315" spans="1:7" s="129" customFormat="1" ht="25.5" x14ac:dyDescent="0.2">
      <c r="A5315" s="645" t="s">
        <v>113</v>
      </c>
      <c r="B5315" s="645" t="s">
        <v>113</v>
      </c>
      <c r="C5315" s="205"/>
      <c r="D5315" s="79" t="s">
        <v>4330</v>
      </c>
      <c r="E5315" s="353">
        <v>3700</v>
      </c>
      <c r="F5315" s="352">
        <f t="shared" si="164"/>
        <v>2220</v>
      </c>
      <c r="G5315" s="352">
        <f t="shared" si="165"/>
        <v>1850</v>
      </c>
    </row>
    <row r="5316" spans="1:7" s="129" customFormat="1" x14ac:dyDescent="0.2">
      <c r="A5316" s="645"/>
      <c r="B5316" s="645"/>
      <c r="C5316" s="205"/>
      <c r="D5316" s="79" t="s">
        <v>4331</v>
      </c>
      <c r="E5316" s="353">
        <v>4000</v>
      </c>
      <c r="F5316" s="352">
        <f t="shared" si="164"/>
        <v>2400</v>
      </c>
      <c r="G5316" s="352">
        <f t="shared" si="165"/>
        <v>2000</v>
      </c>
    </row>
    <row r="5317" spans="1:7" s="129" customFormat="1" ht="25.5" x14ac:dyDescent="0.2">
      <c r="A5317" s="645" t="s">
        <v>114</v>
      </c>
      <c r="B5317" s="645" t="s">
        <v>114</v>
      </c>
      <c r="C5317" s="140"/>
      <c r="D5317" s="79" t="s">
        <v>4332</v>
      </c>
      <c r="E5317" s="353">
        <v>1540</v>
      </c>
      <c r="F5317" s="352">
        <f t="shared" si="164"/>
        <v>924</v>
      </c>
      <c r="G5317" s="352">
        <f t="shared" si="165"/>
        <v>770</v>
      </c>
    </row>
    <row r="5318" spans="1:7" s="129" customFormat="1" x14ac:dyDescent="0.2">
      <c r="A5318" s="645"/>
      <c r="B5318" s="645"/>
      <c r="C5318" s="205"/>
      <c r="D5318" s="79" t="s">
        <v>4333</v>
      </c>
      <c r="E5318" s="353">
        <v>1050</v>
      </c>
      <c r="F5318" s="352">
        <f t="shared" si="164"/>
        <v>630</v>
      </c>
      <c r="G5318" s="352">
        <f t="shared" si="165"/>
        <v>525</v>
      </c>
    </row>
    <row r="5319" spans="1:7" s="129" customFormat="1" ht="25.5" x14ac:dyDescent="0.2">
      <c r="A5319" s="642" t="s">
        <v>115</v>
      </c>
      <c r="B5319" s="645" t="s">
        <v>115</v>
      </c>
      <c r="C5319" s="205"/>
      <c r="D5319" s="79" t="s">
        <v>4334</v>
      </c>
      <c r="E5319" s="353">
        <v>1900</v>
      </c>
      <c r="F5319" s="352">
        <f t="shared" si="164"/>
        <v>1140</v>
      </c>
      <c r="G5319" s="352">
        <f t="shared" si="165"/>
        <v>950</v>
      </c>
    </row>
    <row r="5320" spans="1:7" s="129" customFormat="1" x14ac:dyDescent="0.2">
      <c r="A5320" s="644"/>
      <c r="B5320" s="645"/>
      <c r="C5320" s="205"/>
      <c r="D5320" s="79" t="s">
        <v>4335</v>
      </c>
      <c r="E5320" s="353">
        <v>1050</v>
      </c>
      <c r="F5320" s="352">
        <f t="shared" si="164"/>
        <v>630</v>
      </c>
      <c r="G5320" s="352">
        <f t="shared" si="165"/>
        <v>525</v>
      </c>
    </row>
    <row r="5321" spans="1:7" s="129" customFormat="1" x14ac:dyDescent="0.2">
      <c r="A5321" s="644"/>
      <c r="B5321" s="645"/>
      <c r="C5321" s="205"/>
      <c r="D5321" s="79" t="s">
        <v>4336</v>
      </c>
      <c r="E5321" s="353">
        <v>1500</v>
      </c>
      <c r="F5321" s="352">
        <f t="shared" si="164"/>
        <v>900</v>
      </c>
      <c r="G5321" s="352">
        <f t="shared" si="165"/>
        <v>750</v>
      </c>
    </row>
    <row r="5322" spans="1:7" s="129" customFormat="1" x14ac:dyDescent="0.2">
      <c r="A5322" s="644"/>
      <c r="B5322" s="645"/>
      <c r="C5322" s="205"/>
      <c r="D5322" s="79" t="s">
        <v>4337</v>
      </c>
      <c r="E5322" s="353">
        <v>800</v>
      </c>
      <c r="F5322" s="352">
        <f t="shared" si="164"/>
        <v>480</v>
      </c>
      <c r="G5322" s="352">
        <f t="shared" si="165"/>
        <v>400</v>
      </c>
    </row>
    <row r="5323" spans="1:7" s="129" customFormat="1" x14ac:dyDescent="0.2">
      <c r="A5323" s="644"/>
      <c r="B5323" s="645"/>
      <c r="C5323" s="205"/>
      <c r="D5323" s="79" t="s">
        <v>4338</v>
      </c>
      <c r="E5323" s="353">
        <v>800</v>
      </c>
      <c r="F5323" s="352">
        <f t="shared" si="164"/>
        <v>480</v>
      </c>
      <c r="G5323" s="352">
        <f t="shared" si="165"/>
        <v>400</v>
      </c>
    </row>
    <row r="5324" spans="1:7" s="129" customFormat="1" x14ac:dyDescent="0.2">
      <c r="A5324" s="644"/>
      <c r="B5324" s="645"/>
      <c r="C5324" s="205"/>
      <c r="D5324" s="79" t="s">
        <v>4339</v>
      </c>
      <c r="E5324" s="353">
        <v>800</v>
      </c>
      <c r="F5324" s="352">
        <f t="shared" si="164"/>
        <v>480</v>
      </c>
      <c r="G5324" s="352">
        <f t="shared" si="165"/>
        <v>400</v>
      </c>
    </row>
    <row r="5325" spans="1:7" s="129" customFormat="1" x14ac:dyDescent="0.2">
      <c r="A5325" s="644"/>
      <c r="B5325" s="645"/>
      <c r="C5325" s="205"/>
      <c r="D5325" s="79" t="s">
        <v>4340</v>
      </c>
      <c r="E5325" s="353">
        <v>800</v>
      </c>
      <c r="F5325" s="352">
        <f t="shared" si="164"/>
        <v>480</v>
      </c>
      <c r="G5325" s="352">
        <f t="shared" si="165"/>
        <v>400</v>
      </c>
    </row>
    <row r="5326" spans="1:7" s="129" customFormat="1" x14ac:dyDescent="0.2">
      <c r="A5326" s="644"/>
      <c r="B5326" s="645"/>
      <c r="C5326" s="205"/>
      <c r="D5326" s="79" t="s">
        <v>4341</v>
      </c>
      <c r="E5326" s="353">
        <v>800</v>
      </c>
      <c r="F5326" s="352">
        <f t="shared" si="164"/>
        <v>480</v>
      </c>
      <c r="G5326" s="352">
        <f t="shared" si="165"/>
        <v>400</v>
      </c>
    </row>
    <row r="5327" spans="1:7" s="129" customFormat="1" x14ac:dyDescent="0.2">
      <c r="A5327" s="644"/>
      <c r="B5327" s="645"/>
      <c r="C5327" s="379"/>
      <c r="D5327" s="79" t="s">
        <v>4342</v>
      </c>
      <c r="E5327" s="353">
        <v>800</v>
      </c>
      <c r="F5327" s="352">
        <f t="shared" si="164"/>
        <v>480</v>
      </c>
      <c r="G5327" s="352">
        <f t="shared" si="165"/>
        <v>400</v>
      </c>
    </row>
    <row r="5328" spans="1:7" s="129" customFormat="1" x14ac:dyDescent="0.2">
      <c r="A5328" s="644"/>
      <c r="B5328" s="645"/>
      <c r="C5328" s="379"/>
      <c r="D5328" s="79" t="s">
        <v>4343</v>
      </c>
      <c r="E5328" s="353">
        <v>800</v>
      </c>
      <c r="F5328" s="352">
        <f t="shared" si="164"/>
        <v>480</v>
      </c>
      <c r="G5328" s="352">
        <f t="shared" si="165"/>
        <v>400</v>
      </c>
    </row>
    <row r="5329" spans="1:7" s="129" customFormat="1" ht="13.5" x14ac:dyDescent="0.2">
      <c r="A5329" s="644"/>
      <c r="B5329" s="645"/>
      <c r="C5329" s="379"/>
      <c r="D5329" s="79" t="s">
        <v>7779</v>
      </c>
      <c r="E5329" s="353">
        <v>0</v>
      </c>
      <c r="F5329" s="352">
        <f t="shared" ref="F5329:F5392" si="166">IFERROR(E5329*0.6,0)</f>
        <v>0</v>
      </c>
      <c r="G5329" s="352">
        <f t="shared" ref="G5329:G5392" si="167">IFERROR(E5329*0.5,0)</f>
        <v>0</v>
      </c>
    </row>
    <row r="5330" spans="1:7" s="129" customFormat="1" x14ac:dyDescent="0.2">
      <c r="A5330" s="643"/>
      <c r="B5330" s="384"/>
      <c r="C5330" s="379"/>
      <c r="D5330" s="79" t="s">
        <v>7780</v>
      </c>
      <c r="E5330" s="353">
        <v>800</v>
      </c>
      <c r="F5330" s="352">
        <f t="shared" si="166"/>
        <v>480</v>
      </c>
      <c r="G5330" s="352">
        <f t="shared" si="167"/>
        <v>400</v>
      </c>
    </row>
    <row r="5331" spans="1:7" s="129" customFormat="1" ht="25.5" x14ac:dyDescent="0.2">
      <c r="A5331" s="645" t="s">
        <v>116</v>
      </c>
      <c r="B5331" s="645" t="s">
        <v>116</v>
      </c>
      <c r="C5331" s="379"/>
      <c r="D5331" s="74" t="s">
        <v>4344</v>
      </c>
      <c r="E5331" s="353">
        <v>0</v>
      </c>
      <c r="F5331" s="352">
        <f t="shared" si="166"/>
        <v>0</v>
      </c>
      <c r="G5331" s="352">
        <f t="shared" si="167"/>
        <v>0</v>
      </c>
    </row>
    <row r="5332" spans="1:7" s="129" customFormat="1" ht="25.5" x14ac:dyDescent="0.2">
      <c r="A5332" s="645"/>
      <c r="B5332" s="645"/>
      <c r="C5332" s="379"/>
      <c r="D5332" s="79" t="s">
        <v>4345</v>
      </c>
      <c r="E5332" s="353">
        <v>1000</v>
      </c>
      <c r="F5332" s="352">
        <f t="shared" si="166"/>
        <v>600</v>
      </c>
      <c r="G5332" s="352">
        <f t="shared" si="167"/>
        <v>500</v>
      </c>
    </row>
    <row r="5333" spans="1:7" s="129" customFormat="1" x14ac:dyDescent="0.2">
      <c r="A5333" s="645"/>
      <c r="B5333" s="645"/>
      <c r="C5333" s="385"/>
      <c r="D5333" s="79" t="s">
        <v>4346</v>
      </c>
      <c r="E5333" s="353">
        <v>1500</v>
      </c>
      <c r="F5333" s="352">
        <f t="shared" si="166"/>
        <v>900</v>
      </c>
      <c r="G5333" s="352">
        <f t="shared" si="167"/>
        <v>750</v>
      </c>
    </row>
    <row r="5334" spans="1:7" s="129" customFormat="1" x14ac:dyDescent="0.2">
      <c r="A5334" s="645"/>
      <c r="B5334" s="645"/>
      <c r="C5334" s="385"/>
      <c r="D5334" s="79" t="s">
        <v>4347</v>
      </c>
      <c r="E5334" s="353">
        <v>1000</v>
      </c>
      <c r="F5334" s="352">
        <f t="shared" si="166"/>
        <v>600</v>
      </c>
      <c r="G5334" s="352">
        <f t="shared" si="167"/>
        <v>500</v>
      </c>
    </row>
    <row r="5335" spans="1:7" s="129" customFormat="1" ht="25.5" x14ac:dyDescent="0.2">
      <c r="A5335" s="384" t="s">
        <v>142</v>
      </c>
      <c r="B5335" s="384" t="s">
        <v>142</v>
      </c>
      <c r="C5335" s="385"/>
      <c r="D5335" s="79" t="s">
        <v>4348</v>
      </c>
      <c r="E5335" s="353">
        <v>1200</v>
      </c>
      <c r="F5335" s="352">
        <f t="shared" si="166"/>
        <v>720</v>
      </c>
      <c r="G5335" s="352">
        <f t="shared" si="167"/>
        <v>600</v>
      </c>
    </row>
    <row r="5336" spans="1:7" s="129" customFormat="1" x14ac:dyDescent="0.2">
      <c r="A5336" s="384" t="s">
        <v>143</v>
      </c>
      <c r="B5336" s="384" t="s">
        <v>143</v>
      </c>
      <c r="C5336" s="385"/>
      <c r="D5336" s="79" t="s">
        <v>4324</v>
      </c>
      <c r="E5336" s="353">
        <v>3000</v>
      </c>
      <c r="F5336" s="352">
        <f t="shared" si="166"/>
        <v>1800</v>
      </c>
      <c r="G5336" s="352">
        <f t="shared" si="167"/>
        <v>1500</v>
      </c>
    </row>
    <row r="5337" spans="1:7" s="129" customFormat="1" ht="25.5" x14ac:dyDescent="0.2">
      <c r="A5337" s="384" t="s">
        <v>144</v>
      </c>
      <c r="B5337" s="384" t="s">
        <v>144</v>
      </c>
      <c r="C5337" s="385"/>
      <c r="D5337" s="79" t="s">
        <v>4349</v>
      </c>
      <c r="E5337" s="353">
        <v>800</v>
      </c>
      <c r="F5337" s="352">
        <f t="shared" si="166"/>
        <v>480</v>
      </c>
      <c r="G5337" s="352">
        <f t="shared" si="167"/>
        <v>400</v>
      </c>
    </row>
    <row r="5338" spans="1:7" s="129" customFormat="1" x14ac:dyDescent="0.2">
      <c r="A5338" s="645" t="s">
        <v>145</v>
      </c>
      <c r="B5338" s="645" t="s">
        <v>171</v>
      </c>
      <c r="C5338" s="205"/>
      <c r="D5338" s="74" t="s">
        <v>2138</v>
      </c>
      <c r="E5338" s="353">
        <v>0</v>
      </c>
      <c r="F5338" s="352">
        <f t="shared" si="166"/>
        <v>0</v>
      </c>
      <c r="G5338" s="352">
        <f t="shared" si="167"/>
        <v>0</v>
      </c>
    </row>
    <row r="5339" spans="1:7" s="129" customFormat="1" x14ac:dyDescent="0.2">
      <c r="A5339" s="645"/>
      <c r="B5339" s="645"/>
      <c r="C5339" s="205"/>
      <c r="D5339" s="79" t="s">
        <v>4350</v>
      </c>
      <c r="E5339" s="353">
        <v>800</v>
      </c>
      <c r="F5339" s="352">
        <f t="shared" si="166"/>
        <v>480</v>
      </c>
      <c r="G5339" s="352">
        <f t="shared" si="167"/>
        <v>400</v>
      </c>
    </row>
    <row r="5340" spans="1:7" s="129" customFormat="1" x14ac:dyDescent="0.2">
      <c r="A5340" s="645"/>
      <c r="B5340" s="645"/>
      <c r="C5340" s="205"/>
      <c r="D5340" s="78" t="s">
        <v>4057</v>
      </c>
      <c r="E5340" s="353">
        <v>700</v>
      </c>
      <c r="F5340" s="352">
        <f t="shared" si="166"/>
        <v>420</v>
      </c>
      <c r="G5340" s="352">
        <f t="shared" si="167"/>
        <v>350</v>
      </c>
    </row>
    <row r="5341" spans="1:7" s="129" customFormat="1" x14ac:dyDescent="0.2">
      <c r="A5341" s="645"/>
      <c r="B5341" s="645"/>
      <c r="C5341" s="205"/>
      <c r="D5341" s="79" t="s">
        <v>2160</v>
      </c>
      <c r="E5341" s="353">
        <v>600</v>
      </c>
      <c r="F5341" s="352">
        <f t="shared" si="166"/>
        <v>360</v>
      </c>
      <c r="G5341" s="352">
        <f t="shared" si="167"/>
        <v>300</v>
      </c>
    </row>
    <row r="5342" spans="1:7" s="129" customFormat="1" x14ac:dyDescent="0.2">
      <c r="A5342" s="645"/>
      <c r="B5342" s="645"/>
      <c r="C5342" s="205"/>
      <c r="D5342" s="79" t="s">
        <v>2214</v>
      </c>
      <c r="E5342" s="353">
        <v>300</v>
      </c>
      <c r="F5342" s="352">
        <f t="shared" si="166"/>
        <v>180</v>
      </c>
      <c r="G5342" s="352">
        <f t="shared" si="167"/>
        <v>150</v>
      </c>
    </row>
    <row r="5343" spans="1:7" s="129" customFormat="1" x14ac:dyDescent="0.2">
      <c r="A5343" s="645" t="s">
        <v>146</v>
      </c>
      <c r="B5343" s="645" t="s">
        <v>172</v>
      </c>
      <c r="C5343" s="205"/>
      <c r="D5343" s="74" t="s">
        <v>2146</v>
      </c>
      <c r="E5343" s="353">
        <v>0</v>
      </c>
      <c r="F5343" s="352">
        <f t="shared" si="166"/>
        <v>0</v>
      </c>
      <c r="G5343" s="352">
        <f t="shared" si="167"/>
        <v>0</v>
      </c>
    </row>
    <row r="5344" spans="1:7" s="129" customFormat="1" x14ac:dyDescent="0.2">
      <c r="A5344" s="645"/>
      <c r="B5344" s="645"/>
      <c r="C5344" s="205"/>
      <c r="D5344" s="79" t="s">
        <v>2159</v>
      </c>
      <c r="E5344" s="353">
        <v>500</v>
      </c>
      <c r="F5344" s="352">
        <f t="shared" si="166"/>
        <v>300</v>
      </c>
      <c r="G5344" s="352">
        <f t="shared" si="167"/>
        <v>250</v>
      </c>
    </row>
    <row r="5345" spans="1:7" s="129" customFormat="1" x14ac:dyDescent="0.2">
      <c r="A5345" s="645"/>
      <c r="B5345" s="645"/>
      <c r="C5345" s="205"/>
      <c r="D5345" s="79" t="s">
        <v>2160</v>
      </c>
      <c r="E5345" s="353">
        <v>245</v>
      </c>
      <c r="F5345" s="352">
        <f t="shared" si="166"/>
        <v>147</v>
      </c>
      <c r="G5345" s="352">
        <f t="shared" si="167"/>
        <v>122.5</v>
      </c>
    </row>
    <row r="5346" spans="1:7" s="129" customFormat="1" x14ac:dyDescent="0.2">
      <c r="A5346" s="645"/>
      <c r="B5346" s="645"/>
      <c r="C5346" s="205"/>
      <c r="D5346" s="79" t="s">
        <v>2214</v>
      </c>
      <c r="E5346" s="353">
        <v>200</v>
      </c>
      <c r="F5346" s="352">
        <f t="shared" si="166"/>
        <v>120</v>
      </c>
      <c r="G5346" s="352">
        <f t="shared" si="167"/>
        <v>100</v>
      </c>
    </row>
    <row r="5347" spans="1:7" s="129" customFormat="1" x14ac:dyDescent="0.2">
      <c r="A5347" s="384" t="s">
        <v>147</v>
      </c>
      <c r="B5347" s="384"/>
      <c r="C5347" s="205"/>
      <c r="D5347" s="79" t="s">
        <v>7401</v>
      </c>
      <c r="E5347" s="353">
        <v>1600</v>
      </c>
      <c r="F5347" s="352">
        <f t="shared" si="166"/>
        <v>960</v>
      </c>
      <c r="G5347" s="352">
        <f t="shared" si="167"/>
        <v>800</v>
      </c>
    </row>
    <row r="5348" spans="1:7" s="129" customFormat="1" x14ac:dyDescent="0.2">
      <c r="A5348" s="139">
        <v>14</v>
      </c>
      <c r="B5348" s="139">
        <v>14</v>
      </c>
      <c r="C5348" s="139"/>
      <c r="D5348" s="74" t="s">
        <v>4351</v>
      </c>
      <c r="E5348" s="353">
        <v>0</v>
      </c>
      <c r="F5348" s="352">
        <f t="shared" si="166"/>
        <v>0</v>
      </c>
      <c r="G5348" s="352">
        <f t="shared" si="167"/>
        <v>0</v>
      </c>
    </row>
    <row r="5349" spans="1:7" s="129" customFormat="1" x14ac:dyDescent="0.2">
      <c r="A5349" s="560" t="s">
        <v>117</v>
      </c>
      <c r="B5349" s="560" t="s">
        <v>117</v>
      </c>
      <c r="C5349" s="384"/>
      <c r="D5349" s="78" t="s">
        <v>4352</v>
      </c>
      <c r="E5349" s="353">
        <v>220</v>
      </c>
      <c r="F5349" s="352">
        <f t="shared" si="166"/>
        <v>132</v>
      </c>
      <c r="G5349" s="352">
        <f t="shared" si="167"/>
        <v>110</v>
      </c>
    </row>
    <row r="5350" spans="1:7" s="129" customFormat="1" x14ac:dyDescent="0.2">
      <c r="A5350" s="561"/>
      <c r="B5350" s="561"/>
      <c r="C5350" s="384"/>
      <c r="D5350" s="78" t="s">
        <v>4353</v>
      </c>
      <c r="E5350" s="353">
        <v>280</v>
      </c>
      <c r="F5350" s="352">
        <f t="shared" si="166"/>
        <v>168</v>
      </c>
      <c r="G5350" s="352">
        <f t="shared" si="167"/>
        <v>140</v>
      </c>
    </row>
    <row r="5351" spans="1:7" s="129" customFormat="1" x14ac:dyDescent="0.2">
      <c r="A5351" s="561"/>
      <c r="B5351" s="561"/>
      <c r="C5351" s="384"/>
      <c r="D5351" s="78" t="s">
        <v>4354</v>
      </c>
      <c r="E5351" s="353">
        <v>220.00000000000003</v>
      </c>
      <c r="F5351" s="352">
        <f t="shared" si="166"/>
        <v>132</v>
      </c>
      <c r="G5351" s="352">
        <f t="shared" si="167"/>
        <v>110.00000000000001</v>
      </c>
    </row>
    <row r="5352" spans="1:7" s="129" customFormat="1" x14ac:dyDescent="0.2">
      <c r="A5352" s="561"/>
      <c r="B5352" s="561"/>
      <c r="C5352" s="384"/>
      <c r="D5352" s="78" t="s">
        <v>4355</v>
      </c>
      <c r="E5352" s="353">
        <v>242.00000000000003</v>
      </c>
      <c r="F5352" s="352">
        <f t="shared" si="166"/>
        <v>145.20000000000002</v>
      </c>
      <c r="G5352" s="352">
        <f t="shared" si="167"/>
        <v>121.00000000000001</v>
      </c>
    </row>
    <row r="5353" spans="1:7" s="129" customFormat="1" x14ac:dyDescent="0.2">
      <c r="A5353" s="561"/>
      <c r="B5353" s="561"/>
      <c r="C5353" s="384"/>
      <c r="D5353" s="78" t="s">
        <v>4356</v>
      </c>
      <c r="E5353" s="353">
        <v>330</v>
      </c>
      <c r="F5353" s="352">
        <f t="shared" si="166"/>
        <v>198</v>
      </c>
      <c r="G5353" s="352">
        <f t="shared" si="167"/>
        <v>165</v>
      </c>
    </row>
    <row r="5354" spans="1:7" s="129" customFormat="1" x14ac:dyDescent="0.2">
      <c r="A5354" s="561"/>
      <c r="B5354" s="561"/>
      <c r="C5354" s="384"/>
      <c r="D5354" s="78" t="s">
        <v>4357</v>
      </c>
      <c r="E5354" s="353">
        <v>220.00000000000003</v>
      </c>
      <c r="F5354" s="352">
        <f t="shared" si="166"/>
        <v>132</v>
      </c>
      <c r="G5354" s="352">
        <f t="shared" si="167"/>
        <v>110.00000000000001</v>
      </c>
    </row>
    <row r="5355" spans="1:7" s="129" customFormat="1" x14ac:dyDescent="0.2">
      <c r="A5355" s="561"/>
      <c r="B5355" s="561"/>
      <c r="C5355" s="384"/>
      <c r="D5355" s="78" t="s">
        <v>4358</v>
      </c>
      <c r="E5355" s="353">
        <v>200</v>
      </c>
      <c r="F5355" s="352">
        <f t="shared" si="166"/>
        <v>120</v>
      </c>
      <c r="G5355" s="352">
        <f t="shared" si="167"/>
        <v>100</v>
      </c>
    </row>
    <row r="5356" spans="1:7" s="129" customFormat="1" x14ac:dyDescent="0.2">
      <c r="A5356" s="561"/>
      <c r="B5356" s="561"/>
      <c r="C5356" s="384"/>
      <c r="D5356" s="78" t="s">
        <v>7402</v>
      </c>
      <c r="E5356" s="353"/>
      <c r="F5356" s="352">
        <f t="shared" si="166"/>
        <v>0</v>
      </c>
      <c r="G5356" s="352">
        <f t="shared" si="167"/>
        <v>0</v>
      </c>
    </row>
    <row r="5357" spans="1:7" s="129" customFormat="1" ht="25.5" x14ac:dyDescent="0.2">
      <c r="A5357" s="562"/>
      <c r="B5357" s="562"/>
      <c r="C5357" s="384"/>
      <c r="D5357" s="78" t="s">
        <v>4359</v>
      </c>
      <c r="E5357" s="353">
        <v>220.00000000000003</v>
      </c>
      <c r="F5357" s="352">
        <f t="shared" si="166"/>
        <v>132</v>
      </c>
      <c r="G5357" s="352">
        <f t="shared" si="167"/>
        <v>110.00000000000001</v>
      </c>
    </row>
    <row r="5358" spans="1:7" s="129" customFormat="1" ht="25.5" x14ac:dyDescent="0.2">
      <c r="A5358" s="558" t="s">
        <v>118</v>
      </c>
      <c r="B5358" s="558" t="s">
        <v>118</v>
      </c>
      <c r="C5358" s="384"/>
      <c r="D5358" s="78" t="s">
        <v>4360</v>
      </c>
      <c r="E5358" s="353">
        <v>427.89968652037612</v>
      </c>
      <c r="F5358" s="352">
        <f t="shared" si="166"/>
        <v>256.73981191222566</v>
      </c>
      <c r="G5358" s="352">
        <f t="shared" si="167"/>
        <v>213.94984326018806</v>
      </c>
    </row>
    <row r="5359" spans="1:7" s="129" customFormat="1" x14ac:dyDescent="0.2">
      <c r="A5359" s="558"/>
      <c r="B5359" s="558"/>
      <c r="C5359" s="384"/>
      <c r="D5359" s="78" t="s">
        <v>4361</v>
      </c>
      <c r="E5359" s="353">
        <v>175</v>
      </c>
      <c r="F5359" s="352">
        <f t="shared" si="166"/>
        <v>105</v>
      </c>
      <c r="G5359" s="352">
        <f t="shared" si="167"/>
        <v>87.5</v>
      </c>
    </row>
    <row r="5360" spans="1:7" s="129" customFormat="1" ht="25.5" x14ac:dyDescent="0.2">
      <c r="A5360" s="558" t="s">
        <v>149</v>
      </c>
      <c r="B5360" s="558" t="s">
        <v>149</v>
      </c>
      <c r="C5360" s="384"/>
      <c r="D5360" s="78" t="s">
        <v>4362</v>
      </c>
      <c r="E5360" s="353">
        <v>200</v>
      </c>
      <c r="F5360" s="352">
        <f t="shared" si="166"/>
        <v>120</v>
      </c>
      <c r="G5360" s="352">
        <f t="shared" si="167"/>
        <v>100</v>
      </c>
    </row>
    <row r="5361" spans="1:7" s="129" customFormat="1" x14ac:dyDescent="0.2">
      <c r="A5361" s="558"/>
      <c r="B5361" s="558"/>
      <c r="C5361" s="384"/>
      <c r="D5361" s="78" t="s">
        <v>4363</v>
      </c>
      <c r="E5361" s="353">
        <v>175</v>
      </c>
      <c r="F5361" s="352">
        <f t="shared" si="166"/>
        <v>105</v>
      </c>
      <c r="G5361" s="352">
        <f t="shared" si="167"/>
        <v>87.5</v>
      </c>
    </row>
    <row r="5362" spans="1:7" s="129" customFormat="1" x14ac:dyDescent="0.2">
      <c r="A5362" s="558"/>
      <c r="B5362" s="558"/>
      <c r="C5362" s="384"/>
      <c r="D5362" s="78" t="s">
        <v>4364</v>
      </c>
      <c r="E5362" s="353">
        <v>150</v>
      </c>
      <c r="F5362" s="352">
        <f t="shared" si="166"/>
        <v>90</v>
      </c>
      <c r="G5362" s="352">
        <f t="shared" si="167"/>
        <v>75</v>
      </c>
    </row>
    <row r="5363" spans="1:7" s="129" customFormat="1" x14ac:dyDescent="0.2">
      <c r="A5363" s="205" t="s">
        <v>150</v>
      </c>
      <c r="B5363" s="205" t="s">
        <v>150</v>
      </c>
      <c r="C5363" s="384"/>
      <c r="D5363" s="78" t="s">
        <v>4365</v>
      </c>
      <c r="E5363" s="353">
        <v>245</v>
      </c>
      <c r="F5363" s="352">
        <f t="shared" si="166"/>
        <v>147</v>
      </c>
      <c r="G5363" s="352">
        <f t="shared" si="167"/>
        <v>122.5</v>
      </c>
    </row>
    <row r="5364" spans="1:7" s="129" customFormat="1" ht="26.25" x14ac:dyDescent="0.2">
      <c r="A5364" s="560" t="s">
        <v>151</v>
      </c>
      <c r="B5364" s="205" t="s">
        <v>151</v>
      </c>
      <c r="C5364" s="384"/>
      <c r="D5364" s="78" t="s">
        <v>4366</v>
      </c>
      <c r="E5364" s="353">
        <v>0</v>
      </c>
      <c r="F5364" s="352">
        <f t="shared" si="166"/>
        <v>0</v>
      </c>
      <c r="G5364" s="352">
        <f t="shared" si="167"/>
        <v>0</v>
      </c>
    </row>
    <row r="5365" spans="1:7" s="129" customFormat="1" x14ac:dyDescent="0.2">
      <c r="A5365" s="562"/>
      <c r="B5365" s="205"/>
      <c r="C5365" s="384"/>
      <c r="D5365" s="78" t="s">
        <v>7781</v>
      </c>
      <c r="E5365" s="353">
        <v>200</v>
      </c>
      <c r="F5365" s="352">
        <f t="shared" si="166"/>
        <v>120</v>
      </c>
      <c r="G5365" s="352">
        <f t="shared" si="167"/>
        <v>100</v>
      </c>
    </row>
    <row r="5366" spans="1:7" s="129" customFormat="1" x14ac:dyDescent="0.2">
      <c r="A5366" s="558" t="s">
        <v>152</v>
      </c>
      <c r="B5366" s="558" t="s">
        <v>152</v>
      </c>
      <c r="C5366" s="384"/>
      <c r="D5366" s="74" t="s">
        <v>2138</v>
      </c>
      <c r="E5366" s="353">
        <v>0</v>
      </c>
      <c r="F5366" s="352">
        <f t="shared" si="166"/>
        <v>0</v>
      </c>
      <c r="G5366" s="352">
        <f t="shared" si="167"/>
        <v>0</v>
      </c>
    </row>
    <row r="5367" spans="1:7" s="129" customFormat="1" x14ac:dyDescent="0.2">
      <c r="A5367" s="558"/>
      <c r="B5367" s="558"/>
      <c r="C5367" s="384"/>
      <c r="D5367" s="78" t="s">
        <v>4056</v>
      </c>
      <c r="E5367" s="353">
        <v>220</v>
      </c>
      <c r="F5367" s="352">
        <f t="shared" si="166"/>
        <v>132</v>
      </c>
      <c r="G5367" s="352">
        <f t="shared" si="167"/>
        <v>110</v>
      </c>
    </row>
    <row r="5368" spans="1:7" s="129" customFormat="1" x14ac:dyDescent="0.2">
      <c r="A5368" s="558"/>
      <c r="B5368" s="558"/>
      <c r="C5368" s="384"/>
      <c r="D5368" s="78" t="s">
        <v>4057</v>
      </c>
      <c r="E5368" s="353">
        <v>170</v>
      </c>
      <c r="F5368" s="352">
        <f t="shared" si="166"/>
        <v>102</v>
      </c>
      <c r="G5368" s="352">
        <f t="shared" si="167"/>
        <v>85</v>
      </c>
    </row>
    <row r="5369" spans="1:7" s="129" customFormat="1" x14ac:dyDescent="0.2">
      <c r="A5369" s="558"/>
      <c r="B5369" s="558"/>
      <c r="C5369" s="384"/>
      <c r="D5369" s="79" t="s">
        <v>2160</v>
      </c>
      <c r="E5369" s="353">
        <v>150</v>
      </c>
      <c r="F5369" s="352">
        <f t="shared" si="166"/>
        <v>90</v>
      </c>
      <c r="G5369" s="352">
        <f t="shared" si="167"/>
        <v>75</v>
      </c>
    </row>
    <row r="5370" spans="1:7" s="129" customFormat="1" x14ac:dyDescent="0.2">
      <c r="A5370" s="558"/>
      <c r="B5370" s="558"/>
      <c r="C5370" s="384"/>
      <c r="D5370" s="79" t="s">
        <v>2214</v>
      </c>
      <c r="E5370" s="353">
        <v>120</v>
      </c>
      <c r="F5370" s="352">
        <f t="shared" si="166"/>
        <v>72</v>
      </c>
      <c r="G5370" s="352">
        <f t="shared" si="167"/>
        <v>60</v>
      </c>
    </row>
    <row r="5371" spans="1:7" s="129" customFormat="1" x14ac:dyDescent="0.2">
      <c r="A5371" s="558" t="s">
        <v>153</v>
      </c>
      <c r="B5371" s="558" t="s">
        <v>153</v>
      </c>
      <c r="C5371" s="384"/>
      <c r="D5371" s="75" t="s">
        <v>2146</v>
      </c>
      <c r="E5371" s="353">
        <v>0</v>
      </c>
      <c r="F5371" s="352">
        <f t="shared" si="166"/>
        <v>0</v>
      </c>
      <c r="G5371" s="352">
        <f t="shared" si="167"/>
        <v>0</v>
      </c>
    </row>
    <row r="5372" spans="1:7" s="129" customFormat="1" x14ac:dyDescent="0.2">
      <c r="A5372" s="558"/>
      <c r="B5372" s="558"/>
      <c r="C5372" s="384"/>
      <c r="D5372" s="78" t="s">
        <v>2159</v>
      </c>
      <c r="E5372" s="353">
        <v>200</v>
      </c>
      <c r="F5372" s="352">
        <f t="shared" si="166"/>
        <v>120</v>
      </c>
      <c r="G5372" s="352">
        <f t="shared" si="167"/>
        <v>100</v>
      </c>
    </row>
    <row r="5373" spans="1:7" s="129" customFormat="1" x14ac:dyDescent="0.2">
      <c r="A5373" s="558"/>
      <c r="B5373" s="558"/>
      <c r="C5373" s="384"/>
      <c r="D5373" s="78" t="s">
        <v>2160</v>
      </c>
      <c r="E5373" s="353">
        <v>150</v>
      </c>
      <c r="F5373" s="352">
        <f t="shared" si="166"/>
        <v>90</v>
      </c>
      <c r="G5373" s="352">
        <f t="shared" si="167"/>
        <v>75</v>
      </c>
    </row>
    <row r="5374" spans="1:7" s="129" customFormat="1" x14ac:dyDescent="0.2">
      <c r="A5374" s="558"/>
      <c r="B5374" s="558"/>
      <c r="C5374" s="384"/>
      <c r="D5374" s="78" t="s">
        <v>2214</v>
      </c>
      <c r="E5374" s="353">
        <v>100</v>
      </c>
      <c r="F5374" s="352">
        <f t="shared" si="166"/>
        <v>60</v>
      </c>
      <c r="G5374" s="352">
        <f t="shared" si="167"/>
        <v>50</v>
      </c>
    </row>
    <row r="5375" spans="1:7" s="129" customFormat="1" ht="26.25" x14ac:dyDescent="0.2">
      <c r="A5375" s="560" t="s">
        <v>154</v>
      </c>
      <c r="B5375" s="205"/>
      <c r="C5375" s="384"/>
      <c r="D5375" s="78" t="s">
        <v>7782</v>
      </c>
      <c r="E5375" s="353"/>
      <c r="F5375" s="352">
        <f t="shared" si="166"/>
        <v>0</v>
      </c>
      <c r="G5375" s="352">
        <f t="shared" si="167"/>
        <v>0</v>
      </c>
    </row>
    <row r="5376" spans="1:7" s="129" customFormat="1" x14ac:dyDescent="0.2">
      <c r="A5376" s="561"/>
      <c r="B5376" s="205"/>
      <c r="C5376" s="384"/>
      <c r="D5376" s="78" t="s">
        <v>7783</v>
      </c>
      <c r="E5376" s="353">
        <v>200</v>
      </c>
      <c r="F5376" s="352">
        <f t="shared" si="166"/>
        <v>120</v>
      </c>
      <c r="G5376" s="352">
        <f t="shared" si="167"/>
        <v>100</v>
      </c>
    </row>
    <row r="5377" spans="1:7" s="129" customFormat="1" x14ac:dyDescent="0.2">
      <c r="A5377" s="561"/>
      <c r="B5377" s="205"/>
      <c r="C5377" s="384"/>
      <c r="D5377" s="78" t="s">
        <v>7784</v>
      </c>
      <c r="E5377" s="353">
        <v>210</v>
      </c>
      <c r="F5377" s="352">
        <f t="shared" si="166"/>
        <v>126</v>
      </c>
      <c r="G5377" s="352">
        <f t="shared" si="167"/>
        <v>105</v>
      </c>
    </row>
    <row r="5378" spans="1:7" s="129" customFormat="1" x14ac:dyDescent="0.2">
      <c r="A5378" s="561"/>
      <c r="B5378" s="205"/>
      <c r="C5378" s="384"/>
      <c r="D5378" s="78" t="s">
        <v>7785</v>
      </c>
      <c r="E5378" s="353">
        <v>220</v>
      </c>
      <c r="F5378" s="352">
        <f t="shared" si="166"/>
        <v>132</v>
      </c>
      <c r="G5378" s="352">
        <f t="shared" si="167"/>
        <v>110</v>
      </c>
    </row>
    <row r="5379" spans="1:7" s="129" customFormat="1" x14ac:dyDescent="0.2">
      <c r="A5379" s="561"/>
      <c r="B5379" s="205"/>
      <c r="C5379" s="384"/>
      <c r="D5379" s="78" t="s">
        <v>7786</v>
      </c>
      <c r="E5379" s="353">
        <v>200</v>
      </c>
      <c r="F5379" s="352">
        <f t="shared" si="166"/>
        <v>120</v>
      </c>
      <c r="G5379" s="352">
        <f t="shared" si="167"/>
        <v>100</v>
      </c>
    </row>
    <row r="5380" spans="1:7" s="129" customFormat="1" x14ac:dyDescent="0.2">
      <c r="A5380" s="561"/>
      <c r="B5380" s="205"/>
      <c r="C5380" s="384"/>
      <c r="D5380" s="78" t="s">
        <v>7787</v>
      </c>
      <c r="E5380" s="353">
        <v>190</v>
      </c>
      <c r="F5380" s="352">
        <f t="shared" si="166"/>
        <v>114</v>
      </c>
      <c r="G5380" s="352">
        <f t="shared" si="167"/>
        <v>95</v>
      </c>
    </row>
    <row r="5381" spans="1:7" s="129" customFormat="1" x14ac:dyDescent="0.2">
      <c r="A5381" s="562"/>
      <c r="B5381" s="205"/>
      <c r="C5381" s="384"/>
      <c r="D5381" s="78" t="s">
        <v>7788</v>
      </c>
      <c r="E5381" s="353">
        <v>230</v>
      </c>
      <c r="F5381" s="352">
        <f t="shared" si="166"/>
        <v>138</v>
      </c>
      <c r="G5381" s="352">
        <f t="shared" si="167"/>
        <v>115</v>
      </c>
    </row>
    <row r="5382" spans="1:7" s="129" customFormat="1" x14ac:dyDescent="0.2">
      <c r="A5382" s="139">
        <v>15</v>
      </c>
      <c r="B5382" s="139">
        <v>15</v>
      </c>
      <c r="C5382" s="384"/>
      <c r="D5382" s="74" t="s">
        <v>4367</v>
      </c>
      <c r="E5382" s="353">
        <v>0</v>
      </c>
      <c r="F5382" s="352">
        <f t="shared" si="166"/>
        <v>0</v>
      </c>
      <c r="G5382" s="352">
        <f t="shared" si="167"/>
        <v>0</v>
      </c>
    </row>
    <row r="5383" spans="1:7" s="129" customFormat="1" ht="26.25" x14ac:dyDescent="0.2">
      <c r="A5383" s="560" t="s">
        <v>119</v>
      </c>
      <c r="B5383" s="560" t="s">
        <v>119</v>
      </c>
      <c r="C5383" s="384"/>
      <c r="D5383" s="78" t="s">
        <v>7789</v>
      </c>
      <c r="E5383" s="353">
        <v>0</v>
      </c>
      <c r="F5383" s="352">
        <f t="shared" si="166"/>
        <v>0</v>
      </c>
      <c r="G5383" s="352">
        <f t="shared" si="167"/>
        <v>0</v>
      </c>
    </row>
    <row r="5384" spans="1:7" s="129" customFormat="1" ht="25.5" x14ac:dyDescent="0.2">
      <c r="A5384" s="561"/>
      <c r="B5384" s="561"/>
      <c r="C5384" s="384"/>
      <c r="D5384" s="78" t="s">
        <v>7790</v>
      </c>
      <c r="E5384" s="353">
        <v>420</v>
      </c>
      <c r="F5384" s="352">
        <f t="shared" si="166"/>
        <v>252</v>
      </c>
      <c r="G5384" s="352">
        <f t="shared" si="167"/>
        <v>210</v>
      </c>
    </row>
    <row r="5385" spans="1:7" s="129" customFormat="1" x14ac:dyDescent="0.2">
      <c r="A5385" s="561"/>
      <c r="B5385" s="561"/>
      <c r="C5385" s="384"/>
      <c r="D5385" s="78" t="s">
        <v>4368</v>
      </c>
      <c r="E5385" s="353">
        <v>350</v>
      </c>
      <c r="F5385" s="352">
        <f t="shared" si="166"/>
        <v>210</v>
      </c>
      <c r="G5385" s="352">
        <f t="shared" si="167"/>
        <v>175</v>
      </c>
    </row>
    <row r="5386" spans="1:7" s="129" customFormat="1" x14ac:dyDescent="0.2">
      <c r="A5386" s="561"/>
      <c r="B5386" s="561"/>
      <c r="C5386" s="139"/>
      <c r="D5386" s="78" t="s">
        <v>4369</v>
      </c>
      <c r="E5386" s="353">
        <v>500</v>
      </c>
      <c r="F5386" s="352">
        <f t="shared" si="166"/>
        <v>300</v>
      </c>
      <c r="G5386" s="352">
        <f t="shared" si="167"/>
        <v>250</v>
      </c>
    </row>
    <row r="5387" spans="1:7" s="129" customFormat="1" x14ac:dyDescent="0.2">
      <c r="A5387" s="561"/>
      <c r="B5387" s="561"/>
      <c r="C5387" s="384"/>
      <c r="D5387" s="78" t="s">
        <v>4370</v>
      </c>
      <c r="E5387" s="353">
        <v>540</v>
      </c>
      <c r="F5387" s="352">
        <f t="shared" si="166"/>
        <v>324</v>
      </c>
      <c r="G5387" s="352">
        <f t="shared" si="167"/>
        <v>270</v>
      </c>
    </row>
    <row r="5388" spans="1:7" s="129" customFormat="1" ht="13.5" x14ac:dyDescent="0.2">
      <c r="A5388" s="561"/>
      <c r="B5388" s="561"/>
      <c r="C5388" s="384"/>
      <c r="D5388" s="78" t="s">
        <v>7791</v>
      </c>
      <c r="E5388" s="353">
        <v>0</v>
      </c>
      <c r="F5388" s="352">
        <f t="shared" si="166"/>
        <v>0</v>
      </c>
      <c r="G5388" s="352">
        <f t="shared" si="167"/>
        <v>0</v>
      </c>
    </row>
    <row r="5389" spans="1:7" s="129" customFormat="1" x14ac:dyDescent="0.2">
      <c r="A5389" s="561"/>
      <c r="B5389" s="561"/>
      <c r="C5389" s="384"/>
      <c r="D5389" s="248" t="s">
        <v>7792</v>
      </c>
      <c r="E5389" s="353">
        <v>350</v>
      </c>
      <c r="F5389" s="352">
        <f t="shared" si="166"/>
        <v>210</v>
      </c>
      <c r="G5389" s="352">
        <f t="shared" si="167"/>
        <v>175</v>
      </c>
    </row>
    <row r="5390" spans="1:7" s="129" customFormat="1" ht="26.25" x14ac:dyDescent="0.2">
      <c r="A5390" s="561"/>
      <c r="B5390" s="561"/>
      <c r="C5390" s="384"/>
      <c r="D5390" s="78" t="s">
        <v>8485</v>
      </c>
      <c r="E5390" s="353">
        <v>220</v>
      </c>
      <c r="F5390" s="352">
        <f t="shared" si="166"/>
        <v>132</v>
      </c>
      <c r="G5390" s="352">
        <f t="shared" si="167"/>
        <v>110</v>
      </c>
    </row>
    <row r="5391" spans="1:7" s="129" customFormat="1" ht="13.5" x14ac:dyDescent="0.2">
      <c r="A5391" s="561"/>
      <c r="B5391" s="561"/>
      <c r="C5391" s="384"/>
      <c r="D5391" s="78" t="s">
        <v>8486</v>
      </c>
      <c r="E5391" s="353">
        <v>170</v>
      </c>
      <c r="F5391" s="352">
        <f t="shared" si="166"/>
        <v>102</v>
      </c>
      <c r="G5391" s="352">
        <f t="shared" si="167"/>
        <v>85</v>
      </c>
    </row>
    <row r="5392" spans="1:7" s="129" customFormat="1" x14ac:dyDescent="0.2">
      <c r="A5392" s="561"/>
      <c r="B5392" s="561"/>
      <c r="C5392" s="384"/>
      <c r="D5392" s="78" t="s">
        <v>7793</v>
      </c>
      <c r="E5392" s="353"/>
      <c r="F5392" s="352">
        <f t="shared" si="166"/>
        <v>0</v>
      </c>
      <c r="G5392" s="352">
        <f t="shared" si="167"/>
        <v>0</v>
      </c>
    </row>
    <row r="5393" spans="1:7" s="129" customFormat="1" x14ac:dyDescent="0.2">
      <c r="A5393" s="562"/>
      <c r="B5393" s="562"/>
      <c r="C5393" s="384"/>
      <c r="D5393" s="78" t="s">
        <v>7794</v>
      </c>
      <c r="E5393" s="353"/>
      <c r="F5393" s="352">
        <f t="shared" ref="F5393:F5456" si="168">IFERROR(E5393*0.6,0)</f>
        <v>0</v>
      </c>
      <c r="G5393" s="352">
        <f t="shared" ref="G5393:G5456" si="169">IFERROR(E5393*0.5,0)</f>
        <v>0</v>
      </c>
    </row>
    <row r="5394" spans="1:7" s="129" customFormat="1" ht="25.5" x14ac:dyDescent="0.2">
      <c r="A5394" s="560" t="s">
        <v>120</v>
      </c>
      <c r="B5394" s="560" t="s">
        <v>120</v>
      </c>
      <c r="C5394" s="384"/>
      <c r="D5394" s="78" t="s">
        <v>4372</v>
      </c>
      <c r="E5394" s="353">
        <v>200</v>
      </c>
      <c r="F5394" s="352">
        <f t="shared" si="168"/>
        <v>120</v>
      </c>
      <c r="G5394" s="352">
        <f t="shared" si="169"/>
        <v>100</v>
      </c>
    </row>
    <row r="5395" spans="1:7" s="129" customFormat="1" x14ac:dyDescent="0.2">
      <c r="A5395" s="561"/>
      <c r="B5395" s="561"/>
      <c r="C5395" s="384"/>
      <c r="D5395" s="78" t="s">
        <v>7403</v>
      </c>
      <c r="E5395" s="353"/>
      <c r="F5395" s="352">
        <f t="shared" si="168"/>
        <v>0</v>
      </c>
      <c r="G5395" s="352">
        <f t="shared" si="169"/>
        <v>0</v>
      </c>
    </row>
    <row r="5396" spans="1:7" s="129" customFormat="1" x14ac:dyDescent="0.2">
      <c r="A5396" s="561"/>
      <c r="B5396" s="561"/>
      <c r="C5396" s="384"/>
      <c r="D5396" s="78" t="s">
        <v>7404</v>
      </c>
      <c r="E5396" s="353"/>
      <c r="F5396" s="352">
        <f t="shared" si="168"/>
        <v>0</v>
      </c>
      <c r="G5396" s="352">
        <f t="shared" si="169"/>
        <v>0</v>
      </c>
    </row>
    <row r="5397" spans="1:7" s="129" customFormat="1" x14ac:dyDescent="0.2">
      <c r="A5397" s="561"/>
      <c r="B5397" s="561"/>
      <c r="C5397" s="384"/>
      <c r="D5397" s="78" t="s">
        <v>7405</v>
      </c>
      <c r="E5397" s="353"/>
      <c r="F5397" s="352">
        <f t="shared" si="168"/>
        <v>0</v>
      </c>
      <c r="G5397" s="352">
        <f t="shared" si="169"/>
        <v>0</v>
      </c>
    </row>
    <row r="5398" spans="1:7" s="129" customFormat="1" x14ac:dyDescent="0.2">
      <c r="A5398" s="561"/>
      <c r="B5398" s="561"/>
      <c r="C5398" s="384"/>
      <c r="D5398" s="78" t="s">
        <v>7406</v>
      </c>
      <c r="E5398" s="353"/>
      <c r="F5398" s="352">
        <f t="shared" si="168"/>
        <v>0</v>
      </c>
      <c r="G5398" s="352">
        <f t="shared" si="169"/>
        <v>0</v>
      </c>
    </row>
    <row r="5399" spans="1:7" s="129" customFormat="1" ht="27" x14ac:dyDescent="0.2">
      <c r="A5399" s="561"/>
      <c r="B5399" s="561"/>
      <c r="C5399" s="384"/>
      <c r="D5399" s="78" t="s">
        <v>4373</v>
      </c>
      <c r="E5399" s="353">
        <v>0</v>
      </c>
      <c r="F5399" s="352">
        <f t="shared" si="168"/>
        <v>0</v>
      </c>
      <c r="G5399" s="352">
        <f t="shared" si="169"/>
        <v>0</v>
      </c>
    </row>
    <row r="5400" spans="1:7" s="129" customFormat="1" x14ac:dyDescent="0.2">
      <c r="A5400" s="562"/>
      <c r="B5400" s="562"/>
      <c r="C5400" s="384"/>
      <c r="D5400" s="78" t="s">
        <v>4374</v>
      </c>
      <c r="E5400" s="353">
        <v>200</v>
      </c>
      <c r="F5400" s="352">
        <f t="shared" si="168"/>
        <v>120</v>
      </c>
      <c r="G5400" s="352">
        <f t="shared" si="169"/>
        <v>100</v>
      </c>
    </row>
    <row r="5401" spans="1:7" s="129" customFormat="1" ht="25.5" x14ac:dyDescent="0.2">
      <c r="A5401" s="558" t="s">
        <v>121</v>
      </c>
      <c r="B5401" s="558" t="s">
        <v>121</v>
      </c>
      <c r="C5401" s="384"/>
      <c r="D5401" s="78" t="s">
        <v>4375</v>
      </c>
      <c r="E5401" s="353">
        <v>340</v>
      </c>
      <c r="F5401" s="352">
        <f t="shared" si="168"/>
        <v>204</v>
      </c>
      <c r="G5401" s="352">
        <f t="shared" si="169"/>
        <v>170</v>
      </c>
    </row>
    <row r="5402" spans="1:7" s="129" customFormat="1" ht="25.5" x14ac:dyDescent="0.2">
      <c r="A5402" s="558"/>
      <c r="B5402" s="558"/>
      <c r="C5402" s="384"/>
      <c r="D5402" s="78" t="s">
        <v>4376</v>
      </c>
      <c r="E5402" s="353">
        <v>200</v>
      </c>
      <c r="F5402" s="352">
        <f t="shared" si="168"/>
        <v>120</v>
      </c>
      <c r="G5402" s="352">
        <f t="shared" si="169"/>
        <v>100</v>
      </c>
    </row>
    <row r="5403" spans="1:7" s="129" customFormat="1" x14ac:dyDescent="0.2">
      <c r="A5403" s="205" t="s">
        <v>122</v>
      </c>
      <c r="B5403" s="205" t="s">
        <v>122</v>
      </c>
      <c r="C5403" s="384"/>
      <c r="D5403" s="78" t="s">
        <v>4377</v>
      </c>
      <c r="E5403" s="353">
        <v>200</v>
      </c>
      <c r="F5403" s="352">
        <f t="shared" si="168"/>
        <v>120</v>
      </c>
      <c r="G5403" s="352">
        <f t="shared" si="169"/>
        <v>100</v>
      </c>
    </row>
    <row r="5404" spans="1:7" s="129" customFormat="1" x14ac:dyDescent="0.2">
      <c r="A5404" s="558" t="s">
        <v>123</v>
      </c>
      <c r="B5404" s="558" t="s">
        <v>123</v>
      </c>
      <c r="C5404" s="384"/>
      <c r="D5404" s="78" t="s">
        <v>7795</v>
      </c>
      <c r="E5404" s="353"/>
      <c r="F5404" s="352">
        <f t="shared" si="168"/>
        <v>0</v>
      </c>
      <c r="G5404" s="352">
        <f t="shared" si="169"/>
        <v>0</v>
      </c>
    </row>
    <row r="5405" spans="1:7" s="129" customFormat="1" x14ac:dyDescent="0.2">
      <c r="A5405" s="558"/>
      <c r="B5405" s="558"/>
      <c r="C5405" s="384"/>
      <c r="D5405" s="78" t="s">
        <v>7796</v>
      </c>
      <c r="E5405" s="353"/>
      <c r="F5405" s="352">
        <f t="shared" si="168"/>
        <v>0</v>
      </c>
      <c r="G5405" s="352">
        <f t="shared" si="169"/>
        <v>0</v>
      </c>
    </row>
    <row r="5406" spans="1:7" s="129" customFormat="1" ht="25.5" x14ac:dyDescent="0.2">
      <c r="A5406" s="205" t="s">
        <v>161</v>
      </c>
      <c r="B5406" s="205" t="s">
        <v>161</v>
      </c>
      <c r="C5406" s="384"/>
      <c r="D5406" s="78" t="s">
        <v>4378</v>
      </c>
      <c r="E5406" s="353">
        <v>120</v>
      </c>
      <c r="F5406" s="352">
        <f t="shared" si="168"/>
        <v>72</v>
      </c>
      <c r="G5406" s="352">
        <f t="shared" si="169"/>
        <v>60</v>
      </c>
    </row>
    <row r="5407" spans="1:7" s="129" customFormat="1" x14ac:dyDescent="0.2">
      <c r="A5407" s="558" t="s">
        <v>162</v>
      </c>
      <c r="B5407" s="558" t="s">
        <v>162</v>
      </c>
      <c r="C5407" s="384"/>
      <c r="D5407" s="75" t="s">
        <v>2138</v>
      </c>
      <c r="E5407" s="353">
        <v>0</v>
      </c>
      <c r="F5407" s="352">
        <f t="shared" si="168"/>
        <v>0</v>
      </c>
      <c r="G5407" s="352">
        <f t="shared" si="169"/>
        <v>0</v>
      </c>
    </row>
    <row r="5408" spans="1:7" s="129" customFormat="1" x14ac:dyDescent="0.2">
      <c r="A5408" s="558"/>
      <c r="B5408" s="558"/>
      <c r="C5408" s="384"/>
      <c r="D5408" s="78" t="s">
        <v>4056</v>
      </c>
      <c r="E5408" s="353">
        <v>180</v>
      </c>
      <c r="F5408" s="352">
        <f t="shared" si="168"/>
        <v>108</v>
      </c>
      <c r="G5408" s="352">
        <f t="shared" si="169"/>
        <v>90</v>
      </c>
    </row>
    <row r="5409" spans="1:7" s="129" customFormat="1" x14ac:dyDescent="0.2">
      <c r="A5409" s="558"/>
      <c r="B5409" s="558"/>
      <c r="C5409" s="384"/>
      <c r="D5409" s="78" t="s">
        <v>4057</v>
      </c>
      <c r="E5409" s="353">
        <v>160</v>
      </c>
      <c r="F5409" s="352">
        <f t="shared" si="168"/>
        <v>96</v>
      </c>
      <c r="G5409" s="352">
        <f t="shared" si="169"/>
        <v>80</v>
      </c>
    </row>
    <row r="5410" spans="1:7" s="129" customFormat="1" x14ac:dyDescent="0.2">
      <c r="A5410" s="558"/>
      <c r="B5410" s="558"/>
      <c r="C5410" s="384"/>
      <c r="D5410" s="78" t="s">
        <v>2160</v>
      </c>
      <c r="E5410" s="353">
        <v>140</v>
      </c>
      <c r="F5410" s="352">
        <f t="shared" si="168"/>
        <v>84</v>
      </c>
      <c r="G5410" s="352">
        <f t="shared" si="169"/>
        <v>70</v>
      </c>
    </row>
    <row r="5411" spans="1:7" s="129" customFormat="1" x14ac:dyDescent="0.2">
      <c r="A5411" s="558"/>
      <c r="B5411" s="558"/>
      <c r="C5411" s="384"/>
      <c r="D5411" s="78" t="s">
        <v>2214</v>
      </c>
      <c r="E5411" s="353">
        <v>100</v>
      </c>
      <c r="F5411" s="352">
        <f t="shared" si="168"/>
        <v>60</v>
      </c>
      <c r="G5411" s="352">
        <f t="shared" si="169"/>
        <v>50</v>
      </c>
    </row>
    <row r="5412" spans="1:7" s="129" customFormat="1" x14ac:dyDescent="0.2">
      <c r="A5412" s="558" t="s">
        <v>2077</v>
      </c>
      <c r="B5412" s="558" t="s">
        <v>2077</v>
      </c>
      <c r="C5412" s="384"/>
      <c r="D5412" s="75" t="s">
        <v>2146</v>
      </c>
      <c r="E5412" s="353">
        <v>0</v>
      </c>
      <c r="F5412" s="352">
        <f t="shared" si="168"/>
        <v>0</v>
      </c>
      <c r="G5412" s="352">
        <f t="shared" si="169"/>
        <v>0</v>
      </c>
    </row>
    <row r="5413" spans="1:7" s="129" customFormat="1" x14ac:dyDescent="0.2">
      <c r="A5413" s="558"/>
      <c r="B5413" s="558"/>
      <c r="C5413" s="417"/>
      <c r="D5413" s="78" t="s">
        <v>2159</v>
      </c>
      <c r="E5413" s="353">
        <v>110.00000000000001</v>
      </c>
      <c r="F5413" s="352">
        <f t="shared" si="168"/>
        <v>66</v>
      </c>
      <c r="G5413" s="352">
        <f t="shared" si="169"/>
        <v>55.000000000000007</v>
      </c>
    </row>
    <row r="5414" spans="1:7" s="129" customFormat="1" x14ac:dyDescent="0.2">
      <c r="A5414" s="558"/>
      <c r="B5414" s="558"/>
      <c r="C5414" s="419"/>
      <c r="D5414" s="78" t="s">
        <v>2160</v>
      </c>
      <c r="E5414" s="353">
        <v>100</v>
      </c>
      <c r="F5414" s="352">
        <f t="shared" si="168"/>
        <v>60</v>
      </c>
      <c r="G5414" s="352">
        <f t="shared" si="169"/>
        <v>50</v>
      </c>
    </row>
    <row r="5415" spans="1:7" s="129" customFormat="1" x14ac:dyDescent="0.2">
      <c r="A5415" s="558"/>
      <c r="B5415" s="558"/>
      <c r="C5415" s="418"/>
      <c r="D5415" s="78" t="s">
        <v>2214</v>
      </c>
      <c r="E5415" s="353">
        <v>90</v>
      </c>
      <c r="F5415" s="352">
        <f t="shared" si="168"/>
        <v>54</v>
      </c>
      <c r="G5415" s="352">
        <f t="shared" si="169"/>
        <v>45</v>
      </c>
    </row>
    <row r="5416" spans="1:7" s="129" customFormat="1" ht="25.5" x14ac:dyDescent="0.2">
      <c r="A5416" s="560" t="s">
        <v>2079</v>
      </c>
      <c r="B5416" s="560"/>
      <c r="C5416" s="419"/>
      <c r="D5416" s="78" t="s">
        <v>7797</v>
      </c>
      <c r="E5416" s="353">
        <v>300</v>
      </c>
      <c r="F5416" s="352">
        <f t="shared" si="168"/>
        <v>180</v>
      </c>
      <c r="G5416" s="352">
        <f t="shared" si="169"/>
        <v>150</v>
      </c>
    </row>
    <row r="5417" spans="1:7" s="129" customFormat="1" x14ac:dyDescent="0.2">
      <c r="A5417" s="561"/>
      <c r="B5417" s="561"/>
      <c r="C5417" s="419"/>
      <c r="D5417" s="78" t="s">
        <v>4371</v>
      </c>
      <c r="E5417" s="353">
        <v>260</v>
      </c>
      <c r="F5417" s="352">
        <f t="shared" si="168"/>
        <v>156</v>
      </c>
      <c r="G5417" s="352">
        <f t="shared" si="169"/>
        <v>130</v>
      </c>
    </row>
    <row r="5418" spans="1:7" s="129" customFormat="1" x14ac:dyDescent="0.2">
      <c r="A5418" s="562"/>
      <c r="B5418" s="562"/>
      <c r="C5418" s="419"/>
      <c r="D5418" s="78" t="s">
        <v>7798</v>
      </c>
      <c r="E5418" s="353">
        <v>200</v>
      </c>
      <c r="F5418" s="352">
        <f t="shared" si="168"/>
        <v>120</v>
      </c>
      <c r="G5418" s="352">
        <f t="shared" si="169"/>
        <v>100</v>
      </c>
    </row>
    <row r="5419" spans="1:7" s="129" customFormat="1" x14ac:dyDescent="0.2">
      <c r="A5419" s="142" t="s">
        <v>3573</v>
      </c>
      <c r="B5419" s="142" t="s">
        <v>3573</v>
      </c>
      <c r="C5419" s="417"/>
      <c r="D5419" s="74" t="s">
        <v>4379</v>
      </c>
      <c r="E5419" s="353">
        <v>0</v>
      </c>
      <c r="F5419" s="352">
        <f t="shared" si="168"/>
        <v>0</v>
      </c>
      <c r="G5419" s="352">
        <f t="shared" si="169"/>
        <v>0</v>
      </c>
    </row>
    <row r="5420" spans="1:7" s="129" customFormat="1" ht="25.5" x14ac:dyDescent="0.2">
      <c r="A5420" s="558" t="s">
        <v>2491</v>
      </c>
      <c r="B5420" s="558" t="s">
        <v>2491</v>
      </c>
      <c r="C5420" s="419"/>
      <c r="D5420" s="78" t="s">
        <v>4380</v>
      </c>
      <c r="E5420" s="353">
        <v>900</v>
      </c>
      <c r="F5420" s="352">
        <f t="shared" si="168"/>
        <v>540</v>
      </c>
      <c r="G5420" s="352">
        <f t="shared" si="169"/>
        <v>450</v>
      </c>
    </row>
    <row r="5421" spans="1:7" s="129" customFormat="1" x14ac:dyDescent="0.2">
      <c r="A5421" s="558"/>
      <c r="B5421" s="558"/>
      <c r="C5421" s="418"/>
      <c r="D5421" s="78" t="s">
        <v>4381</v>
      </c>
      <c r="E5421" s="353">
        <v>1000</v>
      </c>
      <c r="F5421" s="352">
        <f t="shared" si="168"/>
        <v>600</v>
      </c>
      <c r="G5421" s="352">
        <f t="shared" si="169"/>
        <v>500</v>
      </c>
    </row>
    <row r="5422" spans="1:7" s="129" customFormat="1" x14ac:dyDescent="0.2">
      <c r="A5422" s="558"/>
      <c r="B5422" s="558"/>
      <c r="C5422" s="417"/>
      <c r="D5422" s="78" t="s">
        <v>4382</v>
      </c>
      <c r="E5422" s="353">
        <v>700</v>
      </c>
      <c r="F5422" s="352">
        <f t="shared" si="168"/>
        <v>420</v>
      </c>
      <c r="G5422" s="352">
        <f t="shared" si="169"/>
        <v>350</v>
      </c>
    </row>
    <row r="5423" spans="1:7" s="129" customFormat="1" x14ac:dyDescent="0.2">
      <c r="A5423" s="558"/>
      <c r="B5423" s="558"/>
      <c r="C5423" s="419"/>
      <c r="D5423" s="78" t="s">
        <v>4383</v>
      </c>
      <c r="E5423" s="353">
        <v>400</v>
      </c>
      <c r="F5423" s="352">
        <f t="shared" si="168"/>
        <v>240</v>
      </c>
      <c r="G5423" s="352">
        <f t="shared" si="169"/>
        <v>200</v>
      </c>
    </row>
    <row r="5424" spans="1:7" s="129" customFormat="1" ht="26.25" x14ac:dyDescent="0.2">
      <c r="A5424" s="558" t="s">
        <v>2495</v>
      </c>
      <c r="B5424" s="558" t="s">
        <v>2495</v>
      </c>
      <c r="C5424" s="419"/>
      <c r="D5424" s="78" t="s">
        <v>7799</v>
      </c>
      <c r="E5424" s="353">
        <v>0</v>
      </c>
      <c r="F5424" s="352">
        <f t="shared" si="168"/>
        <v>0</v>
      </c>
      <c r="G5424" s="352">
        <f t="shared" si="169"/>
        <v>0</v>
      </c>
    </row>
    <row r="5425" spans="1:7" s="129" customFormat="1" ht="25.5" x14ac:dyDescent="0.2">
      <c r="A5425" s="558"/>
      <c r="B5425" s="558"/>
      <c r="C5425" s="419"/>
      <c r="D5425" s="78" t="s">
        <v>7800</v>
      </c>
      <c r="E5425" s="353">
        <v>400</v>
      </c>
      <c r="F5425" s="352">
        <f t="shared" si="168"/>
        <v>240</v>
      </c>
      <c r="G5425" s="352">
        <f t="shared" si="169"/>
        <v>200</v>
      </c>
    </row>
    <row r="5426" spans="1:7" s="129" customFormat="1" x14ac:dyDescent="0.2">
      <c r="A5426" s="558"/>
      <c r="B5426" s="558"/>
      <c r="C5426" s="419"/>
      <c r="D5426" s="78" t="s">
        <v>4384</v>
      </c>
      <c r="E5426" s="353">
        <v>300</v>
      </c>
      <c r="F5426" s="352">
        <f t="shared" si="168"/>
        <v>180</v>
      </c>
      <c r="G5426" s="352">
        <f t="shared" si="169"/>
        <v>150</v>
      </c>
    </row>
    <row r="5427" spans="1:7" s="129" customFormat="1" ht="26.25" x14ac:dyDescent="0.2">
      <c r="A5427" s="558" t="s">
        <v>2497</v>
      </c>
      <c r="B5427" s="558" t="s">
        <v>2497</v>
      </c>
      <c r="C5427" s="419"/>
      <c r="D5427" s="78" t="s">
        <v>7801</v>
      </c>
      <c r="E5427" s="353">
        <v>0</v>
      </c>
      <c r="F5427" s="352">
        <f t="shared" si="168"/>
        <v>0</v>
      </c>
      <c r="G5427" s="352">
        <f t="shared" si="169"/>
        <v>0</v>
      </c>
    </row>
    <row r="5428" spans="1:7" s="129" customFormat="1" ht="25.5" x14ac:dyDescent="0.2">
      <c r="A5428" s="558"/>
      <c r="B5428" s="558"/>
      <c r="C5428" s="419"/>
      <c r="D5428" s="78" t="s">
        <v>7802</v>
      </c>
      <c r="E5428" s="353">
        <v>300</v>
      </c>
      <c r="F5428" s="352">
        <f t="shared" si="168"/>
        <v>180</v>
      </c>
      <c r="G5428" s="352">
        <f t="shared" si="169"/>
        <v>150</v>
      </c>
    </row>
    <row r="5429" spans="1:7" s="129" customFormat="1" x14ac:dyDescent="0.2">
      <c r="A5429" s="558"/>
      <c r="B5429" s="558"/>
      <c r="C5429" s="419"/>
      <c r="D5429" s="78" t="s">
        <v>4385</v>
      </c>
      <c r="E5429" s="353">
        <v>400</v>
      </c>
      <c r="F5429" s="352">
        <f t="shared" si="168"/>
        <v>240</v>
      </c>
      <c r="G5429" s="352">
        <f t="shared" si="169"/>
        <v>200</v>
      </c>
    </row>
    <row r="5430" spans="1:7" s="129" customFormat="1" ht="25.5" x14ac:dyDescent="0.2">
      <c r="A5430" s="558"/>
      <c r="B5430" s="558"/>
      <c r="C5430" s="419"/>
      <c r="D5430" s="249" t="s">
        <v>4386</v>
      </c>
      <c r="E5430" s="353">
        <v>400</v>
      </c>
      <c r="F5430" s="352">
        <f t="shared" si="168"/>
        <v>240</v>
      </c>
      <c r="G5430" s="352">
        <f t="shared" si="169"/>
        <v>200</v>
      </c>
    </row>
    <row r="5431" spans="1:7" s="129" customFormat="1" x14ac:dyDescent="0.2">
      <c r="A5431" s="558"/>
      <c r="B5431" s="558"/>
      <c r="C5431" s="418"/>
      <c r="D5431" s="78" t="s">
        <v>4387</v>
      </c>
      <c r="E5431" s="353">
        <v>300</v>
      </c>
      <c r="F5431" s="352">
        <f t="shared" si="168"/>
        <v>180</v>
      </c>
      <c r="G5431" s="352">
        <f t="shared" si="169"/>
        <v>150</v>
      </c>
    </row>
    <row r="5432" spans="1:7" s="129" customFormat="1" x14ac:dyDescent="0.2">
      <c r="A5432" s="558"/>
      <c r="B5432" s="558"/>
      <c r="C5432" s="384"/>
      <c r="D5432" s="78" t="s">
        <v>4388</v>
      </c>
      <c r="E5432" s="353">
        <v>200</v>
      </c>
      <c r="F5432" s="352">
        <f t="shared" si="168"/>
        <v>120</v>
      </c>
      <c r="G5432" s="352">
        <f t="shared" si="169"/>
        <v>100</v>
      </c>
    </row>
    <row r="5433" spans="1:7" s="129" customFormat="1" x14ac:dyDescent="0.2">
      <c r="A5433" s="205" t="s">
        <v>2501</v>
      </c>
      <c r="B5433" s="205" t="s">
        <v>2501</v>
      </c>
      <c r="C5433" s="384"/>
      <c r="D5433" s="78" t="s">
        <v>4389</v>
      </c>
      <c r="E5433" s="353">
        <v>400</v>
      </c>
      <c r="F5433" s="352">
        <f t="shared" si="168"/>
        <v>240</v>
      </c>
      <c r="G5433" s="352">
        <f t="shared" si="169"/>
        <v>200</v>
      </c>
    </row>
    <row r="5434" spans="1:7" s="129" customFormat="1" x14ac:dyDescent="0.2">
      <c r="A5434" s="558" t="s">
        <v>2505</v>
      </c>
      <c r="B5434" s="558" t="s">
        <v>2505</v>
      </c>
      <c r="C5434" s="384"/>
      <c r="D5434" s="78" t="s">
        <v>4390</v>
      </c>
      <c r="E5434" s="353">
        <v>400</v>
      </c>
      <c r="F5434" s="352">
        <f t="shared" si="168"/>
        <v>240</v>
      </c>
      <c r="G5434" s="352">
        <f t="shared" si="169"/>
        <v>200</v>
      </c>
    </row>
    <row r="5435" spans="1:7" s="129" customFormat="1" x14ac:dyDescent="0.2">
      <c r="A5435" s="558"/>
      <c r="B5435" s="558"/>
      <c r="C5435" s="384"/>
      <c r="D5435" s="78" t="s">
        <v>4391</v>
      </c>
      <c r="E5435" s="353">
        <v>220</v>
      </c>
      <c r="F5435" s="352">
        <f t="shared" si="168"/>
        <v>132</v>
      </c>
      <c r="G5435" s="352">
        <f t="shared" si="169"/>
        <v>110</v>
      </c>
    </row>
    <row r="5436" spans="1:7" s="129" customFormat="1" x14ac:dyDescent="0.2">
      <c r="A5436" s="205" t="s">
        <v>2507</v>
      </c>
      <c r="B5436" s="205" t="s">
        <v>2507</v>
      </c>
      <c r="C5436" s="384"/>
      <c r="D5436" s="78" t="s">
        <v>4392</v>
      </c>
      <c r="E5436" s="353">
        <v>200</v>
      </c>
      <c r="F5436" s="352">
        <f t="shared" si="168"/>
        <v>120</v>
      </c>
      <c r="G5436" s="352">
        <f t="shared" si="169"/>
        <v>100</v>
      </c>
    </row>
    <row r="5437" spans="1:7" s="129" customFormat="1" x14ac:dyDescent="0.2">
      <c r="A5437" s="558" t="s">
        <v>2509</v>
      </c>
      <c r="B5437" s="558" t="s">
        <v>2509</v>
      </c>
      <c r="C5437" s="384"/>
      <c r="D5437" s="75" t="s">
        <v>2138</v>
      </c>
      <c r="E5437" s="353">
        <v>0</v>
      </c>
      <c r="F5437" s="352">
        <f t="shared" si="168"/>
        <v>0</v>
      </c>
      <c r="G5437" s="352">
        <f t="shared" si="169"/>
        <v>0</v>
      </c>
    </row>
    <row r="5438" spans="1:7" s="129" customFormat="1" x14ac:dyDescent="0.2">
      <c r="A5438" s="558"/>
      <c r="B5438" s="558"/>
      <c r="C5438" s="384"/>
      <c r="D5438" s="78" t="s">
        <v>4056</v>
      </c>
      <c r="E5438" s="353">
        <v>200</v>
      </c>
      <c r="F5438" s="352">
        <f t="shared" si="168"/>
        <v>120</v>
      </c>
      <c r="G5438" s="352">
        <f t="shared" si="169"/>
        <v>100</v>
      </c>
    </row>
    <row r="5439" spans="1:7" s="129" customFormat="1" x14ac:dyDescent="0.2">
      <c r="A5439" s="558"/>
      <c r="B5439" s="558"/>
      <c r="C5439" s="384"/>
      <c r="D5439" s="78" t="s">
        <v>4057</v>
      </c>
      <c r="E5439" s="353">
        <v>150</v>
      </c>
      <c r="F5439" s="352">
        <f t="shared" si="168"/>
        <v>90</v>
      </c>
      <c r="G5439" s="352">
        <f t="shared" si="169"/>
        <v>75</v>
      </c>
    </row>
    <row r="5440" spans="1:7" s="129" customFormat="1" x14ac:dyDescent="0.2">
      <c r="A5440" s="558"/>
      <c r="B5440" s="558"/>
      <c r="C5440" s="384"/>
      <c r="D5440" s="78" t="s">
        <v>2160</v>
      </c>
      <c r="E5440" s="353">
        <v>120</v>
      </c>
      <c r="F5440" s="352">
        <f t="shared" si="168"/>
        <v>72</v>
      </c>
      <c r="G5440" s="352">
        <f t="shared" si="169"/>
        <v>60</v>
      </c>
    </row>
    <row r="5441" spans="1:7" s="129" customFormat="1" x14ac:dyDescent="0.2">
      <c r="A5441" s="558"/>
      <c r="B5441" s="558"/>
      <c r="C5441" s="139"/>
      <c r="D5441" s="78" t="s">
        <v>2214</v>
      </c>
      <c r="E5441" s="353">
        <v>100</v>
      </c>
      <c r="F5441" s="352">
        <f t="shared" si="168"/>
        <v>60</v>
      </c>
      <c r="G5441" s="352">
        <f t="shared" si="169"/>
        <v>50</v>
      </c>
    </row>
    <row r="5442" spans="1:7" s="129" customFormat="1" x14ac:dyDescent="0.2">
      <c r="A5442" s="558" t="s">
        <v>2511</v>
      </c>
      <c r="B5442" s="558" t="s">
        <v>2511</v>
      </c>
      <c r="C5442" s="205"/>
      <c r="D5442" s="75" t="s">
        <v>2146</v>
      </c>
      <c r="E5442" s="353">
        <v>0</v>
      </c>
      <c r="F5442" s="352">
        <f t="shared" si="168"/>
        <v>0</v>
      </c>
      <c r="G5442" s="352">
        <f t="shared" si="169"/>
        <v>0</v>
      </c>
    </row>
    <row r="5443" spans="1:7" s="129" customFormat="1" x14ac:dyDescent="0.2">
      <c r="A5443" s="558"/>
      <c r="B5443" s="558"/>
      <c r="C5443" s="205"/>
      <c r="D5443" s="78" t="s">
        <v>2159</v>
      </c>
      <c r="E5443" s="353">
        <v>110</v>
      </c>
      <c r="F5443" s="352">
        <f t="shared" si="168"/>
        <v>66</v>
      </c>
      <c r="G5443" s="352">
        <f t="shared" si="169"/>
        <v>55</v>
      </c>
    </row>
    <row r="5444" spans="1:7" s="129" customFormat="1" x14ac:dyDescent="0.2">
      <c r="A5444" s="558"/>
      <c r="B5444" s="558"/>
      <c r="C5444" s="205"/>
      <c r="D5444" s="78" t="s">
        <v>2160</v>
      </c>
      <c r="E5444" s="353">
        <v>100</v>
      </c>
      <c r="F5444" s="352">
        <f t="shared" si="168"/>
        <v>60</v>
      </c>
      <c r="G5444" s="352">
        <f t="shared" si="169"/>
        <v>50</v>
      </c>
    </row>
    <row r="5445" spans="1:7" s="129" customFormat="1" x14ac:dyDescent="0.2">
      <c r="A5445" s="558"/>
      <c r="B5445" s="558"/>
      <c r="C5445" s="205"/>
      <c r="D5445" s="78" t="s">
        <v>2214</v>
      </c>
      <c r="E5445" s="353">
        <v>90</v>
      </c>
      <c r="F5445" s="352">
        <f t="shared" si="168"/>
        <v>54</v>
      </c>
      <c r="G5445" s="352">
        <f t="shared" si="169"/>
        <v>45</v>
      </c>
    </row>
    <row r="5446" spans="1:7" s="129" customFormat="1" x14ac:dyDescent="0.2">
      <c r="A5446" s="205" t="s">
        <v>2513</v>
      </c>
      <c r="B5446" s="205"/>
      <c r="C5446" s="205"/>
      <c r="D5446" s="78" t="s">
        <v>7803</v>
      </c>
      <c r="E5446" s="353">
        <v>420</v>
      </c>
      <c r="F5446" s="352">
        <f t="shared" si="168"/>
        <v>252</v>
      </c>
      <c r="G5446" s="352">
        <f t="shared" si="169"/>
        <v>210</v>
      </c>
    </row>
    <row r="5447" spans="1:7" s="129" customFormat="1" x14ac:dyDescent="0.2">
      <c r="A5447" s="142" t="s">
        <v>2515</v>
      </c>
      <c r="B5447" s="142" t="s">
        <v>2515</v>
      </c>
      <c r="C5447" s="205"/>
      <c r="D5447" s="74" t="s">
        <v>4393</v>
      </c>
      <c r="E5447" s="353">
        <v>0</v>
      </c>
      <c r="F5447" s="352">
        <f t="shared" si="168"/>
        <v>0</v>
      </c>
      <c r="G5447" s="352">
        <f t="shared" si="169"/>
        <v>0</v>
      </c>
    </row>
    <row r="5448" spans="1:7" s="129" customFormat="1" ht="26.25" x14ac:dyDescent="0.2">
      <c r="A5448" s="560" t="s">
        <v>2516</v>
      </c>
      <c r="B5448" s="560" t="s">
        <v>2516</v>
      </c>
      <c r="C5448" s="560"/>
      <c r="D5448" s="78" t="s">
        <v>4394</v>
      </c>
      <c r="E5448" s="353">
        <v>0</v>
      </c>
      <c r="F5448" s="352">
        <f t="shared" si="168"/>
        <v>0</v>
      </c>
      <c r="G5448" s="352">
        <f t="shared" si="169"/>
        <v>0</v>
      </c>
    </row>
    <row r="5449" spans="1:7" s="129" customFormat="1" ht="25.5" x14ac:dyDescent="0.2">
      <c r="A5449" s="561"/>
      <c r="B5449" s="561"/>
      <c r="C5449" s="562"/>
      <c r="D5449" s="78" t="s">
        <v>4395</v>
      </c>
      <c r="E5449" s="353">
        <v>800</v>
      </c>
      <c r="F5449" s="352">
        <f t="shared" si="168"/>
        <v>480</v>
      </c>
      <c r="G5449" s="352">
        <f t="shared" si="169"/>
        <v>400</v>
      </c>
    </row>
    <row r="5450" spans="1:7" s="129" customFormat="1" ht="26.25" x14ac:dyDescent="0.2">
      <c r="A5450" s="561"/>
      <c r="B5450" s="561"/>
      <c r="C5450" s="560"/>
      <c r="D5450" s="78" t="s">
        <v>4396</v>
      </c>
      <c r="E5450" s="353">
        <v>0</v>
      </c>
      <c r="F5450" s="352">
        <f t="shared" si="168"/>
        <v>0</v>
      </c>
      <c r="G5450" s="352">
        <f t="shared" si="169"/>
        <v>0</v>
      </c>
    </row>
    <row r="5451" spans="1:7" s="129" customFormat="1" x14ac:dyDescent="0.2">
      <c r="A5451" s="562"/>
      <c r="B5451" s="562"/>
      <c r="C5451" s="562"/>
      <c r="D5451" s="78" t="s">
        <v>4397</v>
      </c>
      <c r="E5451" s="353">
        <v>750</v>
      </c>
      <c r="F5451" s="352">
        <f t="shared" si="168"/>
        <v>450</v>
      </c>
      <c r="G5451" s="352">
        <f t="shared" si="169"/>
        <v>375</v>
      </c>
    </row>
    <row r="5452" spans="1:7" s="129" customFormat="1" x14ac:dyDescent="0.2">
      <c r="A5452" s="205" t="s">
        <v>2531</v>
      </c>
      <c r="B5452" s="205" t="s">
        <v>2531</v>
      </c>
      <c r="C5452" s="205"/>
      <c r="D5452" s="78" t="s">
        <v>4398</v>
      </c>
      <c r="E5452" s="353">
        <v>700.07942811755356</v>
      </c>
      <c r="F5452" s="352">
        <f t="shared" si="168"/>
        <v>420.04765687053214</v>
      </c>
      <c r="G5452" s="352">
        <f t="shared" si="169"/>
        <v>350.03971405877678</v>
      </c>
    </row>
    <row r="5453" spans="1:7" s="129" customFormat="1" ht="25.5" x14ac:dyDescent="0.2">
      <c r="A5453" s="205" t="s">
        <v>3015</v>
      </c>
      <c r="B5453" s="205" t="s">
        <v>3015</v>
      </c>
      <c r="C5453" s="205"/>
      <c r="D5453" s="78" t="s">
        <v>4399</v>
      </c>
      <c r="E5453" s="353">
        <v>750</v>
      </c>
      <c r="F5453" s="352">
        <f t="shared" si="168"/>
        <v>450</v>
      </c>
      <c r="G5453" s="352">
        <f t="shared" si="169"/>
        <v>375</v>
      </c>
    </row>
    <row r="5454" spans="1:7" s="129" customFormat="1" ht="26.25" x14ac:dyDescent="0.2">
      <c r="A5454" s="560" t="s">
        <v>3022</v>
      </c>
      <c r="B5454" s="205" t="s">
        <v>3022</v>
      </c>
      <c r="C5454" s="205"/>
      <c r="D5454" s="78" t="s">
        <v>4400</v>
      </c>
      <c r="E5454" s="353">
        <v>0</v>
      </c>
      <c r="F5454" s="352">
        <f t="shared" si="168"/>
        <v>0</v>
      </c>
      <c r="G5454" s="352">
        <f t="shared" si="169"/>
        <v>0</v>
      </c>
    </row>
    <row r="5455" spans="1:7" s="129" customFormat="1" ht="25.5" x14ac:dyDescent="0.2">
      <c r="A5455" s="562"/>
      <c r="B5455" s="205"/>
      <c r="C5455" s="205"/>
      <c r="D5455" s="78" t="s">
        <v>4401</v>
      </c>
      <c r="E5455" s="353">
        <v>500</v>
      </c>
      <c r="F5455" s="352">
        <f t="shared" si="168"/>
        <v>300</v>
      </c>
      <c r="G5455" s="352">
        <f t="shared" si="169"/>
        <v>250</v>
      </c>
    </row>
    <row r="5456" spans="1:7" s="129" customFormat="1" ht="25.5" x14ac:dyDescent="0.2">
      <c r="A5456" s="205" t="s">
        <v>3024</v>
      </c>
      <c r="B5456" s="205" t="s">
        <v>3024</v>
      </c>
      <c r="C5456" s="205"/>
      <c r="D5456" s="78" t="s">
        <v>7407</v>
      </c>
      <c r="E5456" s="353"/>
      <c r="F5456" s="352">
        <f t="shared" si="168"/>
        <v>0</v>
      </c>
      <c r="G5456" s="352">
        <f t="shared" si="169"/>
        <v>0</v>
      </c>
    </row>
    <row r="5457" spans="1:7" s="129" customFormat="1" ht="26.25" x14ac:dyDescent="0.2">
      <c r="A5457" s="560" t="s">
        <v>3026</v>
      </c>
      <c r="B5457" s="205" t="s">
        <v>3026</v>
      </c>
      <c r="C5457" s="205"/>
      <c r="D5457" s="78" t="s">
        <v>4402</v>
      </c>
      <c r="E5457" s="353">
        <v>0</v>
      </c>
      <c r="F5457" s="352">
        <f t="shared" ref="F5457:F5520" si="170">IFERROR(E5457*0.6,0)</f>
        <v>0</v>
      </c>
      <c r="G5457" s="352">
        <f t="shared" ref="G5457:G5520" si="171">IFERROR(E5457*0.5,0)</f>
        <v>0</v>
      </c>
    </row>
    <row r="5458" spans="1:7" s="129" customFormat="1" x14ac:dyDescent="0.2">
      <c r="A5458" s="562"/>
      <c r="B5458" s="205"/>
      <c r="C5458" s="205"/>
      <c r="D5458" s="78" t="s">
        <v>4403</v>
      </c>
      <c r="E5458" s="353">
        <v>350</v>
      </c>
      <c r="F5458" s="352">
        <f t="shared" si="170"/>
        <v>210</v>
      </c>
      <c r="G5458" s="352">
        <f t="shared" si="171"/>
        <v>175</v>
      </c>
    </row>
    <row r="5459" spans="1:7" s="129" customFormat="1" x14ac:dyDescent="0.2">
      <c r="A5459" s="558" t="s">
        <v>3027</v>
      </c>
      <c r="B5459" s="558" t="s">
        <v>3027</v>
      </c>
      <c r="C5459" s="205"/>
      <c r="D5459" s="75" t="s">
        <v>2138</v>
      </c>
      <c r="E5459" s="353">
        <v>0</v>
      </c>
      <c r="F5459" s="352">
        <f t="shared" si="170"/>
        <v>0</v>
      </c>
      <c r="G5459" s="352">
        <f t="shared" si="171"/>
        <v>0</v>
      </c>
    </row>
    <row r="5460" spans="1:7" s="129" customFormat="1" x14ac:dyDescent="0.2">
      <c r="A5460" s="558"/>
      <c r="B5460" s="558"/>
      <c r="C5460" s="205"/>
      <c r="D5460" s="78" t="s">
        <v>4056</v>
      </c>
      <c r="E5460" s="353">
        <v>450</v>
      </c>
      <c r="F5460" s="352">
        <f t="shared" si="170"/>
        <v>270</v>
      </c>
      <c r="G5460" s="352">
        <f t="shared" si="171"/>
        <v>225</v>
      </c>
    </row>
    <row r="5461" spans="1:7" s="129" customFormat="1" x14ac:dyDescent="0.2">
      <c r="A5461" s="558"/>
      <c r="B5461" s="558"/>
      <c r="C5461" s="205"/>
      <c r="D5461" s="78" t="s">
        <v>4057</v>
      </c>
      <c r="E5461" s="353">
        <v>400</v>
      </c>
      <c r="F5461" s="352">
        <f t="shared" si="170"/>
        <v>240</v>
      </c>
      <c r="G5461" s="352">
        <f t="shared" si="171"/>
        <v>200</v>
      </c>
    </row>
    <row r="5462" spans="1:7" s="129" customFormat="1" x14ac:dyDescent="0.2">
      <c r="A5462" s="558"/>
      <c r="B5462" s="558"/>
      <c r="C5462" s="205"/>
      <c r="D5462" s="78" t="s">
        <v>2160</v>
      </c>
      <c r="E5462" s="353">
        <v>350</v>
      </c>
      <c r="F5462" s="352">
        <f t="shared" si="170"/>
        <v>210</v>
      </c>
      <c r="G5462" s="352">
        <f t="shared" si="171"/>
        <v>175</v>
      </c>
    </row>
    <row r="5463" spans="1:7" s="129" customFormat="1" x14ac:dyDescent="0.2">
      <c r="A5463" s="558"/>
      <c r="B5463" s="558"/>
      <c r="C5463" s="205"/>
      <c r="D5463" s="78" t="s">
        <v>2214</v>
      </c>
      <c r="E5463" s="353">
        <v>200.32</v>
      </c>
      <c r="F5463" s="352">
        <f t="shared" si="170"/>
        <v>120.19199999999999</v>
      </c>
      <c r="G5463" s="352">
        <f t="shared" si="171"/>
        <v>100.16</v>
      </c>
    </row>
    <row r="5464" spans="1:7" s="129" customFormat="1" x14ac:dyDescent="0.2">
      <c r="A5464" s="558" t="s">
        <v>3645</v>
      </c>
      <c r="B5464" s="558" t="s">
        <v>3645</v>
      </c>
      <c r="C5464" s="205"/>
      <c r="D5464" s="75" t="s">
        <v>2146</v>
      </c>
      <c r="E5464" s="353">
        <v>0</v>
      </c>
      <c r="F5464" s="352">
        <f t="shared" si="170"/>
        <v>0</v>
      </c>
      <c r="G5464" s="352">
        <f t="shared" si="171"/>
        <v>0</v>
      </c>
    </row>
    <row r="5465" spans="1:7" s="129" customFormat="1" x14ac:dyDescent="0.2">
      <c r="A5465" s="558"/>
      <c r="B5465" s="558"/>
      <c r="C5465" s="205"/>
      <c r="D5465" s="78" t="s">
        <v>2159</v>
      </c>
      <c r="E5465" s="353">
        <v>199.8</v>
      </c>
      <c r="F5465" s="352">
        <f t="shared" si="170"/>
        <v>119.88</v>
      </c>
      <c r="G5465" s="352">
        <f t="shared" si="171"/>
        <v>99.9</v>
      </c>
    </row>
    <row r="5466" spans="1:7" s="129" customFormat="1" x14ac:dyDescent="0.2">
      <c r="A5466" s="558"/>
      <c r="B5466" s="558"/>
      <c r="C5466" s="205"/>
      <c r="D5466" s="78" t="s">
        <v>2160</v>
      </c>
      <c r="E5466" s="353">
        <v>170</v>
      </c>
      <c r="F5466" s="352">
        <f t="shared" si="170"/>
        <v>102</v>
      </c>
      <c r="G5466" s="352">
        <f t="shared" si="171"/>
        <v>85</v>
      </c>
    </row>
    <row r="5467" spans="1:7" s="129" customFormat="1" x14ac:dyDescent="0.2">
      <c r="A5467" s="558"/>
      <c r="B5467" s="558"/>
      <c r="C5467" s="205"/>
      <c r="D5467" s="78" t="s">
        <v>2214</v>
      </c>
      <c r="E5467" s="353">
        <v>150</v>
      </c>
      <c r="F5467" s="352">
        <f t="shared" si="170"/>
        <v>90</v>
      </c>
      <c r="G5467" s="352">
        <f t="shared" si="171"/>
        <v>75</v>
      </c>
    </row>
    <row r="5468" spans="1:7" s="129" customFormat="1" ht="25.5" x14ac:dyDescent="0.2">
      <c r="A5468" s="205" t="s">
        <v>3647</v>
      </c>
      <c r="B5468" s="205"/>
      <c r="C5468" s="205"/>
      <c r="D5468" s="78" t="s">
        <v>7408</v>
      </c>
      <c r="E5468" s="353">
        <v>300</v>
      </c>
      <c r="F5468" s="352">
        <f t="shared" si="170"/>
        <v>180</v>
      </c>
      <c r="G5468" s="352">
        <f t="shared" si="171"/>
        <v>150</v>
      </c>
    </row>
    <row r="5469" spans="1:7" s="129" customFormat="1" x14ac:dyDescent="0.2">
      <c r="A5469" s="142" t="s">
        <v>2552</v>
      </c>
      <c r="B5469" s="142" t="s">
        <v>2552</v>
      </c>
      <c r="C5469" s="205"/>
      <c r="D5469" s="74" t="s">
        <v>1040</v>
      </c>
      <c r="E5469" s="353">
        <v>0</v>
      </c>
      <c r="F5469" s="352">
        <f t="shared" si="170"/>
        <v>0</v>
      </c>
      <c r="G5469" s="352">
        <f t="shared" si="171"/>
        <v>0</v>
      </c>
    </row>
    <row r="5470" spans="1:7" s="129" customFormat="1" x14ac:dyDescent="0.2">
      <c r="A5470" s="183" t="s">
        <v>2554</v>
      </c>
      <c r="B5470" s="183" t="s">
        <v>2554</v>
      </c>
      <c r="C5470" s="205"/>
      <c r="D5470" s="74" t="s">
        <v>7804</v>
      </c>
      <c r="E5470" s="353">
        <v>0</v>
      </c>
      <c r="F5470" s="352">
        <f t="shared" si="170"/>
        <v>0</v>
      </c>
      <c r="G5470" s="352">
        <f t="shared" si="171"/>
        <v>0</v>
      </c>
    </row>
    <row r="5471" spans="1:7" s="129" customFormat="1" ht="26.25" x14ac:dyDescent="0.2">
      <c r="A5471" s="637" t="s">
        <v>4404</v>
      </c>
      <c r="B5471" s="637" t="s">
        <v>4404</v>
      </c>
      <c r="C5471" s="205"/>
      <c r="D5471" s="78" t="s">
        <v>7805</v>
      </c>
      <c r="E5471" s="353"/>
      <c r="F5471" s="352">
        <f t="shared" si="170"/>
        <v>0</v>
      </c>
      <c r="G5471" s="352">
        <f t="shared" si="171"/>
        <v>0</v>
      </c>
    </row>
    <row r="5472" spans="1:7" s="129" customFormat="1" ht="25.5" x14ac:dyDescent="0.2">
      <c r="A5472" s="638"/>
      <c r="B5472" s="638"/>
      <c r="C5472" s="205"/>
      <c r="D5472" s="78" t="s">
        <v>8296</v>
      </c>
      <c r="E5472" s="353">
        <v>1328</v>
      </c>
      <c r="F5472" s="352">
        <f t="shared" si="170"/>
        <v>796.8</v>
      </c>
      <c r="G5472" s="352">
        <f t="shared" si="171"/>
        <v>664</v>
      </c>
    </row>
    <row r="5473" spans="1:7" s="129" customFormat="1" x14ac:dyDescent="0.2">
      <c r="A5473" s="638"/>
      <c r="B5473" s="638"/>
      <c r="C5473" s="205"/>
      <c r="D5473" s="78" t="s">
        <v>7806</v>
      </c>
      <c r="E5473" s="353">
        <v>1150</v>
      </c>
      <c r="F5473" s="352">
        <f t="shared" si="170"/>
        <v>690</v>
      </c>
      <c r="G5473" s="352">
        <f t="shared" si="171"/>
        <v>575</v>
      </c>
    </row>
    <row r="5474" spans="1:7" s="129" customFormat="1" x14ac:dyDescent="0.2">
      <c r="A5474" s="638"/>
      <c r="B5474" s="638"/>
      <c r="C5474" s="205"/>
      <c r="D5474" s="78" t="s">
        <v>4415</v>
      </c>
      <c r="E5474" s="353">
        <v>1300</v>
      </c>
      <c r="F5474" s="352">
        <f t="shared" si="170"/>
        <v>780</v>
      </c>
      <c r="G5474" s="352">
        <f t="shared" si="171"/>
        <v>650</v>
      </c>
    </row>
    <row r="5475" spans="1:7" s="129" customFormat="1" x14ac:dyDescent="0.2">
      <c r="A5475" s="638"/>
      <c r="B5475" s="638"/>
      <c r="C5475" s="205"/>
      <c r="D5475" s="78" t="s">
        <v>4416</v>
      </c>
      <c r="E5475" s="353">
        <v>1800</v>
      </c>
      <c r="F5475" s="352">
        <f t="shared" si="170"/>
        <v>1080</v>
      </c>
      <c r="G5475" s="352">
        <f t="shared" si="171"/>
        <v>900</v>
      </c>
    </row>
    <row r="5476" spans="1:7" s="129" customFormat="1" x14ac:dyDescent="0.2">
      <c r="A5476" s="639"/>
      <c r="B5476" s="639"/>
      <c r="C5476" s="205"/>
      <c r="D5476" s="78" t="s">
        <v>4417</v>
      </c>
      <c r="E5476" s="353">
        <v>1300</v>
      </c>
      <c r="F5476" s="352">
        <f t="shared" si="170"/>
        <v>780</v>
      </c>
      <c r="G5476" s="352">
        <f t="shared" si="171"/>
        <v>650</v>
      </c>
    </row>
    <row r="5477" spans="1:7" s="129" customFormat="1" ht="26.25" x14ac:dyDescent="0.2">
      <c r="A5477" s="641" t="s">
        <v>4405</v>
      </c>
      <c r="B5477" s="641" t="s">
        <v>4405</v>
      </c>
      <c r="C5477" s="205"/>
      <c r="D5477" s="78" t="s">
        <v>7807</v>
      </c>
      <c r="E5477" s="353">
        <v>0</v>
      </c>
      <c r="F5477" s="352">
        <f t="shared" si="170"/>
        <v>0</v>
      </c>
      <c r="G5477" s="352">
        <f t="shared" si="171"/>
        <v>0</v>
      </c>
    </row>
    <row r="5478" spans="1:7" s="129" customFormat="1" ht="25.5" x14ac:dyDescent="0.2">
      <c r="A5478" s="641"/>
      <c r="B5478" s="641"/>
      <c r="C5478" s="205"/>
      <c r="D5478" s="78" t="s">
        <v>8297</v>
      </c>
      <c r="E5478" s="353">
        <v>900</v>
      </c>
      <c r="F5478" s="352">
        <f t="shared" si="170"/>
        <v>540</v>
      </c>
      <c r="G5478" s="352">
        <f t="shared" si="171"/>
        <v>450</v>
      </c>
    </row>
    <row r="5479" spans="1:7" s="129" customFormat="1" x14ac:dyDescent="0.2">
      <c r="A5479" s="641"/>
      <c r="B5479" s="641"/>
      <c r="C5479" s="139"/>
      <c r="D5479" s="78" t="s">
        <v>4406</v>
      </c>
      <c r="E5479" s="353">
        <v>560</v>
      </c>
      <c r="F5479" s="352">
        <f t="shared" si="170"/>
        <v>336</v>
      </c>
      <c r="G5479" s="352">
        <f t="shared" si="171"/>
        <v>280</v>
      </c>
    </row>
    <row r="5480" spans="1:7" s="129" customFormat="1" x14ac:dyDescent="0.2">
      <c r="A5480" s="641"/>
      <c r="B5480" s="641"/>
      <c r="C5480" s="205"/>
      <c r="D5480" s="78" t="s">
        <v>4407</v>
      </c>
      <c r="E5480" s="353">
        <v>420</v>
      </c>
      <c r="F5480" s="352">
        <f t="shared" si="170"/>
        <v>252</v>
      </c>
      <c r="G5480" s="352">
        <f t="shared" si="171"/>
        <v>210</v>
      </c>
    </row>
    <row r="5481" spans="1:7" s="129" customFormat="1" x14ac:dyDescent="0.2">
      <c r="A5481" s="641"/>
      <c r="B5481" s="641"/>
      <c r="C5481" s="205"/>
      <c r="D5481" s="78" t="s">
        <v>4408</v>
      </c>
      <c r="E5481" s="353">
        <v>420</v>
      </c>
      <c r="F5481" s="352">
        <f t="shared" si="170"/>
        <v>252</v>
      </c>
      <c r="G5481" s="352">
        <f t="shared" si="171"/>
        <v>210</v>
      </c>
    </row>
    <row r="5482" spans="1:7" s="129" customFormat="1" ht="27" x14ac:dyDescent="0.2">
      <c r="A5482" s="558" t="s">
        <v>4409</v>
      </c>
      <c r="B5482" s="558" t="s">
        <v>4409</v>
      </c>
      <c r="C5482" s="205"/>
      <c r="D5482" s="78" t="s">
        <v>7808</v>
      </c>
      <c r="E5482" s="353"/>
      <c r="F5482" s="352">
        <f t="shared" si="170"/>
        <v>0</v>
      </c>
      <c r="G5482" s="352">
        <f t="shared" si="171"/>
        <v>0</v>
      </c>
    </row>
    <row r="5483" spans="1:7" s="129" customFormat="1" ht="25.5" x14ac:dyDescent="0.2">
      <c r="A5483" s="558"/>
      <c r="B5483" s="558"/>
      <c r="C5483" s="205"/>
      <c r="D5483" s="78" t="s">
        <v>7809</v>
      </c>
      <c r="E5483" s="353">
        <v>600</v>
      </c>
      <c r="F5483" s="352">
        <f t="shared" si="170"/>
        <v>360</v>
      </c>
      <c r="G5483" s="352">
        <f t="shared" si="171"/>
        <v>300</v>
      </c>
    </row>
    <row r="5484" spans="1:7" s="129" customFormat="1" x14ac:dyDescent="0.2">
      <c r="A5484" s="558"/>
      <c r="B5484" s="558"/>
      <c r="C5484" s="205"/>
      <c r="D5484" s="78" t="s">
        <v>4410</v>
      </c>
      <c r="E5484" s="353">
        <v>500</v>
      </c>
      <c r="F5484" s="352">
        <f t="shared" si="170"/>
        <v>300</v>
      </c>
      <c r="G5484" s="352">
        <f t="shared" si="171"/>
        <v>250</v>
      </c>
    </row>
    <row r="5485" spans="1:7" s="129" customFormat="1" ht="26.25" x14ac:dyDescent="0.2">
      <c r="A5485" s="560" t="s">
        <v>4411</v>
      </c>
      <c r="B5485" s="560" t="s">
        <v>4411</v>
      </c>
      <c r="C5485" s="205"/>
      <c r="D5485" s="78" t="s">
        <v>7810</v>
      </c>
      <c r="E5485" s="353">
        <v>0</v>
      </c>
      <c r="F5485" s="352">
        <f t="shared" si="170"/>
        <v>0</v>
      </c>
      <c r="G5485" s="352">
        <f t="shared" si="171"/>
        <v>0</v>
      </c>
    </row>
    <row r="5486" spans="1:7" s="129" customFormat="1" ht="25.5" x14ac:dyDescent="0.2">
      <c r="A5486" s="561"/>
      <c r="B5486" s="561"/>
      <c r="C5486" s="205"/>
      <c r="D5486" s="78" t="s">
        <v>7811</v>
      </c>
      <c r="E5486" s="353">
        <v>550</v>
      </c>
      <c r="F5486" s="352">
        <f t="shared" si="170"/>
        <v>330</v>
      </c>
      <c r="G5486" s="352">
        <f t="shared" si="171"/>
        <v>275</v>
      </c>
    </row>
    <row r="5487" spans="1:7" s="129" customFormat="1" ht="13.5" x14ac:dyDescent="0.2">
      <c r="A5487" s="561"/>
      <c r="B5487" s="561"/>
      <c r="C5487" s="205"/>
      <c r="D5487" s="78" t="s">
        <v>7812</v>
      </c>
      <c r="E5487" s="353">
        <v>250</v>
      </c>
      <c r="F5487" s="352">
        <f t="shared" si="170"/>
        <v>150</v>
      </c>
      <c r="G5487" s="352">
        <f t="shared" si="171"/>
        <v>125</v>
      </c>
    </row>
    <row r="5488" spans="1:7" s="129" customFormat="1" ht="26.25" x14ac:dyDescent="0.2">
      <c r="A5488" s="562"/>
      <c r="B5488" s="562"/>
      <c r="C5488" s="205"/>
      <c r="D5488" s="78" t="s">
        <v>7813</v>
      </c>
      <c r="E5488" s="353">
        <v>500</v>
      </c>
      <c r="F5488" s="352">
        <f t="shared" si="170"/>
        <v>300</v>
      </c>
      <c r="G5488" s="352">
        <f t="shared" si="171"/>
        <v>250</v>
      </c>
    </row>
    <row r="5489" spans="1:7" s="129" customFormat="1" x14ac:dyDescent="0.2">
      <c r="A5489" s="558" t="s">
        <v>4412</v>
      </c>
      <c r="B5489" s="558" t="s">
        <v>4412</v>
      </c>
      <c r="C5489" s="205"/>
      <c r="D5489" s="75" t="s">
        <v>7814</v>
      </c>
      <c r="E5489" s="353">
        <v>0</v>
      </c>
      <c r="F5489" s="352">
        <f t="shared" si="170"/>
        <v>0</v>
      </c>
      <c r="G5489" s="352">
        <f t="shared" si="171"/>
        <v>0</v>
      </c>
    </row>
    <row r="5490" spans="1:7" s="129" customFormat="1" x14ac:dyDescent="0.2">
      <c r="A5490" s="558"/>
      <c r="B5490" s="558"/>
      <c r="C5490" s="205"/>
      <c r="D5490" s="78" t="s">
        <v>7815</v>
      </c>
      <c r="E5490" s="353"/>
      <c r="F5490" s="352">
        <f t="shared" si="170"/>
        <v>0</v>
      </c>
      <c r="G5490" s="352">
        <f t="shared" si="171"/>
        <v>0</v>
      </c>
    </row>
    <row r="5491" spans="1:7" s="129" customFormat="1" x14ac:dyDescent="0.2">
      <c r="A5491" s="558"/>
      <c r="B5491" s="558"/>
      <c r="C5491" s="205"/>
      <c r="D5491" s="78" t="s">
        <v>7816</v>
      </c>
      <c r="E5491" s="353"/>
      <c r="F5491" s="352">
        <f t="shared" si="170"/>
        <v>0</v>
      </c>
      <c r="G5491" s="352">
        <f t="shared" si="171"/>
        <v>0</v>
      </c>
    </row>
    <row r="5492" spans="1:7" s="129" customFormat="1" x14ac:dyDescent="0.2">
      <c r="A5492" s="558"/>
      <c r="B5492" s="558"/>
      <c r="C5492" s="205"/>
      <c r="D5492" s="78" t="s">
        <v>7817</v>
      </c>
      <c r="E5492" s="353"/>
      <c r="F5492" s="352">
        <f t="shared" si="170"/>
        <v>0</v>
      </c>
      <c r="G5492" s="352">
        <f t="shared" si="171"/>
        <v>0</v>
      </c>
    </row>
    <row r="5493" spans="1:7" s="129" customFormat="1" x14ac:dyDescent="0.2">
      <c r="A5493" s="558"/>
      <c r="B5493" s="558"/>
      <c r="C5493" s="205"/>
      <c r="D5493" s="78" t="s">
        <v>7818</v>
      </c>
      <c r="E5493" s="353"/>
      <c r="F5493" s="352">
        <f t="shared" si="170"/>
        <v>0</v>
      </c>
      <c r="G5493" s="352">
        <f t="shared" si="171"/>
        <v>0</v>
      </c>
    </row>
    <row r="5494" spans="1:7" s="129" customFormat="1" x14ac:dyDescent="0.2">
      <c r="A5494" s="558" t="s">
        <v>4413</v>
      </c>
      <c r="B5494" s="558" t="s">
        <v>4413</v>
      </c>
      <c r="C5494" s="205"/>
      <c r="D5494" s="75" t="s">
        <v>7819</v>
      </c>
      <c r="E5494" s="353">
        <v>0</v>
      </c>
      <c r="F5494" s="352">
        <f t="shared" si="170"/>
        <v>0</v>
      </c>
      <c r="G5494" s="352">
        <f t="shared" si="171"/>
        <v>0</v>
      </c>
    </row>
    <row r="5495" spans="1:7" s="129" customFormat="1" x14ac:dyDescent="0.2">
      <c r="A5495" s="558"/>
      <c r="B5495" s="558"/>
      <c r="C5495" s="205"/>
      <c r="D5495" s="78" t="s">
        <v>7820</v>
      </c>
      <c r="E5495" s="353"/>
      <c r="F5495" s="352">
        <f t="shared" si="170"/>
        <v>0</v>
      </c>
      <c r="G5495" s="352">
        <f t="shared" si="171"/>
        <v>0</v>
      </c>
    </row>
    <row r="5496" spans="1:7" s="129" customFormat="1" x14ac:dyDescent="0.2">
      <c r="A5496" s="558"/>
      <c r="B5496" s="558"/>
      <c r="C5496" s="205"/>
      <c r="D5496" s="78" t="s">
        <v>7821</v>
      </c>
      <c r="E5496" s="353"/>
      <c r="F5496" s="352">
        <f t="shared" si="170"/>
        <v>0</v>
      </c>
      <c r="G5496" s="352">
        <f t="shared" si="171"/>
        <v>0</v>
      </c>
    </row>
    <row r="5497" spans="1:7" s="129" customFormat="1" x14ac:dyDescent="0.2">
      <c r="A5497" s="558"/>
      <c r="B5497" s="558"/>
      <c r="C5497" s="205"/>
      <c r="D5497" s="78" t="s">
        <v>7822</v>
      </c>
      <c r="E5497" s="353"/>
      <c r="F5497" s="352">
        <f t="shared" si="170"/>
        <v>0</v>
      </c>
      <c r="G5497" s="352">
        <f t="shared" si="171"/>
        <v>0</v>
      </c>
    </row>
    <row r="5498" spans="1:7" s="129" customFormat="1" x14ac:dyDescent="0.2">
      <c r="A5498" s="183" t="s">
        <v>2555</v>
      </c>
      <c r="B5498" s="183" t="s">
        <v>2555</v>
      </c>
      <c r="C5498" s="205"/>
      <c r="D5498" s="74" t="s">
        <v>7823</v>
      </c>
      <c r="E5498" s="353">
        <v>0</v>
      </c>
      <c r="F5498" s="352">
        <f t="shared" si="170"/>
        <v>0</v>
      </c>
      <c r="G5498" s="352">
        <f t="shared" si="171"/>
        <v>0</v>
      </c>
    </row>
    <row r="5499" spans="1:7" s="129" customFormat="1" ht="25.5" x14ac:dyDescent="0.2">
      <c r="A5499" s="558" t="s">
        <v>4414</v>
      </c>
      <c r="B5499" s="558" t="s">
        <v>4414</v>
      </c>
      <c r="C5499" s="205"/>
      <c r="D5499" s="78" t="s">
        <v>7824</v>
      </c>
      <c r="E5499" s="353"/>
      <c r="F5499" s="352">
        <f t="shared" si="170"/>
        <v>0</v>
      </c>
      <c r="G5499" s="352">
        <f t="shared" si="171"/>
        <v>0</v>
      </c>
    </row>
    <row r="5500" spans="1:7" s="129" customFormat="1" x14ac:dyDescent="0.2">
      <c r="A5500" s="558"/>
      <c r="B5500" s="558"/>
      <c r="C5500" s="205"/>
      <c r="D5500" s="78" t="s">
        <v>7825</v>
      </c>
      <c r="E5500" s="353"/>
      <c r="F5500" s="352">
        <f t="shared" si="170"/>
        <v>0</v>
      </c>
      <c r="G5500" s="352">
        <f t="shared" si="171"/>
        <v>0</v>
      </c>
    </row>
    <row r="5501" spans="1:7" s="129" customFormat="1" x14ac:dyDescent="0.2">
      <c r="A5501" s="558"/>
      <c r="B5501" s="558"/>
      <c r="C5501" s="205"/>
      <c r="D5501" s="78" t="s">
        <v>7826</v>
      </c>
      <c r="E5501" s="353"/>
      <c r="F5501" s="352">
        <f t="shared" si="170"/>
        <v>0</v>
      </c>
      <c r="G5501" s="352">
        <f t="shared" si="171"/>
        <v>0</v>
      </c>
    </row>
    <row r="5502" spans="1:7" s="129" customFormat="1" x14ac:dyDescent="0.2">
      <c r="A5502" s="558"/>
      <c r="B5502" s="558"/>
      <c r="C5502" s="205"/>
      <c r="D5502" s="78" t="s">
        <v>7827</v>
      </c>
      <c r="E5502" s="353"/>
      <c r="F5502" s="352">
        <f t="shared" si="170"/>
        <v>0</v>
      </c>
      <c r="G5502" s="352">
        <f t="shared" si="171"/>
        <v>0</v>
      </c>
    </row>
    <row r="5503" spans="1:7" s="129" customFormat="1" ht="25.5" x14ac:dyDescent="0.2">
      <c r="A5503" s="558" t="s">
        <v>4418</v>
      </c>
      <c r="B5503" s="558" t="s">
        <v>4418</v>
      </c>
      <c r="C5503" s="205"/>
      <c r="D5503" s="78" t="s">
        <v>4419</v>
      </c>
      <c r="E5503" s="353">
        <v>1600</v>
      </c>
      <c r="F5503" s="352">
        <f t="shared" si="170"/>
        <v>960</v>
      </c>
      <c r="G5503" s="352">
        <f t="shared" si="171"/>
        <v>800</v>
      </c>
    </row>
    <row r="5504" spans="1:7" s="129" customFormat="1" x14ac:dyDescent="0.2">
      <c r="A5504" s="558"/>
      <c r="B5504" s="558"/>
      <c r="C5504" s="205"/>
      <c r="D5504" s="78" t="s">
        <v>4420</v>
      </c>
      <c r="E5504" s="353">
        <v>880.43676536303178</v>
      </c>
      <c r="F5504" s="352">
        <f t="shared" si="170"/>
        <v>528.262059217819</v>
      </c>
      <c r="G5504" s="352">
        <f t="shared" si="171"/>
        <v>440.21838268151589</v>
      </c>
    </row>
    <row r="5505" spans="1:7" s="129" customFormat="1" x14ac:dyDescent="0.2">
      <c r="A5505" s="558"/>
      <c r="B5505" s="558"/>
      <c r="C5505" s="205"/>
      <c r="D5505" s="78" t="s">
        <v>4421</v>
      </c>
      <c r="E5505" s="353">
        <v>350</v>
      </c>
      <c r="F5505" s="352">
        <f t="shared" si="170"/>
        <v>210</v>
      </c>
      <c r="G5505" s="352">
        <f t="shared" si="171"/>
        <v>175</v>
      </c>
    </row>
    <row r="5506" spans="1:7" s="129" customFormat="1" x14ac:dyDescent="0.2">
      <c r="A5506" s="558"/>
      <c r="B5506" s="558"/>
      <c r="C5506" s="205"/>
      <c r="D5506" s="78" t="s">
        <v>4422</v>
      </c>
      <c r="E5506" s="353">
        <v>350</v>
      </c>
      <c r="F5506" s="352">
        <f t="shared" si="170"/>
        <v>210</v>
      </c>
      <c r="G5506" s="352">
        <f t="shared" si="171"/>
        <v>175</v>
      </c>
    </row>
    <row r="5507" spans="1:7" s="129" customFormat="1" x14ac:dyDescent="0.2">
      <c r="A5507" s="558"/>
      <c r="B5507" s="558"/>
      <c r="C5507" s="205"/>
      <c r="D5507" s="78" t="s">
        <v>4423</v>
      </c>
      <c r="E5507" s="353">
        <v>280</v>
      </c>
      <c r="F5507" s="352">
        <f t="shared" si="170"/>
        <v>168</v>
      </c>
      <c r="G5507" s="352">
        <f t="shared" si="171"/>
        <v>140</v>
      </c>
    </row>
    <row r="5508" spans="1:7" s="129" customFormat="1" x14ac:dyDescent="0.2">
      <c r="A5508" s="558"/>
      <c r="B5508" s="558"/>
      <c r="C5508" s="205"/>
      <c r="D5508" s="78" t="s">
        <v>4424</v>
      </c>
      <c r="E5508" s="353">
        <v>280</v>
      </c>
      <c r="F5508" s="352">
        <f t="shared" si="170"/>
        <v>168</v>
      </c>
      <c r="G5508" s="352">
        <f t="shared" si="171"/>
        <v>140</v>
      </c>
    </row>
    <row r="5509" spans="1:7" s="129" customFormat="1" x14ac:dyDescent="0.2">
      <c r="A5509" s="558"/>
      <c r="B5509" s="558"/>
      <c r="C5509" s="205"/>
      <c r="D5509" s="78" t="s">
        <v>4425</v>
      </c>
      <c r="E5509" s="353">
        <v>280</v>
      </c>
      <c r="F5509" s="352">
        <f t="shared" si="170"/>
        <v>168</v>
      </c>
      <c r="G5509" s="352">
        <f t="shared" si="171"/>
        <v>140</v>
      </c>
    </row>
    <row r="5510" spans="1:7" s="129" customFormat="1" x14ac:dyDescent="0.2">
      <c r="A5510" s="558"/>
      <c r="B5510" s="558"/>
      <c r="C5510" s="205"/>
      <c r="D5510" s="78" t="s">
        <v>4426</v>
      </c>
      <c r="E5510" s="353">
        <v>1650</v>
      </c>
      <c r="F5510" s="352">
        <f t="shared" si="170"/>
        <v>990</v>
      </c>
      <c r="G5510" s="352">
        <f t="shared" si="171"/>
        <v>825</v>
      </c>
    </row>
    <row r="5511" spans="1:7" s="129" customFormat="1" x14ac:dyDescent="0.2">
      <c r="A5511" s="558"/>
      <c r="B5511" s="558"/>
      <c r="C5511" s="205"/>
      <c r="D5511" s="78" t="s">
        <v>4427</v>
      </c>
      <c r="E5511" s="353">
        <v>800</v>
      </c>
      <c r="F5511" s="352">
        <f t="shared" si="170"/>
        <v>480</v>
      </c>
      <c r="G5511" s="352">
        <f t="shared" si="171"/>
        <v>400</v>
      </c>
    </row>
    <row r="5512" spans="1:7" s="129" customFormat="1" x14ac:dyDescent="0.2">
      <c r="A5512" s="558"/>
      <c r="B5512" s="558"/>
      <c r="C5512" s="142"/>
      <c r="D5512" s="78" t="s">
        <v>4428</v>
      </c>
      <c r="E5512" s="353">
        <v>350</v>
      </c>
      <c r="F5512" s="352">
        <f t="shared" si="170"/>
        <v>210</v>
      </c>
      <c r="G5512" s="352">
        <f t="shared" si="171"/>
        <v>175</v>
      </c>
    </row>
    <row r="5513" spans="1:7" s="129" customFormat="1" x14ac:dyDescent="0.2">
      <c r="A5513" s="558"/>
      <c r="B5513" s="558"/>
      <c r="C5513" s="205"/>
      <c r="D5513" s="78" t="s">
        <v>4429</v>
      </c>
      <c r="E5513" s="353">
        <v>200</v>
      </c>
      <c r="F5513" s="352">
        <f t="shared" si="170"/>
        <v>120</v>
      </c>
      <c r="G5513" s="352">
        <f t="shared" si="171"/>
        <v>100</v>
      </c>
    </row>
    <row r="5514" spans="1:7" s="129" customFormat="1" ht="25.5" x14ac:dyDescent="0.2">
      <c r="A5514" s="205" t="s">
        <v>4430</v>
      </c>
      <c r="B5514" s="205" t="s">
        <v>4430</v>
      </c>
      <c r="C5514" s="205"/>
      <c r="D5514" s="78" t="s">
        <v>4431</v>
      </c>
      <c r="E5514" s="353">
        <v>1000</v>
      </c>
      <c r="F5514" s="352">
        <f t="shared" si="170"/>
        <v>600</v>
      </c>
      <c r="G5514" s="352">
        <f t="shared" si="171"/>
        <v>500</v>
      </c>
    </row>
    <row r="5515" spans="1:7" s="129" customFormat="1" ht="25.5" x14ac:dyDescent="0.2">
      <c r="A5515" s="205" t="s">
        <v>4432</v>
      </c>
      <c r="B5515" s="205" t="s">
        <v>4432</v>
      </c>
      <c r="C5515" s="205"/>
      <c r="D5515" s="78" t="s">
        <v>4433</v>
      </c>
      <c r="E5515" s="353">
        <v>500</v>
      </c>
      <c r="F5515" s="352">
        <f t="shared" si="170"/>
        <v>300</v>
      </c>
      <c r="G5515" s="352">
        <f t="shared" si="171"/>
        <v>250</v>
      </c>
    </row>
    <row r="5516" spans="1:7" s="129" customFormat="1" ht="25.5" x14ac:dyDescent="0.2">
      <c r="A5516" s="205" t="s">
        <v>4434</v>
      </c>
      <c r="B5516" s="205" t="s">
        <v>4434</v>
      </c>
      <c r="C5516" s="205"/>
      <c r="D5516" s="78" t="s">
        <v>4435</v>
      </c>
      <c r="E5516" s="353">
        <v>450</v>
      </c>
      <c r="F5516" s="352">
        <f t="shared" si="170"/>
        <v>270</v>
      </c>
      <c r="G5516" s="352">
        <f t="shared" si="171"/>
        <v>225</v>
      </c>
    </row>
    <row r="5517" spans="1:7" s="129" customFormat="1" ht="25.5" x14ac:dyDescent="0.2">
      <c r="A5517" s="205" t="s">
        <v>4436</v>
      </c>
      <c r="B5517" s="205" t="s">
        <v>4436</v>
      </c>
      <c r="C5517" s="205"/>
      <c r="D5517" s="78" t="s">
        <v>4437</v>
      </c>
      <c r="E5517" s="353">
        <v>350</v>
      </c>
      <c r="F5517" s="352">
        <f t="shared" si="170"/>
        <v>210</v>
      </c>
      <c r="G5517" s="352">
        <f t="shared" si="171"/>
        <v>175</v>
      </c>
    </row>
    <row r="5518" spans="1:7" s="129" customFormat="1" ht="25.5" x14ac:dyDescent="0.2">
      <c r="A5518" s="205" t="s">
        <v>4438</v>
      </c>
      <c r="B5518" s="205" t="s">
        <v>4438</v>
      </c>
      <c r="C5518" s="205"/>
      <c r="D5518" s="78" t="s">
        <v>7828</v>
      </c>
      <c r="E5518" s="353"/>
      <c r="F5518" s="352">
        <f t="shared" si="170"/>
        <v>0</v>
      </c>
      <c r="G5518" s="352">
        <f t="shared" si="171"/>
        <v>0</v>
      </c>
    </row>
    <row r="5519" spans="1:7" s="129" customFormat="1" ht="13.5" x14ac:dyDescent="0.2">
      <c r="A5519" s="205" t="s">
        <v>4439</v>
      </c>
      <c r="B5519" s="205"/>
      <c r="C5519" s="205"/>
      <c r="D5519" s="78" t="s">
        <v>7829</v>
      </c>
      <c r="E5519" s="353">
        <v>380</v>
      </c>
      <c r="F5519" s="352">
        <f t="shared" si="170"/>
        <v>228</v>
      </c>
      <c r="G5519" s="352">
        <f t="shared" si="171"/>
        <v>190</v>
      </c>
    </row>
    <row r="5520" spans="1:7" s="129" customFormat="1" ht="25.5" x14ac:dyDescent="0.2">
      <c r="A5520" s="558" t="s">
        <v>4442</v>
      </c>
      <c r="B5520" s="558" t="s">
        <v>4439</v>
      </c>
      <c r="C5520" s="205"/>
      <c r="D5520" s="78" t="s">
        <v>4440</v>
      </c>
      <c r="E5520" s="353">
        <v>400</v>
      </c>
      <c r="F5520" s="352">
        <f t="shared" si="170"/>
        <v>240</v>
      </c>
      <c r="G5520" s="352">
        <f t="shared" si="171"/>
        <v>200</v>
      </c>
    </row>
    <row r="5521" spans="1:7" s="129" customFormat="1" x14ac:dyDescent="0.2">
      <c r="A5521" s="558"/>
      <c r="B5521" s="558"/>
      <c r="C5521" s="205"/>
      <c r="D5521" s="78" t="s">
        <v>4441</v>
      </c>
      <c r="E5521" s="353">
        <v>300</v>
      </c>
      <c r="F5521" s="352">
        <f t="shared" ref="F5521:F5584" si="172">IFERROR(E5521*0.6,0)</f>
        <v>180</v>
      </c>
      <c r="G5521" s="352">
        <f t="shared" ref="G5521:G5584" si="173">IFERROR(E5521*0.5,0)</f>
        <v>150</v>
      </c>
    </row>
    <row r="5522" spans="1:7" s="129" customFormat="1" ht="25.5" x14ac:dyDescent="0.2">
      <c r="A5522" s="205" t="s">
        <v>4444</v>
      </c>
      <c r="B5522" s="205" t="s">
        <v>4442</v>
      </c>
      <c r="C5522" s="205"/>
      <c r="D5522" s="78" t="s">
        <v>4443</v>
      </c>
      <c r="E5522" s="353">
        <v>300</v>
      </c>
      <c r="F5522" s="352">
        <f t="shared" si="172"/>
        <v>180</v>
      </c>
      <c r="G5522" s="352">
        <f t="shared" si="173"/>
        <v>150</v>
      </c>
    </row>
    <row r="5523" spans="1:7" s="129" customFormat="1" ht="25.5" x14ac:dyDescent="0.2">
      <c r="A5523" s="385" t="s">
        <v>4446</v>
      </c>
      <c r="B5523" s="385" t="s">
        <v>4414</v>
      </c>
      <c r="C5523" s="205"/>
      <c r="D5523" s="78" t="s">
        <v>4445</v>
      </c>
      <c r="E5523" s="353">
        <v>300</v>
      </c>
      <c r="F5523" s="352">
        <f t="shared" si="172"/>
        <v>180</v>
      </c>
      <c r="G5523" s="352">
        <f t="shared" si="173"/>
        <v>150</v>
      </c>
    </row>
    <row r="5524" spans="1:7" s="129" customFormat="1" ht="25.5" x14ac:dyDescent="0.2">
      <c r="A5524" s="205" t="s">
        <v>4448</v>
      </c>
      <c r="B5524" s="205" t="s">
        <v>4446</v>
      </c>
      <c r="C5524" s="205"/>
      <c r="D5524" s="78" t="s">
        <v>4447</v>
      </c>
      <c r="E5524" s="353">
        <v>300</v>
      </c>
      <c r="F5524" s="352">
        <f t="shared" si="172"/>
        <v>180</v>
      </c>
      <c r="G5524" s="352">
        <f t="shared" si="173"/>
        <v>150</v>
      </c>
    </row>
    <row r="5525" spans="1:7" s="129" customFormat="1" x14ac:dyDescent="0.2">
      <c r="A5525" s="558" t="s">
        <v>4451</v>
      </c>
      <c r="B5525" s="558" t="s">
        <v>4448</v>
      </c>
      <c r="C5525" s="205"/>
      <c r="D5525" s="78" t="s">
        <v>4449</v>
      </c>
      <c r="E5525" s="353">
        <v>300</v>
      </c>
      <c r="F5525" s="352">
        <f t="shared" si="172"/>
        <v>180</v>
      </c>
      <c r="G5525" s="352">
        <f t="shared" si="173"/>
        <v>150</v>
      </c>
    </row>
    <row r="5526" spans="1:7" s="129" customFormat="1" x14ac:dyDescent="0.2">
      <c r="A5526" s="558"/>
      <c r="B5526" s="558"/>
      <c r="C5526" s="205"/>
      <c r="D5526" s="78" t="s">
        <v>4450</v>
      </c>
      <c r="E5526" s="353">
        <v>300</v>
      </c>
      <c r="F5526" s="352">
        <f t="shared" si="172"/>
        <v>180</v>
      </c>
      <c r="G5526" s="352">
        <f t="shared" si="173"/>
        <v>150</v>
      </c>
    </row>
    <row r="5527" spans="1:7" s="129" customFormat="1" x14ac:dyDescent="0.2">
      <c r="A5527" s="558" t="s">
        <v>4452</v>
      </c>
      <c r="B5527" s="558" t="s">
        <v>4451</v>
      </c>
      <c r="C5527" s="205"/>
      <c r="D5527" s="75" t="s">
        <v>2138</v>
      </c>
      <c r="E5527" s="353">
        <v>0</v>
      </c>
      <c r="F5527" s="352">
        <f t="shared" si="172"/>
        <v>0</v>
      </c>
      <c r="G5527" s="352">
        <f t="shared" si="173"/>
        <v>0</v>
      </c>
    </row>
    <row r="5528" spans="1:7" s="129" customFormat="1" x14ac:dyDescent="0.2">
      <c r="A5528" s="558"/>
      <c r="B5528" s="558"/>
      <c r="C5528" s="205"/>
      <c r="D5528" s="78" t="s">
        <v>4056</v>
      </c>
      <c r="E5528" s="353">
        <v>250</v>
      </c>
      <c r="F5528" s="352">
        <f t="shared" si="172"/>
        <v>150</v>
      </c>
      <c r="G5528" s="352">
        <f t="shared" si="173"/>
        <v>125</v>
      </c>
    </row>
    <row r="5529" spans="1:7" s="129" customFormat="1" x14ac:dyDescent="0.2">
      <c r="A5529" s="558"/>
      <c r="B5529" s="558"/>
      <c r="C5529" s="205"/>
      <c r="D5529" s="78" t="s">
        <v>4057</v>
      </c>
      <c r="E5529" s="353">
        <v>180</v>
      </c>
      <c r="F5529" s="352">
        <f t="shared" si="172"/>
        <v>108</v>
      </c>
      <c r="G5529" s="352">
        <f t="shared" si="173"/>
        <v>90</v>
      </c>
    </row>
    <row r="5530" spans="1:7" s="129" customFormat="1" x14ac:dyDescent="0.2">
      <c r="A5530" s="558"/>
      <c r="B5530" s="558"/>
      <c r="C5530" s="205"/>
      <c r="D5530" s="78" t="s">
        <v>2160</v>
      </c>
      <c r="E5530" s="353">
        <v>150</v>
      </c>
      <c r="F5530" s="352">
        <f t="shared" si="172"/>
        <v>90</v>
      </c>
      <c r="G5530" s="352">
        <f t="shared" si="173"/>
        <v>75</v>
      </c>
    </row>
    <row r="5531" spans="1:7" s="129" customFormat="1" x14ac:dyDescent="0.2">
      <c r="A5531" s="558"/>
      <c r="B5531" s="558"/>
      <c r="C5531" s="205"/>
      <c r="D5531" s="78" t="s">
        <v>2214</v>
      </c>
      <c r="E5531" s="353">
        <v>130</v>
      </c>
      <c r="F5531" s="352">
        <f t="shared" si="172"/>
        <v>78</v>
      </c>
      <c r="G5531" s="352">
        <f t="shared" si="173"/>
        <v>65</v>
      </c>
    </row>
    <row r="5532" spans="1:7" s="129" customFormat="1" x14ac:dyDescent="0.2">
      <c r="A5532" s="558" t="s">
        <v>7830</v>
      </c>
      <c r="B5532" s="558" t="s">
        <v>4452</v>
      </c>
      <c r="C5532" s="205"/>
      <c r="D5532" s="75" t="s">
        <v>2146</v>
      </c>
      <c r="E5532" s="353">
        <v>0</v>
      </c>
      <c r="F5532" s="352">
        <f t="shared" si="172"/>
        <v>0</v>
      </c>
      <c r="G5532" s="352">
        <f t="shared" si="173"/>
        <v>0</v>
      </c>
    </row>
    <row r="5533" spans="1:7" s="129" customFormat="1" x14ac:dyDescent="0.2">
      <c r="A5533" s="558"/>
      <c r="B5533" s="558"/>
      <c r="C5533" s="205"/>
      <c r="D5533" s="78" t="s">
        <v>2159</v>
      </c>
      <c r="E5533" s="353">
        <v>170</v>
      </c>
      <c r="F5533" s="352">
        <f t="shared" si="172"/>
        <v>102</v>
      </c>
      <c r="G5533" s="352">
        <f t="shared" si="173"/>
        <v>85</v>
      </c>
    </row>
    <row r="5534" spans="1:7" s="129" customFormat="1" x14ac:dyDescent="0.2">
      <c r="A5534" s="558"/>
      <c r="B5534" s="558"/>
      <c r="C5534" s="205"/>
      <c r="D5534" s="78" t="s">
        <v>2160</v>
      </c>
      <c r="E5534" s="353">
        <v>140</v>
      </c>
      <c r="F5534" s="352">
        <f t="shared" si="172"/>
        <v>84</v>
      </c>
      <c r="G5534" s="352">
        <f t="shared" si="173"/>
        <v>70</v>
      </c>
    </row>
    <row r="5535" spans="1:7" s="129" customFormat="1" x14ac:dyDescent="0.2">
      <c r="A5535" s="558"/>
      <c r="B5535" s="558"/>
      <c r="C5535" s="205"/>
      <c r="D5535" s="78" t="s">
        <v>2214</v>
      </c>
      <c r="E5535" s="353">
        <v>120</v>
      </c>
      <c r="F5535" s="352">
        <f t="shared" si="172"/>
        <v>72</v>
      </c>
      <c r="G5535" s="352">
        <f t="shared" si="173"/>
        <v>60</v>
      </c>
    </row>
    <row r="5536" spans="1:7" s="129" customFormat="1" x14ac:dyDescent="0.2">
      <c r="A5536" s="142" t="s">
        <v>2574</v>
      </c>
      <c r="B5536" s="142" t="s">
        <v>2574</v>
      </c>
      <c r="C5536" s="205"/>
      <c r="D5536" s="74" t="s">
        <v>4453</v>
      </c>
      <c r="E5536" s="353">
        <v>0</v>
      </c>
      <c r="F5536" s="352">
        <f t="shared" si="172"/>
        <v>0</v>
      </c>
      <c r="G5536" s="352">
        <f t="shared" si="173"/>
        <v>0</v>
      </c>
    </row>
    <row r="5537" spans="1:7" s="129" customFormat="1" ht="26.25" x14ac:dyDescent="0.2">
      <c r="A5537" s="560" t="s">
        <v>2575</v>
      </c>
      <c r="B5537" s="560" t="s">
        <v>2575</v>
      </c>
      <c r="C5537" s="205"/>
      <c r="D5537" s="78" t="s">
        <v>7831</v>
      </c>
      <c r="E5537" s="353">
        <v>0</v>
      </c>
      <c r="F5537" s="352">
        <f t="shared" si="172"/>
        <v>0</v>
      </c>
      <c r="G5537" s="352">
        <f t="shared" si="173"/>
        <v>0</v>
      </c>
    </row>
    <row r="5538" spans="1:7" s="129" customFormat="1" ht="25.5" x14ac:dyDescent="0.2">
      <c r="A5538" s="561"/>
      <c r="B5538" s="561"/>
      <c r="C5538" s="205"/>
      <c r="D5538" s="78" t="s">
        <v>7832</v>
      </c>
      <c r="E5538" s="353">
        <v>600</v>
      </c>
      <c r="F5538" s="352">
        <f t="shared" si="172"/>
        <v>360</v>
      </c>
      <c r="G5538" s="352">
        <f t="shared" si="173"/>
        <v>300</v>
      </c>
    </row>
    <row r="5539" spans="1:7" s="129" customFormat="1" ht="13.5" x14ac:dyDescent="0.2">
      <c r="A5539" s="561"/>
      <c r="B5539" s="561"/>
      <c r="C5539" s="142"/>
      <c r="D5539" s="78" t="s">
        <v>7833</v>
      </c>
      <c r="E5539" s="353">
        <v>0</v>
      </c>
      <c r="F5539" s="352">
        <f t="shared" si="172"/>
        <v>0</v>
      </c>
      <c r="G5539" s="352">
        <f t="shared" si="173"/>
        <v>0</v>
      </c>
    </row>
    <row r="5540" spans="1:7" s="129" customFormat="1" x14ac:dyDescent="0.2">
      <c r="A5540" s="561"/>
      <c r="B5540" s="561"/>
      <c r="C5540" s="142"/>
      <c r="D5540" s="78" t="s">
        <v>7834</v>
      </c>
      <c r="E5540" s="353">
        <v>700</v>
      </c>
      <c r="F5540" s="352">
        <f t="shared" si="172"/>
        <v>420</v>
      </c>
      <c r="G5540" s="352">
        <f t="shared" si="173"/>
        <v>350</v>
      </c>
    </row>
    <row r="5541" spans="1:7" s="129" customFormat="1" x14ac:dyDescent="0.2">
      <c r="A5541" s="561"/>
      <c r="B5541" s="561"/>
      <c r="C5541" s="205"/>
      <c r="D5541" s="78" t="s">
        <v>7835</v>
      </c>
      <c r="E5541" s="353"/>
      <c r="F5541" s="352">
        <f t="shared" si="172"/>
        <v>0</v>
      </c>
      <c r="G5541" s="352">
        <f t="shared" si="173"/>
        <v>0</v>
      </c>
    </row>
    <row r="5542" spans="1:7" s="129" customFormat="1" ht="13.5" x14ac:dyDescent="0.2">
      <c r="A5542" s="561"/>
      <c r="B5542" s="561"/>
      <c r="C5542" s="205"/>
      <c r="D5542" s="78" t="s">
        <v>7836</v>
      </c>
      <c r="E5542" s="353"/>
      <c r="F5542" s="352">
        <f t="shared" si="172"/>
        <v>0</v>
      </c>
      <c r="G5542" s="352">
        <f t="shared" si="173"/>
        <v>0</v>
      </c>
    </row>
    <row r="5543" spans="1:7" s="129" customFormat="1" x14ac:dyDescent="0.2">
      <c r="A5543" s="562"/>
      <c r="B5543" s="562"/>
      <c r="C5543" s="205"/>
      <c r="D5543" s="78" t="s">
        <v>7837</v>
      </c>
      <c r="E5543" s="353">
        <v>1600</v>
      </c>
      <c r="F5543" s="352">
        <f t="shared" si="172"/>
        <v>960</v>
      </c>
      <c r="G5543" s="352">
        <f t="shared" si="173"/>
        <v>800</v>
      </c>
    </row>
    <row r="5544" spans="1:7" s="129" customFormat="1" ht="27" x14ac:dyDescent="0.2">
      <c r="A5544" s="558" t="s">
        <v>2607</v>
      </c>
      <c r="B5544" s="558" t="s">
        <v>2607</v>
      </c>
      <c r="C5544" s="205"/>
      <c r="D5544" s="78" t="s">
        <v>7838</v>
      </c>
      <c r="E5544" s="353"/>
      <c r="F5544" s="352">
        <f t="shared" si="172"/>
        <v>0</v>
      </c>
      <c r="G5544" s="352">
        <f t="shared" si="173"/>
        <v>0</v>
      </c>
    </row>
    <row r="5545" spans="1:7" s="129" customFormat="1" ht="25.5" x14ac:dyDescent="0.2">
      <c r="A5545" s="558"/>
      <c r="B5545" s="558"/>
      <c r="C5545" s="205"/>
      <c r="D5545" s="78" t="s">
        <v>7839</v>
      </c>
      <c r="E5545" s="353">
        <v>700</v>
      </c>
      <c r="F5545" s="352">
        <f t="shared" si="172"/>
        <v>420</v>
      </c>
      <c r="G5545" s="352">
        <f t="shared" si="173"/>
        <v>350</v>
      </c>
    </row>
    <row r="5546" spans="1:7" s="129" customFormat="1" x14ac:dyDescent="0.2">
      <c r="A5546" s="558"/>
      <c r="B5546" s="558"/>
      <c r="C5546" s="205"/>
      <c r="D5546" s="78" t="s">
        <v>7840</v>
      </c>
      <c r="E5546" s="353">
        <v>650</v>
      </c>
      <c r="F5546" s="352">
        <f t="shared" si="172"/>
        <v>390</v>
      </c>
      <c r="G5546" s="352">
        <f t="shared" si="173"/>
        <v>325</v>
      </c>
    </row>
    <row r="5547" spans="1:7" s="129" customFormat="1" x14ac:dyDescent="0.2">
      <c r="A5547" s="558"/>
      <c r="B5547" s="558"/>
      <c r="C5547" s="205"/>
      <c r="D5547" s="78" t="s">
        <v>7841</v>
      </c>
      <c r="E5547" s="353">
        <v>600</v>
      </c>
      <c r="F5547" s="352">
        <f t="shared" si="172"/>
        <v>360</v>
      </c>
      <c r="G5547" s="352">
        <f t="shared" si="173"/>
        <v>300</v>
      </c>
    </row>
    <row r="5548" spans="1:7" s="129" customFormat="1" x14ac:dyDescent="0.2">
      <c r="A5548" s="558"/>
      <c r="B5548" s="558"/>
      <c r="C5548" s="205"/>
      <c r="D5548" s="78" t="s">
        <v>7842</v>
      </c>
      <c r="E5548" s="353"/>
      <c r="F5548" s="352">
        <f t="shared" si="172"/>
        <v>0</v>
      </c>
      <c r="G5548" s="352">
        <f t="shared" si="173"/>
        <v>0</v>
      </c>
    </row>
    <row r="5549" spans="1:7" s="129" customFormat="1" ht="25.5" x14ac:dyDescent="0.2">
      <c r="A5549" s="205" t="s">
        <v>3041</v>
      </c>
      <c r="B5549" s="205" t="s">
        <v>3041</v>
      </c>
      <c r="C5549" s="205"/>
      <c r="D5549" s="78" t="s">
        <v>7843</v>
      </c>
      <c r="E5549" s="353"/>
      <c r="F5549" s="352">
        <f t="shared" si="172"/>
        <v>0</v>
      </c>
      <c r="G5549" s="352">
        <f t="shared" si="173"/>
        <v>0</v>
      </c>
    </row>
    <row r="5550" spans="1:7" s="129" customFormat="1" ht="25.5" x14ac:dyDescent="0.2">
      <c r="A5550" s="205" t="s">
        <v>3042</v>
      </c>
      <c r="B5550" s="205" t="s">
        <v>3042</v>
      </c>
      <c r="C5550" s="205"/>
      <c r="D5550" s="78" t="s">
        <v>4454</v>
      </c>
      <c r="E5550" s="353">
        <v>600</v>
      </c>
      <c r="F5550" s="352">
        <f t="shared" si="172"/>
        <v>360</v>
      </c>
      <c r="G5550" s="352">
        <f t="shared" si="173"/>
        <v>300</v>
      </c>
    </row>
    <row r="5551" spans="1:7" s="129" customFormat="1" ht="13.5" x14ac:dyDescent="0.2">
      <c r="A5551" s="560" t="s">
        <v>3048</v>
      </c>
      <c r="B5551" s="560" t="s">
        <v>3048</v>
      </c>
      <c r="C5551" s="560"/>
      <c r="D5551" s="79" t="s">
        <v>7844</v>
      </c>
      <c r="E5551" s="353">
        <v>0</v>
      </c>
      <c r="F5551" s="352">
        <f t="shared" si="172"/>
        <v>0</v>
      </c>
      <c r="G5551" s="352">
        <f t="shared" si="173"/>
        <v>0</v>
      </c>
    </row>
    <row r="5552" spans="1:7" s="129" customFormat="1" x14ac:dyDescent="0.2">
      <c r="A5552" s="561"/>
      <c r="B5552" s="561"/>
      <c r="C5552" s="561"/>
      <c r="D5552" s="79" t="s">
        <v>7845</v>
      </c>
      <c r="E5552" s="353">
        <v>750</v>
      </c>
      <c r="F5552" s="352">
        <f t="shared" si="172"/>
        <v>450</v>
      </c>
      <c r="G5552" s="352">
        <f t="shared" si="173"/>
        <v>375</v>
      </c>
    </row>
    <row r="5553" spans="1:7" s="129" customFormat="1" x14ac:dyDescent="0.2">
      <c r="A5553" s="561"/>
      <c r="B5553" s="561"/>
      <c r="C5553" s="561"/>
      <c r="D5553" s="79" t="s">
        <v>7846</v>
      </c>
      <c r="E5553" s="353">
        <v>800</v>
      </c>
      <c r="F5553" s="352">
        <f t="shared" si="172"/>
        <v>480</v>
      </c>
      <c r="G5553" s="352">
        <f t="shared" si="173"/>
        <v>400</v>
      </c>
    </row>
    <row r="5554" spans="1:7" s="129" customFormat="1" x14ac:dyDescent="0.2">
      <c r="A5554" s="561"/>
      <c r="B5554" s="561"/>
      <c r="C5554" s="561"/>
      <c r="D5554" s="79" t="s">
        <v>7847</v>
      </c>
      <c r="E5554" s="353">
        <v>600</v>
      </c>
      <c r="F5554" s="352">
        <f t="shared" si="172"/>
        <v>360</v>
      </c>
      <c r="G5554" s="352">
        <f t="shared" si="173"/>
        <v>300</v>
      </c>
    </row>
    <row r="5555" spans="1:7" s="129" customFormat="1" x14ac:dyDescent="0.2">
      <c r="A5555" s="562"/>
      <c r="B5555" s="562"/>
      <c r="C5555" s="562"/>
      <c r="D5555" s="79" t="s">
        <v>7848</v>
      </c>
      <c r="E5555" s="353">
        <v>550</v>
      </c>
      <c r="F5555" s="352">
        <f t="shared" si="172"/>
        <v>330</v>
      </c>
      <c r="G5555" s="352">
        <f t="shared" si="173"/>
        <v>275</v>
      </c>
    </row>
    <row r="5556" spans="1:7" s="129" customFormat="1" ht="39.75" x14ac:dyDescent="0.2">
      <c r="A5556" s="560" t="s">
        <v>3049</v>
      </c>
      <c r="B5556" s="205" t="s">
        <v>3049</v>
      </c>
      <c r="C5556" s="205"/>
      <c r="D5556" s="78" t="s">
        <v>4455</v>
      </c>
      <c r="E5556" s="353">
        <v>0</v>
      </c>
      <c r="F5556" s="352">
        <f t="shared" si="172"/>
        <v>0</v>
      </c>
      <c r="G5556" s="352">
        <f t="shared" si="173"/>
        <v>0</v>
      </c>
    </row>
    <row r="5557" spans="1:7" s="129" customFormat="1" x14ac:dyDescent="0.2">
      <c r="A5557" s="562"/>
      <c r="B5557" s="205"/>
      <c r="C5557" s="205"/>
      <c r="D5557" s="78" t="s">
        <v>4456</v>
      </c>
      <c r="E5557" s="353">
        <v>679.69999999999993</v>
      </c>
      <c r="F5557" s="352">
        <f t="shared" si="172"/>
        <v>407.81999999999994</v>
      </c>
      <c r="G5557" s="352">
        <f t="shared" si="173"/>
        <v>339.84999999999997</v>
      </c>
    </row>
    <row r="5558" spans="1:7" s="129" customFormat="1" ht="26.25" x14ac:dyDescent="0.2">
      <c r="A5558" s="560" t="s">
        <v>3734</v>
      </c>
      <c r="B5558" s="205" t="s">
        <v>3734</v>
      </c>
      <c r="C5558" s="205"/>
      <c r="D5558" s="78" t="s">
        <v>7849</v>
      </c>
      <c r="E5558" s="353"/>
      <c r="F5558" s="352">
        <f t="shared" si="172"/>
        <v>0</v>
      </c>
      <c r="G5558" s="352">
        <f t="shared" si="173"/>
        <v>0</v>
      </c>
    </row>
    <row r="5559" spans="1:7" s="129" customFormat="1" ht="25.5" x14ac:dyDescent="0.2">
      <c r="A5559" s="562"/>
      <c r="B5559" s="205"/>
      <c r="C5559" s="205"/>
      <c r="D5559" s="78" t="s">
        <v>7850</v>
      </c>
      <c r="E5559" s="353">
        <v>700</v>
      </c>
      <c r="F5559" s="352">
        <f t="shared" si="172"/>
        <v>420</v>
      </c>
      <c r="G5559" s="352">
        <f t="shared" si="173"/>
        <v>350</v>
      </c>
    </row>
    <row r="5560" spans="1:7" s="129" customFormat="1" ht="13.5" x14ac:dyDescent="0.2">
      <c r="A5560" s="560" t="s">
        <v>3736</v>
      </c>
      <c r="B5560" s="205" t="s">
        <v>3736</v>
      </c>
      <c r="C5560" s="205"/>
      <c r="D5560" s="78" t="s">
        <v>4457</v>
      </c>
      <c r="E5560" s="353">
        <v>0</v>
      </c>
      <c r="F5560" s="352">
        <f t="shared" si="172"/>
        <v>0</v>
      </c>
      <c r="G5560" s="352">
        <f t="shared" si="173"/>
        <v>0</v>
      </c>
    </row>
    <row r="5561" spans="1:7" s="129" customFormat="1" x14ac:dyDescent="0.2">
      <c r="A5561" s="562"/>
      <c r="B5561" s="205"/>
      <c r="C5561" s="205"/>
      <c r="D5561" s="78" t="s">
        <v>7851</v>
      </c>
      <c r="E5561" s="353">
        <v>600</v>
      </c>
      <c r="F5561" s="352">
        <f t="shared" si="172"/>
        <v>360</v>
      </c>
      <c r="G5561" s="352">
        <f t="shared" si="173"/>
        <v>300</v>
      </c>
    </row>
    <row r="5562" spans="1:7" s="129" customFormat="1" x14ac:dyDescent="0.2">
      <c r="A5562" s="558" t="s">
        <v>3738</v>
      </c>
      <c r="B5562" s="558" t="s">
        <v>3738</v>
      </c>
      <c r="C5562" s="205"/>
      <c r="D5562" s="75" t="s">
        <v>2138</v>
      </c>
      <c r="E5562" s="353">
        <v>0</v>
      </c>
      <c r="F5562" s="352">
        <f t="shared" si="172"/>
        <v>0</v>
      </c>
      <c r="G5562" s="352">
        <f t="shared" si="173"/>
        <v>0</v>
      </c>
    </row>
    <row r="5563" spans="1:7" s="129" customFormat="1" x14ac:dyDescent="0.2">
      <c r="A5563" s="558"/>
      <c r="B5563" s="558"/>
      <c r="C5563" s="205"/>
      <c r="D5563" s="78" t="s">
        <v>4056</v>
      </c>
      <c r="E5563" s="353">
        <v>450.09999999999997</v>
      </c>
      <c r="F5563" s="352">
        <f t="shared" si="172"/>
        <v>270.05999999999995</v>
      </c>
      <c r="G5563" s="352">
        <f t="shared" si="173"/>
        <v>225.04999999999998</v>
      </c>
    </row>
    <row r="5564" spans="1:7" s="129" customFormat="1" x14ac:dyDescent="0.2">
      <c r="A5564" s="558"/>
      <c r="B5564" s="558"/>
      <c r="C5564" s="205"/>
      <c r="D5564" s="78" t="s">
        <v>4057</v>
      </c>
      <c r="E5564" s="353">
        <v>399.7</v>
      </c>
      <c r="F5564" s="352">
        <f t="shared" si="172"/>
        <v>239.82</v>
      </c>
      <c r="G5564" s="352">
        <f t="shared" si="173"/>
        <v>199.85</v>
      </c>
    </row>
    <row r="5565" spans="1:7" s="129" customFormat="1" x14ac:dyDescent="0.2">
      <c r="A5565" s="558"/>
      <c r="B5565" s="558"/>
      <c r="C5565" s="205"/>
      <c r="D5565" s="78" t="s">
        <v>2160</v>
      </c>
      <c r="E5565" s="353">
        <v>350</v>
      </c>
      <c r="F5565" s="352">
        <f t="shared" si="172"/>
        <v>210</v>
      </c>
      <c r="G5565" s="352">
        <f t="shared" si="173"/>
        <v>175</v>
      </c>
    </row>
    <row r="5566" spans="1:7" s="129" customFormat="1" x14ac:dyDescent="0.2">
      <c r="A5566" s="558"/>
      <c r="B5566" s="558"/>
      <c r="C5566" s="205"/>
      <c r="D5566" s="78" t="s">
        <v>2214</v>
      </c>
      <c r="E5566" s="353">
        <v>200</v>
      </c>
      <c r="F5566" s="352">
        <f t="shared" si="172"/>
        <v>120</v>
      </c>
      <c r="G5566" s="352">
        <f t="shared" si="173"/>
        <v>100</v>
      </c>
    </row>
    <row r="5567" spans="1:7" s="129" customFormat="1" x14ac:dyDescent="0.2">
      <c r="A5567" s="558" t="s">
        <v>3739</v>
      </c>
      <c r="B5567" s="558" t="s">
        <v>2575</v>
      </c>
      <c r="C5567" s="205"/>
      <c r="D5567" s="75" t="s">
        <v>2146</v>
      </c>
      <c r="E5567" s="353">
        <v>0</v>
      </c>
      <c r="F5567" s="352">
        <f t="shared" si="172"/>
        <v>0</v>
      </c>
      <c r="G5567" s="352">
        <f t="shared" si="173"/>
        <v>0</v>
      </c>
    </row>
    <row r="5568" spans="1:7" s="129" customFormat="1" x14ac:dyDescent="0.2">
      <c r="A5568" s="558"/>
      <c r="B5568" s="558"/>
      <c r="C5568" s="142"/>
      <c r="D5568" s="78" t="s">
        <v>2159</v>
      </c>
      <c r="E5568" s="353">
        <v>300</v>
      </c>
      <c r="F5568" s="352">
        <f t="shared" si="172"/>
        <v>180</v>
      </c>
      <c r="G5568" s="352">
        <f t="shared" si="173"/>
        <v>150</v>
      </c>
    </row>
    <row r="5569" spans="1:7" s="129" customFormat="1" x14ac:dyDescent="0.2">
      <c r="A5569" s="558"/>
      <c r="B5569" s="558"/>
      <c r="C5569" s="383"/>
      <c r="D5569" s="78" t="s">
        <v>2160</v>
      </c>
      <c r="E5569" s="353">
        <v>250</v>
      </c>
      <c r="F5569" s="352">
        <f t="shared" si="172"/>
        <v>150</v>
      </c>
      <c r="G5569" s="352">
        <f t="shared" si="173"/>
        <v>125</v>
      </c>
    </row>
    <row r="5570" spans="1:7" s="129" customFormat="1" x14ac:dyDescent="0.2">
      <c r="A5570" s="558"/>
      <c r="B5570" s="558"/>
      <c r="C5570" s="383"/>
      <c r="D5570" s="78" t="s">
        <v>2214</v>
      </c>
      <c r="E5570" s="353">
        <v>170</v>
      </c>
      <c r="F5570" s="352">
        <f t="shared" si="172"/>
        <v>102</v>
      </c>
      <c r="G5570" s="352">
        <f t="shared" si="173"/>
        <v>85</v>
      </c>
    </row>
    <row r="5571" spans="1:7" s="129" customFormat="1" ht="25.5" x14ac:dyDescent="0.2">
      <c r="A5571" s="205" t="s">
        <v>7852</v>
      </c>
      <c r="B5571" s="205"/>
      <c r="C5571" s="383"/>
      <c r="D5571" s="78" t="s">
        <v>7853</v>
      </c>
      <c r="E5571" s="353">
        <v>850</v>
      </c>
      <c r="F5571" s="352">
        <f t="shared" si="172"/>
        <v>510</v>
      </c>
      <c r="G5571" s="352">
        <f t="shared" si="173"/>
        <v>425</v>
      </c>
    </row>
    <row r="5572" spans="1:7" s="129" customFormat="1" x14ac:dyDescent="0.2">
      <c r="A5572" s="205" t="s">
        <v>7854</v>
      </c>
      <c r="B5572" s="205"/>
      <c r="C5572" s="383"/>
      <c r="D5572" s="78" t="s">
        <v>7855</v>
      </c>
      <c r="E5572" s="353">
        <v>700</v>
      </c>
      <c r="F5572" s="352">
        <f t="shared" si="172"/>
        <v>420</v>
      </c>
      <c r="G5572" s="352">
        <f t="shared" si="173"/>
        <v>350</v>
      </c>
    </row>
    <row r="5573" spans="1:7" s="129" customFormat="1" ht="25.5" x14ac:dyDescent="0.2">
      <c r="A5573" s="205" t="s">
        <v>7856</v>
      </c>
      <c r="B5573" s="205"/>
      <c r="C5573" s="383"/>
      <c r="D5573" s="78" t="s">
        <v>7857</v>
      </c>
      <c r="E5573" s="353">
        <v>500</v>
      </c>
      <c r="F5573" s="352">
        <f t="shared" si="172"/>
        <v>300</v>
      </c>
      <c r="G5573" s="352">
        <f t="shared" si="173"/>
        <v>250</v>
      </c>
    </row>
    <row r="5574" spans="1:7" s="129" customFormat="1" x14ac:dyDescent="0.2">
      <c r="A5574" s="140" t="s">
        <v>2629</v>
      </c>
      <c r="B5574" s="140" t="s">
        <v>2629</v>
      </c>
      <c r="C5574" s="383"/>
      <c r="D5574" s="74" t="s">
        <v>4458</v>
      </c>
      <c r="E5574" s="353">
        <v>0</v>
      </c>
      <c r="F5574" s="352">
        <f t="shared" si="172"/>
        <v>0</v>
      </c>
      <c r="G5574" s="352">
        <f t="shared" si="173"/>
        <v>0</v>
      </c>
    </row>
    <row r="5575" spans="1:7" s="129" customFormat="1" ht="25.5" x14ac:dyDescent="0.2">
      <c r="A5575" s="205" t="s">
        <v>2631</v>
      </c>
      <c r="B5575" s="205" t="s">
        <v>2631</v>
      </c>
      <c r="C5575" s="383"/>
      <c r="D5575" s="78" t="s">
        <v>4459</v>
      </c>
      <c r="E5575" s="353">
        <v>990.00000000000011</v>
      </c>
      <c r="F5575" s="352">
        <f t="shared" si="172"/>
        <v>594</v>
      </c>
      <c r="G5575" s="352">
        <f t="shared" si="173"/>
        <v>495.00000000000006</v>
      </c>
    </row>
    <row r="5576" spans="1:7" s="129" customFormat="1" x14ac:dyDescent="0.2">
      <c r="A5576" s="205" t="s">
        <v>2636</v>
      </c>
      <c r="B5576" s="205" t="s">
        <v>2636</v>
      </c>
      <c r="C5576" s="383"/>
      <c r="D5576" s="78" t="s">
        <v>4460</v>
      </c>
      <c r="E5576" s="353">
        <v>990.00000000000011</v>
      </c>
      <c r="F5576" s="352">
        <f t="shared" si="172"/>
        <v>594</v>
      </c>
      <c r="G5576" s="352">
        <f t="shared" si="173"/>
        <v>495.00000000000006</v>
      </c>
    </row>
    <row r="5577" spans="1:7" s="129" customFormat="1" ht="25.5" x14ac:dyDescent="0.2">
      <c r="A5577" s="205" t="s">
        <v>2641</v>
      </c>
      <c r="B5577" s="205" t="s">
        <v>2641</v>
      </c>
      <c r="C5577" s="205"/>
      <c r="D5577" s="78" t="s">
        <v>4461</v>
      </c>
      <c r="E5577" s="353">
        <v>1150</v>
      </c>
      <c r="F5577" s="352">
        <f t="shared" si="172"/>
        <v>690</v>
      </c>
      <c r="G5577" s="352">
        <f t="shared" si="173"/>
        <v>575</v>
      </c>
    </row>
    <row r="5578" spans="1:7" s="129" customFormat="1" ht="25.5" x14ac:dyDescent="0.2">
      <c r="A5578" s="205" t="s">
        <v>2646</v>
      </c>
      <c r="B5578" s="205" t="s">
        <v>2646</v>
      </c>
      <c r="C5578" s="205"/>
      <c r="D5578" s="78" t="s">
        <v>4462</v>
      </c>
      <c r="E5578" s="353">
        <v>1320</v>
      </c>
      <c r="F5578" s="352">
        <f t="shared" si="172"/>
        <v>792</v>
      </c>
      <c r="G5578" s="352">
        <f t="shared" si="173"/>
        <v>660</v>
      </c>
    </row>
    <row r="5579" spans="1:7" s="129" customFormat="1" ht="25.5" x14ac:dyDescent="0.2">
      <c r="A5579" s="205" t="s">
        <v>2648</v>
      </c>
      <c r="B5579" s="205" t="s">
        <v>2648</v>
      </c>
      <c r="C5579" s="205"/>
      <c r="D5579" s="78" t="s">
        <v>4463</v>
      </c>
      <c r="E5579" s="353">
        <v>1260</v>
      </c>
      <c r="F5579" s="352">
        <f t="shared" si="172"/>
        <v>756</v>
      </c>
      <c r="G5579" s="352">
        <f t="shared" si="173"/>
        <v>630</v>
      </c>
    </row>
    <row r="5580" spans="1:7" s="129" customFormat="1" ht="25.5" x14ac:dyDescent="0.2">
      <c r="A5580" s="205" t="s">
        <v>2650</v>
      </c>
      <c r="B5580" s="205" t="s">
        <v>2650</v>
      </c>
      <c r="C5580" s="205"/>
      <c r="D5580" s="78" t="s">
        <v>4464</v>
      </c>
      <c r="E5580" s="353">
        <v>1250</v>
      </c>
      <c r="F5580" s="352">
        <f t="shared" si="172"/>
        <v>750</v>
      </c>
      <c r="G5580" s="352">
        <f t="shared" si="173"/>
        <v>625</v>
      </c>
    </row>
    <row r="5581" spans="1:7" s="129" customFormat="1" x14ac:dyDescent="0.2">
      <c r="A5581" s="558" t="s">
        <v>2653</v>
      </c>
      <c r="B5581" s="558" t="s">
        <v>2653</v>
      </c>
      <c r="C5581" s="205"/>
      <c r="D5581" s="75" t="s">
        <v>2138</v>
      </c>
      <c r="E5581" s="353">
        <v>0</v>
      </c>
      <c r="F5581" s="352">
        <f t="shared" si="172"/>
        <v>0</v>
      </c>
      <c r="G5581" s="352">
        <f t="shared" si="173"/>
        <v>0</v>
      </c>
    </row>
    <row r="5582" spans="1:7" s="129" customFormat="1" x14ac:dyDescent="0.2">
      <c r="A5582" s="558"/>
      <c r="B5582" s="558"/>
      <c r="C5582" s="205"/>
      <c r="D5582" s="78" t="s">
        <v>4056</v>
      </c>
      <c r="E5582" s="353">
        <v>800.09999999999991</v>
      </c>
      <c r="F5582" s="352">
        <f t="shared" si="172"/>
        <v>480.05999999999995</v>
      </c>
      <c r="G5582" s="352">
        <f t="shared" si="173"/>
        <v>400.04999999999995</v>
      </c>
    </row>
    <row r="5583" spans="1:7" s="129" customFormat="1" x14ac:dyDescent="0.2">
      <c r="A5583" s="558"/>
      <c r="B5583" s="558"/>
      <c r="C5583" s="205"/>
      <c r="D5583" s="78" t="s">
        <v>4057</v>
      </c>
      <c r="E5583" s="353">
        <v>700</v>
      </c>
      <c r="F5583" s="352">
        <f t="shared" si="172"/>
        <v>420</v>
      </c>
      <c r="G5583" s="352">
        <f t="shared" si="173"/>
        <v>350</v>
      </c>
    </row>
    <row r="5584" spans="1:7" s="129" customFormat="1" x14ac:dyDescent="0.2">
      <c r="A5584" s="558"/>
      <c r="B5584" s="558"/>
      <c r="C5584" s="205"/>
      <c r="D5584" s="78" t="s">
        <v>2160</v>
      </c>
      <c r="E5584" s="353">
        <v>500</v>
      </c>
      <c r="F5584" s="352">
        <f t="shared" si="172"/>
        <v>300</v>
      </c>
      <c r="G5584" s="352">
        <f t="shared" si="173"/>
        <v>250</v>
      </c>
    </row>
    <row r="5585" spans="1:7" s="129" customFormat="1" x14ac:dyDescent="0.2">
      <c r="A5585" s="558"/>
      <c r="B5585" s="558"/>
      <c r="C5585" s="205"/>
      <c r="D5585" s="78" t="s">
        <v>2214</v>
      </c>
      <c r="E5585" s="353">
        <v>300</v>
      </c>
      <c r="F5585" s="352">
        <f t="shared" ref="F5585:F5648" si="174">IFERROR(E5585*0.6,0)</f>
        <v>180</v>
      </c>
      <c r="G5585" s="352">
        <f t="shared" ref="G5585:G5648" si="175">IFERROR(E5585*0.5,0)</f>
        <v>150</v>
      </c>
    </row>
    <row r="5586" spans="1:7" s="129" customFormat="1" x14ac:dyDescent="0.2">
      <c r="A5586" s="556" t="s">
        <v>2654</v>
      </c>
      <c r="B5586" s="558" t="s">
        <v>2654</v>
      </c>
      <c r="C5586" s="205"/>
      <c r="D5586" s="75" t="s">
        <v>2146</v>
      </c>
      <c r="E5586" s="353">
        <v>0</v>
      </c>
      <c r="F5586" s="352">
        <f t="shared" si="174"/>
        <v>0</v>
      </c>
      <c r="G5586" s="352">
        <f t="shared" si="175"/>
        <v>0</v>
      </c>
    </row>
    <row r="5587" spans="1:7" s="129" customFormat="1" x14ac:dyDescent="0.2">
      <c r="A5587" s="556"/>
      <c r="B5587" s="558"/>
      <c r="C5587" s="205"/>
      <c r="D5587" s="78" t="s">
        <v>2159</v>
      </c>
      <c r="E5587" s="353">
        <v>450.31199999999995</v>
      </c>
      <c r="F5587" s="352">
        <f t="shared" si="174"/>
        <v>270.18719999999996</v>
      </c>
      <c r="G5587" s="352">
        <f t="shared" si="175"/>
        <v>225.15599999999998</v>
      </c>
    </row>
    <row r="5588" spans="1:7" s="129" customFormat="1" x14ac:dyDescent="0.2">
      <c r="A5588" s="556"/>
      <c r="B5588" s="558"/>
      <c r="C5588" s="205"/>
      <c r="D5588" s="78" t="s">
        <v>2160</v>
      </c>
      <c r="E5588" s="353">
        <v>300</v>
      </c>
      <c r="F5588" s="352">
        <f t="shared" si="174"/>
        <v>180</v>
      </c>
      <c r="G5588" s="352">
        <f t="shared" si="175"/>
        <v>150</v>
      </c>
    </row>
    <row r="5589" spans="1:7" s="129" customFormat="1" x14ac:dyDescent="0.2">
      <c r="A5589" s="556"/>
      <c r="B5589" s="558"/>
      <c r="C5589" s="142"/>
      <c r="D5589" s="78" t="s">
        <v>2214</v>
      </c>
      <c r="E5589" s="353">
        <v>199.5</v>
      </c>
      <c r="F5589" s="352">
        <f t="shared" si="174"/>
        <v>119.69999999999999</v>
      </c>
      <c r="G5589" s="352">
        <f t="shared" si="175"/>
        <v>99.75</v>
      </c>
    </row>
    <row r="5590" spans="1:7" s="129" customFormat="1" x14ac:dyDescent="0.2">
      <c r="A5590" s="205" t="s">
        <v>2655</v>
      </c>
      <c r="B5590" s="205"/>
      <c r="C5590" s="205"/>
      <c r="D5590" s="78" t="s">
        <v>7409</v>
      </c>
      <c r="E5590" s="353">
        <v>2000</v>
      </c>
      <c r="F5590" s="352">
        <f t="shared" si="174"/>
        <v>1200</v>
      </c>
      <c r="G5590" s="352">
        <f t="shared" si="175"/>
        <v>1000</v>
      </c>
    </row>
    <row r="5591" spans="1:7" s="129" customFormat="1" x14ac:dyDescent="0.2">
      <c r="A5591" s="205" t="s">
        <v>2658</v>
      </c>
      <c r="B5591" s="205"/>
      <c r="C5591" s="205"/>
      <c r="D5591" s="78" t="s">
        <v>7410</v>
      </c>
      <c r="E5591" s="353">
        <v>2000</v>
      </c>
      <c r="F5591" s="352">
        <f t="shared" si="174"/>
        <v>1200</v>
      </c>
      <c r="G5591" s="352">
        <f t="shared" si="175"/>
        <v>1000</v>
      </c>
    </row>
    <row r="5592" spans="1:7" s="129" customFormat="1" ht="25.5" x14ac:dyDescent="0.2">
      <c r="A5592" s="205" t="s">
        <v>2660</v>
      </c>
      <c r="B5592" s="205"/>
      <c r="C5592" s="205"/>
      <c r="D5592" s="78" t="s">
        <v>7858</v>
      </c>
      <c r="E5592" s="353">
        <v>1000</v>
      </c>
      <c r="F5592" s="352">
        <f t="shared" si="174"/>
        <v>600</v>
      </c>
      <c r="G5592" s="352">
        <f t="shared" si="175"/>
        <v>500</v>
      </c>
    </row>
    <row r="5593" spans="1:7" s="129" customFormat="1" ht="25.5" x14ac:dyDescent="0.2">
      <c r="A5593" s="205" t="s">
        <v>2662</v>
      </c>
      <c r="B5593" s="205"/>
      <c r="C5593" s="205"/>
      <c r="D5593" s="78" t="s">
        <v>7859</v>
      </c>
      <c r="E5593" s="353">
        <v>2000</v>
      </c>
      <c r="F5593" s="352">
        <f t="shared" si="174"/>
        <v>1200</v>
      </c>
      <c r="G5593" s="352">
        <f t="shared" si="175"/>
        <v>1000</v>
      </c>
    </row>
    <row r="5594" spans="1:7" x14ac:dyDescent="0.25">
      <c r="A5594" s="205" t="s">
        <v>7411</v>
      </c>
      <c r="B5594" s="205"/>
      <c r="C5594" s="205"/>
      <c r="D5594" s="78" t="s">
        <v>7412</v>
      </c>
      <c r="E5594" s="353">
        <v>1500</v>
      </c>
      <c r="F5594" s="352">
        <f t="shared" si="174"/>
        <v>900</v>
      </c>
      <c r="G5594" s="352">
        <f t="shared" si="175"/>
        <v>750</v>
      </c>
    </row>
    <row r="5595" spans="1:7" x14ac:dyDescent="0.25">
      <c r="A5595" s="200" t="s">
        <v>4465</v>
      </c>
      <c r="B5595" s="200" t="s">
        <v>4465</v>
      </c>
      <c r="C5595" s="205"/>
      <c r="D5595" s="75" t="s">
        <v>4466</v>
      </c>
      <c r="E5595" s="353">
        <v>0</v>
      </c>
      <c r="F5595" s="352">
        <f t="shared" si="174"/>
        <v>0</v>
      </c>
      <c r="G5595" s="352">
        <f t="shared" si="175"/>
        <v>0</v>
      </c>
    </row>
    <row r="5596" spans="1:7" x14ac:dyDescent="0.25">
      <c r="A5596" s="200">
        <v>1</v>
      </c>
      <c r="B5596" s="200">
        <v>1</v>
      </c>
      <c r="C5596" s="205"/>
      <c r="D5596" s="145" t="s">
        <v>4467</v>
      </c>
      <c r="E5596" s="353">
        <v>0</v>
      </c>
      <c r="F5596" s="352">
        <f t="shared" si="174"/>
        <v>0</v>
      </c>
      <c r="G5596" s="352">
        <f t="shared" si="175"/>
        <v>0</v>
      </c>
    </row>
    <row r="5597" spans="1:7" ht="26.25" x14ac:dyDescent="0.25">
      <c r="A5597" s="542" t="s">
        <v>76</v>
      </c>
      <c r="B5597" s="542" t="s">
        <v>76</v>
      </c>
      <c r="C5597" s="205"/>
      <c r="D5597" s="137" t="s">
        <v>7669</v>
      </c>
      <c r="E5597" s="353">
        <v>0</v>
      </c>
      <c r="F5597" s="352">
        <f t="shared" si="174"/>
        <v>0</v>
      </c>
      <c r="G5597" s="352">
        <f t="shared" si="175"/>
        <v>0</v>
      </c>
    </row>
    <row r="5598" spans="1:7" s="129" customFormat="1" ht="25.5" x14ac:dyDescent="0.2">
      <c r="A5598" s="544"/>
      <c r="B5598" s="544"/>
      <c r="C5598" s="205"/>
      <c r="D5598" s="143" t="s">
        <v>4468</v>
      </c>
      <c r="E5598" s="353">
        <v>3000</v>
      </c>
      <c r="F5598" s="352">
        <f t="shared" si="174"/>
        <v>1800</v>
      </c>
      <c r="G5598" s="352">
        <f t="shared" si="175"/>
        <v>1500</v>
      </c>
    </row>
    <row r="5599" spans="1:7" s="129" customFormat="1" x14ac:dyDescent="0.2">
      <c r="A5599" s="17" t="s">
        <v>79</v>
      </c>
      <c r="B5599" s="17" t="s">
        <v>79</v>
      </c>
      <c r="C5599" s="205"/>
      <c r="D5599" s="143" t="s">
        <v>4469</v>
      </c>
      <c r="E5599" s="353">
        <v>2500</v>
      </c>
      <c r="F5599" s="352">
        <f t="shared" si="174"/>
        <v>1500</v>
      </c>
      <c r="G5599" s="352">
        <f t="shared" si="175"/>
        <v>1250</v>
      </c>
    </row>
    <row r="5600" spans="1:7" s="129" customFormat="1" x14ac:dyDescent="0.2">
      <c r="A5600" s="17" t="s">
        <v>80</v>
      </c>
      <c r="B5600" s="17" t="s">
        <v>80</v>
      </c>
      <c r="C5600" s="205"/>
      <c r="D5600" s="143" t="s">
        <v>4470</v>
      </c>
      <c r="E5600" s="353">
        <v>3000</v>
      </c>
      <c r="F5600" s="352">
        <f t="shared" si="174"/>
        <v>1800</v>
      </c>
      <c r="G5600" s="352">
        <f t="shared" si="175"/>
        <v>1500</v>
      </c>
    </row>
    <row r="5601" spans="1:7" s="129" customFormat="1" ht="26.25" x14ac:dyDescent="0.2">
      <c r="A5601" s="542" t="s">
        <v>126</v>
      </c>
      <c r="B5601" s="542" t="s">
        <v>126</v>
      </c>
      <c r="C5601" s="205"/>
      <c r="D5601" s="143" t="s">
        <v>7670</v>
      </c>
      <c r="E5601" s="353">
        <v>0</v>
      </c>
      <c r="F5601" s="352">
        <f t="shared" si="174"/>
        <v>0</v>
      </c>
      <c r="G5601" s="352">
        <f t="shared" si="175"/>
        <v>0</v>
      </c>
    </row>
    <row r="5602" spans="1:7" s="129" customFormat="1" ht="25.5" x14ac:dyDescent="0.2">
      <c r="A5602" s="544"/>
      <c r="B5602" s="544"/>
      <c r="C5602" s="205"/>
      <c r="D5602" s="137" t="s">
        <v>4471</v>
      </c>
      <c r="E5602" s="353">
        <v>1200</v>
      </c>
      <c r="F5602" s="352">
        <f t="shared" si="174"/>
        <v>720</v>
      </c>
      <c r="G5602" s="352">
        <f t="shared" si="175"/>
        <v>600</v>
      </c>
    </row>
    <row r="5603" spans="1:7" s="129" customFormat="1" ht="39.75" x14ac:dyDescent="0.2">
      <c r="A5603" s="542" t="s">
        <v>127</v>
      </c>
      <c r="B5603" s="542" t="s">
        <v>128</v>
      </c>
      <c r="C5603" s="205"/>
      <c r="D5603" s="137" t="s">
        <v>7671</v>
      </c>
      <c r="E5603" s="353">
        <v>0</v>
      </c>
      <c r="F5603" s="352">
        <f t="shared" si="174"/>
        <v>0</v>
      </c>
      <c r="G5603" s="352">
        <f t="shared" si="175"/>
        <v>0</v>
      </c>
    </row>
    <row r="5604" spans="1:7" s="129" customFormat="1" ht="25.5" x14ac:dyDescent="0.2">
      <c r="A5604" s="544"/>
      <c r="B5604" s="544"/>
      <c r="C5604" s="205"/>
      <c r="D5604" s="143" t="s">
        <v>4472</v>
      </c>
      <c r="E5604" s="353">
        <v>1500</v>
      </c>
      <c r="F5604" s="352">
        <f t="shared" si="174"/>
        <v>900</v>
      </c>
      <c r="G5604" s="352">
        <f t="shared" si="175"/>
        <v>750</v>
      </c>
    </row>
    <row r="5605" spans="1:7" s="129" customFormat="1" ht="27" x14ac:dyDescent="0.2">
      <c r="A5605" s="542" t="s">
        <v>128</v>
      </c>
      <c r="B5605" s="542" t="s">
        <v>129</v>
      </c>
      <c r="C5605" s="205"/>
      <c r="D5605" s="137" t="s">
        <v>7672</v>
      </c>
      <c r="E5605" s="353">
        <v>0</v>
      </c>
      <c r="F5605" s="352">
        <f t="shared" si="174"/>
        <v>0</v>
      </c>
      <c r="G5605" s="352">
        <f t="shared" si="175"/>
        <v>0</v>
      </c>
    </row>
    <row r="5606" spans="1:7" s="129" customFormat="1" ht="25.5" x14ac:dyDescent="0.2">
      <c r="A5606" s="544"/>
      <c r="B5606" s="544"/>
      <c r="C5606" s="205"/>
      <c r="D5606" s="137" t="s">
        <v>4473</v>
      </c>
      <c r="E5606" s="353">
        <v>1500</v>
      </c>
      <c r="F5606" s="352">
        <f t="shared" si="174"/>
        <v>900</v>
      </c>
      <c r="G5606" s="352">
        <f t="shared" si="175"/>
        <v>750</v>
      </c>
    </row>
    <row r="5607" spans="1:7" s="129" customFormat="1" ht="27" x14ac:dyDescent="0.2">
      <c r="A5607" s="542" t="s">
        <v>129</v>
      </c>
      <c r="B5607" s="542" t="s">
        <v>130</v>
      </c>
      <c r="C5607" s="205"/>
      <c r="D5607" s="143" t="s">
        <v>7673</v>
      </c>
      <c r="E5607" s="353">
        <v>0</v>
      </c>
      <c r="F5607" s="352">
        <f t="shared" si="174"/>
        <v>0</v>
      </c>
      <c r="G5607" s="352">
        <f t="shared" si="175"/>
        <v>0</v>
      </c>
    </row>
    <row r="5608" spans="1:7" s="129" customFormat="1" ht="25.5" x14ac:dyDescent="0.2">
      <c r="A5608" s="544"/>
      <c r="B5608" s="544"/>
      <c r="C5608" s="205"/>
      <c r="D5608" s="143" t="s">
        <v>4474</v>
      </c>
      <c r="E5608" s="353">
        <v>1200</v>
      </c>
      <c r="F5608" s="352">
        <f t="shared" si="174"/>
        <v>720</v>
      </c>
      <c r="G5608" s="352">
        <f t="shared" si="175"/>
        <v>600</v>
      </c>
    </row>
    <row r="5609" spans="1:7" s="129" customFormat="1" ht="26.25" x14ac:dyDescent="0.2">
      <c r="A5609" s="542" t="s">
        <v>130</v>
      </c>
      <c r="B5609" s="542" t="s">
        <v>131</v>
      </c>
      <c r="C5609" s="205"/>
      <c r="D5609" s="137" t="s">
        <v>7674</v>
      </c>
      <c r="E5609" s="353">
        <v>0</v>
      </c>
      <c r="F5609" s="352">
        <f t="shared" si="174"/>
        <v>0</v>
      </c>
      <c r="G5609" s="352">
        <f t="shared" si="175"/>
        <v>0</v>
      </c>
    </row>
    <row r="5610" spans="1:7" s="129" customFormat="1" ht="25.5" x14ac:dyDescent="0.2">
      <c r="A5610" s="544"/>
      <c r="B5610" s="544"/>
      <c r="C5610" s="205"/>
      <c r="D5610" s="137" t="s">
        <v>4475</v>
      </c>
      <c r="E5610" s="353">
        <v>2110</v>
      </c>
      <c r="F5610" s="352">
        <f t="shared" si="174"/>
        <v>1266</v>
      </c>
      <c r="G5610" s="352">
        <f t="shared" si="175"/>
        <v>1055</v>
      </c>
    </row>
    <row r="5611" spans="1:7" s="129" customFormat="1" x14ac:dyDescent="0.2">
      <c r="A5611" s="17" t="s">
        <v>131</v>
      </c>
      <c r="B5611" s="17" t="s">
        <v>132</v>
      </c>
      <c r="C5611" s="205"/>
      <c r="D5611" s="137" t="s">
        <v>4476</v>
      </c>
      <c r="E5611" s="353">
        <v>1240</v>
      </c>
      <c r="F5611" s="352">
        <f t="shared" si="174"/>
        <v>744</v>
      </c>
      <c r="G5611" s="352">
        <f t="shared" si="175"/>
        <v>620</v>
      </c>
    </row>
    <row r="5612" spans="1:7" s="129" customFormat="1" x14ac:dyDescent="0.2">
      <c r="A5612" s="17" t="s">
        <v>132</v>
      </c>
      <c r="B5612" s="17" t="s">
        <v>165</v>
      </c>
      <c r="C5612" s="205"/>
      <c r="D5612" s="143" t="s">
        <v>4477</v>
      </c>
      <c r="E5612" s="353">
        <v>1200</v>
      </c>
      <c r="F5612" s="352">
        <f t="shared" si="174"/>
        <v>720</v>
      </c>
      <c r="G5612" s="352">
        <f t="shared" si="175"/>
        <v>600</v>
      </c>
    </row>
    <row r="5613" spans="1:7" s="129" customFormat="1" ht="39" x14ac:dyDescent="0.2">
      <c r="A5613" s="542" t="s">
        <v>165</v>
      </c>
      <c r="B5613" s="542" t="s">
        <v>166</v>
      </c>
      <c r="C5613" s="205"/>
      <c r="D5613" s="143" t="s">
        <v>7675</v>
      </c>
      <c r="E5613" s="353">
        <v>0</v>
      </c>
      <c r="F5613" s="352">
        <f t="shared" si="174"/>
        <v>0</v>
      </c>
      <c r="G5613" s="352">
        <f t="shared" si="175"/>
        <v>0</v>
      </c>
    </row>
    <row r="5614" spans="1:7" s="129" customFormat="1" ht="38.25" x14ac:dyDescent="0.2">
      <c r="A5614" s="544"/>
      <c r="B5614" s="544"/>
      <c r="C5614" s="205"/>
      <c r="D5614" s="137" t="s">
        <v>4478</v>
      </c>
      <c r="E5614" s="353">
        <v>1280</v>
      </c>
      <c r="F5614" s="352">
        <f t="shared" si="174"/>
        <v>768</v>
      </c>
      <c r="G5614" s="352">
        <f t="shared" si="175"/>
        <v>640</v>
      </c>
    </row>
    <row r="5615" spans="1:7" s="129" customFormat="1" ht="26.25" x14ac:dyDescent="0.2">
      <c r="A5615" s="542" t="s">
        <v>166</v>
      </c>
      <c r="B5615" s="542" t="s">
        <v>167</v>
      </c>
      <c r="C5615" s="205"/>
      <c r="D5615" s="137" t="s">
        <v>7676</v>
      </c>
      <c r="E5615" s="353">
        <v>0</v>
      </c>
      <c r="F5615" s="352">
        <f t="shared" si="174"/>
        <v>0</v>
      </c>
      <c r="G5615" s="352">
        <f t="shared" si="175"/>
        <v>0</v>
      </c>
    </row>
    <row r="5616" spans="1:7" s="129" customFormat="1" ht="25.5" x14ac:dyDescent="0.2">
      <c r="A5616" s="544"/>
      <c r="B5616" s="544"/>
      <c r="C5616" s="385"/>
      <c r="D5616" s="143" t="s">
        <v>4479</v>
      </c>
      <c r="E5616" s="353">
        <v>1200</v>
      </c>
      <c r="F5616" s="352">
        <f t="shared" si="174"/>
        <v>720</v>
      </c>
      <c r="G5616" s="352">
        <f t="shared" si="175"/>
        <v>600</v>
      </c>
    </row>
    <row r="5617" spans="1:7" s="129" customFormat="1" x14ac:dyDescent="0.2">
      <c r="A5617" s="17" t="s">
        <v>167</v>
      </c>
      <c r="B5617" s="17" t="s">
        <v>168</v>
      </c>
      <c r="C5617" s="205"/>
      <c r="D5617" s="137" t="s">
        <v>4480</v>
      </c>
      <c r="E5617" s="353">
        <v>1500</v>
      </c>
      <c r="F5617" s="352">
        <f t="shared" si="174"/>
        <v>900</v>
      </c>
      <c r="G5617" s="352">
        <f t="shared" si="175"/>
        <v>750</v>
      </c>
    </row>
    <row r="5618" spans="1:7" s="129" customFormat="1" x14ac:dyDescent="0.2">
      <c r="A5618" s="17" t="s">
        <v>168</v>
      </c>
      <c r="B5618" s="17" t="s">
        <v>1241</v>
      </c>
      <c r="C5618" s="205"/>
      <c r="D5618" s="137" t="s">
        <v>4481</v>
      </c>
      <c r="E5618" s="353">
        <v>1450</v>
      </c>
      <c r="F5618" s="352">
        <f t="shared" si="174"/>
        <v>870</v>
      </c>
      <c r="G5618" s="352">
        <f t="shared" si="175"/>
        <v>725</v>
      </c>
    </row>
    <row r="5619" spans="1:7" s="129" customFormat="1" ht="25.5" x14ac:dyDescent="0.2">
      <c r="A5619" s="17" t="s">
        <v>1241</v>
      </c>
      <c r="B5619" s="17" t="s">
        <v>1242</v>
      </c>
      <c r="C5619" s="205"/>
      <c r="D5619" s="143" t="s">
        <v>4482</v>
      </c>
      <c r="E5619" s="353">
        <v>1120</v>
      </c>
      <c r="F5619" s="352">
        <f t="shared" si="174"/>
        <v>672</v>
      </c>
      <c r="G5619" s="352">
        <f t="shared" si="175"/>
        <v>560</v>
      </c>
    </row>
    <row r="5620" spans="1:7" s="129" customFormat="1" ht="25.5" x14ac:dyDescent="0.2">
      <c r="A5620" s="17" t="s">
        <v>1242</v>
      </c>
      <c r="B5620" s="17" t="s">
        <v>4483</v>
      </c>
      <c r="C5620" s="205"/>
      <c r="D5620" s="143" t="s">
        <v>4484</v>
      </c>
      <c r="E5620" s="353">
        <v>1200</v>
      </c>
      <c r="F5620" s="352">
        <f t="shared" si="174"/>
        <v>720</v>
      </c>
      <c r="G5620" s="352">
        <f t="shared" si="175"/>
        <v>600</v>
      </c>
    </row>
    <row r="5621" spans="1:7" s="129" customFormat="1" ht="26.25" x14ac:dyDescent="0.2">
      <c r="A5621" s="542" t="s">
        <v>4483</v>
      </c>
      <c r="B5621" s="542" t="s">
        <v>4485</v>
      </c>
      <c r="C5621" s="205"/>
      <c r="D5621" s="143" t="s">
        <v>7677</v>
      </c>
      <c r="E5621" s="353">
        <v>0</v>
      </c>
      <c r="F5621" s="352">
        <f t="shared" si="174"/>
        <v>0</v>
      </c>
      <c r="G5621" s="352">
        <f t="shared" si="175"/>
        <v>0</v>
      </c>
    </row>
    <row r="5622" spans="1:7" s="129" customFormat="1" ht="25.5" x14ac:dyDescent="0.2">
      <c r="A5622" s="544"/>
      <c r="B5622" s="544"/>
      <c r="C5622" s="205"/>
      <c r="D5622" s="143" t="s">
        <v>7678</v>
      </c>
      <c r="E5622" s="353">
        <v>1200</v>
      </c>
      <c r="F5622" s="352">
        <f t="shared" si="174"/>
        <v>720</v>
      </c>
      <c r="G5622" s="352">
        <f t="shared" si="175"/>
        <v>600</v>
      </c>
    </row>
    <row r="5623" spans="1:7" s="129" customFormat="1" ht="26.25" x14ac:dyDescent="0.2">
      <c r="A5623" s="542" t="s">
        <v>4485</v>
      </c>
      <c r="B5623" s="542" t="s">
        <v>4486</v>
      </c>
      <c r="C5623" s="205"/>
      <c r="D5623" s="143" t="s">
        <v>7679</v>
      </c>
      <c r="E5623" s="353">
        <v>0</v>
      </c>
      <c r="F5623" s="352">
        <f t="shared" si="174"/>
        <v>0</v>
      </c>
      <c r="G5623" s="352">
        <f t="shared" si="175"/>
        <v>0</v>
      </c>
    </row>
    <row r="5624" spans="1:7" s="129" customFormat="1" ht="25.5" x14ac:dyDescent="0.2">
      <c r="A5624" s="544"/>
      <c r="B5624" s="544"/>
      <c r="C5624" s="205"/>
      <c r="D5624" s="143" t="s">
        <v>4487</v>
      </c>
      <c r="E5624" s="353">
        <v>1500</v>
      </c>
      <c r="F5624" s="352">
        <f t="shared" si="174"/>
        <v>900</v>
      </c>
      <c r="G5624" s="352">
        <f t="shared" si="175"/>
        <v>750</v>
      </c>
    </row>
    <row r="5625" spans="1:7" s="129" customFormat="1" ht="25.5" x14ac:dyDescent="0.2">
      <c r="A5625" s="17" t="s">
        <v>4486</v>
      </c>
      <c r="B5625" s="17" t="s">
        <v>4488</v>
      </c>
      <c r="C5625" s="205"/>
      <c r="D5625" s="143" t="s">
        <v>4489</v>
      </c>
      <c r="E5625" s="353">
        <v>1400</v>
      </c>
      <c r="F5625" s="352">
        <f t="shared" si="174"/>
        <v>840</v>
      </c>
      <c r="G5625" s="352">
        <f t="shared" si="175"/>
        <v>700</v>
      </c>
    </row>
    <row r="5626" spans="1:7" s="129" customFormat="1" ht="25.5" x14ac:dyDescent="0.2">
      <c r="A5626" s="138" t="s">
        <v>4488</v>
      </c>
      <c r="B5626" s="17" t="s">
        <v>4490</v>
      </c>
      <c r="C5626" s="205"/>
      <c r="D5626" s="143" t="s">
        <v>4491</v>
      </c>
      <c r="E5626" s="353">
        <v>3130</v>
      </c>
      <c r="F5626" s="352">
        <f t="shared" si="174"/>
        <v>1878</v>
      </c>
      <c r="G5626" s="352">
        <f t="shared" si="175"/>
        <v>1565</v>
      </c>
    </row>
    <row r="5627" spans="1:7" s="129" customFormat="1" ht="25.5" x14ac:dyDescent="0.2">
      <c r="A5627" s="17" t="s">
        <v>4490</v>
      </c>
      <c r="B5627" s="17" t="s">
        <v>4492</v>
      </c>
      <c r="C5627" s="205"/>
      <c r="D5627" s="143" t="s">
        <v>4493</v>
      </c>
      <c r="E5627" s="353">
        <v>800</v>
      </c>
      <c r="F5627" s="352">
        <f t="shared" si="174"/>
        <v>480</v>
      </c>
      <c r="G5627" s="352">
        <f t="shared" si="175"/>
        <v>400</v>
      </c>
    </row>
    <row r="5628" spans="1:7" s="129" customFormat="1" ht="25.5" x14ac:dyDescent="0.2">
      <c r="A5628" s="17" t="s">
        <v>4492</v>
      </c>
      <c r="B5628" s="17" t="s">
        <v>4494</v>
      </c>
      <c r="C5628" s="205"/>
      <c r="D5628" s="143" t="s">
        <v>4495</v>
      </c>
      <c r="E5628" s="353">
        <v>800</v>
      </c>
      <c r="F5628" s="352">
        <f t="shared" si="174"/>
        <v>480</v>
      </c>
      <c r="G5628" s="352">
        <f t="shared" si="175"/>
        <v>400</v>
      </c>
    </row>
    <row r="5629" spans="1:7" s="129" customFormat="1" x14ac:dyDescent="0.2">
      <c r="A5629" s="17" t="s">
        <v>4494</v>
      </c>
      <c r="B5629" s="17" t="s">
        <v>4496</v>
      </c>
      <c r="C5629" s="205"/>
      <c r="D5629" s="143" t="s">
        <v>4497</v>
      </c>
      <c r="E5629" s="353">
        <v>1280</v>
      </c>
      <c r="F5629" s="352">
        <f t="shared" si="174"/>
        <v>768</v>
      </c>
      <c r="G5629" s="352">
        <f t="shared" si="175"/>
        <v>640</v>
      </c>
    </row>
    <row r="5630" spans="1:7" s="129" customFormat="1" x14ac:dyDescent="0.2">
      <c r="A5630" s="17" t="s">
        <v>4496</v>
      </c>
      <c r="B5630" s="17" t="s">
        <v>4498</v>
      </c>
      <c r="C5630" s="205"/>
      <c r="D5630" s="143" t="s">
        <v>4499</v>
      </c>
      <c r="E5630" s="353">
        <v>550</v>
      </c>
      <c r="F5630" s="352">
        <f t="shared" si="174"/>
        <v>330</v>
      </c>
      <c r="G5630" s="352">
        <f t="shared" si="175"/>
        <v>275</v>
      </c>
    </row>
    <row r="5631" spans="1:7" s="129" customFormat="1" x14ac:dyDescent="0.2">
      <c r="A5631" s="542" t="s">
        <v>4498</v>
      </c>
      <c r="B5631" s="17"/>
      <c r="C5631" s="205"/>
      <c r="D5631" s="219" t="s">
        <v>7605</v>
      </c>
      <c r="E5631" s="353"/>
      <c r="F5631" s="352">
        <f t="shared" si="174"/>
        <v>0</v>
      </c>
      <c r="G5631" s="352">
        <f t="shared" si="175"/>
        <v>0</v>
      </c>
    </row>
    <row r="5632" spans="1:7" s="129" customFormat="1" ht="25.5" x14ac:dyDescent="0.2">
      <c r="A5632" s="543"/>
      <c r="B5632" s="17" t="s">
        <v>4500</v>
      </c>
      <c r="C5632" s="205"/>
      <c r="D5632" s="143" t="s">
        <v>7680</v>
      </c>
      <c r="E5632" s="353"/>
      <c r="F5632" s="352">
        <f t="shared" si="174"/>
        <v>0</v>
      </c>
      <c r="G5632" s="352">
        <f t="shared" si="175"/>
        <v>0</v>
      </c>
    </row>
    <row r="5633" spans="1:7" s="129" customFormat="1" x14ac:dyDescent="0.2">
      <c r="A5633" s="543"/>
      <c r="B5633" s="17" t="s">
        <v>127</v>
      </c>
      <c r="C5633" s="205"/>
      <c r="D5633" s="143" t="s">
        <v>7681</v>
      </c>
      <c r="E5633" s="353"/>
      <c r="F5633" s="352">
        <f t="shared" si="174"/>
        <v>0</v>
      </c>
      <c r="G5633" s="352">
        <f t="shared" si="175"/>
        <v>0</v>
      </c>
    </row>
    <row r="5634" spans="1:7" s="129" customFormat="1" x14ac:dyDescent="0.2">
      <c r="A5634" s="543"/>
      <c r="B5634" s="17"/>
      <c r="C5634" s="205"/>
      <c r="D5634" s="219" t="s">
        <v>7610</v>
      </c>
      <c r="E5634" s="353"/>
      <c r="F5634" s="352">
        <f t="shared" si="174"/>
        <v>0</v>
      </c>
      <c r="G5634" s="352">
        <f t="shared" si="175"/>
        <v>0</v>
      </c>
    </row>
    <row r="5635" spans="1:7" s="129" customFormat="1" x14ac:dyDescent="0.2">
      <c r="A5635" s="543"/>
      <c r="B5635" s="542"/>
      <c r="C5635" s="205"/>
      <c r="D5635" s="219" t="s">
        <v>7682</v>
      </c>
      <c r="E5635" s="353"/>
      <c r="F5635" s="352">
        <f t="shared" si="174"/>
        <v>0</v>
      </c>
      <c r="G5635" s="352">
        <f t="shared" si="175"/>
        <v>0</v>
      </c>
    </row>
    <row r="5636" spans="1:7" s="129" customFormat="1" ht="25.5" x14ac:dyDescent="0.2">
      <c r="A5636" s="543"/>
      <c r="B5636" s="543"/>
      <c r="C5636" s="205"/>
      <c r="D5636" s="143" t="s">
        <v>7683</v>
      </c>
      <c r="E5636" s="353">
        <v>1960</v>
      </c>
      <c r="F5636" s="352">
        <f t="shared" si="174"/>
        <v>1176</v>
      </c>
      <c r="G5636" s="352">
        <f t="shared" si="175"/>
        <v>980</v>
      </c>
    </row>
    <row r="5637" spans="1:7" s="129" customFormat="1" x14ac:dyDescent="0.2">
      <c r="A5637" s="544"/>
      <c r="B5637" s="544"/>
      <c r="C5637" s="205"/>
      <c r="D5637" s="143" t="s">
        <v>7684</v>
      </c>
      <c r="E5637" s="353">
        <v>2800</v>
      </c>
      <c r="F5637" s="352">
        <f t="shared" si="174"/>
        <v>1680</v>
      </c>
      <c r="G5637" s="352">
        <f t="shared" si="175"/>
        <v>1400</v>
      </c>
    </row>
    <row r="5638" spans="1:7" s="129" customFormat="1" ht="26.25" x14ac:dyDescent="0.2">
      <c r="A5638" s="542" t="s">
        <v>4500</v>
      </c>
      <c r="B5638" s="542" t="s">
        <v>4501</v>
      </c>
      <c r="C5638" s="205"/>
      <c r="D5638" s="143" t="s">
        <v>7685</v>
      </c>
      <c r="E5638" s="353">
        <v>0</v>
      </c>
      <c r="F5638" s="352">
        <f t="shared" si="174"/>
        <v>0</v>
      </c>
      <c r="G5638" s="352">
        <f t="shared" si="175"/>
        <v>0</v>
      </c>
    </row>
    <row r="5639" spans="1:7" s="129" customFormat="1" ht="25.5" x14ac:dyDescent="0.2">
      <c r="A5639" s="544"/>
      <c r="B5639" s="544"/>
      <c r="C5639" s="205"/>
      <c r="D5639" s="143" t="s">
        <v>7686</v>
      </c>
      <c r="E5639" s="353">
        <v>3260</v>
      </c>
      <c r="F5639" s="352">
        <f t="shared" si="174"/>
        <v>1956</v>
      </c>
      <c r="G5639" s="352">
        <f t="shared" si="175"/>
        <v>1630</v>
      </c>
    </row>
    <row r="5640" spans="1:7" s="129" customFormat="1" ht="25.5" x14ac:dyDescent="0.2">
      <c r="A5640" s="25" t="s">
        <v>4501</v>
      </c>
      <c r="B5640" s="25"/>
      <c r="C5640" s="205"/>
      <c r="D5640" s="143" t="s">
        <v>7687</v>
      </c>
      <c r="E5640" s="353">
        <v>1400</v>
      </c>
      <c r="F5640" s="352">
        <f t="shared" si="174"/>
        <v>840</v>
      </c>
      <c r="G5640" s="352">
        <f t="shared" si="175"/>
        <v>700</v>
      </c>
    </row>
    <row r="5641" spans="1:7" s="129" customFormat="1" ht="25.5" x14ac:dyDescent="0.2">
      <c r="A5641" s="17" t="s">
        <v>6244</v>
      </c>
      <c r="B5641" s="17"/>
      <c r="C5641" s="205"/>
      <c r="D5641" s="143" t="s">
        <v>7413</v>
      </c>
      <c r="E5641" s="353">
        <v>800</v>
      </c>
      <c r="F5641" s="352">
        <f t="shared" si="174"/>
        <v>480</v>
      </c>
      <c r="G5641" s="352">
        <f t="shared" si="175"/>
        <v>400</v>
      </c>
    </row>
    <row r="5642" spans="1:7" s="129" customFormat="1" x14ac:dyDescent="0.2">
      <c r="A5642" s="200">
        <v>2</v>
      </c>
      <c r="B5642" s="200">
        <v>2</v>
      </c>
      <c r="C5642" s="205"/>
      <c r="D5642" s="145" t="s">
        <v>4502</v>
      </c>
      <c r="E5642" s="353">
        <v>0</v>
      </c>
      <c r="F5642" s="352">
        <f t="shared" si="174"/>
        <v>0</v>
      </c>
      <c r="G5642" s="352">
        <f t="shared" si="175"/>
        <v>0</v>
      </c>
    </row>
    <row r="5643" spans="1:7" s="129" customFormat="1" ht="25.5" x14ac:dyDescent="0.2">
      <c r="A5643" s="17" t="s">
        <v>83</v>
      </c>
      <c r="B5643" s="17" t="s">
        <v>83</v>
      </c>
      <c r="C5643" s="205"/>
      <c r="D5643" s="137" t="s">
        <v>4503</v>
      </c>
      <c r="E5643" s="353">
        <v>1310</v>
      </c>
      <c r="F5643" s="352">
        <f t="shared" si="174"/>
        <v>786</v>
      </c>
      <c r="G5643" s="352">
        <f t="shared" si="175"/>
        <v>655</v>
      </c>
    </row>
    <row r="5644" spans="1:7" s="129" customFormat="1" ht="25.5" x14ac:dyDescent="0.2">
      <c r="A5644" s="17" t="s">
        <v>1297</v>
      </c>
      <c r="B5644" s="17" t="s">
        <v>1297</v>
      </c>
      <c r="C5644" s="205"/>
      <c r="D5644" s="137" t="s">
        <v>4504</v>
      </c>
      <c r="E5644" s="353">
        <v>1080</v>
      </c>
      <c r="F5644" s="352">
        <f t="shared" si="174"/>
        <v>648</v>
      </c>
      <c r="G5644" s="352">
        <f t="shared" si="175"/>
        <v>540</v>
      </c>
    </row>
    <row r="5645" spans="1:7" s="129" customFormat="1" x14ac:dyDescent="0.2">
      <c r="A5645" s="542" t="s">
        <v>1598</v>
      </c>
      <c r="B5645" s="17"/>
      <c r="C5645" s="371"/>
      <c r="D5645" s="145" t="s">
        <v>7688</v>
      </c>
      <c r="E5645" s="353"/>
      <c r="F5645" s="352">
        <f t="shared" si="174"/>
        <v>0</v>
      </c>
      <c r="G5645" s="352">
        <f t="shared" si="175"/>
        <v>0</v>
      </c>
    </row>
    <row r="5646" spans="1:7" s="129" customFormat="1" ht="25.5" x14ac:dyDescent="0.2">
      <c r="A5646" s="543"/>
      <c r="B5646" s="17" t="s">
        <v>1598</v>
      </c>
      <c r="C5646" s="561"/>
      <c r="D5646" s="137" t="s">
        <v>4505</v>
      </c>
      <c r="E5646" s="353"/>
      <c r="F5646" s="352">
        <f t="shared" si="174"/>
        <v>0</v>
      </c>
      <c r="G5646" s="352">
        <f t="shared" si="175"/>
        <v>0</v>
      </c>
    </row>
    <row r="5647" spans="1:7" s="129" customFormat="1" x14ac:dyDescent="0.2">
      <c r="A5647" s="543"/>
      <c r="B5647" s="17" t="s">
        <v>1602</v>
      </c>
      <c r="C5647" s="562"/>
      <c r="D5647" s="137" t="s">
        <v>4506</v>
      </c>
      <c r="E5647" s="353"/>
      <c r="F5647" s="352">
        <f t="shared" si="174"/>
        <v>0</v>
      </c>
      <c r="G5647" s="352">
        <f t="shared" si="175"/>
        <v>0</v>
      </c>
    </row>
    <row r="5648" spans="1:7" s="129" customFormat="1" x14ac:dyDescent="0.2">
      <c r="A5648" s="543"/>
      <c r="B5648" s="542"/>
      <c r="C5648" s="560"/>
      <c r="D5648" s="145" t="s">
        <v>7616</v>
      </c>
      <c r="E5648" s="353"/>
      <c r="F5648" s="352">
        <f t="shared" si="174"/>
        <v>0</v>
      </c>
      <c r="G5648" s="352">
        <f t="shared" si="175"/>
        <v>0</v>
      </c>
    </row>
    <row r="5649" spans="1:7" s="129" customFormat="1" ht="25.5" x14ac:dyDescent="0.2">
      <c r="A5649" s="544"/>
      <c r="B5649" s="544"/>
      <c r="C5649" s="562"/>
      <c r="D5649" s="137" t="s">
        <v>7689</v>
      </c>
      <c r="E5649" s="353">
        <v>1400</v>
      </c>
      <c r="F5649" s="352">
        <f t="shared" ref="F5649:F5712" si="176">IFERROR(E5649*0.6,0)</f>
        <v>840</v>
      </c>
      <c r="G5649" s="352">
        <f t="shared" ref="G5649:G5712" si="177">IFERROR(E5649*0.5,0)</f>
        <v>700</v>
      </c>
    </row>
    <row r="5650" spans="1:7" s="129" customFormat="1" ht="27" x14ac:dyDescent="0.2">
      <c r="A5650" s="542" t="s">
        <v>1602</v>
      </c>
      <c r="B5650" s="542" t="s">
        <v>1603</v>
      </c>
      <c r="C5650" s="205"/>
      <c r="D5650" s="137" t="s">
        <v>7690</v>
      </c>
      <c r="E5650" s="353"/>
      <c r="F5650" s="352">
        <f t="shared" si="176"/>
        <v>0</v>
      </c>
      <c r="G5650" s="352">
        <f t="shared" si="177"/>
        <v>0</v>
      </c>
    </row>
    <row r="5651" spans="1:7" s="129" customFormat="1" x14ac:dyDescent="0.2">
      <c r="A5651" s="544"/>
      <c r="B5651" s="544"/>
      <c r="C5651" s="205"/>
      <c r="D5651" s="137" t="s">
        <v>7691</v>
      </c>
      <c r="E5651" s="353">
        <v>1400</v>
      </c>
      <c r="F5651" s="352">
        <f t="shared" si="176"/>
        <v>840</v>
      </c>
      <c r="G5651" s="352">
        <f t="shared" si="177"/>
        <v>700</v>
      </c>
    </row>
    <row r="5652" spans="1:7" s="129" customFormat="1" ht="26.25" x14ac:dyDescent="0.2">
      <c r="A5652" s="542" t="s">
        <v>1603</v>
      </c>
      <c r="B5652" s="542" t="s">
        <v>1606</v>
      </c>
      <c r="C5652" s="142"/>
      <c r="D5652" s="137" t="s">
        <v>7692</v>
      </c>
      <c r="E5652" s="353"/>
      <c r="F5652" s="352">
        <f t="shared" si="176"/>
        <v>0</v>
      </c>
      <c r="G5652" s="352">
        <f t="shared" si="177"/>
        <v>0</v>
      </c>
    </row>
    <row r="5653" spans="1:7" s="129" customFormat="1" ht="25.5" x14ac:dyDescent="0.2">
      <c r="A5653" s="544"/>
      <c r="B5653" s="544"/>
      <c r="C5653" s="142"/>
      <c r="D5653" s="137" t="s">
        <v>7693</v>
      </c>
      <c r="E5653" s="353">
        <v>800</v>
      </c>
      <c r="F5653" s="352">
        <f t="shared" si="176"/>
        <v>480</v>
      </c>
      <c r="G5653" s="352">
        <f t="shared" si="177"/>
        <v>400</v>
      </c>
    </row>
    <row r="5654" spans="1:7" s="129" customFormat="1" ht="25.5" x14ac:dyDescent="0.2">
      <c r="A5654" s="17" t="s">
        <v>1606</v>
      </c>
      <c r="B5654" s="17" t="s">
        <v>1612</v>
      </c>
      <c r="C5654" s="205"/>
      <c r="D5654" s="137" t="s">
        <v>4507</v>
      </c>
      <c r="E5654" s="353">
        <v>800</v>
      </c>
      <c r="F5654" s="352">
        <f t="shared" si="176"/>
        <v>480</v>
      </c>
      <c r="G5654" s="352">
        <f t="shared" si="177"/>
        <v>400</v>
      </c>
    </row>
    <row r="5655" spans="1:7" s="129" customFormat="1" x14ac:dyDescent="0.2">
      <c r="A5655" s="17" t="s">
        <v>1612</v>
      </c>
      <c r="B5655" s="17" t="s">
        <v>1613</v>
      </c>
      <c r="C5655" s="205"/>
      <c r="D5655" s="137" t="s">
        <v>4497</v>
      </c>
      <c r="E5655" s="353">
        <v>760</v>
      </c>
      <c r="F5655" s="352">
        <f t="shared" si="176"/>
        <v>456</v>
      </c>
      <c r="G5655" s="352">
        <f t="shared" si="177"/>
        <v>380</v>
      </c>
    </row>
    <row r="5656" spans="1:7" s="129" customFormat="1" x14ac:dyDescent="0.2">
      <c r="A5656" s="17" t="s">
        <v>1613</v>
      </c>
      <c r="B5656" s="17" t="s">
        <v>2191</v>
      </c>
      <c r="C5656" s="205"/>
      <c r="D5656" s="137" t="s">
        <v>4499</v>
      </c>
      <c r="E5656" s="353">
        <v>560</v>
      </c>
      <c r="F5656" s="352">
        <f t="shared" si="176"/>
        <v>336</v>
      </c>
      <c r="G5656" s="352">
        <f t="shared" si="177"/>
        <v>280</v>
      </c>
    </row>
    <row r="5657" spans="1:7" s="129" customFormat="1" x14ac:dyDescent="0.2">
      <c r="A5657" s="17" t="s">
        <v>2191</v>
      </c>
      <c r="B5657" s="17" t="s">
        <v>2193</v>
      </c>
      <c r="C5657" s="205"/>
      <c r="D5657" s="137" t="s">
        <v>4508</v>
      </c>
      <c r="E5657" s="353">
        <v>810</v>
      </c>
      <c r="F5657" s="352">
        <f t="shared" si="176"/>
        <v>486</v>
      </c>
      <c r="G5657" s="352">
        <f t="shared" si="177"/>
        <v>405</v>
      </c>
    </row>
    <row r="5658" spans="1:7" s="129" customFormat="1" x14ac:dyDescent="0.2">
      <c r="A5658" s="17" t="s">
        <v>2193</v>
      </c>
      <c r="B5658" s="17" t="s">
        <v>2194</v>
      </c>
      <c r="C5658" s="205"/>
      <c r="D5658" s="137" t="s">
        <v>4509</v>
      </c>
      <c r="E5658" s="353">
        <v>800</v>
      </c>
      <c r="F5658" s="352">
        <f t="shared" si="176"/>
        <v>480</v>
      </c>
      <c r="G5658" s="352">
        <f t="shared" si="177"/>
        <v>400</v>
      </c>
    </row>
    <row r="5659" spans="1:7" s="129" customFormat="1" x14ac:dyDescent="0.2">
      <c r="A5659" s="17" t="s">
        <v>2194</v>
      </c>
      <c r="B5659" s="17" t="s">
        <v>2196</v>
      </c>
      <c r="C5659" s="205"/>
      <c r="D5659" s="137" t="s">
        <v>4510</v>
      </c>
      <c r="E5659" s="353">
        <v>920</v>
      </c>
      <c r="F5659" s="352">
        <f t="shared" si="176"/>
        <v>552</v>
      </c>
      <c r="G5659" s="352">
        <f t="shared" si="177"/>
        <v>460</v>
      </c>
    </row>
    <row r="5660" spans="1:7" s="129" customFormat="1" x14ac:dyDescent="0.2">
      <c r="A5660" s="17" t="s">
        <v>2196</v>
      </c>
      <c r="B5660" s="17" t="s">
        <v>2197</v>
      </c>
      <c r="C5660" s="205"/>
      <c r="D5660" s="137" t="s">
        <v>4511</v>
      </c>
      <c r="E5660" s="353">
        <v>1000</v>
      </c>
      <c r="F5660" s="352">
        <f t="shared" si="176"/>
        <v>600</v>
      </c>
      <c r="G5660" s="352">
        <f t="shared" si="177"/>
        <v>500</v>
      </c>
    </row>
    <row r="5661" spans="1:7" s="129" customFormat="1" x14ac:dyDescent="0.2">
      <c r="A5661" s="17" t="s">
        <v>2197</v>
      </c>
      <c r="B5661" s="17" t="s">
        <v>1529</v>
      </c>
      <c r="C5661" s="205"/>
      <c r="D5661" s="137" t="s">
        <v>4512</v>
      </c>
      <c r="E5661" s="353">
        <v>900</v>
      </c>
      <c r="F5661" s="352">
        <f t="shared" si="176"/>
        <v>540</v>
      </c>
      <c r="G5661" s="352">
        <f t="shared" si="177"/>
        <v>450</v>
      </c>
    </row>
    <row r="5662" spans="1:7" s="129" customFormat="1" ht="26.25" x14ac:dyDescent="0.2">
      <c r="A5662" s="542" t="s">
        <v>1529</v>
      </c>
      <c r="B5662" s="542" t="s">
        <v>2199</v>
      </c>
      <c r="C5662" s="205"/>
      <c r="D5662" s="137" t="s">
        <v>7694</v>
      </c>
      <c r="E5662" s="353"/>
      <c r="F5662" s="352">
        <f t="shared" si="176"/>
        <v>0</v>
      </c>
      <c r="G5662" s="352">
        <f t="shared" si="177"/>
        <v>0</v>
      </c>
    </row>
    <row r="5663" spans="1:7" s="129" customFormat="1" ht="25.5" x14ac:dyDescent="0.2">
      <c r="A5663" s="544"/>
      <c r="B5663" s="544"/>
      <c r="C5663" s="205"/>
      <c r="D5663" s="137" t="s">
        <v>7695</v>
      </c>
      <c r="E5663" s="353">
        <v>1000</v>
      </c>
      <c r="F5663" s="352">
        <f t="shared" si="176"/>
        <v>600</v>
      </c>
      <c r="G5663" s="352">
        <f t="shared" si="177"/>
        <v>500</v>
      </c>
    </row>
    <row r="5664" spans="1:7" s="129" customFormat="1" ht="26.25" x14ac:dyDescent="0.2">
      <c r="A5664" s="542" t="s">
        <v>2199</v>
      </c>
      <c r="B5664" s="542" t="s">
        <v>2201</v>
      </c>
      <c r="C5664" s="205"/>
      <c r="D5664" s="137" t="s">
        <v>7696</v>
      </c>
      <c r="E5664" s="353"/>
      <c r="F5664" s="352">
        <f t="shared" si="176"/>
        <v>0</v>
      </c>
      <c r="G5664" s="352">
        <f t="shared" si="177"/>
        <v>0</v>
      </c>
    </row>
    <row r="5665" spans="1:7" s="129" customFormat="1" ht="25.5" x14ac:dyDescent="0.2">
      <c r="A5665" s="544"/>
      <c r="B5665" s="544"/>
      <c r="C5665" s="205"/>
      <c r="D5665" s="137" t="s">
        <v>7697</v>
      </c>
      <c r="E5665" s="353">
        <v>750</v>
      </c>
      <c r="F5665" s="352">
        <f t="shared" si="176"/>
        <v>450</v>
      </c>
      <c r="G5665" s="352">
        <f t="shared" si="177"/>
        <v>375</v>
      </c>
    </row>
    <row r="5666" spans="1:7" s="129" customFormat="1" x14ac:dyDescent="0.2">
      <c r="A5666" s="17" t="s">
        <v>2201</v>
      </c>
      <c r="B5666" s="17" t="s">
        <v>2202</v>
      </c>
      <c r="C5666" s="205"/>
      <c r="D5666" s="137" t="s">
        <v>4513</v>
      </c>
      <c r="E5666" s="353">
        <v>750</v>
      </c>
      <c r="F5666" s="352">
        <f t="shared" si="176"/>
        <v>450</v>
      </c>
      <c r="G5666" s="352">
        <f t="shared" si="177"/>
        <v>375</v>
      </c>
    </row>
    <row r="5667" spans="1:7" s="129" customFormat="1" ht="25.5" x14ac:dyDescent="0.2">
      <c r="A5667" s="17" t="s">
        <v>2202</v>
      </c>
      <c r="B5667" s="17" t="s">
        <v>3132</v>
      </c>
      <c r="C5667" s="205"/>
      <c r="D5667" s="137" t="s">
        <v>4514</v>
      </c>
      <c r="E5667" s="353">
        <v>1600</v>
      </c>
      <c r="F5667" s="352">
        <f t="shared" si="176"/>
        <v>960</v>
      </c>
      <c r="G5667" s="352">
        <f t="shared" si="177"/>
        <v>800</v>
      </c>
    </row>
    <row r="5668" spans="1:7" s="129" customFormat="1" x14ac:dyDescent="0.2">
      <c r="A5668" s="17" t="s">
        <v>3132</v>
      </c>
      <c r="B5668" s="17" t="s">
        <v>3133</v>
      </c>
      <c r="C5668" s="205" t="s">
        <v>126</v>
      </c>
      <c r="D5668" s="137" t="s">
        <v>7698</v>
      </c>
      <c r="E5668" s="353">
        <v>1500</v>
      </c>
      <c r="F5668" s="352">
        <f t="shared" si="176"/>
        <v>900</v>
      </c>
      <c r="G5668" s="352">
        <f t="shared" si="177"/>
        <v>750</v>
      </c>
    </row>
    <row r="5669" spans="1:7" s="129" customFormat="1" x14ac:dyDescent="0.2">
      <c r="A5669" s="17" t="s">
        <v>3133</v>
      </c>
      <c r="B5669" s="17" t="s">
        <v>3134</v>
      </c>
      <c r="C5669" s="205" t="s">
        <v>126</v>
      </c>
      <c r="D5669" s="137" t="s">
        <v>7699</v>
      </c>
      <c r="E5669" s="353">
        <v>950</v>
      </c>
      <c r="F5669" s="352">
        <f t="shared" si="176"/>
        <v>570</v>
      </c>
      <c r="G5669" s="352">
        <f t="shared" si="177"/>
        <v>475</v>
      </c>
    </row>
    <row r="5670" spans="1:7" s="129" customFormat="1" x14ac:dyDescent="0.2">
      <c r="A5670" s="17" t="s">
        <v>3134</v>
      </c>
      <c r="B5670" s="17" t="s">
        <v>3135</v>
      </c>
      <c r="C5670" s="205" t="s">
        <v>126</v>
      </c>
      <c r="D5670" s="137" t="s">
        <v>7700</v>
      </c>
      <c r="E5670" s="353">
        <v>1000</v>
      </c>
      <c r="F5670" s="352">
        <f t="shared" si="176"/>
        <v>600</v>
      </c>
      <c r="G5670" s="352">
        <f t="shared" si="177"/>
        <v>500</v>
      </c>
    </row>
    <row r="5671" spans="1:7" s="129" customFormat="1" x14ac:dyDescent="0.2">
      <c r="A5671" s="17" t="s">
        <v>3135</v>
      </c>
      <c r="B5671" s="17" t="s">
        <v>3136</v>
      </c>
      <c r="C5671" s="205" t="s">
        <v>126</v>
      </c>
      <c r="D5671" s="137" t="s">
        <v>7701</v>
      </c>
      <c r="E5671" s="353">
        <v>1000</v>
      </c>
      <c r="F5671" s="352">
        <f t="shared" si="176"/>
        <v>600</v>
      </c>
      <c r="G5671" s="352">
        <f t="shared" si="177"/>
        <v>500</v>
      </c>
    </row>
    <row r="5672" spans="1:7" s="129" customFormat="1" ht="25.5" x14ac:dyDescent="0.2">
      <c r="A5672" s="17" t="s">
        <v>3136</v>
      </c>
      <c r="B5672" s="17" t="s">
        <v>3137</v>
      </c>
      <c r="C5672" s="205" t="s">
        <v>126</v>
      </c>
      <c r="D5672" s="137" t="s">
        <v>7702</v>
      </c>
      <c r="E5672" s="353">
        <v>1000</v>
      </c>
      <c r="F5672" s="352">
        <f t="shared" si="176"/>
        <v>600</v>
      </c>
      <c r="G5672" s="352">
        <f t="shared" si="177"/>
        <v>500</v>
      </c>
    </row>
    <row r="5673" spans="1:7" s="129" customFormat="1" ht="25.5" x14ac:dyDescent="0.2">
      <c r="A5673" s="17" t="s">
        <v>3137</v>
      </c>
      <c r="B5673" s="17"/>
      <c r="C5673" s="205"/>
      <c r="D5673" s="143" t="s">
        <v>7307</v>
      </c>
      <c r="E5673" s="353">
        <v>1000</v>
      </c>
      <c r="F5673" s="352">
        <f t="shared" si="176"/>
        <v>600</v>
      </c>
      <c r="G5673" s="352">
        <f t="shared" si="177"/>
        <v>500</v>
      </c>
    </row>
    <row r="5674" spans="1:7" s="129" customFormat="1" ht="25.5" x14ac:dyDescent="0.2">
      <c r="A5674" s="17" t="s">
        <v>3138</v>
      </c>
      <c r="B5674" s="17"/>
      <c r="C5674" s="205"/>
      <c r="D5674" s="143" t="s">
        <v>7308</v>
      </c>
      <c r="E5674" s="353">
        <v>1000</v>
      </c>
      <c r="F5674" s="352">
        <f t="shared" si="176"/>
        <v>600</v>
      </c>
      <c r="G5674" s="352">
        <f t="shared" si="177"/>
        <v>500</v>
      </c>
    </row>
    <row r="5675" spans="1:7" s="129" customFormat="1" x14ac:dyDescent="0.2">
      <c r="A5675" s="17" t="s">
        <v>3140</v>
      </c>
      <c r="B5675" s="17"/>
      <c r="C5675" s="205"/>
      <c r="D5675" s="143" t="s">
        <v>7309</v>
      </c>
      <c r="E5675" s="353">
        <v>1000</v>
      </c>
      <c r="F5675" s="352">
        <f t="shared" si="176"/>
        <v>600</v>
      </c>
      <c r="G5675" s="352">
        <f t="shared" si="177"/>
        <v>500</v>
      </c>
    </row>
    <row r="5676" spans="1:7" s="129" customFormat="1" x14ac:dyDescent="0.2">
      <c r="A5676" s="200">
        <v>3</v>
      </c>
      <c r="B5676" s="200">
        <v>3</v>
      </c>
      <c r="C5676" s="205"/>
      <c r="D5676" s="145" t="s">
        <v>4515</v>
      </c>
      <c r="E5676" s="353">
        <v>0</v>
      </c>
      <c r="F5676" s="352">
        <f t="shared" si="176"/>
        <v>0</v>
      </c>
      <c r="G5676" s="352">
        <f t="shared" si="177"/>
        <v>0</v>
      </c>
    </row>
    <row r="5677" spans="1:7" s="129" customFormat="1" ht="25.5" x14ac:dyDescent="0.2">
      <c r="A5677" s="205" t="s">
        <v>84</v>
      </c>
      <c r="B5677" s="205" t="s">
        <v>84</v>
      </c>
      <c r="C5677" s="205"/>
      <c r="D5677" s="137" t="s">
        <v>4516</v>
      </c>
      <c r="E5677" s="353">
        <v>1350</v>
      </c>
      <c r="F5677" s="352">
        <f t="shared" si="176"/>
        <v>810</v>
      </c>
      <c r="G5677" s="352">
        <f t="shared" si="177"/>
        <v>675</v>
      </c>
    </row>
    <row r="5678" spans="1:7" s="129" customFormat="1" ht="25.5" x14ac:dyDescent="0.2">
      <c r="A5678" s="205" t="s">
        <v>85</v>
      </c>
      <c r="B5678" s="205" t="s">
        <v>85</v>
      </c>
      <c r="C5678" s="205"/>
      <c r="D5678" s="137" t="s">
        <v>4517</v>
      </c>
      <c r="E5678" s="353">
        <v>1350</v>
      </c>
      <c r="F5678" s="352">
        <f t="shared" si="176"/>
        <v>810</v>
      </c>
      <c r="G5678" s="352">
        <f t="shared" si="177"/>
        <v>675</v>
      </c>
    </row>
    <row r="5679" spans="1:7" s="129" customFormat="1" ht="25.5" x14ac:dyDescent="0.2">
      <c r="A5679" s="205" t="s">
        <v>1501</v>
      </c>
      <c r="B5679" s="205" t="s">
        <v>1501</v>
      </c>
      <c r="C5679" s="205"/>
      <c r="D5679" s="137" t="s">
        <v>4518</v>
      </c>
      <c r="E5679" s="353">
        <v>1350</v>
      </c>
      <c r="F5679" s="352">
        <f t="shared" si="176"/>
        <v>810</v>
      </c>
      <c r="G5679" s="352">
        <f t="shared" si="177"/>
        <v>675</v>
      </c>
    </row>
    <row r="5680" spans="1:7" s="129" customFormat="1" ht="25.5" x14ac:dyDescent="0.2">
      <c r="A5680" s="205" t="s">
        <v>1638</v>
      </c>
      <c r="B5680" s="205" t="s">
        <v>1638</v>
      </c>
      <c r="C5680" s="205"/>
      <c r="D5680" s="137" t="s">
        <v>4519</v>
      </c>
      <c r="E5680" s="353">
        <v>1350</v>
      </c>
      <c r="F5680" s="352">
        <f t="shared" si="176"/>
        <v>810</v>
      </c>
      <c r="G5680" s="352">
        <f t="shared" si="177"/>
        <v>675</v>
      </c>
    </row>
    <row r="5681" spans="1:7" s="129" customFormat="1" ht="25.5" x14ac:dyDescent="0.2">
      <c r="A5681" s="205" t="s">
        <v>2821</v>
      </c>
      <c r="B5681" s="205" t="s">
        <v>2821</v>
      </c>
      <c r="C5681" s="205"/>
      <c r="D5681" s="137" t="s">
        <v>4520</v>
      </c>
      <c r="E5681" s="353">
        <v>1370</v>
      </c>
      <c r="F5681" s="352">
        <f t="shared" si="176"/>
        <v>822</v>
      </c>
      <c r="G5681" s="352">
        <f t="shared" si="177"/>
        <v>685</v>
      </c>
    </row>
    <row r="5682" spans="1:7" s="129" customFormat="1" x14ac:dyDescent="0.2">
      <c r="A5682" s="205" t="s">
        <v>2826</v>
      </c>
      <c r="B5682" s="205" t="s">
        <v>2826</v>
      </c>
      <c r="C5682" s="205"/>
      <c r="D5682" s="137" t="s">
        <v>4497</v>
      </c>
      <c r="E5682" s="353">
        <v>700</v>
      </c>
      <c r="F5682" s="352">
        <f t="shared" si="176"/>
        <v>420</v>
      </c>
      <c r="G5682" s="352">
        <f t="shared" si="177"/>
        <v>350</v>
      </c>
    </row>
    <row r="5683" spans="1:7" s="129" customFormat="1" x14ac:dyDescent="0.2">
      <c r="A5683" s="205" t="s">
        <v>2828</v>
      </c>
      <c r="B5683" s="205" t="s">
        <v>2828</v>
      </c>
      <c r="C5683" s="205"/>
      <c r="D5683" s="137" t="s">
        <v>4499</v>
      </c>
      <c r="E5683" s="353">
        <v>600</v>
      </c>
      <c r="F5683" s="352">
        <f t="shared" si="176"/>
        <v>360</v>
      </c>
      <c r="G5683" s="352">
        <f t="shared" si="177"/>
        <v>300</v>
      </c>
    </row>
    <row r="5684" spans="1:7" s="129" customFormat="1" ht="25.5" x14ac:dyDescent="0.2">
      <c r="A5684" s="205" t="s">
        <v>2832</v>
      </c>
      <c r="B5684" s="205" t="s">
        <v>2832</v>
      </c>
      <c r="C5684" s="205"/>
      <c r="D5684" s="137" t="s">
        <v>4521</v>
      </c>
      <c r="E5684" s="353">
        <v>1540</v>
      </c>
      <c r="F5684" s="352">
        <f t="shared" si="176"/>
        <v>924</v>
      </c>
      <c r="G5684" s="352">
        <f t="shared" si="177"/>
        <v>770</v>
      </c>
    </row>
    <row r="5685" spans="1:7" s="129" customFormat="1" ht="25.5" x14ac:dyDescent="0.2">
      <c r="A5685" s="205" t="s">
        <v>2837</v>
      </c>
      <c r="B5685" s="205" t="s">
        <v>2837</v>
      </c>
      <c r="C5685" s="205"/>
      <c r="D5685" s="137" t="s">
        <v>4522</v>
      </c>
      <c r="E5685" s="353">
        <v>1540</v>
      </c>
      <c r="F5685" s="352">
        <f t="shared" si="176"/>
        <v>924</v>
      </c>
      <c r="G5685" s="352">
        <f t="shared" si="177"/>
        <v>770</v>
      </c>
    </row>
    <row r="5686" spans="1:7" s="129" customFormat="1" x14ac:dyDescent="0.2">
      <c r="A5686" s="200">
        <v>4</v>
      </c>
      <c r="B5686" s="200">
        <v>4</v>
      </c>
      <c r="C5686" s="205"/>
      <c r="D5686" s="145" t="s">
        <v>4523</v>
      </c>
      <c r="E5686" s="353">
        <v>0</v>
      </c>
      <c r="F5686" s="352">
        <f t="shared" si="176"/>
        <v>0</v>
      </c>
      <c r="G5686" s="352">
        <f t="shared" si="177"/>
        <v>0</v>
      </c>
    </row>
    <row r="5687" spans="1:7" s="129" customFormat="1" ht="25.5" x14ac:dyDescent="0.2">
      <c r="A5687" s="17" t="s">
        <v>86</v>
      </c>
      <c r="B5687" s="17" t="s">
        <v>86</v>
      </c>
      <c r="C5687" s="205"/>
      <c r="D5687" s="137" t="s">
        <v>4524</v>
      </c>
      <c r="E5687" s="353">
        <v>6810</v>
      </c>
      <c r="F5687" s="352">
        <f t="shared" si="176"/>
        <v>4086</v>
      </c>
      <c r="G5687" s="352">
        <f t="shared" si="177"/>
        <v>3405</v>
      </c>
    </row>
    <row r="5688" spans="1:7" s="129" customFormat="1" ht="25.5" x14ac:dyDescent="0.2">
      <c r="A5688" s="17" t="s">
        <v>87</v>
      </c>
      <c r="B5688" s="17" t="s">
        <v>87</v>
      </c>
      <c r="C5688" s="205"/>
      <c r="D5688" s="137" t="s">
        <v>4525</v>
      </c>
      <c r="E5688" s="353">
        <v>1440</v>
      </c>
      <c r="F5688" s="352">
        <f t="shared" si="176"/>
        <v>864</v>
      </c>
      <c r="G5688" s="352">
        <f t="shared" si="177"/>
        <v>720</v>
      </c>
    </row>
    <row r="5689" spans="1:7" s="129" customFormat="1" x14ac:dyDescent="0.2">
      <c r="A5689" s="17" t="s">
        <v>88</v>
      </c>
      <c r="B5689" s="17" t="s">
        <v>88</v>
      </c>
      <c r="C5689" s="205"/>
      <c r="D5689" s="137" t="s">
        <v>4526</v>
      </c>
      <c r="E5689" s="353">
        <v>1460</v>
      </c>
      <c r="F5689" s="352">
        <f t="shared" si="176"/>
        <v>876</v>
      </c>
      <c r="G5689" s="352">
        <f t="shared" si="177"/>
        <v>730</v>
      </c>
    </row>
    <row r="5690" spans="1:7" s="129" customFormat="1" x14ac:dyDescent="0.2">
      <c r="A5690" s="17" t="s">
        <v>1653</v>
      </c>
      <c r="B5690" s="17" t="s">
        <v>1653</v>
      </c>
      <c r="C5690" s="205"/>
      <c r="D5690" s="137" t="s">
        <v>4527</v>
      </c>
      <c r="E5690" s="353">
        <v>1180</v>
      </c>
      <c r="F5690" s="352">
        <f t="shared" si="176"/>
        <v>708</v>
      </c>
      <c r="G5690" s="352">
        <f t="shared" si="177"/>
        <v>590</v>
      </c>
    </row>
    <row r="5691" spans="1:7" s="129" customFormat="1" x14ac:dyDescent="0.2">
      <c r="A5691" s="17" t="s">
        <v>2258</v>
      </c>
      <c r="B5691" s="17" t="s">
        <v>2258</v>
      </c>
      <c r="C5691" s="205"/>
      <c r="D5691" s="137" t="s">
        <v>4528</v>
      </c>
      <c r="E5691" s="353">
        <v>850</v>
      </c>
      <c r="F5691" s="352">
        <f t="shared" si="176"/>
        <v>510</v>
      </c>
      <c r="G5691" s="352">
        <f t="shared" si="177"/>
        <v>425</v>
      </c>
    </row>
    <row r="5692" spans="1:7" s="129" customFormat="1" x14ac:dyDescent="0.2">
      <c r="A5692" s="17" t="s">
        <v>2260</v>
      </c>
      <c r="B5692" s="17" t="s">
        <v>2260</v>
      </c>
      <c r="C5692" s="205"/>
      <c r="D5692" s="137" t="s">
        <v>4529</v>
      </c>
      <c r="E5692" s="353">
        <v>1100</v>
      </c>
      <c r="F5692" s="352">
        <f t="shared" si="176"/>
        <v>660</v>
      </c>
      <c r="G5692" s="352">
        <f t="shared" si="177"/>
        <v>550</v>
      </c>
    </row>
    <row r="5693" spans="1:7" s="129" customFormat="1" x14ac:dyDescent="0.2">
      <c r="A5693" s="17" t="s">
        <v>2262</v>
      </c>
      <c r="B5693" s="17" t="s">
        <v>2262</v>
      </c>
      <c r="C5693" s="205"/>
      <c r="D5693" s="137" t="s">
        <v>4530</v>
      </c>
      <c r="E5693" s="353">
        <v>1130</v>
      </c>
      <c r="F5693" s="352">
        <f t="shared" si="176"/>
        <v>678</v>
      </c>
      <c r="G5693" s="352">
        <f t="shared" si="177"/>
        <v>565</v>
      </c>
    </row>
    <row r="5694" spans="1:7" s="129" customFormat="1" x14ac:dyDescent="0.2">
      <c r="A5694" s="17" t="s">
        <v>2264</v>
      </c>
      <c r="B5694" s="17" t="s">
        <v>2264</v>
      </c>
      <c r="C5694" s="205"/>
      <c r="D5694" s="137" t="s">
        <v>4531</v>
      </c>
      <c r="E5694" s="353">
        <v>1100</v>
      </c>
      <c r="F5694" s="352">
        <f t="shared" si="176"/>
        <v>660</v>
      </c>
      <c r="G5694" s="352">
        <f t="shared" si="177"/>
        <v>550</v>
      </c>
    </row>
    <row r="5695" spans="1:7" s="129" customFormat="1" x14ac:dyDescent="0.2">
      <c r="A5695" s="17" t="s">
        <v>2266</v>
      </c>
      <c r="B5695" s="17" t="s">
        <v>2266</v>
      </c>
      <c r="C5695" s="205"/>
      <c r="D5695" s="137" t="s">
        <v>4532</v>
      </c>
      <c r="E5695" s="353">
        <v>1150</v>
      </c>
      <c r="F5695" s="352">
        <f t="shared" si="176"/>
        <v>690</v>
      </c>
      <c r="G5695" s="352">
        <f t="shared" si="177"/>
        <v>575</v>
      </c>
    </row>
    <row r="5696" spans="1:7" s="129" customFormat="1" x14ac:dyDescent="0.2">
      <c r="A5696" s="17" t="s">
        <v>2268</v>
      </c>
      <c r="B5696" s="17" t="s">
        <v>2268</v>
      </c>
      <c r="C5696" s="200"/>
      <c r="D5696" s="137" t="s">
        <v>4533</v>
      </c>
      <c r="E5696" s="353">
        <v>720</v>
      </c>
      <c r="F5696" s="352">
        <f t="shared" si="176"/>
        <v>432</v>
      </c>
      <c r="G5696" s="352">
        <f t="shared" si="177"/>
        <v>360</v>
      </c>
    </row>
    <row r="5697" spans="1:7" s="129" customFormat="1" x14ac:dyDescent="0.2">
      <c r="A5697" s="17" t="s">
        <v>2269</v>
      </c>
      <c r="B5697" s="17" t="s">
        <v>2269</v>
      </c>
      <c r="C5697" s="200"/>
      <c r="D5697" s="137" t="s">
        <v>4534</v>
      </c>
      <c r="E5697" s="353">
        <v>3800</v>
      </c>
      <c r="F5697" s="352">
        <f t="shared" si="176"/>
        <v>2280</v>
      </c>
      <c r="G5697" s="352">
        <f t="shared" si="177"/>
        <v>1900</v>
      </c>
    </row>
    <row r="5698" spans="1:7" s="129" customFormat="1" x14ac:dyDescent="0.2">
      <c r="A5698" s="17" t="s">
        <v>2270</v>
      </c>
      <c r="B5698" s="17" t="s">
        <v>2270</v>
      </c>
      <c r="C5698" s="200"/>
      <c r="D5698" s="137" t="s">
        <v>4535</v>
      </c>
      <c r="E5698" s="353">
        <v>1100</v>
      </c>
      <c r="F5698" s="352">
        <f t="shared" si="176"/>
        <v>660</v>
      </c>
      <c r="G5698" s="352">
        <f t="shared" si="177"/>
        <v>550</v>
      </c>
    </row>
    <row r="5699" spans="1:7" s="129" customFormat="1" x14ac:dyDescent="0.2">
      <c r="A5699" s="17" t="s">
        <v>2271</v>
      </c>
      <c r="B5699" s="17" t="s">
        <v>2271</v>
      </c>
      <c r="C5699" s="17"/>
      <c r="D5699" s="137" t="s">
        <v>4536</v>
      </c>
      <c r="E5699" s="353">
        <v>1020</v>
      </c>
      <c r="F5699" s="352">
        <f t="shared" si="176"/>
        <v>612</v>
      </c>
      <c r="G5699" s="352">
        <f t="shared" si="177"/>
        <v>510</v>
      </c>
    </row>
    <row r="5700" spans="1:7" s="129" customFormat="1" x14ac:dyDescent="0.2">
      <c r="A5700" s="17" t="s">
        <v>4537</v>
      </c>
      <c r="B5700" s="17" t="s">
        <v>4537</v>
      </c>
      <c r="C5700" s="17"/>
      <c r="D5700" s="137" t="s">
        <v>4538</v>
      </c>
      <c r="E5700" s="353">
        <v>720</v>
      </c>
      <c r="F5700" s="352">
        <f t="shared" si="176"/>
        <v>432</v>
      </c>
      <c r="G5700" s="352">
        <f t="shared" si="177"/>
        <v>360</v>
      </c>
    </row>
    <row r="5701" spans="1:7" s="129" customFormat="1" ht="25.5" x14ac:dyDescent="0.2">
      <c r="A5701" s="17" t="s">
        <v>4539</v>
      </c>
      <c r="B5701" s="17" t="s">
        <v>4539</v>
      </c>
      <c r="C5701" s="17"/>
      <c r="D5701" s="137" t="s">
        <v>4540</v>
      </c>
      <c r="E5701" s="353">
        <v>850</v>
      </c>
      <c r="F5701" s="352">
        <f t="shared" si="176"/>
        <v>510</v>
      </c>
      <c r="G5701" s="352">
        <f t="shared" si="177"/>
        <v>425</v>
      </c>
    </row>
    <row r="5702" spans="1:7" s="129" customFormat="1" x14ac:dyDescent="0.2">
      <c r="A5702" s="17"/>
      <c r="B5702" s="17"/>
      <c r="C5702" s="17"/>
      <c r="D5702" s="145" t="s">
        <v>4541</v>
      </c>
      <c r="E5702" s="353">
        <v>0</v>
      </c>
      <c r="F5702" s="352">
        <f t="shared" si="176"/>
        <v>0</v>
      </c>
      <c r="G5702" s="352">
        <f t="shared" si="177"/>
        <v>0</v>
      </c>
    </row>
    <row r="5703" spans="1:7" s="129" customFormat="1" ht="25.5" x14ac:dyDescent="0.2">
      <c r="A5703" s="17" t="s">
        <v>4542</v>
      </c>
      <c r="B5703" s="17" t="s">
        <v>4542</v>
      </c>
      <c r="C5703" s="17"/>
      <c r="D5703" s="137" t="s">
        <v>4543</v>
      </c>
      <c r="E5703" s="353">
        <v>4000</v>
      </c>
      <c r="F5703" s="352">
        <f t="shared" si="176"/>
        <v>2400</v>
      </c>
      <c r="G5703" s="352">
        <f t="shared" si="177"/>
        <v>2000</v>
      </c>
    </row>
    <row r="5704" spans="1:7" s="129" customFormat="1" ht="25.5" x14ac:dyDescent="0.2">
      <c r="A5704" s="17" t="s">
        <v>4544</v>
      </c>
      <c r="B5704" s="17" t="s">
        <v>4544</v>
      </c>
      <c r="C5704" s="17"/>
      <c r="D5704" s="137" t="s">
        <v>4545</v>
      </c>
      <c r="E5704" s="353">
        <v>3300</v>
      </c>
      <c r="F5704" s="352">
        <f t="shared" si="176"/>
        <v>1980</v>
      </c>
      <c r="G5704" s="352">
        <f t="shared" si="177"/>
        <v>1650</v>
      </c>
    </row>
    <row r="5705" spans="1:7" s="129" customFormat="1" x14ac:dyDescent="0.2">
      <c r="A5705" s="17"/>
      <c r="B5705" s="17"/>
      <c r="C5705" s="17"/>
      <c r="D5705" s="145" t="s">
        <v>4546</v>
      </c>
      <c r="E5705" s="353">
        <v>0</v>
      </c>
      <c r="F5705" s="352">
        <f t="shared" si="176"/>
        <v>0</v>
      </c>
      <c r="G5705" s="352">
        <f t="shared" si="177"/>
        <v>0</v>
      </c>
    </row>
    <row r="5706" spans="1:7" s="129" customFormat="1" ht="25.5" x14ac:dyDescent="0.2">
      <c r="A5706" s="17" t="s">
        <v>4547</v>
      </c>
      <c r="B5706" s="17" t="s">
        <v>4547</v>
      </c>
      <c r="C5706" s="17"/>
      <c r="D5706" s="137" t="s">
        <v>4548</v>
      </c>
      <c r="E5706" s="353">
        <v>2130</v>
      </c>
      <c r="F5706" s="352">
        <f t="shared" si="176"/>
        <v>1278</v>
      </c>
      <c r="G5706" s="352">
        <f t="shared" si="177"/>
        <v>1065</v>
      </c>
    </row>
    <row r="5707" spans="1:7" s="129" customFormat="1" x14ac:dyDescent="0.2">
      <c r="A5707" s="17" t="s">
        <v>4549</v>
      </c>
      <c r="B5707" s="17" t="s">
        <v>4549</v>
      </c>
      <c r="C5707" s="17"/>
      <c r="D5707" s="137" t="s">
        <v>4550</v>
      </c>
      <c r="E5707" s="353">
        <v>1680</v>
      </c>
      <c r="F5707" s="352">
        <f t="shared" si="176"/>
        <v>1008</v>
      </c>
      <c r="G5707" s="352">
        <f t="shared" si="177"/>
        <v>840</v>
      </c>
    </row>
    <row r="5708" spans="1:7" s="129" customFormat="1" x14ac:dyDescent="0.2">
      <c r="A5708" s="17" t="s">
        <v>4551</v>
      </c>
      <c r="B5708" s="17" t="s">
        <v>4551</v>
      </c>
      <c r="C5708" s="17"/>
      <c r="D5708" s="145" t="s">
        <v>4324</v>
      </c>
      <c r="E5708" s="353">
        <v>1800</v>
      </c>
      <c r="F5708" s="352">
        <f t="shared" si="176"/>
        <v>1080</v>
      </c>
      <c r="G5708" s="352">
        <f t="shared" si="177"/>
        <v>900</v>
      </c>
    </row>
    <row r="5709" spans="1:7" s="129" customFormat="1" x14ac:dyDescent="0.2">
      <c r="A5709" s="17" t="s">
        <v>4552</v>
      </c>
      <c r="B5709" s="17" t="s">
        <v>4552</v>
      </c>
      <c r="C5709" s="17"/>
      <c r="D5709" s="137" t="s">
        <v>4553</v>
      </c>
      <c r="E5709" s="353">
        <v>800</v>
      </c>
      <c r="F5709" s="352">
        <f t="shared" si="176"/>
        <v>480</v>
      </c>
      <c r="G5709" s="352">
        <f t="shared" si="177"/>
        <v>400</v>
      </c>
    </row>
    <row r="5710" spans="1:7" s="129" customFormat="1" ht="25.5" x14ac:dyDescent="0.2">
      <c r="A5710" s="17" t="s">
        <v>4554</v>
      </c>
      <c r="B5710" s="17" t="s">
        <v>4554</v>
      </c>
      <c r="C5710" s="17"/>
      <c r="D5710" s="137" t="s">
        <v>4555</v>
      </c>
      <c r="E5710" s="353">
        <v>1400</v>
      </c>
      <c r="F5710" s="352">
        <f t="shared" si="176"/>
        <v>840</v>
      </c>
      <c r="G5710" s="352">
        <f t="shared" si="177"/>
        <v>700</v>
      </c>
    </row>
    <row r="5711" spans="1:7" s="129" customFormat="1" ht="25.5" x14ac:dyDescent="0.2">
      <c r="A5711" s="17" t="s">
        <v>4556</v>
      </c>
      <c r="B5711" s="17" t="s">
        <v>4556</v>
      </c>
      <c r="C5711" s="17"/>
      <c r="D5711" s="137" t="s">
        <v>4557</v>
      </c>
      <c r="E5711" s="353">
        <v>710</v>
      </c>
      <c r="F5711" s="352">
        <f t="shared" si="176"/>
        <v>426</v>
      </c>
      <c r="G5711" s="352">
        <f t="shared" si="177"/>
        <v>355</v>
      </c>
    </row>
    <row r="5712" spans="1:7" s="129" customFormat="1" x14ac:dyDescent="0.2">
      <c r="A5712" s="17" t="s">
        <v>4558</v>
      </c>
      <c r="B5712" s="17" t="s">
        <v>4558</v>
      </c>
      <c r="C5712" s="17"/>
      <c r="D5712" s="137" t="s">
        <v>4559</v>
      </c>
      <c r="E5712" s="353">
        <v>1580</v>
      </c>
      <c r="F5712" s="352">
        <f t="shared" si="176"/>
        <v>948</v>
      </c>
      <c r="G5712" s="352">
        <f t="shared" si="177"/>
        <v>790</v>
      </c>
    </row>
    <row r="5713" spans="1:7" s="129" customFormat="1" x14ac:dyDescent="0.2">
      <c r="A5713" s="17" t="s">
        <v>5065</v>
      </c>
      <c r="B5713" s="17"/>
      <c r="C5713" s="17"/>
      <c r="D5713" s="143" t="s">
        <v>4560</v>
      </c>
      <c r="E5713" s="353">
        <v>1100</v>
      </c>
      <c r="F5713" s="352">
        <f t="shared" ref="F5713:F5776" si="178">IFERROR(E5713*0.6,0)</f>
        <v>660</v>
      </c>
      <c r="G5713" s="352">
        <f t="shared" ref="G5713:G5776" si="179">IFERROR(E5713*0.5,0)</f>
        <v>550</v>
      </c>
    </row>
    <row r="5714" spans="1:7" s="129" customFormat="1" x14ac:dyDescent="0.2">
      <c r="A5714" s="17" t="s">
        <v>5067</v>
      </c>
      <c r="B5714" s="17"/>
      <c r="C5714" s="17"/>
      <c r="D5714" s="143" t="s">
        <v>4561</v>
      </c>
      <c r="E5714" s="353">
        <v>800</v>
      </c>
      <c r="F5714" s="352">
        <f t="shared" si="178"/>
        <v>480</v>
      </c>
      <c r="G5714" s="352">
        <f t="shared" si="179"/>
        <v>400</v>
      </c>
    </row>
    <row r="5715" spans="1:7" s="129" customFormat="1" x14ac:dyDescent="0.2">
      <c r="A5715" s="17" t="s">
        <v>5069</v>
      </c>
      <c r="B5715" s="17"/>
      <c r="C5715" s="17"/>
      <c r="D5715" s="143" t="s">
        <v>4562</v>
      </c>
      <c r="E5715" s="353">
        <v>750</v>
      </c>
      <c r="F5715" s="352">
        <f t="shared" si="178"/>
        <v>450</v>
      </c>
      <c r="G5715" s="352">
        <f t="shared" si="179"/>
        <v>375</v>
      </c>
    </row>
    <row r="5716" spans="1:7" s="129" customFormat="1" x14ac:dyDescent="0.2">
      <c r="A5716" s="17" t="s">
        <v>5071</v>
      </c>
      <c r="B5716" s="17"/>
      <c r="C5716" s="17"/>
      <c r="D5716" s="143" t="s">
        <v>4563</v>
      </c>
      <c r="E5716" s="353">
        <v>750</v>
      </c>
      <c r="F5716" s="352">
        <f t="shared" si="178"/>
        <v>450</v>
      </c>
      <c r="G5716" s="352">
        <f t="shared" si="179"/>
        <v>375</v>
      </c>
    </row>
    <row r="5717" spans="1:7" s="129" customFormat="1" ht="25.5" x14ac:dyDescent="0.2">
      <c r="A5717" s="17" t="s">
        <v>5073</v>
      </c>
      <c r="B5717" s="17"/>
      <c r="C5717" s="17"/>
      <c r="D5717" s="143" t="s">
        <v>4564</v>
      </c>
      <c r="E5717" s="353">
        <v>1150</v>
      </c>
      <c r="F5717" s="352">
        <f t="shared" si="178"/>
        <v>690</v>
      </c>
      <c r="G5717" s="352">
        <f t="shared" si="179"/>
        <v>575</v>
      </c>
    </row>
    <row r="5718" spans="1:7" s="129" customFormat="1" x14ac:dyDescent="0.2">
      <c r="A5718" s="200">
        <v>5</v>
      </c>
      <c r="B5718" s="200">
        <v>5</v>
      </c>
      <c r="C5718" s="17"/>
      <c r="D5718" s="145" t="s">
        <v>4565</v>
      </c>
      <c r="E5718" s="353"/>
      <c r="F5718" s="352">
        <f t="shared" si="178"/>
        <v>0</v>
      </c>
      <c r="G5718" s="352">
        <f t="shared" si="179"/>
        <v>0</v>
      </c>
    </row>
    <row r="5719" spans="1:7" s="129" customFormat="1" x14ac:dyDescent="0.2">
      <c r="A5719" s="560" t="s">
        <v>89</v>
      </c>
      <c r="B5719" s="560" t="s">
        <v>89</v>
      </c>
      <c r="C5719" s="17"/>
      <c r="D5719" s="145" t="s">
        <v>4566</v>
      </c>
      <c r="E5719" s="353"/>
      <c r="F5719" s="352">
        <f t="shared" si="178"/>
        <v>0</v>
      </c>
      <c r="G5719" s="352">
        <f t="shared" si="179"/>
        <v>0</v>
      </c>
    </row>
    <row r="5720" spans="1:7" s="129" customFormat="1" ht="25.5" x14ac:dyDescent="0.2">
      <c r="A5720" s="561"/>
      <c r="B5720" s="561"/>
      <c r="C5720" s="17"/>
      <c r="D5720" s="137" t="s">
        <v>4567</v>
      </c>
      <c r="E5720" s="353">
        <v>3160</v>
      </c>
      <c r="F5720" s="352">
        <f t="shared" si="178"/>
        <v>1896</v>
      </c>
      <c r="G5720" s="352">
        <f t="shared" si="179"/>
        <v>1580</v>
      </c>
    </row>
    <row r="5721" spans="1:7" s="129" customFormat="1" x14ac:dyDescent="0.2">
      <c r="A5721" s="562"/>
      <c r="B5721" s="562"/>
      <c r="C5721" s="17"/>
      <c r="D5721" s="137" t="s">
        <v>4568</v>
      </c>
      <c r="E5721" s="353">
        <v>2600</v>
      </c>
      <c r="F5721" s="352">
        <f t="shared" si="178"/>
        <v>1560</v>
      </c>
      <c r="G5721" s="352">
        <f t="shared" si="179"/>
        <v>1300</v>
      </c>
    </row>
    <row r="5722" spans="1:7" s="129" customFormat="1" ht="25.5" x14ac:dyDescent="0.2">
      <c r="A5722" s="205" t="s">
        <v>90</v>
      </c>
      <c r="B5722" s="205" t="s">
        <v>90</v>
      </c>
      <c r="C5722" s="17"/>
      <c r="D5722" s="137" t="s">
        <v>4569</v>
      </c>
      <c r="E5722" s="353">
        <v>2130</v>
      </c>
      <c r="F5722" s="352">
        <f t="shared" si="178"/>
        <v>1278</v>
      </c>
      <c r="G5722" s="352">
        <f t="shared" si="179"/>
        <v>1065</v>
      </c>
    </row>
    <row r="5723" spans="1:7" s="129" customFormat="1" ht="26.25" x14ac:dyDescent="0.2">
      <c r="A5723" s="560" t="s">
        <v>91</v>
      </c>
      <c r="B5723" s="560" t="s">
        <v>91</v>
      </c>
      <c r="C5723" s="17"/>
      <c r="D5723" s="145" t="s">
        <v>4570</v>
      </c>
      <c r="E5723" s="353">
        <v>0</v>
      </c>
      <c r="F5723" s="352">
        <f t="shared" si="178"/>
        <v>0</v>
      </c>
      <c r="G5723" s="352">
        <f t="shared" si="179"/>
        <v>0</v>
      </c>
    </row>
    <row r="5724" spans="1:7" s="129" customFormat="1" ht="25.5" x14ac:dyDescent="0.2">
      <c r="A5724" s="561"/>
      <c r="B5724" s="561"/>
      <c r="C5724" s="17"/>
      <c r="D5724" s="137" t="s">
        <v>4571</v>
      </c>
      <c r="E5724" s="353">
        <v>1400</v>
      </c>
      <c r="F5724" s="352">
        <f t="shared" si="178"/>
        <v>840</v>
      </c>
      <c r="G5724" s="352">
        <f t="shared" si="179"/>
        <v>700</v>
      </c>
    </row>
    <row r="5725" spans="1:7" s="129" customFormat="1" x14ac:dyDescent="0.2">
      <c r="A5725" s="562"/>
      <c r="B5725" s="562"/>
      <c r="C5725" s="17"/>
      <c r="D5725" s="137" t="s">
        <v>4572</v>
      </c>
      <c r="E5725" s="353">
        <v>1350</v>
      </c>
      <c r="F5725" s="352">
        <f t="shared" si="178"/>
        <v>810</v>
      </c>
      <c r="G5725" s="352">
        <f t="shared" si="179"/>
        <v>675</v>
      </c>
    </row>
    <row r="5726" spans="1:7" s="129" customFormat="1" ht="25.5" x14ac:dyDescent="0.2">
      <c r="A5726" s="205" t="s">
        <v>133</v>
      </c>
      <c r="B5726" s="205" t="s">
        <v>133</v>
      </c>
      <c r="C5726" s="17"/>
      <c r="D5726" s="137" t="s">
        <v>4573</v>
      </c>
      <c r="E5726" s="353">
        <v>1089.7118910424304</v>
      </c>
      <c r="F5726" s="352">
        <f t="shared" si="178"/>
        <v>653.82713462545814</v>
      </c>
      <c r="G5726" s="352">
        <f t="shared" si="179"/>
        <v>544.85594552121518</v>
      </c>
    </row>
    <row r="5727" spans="1:7" s="129" customFormat="1" x14ac:dyDescent="0.2">
      <c r="A5727" s="205" t="s">
        <v>134</v>
      </c>
      <c r="B5727" s="205" t="s">
        <v>134</v>
      </c>
      <c r="C5727" s="17"/>
      <c r="D5727" s="137" t="s">
        <v>4574</v>
      </c>
      <c r="E5727" s="353">
        <v>1160</v>
      </c>
      <c r="F5727" s="352">
        <f t="shared" si="178"/>
        <v>696</v>
      </c>
      <c r="G5727" s="352">
        <f t="shared" si="179"/>
        <v>580</v>
      </c>
    </row>
    <row r="5728" spans="1:7" s="129" customFormat="1" ht="25.5" x14ac:dyDescent="0.2">
      <c r="A5728" s="205" t="s">
        <v>3939</v>
      </c>
      <c r="B5728" s="205" t="s">
        <v>3939</v>
      </c>
      <c r="C5728" s="17"/>
      <c r="D5728" s="137" t="s">
        <v>4575</v>
      </c>
      <c r="E5728" s="353">
        <v>979.99999999999989</v>
      </c>
      <c r="F5728" s="352">
        <f t="shared" si="178"/>
        <v>587.99999999999989</v>
      </c>
      <c r="G5728" s="352">
        <f t="shared" si="179"/>
        <v>489.99999999999994</v>
      </c>
    </row>
    <row r="5729" spans="1:7" s="129" customFormat="1" x14ac:dyDescent="0.2">
      <c r="A5729" s="205" t="s">
        <v>135</v>
      </c>
      <c r="B5729" s="205" t="s">
        <v>135</v>
      </c>
      <c r="C5729" s="17"/>
      <c r="D5729" s="137" t="s">
        <v>4576</v>
      </c>
      <c r="E5729" s="353">
        <v>1120</v>
      </c>
      <c r="F5729" s="352">
        <f t="shared" si="178"/>
        <v>672</v>
      </c>
      <c r="G5729" s="352">
        <f t="shared" si="179"/>
        <v>560</v>
      </c>
    </row>
    <row r="5730" spans="1:7" s="129" customFormat="1" x14ac:dyDescent="0.2">
      <c r="A5730" s="205" t="s">
        <v>136</v>
      </c>
      <c r="B5730" s="205" t="s">
        <v>136</v>
      </c>
      <c r="C5730" s="17"/>
      <c r="D5730" s="137" t="s">
        <v>4577</v>
      </c>
      <c r="E5730" s="353">
        <v>979.99999999999989</v>
      </c>
      <c r="F5730" s="352">
        <f t="shared" si="178"/>
        <v>587.99999999999989</v>
      </c>
      <c r="G5730" s="352">
        <f t="shared" si="179"/>
        <v>489.99999999999994</v>
      </c>
    </row>
    <row r="5731" spans="1:7" s="129" customFormat="1" ht="25.5" x14ac:dyDescent="0.2">
      <c r="A5731" s="205" t="s">
        <v>137</v>
      </c>
      <c r="B5731" s="205" t="s">
        <v>137</v>
      </c>
      <c r="C5731" s="17"/>
      <c r="D5731" s="137" t="s">
        <v>4578</v>
      </c>
      <c r="E5731" s="353">
        <v>1090</v>
      </c>
      <c r="F5731" s="352">
        <f t="shared" si="178"/>
        <v>654</v>
      </c>
      <c r="G5731" s="352">
        <f t="shared" si="179"/>
        <v>545</v>
      </c>
    </row>
    <row r="5732" spans="1:7" s="129" customFormat="1" ht="25.5" x14ac:dyDescent="0.2">
      <c r="A5732" s="205" t="s">
        <v>177</v>
      </c>
      <c r="B5732" s="205" t="s">
        <v>177</v>
      </c>
      <c r="C5732" s="17"/>
      <c r="D5732" s="137" t="s">
        <v>4579</v>
      </c>
      <c r="E5732" s="353">
        <v>1020</v>
      </c>
      <c r="F5732" s="352">
        <f t="shared" si="178"/>
        <v>612</v>
      </c>
      <c r="G5732" s="352">
        <f t="shared" si="179"/>
        <v>510</v>
      </c>
    </row>
    <row r="5733" spans="1:7" s="129" customFormat="1" x14ac:dyDescent="0.2">
      <c r="A5733" s="205" t="s">
        <v>178</v>
      </c>
      <c r="B5733" s="205" t="s">
        <v>178</v>
      </c>
      <c r="C5733" s="17"/>
      <c r="D5733" s="137" t="s">
        <v>4580</v>
      </c>
      <c r="E5733" s="353">
        <v>1350</v>
      </c>
      <c r="F5733" s="352">
        <f t="shared" si="178"/>
        <v>810</v>
      </c>
      <c r="G5733" s="352">
        <f t="shared" si="179"/>
        <v>675</v>
      </c>
    </row>
    <row r="5734" spans="1:7" s="129" customFormat="1" x14ac:dyDescent="0.2">
      <c r="A5734" s="205" t="s">
        <v>179</v>
      </c>
      <c r="B5734" s="205" t="s">
        <v>179</v>
      </c>
      <c r="C5734" s="17"/>
      <c r="D5734" s="137" t="s">
        <v>4581</v>
      </c>
      <c r="E5734" s="353">
        <v>980.09154437456311</v>
      </c>
      <c r="F5734" s="352">
        <f t="shared" si="178"/>
        <v>588.05492662473785</v>
      </c>
      <c r="G5734" s="352">
        <f t="shared" si="179"/>
        <v>490.04577218728156</v>
      </c>
    </row>
    <row r="5735" spans="1:7" s="129" customFormat="1" x14ac:dyDescent="0.2">
      <c r="A5735" s="205" t="s">
        <v>867</v>
      </c>
      <c r="B5735" s="205" t="s">
        <v>867</v>
      </c>
      <c r="C5735" s="17"/>
      <c r="D5735" s="137" t="s">
        <v>4497</v>
      </c>
      <c r="E5735" s="353">
        <v>1020</v>
      </c>
      <c r="F5735" s="352">
        <f t="shared" si="178"/>
        <v>612</v>
      </c>
      <c r="G5735" s="352">
        <f t="shared" si="179"/>
        <v>510</v>
      </c>
    </row>
    <row r="5736" spans="1:7" s="129" customFormat="1" x14ac:dyDescent="0.2">
      <c r="A5736" s="205" t="s">
        <v>868</v>
      </c>
      <c r="B5736" s="205" t="s">
        <v>868</v>
      </c>
      <c r="C5736" s="17"/>
      <c r="D5736" s="137" t="s">
        <v>4499</v>
      </c>
      <c r="E5736" s="353">
        <v>420</v>
      </c>
      <c r="F5736" s="352">
        <f t="shared" si="178"/>
        <v>252</v>
      </c>
      <c r="G5736" s="352">
        <f t="shared" si="179"/>
        <v>210</v>
      </c>
    </row>
    <row r="5737" spans="1:7" s="129" customFormat="1" ht="25.5" x14ac:dyDescent="0.2">
      <c r="A5737" s="205" t="s">
        <v>869</v>
      </c>
      <c r="B5737" s="205"/>
      <c r="C5737" s="17"/>
      <c r="D5737" s="137" t="s">
        <v>4582</v>
      </c>
      <c r="E5737" s="353">
        <v>979.99999999999989</v>
      </c>
      <c r="F5737" s="352">
        <f t="shared" si="178"/>
        <v>587.99999999999989</v>
      </c>
      <c r="G5737" s="352">
        <f t="shared" si="179"/>
        <v>489.99999999999994</v>
      </c>
    </row>
    <row r="5738" spans="1:7" s="129" customFormat="1" ht="25.5" x14ac:dyDescent="0.2">
      <c r="A5738" s="205" t="s">
        <v>5510</v>
      </c>
      <c r="B5738" s="205"/>
      <c r="C5738" s="17"/>
      <c r="D5738" s="137" t="s">
        <v>4583</v>
      </c>
      <c r="E5738" s="353">
        <v>1090</v>
      </c>
      <c r="F5738" s="352">
        <f t="shared" si="178"/>
        <v>654</v>
      </c>
      <c r="G5738" s="352">
        <f t="shared" si="179"/>
        <v>545</v>
      </c>
    </row>
    <row r="5739" spans="1:7" s="129" customFormat="1" x14ac:dyDescent="0.2">
      <c r="A5739" s="200" t="s">
        <v>4584</v>
      </c>
      <c r="B5739" s="200" t="s">
        <v>4584</v>
      </c>
      <c r="C5739" s="200" t="s">
        <v>4584</v>
      </c>
      <c r="D5739" s="241" t="s">
        <v>4585</v>
      </c>
      <c r="E5739" s="353">
        <v>0</v>
      </c>
      <c r="F5739" s="352">
        <f t="shared" si="178"/>
        <v>0</v>
      </c>
      <c r="G5739" s="352">
        <f t="shared" si="179"/>
        <v>0</v>
      </c>
    </row>
    <row r="5740" spans="1:7" s="129" customFormat="1" x14ac:dyDescent="0.2">
      <c r="A5740" s="200">
        <v>1</v>
      </c>
      <c r="B5740" s="17">
        <v>1</v>
      </c>
      <c r="C5740" s="17"/>
      <c r="D5740" s="241" t="s">
        <v>4586</v>
      </c>
      <c r="E5740" s="353">
        <v>0</v>
      </c>
      <c r="F5740" s="352">
        <f t="shared" si="178"/>
        <v>0</v>
      </c>
      <c r="G5740" s="352">
        <f t="shared" si="179"/>
        <v>0</v>
      </c>
    </row>
    <row r="5741" spans="1:7" s="129" customFormat="1" x14ac:dyDescent="0.2">
      <c r="A5741" s="542" t="s">
        <v>76</v>
      </c>
      <c r="B5741" s="542" t="s">
        <v>76</v>
      </c>
      <c r="C5741" s="17"/>
      <c r="D5741" s="241" t="s">
        <v>4587</v>
      </c>
      <c r="E5741" s="353">
        <v>0</v>
      </c>
      <c r="F5741" s="352">
        <f t="shared" si="178"/>
        <v>0</v>
      </c>
      <c r="G5741" s="352">
        <f t="shared" si="179"/>
        <v>0</v>
      </c>
    </row>
    <row r="5742" spans="1:7" s="129" customFormat="1" ht="25.5" x14ac:dyDescent="0.2">
      <c r="A5742" s="543"/>
      <c r="B5742" s="543"/>
      <c r="C5742" s="17"/>
      <c r="D5742" s="222" t="s">
        <v>4588</v>
      </c>
      <c r="E5742" s="353">
        <v>1400</v>
      </c>
      <c r="F5742" s="352">
        <f t="shared" si="178"/>
        <v>840</v>
      </c>
      <c r="G5742" s="352">
        <f t="shared" si="179"/>
        <v>700</v>
      </c>
    </row>
    <row r="5743" spans="1:7" s="129" customFormat="1" ht="25.5" x14ac:dyDescent="0.2">
      <c r="A5743" s="543"/>
      <c r="B5743" s="543"/>
      <c r="C5743" s="17"/>
      <c r="D5743" s="222" t="s">
        <v>4589</v>
      </c>
      <c r="E5743" s="353">
        <v>2000</v>
      </c>
      <c r="F5743" s="352">
        <f t="shared" si="178"/>
        <v>1200</v>
      </c>
      <c r="G5743" s="352">
        <f t="shared" si="179"/>
        <v>1000</v>
      </c>
    </row>
    <row r="5744" spans="1:7" s="129" customFormat="1" x14ac:dyDescent="0.2">
      <c r="A5744" s="544"/>
      <c r="B5744" s="544"/>
      <c r="C5744" s="17"/>
      <c r="D5744" s="222" t="s">
        <v>4590</v>
      </c>
      <c r="E5744" s="353">
        <v>1400</v>
      </c>
      <c r="F5744" s="352">
        <f t="shared" si="178"/>
        <v>840</v>
      </c>
      <c r="G5744" s="352">
        <f t="shared" si="179"/>
        <v>700</v>
      </c>
    </row>
    <row r="5745" spans="1:7" s="129" customFormat="1" ht="13.5" x14ac:dyDescent="0.2">
      <c r="A5745" s="542" t="s">
        <v>79</v>
      </c>
      <c r="B5745" s="542" t="s">
        <v>79</v>
      </c>
      <c r="C5745" s="17"/>
      <c r="D5745" s="241" t="s">
        <v>7281</v>
      </c>
      <c r="E5745" s="353"/>
      <c r="F5745" s="352">
        <f t="shared" si="178"/>
        <v>0</v>
      </c>
      <c r="G5745" s="352">
        <f t="shared" si="179"/>
        <v>0</v>
      </c>
    </row>
    <row r="5746" spans="1:7" s="129" customFormat="1" x14ac:dyDescent="0.2">
      <c r="A5746" s="543"/>
      <c r="B5746" s="543"/>
      <c r="C5746" s="17"/>
      <c r="D5746" s="241" t="s">
        <v>4591</v>
      </c>
      <c r="E5746" s="353"/>
      <c r="F5746" s="352">
        <f t="shared" si="178"/>
        <v>0</v>
      </c>
      <c r="G5746" s="352">
        <f t="shared" si="179"/>
        <v>0</v>
      </c>
    </row>
    <row r="5747" spans="1:7" s="129" customFormat="1" x14ac:dyDescent="0.2">
      <c r="A5747" s="543"/>
      <c r="B5747" s="543"/>
      <c r="C5747" s="17"/>
      <c r="D5747" s="222" t="s">
        <v>4592</v>
      </c>
      <c r="E5747" s="353">
        <v>1000</v>
      </c>
      <c r="F5747" s="352">
        <f t="shared" si="178"/>
        <v>600</v>
      </c>
      <c r="G5747" s="352">
        <f t="shared" si="179"/>
        <v>500</v>
      </c>
    </row>
    <row r="5748" spans="1:7" s="129" customFormat="1" x14ac:dyDescent="0.2">
      <c r="A5748" s="543"/>
      <c r="B5748" s="543"/>
      <c r="C5748" s="17"/>
      <c r="D5748" s="222" t="s">
        <v>4593</v>
      </c>
      <c r="E5748" s="353">
        <v>700</v>
      </c>
      <c r="F5748" s="352">
        <f t="shared" si="178"/>
        <v>420</v>
      </c>
      <c r="G5748" s="352">
        <f t="shared" si="179"/>
        <v>350</v>
      </c>
    </row>
    <row r="5749" spans="1:7" s="129" customFormat="1" ht="25.5" x14ac:dyDescent="0.2">
      <c r="A5749" s="544"/>
      <c r="B5749" s="544"/>
      <c r="C5749" s="17"/>
      <c r="D5749" s="222" t="s">
        <v>4594</v>
      </c>
      <c r="E5749" s="353">
        <v>750</v>
      </c>
      <c r="F5749" s="352">
        <f t="shared" si="178"/>
        <v>450</v>
      </c>
      <c r="G5749" s="352">
        <f t="shared" si="179"/>
        <v>375</v>
      </c>
    </row>
    <row r="5750" spans="1:7" s="129" customFormat="1" ht="25.5" x14ac:dyDescent="0.2">
      <c r="A5750" s="17" t="s">
        <v>80</v>
      </c>
      <c r="B5750" s="17" t="s">
        <v>80</v>
      </c>
      <c r="C5750" s="17"/>
      <c r="D5750" s="222" t="s">
        <v>4595</v>
      </c>
      <c r="E5750" s="353">
        <v>500</v>
      </c>
      <c r="F5750" s="352">
        <f t="shared" si="178"/>
        <v>300</v>
      </c>
      <c r="G5750" s="352">
        <f t="shared" si="179"/>
        <v>250</v>
      </c>
    </row>
    <row r="5751" spans="1:7" s="129" customFormat="1" ht="25.5" x14ac:dyDescent="0.2">
      <c r="A5751" s="17" t="s">
        <v>126</v>
      </c>
      <c r="B5751" s="17" t="s">
        <v>126</v>
      </c>
      <c r="C5751" s="17"/>
      <c r="D5751" s="222" t="s">
        <v>4596</v>
      </c>
      <c r="E5751" s="353">
        <v>500</v>
      </c>
      <c r="F5751" s="352">
        <f t="shared" si="178"/>
        <v>300</v>
      </c>
      <c r="G5751" s="352">
        <f t="shared" si="179"/>
        <v>250</v>
      </c>
    </row>
    <row r="5752" spans="1:7" s="129" customFormat="1" ht="25.5" x14ac:dyDescent="0.2">
      <c r="A5752" s="17" t="s">
        <v>127</v>
      </c>
      <c r="B5752" s="17" t="s">
        <v>127</v>
      </c>
      <c r="C5752" s="17"/>
      <c r="D5752" s="222" t="s">
        <v>4597</v>
      </c>
      <c r="E5752" s="353">
        <v>500</v>
      </c>
      <c r="F5752" s="352">
        <f t="shared" si="178"/>
        <v>300</v>
      </c>
      <c r="G5752" s="352">
        <f t="shared" si="179"/>
        <v>250</v>
      </c>
    </row>
    <row r="5753" spans="1:7" s="129" customFormat="1" ht="25.5" x14ac:dyDescent="0.2">
      <c r="A5753" s="17" t="s">
        <v>128</v>
      </c>
      <c r="B5753" s="17" t="s">
        <v>128</v>
      </c>
      <c r="C5753" s="200"/>
      <c r="D5753" s="222" t="s">
        <v>4598</v>
      </c>
      <c r="E5753" s="353">
        <v>650</v>
      </c>
      <c r="F5753" s="352">
        <f t="shared" si="178"/>
        <v>390</v>
      </c>
      <c r="G5753" s="352">
        <f t="shared" si="179"/>
        <v>325</v>
      </c>
    </row>
    <row r="5754" spans="1:7" s="129" customFormat="1" x14ac:dyDescent="0.2">
      <c r="A5754" s="17" t="s">
        <v>129</v>
      </c>
      <c r="B5754" s="205" t="s">
        <v>129</v>
      </c>
      <c r="C5754" s="205"/>
      <c r="D5754" s="222" t="s">
        <v>4599</v>
      </c>
      <c r="E5754" s="353">
        <v>600</v>
      </c>
      <c r="F5754" s="352">
        <f t="shared" si="178"/>
        <v>360</v>
      </c>
      <c r="G5754" s="352">
        <f t="shared" si="179"/>
        <v>300</v>
      </c>
    </row>
    <row r="5755" spans="1:7" s="129" customFormat="1" x14ac:dyDescent="0.2">
      <c r="A5755" s="17" t="s">
        <v>130</v>
      </c>
      <c r="B5755" s="205" t="s">
        <v>130</v>
      </c>
      <c r="C5755" s="205"/>
      <c r="D5755" s="222" t="s">
        <v>4600</v>
      </c>
      <c r="E5755" s="353">
        <v>650</v>
      </c>
      <c r="F5755" s="352">
        <f t="shared" si="178"/>
        <v>390</v>
      </c>
      <c r="G5755" s="352">
        <f t="shared" si="179"/>
        <v>325</v>
      </c>
    </row>
    <row r="5756" spans="1:7" s="129" customFormat="1" ht="25.5" x14ac:dyDescent="0.2">
      <c r="A5756" s="17" t="s">
        <v>131</v>
      </c>
      <c r="B5756" s="205" t="s">
        <v>131</v>
      </c>
      <c r="C5756" s="205"/>
      <c r="D5756" s="222" t="s">
        <v>4601</v>
      </c>
      <c r="E5756" s="353">
        <v>500</v>
      </c>
      <c r="F5756" s="352">
        <f t="shared" si="178"/>
        <v>300</v>
      </c>
      <c r="G5756" s="352">
        <f t="shared" si="179"/>
        <v>250</v>
      </c>
    </row>
    <row r="5757" spans="1:7" s="129" customFormat="1" x14ac:dyDescent="0.2">
      <c r="A5757" s="17" t="s">
        <v>132</v>
      </c>
      <c r="B5757" s="205" t="s">
        <v>132</v>
      </c>
      <c r="C5757" s="205"/>
      <c r="D5757" s="222" t="s">
        <v>4602</v>
      </c>
      <c r="E5757" s="353">
        <v>600</v>
      </c>
      <c r="F5757" s="352">
        <f t="shared" si="178"/>
        <v>360</v>
      </c>
      <c r="G5757" s="352">
        <f t="shared" si="179"/>
        <v>300</v>
      </c>
    </row>
    <row r="5758" spans="1:7" s="129" customFormat="1" x14ac:dyDescent="0.2">
      <c r="A5758" s="542" t="s">
        <v>165</v>
      </c>
      <c r="B5758" s="560" t="s">
        <v>165</v>
      </c>
      <c r="C5758" s="205"/>
      <c r="D5758" s="241" t="s">
        <v>2138</v>
      </c>
      <c r="E5758" s="353"/>
      <c r="F5758" s="352">
        <f t="shared" si="178"/>
        <v>0</v>
      </c>
      <c r="G5758" s="352">
        <f t="shared" si="179"/>
        <v>0</v>
      </c>
    </row>
    <row r="5759" spans="1:7" s="129" customFormat="1" x14ac:dyDescent="0.2">
      <c r="A5759" s="543"/>
      <c r="B5759" s="561"/>
      <c r="C5759" s="205"/>
      <c r="D5759" s="222" t="s">
        <v>2159</v>
      </c>
      <c r="E5759" s="353">
        <v>300</v>
      </c>
      <c r="F5759" s="352">
        <f t="shared" si="178"/>
        <v>180</v>
      </c>
      <c r="G5759" s="352">
        <f t="shared" si="179"/>
        <v>150</v>
      </c>
    </row>
    <row r="5760" spans="1:7" s="129" customFormat="1" x14ac:dyDescent="0.2">
      <c r="A5760" s="543"/>
      <c r="B5760" s="561"/>
      <c r="C5760" s="205"/>
      <c r="D5760" s="222" t="s">
        <v>2160</v>
      </c>
      <c r="E5760" s="353">
        <v>250</v>
      </c>
      <c r="F5760" s="352">
        <f t="shared" si="178"/>
        <v>150</v>
      </c>
      <c r="G5760" s="352">
        <f t="shared" si="179"/>
        <v>125</v>
      </c>
    </row>
    <row r="5761" spans="1:7" s="129" customFormat="1" x14ac:dyDescent="0.2">
      <c r="A5761" s="544"/>
      <c r="B5761" s="562"/>
      <c r="C5761" s="205"/>
      <c r="D5761" s="222" t="s">
        <v>2214</v>
      </c>
      <c r="E5761" s="353">
        <v>200</v>
      </c>
      <c r="F5761" s="352">
        <f t="shared" si="178"/>
        <v>120</v>
      </c>
      <c r="G5761" s="352">
        <f t="shared" si="179"/>
        <v>100</v>
      </c>
    </row>
    <row r="5762" spans="1:7" s="129" customFormat="1" x14ac:dyDescent="0.2">
      <c r="A5762" s="542" t="s">
        <v>166</v>
      </c>
      <c r="B5762" s="560" t="s">
        <v>166</v>
      </c>
      <c r="C5762" s="205"/>
      <c r="D5762" s="241" t="s">
        <v>2146</v>
      </c>
      <c r="E5762" s="353">
        <v>0</v>
      </c>
      <c r="F5762" s="352">
        <f t="shared" si="178"/>
        <v>0</v>
      </c>
      <c r="G5762" s="352">
        <f t="shared" si="179"/>
        <v>0</v>
      </c>
    </row>
    <row r="5763" spans="1:7" s="129" customFormat="1" x14ac:dyDescent="0.2">
      <c r="A5763" s="543"/>
      <c r="B5763" s="561"/>
      <c r="C5763" s="200"/>
      <c r="D5763" s="222" t="s">
        <v>2159</v>
      </c>
      <c r="E5763" s="353">
        <v>250</v>
      </c>
      <c r="F5763" s="352">
        <f t="shared" si="178"/>
        <v>150</v>
      </c>
      <c r="G5763" s="352">
        <f t="shared" si="179"/>
        <v>125</v>
      </c>
    </row>
    <row r="5764" spans="1:7" s="129" customFormat="1" x14ac:dyDescent="0.2">
      <c r="A5764" s="543"/>
      <c r="B5764" s="561"/>
      <c r="C5764" s="17"/>
      <c r="D5764" s="222" t="s">
        <v>2160</v>
      </c>
      <c r="E5764" s="353">
        <v>200</v>
      </c>
      <c r="F5764" s="352">
        <f t="shared" si="178"/>
        <v>120</v>
      </c>
      <c r="G5764" s="352">
        <f t="shared" si="179"/>
        <v>100</v>
      </c>
    </row>
    <row r="5765" spans="1:7" s="129" customFormat="1" x14ac:dyDescent="0.2">
      <c r="A5765" s="544"/>
      <c r="B5765" s="562"/>
      <c r="C5765" s="17"/>
      <c r="D5765" s="222" t="s">
        <v>2214</v>
      </c>
      <c r="E5765" s="353">
        <v>150</v>
      </c>
      <c r="F5765" s="352">
        <f t="shared" si="178"/>
        <v>90</v>
      </c>
      <c r="G5765" s="352">
        <f t="shared" si="179"/>
        <v>75</v>
      </c>
    </row>
    <row r="5766" spans="1:7" s="129" customFormat="1" x14ac:dyDescent="0.2">
      <c r="A5766" s="17" t="s">
        <v>167</v>
      </c>
      <c r="B5766" s="17" t="s">
        <v>167</v>
      </c>
      <c r="C5766" s="17"/>
      <c r="D5766" s="222" t="s">
        <v>4603</v>
      </c>
      <c r="E5766" s="353">
        <v>550</v>
      </c>
      <c r="F5766" s="352">
        <f t="shared" si="178"/>
        <v>330</v>
      </c>
      <c r="G5766" s="352">
        <f t="shared" si="179"/>
        <v>275</v>
      </c>
    </row>
    <row r="5767" spans="1:7" s="129" customFormat="1" x14ac:dyDescent="0.2">
      <c r="A5767" s="200">
        <v>2</v>
      </c>
      <c r="B5767" s="200">
        <v>2</v>
      </c>
      <c r="C5767" s="200">
        <v>1</v>
      </c>
      <c r="D5767" s="75" t="s">
        <v>4604</v>
      </c>
      <c r="E5767" s="353">
        <v>0</v>
      </c>
      <c r="F5767" s="352">
        <f t="shared" si="178"/>
        <v>0</v>
      </c>
      <c r="G5767" s="352">
        <f t="shared" si="179"/>
        <v>0</v>
      </c>
    </row>
    <row r="5768" spans="1:7" s="129" customFormat="1" x14ac:dyDescent="0.2">
      <c r="A5768" s="542" t="s">
        <v>83</v>
      </c>
      <c r="B5768" s="542" t="s">
        <v>83</v>
      </c>
      <c r="C5768" s="17"/>
      <c r="D5768" s="75" t="s">
        <v>4587</v>
      </c>
      <c r="E5768" s="353">
        <v>0</v>
      </c>
      <c r="F5768" s="352">
        <f t="shared" si="178"/>
        <v>0</v>
      </c>
      <c r="G5768" s="352">
        <f t="shared" si="179"/>
        <v>0</v>
      </c>
    </row>
    <row r="5769" spans="1:7" s="129" customFormat="1" ht="25.5" x14ac:dyDescent="0.2">
      <c r="A5769" s="543"/>
      <c r="B5769" s="543"/>
      <c r="C5769" s="17"/>
      <c r="D5769" s="78" t="s">
        <v>4605</v>
      </c>
      <c r="E5769" s="353">
        <v>3000</v>
      </c>
      <c r="F5769" s="352">
        <f t="shared" si="178"/>
        <v>1800</v>
      </c>
      <c r="G5769" s="352">
        <f t="shared" si="179"/>
        <v>1500</v>
      </c>
    </row>
    <row r="5770" spans="1:7" s="129" customFormat="1" x14ac:dyDescent="0.2">
      <c r="A5770" s="543"/>
      <c r="B5770" s="543"/>
      <c r="C5770" s="17"/>
      <c r="D5770" s="78" t="s">
        <v>4606</v>
      </c>
      <c r="E5770" s="353">
        <v>2100</v>
      </c>
      <c r="F5770" s="352">
        <f t="shared" si="178"/>
        <v>1260</v>
      </c>
      <c r="G5770" s="352">
        <f t="shared" si="179"/>
        <v>1050</v>
      </c>
    </row>
    <row r="5771" spans="1:7" s="131" customFormat="1" ht="25.5" x14ac:dyDescent="0.2">
      <c r="A5771" s="543"/>
      <c r="B5771" s="543"/>
      <c r="C5771" s="17"/>
      <c r="D5771" s="78" t="s">
        <v>4607</v>
      </c>
      <c r="E5771" s="353">
        <v>1500</v>
      </c>
      <c r="F5771" s="352">
        <f t="shared" si="178"/>
        <v>900</v>
      </c>
      <c r="G5771" s="352">
        <f t="shared" si="179"/>
        <v>750</v>
      </c>
    </row>
    <row r="5772" spans="1:7" s="129" customFormat="1" x14ac:dyDescent="0.2">
      <c r="A5772" s="543"/>
      <c r="B5772" s="543"/>
      <c r="C5772" s="17"/>
      <c r="D5772" s="78" t="s">
        <v>4608</v>
      </c>
      <c r="E5772" s="353">
        <v>1250</v>
      </c>
      <c r="F5772" s="352">
        <f t="shared" si="178"/>
        <v>750</v>
      </c>
      <c r="G5772" s="352">
        <f t="shared" si="179"/>
        <v>625</v>
      </c>
    </row>
    <row r="5773" spans="1:7" s="129" customFormat="1" ht="13.5" x14ac:dyDescent="0.2">
      <c r="A5773" s="544"/>
      <c r="B5773" s="544"/>
      <c r="C5773" s="17"/>
      <c r="D5773" s="78" t="s">
        <v>8272</v>
      </c>
      <c r="E5773" s="353"/>
      <c r="F5773" s="352">
        <f t="shared" si="178"/>
        <v>0</v>
      </c>
      <c r="G5773" s="352">
        <f t="shared" si="179"/>
        <v>0</v>
      </c>
    </row>
    <row r="5774" spans="1:7" s="129" customFormat="1" ht="13.5" x14ac:dyDescent="0.2">
      <c r="A5774" s="542" t="s">
        <v>1297</v>
      </c>
      <c r="B5774" s="542" t="s">
        <v>1297</v>
      </c>
      <c r="C5774" s="17"/>
      <c r="D5774" s="75" t="s">
        <v>7860</v>
      </c>
      <c r="E5774" s="353">
        <v>0</v>
      </c>
      <c r="F5774" s="352">
        <f t="shared" si="178"/>
        <v>0</v>
      </c>
      <c r="G5774" s="352">
        <f t="shared" si="179"/>
        <v>0</v>
      </c>
    </row>
    <row r="5775" spans="1:7" s="129" customFormat="1" x14ac:dyDescent="0.2">
      <c r="A5775" s="543"/>
      <c r="B5775" s="543"/>
      <c r="C5775" s="17"/>
      <c r="D5775" s="75" t="s">
        <v>7861</v>
      </c>
      <c r="E5775" s="353"/>
      <c r="F5775" s="352">
        <f t="shared" si="178"/>
        <v>0</v>
      </c>
      <c r="G5775" s="352">
        <f t="shared" si="179"/>
        <v>0</v>
      </c>
    </row>
    <row r="5776" spans="1:7" s="129" customFormat="1" ht="25.5" x14ac:dyDescent="0.2">
      <c r="A5776" s="543"/>
      <c r="B5776" s="543"/>
      <c r="C5776" s="17"/>
      <c r="D5776" s="78" t="s">
        <v>4609</v>
      </c>
      <c r="E5776" s="353">
        <v>850</v>
      </c>
      <c r="F5776" s="352">
        <f t="shared" si="178"/>
        <v>510</v>
      </c>
      <c r="G5776" s="352">
        <f t="shared" si="179"/>
        <v>425</v>
      </c>
    </row>
    <row r="5777" spans="1:7" s="129" customFormat="1" x14ac:dyDescent="0.2">
      <c r="A5777" s="544"/>
      <c r="B5777" s="544"/>
      <c r="C5777" s="17"/>
      <c r="D5777" s="78" t="s">
        <v>4610</v>
      </c>
      <c r="E5777" s="353">
        <v>650</v>
      </c>
      <c r="F5777" s="352">
        <f t="shared" ref="F5777:F5840" si="180">IFERROR(E5777*0.6,0)</f>
        <v>390</v>
      </c>
      <c r="G5777" s="352">
        <f t="shared" ref="G5777:G5840" si="181">IFERROR(E5777*0.5,0)</f>
        <v>325</v>
      </c>
    </row>
    <row r="5778" spans="1:7" s="129" customFormat="1" x14ac:dyDescent="0.2">
      <c r="A5778" s="542" t="s">
        <v>1598</v>
      </c>
      <c r="B5778" s="542" t="s">
        <v>1598</v>
      </c>
      <c r="C5778" s="542">
        <v>1</v>
      </c>
      <c r="D5778" s="75" t="s">
        <v>7862</v>
      </c>
      <c r="E5778" s="353">
        <v>0</v>
      </c>
      <c r="F5778" s="352">
        <f t="shared" si="180"/>
        <v>0</v>
      </c>
      <c r="G5778" s="352">
        <f t="shared" si="181"/>
        <v>0</v>
      </c>
    </row>
    <row r="5779" spans="1:7" s="129" customFormat="1" ht="27" x14ac:dyDescent="0.2">
      <c r="A5779" s="543"/>
      <c r="B5779" s="543"/>
      <c r="C5779" s="543"/>
      <c r="D5779" s="222" t="s">
        <v>7863</v>
      </c>
      <c r="E5779" s="353"/>
      <c r="F5779" s="352">
        <f t="shared" si="180"/>
        <v>0</v>
      </c>
      <c r="G5779" s="352">
        <f t="shared" si="181"/>
        <v>0</v>
      </c>
    </row>
    <row r="5780" spans="1:7" s="129" customFormat="1" x14ac:dyDescent="0.2">
      <c r="A5780" s="543"/>
      <c r="B5780" s="543"/>
      <c r="C5780" s="543"/>
      <c r="D5780" s="78" t="s">
        <v>4611</v>
      </c>
      <c r="E5780" s="353">
        <v>600</v>
      </c>
      <c r="F5780" s="352">
        <f t="shared" si="180"/>
        <v>360</v>
      </c>
      <c r="G5780" s="352">
        <f t="shared" si="181"/>
        <v>300</v>
      </c>
    </row>
    <row r="5781" spans="1:7" s="129" customFormat="1" x14ac:dyDescent="0.2">
      <c r="A5781" s="544"/>
      <c r="B5781" s="544"/>
      <c r="C5781" s="544"/>
      <c r="D5781" s="78" t="s">
        <v>4612</v>
      </c>
      <c r="E5781" s="353">
        <v>550</v>
      </c>
      <c r="F5781" s="352">
        <f t="shared" si="180"/>
        <v>330</v>
      </c>
      <c r="G5781" s="352">
        <f t="shared" si="181"/>
        <v>275</v>
      </c>
    </row>
    <row r="5782" spans="1:7" s="129" customFormat="1" x14ac:dyDescent="0.2">
      <c r="A5782" s="542" t="s">
        <v>1602</v>
      </c>
      <c r="B5782" s="542" t="s">
        <v>1602</v>
      </c>
      <c r="C5782" s="542">
        <v>2</v>
      </c>
      <c r="D5782" s="75" t="s">
        <v>7864</v>
      </c>
      <c r="E5782" s="353">
        <v>0</v>
      </c>
      <c r="F5782" s="352">
        <f t="shared" si="180"/>
        <v>0</v>
      </c>
      <c r="G5782" s="352">
        <f t="shared" si="181"/>
        <v>0</v>
      </c>
    </row>
    <row r="5783" spans="1:7" s="129" customFormat="1" ht="25.5" x14ac:dyDescent="0.2">
      <c r="A5783" s="543"/>
      <c r="B5783" s="543"/>
      <c r="C5783" s="543"/>
      <c r="D5783" s="78" t="s">
        <v>4613</v>
      </c>
      <c r="E5783" s="353">
        <v>1200</v>
      </c>
      <c r="F5783" s="352">
        <f t="shared" si="180"/>
        <v>720</v>
      </c>
      <c r="G5783" s="352">
        <f t="shared" si="181"/>
        <v>600</v>
      </c>
    </row>
    <row r="5784" spans="1:7" s="129" customFormat="1" x14ac:dyDescent="0.2">
      <c r="A5784" s="543"/>
      <c r="B5784" s="543"/>
      <c r="C5784" s="543"/>
      <c r="D5784" s="78" t="s">
        <v>4614</v>
      </c>
      <c r="E5784" s="353">
        <v>1100</v>
      </c>
      <c r="F5784" s="352">
        <f t="shared" si="180"/>
        <v>660</v>
      </c>
      <c r="G5784" s="352">
        <f t="shared" si="181"/>
        <v>550</v>
      </c>
    </row>
    <row r="5785" spans="1:7" s="129" customFormat="1" x14ac:dyDescent="0.2">
      <c r="A5785" s="544"/>
      <c r="B5785" s="544"/>
      <c r="C5785" s="544"/>
      <c r="D5785" s="78" t="s">
        <v>7865</v>
      </c>
      <c r="E5785" s="353">
        <v>1200</v>
      </c>
      <c r="F5785" s="352">
        <f t="shared" si="180"/>
        <v>720</v>
      </c>
      <c r="G5785" s="352">
        <f t="shared" si="181"/>
        <v>600</v>
      </c>
    </row>
    <row r="5786" spans="1:7" s="129" customFormat="1" ht="25.5" x14ac:dyDescent="0.2">
      <c r="A5786" s="17" t="s">
        <v>1603</v>
      </c>
      <c r="B5786" s="17" t="s">
        <v>1603</v>
      </c>
      <c r="C5786" s="17"/>
      <c r="D5786" s="78" t="s">
        <v>4615</v>
      </c>
      <c r="E5786" s="353">
        <v>400</v>
      </c>
      <c r="F5786" s="352">
        <f t="shared" si="180"/>
        <v>240</v>
      </c>
      <c r="G5786" s="352">
        <f t="shared" si="181"/>
        <v>200</v>
      </c>
    </row>
    <row r="5787" spans="1:7" s="129" customFormat="1" x14ac:dyDescent="0.2">
      <c r="A5787" s="17" t="s">
        <v>1606</v>
      </c>
      <c r="B5787" s="17" t="s">
        <v>1606</v>
      </c>
      <c r="C5787" s="17"/>
      <c r="D5787" s="78" t="s">
        <v>4616</v>
      </c>
      <c r="E5787" s="353">
        <v>400</v>
      </c>
      <c r="F5787" s="352">
        <f t="shared" si="180"/>
        <v>240</v>
      </c>
      <c r="G5787" s="352">
        <f t="shared" si="181"/>
        <v>200</v>
      </c>
    </row>
    <row r="5788" spans="1:7" s="129" customFormat="1" x14ac:dyDescent="0.2">
      <c r="A5788" s="560" t="s">
        <v>1612</v>
      </c>
      <c r="B5788" s="542" t="s">
        <v>1612</v>
      </c>
      <c r="C5788" s="17"/>
      <c r="D5788" s="75" t="s">
        <v>2138</v>
      </c>
      <c r="E5788" s="353">
        <v>0</v>
      </c>
      <c r="F5788" s="352">
        <f t="shared" si="180"/>
        <v>0</v>
      </c>
      <c r="G5788" s="352">
        <f t="shared" si="181"/>
        <v>0</v>
      </c>
    </row>
    <row r="5789" spans="1:7" s="129" customFormat="1" x14ac:dyDescent="0.2">
      <c r="A5789" s="561"/>
      <c r="B5789" s="543"/>
      <c r="C5789" s="17"/>
      <c r="D5789" s="78" t="s">
        <v>2159</v>
      </c>
      <c r="E5789" s="353">
        <v>300</v>
      </c>
      <c r="F5789" s="352">
        <f t="shared" si="180"/>
        <v>180</v>
      </c>
      <c r="G5789" s="352">
        <f t="shared" si="181"/>
        <v>150</v>
      </c>
    </row>
    <row r="5790" spans="1:7" s="129" customFormat="1" x14ac:dyDescent="0.2">
      <c r="A5790" s="561"/>
      <c r="B5790" s="543"/>
      <c r="C5790" s="17"/>
      <c r="D5790" s="78" t="s">
        <v>2160</v>
      </c>
      <c r="E5790" s="353">
        <v>250</v>
      </c>
      <c r="F5790" s="352">
        <f t="shared" si="180"/>
        <v>150</v>
      </c>
      <c r="G5790" s="352">
        <f t="shared" si="181"/>
        <v>125</v>
      </c>
    </row>
    <row r="5791" spans="1:7" s="129" customFormat="1" x14ac:dyDescent="0.2">
      <c r="A5791" s="562"/>
      <c r="B5791" s="544"/>
      <c r="C5791" s="17"/>
      <c r="D5791" s="78" t="s">
        <v>2214</v>
      </c>
      <c r="E5791" s="353">
        <v>200</v>
      </c>
      <c r="F5791" s="352">
        <f t="shared" si="180"/>
        <v>120</v>
      </c>
      <c r="G5791" s="352">
        <f t="shared" si="181"/>
        <v>100</v>
      </c>
    </row>
    <row r="5792" spans="1:7" s="129" customFormat="1" x14ac:dyDescent="0.2">
      <c r="A5792" s="542" t="s">
        <v>1613</v>
      </c>
      <c r="B5792" s="542" t="s">
        <v>1613</v>
      </c>
      <c r="C5792" s="200"/>
      <c r="D5792" s="75" t="s">
        <v>2146</v>
      </c>
      <c r="E5792" s="353"/>
      <c r="F5792" s="352">
        <f t="shared" si="180"/>
        <v>0</v>
      </c>
      <c r="G5792" s="352">
        <f t="shared" si="181"/>
        <v>0</v>
      </c>
    </row>
    <row r="5793" spans="1:7" s="129" customFormat="1" x14ac:dyDescent="0.2">
      <c r="A5793" s="543"/>
      <c r="B5793" s="543"/>
      <c r="C5793" s="369"/>
      <c r="D5793" s="78" t="s">
        <v>2159</v>
      </c>
      <c r="E5793" s="353">
        <v>250</v>
      </c>
      <c r="F5793" s="352">
        <f t="shared" si="180"/>
        <v>150</v>
      </c>
      <c r="G5793" s="352">
        <f t="shared" si="181"/>
        <v>125</v>
      </c>
    </row>
    <row r="5794" spans="1:7" s="129" customFormat="1" x14ac:dyDescent="0.2">
      <c r="A5794" s="543"/>
      <c r="B5794" s="543"/>
      <c r="C5794" s="371"/>
      <c r="D5794" s="78" t="s">
        <v>2160</v>
      </c>
      <c r="E5794" s="353">
        <v>200</v>
      </c>
      <c r="F5794" s="352">
        <f t="shared" si="180"/>
        <v>120</v>
      </c>
      <c r="G5794" s="352">
        <f t="shared" si="181"/>
        <v>100</v>
      </c>
    </row>
    <row r="5795" spans="1:7" s="129" customFormat="1" x14ac:dyDescent="0.2">
      <c r="A5795" s="544"/>
      <c r="B5795" s="544"/>
      <c r="C5795" s="370"/>
      <c r="D5795" s="78" t="s">
        <v>2214</v>
      </c>
      <c r="E5795" s="353">
        <v>150</v>
      </c>
      <c r="F5795" s="352">
        <f t="shared" si="180"/>
        <v>90</v>
      </c>
      <c r="G5795" s="352">
        <f t="shared" si="181"/>
        <v>75</v>
      </c>
    </row>
    <row r="5796" spans="1:7" s="129" customFormat="1" ht="26.25" x14ac:dyDescent="0.2">
      <c r="A5796" s="542" t="s">
        <v>2191</v>
      </c>
      <c r="B5796" s="560" t="s">
        <v>2191</v>
      </c>
      <c r="C5796" s="370"/>
      <c r="D5796" s="78" t="s">
        <v>7282</v>
      </c>
      <c r="E5796" s="353">
        <v>0</v>
      </c>
      <c r="F5796" s="352">
        <f t="shared" si="180"/>
        <v>0</v>
      </c>
      <c r="G5796" s="352">
        <f t="shared" si="181"/>
        <v>0</v>
      </c>
    </row>
    <row r="5797" spans="1:7" s="129" customFormat="1" ht="25.5" x14ac:dyDescent="0.2">
      <c r="A5797" s="544"/>
      <c r="B5797" s="562"/>
      <c r="C5797" s="205"/>
      <c r="D5797" s="78" t="s">
        <v>4617</v>
      </c>
      <c r="E5797" s="353">
        <v>300</v>
      </c>
      <c r="F5797" s="352">
        <f t="shared" si="180"/>
        <v>180</v>
      </c>
      <c r="G5797" s="352">
        <f t="shared" si="181"/>
        <v>150</v>
      </c>
    </row>
    <row r="5798" spans="1:7" s="129" customFormat="1" ht="26.25" x14ac:dyDescent="0.2">
      <c r="A5798" s="542" t="s">
        <v>83</v>
      </c>
      <c r="B5798" s="560" t="s">
        <v>2193</v>
      </c>
      <c r="C5798" s="205"/>
      <c r="D5798" s="78" t="s">
        <v>7283</v>
      </c>
      <c r="E5798" s="353">
        <v>0</v>
      </c>
      <c r="F5798" s="352">
        <f t="shared" si="180"/>
        <v>0</v>
      </c>
      <c r="G5798" s="352">
        <f t="shared" si="181"/>
        <v>0</v>
      </c>
    </row>
    <row r="5799" spans="1:7" s="129" customFormat="1" ht="25.5" x14ac:dyDescent="0.2">
      <c r="A5799" s="544"/>
      <c r="B5799" s="562"/>
      <c r="C5799" s="205"/>
      <c r="D5799" s="78" t="s">
        <v>4618</v>
      </c>
      <c r="E5799" s="353">
        <v>300</v>
      </c>
      <c r="F5799" s="352">
        <f t="shared" si="180"/>
        <v>180</v>
      </c>
      <c r="G5799" s="352">
        <f t="shared" si="181"/>
        <v>150</v>
      </c>
    </row>
    <row r="5800" spans="1:7" s="129" customFormat="1" x14ac:dyDescent="0.2">
      <c r="A5800" s="200">
        <v>3</v>
      </c>
      <c r="B5800" s="16">
        <v>3</v>
      </c>
      <c r="C5800" s="16"/>
      <c r="D5800" s="241" t="s">
        <v>4619</v>
      </c>
      <c r="E5800" s="353">
        <v>0</v>
      </c>
      <c r="F5800" s="352">
        <f t="shared" si="180"/>
        <v>0</v>
      </c>
      <c r="G5800" s="352">
        <f t="shared" si="181"/>
        <v>0</v>
      </c>
    </row>
    <row r="5801" spans="1:7" s="129" customFormat="1" x14ac:dyDescent="0.2">
      <c r="A5801" s="542" t="s">
        <v>84</v>
      </c>
      <c r="B5801" s="560" t="s">
        <v>84</v>
      </c>
      <c r="C5801" s="205"/>
      <c r="D5801" s="241" t="s">
        <v>4587</v>
      </c>
      <c r="E5801" s="353">
        <v>0</v>
      </c>
      <c r="F5801" s="352">
        <f t="shared" si="180"/>
        <v>0</v>
      </c>
      <c r="G5801" s="352">
        <f t="shared" si="181"/>
        <v>0</v>
      </c>
    </row>
    <row r="5802" spans="1:7" s="129" customFormat="1" ht="25.5" x14ac:dyDescent="0.2">
      <c r="A5802" s="543"/>
      <c r="B5802" s="561"/>
      <c r="C5802" s="205"/>
      <c r="D5802" s="222" t="s">
        <v>4620</v>
      </c>
      <c r="E5802" s="353">
        <v>4200</v>
      </c>
      <c r="F5802" s="352">
        <f t="shared" si="180"/>
        <v>2520</v>
      </c>
      <c r="G5802" s="352">
        <f t="shared" si="181"/>
        <v>2100</v>
      </c>
    </row>
    <row r="5803" spans="1:7" s="129" customFormat="1" x14ac:dyDescent="0.2">
      <c r="A5803" s="543"/>
      <c r="B5803" s="561"/>
      <c r="C5803" s="205"/>
      <c r="D5803" s="222" t="s">
        <v>4621</v>
      </c>
      <c r="E5803" s="353">
        <v>6000</v>
      </c>
      <c r="F5803" s="352">
        <f t="shared" si="180"/>
        <v>3600</v>
      </c>
      <c r="G5803" s="352">
        <f t="shared" si="181"/>
        <v>3000</v>
      </c>
    </row>
    <row r="5804" spans="1:7" s="131" customFormat="1" x14ac:dyDescent="0.2">
      <c r="A5804" s="543"/>
      <c r="B5804" s="561"/>
      <c r="C5804" s="205"/>
      <c r="D5804" s="222" t="s">
        <v>4622</v>
      </c>
      <c r="E5804" s="353">
        <v>6600</v>
      </c>
      <c r="F5804" s="352">
        <f t="shared" si="180"/>
        <v>3960</v>
      </c>
      <c r="G5804" s="352">
        <f t="shared" si="181"/>
        <v>3300</v>
      </c>
    </row>
    <row r="5805" spans="1:7" s="129" customFormat="1" x14ac:dyDescent="0.2">
      <c r="A5805" s="544"/>
      <c r="B5805" s="562"/>
      <c r="C5805" s="205"/>
      <c r="D5805" s="222" t="s">
        <v>4623</v>
      </c>
      <c r="E5805" s="353">
        <v>6000</v>
      </c>
      <c r="F5805" s="352">
        <f t="shared" si="180"/>
        <v>3600</v>
      </c>
      <c r="G5805" s="352">
        <f t="shared" si="181"/>
        <v>3000</v>
      </c>
    </row>
    <row r="5806" spans="1:7" s="129" customFormat="1" ht="26.25" x14ac:dyDescent="0.2">
      <c r="A5806" s="542" t="s">
        <v>85</v>
      </c>
      <c r="B5806" s="560" t="s">
        <v>85</v>
      </c>
      <c r="C5806" s="205"/>
      <c r="D5806" s="222" t="s">
        <v>7866</v>
      </c>
      <c r="E5806" s="353"/>
      <c r="F5806" s="352">
        <f t="shared" si="180"/>
        <v>0</v>
      </c>
      <c r="G5806" s="352">
        <f t="shared" si="181"/>
        <v>0</v>
      </c>
    </row>
    <row r="5807" spans="1:7" s="129" customFormat="1" ht="25.5" x14ac:dyDescent="0.2">
      <c r="A5807" s="544"/>
      <c r="B5807" s="562"/>
      <c r="C5807" s="205"/>
      <c r="D5807" s="222" t="s">
        <v>7867</v>
      </c>
      <c r="E5807" s="353">
        <v>800</v>
      </c>
      <c r="F5807" s="352">
        <f t="shared" si="180"/>
        <v>480</v>
      </c>
      <c r="G5807" s="352">
        <f t="shared" si="181"/>
        <v>400</v>
      </c>
    </row>
    <row r="5808" spans="1:7" s="129" customFormat="1" ht="25.5" x14ac:dyDescent="0.2">
      <c r="A5808" s="367" t="s">
        <v>1501</v>
      </c>
      <c r="B5808" s="369" t="s">
        <v>1501</v>
      </c>
      <c r="C5808" s="205"/>
      <c r="D5808" s="222" t="s">
        <v>4624</v>
      </c>
      <c r="E5808" s="353">
        <v>600</v>
      </c>
      <c r="F5808" s="352">
        <f t="shared" si="180"/>
        <v>360</v>
      </c>
      <c r="G5808" s="352">
        <f t="shared" si="181"/>
        <v>300</v>
      </c>
    </row>
    <row r="5809" spans="1:7" s="129" customFormat="1" ht="39.75" x14ac:dyDescent="0.2">
      <c r="A5809" s="542" t="s">
        <v>1638</v>
      </c>
      <c r="B5809" s="560" t="s">
        <v>1638</v>
      </c>
      <c r="C5809" s="205"/>
      <c r="D5809" s="222" t="s">
        <v>7868</v>
      </c>
      <c r="E5809" s="353"/>
      <c r="F5809" s="352">
        <f t="shared" si="180"/>
        <v>0</v>
      </c>
      <c r="G5809" s="352">
        <f t="shared" si="181"/>
        <v>0</v>
      </c>
    </row>
    <row r="5810" spans="1:7" s="129" customFormat="1" ht="25.5" x14ac:dyDescent="0.2">
      <c r="A5810" s="544"/>
      <c r="B5810" s="562"/>
      <c r="C5810" s="205"/>
      <c r="D5810" s="222" t="s">
        <v>7869</v>
      </c>
      <c r="E5810" s="353">
        <v>600</v>
      </c>
      <c r="F5810" s="352">
        <f t="shared" si="180"/>
        <v>360</v>
      </c>
      <c r="G5810" s="352">
        <f t="shared" si="181"/>
        <v>300</v>
      </c>
    </row>
    <row r="5811" spans="1:7" s="129" customFormat="1" ht="25.5" x14ac:dyDescent="0.2">
      <c r="A5811" s="17" t="s">
        <v>2821</v>
      </c>
      <c r="B5811" s="205" t="s">
        <v>2821</v>
      </c>
      <c r="C5811" s="205"/>
      <c r="D5811" s="222" t="s">
        <v>4625</v>
      </c>
      <c r="E5811" s="353">
        <v>600</v>
      </c>
      <c r="F5811" s="352">
        <f t="shared" si="180"/>
        <v>360</v>
      </c>
      <c r="G5811" s="352">
        <f t="shared" si="181"/>
        <v>300</v>
      </c>
    </row>
    <row r="5812" spans="1:7" s="129" customFormat="1" ht="26.25" x14ac:dyDescent="0.2">
      <c r="A5812" s="542" t="s">
        <v>2826</v>
      </c>
      <c r="B5812" s="560" t="s">
        <v>2826</v>
      </c>
      <c r="C5812" s="205"/>
      <c r="D5812" s="222" t="s">
        <v>7870</v>
      </c>
      <c r="E5812" s="353"/>
      <c r="F5812" s="352">
        <f t="shared" si="180"/>
        <v>0</v>
      </c>
      <c r="G5812" s="352">
        <f t="shared" si="181"/>
        <v>0</v>
      </c>
    </row>
    <row r="5813" spans="1:7" s="129" customFormat="1" ht="25.5" x14ac:dyDescent="0.2">
      <c r="A5813" s="544"/>
      <c r="B5813" s="562"/>
      <c r="C5813" s="205"/>
      <c r="D5813" s="222" t="s">
        <v>7871</v>
      </c>
      <c r="E5813" s="353">
        <v>600</v>
      </c>
      <c r="F5813" s="352">
        <f t="shared" si="180"/>
        <v>360</v>
      </c>
      <c r="G5813" s="352">
        <f t="shared" si="181"/>
        <v>300</v>
      </c>
    </row>
    <row r="5814" spans="1:7" s="129" customFormat="1" ht="25.5" x14ac:dyDescent="0.2">
      <c r="A5814" s="17" t="s">
        <v>2828</v>
      </c>
      <c r="B5814" s="17" t="s">
        <v>2828</v>
      </c>
      <c r="C5814" s="200"/>
      <c r="D5814" s="222" t="s">
        <v>4626</v>
      </c>
      <c r="E5814" s="353">
        <v>600</v>
      </c>
      <c r="F5814" s="352">
        <f t="shared" si="180"/>
        <v>360</v>
      </c>
      <c r="G5814" s="352">
        <f t="shared" si="181"/>
        <v>300</v>
      </c>
    </row>
    <row r="5815" spans="1:7" s="129" customFormat="1" ht="26.25" x14ac:dyDescent="0.2">
      <c r="A5815" s="542" t="s">
        <v>2832</v>
      </c>
      <c r="B5815" s="542" t="s">
        <v>2832</v>
      </c>
      <c r="C5815" s="200"/>
      <c r="D5815" s="222" t="s">
        <v>7872</v>
      </c>
      <c r="E5815" s="355"/>
      <c r="F5815" s="352">
        <f t="shared" si="180"/>
        <v>0</v>
      </c>
      <c r="G5815" s="352">
        <f t="shared" si="181"/>
        <v>0</v>
      </c>
    </row>
    <row r="5816" spans="1:7" s="129" customFormat="1" ht="25.5" x14ac:dyDescent="0.2">
      <c r="A5816" s="544"/>
      <c r="B5816" s="544"/>
      <c r="C5816" s="200"/>
      <c r="D5816" s="222" t="s">
        <v>7873</v>
      </c>
      <c r="E5816" s="353">
        <v>600</v>
      </c>
      <c r="F5816" s="352">
        <f t="shared" si="180"/>
        <v>360</v>
      </c>
      <c r="G5816" s="352">
        <f t="shared" si="181"/>
        <v>300</v>
      </c>
    </row>
    <row r="5817" spans="1:7" s="129" customFormat="1" ht="25.5" x14ac:dyDescent="0.2">
      <c r="A5817" s="17" t="s">
        <v>2837</v>
      </c>
      <c r="B5817" s="17" t="s">
        <v>2837</v>
      </c>
      <c r="C5817" s="200"/>
      <c r="D5817" s="222" t="s">
        <v>4627</v>
      </c>
      <c r="E5817" s="353">
        <v>1200</v>
      </c>
      <c r="F5817" s="352">
        <f t="shared" si="180"/>
        <v>720</v>
      </c>
      <c r="G5817" s="352">
        <f t="shared" si="181"/>
        <v>600</v>
      </c>
    </row>
    <row r="5818" spans="1:7" x14ac:dyDescent="0.25">
      <c r="A5818" s="542" t="s">
        <v>2839</v>
      </c>
      <c r="B5818" s="542" t="s">
        <v>2839</v>
      </c>
      <c r="C5818" s="200"/>
      <c r="D5818" s="241" t="s">
        <v>2138</v>
      </c>
      <c r="E5818" s="353">
        <v>0</v>
      </c>
      <c r="F5818" s="352">
        <f t="shared" si="180"/>
        <v>0</v>
      </c>
      <c r="G5818" s="352">
        <f t="shared" si="181"/>
        <v>0</v>
      </c>
    </row>
    <row r="5819" spans="1:7" x14ac:dyDescent="0.25">
      <c r="A5819" s="543"/>
      <c r="B5819" s="543"/>
      <c r="C5819" s="17"/>
      <c r="D5819" s="222" t="s">
        <v>3324</v>
      </c>
      <c r="E5819" s="353">
        <v>350</v>
      </c>
      <c r="F5819" s="352">
        <f t="shared" si="180"/>
        <v>210</v>
      </c>
      <c r="G5819" s="352">
        <f t="shared" si="181"/>
        <v>175</v>
      </c>
    </row>
    <row r="5820" spans="1:7" x14ac:dyDescent="0.25">
      <c r="A5820" s="543"/>
      <c r="B5820" s="543"/>
      <c r="C5820" s="17"/>
      <c r="D5820" s="222" t="s">
        <v>2160</v>
      </c>
      <c r="E5820" s="353">
        <v>300</v>
      </c>
      <c r="F5820" s="352">
        <f t="shared" si="180"/>
        <v>180</v>
      </c>
      <c r="G5820" s="352">
        <f t="shared" si="181"/>
        <v>150</v>
      </c>
    </row>
    <row r="5821" spans="1:7" x14ac:dyDescent="0.25">
      <c r="A5821" s="544"/>
      <c r="B5821" s="544"/>
      <c r="C5821" s="17"/>
      <c r="D5821" s="222" t="s">
        <v>2214</v>
      </c>
      <c r="E5821" s="353">
        <v>200</v>
      </c>
      <c r="F5821" s="352">
        <f t="shared" si="180"/>
        <v>120</v>
      </c>
      <c r="G5821" s="352">
        <f t="shared" si="181"/>
        <v>100</v>
      </c>
    </row>
    <row r="5822" spans="1:7" x14ac:dyDescent="0.25">
      <c r="A5822" s="542" t="s">
        <v>4084</v>
      </c>
      <c r="B5822" s="542" t="s">
        <v>4084</v>
      </c>
      <c r="C5822" s="17"/>
      <c r="D5822" s="241" t="s">
        <v>2146</v>
      </c>
      <c r="E5822" s="353">
        <v>0</v>
      </c>
      <c r="F5822" s="352">
        <f t="shared" si="180"/>
        <v>0</v>
      </c>
      <c r="G5822" s="352">
        <f t="shared" si="181"/>
        <v>0</v>
      </c>
    </row>
    <row r="5823" spans="1:7" x14ac:dyDescent="0.25">
      <c r="A5823" s="543"/>
      <c r="B5823" s="543"/>
      <c r="C5823" s="17"/>
      <c r="D5823" s="222" t="s">
        <v>2159</v>
      </c>
      <c r="E5823" s="353">
        <v>300</v>
      </c>
      <c r="F5823" s="352">
        <f t="shared" si="180"/>
        <v>180</v>
      </c>
      <c r="G5823" s="352">
        <f t="shared" si="181"/>
        <v>150</v>
      </c>
    </row>
    <row r="5824" spans="1:7" x14ac:dyDescent="0.25">
      <c r="A5824" s="543"/>
      <c r="B5824" s="543"/>
      <c r="C5824" s="17"/>
      <c r="D5824" s="222" t="s">
        <v>3926</v>
      </c>
      <c r="E5824" s="353">
        <v>200</v>
      </c>
      <c r="F5824" s="352">
        <f t="shared" si="180"/>
        <v>120</v>
      </c>
      <c r="G5824" s="352">
        <f t="shared" si="181"/>
        <v>100</v>
      </c>
    </row>
    <row r="5825" spans="1:7" x14ac:dyDescent="0.25">
      <c r="A5825" s="544"/>
      <c r="B5825" s="544"/>
      <c r="C5825" s="17"/>
      <c r="D5825" s="222" t="s">
        <v>2214</v>
      </c>
      <c r="E5825" s="353">
        <v>150</v>
      </c>
      <c r="F5825" s="352">
        <f t="shared" si="180"/>
        <v>90</v>
      </c>
      <c r="G5825" s="352">
        <f t="shared" si="181"/>
        <v>75</v>
      </c>
    </row>
    <row r="5826" spans="1:7" x14ac:dyDescent="0.25">
      <c r="A5826" s="200">
        <v>4</v>
      </c>
      <c r="B5826" s="200">
        <v>4</v>
      </c>
      <c r="C5826" s="200">
        <v>2</v>
      </c>
      <c r="D5826" s="75" t="s">
        <v>4628</v>
      </c>
      <c r="E5826" s="353">
        <v>0</v>
      </c>
      <c r="F5826" s="352">
        <f t="shared" si="180"/>
        <v>0</v>
      </c>
      <c r="G5826" s="352">
        <f t="shared" si="181"/>
        <v>0</v>
      </c>
    </row>
    <row r="5827" spans="1:7" ht="25.5" x14ac:dyDescent="0.25">
      <c r="A5827" s="17" t="s">
        <v>86</v>
      </c>
      <c r="B5827" s="17" t="s">
        <v>86</v>
      </c>
      <c r="C5827" s="17"/>
      <c r="D5827" s="78" t="s">
        <v>4629</v>
      </c>
      <c r="E5827" s="353">
        <v>1800</v>
      </c>
      <c r="F5827" s="352">
        <f t="shared" si="180"/>
        <v>1080</v>
      </c>
      <c r="G5827" s="352">
        <f t="shared" si="181"/>
        <v>900</v>
      </c>
    </row>
    <row r="5828" spans="1:7" x14ac:dyDescent="0.25">
      <c r="A5828" s="17" t="s">
        <v>87</v>
      </c>
      <c r="B5828" s="17" t="s">
        <v>87</v>
      </c>
      <c r="C5828" s="17"/>
      <c r="D5828" s="78" t="s">
        <v>4630</v>
      </c>
      <c r="E5828" s="353">
        <v>900</v>
      </c>
      <c r="F5828" s="352">
        <f t="shared" si="180"/>
        <v>540</v>
      </c>
      <c r="G5828" s="352">
        <f t="shared" si="181"/>
        <v>450</v>
      </c>
    </row>
    <row r="5829" spans="1:7" ht="25.5" x14ac:dyDescent="0.25">
      <c r="A5829" s="17" t="s">
        <v>88</v>
      </c>
      <c r="B5829" s="17" t="s">
        <v>88</v>
      </c>
      <c r="C5829" s="17"/>
      <c r="D5829" s="78" t="s">
        <v>4631</v>
      </c>
      <c r="E5829" s="353">
        <v>1000</v>
      </c>
      <c r="F5829" s="352">
        <f t="shared" si="180"/>
        <v>600</v>
      </c>
      <c r="G5829" s="352">
        <f t="shared" si="181"/>
        <v>500</v>
      </c>
    </row>
    <row r="5830" spans="1:7" s="51" customFormat="1" ht="25.5" x14ac:dyDescent="0.25">
      <c r="A5830" s="17" t="s">
        <v>1653</v>
      </c>
      <c r="B5830" s="17" t="s">
        <v>1653</v>
      </c>
      <c r="C5830" s="17"/>
      <c r="D5830" s="78" t="s">
        <v>4632</v>
      </c>
      <c r="E5830" s="353">
        <v>1100</v>
      </c>
      <c r="F5830" s="352">
        <f t="shared" si="180"/>
        <v>660</v>
      </c>
      <c r="G5830" s="352">
        <f t="shared" si="181"/>
        <v>550</v>
      </c>
    </row>
    <row r="5831" spans="1:7" ht="25.5" x14ac:dyDescent="0.25">
      <c r="A5831" s="17" t="s">
        <v>2258</v>
      </c>
      <c r="B5831" s="17" t="s">
        <v>2258</v>
      </c>
      <c r="C5831" s="17"/>
      <c r="D5831" s="78" t="s">
        <v>4633</v>
      </c>
      <c r="E5831" s="353">
        <v>2700</v>
      </c>
      <c r="F5831" s="352">
        <f t="shared" si="180"/>
        <v>1620</v>
      </c>
      <c r="G5831" s="352">
        <f t="shared" si="181"/>
        <v>1350</v>
      </c>
    </row>
    <row r="5832" spans="1:7" x14ac:dyDescent="0.25">
      <c r="A5832" s="17" t="s">
        <v>2260</v>
      </c>
      <c r="B5832" s="17" t="s">
        <v>2260</v>
      </c>
      <c r="C5832" s="17"/>
      <c r="D5832" s="78" t="s">
        <v>4634</v>
      </c>
      <c r="E5832" s="353">
        <v>1900</v>
      </c>
      <c r="F5832" s="352">
        <f t="shared" si="180"/>
        <v>1140</v>
      </c>
      <c r="G5832" s="352">
        <f t="shared" si="181"/>
        <v>950</v>
      </c>
    </row>
    <row r="5833" spans="1:7" ht="25.5" x14ac:dyDescent="0.25">
      <c r="A5833" s="17" t="s">
        <v>2262</v>
      </c>
      <c r="B5833" s="17" t="s">
        <v>2262</v>
      </c>
      <c r="C5833" s="17"/>
      <c r="D5833" s="78" t="s">
        <v>4635</v>
      </c>
      <c r="E5833" s="353">
        <v>700</v>
      </c>
      <c r="F5833" s="352">
        <f t="shared" si="180"/>
        <v>420</v>
      </c>
      <c r="G5833" s="352">
        <f t="shared" si="181"/>
        <v>350</v>
      </c>
    </row>
    <row r="5834" spans="1:7" ht="25.5" x14ac:dyDescent="0.25">
      <c r="A5834" s="17" t="s">
        <v>2264</v>
      </c>
      <c r="B5834" s="17" t="s">
        <v>2264</v>
      </c>
      <c r="C5834" s="17"/>
      <c r="D5834" s="78" t="s">
        <v>4636</v>
      </c>
      <c r="E5834" s="353">
        <v>1900</v>
      </c>
      <c r="F5834" s="352">
        <f t="shared" si="180"/>
        <v>1140</v>
      </c>
      <c r="G5834" s="352">
        <f t="shared" si="181"/>
        <v>950</v>
      </c>
    </row>
    <row r="5835" spans="1:7" ht="13.5" x14ac:dyDescent="0.25">
      <c r="A5835" s="542" t="s">
        <v>2266</v>
      </c>
      <c r="B5835" s="542" t="s">
        <v>2266</v>
      </c>
      <c r="C5835" s="17"/>
      <c r="D5835" s="75" t="s">
        <v>7874</v>
      </c>
      <c r="E5835" s="353">
        <v>0</v>
      </c>
      <c r="F5835" s="352">
        <f t="shared" si="180"/>
        <v>0</v>
      </c>
      <c r="G5835" s="352">
        <f t="shared" si="181"/>
        <v>0</v>
      </c>
    </row>
    <row r="5836" spans="1:7" x14ac:dyDescent="0.25">
      <c r="A5836" s="543"/>
      <c r="B5836" s="543"/>
      <c r="C5836" s="17"/>
      <c r="D5836" s="75" t="s">
        <v>7864</v>
      </c>
      <c r="E5836" s="353">
        <v>0</v>
      </c>
      <c r="F5836" s="352">
        <f t="shared" si="180"/>
        <v>0</v>
      </c>
      <c r="G5836" s="352">
        <f t="shared" si="181"/>
        <v>0</v>
      </c>
    </row>
    <row r="5837" spans="1:7" x14ac:dyDescent="0.25">
      <c r="A5837" s="544"/>
      <c r="B5837" s="544"/>
      <c r="C5837" s="17"/>
      <c r="D5837" s="78" t="s">
        <v>4637</v>
      </c>
      <c r="E5837" s="353">
        <v>1000</v>
      </c>
      <c r="F5837" s="352">
        <f t="shared" si="180"/>
        <v>600</v>
      </c>
      <c r="G5837" s="352">
        <f t="shared" si="181"/>
        <v>500</v>
      </c>
    </row>
    <row r="5838" spans="1:7" x14ac:dyDescent="0.25">
      <c r="A5838" s="542" t="s">
        <v>2268</v>
      </c>
      <c r="B5838" s="542" t="s">
        <v>2268</v>
      </c>
      <c r="C5838" s="17"/>
      <c r="D5838" s="75" t="s">
        <v>2138</v>
      </c>
      <c r="E5838" s="353">
        <v>0</v>
      </c>
      <c r="F5838" s="352">
        <f t="shared" si="180"/>
        <v>0</v>
      </c>
      <c r="G5838" s="352">
        <f t="shared" si="181"/>
        <v>0</v>
      </c>
    </row>
    <row r="5839" spans="1:7" x14ac:dyDescent="0.25">
      <c r="A5839" s="543"/>
      <c r="B5839" s="543"/>
      <c r="C5839" s="17"/>
      <c r="D5839" s="78" t="s">
        <v>2159</v>
      </c>
      <c r="E5839" s="353">
        <v>300</v>
      </c>
      <c r="F5839" s="352">
        <f t="shared" si="180"/>
        <v>180</v>
      </c>
      <c r="G5839" s="352">
        <f t="shared" si="181"/>
        <v>150</v>
      </c>
    </row>
    <row r="5840" spans="1:7" x14ac:dyDescent="0.25">
      <c r="A5840" s="543"/>
      <c r="B5840" s="543"/>
      <c r="C5840" s="17"/>
      <c r="D5840" s="78" t="s">
        <v>2160</v>
      </c>
      <c r="E5840" s="353">
        <v>250</v>
      </c>
      <c r="F5840" s="352">
        <f t="shared" si="180"/>
        <v>150</v>
      </c>
      <c r="G5840" s="352">
        <f t="shared" si="181"/>
        <v>125</v>
      </c>
    </row>
    <row r="5841" spans="1:7" x14ac:dyDescent="0.25">
      <c r="A5841" s="544"/>
      <c r="B5841" s="544"/>
      <c r="C5841" s="17"/>
      <c r="D5841" s="78" t="s">
        <v>2214</v>
      </c>
      <c r="E5841" s="353">
        <v>200</v>
      </c>
      <c r="F5841" s="352">
        <f t="shared" ref="F5841:F5904" si="182">IFERROR(E5841*0.6,0)</f>
        <v>120</v>
      </c>
      <c r="G5841" s="352">
        <f t="shared" ref="G5841:G5904" si="183">IFERROR(E5841*0.5,0)</f>
        <v>100</v>
      </c>
    </row>
    <row r="5842" spans="1:7" x14ac:dyDescent="0.25">
      <c r="A5842" s="542" t="s">
        <v>2269</v>
      </c>
      <c r="B5842" s="542" t="s">
        <v>2269</v>
      </c>
      <c r="C5842" s="17"/>
      <c r="D5842" s="75" t="s">
        <v>2146</v>
      </c>
      <c r="E5842" s="353">
        <v>0</v>
      </c>
      <c r="F5842" s="352">
        <f t="shared" si="182"/>
        <v>0</v>
      </c>
      <c r="G5842" s="352">
        <f t="shared" si="183"/>
        <v>0</v>
      </c>
    </row>
    <row r="5843" spans="1:7" x14ac:dyDescent="0.25">
      <c r="A5843" s="543"/>
      <c r="B5843" s="543"/>
      <c r="C5843" s="17"/>
      <c r="D5843" s="78" t="s">
        <v>4638</v>
      </c>
      <c r="E5843" s="353">
        <v>250</v>
      </c>
      <c r="F5843" s="352">
        <f t="shared" si="182"/>
        <v>150</v>
      </c>
      <c r="G5843" s="352">
        <f t="shared" si="183"/>
        <v>125</v>
      </c>
    </row>
    <row r="5844" spans="1:7" x14ac:dyDescent="0.25">
      <c r="A5844" s="543"/>
      <c r="B5844" s="543"/>
      <c r="C5844" s="17"/>
      <c r="D5844" s="78" t="s">
        <v>3926</v>
      </c>
      <c r="E5844" s="353">
        <v>200</v>
      </c>
      <c r="F5844" s="352">
        <f t="shared" si="182"/>
        <v>120</v>
      </c>
      <c r="G5844" s="352">
        <f t="shared" si="183"/>
        <v>100</v>
      </c>
    </row>
    <row r="5845" spans="1:7" x14ac:dyDescent="0.25">
      <c r="A5845" s="544"/>
      <c r="B5845" s="544"/>
      <c r="C5845" s="17"/>
      <c r="D5845" s="78" t="s">
        <v>4639</v>
      </c>
      <c r="E5845" s="353">
        <v>150</v>
      </c>
      <c r="F5845" s="352">
        <f t="shared" si="182"/>
        <v>90</v>
      </c>
      <c r="G5845" s="352">
        <f t="shared" si="183"/>
        <v>75</v>
      </c>
    </row>
    <row r="5846" spans="1:7" ht="25.5" x14ac:dyDescent="0.25">
      <c r="A5846" s="25" t="s">
        <v>2270</v>
      </c>
      <c r="B5846" s="17" t="s">
        <v>2270</v>
      </c>
      <c r="C5846" s="17">
        <v>1</v>
      </c>
      <c r="D5846" s="78" t="s">
        <v>7875</v>
      </c>
      <c r="E5846" s="353">
        <v>3100</v>
      </c>
      <c r="F5846" s="352">
        <f t="shared" si="182"/>
        <v>1860</v>
      </c>
      <c r="G5846" s="352">
        <f t="shared" si="183"/>
        <v>1550</v>
      </c>
    </row>
    <row r="5847" spans="1:7" ht="26.25" x14ac:dyDescent="0.25">
      <c r="A5847" s="17" t="s">
        <v>2271</v>
      </c>
      <c r="B5847" s="17"/>
      <c r="C5847" s="17"/>
      <c r="D5847" s="78" t="s">
        <v>7284</v>
      </c>
      <c r="E5847" s="353">
        <v>600</v>
      </c>
      <c r="F5847" s="352">
        <f t="shared" si="182"/>
        <v>360</v>
      </c>
      <c r="G5847" s="352">
        <f t="shared" si="183"/>
        <v>300</v>
      </c>
    </row>
    <row r="5848" spans="1:7" x14ac:dyDescent="0.25">
      <c r="A5848" s="135" t="s">
        <v>3163</v>
      </c>
      <c r="B5848" s="200" t="s">
        <v>3163</v>
      </c>
      <c r="C5848" s="200"/>
      <c r="D5848" s="241" t="s">
        <v>4640</v>
      </c>
      <c r="E5848" s="353">
        <v>0</v>
      </c>
      <c r="F5848" s="352">
        <f t="shared" si="182"/>
        <v>0</v>
      </c>
      <c r="G5848" s="352">
        <f t="shared" si="183"/>
        <v>0</v>
      </c>
    </row>
    <row r="5849" spans="1:7" x14ac:dyDescent="0.25">
      <c r="A5849" s="637" t="s">
        <v>89</v>
      </c>
      <c r="B5849" s="542" t="s">
        <v>89</v>
      </c>
      <c r="C5849" s="17"/>
      <c r="D5849" s="241" t="s">
        <v>4587</v>
      </c>
      <c r="E5849" s="353">
        <v>0</v>
      </c>
      <c r="F5849" s="352">
        <f t="shared" si="182"/>
        <v>0</v>
      </c>
      <c r="G5849" s="352">
        <f t="shared" si="183"/>
        <v>0</v>
      </c>
    </row>
    <row r="5850" spans="1:7" x14ac:dyDescent="0.25">
      <c r="A5850" s="638"/>
      <c r="B5850" s="543"/>
      <c r="C5850" s="17"/>
      <c r="D5850" s="222" t="s">
        <v>4641</v>
      </c>
      <c r="E5850" s="353">
        <v>900</v>
      </c>
      <c r="F5850" s="352">
        <f t="shared" si="182"/>
        <v>540</v>
      </c>
      <c r="G5850" s="352">
        <f t="shared" si="183"/>
        <v>450</v>
      </c>
    </row>
    <row r="5851" spans="1:7" x14ac:dyDescent="0.25">
      <c r="A5851" s="639"/>
      <c r="B5851" s="544"/>
      <c r="C5851" s="17"/>
      <c r="D5851" s="222" t="s">
        <v>4642</v>
      </c>
      <c r="E5851" s="353">
        <v>950</v>
      </c>
      <c r="F5851" s="352">
        <f t="shared" si="182"/>
        <v>570</v>
      </c>
      <c r="G5851" s="352">
        <f t="shared" si="183"/>
        <v>475</v>
      </c>
    </row>
    <row r="5852" spans="1:7" s="51" customFormat="1" x14ac:dyDescent="0.25">
      <c r="A5852" s="637" t="s">
        <v>90</v>
      </c>
      <c r="B5852" s="542" t="s">
        <v>90</v>
      </c>
      <c r="C5852" s="17"/>
      <c r="D5852" s="241" t="s">
        <v>2673</v>
      </c>
      <c r="E5852" s="353">
        <v>0</v>
      </c>
      <c r="F5852" s="352">
        <f t="shared" si="182"/>
        <v>0</v>
      </c>
      <c r="G5852" s="352">
        <f t="shared" si="183"/>
        <v>0</v>
      </c>
    </row>
    <row r="5853" spans="1:7" ht="25.5" x14ac:dyDescent="0.25">
      <c r="A5853" s="639"/>
      <c r="B5853" s="544"/>
      <c r="C5853" s="17"/>
      <c r="D5853" s="222" t="s">
        <v>4643</v>
      </c>
      <c r="E5853" s="353">
        <v>700</v>
      </c>
      <c r="F5853" s="352">
        <f t="shared" si="182"/>
        <v>420</v>
      </c>
      <c r="G5853" s="352">
        <f t="shared" si="183"/>
        <v>350</v>
      </c>
    </row>
    <row r="5854" spans="1:7" x14ac:dyDescent="0.25">
      <c r="A5854" s="637" t="s">
        <v>91</v>
      </c>
      <c r="B5854" s="542" t="s">
        <v>91</v>
      </c>
      <c r="C5854" s="17"/>
      <c r="D5854" s="241" t="s">
        <v>4644</v>
      </c>
      <c r="E5854" s="353">
        <v>0</v>
      </c>
      <c r="F5854" s="352">
        <f t="shared" si="182"/>
        <v>0</v>
      </c>
      <c r="G5854" s="352">
        <f t="shared" si="183"/>
        <v>0</v>
      </c>
    </row>
    <row r="5855" spans="1:7" x14ac:dyDescent="0.25">
      <c r="A5855" s="638"/>
      <c r="B5855" s="543"/>
      <c r="C5855" s="17"/>
      <c r="D5855" s="222" t="s">
        <v>4645</v>
      </c>
      <c r="E5855" s="353">
        <v>600</v>
      </c>
      <c r="F5855" s="352">
        <f t="shared" si="182"/>
        <v>360</v>
      </c>
      <c r="G5855" s="352">
        <f t="shared" si="183"/>
        <v>300</v>
      </c>
    </row>
    <row r="5856" spans="1:7" ht="25.5" x14ac:dyDescent="0.25">
      <c r="A5856" s="639"/>
      <c r="B5856" s="544"/>
      <c r="C5856" s="17"/>
      <c r="D5856" s="222" t="s">
        <v>4646</v>
      </c>
      <c r="E5856" s="353">
        <v>450</v>
      </c>
      <c r="F5856" s="352">
        <f t="shared" si="182"/>
        <v>270</v>
      </c>
      <c r="G5856" s="352">
        <f t="shared" si="183"/>
        <v>225</v>
      </c>
    </row>
    <row r="5857" spans="1:7" ht="25.5" x14ac:dyDescent="0.25">
      <c r="A5857" s="383" t="s">
        <v>133</v>
      </c>
      <c r="B5857" s="17" t="s">
        <v>133</v>
      </c>
      <c r="C5857" s="17"/>
      <c r="D5857" s="222" t="s">
        <v>4647</v>
      </c>
      <c r="E5857" s="353">
        <v>450</v>
      </c>
      <c r="F5857" s="352">
        <f t="shared" si="182"/>
        <v>270</v>
      </c>
      <c r="G5857" s="352">
        <f t="shared" si="183"/>
        <v>225</v>
      </c>
    </row>
    <row r="5858" spans="1:7" x14ac:dyDescent="0.25">
      <c r="A5858" s="383" t="s">
        <v>134</v>
      </c>
      <c r="B5858" s="17" t="s">
        <v>134</v>
      </c>
      <c r="C5858" s="17"/>
      <c r="D5858" s="222" t="s">
        <v>4648</v>
      </c>
      <c r="E5858" s="353">
        <v>350</v>
      </c>
      <c r="F5858" s="352">
        <f t="shared" si="182"/>
        <v>210</v>
      </c>
      <c r="G5858" s="352">
        <f t="shared" si="183"/>
        <v>175</v>
      </c>
    </row>
    <row r="5859" spans="1:7" x14ac:dyDescent="0.25">
      <c r="A5859" s="383" t="s">
        <v>3939</v>
      </c>
      <c r="B5859" s="17" t="s">
        <v>3939</v>
      </c>
      <c r="C5859" s="17"/>
      <c r="D5859" s="222" t="s">
        <v>4649</v>
      </c>
      <c r="E5859" s="353">
        <v>350</v>
      </c>
      <c r="F5859" s="352">
        <f t="shared" si="182"/>
        <v>210</v>
      </c>
      <c r="G5859" s="352">
        <f t="shared" si="183"/>
        <v>175</v>
      </c>
    </row>
    <row r="5860" spans="1:7" x14ac:dyDescent="0.25">
      <c r="A5860" s="383" t="s">
        <v>135</v>
      </c>
      <c r="B5860" s="17" t="s">
        <v>135</v>
      </c>
      <c r="C5860" s="17"/>
      <c r="D5860" s="222" t="s">
        <v>4650</v>
      </c>
      <c r="E5860" s="353">
        <v>350</v>
      </c>
      <c r="F5860" s="352">
        <f t="shared" si="182"/>
        <v>210</v>
      </c>
      <c r="G5860" s="352">
        <f t="shared" si="183"/>
        <v>175</v>
      </c>
    </row>
    <row r="5861" spans="1:7" x14ac:dyDescent="0.25">
      <c r="A5861" s="383" t="s">
        <v>136</v>
      </c>
      <c r="B5861" s="17" t="s">
        <v>136</v>
      </c>
      <c r="C5861" s="17"/>
      <c r="D5861" s="222" t="s">
        <v>4651</v>
      </c>
      <c r="E5861" s="353">
        <v>350</v>
      </c>
      <c r="F5861" s="352">
        <f t="shared" si="182"/>
        <v>210</v>
      </c>
      <c r="G5861" s="352">
        <f t="shared" si="183"/>
        <v>175</v>
      </c>
    </row>
    <row r="5862" spans="1:7" x14ac:dyDescent="0.25">
      <c r="A5862" s="637" t="s">
        <v>137</v>
      </c>
      <c r="B5862" s="542" t="s">
        <v>137</v>
      </c>
      <c r="C5862" s="17"/>
      <c r="D5862" s="241" t="s">
        <v>2138</v>
      </c>
      <c r="E5862" s="353">
        <v>0</v>
      </c>
      <c r="F5862" s="352">
        <f t="shared" si="182"/>
        <v>0</v>
      </c>
      <c r="G5862" s="352">
        <f t="shared" si="183"/>
        <v>0</v>
      </c>
    </row>
    <row r="5863" spans="1:7" x14ac:dyDescent="0.25">
      <c r="A5863" s="638"/>
      <c r="B5863" s="543"/>
      <c r="C5863" s="17"/>
      <c r="D5863" s="222" t="s">
        <v>2939</v>
      </c>
      <c r="E5863" s="353">
        <v>300</v>
      </c>
      <c r="F5863" s="352">
        <f t="shared" si="182"/>
        <v>180</v>
      </c>
      <c r="G5863" s="352">
        <f t="shared" si="183"/>
        <v>150</v>
      </c>
    </row>
    <row r="5864" spans="1:7" x14ac:dyDescent="0.25">
      <c r="A5864" s="638"/>
      <c r="B5864" s="543"/>
      <c r="C5864" s="17"/>
      <c r="D5864" s="222" t="s">
        <v>2160</v>
      </c>
      <c r="E5864" s="353">
        <v>200</v>
      </c>
      <c r="F5864" s="352">
        <f t="shared" si="182"/>
        <v>120</v>
      </c>
      <c r="G5864" s="352">
        <f t="shared" si="183"/>
        <v>100</v>
      </c>
    </row>
    <row r="5865" spans="1:7" x14ac:dyDescent="0.25">
      <c r="A5865" s="639"/>
      <c r="B5865" s="544"/>
      <c r="C5865" s="17"/>
      <c r="D5865" s="222" t="s">
        <v>2214</v>
      </c>
      <c r="E5865" s="353">
        <v>150</v>
      </c>
      <c r="F5865" s="352">
        <f t="shared" si="182"/>
        <v>90</v>
      </c>
      <c r="G5865" s="352">
        <f t="shared" si="183"/>
        <v>75</v>
      </c>
    </row>
    <row r="5866" spans="1:7" x14ac:dyDescent="0.25">
      <c r="A5866" s="637" t="s">
        <v>177</v>
      </c>
      <c r="B5866" s="542" t="s">
        <v>177</v>
      </c>
      <c r="C5866" s="17"/>
      <c r="D5866" s="241" t="s">
        <v>2146</v>
      </c>
      <c r="E5866" s="353">
        <v>0</v>
      </c>
      <c r="F5866" s="352">
        <f t="shared" si="182"/>
        <v>0</v>
      </c>
      <c r="G5866" s="352">
        <f t="shared" si="183"/>
        <v>0</v>
      </c>
    </row>
    <row r="5867" spans="1:7" x14ac:dyDescent="0.25">
      <c r="A5867" s="638"/>
      <c r="B5867" s="543"/>
      <c r="C5867" s="17"/>
      <c r="D5867" s="222" t="s">
        <v>4652</v>
      </c>
      <c r="E5867" s="353">
        <v>200</v>
      </c>
      <c r="F5867" s="352">
        <f t="shared" si="182"/>
        <v>120</v>
      </c>
      <c r="G5867" s="352">
        <f t="shared" si="183"/>
        <v>100</v>
      </c>
    </row>
    <row r="5868" spans="1:7" x14ac:dyDescent="0.25">
      <c r="A5868" s="638"/>
      <c r="B5868" s="543"/>
      <c r="C5868" s="17"/>
      <c r="D5868" s="222" t="s">
        <v>3926</v>
      </c>
      <c r="E5868" s="353">
        <v>150</v>
      </c>
      <c r="F5868" s="352">
        <f t="shared" si="182"/>
        <v>90</v>
      </c>
      <c r="G5868" s="352">
        <f t="shared" si="183"/>
        <v>75</v>
      </c>
    </row>
    <row r="5869" spans="1:7" x14ac:dyDescent="0.25">
      <c r="A5869" s="639"/>
      <c r="B5869" s="544"/>
      <c r="C5869" s="17"/>
      <c r="D5869" s="222" t="s">
        <v>2214</v>
      </c>
      <c r="E5869" s="353">
        <v>120</v>
      </c>
      <c r="F5869" s="352">
        <f t="shared" si="182"/>
        <v>72</v>
      </c>
      <c r="G5869" s="352">
        <f t="shared" si="183"/>
        <v>60</v>
      </c>
    </row>
    <row r="5870" spans="1:7" ht="13.5" x14ac:dyDescent="0.25">
      <c r="A5870" s="383" t="s">
        <v>178</v>
      </c>
      <c r="B5870" s="17"/>
      <c r="C5870" s="17"/>
      <c r="D5870" s="222" t="s">
        <v>7285</v>
      </c>
      <c r="E5870" s="353">
        <v>350</v>
      </c>
      <c r="F5870" s="352">
        <f t="shared" si="182"/>
        <v>210</v>
      </c>
      <c r="G5870" s="352">
        <f t="shared" si="183"/>
        <v>175</v>
      </c>
    </row>
    <row r="5871" spans="1:7" ht="13.5" x14ac:dyDescent="0.25">
      <c r="A5871" s="383" t="s">
        <v>179</v>
      </c>
      <c r="B5871" s="17"/>
      <c r="C5871" s="17"/>
      <c r="D5871" s="222" t="s">
        <v>7286</v>
      </c>
      <c r="E5871" s="353">
        <v>350</v>
      </c>
      <c r="F5871" s="352">
        <f t="shared" si="182"/>
        <v>210</v>
      </c>
      <c r="G5871" s="352">
        <f t="shared" si="183"/>
        <v>175</v>
      </c>
    </row>
    <row r="5872" spans="1:7" ht="26.25" x14ac:dyDescent="0.25">
      <c r="A5872" s="383" t="s">
        <v>867</v>
      </c>
      <c r="B5872" s="17"/>
      <c r="C5872" s="17"/>
      <c r="D5872" s="222" t="s">
        <v>7287</v>
      </c>
      <c r="E5872" s="353">
        <v>350</v>
      </c>
      <c r="F5872" s="352">
        <f t="shared" si="182"/>
        <v>210</v>
      </c>
      <c r="G5872" s="352">
        <f t="shared" si="183"/>
        <v>175</v>
      </c>
    </row>
    <row r="5873" spans="1:7" ht="13.5" x14ac:dyDescent="0.25">
      <c r="A5873" s="383" t="s">
        <v>868</v>
      </c>
      <c r="B5873" s="17"/>
      <c r="C5873" s="17"/>
      <c r="D5873" s="222" t="s">
        <v>7288</v>
      </c>
      <c r="E5873" s="353">
        <v>350</v>
      </c>
      <c r="F5873" s="352">
        <f t="shared" si="182"/>
        <v>210</v>
      </c>
      <c r="G5873" s="352">
        <f t="shared" si="183"/>
        <v>175</v>
      </c>
    </row>
    <row r="5874" spans="1:7" ht="13.5" x14ac:dyDescent="0.25">
      <c r="A5874" s="383" t="s">
        <v>869</v>
      </c>
      <c r="B5874" s="17"/>
      <c r="C5874" s="17"/>
      <c r="D5874" s="250" t="s">
        <v>7289</v>
      </c>
      <c r="E5874" s="353">
        <v>350</v>
      </c>
      <c r="F5874" s="352">
        <f t="shared" si="182"/>
        <v>210</v>
      </c>
      <c r="G5874" s="352">
        <f t="shared" si="183"/>
        <v>175</v>
      </c>
    </row>
    <row r="5875" spans="1:7" x14ac:dyDescent="0.25">
      <c r="A5875" s="200">
        <v>6</v>
      </c>
      <c r="B5875" s="200">
        <v>6</v>
      </c>
      <c r="C5875" s="200"/>
      <c r="D5875" s="241" t="s">
        <v>4653</v>
      </c>
      <c r="E5875" s="353">
        <v>0</v>
      </c>
      <c r="F5875" s="352">
        <f t="shared" si="182"/>
        <v>0</v>
      </c>
      <c r="G5875" s="352">
        <f t="shared" si="183"/>
        <v>0</v>
      </c>
    </row>
    <row r="5876" spans="1:7" x14ac:dyDescent="0.25">
      <c r="A5876" s="542" t="s">
        <v>92</v>
      </c>
      <c r="B5876" s="542" t="s">
        <v>92</v>
      </c>
      <c r="C5876" s="17"/>
      <c r="D5876" s="241" t="s">
        <v>4587</v>
      </c>
      <c r="E5876" s="353">
        <v>0</v>
      </c>
      <c r="F5876" s="352">
        <f t="shared" si="182"/>
        <v>0</v>
      </c>
      <c r="G5876" s="352">
        <f t="shared" si="183"/>
        <v>0</v>
      </c>
    </row>
    <row r="5877" spans="1:7" ht="25.5" x14ac:dyDescent="0.25">
      <c r="A5877" s="544"/>
      <c r="B5877" s="544"/>
      <c r="C5877" s="200"/>
      <c r="D5877" s="222" t="s">
        <v>4654</v>
      </c>
      <c r="E5877" s="353">
        <v>1100</v>
      </c>
      <c r="F5877" s="352">
        <f t="shared" si="182"/>
        <v>660</v>
      </c>
      <c r="G5877" s="352">
        <f t="shared" si="183"/>
        <v>550</v>
      </c>
    </row>
    <row r="5878" spans="1:7" ht="13.5" x14ac:dyDescent="0.25">
      <c r="A5878" s="367"/>
      <c r="B5878" s="368"/>
      <c r="C5878" s="200"/>
      <c r="D5878" s="245" t="s">
        <v>7876</v>
      </c>
      <c r="E5878" s="353"/>
      <c r="F5878" s="352">
        <f t="shared" si="182"/>
        <v>0</v>
      </c>
      <c r="G5878" s="352">
        <f t="shared" si="183"/>
        <v>0</v>
      </c>
    </row>
    <row r="5879" spans="1:7" s="51" customFormat="1" x14ac:dyDescent="0.25">
      <c r="A5879" s="542" t="s">
        <v>93</v>
      </c>
      <c r="B5879" s="542" t="s">
        <v>93</v>
      </c>
      <c r="C5879" s="17"/>
      <c r="D5879" s="241" t="s">
        <v>4655</v>
      </c>
      <c r="E5879" s="353">
        <v>0</v>
      </c>
      <c r="F5879" s="352">
        <f t="shared" si="182"/>
        <v>0</v>
      </c>
      <c r="G5879" s="352">
        <f t="shared" si="183"/>
        <v>0</v>
      </c>
    </row>
    <row r="5880" spans="1:7" ht="25.5" x14ac:dyDescent="0.25">
      <c r="A5880" s="543"/>
      <c r="B5880" s="543"/>
      <c r="C5880" s="17"/>
      <c r="D5880" s="222" t="s">
        <v>4656</v>
      </c>
      <c r="E5880" s="353"/>
      <c r="F5880" s="352">
        <f t="shared" si="182"/>
        <v>0</v>
      </c>
      <c r="G5880" s="352">
        <f t="shared" si="183"/>
        <v>0</v>
      </c>
    </row>
    <row r="5881" spans="1:7" x14ac:dyDescent="0.25">
      <c r="A5881" s="543"/>
      <c r="B5881" s="543"/>
      <c r="C5881" s="17"/>
      <c r="D5881" s="222" t="s">
        <v>7877</v>
      </c>
      <c r="E5881" s="353"/>
      <c r="F5881" s="352">
        <f t="shared" si="182"/>
        <v>0</v>
      </c>
      <c r="G5881" s="352">
        <f t="shared" si="183"/>
        <v>0</v>
      </c>
    </row>
    <row r="5882" spans="1:7" x14ac:dyDescent="0.25">
      <c r="A5882" s="543"/>
      <c r="B5882" s="543"/>
      <c r="C5882" s="17"/>
      <c r="D5882" s="222" t="s">
        <v>7878</v>
      </c>
      <c r="E5882" s="353"/>
      <c r="F5882" s="352">
        <f t="shared" si="182"/>
        <v>0</v>
      </c>
      <c r="G5882" s="352">
        <f t="shared" si="183"/>
        <v>0</v>
      </c>
    </row>
    <row r="5883" spans="1:7" x14ac:dyDescent="0.25">
      <c r="A5883" s="543"/>
      <c r="B5883" s="543"/>
      <c r="C5883" s="17"/>
      <c r="D5883" s="222" t="s">
        <v>7879</v>
      </c>
      <c r="E5883" s="353"/>
      <c r="F5883" s="352">
        <f t="shared" si="182"/>
        <v>0</v>
      </c>
      <c r="G5883" s="352">
        <f t="shared" si="183"/>
        <v>0</v>
      </c>
    </row>
    <row r="5884" spans="1:7" x14ac:dyDescent="0.25">
      <c r="A5884" s="543"/>
      <c r="B5884" s="543"/>
      <c r="C5884" s="17"/>
      <c r="D5884" s="78" t="s">
        <v>7880</v>
      </c>
      <c r="E5884" s="353"/>
      <c r="F5884" s="352">
        <f t="shared" si="182"/>
        <v>0</v>
      </c>
      <c r="G5884" s="352">
        <f t="shared" si="183"/>
        <v>0</v>
      </c>
    </row>
    <row r="5885" spans="1:7" x14ac:dyDescent="0.25">
      <c r="A5885" s="543"/>
      <c r="B5885" s="543"/>
      <c r="C5885" s="17"/>
      <c r="D5885" s="78" t="s">
        <v>4657</v>
      </c>
      <c r="E5885" s="353"/>
      <c r="F5885" s="352">
        <f t="shared" si="182"/>
        <v>0</v>
      </c>
      <c r="G5885" s="352">
        <f t="shared" si="183"/>
        <v>0</v>
      </c>
    </row>
    <row r="5886" spans="1:7" ht="13.5" x14ac:dyDescent="0.25">
      <c r="A5886" s="543"/>
      <c r="B5886" s="543"/>
      <c r="C5886" s="17"/>
      <c r="D5886" s="170" t="s">
        <v>7881</v>
      </c>
      <c r="E5886" s="353"/>
      <c r="F5886" s="352">
        <f t="shared" si="182"/>
        <v>0</v>
      </c>
      <c r="G5886" s="352">
        <f t="shared" si="183"/>
        <v>0</v>
      </c>
    </row>
    <row r="5887" spans="1:7" x14ac:dyDescent="0.25">
      <c r="A5887" s="640"/>
      <c r="B5887" s="543"/>
      <c r="C5887" s="200"/>
      <c r="D5887" s="75" t="s">
        <v>7861</v>
      </c>
      <c r="E5887" s="353"/>
      <c r="F5887" s="352">
        <f t="shared" si="182"/>
        <v>0</v>
      </c>
      <c r="G5887" s="352">
        <f t="shared" si="183"/>
        <v>0</v>
      </c>
    </row>
    <row r="5888" spans="1:7" ht="25.5" x14ac:dyDescent="0.25">
      <c r="A5888" s="543"/>
      <c r="B5888" s="543"/>
      <c r="C5888" s="17"/>
      <c r="D5888" s="78" t="s">
        <v>7882</v>
      </c>
      <c r="E5888" s="353">
        <v>550</v>
      </c>
      <c r="F5888" s="352">
        <f t="shared" si="182"/>
        <v>330</v>
      </c>
      <c r="G5888" s="352">
        <f t="shared" si="183"/>
        <v>275</v>
      </c>
    </row>
    <row r="5889" spans="1:7" x14ac:dyDescent="0.25">
      <c r="A5889" s="543"/>
      <c r="B5889" s="543"/>
      <c r="C5889" s="17"/>
      <c r="D5889" s="78" t="s">
        <v>7883</v>
      </c>
      <c r="E5889" s="353">
        <v>550</v>
      </c>
      <c r="F5889" s="352">
        <f t="shared" si="182"/>
        <v>330</v>
      </c>
      <c r="G5889" s="352">
        <f t="shared" si="183"/>
        <v>275</v>
      </c>
    </row>
    <row r="5890" spans="1:7" x14ac:dyDescent="0.25">
      <c r="A5890" s="543"/>
      <c r="B5890" s="543"/>
      <c r="C5890" s="17"/>
      <c r="D5890" s="78" t="s">
        <v>7884</v>
      </c>
      <c r="E5890" s="353">
        <v>600</v>
      </c>
      <c r="F5890" s="352">
        <f t="shared" si="182"/>
        <v>360</v>
      </c>
      <c r="G5890" s="352">
        <f t="shared" si="183"/>
        <v>300</v>
      </c>
    </row>
    <row r="5891" spans="1:7" s="51" customFormat="1" ht="25.5" x14ac:dyDescent="0.25">
      <c r="A5891" s="543"/>
      <c r="B5891" s="543"/>
      <c r="C5891" s="17"/>
      <c r="D5891" s="78" t="s">
        <v>7885</v>
      </c>
      <c r="E5891" s="353">
        <v>650</v>
      </c>
      <c r="F5891" s="352">
        <f t="shared" si="182"/>
        <v>390</v>
      </c>
      <c r="G5891" s="352">
        <f t="shared" si="183"/>
        <v>325</v>
      </c>
    </row>
    <row r="5892" spans="1:7" x14ac:dyDescent="0.25">
      <c r="A5892" s="543"/>
      <c r="B5892" s="543"/>
      <c r="C5892" s="17"/>
      <c r="D5892" s="78" t="s">
        <v>7886</v>
      </c>
      <c r="E5892" s="353">
        <v>550</v>
      </c>
      <c r="F5892" s="352">
        <f t="shared" si="182"/>
        <v>330</v>
      </c>
      <c r="G5892" s="352">
        <f t="shared" si="183"/>
        <v>275</v>
      </c>
    </row>
    <row r="5893" spans="1:7" x14ac:dyDescent="0.25">
      <c r="A5893" s="544"/>
      <c r="B5893" s="544"/>
      <c r="C5893" s="17"/>
      <c r="D5893" s="78" t="s">
        <v>7887</v>
      </c>
      <c r="E5893" s="353">
        <v>500</v>
      </c>
      <c r="F5893" s="352">
        <f t="shared" si="182"/>
        <v>300</v>
      </c>
      <c r="G5893" s="352">
        <f t="shared" si="183"/>
        <v>250</v>
      </c>
    </row>
    <row r="5894" spans="1:7" ht="26.25" x14ac:dyDescent="0.25">
      <c r="A5894" s="542" t="s">
        <v>94</v>
      </c>
      <c r="B5894" s="542" t="s">
        <v>94</v>
      </c>
      <c r="C5894" s="17"/>
      <c r="D5894" s="222" t="s">
        <v>7290</v>
      </c>
      <c r="E5894" s="353">
        <v>0</v>
      </c>
      <c r="F5894" s="352">
        <f t="shared" si="182"/>
        <v>0</v>
      </c>
      <c r="G5894" s="352">
        <f t="shared" si="183"/>
        <v>0</v>
      </c>
    </row>
    <row r="5895" spans="1:7" ht="25.5" x14ac:dyDescent="0.25">
      <c r="A5895" s="544"/>
      <c r="B5895" s="544"/>
      <c r="C5895" s="17"/>
      <c r="D5895" s="222" t="s">
        <v>4658</v>
      </c>
      <c r="E5895" s="353">
        <v>650</v>
      </c>
      <c r="F5895" s="352">
        <f t="shared" si="182"/>
        <v>390</v>
      </c>
      <c r="G5895" s="352">
        <f t="shared" si="183"/>
        <v>325</v>
      </c>
    </row>
    <row r="5896" spans="1:7" x14ac:dyDescent="0.25">
      <c r="A5896" s="542" t="s">
        <v>1724</v>
      </c>
      <c r="B5896" s="542" t="s">
        <v>1724</v>
      </c>
      <c r="C5896" s="17"/>
      <c r="D5896" s="241" t="s">
        <v>2138</v>
      </c>
      <c r="E5896" s="353">
        <v>0</v>
      </c>
      <c r="F5896" s="352">
        <f t="shared" si="182"/>
        <v>0</v>
      </c>
      <c r="G5896" s="352">
        <f t="shared" si="183"/>
        <v>0</v>
      </c>
    </row>
    <row r="5897" spans="1:7" x14ac:dyDescent="0.25">
      <c r="A5897" s="543"/>
      <c r="B5897" s="543"/>
      <c r="C5897" s="17"/>
      <c r="D5897" s="222" t="s">
        <v>2159</v>
      </c>
      <c r="E5897" s="353">
        <v>250</v>
      </c>
      <c r="F5897" s="352">
        <f t="shared" si="182"/>
        <v>150</v>
      </c>
      <c r="G5897" s="352">
        <f t="shared" si="183"/>
        <v>125</v>
      </c>
    </row>
    <row r="5898" spans="1:7" x14ac:dyDescent="0.25">
      <c r="A5898" s="543"/>
      <c r="B5898" s="543"/>
      <c r="C5898" s="17"/>
      <c r="D5898" s="222" t="s">
        <v>2160</v>
      </c>
      <c r="E5898" s="353">
        <v>200</v>
      </c>
      <c r="F5898" s="352">
        <f t="shared" si="182"/>
        <v>120</v>
      </c>
      <c r="G5898" s="352">
        <f t="shared" si="183"/>
        <v>100</v>
      </c>
    </row>
    <row r="5899" spans="1:7" x14ac:dyDescent="0.25">
      <c r="A5899" s="544"/>
      <c r="B5899" s="544"/>
      <c r="C5899" s="17"/>
      <c r="D5899" s="222" t="s">
        <v>2214</v>
      </c>
      <c r="E5899" s="353">
        <v>150</v>
      </c>
      <c r="F5899" s="352">
        <f t="shared" si="182"/>
        <v>90</v>
      </c>
      <c r="G5899" s="352">
        <f t="shared" si="183"/>
        <v>75</v>
      </c>
    </row>
    <row r="5900" spans="1:7" x14ac:dyDescent="0.25">
      <c r="A5900" s="542" t="s">
        <v>1733</v>
      </c>
      <c r="B5900" s="542" t="s">
        <v>1733</v>
      </c>
      <c r="C5900" s="17"/>
      <c r="D5900" s="241" t="s">
        <v>2146</v>
      </c>
      <c r="E5900" s="353">
        <v>0</v>
      </c>
      <c r="F5900" s="352">
        <f t="shared" si="182"/>
        <v>0</v>
      </c>
      <c r="G5900" s="352">
        <f t="shared" si="183"/>
        <v>0</v>
      </c>
    </row>
    <row r="5901" spans="1:7" x14ac:dyDescent="0.25">
      <c r="A5901" s="543"/>
      <c r="B5901" s="543"/>
      <c r="C5901" s="17"/>
      <c r="D5901" s="78" t="s">
        <v>2159</v>
      </c>
      <c r="E5901" s="353">
        <v>200</v>
      </c>
      <c r="F5901" s="352">
        <f t="shared" si="182"/>
        <v>120</v>
      </c>
      <c r="G5901" s="352">
        <f t="shared" si="183"/>
        <v>100</v>
      </c>
    </row>
    <row r="5902" spans="1:7" x14ac:dyDescent="0.25">
      <c r="A5902" s="543"/>
      <c r="B5902" s="543"/>
      <c r="C5902" s="17"/>
      <c r="D5902" s="78" t="s">
        <v>2160</v>
      </c>
      <c r="E5902" s="353">
        <v>150</v>
      </c>
      <c r="F5902" s="352">
        <f t="shared" si="182"/>
        <v>90</v>
      </c>
      <c r="G5902" s="352">
        <f t="shared" si="183"/>
        <v>75</v>
      </c>
    </row>
    <row r="5903" spans="1:7" x14ac:dyDescent="0.25">
      <c r="A5903" s="544"/>
      <c r="B5903" s="544"/>
      <c r="C5903" s="17"/>
      <c r="D5903" s="78" t="s">
        <v>2214</v>
      </c>
      <c r="E5903" s="353">
        <v>100</v>
      </c>
      <c r="F5903" s="352">
        <f t="shared" si="182"/>
        <v>60</v>
      </c>
      <c r="G5903" s="352">
        <f t="shared" si="183"/>
        <v>50</v>
      </c>
    </row>
    <row r="5904" spans="1:7" ht="26.25" x14ac:dyDescent="0.25">
      <c r="A5904" s="17" t="s">
        <v>1752</v>
      </c>
      <c r="B5904" s="17"/>
      <c r="C5904" s="17"/>
      <c r="D5904" s="238" t="s">
        <v>7888</v>
      </c>
      <c r="E5904" s="353">
        <v>500</v>
      </c>
      <c r="F5904" s="352">
        <f t="shared" si="182"/>
        <v>300</v>
      </c>
      <c r="G5904" s="352">
        <f t="shared" si="183"/>
        <v>250</v>
      </c>
    </row>
    <row r="5905" spans="1:7" x14ac:dyDescent="0.25">
      <c r="A5905" s="200">
        <v>7</v>
      </c>
      <c r="B5905" s="200">
        <v>7</v>
      </c>
      <c r="C5905" s="200"/>
      <c r="D5905" s="241" t="s">
        <v>4659</v>
      </c>
      <c r="E5905" s="353">
        <v>0</v>
      </c>
      <c r="F5905" s="352">
        <f t="shared" ref="F5905:F5968" si="184">IFERROR(E5905*0.6,0)</f>
        <v>0</v>
      </c>
      <c r="G5905" s="352">
        <f t="shared" ref="G5905:G5968" si="185">IFERROR(E5905*0.5,0)</f>
        <v>0</v>
      </c>
    </row>
    <row r="5906" spans="1:7" x14ac:dyDescent="0.25">
      <c r="A5906" s="542" t="s">
        <v>95</v>
      </c>
      <c r="B5906" s="542" t="s">
        <v>95</v>
      </c>
      <c r="C5906" s="17"/>
      <c r="D5906" s="241" t="s">
        <v>4587</v>
      </c>
      <c r="E5906" s="353">
        <v>0</v>
      </c>
      <c r="F5906" s="352">
        <f t="shared" si="184"/>
        <v>0</v>
      </c>
      <c r="G5906" s="352">
        <f t="shared" si="185"/>
        <v>0</v>
      </c>
    </row>
    <row r="5907" spans="1:7" ht="25.5" x14ac:dyDescent="0.25">
      <c r="A5907" s="543"/>
      <c r="B5907" s="543"/>
      <c r="C5907" s="17"/>
      <c r="D5907" s="222" t="s">
        <v>4660</v>
      </c>
      <c r="E5907" s="353">
        <v>1200</v>
      </c>
      <c r="F5907" s="352">
        <f t="shared" si="184"/>
        <v>720</v>
      </c>
      <c r="G5907" s="352">
        <f t="shared" si="185"/>
        <v>600</v>
      </c>
    </row>
    <row r="5908" spans="1:7" ht="25.5" x14ac:dyDescent="0.25">
      <c r="A5908" s="543"/>
      <c r="B5908" s="543"/>
      <c r="C5908" s="17"/>
      <c r="D5908" s="222" t="s">
        <v>4661</v>
      </c>
      <c r="E5908" s="353">
        <v>1700</v>
      </c>
      <c r="F5908" s="352">
        <f t="shared" si="184"/>
        <v>1020</v>
      </c>
      <c r="G5908" s="352">
        <f t="shared" si="185"/>
        <v>850</v>
      </c>
    </row>
    <row r="5909" spans="1:7" s="51" customFormat="1" x14ac:dyDescent="0.2">
      <c r="A5909" s="544"/>
      <c r="B5909" s="544"/>
      <c r="C5909" s="17"/>
      <c r="D5909" s="251" t="s">
        <v>4662</v>
      </c>
      <c r="E5909" s="353">
        <v>1200</v>
      </c>
      <c r="F5909" s="352">
        <f t="shared" si="184"/>
        <v>720</v>
      </c>
      <c r="G5909" s="352">
        <f t="shared" si="185"/>
        <v>600</v>
      </c>
    </row>
    <row r="5910" spans="1:7" x14ac:dyDescent="0.25">
      <c r="A5910" s="542" t="s">
        <v>96</v>
      </c>
      <c r="B5910" s="542" t="s">
        <v>96</v>
      </c>
      <c r="C5910" s="17"/>
      <c r="D5910" s="241" t="s">
        <v>2673</v>
      </c>
      <c r="E5910" s="353">
        <v>0</v>
      </c>
      <c r="F5910" s="352">
        <f t="shared" si="184"/>
        <v>0</v>
      </c>
      <c r="G5910" s="352">
        <f t="shared" si="185"/>
        <v>0</v>
      </c>
    </row>
    <row r="5911" spans="1:7" ht="25.5" x14ac:dyDescent="0.25">
      <c r="A5911" s="543"/>
      <c r="B5911" s="543"/>
      <c r="C5911" s="17"/>
      <c r="D5911" s="222" t="s">
        <v>4663</v>
      </c>
      <c r="E5911" s="353">
        <v>1200</v>
      </c>
      <c r="F5911" s="352">
        <f t="shared" si="184"/>
        <v>720</v>
      </c>
      <c r="G5911" s="352">
        <f t="shared" si="185"/>
        <v>600</v>
      </c>
    </row>
    <row r="5912" spans="1:7" x14ac:dyDescent="0.25">
      <c r="A5912" s="543"/>
      <c r="B5912" s="543"/>
      <c r="C5912" s="200"/>
      <c r="D5912" s="222" t="s">
        <v>4664</v>
      </c>
      <c r="E5912" s="353">
        <v>850</v>
      </c>
      <c r="F5912" s="352">
        <f t="shared" si="184"/>
        <v>510</v>
      </c>
      <c r="G5912" s="352">
        <f t="shared" si="185"/>
        <v>425</v>
      </c>
    </row>
    <row r="5913" spans="1:7" x14ac:dyDescent="0.25">
      <c r="A5913" s="544"/>
      <c r="B5913" s="544"/>
      <c r="C5913" s="17"/>
      <c r="D5913" s="222" t="s">
        <v>4665</v>
      </c>
      <c r="E5913" s="353">
        <v>800</v>
      </c>
      <c r="F5913" s="352">
        <f t="shared" si="184"/>
        <v>480</v>
      </c>
      <c r="G5913" s="352">
        <f t="shared" si="185"/>
        <v>400</v>
      </c>
    </row>
    <row r="5914" spans="1:7" x14ac:dyDescent="0.25">
      <c r="A5914" s="542" t="s">
        <v>97</v>
      </c>
      <c r="B5914" s="542" t="s">
        <v>97</v>
      </c>
      <c r="C5914" s="17"/>
      <c r="D5914" s="241" t="s">
        <v>7864</v>
      </c>
      <c r="E5914" s="353">
        <v>0</v>
      </c>
      <c r="F5914" s="352">
        <f t="shared" si="184"/>
        <v>0</v>
      </c>
      <c r="G5914" s="352">
        <f t="shared" si="185"/>
        <v>0</v>
      </c>
    </row>
    <row r="5915" spans="1:7" x14ac:dyDescent="0.25">
      <c r="A5915" s="544"/>
      <c r="B5915" s="544"/>
      <c r="C5915" s="17"/>
      <c r="D5915" s="222" t="s">
        <v>4666</v>
      </c>
      <c r="E5915" s="353">
        <v>500</v>
      </c>
      <c r="F5915" s="352">
        <f t="shared" si="184"/>
        <v>300</v>
      </c>
      <c r="G5915" s="352">
        <f t="shared" si="185"/>
        <v>250</v>
      </c>
    </row>
    <row r="5916" spans="1:7" x14ac:dyDescent="0.25">
      <c r="A5916" s="542" t="s">
        <v>138</v>
      </c>
      <c r="B5916" s="542" t="s">
        <v>138</v>
      </c>
      <c r="C5916" s="17"/>
      <c r="D5916" s="241" t="s">
        <v>7889</v>
      </c>
      <c r="E5916" s="353">
        <v>0</v>
      </c>
      <c r="F5916" s="352">
        <f t="shared" si="184"/>
        <v>0</v>
      </c>
      <c r="G5916" s="352">
        <f t="shared" si="185"/>
        <v>0</v>
      </c>
    </row>
    <row r="5917" spans="1:7" ht="25.5" x14ac:dyDescent="0.25">
      <c r="A5917" s="544"/>
      <c r="B5917" s="544"/>
      <c r="C5917" s="17"/>
      <c r="D5917" s="222" t="s">
        <v>4667</v>
      </c>
      <c r="E5917" s="353">
        <v>500</v>
      </c>
      <c r="F5917" s="352">
        <f t="shared" si="184"/>
        <v>300</v>
      </c>
      <c r="G5917" s="352">
        <f t="shared" si="185"/>
        <v>250</v>
      </c>
    </row>
    <row r="5918" spans="1:7" x14ac:dyDescent="0.25">
      <c r="A5918" s="542" t="s">
        <v>139</v>
      </c>
      <c r="B5918" s="542" t="s">
        <v>139</v>
      </c>
      <c r="C5918" s="17"/>
      <c r="D5918" s="241" t="s">
        <v>4668</v>
      </c>
      <c r="E5918" s="353">
        <v>0</v>
      </c>
      <c r="F5918" s="352">
        <f t="shared" si="184"/>
        <v>0</v>
      </c>
      <c r="G5918" s="352">
        <f t="shared" si="185"/>
        <v>0</v>
      </c>
    </row>
    <row r="5919" spans="1:7" x14ac:dyDescent="0.25">
      <c r="A5919" s="544"/>
      <c r="B5919" s="544"/>
      <c r="C5919" s="17"/>
      <c r="D5919" s="222" t="s">
        <v>4669</v>
      </c>
      <c r="E5919" s="353">
        <v>200</v>
      </c>
      <c r="F5919" s="352">
        <f t="shared" si="184"/>
        <v>120</v>
      </c>
      <c r="G5919" s="352">
        <f t="shared" si="185"/>
        <v>100</v>
      </c>
    </row>
    <row r="5920" spans="1:7" x14ac:dyDescent="0.25">
      <c r="A5920" s="542" t="s">
        <v>140</v>
      </c>
      <c r="B5920" s="542" t="s">
        <v>140</v>
      </c>
      <c r="C5920" s="17"/>
      <c r="D5920" s="241" t="s">
        <v>4670</v>
      </c>
      <c r="E5920" s="353">
        <v>0</v>
      </c>
      <c r="F5920" s="352">
        <f t="shared" si="184"/>
        <v>0</v>
      </c>
      <c r="G5920" s="352">
        <f t="shared" si="185"/>
        <v>0</v>
      </c>
    </row>
    <row r="5921" spans="1:7" ht="25.5" x14ac:dyDescent="0.25">
      <c r="A5921" s="543"/>
      <c r="B5921" s="543"/>
      <c r="C5921" s="17"/>
      <c r="D5921" s="222" t="s">
        <v>4671</v>
      </c>
      <c r="E5921" s="353">
        <v>200</v>
      </c>
      <c r="F5921" s="352">
        <f t="shared" si="184"/>
        <v>120</v>
      </c>
      <c r="G5921" s="352">
        <f t="shared" si="185"/>
        <v>100</v>
      </c>
    </row>
    <row r="5922" spans="1:7" ht="25.5" x14ac:dyDescent="0.25">
      <c r="A5922" s="544"/>
      <c r="B5922" s="544"/>
      <c r="C5922" s="17"/>
      <c r="D5922" s="222" t="s">
        <v>4672</v>
      </c>
      <c r="E5922" s="353">
        <v>200</v>
      </c>
      <c r="F5922" s="352">
        <f t="shared" si="184"/>
        <v>120</v>
      </c>
      <c r="G5922" s="352">
        <f t="shared" si="185"/>
        <v>100</v>
      </c>
    </row>
    <row r="5923" spans="1:7" x14ac:dyDescent="0.25">
      <c r="A5923" s="542" t="s">
        <v>2353</v>
      </c>
      <c r="B5923" s="542" t="s">
        <v>2353</v>
      </c>
      <c r="C5923" s="17"/>
      <c r="D5923" s="241" t="s">
        <v>2138</v>
      </c>
      <c r="E5923" s="353">
        <v>0</v>
      </c>
      <c r="F5923" s="352">
        <f t="shared" si="184"/>
        <v>0</v>
      </c>
      <c r="G5923" s="352">
        <f t="shared" si="185"/>
        <v>0</v>
      </c>
    </row>
    <row r="5924" spans="1:7" x14ac:dyDescent="0.25">
      <c r="A5924" s="543"/>
      <c r="B5924" s="543"/>
      <c r="C5924" s="17"/>
      <c r="D5924" s="222" t="s">
        <v>4673</v>
      </c>
      <c r="E5924" s="353">
        <v>180</v>
      </c>
      <c r="F5924" s="352">
        <f t="shared" si="184"/>
        <v>108</v>
      </c>
      <c r="G5924" s="352">
        <f t="shared" si="185"/>
        <v>90</v>
      </c>
    </row>
    <row r="5925" spans="1:7" x14ac:dyDescent="0.25">
      <c r="A5925" s="543"/>
      <c r="B5925" s="543"/>
      <c r="C5925" s="17"/>
      <c r="D5925" s="222" t="s">
        <v>4674</v>
      </c>
      <c r="E5925" s="353">
        <v>150</v>
      </c>
      <c r="F5925" s="352">
        <f t="shared" si="184"/>
        <v>90</v>
      </c>
      <c r="G5925" s="352">
        <f t="shared" si="185"/>
        <v>75</v>
      </c>
    </row>
    <row r="5926" spans="1:7" x14ac:dyDescent="0.25">
      <c r="A5926" s="544"/>
      <c r="B5926" s="544"/>
      <c r="C5926" s="17"/>
      <c r="D5926" s="222" t="s">
        <v>2214</v>
      </c>
      <c r="E5926" s="353">
        <v>120</v>
      </c>
      <c r="F5926" s="352">
        <f t="shared" si="184"/>
        <v>72</v>
      </c>
      <c r="G5926" s="352">
        <f t="shared" si="185"/>
        <v>60</v>
      </c>
    </row>
    <row r="5927" spans="1:7" x14ac:dyDescent="0.25">
      <c r="A5927" s="542" t="s">
        <v>2355</v>
      </c>
      <c r="B5927" s="542" t="s">
        <v>2355</v>
      </c>
      <c r="C5927" s="17"/>
      <c r="D5927" s="241" t="s">
        <v>2146</v>
      </c>
      <c r="E5927" s="353">
        <v>0</v>
      </c>
      <c r="F5927" s="352">
        <f t="shared" si="184"/>
        <v>0</v>
      </c>
      <c r="G5927" s="352">
        <f t="shared" si="185"/>
        <v>0</v>
      </c>
    </row>
    <row r="5928" spans="1:7" x14ac:dyDescent="0.25">
      <c r="A5928" s="543"/>
      <c r="B5928" s="543"/>
      <c r="C5928" s="17"/>
      <c r="D5928" s="222" t="s">
        <v>2939</v>
      </c>
      <c r="E5928" s="353">
        <v>150</v>
      </c>
      <c r="F5928" s="352">
        <f t="shared" si="184"/>
        <v>90</v>
      </c>
      <c r="G5928" s="352">
        <f t="shared" si="185"/>
        <v>75</v>
      </c>
    </row>
    <row r="5929" spans="1:7" x14ac:dyDescent="0.25">
      <c r="A5929" s="543"/>
      <c r="B5929" s="543"/>
      <c r="C5929" s="17"/>
      <c r="D5929" s="222" t="s">
        <v>2160</v>
      </c>
      <c r="E5929" s="353">
        <v>120</v>
      </c>
      <c r="F5929" s="352">
        <f t="shared" si="184"/>
        <v>72</v>
      </c>
      <c r="G5929" s="352">
        <f t="shared" si="185"/>
        <v>60</v>
      </c>
    </row>
    <row r="5930" spans="1:7" x14ac:dyDescent="0.25">
      <c r="A5930" s="544"/>
      <c r="B5930" s="544"/>
      <c r="C5930" s="17"/>
      <c r="D5930" s="222" t="s">
        <v>2214</v>
      </c>
      <c r="E5930" s="353">
        <v>100</v>
      </c>
      <c r="F5930" s="352">
        <f t="shared" si="184"/>
        <v>60</v>
      </c>
      <c r="G5930" s="352">
        <f t="shared" si="185"/>
        <v>50</v>
      </c>
    </row>
    <row r="5931" spans="1:7" x14ac:dyDescent="0.25">
      <c r="A5931" s="200">
        <v>8</v>
      </c>
      <c r="B5931" s="179">
        <v>8</v>
      </c>
      <c r="C5931" s="179"/>
      <c r="D5931" s="241" t="s">
        <v>4675</v>
      </c>
      <c r="E5931" s="353">
        <v>0</v>
      </c>
      <c r="F5931" s="352">
        <f t="shared" si="184"/>
        <v>0</v>
      </c>
      <c r="G5931" s="352">
        <f t="shared" si="185"/>
        <v>0</v>
      </c>
    </row>
    <row r="5932" spans="1:7" x14ac:dyDescent="0.25">
      <c r="A5932" s="542" t="s">
        <v>98</v>
      </c>
      <c r="B5932" s="542" t="s">
        <v>98</v>
      </c>
      <c r="C5932" s="17"/>
      <c r="D5932" s="241" t="s">
        <v>4676</v>
      </c>
      <c r="E5932" s="353">
        <v>0</v>
      </c>
      <c r="F5932" s="352">
        <f t="shared" si="184"/>
        <v>0</v>
      </c>
      <c r="G5932" s="352">
        <f t="shared" si="185"/>
        <v>0</v>
      </c>
    </row>
    <row r="5933" spans="1:7" ht="25.5" x14ac:dyDescent="0.25">
      <c r="A5933" s="543"/>
      <c r="B5933" s="543"/>
      <c r="C5933" s="17"/>
      <c r="D5933" s="222" t="s">
        <v>4677</v>
      </c>
      <c r="E5933" s="353">
        <v>800</v>
      </c>
      <c r="F5933" s="352">
        <f t="shared" si="184"/>
        <v>480</v>
      </c>
      <c r="G5933" s="352">
        <f t="shared" si="185"/>
        <v>400</v>
      </c>
    </row>
    <row r="5934" spans="1:7" x14ac:dyDescent="0.25">
      <c r="A5934" s="543"/>
      <c r="B5934" s="543"/>
      <c r="C5934" s="383"/>
      <c r="D5934" s="222" t="s">
        <v>4678</v>
      </c>
      <c r="E5934" s="353">
        <v>900</v>
      </c>
      <c r="F5934" s="352">
        <f t="shared" si="184"/>
        <v>540</v>
      </c>
      <c r="G5934" s="352">
        <f t="shared" si="185"/>
        <v>450</v>
      </c>
    </row>
    <row r="5935" spans="1:7" s="51" customFormat="1" x14ac:dyDescent="0.25">
      <c r="A5935" s="543"/>
      <c r="B5935" s="543"/>
      <c r="C5935" s="17"/>
      <c r="D5935" s="222" t="s">
        <v>4679</v>
      </c>
      <c r="E5935" s="353">
        <v>800</v>
      </c>
      <c r="F5935" s="352">
        <f t="shared" si="184"/>
        <v>480</v>
      </c>
      <c r="G5935" s="352">
        <f t="shared" si="185"/>
        <v>400</v>
      </c>
    </row>
    <row r="5936" spans="1:7" x14ac:dyDescent="0.25">
      <c r="A5936" s="543"/>
      <c r="B5936" s="543"/>
      <c r="C5936" s="383"/>
      <c r="D5936" s="222" t="s">
        <v>4680</v>
      </c>
      <c r="E5936" s="353">
        <v>900</v>
      </c>
      <c r="F5936" s="352">
        <f t="shared" si="184"/>
        <v>540</v>
      </c>
      <c r="G5936" s="352">
        <f t="shared" si="185"/>
        <v>450</v>
      </c>
    </row>
    <row r="5937" spans="1:7" x14ac:dyDescent="0.25">
      <c r="A5937" s="544"/>
      <c r="B5937" s="544"/>
      <c r="C5937" s="17"/>
      <c r="D5937" s="222" t="s">
        <v>4681</v>
      </c>
      <c r="E5937" s="353">
        <v>800</v>
      </c>
      <c r="F5937" s="352">
        <f t="shared" si="184"/>
        <v>480</v>
      </c>
      <c r="G5937" s="352">
        <f t="shared" si="185"/>
        <v>400</v>
      </c>
    </row>
    <row r="5938" spans="1:7" ht="25.5" x14ac:dyDescent="0.25">
      <c r="A5938" s="17" t="s">
        <v>99</v>
      </c>
      <c r="B5938" s="17" t="s">
        <v>99</v>
      </c>
      <c r="C5938" s="17"/>
      <c r="D5938" s="222" t="s">
        <v>4682</v>
      </c>
      <c r="E5938" s="353">
        <v>500</v>
      </c>
      <c r="F5938" s="352">
        <f t="shared" si="184"/>
        <v>300</v>
      </c>
      <c r="G5938" s="352">
        <f t="shared" si="185"/>
        <v>250</v>
      </c>
    </row>
    <row r="5939" spans="1:7" ht="25.5" x14ac:dyDescent="0.25">
      <c r="A5939" s="17" t="s">
        <v>100</v>
      </c>
      <c r="B5939" s="383" t="s">
        <v>100</v>
      </c>
      <c r="C5939" s="383"/>
      <c r="D5939" s="222" t="s">
        <v>4683</v>
      </c>
      <c r="E5939" s="353">
        <v>300</v>
      </c>
      <c r="F5939" s="352">
        <f t="shared" si="184"/>
        <v>180</v>
      </c>
      <c r="G5939" s="352">
        <f t="shared" si="185"/>
        <v>150</v>
      </c>
    </row>
    <row r="5940" spans="1:7" ht="25.5" x14ac:dyDescent="0.25">
      <c r="A5940" s="17" t="s">
        <v>101</v>
      </c>
      <c r="B5940" s="383" t="s">
        <v>101</v>
      </c>
      <c r="C5940" s="383"/>
      <c r="D5940" s="222" t="s">
        <v>4684</v>
      </c>
      <c r="E5940" s="353">
        <v>300</v>
      </c>
      <c r="F5940" s="352">
        <f t="shared" si="184"/>
        <v>180</v>
      </c>
      <c r="G5940" s="352">
        <f t="shared" si="185"/>
        <v>150</v>
      </c>
    </row>
    <row r="5941" spans="1:7" ht="25.5" x14ac:dyDescent="0.25">
      <c r="A5941" s="17" t="s">
        <v>102</v>
      </c>
      <c r="B5941" s="383" t="s">
        <v>102</v>
      </c>
      <c r="C5941" s="383"/>
      <c r="D5941" s="222" t="s">
        <v>4685</v>
      </c>
      <c r="E5941" s="353">
        <v>400</v>
      </c>
      <c r="F5941" s="352">
        <f t="shared" si="184"/>
        <v>240</v>
      </c>
      <c r="G5941" s="352">
        <f t="shared" si="185"/>
        <v>200</v>
      </c>
    </row>
    <row r="5942" spans="1:7" x14ac:dyDescent="0.25">
      <c r="A5942" s="17" t="s">
        <v>103</v>
      </c>
      <c r="B5942" s="383" t="s">
        <v>103</v>
      </c>
      <c r="C5942" s="383"/>
      <c r="D5942" s="241" t="s">
        <v>7890</v>
      </c>
      <c r="E5942" s="353">
        <v>500</v>
      </c>
      <c r="F5942" s="352">
        <f t="shared" si="184"/>
        <v>300</v>
      </c>
      <c r="G5942" s="352">
        <f t="shared" si="185"/>
        <v>250</v>
      </c>
    </row>
    <row r="5943" spans="1:7" x14ac:dyDescent="0.25">
      <c r="A5943" s="542" t="s">
        <v>2364</v>
      </c>
      <c r="B5943" s="637" t="s">
        <v>2364</v>
      </c>
      <c r="C5943" s="383"/>
      <c r="D5943" s="241" t="s">
        <v>7891</v>
      </c>
      <c r="E5943" s="353">
        <v>0</v>
      </c>
      <c r="F5943" s="352">
        <f t="shared" si="184"/>
        <v>0</v>
      </c>
      <c r="G5943" s="352">
        <f t="shared" si="185"/>
        <v>0</v>
      </c>
    </row>
    <row r="5944" spans="1:7" x14ac:dyDescent="0.25">
      <c r="A5944" s="543"/>
      <c r="B5944" s="638"/>
      <c r="C5944" s="383"/>
      <c r="D5944" s="222" t="s">
        <v>4686</v>
      </c>
      <c r="E5944" s="353">
        <v>400</v>
      </c>
      <c r="F5944" s="352">
        <f t="shared" si="184"/>
        <v>240</v>
      </c>
      <c r="G5944" s="352">
        <f t="shared" si="185"/>
        <v>200</v>
      </c>
    </row>
    <row r="5945" spans="1:7" x14ac:dyDescent="0.25">
      <c r="A5945" s="543"/>
      <c r="B5945" s="638"/>
      <c r="C5945" s="383"/>
      <c r="D5945" s="222" t="s">
        <v>4687</v>
      </c>
      <c r="E5945" s="353">
        <v>350</v>
      </c>
      <c r="F5945" s="352">
        <f t="shared" si="184"/>
        <v>210</v>
      </c>
      <c r="G5945" s="352">
        <f t="shared" si="185"/>
        <v>175</v>
      </c>
    </row>
    <row r="5946" spans="1:7" x14ac:dyDescent="0.25">
      <c r="A5946" s="543"/>
      <c r="B5946" s="638"/>
      <c r="C5946" s="383"/>
      <c r="D5946" s="222" t="s">
        <v>4688</v>
      </c>
      <c r="E5946" s="353">
        <v>350</v>
      </c>
      <c r="F5946" s="352">
        <f t="shared" si="184"/>
        <v>210</v>
      </c>
      <c r="G5946" s="352">
        <f t="shared" si="185"/>
        <v>175</v>
      </c>
    </row>
    <row r="5947" spans="1:7" ht="25.5" x14ac:dyDescent="0.25">
      <c r="A5947" s="543"/>
      <c r="B5947" s="638"/>
      <c r="C5947" s="383"/>
      <c r="D5947" s="222" t="s">
        <v>4689</v>
      </c>
      <c r="E5947" s="353">
        <v>380</v>
      </c>
      <c r="F5947" s="352">
        <f t="shared" si="184"/>
        <v>228</v>
      </c>
      <c r="G5947" s="352">
        <f t="shared" si="185"/>
        <v>190</v>
      </c>
    </row>
    <row r="5948" spans="1:7" x14ac:dyDescent="0.25">
      <c r="A5948" s="544"/>
      <c r="B5948" s="639"/>
      <c r="C5948" s="383"/>
      <c r="D5948" s="222" t="s">
        <v>4690</v>
      </c>
      <c r="E5948" s="359">
        <v>270</v>
      </c>
      <c r="F5948" s="352">
        <f t="shared" si="184"/>
        <v>162</v>
      </c>
      <c r="G5948" s="352">
        <f t="shared" si="185"/>
        <v>135</v>
      </c>
    </row>
    <row r="5949" spans="1:7" x14ac:dyDescent="0.25">
      <c r="A5949" s="542" t="s">
        <v>2366</v>
      </c>
      <c r="B5949" s="637" t="s">
        <v>2366</v>
      </c>
      <c r="C5949" s="383"/>
      <c r="D5949" s="241" t="s">
        <v>2138</v>
      </c>
      <c r="E5949" s="353">
        <v>0</v>
      </c>
      <c r="F5949" s="352">
        <f t="shared" si="184"/>
        <v>0</v>
      </c>
      <c r="G5949" s="352">
        <f t="shared" si="185"/>
        <v>0</v>
      </c>
    </row>
    <row r="5950" spans="1:7" x14ac:dyDescent="0.25">
      <c r="A5950" s="543"/>
      <c r="B5950" s="638"/>
      <c r="C5950" s="383"/>
      <c r="D5950" s="222" t="s">
        <v>2159</v>
      </c>
      <c r="E5950" s="353">
        <v>200</v>
      </c>
      <c r="F5950" s="352">
        <f t="shared" si="184"/>
        <v>120</v>
      </c>
      <c r="G5950" s="352">
        <f t="shared" si="185"/>
        <v>100</v>
      </c>
    </row>
    <row r="5951" spans="1:7" x14ac:dyDescent="0.25">
      <c r="A5951" s="543"/>
      <c r="B5951" s="638"/>
      <c r="C5951" s="383"/>
      <c r="D5951" s="222" t="s">
        <v>2160</v>
      </c>
      <c r="E5951" s="353">
        <v>150</v>
      </c>
      <c r="F5951" s="352">
        <f t="shared" si="184"/>
        <v>90</v>
      </c>
      <c r="G5951" s="352">
        <f t="shared" si="185"/>
        <v>75</v>
      </c>
    </row>
    <row r="5952" spans="1:7" x14ac:dyDescent="0.25">
      <c r="A5952" s="544"/>
      <c r="B5952" s="639"/>
      <c r="C5952" s="200"/>
      <c r="D5952" s="222" t="s">
        <v>2214</v>
      </c>
      <c r="E5952" s="353">
        <v>120</v>
      </c>
      <c r="F5952" s="352">
        <f t="shared" si="184"/>
        <v>72</v>
      </c>
      <c r="G5952" s="352">
        <f t="shared" si="185"/>
        <v>60</v>
      </c>
    </row>
    <row r="5953" spans="1:7" x14ac:dyDescent="0.25">
      <c r="A5953" s="542" t="s">
        <v>2367</v>
      </c>
      <c r="B5953" s="542" t="s">
        <v>2367</v>
      </c>
      <c r="C5953" s="17"/>
      <c r="D5953" s="241" t="s">
        <v>2146</v>
      </c>
      <c r="E5953" s="353">
        <v>0</v>
      </c>
      <c r="F5953" s="352">
        <f t="shared" si="184"/>
        <v>0</v>
      </c>
      <c r="G5953" s="352">
        <f t="shared" si="185"/>
        <v>0</v>
      </c>
    </row>
    <row r="5954" spans="1:7" x14ac:dyDescent="0.25">
      <c r="A5954" s="543"/>
      <c r="B5954" s="543"/>
      <c r="C5954" s="17"/>
      <c r="D5954" s="222" t="s">
        <v>2159</v>
      </c>
      <c r="E5954" s="353">
        <v>150</v>
      </c>
      <c r="F5954" s="352">
        <f t="shared" si="184"/>
        <v>90</v>
      </c>
      <c r="G5954" s="352">
        <f t="shared" si="185"/>
        <v>75</v>
      </c>
    </row>
    <row r="5955" spans="1:7" x14ac:dyDescent="0.25">
      <c r="A5955" s="543"/>
      <c r="B5955" s="543"/>
      <c r="C5955" s="17"/>
      <c r="D5955" s="222" t="s">
        <v>2160</v>
      </c>
      <c r="E5955" s="353">
        <v>120</v>
      </c>
      <c r="F5955" s="352">
        <f t="shared" si="184"/>
        <v>72</v>
      </c>
      <c r="G5955" s="352">
        <f t="shared" si="185"/>
        <v>60</v>
      </c>
    </row>
    <row r="5956" spans="1:7" x14ac:dyDescent="0.25">
      <c r="A5956" s="544"/>
      <c r="B5956" s="544"/>
      <c r="C5956" s="17"/>
      <c r="D5956" s="222" t="s">
        <v>2214</v>
      </c>
      <c r="E5956" s="353">
        <v>100</v>
      </c>
      <c r="F5956" s="352">
        <f t="shared" si="184"/>
        <v>60</v>
      </c>
      <c r="G5956" s="352">
        <f t="shared" si="185"/>
        <v>50</v>
      </c>
    </row>
    <row r="5957" spans="1:7" x14ac:dyDescent="0.25">
      <c r="A5957" s="200">
        <v>9</v>
      </c>
      <c r="B5957" s="200">
        <v>9</v>
      </c>
      <c r="C5957" s="200"/>
      <c r="D5957" s="75" t="s">
        <v>4691</v>
      </c>
      <c r="E5957" s="353">
        <v>0</v>
      </c>
      <c r="F5957" s="352">
        <f t="shared" si="184"/>
        <v>0</v>
      </c>
      <c r="G5957" s="352">
        <f t="shared" si="185"/>
        <v>0</v>
      </c>
    </row>
    <row r="5958" spans="1:7" x14ac:dyDescent="0.25">
      <c r="A5958" s="542" t="s">
        <v>105</v>
      </c>
      <c r="B5958" s="542" t="s">
        <v>105</v>
      </c>
      <c r="C5958" s="17"/>
      <c r="D5958" s="75" t="s">
        <v>7892</v>
      </c>
      <c r="E5958" s="353">
        <v>0</v>
      </c>
      <c r="F5958" s="352">
        <f t="shared" si="184"/>
        <v>0</v>
      </c>
      <c r="G5958" s="352">
        <f t="shared" si="185"/>
        <v>0</v>
      </c>
    </row>
    <row r="5959" spans="1:7" ht="25.5" x14ac:dyDescent="0.25">
      <c r="A5959" s="543"/>
      <c r="B5959" s="543"/>
      <c r="C5959" s="17"/>
      <c r="D5959" s="137" t="s">
        <v>4692</v>
      </c>
      <c r="E5959" s="353">
        <v>650</v>
      </c>
      <c r="F5959" s="352">
        <f t="shared" si="184"/>
        <v>390</v>
      </c>
      <c r="G5959" s="352">
        <f t="shared" si="185"/>
        <v>325</v>
      </c>
    </row>
    <row r="5960" spans="1:7" x14ac:dyDescent="0.25">
      <c r="A5960" s="543"/>
      <c r="B5960" s="543"/>
      <c r="C5960" s="17"/>
      <c r="D5960" s="238" t="s">
        <v>4693</v>
      </c>
      <c r="E5960" s="353">
        <v>550</v>
      </c>
      <c r="F5960" s="352">
        <f t="shared" si="184"/>
        <v>330</v>
      </c>
      <c r="G5960" s="352">
        <f t="shared" si="185"/>
        <v>275</v>
      </c>
    </row>
    <row r="5961" spans="1:7" s="51" customFormat="1" x14ac:dyDescent="0.25">
      <c r="A5961" s="544"/>
      <c r="B5961" s="544"/>
      <c r="C5961" s="17"/>
      <c r="D5961" s="238" t="s">
        <v>4694</v>
      </c>
      <c r="E5961" s="353">
        <v>500</v>
      </c>
      <c r="F5961" s="352">
        <f t="shared" si="184"/>
        <v>300</v>
      </c>
      <c r="G5961" s="352">
        <f t="shared" si="185"/>
        <v>250</v>
      </c>
    </row>
    <row r="5962" spans="1:7" x14ac:dyDescent="0.25">
      <c r="A5962" s="17" t="s">
        <v>106</v>
      </c>
      <c r="B5962" s="17" t="s">
        <v>106</v>
      </c>
      <c r="C5962" s="17"/>
      <c r="D5962" s="75" t="s">
        <v>7891</v>
      </c>
      <c r="E5962" s="353">
        <v>350</v>
      </c>
      <c r="F5962" s="352">
        <f t="shared" si="184"/>
        <v>210</v>
      </c>
      <c r="G5962" s="352">
        <f t="shared" si="185"/>
        <v>175</v>
      </c>
    </row>
    <row r="5963" spans="1:7" x14ac:dyDescent="0.25">
      <c r="A5963" s="542" t="s">
        <v>1867</v>
      </c>
      <c r="B5963" s="542" t="s">
        <v>1867</v>
      </c>
      <c r="C5963" s="17"/>
      <c r="D5963" s="75" t="s">
        <v>2138</v>
      </c>
      <c r="E5963" s="353">
        <v>0</v>
      </c>
      <c r="F5963" s="352">
        <f t="shared" si="184"/>
        <v>0</v>
      </c>
      <c r="G5963" s="352">
        <f t="shared" si="185"/>
        <v>0</v>
      </c>
    </row>
    <row r="5964" spans="1:7" x14ac:dyDescent="0.25">
      <c r="A5964" s="543"/>
      <c r="B5964" s="543"/>
      <c r="C5964" s="17"/>
      <c r="D5964" s="78" t="s">
        <v>2159</v>
      </c>
      <c r="E5964" s="353">
        <v>220</v>
      </c>
      <c r="F5964" s="352">
        <f t="shared" si="184"/>
        <v>132</v>
      </c>
      <c r="G5964" s="352">
        <f t="shared" si="185"/>
        <v>110</v>
      </c>
    </row>
    <row r="5965" spans="1:7" x14ac:dyDescent="0.25">
      <c r="A5965" s="543"/>
      <c r="B5965" s="543"/>
      <c r="C5965" s="17"/>
      <c r="D5965" s="78" t="s">
        <v>2160</v>
      </c>
      <c r="E5965" s="353">
        <v>150</v>
      </c>
      <c r="F5965" s="352">
        <f t="shared" si="184"/>
        <v>90</v>
      </c>
      <c r="G5965" s="352">
        <f t="shared" si="185"/>
        <v>75</v>
      </c>
    </row>
    <row r="5966" spans="1:7" x14ac:dyDescent="0.25">
      <c r="A5966" s="544"/>
      <c r="B5966" s="544"/>
      <c r="C5966" s="17"/>
      <c r="D5966" s="78" t="s">
        <v>2214</v>
      </c>
      <c r="E5966" s="353">
        <v>120</v>
      </c>
      <c r="F5966" s="352">
        <f t="shared" si="184"/>
        <v>72</v>
      </c>
      <c r="G5966" s="352">
        <f t="shared" si="185"/>
        <v>60</v>
      </c>
    </row>
    <row r="5967" spans="1:7" x14ac:dyDescent="0.25">
      <c r="A5967" s="542" t="s">
        <v>1881</v>
      </c>
      <c r="B5967" s="542" t="s">
        <v>1881</v>
      </c>
      <c r="C5967" s="17"/>
      <c r="D5967" s="241" t="s">
        <v>2146</v>
      </c>
      <c r="E5967" s="353">
        <v>0</v>
      </c>
      <c r="F5967" s="352">
        <f t="shared" si="184"/>
        <v>0</v>
      </c>
      <c r="G5967" s="352">
        <f t="shared" si="185"/>
        <v>0</v>
      </c>
    </row>
    <row r="5968" spans="1:7" x14ac:dyDescent="0.25">
      <c r="A5968" s="543"/>
      <c r="B5968" s="543"/>
      <c r="C5968" s="17"/>
      <c r="D5968" s="222" t="s">
        <v>2159</v>
      </c>
      <c r="E5968" s="353">
        <v>150</v>
      </c>
      <c r="F5968" s="352">
        <f t="shared" si="184"/>
        <v>90</v>
      </c>
      <c r="G5968" s="352">
        <f t="shared" si="185"/>
        <v>75</v>
      </c>
    </row>
    <row r="5969" spans="1:7" x14ac:dyDescent="0.25">
      <c r="A5969" s="543"/>
      <c r="B5969" s="543"/>
      <c r="C5969" s="17"/>
      <c r="D5969" s="222" t="s">
        <v>2160</v>
      </c>
      <c r="E5969" s="353">
        <v>120</v>
      </c>
      <c r="F5969" s="352">
        <f t="shared" ref="F5969:F6034" si="186">IFERROR(E5969*0.6,0)</f>
        <v>72</v>
      </c>
      <c r="G5969" s="352">
        <f t="shared" ref="G5969:G6034" si="187">IFERROR(E5969*0.5,0)</f>
        <v>60</v>
      </c>
    </row>
    <row r="5970" spans="1:7" x14ac:dyDescent="0.25">
      <c r="A5970" s="544"/>
      <c r="B5970" s="544"/>
      <c r="C5970" s="17"/>
      <c r="D5970" s="222" t="s">
        <v>2214</v>
      </c>
      <c r="E5970" s="353">
        <v>100</v>
      </c>
      <c r="F5970" s="352">
        <f t="shared" si="186"/>
        <v>60</v>
      </c>
      <c r="G5970" s="352">
        <f t="shared" si="187"/>
        <v>50</v>
      </c>
    </row>
    <row r="5971" spans="1:7" x14ac:dyDescent="0.25">
      <c r="A5971" s="200">
        <v>10</v>
      </c>
      <c r="B5971" s="200">
        <v>10</v>
      </c>
      <c r="C5971" s="200"/>
      <c r="D5971" s="241" t="s">
        <v>4695</v>
      </c>
      <c r="E5971" s="353">
        <v>0</v>
      </c>
      <c r="F5971" s="352">
        <f t="shared" si="186"/>
        <v>0</v>
      </c>
      <c r="G5971" s="352">
        <f t="shared" si="187"/>
        <v>0</v>
      </c>
    </row>
    <row r="5972" spans="1:7" x14ac:dyDescent="0.25">
      <c r="A5972" s="542" t="s">
        <v>107</v>
      </c>
      <c r="B5972" s="542" t="s">
        <v>107</v>
      </c>
      <c r="C5972" s="17"/>
      <c r="D5972" s="241" t="s">
        <v>4587</v>
      </c>
      <c r="E5972" s="353">
        <v>0</v>
      </c>
      <c r="F5972" s="352">
        <f t="shared" si="186"/>
        <v>0</v>
      </c>
      <c r="G5972" s="352">
        <f t="shared" si="187"/>
        <v>0</v>
      </c>
    </row>
    <row r="5973" spans="1:7" ht="26.25" x14ac:dyDescent="0.25">
      <c r="A5973" s="543"/>
      <c r="B5973" s="543"/>
      <c r="C5973" s="17"/>
      <c r="D5973" s="222" t="s">
        <v>8917</v>
      </c>
      <c r="E5973" s="353"/>
      <c r="F5973" s="352">
        <f t="shared" si="186"/>
        <v>0</v>
      </c>
      <c r="G5973" s="352">
        <f t="shared" si="187"/>
        <v>0</v>
      </c>
    </row>
    <row r="5974" spans="1:7" ht="25.5" x14ac:dyDescent="0.25">
      <c r="A5974" s="543"/>
      <c r="B5974" s="543"/>
      <c r="C5974" s="17"/>
      <c r="D5974" s="222" t="s">
        <v>8516</v>
      </c>
      <c r="E5974" s="353">
        <v>510</v>
      </c>
      <c r="F5974" s="352">
        <f>IFERROR(E5974*0.6,0)</f>
        <v>306</v>
      </c>
      <c r="G5974" s="352">
        <f>IFERROR(E5974*0.5,0)</f>
        <v>255</v>
      </c>
    </row>
    <row r="5975" spans="1:7" x14ac:dyDescent="0.25">
      <c r="A5975" s="543"/>
      <c r="B5975" s="543"/>
      <c r="C5975" s="17"/>
      <c r="D5975" s="222" t="s">
        <v>8517</v>
      </c>
      <c r="E5975" s="353">
        <v>660</v>
      </c>
      <c r="F5975" s="352">
        <f>IFERROR(E5975*0.6,0)</f>
        <v>396</v>
      </c>
      <c r="G5975" s="352">
        <f>IFERROR(E5975*0.5,0)</f>
        <v>330</v>
      </c>
    </row>
    <row r="5976" spans="1:7" x14ac:dyDescent="0.25">
      <c r="A5976" s="544"/>
      <c r="B5976" s="544"/>
      <c r="C5976" s="200"/>
      <c r="D5976" s="222" t="s">
        <v>4696</v>
      </c>
      <c r="E5976" s="353">
        <v>850</v>
      </c>
      <c r="F5976" s="352">
        <f>IFERROR(E5976*0.6,0)</f>
        <v>510</v>
      </c>
      <c r="G5976" s="352">
        <f>IFERROR(E5976*0.5,0)</f>
        <v>425</v>
      </c>
    </row>
    <row r="5977" spans="1:7" s="51" customFormat="1" x14ac:dyDescent="0.25">
      <c r="A5977" s="542" t="s">
        <v>108</v>
      </c>
      <c r="B5977" s="542" t="s">
        <v>108</v>
      </c>
      <c r="C5977" s="17"/>
      <c r="D5977" s="241" t="s">
        <v>2673</v>
      </c>
      <c r="E5977" s="353">
        <v>0</v>
      </c>
      <c r="F5977" s="352">
        <f t="shared" si="186"/>
        <v>0</v>
      </c>
      <c r="G5977" s="352">
        <f t="shared" si="187"/>
        <v>0</v>
      </c>
    </row>
    <row r="5978" spans="1:7" x14ac:dyDescent="0.25">
      <c r="A5978" s="544"/>
      <c r="B5978" s="544"/>
      <c r="C5978" s="17"/>
      <c r="D5978" s="222" t="s">
        <v>4697</v>
      </c>
      <c r="E5978" s="353">
        <v>750</v>
      </c>
      <c r="F5978" s="352">
        <f t="shared" si="186"/>
        <v>450</v>
      </c>
      <c r="G5978" s="352">
        <f t="shared" si="187"/>
        <v>375</v>
      </c>
    </row>
    <row r="5979" spans="1:7" x14ac:dyDescent="0.25">
      <c r="A5979" s="542" t="s">
        <v>1913</v>
      </c>
      <c r="B5979" s="542" t="s">
        <v>1913</v>
      </c>
      <c r="C5979" s="17"/>
      <c r="D5979" s="241" t="s">
        <v>2138</v>
      </c>
      <c r="E5979" s="353">
        <v>0</v>
      </c>
      <c r="F5979" s="352">
        <f t="shared" si="186"/>
        <v>0</v>
      </c>
      <c r="G5979" s="352">
        <f t="shared" si="187"/>
        <v>0</v>
      </c>
    </row>
    <row r="5980" spans="1:7" x14ac:dyDescent="0.25">
      <c r="A5980" s="543"/>
      <c r="B5980" s="543"/>
      <c r="C5980" s="17"/>
      <c r="D5980" s="222" t="s">
        <v>3324</v>
      </c>
      <c r="E5980" s="353">
        <v>250</v>
      </c>
      <c r="F5980" s="352">
        <f t="shared" si="186"/>
        <v>150</v>
      </c>
      <c r="G5980" s="352">
        <f t="shared" si="187"/>
        <v>125</v>
      </c>
    </row>
    <row r="5981" spans="1:7" x14ac:dyDescent="0.25">
      <c r="A5981" s="543"/>
      <c r="B5981" s="543"/>
      <c r="C5981" s="17"/>
      <c r="D5981" s="222" t="s">
        <v>2160</v>
      </c>
      <c r="E5981" s="353">
        <v>200</v>
      </c>
      <c r="F5981" s="352">
        <f t="shared" si="186"/>
        <v>120</v>
      </c>
      <c r="G5981" s="352">
        <f t="shared" si="187"/>
        <v>100</v>
      </c>
    </row>
    <row r="5982" spans="1:7" x14ac:dyDescent="0.25">
      <c r="A5982" s="544"/>
      <c r="B5982" s="544"/>
      <c r="C5982" s="17"/>
      <c r="D5982" s="222" t="s">
        <v>2214</v>
      </c>
      <c r="E5982" s="353">
        <v>150</v>
      </c>
      <c r="F5982" s="352">
        <f t="shared" si="186"/>
        <v>90</v>
      </c>
      <c r="G5982" s="352">
        <f t="shared" si="187"/>
        <v>75</v>
      </c>
    </row>
    <row r="5983" spans="1:7" x14ac:dyDescent="0.25">
      <c r="A5983" s="542" t="s">
        <v>1918</v>
      </c>
      <c r="B5983" s="542" t="s">
        <v>1918</v>
      </c>
      <c r="C5983" s="17"/>
      <c r="D5983" s="241" t="s">
        <v>2146</v>
      </c>
      <c r="E5983" s="353">
        <v>0</v>
      </c>
      <c r="F5983" s="352">
        <f t="shared" si="186"/>
        <v>0</v>
      </c>
      <c r="G5983" s="352">
        <f t="shared" si="187"/>
        <v>0</v>
      </c>
    </row>
    <row r="5984" spans="1:7" x14ac:dyDescent="0.25">
      <c r="A5984" s="543"/>
      <c r="B5984" s="543"/>
      <c r="C5984" s="17"/>
      <c r="D5984" s="222" t="s">
        <v>2159</v>
      </c>
      <c r="E5984" s="353">
        <v>200</v>
      </c>
      <c r="F5984" s="352">
        <f t="shared" si="186"/>
        <v>120</v>
      </c>
      <c r="G5984" s="352">
        <f t="shared" si="187"/>
        <v>100</v>
      </c>
    </row>
    <row r="5985" spans="1:7" x14ac:dyDescent="0.25">
      <c r="A5985" s="543"/>
      <c r="B5985" s="543"/>
      <c r="C5985" s="17"/>
      <c r="D5985" s="222" t="s">
        <v>3926</v>
      </c>
      <c r="E5985" s="353">
        <v>150</v>
      </c>
      <c r="F5985" s="352">
        <f t="shared" si="186"/>
        <v>90</v>
      </c>
      <c r="G5985" s="352">
        <f t="shared" si="187"/>
        <v>75</v>
      </c>
    </row>
    <row r="5986" spans="1:7" x14ac:dyDescent="0.25">
      <c r="A5986" s="544"/>
      <c r="B5986" s="544"/>
      <c r="C5986" s="17"/>
      <c r="D5986" s="222" t="s">
        <v>2214</v>
      </c>
      <c r="E5986" s="353">
        <v>120</v>
      </c>
      <c r="F5986" s="352">
        <f t="shared" si="186"/>
        <v>72</v>
      </c>
      <c r="G5986" s="352">
        <f t="shared" si="187"/>
        <v>60</v>
      </c>
    </row>
    <row r="5987" spans="1:7" x14ac:dyDescent="0.25">
      <c r="A5987" s="200">
        <v>11</v>
      </c>
      <c r="B5987" s="200">
        <v>11</v>
      </c>
      <c r="C5987" s="200"/>
      <c r="D5987" s="241" t="s">
        <v>4698</v>
      </c>
      <c r="E5987" s="353">
        <v>0</v>
      </c>
      <c r="F5987" s="352">
        <f t="shared" si="186"/>
        <v>0</v>
      </c>
      <c r="G5987" s="352">
        <f t="shared" si="187"/>
        <v>0</v>
      </c>
    </row>
    <row r="5988" spans="1:7" x14ac:dyDescent="0.25">
      <c r="A5988" s="542" t="s">
        <v>109</v>
      </c>
      <c r="B5988" s="542" t="s">
        <v>109</v>
      </c>
      <c r="C5988" s="17"/>
      <c r="D5988" s="241" t="s">
        <v>4587</v>
      </c>
      <c r="E5988" s="353">
        <v>0</v>
      </c>
      <c r="F5988" s="352">
        <f t="shared" si="186"/>
        <v>0</v>
      </c>
      <c r="G5988" s="352">
        <f t="shared" si="187"/>
        <v>0</v>
      </c>
    </row>
    <row r="5989" spans="1:7" x14ac:dyDescent="0.25">
      <c r="A5989" s="544"/>
      <c r="B5989" s="544"/>
      <c r="C5989" s="17"/>
      <c r="D5989" s="78" t="s">
        <v>4699</v>
      </c>
      <c r="E5989" s="353">
        <v>900</v>
      </c>
      <c r="F5989" s="352">
        <f t="shared" si="186"/>
        <v>540</v>
      </c>
      <c r="G5989" s="352">
        <f t="shared" si="187"/>
        <v>450</v>
      </c>
    </row>
    <row r="5990" spans="1:7" x14ac:dyDescent="0.25">
      <c r="A5990" s="542" t="s">
        <v>110</v>
      </c>
      <c r="B5990" s="542" t="s">
        <v>110</v>
      </c>
      <c r="C5990" s="17"/>
      <c r="D5990" s="241" t="s">
        <v>4676</v>
      </c>
      <c r="E5990" s="353">
        <v>0</v>
      </c>
      <c r="F5990" s="352">
        <f t="shared" si="186"/>
        <v>0</v>
      </c>
      <c r="G5990" s="352">
        <f t="shared" si="187"/>
        <v>0</v>
      </c>
    </row>
    <row r="5991" spans="1:7" s="51" customFormat="1" x14ac:dyDescent="0.25">
      <c r="A5991" s="543"/>
      <c r="B5991" s="543"/>
      <c r="C5991" s="17"/>
      <c r="D5991" s="222" t="s">
        <v>4700</v>
      </c>
      <c r="E5991" s="353">
        <v>800</v>
      </c>
      <c r="F5991" s="352">
        <f t="shared" si="186"/>
        <v>480</v>
      </c>
      <c r="G5991" s="352">
        <f t="shared" si="187"/>
        <v>400</v>
      </c>
    </row>
    <row r="5992" spans="1:7" x14ac:dyDescent="0.25">
      <c r="A5992" s="543"/>
      <c r="B5992" s="543"/>
      <c r="C5992" s="17"/>
      <c r="D5992" s="222" t="s">
        <v>4701</v>
      </c>
      <c r="E5992" s="353">
        <v>850</v>
      </c>
      <c r="F5992" s="352">
        <f t="shared" si="186"/>
        <v>510</v>
      </c>
      <c r="G5992" s="352">
        <f t="shared" si="187"/>
        <v>425</v>
      </c>
    </row>
    <row r="5993" spans="1:7" x14ac:dyDescent="0.25">
      <c r="A5993" s="543"/>
      <c r="B5993" s="543"/>
      <c r="C5993" s="17"/>
      <c r="D5993" s="222" t="s">
        <v>4702</v>
      </c>
      <c r="E5993" s="353">
        <v>800</v>
      </c>
      <c r="F5993" s="352">
        <f t="shared" si="186"/>
        <v>480</v>
      </c>
      <c r="G5993" s="352">
        <f t="shared" si="187"/>
        <v>400</v>
      </c>
    </row>
    <row r="5994" spans="1:7" x14ac:dyDescent="0.25">
      <c r="A5994" s="544"/>
      <c r="B5994" s="544"/>
      <c r="C5994" s="17"/>
      <c r="D5994" s="222" t="s">
        <v>4703</v>
      </c>
      <c r="E5994" s="353">
        <v>750</v>
      </c>
      <c r="F5994" s="352">
        <f t="shared" si="186"/>
        <v>450</v>
      </c>
      <c r="G5994" s="352">
        <f t="shared" si="187"/>
        <v>375</v>
      </c>
    </row>
    <row r="5995" spans="1:7" ht="25.5" x14ac:dyDescent="0.25">
      <c r="A5995" s="17" t="s">
        <v>1926</v>
      </c>
      <c r="B5995" s="17" t="s">
        <v>1926</v>
      </c>
      <c r="C5995" s="17"/>
      <c r="D5995" s="78" t="s">
        <v>4704</v>
      </c>
      <c r="E5995" s="353">
        <v>300</v>
      </c>
      <c r="F5995" s="352">
        <f t="shared" si="186"/>
        <v>180</v>
      </c>
      <c r="G5995" s="352">
        <f t="shared" si="187"/>
        <v>150</v>
      </c>
    </row>
    <row r="5996" spans="1:7" ht="25.5" x14ac:dyDescent="0.25">
      <c r="A5996" s="17" t="s">
        <v>1933</v>
      </c>
      <c r="B5996" s="17" t="s">
        <v>1933</v>
      </c>
      <c r="C5996" s="17"/>
      <c r="D5996" s="78" t="s">
        <v>4705</v>
      </c>
      <c r="E5996" s="353">
        <v>300</v>
      </c>
      <c r="F5996" s="352">
        <f t="shared" si="186"/>
        <v>180</v>
      </c>
      <c r="G5996" s="352">
        <f t="shared" si="187"/>
        <v>150</v>
      </c>
    </row>
    <row r="5997" spans="1:7" ht="25.5" x14ac:dyDescent="0.25">
      <c r="A5997" s="17" t="s">
        <v>2418</v>
      </c>
      <c r="B5997" s="17" t="s">
        <v>2418</v>
      </c>
      <c r="C5997" s="17"/>
      <c r="D5997" s="78" t="s">
        <v>4706</v>
      </c>
      <c r="E5997" s="353">
        <v>300</v>
      </c>
      <c r="F5997" s="352">
        <f t="shared" si="186"/>
        <v>180</v>
      </c>
      <c r="G5997" s="352">
        <f t="shared" si="187"/>
        <v>150</v>
      </c>
    </row>
    <row r="5998" spans="1:7" ht="25.5" x14ac:dyDescent="0.25">
      <c r="A5998" s="17" t="s">
        <v>2420</v>
      </c>
      <c r="B5998" s="17" t="s">
        <v>2420</v>
      </c>
      <c r="C5998" s="17"/>
      <c r="D5998" s="222" t="s">
        <v>4707</v>
      </c>
      <c r="E5998" s="353">
        <v>400</v>
      </c>
      <c r="F5998" s="352">
        <f t="shared" si="186"/>
        <v>240</v>
      </c>
      <c r="G5998" s="352">
        <f t="shared" si="187"/>
        <v>200</v>
      </c>
    </row>
    <row r="5999" spans="1:7" ht="25.5" x14ac:dyDescent="0.25">
      <c r="A5999" s="17" t="s">
        <v>2422</v>
      </c>
      <c r="B5999" s="17" t="s">
        <v>2422</v>
      </c>
      <c r="C5999" s="17"/>
      <c r="D5999" s="222" t="s">
        <v>4708</v>
      </c>
      <c r="E5999" s="353">
        <v>300</v>
      </c>
      <c r="F5999" s="352">
        <f t="shared" si="186"/>
        <v>180</v>
      </c>
      <c r="G5999" s="352">
        <f t="shared" si="187"/>
        <v>150</v>
      </c>
    </row>
    <row r="6000" spans="1:7" x14ac:dyDescent="0.25">
      <c r="A6000" s="542" t="s">
        <v>2423</v>
      </c>
      <c r="B6000" s="542" t="s">
        <v>2423</v>
      </c>
      <c r="C6000" s="17"/>
      <c r="D6000" s="241" t="s">
        <v>2138</v>
      </c>
      <c r="E6000" s="353">
        <v>0</v>
      </c>
      <c r="F6000" s="352">
        <f t="shared" si="186"/>
        <v>0</v>
      </c>
      <c r="G6000" s="352">
        <f t="shared" si="187"/>
        <v>0</v>
      </c>
    </row>
    <row r="6001" spans="1:7" x14ac:dyDescent="0.25">
      <c r="A6001" s="543"/>
      <c r="B6001" s="543"/>
      <c r="C6001" s="17"/>
      <c r="D6001" s="222" t="s">
        <v>2939</v>
      </c>
      <c r="E6001" s="353">
        <v>230</v>
      </c>
      <c r="F6001" s="352">
        <f t="shared" si="186"/>
        <v>138</v>
      </c>
      <c r="G6001" s="352">
        <f t="shared" si="187"/>
        <v>115</v>
      </c>
    </row>
    <row r="6002" spans="1:7" x14ac:dyDescent="0.25">
      <c r="A6002" s="543"/>
      <c r="B6002" s="543"/>
      <c r="C6002" s="200"/>
      <c r="D6002" s="78" t="s">
        <v>2160</v>
      </c>
      <c r="E6002" s="353">
        <v>180</v>
      </c>
      <c r="F6002" s="352">
        <f t="shared" si="186"/>
        <v>108</v>
      </c>
      <c r="G6002" s="352">
        <f t="shared" si="187"/>
        <v>90</v>
      </c>
    </row>
    <row r="6003" spans="1:7" x14ac:dyDescent="0.25">
      <c r="A6003" s="544"/>
      <c r="B6003" s="544"/>
      <c r="C6003" s="17"/>
      <c r="D6003" s="78" t="s">
        <v>2214</v>
      </c>
      <c r="E6003" s="353">
        <v>120</v>
      </c>
      <c r="F6003" s="352">
        <f t="shared" si="186"/>
        <v>72</v>
      </c>
      <c r="G6003" s="352">
        <f t="shared" si="187"/>
        <v>60</v>
      </c>
    </row>
    <row r="6004" spans="1:7" x14ac:dyDescent="0.25">
      <c r="A6004" s="542" t="s">
        <v>2425</v>
      </c>
      <c r="B6004" s="542" t="s">
        <v>2425</v>
      </c>
      <c r="C6004" s="17"/>
      <c r="D6004" s="241" t="s">
        <v>2146</v>
      </c>
      <c r="E6004" s="353">
        <v>0</v>
      </c>
      <c r="F6004" s="352">
        <f t="shared" si="186"/>
        <v>0</v>
      </c>
      <c r="G6004" s="352">
        <f t="shared" si="187"/>
        <v>0</v>
      </c>
    </row>
    <row r="6005" spans="1:7" x14ac:dyDescent="0.25">
      <c r="A6005" s="543"/>
      <c r="B6005" s="543"/>
      <c r="C6005" s="17"/>
      <c r="D6005" s="78" t="s">
        <v>2159</v>
      </c>
      <c r="E6005" s="353">
        <v>150</v>
      </c>
      <c r="F6005" s="352">
        <f t="shared" si="186"/>
        <v>90</v>
      </c>
      <c r="G6005" s="352">
        <f t="shared" si="187"/>
        <v>75</v>
      </c>
    </row>
    <row r="6006" spans="1:7" x14ac:dyDescent="0.25">
      <c r="A6006" s="543"/>
      <c r="B6006" s="543"/>
      <c r="C6006" s="17"/>
      <c r="D6006" s="78" t="s">
        <v>3926</v>
      </c>
      <c r="E6006" s="353">
        <v>120</v>
      </c>
      <c r="F6006" s="352">
        <f t="shared" si="186"/>
        <v>72</v>
      </c>
      <c r="G6006" s="352">
        <f t="shared" si="187"/>
        <v>60</v>
      </c>
    </row>
    <row r="6007" spans="1:7" x14ac:dyDescent="0.25">
      <c r="A6007" s="544"/>
      <c r="B6007" s="544"/>
      <c r="C6007" s="17"/>
      <c r="D6007" s="78" t="s">
        <v>2214</v>
      </c>
      <c r="E6007" s="353">
        <v>100</v>
      </c>
      <c r="F6007" s="352">
        <f t="shared" si="186"/>
        <v>60</v>
      </c>
      <c r="G6007" s="352">
        <f t="shared" si="187"/>
        <v>50</v>
      </c>
    </row>
    <row r="6008" spans="1:7" ht="13.5" x14ac:dyDescent="0.25">
      <c r="A6008" s="17" t="s">
        <v>2426</v>
      </c>
      <c r="B6008" s="17"/>
      <c r="C6008" s="17"/>
      <c r="D6008" s="245" t="s">
        <v>7291</v>
      </c>
      <c r="E6008" s="353">
        <v>400</v>
      </c>
      <c r="F6008" s="352">
        <f t="shared" si="186"/>
        <v>240</v>
      </c>
      <c r="G6008" s="352">
        <f t="shared" si="187"/>
        <v>200</v>
      </c>
    </row>
    <row r="6009" spans="1:7" x14ac:dyDescent="0.25">
      <c r="A6009" s="200">
        <v>12</v>
      </c>
      <c r="B6009" s="200">
        <v>12</v>
      </c>
      <c r="C6009" s="200"/>
      <c r="D6009" s="241" t="s">
        <v>4709</v>
      </c>
      <c r="E6009" s="353">
        <v>0</v>
      </c>
      <c r="F6009" s="352">
        <f t="shared" si="186"/>
        <v>0</v>
      </c>
      <c r="G6009" s="352">
        <f t="shared" si="187"/>
        <v>0</v>
      </c>
    </row>
    <row r="6010" spans="1:7" x14ac:dyDescent="0.25">
      <c r="A6010" s="542" t="s">
        <v>111</v>
      </c>
      <c r="B6010" s="542" t="s">
        <v>111</v>
      </c>
      <c r="C6010" s="17"/>
      <c r="D6010" s="241" t="s">
        <v>4676</v>
      </c>
      <c r="E6010" s="353">
        <v>0</v>
      </c>
      <c r="F6010" s="352">
        <f t="shared" si="186"/>
        <v>0</v>
      </c>
      <c r="G6010" s="352">
        <f t="shared" si="187"/>
        <v>0</v>
      </c>
    </row>
    <row r="6011" spans="1:7" x14ac:dyDescent="0.25">
      <c r="A6011" s="544"/>
      <c r="B6011" s="544"/>
      <c r="C6011" s="17"/>
      <c r="D6011" s="222" t="s">
        <v>4710</v>
      </c>
      <c r="E6011" s="353">
        <v>1000</v>
      </c>
      <c r="F6011" s="352">
        <f t="shared" si="186"/>
        <v>600</v>
      </c>
      <c r="G6011" s="352">
        <f t="shared" si="187"/>
        <v>500</v>
      </c>
    </row>
    <row r="6012" spans="1:7" ht="13.5" x14ac:dyDescent="0.25">
      <c r="A6012" s="542" t="s">
        <v>112</v>
      </c>
      <c r="B6012" s="542" t="s">
        <v>112</v>
      </c>
      <c r="C6012" s="17"/>
      <c r="D6012" s="245" t="s">
        <v>7876</v>
      </c>
      <c r="E6012" s="353"/>
      <c r="F6012" s="352">
        <f t="shared" si="186"/>
        <v>0</v>
      </c>
      <c r="G6012" s="352">
        <f t="shared" si="187"/>
        <v>0</v>
      </c>
    </row>
    <row r="6013" spans="1:7" s="51" customFormat="1" x14ac:dyDescent="0.25">
      <c r="A6013" s="543"/>
      <c r="B6013" s="543"/>
      <c r="C6013" s="17"/>
      <c r="D6013" s="241" t="s">
        <v>2578</v>
      </c>
      <c r="E6013" s="353"/>
      <c r="F6013" s="352">
        <f t="shared" si="186"/>
        <v>0</v>
      </c>
      <c r="G6013" s="352">
        <f t="shared" si="187"/>
        <v>0</v>
      </c>
    </row>
    <row r="6014" spans="1:7" x14ac:dyDescent="0.25">
      <c r="A6014" s="543"/>
      <c r="B6014" s="543"/>
      <c r="C6014" s="17"/>
      <c r="D6014" s="222" t="s">
        <v>4712</v>
      </c>
      <c r="E6014" s="353"/>
      <c r="F6014" s="352">
        <f t="shared" si="186"/>
        <v>0</v>
      </c>
      <c r="G6014" s="352">
        <f t="shared" si="187"/>
        <v>0</v>
      </c>
    </row>
    <row r="6015" spans="1:7" x14ac:dyDescent="0.25">
      <c r="A6015" s="543"/>
      <c r="B6015" s="543"/>
      <c r="C6015" s="17"/>
      <c r="D6015" s="222" t="s">
        <v>4713</v>
      </c>
      <c r="E6015" s="353"/>
      <c r="F6015" s="352">
        <f t="shared" si="186"/>
        <v>0</v>
      </c>
      <c r="G6015" s="352">
        <f t="shared" si="187"/>
        <v>0</v>
      </c>
    </row>
    <row r="6016" spans="1:7" ht="25.5" x14ac:dyDescent="0.25">
      <c r="A6016" s="543"/>
      <c r="B6016" s="543"/>
      <c r="C6016" s="17"/>
      <c r="D6016" s="222" t="s">
        <v>4714</v>
      </c>
      <c r="E6016" s="353"/>
      <c r="F6016" s="352">
        <f t="shared" si="186"/>
        <v>0</v>
      </c>
      <c r="G6016" s="352">
        <f t="shared" si="187"/>
        <v>0</v>
      </c>
    </row>
    <row r="6017" spans="1:7" x14ac:dyDescent="0.25">
      <c r="A6017" s="543"/>
      <c r="B6017" s="543"/>
      <c r="C6017" s="17"/>
      <c r="D6017" s="222" t="s">
        <v>7893</v>
      </c>
      <c r="E6017" s="353"/>
      <c r="F6017" s="352">
        <f t="shared" si="186"/>
        <v>0</v>
      </c>
      <c r="G6017" s="352">
        <f t="shared" si="187"/>
        <v>0</v>
      </c>
    </row>
    <row r="6018" spans="1:7" ht="13.5" x14ac:dyDescent="0.25">
      <c r="A6018" s="543"/>
      <c r="B6018" s="543"/>
      <c r="C6018" s="17"/>
      <c r="D6018" s="245" t="s">
        <v>7881</v>
      </c>
      <c r="E6018" s="353"/>
      <c r="F6018" s="352">
        <f t="shared" si="186"/>
        <v>0</v>
      </c>
      <c r="G6018" s="352">
        <f t="shared" si="187"/>
        <v>0</v>
      </c>
    </row>
    <row r="6019" spans="1:7" x14ac:dyDescent="0.25">
      <c r="A6019" s="543"/>
      <c r="B6019" s="543"/>
      <c r="C6019" s="17"/>
      <c r="D6019" s="241" t="s">
        <v>4711</v>
      </c>
      <c r="E6019" s="353"/>
      <c r="F6019" s="352">
        <f t="shared" si="186"/>
        <v>0</v>
      </c>
      <c r="G6019" s="352">
        <f t="shared" si="187"/>
        <v>0</v>
      </c>
    </row>
    <row r="6020" spans="1:7" x14ac:dyDescent="0.25">
      <c r="A6020" s="543"/>
      <c r="B6020" s="543"/>
      <c r="C6020" s="17"/>
      <c r="D6020" s="222" t="s">
        <v>7894</v>
      </c>
      <c r="E6020" s="353">
        <v>700</v>
      </c>
      <c r="F6020" s="352">
        <f t="shared" si="186"/>
        <v>420</v>
      </c>
      <c r="G6020" s="352">
        <f t="shared" si="187"/>
        <v>350</v>
      </c>
    </row>
    <row r="6021" spans="1:7" x14ac:dyDescent="0.25">
      <c r="A6021" s="543"/>
      <c r="B6021" s="543"/>
      <c r="C6021" s="17"/>
      <c r="D6021" s="222" t="s">
        <v>7895</v>
      </c>
      <c r="E6021" s="353">
        <v>850</v>
      </c>
      <c r="F6021" s="352">
        <f t="shared" si="186"/>
        <v>510</v>
      </c>
      <c r="G6021" s="352">
        <f t="shared" si="187"/>
        <v>425</v>
      </c>
    </row>
    <row r="6022" spans="1:7" x14ac:dyDescent="0.25">
      <c r="A6022" s="543"/>
      <c r="B6022" s="543"/>
      <c r="C6022" s="17"/>
      <c r="D6022" s="222" t="s">
        <v>7896</v>
      </c>
      <c r="E6022" s="353">
        <v>700</v>
      </c>
      <c r="F6022" s="352">
        <f t="shared" si="186"/>
        <v>420</v>
      </c>
      <c r="G6022" s="352">
        <f t="shared" si="187"/>
        <v>350</v>
      </c>
    </row>
    <row r="6023" spans="1:7" x14ac:dyDescent="0.25">
      <c r="A6023" s="543"/>
      <c r="B6023" s="543"/>
      <c r="C6023" s="17"/>
      <c r="D6023" s="222" t="s">
        <v>7897</v>
      </c>
      <c r="E6023" s="353">
        <v>600</v>
      </c>
      <c r="F6023" s="352">
        <f t="shared" si="186"/>
        <v>360</v>
      </c>
      <c r="G6023" s="352">
        <f t="shared" si="187"/>
        <v>300</v>
      </c>
    </row>
    <row r="6024" spans="1:7" x14ac:dyDescent="0.25">
      <c r="A6024" s="543"/>
      <c r="B6024" s="543"/>
      <c r="C6024" s="17"/>
      <c r="D6024" s="222" t="s">
        <v>7898</v>
      </c>
      <c r="E6024" s="353">
        <v>450</v>
      </c>
      <c r="F6024" s="352">
        <f t="shared" si="186"/>
        <v>270</v>
      </c>
      <c r="G6024" s="352">
        <f t="shared" si="187"/>
        <v>225</v>
      </c>
    </row>
    <row r="6025" spans="1:7" x14ac:dyDescent="0.25">
      <c r="A6025" s="543"/>
      <c r="B6025" s="543"/>
      <c r="C6025" s="17"/>
      <c r="D6025" s="222" t="s">
        <v>7899</v>
      </c>
      <c r="E6025" s="353">
        <v>320</v>
      </c>
      <c r="F6025" s="352">
        <f t="shared" si="186"/>
        <v>192</v>
      </c>
      <c r="G6025" s="352">
        <f t="shared" si="187"/>
        <v>160</v>
      </c>
    </row>
    <row r="6026" spans="1:7" x14ac:dyDescent="0.25">
      <c r="A6026" s="544"/>
      <c r="B6026" s="544"/>
      <c r="C6026" s="17"/>
      <c r="D6026" s="222" t="s">
        <v>7900</v>
      </c>
      <c r="E6026" s="353">
        <v>250</v>
      </c>
      <c r="F6026" s="352">
        <f t="shared" si="186"/>
        <v>150</v>
      </c>
      <c r="G6026" s="352">
        <f t="shared" si="187"/>
        <v>125</v>
      </c>
    </row>
    <row r="6027" spans="1:7" x14ac:dyDescent="0.25">
      <c r="A6027" s="542" t="s">
        <v>2439</v>
      </c>
      <c r="B6027" s="542" t="s">
        <v>2439</v>
      </c>
      <c r="C6027" s="17"/>
      <c r="D6027" s="241" t="s">
        <v>2138</v>
      </c>
      <c r="E6027" s="353">
        <v>0</v>
      </c>
      <c r="F6027" s="352">
        <f t="shared" si="186"/>
        <v>0</v>
      </c>
      <c r="G6027" s="352">
        <f t="shared" si="187"/>
        <v>0</v>
      </c>
    </row>
    <row r="6028" spans="1:7" x14ac:dyDescent="0.25">
      <c r="A6028" s="543"/>
      <c r="B6028" s="543"/>
      <c r="C6028" s="17"/>
      <c r="D6028" s="222" t="s">
        <v>3324</v>
      </c>
      <c r="E6028" s="353">
        <v>230</v>
      </c>
      <c r="F6028" s="352">
        <f t="shared" si="186"/>
        <v>138</v>
      </c>
      <c r="G6028" s="352">
        <f t="shared" si="187"/>
        <v>115</v>
      </c>
    </row>
    <row r="6029" spans="1:7" x14ac:dyDescent="0.25">
      <c r="A6029" s="543"/>
      <c r="B6029" s="543"/>
      <c r="C6029" s="17"/>
      <c r="D6029" s="78" t="s">
        <v>2160</v>
      </c>
      <c r="E6029" s="353">
        <v>180</v>
      </c>
      <c r="F6029" s="352">
        <f t="shared" si="186"/>
        <v>108</v>
      </c>
      <c r="G6029" s="352">
        <f t="shared" si="187"/>
        <v>90</v>
      </c>
    </row>
    <row r="6030" spans="1:7" x14ac:dyDescent="0.25">
      <c r="A6030" s="544"/>
      <c r="B6030" s="544"/>
      <c r="C6030" s="17"/>
      <c r="D6030" s="78" t="s">
        <v>2214</v>
      </c>
      <c r="E6030" s="353">
        <v>150</v>
      </c>
      <c r="F6030" s="352">
        <f t="shared" si="186"/>
        <v>90</v>
      </c>
      <c r="G6030" s="352">
        <f t="shared" si="187"/>
        <v>75</v>
      </c>
    </row>
    <row r="6031" spans="1:7" x14ac:dyDescent="0.25">
      <c r="A6031" s="542" t="s">
        <v>2440</v>
      </c>
      <c r="B6031" s="542" t="s">
        <v>2440</v>
      </c>
      <c r="C6031" s="17"/>
      <c r="D6031" s="241" t="s">
        <v>2146</v>
      </c>
      <c r="E6031" s="353">
        <v>0</v>
      </c>
      <c r="F6031" s="352">
        <f t="shared" si="186"/>
        <v>0</v>
      </c>
      <c r="G6031" s="352">
        <f t="shared" si="187"/>
        <v>0</v>
      </c>
    </row>
    <row r="6032" spans="1:7" x14ac:dyDescent="0.25">
      <c r="A6032" s="543"/>
      <c r="B6032" s="543"/>
      <c r="C6032" s="17"/>
      <c r="D6032" s="78" t="s">
        <v>2939</v>
      </c>
      <c r="E6032" s="353">
        <v>180</v>
      </c>
      <c r="F6032" s="352">
        <f t="shared" si="186"/>
        <v>108</v>
      </c>
      <c r="G6032" s="352">
        <f t="shared" si="187"/>
        <v>90</v>
      </c>
    </row>
    <row r="6033" spans="1:7" x14ac:dyDescent="0.25">
      <c r="A6033" s="543"/>
      <c r="B6033" s="543"/>
      <c r="C6033" s="17"/>
      <c r="D6033" s="78" t="s">
        <v>3926</v>
      </c>
      <c r="E6033" s="353">
        <v>150</v>
      </c>
      <c r="F6033" s="352">
        <f t="shared" si="186"/>
        <v>90</v>
      </c>
      <c r="G6033" s="352">
        <f t="shared" si="187"/>
        <v>75</v>
      </c>
    </row>
    <row r="6034" spans="1:7" x14ac:dyDescent="0.25">
      <c r="A6034" s="544"/>
      <c r="B6034" s="544"/>
      <c r="C6034" s="17"/>
      <c r="D6034" s="78" t="s">
        <v>4639</v>
      </c>
      <c r="E6034" s="353">
        <v>100</v>
      </c>
      <c r="F6034" s="352">
        <f t="shared" si="186"/>
        <v>60</v>
      </c>
      <c r="G6034" s="352">
        <f t="shared" si="187"/>
        <v>50</v>
      </c>
    </row>
    <row r="6035" spans="1:7" ht="13.5" x14ac:dyDescent="0.25">
      <c r="A6035" s="542" t="s">
        <v>2441</v>
      </c>
      <c r="B6035" s="17"/>
      <c r="C6035" s="17"/>
      <c r="D6035" s="241" t="s">
        <v>7901</v>
      </c>
      <c r="E6035" s="353">
        <v>0</v>
      </c>
      <c r="F6035" s="352">
        <f t="shared" ref="F6035:F6098" si="188">IFERROR(E6035*0.6,0)</f>
        <v>0</v>
      </c>
      <c r="G6035" s="352">
        <f t="shared" ref="G6035:G6098" si="189">IFERROR(E6035*0.5,0)</f>
        <v>0</v>
      </c>
    </row>
    <row r="6036" spans="1:7" x14ac:dyDescent="0.25">
      <c r="A6036" s="544"/>
      <c r="B6036" s="17"/>
      <c r="C6036" s="17"/>
      <c r="D6036" s="238" t="s">
        <v>4715</v>
      </c>
      <c r="E6036" s="353">
        <v>350</v>
      </c>
      <c r="F6036" s="352">
        <f t="shared" si="188"/>
        <v>210</v>
      </c>
      <c r="G6036" s="352">
        <f t="shared" si="189"/>
        <v>175</v>
      </c>
    </row>
    <row r="6037" spans="1:7" ht="13.5" x14ac:dyDescent="0.25">
      <c r="A6037" s="542" t="s">
        <v>141</v>
      </c>
      <c r="B6037" s="17"/>
      <c r="C6037" s="17"/>
      <c r="D6037" s="241" t="s">
        <v>7902</v>
      </c>
      <c r="E6037" s="353">
        <v>0</v>
      </c>
      <c r="F6037" s="352">
        <f t="shared" si="188"/>
        <v>0</v>
      </c>
      <c r="G6037" s="352">
        <f t="shared" si="189"/>
        <v>0</v>
      </c>
    </row>
    <row r="6038" spans="1:7" ht="25.5" x14ac:dyDescent="0.25">
      <c r="A6038" s="544"/>
      <c r="B6038" s="17"/>
      <c r="C6038" s="17"/>
      <c r="D6038" s="238" t="s">
        <v>4716</v>
      </c>
      <c r="E6038" s="353">
        <v>600</v>
      </c>
      <c r="F6038" s="352">
        <f t="shared" si="188"/>
        <v>360</v>
      </c>
      <c r="G6038" s="352">
        <f t="shared" si="189"/>
        <v>300</v>
      </c>
    </row>
    <row r="6039" spans="1:7" x14ac:dyDescent="0.25">
      <c r="A6039" s="200">
        <v>13</v>
      </c>
      <c r="B6039" s="200">
        <v>13</v>
      </c>
      <c r="C6039" s="200"/>
      <c r="D6039" s="241" t="s">
        <v>4717</v>
      </c>
      <c r="E6039" s="353">
        <v>0</v>
      </c>
      <c r="F6039" s="352">
        <f t="shared" si="188"/>
        <v>0</v>
      </c>
      <c r="G6039" s="352">
        <f t="shared" si="189"/>
        <v>0</v>
      </c>
    </row>
    <row r="6040" spans="1:7" x14ac:dyDescent="0.25">
      <c r="A6040" s="542" t="s">
        <v>113</v>
      </c>
      <c r="B6040" s="542" t="s">
        <v>113</v>
      </c>
      <c r="C6040" s="17"/>
      <c r="D6040" s="241" t="s">
        <v>4587</v>
      </c>
      <c r="E6040" s="353">
        <v>0</v>
      </c>
      <c r="F6040" s="352">
        <f t="shared" si="188"/>
        <v>0</v>
      </c>
      <c r="G6040" s="352">
        <f t="shared" si="189"/>
        <v>0</v>
      </c>
    </row>
    <row r="6041" spans="1:7" x14ac:dyDescent="0.25">
      <c r="A6041" s="544"/>
      <c r="B6041" s="544"/>
      <c r="C6041" s="17"/>
      <c r="D6041" s="222" t="s">
        <v>4718</v>
      </c>
      <c r="E6041" s="353">
        <v>1200</v>
      </c>
      <c r="F6041" s="352">
        <f t="shared" si="188"/>
        <v>720</v>
      </c>
      <c r="G6041" s="352">
        <f t="shared" si="189"/>
        <v>600</v>
      </c>
    </row>
    <row r="6042" spans="1:7" ht="26.25" x14ac:dyDescent="0.25">
      <c r="A6042" s="542" t="s">
        <v>114</v>
      </c>
      <c r="B6042" s="542" t="s">
        <v>114</v>
      </c>
      <c r="C6042" s="17"/>
      <c r="D6042" s="222" t="s">
        <v>7292</v>
      </c>
      <c r="E6042" s="353">
        <v>0</v>
      </c>
      <c r="F6042" s="352">
        <f t="shared" si="188"/>
        <v>0</v>
      </c>
      <c r="G6042" s="352">
        <f t="shared" si="189"/>
        <v>0</v>
      </c>
    </row>
    <row r="6043" spans="1:7" s="51" customFormat="1" ht="25.5" x14ac:dyDescent="0.25">
      <c r="A6043" s="544"/>
      <c r="B6043" s="544"/>
      <c r="C6043" s="200"/>
      <c r="D6043" s="222" t="s">
        <v>4719</v>
      </c>
      <c r="E6043" s="353">
        <v>750</v>
      </c>
      <c r="F6043" s="352">
        <f t="shared" si="188"/>
        <v>450</v>
      </c>
      <c r="G6043" s="352">
        <f t="shared" si="189"/>
        <v>375</v>
      </c>
    </row>
    <row r="6044" spans="1:7" x14ac:dyDescent="0.25">
      <c r="A6044" s="17" t="s">
        <v>115</v>
      </c>
      <c r="B6044" s="17" t="s">
        <v>115</v>
      </c>
      <c r="C6044" s="17"/>
      <c r="D6044" s="222" t="s">
        <v>4720</v>
      </c>
      <c r="E6044" s="353">
        <v>750</v>
      </c>
      <c r="F6044" s="352">
        <f t="shared" si="188"/>
        <v>450</v>
      </c>
      <c r="G6044" s="352">
        <f t="shared" si="189"/>
        <v>375</v>
      </c>
    </row>
    <row r="6045" spans="1:7" ht="25.5" x14ac:dyDescent="0.25">
      <c r="A6045" s="17" t="s">
        <v>116</v>
      </c>
      <c r="B6045" s="17" t="s">
        <v>116</v>
      </c>
      <c r="C6045" s="17"/>
      <c r="D6045" s="222" t="s">
        <v>4721</v>
      </c>
      <c r="E6045" s="353">
        <v>750</v>
      </c>
      <c r="F6045" s="352">
        <f t="shared" si="188"/>
        <v>450</v>
      </c>
      <c r="G6045" s="352">
        <f t="shared" si="189"/>
        <v>375</v>
      </c>
    </row>
    <row r="6046" spans="1:7" x14ac:dyDescent="0.25">
      <c r="A6046" s="17" t="s">
        <v>142</v>
      </c>
      <c r="B6046" s="17" t="s">
        <v>142</v>
      </c>
      <c r="C6046" s="17"/>
      <c r="D6046" s="222" t="s">
        <v>4722</v>
      </c>
      <c r="E6046" s="353">
        <v>400</v>
      </c>
      <c r="F6046" s="352">
        <f t="shared" si="188"/>
        <v>240</v>
      </c>
      <c r="G6046" s="352">
        <f t="shared" si="189"/>
        <v>200</v>
      </c>
    </row>
    <row r="6047" spans="1:7" ht="26.25" x14ac:dyDescent="0.25">
      <c r="A6047" s="542" t="s">
        <v>143</v>
      </c>
      <c r="B6047" s="542" t="s">
        <v>143</v>
      </c>
      <c r="C6047" s="17"/>
      <c r="D6047" s="222" t="s">
        <v>7903</v>
      </c>
      <c r="E6047" s="353">
        <v>0</v>
      </c>
      <c r="F6047" s="352">
        <f t="shared" si="188"/>
        <v>0</v>
      </c>
      <c r="G6047" s="352">
        <f t="shared" si="189"/>
        <v>0</v>
      </c>
    </row>
    <row r="6048" spans="1:7" x14ac:dyDescent="0.25">
      <c r="A6048" s="544"/>
      <c r="B6048" s="544"/>
      <c r="C6048" s="17"/>
      <c r="D6048" s="222" t="s">
        <v>7904</v>
      </c>
      <c r="E6048" s="353">
        <v>400</v>
      </c>
      <c r="F6048" s="352">
        <f t="shared" si="188"/>
        <v>240</v>
      </c>
      <c r="G6048" s="352">
        <f t="shared" si="189"/>
        <v>200</v>
      </c>
    </row>
    <row r="6049" spans="1:7" x14ac:dyDescent="0.25">
      <c r="A6049" s="17" t="s">
        <v>144</v>
      </c>
      <c r="B6049" s="17" t="s">
        <v>144</v>
      </c>
      <c r="C6049" s="17"/>
      <c r="D6049" s="222" t="s">
        <v>4723</v>
      </c>
      <c r="E6049" s="353">
        <v>350</v>
      </c>
      <c r="F6049" s="352">
        <f t="shared" si="188"/>
        <v>210</v>
      </c>
      <c r="G6049" s="352">
        <f t="shared" si="189"/>
        <v>175</v>
      </c>
    </row>
    <row r="6050" spans="1:7" x14ac:dyDescent="0.25">
      <c r="A6050" s="17" t="s">
        <v>145</v>
      </c>
      <c r="B6050" s="17" t="s">
        <v>145</v>
      </c>
      <c r="C6050" s="17"/>
      <c r="D6050" s="222" t="s">
        <v>4724</v>
      </c>
      <c r="E6050" s="353">
        <v>750</v>
      </c>
      <c r="F6050" s="352">
        <f t="shared" si="188"/>
        <v>450</v>
      </c>
      <c r="G6050" s="352">
        <f t="shared" si="189"/>
        <v>375</v>
      </c>
    </row>
    <row r="6051" spans="1:7" x14ac:dyDescent="0.25">
      <c r="A6051" s="542" t="s">
        <v>146</v>
      </c>
      <c r="B6051" s="542" t="s">
        <v>146</v>
      </c>
      <c r="C6051" s="17"/>
      <c r="D6051" s="241" t="s">
        <v>2138</v>
      </c>
      <c r="E6051" s="353">
        <v>0</v>
      </c>
      <c r="F6051" s="352">
        <f t="shared" si="188"/>
        <v>0</v>
      </c>
      <c r="G6051" s="352">
        <f t="shared" si="189"/>
        <v>0</v>
      </c>
    </row>
    <row r="6052" spans="1:7" x14ac:dyDescent="0.25">
      <c r="A6052" s="543"/>
      <c r="B6052" s="543"/>
      <c r="C6052" s="17"/>
      <c r="D6052" s="222" t="s">
        <v>2939</v>
      </c>
      <c r="E6052" s="353">
        <v>230</v>
      </c>
      <c r="F6052" s="352">
        <f t="shared" si="188"/>
        <v>138</v>
      </c>
      <c r="G6052" s="352">
        <f t="shared" si="189"/>
        <v>115</v>
      </c>
    </row>
    <row r="6053" spans="1:7" x14ac:dyDescent="0.25">
      <c r="A6053" s="543"/>
      <c r="B6053" s="543"/>
      <c r="C6053" s="17"/>
      <c r="D6053" s="222" t="s">
        <v>2160</v>
      </c>
      <c r="E6053" s="353">
        <v>180</v>
      </c>
      <c r="F6053" s="352">
        <f t="shared" si="188"/>
        <v>108</v>
      </c>
      <c r="G6053" s="352">
        <f t="shared" si="189"/>
        <v>90</v>
      </c>
    </row>
    <row r="6054" spans="1:7" x14ac:dyDescent="0.25">
      <c r="A6054" s="544"/>
      <c r="B6054" s="544"/>
      <c r="C6054" s="17"/>
      <c r="D6054" s="78" t="s">
        <v>2214</v>
      </c>
      <c r="E6054" s="353">
        <v>150</v>
      </c>
      <c r="F6054" s="352">
        <f t="shared" si="188"/>
        <v>90</v>
      </c>
      <c r="G6054" s="352">
        <f t="shared" si="189"/>
        <v>75</v>
      </c>
    </row>
    <row r="6055" spans="1:7" x14ac:dyDescent="0.25">
      <c r="A6055" s="542" t="s">
        <v>147</v>
      </c>
      <c r="B6055" s="634" t="s">
        <v>147</v>
      </c>
      <c r="C6055" s="200"/>
      <c r="D6055" s="241" t="s">
        <v>2146</v>
      </c>
      <c r="E6055" s="353">
        <v>0</v>
      </c>
      <c r="F6055" s="352">
        <f t="shared" si="188"/>
        <v>0</v>
      </c>
      <c r="G6055" s="352">
        <f t="shared" si="189"/>
        <v>0</v>
      </c>
    </row>
    <row r="6056" spans="1:7" x14ac:dyDescent="0.25">
      <c r="A6056" s="543"/>
      <c r="B6056" s="635"/>
      <c r="C6056" s="17"/>
      <c r="D6056" s="78" t="s">
        <v>2159</v>
      </c>
      <c r="E6056" s="353">
        <v>180</v>
      </c>
      <c r="F6056" s="352">
        <f t="shared" si="188"/>
        <v>108</v>
      </c>
      <c r="G6056" s="352">
        <f t="shared" si="189"/>
        <v>90</v>
      </c>
    </row>
    <row r="6057" spans="1:7" x14ac:dyDescent="0.25">
      <c r="A6057" s="543"/>
      <c r="B6057" s="635"/>
      <c r="C6057" s="17"/>
      <c r="D6057" s="78" t="s">
        <v>2160</v>
      </c>
      <c r="E6057" s="353">
        <v>150</v>
      </c>
      <c r="F6057" s="352">
        <f t="shared" si="188"/>
        <v>90</v>
      </c>
      <c r="G6057" s="352">
        <f t="shared" si="189"/>
        <v>75</v>
      </c>
    </row>
    <row r="6058" spans="1:7" x14ac:dyDescent="0.25">
      <c r="A6058" s="544"/>
      <c r="B6058" s="636"/>
      <c r="C6058" s="17"/>
      <c r="D6058" s="78" t="s">
        <v>2214</v>
      </c>
      <c r="E6058" s="353">
        <v>100</v>
      </c>
      <c r="F6058" s="352">
        <f t="shared" si="188"/>
        <v>60</v>
      </c>
      <c r="G6058" s="352">
        <f t="shared" si="189"/>
        <v>50</v>
      </c>
    </row>
    <row r="6059" spans="1:7" ht="27" x14ac:dyDescent="0.25">
      <c r="A6059" s="542" t="s">
        <v>171</v>
      </c>
      <c r="B6059" s="542" t="s">
        <v>171</v>
      </c>
      <c r="C6059" s="17"/>
      <c r="D6059" s="222" t="s">
        <v>7293</v>
      </c>
      <c r="E6059" s="353">
        <v>0</v>
      </c>
      <c r="F6059" s="352">
        <f t="shared" si="188"/>
        <v>0</v>
      </c>
      <c r="G6059" s="352">
        <f t="shared" si="189"/>
        <v>0</v>
      </c>
    </row>
    <row r="6060" spans="1:7" x14ac:dyDescent="0.25">
      <c r="A6060" s="544"/>
      <c r="B6060" s="544"/>
      <c r="C6060" s="17"/>
      <c r="D6060" s="238" t="s">
        <v>4725</v>
      </c>
      <c r="E6060" s="353">
        <v>650</v>
      </c>
      <c r="F6060" s="352">
        <f t="shared" si="188"/>
        <v>390</v>
      </c>
      <c r="G6060" s="352">
        <f t="shared" si="189"/>
        <v>325</v>
      </c>
    </row>
    <row r="6061" spans="1:7" x14ac:dyDescent="0.25">
      <c r="A6061" s="200">
        <v>14</v>
      </c>
      <c r="B6061" s="200">
        <v>14</v>
      </c>
      <c r="C6061" s="200"/>
      <c r="D6061" s="241" t="s">
        <v>4726</v>
      </c>
      <c r="E6061" s="353">
        <v>0</v>
      </c>
      <c r="F6061" s="352">
        <f t="shared" si="188"/>
        <v>0</v>
      </c>
      <c r="G6061" s="352">
        <f t="shared" si="189"/>
        <v>0</v>
      </c>
    </row>
    <row r="6062" spans="1:7" ht="13.5" x14ac:dyDescent="0.25">
      <c r="A6062" s="542" t="s">
        <v>117</v>
      </c>
      <c r="B6062" s="542" t="s">
        <v>117</v>
      </c>
      <c r="C6062" s="17"/>
      <c r="D6062" s="241" t="s">
        <v>7294</v>
      </c>
      <c r="E6062" s="353">
        <v>0</v>
      </c>
      <c r="F6062" s="352">
        <f t="shared" si="188"/>
        <v>0</v>
      </c>
      <c r="G6062" s="352">
        <f t="shared" si="189"/>
        <v>0</v>
      </c>
    </row>
    <row r="6063" spans="1:7" x14ac:dyDescent="0.25">
      <c r="A6063" s="543"/>
      <c r="B6063" s="543"/>
      <c r="C6063" s="17"/>
      <c r="D6063" s="241" t="s">
        <v>4727</v>
      </c>
      <c r="E6063" s="353">
        <v>0</v>
      </c>
      <c r="F6063" s="352">
        <f t="shared" si="188"/>
        <v>0</v>
      </c>
      <c r="G6063" s="352">
        <f t="shared" si="189"/>
        <v>0</v>
      </c>
    </row>
    <row r="6064" spans="1:7" x14ac:dyDescent="0.25">
      <c r="A6064" s="544"/>
      <c r="B6064" s="544"/>
      <c r="C6064" s="17"/>
      <c r="D6064" s="222" t="s">
        <v>4728</v>
      </c>
      <c r="E6064" s="353">
        <v>480</v>
      </c>
      <c r="F6064" s="352">
        <f t="shared" si="188"/>
        <v>288</v>
      </c>
      <c r="G6064" s="352">
        <f t="shared" si="189"/>
        <v>240</v>
      </c>
    </row>
    <row r="6065" spans="1:7" s="51" customFormat="1" x14ac:dyDescent="0.25">
      <c r="A6065" s="542" t="s">
        <v>118</v>
      </c>
      <c r="B6065" s="542" t="s">
        <v>118</v>
      </c>
      <c r="C6065" s="17"/>
      <c r="D6065" s="241" t="s">
        <v>7905</v>
      </c>
      <c r="E6065" s="353">
        <v>0</v>
      </c>
      <c r="F6065" s="352">
        <f t="shared" si="188"/>
        <v>0</v>
      </c>
      <c r="G6065" s="352">
        <f t="shared" si="189"/>
        <v>0</v>
      </c>
    </row>
    <row r="6066" spans="1:7" x14ac:dyDescent="0.25">
      <c r="A6066" s="543"/>
      <c r="B6066" s="543"/>
      <c r="C6066" s="17"/>
      <c r="D6066" s="222" t="s">
        <v>4729</v>
      </c>
      <c r="E6066" s="353">
        <v>400</v>
      </c>
      <c r="F6066" s="352">
        <f t="shared" si="188"/>
        <v>240</v>
      </c>
      <c r="G6066" s="352">
        <f t="shared" si="189"/>
        <v>200</v>
      </c>
    </row>
    <row r="6067" spans="1:7" ht="27" x14ac:dyDescent="0.25">
      <c r="A6067" s="543"/>
      <c r="B6067" s="543"/>
      <c r="C6067" s="17"/>
      <c r="D6067" s="222" t="s">
        <v>7295</v>
      </c>
      <c r="E6067" s="353">
        <v>0</v>
      </c>
      <c r="F6067" s="352">
        <f t="shared" si="188"/>
        <v>0</v>
      </c>
      <c r="G6067" s="352">
        <f t="shared" si="189"/>
        <v>0</v>
      </c>
    </row>
    <row r="6068" spans="1:7" x14ac:dyDescent="0.25">
      <c r="A6068" s="543"/>
      <c r="B6068" s="543"/>
      <c r="C6068" s="17"/>
      <c r="D6068" s="222" t="s">
        <v>4730</v>
      </c>
      <c r="E6068" s="353">
        <v>400</v>
      </c>
      <c r="F6068" s="352">
        <f t="shared" si="188"/>
        <v>240</v>
      </c>
      <c r="G6068" s="352">
        <f t="shared" si="189"/>
        <v>200</v>
      </c>
    </row>
    <row r="6069" spans="1:7" x14ac:dyDescent="0.25">
      <c r="A6069" s="543"/>
      <c r="B6069" s="543"/>
      <c r="C6069" s="17"/>
      <c r="D6069" s="222" t="s">
        <v>4731</v>
      </c>
      <c r="E6069" s="353">
        <v>350</v>
      </c>
      <c r="F6069" s="352">
        <f t="shared" si="188"/>
        <v>210</v>
      </c>
      <c r="G6069" s="352">
        <f t="shared" si="189"/>
        <v>175</v>
      </c>
    </row>
    <row r="6070" spans="1:7" x14ac:dyDescent="0.25">
      <c r="A6070" s="544"/>
      <c r="B6070" s="544"/>
      <c r="C6070" s="17"/>
      <c r="D6070" s="78" t="s">
        <v>4732</v>
      </c>
      <c r="E6070" s="353">
        <v>350</v>
      </c>
      <c r="F6070" s="352">
        <f t="shared" si="188"/>
        <v>210</v>
      </c>
      <c r="G6070" s="352">
        <f t="shared" si="189"/>
        <v>175</v>
      </c>
    </row>
    <row r="6071" spans="1:7" x14ac:dyDescent="0.25">
      <c r="A6071" s="542" t="s">
        <v>149</v>
      </c>
      <c r="B6071" s="542" t="s">
        <v>149</v>
      </c>
      <c r="C6071" s="17"/>
      <c r="D6071" s="241" t="s">
        <v>2138</v>
      </c>
      <c r="E6071" s="353">
        <v>0</v>
      </c>
      <c r="F6071" s="352">
        <f t="shared" si="188"/>
        <v>0</v>
      </c>
      <c r="G6071" s="352">
        <f t="shared" si="189"/>
        <v>0</v>
      </c>
    </row>
    <row r="6072" spans="1:7" x14ac:dyDescent="0.25">
      <c r="A6072" s="543"/>
      <c r="B6072" s="543"/>
      <c r="C6072" s="200"/>
      <c r="D6072" s="222" t="s">
        <v>3324</v>
      </c>
      <c r="E6072" s="353">
        <v>180</v>
      </c>
      <c r="F6072" s="352">
        <f t="shared" si="188"/>
        <v>108</v>
      </c>
      <c r="G6072" s="352">
        <f t="shared" si="189"/>
        <v>90</v>
      </c>
    </row>
    <row r="6073" spans="1:7" ht="13.5" x14ac:dyDescent="0.25">
      <c r="A6073" s="543"/>
      <c r="B6073" s="543"/>
      <c r="C6073" s="178"/>
      <c r="D6073" s="78" t="s">
        <v>2160</v>
      </c>
      <c r="E6073" s="353">
        <v>150</v>
      </c>
      <c r="F6073" s="352">
        <f t="shared" si="188"/>
        <v>90</v>
      </c>
      <c r="G6073" s="352">
        <f t="shared" si="189"/>
        <v>75</v>
      </c>
    </row>
    <row r="6074" spans="1:7" x14ac:dyDescent="0.25">
      <c r="A6074" s="544"/>
      <c r="B6074" s="544"/>
      <c r="C6074" s="17"/>
      <c r="D6074" s="78" t="s">
        <v>2214</v>
      </c>
      <c r="E6074" s="353">
        <v>120</v>
      </c>
      <c r="F6074" s="352">
        <f t="shared" si="188"/>
        <v>72</v>
      </c>
      <c r="G6074" s="352">
        <f t="shared" si="189"/>
        <v>60</v>
      </c>
    </row>
    <row r="6075" spans="1:7" x14ac:dyDescent="0.25">
      <c r="A6075" s="542" t="s">
        <v>150</v>
      </c>
      <c r="B6075" s="542" t="s">
        <v>150</v>
      </c>
      <c r="C6075" s="17"/>
      <c r="D6075" s="241" t="s">
        <v>2146</v>
      </c>
      <c r="E6075" s="353">
        <v>0</v>
      </c>
      <c r="F6075" s="352">
        <f t="shared" si="188"/>
        <v>0</v>
      </c>
      <c r="G6075" s="352">
        <f t="shared" si="189"/>
        <v>0</v>
      </c>
    </row>
    <row r="6076" spans="1:7" x14ac:dyDescent="0.25">
      <c r="A6076" s="543"/>
      <c r="B6076" s="543"/>
      <c r="C6076" s="17"/>
      <c r="D6076" s="78" t="s">
        <v>2159</v>
      </c>
      <c r="E6076" s="353">
        <v>150</v>
      </c>
      <c r="F6076" s="352">
        <f t="shared" si="188"/>
        <v>90</v>
      </c>
      <c r="G6076" s="352">
        <f t="shared" si="189"/>
        <v>75</v>
      </c>
    </row>
    <row r="6077" spans="1:7" x14ac:dyDescent="0.25">
      <c r="A6077" s="543"/>
      <c r="B6077" s="543"/>
      <c r="C6077" s="17"/>
      <c r="D6077" s="78" t="s">
        <v>2160</v>
      </c>
      <c r="E6077" s="353">
        <v>120</v>
      </c>
      <c r="F6077" s="352">
        <f t="shared" si="188"/>
        <v>72</v>
      </c>
      <c r="G6077" s="352">
        <f t="shared" si="189"/>
        <v>60</v>
      </c>
    </row>
    <row r="6078" spans="1:7" x14ac:dyDescent="0.25">
      <c r="A6078" s="544"/>
      <c r="B6078" s="544"/>
      <c r="C6078" s="17"/>
      <c r="D6078" s="78" t="s">
        <v>2214</v>
      </c>
      <c r="E6078" s="353">
        <v>100</v>
      </c>
      <c r="F6078" s="352">
        <f t="shared" si="188"/>
        <v>60</v>
      </c>
      <c r="G6078" s="352">
        <f t="shared" si="189"/>
        <v>50</v>
      </c>
    </row>
    <row r="6079" spans="1:7" x14ac:dyDescent="0.25">
      <c r="A6079" s="200">
        <v>15</v>
      </c>
      <c r="B6079" s="200">
        <v>15</v>
      </c>
      <c r="C6079" s="200"/>
      <c r="D6079" s="75" t="s">
        <v>4733</v>
      </c>
      <c r="E6079" s="353">
        <v>0</v>
      </c>
      <c r="F6079" s="352">
        <f t="shared" si="188"/>
        <v>0</v>
      </c>
      <c r="G6079" s="352">
        <f t="shared" si="189"/>
        <v>0</v>
      </c>
    </row>
    <row r="6080" spans="1:7" x14ac:dyDescent="0.25">
      <c r="A6080" s="17" t="s">
        <v>119</v>
      </c>
      <c r="B6080" s="17" t="s">
        <v>119</v>
      </c>
      <c r="C6080" s="17"/>
      <c r="D6080" s="75" t="s">
        <v>7906</v>
      </c>
      <c r="E6080" s="353">
        <v>200</v>
      </c>
      <c r="F6080" s="352">
        <f t="shared" si="188"/>
        <v>120</v>
      </c>
      <c r="G6080" s="352">
        <f t="shared" si="189"/>
        <v>100</v>
      </c>
    </row>
    <row r="6081" spans="1:7" x14ac:dyDescent="0.25">
      <c r="A6081" s="17" t="s">
        <v>120</v>
      </c>
      <c r="B6081" s="17" t="s">
        <v>120</v>
      </c>
      <c r="C6081" s="17"/>
      <c r="D6081" s="75" t="s">
        <v>7907</v>
      </c>
      <c r="E6081" s="353">
        <v>250</v>
      </c>
      <c r="F6081" s="352">
        <f t="shared" si="188"/>
        <v>150</v>
      </c>
      <c r="G6081" s="352">
        <f t="shared" si="189"/>
        <v>125</v>
      </c>
    </row>
    <row r="6082" spans="1:7" x14ac:dyDescent="0.25">
      <c r="A6082" s="542" t="s">
        <v>121</v>
      </c>
      <c r="B6082" s="542" t="s">
        <v>121</v>
      </c>
      <c r="C6082" s="17"/>
      <c r="D6082" s="75" t="s">
        <v>2138</v>
      </c>
      <c r="E6082" s="353">
        <v>0</v>
      </c>
      <c r="F6082" s="352">
        <f t="shared" si="188"/>
        <v>0</v>
      </c>
      <c r="G6082" s="352">
        <f t="shared" si="189"/>
        <v>0</v>
      </c>
    </row>
    <row r="6083" spans="1:7" s="51" customFormat="1" x14ac:dyDescent="0.25">
      <c r="A6083" s="543"/>
      <c r="B6083" s="543"/>
      <c r="C6083" s="17"/>
      <c r="D6083" s="78" t="s">
        <v>2159</v>
      </c>
      <c r="E6083" s="353">
        <v>150</v>
      </c>
      <c r="F6083" s="352">
        <f t="shared" si="188"/>
        <v>90</v>
      </c>
      <c r="G6083" s="352">
        <f t="shared" si="189"/>
        <v>75</v>
      </c>
    </row>
    <row r="6084" spans="1:7" x14ac:dyDescent="0.25">
      <c r="A6084" s="543"/>
      <c r="B6084" s="543"/>
      <c r="C6084" s="17"/>
      <c r="D6084" s="78" t="s">
        <v>2160</v>
      </c>
      <c r="E6084" s="353">
        <v>120</v>
      </c>
      <c r="F6084" s="352">
        <f t="shared" si="188"/>
        <v>72</v>
      </c>
      <c r="G6084" s="352">
        <f t="shared" si="189"/>
        <v>60</v>
      </c>
    </row>
    <row r="6085" spans="1:7" x14ac:dyDescent="0.25">
      <c r="A6085" s="544"/>
      <c r="B6085" s="544"/>
      <c r="C6085" s="17"/>
      <c r="D6085" s="78" t="s">
        <v>2214</v>
      </c>
      <c r="E6085" s="353">
        <v>100</v>
      </c>
      <c r="F6085" s="352">
        <f t="shared" si="188"/>
        <v>60</v>
      </c>
      <c r="G6085" s="352">
        <f t="shared" si="189"/>
        <v>50</v>
      </c>
    </row>
    <row r="6086" spans="1:7" x14ac:dyDescent="0.25">
      <c r="A6086" s="542" t="s">
        <v>122</v>
      </c>
      <c r="B6086" s="542" t="s">
        <v>122</v>
      </c>
      <c r="C6086" s="17"/>
      <c r="D6086" s="75" t="s">
        <v>2146</v>
      </c>
      <c r="E6086" s="353">
        <v>0</v>
      </c>
      <c r="F6086" s="352">
        <f t="shared" si="188"/>
        <v>0</v>
      </c>
      <c r="G6086" s="352">
        <f t="shared" si="189"/>
        <v>0</v>
      </c>
    </row>
    <row r="6087" spans="1:7" x14ac:dyDescent="0.25">
      <c r="A6087" s="543"/>
      <c r="B6087" s="543"/>
      <c r="C6087" s="17"/>
      <c r="D6087" s="78" t="s">
        <v>2939</v>
      </c>
      <c r="E6087" s="353">
        <v>120</v>
      </c>
      <c r="F6087" s="352">
        <f t="shared" si="188"/>
        <v>72</v>
      </c>
      <c r="G6087" s="352">
        <f t="shared" si="189"/>
        <v>60</v>
      </c>
    </row>
    <row r="6088" spans="1:7" x14ac:dyDescent="0.25">
      <c r="A6088" s="543"/>
      <c r="B6088" s="543"/>
      <c r="C6088" s="17"/>
      <c r="D6088" s="78" t="s">
        <v>3926</v>
      </c>
      <c r="E6088" s="353">
        <v>100</v>
      </c>
      <c r="F6088" s="352">
        <f t="shared" si="188"/>
        <v>60</v>
      </c>
      <c r="G6088" s="352">
        <f t="shared" si="189"/>
        <v>50</v>
      </c>
    </row>
    <row r="6089" spans="1:7" x14ac:dyDescent="0.25">
      <c r="A6089" s="544"/>
      <c r="B6089" s="544"/>
      <c r="C6089" s="17"/>
      <c r="D6089" s="78" t="s">
        <v>4639</v>
      </c>
      <c r="E6089" s="353">
        <v>90</v>
      </c>
      <c r="F6089" s="352">
        <f t="shared" si="188"/>
        <v>54</v>
      </c>
      <c r="G6089" s="352">
        <f t="shared" si="189"/>
        <v>45</v>
      </c>
    </row>
    <row r="6090" spans="1:7" ht="27" x14ac:dyDescent="0.25">
      <c r="A6090" s="17" t="s">
        <v>123</v>
      </c>
      <c r="B6090" s="17"/>
      <c r="C6090" s="17"/>
      <c r="D6090" s="170" t="s">
        <v>7296</v>
      </c>
      <c r="E6090" s="353">
        <v>250</v>
      </c>
      <c r="F6090" s="352">
        <f t="shared" si="188"/>
        <v>150</v>
      </c>
      <c r="G6090" s="352">
        <f t="shared" si="189"/>
        <v>125</v>
      </c>
    </row>
    <row r="6091" spans="1:7" x14ac:dyDescent="0.25">
      <c r="A6091" s="200">
        <v>16</v>
      </c>
      <c r="B6091" s="200">
        <v>16</v>
      </c>
      <c r="C6091" s="200"/>
      <c r="D6091" s="241" t="s">
        <v>4734</v>
      </c>
      <c r="E6091" s="353">
        <v>0</v>
      </c>
      <c r="F6091" s="352">
        <f t="shared" si="188"/>
        <v>0</v>
      </c>
      <c r="G6091" s="352">
        <f t="shared" si="189"/>
        <v>0</v>
      </c>
    </row>
    <row r="6092" spans="1:7" ht="13.5" x14ac:dyDescent="0.25">
      <c r="A6092" s="17"/>
      <c r="B6092" s="17" t="s">
        <v>2491</v>
      </c>
      <c r="C6092" s="17"/>
      <c r="D6092" s="241" t="s">
        <v>7297</v>
      </c>
      <c r="E6092" s="353"/>
      <c r="F6092" s="352">
        <f t="shared" si="188"/>
        <v>0</v>
      </c>
      <c r="G6092" s="352">
        <f t="shared" si="189"/>
        <v>0</v>
      </c>
    </row>
    <row r="6093" spans="1:7" x14ac:dyDescent="0.25">
      <c r="A6093" s="542" t="s">
        <v>2491</v>
      </c>
      <c r="B6093" s="542" t="s">
        <v>4735</v>
      </c>
      <c r="C6093" s="17"/>
      <c r="D6093" s="241" t="s">
        <v>4587</v>
      </c>
      <c r="E6093" s="353"/>
      <c r="F6093" s="352">
        <f t="shared" si="188"/>
        <v>0</v>
      </c>
      <c r="G6093" s="352">
        <f t="shared" si="189"/>
        <v>0</v>
      </c>
    </row>
    <row r="6094" spans="1:7" ht="13.5" x14ac:dyDescent="0.25">
      <c r="A6094" s="543"/>
      <c r="B6094" s="543"/>
      <c r="C6094" s="17"/>
      <c r="D6094" s="245" t="s">
        <v>7876</v>
      </c>
      <c r="E6094" s="353"/>
      <c r="F6094" s="352">
        <f t="shared" si="188"/>
        <v>0</v>
      </c>
      <c r="G6094" s="352">
        <f t="shared" si="189"/>
        <v>0</v>
      </c>
    </row>
    <row r="6095" spans="1:7" s="51" customFormat="1" ht="25.5" x14ac:dyDescent="0.25">
      <c r="A6095" s="543"/>
      <c r="B6095" s="543"/>
      <c r="C6095" s="17"/>
      <c r="D6095" s="222" t="s">
        <v>7908</v>
      </c>
      <c r="E6095" s="353"/>
      <c r="F6095" s="352">
        <f t="shared" si="188"/>
        <v>0</v>
      </c>
      <c r="G6095" s="352">
        <f t="shared" si="189"/>
        <v>0</v>
      </c>
    </row>
    <row r="6096" spans="1:7" x14ac:dyDescent="0.25">
      <c r="A6096" s="543"/>
      <c r="B6096" s="544"/>
      <c r="C6096" s="17"/>
      <c r="D6096" s="222" t="s">
        <v>7909</v>
      </c>
      <c r="E6096" s="353"/>
      <c r="F6096" s="352">
        <f t="shared" si="188"/>
        <v>0</v>
      </c>
      <c r="G6096" s="352">
        <f t="shared" si="189"/>
        <v>0</v>
      </c>
    </row>
    <row r="6097" spans="1:7" x14ac:dyDescent="0.25">
      <c r="A6097" s="543"/>
      <c r="B6097" s="17" t="s">
        <v>4756</v>
      </c>
      <c r="C6097" s="17"/>
      <c r="D6097" s="222" t="s">
        <v>4757</v>
      </c>
      <c r="E6097" s="353"/>
      <c r="F6097" s="352">
        <f t="shared" si="188"/>
        <v>0</v>
      </c>
      <c r="G6097" s="352">
        <f t="shared" si="189"/>
        <v>0</v>
      </c>
    </row>
    <row r="6098" spans="1:7" ht="13.5" x14ac:dyDescent="0.25">
      <c r="A6098" s="543"/>
      <c r="B6098" s="17"/>
      <c r="C6098" s="17"/>
      <c r="D6098" s="252" t="s">
        <v>7881</v>
      </c>
      <c r="E6098" s="353"/>
      <c r="F6098" s="352">
        <f t="shared" si="188"/>
        <v>0</v>
      </c>
      <c r="G6098" s="352">
        <f t="shared" si="189"/>
        <v>0</v>
      </c>
    </row>
    <row r="6099" spans="1:7" ht="25.5" x14ac:dyDescent="0.25">
      <c r="A6099" s="543"/>
      <c r="B6099" s="542"/>
      <c r="C6099" s="200"/>
      <c r="D6099" s="253" t="s">
        <v>4736</v>
      </c>
      <c r="E6099" s="353">
        <v>850</v>
      </c>
      <c r="F6099" s="352">
        <f t="shared" ref="F6099:F6162" si="190">IFERROR(E6099*0.6,0)</f>
        <v>510</v>
      </c>
      <c r="G6099" s="352">
        <f t="shared" ref="G6099:G6162" si="191">IFERROR(E6099*0.5,0)</f>
        <v>425</v>
      </c>
    </row>
    <row r="6100" spans="1:7" x14ac:dyDescent="0.25">
      <c r="A6100" s="544"/>
      <c r="B6100" s="544"/>
      <c r="C6100" s="17"/>
      <c r="D6100" s="253" t="s">
        <v>4737</v>
      </c>
      <c r="E6100" s="353">
        <v>750</v>
      </c>
      <c r="F6100" s="352">
        <f t="shared" si="190"/>
        <v>450</v>
      </c>
      <c r="G6100" s="352">
        <f t="shared" si="191"/>
        <v>375</v>
      </c>
    </row>
    <row r="6101" spans="1:7" ht="13.5" x14ac:dyDescent="0.25">
      <c r="A6101" s="542" t="s">
        <v>2495</v>
      </c>
      <c r="B6101" s="542" t="s">
        <v>4738</v>
      </c>
      <c r="C6101" s="367"/>
      <c r="D6101" s="245" t="s">
        <v>7876</v>
      </c>
      <c r="E6101" s="353"/>
      <c r="F6101" s="352">
        <f t="shared" si="190"/>
        <v>0</v>
      </c>
      <c r="G6101" s="352">
        <f t="shared" si="191"/>
        <v>0</v>
      </c>
    </row>
    <row r="6102" spans="1:7" x14ac:dyDescent="0.25">
      <c r="A6102" s="543"/>
      <c r="B6102" s="543"/>
      <c r="C6102" s="542"/>
      <c r="D6102" s="222" t="s">
        <v>7910</v>
      </c>
      <c r="E6102" s="353"/>
      <c r="F6102" s="352">
        <f t="shared" si="190"/>
        <v>0</v>
      </c>
      <c r="G6102" s="352">
        <f t="shared" si="191"/>
        <v>0</v>
      </c>
    </row>
    <row r="6103" spans="1:7" x14ac:dyDescent="0.25">
      <c r="A6103" s="543"/>
      <c r="B6103" s="543"/>
      <c r="C6103" s="543"/>
      <c r="D6103" s="222" t="s">
        <v>7911</v>
      </c>
      <c r="E6103" s="353"/>
      <c r="F6103" s="352">
        <f t="shared" si="190"/>
        <v>0</v>
      </c>
      <c r="G6103" s="352">
        <f t="shared" si="191"/>
        <v>0</v>
      </c>
    </row>
    <row r="6104" spans="1:7" ht="13.5" x14ac:dyDescent="0.25">
      <c r="A6104" s="543"/>
      <c r="B6104" s="543"/>
      <c r="C6104" s="543"/>
      <c r="D6104" s="252" t="s">
        <v>7881</v>
      </c>
      <c r="E6104" s="353"/>
      <c r="F6104" s="352">
        <f t="shared" si="190"/>
        <v>0</v>
      </c>
      <c r="G6104" s="352">
        <f t="shared" si="191"/>
        <v>0</v>
      </c>
    </row>
    <row r="6105" spans="1:7" x14ac:dyDescent="0.25">
      <c r="A6105" s="543"/>
      <c r="B6105" s="543"/>
      <c r="C6105" s="543"/>
      <c r="D6105" s="254" t="s">
        <v>7912</v>
      </c>
      <c r="E6105" s="353">
        <v>0</v>
      </c>
      <c r="F6105" s="352">
        <f t="shared" si="190"/>
        <v>0</v>
      </c>
      <c r="G6105" s="352">
        <f t="shared" si="191"/>
        <v>0</v>
      </c>
    </row>
    <row r="6106" spans="1:7" ht="25.5" x14ac:dyDescent="0.25">
      <c r="A6106" s="544"/>
      <c r="B6106" s="544"/>
      <c r="C6106" s="544"/>
      <c r="D6106" s="253" t="s">
        <v>4739</v>
      </c>
      <c r="E6106" s="353">
        <v>350</v>
      </c>
      <c r="F6106" s="352">
        <f t="shared" si="190"/>
        <v>210</v>
      </c>
      <c r="G6106" s="352">
        <f t="shared" si="191"/>
        <v>175</v>
      </c>
    </row>
    <row r="6107" spans="1:7" ht="13.5" x14ac:dyDescent="0.25">
      <c r="A6107" s="542" t="s">
        <v>2497</v>
      </c>
      <c r="B6107" s="542" t="s">
        <v>4740</v>
      </c>
      <c r="C6107" s="17"/>
      <c r="D6107" s="222" t="s">
        <v>7298</v>
      </c>
      <c r="E6107" s="353">
        <v>0</v>
      </c>
      <c r="F6107" s="352">
        <f t="shared" si="190"/>
        <v>0</v>
      </c>
      <c r="G6107" s="352">
        <f t="shared" si="191"/>
        <v>0</v>
      </c>
    </row>
    <row r="6108" spans="1:7" x14ac:dyDescent="0.25">
      <c r="A6108" s="543"/>
      <c r="B6108" s="543"/>
      <c r="C6108" s="17"/>
      <c r="D6108" s="241" t="s">
        <v>4741</v>
      </c>
      <c r="E6108" s="353">
        <v>0</v>
      </c>
      <c r="F6108" s="352">
        <f t="shared" si="190"/>
        <v>0</v>
      </c>
      <c r="G6108" s="352">
        <f t="shared" si="191"/>
        <v>0</v>
      </c>
    </row>
    <row r="6109" spans="1:7" ht="25.5" x14ac:dyDescent="0.25">
      <c r="A6109" s="543"/>
      <c r="B6109" s="543"/>
      <c r="C6109" s="17"/>
      <c r="D6109" s="222" t="s">
        <v>7913</v>
      </c>
      <c r="E6109" s="353">
        <v>300</v>
      </c>
      <c r="F6109" s="352">
        <f t="shared" si="190"/>
        <v>180</v>
      </c>
      <c r="G6109" s="352">
        <f t="shared" si="191"/>
        <v>150</v>
      </c>
    </row>
    <row r="6110" spans="1:7" ht="25.5" x14ac:dyDescent="0.25">
      <c r="A6110" s="544"/>
      <c r="B6110" s="544"/>
      <c r="C6110" s="17"/>
      <c r="D6110" s="222" t="s">
        <v>7914</v>
      </c>
      <c r="E6110" s="353">
        <v>300</v>
      </c>
      <c r="F6110" s="352">
        <f t="shared" si="190"/>
        <v>180</v>
      </c>
      <c r="G6110" s="352">
        <f t="shared" si="191"/>
        <v>150</v>
      </c>
    </row>
    <row r="6111" spans="1:7" x14ac:dyDescent="0.25">
      <c r="A6111" s="17" t="s">
        <v>2501</v>
      </c>
      <c r="B6111" s="17" t="s">
        <v>4742</v>
      </c>
      <c r="C6111" s="17"/>
      <c r="D6111" s="222" t="s">
        <v>4743</v>
      </c>
      <c r="E6111" s="353">
        <v>300</v>
      </c>
      <c r="F6111" s="352">
        <f t="shared" si="190"/>
        <v>180</v>
      </c>
      <c r="G6111" s="352">
        <f t="shared" si="191"/>
        <v>150</v>
      </c>
    </row>
    <row r="6112" spans="1:7" ht="13.5" x14ac:dyDescent="0.25">
      <c r="A6112" s="542" t="s">
        <v>2505</v>
      </c>
      <c r="B6112" s="542" t="s">
        <v>4744</v>
      </c>
      <c r="C6112" s="17"/>
      <c r="D6112" s="222" t="s">
        <v>7299</v>
      </c>
      <c r="E6112" s="353">
        <v>0</v>
      </c>
      <c r="F6112" s="352">
        <f t="shared" si="190"/>
        <v>0</v>
      </c>
      <c r="G6112" s="352">
        <f t="shared" si="191"/>
        <v>0</v>
      </c>
    </row>
    <row r="6113" spans="1:7" x14ac:dyDescent="0.25">
      <c r="A6113" s="543"/>
      <c r="B6113" s="543"/>
      <c r="C6113" s="17"/>
      <c r="D6113" s="241" t="s">
        <v>7915</v>
      </c>
      <c r="E6113" s="353">
        <v>0</v>
      </c>
      <c r="F6113" s="352">
        <f t="shared" si="190"/>
        <v>0</v>
      </c>
      <c r="G6113" s="352">
        <f t="shared" si="191"/>
        <v>0</v>
      </c>
    </row>
    <row r="6114" spans="1:7" ht="25.5" x14ac:dyDescent="0.25">
      <c r="A6114" s="544"/>
      <c r="B6114" s="544"/>
      <c r="C6114" s="17"/>
      <c r="D6114" s="222" t="s">
        <v>7916</v>
      </c>
      <c r="E6114" s="353">
        <v>300</v>
      </c>
      <c r="F6114" s="352">
        <f t="shared" si="190"/>
        <v>180</v>
      </c>
      <c r="G6114" s="352">
        <f t="shared" si="191"/>
        <v>150</v>
      </c>
    </row>
    <row r="6115" spans="1:7" x14ac:dyDescent="0.25">
      <c r="A6115" s="542" t="s">
        <v>2507</v>
      </c>
      <c r="B6115" s="542" t="s">
        <v>4745</v>
      </c>
      <c r="C6115" s="17"/>
      <c r="D6115" s="241" t="s">
        <v>2138</v>
      </c>
      <c r="E6115" s="353">
        <v>0</v>
      </c>
      <c r="F6115" s="352">
        <f t="shared" si="190"/>
        <v>0</v>
      </c>
      <c r="G6115" s="352">
        <f t="shared" si="191"/>
        <v>0</v>
      </c>
    </row>
    <row r="6116" spans="1:7" x14ac:dyDescent="0.25">
      <c r="A6116" s="543"/>
      <c r="B6116" s="543"/>
      <c r="C6116" s="17"/>
      <c r="D6116" s="222" t="s">
        <v>2939</v>
      </c>
      <c r="E6116" s="353">
        <v>200</v>
      </c>
      <c r="F6116" s="352">
        <f t="shared" si="190"/>
        <v>120</v>
      </c>
      <c r="G6116" s="352">
        <f t="shared" si="191"/>
        <v>100</v>
      </c>
    </row>
    <row r="6117" spans="1:7" x14ac:dyDescent="0.25">
      <c r="A6117" s="543"/>
      <c r="B6117" s="543"/>
      <c r="C6117" s="17"/>
      <c r="D6117" s="222" t="s">
        <v>3926</v>
      </c>
      <c r="E6117" s="353">
        <v>150</v>
      </c>
      <c r="F6117" s="352">
        <f t="shared" si="190"/>
        <v>90</v>
      </c>
      <c r="G6117" s="352">
        <f t="shared" si="191"/>
        <v>75</v>
      </c>
    </row>
    <row r="6118" spans="1:7" x14ac:dyDescent="0.25">
      <c r="A6118" s="544"/>
      <c r="B6118" s="544"/>
      <c r="C6118" s="17"/>
      <c r="D6118" s="222" t="s">
        <v>2214</v>
      </c>
      <c r="E6118" s="353">
        <v>120</v>
      </c>
      <c r="F6118" s="352">
        <f t="shared" si="190"/>
        <v>72</v>
      </c>
      <c r="G6118" s="352">
        <f t="shared" si="191"/>
        <v>60</v>
      </c>
    </row>
    <row r="6119" spans="1:7" x14ac:dyDescent="0.25">
      <c r="A6119" s="542" t="s">
        <v>2509</v>
      </c>
      <c r="B6119" s="542" t="s">
        <v>4746</v>
      </c>
      <c r="C6119" s="17"/>
      <c r="D6119" s="241" t="s">
        <v>2146</v>
      </c>
      <c r="E6119" s="353">
        <v>0</v>
      </c>
      <c r="F6119" s="352">
        <f t="shared" si="190"/>
        <v>0</v>
      </c>
      <c r="G6119" s="352">
        <f t="shared" si="191"/>
        <v>0</v>
      </c>
    </row>
    <row r="6120" spans="1:7" x14ac:dyDescent="0.25">
      <c r="A6120" s="543"/>
      <c r="B6120" s="543"/>
      <c r="C6120" s="17"/>
      <c r="D6120" s="222" t="s">
        <v>2159</v>
      </c>
      <c r="E6120" s="353">
        <v>150</v>
      </c>
      <c r="F6120" s="352">
        <f t="shared" si="190"/>
        <v>90</v>
      </c>
      <c r="G6120" s="352">
        <f t="shared" si="191"/>
        <v>75</v>
      </c>
    </row>
    <row r="6121" spans="1:7" x14ac:dyDescent="0.25">
      <c r="A6121" s="543"/>
      <c r="B6121" s="543"/>
      <c r="C6121" s="17"/>
      <c r="D6121" s="222" t="s">
        <v>2160</v>
      </c>
      <c r="E6121" s="353">
        <v>120</v>
      </c>
      <c r="F6121" s="352">
        <f t="shared" si="190"/>
        <v>72</v>
      </c>
      <c r="G6121" s="352">
        <f t="shared" si="191"/>
        <v>60</v>
      </c>
    </row>
    <row r="6122" spans="1:7" x14ac:dyDescent="0.25">
      <c r="A6122" s="544"/>
      <c r="B6122" s="544"/>
      <c r="C6122" s="17"/>
      <c r="D6122" s="222" t="s">
        <v>2214</v>
      </c>
      <c r="E6122" s="353">
        <v>90</v>
      </c>
      <c r="F6122" s="352">
        <f t="shared" si="190"/>
        <v>54</v>
      </c>
      <c r="G6122" s="352">
        <f t="shared" si="191"/>
        <v>45</v>
      </c>
    </row>
    <row r="6123" spans="1:7" ht="13.5" x14ac:dyDescent="0.25">
      <c r="A6123" s="542" t="s">
        <v>2511</v>
      </c>
      <c r="B6123" s="17"/>
      <c r="C6123" s="17"/>
      <c r="D6123" s="241" t="s">
        <v>4747</v>
      </c>
      <c r="E6123" s="353">
        <v>0</v>
      </c>
      <c r="F6123" s="352">
        <f t="shared" si="190"/>
        <v>0</v>
      </c>
      <c r="G6123" s="352">
        <f t="shared" si="191"/>
        <v>0</v>
      </c>
    </row>
    <row r="6124" spans="1:7" x14ac:dyDescent="0.25">
      <c r="A6124" s="543"/>
      <c r="B6124" s="17"/>
      <c r="C6124" s="17"/>
      <c r="D6124" s="222" t="s">
        <v>4748</v>
      </c>
      <c r="E6124" s="360">
        <v>300</v>
      </c>
      <c r="F6124" s="352">
        <f t="shared" si="190"/>
        <v>180</v>
      </c>
      <c r="G6124" s="352">
        <f t="shared" si="191"/>
        <v>150</v>
      </c>
    </row>
    <row r="6125" spans="1:7" x14ac:dyDescent="0.25">
      <c r="A6125" s="544"/>
      <c r="B6125" s="17"/>
      <c r="C6125" s="17"/>
      <c r="D6125" s="222" t="s">
        <v>4749</v>
      </c>
      <c r="E6125" s="360">
        <v>280</v>
      </c>
      <c r="F6125" s="352">
        <f t="shared" si="190"/>
        <v>168</v>
      </c>
      <c r="G6125" s="352">
        <f t="shared" si="191"/>
        <v>140</v>
      </c>
    </row>
    <row r="6126" spans="1:7" ht="13.5" x14ac:dyDescent="0.25">
      <c r="A6126" s="542" t="s">
        <v>2513</v>
      </c>
      <c r="B6126" s="17"/>
      <c r="C6126" s="17"/>
      <c r="D6126" s="241" t="s">
        <v>4750</v>
      </c>
      <c r="E6126" s="360"/>
      <c r="F6126" s="352">
        <f t="shared" si="190"/>
        <v>0</v>
      </c>
      <c r="G6126" s="352">
        <f t="shared" si="191"/>
        <v>0</v>
      </c>
    </row>
    <row r="6127" spans="1:7" ht="25.5" x14ac:dyDescent="0.25">
      <c r="A6127" s="543"/>
      <c r="B6127" s="17"/>
      <c r="C6127" s="17"/>
      <c r="D6127" s="222" t="s">
        <v>4751</v>
      </c>
      <c r="E6127" s="360">
        <v>300</v>
      </c>
      <c r="F6127" s="352">
        <f t="shared" si="190"/>
        <v>180</v>
      </c>
      <c r="G6127" s="352">
        <f t="shared" si="191"/>
        <v>150</v>
      </c>
    </row>
    <row r="6128" spans="1:7" x14ac:dyDescent="0.25">
      <c r="A6128" s="544"/>
      <c r="B6128" s="17"/>
      <c r="C6128" s="17"/>
      <c r="D6128" s="222" t="s">
        <v>4752</v>
      </c>
      <c r="E6128" s="360">
        <v>280</v>
      </c>
      <c r="F6128" s="352">
        <f t="shared" si="190"/>
        <v>168</v>
      </c>
      <c r="G6128" s="352">
        <f t="shared" si="191"/>
        <v>140</v>
      </c>
    </row>
    <row r="6129" spans="1:7" ht="13.5" x14ac:dyDescent="0.25">
      <c r="A6129" s="542" t="s">
        <v>2514</v>
      </c>
      <c r="B6129" s="17"/>
      <c r="C6129" s="17"/>
      <c r="D6129" s="241" t="s">
        <v>4753</v>
      </c>
      <c r="E6129" s="360"/>
      <c r="F6129" s="352">
        <f t="shared" si="190"/>
        <v>0</v>
      </c>
      <c r="G6129" s="352">
        <f t="shared" si="191"/>
        <v>0</v>
      </c>
    </row>
    <row r="6130" spans="1:7" ht="25.5" x14ac:dyDescent="0.25">
      <c r="A6130" s="544"/>
      <c r="B6130" s="17"/>
      <c r="C6130" s="17"/>
      <c r="D6130" s="222" t="s">
        <v>4754</v>
      </c>
      <c r="E6130" s="360">
        <v>300</v>
      </c>
      <c r="F6130" s="352">
        <f t="shared" si="190"/>
        <v>180</v>
      </c>
      <c r="G6130" s="352">
        <f t="shared" si="191"/>
        <v>150</v>
      </c>
    </row>
    <row r="6131" spans="1:7" ht="13.5" x14ac:dyDescent="0.25">
      <c r="A6131" s="25"/>
      <c r="B6131" s="17" t="s">
        <v>2495</v>
      </c>
      <c r="C6131" s="17"/>
      <c r="D6131" s="241" t="s">
        <v>4755</v>
      </c>
      <c r="E6131" s="360"/>
      <c r="F6131" s="352">
        <f t="shared" si="190"/>
        <v>0</v>
      </c>
      <c r="G6131" s="352">
        <f t="shared" si="191"/>
        <v>0</v>
      </c>
    </row>
    <row r="6132" spans="1:7" ht="13.5" x14ac:dyDescent="0.25">
      <c r="A6132" s="25"/>
      <c r="B6132" s="542" t="s">
        <v>4758</v>
      </c>
      <c r="C6132" s="17"/>
      <c r="D6132" s="241" t="s">
        <v>4759</v>
      </c>
      <c r="E6132" s="353"/>
      <c r="F6132" s="352">
        <f t="shared" si="190"/>
        <v>0</v>
      </c>
      <c r="G6132" s="352">
        <f t="shared" si="191"/>
        <v>0</v>
      </c>
    </row>
    <row r="6133" spans="1:7" x14ac:dyDescent="0.25">
      <c r="A6133" s="25"/>
      <c r="B6133" s="543"/>
      <c r="C6133" s="17"/>
      <c r="D6133" s="222" t="s">
        <v>3324</v>
      </c>
      <c r="E6133" s="353"/>
      <c r="F6133" s="352">
        <f t="shared" si="190"/>
        <v>0</v>
      </c>
      <c r="G6133" s="352">
        <f t="shared" si="191"/>
        <v>0</v>
      </c>
    </row>
    <row r="6134" spans="1:7" x14ac:dyDescent="0.25">
      <c r="A6134" s="25"/>
      <c r="B6134" s="543"/>
      <c r="C6134" s="17"/>
      <c r="D6134" s="222" t="s">
        <v>2160</v>
      </c>
      <c r="E6134" s="353"/>
      <c r="F6134" s="352">
        <f t="shared" si="190"/>
        <v>0</v>
      </c>
      <c r="G6134" s="352">
        <f t="shared" si="191"/>
        <v>0</v>
      </c>
    </row>
    <row r="6135" spans="1:7" x14ac:dyDescent="0.25">
      <c r="A6135" s="25"/>
      <c r="B6135" s="544"/>
      <c r="C6135" s="17"/>
      <c r="D6135" s="222" t="s">
        <v>2214</v>
      </c>
      <c r="E6135" s="353"/>
      <c r="F6135" s="352">
        <f t="shared" si="190"/>
        <v>0</v>
      </c>
      <c r="G6135" s="352">
        <f t="shared" si="191"/>
        <v>0</v>
      </c>
    </row>
    <row r="6136" spans="1:7" ht="13.5" x14ac:dyDescent="0.25">
      <c r="A6136" s="25"/>
      <c r="B6136" s="542" t="s">
        <v>4760</v>
      </c>
      <c r="C6136" s="17"/>
      <c r="D6136" s="241" t="s">
        <v>4761</v>
      </c>
      <c r="E6136" s="353"/>
      <c r="F6136" s="352">
        <f t="shared" si="190"/>
        <v>0</v>
      </c>
      <c r="G6136" s="352">
        <f t="shared" si="191"/>
        <v>0</v>
      </c>
    </row>
    <row r="6137" spans="1:7" x14ac:dyDescent="0.25">
      <c r="A6137" s="25"/>
      <c r="B6137" s="543"/>
      <c r="C6137" s="17"/>
      <c r="D6137" s="222" t="s">
        <v>2159</v>
      </c>
      <c r="E6137" s="353"/>
      <c r="F6137" s="352">
        <f t="shared" si="190"/>
        <v>0</v>
      </c>
      <c r="G6137" s="352">
        <f t="shared" si="191"/>
        <v>0</v>
      </c>
    </row>
    <row r="6138" spans="1:7" x14ac:dyDescent="0.25">
      <c r="A6138" s="25"/>
      <c r="B6138" s="543"/>
      <c r="C6138" s="17"/>
      <c r="D6138" s="222" t="s">
        <v>2160</v>
      </c>
      <c r="E6138" s="353"/>
      <c r="F6138" s="352">
        <f t="shared" si="190"/>
        <v>0</v>
      </c>
      <c r="G6138" s="352">
        <f t="shared" si="191"/>
        <v>0</v>
      </c>
    </row>
    <row r="6139" spans="1:7" x14ac:dyDescent="0.25">
      <c r="A6139" s="25"/>
      <c r="B6139" s="544"/>
      <c r="C6139" s="17"/>
      <c r="D6139" s="222" t="s">
        <v>2214</v>
      </c>
      <c r="E6139" s="353"/>
      <c r="F6139" s="352">
        <f t="shared" si="190"/>
        <v>0</v>
      </c>
      <c r="G6139" s="352">
        <f t="shared" si="191"/>
        <v>0</v>
      </c>
    </row>
    <row r="6140" spans="1:7" x14ac:dyDescent="0.25">
      <c r="A6140" s="200">
        <v>17</v>
      </c>
      <c r="B6140" s="200">
        <v>17</v>
      </c>
      <c r="C6140" s="200"/>
      <c r="D6140" s="255" t="s">
        <v>4762</v>
      </c>
      <c r="E6140" s="353">
        <v>0</v>
      </c>
      <c r="F6140" s="352">
        <f t="shared" si="190"/>
        <v>0</v>
      </c>
      <c r="G6140" s="352">
        <f t="shared" si="191"/>
        <v>0</v>
      </c>
    </row>
    <row r="6141" spans="1:7" ht="13.5" x14ac:dyDescent="0.25">
      <c r="A6141" s="542" t="s">
        <v>2516</v>
      </c>
      <c r="C6141" s="17"/>
      <c r="D6141" s="256" t="s">
        <v>7876</v>
      </c>
      <c r="E6141" s="353">
        <v>0</v>
      </c>
      <c r="F6141" s="352">
        <f t="shared" si="190"/>
        <v>0</v>
      </c>
      <c r="G6141" s="352">
        <f t="shared" si="191"/>
        <v>0</v>
      </c>
    </row>
    <row r="6142" spans="1:7" x14ac:dyDescent="0.25">
      <c r="A6142" s="543"/>
      <c r="B6142" s="17" t="s">
        <v>2516</v>
      </c>
      <c r="C6142" s="17"/>
      <c r="D6142" s="257" t="s">
        <v>8273</v>
      </c>
      <c r="E6142" s="353"/>
      <c r="F6142" s="352">
        <f t="shared" si="190"/>
        <v>0</v>
      </c>
      <c r="G6142" s="352">
        <f t="shared" si="191"/>
        <v>0</v>
      </c>
    </row>
    <row r="6143" spans="1:7" x14ac:dyDescent="0.25">
      <c r="A6143" s="543"/>
      <c r="B6143" s="17" t="s">
        <v>3022</v>
      </c>
      <c r="C6143" s="17"/>
      <c r="D6143" s="257" t="s">
        <v>8274</v>
      </c>
      <c r="E6143" s="353"/>
      <c r="F6143" s="352">
        <f t="shared" si="190"/>
        <v>0</v>
      </c>
      <c r="G6143" s="352">
        <f t="shared" si="191"/>
        <v>0</v>
      </c>
    </row>
    <row r="6144" spans="1:7" s="51" customFormat="1" ht="13.5" x14ac:dyDescent="0.25">
      <c r="A6144" s="543"/>
      <c r="B6144" s="542"/>
      <c r="C6144" s="17"/>
      <c r="D6144" s="258" t="s">
        <v>7881</v>
      </c>
      <c r="E6144" s="353"/>
      <c r="F6144" s="352">
        <f t="shared" si="190"/>
        <v>0</v>
      </c>
      <c r="G6144" s="352">
        <f t="shared" si="191"/>
        <v>0</v>
      </c>
    </row>
    <row r="6145" spans="1:7" x14ac:dyDescent="0.25">
      <c r="A6145" s="543"/>
      <c r="B6145" s="543"/>
      <c r="C6145" s="17"/>
      <c r="D6145" s="255" t="s">
        <v>7917</v>
      </c>
      <c r="E6145" s="353">
        <v>0</v>
      </c>
      <c r="F6145" s="352">
        <f t="shared" si="190"/>
        <v>0</v>
      </c>
      <c r="G6145" s="352">
        <f t="shared" si="191"/>
        <v>0</v>
      </c>
    </row>
    <row r="6146" spans="1:7" x14ac:dyDescent="0.25">
      <c r="A6146" s="543"/>
      <c r="B6146" s="543"/>
      <c r="C6146" s="17"/>
      <c r="D6146" s="257" t="s">
        <v>4763</v>
      </c>
      <c r="E6146" s="353">
        <v>400</v>
      </c>
      <c r="F6146" s="352">
        <f t="shared" si="190"/>
        <v>240</v>
      </c>
      <c r="G6146" s="352">
        <f t="shared" si="191"/>
        <v>200</v>
      </c>
    </row>
    <row r="6147" spans="1:7" x14ac:dyDescent="0.25">
      <c r="A6147" s="544"/>
      <c r="B6147" s="544"/>
      <c r="C6147" s="17"/>
      <c r="D6147" s="257" t="s">
        <v>4764</v>
      </c>
      <c r="E6147" s="353">
        <v>450</v>
      </c>
      <c r="F6147" s="352">
        <f t="shared" si="190"/>
        <v>270</v>
      </c>
      <c r="G6147" s="352">
        <f t="shared" si="191"/>
        <v>225</v>
      </c>
    </row>
    <row r="6148" spans="1:7" ht="13.5" x14ac:dyDescent="0.25">
      <c r="A6148" s="542" t="s">
        <v>2531</v>
      </c>
      <c r="C6148" s="17"/>
      <c r="D6148" s="256" t="s">
        <v>7876</v>
      </c>
      <c r="E6148" s="353">
        <v>0</v>
      </c>
      <c r="F6148" s="352">
        <f t="shared" si="190"/>
        <v>0</v>
      </c>
      <c r="G6148" s="352">
        <f t="shared" si="191"/>
        <v>0</v>
      </c>
    </row>
    <row r="6149" spans="1:7" ht="25.5" x14ac:dyDescent="0.25">
      <c r="A6149" s="543"/>
      <c r="B6149" s="367" t="s">
        <v>2531</v>
      </c>
      <c r="C6149" s="17"/>
      <c r="D6149" s="257" t="s">
        <v>8275</v>
      </c>
      <c r="E6149" s="353"/>
      <c r="F6149" s="352">
        <f t="shared" si="190"/>
        <v>0</v>
      </c>
      <c r="G6149" s="352">
        <f t="shared" si="191"/>
        <v>0</v>
      </c>
    </row>
    <row r="6150" spans="1:7" ht="25.5" x14ac:dyDescent="0.25">
      <c r="A6150" s="543"/>
      <c r="B6150" s="17" t="s">
        <v>3015</v>
      </c>
      <c r="C6150" s="17"/>
      <c r="D6150" s="257" t="s">
        <v>8276</v>
      </c>
      <c r="E6150" s="353"/>
      <c r="F6150" s="352">
        <f t="shared" si="190"/>
        <v>0</v>
      </c>
      <c r="G6150" s="352">
        <f t="shared" si="191"/>
        <v>0</v>
      </c>
    </row>
    <row r="6151" spans="1:7" ht="13.5" x14ac:dyDescent="0.25">
      <c r="A6151" s="543"/>
      <c r="B6151" s="542"/>
      <c r="C6151" s="17"/>
      <c r="D6151" s="258" t="s">
        <v>7881</v>
      </c>
      <c r="E6151" s="353"/>
      <c r="F6151" s="352">
        <f t="shared" si="190"/>
        <v>0</v>
      </c>
      <c r="G6151" s="352">
        <f t="shared" si="191"/>
        <v>0</v>
      </c>
    </row>
    <row r="6152" spans="1:7" x14ac:dyDescent="0.25">
      <c r="A6152" s="543"/>
      <c r="B6152" s="543"/>
      <c r="C6152" s="17"/>
      <c r="D6152" s="255" t="s">
        <v>7891</v>
      </c>
      <c r="E6152" s="353">
        <v>0</v>
      </c>
      <c r="F6152" s="352">
        <f t="shared" si="190"/>
        <v>0</v>
      </c>
      <c r="G6152" s="352">
        <f t="shared" si="191"/>
        <v>0</v>
      </c>
    </row>
    <row r="6153" spans="1:7" x14ac:dyDescent="0.25">
      <c r="A6153" s="543"/>
      <c r="B6153" s="543"/>
      <c r="C6153" s="17"/>
      <c r="D6153" s="257" t="s">
        <v>4765</v>
      </c>
      <c r="E6153" s="353">
        <v>350</v>
      </c>
      <c r="F6153" s="352">
        <f t="shared" si="190"/>
        <v>210</v>
      </c>
      <c r="G6153" s="352">
        <f t="shared" si="191"/>
        <v>175</v>
      </c>
    </row>
    <row r="6154" spans="1:7" x14ac:dyDescent="0.25">
      <c r="A6154" s="543"/>
      <c r="B6154" s="543"/>
      <c r="C6154" s="17"/>
      <c r="D6154" s="257" t="s">
        <v>4766</v>
      </c>
      <c r="E6154" s="353">
        <v>380</v>
      </c>
      <c r="F6154" s="352">
        <f t="shared" si="190"/>
        <v>228</v>
      </c>
      <c r="G6154" s="352">
        <f t="shared" si="191"/>
        <v>190</v>
      </c>
    </row>
    <row r="6155" spans="1:7" x14ac:dyDescent="0.25">
      <c r="A6155" s="543"/>
      <c r="B6155" s="543"/>
      <c r="C6155" s="17"/>
      <c r="D6155" s="257" t="s">
        <v>4767</v>
      </c>
      <c r="E6155" s="353">
        <v>400</v>
      </c>
      <c r="F6155" s="352">
        <f t="shared" si="190"/>
        <v>240</v>
      </c>
      <c r="G6155" s="352">
        <f t="shared" si="191"/>
        <v>200</v>
      </c>
    </row>
    <row r="6156" spans="1:7" x14ac:dyDescent="0.25">
      <c r="A6156" s="544"/>
      <c r="B6156" s="544"/>
      <c r="C6156" s="17"/>
      <c r="D6156" s="257" t="s">
        <v>4768</v>
      </c>
      <c r="E6156" s="353">
        <v>350</v>
      </c>
      <c r="F6156" s="352">
        <f t="shared" si="190"/>
        <v>210</v>
      </c>
      <c r="G6156" s="352">
        <f t="shared" si="191"/>
        <v>175</v>
      </c>
    </row>
    <row r="6157" spans="1:7" x14ac:dyDescent="0.25">
      <c r="A6157" s="542" t="s">
        <v>3015</v>
      </c>
      <c r="B6157" s="542" t="s">
        <v>3024</v>
      </c>
      <c r="C6157" s="17"/>
      <c r="D6157" s="255" t="s">
        <v>2138</v>
      </c>
      <c r="E6157" s="353">
        <v>0</v>
      </c>
      <c r="F6157" s="352">
        <f t="shared" si="190"/>
        <v>0</v>
      </c>
      <c r="G6157" s="352">
        <f t="shared" si="191"/>
        <v>0</v>
      </c>
    </row>
    <row r="6158" spans="1:7" x14ac:dyDescent="0.25">
      <c r="A6158" s="543"/>
      <c r="B6158" s="543"/>
      <c r="C6158" s="17"/>
      <c r="D6158" s="257" t="s">
        <v>2159</v>
      </c>
      <c r="E6158" s="353">
        <v>180</v>
      </c>
      <c r="F6158" s="352">
        <f t="shared" si="190"/>
        <v>108</v>
      </c>
      <c r="G6158" s="352">
        <f t="shared" si="191"/>
        <v>90</v>
      </c>
    </row>
    <row r="6159" spans="1:7" x14ac:dyDescent="0.25">
      <c r="A6159" s="543"/>
      <c r="B6159" s="543"/>
      <c r="C6159" s="17"/>
      <c r="D6159" s="257" t="s">
        <v>2160</v>
      </c>
      <c r="E6159" s="353">
        <v>150</v>
      </c>
      <c r="F6159" s="352">
        <f t="shared" si="190"/>
        <v>90</v>
      </c>
      <c r="G6159" s="352">
        <f t="shared" si="191"/>
        <v>75</v>
      </c>
    </row>
    <row r="6160" spans="1:7" x14ac:dyDescent="0.25">
      <c r="A6160" s="544"/>
      <c r="B6160" s="544"/>
      <c r="C6160" s="17"/>
      <c r="D6160" s="257" t="s">
        <v>2214</v>
      </c>
      <c r="E6160" s="353">
        <v>120</v>
      </c>
      <c r="F6160" s="352">
        <f t="shared" si="190"/>
        <v>72</v>
      </c>
      <c r="G6160" s="352">
        <f t="shared" si="191"/>
        <v>60</v>
      </c>
    </row>
    <row r="6161" spans="1:7" x14ac:dyDescent="0.25">
      <c r="A6161" s="542" t="s">
        <v>3022</v>
      </c>
      <c r="B6161" s="542" t="s">
        <v>3026</v>
      </c>
      <c r="C6161" s="17"/>
      <c r="D6161" s="255" t="s">
        <v>2146</v>
      </c>
      <c r="E6161" s="353">
        <v>0</v>
      </c>
      <c r="F6161" s="352">
        <f t="shared" si="190"/>
        <v>0</v>
      </c>
      <c r="G6161" s="352">
        <f t="shared" si="191"/>
        <v>0</v>
      </c>
    </row>
    <row r="6162" spans="1:7" x14ac:dyDescent="0.25">
      <c r="A6162" s="543"/>
      <c r="B6162" s="543"/>
      <c r="C6162" s="200"/>
      <c r="D6162" s="257" t="s">
        <v>4638</v>
      </c>
      <c r="E6162" s="353">
        <v>150</v>
      </c>
      <c r="F6162" s="352">
        <f t="shared" si="190"/>
        <v>90</v>
      </c>
      <c r="G6162" s="352">
        <f t="shared" si="191"/>
        <v>75</v>
      </c>
    </row>
    <row r="6163" spans="1:7" x14ac:dyDescent="0.25">
      <c r="A6163" s="543"/>
      <c r="B6163" s="543"/>
      <c r="C6163" s="200"/>
      <c r="D6163" s="257" t="s">
        <v>3926</v>
      </c>
      <c r="E6163" s="353">
        <v>120</v>
      </c>
      <c r="F6163" s="352">
        <f t="shared" ref="F6163:F6226" si="192">IFERROR(E6163*0.6,0)</f>
        <v>72</v>
      </c>
      <c r="G6163" s="352">
        <f t="shared" ref="G6163:G6226" si="193">IFERROR(E6163*0.5,0)</f>
        <v>60</v>
      </c>
    </row>
    <row r="6164" spans="1:7" x14ac:dyDescent="0.25">
      <c r="A6164" s="544"/>
      <c r="B6164" s="544"/>
      <c r="C6164" s="17"/>
      <c r="D6164" s="257" t="s">
        <v>4639</v>
      </c>
      <c r="E6164" s="353">
        <v>100</v>
      </c>
      <c r="F6164" s="352">
        <f t="shared" si="192"/>
        <v>60</v>
      </c>
      <c r="G6164" s="352">
        <f t="shared" si="193"/>
        <v>50</v>
      </c>
    </row>
    <row r="6165" spans="1:7" x14ac:dyDescent="0.25">
      <c r="A6165" s="200">
        <v>18</v>
      </c>
      <c r="B6165" s="200">
        <v>18</v>
      </c>
      <c r="C6165" s="200"/>
      <c r="D6165" s="241" t="s">
        <v>4769</v>
      </c>
      <c r="E6165" s="353">
        <v>0</v>
      </c>
      <c r="F6165" s="352">
        <f t="shared" si="192"/>
        <v>0</v>
      </c>
      <c r="G6165" s="352">
        <f t="shared" si="193"/>
        <v>0</v>
      </c>
    </row>
    <row r="6166" spans="1:7" x14ac:dyDescent="0.25">
      <c r="A6166" s="542" t="s">
        <v>2554</v>
      </c>
      <c r="B6166" s="542" t="s">
        <v>2554</v>
      </c>
      <c r="C6166" s="17"/>
      <c r="D6166" s="241" t="s">
        <v>7889</v>
      </c>
      <c r="E6166" s="353">
        <v>0</v>
      </c>
      <c r="F6166" s="352">
        <f t="shared" si="192"/>
        <v>0</v>
      </c>
      <c r="G6166" s="352">
        <f t="shared" si="193"/>
        <v>0</v>
      </c>
    </row>
    <row r="6167" spans="1:7" x14ac:dyDescent="0.25">
      <c r="A6167" s="544"/>
      <c r="B6167" s="544"/>
      <c r="C6167" s="17"/>
      <c r="D6167" s="222" t="s">
        <v>4770</v>
      </c>
      <c r="E6167" s="353">
        <v>400</v>
      </c>
      <c r="F6167" s="352">
        <f t="shared" si="192"/>
        <v>240</v>
      </c>
      <c r="G6167" s="352">
        <f t="shared" si="193"/>
        <v>200</v>
      </c>
    </row>
    <row r="6168" spans="1:7" x14ac:dyDescent="0.25">
      <c r="A6168" s="542" t="s">
        <v>2555</v>
      </c>
      <c r="B6168" s="542" t="s">
        <v>2555</v>
      </c>
      <c r="C6168" s="17"/>
      <c r="D6168" s="241" t="s">
        <v>7861</v>
      </c>
      <c r="E6168" s="353">
        <v>0</v>
      </c>
      <c r="F6168" s="352">
        <f t="shared" si="192"/>
        <v>0</v>
      </c>
      <c r="G6168" s="352">
        <f t="shared" si="193"/>
        <v>0</v>
      </c>
    </row>
    <row r="6169" spans="1:7" s="51" customFormat="1" x14ac:dyDescent="0.25">
      <c r="A6169" s="544"/>
      <c r="B6169" s="544"/>
      <c r="C6169" s="17"/>
      <c r="D6169" s="222" t="s">
        <v>4771</v>
      </c>
      <c r="E6169" s="353">
        <v>400</v>
      </c>
      <c r="F6169" s="352">
        <f t="shared" si="192"/>
        <v>240</v>
      </c>
      <c r="G6169" s="352">
        <f t="shared" si="193"/>
        <v>200</v>
      </c>
    </row>
    <row r="6170" spans="1:7" x14ac:dyDescent="0.25">
      <c r="A6170" s="542" t="s">
        <v>2560</v>
      </c>
      <c r="B6170" s="542" t="s">
        <v>2560</v>
      </c>
      <c r="C6170" s="17"/>
      <c r="D6170" s="241" t="s">
        <v>2138</v>
      </c>
      <c r="E6170" s="353">
        <v>0</v>
      </c>
      <c r="F6170" s="352">
        <f t="shared" si="192"/>
        <v>0</v>
      </c>
      <c r="G6170" s="352">
        <f t="shared" si="193"/>
        <v>0</v>
      </c>
    </row>
    <row r="6171" spans="1:7" x14ac:dyDescent="0.25">
      <c r="A6171" s="543"/>
      <c r="B6171" s="543"/>
      <c r="C6171" s="17"/>
      <c r="D6171" s="222" t="s">
        <v>2159</v>
      </c>
      <c r="E6171" s="353">
        <v>180</v>
      </c>
      <c r="F6171" s="352">
        <f t="shared" si="192"/>
        <v>108</v>
      </c>
      <c r="G6171" s="352">
        <f t="shared" si="193"/>
        <v>90</v>
      </c>
    </row>
    <row r="6172" spans="1:7" x14ac:dyDescent="0.25">
      <c r="A6172" s="543"/>
      <c r="B6172" s="543"/>
      <c r="C6172" s="17"/>
      <c r="D6172" s="222" t="s">
        <v>2160</v>
      </c>
      <c r="E6172" s="353">
        <v>150</v>
      </c>
      <c r="F6172" s="352">
        <f t="shared" si="192"/>
        <v>90</v>
      </c>
      <c r="G6172" s="352">
        <f t="shared" si="193"/>
        <v>75</v>
      </c>
    </row>
    <row r="6173" spans="1:7" x14ac:dyDescent="0.25">
      <c r="A6173" s="544"/>
      <c r="B6173" s="544"/>
      <c r="C6173" s="17"/>
      <c r="D6173" s="222" t="s">
        <v>2214</v>
      </c>
      <c r="E6173" s="353">
        <v>120</v>
      </c>
      <c r="F6173" s="352">
        <f t="shared" si="192"/>
        <v>72</v>
      </c>
      <c r="G6173" s="352">
        <f t="shared" si="193"/>
        <v>60</v>
      </c>
    </row>
    <row r="6174" spans="1:7" x14ac:dyDescent="0.25">
      <c r="A6174" s="542" t="s">
        <v>2565</v>
      </c>
      <c r="B6174" s="542" t="s">
        <v>2565</v>
      </c>
      <c r="C6174" s="17"/>
      <c r="D6174" s="241" t="s">
        <v>2146</v>
      </c>
      <c r="E6174" s="353">
        <v>0</v>
      </c>
      <c r="F6174" s="352">
        <f t="shared" si="192"/>
        <v>0</v>
      </c>
      <c r="G6174" s="352">
        <f t="shared" si="193"/>
        <v>0</v>
      </c>
    </row>
    <row r="6175" spans="1:7" x14ac:dyDescent="0.25">
      <c r="A6175" s="543"/>
      <c r="B6175" s="543"/>
      <c r="C6175" s="17"/>
      <c r="D6175" s="222" t="s">
        <v>2939</v>
      </c>
      <c r="E6175" s="353">
        <v>150</v>
      </c>
      <c r="F6175" s="352">
        <f t="shared" si="192"/>
        <v>90</v>
      </c>
      <c r="G6175" s="352">
        <f t="shared" si="193"/>
        <v>75</v>
      </c>
    </row>
    <row r="6176" spans="1:7" x14ac:dyDescent="0.25">
      <c r="A6176" s="543"/>
      <c r="B6176" s="543"/>
      <c r="C6176" s="17"/>
      <c r="D6176" s="222" t="s">
        <v>3926</v>
      </c>
      <c r="E6176" s="353">
        <v>120</v>
      </c>
      <c r="F6176" s="352">
        <f t="shared" si="192"/>
        <v>72</v>
      </c>
      <c r="G6176" s="352">
        <f t="shared" si="193"/>
        <v>60</v>
      </c>
    </row>
    <row r="6177" spans="1:7" x14ac:dyDescent="0.25">
      <c r="A6177" s="544"/>
      <c r="B6177" s="544"/>
      <c r="C6177" s="17"/>
      <c r="D6177" s="222" t="s">
        <v>2214</v>
      </c>
      <c r="E6177" s="353">
        <v>100</v>
      </c>
      <c r="F6177" s="352">
        <f t="shared" si="192"/>
        <v>60</v>
      </c>
      <c r="G6177" s="352">
        <f t="shared" si="193"/>
        <v>50</v>
      </c>
    </row>
    <row r="6178" spans="1:7" x14ac:dyDescent="0.25">
      <c r="A6178" s="200">
        <v>19</v>
      </c>
      <c r="B6178" s="200">
        <v>19</v>
      </c>
      <c r="C6178" s="200"/>
      <c r="D6178" s="75" t="s">
        <v>4772</v>
      </c>
      <c r="E6178" s="353">
        <v>0</v>
      </c>
      <c r="F6178" s="352">
        <f t="shared" si="192"/>
        <v>0</v>
      </c>
      <c r="G6178" s="352">
        <f t="shared" si="193"/>
        <v>0</v>
      </c>
    </row>
    <row r="6179" spans="1:7" ht="13.5" x14ac:dyDescent="0.25">
      <c r="A6179" s="542" t="s">
        <v>2575</v>
      </c>
      <c r="B6179" s="542" t="s">
        <v>2575</v>
      </c>
      <c r="C6179" s="200"/>
      <c r="D6179" s="75" t="s">
        <v>7918</v>
      </c>
      <c r="E6179" s="353"/>
      <c r="F6179" s="352">
        <f t="shared" si="192"/>
        <v>0</v>
      </c>
      <c r="G6179" s="352">
        <f t="shared" si="193"/>
        <v>0</v>
      </c>
    </row>
    <row r="6180" spans="1:7" ht="25.5" x14ac:dyDescent="0.25">
      <c r="A6180" s="544"/>
      <c r="B6180" s="544"/>
      <c r="C6180" s="17"/>
      <c r="D6180" s="78" t="s">
        <v>4773</v>
      </c>
      <c r="E6180" s="353">
        <v>550</v>
      </c>
      <c r="F6180" s="352">
        <f t="shared" si="192"/>
        <v>330</v>
      </c>
      <c r="G6180" s="352">
        <f t="shared" si="193"/>
        <v>275</v>
      </c>
    </row>
    <row r="6181" spans="1:7" x14ac:dyDescent="0.25">
      <c r="A6181" s="17" t="s">
        <v>2607</v>
      </c>
      <c r="B6181" s="17" t="s">
        <v>2607</v>
      </c>
      <c r="C6181" s="17"/>
      <c r="D6181" s="78" t="s">
        <v>4774</v>
      </c>
      <c r="E6181" s="353">
        <v>500</v>
      </c>
      <c r="F6181" s="352">
        <f t="shared" si="192"/>
        <v>300</v>
      </c>
      <c r="G6181" s="352">
        <f t="shared" si="193"/>
        <v>250</v>
      </c>
    </row>
    <row r="6182" spans="1:7" ht="26.25" x14ac:dyDescent="0.25">
      <c r="A6182" s="542" t="s">
        <v>3041</v>
      </c>
      <c r="B6182" s="542" t="s">
        <v>3041</v>
      </c>
      <c r="C6182" s="17"/>
      <c r="D6182" s="75" t="s">
        <v>7300</v>
      </c>
      <c r="E6182" s="353">
        <v>0</v>
      </c>
      <c r="F6182" s="352">
        <f t="shared" si="192"/>
        <v>0</v>
      </c>
      <c r="G6182" s="352">
        <f t="shared" si="193"/>
        <v>0</v>
      </c>
    </row>
    <row r="6183" spans="1:7" s="51" customFormat="1" ht="25.5" x14ac:dyDescent="0.25">
      <c r="A6183" s="544"/>
      <c r="B6183" s="544"/>
      <c r="C6183" s="17"/>
      <c r="D6183" s="78" t="s">
        <v>4775</v>
      </c>
      <c r="E6183" s="353">
        <v>550</v>
      </c>
      <c r="F6183" s="352">
        <f t="shared" si="192"/>
        <v>330</v>
      </c>
      <c r="G6183" s="352">
        <f t="shared" si="193"/>
        <v>275</v>
      </c>
    </row>
    <row r="6184" spans="1:7" ht="25.5" x14ac:dyDescent="0.25">
      <c r="A6184" s="17" t="s">
        <v>3042</v>
      </c>
      <c r="B6184" s="17" t="s">
        <v>3042</v>
      </c>
      <c r="C6184" s="17"/>
      <c r="D6184" s="78" t="s">
        <v>4776</v>
      </c>
      <c r="E6184" s="353">
        <v>450</v>
      </c>
      <c r="F6184" s="352">
        <f t="shared" si="192"/>
        <v>270</v>
      </c>
      <c r="G6184" s="352">
        <f t="shared" si="193"/>
        <v>225</v>
      </c>
    </row>
    <row r="6185" spans="1:7" ht="26.25" x14ac:dyDescent="0.25">
      <c r="A6185" s="542" t="s">
        <v>3048</v>
      </c>
      <c r="B6185" s="542" t="s">
        <v>3048</v>
      </c>
      <c r="C6185" s="17"/>
      <c r="D6185" s="78" t="s">
        <v>7301</v>
      </c>
      <c r="E6185" s="353">
        <v>0</v>
      </c>
      <c r="F6185" s="352">
        <f t="shared" si="192"/>
        <v>0</v>
      </c>
      <c r="G6185" s="352">
        <f t="shared" si="193"/>
        <v>0</v>
      </c>
    </row>
    <row r="6186" spans="1:7" ht="25.5" x14ac:dyDescent="0.25">
      <c r="A6186" s="544"/>
      <c r="B6186" s="544"/>
      <c r="C6186" s="17"/>
      <c r="D6186" s="78" t="s">
        <v>4777</v>
      </c>
      <c r="E6186" s="353">
        <v>500</v>
      </c>
      <c r="F6186" s="352">
        <f t="shared" si="192"/>
        <v>300</v>
      </c>
      <c r="G6186" s="352">
        <f t="shared" si="193"/>
        <v>250</v>
      </c>
    </row>
    <row r="6187" spans="1:7" x14ac:dyDescent="0.25">
      <c r="A6187" s="542" t="s">
        <v>3049</v>
      </c>
      <c r="B6187" s="542" t="s">
        <v>3049</v>
      </c>
      <c r="C6187" s="17"/>
      <c r="D6187" s="75" t="s">
        <v>2138</v>
      </c>
      <c r="E6187" s="353">
        <v>0</v>
      </c>
      <c r="F6187" s="352">
        <f t="shared" si="192"/>
        <v>0</v>
      </c>
      <c r="G6187" s="352">
        <f t="shared" si="193"/>
        <v>0</v>
      </c>
    </row>
    <row r="6188" spans="1:7" x14ac:dyDescent="0.25">
      <c r="A6188" s="543"/>
      <c r="B6188" s="543"/>
      <c r="C6188" s="17"/>
      <c r="D6188" s="78" t="s">
        <v>2159</v>
      </c>
      <c r="E6188" s="353">
        <v>200</v>
      </c>
      <c r="F6188" s="352">
        <f t="shared" si="192"/>
        <v>120</v>
      </c>
      <c r="G6188" s="352">
        <f t="shared" si="193"/>
        <v>100</v>
      </c>
    </row>
    <row r="6189" spans="1:7" x14ac:dyDescent="0.25">
      <c r="A6189" s="543"/>
      <c r="B6189" s="543"/>
      <c r="C6189" s="17"/>
      <c r="D6189" s="78" t="s">
        <v>2160</v>
      </c>
      <c r="E6189" s="353">
        <v>150</v>
      </c>
      <c r="F6189" s="352">
        <f t="shared" si="192"/>
        <v>90</v>
      </c>
      <c r="G6189" s="352">
        <f t="shared" si="193"/>
        <v>75</v>
      </c>
    </row>
    <row r="6190" spans="1:7" x14ac:dyDescent="0.25">
      <c r="A6190" s="544"/>
      <c r="B6190" s="544"/>
      <c r="C6190" s="17"/>
      <c r="D6190" s="78" t="s">
        <v>2214</v>
      </c>
      <c r="E6190" s="353">
        <v>120</v>
      </c>
      <c r="F6190" s="352">
        <f t="shared" si="192"/>
        <v>72</v>
      </c>
      <c r="G6190" s="352">
        <f t="shared" si="193"/>
        <v>60</v>
      </c>
    </row>
    <row r="6191" spans="1:7" x14ac:dyDescent="0.25">
      <c r="A6191" s="542" t="s">
        <v>3734</v>
      </c>
      <c r="B6191" s="542" t="s">
        <v>3734</v>
      </c>
      <c r="C6191" s="17"/>
      <c r="D6191" s="75" t="s">
        <v>2146</v>
      </c>
      <c r="E6191" s="353">
        <v>0</v>
      </c>
      <c r="F6191" s="352">
        <f t="shared" si="192"/>
        <v>0</v>
      </c>
      <c r="G6191" s="352">
        <f t="shared" si="193"/>
        <v>0</v>
      </c>
    </row>
    <row r="6192" spans="1:7" x14ac:dyDescent="0.25">
      <c r="A6192" s="543"/>
      <c r="B6192" s="543"/>
      <c r="C6192" s="200"/>
      <c r="D6192" s="78" t="s">
        <v>4638</v>
      </c>
      <c r="E6192" s="353">
        <v>150</v>
      </c>
      <c r="F6192" s="352">
        <f t="shared" si="192"/>
        <v>90</v>
      </c>
      <c r="G6192" s="352">
        <f t="shared" si="193"/>
        <v>75</v>
      </c>
    </row>
    <row r="6193" spans="1:7" ht="13.5" x14ac:dyDescent="0.25">
      <c r="A6193" s="543"/>
      <c r="B6193" s="543"/>
      <c r="C6193" s="178"/>
      <c r="D6193" s="78" t="s">
        <v>3926</v>
      </c>
      <c r="E6193" s="353">
        <v>120</v>
      </c>
      <c r="F6193" s="352">
        <f t="shared" si="192"/>
        <v>72</v>
      </c>
      <c r="G6193" s="352">
        <f t="shared" si="193"/>
        <v>60</v>
      </c>
    </row>
    <row r="6194" spans="1:7" x14ac:dyDescent="0.25">
      <c r="A6194" s="544"/>
      <c r="B6194" s="544"/>
      <c r="C6194" s="17"/>
      <c r="D6194" s="78" t="s">
        <v>4639</v>
      </c>
      <c r="E6194" s="353">
        <v>100</v>
      </c>
      <c r="F6194" s="352">
        <f t="shared" si="192"/>
        <v>60</v>
      </c>
      <c r="G6194" s="352">
        <f t="shared" si="193"/>
        <v>50</v>
      </c>
    </row>
    <row r="6195" spans="1:7" x14ac:dyDescent="0.25">
      <c r="A6195" s="184">
        <v>20</v>
      </c>
      <c r="B6195" s="200">
        <v>20</v>
      </c>
      <c r="C6195" s="200"/>
      <c r="D6195" s="259" t="s">
        <v>4778</v>
      </c>
      <c r="E6195" s="353">
        <v>0</v>
      </c>
      <c r="F6195" s="352">
        <f t="shared" si="192"/>
        <v>0</v>
      </c>
      <c r="G6195" s="352">
        <f t="shared" si="193"/>
        <v>0</v>
      </c>
    </row>
    <row r="6196" spans="1:7" x14ac:dyDescent="0.25">
      <c r="A6196" s="204" t="s">
        <v>2631</v>
      </c>
      <c r="B6196" s="17" t="s">
        <v>2631</v>
      </c>
      <c r="C6196" s="17"/>
      <c r="D6196" s="259" t="s">
        <v>4779</v>
      </c>
      <c r="E6196" s="353">
        <v>250</v>
      </c>
      <c r="F6196" s="352">
        <f t="shared" si="192"/>
        <v>150</v>
      </c>
      <c r="G6196" s="352">
        <f t="shared" si="193"/>
        <v>125</v>
      </c>
    </row>
    <row r="6197" spans="1:7" ht="38.25" x14ac:dyDescent="0.25">
      <c r="A6197" s="204" t="s">
        <v>2636</v>
      </c>
      <c r="B6197" s="17" t="s">
        <v>2636</v>
      </c>
      <c r="C6197" s="17"/>
      <c r="D6197" s="112" t="s">
        <v>4780</v>
      </c>
      <c r="E6197" s="353">
        <v>1200</v>
      </c>
      <c r="F6197" s="352">
        <f t="shared" si="192"/>
        <v>720</v>
      </c>
      <c r="G6197" s="352">
        <f t="shared" si="193"/>
        <v>600</v>
      </c>
    </row>
    <row r="6198" spans="1:7" x14ac:dyDescent="0.25">
      <c r="A6198" s="631" t="s">
        <v>2641</v>
      </c>
      <c r="B6198" s="542" t="s">
        <v>2641</v>
      </c>
      <c r="C6198" s="17"/>
      <c r="D6198" s="259" t="s">
        <v>2138</v>
      </c>
      <c r="E6198" s="353">
        <v>0</v>
      </c>
      <c r="F6198" s="352">
        <f t="shared" si="192"/>
        <v>0</v>
      </c>
      <c r="G6198" s="352">
        <f t="shared" si="193"/>
        <v>0</v>
      </c>
    </row>
    <row r="6199" spans="1:7" s="51" customFormat="1" x14ac:dyDescent="0.25">
      <c r="A6199" s="632"/>
      <c r="B6199" s="543"/>
      <c r="C6199" s="17"/>
      <c r="D6199" s="112" t="s">
        <v>2939</v>
      </c>
      <c r="E6199" s="353">
        <v>200</v>
      </c>
      <c r="F6199" s="352">
        <f t="shared" si="192"/>
        <v>120</v>
      </c>
      <c r="G6199" s="352">
        <f t="shared" si="193"/>
        <v>100</v>
      </c>
    </row>
    <row r="6200" spans="1:7" x14ac:dyDescent="0.25">
      <c r="A6200" s="632"/>
      <c r="B6200" s="543"/>
      <c r="C6200" s="17"/>
      <c r="D6200" s="112" t="s">
        <v>2160</v>
      </c>
      <c r="E6200" s="353">
        <v>150</v>
      </c>
      <c r="F6200" s="352">
        <f t="shared" si="192"/>
        <v>90</v>
      </c>
      <c r="G6200" s="352">
        <f t="shared" si="193"/>
        <v>75</v>
      </c>
    </row>
    <row r="6201" spans="1:7" x14ac:dyDescent="0.25">
      <c r="A6201" s="633"/>
      <c r="B6201" s="544"/>
      <c r="C6201" s="17"/>
      <c r="D6201" s="112" t="s">
        <v>2214</v>
      </c>
      <c r="E6201" s="353">
        <v>120</v>
      </c>
      <c r="F6201" s="352">
        <f t="shared" si="192"/>
        <v>72</v>
      </c>
      <c r="G6201" s="352">
        <f t="shared" si="193"/>
        <v>60</v>
      </c>
    </row>
    <row r="6202" spans="1:7" x14ac:dyDescent="0.25">
      <c r="A6202" s="631" t="s">
        <v>2646</v>
      </c>
      <c r="B6202" s="542" t="s">
        <v>2646</v>
      </c>
      <c r="C6202" s="17"/>
      <c r="D6202" s="259" t="s">
        <v>2146</v>
      </c>
      <c r="E6202" s="353">
        <v>0</v>
      </c>
      <c r="F6202" s="352">
        <f t="shared" si="192"/>
        <v>0</v>
      </c>
      <c r="G6202" s="352">
        <f t="shared" si="193"/>
        <v>0</v>
      </c>
    </row>
    <row r="6203" spans="1:7" x14ac:dyDescent="0.25">
      <c r="A6203" s="632"/>
      <c r="B6203" s="543"/>
      <c r="C6203" s="17"/>
      <c r="D6203" s="112" t="s">
        <v>2159</v>
      </c>
      <c r="E6203" s="353">
        <v>150</v>
      </c>
      <c r="F6203" s="352">
        <f t="shared" si="192"/>
        <v>90</v>
      </c>
      <c r="G6203" s="352">
        <f t="shared" si="193"/>
        <v>75</v>
      </c>
    </row>
    <row r="6204" spans="1:7" x14ac:dyDescent="0.25">
      <c r="A6204" s="632"/>
      <c r="B6204" s="543"/>
      <c r="C6204" s="17"/>
      <c r="D6204" s="112" t="s">
        <v>3926</v>
      </c>
      <c r="E6204" s="353">
        <v>120</v>
      </c>
      <c r="F6204" s="352">
        <f t="shared" si="192"/>
        <v>72</v>
      </c>
      <c r="G6204" s="352">
        <f t="shared" si="193"/>
        <v>60</v>
      </c>
    </row>
    <row r="6205" spans="1:7" x14ac:dyDescent="0.25">
      <c r="A6205" s="633"/>
      <c r="B6205" s="544"/>
      <c r="C6205" s="17"/>
      <c r="D6205" s="112" t="s">
        <v>2214</v>
      </c>
      <c r="E6205" s="353">
        <v>100</v>
      </c>
      <c r="F6205" s="352">
        <f t="shared" si="192"/>
        <v>60</v>
      </c>
      <c r="G6205" s="352">
        <f t="shared" si="193"/>
        <v>50</v>
      </c>
    </row>
    <row r="6206" spans="1:7" ht="26.25" x14ac:dyDescent="0.25">
      <c r="A6206" s="370" t="s">
        <v>2648</v>
      </c>
      <c r="B6206" s="25"/>
      <c r="C6206" s="25"/>
      <c r="D6206" s="112" t="s">
        <v>7919</v>
      </c>
      <c r="E6206" s="353">
        <v>200</v>
      </c>
      <c r="F6206" s="352">
        <f t="shared" si="192"/>
        <v>120</v>
      </c>
      <c r="G6206" s="352">
        <f t="shared" si="193"/>
        <v>100</v>
      </c>
    </row>
    <row r="6207" spans="1:7" ht="26.25" x14ac:dyDescent="0.25">
      <c r="A6207" s="205" t="s">
        <v>2650</v>
      </c>
      <c r="B6207" s="370"/>
      <c r="C6207" s="370"/>
      <c r="D6207" s="414" t="s">
        <v>7302</v>
      </c>
      <c r="E6207" s="353">
        <v>1000</v>
      </c>
      <c r="F6207" s="352">
        <f t="shared" si="192"/>
        <v>600</v>
      </c>
      <c r="G6207" s="352">
        <f t="shared" si="193"/>
        <v>500</v>
      </c>
    </row>
    <row r="6208" spans="1:7" ht="13.5" x14ac:dyDescent="0.25">
      <c r="A6208" s="205" t="s">
        <v>2653</v>
      </c>
      <c r="B6208" s="205"/>
      <c r="C6208" s="205"/>
      <c r="D6208" s="414" t="s">
        <v>7303</v>
      </c>
      <c r="E6208" s="353">
        <v>550</v>
      </c>
      <c r="F6208" s="352">
        <f t="shared" si="192"/>
        <v>330</v>
      </c>
      <c r="G6208" s="352">
        <f t="shared" si="193"/>
        <v>275</v>
      </c>
    </row>
    <row r="6209" spans="1:7" x14ac:dyDescent="0.25">
      <c r="A6209" s="350" t="s">
        <v>78</v>
      </c>
      <c r="B6209" s="17" t="s">
        <v>78</v>
      </c>
      <c r="C6209" s="17"/>
      <c r="D6209" s="72" t="s">
        <v>4781</v>
      </c>
      <c r="E6209" s="353">
        <v>0</v>
      </c>
      <c r="F6209" s="352">
        <f t="shared" si="192"/>
        <v>0</v>
      </c>
      <c r="G6209" s="352">
        <f t="shared" si="193"/>
        <v>0</v>
      </c>
    </row>
    <row r="6210" spans="1:7" x14ac:dyDescent="0.25">
      <c r="A6210" s="350">
        <v>1</v>
      </c>
      <c r="B6210" s="17">
        <v>1</v>
      </c>
      <c r="C6210" s="17"/>
      <c r="D6210" s="72" t="s">
        <v>4782</v>
      </c>
      <c r="E6210" s="353">
        <v>0</v>
      </c>
      <c r="F6210" s="352">
        <f t="shared" si="192"/>
        <v>0</v>
      </c>
      <c r="G6210" s="352">
        <f t="shared" si="193"/>
        <v>0</v>
      </c>
    </row>
    <row r="6211" spans="1:7" x14ac:dyDescent="0.25">
      <c r="A6211" s="548" t="s">
        <v>76</v>
      </c>
      <c r="B6211" s="542" t="s">
        <v>76</v>
      </c>
      <c r="C6211" s="200"/>
      <c r="D6211" s="72" t="s">
        <v>631</v>
      </c>
      <c r="E6211" s="353">
        <v>0</v>
      </c>
      <c r="F6211" s="352">
        <f t="shared" si="192"/>
        <v>0</v>
      </c>
      <c r="G6211" s="352">
        <f t="shared" si="193"/>
        <v>0</v>
      </c>
    </row>
    <row r="6212" spans="1:7" ht="25.5" x14ac:dyDescent="0.25">
      <c r="A6212" s="549"/>
      <c r="B6212" s="543"/>
      <c r="C6212" s="17"/>
      <c r="D6212" s="136" t="s">
        <v>4783</v>
      </c>
      <c r="E6212" s="353">
        <v>4970</v>
      </c>
      <c r="F6212" s="352">
        <f t="shared" si="192"/>
        <v>2982</v>
      </c>
      <c r="G6212" s="352">
        <f t="shared" si="193"/>
        <v>2485</v>
      </c>
    </row>
    <row r="6213" spans="1:7" ht="25.5" x14ac:dyDescent="0.25">
      <c r="A6213" s="549"/>
      <c r="B6213" s="543"/>
      <c r="C6213" s="17"/>
      <c r="D6213" s="136" t="s">
        <v>4784</v>
      </c>
      <c r="E6213" s="353">
        <v>3500</v>
      </c>
      <c r="F6213" s="352">
        <f t="shared" si="192"/>
        <v>2100</v>
      </c>
      <c r="G6213" s="352">
        <f t="shared" si="193"/>
        <v>1750</v>
      </c>
    </row>
    <row r="6214" spans="1:7" x14ac:dyDescent="0.25">
      <c r="A6214" s="550"/>
      <c r="B6214" s="544"/>
      <c r="C6214" s="17"/>
      <c r="D6214" s="136" t="s">
        <v>4785</v>
      </c>
      <c r="E6214" s="353">
        <v>2800</v>
      </c>
      <c r="F6214" s="352">
        <f t="shared" si="192"/>
        <v>1680</v>
      </c>
      <c r="G6214" s="352">
        <f t="shared" si="193"/>
        <v>1400</v>
      </c>
    </row>
    <row r="6215" spans="1:7" x14ac:dyDescent="0.25">
      <c r="A6215" s="548" t="s">
        <v>79</v>
      </c>
      <c r="B6215" s="542" t="s">
        <v>79</v>
      </c>
      <c r="C6215" s="17"/>
      <c r="D6215" s="72" t="s">
        <v>4786</v>
      </c>
      <c r="E6215" s="353">
        <v>0</v>
      </c>
      <c r="F6215" s="352">
        <f t="shared" si="192"/>
        <v>0</v>
      </c>
      <c r="G6215" s="352">
        <f t="shared" si="193"/>
        <v>0</v>
      </c>
    </row>
    <row r="6216" spans="1:7" x14ac:dyDescent="0.25">
      <c r="A6216" s="549"/>
      <c r="B6216" s="543"/>
      <c r="C6216" s="17"/>
      <c r="D6216" s="136" t="s">
        <v>4787</v>
      </c>
      <c r="E6216" s="353">
        <v>3360</v>
      </c>
      <c r="F6216" s="352">
        <f t="shared" si="192"/>
        <v>2016</v>
      </c>
      <c r="G6216" s="352">
        <f t="shared" si="193"/>
        <v>1680</v>
      </c>
    </row>
    <row r="6217" spans="1:7" x14ac:dyDescent="0.25">
      <c r="A6217" s="549"/>
      <c r="B6217" s="543"/>
      <c r="C6217" s="17"/>
      <c r="D6217" s="136" t="s">
        <v>4788</v>
      </c>
      <c r="E6217" s="353">
        <v>1970</v>
      </c>
      <c r="F6217" s="352">
        <f t="shared" si="192"/>
        <v>1182</v>
      </c>
      <c r="G6217" s="352">
        <f t="shared" si="193"/>
        <v>985</v>
      </c>
    </row>
    <row r="6218" spans="1:7" x14ac:dyDescent="0.25">
      <c r="A6218" s="550"/>
      <c r="B6218" s="544"/>
      <c r="C6218" s="17"/>
      <c r="D6218" s="136" t="s">
        <v>4789</v>
      </c>
      <c r="E6218" s="353">
        <v>1050</v>
      </c>
      <c r="F6218" s="352">
        <f t="shared" si="192"/>
        <v>630</v>
      </c>
      <c r="G6218" s="352">
        <f t="shared" si="193"/>
        <v>525</v>
      </c>
    </row>
    <row r="6219" spans="1:7" ht="25.5" x14ac:dyDescent="0.25">
      <c r="A6219" s="548" t="s">
        <v>80</v>
      </c>
      <c r="B6219" s="542" t="s">
        <v>80</v>
      </c>
      <c r="C6219" s="17"/>
      <c r="D6219" s="136" t="s">
        <v>4790</v>
      </c>
      <c r="E6219" s="353">
        <v>350</v>
      </c>
      <c r="F6219" s="352">
        <f t="shared" si="192"/>
        <v>210</v>
      </c>
      <c r="G6219" s="352">
        <f t="shared" si="193"/>
        <v>175</v>
      </c>
    </row>
    <row r="6220" spans="1:7" x14ac:dyDescent="0.25">
      <c r="A6220" s="550"/>
      <c r="B6220" s="544"/>
      <c r="C6220" s="17"/>
      <c r="D6220" s="136" t="s">
        <v>4791</v>
      </c>
      <c r="E6220" s="353">
        <v>350</v>
      </c>
      <c r="F6220" s="352">
        <f t="shared" si="192"/>
        <v>210</v>
      </c>
      <c r="G6220" s="352">
        <f t="shared" si="193"/>
        <v>175</v>
      </c>
    </row>
    <row r="6221" spans="1:7" x14ac:dyDescent="0.25">
      <c r="A6221" s="347" t="s">
        <v>126</v>
      </c>
      <c r="B6221" s="17" t="s">
        <v>126</v>
      </c>
      <c r="C6221" s="17"/>
      <c r="D6221" s="136" t="s">
        <v>4792</v>
      </c>
      <c r="E6221" s="353">
        <v>350</v>
      </c>
      <c r="F6221" s="352">
        <f t="shared" si="192"/>
        <v>210</v>
      </c>
      <c r="G6221" s="352">
        <f t="shared" si="193"/>
        <v>175</v>
      </c>
    </row>
    <row r="6222" spans="1:7" ht="25.5" x14ac:dyDescent="0.25">
      <c r="A6222" s="548" t="s">
        <v>127</v>
      </c>
      <c r="B6222" s="542" t="s">
        <v>127</v>
      </c>
      <c r="C6222" s="200"/>
      <c r="D6222" s="136" t="s">
        <v>4793</v>
      </c>
      <c r="E6222" s="353">
        <v>420</v>
      </c>
      <c r="F6222" s="352">
        <f t="shared" si="192"/>
        <v>252</v>
      </c>
      <c r="G6222" s="352">
        <f t="shared" si="193"/>
        <v>210</v>
      </c>
    </row>
    <row r="6223" spans="1:7" x14ac:dyDescent="0.25">
      <c r="A6223" s="550"/>
      <c r="B6223" s="544"/>
      <c r="C6223" s="17"/>
      <c r="D6223" s="136" t="s">
        <v>4794</v>
      </c>
      <c r="E6223" s="353">
        <v>420</v>
      </c>
      <c r="F6223" s="352">
        <f t="shared" si="192"/>
        <v>252</v>
      </c>
      <c r="G6223" s="352">
        <f t="shared" si="193"/>
        <v>210</v>
      </c>
    </row>
    <row r="6224" spans="1:7" x14ac:dyDescent="0.25">
      <c r="A6224" s="347" t="s">
        <v>128</v>
      </c>
      <c r="B6224" s="17" t="s">
        <v>128</v>
      </c>
      <c r="C6224" s="17"/>
      <c r="D6224" s="136" t="s">
        <v>4795</v>
      </c>
      <c r="E6224" s="353">
        <v>530</v>
      </c>
      <c r="F6224" s="352">
        <f t="shared" si="192"/>
        <v>318</v>
      </c>
      <c r="G6224" s="352">
        <f t="shared" si="193"/>
        <v>265</v>
      </c>
    </row>
    <row r="6225" spans="1:7" x14ac:dyDescent="0.25">
      <c r="A6225" s="347" t="s">
        <v>129</v>
      </c>
      <c r="B6225" s="17" t="s">
        <v>129</v>
      </c>
      <c r="C6225" s="17"/>
      <c r="D6225" s="136" t="s">
        <v>4796</v>
      </c>
      <c r="E6225" s="353">
        <v>350</v>
      </c>
      <c r="F6225" s="352">
        <f t="shared" si="192"/>
        <v>210</v>
      </c>
      <c r="G6225" s="352">
        <f t="shared" si="193"/>
        <v>175</v>
      </c>
    </row>
    <row r="6226" spans="1:7" x14ac:dyDescent="0.25">
      <c r="A6226" s="347" t="s">
        <v>130</v>
      </c>
      <c r="B6226" s="17" t="s">
        <v>130</v>
      </c>
      <c r="C6226" s="17"/>
      <c r="D6226" s="136" t="s">
        <v>4797</v>
      </c>
      <c r="E6226" s="353">
        <v>350</v>
      </c>
      <c r="F6226" s="352">
        <f t="shared" si="192"/>
        <v>210</v>
      </c>
      <c r="G6226" s="352">
        <f t="shared" si="193"/>
        <v>175</v>
      </c>
    </row>
    <row r="6227" spans="1:7" x14ac:dyDescent="0.25">
      <c r="A6227" s="347" t="s">
        <v>131</v>
      </c>
      <c r="B6227" s="17" t="s">
        <v>131</v>
      </c>
      <c r="C6227" s="17"/>
      <c r="D6227" s="136" t="s">
        <v>4798</v>
      </c>
      <c r="E6227" s="353">
        <v>320</v>
      </c>
      <c r="F6227" s="352">
        <f t="shared" ref="F6227:F6290" si="194">IFERROR(E6227*0.6,0)</f>
        <v>192</v>
      </c>
      <c r="G6227" s="352">
        <f t="shared" ref="G6227:G6290" si="195">IFERROR(E6227*0.5,0)</f>
        <v>160</v>
      </c>
    </row>
    <row r="6228" spans="1:7" x14ac:dyDescent="0.25">
      <c r="A6228" s="351" t="s">
        <v>132</v>
      </c>
      <c r="B6228" s="17" t="s">
        <v>132</v>
      </c>
      <c r="C6228" s="17"/>
      <c r="D6228" s="136" t="s">
        <v>4799</v>
      </c>
      <c r="E6228" s="353">
        <v>320</v>
      </c>
      <c r="F6228" s="352">
        <f t="shared" si="194"/>
        <v>192</v>
      </c>
      <c r="G6228" s="352">
        <f t="shared" si="195"/>
        <v>160</v>
      </c>
    </row>
    <row r="6229" spans="1:7" x14ac:dyDescent="0.25">
      <c r="A6229" s="351" t="s">
        <v>165</v>
      </c>
      <c r="B6229" s="17" t="s">
        <v>165</v>
      </c>
      <c r="C6229" s="17"/>
      <c r="D6229" s="136" t="s">
        <v>4800</v>
      </c>
      <c r="E6229" s="353">
        <v>280</v>
      </c>
      <c r="F6229" s="352">
        <f t="shared" si="194"/>
        <v>168</v>
      </c>
      <c r="G6229" s="352">
        <f t="shared" si="195"/>
        <v>140</v>
      </c>
    </row>
    <row r="6230" spans="1:7" x14ac:dyDescent="0.25">
      <c r="A6230" s="351" t="s">
        <v>166</v>
      </c>
      <c r="B6230" s="17" t="s">
        <v>166</v>
      </c>
      <c r="C6230" s="17"/>
      <c r="D6230" s="136" t="s">
        <v>4801</v>
      </c>
      <c r="E6230" s="353">
        <v>280</v>
      </c>
      <c r="F6230" s="352">
        <f t="shared" si="194"/>
        <v>168</v>
      </c>
      <c r="G6230" s="352">
        <f t="shared" si="195"/>
        <v>140</v>
      </c>
    </row>
    <row r="6231" spans="1:7" x14ac:dyDescent="0.25">
      <c r="A6231" s="351" t="s">
        <v>167</v>
      </c>
      <c r="B6231" s="17" t="s">
        <v>167</v>
      </c>
      <c r="C6231" s="17"/>
      <c r="D6231" s="136" t="s">
        <v>4802</v>
      </c>
      <c r="E6231" s="353">
        <v>280</v>
      </c>
      <c r="F6231" s="352">
        <f t="shared" si="194"/>
        <v>168</v>
      </c>
      <c r="G6231" s="352">
        <f t="shared" si="195"/>
        <v>140</v>
      </c>
    </row>
    <row r="6232" spans="1:7" x14ac:dyDescent="0.25">
      <c r="A6232" s="351" t="s">
        <v>168</v>
      </c>
      <c r="B6232" s="17" t="s">
        <v>168</v>
      </c>
      <c r="C6232" s="17"/>
      <c r="D6232" s="136" t="s">
        <v>4803</v>
      </c>
      <c r="E6232" s="353">
        <v>280</v>
      </c>
      <c r="F6232" s="352">
        <f t="shared" si="194"/>
        <v>168</v>
      </c>
      <c r="G6232" s="352">
        <f t="shared" si="195"/>
        <v>140</v>
      </c>
    </row>
    <row r="6233" spans="1:7" x14ac:dyDescent="0.25">
      <c r="A6233" s="548" t="s">
        <v>1241</v>
      </c>
      <c r="B6233" s="542" t="s">
        <v>1241</v>
      </c>
      <c r="C6233" s="17"/>
      <c r="D6233" s="72" t="s">
        <v>2138</v>
      </c>
      <c r="E6233" s="353">
        <v>0</v>
      </c>
      <c r="F6233" s="352">
        <f t="shared" si="194"/>
        <v>0</v>
      </c>
      <c r="G6233" s="352">
        <f t="shared" si="195"/>
        <v>0</v>
      </c>
    </row>
    <row r="6234" spans="1:7" x14ac:dyDescent="0.25">
      <c r="A6234" s="549"/>
      <c r="B6234" s="543"/>
      <c r="C6234" s="17"/>
      <c r="D6234" s="136" t="s">
        <v>2159</v>
      </c>
      <c r="E6234" s="353">
        <v>540</v>
      </c>
      <c r="F6234" s="352">
        <f t="shared" si="194"/>
        <v>324</v>
      </c>
      <c r="G6234" s="352">
        <f t="shared" si="195"/>
        <v>270</v>
      </c>
    </row>
    <row r="6235" spans="1:7" x14ac:dyDescent="0.25">
      <c r="A6235" s="549"/>
      <c r="B6235" s="543"/>
      <c r="C6235" s="200"/>
      <c r="D6235" s="136" t="s">
        <v>2160</v>
      </c>
      <c r="E6235" s="353">
        <v>210</v>
      </c>
      <c r="F6235" s="352">
        <f t="shared" si="194"/>
        <v>126</v>
      </c>
      <c r="G6235" s="352">
        <f t="shared" si="195"/>
        <v>105</v>
      </c>
    </row>
    <row r="6236" spans="1:7" ht="13.5" x14ac:dyDescent="0.25">
      <c r="A6236" s="550"/>
      <c r="B6236" s="544"/>
      <c r="C6236" s="178"/>
      <c r="D6236" s="136" t="s">
        <v>2214</v>
      </c>
      <c r="E6236" s="353">
        <v>210</v>
      </c>
      <c r="F6236" s="352">
        <f t="shared" si="194"/>
        <v>126</v>
      </c>
      <c r="G6236" s="352">
        <f t="shared" si="195"/>
        <v>105</v>
      </c>
    </row>
    <row r="6237" spans="1:7" x14ac:dyDescent="0.25">
      <c r="A6237" s="548" t="s">
        <v>1242</v>
      </c>
      <c r="B6237" s="542" t="s">
        <v>1242</v>
      </c>
      <c r="C6237" s="17"/>
      <c r="D6237" s="72" t="s">
        <v>2146</v>
      </c>
      <c r="E6237" s="353">
        <v>0</v>
      </c>
      <c r="F6237" s="352">
        <f t="shared" si="194"/>
        <v>0</v>
      </c>
      <c r="G6237" s="352">
        <f t="shared" si="195"/>
        <v>0</v>
      </c>
    </row>
    <row r="6238" spans="1:7" x14ac:dyDescent="0.25">
      <c r="A6238" s="549"/>
      <c r="B6238" s="543"/>
      <c r="C6238" s="17"/>
      <c r="D6238" s="136" t="s">
        <v>2159</v>
      </c>
      <c r="E6238" s="353">
        <v>220</v>
      </c>
      <c r="F6238" s="352">
        <f t="shared" si="194"/>
        <v>132</v>
      </c>
      <c r="G6238" s="352">
        <f t="shared" si="195"/>
        <v>110</v>
      </c>
    </row>
    <row r="6239" spans="1:7" x14ac:dyDescent="0.25">
      <c r="A6239" s="549"/>
      <c r="B6239" s="543"/>
      <c r="C6239" s="17"/>
      <c r="D6239" s="136" t="s">
        <v>2160</v>
      </c>
      <c r="E6239" s="353">
        <v>170</v>
      </c>
      <c r="F6239" s="352">
        <f t="shared" si="194"/>
        <v>102</v>
      </c>
      <c r="G6239" s="352">
        <f t="shared" si="195"/>
        <v>85</v>
      </c>
    </row>
    <row r="6240" spans="1:7" x14ac:dyDescent="0.25">
      <c r="A6240" s="550"/>
      <c r="B6240" s="544"/>
      <c r="C6240" s="17"/>
      <c r="D6240" s="136" t="s">
        <v>2214</v>
      </c>
      <c r="E6240" s="353">
        <v>150</v>
      </c>
      <c r="F6240" s="352">
        <f t="shared" si="194"/>
        <v>90</v>
      </c>
      <c r="G6240" s="352">
        <f t="shared" si="195"/>
        <v>75</v>
      </c>
    </row>
    <row r="6241" spans="1:7" x14ac:dyDescent="0.25">
      <c r="A6241" s="350">
        <v>2</v>
      </c>
      <c r="B6241" s="17">
        <v>2</v>
      </c>
      <c r="C6241" s="17"/>
      <c r="D6241" s="72" t="s">
        <v>4804</v>
      </c>
      <c r="E6241" s="353">
        <v>0</v>
      </c>
      <c r="F6241" s="352">
        <f t="shared" si="194"/>
        <v>0</v>
      </c>
      <c r="G6241" s="352">
        <f t="shared" si="195"/>
        <v>0</v>
      </c>
    </row>
    <row r="6242" spans="1:7" x14ac:dyDescent="0.25">
      <c r="A6242" s="548" t="s">
        <v>83</v>
      </c>
      <c r="B6242" s="542" t="s">
        <v>83</v>
      </c>
      <c r="C6242" s="17"/>
      <c r="D6242" s="72" t="s">
        <v>7472</v>
      </c>
      <c r="E6242" s="353">
        <v>0</v>
      </c>
      <c r="F6242" s="352">
        <f t="shared" si="194"/>
        <v>0</v>
      </c>
      <c r="G6242" s="352">
        <f t="shared" si="195"/>
        <v>0</v>
      </c>
    </row>
    <row r="6243" spans="1:7" x14ac:dyDescent="0.25">
      <c r="A6243" s="549"/>
      <c r="B6243" s="543"/>
      <c r="C6243" s="17"/>
      <c r="D6243" s="136" t="s">
        <v>4805</v>
      </c>
      <c r="E6243" s="353">
        <v>1050</v>
      </c>
      <c r="F6243" s="352">
        <f t="shared" si="194"/>
        <v>630</v>
      </c>
      <c r="G6243" s="352">
        <f t="shared" si="195"/>
        <v>525</v>
      </c>
    </row>
    <row r="6244" spans="1:7" x14ac:dyDescent="0.25">
      <c r="A6244" s="549"/>
      <c r="B6244" s="543"/>
      <c r="C6244" s="17"/>
      <c r="D6244" s="136" t="s">
        <v>4806</v>
      </c>
      <c r="E6244" s="353">
        <v>1050</v>
      </c>
      <c r="F6244" s="352">
        <f t="shared" si="194"/>
        <v>630</v>
      </c>
      <c r="G6244" s="352">
        <f t="shared" si="195"/>
        <v>525</v>
      </c>
    </row>
    <row r="6245" spans="1:7" ht="25.5" x14ac:dyDescent="0.25">
      <c r="A6245" s="550"/>
      <c r="B6245" s="544"/>
      <c r="C6245" s="17"/>
      <c r="D6245" s="137" t="s">
        <v>4807</v>
      </c>
      <c r="E6245" s="353">
        <v>1000</v>
      </c>
      <c r="F6245" s="352">
        <f t="shared" si="194"/>
        <v>600</v>
      </c>
      <c r="G6245" s="352">
        <f t="shared" si="195"/>
        <v>500</v>
      </c>
    </row>
    <row r="6246" spans="1:7" ht="25.5" x14ac:dyDescent="0.25">
      <c r="A6246" s="347" t="s">
        <v>1297</v>
      </c>
      <c r="B6246" s="17" t="s">
        <v>1297</v>
      </c>
      <c r="C6246" s="17"/>
      <c r="D6246" s="136" t="s">
        <v>4808</v>
      </c>
      <c r="E6246" s="353">
        <v>420</v>
      </c>
      <c r="F6246" s="352">
        <f t="shared" si="194"/>
        <v>252</v>
      </c>
      <c r="G6246" s="352">
        <f t="shared" si="195"/>
        <v>210</v>
      </c>
    </row>
    <row r="6247" spans="1:7" ht="25.5" x14ac:dyDescent="0.25">
      <c r="A6247" s="347" t="s">
        <v>1598</v>
      </c>
      <c r="B6247" s="17" t="s">
        <v>1598</v>
      </c>
      <c r="C6247" s="17"/>
      <c r="D6247" s="136" t="s">
        <v>4809</v>
      </c>
      <c r="E6247" s="353">
        <v>420</v>
      </c>
      <c r="F6247" s="352">
        <f t="shared" si="194"/>
        <v>252</v>
      </c>
      <c r="G6247" s="352">
        <f t="shared" si="195"/>
        <v>210</v>
      </c>
    </row>
    <row r="6248" spans="1:7" x14ac:dyDescent="0.25">
      <c r="A6248" s="347" t="s">
        <v>1602</v>
      </c>
      <c r="B6248" s="17" t="s">
        <v>1602</v>
      </c>
      <c r="C6248" s="200"/>
      <c r="D6248" s="136" t="s">
        <v>4810</v>
      </c>
      <c r="E6248" s="353">
        <v>350</v>
      </c>
      <c r="F6248" s="352">
        <f t="shared" si="194"/>
        <v>210</v>
      </c>
      <c r="G6248" s="352">
        <f t="shared" si="195"/>
        <v>175</v>
      </c>
    </row>
    <row r="6249" spans="1:7" x14ac:dyDescent="0.25">
      <c r="A6249" s="347" t="s">
        <v>1603</v>
      </c>
      <c r="B6249" s="17" t="s">
        <v>1603</v>
      </c>
      <c r="C6249" s="17"/>
      <c r="D6249" s="136" t="s">
        <v>4811</v>
      </c>
      <c r="E6249" s="353">
        <v>390</v>
      </c>
      <c r="F6249" s="352">
        <f t="shared" si="194"/>
        <v>234</v>
      </c>
      <c r="G6249" s="352">
        <f t="shared" si="195"/>
        <v>195</v>
      </c>
    </row>
    <row r="6250" spans="1:7" x14ac:dyDescent="0.25">
      <c r="A6250" s="347" t="s">
        <v>1606</v>
      </c>
      <c r="B6250" s="17" t="s">
        <v>1606</v>
      </c>
      <c r="C6250" s="17"/>
      <c r="D6250" s="136" t="s">
        <v>4812</v>
      </c>
      <c r="E6250" s="353">
        <v>320</v>
      </c>
      <c r="F6250" s="352">
        <f t="shared" si="194"/>
        <v>192</v>
      </c>
      <c r="G6250" s="352">
        <f t="shared" si="195"/>
        <v>160</v>
      </c>
    </row>
    <row r="6251" spans="1:7" x14ac:dyDescent="0.25">
      <c r="A6251" s="347" t="s">
        <v>1612</v>
      </c>
      <c r="B6251" s="17" t="s">
        <v>1612</v>
      </c>
      <c r="C6251" s="17"/>
      <c r="D6251" s="136" t="s">
        <v>4813</v>
      </c>
      <c r="E6251" s="353">
        <v>320</v>
      </c>
      <c r="F6251" s="352">
        <f t="shared" si="194"/>
        <v>192</v>
      </c>
      <c r="G6251" s="352">
        <f t="shared" si="195"/>
        <v>160</v>
      </c>
    </row>
    <row r="6252" spans="1:7" ht="25.5" x14ac:dyDescent="0.25">
      <c r="A6252" s="347" t="s">
        <v>1613</v>
      </c>
      <c r="B6252" s="17" t="s">
        <v>1613</v>
      </c>
      <c r="C6252" s="17"/>
      <c r="D6252" s="136" t="s">
        <v>4814</v>
      </c>
      <c r="E6252" s="353">
        <v>320</v>
      </c>
      <c r="F6252" s="352">
        <f t="shared" si="194"/>
        <v>192</v>
      </c>
      <c r="G6252" s="352">
        <f t="shared" si="195"/>
        <v>160</v>
      </c>
    </row>
    <row r="6253" spans="1:7" x14ac:dyDescent="0.25">
      <c r="A6253" s="548" t="s">
        <v>2191</v>
      </c>
      <c r="B6253" s="542" t="s">
        <v>2191</v>
      </c>
      <c r="C6253" s="17"/>
      <c r="D6253" s="72" t="s">
        <v>2138</v>
      </c>
      <c r="E6253" s="353">
        <v>0</v>
      </c>
      <c r="F6253" s="352">
        <f t="shared" si="194"/>
        <v>0</v>
      </c>
      <c r="G6253" s="352">
        <f t="shared" si="195"/>
        <v>0</v>
      </c>
    </row>
    <row r="6254" spans="1:7" x14ac:dyDescent="0.25">
      <c r="A6254" s="549"/>
      <c r="B6254" s="543"/>
      <c r="C6254" s="17"/>
      <c r="D6254" s="136" t="s">
        <v>2159</v>
      </c>
      <c r="E6254" s="353">
        <v>350</v>
      </c>
      <c r="F6254" s="352">
        <f t="shared" si="194"/>
        <v>210</v>
      </c>
      <c r="G6254" s="352">
        <f t="shared" si="195"/>
        <v>175</v>
      </c>
    </row>
    <row r="6255" spans="1:7" x14ac:dyDescent="0.25">
      <c r="A6255" s="549"/>
      <c r="B6255" s="543"/>
      <c r="C6255" s="17"/>
      <c r="D6255" s="136" t="s">
        <v>2160</v>
      </c>
      <c r="E6255" s="353">
        <v>280</v>
      </c>
      <c r="F6255" s="352">
        <f t="shared" si="194"/>
        <v>168</v>
      </c>
      <c r="G6255" s="352">
        <f t="shared" si="195"/>
        <v>140</v>
      </c>
    </row>
    <row r="6256" spans="1:7" x14ac:dyDescent="0.25">
      <c r="A6256" s="550"/>
      <c r="B6256" s="544"/>
      <c r="C6256" s="17"/>
      <c r="D6256" s="136" t="s">
        <v>2214</v>
      </c>
      <c r="E6256" s="353">
        <v>280</v>
      </c>
      <c r="F6256" s="352">
        <f t="shared" si="194"/>
        <v>168</v>
      </c>
      <c r="G6256" s="352">
        <f t="shared" si="195"/>
        <v>140</v>
      </c>
    </row>
    <row r="6257" spans="1:7" x14ac:dyDescent="0.25">
      <c r="A6257" s="548" t="s">
        <v>2193</v>
      </c>
      <c r="B6257" s="542" t="s">
        <v>2193</v>
      </c>
      <c r="C6257" s="17"/>
      <c r="D6257" s="72" t="s">
        <v>2146</v>
      </c>
      <c r="E6257" s="353">
        <v>0</v>
      </c>
      <c r="F6257" s="352">
        <f t="shared" si="194"/>
        <v>0</v>
      </c>
      <c r="G6257" s="352">
        <f t="shared" si="195"/>
        <v>0</v>
      </c>
    </row>
    <row r="6258" spans="1:7" x14ac:dyDescent="0.25">
      <c r="A6258" s="549"/>
      <c r="B6258" s="543"/>
      <c r="C6258" s="17"/>
      <c r="D6258" s="136" t="s">
        <v>2159</v>
      </c>
      <c r="E6258" s="353">
        <v>280</v>
      </c>
      <c r="F6258" s="352">
        <f t="shared" si="194"/>
        <v>168</v>
      </c>
      <c r="G6258" s="352">
        <f t="shared" si="195"/>
        <v>140</v>
      </c>
    </row>
    <row r="6259" spans="1:7" x14ac:dyDescent="0.25">
      <c r="A6259" s="549"/>
      <c r="B6259" s="543"/>
      <c r="C6259" s="17"/>
      <c r="D6259" s="136" t="s">
        <v>2160</v>
      </c>
      <c r="E6259" s="353">
        <v>280</v>
      </c>
      <c r="F6259" s="352">
        <f t="shared" si="194"/>
        <v>168</v>
      </c>
      <c r="G6259" s="352">
        <f t="shared" si="195"/>
        <v>140</v>
      </c>
    </row>
    <row r="6260" spans="1:7" x14ac:dyDescent="0.25">
      <c r="A6260" s="550"/>
      <c r="B6260" s="544"/>
      <c r="C6260" s="17"/>
      <c r="D6260" s="136" t="s">
        <v>2214</v>
      </c>
      <c r="E6260" s="353">
        <v>280</v>
      </c>
      <c r="F6260" s="352">
        <f t="shared" si="194"/>
        <v>168</v>
      </c>
      <c r="G6260" s="352">
        <f t="shared" si="195"/>
        <v>140</v>
      </c>
    </row>
    <row r="6261" spans="1:7" x14ac:dyDescent="0.25">
      <c r="A6261" s="350">
        <v>3</v>
      </c>
      <c r="B6261" s="17">
        <v>3</v>
      </c>
      <c r="C6261" s="17"/>
      <c r="D6261" s="72" t="s">
        <v>4815</v>
      </c>
      <c r="E6261" s="353">
        <v>0</v>
      </c>
      <c r="F6261" s="352">
        <f t="shared" si="194"/>
        <v>0</v>
      </c>
      <c r="G6261" s="352">
        <f t="shared" si="195"/>
        <v>0</v>
      </c>
    </row>
    <row r="6262" spans="1:7" x14ac:dyDescent="0.25">
      <c r="A6262" s="548" t="s">
        <v>84</v>
      </c>
      <c r="B6262" s="542" t="s">
        <v>84</v>
      </c>
      <c r="C6262" s="415"/>
      <c r="D6262" s="72" t="s">
        <v>3617</v>
      </c>
      <c r="E6262" s="353">
        <v>0</v>
      </c>
      <c r="F6262" s="352">
        <f t="shared" si="194"/>
        <v>0</v>
      </c>
      <c r="G6262" s="352">
        <f t="shared" si="195"/>
        <v>0</v>
      </c>
    </row>
    <row r="6263" spans="1:7" ht="25.5" x14ac:dyDescent="0.25">
      <c r="A6263" s="549"/>
      <c r="B6263" s="543"/>
      <c r="C6263" s="413"/>
      <c r="D6263" s="136" t="s">
        <v>4816</v>
      </c>
      <c r="E6263" s="353">
        <v>3510</v>
      </c>
      <c r="F6263" s="352">
        <f t="shared" si="194"/>
        <v>2106</v>
      </c>
      <c r="G6263" s="352">
        <f t="shared" si="195"/>
        <v>1755</v>
      </c>
    </row>
    <row r="6264" spans="1:7" x14ac:dyDescent="0.25">
      <c r="A6264" s="550"/>
      <c r="B6264" s="544"/>
      <c r="C6264" s="413"/>
      <c r="D6264" s="136" t="s">
        <v>4817</v>
      </c>
      <c r="E6264" s="353">
        <v>3160</v>
      </c>
      <c r="F6264" s="352">
        <f t="shared" si="194"/>
        <v>1896</v>
      </c>
      <c r="G6264" s="352">
        <f t="shared" si="195"/>
        <v>1580</v>
      </c>
    </row>
    <row r="6265" spans="1:7" x14ac:dyDescent="0.25">
      <c r="A6265" s="548" t="s">
        <v>85</v>
      </c>
      <c r="B6265" s="542" t="s">
        <v>85</v>
      </c>
      <c r="C6265" s="413"/>
      <c r="D6265" s="72" t="s">
        <v>7473</v>
      </c>
      <c r="E6265" s="353">
        <v>0</v>
      </c>
      <c r="F6265" s="352">
        <f t="shared" si="194"/>
        <v>0</v>
      </c>
      <c r="G6265" s="352">
        <f t="shared" si="195"/>
        <v>0</v>
      </c>
    </row>
    <row r="6266" spans="1:7" x14ac:dyDescent="0.25">
      <c r="A6266" s="549"/>
      <c r="B6266" s="543"/>
      <c r="C6266" s="413"/>
      <c r="D6266" s="136" t="s">
        <v>4818</v>
      </c>
      <c r="E6266" s="353">
        <v>1400</v>
      </c>
      <c r="F6266" s="352">
        <f t="shared" si="194"/>
        <v>840</v>
      </c>
      <c r="G6266" s="352">
        <f t="shared" si="195"/>
        <v>700</v>
      </c>
    </row>
    <row r="6267" spans="1:7" x14ac:dyDescent="0.25">
      <c r="A6267" s="549"/>
      <c r="B6267" s="543"/>
      <c r="C6267" s="413"/>
      <c r="D6267" s="136" t="s">
        <v>4819</v>
      </c>
      <c r="E6267" s="353">
        <v>1050</v>
      </c>
      <c r="F6267" s="352">
        <f t="shared" si="194"/>
        <v>630</v>
      </c>
      <c r="G6267" s="352">
        <f t="shared" si="195"/>
        <v>525</v>
      </c>
    </row>
    <row r="6268" spans="1:7" x14ac:dyDescent="0.25">
      <c r="A6268" s="550"/>
      <c r="B6268" s="544"/>
      <c r="C6268" s="413"/>
      <c r="D6268" s="136" t="s">
        <v>4820</v>
      </c>
      <c r="E6268" s="353">
        <v>700</v>
      </c>
      <c r="F6268" s="352">
        <f t="shared" si="194"/>
        <v>420</v>
      </c>
      <c r="G6268" s="352">
        <f t="shared" si="195"/>
        <v>350</v>
      </c>
    </row>
    <row r="6269" spans="1:7" x14ac:dyDescent="0.25">
      <c r="A6269" s="548" t="s">
        <v>1501</v>
      </c>
      <c r="B6269" s="542" t="s">
        <v>1501</v>
      </c>
      <c r="C6269" s="413"/>
      <c r="D6269" s="72" t="s">
        <v>4821</v>
      </c>
      <c r="E6269" s="353">
        <v>0</v>
      </c>
      <c r="F6269" s="352">
        <f t="shared" si="194"/>
        <v>0</v>
      </c>
      <c r="G6269" s="352">
        <f t="shared" si="195"/>
        <v>0</v>
      </c>
    </row>
    <row r="6270" spans="1:7" ht="25.5" x14ac:dyDescent="0.25">
      <c r="A6270" s="549"/>
      <c r="B6270" s="543"/>
      <c r="C6270" s="413"/>
      <c r="D6270" s="136" t="s">
        <v>4822</v>
      </c>
      <c r="E6270" s="353">
        <v>420</v>
      </c>
      <c r="F6270" s="352">
        <f t="shared" si="194"/>
        <v>252</v>
      </c>
      <c r="G6270" s="352">
        <f t="shared" si="195"/>
        <v>210</v>
      </c>
    </row>
    <row r="6271" spans="1:7" x14ac:dyDescent="0.25">
      <c r="A6271" s="549"/>
      <c r="B6271" s="543"/>
      <c r="C6271" s="413"/>
      <c r="D6271" s="136" t="s">
        <v>4823</v>
      </c>
      <c r="E6271" s="353">
        <v>420</v>
      </c>
      <c r="F6271" s="352">
        <f t="shared" si="194"/>
        <v>252</v>
      </c>
      <c r="G6271" s="352">
        <f t="shared" si="195"/>
        <v>210</v>
      </c>
    </row>
    <row r="6272" spans="1:7" x14ac:dyDescent="0.25">
      <c r="A6272" s="549"/>
      <c r="B6272" s="543"/>
      <c r="C6272" s="413"/>
      <c r="D6272" s="136" t="s">
        <v>4824</v>
      </c>
      <c r="E6272" s="353">
        <v>420</v>
      </c>
      <c r="F6272" s="352">
        <f t="shared" si="194"/>
        <v>252</v>
      </c>
      <c r="G6272" s="352">
        <f t="shared" si="195"/>
        <v>210</v>
      </c>
    </row>
    <row r="6273" spans="1:7" x14ac:dyDescent="0.25">
      <c r="A6273" s="549"/>
      <c r="B6273" s="543"/>
      <c r="C6273" s="350"/>
      <c r="D6273" s="136" t="s">
        <v>4825</v>
      </c>
      <c r="E6273" s="353">
        <v>420</v>
      </c>
      <c r="F6273" s="352">
        <f t="shared" si="194"/>
        <v>252</v>
      </c>
      <c r="G6273" s="352">
        <f t="shared" si="195"/>
        <v>210</v>
      </c>
    </row>
    <row r="6274" spans="1:7" ht="25.5" x14ac:dyDescent="0.25">
      <c r="A6274" s="550"/>
      <c r="B6274" s="544"/>
      <c r="C6274" s="350"/>
      <c r="D6274" s="136" t="s">
        <v>4826</v>
      </c>
      <c r="E6274" s="353">
        <v>350</v>
      </c>
      <c r="F6274" s="352">
        <f t="shared" si="194"/>
        <v>210</v>
      </c>
      <c r="G6274" s="352">
        <f t="shared" si="195"/>
        <v>175</v>
      </c>
    </row>
    <row r="6275" spans="1:7" x14ac:dyDescent="0.25">
      <c r="A6275" s="548" t="s">
        <v>1638</v>
      </c>
      <c r="B6275" s="542" t="s">
        <v>1638</v>
      </c>
      <c r="C6275" s="350"/>
      <c r="D6275" s="72" t="s">
        <v>4827</v>
      </c>
      <c r="E6275" s="353">
        <v>0</v>
      </c>
      <c r="F6275" s="352">
        <f t="shared" si="194"/>
        <v>0</v>
      </c>
      <c r="G6275" s="352">
        <f t="shared" si="195"/>
        <v>0</v>
      </c>
    </row>
    <row r="6276" spans="1:7" x14ac:dyDescent="0.25">
      <c r="A6276" s="549"/>
      <c r="B6276" s="543"/>
      <c r="C6276" s="350"/>
      <c r="D6276" s="136" t="s">
        <v>4828</v>
      </c>
      <c r="E6276" s="353">
        <v>440</v>
      </c>
      <c r="F6276" s="352">
        <f t="shared" si="194"/>
        <v>264</v>
      </c>
      <c r="G6276" s="352">
        <f t="shared" si="195"/>
        <v>220</v>
      </c>
    </row>
    <row r="6277" spans="1:7" x14ac:dyDescent="0.25">
      <c r="A6277" s="549"/>
      <c r="B6277" s="543"/>
      <c r="C6277" s="350"/>
      <c r="D6277" s="136" t="s">
        <v>4829</v>
      </c>
      <c r="E6277" s="353">
        <v>390</v>
      </c>
      <c r="F6277" s="352">
        <f t="shared" si="194"/>
        <v>234</v>
      </c>
      <c r="G6277" s="352">
        <f t="shared" si="195"/>
        <v>195</v>
      </c>
    </row>
    <row r="6278" spans="1:7" x14ac:dyDescent="0.25">
      <c r="A6278" s="550"/>
      <c r="B6278" s="544"/>
      <c r="C6278" s="350"/>
      <c r="D6278" s="136" t="s">
        <v>4830</v>
      </c>
      <c r="E6278" s="353">
        <v>420</v>
      </c>
      <c r="F6278" s="352">
        <f t="shared" si="194"/>
        <v>252</v>
      </c>
      <c r="G6278" s="352">
        <f t="shared" si="195"/>
        <v>210</v>
      </c>
    </row>
    <row r="6279" spans="1:7" x14ac:dyDescent="0.25">
      <c r="A6279" s="548" t="s">
        <v>2821</v>
      </c>
      <c r="B6279" s="542" t="s">
        <v>2821</v>
      </c>
      <c r="C6279" s="350"/>
      <c r="D6279" s="72" t="s">
        <v>2138</v>
      </c>
      <c r="E6279" s="353">
        <v>0</v>
      </c>
      <c r="F6279" s="352">
        <f t="shared" si="194"/>
        <v>0</v>
      </c>
      <c r="G6279" s="352">
        <f t="shared" si="195"/>
        <v>0</v>
      </c>
    </row>
    <row r="6280" spans="1:7" x14ac:dyDescent="0.25">
      <c r="A6280" s="549"/>
      <c r="B6280" s="543"/>
      <c r="C6280" s="347"/>
      <c r="D6280" s="136" t="s">
        <v>2159</v>
      </c>
      <c r="E6280" s="353">
        <v>350</v>
      </c>
      <c r="F6280" s="352">
        <f t="shared" si="194"/>
        <v>210</v>
      </c>
      <c r="G6280" s="352">
        <f t="shared" si="195"/>
        <v>175</v>
      </c>
    </row>
    <row r="6281" spans="1:7" x14ac:dyDescent="0.25">
      <c r="A6281" s="549"/>
      <c r="B6281" s="543"/>
      <c r="C6281" s="347"/>
      <c r="D6281" s="136" t="s">
        <v>2160</v>
      </c>
      <c r="E6281" s="353">
        <v>280</v>
      </c>
      <c r="F6281" s="352">
        <f t="shared" si="194"/>
        <v>168</v>
      </c>
      <c r="G6281" s="352">
        <f t="shared" si="195"/>
        <v>140</v>
      </c>
    </row>
    <row r="6282" spans="1:7" x14ac:dyDescent="0.25">
      <c r="A6282" s="550"/>
      <c r="B6282" s="544"/>
      <c r="C6282" s="347"/>
      <c r="D6282" s="136" t="s">
        <v>2214</v>
      </c>
      <c r="E6282" s="353">
        <v>270</v>
      </c>
      <c r="F6282" s="352">
        <f t="shared" si="194"/>
        <v>162</v>
      </c>
      <c r="G6282" s="352">
        <f t="shared" si="195"/>
        <v>135</v>
      </c>
    </row>
    <row r="6283" spans="1:7" x14ac:dyDescent="0.25">
      <c r="A6283" s="548" t="s">
        <v>2826</v>
      </c>
      <c r="B6283" s="542" t="s">
        <v>2826</v>
      </c>
      <c r="C6283" s="347"/>
      <c r="D6283" s="72" t="s">
        <v>2146</v>
      </c>
      <c r="E6283" s="353">
        <v>0</v>
      </c>
      <c r="F6283" s="352">
        <f t="shared" si="194"/>
        <v>0</v>
      </c>
      <c r="G6283" s="352">
        <f t="shared" si="195"/>
        <v>0</v>
      </c>
    </row>
    <row r="6284" spans="1:7" x14ac:dyDescent="0.25">
      <c r="A6284" s="549"/>
      <c r="B6284" s="543"/>
      <c r="C6284" s="347"/>
      <c r="D6284" s="136" t="s">
        <v>2159</v>
      </c>
      <c r="E6284" s="353">
        <v>260</v>
      </c>
      <c r="F6284" s="352">
        <f t="shared" si="194"/>
        <v>156</v>
      </c>
      <c r="G6284" s="352">
        <f t="shared" si="195"/>
        <v>130</v>
      </c>
    </row>
    <row r="6285" spans="1:7" x14ac:dyDescent="0.25">
      <c r="A6285" s="549"/>
      <c r="B6285" s="543"/>
      <c r="C6285" s="347"/>
      <c r="D6285" s="136" t="s">
        <v>2160</v>
      </c>
      <c r="E6285" s="353">
        <v>160</v>
      </c>
      <c r="F6285" s="352">
        <f t="shared" si="194"/>
        <v>96</v>
      </c>
      <c r="G6285" s="352">
        <f t="shared" si="195"/>
        <v>80</v>
      </c>
    </row>
    <row r="6286" spans="1:7" x14ac:dyDescent="0.25">
      <c r="A6286" s="550"/>
      <c r="B6286" s="544"/>
      <c r="C6286" s="347"/>
      <c r="D6286" s="136" t="s">
        <v>2214</v>
      </c>
      <c r="E6286" s="353">
        <v>210</v>
      </c>
      <c r="F6286" s="352">
        <f t="shared" si="194"/>
        <v>126</v>
      </c>
      <c r="G6286" s="352">
        <f t="shared" si="195"/>
        <v>105</v>
      </c>
    </row>
    <row r="6287" spans="1:7" x14ac:dyDescent="0.25">
      <c r="A6287" s="344">
        <v>4</v>
      </c>
      <c r="B6287" s="17">
        <v>4</v>
      </c>
      <c r="C6287" s="347"/>
      <c r="D6287" s="72" t="s">
        <v>4831</v>
      </c>
      <c r="E6287" s="353">
        <v>0</v>
      </c>
      <c r="F6287" s="352">
        <f t="shared" si="194"/>
        <v>0</v>
      </c>
      <c r="G6287" s="352">
        <f t="shared" si="195"/>
        <v>0</v>
      </c>
    </row>
    <row r="6288" spans="1:7" x14ac:dyDescent="0.25">
      <c r="A6288" s="548" t="s">
        <v>86</v>
      </c>
      <c r="B6288" s="542" t="s">
        <v>86</v>
      </c>
      <c r="C6288" s="347"/>
      <c r="D6288" s="72" t="s">
        <v>4832</v>
      </c>
      <c r="E6288" s="353">
        <v>0</v>
      </c>
      <c r="F6288" s="352">
        <f t="shared" si="194"/>
        <v>0</v>
      </c>
      <c r="G6288" s="352">
        <f t="shared" si="195"/>
        <v>0</v>
      </c>
    </row>
    <row r="6289" spans="1:7" x14ac:dyDescent="0.25">
      <c r="A6289" s="549"/>
      <c r="B6289" s="543"/>
      <c r="C6289" s="347"/>
      <c r="D6289" s="136" t="s">
        <v>4833</v>
      </c>
      <c r="E6289" s="353">
        <v>2100</v>
      </c>
      <c r="F6289" s="352">
        <f t="shared" si="194"/>
        <v>1260</v>
      </c>
      <c r="G6289" s="352">
        <f t="shared" si="195"/>
        <v>1050</v>
      </c>
    </row>
    <row r="6290" spans="1:7" x14ac:dyDescent="0.25">
      <c r="A6290" s="549"/>
      <c r="B6290" s="543"/>
      <c r="C6290" s="347"/>
      <c r="D6290" s="136" t="s">
        <v>4834</v>
      </c>
      <c r="E6290" s="353">
        <v>1750</v>
      </c>
      <c r="F6290" s="352">
        <f t="shared" si="194"/>
        <v>1050</v>
      </c>
      <c r="G6290" s="352">
        <f t="shared" si="195"/>
        <v>875</v>
      </c>
    </row>
    <row r="6291" spans="1:7" x14ac:dyDescent="0.25">
      <c r="A6291" s="550"/>
      <c r="B6291" s="544"/>
      <c r="C6291" s="347"/>
      <c r="D6291" s="136" t="s">
        <v>4835</v>
      </c>
      <c r="E6291" s="353">
        <v>1400</v>
      </c>
      <c r="F6291" s="352">
        <f t="shared" ref="F6291:F6354" si="196">IFERROR(E6291*0.6,0)</f>
        <v>840</v>
      </c>
      <c r="G6291" s="352">
        <f t="shared" ref="G6291:G6354" si="197">IFERROR(E6291*0.5,0)</f>
        <v>700</v>
      </c>
    </row>
    <row r="6292" spans="1:7" ht="25.5" x14ac:dyDescent="0.25">
      <c r="A6292" s="347" t="s">
        <v>87</v>
      </c>
      <c r="B6292" s="17" t="s">
        <v>87</v>
      </c>
      <c r="C6292" s="347"/>
      <c r="D6292" s="136" t="s">
        <v>4836</v>
      </c>
      <c r="E6292" s="353">
        <v>1090</v>
      </c>
      <c r="F6292" s="352">
        <f t="shared" si="196"/>
        <v>654</v>
      </c>
      <c r="G6292" s="352">
        <f t="shared" si="197"/>
        <v>545</v>
      </c>
    </row>
    <row r="6293" spans="1:7" x14ac:dyDescent="0.25">
      <c r="A6293" s="347" t="s">
        <v>88</v>
      </c>
      <c r="B6293" s="17" t="s">
        <v>88</v>
      </c>
      <c r="C6293" s="351"/>
      <c r="D6293" s="136" t="s">
        <v>4837</v>
      </c>
      <c r="E6293" s="353">
        <v>840</v>
      </c>
      <c r="F6293" s="352">
        <f t="shared" si="196"/>
        <v>504</v>
      </c>
      <c r="G6293" s="352">
        <f t="shared" si="197"/>
        <v>420</v>
      </c>
    </row>
    <row r="6294" spans="1:7" ht="25.5" x14ac:dyDescent="0.25">
      <c r="A6294" s="347" t="s">
        <v>1653</v>
      </c>
      <c r="B6294" s="17" t="s">
        <v>1653</v>
      </c>
      <c r="C6294" s="351"/>
      <c r="D6294" s="136" t="s">
        <v>4838</v>
      </c>
      <c r="E6294" s="353">
        <v>710</v>
      </c>
      <c r="F6294" s="352">
        <f t="shared" si="196"/>
        <v>426</v>
      </c>
      <c r="G6294" s="352">
        <f t="shared" si="197"/>
        <v>355</v>
      </c>
    </row>
    <row r="6295" spans="1:7" x14ac:dyDescent="0.25">
      <c r="A6295" s="548" t="s">
        <v>2258</v>
      </c>
      <c r="B6295" s="542" t="s">
        <v>2258</v>
      </c>
      <c r="C6295" s="351"/>
      <c r="D6295" s="136" t="s">
        <v>4839</v>
      </c>
      <c r="E6295" s="353">
        <v>560</v>
      </c>
      <c r="F6295" s="352">
        <f t="shared" si="196"/>
        <v>336</v>
      </c>
      <c r="G6295" s="352">
        <f t="shared" si="197"/>
        <v>280</v>
      </c>
    </row>
    <row r="6296" spans="1:7" x14ac:dyDescent="0.25">
      <c r="A6296" s="549"/>
      <c r="B6296" s="543"/>
      <c r="C6296" s="351"/>
      <c r="D6296" s="136" t="s">
        <v>4840</v>
      </c>
      <c r="E6296" s="353">
        <v>420</v>
      </c>
      <c r="F6296" s="352">
        <f t="shared" si="196"/>
        <v>252</v>
      </c>
      <c r="G6296" s="352">
        <f t="shared" si="197"/>
        <v>210</v>
      </c>
    </row>
    <row r="6297" spans="1:7" x14ac:dyDescent="0.25">
      <c r="A6297" s="550"/>
      <c r="B6297" s="544"/>
      <c r="C6297" s="351"/>
      <c r="D6297" s="136" t="s">
        <v>4841</v>
      </c>
      <c r="E6297" s="353">
        <v>420</v>
      </c>
      <c r="F6297" s="352">
        <f t="shared" si="196"/>
        <v>252</v>
      </c>
      <c r="G6297" s="352">
        <f t="shared" si="197"/>
        <v>210</v>
      </c>
    </row>
    <row r="6298" spans="1:7" x14ac:dyDescent="0.25">
      <c r="A6298" s="347" t="s">
        <v>2260</v>
      </c>
      <c r="B6298" s="17" t="s">
        <v>2260</v>
      </c>
      <c r="C6298" s="347"/>
      <c r="D6298" s="136" t="s">
        <v>4842</v>
      </c>
      <c r="E6298" s="353">
        <v>420</v>
      </c>
      <c r="F6298" s="352">
        <f t="shared" si="196"/>
        <v>252</v>
      </c>
      <c r="G6298" s="352">
        <f t="shared" si="197"/>
        <v>210</v>
      </c>
    </row>
    <row r="6299" spans="1:7" ht="25.5" x14ac:dyDescent="0.25">
      <c r="A6299" s="347" t="s">
        <v>2262</v>
      </c>
      <c r="B6299" s="17" t="s">
        <v>2262</v>
      </c>
      <c r="C6299" s="347"/>
      <c r="D6299" s="136" t="s">
        <v>4843</v>
      </c>
      <c r="E6299" s="353">
        <v>460</v>
      </c>
      <c r="F6299" s="352">
        <f t="shared" si="196"/>
        <v>276</v>
      </c>
      <c r="G6299" s="352">
        <f t="shared" si="197"/>
        <v>230</v>
      </c>
    </row>
    <row r="6300" spans="1:7" x14ac:dyDescent="0.25">
      <c r="A6300" s="548" t="s">
        <v>2264</v>
      </c>
      <c r="B6300" s="542" t="s">
        <v>2264</v>
      </c>
      <c r="C6300" s="347"/>
      <c r="D6300" s="72" t="s">
        <v>2138</v>
      </c>
      <c r="E6300" s="353">
        <v>0</v>
      </c>
      <c r="F6300" s="352">
        <f t="shared" si="196"/>
        <v>0</v>
      </c>
      <c r="G6300" s="352">
        <f t="shared" si="197"/>
        <v>0</v>
      </c>
    </row>
    <row r="6301" spans="1:7" x14ac:dyDescent="0.25">
      <c r="A6301" s="549"/>
      <c r="B6301" s="543"/>
      <c r="C6301" s="347"/>
      <c r="D6301" s="136" t="s">
        <v>2159</v>
      </c>
      <c r="E6301" s="353">
        <v>290</v>
      </c>
      <c r="F6301" s="352">
        <f t="shared" si="196"/>
        <v>174</v>
      </c>
      <c r="G6301" s="352">
        <f t="shared" si="197"/>
        <v>145</v>
      </c>
    </row>
    <row r="6302" spans="1:7" x14ac:dyDescent="0.25">
      <c r="A6302" s="549"/>
      <c r="B6302" s="543"/>
      <c r="C6302" s="347"/>
      <c r="D6302" s="136" t="s">
        <v>2160</v>
      </c>
      <c r="E6302" s="353">
        <v>280</v>
      </c>
      <c r="F6302" s="352">
        <f t="shared" si="196"/>
        <v>168</v>
      </c>
      <c r="G6302" s="352">
        <f t="shared" si="197"/>
        <v>140</v>
      </c>
    </row>
    <row r="6303" spans="1:7" x14ac:dyDescent="0.25">
      <c r="A6303" s="550"/>
      <c r="B6303" s="544"/>
      <c r="C6303" s="347"/>
      <c r="D6303" s="136" t="s">
        <v>2214</v>
      </c>
      <c r="E6303" s="353">
        <v>280</v>
      </c>
      <c r="F6303" s="352">
        <f t="shared" si="196"/>
        <v>168</v>
      </c>
      <c r="G6303" s="352">
        <f t="shared" si="197"/>
        <v>140</v>
      </c>
    </row>
    <row r="6304" spans="1:7" x14ac:dyDescent="0.25">
      <c r="A6304" s="548" t="s">
        <v>2266</v>
      </c>
      <c r="B6304" s="542" t="s">
        <v>2266</v>
      </c>
      <c r="C6304" s="347"/>
      <c r="D6304" s="72" t="s">
        <v>2146</v>
      </c>
      <c r="E6304" s="353">
        <v>0</v>
      </c>
      <c r="F6304" s="352">
        <f t="shared" si="196"/>
        <v>0</v>
      </c>
      <c r="G6304" s="352">
        <f t="shared" si="197"/>
        <v>0</v>
      </c>
    </row>
    <row r="6305" spans="1:7" x14ac:dyDescent="0.25">
      <c r="A6305" s="549"/>
      <c r="B6305" s="543"/>
      <c r="C6305" s="347"/>
      <c r="D6305" s="136" t="s">
        <v>2159</v>
      </c>
      <c r="E6305" s="353">
        <v>280</v>
      </c>
      <c r="F6305" s="352">
        <f t="shared" si="196"/>
        <v>168</v>
      </c>
      <c r="G6305" s="352">
        <f t="shared" si="197"/>
        <v>140</v>
      </c>
    </row>
    <row r="6306" spans="1:7" x14ac:dyDescent="0.25">
      <c r="A6306" s="549"/>
      <c r="B6306" s="543"/>
      <c r="C6306" s="350"/>
      <c r="D6306" s="136" t="s">
        <v>2160</v>
      </c>
      <c r="E6306" s="353">
        <v>210</v>
      </c>
      <c r="F6306" s="352">
        <f t="shared" si="196"/>
        <v>126</v>
      </c>
      <c r="G6306" s="352">
        <f t="shared" si="197"/>
        <v>105</v>
      </c>
    </row>
    <row r="6307" spans="1:7" x14ac:dyDescent="0.25">
      <c r="A6307" s="550"/>
      <c r="B6307" s="544"/>
      <c r="C6307" s="347"/>
      <c r="D6307" s="136" t="s">
        <v>2214</v>
      </c>
      <c r="E6307" s="353">
        <v>180</v>
      </c>
      <c r="F6307" s="352">
        <f t="shared" si="196"/>
        <v>108</v>
      </c>
      <c r="G6307" s="352">
        <f t="shared" si="197"/>
        <v>90</v>
      </c>
    </row>
    <row r="6308" spans="1:7" x14ac:dyDescent="0.25">
      <c r="A6308" s="344">
        <v>5</v>
      </c>
      <c r="B6308" s="17">
        <v>5</v>
      </c>
      <c r="C6308" s="347"/>
      <c r="D6308" s="72" t="s">
        <v>1030</v>
      </c>
      <c r="E6308" s="353">
        <v>0</v>
      </c>
      <c r="F6308" s="352">
        <f t="shared" si="196"/>
        <v>0</v>
      </c>
      <c r="G6308" s="352">
        <f t="shared" si="197"/>
        <v>0</v>
      </c>
    </row>
    <row r="6309" spans="1:7" x14ac:dyDescent="0.25">
      <c r="A6309" s="344" t="s">
        <v>89</v>
      </c>
      <c r="B6309" s="17" t="s">
        <v>89</v>
      </c>
      <c r="C6309" s="347"/>
      <c r="D6309" s="72" t="s">
        <v>4844</v>
      </c>
      <c r="E6309" s="353">
        <v>0</v>
      </c>
      <c r="F6309" s="352">
        <f t="shared" si="196"/>
        <v>0</v>
      </c>
      <c r="G6309" s="352">
        <f t="shared" si="197"/>
        <v>0</v>
      </c>
    </row>
    <row r="6310" spans="1:7" x14ac:dyDescent="0.25">
      <c r="A6310" s="548" t="s">
        <v>2273</v>
      </c>
      <c r="B6310" s="542" t="s">
        <v>2273</v>
      </c>
      <c r="C6310" s="347"/>
      <c r="D6310" s="72" t="s">
        <v>4832</v>
      </c>
      <c r="E6310" s="353">
        <v>0</v>
      </c>
      <c r="F6310" s="352">
        <f t="shared" si="196"/>
        <v>0</v>
      </c>
      <c r="G6310" s="352">
        <f t="shared" si="197"/>
        <v>0</v>
      </c>
    </row>
    <row r="6311" spans="1:7" ht="25.5" x14ac:dyDescent="0.25">
      <c r="A6311" s="549"/>
      <c r="B6311" s="543"/>
      <c r="C6311" s="347"/>
      <c r="D6311" s="136" t="s">
        <v>4845</v>
      </c>
      <c r="E6311" s="353">
        <v>1760</v>
      </c>
      <c r="F6311" s="352">
        <f t="shared" si="196"/>
        <v>1056</v>
      </c>
      <c r="G6311" s="352">
        <f t="shared" si="197"/>
        <v>880</v>
      </c>
    </row>
    <row r="6312" spans="1:7" x14ac:dyDescent="0.25">
      <c r="A6312" s="550"/>
      <c r="B6312" s="544"/>
      <c r="C6312" s="347"/>
      <c r="D6312" s="136" t="s">
        <v>4846</v>
      </c>
      <c r="E6312" s="353">
        <v>1280</v>
      </c>
      <c r="F6312" s="352">
        <f t="shared" si="196"/>
        <v>768</v>
      </c>
      <c r="G6312" s="352">
        <f t="shared" si="197"/>
        <v>640</v>
      </c>
    </row>
    <row r="6313" spans="1:7" x14ac:dyDescent="0.25">
      <c r="A6313" s="548" t="s">
        <v>2276</v>
      </c>
      <c r="B6313" s="542" t="s">
        <v>2276</v>
      </c>
      <c r="C6313" s="347"/>
      <c r="D6313" s="72" t="s">
        <v>4847</v>
      </c>
      <c r="E6313" s="353">
        <v>0</v>
      </c>
      <c r="F6313" s="352">
        <f t="shared" si="196"/>
        <v>0</v>
      </c>
      <c r="G6313" s="352">
        <f t="shared" si="197"/>
        <v>0</v>
      </c>
    </row>
    <row r="6314" spans="1:7" x14ac:dyDescent="0.25">
      <c r="A6314" s="549"/>
      <c r="B6314" s="543"/>
      <c r="C6314" s="347"/>
      <c r="D6314" s="136" t="s">
        <v>4848</v>
      </c>
      <c r="E6314" s="353">
        <v>700</v>
      </c>
      <c r="F6314" s="352">
        <f t="shared" si="196"/>
        <v>420</v>
      </c>
      <c r="G6314" s="352">
        <f t="shared" si="197"/>
        <v>350</v>
      </c>
    </row>
    <row r="6315" spans="1:7" ht="25.5" x14ac:dyDescent="0.25">
      <c r="A6315" s="549"/>
      <c r="B6315" s="543"/>
      <c r="C6315" s="347"/>
      <c r="D6315" s="136" t="s">
        <v>4849</v>
      </c>
      <c r="E6315" s="353">
        <v>920</v>
      </c>
      <c r="F6315" s="352">
        <f t="shared" si="196"/>
        <v>552</v>
      </c>
      <c r="G6315" s="352">
        <f t="shared" si="197"/>
        <v>460</v>
      </c>
    </row>
    <row r="6316" spans="1:7" x14ac:dyDescent="0.25">
      <c r="A6316" s="549"/>
      <c r="B6316" s="543"/>
      <c r="C6316" s="347"/>
      <c r="D6316" s="136" t="s">
        <v>4850</v>
      </c>
      <c r="E6316" s="353">
        <v>600</v>
      </c>
      <c r="F6316" s="352">
        <f t="shared" si="196"/>
        <v>360</v>
      </c>
      <c r="G6316" s="352">
        <f t="shared" si="197"/>
        <v>300</v>
      </c>
    </row>
    <row r="6317" spans="1:7" x14ac:dyDescent="0.25">
      <c r="A6317" s="550"/>
      <c r="B6317" s="544"/>
      <c r="C6317" s="347"/>
      <c r="D6317" s="136" t="s">
        <v>4851</v>
      </c>
      <c r="E6317" s="353">
        <v>420</v>
      </c>
      <c r="F6317" s="352">
        <f t="shared" si="196"/>
        <v>252</v>
      </c>
      <c r="G6317" s="352">
        <f t="shared" si="197"/>
        <v>210</v>
      </c>
    </row>
    <row r="6318" spans="1:7" ht="25.5" x14ac:dyDescent="0.25">
      <c r="A6318" s="548" t="s">
        <v>2279</v>
      </c>
      <c r="B6318" s="542" t="s">
        <v>2279</v>
      </c>
      <c r="C6318" s="347"/>
      <c r="D6318" s="136" t="s">
        <v>4852</v>
      </c>
      <c r="E6318" s="353">
        <v>350</v>
      </c>
      <c r="F6318" s="352">
        <f t="shared" si="196"/>
        <v>210</v>
      </c>
      <c r="G6318" s="352">
        <f t="shared" si="197"/>
        <v>175</v>
      </c>
    </row>
    <row r="6319" spans="1:7" x14ac:dyDescent="0.25">
      <c r="A6319" s="550"/>
      <c r="B6319" s="544"/>
      <c r="C6319" s="347"/>
      <c r="D6319" s="136" t="s">
        <v>4853</v>
      </c>
      <c r="E6319" s="353">
        <v>350</v>
      </c>
      <c r="F6319" s="352">
        <f t="shared" si="196"/>
        <v>210</v>
      </c>
      <c r="G6319" s="352">
        <f t="shared" si="197"/>
        <v>175</v>
      </c>
    </row>
    <row r="6320" spans="1:7" ht="25.5" x14ac:dyDescent="0.25">
      <c r="A6320" s="347" t="s">
        <v>2280</v>
      </c>
      <c r="B6320" s="17" t="s">
        <v>2280</v>
      </c>
      <c r="C6320" s="347"/>
      <c r="D6320" s="136" t="s">
        <v>4854</v>
      </c>
      <c r="E6320" s="353">
        <v>350</v>
      </c>
      <c r="F6320" s="352">
        <f t="shared" si="196"/>
        <v>210</v>
      </c>
      <c r="G6320" s="352">
        <f t="shared" si="197"/>
        <v>175</v>
      </c>
    </row>
    <row r="6321" spans="1:7" ht="25.5" x14ac:dyDescent="0.25">
      <c r="A6321" s="347" t="s">
        <v>2282</v>
      </c>
      <c r="B6321" s="17" t="s">
        <v>2282</v>
      </c>
      <c r="C6321" s="347"/>
      <c r="D6321" s="136" t="s">
        <v>4855</v>
      </c>
      <c r="E6321" s="353">
        <v>350</v>
      </c>
      <c r="F6321" s="352">
        <f t="shared" si="196"/>
        <v>210</v>
      </c>
      <c r="G6321" s="352">
        <f t="shared" si="197"/>
        <v>175</v>
      </c>
    </row>
    <row r="6322" spans="1:7" ht="25.5" x14ac:dyDescent="0.25">
      <c r="A6322" s="347" t="s">
        <v>2284</v>
      </c>
      <c r="B6322" s="17" t="s">
        <v>2284</v>
      </c>
      <c r="C6322" s="347"/>
      <c r="D6322" s="136" t="s">
        <v>4856</v>
      </c>
      <c r="E6322" s="353">
        <v>480</v>
      </c>
      <c r="F6322" s="352">
        <f t="shared" si="196"/>
        <v>288</v>
      </c>
      <c r="G6322" s="352">
        <f t="shared" si="197"/>
        <v>240</v>
      </c>
    </row>
    <row r="6323" spans="1:7" ht="25.5" x14ac:dyDescent="0.25">
      <c r="A6323" s="347" t="s">
        <v>2286</v>
      </c>
      <c r="B6323" s="17" t="s">
        <v>2286</v>
      </c>
      <c r="C6323" s="347"/>
      <c r="D6323" s="136" t="s">
        <v>4857</v>
      </c>
      <c r="E6323" s="353">
        <v>380</v>
      </c>
      <c r="F6323" s="352">
        <f t="shared" si="196"/>
        <v>228</v>
      </c>
      <c r="G6323" s="352">
        <f t="shared" si="197"/>
        <v>190</v>
      </c>
    </row>
    <row r="6324" spans="1:7" ht="25.5" x14ac:dyDescent="0.25">
      <c r="A6324" s="347" t="s">
        <v>2288</v>
      </c>
      <c r="B6324" s="17" t="s">
        <v>2288</v>
      </c>
      <c r="C6324" s="347"/>
      <c r="D6324" s="136" t="s">
        <v>4858</v>
      </c>
      <c r="E6324" s="353">
        <v>280</v>
      </c>
      <c r="F6324" s="352">
        <f t="shared" si="196"/>
        <v>168</v>
      </c>
      <c r="G6324" s="352">
        <f t="shared" si="197"/>
        <v>140</v>
      </c>
    </row>
    <row r="6325" spans="1:7" ht="25.5" x14ac:dyDescent="0.25">
      <c r="A6325" s="347" t="s">
        <v>2293</v>
      </c>
      <c r="B6325" s="17" t="s">
        <v>2293</v>
      </c>
      <c r="C6325" s="350"/>
      <c r="D6325" s="136" t="s">
        <v>4859</v>
      </c>
      <c r="E6325" s="353">
        <v>280</v>
      </c>
      <c r="F6325" s="352">
        <f t="shared" si="196"/>
        <v>168</v>
      </c>
      <c r="G6325" s="352">
        <f t="shared" si="197"/>
        <v>140</v>
      </c>
    </row>
    <row r="6326" spans="1:7" ht="25.5" x14ac:dyDescent="0.25">
      <c r="A6326" s="548" t="s">
        <v>2294</v>
      </c>
      <c r="B6326" s="542" t="s">
        <v>2294</v>
      </c>
      <c r="C6326" s="347"/>
      <c r="D6326" s="307" t="s">
        <v>4860</v>
      </c>
      <c r="E6326" s="353">
        <v>280</v>
      </c>
      <c r="F6326" s="352">
        <f t="shared" si="196"/>
        <v>168</v>
      </c>
      <c r="G6326" s="352">
        <f t="shared" si="197"/>
        <v>140</v>
      </c>
    </row>
    <row r="6327" spans="1:7" x14ac:dyDescent="0.25">
      <c r="A6327" s="550"/>
      <c r="B6327" s="544"/>
      <c r="C6327" s="347"/>
      <c r="D6327" s="307" t="s">
        <v>4861</v>
      </c>
      <c r="E6327" s="353">
        <v>280</v>
      </c>
      <c r="F6327" s="352">
        <f t="shared" si="196"/>
        <v>168</v>
      </c>
      <c r="G6327" s="352">
        <f t="shared" si="197"/>
        <v>140</v>
      </c>
    </row>
    <row r="6328" spans="1:7" ht="25.5" x14ac:dyDescent="0.25">
      <c r="A6328" s="347" t="s">
        <v>3180</v>
      </c>
      <c r="B6328" s="17" t="s">
        <v>3180</v>
      </c>
      <c r="C6328" s="347"/>
      <c r="D6328" s="307" t="s">
        <v>4862</v>
      </c>
      <c r="E6328" s="353">
        <v>320</v>
      </c>
      <c r="F6328" s="352">
        <f t="shared" si="196"/>
        <v>192</v>
      </c>
      <c r="G6328" s="352">
        <f t="shared" si="197"/>
        <v>160</v>
      </c>
    </row>
    <row r="6329" spans="1:7" ht="25.5" x14ac:dyDescent="0.25">
      <c r="A6329" s="347" t="s">
        <v>3182</v>
      </c>
      <c r="B6329" s="17" t="s">
        <v>3182</v>
      </c>
      <c r="C6329" s="347"/>
      <c r="D6329" s="136" t="s">
        <v>4863</v>
      </c>
      <c r="E6329" s="353">
        <v>400</v>
      </c>
      <c r="F6329" s="352">
        <f t="shared" si="196"/>
        <v>240</v>
      </c>
      <c r="G6329" s="352">
        <f t="shared" si="197"/>
        <v>200</v>
      </c>
    </row>
    <row r="6330" spans="1:7" x14ac:dyDescent="0.25">
      <c r="A6330" s="347" t="s">
        <v>3184</v>
      </c>
      <c r="B6330" s="17" t="s">
        <v>3184</v>
      </c>
      <c r="C6330" s="347"/>
      <c r="D6330" s="136" t="s">
        <v>4864</v>
      </c>
      <c r="E6330" s="353">
        <v>400</v>
      </c>
      <c r="F6330" s="352">
        <f t="shared" si="196"/>
        <v>240</v>
      </c>
      <c r="G6330" s="352">
        <f t="shared" si="197"/>
        <v>200</v>
      </c>
    </row>
    <row r="6331" spans="1:7" x14ac:dyDescent="0.25">
      <c r="A6331" s="347" t="s">
        <v>3186</v>
      </c>
      <c r="B6331" s="17" t="s">
        <v>3186</v>
      </c>
      <c r="C6331" s="347"/>
      <c r="D6331" s="136" t="s">
        <v>4865</v>
      </c>
      <c r="E6331" s="353">
        <v>320</v>
      </c>
      <c r="F6331" s="352">
        <f t="shared" si="196"/>
        <v>192</v>
      </c>
      <c r="G6331" s="352">
        <f t="shared" si="197"/>
        <v>160</v>
      </c>
    </row>
    <row r="6332" spans="1:7" ht="25.5" x14ac:dyDescent="0.25">
      <c r="A6332" s="347" t="s">
        <v>3188</v>
      </c>
      <c r="B6332" s="17" t="s">
        <v>3188</v>
      </c>
      <c r="C6332" s="347"/>
      <c r="D6332" s="136" t="s">
        <v>4866</v>
      </c>
      <c r="E6332" s="353">
        <v>510</v>
      </c>
      <c r="F6332" s="352">
        <f t="shared" si="196"/>
        <v>306</v>
      </c>
      <c r="G6332" s="352">
        <f t="shared" si="197"/>
        <v>255</v>
      </c>
    </row>
    <row r="6333" spans="1:7" x14ac:dyDescent="0.25">
      <c r="A6333" s="347" t="s">
        <v>3190</v>
      </c>
      <c r="B6333" s="17" t="s">
        <v>3190</v>
      </c>
      <c r="C6333" s="347"/>
      <c r="D6333" s="136" t="s">
        <v>4867</v>
      </c>
      <c r="E6333" s="353">
        <v>430</v>
      </c>
      <c r="F6333" s="352">
        <f t="shared" si="196"/>
        <v>258</v>
      </c>
      <c r="G6333" s="352">
        <f t="shared" si="197"/>
        <v>215</v>
      </c>
    </row>
    <row r="6334" spans="1:7" ht="25.5" x14ac:dyDescent="0.25">
      <c r="A6334" s="347" t="s">
        <v>3192</v>
      </c>
      <c r="B6334" s="17" t="s">
        <v>3192</v>
      </c>
      <c r="C6334" s="347"/>
      <c r="D6334" s="136" t="s">
        <v>4868</v>
      </c>
      <c r="E6334" s="353">
        <v>400</v>
      </c>
      <c r="F6334" s="352">
        <f t="shared" si="196"/>
        <v>240</v>
      </c>
      <c r="G6334" s="352">
        <f t="shared" si="197"/>
        <v>200</v>
      </c>
    </row>
    <row r="6335" spans="1:7" ht="25.5" x14ac:dyDescent="0.25">
      <c r="A6335" s="347" t="s">
        <v>3194</v>
      </c>
      <c r="B6335" s="17" t="s">
        <v>3194</v>
      </c>
      <c r="C6335" s="347"/>
      <c r="D6335" s="136" t="s">
        <v>4869</v>
      </c>
      <c r="E6335" s="353">
        <v>350</v>
      </c>
      <c r="F6335" s="352">
        <f t="shared" si="196"/>
        <v>210</v>
      </c>
      <c r="G6335" s="352">
        <f t="shared" si="197"/>
        <v>175</v>
      </c>
    </row>
    <row r="6336" spans="1:7" ht="25.5" x14ac:dyDescent="0.25">
      <c r="A6336" s="347" t="s">
        <v>3207</v>
      </c>
      <c r="B6336" s="17" t="s">
        <v>3207</v>
      </c>
      <c r="C6336" s="347"/>
      <c r="D6336" s="136" t="s">
        <v>4870</v>
      </c>
      <c r="E6336" s="353">
        <v>350</v>
      </c>
      <c r="F6336" s="352">
        <f t="shared" si="196"/>
        <v>210</v>
      </c>
      <c r="G6336" s="352">
        <f t="shared" si="197"/>
        <v>175</v>
      </c>
    </row>
    <row r="6337" spans="1:7" ht="25.5" x14ac:dyDescent="0.25">
      <c r="A6337" s="347" t="s">
        <v>4871</v>
      </c>
      <c r="B6337" s="17" t="s">
        <v>4871</v>
      </c>
      <c r="C6337" s="347"/>
      <c r="D6337" s="136" t="s">
        <v>4872</v>
      </c>
      <c r="E6337" s="353">
        <v>350</v>
      </c>
      <c r="F6337" s="352">
        <f t="shared" si="196"/>
        <v>210</v>
      </c>
      <c r="G6337" s="352">
        <f t="shared" si="197"/>
        <v>175</v>
      </c>
    </row>
    <row r="6338" spans="1:7" x14ac:dyDescent="0.25">
      <c r="A6338" s="548" t="s">
        <v>4873</v>
      </c>
      <c r="B6338" s="542" t="s">
        <v>4873</v>
      </c>
      <c r="C6338" s="347"/>
      <c r="D6338" s="72" t="s">
        <v>4874</v>
      </c>
      <c r="E6338" s="353">
        <v>0</v>
      </c>
      <c r="F6338" s="352">
        <f t="shared" si="196"/>
        <v>0</v>
      </c>
      <c r="G6338" s="352">
        <f t="shared" si="197"/>
        <v>0</v>
      </c>
    </row>
    <row r="6339" spans="1:7" x14ac:dyDescent="0.25">
      <c r="A6339" s="549"/>
      <c r="B6339" s="543"/>
      <c r="C6339" s="347"/>
      <c r="D6339" s="136" t="s">
        <v>4875</v>
      </c>
      <c r="E6339" s="353">
        <v>490</v>
      </c>
      <c r="F6339" s="352">
        <f t="shared" si="196"/>
        <v>294</v>
      </c>
      <c r="G6339" s="352">
        <f t="shared" si="197"/>
        <v>245</v>
      </c>
    </row>
    <row r="6340" spans="1:7" x14ac:dyDescent="0.25">
      <c r="A6340" s="549"/>
      <c r="B6340" s="543"/>
      <c r="C6340" s="347"/>
      <c r="D6340" s="136" t="s">
        <v>4876</v>
      </c>
      <c r="E6340" s="353">
        <v>420</v>
      </c>
      <c r="F6340" s="352">
        <f t="shared" si="196"/>
        <v>252</v>
      </c>
      <c r="G6340" s="352">
        <f t="shared" si="197"/>
        <v>210</v>
      </c>
    </row>
    <row r="6341" spans="1:7" x14ac:dyDescent="0.25">
      <c r="A6341" s="549"/>
      <c r="B6341" s="543"/>
      <c r="C6341" s="347"/>
      <c r="D6341" s="136" t="s">
        <v>4877</v>
      </c>
      <c r="E6341" s="353">
        <v>430</v>
      </c>
      <c r="F6341" s="352">
        <f t="shared" si="196"/>
        <v>258</v>
      </c>
      <c r="G6341" s="352">
        <f t="shared" si="197"/>
        <v>215</v>
      </c>
    </row>
    <row r="6342" spans="1:7" x14ac:dyDescent="0.25">
      <c r="A6342" s="550"/>
      <c r="B6342" s="544"/>
      <c r="C6342" s="347"/>
      <c r="D6342" s="136" t="s">
        <v>4878</v>
      </c>
      <c r="E6342" s="353">
        <v>350</v>
      </c>
      <c r="F6342" s="352">
        <f t="shared" si="196"/>
        <v>210</v>
      </c>
      <c r="G6342" s="352">
        <f t="shared" si="197"/>
        <v>175</v>
      </c>
    </row>
    <row r="6343" spans="1:7" x14ac:dyDescent="0.25">
      <c r="A6343" s="548" t="s">
        <v>4879</v>
      </c>
      <c r="B6343" s="542" t="s">
        <v>4879</v>
      </c>
      <c r="C6343" s="347"/>
      <c r="D6343" s="72" t="s">
        <v>2138</v>
      </c>
      <c r="E6343" s="353">
        <v>0</v>
      </c>
      <c r="F6343" s="352">
        <f t="shared" si="196"/>
        <v>0</v>
      </c>
      <c r="G6343" s="352">
        <f t="shared" si="197"/>
        <v>0</v>
      </c>
    </row>
    <row r="6344" spans="1:7" x14ac:dyDescent="0.25">
      <c r="A6344" s="549"/>
      <c r="B6344" s="543"/>
      <c r="C6344" s="347"/>
      <c r="D6344" s="136" t="s">
        <v>2159</v>
      </c>
      <c r="E6344" s="353">
        <v>320</v>
      </c>
      <c r="F6344" s="352">
        <f t="shared" si="196"/>
        <v>192</v>
      </c>
      <c r="G6344" s="352">
        <f t="shared" si="197"/>
        <v>160</v>
      </c>
    </row>
    <row r="6345" spans="1:7" x14ac:dyDescent="0.25">
      <c r="A6345" s="549"/>
      <c r="B6345" s="543"/>
      <c r="C6345" s="347"/>
      <c r="D6345" s="136" t="s">
        <v>2160</v>
      </c>
      <c r="E6345" s="353">
        <v>510</v>
      </c>
      <c r="F6345" s="352">
        <f t="shared" si="196"/>
        <v>306</v>
      </c>
      <c r="G6345" s="352">
        <f t="shared" si="197"/>
        <v>255</v>
      </c>
    </row>
    <row r="6346" spans="1:7" x14ac:dyDescent="0.25">
      <c r="A6346" s="550"/>
      <c r="B6346" s="544"/>
      <c r="C6346" s="347"/>
      <c r="D6346" s="136" t="s">
        <v>2214</v>
      </c>
      <c r="E6346" s="353">
        <v>280</v>
      </c>
      <c r="F6346" s="352">
        <f t="shared" si="196"/>
        <v>168</v>
      </c>
      <c r="G6346" s="352">
        <f t="shared" si="197"/>
        <v>140</v>
      </c>
    </row>
    <row r="6347" spans="1:7" x14ac:dyDescent="0.25">
      <c r="A6347" s="548" t="s">
        <v>4880</v>
      </c>
      <c r="B6347" s="542" t="s">
        <v>4880</v>
      </c>
      <c r="C6347" s="347"/>
      <c r="D6347" s="72" t="s">
        <v>2146</v>
      </c>
      <c r="E6347" s="353">
        <v>0</v>
      </c>
      <c r="F6347" s="352">
        <f t="shared" si="196"/>
        <v>0</v>
      </c>
      <c r="G6347" s="352">
        <f t="shared" si="197"/>
        <v>0</v>
      </c>
    </row>
    <row r="6348" spans="1:7" x14ac:dyDescent="0.25">
      <c r="A6348" s="549"/>
      <c r="B6348" s="543"/>
      <c r="C6348" s="347"/>
      <c r="D6348" s="136" t="s">
        <v>2159</v>
      </c>
      <c r="E6348" s="353">
        <v>320</v>
      </c>
      <c r="F6348" s="352">
        <f t="shared" si="196"/>
        <v>192</v>
      </c>
      <c r="G6348" s="352">
        <f t="shared" si="197"/>
        <v>160</v>
      </c>
    </row>
    <row r="6349" spans="1:7" x14ac:dyDescent="0.25">
      <c r="A6349" s="549"/>
      <c r="B6349" s="543"/>
      <c r="C6349" s="347"/>
      <c r="D6349" s="136" t="s">
        <v>2160</v>
      </c>
      <c r="E6349" s="353">
        <v>210</v>
      </c>
      <c r="F6349" s="352">
        <f t="shared" si="196"/>
        <v>126</v>
      </c>
      <c r="G6349" s="352">
        <f t="shared" si="197"/>
        <v>105</v>
      </c>
    </row>
    <row r="6350" spans="1:7" x14ac:dyDescent="0.25">
      <c r="A6350" s="550"/>
      <c r="B6350" s="544"/>
      <c r="C6350" s="347"/>
      <c r="D6350" s="136" t="s">
        <v>2214</v>
      </c>
      <c r="E6350" s="353">
        <v>180</v>
      </c>
      <c r="F6350" s="352">
        <f t="shared" si="196"/>
        <v>108</v>
      </c>
      <c r="G6350" s="352">
        <f t="shared" si="197"/>
        <v>90</v>
      </c>
    </row>
    <row r="6351" spans="1:7" x14ac:dyDescent="0.25">
      <c r="A6351" s="344" t="s">
        <v>90</v>
      </c>
      <c r="B6351" s="17" t="s">
        <v>90</v>
      </c>
      <c r="C6351" s="344"/>
      <c r="D6351" s="72" t="s">
        <v>4881</v>
      </c>
      <c r="E6351" s="353">
        <v>0</v>
      </c>
      <c r="F6351" s="352">
        <f t="shared" si="196"/>
        <v>0</v>
      </c>
      <c r="G6351" s="352">
        <f t="shared" si="197"/>
        <v>0</v>
      </c>
    </row>
    <row r="6352" spans="1:7" x14ac:dyDescent="0.25">
      <c r="A6352" s="630" t="s">
        <v>2296</v>
      </c>
      <c r="B6352" s="542" t="s">
        <v>2296</v>
      </c>
      <c r="C6352" s="347"/>
      <c r="D6352" s="72" t="s">
        <v>4786</v>
      </c>
      <c r="E6352" s="353">
        <v>0</v>
      </c>
      <c r="F6352" s="352">
        <f t="shared" si="196"/>
        <v>0</v>
      </c>
      <c r="G6352" s="352">
        <f t="shared" si="197"/>
        <v>0</v>
      </c>
    </row>
    <row r="6353" spans="1:7" x14ac:dyDescent="0.25">
      <c r="A6353" s="590"/>
      <c r="B6353" s="544"/>
      <c r="C6353" s="347"/>
      <c r="D6353" s="136" t="s">
        <v>4882</v>
      </c>
      <c r="E6353" s="353">
        <v>350</v>
      </c>
      <c r="F6353" s="352">
        <f t="shared" si="196"/>
        <v>210</v>
      </c>
      <c r="G6353" s="352">
        <f t="shared" si="197"/>
        <v>175</v>
      </c>
    </row>
    <row r="6354" spans="1:7" x14ac:dyDescent="0.25">
      <c r="A6354" s="548" t="s">
        <v>2298</v>
      </c>
      <c r="B6354" s="542" t="s">
        <v>2298</v>
      </c>
      <c r="C6354" s="347"/>
      <c r="D6354" s="72" t="s">
        <v>7474</v>
      </c>
      <c r="E6354" s="353">
        <v>0</v>
      </c>
      <c r="F6354" s="352">
        <f t="shared" si="196"/>
        <v>0</v>
      </c>
      <c r="G6354" s="352">
        <f t="shared" si="197"/>
        <v>0</v>
      </c>
    </row>
    <row r="6355" spans="1:7" x14ac:dyDescent="0.25">
      <c r="A6355" s="549"/>
      <c r="B6355" s="543"/>
      <c r="C6355" s="347"/>
      <c r="D6355" s="72" t="s">
        <v>7475</v>
      </c>
      <c r="E6355" s="353">
        <v>0</v>
      </c>
      <c r="F6355" s="352">
        <f t="shared" ref="F6355:F6418" si="198">IFERROR(E6355*0.6,0)</f>
        <v>0</v>
      </c>
      <c r="G6355" s="352">
        <f t="shared" ref="G6355:G6418" si="199">IFERROR(E6355*0.5,0)</f>
        <v>0</v>
      </c>
    </row>
    <row r="6356" spans="1:7" x14ac:dyDescent="0.25">
      <c r="A6356" s="549"/>
      <c r="B6356" s="543"/>
      <c r="C6356" s="347"/>
      <c r="D6356" s="136" t="s">
        <v>4883</v>
      </c>
      <c r="E6356" s="353">
        <v>350</v>
      </c>
      <c r="F6356" s="352">
        <f t="shared" si="198"/>
        <v>210</v>
      </c>
      <c r="G6356" s="352">
        <f t="shared" si="199"/>
        <v>175</v>
      </c>
    </row>
    <row r="6357" spans="1:7" x14ac:dyDescent="0.25">
      <c r="A6357" s="549"/>
      <c r="B6357" s="543"/>
      <c r="C6357" s="347"/>
      <c r="D6357" s="136" t="s">
        <v>4884</v>
      </c>
      <c r="E6357" s="353">
        <v>350</v>
      </c>
      <c r="F6357" s="352">
        <f t="shared" si="198"/>
        <v>210</v>
      </c>
      <c r="G6357" s="352">
        <f t="shared" si="199"/>
        <v>175</v>
      </c>
    </row>
    <row r="6358" spans="1:7" x14ac:dyDescent="0.25">
      <c r="A6358" s="549"/>
      <c r="B6358" s="543"/>
      <c r="C6358" s="347"/>
      <c r="D6358" s="136" t="s">
        <v>4885</v>
      </c>
      <c r="E6358" s="353">
        <v>420</v>
      </c>
      <c r="F6358" s="352">
        <f t="shared" si="198"/>
        <v>252</v>
      </c>
      <c r="G6358" s="352">
        <f t="shared" si="199"/>
        <v>210</v>
      </c>
    </row>
    <row r="6359" spans="1:7" x14ac:dyDescent="0.25">
      <c r="A6359" s="549"/>
      <c r="B6359" s="543"/>
      <c r="C6359" s="347"/>
      <c r="D6359" s="136" t="s">
        <v>4886</v>
      </c>
      <c r="E6359" s="353">
        <v>350</v>
      </c>
      <c r="F6359" s="352">
        <f t="shared" si="198"/>
        <v>210</v>
      </c>
      <c r="G6359" s="352">
        <f t="shared" si="199"/>
        <v>175</v>
      </c>
    </row>
    <row r="6360" spans="1:7" x14ac:dyDescent="0.25">
      <c r="A6360" s="550"/>
      <c r="B6360" s="544"/>
      <c r="C6360" s="347"/>
      <c r="D6360" s="136" t="s">
        <v>4887</v>
      </c>
      <c r="E6360" s="353">
        <v>350</v>
      </c>
      <c r="F6360" s="352">
        <f t="shared" si="198"/>
        <v>210</v>
      </c>
      <c r="G6360" s="352">
        <f t="shared" si="199"/>
        <v>175</v>
      </c>
    </row>
    <row r="6361" spans="1:7" ht="38.25" x14ac:dyDescent="0.25">
      <c r="A6361" s="548" t="s">
        <v>2301</v>
      </c>
      <c r="B6361" s="542" t="s">
        <v>2301</v>
      </c>
      <c r="C6361" s="347"/>
      <c r="D6361" s="72" t="s">
        <v>4888</v>
      </c>
      <c r="E6361" s="353">
        <v>0</v>
      </c>
      <c r="F6361" s="352">
        <f t="shared" si="198"/>
        <v>0</v>
      </c>
      <c r="G6361" s="352">
        <f t="shared" si="199"/>
        <v>0</v>
      </c>
    </row>
    <row r="6362" spans="1:7" x14ac:dyDescent="0.25">
      <c r="A6362" s="549"/>
      <c r="B6362" s="543"/>
      <c r="C6362" s="347"/>
      <c r="D6362" s="136" t="s">
        <v>4889</v>
      </c>
      <c r="E6362" s="353">
        <v>350</v>
      </c>
      <c r="F6362" s="352">
        <f t="shared" si="198"/>
        <v>210</v>
      </c>
      <c r="G6362" s="352">
        <f t="shared" si="199"/>
        <v>175</v>
      </c>
    </row>
    <row r="6363" spans="1:7" x14ac:dyDescent="0.25">
      <c r="A6363" s="549"/>
      <c r="B6363" s="543"/>
      <c r="C6363" s="347"/>
      <c r="D6363" s="136" t="s">
        <v>4890</v>
      </c>
      <c r="E6363" s="353">
        <v>350</v>
      </c>
      <c r="F6363" s="352">
        <f t="shared" si="198"/>
        <v>210</v>
      </c>
      <c r="G6363" s="352">
        <f t="shared" si="199"/>
        <v>175</v>
      </c>
    </row>
    <row r="6364" spans="1:7" x14ac:dyDescent="0.25">
      <c r="A6364" s="549"/>
      <c r="B6364" s="543"/>
      <c r="C6364" s="347"/>
      <c r="D6364" s="136" t="s">
        <v>4891</v>
      </c>
      <c r="E6364" s="353">
        <v>350</v>
      </c>
      <c r="F6364" s="352">
        <f t="shared" si="198"/>
        <v>210</v>
      </c>
      <c r="G6364" s="352">
        <f t="shared" si="199"/>
        <v>175</v>
      </c>
    </row>
    <row r="6365" spans="1:7" x14ac:dyDescent="0.25">
      <c r="A6365" s="549"/>
      <c r="B6365" s="543"/>
      <c r="C6365" s="347"/>
      <c r="D6365" s="136" t="s">
        <v>4892</v>
      </c>
      <c r="E6365" s="353">
        <v>350</v>
      </c>
      <c r="F6365" s="352">
        <f t="shared" si="198"/>
        <v>210</v>
      </c>
      <c r="G6365" s="352">
        <f t="shared" si="199"/>
        <v>175</v>
      </c>
    </row>
    <row r="6366" spans="1:7" x14ac:dyDescent="0.25">
      <c r="A6366" s="549"/>
      <c r="B6366" s="543"/>
      <c r="C6366" s="347"/>
      <c r="D6366" s="136" t="s">
        <v>4893</v>
      </c>
      <c r="E6366" s="353">
        <v>420</v>
      </c>
      <c r="F6366" s="352">
        <f t="shared" si="198"/>
        <v>252</v>
      </c>
      <c r="G6366" s="352">
        <f t="shared" si="199"/>
        <v>210</v>
      </c>
    </row>
    <row r="6367" spans="1:7" ht="25.5" x14ac:dyDescent="0.25">
      <c r="A6367" s="549"/>
      <c r="B6367" s="543"/>
      <c r="C6367" s="347"/>
      <c r="D6367" s="136" t="s">
        <v>4894</v>
      </c>
      <c r="E6367" s="353">
        <v>420</v>
      </c>
      <c r="F6367" s="352">
        <f t="shared" si="198"/>
        <v>252</v>
      </c>
      <c r="G6367" s="352">
        <f t="shared" si="199"/>
        <v>210</v>
      </c>
    </row>
    <row r="6368" spans="1:7" ht="25.5" x14ac:dyDescent="0.25">
      <c r="A6368" s="549"/>
      <c r="B6368" s="543"/>
      <c r="C6368" s="347"/>
      <c r="D6368" s="136" t="s">
        <v>4895</v>
      </c>
      <c r="E6368" s="353">
        <v>420</v>
      </c>
      <c r="F6368" s="352">
        <f t="shared" si="198"/>
        <v>252</v>
      </c>
      <c r="G6368" s="352">
        <f t="shared" si="199"/>
        <v>210</v>
      </c>
    </row>
    <row r="6369" spans="1:7" x14ac:dyDescent="0.25">
      <c r="A6369" s="549"/>
      <c r="B6369" s="543"/>
      <c r="C6369" s="347"/>
      <c r="D6369" s="136" t="s">
        <v>4896</v>
      </c>
      <c r="E6369" s="353">
        <v>350</v>
      </c>
      <c r="F6369" s="352">
        <f t="shared" si="198"/>
        <v>210</v>
      </c>
      <c r="G6369" s="352">
        <f t="shared" si="199"/>
        <v>175</v>
      </c>
    </row>
    <row r="6370" spans="1:7" ht="25.5" x14ac:dyDescent="0.25">
      <c r="A6370" s="550"/>
      <c r="B6370" s="544"/>
      <c r="C6370" s="347"/>
      <c r="D6370" s="136" t="s">
        <v>4897</v>
      </c>
      <c r="E6370" s="353">
        <v>360</v>
      </c>
      <c r="F6370" s="352">
        <f t="shared" si="198"/>
        <v>216</v>
      </c>
      <c r="G6370" s="352">
        <f t="shared" si="199"/>
        <v>180</v>
      </c>
    </row>
    <row r="6371" spans="1:7" x14ac:dyDescent="0.25">
      <c r="A6371" s="347" t="s">
        <v>2303</v>
      </c>
      <c r="B6371" s="17" t="s">
        <v>2303</v>
      </c>
      <c r="C6371" s="347"/>
      <c r="D6371" s="136" t="s">
        <v>4898</v>
      </c>
      <c r="E6371" s="353">
        <v>420</v>
      </c>
      <c r="F6371" s="352">
        <f t="shared" si="198"/>
        <v>252</v>
      </c>
      <c r="G6371" s="352">
        <f t="shared" si="199"/>
        <v>210</v>
      </c>
    </row>
    <row r="6372" spans="1:7" x14ac:dyDescent="0.25">
      <c r="A6372" s="347" t="s">
        <v>2305</v>
      </c>
      <c r="B6372" s="17" t="s">
        <v>2305</v>
      </c>
      <c r="C6372" s="347"/>
      <c r="D6372" s="136" t="s">
        <v>4899</v>
      </c>
      <c r="E6372" s="353">
        <v>350</v>
      </c>
      <c r="F6372" s="352">
        <f t="shared" si="198"/>
        <v>210</v>
      </c>
      <c r="G6372" s="352">
        <f t="shared" si="199"/>
        <v>175</v>
      </c>
    </row>
    <row r="6373" spans="1:7" ht="25.5" x14ac:dyDescent="0.25">
      <c r="A6373" s="347" t="s">
        <v>2307</v>
      </c>
      <c r="B6373" s="17" t="s">
        <v>2307</v>
      </c>
      <c r="C6373" s="344"/>
      <c r="D6373" s="136" t="s">
        <v>4900</v>
      </c>
      <c r="E6373" s="353">
        <v>420</v>
      </c>
      <c r="F6373" s="352">
        <f t="shared" si="198"/>
        <v>252</v>
      </c>
      <c r="G6373" s="352">
        <f t="shared" si="199"/>
        <v>210</v>
      </c>
    </row>
    <row r="6374" spans="1:7" x14ac:dyDescent="0.25">
      <c r="A6374" s="548" t="s">
        <v>2309</v>
      </c>
      <c r="B6374" s="542" t="s">
        <v>2309</v>
      </c>
      <c r="C6374" s="347"/>
      <c r="D6374" s="72" t="s">
        <v>2138</v>
      </c>
      <c r="E6374" s="353">
        <v>0</v>
      </c>
      <c r="F6374" s="352">
        <f t="shared" si="198"/>
        <v>0</v>
      </c>
      <c r="G6374" s="352">
        <f t="shared" si="199"/>
        <v>0</v>
      </c>
    </row>
    <row r="6375" spans="1:7" x14ac:dyDescent="0.25">
      <c r="A6375" s="549"/>
      <c r="B6375" s="543"/>
      <c r="C6375" s="347"/>
      <c r="D6375" s="136" t="s">
        <v>2159</v>
      </c>
      <c r="E6375" s="353">
        <v>210</v>
      </c>
      <c r="F6375" s="352">
        <f t="shared" si="198"/>
        <v>126</v>
      </c>
      <c r="G6375" s="352">
        <f t="shared" si="199"/>
        <v>105</v>
      </c>
    </row>
    <row r="6376" spans="1:7" x14ac:dyDescent="0.25">
      <c r="A6376" s="549"/>
      <c r="B6376" s="543"/>
      <c r="C6376" s="347"/>
      <c r="D6376" s="136" t="s">
        <v>2160</v>
      </c>
      <c r="E6376" s="353">
        <v>180</v>
      </c>
      <c r="F6376" s="352">
        <f t="shared" si="198"/>
        <v>108</v>
      </c>
      <c r="G6376" s="352">
        <f t="shared" si="199"/>
        <v>90</v>
      </c>
    </row>
    <row r="6377" spans="1:7" x14ac:dyDescent="0.25">
      <c r="A6377" s="550"/>
      <c r="B6377" s="544"/>
      <c r="C6377" s="347"/>
      <c r="D6377" s="136" t="s">
        <v>2214</v>
      </c>
      <c r="E6377" s="353">
        <v>160</v>
      </c>
      <c r="F6377" s="352">
        <f t="shared" si="198"/>
        <v>96</v>
      </c>
      <c r="G6377" s="352">
        <f t="shared" si="199"/>
        <v>80</v>
      </c>
    </row>
    <row r="6378" spans="1:7" x14ac:dyDescent="0.25">
      <c r="A6378" s="548" t="s">
        <v>2310</v>
      </c>
      <c r="B6378" s="542" t="s">
        <v>2310</v>
      </c>
      <c r="C6378" s="347"/>
      <c r="D6378" s="72" t="s">
        <v>2146</v>
      </c>
      <c r="E6378" s="353">
        <v>0</v>
      </c>
      <c r="F6378" s="352">
        <f t="shared" si="198"/>
        <v>0</v>
      </c>
      <c r="G6378" s="352">
        <f t="shared" si="199"/>
        <v>0</v>
      </c>
    </row>
    <row r="6379" spans="1:7" x14ac:dyDescent="0.25">
      <c r="A6379" s="549"/>
      <c r="B6379" s="543"/>
      <c r="C6379" s="347"/>
      <c r="D6379" s="136" t="s">
        <v>2159</v>
      </c>
      <c r="E6379" s="353">
        <v>130</v>
      </c>
      <c r="F6379" s="352">
        <f t="shared" si="198"/>
        <v>78</v>
      </c>
      <c r="G6379" s="352">
        <f t="shared" si="199"/>
        <v>65</v>
      </c>
    </row>
    <row r="6380" spans="1:7" x14ac:dyDescent="0.25">
      <c r="A6380" s="549"/>
      <c r="B6380" s="543"/>
      <c r="C6380" s="347"/>
      <c r="D6380" s="136" t="s">
        <v>2160</v>
      </c>
      <c r="E6380" s="353">
        <v>120</v>
      </c>
      <c r="F6380" s="352">
        <f t="shared" si="198"/>
        <v>72</v>
      </c>
      <c r="G6380" s="352">
        <f t="shared" si="199"/>
        <v>60</v>
      </c>
    </row>
    <row r="6381" spans="1:7" x14ac:dyDescent="0.25">
      <c r="A6381" s="550"/>
      <c r="B6381" s="544"/>
      <c r="C6381" s="347"/>
      <c r="D6381" s="136" t="s">
        <v>2214</v>
      </c>
      <c r="E6381" s="353">
        <v>110</v>
      </c>
      <c r="F6381" s="352">
        <f t="shared" si="198"/>
        <v>66</v>
      </c>
      <c r="G6381" s="352">
        <f t="shared" si="199"/>
        <v>55</v>
      </c>
    </row>
    <row r="6382" spans="1:7" x14ac:dyDescent="0.25">
      <c r="A6382" s="344">
        <v>6</v>
      </c>
      <c r="B6382" s="17">
        <v>6</v>
      </c>
      <c r="C6382" s="347"/>
      <c r="D6382" s="72" t="s">
        <v>4901</v>
      </c>
      <c r="E6382" s="353">
        <v>0</v>
      </c>
      <c r="F6382" s="352">
        <f t="shared" si="198"/>
        <v>0</v>
      </c>
      <c r="G6382" s="352">
        <f t="shared" si="199"/>
        <v>0</v>
      </c>
    </row>
    <row r="6383" spans="1:7" x14ac:dyDescent="0.25">
      <c r="A6383" s="548" t="s">
        <v>92</v>
      </c>
      <c r="B6383" s="542" t="s">
        <v>92</v>
      </c>
      <c r="C6383" s="347"/>
      <c r="D6383" s="72" t="s">
        <v>7476</v>
      </c>
      <c r="E6383" s="353">
        <v>0</v>
      </c>
      <c r="F6383" s="352">
        <f t="shared" si="198"/>
        <v>0</v>
      </c>
      <c r="G6383" s="352">
        <f t="shared" si="199"/>
        <v>0</v>
      </c>
    </row>
    <row r="6384" spans="1:7" x14ac:dyDescent="0.25">
      <c r="A6384" s="549"/>
      <c r="B6384" s="543"/>
      <c r="C6384" s="347"/>
      <c r="D6384" s="136" t="s">
        <v>4903</v>
      </c>
      <c r="E6384" s="353">
        <v>1430</v>
      </c>
      <c r="F6384" s="352">
        <f t="shared" si="198"/>
        <v>858</v>
      </c>
      <c r="G6384" s="352">
        <f t="shared" si="199"/>
        <v>715</v>
      </c>
    </row>
    <row r="6385" spans="1:7" ht="25.5" x14ac:dyDescent="0.25">
      <c r="A6385" s="549"/>
      <c r="B6385" s="543"/>
      <c r="C6385" s="347"/>
      <c r="D6385" s="136" t="s">
        <v>7477</v>
      </c>
      <c r="E6385" s="353">
        <v>0</v>
      </c>
      <c r="F6385" s="352">
        <f t="shared" si="198"/>
        <v>0</v>
      </c>
      <c r="G6385" s="352">
        <f t="shared" si="199"/>
        <v>0</v>
      </c>
    </row>
    <row r="6386" spans="1:7" ht="26.25" x14ac:dyDescent="0.25">
      <c r="A6386" s="549"/>
      <c r="B6386" s="543"/>
      <c r="C6386" s="347"/>
      <c r="D6386" s="136" t="s">
        <v>8918</v>
      </c>
      <c r="E6386" s="353">
        <v>0</v>
      </c>
      <c r="F6386" s="352">
        <f t="shared" si="198"/>
        <v>0</v>
      </c>
      <c r="G6386" s="352">
        <f t="shared" si="199"/>
        <v>0</v>
      </c>
    </row>
    <row r="6387" spans="1:7" ht="26.25" x14ac:dyDescent="0.25">
      <c r="A6387" s="549"/>
      <c r="B6387" s="543"/>
      <c r="C6387" s="347"/>
      <c r="D6387" s="136" t="s">
        <v>8919</v>
      </c>
      <c r="E6387" s="353">
        <v>560</v>
      </c>
      <c r="F6387" s="352">
        <f t="shared" si="198"/>
        <v>336</v>
      </c>
      <c r="G6387" s="352">
        <f t="shared" si="199"/>
        <v>280</v>
      </c>
    </row>
    <row r="6388" spans="1:7" x14ac:dyDescent="0.25">
      <c r="A6388" s="550"/>
      <c r="B6388" s="544"/>
      <c r="C6388" s="347"/>
      <c r="D6388" s="136" t="s">
        <v>4820</v>
      </c>
      <c r="E6388" s="353">
        <v>1050</v>
      </c>
      <c r="F6388" s="352">
        <f t="shared" si="198"/>
        <v>630</v>
      </c>
      <c r="G6388" s="352">
        <f t="shared" si="199"/>
        <v>525</v>
      </c>
    </row>
    <row r="6389" spans="1:7" ht="25.5" x14ac:dyDescent="0.25">
      <c r="A6389" s="347" t="s">
        <v>93</v>
      </c>
      <c r="B6389" s="17" t="s">
        <v>93</v>
      </c>
      <c r="C6389" s="347"/>
      <c r="D6389" s="136" t="s">
        <v>4904</v>
      </c>
      <c r="E6389" s="353">
        <v>350</v>
      </c>
      <c r="F6389" s="352">
        <f t="shared" si="198"/>
        <v>210</v>
      </c>
      <c r="G6389" s="352">
        <f t="shared" si="199"/>
        <v>175</v>
      </c>
    </row>
    <row r="6390" spans="1:7" ht="25.5" x14ac:dyDescent="0.25">
      <c r="A6390" s="347" t="s">
        <v>94</v>
      </c>
      <c r="B6390" s="17" t="s">
        <v>94</v>
      </c>
      <c r="C6390" s="347"/>
      <c r="D6390" s="136" t="s">
        <v>4905</v>
      </c>
      <c r="E6390" s="353">
        <v>330</v>
      </c>
      <c r="F6390" s="352">
        <f t="shared" si="198"/>
        <v>198</v>
      </c>
      <c r="G6390" s="352">
        <f t="shared" si="199"/>
        <v>165</v>
      </c>
    </row>
    <row r="6391" spans="1:7" x14ac:dyDescent="0.25">
      <c r="A6391" s="347" t="s">
        <v>1724</v>
      </c>
      <c r="B6391" s="17" t="s">
        <v>1724</v>
      </c>
      <c r="C6391" s="347"/>
      <c r="D6391" s="136" t="s">
        <v>7478</v>
      </c>
      <c r="E6391" s="353">
        <v>300</v>
      </c>
      <c r="F6391" s="352">
        <f t="shared" si="198"/>
        <v>180</v>
      </c>
      <c r="G6391" s="352">
        <f t="shared" si="199"/>
        <v>150</v>
      </c>
    </row>
    <row r="6392" spans="1:7" ht="25.5" x14ac:dyDescent="0.25">
      <c r="A6392" s="347" t="s">
        <v>1733</v>
      </c>
      <c r="B6392" s="17" t="s">
        <v>1733</v>
      </c>
      <c r="C6392" s="347"/>
      <c r="D6392" s="136" t="s">
        <v>7479</v>
      </c>
      <c r="E6392" s="353">
        <v>0</v>
      </c>
      <c r="F6392" s="352">
        <f t="shared" si="198"/>
        <v>0</v>
      </c>
      <c r="G6392" s="352">
        <f t="shared" si="199"/>
        <v>0</v>
      </c>
    </row>
    <row r="6393" spans="1:7" ht="13.5" x14ac:dyDescent="0.25">
      <c r="A6393" s="347" t="s">
        <v>1752</v>
      </c>
      <c r="B6393" s="17" t="s">
        <v>1752</v>
      </c>
      <c r="C6393" s="347"/>
      <c r="D6393" s="136" t="s">
        <v>8920</v>
      </c>
      <c r="E6393" s="353">
        <v>0</v>
      </c>
      <c r="F6393" s="352">
        <f t="shared" si="198"/>
        <v>0</v>
      </c>
      <c r="G6393" s="352">
        <f t="shared" si="199"/>
        <v>0</v>
      </c>
    </row>
    <row r="6394" spans="1:7" x14ac:dyDescent="0.25">
      <c r="A6394" s="347" t="s">
        <v>1809</v>
      </c>
      <c r="B6394" s="17" t="s">
        <v>1809</v>
      </c>
      <c r="C6394" s="347"/>
      <c r="D6394" s="136" t="s">
        <v>4906</v>
      </c>
      <c r="E6394" s="353">
        <v>350</v>
      </c>
      <c r="F6394" s="352">
        <f t="shared" si="198"/>
        <v>210</v>
      </c>
      <c r="G6394" s="352">
        <f t="shared" si="199"/>
        <v>175</v>
      </c>
    </row>
    <row r="6395" spans="1:7" x14ac:dyDescent="0.25">
      <c r="A6395" s="347" t="s">
        <v>3235</v>
      </c>
      <c r="B6395" s="17" t="s">
        <v>3235</v>
      </c>
      <c r="C6395" s="347"/>
      <c r="D6395" s="136" t="s">
        <v>7480</v>
      </c>
      <c r="E6395" s="353">
        <v>0</v>
      </c>
      <c r="F6395" s="352">
        <f t="shared" si="198"/>
        <v>0</v>
      </c>
      <c r="G6395" s="352">
        <f t="shared" si="199"/>
        <v>0</v>
      </c>
    </row>
    <row r="6396" spans="1:7" ht="25.5" x14ac:dyDescent="0.25">
      <c r="A6396" s="548" t="s">
        <v>3238</v>
      </c>
      <c r="B6396" s="542" t="s">
        <v>3238</v>
      </c>
      <c r="C6396" s="347"/>
      <c r="D6396" s="136" t="s">
        <v>8921</v>
      </c>
      <c r="E6396" s="353">
        <v>0</v>
      </c>
      <c r="F6396" s="352">
        <f t="shared" si="198"/>
        <v>0</v>
      </c>
      <c r="G6396" s="352">
        <f t="shared" si="199"/>
        <v>0</v>
      </c>
    </row>
    <row r="6397" spans="1:7" ht="25.5" x14ac:dyDescent="0.25">
      <c r="A6397" s="550"/>
      <c r="B6397" s="544"/>
      <c r="C6397" s="347"/>
      <c r="D6397" s="136" t="s">
        <v>7481</v>
      </c>
      <c r="E6397" s="353">
        <v>350</v>
      </c>
      <c r="F6397" s="352">
        <f t="shared" si="198"/>
        <v>210</v>
      </c>
      <c r="G6397" s="352">
        <f t="shared" si="199"/>
        <v>175</v>
      </c>
    </row>
    <row r="6398" spans="1:7" ht="25.5" x14ac:dyDescent="0.25">
      <c r="A6398" s="548" t="s">
        <v>3242</v>
      </c>
      <c r="B6398" s="542" t="s">
        <v>3242</v>
      </c>
      <c r="C6398" s="347"/>
      <c r="D6398" s="136" t="s">
        <v>8922</v>
      </c>
      <c r="E6398" s="353">
        <v>0</v>
      </c>
      <c r="F6398" s="352">
        <f t="shared" si="198"/>
        <v>0</v>
      </c>
      <c r="G6398" s="352">
        <f t="shared" si="199"/>
        <v>0</v>
      </c>
    </row>
    <row r="6399" spans="1:7" ht="25.5" x14ac:dyDescent="0.25">
      <c r="A6399" s="550"/>
      <c r="B6399" s="544"/>
      <c r="C6399" s="347"/>
      <c r="D6399" s="136" t="s">
        <v>7482</v>
      </c>
      <c r="E6399" s="353">
        <v>350</v>
      </c>
      <c r="F6399" s="352">
        <f t="shared" si="198"/>
        <v>210</v>
      </c>
      <c r="G6399" s="352">
        <f t="shared" si="199"/>
        <v>175</v>
      </c>
    </row>
    <row r="6400" spans="1:7" ht="25.5" x14ac:dyDescent="0.25">
      <c r="A6400" s="548" t="s">
        <v>3244</v>
      </c>
      <c r="B6400" s="542" t="s">
        <v>3244</v>
      </c>
      <c r="C6400" s="347"/>
      <c r="D6400" s="136" t="s">
        <v>8923</v>
      </c>
      <c r="E6400" s="353">
        <v>0</v>
      </c>
      <c r="F6400" s="352">
        <f t="shared" si="198"/>
        <v>0</v>
      </c>
      <c r="G6400" s="352">
        <f t="shared" si="199"/>
        <v>0</v>
      </c>
    </row>
    <row r="6401" spans="1:7" x14ac:dyDescent="0.25">
      <c r="A6401" s="550"/>
      <c r="B6401" s="544"/>
      <c r="C6401" s="347"/>
      <c r="D6401" s="136" t="s">
        <v>7483</v>
      </c>
      <c r="E6401" s="353">
        <v>350</v>
      </c>
      <c r="F6401" s="352">
        <f t="shared" si="198"/>
        <v>210</v>
      </c>
      <c r="G6401" s="352">
        <f t="shared" si="199"/>
        <v>175</v>
      </c>
    </row>
    <row r="6402" spans="1:7" ht="25.5" x14ac:dyDescent="0.25">
      <c r="A6402" s="548" t="s">
        <v>3246</v>
      </c>
      <c r="B6402" s="542" t="s">
        <v>3246</v>
      </c>
      <c r="C6402" s="347"/>
      <c r="D6402" s="136" t="s">
        <v>8924</v>
      </c>
      <c r="E6402" s="353">
        <v>0</v>
      </c>
      <c r="F6402" s="352">
        <f t="shared" si="198"/>
        <v>0</v>
      </c>
      <c r="G6402" s="352">
        <f t="shared" si="199"/>
        <v>0</v>
      </c>
    </row>
    <row r="6403" spans="1:7" x14ac:dyDescent="0.25">
      <c r="A6403" s="550"/>
      <c r="B6403" s="544"/>
      <c r="C6403" s="347"/>
      <c r="D6403" s="136" t="s">
        <v>7484</v>
      </c>
      <c r="E6403" s="353">
        <v>320</v>
      </c>
      <c r="F6403" s="352">
        <f t="shared" si="198"/>
        <v>192</v>
      </c>
      <c r="G6403" s="352">
        <f t="shared" si="199"/>
        <v>160</v>
      </c>
    </row>
    <row r="6404" spans="1:7" x14ac:dyDescent="0.25">
      <c r="A6404" s="548" t="s">
        <v>3248</v>
      </c>
      <c r="B6404" s="542" t="s">
        <v>3248</v>
      </c>
      <c r="C6404" s="347"/>
      <c r="D6404" s="136" t="s">
        <v>8925</v>
      </c>
      <c r="E6404" s="353">
        <v>0</v>
      </c>
      <c r="F6404" s="352">
        <f t="shared" si="198"/>
        <v>0</v>
      </c>
      <c r="G6404" s="352">
        <f t="shared" si="199"/>
        <v>0</v>
      </c>
    </row>
    <row r="6405" spans="1:7" x14ac:dyDescent="0.25">
      <c r="A6405" s="550"/>
      <c r="B6405" s="544"/>
      <c r="C6405" s="347"/>
      <c r="D6405" s="136" t="s">
        <v>7484</v>
      </c>
      <c r="E6405" s="353">
        <v>350</v>
      </c>
      <c r="F6405" s="352">
        <f t="shared" si="198"/>
        <v>210</v>
      </c>
      <c r="G6405" s="352">
        <f t="shared" si="199"/>
        <v>175</v>
      </c>
    </row>
    <row r="6406" spans="1:7" x14ac:dyDescent="0.25">
      <c r="A6406" s="347" t="s">
        <v>3249</v>
      </c>
      <c r="B6406" s="17" t="s">
        <v>3249</v>
      </c>
      <c r="C6406" s="347"/>
      <c r="D6406" s="136" t="s">
        <v>4907</v>
      </c>
      <c r="E6406" s="353">
        <v>350</v>
      </c>
      <c r="F6406" s="352">
        <f t="shared" si="198"/>
        <v>210</v>
      </c>
      <c r="G6406" s="352">
        <f t="shared" si="199"/>
        <v>175</v>
      </c>
    </row>
    <row r="6407" spans="1:7" ht="25.5" x14ac:dyDescent="0.25">
      <c r="A6407" s="347" t="s">
        <v>4153</v>
      </c>
      <c r="B6407" s="17" t="s">
        <v>4153</v>
      </c>
      <c r="C6407" s="347"/>
      <c r="D6407" s="136" t="s">
        <v>4908</v>
      </c>
      <c r="E6407" s="353">
        <v>350</v>
      </c>
      <c r="F6407" s="352">
        <f t="shared" si="198"/>
        <v>210</v>
      </c>
      <c r="G6407" s="352">
        <f t="shared" si="199"/>
        <v>175</v>
      </c>
    </row>
    <row r="6408" spans="1:7" ht="25.5" x14ac:dyDescent="0.25">
      <c r="A6408" s="347" t="s">
        <v>4156</v>
      </c>
      <c r="B6408" s="17" t="s">
        <v>4156</v>
      </c>
      <c r="C6408" s="347"/>
      <c r="D6408" s="136" t="s">
        <v>4909</v>
      </c>
      <c r="E6408" s="353">
        <v>280</v>
      </c>
      <c r="F6408" s="352">
        <f t="shared" si="198"/>
        <v>168</v>
      </c>
      <c r="G6408" s="352">
        <f t="shared" si="199"/>
        <v>140</v>
      </c>
    </row>
    <row r="6409" spans="1:7" ht="25.5" x14ac:dyDescent="0.25">
      <c r="A6409" s="347" t="s">
        <v>4158</v>
      </c>
      <c r="B6409" s="17" t="s">
        <v>4158</v>
      </c>
      <c r="C6409" s="347"/>
      <c r="D6409" s="136" t="s">
        <v>4910</v>
      </c>
      <c r="E6409" s="353">
        <v>280</v>
      </c>
      <c r="F6409" s="352">
        <f t="shared" si="198"/>
        <v>168</v>
      </c>
      <c r="G6409" s="352">
        <f t="shared" si="199"/>
        <v>140</v>
      </c>
    </row>
    <row r="6410" spans="1:7" x14ac:dyDescent="0.25">
      <c r="A6410" s="347" t="s">
        <v>4160</v>
      </c>
      <c r="B6410" s="17" t="s">
        <v>4160</v>
      </c>
      <c r="C6410" s="347"/>
      <c r="D6410" s="136" t="s">
        <v>4911</v>
      </c>
      <c r="E6410" s="353">
        <v>280</v>
      </c>
      <c r="F6410" s="352">
        <f t="shared" si="198"/>
        <v>168</v>
      </c>
      <c r="G6410" s="352">
        <f t="shared" si="199"/>
        <v>140</v>
      </c>
    </row>
    <row r="6411" spans="1:7" x14ac:dyDescent="0.25">
      <c r="A6411" s="548" t="s">
        <v>4163</v>
      </c>
      <c r="B6411" s="542" t="s">
        <v>4163</v>
      </c>
      <c r="C6411" s="347"/>
      <c r="D6411" s="72" t="s">
        <v>2138</v>
      </c>
      <c r="E6411" s="353">
        <v>0</v>
      </c>
      <c r="F6411" s="352">
        <f t="shared" si="198"/>
        <v>0</v>
      </c>
      <c r="G6411" s="352">
        <f t="shared" si="199"/>
        <v>0</v>
      </c>
    </row>
    <row r="6412" spans="1:7" x14ac:dyDescent="0.25">
      <c r="A6412" s="549"/>
      <c r="B6412" s="543"/>
      <c r="C6412" s="347"/>
      <c r="D6412" s="136" t="s">
        <v>2159</v>
      </c>
      <c r="E6412" s="353">
        <v>250</v>
      </c>
      <c r="F6412" s="352">
        <f t="shared" si="198"/>
        <v>150</v>
      </c>
      <c r="G6412" s="352">
        <f t="shared" si="199"/>
        <v>125</v>
      </c>
    </row>
    <row r="6413" spans="1:7" x14ac:dyDescent="0.25">
      <c r="A6413" s="549"/>
      <c r="B6413" s="543"/>
      <c r="C6413" s="347"/>
      <c r="D6413" s="136" t="s">
        <v>2160</v>
      </c>
      <c r="E6413" s="353">
        <v>210</v>
      </c>
      <c r="F6413" s="352">
        <f t="shared" si="198"/>
        <v>126</v>
      </c>
      <c r="G6413" s="352">
        <f t="shared" si="199"/>
        <v>105</v>
      </c>
    </row>
    <row r="6414" spans="1:7" x14ac:dyDescent="0.25">
      <c r="A6414" s="550"/>
      <c r="B6414" s="544"/>
      <c r="C6414" s="347"/>
      <c r="D6414" s="136" t="s">
        <v>2214</v>
      </c>
      <c r="E6414" s="353">
        <v>160</v>
      </c>
      <c r="F6414" s="352">
        <f t="shared" si="198"/>
        <v>96</v>
      </c>
      <c r="G6414" s="352">
        <f t="shared" si="199"/>
        <v>80</v>
      </c>
    </row>
    <row r="6415" spans="1:7" x14ac:dyDescent="0.25">
      <c r="A6415" s="548" t="s">
        <v>4166</v>
      </c>
      <c r="B6415" s="542" t="s">
        <v>4166</v>
      </c>
      <c r="C6415" s="347"/>
      <c r="D6415" s="72" t="s">
        <v>2146</v>
      </c>
      <c r="E6415" s="353">
        <v>0</v>
      </c>
      <c r="F6415" s="352">
        <f t="shared" si="198"/>
        <v>0</v>
      </c>
      <c r="G6415" s="352">
        <f t="shared" si="199"/>
        <v>0</v>
      </c>
    </row>
    <row r="6416" spans="1:7" x14ac:dyDescent="0.25">
      <c r="A6416" s="549"/>
      <c r="B6416" s="543"/>
      <c r="C6416" s="347"/>
      <c r="D6416" s="136" t="s">
        <v>2159</v>
      </c>
      <c r="E6416" s="353">
        <v>210</v>
      </c>
      <c r="F6416" s="352">
        <f t="shared" si="198"/>
        <v>126</v>
      </c>
      <c r="G6416" s="352">
        <f t="shared" si="199"/>
        <v>105</v>
      </c>
    </row>
    <row r="6417" spans="1:7" x14ac:dyDescent="0.25">
      <c r="A6417" s="549"/>
      <c r="B6417" s="543"/>
      <c r="C6417" s="347"/>
      <c r="D6417" s="136" t="s">
        <v>2160</v>
      </c>
      <c r="E6417" s="353">
        <v>180</v>
      </c>
      <c r="F6417" s="352">
        <f t="shared" si="198"/>
        <v>108</v>
      </c>
      <c r="G6417" s="352">
        <f t="shared" si="199"/>
        <v>90</v>
      </c>
    </row>
    <row r="6418" spans="1:7" x14ac:dyDescent="0.25">
      <c r="A6418" s="550"/>
      <c r="B6418" s="544"/>
      <c r="C6418" s="347"/>
      <c r="D6418" s="136" t="s">
        <v>2214</v>
      </c>
      <c r="E6418" s="353">
        <v>140</v>
      </c>
      <c r="F6418" s="352">
        <f t="shared" si="198"/>
        <v>84</v>
      </c>
      <c r="G6418" s="352">
        <f t="shared" si="199"/>
        <v>70</v>
      </c>
    </row>
    <row r="6419" spans="1:7" x14ac:dyDescent="0.25">
      <c r="A6419" s="344">
        <v>7</v>
      </c>
      <c r="B6419" s="17">
        <v>7</v>
      </c>
      <c r="C6419" s="347"/>
      <c r="D6419" s="72" t="s">
        <v>4912</v>
      </c>
      <c r="E6419" s="353">
        <v>0</v>
      </c>
      <c r="F6419" s="352">
        <f t="shared" ref="F6419:F6482" si="200">IFERROR(E6419*0.6,0)</f>
        <v>0</v>
      </c>
      <c r="G6419" s="352">
        <f t="shared" ref="G6419:G6482" si="201">IFERROR(E6419*0.5,0)</f>
        <v>0</v>
      </c>
    </row>
    <row r="6420" spans="1:7" x14ac:dyDescent="0.25">
      <c r="A6420" s="548" t="s">
        <v>95</v>
      </c>
      <c r="B6420" s="542" t="s">
        <v>95</v>
      </c>
      <c r="C6420" s="347"/>
      <c r="D6420" s="72" t="s">
        <v>7485</v>
      </c>
      <c r="E6420" s="353">
        <v>0</v>
      </c>
      <c r="F6420" s="352">
        <f t="shared" si="200"/>
        <v>0</v>
      </c>
      <c r="G6420" s="352">
        <f t="shared" si="201"/>
        <v>0</v>
      </c>
    </row>
    <row r="6421" spans="1:7" x14ac:dyDescent="0.25">
      <c r="A6421" s="549"/>
      <c r="B6421" s="543"/>
      <c r="C6421" s="347"/>
      <c r="D6421" s="136" t="s">
        <v>7486</v>
      </c>
      <c r="E6421" s="353">
        <v>490</v>
      </c>
      <c r="F6421" s="352">
        <f t="shared" si="200"/>
        <v>294</v>
      </c>
      <c r="G6421" s="352">
        <f t="shared" si="201"/>
        <v>245</v>
      </c>
    </row>
    <row r="6422" spans="1:7" ht="25.5" x14ac:dyDescent="0.25">
      <c r="A6422" s="550"/>
      <c r="B6422" s="544"/>
      <c r="C6422" s="344"/>
      <c r="D6422" s="136" t="s">
        <v>7487</v>
      </c>
      <c r="E6422" s="353">
        <v>570</v>
      </c>
      <c r="F6422" s="352">
        <f t="shared" si="200"/>
        <v>342</v>
      </c>
      <c r="G6422" s="352">
        <f t="shared" si="201"/>
        <v>285</v>
      </c>
    </row>
    <row r="6423" spans="1:7" ht="25.5" x14ac:dyDescent="0.25">
      <c r="A6423" s="347" t="s">
        <v>96</v>
      </c>
      <c r="B6423" s="17" t="s">
        <v>96</v>
      </c>
      <c r="C6423" s="337"/>
      <c r="D6423" s="136" t="s">
        <v>7488</v>
      </c>
      <c r="E6423" s="353">
        <v>490</v>
      </c>
      <c r="F6423" s="352">
        <f t="shared" si="200"/>
        <v>294</v>
      </c>
      <c r="G6423" s="352">
        <f t="shared" si="201"/>
        <v>245</v>
      </c>
    </row>
    <row r="6424" spans="1:7" x14ac:dyDescent="0.25">
      <c r="A6424" s="347" t="s">
        <v>97</v>
      </c>
      <c r="B6424" s="17" t="s">
        <v>97</v>
      </c>
      <c r="C6424" s="337"/>
      <c r="D6424" s="136" t="s">
        <v>7489</v>
      </c>
      <c r="E6424" s="353">
        <v>420</v>
      </c>
      <c r="F6424" s="352">
        <f t="shared" si="200"/>
        <v>252</v>
      </c>
      <c r="G6424" s="352">
        <f t="shared" si="201"/>
        <v>210</v>
      </c>
    </row>
    <row r="6425" spans="1:7" x14ac:dyDescent="0.25">
      <c r="A6425" s="548" t="s">
        <v>138</v>
      </c>
      <c r="B6425" s="542" t="s">
        <v>138</v>
      </c>
      <c r="C6425" s="347"/>
      <c r="D6425" s="72" t="s">
        <v>2138</v>
      </c>
      <c r="E6425" s="353">
        <v>0</v>
      </c>
      <c r="F6425" s="352">
        <f t="shared" si="200"/>
        <v>0</v>
      </c>
      <c r="G6425" s="352">
        <f t="shared" si="201"/>
        <v>0</v>
      </c>
    </row>
    <row r="6426" spans="1:7" x14ac:dyDescent="0.25">
      <c r="A6426" s="549"/>
      <c r="B6426" s="543"/>
      <c r="C6426" s="347"/>
      <c r="D6426" s="136" t="s">
        <v>2159</v>
      </c>
      <c r="E6426" s="353">
        <v>330</v>
      </c>
      <c r="F6426" s="352">
        <f t="shared" si="200"/>
        <v>198</v>
      </c>
      <c r="G6426" s="352">
        <f t="shared" si="201"/>
        <v>165</v>
      </c>
    </row>
    <row r="6427" spans="1:7" x14ac:dyDescent="0.25">
      <c r="A6427" s="549"/>
      <c r="B6427" s="543"/>
      <c r="C6427" s="347"/>
      <c r="D6427" s="136" t="s">
        <v>2160</v>
      </c>
      <c r="E6427" s="353">
        <v>200</v>
      </c>
      <c r="F6427" s="352">
        <f t="shared" si="200"/>
        <v>120</v>
      </c>
      <c r="G6427" s="352">
        <f t="shared" si="201"/>
        <v>100</v>
      </c>
    </row>
    <row r="6428" spans="1:7" x14ac:dyDescent="0.25">
      <c r="A6428" s="550"/>
      <c r="B6428" s="544"/>
      <c r="C6428" s="347"/>
      <c r="D6428" s="136" t="s">
        <v>2214</v>
      </c>
      <c r="E6428" s="353">
        <v>210</v>
      </c>
      <c r="F6428" s="352">
        <f t="shared" si="200"/>
        <v>126</v>
      </c>
      <c r="G6428" s="352">
        <f t="shared" si="201"/>
        <v>105</v>
      </c>
    </row>
    <row r="6429" spans="1:7" x14ac:dyDescent="0.25">
      <c r="A6429" s="548" t="s">
        <v>139</v>
      </c>
      <c r="B6429" s="542" t="s">
        <v>139</v>
      </c>
      <c r="C6429" s="347"/>
      <c r="D6429" s="72" t="s">
        <v>2146</v>
      </c>
      <c r="E6429" s="353">
        <v>0</v>
      </c>
      <c r="F6429" s="352">
        <f t="shared" si="200"/>
        <v>0</v>
      </c>
      <c r="G6429" s="352">
        <f t="shared" si="201"/>
        <v>0</v>
      </c>
    </row>
    <row r="6430" spans="1:7" x14ac:dyDescent="0.25">
      <c r="A6430" s="549"/>
      <c r="B6430" s="543"/>
      <c r="C6430" s="347"/>
      <c r="D6430" s="136" t="s">
        <v>2159</v>
      </c>
      <c r="E6430" s="353">
        <v>210</v>
      </c>
      <c r="F6430" s="352">
        <f t="shared" si="200"/>
        <v>126</v>
      </c>
      <c r="G6430" s="352">
        <f t="shared" si="201"/>
        <v>105</v>
      </c>
    </row>
    <row r="6431" spans="1:7" x14ac:dyDescent="0.25">
      <c r="A6431" s="549"/>
      <c r="B6431" s="543"/>
      <c r="C6431" s="347"/>
      <c r="D6431" s="136" t="s">
        <v>2160</v>
      </c>
      <c r="E6431" s="353">
        <v>180</v>
      </c>
      <c r="F6431" s="352">
        <f t="shared" si="200"/>
        <v>108</v>
      </c>
      <c r="G6431" s="352">
        <f t="shared" si="201"/>
        <v>90</v>
      </c>
    </row>
    <row r="6432" spans="1:7" x14ac:dyDescent="0.25">
      <c r="A6432" s="550"/>
      <c r="B6432" s="544"/>
      <c r="C6432" s="347"/>
      <c r="D6432" s="136" t="s">
        <v>2214</v>
      </c>
      <c r="E6432" s="353">
        <v>140</v>
      </c>
      <c r="F6432" s="352">
        <f t="shared" si="200"/>
        <v>84</v>
      </c>
      <c r="G6432" s="352">
        <f t="shared" si="201"/>
        <v>70</v>
      </c>
    </row>
    <row r="6433" spans="1:7" x14ac:dyDescent="0.25">
      <c r="A6433" s="344">
        <v>8</v>
      </c>
      <c r="B6433" s="17">
        <v>8</v>
      </c>
      <c r="C6433" s="347"/>
      <c r="D6433" s="72" t="s">
        <v>4913</v>
      </c>
      <c r="E6433" s="353">
        <v>0</v>
      </c>
      <c r="F6433" s="352">
        <f t="shared" si="200"/>
        <v>0</v>
      </c>
      <c r="G6433" s="352">
        <f t="shared" si="201"/>
        <v>0</v>
      </c>
    </row>
    <row r="6434" spans="1:7" x14ac:dyDescent="0.25">
      <c r="A6434" s="548" t="s">
        <v>98</v>
      </c>
      <c r="B6434" s="542" t="s">
        <v>98</v>
      </c>
      <c r="C6434" s="347"/>
      <c r="D6434" s="72" t="s">
        <v>4914</v>
      </c>
      <c r="E6434" s="353">
        <v>0</v>
      </c>
      <c r="F6434" s="352">
        <f t="shared" si="200"/>
        <v>0</v>
      </c>
      <c r="G6434" s="352">
        <f t="shared" si="201"/>
        <v>0</v>
      </c>
    </row>
    <row r="6435" spans="1:7" ht="25.5" x14ac:dyDescent="0.25">
      <c r="A6435" s="549"/>
      <c r="B6435" s="543"/>
      <c r="C6435" s="347"/>
      <c r="D6435" s="136" t="s">
        <v>4915</v>
      </c>
      <c r="E6435" s="353">
        <v>2100</v>
      </c>
      <c r="F6435" s="352">
        <f t="shared" si="200"/>
        <v>1260</v>
      </c>
      <c r="G6435" s="352">
        <f t="shared" si="201"/>
        <v>1050</v>
      </c>
    </row>
    <row r="6436" spans="1:7" ht="26.25" x14ac:dyDescent="0.25">
      <c r="A6436" s="549"/>
      <c r="B6436" s="543"/>
      <c r="C6436" s="347"/>
      <c r="D6436" s="136" t="s">
        <v>8926</v>
      </c>
      <c r="E6436" s="353">
        <v>2100</v>
      </c>
      <c r="F6436" s="352">
        <f t="shared" si="200"/>
        <v>1260</v>
      </c>
      <c r="G6436" s="352">
        <f t="shared" si="201"/>
        <v>1050</v>
      </c>
    </row>
    <row r="6437" spans="1:7" x14ac:dyDescent="0.25">
      <c r="A6437" s="549"/>
      <c r="B6437" s="543"/>
      <c r="C6437" s="347"/>
      <c r="D6437" s="136" t="s">
        <v>4916</v>
      </c>
      <c r="E6437" s="353">
        <v>1400</v>
      </c>
      <c r="F6437" s="352">
        <f t="shared" si="200"/>
        <v>840</v>
      </c>
      <c r="G6437" s="352">
        <f t="shared" si="201"/>
        <v>700</v>
      </c>
    </row>
    <row r="6438" spans="1:7" x14ac:dyDescent="0.25">
      <c r="A6438" s="549"/>
      <c r="B6438" s="543"/>
      <c r="C6438" s="347"/>
      <c r="D6438" s="136" t="s">
        <v>4917</v>
      </c>
      <c r="E6438" s="353">
        <v>1400</v>
      </c>
      <c r="F6438" s="352">
        <f t="shared" si="200"/>
        <v>840</v>
      </c>
      <c r="G6438" s="352">
        <f t="shared" si="201"/>
        <v>700</v>
      </c>
    </row>
    <row r="6439" spans="1:7" x14ac:dyDescent="0.25">
      <c r="A6439" s="549"/>
      <c r="B6439" s="544"/>
      <c r="C6439" s="347"/>
      <c r="D6439" s="136" t="s">
        <v>4918</v>
      </c>
      <c r="E6439" s="353">
        <v>1400</v>
      </c>
      <c r="F6439" s="352">
        <f t="shared" si="200"/>
        <v>840</v>
      </c>
      <c r="G6439" s="352">
        <f t="shared" si="201"/>
        <v>700</v>
      </c>
    </row>
    <row r="6440" spans="1:7" x14ac:dyDescent="0.25">
      <c r="A6440" s="550"/>
      <c r="B6440" s="368"/>
      <c r="C6440" s="347"/>
      <c r="D6440" s="136" t="s">
        <v>7490</v>
      </c>
      <c r="E6440" s="353">
        <v>0</v>
      </c>
      <c r="F6440" s="352">
        <f t="shared" si="200"/>
        <v>0</v>
      </c>
      <c r="G6440" s="352">
        <f t="shared" si="201"/>
        <v>0</v>
      </c>
    </row>
    <row r="6441" spans="1:7" x14ac:dyDescent="0.25">
      <c r="A6441" s="548" t="s">
        <v>99</v>
      </c>
      <c r="B6441" s="542" t="s">
        <v>99</v>
      </c>
      <c r="C6441" s="347"/>
      <c r="D6441" s="72" t="s">
        <v>4902</v>
      </c>
      <c r="E6441" s="353">
        <v>0</v>
      </c>
      <c r="F6441" s="352">
        <f t="shared" si="200"/>
        <v>0</v>
      </c>
      <c r="G6441" s="352">
        <f t="shared" si="201"/>
        <v>0</v>
      </c>
    </row>
    <row r="6442" spans="1:7" ht="25.5" x14ac:dyDescent="0.25">
      <c r="A6442" s="549"/>
      <c r="B6442" s="543"/>
      <c r="C6442" s="347"/>
      <c r="D6442" s="136" t="s">
        <v>4919</v>
      </c>
      <c r="E6442" s="353">
        <v>1050</v>
      </c>
      <c r="F6442" s="352">
        <f t="shared" si="200"/>
        <v>630</v>
      </c>
      <c r="G6442" s="352">
        <f t="shared" si="201"/>
        <v>525</v>
      </c>
    </row>
    <row r="6443" spans="1:7" x14ac:dyDescent="0.25">
      <c r="A6443" s="549"/>
      <c r="B6443" s="543"/>
      <c r="C6443" s="347"/>
      <c r="D6443" s="136" t="s">
        <v>4920</v>
      </c>
      <c r="E6443" s="353">
        <v>1260</v>
      </c>
      <c r="F6443" s="352">
        <f t="shared" si="200"/>
        <v>756</v>
      </c>
      <c r="G6443" s="352">
        <f t="shared" si="201"/>
        <v>630</v>
      </c>
    </row>
    <row r="6444" spans="1:7" x14ac:dyDescent="0.25">
      <c r="A6444" s="549"/>
      <c r="B6444" s="543"/>
      <c r="C6444" s="347"/>
      <c r="D6444" s="136" t="s">
        <v>4921</v>
      </c>
      <c r="E6444" s="353">
        <v>2150</v>
      </c>
      <c r="F6444" s="352">
        <f t="shared" si="200"/>
        <v>1290</v>
      </c>
      <c r="G6444" s="352">
        <f t="shared" si="201"/>
        <v>1075</v>
      </c>
    </row>
    <row r="6445" spans="1:7" x14ac:dyDescent="0.25">
      <c r="A6445" s="550"/>
      <c r="B6445" s="544"/>
      <c r="C6445" s="347"/>
      <c r="D6445" s="136" t="s">
        <v>4922</v>
      </c>
      <c r="E6445" s="353">
        <v>2240</v>
      </c>
      <c r="F6445" s="352">
        <f t="shared" si="200"/>
        <v>1344</v>
      </c>
      <c r="G6445" s="352">
        <f t="shared" si="201"/>
        <v>1120</v>
      </c>
    </row>
    <row r="6446" spans="1:7" ht="25.5" x14ac:dyDescent="0.25">
      <c r="A6446" s="548" t="s">
        <v>100</v>
      </c>
      <c r="B6446" s="542" t="s">
        <v>100</v>
      </c>
      <c r="C6446" s="347"/>
      <c r="D6446" s="136" t="s">
        <v>4923</v>
      </c>
      <c r="E6446" s="353">
        <v>1050</v>
      </c>
      <c r="F6446" s="352">
        <f t="shared" si="200"/>
        <v>630</v>
      </c>
      <c r="G6446" s="352">
        <f t="shared" si="201"/>
        <v>525</v>
      </c>
    </row>
    <row r="6447" spans="1:7" x14ac:dyDescent="0.25">
      <c r="A6447" s="550"/>
      <c r="B6447" s="544"/>
      <c r="C6447" s="347"/>
      <c r="D6447" s="136" t="s">
        <v>4924</v>
      </c>
      <c r="E6447" s="353">
        <v>700</v>
      </c>
      <c r="F6447" s="352">
        <f t="shared" si="200"/>
        <v>420</v>
      </c>
      <c r="G6447" s="352">
        <f t="shared" si="201"/>
        <v>350</v>
      </c>
    </row>
    <row r="6448" spans="1:7" x14ac:dyDescent="0.25">
      <c r="A6448" s="347" t="s">
        <v>101</v>
      </c>
      <c r="B6448" s="17" t="s">
        <v>101</v>
      </c>
      <c r="C6448" s="347"/>
      <c r="D6448" s="136" t="s">
        <v>4925</v>
      </c>
      <c r="E6448" s="353">
        <v>630</v>
      </c>
      <c r="F6448" s="352">
        <f t="shared" si="200"/>
        <v>378</v>
      </c>
      <c r="G6448" s="352">
        <f t="shared" si="201"/>
        <v>315</v>
      </c>
    </row>
    <row r="6449" spans="1:7" ht="25.5" x14ac:dyDescent="0.25">
      <c r="A6449" s="347" t="s">
        <v>102</v>
      </c>
      <c r="B6449" s="17" t="s">
        <v>102</v>
      </c>
      <c r="C6449" s="347"/>
      <c r="D6449" s="136" t="s">
        <v>4926</v>
      </c>
      <c r="E6449" s="353">
        <v>1330</v>
      </c>
      <c r="F6449" s="352">
        <f t="shared" si="200"/>
        <v>798</v>
      </c>
      <c r="G6449" s="352">
        <f t="shared" si="201"/>
        <v>665</v>
      </c>
    </row>
    <row r="6450" spans="1:7" ht="25.5" x14ac:dyDescent="0.25">
      <c r="A6450" s="347" t="s">
        <v>103</v>
      </c>
      <c r="B6450" s="17" t="s">
        <v>103</v>
      </c>
      <c r="C6450" s="347"/>
      <c r="D6450" s="136" t="s">
        <v>4927</v>
      </c>
      <c r="E6450" s="353">
        <v>910</v>
      </c>
      <c r="F6450" s="352">
        <f t="shared" si="200"/>
        <v>546</v>
      </c>
      <c r="G6450" s="352">
        <f t="shared" si="201"/>
        <v>455</v>
      </c>
    </row>
    <row r="6451" spans="1:7" x14ac:dyDescent="0.25">
      <c r="A6451" s="347" t="s">
        <v>2364</v>
      </c>
      <c r="B6451" s="17" t="s">
        <v>2364</v>
      </c>
      <c r="C6451" s="347"/>
      <c r="D6451" s="136" t="s">
        <v>4928</v>
      </c>
      <c r="E6451" s="353">
        <v>910</v>
      </c>
      <c r="F6451" s="352">
        <f t="shared" si="200"/>
        <v>546</v>
      </c>
      <c r="G6451" s="352">
        <f t="shared" si="201"/>
        <v>455</v>
      </c>
    </row>
    <row r="6452" spans="1:7" ht="25.5" x14ac:dyDescent="0.25">
      <c r="A6452" s="347" t="s">
        <v>2366</v>
      </c>
      <c r="B6452" s="17" t="s">
        <v>2366</v>
      </c>
      <c r="C6452" s="347"/>
      <c r="D6452" s="136" t="s">
        <v>4929</v>
      </c>
      <c r="E6452" s="353">
        <v>700</v>
      </c>
      <c r="F6452" s="352">
        <f t="shared" si="200"/>
        <v>420</v>
      </c>
      <c r="G6452" s="352">
        <f t="shared" si="201"/>
        <v>350</v>
      </c>
    </row>
    <row r="6453" spans="1:7" x14ac:dyDescent="0.25">
      <c r="A6453" s="347" t="s">
        <v>2367</v>
      </c>
      <c r="B6453" s="17" t="s">
        <v>2367</v>
      </c>
      <c r="C6453" s="347"/>
      <c r="D6453" s="136" t="s">
        <v>4930</v>
      </c>
      <c r="E6453" s="353">
        <v>840</v>
      </c>
      <c r="F6453" s="352">
        <f t="shared" si="200"/>
        <v>504</v>
      </c>
      <c r="G6453" s="352">
        <f t="shared" si="201"/>
        <v>420</v>
      </c>
    </row>
    <row r="6454" spans="1:7" x14ac:dyDescent="0.25">
      <c r="A6454" s="347" t="s">
        <v>2368</v>
      </c>
      <c r="B6454" s="17" t="s">
        <v>2368</v>
      </c>
      <c r="C6454" s="344"/>
      <c r="D6454" s="136" t="s">
        <v>4931</v>
      </c>
      <c r="E6454" s="353">
        <v>840</v>
      </c>
      <c r="F6454" s="352">
        <f t="shared" si="200"/>
        <v>504</v>
      </c>
      <c r="G6454" s="352">
        <f t="shared" si="201"/>
        <v>420</v>
      </c>
    </row>
    <row r="6455" spans="1:7" x14ac:dyDescent="0.25">
      <c r="A6455" s="347" t="s">
        <v>2370</v>
      </c>
      <c r="B6455" s="17" t="s">
        <v>2370</v>
      </c>
      <c r="C6455" s="347"/>
      <c r="D6455" s="136" t="s">
        <v>8927</v>
      </c>
      <c r="E6455" s="353">
        <v>0</v>
      </c>
      <c r="F6455" s="352">
        <f t="shared" si="200"/>
        <v>0</v>
      </c>
      <c r="G6455" s="352">
        <f t="shared" si="201"/>
        <v>0</v>
      </c>
    </row>
    <row r="6456" spans="1:7" x14ac:dyDescent="0.25">
      <c r="A6456" s="347" t="s">
        <v>2371</v>
      </c>
      <c r="B6456" s="17" t="s">
        <v>2371</v>
      </c>
      <c r="C6456" s="347"/>
      <c r="D6456" s="136" t="s">
        <v>8928</v>
      </c>
      <c r="E6456" s="353">
        <v>0</v>
      </c>
      <c r="F6456" s="352">
        <f t="shared" si="200"/>
        <v>0</v>
      </c>
      <c r="G6456" s="352">
        <f t="shared" si="201"/>
        <v>0</v>
      </c>
    </row>
    <row r="6457" spans="1:7" x14ac:dyDescent="0.25">
      <c r="A6457" s="347" t="s">
        <v>2373</v>
      </c>
      <c r="B6457" s="17" t="s">
        <v>2373</v>
      </c>
      <c r="C6457" s="347"/>
      <c r="D6457" s="136" t="s">
        <v>4932</v>
      </c>
      <c r="E6457" s="353">
        <v>1050</v>
      </c>
      <c r="F6457" s="352">
        <f t="shared" si="200"/>
        <v>630</v>
      </c>
      <c r="G6457" s="352">
        <f t="shared" si="201"/>
        <v>525</v>
      </c>
    </row>
    <row r="6458" spans="1:7" x14ac:dyDescent="0.25">
      <c r="A6458" s="347" t="s">
        <v>2375</v>
      </c>
      <c r="B6458" s="17" t="s">
        <v>2375</v>
      </c>
      <c r="C6458" s="347"/>
      <c r="D6458" s="136" t="s">
        <v>4933</v>
      </c>
      <c r="E6458" s="353">
        <v>1050</v>
      </c>
      <c r="F6458" s="352">
        <f t="shared" si="200"/>
        <v>630</v>
      </c>
      <c r="G6458" s="352">
        <f t="shared" si="201"/>
        <v>525</v>
      </c>
    </row>
    <row r="6459" spans="1:7" x14ac:dyDescent="0.25">
      <c r="A6459" s="347" t="s">
        <v>2379</v>
      </c>
      <c r="B6459" s="17" t="s">
        <v>2379</v>
      </c>
      <c r="C6459" s="347"/>
      <c r="D6459" s="136" t="s">
        <v>4934</v>
      </c>
      <c r="E6459" s="353">
        <v>1050</v>
      </c>
      <c r="F6459" s="352">
        <f t="shared" si="200"/>
        <v>630</v>
      </c>
      <c r="G6459" s="352">
        <f t="shared" si="201"/>
        <v>525</v>
      </c>
    </row>
    <row r="6460" spans="1:7" x14ac:dyDescent="0.25">
      <c r="A6460" s="548" t="s">
        <v>2380</v>
      </c>
      <c r="B6460" s="542" t="s">
        <v>2380</v>
      </c>
      <c r="C6460" s="347"/>
      <c r="D6460" s="72" t="s">
        <v>2138</v>
      </c>
      <c r="E6460" s="353">
        <v>0</v>
      </c>
      <c r="F6460" s="352">
        <f t="shared" si="200"/>
        <v>0</v>
      </c>
      <c r="G6460" s="352">
        <f t="shared" si="201"/>
        <v>0</v>
      </c>
    </row>
    <row r="6461" spans="1:7" x14ac:dyDescent="0.25">
      <c r="A6461" s="549"/>
      <c r="B6461" s="543"/>
      <c r="C6461" s="347"/>
      <c r="D6461" s="136" t="s">
        <v>2159</v>
      </c>
      <c r="E6461" s="353">
        <v>490</v>
      </c>
      <c r="F6461" s="352">
        <f t="shared" si="200"/>
        <v>294</v>
      </c>
      <c r="G6461" s="352">
        <f t="shared" si="201"/>
        <v>245</v>
      </c>
    </row>
    <row r="6462" spans="1:7" x14ac:dyDescent="0.25">
      <c r="A6462" s="549"/>
      <c r="B6462" s="543"/>
      <c r="C6462" s="347"/>
      <c r="D6462" s="136" t="s">
        <v>2160</v>
      </c>
      <c r="E6462" s="353">
        <v>420</v>
      </c>
      <c r="F6462" s="352">
        <f t="shared" si="200"/>
        <v>252</v>
      </c>
      <c r="G6462" s="352">
        <f t="shared" si="201"/>
        <v>210</v>
      </c>
    </row>
    <row r="6463" spans="1:7" x14ac:dyDescent="0.25">
      <c r="A6463" s="550"/>
      <c r="B6463" s="544"/>
      <c r="C6463" s="347"/>
      <c r="D6463" s="136" t="s">
        <v>2214</v>
      </c>
      <c r="E6463" s="353">
        <v>350</v>
      </c>
      <c r="F6463" s="352">
        <f t="shared" si="200"/>
        <v>210</v>
      </c>
      <c r="G6463" s="352">
        <f t="shared" si="201"/>
        <v>175</v>
      </c>
    </row>
    <row r="6464" spans="1:7" x14ac:dyDescent="0.25">
      <c r="A6464" s="548" t="s">
        <v>2381</v>
      </c>
      <c r="B6464" s="542" t="s">
        <v>2381</v>
      </c>
      <c r="C6464" s="347"/>
      <c r="D6464" s="72" t="s">
        <v>2146</v>
      </c>
      <c r="E6464" s="353">
        <v>0</v>
      </c>
      <c r="F6464" s="352">
        <f t="shared" si="200"/>
        <v>0</v>
      </c>
      <c r="G6464" s="352">
        <f t="shared" si="201"/>
        <v>0</v>
      </c>
    </row>
    <row r="6465" spans="1:7" x14ac:dyDescent="0.25">
      <c r="A6465" s="549"/>
      <c r="B6465" s="543"/>
      <c r="C6465" s="347"/>
      <c r="D6465" s="136" t="s">
        <v>2159</v>
      </c>
      <c r="E6465" s="353">
        <v>350</v>
      </c>
      <c r="F6465" s="352">
        <f t="shared" si="200"/>
        <v>210</v>
      </c>
      <c r="G6465" s="352">
        <f t="shared" si="201"/>
        <v>175</v>
      </c>
    </row>
    <row r="6466" spans="1:7" x14ac:dyDescent="0.25">
      <c r="A6466" s="549"/>
      <c r="B6466" s="543"/>
      <c r="C6466" s="347"/>
      <c r="D6466" s="136" t="s">
        <v>2160</v>
      </c>
      <c r="E6466" s="353">
        <v>220</v>
      </c>
      <c r="F6466" s="352">
        <f t="shared" si="200"/>
        <v>132</v>
      </c>
      <c r="G6466" s="352">
        <f t="shared" si="201"/>
        <v>110</v>
      </c>
    </row>
    <row r="6467" spans="1:7" x14ac:dyDescent="0.25">
      <c r="A6467" s="550"/>
      <c r="B6467" s="544"/>
      <c r="C6467" s="347"/>
      <c r="D6467" s="136" t="s">
        <v>2214</v>
      </c>
      <c r="E6467" s="353">
        <v>420</v>
      </c>
      <c r="F6467" s="352">
        <f t="shared" si="200"/>
        <v>252</v>
      </c>
      <c r="G6467" s="352">
        <f t="shared" si="201"/>
        <v>210</v>
      </c>
    </row>
    <row r="6468" spans="1:7" x14ac:dyDescent="0.25">
      <c r="A6468" s="350">
        <v>9</v>
      </c>
      <c r="B6468" s="17">
        <v>9</v>
      </c>
      <c r="C6468" s="347"/>
      <c r="D6468" s="72" t="s">
        <v>1029</v>
      </c>
      <c r="E6468" s="353">
        <v>0</v>
      </c>
      <c r="F6468" s="352">
        <f t="shared" si="200"/>
        <v>0</v>
      </c>
      <c r="G6468" s="352">
        <f t="shared" si="201"/>
        <v>0</v>
      </c>
    </row>
    <row r="6469" spans="1:7" x14ac:dyDescent="0.25">
      <c r="A6469" s="344" t="s">
        <v>105</v>
      </c>
      <c r="B6469" s="17" t="s">
        <v>105</v>
      </c>
      <c r="C6469" s="347"/>
      <c r="D6469" s="72" t="s">
        <v>4935</v>
      </c>
      <c r="E6469" s="353">
        <v>0</v>
      </c>
      <c r="F6469" s="352">
        <f t="shared" si="200"/>
        <v>0</v>
      </c>
      <c r="G6469" s="352">
        <f t="shared" si="201"/>
        <v>0</v>
      </c>
    </row>
    <row r="6470" spans="1:7" x14ac:dyDescent="0.25">
      <c r="A6470" s="548" t="s">
        <v>1129</v>
      </c>
      <c r="B6470" s="542" t="s">
        <v>1129</v>
      </c>
      <c r="C6470" s="347"/>
      <c r="D6470" s="72" t="s">
        <v>4832</v>
      </c>
      <c r="E6470" s="353">
        <v>0</v>
      </c>
      <c r="F6470" s="352">
        <f t="shared" si="200"/>
        <v>0</v>
      </c>
      <c r="G6470" s="352">
        <f t="shared" si="201"/>
        <v>0</v>
      </c>
    </row>
    <row r="6471" spans="1:7" x14ac:dyDescent="0.25">
      <c r="A6471" s="550"/>
      <c r="B6471" s="544"/>
      <c r="C6471" s="347"/>
      <c r="D6471" s="136" t="s">
        <v>4936</v>
      </c>
      <c r="E6471" s="353">
        <v>1050</v>
      </c>
      <c r="F6471" s="352">
        <f t="shared" si="200"/>
        <v>630</v>
      </c>
      <c r="G6471" s="352">
        <f t="shared" si="201"/>
        <v>525</v>
      </c>
    </row>
    <row r="6472" spans="1:7" x14ac:dyDescent="0.25">
      <c r="A6472" s="347" t="s">
        <v>1130</v>
      </c>
      <c r="B6472" s="17" t="s">
        <v>1130</v>
      </c>
      <c r="C6472" s="347"/>
      <c r="D6472" s="136" t="s">
        <v>7491</v>
      </c>
      <c r="E6472" s="353">
        <v>560</v>
      </c>
      <c r="F6472" s="352">
        <f t="shared" si="200"/>
        <v>336</v>
      </c>
      <c r="G6472" s="352">
        <f t="shared" si="201"/>
        <v>280</v>
      </c>
    </row>
    <row r="6473" spans="1:7" x14ac:dyDescent="0.25">
      <c r="A6473" s="347" t="s">
        <v>1131</v>
      </c>
      <c r="B6473" s="17" t="s">
        <v>1131</v>
      </c>
      <c r="C6473" s="347"/>
      <c r="D6473" s="136" t="s">
        <v>4937</v>
      </c>
      <c r="E6473" s="353">
        <v>420</v>
      </c>
      <c r="F6473" s="352">
        <f t="shared" si="200"/>
        <v>252</v>
      </c>
      <c r="G6473" s="352">
        <f t="shared" si="201"/>
        <v>210</v>
      </c>
    </row>
    <row r="6474" spans="1:7" ht="25.5" x14ac:dyDescent="0.25">
      <c r="A6474" s="347" t="s">
        <v>1132</v>
      </c>
      <c r="B6474" s="17" t="s">
        <v>1132</v>
      </c>
      <c r="C6474" s="347"/>
      <c r="D6474" s="136" t="s">
        <v>4938</v>
      </c>
      <c r="E6474" s="353">
        <v>420</v>
      </c>
      <c r="F6474" s="352">
        <f t="shared" si="200"/>
        <v>252</v>
      </c>
      <c r="G6474" s="352">
        <f t="shared" si="201"/>
        <v>210</v>
      </c>
    </row>
    <row r="6475" spans="1:7" x14ac:dyDescent="0.25">
      <c r="A6475" s="347" t="s">
        <v>1133</v>
      </c>
      <c r="B6475" s="17" t="s">
        <v>1133</v>
      </c>
      <c r="C6475" s="347"/>
      <c r="D6475" s="136" t="s">
        <v>4939</v>
      </c>
      <c r="E6475" s="353">
        <v>490</v>
      </c>
      <c r="F6475" s="352">
        <f t="shared" si="200"/>
        <v>294</v>
      </c>
      <c r="G6475" s="352">
        <f t="shared" si="201"/>
        <v>245</v>
      </c>
    </row>
    <row r="6476" spans="1:7" x14ac:dyDescent="0.25">
      <c r="A6476" s="347" t="s">
        <v>4940</v>
      </c>
      <c r="B6476" s="17" t="s">
        <v>4940</v>
      </c>
      <c r="C6476" s="347"/>
      <c r="D6476" s="136" t="s">
        <v>4941</v>
      </c>
      <c r="E6476" s="353">
        <v>490</v>
      </c>
      <c r="F6476" s="352">
        <f t="shared" si="200"/>
        <v>294</v>
      </c>
      <c r="G6476" s="352">
        <f t="shared" si="201"/>
        <v>245</v>
      </c>
    </row>
    <row r="6477" spans="1:7" x14ac:dyDescent="0.25">
      <c r="A6477" s="347" t="s">
        <v>4942</v>
      </c>
      <c r="B6477" s="17" t="s">
        <v>4942</v>
      </c>
      <c r="C6477" s="347"/>
      <c r="D6477" s="136" t="s">
        <v>4943</v>
      </c>
      <c r="E6477" s="353">
        <v>420</v>
      </c>
      <c r="F6477" s="352">
        <f t="shared" si="200"/>
        <v>252</v>
      </c>
      <c r="G6477" s="352">
        <f t="shared" si="201"/>
        <v>210</v>
      </c>
    </row>
    <row r="6478" spans="1:7" x14ac:dyDescent="0.25">
      <c r="A6478" s="347" t="s">
        <v>4944</v>
      </c>
      <c r="B6478" s="17" t="s">
        <v>4944</v>
      </c>
      <c r="C6478" s="347"/>
      <c r="D6478" s="136" t="s">
        <v>4945</v>
      </c>
      <c r="E6478" s="353">
        <v>420</v>
      </c>
      <c r="F6478" s="352">
        <f t="shared" si="200"/>
        <v>252</v>
      </c>
      <c r="G6478" s="352">
        <f t="shared" si="201"/>
        <v>210</v>
      </c>
    </row>
    <row r="6479" spans="1:7" ht="25.5" x14ac:dyDescent="0.25">
      <c r="A6479" s="347" t="s">
        <v>4946</v>
      </c>
      <c r="B6479" s="17" t="s">
        <v>4946</v>
      </c>
      <c r="C6479" s="347"/>
      <c r="D6479" s="136" t="s">
        <v>4947</v>
      </c>
      <c r="E6479" s="353">
        <v>350</v>
      </c>
      <c r="F6479" s="352">
        <f t="shared" si="200"/>
        <v>210</v>
      </c>
      <c r="G6479" s="352">
        <f t="shared" si="201"/>
        <v>175</v>
      </c>
    </row>
    <row r="6480" spans="1:7" x14ac:dyDescent="0.25">
      <c r="A6480" s="548" t="s">
        <v>2399</v>
      </c>
      <c r="B6480" s="542" t="s">
        <v>2399</v>
      </c>
      <c r="C6480" s="347"/>
      <c r="D6480" s="72" t="s">
        <v>4948</v>
      </c>
      <c r="E6480" s="353">
        <v>0</v>
      </c>
      <c r="F6480" s="352">
        <f t="shared" si="200"/>
        <v>0</v>
      </c>
      <c r="G6480" s="352">
        <f t="shared" si="201"/>
        <v>0</v>
      </c>
    </row>
    <row r="6481" spans="1:7" x14ac:dyDescent="0.25">
      <c r="A6481" s="549"/>
      <c r="B6481" s="543"/>
      <c r="C6481" s="347"/>
      <c r="D6481" s="136" t="s">
        <v>4949</v>
      </c>
      <c r="E6481" s="353">
        <v>350</v>
      </c>
      <c r="F6481" s="352">
        <f t="shared" si="200"/>
        <v>210</v>
      </c>
      <c r="G6481" s="352">
        <f t="shared" si="201"/>
        <v>175</v>
      </c>
    </row>
    <row r="6482" spans="1:7" x14ac:dyDescent="0.25">
      <c r="A6482" s="549"/>
      <c r="B6482" s="543"/>
      <c r="C6482" s="347"/>
      <c r="D6482" s="136" t="s">
        <v>4950</v>
      </c>
      <c r="E6482" s="353">
        <v>420</v>
      </c>
      <c r="F6482" s="352">
        <f t="shared" si="200"/>
        <v>252</v>
      </c>
      <c r="G6482" s="352">
        <f t="shared" si="201"/>
        <v>210</v>
      </c>
    </row>
    <row r="6483" spans="1:7" x14ac:dyDescent="0.25">
      <c r="A6483" s="549"/>
      <c r="B6483" s="543"/>
      <c r="C6483" s="344"/>
      <c r="D6483" s="136" t="s">
        <v>4951</v>
      </c>
      <c r="E6483" s="353">
        <v>280</v>
      </c>
      <c r="F6483" s="352">
        <f t="shared" ref="F6483:F6546" si="202">IFERROR(E6483*0.6,0)</f>
        <v>168</v>
      </c>
      <c r="G6483" s="352">
        <f t="shared" ref="G6483:G6546" si="203">IFERROR(E6483*0.5,0)</f>
        <v>140</v>
      </c>
    </row>
    <row r="6484" spans="1:7" x14ac:dyDescent="0.25">
      <c r="A6484" s="549"/>
      <c r="B6484" s="543"/>
      <c r="C6484" s="347"/>
      <c r="D6484" s="136" t="s">
        <v>4952</v>
      </c>
      <c r="E6484" s="353">
        <v>280</v>
      </c>
      <c r="F6484" s="352">
        <f t="shared" si="202"/>
        <v>168</v>
      </c>
      <c r="G6484" s="352">
        <f t="shared" si="203"/>
        <v>140</v>
      </c>
    </row>
    <row r="6485" spans="1:7" x14ac:dyDescent="0.25">
      <c r="A6485" s="550"/>
      <c r="B6485" s="544"/>
      <c r="C6485" s="347"/>
      <c r="D6485" s="136" t="s">
        <v>4953</v>
      </c>
      <c r="E6485" s="353">
        <v>280</v>
      </c>
      <c r="F6485" s="352">
        <f t="shared" si="202"/>
        <v>168</v>
      </c>
      <c r="G6485" s="352">
        <f t="shared" si="203"/>
        <v>140</v>
      </c>
    </row>
    <row r="6486" spans="1:7" x14ac:dyDescent="0.25">
      <c r="A6486" s="347" t="s">
        <v>2400</v>
      </c>
      <c r="B6486" s="17" t="s">
        <v>2400</v>
      </c>
      <c r="C6486" s="347"/>
      <c r="D6486" s="72" t="s">
        <v>4827</v>
      </c>
      <c r="E6486" s="353">
        <v>280</v>
      </c>
      <c r="F6486" s="352">
        <f t="shared" si="202"/>
        <v>168</v>
      </c>
      <c r="G6486" s="352">
        <f t="shared" si="203"/>
        <v>140</v>
      </c>
    </row>
    <row r="6487" spans="1:7" ht="38.25" x14ac:dyDescent="0.25">
      <c r="A6487" s="548" t="s">
        <v>2937</v>
      </c>
      <c r="B6487" s="542" t="s">
        <v>2937</v>
      </c>
      <c r="C6487" s="347"/>
      <c r="D6487" s="72" t="s">
        <v>4954</v>
      </c>
      <c r="E6487" s="353">
        <v>0</v>
      </c>
      <c r="F6487" s="352">
        <f t="shared" si="202"/>
        <v>0</v>
      </c>
      <c r="G6487" s="352">
        <f t="shared" si="203"/>
        <v>0</v>
      </c>
    </row>
    <row r="6488" spans="1:7" x14ac:dyDescent="0.25">
      <c r="A6488" s="549"/>
      <c r="B6488" s="543"/>
      <c r="C6488" s="347"/>
      <c r="D6488" s="136" t="s">
        <v>4955</v>
      </c>
      <c r="E6488" s="353">
        <v>410</v>
      </c>
      <c r="F6488" s="352">
        <f t="shared" si="202"/>
        <v>246</v>
      </c>
      <c r="G6488" s="352">
        <f t="shared" si="203"/>
        <v>205</v>
      </c>
    </row>
    <row r="6489" spans="1:7" x14ac:dyDescent="0.25">
      <c r="A6489" s="550"/>
      <c r="B6489" s="544"/>
      <c r="C6489" s="347"/>
      <c r="D6489" s="136" t="s">
        <v>4956</v>
      </c>
      <c r="E6489" s="353">
        <v>280</v>
      </c>
      <c r="F6489" s="352">
        <f t="shared" si="202"/>
        <v>168</v>
      </c>
      <c r="G6489" s="352">
        <f t="shared" si="203"/>
        <v>140</v>
      </c>
    </row>
    <row r="6490" spans="1:7" x14ac:dyDescent="0.25">
      <c r="A6490" s="548" t="s">
        <v>2938</v>
      </c>
      <c r="B6490" s="542" t="s">
        <v>2938</v>
      </c>
      <c r="C6490" s="347"/>
      <c r="D6490" s="72" t="s">
        <v>2138</v>
      </c>
      <c r="E6490" s="353">
        <v>0</v>
      </c>
      <c r="F6490" s="352">
        <f t="shared" si="202"/>
        <v>0</v>
      </c>
      <c r="G6490" s="352">
        <f t="shared" si="203"/>
        <v>0</v>
      </c>
    </row>
    <row r="6491" spans="1:7" x14ac:dyDescent="0.25">
      <c r="A6491" s="549"/>
      <c r="B6491" s="543"/>
      <c r="C6491" s="347"/>
      <c r="D6491" s="136" t="s">
        <v>2159</v>
      </c>
      <c r="E6491" s="353">
        <v>280</v>
      </c>
      <c r="F6491" s="352">
        <f t="shared" si="202"/>
        <v>168</v>
      </c>
      <c r="G6491" s="352">
        <f t="shared" si="203"/>
        <v>140</v>
      </c>
    </row>
    <row r="6492" spans="1:7" x14ac:dyDescent="0.25">
      <c r="A6492" s="549"/>
      <c r="B6492" s="543"/>
      <c r="C6492" s="347"/>
      <c r="D6492" s="136" t="s">
        <v>2160</v>
      </c>
      <c r="E6492" s="353">
        <v>250</v>
      </c>
      <c r="F6492" s="352">
        <f t="shared" si="202"/>
        <v>150</v>
      </c>
      <c r="G6492" s="352">
        <f t="shared" si="203"/>
        <v>125</v>
      </c>
    </row>
    <row r="6493" spans="1:7" x14ac:dyDescent="0.25">
      <c r="A6493" s="550"/>
      <c r="B6493" s="544"/>
      <c r="C6493" s="347"/>
      <c r="D6493" s="136" t="s">
        <v>2214</v>
      </c>
      <c r="E6493" s="353">
        <v>210</v>
      </c>
      <c r="F6493" s="352">
        <f t="shared" si="202"/>
        <v>126</v>
      </c>
      <c r="G6493" s="352">
        <f t="shared" si="203"/>
        <v>105</v>
      </c>
    </row>
    <row r="6494" spans="1:7" x14ac:dyDescent="0.25">
      <c r="A6494" s="548" t="s">
        <v>3343</v>
      </c>
      <c r="B6494" s="542" t="s">
        <v>3343</v>
      </c>
      <c r="C6494" s="347"/>
      <c r="D6494" s="72" t="s">
        <v>2146</v>
      </c>
      <c r="E6494" s="353">
        <v>0</v>
      </c>
      <c r="F6494" s="352">
        <f t="shared" si="202"/>
        <v>0</v>
      </c>
      <c r="G6494" s="352">
        <f t="shared" si="203"/>
        <v>0</v>
      </c>
    </row>
    <row r="6495" spans="1:7" x14ac:dyDescent="0.25">
      <c r="A6495" s="549"/>
      <c r="B6495" s="543"/>
      <c r="C6495" s="347"/>
      <c r="D6495" s="136" t="s">
        <v>2159</v>
      </c>
      <c r="E6495" s="353">
        <v>250</v>
      </c>
      <c r="F6495" s="352">
        <f t="shared" si="202"/>
        <v>150</v>
      </c>
      <c r="G6495" s="352">
        <f t="shared" si="203"/>
        <v>125</v>
      </c>
    </row>
    <row r="6496" spans="1:7" x14ac:dyDescent="0.25">
      <c r="A6496" s="549"/>
      <c r="B6496" s="543"/>
      <c r="C6496" s="347"/>
      <c r="D6496" s="136" t="s">
        <v>2160</v>
      </c>
      <c r="E6496" s="353">
        <v>240</v>
      </c>
      <c r="F6496" s="352">
        <f t="shared" si="202"/>
        <v>144</v>
      </c>
      <c r="G6496" s="352">
        <f t="shared" si="203"/>
        <v>120</v>
      </c>
    </row>
    <row r="6497" spans="1:7" x14ac:dyDescent="0.25">
      <c r="A6497" s="550"/>
      <c r="B6497" s="544"/>
      <c r="C6497" s="344"/>
      <c r="D6497" s="136" t="s">
        <v>2214</v>
      </c>
      <c r="E6497" s="353">
        <v>190</v>
      </c>
      <c r="F6497" s="352">
        <f t="shared" si="202"/>
        <v>114</v>
      </c>
      <c r="G6497" s="352">
        <f t="shared" si="203"/>
        <v>95</v>
      </c>
    </row>
    <row r="6498" spans="1:7" x14ac:dyDescent="0.25">
      <c r="A6498" s="344" t="s">
        <v>106</v>
      </c>
      <c r="B6498" s="17" t="s">
        <v>106</v>
      </c>
      <c r="C6498" s="347"/>
      <c r="D6498" s="72" t="s">
        <v>4957</v>
      </c>
      <c r="E6498" s="353">
        <v>0</v>
      </c>
      <c r="F6498" s="352">
        <f t="shared" si="202"/>
        <v>0</v>
      </c>
      <c r="G6498" s="352">
        <f t="shared" si="203"/>
        <v>0</v>
      </c>
    </row>
    <row r="6499" spans="1:7" ht="38.25" x14ac:dyDescent="0.25">
      <c r="A6499" s="548" t="s">
        <v>1134</v>
      </c>
      <c r="B6499" s="542" t="s">
        <v>1134</v>
      </c>
      <c r="C6499" s="347"/>
      <c r="D6499" s="72" t="s">
        <v>4954</v>
      </c>
      <c r="E6499" s="353">
        <v>0</v>
      </c>
      <c r="F6499" s="352">
        <f t="shared" si="202"/>
        <v>0</v>
      </c>
      <c r="G6499" s="352">
        <f t="shared" si="203"/>
        <v>0</v>
      </c>
    </row>
    <row r="6500" spans="1:7" x14ac:dyDescent="0.25">
      <c r="A6500" s="549"/>
      <c r="B6500" s="543"/>
      <c r="C6500" s="347"/>
      <c r="D6500" s="136" t="s">
        <v>4958</v>
      </c>
      <c r="E6500" s="353">
        <v>200</v>
      </c>
      <c r="F6500" s="352">
        <f t="shared" si="202"/>
        <v>120</v>
      </c>
      <c r="G6500" s="352">
        <f t="shared" si="203"/>
        <v>100</v>
      </c>
    </row>
    <row r="6501" spans="1:7" x14ac:dyDescent="0.25">
      <c r="A6501" s="549"/>
      <c r="B6501" s="543"/>
      <c r="C6501" s="347"/>
      <c r="D6501" s="136" t="s">
        <v>4959</v>
      </c>
      <c r="E6501" s="353">
        <v>250</v>
      </c>
      <c r="F6501" s="352">
        <f t="shared" si="202"/>
        <v>150</v>
      </c>
      <c r="G6501" s="352">
        <f t="shared" si="203"/>
        <v>125</v>
      </c>
    </row>
    <row r="6502" spans="1:7" x14ac:dyDescent="0.25">
      <c r="A6502" s="549"/>
      <c r="B6502" s="543"/>
      <c r="C6502" s="347"/>
      <c r="D6502" s="136" t="s">
        <v>4960</v>
      </c>
      <c r="E6502" s="353">
        <v>250</v>
      </c>
      <c r="F6502" s="352">
        <f t="shared" si="202"/>
        <v>150</v>
      </c>
      <c r="G6502" s="352">
        <f t="shared" si="203"/>
        <v>125</v>
      </c>
    </row>
    <row r="6503" spans="1:7" x14ac:dyDescent="0.25">
      <c r="A6503" s="549"/>
      <c r="B6503" s="543"/>
      <c r="C6503" s="347"/>
      <c r="D6503" s="136" t="s">
        <v>4961</v>
      </c>
      <c r="E6503" s="353">
        <v>180</v>
      </c>
      <c r="F6503" s="352">
        <f t="shared" si="202"/>
        <v>108</v>
      </c>
      <c r="G6503" s="352">
        <f t="shared" si="203"/>
        <v>90</v>
      </c>
    </row>
    <row r="6504" spans="1:7" x14ac:dyDescent="0.25">
      <c r="A6504" s="549"/>
      <c r="B6504" s="543"/>
      <c r="C6504" s="347"/>
      <c r="D6504" s="136" t="s">
        <v>4962</v>
      </c>
      <c r="E6504" s="353">
        <v>220</v>
      </c>
      <c r="F6504" s="352">
        <f t="shared" si="202"/>
        <v>132</v>
      </c>
      <c r="G6504" s="352">
        <f t="shared" si="203"/>
        <v>110</v>
      </c>
    </row>
    <row r="6505" spans="1:7" x14ac:dyDescent="0.25">
      <c r="A6505" s="549"/>
      <c r="B6505" s="543"/>
      <c r="C6505" s="347"/>
      <c r="D6505" s="136" t="s">
        <v>4963</v>
      </c>
      <c r="E6505" s="353">
        <v>210</v>
      </c>
      <c r="F6505" s="352">
        <f t="shared" si="202"/>
        <v>126</v>
      </c>
      <c r="G6505" s="352">
        <f t="shared" si="203"/>
        <v>105</v>
      </c>
    </row>
    <row r="6506" spans="1:7" ht="25.5" x14ac:dyDescent="0.25">
      <c r="A6506" s="549"/>
      <c r="B6506" s="543"/>
      <c r="C6506" s="347"/>
      <c r="D6506" s="136" t="s">
        <v>4964</v>
      </c>
      <c r="E6506" s="353">
        <v>210</v>
      </c>
      <c r="F6506" s="352">
        <f t="shared" si="202"/>
        <v>126</v>
      </c>
      <c r="G6506" s="352">
        <f t="shared" si="203"/>
        <v>105</v>
      </c>
    </row>
    <row r="6507" spans="1:7" x14ac:dyDescent="0.25">
      <c r="A6507" s="550"/>
      <c r="B6507" s="544"/>
      <c r="C6507" s="347"/>
      <c r="D6507" s="136" t="s">
        <v>4965</v>
      </c>
      <c r="E6507" s="353">
        <v>210</v>
      </c>
      <c r="F6507" s="352">
        <f t="shared" si="202"/>
        <v>126</v>
      </c>
      <c r="G6507" s="352">
        <f t="shared" si="203"/>
        <v>105</v>
      </c>
    </row>
    <row r="6508" spans="1:7" x14ac:dyDescent="0.25">
      <c r="A6508" s="134" t="s">
        <v>4966</v>
      </c>
      <c r="B6508" s="134" t="s">
        <v>4966</v>
      </c>
      <c r="C6508" s="134" t="s">
        <v>4966</v>
      </c>
      <c r="D6508" s="74" t="s">
        <v>4967</v>
      </c>
      <c r="E6508" s="353">
        <v>0</v>
      </c>
      <c r="F6508" s="352">
        <f t="shared" si="202"/>
        <v>0</v>
      </c>
      <c r="G6508" s="352">
        <f t="shared" si="203"/>
        <v>0</v>
      </c>
    </row>
    <row r="6509" spans="1:7" x14ac:dyDescent="0.25">
      <c r="A6509" s="132">
        <v>1</v>
      </c>
      <c r="B6509" s="132">
        <v>1</v>
      </c>
      <c r="C6509" s="132">
        <v>1</v>
      </c>
      <c r="D6509" s="75" t="s">
        <v>4968</v>
      </c>
      <c r="E6509" s="353">
        <v>0</v>
      </c>
      <c r="F6509" s="352">
        <f t="shared" si="202"/>
        <v>0</v>
      </c>
      <c r="G6509" s="352">
        <f t="shared" si="203"/>
        <v>0</v>
      </c>
    </row>
    <row r="6510" spans="1:7" x14ac:dyDescent="0.25">
      <c r="A6510" s="627" t="s">
        <v>76</v>
      </c>
      <c r="B6510" s="627" t="s">
        <v>76</v>
      </c>
      <c r="C6510" s="627"/>
      <c r="D6510" s="202" t="s">
        <v>4969</v>
      </c>
      <c r="E6510" s="353">
        <v>0</v>
      </c>
      <c r="F6510" s="352">
        <f t="shared" si="202"/>
        <v>0</v>
      </c>
      <c r="G6510" s="352">
        <f t="shared" si="203"/>
        <v>0</v>
      </c>
    </row>
    <row r="6511" spans="1:7" ht="25.5" x14ac:dyDescent="0.25">
      <c r="A6511" s="628"/>
      <c r="B6511" s="628"/>
      <c r="C6511" s="628"/>
      <c r="D6511" s="203" t="s">
        <v>4970</v>
      </c>
      <c r="E6511" s="353">
        <v>6000</v>
      </c>
      <c r="F6511" s="352">
        <f t="shared" si="202"/>
        <v>3600</v>
      </c>
      <c r="G6511" s="352">
        <f t="shared" si="203"/>
        <v>3000</v>
      </c>
    </row>
    <row r="6512" spans="1:7" ht="25.5" x14ac:dyDescent="0.25">
      <c r="A6512" s="628"/>
      <c r="B6512" s="628"/>
      <c r="C6512" s="628"/>
      <c r="D6512" s="203" t="s">
        <v>4971</v>
      </c>
      <c r="E6512" s="353">
        <v>5500</v>
      </c>
      <c r="F6512" s="352">
        <f t="shared" si="202"/>
        <v>3300</v>
      </c>
      <c r="G6512" s="352">
        <f t="shared" si="203"/>
        <v>2750</v>
      </c>
    </row>
    <row r="6513" spans="1:7" x14ac:dyDescent="0.25">
      <c r="A6513" s="629"/>
      <c r="B6513" s="629"/>
      <c r="C6513" s="629"/>
      <c r="D6513" s="203" t="s">
        <v>4972</v>
      </c>
      <c r="E6513" s="353">
        <v>5000</v>
      </c>
      <c r="F6513" s="352">
        <f t="shared" si="202"/>
        <v>3000</v>
      </c>
      <c r="G6513" s="352">
        <f t="shared" si="203"/>
        <v>2500</v>
      </c>
    </row>
    <row r="6514" spans="1:7" x14ac:dyDescent="0.25">
      <c r="A6514" s="627" t="s">
        <v>79</v>
      </c>
      <c r="B6514" s="627" t="s">
        <v>79</v>
      </c>
      <c r="C6514" s="627"/>
      <c r="D6514" s="202" t="s">
        <v>4973</v>
      </c>
      <c r="E6514" s="353">
        <v>0</v>
      </c>
      <c r="F6514" s="352">
        <f t="shared" si="202"/>
        <v>0</v>
      </c>
      <c r="G6514" s="352">
        <f t="shared" si="203"/>
        <v>0</v>
      </c>
    </row>
    <row r="6515" spans="1:7" x14ac:dyDescent="0.25">
      <c r="A6515" s="628"/>
      <c r="B6515" s="628"/>
      <c r="C6515" s="628"/>
      <c r="D6515" s="203" t="s">
        <v>4974</v>
      </c>
      <c r="E6515" s="353">
        <v>4400</v>
      </c>
      <c r="F6515" s="352">
        <f t="shared" si="202"/>
        <v>2640</v>
      </c>
      <c r="G6515" s="352">
        <f t="shared" si="203"/>
        <v>2200</v>
      </c>
    </row>
    <row r="6516" spans="1:7" ht="25.5" x14ac:dyDescent="0.25">
      <c r="A6516" s="628"/>
      <c r="B6516" s="628"/>
      <c r="C6516" s="628"/>
      <c r="D6516" s="203" t="s">
        <v>4975</v>
      </c>
      <c r="E6516" s="353">
        <v>3600</v>
      </c>
      <c r="F6516" s="352">
        <f t="shared" si="202"/>
        <v>2160</v>
      </c>
      <c r="G6516" s="352">
        <f t="shared" si="203"/>
        <v>1800</v>
      </c>
    </row>
    <row r="6517" spans="1:7" x14ac:dyDescent="0.25">
      <c r="A6517" s="629"/>
      <c r="B6517" s="629"/>
      <c r="C6517" s="629"/>
      <c r="D6517" s="203" t="s">
        <v>4976</v>
      </c>
      <c r="E6517" s="353">
        <v>4000</v>
      </c>
      <c r="F6517" s="352">
        <f t="shared" si="202"/>
        <v>2400</v>
      </c>
      <c r="G6517" s="352">
        <f t="shared" si="203"/>
        <v>2000</v>
      </c>
    </row>
    <row r="6518" spans="1:7" x14ac:dyDescent="0.25">
      <c r="A6518" s="627" t="s">
        <v>80</v>
      </c>
      <c r="B6518" s="627" t="s">
        <v>80</v>
      </c>
      <c r="C6518" s="627"/>
      <c r="D6518" s="75" t="s">
        <v>4977</v>
      </c>
      <c r="E6518" s="353">
        <v>0</v>
      </c>
      <c r="F6518" s="352">
        <f t="shared" si="202"/>
        <v>0</v>
      </c>
      <c r="G6518" s="352">
        <f t="shared" si="203"/>
        <v>0</v>
      </c>
    </row>
    <row r="6519" spans="1:7" x14ac:dyDescent="0.25">
      <c r="A6519" s="628"/>
      <c r="B6519" s="628"/>
      <c r="C6519" s="628"/>
      <c r="D6519" s="78" t="s">
        <v>4978</v>
      </c>
      <c r="E6519" s="353">
        <v>1800</v>
      </c>
      <c r="F6519" s="352">
        <f t="shared" si="202"/>
        <v>1080</v>
      </c>
      <c r="G6519" s="352">
        <f t="shared" si="203"/>
        <v>900</v>
      </c>
    </row>
    <row r="6520" spans="1:7" x14ac:dyDescent="0.25">
      <c r="A6520" s="628"/>
      <c r="B6520" s="628"/>
      <c r="C6520" s="628"/>
      <c r="D6520" s="78" t="s">
        <v>4979</v>
      </c>
      <c r="E6520" s="353">
        <v>2000</v>
      </c>
      <c r="F6520" s="352">
        <f t="shared" si="202"/>
        <v>1200</v>
      </c>
      <c r="G6520" s="352">
        <f t="shared" si="203"/>
        <v>1000</v>
      </c>
    </row>
    <row r="6521" spans="1:7" x14ac:dyDescent="0.25">
      <c r="A6521" s="629"/>
      <c r="B6521" s="629"/>
      <c r="C6521" s="629"/>
      <c r="D6521" s="78" t="s">
        <v>4980</v>
      </c>
      <c r="E6521" s="353">
        <v>1300</v>
      </c>
      <c r="F6521" s="352">
        <f t="shared" si="202"/>
        <v>780</v>
      </c>
      <c r="G6521" s="352">
        <f t="shared" si="203"/>
        <v>650</v>
      </c>
    </row>
    <row r="6522" spans="1:7" x14ac:dyDescent="0.25">
      <c r="A6522" s="313" t="s">
        <v>126</v>
      </c>
      <c r="B6522" s="313" t="s">
        <v>126</v>
      </c>
      <c r="C6522" s="313"/>
      <c r="D6522" s="78" t="s">
        <v>4981</v>
      </c>
      <c r="E6522" s="353">
        <v>1100</v>
      </c>
      <c r="F6522" s="352">
        <f t="shared" si="202"/>
        <v>660</v>
      </c>
      <c r="G6522" s="352">
        <f t="shared" si="203"/>
        <v>550</v>
      </c>
    </row>
    <row r="6523" spans="1:7" ht="25.5" x14ac:dyDescent="0.25">
      <c r="A6523" s="313" t="s">
        <v>127</v>
      </c>
      <c r="B6523" s="313" t="s">
        <v>127</v>
      </c>
      <c r="C6523" s="313"/>
      <c r="D6523" s="78" t="s">
        <v>4982</v>
      </c>
      <c r="E6523" s="353">
        <v>1500</v>
      </c>
      <c r="F6523" s="352">
        <f t="shared" si="202"/>
        <v>900</v>
      </c>
      <c r="G6523" s="352">
        <f t="shared" si="203"/>
        <v>750</v>
      </c>
    </row>
    <row r="6524" spans="1:7" ht="25.5" x14ac:dyDescent="0.25">
      <c r="A6524" s="313" t="s">
        <v>128</v>
      </c>
      <c r="B6524" s="313" t="s">
        <v>128</v>
      </c>
      <c r="C6524" s="313"/>
      <c r="D6524" s="78" t="s">
        <v>4983</v>
      </c>
      <c r="E6524" s="353">
        <v>1499.5201976118467</v>
      </c>
      <c r="F6524" s="352">
        <f t="shared" si="202"/>
        <v>899.71211856710795</v>
      </c>
      <c r="G6524" s="352">
        <f t="shared" si="203"/>
        <v>749.76009880592335</v>
      </c>
    </row>
    <row r="6525" spans="1:7" x14ac:dyDescent="0.25">
      <c r="A6525" s="313" t="s">
        <v>129</v>
      </c>
      <c r="B6525" s="313" t="s">
        <v>129</v>
      </c>
      <c r="C6525" s="313"/>
      <c r="D6525" s="78" t="s">
        <v>4984</v>
      </c>
      <c r="E6525" s="353">
        <v>800</v>
      </c>
      <c r="F6525" s="352">
        <f t="shared" si="202"/>
        <v>480</v>
      </c>
      <c r="G6525" s="352">
        <f t="shared" si="203"/>
        <v>400</v>
      </c>
    </row>
    <row r="6526" spans="1:7" ht="25.5" x14ac:dyDescent="0.25">
      <c r="A6526" s="313" t="s">
        <v>130</v>
      </c>
      <c r="B6526" s="313" t="s">
        <v>130</v>
      </c>
      <c r="C6526" s="313"/>
      <c r="D6526" s="78" t="s">
        <v>4985</v>
      </c>
      <c r="E6526" s="353">
        <v>1000</v>
      </c>
      <c r="F6526" s="352">
        <f t="shared" si="202"/>
        <v>600</v>
      </c>
      <c r="G6526" s="352">
        <f t="shared" si="203"/>
        <v>500</v>
      </c>
    </row>
    <row r="6527" spans="1:7" ht="25.5" x14ac:dyDescent="0.25">
      <c r="A6527" s="313" t="s">
        <v>131</v>
      </c>
      <c r="B6527" s="313" t="s">
        <v>131</v>
      </c>
      <c r="C6527" s="313"/>
      <c r="D6527" s="78" t="s">
        <v>4986</v>
      </c>
      <c r="E6527" s="353">
        <v>900</v>
      </c>
      <c r="F6527" s="352">
        <f t="shared" si="202"/>
        <v>540</v>
      </c>
      <c r="G6527" s="352">
        <f t="shared" si="203"/>
        <v>450</v>
      </c>
    </row>
    <row r="6528" spans="1:7" x14ac:dyDescent="0.25">
      <c r="A6528" s="313" t="s">
        <v>132</v>
      </c>
      <c r="B6528" s="313" t="s">
        <v>132</v>
      </c>
      <c r="C6528" s="313"/>
      <c r="D6528" s="78" t="s">
        <v>4987</v>
      </c>
      <c r="E6528" s="353">
        <v>900</v>
      </c>
      <c r="F6528" s="352">
        <f t="shared" si="202"/>
        <v>540</v>
      </c>
      <c r="G6528" s="352">
        <f t="shared" si="203"/>
        <v>450</v>
      </c>
    </row>
    <row r="6529" spans="1:7" ht="25.5" x14ac:dyDescent="0.25">
      <c r="A6529" s="313" t="s">
        <v>165</v>
      </c>
      <c r="B6529" s="313" t="s">
        <v>165</v>
      </c>
      <c r="C6529" s="313"/>
      <c r="D6529" s="78" t="s">
        <v>4988</v>
      </c>
      <c r="E6529" s="353">
        <v>1600</v>
      </c>
      <c r="F6529" s="352">
        <f t="shared" si="202"/>
        <v>960</v>
      </c>
      <c r="G6529" s="352">
        <f t="shared" si="203"/>
        <v>800</v>
      </c>
    </row>
    <row r="6530" spans="1:7" x14ac:dyDescent="0.25">
      <c r="A6530" s="313" t="s">
        <v>166</v>
      </c>
      <c r="B6530" s="313" t="s">
        <v>166</v>
      </c>
      <c r="C6530" s="313"/>
      <c r="D6530" s="78" t="s">
        <v>4989</v>
      </c>
      <c r="E6530" s="353">
        <v>900</v>
      </c>
      <c r="F6530" s="352">
        <f t="shared" si="202"/>
        <v>540</v>
      </c>
      <c r="G6530" s="352">
        <f t="shared" si="203"/>
        <v>450</v>
      </c>
    </row>
    <row r="6531" spans="1:7" ht="25.5" x14ac:dyDescent="0.25">
      <c r="A6531" s="313" t="s">
        <v>167</v>
      </c>
      <c r="B6531" s="313" t="s">
        <v>167</v>
      </c>
      <c r="C6531" s="313"/>
      <c r="D6531" s="78" t="s">
        <v>4990</v>
      </c>
      <c r="E6531" s="353">
        <v>900</v>
      </c>
      <c r="F6531" s="352">
        <f t="shared" si="202"/>
        <v>540</v>
      </c>
      <c r="G6531" s="352">
        <f t="shared" si="203"/>
        <v>450</v>
      </c>
    </row>
    <row r="6532" spans="1:7" x14ac:dyDescent="0.25">
      <c r="A6532" s="313" t="s">
        <v>168</v>
      </c>
      <c r="B6532" s="313" t="s">
        <v>168</v>
      </c>
      <c r="C6532" s="313"/>
      <c r="D6532" s="78" t="s">
        <v>4991</v>
      </c>
      <c r="E6532" s="353">
        <v>1800</v>
      </c>
      <c r="F6532" s="352">
        <f t="shared" si="202"/>
        <v>1080</v>
      </c>
      <c r="G6532" s="352">
        <f t="shared" si="203"/>
        <v>900</v>
      </c>
    </row>
    <row r="6533" spans="1:7" ht="25.5" x14ac:dyDescent="0.25">
      <c r="A6533" s="313" t="s">
        <v>1241</v>
      </c>
      <c r="B6533" s="313" t="s">
        <v>1241</v>
      </c>
      <c r="C6533" s="313"/>
      <c r="D6533" s="78" t="s">
        <v>4992</v>
      </c>
      <c r="E6533" s="353">
        <v>2400</v>
      </c>
      <c r="F6533" s="352">
        <f t="shared" si="202"/>
        <v>1440</v>
      </c>
      <c r="G6533" s="352">
        <f t="shared" si="203"/>
        <v>1200</v>
      </c>
    </row>
    <row r="6534" spans="1:7" x14ac:dyDescent="0.25">
      <c r="A6534" s="313" t="s">
        <v>1242</v>
      </c>
      <c r="B6534" s="313" t="s">
        <v>1242</v>
      </c>
      <c r="C6534" s="313"/>
      <c r="D6534" s="78" t="s">
        <v>4993</v>
      </c>
      <c r="E6534" s="353">
        <v>1600</v>
      </c>
      <c r="F6534" s="352">
        <f t="shared" si="202"/>
        <v>960</v>
      </c>
      <c r="G6534" s="352">
        <f t="shared" si="203"/>
        <v>800</v>
      </c>
    </row>
    <row r="6535" spans="1:7" ht="25.5" x14ac:dyDescent="0.25">
      <c r="A6535" s="313" t="s">
        <v>4483</v>
      </c>
      <c r="B6535" s="313" t="s">
        <v>4483</v>
      </c>
      <c r="C6535" s="313"/>
      <c r="D6535" s="78" t="s">
        <v>4994</v>
      </c>
      <c r="E6535" s="353">
        <v>2400</v>
      </c>
      <c r="F6535" s="352">
        <f t="shared" si="202"/>
        <v>1440</v>
      </c>
      <c r="G6535" s="352">
        <f t="shared" si="203"/>
        <v>1200</v>
      </c>
    </row>
    <row r="6536" spans="1:7" x14ac:dyDescent="0.25">
      <c r="A6536" s="563" t="s">
        <v>4485</v>
      </c>
      <c r="B6536" s="563" t="s">
        <v>4485</v>
      </c>
      <c r="C6536" s="563"/>
      <c r="D6536" s="75" t="s">
        <v>2138</v>
      </c>
      <c r="E6536" s="353">
        <v>0</v>
      </c>
      <c r="F6536" s="352">
        <f t="shared" si="202"/>
        <v>0</v>
      </c>
      <c r="G6536" s="352">
        <f t="shared" si="203"/>
        <v>0</v>
      </c>
    </row>
    <row r="6537" spans="1:7" x14ac:dyDescent="0.25">
      <c r="A6537" s="564"/>
      <c r="B6537" s="564"/>
      <c r="C6537" s="564"/>
      <c r="D6537" s="78" t="s">
        <v>2159</v>
      </c>
      <c r="E6537" s="353">
        <v>600</v>
      </c>
      <c r="F6537" s="352">
        <f t="shared" si="202"/>
        <v>360</v>
      </c>
      <c r="G6537" s="352">
        <f t="shared" si="203"/>
        <v>300</v>
      </c>
    </row>
    <row r="6538" spans="1:7" x14ac:dyDescent="0.25">
      <c r="A6538" s="564"/>
      <c r="B6538" s="564"/>
      <c r="C6538" s="564"/>
      <c r="D6538" s="77" t="s">
        <v>2160</v>
      </c>
      <c r="E6538" s="353">
        <v>500</v>
      </c>
      <c r="F6538" s="352">
        <f t="shared" si="202"/>
        <v>300</v>
      </c>
      <c r="G6538" s="352">
        <f t="shared" si="203"/>
        <v>250</v>
      </c>
    </row>
    <row r="6539" spans="1:7" x14ac:dyDescent="0.25">
      <c r="A6539" s="565"/>
      <c r="B6539" s="565"/>
      <c r="C6539" s="565"/>
      <c r="D6539" s="203" t="s">
        <v>2214</v>
      </c>
      <c r="E6539" s="353">
        <v>350</v>
      </c>
      <c r="F6539" s="352">
        <f t="shared" si="202"/>
        <v>210</v>
      </c>
      <c r="G6539" s="352">
        <f t="shared" si="203"/>
        <v>175</v>
      </c>
    </row>
    <row r="6540" spans="1:7" x14ac:dyDescent="0.25">
      <c r="A6540" s="570" t="s">
        <v>4486</v>
      </c>
      <c r="B6540" s="570" t="s">
        <v>4486</v>
      </c>
      <c r="C6540" s="570"/>
      <c r="D6540" s="202" t="s">
        <v>2146</v>
      </c>
      <c r="E6540" s="353">
        <v>0</v>
      </c>
      <c r="F6540" s="352">
        <f t="shared" si="202"/>
        <v>0</v>
      </c>
      <c r="G6540" s="352">
        <f t="shared" si="203"/>
        <v>0</v>
      </c>
    </row>
    <row r="6541" spans="1:7" x14ac:dyDescent="0.25">
      <c r="A6541" s="571"/>
      <c r="B6541" s="571"/>
      <c r="C6541" s="571"/>
      <c r="D6541" s="203" t="s">
        <v>3925</v>
      </c>
      <c r="E6541" s="353">
        <v>500</v>
      </c>
      <c r="F6541" s="352">
        <f t="shared" si="202"/>
        <v>300</v>
      </c>
      <c r="G6541" s="352">
        <f t="shared" si="203"/>
        <v>250</v>
      </c>
    </row>
    <row r="6542" spans="1:7" x14ac:dyDescent="0.25">
      <c r="A6542" s="571"/>
      <c r="B6542" s="571"/>
      <c r="C6542" s="571"/>
      <c r="D6542" s="203" t="s">
        <v>3926</v>
      </c>
      <c r="E6542" s="353">
        <v>350</v>
      </c>
      <c r="F6542" s="352">
        <f t="shared" si="202"/>
        <v>210</v>
      </c>
      <c r="G6542" s="352">
        <f t="shared" si="203"/>
        <v>175</v>
      </c>
    </row>
    <row r="6543" spans="1:7" x14ac:dyDescent="0.25">
      <c r="A6543" s="572"/>
      <c r="B6543" s="572"/>
      <c r="C6543" s="572"/>
      <c r="D6543" s="203" t="s">
        <v>3927</v>
      </c>
      <c r="E6543" s="353">
        <v>250</v>
      </c>
      <c r="F6543" s="352">
        <f t="shared" si="202"/>
        <v>150</v>
      </c>
      <c r="G6543" s="352">
        <f t="shared" si="203"/>
        <v>125</v>
      </c>
    </row>
    <row r="6544" spans="1:7" x14ac:dyDescent="0.25">
      <c r="A6544" s="397">
        <v>2</v>
      </c>
      <c r="B6544" s="397">
        <v>2</v>
      </c>
      <c r="C6544" s="397">
        <v>2</v>
      </c>
      <c r="D6544" s="202" t="s">
        <v>4995</v>
      </c>
      <c r="E6544" s="353">
        <v>0</v>
      </c>
      <c r="F6544" s="352">
        <f t="shared" si="202"/>
        <v>0</v>
      </c>
      <c r="G6544" s="352">
        <f t="shared" si="203"/>
        <v>0</v>
      </c>
    </row>
    <row r="6545" spans="1:7" x14ac:dyDescent="0.25">
      <c r="A6545" s="570" t="s">
        <v>83</v>
      </c>
      <c r="B6545" s="570" t="s">
        <v>83</v>
      </c>
      <c r="C6545" s="570"/>
      <c r="D6545" s="75" t="s">
        <v>4969</v>
      </c>
      <c r="E6545" s="353">
        <v>0</v>
      </c>
      <c r="F6545" s="352">
        <f t="shared" si="202"/>
        <v>0</v>
      </c>
      <c r="G6545" s="352">
        <f t="shared" si="203"/>
        <v>0</v>
      </c>
    </row>
    <row r="6546" spans="1:7" x14ac:dyDescent="0.25">
      <c r="A6546" s="571"/>
      <c r="B6546" s="571"/>
      <c r="C6546" s="571"/>
      <c r="D6546" s="203" t="s">
        <v>4996</v>
      </c>
      <c r="E6546" s="353">
        <v>5000</v>
      </c>
      <c r="F6546" s="352">
        <f t="shared" si="202"/>
        <v>3000</v>
      </c>
      <c r="G6546" s="352">
        <f t="shared" si="203"/>
        <v>2500</v>
      </c>
    </row>
    <row r="6547" spans="1:7" x14ac:dyDescent="0.25">
      <c r="A6547" s="572"/>
      <c r="B6547" s="572"/>
      <c r="C6547" s="572"/>
      <c r="D6547" s="203" t="s">
        <v>4997</v>
      </c>
      <c r="E6547" s="353">
        <v>6000</v>
      </c>
      <c r="F6547" s="352">
        <f t="shared" ref="F6547:F6610" si="204">IFERROR(E6547*0.6,0)</f>
        <v>3600</v>
      </c>
      <c r="G6547" s="352">
        <f t="shared" ref="G6547:G6610" si="205">IFERROR(E6547*0.5,0)</f>
        <v>3000</v>
      </c>
    </row>
    <row r="6548" spans="1:7" ht="25.5" x14ac:dyDescent="0.25">
      <c r="A6548" s="570" t="s">
        <v>1297</v>
      </c>
      <c r="B6548" s="570" t="s">
        <v>1297</v>
      </c>
      <c r="C6548" s="570"/>
      <c r="D6548" s="202" t="s">
        <v>4998</v>
      </c>
      <c r="E6548" s="353">
        <v>0</v>
      </c>
      <c r="F6548" s="352">
        <f t="shared" si="204"/>
        <v>0</v>
      </c>
      <c r="G6548" s="352">
        <f t="shared" si="205"/>
        <v>0</v>
      </c>
    </row>
    <row r="6549" spans="1:7" x14ac:dyDescent="0.25">
      <c r="A6549" s="571"/>
      <c r="B6549" s="571"/>
      <c r="C6549" s="571"/>
      <c r="D6549" s="203" t="s">
        <v>4999</v>
      </c>
      <c r="E6549" s="353">
        <v>2500</v>
      </c>
      <c r="F6549" s="352">
        <f t="shared" si="204"/>
        <v>1500</v>
      </c>
      <c r="G6549" s="352">
        <f t="shared" si="205"/>
        <v>1250</v>
      </c>
    </row>
    <row r="6550" spans="1:7" x14ac:dyDescent="0.25">
      <c r="A6550" s="571"/>
      <c r="B6550" s="571"/>
      <c r="C6550" s="571"/>
      <c r="D6550" s="203" t="s">
        <v>5000</v>
      </c>
      <c r="E6550" s="353">
        <v>3500</v>
      </c>
      <c r="F6550" s="352">
        <f t="shared" si="204"/>
        <v>2100</v>
      </c>
      <c r="G6550" s="352">
        <f t="shared" si="205"/>
        <v>1750</v>
      </c>
    </row>
    <row r="6551" spans="1:7" ht="25.5" x14ac:dyDescent="0.25">
      <c r="A6551" s="572"/>
      <c r="B6551" s="572"/>
      <c r="C6551" s="572"/>
      <c r="D6551" s="203" t="s">
        <v>5001</v>
      </c>
      <c r="E6551" s="353">
        <v>2000</v>
      </c>
      <c r="F6551" s="352">
        <f t="shared" si="204"/>
        <v>1200</v>
      </c>
      <c r="G6551" s="352">
        <f t="shared" si="205"/>
        <v>1000</v>
      </c>
    </row>
    <row r="6552" spans="1:7" x14ac:dyDescent="0.25">
      <c r="A6552" s="570" t="s">
        <v>1598</v>
      </c>
      <c r="B6552" s="570" t="s">
        <v>1598</v>
      </c>
      <c r="C6552" s="570"/>
      <c r="D6552" s="202" t="s">
        <v>5002</v>
      </c>
      <c r="E6552" s="353">
        <v>0</v>
      </c>
      <c r="F6552" s="352">
        <f t="shared" si="204"/>
        <v>0</v>
      </c>
      <c r="G6552" s="352">
        <f t="shared" si="205"/>
        <v>0</v>
      </c>
    </row>
    <row r="6553" spans="1:7" x14ac:dyDescent="0.25">
      <c r="A6553" s="571"/>
      <c r="B6553" s="571"/>
      <c r="C6553" s="571"/>
      <c r="D6553" s="203" t="s">
        <v>5003</v>
      </c>
      <c r="E6553" s="353">
        <v>3200</v>
      </c>
      <c r="F6553" s="352">
        <f t="shared" si="204"/>
        <v>1920</v>
      </c>
      <c r="G6553" s="352">
        <f t="shared" si="205"/>
        <v>1600</v>
      </c>
    </row>
    <row r="6554" spans="1:7" x14ac:dyDescent="0.25">
      <c r="A6554" s="572"/>
      <c r="B6554" s="572"/>
      <c r="C6554" s="572"/>
      <c r="D6554" s="203" t="s">
        <v>5004</v>
      </c>
      <c r="E6554" s="353">
        <v>4500</v>
      </c>
      <c r="F6554" s="352">
        <f t="shared" si="204"/>
        <v>2700</v>
      </c>
      <c r="G6554" s="352">
        <f t="shared" si="205"/>
        <v>2250</v>
      </c>
    </row>
    <row r="6555" spans="1:7" ht="25.5" x14ac:dyDescent="0.25">
      <c r="A6555" s="379" t="s">
        <v>1602</v>
      </c>
      <c r="B6555" s="379" t="s">
        <v>1602</v>
      </c>
      <c r="C6555" s="379"/>
      <c r="D6555" s="203" t="s">
        <v>5005</v>
      </c>
      <c r="E6555" s="353">
        <v>1500</v>
      </c>
      <c r="F6555" s="352">
        <f t="shared" si="204"/>
        <v>900</v>
      </c>
      <c r="G6555" s="352">
        <f t="shared" si="205"/>
        <v>750</v>
      </c>
    </row>
    <row r="6556" spans="1:7" x14ac:dyDescent="0.25">
      <c r="A6556" s="379" t="s">
        <v>1603</v>
      </c>
      <c r="B6556" s="379" t="s">
        <v>1603</v>
      </c>
      <c r="C6556" s="379"/>
      <c r="D6556" s="203" t="s">
        <v>5006</v>
      </c>
      <c r="E6556" s="353">
        <v>1500</v>
      </c>
      <c r="F6556" s="352">
        <f t="shared" si="204"/>
        <v>900</v>
      </c>
      <c r="G6556" s="352">
        <f t="shared" si="205"/>
        <v>750</v>
      </c>
    </row>
    <row r="6557" spans="1:7" x14ac:dyDescent="0.25">
      <c r="A6557" s="379" t="s">
        <v>1606</v>
      </c>
      <c r="B6557" s="379" t="s">
        <v>1606</v>
      </c>
      <c r="C6557" s="379"/>
      <c r="D6557" s="203" t="s">
        <v>5007</v>
      </c>
      <c r="E6557" s="353">
        <v>1000</v>
      </c>
      <c r="F6557" s="352">
        <f t="shared" si="204"/>
        <v>600</v>
      </c>
      <c r="G6557" s="352">
        <f t="shared" si="205"/>
        <v>500</v>
      </c>
    </row>
    <row r="6558" spans="1:7" ht="25.5" x14ac:dyDescent="0.25">
      <c r="A6558" s="379" t="s">
        <v>1612</v>
      </c>
      <c r="B6558" s="379" t="s">
        <v>1612</v>
      </c>
      <c r="C6558" s="379"/>
      <c r="D6558" s="203" t="s">
        <v>5008</v>
      </c>
      <c r="E6558" s="353">
        <v>700</v>
      </c>
      <c r="F6558" s="352">
        <f t="shared" si="204"/>
        <v>420</v>
      </c>
      <c r="G6558" s="352">
        <f t="shared" si="205"/>
        <v>350</v>
      </c>
    </row>
    <row r="6559" spans="1:7" x14ac:dyDescent="0.25">
      <c r="A6559" s="379" t="s">
        <v>1613</v>
      </c>
      <c r="B6559" s="379" t="s">
        <v>1613</v>
      </c>
      <c r="C6559" s="379"/>
      <c r="D6559" s="203" t="s">
        <v>5009</v>
      </c>
      <c r="E6559" s="353">
        <v>900</v>
      </c>
      <c r="F6559" s="352">
        <f t="shared" si="204"/>
        <v>540</v>
      </c>
      <c r="G6559" s="352">
        <f t="shared" si="205"/>
        <v>450</v>
      </c>
    </row>
    <row r="6560" spans="1:7" x14ac:dyDescent="0.25">
      <c r="A6560" s="379" t="s">
        <v>2191</v>
      </c>
      <c r="B6560" s="379" t="s">
        <v>2191</v>
      </c>
      <c r="C6560" s="379"/>
      <c r="D6560" s="203" t="s">
        <v>5010</v>
      </c>
      <c r="E6560" s="353">
        <v>1500</v>
      </c>
      <c r="F6560" s="352">
        <f t="shared" si="204"/>
        <v>900</v>
      </c>
      <c r="G6560" s="352">
        <f t="shared" si="205"/>
        <v>750</v>
      </c>
    </row>
    <row r="6561" spans="1:7" x14ac:dyDescent="0.25">
      <c r="A6561" s="379" t="s">
        <v>2193</v>
      </c>
      <c r="B6561" s="379" t="s">
        <v>2193</v>
      </c>
      <c r="C6561" s="379"/>
      <c r="D6561" s="203" t="s">
        <v>5011</v>
      </c>
      <c r="E6561" s="353">
        <v>700</v>
      </c>
      <c r="F6561" s="352">
        <f t="shared" si="204"/>
        <v>420</v>
      </c>
      <c r="G6561" s="352">
        <f t="shared" si="205"/>
        <v>350</v>
      </c>
    </row>
    <row r="6562" spans="1:7" x14ac:dyDescent="0.25">
      <c r="A6562" s="570" t="s">
        <v>2194</v>
      </c>
      <c r="B6562" s="570" t="s">
        <v>2194</v>
      </c>
      <c r="C6562" s="570"/>
      <c r="D6562" s="202" t="s">
        <v>2138</v>
      </c>
      <c r="E6562" s="353">
        <v>0</v>
      </c>
      <c r="F6562" s="352">
        <f t="shared" si="204"/>
        <v>0</v>
      </c>
      <c r="G6562" s="352">
        <f t="shared" si="205"/>
        <v>0</v>
      </c>
    </row>
    <row r="6563" spans="1:7" x14ac:dyDescent="0.25">
      <c r="A6563" s="571"/>
      <c r="B6563" s="571"/>
      <c r="C6563" s="571"/>
      <c r="D6563" s="203" t="s">
        <v>2159</v>
      </c>
      <c r="E6563" s="353">
        <v>600</v>
      </c>
      <c r="F6563" s="352">
        <f t="shared" si="204"/>
        <v>360</v>
      </c>
      <c r="G6563" s="352">
        <f t="shared" si="205"/>
        <v>300</v>
      </c>
    </row>
    <row r="6564" spans="1:7" x14ac:dyDescent="0.25">
      <c r="A6564" s="571"/>
      <c r="B6564" s="571"/>
      <c r="C6564" s="571"/>
      <c r="D6564" s="203" t="s">
        <v>2160</v>
      </c>
      <c r="E6564" s="353">
        <v>500</v>
      </c>
      <c r="F6564" s="352">
        <f t="shared" si="204"/>
        <v>300</v>
      </c>
      <c r="G6564" s="352">
        <f t="shared" si="205"/>
        <v>250</v>
      </c>
    </row>
    <row r="6565" spans="1:7" x14ac:dyDescent="0.25">
      <c r="A6565" s="572"/>
      <c r="B6565" s="572"/>
      <c r="C6565" s="572"/>
      <c r="D6565" s="203" t="s">
        <v>2214</v>
      </c>
      <c r="E6565" s="353">
        <v>350</v>
      </c>
      <c r="F6565" s="352">
        <f t="shared" si="204"/>
        <v>210</v>
      </c>
      <c r="G6565" s="352">
        <f t="shared" si="205"/>
        <v>175</v>
      </c>
    </row>
    <row r="6566" spans="1:7" x14ac:dyDescent="0.25">
      <c r="A6566" s="570" t="s">
        <v>2196</v>
      </c>
      <c r="B6566" s="570" t="s">
        <v>2196</v>
      </c>
      <c r="C6566" s="570"/>
      <c r="D6566" s="202" t="s">
        <v>2146</v>
      </c>
      <c r="E6566" s="353">
        <v>0</v>
      </c>
      <c r="F6566" s="352">
        <f t="shared" si="204"/>
        <v>0</v>
      </c>
      <c r="G6566" s="352">
        <f t="shared" si="205"/>
        <v>0</v>
      </c>
    </row>
    <row r="6567" spans="1:7" x14ac:dyDescent="0.25">
      <c r="A6567" s="571"/>
      <c r="B6567" s="571"/>
      <c r="C6567" s="571"/>
      <c r="D6567" s="203" t="s">
        <v>5012</v>
      </c>
      <c r="E6567" s="353">
        <v>500</v>
      </c>
      <c r="F6567" s="352">
        <f t="shared" si="204"/>
        <v>300</v>
      </c>
      <c r="G6567" s="352">
        <f t="shared" si="205"/>
        <v>250</v>
      </c>
    </row>
    <row r="6568" spans="1:7" x14ac:dyDescent="0.25">
      <c r="A6568" s="571"/>
      <c r="B6568" s="571"/>
      <c r="C6568" s="571"/>
      <c r="D6568" s="203" t="s">
        <v>5013</v>
      </c>
      <c r="E6568" s="353">
        <v>350</v>
      </c>
      <c r="F6568" s="352">
        <f t="shared" si="204"/>
        <v>210</v>
      </c>
      <c r="G6568" s="352">
        <f t="shared" si="205"/>
        <v>175</v>
      </c>
    </row>
    <row r="6569" spans="1:7" x14ac:dyDescent="0.25">
      <c r="A6569" s="572"/>
      <c r="B6569" s="572"/>
      <c r="C6569" s="572"/>
      <c r="D6569" s="78" t="s">
        <v>5014</v>
      </c>
      <c r="E6569" s="353">
        <v>250</v>
      </c>
      <c r="F6569" s="352">
        <f t="shared" si="204"/>
        <v>150</v>
      </c>
      <c r="G6569" s="352">
        <f t="shared" si="205"/>
        <v>125</v>
      </c>
    </row>
    <row r="6570" spans="1:7" x14ac:dyDescent="0.25">
      <c r="A6570" s="397">
        <v>3</v>
      </c>
      <c r="B6570" s="397">
        <v>3</v>
      </c>
      <c r="C6570" s="397">
        <v>3</v>
      </c>
      <c r="D6570" s="75" t="s">
        <v>5015</v>
      </c>
      <c r="E6570" s="353">
        <v>0</v>
      </c>
      <c r="F6570" s="352">
        <f t="shared" si="204"/>
        <v>0</v>
      </c>
      <c r="G6570" s="352">
        <f t="shared" si="205"/>
        <v>0</v>
      </c>
    </row>
    <row r="6571" spans="1:7" x14ac:dyDescent="0.25">
      <c r="A6571" s="385" t="s">
        <v>84</v>
      </c>
      <c r="B6571" s="385" t="s">
        <v>84</v>
      </c>
      <c r="C6571" s="385"/>
      <c r="D6571" s="78" t="s">
        <v>5016</v>
      </c>
      <c r="E6571" s="353">
        <v>5000</v>
      </c>
      <c r="F6571" s="352">
        <f t="shared" si="204"/>
        <v>3000</v>
      </c>
      <c r="G6571" s="352">
        <f t="shared" si="205"/>
        <v>2500</v>
      </c>
    </row>
    <row r="6572" spans="1:7" ht="25.5" x14ac:dyDescent="0.25">
      <c r="A6572" s="385" t="s">
        <v>85</v>
      </c>
      <c r="B6572" s="385" t="s">
        <v>85</v>
      </c>
      <c r="C6572" s="379" t="s">
        <v>76</v>
      </c>
      <c r="D6572" s="78" t="s">
        <v>5017</v>
      </c>
      <c r="E6572" s="353">
        <v>4000</v>
      </c>
      <c r="F6572" s="352">
        <f t="shared" si="204"/>
        <v>2400</v>
      </c>
      <c r="G6572" s="352">
        <f t="shared" si="205"/>
        <v>2000</v>
      </c>
    </row>
    <row r="6573" spans="1:7" x14ac:dyDescent="0.25">
      <c r="A6573" s="624" t="s">
        <v>1501</v>
      </c>
      <c r="B6573" s="624" t="s">
        <v>1501</v>
      </c>
      <c r="C6573" s="624"/>
      <c r="D6573" s="78" t="s">
        <v>5018</v>
      </c>
      <c r="E6573" s="353">
        <v>2000</v>
      </c>
      <c r="F6573" s="352">
        <f t="shared" si="204"/>
        <v>1200</v>
      </c>
      <c r="G6573" s="352">
        <f t="shared" si="205"/>
        <v>1000</v>
      </c>
    </row>
    <row r="6574" spans="1:7" x14ac:dyDescent="0.25">
      <c r="A6574" s="626"/>
      <c r="B6574" s="626"/>
      <c r="C6574" s="626"/>
      <c r="D6574" s="78" t="s">
        <v>5019</v>
      </c>
      <c r="E6574" s="353">
        <v>2500</v>
      </c>
      <c r="F6574" s="352">
        <f t="shared" si="204"/>
        <v>1500</v>
      </c>
      <c r="G6574" s="352">
        <f t="shared" si="205"/>
        <v>1250</v>
      </c>
    </row>
    <row r="6575" spans="1:7" x14ac:dyDescent="0.25">
      <c r="A6575" s="385" t="s">
        <v>1638</v>
      </c>
      <c r="B6575" s="385" t="s">
        <v>1638</v>
      </c>
      <c r="C6575" s="385"/>
      <c r="D6575" s="78" t="s">
        <v>5020</v>
      </c>
      <c r="E6575" s="353">
        <v>2500</v>
      </c>
      <c r="F6575" s="352">
        <f t="shared" si="204"/>
        <v>1500</v>
      </c>
      <c r="G6575" s="352">
        <f t="shared" si="205"/>
        <v>1250</v>
      </c>
    </row>
    <row r="6576" spans="1:7" ht="25.5" x14ac:dyDescent="0.25">
      <c r="A6576" s="624" t="s">
        <v>2821</v>
      </c>
      <c r="B6576" s="624" t="s">
        <v>2821</v>
      </c>
      <c r="C6576" s="624"/>
      <c r="D6576" s="75" t="s">
        <v>5021</v>
      </c>
      <c r="E6576" s="353">
        <v>0</v>
      </c>
      <c r="F6576" s="352">
        <f t="shared" si="204"/>
        <v>0</v>
      </c>
      <c r="G6576" s="352">
        <f t="shared" si="205"/>
        <v>0</v>
      </c>
    </row>
    <row r="6577" spans="1:7" ht="25.5" x14ac:dyDescent="0.25">
      <c r="A6577" s="625"/>
      <c r="B6577" s="625"/>
      <c r="C6577" s="625"/>
      <c r="D6577" s="78" t="s">
        <v>5022</v>
      </c>
      <c r="E6577" s="353">
        <v>2000</v>
      </c>
      <c r="F6577" s="352">
        <f t="shared" si="204"/>
        <v>1200</v>
      </c>
      <c r="G6577" s="352">
        <f t="shared" si="205"/>
        <v>1000</v>
      </c>
    </row>
    <row r="6578" spans="1:7" x14ac:dyDescent="0.25">
      <c r="A6578" s="626"/>
      <c r="B6578" s="626"/>
      <c r="C6578" s="626"/>
      <c r="D6578" s="78" t="s">
        <v>5023</v>
      </c>
      <c r="E6578" s="353">
        <v>2700</v>
      </c>
      <c r="F6578" s="352">
        <f t="shared" si="204"/>
        <v>1620</v>
      </c>
      <c r="G6578" s="352">
        <f t="shared" si="205"/>
        <v>1350</v>
      </c>
    </row>
    <row r="6579" spans="1:7" x14ac:dyDescent="0.25">
      <c r="A6579" s="385" t="s">
        <v>2826</v>
      </c>
      <c r="B6579" s="385" t="s">
        <v>2826</v>
      </c>
      <c r="C6579" s="385"/>
      <c r="D6579" s="78" t="s">
        <v>5024</v>
      </c>
      <c r="E6579" s="353">
        <v>1500</v>
      </c>
      <c r="F6579" s="352">
        <f t="shared" si="204"/>
        <v>900</v>
      </c>
      <c r="G6579" s="352">
        <f t="shared" si="205"/>
        <v>750</v>
      </c>
    </row>
    <row r="6580" spans="1:7" ht="25.5" x14ac:dyDescent="0.25">
      <c r="A6580" s="385" t="s">
        <v>2828</v>
      </c>
      <c r="B6580" s="385" t="s">
        <v>2828</v>
      </c>
      <c r="C6580" s="385"/>
      <c r="D6580" s="78" t="s">
        <v>5025</v>
      </c>
      <c r="E6580" s="353">
        <v>1500</v>
      </c>
      <c r="F6580" s="352">
        <f t="shared" si="204"/>
        <v>900</v>
      </c>
      <c r="G6580" s="352">
        <f t="shared" si="205"/>
        <v>750</v>
      </c>
    </row>
    <row r="6581" spans="1:7" x14ac:dyDescent="0.25">
      <c r="A6581" s="385" t="s">
        <v>2832</v>
      </c>
      <c r="B6581" s="385" t="s">
        <v>2832</v>
      </c>
      <c r="C6581" s="385"/>
      <c r="D6581" s="78" t="s">
        <v>5026</v>
      </c>
      <c r="E6581" s="353">
        <v>1500</v>
      </c>
      <c r="F6581" s="352">
        <f t="shared" si="204"/>
        <v>900</v>
      </c>
      <c r="G6581" s="352">
        <f t="shared" si="205"/>
        <v>750</v>
      </c>
    </row>
    <row r="6582" spans="1:7" ht="25.5" x14ac:dyDescent="0.25">
      <c r="A6582" s="385" t="s">
        <v>2837</v>
      </c>
      <c r="B6582" s="385" t="s">
        <v>2837</v>
      </c>
      <c r="C6582" s="385"/>
      <c r="D6582" s="78" t="s">
        <v>5027</v>
      </c>
      <c r="E6582" s="353">
        <v>900</v>
      </c>
      <c r="F6582" s="352">
        <f t="shared" si="204"/>
        <v>540</v>
      </c>
      <c r="G6582" s="352">
        <f t="shared" si="205"/>
        <v>450</v>
      </c>
    </row>
    <row r="6583" spans="1:7" ht="25.5" x14ac:dyDescent="0.25">
      <c r="A6583" s="385" t="s">
        <v>2839</v>
      </c>
      <c r="B6583" s="385" t="s">
        <v>2839</v>
      </c>
      <c r="C6583" s="385"/>
      <c r="D6583" s="78" t="s">
        <v>5028</v>
      </c>
      <c r="E6583" s="353">
        <v>900</v>
      </c>
      <c r="F6583" s="352">
        <f t="shared" si="204"/>
        <v>540</v>
      </c>
      <c r="G6583" s="352">
        <f t="shared" si="205"/>
        <v>450</v>
      </c>
    </row>
    <row r="6584" spans="1:7" ht="25.5" x14ac:dyDescent="0.25">
      <c r="A6584" s="385" t="s">
        <v>4084</v>
      </c>
      <c r="B6584" s="385" t="s">
        <v>4084</v>
      </c>
      <c r="C6584" s="385"/>
      <c r="D6584" s="78" t="s">
        <v>5029</v>
      </c>
      <c r="E6584" s="353">
        <v>900</v>
      </c>
      <c r="F6584" s="352">
        <f t="shared" si="204"/>
        <v>540</v>
      </c>
      <c r="G6584" s="352">
        <f t="shared" si="205"/>
        <v>450</v>
      </c>
    </row>
    <row r="6585" spans="1:7" ht="25.5" x14ac:dyDescent="0.25">
      <c r="A6585" s="385" t="s">
        <v>4086</v>
      </c>
      <c r="B6585" s="385" t="s">
        <v>4086</v>
      </c>
      <c r="C6585" s="385"/>
      <c r="D6585" s="78" t="s">
        <v>5030</v>
      </c>
      <c r="E6585" s="353">
        <v>900</v>
      </c>
      <c r="F6585" s="352">
        <f t="shared" si="204"/>
        <v>540</v>
      </c>
      <c r="G6585" s="352">
        <f t="shared" si="205"/>
        <v>450</v>
      </c>
    </row>
    <row r="6586" spans="1:7" x14ac:dyDescent="0.25">
      <c r="A6586" s="385" t="s">
        <v>4088</v>
      </c>
      <c r="B6586" s="385" t="s">
        <v>4088</v>
      </c>
      <c r="C6586" s="385"/>
      <c r="D6586" s="78" t="s">
        <v>5031</v>
      </c>
      <c r="E6586" s="353">
        <v>900</v>
      </c>
      <c r="F6586" s="352">
        <f t="shared" si="204"/>
        <v>540</v>
      </c>
      <c r="G6586" s="352">
        <f t="shared" si="205"/>
        <v>450</v>
      </c>
    </row>
    <row r="6587" spans="1:7" ht="25.5" x14ac:dyDescent="0.25">
      <c r="A6587" s="385" t="s">
        <v>4090</v>
      </c>
      <c r="B6587" s="385" t="s">
        <v>4090</v>
      </c>
      <c r="C6587" s="385"/>
      <c r="D6587" s="78" t="s">
        <v>5032</v>
      </c>
      <c r="E6587" s="353">
        <v>900</v>
      </c>
      <c r="F6587" s="352">
        <f t="shared" si="204"/>
        <v>540</v>
      </c>
      <c r="G6587" s="352">
        <f t="shared" si="205"/>
        <v>450</v>
      </c>
    </row>
    <row r="6588" spans="1:7" x14ac:dyDescent="0.25">
      <c r="A6588" s="624" t="s">
        <v>4092</v>
      </c>
      <c r="B6588" s="624" t="s">
        <v>4092</v>
      </c>
      <c r="C6588" s="624"/>
      <c r="D6588" s="75" t="s">
        <v>2138</v>
      </c>
      <c r="E6588" s="353">
        <v>0</v>
      </c>
      <c r="F6588" s="352">
        <f t="shared" si="204"/>
        <v>0</v>
      </c>
      <c r="G6588" s="352">
        <f t="shared" si="205"/>
        <v>0</v>
      </c>
    </row>
    <row r="6589" spans="1:7" x14ac:dyDescent="0.25">
      <c r="A6589" s="625"/>
      <c r="B6589" s="625"/>
      <c r="C6589" s="625"/>
      <c r="D6589" s="78" t="s">
        <v>2159</v>
      </c>
      <c r="E6589" s="353">
        <v>600</v>
      </c>
      <c r="F6589" s="352">
        <f t="shared" si="204"/>
        <v>360</v>
      </c>
      <c r="G6589" s="352">
        <f t="shared" si="205"/>
        <v>300</v>
      </c>
    </row>
    <row r="6590" spans="1:7" x14ac:dyDescent="0.25">
      <c r="A6590" s="625"/>
      <c r="B6590" s="625"/>
      <c r="C6590" s="625"/>
      <c r="D6590" s="78" t="s">
        <v>2160</v>
      </c>
      <c r="E6590" s="353">
        <v>500</v>
      </c>
      <c r="F6590" s="352">
        <f t="shared" si="204"/>
        <v>300</v>
      </c>
      <c r="G6590" s="352">
        <f t="shared" si="205"/>
        <v>250</v>
      </c>
    </row>
    <row r="6591" spans="1:7" x14ac:dyDescent="0.25">
      <c r="A6591" s="626"/>
      <c r="B6591" s="626"/>
      <c r="C6591" s="626"/>
      <c r="D6591" s="78" t="s">
        <v>2214</v>
      </c>
      <c r="E6591" s="353">
        <v>350</v>
      </c>
      <c r="F6591" s="352">
        <f t="shared" si="204"/>
        <v>210</v>
      </c>
      <c r="G6591" s="352">
        <f t="shared" si="205"/>
        <v>175</v>
      </c>
    </row>
    <row r="6592" spans="1:7" x14ac:dyDescent="0.25">
      <c r="A6592" s="624" t="s">
        <v>4094</v>
      </c>
      <c r="B6592" s="624" t="s">
        <v>4094</v>
      </c>
      <c r="C6592" s="624"/>
      <c r="D6592" s="75" t="s">
        <v>2146</v>
      </c>
      <c r="E6592" s="353">
        <v>0</v>
      </c>
      <c r="F6592" s="352">
        <f t="shared" si="204"/>
        <v>0</v>
      </c>
      <c r="G6592" s="352">
        <f t="shared" si="205"/>
        <v>0</v>
      </c>
    </row>
    <row r="6593" spans="1:7" x14ac:dyDescent="0.25">
      <c r="A6593" s="625"/>
      <c r="B6593" s="625"/>
      <c r="C6593" s="625"/>
      <c r="D6593" s="78" t="s">
        <v>3925</v>
      </c>
      <c r="E6593" s="353">
        <v>500</v>
      </c>
      <c r="F6593" s="352">
        <f t="shared" si="204"/>
        <v>300</v>
      </c>
      <c r="G6593" s="352">
        <f t="shared" si="205"/>
        <v>250</v>
      </c>
    </row>
    <row r="6594" spans="1:7" x14ac:dyDescent="0.25">
      <c r="A6594" s="625"/>
      <c r="B6594" s="625"/>
      <c r="C6594" s="625"/>
      <c r="D6594" s="78" t="s">
        <v>3926</v>
      </c>
      <c r="E6594" s="353">
        <v>350</v>
      </c>
      <c r="F6594" s="352">
        <f t="shared" si="204"/>
        <v>210</v>
      </c>
      <c r="G6594" s="352">
        <f t="shared" si="205"/>
        <v>175</v>
      </c>
    </row>
    <row r="6595" spans="1:7" x14ac:dyDescent="0.25">
      <c r="A6595" s="626"/>
      <c r="B6595" s="626"/>
      <c r="C6595" s="626"/>
      <c r="D6595" s="78" t="s">
        <v>3927</v>
      </c>
      <c r="E6595" s="353">
        <v>250</v>
      </c>
      <c r="F6595" s="352">
        <f t="shared" si="204"/>
        <v>150</v>
      </c>
      <c r="G6595" s="352">
        <f t="shared" si="205"/>
        <v>125</v>
      </c>
    </row>
    <row r="6596" spans="1:7" x14ac:dyDescent="0.25">
      <c r="A6596" s="397">
        <v>4</v>
      </c>
      <c r="B6596" s="397">
        <v>4</v>
      </c>
      <c r="C6596" s="397">
        <v>4</v>
      </c>
      <c r="D6596" s="75" t="s">
        <v>5033</v>
      </c>
      <c r="E6596" s="353">
        <v>0</v>
      </c>
      <c r="F6596" s="352">
        <f t="shared" si="204"/>
        <v>0</v>
      </c>
      <c r="G6596" s="352">
        <f t="shared" si="205"/>
        <v>0</v>
      </c>
    </row>
    <row r="6597" spans="1:7" x14ac:dyDescent="0.25">
      <c r="A6597" s="624" t="s">
        <v>86</v>
      </c>
      <c r="B6597" s="624" t="s">
        <v>86</v>
      </c>
      <c r="C6597" s="570" t="s">
        <v>83</v>
      </c>
      <c r="D6597" s="75" t="s">
        <v>4969</v>
      </c>
      <c r="E6597" s="353">
        <v>0</v>
      </c>
      <c r="F6597" s="352">
        <f t="shared" si="204"/>
        <v>0</v>
      </c>
      <c r="G6597" s="352">
        <f t="shared" si="205"/>
        <v>0</v>
      </c>
    </row>
    <row r="6598" spans="1:7" x14ac:dyDescent="0.25">
      <c r="A6598" s="625"/>
      <c r="B6598" s="625"/>
      <c r="C6598" s="571"/>
      <c r="D6598" s="80" t="s">
        <v>5034</v>
      </c>
      <c r="E6598" s="353">
        <v>7000</v>
      </c>
      <c r="F6598" s="352">
        <f t="shared" si="204"/>
        <v>4200</v>
      </c>
      <c r="G6598" s="352">
        <f t="shared" si="205"/>
        <v>3500</v>
      </c>
    </row>
    <row r="6599" spans="1:7" x14ac:dyDescent="0.25">
      <c r="A6599" s="625"/>
      <c r="B6599" s="625"/>
      <c r="C6599" s="571"/>
      <c r="D6599" s="80" t="s">
        <v>5035</v>
      </c>
      <c r="E6599" s="353">
        <v>8000</v>
      </c>
      <c r="F6599" s="352">
        <f t="shared" si="204"/>
        <v>4800</v>
      </c>
      <c r="G6599" s="352">
        <f t="shared" si="205"/>
        <v>4000</v>
      </c>
    </row>
    <row r="6600" spans="1:7" ht="38.25" x14ac:dyDescent="0.25">
      <c r="A6600" s="626"/>
      <c r="B6600" s="626"/>
      <c r="C6600" s="572"/>
      <c r="D6600" s="80" t="s">
        <v>5036</v>
      </c>
      <c r="E6600" s="353">
        <v>7000</v>
      </c>
      <c r="F6600" s="352">
        <f t="shared" si="204"/>
        <v>4200</v>
      </c>
      <c r="G6600" s="352">
        <f t="shared" si="205"/>
        <v>3500</v>
      </c>
    </row>
    <row r="6601" spans="1:7" x14ac:dyDescent="0.25">
      <c r="A6601" s="563" t="s">
        <v>87</v>
      </c>
      <c r="B6601" s="563" t="s">
        <v>87</v>
      </c>
      <c r="C6601" s="570" t="s">
        <v>1297</v>
      </c>
      <c r="D6601" s="75" t="s">
        <v>5037</v>
      </c>
      <c r="E6601" s="353">
        <v>0</v>
      </c>
      <c r="F6601" s="352">
        <f t="shared" si="204"/>
        <v>0</v>
      </c>
      <c r="G6601" s="352">
        <f t="shared" si="205"/>
        <v>0</v>
      </c>
    </row>
    <row r="6602" spans="1:7" ht="25.5" x14ac:dyDescent="0.25">
      <c r="A6602" s="564"/>
      <c r="B6602" s="564"/>
      <c r="C6602" s="571"/>
      <c r="D6602" s="80" t="s">
        <v>5038</v>
      </c>
      <c r="E6602" s="353">
        <v>4000</v>
      </c>
      <c r="F6602" s="352">
        <f t="shared" si="204"/>
        <v>2400</v>
      </c>
      <c r="G6602" s="352">
        <f t="shared" si="205"/>
        <v>2000</v>
      </c>
    </row>
    <row r="6603" spans="1:7" ht="25.5" x14ac:dyDescent="0.25">
      <c r="A6603" s="564"/>
      <c r="B6603" s="564"/>
      <c r="C6603" s="571"/>
      <c r="D6603" s="80" t="s">
        <v>5039</v>
      </c>
      <c r="E6603" s="353">
        <v>3800</v>
      </c>
      <c r="F6603" s="352">
        <f t="shared" si="204"/>
        <v>2280</v>
      </c>
      <c r="G6603" s="352">
        <f t="shared" si="205"/>
        <v>1900</v>
      </c>
    </row>
    <row r="6604" spans="1:7" ht="25.5" x14ac:dyDescent="0.25">
      <c r="A6604" s="565"/>
      <c r="B6604" s="565"/>
      <c r="C6604" s="572"/>
      <c r="D6604" s="80" t="s">
        <v>5040</v>
      </c>
      <c r="E6604" s="353">
        <v>4500</v>
      </c>
      <c r="F6604" s="352">
        <f t="shared" si="204"/>
        <v>2700</v>
      </c>
      <c r="G6604" s="352">
        <f t="shared" si="205"/>
        <v>2250</v>
      </c>
    </row>
    <row r="6605" spans="1:7" ht="25.5" x14ac:dyDescent="0.25">
      <c r="A6605" s="213" t="s">
        <v>88</v>
      </c>
      <c r="B6605" s="213" t="s">
        <v>88</v>
      </c>
      <c r="C6605" s="213"/>
      <c r="D6605" s="80" t="s">
        <v>5041</v>
      </c>
      <c r="E6605" s="353">
        <v>3500</v>
      </c>
      <c r="F6605" s="352">
        <f t="shared" si="204"/>
        <v>2100</v>
      </c>
      <c r="G6605" s="352">
        <f t="shared" si="205"/>
        <v>1750</v>
      </c>
    </row>
    <row r="6606" spans="1:7" ht="25.5" x14ac:dyDescent="0.25">
      <c r="A6606" s="213" t="s">
        <v>1653</v>
      </c>
      <c r="B6606" s="213" t="s">
        <v>1653</v>
      </c>
      <c r="C6606" s="213"/>
      <c r="D6606" s="80" t="s">
        <v>5042</v>
      </c>
      <c r="E6606" s="353">
        <v>3500</v>
      </c>
      <c r="F6606" s="352">
        <f t="shared" si="204"/>
        <v>2100</v>
      </c>
      <c r="G6606" s="352">
        <f t="shared" si="205"/>
        <v>1750</v>
      </c>
    </row>
    <row r="6607" spans="1:7" ht="25.5" x14ac:dyDescent="0.25">
      <c r="A6607" s="213" t="s">
        <v>2258</v>
      </c>
      <c r="B6607" s="213" t="s">
        <v>2258</v>
      </c>
      <c r="C6607" s="213"/>
      <c r="D6607" s="80" t="s">
        <v>5043</v>
      </c>
      <c r="E6607" s="353">
        <v>3000</v>
      </c>
      <c r="F6607" s="352">
        <f t="shared" si="204"/>
        <v>1800</v>
      </c>
      <c r="G6607" s="352">
        <f t="shared" si="205"/>
        <v>1500</v>
      </c>
    </row>
    <row r="6608" spans="1:7" ht="25.5" x14ac:dyDescent="0.25">
      <c r="A6608" s="213" t="s">
        <v>2260</v>
      </c>
      <c r="B6608" s="213" t="s">
        <v>2260</v>
      </c>
      <c r="C6608" s="213"/>
      <c r="D6608" s="80" t="s">
        <v>5044</v>
      </c>
      <c r="E6608" s="353">
        <v>2000</v>
      </c>
      <c r="F6608" s="352">
        <f t="shared" si="204"/>
        <v>1200</v>
      </c>
      <c r="G6608" s="352">
        <f t="shared" si="205"/>
        <v>1000</v>
      </c>
    </row>
    <row r="6609" spans="1:7" ht="25.5" x14ac:dyDescent="0.25">
      <c r="A6609" s="213" t="s">
        <v>2262</v>
      </c>
      <c r="B6609" s="213" t="s">
        <v>2262</v>
      </c>
      <c r="C6609" s="213"/>
      <c r="D6609" s="80" t="s">
        <v>5045</v>
      </c>
      <c r="E6609" s="353">
        <v>3200</v>
      </c>
      <c r="F6609" s="352">
        <f t="shared" si="204"/>
        <v>1920</v>
      </c>
      <c r="G6609" s="352">
        <f t="shared" si="205"/>
        <v>1600</v>
      </c>
    </row>
    <row r="6610" spans="1:7" ht="25.5" x14ac:dyDescent="0.25">
      <c r="A6610" s="213" t="s">
        <v>2264</v>
      </c>
      <c r="B6610" s="213" t="s">
        <v>2264</v>
      </c>
      <c r="C6610" s="213"/>
      <c r="D6610" s="80" t="s">
        <v>5046</v>
      </c>
      <c r="E6610" s="353">
        <v>2000</v>
      </c>
      <c r="F6610" s="352">
        <f t="shared" si="204"/>
        <v>1200</v>
      </c>
      <c r="G6610" s="352">
        <f t="shared" si="205"/>
        <v>1000</v>
      </c>
    </row>
    <row r="6611" spans="1:7" ht="25.5" x14ac:dyDescent="0.25">
      <c r="A6611" s="213" t="s">
        <v>2266</v>
      </c>
      <c r="B6611" s="213" t="s">
        <v>2266</v>
      </c>
      <c r="C6611" s="213"/>
      <c r="D6611" s="80" t="s">
        <v>5047</v>
      </c>
      <c r="E6611" s="353">
        <v>2000</v>
      </c>
      <c r="F6611" s="352">
        <f t="shared" ref="F6611:F6674" si="206">IFERROR(E6611*0.6,0)</f>
        <v>1200</v>
      </c>
      <c r="G6611" s="352">
        <f t="shared" ref="G6611:G6674" si="207">IFERROR(E6611*0.5,0)</f>
        <v>1000</v>
      </c>
    </row>
    <row r="6612" spans="1:7" x14ac:dyDescent="0.25">
      <c r="A6612" s="213" t="s">
        <v>2268</v>
      </c>
      <c r="B6612" s="213" t="s">
        <v>2268</v>
      </c>
      <c r="C6612" s="213"/>
      <c r="D6612" s="79" t="s">
        <v>5048</v>
      </c>
      <c r="E6612" s="353">
        <v>3000</v>
      </c>
      <c r="F6612" s="352">
        <f t="shared" si="206"/>
        <v>1800</v>
      </c>
      <c r="G6612" s="352">
        <f t="shared" si="207"/>
        <v>1500</v>
      </c>
    </row>
    <row r="6613" spans="1:7" ht="25.5" x14ac:dyDescent="0.25">
      <c r="A6613" s="213" t="s">
        <v>2269</v>
      </c>
      <c r="B6613" s="213" t="s">
        <v>2269</v>
      </c>
      <c r="C6613" s="213"/>
      <c r="D6613" s="79" t="s">
        <v>5049</v>
      </c>
      <c r="E6613" s="353">
        <v>2000</v>
      </c>
      <c r="F6613" s="352">
        <f t="shared" si="206"/>
        <v>1200</v>
      </c>
      <c r="G6613" s="352">
        <f t="shared" si="207"/>
        <v>1000</v>
      </c>
    </row>
    <row r="6614" spans="1:7" ht="25.5" x14ac:dyDescent="0.25">
      <c r="A6614" s="545" t="s">
        <v>2270</v>
      </c>
      <c r="B6614" s="545" t="s">
        <v>2270</v>
      </c>
      <c r="C6614" s="364" t="s">
        <v>1602</v>
      </c>
      <c r="D6614" s="79" t="s">
        <v>5050</v>
      </c>
      <c r="E6614" s="353">
        <v>0</v>
      </c>
      <c r="F6614" s="352">
        <f t="shared" si="206"/>
        <v>0</v>
      </c>
      <c r="G6614" s="352">
        <f t="shared" si="207"/>
        <v>0</v>
      </c>
    </row>
    <row r="6615" spans="1:7" ht="25.5" x14ac:dyDescent="0.25">
      <c r="A6615" s="547"/>
      <c r="B6615" s="547"/>
      <c r="C6615" s="366"/>
      <c r="D6615" s="127" t="s">
        <v>5051</v>
      </c>
      <c r="E6615" s="353">
        <v>2000</v>
      </c>
      <c r="F6615" s="352">
        <f t="shared" si="206"/>
        <v>1200</v>
      </c>
      <c r="G6615" s="352">
        <f t="shared" si="207"/>
        <v>1000</v>
      </c>
    </row>
    <row r="6616" spans="1:7" ht="25.5" x14ac:dyDescent="0.25">
      <c r="A6616" s="546"/>
      <c r="B6616" s="546"/>
      <c r="C6616" s="365"/>
      <c r="D6616" s="127" t="s">
        <v>5052</v>
      </c>
      <c r="E6616" s="353">
        <v>2000</v>
      </c>
      <c r="F6616" s="352">
        <f t="shared" si="206"/>
        <v>1200</v>
      </c>
      <c r="G6616" s="352">
        <f t="shared" si="207"/>
        <v>1000</v>
      </c>
    </row>
    <row r="6617" spans="1:7" ht="25.5" x14ac:dyDescent="0.25">
      <c r="A6617" s="213" t="s">
        <v>2271</v>
      </c>
      <c r="B6617" s="213" t="s">
        <v>2271</v>
      </c>
      <c r="C6617" s="213"/>
      <c r="D6617" s="79" t="s">
        <v>5053</v>
      </c>
      <c r="E6617" s="353">
        <v>2000</v>
      </c>
      <c r="F6617" s="352">
        <f t="shared" si="206"/>
        <v>1200</v>
      </c>
      <c r="G6617" s="352">
        <f t="shared" si="207"/>
        <v>1000</v>
      </c>
    </row>
    <row r="6618" spans="1:7" ht="25.5" x14ac:dyDescent="0.25">
      <c r="A6618" s="213" t="s">
        <v>4537</v>
      </c>
      <c r="B6618" s="213" t="s">
        <v>4537</v>
      </c>
      <c r="C6618" s="213"/>
      <c r="D6618" s="79" t="s">
        <v>5054</v>
      </c>
      <c r="E6618" s="353">
        <v>1000</v>
      </c>
      <c r="F6618" s="352">
        <f t="shared" si="206"/>
        <v>600</v>
      </c>
      <c r="G6618" s="352">
        <f t="shared" si="207"/>
        <v>500</v>
      </c>
    </row>
    <row r="6619" spans="1:7" x14ac:dyDescent="0.25">
      <c r="A6619" s="213" t="s">
        <v>4539</v>
      </c>
      <c r="B6619" s="213" t="s">
        <v>4539</v>
      </c>
      <c r="C6619" s="213" t="s">
        <v>1598</v>
      </c>
      <c r="D6619" s="79" t="s">
        <v>5055</v>
      </c>
      <c r="E6619" s="353">
        <v>2500</v>
      </c>
      <c r="F6619" s="352">
        <f t="shared" si="206"/>
        <v>1500</v>
      </c>
      <c r="G6619" s="352">
        <f t="shared" si="207"/>
        <v>1250</v>
      </c>
    </row>
    <row r="6620" spans="1:7" x14ac:dyDescent="0.25">
      <c r="A6620" s="213" t="s">
        <v>4542</v>
      </c>
      <c r="B6620" s="213" t="s">
        <v>4542</v>
      </c>
      <c r="C6620" s="213"/>
      <c r="D6620" s="79" t="s">
        <v>5056</v>
      </c>
      <c r="E6620" s="353">
        <v>2500</v>
      </c>
      <c r="F6620" s="352">
        <f t="shared" si="206"/>
        <v>1500</v>
      </c>
      <c r="G6620" s="352">
        <f t="shared" si="207"/>
        <v>1250</v>
      </c>
    </row>
    <row r="6621" spans="1:7" x14ac:dyDescent="0.25">
      <c r="A6621" s="315" t="s">
        <v>4544</v>
      </c>
      <c r="B6621" s="315" t="s">
        <v>4544</v>
      </c>
      <c r="C6621" s="315" t="s">
        <v>1606</v>
      </c>
      <c r="D6621" s="79" t="s">
        <v>5057</v>
      </c>
      <c r="E6621" s="353">
        <v>2500</v>
      </c>
      <c r="F6621" s="352">
        <f t="shared" si="206"/>
        <v>1500</v>
      </c>
      <c r="G6621" s="352">
        <f t="shared" si="207"/>
        <v>1250</v>
      </c>
    </row>
    <row r="6622" spans="1:7" ht="25.5" x14ac:dyDescent="0.25">
      <c r="A6622" s="213" t="s">
        <v>4547</v>
      </c>
      <c r="B6622" s="213" t="s">
        <v>4547</v>
      </c>
      <c r="C6622" s="213"/>
      <c r="D6622" s="79" t="s">
        <v>5058</v>
      </c>
      <c r="E6622" s="353">
        <v>2000</v>
      </c>
      <c r="F6622" s="352">
        <f t="shared" si="206"/>
        <v>1200</v>
      </c>
      <c r="G6622" s="352">
        <f t="shared" si="207"/>
        <v>1000</v>
      </c>
    </row>
    <row r="6623" spans="1:7" ht="25.5" x14ac:dyDescent="0.25">
      <c r="A6623" s="213" t="s">
        <v>4549</v>
      </c>
      <c r="B6623" s="213" t="s">
        <v>4549</v>
      </c>
      <c r="C6623" s="213"/>
      <c r="D6623" s="79" t="s">
        <v>5059</v>
      </c>
      <c r="E6623" s="353">
        <v>2000</v>
      </c>
      <c r="F6623" s="352">
        <f t="shared" si="206"/>
        <v>1200</v>
      </c>
      <c r="G6623" s="352">
        <f t="shared" si="207"/>
        <v>1000</v>
      </c>
    </row>
    <row r="6624" spans="1:7" ht="25.5" x14ac:dyDescent="0.25">
      <c r="A6624" s="213" t="s">
        <v>4551</v>
      </c>
      <c r="B6624" s="213" t="s">
        <v>4551</v>
      </c>
      <c r="C6624" s="213"/>
      <c r="D6624" s="79" t="s">
        <v>5060</v>
      </c>
      <c r="E6624" s="353">
        <v>1500</v>
      </c>
      <c r="F6624" s="352">
        <f t="shared" si="206"/>
        <v>900</v>
      </c>
      <c r="G6624" s="352">
        <f t="shared" si="207"/>
        <v>750</v>
      </c>
    </row>
    <row r="6625" spans="1:7" ht="25.5" x14ac:dyDescent="0.25">
      <c r="A6625" s="213" t="s">
        <v>4552</v>
      </c>
      <c r="B6625" s="213" t="s">
        <v>4552</v>
      </c>
      <c r="C6625" s="213"/>
      <c r="D6625" s="79" t="s">
        <v>5061</v>
      </c>
      <c r="E6625" s="353">
        <v>1500</v>
      </c>
      <c r="F6625" s="352">
        <f t="shared" si="206"/>
        <v>900</v>
      </c>
      <c r="G6625" s="352">
        <f t="shared" si="207"/>
        <v>750</v>
      </c>
    </row>
    <row r="6626" spans="1:7" ht="25.5" x14ac:dyDescent="0.25">
      <c r="A6626" s="213" t="s">
        <v>4554</v>
      </c>
      <c r="B6626" s="213" t="s">
        <v>4554</v>
      </c>
      <c r="C6626" s="213"/>
      <c r="D6626" s="79" t="s">
        <v>5062</v>
      </c>
      <c r="E6626" s="353">
        <v>1500</v>
      </c>
      <c r="F6626" s="352">
        <f t="shared" si="206"/>
        <v>900</v>
      </c>
      <c r="G6626" s="352">
        <f t="shared" si="207"/>
        <v>750</v>
      </c>
    </row>
    <row r="6627" spans="1:7" x14ac:dyDescent="0.25">
      <c r="A6627" s="213" t="s">
        <v>4556</v>
      </c>
      <c r="B6627" s="213" t="s">
        <v>4556</v>
      </c>
      <c r="C6627" s="213"/>
      <c r="D6627" s="79" t="s">
        <v>5063</v>
      </c>
      <c r="E6627" s="353">
        <v>2000</v>
      </c>
      <c r="F6627" s="352">
        <f t="shared" si="206"/>
        <v>1200</v>
      </c>
      <c r="G6627" s="352">
        <f t="shared" si="207"/>
        <v>1000</v>
      </c>
    </row>
    <row r="6628" spans="1:7" x14ac:dyDescent="0.25">
      <c r="A6628" s="213" t="s">
        <v>4558</v>
      </c>
      <c r="B6628" s="213" t="s">
        <v>4558</v>
      </c>
      <c r="C6628" s="213"/>
      <c r="D6628" s="79" t="s">
        <v>5064</v>
      </c>
      <c r="E6628" s="353">
        <v>1000</v>
      </c>
      <c r="F6628" s="352">
        <f t="shared" si="206"/>
        <v>600</v>
      </c>
      <c r="G6628" s="352">
        <f t="shared" si="207"/>
        <v>500</v>
      </c>
    </row>
    <row r="6629" spans="1:7" ht="25.5" x14ac:dyDescent="0.25">
      <c r="A6629" s="213" t="s">
        <v>5065</v>
      </c>
      <c r="B6629" s="213" t="s">
        <v>5065</v>
      </c>
      <c r="C6629" s="213"/>
      <c r="D6629" s="79" t="s">
        <v>5066</v>
      </c>
      <c r="E6629" s="353">
        <v>1500</v>
      </c>
      <c r="F6629" s="352">
        <f t="shared" si="206"/>
        <v>900</v>
      </c>
      <c r="G6629" s="352">
        <f t="shared" si="207"/>
        <v>750</v>
      </c>
    </row>
    <row r="6630" spans="1:7" x14ac:dyDescent="0.25">
      <c r="A6630" s="213" t="s">
        <v>5067</v>
      </c>
      <c r="B6630" s="213" t="s">
        <v>5067</v>
      </c>
      <c r="C6630" s="213" t="s">
        <v>1603</v>
      </c>
      <c r="D6630" s="79" t="s">
        <v>5068</v>
      </c>
      <c r="E6630" s="353">
        <v>1800</v>
      </c>
      <c r="F6630" s="352">
        <f t="shared" si="206"/>
        <v>1080</v>
      </c>
      <c r="G6630" s="352">
        <f t="shared" si="207"/>
        <v>900</v>
      </c>
    </row>
    <row r="6631" spans="1:7" ht="38.25" x14ac:dyDescent="0.25">
      <c r="A6631" s="213" t="s">
        <v>5069</v>
      </c>
      <c r="B6631" s="213" t="s">
        <v>5069</v>
      </c>
      <c r="C6631" s="213"/>
      <c r="D6631" s="79" t="s">
        <v>5070</v>
      </c>
      <c r="E6631" s="353">
        <v>1500</v>
      </c>
      <c r="F6631" s="352">
        <f t="shared" si="206"/>
        <v>900</v>
      </c>
      <c r="G6631" s="352">
        <f t="shared" si="207"/>
        <v>750</v>
      </c>
    </row>
    <row r="6632" spans="1:7" ht="25.5" x14ac:dyDescent="0.25">
      <c r="A6632" s="213" t="s">
        <v>5071</v>
      </c>
      <c r="B6632" s="213" t="s">
        <v>5071</v>
      </c>
      <c r="C6632" s="213" t="s">
        <v>1612</v>
      </c>
      <c r="D6632" s="79" t="s">
        <v>5072</v>
      </c>
      <c r="E6632" s="353">
        <v>1500</v>
      </c>
      <c r="F6632" s="352">
        <f t="shared" si="206"/>
        <v>900</v>
      </c>
      <c r="G6632" s="352">
        <f t="shared" si="207"/>
        <v>750</v>
      </c>
    </row>
    <row r="6633" spans="1:7" x14ac:dyDescent="0.25">
      <c r="A6633" s="213" t="s">
        <v>5073</v>
      </c>
      <c r="B6633" s="213" t="s">
        <v>5073</v>
      </c>
      <c r="C6633" s="213"/>
      <c r="D6633" s="79" t="s">
        <v>5074</v>
      </c>
      <c r="E6633" s="353">
        <v>1500</v>
      </c>
      <c r="F6633" s="352">
        <f t="shared" si="206"/>
        <v>900</v>
      </c>
      <c r="G6633" s="352">
        <f t="shared" si="207"/>
        <v>750</v>
      </c>
    </row>
    <row r="6634" spans="1:7" x14ac:dyDescent="0.25">
      <c r="A6634" s="545" t="s">
        <v>5075</v>
      </c>
      <c r="B6634" s="545" t="s">
        <v>5075</v>
      </c>
      <c r="C6634" s="545"/>
      <c r="D6634" s="74" t="s">
        <v>2138</v>
      </c>
      <c r="E6634" s="353">
        <v>0</v>
      </c>
      <c r="F6634" s="352">
        <f t="shared" si="206"/>
        <v>0</v>
      </c>
      <c r="G6634" s="352">
        <f t="shared" si="207"/>
        <v>0</v>
      </c>
    </row>
    <row r="6635" spans="1:7" x14ac:dyDescent="0.25">
      <c r="A6635" s="547"/>
      <c r="B6635" s="547"/>
      <c r="C6635" s="547"/>
      <c r="D6635" s="79" t="s">
        <v>2159</v>
      </c>
      <c r="E6635" s="353">
        <v>800</v>
      </c>
      <c r="F6635" s="352">
        <f t="shared" si="206"/>
        <v>480</v>
      </c>
      <c r="G6635" s="352">
        <f t="shared" si="207"/>
        <v>400</v>
      </c>
    </row>
    <row r="6636" spans="1:7" x14ac:dyDescent="0.25">
      <c r="A6636" s="547"/>
      <c r="B6636" s="547"/>
      <c r="C6636" s="547"/>
      <c r="D6636" s="79" t="s">
        <v>2160</v>
      </c>
      <c r="E6636" s="353">
        <v>600</v>
      </c>
      <c r="F6636" s="352">
        <f t="shared" si="206"/>
        <v>360</v>
      </c>
      <c r="G6636" s="352">
        <f t="shared" si="207"/>
        <v>300</v>
      </c>
    </row>
    <row r="6637" spans="1:7" x14ac:dyDescent="0.25">
      <c r="A6637" s="546"/>
      <c r="B6637" s="546"/>
      <c r="C6637" s="546"/>
      <c r="D6637" s="79" t="s">
        <v>2214</v>
      </c>
      <c r="E6637" s="353">
        <v>400</v>
      </c>
      <c r="F6637" s="352">
        <f t="shared" si="206"/>
        <v>240</v>
      </c>
      <c r="G6637" s="352">
        <f t="shared" si="207"/>
        <v>200</v>
      </c>
    </row>
    <row r="6638" spans="1:7" x14ac:dyDescent="0.25">
      <c r="A6638" s="545" t="s">
        <v>5076</v>
      </c>
      <c r="B6638" s="545" t="s">
        <v>5076</v>
      </c>
      <c r="C6638" s="545"/>
      <c r="D6638" s="74" t="s">
        <v>2146</v>
      </c>
      <c r="E6638" s="353">
        <v>0</v>
      </c>
      <c r="F6638" s="352">
        <f t="shared" si="206"/>
        <v>0</v>
      </c>
      <c r="G6638" s="352">
        <f t="shared" si="207"/>
        <v>0</v>
      </c>
    </row>
    <row r="6639" spans="1:7" x14ac:dyDescent="0.25">
      <c r="A6639" s="547"/>
      <c r="B6639" s="547"/>
      <c r="C6639" s="547"/>
      <c r="D6639" s="79" t="s">
        <v>3925</v>
      </c>
      <c r="E6639" s="353">
        <v>600</v>
      </c>
      <c r="F6639" s="352">
        <f t="shared" si="206"/>
        <v>360</v>
      </c>
      <c r="G6639" s="352">
        <f t="shared" si="207"/>
        <v>300</v>
      </c>
    </row>
    <row r="6640" spans="1:7" x14ac:dyDescent="0.25">
      <c r="A6640" s="547"/>
      <c r="B6640" s="547"/>
      <c r="C6640" s="547"/>
      <c r="D6640" s="79" t="s">
        <v>3926</v>
      </c>
      <c r="E6640" s="353">
        <v>400</v>
      </c>
      <c r="F6640" s="352">
        <f t="shared" si="206"/>
        <v>240</v>
      </c>
      <c r="G6640" s="352">
        <f t="shared" si="207"/>
        <v>200</v>
      </c>
    </row>
    <row r="6641" spans="1:7" x14ac:dyDescent="0.25">
      <c r="A6641" s="546"/>
      <c r="B6641" s="546"/>
      <c r="C6641" s="546"/>
      <c r="D6641" s="79" t="s">
        <v>2896</v>
      </c>
      <c r="E6641" s="353">
        <v>300</v>
      </c>
      <c r="F6641" s="352">
        <f t="shared" si="206"/>
        <v>180</v>
      </c>
      <c r="G6641" s="352">
        <f t="shared" si="207"/>
        <v>150</v>
      </c>
    </row>
    <row r="6642" spans="1:7" x14ac:dyDescent="0.25">
      <c r="A6642" s="213" t="s">
        <v>5077</v>
      </c>
      <c r="B6642" s="213" t="s">
        <v>5077</v>
      </c>
      <c r="C6642" s="545" t="s">
        <v>1613</v>
      </c>
      <c r="D6642" s="79" t="s">
        <v>8280</v>
      </c>
      <c r="E6642" s="353">
        <v>4500</v>
      </c>
      <c r="F6642" s="352">
        <f t="shared" si="206"/>
        <v>2700</v>
      </c>
      <c r="G6642" s="352">
        <f t="shared" si="207"/>
        <v>2250</v>
      </c>
    </row>
    <row r="6643" spans="1:7" ht="25.5" x14ac:dyDescent="0.25">
      <c r="A6643" s="213" t="s">
        <v>5078</v>
      </c>
      <c r="B6643" s="213" t="s">
        <v>5078</v>
      </c>
      <c r="C6643" s="546"/>
      <c r="D6643" s="79" t="s">
        <v>8281</v>
      </c>
      <c r="E6643" s="353">
        <v>4500</v>
      </c>
      <c r="F6643" s="352">
        <f t="shared" si="206"/>
        <v>2700</v>
      </c>
      <c r="G6643" s="352">
        <f t="shared" si="207"/>
        <v>2250</v>
      </c>
    </row>
    <row r="6644" spans="1:7" x14ac:dyDescent="0.25">
      <c r="A6644" s="108">
        <v>5</v>
      </c>
      <c r="B6644" s="108">
        <v>5</v>
      </c>
      <c r="C6644" s="108">
        <v>5</v>
      </c>
      <c r="D6644" s="74" t="s">
        <v>5079</v>
      </c>
      <c r="E6644" s="353">
        <v>0</v>
      </c>
      <c r="F6644" s="352">
        <f t="shared" si="206"/>
        <v>0</v>
      </c>
      <c r="G6644" s="352">
        <f t="shared" si="207"/>
        <v>0</v>
      </c>
    </row>
    <row r="6645" spans="1:7" ht="25.5" x14ac:dyDescent="0.25">
      <c r="A6645" s="213" t="s">
        <v>89</v>
      </c>
      <c r="B6645" s="213" t="s">
        <v>89</v>
      </c>
      <c r="C6645" s="213"/>
      <c r="D6645" s="79" t="s">
        <v>5080</v>
      </c>
      <c r="E6645" s="353">
        <v>8000</v>
      </c>
      <c r="F6645" s="352">
        <f t="shared" si="206"/>
        <v>4800</v>
      </c>
      <c r="G6645" s="352">
        <f t="shared" si="207"/>
        <v>4000</v>
      </c>
    </row>
    <row r="6646" spans="1:7" x14ac:dyDescent="0.25">
      <c r="A6646" s="540" t="s">
        <v>90</v>
      </c>
      <c r="B6646" s="540" t="s">
        <v>90</v>
      </c>
      <c r="C6646" s="540"/>
      <c r="D6646" s="74" t="s">
        <v>5081</v>
      </c>
      <c r="E6646" s="353">
        <v>0</v>
      </c>
      <c r="F6646" s="352">
        <f t="shared" si="206"/>
        <v>0</v>
      </c>
      <c r="G6646" s="352">
        <f t="shared" si="207"/>
        <v>0</v>
      </c>
    </row>
    <row r="6647" spans="1:7" x14ac:dyDescent="0.25">
      <c r="A6647" s="551"/>
      <c r="B6647" s="551"/>
      <c r="C6647" s="551"/>
      <c r="D6647" s="79" t="s">
        <v>5082</v>
      </c>
      <c r="E6647" s="353">
        <v>7500</v>
      </c>
      <c r="F6647" s="352">
        <f t="shared" si="206"/>
        <v>4500</v>
      </c>
      <c r="G6647" s="352">
        <f t="shared" si="207"/>
        <v>3750</v>
      </c>
    </row>
    <row r="6648" spans="1:7" x14ac:dyDescent="0.25">
      <c r="A6648" s="541"/>
      <c r="B6648" s="541"/>
      <c r="C6648" s="541"/>
      <c r="D6648" s="79" t="s">
        <v>5083</v>
      </c>
      <c r="E6648" s="353">
        <v>7500</v>
      </c>
      <c r="F6648" s="352">
        <f t="shared" si="206"/>
        <v>4500</v>
      </c>
      <c r="G6648" s="352">
        <f t="shared" si="207"/>
        <v>3750</v>
      </c>
    </row>
    <row r="6649" spans="1:7" ht="25.5" x14ac:dyDescent="0.25">
      <c r="A6649" s="540" t="s">
        <v>91</v>
      </c>
      <c r="B6649" s="540" t="s">
        <v>91</v>
      </c>
      <c r="C6649" s="540"/>
      <c r="D6649" s="74" t="s">
        <v>5084</v>
      </c>
      <c r="E6649" s="353">
        <v>0</v>
      </c>
      <c r="F6649" s="352">
        <f t="shared" si="206"/>
        <v>0</v>
      </c>
      <c r="G6649" s="352">
        <f t="shared" si="207"/>
        <v>0</v>
      </c>
    </row>
    <row r="6650" spans="1:7" x14ac:dyDescent="0.25">
      <c r="A6650" s="551"/>
      <c r="B6650" s="551"/>
      <c r="C6650" s="551"/>
      <c r="D6650" s="80" t="s">
        <v>5085</v>
      </c>
      <c r="E6650" s="353">
        <v>7000</v>
      </c>
      <c r="F6650" s="352">
        <f t="shared" si="206"/>
        <v>4200</v>
      </c>
      <c r="G6650" s="352">
        <f t="shared" si="207"/>
        <v>3500</v>
      </c>
    </row>
    <row r="6651" spans="1:7" x14ac:dyDescent="0.25">
      <c r="A6651" s="541"/>
      <c r="B6651" s="541"/>
      <c r="C6651" s="541"/>
      <c r="D6651" s="78" t="s">
        <v>5086</v>
      </c>
      <c r="E6651" s="353">
        <v>7000</v>
      </c>
      <c r="F6651" s="352">
        <f t="shared" si="206"/>
        <v>4200</v>
      </c>
      <c r="G6651" s="352">
        <f t="shared" si="207"/>
        <v>3500</v>
      </c>
    </row>
    <row r="6652" spans="1:7" ht="25.5" x14ac:dyDescent="0.25">
      <c r="A6652" s="570" t="s">
        <v>133</v>
      </c>
      <c r="B6652" s="570" t="s">
        <v>133</v>
      </c>
      <c r="C6652" s="570"/>
      <c r="D6652" s="75" t="s">
        <v>5087</v>
      </c>
      <c r="E6652" s="353">
        <v>0</v>
      </c>
      <c r="F6652" s="352">
        <f t="shared" si="206"/>
        <v>0</v>
      </c>
      <c r="G6652" s="352">
        <f t="shared" si="207"/>
        <v>0</v>
      </c>
    </row>
    <row r="6653" spans="1:7" ht="25.5" x14ac:dyDescent="0.25">
      <c r="A6653" s="571"/>
      <c r="B6653" s="571"/>
      <c r="C6653" s="571"/>
      <c r="D6653" s="203" t="s">
        <v>5088</v>
      </c>
      <c r="E6653" s="353">
        <v>3000</v>
      </c>
      <c r="F6653" s="352">
        <f t="shared" si="206"/>
        <v>1800</v>
      </c>
      <c r="G6653" s="352">
        <f t="shared" si="207"/>
        <v>1500</v>
      </c>
    </row>
    <row r="6654" spans="1:7" x14ac:dyDescent="0.25">
      <c r="A6654" s="571"/>
      <c r="B6654" s="571"/>
      <c r="C6654" s="571"/>
      <c r="D6654" s="78" t="s">
        <v>5089</v>
      </c>
      <c r="E6654" s="353">
        <v>3000</v>
      </c>
      <c r="F6654" s="352">
        <f t="shared" si="206"/>
        <v>1800</v>
      </c>
      <c r="G6654" s="352">
        <f t="shared" si="207"/>
        <v>1500</v>
      </c>
    </row>
    <row r="6655" spans="1:7" x14ac:dyDescent="0.25">
      <c r="A6655" s="571"/>
      <c r="B6655" s="571"/>
      <c r="C6655" s="571"/>
      <c r="D6655" s="203" t="s">
        <v>5090</v>
      </c>
      <c r="E6655" s="353">
        <v>2500</v>
      </c>
      <c r="F6655" s="352">
        <f t="shared" si="206"/>
        <v>1500</v>
      </c>
      <c r="G6655" s="352">
        <f t="shared" si="207"/>
        <v>1250</v>
      </c>
    </row>
    <row r="6656" spans="1:7" ht="25.5" x14ac:dyDescent="0.25">
      <c r="A6656" s="571"/>
      <c r="B6656" s="571"/>
      <c r="C6656" s="571"/>
      <c r="D6656" s="203" t="s">
        <v>5091</v>
      </c>
      <c r="E6656" s="353">
        <v>2500</v>
      </c>
      <c r="F6656" s="352">
        <f t="shared" si="206"/>
        <v>1500</v>
      </c>
      <c r="G6656" s="352">
        <f t="shared" si="207"/>
        <v>1250</v>
      </c>
    </row>
    <row r="6657" spans="1:7" x14ac:dyDescent="0.25">
      <c r="A6657" s="571"/>
      <c r="B6657" s="571"/>
      <c r="C6657" s="571"/>
      <c r="D6657" s="203" t="s">
        <v>5092</v>
      </c>
      <c r="E6657" s="353">
        <v>2500</v>
      </c>
      <c r="F6657" s="352">
        <f t="shared" si="206"/>
        <v>1500</v>
      </c>
      <c r="G6657" s="352">
        <f t="shared" si="207"/>
        <v>1250</v>
      </c>
    </row>
    <row r="6658" spans="1:7" x14ac:dyDescent="0.25">
      <c r="A6658" s="572"/>
      <c r="B6658" s="572"/>
      <c r="C6658" s="572"/>
      <c r="D6658" s="203" t="s">
        <v>5093</v>
      </c>
      <c r="E6658" s="353">
        <v>6000</v>
      </c>
      <c r="F6658" s="352">
        <f t="shared" si="206"/>
        <v>3600</v>
      </c>
      <c r="G6658" s="352">
        <f t="shared" si="207"/>
        <v>3000</v>
      </c>
    </row>
    <row r="6659" spans="1:7" ht="25.5" x14ac:dyDescent="0.25">
      <c r="A6659" s="379" t="s">
        <v>134</v>
      </c>
      <c r="B6659" s="379" t="s">
        <v>134</v>
      </c>
      <c r="C6659" s="379"/>
      <c r="D6659" s="203" t="s">
        <v>5094</v>
      </c>
      <c r="E6659" s="353">
        <v>2500</v>
      </c>
      <c r="F6659" s="352">
        <f t="shared" si="206"/>
        <v>1500</v>
      </c>
      <c r="G6659" s="352">
        <f t="shared" si="207"/>
        <v>1250</v>
      </c>
    </row>
    <row r="6660" spans="1:7" ht="38.25" x14ac:dyDescent="0.25">
      <c r="A6660" s="570" t="s">
        <v>3939</v>
      </c>
      <c r="B6660" s="570" t="s">
        <v>3939</v>
      </c>
      <c r="C6660" s="570"/>
      <c r="D6660" s="75" t="s">
        <v>5095</v>
      </c>
      <c r="E6660" s="353">
        <v>0</v>
      </c>
      <c r="F6660" s="352">
        <f t="shared" si="206"/>
        <v>0</v>
      </c>
      <c r="G6660" s="352">
        <f t="shared" si="207"/>
        <v>0</v>
      </c>
    </row>
    <row r="6661" spans="1:7" x14ac:dyDescent="0.25">
      <c r="A6661" s="571"/>
      <c r="B6661" s="571"/>
      <c r="C6661" s="571"/>
      <c r="D6661" s="78" t="s">
        <v>5096</v>
      </c>
      <c r="E6661" s="353">
        <v>2600</v>
      </c>
      <c r="F6661" s="352">
        <f t="shared" si="206"/>
        <v>1560</v>
      </c>
      <c r="G6661" s="352">
        <f t="shared" si="207"/>
        <v>1300</v>
      </c>
    </row>
    <row r="6662" spans="1:7" x14ac:dyDescent="0.25">
      <c r="A6662" s="571"/>
      <c r="B6662" s="571"/>
      <c r="C6662" s="571"/>
      <c r="D6662" s="78" t="s">
        <v>5097</v>
      </c>
      <c r="E6662" s="353">
        <v>3000</v>
      </c>
      <c r="F6662" s="352">
        <f t="shared" si="206"/>
        <v>1800</v>
      </c>
      <c r="G6662" s="352">
        <f t="shared" si="207"/>
        <v>1500</v>
      </c>
    </row>
    <row r="6663" spans="1:7" ht="25.5" x14ac:dyDescent="0.25">
      <c r="A6663" s="572"/>
      <c r="B6663" s="572"/>
      <c r="C6663" s="572"/>
      <c r="D6663" s="78" t="s">
        <v>5098</v>
      </c>
      <c r="E6663" s="353">
        <v>3600</v>
      </c>
      <c r="F6663" s="352">
        <f t="shared" si="206"/>
        <v>2160</v>
      </c>
      <c r="G6663" s="352">
        <f t="shared" si="207"/>
        <v>1800</v>
      </c>
    </row>
    <row r="6664" spans="1:7" x14ac:dyDescent="0.25">
      <c r="A6664" s="379" t="s">
        <v>135</v>
      </c>
      <c r="B6664" s="379" t="s">
        <v>135</v>
      </c>
      <c r="C6664" s="379"/>
      <c r="D6664" s="78" t="s">
        <v>5099</v>
      </c>
      <c r="E6664" s="353">
        <v>2000</v>
      </c>
      <c r="F6664" s="352">
        <f t="shared" si="206"/>
        <v>1200</v>
      </c>
      <c r="G6664" s="352">
        <f t="shared" si="207"/>
        <v>1000</v>
      </c>
    </row>
    <row r="6665" spans="1:7" x14ac:dyDescent="0.25">
      <c r="A6665" s="570" t="s">
        <v>136</v>
      </c>
      <c r="B6665" s="570" t="s">
        <v>136</v>
      </c>
      <c r="C6665" s="570"/>
      <c r="D6665" s="75" t="s">
        <v>5100</v>
      </c>
      <c r="E6665" s="353">
        <v>0</v>
      </c>
      <c r="F6665" s="352">
        <f t="shared" si="206"/>
        <v>0</v>
      </c>
      <c r="G6665" s="352">
        <f t="shared" si="207"/>
        <v>0</v>
      </c>
    </row>
    <row r="6666" spans="1:7" x14ac:dyDescent="0.25">
      <c r="A6666" s="571"/>
      <c r="B6666" s="571"/>
      <c r="C6666" s="571"/>
      <c r="D6666" s="78" t="s">
        <v>5101</v>
      </c>
      <c r="E6666" s="353">
        <v>3000</v>
      </c>
      <c r="F6666" s="352">
        <f t="shared" si="206"/>
        <v>1800</v>
      </c>
      <c r="G6666" s="352">
        <f t="shared" si="207"/>
        <v>1500</v>
      </c>
    </row>
    <row r="6667" spans="1:7" x14ac:dyDescent="0.25">
      <c r="A6667" s="571"/>
      <c r="B6667" s="571"/>
      <c r="C6667" s="571"/>
      <c r="D6667" s="78" t="s">
        <v>5102</v>
      </c>
      <c r="E6667" s="353">
        <v>3000</v>
      </c>
      <c r="F6667" s="352">
        <f t="shared" si="206"/>
        <v>1800</v>
      </c>
      <c r="G6667" s="352">
        <f t="shared" si="207"/>
        <v>1500</v>
      </c>
    </row>
    <row r="6668" spans="1:7" ht="25.5" x14ac:dyDescent="0.25">
      <c r="A6668" s="571"/>
      <c r="B6668" s="571"/>
      <c r="C6668" s="571"/>
      <c r="D6668" s="78" t="s">
        <v>5103</v>
      </c>
      <c r="E6668" s="353">
        <v>3000</v>
      </c>
      <c r="F6668" s="352">
        <f t="shared" si="206"/>
        <v>1800</v>
      </c>
      <c r="G6668" s="352">
        <f t="shared" si="207"/>
        <v>1500</v>
      </c>
    </row>
    <row r="6669" spans="1:7" ht="25.5" x14ac:dyDescent="0.25">
      <c r="A6669" s="571"/>
      <c r="B6669" s="571"/>
      <c r="C6669" s="571"/>
      <c r="D6669" s="78" t="s">
        <v>5104</v>
      </c>
      <c r="E6669" s="353">
        <v>3000</v>
      </c>
      <c r="F6669" s="352">
        <f t="shared" si="206"/>
        <v>1800</v>
      </c>
      <c r="G6669" s="352">
        <f t="shared" si="207"/>
        <v>1500</v>
      </c>
    </row>
    <row r="6670" spans="1:7" x14ac:dyDescent="0.25">
      <c r="A6670" s="572"/>
      <c r="B6670" s="572"/>
      <c r="C6670" s="572"/>
      <c r="D6670" s="78" t="s">
        <v>5105</v>
      </c>
      <c r="E6670" s="353">
        <v>3000</v>
      </c>
      <c r="F6670" s="352">
        <f t="shared" si="206"/>
        <v>1800</v>
      </c>
      <c r="G6670" s="352">
        <f t="shared" si="207"/>
        <v>1500</v>
      </c>
    </row>
    <row r="6671" spans="1:7" x14ac:dyDescent="0.25">
      <c r="A6671" s="379" t="s">
        <v>137</v>
      </c>
      <c r="B6671" s="379" t="s">
        <v>137</v>
      </c>
      <c r="C6671" s="379"/>
      <c r="D6671" s="78" t="s">
        <v>5106</v>
      </c>
      <c r="E6671" s="353">
        <v>1300</v>
      </c>
      <c r="F6671" s="352">
        <f t="shared" si="206"/>
        <v>780</v>
      </c>
      <c r="G6671" s="352">
        <f t="shared" si="207"/>
        <v>650</v>
      </c>
    </row>
    <row r="6672" spans="1:7" x14ac:dyDescent="0.25">
      <c r="A6672" s="570" t="s">
        <v>177</v>
      </c>
      <c r="B6672" s="570" t="s">
        <v>177</v>
      </c>
      <c r="C6672" s="570"/>
      <c r="D6672" s="75" t="s">
        <v>5107</v>
      </c>
      <c r="E6672" s="353">
        <v>0</v>
      </c>
      <c r="F6672" s="352">
        <f t="shared" si="206"/>
        <v>0</v>
      </c>
      <c r="G6672" s="352">
        <f t="shared" si="207"/>
        <v>0</v>
      </c>
    </row>
    <row r="6673" spans="1:7" x14ac:dyDescent="0.25">
      <c r="A6673" s="571"/>
      <c r="B6673" s="571"/>
      <c r="C6673" s="571"/>
      <c r="D6673" s="78" t="s">
        <v>5108</v>
      </c>
      <c r="E6673" s="353">
        <v>600</v>
      </c>
      <c r="F6673" s="352">
        <f t="shared" si="206"/>
        <v>360</v>
      </c>
      <c r="G6673" s="352">
        <f t="shared" si="207"/>
        <v>300</v>
      </c>
    </row>
    <row r="6674" spans="1:7" x14ac:dyDescent="0.25">
      <c r="A6674" s="571"/>
      <c r="B6674" s="571"/>
      <c r="C6674" s="571"/>
      <c r="D6674" s="78" t="s">
        <v>5109</v>
      </c>
      <c r="E6674" s="353">
        <v>600</v>
      </c>
      <c r="F6674" s="352">
        <f t="shared" si="206"/>
        <v>360</v>
      </c>
      <c r="G6674" s="352">
        <f t="shared" si="207"/>
        <v>300</v>
      </c>
    </row>
    <row r="6675" spans="1:7" x14ac:dyDescent="0.25">
      <c r="A6675" s="572"/>
      <c r="B6675" s="572"/>
      <c r="C6675" s="572"/>
      <c r="D6675" s="78" t="s">
        <v>5110</v>
      </c>
      <c r="E6675" s="353">
        <v>480</v>
      </c>
      <c r="F6675" s="352">
        <f t="shared" ref="F6675:F6738" si="208">IFERROR(E6675*0.6,0)</f>
        <v>288</v>
      </c>
      <c r="G6675" s="352">
        <f t="shared" ref="G6675:G6738" si="209">IFERROR(E6675*0.5,0)</f>
        <v>240</v>
      </c>
    </row>
    <row r="6676" spans="1:7" x14ac:dyDescent="0.25">
      <c r="A6676" s="397">
        <v>6</v>
      </c>
      <c r="B6676" s="397">
        <v>6</v>
      </c>
      <c r="C6676" s="397">
        <v>6</v>
      </c>
      <c r="D6676" s="75" t="s">
        <v>5111</v>
      </c>
      <c r="E6676" s="353">
        <v>0</v>
      </c>
      <c r="F6676" s="352">
        <f t="shared" si="208"/>
        <v>0</v>
      </c>
      <c r="G6676" s="352">
        <f t="shared" si="209"/>
        <v>0</v>
      </c>
    </row>
    <row r="6677" spans="1:7" x14ac:dyDescent="0.25">
      <c r="A6677" s="570" t="s">
        <v>92</v>
      </c>
      <c r="B6677" s="570" t="s">
        <v>92</v>
      </c>
      <c r="C6677" s="570"/>
      <c r="D6677" s="75" t="s">
        <v>5112</v>
      </c>
      <c r="E6677" s="353">
        <v>0</v>
      </c>
      <c r="F6677" s="352">
        <f t="shared" si="208"/>
        <v>0</v>
      </c>
      <c r="G6677" s="352">
        <f t="shared" si="209"/>
        <v>0</v>
      </c>
    </row>
    <row r="6678" spans="1:7" x14ac:dyDescent="0.25">
      <c r="A6678" s="571"/>
      <c r="B6678" s="571"/>
      <c r="C6678" s="571"/>
      <c r="D6678" s="78" t="s">
        <v>5113</v>
      </c>
      <c r="E6678" s="353">
        <v>4000</v>
      </c>
      <c r="F6678" s="352">
        <f t="shared" si="208"/>
        <v>2400</v>
      </c>
      <c r="G6678" s="352">
        <f t="shared" si="209"/>
        <v>2000</v>
      </c>
    </row>
    <row r="6679" spans="1:7" x14ac:dyDescent="0.25">
      <c r="A6679" s="572"/>
      <c r="B6679" s="572"/>
      <c r="C6679" s="572"/>
      <c r="D6679" s="78" t="s">
        <v>5114</v>
      </c>
      <c r="E6679" s="353">
        <v>4200</v>
      </c>
      <c r="F6679" s="352">
        <f t="shared" si="208"/>
        <v>2520</v>
      </c>
      <c r="G6679" s="352">
        <f t="shared" si="209"/>
        <v>2100</v>
      </c>
    </row>
    <row r="6680" spans="1:7" x14ac:dyDescent="0.25">
      <c r="A6680" s="570" t="s">
        <v>93</v>
      </c>
      <c r="B6680" s="570" t="s">
        <v>93</v>
      </c>
      <c r="C6680" s="570"/>
      <c r="D6680" s="75" t="s">
        <v>5115</v>
      </c>
      <c r="E6680" s="353">
        <v>0</v>
      </c>
      <c r="F6680" s="352">
        <f t="shared" si="208"/>
        <v>0</v>
      </c>
      <c r="G6680" s="352">
        <f t="shared" si="209"/>
        <v>0</v>
      </c>
    </row>
    <row r="6681" spans="1:7" x14ac:dyDescent="0.25">
      <c r="A6681" s="571"/>
      <c r="B6681" s="571"/>
      <c r="C6681" s="571"/>
      <c r="D6681" s="78" t="s">
        <v>5116</v>
      </c>
      <c r="E6681" s="353">
        <v>3500</v>
      </c>
      <c r="F6681" s="352">
        <f t="shared" si="208"/>
        <v>2100</v>
      </c>
      <c r="G6681" s="352">
        <f t="shared" si="209"/>
        <v>1750</v>
      </c>
    </row>
    <row r="6682" spans="1:7" ht="25.5" x14ac:dyDescent="0.25">
      <c r="A6682" s="571"/>
      <c r="B6682" s="571"/>
      <c r="C6682" s="571"/>
      <c r="D6682" s="78" t="s">
        <v>5117</v>
      </c>
      <c r="E6682" s="353">
        <v>3000</v>
      </c>
      <c r="F6682" s="352">
        <f t="shared" si="208"/>
        <v>1800</v>
      </c>
      <c r="G6682" s="352">
        <f t="shared" si="209"/>
        <v>1500</v>
      </c>
    </row>
    <row r="6683" spans="1:7" x14ac:dyDescent="0.25">
      <c r="A6683" s="572"/>
      <c r="B6683" s="572"/>
      <c r="C6683" s="572"/>
      <c r="D6683" s="78" t="s">
        <v>5118</v>
      </c>
      <c r="E6683" s="353">
        <v>3500</v>
      </c>
      <c r="F6683" s="352">
        <f t="shared" si="208"/>
        <v>2100</v>
      </c>
      <c r="G6683" s="352">
        <f t="shared" si="209"/>
        <v>1750</v>
      </c>
    </row>
    <row r="6684" spans="1:7" ht="25.5" x14ac:dyDescent="0.25">
      <c r="A6684" s="570" t="s">
        <v>94</v>
      </c>
      <c r="B6684" s="570" t="s">
        <v>94</v>
      </c>
      <c r="C6684" s="570"/>
      <c r="D6684" s="78" t="s">
        <v>5119</v>
      </c>
      <c r="E6684" s="353">
        <v>3500</v>
      </c>
      <c r="F6684" s="352">
        <f t="shared" si="208"/>
        <v>2100</v>
      </c>
      <c r="G6684" s="352">
        <f t="shared" si="209"/>
        <v>1750</v>
      </c>
    </row>
    <row r="6685" spans="1:7" x14ac:dyDescent="0.25">
      <c r="A6685" s="572"/>
      <c r="B6685" s="572"/>
      <c r="C6685" s="572"/>
      <c r="D6685" s="78" t="s">
        <v>5120</v>
      </c>
      <c r="E6685" s="353">
        <v>3000</v>
      </c>
      <c r="F6685" s="352">
        <f t="shared" si="208"/>
        <v>1800</v>
      </c>
      <c r="G6685" s="352">
        <f t="shared" si="209"/>
        <v>1500</v>
      </c>
    </row>
    <row r="6686" spans="1:7" ht="25.5" x14ac:dyDescent="0.25">
      <c r="A6686" s="385" t="s">
        <v>1724</v>
      </c>
      <c r="B6686" s="385" t="s">
        <v>1724</v>
      </c>
      <c r="C6686" s="385"/>
      <c r="D6686" s="78" t="s">
        <v>5121</v>
      </c>
      <c r="E6686" s="353">
        <v>2000</v>
      </c>
      <c r="F6686" s="352">
        <f t="shared" si="208"/>
        <v>1200</v>
      </c>
      <c r="G6686" s="352">
        <f t="shared" si="209"/>
        <v>1000</v>
      </c>
    </row>
    <row r="6687" spans="1:7" ht="25.5" x14ac:dyDescent="0.25">
      <c r="A6687" s="385" t="s">
        <v>1733</v>
      </c>
      <c r="B6687" s="385" t="s">
        <v>1733</v>
      </c>
      <c r="C6687" s="385"/>
      <c r="D6687" s="78" t="s">
        <v>5122</v>
      </c>
      <c r="E6687" s="353">
        <v>1300</v>
      </c>
      <c r="F6687" s="352">
        <f t="shared" si="208"/>
        <v>780</v>
      </c>
      <c r="G6687" s="352">
        <f t="shared" si="209"/>
        <v>650</v>
      </c>
    </row>
    <row r="6688" spans="1:7" ht="25.5" x14ac:dyDescent="0.25">
      <c r="A6688" s="385" t="s">
        <v>1752</v>
      </c>
      <c r="B6688" s="385" t="s">
        <v>1752</v>
      </c>
      <c r="C6688" s="379" t="s">
        <v>84</v>
      </c>
      <c r="D6688" s="78" t="s">
        <v>5123</v>
      </c>
      <c r="E6688" s="353">
        <v>1300</v>
      </c>
      <c r="F6688" s="352">
        <f t="shared" si="208"/>
        <v>780</v>
      </c>
      <c r="G6688" s="352">
        <f t="shared" si="209"/>
        <v>650</v>
      </c>
    </row>
    <row r="6689" spans="1:7" ht="25.5" x14ac:dyDescent="0.25">
      <c r="A6689" s="385" t="s">
        <v>1809</v>
      </c>
      <c r="B6689" s="385" t="s">
        <v>1809</v>
      </c>
      <c r="C6689" s="385"/>
      <c r="D6689" s="78" t="s">
        <v>5124</v>
      </c>
      <c r="E6689" s="353">
        <v>1000</v>
      </c>
      <c r="F6689" s="352">
        <f t="shared" si="208"/>
        <v>600</v>
      </c>
      <c r="G6689" s="352">
        <f t="shared" si="209"/>
        <v>500</v>
      </c>
    </row>
    <row r="6690" spans="1:7" x14ac:dyDescent="0.25">
      <c r="A6690" s="624" t="s">
        <v>3235</v>
      </c>
      <c r="B6690" s="624" t="s">
        <v>3235</v>
      </c>
      <c r="C6690" s="624"/>
      <c r="D6690" s="75" t="s">
        <v>2138</v>
      </c>
      <c r="E6690" s="353">
        <v>0</v>
      </c>
      <c r="F6690" s="352">
        <f t="shared" si="208"/>
        <v>0</v>
      </c>
      <c r="G6690" s="352">
        <f t="shared" si="209"/>
        <v>0</v>
      </c>
    </row>
    <row r="6691" spans="1:7" x14ac:dyDescent="0.25">
      <c r="A6691" s="625"/>
      <c r="B6691" s="625"/>
      <c r="C6691" s="625"/>
      <c r="D6691" s="78" t="s">
        <v>2159</v>
      </c>
      <c r="E6691" s="353">
        <v>500</v>
      </c>
      <c r="F6691" s="352">
        <f t="shared" si="208"/>
        <v>300</v>
      </c>
      <c r="G6691" s="352">
        <f t="shared" si="209"/>
        <v>250</v>
      </c>
    </row>
    <row r="6692" spans="1:7" x14ac:dyDescent="0.25">
      <c r="A6692" s="625"/>
      <c r="B6692" s="625"/>
      <c r="C6692" s="625"/>
      <c r="D6692" s="78" t="s">
        <v>2160</v>
      </c>
      <c r="E6692" s="353">
        <v>400</v>
      </c>
      <c r="F6692" s="352">
        <f t="shared" si="208"/>
        <v>240</v>
      </c>
      <c r="G6692" s="352">
        <f t="shared" si="209"/>
        <v>200</v>
      </c>
    </row>
    <row r="6693" spans="1:7" x14ac:dyDescent="0.25">
      <c r="A6693" s="626"/>
      <c r="B6693" s="626"/>
      <c r="C6693" s="626"/>
      <c r="D6693" s="78" t="s">
        <v>2214</v>
      </c>
      <c r="E6693" s="353">
        <v>300</v>
      </c>
      <c r="F6693" s="352">
        <f t="shared" si="208"/>
        <v>180</v>
      </c>
      <c r="G6693" s="352">
        <f t="shared" si="209"/>
        <v>150</v>
      </c>
    </row>
    <row r="6694" spans="1:7" x14ac:dyDescent="0.25">
      <c r="A6694" s="624" t="s">
        <v>3238</v>
      </c>
      <c r="B6694" s="624" t="s">
        <v>3238</v>
      </c>
      <c r="C6694" s="624"/>
      <c r="D6694" s="75" t="s">
        <v>2146</v>
      </c>
      <c r="E6694" s="353">
        <v>0</v>
      </c>
      <c r="F6694" s="352">
        <f t="shared" si="208"/>
        <v>0</v>
      </c>
      <c r="G6694" s="352">
        <f t="shared" si="209"/>
        <v>0</v>
      </c>
    </row>
    <row r="6695" spans="1:7" x14ac:dyDescent="0.25">
      <c r="A6695" s="625"/>
      <c r="B6695" s="625"/>
      <c r="C6695" s="625"/>
      <c r="D6695" s="78" t="s">
        <v>5012</v>
      </c>
      <c r="E6695" s="353">
        <v>400</v>
      </c>
      <c r="F6695" s="352">
        <f t="shared" si="208"/>
        <v>240</v>
      </c>
      <c r="G6695" s="352">
        <f t="shared" si="209"/>
        <v>200</v>
      </c>
    </row>
    <row r="6696" spans="1:7" x14ac:dyDescent="0.25">
      <c r="A6696" s="625"/>
      <c r="B6696" s="625"/>
      <c r="C6696" s="625"/>
      <c r="D6696" s="78" t="s">
        <v>5013</v>
      </c>
      <c r="E6696" s="353">
        <v>300</v>
      </c>
      <c r="F6696" s="352">
        <f t="shared" si="208"/>
        <v>180</v>
      </c>
      <c r="G6696" s="352">
        <f t="shared" si="209"/>
        <v>150</v>
      </c>
    </row>
    <row r="6697" spans="1:7" x14ac:dyDescent="0.25">
      <c r="A6697" s="626"/>
      <c r="B6697" s="626"/>
      <c r="C6697" s="626"/>
      <c r="D6697" s="78" t="s">
        <v>5125</v>
      </c>
      <c r="E6697" s="353">
        <v>200</v>
      </c>
      <c r="F6697" s="352">
        <f t="shared" si="208"/>
        <v>120</v>
      </c>
      <c r="G6697" s="352">
        <f t="shared" si="209"/>
        <v>100</v>
      </c>
    </row>
    <row r="6698" spans="1:7" ht="25.5" x14ac:dyDescent="0.25">
      <c r="A6698" s="385" t="s">
        <v>92</v>
      </c>
      <c r="B6698" s="213"/>
      <c r="C6698" s="213"/>
      <c r="D6698" s="78" t="s">
        <v>5126</v>
      </c>
      <c r="E6698" s="353">
        <v>1000</v>
      </c>
      <c r="F6698" s="352">
        <f t="shared" si="208"/>
        <v>600</v>
      </c>
      <c r="G6698" s="352">
        <f t="shared" si="209"/>
        <v>500</v>
      </c>
    </row>
    <row r="6699" spans="1:7" ht="25.5" x14ac:dyDescent="0.25">
      <c r="A6699" s="385" t="s">
        <v>3244</v>
      </c>
      <c r="B6699" s="213"/>
      <c r="C6699" s="213"/>
      <c r="D6699" s="78" t="s">
        <v>5127</v>
      </c>
      <c r="E6699" s="353">
        <v>1000</v>
      </c>
      <c r="F6699" s="352">
        <f t="shared" si="208"/>
        <v>600</v>
      </c>
      <c r="G6699" s="352">
        <f t="shared" si="209"/>
        <v>500</v>
      </c>
    </row>
    <row r="6700" spans="1:7" x14ac:dyDescent="0.25">
      <c r="A6700" s="397">
        <v>7</v>
      </c>
      <c r="B6700" s="397">
        <v>7</v>
      </c>
      <c r="C6700" s="397">
        <v>7</v>
      </c>
      <c r="D6700" s="75" t="s">
        <v>5128</v>
      </c>
      <c r="E6700" s="353">
        <v>0</v>
      </c>
      <c r="F6700" s="352">
        <f t="shared" si="208"/>
        <v>0</v>
      </c>
      <c r="G6700" s="352">
        <f t="shared" si="209"/>
        <v>0</v>
      </c>
    </row>
    <row r="6701" spans="1:7" x14ac:dyDescent="0.25">
      <c r="A6701" s="624" t="s">
        <v>95</v>
      </c>
      <c r="B6701" s="624" t="s">
        <v>95</v>
      </c>
      <c r="C6701" s="624"/>
      <c r="D6701" s="75" t="s">
        <v>5115</v>
      </c>
      <c r="E6701" s="353">
        <v>0</v>
      </c>
      <c r="F6701" s="352">
        <f t="shared" si="208"/>
        <v>0</v>
      </c>
      <c r="G6701" s="352">
        <f t="shared" si="209"/>
        <v>0</v>
      </c>
    </row>
    <row r="6702" spans="1:7" x14ac:dyDescent="0.25">
      <c r="A6702" s="625"/>
      <c r="B6702" s="625"/>
      <c r="C6702" s="625"/>
      <c r="D6702" s="78" t="s">
        <v>5129</v>
      </c>
      <c r="E6702" s="353">
        <v>4000</v>
      </c>
      <c r="F6702" s="352">
        <f t="shared" si="208"/>
        <v>2400</v>
      </c>
      <c r="G6702" s="352">
        <f t="shared" si="209"/>
        <v>2000</v>
      </c>
    </row>
    <row r="6703" spans="1:7" x14ac:dyDescent="0.25">
      <c r="A6703" s="626"/>
      <c r="B6703" s="626"/>
      <c r="C6703" s="626"/>
      <c r="D6703" s="78" t="s">
        <v>5130</v>
      </c>
      <c r="E6703" s="353">
        <v>5000</v>
      </c>
      <c r="F6703" s="352">
        <f t="shared" si="208"/>
        <v>3000</v>
      </c>
      <c r="G6703" s="352">
        <f t="shared" si="209"/>
        <v>2500</v>
      </c>
    </row>
    <row r="6704" spans="1:7" x14ac:dyDescent="0.25">
      <c r="A6704" s="624" t="s">
        <v>96</v>
      </c>
      <c r="B6704" s="624" t="s">
        <v>96</v>
      </c>
      <c r="C6704" s="624"/>
      <c r="D6704" s="75" t="s">
        <v>5131</v>
      </c>
      <c r="E6704" s="353">
        <v>0</v>
      </c>
      <c r="F6704" s="352">
        <f t="shared" si="208"/>
        <v>0</v>
      </c>
      <c r="G6704" s="352">
        <f t="shared" si="209"/>
        <v>0</v>
      </c>
    </row>
    <row r="6705" spans="1:7" x14ac:dyDescent="0.25">
      <c r="A6705" s="625"/>
      <c r="B6705" s="625"/>
      <c r="C6705" s="625"/>
      <c r="D6705" s="78" t="s">
        <v>5132</v>
      </c>
      <c r="E6705" s="353">
        <v>5000</v>
      </c>
      <c r="F6705" s="352">
        <f t="shared" si="208"/>
        <v>3000</v>
      </c>
      <c r="G6705" s="352">
        <f t="shared" si="209"/>
        <v>2500</v>
      </c>
    </row>
    <row r="6706" spans="1:7" x14ac:dyDescent="0.25">
      <c r="A6706" s="626"/>
      <c r="B6706" s="626"/>
      <c r="C6706" s="626"/>
      <c r="D6706" s="78" t="s">
        <v>5133</v>
      </c>
      <c r="E6706" s="353">
        <v>4000</v>
      </c>
      <c r="F6706" s="352">
        <f t="shared" si="208"/>
        <v>2400</v>
      </c>
      <c r="G6706" s="352">
        <f t="shared" si="209"/>
        <v>2000</v>
      </c>
    </row>
    <row r="6707" spans="1:7" x14ac:dyDescent="0.25">
      <c r="A6707" s="385" t="s">
        <v>97</v>
      </c>
      <c r="B6707" s="385" t="s">
        <v>97</v>
      </c>
      <c r="C6707" s="385"/>
      <c r="D6707" s="78" t="s">
        <v>5134</v>
      </c>
      <c r="E6707" s="353">
        <v>2500</v>
      </c>
      <c r="F6707" s="352">
        <f t="shared" si="208"/>
        <v>1500</v>
      </c>
      <c r="G6707" s="352">
        <f t="shared" si="209"/>
        <v>1250</v>
      </c>
    </row>
    <row r="6708" spans="1:7" ht="25.5" x14ac:dyDescent="0.25">
      <c r="A6708" s="385" t="s">
        <v>138</v>
      </c>
      <c r="B6708" s="385" t="s">
        <v>138</v>
      </c>
      <c r="C6708" s="385"/>
      <c r="D6708" s="78" t="s">
        <v>5135</v>
      </c>
      <c r="E6708" s="353">
        <v>1700</v>
      </c>
      <c r="F6708" s="352">
        <f t="shared" si="208"/>
        <v>1020</v>
      </c>
      <c r="G6708" s="352">
        <f t="shared" si="209"/>
        <v>850</v>
      </c>
    </row>
    <row r="6709" spans="1:7" ht="25.5" x14ac:dyDescent="0.25">
      <c r="A6709" s="385" t="s">
        <v>139</v>
      </c>
      <c r="B6709" s="385" t="s">
        <v>139</v>
      </c>
      <c r="C6709" s="385"/>
      <c r="D6709" s="78" t="s">
        <v>5136</v>
      </c>
      <c r="E6709" s="353">
        <v>1700</v>
      </c>
      <c r="F6709" s="352">
        <f t="shared" si="208"/>
        <v>1020</v>
      </c>
      <c r="G6709" s="352">
        <f t="shared" si="209"/>
        <v>850</v>
      </c>
    </row>
    <row r="6710" spans="1:7" x14ac:dyDescent="0.25">
      <c r="A6710" s="385" t="s">
        <v>2353</v>
      </c>
      <c r="B6710" s="385" t="s">
        <v>2353</v>
      </c>
      <c r="C6710" s="385"/>
      <c r="D6710" s="78" t="s">
        <v>5137</v>
      </c>
      <c r="E6710" s="353">
        <v>1500</v>
      </c>
      <c r="F6710" s="352">
        <f t="shared" si="208"/>
        <v>900</v>
      </c>
      <c r="G6710" s="352">
        <f t="shared" si="209"/>
        <v>750</v>
      </c>
    </row>
    <row r="6711" spans="1:7" x14ac:dyDescent="0.25">
      <c r="A6711" s="624" t="s">
        <v>2355</v>
      </c>
      <c r="B6711" s="624" t="s">
        <v>2355</v>
      </c>
      <c r="C6711" s="624"/>
      <c r="D6711" s="75" t="s">
        <v>2138</v>
      </c>
      <c r="E6711" s="353">
        <v>0</v>
      </c>
      <c r="F6711" s="352">
        <f t="shared" si="208"/>
        <v>0</v>
      </c>
      <c r="G6711" s="352">
        <f t="shared" si="209"/>
        <v>0</v>
      </c>
    </row>
    <row r="6712" spans="1:7" x14ac:dyDescent="0.25">
      <c r="A6712" s="625"/>
      <c r="B6712" s="625"/>
      <c r="C6712" s="625"/>
      <c r="D6712" s="78" t="s">
        <v>2159</v>
      </c>
      <c r="E6712" s="353">
        <v>500</v>
      </c>
      <c r="F6712" s="352">
        <f t="shared" si="208"/>
        <v>300</v>
      </c>
      <c r="G6712" s="352">
        <f t="shared" si="209"/>
        <v>250</v>
      </c>
    </row>
    <row r="6713" spans="1:7" x14ac:dyDescent="0.25">
      <c r="A6713" s="625"/>
      <c r="B6713" s="625"/>
      <c r="C6713" s="625"/>
      <c r="D6713" s="78" t="s">
        <v>2160</v>
      </c>
      <c r="E6713" s="353">
        <v>400</v>
      </c>
      <c r="F6713" s="352">
        <f t="shared" si="208"/>
        <v>240</v>
      </c>
      <c r="G6713" s="352">
        <f t="shared" si="209"/>
        <v>200</v>
      </c>
    </row>
    <row r="6714" spans="1:7" x14ac:dyDescent="0.25">
      <c r="A6714" s="626"/>
      <c r="B6714" s="626"/>
      <c r="C6714" s="626"/>
      <c r="D6714" s="78" t="s">
        <v>2214</v>
      </c>
      <c r="E6714" s="353">
        <v>300</v>
      </c>
      <c r="F6714" s="352">
        <f t="shared" si="208"/>
        <v>180</v>
      </c>
      <c r="G6714" s="352">
        <f t="shared" si="209"/>
        <v>150</v>
      </c>
    </row>
    <row r="6715" spans="1:7" x14ac:dyDescent="0.25">
      <c r="A6715" s="624" t="s">
        <v>2356</v>
      </c>
      <c r="B6715" s="624" t="s">
        <v>2356</v>
      </c>
      <c r="C6715" s="624"/>
      <c r="D6715" s="75" t="s">
        <v>2146</v>
      </c>
      <c r="E6715" s="353">
        <v>0</v>
      </c>
      <c r="F6715" s="352">
        <f t="shared" si="208"/>
        <v>0</v>
      </c>
      <c r="G6715" s="352">
        <f t="shared" si="209"/>
        <v>0</v>
      </c>
    </row>
    <row r="6716" spans="1:7" x14ac:dyDescent="0.25">
      <c r="A6716" s="625"/>
      <c r="B6716" s="625"/>
      <c r="C6716" s="625"/>
      <c r="D6716" s="78" t="s">
        <v>2939</v>
      </c>
      <c r="E6716" s="353">
        <v>400</v>
      </c>
      <c r="F6716" s="352">
        <f t="shared" si="208"/>
        <v>240</v>
      </c>
      <c r="G6716" s="352">
        <f t="shared" si="209"/>
        <v>200</v>
      </c>
    </row>
    <row r="6717" spans="1:7" x14ac:dyDescent="0.25">
      <c r="A6717" s="625"/>
      <c r="B6717" s="625"/>
      <c r="C6717" s="625"/>
      <c r="D6717" s="78" t="s">
        <v>3926</v>
      </c>
      <c r="E6717" s="353">
        <v>300</v>
      </c>
      <c r="F6717" s="352">
        <f t="shared" si="208"/>
        <v>180</v>
      </c>
      <c r="G6717" s="352">
        <f t="shared" si="209"/>
        <v>150</v>
      </c>
    </row>
    <row r="6718" spans="1:7" x14ac:dyDescent="0.25">
      <c r="A6718" s="626"/>
      <c r="B6718" s="626"/>
      <c r="C6718" s="626"/>
      <c r="D6718" s="78" t="s">
        <v>3927</v>
      </c>
      <c r="E6718" s="353">
        <v>200</v>
      </c>
      <c r="F6718" s="352">
        <f t="shared" si="208"/>
        <v>120</v>
      </c>
      <c r="G6718" s="352">
        <f t="shared" si="209"/>
        <v>100</v>
      </c>
    </row>
    <row r="6719" spans="1:7" x14ac:dyDescent="0.25">
      <c r="A6719" s="385" t="s">
        <v>2357</v>
      </c>
      <c r="B6719" s="385"/>
      <c r="C6719" s="570" t="s">
        <v>86</v>
      </c>
      <c r="D6719" s="78" t="s">
        <v>8282</v>
      </c>
      <c r="E6719" s="353">
        <v>3000</v>
      </c>
      <c r="F6719" s="352">
        <f t="shared" si="208"/>
        <v>1800</v>
      </c>
      <c r="G6719" s="352">
        <f t="shared" si="209"/>
        <v>1500</v>
      </c>
    </row>
    <row r="6720" spans="1:7" x14ac:dyDescent="0.25">
      <c r="A6720" s="385" t="s">
        <v>3267</v>
      </c>
      <c r="B6720" s="385"/>
      <c r="C6720" s="572"/>
      <c r="D6720" s="78" t="s">
        <v>8283</v>
      </c>
      <c r="E6720" s="353">
        <v>3000</v>
      </c>
      <c r="F6720" s="352">
        <f t="shared" si="208"/>
        <v>1800</v>
      </c>
      <c r="G6720" s="352">
        <f t="shared" si="209"/>
        <v>1500</v>
      </c>
    </row>
    <row r="6721" spans="1:7" x14ac:dyDescent="0.25">
      <c r="A6721" s="397">
        <v>8</v>
      </c>
      <c r="B6721" s="397">
        <v>8</v>
      </c>
      <c r="C6721" s="397">
        <v>8</v>
      </c>
      <c r="D6721" s="75" t="s">
        <v>1039</v>
      </c>
      <c r="E6721" s="353">
        <v>0</v>
      </c>
      <c r="F6721" s="352">
        <f t="shared" si="208"/>
        <v>0</v>
      </c>
      <c r="G6721" s="352">
        <f t="shared" si="209"/>
        <v>0</v>
      </c>
    </row>
    <row r="6722" spans="1:7" x14ac:dyDescent="0.25">
      <c r="A6722" s="313" t="s">
        <v>98</v>
      </c>
      <c r="B6722" s="313" t="s">
        <v>98</v>
      </c>
      <c r="C6722" s="313"/>
      <c r="D6722" s="75" t="s">
        <v>5138</v>
      </c>
      <c r="E6722" s="353">
        <v>0</v>
      </c>
      <c r="F6722" s="352">
        <f t="shared" si="208"/>
        <v>0</v>
      </c>
      <c r="G6722" s="352">
        <f t="shared" si="209"/>
        <v>0</v>
      </c>
    </row>
    <row r="6723" spans="1:7" x14ac:dyDescent="0.25">
      <c r="A6723" s="624" t="s">
        <v>3274</v>
      </c>
      <c r="B6723" s="624" t="s">
        <v>3274</v>
      </c>
      <c r="C6723" s="624"/>
      <c r="D6723" s="75" t="s">
        <v>5112</v>
      </c>
      <c r="E6723" s="353">
        <v>0</v>
      </c>
      <c r="F6723" s="352">
        <f t="shared" si="208"/>
        <v>0</v>
      </c>
      <c r="G6723" s="352">
        <f t="shared" si="209"/>
        <v>0</v>
      </c>
    </row>
    <row r="6724" spans="1:7" x14ac:dyDescent="0.25">
      <c r="A6724" s="625"/>
      <c r="B6724" s="625"/>
      <c r="C6724" s="625"/>
      <c r="D6724" s="78" t="s">
        <v>5139</v>
      </c>
      <c r="E6724" s="353">
        <v>3500</v>
      </c>
      <c r="F6724" s="352">
        <f t="shared" si="208"/>
        <v>2100</v>
      </c>
      <c r="G6724" s="352">
        <f t="shared" si="209"/>
        <v>1750</v>
      </c>
    </row>
    <row r="6725" spans="1:7" x14ac:dyDescent="0.25">
      <c r="A6725" s="625"/>
      <c r="B6725" s="625"/>
      <c r="C6725" s="625"/>
      <c r="D6725" s="78" t="s">
        <v>5114</v>
      </c>
      <c r="E6725" s="353">
        <v>5000</v>
      </c>
      <c r="F6725" s="352">
        <f t="shared" si="208"/>
        <v>3000</v>
      </c>
      <c r="G6725" s="352">
        <f t="shared" si="209"/>
        <v>2500</v>
      </c>
    </row>
    <row r="6726" spans="1:7" x14ac:dyDescent="0.25">
      <c r="A6726" s="626"/>
      <c r="B6726" s="626"/>
      <c r="C6726" s="626"/>
      <c r="D6726" s="78" t="s">
        <v>5140</v>
      </c>
      <c r="E6726" s="353">
        <v>5500</v>
      </c>
      <c r="F6726" s="352">
        <f t="shared" si="208"/>
        <v>3300</v>
      </c>
      <c r="G6726" s="352">
        <f t="shared" si="209"/>
        <v>2750</v>
      </c>
    </row>
    <row r="6727" spans="1:7" x14ac:dyDescent="0.25">
      <c r="A6727" s="624" t="s">
        <v>5141</v>
      </c>
      <c r="B6727" s="624" t="s">
        <v>5141</v>
      </c>
      <c r="C6727" s="624" t="s">
        <v>2273</v>
      </c>
      <c r="D6727" s="75" t="s">
        <v>5142</v>
      </c>
      <c r="E6727" s="353">
        <v>0</v>
      </c>
      <c r="F6727" s="352">
        <f t="shared" si="208"/>
        <v>0</v>
      </c>
      <c r="G6727" s="352">
        <f t="shared" si="209"/>
        <v>0</v>
      </c>
    </row>
    <row r="6728" spans="1:7" x14ac:dyDescent="0.25">
      <c r="A6728" s="625"/>
      <c r="B6728" s="625"/>
      <c r="C6728" s="625"/>
      <c r="D6728" s="78" t="s">
        <v>5143</v>
      </c>
      <c r="E6728" s="353">
        <v>3000</v>
      </c>
      <c r="F6728" s="352">
        <f t="shared" si="208"/>
        <v>1800</v>
      </c>
      <c r="G6728" s="352">
        <f t="shared" si="209"/>
        <v>1500</v>
      </c>
    </row>
    <row r="6729" spans="1:7" x14ac:dyDescent="0.25">
      <c r="A6729" s="626"/>
      <c r="B6729" s="626"/>
      <c r="C6729" s="626"/>
      <c r="D6729" s="78" t="s">
        <v>5144</v>
      </c>
      <c r="E6729" s="353">
        <v>2500</v>
      </c>
      <c r="F6729" s="352">
        <f t="shared" si="208"/>
        <v>1500</v>
      </c>
      <c r="G6729" s="352">
        <f t="shared" si="209"/>
        <v>1250</v>
      </c>
    </row>
    <row r="6730" spans="1:7" x14ac:dyDescent="0.25">
      <c r="A6730" s="385" t="s">
        <v>3279</v>
      </c>
      <c r="B6730" s="385" t="s">
        <v>3279</v>
      </c>
      <c r="C6730" s="385"/>
      <c r="D6730" s="78" t="s">
        <v>5145</v>
      </c>
      <c r="E6730" s="353">
        <v>1000</v>
      </c>
      <c r="F6730" s="352">
        <f t="shared" si="208"/>
        <v>600</v>
      </c>
      <c r="G6730" s="352">
        <f t="shared" si="209"/>
        <v>500</v>
      </c>
    </row>
    <row r="6731" spans="1:7" ht="25.5" x14ac:dyDescent="0.25">
      <c r="A6731" s="385" t="s">
        <v>3281</v>
      </c>
      <c r="B6731" s="385" t="s">
        <v>3281</v>
      </c>
      <c r="C6731" s="385"/>
      <c r="D6731" s="78" t="s">
        <v>5146</v>
      </c>
      <c r="E6731" s="353">
        <v>1000</v>
      </c>
      <c r="F6731" s="352">
        <f t="shared" si="208"/>
        <v>600</v>
      </c>
      <c r="G6731" s="352">
        <f t="shared" si="209"/>
        <v>500</v>
      </c>
    </row>
    <row r="6732" spans="1:7" x14ac:dyDescent="0.25">
      <c r="A6732" s="624" t="s">
        <v>2379</v>
      </c>
      <c r="B6732" s="624" t="s">
        <v>2379</v>
      </c>
      <c r="C6732" s="624"/>
      <c r="D6732" s="75" t="s">
        <v>2138</v>
      </c>
      <c r="E6732" s="353">
        <v>0</v>
      </c>
      <c r="F6732" s="352">
        <f t="shared" si="208"/>
        <v>0</v>
      </c>
      <c r="G6732" s="352">
        <f t="shared" si="209"/>
        <v>0</v>
      </c>
    </row>
    <row r="6733" spans="1:7" x14ac:dyDescent="0.25">
      <c r="A6733" s="625"/>
      <c r="B6733" s="625"/>
      <c r="C6733" s="625"/>
      <c r="D6733" s="78" t="s">
        <v>2159</v>
      </c>
      <c r="E6733" s="353">
        <v>500</v>
      </c>
      <c r="F6733" s="352">
        <f t="shared" si="208"/>
        <v>300</v>
      </c>
      <c r="G6733" s="352">
        <f t="shared" si="209"/>
        <v>250</v>
      </c>
    </row>
    <row r="6734" spans="1:7" x14ac:dyDescent="0.25">
      <c r="A6734" s="625"/>
      <c r="B6734" s="625"/>
      <c r="C6734" s="625"/>
      <c r="D6734" s="78" t="s">
        <v>2160</v>
      </c>
      <c r="E6734" s="353">
        <v>400</v>
      </c>
      <c r="F6734" s="352">
        <f t="shared" si="208"/>
        <v>240</v>
      </c>
      <c r="G6734" s="352">
        <f t="shared" si="209"/>
        <v>200</v>
      </c>
    </row>
    <row r="6735" spans="1:7" x14ac:dyDescent="0.25">
      <c r="A6735" s="626"/>
      <c r="B6735" s="626"/>
      <c r="C6735" s="626"/>
      <c r="D6735" s="78" t="s">
        <v>2214</v>
      </c>
      <c r="E6735" s="353">
        <v>300</v>
      </c>
      <c r="F6735" s="352">
        <f t="shared" si="208"/>
        <v>180</v>
      </c>
      <c r="G6735" s="352">
        <f t="shared" si="209"/>
        <v>150</v>
      </c>
    </row>
    <row r="6736" spans="1:7" x14ac:dyDescent="0.25">
      <c r="A6736" s="624" t="s">
        <v>2380</v>
      </c>
      <c r="B6736" s="624" t="s">
        <v>2380</v>
      </c>
      <c r="C6736" s="624"/>
      <c r="D6736" s="75" t="s">
        <v>2146</v>
      </c>
      <c r="E6736" s="353">
        <v>0</v>
      </c>
      <c r="F6736" s="352">
        <f t="shared" si="208"/>
        <v>0</v>
      </c>
      <c r="G6736" s="352">
        <f t="shared" si="209"/>
        <v>0</v>
      </c>
    </row>
    <row r="6737" spans="1:7" x14ac:dyDescent="0.25">
      <c r="A6737" s="625"/>
      <c r="B6737" s="625"/>
      <c r="C6737" s="625"/>
      <c r="D6737" s="78" t="s">
        <v>5012</v>
      </c>
      <c r="E6737" s="353">
        <v>400</v>
      </c>
      <c r="F6737" s="352">
        <f t="shared" si="208"/>
        <v>240</v>
      </c>
      <c r="G6737" s="352">
        <f t="shared" si="209"/>
        <v>200</v>
      </c>
    </row>
    <row r="6738" spans="1:7" x14ac:dyDescent="0.25">
      <c r="A6738" s="625"/>
      <c r="B6738" s="625"/>
      <c r="C6738" s="625"/>
      <c r="D6738" s="78" t="s">
        <v>5013</v>
      </c>
      <c r="E6738" s="353">
        <v>300</v>
      </c>
      <c r="F6738" s="352">
        <f t="shared" si="208"/>
        <v>180</v>
      </c>
      <c r="G6738" s="352">
        <f t="shared" si="209"/>
        <v>150</v>
      </c>
    </row>
    <row r="6739" spans="1:7" x14ac:dyDescent="0.25">
      <c r="A6739" s="626"/>
      <c r="B6739" s="626"/>
      <c r="C6739" s="626"/>
      <c r="D6739" s="78" t="s">
        <v>5125</v>
      </c>
      <c r="E6739" s="353">
        <v>200</v>
      </c>
      <c r="F6739" s="352">
        <f t="shared" ref="F6739:F6802" si="210">IFERROR(E6739*0.6,0)</f>
        <v>120</v>
      </c>
      <c r="G6739" s="352">
        <f t="shared" ref="G6739:G6802" si="211">IFERROR(E6739*0.5,0)</f>
        <v>100</v>
      </c>
    </row>
    <row r="6740" spans="1:7" x14ac:dyDescent="0.25">
      <c r="A6740" s="313" t="s">
        <v>99</v>
      </c>
      <c r="B6740" s="313" t="s">
        <v>99</v>
      </c>
      <c r="C6740" s="313"/>
      <c r="D6740" s="75" t="s">
        <v>5147</v>
      </c>
      <c r="E6740" s="353">
        <v>0</v>
      </c>
      <c r="F6740" s="352">
        <f t="shared" si="210"/>
        <v>0</v>
      </c>
      <c r="G6740" s="352">
        <f t="shared" si="211"/>
        <v>0</v>
      </c>
    </row>
    <row r="6741" spans="1:7" x14ac:dyDescent="0.25">
      <c r="A6741" s="624" t="s">
        <v>3292</v>
      </c>
      <c r="B6741" s="624" t="s">
        <v>3292</v>
      </c>
      <c r="C6741" s="624"/>
      <c r="D6741" s="75" t="s">
        <v>5112</v>
      </c>
      <c r="E6741" s="353">
        <v>0</v>
      </c>
      <c r="F6741" s="352">
        <f t="shared" si="210"/>
        <v>0</v>
      </c>
      <c r="G6741" s="352">
        <f t="shared" si="211"/>
        <v>0</v>
      </c>
    </row>
    <row r="6742" spans="1:7" x14ac:dyDescent="0.25">
      <c r="A6742" s="625"/>
      <c r="B6742" s="625"/>
      <c r="C6742" s="625"/>
      <c r="D6742" s="78" t="s">
        <v>5148</v>
      </c>
      <c r="E6742" s="353">
        <v>4000</v>
      </c>
      <c r="F6742" s="352">
        <f t="shared" si="210"/>
        <v>2400</v>
      </c>
      <c r="G6742" s="352">
        <f t="shared" si="211"/>
        <v>2000</v>
      </c>
    </row>
    <row r="6743" spans="1:7" x14ac:dyDescent="0.25">
      <c r="A6743" s="625"/>
      <c r="B6743" s="625"/>
      <c r="C6743" s="625"/>
      <c r="D6743" s="78" t="s">
        <v>5149</v>
      </c>
      <c r="E6743" s="353">
        <v>5000</v>
      </c>
      <c r="F6743" s="352">
        <f t="shared" si="210"/>
        <v>3000</v>
      </c>
      <c r="G6743" s="352">
        <f t="shared" si="211"/>
        <v>2500</v>
      </c>
    </row>
    <row r="6744" spans="1:7" x14ac:dyDescent="0.25">
      <c r="A6744" s="626"/>
      <c r="B6744" s="626"/>
      <c r="C6744" s="626"/>
      <c r="D6744" s="78" t="s">
        <v>5150</v>
      </c>
      <c r="E6744" s="353">
        <v>3500</v>
      </c>
      <c r="F6744" s="352">
        <f t="shared" si="210"/>
        <v>2100</v>
      </c>
      <c r="G6744" s="352">
        <f t="shared" si="211"/>
        <v>1750</v>
      </c>
    </row>
    <row r="6745" spans="1:7" ht="38.25" x14ac:dyDescent="0.25">
      <c r="A6745" s="385" t="s">
        <v>3295</v>
      </c>
      <c r="B6745" s="385" t="s">
        <v>3295</v>
      </c>
      <c r="C6745" s="385" t="s">
        <v>2296</v>
      </c>
      <c r="D6745" s="78" t="s">
        <v>5151</v>
      </c>
      <c r="E6745" s="353">
        <v>1500</v>
      </c>
      <c r="F6745" s="352">
        <f t="shared" si="210"/>
        <v>900</v>
      </c>
      <c r="G6745" s="352">
        <f t="shared" si="211"/>
        <v>750</v>
      </c>
    </row>
    <row r="6746" spans="1:7" x14ac:dyDescent="0.25">
      <c r="A6746" s="385" t="s">
        <v>3300</v>
      </c>
      <c r="B6746" s="385" t="s">
        <v>3300</v>
      </c>
      <c r="C6746" s="385"/>
      <c r="D6746" s="78" t="s">
        <v>5152</v>
      </c>
      <c r="E6746" s="353">
        <v>1000</v>
      </c>
      <c r="F6746" s="352">
        <f t="shared" si="210"/>
        <v>600</v>
      </c>
      <c r="G6746" s="352">
        <f t="shared" si="211"/>
        <v>500</v>
      </c>
    </row>
    <row r="6747" spans="1:7" ht="25.5" x14ac:dyDescent="0.25">
      <c r="A6747" s="385" t="s">
        <v>3301</v>
      </c>
      <c r="B6747" s="385" t="s">
        <v>3301</v>
      </c>
      <c r="C6747" s="385"/>
      <c r="D6747" s="78" t="s">
        <v>5153</v>
      </c>
      <c r="E6747" s="353">
        <v>1000</v>
      </c>
      <c r="F6747" s="352">
        <f t="shared" si="210"/>
        <v>600</v>
      </c>
      <c r="G6747" s="352">
        <f t="shared" si="211"/>
        <v>500</v>
      </c>
    </row>
    <row r="6748" spans="1:7" ht="25.5" x14ac:dyDescent="0.25">
      <c r="A6748" s="385" t="s">
        <v>3307</v>
      </c>
      <c r="B6748" s="385" t="s">
        <v>3307</v>
      </c>
      <c r="C6748" s="385"/>
      <c r="D6748" s="78" t="s">
        <v>5154</v>
      </c>
      <c r="E6748" s="353">
        <v>1000</v>
      </c>
      <c r="F6748" s="352">
        <f t="shared" si="210"/>
        <v>600</v>
      </c>
      <c r="G6748" s="352">
        <f t="shared" si="211"/>
        <v>500</v>
      </c>
    </row>
    <row r="6749" spans="1:7" x14ac:dyDescent="0.25">
      <c r="A6749" s="624" t="s">
        <v>3308</v>
      </c>
      <c r="B6749" s="624" t="s">
        <v>7461</v>
      </c>
      <c r="C6749" s="624" t="s">
        <v>2276</v>
      </c>
      <c r="D6749" s="75" t="s">
        <v>2138</v>
      </c>
      <c r="E6749" s="353">
        <v>0</v>
      </c>
      <c r="F6749" s="352">
        <f t="shared" si="210"/>
        <v>0</v>
      </c>
      <c r="G6749" s="352">
        <f t="shared" si="211"/>
        <v>0</v>
      </c>
    </row>
    <row r="6750" spans="1:7" x14ac:dyDescent="0.25">
      <c r="A6750" s="625"/>
      <c r="B6750" s="625"/>
      <c r="C6750" s="625"/>
      <c r="D6750" s="78" t="s">
        <v>2159</v>
      </c>
      <c r="E6750" s="353">
        <v>500</v>
      </c>
      <c r="F6750" s="352">
        <f t="shared" si="210"/>
        <v>300</v>
      </c>
      <c r="G6750" s="352">
        <f t="shared" si="211"/>
        <v>250</v>
      </c>
    </row>
    <row r="6751" spans="1:7" x14ac:dyDescent="0.25">
      <c r="A6751" s="625"/>
      <c r="B6751" s="625"/>
      <c r="C6751" s="625"/>
      <c r="D6751" s="78" t="s">
        <v>2160</v>
      </c>
      <c r="E6751" s="353">
        <v>400</v>
      </c>
      <c r="F6751" s="352">
        <f t="shared" si="210"/>
        <v>240</v>
      </c>
      <c r="G6751" s="352">
        <f t="shared" si="211"/>
        <v>200</v>
      </c>
    </row>
    <row r="6752" spans="1:7" x14ac:dyDescent="0.25">
      <c r="A6752" s="626"/>
      <c r="B6752" s="626"/>
      <c r="C6752" s="626"/>
      <c r="D6752" s="78" t="s">
        <v>2214</v>
      </c>
      <c r="E6752" s="353">
        <v>300</v>
      </c>
      <c r="F6752" s="352">
        <f t="shared" si="210"/>
        <v>180</v>
      </c>
      <c r="G6752" s="352">
        <f t="shared" si="211"/>
        <v>150</v>
      </c>
    </row>
    <row r="6753" spans="1:7" x14ac:dyDescent="0.25">
      <c r="A6753" s="624" t="s">
        <v>5155</v>
      </c>
      <c r="B6753" s="624" t="s">
        <v>7462</v>
      </c>
      <c r="C6753" s="624" t="s">
        <v>2279</v>
      </c>
      <c r="D6753" s="75" t="s">
        <v>2146</v>
      </c>
      <c r="E6753" s="353">
        <v>0</v>
      </c>
      <c r="F6753" s="352">
        <f t="shared" si="210"/>
        <v>0</v>
      </c>
      <c r="G6753" s="352">
        <f t="shared" si="211"/>
        <v>0</v>
      </c>
    </row>
    <row r="6754" spans="1:7" x14ac:dyDescent="0.25">
      <c r="A6754" s="625"/>
      <c r="B6754" s="625"/>
      <c r="C6754" s="625"/>
      <c r="D6754" s="78" t="s">
        <v>5012</v>
      </c>
      <c r="E6754" s="353">
        <v>400</v>
      </c>
      <c r="F6754" s="352">
        <f t="shared" si="210"/>
        <v>240</v>
      </c>
      <c r="G6754" s="352">
        <f t="shared" si="211"/>
        <v>200</v>
      </c>
    </row>
    <row r="6755" spans="1:7" x14ac:dyDescent="0.25">
      <c r="A6755" s="625"/>
      <c r="B6755" s="625"/>
      <c r="C6755" s="625"/>
      <c r="D6755" s="78" t="s">
        <v>5013</v>
      </c>
      <c r="E6755" s="353">
        <v>300</v>
      </c>
      <c r="F6755" s="352">
        <f t="shared" si="210"/>
        <v>180</v>
      </c>
      <c r="G6755" s="352">
        <f t="shared" si="211"/>
        <v>150</v>
      </c>
    </row>
    <row r="6756" spans="1:7" x14ac:dyDescent="0.25">
      <c r="A6756" s="626"/>
      <c r="B6756" s="626"/>
      <c r="C6756" s="626"/>
      <c r="D6756" s="78" t="s">
        <v>5125</v>
      </c>
      <c r="E6756" s="353">
        <v>200</v>
      </c>
      <c r="F6756" s="352">
        <f t="shared" si="210"/>
        <v>120</v>
      </c>
      <c r="G6756" s="352">
        <f t="shared" si="211"/>
        <v>100</v>
      </c>
    </row>
    <row r="6757" spans="1:7" x14ac:dyDescent="0.25">
      <c r="A6757" s="397">
        <v>9</v>
      </c>
      <c r="B6757" s="397">
        <v>9</v>
      </c>
      <c r="C6757" s="379"/>
      <c r="D6757" s="75" t="s">
        <v>5156</v>
      </c>
      <c r="E6757" s="353">
        <v>0</v>
      </c>
      <c r="F6757" s="352">
        <f t="shared" si="210"/>
        <v>0</v>
      </c>
      <c r="G6757" s="352">
        <f t="shared" si="211"/>
        <v>0</v>
      </c>
    </row>
    <row r="6758" spans="1:7" ht="13.5" x14ac:dyDescent="0.25">
      <c r="A6758" s="624" t="s">
        <v>105</v>
      </c>
      <c r="B6758" s="624" t="s">
        <v>105</v>
      </c>
      <c r="C6758" s="624"/>
      <c r="D6758" s="75" t="s">
        <v>7463</v>
      </c>
      <c r="E6758" s="353">
        <v>0</v>
      </c>
      <c r="F6758" s="352">
        <f t="shared" si="210"/>
        <v>0</v>
      </c>
      <c r="G6758" s="352">
        <f t="shared" si="211"/>
        <v>0</v>
      </c>
    </row>
    <row r="6759" spans="1:7" ht="13.5" x14ac:dyDescent="0.25">
      <c r="A6759" s="625"/>
      <c r="B6759" s="625"/>
      <c r="C6759" s="625"/>
      <c r="D6759" s="170" t="s">
        <v>7464</v>
      </c>
      <c r="E6759" s="353"/>
      <c r="F6759" s="352">
        <f t="shared" si="210"/>
        <v>0</v>
      </c>
      <c r="G6759" s="352">
        <f t="shared" si="211"/>
        <v>0</v>
      </c>
    </row>
    <row r="6760" spans="1:7" x14ac:dyDescent="0.25">
      <c r="A6760" s="625"/>
      <c r="B6760" s="625"/>
      <c r="C6760" s="625"/>
      <c r="D6760" s="78" t="s">
        <v>7465</v>
      </c>
      <c r="E6760" s="353">
        <v>4000</v>
      </c>
      <c r="F6760" s="352">
        <f t="shared" si="210"/>
        <v>2400</v>
      </c>
      <c r="G6760" s="352">
        <f t="shared" si="211"/>
        <v>2000</v>
      </c>
    </row>
    <row r="6761" spans="1:7" x14ac:dyDescent="0.25">
      <c r="A6761" s="625"/>
      <c r="B6761" s="625"/>
      <c r="C6761" s="625"/>
      <c r="D6761" s="78" t="s">
        <v>7466</v>
      </c>
      <c r="E6761" s="353">
        <v>5000</v>
      </c>
      <c r="F6761" s="352">
        <f t="shared" si="210"/>
        <v>3000</v>
      </c>
      <c r="G6761" s="352">
        <f t="shared" si="211"/>
        <v>2500</v>
      </c>
    </row>
    <row r="6762" spans="1:7" x14ac:dyDescent="0.25">
      <c r="A6762" s="626"/>
      <c r="B6762" s="626"/>
      <c r="C6762" s="626"/>
      <c r="D6762" s="75" t="s">
        <v>7421</v>
      </c>
      <c r="E6762" s="353"/>
      <c r="F6762" s="352">
        <f t="shared" si="210"/>
        <v>0</v>
      </c>
      <c r="G6762" s="352">
        <f t="shared" si="211"/>
        <v>0</v>
      </c>
    </row>
    <row r="6763" spans="1:7" ht="26.25" x14ac:dyDescent="0.25">
      <c r="A6763" s="624" t="s">
        <v>106</v>
      </c>
      <c r="B6763" s="624" t="s">
        <v>106</v>
      </c>
      <c r="C6763" s="624" t="s">
        <v>2312</v>
      </c>
      <c r="D6763" s="78" t="s">
        <v>7467</v>
      </c>
      <c r="E6763" s="355"/>
      <c r="F6763" s="352">
        <f t="shared" si="210"/>
        <v>0</v>
      </c>
      <c r="G6763" s="352">
        <f t="shared" si="211"/>
        <v>0</v>
      </c>
    </row>
    <row r="6764" spans="1:7" x14ac:dyDescent="0.25">
      <c r="A6764" s="625"/>
      <c r="B6764" s="625"/>
      <c r="C6764" s="625"/>
      <c r="D6764" s="75" t="s">
        <v>7468</v>
      </c>
      <c r="E6764" s="353">
        <v>0</v>
      </c>
      <c r="F6764" s="352">
        <f t="shared" si="210"/>
        <v>0</v>
      </c>
      <c r="G6764" s="352">
        <f t="shared" si="211"/>
        <v>0</v>
      </c>
    </row>
    <row r="6765" spans="1:7" ht="25.5" x14ac:dyDescent="0.25">
      <c r="A6765" s="625"/>
      <c r="B6765" s="625"/>
      <c r="C6765" s="625"/>
      <c r="D6765" s="78" t="s">
        <v>7422</v>
      </c>
      <c r="E6765" s="353">
        <v>5500</v>
      </c>
      <c r="F6765" s="352">
        <f t="shared" si="210"/>
        <v>3300</v>
      </c>
      <c r="G6765" s="352">
        <f t="shared" si="211"/>
        <v>2750</v>
      </c>
    </row>
    <row r="6766" spans="1:7" x14ac:dyDescent="0.25">
      <c r="A6766" s="626"/>
      <c r="B6766" s="626"/>
      <c r="C6766" s="626"/>
      <c r="D6766" s="78" t="s">
        <v>7423</v>
      </c>
      <c r="E6766" s="353">
        <v>5000</v>
      </c>
      <c r="F6766" s="352">
        <f t="shared" si="210"/>
        <v>3000</v>
      </c>
      <c r="G6766" s="352">
        <f t="shared" si="211"/>
        <v>2500</v>
      </c>
    </row>
    <row r="6767" spans="1:7" ht="25.5" x14ac:dyDescent="0.25">
      <c r="A6767" s="385" t="s">
        <v>1867</v>
      </c>
      <c r="B6767" s="385" t="s">
        <v>1867</v>
      </c>
      <c r="C6767" s="385"/>
      <c r="D6767" s="78" t="s">
        <v>5157</v>
      </c>
      <c r="E6767" s="353">
        <v>1500</v>
      </c>
      <c r="F6767" s="352">
        <f t="shared" si="210"/>
        <v>900</v>
      </c>
      <c r="G6767" s="352">
        <f t="shared" si="211"/>
        <v>750</v>
      </c>
    </row>
    <row r="6768" spans="1:7" ht="25.5" x14ac:dyDescent="0.25">
      <c r="A6768" s="385" t="s">
        <v>1881</v>
      </c>
      <c r="B6768" s="385" t="s">
        <v>1881</v>
      </c>
      <c r="C6768" s="385"/>
      <c r="D6768" s="78" t="s">
        <v>5158</v>
      </c>
      <c r="E6768" s="353">
        <v>1000</v>
      </c>
      <c r="F6768" s="352">
        <f t="shared" si="210"/>
        <v>600</v>
      </c>
      <c r="G6768" s="352">
        <f t="shared" si="211"/>
        <v>500</v>
      </c>
    </row>
    <row r="6769" spans="1:16228" x14ac:dyDescent="0.25">
      <c r="A6769" s="385" t="s">
        <v>2392</v>
      </c>
      <c r="B6769" s="385" t="s">
        <v>2392</v>
      </c>
      <c r="C6769" s="385"/>
      <c r="D6769" s="78" t="s">
        <v>5159</v>
      </c>
      <c r="E6769" s="353">
        <v>1500</v>
      </c>
      <c r="F6769" s="352">
        <f t="shared" si="210"/>
        <v>900</v>
      </c>
      <c r="G6769" s="352">
        <f t="shared" si="211"/>
        <v>750</v>
      </c>
    </row>
    <row r="6770" spans="1:16228" ht="25.5" x14ac:dyDescent="0.25">
      <c r="A6770" s="385" t="s">
        <v>2393</v>
      </c>
      <c r="B6770" s="385" t="s">
        <v>2393</v>
      </c>
      <c r="C6770" s="385"/>
      <c r="D6770" s="78" t="s">
        <v>5160</v>
      </c>
      <c r="E6770" s="353">
        <v>1300</v>
      </c>
      <c r="F6770" s="352">
        <f t="shared" si="210"/>
        <v>780</v>
      </c>
      <c r="G6770" s="352">
        <f t="shared" si="211"/>
        <v>650</v>
      </c>
      <c r="H6770" s="279"/>
      <c r="I6770" s="78"/>
      <c r="J6770" s="78"/>
      <c r="K6770" s="78"/>
      <c r="L6770" s="78"/>
      <c r="M6770" s="78"/>
      <c r="N6770" s="78"/>
      <c r="O6770" s="78"/>
      <c r="P6770" s="78"/>
      <c r="Q6770" s="78"/>
      <c r="R6770" s="78"/>
      <c r="S6770" s="78"/>
      <c r="T6770" s="78"/>
      <c r="U6770" s="78"/>
      <c r="V6770" s="78"/>
      <c r="W6770" s="78"/>
      <c r="X6770" s="78"/>
      <c r="Y6770" s="78"/>
      <c r="Z6770" s="78"/>
      <c r="AA6770" s="78"/>
      <c r="AB6770" s="78"/>
      <c r="AC6770" s="78"/>
      <c r="AD6770" s="78"/>
      <c r="AE6770" s="78"/>
      <c r="AF6770" s="78"/>
      <c r="AG6770" s="78"/>
      <c r="AH6770" s="78"/>
      <c r="AI6770" s="78"/>
      <c r="AJ6770" s="78"/>
      <c r="AK6770" s="78"/>
      <c r="AL6770" s="78"/>
      <c r="AM6770" s="78"/>
      <c r="AN6770" s="78"/>
      <c r="AO6770" s="78"/>
      <c r="AP6770" s="78"/>
      <c r="AQ6770" s="78"/>
      <c r="AR6770" s="78"/>
      <c r="AS6770" s="78"/>
      <c r="AT6770" s="78"/>
      <c r="AU6770" s="78"/>
      <c r="AV6770" s="78"/>
      <c r="AW6770" s="78"/>
      <c r="AX6770" s="78"/>
      <c r="AY6770" s="78"/>
      <c r="AZ6770" s="78"/>
      <c r="BA6770" s="78"/>
      <c r="BB6770" s="78"/>
      <c r="BC6770" s="78"/>
      <c r="BD6770" s="78"/>
      <c r="BE6770" s="78"/>
      <c r="BF6770" s="78"/>
      <c r="BG6770" s="78"/>
      <c r="BH6770" s="78"/>
      <c r="BI6770" s="78"/>
      <c r="BJ6770" s="78"/>
      <c r="BK6770" s="78"/>
      <c r="BL6770" s="78"/>
      <c r="BM6770" s="78"/>
      <c r="BN6770" s="78"/>
      <c r="BO6770" s="78"/>
      <c r="BP6770" s="78"/>
      <c r="BQ6770" s="78"/>
      <c r="BR6770" s="78"/>
      <c r="BS6770" s="78"/>
      <c r="BT6770" s="78"/>
      <c r="BU6770" s="78"/>
      <c r="BV6770" s="78"/>
      <c r="BW6770" s="78"/>
      <c r="BX6770" s="78"/>
      <c r="BY6770" s="78"/>
      <c r="BZ6770" s="78"/>
      <c r="CA6770" s="78"/>
      <c r="CB6770" s="78"/>
      <c r="CC6770" s="78"/>
      <c r="CD6770" s="78"/>
      <c r="CE6770" s="78"/>
      <c r="CF6770" s="78"/>
      <c r="CG6770" s="78"/>
      <c r="CH6770" s="78"/>
      <c r="CI6770" s="78"/>
      <c r="CJ6770" s="78"/>
      <c r="CK6770" s="78"/>
      <c r="CL6770" s="78"/>
      <c r="CM6770" s="78"/>
      <c r="CN6770" s="78"/>
      <c r="CO6770" s="78"/>
      <c r="CP6770" s="78"/>
      <c r="CQ6770" s="78"/>
      <c r="CR6770" s="78"/>
      <c r="CS6770" s="78"/>
      <c r="CT6770" s="78"/>
      <c r="CU6770" s="78"/>
      <c r="CV6770" s="78"/>
      <c r="CW6770" s="78"/>
      <c r="CX6770" s="78"/>
      <c r="CY6770" s="78"/>
      <c r="CZ6770" s="78"/>
      <c r="DA6770" s="78"/>
      <c r="DB6770" s="78"/>
      <c r="DC6770" s="78"/>
      <c r="DD6770" s="78"/>
      <c r="DE6770" s="78"/>
      <c r="DF6770" s="78"/>
      <c r="DG6770" s="78"/>
      <c r="DH6770" s="78"/>
      <c r="DI6770" s="78"/>
      <c r="DJ6770" s="78"/>
      <c r="DK6770" s="78"/>
      <c r="DL6770" s="78"/>
      <c r="DM6770" s="78"/>
      <c r="DN6770" s="78"/>
      <c r="DO6770" s="78"/>
      <c r="DP6770" s="78"/>
      <c r="DQ6770" s="78"/>
      <c r="DR6770" s="78"/>
      <c r="DS6770" s="78"/>
      <c r="DT6770" s="78"/>
      <c r="DU6770" s="78"/>
      <c r="DV6770" s="78"/>
      <c r="DW6770" s="78"/>
      <c r="DX6770" s="78"/>
      <c r="DY6770" s="78"/>
      <c r="DZ6770" s="78"/>
      <c r="EA6770" s="78"/>
      <c r="EB6770" s="78"/>
      <c r="EC6770" s="78"/>
      <c r="ED6770" s="78"/>
      <c r="EE6770" s="78"/>
      <c r="EF6770" s="78"/>
      <c r="EG6770" s="78"/>
      <c r="EH6770" s="78"/>
      <c r="EI6770" s="78"/>
      <c r="EJ6770" s="78"/>
      <c r="EK6770" s="78"/>
      <c r="EL6770" s="78"/>
      <c r="EM6770" s="78"/>
      <c r="EN6770" s="78"/>
      <c r="EO6770" s="78"/>
      <c r="EP6770" s="78"/>
      <c r="EQ6770" s="78"/>
      <c r="ER6770" s="78"/>
      <c r="ES6770" s="78"/>
      <c r="ET6770" s="78"/>
      <c r="EU6770" s="78"/>
      <c r="EV6770" s="78"/>
      <c r="EW6770" s="78"/>
      <c r="EX6770" s="78"/>
      <c r="EY6770" s="78"/>
      <c r="EZ6770" s="78"/>
      <c r="FA6770" s="78"/>
      <c r="FB6770" s="78"/>
      <c r="FC6770" s="78"/>
      <c r="FD6770" s="78"/>
      <c r="FE6770" s="78"/>
      <c r="FF6770" s="78"/>
      <c r="FG6770" s="78"/>
      <c r="FH6770" s="78"/>
      <c r="FI6770" s="78"/>
      <c r="FJ6770" s="78"/>
      <c r="FK6770" s="78"/>
      <c r="FL6770" s="78"/>
      <c r="FM6770" s="78"/>
      <c r="FN6770" s="78"/>
      <c r="FO6770" s="78"/>
      <c r="FP6770" s="78"/>
      <c r="FQ6770" s="78"/>
      <c r="FR6770" s="78"/>
      <c r="FS6770" s="78"/>
      <c r="FT6770" s="78"/>
      <c r="FU6770" s="78"/>
      <c r="FV6770" s="78"/>
      <c r="FW6770" s="78"/>
      <c r="FX6770" s="78"/>
      <c r="FY6770" s="78"/>
      <c r="FZ6770" s="78"/>
      <c r="GA6770" s="78"/>
      <c r="GB6770" s="78"/>
      <c r="GC6770" s="78"/>
      <c r="GD6770" s="78"/>
      <c r="GE6770" s="78"/>
      <c r="GF6770" s="78"/>
      <c r="GG6770" s="78"/>
      <c r="GH6770" s="78"/>
      <c r="GI6770" s="78"/>
      <c r="GJ6770" s="78"/>
      <c r="GK6770" s="78"/>
      <c r="GL6770" s="78"/>
      <c r="GM6770" s="78"/>
      <c r="GN6770" s="78"/>
      <c r="GO6770" s="78"/>
      <c r="GP6770" s="78"/>
      <c r="GQ6770" s="78"/>
      <c r="GR6770" s="78"/>
      <c r="GS6770" s="78"/>
      <c r="GT6770" s="78"/>
      <c r="GU6770" s="78"/>
      <c r="GV6770" s="78"/>
      <c r="GW6770" s="78"/>
      <c r="GX6770" s="78"/>
      <c r="GY6770" s="78"/>
      <c r="GZ6770" s="78"/>
      <c r="HA6770" s="78"/>
      <c r="HB6770" s="78"/>
      <c r="HC6770" s="78"/>
      <c r="HD6770" s="78"/>
      <c r="HE6770" s="78"/>
      <c r="HF6770" s="78"/>
      <c r="HG6770" s="78"/>
      <c r="HH6770" s="78"/>
      <c r="HI6770" s="78"/>
      <c r="HJ6770" s="78"/>
      <c r="HK6770" s="78"/>
      <c r="HL6770" s="78"/>
      <c r="HM6770" s="78"/>
      <c r="HN6770" s="78"/>
      <c r="HO6770" s="78"/>
      <c r="HP6770" s="78"/>
      <c r="HQ6770" s="78"/>
      <c r="HR6770" s="78"/>
      <c r="HS6770" s="78"/>
      <c r="HT6770" s="78"/>
      <c r="HU6770" s="78"/>
      <c r="HV6770" s="78"/>
      <c r="HW6770" s="78"/>
      <c r="HX6770" s="78"/>
      <c r="HY6770" s="78"/>
      <c r="HZ6770" s="78"/>
      <c r="IA6770" s="78"/>
      <c r="IB6770" s="78"/>
      <c r="IC6770" s="78"/>
      <c r="ID6770" s="78"/>
      <c r="IE6770" s="78"/>
      <c r="IF6770" s="78"/>
      <c r="IG6770" s="78"/>
      <c r="IH6770" s="78"/>
      <c r="II6770" s="78"/>
      <c r="IJ6770" s="78"/>
      <c r="IK6770" s="78"/>
      <c r="IL6770" s="78"/>
      <c r="IM6770" s="78"/>
      <c r="IN6770" s="78"/>
      <c r="IO6770" s="78"/>
      <c r="IP6770" s="78"/>
      <c r="IQ6770" s="78"/>
      <c r="IR6770" s="78"/>
      <c r="IS6770" s="78"/>
      <c r="IT6770" s="78"/>
      <c r="IU6770" s="78"/>
      <c r="IV6770" s="78"/>
      <c r="IW6770" s="78"/>
      <c r="IX6770" s="78"/>
      <c r="IY6770" s="78"/>
      <c r="IZ6770" s="78"/>
      <c r="JA6770" s="78"/>
      <c r="JB6770" s="78"/>
      <c r="JC6770" s="78"/>
      <c r="JD6770" s="78"/>
      <c r="JE6770" s="78"/>
      <c r="JF6770" s="78"/>
      <c r="JG6770" s="78"/>
      <c r="JH6770" s="78"/>
      <c r="JI6770" s="78"/>
      <c r="JJ6770" s="78"/>
      <c r="JK6770" s="78"/>
      <c r="JL6770" s="78"/>
      <c r="JM6770" s="78"/>
      <c r="JN6770" s="78"/>
      <c r="JO6770" s="78"/>
      <c r="JP6770" s="78"/>
      <c r="JQ6770" s="78"/>
      <c r="JR6770" s="78"/>
      <c r="JS6770" s="78"/>
      <c r="JT6770" s="78"/>
      <c r="JU6770" s="78"/>
      <c r="JV6770" s="78"/>
      <c r="JW6770" s="78"/>
      <c r="JX6770" s="78"/>
      <c r="JY6770" s="78"/>
      <c r="JZ6770" s="78"/>
      <c r="KA6770" s="78"/>
      <c r="KB6770" s="78"/>
      <c r="KC6770" s="78"/>
      <c r="KD6770" s="78"/>
      <c r="KE6770" s="78"/>
      <c r="KF6770" s="78"/>
      <c r="KG6770" s="78"/>
      <c r="KH6770" s="78"/>
      <c r="KI6770" s="78"/>
      <c r="KJ6770" s="78"/>
      <c r="KK6770" s="78"/>
      <c r="KL6770" s="78"/>
      <c r="KM6770" s="78"/>
      <c r="KN6770" s="78"/>
      <c r="KO6770" s="78"/>
      <c r="KP6770" s="78"/>
      <c r="KQ6770" s="78"/>
      <c r="KR6770" s="78"/>
      <c r="KS6770" s="78"/>
      <c r="KT6770" s="78"/>
      <c r="KU6770" s="78"/>
      <c r="KV6770" s="78"/>
      <c r="KW6770" s="78"/>
      <c r="KX6770" s="78"/>
      <c r="KY6770" s="78"/>
      <c r="KZ6770" s="78"/>
      <c r="LA6770" s="78"/>
      <c r="LB6770" s="78"/>
      <c r="LC6770" s="78"/>
      <c r="LD6770" s="78"/>
      <c r="LE6770" s="78"/>
      <c r="LF6770" s="78"/>
      <c r="LG6770" s="78"/>
      <c r="LH6770" s="78"/>
      <c r="LI6770" s="78"/>
      <c r="LJ6770" s="78"/>
      <c r="LK6770" s="78"/>
      <c r="LL6770" s="78"/>
      <c r="LM6770" s="78"/>
      <c r="LN6770" s="78"/>
      <c r="LO6770" s="78"/>
      <c r="LP6770" s="78"/>
      <c r="LQ6770" s="78"/>
      <c r="LR6770" s="78"/>
      <c r="LS6770" s="78"/>
      <c r="LT6770" s="78"/>
      <c r="LU6770" s="78"/>
      <c r="LV6770" s="78"/>
      <c r="LW6770" s="78"/>
      <c r="LX6770" s="78"/>
      <c r="LY6770" s="78"/>
      <c r="LZ6770" s="78"/>
      <c r="MA6770" s="78"/>
      <c r="MB6770" s="78"/>
      <c r="MC6770" s="78"/>
      <c r="MD6770" s="78"/>
      <c r="ME6770" s="78"/>
      <c r="MF6770" s="78"/>
      <c r="MG6770" s="78"/>
      <c r="MH6770" s="78"/>
      <c r="MI6770" s="78"/>
      <c r="MJ6770" s="78"/>
      <c r="MK6770" s="78"/>
      <c r="ML6770" s="78"/>
      <c r="MM6770" s="78"/>
      <c r="MN6770" s="78"/>
      <c r="MO6770" s="78"/>
      <c r="MP6770" s="78"/>
      <c r="MQ6770" s="78"/>
      <c r="MR6770" s="78"/>
      <c r="MS6770" s="78"/>
      <c r="MT6770" s="78"/>
      <c r="MU6770" s="78"/>
      <c r="MV6770" s="78"/>
      <c r="MW6770" s="78"/>
      <c r="MX6770" s="78"/>
      <c r="MY6770" s="78"/>
      <c r="MZ6770" s="78"/>
      <c r="NA6770" s="78"/>
      <c r="NB6770" s="78"/>
      <c r="NC6770" s="78"/>
      <c r="ND6770" s="78"/>
      <c r="NE6770" s="78"/>
      <c r="NF6770" s="78"/>
      <c r="NG6770" s="78"/>
      <c r="NH6770" s="78"/>
      <c r="NI6770" s="78"/>
      <c r="NJ6770" s="78"/>
      <c r="NK6770" s="78"/>
      <c r="NL6770" s="78"/>
      <c r="NM6770" s="78"/>
      <c r="NN6770" s="78"/>
      <c r="NO6770" s="78"/>
      <c r="NP6770" s="78"/>
      <c r="NQ6770" s="78"/>
      <c r="NR6770" s="78"/>
      <c r="NS6770" s="78"/>
      <c r="NT6770" s="78"/>
      <c r="NU6770" s="78"/>
      <c r="NV6770" s="78"/>
      <c r="NW6770" s="78"/>
      <c r="NX6770" s="78"/>
      <c r="NY6770" s="78"/>
      <c r="NZ6770" s="78"/>
      <c r="OA6770" s="78"/>
      <c r="OB6770" s="78"/>
      <c r="OC6770" s="78"/>
      <c r="OD6770" s="78"/>
      <c r="OE6770" s="78"/>
      <c r="OF6770" s="78"/>
      <c r="OG6770" s="78"/>
      <c r="OH6770" s="78"/>
      <c r="OI6770" s="78"/>
      <c r="OJ6770" s="78"/>
      <c r="OK6770" s="78"/>
      <c r="OL6770" s="78"/>
      <c r="OM6770" s="78"/>
      <c r="ON6770" s="78"/>
      <c r="OO6770" s="78"/>
      <c r="OP6770" s="78"/>
      <c r="OQ6770" s="78"/>
      <c r="OR6770" s="78"/>
      <c r="OS6770" s="78"/>
      <c r="OT6770" s="78"/>
      <c r="OU6770" s="78"/>
      <c r="OV6770" s="78"/>
      <c r="OW6770" s="78"/>
      <c r="OX6770" s="78"/>
      <c r="OY6770" s="78"/>
      <c r="OZ6770" s="78"/>
      <c r="PA6770" s="78"/>
      <c r="PB6770" s="78"/>
      <c r="PC6770" s="78"/>
      <c r="PD6770" s="78"/>
      <c r="PE6770" s="78"/>
      <c r="PF6770" s="78"/>
      <c r="PG6770" s="78"/>
      <c r="PH6770" s="78"/>
      <c r="PI6770" s="78"/>
      <c r="PJ6770" s="78"/>
      <c r="PK6770" s="78"/>
      <c r="PL6770" s="78"/>
      <c r="PM6770" s="78"/>
      <c r="PN6770" s="78"/>
      <c r="PO6770" s="78"/>
      <c r="PP6770" s="78"/>
      <c r="PQ6770" s="78"/>
      <c r="PR6770" s="78"/>
      <c r="PS6770" s="78"/>
      <c r="PT6770" s="78"/>
      <c r="PU6770" s="78"/>
      <c r="PV6770" s="78"/>
      <c r="PW6770" s="78"/>
      <c r="PX6770" s="78"/>
      <c r="PY6770" s="78"/>
      <c r="PZ6770" s="78"/>
      <c r="QA6770" s="78"/>
      <c r="QB6770" s="78"/>
      <c r="QC6770" s="78"/>
      <c r="QD6770" s="78"/>
      <c r="QE6770" s="78"/>
      <c r="QF6770" s="78"/>
      <c r="QG6770" s="78"/>
      <c r="QH6770" s="78"/>
      <c r="QI6770" s="78"/>
      <c r="QJ6770" s="78"/>
      <c r="QK6770" s="78"/>
      <c r="QL6770" s="78"/>
      <c r="QM6770" s="78"/>
      <c r="QN6770" s="78"/>
      <c r="QO6770" s="78"/>
      <c r="QP6770" s="78"/>
      <c r="QQ6770" s="78"/>
      <c r="QR6770" s="78"/>
      <c r="QS6770" s="78"/>
      <c r="QT6770" s="78"/>
      <c r="QU6770" s="78"/>
      <c r="QV6770" s="78"/>
      <c r="QW6770" s="78"/>
      <c r="QX6770" s="78"/>
      <c r="QY6770" s="78"/>
      <c r="QZ6770" s="78"/>
      <c r="RA6770" s="78"/>
      <c r="RB6770" s="78"/>
      <c r="RC6770" s="78"/>
      <c r="RD6770" s="78"/>
      <c r="RE6770" s="78"/>
      <c r="RF6770" s="78"/>
      <c r="RG6770" s="78"/>
      <c r="RH6770" s="78"/>
      <c r="RI6770" s="78"/>
      <c r="RJ6770" s="78"/>
      <c r="RK6770" s="78"/>
      <c r="RL6770" s="78"/>
      <c r="RM6770" s="78"/>
      <c r="RN6770" s="78"/>
      <c r="RO6770" s="78"/>
      <c r="RP6770" s="78"/>
      <c r="RQ6770" s="78"/>
      <c r="RR6770" s="78"/>
      <c r="RS6770" s="78"/>
      <c r="RT6770" s="78"/>
      <c r="RU6770" s="78"/>
      <c r="RV6770" s="78"/>
      <c r="RW6770" s="78"/>
      <c r="RX6770" s="78"/>
      <c r="RY6770" s="78"/>
      <c r="RZ6770" s="78"/>
      <c r="SA6770" s="78"/>
      <c r="SB6770" s="78"/>
      <c r="SC6770" s="78"/>
      <c r="SD6770" s="78"/>
      <c r="SE6770" s="78"/>
      <c r="SF6770" s="78"/>
      <c r="SG6770" s="78"/>
      <c r="SH6770" s="78"/>
      <c r="SI6770" s="78"/>
      <c r="SJ6770" s="78"/>
      <c r="SK6770" s="78"/>
      <c r="SL6770" s="78"/>
      <c r="SM6770" s="78"/>
      <c r="SN6770" s="78"/>
      <c r="SO6770" s="78"/>
      <c r="SP6770" s="78"/>
      <c r="SQ6770" s="78"/>
      <c r="SR6770" s="78"/>
      <c r="SS6770" s="78"/>
      <c r="ST6770" s="78"/>
      <c r="SU6770" s="78"/>
      <c r="SV6770" s="78"/>
      <c r="SW6770" s="78"/>
      <c r="SX6770" s="78"/>
      <c r="SY6770" s="78"/>
      <c r="SZ6770" s="78"/>
      <c r="TA6770" s="78"/>
      <c r="TB6770" s="78"/>
      <c r="TC6770" s="78"/>
      <c r="TD6770" s="78"/>
      <c r="TE6770" s="78"/>
      <c r="TF6770" s="78"/>
      <c r="TG6770" s="78"/>
      <c r="TH6770" s="78"/>
      <c r="TI6770" s="78"/>
      <c r="TJ6770" s="78"/>
      <c r="TK6770" s="78"/>
      <c r="TL6770" s="78"/>
      <c r="TM6770" s="78"/>
      <c r="TN6770" s="78"/>
      <c r="TO6770" s="78"/>
      <c r="TP6770" s="78"/>
      <c r="TQ6770" s="78"/>
      <c r="TR6770" s="78"/>
      <c r="TS6770" s="78"/>
      <c r="TT6770" s="78"/>
      <c r="TU6770" s="78"/>
      <c r="TV6770" s="78"/>
      <c r="TW6770" s="78"/>
      <c r="TX6770" s="78"/>
      <c r="TY6770" s="78"/>
      <c r="TZ6770" s="78"/>
      <c r="UA6770" s="78"/>
      <c r="UB6770" s="78"/>
      <c r="UC6770" s="78"/>
      <c r="UD6770" s="78"/>
      <c r="UE6770" s="78"/>
      <c r="UF6770" s="78"/>
      <c r="UG6770" s="78"/>
      <c r="UH6770" s="78"/>
      <c r="UI6770" s="78"/>
      <c r="UJ6770" s="78"/>
      <c r="UK6770" s="78"/>
      <c r="UL6770" s="78"/>
      <c r="UM6770" s="78"/>
      <c r="UN6770" s="78"/>
      <c r="UO6770" s="78"/>
      <c r="UP6770" s="78"/>
      <c r="UQ6770" s="78"/>
      <c r="UR6770" s="78"/>
      <c r="US6770" s="78"/>
      <c r="UT6770" s="78"/>
      <c r="UU6770" s="78"/>
      <c r="UV6770" s="78"/>
      <c r="UW6770" s="78"/>
      <c r="UX6770" s="78"/>
      <c r="UY6770" s="78"/>
      <c r="UZ6770" s="78"/>
      <c r="VA6770" s="78"/>
      <c r="VB6770" s="78"/>
      <c r="VC6770" s="78"/>
      <c r="VD6770" s="78"/>
      <c r="VE6770" s="78"/>
      <c r="VF6770" s="78"/>
      <c r="VG6770" s="78"/>
      <c r="VH6770" s="78"/>
      <c r="VI6770" s="78"/>
      <c r="VJ6770" s="78"/>
      <c r="VK6770" s="78"/>
      <c r="VL6770" s="78"/>
      <c r="VM6770" s="78"/>
      <c r="VN6770" s="78"/>
      <c r="VO6770" s="78"/>
      <c r="VP6770" s="78"/>
      <c r="VQ6770" s="78"/>
      <c r="VR6770" s="78"/>
      <c r="VS6770" s="78"/>
      <c r="VT6770" s="78"/>
      <c r="VU6770" s="78"/>
      <c r="VV6770" s="78"/>
      <c r="VW6770" s="78"/>
      <c r="VX6770" s="78"/>
      <c r="VY6770" s="78"/>
      <c r="VZ6770" s="78"/>
      <c r="WA6770" s="78"/>
      <c r="WB6770" s="78"/>
      <c r="WC6770" s="78"/>
      <c r="WD6770" s="78"/>
      <c r="WE6770" s="78"/>
      <c r="WF6770" s="78"/>
      <c r="WG6770" s="78"/>
      <c r="WH6770" s="78"/>
      <c r="WI6770" s="78"/>
      <c r="WJ6770" s="78"/>
      <c r="WK6770" s="78"/>
      <c r="WL6770" s="78"/>
      <c r="WM6770" s="78"/>
      <c r="WN6770" s="78"/>
      <c r="WO6770" s="78"/>
      <c r="WP6770" s="78"/>
      <c r="WQ6770" s="78"/>
      <c r="WR6770" s="78"/>
      <c r="WS6770" s="78"/>
      <c r="WT6770" s="78"/>
      <c r="WU6770" s="78"/>
      <c r="WV6770" s="78"/>
      <c r="WW6770" s="78"/>
      <c r="WX6770" s="78"/>
      <c r="WY6770" s="78"/>
      <c r="WZ6770" s="78"/>
      <c r="XA6770" s="78"/>
      <c r="XB6770" s="78"/>
      <c r="XC6770" s="78"/>
      <c r="XD6770" s="78"/>
      <c r="XE6770" s="78"/>
      <c r="XF6770" s="78"/>
      <c r="XG6770" s="78"/>
      <c r="XH6770" s="78"/>
      <c r="XI6770" s="78"/>
      <c r="XJ6770" s="78"/>
      <c r="XK6770" s="78"/>
      <c r="XL6770" s="78"/>
      <c r="XM6770" s="78"/>
      <c r="XN6770" s="78"/>
      <c r="XO6770" s="78"/>
      <c r="XP6770" s="78"/>
      <c r="XQ6770" s="78"/>
      <c r="XR6770" s="78"/>
      <c r="XS6770" s="78"/>
      <c r="XT6770" s="78"/>
      <c r="XU6770" s="78"/>
      <c r="XV6770" s="78"/>
      <c r="XW6770" s="78"/>
      <c r="XX6770" s="78"/>
      <c r="XY6770" s="78"/>
      <c r="XZ6770" s="78"/>
      <c r="YA6770" s="78"/>
      <c r="YB6770" s="78"/>
      <c r="YC6770" s="78"/>
      <c r="YD6770" s="78"/>
      <c r="YE6770" s="78"/>
      <c r="YF6770" s="78"/>
      <c r="YG6770" s="78"/>
      <c r="YH6770" s="78"/>
      <c r="YI6770" s="78"/>
      <c r="YJ6770" s="78"/>
      <c r="YK6770" s="78"/>
      <c r="YL6770" s="78"/>
      <c r="YM6770" s="78"/>
      <c r="YN6770" s="78"/>
      <c r="YO6770" s="78"/>
      <c r="YP6770" s="78"/>
      <c r="YQ6770" s="78"/>
      <c r="YR6770" s="78"/>
      <c r="YS6770" s="78"/>
      <c r="YT6770" s="78"/>
      <c r="YU6770" s="78"/>
      <c r="YV6770" s="78"/>
      <c r="YW6770" s="78"/>
      <c r="YX6770" s="78"/>
      <c r="YY6770" s="78"/>
      <c r="YZ6770" s="78"/>
      <c r="ZA6770" s="78"/>
      <c r="ZB6770" s="78"/>
      <c r="ZC6770" s="78"/>
      <c r="ZD6770" s="78"/>
      <c r="ZE6770" s="78"/>
      <c r="ZF6770" s="78"/>
      <c r="ZG6770" s="78"/>
      <c r="ZH6770" s="78"/>
      <c r="ZI6770" s="78"/>
      <c r="ZJ6770" s="78"/>
      <c r="ZK6770" s="78"/>
      <c r="ZL6770" s="78"/>
      <c r="ZM6770" s="78"/>
      <c r="ZN6770" s="78"/>
      <c r="ZO6770" s="78"/>
      <c r="ZP6770" s="78"/>
      <c r="ZQ6770" s="78"/>
      <c r="ZR6770" s="78"/>
      <c r="ZS6770" s="78"/>
      <c r="ZT6770" s="78"/>
      <c r="ZU6770" s="78"/>
      <c r="ZV6770" s="78"/>
      <c r="ZW6770" s="78"/>
      <c r="ZX6770" s="78"/>
      <c r="ZY6770" s="78"/>
      <c r="ZZ6770" s="78"/>
      <c r="AAA6770" s="78"/>
      <c r="AAB6770" s="78"/>
      <c r="AAC6770" s="78"/>
      <c r="AAD6770" s="78"/>
      <c r="AAE6770" s="78"/>
      <c r="AAF6770" s="78"/>
      <c r="AAG6770" s="78"/>
      <c r="AAH6770" s="78"/>
      <c r="AAI6770" s="78"/>
      <c r="AAJ6770" s="78"/>
      <c r="AAK6770" s="78"/>
      <c r="AAL6770" s="78"/>
      <c r="AAM6770" s="78"/>
      <c r="AAN6770" s="78"/>
      <c r="AAO6770" s="78"/>
      <c r="AAP6770" s="78"/>
      <c r="AAQ6770" s="78"/>
      <c r="AAR6770" s="78"/>
      <c r="AAS6770" s="78"/>
      <c r="AAT6770" s="78"/>
      <c r="AAU6770" s="78"/>
      <c r="AAV6770" s="78"/>
      <c r="AAW6770" s="78"/>
      <c r="AAX6770" s="78"/>
      <c r="AAY6770" s="78"/>
      <c r="AAZ6770" s="78"/>
      <c r="ABA6770" s="78"/>
      <c r="ABB6770" s="78"/>
      <c r="ABC6770" s="78"/>
      <c r="ABD6770" s="78"/>
      <c r="ABE6770" s="78"/>
      <c r="ABF6770" s="78"/>
      <c r="ABG6770" s="78"/>
      <c r="ABH6770" s="78"/>
      <c r="ABI6770" s="78"/>
      <c r="ABJ6770" s="78"/>
      <c r="ABK6770" s="78"/>
      <c r="ABL6770" s="78"/>
      <c r="ABM6770" s="78"/>
      <c r="ABN6770" s="78"/>
      <c r="ABO6770" s="78"/>
      <c r="ABP6770" s="78"/>
      <c r="ABQ6770" s="78"/>
      <c r="ABR6770" s="78"/>
      <c r="ABS6770" s="78"/>
      <c r="ABT6770" s="78"/>
      <c r="ABU6770" s="78"/>
      <c r="ABV6770" s="78"/>
      <c r="ABW6770" s="78"/>
      <c r="ABX6770" s="78"/>
      <c r="ABY6770" s="78"/>
      <c r="ABZ6770" s="78"/>
      <c r="ACA6770" s="78"/>
      <c r="ACB6770" s="78"/>
      <c r="ACC6770" s="78"/>
      <c r="ACD6770" s="78"/>
      <c r="ACE6770" s="78"/>
      <c r="ACF6770" s="78"/>
      <c r="ACG6770" s="78"/>
      <c r="ACH6770" s="78"/>
      <c r="ACI6770" s="78"/>
      <c r="ACJ6770" s="78"/>
      <c r="ACK6770" s="78"/>
      <c r="ACL6770" s="78"/>
      <c r="ACM6770" s="78"/>
      <c r="ACN6770" s="78"/>
      <c r="ACO6770" s="78"/>
      <c r="ACP6770" s="78"/>
      <c r="ACQ6770" s="78"/>
      <c r="ACR6770" s="78"/>
      <c r="ACS6770" s="78"/>
      <c r="ACT6770" s="78"/>
      <c r="ACU6770" s="78"/>
      <c r="ACV6770" s="78"/>
      <c r="ACW6770" s="78"/>
      <c r="ACX6770" s="78"/>
      <c r="ACY6770" s="78"/>
      <c r="ACZ6770" s="78"/>
      <c r="ADA6770" s="78"/>
      <c r="ADB6770" s="78"/>
      <c r="ADC6770" s="78"/>
      <c r="ADD6770" s="78"/>
      <c r="ADE6770" s="78"/>
      <c r="ADF6770" s="78"/>
      <c r="ADG6770" s="78"/>
      <c r="ADH6770" s="78"/>
      <c r="ADI6770" s="78"/>
      <c r="ADJ6770" s="78"/>
      <c r="ADK6770" s="78"/>
      <c r="ADL6770" s="78"/>
      <c r="ADM6770" s="78"/>
      <c r="ADN6770" s="78"/>
      <c r="ADO6770" s="78"/>
      <c r="ADP6770" s="78"/>
      <c r="ADQ6770" s="78"/>
      <c r="ADR6770" s="78"/>
      <c r="ADS6770" s="78"/>
      <c r="ADT6770" s="78"/>
      <c r="ADU6770" s="78"/>
      <c r="ADV6770" s="78"/>
      <c r="ADW6770" s="78"/>
      <c r="ADX6770" s="78"/>
      <c r="ADY6770" s="78"/>
      <c r="ADZ6770" s="78"/>
      <c r="AEA6770" s="78"/>
      <c r="AEB6770" s="78"/>
      <c r="AEC6770" s="78"/>
      <c r="AED6770" s="78"/>
      <c r="AEE6770" s="78"/>
      <c r="AEF6770" s="78"/>
      <c r="AEG6770" s="78"/>
      <c r="AEH6770" s="78"/>
      <c r="AEI6770" s="78"/>
      <c r="AEJ6770" s="78"/>
      <c r="AEK6770" s="78"/>
      <c r="AEL6770" s="78"/>
      <c r="AEM6770" s="78"/>
      <c r="AEN6770" s="78"/>
      <c r="AEO6770" s="78"/>
      <c r="AEP6770" s="78"/>
      <c r="AEQ6770" s="78"/>
      <c r="AER6770" s="78"/>
      <c r="AES6770" s="78"/>
      <c r="AET6770" s="78"/>
      <c r="AEU6770" s="78"/>
      <c r="AEV6770" s="78"/>
      <c r="AEW6770" s="78"/>
      <c r="AEX6770" s="78"/>
      <c r="AEY6770" s="78"/>
      <c r="AEZ6770" s="78"/>
      <c r="AFA6770" s="78"/>
      <c r="AFB6770" s="78"/>
      <c r="AFC6770" s="78"/>
      <c r="AFD6770" s="78"/>
      <c r="AFE6770" s="78"/>
      <c r="AFF6770" s="78"/>
      <c r="AFG6770" s="78"/>
      <c r="AFH6770" s="78"/>
      <c r="AFI6770" s="78"/>
      <c r="AFJ6770" s="78"/>
      <c r="AFK6770" s="78"/>
      <c r="AFL6770" s="78"/>
      <c r="AFM6770" s="78"/>
      <c r="AFN6770" s="78"/>
      <c r="AFO6770" s="78"/>
      <c r="AFP6770" s="78"/>
      <c r="AFQ6770" s="78"/>
      <c r="AFR6770" s="78"/>
      <c r="AFS6770" s="78"/>
      <c r="AFT6770" s="78"/>
      <c r="AFU6770" s="78"/>
      <c r="AFV6770" s="78"/>
      <c r="AFW6770" s="78"/>
      <c r="AFX6770" s="78"/>
      <c r="AFY6770" s="78"/>
      <c r="AFZ6770" s="78"/>
      <c r="AGA6770" s="78"/>
      <c r="AGB6770" s="78"/>
      <c r="AGC6770" s="78"/>
      <c r="AGD6770" s="78"/>
      <c r="AGE6770" s="78"/>
      <c r="AGF6770" s="78"/>
      <c r="AGG6770" s="78"/>
      <c r="AGH6770" s="78"/>
      <c r="AGI6770" s="78"/>
      <c r="AGJ6770" s="78"/>
      <c r="AGK6770" s="78"/>
      <c r="AGL6770" s="78"/>
      <c r="AGM6770" s="78"/>
      <c r="AGN6770" s="78"/>
      <c r="AGO6770" s="78"/>
      <c r="AGP6770" s="78"/>
      <c r="AGQ6770" s="78"/>
      <c r="AGR6770" s="78"/>
      <c r="AGS6770" s="78"/>
      <c r="AGT6770" s="78"/>
      <c r="AGU6770" s="78"/>
      <c r="AGV6770" s="78"/>
      <c r="AGW6770" s="78"/>
      <c r="AGX6770" s="78"/>
      <c r="AGY6770" s="78"/>
      <c r="AGZ6770" s="78"/>
      <c r="AHA6770" s="78"/>
      <c r="AHB6770" s="78"/>
      <c r="AHC6770" s="78"/>
      <c r="AHD6770" s="78"/>
      <c r="AHE6770" s="78"/>
      <c r="AHF6770" s="78"/>
      <c r="AHG6770" s="78"/>
      <c r="AHH6770" s="78"/>
      <c r="AHI6770" s="78"/>
      <c r="AHJ6770" s="78"/>
      <c r="AHK6770" s="78"/>
      <c r="AHL6770" s="78"/>
      <c r="AHM6770" s="78"/>
      <c r="AHN6770" s="78"/>
      <c r="AHO6770" s="78"/>
      <c r="AHP6770" s="78"/>
      <c r="AHQ6770" s="78"/>
      <c r="AHR6770" s="78"/>
      <c r="AHS6770" s="78"/>
      <c r="AHT6770" s="78"/>
      <c r="AHU6770" s="78"/>
      <c r="AHV6770" s="78"/>
      <c r="AHW6770" s="78"/>
      <c r="AHX6770" s="78"/>
      <c r="AHY6770" s="78"/>
      <c r="AHZ6770" s="78"/>
      <c r="AIA6770" s="78"/>
      <c r="AIB6770" s="78"/>
      <c r="AIC6770" s="78"/>
      <c r="AID6770" s="78"/>
      <c r="AIE6770" s="78"/>
      <c r="AIF6770" s="78"/>
      <c r="AIG6770" s="78"/>
      <c r="AIH6770" s="78"/>
      <c r="AII6770" s="78"/>
      <c r="AIJ6770" s="78"/>
      <c r="AIK6770" s="78"/>
      <c r="AIL6770" s="78"/>
      <c r="AIM6770" s="78"/>
      <c r="AIN6770" s="78"/>
      <c r="AIO6770" s="78"/>
      <c r="AIP6770" s="78"/>
      <c r="AIQ6770" s="78"/>
      <c r="AIR6770" s="78"/>
      <c r="AIS6770" s="78"/>
      <c r="AIT6770" s="78"/>
      <c r="AIU6770" s="78"/>
      <c r="AIV6770" s="78"/>
      <c r="AIW6770" s="78"/>
      <c r="AIX6770" s="78"/>
      <c r="AIY6770" s="78"/>
      <c r="AIZ6770" s="78"/>
      <c r="AJA6770" s="78"/>
      <c r="AJB6770" s="78"/>
      <c r="AJC6770" s="78"/>
      <c r="AJD6770" s="78"/>
      <c r="AJE6770" s="78"/>
      <c r="AJF6770" s="78"/>
      <c r="AJG6770" s="78"/>
      <c r="AJH6770" s="78"/>
      <c r="AJI6770" s="78"/>
      <c r="AJJ6770" s="78"/>
      <c r="AJK6770" s="78"/>
      <c r="AJL6770" s="78"/>
      <c r="AJM6770" s="78"/>
      <c r="AJN6770" s="78"/>
      <c r="AJO6770" s="78"/>
      <c r="AJP6770" s="78"/>
      <c r="AJQ6770" s="78"/>
      <c r="AJR6770" s="78"/>
      <c r="AJS6770" s="78"/>
      <c r="AJT6770" s="78"/>
      <c r="AJU6770" s="78"/>
      <c r="AJV6770" s="78"/>
      <c r="AJW6770" s="78"/>
      <c r="AJX6770" s="78"/>
      <c r="AJY6770" s="78"/>
      <c r="AJZ6770" s="78"/>
      <c r="AKA6770" s="78"/>
      <c r="AKB6770" s="78"/>
      <c r="AKC6770" s="78"/>
      <c r="AKD6770" s="78"/>
      <c r="AKE6770" s="78"/>
      <c r="AKF6770" s="78"/>
      <c r="AKG6770" s="78"/>
      <c r="AKH6770" s="78"/>
      <c r="AKI6770" s="78"/>
      <c r="AKJ6770" s="78"/>
      <c r="AKK6770" s="78"/>
      <c r="AKL6770" s="78"/>
      <c r="AKM6770" s="78"/>
      <c r="AKN6770" s="78"/>
      <c r="AKO6770" s="78"/>
      <c r="AKP6770" s="78"/>
      <c r="AKQ6770" s="78"/>
      <c r="AKR6770" s="78"/>
      <c r="AKS6770" s="78"/>
      <c r="AKT6770" s="78"/>
      <c r="AKU6770" s="78"/>
      <c r="AKV6770" s="78"/>
      <c r="AKW6770" s="78"/>
      <c r="AKX6770" s="78"/>
      <c r="AKY6770" s="78"/>
      <c r="AKZ6770" s="78"/>
      <c r="ALA6770" s="78"/>
      <c r="ALB6770" s="78"/>
      <c r="ALC6770" s="78"/>
      <c r="ALD6770" s="78"/>
      <c r="ALE6770" s="78"/>
      <c r="ALF6770" s="78"/>
      <c r="ALG6770" s="78"/>
      <c r="ALH6770" s="78"/>
      <c r="ALI6770" s="78"/>
      <c r="ALJ6770" s="78"/>
      <c r="ALK6770" s="78"/>
      <c r="ALL6770" s="78"/>
      <c r="ALM6770" s="78"/>
      <c r="ALN6770" s="78"/>
      <c r="ALO6770" s="78"/>
      <c r="ALP6770" s="78"/>
      <c r="ALQ6770" s="78"/>
      <c r="ALR6770" s="78"/>
      <c r="ALS6770" s="78"/>
      <c r="ALT6770" s="78"/>
      <c r="ALU6770" s="78"/>
      <c r="ALV6770" s="78"/>
      <c r="ALW6770" s="78"/>
      <c r="ALX6770" s="78"/>
      <c r="ALY6770" s="78"/>
      <c r="ALZ6770" s="78"/>
      <c r="AMA6770" s="78"/>
      <c r="AMB6770" s="78"/>
      <c r="AMC6770" s="78"/>
      <c r="AMD6770" s="78"/>
      <c r="AME6770" s="78"/>
      <c r="AMF6770" s="78"/>
      <c r="AMG6770" s="78"/>
      <c r="AMH6770" s="78"/>
      <c r="AMI6770" s="78"/>
      <c r="AMJ6770" s="78"/>
      <c r="AMK6770" s="78"/>
      <c r="AML6770" s="78"/>
      <c r="AMM6770" s="78"/>
      <c r="AMN6770" s="78"/>
      <c r="AMO6770" s="78"/>
      <c r="AMP6770" s="78"/>
      <c r="AMQ6770" s="78"/>
      <c r="AMR6770" s="78"/>
      <c r="AMS6770" s="78"/>
      <c r="AMT6770" s="78"/>
      <c r="AMU6770" s="78"/>
      <c r="AMV6770" s="78"/>
      <c r="AMW6770" s="78"/>
      <c r="AMX6770" s="78"/>
      <c r="AMY6770" s="78"/>
      <c r="AMZ6770" s="78"/>
      <c r="ANA6770" s="78"/>
      <c r="ANB6770" s="78"/>
      <c r="ANC6770" s="78"/>
      <c r="AND6770" s="78"/>
      <c r="ANE6770" s="78"/>
      <c r="ANF6770" s="78"/>
      <c r="ANG6770" s="78"/>
      <c r="ANH6770" s="78"/>
      <c r="ANI6770" s="78"/>
      <c r="ANJ6770" s="78"/>
      <c r="ANK6770" s="78"/>
      <c r="ANL6770" s="78"/>
      <c r="ANM6770" s="78"/>
      <c r="ANN6770" s="78"/>
      <c r="ANO6770" s="78"/>
      <c r="ANP6770" s="78"/>
      <c r="ANQ6770" s="78"/>
      <c r="ANR6770" s="78"/>
      <c r="ANS6770" s="78"/>
      <c r="ANT6770" s="78"/>
      <c r="ANU6770" s="78"/>
      <c r="ANV6770" s="78"/>
      <c r="ANW6770" s="78"/>
      <c r="ANX6770" s="78"/>
      <c r="ANY6770" s="78"/>
      <c r="ANZ6770" s="78"/>
      <c r="AOA6770" s="78"/>
      <c r="AOB6770" s="78"/>
      <c r="AOC6770" s="78"/>
      <c r="AOD6770" s="78"/>
      <c r="AOE6770" s="78"/>
      <c r="AOF6770" s="78"/>
      <c r="AOG6770" s="78"/>
      <c r="AOH6770" s="78"/>
      <c r="AOI6770" s="78"/>
      <c r="AOJ6770" s="78"/>
      <c r="AOK6770" s="78"/>
      <c r="AOL6770" s="78"/>
      <c r="AOM6770" s="78"/>
      <c r="AON6770" s="78"/>
      <c r="AOO6770" s="78"/>
      <c r="AOP6770" s="78"/>
      <c r="AOQ6770" s="78"/>
      <c r="AOR6770" s="78"/>
      <c r="AOS6770" s="78"/>
      <c r="AOT6770" s="78"/>
      <c r="AOU6770" s="78"/>
      <c r="AOV6770" s="78"/>
      <c r="AOW6770" s="78"/>
      <c r="AOX6770" s="78"/>
      <c r="AOY6770" s="78"/>
      <c r="AOZ6770" s="78"/>
      <c r="APA6770" s="78"/>
      <c r="APB6770" s="78"/>
      <c r="APC6770" s="78"/>
      <c r="APD6770" s="78"/>
      <c r="APE6770" s="78"/>
      <c r="APF6770" s="78"/>
      <c r="APG6770" s="78"/>
      <c r="APH6770" s="78"/>
      <c r="API6770" s="78"/>
      <c r="APJ6770" s="78"/>
      <c r="APK6770" s="78"/>
      <c r="APL6770" s="78"/>
      <c r="APM6770" s="78"/>
      <c r="APN6770" s="78"/>
      <c r="APO6770" s="78"/>
      <c r="APP6770" s="78"/>
      <c r="APQ6770" s="78"/>
      <c r="APR6770" s="78"/>
      <c r="APS6770" s="78"/>
      <c r="APT6770" s="78"/>
      <c r="APU6770" s="78"/>
      <c r="APV6770" s="78"/>
      <c r="APW6770" s="78"/>
      <c r="APX6770" s="78"/>
      <c r="APY6770" s="78"/>
      <c r="APZ6770" s="78"/>
      <c r="AQA6770" s="78"/>
      <c r="AQB6770" s="78"/>
      <c r="AQC6770" s="78"/>
      <c r="AQD6770" s="78"/>
      <c r="AQE6770" s="78"/>
      <c r="AQF6770" s="78"/>
      <c r="AQG6770" s="78"/>
      <c r="AQH6770" s="78"/>
      <c r="AQI6770" s="78"/>
      <c r="AQJ6770" s="78"/>
      <c r="AQK6770" s="78"/>
      <c r="AQL6770" s="78"/>
      <c r="AQM6770" s="78"/>
      <c r="AQN6770" s="78"/>
      <c r="AQO6770" s="78"/>
      <c r="AQP6770" s="78"/>
      <c r="AQQ6770" s="78"/>
      <c r="AQR6770" s="78"/>
      <c r="AQS6770" s="78"/>
      <c r="AQT6770" s="78"/>
      <c r="AQU6770" s="78"/>
      <c r="AQV6770" s="78"/>
      <c r="AQW6770" s="78"/>
      <c r="AQX6770" s="78"/>
      <c r="AQY6770" s="78"/>
      <c r="AQZ6770" s="78"/>
      <c r="ARA6770" s="78"/>
      <c r="ARB6770" s="78"/>
      <c r="ARC6770" s="78"/>
      <c r="ARD6770" s="78"/>
      <c r="ARE6770" s="78"/>
      <c r="ARF6770" s="78"/>
      <c r="ARG6770" s="78"/>
      <c r="ARH6770" s="78"/>
      <c r="ARI6770" s="78"/>
      <c r="ARJ6770" s="78"/>
      <c r="ARK6770" s="78"/>
      <c r="ARL6770" s="78"/>
      <c r="ARM6770" s="78"/>
      <c r="ARN6770" s="78"/>
      <c r="ARO6770" s="78"/>
      <c r="ARP6770" s="78"/>
      <c r="ARQ6770" s="78"/>
      <c r="ARR6770" s="78"/>
      <c r="ARS6770" s="78"/>
      <c r="ART6770" s="78"/>
      <c r="ARU6770" s="78"/>
      <c r="ARV6770" s="78"/>
      <c r="ARW6770" s="78"/>
      <c r="ARX6770" s="78"/>
      <c r="ARY6770" s="78"/>
      <c r="ARZ6770" s="78"/>
      <c r="ASA6770" s="78"/>
      <c r="ASB6770" s="78"/>
      <c r="ASC6770" s="78"/>
      <c r="ASD6770" s="78"/>
      <c r="ASE6770" s="78"/>
      <c r="ASF6770" s="78"/>
      <c r="ASG6770" s="78"/>
      <c r="ASH6770" s="78"/>
      <c r="ASI6770" s="78"/>
      <c r="ASJ6770" s="78"/>
      <c r="ASK6770" s="78"/>
      <c r="ASL6770" s="78"/>
      <c r="ASM6770" s="78"/>
      <c r="ASN6770" s="78"/>
      <c r="ASO6770" s="78"/>
      <c r="ASP6770" s="78"/>
      <c r="ASQ6770" s="78"/>
      <c r="ASR6770" s="78"/>
      <c r="ASS6770" s="78"/>
      <c r="AST6770" s="78"/>
      <c r="ASU6770" s="78"/>
      <c r="ASV6770" s="78"/>
      <c r="ASW6770" s="78"/>
      <c r="ASX6770" s="78"/>
      <c r="ASY6770" s="78"/>
      <c r="ASZ6770" s="78"/>
      <c r="ATA6770" s="78"/>
      <c r="ATB6770" s="78"/>
      <c r="ATC6770" s="78"/>
      <c r="ATD6770" s="78"/>
      <c r="ATE6770" s="78"/>
      <c r="ATF6770" s="78"/>
      <c r="ATG6770" s="78"/>
      <c r="ATH6770" s="78"/>
      <c r="ATI6770" s="78"/>
      <c r="ATJ6770" s="78"/>
      <c r="ATK6770" s="78"/>
      <c r="ATL6770" s="78"/>
      <c r="ATM6770" s="78"/>
      <c r="ATN6770" s="78"/>
      <c r="ATO6770" s="78"/>
      <c r="ATP6770" s="78"/>
      <c r="ATQ6770" s="78"/>
      <c r="ATR6770" s="78"/>
      <c r="ATS6770" s="78"/>
      <c r="ATT6770" s="78"/>
      <c r="ATU6770" s="78"/>
      <c r="ATV6770" s="78"/>
      <c r="ATW6770" s="78"/>
      <c r="ATX6770" s="78"/>
      <c r="ATY6770" s="78"/>
      <c r="ATZ6770" s="78"/>
      <c r="AUA6770" s="78"/>
      <c r="AUB6770" s="78"/>
      <c r="AUC6770" s="78"/>
      <c r="AUD6770" s="78"/>
      <c r="AUE6770" s="78"/>
      <c r="AUF6770" s="78"/>
      <c r="AUG6770" s="78"/>
      <c r="AUH6770" s="78"/>
      <c r="AUI6770" s="78"/>
      <c r="AUJ6770" s="78"/>
      <c r="AUK6770" s="78"/>
      <c r="AUL6770" s="78"/>
      <c r="AUM6770" s="78"/>
      <c r="AUN6770" s="78"/>
      <c r="AUO6770" s="78"/>
      <c r="AUP6770" s="78"/>
      <c r="AUQ6770" s="78"/>
      <c r="AUR6770" s="78"/>
      <c r="AUS6770" s="78"/>
      <c r="AUT6770" s="78"/>
      <c r="AUU6770" s="78"/>
      <c r="AUV6770" s="78"/>
      <c r="AUW6770" s="78"/>
      <c r="AUX6770" s="78"/>
      <c r="AUY6770" s="78"/>
      <c r="AUZ6770" s="78"/>
      <c r="AVA6770" s="78"/>
      <c r="AVB6770" s="78"/>
      <c r="AVC6770" s="78"/>
      <c r="AVD6770" s="78"/>
      <c r="AVE6770" s="78"/>
      <c r="AVF6770" s="78"/>
      <c r="AVG6770" s="78"/>
      <c r="AVH6770" s="78"/>
      <c r="AVI6770" s="78"/>
      <c r="AVJ6770" s="78"/>
      <c r="AVK6770" s="78"/>
      <c r="AVL6770" s="78"/>
      <c r="AVM6770" s="78"/>
      <c r="AVN6770" s="78"/>
      <c r="AVO6770" s="78"/>
      <c r="AVP6770" s="78"/>
      <c r="AVQ6770" s="78"/>
      <c r="AVR6770" s="78"/>
      <c r="AVS6770" s="78"/>
      <c r="AVT6770" s="78"/>
      <c r="AVU6770" s="78"/>
      <c r="AVV6770" s="78"/>
      <c r="AVW6770" s="78"/>
      <c r="AVX6770" s="78"/>
      <c r="AVY6770" s="78"/>
      <c r="AVZ6770" s="78"/>
      <c r="AWA6770" s="78"/>
      <c r="AWB6770" s="78"/>
      <c r="AWC6770" s="78"/>
      <c r="AWD6770" s="78"/>
      <c r="AWE6770" s="78"/>
      <c r="AWF6770" s="78"/>
      <c r="AWG6770" s="78"/>
      <c r="AWH6770" s="78"/>
      <c r="AWI6770" s="78"/>
      <c r="AWJ6770" s="78"/>
      <c r="AWK6770" s="78"/>
      <c r="AWL6770" s="78"/>
      <c r="AWM6770" s="78"/>
      <c r="AWN6770" s="78"/>
      <c r="AWO6770" s="78"/>
      <c r="AWP6770" s="78"/>
      <c r="AWQ6770" s="78"/>
      <c r="AWR6770" s="78"/>
      <c r="AWS6770" s="78"/>
      <c r="AWT6770" s="78"/>
      <c r="AWU6770" s="78"/>
      <c r="AWV6770" s="78"/>
      <c r="AWW6770" s="78"/>
      <c r="AWX6770" s="78"/>
      <c r="AWY6770" s="78"/>
      <c r="AWZ6770" s="78"/>
      <c r="AXA6770" s="78"/>
      <c r="AXB6770" s="78"/>
      <c r="AXC6770" s="78"/>
      <c r="AXD6770" s="78"/>
      <c r="AXE6770" s="78"/>
      <c r="AXF6770" s="78"/>
      <c r="AXG6770" s="78"/>
      <c r="AXH6770" s="78"/>
      <c r="AXI6770" s="78"/>
      <c r="AXJ6770" s="78"/>
      <c r="AXK6770" s="78"/>
      <c r="AXL6770" s="78"/>
      <c r="AXM6770" s="78"/>
      <c r="AXN6770" s="78"/>
      <c r="AXO6770" s="78"/>
      <c r="AXP6770" s="78"/>
      <c r="AXQ6770" s="78"/>
      <c r="AXR6770" s="78"/>
      <c r="AXS6770" s="78"/>
      <c r="AXT6770" s="78"/>
      <c r="AXU6770" s="78"/>
      <c r="AXV6770" s="78"/>
      <c r="AXW6770" s="78"/>
      <c r="AXX6770" s="78"/>
      <c r="AXY6770" s="78"/>
      <c r="AXZ6770" s="78"/>
      <c r="AYA6770" s="78"/>
      <c r="AYB6770" s="78"/>
      <c r="AYC6770" s="78"/>
      <c r="AYD6770" s="78"/>
      <c r="AYE6770" s="78"/>
      <c r="AYF6770" s="78"/>
      <c r="AYG6770" s="78"/>
      <c r="AYH6770" s="78"/>
      <c r="AYI6770" s="78"/>
      <c r="AYJ6770" s="78"/>
      <c r="AYK6770" s="78"/>
      <c r="AYL6770" s="78"/>
      <c r="AYM6770" s="78"/>
      <c r="AYN6770" s="78"/>
      <c r="AYO6770" s="78"/>
      <c r="AYP6770" s="78"/>
      <c r="AYQ6770" s="78"/>
      <c r="AYR6770" s="78"/>
      <c r="AYS6770" s="78"/>
      <c r="AYT6770" s="78"/>
      <c r="AYU6770" s="78"/>
      <c r="AYV6770" s="78"/>
      <c r="AYW6770" s="78"/>
      <c r="AYX6770" s="78"/>
      <c r="AYY6770" s="78"/>
      <c r="AYZ6770" s="78"/>
      <c r="AZA6770" s="78"/>
      <c r="AZB6770" s="78"/>
      <c r="AZC6770" s="78"/>
      <c r="AZD6770" s="78"/>
      <c r="AZE6770" s="78"/>
      <c r="AZF6770" s="78"/>
      <c r="AZG6770" s="78"/>
      <c r="AZH6770" s="78"/>
      <c r="AZI6770" s="78"/>
      <c r="AZJ6770" s="78"/>
      <c r="AZK6770" s="78"/>
      <c r="AZL6770" s="78"/>
      <c r="AZM6770" s="78"/>
      <c r="AZN6770" s="78"/>
      <c r="AZO6770" s="78"/>
      <c r="AZP6770" s="78"/>
      <c r="AZQ6770" s="78"/>
      <c r="AZR6770" s="78"/>
      <c r="AZS6770" s="78"/>
      <c r="AZT6770" s="78"/>
      <c r="AZU6770" s="78"/>
      <c r="AZV6770" s="78"/>
      <c r="AZW6770" s="78"/>
      <c r="AZX6770" s="78"/>
      <c r="AZY6770" s="78"/>
      <c r="AZZ6770" s="78"/>
      <c r="BAA6770" s="78"/>
      <c r="BAB6770" s="78"/>
      <c r="BAC6770" s="78"/>
      <c r="BAD6770" s="78"/>
      <c r="BAE6770" s="78"/>
      <c r="BAF6770" s="78"/>
      <c r="BAG6770" s="78"/>
      <c r="BAH6770" s="78"/>
      <c r="BAI6770" s="78"/>
      <c r="BAJ6770" s="78"/>
      <c r="BAK6770" s="78"/>
      <c r="BAL6770" s="78"/>
      <c r="BAM6770" s="78"/>
      <c r="BAN6770" s="78"/>
      <c r="BAO6770" s="78"/>
      <c r="BAP6770" s="78"/>
      <c r="BAQ6770" s="78"/>
      <c r="BAR6770" s="78"/>
      <c r="BAS6770" s="78"/>
      <c r="BAT6770" s="78"/>
      <c r="BAU6770" s="78"/>
      <c r="BAV6770" s="78"/>
      <c r="BAW6770" s="78"/>
      <c r="BAX6770" s="78"/>
      <c r="BAY6770" s="78"/>
      <c r="BAZ6770" s="78"/>
      <c r="BBA6770" s="78"/>
      <c r="BBB6770" s="78"/>
      <c r="BBC6770" s="78"/>
      <c r="BBD6770" s="78"/>
      <c r="BBE6770" s="78"/>
      <c r="BBF6770" s="78"/>
      <c r="BBG6770" s="78"/>
      <c r="BBH6770" s="78"/>
      <c r="BBI6770" s="78"/>
      <c r="BBJ6770" s="78"/>
      <c r="BBK6770" s="78"/>
      <c r="BBL6770" s="78"/>
      <c r="BBM6770" s="78"/>
      <c r="BBN6770" s="78"/>
      <c r="BBO6770" s="78"/>
      <c r="BBP6770" s="78"/>
      <c r="BBQ6770" s="78"/>
      <c r="BBR6770" s="78"/>
      <c r="BBS6770" s="78"/>
      <c r="BBT6770" s="78"/>
      <c r="BBU6770" s="78"/>
      <c r="BBV6770" s="78"/>
      <c r="BBW6770" s="78"/>
      <c r="BBX6770" s="78"/>
      <c r="BBY6770" s="78"/>
      <c r="BBZ6770" s="78"/>
      <c r="BCA6770" s="78"/>
      <c r="BCB6770" s="78"/>
      <c r="BCC6770" s="78"/>
      <c r="BCD6770" s="78"/>
      <c r="BCE6770" s="78"/>
      <c r="BCF6770" s="78"/>
      <c r="BCG6770" s="78"/>
      <c r="BCH6770" s="78"/>
      <c r="BCI6770" s="78"/>
      <c r="BCJ6770" s="78"/>
      <c r="BCK6770" s="78"/>
      <c r="BCL6770" s="78"/>
      <c r="BCM6770" s="78"/>
      <c r="BCN6770" s="78"/>
      <c r="BCO6770" s="78"/>
      <c r="BCP6770" s="78"/>
      <c r="BCQ6770" s="78"/>
      <c r="BCR6770" s="78"/>
      <c r="BCS6770" s="78"/>
      <c r="BCT6770" s="78"/>
      <c r="BCU6770" s="78"/>
      <c r="BCV6770" s="78"/>
      <c r="BCW6770" s="78"/>
      <c r="BCX6770" s="78"/>
      <c r="BCY6770" s="78"/>
      <c r="BCZ6770" s="78"/>
      <c r="BDA6770" s="78"/>
      <c r="BDB6770" s="78"/>
      <c r="BDC6770" s="78"/>
      <c r="BDD6770" s="78"/>
      <c r="BDE6770" s="78"/>
      <c r="BDF6770" s="78"/>
      <c r="BDG6770" s="78"/>
      <c r="BDH6770" s="78"/>
      <c r="BDI6770" s="78"/>
      <c r="BDJ6770" s="78"/>
      <c r="BDK6770" s="78"/>
      <c r="BDL6770" s="78"/>
      <c r="BDM6770" s="78"/>
      <c r="BDN6770" s="78"/>
      <c r="BDO6770" s="78"/>
      <c r="BDP6770" s="78"/>
      <c r="BDQ6770" s="78"/>
      <c r="BDR6770" s="78"/>
      <c r="BDS6770" s="78"/>
      <c r="BDT6770" s="78"/>
      <c r="BDU6770" s="78"/>
      <c r="BDV6770" s="78"/>
      <c r="BDW6770" s="78"/>
      <c r="BDX6770" s="78"/>
      <c r="BDY6770" s="78"/>
      <c r="BDZ6770" s="78"/>
      <c r="BEA6770" s="78"/>
      <c r="BEB6770" s="78"/>
      <c r="BEC6770" s="78"/>
      <c r="BED6770" s="78"/>
      <c r="BEE6770" s="78"/>
      <c r="BEF6770" s="78"/>
      <c r="BEG6770" s="78"/>
      <c r="BEH6770" s="78"/>
      <c r="BEI6770" s="78"/>
      <c r="BEJ6770" s="78"/>
      <c r="BEK6770" s="78"/>
      <c r="BEL6770" s="78"/>
      <c r="BEM6770" s="78"/>
      <c r="BEN6770" s="78"/>
      <c r="BEO6770" s="78"/>
      <c r="BEP6770" s="78"/>
      <c r="BEQ6770" s="78"/>
      <c r="BER6770" s="78"/>
      <c r="BES6770" s="78"/>
      <c r="BET6770" s="78"/>
      <c r="BEU6770" s="78"/>
      <c r="BEV6770" s="78"/>
      <c r="BEW6770" s="78"/>
      <c r="BEX6770" s="78"/>
      <c r="BEY6770" s="78"/>
      <c r="BEZ6770" s="78"/>
      <c r="BFA6770" s="78"/>
      <c r="BFB6770" s="78"/>
      <c r="BFC6770" s="78"/>
      <c r="BFD6770" s="78"/>
      <c r="BFE6770" s="78"/>
      <c r="BFF6770" s="78"/>
      <c r="BFG6770" s="78"/>
      <c r="BFH6770" s="78"/>
      <c r="BFI6770" s="78"/>
      <c r="BFJ6770" s="78"/>
      <c r="BFK6770" s="78"/>
      <c r="BFL6770" s="78"/>
      <c r="BFM6770" s="78"/>
      <c r="BFN6770" s="78"/>
      <c r="BFO6770" s="78"/>
      <c r="BFP6770" s="78"/>
      <c r="BFQ6770" s="78"/>
      <c r="BFR6770" s="78"/>
      <c r="BFS6770" s="78"/>
      <c r="BFT6770" s="78"/>
      <c r="BFU6770" s="78"/>
      <c r="BFV6770" s="78"/>
      <c r="BFW6770" s="78"/>
      <c r="BFX6770" s="78"/>
      <c r="BFY6770" s="78"/>
      <c r="BFZ6770" s="78"/>
      <c r="BGA6770" s="78"/>
      <c r="BGB6770" s="78"/>
      <c r="BGC6770" s="78"/>
      <c r="BGD6770" s="78"/>
      <c r="BGE6770" s="78"/>
      <c r="BGF6770" s="78"/>
      <c r="BGG6770" s="78"/>
      <c r="BGH6770" s="78"/>
      <c r="BGI6770" s="78"/>
      <c r="BGJ6770" s="78"/>
      <c r="BGK6770" s="78"/>
      <c r="BGL6770" s="78"/>
      <c r="BGM6770" s="78"/>
      <c r="BGN6770" s="78"/>
      <c r="BGO6770" s="78"/>
      <c r="BGP6770" s="78"/>
      <c r="BGQ6770" s="78"/>
      <c r="BGR6770" s="78"/>
      <c r="BGS6770" s="78"/>
      <c r="BGT6770" s="78"/>
      <c r="BGU6770" s="78"/>
      <c r="BGV6770" s="78"/>
      <c r="BGW6770" s="78"/>
      <c r="BGX6770" s="78"/>
      <c r="BGY6770" s="78"/>
      <c r="BGZ6770" s="78"/>
      <c r="BHA6770" s="78"/>
      <c r="BHB6770" s="78"/>
      <c r="BHC6770" s="78"/>
      <c r="BHD6770" s="78"/>
      <c r="BHE6770" s="78"/>
      <c r="BHF6770" s="78"/>
      <c r="BHG6770" s="78"/>
      <c r="BHH6770" s="78"/>
      <c r="BHI6770" s="78"/>
      <c r="BHJ6770" s="78"/>
      <c r="BHK6770" s="78"/>
      <c r="BHL6770" s="78"/>
      <c r="BHM6770" s="78"/>
      <c r="BHN6770" s="78"/>
      <c r="BHO6770" s="78"/>
      <c r="BHP6770" s="78"/>
      <c r="BHQ6770" s="78"/>
      <c r="BHR6770" s="78"/>
      <c r="BHS6770" s="78"/>
      <c r="BHT6770" s="78"/>
      <c r="BHU6770" s="78"/>
      <c r="BHV6770" s="78"/>
      <c r="BHW6770" s="78"/>
      <c r="BHX6770" s="78"/>
      <c r="BHY6770" s="78"/>
      <c r="BHZ6770" s="78"/>
      <c r="BIA6770" s="78"/>
      <c r="BIB6770" s="78"/>
      <c r="BIC6770" s="78"/>
      <c r="BID6770" s="78"/>
      <c r="BIE6770" s="78"/>
      <c r="BIF6770" s="78"/>
      <c r="BIG6770" s="78"/>
      <c r="BIH6770" s="78"/>
      <c r="BII6770" s="78"/>
      <c r="BIJ6770" s="78"/>
      <c r="BIK6770" s="78"/>
      <c r="BIL6770" s="78"/>
      <c r="BIM6770" s="78"/>
      <c r="BIN6770" s="78"/>
      <c r="BIO6770" s="78"/>
      <c r="BIP6770" s="78"/>
      <c r="BIQ6770" s="78"/>
      <c r="BIR6770" s="78"/>
      <c r="BIS6770" s="78"/>
      <c r="BIT6770" s="78"/>
      <c r="BIU6770" s="78"/>
      <c r="BIV6770" s="78"/>
      <c r="BIW6770" s="78"/>
      <c r="BIX6770" s="78"/>
      <c r="BIY6770" s="78"/>
      <c r="BIZ6770" s="78"/>
      <c r="BJA6770" s="78"/>
      <c r="BJB6770" s="78"/>
      <c r="BJC6770" s="78"/>
      <c r="BJD6770" s="78"/>
      <c r="BJE6770" s="78"/>
      <c r="BJF6770" s="78"/>
      <c r="BJG6770" s="78"/>
      <c r="BJH6770" s="78"/>
      <c r="BJI6770" s="78"/>
      <c r="BJJ6770" s="78"/>
      <c r="BJK6770" s="78"/>
      <c r="BJL6770" s="78"/>
      <c r="BJM6770" s="78"/>
      <c r="BJN6770" s="78"/>
      <c r="BJO6770" s="78"/>
      <c r="BJP6770" s="78"/>
      <c r="BJQ6770" s="78"/>
      <c r="BJR6770" s="78"/>
      <c r="BJS6770" s="78"/>
      <c r="BJT6770" s="78"/>
      <c r="BJU6770" s="78"/>
      <c r="BJV6770" s="78"/>
      <c r="BJW6770" s="78"/>
      <c r="BJX6770" s="78"/>
      <c r="BJY6770" s="78"/>
      <c r="BJZ6770" s="78"/>
      <c r="BKA6770" s="78"/>
      <c r="BKB6770" s="78"/>
      <c r="BKC6770" s="78"/>
      <c r="BKD6770" s="78"/>
      <c r="BKE6770" s="78"/>
      <c r="BKF6770" s="78"/>
      <c r="BKG6770" s="78"/>
      <c r="BKH6770" s="78"/>
      <c r="BKI6770" s="78"/>
      <c r="BKJ6770" s="78"/>
      <c r="BKK6770" s="78"/>
      <c r="BKL6770" s="78"/>
      <c r="BKM6770" s="78"/>
      <c r="BKN6770" s="78"/>
      <c r="BKO6770" s="78"/>
      <c r="BKP6770" s="78"/>
      <c r="BKQ6770" s="78"/>
      <c r="BKR6770" s="78"/>
      <c r="BKS6770" s="78"/>
      <c r="BKT6770" s="78"/>
      <c r="BKU6770" s="78"/>
      <c r="BKV6770" s="78"/>
      <c r="BKW6770" s="78"/>
      <c r="BKX6770" s="78"/>
      <c r="BKY6770" s="78"/>
      <c r="BKZ6770" s="78"/>
      <c r="BLA6770" s="78"/>
      <c r="BLB6770" s="78"/>
      <c r="BLC6770" s="78"/>
      <c r="BLD6770" s="78"/>
      <c r="BLE6770" s="78"/>
      <c r="BLF6770" s="78"/>
      <c r="BLG6770" s="78"/>
      <c r="BLH6770" s="78"/>
      <c r="BLI6770" s="78"/>
      <c r="BLJ6770" s="78"/>
      <c r="BLK6770" s="78"/>
      <c r="BLL6770" s="78"/>
      <c r="BLM6770" s="78"/>
      <c r="BLN6770" s="78"/>
      <c r="BLO6770" s="78"/>
      <c r="BLP6770" s="78"/>
      <c r="BLQ6770" s="78"/>
      <c r="BLR6770" s="78"/>
      <c r="BLS6770" s="78"/>
      <c r="BLT6770" s="78"/>
      <c r="BLU6770" s="78"/>
      <c r="BLV6770" s="78"/>
      <c r="BLW6770" s="78"/>
      <c r="BLX6770" s="78"/>
      <c r="BLY6770" s="78"/>
      <c r="BLZ6770" s="78"/>
      <c r="BMA6770" s="78"/>
      <c r="BMB6770" s="78"/>
      <c r="BMC6770" s="78"/>
      <c r="BMD6770" s="78"/>
      <c r="BME6770" s="78"/>
      <c r="BMF6770" s="78"/>
      <c r="BMG6770" s="78"/>
      <c r="BMH6770" s="78"/>
      <c r="BMI6770" s="78"/>
      <c r="BMJ6770" s="78"/>
      <c r="BMK6770" s="78"/>
      <c r="BML6770" s="78"/>
      <c r="BMM6770" s="78"/>
      <c r="BMN6770" s="78"/>
      <c r="BMO6770" s="78"/>
      <c r="BMP6770" s="78"/>
      <c r="BMQ6770" s="78"/>
      <c r="BMR6770" s="78"/>
      <c r="BMS6770" s="78"/>
      <c r="BMT6770" s="78"/>
      <c r="BMU6770" s="78"/>
      <c r="BMV6770" s="78"/>
      <c r="BMW6770" s="78"/>
      <c r="BMX6770" s="78"/>
      <c r="BMY6770" s="78"/>
      <c r="BMZ6770" s="78"/>
      <c r="BNA6770" s="78"/>
      <c r="BNB6770" s="78"/>
      <c r="BNC6770" s="78"/>
      <c r="BND6770" s="78"/>
      <c r="BNE6770" s="78"/>
      <c r="BNF6770" s="78"/>
      <c r="BNG6770" s="78"/>
      <c r="BNH6770" s="78"/>
      <c r="BNI6770" s="78"/>
      <c r="BNJ6770" s="78"/>
      <c r="BNK6770" s="78"/>
      <c r="BNL6770" s="78"/>
      <c r="BNM6770" s="78"/>
      <c r="BNN6770" s="78"/>
      <c r="BNO6770" s="78"/>
      <c r="BNP6770" s="78"/>
      <c r="BNQ6770" s="78"/>
      <c r="BNR6770" s="78"/>
      <c r="BNS6770" s="78"/>
      <c r="BNT6770" s="78"/>
      <c r="BNU6770" s="78"/>
      <c r="BNV6770" s="78"/>
      <c r="BNW6770" s="78"/>
      <c r="BNX6770" s="78"/>
      <c r="BNY6770" s="78"/>
      <c r="BNZ6770" s="78"/>
      <c r="BOA6770" s="78"/>
      <c r="BOB6770" s="78"/>
      <c r="BOC6770" s="78"/>
      <c r="BOD6770" s="78"/>
      <c r="BOE6770" s="78"/>
      <c r="BOF6770" s="78"/>
      <c r="BOG6770" s="78"/>
      <c r="BOH6770" s="78"/>
      <c r="BOI6770" s="78"/>
      <c r="BOJ6770" s="78"/>
      <c r="BOK6770" s="78"/>
      <c r="BOL6770" s="78"/>
      <c r="BOM6770" s="78"/>
      <c r="BON6770" s="78"/>
      <c r="BOO6770" s="78"/>
      <c r="BOP6770" s="78"/>
      <c r="BOQ6770" s="78"/>
      <c r="BOR6770" s="78"/>
      <c r="BOS6770" s="78"/>
      <c r="BOT6770" s="78"/>
      <c r="BOU6770" s="78"/>
      <c r="BOV6770" s="78"/>
      <c r="BOW6770" s="78"/>
      <c r="BOX6770" s="78"/>
      <c r="BOY6770" s="78"/>
      <c r="BOZ6770" s="78"/>
      <c r="BPA6770" s="78"/>
      <c r="BPB6770" s="78"/>
      <c r="BPC6770" s="78"/>
      <c r="BPD6770" s="78"/>
      <c r="BPE6770" s="78"/>
      <c r="BPF6770" s="78"/>
      <c r="BPG6770" s="78"/>
      <c r="BPH6770" s="78"/>
      <c r="BPI6770" s="78"/>
      <c r="BPJ6770" s="78"/>
      <c r="BPK6770" s="78"/>
      <c r="BPL6770" s="78"/>
      <c r="BPM6770" s="78"/>
      <c r="BPN6770" s="78"/>
      <c r="BPO6770" s="78"/>
      <c r="BPP6770" s="78"/>
      <c r="BPQ6770" s="78"/>
      <c r="BPR6770" s="78"/>
      <c r="BPS6770" s="78"/>
      <c r="BPT6770" s="78"/>
      <c r="BPU6770" s="78"/>
      <c r="BPV6770" s="78"/>
      <c r="BPW6770" s="78"/>
      <c r="BPX6770" s="78"/>
      <c r="BPY6770" s="78"/>
      <c r="BPZ6770" s="78"/>
      <c r="BQA6770" s="78"/>
      <c r="BQB6770" s="78"/>
      <c r="BQC6770" s="78"/>
      <c r="BQD6770" s="78"/>
      <c r="BQE6770" s="78"/>
      <c r="BQF6770" s="78"/>
      <c r="BQG6770" s="78"/>
      <c r="BQH6770" s="78"/>
      <c r="BQI6770" s="78"/>
      <c r="BQJ6770" s="78"/>
      <c r="BQK6770" s="78"/>
      <c r="BQL6770" s="78"/>
      <c r="BQM6770" s="78"/>
      <c r="BQN6770" s="78"/>
      <c r="BQO6770" s="78"/>
      <c r="BQP6770" s="78"/>
      <c r="BQQ6770" s="78"/>
      <c r="BQR6770" s="78"/>
      <c r="BQS6770" s="78"/>
      <c r="BQT6770" s="78"/>
      <c r="BQU6770" s="78"/>
      <c r="BQV6770" s="78"/>
      <c r="BQW6770" s="78"/>
      <c r="BQX6770" s="78"/>
      <c r="BQY6770" s="78"/>
      <c r="BQZ6770" s="78"/>
      <c r="BRA6770" s="78"/>
      <c r="BRB6770" s="78"/>
      <c r="BRC6770" s="78"/>
      <c r="BRD6770" s="78"/>
      <c r="BRE6770" s="78"/>
      <c r="BRF6770" s="78"/>
      <c r="BRG6770" s="78"/>
      <c r="BRH6770" s="78"/>
      <c r="BRI6770" s="78"/>
      <c r="BRJ6770" s="78"/>
      <c r="BRK6770" s="78"/>
      <c r="BRL6770" s="78"/>
      <c r="BRM6770" s="78"/>
      <c r="BRN6770" s="78"/>
      <c r="BRO6770" s="78"/>
      <c r="BRP6770" s="78"/>
      <c r="BRQ6770" s="78"/>
      <c r="BRR6770" s="78"/>
      <c r="BRS6770" s="78"/>
      <c r="BRT6770" s="78"/>
      <c r="BRU6770" s="78"/>
      <c r="BRV6770" s="78"/>
      <c r="BRW6770" s="78"/>
      <c r="BRX6770" s="78"/>
      <c r="BRY6770" s="78"/>
      <c r="BRZ6770" s="78"/>
      <c r="BSA6770" s="78"/>
      <c r="BSB6770" s="78"/>
      <c r="BSC6770" s="78"/>
      <c r="BSD6770" s="78"/>
      <c r="BSE6770" s="78"/>
      <c r="BSF6770" s="78"/>
      <c r="BSG6770" s="78"/>
      <c r="BSH6770" s="78"/>
      <c r="BSI6770" s="78"/>
      <c r="BSJ6770" s="78"/>
      <c r="BSK6770" s="78"/>
      <c r="BSL6770" s="78"/>
      <c r="BSM6770" s="78"/>
      <c r="BSN6770" s="78"/>
      <c r="BSO6770" s="78"/>
      <c r="BSP6770" s="78"/>
      <c r="BSQ6770" s="78"/>
      <c r="BSR6770" s="78"/>
      <c r="BSS6770" s="78"/>
      <c r="BST6770" s="78"/>
      <c r="BSU6770" s="78"/>
      <c r="BSV6770" s="78"/>
      <c r="BSW6770" s="78"/>
      <c r="BSX6770" s="78"/>
      <c r="BSY6770" s="78"/>
      <c r="BSZ6770" s="78"/>
      <c r="BTA6770" s="78"/>
      <c r="BTB6770" s="78"/>
      <c r="BTC6770" s="78"/>
      <c r="BTD6770" s="78"/>
      <c r="BTE6770" s="78"/>
      <c r="BTF6770" s="78"/>
      <c r="BTG6770" s="78"/>
      <c r="BTH6770" s="78"/>
      <c r="BTI6770" s="78"/>
      <c r="BTJ6770" s="78"/>
      <c r="BTK6770" s="78"/>
      <c r="BTL6770" s="78"/>
      <c r="BTM6770" s="78"/>
      <c r="BTN6770" s="78"/>
      <c r="BTO6770" s="78"/>
      <c r="BTP6770" s="78"/>
      <c r="BTQ6770" s="78"/>
      <c r="BTR6770" s="78"/>
      <c r="BTS6770" s="78"/>
      <c r="BTT6770" s="78"/>
      <c r="BTU6770" s="78"/>
      <c r="BTV6770" s="78"/>
      <c r="BTW6770" s="78"/>
      <c r="BTX6770" s="78"/>
      <c r="BTY6770" s="78"/>
      <c r="BTZ6770" s="78"/>
      <c r="BUA6770" s="78"/>
      <c r="BUB6770" s="78"/>
      <c r="BUC6770" s="78"/>
      <c r="BUD6770" s="78"/>
      <c r="BUE6770" s="78"/>
      <c r="BUF6770" s="78"/>
      <c r="BUG6770" s="78"/>
      <c r="BUH6770" s="78"/>
      <c r="BUI6770" s="78"/>
      <c r="BUJ6770" s="78"/>
      <c r="BUK6770" s="78"/>
      <c r="BUL6770" s="78"/>
      <c r="BUM6770" s="78"/>
      <c r="BUN6770" s="78"/>
      <c r="BUO6770" s="78"/>
      <c r="BUP6770" s="78"/>
      <c r="BUQ6770" s="78"/>
      <c r="BUR6770" s="78"/>
      <c r="BUS6770" s="78"/>
      <c r="BUT6770" s="78"/>
      <c r="BUU6770" s="78"/>
      <c r="BUV6770" s="78"/>
      <c r="BUW6770" s="78"/>
      <c r="BUX6770" s="78"/>
      <c r="BUY6770" s="78"/>
      <c r="BUZ6770" s="78"/>
      <c r="BVA6770" s="78"/>
      <c r="BVB6770" s="78"/>
      <c r="BVC6770" s="78"/>
      <c r="BVD6770" s="78"/>
      <c r="BVE6770" s="78"/>
      <c r="BVF6770" s="78"/>
      <c r="BVG6770" s="78"/>
      <c r="BVH6770" s="78"/>
      <c r="BVI6770" s="78"/>
      <c r="BVJ6770" s="78"/>
      <c r="BVK6770" s="78"/>
      <c r="BVL6770" s="78"/>
      <c r="BVM6770" s="78"/>
      <c r="BVN6770" s="78"/>
      <c r="BVO6770" s="78"/>
      <c r="BVP6770" s="78"/>
      <c r="BVQ6770" s="78"/>
      <c r="BVR6770" s="78"/>
      <c r="BVS6770" s="78"/>
      <c r="BVT6770" s="78"/>
      <c r="BVU6770" s="78"/>
      <c r="BVV6770" s="78"/>
      <c r="BVW6770" s="78"/>
      <c r="BVX6770" s="78"/>
      <c r="BVY6770" s="78"/>
      <c r="BVZ6770" s="78"/>
      <c r="BWA6770" s="78"/>
      <c r="BWB6770" s="78"/>
      <c r="BWC6770" s="78"/>
      <c r="BWD6770" s="78"/>
      <c r="BWE6770" s="78"/>
      <c r="BWF6770" s="78"/>
      <c r="BWG6770" s="78"/>
      <c r="BWH6770" s="78"/>
      <c r="BWI6770" s="78"/>
      <c r="BWJ6770" s="78"/>
      <c r="BWK6770" s="78"/>
      <c r="BWL6770" s="78"/>
      <c r="BWM6770" s="78"/>
      <c r="BWN6770" s="78"/>
      <c r="BWO6770" s="78"/>
      <c r="BWP6770" s="78"/>
      <c r="BWQ6770" s="78"/>
      <c r="BWR6770" s="78"/>
      <c r="BWS6770" s="78"/>
      <c r="BWT6770" s="78"/>
      <c r="BWU6770" s="78"/>
      <c r="BWV6770" s="78"/>
      <c r="BWW6770" s="78"/>
      <c r="BWX6770" s="78"/>
      <c r="BWY6770" s="78"/>
      <c r="BWZ6770" s="78"/>
      <c r="BXA6770" s="78"/>
      <c r="BXB6770" s="78"/>
      <c r="BXC6770" s="78"/>
      <c r="BXD6770" s="78"/>
      <c r="BXE6770" s="78"/>
      <c r="BXF6770" s="78"/>
      <c r="BXG6770" s="78"/>
      <c r="BXH6770" s="78"/>
      <c r="BXI6770" s="78"/>
      <c r="BXJ6770" s="78"/>
      <c r="BXK6770" s="78"/>
      <c r="BXL6770" s="78"/>
      <c r="BXM6770" s="78"/>
      <c r="BXN6770" s="78"/>
      <c r="BXO6770" s="78"/>
      <c r="BXP6770" s="78"/>
      <c r="BXQ6770" s="78"/>
      <c r="BXR6770" s="78"/>
      <c r="BXS6770" s="78"/>
      <c r="BXT6770" s="78"/>
      <c r="BXU6770" s="78"/>
      <c r="BXV6770" s="78"/>
      <c r="BXW6770" s="78"/>
      <c r="BXX6770" s="78"/>
      <c r="BXY6770" s="78"/>
      <c r="BXZ6770" s="78"/>
      <c r="BYA6770" s="78"/>
      <c r="BYB6770" s="78"/>
      <c r="BYC6770" s="78"/>
      <c r="BYD6770" s="78"/>
      <c r="BYE6770" s="78"/>
      <c r="BYF6770" s="78"/>
      <c r="BYG6770" s="78"/>
      <c r="BYH6770" s="78"/>
      <c r="BYI6770" s="78"/>
      <c r="BYJ6770" s="78"/>
      <c r="BYK6770" s="78"/>
      <c r="BYL6770" s="78"/>
      <c r="BYM6770" s="78"/>
      <c r="BYN6770" s="78"/>
      <c r="BYO6770" s="78"/>
      <c r="BYP6770" s="78"/>
      <c r="BYQ6770" s="78"/>
      <c r="BYR6770" s="78"/>
      <c r="BYS6770" s="78"/>
      <c r="BYT6770" s="78"/>
      <c r="BYU6770" s="78"/>
      <c r="BYV6770" s="78"/>
      <c r="BYW6770" s="78"/>
      <c r="BYX6770" s="78"/>
      <c r="BYY6770" s="78"/>
      <c r="BYZ6770" s="78"/>
      <c r="BZA6770" s="78"/>
      <c r="BZB6770" s="78"/>
      <c r="BZC6770" s="78"/>
      <c r="BZD6770" s="78"/>
      <c r="BZE6770" s="78"/>
      <c r="BZF6770" s="78"/>
      <c r="BZG6770" s="78"/>
      <c r="BZH6770" s="78"/>
      <c r="BZI6770" s="78"/>
      <c r="BZJ6770" s="78"/>
      <c r="BZK6770" s="78"/>
      <c r="BZL6770" s="78"/>
      <c r="BZM6770" s="78"/>
      <c r="BZN6770" s="78"/>
      <c r="BZO6770" s="78"/>
      <c r="BZP6770" s="78"/>
      <c r="BZQ6770" s="78"/>
      <c r="BZR6770" s="78"/>
      <c r="BZS6770" s="78"/>
      <c r="BZT6770" s="78"/>
      <c r="BZU6770" s="78"/>
      <c r="BZV6770" s="78"/>
      <c r="BZW6770" s="78"/>
      <c r="BZX6770" s="78"/>
      <c r="BZY6770" s="78"/>
      <c r="BZZ6770" s="78"/>
      <c r="CAA6770" s="78"/>
      <c r="CAB6770" s="78"/>
      <c r="CAC6770" s="78"/>
      <c r="CAD6770" s="78"/>
      <c r="CAE6770" s="78"/>
      <c r="CAF6770" s="78"/>
      <c r="CAG6770" s="78"/>
      <c r="CAH6770" s="78"/>
      <c r="CAI6770" s="78"/>
      <c r="CAJ6770" s="78"/>
      <c r="CAK6770" s="78"/>
      <c r="CAL6770" s="78"/>
      <c r="CAM6770" s="78"/>
      <c r="CAN6770" s="78"/>
      <c r="CAO6770" s="78"/>
      <c r="CAP6770" s="78"/>
      <c r="CAQ6770" s="78"/>
      <c r="CAR6770" s="78"/>
      <c r="CAS6770" s="78"/>
      <c r="CAT6770" s="78"/>
      <c r="CAU6770" s="78"/>
      <c r="CAV6770" s="78"/>
      <c r="CAW6770" s="78"/>
      <c r="CAX6770" s="78"/>
      <c r="CAY6770" s="78"/>
      <c r="CAZ6770" s="78"/>
      <c r="CBA6770" s="78"/>
      <c r="CBB6770" s="78"/>
      <c r="CBC6770" s="78"/>
      <c r="CBD6770" s="78"/>
      <c r="CBE6770" s="78"/>
      <c r="CBF6770" s="78"/>
      <c r="CBG6770" s="78"/>
      <c r="CBH6770" s="78"/>
      <c r="CBI6770" s="78"/>
      <c r="CBJ6770" s="78"/>
      <c r="CBK6770" s="78"/>
      <c r="CBL6770" s="78"/>
      <c r="CBM6770" s="78"/>
      <c r="CBN6770" s="78"/>
      <c r="CBO6770" s="78"/>
      <c r="CBP6770" s="78"/>
      <c r="CBQ6770" s="78"/>
      <c r="CBR6770" s="78"/>
      <c r="CBS6770" s="78"/>
      <c r="CBT6770" s="78"/>
      <c r="CBU6770" s="78"/>
      <c r="CBV6770" s="78"/>
      <c r="CBW6770" s="78"/>
      <c r="CBX6770" s="78"/>
      <c r="CBY6770" s="78"/>
      <c r="CBZ6770" s="78"/>
      <c r="CCA6770" s="78"/>
      <c r="CCB6770" s="78"/>
      <c r="CCC6770" s="78"/>
      <c r="CCD6770" s="78"/>
      <c r="CCE6770" s="78"/>
      <c r="CCF6770" s="78"/>
      <c r="CCG6770" s="78"/>
      <c r="CCH6770" s="78"/>
      <c r="CCI6770" s="78"/>
      <c r="CCJ6770" s="78"/>
      <c r="CCK6770" s="78"/>
      <c r="CCL6770" s="78"/>
      <c r="CCM6770" s="78"/>
      <c r="CCN6770" s="78"/>
      <c r="CCO6770" s="78"/>
      <c r="CCP6770" s="78"/>
      <c r="CCQ6770" s="78"/>
      <c r="CCR6770" s="78"/>
      <c r="CCS6770" s="78"/>
      <c r="CCT6770" s="78"/>
      <c r="CCU6770" s="78"/>
      <c r="CCV6770" s="78"/>
      <c r="CCW6770" s="78"/>
      <c r="CCX6770" s="78"/>
      <c r="CCY6770" s="78"/>
      <c r="CCZ6770" s="78"/>
      <c r="CDA6770" s="78"/>
      <c r="CDB6770" s="78"/>
      <c r="CDC6770" s="78"/>
      <c r="CDD6770" s="78"/>
      <c r="CDE6770" s="78"/>
      <c r="CDF6770" s="78"/>
      <c r="CDG6770" s="78"/>
      <c r="CDH6770" s="78"/>
      <c r="CDI6770" s="78"/>
      <c r="CDJ6770" s="78"/>
      <c r="CDK6770" s="78"/>
      <c r="CDL6770" s="78"/>
      <c r="CDM6770" s="78"/>
      <c r="CDN6770" s="78"/>
      <c r="CDO6770" s="78"/>
      <c r="CDP6770" s="78"/>
      <c r="CDQ6770" s="78"/>
      <c r="CDR6770" s="78"/>
      <c r="CDS6770" s="78"/>
      <c r="CDT6770" s="78"/>
      <c r="CDU6770" s="78"/>
      <c r="CDV6770" s="78"/>
      <c r="CDW6770" s="78"/>
      <c r="CDX6770" s="78"/>
      <c r="CDY6770" s="78"/>
      <c r="CDZ6770" s="78"/>
      <c r="CEA6770" s="78"/>
      <c r="CEB6770" s="78"/>
      <c r="CEC6770" s="78"/>
      <c r="CED6770" s="78"/>
      <c r="CEE6770" s="78"/>
      <c r="CEF6770" s="78"/>
      <c r="CEG6770" s="78"/>
      <c r="CEH6770" s="78"/>
      <c r="CEI6770" s="78"/>
      <c r="CEJ6770" s="78"/>
      <c r="CEK6770" s="78"/>
      <c r="CEL6770" s="78"/>
      <c r="CEM6770" s="78"/>
      <c r="CEN6770" s="78"/>
      <c r="CEO6770" s="78"/>
      <c r="CEP6770" s="78"/>
      <c r="CEQ6770" s="78"/>
      <c r="CER6770" s="78"/>
      <c r="CES6770" s="78"/>
      <c r="CET6770" s="78"/>
      <c r="CEU6770" s="78"/>
      <c r="CEV6770" s="78"/>
      <c r="CEW6770" s="78"/>
      <c r="CEX6770" s="78"/>
      <c r="CEY6770" s="78"/>
      <c r="CEZ6770" s="78"/>
      <c r="CFA6770" s="78"/>
      <c r="CFB6770" s="78"/>
      <c r="CFC6770" s="78"/>
      <c r="CFD6770" s="78"/>
      <c r="CFE6770" s="78"/>
      <c r="CFF6770" s="78"/>
      <c r="CFG6770" s="78"/>
      <c r="CFH6770" s="78"/>
      <c r="CFI6770" s="78"/>
      <c r="CFJ6770" s="78"/>
      <c r="CFK6770" s="78"/>
      <c r="CFL6770" s="78"/>
      <c r="CFM6770" s="78"/>
      <c r="CFN6770" s="78"/>
      <c r="CFO6770" s="78"/>
      <c r="CFP6770" s="78"/>
      <c r="CFQ6770" s="78"/>
      <c r="CFR6770" s="78"/>
      <c r="CFS6770" s="78"/>
      <c r="CFT6770" s="78"/>
      <c r="CFU6770" s="78"/>
      <c r="CFV6770" s="78"/>
      <c r="CFW6770" s="78"/>
      <c r="CFX6770" s="78"/>
      <c r="CFY6770" s="78"/>
      <c r="CFZ6770" s="78"/>
      <c r="CGA6770" s="78"/>
      <c r="CGB6770" s="78"/>
      <c r="CGC6770" s="78"/>
      <c r="CGD6770" s="78"/>
      <c r="CGE6770" s="78"/>
      <c r="CGF6770" s="78"/>
      <c r="CGG6770" s="78"/>
      <c r="CGH6770" s="78"/>
      <c r="CGI6770" s="78"/>
      <c r="CGJ6770" s="78"/>
      <c r="CGK6770" s="78"/>
      <c r="CGL6770" s="78"/>
      <c r="CGM6770" s="78"/>
      <c r="CGN6770" s="78"/>
      <c r="CGO6770" s="78"/>
      <c r="CGP6770" s="78"/>
      <c r="CGQ6770" s="78"/>
      <c r="CGR6770" s="78"/>
      <c r="CGS6770" s="78"/>
      <c r="CGT6770" s="78"/>
      <c r="CGU6770" s="78"/>
      <c r="CGV6770" s="78"/>
      <c r="CGW6770" s="78"/>
      <c r="CGX6770" s="78"/>
      <c r="CGY6770" s="78"/>
      <c r="CGZ6770" s="78"/>
      <c r="CHA6770" s="78"/>
      <c r="CHB6770" s="78"/>
      <c r="CHC6770" s="78"/>
      <c r="CHD6770" s="78"/>
      <c r="CHE6770" s="78"/>
      <c r="CHF6770" s="78"/>
      <c r="CHG6770" s="78"/>
      <c r="CHH6770" s="78"/>
      <c r="CHI6770" s="78"/>
      <c r="CHJ6770" s="78"/>
      <c r="CHK6770" s="78"/>
      <c r="CHL6770" s="78"/>
      <c r="CHM6770" s="78"/>
      <c r="CHN6770" s="78"/>
      <c r="CHO6770" s="78"/>
      <c r="CHP6770" s="78"/>
      <c r="CHQ6770" s="78"/>
      <c r="CHR6770" s="78"/>
      <c r="CHS6770" s="78"/>
      <c r="CHT6770" s="78"/>
      <c r="CHU6770" s="78"/>
      <c r="CHV6770" s="78"/>
      <c r="CHW6770" s="78"/>
      <c r="CHX6770" s="78"/>
      <c r="CHY6770" s="78"/>
      <c r="CHZ6770" s="78"/>
      <c r="CIA6770" s="78"/>
      <c r="CIB6770" s="78"/>
      <c r="CIC6770" s="78"/>
      <c r="CID6770" s="78"/>
      <c r="CIE6770" s="78"/>
      <c r="CIF6770" s="78"/>
      <c r="CIG6770" s="78"/>
      <c r="CIH6770" s="78"/>
      <c r="CII6770" s="78"/>
      <c r="CIJ6770" s="78"/>
      <c r="CIK6770" s="78"/>
      <c r="CIL6770" s="78"/>
      <c r="CIM6770" s="78"/>
      <c r="CIN6770" s="78"/>
      <c r="CIO6770" s="78"/>
      <c r="CIP6770" s="78"/>
      <c r="CIQ6770" s="78"/>
      <c r="CIR6770" s="78"/>
      <c r="CIS6770" s="78"/>
      <c r="CIT6770" s="78"/>
      <c r="CIU6770" s="78"/>
      <c r="CIV6770" s="78"/>
      <c r="CIW6770" s="78"/>
      <c r="CIX6770" s="78"/>
      <c r="CIY6770" s="78"/>
      <c r="CIZ6770" s="78"/>
      <c r="CJA6770" s="78"/>
      <c r="CJB6770" s="78"/>
      <c r="CJC6770" s="78"/>
      <c r="CJD6770" s="78"/>
      <c r="CJE6770" s="78"/>
      <c r="CJF6770" s="78"/>
      <c r="CJG6770" s="78"/>
      <c r="CJH6770" s="78"/>
      <c r="CJI6770" s="78"/>
      <c r="CJJ6770" s="78"/>
      <c r="CJK6770" s="78"/>
      <c r="CJL6770" s="78"/>
      <c r="CJM6770" s="78"/>
      <c r="CJN6770" s="78"/>
      <c r="CJO6770" s="78"/>
      <c r="CJP6770" s="78"/>
      <c r="CJQ6770" s="78"/>
      <c r="CJR6770" s="78"/>
      <c r="CJS6770" s="78"/>
      <c r="CJT6770" s="78"/>
      <c r="CJU6770" s="78"/>
      <c r="CJV6770" s="78"/>
      <c r="CJW6770" s="78"/>
      <c r="CJX6770" s="78"/>
      <c r="CJY6770" s="78"/>
      <c r="CJZ6770" s="78"/>
      <c r="CKA6770" s="78"/>
      <c r="CKB6770" s="78"/>
      <c r="CKC6770" s="78"/>
      <c r="CKD6770" s="78"/>
      <c r="CKE6770" s="78"/>
      <c r="CKF6770" s="78"/>
      <c r="CKG6770" s="78"/>
      <c r="CKH6770" s="78"/>
      <c r="CKI6770" s="78"/>
      <c r="CKJ6770" s="78"/>
      <c r="CKK6770" s="78"/>
      <c r="CKL6770" s="78"/>
      <c r="CKM6770" s="78"/>
      <c r="CKN6770" s="78"/>
      <c r="CKO6770" s="78"/>
      <c r="CKP6770" s="78"/>
      <c r="CKQ6770" s="78"/>
      <c r="CKR6770" s="78"/>
      <c r="CKS6770" s="78"/>
      <c r="CKT6770" s="78"/>
      <c r="CKU6770" s="78"/>
      <c r="CKV6770" s="78"/>
      <c r="CKW6770" s="78"/>
      <c r="CKX6770" s="78"/>
      <c r="CKY6770" s="78"/>
      <c r="CKZ6770" s="78"/>
      <c r="CLA6770" s="78"/>
      <c r="CLB6770" s="78"/>
      <c r="CLC6770" s="78"/>
      <c r="CLD6770" s="78"/>
      <c r="CLE6770" s="78"/>
      <c r="CLF6770" s="78"/>
      <c r="CLG6770" s="78"/>
      <c r="CLH6770" s="78"/>
      <c r="CLI6770" s="78"/>
      <c r="CLJ6770" s="78"/>
      <c r="CLK6770" s="78"/>
      <c r="CLL6770" s="78"/>
      <c r="CLM6770" s="78"/>
      <c r="CLN6770" s="78"/>
      <c r="CLO6770" s="78"/>
      <c r="CLP6770" s="78"/>
      <c r="CLQ6770" s="78"/>
      <c r="CLR6770" s="78"/>
      <c r="CLS6770" s="78"/>
      <c r="CLT6770" s="78"/>
      <c r="CLU6770" s="78"/>
      <c r="CLV6770" s="78"/>
      <c r="CLW6770" s="78"/>
      <c r="CLX6770" s="78"/>
      <c r="CLY6770" s="78"/>
      <c r="CLZ6770" s="78"/>
      <c r="CMA6770" s="78"/>
      <c r="CMB6770" s="78"/>
      <c r="CMC6770" s="78"/>
      <c r="CMD6770" s="78"/>
      <c r="CME6770" s="78"/>
      <c r="CMF6770" s="78"/>
      <c r="CMG6770" s="78"/>
      <c r="CMH6770" s="78"/>
      <c r="CMI6770" s="78"/>
      <c r="CMJ6770" s="78"/>
      <c r="CMK6770" s="78"/>
      <c r="CML6770" s="78"/>
      <c r="CMM6770" s="78"/>
      <c r="CMN6770" s="78"/>
      <c r="CMO6770" s="78"/>
      <c r="CMP6770" s="78"/>
      <c r="CMQ6770" s="78"/>
      <c r="CMR6770" s="78"/>
      <c r="CMS6770" s="78"/>
      <c r="CMT6770" s="78"/>
      <c r="CMU6770" s="78"/>
      <c r="CMV6770" s="78"/>
      <c r="CMW6770" s="78"/>
      <c r="CMX6770" s="78"/>
      <c r="CMY6770" s="78"/>
      <c r="CMZ6770" s="78"/>
      <c r="CNA6770" s="78"/>
      <c r="CNB6770" s="78"/>
      <c r="CNC6770" s="78"/>
      <c r="CND6770" s="78"/>
      <c r="CNE6770" s="78"/>
      <c r="CNF6770" s="78"/>
      <c r="CNG6770" s="78"/>
      <c r="CNH6770" s="78"/>
      <c r="CNI6770" s="78"/>
      <c r="CNJ6770" s="78"/>
      <c r="CNK6770" s="78"/>
      <c r="CNL6770" s="78"/>
      <c r="CNM6770" s="78"/>
      <c r="CNN6770" s="78"/>
      <c r="CNO6770" s="78"/>
      <c r="CNP6770" s="78"/>
      <c r="CNQ6770" s="78"/>
      <c r="CNR6770" s="78"/>
      <c r="CNS6770" s="78"/>
      <c r="CNT6770" s="78"/>
      <c r="CNU6770" s="78"/>
      <c r="CNV6770" s="78"/>
      <c r="CNW6770" s="78"/>
      <c r="CNX6770" s="78"/>
      <c r="CNY6770" s="78"/>
      <c r="CNZ6770" s="78"/>
      <c r="COA6770" s="78"/>
      <c r="COB6770" s="78"/>
      <c r="COC6770" s="78"/>
      <c r="COD6770" s="78"/>
      <c r="COE6770" s="78"/>
      <c r="COF6770" s="78"/>
      <c r="COG6770" s="78"/>
      <c r="COH6770" s="78"/>
      <c r="COI6770" s="78"/>
      <c r="COJ6770" s="78"/>
      <c r="COK6770" s="78"/>
      <c r="COL6770" s="78"/>
      <c r="COM6770" s="78"/>
      <c r="CON6770" s="78"/>
      <c r="COO6770" s="78"/>
      <c r="COP6770" s="78"/>
      <c r="COQ6770" s="78"/>
      <c r="COR6770" s="78"/>
      <c r="COS6770" s="78"/>
      <c r="COT6770" s="78"/>
      <c r="COU6770" s="78"/>
      <c r="COV6770" s="78"/>
      <c r="COW6770" s="78"/>
      <c r="COX6770" s="78"/>
      <c r="COY6770" s="78"/>
      <c r="COZ6770" s="78"/>
      <c r="CPA6770" s="78"/>
      <c r="CPB6770" s="78"/>
      <c r="CPC6770" s="78"/>
      <c r="CPD6770" s="78"/>
      <c r="CPE6770" s="78"/>
      <c r="CPF6770" s="78"/>
      <c r="CPG6770" s="78"/>
      <c r="CPH6770" s="78"/>
      <c r="CPI6770" s="78"/>
      <c r="CPJ6770" s="78"/>
      <c r="CPK6770" s="78"/>
      <c r="CPL6770" s="78"/>
      <c r="CPM6770" s="78"/>
      <c r="CPN6770" s="78"/>
      <c r="CPO6770" s="78"/>
      <c r="CPP6770" s="78"/>
      <c r="CPQ6770" s="78"/>
      <c r="CPR6770" s="78"/>
      <c r="CPS6770" s="78"/>
      <c r="CPT6770" s="78"/>
      <c r="CPU6770" s="78"/>
      <c r="CPV6770" s="78"/>
      <c r="CPW6770" s="78"/>
      <c r="CPX6770" s="78"/>
      <c r="CPY6770" s="78"/>
      <c r="CPZ6770" s="78"/>
      <c r="CQA6770" s="78"/>
      <c r="CQB6770" s="78"/>
      <c r="CQC6770" s="78"/>
      <c r="CQD6770" s="78"/>
      <c r="CQE6770" s="78"/>
      <c r="CQF6770" s="78"/>
      <c r="CQG6770" s="78"/>
      <c r="CQH6770" s="78"/>
      <c r="CQI6770" s="78"/>
      <c r="CQJ6770" s="78"/>
      <c r="CQK6770" s="78"/>
      <c r="CQL6770" s="78"/>
      <c r="CQM6770" s="78"/>
      <c r="CQN6770" s="78"/>
      <c r="CQO6770" s="78"/>
      <c r="CQP6770" s="78"/>
      <c r="CQQ6770" s="78"/>
      <c r="CQR6770" s="78"/>
      <c r="CQS6770" s="78"/>
      <c r="CQT6770" s="78"/>
      <c r="CQU6770" s="78"/>
      <c r="CQV6770" s="78"/>
      <c r="CQW6770" s="78"/>
      <c r="CQX6770" s="78"/>
      <c r="CQY6770" s="78"/>
      <c r="CQZ6770" s="78"/>
      <c r="CRA6770" s="78"/>
      <c r="CRB6770" s="78"/>
      <c r="CRC6770" s="78"/>
      <c r="CRD6770" s="78"/>
      <c r="CRE6770" s="78"/>
      <c r="CRF6770" s="78"/>
      <c r="CRG6770" s="78"/>
      <c r="CRH6770" s="78"/>
      <c r="CRI6770" s="78"/>
      <c r="CRJ6770" s="78"/>
      <c r="CRK6770" s="78"/>
      <c r="CRL6770" s="78"/>
      <c r="CRM6770" s="78"/>
      <c r="CRN6770" s="78"/>
      <c r="CRO6770" s="78"/>
      <c r="CRP6770" s="78"/>
      <c r="CRQ6770" s="78"/>
      <c r="CRR6770" s="78"/>
      <c r="CRS6770" s="78"/>
      <c r="CRT6770" s="78"/>
      <c r="CRU6770" s="78"/>
      <c r="CRV6770" s="78"/>
      <c r="CRW6770" s="78"/>
      <c r="CRX6770" s="78"/>
      <c r="CRY6770" s="78"/>
      <c r="CRZ6770" s="78"/>
      <c r="CSA6770" s="78"/>
      <c r="CSB6770" s="78"/>
      <c r="CSC6770" s="78"/>
      <c r="CSD6770" s="78"/>
      <c r="CSE6770" s="78"/>
      <c r="CSF6770" s="78"/>
      <c r="CSG6770" s="78"/>
      <c r="CSH6770" s="78"/>
      <c r="CSI6770" s="78"/>
      <c r="CSJ6770" s="78"/>
      <c r="CSK6770" s="78"/>
      <c r="CSL6770" s="78"/>
      <c r="CSM6770" s="78"/>
      <c r="CSN6770" s="78"/>
      <c r="CSO6770" s="78"/>
      <c r="CSP6770" s="78"/>
      <c r="CSQ6770" s="78"/>
      <c r="CSR6770" s="78"/>
      <c r="CSS6770" s="78"/>
      <c r="CST6770" s="78"/>
      <c r="CSU6770" s="78"/>
      <c r="CSV6770" s="78"/>
      <c r="CSW6770" s="78"/>
      <c r="CSX6770" s="78"/>
      <c r="CSY6770" s="78"/>
      <c r="CSZ6770" s="78"/>
      <c r="CTA6770" s="78"/>
      <c r="CTB6770" s="78"/>
      <c r="CTC6770" s="78"/>
      <c r="CTD6770" s="78"/>
      <c r="CTE6770" s="78"/>
      <c r="CTF6770" s="78"/>
      <c r="CTG6770" s="78"/>
      <c r="CTH6770" s="78"/>
      <c r="CTI6770" s="78"/>
      <c r="CTJ6770" s="78"/>
      <c r="CTK6770" s="78"/>
      <c r="CTL6770" s="78"/>
      <c r="CTM6770" s="78"/>
      <c r="CTN6770" s="78"/>
      <c r="CTO6770" s="78"/>
      <c r="CTP6770" s="78"/>
      <c r="CTQ6770" s="78"/>
      <c r="CTR6770" s="78"/>
      <c r="CTS6770" s="78"/>
      <c r="CTT6770" s="78"/>
      <c r="CTU6770" s="78"/>
      <c r="CTV6770" s="78"/>
      <c r="CTW6770" s="78"/>
      <c r="CTX6770" s="78"/>
      <c r="CTY6770" s="78"/>
      <c r="CTZ6770" s="78"/>
      <c r="CUA6770" s="78"/>
      <c r="CUB6770" s="78"/>
      <c r="CUC6770" s="78"/>
      <c r="CUD6770" s="78"/>
      <c r="CUE6770" s="78"/>
      <c r="CUF6770" s="78"/>
      <c r="CUG6770" s="78"/>
      <c r="CUH6770" s="78"/>
      <c r="CUI6770" s="78"/>
      <c r="CUJ6770" s="78"/>
      <c r="CUK6770" s="78"/>
      <c r="CUL6770" s="78"/>
      <c r="CUM6770" s="78"/>
      <c r="CUN6770" s="78"/>
      <c r="CUO6770" s="78"/>
      <c r="CUP6770" s="78"/>
      <c r="CUQ6770" s="78"/>
      <c r="CUR6770" s="78"/>
      <c r="CUS6770" s="78"/>
      <c r="CUT6770" s="78"/>
      <c r="CUU6770" s="78"/>
      <c r="CUV6770" s="78"/>
      <c r="CUW6770" s="78"/>
      <c r="CUX6770" s="78"/>
      <c r="CUY6770" s="78"/>
      <c r="CUZ6770" s="78"/>
      <c r="CVA6770" s="78"/>
      <c r="CVB6770" s="78"/>
      <c r="CVC6770" s="78"/>
      <c r="CVD6770" s="78"/>
      <c r="CVE6770" s="78"/>
      <c r="CVF6770" s="78"/>
      <c r="CVG6770" s="78"/>
      <c r="CVH6770" s="78"/>
      <c r="CVI6770" s="78"/>
      <c r="CVJ6770" s="78"/>
      <c r="CVK6770" s="78"/>
      <c r="CVL6770" s="78"/>
      <c r="CVM6770" s="78"/>
      <c r="CVN6770" s="78"/>
      <c r="CVO6770" s="78"/>
      <c r="CVP6770" s="78"/>
      <c r="CVQ6770" s="78"/>
      <c r="CVR6770" s="78"/>
      <c r="CVS6770" s="78"/>
      <c r="CVT6770" s="78"/>
      <c r="CVU6770" s="78"/>
      <c r="CVV6770" s="78"/>
      <c r="CVW6770" s="78"/>
      <c r="CVX6770" s="78"/>
      <c r="CVY6770" s="78"/>
      <c r="CVZ6770" s="78"/>
      <c r="CWA6770" s="78"/>
      <c r="CWB6770" s="78"/>
      <c r="CWC6770" s="78"/>
      <c r="CWD6770" s="78"/>
      <c r="CWE6770" s="78"/>
      <c r="CWF6770" s="78"/>
      <c r="CWG6770" s="78"/>
      <c r="CWH6770" s="78"/>
      <c r="CWI6770" s="78"/>
      <c r="CWJ6770" s="78"/>
      <c r="CWK6770" s="78"/>
      <c r="CWL6770" s="78"/>
      <c r="CWM6770" s="78"/>
      <c r="CWN6770" s="78"/>
      <c r="CWO6770" s="78"/>
      <c r="CWP6770" s="78"/>
      <c r="CWQ6770" s="78"/>
      <c r="CWR6770" s="78"/>
      <c r="CWS6770" s="78"/>
      <c r="CWT6770" s="78"/>
      <c r="CWU6770" s="78"/>
      <c r="CWV6770" s="78"/>
      <c r="CWW6770" s="78"/>
      <c r="CWX6770" s="78"/>
      <c r="CWY6770" s="78"/>
      <c r="CWZ6770" s="78"/>
      <c r="CXA6770" s="78"/>
      <c r="CXB6770" s="78"/>
      <c r="CXC6770" s="78"/>
      <c r="CXD6770" s="78"/>
      <c r="CXE6770" s="78"/>
      <c r="CXF6770" s="78"/>
      <c r="CXG6770" s="78"/>
      <c r="CXH6770" s="78"/>
      <c r="CXI6770" s="78"/>
      <c r="CXJ6770" s="78"/>
      <c r="CXK6770" s="78"/>
      <c r="CXL6770" s="78"/>
      <c r="CXM6770" s="78"/>
      <c r="CXN6770" s="78"/>
      <c r="CXO6770" s="78"/>
      <c r="CXP6770" s="78"/>
      <c r="CXQ6770" s="78"/>
      <c r="CXR6770" s="78"/>
      <c r="CXS6770" s="78"/>
      <c r="CXT6770" s="78"/>
      <c r="CXU6770" s="78"/>
      <c r="CXV6770" s="78"/>
      <c r="CXW6770" s="78"/>
      <c r="CXX6770" s="78"/>
      <c r="CXY6770" s="78"/>
      <c r="CXZ6770" s="78"/>
      <c r="CYA6770" s="78"/>
      <c r="CYB6770" s="78"/>
      <c r="CYC6770" s="78"/>
      <c r="CYD6770" s="78"/>
      <c r="CYE6770" s="78"/>
      <c r="CYF6770" s="78"/>
      <c r="CYG6770" s="78"/>
      <c r="CYH6770" s="78"/>
      <c r="CYI6770" s="78"/>
      <c r="CYJ6770" s="78"/>
      <c r="CYK6770" s="78"/>
      <c r="CYL6770" s="78"/>
      <c r="CYM6770" s="78"/>
      <c r="CYN6770" s="78"/>
      <c r="CYO6770" s="78"/>
      <c r="CYP6770" s="78"/>
      <c r="CYQ6770" s="78"/>
      <c r="CYR6770" s="78"/>
      <c r="CYS6770" s="78"/>
      <c r="CYT6770" s="78"/>
      <c r="CYU6770" s="78"/>
      <c r="CYV6770" s="78"/>
      <c r="CYW6770" s="78"/>
      <c r="CYX6770" s="78"/>
      <c r="CYY6770" s="78"/>
      <c r="CYZ6770" s="78"/>
      <c r="CZA6770" s="78"/>
      <c r="CZB6770" s="78"/>
      <c r="CZC6770" s="78"/>
      <c r="CZD6770" s="78"/>
      <c r="CZE6770" s="78"/>
      <c r="CZF6770" s="78"/>
      <c r="CZG6770" s="78"/>
      <c r="CZH6770" s="78"/>
      <c r="CZI6770" s="78"/>
      <c r="CZJ6770" s="78"/>
      <c r="CZK6770" s="78"/>
      <c r="CZL6770" s="78"/>
      <c r="CZM6770" s="78"/>
      <c r="CZN6770" s="78"/>
      <c r="CZO6770" s="78"/>
      <c r="CZP6770" s="78"/>
      <c r="CZQ6770" s="78"/>
      <c r="CZR6770" s="78"/>
      <c r="CZS6770" s="78"/>
      <c r="CZT6770" s="78"/>
      <c r="CZU6770" s="78"/>
      <c r="CZV6770" s="78"/>
      <c r="CZW6770" s="78"/>
      <c r="CZX6770" s="78"/>
      <c r="CZY6770" s="78"/>
      <c r="CZZ6770" s="78"/>
      <c r="DAA6770" s="78"/>
      <c r="DAB6770" s="78"/>
      <c r="DAC6770" s="78"/>
      <c r="DAD6770" s="78"/>
      <c r="DAE6770" s="78"/>
      <c r="DAF6770" s="78"/>
      <c r="DAG6770" s="78"/>
      <c r="DAH6770" s="78"/>
      <c r="DAI6770" s="78"/>
      <c r="DAJ6770" s="78"/>
      <c r="DAK6770" s="78"/>
      <c r="DAL6770" s="78"/>
      <c r="DAM6770" s="78"/>
      <c r="DAN6770" s="78"/>
      <c r="DAO6770" s="78"/>
      <c r="DAP6770" s="78"/>
      <c r="DAQ6770" s="78"/>
      <c r="DAR6770" s="78"/>
      <c r="DAS6770" s="78"/>
      <c r="DAT6770" s="78"/>
      <c r="DAU6770" s="78"/>
      <c r="DAV6770" s="78"/>
      <c r="DAW6770" s="78"/>
      <c r="DAX6770" s="78"/>
      <c r="DAY6770" s="78"/>
      <c r="DAZ6770" s="78"/>
      <c r="DBA6770" s="78"/>
      <c r="DBB6770" s="78"/>
      <c r="DBC6770" s="78"/>
      <c r="DBD6770" s="78"/>
      <c r="DBE6770" s="78"/>
      <c r="DBF6770" s="78"/>
      <c r="DBG6770" s="78"/>
      <c r="DBH6770" s="78"/>
      <c r="DBI6770" s="78"/>
      <c r="DBJ6770" s="78"/>
      <c r="DBK6770" s="78"/>
      <c r="DBL6770" s="78"/>
      <c r="DBM6770" s="78"/>
      <c r="DBN6770" s="78"/>
      <c r="DBO6770" s="78"/>
      <c r="DBP6770" s="78"/>
      <c r="DBQ6770" s="78"/>
      <c r="DBR6770" s="78"/>
      <c r="DBS6770" s="78"/>
      <c r="DBT6770" s="78"/>
      <c r="DBU6770" s="78"/>
      <c r="DBV6770" s="78"/>
      <c r="DBW6770" s="78"/>
      <c r="DBX6770" s="78"/>
      <c r="DBY6770" s="78"/>
      <c r="DBZ6770" s="78"/>
      <c r="DCA6770" s="78"/>
      <c r="DCB6770" s="78"/>
      <c r="DCC6770" s="78"/>
      <c r="DCD6770" s="78"/>
      <c r="DCE6770" s="78"/>
      <c r="DCF6770" s="78"/>
      <c r="DCG6770" s="78"/>
      <c r="DCH6770" s="78"/>
      <c r="DCI6770" s="78"/>
      <c r="DCJ6770" s="78"/>
      <c r="DCK6770" s="78"/>
      <c r="DCL6770" s="78"/>
      <c r="DCM6770" s="78"/>
      <c r="DCN6770" s="78"/>
      <c r="DCO6770" s="78"/>
      <c r="DCP6770" s="78"/>
      <c r="DCQ6770" s="78"/>
      <c r="DCR6770" s="78"/>
      <c r="DCS6770" s="78"/>
      <c r="DCT6770" s="78"/>
      <c r="DCU6770" s="78"/>
      <c r="DCV6770" s="78"/>
      <c r="DCW6770" s="78"/>
      <c r="DCX6770" s="78"/>
      <c r="DCY6770" s="78"/>
      <c r="DCZ6770" s="78"/>
      <c r="DDA6770" s="78"/>
      <c r="DDB6770" s="78"/>
      <c r="DDC6770" s="78"/>
      <c r="DDD6770" s="78"/>
      <c r="DDE6770" s="78"/>
      <c r="DDF6770" s="78"/>
      <c r="DDG6770" s="78"/>
      <c r="DDH6770" s="78"/>
      <c r="DDI6770" s="78"/>
      <c r="DDJ6770" s="78"/>
      <c r="DDK6770" s="78"/>
      <c r="DDL6770" s="78"/>
      <c r="DDM6770" s="78"/>
      <c r="DDN6770" s="78"/>
      <c r="DDO6770" s="78"/>
      <c r="DDP6770" s="78"/>
      <c r="DDQ6770" s="78"/>
      <c r="DDR6770" s="78"/>
      <c r="DDS6770" s="78"/>
      <c r="DDT6770" s="78"/>
      <c r="DDU6770" s="78"/>
      <c r="DDV6770" s="78"/>
      <c r="DDW6770" s="78"/>
      <c r="DDX6770" s="78"/>
      <c r="DDY6770" s="78"/>
      <c r="DDZ6770" s="78"/>
      <c r="DEA6770" s="78"/>
      <c r="DEB6770" s="78"/>
      <c r="DEC6770" s="78"/>
      <c r="DED6770" s="78"/>
      <c r="DEE6770" s="78"/>
      <c r="DEF6770" s="78"/>
      <c r="DEG6770" s="78"/>
      <c r="DEH6770" s="78"/>
      <c r="DEI6770" s="78"/>
      <c r="DEJ6770" s="78"/>
      <c r="DEK6770" s="78"/>
      <c r="DEL6770" s="78"/>
      <c r="DEM6770" s="78"/>
      <c r="DEN6770" s="78"/>
      <c r="DEO6770" s="78"/>
      <c r="DEP6770" s="78"/>
      <c r="DEQ6770" s="78"/>
      <c r="DER6770" s="78"/>
      <c r="DES6770" s="78"/>
      <c r="DET6770" s="78"/>
      <c r="DEU6770" s="78"/>
      <c r="DEV6770" s="78"/>
      <c r="DEW6770" s="78"/>
      <c r="DEX6770" s="78"/>
      <c r="DEY6770" s="78"/>
      <c r="DEZ6770" s="78"/>
      <c r="DFA6770" s="78"/>
      <c r="DFB6770" s="78"/>
      <c r="DFC6770" s="78"/>
      <c r="DFD6770" s="78"/>
      <c r="DFE6770" s="78"/>
      <c r="DFF6770" s="78"/>
      <c r="DFG6770" s="78"/>
      <c r="DFH6770" s="78"/>
      <c r="DFI6770" s="78"/>
      <c r="DFJ6770" s="78"/>
      <c r="DFK6770" s="78"/>
      <c r="DFL6770" s="78"/>
      <c r="DFM6770" s="78"/>
      <c r="DFN6770" s="78"/>
      <c r="DFO6770" s="78"/>
      <c r="DFP6770" s="78"/>
      <c r="DFQ6770" s="78"/>
      <c r="DFR6770" s="78"/>
      <c r="DFS6770" s="78"/>
      <c r="DFT6770" s="78"/>
      <c r="DFU6770" s="78"/>
      <c r="DFV6770" s="78"/>
      <c r="DFW6770" s="78"/>
      <c r="DFX6770" s="78"/>
      <c r="DFY6770" s="78"/>
      <c r="DFZ6770" s="78"/>
      <c r="DGA6770" s="78"/>
      <c r="DGB6770" s="78"/>
      <c r="DGC6770" s="78"/>
      <c r="DGD6770" s="78"/>
      <c r="DGE6770" s="78"/>
      <c r="DGF6770" s="78"/>
      <c r="DGG6770" s="78"/>
      <c r="DGH6770" s="78"/>
      <c r="DGI6770" s="78"/>
      <c r="DGJ6770" s="78"/>
      <c r="DGK6770" s="78"/>
      <c r="DGL6770" s="78"/>
      <c r="DGM6770" s="78"/>
      <c r="DGN6770" s="78"/>
      <c r="DGO6770" s="78"/>
      <c r="DGP6770" s="78"/>
      <c r="DGQ6770" s="78"/>
      <c r="DGR6770" s="78"/>
      <c r="DGS6770" s="78"/>
      <c r="DGT6770" s="78"/>
      <c r="DGU6770" s="78"/>
      <c r="DGV6770" s="78"/>
      <c r="DGW6770" s="78"/>
      <c r="DGX6770" s="78"/>
      <c r="DGY6770" s="78"/>
      <c r="DGZ6770" s="78"/>
      <c r="DHA6770" s="78"/>
      <c r="DHB6770" s="78"/>
      <c r="DHC6770" s="78"/>
      <c r="DHD6770" s="78"/>
      <c r="DHE6770" s="78"/>
      <c r="DHF6770" s="78"/>
      <c r="DHG6770" s="78"/>
      <c r="DHH6770" s="78"/>
      <c r="DHI6770" s="78"/>
      <c r="DHJ6770" s="78"/>
      <c r="DHK6770" s="78"/>
      <c r="DHL6770" s="78"/>
      <c r="DHM6770" s="78"/>
      <c r="DHN6770" s="78"/>
      <c r="DHO6770" s="78"/>
      <c r="DHP6770" s="78"/>
      <c r="DHQ6770" s="78"/>
      <c r="DHR6770" s="78"/>
      <c r="DHS6770" s="78"/>
      <c r="DHT6770" s="78"/>
      <c r="DHU6770" s="78"/>
      <c r="DHV6770" s="78"/>
      <c r="DHW6770" s="78"/>
      <c r="DHX6770" s="78"/>
      <c r="DHY6770" s="78"/>
      <c r="DHZ6770" s="78"/>
      <c r="DIA6770" s="78"/>
      <c r="DIB6770" s="78"/>
      <c r="DIC6770" s="78"/>
      <c r="DID6770" s="78"/>
      <c r="DIE6770" s="78"/>
      <c r="DIF6770" s="78"/>
      <c r="DIG6770" s="78"/>
      <c r="DIH6770" s="78"/>
      <c r="DII6770" s="78"/>
      <c r="DIJ6770" s="78"/>
      <c r="DIK6770" s="78"/>
      <c r="DIL6770" s="78"/>
      <c r="DIM6770" s="78"/>
      <c r="DIN6770" s="78"/>
      <c r="DIO6770" s="78"/>
      <c r="DIP6770" s="78"/>
      <c r="DIQ6770" s="78"/>
      <c r="DIR6770" s="78"/>
      <c r="DIS6770" s="78"/>
      <c r="DIT6770" s="78"/>
      <c r="DIU6770" s="78"/>
      <c r="DIV6770" s="78"/>
      <c r="DIW6770" s="78"/>
      <c r="DIX6770" s="78"/>
      <c r="DIY6770" s="78"/>
      <c r="DIZ6770" s="78"/>
      <c r="DJA6770" s="78"/>
      <c r="DJB6770" s="78"/>
      <c r="DJC6770" s="78"/>
      <c r="DJD6770" s="78"/>
      <c r="DJE6770" s="78"/>
      <c r="DJF6770" s="78"/>
      <c r="DJG6770" s="78"/>
      <c r="DJH6770" s="78"/>
      <c r="DJI6770" s="78"/>
      <c r="DJJ6770" s="78"/>
      <c r="DJK6770" s="78"/>
      <c r="DJL6770" s="78"/>
      <c r="DJM6770" s="78"/>
      <c r="DJN6770" s="78"/>
      <c r="DJO6770" s="78"/>
      <c r="DJP6770" s="78"/>
      <c r="DJQ6770" s="78"/>
      <c r="DJR6770" s="78"/>
      <c r="DJS6770" s="78"/>
      <c r="DJT6770" s="78"/>
      <c r="DJU6770" s="78"/>
      <c r="DJV6770" s="78"/>
      <c r="DJW6770" s="78"/>
      <c r="DJX6770" s="78"/>
      <c r="DJY6770" s="78"/>
      <c r="DJZ6770" s="78"/>
      <c r="DKA6770" s="78"/>
      <c r="DKB6770" s="78"/>
      <c r="DKC6770" s="78"/>
      <c r="DKD6770" s="78"/>
      <c r="DKE6770" s="78"/>
      <c r="DKF6770" s="78"/>
      <c r="DKG6770" s="78"/>
      <c r="DKH6770" s="78"/>
      <c r="DKI6770" s="78"/>
      <c r="DKJ6770" s="78"/>
      <c r="DKK6770" s="78"/>
      <c r="DKL6770" s="78"/>
      <c r="DKM6770" s="78"/>
      <c r="DKN6770" s="78"/>
      <c r="DKO6770" s="78"/>
      <c r="DKP6770" s="78"/>
      <c r="DKQ6770" s="78"/>
      <c r="DKR6770" s="78"/>
      <c r="DKS6770" s="78"/>
      <c r="DKT6770" s="78"/>
      <c r="DKU6770" s="78"/>
      <c r="DKV6770" s="78"/>
      <c r="DKW6770" s="78"/>
      <c r="DKX6770" s="78"/>
      <c r="DKY6770" s="78"/>
      <c r="DKZ6770" s="78"/>
      <c r="DLA6770" s="78"/>
      <c r="DLB6770" s="78"/>
      <c r="DLC6770" s="78"/>
      <c r="DLD6770" s="78"/>
      <c r="DLE6770" s="78"/>
      <c r="DLF6770" s="78"/>
      <c r="DLG6770" s="78"/>
      <c r="DLH6770" s="78"/>
      <c r="DLI6770" s="78"/>
      <c r="DLJ6770" s="78"/>
      <c r="DLK6770" s="78"/>
      <c r="DLL6770" s="78"/>
      <c r="DLM6770" s="78"/>
      <c r="DLN6770" s="78"/>
      <c r="DLO6770" s="78"/>
      <c r="DLP6770" s="78"/>
      <c r="DLQ6770" s="78"/>
      <c r="DLR6770" s="78"/>
      <c r="DLS6770" s="78"/>
      <c r="DLT6770" s="78"/>
      <c r="DLU6770" s="78"/>
      <c r="DLV6770" s="78"/>
      <c r="DLW6770" s="78"/>
      <c r="DLX6770" s="78"/>
      <c r="DLY6770" s="78"/>
      <c r="DLZ6770" s="78"/>
      <c r="DMA6770" s="78"/>
      <c r="DMB6770" s="78"/>
      <c r="DMC6770" s="78"/>
      <c r="DMD6770" s="78"/>
      <c r="DME6770" s="78"/>
      <c r="DMF6770" s="78"/>
      <c r="DMG6770" s="78"/>
      <c r="DMH6770" s="78"/>
      <c r="DMI6770" s="78"/>
      <c r="DMJ6770" s="78"/>
      <c r="DMK6770" s="78"/>
      <c r="DML6770" s="78"/>
      <c r="DMM6770" s="78"/>
      <c r="DMN6770" s="78"/>
      <c r="DMO6770" s="78"/>
      <c r="DMP6770" s="78"/>
      <c r="DMQ6770" s="78"/>
      <c r="DMR6770" s="78"/>
      <c r="DMS6770" s="78"/>
      <c r="DMT6770" s="78"/>
      <c r="DMU6770" s="78"/>
      <c r="DMV6770" s="78"/>
      <c r="DMW6770" s="78"/>
      <c r="DMX6770" s="78"/>
      <c r="DMY6770" s="78"/>
      <c r="DMZ6770" s="78"/>
      <c r="DNA6770" s="78"/>
      <c r="DNB6770" s="78"/>
      <c r="DNC6770" s="78"/>
      <c r="DND6770" s="78"/>
      <c r="DNE6770" s="78"/>
      <c r="DNF6770" s="78"/>
      <c r="DNG6770" s="78"/>
      <c r="DNH6770" s="78"/>
      <c r="DNI6770" s="78"/>
      <c r="DNJ6770" s="78"/>
      <c r="DNK6770" s="78"/>
      <c r="DNL6770" s="78"/>
      <c r="DNM6770" s="78"/>
      <c r="DNN6770" s="78"/>
      <c r="DNO6770" s="78"/>
      <c r="DNP6770" s="78"/>
      <c r="DNQ6770" s="78"/>
      <c r="DNR6770" s="78"/>
      <c r="DNS6770" s="78"/>
      <c r="DNT6770" s="78"/>
      <c r="DNU6770" s="78"/>
      <c r="DNV6770" s="78"/>
      <c r="DNW6770" s="78"/>
      <c r="DNX6770" s="78"/>
      <c r="DNY6770" s="78"/>
      <c r="DNZ6770" s="78"/>
      <c r="DOA6770" s="78"/>
      <c r="DOB6770" s="78"/>
      <c r="DOC6770" s="78"/>
      <c r="DOD6770" s="78"/>
      <c r="DOE6770" s="78"/>
      <c r="DOF6770" s="78"/>
      <c r="DOG6770" s="78"/>
      <c r="DOH6770" s="78"/>
      <c r="DOI6770" s="78"/>
      <c r="DOJ6770" s="78"/>
      <c r="DOK6770" s="78"/>
      <c r="DOL6770" s="78"/>
      <c r="DOM6770" s="78"/>
      <c r="DON6770" s="78"/>
      <c r="DOO6770" s="78"/>
      <c r="DOP6770" s="78"/>
      <c r="DOQ6770" s="78"/>
      <c r="DOR6770" s="78"/>
      <c r="DOS6770" s="78"/>
      <c r="DOT6770" s="78"/>
      <c r="DOU6770" s="78"/>
      <c r="DOV6770" s="78"/>
      <c r="DOW6770" s="78"/>
      <c r="DOX6770" s="78"/>
      <c r="DOY6770" s="78"/>
      <c r="DOZ6770" s="78"/>
      <c r="DPA6770" s="78"/>
      <c r="DPB6770" s="78"/>
      <c r="DPC6770" s="78"/>
      <c r="DPD6770" s="78"/>
      <c r="DPE6770" s="78"/>
      <c r="DPF6770" s="78"/>
      <c r="DPG6770" s="78"/>
      <c r="DPH6770" s="78"/>
      <c r="DPI6770" s="78"/>
      <c r="DPJ6770" s="78"/>
      <c r="DPK6770" s="78"/>
      <c r="DPL6770" s="78"/>
      <c r="DPM6770" s="78"/>
      <c r="DPN6770" s="78"/>
      <c r="DPO6770" s="78"/>
      <c r="DPP6770" s="78"/>
      <c r="DPQ6770" s="78"/>
      <c r="DPR6770" s="78"/>
      <c r="DPS6770" s="78"/>
      <c r="DPT6770" s="78"/>
      <c r="DPU6770" s="78"/>
      <c r="DPV6770" s="78"/>
      <c r="DPW6770" s="78"/>
      <c r="DPX6770" s="78"/>
      <c r="DPY6770" s="78"/>
      <c r="DPZ6770" s="78"/>
      <c r="DQA6770" s="78"/>
      <c r="DQB6770" s="78"/>
      <c r="DQC6770" s="78"/>
      <c r="DQD6770" s="78"/>
      <c r="DQE6770" s="78"/>
      <c r="DQF6770" s="78"/>
      <c r="DQG6770" s="78"/>
      <c r="DQH6770" s="78"/>
      <c r="DQI6770" s="78"/>
      <c r="DQJ6770" s="78"/>
      <c r="DQK6770" s="78"/>
      <c r="DQL6770" s="78"/>
      <c r="DQM6770" s="78"/>
      <c r="DQN6770" s="78"/>
      <c r="DQO6770" s="78"/>
      <c r="DQP6770" s="78"/>
      <c r="DQQ6770" s="78"/>
      <c r="DQR6770" s="78"/>
      <c r="DQS6770" s="78"/>
      <c r="DQT6770" s="78"/>
      <c r="DQU6770" s="78"/>
      <c r="DQV6770" s="78"/>
      <c r="DQW6770" s="78"/>
      <c r="DQX6770" s="78"/>
      <c r="DQY6770" s="78"/>
      <c r="DQZ6770" s="78"/>
      <c r="DRA6770" s="78"/>
      <c r="DRB6770" s="78"/>
      <c r="DRC6770" s="78"/>
      <c r="DRD6770" s="78"/>
      <c r="DRE6770" s="78"/>
      <c r="DRF6770" s="78"/>
      <c r="DRG6770" s="78"/>
      <c r="DRH6770" s="78"/>
      <c r="DRI6770" s="78"/>
      <c r="DRJ6770" s="78"/>
      <c r="DRK6770" s="78"/>
      <c r="DRL6770" s="78"/>
      <c r="DRM6770" s="78"/>
      <c r="DRN6770" s="78"/>
      <c r="DRO6770" s="78"/>
      <c r="DRP6770" s="78"/>
      <c r="DRQ6770" s="78"/>
      <c r="DRR6770" s="78"/>
      <c r="DRS6770" s="78"/>
      <c r="DRT6770" s="78"/>
      <c r="DRU6770" s="78"/>
      <c r="DRV6770" s="78"/>
      <c r="DRW6770" s="78"/>
      <c r="DRX6770" s="78"/>
      <c r="DRY6770" s="78"/>
      <c r="DRZ6770" s="78"/>
      <c r="DSA6770" s="78"/>
      <c r="DSB6770" s="78"/>
      <c r="DSC6770" s="78"/>
      <c r="DSD6770" s="78"/>
      <c r="DSE6770" s="78"/>
      <c r="DSF6770" s="78"/>
      <c r="DSG6770" s="78"/>
      <c r="DSH6770" s="78"/>
      <c r="DSI6770" s="78"/>
      <c r="DSJ6770" s="78"/>
      <c r="DSK6770" s="78"/>
      <c r="DSL6770" s="78"/>
      <c r="DSM6770" s="78"/>
      <c r="DSN6770" s="78"/>
      <c r="DSO6770" s="78"/>
      <c r="DSP6770" s="78"/>
      <c r="DSQ6770" s="78"/>
      <c r="DSR6770" s="78"/>
      <c r="DSS6770" s="78"/>
      <c r="DST6770" s="78"/>
      <c r="DSU6770" s="78"/>
      <c r="DSV6770" s="78"/>
      <c r="DSW6770" s="78"/>
      <c r="DSX6770" s="78"/>
      <c r="DSY6770" s="78"/>
      <c r="DSZ6770" s="78"/>
      <c r="DTA6770" s="78"/>
      <c r="DTB6770" s="78"/>
      <c r="DTC6770" s="78"/>
      <c r="DTD6770" s="78"/>
      <c r="DTE6770" s="78"/>
      <c r="DTF6770" s="78"/>
      <c r="DTG6770" s="78"/>
      <c r="DTH6770" s="78"/>
      <c r="DTI6770" s="78"/>
      <c r="DTJ6770" s="78"/>
      <c r="DTK6770" s="78"/>
      <c r="DTL6770" s="78"/>
      <c r="DTM6770" s="78"/>
      <c r="DTN6770" s="78"/>
      <c r="DTO6770" s="78"/>
      <c r="DTP6770" s="78"/>
      <c r="DTQ6770" s="78"/>
      <c r="DTR6770" s="78"/>
      <c r="DTS6770" s="78"/>
      <c r="DTT6770" s="78"/>
      <c r="DTU6770" s="78"/>
      <c r="DTV6770" s="78"/>
      <c r="DTW6770" s="78"/>
      <c r="DTX6770" s="78"/>
      <c r="DTY6770" s="78"/>
      <c r="DTZ6770" s="78"/>
      <c r="DUA6770" s="78"/>
      <c r="DUB6770" s="78"/>
      <c r="DUC6770" s="78"/>
      <c r="DUD6770" s="78"/>
      <c r="DUE6770" s="78"/>
      <c r="DUF6770" s="78"/>
      <c r="DUG6770" s="78"/>
      <c r="DUH6770" s="78"/>
      <c r="DUI6770" s="78"/>
      <c r="DUJ6770" s="78"/>
      <c r="DUK6770" s="78"/>
      <c r="DUL6770" s="78"/>
      <c r="DUM6770" s="78"/>
      <c r="DUN6770" s="78"/>
      <c r="DUO6770" s="78"/>
      <c r="DUP6770" s="78"/>
      <c r="DUQ6770" s="78"/>
      <c r="DUR6770" s="78"/>
      <c r="DUS6770" s="78"/>
      <c r="DUT6770" s="78"/>
      <c r="DUU6770" s="78"/>
      <c r="DUV6770" s="78"/>
      <c r="DUW6770" s="78"/>
      <c r="DUX6770" s="78"/>
      <c r="DUY6770" s="78"/>
      <c r="DUZ6770" s="78"/>
      <c r="DVA6770" s="78"/>
      <c r="DVB6770" s="78"/>
      <c r="DVC6770" s="78"/>
      <c r="DVD6770" s="78"/>
      <c r="DVE6770" s="78"/>
      <c r="DVF6770" s="78"/>
      <c r="DVG6770" s="78"/>
      <c r="DVH6770" s="78"/>
      <c r="DVI6770" s="78"/>
      <c r="DVJ6770" s="78"/>
      <c r="DVK6770" s="78"/>
      <c r="DVL6770" s="78"/>
      <c r="DVM6770" s="78"/>
      <c r="DVN6770" s="78"/>
      <c r="DVO6770" s="78"/>
      <c r="DVP6770" s="78"/>
      <c r="DVQ6770" s="78"/>
      <c r="DVR6770" s="78"/>
      <c r="DVS6770" s="78"/>
      <c r="DVT6770" s="78"/>
      <c r="DVU6770" s="78"/>
      <c r="DVV6770" s="78"/>
      <c r="DVW6770" s="78"/>
      <c r="DVX6770" s="78"/>
      <c r="DVY6770" s="78"/>
      <c r="DVZ6770" s="78"/>
      <c r="DWA6770" s="78"/>
      <c r="DWB6770" s="78"/>
      <c r="DWC6770" s="78"/>
      <c r="DWD6770" s="78"/>
      <c r="DWE6770" s="78"/>
      <c r="DWF6770" s="78"/>
      <c r="DWG6770" s="78"/>
      <c r="DWH6770" s="78"/>
      <c r="DWI6770" s="78"/>
      <c r="DWJ6770" s="78"/>
      <c r="DWK6770" s="78"/>
      <c r="DWL6770" s="78"/>
      <c r="DWM6770" s="78"/>
      <c r="DWN6770" s="78"/>
      <c r="DWO6770" s="78"/>
      <c r="DWP6770" s="78"/>
      <c r="DWQ6770" s="78"/>
      <c r="DWR6770" s="78"/>
      <c r="DWS6770" s="78"/>
      <c r="DWT6770" s="78"/>
      <c r="DWU6770" s="78"/>
      <c r="DWV6770" s="78"/>
      <c r="DWW6770" s="78"/>
      <c r="DWX6770" s="78"/>
      <c r="DWY6770" s="78"/>
      <c r="DWZ6770" s="78"/>
      <c r="DXA6770" s="78"/>
      <c r="DXB6770" s="78"/>
      <c r="DXC6770" s="78"/>
      <c r="DXD6770" s="78"/>
      <c r="DXE6770" s="78"/>
      <c r="DXF6770" s="78"/>
      <c r="DXG6770" s="78"/>
      <c r="DXH6770" s="78"/>
      <c r="DXI6770" s="78"/>
      <c r="DXJ6770" s="78"/>
      <c r="DXK6770" s="78"/>
      <c r="DXL6770" s="78"/>
      <c r="DXM6770" s="78"/>
      <c r="DXN6770" s="78"/>
      <c r="DXO6770" s="78"/>
      <c r="DXP6770" s="78"/>
      <c r="DXQ6770" s="78"/>
      <c r="DXR6770" s="78"/>
      <c r="DXS6770" s="78"/>
      <c r="DXT6770" s="78"/>
      <c r="DXU6770" s="78"/>
      <c r="DXV6770" s="78"/>
      <c r="DXW6770" s="78"/>
      <c r="DXX6770" s="78"/>
      <c r="DXY6770" s="78"/>
      <c r="DXZ6770" s="78"/>
      <c r="DYA6770" s="78"/>
      <c r="DYB6770" s="78"/>
      <c r="DYC6770" s="78"/>
      <c r="DYD6770" s="78"/>
      <c r="DYE6770" s="78"/>
      <c r="DYF6770" s="78"/>
      <c r="DYG6770" s="78"/>
      <c r="DYH6770" s="78"/>
      <c r="DYI6770" s="78"/>
      <c r="DYJ6770" s="78"/>
      <c r="DYK6770" s="78"/>
      <c r="DYL6770" s="78"/>
      <c r="DYM6770" s="78"/>
      <c r="DYN6770" s="78"/>
      <c r="DYO6770" s="78"/>
      <c r="DYP6770" s="78"/>
      <c r="DYQ6770" s="78"/>
      <c r="DYR6770" s="78"/>
      <c r="DYS6770" s="78"/>
      <c r="DYT6770" s="78"/>
      <c r="DYU6770" s="78"/>
      <c r="DYV6770" s="78"/>
      <c r="DYW6770" s="78"/>
      <c r="DYX6770" s="78"/>
      <c r="DYY6770" s="78"/>
      <c r="DYZ6770" s="78"/>
      <c r="DZA6770" s="78"/>
      <c r="DZB6770" s="78"/>
      <c r="DZC6770" s="78"/>
      <c r="DZD6770" s="78"/>
      <c r="DZE6770" s="78"/>
      <c r="DZF6770" s="78"/>
      <c r="DZG6770" s="78"/>
      <c r="DZH6770" s="78"/>
      <c r="DZI6770" s="78"/>
      <c r="DZJ6770" s="78"/>
      <c r="DZK6770" s="78"/>
      <c r="DZL6770" s="78"/>
      <c r="DZM6770" s="78"/>
      <c r="DZN6770" s="78"/>
      <c r="DZO6770" s="78"/>
      <c r="DZP6770" s="78"/>
      <c r="DZQ6770" s="78"/>
      <c r="DZR6770" s="78"/>
      <c r="DZS6770" s="78"/>
      <c r="DZT6770" s="78"/>
      <c r="DZU6770" s="78"/>
      <c r="DZV6770" s="78"/>
      <c r="DZW6770" s="78"/>
      <c r="DZX6770" s="78"/>
      <c r="DZY6770" s="78"/>
      <c r="DZZ6770" s="78"/>
      <c r="EAA6770" s="78"/>
      <c r="EAB6770" s="78"/>
      <c r="EAC6770" s="78"/>
      <c r="EAD6770" s="78"/>
      <c r="EAE6770" s="78"/>
      <c r="EAF6770" s="78"/>
      <c r="EAG6770" s="78"/>
      <c r="EAH6770" s="78"/>
      <c r="EAI6770" s="78"/>
      <c r="EAJ6770" s="78"/>
      <c r="EAK6770" s="78"/>
      <c r="EAL6770" s="78"/>
      <c r="EAM6770" s="78"/>
      <c r="EAN6770" s="78"/>
      <c r="EAO6770" s="78"/>
      <c r="EAP6770" s="78"/>
      <c r="EAQ6770" s="78"/>
      <c r="EAR6770" s="78"/>
      <c r="EAS6770" s="78"/>
      <c r="EAT6770" s="78"/>
      <c r="EAU6770" s="78"/>
      <c r="EAV6770" s="78"/>
      <c r="EAW6770" s="78"/>
      <c r="EAX6770" s="78"/>
      <c r="EAY6770" s="78"/>
      <c r="EAZ6770" s="78"/>
      <c r="EBA6770" s="78"/>
      <c r="EBB6770" s="78"/>
      <c r="EBC6770" s="78"/>
      <c r="EBD6770" s="78"/>
      <c r="EBE6770" s="78"/>
      <c r="EBF6770" s="78"/>
      <c r="EBG6770" s="78"/>
      <c r="EBH6770" s="78"/>
      <c r="EBI6770" s="78"/>
      <c r="EBJ6770" s="78"/>
      <c r="EBK6770" s="78"/>
      <c r="EBL6770" s="78"/>
      <c r="EBM6770" s="78"/>
      <c r="EBN6770" s="78"/>
      <c r="EBO6770" s="78"/>
      <c r="EBP6770" s="78"/>
      <c r="EBQ6770" s="78"/>
      <c r="EBR6770" s="78"/>
      <c r="EBS6770" s="78"/>
      <c r="EBT6770" s="78"/>
      <c r="EBU6770" s="78"/>
      <c r="EBV6770" s="78"/>
      <c r="EBW6770" s="78"/>
      <c r="EBX6770" s="78"/>
      <c r="EBY6770" s="78"/>
      <c r="EBZ6770" s="78"/>
      <c r="ECA6770" s="78"/>
      <c r="ECB6770" s="78"/>
      <c r="ECC6770" s="78"/>
      <c r="ECD6770" s="78"/>
      <c r="ECE6770" s="78"/>
      <c r="ECF6770" s="78"/>
      <c r="ECG6770" s="78"/>
      <c r="ECH6770" s="78"/>
      <c r="ECI6770" s="78"/>
      <c r="ECJ6770" s="78"/>
      <c r="ECK6770" s="78"/>
      <c r="ECL6770" s="78"/>
      <c r="ECM6770" s="78"/>
      <c r="ECN6770" s="78"/>
      <c r="ECO6770" s="78"/>
      <c r="ECP6770" s="78"/>
      <c r="ECQ6770" s="78"/>
      <c r="ECR6770" s="78"/>
      <c r="ECS6770" s="78"/>
      <c r="ECT6770" s="78"/>
      <c r="ECU6770" s="78"/>
      <c r="ECV6770" s="78"/>
      <c r="ECW6770" s="78"/>
      <c r="ECX6770" s="78"/>
      <c r="ECY6770" s="78"/>
      <c r="ECZ6770" s="78"/>
      <c r="EDA6770" s="78"/>
      <c r="EDB6770" s="78"/>
      <c r="EDC6770" s="78"/>
      <c r="EDD6770" s="78"/>
      <c r="EDE6770" s="78"/>
      <c r="EDF6770" s="78"/>
      <c r="EDG6770" s="78"/>
      <c r="EDH6770" s="78"/>
      <c r="EDI6770" s="78"/>
      <c r="EDJ6770" s="78"/>
      <c r="EDK6770" s="78"/>
      <c r="EDL6770" s="78"/>
      <c r="EDM6770" s="78"/>
      <c r="EDN6770" s="78"/>
      <c r="EDO6770" s="78"/>
      <c r="EDP6770" s="78"/>
      <c r="EDQ6770" s="78"/>
      <c r="EDR6770" s="78"/>
      <c r="EDS6770" s="78"/>
      <c r="EDT6770" s="78"/>
      <c r="EDU6770" s="78"/>
      <c r="EDV6770" s="78"/>
      <c r="EDW6770" s="78"/>
      <c r="EDX6770" s="78"/>
      <c r="EDY6770" s="78"/>
      <c r="EDZ6770" s="78"/>
      <c r="EEA6770" s="78"/>
      <c r="EEB6770" s="78"/>
      <c r="EEC6770" s="78"/>
      <c r="EED6770" s="78"/>
      <c r="EEE6770" s="78"/>
      <c r="EEF6770" s="78"/>
      <c r="EEG6770" s="78"/>
      <c r="EEH6770" s="78"/>
      <c r="EEI6770" s="78"/>
      <c r="EEJ6770" s="78"/>
      <c r="EEK6770" s="78"/>
      <c r="EEL6770" s="78"/>
      <c r="EEM6770" s="78"/>
      <c r="EEN6770" s="78"/>
      <c r="EEO6770" s="78"/>
      <c r="EEP6770" s="78"/>
      <c r="EEQ6770" s="78"/>
      <c r="EER6770" s="78"/>
      <c r="EES6770" s="78"/>
      <c r="EET6770" s="78"/>
      <c r="EEU6770" s="78"/>
      <c r="EEV6770" s="78"/>
      <c r="EEW6770" s="78"/>
      <c r="EEX6770" s="78"/>
      <c r="EEY6770" s="78"/>
      <c r="EEZ6770" s="78"/>
      <c r="EFA6770" s="78"/>
      <c r="EFB6770" s="78"/>
      <c r="EFC6770" s="78"/>
      <c r="EFD6770" s="78"/>
      <c r="EFE6770" s="78"/>
      <c r="EFF6770" s="78"/>
      <c r="EFG6770" s="78"/>
      <c r="EFH6770" s="78"/>
      <c r="EFI6770" s="78"/>
      <c r="EFJ6770" s="78"/>
      <c r="EFK6770" s="78"/>
      <c r="EFL6770" s="78"/>
      <c r="EFM6770" s="78"/>
      <c r="EFN6770" s="78"/>
      <c r="EFO6770" s="78"/>
      <c r="EFP6770" s="78"/>
      <c r="EFQ6770" s="78"/>
      <c r="EFR6770" s="78"/>
      <c r="EFS6770" s="78"/>
      <c r="EFT6770" s="78"/>
      <c r="EFU6770" s="78"/>
      <c r="EFV6770" s="78"/>
      <c r="EFW6770" s="78"/>
      <c r="EFX6770" s="78"/>
      <c r="EFY6770" s="78"/>
      <c r="EFZ6770" s="78"/>
      <c r="EGA6770" s="78"/>
      <c r="EGB6770" s="78"/>
      <c r="EGC6770" s="78"/>
      <c r="EGD6770" s="78"/>
      <c r="EGE6770" s="78"/>
      <c r="EGF6770" s="78"/>
      <c r="EGG6770" s="78"/>
      <c r="EGH6770" s="78"/>
      <c r="EGI6770" s="78"/>
      <c r="EGJ6770" s="78"/>
      <c r="EGK6770" s="78"/>
      <c r="EGL6770" s="78"/>
      <c r="EGM6770" s="78"/>
      <c r="EGN6770" s="78"/>
      <c r="EGO6770" s="78"/>
      <c r="EGP6770" s="78"/>
      <c r="EGQ6770" s="78"/>
      <c r="EGR6770" s="78"/>
      <c r="EGS6770" s="78"/>
      <c r="EGT6770" s="78"/>
      <c r="EGU6770" s="78"/>
      <c r="EGV6770" s="78"/>
      <c r="EGW6770" s="78"/>
      <c r="EGX6770" s="78"/>
      <c r="EGY6770" s="78"/>
      <c r="EGZ6770" s="78"/>
      <c r="EHA6770" s="78"/>
      <c r="EHB6770" s="78"/>
      <c r="EHC6770" s="78"/>
      <c r="EHD6770" s="78"/>
      <c r="EHE6770" s="78"/>
      <c r="EHF6770" s="78"/>
      <c r="EHG6770" s="78"/>
      <c r="EHH6770" s="78"/>
      <c r="EHI6770" s="78"/>
      <c r="EHJ6770" s="78"/>
      <c r="EHK6770" s="78"/>
      <c r="EHL6770" s="78"/>
      <c r="EHM6770" s="78"/>
      <c r="EHN6770" s="78"/>
      <c r="EHO6770" s="78"/>
      <c r="EHP6770" s="78"/>
      <c r="EHQ6770" s="78"/>
      <c r="EHR6770" s="78"/>
      <c r="EHS6770" s="78"/>
      <c r="EHT6770" s="78"/>
      <c r="EHU6770" s="78"/>
      <c r="EHV6770" s="78"/>
      <c r="EHW6770" s="78"/>
      <c r="EHX6770" s="78"/>
      <c r="EHY6770" s="78"/>
      <c r="EHZ6770" s="78"/>
      <c r="EIA6770" s="78"/>
      <c r="EIB6770" s="78"/>
      <c r="EIC6770" s="78"/>
      <c r="EID6770" s="78"/>
      <c r="EIE6770" s="78"/>
      <c r="EIF6770" s="78"/>
      <c r="EIG6770" s="78"/>
      <c r="EIH6770" s="78"/>
      <c r="EII6770" s="78"/>
      <c r="EIJ6770" s="78"/>
      <c r="EIK6770" s="78"/>
      <c r="EIL6770" s="78"/>
      <c r="EIM6770" s="78"/>
      <c r="EIN6770" s="78"/>
      <c r="EIO6770" s="78"/>
      <c r="EIP6770" s="78"/>
      <c r="EIQ6770" s="78"/>
      <c r="EIR6770" s="78"/>
      <c r="EIS6770" s="78"/>
      <c r="EIT6770" s="78"/>
      <c r="EIU6770" s="78"/>
      <c r="EIV6770" s="78"/>
      <c r="EIW6770" s="78"/>
      <c r="EIX6770" s="78"/>
      <c r="EIY6770" s="78"/>
      <c r="EIZ6770" s="78"/>
      <c r="EJA6770" s="78"/>
      <c r="EJB6770" s="78"/>
      <c r="EJC6770" s="78"/>
      <c r="EJD6770" s="78"/>
      <c r="EJE6770" s="78"/>
      <c r="EJF6770" s="78"/>
      <c r="EJG6770" s="78"/>
      <c r="EJH6770" s="78"/>
      <c r="EJI6770" s="78"/>
      <c r="EJJ6770" s="78"/>
      <c r="EJK6770" s="78"/>
      <c r="EJL6770" s="78"/>
      <c r="EJM6770" s="78"/>
      <c r="EJN6770" s="78"/>
      <c r="EJO6770" s="78"/>
      <c r="EJP6770" s="78"/>
      <c r="EJQ6770" s="78"/>
      <c r="EJR6770" s="78"/>
      <c r="EJS6770" s="78"/>
      <c r="EJT6770" s="78"/>
      <c r="EJU6770" s="78"/>
      <c r="EJV6770" s="78"/>
      <c r="EJW6770" s="78"/>
      <c r="EJX6770" s="78"/>
      <c r="EJY6770" s="78"/>
      <c r="EJZ6770" s="78"/>
      <c r="EKA6770" s="78"/>
      <c r="EKB6770" s="78"/>
      <c r="EKC6770" s="78"/>
      <c r="EKD6770" s="78"/>
      <c r="EKE6770" s="78"/>
      <c r="EKF6770" s="78"/>
      <c r="EKG6770" s="78"/>
      <c r="EKH6770" s="78"/>
      <c r="EKI6770" s="78"/>
      <c r="EKJ6770" s="78"/>
      <c r="EKK6770" s="78"/>
      <c r="EKL6770" s="78"/>
      <c r="EKM6770" s="78"/>
      <c r="EKN6770" s="78"/>
      <c r="EKO6770" s="78"/>
      <c r="EKP6770" s="78"/>
      <c r="EKQ6770" s="78"/>
      <c r="EKR6770" s="78"/>
      <c r="EKS6770" s="78"/>
      <c r="EKT6770" s="78"/>
      <c r="EKU6770" s="78"/>
      <c r="EKV6770" s="78"/>
      <c r="EKW6770" s="78"/>
      <c r="EKX6770" s="78"/>
      <c r="EKY6770" s="78"/>
      <c r="EKZ6770" s="78"/>
      <c r="ELA6770" s="78"/>
      <c r="ELB6770" s="78"/>
      <c r="ELC6770" s="78"/>
      <c r="ELD6770" s="78"/>
      <c r="ELE6770" s="78"/>
      <c r="ELF6770" s="78"/>
      <c r="ELG6770" s="78"/>
      <c r="ELH6770" s="78"/>
      <c r="ELI6770" s="78"/>
      <c r="ELJ6770" s="78"/>
      <c r="ELK6770" s="78"/>
      <c r="ELL6770" s="78"/>
      <c r="ELM6770" s="78"/>
      <c r="ELN6770" s="78"/>
      <c r="ELO6770" s="78"/>
      <c r="ELP6770" s="78"/>
      <c r="ELQ6770" s="78"/>
      <c r="ELR6770" s="78"/>
      <c r="ELS6770" s="78"/>
      <c r="ELT6770" s="78"/>
      <c r="ELU6770" s="78"/>
      <c r="ELV6770" s="78"/>
      <c r="ELW6770" s="78"/>
      <c r="ELX6770" s="78"/>
      <c r="ELY6770" s="78"/>
      <c r="ELZ6770" s="78"/>
      <c r="EMA6770" s="78"/>
      <c r="EMB6770" s="78"/>
      <c r="EMC6770" s="78"/>
      <c r="EMD6770" s="78"/>
      <c r="EME6770" s="78"/>
      <c r="EMF6770" s="78"/>
      <c r="EMG6770" s="78"/>
      <c r="EMH6770" s="78"/>
      <c r="EMI6770" s="78"/>
      <c r="EMJ6770" s="78"/>
      <c r="EMK6770" s="78"/>
      <c r="EML6770" s="78"/>
      <c r="EMM6770" s="78"/>
      <c r="EMN6770" s="78"/>
      <c r="EMO6770" s="78"/>
      <c r="EMP6770" s="78"/>
      <c r="EMQ6770" s="78"/>
      <c r="EMR6770" s="78"/>
      <c r="EMS6770" s="78"/>
      <c r="EMT6770" s="78"/>
      <c r="EMU6770" s="78"/>
      <c r="EMV6770" s="78"/>
      <c r="EMW6770" s="78"/>
      <c r="EMX6770" s="78"/>
      <c r="EMY6770" s="78"/>
      <c r="EMZ6770" s="78"/>
      <c r="ENA6770" s="78"/>
      <c r="ENB6770" s="78"/>
      <c r="ENC6770" s="78"/>
      <c r="END6770" s="78"/>
      <c r="ENE6770" s="78"/>
      <c r="ENF6770" s="78"/>
      <c r="ENG6770" s="78"/>
      <c r="ENH6770" s="78"/>
      <c r="ENI6770" s="78"/>
      <c r="ENJ6770" s="78"/>
      <c r="ENK6770" s="78"/>
      <c r="ENL6770" s="78"/>
      <c r="ENM6770" s="78"/>
      <c r="ENN6770" s="78"/>
      <c r="ENO6770" s="78"/>
      <c r="ENP6770" s="78"/>
      <c r="ENQ6770" s="78"/>
      <c r="ENR6770" s="78"/>
      <c r="ENS6770" s="78"/>
      <c r="ENT6770" s="78"/>
      <c r="ENU6770" s="78"/>
      <c r="ENV6770" s="78"/>
      <c r="ENW6770" s="78"/>
      <c r="ENX6770" s="78"/>
      <c r="ENY6770" s="78"/>
      <c r="ENZ6770" s="78"/>
      <c r="EOA6770" s="78"/>
      <c r="EOB6770" s="78"/>
      <c r="EOC6770" s="78"/>
      <c r="EOD6770" s="78"/>
      <c r="EOE6770" s="78"/>
      <c r="EOF6770" s="78"/>
      <c r="EOG6770" s="78"/>
      <c r="EOH6770" s="78"/>
      <c r="EOI6770" s="78"/>
      <c r="EOJ6770" s="78"/>
      <c r="EOK6770" s="78"/>
      <c r="EOL6770" s="78"/>
      <c r="EOM6770" s="78"/>
      <c r="EON6770" s="78"/>
      <c r="EOO6770" s="78"/>
      <c r="EOP6770" s="78"/>
      <c r="EOQ6770" s="78"/>
      <c r="EOR6770" s="78"/>
      <c r="EOS6770" s="78"/>
      <c r="EOT6770" s="78"/>
      <c r="EOU6770" s="78"/>
      <c r="EOV6770" s="78"/>
      <c r="EOW6770" s="78"/>
      <c r="EOX6770" s="78"/>
      <c r="EOY6770" s="78"/>
      <c r="EOZ6770" s="78"/>
      <c r="EPA6770" s="78"/>
      <c r="EPB6770" s="78"/>
      <c r="EPC6770" s="78"/>
      <c r="EPD6770" s="78"/>
      <c r="EPE6770" s="78"/>
      <c r="EPF6770" s="78"/>
      <c r="EPG6770" s="78"/>
      <c r="EPH6770" s="78"/>
      <c r="EPI6770" s="78"/>
      <c r="EPJ6770" s="78"/>
      <c r="EPK6770" s="78"/>
      <c r="EPL6770" s="78"/>
      <c r="EPM6770" s="78"/>
      <c r="EPN6770" s="78"/>
      <c r="EPO6770" s="78"/>
      <c r="EPP6770" s="78"/>
      <c r="EPQ6770" s="78"/>
      <c r="EPR6770" s="78"/>
      <c r="EPS6770" s="78"/>
      <c r="EPT6770" s="78"/>
      <c r="EPU6770" s="78"/>
      <c r="EPV6770" s="78"/>
      <c r="EPW6770" s="78"/>
      <c r="EPX6770" s="78"/>
      <c r="EPY6770" s="78"/>
      <c r="EPZ6770" s="78"/>
      <c r="EQA6770" s="78"/>
      <c r="EQB6770" s="78"/>
      <c r="EQC6770" s="78"/>
      <c r="EQD6770" s="78"/>
      <c r="EQE6770" s="78"/>
      <c r="EQF6770" s="78"/>
      <c r="EQG6770" s="78"/>
      <c r="EQH6770" s="78"/>
      <c r="EQI6770" s="78"/>
      <c r="EQJ6770" s="78"/>
      <c r="EQK6770" s="78"/>
      <c r="EQL6770" s="78"/>
      <c r="EQM6770" s="78"/>
      <c r="EQN6770" s="78"/>
      <c r="EQO6770" s="78"/>
      <c r="EQP6770" s="78"/>
      <c r="EQQ6770" s="78"/>
      <c r="EQR6770" s="78"/>
      <c r="EQS6770" s="78"/>
      <c r="EQT6770" s="78"/>
      <c r="EQU6770" s="78"/>
      <c r="EQV6770" s="78"/>
      <c r="EQW6770" s="78"/>
      <c r="EQX6770" s="78"/>
      <c r="EQY6770" s="78"/>
      <c r="EQZ6770" s="78"/>
      <c r="ERA6770" s="78"/>
      <c r="ERB6770" s="78"/>
      <c r="ERC6770" s="78"/>
      <c r="ERD6770" s="78"/>
      <c r="ERE6770" s="78"/>
      <c r="ERF6770" s="78"/>
      <c r="ERG6770" s="78"/>
      <c r="ERH6770" s="78"/>
      <c r="ERI6770" s="78"/>
      <c r="ERJ6770" s="78"/>
      <c r="ERK6770" s="78"/>
      <c r="ERL6770" s="78"/>
      <c r="ERM6770" s="78"/>
      <c r="ERN6770" s="78"/>
      <c r="ERO6770" s="78"/>
      <c r="ERP6770" s="78"/>
      <c r="ERQ6770" s="78"/>
      <c r="ERR6770" s="78"/>
      <c r="ERS6770" s="78"/>
      <c r="ERT6770" s="78"/>
      <c r="ERU6770" s="78"/>
      <c r="ERV6770" s="78"/>
      <c r="ERW6770" s="78"/>
      <c r="ERX6770" s="78"/>
      <c r="ERY6770" s="78"/>
      <c r="ERZ6770" s="78"/>
      <c r="ESA6770" s="78"/>
      <c r="ESB6770" s="78"/>
      <c r="ESC6770" s="78"/>
      <c r="ESD6770" s="78"/>
      <c r="ESE6770" s="78"/>
      <c r="ESF6770" s="78"/>
      <c r="ESG6770" s="78"/>
      <c r="ESH6770" s="78"/>
      <c r="ESI6770" s="78"/>
      <c r="ESJ6770" s="78"/>
      <c r="ESK6770" s="78"/>
      <c r="ESL6770" s="78"/>
      <c r="ESM6770" s="78"/>
      <c r="ESN6770" s="78"/>
      <c r="ESO6770" s="78"/>
      <c r="ESP6770" s="78"/>
      <c r="ESQ6770" s="78"/>
      <c r="ESR6770" s="78"/>
      <c r="ESS6770" s="78"/>
      <c r="EST6770" s="78"/>
      <c r="ESU6770" s="78"/>
      <c r="ESV6770" s="78"/>
      <c r="ESW6770" s="78"/>
      <c r="ESX6770" s="78"/>
      <c r="ESY6770" s="78"/>
      <c r="ESZ6770" s="78"/>
      <c r="ETA6770" s="78"/>
      <c r="ETB6770" s="78"/>
      <c r="ETC6770" s="78"/>
      <c r="ETD6770" s="78"/>
      <c r="ETE6770" s="78"/>
      <c r="ETF6770" s="78"/>
      <c r="ETG6770" s="78"/>
      <c r="ETH6770" s="78"/>
      <c r="ETI6770" s="78"/>
      <c r="ETJ6770" s="78"/>
      <c r="ETK6770" s="78"/>
      <c r="ETL6770" s="78"/>
      <c r="ETM6770" s="78"/>
      <c r="ETN6770" s="78"/>
      <c r="ETO6770" s="78"/>
      <c r="ETP6770" s="78"/>
      <c r="ETQ6770" s="78"/>
      <c r="ETR6770" s="78"/>
      <c r="ETS6770" s="78"/>
      <c r="ETT6770" s="78"/>
      <c r="ETU6770" s="78"/>
      <c r="ETV6770" s="78"/>
      <c r="ETW6770" s="78"/>
      <c r="ETX6770" s="78"/>
      <c r="ETY6770" s="78"/>
      <c r="ETZ6770" s="78"/>
      <c r="EUA6770" s="78"/>
      <c r="EUB6770" s="78"/>
      <c r="EUC6770" s="78"/>
      <c r="EUD6770" s="78"/>
      <c r="EUE6770" s="78"/>
      <c r="EUF6770" s="78"/>
      <c r="EUG6770" s="78"/>
      <c r="EUH6770" s="78"/>
      <c r="EUI6770" s="78"/>
      <c r="EUJ6770" s="78"/>
      <c r="EUK6770" s="78"/>
      <c r="EUL6770" s="78"/>
      <c r="EUM6770" s="78"/>
      <c r="EUN6770" s="78"/>
      <c r="EUO6770" s="78"/>
      <c r="EUP6770" s="78"/>
      <c r="EUQ6770" s="78"/>
      <c r="EUR6770" s="78"/>
      <c r="EUS6770" s="78"/>
      <c r="EUT6770" s="78"/>
      <c r="EUU6770" s="78"/>
      <c r="EUV6770" s="78"/>
      <c r="EUW6770" s="78"/>
      <c r="EUX6770" s="78"/>
      <c r="EUY6770" s="78"/>
      <c r="EUZ6770" s="78"/>
      <c r="EVA6770" s="78"/>
      <c r="EVB6770" s="78"/>
      <c r="EVC6770" s="78"/>
      <c r="EVD6770" s="78"/>
      <c r="EVE6770" s="78"/>
      <c r="EVF6770" s="78"/>
      <c r="EVG6770" s="78"/>
      <c r="EVH6770" s="78"/>
      <c r="EVI6770" s="78"/>
      <c r="EVJ6770" s="78"/>
      <c r="EVK6770" s="78"/>
      <c r="EVL6770" s="78"/>
      <c r="EVM6770" s="78"/>
      <c r="EVN6770" s="78"/>
      <c r="EVO6770" s="78"/>
      <c r="EVP6770" s="78"/>
      <c r="EVQ6770" s="78"/>
      <c r="EVR6770" s="78"/>
      <c r="EVS6770" s="78"/>
      <c r="EVT6770" s="78"/>
      <c r="EVU6770" s="78"/>
      <c r="EVV6770" s="78"/>
      <c r="EVW6770" s="78"/>
      <c r="EVX6770" s="78"/>
      <c r="EVY6770" s="78"/>
      <c r="EVZ6770" s="78"/>
      <c r="EWA6770" s="78"/>
      <c r="EWB6770" s="78"/>
      <c r="EWC6770" s="78"/>
      <c r="EWD6770" s="78"/>
      <c r="EWE6770" s="78"/>
      <c r="EWF6770" s="78"/>
      <c r="EWG6770" s="78"/>
      <c r="EWH6770" s="78"/>
      <c r="EWI6770" s="78"/>
      <c r="EWJ6770" s="78"/>
      <c r="EWK6770" s="78"/>
      <c r="EWL6770" s="78"/>
      <c r="EWM6770" s="78"/>
      <c r="EWN6770" s="78"/>
      <c r="EWO6770" s="78"/>
      <c r="EWP6770" s="78"/>
      <c r="EWQ6770" s="78"/>
      <c r="EWR6770" s="78"/>
      <c r="EWS6770" s="78"/>
      <c r="EWT6770" s="78"/>
      <c r="EWU6770" s="78"/>
      <c r="EWV6770" s="78"/>
      <c r="EWW6770" s="78"/>
      <c r="EWX6770" s="78"/>
      <c r="EWY6770" s="78"/>
      <c r="EWZ6770" s="78"/>
      <c r="EXA6770" s="78"/>
      <c r="EXB6770" s="78"/>
      <c r="EXC6770" s="78"/>
      <c r="EXD6770" s="78"/>
      <c r="EXE6770" s="78"/>
      <c r="EXF6770" s="78"/>
      <c r="EXG6770" s="78"/>
      <c r="EXH6770" s="78"/>
      <c r="EXI6770" s="78"/>
      <c r="EXJ6770" s="78"/>
      <c r="EXK6770" s="78"/>
      <c r="EXL6770" s="78"/>
      <c r="EXM6770" s="78"/>
      <c r="EXN6770" s="78"/>
      <c r="EXO6770" s="78"/>
      <c r="EXP6770" s="78"/>
      <c r="EXQ6770" s="78"/>
      <c r="EXR6770" s="78"/>
      <c r="EXS6770" s="78"/>
      <c r="EXT6770" s="78"/>
      <c r="EXU6770" s="78"/>
      <c r="EXV6770" s="78"/>
      <c r="EXW6770" s="78"/>
      <c r="EXX6770" s="78"/>
      <c r="EXY6770" s="78"/>
      <c r="EXZ6770" s="78"/>
      <c r="EYA6770" s="78"/>
      <c r="EYB6770" s="78"/>
      <c r="EYC6770" s="78"/>
      <c r="EYD6770" s="78"/>
      <c r="EYE6770" s="78"/>
      <c r="EYF6770" s="78"/>
      <c r="EYG6770" s="78"/>
      <c r="EYH6770" s="78"/>
      <c r="EYI6770" s="78"/>
      <c r="EYJ6770" s="78"/>
      <c r="EYK6770" s="78"/>
      <c r="EYL6770" s="78"/>
      <c r="EYM6770" s="78"/>
      <c r="EYN6770" s="78"/>
      <c r="EYO6770" s="78"/>
      <c r="EYP6770" s="78"/>
      <c r="EYQ6770" s="78"/>
      <c r="EYR6770" s="78"/>
      <c r="EYS6770" s="78"/>
      <c r="EYT6770" s="78"/>
      <c r="EYU6770" s="78"/>
      <c r="EYV6770" s="78"/>
      <c r="EYW6770" s="78"/>
      <c r="EYX6770" s="78"/>
      <c r="EYY6770" s="78"/>
      <c r="EYZ6770" s="78"/>
      <c r="EZA6770" s="78"/>
      <c r="EZB6770" s="78"/>
      <c r="EZC6770" s="78"/>
      <c r="EZD6770" s="78"/>
      <c r="EZE6770" s="78"/>
      <c r="EZF6770" s="78"/>
      <c r="EZG6770" s="78"/>
      <c r="EZH6770" s="78"/>
      <c r="EZI6770" s="78"/>
      <c r="EZJ6770" s="78"/>
      <c r="EZK6770" s="78"/>
      <c r="EZL6770" s="78"/>
      <c r="EZM6770" s="78"/>
      <c r="EZN6770" s="78"/>
      <c r="EZO6770" s="78"/>
      <c r="EZP6770" s="78"/>
      <c r="EZQ6770" s="78"/>
      <c r="EZR6770" s="78"/>
      <c r="EZS6770" s="78"/>
      <c r="EZT6770" s="78"/>
      <c r="EZU6770" s="78"/>
      <c r="EZV6770" s="78"/>
      <c r="EZW6770" s="78"/>
      <c r="EZX6770" s="78"/>
      <c r="EZY6770" s="78"/>
      <c r="EZZ6770" s="78"/>
      <c r="FAA6770" s="78"/>
      <c r="FAB6770" s="78"/>
      <c r="FAC6770" s="78"/>
      <c r="FAD6770" s="78"/>
      <c r="FAE6770" s="78"/>
      <c r="FAF6770" s="78"/>
      <c r="FAG6770" s="78"/>
      <c r="FAH6770" s="78"/>
      <c r="FAI6770" s="78"/>
      <c r="FAJ6770" s="78"/>
      <c r="FAK6770" s="78"/>
      <c r="FAL6770" s="78"/>
      <c r="FAM6770" s="78"/>
      <c r="FAN6770" s="78"/>
      <c r="FAO6770" s="78"/>
      <c r="FAP6770" s="78"/>
      <c r="FAQ6770" s="78"/>
      <c r="FAR6770" s="78"/>
      <c r="FAS6770" s="78"/>
      <c r="FAT6770" s="78"/>
      <c r="FAU6770" s="78"/>
      <c r="FAV6770" s="78"/>
      <c r="FAW6770" s="78"/>
      <c r="FAX6770" s="78"/>
      <c r="FAY6770" s="78"/>
      <c r="FAZ6770" s="78"/>
      <c r="FBA6770" s="78"/>
      <c r="FBB6770" s="78"/>
      <c r="FBC6770" s="78"/>
      <c r="FBD6770" s="78"/>
      <c r="FBE6770" s="78"/>
      <c r="FBF6770" s="78"/>
      <c r="FBG6770" s="78"/>
      <c r="FBH6770" s="78"/>
      <c r="FBI6770" s="78"/>
      <c r="FBJ6770" s="78"/>
      <c r="FBK6770" s="78"/>
      <c r="FBL6770" s="78"/>
      <c r="FBM6770" s="78"/>
      <c r="FBN6770" s="78"/>
      <c r="FBO6770" s="78"/>
      <c r="FBP6770" s="78"/>
      <c r="FBQ6770" s="78"/>
      <c r="FBR6770" s="78"/>
      <c r="FBS6770" s="78"/>
      <c r="FBT6770" s="78"/>
      <c r="FBU6770" s="78"/>
      <c r="FBV6770" s="78"/>
      <c r="FBW6770" s="78"/>
      <c r="FBX6770" s="78"/>
      <c r="FBY6770" s="78"/>
      <c r="FBZ6770" s="78"/>
      <c r="FCA6770" s="78"/>
      <c r="FCB6770" s="78"/>
      <c r="FCC6770" s="78"/>
      <c r="FCD6770" s="78"/>
      <c r="FCE6770" s="78"/>
      <c r="FCF6770" s="78"/>
      <c r="FCG6770" s="78"/>
      <c r="FCH6770" s="78"/>
      <c r="FCI6770" s="78"/>
      <c r="FCJ6770" s="78"/>
      <c r="FCK6770" s="78"/>
      <c r="FCL6770" s="78"/>
      <c r="FCM6770" s="78"/>
      <c r="FCN6770" s="78"/>
      <c r="FCO6770" s="78"/>
      <c r="FCP6770" s="78"/>
      <c r="FCQ6770" s="78"/>
      <c r="FCR6770" s="78"/>
      <c r="FCS6770" s="78"/>
      <c r="FCT6770" s="78"/>
      <c r="FCU6770" s="78"/>
      <c r="FCV6770" s="78"/>
      <c r="FCW6770" s="78"/>
      <c r="FCX6770" s="78"/>
      <c r="FCY6770" s="78"/>
      <c r="FCZ6770" s="78"/>
      <c r="FDA6770" s="78"/>
      <c r="FDB6770" s="78"/>
      <c r="FDC6770" s="78"/>
      <c r="FDD6770" s="78"/>
      <c r="FDE6770" s="78"/>
      <c r="FDF6770" s="78"/>
      <c r="FDG6770" s="78"/>
      <c r="FDH6770" s="78"/>
      <c r="FDI6770" s="78"/>
      <c r="FDJ6770" s="78"/>
      <c r="FDK6770" s="78"/>
      <c r="FDL6770" s="78"/>
      <c r="FDM6770" s="78"/>
      <c r="FDN6770" s="78"/>
      <c r="FDO6770" s="78"/>
      <c r="FDP6770" s="78"/>
      <c r="FDQ6770" s="78"/>
      <c r="FDR6770" s="78"/>
      <c r="FDS6770" s="78"/>
      <c r="FDT6770" s="78"/>
      <c r="FDU6770" s="78"/>
      <c r="FDV6770" s="78"/>
      <c r="FDW6770" s="78"/>
      <c r="FDX6770" s="78"/>
      <c r="FDY6770" s="78"/>
      <c r="FDZ6770" s="78"/>
      <c r="FEA6770" s="78"/>
      <c r="FEB6770" s="78"/>
      <c r="FEC6770" s="78"/>
      <c r="FED6770" s="78"/>
      <c r="FEE6770" s="78"/>
      <c r="FEF6770" s="78"/>
      <c r="FEG6770" s="78"/>
      <c r="FEH6770" s="78"/>
      <c r="FEI6770" s="78"/>
      <c r="FEJ6770" s="78"/>
      <c r="FEK6770" s="78"/>
      <c r="FEL6770" s="78"/>
      <c r="FEM6770" s="78"/>
      <c r="FEN6770" s="78"/>
      <c r="FEO6770" s="78"/>
      <c r="FEP6770" s="78"/>
      <c r="FEQ6770" s="78"/>
      <c r="FER6770" s="78"/>
      <c r="FES6770" s="78"/>
      <c r="FET6770" s="78"/>
      <c r="FEU6770" s="78"/>
      <c r="FEV6770" s="78"/>
      <c r="FEW6770" s="78"/>
      <c r="FEX6770" s="78"/>
      <c r="FEY6770" s="78"/>
      <c r="FEZ6770" s="78"/>
      <c r="FFA6770" s="78"/>
      <c r="FFB6770" s="78"/>
      <c r="FFC6770" s="78"/>
      <c r="FFD6770" s="78"/>
      <c r="FFE6770" s="78"/>
      <c r="FFF6770" s="78"/>
      <c r="FFG6770" s="78"/>
      <c r="FFH6770" s="78"/>
      <c r="FFI6770" s="78"/>
      <c r="FFJ6770" s="78"/>
      <c r="FFK6770" s="78"/>
      <c r="FFL6770" s="78"/>
      <c r="FFM6770" s="78"/>
      <c r="FFN6770" s="78"/>
      <c r="FFO6770" s="78"/>
      <c r="FFP6770" s="78"/>
      <c r="FFQ6770" s="78"/>
      <c r="FFR6770" s="78"/>
      <c r="FFS6770" s="78"/>
      <c r="FFT6770" s="78"/>
      <c r="FFU6770" s="78"/>
      <c r="FFV6770" s="78"/>
      <c r="FFW6770" s="78"/>
      <c r="FFX6770" s="78"/>
      <c r="FFY6770" s="78"/>
      <c r="FFZ6770" s="78"/>
      <c r="FGA6770" s="78"/>
      <c r="FGB6770" s="78"/>
      <c r="FGC6770" s="78"/>
      <c r="FGD6770" s="78"/>
      <c r="FGE6770" s="78"/>
      <c r="FGF6770" s="78"/>
      <c r="FGG6770" s="78"/>
      <c r="FGH6770" s="78"/>
      <c r="FGI6770" s="78"/>
      <c r="FGJ6770" s="78"/>
      <c r="FGK6770" s="78"/>
      <c r="FGL6770" s="78"/>
      <c r="FGM6770" s="78"/>
      <c r="FGN6770" s="78"/>
      <c r="FGO6770" s="78"/>
      <c r="FGP6770" s="78"/>
      <c r="FGQ6770" s="78"/>
      <c r="FGR6770" s="78"/>
      <c r="FGS6770" s="78"/>
      <c r="FGT6770" s="78"/>
      <c r="FGU6770" s="78"/>
      <c r="FGV6770" s="78"/>
      <c r="FGW6770" s="78"/>
      <c r="FGX6770" s="78"/>
      <c r="FGY6770" s="78"/>
      <c r="FGZ6770" s="78"/>
      <c r="FHA6770" s="78"/>
      <c r="FHB6770" s="78"/>
      <c r="FHC6770" s="78"/>
      <c r="FHD6770" s="78"/>
      <c r="FHE6770" s="78"/>
      <c r="FHF6770" s="78"/>
      <c r="FHG6770" s="78"/>
      <c r="FHH6770" s="78"/>
      <c r="FHI6770" s="78"/>
      <c r="FHJ6770" s="78"/>
      <c r="FHK6770" s="78"/>
      <c r="FHL6770" s="78"/>
      <c r="FHM6770" s="78"/>
      <c r="FHN6770" s="78"/>
      <c r="FHO6770" s="78"/>
      <c r="FHP6770" s="78"/>
      <c r="FHQ6770" s="78"/>
      <c r="FHR6770" s="78"/>
      <c r="FHS6770" s="78"/>
      <c r="FHT6770" s="78"/>
      <c r="FHU6770" s="78"/>
      <c r="FHV6770" s="78"/>
      <c r="FHW6770" s="78"/>
      <c r="FHX6770" s="78"/>
      <c r="FHY6770" s="78"/>
      <c r="FHZ6770" s="78"/>
      <c r="FIA6770" s="78"/>
      <c r="FIB6770" s="78"/>
      <c r="FIC6770" s="78"/>
      <c r="FID6770" s="78"/>
      <c r="FIE6770" s="78"/>
      <c r="FIF6770" s="78"/>
      <c r="FIG6770" s="78"/>
      <c r="FIH6770" s="78"/>
      <c r="FII6770" s="78"/>
      <c r="FIJ6770" s="78"/>
      <c r="FIK6770" s="78"/>
      <c r="FIL6770" s="78"/>
      <c r="FIM6770" s="78"/>
      <c r="FIN6770" s="78"/>
      <c r="FIO6770" s="78"/>
      <c r="FIP6770" s="78"/>
      <c r="FIQ6770" s="78"/>
      <c r="FIR6770" s="78"/>
      <c r="FIS6770" s="78"/>
      <c r="FIT6770" s="78"/>
      <c r="FIU6770" s="78"/>
      <c r="FIV6770" s="78"/>
      <c r="FIW6770" s="78"/>
      <c r="FIX6770" s="78"/>
      <c r="FIY6770" s="78"/>
      <c r="FIZ6770" s="78"/>
      <c r="FJA6770" s="78"/>
      <c r="FJB6770" s="78"/>
      <c r="FJC6770" s="78"/>
      <c r="FJD6770" s="78"/>
      <c r="FJE6770" s="78"/>
      <c r="FJF6770" s="78"/>
      <c r="FJG6770" s="78"/>
      <c r="FJH6770" s="78"/>
      <c r="FJI6770" s="78"/>
      <c r="FJJ6770" s="78"/>
      <c r="FJK6770" s="78"/>
      <c r="FJL6770" s="78"/>
      <c r="FJM6770" s="78"/>
      <c r="FJN6770" s="78"/>
      <c r="FJO6770" s="78"/>
      <c r="FJP6770" s="78"/>
      <c r="FJQ6770" s="78"/>
      <c r="FJR6770" s="78"/>
      <c r="FJS6770" s="78"/>
      <c r="FJT6770" s="78"/>
      <c r="FJU6770" s="78"/>
      <c r="FJV6770" s="78"/>
      <c r="FJW6770" s="78"/>
      <c r="FJX6770" s="78"/>
      <c r="FJY6770" s="78"/>
      <c r="FJZ6770" s="78"/>
      <c r="FKA6770" s="78"/>
      <c r="FKB6770" s="78"/>
      <c r="FKC6770" s="78"/>
      <c r="FKD6770" s="78"/>
      <c r="FKE6770" s="78"/>
      <c r="FKF6770" s="78"/>
      <c r="FKG6770" s="78"/>
      <c r="FKH6770" s="78"/>
      <c r="FKI6770" s="78"/>
      <c r="FKJ6770" s="78"/>
      <c r="FKK6770" s="78"/>
      <c r="FKL6770" s="78"/>
      <c r="FKM6770" s="78"/>
      <c r="FKN6770" s="78"/>
      <c r="FKO6770" s="78"/>
      <c r="FKP6770" s="78"/>
      <c r="FKQ6770" s="78"/>
      <c r="FKR6770" s="78"/>
      <c r="FKS6770" s="78"/>
      <c r="FKT6770" s="78"/>
      <c r="FKU6770" s="78"/>
      <c r="FKV6770" s="78"/>
      <c r="FKW6770" s="78"/>
      <c r="FKX6770" s="78"/>
      <c r="FKY6770" s="78"/>
      <c r="FKZ6770" s="78"/>
      <c r="FLA6770" s="78"/>
      <c r="FLB6770" s="78"/>
      <c r="FLC6770" s="78"/>
      <c r="FLD6770" s="78"/>
      <c r="FLE6770" s="78"/>
      <c r="FLF6770" s="78"/>
      <c r="FLG6770" s="78"/>
      <c r="FLH6770" s="78"/>
      <c r="FLI6770" s="78"/>
      <c r="FLJ6770" s="78"/>
      <c r="FLK6770" s="78"/>
      <c r="FLL6770" s="78"/>
      <c r="FLM6770" s="78"/>
      <c r="FLN6770" s="78"/>
      <c r="FLO6770" s="78"/>
      <c r="FLP6770" s="78"/>
      <c r="FLQ6770" s="78"/>
      <c r="FLR6770" s="78"/>
      <c r="FLS6770" s="78"/>
      <c r="FLT6770" s="78"/>
      <c r="FLU6770" s="78"/>
      <c r="FLV6770" s="78"/>
      <c r="FLW6770" s="78"/>
      <c r="FLX6770" s="78"/>
      <c r="FLY6770" s="78"/>
      <c r="FLZ6770" s="78"/>
      <c r="FMA6770" s="78"/>
      <c r="FMB6770" s="78"/>
      <c r="FMC6770" s="78"/>
      <c r="FMD6770" s="78"/>
      <c r="FME6770" s="78"/>
      <c r="FMF6770" s="78"/>
      <c r="FMG6770" s="78"/>
      <c r="FMH6770" s="78"/>
      <c r="FMI6770" s="78"/>
      <c r="FMJ6770" s="78"/>
      <c r="FMK6770" s="78"/>
      <c r="FML6770" s="78"/>
      <c r="FMM6770" s="78"/>
      <c r="FMN6770" s="78"/>
      <c r="FMO6770" s="78"/>
      <c r="FMP6770" s="78"/>
      <c r="FMQ6770" s="78"/>
      <c r="FMR6770" s="78"/>
      <c r="FMS6770" s="78"/>
      <c r="FMT6770" s="78"/>
      <c r="FMU6770" s="78"/>
      <c r="FMV6770" s="78"/>
      <c r="FMW6770" s="78"/>
      <c r="FMX6770" s="78"/>
      <c r="FMY6770" s="78"/>
      <c r="FMZ6770" s="78"/>
      <c r="FNA6770" s="78"/>
      <c r="FNB6770" s="78"/>
      <c r="FNC6770" s="78"/>
      <c r="FND6770" s="78"/>
      <c r="FNE6770" s="78"/>
      <c r="FNF6770" s="78"/>
      <c r="FNG6770" s="78"/>
      <c r="FNH6770" s="78"/>
      <c r="FNI6770" s="78"/>
      <c r="FNJ6770" s="78"/>
      <c r="FNK6770" s="78"/>
      <c r="FNL6770" s="78"/>
      <c r="FNM6770" s="78"/>
      <c r="FNN6770" s="78"/>
      <c r="FNO6770" s="78"/>
      <c r="FNP6770" s="78"/>
      <c r="FNQ6770" s="78"/>
      <c r="FNR6770" s="78"/>
      <c r="FNS6770" s="78"/>
      <c r="FNT6770" s="78"/>
      <c r="FNU6770" s="78"/>
      <c r="FNV6770" s="78"/>
      <c r="FNW6770" s="78"/>
      <c r="FNX6770" s="78"/>
      <c r="FNY6770" s="78"/>
      <c r="FNZ6770" s="78"/>
      <c r="FOA6770" s="78"/>
      <c r="FOB6770" s="78"/>
      <c r="FOC6770" s="78"/>
      <c r="FOD6770" s="78"/>
      <c r="FOE6770" s="78"/>
      <c r="FOF6770" s="78"/>
      <c r="FOG6770" s="78"/>
      <c r="FOH6770" s="78"/>
      <c r="FOI6770" s="78"/>
      <c r="FOJ6770" s="78"/>
      <c r="FOK6770" s="78"/>
      <c r="FOL6770" s="78"/>
      <c r="FOM6770" s="78"/>
      <c r="FON6770" s="78"/>
      <c r="FOO6770" s="78"/>
      <c r="FOP6770" s="78"/>
      <c r="FOQ6770" s="78"/>
      <c r="FOR6770" s="78"/>
      <c r="FOS6770" s="78"/>
      <c r="FOT6770" s="78"/>
      <c r="FOU6770" s="78"/>
      <c r="FOV6770" s="78"/>
      <c r="FOW6770" s="78"/>
      <c r="FOX6770" s="78"/>
      <c r="FOY6770" s="78"/>
      <c r="FOZ6770" s="78"/>
      <c r="FPA6770" s="78"/>
      <c r="FPB6770" s="78"/>
      <c r="FPC6770" s="78"/>
      <c r="FPD6770" s="78"/>
      <c r="FPE6770" s="78"/>
      <c r="FPF6770" s="78"/>
      <c r="FPG6770" s="78"/>
      <c r="FPH6770" s="78"/>
      <c r="FPI6770" s="78"/>
      <c r="FPJ6770" s="78"/>
      <c r="FPK6770" s="78"/>
      <c r="FPL6770" s="78"/>
      <c r="FPM6770" s="78"/>
      <c r="FPN6770" s="78"/>
      <c r="FPO6770" s="78"/>
      <c r="FPP6770" s="78"/>
      <c r="FPQ6770" s="78"/>
      <c r="FPR6770" s="78"/>
      <c r="FPS6770" s="78"/>
      <c r="FPT6770" s="78"/>
      <c r="FPU6770" s="78"/>
      <c r="FPV6770" s="78"/>
      <c r="FPW6770" s="78"/>
      <c r="FPX6770" s="78"/>
      <c r="FPY6770" s="78"/>
      <c r="FPZ6770" s="78"/>
      <c r="FQA6770" s="78"/>
      <c r="FQB6770" s="78"/>
      <c r="FQC6770" s="78"/>
      <c r="FQD6770" s="78"/>
      <c r="FQE6770" s="78"/>
      <c r="FQF6770" s="78"/>
      <c r="FQG6770" s="78"/>
      <c r="FQH6770" s="78"/>
      <c r="FQI6770" s="78"/>
      <c r="FQJ6770" s="78"/>
      <c r="FQK6770" s="78"/>
      <c r="FQL6770" s="78"/>
      <c r="FQM6770" s="78"/>
      <c r="FQN6770" s="78"/>
      <c r="FQO6770" s="78"/>
      <c r="FQP6770" s="78"/>
      <c r="FQQ6770" s="78"/>
      <c r="FQR6770" s="78"/>
      <c r="FQS6770" s="78"/>
      <c r="FQT6770" s="78"/>
      <c r="FQU6770" s="78"/>
      <c r="FQV6770" s="78"/>
      <c r="FQW6770" s="78"/>
      <c r="FQX6770" s="78"/>
      <c r="FQY6770" s="78"/>
      <c r="FQZ6770" s="78"/>
      <c r="FRA6770" s="78"/>
      <c r="FRB6770" s="78"/>
      <c r="FRC6770" s="78"/>
      <c r="FRD6770" s="78"/>
      <c r="FRE6770" s="78"/>
      <c r="FRF6770" s="78"/>
      <c r="FRG6770" s="78"/>
      <c r="FRH6770" s="78"/>
      <c r="FRI6770" s="78"/>
      <c r="FRJ6770" s="78"/>
      <c r="FRK6770" s="78"/>
      <c r="FRL6770" s="78"/>
      <c r="FRM6770" s="78"/>
      <c r="FRN6770" s="78"/>
      <c r="FRO6770" s="78"/>
      <c r="FRP6770" s="78"/>
      <c r="FRQ6770" s="78"/>
      <c r="FRR6770" s="78"/>
      <c r="FRS6770" s="78"/>
      <c r="FRT6770" s="78"/>
      <c r="FRU6770" s="78"/>
      <c r="FRV6770" s="78"/>
      <c r="FRW6770" s="78"/>
      <c r="FRX6770" s="78"/>
      <c r="FRY6770" s="78"/>
      <c r="FRZ6770" s="78"/>
      <c r="FSA6770" s="78"/>
      <c r="FSB6770" s="78"/>
      <c r="FSC6770" s="78"/>
      <c r="FSD6770" s="78"/>
      <c r="FSE6770" s="78"/>
      <c r="FSF6770" s="78"/>
      <c r="FSG6770" s="78"/>
      <c r="FSH6770" s="78"/>
      <c r="FSI6770" s="78"/>
      <c r="FSJ6770" s="78"/>
      <c r="FSK6770" s="78"/>
      <c r="FSL6770" s="78"/>
      <c r="FSM6770" s="78"/>
      <c r="FSN6770" s="78"/>
      <c r="FSO6770" s="78"/>
      <c r="FSP6770" s="78"/>
      <c r="FSQ6770" s="78"/>
      <c r="FSR6770" s="78"/>
      <c r="FSS6770" s="78"/>
      <c r="FST6770" s="78"/>
      <c r="FSU6770" s="78"/>
      <c r="FSV6770" s="78"/>
      <c r="FSW6770" s="78"/>
      <c r="FSX6770" s="78"/>
      <c r="FSY6770" s="78"/>
      <c r="FSZ6770" s="78"/>
      <c r="FTA6770" s="78"/>
      <c r="FTB6770" s="78"/>
      <c r="FTC6770" s="78"/>
      <c r="FTD6770" s="78"/>
      <c r="FTE6770" s="78"/>
      <c r="FTF6770" s="78"/>
      <c r="FTG6770" s="78"/>
      <c r="FTH6770" s="78"/>
      <c r="FTI6770" s="78"/>
      <c r="FTJ6770" s="78"/>
      <c r="FTK6770" s="78"/>
      <c r="FTL6770" s="78"/>
      <c r="FTM6770" s="78"/>
      <c r="FTN6770" s="78"/>
      <c r="FTO6770" s="78"/>
      <c r="FTP6770" s="78"/>
      <c r="FTQ6770" s="78"/>
      <c r="FTR6770" s="78"/>
      <c r="FTS6770" s="78"/>
      <c r="FTT6770" s="78"/>
      <c r="FTU6770" s="78"/>
      <c r="FTV6770" s="78"/>
      <c r="FTW6770" s="78"/>
      <c r="FTX6770" s="78"/>
      <c r="FTY6770" s="78"/>
      <c r="FTZ6770" s="78"/>
      <c r="FUA6770" s="78"/>
      <c r="FUB6770" s="78"/>
      <c r="FUC6770" s="78"/>
      <c r="FUD6770" s="78"/>
      <c r="FUE6770" s="78"/>
      <c r="FUF6770" s="78"/>
      <c r="FUG6770" s="78"/>
      <c r="FUH6770" s="78"/>
      <c r="FUI6770" s="78"/>
      <c r="FUJ6770" s="78"/>
      <c r="FUK6770" s="78"/>
      <c r="FUL6770" s="78"/>
      <c r="FUM6770" s="78"/>
      <c r="FUN6770" s="78"/>
      <c r="FUO6770" s="78"/>
      <c r="FUP6770" s="78"/>
      <c r="FUQ6770" s="78"/>
      <c r="FUR6770" s="78"/>
      <c r="FUS6770" s="78"/>
      <c r="FUT6770" s="78"/>
      <c r="FUU6770" s="78"/>
      <c r="FUV6770" s="78"/>
      <c r="FUW6770" s="78"/>
      <c r="FUX6770" s="78"/>
      <c r="FUY6770" s="78"/>
      <c r="FUZ6770" s="78"/>
      <c r="FVA6770" s="78"/>
      <c r="FVB6770" s="78"/>
      <c r="FVC6770" s="78"/>
      <c r="FVD6770" s="78"/>
      <c r="FVE6770" s="78"/>
      <c r="FVF6770" s="78"/>
      <c r="FVG6770" s="78"/>
      <c r="FVH6770" s="78"/>
      <c r="FVI6770" s="78"/>
      <c r="FVJ6770" s="78"/>
      <c r="FVK6770" s="78"/>
      <c r="FVL6770" s="78"/>
      <c r="FVM6770" s="78"/>
      <c r="FVN6770" s="78"/>
      <c r="FVO6770" s="78"/>
      <c r="FVP6770" s="78"/>
      <c r="FVQ6770" s="78"/>
      <c r="FVR6770" s="78"/>
      <c r="FVS6770" s="78"/>
      <c r="FVT6770" s="78"/>
      <c r="FVU6770" s="78"/>
      <c r="FVV6770" s="78"/>
      <c r="FVW6770" s="78"/>
      <c r="FVX6770" s="78"/>
      <c r="FVY6770" s="78"/>
      <c r="FVZ6770" s="78"/>
      <c r="FWA6770" s="78"/>
      <c r="FWB6770" s="78"/>
      <c r="FWC6770" s="78"/>
      <c r="FWD6770" s="78"/>
      <c r="FWE6770" s="78"/>
      <c r="FWF6770" s="78"/>
      <c r="FWG6770" s="78"/>
      <c r="FWH6770" s="78"/>
      <c r="FWI6770" s="78"/>
      <c r="FWJ6770" s="78"/>
      <c r="FWK6770" s="78"/>
      <c r="FWL6770" s="78"/>
      <c r="FWM6770" s="78"/>
      <c r="FWN6770" s="78"/>
      <c r="FWO6770" s="78"/>
      <c r="FWP6770" s="78"/>
      <c r="FWQ6770" s="78"/>
      <c r="FWR6770" s="78"/>
      <c r="FWS6770" s="78"/>
      <c r="FWT6770" s="78"/>
      <c r="FWU6770" s="78"/>
      <c r="FWV6770" s="78"/>
      <c r="FWW6770" s="78"/>
      <c r="FWX6770" s="78"/>
      <c r="FWY6770" s="78"/>
      <c r="FWZ6770" s="78"/>
      <c r="FXA6770" s="78"/>
      <c r="FXB6770" s="78"/>
      <c r="FXC6770" s="78"/>
      <c r="FXD6770" s="78"/>
      <c r="FXE6770" s="78"/>
      <c r="FXF6770" s="78"/>
      <c r="FXG6770" s="78"/>
      <c r="FXH6770" s="78"/>
      <c r="FXI6770" s="78"/>
      <c r="FXJ6770" s="78"/>
      <c r="FXK6770" s="78"/>
      <c r="FXL6770" s="78"/>
      <c r="FXM6770" s="78"/>
      <c r="FXN6770" s="78"/>
      <c r="FXO6770" s="78"/>
      <c r="FXP6770" s="78"/>
      <c r="FXQ6770" s="78"/>
      <c r="FXR6770" s="78"/>
      <c r="FXS6770" s="78"/>
      <c r="FXT6770" s="78"/>
      <c r="FXU6770" s="78"/>
      <c r="FXV6770" s="78"/>
      <c r="FXW6770" s="78"/>
      <c r="FXX6770" s="78"/>
      <c r="FXY6770" s="78"/>
      <c r="FXZ6770" s="78"/>
      <c r="FYA6770" s="78"/>
      <c r="FYB6770" s="78"/>
      <c r="FYC6770" s="78"/>
      <c r="FYD6770" s="78"/>
      <c r="FYE6770" s="78"/>
      <c r="FYF6770" s="78"/>
      <c r="FYG6770" s="78"/>
      <c r="FYH6770" s="78"/>
      <c r="FYI6770" s="78"/>
      <c r="FYJ6770" s="78"/>
      <c r="FYK6770" s="78"/>
      <c r="FYL6770" s="78"/>
      <c r="FYM6770" s="78"/>
      <c r="FYN6770" s="78"/>
      <c r="FYO6770" s="78"/>
      <c r="FYP6770" s="78"/>
      <c r="FYQ6770" s="78"/>
      <c r="FYR6770" s="78"/>
      <c r="FYS6770" s="78"/>
      <c r="FYT6770" s="78"/>
      <c r="FYU6770" s="78"/>
      <c r="FYV6770" s="78"/>
      <c r="FYW6770" s="78"/>
      <c r="FYX6770" s="78"/>
      <c r="FYY6770" s="78"/>
      <c r="FYZ6770" s="78"/>
      <c r="FZA6770" s="78"/>
      <c r="FZB6770" s="78"/>
      <c r="FZC6770" s="78"/>
      <c r="FZD6770" s="78"/>
      <c r="FZE6770" s="78"/>
      <c r="FZF6770" s="78"/>
      <c r="FZG6770" s="78"/>
      <c r="FZH6770" s="78"/>
      <c r="FZI6770" s="78"/>
      <c r="FZJ6770" s="78"/>
      <c r="FZK6770" s="78"/>
      <c r="FZL6770" s="78"/>
      <c r="FZM6770" s="78"/>
      <c r="FZN6770" s="78"/>
      <c r="FZO6770" s="78"/>
      <c r="FZP6770" s="78"/>
      <c r="FZQ6770" s="78"/>
      <c r="FZR6770" s="78"/>
      <c r="FZS6770" s="78"/>
      <c r="FZT6770" s="78"/>
      <c r="FZU6770" s="78"/>
      <c r="FZV6770" s="78"/>
      <c r="FZW6770" s="78"/>
      <c r="FZX6770" s="78"/>
      <c r="FZY6770" s="78"/>
      <c r="FZZ6770" s="78"/>
      <c r="GAA6770" s="78"/>
      <c r="GAB6770" s="78"/>
      <c r="GAC6770" s="78"/>
      <c r="GAD6770" s="78"/>
      <c r="GAE6770" s="78"/>
      <c r="GAF6770" s="78"/>
      <c r="GAG6770" s="78"/>
      <c r="GAH6770" s="78"/>
      <c r="GAI6770" s="78"/>
      <c r="GAJ6770" s="78"/>
      <c r="GAK6770" s="78"/>
      <c r="GAL6770" s="78"/>
      <c r="GAM6770" s="78"/>
      <c r="GAN6770" s="78"/>
      <c r="GAO6770" s="78"/>
      <c r="GAP6770" s="78"/>
      <c r="GAQ6770" s="78"/>
      <c r="GAR6770" s="78"/>
      <c r="GAS6770" s="78"/>
      <c r="GAT6770" s="78"/>
      <c r="GAU6770" s="78"/>
      <c r="GAV6770" s="78"/>
      <c r="GAW6770" s="78"/>
      <c r="GAX6770" s="78"/>
      <c r="GAY6770" s="78"/>
      <c r="GAZ6770" s="78"/>
      <c r="GBA6770" s="78"/>
      <c r="GBB6770" s="78"/>
      <c r="GBC6770" s="78"/>
      <c r="GBD6770" s="78"/>
      <c r="GBE6770" s="78"/>
      <c r="GBF6770" s="78"/>
      <c r="GBG6770" s="78"/>
      <c r="GBH6770" s="78"/>
      <c r="GBI6770" s="78"/>
      <c r="GBJ6770" s="78"/>
      <c r="GBK6770" s="78"/>
      <c r="GBL6770" s="78"/>
      <c r="GBM6770" s="78"/>
      <c r="GBN6770" s="78"/>
      <c r="GBO6770" s="78"/>
      <c r="GBP6770" s="78"/>
      <c r="GBQ6770" s="78"/>
      <c r="GBR6770" s="78"/>
      <c r="GBS6770" s="78"/>
      <c r="GBT6770" s="78"/>
      <c r="GBU6770" s="78"/>
      <c r="GBV6770" s="78"/>
      <c r="GBW6770" s="78"/>
      <c r="GBX6770" s="78"/>
      <c r="GBY6770" s="78"/>
      <c r="GBZ6770" s="78"/>
      <c r="GCA6770" s="78"/>
      <c r="GCB6770" s="78"/>
      <c r="GCC6770" s="78"/>
      <c r="GCD6770" s="78"/>
      <c r="GCE6770" s="78"/>
      <c r="GCF6770" s="78"/>
      <c r="GCG6770" s="78"/>
      <c r="GCH6770" s="78"/>
      <c r="GCI6770" s="78"/>
      <c r="GCJ6770" s="78"/>
      <c r="GCK6770" s="78"/>
      <c r="GCL6770" s="78"/>
      <c r="GCM6770" s="78"/>
      <c r="GCN6770" s="78"/>
      <c r="GCO6770" s="78"/>
      <c r="GCP6770" s="78"/>
      <c r="GCQ6770" s="78"/>
      <c r="GCR6770" s="78"/>
      <c r="GCS6770" s="78"/>
      <c r="GCT6770" s="78"/>
      <c r="GCU6770" s="78"/>
      <c r="GCV6770" s="78"/>
      <c r="GCW6770" s="78"/>
      <c r="GCX6770" s="78"/>
      <c r="GCY6770" s="78"/>
      <c r="GCZ6770" s="78"/>
      <c r="GDA6770" s="78"/>
      <c r="GDB6770" s="78"/>
      <c r="GDC6770" s="78"/>
      <c r="GDD6770" s="78"/>
      <c r="GDE6770" s="78"/>
      <c r="GDF6770" s="78"/>
      <c r="GDG6770" s="78"/>
      <c r="GDH6770" s="78"/>
      <c r="GDI6770" s="78"/>
      <c r="GDJ6770" s="78"/>
      <c r="GDK6770" s="78"/>
      <c r="GDL6770" s="78"/>
      <c r="GDM6770" s="78"/>
      <c r="GDN6770" s="78"/>
      <c r="GDO6770" s="78"/>
      <c r="GDP6770" s="78"/>
      <c r="GDQ6770" s="78"/>
      <c r="GDR6770" s="78"/>
      <c r="GDS6770" s="78"/>
      <c r="GDT6770" s="78"/>
      <c r="GDU6770" s="78"/>
      <c r="GDV6770" s="78"/>
      <c r="GDW6770" s="78"/>
      <c r="GDX6770" s="78"/>
      <c r="GDY6770" s="78"/>
      <c r="GDZ6770" s="78"/>
      <c r="GEA6770" s="78"/>
      <c r="GEB6770" s="78"/>
      <c r="GEC6770" s="78"/>
      <c r="GED6770" s="78"/>
      <c r="GEE6770" s="78"/>
      <c r="GEF6770" s="78"/>
      <c r="GEG6770" s="78"/>
      <c r="GEH6770" s="78"/>
      <c r="GEI6770" s="78"/>
      <c r="GEJ6770" s="78"/>
      <c r="GEK6770" s="78"/>
      <c r="GEL6770" s="78"/>
      <c r="GEM6770" s="78"/>
      <c r="GEN6770" s="78"/>
      <c r="GEO6770" s="78"/>
      <c r="GEP6770" s="78"/>
      <c r="GEQ6770" s="78"/>
      <c r="GER6770" s="78"/>
      <c r="GES6770" s="78"/>
      <c r="GET6770" s="78"/>
      <c r="GEU6770" s="78"/>
      <c r="GEV6770" s="78"/>
      <c r="GEW6770" s="78"/>
      <c r="GEX6770" s="78"/>
      <c r="GEY6770" s="78"/>
      <c r="GEZ6770" s="78"/>
      <c r="GFA6770" s="78"/>
      <c r="GFB6770" s="78"/>
      <c r="GFC6770" s="78"/>
      <c r="GFD6770" s="78"/>
      <c r="GFE6770" s="78"/>
      <c r="GFF6770" s="78"/>
      <c r="GFG6770" s="78"/>
      <c r="GFH6770" s="78"/>
      <c r="GFI6770" s="78"/>
      <c r="GFJ6770" s="78"/>
      <c r="GFK6770" s="78"/>
      <c r="GFL6770" s="78"/>
      <c r="GFM6770" s="78"/>
      <c r="GFN6770" s="78"/>
      <c r="GFO6770" s="78"/>
      <c r="GFP6770" s="78"/>
      <c r="GFQ6770" s="78"/>
      <c r="GFR6770" s="78"/>
      <c r="GFS6770" s="78"/>
      <c r="GFT6770" s="78"/>
      <c r="GFU6770" s="78"/>
      <c r="GFV6770" s="78"/>
      <c r="GFW6770" s="78"/>
      <c r="GFX6770" s="78"/>
      <c r="GFY6770" s="78"/>
      <c r="GFZ6770" s="78"/>
      <c r="GGA6770" s="78"/>
      <c r="GGB6770" s="78"/>
      <c r="GGC6770" s="78"/>
      <c r="GGD6770" s="78"/>
      <c r="GGE6770" s="78"/>
      <c r="GGF6770" s="78"/>
      <c r="GGG6770" s="78"/>
      <c r="GGH6770" s="78"/>
      <c r="GGI6770" s="78"/>
      <c r="GGJ6770" s="78"/>
      <c r="GGK6770" s="78"/>
      <c r="GGL6770" s="78"/>
      <c r="GGM6770" s="78"/>
      <c r="GGN6770" s="78"/>
      <c r="GGO6770" s="78"/>
      <c r="GGP6770" s="78"/>
      <c r="GGQ6770" s="78"/>
      <c r="GGR6770" s="78"/>
      <c r="GGS6770" s="78"/>
      <c r="GGT6770" s="78"/>
      <c r="GGU6770" s="78"/>
      <c r="GGV6770" s="78"/>
      <c r="GGW6770" s="78"/>
      <c r="GGX6770" s="78"/>
      <c r="GGY6770" s="78"/>
      <c r="GGZ6770" s="78"/>
      <c r="GHA6770" s="78"/>
      <c r="GHB6770" s="78"/>
      <c r="GHC6770" s="78"/>
      <c r="GHD6770" s="78"/>
      <c r="GHE6770" s="78"/>
      <c r="GHF6770" s="78"/>
      <c r="GHG6770" s="78"/>
      <c r="GHH6770" s="78"/>
      <c r="GHI6770" s="78"/>
      <c r="GHJ6770" s="78"/>
      <c r="GHK6770" s="78"/>
      <c r="GHL6770" s="78"/>
      <c r="GHM6770" s="78"/>
      <c r="GHN6770" s="78"/>
      <c r="GHO6770" s="78"/>
      <c r="GHP6770" s="78"/>
      <c r="GHQ6770" s="78"/>
      <c r="GHR6770" s="78"/>
      <c r="GHS6770" s="78"/>
      <c r="GHT6770" s="78"/>
      <c r="GHU6770" s="78"/>
      <c r="GHV6770" s="78"/>
      <c r="GHW6770" s="78"/>
      <c r="GHX6770" s="78"/>
      <c r="GHY6770" s="78"/>
      <c r="GHZ6770" s="78"/>
      <c r="GIA6770" s="78"/>
      <c r="GIB6770" s="78"/>
      <c r="GIC6770" s="78"/>
      <c r="GID6770" s="78"/>
      <c r="GIE6770" s="78"/>
      <c r="GIF6770" s="78"/>
      <c r="GIG6770" s="78"/>
      <c r="GIH6770" s="78"/>
      <c r="GII6770" s="78"/>
      <c r="GIJ6770" s="78"/>
      <c r="GIK6770" s="78"/>
      <c r="GIL6770" s="78"/>
      <c r="GIM6770" s="78"/>
      <c r="GIN6770" s="78"/>
      <c r="GIO6770" s="78"/>
      <c r="GIP6770" s="78"/>
      <c r="GIQ6770" s="78"/>
      <c r="GIR6770" s="78"/>
      <c r="GIS6770" s="78"/>
      <c r="GIT6770" s="78"/>
      <c r="GIU6770" s="78"/>
      <c r="GIV6770" s="78"/>
      <c r="GIW6770" s="78"/>
      <c r="GIX6770" s="78"/>
      <c r="GIY6770" s="78"/>
      <c r="GIZ6770" s="78"/>
      <c r="GJA6770" s="78"/>
      <c r="GJB6770" s="78"/>
      <c r="GJC6770" s="78"/>
      <c r="GJD6770" s="78"/>
      <c r="GJE6770" s="78"/>
      <c r="GJF6770" s="78"/>
      <c r="GJG6770" s="78"/>
      <c r="GJH6770" s="78"/>
      <c r="GJI6770" s="78"/>
      <c r="GJJ6770" s="78"/>
      <c r="GJK6770" s="78"/>
      <c r="GJL6770" s="78"/>
      <c r="GJM6770" s="78"/>
      <c r="GJN6770" s="78"/>
      <c r="GJO6770" s="78"/>
      <c r="GJP6770" s="78"/>
      <c r="GJQ6770" s="78"/>
      <c r="GJR6770" s="78"/>
      <c r="GJS6770" s="78"/>
      <c r="GJT6770" s="78"/>
      <c r="GJU6770" s="78"/>
      <c r="GJV6770" s="78"/>
      <c r="GJW6770" s="78"/>
      <c r="GJX6770" s="78"/>
      <c r="GJY6770" s="78"/>
      <c r="GJZ6770" s="78"/>
      <c r="GKA6770" s="78"/>
      <c r="GKB6770" s="78"/>
      <c r="GKC6770" s="78"/>
      <c r="GKD6770" s="78"/>
      <c r="GKE6770" s="78"/>
      <c r="GKF6770" s="78"/>
      <c r="GKG6770" s="78"/>
      <c r="GKH6770" s="78"/>
      <c r="GKI6770" s="78"/>
      <c r="GKJ6770" s="78"/>
      <c r="GKK6770" s="78"/>
      <c r="GKL6770" s="78"/>
      <c r="GKM6770" s="78"/>
      <c r="GKN6770" s="78"/>
      <c r="GKO6770" s="78"/>
      <c r="GKP6770" s="78"/>
      <c r="GKQ6770" s="78"/>
      <c r="GKR6770" s="78"/>
      <c r="GKS6770" s="78"/>
      <c r="GKT6770" s="78"/>
      <c r="GKU6770" s="78"/>
      <c r="GKV6770" s="78"/>
      <c r="GKW6770" s="78"/>
      <c r="GKX6770" s="78"/>
      <c r="GKY6770" s="78"/>
      <c r="GKZ6770" s="78"/>
      <c r="GLA6770" s="78"/>
      <c r="GLB6770" s="78"/>
      <c r="GLC6770" s="78"/>
      <c r="GLD6770" s="78"/>
      <c r="GLE6770" s="78"/>
      <c r="GLF6770" s="78"/>
      <c r="GLG6770" s="78"/>
      <c r="GLH6770" s="78"/>
      <c r="GLI6770" s="78"/>
      <c r="GLJ6770" s="78"/>
      <c r="GLK6770" s="78"/>
      <c r="GLL6770" s="78"/>
      <c r="GLM6770" s="78"/>
      <c r="GLN6770" s="78"/>
      <c r="GLO6770" s="78"/>
      <c r="GLP6770" s="78"/>
      <c r="GLQ6770" s="78"/>
      <c r="GLR6770" s="78"/>
      <c r="GLS6770" s="78"/>
      <c r="GLT6770" s="78"/>
      <c r="GLU6770" s="78"/>
      <c r="GLV6770" s="78"/>
      <c r="GLW6770" s="78"/>
      <c r="GLX6770" s="78"/>
      <c r="GLY6770" s="78"/>
      <c r="GLZ6770" s="78"/>
      <c r="GMA6770" s="78"/>
      <c r="GMB6770" s="78"/>
      <c r="GMC6770" s="78"/>
      <c r="GMD6770" s="78"/>
      <c r="GME6770" s="78"/>
      <c r="GMF6770" s="78"/>
      <c r="GMG6770" s="78"/>
      <c r="GMH6770" s="78"/>
      <c r="GMI6770" s="78"/>
      <c r="GMJ6770" s="78"/>
      <c r="GMK6770" s="78"/>
      <c r="GML6770" s="78"/>
      <c r="GMM6770" s="78"/>
      <c r="GMN6770" s="78"/>
      <c r="GMO6770" s="78"/>
      <c r="GMP6770" s="78"/>
      <c r="GMQ6770" s="78"/>
      <c r="GMR6770" s="78"/>
      <c r="GMS6770" s="78"/>
      <c r="GMT6770" s="78"/>
      <c r="GMU6770" s="78"/>
      <c r="GMV6770" s="78"/>
      <c r="GMW6770" s="78"/>
      <c r="GMX6770" s="78"/>
      <c r="GMY6770" s="78"/>
      <c r="GMZ6770" s="78"/>
      <c r="GNA6770" s="78"/>
      <c r="GNB6770" s="78"/>
      <c r="GNC6770" s="78"/>
      <c r="GND6770" s="78"/>
      <c r="GNE6770" s="78"/>
      <c r="GNF6770" s="78"/>
      <c r="GNG6770" s="78"/>
      <c r="GNH6770" s="78"/>
      <c r="GNI6770" s="78"/>
      <c r="GNJ6770" s="78"/>
      <c r="GNK6770" s="78"/>
      <c r="GNL6770" s="78"/>
      <c r="GNM6770" s="78"/>
      <c r="GNN6770" s="78"/>
      <c r="GNO6770" s="78"/>
      <c r="GNP6770" s="78"/>
      <c r="GNQ6770" s="78"/>
      <c r="GNR6770" s="78"/>
      <c r="GNS6770" s="78"/>
      <c r="GNT6770" s="78"/>
      <c r="GNU6770" s="78"/>
      <c r="GNV6770" s="78"/>
      <c r="GNW6770" s="78"/>
      <c r="GNX6770" s="78"/>
      <c r="GNY6770" s="78"/>
      <c r="GNZ6770" s="78"/>
      <c r="GOA6770" s="78"/>
      <c r="GOB6770" s="78"/>
      <c r="GOC6770" s="78"/>
      <c r="GOD6770" s="78"/>
      <c r="GOE6770" s="78"/>
      <c r="GOF6770" s="78"/>
      <c r="GOG6770" s="78"/>
      <c r="GOH6770" s="78"/>
      <c r="GOI6770" s="78"/>
      <c r="GOJ6770" s="78"/>
      <c r="GOK6770" s="78"/>
      <c r="GOL6770" s="78"/>
      <c r="GOM6770" s="78"/>
      <c r="GON6770" s="78"/>
      <c r="GOO6770" s="78"/>
      <c r="GOP6770" s="78"/>
      <c r="GOQ6770" s="78"/>
      <c r="GOR6770" s="78"/>
      <c r="GOS6770" s="78"/>
      <c r="GOT6770" s="78"/>
      <c r="GOU6770" s="78"/>
      <c r="GOV6770" s="78"/>
      <c r="GOW6770" s="78"/>
      <c r="GOX6770" s="78"/>
      <c r="GOY6770" s="78"/>
      <c r="GOZ6770" s="78"/>
      <c r="GPA6770" s="78"/>
      <c r="GPB6770" s="78"/>
      <c r="GPC6770" s="78"/>
      <c r="GPD6770" s="78"/>
      <c r="GPE6770" s="78"/>
      <c r="GPF6770" s="78"/>
      <c r="GPG6770" s="78"/>
      <c r="GPH6770" s="78"/>
      <c r="GPI6770" s="78"/>
      <c r="GPJ6770" s="78"/>
      <c r="GPK6770" s="78"/>
      <c r="GPL6770" s="78"/>
      <c r="GPM6770" s="78"/>
      <c r="GPN6770" s="78"/>
      <c r="GPO6770" s="78"/>
      <c r="GPP6770" s="78"/>
      <c r="GPQ6770" s="78"/>
      <c r="GPR6770" s="78"/>
      <c r="GPS6770" s="78"/>
      <c r="GPT6770" s="78"/>
      <c r="GPU6770" s="78"/>
      <c r="GPV6770" s="78"/>
      <c r="GPW6770" s="78"/>
      <c r="GPX6770" s="78"/>
      <c r="GPY6770" s="78"/>
      <c r="GPZ6770" s="78"/>
      <c r="GQA6770" s="78"/>
      <c r="GQB6770" s="78"/>
      <c r="GQC6770" s="78"/>
      <c r="GQD6770" s="78"/>
      <c r="GQE6770" s="78"/>
      <c r="GQF6770" s="78"/>
      <c r="GQG6770" s="78"/>
      <c r="GQH6770" s="78"/>
      <c r="GQI6770" s="78"/>
      <c r="GQJ6770" s="78"/>
      <c r="GQK6770" s="78"/>
      <c r="GQL6770" s="78"/>
      <c r="GQM6770" s="78"/>
      <c r="GQN6770" s="78"/>
      <c r="GQO6770" s="78"/>
      <c r="GQP6770" s="78"/>
      <c r="GQQ6770" s="78"/>
      <c r="GQR6770" s="78"/>
      <c r="GQS6770" s="78"/>
      <c r="GQT6770" s="78"/>
      <c r="GQU6770" s="78"/>
      <c r="GQV6770" s="78"/>
      <c r="GQW6770" s="78"/>
      <c r="GQX6770" s="78"/>
      <c r="GQY6770" s="78"/>
      <c r="GQZ6770" s="78"/>
      <c r="GRA6770" s="78"/>
      <c r="GRB6770" s="78"/>
      <c r="GRC6770" s="78"/>
      <c r="GRD6770" s="78"/>
      <c r="GRE6770" s="78"/>
      <c r="GRF6770" s="78"/>
      <c r="GRG6770" s="78"/>
      <c r="GRH6770" s="78"/>
      <c r="GRI6770" s="78"/>
      <c r="GRJ6770" s="78"/>
      <c r="GRK6770" s="78"/>
      <c r="GRL6770" s="78"/>
      <c r="GRM6770" s="78"/>
      <c r="GRN6770" s="78"/>
      <c r="GRO6770" s="78"/>
      <c r="GRP6770" s="78"/>
      <c r="GRQ6770" s="78"/>
      <c r="GRR6770" s="78"/>
      <c r="GRS6770" s="78"/>
      <c r="GRT6770" s="78"/>
      <c r="GRU6770" s="78"/>
      <c r="GRV6770" s="78"/>
      <c r="GRW6770" s="78"/>
      <c r="GRX6770" s="78"/>
      <c r="GRY6770" s="78"/>
      <c r="GRZ6770" s="78"/>
      <c r="GSA6770" s="78"/>
      <c r="GSB6770" s="78"/>
      <c r="GSC6770" s="78"/>
      <c r="GSD6770" s="78"/>
      <c r="GSE6770" s="78"/>
      <c r="GSF6770" s="78"/>
      <c r="GSG6770" s="78"/>
      <c r="GSH6770" s="78"/>
      <c r="GSI6770" s="78"/>
      <c r="GSJ6770" s="78"/>
      <c r="GSK6770" s="78"/>
      <c r="GSL6770" s="78"/>
      <c r="GSM6770" s="78"/>
      <c r="GSN6770" s="78"/>
      <c r="GSO6770" s="78"/>
      <c r="GSP6770" s="78"/>
      <c r="GSQ6770" s="78"/>
      <c r="GSR6770" s="78"/>
      <c r="GSS6770" s="78"/>
      <c r="GST6770" s="78"/>
      <c r="GSU6770" s="78"/>
      <c r="GSV6770" s="78"/>
      <c r="GSW6770" s="78"/>
      <c r="GSX6770" s="78"/>
      <c r="GSY6770" s="78"/>
      <c r="GSZ6770" s="78"/>
      <c r="GTA6770" s="78"/>
      <c r="GTB6770" s="78"/>
      <c r="GTC6770" s="78"/>
      <c r="GTD6770" s="78"/>
      <c r="GTE6770" s="78"/>
      <c r="GTF6770" s="78"/>
      <c r="GTG6770" s="78"/>
      <c r="GTH6770" s="78"/>
      <c r="GTI6770" s="78"/>
      <c r="GTJ6770" s="78"/>
      <c r="GTK6770" s="78"/>
      <c r="GTL6770" s="78"/>
      <c r="GTM6770" s="78"/>
      <c r="GTN6770" s="78"/>
      <c r="GTO6770" s="78"/>
      <c r="GTP6770" s="78"/>
      <c r="GTQ6770" s="78"/>
      <c r="GTR6770" s="78"/>
      <c r="GTS6770" s="78"/>
      <c r="GTT6770" s="78"/>
      <c r="GTU6770" s="78"/>
      <c r="GTV6770" s="78"/>
      <c r="GTW6770" s="78"/>
      <c r="GTX6770" s="78"/>
      <c r="GTY6770" s="78"/>
      <c r="GTZ6770" s="78"/>
      <c r="GUA6770" s="78"/>
      <c r="GUB6770" s="78"/>
      <c r="GUC6770" s="78"/>
      <c r="GUD6770" s="78"/>
      <c r="GUE6770" s="78"/>
      <c r="GUF6770" s="78"/>
      <c r="GUG6770" s="78"/>
      <c r="GUH6770" s="78"/>
      <c r="GUI6770" s="78"/>
      <c r="GUJ6770" s="78"/>
      <c r="GUK6770" s="78"/>
      <c r="GUL6770" s="78"/>
      <c r="GUM6770" s="78"/>
      <c r="GUN6770" s="78"/>
      <c r="GUO6770" s="78"/>
      <c r="GUP6770" s="78"/>
      <c r="GUQ6770" s="78"/>
      <c r="GUR6770" s="78"/>
      <c r="GUS6770" s="78"/>
      <c r="GUT6770" s="78"/>
      <c r="GUU6770" s="78"/>
      <c r="GUV6770" s="78"/>
      <c r="GUW6770" s="78"/>
      <c r="GUX6770" s="78"/>
      <c r="GUY6770" s="78"/>
      <c r="GUZ6770" s="78"/>
      <c r="GVA6770" s="78"/>
      <c r="GVB6770" s="78"/>
      <c r="GVC6770" s="78"/>
      <c r="GVD6770" s="78"/>
      <c r="GVE6770" s="78"/>
      <c r="GVF6770" s="78"/>
      <c r="GVG6770" s="78"/>
      <c r="GVH6770" s="78"/>
      <c r="GVI6770" s="78"/>
      <c r="GVJ6770" s="78"/>
      <c r="GVK6770" s="78"/>
      <c r="GVL6770" s="78"/>
      <c r="GVM6770" s="78"/>
      <c r="GVN6770" s="78"/>
      <c r="GVO6770" s="78"/>
      <c r="GVP6770" s="78"/>
      <c r="GVQ6770" s="78"/>
      <c r="GVR6770" s="78"/>
      <c r="GVS6770" s="78"/>
      <c r="GVT6770" s="78"/>
      <c r="GVU6770" s="78"/>
      <c r="GVV6770" s="78"/>
      <c r="GVW6770" s="78"/>
      <c r="GVX6770" s="78"/>
      <c r="GVY6770" s="78"/>
      <c r="GVZ6770" s="78"/>
      <c r="GWA6770" s="78"/>
      <c r="GWB6770" s="78"/>
      <c r="GWC6770" s="78"/>
      <c r="GWD6770" s="78"/>
      <c r="GWE6770" s="78"/>
      <c r="GWF6770" s="78"/>
      <c r="GWG6770" s="78"/>
      <c r="GWH6770" s="78"/>
      <c r="GWI6770" s="78"/>
      <c r="GWJ6770" s="78"/>
      <c r="GWK6770" s="78"/>
      <c r="GWL6770" s="78"/>
      <c r="GWM6770" s="78"/>
      <c r="GWN6770" s="78"/>
      <c r="GWO6770" s="78"/>
      <c r="GWP6770" s="78"/>
      <c r="GWQ6770" s="78"/>
      <c r="GWR6770" s="78"/>
      <c r="GWS6770" s="78"/>
      <c r="GWT6770" s="78"/>
      <c r="GWU6770" s="78"/>
      <c r="GWV6770" s="78"/>
      <c r="GWW6770" s="78"/>
      <c r="GWX6770" s="78"/>
      <c r="GWY6770" s="78"/>
      <c r="GWZ6770" s="78"/>
      <c r="GXA6770" s="78"/>
      <c r="GXB6770" s="78"/>
      <c r="GXC6770" s="78"/>
      <c r="GXD6770" s="78"/>
      <c r="GXE6770" s="78"/>
      <c r="GXF6770" s="78"/>
      <c r="GXG6770" s="78"/>
      <c r="GXH6770" s="78"/>
      <c r="GXI6770" s="78"/>
      <c r="GXJ6770" s="78"/>
      <c r="GXK6770" s="78"/>
      <c r="GXL6770" s="78"/>
      <c r="GXM6770" s="78"/>
      <c r="GXN6770" s="78"/>
      <c r="GXO6770" s="78"/>
      <c r="GXP6770" s="78"/>
      <c r="GXQ6770" s="78"/>
      <c r="GXR6770" s="78"/>
      <c r="GXS6770" s="78"/>
      <c r="GXT6770" s="78"/>
      <c r="GXU6770" s="78"/>
      <c r="GXV6770" s="78"/>
      <c r="GXW6770" s="78"/>
      <c r="GXX6770" s="78"/>
      <c r="GXY6770" s="78"/>
      <c r="GXZ6770" s="78"/>
      <c r="GYA6770" s="78"/>
      <c r="GYB6770" s="78"/>
      <c r="GYC6770" s="78"/>
      <c r="GYD6770" s="78"/>
      <c r="GYE6770" s="78"/>
      <c r="GYF6770" s="78"/>
      <c r="GYG6770" s="78"/>
      <c r="GYH6770" s="78"/>
      <c r="GYI6770" s="78"/>
      <c r="GYJ6770" s="78"/>
      <c r="GYK6770" s="78"/>
      <c r="GYL6770" s="78"/>
      <c r="GYM6770" s="78"/>
      <c r="GYN6770" s="78"/>
      <c r="GYO6770" s="78"/>
      <c r="GYP6770" s="78"/>
      <c r="GYQ6770" s="78"/>
      <c r="GYR6770" s="78"/>
      <c r="GYS6770" s="78"/>
      <c r="GYT6770" s="78"/>
      <c r="GYU6770" s="78"/>
      <c r="GYV6770" s="78"/>
      <c r="GYW6770" s="78"/>
      <c r="GYX6770" s="78"/>
      <c r="GYY6770" s="78"/>
      <c r="GYZ6770" s="78"/>
      <c r="GZA6770" s="78"/>
      <c r="GZB6770" s="78"/>
      <c r="GZC6770" s="78"/>
      <c r="GZD6770" s="78"/>
      <c r="GZE6770" s="78"/>
      <c r="GZF6770" s="78"/>
      <c r="GZG6770" s="78"/>
      <c r="GZH6770" s="78"/>
      <c r="GZI6770" s="78"/>
      <c r="GZJ6770" s="78"/>
      <c r="GZK6770" s="78"/>
      <c r="GZL6770" s="78"/>
      <c r="GZM6770" s="78"/>
      <c r="GZN6770" s="78"/>
      <c r="GZO6770" s="78"/>
      <c r="GZP6770" s="78"/>
      <c r="GZQ6770" s="78"/>
      <c r="GZR6770" s="78"/>
      <c r="GZS6770" s="78"/>
      <c r="GZT6770" s="78"/>
      <c r="GZU6770" s="78"/>
      <c r="GZV6770" s="78"/>
      <c r="GZW6770" s="78"/>
      <c r="GZX6770" s="78"/>
      <c r="GZY6770" s="78"/>
      <c r="GZZ6770" s="78"/>
      <c r="HAA6770" s="78"/>
      <c r="HAB6770" s="78"/>
      <c r="HAC6770" s="78"/>
      <c r="HAD6770" s="78"/>
      <c r="HAE6770" s="78"/>
      <c r="HAF6770" s="78"/>
      <c r="HAG6770" s="78"/>
      <c r="HAH6770" s="78"/>
      <c r="HAI6770" s="78"/>
      <c r="HAJ6770" s="78"/>
      <c r="HAK6770" s="78"/>
      <c r="HAL6770" s="78"/>
      <c r="HAM6770" s="78"/>
      <c r="HAN6770" s="78"/>
      <c r="HAO6770" s="78"/>
      <c r="HAP6770" s="78"/>
      <c r="HAQ6770" s="78"/>
      <c r="HAR6770" s="78"/>
      <c r="HAS6770" s="78"/>
      <c r="HAT6770" s="78"/>
      <c r="HAU6770" s="78"/>
      <c r="HAV6770" s="78"/>
      <c r="HAW6770" s="78"/>
      <c r="HAX6770" s="78"/>
      <c r="HAY6770" s="78"/>
      <c r="HAZ6770" s="78"/>
      <c r="HBA6770" s="78"/>
      <c r="HBB6770" s="78"/>
      <c r="HBC6770" s="78"/>
      <c r="HBD6770" s="78"/>
      <c r="HBE6770" s="78"/>
      <c r="HBF6770" s="78"/>
      <c r="HBG6770" s="78"/>
      <c r="HBH6770" s="78"/>
      <c r="HBI6770" s="78"/>
      <c r="HBJ6770" s="78"/>
      <c r="HBK6770" s="78"/>
      <c r="HBL6770" s="78"/>
      <c r="HBM6770" s="78"/>
      <c r="HBN6770" s="78"/>
      <c r="HBO6770" s="78"/>
      <c r="HBP6770" s="78"/>
      <c r="HBQ6770" s="78"/>
      <c r="HBR6770" s="78"/>
      <c r="HBS6770" s="78"/>
      <c r="HBT6770" s="78"/>
      <c r="HBU6770" s="78"/>
      <c r="HBV6770" s="78"/>
      <c r="HBW6770" s="78"/>
      <c r="HBX6770" s="78"/>
      <c r="HBY6770" s="78"/>
      <c r="HBZ6770" s="78"/>
      <c r="HCA6770" s="78"/>
      <c r="HCB6770" s="78"/>
      <c r="HCC6770" s="78"/>
      <c r="HCD6770" s="78"/>
      <c r="HCE6770" s="78"/>
      <c r="HCF6770" s="78"/>
      <c r="HCG6770" s="78"/>
      <c r="HCH6770" s="78"/>
      <c r="HCI6770" s="78"/>
      <c r="HCJ6770" s="78"/>
      <c r="HCK6770" s="78"/>
      <c r="HCL6770" s="78"/>
      <c r="HCM6770" s="78"/>
      <c r="HCN6770" s="78"/>
      <c r="HCO6770" s="78"/>
      <c r="HCP6770" s="78"/>
      <c r="HCQ6770" s="78"/>
      <c r="HCR6770" s="78"/>
      <c r="HCS6770" s="78"/>
      <c r="HCT6770" s="78"/>
      <c r="HCU6770" s="78"/>
      <c r="HCV6770" s="78"/>
      <c r="HCW6770" s="78"/>
      <c r="HCX6770" s="78"/>
      <c r="HCY6770" s="78"/>
      <c r="HCZ6770" s="78"/>
      <c r="HDA6770" s="78"/>
      <c r="HDB6770" s="78"/>
      <c r="HDC6770" s="78"/>
      <c r="HDD6770" s="78"/>
      <c r="HDE6770" s="78"/>
      <c r="HDF6770" s="78"/>
      <c r="HDG6770" s="78"/>
      <c r="HDH6770" s="78"/>
      <c r="HDI6770" s="78"/>
      <c r="HDJ6770" s="78"/>
      <c r="HDK6770" s="78"/>
      <c r="HDL6770" s="78"/>
      <c r="HDM6770" s="78"/>
      <c r="HDN6770" s="78"/>
      <c r="HDO6770" s="78"/>
      <c r="HDP6770" s="78"/>
      <c r="HDQ6770" s="78"/>
      <c r="HDR6770" s="78"/>
      <c r="HDS6770" s="78"/>
      <c r="HDT6770" s="78"/>
      <c r="HDU6770" s="78"/>
      <c r="HDV6770" s="78"/>
      <c r="HDW6770" s="78"/>
      <c r="HDX6770" s="78"/>
      <c r="HDY6770" s="78"/>
      <c r="HDZ6770" s="78"/>
      <c r="HEA6770" s="78"/>
      <c r="HEB6770" s="78"/>
      <c r="HEC6770" s="78"/>
      <c r="HED6770" s="78"/>
      <c r="HEE6770" s="78"/>
      <c r="HEF6770" s="78"/>
      <c r="HEG6770" s="78"/>
      <c r="HEH6770" s="78"/>
      <c r="HEI6770" s="78"/>
      <c r="HEJ6770" s="78"/>
      <c r="HEK6770" s="78"/>
      <c r="HEL6770" s="78"/>
      <c r="HEM6770" s="78"/>
      <c r="HEN6770" s="78"/>
      <c r="HEO6770" s="78"/>
      <c r="HEP6770" s="78"/>
      <c r="HEQ6770" s="78"/>
      <c r="HER6770" s="78"/>
      <c r="HES6770" s="78"/>
      <c r="HET6770" s="78"/>
      <c r="HEU6770" s="78"/>
      <c r="HEV6770" s="78"/>
      <c r="HEW6770" s="78"/>
      <c r="HEX6770" s="78"/>
      <c r="HEY6770" s="78"/>
      <c r="HEZ6770" s="78"/>
      <c r="HFA6770" s="78"/>
      <c r="HFB6770" s="78"/>
      <c r="HFC6770" s="78"/>
      <c r="HFD6770" s="78"/>
      <c r="HFE6770" s="78"/>
      <c r="HFF6770" s="78"/>
      <c r="HFG6770" s="78"/>
      <c r="HFH6770" s="78"/>
      <c r="HFI6770" s="78"/>
      <c r="HFJ6770" s="78"/>
      <c r="HFK6770" s="78"/>
      <c r="HFL6770" s="78"/>
      <c r="HFM6770" s="78"/>
      <c r="HFN6770" s="78"/>
      <c r="HFO6770" s="78"/>
      <c r="HFP6770" s="78"/>
      <c r="HFQ6770" s="78"/>
      <c r="HFR6770" s="78"/>
      <c r="HFS6770" s="78"/>
      <c r="HFT6770" s="78"/>
      <c r="HFU6770" s="78"/>
      <c r="HFV6770" s="78"/>
      <c r="HFW6770" s="78"/>
      <c r="HFX6770" s="78"/>
      <c r="HFY6770" s="78"/>
      <c r="HFZ6770" s="78"/>
      <c r="HGA6770" s="78"/>
      <c r="HGB6770" s="78"/>
      <c r="HGC6770" s="78"/>
      <c r="HGD6770" s="78"/>
      <c r="HGE6770" s="78"/>
      <c r="HGF6770" s="78"/>
      <c r="HGG6770" s="78"/>
      <c r="HGH6770" s="78"/>
      <c r="HGI6770" s="78"/>
      <c r="HGJ6770" s="78"/>
      <c r="HGK6770" s="78"/>
      <c r="HGL6770" s="78"/>
      <c r="HGM6770" s="78"/>
      <c r="HGN6770" s="78"/>
      <c r="HGO6770" s="78"/>
      <c r="HGP6770" s="78"/>
      <c r="HGQ6770" s="78"/>
      <c r="HGR6770" s="78"/>
      <c r="HGS6770" s="78"/>
      <c r="HGT6770" s="78"/>
      <c r="HGU6770" s="78"/>
      <c r="HGV6770" s="78"/>
      <c r="HGW6770" s="78"/>
      <c r="HGX6770" s="78"/>
      <c r="HGY6770" s="78"/>
      <c r="HGZ6770" s="78"/>
      <c r="HHA6770" s="78"/>
      <c r="HHB6770" s="78"/>
      <c r="HHC6770" s="78"/>
      <c r="HHD6770" s="78"/>
      <c r="HHE6770" s="78"/>
      <c r="HHF6770" s="78"/>
      <c r="HHG6770" s="78"/>
      <c r="HHH6770" s="78"/>
      <c r="HHI6770" s="78"/>
      <c r="HHJ6770" s="78"/>
      <c r="HHK6770" s="78"/>
      <c r="HHL6770" s="78"/>
      <c r="HHM6770" s="78"/>
      <c r="HHN6770" s="78"/>
      <c r="HHO6770" s="78"/>
      <c r="HHP6770" s="78"/>
      <c r="HHQ6770" s="78"/>
      <c r="HHR6770" s="78"/>
      <c r="HHS6770" s="78"/>
      <c r="HHT6770" s="78"/>
      <c r="HHU6770" s="78"/>
      <c r="HHV6770" s="78"/>
      <c r="HHW6770" s="78"/>
      <c r="HHX6770" s="78"/>
      <c r="HHY6770" s="78"/>
      <c r="HHZ6770" s="78"/>
      <c r="HIA6770" s="78"/>
      <c r="HIB6770" s="78"/>
      <c r="HIC6770" s="78"/>
      <c r="HID6770" s="78"/>
      <c r="HIE6770" s="78"/>
      <c r="HIF6770" s="78"/>
      <c r="HIG6770" s="78"/>
      <c r="HIH6770" s="78"/>
      <c r="HII6770" s="78"/>
      <c r="HIJ6770" s="78"/>
      <c r="HIK6770" s="78"/>
      <c r="HIL6770" s="78"/>
      <c r="HIM6770" s="78"/>
      <c r="HIN6770" s="78"/>
      <c r="HIO6770" s="78"/>
      <c r="HIP6770" s="78"/>
      <c r="HIQ6770" s="78"/>
      <c r="HIR6770" s="78"/>
      <c r="HIS6770" s="78"/>
      <c r="HIT6770" s="78"/>
      <c r="HIU6770" s="78"/>
      <c r="HIV6770" s="78"/>
      <c r="HIW6770" s="78"/>
      <c r="HIX6770" s="78"/>
      <c r="HIY6770" s="78"/>
      <c r="HIZ6770" s="78"/>
      <c r="HJA6770" s="78"/>
      <c r="HJB6770" s="78"/>
      <c r="HJC6770" s="78"/>
      <c r="HJD6770" s="78"/>
      <c r="HJE6770" s="78"/>
      <c r="HJF6770" s="78"/>
      <c r="HJG6770" s="78"/>
      <c r="HJH6770" s="78"/>
      <c r="HJI6770" s="78"/>
      <c r="HJJ6770" s="78"/>
      <c r="HJK6770" s="78"/>
      <c r="HJL6770" s="78"/>
      <c r="HJM6770" s="78"/>
      <c r="HJN6770" s="78"/>
      <c r="HJO6770" s="78"/>
      <c r="HJP6770" s="78"/>
      <c r="HJQ6770" s="78"/>
      <c r="HJR6770" s="78"/>
      <c r="HJS6770" s="78"/>
      <c r="HJT6770" s="78"/>
      <c r="HJU6770" s="78"/>
      <c r="HJV6770" s="78"/>
      <c r="HJW6770" s="78"/>
      <c r="HJX6770" s="78"/>
      <c r="HJY6770" s="78"/>
      <c r="HJZ6770" s="78"/>
      <c r="HKA6770" s="78"/>
      <c r="HKB6770" s="78"/>
      <c r="HKC6770" s="78"/>
      <c r="HKD6770" s="78"/>
      <c r="HKE6770" s="78"/>
      <c r="HKF6770" s="78"/>
      <c r="HKG6770" s="78"/>
      <c r="HKH6770" s="78"/>
      <c r="HKI6770" s="78"/>
      <c r="HKJ6770" s="78"/>
      <c r="HKK6770" s="78"/>
      <c r="HKL6770" s="78"/>
      <c r="HKM6770" s="78"/>
      <c r="HKN6770" s="78"/>
      <c r="HKO6770" s="78"/>
      <c r="HKP6770" s="78"/>
      <c r="HKQ6770" s="78"/>
      <c r="HKR6770" s="78"/>
      <c r="HKS6770" s="78"/>
      <c r="HKT6770" s="78"/>
      <c r="HKU6770" s="78"/>
      <c r="HKV6770" s="78"/>
      <c r="HKW6770" s="78"/>
      <c r="HKX6770" s="78"/>
      <c r="HKY6770" s="78"/>
      <c r="HKZ6770" s="78"/>
      <c r="HLA6770" s="78"/>
      <c r="HLB6770" s="78"/>
      <c r="HLC6770" s="78"/>
      <c r="HLD6770" s="78"/>
      <c r="HLE6770" s="78"/>
      <c r="HLF6770" s="78"/>
      <c r="HLG6770" s="78"/>
      <c r="HLH6770" s="78"/>
      <c r="HLI6770" s="78"/>
      <c r="HLJ6770" s="78"/>
      <c r="HLK6770" s="78"/>
      <c r="HLL6770" s="78"/>
      <c r="HLM6770" s="78"/>
      <c r="HLN6770" s="78"/>
      <c r="HLO6770" s="78"/>
      <c r="HLP6770" s="78"/>
      <c r="HLQ6770" s="78"/>
      <c r="HLR6770" s="78"/>
      <c r="HLS6770" s="78"/>
      <c r="HLT6770" s="78"/>
      <c r="HLU6770" s="78"/>
      <c r="HLV6770" s="78"/>
      <c r="HLW6770" s="78"/>
      <c r="HLX6770" s="78"/>
      <c r="HLY6770" s="78"/>
      <c r="HLZ6770" s="78"/>
      <c r="HMA6770" s="78"/>
      <c r="HMB6770" s="78"/>
      <c r="HMC6770" s="78"/>
      <c r="HMD6770" s="78"/>
      <c r="HME6770" s="78"/>
      <c r="HMF6770" s="78"/>
      <c r="HMG6770" s="78"/>
      <c r="HMH6770" s="78"/>
      <c r="HMI6770" s="78"/>
      <c r="HMJ6770" s="78"/>
      <c r="HMK6770" s="78"/>
      <c r="HML6770" s="78"/>
      <c r="HMM6770" s="78"/>
      <c r="HMN6770" s="78"/>
      <c r="HMO6770" s="78"/>
      <c r="HMP6770" s="78"/>
      <c r="HMQ6770" s="78"/>
      <c r="HMR6770" s="78"/>
      <c r="HMS6770" s="78"/>
      <c r="HMT6770" s="78"/>
      <c r="HMU6770" s="78"/>
      <c r="HMV6770" s="78"/>
      <c r="HMW6770" s="78"/>
      <c r="HMX6770" s="78"/>
      <c r="HMY6770" s="78"/>
      <c r="HMZ6770" s="78"/>
      <c r="HNA6770" s="78"/>
      <c r="HNB6770" s="78"/>
      <c r="HNC6770" s="78"/>
      <c r="HND6770" s="78"/>
      <c r="HNE6770" s="78"/>
      <c r="HNF6770" s="78"/>
      <c r="HNG6770" s="78"/>
      <c r="HNH6770" s="78"/>
      <c r="HNI6770" s="78"/>
      <c r="HNJ6770" s="78"/>
      <c r="HNK6770" s="78"/>
      <c r="HNL6770" s="78"/>
      <c r="HNM6770" s="78"/>
      <c r="HNN6770" s="78"/>
      <c r="HNO6770" s="78"/>
      <c r="HNP6770" s="78"/>
      <c r="HNQ6770" s="78"/>
      <c r="HNR6770" s="78"/>
      <c r="HNS6770" s="78"/>
      <c r="HNT6770" s="78"/>
      <c r="HNU6770" s="78"/>
      <c r="HNV6770" s="78"/>
      <c r="HNW6770" s="78"/>
      <c r="HNX6770" s="78"/>
      <c r="HNY6770" s="78"/>
      <c r="HNZ6770" s="78"/>
      <c r="HOA6770" s="78"/>
      <c r="HOB6770" s="78"/>
      <c r="HOC6770" s="78"/>
      <c r="HOD6770" s="78"/>
      <c r="HOE6770" s="78"/>
      <c r="HOF6770" s="78"/>
      <c r="HOG6770" s="78"/>
      <c r="HOH6770" s="78"/>
      <c r="HOI6770" s="78"/>
      <c r="HOJ6770" s="78"/>
      <c r="HOK6770" s="78"/>
      <c r="HOL6770" s="78"/>
      <c r="HOM6770" s="78"/>
      <c r="HON6770" s="78"/>
      <c r="HOO6770" s="78"/>
      <c r="HOP6770" s="78"/>
      <c r="HOQ6770" s="78"/>
      <c r="HOR6770" s="78"/>
      <c r="HOS6770" s="78"/>
      <c r="HOT6770" s="78"/>
      <c r="HOU6770" s="78"/>
      <c r="HOV6770" s="78"/>
      <c r="HOW6770" s="78"/>
      <c r="HOX6770" s="78"/>
      <c r="HOY6770" s="78"/>
      <c r="HOZ6770" s="78"/>
      <c r="HPA6770" s="78"/>
      <c r="HPB6770" s="78"/>
      <c r="HPC6770" s="78"/>
      <c r="HPD6770" s="78"/>
      <c r="HPE6770" s="78"/>
      <c r="HPF6770" s="78"/>
      <c r="HPG6770" s="78"/>
      <c r="HPH6770" s="78"/>
      <c r="HPI6770" s="78"/>
      <c r="HPJ6770" s="78"/>
      <c r="HPK6770" s="78"/>
      <c r="HPL6770" s="78"/>
      <c r="HPM6770" s="78"/>
      <c r="HPN6770" s="78"/>
      <c r="HPO6770" s="78"/>
      <c r="HPP6770" s="78"/>
      <c r="HPQ6770" s="78"/>
      <c r="HPR6770" s="78"/>
      <c r="HPS6770" s="78"/>
      <c r="HPT6770" s="78"/>
      <c r="HPU6770" s="78"/>
      <c r="HPV6770" s="78"/>
      <c r="HPW6770" s="78"/>
      <c r="HPX6770" s="78"/>
      <c r="HPY6770" s="78"/>
      <c r="HPZ6770" s="78"/>
      <c r="HQA6770" s="78"/>
      <c r="HQB6770" s="78"/>
      <c r="HQC6770" s="78"/>
      <c r="HQD6770" s="78"/>
      <c r="HQE6770" s="78"/>
      <c r="HQF6770" s="78"/>
      <c r="HQG6770" s="78"/>
      <c r="HQH6770" s="78"/>
      <c r="HQI6770" s="78"/>
      <c r="HQJ6770" s="78"/>
      <c r="HQK6770" s="78"/>
      <c r="HQL6770" s="78"/>
      <c r="HQM6770" s="78"/>
      <c r="HQN6770" s="78"/>
      <c r="HQO6770" s="78"/>
      <c r="HQP6770" s="78"/>
      <c r="HQQ6770" s="78"/>
      <c r="HQR6770" s="78"/>
      <c r="HQS6770" s="78"/>
      <c r="HQT6770" s="78"/>
      <c r="HQU6770" s="78"/>
      <c r="HQV6770" s="78"/>
      <c r="HQW6770" s="78"/>
      <c r="HQX6770" s="78"/>
      <c r="HQY6770" s="78"/>
      <c r="HQZ6770" s="78"/>
      <c r="HRA6770" s="78"/>
      <c r="HRB6770" s="78"/>
      <c r="HRC6770" s="78"/>
      <c r="HRD6770" s="78"/>
      <c r="HRE6770" s="78"/>
      <c r="HRF6770" s="78"/>
      <c r="HRG6770" s="78"/>
      <c r="HRH6770" s="78"/>
      <c r="HRI6770" s="78"/>
      <c r="HRJ6770" s="78"/>
      <c r="HRK6770" s="78"/>
      <c r="HRL6770" s="78"/>
      <c r="HRM6770" s="78"/>
      <c r="HRN6770" s="78"/>
      <c r="HRO6770" s="78"/>
      <c r="HRP6770" s="78"/>
      <c r="HRQ6770" s="78"/>
      <c r="HRR6770" s="78"/>
      <c r="HRS6770" s="78"/>
      <c r="HRT6770" s="78"/>
      <c r="HRU6770" s="78"/>
      <c r="HRV6770" s="78"/>
      <c r="HRW6770" s="78"/>
      <c r="HRX6770" s="78"/>
      <c r="HRY6770" s="78"/>
      <c r="HRZ6770" s="78"/>
      <c r="HSA6770" s="78"/>
      <c r="HSB6770" s="78"/>
      <c r="HSC6770" s="78"/>
      <c r="HSD6770" s="78"/>
      <c r="HSE6770" s="78"/>
      <c r="HSF6770" s="78"/>
      <c r="HSG6770" s="78"/>
      <c r="HSH6770" s="78"/>
      <c r="HSI6770" s="78"/>
      <c r="HSJ6770" s="78"/>
      <c r="HSK6770" s="78"/>
      <c r="HSL6770" s="78"/>
      <c r="HSM6770" s="78"/>
      <c r="HSN6770" s="78"/>
      <c r="HSO6770" s="78"/>
      <c r="HSP6770" s="78"/>
      <c r="HSQ6770" s="78"/>
      <c r="HSR6770" s="78"/>
      <c r="HSS6770" s="78"/>
      <c r="HST6770" s="78"/>
      <c r="HSU6770" s="78"/>
      <c r="HSV6770" s="78"/>
      <c r="HSW6770" s="78"/>
      <c r="HSX6770" s="78"/>
      <c r="HSY6770" s="78"/>
      <c r="HSZ6770" s="78"/>
      <c r="HTA6770" s="78"/>
      <c r="HTB6770" s="78"/>
      <c r="HTC6770" s="78"/>
      <c r="HTD6770" s="78"/>
      <c r="HTE6770" s="78"/>
      <c r="HTF6770" s="78"/>
      <c r="HTG6770" s="78"/>
      <c r="HTH6770" s="78"/>
      <c r="HTI6770" s="78"/>
      <c r="HTJ6770" s="78"/>
      <c r="HTK6770" s="78"/>
      <c r="HTL6770" s="78"/>
      <c r="HTM6770" s="78"/>
      <c r="HTN6770" s="78"/>
      <c r="HTO6770" s="78"/>
      <c r="HTP6770" s="78"/>
      <c r="HTQ6770" s="78"/>
      <c r="HTR6770" s="78"/>
      <c r="HTS6770" s="78"/>
      <c r="HTT6770" s="78"/>
      <c r="HTU6770" s="78"/>
      <c r="HTV6770" s="78"/>
      <c r="HTW6770" s="78"/>
      <c r="HTX6770" s="78"/>
      <c r="HTY6770" s="78"/>
      <c r="HTZ6770" s="78"/>
      <c r="HUA6770" s="78"/>
      <c r="HUB6770" s="78"/>
      <c r="HUC6770" s="78"/>
      <c r="HUD6770" s="78"/>
      <c r="HUE6770" s="78"/>
      <c r="HUF6770" s="78"/>
      <c r="HUG6770" s="78"/>
      <c r="HUH6770" s="78"/>
      <c r="HUI6770" s="78"/>
      <c r="HUJ6770" s="78"/>
      <c r="HUK6770" s="78"/>
      <c r="HUL6770" s="78"/>
      <c r="HUM6770" s="78"/>
      <c r="HUN6770" s="78"/>
      <c r="HUO6770" s="78"/>
      <c r="HUP6770" s="78"/>
      <c r="HUQ6770" s="78"/>
      <c r="HUR6770" s="78"/>
      <c r="HUS6770" s="78"/>
      <c r="HUT6770" s="78"/>
      <c r="HUU6770" s="78"/>
      <c r="HUV6770" s="78"/>
      <c r="HUW6770" s="78"/>
      <c r="HUX6770" s="78"/>
      <c r="HUY6770" s="78"/>
      <c r="HUZ6770" s="78"/>
      <c r="HVA6770" s="78"/>
      <c r="HVB6770" s="78"/>
      <c r="HVC6770" s="78"/>
      <c r="HVD6770" s="78"/>
      <c r="HVE6770" s="78"/>
      <c r="HVF6770" s="78"/>
      <c r="HVG6770" s="78"/>
      <c r="HVH6770" s="78"/>
      <c r="HVI6770" s="78"/>
      <c r="HVJ6770" s="78"/>
      <c r="HVK6770" s="78"/>
      <c r="HVL6770" s="78"/>
      <c r="HVM6770" s="78"/>
      <c r="HVN6770" s="78"/>
      <c r="HVO6770" s="78"/>
      <c r="HVP6770" s="78"/>
      <c r="HVQ6770" s="78"/>
      <c r="HVR6770" s="78"/>
      <c r="HVS6770" s="78"/>
      <c r="HVT6770" s="78"/>
      <c r="HVU6770" s="78"/>
      <c r="HVV6770" s="78"/>
      <c r="HVW6770" s="78"/>
      <c r="HVX6770" s="78"/>
      <c r="HVY6770" s="78"/>
      <c r="HVZ6770" s="78"/>
      <c r="HWA6770" s="78"/>
      <c r="HWB6770" s="78"/>
      <c r="HWC6770" s="78"/>
      <c r="HWD6770" s="78"/>
      <c r="HWE6770" s="78"/>
      <c r="HWF6770" s="78"/>
      <c r="HWG6770" s="78"/>
      <c r="HWH6770" s="78"/>
      <c r="HWI6770" s="78"/>
      <c r="HWJ6770" s="78"/>
      <c r="HWK6770" s="78"/>
      <c r="HWL6770" s="78"/>
      <c r="HWM6770" s="78"/>
      <c r="HWN6770" s="78"/>
      <c r="HWO6770" s="78"/>
      <c r="HWP6770" s="78"/>
      <c r="HWQ6770" s="78"/>
      <c r="HWR6770" s="78"/>
      <c r="HWS6770" s="78"/>
      <c r="HWT6770" s="78"/>
      <c r="HWU6770" s="78"/>
      <c r="HWV6770" s="78"/>
      <c r="HWW6770" s="78"/>
      <c r="HWX6770" s="78"/>
      <c r="HWY6770" s="78"/>
      <c r="HWZ6770" s="78"/>
      <c r="HXA6770" s="78"/>
      <c r="HXB6770" s="78"/>
      <c r="HXC6770" s="78"/>
      <c r="HXD6770" s="78"/>
      <c r="HXE6770" s="78"/>
      <c r="HXF6770" s="78"/>
      <c r="HXG6770" s="78"/>
      <c r="HXH6770" s="78"/>
      <c r="HXI6770" s="78"/>
      <c r="HXJ6770" s="78"/>
      <c r="HXK6770" s="78"/>
      <c r="HXL6770" s="78"/>
      <c r="HXM6770" s="78"/>
      <c r="HXN6770" s="78"/>
      <c r="HXO6770" s="78"/>
      <c r="HXP6770" s="78"/>
      <c r="HXQ6770" s="78"/>
      <c r="HXR6770" s="78"/>
      <c r="HXS6770" s="78"/>
      <c r="HXT6770" s="78"/>
      <c r="HXU6770" s="78"/>
      <c r="HXV6770" s="78"/>
      <c r="HXW6770" s="78"/>
      <c r="HXX6770" s="78"/>
      <c r="HXY6770" s="78"/>
      <c r="HXZ6770" s="78"/>
      <c r="HYA6770" s="78"/>
      <c r="HYB6770" s="78"/>
      <c r="HYC6770" s="78"/>
      <c r="HYD6770" s="78"/>
      <c r="HYE6770" s="78"/>
      <c r="HYF6770" s="78"/>
      <c r="HYG6770" s="78"/>
      <c r="HYH6770" s="78"/>
      <c r="HYI6770" s="78"/>
      <c r="HYJ6770" s="78"/>
      <c r="HYK6770" s="78"/>
      <c r="HYL6770" s="78"/>
      <c r="HYM6770" s="78"/>
      <c r="HYN6770" s="78"/>
      <c r="HYO6770" s="78"/>
      <c r="HYP6770" s="78"/>
      <c r="HYQ6770" s="78"/>
      <c r="HYR6770" s="78"/>
      <c r="HYS6770" s="78"/>
      <c r="HYT6770" s="78"/>
      <c r="HYU6770" s="78"/>
      <c r="HYV6770" s="78"/>
      <c r="HYW6770" s="78"/>
      <c r="HYX6770" s="78"/>
      <c r="HYY6770" s="78"/>
      <c r="HYZ6770" s="78"/>
      <c r="HZA6770" s="78"/>
      <c r="HZB6770" s="78"/>
      <c r="HZC6770" s="78"/>
      <c r="HZD6770" s="78"/>
      <c r="HZE6770" s="78"/>
      <c r="HZF6770" s="78"/>
      <c r="HZG6770" s="78"/>
      <c r="HZH6770" s="78"/>
      <c r="HZI6770" s="78"/>
      <c r="HZJ6770" s="78"/>
      <c r="HZK6770" s="78"/>
      <c r="HZL6770" s="78"/>
      <c r="HZM6770" s="78"/>
      <c r="HZN6770" s="78"/>
      <c r="HZO6770" s="78"/>
      <c r="HZP6770" s="78"/>
      <c r="HZQ6770" s="78"/>
      <c r="HZR6770" s="78"/>
      <c r="HZS6770" s="78"/>
      <c r="HZT6770" s="78"/>
      <c r="HZU6770" s="78"/>
      <c r="HZV6770" s="78"/>
      <c r="HZW6770" s="78"/>
      <c r="HZX6770" s="78"/>
      <c r="HZY6770" s="78"/>
      <c r="HZZ6770" s="78"/>
      <c r="IAA6770" s="78"/>
      <c r="IAB6770" s="78"/>
      <c r="IAC6770" s="78"/>
      <c r="IAD6770" s="78"/>
      <c r="IAE6770" s="78"/>
      <c r="IAF6770" s="78"/>
      <c r="IAG6770" s="78"/>
      <c r="IAH6770" s="78"/>
      <c r="IAI6770" s="78"/>
      <c r="IAJ6770" s="78"/>
      <c r="IAK6770" s="78"/>
      <c r="IAL6770" s="78"/>
      <c r="IAM6770" s="78"/>
      <c r="IAN6770" s="78"/>
      <c r="IAO6770" s="78"/>
      <c r="IAP6770" s="78"/>
      <c r="IAQ6770" s="78"/>
      <c r="IAR6770" s="78"/>
      <c r="IAS6770" s="78"/>
      <c r="IAT6770" s="78"/>
      <c r="IAU6770" s="78"/>
      <c r="IAV6770" s="78"/>
      <c r="IAW6770" s="78"/>
      <c r="IAX6770" s="78"/>
      <c r="IAY6770" s="78"/>
      <c r="IAZ6770" s="78"/>
      <c r="IBA6770" s="78"/>
      <c r="IBB6770" s="78"/>
      <c r="IBC6770" s="78"/>
      <c r="IBD6770" s="78"/>
      <c r="IBE6770" s="78"/>
      <c r="IBF6770" s="78"/>
      <c r="IBG6770" s="78"/>
      <c r="IBH6770" s="78"/>
      <c r="IBI6770" s="78"/>
      <c r="IBJ6770" s="78"/>
      <c r="IBK6770" s="78"/>
      <c r="IBL6770" s="78"/>
      <c r="IBM6770" s="78"/>
      <c r="IBN6770" s="78"/>
      <c r="IBO6770" s="78"/>
      <c r="IBP6770" s="78"/>
      <c r="IBQ6770" s="78"/>
      <c r="IBR6770" s="78"/>
      <c r="IBS6770" s="78"/>
      <c r="IBT6770" s="78"/>
      <c r="IBU6770" s="78"/>
      <c r="IBV6770" s="78"/>
      <c r="IBW6770" s="78"/>
      <c r="IBX6770" s="78"/>
      <c r="IBY6770" s="78"/>
      <c r="IBZ6770" s="78"/>
      <c r="ICA6770" s="78"/>
      <c r="ICB6770" s="78"/>
      <c r="ICC6770" s="78"/>
      <c r="ICD6770" s="78"/>
      <c r="ICE6770" s="78"/>
      <c r="ICF6770" s="78"/>
      <c r="ICG6770" s="78"/>
      <c r="ICH6770" s="78"/>
      <c r="ICI6770" s="78"/>
      <c r="ICJ6770" s="78"/>
      <c r="ICK6770" s="78"/>
      <c r="ICL6770" s="78"/>
      <c r="ICM6770" s="78"/>
      <c r="ICN6770" s="78"/>
      <c r="ICO6770" s="78"/>
      <c r="ICP6770" s="78"/>
      <c r="ICQ6770" s="78"/>
      <c r="ICR6770" s="78"/>
      <c r="ICS6770" s="78"/>
      <c r="ICT6770" s="78"/>
      <c r="ICU6770" s="78"/>
      <c r="ICV6770" s="78"/>
      <c r="ICW6770" s="78"/>
      <c r="ICX6770" s="78"/>
      <c r="ICY6770" s="78"/>
      <c r="ICZ6770" s="78"/>
      <c r="IDA6770" s="78"/>
      <c r="IDB6770" s="78"/>
      <c r="IDC6770" s="78"/>
      <c r="IDD6770" s="78"/>
      <c r="IDE6770" s="78"/>
      <c r="IDF6770" s="78"/>
      <c r="IDG6770" s="78"/>
      <c r="IDH6770" s="78"/>
      <c r="IDI6770" s="78"/>
      <c r="IDJ6770" s="78"/>
      <c r="IDK6770" s="78"/>
      <c r="IDL6770" s="78"/>
      <c r="IDM6770" s="78"/>
      <c r="IDN6770" s="78"/>
      <c r="IDO6770" s="78"/>
      <c r="IDP6770" s="78"/>
      <c r="IDQ6770" s="78"/>
      <c r="IDR6770" s="78"/>
      <c r="IDS6770" s="78"/>
      <c r="IDT6770" s="78"/>
      <c r="IDU6770" s="78"/>
      <c r="IDV6770" s="78"/>
      <c r="IDW6770" s="78"/>
      <c r="IDX6770" s="78"/>
      <c r="IDY6770" s="78"/>
      <c r="IDZ6770" s="78"/>
      <c r="IEA6770" s="78"/>
      <c r="IEB6770" s="78"/>
      <c r="IEC6770" s="78"/>
      <c r="IED6770" s="78"/>
      <c r="IEE6770" s="78"/>
      <c r="IEF6770" s="78"/>
      <c r="IEG6770" s="78"/>
      <c r="IEH6770" s="78"/>
      <c r="IEI6770" s="78"/>
      <c r="IEJ6770" s="78"/>
      <c r="IEK6770" s="78"/>
      <c r="IEL6770" s="78"/>
      <c r="IEM6770" s="78"/>
      <c r="IEN6770" s="78"/>
      <c r="IEO6770" s="78"/>
      <c r="IEP6770" s="78"/>
      <c r="IEQ6770" s="78"/>
      <c r="IER6770" s="78"/>
      <c r="IES6770" s="78"/>
      <c r="IET6770" s="78"/>
      <c r="IEU6770" s="78"/>
      <c r="IEV6770" s="78"/>
      <c r="IEW6770" s="78"/>
      <c r="IEX6770" s="78"/>
      <c r="IEY6770" s="78"/>
      <c r="IEZ6770" s="78"/>
      <c r="IFA6770" s="78"/>
      <c r="IFB6770" s="78"/>
      <c r="IFC6770" s="78"/>
      <c r="IFD6770" s="78"/>
      <c r="IFE6770" s="78"/>
      <c r="IFF6770" s="78"/>
      <c r="IFG6770" s="78"/>
      <c r="IFH6770" s="78"/>
      <c r="IFI6770" s="78"/>
      <c r="IFJ6770" s="78"/>
      <c r="IFK6770" s="78"/>
      <c r="IFL6770" s="78"/>
      <c r="IFM6770" s="78"/>
      <c r="IFN6770" s="78"/>
      <c r="IFO6770" s="78"/>
      <c r="IFP6770" s="78"/>
      <c r="IFQ6770" s="78"/>
      <c r="IFR6770" s="78"/>
      <c r="IFS6770" s="78"/>
      <c r="IFT6770" s="78"/>
      <c r="IFU6770" s="78"/>
      <c r="IFV6770" s="78"/>
      <c r="IFW6770" s="78"/>
      <c r="IFX6770" s="78"/>
      <c r="IFY6770" s="78"/>
      <c r="IFZ6770" s="78"/>
      <c r="IGA6770" s="78"/>
      <c r="IGB6770" s="78"/>
      <c r="IGC6770" s="78"/>
      <c r="IGD6770" s="78"/>
      <c r="IGE6770" s="78"/>
      <c r="IGF6770" s="78"/>
      <c r="IGG6770" s="78"/>
      <c r="IGH6770" s="78"/>
      <c r="IGI6770" s="78"/>
      <c r="IGJ6770" s="78"/>
      <c r="IGK6770" s="78"/>
      <c r="IGL6770" s="78"/>
      <c r="IGM6770" s="78"/>
      <c r="IGN6770" s="78"/>
      <c r="IGO6770" s="78"/>
      <c r="IGP6770" s="78"/>
      <c r="IGQ6770" s="78"/>
      <c r="IGR6770" s="78"/>
      <c r="IGS6770" s="78"/>
      <c r="IGT6770" s="78"/>
      <c r="IGU6770" s="78"/>
      <c r="IGV6770" s="78"/>
      <c r="IGW6770" s="78"/>
      <c r="IGX6770" s="78"/>
      <c r="IGY6770" s="78"/>
      <c r="IGZ6770" s="78"/>
      <c r="IHA6770" s="78"/>
      <c r="IHB6770" s="78"/>
      <c r="IHC6770" s="78"/>
      <c r="IHD6770" s="78"/>
      <c r="IHE6770" s="78"/>
      <c r="IHF6770" s="78"/>
      <c r="IHG6770" s="78"/>
      <c r="IHH6770" s="78"/>
      <c r="IHI6770" s="78"/>
      <c r="IHJ6770" s="78"/>
      <c r="IHK6770" s="78"/>
      <c r="IHL6770" s="78"/>
      <c r="IHM6770" s="78"/>
      <c r="IHN6770" s="78"/>
      <c r="IHO6770" s="78"/>
      <c r="IHP6770" s="78"/>
      <c r="IHQ6770" s="78"/>
      <c r="IHR6770" s="78"/>
      <c r="IHS6770" s="78"/>
      <c r="IHT6770" s="78"/>
      <c r="IHU6770" s="78"/>
      <c r="IHV6770" s="78"/>
      <c r="IHW6770" s="78"/>
      <c r="IHX6770" s="78"/>
      <c r="IHY6770" s="78"/>
      <c r="IHZ6770" s="78"/>
      <c r="IIA6770" s="78"/>
      <c r="IIB6770" s="78"/>
      <c r="IIC6770" s="78"/>
      <c r="IID6770" s="78"/>
      <c r="IIE6770" s="78"/>
      <c r="IIF6770" s="78"/>
      <c r="IIG6770" s="78"/>
      <c r="IIH6770" s="78"/>
      <c r="III6770" s="78"/>
      <c r="IIJ6770" s="78"/>
      <c r="IIK6770" s="78"/>
      <c r="IIL6770" s="78"/>
      <c r="IIM6770" s="78"/>
      <c r="IIN6770" s="78"/>
      <c r="IIO6770" s="78"/>
      <c r="IIP6770" s="78"/>
      <c r="IIQ6770" s="78"/>
      <c r="IIR6770" s="78"/>
      <c r="IIS6770" s="78"/>
      <c r="IIT6770" s="78"/>
      <c r="IIU6770" s="78"/>
      <c r="IIV6770" s="78"/>
      <c r="IIW6770" s="78"/>
      <c r="IIX6770" s="78"/>
      <c r="IIY6770" s="78"/>
      <c r="IIZ6770" s="78"/>
      <c r="IJA6770" s="78"/>
      <c r="IJB6770" s="78"/>
      <c r="IJC6770" s="78"/>
      <c r="IJD6770" s="78"/>
      <c r="IJE6770" s="78"/>
      <c r="IJF6770" s="78"/>
      <c r="IJG6770" s="78"/>
      <c r="IJH6770" s="78"/>
      <c r="IJI6770" s="78"/>
      <c r="IJJ6770" s="78"/>
      <c r="IJK6770" s="78"/>
      <c r="IJL6770" s="78"/>
      <c r="IJM6770" s="78"/>
      <c r="IJN6770" s="78"/>
      <c r="IJO6770" s="78"/>
      <c r="IJP6770" s="78"/>
      <c r="IJQ6770" s="78"/>
      <c r="IJR6770" s="78"/>
      <c r="IJS6770" s="78"/>
      <c r="IJT6770" s="78"/>
      <c r="IJU6770" s="78"/>
      <c r="IJV6770" s="78"/>
      <c r="IJW6770" s="78"/>
      <c r="IJX6770" s="78"/>
      <c r="IJY6770" s="78"/>
      <c r="IJZ6770" s="78"/>
      <c r="IKA6770" s="78"/>
      <c r="IKB6770" s="78"/>
      <c r="IKC6770" s="78"/>
      <c r="IKD6770" s="78"/>
      <c r="IKE6770" s="78"/>
      <c r="IKF6770" s="78"/>
      <c r="IKG6770" s="78"/>
      <c r="IKH6770" s="78"/>
      <c r="IKI6770" s="78"/>
      <c r="IKJ6770" s="78"/>
      <c r="IKK6770" s="78"/>
      <c r="IKL6770" s="78"/>
      <c r="IKM6770" s="78"/>
      <c r="IKN6770" s="78"/>
      <c r="IKO6770" s="78"/>
      <c r="IKP6770" s="78"/>
      <c r="IKQ6770" s="78"/>
      <c r="IKR6770" s="78"/>
      <c r="IKS6770" s="78"/>
      <c r="IKT6770" s="78"/>
      <c r="IKU6770" s="78"/>
      <c r="IKV6770" s="78"/>
      <c r="IKW6770" s="78"/>
      <c r="IKX6770" s="78"/>
      <c r="IKY6770" s="78"/>
      <c r="IKZ6770" s="78"/>
      <c r="ILA6770" s="78"/>
      <c r="ILB6770" s="78"/>
      <c r="ILC6770" s="78"/>
      <c r="ILD6770" s="78"/>
      <c r="ILE6770" s="78"/>
      <c r="ILF6770" s="78"/>
      <c r="ILG6770" s="78"/>
      <c r="ILH6770" s="78"/>
      <c r="ILI6770" s="78"/>
      <c r="ILJ6770" s="78"/>
      <c r="ILK6770" s="78"/>
      <c r="ILL6770" s="78"/>
      <c r="ILM6770" s="78"/>
      <c r="ILN6770" s="78"/>
      <c r="ILO6770" s="78"/>
      <c r="ILP6770" s="78"/>
      <c r="ILQ6770" s="78"/>
      <c r="ILR6770" s="78"/>
      <c r="ILS6770" s="78"/>
      <c r="ILT6770" s="78"/>
      <c r="ILU6770" s="78"/>
      <c r="ILV6770" s="78"/>
      <c r="ILW6770" s="78"/>
      <c r="ILX6770" s="78"/>
      <c r="ILY6770" s="78"/>
      <c r="ILZ6770" s="78"/>
      <c r="IMA6770" s="78"/>
      <c r="IMB6770" s="78"/>
      <c r="IMC6770" s="78"/>
      <c r="IMD6770" s="78"/>
      <c r="IME6770" s="78"/>
      <c r="IMF6770" s="78"/>
      <c r="IMG6770" s="78"/>
      <c r="IMH6770" s="78"/>
      <c r="IMI6770" s="78"/>
      <c r="IMJ6770" s="78"/>
      <c r="IMK6770" s="78"/>
      <c r="IML6770" s="78"/>
      <c r="IMM6770" s="78"/>
      <c r="IMN6770" s="78"/>
      <c r="IMO6770" s="78"/>
      <c r="IMP6770" s="78"/>
      <c r="IMQ6770" s="78"/>
      <c r="IMR6770" s="78"/>
      <c r="IMS6770" s="78"/>
      <c r="IMT6770" s="78"/>
      <c r="IMU6770" s="78"/>
      <c r="IMV6770" s="78"/>
      <c r="IMW6770" s="78"/>
      <c r="IMX6770" s="78"/>
      <c r="IMY6770" s="78"/>
      <c r="IMZ6770" s="78"/>
      <c r="INA6770" s="78"/>
      <c r="INB6770" s="78"/>
      <c r="INC6770" s="78"/>
      <c r="IND6770" s="78"/>
      <c r="INE6770" s="78"/>
      <c r="INF6770" s="78"/>
      <c r="ING6770" s="78"/>
      <c r="INH6770" s="78"/>
      <c r="INI6770" s="78"/>
      <c r="INJ6770" s="78"/>
      <c r="INK6770" s="78"/>
      <c r="INL6770" s="78"/>
      <c r="INM6770" s="78"/>
      <c r="INN6770" s="78"/>
      <c r="INO6770" s="78"/>
      <c r="INP6770" s="78"/>
      <c r="INQ6770" s="78"/>
      <c r="INR6770" s="78"/>
      <c r="INS6770" s="78"/>
      <c r="INT6770" s="78"/>
      <c r="INU6770" s="78"/>
      <c r="INV6770" s="78"/>
      <c r="INW6770" s="78"/>
      <c r="INX6770" s="78"/>
      <c r="INY6770" s="78"/>
      <c r="INZ6770" s="78"/>
      <c r="IOA6770" s="78"/>
      <c r="IOB6770" s="78"/>
      <c r="IOC6770" s="78"/>
      <c r="IOD6770" s="78"/>
      <c r="IOE6770" s="78"/>
      <c r="IOF6770" s="78"/>
      <c r="IOG6770" s="78"/>
      <c r="IOH6770" s="78"/>
      <c r="IOI6770" s="78"/>
      <c r="IOJ6770" s="78"/>
      <c r="IOK6770" s="78"/>
      <c r="IOL6770" s="78"/>
      <c r="IOM6770" s="78"/>
      <c r="ION6770" s="78"/>
      <c r="IOO6770" s="78"/>
      <c r="IOP6770" s="78"/>
      <c r="IOQ6770" s="78"/>
      <c r="IOR6770" s="78"/>
      <c r="IOS6770" s="78"/>
      <c r="IOT6770" s="78"/>
      <c r="IOU6770" s="78"/>
      <c r="IOV6770" s="78"/>
      <c r="IOW6770" s="78"/>
      <c r="IOX6770" s="78"/>
      <c r="IOY6770" s="78"/>
      <c r="IOZ6770" s="78"/>
      <c r="IPA6770" s="78"/>
      <c r="IPB6770" s="78"/>
      <c r="IPC6770" s="78"/>
      <c r="IPD6770" s="78"/>
      <c r="IPE6770" s="78"/>
      <c r="IPF6770" s="78"/>
      <c r="IPG6770" s="78"/>
      <c r="IPH6770" s="78"/>
      <c r="IPI6770" s="78"/>
      <c r="IPJ6770" s="78"/>
      <c r="IPK6770" s="78"/>
      <c r="IPL6770" s="78"/>
      <c r="IPM6770" s="78"/>
      <c r="IPN6770" s="78"/>
      <c r="IPO6770" s="78"/>
      <c r="IPP6770" s="78"/>
      <c r="IPQ6770" s="78"/>
      <c r="IPR6770" s="78"/>
      <c r="IPS6770" s="78"/>
      <c r="IPT6770" s="78"/>
      <c r="IPU6770" s="78"/>
      <c r="IPV6770" s="78"/>
      <c r="IPW6770" s="78"/>
      <c r="IPX6770" s="78"/>
      <c r="IPY6770" s="78"/>
      <c r="IPZ6770" s="78"/>
      <c r="IQA6770" s="78"/>
      <c r="IQB6770" s="78"/>
      <c r="IQC6770" s="78"/>
      <c r="IQD6770" s="78"/>
      <c r="IQE6770" s="78"/>
      <c r="IQF6770" s="78"/>
      <c r="IQG6770" s="78"/>
      <c r="IQH6770" s="78"/>
      <c r="IQI6770" s="78"/>
      <c r="IQJ6770" s="78"/>
      <c r="IQK6770" s="78"/>
      <c r="IQL6770" s="78"/>
      <c r="IQM6770" s="78"/>
      <c r="IQN6770" s="78"/>
      <c r="IQO6770" s="78"/>
      <c r="IQP6770" s="78"/>
      <c r="IQQ6770" s="78"/>
      <c r="IQR6770" s="78"/>
      <c r="IQS6770" s="78"/>
      <c r="IQT6770" s="78"/>
      <c r="IQU6770" s="78"/>
      <c r="IQV6770" s="78"/>
      <c r="IQW6770" s="78"/>
      <c r="IQX6770" s="78"/>
      <c r="IQY6770" s="78"/>
      <c r="IQZ6770" s="78"/>
      <c r="IRA6770" s="78"/>
      <c r="IRB6770" s="78"/>
      <c r="IRC6770" s="78"/>
      <c r="IRD6770" s="78"/>
      <c r="IRE6770" s="78"/>
      <c r="IRF6770" s="78"/>
      <c r="IRG6770" s="78"/>
      <c r="IRH6770" s="78"/>
      <c r="IRI6770" s="78"/>
      <c r="IRJ6770" s="78"/>
      <c r="IRK6770" s="78"/>
      <c r="IRL6770" s="78"/>
      <c r="IRM6770" s="78"/>
      <c r="IRN6770" s="78"/>
      <c r="IRO6770" s="78"/>
      <c r="IRP6770" s="78"/>
      <c r="IRQ6770" s="78"/>
      <c r="IRR6770" s="78"/>
      <c r="IRS6770" s="78"/>
      <c r="IRT6770" s="78"/>
      <c r="IRU6770" s="78"/>
      <c r="IRV6770" s="78"/>
      <c r="IRW6770" s="78"/>
      <c r="IRX6770" s="78"/>
      <c r="IRY6770" s="78"/>
      <c r="IRZ6770" s="78"/>
      <c r="ISA6770" s="78"/>
      <c r="ISB6770" s="78"/>
      <c r="ISC6770" s="78"/>
      <c r="ISD6770" s="78"/>
      <c r="ISE6770" s="78"/>
      <c r="ISF6770" s="78"/>
      <c r="ISG6770" s="78"/>
      <c r="ISH6770" s="78"/>
      <c r="ISI6770" s="78"/>
      <c r="ISJ6770" s="78"/>
      <c r="ISK6770" s="78"/>
      <c r="ISL6770" s="78"/>
      <c r="ISM6770" s="78"/>
      <c r="ISN6770" s="78"/>
      <c r="ISO6770" s="78"/>
      <c r="ISP6770" s="78"/>
      <c r="ISQ6770" s="78"/>
      <c r="ISR6770" s="78"/>
      <c r="ISS6770" s="78"/>
      <c r="IST6770" s="78"/>
      <c r="ISU6770" s="78"/>
      <c r="ISV6770" s="78"/>
      <c r="ISW6770" s="78"/>
      <c r="ISX6770" s="78"/>
      <c r="ISY6770" s="78"/>
      <c r="ISZ6770" s="78"/>
      <c r="ITA6770" s="78"/>
      <c r="ITB6770" s="78"/>
      <c r="ITC6770" s="78"/>
      <c r="ITD6770" s="78"/>
      <c r="ITE6770" s="78"/>
      <c r="ITF6770" s="78"/>
      <c r="ITG6770" s="78"/>
      <c r="ITH6770" s="78"/>
      <c r="ITI6770" s="78"/>
      <c r="ITJ6770" s="78"/>
      <c r="ITK6770" s="78"/>
      <c r="ITL6770" s="78"/>
      <c r="ITM6770" s="78"/>
      <c r="ITN6770" s="78"/>
      <c r="ITO6770" s="78"/>
      <c r="ITP6770" s="78"/>
      <c r="ITQ6770" s="78"/>
      <c r="ITR6770" s="78"/>
      <c r="ITS6770" s="78"/>
      <c r="ITT6770" s="78"/>
      <c r="ITU6770" s="78"/>
      <c r="ITV6770" s="78"/>
      <c r="ITW6770" s="78"/>
      <c r="ITX6770" s="78"/>
      <c r="ITY6770" s="78"/>
      <c r="ITZ6770" s="78"/>
      <c r="IUA6770" s="78"/>
      <c r="IUB6770" s="78"/>
      <c r="IUC6770" s="78"/>
      <c r="IUD6770" s="78"/>
      <c r="IUE6770" s="78"/>
      <c r="IUF6770" s="78"/>
      <c r="IUG6770" s="78"/>
      <c r="IUH6770" s="78"/>
      <c r="IUI6770" s="78"/>
      <c r="IUJ6770" s="78"/>
      <c r="IUK6770" s="78"/>
      <c r="IUL6770" s="78"/>
      <c r="IUM6770" s="78"/>
      <c r="IUN6770" s="78"/>
      <c r="IUO6770" s="78"/>
      <c r="IUP6770" s="78"/>
      <c r="IUQ6770" s="78"/>
      <c r="IUR6770" s="78"/>
      <c r="IUS6770" s="78"/>
      <c r="IUT6770" s="78"/>
      <c r="IUU6770" s="78"/>
      <c r="IUV6770" s="78"/>
      <c r="IUW6770" s="78"/>
      <c r="IUX6770" s="78"/>
      <c r="IUY6770" s="78"/>
      <c r="IUZ6770" s="78"/>
      <c r="IVA6770" s="78"/>
      <c r="IVB6770" s="78"/>
      <c r="IVC6770" s="78"/>
      <c r="IVD6770" s="78"/>
      <c r="IVE6770" s="78"/>
      <c r="IVF6770" s="78"/>
      <c r="IVG6770" s="78"/>
      <c r="IVH6770" s="78"/>
      <c r="IVI6770" s="78"/>
      <c r="IVJ6770" s="78"/>
      <c r="IVK6770" s="78"/>
      <c r="IVL6770" s="78"/>
      <c r="IVM6770" s="78"/>
      <c r="IVN6770" s="78"/>
      <c r="IVO6770" s="78"/>
      <c r="IVP6770" s="78"/>
      <c r="IVQ6770" s="78"/>
      <c r="IVR6770" s="78"/>
      <c r="IVS6770" s="78"/>
      <c r="IVT6770" s="78"/>
      <c r="IVU6770" s="78"/>
      <c r="IVV6770" s="78"/>
      <c r="IVW6770" s="78"/>
      <c r="IVX6770" s="78"/>
      <c r="IVY6770" s="78"/>
      <c r="IVZ6770" s="78"/>
      <c r="IWA6770" s="78"/>
      <c r="IWB6770" s="78"/>
      <c r="IWC6770" s="78"/>
      <c r="IWD6770" s="78"/>
      <c r="IWE6770" s="78"/>
      <c r="IWF6770" s="78"/>
      <c r="IWG6770" s="78"/>
      <c r="IWH6770" s="78"/>
      <c r="IWI6770" s="78"/>
      <c r="IWJ6770" s="78"/>
      <c r="IWK6770" s="78"/>
      <c r="IWL6770" s="78"/>
      <c r="IWM6770" s="78"/>
      <c r="IWN6770" s="78"/>
      <c r="IWO6770" s="78"/>
      <c r="IWP6770" s="78"/>
      <c r="IWQ6770" s="78"/>
      <c r="IWR6770" s="78"/>
      <c r="IWS6770" s="78"/>
      <c r="IWT6770" s="78"/>
      <c r="IWU6770" s="78"/>
      <c r="IWV6770" s="78"/>
      <c r="IWW6770" s="78"/>
      <c r="IWX6770" s="78"/>
      <c r="IWY6770" s="78"/>
      <c r="IWZ6770" s="78"/>
      <c r="IXA6770" s="78"/>
      <c r="IXB6770" s="78"/>
      <c r="IXC6770" s="78"/>
      <c r="IXD6770" s="78"/>
      <c r="IXE6770" s="78"/>
      <c r="IXF6770" s="78"/>
      <c r="IXG6770" s="78"/>
      <c r="IXH6770" s="78"/>
      <c r="IXI6770" s="78"/>
      <c r="IXJ6770" s="78"/>
      <c r="IXK6770" s="78"/>
      <c r="IXL6770" s="78"/>
      <c r="IXM6770" s="78"/>
      <c r="IXN6770" s="78"/>
      <c r="IXO6770" s="78"/>
      <c r="IXP6770" s="78"/>
      <c r="IXQ6770" s="78"/>
      <c r="IXR6770" s="78"/>
      <c r="IXS6770" s="78"/>
      <c r="IXT6770" s="78"/>
      <c r="IXU6770" s="78"/>
      <c r="IXV6770" s="78"/>
      <c r="IXW6770" s="78"/>
      <c r="IXX6770" s="78"/>
      <c r="IXY6770" s="78"/>
      <c r="IXZ6770" s="78"/>
      <c r="IYA6770" s="78"/>
      <c r="IYB6770" s="78"/>
      <c r="IYC6770" s="78"/>
      <c r="IYD6770" s="78"/>
      <c r="IYE6770" s="78"/>
      <c r="IYF6770" s="78"/>
      <c r="IYG6770" s="78"/>
      <c r="IYH6770" s="78"/>
      <c r="IYI6770" s="78"/>
      <c r="IYJ6770" s="78"/>
      <c r="IYK6770" s="78"/>
      <c r="IYL6770" s="78"/>
      <c r="IYM6770" s="78"/>
      <c r="IYN6770" s="78"/>
      <c r="IYO6770" s="78"/>
      <c r="IYP6770" s="78"/>
      <c r="IYQ6770" s="78"/>
      <c r="IYR6770" s="78"/>
      <c r="IYS6770" s="78"/>
      <c r="IYT6770" s="78"/>
      <c r="IYU6770" s="78"/>
      <c r="IYV6770" s="78"/>
      <c r="IYW6770" s="78"/>
      <c r="IYX6770" s="78"/>
      <c r="IYY6770" s="78"/>
      <c r="IYZ6770" s="78"/>
      <c r="IZA6770" s="78"/>
      <c r="IZB6770" s="78"/>
      <c r="IZC6770" s="78"/>
      <c r="IZD6770" s="78"/>
      <c r="IZE6770" s="78"/>
      <c r="IZF6770" s="78"/>
      <c r="IZG6770" s="78"/>
      <c r="IZH6770" s="78"/>
      <c r="IZI6770" s="78"/>
      <c r="IZJ6770" s="78"/>
      <c r="IZK6770" s="78"/>
      <c r="IZL6770" s="78"/>
      <c r="IZM6770" s="78"/>
      <c r="IZN6770" s="78"/>
      <c r="IZO6770" s="78"/>
      <c r="IZP6770" s="78"/>
      <c r="IZQ6770" s="78"/>
      <c r="IZR6770" s="78"/>
      <c r="IZS6770" s="78"/>
      <c r="IZT6770" s="78"/>
      <c r="IZU6770" s="78"/>
      <c r="IZV6770" s="78"/>
      <c r="IZW6770" s="78"/>
      <c r="IZX6770" s="78"/>
      <c r="IZY6770" s="78"/>
      <c r="IZZ6770" s="78"/>
      <c r="JAA6770" s="78"/>
      <c r="JAB6770" s="78"/>
      <c r="JAC6770" s="78"/>
      <c r="JAD6770" s="78"/>
      <c r="JAE6770" s="78"/>
      <c r="JAF6770" s="78"/>
      <c r="JAG6770" s="78"/>
      <c r="JAH6770" s="78"/>
      <c r="JAI6770" s="78"/>
      <c r="JAJ6770" s="78"/>
      <c r="JAK6770" s="78"/>
      <c r="JAL6770" s="78"/>
      <c r="JAM6770" s="78"/>
      <c r="JAN6770" s="78"/>
      <c r="JAO6770" s="78"/>
      <c r="JAP6770" s="78"/>
      <c r="JAQ6770" s="78"/>
      <c r="JAR6770" s="78"/>
      <c r="JAS6770" s="78"/>
      <c r="JAT6770" s="78"/>
      <c r="JAU6770" s="78"/>
      <c r="JAV6770" s="78"/>
      <c r="JAW6770" s="78"/>
      <c r="JAX6770" s="78"/>
      <c r="JAY6770" s="78"/>
      <c r="JAZ6770" s="78"/>
      <c r="JBA6770" s="78"/>
      <c r="JBB6770" s="78"/>
      <c r="JBC6770" s="78"/>
      <c r="JBD6770" s="78"/>
      <c r="JBE6770" s="78"/>
      <c r="JBF6770" s="78"/>
      <c r="JBG6770" s="78"/>
      <c r="JBH6770" s="78"/>
      <c r="JBI6770" s="78"/>
      <c r="JBJ6770" s="78"/>
      <c r="JBK6770" s="78"/>
      <c r="JBL6770" s="78"/>
      <c r="JBM6770" s="78"/>
      <c r="JBN6770" s="78"/>
      <c r="JBO6770" s="78"/>
      <c r="JBP6770" s="78"/>
      <c r="JBQ6770" s="78"/>
      <c r="JBR6770" s="78"/>
      <c r="JBS6770" s="78"/>
      <c r="JBT6770" s="78"/>
      <c r="JBU6770" s="78"/>
      <c r="JBV6770" s="78"/>
      <c r="JBW6770" s="78"/>
      <c r="JBX6770" s="78"/>
      <c r="JBY6770" s="78"/>
      <c r="JBZ6770" s="78"/>
      <c r="JCA6770" s="78"/>
      <c r="JCB6770" s="78"/>
      <c r="JCC6770" s="78"/>
      <c r="JCD6770" s="78"/>
      <c r="JCE6770" s="78"/>
      <c r="JCF6770" s="78"/>
      <c r="JCG6770" s="78"/>
      <c r="JCH6770" s="78"/>
      <c r="JCI6770" s="78"/>
      <c r="JCJ6770" s="78"/>
      <c r="JCK6770" s="78"/>
      <c r="JCL6770" s="78"/>
      <c r="JCM6770" s="78"/>
      <c r="JCN6770" s="78"/>
      <c r="JCO6770" s="78"/>
      <c r="JCP6770" s="78"/>
      <c r="JCQ6770" s="78"/>
      <c r="JCR6770" s="78"/>
      <c r="JCS6770" s="78"/>
      <c r="JCT6770" s="78"/>
      <c r="JCU6770" s="78"/>
      <c r="JCV6770" s="78"/>
      <c r="JCW6770" s="78"/>
      <c r="JCX6770" s="78"/>
      <c r="JCY6770" s="78"/>
      <c r="JCZ6770" s="78"/>
      <c r="JDA6770" s="78"/>
      <c r="JDB6770" s="78"/>
      <c r="JDC6770" s="78"/>
      <c r="JDD6770" s="78"/>
      <c r="JDE6770" s="78"/>
      <c r="JDF6770" s="78"/>
      <c r="JDG6770" s="78"/>
      <c r="JDH6770" s="78"/>
      <c r="JDI6770" s="78"/>
      <c r="JDJ6770" s="78"/>
      <c r="JDK6770" s="78"/>
      <c r="JDL6770" s="78"/>
      <c r="JDM6770" s="78"/>
      <c r="JDN6770" s="78"/>
      <c r="JDO6770" s="78"/>
      <c r="JDP6770" s="78"/>
      <c r="JDQ6770" s="78"/>
      <c r="JDR6770" s="78"/>
      <c r="JDS6770" s="78"/>
      <c r="JDT6770" s="78"/>
      <c r="JDU6770" s="78"/>
      <c r="JDV6770" s="78"/>
      <c r="JDW6770" s="78"/>
      <c r="JDX6770" s="78"/>
      <c r="JDY6770" s="78"/>
      <c r="JDZ6770" s="78"/>
      <c r="JEA6770" s="78"/>
      <c r="JEB6770" s="78"/>
      <c r="JEC6770" s="78"/>
      <c r="JED6770" s="78"/>
      <c r="JEE6770" s="78"/>
      <c r="JEF6770" s="78"/>
      <c r="JEG6770" s="78"/>
      <c r="JEH6770" s="78"/>
      <c r="JEI6770" s="78"/>
      <c r="JEJ6770" s="78"/>
      <c r="JEK6770" s="78"/>
      <c r="JEL6770" s="78"/>
      <c r="JEM6770" s="78"/>
      <c r="JEN6770" s="78"/>
      <c r="JEO6770" s="78"/>
      <c r="JEP6770" s="78"/>
      <c r="JEQ6770" s="78"/>
      <c r="JER6770" s="78"/>
      <c r="JES6770" s="78"/>
      <c r="JET6770" s="78"/>
      <c r="JEU6770" s="78"/>
      <c r="JEV6770" s="78"/>
      <c r="JEW6770" s="78"/>
      <c r="JEX6770" s="78"/>
      <c r="JEY6770" s="78"/>
      <c r="JEZ6770" s="78"/>
      <c r="JFA6770" s="78"/>
      <c r="JFB6770" s="78"/>
      <c r="JFC6770" s="78"/>
      <c r="JFD6770" s="78"/>
      <c r="JFE6770" s="78"/>
      <c r="JFF6770" s="78"/>
      <c r="JFG6770" s="78"/>
      <c r="JFH6770" s="78"/>
      <c r="JFI6770" s="78"/>
      <c r="JFJ6770" s="78"/>
      <c r="JFK6770" s="78"/>
      <c r="JFL6770" s="78"/>
      <c r="JFM6770" s="78"/>
      <c r="JFN6770" s="78"/>
      <c r="JFO6770" s="78"/>
      <c r="JFP6770" s="78"/>
      <c r="JFQ6770" s="78"/>
      <c r="JFR6770" s="78"/>
      <c r="JFS6770" s="78"/>
      <c r="JFT6770" s="78"/>
      <c r="JFU6770" s="78"/>
      <c r="JFV6770" s="78"/>
      <c r="JFW6770" s="78"/>
      <c r="JFX6770" s="78"/>
      <c r="JFY6770" s="78"/>
      <c r="JFZ6770" s="78"/>
      <c r="JGA6770" s="78"/>
      <c r="JGB6770" s="78"/>
      <c r="JGC6770" s="78"/>
      <c r="JGD6770" s="78"/>
      <c r="JGE6770" s="78"/>
      <c r="JGF6770" s="78"/>
      <c r="JGG6770" s="78"/>
      <c r="JGH6770" s="78"/>
      <c r="JGI6770" s="78"/>
      <c r="JGJ6770" s="78"/>
      <c r="JGK6770" s="78"/>
      <c r="JGL6770" s="78"/>
      <c r="JGM6770" s="78"/>
      <c r="JGN6770" s="78"/>
      <c r="JGO6770" s="78"/>
      <c r="JGP6770" s="78"/>
      <c r="JGQ6770" s="78"/>
      <c r="JGR6770" s="78"/>
      <c r="JGS6770" s="78"/>
      <c r="JGT6770" s="78"/>
      <c r="JGU6770" s="78"/>
      <c r="JGV6770" s="78"/>
      <c r="JGW6770" s="78"/>
      <c r="JGX6770" s="78"/>
      <c r="JGY6770" s="78"/>
      <c r="JGZ6770" s="78"/>
      <c r="JHA6770" s="78"/>
      <c r="JHB6770" s="78"/>
      <c r="JHC6770" s="78"/>
      <c r="JHD6770" s="78"/>
      <c r="JHE6770" s="78"/>
      <c r="JHF6770" s="78"/>
      <c r="JHG6770" s="78"/>
      <c r="JHH6770" s="78"/>
      <c r="JHI6770" s="78"/>
      <c r="JHJ6770" s="78"/>
      <c r="JHK6770" s="78"/>
      <c r="JHL6770" s="78"/>
      <c r="JHM6770" s="78"/>
      <c r="JHN6770" s="78"/>
      <c r="JHO6770" s="78"/>
      <c r="JHP6770" s="78"/>
      <c r="JHQ6770" s="78"/>
      <c r="JHR6770" s="78"/>
      <c r="JHS6770" s="78"/>
      <c r="JHT6770" s="78"/>
      <c r="JHU6770" s="78"/>
      <c r="JHV6770" s="78"/>
      <c r="JHW6770" s="78"/>
      <c r="JHX6770" s="78"/>
      <c r="JHY6770" s="78"/>
      <c r="JHZ6770" s="78"/>
      <c r="JIA6770" s="78"/>
      <c r="JIB6770" s="78"/>
      <c r="JIC6770" s="78"/>
      <c r="JID6770" s="78"/>
      <c r="JIE6770" s="78"/>
      <c r="JIF6770" s="78"/>
      <c r="JIG6770" s="78"/>
      <c r="JIH6770" s="78"/>
      <c r="JII6770" s="78"/>
      <c r="JIJ6770" s="78"/>
      <c r="JIK6770" s="78"/>
      <c r="JIL6770" s="78"/>
      <c r="JIM6770" s="78"/>
      <c r="JIN6770" s="78"/>
      <c r="JIO6770" s="78"/>
      <c r="JIP6770" s="78"/>
      <c r="JIQ6770" s="78"/>
      <c r="JIR6770" s="78"/>
      <c r="JIS6770" s="78"/>
      <c r="JIT6770" s="78"/>
      <c r="JIU6770" s="78"/>
      <c r="JIV6770" s="78"/>
      <c r="JIW6770" s="78"/>
      <c r="JIX6770" s="78"/>
      <c r="JIY6770" s="78"/>
      <c r="JIZ6770" s="78"/>
      <c r="JJA6770" s="78"/>
      <c r="JJB6770" s="78"/>
      <c r="JJC6770" s="78"/>
      <c r="JJD6770" s="78"/>
      <c r="JJE6770" s="78"/>
      <c r="JJF6770" s="78"/>
      <c r="JJG6770" s="78"/>
      <c r="JJH6770" s="78"/>
      <c r="JJI6770" s="78"/>
      <c r="JJJ6770" s="78"/>
      <c r="JJK6770" s="78"/>
      <c r="JJL6770" s="78"/>
      <c r="JJM6770" s="78"/>
      <c r="JJN6770" s="78"/>
      <c r="JJO6770" s="78"/>
      <c r="JJP6770" s="78"/>
      <c r="JJQ6770" s="78"/>
      <c r="JJR6770" s="78"/>
      <c r="JJS6770" s="78"/>
      <c r="JJT6770" s="78"/>
      <c r="JJU6770" s="78"/>
      <c r="JJV6770" s="78"/>
      <c r="JJW6770" s="78"/>
      <c r="JJX6770" s="78"/>
      <c r="JJY6770" s="78"/>
      <c r="JJZ6770" s="78"/>
      <c r="JKA6770" s="78"/>
      <c r="JKB6770" s="78"/>
      <c r="JKC6770" s="78"/>
      <c r="JKD6770" s="78"/>
      <c r="JKE6770" s="78"/>
      <c r="JKF6770" s="78"/>
      <c r="JKG6770" s="78"/>
      <c r="JKH6770" s="78"/>
      <c r="JKI6770" s="78"/>
      <c r="JKJ6770" s="78"/>
      <c r="JKK6770" s="78"/>
      <c r="JKL6770" s="78"/>
      <c r="JKM6770" s="78"/>
      <c r="JKN6770" s="78"/>
      <c r="JKO6770" s="78"/>
      <c r="JKP6770" s="78"/>
      <c r="JKQ6770" s="78"/>
      <c r="JKR6770" s="78"/>
      <c r="JKS6770" s="78"/>
      <c r="JKT6770" s="78"/>
      <c r="JKU6770" s="78"/>
      <c r="JKV6770" s="78"/>
      <c r="JKW6770" s="78"/>
      <c r="JKX6770" s="78"/>
      <c r="JKY6770" s="78"/>
      <c r="JKZ6770" s="78"/>
      <c r="JLA6770" s="78"/>
      <c r="JLB6770" s="78"/>
      <c r="JLC6770" s="78"/>
      <c r="JLD6770" s="78"/>
      <c r="JLE6770" s="78"/>
      <c r="JLF6770" s="78"/>
      <c r="JLG6770" s="78"/>
      <c r="JLH6770" s="78"/>
      <c r="JLI6770" s="78"/>
      <c r="JLJ6770" s="78"/>
      <c r="JLK6770" s="78"/>
      <c r="JLL6770" s="78"/>
      <c r="JLM6770" s="78"/>
      <c r="JLN6770" s="78"/>
      <c r="JLO6770" s="78"/>
      <c r="JLP6770" s="78"/>
      <c r="JLQ6770" s="78"/>
      <c r="JLR6770" s="78"/>
      <c r="JLS6770" s="78"/>
      <c r="JLT6770" s="78"/>
      <c r="JLU6770" s="78"/>
      <c r="JLV6770" s="78"/>
      <c r="JLW6770" s="78"/>
      <c r="JLX6770" s="78"/>
      <c r="JLY6770" s="78"/>
      <c r="JLZ6770" s="78"/>
      <c r="JMA6770" s="78"/>
      <c r="JMB6770" s="78"/>
      <c r="JMC6770" s="78"/>
      <c r="JMD6770" s="78"/>
      <c r="JME6770" s="78"/>
      <c r="JMF6770" s="78"/>
      <c r="JMG6770" s="78"/>
      <c r="JMH6770" s="78"/>
      <c r="JMI6770" s="78"/>
      <c r="JMJ6770" s="78"/>
      <c r="JMK6770" s="78"/>
      <c r="JML6770" s="78"/>
      <c r="JMM6770" s="78"/>
      <c r="JMN6770" s="78"/>
      <c r="JMO6770" s="78"/>
      <c r="JMP6770" s="78"/>
      <c r="JMQ6770" s="78"/>
      <c r="JMR6770" s="78"/>
      <c r="JMS6770" s="78"/>
      <c r="JMT6770" s="78"/>
      <c r="JMU6770" s="78"/>
      <c r="JMV6770" s="78"/>
      <c r="JMW6770" s="78"/>
      <c r="JMX6770" s="78"/>
      <c r="JMY6770" s="78"/>
      <c r="JMZ6770" s="78"/>
      <c r="JNA6770" s="78"/>
      <c r="JNB6770" s="78"/>
      <c r="JNC6770" s="78"/>
      <c r="JND6770" s="78"/>
      <c r="JNE6770" s="78"/>
      <c r="JNF6770" s="78"/>
      <c r="JNG6770" s="78"/>
      <c r="JNH6770" s="78"/>
      <c r="JNI6770" s="78"/>
      <c r="JNJ6770" s="78"/>
      <c r="JNK6770" s="78"/>
      <c r="JNL6770" s="78"/>
      <c r="JNM6770" s="78"/>
      <c r="JNN6770" s="78"/>
      <c r="JNO6770" s="78"/>
      <c r="JNP6770" s="78"/>
      <c r="JNQ6770" s="78"/>
      <c r="JNR6770" s="78"/>
      <c r="JNS6770" s="78"/>
      <c r="JNT6770" s="78"/>
      <c r="JNU6770" s="78"/>
      <c r="JNV6770" s="78"/>
      <c r="JNW6770" s="78"/>
      <c r="JNX6770" s="78"/>
      <c r="JNY6770" s="78"/>
      <c r="JNZ6770" s="78"/>
      <c r="JOA6770" s="78"/>
      <c r="JOB6770" s="78"/>
      <c r="JOC6770" s="78"/>
      <c r="JOD6770" s="78"/>
      <c r="JOE6770" s="78"/>
      <c r="JOF6770" s="78"/>
      <c r="JOG6770" s="78"/>
      <c r="JOH6770" s="78"/>
      <c r="JOI6770" s="78"/>
      <c r="JOJ6770" s="78"/>
      <c r="JOK6770" s="78"/>
      <c r="JOL6770" s="78"/>
      <c r="JOM6770" s="78"/>
      <c r="JON6770" s="78"/>
      <c r="JOO6770" s="78"/>
      <c r="JOP6770" s="78"/>
      <c r="JOQ6770" s="78"/>
      <c r="JOR6770" s="78"/>
      <c r="JOS6770" s="78"/>
      <c r="JOT6770" s="78"/>
      <c r="JOU6770" s="78"/>
      <c r="JOV6770" s="78"/>
      <c r="JOW6770" s="78"/>
      <c r="JOX6770" s="78"/>
      <c r="JOY6770" s="78"/>
      <c r="JOZ6770" s="78"/>
      <c r="JPA6770" s="78"/>
      <c r="JPB6770" s="78"/>
      <c r="JPC6770" s="78"/>
      <c r="JPD6770" s="78"/>
      <c r="JPE6770" s="78"/>
      <c r="JPF6770" s="78"/>
      <c r="JPG6770" s="78"/>
      <c r="JPH6770" s="78"/>
      <c r="JPI6770" s="78"/>
      <c r="JPJ6770" s="78"/>
      <c r="JPK6770" s="78"/>
      <c r="JPL6770" s="78"/>
      <c r="JPM6770" s="78"/>
      <c r="JPN6770" s="78"/>
      <c r="JPO6770" s="78"/>
      <c r="JPP6770" s="78"/>
      <c r="JPQ6770" s="78"/>
      <c r="JPR6770" s="78"/>
      <c r="JPS6770" s="78"/>
      <c r="JPT6770" s="78"/>
      <c r="JPU6770" s="78"/>
      <c r="JPV6770" s="78"/>
      <c r="JPW6770" s="78"/>
      <c r="JPX6770" s="78"/>
      <c r="JPY6770" s="78"/>
      <c r="JPZ6770" s="78"/>
      <c r="JQA6770" s="78"/>
      <c r="JQB6770" s="78"/>
      <c r="JQC6770" s="78"/>
      <c r="JQD6770" s="78"/>
      <c r="JQE6770" s="78"/>
      <c r="JQF6770" s="78"/>
      <c r="JQG6770" s="78"/>
      <c r="JQH6770" s="78"/>
      <c r="JQI6770" s="78"/>
      <c r="JQJ6770" s="78"/>
      <c r="JQK6770" s="78"/>
      <c r="JQL6770" s="78"/>
      <c r="JQM6770" s="78"/>
      <c r="JQN6770" s="78"/>
      <c r="JQO6770" s="78"/>
      <c r="JQP6770" s="78"/>
      <c r="JQQ6770" s="78"/>
      <c r="JQR6770" s="78"/>
      <c r="JQS6770" s="78"/>
      <c r="JQT6770" s="78"/>
      <c r="JQU6770" s="78"/>
      <c r="JQV6770" s="78"/>
      <c r="JQW6770" s="78"/>
      <c r="JQX6770" s="78"/>
      <c r="JQY6770" s="78"/>
      <c r="JQZ6770" s="78"/>
      <c r="JRA6770" s="78"/>
      <c r="JRB6770" s="78"/>
      <c r="JRC6770" s="78"/>
      <c r="JRD6770" s="78"/>
      <c r="JRE6770" s="78"/>
      <c r="JRF6770" s="78"/>
      <c r="JRG6770" s="78"/>
      <c r="JRH6770" s="78"/>
      <c r="JRI6770" s="78"/>
      <c r="JRJ6770" s="78"/>
      <c r="JRK6770" s="78"/>
      <c r="JRL6770" s="78"/>
      <c r="JRM6770" s="78"/>
      <c r="JRN6770" s="78"/>
      <c r="JRO6770" s="78"/>
      <c r="JRP6770" s="78"/>
      <c r="JRQ6770" s="78"/>
      <c r="JRR6770" s="78"/>
      <c r="JRS6770" s="78"/>
      <c r="JRT6770" s="78"/>
      <c r="JRU6770" s="78"/>
      <c r="JRV6770" s="78"/>
      <c r="JRW6770" s="78"/>
      <c r="JRX6770" s="78"/>
      <c r="JRY6770" s="78"/>
      <c r="JRZ6770" s="78"/>
      <c r="JSA6770" s="78"/>
      <c r="JSB6770" s="78"/>
      <c r="JSC6770" s="78"/>
      <c r="JSD6770" s="78"/>
      <c r="JSE6770" s="78"/>
      <c r="JSF6770" s="78"/>
      <c r="JSG6770" s="78"/>
      <c r="JSH6770" s="78"/>
      <c r="JSI6770" s="78"/>
      <c r="JSJ6770" s="78"/>
      <c r="JSK6770" s="78"/>
      <c r="JSL6770" s="78"/>
      <c r="JSM6770" s="78"/>
      <c r="JSN6770" s="78"/>
      <c r="JSO6770" s="78"/>
      <c r="JSP6770" s="78"/>
      <c r="JSQ6770" s="78"/>
      <c r="JSR6770" s="78"/>
      <c r="JSS6770" s="78"/>
      <c r="JST6770" s="78"/>
      <c r="JSU6770" s="78"/>
      <c r="JSV6770" s="78"/>
      <c r="JSW6770" s="78"/>
      <c r="JSX6770" s="78"/>
      <c r="JSY6770" s="78"/>
      <c r="JSZ6770" s="78"/>
      <c r="JTA6770" s="78"/>
      <c r="JTB6770" s="78"/>
      <c r="JTC6770" s="78"/>
      <c r="JTD6770" s="78"/>
      <c r="JTE6770" s="78"/>
      <c r="JTF6770" s="78"/>
      <c r="JTG6770" s="78"/>
      <c r="JTH6770" s="78"/>
      <c r="JTI6770" s="78"/>
      <c r="JTJ6770" s="78"/>
      <c r="JTK6770" s="78"/>
      <c r="JTL6770" s="78"/>
      <c r="JTM6770" s="78"/>
      <c r="JTN6770" s="78"/>
      <c r="JTO6770" s="78"/>
      <c r="JTP6770" s="78"/>
      <c r="JTQ6770" s="78"/>
      <c r="JTR6770" s="78"/>
      <c r="JTS6770" s="78"/>
      <c r="JTT6770" s="78"/>
      <c r="JTU6770" s="78"/>
      <c r="JTV6770" s="78"/>
      <c r="JTW6770" s="78"/>
      <c r="JTX6770" s="78"/>
      <c r="JTY6770" s="78"/>
      <c r="JTZ6770" s="78"/>
      <c r="JUA6770" s="78"/>
      <c r="JUB6770" s="78"/>
      <c r="JUC6770" s="78"/>
      <c r="JUD6770" s="78"/>
      <c r="JUE6770" s="78"/>
      <c r="JUF6770" s="78"/>
      <c r="JUG6770" s="78"/>
      <c r="JUH6770" s="78"/>
      <c r="JUI6770" s="78"/>
      <c r="JUJ6770" s="78"/>
      <c r="JUK6770" s="78"/>
      <c r="JUL6770" s="78"/>
      <c r="JUM6770" s="78"/>
      <c r="JUN6770" s="78"/>
      <c r="JUO6770" s="78"/>
      <c r="JUP6770" s="78"/>
      <c r="JUQ6770" s="78"/>
      <c r="JUR6770" s="78"/>
      <c r="JUS6770" s="78"/>
      <c r="JUT6770" s="78"/>
      <c r="JUU6770" s="78"/>
      <c r="JUV6770" s="78"/>
      <c r="JUW6770" s="78"/>
      <c r="JUX6770" s="78"/>
      <c r="JUY6770" s="78"/>
      <c r="JUZ6770" s="78"/>
      <c r="JVA6770" s="78"/>
      <c r="JVB6770" s="78"/>
      <c r="JVC6770" s="78"/>
      <c r="JVD6770" s="78"/>
      <c r="JVE6770" s="78"/>
      <c r="JVF6770" s="78"/>
      <c r="JVG6770" s="78"/>
      <c r="JVH6770" s="78"/>
      <c r="JVI6770" s="78"/>
      <c r="JVJ6770" s="78"/>
      <c r="JVK6770" s="78"/>
      <c r="JVL6770" s="78"/>
      <c r="JVM6770" s="78"/>
      <c r="JVN6770" s="78"/>
      <c r="JVO6770" s="78"/>
      <c r="JVP6770" s="78"/>
      <c r="JVQ6770" s="78"/>
      <c r="JVR6770" s="78"/>
      <c r="JVS6770" s="78"/>
      <c r="JVT6770" s="78"/>
      <c r="JVU6770" s="78"/>
      <c r="JVV6770" s="78"/>
      <c r="JVW6770" s="78"/>
      <c r="JVX6770" s="78"/>
      <c r="JVY6770" s="78"/>
      <c r="JVZ6770" s="78"/>
      <c r="JWA6770" s="78"/>
      <c r="JWB6770" s="78"/>
      <c r="JWC6770" s="78"/>
      <c r="JWD6770" s="78"/>
      <c r="JWE6770" s="78"/>
      <c r="JWF6770" s="78"/>
      <c r="JWG6770" s="78"/>
      <c r="JWH6770" s="78"/>
      <c r="JWI6770" s="78"/>
      <c r="JWJ6770" s="78"/>
      <c r="JWK6770" s="78"/>
      <c r="JWL6770" s="78"/>
      <c r="JWM6770" s="78"/>
      <c r="JWN6770" s="78"/>
      <c r="JWO6770" s="78"/>
      <c r="JWP6770" s="78"/>
      <c r="JWQ6770" s="78"/>
      <c r="JWR6770" s="78"/>
      <c r="JWS6770" s="78"/>
      <c r="JWT6770" s="78"/>
      <c r="JWU6770" s="78"/>
      <c r="JWV6770" s="78"/>
      <c r="JWW6770" s="78"/>
      <c r="JWX6770" s="78"/>
      <c r="JWY6770" s="78"/>
      <c r="JWZ6770" s="78"/>
      <c r="JXA6770" s="78"/>
      <c r="JXB6770" s="78"/>
      <c r="JXC6770" s="78"/>
      <c r="JXD6770" s="78"/>
      <c r="JXE6770" s="78"/>
      <c r="JXF6770" s="78"/>
      <c r="JXG6770" s="78"/>
      <c r="JXH6770" s="78"/>
      <c r="JXI6770" s="78"/>
      <c r="JXJ6770" s="78"/>
      <c r="JXK6770" s="78"/>
      <c r="JXL6770" s="78"/>
      <c r="JXM6770" s="78"/>
      <c r="JXN6770" s="78"/>
      <c r="JXO6770" s="78"/>
      <c r="JXP6770" s="78"/>
      <c r="JXQ6770" s="78"/>
      <c r="JXR6770" s="78"/>
      <c r="JXS6770" s="78"/>
      <c r="JXT6770" s="78"/>
      <c r="JXU6770" s="78"/>
      <c r="JXV6770" s="78"/>
      <c r="JXW6770" s="78"/>
      <c r="JXX6770" s="78"/>
      <c r="JXY6770" s="78"/>
      <c r="JXZ6770" s="78"/>
      <c r="JYA6770" s="78"/>
      <c r="JYB6770" s="78"/>
      <c r="JYC6770" s="78"/>
      <c r="JYD6770" s="78"/>
      <c r="JYE6770" s="78"/>
      <c r="JYF6770" s="78"/>
      <c r="JYG6770" s="78"/>
      <c r="JYH6770" s="78"/>
      <c r="JYI6770" s="78"/>
      <c r="JYJ6770" s="78"/>
      <c r="JYK6770" s="78"/>
      <c r="JYL6770" s="78"/>
      <c r="JYM6770" s="78"/>
      <c r="JYN6770" s="78"/>
      <c r="JYO6770" s="78"/>
      <c r="JYP6770" s="78"/>
      <c r="JYQ6770" s="78"/>
      <c r="JYR6770" s="78"/>
      <c r="JYS6770" s="78"/>
      <c r="JYT6770" s="78"/>
      <c r="JYU6770" s="78"/>
      <c r="JYV6770" s="78"/>
      <c r="JYW6770" s="78"/>
      <c r="JYX6770" s="78"/>
      <c r="JYY6770" s="78"/>
      <c r="JYZ6770" s="78"/>
      <c r="JZA6770" s="78"/>
      <c r="JZB6770" s="78"/>
      <c r="JZC6770" s="78"/>
      <c r="JZD6770" s="78"/>
      <c r="JZE6770" s="78"/>
      <c r="JZF6770" s="78"/>
      <c r="JZG6770" s="78"/>
      <c r="JZH6770" s="78"/>
      <c r="JZI6770" s="78"/>
      <c r="JZJ6770" s="78"/>
      <c r="JZK6770" s="78"/>
      <c r="JZL6770" s="78"/>
      <c r="JZM6770" s="78"/>
      <c r="JZN6770" s="78"/>
      <c r="JZO6770" s="78"/>
      <c r="JZP6770" s="78"/>
      <c r="JZQ6770" s="78"/>
      <c r="JZR6770" s="78"/>
      <c r="JZS6770" s="78"/>
      <c r="JZT6770" s="78"/>
      <c r="JZU6770" s="78"/>
      <c r="JZV6770" s="78"/>
      <c r="JZW6770" s="78"/>
      <c r="JZX6770" s="78"/>
      <c r="JZY6770" s="78"/>
      <c r="JZZ6770" s="78"/>
      <c r="KAA6770" s="78"/>
      <c r="KAB6770" s="78"/>
      <c r="KAC6770" s="78"/>
      <c r="KAD6770" s="78"/>
      <c r="KAE6770" s="78"/>
      <c r="KAF6770" s="78"/>
      <c r="KAG6770" s="78"/>
      <c r="KAH6770" s="78"/>
      <c r="KAI6770" s="78"/>
      <c r="KAJ6770" s="78"/>
      <c r="KAK6770" s="78"/>
      <c r="KAL6770" s="78"/>
      <c r="KAM6770" s="78"/>
      <c r="KAN6770" s="78"/>
      <c r="KAO6770" s="78"/>
      <c r="KAP6770" s="78"/>
      <c r="KAQ6770" s="78"/>
      <c r="KAR6770" s="78"/>
      <c r="KAS6770" s="78"/>
      <c r="KAT6770" s="78"/>
      <c r="KAU6770" s="78"/>
      <c r="KAV6770" s="78"/>
      <c r="KAW6770" s="78"/>
      <c r="KAX6770" s="78"/>
      <c r="KAY6770" s="78"/>
      <c r="KAZ6770" s="78"/>
      <c r="KBA6770" s="78"/>
      <c r="KBB6770" s="78"/>
      <c r="KBC6770" s="78"/>
      <c r="KBD6770" s="78"/>
      <c r="KBE6770" s="78"/>
      <c r="KBF6770" s="78"/>
      <c r="KBG6770" s="78"/>
      <c r="KBH6770" s="78"/>
      <c r="KBI6770" s="78"/>
      <c r="KBJ6770" s="78"/>
      <c r="KBK6770" s="78"/>
      <c r="KBL6770" s="78"/>
      <c r="KBM6770" s="78"/>
      <c r="KBN6770" s="78"/>
      <c r="KBO6770" s="78"/>
      <c r="KBP6770" s="78"/>
      <c r="KBQ6770" s="78"/>
      <c r="KBR6770" s="78"/>
      <c r="KBS6770" s="78"/>
      <c r="KBT6770" s="78"/>
      <c r="KBU6770" s="78"/>
      <c r="KBV6770" s="78"/>
      <c r="KBW6770" s="78"/>
      <c r="KBX6770" s="78"/>
      <c r="KBY6770" s="78"/>
      <c r="KBZ6770" s="78"/>
      <c r="KCA6770" s="78"/>
      <c r="KCB6770" s="78"/>
      <c r="KCC6770" s="78"/>
      <c r="KCD6770" s="78"/>
      <c r="KCE6770" s="78"/>
      <c r="KCF6770" s="78"/>
      <c r="KCG6770" s="78"/>
      <c r="KCH6770" s="78"/>
      <c r="KCI6770" s="78"/>
      <c r="KCJ6770" s="78"/>
      <c r="KCK6770" s="78"/>
      <c r="KCL6770" s="78"/>
      <c r="KCM6770" s="78"/>
      <c r="KCN6770" s="78"/>
      <c r="KCO6770" s="78"/>
      <c r="KCP6770" s="78"/>
      <c r="KCQ6770" s="78"/>
      <c r="KCR6770" s="78"/>
      <c r="KCS6770" s="78"/>
      <c r="KCT6770" s="78"/>
      <c r="KCU6770" s="78"/>
      <c r="KCV6770" s="78"/>
      <c r="KCW6770" s="78"/>
      <c r="KCX6770" s="78"/>
      <c r="KCY6770" s="78"/>
      <c r="KCZ6770" s="78"/>
      <c r="KDA6770" s="78"/>
      <c r="KDB6770" s="78"/>
      <c r="KDC6770" s="78"/>
      <c r="KDD6770" s="78"/>
      <c r="KDE6770" s="78"/>
      <c r="KDF6770" s="78"/>
      <c r="KDG6770" s="78"/>
      <c r="KDH6770" s="78"/>
      <c r="KDI6770" s="78"/>
      <c r="KDJ6770" s="78"/>
      <c r="KDK6770" s="78"/>
      <c r="KDL6770" s="78"/>
      <c r="KDM6770" s="78"/>
      <c r="KDN6770" s="78"/>
      <c r="KDO6770" s="78"/>
      <c r="KDP6770" s="78"/>
      <c r="KDQ6770" s="78"/>
      <c r="KDR6770" s="78"/>
      <c r="KDS6770" s="78"/>
      <c r="KDT6770" s="78"/>
      <c r="KDU6770" s="78"/>
      <c r="KDV6770" s="78"/>
      <c r="KDW6770" s="78"/>
      <c r="KDX6770" s="78"/>
      <c r="KDY6770" s="78"/>
      <c r="KDZ6770" s="78"/>
      <c r="KEA6770" s="78"/>
      <c r="KEB6770" s="78"/>
      <c r="KEC6770" s="78"/>
      <c r="KED6770" s="78"/>
      <c r="KEE6770" s="78"/>
      <c r="KEF6770" s="78"/>
      <c r="KEG6770" s="78"/>
      <c r="KEH6770" s="78"/>
      <c r="KEI6770" s="78"/>
      <c r="KEJ6770" s="78"/>
      <c r="KEK6770" s="78"/>
      <c r="KEL6770" s="78"/>
      <c r="KEM6770" s="78"/>
      <c r="KEN6770" s="78"/>
      <c r="KEO6770" s="78"/>
      <c r="KEP6770" s="78"/>
      <c r="KEQ6770" s="78"/>
      <c r="KER6770" s="78"/>
      <c r="KES6770" s="78"/>
      <c r="KET6770" s="78"/>
      <c r="KEU6770" s="78"/>
      <c r="KEV6770" s="78"/>
      <c r="KEW6770" s="78"/>
      <c r="KEX6770" s="78"/>
      <c r="KEY6770" s="78"/>
      <c r="KEZ6770" s="78"/>
      <c r="KFA6770" s="78"/>
      <c r="KFB6770" s="78"/>
      <c r="KFC6770" s="78"/>
      <c r="KFD6770" s="78"/>
      <c r="KFE6770" s="78"/>
      <c r="KFF6770" s="78"/>
      <c r="KFG6770" s="78"/>
      <c r="KFH6770" s="78"/>
      <c r="KFI6770" s="78"/>
      <c r="KFJ6770" s="78"/>
      <c r="KFK6770" s="78"/>
      <c r="KFL6770" s="78"/>
      <c r="KFM6770" s="78"/>
      <c r="KFN6770" s="78"/>
      <c r="KFO6770" s="78"/>
      <c r="KFP6770" s="78"/>
      <c r="KFQ6770" s="78"/>
      <c r="KFR6770" s="78"/>
      <c r="KFS6770" s="78"/>
      <c r="KFT6770" s="78"/>
      <c r="KFU6770" s="78"/>
      <c r="KFV6770" s="78"/>
      <c r="KFW6770" s="78"/>
      <c r="KFX6770" s="78"/>
      <c r="KFY6770" s="78"/>
      <c r="KFZ6770" s="78"/>
      <c r="KGA6770" s="78"/>
      <c r="KGB6770" s="78"/>
      <c r="KGC6770" s="78"/>
      <c r="KGD6770" s="78"/>
      <c r="KGE6770" s="78"/>
      <c r="KGF6770" s="78"/>
      <c r="KGG6770" s="78"/>
      <c r="KGH6770" s="78"/>
      <c r="KGI6770" s="78"/>
      <c r="KGJ6770" s="78"/>
      <c r="KGK6770" s="78"/>
      <c r="KGL6770" s="78"/>
      <c r="KGM6770" s="78"/>
      <c r="KGN6770" s="78"/>
      <c r="KGO6770" s="78"/>
      <c r="KGP6770" s="78"/>
      <c r="KGQ6770" s="78"/>
      <c r="KGR6770" s="78"/>
      <c r="KGS6770" s="78"/>
      <c r="KGT6770" s="78"/>
      <c r="KGU6770" s="78"/>
      <c r="KGV6770" s="78"/>
      <c r="KGW6770" s="78"/>
      <c r="KGX6770" s="78"/>
      <c r="KGY6770" s="78"/>
      <c r="KGZ6770" s="78"/>
      <c r="KHA6770" s="78"/>
      <c r="KHB6770" s="78"/>
      <c r="KHC6770" s="78"/>
      <c r="KHD6770" s="78"/>
      <c r="KHE6770" s="78"/>
      <c r="KHF6770" s="78"/>
      <c r="KHG6770" s="78"/>
      <c r="KHH6770" s="78"/>
      <c r="KHI6770" s="78"/>
      <c r="KHJ6770" s="78"/>
      <c r="KHK6770" s="78"/>
      <c r="KHL6770" s="78"/>
      <c r="KHM6770" s="78"/>
      <c r="KHN6770" s="78"/>
      <c r="KHO6770" s="78"/>
      <c r="KHP6770" s="78"/>
      <c r="KHQ6770" s="78"/>
      <c r="KHR6770" s="78"/>
      <c r="KHS6770" s="78"/>
      <c r="KHT6770" s="78"/>
      <c r="KHU6770" s="78"/>
      <c r="KHV6770" s="78"/>
      <c r="KHW6770" s="78"/>
      <c r="KHX6770" s="78"/>
      <c r="KHY6770" s="78"/>
      <c r="KHZ6770" s="78"/>
      <c r="KIA6770" s="78"/>
      <c r="KIB6770" s="78"/>
      <c r="KIC6770" s="78"/>
      <c r="KID6770" s="78"/>
      <c r="KIE6770" s="78"/>
      <c r="KIF6770" s="78"/>
      <c r="KIG6770" s="78"/>
      <c r="KIH6770" s="78"/>
      <c r="KII6770" s="78"/>
      <c r="KIJ6770" s="78"/>
      <c r="KIK6770" s="78"/>
      <c r="KIL6770" s="78"/>
      <c r="KIM6770" s="78"/>
      <c r="KIN6770" s="78"/>
      <c r="KIO6770" s="78"/>
      <c r="KIP6770" s="78"/>
      <c r="KIQ6770" s="78"/>
      <c r="KIR6770" s="78"/>
      <c r="KIS6770" s="78"/>
      <c r="KIT6770" s="78"/>
      <c r="KIU6770" s="78"/>
      <c r="KIV6770" s="78"/>
      <c r="KIW6770" s="78"/>
      <c r="KIX6770" s="78"/>
      <c r="KIY6770" s="78"/>
      <c r="KIZ6770" s="78"/>
      <c r="KJA6770" s="78"/>
      <c r="KJB6770" s="78"/>
      <c r="KJC6770" s="78"/>
      <c r="KJD6770" s="78"/>
      <c r="KJE6770" s="78"/>
      <c r="KJF6770" s="78"/>
      <c r="KJG6770" s="78"/>
      <c r="KJH6770" s="78"/>
      <c r="KJI6770" s="78"/>
      <c r="KJJ6770" s="78"/>
      <c r="KJK6770" s="78"/>
      <c r="KJL6770" s="78"/>
      <c r="KJM6770" s="78"/>
      <c r="KJN6770" s="78"/>
      <c r="KJO6770" s="78"/>
      <c r="KJP6770" s="78"/>
      <c r="KJQ6770" s="78"/>
      <c r="KJR6770" s="78"/>
      <c r="KJS6770" s="78"/>
      <c r="KJT6770" s="78"/>
      <c r="KJU6770" s="78"/>
      <c r="KJV6770" s="78"/>
      <c r="KJW6770" s="78"/>
      <c r="KJX6770" s="78"/>
      <c r="KJY6770" s="78"/>
      <c r="KJZ6770" s="78"/>
      <c r="KKA6770" s="78"/>
      <c r="KKB6770" s="78"/>
      <c r="KKC6770" s="78"/>
      <c r="KKD6770" s="78"/>
      <c r="KKE6770" s="78"/>
      <c r="KKF6770" s="78"/>
      <c r="KKG6770" s="78"/>
      <c r="KKH6770" s="78"/>
      <c r="KKI6770" s="78"/>
      <c r="KKJ6770" s="78"/>
      <c r="KKK6770" s="78"/>
      <c r="KKL6770" s="78"/>
      <c r="KKM6770" s="78"/>
      <c r="KKN6770" s="78"/>
      <c r="KKO6770" s="78"/>
      <c r="KKP6770" s="78"/>
      <c r="KKQ6770" s="78"/>
      <c r="KKR6770" s="78"/>
      <c r="KKS6770" s="78"/>
      <c r="KKT6770" s="78"/>
      <c r="KKU6770" s="78"/>
      <c r="KKV6770" s="78"/>
      <c r="KKW6770" s="78"/>
      <c r="KKX6770" s="78"/>
      <c r="KKY6770" s="78"/>
      <c r="KKZ6770" s="78"/>
      <c r="KLA6770" s="78"/>
      <c r="KLB6770" s="78"/>
      <c r="KLC6770" s="78"/>
      <c r="KLD6770" s="78"/>
      <c r="KLE6770" s="78"/>
      <c r="KLF6770" s="78"/>
      <c r="KLG6770" s="78"/>
      <c r="KLH6770" s="78"/>
      <c r="KLI6770" s="78"/>
      <c r="KLJ6770" s="78"/>
      <c r="KLK6770" s="78"/>
      <c r="KLL6770" s="78"/>
      <c r="KLM6770" s="78"/>
      <c r="KLN6770" s="78"/>
      <c r="KLO6770" s="78"/>
      <c r="KLP6770" s="78"/>
      <c r="KLQ6770" s="78"/>
      <c r="KLR6770" s="78"/>
      <c r="KLS6770" s="78"/>
      <c r="KLT6770" s="78"/>
      <c r="KLU6770" s="78"/>
      <c r="KLV6770" s="78"/>
      <c r="KLW6770" s="78"/>
      <c r="KLX6770" s="78"/>
      <c r="KLY6770" s="78"/>
      <c r="KLZ6770" s="78"/>
      <c r="KMA6770" s="78"/>
      <c r="KMB6770" s="78"/>
      <c r="KMC6770" s="78"/>
      <c r="KMD6770" s="78"/>
      <c r="KME6770" s="78"/>
      <c r="KMF6770" s="78"/>
      <c r="KMG6770" s="78"/>
      <c r="KMH6770" s="78"/>
      <c r="KMI6770" s="78"/>
      <c r="KMJ6770" s="78"/>
      <c r="KMK6770" s="78"/>
      <c r="KML6770" s="78"/>
      <c r="KMM6770" s="78"/>
      <c r="KMN6770" s="78"/>
      <c r="KMO6770" s="78"/>
      <c r="KMP6770" s="78"/>
      <c r="KMQ6770" s="78"/>
      <c r="KMR6770" s="78"/>
      <c r="KMS6770" s="78"/>
      <c r="KMT6770" s="78"/>
      <c r="KMU6770" s="78"/>
      <c r="KMV6770" s="78"/>
      <c r="KMW6770" s="78"/>
      <c r="KMX6770" s="78"/>
      <c r="KMY6770" s="78"/>
      <c r="KMZ6770" s="78"/>
      <c r="KNA6770" s="78"/>
      <c r="KNB6770" s="78"/>
      <c r="KNC6770" s="78"/>
      <c r="KND6770" s="78"/>
      <c r="KNE6770" s="78"/>
      <c r="KNF6770" s="78"/>
      <c r="KNG6770" s="78"/>
      <c r="KNH6770" s="78"/>
      <c r="KNI6770" s="78"/>
      <c r="KNJ6770" s="78"/>
      <c r="KNK6770" s="78"/>
      <c r="KNL6770" s="78"/>
      <c r="KNM6770" s="78"/>
      <c r="KNN6770" s="78"/>
      <c r="KNO6770" s="78"/>
      <c r="KNP6770" s="78"/>
      <c r="KNQ6770" s="78"/>
      <c r="KNR6770" s="78"/>
      <c r="KNS6770" s="78"/>
      <c r="KNT6770" s="78"/>
      <c r="KNU6770" s="78"/>
      <c r="KNV6770" s="78"/>
      <c r="KNW6770" s="78"/>
      <c r="KNX6770" s="78"/>
      <c r="KNY6770" s="78"/>
      <c r="KNZ6770" s="78"/>
      <c r="KOA6770" s="78"/>
      <c r="KOB6770" s="78"/>
      <c r="KOC6770" s="78"/>
      <c r="KOD6770" s="78"/>
      <c r="KOE6770" s="78"/>
      <c r="KOF6770" s="78"/>
      <c r="KOG6770" s="78"/>
      <c r="KOH6770" s="78"/>
      <c r="KOI6770" s="78"/>
      <c r="KOJ6770" s="78"/>
      <c r="KOK6770" s="78"/>
      <c r="KOL6770" s="78"/>
      <c r="KOM6770" s="78"/>
      <c r="KON6770" s="78"/>
      <c r="KOO6770" s="78"/>
      <c r="KOP6770" s="78"/>
      <c r="KOQ6770" s="78"/>
      <c r="KOR6770" s="78"/>
      <c r="KOS6770" s="78"/>
      <c r="KOT6770" s="78"/>
      <c r="KOU6770" s="78"/>
      <c r="KOV6770" s="78"/>
      <c r="KOW6770" s="78"/>
      <c r="KOX6770" s="78"/>
      <c r="KOY6770" s="78"/>
      <c r="KOZ6770" s="78"/>
      <c r="KPA6770" s="78"/>
      <c r="KPB6770" s="78"/>
      <c r="KPC6770" s="78"/>
      <c r="KPD6770" s="78"/>
      <c r="KPE6770" s="78"/>
      <c r="KPF6770" s="78"/>
      <c r="KPG6770" s="78"/>
      <c r="KPH6770" s="78"/>
      <c r="KPI6770" s="78"/>
      <c r="KPJ6770" s="78"/>
      <c r="KPK6770" s="78"/>
      <c r="KPL6770" s="78"/>
      <c r="KPM6770" s="78"/>
      <c r="KPN6770" s="78"/>
      <c r="KPO6770" s="78"/>
      <c r="KPP6770" s="78"/>
      <c r="KPQ6770" s="78"/>
      <c r="KPR6770" s="78"/>
      <c r="KPS6770" s="78"/>
      <c r="KPT6770" s="78"/>
      <c r="KPU6770" s="78"/>
      <c r="KPV6770" s="78"/>
      <c r="KPW6770" s="78"/>
      <c r="KPX6770" s="78"/>
      <c r="KPY6770" s="78"/>
      <c r="KPZ6770" s="78"/>
      <c r="KQA6770" s="78"/>
      <c r="KQB6770" s="78"/>
      <c r="KQC6770" s="78"/>
      <c r="KQD6770" s="78"/>
      <c r="KQE6770" s="78"/>
      <c r="KQF6770" s="78"/>
      <c r="KQG6770" s="78"/>
      <c r="KQH6770" s="78"/>
      <c r="KQI6770" s="78"/>
      <c r="KQJ6770" s="78"/>
      <c r="KQK6770" s="78"/>
      <c r="KQL6770" s="78"/>
      <c r="KQM6770" s="78"/>
      <c r="KQN6770" s="78"/>
      <c r="KQO6770" s="78"/>
      <c r="KQP6770" s="78"/>
      <c r="KQQ6770" s="78"/>
      <c r="KQR6770" s="78"/>
      <c r="KQS6770" s="78"/>
      <c r="KQT6770" s="78"/>
      <c r="KQU6770" s="78"/>
      <c r="KQV6770" s="78"/>
      <c r="KQW6770" s="78"/>
      <c r="KQX6770" s="78"/>
      <c r="KQY6770" s="78"/>
      <c r="KQZ6770" s="78"/>
      <c r="KRA6770" s="78"/>
      <c r="KRB6770" s="78"/>
      <c r="KRC6770" s="78"/>
      <c r="KRD6770" s="78"/>
      <c r="KRE6770" s="78"/>
      <c r="KRF6770" s="78"/>
      <c r="KRG6770" s="78"/>
      <c r="KRH6770" s="78"/>
      <c r="KRI6770" s="78"/>
      <c r="KRJ6770" s="78"/>
      <c r="KRK6770" s="78"/>
      <c r="KRL6770" s="78"/>
      <c r="KRM6770" s="78"/>
      <c r="KRN6770" s="78"/>
      <c r="KRO6770" s="78"/>
      <c r="KRP6770" s="78"/>
      <c r="KRQ6770" s="78"/>
      <c r="KRR6770" s="78"/>
      <c r="KRS6770" s="78"/>
      <c r="KRT6770" s="78"/>
      <c r="KRU6770" s="78"/>
      <c r="KRV6770" s="78"/>
      <c r="KRW6770" s="78"/>
      <c r="KRX6770" s="78"/>
      <c r="KRY6770" s="78"/>
      <c r="KRZ6770" s="78"/>
      <c r="KSA6770" s="78"/>
      <c r="KSB6770" s="78"/>
      <c r="KSC6770" s="78"/>
      <c r="KSD6770" s="78"/>
      <c r="KSE6770" s="78"/>
      <c r="KSF6770" s="78"/>
      <c r="KSG6770" s="78"/>
      <c r="KSH6770" s="78"/>
      <c r="KSI6770" s="78"/>
      <c r="KSJ6770" s="78"/>
      <c r="KSK6770" s="78"/>
      <c r="KSL6770" s="78"/>
      <c r="KSM6770" s="78"/>
      <c r="KSN6770" s="78"/>
      <c r="KSO6770" s="78"/>
      <c r="KSP6770" s="78"/>
      <c r="KSQ6770" s="78"/>
      <c r="KSR6770" s="78"/>
      <c r="KSS6770" s="78"/>
      <c r="KST6770" s="78"/>
      <c r="KSU6770" s="78"/>
      <c r="KSV6770" s="78"/>
      <c r="KSW6770" s="78"/>
      <c r="KSX6770" s="78"/>
      <c r="KSY6770" s="78"/>
      <c r="KSZ6770" s="78"/>
      <c r="KTA6770" s="78"/>
      <c r="KTB6770" s="78"/>
      <c r="KTC6770" s="78"/>
      <c r="KTD6770" s="78"/>
      <c r="KTE6770" s="78"/>
      <c r="KTF6770" s="78"/>
      <c r="KTG6770" s="78"/>
      <c r="KTH6770" s="78"/>
      <c r="KTI6770" s="78"/>
      <c r="KTJ6770" s="78"/>
      <c r="KTK6770" s="78"/>
      <c r="KTL6770" s="78"/>
      <c r="KTM6770" s="78"/>
      <c r="KTN6770" s="78"/>
      <c r="KTO6770" s="78"/>
      <c r="KTP6770" s="78"/>
      <c r="KTQ6770" s="78"/>
      <c r="KTR6770" s="78"/>
      <c r="KTS6770" s="78"/>
      <c r="KTT6770" s="78"/>
      <c r="KTU6770" s="78"/>
      <c r="KTV6770" s="78"/>
      <c r="KTW6770" s="78"/>
      <c r="KTX6770" s="78"/>
      <c r="KTY6770" s="78"/>
      <c r="KTZ6770" s="78"/>
      <c r="KUA6770" s="78"/>
      <c r="KUB6770" s="78"/>
      <c r="KUC6770" s="78"/>
      <c r="KUD6770" s="78"/>
      <c r="KUE6770" s="78"/>
      <c r="KUF6770" s="78"/>
      <c r="KUG6770" s="78"/>
      <c r="KUH6770" s="78"/>
      <c r="KUI6770" s="78"/>
      <c r="KUJ6770" s="78"/>
      <c r="KUK6770" s="78"/>
      <c r="KUL6770" s="78"/>
      <c r="KUM6770" s="78"/>
      <c r="KUN6770" s="78"/>
      <c r="KUO6770" s="78"/>
      <c r="KUP6770" s="78"/>
      <c r="KUQ6770" s="78"/>
      <c r="KUR6770" s="78"/>
      <c r="KUS6770" s="78"/>
      <c r="KUT6770" s="78"/>
      <c r="KUU6770" s="78"/>
      <c r="KUV6770" s="78"/>
      <c r="KUW6770" s="78"/>
      <c r="KUX6770" s="78"/>
      <c r="KUY6770" s="78"/>
      <c r="KUZ6770" s="78"/>
      <c r="KVA6770" s="78"/>
      <c r="KVB6770" s="78"/>
      <c r="KVC6770" s="78"/>
      <c r="KVD6770" s="78"/>
      <c r="KVE6770" s="78"/>
      <c r="KVF6770" s="78"/>
      <c r="KVG6770" s="78"/>
      <c r="KVH6770" s="78"/>
      <c r="KVI6770" s="78"/>
      <c r="KVJ6770" s="78"/>
      <c r="KVK6770" s="78"/>
      <c r="KVL6770" s="78"/>
      <c r="KVM6770" s="78"/>
      <c r="KVN6770" s="78"/>
      <c r="KVO6770" s="78"/>
      <c r="KVP6770" s="78"/>
      <c r="KVQ6770" s="78"/>
      <c r="KVR6770" s="78"/>
      <c r="KVS6770" s="78"/>
      <c r="KVT6770" s="78"/>
      <c r="KVU6770" s="78"/>
      <c r="KVV6770" s="78"/>
      <c r="KVW6770" s="78"/>
      <c r="KVX6770" s="78"/>
      <c r="KVY6770" s="78"/>
      <c r="KVZ6770" s="78"/>
      <c r="KWA6770" s="78"/>
      <c r="KWB6770" s="78"/>
      <c r="KWC6770" s="78"/>
      <c r="KWD6770" s="78"/>
      <c r="KWE6770" s="78"/>
      <c r="KWF6770" s="78"/>
      <c r="KWG6770" s="78"/>
      <c r="KWH6770" s="78"/>
      <c r="KWI6770" s="78"/>
      <c r="KWJ6770" s="78"/>
      <c r="KWK6770" s="78"/>
      <c r="KWL6770" s="78"/>
      <c r="KWM6770" s="78"/>
      <c r="KWN6770" s="78"/>
      <c r="KWO6770" s="78"/>
      <c r="KWP6770" s="78"/>
      <c r="KWQ6770" s="78"/>
      <c r="KWR6770" s="78"/>
      <c r="KWS6770" s="78"/>
      <c r="KWT6770" s="78"/>
      <c r="KWU6770" s="78"/>
      <c r="KWV6770" s="78"/>
      <c r="KWW6770" s="78"/>
      <c r="KWX6770" s="78"/>
      <c r="KWY6770" s="78"/>
      <c r="KWZ6770" s="78"/>
      <c r="KXA6770" s="78"/>
      <c r="KXB6770" s="78"/>
      <c r="KXC6770" s="78"/>
      <c r="KXD6770" s="78"/>
      <c r="KXE6770" s="78"/>
      <c r="KXF6770" s="78"/>
      <c r="KXG6770" s="78"/>
      <c r="KXH6770" s="78"/>
      <c r="KXI6770" s="78"/>
      <c r="KXJ6770" s="78"/>
      <c r="KXK6770" s="78"/>
      <c r="KXL6770" s="78"/>
      <c r="KXM6770" s="78"/>
      <c r="KXN6770" s="78"/>
      <c r="KXO6770" s="78"/>
      <c r="KXP6770" s="78"/>
      <c r="KXQ6770" s="78"/>
      <c r="KXR6770" s="78"/>
      <c r="KXS6770" s="78"/>
      <c r="KXT6770" s="78"/>
      <c r="KXU6770" s="78"/>
      <c r="KXV6770" s="78"/>
      <c r="KXW6770" s="78"/>
      <c r="KXX6770" s="78"/>
      <c r="KXY6770" s="78"/>
      <c r="KXZ6770" s="78"/>
      <c r="KYA6770" s="78"/>
      <c r="KYB6770" s="78"/>
      <c r="KYC6770" s="78"/>
      <c r="KYD6770" s="78"/>
      <c r="KYE6770" s="78"/>
      <c r="KYF6770" s="78"/>
      <c r="KYG6770" s="78"/>
      <c r="KYH6770" s="78"/>
      <c r="KYI6770" s="78"/>
      <c r="KYJ6770" s="78"/>
      <c r="KYK6770" s="78"/>
      <c r="KYL6770" s="78"/>
      <c r="KYM6770" s="78"/>
      <c r="KYN6770" s="78"/>
      <c r="KYO6770" s="78"/>
      <c r="KYP6770" s="78"/>
      <c r="KYQ6770" s="78"/>
      <c r="KYR6770" s="78"/>
      <c r="KYS6770" s="78"/>
      <c r="KYT6770" s="78"/>
      <c r="KYU6770" s="78"/>
      <c r="KYV6770" s="78"/>
      <c r="KYW6770" s="78"/>
      <c r="KYX6770" s="78"/>
      <c r="KYY6770" s="78"/>
      <c r="KYZ6770" s="78"/>
      <c r="KZA6770" s="78"/>
      <c r="KZB6770" s="78"/>
      <c r="KZC6770" s="78"/>
      <c r="KZD6770" s="78"/>
      <c r="KZE6770" s="78"/>
      <c r="KZF6770" s="78"/>
      <c r="KZG6770" s="78"/>
      <c r="KZH6770" s="78"/>
      <c r="KZI6770" s="78"/>
      <c r="KZJ6770" s="78"/>
      <c r="KZK6770" s="78"/>
      <c r="KZL6770" s="78"/>
      <c r="KZM6770" s="78"/>
      <c r="KZN6770" s="78"/>
      <c r="KZO6770" s="78"/>
      <c r="KZP6770" s="78"/>
      <c r="KZQ6770" s="78"/>
      <c r="KZR6770" s="78"/>
      <c r="KZS6770" s="78"/>
      <c r="KZT6770" s="78"/>
      <c r="KZU6770" s="78"/>
      <c r="KZV6770" s="78"/>
      <c r="KZW6770" s="78"/>
      <c r="KZX6770" s="78"/>
      <c r="KZY6770" s="78"/>
      <c r="KZZ6770" s="78"/>
      <c r="LAA6770" s="78"/>
      <c r="LAB6770" s="78"/>
      <c r="LAC6770" s="78"/>
      <c r="LAD6770" s="78"/>
      <c r="LAE6770" s="78"/>
      <c r="LAF6770" s="78"/>
      <c r="LAG6770" s="78"/>
      <c r="LAH6770" s="78"/>
      <c r="LAI6770" s="78"/>
      <c r="LAJ6770" s="78"/>
      <c r="LAK6770" s="78"/>
      <c r="LAL6770" s="78"/>
      <c r="LAM6770" s="78"/>
      <c r="LAN6770" s="78"/>
      <c r="LAO6770" s="78"/>
      <c r="LAP6770" s="78"/>
      <c r="LAQ6770" s="78"/>
      <c r="LAR6770" s="78"/>
      <c r="LAS6770" s="78"/>
      <c r="LAT6770" s="78"/>
      <c r="LAU6770" s="78"/>
      <c r="LAV6770" s="78"/>
      <c r="LAW6770" s="78"/>
      <c r="LAX6770" s="78"/>
      <c r="LAY6770" s="78"/>
      <c r="LAZ6770" s="78"/>
      <c r="LBA6770" s="78"/>
      <c r="LBB6770" s="78"/>
      <c r="LBC6770" s="78"/>
      <c r="LBD6770" s="78"/>
      <c r="LBE6770" s="78"/>
      <c r="LBF6770" s="78"/>
      <c r="LBG6770" s="78"/>
      <c r="LBH6770" s="78"/>
      <c r="LBI6770" s="78"/>
      <c r="LBJ6770" s="78"/>
      <c r="LBK6770" s="78"/>
      <c r="LBL6770" s="78"/>
      <c r="LBM6770" s="78"/>
      <c r="LBN6770" s="78"/>
      <c r="LBO6770" s="78"/>
      <c r="LBP6770" s="78"/>
      <c r="LBQ6770" s="78"/>
      <c r="LBR6770" s="78"/>
      <c r="LBS6770" s="78"/>
      <c r="LBT6770" s="78"/>
      <c r="LBU6770" s="78"/>
      <c r="LBV6770" s="78"/>
      <c r="LBW6770" s="78"/>
      <c r="LBX6770" s="78"/>
      <c r="LBY6770" s="78"/>
      <c r="LBZ6770" s="78"/>
      <c r="LCA6770" s="78"/>
      <c r="LCB6770" s="78"/>
      <c r="LCC6770" s="78"/>
      <c r="LCD6770" s="78"/>
      <c r="LCE6770" s="78"/>
      <c r="LCF6770" s="78"/>
      <c r="LCG6770" s="78"/>
      <c r="LCH6770" s="78"/>
      <c r="LCI6770" s="78"/>
      <c r="LCJ6770" s="78"/>
      <c r="LCK6770" s="78"/>
      <c r="LCL6770" s="78"/>
      <c r="LCM6770" s="78"/>
      <c r="LCN6770" s="78"/>
      <c r="LCO6770" s="78"/>
      <c r="LCP6770" s="78"/>
      <c r="LCQ6770" s="78"/>
      <c r="LCR6770" s="78"/>
      <c r="LCS6770" s="78"/>
      <c r="LCT6770" s="78"/>
      <c r="LCU6770" s="78"/>
      <c r="LCV6770" s="78"/>
      <c r="LCW6770" s="78"/>
      <c r="LCX6770" s="78"/>
      <c r="LCY6770" s="78"/>
      <c r="LCZ6770" s="78"/>
      <c r="LDA6770" s="78"/>
      <c r="LDB6770" s="78"/>
      <c r="LDC6770" s="78"/>
      <c r="LDD6770" s="78"/>
      <c r="LDE6770" s="78"/>
      <c r="LDF6770" s="78"/>
      <c r="LDG6770" s="78"/>
      <c r="LDH6770" s="78"/>
      <c r="LDI6770" s="78"/>
      <c r="LDJ6770" s="78"/>
      <c r="LDK6770" s="78"/>
      <c r="LDL6770" s="78"/>
      <c r="LDM6770" s="78"/>
      <c r="LDN6770" s="78"/>
      <c r="LDO6770" s="78"/>
      <c r="LDP6770" s="78"/>
      <c r="LDQ6770" s="78"/>
      <c r="LDR6770" s="78"/>
      <c r="LDS6770" s="78"/>
      <c r="LDT6770" s="78"/>
      <c r="LDU6770" s="78"/>
      <c r="LDV6770" s="78"/>
      <c r="LDW6770" s="78"/>
      <c r="LDX6770" s="78"/>
      <c r="LDY6770" s="78"/>
      <c r="LDZ6770" s="78"/>
      <c r="LEA6770" s="78"/>
      <c r="LEB6770" s="78"/>
      <c r="LEC6770" s="78"/>
      <c r="LED6770" s="78"/>
      <c r="LEE6770" s="78"/>
      <c r="LEF6770" s="78"/>
      <c r="LEG6770" s="78"/>
      <c r="LEH6770" s="78"/>
      <c r="LEI6770" s="78"/>
      <c r="LEJ6770" s="78"/>
      <c r="LEK6770" s="78"/>
      <c r="LEL6770" s="78"/>
      <c r="LEM6770" s="78"/>
      <c r="LEN6770" s="78"/>
      <c r="LEO6770" s="78"/>
      <c r="LEP6770" s="78"/>
      <c r="LEQ6770" s="78"/>
      <c r="LER6770" s="78"/>
      <c r="LES6770" s="78"/>
      <c r="LET6770" s="78"/>
      <c r="LEU6770" s="78"/>
      <c r="LEV6770" s="78"/>
      <c r="LEW6770" s="78"/>
      <c r="LEX6770" s="78"/>
      <c r="LEY6770" s="78"/>
      <c r="LEZ6770" s="78"/>
      <c r="LFA6770" s="78"/>
      <c r="LFB6770" s="78"/>
      <c r="LFC6770" s="78"/>
      <c r="LFD6770" s="78"/>
      <c r="LFE6770" s="78"/>
      <c r="LFF6770" s="78"/>
      <c r="LFG6770" s="78"/>
      <c r="LFH6770" s="78"/>
      <c r="LFI6770" s="78"/>
      <c r="LFJ6770" s="78"/>
      <c r="LFK6770" s="78"/>
      <c r="LFL6770" s="78"/>
      <c r="LFM6770" s="78"/>
      <c r="LFN6770" s="78"/>
      <c r="LFO6770" s="78"/>
      <c r="LFP6770" s="78"/>
      <c r="LFQ6770" s="78"/>
      <c r="LFR6770" s="78"/>
      <c r="LFS6770" s="78"/>
      <c r="LFT6770" s="78"/>
      <c r="LFU6770" s="78"/>
      <c r="LFV6770" s="78"/>
      <c r="LFW6770" s="78"/>
      <c r="LFX6770" s="78"/>
      <c r="LFY6770" s="78"/>
      <c r="LFZ6770" s="78"/>
      <c r="LGA6770" s="78"/>
      <c r="LGB6770" s="78"/>
      <c r="LGC6770" s="78"/>
      <c r="LGD6770" s="78"/>
      <c r="LGE6770" s="78"/>
      <c r="LGF6770" s="78"/>
      <c r="LGG6770" s="78"/>
      <c r="LGH6770" s="78"/>
      <c r="LGI6770" s="78"/>
      <c r="LGJ6770" s="78"/>
      <c r="LGK6770" s="78"/>
      <c r="LGL6770" s="78"/>
      <c r="LGM6770" s="78"/>
      <c r="LGN6770" s="78"/>
      <c r="LGO6770" s="78"/>
      <c r="LGP6770" s="78"/>
      <c r="LGQ6770" s="78"/>
      <c r="LGR6770" s="78"/>
      <c r="LGS6770" s="78"/>
      <c r="LGT6770" s="78"/>
      <c r="LGU6770" s="78"/>
      <c r="LGV6770" s="78"/>
      <c r="LGW6770" s="78"/>
      <c r="LGX6770" s="78"/>
      <c r="LGY6770" s="78"/>
      <c r="LGZ6770" s="78"/>
      <c r="LHA6770" s="78"/>
      <c r="LHB6770" s="78"/>
      <c r="LHC6770" s="78"/>
      <c r="LHD6770" s="78"/>
      <c r="LHE6770" s="78"/>
      <c r="LHF6770" s="78"/>
      <c r="LHG6770" s="78"/>
      <c r="LHH6770" s="78"/>
      <c r="LHI6770" s="78"/>
      <c r="LHJ6770" s="78"/>
      <c r="LHK6770" s="78"/>
      <c r="LHL6770" s="78"/>
      <c r="LHM6770" s="78"/>
      <c r="LHN6770" s="78"/>
      <c r="LHO6770" s="78"/>
      <c r="LHP6770" s="78"/>
      <c r="LHQ6770" s="78"/>
      <c r="LHR6770" s="78"/>
      <c r="LHS6770" s="78"/>
      <c r="LHT6770" s="78"/>
      <c r="LHU6770" s="78"/>
      <c r="LHV6770" s="78"/>
      <c r="LHW6770" s="78"/>
      <c r="LHX6770" s="78"/>
      <c r="LHY6770" s="78"/>
      <c r="LHZ6770" s="78"/>
      <c r="LIA6770" s="78"/>
      <c r="LIB6770" s="78"/>
      <c r="LIC6770" s="78"/>
      <c r="LID6770" s="78"/>
      <c r="LIE6770" s="78"/>
      <c r="LIF6770" s="78"/>
      <c r="LIG6770" s="78"/>
      <c r="LIH6770" s="78"/>
      <c r="LII6770" s="78"/>
      <c r="LIJ6770" s="78"/>
      <c r="LIK6770" s="78"/>
      <c r="LIL6770" s="78"/>
      <c r="LIM6770" s="78"/>
      <c r="LIN6770" s="78"/>
      <c r="LIO6770" s="78"/>
      <c r="LIP6770" s="78"/>
      <c r="LIQ6770" s="78"/>
      <c r="LIR6770" s="78"/>
      <c r="LIS6770" s="78"/>
      <c r="LIT6770" s="78"/>
      <c r="LIU6770" s="78"/>
      <c r="LIV6770" s="78"/>
      <c r="LIW6770" s="78"/>
      <c r="LIX6770" s="78"/>
      <c r="LIY6770" s="78"/>
      <c r="LIZ6770" s="78"/>
      <c r="LJA6770" s="78"/>
      <c r="LJB6770" s="78"/>
      <c r="LJC6770" s="78"/>
      <c r="LJD6770" s="78"/>
      <c r="LJE6770" s="78"/>
      <c r="LJF6770" s="78"/>
      <c r="LJG6770" s="78"/>
      <c r="LJH6770" s="78"/>
      <c r="LJI6770" s="78"/>
      <c r="LJJ6770" s="78"/>
      <c r="LJK6770" s="78"/>
      <c r="LJL6770" s="78"/>
      <c r="LJM6770" s="78"/>
      <c r="LJN6770" s="78"/>
      <c r="LJO6770" s="78"/>
      <c r="LJP6770" s="78"/>
      <c r="LJQ6770" s="78"/>
      <c r="LJR6770" s="78"/>
      <c r="LJS6770" s="78"/>
      <c r="LJT6770" s="78"/>
      <c r="LJU6770" s="78"/>
      <c r="LJV6770" s="78"/>
      <c r="LJW6770" s="78"/>
      <c r="LJX6770" s="78"/>
      <c r="LJY6770" s="78"/>
      <c r="LJZ6770" s="78"/>
      <c r="LKA6770" s="78"/>
      <c r="LKB6770" s="78"/>
      <c r="LKC6770" s="78"/>
      <c r="LKD6770" s="78"/>
      <c r="LKE6770" s="78"/>
      <c r="LKF6770" s="78"/>
      <c r="LKG6770" s="78"/>
      <c r="LKH6770" s="78"/>
      <c r="LKI6770" s="78"/>
      <c r="LKJ6770" s="78"/>
      <c r="LKK6770" s="78"/>
      <c r="LKL6770" s="78"/>
      <c r="LKM6770" s="78"/>
      <c r="LKN6770" s="78"/>
      <c r="LKO6770" s="78"/>
      <c r="LKP6770" s="78"/>
      <c r="LKQ6770" s="78"/>
      <c r="LKR6770" s="78"/>
      <c r="LKS6770" s="78"/>
      <c r="LKT6770" s="78"/>
      <c r="LKU6770" s="78"/>
      <c r="LKV6770" s="78"/>
      <c r="LKW6770" s="78"/>
      <c r="LKX6770" s="78"/>
      <c r="LKY6770" s="78"/>
      <c r="LKZ6770" s="78"/>
      <c r="LLA6770" s="78"/>
      <c r="LLB6770" s="78"/>
      <c r="LLC6770" s="78"/>
      <c r="LLD6770" s="78"/>
      <c r="LLE6770" s="78"/>
      <c r="LLF6770" s="78"/>
      <c r="LLG6770" s="78"/>
      <c r="LLH6770" s="78"/>
      <c r="LLI6770" s="78"/>
      <c r="LLJ6770" s="78"/>
      <c r="LLK6770" s="78"/>
      <c r="LLL6770" s="78"/>
      <c r="LLM6770" s="78"/>
      <c r="LLN6770" s="78"/>
      <c r="LLO6770" s="78"/>
      <c r="LLP6770" s="78"/>
      <c r="LLQ6770" s="78"/>
      <c r="LLR6770" s="78"/>
      <c r="LLS6770" s="78"/>
      <c r="LLT6770" s="78"/>
      <c r="LLU6770" s="78"/>
      <c r="LLV6770" s="78"/>
      <c r="LLW6770" s="78"/>
      <c r="LLX6770" s="78"/>
      <c r="LLY6770" s="78"/>
      <c r="LLZ6770" s="78"/>
      <c r="LMA6770" s="78"/>
      <c r="LMB6770" s="78"/>
      <c r="LMC6770" s="78"/>
      <c r="LMD6770" s="78"/>
      <c r="LME6770" s="78"/>
      <c r="LMF6770" s="78"/>
      <c r="LMG6770" s="78"/>
      <c r="LMH6770" s="78"/>
      <c r="LMI6770" s="78"/>
      <c r="LMJ6770" s="78"/>
      <c r="LMK6770" s="78"/>
      <c r="LML6770" s="78"/>
      <c r="LMM6770" s="78"/>
      <c r="LMN6770" s="78"/>
      <c r="LMO6770" s="78"/>
      <c r="LMP6770" s="78"/>
      <c r="LMQ6770" s="78"/>
      <c r="LMR6770" s="78"/>
      <c r="LMS6770" s="78"/>
      <c r="LMT6770" s="78"/>
      <c r="LMU6770" s="78"/>
      <c r="LMV6770" s="78"/>
      <c r="LMW6770" s="78"/>
      <c r="LMX6770" s="78"/>
      <c r="LMY6770" s="78"/>
      <c r="LMZ6770" s="78"/>
      <c r="LNA6770" s="78"/>
      <c r="LNB6770" s="78"/>
      <c r="LNC6770" s="78"/>
      <c r="LND6770" s="78"/>
      <c r="LNE6770" s="78"/>
      <c r="LNF6770" s="78"/>
      <c r="LNG6770" s="78"/>
      <c r="LNH6770" s="78"/>
      <c r="LNI6770" s="78"/>
      <c r="LNJ6770" s="78"/>
      <c r="LNK6770" s="78"/>
      <c r="LNL6770" s="78"/>
      <c r="LNM6770" s="78"/>
      <c r="LNN6770" s="78"/>
      <c r="LNO6770" s="78"/>
      <c r="LNP6770" s="78"/>
      <c r="LNQ6770" s="78"/>
      <c r="LNR6770" s="78"/>
      <c r="LNS6770" s="78"/>
      <c r="LNT6770" s="78"/>
      <c r="LNU6770" s="78"/>
      <c r="LNV6770" s="78"/>
      <c r="LNW6770" s="78"/>
      <c r="LNX6770" s="78"/>
      <c r="LNY6770" s="78"/>
      <c r="LNZ6770" s="78"/>
      <c r="LOA6770" s="78"/>
      <c r="LOB6770" s="78"/>
      <c r="LOC6770" s="78"/>
      <c r="LOD6770" s="78"/>
      <c r="LOE6770" s="78"/>
      <c r="LOF6770" s="78"/>
      <c r="LOG6770" s="78"/>
      <c r="LOH6770" s="78"/>
      <c r="LOI6770" s="78"/>
      <c r="LOJ6770" s="78"/>
      <c r="LOK6770" s="78"/>
      <c r="LOL6770" s="78"/>
      <c r="LOM6770" s="78"/>
      <c r="LON6770" s="78"/>
      <c r="LOO6770" s="78"/>
      <c r="LOP6770" s="78"/>
      <c r="LOQ6770" s="78"/>
      <c r="LOR6770" s="78"/>
      <c r="LOS6770" s="78"/>
      <c r="LOT6770" s="78"/>
      <c r="LOU6770" s="78"/>
      <c r="LOV6770" s="78"/>
      <c r="LOW6770" s="78"/>
      <c r="LOX6770" s="78"/>
      <c r="LOY6770" s="78"/>
      <c r="LOZ6770" s="78"/>
      <c r="LPA6770" s="78"/>
      <c r="LPB6770" s="78"/>
      <c r="LPC6770" s="78"/>
      <c r="LPD6770" s="78"/>
      <c r="LPE6770" s="78"/>
      <c r="LPF6770" s="78"/>
      <c r="LPG6770" s="78"/>
      <c r="LPH6770" s="78"/>
      <c r="LPI6770" s="78"/>
      <c r="LPJ6770" s="78"/>
      <c r="LPK6770" s="78"/>
      <c r="LPL6770" s="78"/>
      <c r="LPM6770" s="78"/>
      <c r="LPN6770" s="78"/>
      <c r="LPO6770" s="78"/>
      <c r="LPP6770" s="78"/>
      <c r="LPQ6770" s="78"/>
      <c r="LPR6770" s="78"/>
      <c r="LPS6770" s="78"/>
      <c r="LPT6770" s="78"/>
      <c r="LPU6770" s="78"/>
      <c r="LPV6770" s="78"/>
      <c r="LPW6770" s="78"/>
      <c r="LPX6770" s="78"/>
      <c r="LPY6770" s="78"/>
      <c r="LPZ6770" s="78"/>
      <c r="LQA6770" s="78"/>
      <c r="LQB6770" s="78"/>
      <c r="LQC6770" s="78"/>
      <c r="LQD6770" s="78"/>
      <c r="LQE6770" s="78"/>
      <c r="LQF6770" s="78"/>
      <c r="LQG6770" s="78"/>
      <c r="LQH6770" s="78"/>
      <c r="LQI6770" s="78"/>
      <c r="LQJ6770" s="78"/>
      <c r="LQK6770" s="78"/>
      <c r="LQL6770" s="78"/>
      <c r="LQM6770" s="78"/>
      <c r="LQN6770" s="78"/>
      <c r="LQO6770" s="78"/>
      <c r="LQP6770" s="78"/>
      <c r="LQQ6770" s="78"/>
      <c r="LQR6770" s="78"/>
      <c r="LQS6770" s="78"/>
      <c r="LQT6770" s="78"/>
      <c r="LQU6770" s="78"/>
      <c r="LQV6770" s="78"/>
      <c r="LQW6770" s="78"/>
      <c r="LQX6770" s="78"/>
      <c r="LQY6770" s="78"/>
      <c r="LQZ6770" s="78"/>
      <c r="LRA6770" s="78"/>
      <c r="LRB6770" s="78"/>
      <c r="LRC6770" s="78"/>
      <c r="LRD6770" s="78"/>
      <c r="LRE6770" s="78"/>
      <c r="LRF6770" s="78"/>
      <c r="LRG6770" s="78"/>
      <c r="LRH6770" s="78"/>
      <c r="LRI6770" s="78"/>
      <c r="LRJ6770" s="78"/>
      <c r="LRK6770" s="78"/>
      <c r="LRL6770" s="78"/>
      <c r="LRM6770" s="78"/>
      <c r="LRN6770" s="78"/>
      <c r="LRO6770" s="78"/>
      <c r="LRP6770" s="78"/>
      <c r="LRQ6770" s="78"/>
      <c r="LRR6770" s="78"/>
      <c r="LRS6770" s="78"/>
      <c r="LRT6770" s="78"/>
      <c r="LRU6770" s="78"/>
      <c r="LRV6770" s="78"/>
      <c r="LRW6770" s="78"/>
      <c r="LRX6770" s="78"/>
      <c r="LRY6770" s="78"/>
      <c r="LRZ6770" s="78"/>
      <c r="LSA6770" s="78"/>
      <c r="LSB6770" s="78"/>
      <c r="LSC6770" s="78"/>
      <c r="LSD6770" s="78"/>
      <c r="LSE6770" s="78"/>
      <c r="LSF6770" s="78"/>
      <c r="LSG6770" s="78"/>
      <c r="LSH6770" s="78"/>
      <c r="LSI6770" s="78"/>
      <c r="LSJ6770" s="78"/>
      <c r="LSK6770" s="78"/>
      <c r="LSL6770" s="78"/>
      <c r="LSM6770" s="78"/>
      <c r="LSN6770" s="78"/>
      <c r="LSO6770" s="78"/>
      <c r="LSP6770" s="78"/>
      <c r="LSQ6770" s="78"/>
      <c r="LSR6770" s="78"/>
      <c r="LSS6770" s="78"/>
      <c r="LST6770" s="78"/>
      <c r="LSU6770" s="78"/>
      <c r="LSV6770" s="78"/>
      <c r="LSW6770" s="78"/>
      <c r="LSX6770" s="78"/>
      <c r="LSY6770" s="78"/>
      <c r="LSZ6770" s="78"/>
      <c r="LTA6770" s="78"/>
      <c r="LTB6770" s="78"/>
      <c r="LTC6770" s="78"/>
      <c r="LTD6770" s="78"/>
      <c r="LTE6770" s="78"/>
      <c r="LTF6770" s="78"/>
      <c r="LTG6770" s="78"/>
      <c r="LTH6770" s="78"/>
      <c r="LTI6770" s="78"/>
      <c r="LTJ6770" s="78"/>
      <c r="LTK6770" s="78"/>
      <c r="LTL6770" s="78"/>
      <c r="LTM6770" s="78"/>
      <c r="LTN6770" s="78"/>
      <c r="LTO6770" s="78"/>
      <c r="LTP6770" s="78"/>
      <c r="LTQ6770" s="78"/>
      <c r="LTR6770" s="78"/>
      <c r="LTS6770" s="78"/>
      <c r="LTT6770" s="78"/>
      <c r="LTU6770" s="78"/>
      <c r="LTV6770" s="78"/>
      <c r="LTW6770" s="78"/>
      <c r="LTX6770" s="78"/>
      <c r="LTY6770" s="78"/>
      <c r="LTZ6770" s="78"/>
      <c r="LUA6770" s="78"/>
      <c r="LUB6770" s="78"/>
      <c r="LUC6770" s="78"/>
      <c r="LUD6770" s="78"/>
      <c r="LUE6770" s="78"/>
      <c r="LUF6770" s="78"/>
      <c r="LUG6770" s="78"/>
      <c r="LUH6770" s="78"/>
      <c r="LUI6770" s="78"/>
      <c r="LUJ6770" s="78"/>
      <c r="LUK6770" s="78"/>
      <c r="LUL6770" s="78"/>
      <c r="LUM6770" s="78"/>
      <c r="LUN6770" s="78"/>
      <c r="LUO6770" s="78"/>
      <c r="LUP6770" s="78"/>
      <c r="LUQ6770" s="78"/>
      <c r="LUR6770" s="78"/>
      <c r="LUS6770" s="78"/>
      <c r="LUT6770" s="78"/>
      <c r="LUU6770" s="78"/>
      <c r="LUV6770" s="78"/>
      <c r="LUW6770" s="78"/>
      <c r="LUX6770" s="78"/>
      <c r="LUY6770" s="78"/>
      <c r="LUZ6770" s="78"/>
      <c r="LVA6770" s="78"/>
      <c r="LVB6770" s="78"/>
      <c r="LVC6770" s="78"/>
      <c r="LVD6770" s="78"/>
      <c r="LVE6770" s="78"/>
      <c r="LVF6770" s="78"/>
      <c r="LVG6770" s="78"/>
      <c r="LVH6770" s="78"/>
      <c r="LVI6770" s="78"/>
      <c r="LVJ6770" s="78"/>
      <c r="LVK6770" s="78"/>
      <c r="LVL6770" s="78"/>
      <c r="LVM6770" s="78"/>
      <c r="LVN6770" s="78"/>
      <c r="LVO6770" s="78"/>
      <c r="LVP6770" s="78"/>
      <c r="LVQ6770" s="78"/>
      <c r="LVR6770" s="78"/>
      <c r="LVS6770" s="78"/>
      <c r="LVT6770" s="78"/>
      <c r="LVU6770" s="78"/>
      <c r="LVV6770" s="78"/>
      <c r="LVW6770" s="78"/>
      <c r="LVX6770" s="78"/>
      <c r="LVY6770" s="78"/>
      <c r="LVZ6770" s="78"/>
      <c r="LWA6770" s="78"/>
      <c r="LWB6770" s="78"/>
      <c r="LWC6770" s="78"/>
      <c r="LWD6770" s="78"/>
      <c r="LWE6770" s="78"/>
      <c r="LWF6770" s="78"/>
      <c r="LWG6770" s="78"/>
      <c r="LWH6770" s="78"/>
      <c r="LWI6770" s="78"/>
      <c r="LWJ6770" s="78"/>
      <c r="LWK6770" s="78"/>
      <c r="LWL6770" s="78"/>
      <c r="LWM6770" s="78"/>
      <c r="LWN6770" s="78"/>
      <c r="LWO6770" s="78"/>
      <c r="LWP6770" s="78"/>
      <c r="LWQ6770" s="78"/>
      <c r="LWR6770" s="78"/>
      <c r="LWS6770" s="78"/>
      <c r="LWT6770" s="78"/>
      <c r="LWU6770" s="78"/>
      <c r="LWV6770" s="78"/>
      <c r="LWW6770" s="78"/>
      <c r="LWX6770" s="78"/>
      <c r="LWY6770" s="78"/>
      <c r="LWZ6770" s="78"/>
      <c r="LXA6770" s="78"/>
      <c r="LXB6770" s="78"/>
      <c r="LXC6770" s="78"/>
      <c r="LXD6770" s="78"/>
      <c r="LXE6770" s="78"/>
      <c r="LXF6770" s="78"/>
      <c r="LXG6770" s="78"/>
      <c r="LXH6770" s="78"/>
      <c r="LXI6770" s="78"/>
      <c r="LXJ6770" s="78"/>
      <c r="LXK6770" s="78"/>
      <c r="LXL6770" s="78"/>
      <c r="LXM6770" s="78"/>
      <c r="LXN6770" s="78"/>
      <c r="LXO6770" s="78"/>
      <c r="LXP6770" s="78"/>
      <c r="LXQ6770" s="78"/>
      <c r="LXR6770" s="78"/>
      <c r="LXS6770" s="78"/>
      <c r="LXT6770" s="78"/>
      <c r="LXU6770" s="78"/>
      <c r="LXV6770" s="78"/>
      <c r="LXW6770" s="78"/>
      <c r="LXX6770" s="78"/>
      <c r="LXY6770" s="78"/>
      <c r="LXZ6770" s="78"/>
      <c r="LYA6770" s="78"/>
      <c r="LYB6770" s="78"/>
      <c r="LYC6770" s="78"/>
      <c r="LYD6770" s="78"/>
      <c r="LYE6770" s="78"/>
      <c r="LYF6770" s="78"/>
      <c r="LYG6770" s="78"/>
      <c r="LYH6770" s="78"/>
      <c r="LYI6770" s="78"/>
      <c r="LYJ6770" s="78"/>
      <c r="LYK6770" s="78"/>
      <c r="LYL6770" s="78"/>
      <c r="LYM6770" s="78"/>
      <c r="LYN6770" s="78"/>
      <c r="LYO6770" s="78"/>
      <c r="LYP6770" s="78"/>
      <c r="LYQ6770" s="78"/>
      <c r="LYR6770" s="78"/>
      <c r="LYS6770" s="78"/>
      <c r="LYT6770" s="78"/>
      <c r="LYU6770" s="78"/>
      <c r="LYV6770" s="78"/>
      <c r="LYW6770" s="78"/>
      <c r="LYX6770" s="78"/>
      <c r="LYY6770" s="78"/>
      <c r="LYZ6770" s="78"/>
      <c r="LZA6770" s="78"/>
      <c r="LZB6770" s="78"/>
      <c r="LZC6770" s="78"/>
      <c r="LZD6770" s="78"/>
      <c r="LZE6770" s="78"/>
      <c r="LZF6770" s="78"/>
      <c r="LZG6770" s="78"/>
      <c r="LZH6770" s="78"/>
      <c r="LZI6770" s="78"/>
      <c r="LZJ6770" s="78"/>
      <c r="LZK6770" s="78"/>
      <c r="LZL6770" s="78"/>
      <c r="LZM6770" s="78"/>
      <c r="LZN6770" s="78"/>
      <c r="LZO6770" s="78"/>
      <c r="LZP6770" s="78"/>
      <c r="LZQ6770" s="78"/>
      <c r="LZR6770" s="78"/>
      <c r="LZS6770" s="78"/>
      <c r="LZT6770" s="78"/>
      <c r="LZU6770" s="78"/>
      <c r="LZV6770" s="78"/>
      <c r="LZW6770" s="78"/>
      <c r="LZX6770" s="78"/>
      <c r="LZY6770" s="78"/>
      <c r="LZZ6770" s="78"/>
      <c r="MAA6770" s="78"/>
      <c r="MAB6770" s="78"/>
      <c r="MAC6770" s="78"/>
      <c r="MAD6770" s="78"/>
      <c r="MAE6770" s="78"/>
      <c r="MAF6770" s="78"/>
      <c r="MAG6770" s="78"/>
      <c r="MAH6770" s="78"/>
      <c r="MAI6770" s="78"/>
      <c r="MAJ6770" s="78"/>
      <c r="MAK6770" s="78"/>
      <c r="MAL6770" s="78"/>
      <c r="MAM6770" s="78"/>
      <c r="MAN6770" s="78"/>
      <c r="MAO6770" s="78"/>
      <c r="MAP6770" s="78"/>
      <c r="MAQ6770" s="78"/>
      <c r="MAR6770" s="78"/>
      <c r="MAS6770" s="78"/>
      <c r="MAT6770" s="78"/>
      <c r="MAU6770" s="78"/>
      <c r="MAV6770" s="78"/>
      <c r="MAW6770" s="78"/>
      <c r="MAX6770" s="78"/>
      <c r="MAY6770" s="78"/>
      <c r="MAZ6770" s="78"/>
      <c r="MBA6770" s="78"/>
      <c r="MBB6770" s="78"/>
      <c r="MBC6770" s="78"/>
      <c r="MBD6770" s="78"/>
      <c r="MBE6770" s="78"/>
      <c r="MBF6770" s="78"/>
      <c r="MBG6770" s="78"/>
      <c r="MBH6770" s="78"/>
      <c r="MBI6770" s="78"/>
      <c r="MBJ6770" s="78"/>
      <c r="MBK6770" s="78"/>
      <c r="MBL6770" s="78"/>
      <c r="MBM6770" s="78"/>
      <c r="MBN6770" s="78"/>
      <c r="MBO6770" s="78"/>
      <c r="MBP6770" s="78"/>
      <c r="MBQ6770" s="78"/>
      <c r="MBR6770" s="78"/>
      <c r="MBS6770" s="78"/>
      <c r="MBT6770" s="78"/>
      <c r="MBU6770" s="78"/>
      <c r="MBV6770" s="78"/>
      <c r="MBW6770" s="78"/>
      <c r="MBX6770" s="78"/>
      <c r="MBY6770" s="78"/>
      <c r="MBZ6770" s="78"/>
      <c r="MCA6770" s="78"/>
      <c r="MCB6770" s="78"/>
      <c r="MCC6770" s="78"/>
      <c r="MCD6770" s="78"/>
      <c r="MCE6770" s="78"/>
      <c r="MCF6770" s="78"/>
      <c r="MCG6770" s="78"/>
      <c r="MCH6770" s="78"/>
      <c r="MCI6770" s="78"/>
      <c r="MCJ6770" s="78"/>
      <c r="MCK6770" s="78"/>
      <c r="MCL6770" s="78"/>
      <c r="MCM6770" s="78"/>
      <c r="MCN6770" s="78"/>
      <c r="MCO6770" s="78"/>
      <c r="MCP6770" s="78"/>
      <c r="MCQ6770" s="78"/>
      <c r="MCR6770" s="78"/>
      <c r="MCS6770" s="78"/>
      <c r="MCT6770" s="78"/>
      <c r="MCU6770" s="78"/>
      <c r="MCV6770" s="78"/>
      <c r="MCW6770" s="78"/>
      <c r="MCX6770" s="78"/>
      <c r="MCY6770" s="78"/>
      <c r="MCZ6770" s="78"/>
      <c r="MDA6770" s="78"/>
      <c r="MDB6770" s="78"/>
      <c r="MDC6770" s="78"/>
      <c r="MDD6770" s="78"/>
      <c r="MDE6770" s="78"/>
      <c r="MDF6770" s="78"/>
      <c r="MDG6770" s="78"/>
      <c r="MDH6770" s="78"/>
      <c r="MDI6770" s="78"/>
      <c r="MDJ6770" s="78"/>
      <c r="MDK6770" s="78"/>
      <c r="MDL6770" s="78"/>
      <c r="MDM6770" s="78"/>
      <c r="MDN6770" s="78"/>
      <c r="MDO6770" s="78"/>
      <c r="MDP6770" s="78"/>
      <c r="MDQ6770" s="78"/>
      <c r="MDR6770" s="78"/>
      <c r="MDS6770" s="78"/>
      <c r="MDT6770" s="78"/>
      <c r="MDU6770" s="78"/>
      <c r="MDV6770" s="78"/>
      <c r="MDW6770" s="78"/>
      <c r="MDX6770" s="78"/>
      <c r="MDY6770" s="78"/>
      <c r="MDZ6770" s="78"/>
      <c r="MEA6770" s="78"/>
      <c r="MEB6770" s="78"/>
      <c r="MEC6770" s="78"/>
      <c r="MED6770" s="78"/>
      <c r="MEE6770" s="78"/>
      <c r="MEF6770" s="78"/>
      <c r="MEG6770" s="78"/>
      <c r="MEH6770" s="78"/>
      <c r="MEI6770" s="78"/>
      <c r="MEJ6770" s="78"/>
      <c r="MEK6770" s="78"/>
      <c r="MEL6770" s="78"/>
      <c r="MEM6770" s="78"/>
      <c r="MEN6770" s="78"/>
      <c r="MEO6770" s="78"/>
      <c r="MEP6770" s="78"/>
      <c r="MEQ6770" s="78"/>
      <c r="MER6770" s="78"/>
      <c r="MES6770" s="78"/>
      <c r="MET6770" s="78"/>
      <c r="MEU6770" s="78"/>
      <c r="MEV6770" s="78"/>
      <c r="MEW6770" s="78"/>
      <c r="MEX6770" s="78"/>
      <c r="MEY6770" s="78"/>
      <c r="MEZ6770" s="78"/>
      <c r="MFA6770" s="78"/>
      <c r="MFB6770" s="78"/>
      <c r="MFC6770" s="78"/>
      <c r="MFD6770" s="78"/>
      <c r="MFE6770" s="78"/>
      <c r="MFF6770" s="78"/>
      <c r="MFG6770" s="78"/>
      <c r="MFH6770" s="78"/>
      <c r="MFI6770" s="78"/>
      <c r="MFJ6770" s="78"/>
      <c r="MFK6770" s="78"/>
      <c r="MFL6770" s="78"/>
      <c r="MFM6770" s="78"/>
      <c r="MFN6770" s="78"/>
      <c r="MFO6770" s="78"/>
      <c r="MFP6770" s="78"/>
      <c r="MFQ6770" s="78"/>
      <c r="MFR6770" s="78"/>
      <c r="MFS6770" s="78"/>
      <c r="MFT6770" s="78"/>
      <c r="MFU6770" s="78"/>
      <c r="MFV6770" s="78"/>
      <c r="MFW6770" s="78"/>
      <c r="MFX6770" s="78"/>
      <c r="MFY6770" s="78"/>
      <c r="MFZ6770" s="78"/>
      <c r="MGA6770" s="78"/>
      <c r="MGB6770" s="78"/>
      <c r="MGC6770" s="78"/>
      <c r="MGD6770" s="78"/>
      <c r="MGE6770" s="78"/>
      <c r="MGF6770" s="78"/>
      <c r="MGG6770" s="78"/>
      <c r="MGH6770" s="78"/>
      <c r="MGI6770" s="78"/>
      <c r="MGJ6770" s="78"/>
      <c r="MGK6770" s="78"/>
      <c r="MGL6770" s="78"/>
      <c r="MGM6770" s="78"/>
      <c r="MGN6770" s="78"/>
      <c r="MGO6770" s="78"/>
      <c r="MGP6770" s="78"/>
      <c r="MGQ6770" s="78"/>
      <c r="MGR6770" s="78"/>
      <c r="MGS6770" s="78"/>
      <c r="MGT6770" s="78"/>
      <c r="MGU6770" s="78"/>
      <c r="MGV6770" s="78"/>
      <c r="MGW6770" s="78"/>
      <c r="MGX6770" s="78"/>
      <c r="MGY6770" s="78"/>
      <c r="MGZ6770" s="78"/>
      <c r="MHA6770" s="78"/>
      <c r="MHB6770" s="78"/>
      <c r="MHC6770" s="78"/>
      <c r="MHD6770" s="78"/>
      <c r="MHE6770" s="78"/>
      <c r="MHF6770" s="78"/>
      <c r="MHG6770" s="78"/>
      <c r="MHH6770" s="78"/>
      <c r="MHI6770" s="78"/>
      <c r="MHJ6770" s="78"/>
      <c r="MHK6770" s="78"/>
      <c r="MHL6770" s="78"/>
      <c r="MHM6770" s="78"/>
      <c r="MHN6770" s="78"/>
      <c r="MHO6770" s="78"/>
      <c r="MHP6770" s="78"/>
      <c r="MHQ6770" s="78"/>
      <c r="MHR6770" s="78"/>
      <c r="MHS6770" s="78"/>
      <c r="MHT6770" s="78"/>
      <c r="MHU6770" s="78"/>
      <c r="MHV6770" s="78"/>
      <c r="MHW6770" s="78"/>
      <c r="MHX6770" s="78"/>
      <c r="MHY6770" s="78"/>
      <c r="MHZ6770" s="78"/>
      <c r="MIA6770" s="78"/>
      <c r="MIB6770" s="78"/>
      <c r="MIC6770" s="78"/>
      <c r="MID6770" s="78"/>
      <c r="MIE6770" s="78"/>
      <c r="MIF6770" s="78"/>
      <c r="MIG6770" s="78"/>
      <c r="MIH6770" s="78"/>
      <c r="MII6770" s="78"/>
      <c r="MIJ6770" s="78"/>
      <c r="MIK6770" s="78"/>
      <c r="MIL6770" s="78"/>
      <c r="MIM6770" s="78"/>
      <c r="MIN6770" s="78"/>
      <c r="MIO6770" s="78"/>
      <c r="MIP6770" s="78"/>
      <c r="MIQ6770" s="78"/>
      <c r="MIR6770" s="78"/>
      <c r="MIS6770" s="78"/>
      <c r="MIT6770" s="78"/>
      <c r="MIU6770" s="78"/>
      <c r="MIV6770" s="78"/>
      <c r="MIW6770" s="78"/>
      <c r="MIX6770" s="78"/>
      <c r="MIY6770" s="78"/>
      <c r="MIZ6770" s="78"/>
      <c r="MJA6770" s="78"/>
      <c r="MJB6770" s="78"/>
      <c r="MJC6770" s="78"/>
      <c r="MJD6770" s="78"/>
      <c r="MJE6770" s="78"/>
      <c r="MJF6770" s="78"/>
      <c r="MJG6770" s="78"/>
      <c r="MJH6770" s="78"/>
      <c r="MJI6770" s="78"/>
      <c r="MJJ6770" s="78"/>
      <c r="MJK6770" s="78"/>
      <c r="MJL6770" s="78"/>
      <c r="MJM6770" s="78"/>
      <c r="MJN6770" s="78"/>
      <c r="MJO6770" s="78"/>
      <c r="MJP6770" s="78"/>
      <c r="MJQ6770" s="78"/>
      <c r="MJR6770" s="78"/>
      <c r="MJS6770" s="78"/>
      <c r="MJT6770" s="78"/>
      <c r="MJU6770" s="78"/>
      <c r="MJV6770" s="78"/>
      <c r="MJW6770" s="78"/>
      <c r="MJX6770" s="78"/>
      <c r="MJY6770" s="78"/>
      <c r="MJZ6770" s="78"/>
      <c r="MKA6770" s="78"/>
      <c r="MKB6770" s="78"/>
      <c r="MKC6770" s="78"/>
      <c r="MKD6770" s="78"/>
      <c r="MKE6770" s="78"/>
      <c r="MKF6770" s="78"/>
      <c r="MKG6770" s="78"/>
      <c r="MKH6770" s="78"/>
      <c r="MKI6770" s="78"/>
      <c r="MKJ6770" s="78"/>
      <c r="MKK6770" s="78"/>
      <c r="MKL6770" s="78"/>
      <c r="MKM6770" s="78"/>
      <c r="MKN6770" s="78"/>
      <c r="MKO6770" s="78"/>
      <c r="MKP6770" s="78"/>
      <c r="MKQ6770" s="78"/>
      <c r="MKR6770" s="78"/>
      <c r="MKS6770" s="78"/>
      <c r="MKT6770" s="78"/>
      <c r="MKU6770" s="78"/>
      <c r="MKV6770" s="78"/>
      <c r="MKW6770" s="78"/>
      <c r="MKX6770" s="78"/>
      <c r="MKY6770" s="78"/>
      <c r="MKZ6770" s="78"/>
      <c r="MLA6770" s="78"/>
      <c r="MLB6770" s="78"/>
      <c r="MLC6770" s="78"/>
      <c r="MLD6770" s="78"/>
      <c r="MLE6770" s="78"/>
      <c r="MLF6770" s="78"/>
      <c r="MLG6770" s="78"/>
      <c r="MLH6770" s="78"/>
      <c r="MLI6770" s="78"/>
      <c r="MLJ6770" s="78"/>
      <c r="MLK6770" s="78"/>
      <c r="MLL6770" s="78"/>
      <c r="MLM6770" s="78"/>
      <c r="MLN6770" s="78"/>
      <c r="MLO6770" s="78"/>
      <c r="MLP6770" s="78"/>
      <c r="MLQ6770" s="78"/>
      <c r="MLR6770" s="78"/>
      <c r="MLS6770" s="78"/>
      <c r="MLT6770" s="78"/>
      <c r="MLU6770" s="78"/>
      <c r="MLV6770" s="78"/>
      <c r="MLW6770" s="78"/>
      <c r="MLX6770" s="78"/>
      <c r="MLY6770" s="78"/>
      <c r="MLZ6770" s="78"/>
      <c r="MMA6770" s="78"/>
      <c r="MMB6770" s="78"/>
      <c r="MMC6770" s="78"/>
      <c r="MMD6770" s="78"/>
      <c r="MME6770" s="78"/>
      <c r="MMF6770" s="78"/>
      <c r="MMG6770" s="78"/>
      <c r="MMH6770" s="78"/>
      <c r="MMI6770" s="78"/>
      <c r="MMJ6770" s="78"/>
      <c r="MMK6770" s="78"/>
      <c r="MML6770" s="78"/>
      <c r="MMM6770" s="78"/>
      <c r="MMN6770" s="78"/>
      <c r="MMO6770" s="78"/>
      <c r="MMP6770" s="78"/>
      <c r="MMQ6770" s="78"/>
      <c r="MMR6770" s="78"/>
      <c r="MMS6770" s="78"/>
      <c r="MMT6770" s="78"/>
      <c r="MMU6770" s="78"/>
      <c r="MMV6770" s="78"/>
      <c r="MMW6770" s="78"/>
      <c r="MMX6770" s="78"/>
      <c r="MMY6770" s="78"/>
      <c r="MMZ6770" s="78"/>
      <c r="MNA6770" s="78"/>
      <c r="MNB6770" s="78"/>
      <c r="MNC6770" s="78"/>
      <c r="MND6770" s="78"/>
      <c r="MNE6770" s="78"/>
      <c r="MNF6770" s="78"/>
      <c r="MNG6770" s="78"/>
      <c r="MNH6770" s="78"/>
      <c r="MNI6770" s="78"/>
      <c r="MNJ6770" s="78"/>
      <c r="MNK6770" s="78"/>
      <c r="MNL6770" s="78"/>
      <c r="MNM6770" s="78"/>
      <c r="MNN6770" s="78"/>
      <c r="MNO6770" s="78"/>
      <c r="MNP6770" s="78"/>
      <c r="MNQ6770" s="78"/>
      <c r="MNR6770" s="78"/>
      <c r="MNS6770" s="78"/>
      <c r="MNT6770" s="78"/>
      <c r="MNU6770" s="78"/>
      <c r="MNV6770" s="78"/>
      <c r="MNW6770" s="78"/>
      <c r="MNX6770" s="78"/>
      <c r="MNY6770" s="78"/>
      <c r="MNZ6770" s="78"/>
      <c r="MOA6770" s="78"/>
      <c r="MOB6770" s="78"/>
      <c r="MOC6770" s="78"/>
      <c r="MOD6770" s="78"/>
      <c r="MOE6770" s="78"/>
      <c r="MOF6770" s="78"/>
      <c r="MOG6770" s="78"/>
      <c r="MOH6770" s="78"/>
      <c r="MOI6770" s="78"/>
      <c r="MOJ6770" s="78"/>
      <c r="MOK6770" s="78"/>
      <c r="MOL6770" s="78"/>
      <c r="MOM6770" s="78"/>
      <c r="MON6770" s="78"/>
      <c r="MOO6770" s="78"/>
      <c r="MOP6770" s="78"/>
      <c r="MOQ6770" s="78"/>
      <c r="MOR6770" s="78"/>
      <c r="MOS6770" s="78"/>
      <c r="MOT6770" s="78"/>
      <c r="MOU6770" s="78"/>
      <c r="MOV6770" s="78"/>
      <c r="MOW6770" s="78"/>
      <c r="MOX6770" s="78"/>
      <c r="MOY6770" s="78"/>
      <c r="MOZ6770" s="78"/>
      <c r="MPA6770" s="78"/>
      <c r="MPB6770" s="78"/>
      <c r="MPC6770" s="78"/>
      <c r="MPD6770" s="78"/>
      <c r="MPE6770" s="78"/>
      <c r="MPF6770" s="78"/>
      <c r="MPG6770" s="78"/>
      <c r="MPH6770" s="78"/>
      <c r="MPI6770" s="78"/>
      <c r="MPJ6770" s="78"/>
      <c r="MPK6770" s="78"/>
      <c r="MPL6770" s="78"/>
      <c r="MPM6770" s="78"/>
      <c r="MPN6770" s="78"/>
      <c r="MPO6770" s="78"/>
      <c r="MPP6770" s="78"/>
      <c r="MPQ6770" s="78"/>
      <c r="MPR6770" s="78"/>
      <c r="MPS6770" s="78"/>
      <c r="MPT6770" s="78"/>
      <c r="MPU6770" s="78"/>
      <c r="MPV6770" s="78"/>
      <c r="MPW6770" s="78"/>
      <c r="MPX6770" s="78"/>
      <c r="MPY6770" s="78"/>
      <c r="MPZ6770" s="78"/>
      <c r="MQA6770" s="78"/>
      <c r="MQB6770" s="78"/>
      <c r="MQC6770" s="78"/>
      <c r="MQD6770" s="78"/>
      <c r="MQE6770" s="78"/>
      <c r="MQF6770" s="78"/>
      <c r="MQG6770" s="78"/>
      <c r="MQH6770" s="78"/>
      <c r="MQI6770" s="78"/>
      <c r="MQJ6770" s="78"/>
      <c r="MQK6770" s="78"/>
      <c r="MQL6770" s="78"/>
      <c r="MQM6770" s="78"/>
      <c r="MQN6770" s="78"/>
      <c r="MQO6770" s="78"/>
      <c r="MQP6770" s="78"/>
      <c r="MQQ6770" s="78"/>
      <c r="MQR6770" s="78"/>
      <c r="MQS6770" s="78"/>
      <c r="MQT6770" s="78"/>
      <c r="MQU6770" s="78"/>
      <c r="MQV6770" s="78"/>
      <c r="MQW6770" s="78"/>
      <c r="MQX6770" s="78"/>
      <c r="MQY6770" s="78"/>
      <c r="MQZ6770" s="78"/>
      <c r="MRA6770" s="78"/>
      <c r="MRB6770" s="78"/>
      <c r="MRC6770" s="78"/>
      <c r="MRD6770" s="78"/>
      <c r="MRE6770" s="78"/>
      <c r="MRF6770" s="78"/>
      <c r="MRG6770" s="78"/>
      <c r="MRH6770" s="78"/>
      <c r="MRI6770" s="78"/>
      <c r="MRJ6770" s="78"/>
      <c r="MRK6770" s="78"/>
      <c r="MRL6770" s="78"/>
      <c r="MRM6770" s="78"/>
      <c r="MRN6770" s="78"/>
      <c r="MRO6770" s="78"/>
      <c r="MRP6770" s="78"/>
      <c r="MRQ6770" s="78"/>
      <c r="MRR6770" s="78"/>
      <c r="MRS6770" s="78"/>
      <c r="MRT6770" s="78"/>
      <c r="MRU6770" s="78"/>
      <c r="MRV6770" s="78"/>
      <c r="MRW6770" s="78"/>
      <c r="MRX6770" s="78"/>
      <c r="MRY6770" s="78"/>
      <c r="MRZ6770" s="78"/>
      <c r="MSA6770" s="78"/>
      <c r="MSB6770" s="78"/>
      <c r="MSC6770" s="78"/>
      <c r="MSD6770" s="78"/>
      <c r="MSE6770" s="78"/>
      <c r="MSF6770" s="78"/>
      <c r="MSG6770" s="78"/>
      <c r="MSH6770" s="78"/>
      <c r="MSI6770" s="78"/>
      <c r="MSJ6770" s="78"/>
      <c r="MSK6770" s="78"/>
      <c r="MSL6770" s="78"/>
      <c r="MSM6770" s="78"/>
      <c r="MSN6770" s="78"/>
      <c r="MSO6770" s="78"/>
      <c r="MSP6770" s="78"/>
      <c r="MSQ6770" s="78"/>
      <c r="MSR6770" s="78"/>
      <c r="MSS6770" s="78"/>
      <c r="MST6770" s="78"/>
      <c r="MSU6770" s="78"/>
      <c r="MSV6770" s="78"/>
      <c r="MSW6770" s="78"/>
      <c r="MSX6770" s="78"/>
      <c r="MSY6770" s="78"/>
      <c r="MSZ6770" s="78"/>
      <c r="MTA6770" s="78"/>
      <c r="MTB6770" s="78"/>
      <c r="MTC6770" s="78"/>
      <c r="MTD6770" s="78"/>
      <c r="MTE6770" s="78"/>
      <c r="MTF6770" s="78"/>
      <c r="MTG6770" s="78"/>
      <c r="MTH6770" s="78"/>
      <c r="MTI6770" s="78"/>
      <c r="MTJ6770" s="78"/>
      <c r="MTK6770" s="78"/>
      <c r="MTL6770" s="78"/>
      <c r="MTM6770" s="78"/>
      <c r="MTN6770" s="78"/>
      <c r="MTO6770" s="78"/>
      <c r="MTP6770" s="78"/>
      <c r="MTQ6770" s="78"/>
      <c r="MTR6770" s="78"/>
      <c r="MTS6770" s="78"/>
      <c r="MTT6770" s="78"/>
      <c r="MTU6770" s="78"/>
      <c r="MTV6770" s="78"/>
      <c r="MTW6770" s="78"/>
      <c r="MTX6770" s="78"/>
      <c r="MTY6770" s="78"/>
      <c r="MTZ6770" s="78"/>
      <c r="MUA6770" s="78"/>
      <c r="MUB6770" s="78"/>
      <c r="MUC6770" s="78"/>
      <c r="MUD6770" s="78"/>
      <c r="MUE6770" s="78"/>
      <c r="MUF6770" s="78"/>
      <c r="MUG6770" s="78"/>
      <c r="MUH6770" s="78"/>
      <c r="MUI6770" s="78"/>
      <c r="MUJ6770" s="78"/>
      <c r="MUK6770" s="78"/>
      <c r="MUL6770" s="78"/>
      <c r="MUM6770" s="78"/>
      <c r="MUN6770" s="78"/>
      <c r="MUO6770" s="78"/>
      <c r="MUP6770" s="78"/>
      <c r="MUQ6770" s="78"/>
      <c r="MUR6770" s="78"/>
      <c r="MUS6770" s="78"/>
      <c r="MUT6770" s="78"/>
      <c r="MUU6770" s="78"/>
      <c r="MUV6770" s="78"/>
      <c r="MUW6770" s="78"/>
      <c r="MUX6770" s="78"/>
      <c r="MUY6770" s="78"/>
      <c r="MUZ6770" s="78"/>
      <c r="MVA6770" s="78"/>
      <c r="MVB6770" s="78"/>
      <c r="MVC6770" s="78"/>
      <c r="MVD6770" s="78"/>
      <c r="MVE6770" s="78"/>
      <c r="MVF6770" s="78"/>
      <c r="MVG6770" s="78"/>
      <c r="MVH6770" s="78"/>
      <c r="MVI6770" s="78"/>
      <c r="MVJ6770" s="78"/>
      <c r="MVK6770" s="78"/>
      <c r="MVL6770" s="78"/>
      <c r="MVM6770" s="78"/>
      <c r="MVN6770" s="78"/>
      <c r="MVO6770" s="78"/>
      <c r="MVP6770" s="78"/>
      <c r="MVQ6770" s="78"/>
      <c r="MVR6770" s="78"/>
      <c r="MVS6770" s="78"/>
      <c r="MVT6770" s="78"/>
      <c r="MVU6770" s="78"/>
      <c r="MVV6770" s="78"/>
      <c r="MVW6770" s="78"/>
      <c r="MVX6770" s="78"/>
      <c r="MVY6770" s="78"/>
      <c r="MVZ6770" s="78"/>
      <c r="MWA6770" s="78"/>
      <c r="MWB6770" s="78"/>
      <c r="MWC6770" s="78"/>
      <c r="MWD6770" s="78"/>
      <c r="MWE6770" s="78"/>
      <c r="MWF6770" s="78"/>
      <c r="MWG6770" s="78"/>
      <c r="MWH6770" s="78"/>
      <c r="MWI6770" s="78"/>
      <c r="MWJ6770" s="78"/>
      <c r="MWK6770" s="78"/>
      <c r="MWL6770" s="78"/>
      <c r="MWM6770" s="78"/>
      <c r="MWN6770" s="78"/>
      <c r="MWO6770" s="78"/>
      <c r="MWP6770" s="78"/>
      <c r="MWQ6770" s="78"/>
      <c r="MWR6770" s="78"/>
      <c r="MWS6770" s="78"/>
      <c r="MWT6770" s="78"/>
      <c r="MWU6770" s="78"/>
      <c r="MWV6770" s="78"/>
      <c r="MWW6770" s="78"/>
      <c r="MWX6770" s="78"/>
      <c r="MWY6770" s="78"/>
      <c r="MWZ6770" s="78"/>
      <c r="MXA6770" s="78"/>
      <c r="MXB6770" s="78"/>
      <c r="MXC6770" s="78"/>
      <c r="MXD6770" s="78"/>
      <c r="MXE6770" s="78"/>
      <c r="MXF6770" s="78"/>
      <c r="MXG6770" s="78"/>
      <c r="MXH6770" s="78"/>
      <c r="MXI6770" s="78"/>
      <c r="MXJ6770" s="78"/>
      <c r="MXK6770" s="78"/>
      <c r="MXL6770" s="78"/>
      <c r="MXM6770" s="78"/>
      <c r="MXN6770" s="78"/>
      <c r="MXO6770" s="78"/>
      <c r="MXP6770" s="78"/>
      <c r="MXQ6770" s="78"/>
      <c r="MXR6770" s="78"/>
      <c r="MXS6770" s="78"/>
      <c r="MXT6770" s="78"/>
      <c r="MXU6770" s="78"/>
      <c r="MXV6770" s="78"/>
      <c r="MXW6770" s="78"/>
      <c r="MXX6770" s="78"/>
      <c r="MXY6770" s="78"/>
      <c r="MXZ6770" s="78"/>
      <c r="MYA6770" s="78"/>
      <c r="MYB6770" s="78"/>
      <c r="MYC6770" s="78"/>
      <c r="MYD6770" s="78"/>
      <c r="MYE6770" s="78"/>
      <c r="MYF6770" s="78"/>
      <c r="MYG6770" s="78"/>
      <c r="MYH6770" s="78"/>
      <c r="MYI6770" s="78"/>
      <c r="MYJ6770" s="78"/>
      <c r="MYK6770" s="78"/>
      <c r="MYL6770" s="78"/>
      <c r="MYM6770" s="78"/>
      <c r="MYN6770" s="78"/>
      <c r="MYO6770" s="78"/>
      <c r="MYP6770" s="78"/>
      <c r="MYQ6770" s="78"/>
      <c r="MYR6770" s="78"/>
      <c r="MYS6770" s="78"/>
      <c r="MYT6770" s="78"/>
      <c r="MYU6770" s="78"/>
      <c r="MYV6770" s="78"/>
      <c r="MYW6770" s="78"/>
      <c r="MYX6770" s="78"/>
      <c r="MYY6770" s="78"/>
      <c r="MYZ6770" s="78"/>
      <c r="MZA6770" s="78"/>
      <c r="MZB6770" s="78"/>
      <c r="MZC6770" s="78"/>
      <c r="MZD6770" s="78"/>
      <c r="MZE6770" s="78"/>
      <c r="MZF6770" s="78"/>
      <c r="MZG6770" s="78"/>
      <c r="MZH6770" s="78"/>
      <c r="MZI6770" s="78"/>
      <c r="MZJ6770" s="78"/>
      <c r="MZK6770" s="78"/>
      <c r="MZL6770" s="78"/>
      <c r="MZM6770" s="78"/>
      <c r="MZN6770" s="78"/>
      <c r="MZO6770" s="78"/>
      <c r="MZP6770" s="78"/>
      <c r="MZQ6770" s="78"/>
      <c r="MZR6770" s="78"/>
      <c r="MZS6770" s="78"/>
      <c r="MZT6770" s="78"/>
      <c r="MZU6770" s="78"/>
      <c r="MZV6770" s="78"/>
      <c r="MZW6770" s="78"/>
      <c r="MZX6770" s="78"/>
      <c r="MZY6770" s="78"/>
      <c r="MZZ6770" s="78"/>
      <c r="NAA6770" s="78"/>
      <c r="NAB6770" s="78"/>
      <c r="NAC6770" s="78"/>
      <c r="NAD6770" s="78"/>
      <c r="NAE6770" s="78"/>
      <c r="NAF6770" s="78"/>
      <c r="NAG6770" s="78"/>
      <c r="NAH6770" s="78"/>
      <c r="NAI6770" s="78"/>
      <c r="NAJ6770" s="78"/>
      <c r="NAK6770" s="78"/>
      <c r="NAL6770" s="78"/>
      <c r="NAM6770" s="78"/>
      <c r="NAN6770" s="78"/>
      <c r="NAO6770" s="78"/>
      <c r="NAP6770" s="78"/>
      <c r="NAQ6770" s="78"/>
      <c r="NAR6770" s="78"/>
      <c r="NAS6770" s="78"/>
      <c r="NAT6770" s="78"/>
      <c r="NAU6770" s="78"/>
      <c r="NAV6770" s="78"/>
      <c r="NAW6770" s="78"/>
      <c r="NAX6770" s="78"/>
      <c r="NAY6770" s="78"/>
      <c r="NAZ6770" s="78"/>
      <c r="NBA6770" s="78"/>
      <c r="NBB6770" s="78"/>
      <c r="NBC6770" s="78"/>
      <c r="NBD6770" s="78"/>
      <c r="NBE6770" s="78"/>
      <c r="NBF6770" s="78"/>
      <c r="NBG6770" s="78"/>
      <c r="NBH6770" s="78"/>
      <c r="NBI6770" s="78"/>
      <c r="NBJ6770" s="78"/>
      <c r="NBK6770" s="78"/>
      <c r="NBL6770" s="78"/>
      <c r="NBM6770" s="78"/>
      <c r="NBN6770" s="78"/>
      <c r="NBO6770" s="78"/>
      <c r="NBP6770" s="78"/>
      <c r="NBQ6770" s="78"/>
      <c r="NBR6770" s="78"/>
      <c r="NBS6770" s="78"/>
      <c r="NBT6770" s="78"/>
      <c r="NBU6770" s="78"/>
      <c r="NBV6770" s="78"/>
      <c r="NBW6770" s="78"/>
      <c r="NBX6770" s="78"/>
      <c r="NBY6770" s="78"/>
      <c r="NBZ6770" s="78"/>
      <c r="NCA6770" s="78"/>
      <c r="NCB6770" s="78"/>
      <c r="NCC6770" s="78"/>
      <c r="NCD6770" s="78"/>
      <c r="NCE6770" s="78"/>
      <c r="NCF6770" s="78"/>
      <c r="NCG6770" s="78"/>
      <c r="NCH6770" s="78"/>
      <c r="NCI6770" s="78"/>
      <c r="NCJ6770" s="78"/>
      <c r="NCK6770" s="78"/>
      <c r="NCL6770" s="78"/>
      <c r="NCM6770" s="78"/>
      <c r="NCN6770" s="78"/>
      <c r="NCO6770" s="78"/>
      <c r="NCP6770" s="78"/>
      <c r="NCQ6770" s="78"/>
      <c r="NCR6770" s="78"/>
      <c r="NCS6770" s="78"/>
      <c r="NCT6770" s="78"/>
      <c r="NCU6770" s="78"/>
      <c r="NCV6770" s="78"/>
      <c r="NCW6770" s="78"/>
      <c r="NCX6770" s="78"/>
      <c r="NCY6770" s="78"/>
      <c r="NCZ6770" s="78"/>
      <c r="NDA6770" s="78"/>
      <c r="NDB6770" s="78"/>
      <c r="NDC6770" s="78"/>
      <c r="NDD6770" s="78"/>
      <c r="NDE6770" s="78"/>
      <c r="NDF6770" s="78"/>
      <c r="NDG6770" s="78"/>
      <c r="NDH6770" s="78"/>
      <c r="NDI6770" s="78"/>
      <c r="NDJ6770" s="78"/>
      <c r="NDK6770" s="78"/>
      <c r="NDL6770" s="78"/>
      <c r="NDM6770" s="78"/>
      <c r="NDN6770" s="78"/>
      <c r="NDO6770" s="78"/>
      <c r="NDP6770" s="78"/>
      <c r="NDQ6770" s="78"/>
      <c r="NDR6770" s="78"/>
      <c r="NDS6770" s="78"/>
      <c r="NDT6770" s="78"/>
      <c r="NDU6770" s="78"/>
      <c r="NDV6770" s="78"/>
      <c r="NDW6770" s="78"/>
      <c r="NDX6770" s="78"/>
      <c r="NDY6770" s="78"/>
      <c r="NDZ6770" s="78"/>
      <c r="NEA6770" s="78"/>
      <c r="NEB6770" s="78"/>
      <c r="NEC6770" s="78"/>
      <c r="NED6770" s="78"/>
      <c r="NEE6770" s="78"/>
      <c r="NEF6770" s="78"/>
      <c r="NEG6770" s="78"/>
      <c r="NEH6770" s="78"/>
      <c r="NEI6770" s="78"/>
      <c r="NEJ6770" s="78"/>
      <c r="NEK6770" s="78"/>
      <c r="NEL6770" s="78"/>
      <c r="NEM6770" s="78"/>
      <c r="NEN6770" s="78"/>
      <c r="NEO6770" s="78"/>
      <c r="NEP6770" s="78"/>
      <c r="NEQ6770" s="78"/>
      <c r="NER6770" s="78"/>
      <c r="NES6770" s="78"/>
      <c r="NET6770" s="78"/>
      <c r="NEU6770" s="78"/>
      <c r="NEV6770" s="78"/>
      <c r="NEW6770" s="78"/>
      <c r="NEX6770" s="78"/>
      <c r="NEY6770" s="78"/>
      <c r="NEZ6770" s="78"/>
      <c r="NFA6770" s="78"/>
      <c r="NFB6770" s="78"/>
      <c r="NFC6770" s="78"/>
      <c r="NFD6770" s="78"/>
      <c r="NFE6770" s="78"/>
      <c r="NFF6770" s="78"/>
      <c r="NFG6770" s="78"/>
      <c r="NFH6770" s="78"/>
      <c r="NFI6770" s="78"/>
      <c r="NFJ6770" s="78"/>
      <c r="NFK6770" s="78"/>
      <c r="NFL6770" s="78"/>
      <c r="NFM6770" s="78"/>
      <c r="NFN6770" s="78"/>
      <c r="NFO6770" s="78"/>
      <c r="NFP6770" s="78"/>
      <c r="NFQ6770" s="78"/>
      <c r="NFR6770" s="78"/>
      <c r="NFS6770" s="78"/>
      <c r="NFT6770" s="78"/>
      <c r="NFU6770" s="78"/>
      <c r="NFV6770" s="78"/>
      <c r="NFW6770" s="78"/>
      <c r="NFX6770" s="78"/>
      <c r="NFY6770" s="78"/>
      <c r="NFZ6770" s="78"/>
      <c r="NGA6770" s="78"/>
      <c r="NGB6770" s="78"/>
      <c r="NGC6770" s="78"/>
      <c r="NGD6770" s="78"/>
      <c r="NGE6770" s="78"/>
      <c r="NGF6770" s="78"/>
      <c r="NGG6770" s="78"/>
      <c r="NGH6770" s="78"/>
      <c r="NGI6770" s="78"/>
      <c r="NGJ6770" s="78"/>
      <c r="NGK6770" s="78"/>
      <c r="NGL6770" s="78"/>
      <c r="NGM6770" s="78"/>
      <c r="NGN6770" s="78"/>
      <c r="NGO6770" s="78"/>
      <c r="NGP6770" s="78"/>
      <c r="NGQ6770" s="78"/>
      <c r="NGR6770" s="78"/>
      <c r="NGS6770" s="78"/>
      <c r="NGT6770" s="78"/>
      <c r="NGU6770" s="78"/>
      <c r="NGV6770" s="78"/>
      <c r="NGW6770" s="78"/>
      <c r="NGX6770" s="78"/>
      <c r="NGY6770" s="78"/>
      <c r="NGZ6770" s="78"/>
      <c r="NHA6770" s="78"/>
      <c r="NHB6770" s="78"/>
      <c r="NHC6770" s="78"/>
      <c r="NHD6770" s="78"/>
      <c r="NHE6770" s="78"/>
      <c r="NHF6770" s="78"/>
      <c r="NHG6770" s="78"/>
      <c r="NHH6770" s="78"/>
      <c r="NHI6770" s="78"/>
      <c r="NHJ6770" s="78"/>
      <c r="NHK6770" s="78"/>
      <c r="NHL6770" s="78"/>
      <c r="NHM6770" s="78"/>
      <c r="NHN6770" s="78"/>
      <c r="NHO6770" s="78"/>
      <c r="NHP6770" s="78"/>
      <c r="NHQ6770" s="78"/>
      <c r="NHR6770" s="78"/>
      <c r="NHS6770" s="78"/>
      <c r="NHT6770" s="78"/>
      <c r="NHU6770" s="78"/>
      <c r="NHV6770" s="78"/>
      <c r="NHW6770" s="78"/>
      <c r="NHX6770" s="78"/>
      <c r="NHY6770" s="78"/>
      <c r="NHZ6770" s="78"/>
      <c r="NIA6770" s="78"/>
      <c r="NIB6770" s="78"/>
      <c r="NIC6770" s="78"/>
      <c r="NID6770" s="78"/>
      <c r="NIE6770" s="78"/>
      <c r="NIF6770" s="78"/>
      <c r="NIG6770" s="78"/>
      <c r="NIH6770" s="78"/>
      <c r="NII6770" s="78"/>
      <c r="NIJ6770" s="78"/>
      <c r="NIK6770" s="78"/>
      <c r="NIL6770" s="78"/>
      <c r="NIM6770" s="78"/>
      <c r="NIN6770" s="78"/>
      <c r="NIO6770" s="78"/>
      <c r="NIP6770" s="78"/>
      <c r="NIQ6770" s="78"/>
      <c r="NIR6770" s="78"/>
      <c r="NIS6770" s="78"/>
      <c r="NIT6770" s="78"/>
      <c r="NIU6770" s="78"/>
      <c r="NIV6770" s="78"/>
      <c r="NIW6770" s="78"/>
      <c r="NIX6770" s="78"/>
      <c r="NIY6770" s="78"/>
      <c r="NIZ6770" s="78"/>
      <c r="NJA6770" s="78"/>
      <c r="NJB6770" s="78"/>
      <c r="NJC6770" s="78"/>
      <c r="NJD6770" s="78"/>
      <c r="NJE6770" s="78"/>
      <c r="NJF6770" s="78"/>
      <c r="NJG6770" s="78"/>
      <c r="NJH6770" s="78"/>
      <c r="NJI6770" s="78"/>
      <c r="NJJ6770" s="78"/>
      <c r="NJK6770" s="78"/>
      <c r="NJL6770" s="78"/>
      <c r="NJM6770" s="78"/>
      <c r="NJN6770" s="78"/>
      <c r="NJO6770" s="78"/>
      <c r="NJP6770" s="78"/>
      <c r="NJQ6770" s="78"/>
      <c r="NJR6770" s="78"/>
      <c r="NJS6770" s="78"/>
      <c r="NJT6770" s="78"/>
      <c r="NJU6770" s="78"/>
      <c r="NJV6770" s="78"/>
      <c r="NJW6770" s="78"/>
      <c r="NJX6770" s="78"/>
      <c r="NJY6770" s="78"/>
      <c r="NJZ6770" s="78"/>
      <c r="NKA6770" s="78"/>
      <c r="NKB6770" s="78"/>
      <c r="NKC6770" s="78"/>
      <c r="NKD6770" s="78"/>
      <c r="NKE6770" s="78"/>
      <c r="NKF6770" s="78"/>
      <c r="NKG6770" s="78"/>
      <c r="NKH6770" s="78"/>
      <c r="NKI6770" s="78"/>
      <c r="NKJ6770" s="78"/>
      <c r="NKK6770" s="78"/>
      <c r="NKL6770" s="78"/>
      <c r="NKM6770" s="78"/>
      <c r="NKN6770" s="78"/>
      <c r="NKO6770" s="78"/>
      <c r="NKP6770" s="78"/>
      <c r="NKQ6770" s="78"/>
      <c r="NKR6770" s="78"/>
      <c r="NKS6770" s="78"/>
      <c r="NKT6770" s="78"/>
      <c r="NKU6770" s="78"/>
      <c r="NKV6770" s="78"/>
      <c r="NKW6770" s="78"/>
      <c r="NKX6770" s="78"/>
      <c r="NKY6770" s="78"/>
      <c r="NKZ6770" s="78"/>
      <c r="NLA6770" s="78"/>
      <c r="NLB6770" s="78"/>
      <c r="NLC6770" s="78"/>
      <c r="NLD6770" s="78"/>
      <c r="NLE6770" s="78"/>
      <c r="NLF6770" s="78"/>
      <c r="NLG6770" s="78"/>
      <c r="NLH6770" s="78"/>
      <c r="NLI6770" s="78"/>
      <c r="NLJ6770" s="78"/>
      <c r="NLK6770" s="78"/>
      <c r="NLL6770" s="78"/>
      <c r="NLM6770" s="78"/>
      <c r="NLN6770" s="78"/>
      <c r="NLO6770" s="78"/>
      <c r="NLP6770" s="78"/>
      <c r="NLQ6770" s="78"/>
      <c r="NLR6770" s="78"/>
      <c r="NLS6770" s="78"/>
      <c r="NLT6770" s="78"/>
      <c r="NLU6770" s="78"/>
      <c r="NLV6770" s="78"/>
      <c r="NLW6770" s="78"/>
      <c r="NLX6770" s="78"/>
      <c r="NLY6770" s="78"/>
      <c r="NLZ6770" s="78"/>
      <c r="NMA6770" s="78"/>
      <c r="NMB6770" s="78"/>
      <c r="NMC6770" s="78"/>
      <c r="NMD6770" s="78"/>
      <c r="NME6770" s="78"/>
      <c r="NMF6770" s="78"/>
      <c r="NMG6770" s="78"/>
      <c r="NMH6770" s="78"/>
      <c r="NMI6770" s="78"/>
      <c r="NMJ6770" s="78"/>
      <c r="NMK6770" s="78"/>
      <c r="NML6770" s="78"/>
      <c r="NMM6770" s="78"/>
      <c r="NMN6770" s="78"/>
      <c r="NMO6770" s="78"/>
      <c r="NMP6770" s="78"/>
      <c r="NMQ6770" s="78"/>
      <c r="NMR6770" s="78"/>
      <c r="NMS6770" s="78"/>
      <c r="NMT6770" s="78"/>
      <c r="NMU6770" s="78"/>
      <c r="NMV6770" s="78"/>
      <c r="NMW6770" s="78"/>
      <c r="NMX6770" s="78"/>
      <c r="NMY6770" s="78"/>
      <c r="NMZ6770" s="78"/>
      <c r="NNA6770" s="78"/>
      <c r="NNB6770" s="78"/>
      <c r="NNC6770" s="78"/>
      <c r="NND6770" s="78"/>
      <c r="NNE6770" s="78"/>
      <c r="NNF6770" s="78"/>
      <c r="NNG6770" s="78"/>
      <c r="NNH6770" s="78"/>
      <c r="NNI6770" s="78"/>
      <c r="NNJ6770" s="78"/>
      <c r="NNK6770" s="78"/>
      <c r="NNL6770" s="78"/>
      <c r="NNM6770" s="78"/>
      <c r="NNN6770" s="78"/>
      <c r="NNO6770" s="78"/>
      <c r="NNP6770" s="78"/>
      <c r="NNQ6770" s="78"/>
      <c r="NNR6770" s="78"/>
      <c r="NNS6770" s="78"/>
      <c r="NNT6770" s="78"/>
      <c r="NNU6770" s="78"/>
      <c r="NNV6770" s="78"/>
      <c r="NNW6770" s="78"/>
      <c r="NNX6770" s="78"/>
      <c r="NNY6770" s="78"/>
      <c r="NNZ6770" s="78"/>
      <c r="NOA6770" s="78"/>
      <c r="NOB6770" s="78"/>
      <c r="NOC6770" s="78"/>
      <c r="NOD6770" s="78"/>
      <c r="NOE6770" s="78"/>
      <c r="NOF6770" s="78"/>
      <c r="NOG6770" s="78"/>
      <c r="NOH6770" s="78"/>
      <c r="NOI6770" s="78"/>
      <c r="NOJ6770" s="78"/>
      <c r="NOK6770" s="78"/>
      <c r="NOL6770" s="78"/>
      <c r="NOM6770" s="78"/>
      <c r="NON6770" s="78"/>
      <c r="NOO6770" s="78"/>
      <c r="NOP6770" s="78"/>
      <c r="NOQ6770" s="78"/>
      <c r="NOR6770" s="78"/>
      <c r="NOS6770" s="78"/>
      <c r="NOT6770" s="78"/>
      <c r="NOU6770" s="78"/>
      <c r="NOV6770" s="78"/>
      <c r="NOW6770" s="78"/>
      <c r="NOX6770" s="78"/>
      <c r="NOY6770" s="78"/>
      <c r="NOZ6770" s="78"/>
      <c r="NPA6770" s="78"/>
      <c r="NPB6770" s="78"/>
      <c r="NPC6770" s="78"/>
      <c r="NPD6770" s="78"/>
      <c r="NPE6770" s="78"/>
      <c r="NPF6770" s="78"/>
      <c r="NPG6770" s="78"/>
      <c r="NPH6770" s="78"/>
      <c r="NPI6770" s="78"/>
      <c r="NPJ6770" s="78"/>
      <c r="NPK6770" s="78"/>
      <c r="NPL6770" s="78"/>
      <c r="NPM6770" s="78"/>
      <c r="NPN6770" s="78"/>
      <c r="NPO6770" s="78"/>
      <c r="NPP6770" s="78"/>
      <c r="NPQ6770" s="78"/>
      <c r="NPR6770" s="78"/>
      <c r="NPS6770" s="78"/>
      <c r="NPT6770" s="78"/>
      <c r="NPU6770" s="78"/>
      <c r="NPV6770" s="78"/>
      <c r="NPW6770" s="78"/>
      <c r="NPX6770" s="78"/>
      <c r="NPY6770" s="78"/>
      <c r="NPZ6770" s="78"/>
      <c r="NQA6770" s="78"/>
      <c r="NQB6770" s="78"/>
      <c r="NQC6770" s="78"/>
      <c r="NQD6770" s="78"/>
      <c r="NQE6770" s="78"/>
      <c r="NQF6770" s="78"/>
      <c r="NQG6770" s="78"/>
      <c r="NQH6770" s="78"/>
      <c r="NQI6770" s="78"/>
      <c r="NQJ6770" s="78"/>
      <c r="NQK6770" s="78"/>
      <c r="NQL6770" s="78"/>
      <c r="NQM6770" s="78"/>
      <c r="NQN6770" s="78"/>
      <c r="NQO6770" s="78"/>
      <c r="NQP6770" s="78"/>
      <c r="NQQ6770" s="78"/>
      <c r="NQR6770" s="78"/>
      <c r="NQS6770" s="78"/>
      <c r="NQT6770" s="78"/>
      <c r="NQU6770" s="78"/>
      <c r="NQV6770" s="78"/>
      <c r="NQW6770" s="78"/>
      <c r="NQX6770" s="78"/>
      <c r="NQY6770" s="78"/>
      <c r="NQZ6770" s="78"/>
      <c r="NRA6770" s="78"/>
      <c r="NRB6770" s="78"/>
      <c r="NRC6770" s="78"/>
      <c r="NRD6770" s="78"/>
      <c r="NRE6770" s="78"/>
      <c r="NRF6770" s="78"/>
      <c r="NRG6770" s="78"/>
      <c r="NRH6770" s="78"/>
      <c r="NRI6770" s="78"/>
      <c r="NRJ6770" s="78"/>
      <c r="NRK6770" s="78"/>
      <c r="NRL6770" s="78"/>
      <c r="NRM6770" s="78"/>
      <c r="NRN6770" s="78"/>
      <c r="NRO6770" s="78"/>
      <c r="NRP6770" s="78"/>
      <c r="NRQ6770" s="78"/>
      <c r="NRR6770" s="78"/>
      <c r="NRS6770" s="78"/>
      <c r="NRT6770" s="78"/>
      <c r="NRU6770" s="78"/>
      <c r="NRV6770" s="78"/>
      <c r="NRW6770" s="78"/>
      <c r="NRX6770" s="78"/>
      <c r="NRY6770" s="78"/>
      <c r="NRZ6770" s="78"/>
      <c r="NSA6770" s="78"/>
      <c r="NSB6770" s="78"/>
      <c r="NSC6770" s="78"/>
      <c r="NSD6770" s="78"/>
      <c r="NSE6770" s="78"/>
      <c r="NSF6770" s="78"/>
      <c r="NSG6770" s="78"/>
      <c r="NSH6770" s="78"/>
      <c r="NSI6770" s="78"/>
      <c r="NSJ6770" s="78"/>
      <c r="NSK6770" s="78"/>
      <c r="NSL6770" s="78"/>
      <c r="NSM6770" s="78"/>
      <c r="NSN6770" s="78"/>
      <c r="NSO6770" s="78"/>
      <c r="NSP6770" s="78"/>
      <c r="NSQ6770" s="78"/>
      <c r="NSR6770" s="78"/>
      <c r="NSS6770" s="78"/>
      <c r="NST6770" s="78"/>
      <c r="NSU6770" s="78"/>
      <c r="NSV6770" s="78"/>
      <c r="NSW6770" s="78"/>
      <c r="NSX6770" s="78"/>
      <c r="NSY6770" s="78"/>
      <c r="NSZ6770" s="78"/>
      <c r="NTA6770" s="78"/>
      <c r="NTB6770" s="78"/>
      <c r="NTC6770" s="78"/>
      <c r="NTD6770" s="78"/>
      <c r="NTE6770" s="78"/>
      <c r="NTF6770" s="78"/>
      <c r="NTG6770" s="78"/>
      <c r="NTH6770" s="78"/>
      <c r="NTI6770" s="78"/>
      <c r="NTJ6770" s="78"/>
      <c r="NTK6770" s="78"/>
      <c r="NTL6770" s="78"/>
      <c r="NTM6770" s="78"/>
      <c r="NTN6770" s="78"/>
      <c r="NTO6770" s="78"/>
      <c r="NTP6770" s="78"/>
      <c r="NTQ6770" s="78"/>
      <c r="NTR6770" s="78"/>
      <c r="NTS6770" s="78"/>
      <c r="NTT6770" s="78"/>
      <c r="NTU6770" s="78"/>
      <c r="NTV6770" s="78"/>
      <c r="NTW6770" s="78"/>
      <c r="NTX6770" s="78"/>
      <c r="NTY6770" s="78"/>
      <c r="NTZ6770" s="78"/>
      <c r="NUA6770" s="78"/>
      <c r="NUB6770" s="78"/>
      <c r="NUC6770" s="78"/>
      <c r="NUD6770" s="78"/>
      <c r="NUE6770" s="78"/>
      <c r="NUF6770" s="78"/>
      <c r="NUG6770" s="78"/>
      <c r="NUH6770" s="78"/>
      <c r="NUI6770" s="78"/>
      <c r="NUJ6770" s="78"/>
      <c r="NUK6770" s="78"/>
      <c r="NUL6770" s="78"/>
      <c r="NUM6770" s="78"/>
      <c r="NUN6770" s="78"/>
      <c r="NUO6770" s="78"/>
      <c r="NUP6770" s="78"/>
      <c r="NUQ6770" s="78"/>
      <c r="NUR6770" s="78"/>
      <c r="NUS6770" s="78"/>
      <c r="NUT6770" s="78"/>
      <c r="NUU6770" s="78"/>
      <c r="NUV6770" s="78"/>
      <c r="NUW6770" s="78"/>
      <c r="NUX6770" s="78"/>
      <c r="NUY6770" s="78"/>
      <c r="NUZ6770" s="78"/>
      <c r="NVA6770" s="78"/>
      <c r="NVB6770" s="78"/>
      <c r="NVC6770" s="78"/>
      <c r="NVD6770" s="78"/>
      <c r="NVE6770" s="78"/>
      <c r="NVF6770" s="78"/>
      <c r="NVG6770" s="78"/>
      <c r="NVH6770" s="78"/>
      <c r="NVI6770" s="78"/>
      <c r="NVJ6770" s="78"/>
      <c r="NVK6770" s="78"/>
      <c r="NVL6770" s="78"/>
      <c r="NVM6770" s="78"/>
      <c r="NVN6770" s="78"/>
      <c r="NVO6770" s="78"/>
      <c r="NVP6770" s="78"/>
      <c r="NVQ6770" s="78"/>
      <c r="NVR6770" s="78"/>
      <c r="NVS6770" s="78"/>
      <c r="NVT6770" s="78"/>
      <c r="NVU6770" s="78"/>
      <c r="NVV6770" s="78"/>
      <c r="NVW6770" s="78"/>
      <c r="NVX6770" s="78"/>
      <c r="NVY6770" s="78"/>
      <c r="NVZ6770" s="78"/>
      <c r="NWA6770" s="78"/>
      <c r="NWB6770" s="78"/>
      <c r="NWC6770" s="78"/>
      <c r="NWD6770" s="78"/>
      <c r="NWE6770" s="78"/>
      <c r="NWF6770" s="78"/>
      <c r="NWG6770" s="78"/>
      <c r="NWH6770" s="78"/>
      <c r="NWI6770" s="78"/>
      <c r="NWJ6770" s="78"/>
      <c r="NWK6770" s="78"/>
      <c r="NWL6770" s="78"/>
      <c r="NWM6770" s="78"/>
      <c r="NWN6770" s="78"/>
      <c r="NWO6770" s="78"/>
      <c r="NWP6770" s="78"/>
      <c r="NWQ6770" s="78"/>
      <c r="NWR6770" s="78"/>
      <c r="NWS6770" s="78"/>
      <c r="NWT6770" s="78"/>
      <c r="NWU6770" s="78"/>
      <c r="NWV6770" s="78"/>
      <c r="NWW6770" s="78"/>
      <c r="NWX6770" s="78"/>
      <c r="NWY6770" s="78"/>
      <c r="NWZ6770" s="78"/>
      <c r="NXA6770" s="78"/>
      <c r="NXB6770" s="78"/>
      <c r="NXC6770" s="78"/>
      <c r="NXD6770" s="78"/>
      <c r="NXE6770" s="78"/>
      <c r="NXF6770" s="78"/>
      <c r="NXG6770" s="78"/>
      <c r="NXH6770" s="78"/>
      <c r="NXI6770" s="78"/>
      <c r="NXJ6770" s="78"/>
      <c r="NXK6770" s="78"/>
      <c r="NXL6770" s="78"/>
      <c r="NXM6770" s="78"/>
      <c r="NXN6770" s="78"/>
      <c r="NXO6770" s="78"/>
      <c r="NXP6770" s="78"/>
      <c r="NXQ6770" s="78"/>
      <c r="NXR6770" s="78"/>
      <c r="NXS6770" s="78"/>
      <c r="NXT6770" s="78"/>
      <c r="NXU6770" s="78"/>
      <c r="NXV6770" s="78"/>
      <c r="NXW6770" s="78"/>
      <c r="NXX6770" s="78"/>
      <c r="NXY6770" s="78"/>
      <c r="NXZ6770" s="78"/>
      <c r="NYA6770" s="78"/>
      <c r="NYB6770" s="78"/>
      <c r="NYC6770" s="78"/>
      <c r="NYD6770" s="78"/>
      <c r="NYE6770" s="78"/>
      <c r="NYF6770" s="78"/>
      <c r="NYG6770" s="78"/>
      <c r="NYH6770" s="78"/>
      <c r="NYI6770" s="78"/>
      <c r="NYJ6770" s="78"/>
      <c r="NYK6770" s="78"/>
      <c r="NYL6770" s="78"/>
      <c r="NYM6770" s="78"/>
      <c r="NYN6770" s="78"/>
      <c r="NYO6770" s="78"/>
      <c r="NYP6770" s="78"/>
      <c r="NYQ6770" s="78"/>
      <c r="NYR6770" s="78"/>
      <c r="NYS6770" s="78"/>
      <c r="NYT6770" s="78"/>
      <c r="NYU6770" s="78"/>
      <c r="NYV6770" s="78"/>
      <c r="NYW6770" s="78"/>
      <c r="NYX6770" s="78"/>
      <c r="NYY6770" s="78"/>
      <c r="NYZ6770" s="78"/>
      <c r="NZA6770" s="78"/>
      <c r="NZB6770" s="78"/>
      <c r="NZC6770" s="78"/>
      <c r="NZD6770" s="78"/>
      <c r="NZE6770" s="78"/>
      <c r="NZF6770" s="78"/>
      <c r="NZG6770" s="78"/>
      <c r="NZH6770" s="78"/>
      <c r="NZI6770" s="78"/>
      <c r="NZJ6770" s="78"/>
      <c r="NZK6770" s="78"/>
      <c r="NZL6770" s="78"/>
      <c r="NZM6770" s="78"/>
      <c r="NZN6770" s="78"/>
      <c r="NZO6770" s="78"/>
      <c r="NZP6770" s="78"/>
      <c r="NZQ6770" s="78"/>
      <c r="NZR6770" s="78"/>
      <c r="NZS6770" s="78"/>
      <c r="NZT6770" s="78"/>
      <c r="NZU6770" s="78"/>
      <c r="NZV6770" s="78"/>
      <c r="NZW6770" s="78"/>
      <c r="NZX6770" s="78"/>
      <c r="NZY6770" s="78"/>
      <c r="NZZ6770" s="78"/>
      <c r="OAA6770" s="78"/>
      <c r="OAB6770" s="78"/>
      <c r="OAC6770" s="78"/>
      <c r="OAD6770" s="78"/>
      <c r="OAE6770" s="78"/>
      <c r="OAF6770" s="78"/>
      <c r="OAG6770" s="78"/>
      <c r="OAH6770" s="78"/>
      <c r="OAI6770" s="78"/>
      <c r="OAJ6770" s="78"/>
      <c r="OAK6770" s="78"/>
      <c r="OAL6770" s="78"/>
      <c r="OAM6770" s="78"/>
      <c r="OAN6770" s="78"/>
      <c r="OAO6770" s="78"/>
      <c r="OAP6770" s="78"/>
      <c r="OAQ6770" s="78"/>
      <c r="OAR6770" s="78"/>
      <c r="OAS6770" s="78"/>
      <c r="OAT6770" s="78"/>
      <c r="OAU6770" s="78"/>
      <c r="OAV6770" s="78"/>
      <c r="OAW6770" s="78"/>
      <c r="OAX6770" s="78"/>
      <c r="OAY6770" s="78"/>
      <c r="OAZ6770" s="78"/>
      <c r="OBA6770" s="78"/>
      <c r="OBB6770" s="78"/>
      <c r="OBC6770" s="78"/>
      <c r="OBD6770" s="78"/>
      <c r="OBE6770" s="78"/>
      <c r="OBF6770" s="78"/>
      <c r="OBG6770" s="78"/>
      <c r="OBH6770" s="78"/>
      <c r="OBI6770" s="78"/>
      <c r="OBJ6770" s="78"/>
      <c r="OBK6770" s="78"/>
      <c r="OBL6770" s="78"/>
      <c r="OBM6770" s="78"/>
      <c r="OBN6770" s="78"/>
      <c r="OBO6770" s="78"/>
      <c r="OBP6770" s="78"/>
      <c r="OBQ6770" s="78"/>
      <c r="OBR6770" s="78"/>
      <c r="OBS6770" s="78"/>
      <c r="OBT6770" s="78"/>
      <c r="OBU6770" s="78"/>
      <c r="OBV6770" s="78"/>
      <c r="OBW6770" s="78"/>
      <c r="OBX6770" s="78"/>
      <c r="OBY6770" s="78"/>
      <c r="OBZ6770" s="78"/>
      <c r="OCA6770" s="78"/>
      <c r="OCB6770" s="78"/>
      <c r="OCC6770" s="78"/>
      <c r="OCD6770" s="78"/>
      <c r="OCE6770" s="78"/>
      <c r="OCF6770" s="78"/>
      <c r="OCG6770" s="78"/>
      <c r="OCH6770" s="78"/>
      <c r="OCI6770" s="78"/>
      <c r="OCJ6770" s="78"/>
      <c r="OCK6770" s="78"/>
      <c r="OCL6770" s="78"/>
      <c r="OCM6770" s="78"/>
      <c r="OCN6770" s="78"/>
      <c r="OCO6770" s="78"/>
      <c r="OCP6770" s="78"/>
      <c r="OCQ6770" s="78"/>
      <c r="OCR6770" s="78"/>
      <c r="OCS6770" s="78"/>
      <c r="OCT6770" s="78"/>
      <c r="OCU6770" s="78"/>
      <c r="OCV6770" s="78"/>
      <c r="OCW6770" s="78"/>
      <c r="OCX6770" s="78"/>
      <c r="OCY6770" s="78"/>
      <c r="OCZ6770" s="78"/>
      <c r="ODA6770" s="78"/>
      <c r="ODB6770" s="78"/>
      <c r="ODC6770" s="78"/>
      <c r="ODD6770" s="78"/>
      <c r="ODE6770" s="78"/>
      <c r="ODF6770" s="78"/>
      <c r="ODG6770" s="78"/>
      <c r="ODH6770" s="78"/>
      <c r="ODI6770" s="78"/>
      <c r="ODJ6770" s="78"/>
      <c r="ODK6770" s="78"/>
      <c r="ODL6770" s="78"/>
      <c r="ODM6770" s="78"/>
      <c r="ODN6770" s="78"/>
      <c r="ODO6770" s="78"/>
      <c r="ODP6770" s="78"/>
      <c r="ODQ6770" s="78"/>
      <c r="ODR6770" s="78"/>
      <c r="ODS6770" s="78"/>
      <c r="ODT6770" s="78"/>
      <c r="ODU6770" s="78"/>
      <c r="ODV6770" s="78"/>
      <c r="ODW6770" s="78"/>
      <c r="ODX6770" s="78"/>
      <c r="ODY6770" s="78"/>
      <c r="ODZ6770" s="78"/>
      <c r="OEA6770" s="78"/>
      <c r="OEB6770" s="78"/>
      <c r="OEC6770" s="78"/>
      <c r="OED6770" s="78"/>
      <c r="OEE6770" s="78"/>
      <c r="OEF6770" s="78"/>
      <c r="OEG6770" s="78"/>
      <c r="OEH6770" s="78"/>
      <c r="OEI6770" s="78"/>
      <c r="OEJ6770" s="78"/>
      <c r="OEK6770" s="78"/>
      <c r="OEL6770" s="78"/>
      <c r="OEM6770" s="78"/>
      <c r="OEN6770" s="78"/>
      <c r="OEO6770" s="78"/>
      <c r="OEP6770" s="78"/>
      <c r="OEQ6770" s="78"/>
      <c r="OER6770" s="78"/>
      <c r="OES6770" s="78"/>
      <c r="OET6770" s="78"/>
      <c r="OEU6770" s="78"/>
      <c r="OEV6770" s="78"/>
      <c r="OEW6770" s="78"/>
      <c r="OEX6770" s="78"/>
      <c r="OEY6770" s="78"/>
      <c r="OEZ6770" s="78"/>
      <c r="OFA6770" s="78"/>
      <c r="OFB6770" s="78"/>
      <c r="OFC6770" s="78"/>
      <c r="OFD6770" s="78"/>
      <c r="OFE6770" s="78"/>
      <c r="OFF6770" s="78"/>
      <c r="OFG6770" s="78"/>
      <c r="OFH6770" s="78"/>
      <c r="OFI6770" s="78"/>
      <c r="OFJ6770" s="78"/>
      <c r="OFK6770" s="78"/>
      <c r="OFL6770" s="78"/>
      <c r="OFM6770" s="78"/>
      <c r="OFN6770" s="78"/>
      <c r="OFO6770" s="78"/>
      <c r="OFP6770" s="78"/>
      <c r="OFQ6770" s="78"/>
      <c r="OFR6770" s="78"/>
      <c r="OFS6770" s="78"/>
      <c r="OFT6770" s="78"/>
      <c r="OFU6770" s="78"/>
      <c r="OFV6770" s="78"/>
      <c r="OFW6770" s="78"/>
      <c r="OFX6770" s="78"/>
      <c r="OFY6770" s="78"/>
      <c r="OFZ6770" s="78"/>
      <c r="OGA6770" s="78"/>
      <c r="OGB6770" s="78"/>
      <c r="OGC6770" s="78"/>
      <c r="OGD6770" s="78"/>
      <c r="OGE6770" s="78"/>
      <c r="OGF6770" s="78"/>
      <c r="OGG6770" s="78"/>
      <c r="OGH6770" s="78"/>
      <c r="OGI6770" s="78"/>
      <c r="OGJ6770" s="78"/>
      <c r="OGK6770" s="78"/>
      <c r="OGL6770" s="78"/>
      <c r="OGM6770" s="78"/>
      <c r="OGN6770" s="78"/>
      <c r="OGO6770" s="78"/>
      <c r="OGP6770" s="78"/>
      <c r="OGQ6770" s="78"/>
      <c r="OGR6770" s="78"/>
      <c r="OGS6770" s="78"/>
      <c r="OGT6770" s="78"/>
      <c r="OGU6770" s="78"/>
      <c r="OGV6770" s="78"/>
      <c r="OGW6770" s="78"/>
      <c r="OGX6770" s="78"/>
      <c r="OGY6770" s="78"/>
      <c r="OGZ6770" s="78"/>
      <c r="OHA6770" s="78"/>
      <c r="OHB6770" s="78"/>
      <c r="OHC6770" s="78"/>
      <c r="OHD6770" s="78"/>
      <c r="OHE6770" s="78"/>
      <c r="OHF6770" s="78"/>
      <c r="OHG6770" s="78"/>
      <c r="OHH6770" s="78"/>
      <c r="OHI6770" s="78"/>
      <c r="OHJ6770" s="78"/>
      <c r="OHK6770" s="78"/>
      <c r="OHL6770" s="78"/>
      <c r="OHM6770" s="78"/>
      <c r="OHN6770" s="78"/>
      <c r="OHO6770" s="78"/>
      <c r="OHP6770" s="78"/>
      <c r="OHQ6770" s="78"/>
      <c r="OHR6770" s="78"/>
      <c r="OHS6770" s="78"/>
      <c r="OHT6770" s="78"/>
      <c r="OHU6770" s="78"/>
      <c r="OHV6770" s="78"/>
      <c r="OHW6770" s="78"/>
      <c r="OHX6770" s="78"/>
      <c r="OHY6770" s="78"/>
      <c r="OHZ6770" s="78"/>
      <c r="OIA6770" s="78"/>
      <c r="OIB6770" s="78"/>
      <c r="OIC6770" s="78"/>
      <c r="OID6770" s="78"/>
      <c r="OIE6770" s="78"/>
      <c r="OIF6770" s="78"/>
      <c r="OIG6770" s="78"/>
      <c r="OIH6770" s="78"/>
      <c r="OII6770" s="78"/>
      <c r="OIJ6770" s="78"/>
      <c r="OIK6770" s="78"/>
      <c r="OIL6770" s="78"/>
      <c r="OIM6770" s="78"/>
      <c r="OIN6770" s="78"/>
      <c r="OIO6770" s="78"/>
      <c r="OIP6770" s="78"/>
      <c r="OIQ6770" s="78"/>
      <c r="OIR6770" s="78"/>
      <c r="OIS6770" s="78"/>
      <c r="OIT6770" s="78"/>
      <c r="OIU6770" s="78"/>
      <c r="OIV6770" s="78"/>
      <c r="OIW6770" s="78"/>
      <c r="OIX6770" s="78"/>
      <c r="OIY6770" s="78"/>
      <c r="OIZ6770" s="78"/>
      <c r="OJA6770" s="78"/>
      <c r="OJB6770" s="78"/>
      <c r="OJC6770" s="78"/>
      <c r="OJD6770" s="78"/>
      <c r="OJE6770" s="78"/>
      <c r="OJF6770" s="78"/>
      <c r="OJG6770" s="78"/>
      <c r="OJH6770" s="78"/>
      <c r="OJI6770" s="78"/>
      <c r="OJJ6770" s="78"/>
      <c r="OJK6770" s="78"/>
      <c r="OJL6770" s="78"/>
      <c r="OJM6770" s="78"/>
      <c r="OJN6770" s="78"/>
      <c r="OJO6770" s="78"/>
      <c r="OJP6770" s="78"/>
      <c r="OJQ6770" s="78"/>
      <c r="OJR6770" s="78"/>
      <c r="OJS6770" s="78"/>
      <c r="OJT6770" s="78"/>
      <c r="OJU6770" s="78"/>
      <c r="OJV6770" s="78"/>
      <c r="OJW6770" s="78"/>
      <c r="OJX6770" s="78"/>
      <c r="OJY6770" s="78"/>
      <c r="OJZ6770" s="78"/>
      <c r="OKA6770" s="78"/>
      <c r="OKB6770" s="78"/>
      <c r="OKC6770" s="78"/>
      <c r="OKD6770" s="78"/>
      <c r="OKE6770" s="78"/>
      <c r="OKF6770" s="78"/>
      <c r="OKG6770" s="78"/>
      <c r="OKH6770" s="78"/>
      <c r="OKI6770" s="78"/>
      <c r="OKJ6770" s="78"/>
      <c r="OKK6770" s="78"/>
      <c r="OKL6770" s="78"/>
      <c r="OKM6770" s="78"/>
      <c r="OKN6770" s="78"/>
      <c r="OKO6770" s="78"/>
      <c r="OKP6770" s="78"/>
      <c r="OKQ6770" s="78"/>
      <c r="OKR6770" s="78"/>
      <c r="OKS6770" s="78"/>
      <c r="OKT6770" s="78"/>
      <c r="OKU6770" s="78"/>
      <c r="OKV6770" s="78"/>
      <c r="OKW6770" s="78"/>
      <c r="OKX6770" s="78"/>
      <c r="OKY6770" s="78"/>
      <c r="OKZ6770" s="78"/>
      <c r="OLA6770" s="78"/>
      <c r="OLB6770" s="78"/>
      <c r="OLC6770" s="78"/>
      <c r="OLD6770" s="78"/>
      <c r="OLE6770" s="78"/>
      <c r="OLF6770" s="78"/>
      <c r="OLG6770" s="78"/>
      <c r="OLH6770" s="78"/>
      <c r="OLI6770" s="78"/>
      <c r="OLJ6770" s="78"/>
      <c r="OLK6770" s="78"/>
      <c r="OLL6770" s="78"/>
      <c r="OLM6770" s="78"/>
      <c r="OLN6770" s="78"/>
      <c r="OLO6770" s="78"/>
      <c r="OLP6770" s="78"/>
      <c r="OLQ6770" s="78"/>
      <c r="OLR6770" s="78"/>
      <c r="OLS6770" s="78"/>
      <c r="OLT6770" s="78"/>
      <c r="OLU6770" s="78"/>
      <c r="OLV6770" s="78"/>
      <c r="OLW6770" s="78"/>
      <c r="OLX6770" s="78"/>
      <c r="OLY6770" s="78"/>
      <c r="OLZ6770" s="78"/>
      <c r="OMA6770" s="78"/>
      <c r="OMB6770" s="78"/>
      <c r="OMC6770" s="78"/>
      <c r="OMD6770" s="78"/>
      <c r="OME6770" s="78"/>
      <c r="OMF6770" s="78"/>
      <c r="OMG6770" s="78"/>
      <c r="OMH6770" s="78"/>
      <c r="OMI6770" s="78"/>
      <c r="OMJ6770" s="78"/>
      <c r="OMK6770" s="78"/>
      <c r="OML6770" s="78"/>
      <c r="OMM6770" s="78"/>
      <c r="OMN6770" s="78"/>
      <c r="OMO6770" s="78"/>
      <c r="OMP6770" s="78"/>
      <c r="OMQ6770" s="78"/>
      <c r="OMR6770" s="78"/>
      <c r="OMS6770" s="78"/>
      <c r="OMT6770" s="78"/>
      <c r="OMU6770" s="78"/>
      <c r="OMV6770" s="78"/>
      <c r="OMW6770" s="78"/>
      <c r="OMX6770" s="78"/>
      <c r="OMY6770" s="78"/>
      <c r="OMZ6770" s="78"/>
      <c r="ONA6770" s="78"/>
      <c r="ONB6770" s="78"/>
      <c r="ONC6770" s="78"/>
      <c r="OND6770" s="78"/>
      <c r="ONE6770" s="78"/>
      <c r="ONF6770" s="78"/>
      <c r="ONG6770" s="78"/>
      <c r="ONH6770" s="78"/>
      <c r="ONI6770" s="78"/>
      <c r="ONJ6770" s="78"/>
      <c r="ONK6770" s="78"/>
      <c r="ONL6770" s="78"/>
      <c r="ONM6770" s="78"/>
      <c r="ONN6770" s="78"/>
      <c r="ONO6770" s="78"/>
      <c r="ONP6770" s="78"/>
      <c r="ONQ6770" s="78"/>
      <c r="ONR6770" s="78"/>
      <c r="ONS6770" s="78"/>
      <c r="ONT6770" s="78"/>
      <c r="ONU6770" s="78"/>
      <c r="ONV6770" s="78"/>
      <c r="ONW6770" s="78"/>
      <c r="ONX6770" s="78"/>
      <c r="ONY6770" s="78"/>
      <c r="ONZ6770" s="78"/>
      <c r="OOA6770" s="78"/>
      <c r="OOB6770" s="78"/>
      <c r="OOC6770" s="78"/>
      <c r="OOD6770" s="78"/>
      <c r="OOE6770" s="78"/>
      <c r="OOF6770" s="78"/>
      <c r="OOG6770" s="78"/>
      <c r="OOH6770" s="78"/>
      <c r="OOI6770" s="78"/>
      <c r="OOJ6770" s="78"/>
      <c r="OOK6770" s="78"/>
      <c r="OOL6770" s="78"/>
      <c r="OOM6770" s="78"/>
      <c r="OON6770" s="78"/>
      <c r="OOO6770" s="78"/>
      <c r="OOP6770" s="78"/>
      <c r="OOQ6770" s="78"/>
      <c r="OOR6770" s="78"/>
      <c r="OOS6770" s="78"/>
      <c r="OOT6770" s="78"/>
      <c r="OOU6770" s="78"/>
      <c r="OOV6770" s="78"/>
      <c r="OOW6770" s="78"/>
      <c r="OOX6770" s="78"/>
      <c r="OOY6770" s="78"/>
      <c r="OOZ6770" s="78"/>
      <c r="OPA6770" s="78"/>
      <c r="OPB6770" s="78"/>
      <c r="OPC6770" s="78"/>
      <c r="OPD6770" s="78"/>
      <c r="OPE6770" s="78"/>
      <c r="OPF6770" s="78"/>
      <c r="OPG6770" s="78"/>
      <c r="OPH6770" s="78"/>
      <c r="OPI6770" s="78"/>
      <c r="OPJ6770" s="78"/>
      <c r="OPK6770" s="78"/>
      <c r="OPL6770" s="78"/>
      <c r="OPM6770" s="78"/>
      <c r="OPN6770" s="78"/>
      <c r="OPO6770" s="78"/>
      <c r="OPP6770" s="78"/>
      <c r="OPQ6770" s="78"/>
      <c r="OPR6770" s="78"/>
      <c r="OPS6770" s="78"/>
      <c r="OPT6770" s="78"/>
      <c r="OPU6770" s="78"/>
      <c r="OPV6770" s="78"/>
      <c r="OPW6770" s="78"/>
      <c r="OPX6770" s="78"/>
      <c r="OPY6770" s="78"/>
      <c r="OPZ6770" s="78"/>
      <c r="OQA6770" s="78"/>
      <c r="OQB6770" s="78"/>
      <c r="OQC6770" s="78"/>
      <c r="OQD6770" s="78"/>
      <c r="OQE6770" s="78"/>
      <c r="OQF6770" s="78"/>
      <c r="OQG6770" s="78"/>
      <c r="OQH6770" s="78"/>
      <c r="OQI6770" s="78"/>
      <c r="OQJ6770" s="78"/>
      <c r="OQK6770" s="78"/>
      <c r="OQL6770" s="78"/>
      <c r="OQM6770" s="78"/>
      <c r="OQN6770" s="78"/>
      <c r="OQO6770" s="78"/>
      <c r="OQP6770" s="78"/>
      <c r="OQQ6770" s="78"/>
      <c r="OQR6770" s="78"/>
      <c r="OQS6770" s="78"/>
      <c r="OQT6770" s="78"/>
      <c r="OQU6770" s="78"/>
      <c r="OQV6770" s="78"/>
      <c r="OQW6770" s="78"/>
      <c r="OQX6770" s="78"/>
      <c r="OQY6770" s="78"/>
      <c r="OQZ6770" s="78"/>
      <c r="ORA6770" s="78"/>
      <c r="ORB6770" s="78"/>
      <c r="ORC6770" s="78"/>
      <c r="ORD6770" s="78"/>
      <c r="ORE6770" s="78"/>
      <c r="ORF6770" s="78"/>
      <c r="ORG6770" s="78"/>
      <c r="ORH6770" s="78"/>
      <c r="ORI6770" s="78"/>
      <c r="ORJ6770" s="78"/>
      <c r="ORK6770" s="78"/>
      <c r="ORL6770" s="78"/>
      <c r="ORM6770" s="78"/>
      <c r="ORN6770" s="78"/>
      <c r="ORO6770" s="78"/>
      <c r="ORP6770" s="78"/>
      <c r="ORQ6770" s="78"/>
      <c r="ORR6770" s="78"/>
      <c r="ORS6770" s="78"/>
      <c r="ORT6770" s="78"/>
      <c r="ORU6770" s="78"/>
      <c r="ORV6770" s="78"/>
      <c r="ORW6770" s="78"/>
      <c r="ORX6770" s="78"/>
      <c r="ORY6770" s="78"/>
      <c r="ORZ6770" s="78"/>
      <c r="OSA6770" s="78"/>
      <c r="OSB6770" s="78"/>
      <c r="OSC6770" s="78"/>
      <c r="OSD6770" s="78"/>
      <c r="OSE6770" s="78"/>
      <c r="OSF6770" s="78"/>
      <c r="OSG6770" s="78"/>
      <c r="OSH6770" s="78"/>
      <c r="OSI6770" s="78"/>
      <c r="OSJ6770" s="78"/>
      <c r="OSK6770" s="78"/>
      <c r="OSL6770" s="78"/>
      <c r="OSM6770" s="78"/>
      <c r="OSN6770" s="78"/>
      <c r="OSO6770" s="78"/>
      <c r="OSP6770" s="78"/>
      <c r="OSQ6770" s="78"/>
      <c r="OSR6770" s="78"/>
      <c r="OSS6770" s="78"/>
      <c r="OST6770" s="78"/>
      <c r="OSU6770" s="78"/>
      <c r="OSV6770" s="78"/>
      <c r="OSW6770" s="78"/>
      <c r="OSX6770" s="78"/>
      <c r="OSY6770" s="78"/>
      <c r="OSZ6770" s="78"/>
      <c r="OTA6770" s="78"/>
      <c r="OTB6770" s="78"/>
      <c r="OTC6770" s="78"/>
      <c r="OTD6770" s="78"/>
      <c r="OTE6770" s="78"/>
      <c r="OTF6770" s="78"/>
      <c r="OTG6770" s="78"/>
      <c r="OTH6770" s="78"/>
      <c r="OTI6770" s="78"/>
      <c r="OTJ6770" s="78"/>
      <c r="OTK6770" s="78"/>
      <c r="OTL6770" s="78"/>
      <c r="OTM6770" s="78"/>
      <c r="OTN6770" s="78"/>
      <c r="OTO6770" s="78"/>
      <c r="OTP6770" s="78"/>
      <c r="OTQ6770" s="78"/>
      <c r="OTR6770" s="78"/>
      <c r="OTS6770" s="78"/>
      <c r="OTT6770" s="78"/>
      <c r="OTU6770" s="78"/>
      <c r="OTV6770" s="78"/>
      <c r="OTW6770" s="78"/>
      <c r="OTX6770" s="78"/>
      <c r="OTY6770" s="78"/>
      <c r="OTZ6770" s="78"/>
      <c r="OUA6770" s="78"/>
      <c r="OUB6770" s="78"/>
      <c r="OUC6770" s="78"/>
      <c r="OUD6770" s="78"/>
      <c r="OUE6770" s="78"/>
      <c r="OUF6770" s="78"/>
      <c r="OUG6770" s="78"/>
      <c r="OUH6770" s="78"/>
      <c r="OUI6770" s="78"/>
      <c r="OUJ6770" s="78"/>
      <c r="OUK6770" s="78"/>
      <c r="OUL6770" s="78"/>
      <c r="OUM6770" s="78"/>
      <c r="OUN6770" s="78"/>
      <c r="OUO6770" s="78"/>
      <c r="OUP6770" s="78"/>
      <c r="OUQ6770" s="78"/>
      <c r="OUR6770" s="78"/>
      <c r="OUS6770" s="78"/>
      <c r="OUT6770" s="78"/>
      <c r="OUU6770" s="78"/>
      <c r="OUV6770" s="78"/>
      <c r="OUW6770" s="78"/>
      <c r="OUX6770" s="78"/>
      <c r="OUY6770" s="78"/>
      <c r="OUZ6770" s="78"/>
      <c r="OVA6770" s="78"/>
      <c r="OVB6770" s="78"/>
      <c r="OVC6770" s="78"/>
      <c r="OVD6770" s="78"/>
      <c r="OVE6770" s="78"/>
      <c r="OVF6770" s="78"/>
      <c r="OVG6770" s="78"/>
      <c r="OVH6770" s="78"/>
      <c r="OVI6770" s="78"/>
      <c r="OVJ6770" s="78"/>
      <c r="OVK6770" s="78"/>
      <c r="OVL6770" s="78"/>
      <c r="OVM6770" s="78"/>
      <c r="OVN6770" s="78"/>
      <c r="OVO6770" s="78"/>
      <c r="OVP6770" s="78"/>
      <c r="OVQ6770" s="78"/>
      <c r="OVR6770" s="78"/>
      <c r="OVS6770" s="78"/>
      <c r="OVT6770" s="78"/>
      <c r="OVU6770" s="78"/>
      <c r="OVV6770" s="78"/>
      <c r="OVW6770" s="78"/>
      <c r="OVX6770" s="78"/>
      <c r="OVY6770" s="78"/>
      <c r="OVZ6770" s="78"/>
      <c r="OWA6770" s="78"/>
      <c r="OWB6770" s="78"/>
      <c r="OWC6770" s="78"/>
      <c r="OWD6770" s="78"/>
      <c r="OWE6770" s="78"/>
      <c r="OWF6770" s="78"/>
      <c r="OWG6770" s="78"/>
      <c r="OWH6770" s="78"/>
      <c r="OWI6770" s="78"/>
      <c r="OWJ6770" s="78"/>
      <c r="OWK6770" s="78"/>
      <c r="OWL6770" s="78"/>
      <c r="OWM6770" s="78"/>
      <c r="OWN6770" s="78"/>
      <c r="OWO6770" s="78"/>
      <c r="OWP6770" s="78"/>
      <c r="OWQ6770" s="78"/>
      <c r="OWR6770" s="78"/>
      <c r="OWS6770" s="78"/>
      <c r="OWT6770" s="78"/>
      <c r="OWU6770" s="78"/>
      <c r="OWV6770" s="78"/>
      <c r="OWW6770" s="78"/>
      <c r="OWX6770" s="78"/>
      <c r="OWY6770" s="78"/>
      <c r="OWZ6770" s="78"/>
      <c r="OXA6770" s="78"/>
      <c r="OXB6770" s="78"/>
      <c r="OXC6770" s="78"/>
      <c r="OXD6770" s="78"/>
      <c r="OXE6770" s="78"/>
      <c r="OXF6770" s="78"/>
      <c r="OXG6770" s="78"/>
      <c r="OXH6770" s="78"/>
      <c r="OXI6770" s="78"/>
      <c r="OXJ6770" s="78"/>
      <c r="OXK6770" s="78"/>
      <c r="OXL6770" s="78"/>
      <c r="OXM6770" s="78"/>
      <c r="OXN6770" s="78"/>
      <c r="OXO6770" s="78"/>
      <c r="OXP6770" s="78"/>
      <c r="OXQ6770" s="78"/>
      <c r="OXR6770" s="78"/>
      <c r="OXS6770" s="78"/>
      <c r="OXT6770" s="78"/>
      <c r="OXU6770" s="78"/>
      <c r="OXV6770" s="78"/>
      <c r="OXW6770" s="78"/>
      <c r="OXX6770" s="78"/>
      <c r="OXY6770" s="78"/>
      <c r="OXZ6770" s="78"/>
      <c r="OYA6770" s="78"/>
      <c r="OYB6770" s="78"/>
      <c r="OYC6770" s="78"/>
      <c r="OYD6770" s="78"/>
      <c r="OYE6770" s="78"/>
      <c r="OYF6770" s="78"/>
      <c r="OYG6770" s="78"/>
      <c r="OYH6770" s="78"/>
      <c r="OYI6770" s="78"/>
      <c r="OYJ6770" s="78"/>
      <c r="OYK6770" s="78"/>
      <c r="OYL6770" s="78"/>
      <c r="OYM6770" s="78"/>
      <c r="OYN6770" s="78"/>
      <c r="OYO6770" s="78"/>
      <c r="OYP6770" s="78"/>
      <c r="OYQ6770" s="78"/>
      <c r="OYR6770" s="78"/>
      <c r="OYS6770" s="78"/>
      <c r="OYT6770" s="78"/>
      <c r="OYU6770" s="78"/>
      <c r="OYV6770" s="78"/>
      <c r="OYW6770" s="78"/>
      <c r="OYX6770" s="78"/>
      <c r="OYY6770" s="78"/>
      <c r="OYZ6770" s="78"/>
      <c r="OZA6770" s="78"/>
      <c r="OZB6770" s="78"/>
      <c r="OZC6770" s="78"/>
      <c r="OZD6770" s="78"/>
      <c r="OZE6770" s="78"/>
      <c r="OZF6770" s="78"/>
      <c r="OZG6770" s="78"/>
      <c r="OZH6770" s="78"/>
      <c r="OZI6770" s="78"/>
      <c r="OZJ6770" s="78"/>
      <c r="OZK6770" s="78"/>
      <c r="OZL6770" s="78"/>
      <c r="OZM6770" s="78"/>
      <c r="OZN6770" s="78"/>
      <c r="OZO6770" s="78"/>
      <c r="OZP6770" s="78"/>
      <c r="OZQ6770" s="78"/>
      <c r="OZR6770" s="78"/>
      <c r="OZS6770" s="78"/>
      <c r="OZT6770" s="78"/>
      <c r="OZU6770" s="78"/>
      <c r="OZV6770" s="78"/>
      <c r="OZW6770" s="78"/>
      <c r="OZX6770" s="78"/>
      <c r="OZY6770" s="78"/>
      <c r="OZZ6770" s="78"/>
      <c r="PAA6770" s="78"/>
      <c r="PAB6770" s="78"/>
      <c r="PAC6770" s="78"/>
      <c r="PAD6770" s="78"/>
      <c r="PAE6770" s="78"/>
      <c r="PAF6770" s="78"/>
      <c r="PAG6770" s="78"/>
      <c r="PAH6770" s="78"/>
      <c r="PAI6770" s="78"/>
      <c r="PAJ6770" s="78"/>
      <c r="PAK6770" s="78"/>
      <c r="PAL6770" s="78"/>
      <c r="PAM6770" s="78"/>
      <c r="PAN6770" s="78"/>
      <c r="PAO6770" s="78"/>
      <c r="PAP6770" s="78"/>
      <c r="PAQ6770" s="78"/>
      <c r="PAR6770" s="78"/>
      <c r="PAS6770" s="78"/>
      <c r="PAT6770" s="78"/>
      <c r="PAU6770" s="78"/>
      <c r="PAV6770" s="78"/>
      <c r="PAW6770" s="78"/>
      <c r="PAX6770" s="78"/>
      <c r="PAY6770" s="78"/>
      <c r="PAZ6770" s="78"/>
      <c r="PBA6770" s="78"/>
      <c r="PBB6770" s="78"/>
      <c r="PBC6770" s="78"/>
      <c r="PBD6770" s="78"/>
      <c r="PBE6770" s="78"/>
      <c r="PBF6770" s="78"/>
      <c r="PBG6770" s="78"/>
      <c r="PBH6770" s="78"/>
      <c r="PBI6770" s="78"/>
      <c r="PBJ6770" s="78"/>
      <c r="PBK6770" s="78"/>
      <c r="PBL6770" s="78"/>
      <c r="PBM6770" s="78"/>
      <c r="PBN6770" s="78"/>
      <c r="PBO6770" s="78"/>
      <c r="PBP6770" s="78"/>
      <c r="PBQ6770" s="78"/>
      <c r="PBR6770" s="78"/>
      <c r="PBS6770" s="78"/>
      <c r="PBT6770" s="78"/>
      <c r="PBU6770" s="78"/>
      <c r="PBV6770" s="78"/>
      <c r="PBW6770" s="78"/>
      <c r="PBX6770" s="78"/>
      <c r="PBY6770" s="78"/>
      <c r="PBZ6770" s="78"/>
      <c r="PCA6770" s="78"/>
      <c r="PCB6770" s="78"/>
      <c r="PCC6770" s="78"/>
      <c r="PCD6770" s="78"/>
      <c r="PCE6770" s="78"/>
      <c r="PCF6770" s="78"/>
      <c r="PCG6770" s="78"/>
      <c r="PCH6770" s="78"/>
      <c r="PCI6770" s="78"/>
      <c r="PCJ6770" s="78"/>
      <c r="PCK6770" s="78"/>
      <c r="PCL6770" s="78"/>
      <c r="PCM6770" s="78"/>
      <c r="PCN6770" s="78"/>
      <c r="PCO6770" s="78"/>
      <c r="PCP6770" s="78"/>
      <c r="PCQ6770" s="78"/>
      <c r="PCR6770" s="78"/>
      <c r="PCS6770" s="78"/>
      <c r="PCT6770" s="78"/>
      <c r="PCU6770" s="78"/>
      <c r="PCV6770" s="78"/>
      <c r="PCW6770" s="78"/>
      <c r="PCX6770" s="78"/>
      <c r="PCY6770" s="78"/>
      <c r="PCZ6770" s="78"/>
      <c r="PDA6770" s="78"/>
      <c r="PDB6770" s="78"/>
      <c r="PDC6770" s="78"/>
      <c r="PDD6770" s="78"/>
      <c r="PDE6770" s="78"/>
      <c r="PDF6770" s="78"/>
      <c r="PDG6770" s="78"/>
      <c r="PDH6770" s="78"/>
      <c r="PDI6770" s="78"/>
      <c r="PDJ6770" s="78"/>
      <c r="PDK6770" s="78"/>
      <c r="PDL6770" s="78"/>
      <c r="PDM6770" s="78"/>
      <c r="PDN6770" s="78"/>
      <c r="PDO6770" s="78"/>
      <c r="PDP6770" s="78"/>
      <c r="PDQ6770" s="78"/>
      <c r="PDR6770" s="78"/>
      <c r="PDS6770" s="78"/>
      <c r="PDT6770" s="78"/>
      <c r="PDU6770" s="78"/>
      <c r="PDV6770" s="78"/>
      <c r="PDW6770" s="78"/>
      <c r="PDX6770" s="78"/>
      <c r="PDY6770" s="78"/>
      <c r="PDZ6770" s="78"/>
      <c r="PEA6770" s="78"/>
      <c r="PEB6770" s="78"/>
      <c r="PEC6770" s="78"/>
      <c r="PED6770" s="78"/>
      <c r="PEE6770" s="78"/>
      <c r="PEF6770" s="78"/>
      <c r="PEG6770" s="78"/>
      <c r="PEH6770" s="78"/>
      <c r="PEI6770" s="78"/>
      <c r="PEJ6770" s="78"/>
      <c r="PEK6770" s="78"/>
      <c r="PEL6770" s="78"/>
      <c r="PEM6770" s="78"/>
      <c r="PEN6770" s="78"/>
      <c r="PEO6770" s="78"/>
      <c r="PEP6770" s="78"/>
      <c r="PEQ6770" s="78"/>
      <c r="PER6770" s="78"/>
      <c r="PES6770" s="78"/>
      <c r="PET6770" s="78"/>
      <c r="PEU6770" s="78"/>
      <c r="PEV6770" s="78"/>
      <c r="PEW6770" s="78"/>
      <c r="PEX6770" s="78"/>
      <c r="PEY6770" s="78"/>
      <c r="PEZ6770" s="78"/>
      <c r="PFA6770" s="78"/>
      <c r="PFB6770" s="78"/>
      <c r="PFC6770" s="78"/>
      <c r="PFD6770" s="78"/>
      <c r="PFE6770" s="78"/>
      <c r="PFF6770" s="78"/>
      <c r="PFG6770" s="78"/>
      <c r="PFH6770" s="78"/>
      <c r="PFI6770" s="78"/>
      <c r="PFJ6770" s="78"/>
      <c r="PFK6770" s="78"/>
      <c r="PFL6770" s="78"/>
      <c r="PFM6770" s="78"/>
      <c r="PFN6770" s="78"/>
      <c r="PFO6770" s="78"/>
      <c r="PFP6770" s="78"/>
      <c r="PFQ6770" s="78"/>
      <c r="PFR6770" s="78"/>
      <c r="PFS6770" s="78"/>
      <c r="PFT6770" s="78"/>
      <c r="PFU6770" s="78"/>
      <c r="PFV6770" s="78"/>
      <c r="PFW6770" s="78"/>
      <c r="PFX6770" s="78"/>
      <c r="PFY6770" s="78"/>
      <c r="PFZ6770" s="78"/>
      <c r="PGA6770" s="78"/>
      <c r="PGB6770" s="78"/>
      <c r="PGC6770" s="78"/>
      <c r="PGD6770" s="78"/>
      <c r="PGE6770" s="78"/>
      <c r="PGF6770" s="78"/>
      <c r="PGG6770" s="78"/>
      <c r="PGH6770" s="78"/>
      <c r="PGI6770" s="78"/>
      <c r="PGJ6770" s="78"/>
      <c r="PGK6770" s="78"/>
      <c r="PGL6770" s="78"/>
      <c r="PGM6770" s="78"/>
      <c r="PGN6770" s="78"/>
      <c r="PGO6770" s="78"/>
      <c r="PGP6770" s="78"/>
      <c r="PGQ6770" s="78"/>
      <c r="PGR6770" s="78"/>
      <c r="PGS6770" s="78"/>
      <c r="PGT6770" s="78"/>
      <c r="PGU6770" s="78"/>
      <c r="PGV6770" s="78"/>
      <c r="PGW6770" s="78"/>
      <c r="PGX6770" s="78"/>
      <c r="PGY6770" s="78"/>
      <c r="PGZ6770" s="78"/>
      <c r="PHA6770" s="78"/>
      <c r="PHB6770" s="78"/>
      <c r="PHC6770" s="78"/>
      <c r="PHD6770" s="78"/>
      <c r="PHE6770" s="78"/>
      <c r="PHF6770" s="78"/>
      <c r="PHG6770" s="78"/>
      <c r="PHH6770" s="78"/>
      <c r="PHI6770" s="78"/>
      <c r="PHJ6770" s="78"/>
      <c r="PHK6770" s="78"/>
      <c r="PHL6770" s="78"/>
      <c r="PHM6770" s="78"/>
      <c r="PHN6770" s="78"/>
      <c r="PHO6770" s="78"/>
      <c r="PHP6770" s="78"/>
      <c r="PHQ6770" s="78"/>
      <c r="PHR6770" s="78"/>
      <c r="PHS6770" s="78"/>
      <c r="PHT6770" s="78"/>
      <c r="PHU6770" s="78"/>
      <c r="PHV6770" s="78"/>
      <c r="PHW6770" s="78"/>
      <c r="PHX6770" s="78"/>
      <c r="PHY6770" s="78"/>
      <c r="PHZ6770" s="78"/>
      <c r="PIA6770" s="78"/>
      <c r="PIB6770" s="78"/>
      <c r="PIC6770" s="78"/>
      <c r="PID6770" s="78"/>
      <c r="PIE6770" s="78"/>
      <c r="PIF6770" s="78"/>
      <c r="PIG6770" s="78"/>
      <c r="PIH6770" s="78"/>
      <c r="PII6770" s="78"/>
      <c r="PIJ6770" s="78"/>
      <c r="PIK6770" s="78"/>
      <c r="PIL6770" s="78"/>
      <c r="PIM6770" s="78"/>
      <c r="PIN6770" s="78"/>
      <c r="PIO6770" s="78"/>
      <c r="PIP6770" s="78"/>
      <c r="PIQ6770" s="78"/>
      <c r="PIR6770" s="78"/>
      <c r="PIS6770" s="78"/>
      <c r="PIT6770" s="78"/>
      <c r="PIU6770" s="78"/>
      <c r="PIV6770" s="78"/>
      <c r="PIW6770" s="78"/>
      <c r="PIX6770" s="78"/>
      <c r="PIY6770" s="78"/>
      <c r="PIZ6770" s="78"/>
      <c r="PJA6770" s="78"/>
      <c r="PJB6770" s="78"/>
      <c r="PJC6770" s="78"/>
      <c r="PJD6770" s="78"/>
      <c r="PJE6770" s="78"/>
      <c r="PJF6770" s="78"/>
      <c r="PJG6770" s="78"/>
      <c r="PJH6770" s="78"/>
      <c r="PJI6770" s="78"/>
      <c r="PJJ6770" s="78"/>
      <c r="PJK6770" s="78"/>
      <c r="PJL6770" s="78"/>
      <c r="PJM6770" s="78"/>
      <c r="PJN6770" s="78"/>
      <c r="PJO6770" s="78"/>
      <c r="PJP6770" s="78"/>
      <c r="PJQ6770" s="78"/>
      <c r="PJR6770" s="78"/>
      <c r="PJS6770" s="78"/>
      <c r="PJT6770" s="78"/>
      <c r="PJU6770" s="78"/>
      <c r="PJV6770" s="78"/>
      <c r="PJW6770" s="78"/>
      <c r="PJX6770" s="78"/>
      <c r="PJY6770" s="78"/>
      <c r="PJZ6770" s="78"/>
      <c r="PKA6770" s="78"/>
      <c r="PKB6770" s="78"/>
      <c r="PKC6770" s="78"/>
      <c r="PKD6770" s="78"/>
      <c r="PKE6770" s="78"/>
      <c r="PKF6770" s="78"/>
      <c r="PKG6770" s="78"/>
      <c r="PKH6770" s="78"/>
      <c r="PKI6770" s="78"/>
      <c r="PKJ6770" s="78"/>
      <c r="PKK6770" s="78"/>
      <c r="PKL6770" s="78"/>
      <c r="PKM6770" s="78"/>
      <c r="PKN6770" s="78"/>
      <c r="PKO6770" s="78"/>
      <c r="PKP6770" s="78"/>
      <c r="PKQ6770" s="78"/>
      <c r="PKR6770" s="78"/>
      <c r="PKS6770" s="78"/>
      <c r="PKT6770" s="78"/>
      <c r="PKU6770" s="78"/>
      <c r="PKV6770" s="78"/>
      <c r="PKW6770" s="78"/>
      <c r="PKX6770" s="78"/>
      <c r="PKY6770" s="78"/>
      <c r="PKZ6770" s="78"/>
      <c r="PLA6770" s="78"/>
      <c r="PLB6770" s="78"/>
      <c r="PLC6770" s="78"/>
      <c r="PLD6770" s="78"/>
      <c r="PLE6770" s="78"/>
      <c r="PLF6770" s="78"/>
      <c r="PLG6770" s="78"/>
      <c r="PLH6770" s="78"/>
      <c r="PLI6770" s="78"/>
      <c r="PLJ6770" s="78"/>
      <c r="PLK6770" s="78"/>
      <c r="PLL6770" s="78"/>
      <c r="PLM6770" s="78"/>
      <c r="PLN6770" s="78"/>
      <c r="PLO6770" s="78"/>
      <c r="PLP6770" s="78"/>
      <c r="PLQ6770" s="78"/>
      <c r="PLR6770" s="78"/>
      <c r="PLS6770" s="78"/>
      <c r="PLT6770" s="78"/>
      <c r="PLU6770" s="78"/>
      <c r="PLV6770" s="78"/>
      <c r="PLW6770" s="78"/>
      <c r="PLX6770" s="78"/>
      <c r="PLY6770" s="78"/>
      <c r="PLZ6770" s="78"/>
      <c r="PMA6770" s="78"/>
      <c r="PMB6770" s="78"/>
      <c r="PMC6770" s="78"/>
      <c r="PMD6770" s="78"/>
      <c r="PME6770" s="78"/>
      <c r="PMF6770" s="78"/>
      <c r="PMG6770" s="78"/>
      <c r="PMH6770" s="78"/>
      <c r="PMI6770" s="78"/>
      <c r="PMJ6770" s="78"/>
      <c r="PMK6770" s="78"/>
      <c r="PML6770" s="78"/>
      <c r="PMM6770" s="78"/>
      <c r="PMN6770" s="78"/>
      <c r="PMO6770" s="78"/>
      <c r="PMP6770" s="78"/>
      <c r="PMQ6770" s="78"/>
      <c r="PMR6770" s="78"/>
      <c r="PMS6770" s="78"/>
      <c r="PMT6770" s="78"/>
      <c r="PMU6770" s="78"/>
      <c r="PMV6770" s="78"/>
      <c r="PMW6770" s="78"/>
      <c r="PMX6770" s="78"/>
      <c r="PMY6770" s="78"/>
      <c r="PMZ6770" s="78"/>
      <c r="PNA6770" s="78"/>
      <c r="PNB6770" s="78"/>
      <c r="PNC6770" s="78"/>
      <c r="PND6770" s="78"/>
      <c r="PNE6770" s="78"/>
      <c r="PNF6770" s="78"/>
      <c r="PNG6770" s="78"/>
      <c r="PNH6770" s="78"/>
      <c r="PNI6770" s="78"/>
      <c r="PNJ6770" s="78"/>
      <c r="PNK6770" s="78"/>
      <c r="PNL6770" s="78"/>
      <c r="PNM6770" s="78"/>
      <c r="PNN6770" s="78"/>
      <c r="PNO6770" s="78"/>
      <c r="PNP6770" s="78"/>
      <c r="PNQ6770" s="78"/>
      <c r="PNR6770" s="78"/>
      <c r="PNS6770" s="78"/>
      <c r="PNT6770" s="78"/>
      <c r="PNU6770" s="78"/>
      <c r="PNV6770" s="78"/>
      <c r="PNW6770" s="78"/>
      <c r="PNX6770" s="78"/>
      <c r="PNY6770" s="78"/>
      <c r="PNZ6770" s="78"/>
      <c r="POA6770" s="78"/>
      <c r="POB6770" s="78"/>
      <c r="POC6770" s="78"/>
      <c r="POD6770" s="78"/>
      <c r="POE6770" s="78"/>
      <c r="POF6770" s="78"/>
      <c r="POG6770" s="78"/>
      <c r="POH6770" s="78"/>
      <c r="POI6770" s="78"/>
      <c r="POJ6770" s="78"/>
      <c r="POK6770" s="78"/>
      <c r="POL6770" s="78"/>
      <c r="POM6770" s="78"/>
      <c r="PON6770" s="78"/>
      <c r="POO6770" s="78"/>
      <c r="POP6770" s="78"/>
      <c r="POQ6770" s="78"/>
      <c r="POR6770" s="78"/>
      <c r="POS6770" s="78"/>
      <c r="POT6770" s="78"/>
      <c r="POU6770" s="78"/>
      <c r="POV6770" s="78"/>
      <c r="POW6770" s="78"/>
      <c r="POX6770" s="78"/>
      <c r="POY6770" s="78"/>
      <c r="POZ6770" s="78"/>
      <c r="PPA6770" s="78"/>
      <c r="PPB6770" s="78"/>
      <c r="PPC6770" s="78"/>
      <c r="PPD6770" s="78"/>
      <c r="PPE6770" s="78"/>
      <c r="PPF6770" s="78"/>
      <c r="PPG6770" s="78"/>
      <c r="PPH6770" s="78"/>
      <c r="PPI6770" s="78"/>
      <c r="PPJ6770" s="78"/>
      <c r="PPK6770" s="78"/>
      <c r="PPL6770" s="78"/>
      <c r="PPM6770" s="78"/>
      <c r="PPN6770" s="78"/>
      <c r="PPO6770" s="78"/>
      <c r="PPP6770" s="78"/>
      <c r="PPQ6770" s="78"/>
      <c r="PPR6770" s="78"/>
      <c r="PPS6770" s="78"/>
      <c r="PPT6770" s="78"/>
      <c r="PPU6770" s="78"/>
      <c r="PPV6770" s="78"/>
      <c r="PPW6770" s="78"/>
      <c r="PPX6770" s="78"/>
      <c r="PPY6770" s="78"/>
      <c r="PPZ6770" s="78"/>
      <c r="PQA6770" s="78"/>
      <c r="PQB6770" s="78"/>
      <c r="PQC6770" s="78"/>
      <c r="PQD6770" s="78"/>
      <c r="PQE6770" s="78"/>
      <c r="PQF6770" s="78"/>
      <c r="PQG6770" s="78"/>
      <c r="PQH6770" s="78"/>
      <c r="PQI6770" s="78"/>
      <c r="PQJ6770" s="78"/>
      <c r="PQK6770" s="78"/>
      <c r="PQL6770" s="78"/>
      <c r="PQM6770" s="78"/>
      <c r="PQN6770" s="78"/>
      <c r="PQO6770" s="78"/>
      <c r="PQP6770" s="78"/>
      <c r="PQQ6770" s="78"/>
      <c r="PQR6770" s="78"/>
      <c r="PQS6770" s="78"/>
      <c r="PQT6770" s="78"/>
      <c r="PQU6770" s="78"/>
      <c r="PQV6770" s="78"/>
      <c r="PQW6770" s="78"/>
      <c r="PQX6770" s="78"/>
      <c r="PQY6770" s="78"/>
      <c r="PQZ6770" s="78"/>
      <c r="PRA6770" s="78"/>
      <c r="PRB6770" s="78"/>
      <c r="PRC6770" s="78"/>
      <c r="PRD6770" s="78"/>
      <c r="PRE6770" s="78"/>
      <c r="PRF6770" s="78"/>
      <c r="PRG6770" s="78"/>
      <c r="PRH6770" s="78"/>
      <c r="PRI6770" s="78"/>
      <c r="PRJ6770" s="78"/>
      <c r="PRK6770" s="78"/>
      <c r="PRL6770" s="78"/>
      <c r="PRM6770" s="78"/>
      <c r="PRN6770" s="78"/>
      <c r="PRO6770" s="78"/>
      <c r="PRP6770" s="78"/>
      <c r="PRQ6770" s="78"/>
      <c r="PRR6770" s="78"/>
      <c r="PRS6770" s="78"/>
      <c r="PRT6770" s="78"/>
      <c r="PRU6770" s="78"/>
      <c r="PRV6770" s="78"/>
      <c r="PRW6770" s="78"/>
      <c r="PRX6770" s="78"/>
      <c r="PRY6770" s="78"/>
      <c r="PRZ6770" s="78"/>
      <c r="PSA6770" s="78"/>
      <c r="PSB6770" s="78"/>
      <c r="PSC6770" s="78"/>
      <c r="PSD6770" s="78"/>
      <c r="PSE6770" s="78"/>
      <c r="PSF6770" s="78"/>
      <c r="PSG6770" s="78"/>
      <c r="PSH6770" s="78"/>
      <c r="PSI6770" s="78"/>
      <c r="PSJ6770" s="78"/>
      <c r="PSK6770" s="78"/>
      <c r="PSL6770" s="78"/>
      <c r="PSM6770" s="78"/>
      <c r="PSN6770" s="78"/>
      <c r="PSO6770" s="78"/>
      <c r="PSP6770" s="78"/>
      <c r="PSQ6770" s="78"/>
      <c r="PSR6770" s="78"/>
      <c r="PSS6770" s="78"/>
      <c r="PST6770" s="78"/>
      <c r="PSU6770" s="78"/>
      <c r="PSV6770" s="78"/>
      <c r="PSW6770" s="78"/>
      <c r="PSX6770" s="78"/>
      <c r="PSY6770" s="78"/>
      <c r="PSZ6770" s="78"/>
      <c r="PTA6770" s="78"/>
      <c r="PTB6770" s="78"/>
      <c r="PTC6770" s="78"/>
      <c r="PTD6770" s="78"/>
      <c r="PTE6770" s="78"/>
      <c r="PTF6770" s="78"/>
      <c r="PTG6770" s="78"/>
      <c r="PTH6770" s="78"/>
      <c r="PTI6770" s="78"/>
      <c r="PTJ6770" s="78"/>
      <c r="PTK6770" s="78"/>
      <c r="PTL6770" s="78"/>
      <c r="PTM6770" s="78"/>
      <c r="PTN6770" s="78"/>
      <c r="PTO6770" s="78"/>
      <c r="PTP6770" s="78"/>
      <c r="PTQ6770" s="78"/>
      <c r="PTR6770" s="78"/>
      <c r="PTS6770" s="78"/>
      <c r="PTT6770" s="78"/>
      <c r="PTU6770" s="78"/>
      <c r="PTV6770" s="78"/>
      <c r="PTW6770" s="78"/>
      <c r="PTX6770" s="78"/>
      <c r="PTY6770" s="78"/>
      <c r="PTZ6770" s="78"/>
      <c r="PUA6770" s="78"/>
      <c r="PUB6770" s="78"/>
      <c r="PUC6770" s="78"/>
      <c r="PUD6770" s="78"/>
      <c r="PUE6770" s="78"/>
      <c r="PUF6770" s="78"/>
      <c r="PUG6770" s="78"/>
      <c r="PUH6770" s="78"/>
      <c r="PUI6770" s="78"/>
      <c r="PUJ6770" s="78"/>
      <c r="PUK6770" s="78"/>
      <c r="PUL6770" s="78"/>
      <c r="PUM6770" s="78"/>
      <c r="PUN6770" s="78"/>
      <c r="PUO6770" s="78"/>
      <c r="PUP6770" s="78"/>
      <c r="PUQ6770" s="78"/>
      <c r="PUR6770" s="78"/>
      <c r="PUS6770" s="78"/>
      <c r="PUT6770" s="78"/>
      <c r="PUU6770" s="78"/>
      <c r="PUV6770" s="78"/>
      <c r="PUW6770" s="78"/>
      <c r="PUX6770" s="78"/>
      <c r="PUY6770" s="78"/>
      <c r="PUZ6770" s="78"/>
      <c r="PVA6770" s="78"/>
      <c r="PVB6770" s="78"/>
      <c r="PVC6770" s="78"/>
      <c r="PVD6770" s="78"/>
      <c r="PVE6770" s="78"/>
      <c r="PVF6770" s="78"/>
      <c r="PVG6770" s="78"/>
      <c r="PVH6770" s="78"/>
      <c r="PVI6770" s="78"/>
      <c r="PVJ6770" s="78"/>
      <c r="PVK6770" s="78"/>
      <c r="PVL6770" s="78"/>
      <c r="PVM6770" s="78"/>
      <c r="PVN6770" s="78"/>
      <c r="PVO6770" s="78"/>
      <c r="PVP6770" s="78"/>
      <c r="PVQ6770" s="78"/>
      <c r="PVR6770" s="78"/>
      <c r="PVS6770" s="78"/>
      <c r="PVT6770" s="78"/>
      <c r="PVU6770" s="78"/>
      <c r="PVV6770" s="78"/>
      <c r="PVW6770" s="78"/>
      <c r="PVX6770" s="78"/>
      <c r="PVY6770" s="78"/>
      <c r="PVZ6770" s="78"/>
      <c r="PWA6770" s="78"/>
      <c r="PWB6770" s="78"/>
      <c r="PWC6770" s="78"/>
      <c r="PWD6770" s="78"/>
      <c r="PWE6770" s="78"/>
      <c r="PWF6770" s="78"/>
      <c r="PWG6770" s="78"/>
      <c r="PWH6770" s="78"/>
      <c r="PWI6770" s="78"/>
      <c r="PWJ6770" s="78"/>
      <c r="PWK6770" s="78"/>
      <c r="PWL6770" s="78"/>
      <c r="PWM6770" s="78"/>
      <c r="PWN6770" s="78"/>
      <c r="PWO6770" s="78"/>
      <c r="PWP6770" s="78"/>
      <c r="PWQ6770" s="78"/>
      <c r="PWR6770" s="78"/>
      <c r="PWS6770" s="78"/>
      <c r="PWT6770" s="78"/>
      <c r="PWU6770" s="78"/>
      <c r="PWV6770" s="78"/>
      <c r="PWW6770" s="78"/>
      <c r="PWX6770" s="78"/>
      <c r="PWY6770" s="78"/>
      <c r="PWZ6770" s="78"/>
      <c r="PXA6770" s="78"/>
      <c r="PXB6770" s="78"/>
      <c r="PXC6770" s="78"/>
      <c r="PXD6770" s="78"/>
      <c r="PXE6770" s="78"/>
      <c r="PXF6770" s="78"/>
      <c r="PXG6770" s="78"/>
      <c r="PXH6770" s="78"/>
      <c r="PXI6770" s="78"/>
      <c r="PXJ6770" s="78"/>
      <c r="PXK6770" s="78"/>
      <c r="PXL6770" s="78"/>
      <c r="PXM6770" s="78"/>
      <c r="PXN6770" s="78"/>
      <c r="PXO6770" s="78"/>
      <c r="PXP6770" s="78"/>
      <c r="PXQ6770" s="78"/>
      <c r="PXR6770" s="78"/>
      <c r="PXS6770" s="78"/>
      <c r="PXT6770" s="78"/>
      <c r="PXU6770" s="78"/>
      <c r="PXV6770" s="78"/>
      <c r="PXW6770" s="78"/>
      <c r="PXX6770" s="78"/>
      <c r="PXY6770" s="78"/>
      <c r="PXZ6770" s="78"/>
      <c r="PYA6770" s="78"/>
      <c r="PYB6770" s="78"/>
      <c r="PYC6770" s="78"/>
      <c r="PYD6770" s="78"/>
      <c r="PYE6770" s="78"/>
      <c r="PYF6770" s="78"/>
      <c r="PYG6770" s="78"/>
      <c r="PYH6770" s="78"/>
      <c r="PYI6770" s="78"/>
      <c r="PYJ6770" s="78"/>
      <c r="PYK6770" s="78"/>
      <c r="PYL6770" s="78"/>
      <c r="PYM6770" s="78"/>
      <c r="PYN6770" s="78"/>
      <c r="PYO6770" s="78"/>
      <c r="PYP6770" s="78"/>
      <c r="PYQ6770" s="78"/>
      <c r="PYR6770" s="78"/>
      <c r="PYS6770" s="78"/>
      <c r="PYT6770" s="78"/>
      <c r="PYU6770" s="78"/>
      <c r="PYV6770" s="78"/>
      <c r="PYW6770" s="78"/>
      <c r="PYX6770" s="78"/>
      <c r="PYY6770" s="78"/>
      <c r="PYZ6770" s="78"/>
      <c r="PZA6770" s="78"/>
      <c r="PZB6770" s="78"/>
      <c r="PZC6770" s="78"/>
      <c r="PZD6770" s="78"/>
      <c r="PZE6770" s="78"/>
      <c r="PZF6770" s="78"/>
      <c r="PZG6770" s="78"/>
      <c r="PZH6770" s="78"/>
      <c r="PZI6770" s="78"/>
      <c r="PZJ6770" s="78"/>
      <c r="PZK6770" s="78"/>
      <c r="PZL6770" s="78"/>
      <c r="PZM6770" s="78"/>
      <c r="PZN6770" s="78"/>
      <c r="PZO6770" s="78"/>
      <c r="PZP6770" s="78"/>
      <c r="PZQ6770" s="78"/>
      <c r="PZR6770" s="78"/>
      <c r="PZS6770" s="78"/>
      <c r="PZT6770" s="78"/>
      <c r="PZU6770" s="78"/>
      <c r="PZV6770" s="78"/>
      <c r="PZW6770" s="78"/>
      <c r="PZX6770" s="78"/>
      <c r="PZY6770" s="78"/>
      <c r="PZZ6770" s="78"/>
      <c r="QAA6770" s="78"/>
      <c r="QAB6770" s="78"/>
      <c r="QAC6770" s="78"/>
      <c r="QAD6770" s="78"/>
      <c r="QAE6770" s="78"/>
      <c r="QAF6770" s="78"/>
      <c r="QAG6770" s="78"/>
      <c r="QAH6770" s="78"/>
      <c r="QAI6770" s="78"/>
      <c r="QAJ6770" s="78"/>
      <c r="QAK6770" s="78"/>
      <c r="QAL6770" s="78"/>
      <c r="QAM6770" s="78"/>
      <c r="QAN6770" s="78"/>
      <c r="QAO6770" s="78"/>
      <c r="QAP6770" s="78"/>
      <c r="QAQ6770" s="78"/>
      <c r="QAR6770" s="78"/>
      <c r="QAS6770" s="78"/>
      <c r="QAT6770" s="78"/>
      <c r="QAU6770" s="78"/>
      <c r="QAV6770" s="78"/>
      <c r="QAW6770" s="78"/>
      <c r="QAX6770" s="78"/>
      <c r="QAY6770" s="78"/>
      <c r="QAZ6770" s="78"/>
      <c r="QBA6770" s="78"/>
      <c r="QBB6770" s="78"/>
      <c r="QBC6770" s="78"/>
      <c r="QBD6770" s="78"/>
      <c r="QBE6770" s="78"/>
      <c r="QBF6770" s="78"/>
      <c r="QBG6770" s="78"/>
      <c r="QBH6770" s="78"/>
      <c r="QBI6770" s="78"/>
      <c r="QBJ6770" s="78"/>
      <c r="QBK6770" s="78"/>
      <c r="QBL6770" s="78"/>
      <c r="QBM6770" s="78"/>
      <c r="QBN6770" s="78"/>
      <c r="QBO6770" s="78"/>
      <c r="QBP6770" s="78"/>
      <c r="QBQ6770" s="78"/>
      <c r="QBR6770" s="78"/>
      <c r="QBS6770" s="78"/>
      <c r="QBT6770" s="78"/>
      <c r="QBU6770" s="78"/>
      <c r="QBV6770" s="78"/>
      <c r="QBW6770" s="78"/>
      <c r="QBX6770" s="78"/>
      <c r="QBY6770" s="78"/>
      <c r="QBZ6770" s="78"/>
      <c r="QCA6770" s="78"/>
      <c r="QCB6770" s="78"/>
      <c r="QCC6770" s="78"/>
      <c r="QCD6770" s="78"/>
      <c r="QCE6770" s="78"/>
      <c r="QCF6770" s="78"/>
      <c r="QCG6770" s="78"/>
      <c r="QCH6770" s="78"/>
      <c r="QCI6770" s="78"/>
      <c r="QCJ6770" s="78"/>
      <c r="QCK6770" s="78"/>
      <c r="QCL6770" s="78"/>
      <c r="QCM6770" s="78"/>
      <c r="QCN6770" s="78"/>
      <c r="QCO6770" s="78"/>
      <c r="QCP6770" s="78"/>
      <c r="QCQ6770" s="78"/>
      <c r="QCR6770" s="78"/>
      <c r="QCS6770" s="78"/>
      <c r="QCT6770" s="78"/>
      <c r="QCU6770" s="78"/>
      <c r="QCV6770" s="78"/>
      <c r="QCW6770" s="78"/>
      <c r="QCX6770" s="78"/>
      <c r="QCY6770" s="78"/>
      <c r="QCZ6770" s="78"/>
      <c r="QDA6770" s="78"/>
      <c r="QDB6770" s="78"/>
      <c r="QDC6770" s="78"/>
      <c r="QDD6770" s="78"/>
      <c r="QDE6770" s="78"/>
      <c r="QDF6770" s="78"/>
      <c r="QDG6770" s="78"/>
      <c r="QDH6770" s="78"/>
      <c r="QDI6770" s="78"/>
      <c r="QDJ6770" s="78"/>
      <c r="QDK6770" s="78"/>
      <c r="QDL6770" s="78"/>
      <c r="QDM6770" s="78"/>
      <c r="QDN6770" s="78"/>
      <c r="QDO6770" s="78"/>
      <c r="QDP6770" s="78"/>
      <c r="QDQ6770" s="78"/>
      <c r="QDR6770" s="78"/>
      <c r="QDS6770" s="78"/>
      <c r="QDT6770" s="78"/>
      <c r="QDU6770" s="78"/>
      <c r="QDV6770" s="78"/>
      <c r="QDW6770" s="78"/>
      <c r="QDX6770" s="78"/>
      <c r="QDY6770" s="78"/>
      <c r="QDZ6770" s="78"/>
      <c r="QEA6770" s="78"/>
      <c r="QEB6770" s="78"/>
      <c r="QEC6770" s="78"/>
      <c r="QED6770" s="78"/>
      <c r="QEE6770" s="78"/>
      <c r="QEF6770" s="78"/>
      <c r="QEG6770" s="78"/>
      <c r="QEH6770" s="78"/>
      <c r="QEI6770" s="78"/>
      <c r="QEJ6770" s="78"/>
      <c r="QEK6770" s="78"/>
      <c r="QEL6770" s="78"/>
      <c r="QEM6770" s="78"/>
      <c r="QEN6770" s="78"/>
      <c r="QEO6770" s="78"/>
      <c r="QEP6770" s="78"/>
      <c r="QEQ6770" s="78"/>
      <c r="QER6770" s="78"/>
      <c r="QES6770" s="78"/>
      <c r="QET6770" s="78"/>
      <c r="QEU6770" s="78"/>
      <c r="QEV6770" s="78"/>
      <c r="QEW6770" s="78"/>
      <c r="QEX6770" s="78"/>
      <c r="QEY6770" s="78"/>
      <c r="QEZ6770" s="78"/>
      <c r="QFA6770" s="78"/>
      <c r="QFB6770" s="78"/>
      <c r="QFC6770" s="78"/>
      <c r="QFD6770" s="78"/>
      <c r="QFE6770" s="78"/>
      <c r="QFF6770" s="78"/>
      <c r="QFG6770" s="78"/>
      <c r="QFH6770" s="78"/>
      <c r="QFI6770" s="78"/>
      <c r="QFJ6770" s="78"/>
      <c r="QFK6770" s="78"/>
      <c r="QFL6770" s="78"/>
      <c r="QFM6770" s="78"/>
      <c r="QFN6770" s="78"/>
      <c r="QFO6770" s="78"/>
      <c r="QFP6770" s="78"/>
      <c r="QFQ6770" s="78"/>
      <c r="QFR6770" s="78"/>
      <c r="QFS6770" s="78"/>
      <c r="QFT6770" s="78"/>
      <c r="QFU6770" s="78"/>
      <c r="QFV6770" s="78"/>
      <c r="QFW6770" s="78"/>
      <c r="QFX6770" s="78"/>
      <c r="QFY6770" s="78"/>
      <c r="QFZ6770" s="78"/>
      <c r="QGA6770" s="78"/>
      <c r="QGB6770" s="78"/>
      <c r="QGC6770" s="78"/>
      <c r="QGD6770" s="78"/>
      <c r="QGE6770" s="78"/>
      <c r="QGF6770" s="78"/>
      <c r="QGG6770" s="78"/>
      <c r="QGH6770" s="78"/>
      <c r="QGI6770" s="78"/>
      <c r="QGJ6770" s="78"/>
      <c r="QGK6770" s="78"/>
      <c r="QGL6770" s="78"/>
      <c r="QGM6770" s="78"/>
      <c r="QGN6770" s="78"/>
      <c r="QGO6770" s="78"/>
      <c r="QGP6770" s="78"/>
      <c r="QGQ6770" s="78"/>
      <c r="QGR6770" s="78"/>
      <c r="QGS6770" s="78"/>
      <c r="QGT6770" s="78"/>
      <c r="QGU6770" s="78"/>
      <c r="QGV6770" s="78"/>
      <c r="QGW6770" s="78"/>
      <c r="QGX6770" s="78"/>
      <c r="QGY6770" s="78"/>
      <c r="QGZ6770" s="78"/>
      <c r="QHA6770" s="78"/>
      <c r="QHB6770" s="78"/>
      <c r="QHC6770" s="78"/>
      <c r="QHD6770" s="78"/>
      <c r="QHE6770" s="78"/>
      <c r="QHF6770" s="78"/>
      <c r="QHG6770" s="78"/>
      <c r="QHH6770" s="78"/>
      <c r="QHI6770" s="78"/>
      <c r="QHJ6770" s="78"/>
      <c r="QHK6770" s="78"/>
      <c r="QHL6770" s="78"/>
      <c r="QHM6770" s="78"/>
      <c r="QHN6770" s="78"/>
      <c r="QHO6770" s="78"/>
      <c r="QHP6770" s="78"/>
      <c r="QHQ6770" s="78"/>
      <c r="QHR6770" s="78"/>
      <c r="QHS6770" s="78"/>
      <c r="QHT6770" s="78"/>
      <c r="QHU6770" s="78"/>
      <c r="QHV6770" s="78"/>
      <c r="QHW6770" s="78"/>
      <c r="QHX6770" s="78"/>
      <c r="QHY6770" s="78"/>
      <c r="QHZ6770" s="78"/>
      <c r="QIA6770" s="78"/>
      <c r="QIB6770" s="78"/>
      <c r="QIC6770" s="78"/>
      <c r="QID6770" s="78"/>
      <c r="QIE6770" s="78"/>
      <c r="QIF6770" s="78"/>
      <c r="QIG6770" s="78"/>
      <c r="QIH6770" s="78"/>
      <c r="QII6770" s="78"/>
      <c r="QIJ6770" s="78"/>
      <c r="QIK6770" s="78"/>
      <c r="QIL6770" s="78"/>
      <c r="QIM6770" s="78"/>
      <c r="QIN6770" s="78"/>
      <c r="QIO6770" s="78"/>
      <c r="QIP6770" s="78"/>
      <c r="QIQ6770" s="78"/>
      <c r="QIR6770" s="78"/>
      <c r="QIS6770" s="78"/>
      <c r="QIT6770" s="78"/>
      <c r="QIU6770" s="78"/>
      <c r="QIV6770" s="78"/>
      <c r="QIW6770" s="78"/>
      <c r="QIX6770" s="78"/>
      <c r="QIY6770" s="78"/>
      <c r="QIZ6770" s="78"/>
      <c r="QJA6770" s="78"/>
      <c r="QJB6770" s="78"/>
      <c r="QJC6770" s="78"/>
      <c r="QJD6770" s="78"/>
      <c r="QJE6770" s="78"/>
      <c r="QJF6770" s="78"/>
      <c r="QJG6770" s="78"/>
      <c r="QJH6770" s="78"/>
      <c r="QJI6770" s="78"/>
      <c r="QJJ6770" s="78"/>
      <c r="QJK6770" s="78"/>
      <c r="QJL6770" s="78"/>
      <c r="QJM6770" s="78"/>
      <c r="QJN6770" s="78"/>
      <c r="QJO6770" s="78"/>
      <c r="QJP6770" s="78"/>
      <c r="QJQ6770" s="78"/>
      <c r="QJR6770" s="78"/>
      <c r="QJS6770" s="78"/>
      <c r="QJT6770" s="78"/>
      <c r="QJU6770" s="78"/>
      <c r="QJV6770" s="78"/>
      <c r="QJW6770" s="78"/>
      <c r="QJX6770" s="78"/>
      <c r="QJY6770" s="78"/>
      <c r="QJZ6770" s="78"/>
      <c r="QKA6770" s="78"/>
      <c r="QKB6770" s="78"/>
      <c r="QKC6770" s="78"/>
      <c r="QKD6770" s="78"/>
      <c r="QKE6770" s="78"/>
      <c r="QKF6770" s="78"/>
      <c r="QKG6770" s="78"/>
      <c r="QKH6770" s="78"/>
      <c r="QKI6770" s="78"/>
      <c r="QKJ6770" s="78"/>
      <c r="QKK6770" s="78"/>
      <c r="QKL6770" s="78"/>
      <c r="QKM6770" s="78"/>
      <c r="QKN6770" s="78"/>
      <c r="QKO6770" s="78"/>
      <c r="QKP6770" s="78"/>
      <c r="QKQ6770" s="78"/>
      <c r="QKR6770" s="78"/>
      <c r="QKS6770" s="78"/>
      <c r="QKT6770" s="78"/>
      <c r="QKU6770" s="78"/>
      <c r="QKV6770" s="78"/>
      <c r="QKW6770" s="78"/>
      <c r="QKX6770" s="78"/>
      <c r="QKY6770" s="78"/>
      <c r="QKZ6770" s="78"/>
      <c r="QLA6770" s="78"/>
      <c r="QLB6770" s="78"/>
      <c r="QLC6770" s="78"/>
      <c r="QLD6770" s="78"/>
      <c r="QLE6770" s="78"/>
      <c r="QLF6770" s="78"/>
      <c r="QLG6770" s="78"/>
      <c r="QLH6770" s="78"/>
      <c r="QLI6770" s="78"/>
      <c r="QLJ6770" s="78"/>
      <c r="QLK6770" s="78"/>
      <c r="QLL6770" s="78"/>
      <c r="QLM6770" s="78"/>
      <c r="QLN6770" s="78"/>
      <c r="QLO6770" s="78"/>
      <c r="QLP6770" s="78"/>
      <c r="QLQ6770" s="78"/>
      <c r="QLR6770" s="78"/>
      <c r="QLS6770" s="78"/>
      <c r="QLT6770" s="78"/>
      <c r="QLU6770" s="78"/>
      <c r="QLV6770" s="78"/>
      <c r="QLW6770" s="78"/>
      <c r="QLX6770" s="78"/>
      <c r="QLY6770" s="78"/>
      <c r="QLZ6770" s="78"/>
      <c r="QMA6770" s="78"/>
      <c r="QMB6770" s="78"/>
      <c r="QMC6770" s="78"/>
      <c r="QMD6770" s="78"/>
      <c r="QME6770" s="78"/>
      <c r="QMF6770" s="78"/>
      <c r="QMG6770" s="78"/>
      <c r="QMH6770" s="78"/>
      <c r="QMI6770" s="78"/>
      <c r="QMJ6770" s="78"/>
      <c r="QMK6770" s="78"/>
      <c r="QML6770" s="78"/>
      <c r="QMM6770" s="78"/>
      <c r="QMN6770" s="78"/>
      <c r="QMO6770" s="78"/>
      <c r="QMP6770" s="78"/>
      <c r="QMQ6770" s="78"/>
      <c r="QMR6770" s="78"/>
      <c r="QMS6770" s="78"/>
      <c r="QMT6770" s="78"/>
      <c r="QMU6770" s="78"/>
      <c r="QMV6770" s="78"/>
      <c r="QMW6770" s="78"/>
      <c r="QMX6770" s="78"/>
      <c r="QMY6770" s="78"/>
      <c r="QMZ6770" s="78"/>
      <c r="QNA6770" s="78"/>
      <c r="QNB6770" s="78"/>
      <c r="QNC6770" s="78"/>
      <c r="QND6770" s="78"/>
      <c r="QNE6770" s="78"/>
      <c r="QNF6770" s="78"/>
      <c r="QNG6770" s="78"/>
      <c r="QNH6770" s="78"/>
      <c r="QNI6770" s="78"/>
      <c r="QNJ6770" s="78"/>
      <c r="QNK6770" s="78"/>
      <c r="QNL6770" s="78"/>
      <c r="QNM6770" s="78"/>
      <c r="QNN6770" s="78"/>
      <c r="QNO6770" s="78"/>
      <c r="QNP6770" s="78"/>
      <c r="QNQ6770" s="78"/>
      <c r="QNR6770" s="78"/>
      <c r="QNS6770" s="78"/>
      <c r="QNT6770" s="78"/>
      <c r="QNU6770" s="78"/>
      <c r="QNV6770" s="78"/>
      <c r="QNW6770" s="78"/>
      <c r="QNX6770" s="78"/>
      <c r="QNY6770" s="78"/>
      <c r="QNZ6770" s="78"/>
      <c r="QOA6770" s="78"/>
      <c r="QOB6770" s="78"/>
      <c r="QOC6770" s="78"/>
      <c r="QOD6770" s="78"/>
      <c r="QOE6770" s="78"/>
      <c r="QOF6770" s="78"/>
      <c r="QOG6770" s="78"/>
      <c r="QOH6770" s="78"/>
      <c r="QOI6770" s="78"/>
      <c r="QOJ6770" s="78"/>
      <c r="QOK6770" s="78"/>
      <c r="QOL6770" s="78"/>
      <c r="QOM6770" s="78"/>
      <c r="QON6770" s="78"/>
      <c r="QOO6770" s="78"/>
      <c r="QOP6770" s="78"/>
      <c r="QOQ6770" s="78"/>
      <c r="QOR6770" s="78"/>
      <c r="QOS6770" s="78"/>
      <c r="QOT6770" s="78"/>
      <c r="QOU6770" s="78"/>
      <c r="QOV6770" s="78"/>
      <c r="QOW6770" s="78"/>
      <c r="QOX6770" s="78"/>
      <c r="QOY6770" s="78"/>
      <c r="QOZ6770" s="78"/>
      <c r="QPA6770" s="78"/>
      <c r="QPB6770" s="78"/>
      <c r="QPC6770" s="78"/>
      <c r="QPD6770" s="78"/>
      <c r="QPE6770" s="78"/>
      <c r="QPF6770" s="78"/>
      <c r="QPG6770" s="78"/>
      <c r="QPH6770" s="78"/>
      <c r="QPI6770" s="78"/>
      <c r="QPJ6770" s="78"/>
      <c r="QPK6770" s="78"/>
      <c r="QPL6770" s="78"/>
      <c r="QPM6770" s="78"/>
      <c r="QPN6770" s="78"/>
      <c r="QPO6770" s="78"/>
      <c r="QPP6770" s="78"/>
      <c r="QPQ6770" s="78"/>
      <c r="QPR6770" s="78"/>
      <c r="QPS6770" s="78"/>
      <c r="QPT6770" s="78"/>
      <c r="QPU6770" s="78"/>
      <c r="QPV6770" s="78"/>
      <c r="QPW6770" s="78"/>
      <c r="QPX6770" s="78"/>
      <c r="QPY6770" s="78"/>
      <c r="QPZ6770" s="78"/>
      <c r="QQA6770" s="78"/>
      <c r="QQB6770" s="78"/>
      <c r="QQC6770" s="78"/>
      <c r="QQD6770" s="78"/>
      <c r="QQE6770" s="78"/>
      <c r="QQF6770" s="78"/>
      <c r="QQG6770" s="78"/>
      <c r="QQH6770" s="78"/>
      <c r="QQI6770" s="78"/>
      <c r="QQJ6770" s="78"/>
      <c r="QQK6770" s="78"/>
      <c r="QQL6770" s="78"/>
      <c r="QQM6770" s="78"/>
      <c r="QQN6770" s="78"/>
      <c r="QQO6770" s="78"/>
      <c r="QQP6770" s="78"/>
      <c r="QQQ6770" s="78"/>
      <c r="QQR6770" s="78"/>
      <c r="QQS6770" s="78"/>
      <c r="QQT6770" s="78"/>
      <c r="QQU6770" s="78"/>
      <c r="QQV6770" s="78"/>
      <c r="QQW6770" s="78"/>
      <c r="QQX6770" s="78"/>
      <c r="QQY6770" s="78"/>
      <c r="QQZ6770" s="78"/>
      <c r="QRA6770" s="78"/>
      <c r="QRB6770" s="78"/>
      <c r="QRC6770" s="78"/>
      <c r="QRD6770" s="78"/>
      <c r="QRE6770" s="78"/>
      <c r="QRF6770" s="78"/>
      <c r="QRG6770" s="78"/>
      <c r="QRH6770" s="78"/>
      <c r="QRI6770" s="78"/>
      <c r="QRJ6770" s="78"/>
      <c r="QRK6770" s="78"/>
      <c r="QRL6770" s="78"/>
      <c r="QRM6770" s="78"/>
      <c r="QRN6770" s="78"/>
      <c r="QRO6770" s="78"/>
      <c r="QRP6770" s="78"/>
      <c r="QRQ6770" s="78"/>
      <c r="QRR6770" s="78"/>
      <c r="QRS6770" s="78"/>
      <c r="QRT6770" s="78"/>
      <c r="QRU6770" s="78"/>
      <c r="QRV6770" s="78"/>
      <c r="QRW6770" s="78"/>
      <c r="QRX6770" s="78"/>
      <c r="QRY6770" s="78"/>
      <c r="QRZ6770" s="78"/>
      <c r="QSA6770" s="78"/>
      <c r="QSB6770" s="78"/>
      <c r="QSC6770" s="78"/>
      <c r="QSD6770" s="78"/>
      <c r="QSE6770" s="78"/>
      <c r="QSF6770" s="78"/>
      <c r="QSG6770" s="78"/>
      <c r="QSH6770" s="78"/>
      <c r="QSI6770" s="78"/>
      <c r="QSJ6770" s="78"/>
      <c r="QSK6770" s="78"/>
      <c r="QSL6770" s="78"/>
      <c r="QSM6770" s="78"/>
      <c r="QSN6770" s="78"/>
      <c r="QSO6770" s="78"/>
      <c r="QSP6770" s="78"/>
      <c r="QSQ6770" s="78"/>
      <c r="QSR6770" s="78"/>
      <c r="QSS6770" s="78"/>
      <c r="QST6770" s="78"/>
      <c r="QSU6770" s="78"/>
      <c r="QSV6770" s="78"/>
      <c r="QSW6770" s="78"/>
      <c r="QSX6770" s="78"/>
      <c r="QSY6770" s="78"/>
      <c r="QSZ6770" s="78"/>
      <c r="QTA6770" s="78"/>
      <c r="QTB6770" s="78"/>
      <c r="QTC6770" s="78"/>
      <c r="QTD6770" s="78"/>
      <c r="QTE6770" s="78"/>
      <c r="QTF6770" s="78"/>
      <c r="QTG6770" s="78"/>
      <c r="QTH6770" s="78"/>
      <c r="QTI6770" s="78"/>
      <c r="QTJ6770" s="78"/>
      <c r="QTK6770" s="78"/>
      <c r="QTL6770" s="78"/>
      <c r="QTM6770" s="78"/>
      <c r="QTN6770" s="78"/>
      <c r="QTO6770" s="78"/>
      <c r="QTP6770" s="78"/>
      <c r="QTQ6770" s="78"/>
      <c r="QTR6770" s="78"/>
      <c r="QTS6770" s="78"/>
      <c r="QTT6770" s="78"/>
      <c r="QTU6770" s="78"/>
      <c r="QTV6770" s="78"/>
      <c r="QTW6770" s="78"/>
      <c r="QTX6770" s="78"/>
      <c r="QTY6770" s="78"/>
      <c r="QTZ6770" s="78"/>
      <c r="QUA6770" s="78"/>
      <c r="QUB6770" s="78"/>
      <c r="QUC6770" s="78"/>
      <c r="QUD6770" s="78"/>
      <c r="QUE6770" s="78"/>
      <c r="QUF6770" s="78"/>
      <c r="QUG6770" s="78"/>
      <c r="QUH6770" s="78"/>
      <c r="QUI6770" s="78"/>
      <c r="QUJ6770" s="78"/>
      <c r="QUK6770" s="78"/>
      <c r="QUL6770" s="78"/>
      <c r="QUM6770" s="78"/>
      <c r="QUN6770" s="78"/>
      <c r="QUO6770" s="78"/>
      <c r="QUP6770" s="78"/>
      <c r="QUQ6770" s="78"/>
      <c r="QUR6770" s="78"/>
      <c r="QUS6770" s="78"/>
      <c r="QUT6770" s="78"/>
      <c r="QUU6770" s="78"/>
      <c r="QUV6770" s="78"/>
      <c r="QUW6770" s="78"/>
      <c r="QUX6770" s="78"/>
      <c r="QUY6770" s="78"/>
      <c r="QUZ6770" s="78"/>
      <c r="QVA6770" s="78"/>
      <c r="QVB6770" s="78"/>
      <c r="QVC6770" s="78"/>
      <c r="QVD6770" s="78"/>
      <c r="QVE6770" s="78"/>
      <c r="QVF6770" s="78"/>
      <c r="QVG6770" s="78"/>
      <c r="QVH6770" s="78"/>
      <c r="QVI6770" s="78"/>
      <c r="QVJ6770" s="78"/>
      <c r="QVK6770" s="78"/>
      <c r="QVL6770" s="78"/>
      <c r="QVM6770" s="78"/>
      <c r="QVN6770" s="78"/>
      <c r="QVO6770" s="78"/>
      <c r="QVP6770" s="78"/>
      <c r="QVQ6770" s="78"/>
      <c r="QVR6770" s="78"/>
      <c r="QVS6770" s="78"/>
      <c r="QVT6770" s="78"/>
      <c r="QVU6770" s="78"/>
      <c r="QVV6770" s="78"/>
      <c r="QVW6770" s="78"/>
      <c r="QVX6770" s="78"/>
      <c r="QVY6770" s="78"/>
      <c r="QVZ6770" s="78"/>
      <c r="QWA6770" s="78"/>
      <c r="QWB6770" s="78"/>
      <c r="QWC6770" s="78"/>
      <c r="QWD6770" s="78"/>
      <c r="QWE6770" s="78"/>
      <c r="QWF6770" s="78"/>
      <c r="QWG6770" s="78"/>
      <c r="QWH6770" s="78"/>
      <c r="QWI6770" s="78"/>
      <c r="QWJ6770" s="78"/>
      <c r="QWK6770" s="78"/>
      <c r="QWL6770" s="78"/>
      <c r="QWM6770" s="78"/>
      <c r="QWN6770" s="78"/>
      <c r="QWO6770" s="78"/>
      <c r="QWP6770" s="78"/>
      <c r="QWQ6770" s="78"/>
      <c r="QWR6770" s="78"/>
      <c r="QWS6770" s="78"/>
      <c r="QWT6770" s="78"/>
      <c r="QWU6770" s="78"/>
      <c r="QWV6770" s="78"/>
      <c r="QWW6770" s="78"/>
      <c r="QWX6770" s="78"/>
      <c r="QWY6770" s="78"/>
      <c r="QWZ6770" s="78"/>
      <c r="QXA6770" s="78"/>
      <c r="QXB6770" s="78"/>
      <c r="QXC6770" s="78"/>
      <c r="QXD6770" s="78"/>
      <c r="QXE6770" s="78"/>
      <c r="QXF6770" s="78"/>
      <c r="QXG6770" s="78"/>
      <c r="QXH6770" s="78"/>
      <c r="QXI6770" s="78"/>
      <c r="QXJ6770" s="78"/>
      <c r="QXK6770" s="78"/>
      <c r="QXL6770" s="78"/>
      <c r="QXM6770" s="78"/>
      <c r="QXN6770" s="78"/>
      <c r="QXO6770" s="78"/>
      <c r="QXP6770" s="78"/>
      <c r="QXQ6770" s="78"/>
      <c r="QXR6770" s="78"/>
      <c r="QXS6770" s="78"/>
      <c r="QXT6770" s="78"/>
      <c r="QXU6770" s="78"/>
      <c r="QXV6770" s="78"/>
      <c r="QXW6770" s="78"/>
      <c r="QXX6770" s="78"/>
      <c r="QXY6770" s="78"/>
      <c r="QXZ6770" s="78"/>
      <c r="QYA6770" s="78"/>
      <c r="QYB6770" s="78"/>
      <c r="QYC6770" s="78"/>
      <c r="QYD6770" s="78"/>
      <c r="QYE6770" s="78"/>
      <c r="QYF6770" s="78"/>
      <c r="QYG6770" s="78"/>
      <c r="QYH6770" s="78"/>
      <c r="QYI6770" s="78"/>
      <c r="QYJ6770" s="78"/>
      <c r="QYK6770" s="78"/>
      <c r="QYL6770" s="78"/>
      <c r="QYM6770" s="78"/>
      <c r="QYN6770" s="78"/>
      <c r="QYO6770" s="78"/>
      <c r="QYP6770" s="78"/>
      <c r="QYQ6770" s="78"/>
      <c r="QYR6770" s="78"/>
      <c r="QYS6770" s="78"/>
      <c r="QYT6770" s="78"/>
      <c r="QYU6770" s="78"/>
      <c r="QYV6770" s="78"/>
      <c r="QYW6770" s="78"/>
      <c r="QYX6770" s="78"/>
      <c r="QYY6770" s="78"/>
      <c r="QYZ6770" s="78"/>
      <c r="QZA6770" s="78"/>
      <c r="QZB6770" s="78"/>
      <c r="QZC6770" s="78"/>
      <c r="QZD6770" s="78"/>
      <c r="QZE6770" s="78"/>
      <c r="QZF6770" s="78"/>
      <c r="QZG6770" s="78"/>
      <c r="QZH6770" s="78"/>
      <c r="QZI6770" s="78"/>
      <c r="QZJ6770" s="78"/>
      <c r="QZK6770" s="78"/>
      <c r="QZL6770" s="78"/>
      <c r="QZM6770" s="78"/>
      <c r="QZN6770" s="78"/>
      <c r="QZO6770" s="78"/>
      <c r="QZP6770" s="78"/>
      <c r="QZQ6770" s="78"/>
      <c r="QZR6770" s="78"/>
      <c r="QZS6770" s="78"/>
      <c r="QZT6770" s="78"/>
      <c r="QZU6770" s="78"/>
      <c r="QZV6770" s="78"/>
      <c r="QZW6770" s="78"/>
      <c r="QZX6770" s="78"/>
      <c r="QZY6770" s="78"/>
      <c r="QZZ6770" s="78"/>
      <c r="RAA6770" s="78"/>
      <c r="RAB6770" s="78"/>
      <c r="RAC6770" s="78"/>
      <c r="RAD6770" s="78"/>
      <c r="RAE6770" s="78"/>
      <c r="RAF6770" s="78"/>
      <c r="RAG6770" s="78"/>
      <c r="RAH6770" s="78"/>
      <c r="RAI6770" s="78"/>
      <c r="RAJ6770" s="78"/>
      <c r="RAK6770" s="78"/>
      <c r="RAL6770" s="78"/>
      <c r="RAM6770" s="78"/>
      <c r="RAN6770" s="78"/>
      <c r="RAO6770" s="78"/>
      <c r="RAP6770" s="78"/>
      <c r="RAQ6770" s="78"/>
      <c r="RAR6770" s="78"/>
      <c r="RAS6770" s="78"/>
      <c r="RAT6770" s="78"/>
      <c r="RAU6770" s="78"/>
      <c r="RAV6770" s="78"/>
      <c r="RAW6770" s="78"/>
      <c r="RAX6770" s="78"/>
      <c r="RAY6770" s="78"/>
      <c r="RAZ6770" s="78"/>
      <c r="RBA6770" s="78"/>
      <c r="RBB6770" s="78"/>
      <c r="RBC6770" s="78"/>
      <c r="RBD6770" s="78"/>
      <c r="RBE6770" s="78"/>
      <c r="RBF6770" s="78"/>
      <c r="RBG6770" s="78"/>
      <c r="RBH6770" s="78"/>
      <c r="RBI6770" s="78"/>
      <c r="RBJ6770" s="78"/>
      <c r="RBK6770" s="78"/>
      <c r="RBL6770" s="78"/>
      <c r="RBM6770" s="78"/>
      <c r="RBN6770" s="78"/>
      <c r="RBO6770" s="78"/>
      <c r="RBP6770" s="78"/>
      <c r="RBQ6770" s="78"/>
      <c r="RBR6770" s="78"/>
      <c r="RBS6770" s="78"/>
      <c r="RBT6770" s="78"/>
      <c r="RBU6770" s="78"/>
      <c r="RBV6770" s="78"/>
      <c r="RBW6770" s="78"/>
      <c r="RBX6770" s="78"/>
      <c r="RBY6770" s="78"/>
      <c r="RBZ6770" s="78"/>
      <c r="RCA6770" s="78"/>
      <c r="RCB6770" s="78"/>
      <c r="RCC6770" s="78"/>
      <c r="RCD6770" s="78"/>
      <c r="RCE6770" s="78"/>
      <c r="RCF6770" s="78"/>
      <c r="RCG6770" s="78"/>
      <c r="RCH6770" s="78"/>
      <c r="RCI6770" s="78"/>
      <c r="RCJ6770" s="78"/>
      <c r="RCK6770" s="78"/>
      <c r="RCL6770" s="78"/>
      <c r="RCM6770" s="78"/>
      <c r="RCN6770" s="78"/>
      <c r="RCO6770" s="78"/>
      <c r="RCP6770" s="78"/>
      <c r="RCQ6770" s="78"/>
      <c r="RCR6770" s="78"/>
      <c r="RCS6770" s="78"/>
      <c r="RCT6770" s="78"/>
      <c r="RCU6770" s="78"/>
      <c r="RCV6770" s="78"/>
      <c r="RCW6770" s="78"/>
      <c r="RCX6770" s="78"/>
      <c r="RCY6770" s="78"/>
      <c r="RCZ6770" s="78"/>
      <c r="RDA6770" s="78"/>
      <c r="RDB6770" s="78"/>
      <c r="RDC6770" s="78"/>
      <c r="RDD6770" s="78"/>
      <c r="RDE6770" s="78"/>
      <c r="RDF6770" s="78"/>
      <c r="RDG6770" s="78"/>
      <c r="RDH6770" s="78"/>
      <c r="RDI6770" s="78"/>
      <c r="RDJ6770" s="78"/>
      <c r="RDK6770" s="78"/>
      <c r="RDL6770" s="78"/>
      <c r="RDM6770" s="78"/>
      <c r="RDN6770" s="78"/>
      <c r="RDO6770" s="78"/>
      <c r="RDP6770" s="78"/>
      <c r="RDQ6770" s="78"/>
      <c r="RDR6770" s="78"/>
      <c r="RDS6770" s="78"/>
      <c r="RDT6770" s="78"/>
      <c r="RDU6770" s="78"/>
      <c r="RDV6770" s="78"/>
      <c r="RDW6770" s="78"/>
      <c r="RDX6770" s="78"/>
      <c r="RDY6770" s="78"/>
      <c r="RDZ6770" s="78"/>
      <c r="REA6770" s="78"/>
      <c r="REB6770" s="78"/>
      <c r="REC6770" s="78"/>
      <c r="RED6770" s="78"/>
      <c r="REE6770" s="78"/>
      <c r="REF6770" s="78"/>
      <c r="REG6770" s="78"/>
      <c r="REH6770" s="78"/>
      <c r="REI6770" s="78"/>
      <c r="REJ6770" s="78"/>
      <c r="REK6770" s="78"/>
      <c r="REL6770" s="78"/>
      <c r="REM6770" s="78"/>
      <c r="REN6770" s="78"/>
      <c r="REO6770" s="78"/>
      <c r="REP6770" s="78"/>
      <c r="REQ6770" s="78"/>
      <c r="RER6770" s="78"/>
      <c r="RES6770" s="78"/>
      <c r="RET6770" s="78"/>
      <c r="REU6770" s="78"/>
      <c r="REV6770" s="78"/>
      <c r="REW6770" s="78"/>
      <c r="REX6770" s="78"/>
      <c r="REY6770" s="78"/>
      <c r="REZ6770" s="78"/>
      <c r="RFA6770" s="78"/>
      <c r="RFB6770" s="78"/>
      <c r="RFC6770" s="78"/>
      <c r="RFD6770" s="78"/>
      <c r="RFE6770" s="78"/>
      <c r="RFF6770" s="78"/>
      <c r="RFG6770" s="78"/>
      <c r="RFH6770" s="78"/>
      <c r="RFI6770" s="78"/>
      <c r="RFJ6770" s="78"/>
      <c r="RFK6770" s="78"/>
      <c r="RFL6770" s="78"/>
      <c r="RFM6770" s="78"/>
      <c r="RFN6770" s="78"/>
      <c r="RFO6770" s="78"/>
      <c r="RFP6770" s="78"/>
      <c r="RFQ6770" s="78"/>
      <c r="RFR6770" s="78"/>
      <c r="RFS6770" s="78"/>
      <c r="RFT6770" s="78"/>
      <c r="RFU6770" s="78"/>
      <c r="RFV6770" s="78"/>
      <c r="RFW6770" s="78"/>
      <c r="RFX6770" s="78"/>
      <c r="RFY6770" s="78"/>
      <c r="RFZ6770" s="78"/>
      <c r="RGA6770" s="78"/>
      <c r="RGB6770" s="78"/>
      <c r="RGC6770" s="78"/>
      <c r="RGD6770" s="78"/>
      <c r="RGE6770" s="78"/>
      <c r="RGF6770" s="78"/>
      <c r="RGG6770" s="78"/>
      <c r="RGH6770" s="78"/>
      <c r="RGI6770" s="78"/>
      <c r="RGJ6770" s="78"/>
      <c r="RGK6770" s="78"/>
      <c r="RGL6770" s="78"/>
      <c r="RGM6770" s="78"/>
      <c r="RGN6770" s="78"/>
      <c r="RGO6770" s="78"/>
      <c r="RGP6770" s="78"/>
      <c r="RGQ6770" s="78"/>
      <c r="RGR6770" s="78"/>
      <c r="RGS6770" s="78"/>
      <c r="RGT6770" s="78"/>
      <c r="RGU6770" s="78"/>
      <c r="RGV6770" s="78"/>
      <c r="RGW6770" s="78"/>
      <c r="RGX6770" s="78"/>
      <c r="RGY6770" s="78"/>
      <c r="RGZ6770" s="78"/>
      <c r="RHA6770" s="78"/>
      <c r="RHB6770" s="78"/>
      <c r="RHC6770" s="78"/>
      <c r="RHD6770" s="78"/>
      <c r="RHE6770" s="78"/>
      <c r="RHF6770" s="78"/>
      <c r="RHG6770" s="78"/>
      <c r="RHH6770" s="78"/>
      <c r="RHI6770" s="78"/>
      <c r="RHJ6770" s="78"/>
      <c r="RHK6770" s="78"/>
      <c r="RHL6770" s="78"/>
      <c r="RHM6770" s="78"/>
      <c r="RHN6770" s="78"/>
      <c r="RHO6770" s="78"/>
      <c r="RHP6770" s="78"/>
      <c r="RHQ6770" s="78"/>
      <c r="RHR6770" s="78"/>
      <c r="RHS6770" s="78"/>
      <c r="RHT6770" s="78"/>
      <c r="RHU6770" s="78"/>
      <c r="RHV6770" s="78"/>
      <c r="RHW6770" s="78"/>
      <c r="RHX6770" s="78"/>
      <c r="RHY6770" s="78"/>
      <c r="RHZ6770" s="78"/>
      <c r="RIA6770" s="78"/>
      <c r="RIB6770" s="78"/>
      <c r="RIC6770" s="78"/>
      <c r="RID6770" s="78"/>
      <c r="RIE6770" s="78"/>
      <c r="RIF6770" s="78"/>
      <c r="RIG6770" s="78"/>
      <c r="RIH6770" s="78"/>
      <c r="RII6770" s="78"/>
      <c r="RIJ6770" s="78"/>
      <c r="RIK6770" s="78"/>
      <c r="RIL6770" s="78"/>
      <c r="RIM6770" s="78"/>
      <c r="RIN6770" s="78"/>
      <c r="RIO6770" s="78"/>
      <c r="RIP6770" s="78"/>
      <c r="RIQ6770" s="78"/>
      <c r="RIR6770" s="78"/>
      <c r="RIS6770" s="78"/>
      <c r="RIT6770" s="78"/>
      <c r="RIU6770" s="78"/>
      <c r="RIV6770" s="78"/>
      <c r="RIW6770" s="78"/>
      <c r="RIX6770" s="78"/>
      <c r="RIY6770" s="78"/>
      <c r="RIZ6770" s="78"/>
      <c r="RJA6770" s="78"/>
      <c r="RJB6770" s="78"/>
      <c r="RJC6770" s="78"/>
      <c r="RJD6770" s="78"/>
      <c r="RJE6770" s="78"/>
      <c r="RJF6770" s="78"/>
      <c r="RJG6770" s="78"/>
      <c r="RJH6770" s="78"/>
      <c r="RJI6770" s="78"/>
      <c r="RJJ6770" s="78"/>
      <c r="RJK6770" s="78"/>
      <c r="RJL6770" s="78"/>
      <c r="RJM6770" s="78"/>
      <c r="RJN6770" s="78"/>
      <c r="RJO6770" s="78"/>
      <c r="RJP6770" s="78"/>
      <c r="RJQ6770" s="78"/>
      <c r="RJR6770" s="78"/>
      <c r="RJS6770" s="78"/>
      <c r="RJT6770" s="78"/>
      <c r="RJU6770" s="78"/>
      <c r="RJV6770" s="78"/>
      <c r="RJW6770" s="78"/>
      <c r="RJX6770" s="78"/>
      <c r="RJY6770" s="78"/>
      <c r="RJZ6770" s="78"/>
      <c r="RKA6770" s="78"/>
      <c r="RKB6770" s="78"/>
      <c r="RKC6770" s="78"/>
      <c r="RKD6770" s="78"/>
      <c r="RKE6770" s="78"/>
      <c r="RKF6770" s="78"/>
      <c r="RKG6770" s="78"/>
      <c r="RKH6770" s="78"/>
      <c r="RKI6770" s="78"/>
      <c r="RKJ6770" s="78"/>
      <c r="RKK6770" s="78"/>
      <c r="RKL6770" s="78"/>
      <c r="RKM6770" s="78"/>
      <c r="RKN6770" s="78"/>
      <c r="RKO6770" s="78"/>
      <c r="RKP6770" s="78"/>
      <c r="RKQ6770" s="78"/>
      <c r="RKR6770" s="78"/>
      <c r="RKS6770" s="78"/>
      <c r="RKT6770" s="78"/>
      <c r="RKU6770" s="78"/>
      <c r="RKV6770" s="78"/>
      <c r="RKW6770" s="78"/>
      <c r="RKX6770" s="78"/>
      <c r="RKY6770" s="78"/>
      <c r="RKZ6770" s="78"/>
      <c r="RLA6770" s="78"/>
      <c r="RLB6770" s="78"/>
      <c r="RLC6770" s="78"/>
      <c r="RLD6770" s="78"/>
      <c r="RLE6770" s="78"/>
      <c r="RLF6770" s="78"/>
      <c r="RLG6770" s="78"/>
      <c r="RLH6770" s="78"/>
      <c r="RLI6770" s="78"/>
      <c r="RLJ6770" s="78"/>
      <c r="RLK6770" s="78"/>
      <c r="RLL6770" s="78"/>
      <c r="RLM6770" s="78"/>
      <c r="RLN6770" s="78"/>
      <c r="RLO6770" s="78"/>
      <c r="RLP6770" s="78"/>
      <c r="RLQ6770" s="78"/>
      <c r="RLR6770" s="78"/>
      <c r="RLS6770" s="78"/>
      <c r="RLT6770" s="78"/>
      <c r="RLU6770" s="78"/>
      <c r="RLV6770" s="78"/>
      <c r="RLW6770" s="78"/>
      <c r="RLX6770" s="78"/>
      <c r="RLY6770" s="78"/>
      <c r="RLZ6770" s="78"/>
      <c r="RMA6770" s="78"/>
      <c r="RMB6770" s="78"/>
      <c r="RMC6770" s="78"/>
      <c r="RMD6770" s="78"/>
      <c r="RME6770" s="78"/>
      <c r="RMF6770" s="78"/>
      <c r="RMG6770" s="78"/>
      <c r="RMH6770" s="78"/>
      <c r="RMI6770" s="78"/>
      <c r="RMJ6770" s="78"/>
      <c r="RMK6770" s="78"/>
      <c r="RML6770" s="78"/>
      <c r="RMM6770" s="78"/>
      <c r="RMN6770" s="78"/>
      <c r="RMO6770" s="78"/>
      <c r="RMP6770" s="78"/>
      <c r="RMQ6770" s="78"/>
      <c r="RMR6770" s="78"/>
      <c r="RMS6770" s="78"/>
      <c r="RMT6770" s="78"/>
      <c r="RMU6770" s="78"/>
      <c r="RMV6770" s="78"/>
      <c r="RMW6770" s="78"/>
      <c r="RMX6770" s="78"/>
      <c r="RMY6770" s="78"/>
      <c r="RMZ6770" s="78"/>
      <c r="RNA6770" s="78"/>
      <c r="RNB6770" s="78"/>
      <c r="RNC6770" s="78"/>
      <c r="RND6770" s="78"/>
      <c r="RNE6770" s="78"/>
      <c r="RNF6770" s="78"/>
      <c r="RNG6770" s="78"/>
      <c r="RNH6770" s="78"/>
      <c r="RNI6770" s="78"/>
      <c r="RNJ6770" s="78"/>
      <c r="RNK6770" s="78"/>
      <c r="RNL6770" s="78"/>
      <c r="RNM6770" s="78"/>
      <c r="RNN6770" s="78"/>
      <c r="RNO6770" s="78"/>
      <c r="RNP6770" s="78"/>
      <c r="RNQ6770" s="78"/>
      <c r="RNR6770" s="78"/>
      <c r="RNS6770" s="78"/>
      <c r="RNT6770" s="78"/>
      <c r="RNU6770" s="78"/>
      <c r="RNV6770" s="78"/>
      <c r="RNW6770" s="78"/>
      <c r="RNX6770" s="78"/>
      <c r="RNY6770" s="78"/>
      <c r="RNZ6770" s="78"/>
      <c r="ROA6770" s="78"/>
      <c r="ROB6770" s="78"/>
      <c r="ROC6770" s="78"/>
      <c r="ROD6770" s="78"/>
      <c r="ROE6770" s="78"/>
      <c r="ROF6770" s="78"/>
      <c r="ROG6770" s="78"/>
      <c r="ROH6770" s="78"/>
      <c r="ROI6770" s="78"/>
      <c r="ROJ6770" s="78"/>
      <c r="ROK6770" s="78"/>
      <c r="ROL6770" s="78"/>
      <c r="ROM6770" s="78"/>
      <c r="RON6770" s="78"/>
      <c r="ROO6770" s="78"/>
      <c r="ROP6770" s="78"/>
      <c r="ROQ6770" s="78"/>
      <c r="ROR6770" s="78"/>
      <c r="ROS6770" s="78"/>
      <c r="ROT6770" s="78"/>
      <c r="ROU6770" s="78"/>
      <c r="ROV6770" s="78"/>
      <c r="ROW6770" s="78"/>
      <c r="ROX6770" s="78"/>
      <c r="ROY6770" s="78"/>
      <c r="ROZ6770" s="78"/>
      <c r="RPA6770" s="78"/>
      <c r="RPB6770" s="78"/>
      <c r="RPC6770" s="78"/>
      <c r="RPD6770" s="78"/>
      <c r="RPE6770" s="78"/>
      <c r="RPF6770" s="78"/>
      <c r="RPG6770" s="78"/>
      <c r="RPH6770" s="78"/>
      <c r="RPI6770" s="78"/>
      <c r="RPJ6770" s="78"/>
      <c r="RPK6770" s="78"/>
      <c r="RPL6770" s="78"/>
      <c r="RPM6770" s="78"/>
      <c r="RPN6770" s="78"/>
      <c r="RPO6770" s="78"/>
      <c r="RPP6770" s="78"/>
      <c r="RPQ6770" s="78"/>
      <c r="RPR6770" s="78"/>
      <c r="RPS6770" s="78"/>
      <c r="RPT6770" s="78"/>
      <c r="RPU6770" s="78"/>
      <c r="RPV6770" s="78"/>
      <c r="RPW6770" s="78"/>
      <c r="RPX6770" s="78"/>
      <c r="RPY6770" s="78"/>
      <c r="RPZ6770" s="78"/>
      <c r="RQA6770" s="78"/>
      <c r="RQB6770" s="78"/>
      <c r="RQC6770" s="78"/>
      <c r="RQD6770" s="78"/>
      <c r="RQE6770" s="78"/>
      <c r="RQF6770" s="78"/>
      <c r="RQG6770" s="78"/>
      <c r="RQH6770" s="78"/>
      <c r="RQI6770" s="78"/>
      <c r="RQJ6770" s="78"/>
      <c r="RQK6770" s="78"/>
      <c r="RQL6770" s="78"/>
      <c r="RQM6770" s="78"/>
      <c r="RQN6770" s="78"/>
      <c r="RQO6770" s="78"/>
      <c r="RQP6770" s="78"/>
      <c r="RQQ6770" s="78"/>
      <c r="RQR6770" s="78"/>
      <c r="RQS6770" s="78"/>
      <c r="RQT6770" s="78"/>
      <c r="RQU6770" s="78"/>
      <c r="RQV6770" s="78"/>
      <c r="RQW6770" s="78"/>
      <c r="RQX6770" s="78"/>
      <c r="RQY6770" s="78"/>
      <c r="RQZ6770" s="78"/>
      <c r="RRA6770" s="78"/>
      <c r="RRB6770" s="78"/>
      <c r="RRC6770" s="78"/>
      <c r="RRD6770" s="78"/>
      <c r="RRE6770" s="78"/>
      <c r="RRF6770" s="78"/>
      <c r="RRG6770" s="78"/>
      <c r="RRH6770" s="78"/>
      <c r="RRI6770" s="78"/>
      <c r="RRJ6770" s="78"/>
      <c r="RRK6770" s="78"/>
      <c r="RRL6770" s="78"/>
      <c r="RRM6770" s="78"/>
      <c r="RRN6770" s="78"/>
      <c r="RRO6770" s="78"/>
      <c r="RRP6770" s="78"/>
      <c r="RRQ6770" s="78"/>
      <c r="RRR6770" s="78"/>
      <c r="RRS6770" s="78"/>
      <c r="RRT6770" s="78"/>
      <c r="RRU6770" s="78"/>
      <c r="RRV6770" s="78"/>
      <c r="RRW6770" s="78"/>
      <c r="RRX6770" s="78"/>
      <c r="RRY6770" s="78"/>
      <c r="RRZ6770" s="78"/>
      <c r="RSA6770" s="78"/>
      <c r="RSB6770" s="78"/>
      <c r="RSC6770" s="78"/>
      <c r="RSD6770" s="78"/>
      <c r="RSE6770" s="78"/>
      <c r="RSF6770" s="78"/>
      <c r="RSG6770" s="78"/>
      <c r="RSH6770" s="78"/>
      <c r="RSI6770" s="78"/>
      <c r="RSJ6770" s="78"/>
      <c r="RSK6770" s="78"/>
      <c r="RSL6770" s="78"/>
      <c r="RSM6770" s="78"/>
      <c r="RSN6770" s="78"/>
      <c r="RSO6770" s="78"/>
      <c r="RSP6770" s="78"/>
      <c r="RSQ6770" s="78"/>
      <c r="RSR6770" s="78"/>
      <c r="RSS6770" s="78"/>
      <c r="RST6770" s="78"/>
      <c r="RSU6770" s="78"/>
      <c r="RSV6770" s="78"/>
      <c r="RSW6770" s="78"/>
      <c r="RSX6770" s="78"/>
      <c r="RSY6770" s="78"/>
      <c r="RSZ6770" s="78"/>
      <c r="RTA6770" s="78"/>
      <c r="RTB6770" s="78"/>
      <c r="RTC6770" s="78"/>
      <c r="RTD6770" s="78"/>
      <c r="RTE6770" s="78"/>
      <c r="RTF6770" s="78"/>
      <c r="RTG6770" s="78"/>
      <c r="RTH6770" s="78"/>
      <c r="RTI6770" s="78"/>
      <c r="RTJ6770" s="78"/>
      <c r="RTK6770" s="78"/>
      <c r="RTL6770" s="78"/>
      <c r="RTM6770" s="78"/>
      <c r="RTN6770" s="78"/>
      <c r="RTO6770" s="78"/>
      <c r="RTP6770" s="78"/>
      <c r="RTQ6770" s="78"/>
      <c r="RTR6770" s="78"/>
      <c r="RTS6770" s="78"/>
      <c r="RTT6770" s="78"/>
      <c r="RTU6770" s="78"/>
      <c r="RTV6770" s="78"/>
      <c r="RTW6770" s="78"/>
      <c r="RTX6770" s="78"/>
      <c r="RTY6770" s="78"/>
      <c r="RTZ6770" s="78"/>
      <c r="RUA6770" s="78"/>
      <c r="RUB6770" s="78"/>
      <c r="RUC6770" s="78"/>
      <c r="RUD6770" s="78"/>
      <c r="RUE6770" s="78"/>
      <c r="RUF6770" s="78"/>
      <c r="RUG6770" s="78"/>
      <c r="RUH6770" s="78"/>
      <c r="RUI6770" s="78"/>
      <c r="RUJ6770" s="78"/>
      <c r="RUK6770" s="78"/>
      <c r="RUL6770" s="78"/>
      <c r="RUM6770" s="78"/>
      <c r="RUN6770" s="78"/>
      <c r="RUO6770" s="78"/>
      <c r="RUP6770" s="78"/>
      <c r="RUQ6770" s="78"/>
      <c r="RUR6770" s="78"/>
      <c r="RUS6770" s="78"/>
      <c r="RUT6770" s="78"/>
      <c r="RUU6770" s="78"/>
      <c r="RUV6770" s="78"/>
      <c r="RUW6770" s="78"/>
      <c r="RUX6770" s="78"/>
      <c r="RUY6770" s="78"/>
      <c r="RUZ6770" s="78"/>
      <c r="RVA6770" s="78"/>
      <c r="RVB6770" s="78"/>
      <c r="RVC6770" s="78"/>
      <c r="RVD6770" s="78"/>
      <c r="RVE6770" s="78"/>
      <c r="RVF6770" s="78"/>
      <c r="RVG6770" s="78"/>
      <c r="RVH6770" s="78"/>
      <c r="RVI6770" s="78"/>
      <c r="RVJ6770" s="78"/>
      <c r="RVK6770" s="78"/>
      <c r="RVL6770" s="78"/>
      <c r="RVM6770" s="78"/>
      <c r="RVN6770" s="78"/>
      <c r="RVO6770" s="78"/>
      <c r="RVP6770" s="78"/>
      <c r="RVQ6770" s="78"/>
      <c r="RVR6770" s="78"/>
      <c r="RVS6770" s="78"/>
      <c r="RVT6770" s="78"/>
      <c r="RVU6770" s="78"/>
      <c r="RVV6770" s="78"/>
      <c r="RVW6770" s="78"/>
      <c r="RVX6770" s="78"/>
      <c r="RVY6770" s="78"/>
      <c r="RVZ6770" s="78"/>
      <c r="RWA6770" s="78"/>
      <c r="RWB6770" s="78"/>
      <c r="RWC6770" s="78"/>
      <c r="RWD6770" s="78"/>
      <c r="RWE6770" s="78"/>
      <c r="RWF6770" s="78"/>
      <c r="RWG6770" s="78"/>
      <c r="RWH6770" s="78"/>
      <c r="RWI6770" s="78"/>
      <c r="RWJ6770" s="78"/>
      <c r="RWK6770" s="78"/>
      <c r="RWL6770" s="78"/>
      <c r="RWM6770" s="78"/>
      <c r="RWN6770" s="78"/>
      <c r="RWO6770" s="78"/>
      <c r="RWP6770" s="78"/>
      <c r="RWQ6770" s="78"/>
      <c r="RWR6770" s="78"/>
      <c r="RWS6770" s="78"/>
      <c r="RWT6770" s="78"/>
      <c r="RWU6770" s="78"/>
      <c r="RWV6770" s="78"/>
      <c r="RWW6770" s="78"/>
      <c r="RWX6770" s="78"/>
      <c r="RWY6770" s="78"/>
      <c r="RWZ6770" s="78"/>
      <c r="RXA6770" s="78"/>
      <c r="RXB6770" s="78"/>
      <c r="RXC6770" s="78"/>
      <c r="RXD6770" s="78"/>
      <c r="RXE6770" s="78"/>
      <c r="RXF6770" s="78"/>
      <c r="RXG6770" s="78"/>
      <c r="RXH6770" s="78"/>
      <c r="RXI6770" s="78"/>
      <c r="RXJ6770" s="78"/>
      <c r="RXK6770" s="78"/>
      <c r="RXL6770" s="78"/>
      <c r="RXM6770" s="78"/>
      <c r="RXN6770" s="78"/>
      <c r="RXO6770" s="78"/>
      <c r="RXP6770" s="78"/>
      <c r="RXQ6770" s="78"/>
      <c r="RXR6770" s="78"/>
      <c r="RXS6770" s="78"/>
      <c r="RXT6770" s="78"/>
      <c r="RXU6770" s="78"/>
      <c r="RXV6770" s="78"/>
      <c r="RXW6770" s="78"/>
      <c r="RXX6770" s="78"/>
      <c r="RXY6770" s="78"/>
      <c r="RXZ6770" s="78"/>
      <c r="RYA6770" s="78"/>
      <c r="RYB6770" s="78"/>
      <c r="RYC6770" s="78"/>
      <c r="RYD6770" s="78"/>
      <c r="RYE6770" s="78"/>
      <c r="RYF6770" s="78"/>
      <c r="RYG6770" s="78"/>
      <c r="RYH6770" s="78"/>
      <c r="RYI6770" s="78"/>
      <c r="RYJ6770" s="78"/>
      <c r="RYK6770" s="78"/>
      <c r="RYL6770" s="78"/>
      <c r="RYM6770" s="78"/>
      <c r="RYN6770" s="78"/>
      <c r="RYO6770" s="78"/>
      <c r="RYP6770" s="78"/>
      <c r="RYQ6770" s="78"/>
      <c r="RYR6770" s="78"/>
      <c r="RYS6770" s="78"/>
      <c r="RYT6770" s="78"/>
      <c r="RYU6770" s="78"/>
      <c r="RYV6770" s="78"/>
      <c r="RYW6770" s="78"/>
      <c r="RYX6770" s="78"/>
      <c r="RYY6770" s="78"/>
      <c r="RYZ6770" s="78"/>
      <c r="RZA6770" s="78"/>
      <c r="RZB6770" s="78"/>
      <c r="RZC6770" s="78"/>
      <c r="RZD6770" s="78"/>
      <c r="RZE6770" s="78"/>
      <c r="RZF6770" s="78"/>
      <c r="RZG6770" s="78"/>
      <c r="RZH6770" s="78"/>
      <c r="RZI6770" s="78"/>
      <c r="RZJ6770" s="78"/>
      <c r="RZK6770" s="78"/>
      <c r="RZL6770" s="78"/>
      <c r="RZM6770" s="78"/>
      <c r="RZN6770" s="78"/>
      <c r="RZO6770" s="78"/>
      <c r="RZP6770" s="78"/>
      <c r="RZQ6770" s="78"/>
      <c r="RZR6770" s="78"/>
      <c r="RZS6770" s="78"/>
      <c r="RZT6770" s="78"/>
      <c r="RZU6770" s="78"/>
      <c r="RZV6770" s="78"/>
      <c r="RZW6770" s="78"/>
      <c r="RZX6770" s="78"/>
      <c r="RZY6770" s="78"/>
      <c r="RZZ6770" s="78"/>
      <c r="SAA6770" s="78"/>
      <c r="SAB6770" s="78"/>
      <c r="SAC6770" s="78"/>
      <c r="SAD6770" s="78"/>
      <c r="SAE6770" s="78"/>
      <c r="SAF6770" s="78"/>
      <c r="SAG6770" s="78"/>
      <c r="SAH6770" s="78"/>
      <c r="SAI6770" s="78"/>
      <c r="SAJ6770" s="78"/>
      <c r="SAK6770" s="78"/>
      <c r="SAL6770" s="78"/>
      <c r="SAM6770" s="78"/>
      <c r="SAN6770" s="78"/>
      <c r="SAO6770" s="78"/>
      <c r="SAP6770" s="78"/>
      <c r="SAQ6770" s="78"/>
      <c r="SAR6770" s="78"/>
      <c r="SAS6770" s="78"/>
      <c r="SAT6770" s="78"/>
      <c r="SAU6770" s="78"/>
      <c r="SAV6770" s="78"/>
      <c r="SAW6770" s="78"/>
      <c r="SAX6770" s="78"/>
      <c r="SAY6770" s="78"/>
      <c r="SAZ6770" s="78"/>
      <c r="SBA6770" s="78"/>
      <c r="SBB6770" s="78"/>
      <c r="SBC6770" s="78"/>
      <c r="SBD6770" s="78"/>
      <c r="SBE6770" s="78"/>
      <c r="SBF6770" s="78"/>
      <c r="SBG6770" s="78"/>
      <c r="SBH6770" s="78"/>
      <c r="SBI6770" s="78"/>
      <c r="SBJ6770" s="78"/>
      <c r="SBK6770" s="78"/>
      <c r="SBL6770" s="78"/>
      <c r="SBM6770" s="78"/>
      <c r="SBN6770" s="78"/>
      <c r="SBO6770" s="78"/>
      <c r="SBP6770" s="78"/>
      <c r="SBQ6770" s="78"/>
      <c r="SBR6770" s="78"/>
      <c r="SBS6770" s="78"/>
      <c r="SBT6770" s="78"/>
      <c r="SBU6770" s="78"/>
      <c r="SBV6770" s="78"/>
      <c r="SBW6770" s="78"/>
      <c r="SBX6770" s="78"/>
      <c r="SBY6770" s="78"/>
      <c r="SBZ6770" s="78"/>
      <c r="SCA6770" s="78"/>
      <c r="SCB6770" s="78"/>
      <c r="SCC6770" s="78"/>
      <c r="SCD6770" s="78"/>
      <c r="SCE6770" s="78"/>
      <c r="SCF6770" s="78"/>
      <c r="SCG6770" s="78"/>
      <c r="SCH6770" s="78"/>
      <c r="SCI6770" s="78"/>
      <c r="SCJ6770" s="78"/>
      <c r="SCK6770" s="78"/>
      <c r="SCL6770" s="78"/>
      <c r="SCM6770" s="78"/>
      <c r="SCN6770" s="78"/>
      <c r="SCO6770" s="78"/>
      <c r="SCP6770" s="78"/>
      <c r="SCQ6770" s="78"/>
      <c r="SCR6770" s="78"/>
      <c r="SCS6770" s="78"/>
      <c r="SCT6770" s="78"/>
      <c r="SCU6770" s="78"/>
      <c r="SCV6770" s="78"/>
      <c r="SCW6770" s="78"/>
      <c r="SCX6770" s="78"/>
      <c r="SCY6770" s="78"/>
      <c r="SCZ6770" s="78"/>
      <c r="SDA6770" s="78"/>
      <c r="SDB6770" s="78"/>
      <c r="SDC6770" s="78"/>
      <c r="SDD6770" s="78"/>
      <c r="SDE6770" s="78"/>
      <c r="SDF6770" s="78"/>
      <c r="SDG6770" s="78"/>
      <c r="SDH6770" s="78"/>
      <c r="SDI6770" s="78"/>
      <c r="SDJ6770" s="78"/>
      <c r="SDK6770" s="78"/>
      <c r="SDL6770" s="78"/>
      <c r="SDM6770" s="78"/>
      <c r="SDN6770" s="78"/>
      <c r="SDO6770" s="78"/>
      <c r="SDP6770" s="78"/>
      <c r="SDQ6770" s="78"/>
      <c r="SDR6770" s="78"/>
      <c r="SDS6770" s="78"/>
      <c r="SDT6770" s="78"/>
      <c r="SDU6770" s="78"/>
      <c r="SDV6770" s="78"/>
      <c r="SDW6770" s="78"/>
      <c r="SDX6770" s="78"/>
      <c r="SDY6770" s="78"/>
      <c r="SDZ6770" s="78"/>
      <c r="SEA6770" s="78"/>
      <c r="SEB6770" s="78"/>
      <c r="SEC6770" s="78"/>
      <c r="SED6770" s="78"/>
      <c r="SEE6770" s="78"/>
      <c r="SEF6770" s="78"/>
      <c r="SEG6770" s="78"/>
      <c r="SEH6770" s="78"/>
      <c r="SEI6770" s="78"/>
      <c r="SEJ6770" s="78"/>
      <c r="SEK6770" s="78"/>
      <c r="SEL6770" s="78"/>
      <c r="SEM6770" s="78"/>
      <c r="SEN6770" s="78"/>
      <c r="SEO6770" s="78"/>
      <c r="SEP6770" s="78"/>
      <c r="SEQ6770" s="78"/>
      <c r="SER6770" s="78"/>
      <c r="SES6770" s="78"/>
      <c r="SET6770" s="78"/>
      <c r="SEU6770" s="78"/>
      <c r="SEV6770" s="78"/>
      <c r="SEW6770" s="78"/>
      <c r="SEX6770" s="78"/>
      <c r="SEY6770" s="78"/>
      <c r="SEZ6770" s="78"/>
      <c r="SFA6770" s="78"/>
      <c r="SFB6770" s="78"/>
      <c r="SFC6770" s="78"/>
      <c r="SFD6770" s="78"/>
      <c r="SFE6770" s="78"/>
      <c r="SFF6770" s="78"/>
      <c r="SFG6770" s="78"/>
      <c r="SFH6770" s="78"/>
      <c r="SFI6770" s="78"/>
      <c r="SFJ6770" s="78"/>
      <c r="SFK6770" s="78"/>
      <c r="SFL6770" s="78"/>
      <c r="SFM6770" s="78"/>
      <c r="SFN6770" s="78"/>
      <c r="SFO6770" s="78"/>
      <c r="SFP6770" s="78"/>
      <c r="SFQ6770" s="78"/>
      <c r="SFR6770" s="78"/>
      <c r="SFS6770" s="78"/>
      <c r="SFT6770" s="78"/>
      <c r="SFU6770" s="78"/>
      <c r="SFV6770" s="78"/>
      <c r="SFW6770" s="78"/>
      <c r="SFX6770" s="78"/>
      <c r="SFY6770" s="78"/>
      <c r="SFZ6770" s="78"/>
      <c r="SGA6770" s="78"/>
      <c r="SGB6770" s="78"/>
      <c r="SGC6770" s="78"/>
      <c r="SGD6770" s="78"/>
      <c r="SGE6770" s="78"/>
      <c r="SGF6770" s="78"/>
      <c r="SGG6770" s="78"/>
      <c r="SGH6770" s="78"/>
      <c r="SGI6770" s="78"/>
      <c r="SGJ6770" s="78"/>
      <c r="SGK6770" s="78"/>
      <c r="SGL6770" s="78"/>
      <c r="SGM6770" s="78"/>
      <c r="SGN6770" s="78"/>
      <c r="SGO6770" s="78"/>
      <c r="SGP6770" s="78"/>
      <c r="SGQ6770" s="78"/>
      <c r="SGR6770" s="78"/>
      <c r="SGS6770" s="78"/>
      <c r="SGT6770" s="78"/>
      <c r="SGU6770" s="78"/>
      <c r="SGV6770" s="78"/>
      <c r="SGW6770" s="78"/>
      <c r="SGX6770" s="78"/>
      <c r="SGY6770" s="78"/>
      <c r="SGZ6770" s="78"/>
      <c r="SHA6770" s="78"/>
      <c r="SHB6770" s="78"/>
      <c r="SHC6770" s="78"/>
      <c r="SHD6770" s="78"/>
      <c r="SHE6770" s="78"/>
      <c r="SHF6770" s="78"/>
      <c r="SHG6770" s="78"/>
      <c r="SHH6770" s="78"/>
      <c r="SHI6770" s="78"/>
      <c r="SHJ6770" s="78"/>
      <c r="SHK6770" s="78"/>
      <c r="SHL6770" s="78"/>
      <c r="SHM6770" s="78"/>
      <c r="SHN6770" s="78"/>
      <c r="SHO6770" s="78"/>
      <c r="SHP6770" s="78"/>
      <c r="SHQ6770" s="78"/>
      <c r="SHR6770" s="78"/>
      <c r="SHS6770" s="78"/>
      <c r="SHT6770" s="78"/>
      <c r="SHU6770" s="78"/>
      <c r="SHV6770" s="78"/>
      <c r="SHW6770" s="78"/>
      <c r="SHX6770" s="78"/>
      <c r="SHY6770" s="78"/>
      <c r="SHZ6770" s="78"/>
      <c r="SIA6770" s="78"/>
      <c r="SIB6770" s="78"/>
      <c r="SIC6770" s="78"/>
      <c r="SID6770" s="78"/>
      <c r="SIE6770" s="78"/>
      <c r="SIF6770" s="78"/>
      <c r="SIG6770" s="78"/>
      <c r="SIH6770" s="78"/>
      <c r="SII6770" s="78"/>
      <c r="SIJ6770" s="78"/>
      <c r="SIK6770" s="78"/>
      <c r="SIL6770" s="78"/>
      <c r="SIM6770" s="78"/>
      <c r="SIN6770" s="78"/>
      <c r="SIO6770" s="78"/>
      <c r="SIP6770" s="78"/>
      <c r="SIQ6770" s="78"/>
      <c r="SIR6770" s="78"/>
      <c r="SIS6770" s="78"/>
      <c r="SIT6770" s="78"/>
      <c r="SIU6770" s="78"/>
      <c r="SIV6770" s="78"/>
      <c r="SIW6770" s="78"/>
      <c r="SIX6770" s="78"/>
      <c r="SIY6770" s="78"/>
      <c r="SIZ6770" s="78"/>
      <c r="SJA6770" s="78"/>
      <c r="SJB6770" s="78"/>
      <c r="SJC6770" s="78"/>
      <c r="SJD6770" s="78"/>
      <c r="SJE6770" s="78"/>
      <c r="SJF6770" s="78"/>
      <c r="SJG6770" s="78"/>
      <c r="SJH6770" s="78"/>
      <c r="SJI6770" s="78"/>
      <c r="SJJ6770" s="78"/>
      <c r="SJK6770" s="78"/>
      <c r="SJL6770" s="78"/>
      <c r="SJM6770" s="78"/>
      <c r="SJN6770" s="78"/>
      <c r="SJO6770" s="78"/>
      <c r="SJP6770" s="78"/>
      <c r="SJQ6770" s="78"/>
      <c r="SJR6770" s="78"/>
      <c r="SJS6770" s="78"/>
      <c r="SJT6770" s="78"/>
      <c r="SJU6770" s="78"/>
      <c r="SJV6770" s="78"/>
      <c r="SJW6770" s="78"/>
      <c r="SJX6770" s="78"/>
      <c r="SJY6770" s="78"/>
      <c r="SJZ6770" s="78"/>
      <c r="SKA6770" s="78"/>
      <c r="SKB6770" s="78"/>
      <c r="SKC6770" s="78"/>
      <c r="SKD6770" s="78"/>
      <c r="SKE6770" s="78"/>
      <c r="SKF6770" s="78"/>
      <c r="SKG6770" s="78"/>
      <c r="SKH6770" s="78"/>
      <c r="SKI6770" s="78"/>
      <c r="SKJ6770" s="78"/>
      <c r="SKK6770" s="78"/>
      <c r="SKL6770" s="78"/>
      <c r="SKM6770" s="78"/>
      <c r="SKN6770" s="78"/>
      <c r="SKO6770" s="78"/>
      <c r="SKP6770" s="78"/>
      <c r="SKQ6770" s="78"/>
      <c r="SKR6770" s="78"/>
      <c r="SKS6770" s="78"/>
      <c r="SKT6770" s="78"/>
      <c r="SKU6770" s="78"/>
      <c r="SKV6770" s="78"/>
      <c r="SKW6770" s="78"/>
      <c r="SKX6770" s="78"/>
      <c r="SKY6770" s="78"/>
      <c r="SKZ6770" s="78"/>
      <c r="SLA6770" s="78"/>
      <c r="SLB6770" s="78"/>
      <c r="SLC6770" s="78"/>
      <c r="SLD6770" s="78"/>
      <c r="SLE6770" s="78"/>
      <c r="SLF6770" s="78"/>
      <c r="SLG6770" s="78"/>
      <c r="SLH6770" s="78"/>
      <c r="SLI6770" s="78"/>
      <c r="SLJ6770" s="78"/>
      <c r="SLK6770" s="78"/>
      <c r="SLL6770" s="78"/>
      <c r="SLM6770" s="78"/>
      <c r="SLN6770" s="78"/>
      <c r="SLO6770" s="78"/>
      <c r="SLP6770" s="78"/>
      <c r="SLQ6770" s="78"/>
      <c r="SLR6770" s="78"/>
      <c r="SLS6770" s="78"/>
      <c r="SLT6770" s="78"/>
      <c r="SLU6770" s="78"/>
      <c r="SLV6770" s="78"/>
      <c r="SLW6770" s="78"/>
      <c r="SLX6770" s="78"/>
      <c r="SLY6770" s="78"/>
      <c r="SLZ6770" s="78"/>
      <c r="SMA6770" s="78"/>
      <c r="SMB6770" s="78"/>
      <c r="SMC6770" s="78"/>
      <c r="SMD6770" s="78"/>
      <c r="SME6770" s="78"/>
      <c r="SMF6770" s="78"/>
      <c r="SMG6770" s="78"/>
      <c r="SMH6770" s="78"/>
      <c r="SMI6770" s="78"/>
      <c r="SMJ6770" s="78"/>
      <c r="SMK6770" s="78"/>
      <c r="SML6770" s="78"/>
      <c r="SMM6770" s="78"/>
      <c r="SMN6770" s="78"/>
      <c r="SMO6770" s="78"/>
      <c r="SMP6770" s="78"/>
      <c r="SMQ6770" s="78"/>
      <c r="SMR6770" s="78"/>
      <c r="SMS6770" s="78"/>
      <c r="SMT6770" s="78"/>
      <c r="SMU6770" s="78"/>
      <c r="SMV6770" s="78"/>
      <c r="SMW6770" s="78"/>
      <c r="SMX6770" s="78"/>
      <c r="SMY6770" s="78"/>
      <c r="SMZ6770" s="78"/>
      <c r="SNA6770" s="78"/>
      <c r="SNB6770" s="78"/>
      <c r="SNC6770" s="78"/>
      <c r="SND6770" s="78"/>
      <c r="SNE6770" s="78"/>
      <c r="SNF6770" s="78"/>
      <c r="SNG6770" s="78"/>
      <c r="SNH6770" s="78"/>
      <c r="SNI6770" s="78"/>
      <c r="SNJ6770" s="78"/>
      <c r="SNK6770" s="78"/>
      <c r="SNL6770" s="78"/>
      <c r="SNM6770" s="78"/>
      <c r="SNN6770" s="78"/>
      <c r="SNO6770" s="78"/>
      <c r="SNP6770" s="78"/>
      <c r="SNQ6770" s="78"/>
      <c r="SNR6770" s="78"/>
      <c r="SNS6770" s="78"/>
      <c r="SNT6770" s="78"/>
      <c r="SNU6770" s="78"/>
      <c r="SNV6770" s="78"/>
      <c r="SNW6770" s="78"/>
      <c r="SNX6770" s="78"/>
      <c r="SNY6770" s="78"/>
      <c r="SNZ6770" s="78"/>
      <c r="SOA6770" s="78"/>
      <c r="SOB6770" s="78"/>
      <c r="SOC6770" s="78"/>
      <c r="SOD6770" s="78"/>
      <c r="SOE6770" s="78"/>
      <c r="SOF6770" s="78"/>
      <c r="SOG6770" s="78"/>
      <c r="SOH6770" s="78"/>
      <c r="SOI6770" s="78"/>
      <c r="SOJ6770" s="78"/>
      <c r="SOK6770" s="78"/>
      <c r="SOL6770" s="78"/>
      <c r="SOM6770" s="78"/>
      <c r="SON6770" s="78"/>
      <c r="SOO6770" s="78"/>
      <c r="SOP6770" s="78"/>
      <c r="SOQ6770" s="78"/>
      <c r="SOR6770" s="78"/>
      <c r="SOS6770" s="78"/>
      <c r="SOT6770" s="78"/>
      <c r="SOU6770" s="78"/>
      <c r="SOV6770" s="78"/>
      <c r="SOW6770" s="78"/>
      <c r="SOX6770" s="78"/>
      <c r="SOY6770" s="78"/>
      <c r="SOZ6770" s="78"/>
      <c r="SPA6770" s="78"/>
      <c r="SPB6770" s="78"/>
      <c r="SPC6770" s="78"/>
      <c r="SPD6770" s="78"/>
      <c r="SPE6770" s="78"/>
      <c r="SPF6770" s="78"/>
      <c r="SPG6770" s="78"/>
      <c r="SPH6770" s="78"/>
      <c r="SPI6770" s="78"/>
      <c r="SPJ6770" s="78"/>
      <c r="SPK6770" s="78"/>
      <c r="SPL6770" s="78"/>
      <c r="SPM6770" s="78"/>
      <c r="SPN6770" s="78"/>
      <c r="SPO6770" s="78"/>
      <c r="SPP6770" s="78"/>
      <c r="SPQ6770" s="78"/>
      <c r="SPR6770" s="78"/>
      <c r="SPS6770" s="78"/>
      <c r="SPT6770" s="78"/>
      <c r="SPU6770" s="78"/>
      <c r="SPV6770" s="78"/>
      <c r="SPW6770" s="78"/>
      <c r="SPX6770" s="78"/>
      <c r="SPY6770" s="78"/>
      <c r="SPZ6770" s="78"/>
      <c r="SQA6770" s="78"/>
      <c r="SQB6770" s="78"/>
      <c r="SQC6770" s="78"/>
      <c r="SQD6770" s="78"/>
      <c r="SQE6770" s="78"/>
      <c r="SQF6770" s="78"/>
      <c r="SQG6770" s="78"/>
      <c r="SQH6770" s="78"/>
      <c r="SQI6770" s="78"/>
      <c r="SQJ6770" s="78"/>
      <c r="SQK6770" s="78"/>
      <c r="SQL6770" s="78"/>
      <c r="SQM6770" s="78"/>
      <c r="SQN6770" s="78"/>
      <c r="SQO6770" s="78"/>
      <c r="SQP6770" s="78"/>
      <c r="SQQ6770" s="78"/>
      <c r="SQR6770" s="78"/>
      <c r="SQS6770" s="78"/>
      <c r="SQT6770" s="78"/>
      <c r="SQU6770" s="78"/>
      <c r="SQV6770" s="78"/>
      <c r="SQW6770" s="78"/>
      <c r="SQX6770" s="78"/>
      <c r="SQY6770" s="78"/>
      <c r="SQZ6770" s="78"/>
      <c r="SRA6770" s="78"/>
      <c r="SRB6770" s="78"/>
      <c r="SRC6770" s="78"/>
      <c r="SRD6770" s="78"/>
      <c r="SRE6770" s="78"/>
      <c r="SRF6770" s="78"/>
      <c r="SRG6770" s="78"/>
      <c r="SRH6770" s="78"/>
      <c r="SRI6770" s="78"/>
      <c r="SRJ6770" s="78"/>
      <c r="SRK6770" s="78"/>
      <c r="SRL6770" s="78"/>
      <c r="SRM6770" s="78"/>
      <c r="SRN6770" s="78"/>
      <c r="SRO6770" s="78"/>
      <c r="SRP6770" s="78"/>
      <c r="SRQ6770" s="78"/>
      <c r="SRR6770" s="78"/>
      <c r="SRS6770" s="78"/>
      <c r="SRT6770" s="78"/>
      <c r="SRU6770" s="78"/>
      <c r="SRV6770" s="78"/>
      <c r="SRW6770" s="78"/>
      <c r="SRX6770" s="78"/>
      <c r="SRY6770" s="78"/>
      <c r="SRZ6770" s="78"/>
      <c r="SSA6770" s="78"/>
      <c r="SSB6770" s="78"/>
      <c r="SSC6770" s="78"/>
      <c r="SSD6770" s="78"/>
      <c r="SSE6770" s="78"/>
      <c r="SSF6770" s="78"/>
      <c r="SSG6770" s="78"/>
      <c r="SSH6770" s="78"/>
      <c r="SSI6770" s="78"/>
      <c r="SSJ6770" s="78"/>
      <c r="SSK6770" s="78"/>
      <c r="SSL6770" s="78"/>
      <c r="SSM6770" s="78"/>
      <c r="SSN6770" s="78"/>
      <c r="SSO6770" s="78"/>
      <c r="SSP6770" s="78"/>
      <c r="SSQ6770" s="78"/>
      <c r="SSR6770" s="78"/>
      <c r="SSS6770" s="78"/>
      <c r="SST6770" s="78"/>
      <c r="SSU6770" s="78"/>
      <c r="SSV6770" s="78"/>
      <c r="SSW6770" s="78"/>
      <c r="SSX6770" s="78"/>
      <c r="SSY6770" s="78"/>
      <c r="SSZ6770" s="78"/>
      <c r="STA6770" s="78"/>
      <c r="STB6770" s="78"/>
      <c r="STC6770" s="78"/>
      <c r="STD6770" s="78"/>
      <c r="STE6770" s="78"/>
      <c r="STF6770" s="78"/>
      <c r="STG6770" s="78"/>
      <c r="STH6770" s="78"/>
      <c r="STI6770" s="78"/>
      <c r="STJ6770" s="78"/>
      <c r="STK6770" s="78"/>
      <c r="STL6770" s="78"/>
      <c r="STM6770" s="78"/>
      <c r="STN6770" s="78"/>
      <c r="STO6770" s="78"/>
      <c r="STP6770" s="78"/>
      <c r="STQ6770" s="78"/>
      <c r="STR6770" s="78"/>
      <c r="STS6770" s="78"/>
      <c r="STT6770" s="78"/>
      <c r="STU6770" s="78"/>
      <c r="STV6770" s="78"/>
      <c r="STW6770" s="78"/>
      <c r="STX6770" s="78"/>
      <c r="STY6770" s="78"/>
      <c r="STZ6770" s="78"/>
      <c r="SUA6770" s="78"/>
      <c r="SUB6770" s="78"/>
      <c r="SUC6770" s="78"/>
      <c r="SUD6770" s="78"/>
      <c r="SUE6770" s="78"/>
      <c r="SUF6770" s="78"/>
      <c r="SUG6770" s="78"/>
      <c r="SUH6770" s="78"/>
      <c r="SUI6770" s="78"/>
      <c r="SUJ6770" s="78"/>
      <c r="SUK6770" s="78"/>
      <c r="SUL6770" s="78"/>
      <c r="SUM6770" s="78"/>
      <c r="SUN6770" s="78"/>
      <c r="SUO6770" s="78"/>
      <c r="SUP6770" s="78"/>
      <c r="SUQ6770" s="78"/>
      <c r="SUR6770" s="78"/>
      <c r="SUS6770" s="78"/>
      <c r="SUT6770" s="78"/>
      <c r="SUU6770" s="78"/>
      <c r="SUV6770" s="78"/>
      <c r="SUW6770" s="78"/>
      <c r="SUX6770" s="78"/>
      <c r="SUY6770" s="78"/>
      <c r="SUZ6770" s="78"/>
      <c r="SVA6770" s="78"/>
      <c r="SVB6770" s="78"/>
      <c r="SVC6770" s="78"/>
      <c r="SVD6770" s="78"/>
      <c r="SVE6770" s="78"/>
      <c r="SVF6770" s="78"/>
      <c r="SVG6770" s="78"/>
      <c r="SVH6770" s="78"/>
      <c r="SVI6770" s="78"/>
      <c r="SVJ6770" s="78"/>
      <c r="SVK6770" s="78"/>
      <c r="SVL6770" s="78"/>
      <c r="SVM6770" s="78"/>
      <c r="SVN6770" s="78"/>
      <c r="SVO6770" s="78"/>
      <c r="SVP6770" s="78"/>
      <c r="SVQ6770" s="78"/>
      <c r="SVR6770" s="78"/>
      <c r="SVS6770" s="78"/>
      <c r="SVT6770" s="78"/>
      <c r="SVU6770" s="78"/>
      <c r="SVV6770" s="78"/>
      <c r="SVW6770" s="78"/>
      <c r="SVX6770" s="78"/>
      <c r="SVY6770" s="78"/>
      <c r="SVZ6770" s="78"/>
      <c r="SWA6770" s="78"/>
      <c r="SWB6770" s="78"/>
      <c r="SWC6770" s="78"/>
      <c r="SWD6770" s="78"/>
      <c r="SWE6770" s="78"/>
      <c r="SWF6770" s="78"/>
      <c r="SWG6770" s="78"/>
      <c r="SWH6770" s="78"/>
      <c r="SWI6770" s="78"/>
      <c r="SWJ6770" s="78"/>
      <c r="SWK6770" s="78"/>
      <c r="SWL6770" s="78"/>
      <c r="SWM6770" s="78"/>
      <c r="SWN6770" s="78"/>
      <c r="SWO6770" s="78"/>
      <c r="SWP6770" s="78"/>
      <c r="SWQ6770" s="78"/>
      <c r="SWR6770" s="78"/>
      <c r="SWS6770" s="78"/>
      <c r="SWT6770" s="78"/>
      <c r="SWU6770" s="78"/>
      <c r="SWV6770" s="78"/>
      <c r="SWW6770" s="78"/>
      <c r="SWX6770" s="78"/>
      <c r="SWY6770" s="78"/>
      <c r="SWZ6770" s="78"/>
      <c r="SXA6770" s="78"/>
      <c r="SXB6770" s="78"/>
      <c r="SXC6770" s="78"/>
      <c r="SXD6770" s="78"/>
      <c r="SXE6770" s="78"/>
      <c r="SXF6770" s="78"/>
      <c r="SXG6770" s="78"/>
      <c r="SXH6770" s="78"/>
      <c r="SXI6770" s="78"/>
      <c r="SXJ6770" s="78"/>
      <c r="SXK6770" s="78"/>
      <c r="SXL6770" s="78"/>
      <c r="SXM6770" s="78"/>
      <c r="SXN6770" s="78"/>
      <c r="SXO6770" s="78"/>
      <c r="SXP6770" s="78"/>
      <c r="SXQ6770" s="78"/>
      <c r="SXR6770" s="78"/>
      <c r="SXS6770" s="78"/>
      <c r="SXT6770" s="78"/>
      <c r="SXU6770" s="78"/>
      <c r="SXV6770" s="78"/>
      <c r="SXW6770" s="78"/>
      <c r="SXX6770" s="78"/>
      <c r="SXY6770" s="78"/>
      <c r="SXZ6770" s="78"/>
      <c r="SYA6770" s="78"/>
      <c r="SYB6770" s="78"/>
      <c r="SYC6770" s="78"/>
      <c r="SYD6770" s="78"/>
      <c r="SYE6770" s="78"/>
      <c r="SYF6770" s="78"/>
      <c r="SYG6770" s="78"/>
      <c r="SYH6770" s="78"/>
      <c r="SYI6770" s="78"/>
      <c r="SYJ6770" s="78"/>
      <c r="SYK6770" s="78"/>
      <c r="SYL6770" s="78"/>
      <c r="SYM6770" s="78"/>
      <c r="SYN6770" s="78"/>
      <c r="SYO6770" s="78"/>
      <c r="SYP6770" s="78"/>
      <c r="SYQ6770" s="78"/>
      <c r="SYR6770" s="78"/>
      <c r="SYS6770" s="78"/>
      <c r="SYT6770" s="78"/>
      <c r="SYU6770" s="78"/>
      <c r="SYV6770" s="78"/>
      <c r="SYW6770" s="78"/>
      <c r="SYX6770" s="78"/>
      <c r="SYY6770" s="78"/>
      <c r="SYZ6770" s="78"/>
      <c r="SZA6770" s="78"/>
      <c r="SZB6770" s="78"/>
      <c r="SZC6770" s="78"/>
      <c r="SZD6770" s="78"/>
      <c r="SZE6770" s="78"/>
      <c r="SZF6770" s="78"/>
      <c r="SZG6770" s="78"/>
      <c r="SZH6770" s="78"/>
      <c r="SZI6770" s="78"/>
      <c r="SZJ6770" s="78"/>
      <c r="SZK6770" s="78"/>
      <c r="SZL6770" s="78"/>
      <c r="SZM6770" s="78"/>
      <c r="SZN6770" s="78"/>
      <c r="SZO6770" s="78"/>
      <c r="SZP6770" s="78"/>
      <c r="SZQ6770" s="78"/>
      <c r="SZR6770" s="78"/>
      <c r="SZS6770" s="78"/>
      <c r="SZT6770" s="78"/>
      <c r="SZU6770" s="78"/>
      <c r="SZV6770" s="78"/>
      <c r="SZW6770" s="78"/>
      <c r="SZX6770" s="78"/>
      <c r="SZY6770" s="78"/>
      <c r="SZZ6770" s="78"/>
      <c r="TAA6770" s="78"/>
      <c r="TAB6770" s="78"/>
      <c r="TAC6770" s="78"/>
      <c r="TAD6770" s="78"/>
      <c r="TAE6770" s="78"/>
      <c r="TAF6770" s="78"/>
      <c r="TAG6770" s="78"/>
      <c r="TAH6770" s="78"/>
      <c r="TAI6770" s="78"/>
      <c r="TAJ6770" s="78"/>
      <c r="TAK6770" s="78"/>
      <c r="TAL6770" s="78"/>
      <c r="TAM6770" s="78"/>
      <c r="TAN6770" s="78"/>
      <c r="TAO6770" s="78"/>
      <c r="TAP6770" s="78"/>
      <c r="TAQ6770" s="78"/>
      <c r="TAR6770" s="78"/>
      <c r="TAS6770" s="78"/>
      <c r="TAT6770" s="78"/>
      <c r="TAU6770" s="78"/>
      <c r="TAV6770" s="78"/>
      <c r="TAW6770" s="78"/>
      <c r="TAX6770" s="78"/>
      <c r="TAY6770" s="78"/>
      <c r="TAZ6770" s="78"/>
      <c r="TBA6770" s="78"/>
      <c r="TBB6770" s="78"/>
      <c r="TBC6770" s="78"/>
      <c r="TBD6770" s="78"/>
      <c r="TBE6770" s="78"/>
      <c r="TBF6770" s="78"/>
      <c r="TBG6770" s="78"/>
      <c r="TBH6770" s="78"/>
      <c r="TBI6770" s="78"/>
      <c r="TBJ6770" s="78"/>
      <c r="TBK6770" s="78"/>
      <c r="TBL6770" s="78"/>
      <c r="TBM6770" s="78"/>
      <c r="TBN6770" s="78"/>
      <c r="TBO6770" s="78"/>
      <c r="TBP6770" s="78"/>
      <c r="TBQ6770" s="78"/>
      <c r="TBR6770" s="78"/>
      <c r="TBS6770" s="78"/>
      <c r="TBT6770" s="78"/>
      <c r="TBU6770" s="78"/>
      <c r="TBV6770" s="78"/>
      <c r="TBW6770" s="78"/>
      <c r="TBX6770" s="78"/>
      <c r="TBY6770" s="78"/>
      <c r="TBZ6770" s="78"/>
      <c r="TCA6770" s="78"/>
      <c r="TCB6770" s="78"/>
      <c r="TCC6770" s="78"/>
      <c r="TCD6770" s="78"/>
      <c r="TCE6770" s="78"/>
      <c r="TCF6770" s="78"/>
      <c r="TCG6770" s="78"/>
      <c r="TCH6770" s="78"/>
      <c r="TCI6770" s="78"/>
      <c r="TCJ6770" s="78"/>
      <c r="TCK6770" s="78"/>
      <c r="TCL6770" s="78"/>
      <c r="TCM6770" s="78"/>
      <c r="TCN6770" s="78"/>
      <c r="TCO6770" s="78"/>
      <c r="TCP6770" s="78"/>
      <c r="TCQ6770" s="78"/>
      <c r="TCR6770" s="78"/>
      <c r="TCS6770" s="78"/>
      <c r="TCT6770" s="78"/>
      <c r="TCU6770" s="78"/>
      <c r="TCV6770" s="78"/>
      <c r="TCW6770" s="78"/>
      <c r="TCX6770" s="78"/>
      <c r="TCY6770" s="78"/>
      <c r="TCZ6770" s="78"/>
      <c r="TDA6770" s="78"/>
      <c r="TDB6770" s="78"/>
      <c r="TDC6770" s="78"/>
      <c r="TDD6770" s="78"/>
      <c r="TDE6770" s="78"/>
      <c r="TDF6770" s="78"/>
      <c r="TDG6770" s="78"/>
      <c r="TDH6770" s="78"/>
      <c r="TDI6770" s="78"/>
      <c r="TDJ6770" s="78"/>
      <c r="TDK6770" s="78"/>
      <c r="TDL6770" s="78"/>
      <c r="TDM6770" s="78"/>
      <c r="TDN6770" s="78"/>
      <c r="TDO6770" s="78"/>
      <c r="TDP6770" s="78"/>
      <c r="TDQ6770" s="78"/>
      <c r="TDR6770" s="78"/>
      <c r="TDS6770" s="78"/>
      <c r="TDT6770" s="78"/>
      <c r="TDU6770" s="78"/>
      <c r="TDV6770" s="78"/>
      <c r="TDW6770" s="78"/>
      <c r="TDX6770" s="78"/>
      <c r="TDY6770" s="78"/>
      <c r="TDZ6770" s="78"/>
      <c r="TEA6770" s="78"/>
      <c r="TEB6770" s="78"/>
      <c r="TEC6770" s="78"/>
      <c r="TED6770" s="78"/>
      <c r="TEE6770" s="78"/>
      <c r="TEF6770" s="78"/>
      <c r="TEG6770" s="78"/>
      <c r="TEH6770" s="78"/>
      <c r="TEI6770" s="78"/>
      <c r="TEJ6770" s="78"/>
      <c r="TEK6770" s="78"/>
      <c r="TEL6770" s="78"/>
      <c r="TEM6770" s="78"/>
      <c r="TEN6770" s="78"/>
      <c r="TEO6770" s="78"/>
      <c r="TEP6770" s="78"/>
      <c r="TEQ6770" s="78"/>
      <c r="TER6770" s="78"/>
      <c r="TES6770" s="78"/>
      <c r="TET6770" s="78"/>
      <c r="TEU6770" s="78"/>
      <c r="TEV6770" s="78"/>
      <c r="TEW6770" s="78"/>
      <c r="TEX6770" s="78"/>
      <c r="TEY6770" s="78"/>
      <c r="TEZ6770" s="78"/>
      <c r="TFA6770" s="78"/>
      <c r="TFB6770" s="78"/>
      <c r="TFC6770" s="78"/>
      <c r="TFD6770" s="78"/>
      <c r="TFE6770" s="78"/>
      <c r="TFF6770" s="78"/>
      <c r="TFG6770" s="78"/>
      <c r="TFH6770" s="78"/>
      <c r="TFI6770" s="78"/>
      <c r="TFJ6770" s="78"/>
      <c r="TFK6770" s="78"/>
      <c r="TFL6770" s="78"/>
      <c r="TFM6770" s="78"/>
      <c r="TFN6770" s="78"/>
      <c r="TFO6770" s="78"/>
      <c r="TFP6770" s="78"/>
      <c r="TFQ6770" s="78"/>
      <c r="TFR6770" s="78"/>
      <c r="TFS6770" s="78"/>
      <c r="TFT6770" s="78"/>
      <c r="TFU6770" s="78"/>
      <c r="TFV6770" s="78"/>
      <c r="TFW6770" s="78"/>
      <c r="TFX6770" s="78"/>
      <c r="TFY6770" s="78"/>
      <c r="TFZ6770" s="78"/>
      <c r="TGA6770" s="78"/>
      <c r="TGB6770" s="78"/>
      <c r="TGC6770" s="78"/>
      <c r="TGD6770" s="78"/>
      <c r="TGE6770" s="78"/>
      <c r="TGF6770" s="78"/>
      <c r="TGG6770" s="78"/>
      <c r="TGH6770" s="78"/>
      <c r="TGI6770" s="78"/>
      <c r="TGJ6770" s="78"/>
      <c r="TGK6770" s="78"/>
      <c r="TGL6770" s="78"/>
      <c r="TGM6770" s="78"/>
      <c r="TGN6770" s="78"/>
      <c r="TGO6770" s="78"/>
      <c r="TGP6770" s="78"/>
      <c r="TGQ6770" s="78"/>
      <c r="TGR6770" s="78"/>
      <c r="TGS6770" s="78"/>
      <c r="TGT6770" s="78"/>
      <c r="TGU6770" s="78"/>
      <c r="TGV6770" s="78"/>
      <c r="TGW6770" s="78"/>
      <c r="TGX6770" s="78"/>
      <c r="TGY6770" s="78"/>
      <c r="TGZ6770" s="78"/>
      <c r="THA6770" s="78"/>
      <c r="THB6770" s="78"/>
      <c r="THC6770" s="78"/>
      <c r="THD6770" s="78"/>
      <c r="THE6770" s="78"/>
      <c r="THF6770" s="78"/>
      <c r="THG6770" s="78"/>
      <c r="THH6770" s="78"/>
      <c r="THI6770" s="78"/>
      <c r="THJ6770" s="78"/>
      <c r="THK6770" s="78"/>
      <c r="THL6770" s="78"/>
      <c r="THM6770" s="78"/>
      <c r="THN6770" s="78"/>
      <c r="THO6770" s="78"/>
      <c r="THP6770" s="78"/>
      <c r="THQ6770" s="78"/>
      <c r="THR6770" s="78"/>
      <c r="THS6770" s="78"/>
      <c r="THT6770" s="78"/>
      <c r="THU6770" s="78"/>
      <c r="THV6770" s="78"/>
      <c r="THW6770" s="78"/>
      <c r="THX6770" s="78"/>
      <c r="THY6770" s="78"/>
      <c r="THZ6770" s="78"/>
      <c r="TIA6770" s="78"/>
      <c r="TIB6770" s="78"/>
      <c r="TIC6770" s="78"/>
      <c r="TID6770" s="78"/>
      <c r="TIE6770" s="78"/>
      <c r="TIF6770" s="78"/>
      <c r="TIG6770" s="78"/>
      <c r="TIH6770" s="78"/>
      <c r="TII6770" s="78"/>
      <c r="TIJ6770" s="78"/>
      <c r="TIK6770" s="78"/>
      <c r="TIL6770" s="78"/>
      <c r="TIM6770" s="78"/>
      <c r="TIN6770" s="78"/>
      <c r="TIO6770" s="78"/>
      <c r="TIP6770" s="78"/>
      <c r="TIQ6770" s="78"/>
      <c r="TIR6770" s="78"/>
      <c r="TIS6770" s="78"/>
      <c r="TIT6770" s="78"/>
      <c r="TIU6770" s="78"/>
      <c r="TIV6770" s="78"/>
      <c r="TIW6770" s="78"/>
      <c r="TIX6770" s="78"/>
      <c r="TIY6770" s="78"/>
      <c r="TIZ6770" s="78"/>
      <c r="TJA6770" s="78"/>
      <c r="TJB6770" s="78"/>
      <c r="TJC6770" s="78"/>
      <c r="TJD6770" s="78"/>
      <c r="TJE6770" s="78"/>
      <c r="TJF6770" s="78"/>
      <c r="TJG6770" s="78"/>
      <c r="TJH6770" s="78"/>
      <c r="TJI6770" s="78"/>
      <c r="TJJ6770" s="78"/>
      <c r="TJK6770" s="78"/>
      <c r="TJL6770" s="78"/>
      <c r="TJM6770" s="78"/>
      <c r="TJN6770" s="78"/>
      <c r="TJO6770" s="78"/>
      <c r="TJP6770" s="78"/>
      <c r="TJQ6770" s="78"/>
      <c r="TJR6770" s="78"/>
      <c r="TJS6770" s="78"/>
      <c r="TJT6770" s="78"/>
      <c r="TJU6770" s="78"/>
      <c r="TJV6770" s="78"/>
      <c r="TJW6770" s="78"/>
      <c r="TJX6770" s="78"/>
      <c r="TJY6770" s="78"/>
      <c r="TJZ6770" s="78"/>
      <c r="TKA6770" s="78"/>
      <c r="TKB6770" s="78"/>
      <c r="TKC6770" s="78"/>
      <c r="TKD6770" s="78"/>
      <c r="TKE6770" s="78"/>
      <c r="TKF6770" s="78"/>
      <c r="TKG6770" s="78"/>
      <c r="TKH6770" s="78"/>
      <c r="TKI6770" s="78"/>
      <c r="TKJ6770" s="78"/>
      <c r="TKK6770" s="78"/>
      <c r="TKL6770" s="78"/>
      <c r="TKM6770" s="78"/>
      <c r="TKN6770" s="78"/>
      <c r="TKO6770" s="78"/>
      <c r="TKP6770" s="78"/>
      <c r="TKQ6770" s="78"/>
      <c r="TKR6770" s="78"/>
      <c r="TKS6770" s="78"/>
      <c r="TKT6770" s="78"/>
      <c r="TKU6770" s="78"/>
      <c r="TKV6770" s="78"/>
      <c r="TKW6770" s="78"/>
      <c r="TKX6770" s="78"/>
      <c r="TKY6770" s="78"/>
      <c r="TKZ6770" s="78"/>
      <c r="TLA6770" s="78"/>
      <c r="TLB6770" s="78"/>
      <c r="TLC6770" s="78"/>
      <c r="TLD6770" s="78"/>
      <c r="TLE6770" s="78"/>
      <c r="TLF6770" s="78"/>
      <c r="TLG6770" s="78"/>
      <c r="TLH6770" s="78"/>
      <c r="TLI6770" s="78"/>
      <c r="TLJ6770" s="78"/>
      <c r="TLK6770" s="78"/>
      <c r="TLL6770" s="78"/>
      <c r="TLM6770" s="78"/>
      <c r="TLN6770" s="78"/>
      <c r="TLO6770" s="78"/>
      <c r="TLP6770" s="78"/>
      <c r="TLQ6770" s="78"/>
      <c r="TLR6770" s="78"/>
      <c r="TLS6770" s="78"/>
      <c r="TLT6770" s="78"/>
      <c r="TLU6770" s="78"/>
      <c r="TLV6770" s="78"/>
      <c r="TLW6770" s="78"/>
      <c r="TLX6770" s="78"/>
      <c r="TLY6770" s="78"/>
      <c r="TLZ6770" s="78"/>
      <c r="TMA6770" s="78"/>
      <c r="TMB6770" s="78"/>
      <c r="TMC6770" s="78"/>
      <c r="TMD6770" s="78"/>
      <c r="TME6770" s="78"/>
      <c r="TMF6770" s="78"/>
      <c r="TMG6770" s="78"/>
      <c r="TMH6770" s="78"/>
      <c r="TMI6770" s="78"/>
      <c r="TMJ6770" s="78"/>
      <c r="TMK6770" s="78"/>
      <c r="TML6770" s="78"/>
      <c r="TMM6770" s="78"/>
      <c r="TMN6770" s="78"/>
      <c r="TMO6770" s="78"/>
      <c r="TMP6770" s="78"/>
      <c r="TMQ6770" s="78"/>
      <c r="TMR6770" s="78"/>
      <c r="TMS6770" s="78"/>
      <c r="TMT6770" s="78"/>
      <c r="TMU6770" s="78"/>
      <c r="TMV6770" s="78"/>
      <c r="TMW6770" s="78"/>
      <c r="TMX6770" s="78"/>
      <c r="TMY6770" s="78"/>
      <c r="TMZ6770" s="78"/>
      <c r="TNA6770" s="78"/>
      <c r="TNB6770" s="78"/>
      <c r="TNC6770" s="78"/>
      <c r="TND6770" s="78"/>
      <c r="TNE6770" s="78"/>
      <c r="TNF6770" s="78"/>
      <c r="TNG6770" s="78"/>
      <c r="TNH6770" s="78"/>
      <c r="TNI6770" s="78"/>
      <c r="TNJ6770" s="78"/>
      <c r="TNK6770" s="78"/>
      <c r="TNL6770" s="78"/>
      <c r="TNM6770" s="78"/>
      <c r="TNN6770" s="78"/>
      <c r="TNO6770" s="78"/>
      <c r="TNP6770" s="78"/>
      <c r="TNQ6770" s="78"/>
      <c r="TNR6770" s="78"/>
      <c r="TNS6770" s="78"/>
      <c r="TNT6770" s="78"/>
      <c r="TNU6770" s="78"/>
      <c r="TNV6770" s="78"/>
      <c r="TNW6770" s="78"/>
      <c r="TNX6770" s="78"/>
      <c r="TNY6770" s="78"/>
      <c r="TNZ6770" s="78"/>
      <c r="TOA6770" s="78"/>
      <c r="TOB6770" s="78"/>
      <c r="TOC6770" s="78"/>
      <c r="TOD6770" s="78"/>
      <c r="TOE6770" s="78"/>
      <c r="TOF6770" s="78"/>
      <c r="TOG6770" s="78"/>
      <c r="TOH6770" s="78"/>
      <c r="TOI6770" s="78"/>
      <c r="TOJ6770" s="78"/>
      <c r="TOK6770" s="78"/>
      <c r="TOL6770" s="78"/>
      <c r="TOM6770" s="78"/>
      <c r="TON6770" s="78"/>
      <c r="TOO6770" s="78"/>
      <c r="TOP6770" s="78"/>
      <c r="TOQ6770" s="78"/>
      <c r="TOR6770" s="78"/>
      <c r="TOS6770" s="78"/>
      <c r="TOT6770" s="78"/>
      <c r="TOU6770" s="78"/>
      <c r="TOV6770" s="78"/>
      <c r="TOW6770" s="78"/>
      <c r="TOX6770" s="78"/>
      <c r="TOY6770" s="78"/>
      <c r="TOZ6770" s="78"/>
      <c r="TPA6770" s="78"/>
      <c r="TPB6770" s="78"/>
      <c r="TPC6770" s="78"/>
      <c r="TPD6770" s="78"/>
      <c r="TPE6770" s="78"/>
      <c r="TPF6770" s="78"/>
      <c r="TPG6770" s="78"/>
      <c r="TPH6770" s="78"/>
      <c r="TPI6770" s="78"/>
      <c r="TPJ6770" s="78"/>
      <c r="TPK6770" s="78"/>
      <c r="TPL6770" s="78"/>
      <c r="TPM6770" s="78"/>
      <c r="TPN6770" s="78"/>
      <c r="TPO6770" s="78"/>
      <c r="TPP6770" s="78"/>
      <c r="TPQ6770" s="78"/>
      <c r="TPR6770" s="78"/>
      <c r="TPS6770" s="78"/>
      <c r="TPT6770" s="78"/>
      <c r="TPU6770" s="78"/>
      <c r="TPV6770" s="78"/>
      <c r="TPW6770" s="78"/>
      <c r="TPX6770" s="78"/>
      <c r="TPY6770" s="78"/>
      <c r="TPZ6770" s="78"/>
      <c r="TQA6770" s="78"/>
      <c r="TQB6770" s="78"/>
      <c r="TQC6770" s="78"/>
      <c r="TQD6770" s="78"/>
      <c r="TQE6770" s="78"/>
      <c r="TQF6770" s="78"/>
      <c r="TQG6770" s="78"/>
      <c r="TQH6770" s="78"/>
      <c r="TQI6770" s="78"/>
      <c r="TQJ6770" s="78"/>
      <c r="TQK6770" s="78"/>
      <c r="TQL6770" s="78"/>
      <c r="TQM6770" s="78"/>
      <c r="TQN6770" s="78"/>
      <c r="TQO6770" s="78"/>
      <c r="TQP6770" s="78"/>
      <c r="TQQ6770" s="78"/>
      <c r="TQR6770" s="78"/>
      <c r="TQS6770" s="78"/>
      <c r="TQT6770" s="78"/>
      <c r="TQU6770" s="78"/>
      <c r="TQV6770" s="78"/>
      <c r="TQW6770" s="78"/>
      <c r="TQX6770" s="78"/>
      <c r="TQY6770" s="78"/>
      <c r="TQZ6770" s="78"/>
      <c r="TRA6770" s="78"/>
      <c r="TRB6770" s="78"/>
      <c r="TRC6770" s="78"/>
      <c r="TRD6770" s="78"/>
      <c r="TRE6770" s="78"/>
      <c r="TRF6770" s="78"/>
      <c r="TRG6770" s="78"/>
      <c r="TRH6770" s="78"/>
      <c r="TRI6770" s="78"/>
      <c r="TRJ6770" s="78"/>
      <c r="TRK6770" s="78"/>
      <c r="TRL6770" s="78"/>
      <c r="TRM6770" s="78"/>
      <c r="TRN6770" s="78"/>
      <c r="TRO6770" s="78"/>
      <c r="TRP6770" s="78"/>
      <c r="TRQ6770" s="78"/>
      <c r="TRR6770" s="78"/>
      <c r="TRS6770" s="78"/>
      <c r="TRT6770" s="78"/>
      <c r="TRU6770" s="78"/>
      <c r="TRV6770" s="78"/>
      <c r="TRW6770" s="78"/>
      <c r="TRX6770" s="78"/>
      <c r="TRY6770" s="78"/>
      <c r="TRZ6770" s="78"/>
      <c r="TSA6770" s="78"/>
      <c r="TSB6770" s="78"/>
      <c r="TSC6770" s="78"/>
      <c r="TSD6770" s="78"/>
      <c r="TSE6770" s="78"/>
      <c r="TSF6770" s="78"/>
      <c r="TSG6770" s="78"/>
      <c r="TSH6770" s="78"/>
      <c r="TSI6770" s="78"/>
      <c r="TSJ6770" s="78"/>
      <c r="TSK6770" s="78"/>
      <c r="TSL6770" s="78"/>
      <c r="TSM6770" s="78"/>
      <c r="TSN6770" s="78"/>
      <c r="TSO6770" s="78"/>
      <c r="TSP6770" s="78"/>
      <c r="TSQ6770" s="78"/>
      <c r="TSR6770" s="78"/>
      <c r="TSS6770" s="78"/>
      <c r="TST6770" s="78"/>
      <c r="TSU6770" s="78"/>
      <c r="TSV6770" s="78"/>
      <c r="TSW6770" s="78"/>
      <c r="TSX6770" s="78"/>
      <c r="TSY6770" s="78"/>
      <c r="TSZ6770" s="78"/>
      <c r="TTA6770" s="78"/>
      <c r="TTB6770" s="78"/>
      <c r="TTC6770" s="78"/>
      <c r="TTD6770" s="78"/>
      <c r="TTE6770" s="78"/>
      <c r="TTF6770" s="78"/>
      <c r="TTG6770" s="78"/>
      <c r="TTH6770" s="78"/>
      <c r="TTI6770" s="78"/>
      <c r="TTJ6770" s="78"/>
      <c r="TTK6770" s="78"/>
      <c r="TTL6770" s="78"/>
      <c r="TTM6770" s="78"/>
      <c r="TTN6770" s="78"/>
      <c r="TTO6770" s="78"/>
      <c r="TTP6770" s="78"/>
      <c r="TTQ6770" s="78"/>
      <c r="TTR6770" s="78"/>
      <c r="TTS6770" s="78"/>
      <c r="TTT6770" s="78"/>
      <c r="TTU6770" s="78"/>
      <c r="TTV6770" s="78"/>
      <c r="TTW6770" s="78"/>
      <c r="TTX6770" s="78"/>
      <c r="TTY6770" s="78"/>
      <c r="TTZ6770" s="78"/>
      <c r="TUA6770" s="78"/>
      <c r="TUB6770" s="78"/>
      <c r="TUC6770" s="78"/>
      <c r="TUD6770" s="78"/>
      <c r="TUE6770" s="78"/>
      <c r="TUF6770" s="78"/>
      <c r="TUG6770" s="78"/>
      <c r="TUH6770" s="78"/>
      <c r="TUI6770" s="78"/>
      <c r="TUJ6770" s="78"/>
      <c r="TUK6770" s="78"/>
      <c r="TUL6770" s="78"/>
      <c r="TUM6770" s="78"/>
      <c r="TUN6770" s="78"/>
      <c r="TUO6770" s="78"/>
      <c r="TUP6770" s="78"/>
      <c r="TUQ6770" s="78"/>
      <c r="TUR6770" s="78"/>
      <c r="TUS6770" s="78"/>
      <c r="TUT6770" s="78"/>
      <c r="TUU6770" s="78"/>
      <c r="TUV6770" s="78"/>
      <c r="TUW6770" s="78"/>
      <c r="TUX6770" s="78"/>
      <c r="TUY6770" s="78"/>
      <c r="TUZ6770" s="78"/>
      <c r="TVA6770" s="78"/>
      <c r="TVB6770" s="78"/>
      <c r="TVC6770" s="78"/>
      <c r="TVD6770" s="78"/>
      <c r="TVE6770" s="78"/>
      <c r="TVF6770" s="78"/>
      <c r="TVG6770" s="78"/>
      <c r="TVH6770" s="78"/>
      <c r="TVI6770" s="78"/>
      <c r="TVJ6770" s="78"/>
      <c r="TVK6770" s="78"/>
      <c r="TVL6770" s="78"/>
      <c r="TVM6770" s="78"/>
      <c r="TVN6770" s="78"/>
      <c r="TVO6770" s="78"/>
      <c r="TVP6770" s="78"/>
      <c r="TVQ6770" s="78"/>
      <c r="TVR6770" s="78"/>
      <c r="TVS6770" s="78"/>
      <c r="TVT6770" s="78"/>
      <c r="TVU6770" s="78"/>
      <c r="TVV6770" s="78"/>
      <c r="TVW6770" s="78"/>
      <c r="TVX6770" s="78"/>
      <c r="TVY6770" s="78"/>
      <c r="TVZ6770" s="78"/>
      <c r="TWA6770" s="78"/>
      <c r="TWB6770" s="78"/>
      <c r="TWC6770" s="78"/>
      <c r="TWD6770" s="78"/>
      <c r="TWE6770" s="78"/>
      <c r="TWF6770" s="78"/>
      <c r="TWG6770" s="78"/>
      <c r="TWH6770" s="78"/>
      <c r="TWI6770" s="78"/>
      <c r="TWJ6770" s="78"/>
      <c r="TWK6770" s="78"/>
      <c r="TWL6770" s="78"/>
      <c r="TWM6770" s="78"/>
      <c r="TWN6770" s="78"/>
      <c r="TWO6770" s="78"/>
      <c r="TWP6770" s="78"/>
      <c r="TWQ6770" s="78"/>
      <c r="TWR6770" s="78"/>
      <c r="TWS6770" s="78"/>
      <c r="TWT6770" s="78"/>
      <c r="TWU6770" s="78"/>
      <c r="TWV6770" s="78"/>
      <c r="TWW6770" s="78"/>
      <c r="TWX6770" s="78"/>
      <c r="TWY6770" s="78"/>
      <c r="TWZ6770" s="78"/>
      <c r="TXA6770" s="78"/>
      <c r="TXB6770" s="78"/>
      <c r="TXC6770" s="78"/>
      <c r="TXD6770" s="78"/>
      <c r="TXE6770" s="78"/>
      <c r="TXF6770" s="78"/>
      <c r="TXG6770" s="78"/>
      <c r="TXH6770" s="78"/>
      <c r="TXI6770" s="78"/>
      <c r="TXJ6770" s="78"/>
      <c r="TXK6770" s="78"/>
      <c r="TXL6770" s="78"/>
      <c r="TXM6770" s="78"/>
      <c r="TXN6770" s="78"/>
      <c r="TXO6770" s="78"/>
      <c r="TXP6770" s="78"/>
      <c r="TXQ6770" s="78"/>
      <c r="TXR6770" s="78"/>
      <c r="TXS6770" s="78"/>
      <c r="TXT6770" s="78"/>
      <c r="TXU6770" s="78"/>
      <c r="TXV6770" s="78"/>
      <c r="TXW6770" s="78"/>
      <c r="TXX6770" s="78"/>
      <c r="TXY6770" s="78"/>
      <c r="TXZ6770" s="78"/>
      <c r="TYA6770" s="78"/>
      <c r="TYB6770" s="78"/>
      <c r="TYC6770" s="78"/>
      <c r="TYD6770" s="78"/>
      <c r="TYE6770" s="78"/>
      <c r="TYF6770" s="78"/>
      <c r="TYG6770" s="78"/>
      <c r="TYH6770" s="78"/>
      <c r="TYI6770" s="78"/>
      <c r="TYJ6770" s="78"/>
      <c r="TYK6770" s="78"/>
      <c r="TYL6770" s="78"/>
      <c r="TYM6770" s="78"/>
      <c r="TYN6770" s="78"/>
      <c r="TYO6770" s="78"/>
      <c r="TYP6770" s="78"/>
      <c r="TYQ6770" s="78"/>
      <c r="TYR6770" s="78"/>
      <c r="TYS6770" s="78"/>
      <c r="TYT6770" s="78"/>
      <c r="TYU6770" s="78"/>
      <c r="TYV6770" s="78"/>
      <c r="TYW6770" s="78"/>
      <c r="TYX6770" s="78"/>
      <c r="TYY6770" s="78"/>
      <c r="TYZ6770" s="78"/>
      <c r="TZA6770" s="78"/>
      <c r="TZB6770" s="78"/>
      <c r="TZC6770" s="78"/>
      <c r="TZD6770" s="78"/>
      <c r="TZE6770" s="78"/>
      <c r="TZF6770" s="78"/>
      <c r="TZG6770" s="78"/>
      <c r="TZH6770" s="78"/>
      <c r="TZI6770" s="78"/>
      <c r="TZJ6770" s="78"/>
      <c r="TZK6770" s="78"/>
      <c r="TZL6770" s="78"/>
      <c r="TZM6770" s="78"/>
      <c r="TZN6770" s="78"/>
      <c r="TZO6770" s="78"/>
      <c r="TZP6770" s="78"/>
      <c r="TZQ6770" s="78"/>
      <c r="TZR6770" s="78"/>
      <c r="TZS6770" s="78"/>
      <c r="TZT6770" s="78"/>
      <c r="TZU6770" s="78"/>
      <c r="TZV6770" s="78"/>
      <c r="TZW6770" s="78"/>
      <c r="TZX6770" s="78"/>
      <c r="TZY6770" s="78"/>
      <c r="TZZ6770" s="78"/>
      <c r="UAA6770" s="78"/>
      <c r="UAB6770" s="78"/>
      <c r="UAC6770" s="78"/>
      <c r="UAD6770" s="78"/>
      <c r="UAE6770" s="78"/>
      <c r="UAF6770" s="78"/>
      <c r="UAG6770" s="78"/>
      <c r="UAH6770" s="78"/>
      <c r="UAI6770" s="78"/>
      <c r="UAJ6770" s="78"/>
      <c r="UAK6770" s="78"/>
      <c r="UAL6770" s="78"/>
      <c r="UAM6770" s="78"/>
      <c r="UAN6770" s="78"/>
      <c r="UAO6770" s="78"/>
      <c r="UAP6770" s="78"/>
      <c r="UAQ6770" s="78"/>
      <c r="UAR6770" s="78"/>
      <c r="UAS6770" s="78"/>
      <c r="UAT6770" s="78"/>
      <c r="UAU6770" s="78"/>
      <c r="UAV6770" s="78"/>
      <c r="UAW6770" s="78"/>
      <c r="UAX6770" s="78"/>
      <c r="UAY6770" s="78"/>
      <c r="UAZ6770" s="78"/>
      <c r="UBA6770" s="78"/>
      <c r="UBB6770" s="78"/>
      <c r="UBC6770" s="78"/>
      <c r="UBD6770" s="78"/>
      <c r="UBE6770" s="78"/>
      <c r="UBF6770" s="78"/>
      <c r="UBG6770" s="78"/>
      <c r="UBH6770" s="78"/>
      <c r="UBI6770" s="78"/>
      <c r="UBJ6770" s="78"/>
      <c r="UBK6770" s="78"/>
      <c r="UBL6770" s="78"/>
      <c r="UBM6770" s="78"/>
      <c r="UBN6770" s="78"/>
      <c r="UBO6770" s="78"/>
      <c r="UBP6770" s="78"/>
      <c r="UBQ6770" s="78"/>
      <c r="UBR6770" s="78"/>
      <c r="UBS6770" s="78"/>
      <c r="UBT6770" s="78"/>
      <c r="UBU6770" s="78"/>
      <c r="UBV6770" s="78"/>
      <c r="UBW6770" s="78"/>
      <c r="UBX6770" s="78"/>
      <c r="UBY6770" s="78"/>
      <c r="UBZ6770" s="78"/>
      <c r="UCA6770" s="78"/>
      <c r="UCB6770" s="78"/>
      <c r="UCC6770" s="78"/>
      <c r="UCD6770" s="78"/>
      <c r="UCE6770" s="78"/>
      <c r="UCF6770" s="78"/>
      <c r="UCG6770" s="78"/>
      <c r="UCH6770" s="78"/>
      <c r="UCI6770" s="78"/>
      <c r="UCJ6770" s="78"/>
      <c r="UCK6770" s="78"/>
      <c r="UCL6770" s="78"/>
      <c r="UCM6770" s="78"/>
      <c r="UCN6770" s="78"/>
      <c r="UCO6770" s="78"/>
      <c r="UCP6770" s="78"/>
      <c r="UCQ6770" s="78"/>
      <c r="UCR6770" s="78"/>
      <c r="UCS6770" s="78"/>
      <c r="UCT6770" s="78"/>
      <c r="UCU6770" s="78"/>
      <c r="UCV6770" s="78"/>
      <c r="UCW6770" s="78"/>
      <c r="UCX6770" s="78"/>
      <c r="UCY6770" s="78"/>
      <c r="UCZ6770" s="78"/>
      <c r="UDA6770" s="78"/>
      <c r="UDB6770" s="78"/>
      <c r="UDC6770" s="78"/>
      <c r="UDD6770" s="78"/>
      <c r="UDE6770" s="78"/>
      <c r="UDF6770" s="78"/>
      <c r="UDG6770" s="78"/>
      <c r="UDH6770" s="78"/>
      <c r="UDI6770" s="78"/>
      <c r="UDJ6770" s="78"/>
      <c r="UDK6770" s="78"/>
      <c r="UDL6770" s="78"/>
      <c r="UDM6770" s="78"/>
      <c r="UDN6770" s="78"/>
      <c r="UDO6770" s="78"/>
      <c r="UDP6770" s="78"/>
      <c r="UDQ6770" s="78"/>
      <c r="UDR6770" s="78"/>
      <c r="UDS6770" s="78"/>
      <c r="UDT6770" s="78"/>
      <c r="UDU6770" s="78"/>
      <c r="UDV6770" s="78"/>
      <c r="UDW6770" s="78"/>
      <c r="UDX6770" s="78"/>
      <c r="UDY6770" s="78"/>
      <c r="UDZ6770" s="78"/>
      <c r="UEA6770" s="78"/>
      <c r="UEB6770" s="78"/>
      <c r="UEC6770" s="78"/>
      <c r="UED6770" s="78"/>
      <c r="UEE6770" s="78"/>
      <c r="UEF6770" s="78"/>
      <c r="UEG6770" s="78"/>
      <c r="UEH6770" s="78"/>
      <c r="UEI6770" s="78"/>
      <c r="UEJ6770" s="78"/>
      <c r="UEK6770" s="78"/>
      <c r="UEL6770" s="78"/>
      <c r="UEM6770" s="78"/>
      <c r="UEN6770" s="78"/>
      <c r="UEO6770" s="78"/>
      <c r="UEP6770" s="78"/>
      <c r="UEQ6770" s="78"/>
      <c r="UER6770" s="78"/>
      <c r="UES6770" s="78"/>
      <c r="UET6770" s="78"/>
      <c r="UEU6770" s="78"/>
      <c r="UEV6770" s="78"/>
      <c r="UEW6770" s="78"/>
      <c r="UEX6770" s="78"/>
      <c r="UEY6770" s="78"/>
      <c r="UEZ6770" s="78"/>
      <c r="UFA6770" s="78"/>
      <c r="UFB6770" s="78"/>
      <c r="UFC6770" s="78"/>
      <c r="UFD6770" s="78"/>
      <c r="UFE6770" s="78"/>
      <c r="UFF6770" s="78"/>
      <c r="UFG6770" s="78"/>
      <c r="UFH6770" s="78"/>
      <c r="UFI6770" s="78"/>
      <c r="UFJ6770" s="78"/>
      <c r="UFK6770" s="78"/>
      <c r="UFL6770" s="78"/>
      <c r="UFM6770" s="78"/>
      <c r="UFN6770" s="78"/>
      <c r="UFO6770" s="78"/>
      <c r="UFP6770" s="78"/>
      <c r="UFQ6770" s="78"/>
      <c r="UFR6770" s="78"/>
      <c r="UFS6770" s="78"/>
      <c r="UFT6770" s="78"/>
      <c r="UFU6770" s="78"/>
      <c r="UFV6770" s="78"/>
      <c r="UFW6770" s="78"/>
      <c r="UFX6770" s="78"/>
      <c r="UFY6770" s="78"/>
      <c r="UFZ6770" s="78"/>
      <c r="UGA6770" s="78"/>
      <c r="UGB6770" s="78"/>
      <c r="UGC6770" s="78"/>
      <c r="UGD6770" s="78"/>
      <c r="UGE6770" s="78"/>
      <c r="UGF6770" s="78"/>
      <c r="UGG6770" s="78"/>
      <c r="UGH6770" s="78"/>
      <c r="UGI6770" s="78"/>
      <c r="UGJ6770" s="78"/>
      <c r="UGK6770" s="78"/>
      <c r="UGL6770" s="78"/>
      <c r="UGM6770" s="78"/>
      <c r="UGN6770" s="78"/>
      <c r="UGO6770" s="78"/>
      <c r="UGP6770" s="78"/>
      <c r="UGQ6770" s="78"/>
      <c r="UGR6770" s="78"/>
      <c r="UGS6770" s="78"/>
      <c r="UGT6770" s="78"/>
      <c r="UGU6770" s="78"/>
      <c r="UGV6770" s="78"/>
      <c r="UGW6770" s="78"/>
      <c r="UGX6770" s="78"/>
      <c r="UGY6770" s="78"/>
      <c r="UGZ6770" s="78"/>
      <c r="UHA6770" s="78"/>
      <c r="UHB6770" s="78"/>
      <c r="UHC6770" s="78"/>
      <c r="UHD6770" s="78"/>
      <c r="UHE6770" s="78"/>
      <c r="UHF6770" s="78"/>
      <c r="UHG6770" s="78"/>
      <c r="UHH6770" s="78"/>
      <c r="UHI6770" s="78"/>
      <c r="UHJ6770" s="78"/>
      <c r="UHK6770" s="78"/>
      <c r="UHL6770" s="78"/>
      <c r="UHM6770" s="78"/>
      <c r="UHN6770" s="78"/>
      <c r="UHO6770" s="78"/>
      <c r="UHP6770" s="78"/>
      <c r="UHQ6770" s="78"/>
      <c r="UHR6770" s="78"/>
      <c r="UHS6770" s="78"/>
      <c r="UHT6770" s="78"/>
      <c r="UHU6770" s="78"/>
      <c r="UHV6770" s="78"/>
      <c r="UHW6770" s="78"/>
      <c r="UHX6770" s="78"/>
      <c r="UHY6770" s="78"/>
      <c r="UHZ6770" s="78"/>
      <c r="UIA6770" s="78"/>
      <c r="UIB6770" s="78"/>
      <c r="UIC6770" s="78"/>
      <c r="UID6770" s="78"/>
      <c r="UIE6770" s="78"/>
      <c r="UIF6770" s="78"/>
      <c r="UIG6770" s="78"/>
      <c r="UIH6770" s="78"/>
      <c r="UII6770" s="78"/>
      <c r="UIJ6770" s="78"/>
      <c r="UIK6770" s="78"/>
      <c r="UIL6770" s="78"/>
      <c r="UIM6770" s="78"/>
      <c r="UIN6770" s="78"/>
      <c r="UIO6770" s="78"/>
      <c r="UIP6770" s="78"/>
      <c r="UIQ6770" s="78"/>
      <c r="UIR6770" s="78"/>
      <c r="UIS6770" s="78"/>
      <c r="UIT6770" s="78"/>
      <c r="UIU6770" s="78"/>
      <c r="UIV6770" s="78"/>
      <c r="UIW6770" s="78"/>
      <c r="UIX6770" s="78"/>
      <c r="UIY6770" s="78"/>
      <c r="UIZ6770" s="78"/>
      <c r="UJA6770" s="78"/>
      <c r="UJB6770" s="78"/>
      <c r="UJC6770" s="78"/>
      <c r="UJD6770" s="78"/>
      <c r="UJE6770" s="78"/>
      <c r="UJF6770" s="78"/>
      <c r="UJG6770" s="78"/>
      <c r="UJH6770" s="78"/>
      <c r="UJI6770" s="78"/>
      <c r="UJJ6770" s="78"/>
      <c r="UJK6770" s="78"/>
      <c r="UJL6770" s="78"/>
      <c r="UJM6770" s="78"/>
      <c r="UJN6770" s="78"/>
      <c r="UJO6770" s="78"/>
      <c r="UJP6770" s="78"/>
      <c r="UJQ6770" s="78"/>
      <c r="UJR6770" s="78"/>
      <c r="UJS6770" s="78"/>
      <c r="UJT6770" s="78"/>
      <c r="UJU6770" s="78"/>
      <c r="UJV6770" s="78"/>
      <c r="UJW6770" s="78"/>
      <c r="UJX6770" s="78"/>
      <c r="UJY6770" s="78"/>
      <c r="UJZ6770" s="78"/>
      <c r="UKA6770" s="78"/>
      <c r="UKB6770" s="78"/>
      <c r="UKC6770" s="78"/>
      <c r="UKD6770" s="78"/>
      <c r="UKE6770" s="78"/>
      <c r="UKF6770" s="78"/>
      <c r="UKG6770" s="78"/>
      <c r="UKH6770" s="78"/>
      <c r="UKI6770" s="78"/>
      <c r="UKJ6770" s="78"/>
      <c r="UKK6770" s="78"/>
      <c r="UKL6770" s="78"/>
      <c r="UKM6770" s="78"/>
      <c r="UKN6770" s="78"/>
      <c r="UKO6770" s="78"/>
      <c r="UKP6770" s="78"/>
      <c r="UKQ6770" s="78"/>
      <c r="UKR6770" s="78"/>
      <c r="UKS6770" s="78"/>
      <c r="UKT6770" s="78"/>
      <c r="UKU6770" s="78"/>
      <c r="UKV6770" s="78"/>
      <c r="UKW6770" s="78"/>
      <c r="UKX6770" s="78"/>
      <c r="UKY6770" s="78"/>
      <c r="UKZ6770" s="78"/>
      <c r="ULA6770" s="78"/>
      <c r="ULB6770" s="78"/>
      <c r="ULC6770" s="78"/>
      <c r="ULD6770" s="78"/>
      <c r="ULE6770" s="78"/>
      <c r="ULF6770" s="78"/>
      <c r="ULG6770" s="78"/>
      <c r="ULH6770" s="78"/>
      <c r="ULI6770" s="78"/>
      <c r="ULJ6770" s="78"/>
      <c r="ULK6770" s="78"/>
      <c r="ULL6770" s="78"/>
      <c r="ULM6770" s="78"/>
      <c r="ULN6770" s="78"/>
      <c r="ULO6770" s="78"/>
      <c r="ULP6770" s="78"/>
      <c r="ULQ6770" s="78"/>
      <c r="ULR6770" s="78"/>
      <c r="ULS6770" s="78"/>
      <c r="ULT6770" s="78"/>
      <c r="ULU6770" s="78"/>
      <c r="ULV6770" s="78"/>
      <c r="ULW6770" s="78"/>
      <c r="ULX6770" s="78"/>
      <c r="ULY6770" s="78"/>
      <c r="ULZ6770" s="78"/>
      <c r="UMA6770" s="78"/>
      <c r="UMB6770" s="78"/>
      <c r="UMC6770" s="78"/>
      <c r="UMD6770" s="78"/>
      <c r="UME6770" s="78"/>
      <c r="UMF6770" s="78"/>
      <c r="UMG6770" s="78"/>
      <c r="UMH6770" s="78"/>
      <c r="UMI6770" s="78"/>
      <c r="UMJ6770" s="78"/>
      <c r="UMK6770" s="78"/>
      <c r="UML6770" s="78"/>
      <c r="UMM6770" s="78"/>
      <c r="UMN6770" s="78"/>
      <c r="UMO6770" s="78"/>
      <c r="UMP6770" s="78"/>
      <c r="UMQ6770" s="78"/>
      <c r="UMR6770" s="78"/>
      <c r="UMS6770" s="78"/>
      <c r="UMT6770" s="78"/>
      <c r="UMU6770" s="78"/>
      <c r="UMV6770" s="78"/>
      <c r="UMW6770" s="78"/>
      <c r="UMX6770" s="78"/>
      <c r="UMY6770" s="78"/>
      <c r="UMZ6770" s="78"/>
      <c r="UNA6770" s="78"/>
      <c r="UNB6770" s="78"/>
      <c r="UNC6770" s="78"/>
      <c r="UND6770" s="78"/>
      <c r="UNE6770" s="78"/>
      <c r="UNF6770" s="78"/>
      <c r="UNG6770" s="78"/>
      <c r="UNH6770" s="78"/>
      <c r="UNI6770" s="78"/>
      <c r="UNJ6770" s="78"/>
      <c r="UNK6770" s="78"/>
      <c r="UNL6770" s="78"/>
      <c r="UNM6770" s="78"/>
      <c r="UNN6770" s="78"/>
      <c r="UNO6770" s="78"/>
      <c r="UNP6770" s="78"/>
      <c r="UNQ6770" s="78"/>
      <c r="UNR6770" s="78"/>
      <c r="UNS6770" s="78"/>
      <c r="UNT6770" s="78"/>
      <c r="UNU6770" s="78"/>
      <c r="UNV6770" s="78"/>
      <c r="UNW6770" s="78"/>
      <c r="UNX6770" s="78"/>
      <c r="UNY6770" s="78"/>
      <c r="UNZ6770" s="78"/>
      <c r="UOA6770" s="78"/>
      <c r="UOB6770" s="78"/>
      <c r="UOC6770" s="78"/>
      <c r="UOD6770" s="78"/>
      <c r="UOE6770" s="78"/>
      <c r="UOF6770" s="78"/>
      <c r="UOG6770" s="78"/>
      <c r="UOH6770" s="78"/>
      <c r="UOI6770" s="78"/>
      <c r="UOJ6770" s="78"/>
      <c r="UOK6770" s="78"/>
      <c r="UOL6770" s="78"/>
      <c r="UOM6770" s="78"/>
      <c r="UON6770" s="78"/>
      <c r="UOO6770" s="78"/>
      <c r="UOP6770" s="78"/>
      <c r="UOQ6770" s="78"/>
      <c r="UOR6770" s="78"/>
      <c r="UOS6770" s="78"/>
      <c r="UOT6770" s="78"/>
      <c r="UOU6770" s="78"/>
      <c r="UOV6770" s="78"/>
      <c r="UOW6770" s="78"/>
      <c r="UOX6770" s="78"/>
      <c r="UOY6770" s="78"/>
      <c r="UOZ6770" s="78"/>
      <c r="UPA6770" s="78"/>
      <c r="UPB6770" s="78"/>
      <c r="UPC6770" s="78"/>
      <c r="UPD6770" s="78"/>
      <c r="UPE6770" s="78"/>
      <c r="UPF6770" s="78"/>
      <c r="UPG6770" s="78"/>
      <c r="UPH6770" s="78"/>
      <c r="UPI6770" s="78"/>
      <c r="UPJ6770" s="78"/>
      <c r="UPK6770" s="78"/>
      <c r="UPL6770" s="78"/>
      <c r="UPM6770" s="78"/>
      <c r="UPN6770" s="78"/>
      <c r="UPO6770" s="78"/>
      <c r="UPP6770" s="78"/>
      <c r="UPQ6770" s="78"/>
      <c r="UPR6770" s="78"/>
      <c r="UPS6770" s="78"/>
      <c r="UPT6770" s="78"/>
      <c r="UPU6770" s="78"/>
      <c r="UPV6770" s="78"/>
      <c r="UPW6770" s="78"/>
      <c r="UPX6770" s="78"/>
      <c r="UPY6770" s="78"/>
      <c r="UPZ6770" s="78"/>
      <c r="UQA6770" s="78"/>
      <c r="UQB6770" s="78"/>
      <c r="UQC6770" s="78"/>
      <c r="UQD6770" s="78"/>
      <c r="UQE6770" s="78"/>
      <c r="UQF6770" s="78"/>
      <c r="UQG6770" s="78"/>
      <c r="UQH6770" s="78"/>
      <c r="UQI6770" s="78"/>
      <c r="UQJ6770" s="78"/>
      <c r="UQK6770" s="78"/>
      <c r="UQL6770" s="78"/>
      <c r="UQM6770" s="78"/>
      <c r="UQN6770" s="78"/>
      <c r="UQO6770" s="78"/>
      <c r="UQP6770" s="78"/>
      <c r="UQQ6770" s="78"/>
      <c r="UQR6770" s="78"/>
      <c r="UQS6770" s="78"/>
      <c r="UQT6770" s="78"/>
      <c r="UQU6770" s="78"/>
      <c r="UQV6770" s="78"/>
      <c r="UQW6770" s="78"/>
      <c r="UQX6770" s="78"/>
      <c r="UQY6770" s="78"/>
      <c r="UQZ6770" s="78"/>
      <c r="URA6770" s="78"/>
      <c r="URB6770" s="78"/>
      <c r="URC6770" s="78"/>
      <c r="URD6770" s="78"/>
      <c r="URE6770" s="78"/>
      <c r="URF6770" s="78"/>
      <c r="URG6770" s="78"/>
      <c r="URH6770" s="78"/>
      <c r="URI6770" s="78"/>
      <c r="URJ6770" s="78"/>
      <c r="URK6770" s="78"/>
      <c r="URL6770" s="78"/>
      <c r="URM6770" s="78"/>
      <c r="URN6770" s="78"/>
      <c r="URO6770" s="78"/>
      <c r="URP6770" s="78"/>
      <c r="URQ6770" s="78"/>
      <c r="URR6770" s="78"/>
      <c r="URS6770" s="78"/>
      <c r="URT6770" s="78"/>
      <c r="URU6770" s="78"/>
      <c r="URV6770" s="78"/>
      <c r="URW6770" s="78"/>
      <c r="URX6770" s="78"/>
      <c r="URY6770" s="78"/>
      <c r="URZ6770" s="78"/>
      <c r="USA6770" s="78"/>
      <c r="USB6770" s="78"/>
      <c r="USC6770" s="78"/>
      <c r="USD6770" s="78"/>
      <c r="USE6770" s="78"/>
      <c r="USF6770" s="78"/>
      <c r="USG6770" s="78"/>
      <c r="USH6770" s="78"/>
      <c r="USI6770" s="78"/>
      <c r="USJ6770" s="78"/>
      <c r="USK6770" s="78"/>
      <c r="USL6770" s="78"/>
      <c r="USM6770" s="78"/>
      <c r="USN6770" s="78"/>
      <c r="USO6770" s="78"/>
      <c r="USP6770" s="78"/>
      <c r="USQ6770" s="78"/>
      <c r="USR6770" s="78"/>
      <c r="USS6770" s="78"/>
      <c r="UST6770" s="78"/>
      <c r="USU6770" s="78"/>
      <c r="USV6770" s="78"/>
      <c r="USW6770" s="78"/>
      <c r="USX6770" s="78"/>
      <c r="USY6770" s="78"/>
      <c r="USZ6770" s="78"/>
      <c r="UTA6770" s="78"/>
      <c r="UTB6770" s="78"/>
      <c r="UTC6770" s="78"/>
      <c r="UTD6770" s="78"/>
      <c r="UTE6770" s="78"/>
      <c r="UTF6770" s="78"/>
      <c r="UTG6770" s="78"/>
      <c r="UTH6770" s="78"/>
      <c r="UTI6770" s="78"/>
      <c r="UTJ6770" s="78"/>
      <c r="UTK6770" s="78"/>
      <c r="UTL6770" s="78"/>
      <c r="UTM6770" s="78"/>
      <c r="UTN6770" s="78"/>
      <c r="UTO6770" s="78"/>
      <c r="UTP6770" s="78"/>
      <c r="UTQ6770" s="78"/>
      <c r="UTR6770" s="78"/>
      <c r="UTS6770" s="78"/>
      <c r="UTT6770" s="78"/>
      <c r="UTU6770" s="78"/>
      <c r="UTV6770" s="78"/>
      <c r="UTW6770" s="78"/>
      <c r="UTX6770" s="78"/>
      <c r="UTY6770" s="78"/>
      <c r="UTZ6770" s="78"/>
      <c r="UUA6770" s="78"/>
      <c r="UUB6770" s="78"/>
      <c r="UUC6770" s="78"/>
      <c r="UUD6770" s="78"/>
      <c r="UUE6770" s="78"/>
      <c r="UUF6770" s="78"/>
      <c r="UUG6770" s="78"/>
      <c r="UUH6770" s="78"/>
      <c r="UUI6770" s="78"/>
      <c r="UUJ6770" s="78"/>
      <c r="UUK6770" s="78"/>
      <c r="UUL6770" s="78"/>
      <c r="UUM6770" s="78"/>
      <c r="UUN6770" s="78"/>
      <c r="UUO6770" s="78"/>
      <c r="UUP6770" s="78"/>
      <c r="UUQ6770" s="78"/>
      <c r="UUR6770" s="78"/>
      <c r="UUS6770" s="78"/>
      <c r="UUT6770" s="78"/>
      <c r="UUU6770" s="78"/>
      <c r="UUV6770" s="78"/>
      <c r="UUW6770" s="78"/>
      <c r="UUX6770" s="78"/>
      <c r="UUY6770" s="78"/>
      <c r="UUZ6770" s="78"/>
      <c r="UVA6770" s="78"/>
      <c r="UVB6770" s="78"/>
      <c r="UVC6770" s="78"/>
      <c r="UVD6770" s="78"/>
      <c r="UVE6770" s="78"/>
      <c r="UVF6770" s="78"/>
      <c r="UVG6770" s="78"/>
      <c r="UVH6770" s="78"/>
      <c r="UVI6770" s="78"/>
      <c r="UVJ6770" s="78"/>
      <c r="UVK6770" s="78"/>
      <c r="UVL6770" s="78"/>
      <c r="UVM6770" s="78"/>
      <c r="UVN6770" s="78"/>
      <c r="UVO6770" s="78"/>
      <c r="UVP6770" s="78"/>
      <c r="UVQ6770" s="78"/>
      <c r="UVR6770" s="78"/>
      <c r="UVS6770" s="78"/>
      <c r="UVT6770" s="78"/>
      <c r="UVU6770" s="78"/>
      <c r="UVV6770" s="78"/>
      <c r="UVW6770" s="78"/>
      <c r="UVX6770" s="78"/>
      <c r="UVY6770" s="78"/>
      <c r="UVZ6770" s="78"/>
      <c r="UWA6770" s="78"/>
      <c r="UWB6770" s="78"/>
      <c r="UWC6770" s="78"/>
      <c r="UWD6770" s="78"/>
      <c r="UWE6770" s="78"/>
      <c r="UWF6770" s="78"/>
      <c r="UWG6770" s="78"/>
      <c r="UWH6770" s="78"/>
      <c r="UWI6770" s="78"/>
      <c r="UWJ6770" s="78"/>
      <c r="UWK6770" s="78"/>
      <c r="UWL6770" s="78"/>
      <c r="UWM6770" s="78"/>
      <c r="UWN6770" s="78"/>
      <c r="UWO6770" s="78"/>
      <c r="UWP6770" s="78"/>
      <c r="UWQ6770" s="78"/>
      <c r="UWR6770" s="78"/>
      <c r="UWS6770" s="78"/>
      <c r="UWT6770" s="78"/>
      <c r="UWU6770" s="78"/>
      <c r="UWV6770" s="78"/>
      <c r="UWW6770" s="78"/>
      <c r="UWX6770" s="78"/>
      <c r="UWY6770" s="78"/>
      <c r="UWZ6770" s="78"/>
      <c r="UXA6770" s="78"/>
      <c r="UXB6770" s="78"/>
      <c r="UXC6770" s="78"/>
      <c r="UXD6770" s="78"/>
      <c r="UXE6770" s="78"/>
      <c r="UXF6770" s="78"/>
      <c r="UXG6770" s="78"/>
      <c r="UXH6770" s="78"/>
      <c r="UXI6770" s="78"/>
      <c r="UXJ6770" s="78"/>
      <c r="UXK6770" s="78"/>
      <c r="UXL6770" s="78"/>
      <c r="UXM6770" s="78"/>
      <c r="UXN6770" s="78"/>
      <c r="UXO6770" s="78"/>
      <c r="UXP6770" s="78"/>
      <c r="UXQ6770" s="78"/>
      <c r="UXR6770" s="78"/>
      <c r="UXS6770" s="78"/>
      <c r="UXT6770" s="78"/>
      <c r="UXU6770" s="78"/>
      <c r="UXV6770" s="78"/>
      <c r="UXW6770" s="78"/>
      <c r="UXX6770" s="78"/>
      <c r="UXY6770" s="78"/>
      <c r="UXZ6770" s="78"/>
      <c r="UYA6770" s="78"/>
      <c r="UYB6770" s="78"/>
      <c r="UYC6770" s="78"/>
      <c r="UYD6770" s="78"/>
      <c r="UYE6770" s="78"/>
      <c r="UYF6770" s="78"/>
      <c r="UYG6770" s="78"/>
      <c r="UYH6770" s="78"/>
      <c r="UYI6770" s="78"/>
      <c r="UYJ6770" s="78"/>
      <c r="UYK6770" s="78"/>
      <c r="UYL6770" s="78"/>
      <c r="UYM6770" s="78"/>
      <c r="UYN6770" s="78"/>
      <c r="UYO6770" s="78"/>
      <c r="UYP6770" s="78"/>
      <c r="UYQ6770" s="78"/>
      <c r="UYR6770" s="78"/>
      <c r="UYS6770" s="78"/>
      <c r="UYT6770" s="78"/>
      <c r="UYU6770" s="78"/>
      <c r="UYV6770" s="78"/>
      <c r="UYW6770" s="78"/>
      <c r="UYX6770" s="78"/>
      <c r="UYY6770" s="78"/>
      <c r="UYZ6770" s="78"/>
      <c r="UZA6770" s="78"/>
      <c r="UZB6770" s="78"/>
      <c r="UZC6770" s="78"/>
      <c r="UZD6770" s="78"/>
      <c r="UZE6770" s="78"/>
      <c r="UZF6770" s="78"/>
      <c r="UZG6770" s="78"/>
      <c r="UZH6770" s="78"/>
      <c r="UZI6770" s="78"/>
      <c r="UZJ6770" s="78"/>
      <c r="UZK6770" s="78"/>
      <c r="UZL6770" s="78"/>
      <c r="UZM6770" s="78"/>
      <c r="UZN6770" s="78"/>
      <c r="UZO6770" s="78"/>
      <c r="UZP6770" s="78"/>
      <c r="UZQ6770" s="78"/>
      <c r="UZR6770" s="78"/>
      <c r="UZS6770" s="78"/>
      <c r="UZT6770" s="78"/>
      <c r="UZU6770" s="78"/>
      <c r="UZV6770" s="78"/>
      <c r="UZW6770" s="78"/>
      <c r="UZX6770" s="78"/>
      <c r="UZY6770" s="78"/>
      <c r="UZZ6770" s="78"/>
      <c r="VAA6770" s="78"/>
      <c r="VAB6770" s="78"/>
      <c r="VAC6770" s="78"/>
      <c r="VAD6770" s="78"/>
      <c r="VAE6770" s="78"/>
      <c r="VAF6770" s="78"/>
      <c r="VAG6770" s="78"/>
      <c r="VAH6770" s="78"/>
      <c r="VAI6770" s="78"/>
      <c r="VAJ6770" s="78"/>
      <c r="VAK6770" s="78"/>
      <c r="VAL6770" s="78"/>
      <c r="VAM6770" s="78"/>
      <c r="VAN6770" s="78"/>
      <c r="VAO6770" s="78"/>
      <c r="VAP6770" s="78"/>
      <c r="VAQ6770" s="78"/>
      <c r="VAR6770" s="78"/>
      <c r="VAS6770" s="78"/>
      <c r="VAT6770" s="78"/>
      <c r="VAU6770" s="78"/>
      <c r="VAV6770" s="78"/>
      <c r="VAW6770" s="78"/>
      <c r="VAX6770" s="78"/>
      <c r="VAY6770" s="78"/>
      <c r="VAZ6770" s="78"/>
      <c r="VBA6770" s="78"/>
      <c r="VBB6770" s="78"/>
      <c r="VBC6770" s="78"/>
      <c r="VBD6770" s="78"/>
      <c r="VBE6770" s="78"/>
      <c r="VBF6770" s="78"/>
      <c r="VBG6770" s="78"/>
      <c r="VBH6770" s="78"/>
      <c r="VBI6770" s="78"/>
      <c r="VBJ6770" s="78"/>
      <c r="VBK6770" s="78"/>
      <c r="VBL6770" s="78"/>
      <c r="VBM6770" s="78"/>
      <c r="VBN6770" s="78"/>
      <c r="VBO6770" s="78"/>
      <c r="VBP6770" s="78"/>
      <c r="VBQ6770" s="78"/>
      <c r="VBR6770" s="78"/>
      <c r="VBS6770" s="78"/>
      <c r="VBT6770" s="78"/>
      <c r="VBU6770" s="78"/>
      <c r="VBV6770" s="78"/>
      <c r="VBW6770" s="78"/>
      <c r="VBX6770" s="78"/>
      <c r="VBY6770" s="78"/>
      <c r="VBZ6770" s="78"/>
      <c r="VCA6770" s="78"/>
      <c r="VCB6770" s="78"/>
      <c r="VCC6770" s="78"/>
      <c r="VCD6770" s="78"/>
      <c r="VCE6770" s="78"/>
      <c r="VCF6770" s="78"/>
      <c r="VCG6770" s="78"/>
      <c r="VCH6770" s="78"/>
      <c r="VCI6770" s="78"/>
      <c r="VCJ6770" s="78"/>
      <c r="VCK6770" s="78"/>
      <c r="VCL6770" s="78"/>
      <c r="VCM6770" s="78"/>
      <c r="VCN6770" s="78"/>
      <c r="VCO6770" s="78"/>
      <c r="VCP6770" s="78"/>
      <c r="VCQ6770" s="78"/>
      <c r="VCR6770" s="78"/>
      <c r="VCS6770" s="78"/>
      <c r="VCT6770" s="78"/>
      <c r="VCU6770" s="78"/>
      <c r="VCV6770" s="78"/>
      <c r="VCW6770" s="78"/>
      <c r="VCX6770" s="78"/>
      <c r="VCY6770" s="78"/>
      <c r="VCZ6770" s="78"/>
      <c r="VDA6770" s="78"/>
      <c r="VDB6770" s="78"/>
      <c r="VDC6770" s="78"/>
      <c r="VDD6770" s="78"/>
      <c r="VDE6770" s="78"/>
      <c r="VDF6770" s="78"/>
      <c r="VDG6770" s="78"/>
      <c r="VDH6770" s="78"/>
      <c r="VDI6770" s="78"/>
      <c r="VDJ6770" s="78"/>
      <c r="VDK6770" s="78"/>
      <c r="VDL6770" s="78"/>
      <c r="VDM6770" s="78"/>
      <c r="VDN6770" s="78"/>
      <c r="VDO6770" s="78"/>
      <c r="VDP6770" s="78"/>
      <c r="VDQ6770" s="78"/>
      <c r="VDR6770" s="78"/>
      <c r="VDS6770" s="78"/>
      <c r="VDT6770" s="78"/>
      <c r="VDU6770" s="78"/>
      <c r="VDV6770" s="78"/>
      <c r="VDW6770" s="78"/>
      <c r="VDX6770" s="78"/>
      <c r="VDY6770" s="78"/>
      <c r="VDZ6770" s="78"/>
      <c r="VEA6770" s="78"/>
      <c r="VEB6770" s="78"/>
      <c r="VEC6770" s="78"/>
      <c r="VED6770" s="78"/>
      <c r="VEE6770" s="78"/>
      <c r="VEF6770" s="78"/>
      <c r="VEG6770" s="78"/>
      <c r="VEH6770" s="78"/>
      <c r="VEI6770" s="78"/>
      <c r="VEJ6770" s="78"/>
      <c r="VEK6770" s="78"/>
      <c r="VEL6770" s="78"/>
      <c r="VEM6770" s="78"/>
      <c r="VEN6770" s="78"/>
      <c r="VEO6770" s="78"/>
      <c r="VEP6770" s="78"/>
      <c r="VEQ6770" s="78"/>
      <c r="VER6770" s="78"/>
      <c r="VES6770" s="78"/>
      <c r="VET6770" s="78"/>
      <c r="VEU6770" s="78"/>
      <c r="VEV6770" s="78"/>
      <c r="VEW6770" s="78"/>
      <c r="VEX6770" s="78"/>
      <c r="VEY6770" s="78"/>
      <c r="VEZ6770" s="78"/>
      <c r="VFA6770" s="78"/>
      <c r="VFB6770" s="78"/>
      <c r="VFC6770" s="78"/>
      <c r="VFD6770" s="78"/>
      <c r="VFE6770" s="78"/>
      <c r="VFF6770" s="78"/>
      <c r="VFG6770" s="78"/>
      <c r="VFH6770" s="78"/>
      <c r="VFI6770" s="78"/>
      <c r="VFJ6770" s="78"/>
      <c r="VFK6770" s="78"/>
      <c r="VFL6770" s="78"/>
      <c r="VFM6770" s="78"/>
      <c r="VFN6770" s="78"/>
      <c r="VFO6770" s="78"/>
      <c r="VFP6770" s="78"/>
      <c r="VFQ6770" s="78"/>
      <c r="VFR6770" s="78"/>
      <c r="VFS6770" s="78"/>
      <c r="VFT6770" s="78"/>
      <c r="VFU6770" s="78"/>
      <c r="VFV6770" s="78"/>
      <c r="VFW6770" s="78"/>
      <c r="VFX6770" s="78"/>
      <c r="VFY6770" s="78"/>
      <c r="VFZ6770" s="78"/>
      <c r="VGA6770" s="78"/>
      <c r="VGB6770" s="78"/>
      <c r="VGC6770" s="78"/>
      <c r="VGD6770" s="78"/>
      <c r="VGE6770" s="78"/>
      <c r="VGF6770" s="78"/>
      <c r="VGG6770" s="78"/>
      <c r="VGH6770" s="78"/>
      <c r="VGI6770" s="78"/>
      <c r="VGJ6770" s="78"/>
      <c r="VGK6770" s="78"/>
      <c r="VGL6770" s="78"/>
      <c r="VGM6770" s="78"/>
      <c r="VGN6770" s="78"/>
      <c r="VGO6770" s="78"/>
      <c r="VGP6770" s="78"/>
      <c r="VGQ6770" s="78"/>
      <c r="VGR6770" s="78"/>
      <c r="VGS6770" s="78"/>
      <c r="VGT6770" s="78"/>
      <c r="VGU6770" s="78"/>
      <c r="VGV6770" s="78"/>
      <c r="VGW6770" s="78"/>
      <c r="VGX6770" s="78"/>
      <c r="VGY6770" s="78"/>
      <c r="VGZ6770" s="78"/>
      <c r="VHA6770" s="78"/>
      <c r="VHB6770" s="78"/>
      <c r="VHC6770" s="78"/>
      <c r="VHD6770" s="78"/>
      <c r="VHE6770" s="78"/>
      <c r="VHF6770" s="78"/>
      <c r="VHG6770" s="78"/>
      <c r="VHH6770" s="78"/>
      <c r="VHI6770" s="78"/>
      <c r="VHJ6770" s="78"/>
      <c r="VHK6770" s="78"/>
      <c r="VHL6770" s="78"/>
      <c r="VHM6770" s="78"/>
      <c r="VHN6770" s="78"/>
      <c r="VHO6770" s="78"/>
      <c r="VHP6770" s="78"/>
      <c r="VHQ6770" s="78"/>
      <c r="VHR6770" s="78"/>
      <c r="VHS6770" s="78"/>
      <c r="VHT6770" s="78"/>
      <c r="VHU6770" s="78"/>
      <c r="VHV6770" s="78"/>
      <c r="VHW6770" s="78"/>
      <c r="VHX6770" s="78"/>
      <c r="VHY6770" s="78"/>
      <c r="VHZ6770" s="78"/>
      <c r="VIA6770" s="78"/>
      <c r="VIB6770" s="78"/>
      <c r="VIC6770" s="78"/>
      <c r="VID6770" s="78"/>
      <c r="VIE6770" s="78"/>
      <c r="VIF6770" s="78"/>
      <c r="VIG6770" s="78"/>
      <c r="VIH6770" s="78"/>
      <c r="VII6770" s="78"/>
      <c r="VIJ6770" s="78"/>
      <c r="VIK6770" s="78"/>
      <c r="VIL6770" s="78"/>
      <c r="VIM6770" s="78"/>
      <c r="VIN6770" s="78"/>
      <c r="VIO6770" s="78"/>
      <c r="VIP6770" s="78"/>
      <c r="VIQ6770" s="78"/>
      <c r="VIR6770" s="78"/>
      <c r="VIS6770" s="78"/>
      <c r="VIT6770" s="78"/>
      <c r="VIU6770" s="78"/>
      <c r="VIV6770" s="78"/>
      <c r="VIW6770" s="78"/>
      <c r="VIX6770" s="78"/>
      <c r="VIY6770" s="78"/>
      <c r="VIZ6770" s="78"/>
      <c r="VJA6770" s="78"/>
      <c r="VJB6770" s="78"/>
      <c r="VJC6770" s="78"/>
      <c r="VJD6770" s="78"/>
      <c r="VJE6770" s="78"/>
      <c r="VJF6770" s="78"/>
      <c r="VJG6770" s="78"/>
      <c r="VJH6770" s="78"/>
      <c r="VJI6770" s="78"/>
      <c r="VJJ6770" s="78"/>
      <c r="VJK6770" s="78"/>
      <c r="VJL6770" s="78"/>
      <c r="VJM6770" s="78"/>
      <c r="VJN6770" s="78"/>
      <c r="VJO6770" s="78"/>
      <c r="VJP6770" s="78"/>
      <c r="VJQ6770" s="78"/>
      <c r="VJR6770" s="78"/>
      <c r="VJS6770" s="78"/>
      <c r="VJT6770" s="78"/>
      <c r="VJU6770" s="78"/>
      <c r="VJV6770" s="78"/>
      <c r="VJW6770" s="78"/>
      <c r="VJX6770" s="78"/>
      <c r="VJY6770" s="78"/>
      <c r="VJZ6770" s="78"/>
      <c r="VKA6770" s="78"/>
      <c r="VKB6770" s="78"/>
      <c r="VKC6770" s="78"/>
      <c r="VKD6770" s="78"/>
      <c r="VKE6770" s="78"/>
      <c r="VKF6770" s="78"/>
      <c r="VKG6770" s="78"/>
      <c r="VKH6770" s="78"/>
      <c r="VKI6770" s="78"/>
      <c r="VKJ6770" s="78"/>
      <c r="VKK6770" s="78"/>
      <c r="VKL6770" s="78"/>
      <c r="VKM6770" s="78"/>
      <c r="VKN6770" s="78"/>
      <c r="VKO6770" s="78"/>
      <c r="VKP6770" s="78"/>
      <c r="VKQ6770" s="78"/>
      <c r="VKR6770" s="78"/>
      <c r="VKS6770" s="78"/>
      <c r="VKT6770" s="78"/>
      <c r="VKU6770" s="78"/>
      <c r="VKV6770" s="78"/>
      <c r="VKW6770" s="78"/>
      <c r="VKX6770" s="78"/>
      <c r="VKY6770" s="78"/>
      <c r="VKZ6770" s="78"/>
      <c r="VLA6770" s="78"/>
      <c r="VLB6770" s="78"/>
      <c r="VLC6770" s="78"/>
      <c r="VLD6770" s="78"/>
      <c r="VLE6770" s="78"/>
      <c r="VLF6770" s="78"/>
      <c r="VLG6770" s="78"/>
      <c r="VLH6770" s="78"/>
      <c r="VLI6770" s="78"/>
      <c r="VLJ6770" s="78"/>
      <c r="VLK6770" s="78"/>
      <c r="VLL6770" s="78"/>
      <c r="VLM6770" s="78"/>
      <c r="VLN6770" s="78"/>
      <c r="VLO6770" s="78"/>
      <c r="VLP6770" s="78"/>
      <c r="VLQ6770" s="78"/>
      <c r="VLR6770" s="78"/>
      <c r="VLS6770" s="78"/>
      <c r="VLT6770" s="78"/>
      <c r="VLU6770" s="78"/>
      <c r="VLV6770" s="78"/>
      <c r="VLW6770" s="78"/>
      <c r="VLX6770" s="78"/>
      <c r="VLY6770" s="78"/>
      <c r="VLZ6770" s="78"/>
      <c r="VMA6770" s="78"/>
      <c r="VMB6770" s="78"/>
      <c r="VMC6770" s="78"/>
      <c r="VMD6770" s="78"/>
      <c r="VME6770" s="78"/>
      <c r="VMF6770" s="78"/>
      <c r="VMG6770" s="78"/>
      <c r="VMH6770" s="78"/>
      <c r="VMI6770" s="78"/>
      <c r="VMJ6770" s="78"/>
      <c r="VMK6770" s="78"/>
      <c r="VML6770" s="78"/>
      <c r="VMM6770" s="78"/>
      <c r="VMN6770" s="78"/>
      <c r="VMO6770" s="78"/>
      <c r="VMP6770" s="78"/>
      <c r="VMQ6770" s="78"/>
      <c r="VMR6770" s="78"/>
      <c r="VMS6770" s="78"/>
      <c r="VMT6770" s="78"/>
      <c r="VMU6770" s="78"/>
      <c r="VMV6770" s="78"/>
      <c r="VMW6770" s="78"/>
      <c r="VMX6770" s="78"/>
      <c r="VMY6770" s="78"/>
      <c r="VMZ6770" s="78"/>
      <c r="VNA6770" s="78"/>
      <c r="VNB6770" s="78"/>
      <c r="VNC6770" s="78"/>
      <c r="VND6770" s="78"/>
      <c r="VNE6770" s="78"/>
      <c r="VNF6770" s="78"/>
      <c r="VNG6770" s="78"/>
      <c r="VNH6770" s="78"/>
      <c r="VNI6770" s="78"/>
      <c r="VNJ6770" s="78"/>
      <c r="VNK6770" s="78"/>
      <c r="VNL6770" s="78"/>
      <c r="VNM6770" s="78"/>
      <c r="VNN6770" s="78"/>
      <c r="VNO6770" s="78"/>
      <c r="VNP6770" s="78"/>
      <c r="VNQ6770" s="78"/>
      <c r="VNR6770" s="78"/>
      <c r="VNS6770" s="78"/>
      <c r="VNT6770" s="78"/>
      <c r="VNU6770" s="78"/>
      <c r="VNV6770" s="78"/>
      <c r="VNW6770" s="78"/>
      <c r="VNX6770" s="78"/>
      <c r="VNY6770" s="78"/>
      <c r="VNZ6770" s="78"/>
      <c r="VOA6770" s="78"/>
      <c r="VOB6770" s="78"/>
      <c r="VOC6770" s="78"/>
      <c r="VOD6770" s="78"/>
      <c r="VOE6770" s="78"/>
      <c r="VOF6770" s="78"/>
      <c r="VOG6770" s="78"/>
      <c r="VOH6770" s="78"/>
      <c r="VOI6770" s="78"/>
      <c r="VOJ6770" s="78"/>
      <c r="VOK6770" s="78"/>
      <c r="VOL6770" s="78"/>
      <c r="VOM6770" s="78"/>
      <c r="VON6770" s="78"/>
      <c r="VOO6770" s="78"/>
      <c r="VOP6770" s="78"/>
      <c r="VOQ6770" s="78"/>
      <c r="VOR6770" s="78"/>
      <c r="VOS6770" s="78"/>
      <c r="VOT6770" s="78"/>
      <c r="VOU6770" s="78"/>
      <c r="VOV6770" s="78"/>
      <c r="VOW6770" s="78"/>
      <c r="VOX6770" s="78"/>
      <c r="VOY6770" s="78"/>
      <c r="VOZ6770" s="78"/>
      <c r="VPA6770" s="78"/>
      <c r="VPB6770" s="78"/>
      <c r="VPC6770" s="78"/>
      <c r="VPD6770" s="78"/>
      <c r="VPE6770" s="78"/>
      <c r="VPF6770" s="78"/>
      <c r="VPG6770" s="78"/>
      <c r="VPH6770" s="78"/>
      <c r="VPI6770" s="78"/>
      <c r="VPJ6770" s="78"/>
      <c r="VPK6770" s="78"/>
      <c r="VPL6770" s="78"/>
      <c r="VPM6770" s="78"/>
      <c r="VPN6770" s="78"/>
      <c r="VPO6770" s="78"/>
      <c r="VPP6770" s="78"/>
      <c r="VPQ6770" s="78"/>
      <c r="VPR6770" s="78"/>
      <c r="VPS6770" s="78"/>
      <c r="VPT6770" s="78"/>
      <c r="VPU6770" s="78"/>
      <c r="VPV6770" s="78"/>
      <c r="VPW6770" s="78"/>
      <c r="VPX6770" s="78"/>
      <c r="VPY6770" s="78"/>
      <c r="VPZ6770" s="78"/>
      <c r="VQA6770" s="78"/>
      <c r="VQB6770" s="78"/>
      <c r="VQC6770" s="78"/>
      <c r="VQD6770" s="78"/>
      <c r="VQE6770" s="78"/>
      <c r="VQF6770" s="78"/>
      <c r="VQG6770" s="78"/>
      <c r="VQH6770" s="78"/>
      <c r="VQI6770" s="78"/>
      <c r="VQJ6770" s="78"/>
      <c r="VQK6770" s="78"/>
      <c r="VQL6770" s="78"/>
      <c r="VQM6770" s="78"/>
      <c r="VQN6770" s="78"/>
      <c r="VQO6770" s="78"/>
      <c r="VQP6770" s="78"/>
      <c r="VQQ6770" s="78"/>
      <c r="VQR6770" s="78"/>
      <c r="VQS6770" s="78"/>
      <c r="VQT6770" s="78"/>
      <c r="VQU6770" s="78"/>
      <c r="VQV6770" s="78"/>
      <c r="VQW6770" s="78"/>
      <c r="VQX6770" s="78"/>
      <c r="VQY6770" s="78"/>
      <c r="VQZ6770" s="78"/>
      <c r="VRA6770" s="78"/>
      <c r="VRB6770" s="78"/>
      <c r="VRC6770" s="78"/>
      <c r="VRD6770" s="78"/>
      <c r="VRE6770" s="78"/>
      <c r="VRF6770" s="78"/>
      <c r="VRG6770" s="78"/>
      <c r="VRH6770" s="78"/>
      <c r="VRI6770" s="78"/>
      <c r="VRJ6770" s="78"/>
      <c r="VRK6770" s="78"/>
      <c r="VRL6770" s="78"/>
      <c r="VRM6770" s="78"/>
      <c r="VRN6770" s="78"/>
      <c r="VRO6770" s="78"/>
      <c r="VRP6770" s="78"/>
      <c r="VRQ6770" s="78"/>
      <c r="VRR6770" s="78"/>
      <c r="VRS6770" s="78"/>
      <c r="VRT6770" s="78"/>
      <c r="VRU6770" s="78"/>
      <c r="VRV6770" s="78"/>
      <c r="VRW6770" s="78"/>
      <c r="VRX6770" s="78"/>
      <c r="VRY6770" s="78"/>
      <c r="VRZ6770" s="78"/>
      <c r="VSA6770" s="78"/>
      <c r="VSB6770" s="78"/>
      <c r="VSC6770" s="78"/>
      <c r="VSD6770" s="78"/>
      <c r="VSE6770" s="78"/>
      <c r="VSF6770" s="78"/>
      <c r="VSG6770" s="78"/>
      <c r="VSH6770" s="78"/>
      <c r="VSI6770" s="78"/>
      <c r="VSJ6770" s="78"/>
      <c r="VSK6770" s="78"/>
      <c r="VSL6770" s="78"/>
      <c r="VSM6770" s="78"/>
      <c r="VSN6770" s="78"/>
      <c r="VSO6770" s="78"/>
      <c r="VSP6770" s="78"/>
      <c r="VSQ6770" s="78"/>
      <c r="VSR6770" s="78"/>
      <c r="VSS6770" s="78"/>
      <c r="VST6770" s="78"/>
      <c r="VSU6770" s="78"/>
      <c r="VSV6770" s="78"/>
      <c r="VSW6770" s="78"/>
      <c r="VSX6770" s="78"/>
      <c r="VSY6770" s="78"/>
      <c r="VSZ6770" s="78"/>
      <c r="VTA6770" s="78"/>
      <c r="VTB6770" s="78"/>
      <c r="VTC6770" s="78"/>
      <c r="VTD6770" s="78"/>
      <c r="VTE6770" s="78"/>
      <c r="VTF6770" s="78"/>
      <c r="VTG6770" s="78"/>
      <c r="VTH6770" s="78"/>
      <c r="VTI6770" s="78"/>
      <c r="VTJ6770" s="78"/>
      <c r="VTK6770" s="78"/>
      <c r="VTL6770" s="78"/>
      <c r="VTM6770" s="78"/>
      <c r="VTN6770" s="78"/>
      <c r="VTO6770" s="78"/>
      <c r="VTP6770" s="78"/>
      <c r="VTQ6770" s="78"/>
      <c r="VTR6770" s="78"/>
      <c r="VTS6770" s="78"/>
      <c r="VTT6770" s="78"/>
      <c r="VTU6770" s="78"/>
      <c r="VTV6770" s="78"/>
      <c r="VTW6770" s="78"/>
      <c r="VTX6770" s="78"/>
      <c r="VTY6770" s="78"/>
      <c r="VTZ6770" s="78"/>
      <c r="VUA6770" s="78"/>
      <c r="VUB6770" s="78"/>
      <c r="VUC6770" s="78"/>
      <c r="VUD6770" s="78"/>
      <c r="VUE6770" s="78"/>
      <c r="VUF6770" s="78"/>
      <c r="VUG6770" s="78"/>
      <c r="VUH6770" s="78"/>
      <c r="VUI6770" s="78"/>
      <c r="VUJ6770" s="78"/>
      <c r="VUK6770" s="78"/>
      <c r="VUL6770" s="78"/>
      <c r="VUM6770" s="78"/>
      <c r="VUN6770" s="78"/>
      <c r="VUO6770" s="78"/>
      <c r="VUP6770" s="78"/>
      <c r="VUQ6770" s="78"/>
      <c r="VUR6770" s="78"/>
      <c r="VUS6770" s="78"/>
      <c r="VUT6770" s="78"/>
      <c r="VUU6770" s="78"/>
      <c r="VUV6770" s="78"/>
      <c r="VUW6770" s="78"/>
      <c r="VUX6770" s="78"/>
      <c r="VUY6770" s="78"/>
      <c r="VUZ6770" s="78"/>
      <c r="VVA6770" s="78"/>
      <c r="VVB6770" s="78"/>
      <c r="VVC6770" s="78"/>
      <c r="VVD6770" s="78"/>
      <c r="VVE6770" s="78"/>
      <c r="VVF6770" s="78"/>
      <c r="VVG6770" s="78"/>
      <c r="VVH6770" s="78"/>
      <c r="VVI6770" s="78"/>
      <c r="VVJ6770" s="78"/>
      <c r="VVK6770" s="78"/>
      <c r="VVL6770" s="78"/>
      <c r="VVM6770" s="78"/>
      <c r="VVN6770" s="78"/>
      <c r="VVO6770" s="78"/>
      <c r="VVP6770" s="78"/>
      <c r="VVQ6770" s="78"/>
      <c r="VVR6770" s="78"/>
      <c r="VVS6770" s="78"/>
      <c r="VVT6770" s="78"/>
      <c r="VVU6770" s="78"/>
      <c r="VVV6770" s="78"/>
      <c r="VVW6770" s="78"/>
      <c r="VVX6770" s="78"/>
      <c r="VVY6770" s="78"/>
      <c r="VVZ6770" s="78"/>
      <c r="VWA6770" s="78"/>
      <c r="VWB6770" s="78"/>
      <c r="VWC6770" s="78"/>
      <c r="VWD6770" s="78"/>
      <c r="VWE6770" s="78"/>
      <c r="VWF6770" s="78"/>
      <c r="VWG6770" s="78"/>
      <c r="VWH6770" s="78"/>
      <c r="VWI6770" s="78"/>
      <c r="VWJ6770" s="78"/>
      <c r="VWK6770" s="78"/>
      <c r="VWL6770" s="78"/>
      <c r="VWM6770" s="78"/>
      <c r="VWN6770" s="78"/>
      <c r="VWO6770" s="78"/>
      <c r="VWP6770" s="78"/>
      <c r="VWQ6770" s="78"/>
      <c r="VWR6770" s="78"/>
      <c r="VWS6770" s="78"/>
      <c r="VWT6770" s="78"/>
      <c r="VWU6770" s="78"/>
      <c r="VWV6770" s="78"/>
      <c r="VWW6770" s="78"/>
      <c r="VWX6770" s="78"/>
      <c r="VWY6770" s="78"/>
      <c r="VWZ6770" s="78"/>
      <c r="VXA6770" s="78"/>
      <c r="VXB6770" s="78"/>
      <c r="VXC6770" s="78"/>
      <c r="VXD6770" s="78"/>
      <c r="VXE6770" s="78"/>
      <c r="VXF6770" s="78"/>
      <c r="VXG6770" s="78"/>
      <c r="VXH6770" s="78"/>
      <c r="VXI6770" s="78"/>
      <c r="VXJ6770" s="78"/>
      <c r="VXK6770" s="78"/>
      <c r="VXL6770" s="78"/>
      <c r="VXM6770" s="78"/>
      <c r="VXN6770" s="78"/>
      <c r="VXO6770" s="78"/>
      <c r="VXP6770" s="78"/>
      <c r="VXQ6770" s="78"/>
      <c r="VXR6770" s="78"/>
      <c r="VXS6770" s="78"/>
      <c r="VXT6770" s="78"/>
      <c r="VXU6770" s="78"/>
      <c r="VXV6770" s="78"/>
      <c r="VXW6770" s="78"/>
      <c r="VXX6770" s="78"/>
      <c r="VXY6770" s="78"/>
      <c r="VXZ6770" s="78"/>
      <c r="VYA6770" s="78"/>
      <c r="VYB6770" s="78"/>
      <c r="VYC6770" s="78"/>
      <c r="VYD6770" s="78"/>
      <c r="VYE6770" s="78"/>
      <c r="VYF6770" s="78"/>
      <c r="VYG6770" s="78"/>
      <c r="VYH6770" s="78"/>
      <c r="VYI6770" s="78"/>
      <c r="VYJ6770" s="78"/>
      <c r="VYK6770" s="78"/>
      <c r="VYL6770" s="78"/>
      <c r="VYM6770" s="78"/>
      <c r="VYN6770" s="78"/>
      <c r="VYO6770" s="78"/>
      <c r="VYP6770" s="78"/>
      <c r="VYQ6770" s="78"/>
      <c r="VYR6770" s="78"/>
      <c r="VYS6770" s="78"/>
      <c r="VYT6770" s="78"/>
      <c r="VYU6770" s="78"/>
      <c r="VYV6770" s="78"/>
      <c r="VYW6770" s="78"/>
      <c r="VYX6770" s="78"/>
      <c r="VYY6770" s="78"/>
      <c r="VYZ6770" s="78"/>
      <c r="VZA6770" s="78"/>
      <c r="VZB6770" s="78"/>
      <c r="VZC6770" s="78"/>
      <c r="VZD6770" s="78"/>
      <c r="VZE6770" s="78"/>
      <c r="VZF6770" s="78"/>
      <c r="VZG6770" s="78"/>
      <c r="VZH6770" s="78"/>
      <c r="VZI6770" s="78"/>
      <c r="VZJ6770" s="78"/>
      <c r="VZK6770" s="78"/>
      <c r="VZL6770" s="78"/>
      <c r="VZM6770" s="78"/>
      <c r="VZN6770" s="78"/>
      <c r="VZO6770" s="78"/>
      <c r="VZP6770" s="78"/>
      <c r="VZQ6770" s="78"/>
      <c r="VZR6770" s="78"/>
      <c r="VZS6770" s="78"/>
      <c r="VZT6770" s="78"/>
      <c r="VZU6770" s="78"/>
      <c r="VZV6770" s="78"/>
      <c r="VZW6770" s="78"/>
      <c r="VZX6770" s="78"/>
      <c r="VZY6770" s="78"/>
      <c r="VZZ6770" s="78"/>
      <c r="WAA6770" s="78"/>
      <c r="WAB6770" s="78"/>
      <c r="WAC6770" s="78"/>
      <c r="WAD6770" s="78"/>
      <c r="WAE6770" s="78"/>
      <c r="WAF6770" s="78"/>
      <c r="WAG6770" s="78"/>
      <c r="WAH6770" s="78"/>
      <c r="WAI6770" s="78"/>
      <c r="WAJ6770" s="78"/>
      <c r="WAK6770" s="78"/>
      <c r="WAL6770" s="78"/>
      <c r="WAM6770" s="78"/>
      <c r="WAN6770" s="78"/>
      <c r="WAO6770" s="78"/>
      <c r="WAP6770" s="78"/>
      <c r="WAQ6770" s="78"/>
      <c r="WAR6770" s="78"/>
      <c r="WAS6770" s="78"/>
      <c r="WAT6770" s="78"/>
      <c r="WAU6770" s="78"/>
      <c r="WAV6770" s="78"/>
      <c r="WAW6770" s="78"/>
      <c r="WAX6770" s="78"/>
      <c r="WAY6770" s="78"/>
      <c r="WAZ6770" s="78"/>
      <c r="WBA6770" s="78"/>
      <c r="WBB6770" s="78"/>
      <c r="WBC6770" s="78"/>
      <c r="WBD6770" s="78"/>
      <c r="WBE6770" s="78"/>
      <c r="WBF6770" s="78"/>
      <c r="WBG6770" s="78"/>
      <c r="WBH6770" s="78"/>
      <c r="WBI6770" s="78"/>
      <c r="WBJ6770" s="78"/>
      <c r="WBK6770" s="78"/>
      <c r="WBL6770" s="78"/>
      <c r="WBM6770" s="78"/>
      <c r="WBN6770" s="78"/>
      <c r="WBO6770" s="78"/>
      <c r="WBP6770" s="78"/>
      <c r="WBQ6770" s="78"/>
      <c r="WBR6770" s="78"/>
      <c r="WBS6770" s="78"/>
      <c r="WBT6770" s="78"/>
      <c r="WBU6770" s="78"/>
      <c r="WBV6770" s="78"/>
      <c r="WBW6770" s="78"/>
      <c r="WBX6770" s="78"/>
      <c r="WBY6770" s="78"/>
      <c r="WBZ6770" s="78"/>
      <c r="WCA6770" s="78"/>
      <c r="WCB6770" s="78"/>
      <c r="WCC6770" s="78"/>
      <c r="WCD6770" s="78"/>
      <c r="WCE6770" s="78"/>
      <c r="WCF6770" s="78"/>
      <c r="WCG6770" s="78"/>
      <c r="WCH6770" s="78"/>
      <c r="WCI6770" s="78"/>
      <c r="WCJ6770" s="78"/>
      <c r="WCK6770" s="78"/>
      <c r="WCL6770" s="78"/>
      <c r="WCM6770" s="78"/>
      <c r="WCN6770" s="78"/>
      <c r="WCO6770" s="78"/>
      <c r="WCP6770" s="78"/>
      <c r="WCQ6770" s="78"/>
      <c r="WCR6770" s="78"/>
      <c r="WCS6770" s="78"/>
      <c r="WCT6770" s="78"/>
      <c r="WCU6770" s="78"/>
      <c r="WCV6770" s="78"/>
      <c r="WCW6770" s="78"/>
      <c r="WCX6770" s="78"/>
      <c r="WCY6770" s="78"/>
      <c r="WCZ6770" s="78"/>
      <c r="WDA6770" s="78"/>
      <c r="WDB6770" s="78"/>
      <c r="WDC6770" s="78"/>
      <c r="WDD6770" s="78"/>
      <c r="WDE6770" s="78"/>
      <c r="WDF6770" s="78"/>
      <c r="WDG6770" s="78"/>
      <c r="WDH6770" s="78"/>
      <c r="WDI6770" s="78"/>
      <c r="WDJ6770" s="78"/>
      <c r="WDK6770" s="78"/>
      <c r="WDL6770" s="78"/>
      <c r="WDM6770" s="78"/>
      <c r="WDN6770" s="78"/>
      <c r="WDO6770" s="78"/>
      <c r="WDP6770" s="78"/>
      <c r="WDQ6770" s="78"/>
      <c r="WDR6770" s="78"/>
      <c r="WDS6770" s="78"/>
      <c r="WDT6770" s="78"/>
      <c r="WDU6770" s="78"/>
      <c r="WDV6770" s="78"/>
      <c r="WDW6770" s="78"/>
      <c r="WDX6770" s="78"/>
      <c r="WDY6770" s="78"/>
      <c r="WDZ6770" s="78"/>
      <c r="WEA6770" s="78"/>
      <c r="WEB6770" s="78"/>
      <c r="WEC6770" s="78"/>
      <c r="WED6770" s="78"/>
      <c r="WEE6770" s="78"/>
      <c r="WEF6770" s="78"/>
      <c r="WEG6770" s="78"/>
      <c r="WEH6770" s="78"/>
      <c r="WEI6770" s="78"/>
      <c r="WEJ6770" s="78"/>
      <c r="WEK6770" s="78"/>
      <c r="WEL6770" s="78"/>
      <c r="WEM6770" s="78"/>
      <c r="WEN6770" s="78"/>
      <c r="WEO6770" s="78"/>
      <c r="WEP6770" s="78"/>
      <c r="WEQ6770" s="78"/>
      <c r="WER6770" s="78"/>
      <c r="WES6770" s="78"/>
      <c r="WET6770" s="78"/>
      <c r="WEU6770" s="78"/>
      <c r="WEV6770" s="78"/>
      <c r="WEW6770" s="78"/>
      <c r="WEX6770" s="78"/>
      <c r="WEY6770" s="78"/>
      <c r="WEZ6770" s="78"/>
      <c r="WFA6770" s="78"/>
      <c r="WFB6770" s="78"/>
      <c r="WFC6770" s="78"/>
      <c r="WFD6770" s="78"/>
      <c r="WFE6770" s="78"/>
      <c r="WFF6770" s="78"/>
      <c r="WFG6770" s="78"/>
      <c r="WFH6770" s="78"/>
      <c r="WFI6770" s="78"/>
      <c r="WFJ6770" s="78"/>
      <c r="WFK6770" s="78"/>
      <c r="WFL6770" s="78"/>
      <c r="WFM6770" s="78"/>
      <c r="WFN6770" s="78"/>
      <c r="WFO6770" s="78"/>
      <c r="WFP6770" s="78"/>
      <c r="WFQ6770" s="78"/>
      <c r="WFR6770" s="78"/>
      <c r="WFS6770" s="78"/>
      <c r="WFT6770" s="78"/>
      <c r="WFU6770" s="78"/>
      <c r="WFV6770" s="78"/>
      <c r="WFW6770" s="78"/>
      <c r="WFX6770" s="78"/>
      <c r="WFY6770" s="78"/>
      <c r="WFZ6770" s="78"/>
      <c r="WGA6770" s="78"/>
      <c r="WGB6770" s="78"/>
      <c r="WGC6770" s="78"/>
      <c r="WGD6770" s="78"/>
      <c r="WGE6770" s="78"/>
      <c r="WGF6770" s="78"/>
      <c r="WGG6770" s="78"/>
      <c r="WGH6770" s="78"/>
      <c r="WGI6770" s="78"/>
      <c r="WGJ6770" s="78"/>
      <c r="WGK6770" s="78"/>
      <c r="WGL6770" s="78"/>
      <c r="WGM6770" s="78"/>
      <c r="WGN6770" s="78"/>
      <c r="WGO6770" s="78"/>
      <c r="WGP6770" s="78"/>
      <c r="WGQ6770" s="78"/>
      <c r="WGR6770" s="78"/>
      <c r="WGS6770" s="78"/>
      <c r="WGT6770" s="78"/>
      <c r="WGU6770" s="78"/>
      <c r="WGV6770" s="78"/>
      <c r="WGW6770" s="78"/>
      <c r="WGX6770" s="78"/>
      <c r="WGY6770" s="78"/>
      <c r="WGZ6770" s="78"/>
      <c r="WHA6770" s="78"/>
      <c r="WHB6770" s="78"/>
      <c r="WHC6770" s="78"/>
      <c r="WHD6770" s="78"/>
      <c r="WHE6770" s="78"/>
      <c r="WHF6770" s="78"/>
      <c r="WHG6770" s="78"/>
      <c r="WHH6770" s="78"/>
      <c r="WHI6770" s="78"/>
      <c r="WHJ6770" s="78"/>
      <c r="WHK6770" s="78"/>
      <c r="WHL6770" s="78"/>
      <c r="WHM6770" s="78"/>
      <c r="WHN6770" s="78"/>
      <c r="WHO6770" s="78"/>
      <c r="WHP6770" s="78"/>
      <c r="WHQ6770" s="78"/>
      <c r="WHR6770" s="78"/>
      <c r="WHS6770" s="78"/>
      <c r="WHT6770" s="78"/>
      <c r="WHU6770" s="78"/>
      <c r="WHV6770" s="78"/>
      <c r="WHW6770" s="78"/>
      <c r="WHX6770" s="78"/>
      <c r="WHY6770" s="78"/>
      <c r="WHZ6770" s="78"/>
      <c r="WIA6770" s="78"/>
      <c r="WIB6770" s="78"/>
      <c r="WIC6770" s="78"/>
      <c r="WID6770" s="78"/>
      <c r="WIE6770" s="78"/>
      <c r="WIF6770" s="78"/>
      <c r="WIG6770" s="78"/>
      <c r="WIH6770" s="78"/>
      <c r="WII6770" s="78"/>
      <c r="WIJ6770" s="78"/>
      <c r="WIK6770" s="78"/>
      <c r="WIL6770" s="78"/>
      <c r="WIM6770" s="78"/>
      <c r="WIN6770" s="78"/>
      <c r="WIO6770" s="78"/>
      <c r="WIP6770" s="78"/>
      <c r="WIQ6770" s="78"/>
      <c r="WIR6770" s="78"/>
      <c r="WIS6770" s="78"/>
      <c r="WIT6770" s="78"/>
      <c r="WIU6770" s="78"/>
      <c r="WIV6770" s="78"/>
      <c r="WIW6770" s="78"/>
      <c r="WIX6770" s="78"/>
      <c r="WIY6770" s="78"/>
      <c r="WIZ6770" s="78"/>
      <c r="WJA6770" s="78"/>
      <c r="WJB6770" s="78"/>
      <c r="WJC6770" s="78"/>
      <c r="WJD6770" s="78"/>
      <c r="WJE6770" s="78"/>
      <c r="WJF6770" s="78"/>
      <c r="WJG6770" s="78"/>
      <c r="WJH6770" s="78"/>
      <c r="WJI6770" s="78"/>
      <c r="WJJ6770" s="78"/>
      <c r="WJK6770" s="78"/>
      <c r="WJL6770" s="78"/>
      <c r="WJM6770" s="78"/>
      <c r="WJN6770" s="78"/>
      <c r="WJO6770" s="78"/>
      <c r="WJP6770" s="78"/>
      <c r="WJQ6770" s="78"/>
      <c r="WJR6770" s="78"/>
      <c r="WJS6770" s="78"/>
      <c r="WJT6770" s="78"/>
      <c r="WJU6770" s="78"/>
      <c r="WJV6770" s="78"/>
      <c r="WJW6770" s="78"/>
      <c r="WJX6770" s="78"/>
      <c r="WJY6770" s="78"/>
      <c r="WJZ6770" s="78"/>
      <c r="WKA6770" s="78"/>
      <c r="WKB6770" s="78"/>
      <c r="WKC6770" s="78"/>
      <c r="WKD6770" s="78"/>
      <c r="WKE6770" s="78"/>
      <c r="WKF6770" s="78"/>
      <c r="WKG6770" s="78"/>
      <c r="WKH6770" s="78"/>
      <c r="WKI6770" s="78"/>
      <c r="WKJ6770" s="78"/>
      <c r="WKK6770" s="78"/>
      <c r="WKL6770" s="78"/>
      <c r="WKM6770" s="78"/>
      <c r="WKN6770" s="78"/>
      <c r="WKO6770" s="78"/>
      <c r="WKP6770" s="78"/>
      <c r="WKQ6770" s="78"/>
      <c r="WKR6770" s="78"/>
      <c r="WKS6770" s="78"/>
      <c r="WKT6770" s="78"/>
      <c r="WKU6770" s="78"/>
      <c r="WKV6770" s="78"/>
      <c r="WKW6770" s="78"/>
      <c r="WKX6770" s="78"/>
      <c r="WKY6770" s="78"/>
      <c r="WKZ6770" s="78"/>
      <c r="WLA6770" s="78"/>
      <c r="WLB6770" s="78"/>
      <c r="WLC6770" s="78"/>
      <c r="WLD6770" s="78"/>
      <c r="WLE6770" s="78"/>
      <c r="WLF6770" s="78"/>
      <c r="WLG6770" s="78"/>
      <c r="WLH6770" s="78"/>
      <c r="WLI6770" s="78"/>
      <c r="WLJ6770" s="78"/>
      <c r="WLK6770" s="78"/>
      <c r="WLL6770" s="78"/>
      <c r="WLM6770" s="78"/>
      <c r="WLN6770" s="78"/>
      <c r="WLO6770" s="78"/>
      <c r="WLP6770" s="78"/>
      <c r="WLQ6770" s="78"/>
      <c r="WLR6770" s="78"/>
      <c r="WLS6770" s="78"/>
      <c r="WLT6770" s="78"/>
      <c r="WLU6770" s="78"/>
      <c r="WLV6770" s="78"/>
      <c r="WLW6770" s="78"/>
      <c r="WLX6770" s="78"/>
      <c r="WLY6770" s="78"/>
      <c r="WLZ6770" s="78"/>
      <c r="WMA6770" s="78"/>
      <c r="WMB6770" s="78"/>
      <c r="WMC6770" s="78"/>
      <c r="WMD6770" s="78"/>
      <c r="WME6770" s="78"/>
      <c r="WMF6770" s="78"/>
      <c r="WMG6770" s="78"/>
      <c r="WMH6770" s="78"/>
      <c r="WMI6770" s="78"/>
      <c r="WMJ6770" s="78"/>
      <c r="WMK6770" s="78"/>
      <c r="WML6770" s="78"/>
      <c r="WMM6770" s="78"/>
      <c r="WMN6770" s="78"/>
      <c r="WMO6770" s="78"/>
      <c r="WMP6770" s="78"/>
      <c r="WMQ6770" s="78"/>
      <c r="WMR6770" s="78"/>
      <c r="WMS6770" s="78"/>
      <c r="WMT6770" s="78"/>
      <c r="WMU6770" s="78"/>
      <c r="WMV6770" s="78"/>
      <c r="WMW6770" s="78"/>
      <c r="WMX6770" s="78"/>
      <c r="WMY6770" s="78"/>
      <c r="WMZ6770" s="78"/>
      <c r="WNA6770" s="78"/>
      <c r="WNB6770" s="78"/>
      <c r="WNC6770" s="78"/>
      <c r="WND6770" s="78"/>
      <c r="WNE6770" s="78"/>
      <c r="WNF6770" s="78"/>
      <c r="WNG6770" s="78"/>
      <c r="WNH6770" s="78"/>
      <c r="WNI6770" s="78"/>
      <c r="WNJ6770" s="78"/>
      <c r="WNK6770" s="78"/>
      <c r="WNL6770" s="78"/>
      <c r="WNM6770" s="78"/>
      <c r="WNN6770" s="78"/>
      <c r="WNO6770" s="78"/>
      <c r="WNP6770" s="78"/>
      <c r="WNQ6770" s="78"/>
      <c r="WNR6770" s="78"/>
      <c r="WNS6770" s="78"/>
      <c r="WNT6770" s="78"/>
      <c r="WNU6770" s="78"/>
      <c r="WNV6770" s="78"/>
      <c r="WNW6770" s="78"/>
      <c r="WNX6770" s="78"/>
      <c r="WNY6770" s="78"/>
      <c r="WNZ6770" s="78"/>
      <c r="WOA6770" s="78"/>
      <c r="WOB6770" s="78"/>
      <c r="WOC6770" s="78"/>
      <c r="WOD6770" s="78"/>
      <c r="WOE6770" s="78"/>
      <c r="WOF6770" s="78"/>
      <c r="WOG6770" s="78"/>
      <c r="WOH6770" s="78"/>
      <c r="WOI6770" s="78"/>
      <c r="WOJ6770" s="78"/>
      <c r="WOK6770" s="78"/>
      <c r="WOL6770" s="78"/>
      <c r="WOM6770" s="78"/>
      <c r="WON6770" s="78"/>
      <c r="WOO6770" s="78"/>
      <c r="WOP6770" s="78"/>
      <c r="WOQ6770" s="78"/>
      <c r="WOR6770" s="78"/>
      <c r="WOS6770" s="78"/>
      <c r="WOT6770" s="78"/>
      <c r="WOU6770" s="78"/>
      <c r="WOV6770" s="78"/>
      <c r="WOW6770" s="78"/>
      <c r="WOX6770" s="78"/>
      <c r="WOY6770" s="78"/>
      <c r="WOZ6770" s="78"/>
      <c r="WPA6770" s="78"/>
      <c r="WPB6770" s="78"/>
      <c r="WPC6770" s="78"/>
      <c r="WPD6770" s="78"/>
      <c r="WPE6770" s="78"/>
      <c r="WPF6770" s="78"/>
      <c r="WPG6770" s="78"/>
      <c r="WPH6770" s="78"/>
      <c r="WPI6770" s="78"/>
      <c r="WPJ6770" s="78"/>
      <c r="WPK6770" s="78"/>
      <c r="WPL6770" s="78"/>
      <c r="WPM6770" s="78"/>
      <c r="WPN6770" s="78"/>
      <c r="WPO6770" s="78"/>
      <c r="WPP6770" s="78"/>
      <c r="WPQ6770" s="78"/>
      <c r="WPR6770" s="78"/>
      <c r="WPS6770" s="78"/>
      <c r="WPT6770" s="78"/>
      <c r="WPU6770" s="78"/>
      <c r="WPV6770" s="78"/>
      <c r="WPW6770" s="78"/>
      <c r="WPX6770" s="78"/>
      <c r="WPY6770" s="78"/>
      <c r="WPZ6770" s="78"/>
      <c r="WQA6770" s="78"/>
      <c r="WQB6770" s="78"/>
      <c r="WQC6770" s="78"/>
      <c r="WQD6770" s="78"/>
      <c r="WQE6770" s="78"/>
      <c r="WQF6770" s="78"/>
      <c r="WQG6770" s="78"/>
      <c r="WQH6770" s="78"/>
      <c r="WQI6770" s="78"/>
      <c r="WQJ6770" s="78"/>
      <c r="WQK6770" s="78"/>
      <c r="WQL6770" s="78"/>
      <c r="WQM6770" s="78"/>
      <c r="WQN6770" s="78"/>
      <c r="WQO6770" s="78"/>
      <c r="WQP6770" s="78"/>
      <c r="WQQ6770" s="78"/>
      <c r="WQR6770" s="78"/>
      <c r="WQS6770" s="78"/>
      <c r="WQT6770" s="78"/>
      <c r="WQU6770" s="78"/>
      <c r="WQV6770" s="78"/>
      <c r="WQW6770" s="78"/>
      <c r="WQX6770" s="78"/>
      <c r="WQY6770" s="78"/>
      <c r="WQZ6770" s="78"/>
      <c r="WRA6770" s="78"/>
      <c r="WRB6770" s="78"/>
      <c r="WRC6770" s="78"/>
      <c r="WRD6770" s="78"/>
      <c r="WRE6770" s="78"/>
      <c r="WRF6770" s="78"/>
      <c r="WRG6770" s="78"/>
      <c r="WRH6770" s="78"/>
      <c r="WRI6770" s="78"/>
      <c r="WRJ6770" s="78"/>
      <c r="WRK6770" s="78"/>
      <c r="WRL6770" s="78"/>
      <c r="WRM6770" s="78"/>
      <c r="WRN6770" s="78"/>
      <c r="WRO6770" s="78"/>
      <c r="WRP6770" s="78"/>
      <c r="WRQ6770" s="78"/>
      <c r="WRR6770" s="78"/>
      <c r="WRS6770" s="78"/>
      <c r="WRT6770" s="78"/>
      <c r="WRU6770" s="78"/>
      <c r="WRV6770" s="78"/>
      <c r="WRW6770" s="78"/>
      <c r="WRX6770" s="78"/>
      <c r="WRY6770" s="78"/>
      <c r="WRZ6770" s="78"/>
      <c r="WSA6770" s="78"/>
      <c r="WSB6770" s="78"/>
      <c r="WSC6770" s="78"/>
      <c r="WSD6770" s="78"/>
      <c r="WSE6770" s="78"/>
      <c r="WSF6770" s="78"/>
      <c r="WSG6770" s="78"/>
      <c r="WSH6770" s="78"/>
      <c r="WSI6770" s="78"/>
      <c r="WSJ6770" s="78"/>
      <c r="WSK6770" s="78"/>
      <c r="WSL6770" s="78"/>
      <c r="WSM6770" s="78"/>
      <c r="WSN6770" s="78"/>
      <c r="WSO6770" s="78"/>
      <c r="WSP6770" s="78"/>
      <c r="WSQ6770" s="78"/>
      <c r="WSR6770" s="78"/>
      <c r="WSS6770" s="78"/>
      <c r="WST6770" s="78"/>
      <c r="WSU6770" s="78"/>
      <c r="WSV6770" s="78"/>
      <c r="WSW6770" s="78"/>
      <c r="WSX6770" s="78"/>
      <c r="WSY6770" s="78"/>
      <c r="WSZ6770" s="78"/>
      <c r="WTA6770" s="78"/>
      <c r="WTB6770" s="78"/>
      <c r="WTC6770" s="78"/>
      <c r="WTD6770" s="78"/>
      <c r="WTE6770" s="78"/>
      <c r="WTF6770" s="78"/>
      <c r="WTG6770" s="78"/>
      <c r="WTH6770" s="78"/>
      <c r="WTI6770" s="78"/>
      <c r="WTJ6770" s="78"/>
      <c r="WTK6770" s="78"/>
      <c r="WTL6770" s="78"/>
      <c r="WTM6770" s="78"/>
      <c r="WTN6770" s="78"/>
      <c r="WTO6770" s="78"/>
      <c r="WTP6770" s="78"/>
      <c r="WTQ6770" s="78"/>
      <c r="WTR6770" s="78"/>
      <c r="WTS6770" s="78"/>
      <c r="WTT6770" s="78"/>
      <c r="WTU6770" s="78"/>
      <c r="WTV6770" s="78"/>
      <c r="WTW6770" s="78"/>
      <c r="WTX6770" s="78"/>
      <c r="WTY6770" s="78"/>
      <c r="WTZ6770" s="78"/>
      <c r="WUA6770" s="78"/>
      <c r="WUB6770" s="78"/>
      <c r="WUC6770" s="78"/>
      <c r="WUD6770" s="78"/>
      <c r="WUE6770" s="78"/>
      <c r="WUF6770" s="78"/>
      <c r="WUG6770" s="78"/>
      <c r="WUH6770" s="78"/>
      <c r="WUI6770" s="78"/>
      <c r="WUJ6770" s="78"/>
      <c r="WUK6770" s="78"/>
      <c r="WUL6770" s="78"/>
      <c r="WUM6770" s="78"/>
      <c r="WUN6770" s="78"/>
      <c r="WUO6770" s="78"/>
      <c r="WUP6770" s="78"/>
      <c r="WUQ6770" s="78"/>
      <c r="WUR6770" s="78"/>
      <c r="WUS6770" s="78"/>
      <c r="WUT6770" s="78"/>
      <c r="WUU6770" s="78"/>
      <c r="WUV6770" s="78"/>
      <c r="WUW6770" s="78"/>
      <c r="WUX6770" s="78"/>
      <c r="WUY6770" s="78"/>
      <c r="WUZ6770" s="78"/>
      <c r="WVA6770" s="78"/>
      <c r="WVB6770" s="78"/>
      <c r="WVC6770" s="78"/>
      <c r="WVD6770" s="78"/>
      <c r="WVE6770" s="78"/>
      <c r="WVF6770" s="78"/>
      <c r="WVG6770" s="78"/>
      <c r="WVH6770" s="78"/>
      <c r="WVI6770" s="78"/>
      <c r="WVJ6770" s="78"/>
      <c r="WVK6770" s="78"/>
      <c r="WVL6770" s="78"/>
      <c r="WVM6770" s="78"/>
      <c r="WVN6770" s="78"/>
      <c r="WVO6770" s="78"/>
      <c r="WVP6770" s="78"/>
      <c r="WVQ6770" s="78"/>
      <c r="WVR6770" s="78"/>
      <c r="WVS6770" s="78"/>
      <c r="WVT6770" s="78"/>
      <c r="WVU6770" s="78"/>
      <c r="WVV6770" s="78"/>
      <c r="WVW6770" s="78"/>
      <c r="WVX6770" s="78"/>
      <c r="WVY6770" s="78"/>
      <c r="WVZ6770" s="78"/>
      <c r="WWA6770" s="78"/>
      <c r="WWB6770" s="78"/>
      <c r="WWC6770" s="78"/>
      <c r="WWD6770" s="78"/>
      <c r="WWE6770" s="78"/>
      <c r="WWF6770" s="78"/>
      <c r="WWG6770" s="78"/>
      <c r="WWH6770" s="78"/>
      <c r="WWI6770" s="78"/>
      <c r="WWJ6770" s="78"/>
      <c r="WWK6770" s="78"/>
      <c r="WWL6770" s="78"/>
      <c r="WWM6770" s="78"/>
      <c r="WWN6770" s="78"/>
      <c r="WWO6770" s="78"/>
      <c r="WWP6770" s="78"/>
      <c r="WWQ6770" s="78"/>
      <c r="WWR6770" s="78"/>
      <c r="WWS6770" s="78"/>
      <c r="WWT6770" s="78"/>
      <c r="WWU6770" s="78"/>
      <c r="WWV6770" s="78"/>
      <c r="WWW6770" s="78"/>
      <c r="WWX6770" s="78"/>
      <c r="WWY6770" s="78"/>
      <c r="WWZ6770" s="78"/>
      <c r="WXA6770" s="78"/>
      <c r="WXB6770" s="78"/>
      <c r="WXC6770" s="78"/>
      <c r="WXD6770" s="78"/>
      <c r="WXE6770" s="78"/>
      <c r="WXF6770" s="78"/>
      <c r="WXG6770" s="78"/>
      <c r="WXH6770" s="78"/>
      <c r="WXI6770" s="78"/>
      <c r="WXJ6770" s="78"/>
      <c r="WXK6770" s="78"/>
      <c r="WXL6770" s="78"/>
      <c r="WXM6770" s="78"/>
      <c r="WXN6770" s="78"/>
      <c r="WXO6770" s="78"/>
      <c r="WXP6770" s="78"/>
      <c r="WXQ6770" s="78"/>
      <c r="WXR6770" s="78"/>
      <c r="WXS6770" s="78"/>
      <c r="WXT6770" s="78"/>
      <c r="WXU6770" s="78"/>
      <c r="WXV6770" s="78"/>
      <c r="WXW6770" s="78"/>
      <c r="WXX6770" s="78"/>
      <c r="WXY6770" s="78"/>
      <c r="WXZ6770" s="78"/>
      <c r="WYA6770" s="78"/>
      <c r="WYB6770" s="78"/>
      <c r="WYC6770" s="78"/>
      <c r="WYD6770" s="78"/>
      <c r="WYE6770" s="78"/>
      <c r="WYF6770" s="78"/>
      <c r="WYG6770" s="78"/>
      <c r="WYH6770" s="78"/>
      <c r="WYI6770" s="78"/>
      <c r="WYJ6770" s="78"/>
      <c r="WYK6770" s="78"/>
      <c r="WYL6770" s="78"/>
      <c r="WYM6770" s="78"/>
      <c r="WYN6770" s="78"/>
      <c r="WYO6770" s="78"/>
      <c r="WYP6770" s="78"/>
      <c r="WYQ6770" s="78"/>
      <c r="WYR6770" s="78"/>
      <c r="WYS6770" s="78"/>
      <c r="WYT6770" s="78"/>
      <c r="WYU6770" s="78"/>
      <c r="WYV6770" s="78"/>
      <c r="WYW6770" s="78"/>
      <c r="WYX6770" s="78"/>
      <c r="WYY6770" s="78"/>
      <c r="WYZ6770" s="78"/>
      <c r="WZA6770" s="78"/>
      <c r="WZB6770" s="78"/>
      <c r="WZC6770" s="78"/>
      <c r="WZD6770" s="78"/>
    </row>
    <row r="6771" spans="1:16228" x14ac:dyDescent="0.25">
      <c r="A6771" s="624" t="s">
        <v>2394</v>
      </c>
      <c r="B6771" s="624" t="s">
        <v>2394</v>
      </c>
      <c r="D6771" s="75" t="s">
        <v>5161</v>
      </c>
      <c r="E6771" s="353">
        <v>0</v>
      </c>
      <c r="F6771" s="352">
        <f t="shared" si="210"/>
        <v>0</v>
      </c>
      <c r="G6771" s="352">
        <f t="shared" si="211"/>
        <v>0</v>
      </c>
    </row>
    <row r="6772" spans="1:16228" ht="25.5" x14ac:dyDescent="0.25">
      <c r="A6772" s="625"/>
      <c r="B6772" s="625"/>
      <c r="C6772" s="380" t="s">
        <v>2314</v>
      </c>
      <c r="D6772" s="78" t="s">
        <v>5162</v>
      </c>
      <c r="E6772" s="353">
        <v>4500</v>
      </c>
      <c r="F6772" s="352">
        <f t="shared" si="210"/>
        <v>2700</v>
      </c>
      <c r="G6772" s="352">
        <f t="shared" si="211"/>
        <v>2250</v>
      </c>
    </row>
    <row r="6773" spans="1:16228" x14ac:dyDescent="0.25">
      <c r="A6773" s="626"/>
      <c r="B6773" s="626"/>
      <c r="C6773" s="381"/>
      <c r="D6773" s="78" t="s">
        <v>5163</v>
      </c>
      <c r="E6773" s="353">
        <v>3500</v>
      </c>
      <c r="F6773" s="352">
        <f t="shared" si="210"/>
        <v>2100</v>
      </c>
      <c r="G6773" s="352">
        <f t="shared" si="211"/>
        <v>1750</v>
      </c>
    </row>
    <row r="6774" spans="1:16228" x14ac:dyDescent="0.25">
      <c r="A6774" s="624" t="s">
        <v>2396</v>
      </c>
      <c r="B6774" s="624" t="s">
        <v>2396</v>
      </c>
      <c r="C6774" s="624"/>
      <c r="D6774" s="75" t="s">
        <v>2138</v>
      </c>
      <c r="E6774" s="353">
        <v>0</v>
      </c>
      <c r="F6774" s="352">
        <f t="shared" si="210"/>
        <v>0</v>
      </c>
      <c r="G6774" s="352">
        <f t="shared" si="211"/>
        <v>0</v>
      </c>
    </row>
    <row r="6775" spans="1:16228" x14ac:dyDescent="0.25">
      <c r="A6775" s="625"/>
      <c r="B6775" s="625"/>
      <c r="C6775" s="625"/>
      <c r="D6775" s="78" t="s">
        <v>2159</v>
      </c>
      <c r="E6775" s="353">
        <v>600</v>
      </c>
      <c r="F6775" s="352">
        <f t="shared" si="210"/>
        <v>360</v>
      </c>
      <c r="G6775" s="352">
        <f t="shared" si="211"/>
        <v>300</v>
      </c>
    </row>
    <row r="6776" spans="1:16228" x14ac:dyDescent="0.25">
      <c r="A6776" s="625"/>
      <c r="B6776" s="625"/>
      <c r="C6776" s="625"/>
      <c r="D6776" s="78" t="s">
        <v>2160</v>
      </c>
      <c r="E6776" s="353">
        <v>500</v>
      </c>
      <c r="F6776" s="352">
        <f t="shared" si="210"/>
        <v>300</v>
      </c>
      <c r="G6776" s="352">
        <f t="shared" si="211"/>
        <v>250</v>
      </c>
    </row>
    <row r="6777" spans="1:16228" x14ac:dyDescent="0.25">
      <c r="A6777" s="626"/>
      <c r="B6777" s="626"/>
      <c r="C6777" s="626"/>
      <c r="D6777" s="78" t="s">
        <v>2214</v>
      </c>
      <c r="E6777" s="353">
        <v>400</v>
      </c>
      <c r="F6777" s="352">
        <f t="shared" si="210"/>
        <v>240</v>
      </c>
      <c r="G6777" s="352">
        <f t="shared" si="211"/>
        <v>200</v>
      </c>
    </row>
    <row r="6778" spans="1:16228" x14ac:dyDescent="0.25">
      <c r="A6778" s="570" t="s">
        <v>2397</v>
      </c>
      <c r="B6778" s="570" t="s">
        <v>2397</v>
      </c>
      <c r="C6778" s="570"/>
      <c r="D6778" s="75" t="s">
        <v>2146</v>
      </c>
      <c r="E6778" s="353">
        <v>0</v>
      </c>
      <c r="F6778" s="352">
        <f t="shared" si="210"/>
        <v>0</v>
      </c>
      <c r="G6778" s="352">
        <f t="shared" si="211"/>
        <v>0</v>
      </c>
    </row>
    <row r="6779" spans="1:16228" x14ac:dyDescent="0.25">
      <c r="A6779" s="571"/>
      <c r="B6779" s="571"/>
      <c r="C6779" s="571"/>
      <c r="D6779" s="78" t="s">
        <v>3925</v>
      </c>
      <c r="E6779" s="353">
        <v>500</v>
      </c>
      <c r="F6779" s="352">
        <f t="shared" si="210"/>
        <v>300</v>
      </c>
      <c r="G6779" s="352">
        <f t="shared" si="211"/>
        <v>250</v>
      </c>
    </row>
    <row r="6780" spans="1:16228" x14ac:dyDescent="0.25">
      <c r="A6780" s="571"/>
      <c r="B6780" s="571"/>
      <c r="C6780" s="571"/>
      <c r="D6780" s="78" t="s">
        <v>3926</v>
      </c>
      <c r="E6780" s="353">
        <v>400</v>
      </c>
      <c r="F6780" s="352">
        <f t="shared" si="210"/>
        <v>240</v>
      </c>
      <c r="G6780" s="352">
        <f t="shared" si="211"/>
        <v>200</v>
      </c>
    </row>
    <row r="6781" spans="1:16228" x14ac:dyDescent="0.25">
      <c r="A6781" s="572"/>
      <c r="B6781" s="572"/>
      <c r="C6781" s="572"/>
      <c r="D6781" s="78" t="s">
        <v>3927</v>
      </c>
      <c r="E6781" s="353">
        <v>300</v>
      </c>
      <c r="F6781" s="352">
        <f t="shared" si="210"/>
        <v>180</v>
      </c>
      <c r="G6781" s="352">
        <f t="shared" si="211"/>
        <v>150</v>
      </c>
    </row>
    <row r="6782" spans="1:16228" x14ac:dyDescent="0.25">
      <c r="A6782" s="397">
        <v>10</v>
      </c>
      <c r="B6782" s="397">
        <v>10</v>
      </c>
      <c r="C6782" s="397">
        <v>10</v>
      </c>
      <c r="D6782" s="75" t="s">
        <v>5164</v>
      </c>
      <c r="E6782" s="353">
        <v>0</v>
      </c>
      <c r="F6782" s="352">
        <f t="shared" si="210"/>
        <v>0</v>
      </c>
      <c r="G6782" s="352">
        <f t="shared" si="211"/>
        <v>0</v>
      </c>
    </row>
    <row r="6783" spans="1:16228" x14ac:dyDescent="0.25">
      <c r="A6783" s="570" t="s">
        <v>107</v>
      </c>
      <c r="B6783" s="570" t="s">
        <v>107</v>
      </c>
      <c r="C6783" s="570"/>
      <c r="D6783" s="75" t="s">
        <v>5165</v>
      </c>
      <c r="E6783" s="353">
        <v>0</v>
      </c>
      <c r="F6783" s="352">
        <f t="shared" si="210"/>
        <v>0</v>
      </c>
      <c r="G6783" s="352">
        <f t="shared" si="211"/>
        <v>0</v>
      </c>
    </row>
    <row r="6784" spans="1:16228" x14ac:dyDescent="0.25">
      <c r="A6784" s="571"/>
      <c r="B6784" s="571"/>
      <c r="C6784" s="571"/>
      <c r="D6784" s="78" t="s">
        <v>5166</v>
      </c>
      <c r="E6784" s="353">
        <v>2500</v>
      </c>
      <c r="F6784" s="352">
        <f t="shared" si="210"/>
        <v>1500</v>
      </c>
      <c r="G6784" s="352">
        <f t="shared" si="211"/>
        <v>1250</v>
      </c>
    </row>
    <row r="6785" spans="1:7" x14ac:dyDescent="0.25">
      <c r="A6785" s="572"/>
      <c r="B6785" s="572"/>
      <c r="C6785" s="572"/>
      <c r="D6785" s="78" t="s">
        <v>5167</v>
      </c>
      <c r="E6785" s="353">
        <v>3300</v>
      </c>
      <c r="F6785" s="352">
        <f t="shared" si="210"/>
        <v>1980</v>
      </c>
      <c r="G6785" s="352">
        <f t="shared" si="211"/>
        <v>1650</v>
      </c>
    </row>
    <row r="6786" spans="1:7" x14ac:dyDescent="0.25">
      <c r="A6786" s="379" t="s">
        <v>108</v>
      </c>
      <c r="B6786" s="379" t="s">
        <v>108</v>
      </c>
      <c r="C6786" s="379"/>
      <c r="D6786" s="78" t="s">
        <v>5168</v>
      </c>
      <c r="E6786" s="353">
        <v>1500</v>
      </c>
      <c r="F6786" s="352">
        <f t="shared" si="210"/>
        <v>900</v>
      </c>
      <c r="G6786" s="352">
        <f t="shared" si="211"/>
        <v>750</v>
      </c>
    </row>
    <row r="6787" spans="1:7" ht="25.5" x14ac:dyDescent="0.25">
      <c r="A6787" s="570" t="s">
        <v>1913</v>
      </c>
      <c r="B6787" s="570" t="s">
        <v>1913</v>
      </c>
      <c r="C6787" s="379"/>
      <c r="D6787" s="78" t="s">
        <v>8947</v>
      </c>
      <c r="E6787" s="353"/>
      <c r="F6787" s="352">
        <f t="shared" si="210"/>
        <v>0</v>
      </c>
      <c r="G6787" s="352">
        <f t="shared" si="211"/>
        <v>0</v>
      </c>
    </row>
    <row r="6788" spans="1:7" x14ac:dyDescent="0.25">
      <c r="A6788" s="571"/>
      <c r="B6788" s="571"/>
      <c r="C6788" s="379"/>
      <c r="D6788" s="75" t="s">
        <v>8934</v>
      </c>
      <c r="E6788" s="353"/>
      <c r="F6788" s="352">
        <f t="shared" si="210"/>
        <v>0</v>
      </c>
      <c r="G6788" s="352">
        <f t="shared" si="211"/>
        <v>0</v>
      </c>
    </row>
    <row r="6789" spans="1:7" x14ac:dyDescent="0.25">
      <c r="A6789" s="571"/>
      <c r="B6789" s="571"/>
      <c r="C6789" s="379"/>
      <c r="D6789" s="78" t="s">
        <v>8935</v>
      </c>
      <c r="E6789" s="353">
        <v>2500</v>
      </c>
      <c r="F6789" s="352">
        <f t="shared" si="210"/>
        <v>1500</v>
      </c>
      <c r="G6789" s="352">
        <f t="shared" si="211"/>
        <v>1250</v>
      </c>
    </row>
    <row r="6790" spans="1:7" x14ac:dyDescent="0.25">
      <c r="A6790" s="572"/>
      <c r="B6790" s="572"/>
      <c r="C6790" s="379"/>
      <c r="D6790" s="78" t="s">
        <v>8936</v>
      </c>
      <c r="E6790" s="353">
        <v>1800</v>
      </c>
      <c r="F6790" s="352">
        <f t="shared" si="210"/>
        <v>1080</v>
      </c>
      <c r="G6790" s="352">
        <f t="shared" si="211"/>
        <v>900</v>
      </c>
    </row>
    <row r="6791" spans="1:7" ht="25.5" x14ac:dyDescent="0.25">
      <c r="A6791" s="379" t="s">
        <v>1918</v>
      </c>
      <c r="B6791" s="379" t="s">
        <v>1918</v>
      </c>
      <c r="C6791" s="379"/>
      <c r="D6791" s="78" t="s">
        <v>5169</v>
      </c>
      <c r="E6791" s="353">
        <v>800</v>
      </c>
      <c r="F6791" s="352">
        <f t="shared" si="210"/>
        <v>480</v>
      </c>
      <c r="G6791" s="352">
        <f t="shared" si="211"/>
        <v>400</v>
      </c>
    </row>
    <row r="6792" spans="1:7" x14ac:dyDescent="0.25">
      <c r="A6792" s="379" t="s">
        <v>2405</v>
      </c>
      <c r="B6792" s="379" t="s">
        <v>2405</v>
      </c>
      <c r="C6792" s="379"/>
      <c r="D6792" s="78" t="s">
        <v>5170</v>
      </c>
      <c r="E6792" s="353">
        <v>700</v>
      </c>
      <c r="F6792" s="352">
        <f t="shared" si="210"/>
        <v>420</v>
      </c>
      <c r="G6792" s="352">
        <f t="shared" si="211"/>
        <v>350</v>
      </c>
    </row>
    <row r="6793" spans="1:7" x14ac:dyDescent="0.25">
      <c r="A6793" s="379" t="s">
        <v>2406</v>
      </c>
      <c r="B6793" s="379" t="s">
        <v>2406</v>
      </c>
      <c r="C6793" s="379"/>
      <c r="D6793" s="78" t="s">
        <v>5171</v>
      </c>
      <c r="E6793" s="353">
        <v>700</v>
      </c>
      <c r="F6793" s="352">
        <f t="shared" si="210"/>
        <v>420</v>
      </c>
      <c r="G6793" s="352">
        <f t="shared" si="211"/>
        <v>350</v>
      </c>
    </row>
    <row r="6794" spans="1:7" x14ac:dyDescent="0.25">
      <c r="A6794" s="570" t="s">
        <v>2407</v>
      </c>
      <c r="B6794" s="570" t="s">
        <v>2407</v>
      </c>
      <c r="C6794" s="570"/>
      <c r="D6794" s="75" t="s">
        <v>2138</v>
      </c>
      <c r="E6794" s="353">
        <v>0</v>
      </c>
      <c r="F6794" s="352">
        <f t="shared" si="210"/>
        <v>0</v>
      </c>
      <c r="G6794" s="352">
        <f t="shared" si="211"/>
        <v>0</v>
      </c>
    </row>
    <row r="6795" spans="1:7" x14ac:dyDescent="0.25">
      <c r="A6795" s="571"/>
      <c r="B6795" s="571"/>
      <c r="C6795" s="571"/>
      <c r="D6795" s="78" t="s">
        <v>2159</v>
      </c>
      <c r="E6795" s="353">
        <v>500</v>
      </c>
      <c r="F6795" s="352">
        <f t="shared" si="210"/>
        <v>300</v>
      </c>
      <c r="G6795" s="352">
        <f t="shared" si="211"/>
        <v>250</v>
      </c>
    </row>
    <row r="6796" spans="1:7" x14ac:dyDescent="0.25">
      <c r="A6796" s="571"/>
      <c r="B6796" s="571"/>
      <c r="C6796" s="571"/>
      <c r="D6796" s="78" t="s">
        <v>2160</v>
      </c>
      <c r="E6796" s="353">
        <v>400</v>
      </c>
      <c r="F6796" s="352">
        <f t="shared" si="210"/>
        <v>240</v>
      </c>
      <c r="G6796" s="352">
        <f t="shared" si="211"/>
        <v>200</v>
      </c>
    </row>
    <row r="6797" spans="1:7" x14ac:dyDescent="0.25">
      <c r="A6797" s="572"/>
      <c r="B6797" s="572"/>
      <c r="C6797" s="572"/>
      <c r="D6797" s="78" t="s">
        <v>2214</v>
      </c>
      <c r="E6797" s="353">
        <v>300</v>
      </c>
      <c r="F6797" s="352">
        <f t="shared" si="210"/>
        <v>180</v>
      </c>
      <c r="G6797" s="352">
        <f t="shared" si="211"/>
        <v>150</v>
      </c>
    </row>
    <row r="6798" spans="1:7" x14ac:dyDescent="0.25">
      <c r="A6798" s="570" t="s">
        <v>2409</v>
      </c>
      <c r="B6798" s="570" t="s">
        <v>2409</v>
      </c>
      <c r="C6798" s="570"/>
      <c r="D6798" s="75" t="s">
        <v>2146</v>
      </c>
      <c r="E6798" s="353">
        <v>0</v>
      </c>
      <c r="F6798" s="352">
        <f t="shared" si="210"/>
        <v>0</v>
      </c>
      <c r="G6798" s="352">
        <f t="shared" si="211"/>
        <v>0</v>
      </c>
    </row>
    <row r="6799" spans="1:7" x14ac:dyDescent="0.25">
      <c r="A6799" s="571"/>
      <c r="B6799" s="571"/>
      <c r="C6799" s="571"/>
      <c r="D6799" s="78" t="s">
        <v>3925</v>
      </c>
      <c r="E6799" s="353">
        <v>400</v>
      </c>
      <c r="F6799" s="352">
        <f t="shared" si="210"/>
        <v>240</v>
      </c>
      <c r="G6799" s="352">
        <f t="shared" si="211"/>
        <v>200</v>
      </c>
    </row>
    <row r="6800" spans="1:7" x14ac:dyDescent="0.25">
      <c r="A6800" s="571"/>
      <c r="B6800" s="571"/>
      <c r="C6800" s="571"/>
      <c r="D6800" s="78" t="s">
        <v>3926</v>
      </c>
      <c r="E6800" s="353">
        <v>300</v>
      </c>
      <c r="F6800" s="352">
        <f t="shared" si="210"/>
        <v>180</v>
      </c>
      <c r="G6800" s="352">
        <f t="shared" si="211"/>
        <v>150</v>
      </c>
    </row>
    <row r="6801" spans="1:7" x14ac:dyDescent="0.25">
      <c r="A6801" s="572"/>
      <c r="B6801" s="572"/>
      <c r="C6801" s="572"/>
      <c r="D6801" s="78" t="s">
        <v>3927</v>
      </c>
      <c r="E6801" s="353">
        <v>200</v>
      </c>
      <c r="F6801" s="352">
        <f t="shared" si="210"/>
        <v>120</v>
      </c>
      <c r="G6801" s="352">
        <f t="shared" si="211"/>
        <v>100</v>
      </c>
    </row>
    <row r="6802" spans="1:7" x14ac:dyDescent="0.25">
      <c r="A6802" s="397">
        <v>11</v>
      </c>
      <c r="B6802" s="397">
        <v>11</v>
      </c>
      <c r="C6802" s="397">
        <v>11</v>
      </c>
      <c r="D6802" s="75" t="s">
        <v>5172</v>
      </c>
      <c r="E6802" s="353">
        <v>0</v>
      </c>
      <c r="F6802" s="352">
        <f t="shared" si="210"/>
        <v>0</v>
      </c>
      <c r="G6802" s="352">
        <f t="shared" si="211"/>
        <v>0</v>
      </c>
    </row>
    <row r="6803" spans="1:7" x14ac:dyDescent="0.25">
      <c r="A6803" s="570" t="s">
        <v>109</v>
      </c>
      <c r="B6803" s="570" t="s">
        <v>109</v>
      </c>
      <c r="C6803" s="570"/>
      <c r="D6803" s="75" t="s">
        <v>5165</v>
      </c>
      <c r="E6803" s="353">
        <v>0</v>
      </c>
      <c r="F6803" s="352">
        <f t="shared" ref="F6803:F6819" si="212">IFERROR(E6803*0.6,0)</f>
        <v>0</v>
      </c>
      <c r="G6803" s="352">
        <f t="shared" ref="G6803:G6819" si="213">IFERROR(E6803*0.5,0)</f>
        <v>0</v>
      </c>
    </row>
    <row r="6804" spans="1:7" x14ac:dyDescent="0.25">
      <c r="A6804" s="571"/>
      <c r="B6804" s="571"/>
      <c r="C6804" s="571"/>
      <c r="D6804" s="78" t="s">
        <v>5173</v>
      </c>
      <c r="E6804" s="353">
        <v>2400</v>
      </c>
      <c r="F6804" s="352">
        <f t="shared" si="212"/>
        <v>1440</v>
      </c>
      <c r="G6804" s="352">
        <f t="shared" si="213"/>
        <v>1200</v>
      </c>
    </row>
    <row r="6805" spans="1:7" ht="25.5" x14ac:dyDescent="0.25">
      <c r="A6805" s="572"/>
      <c r="B6805" s="572"/>
      <c r="C6805" s="572"/>
      <c r="D6805" s="78" t="s">
        <v>5174</v>
      </c>
      <c r="E6805" s="353">
        <v>3000</v>
      </c>
      <c r="F6805" s="352">
        <f t="shared" si="212"/>
        <v>1800</v>
      </c>
      <c r="G6805" s="352">
        <f t="shared" si="213"/>
        <v>1500</v>
      </c>
    </row>
    <row r="6806" spans="1:7" ht="25.5" x14ac:dyDescent="0.25">
      <c r="A6806" s="313" t="s">
        <v>110</v>
      </c>
      <c r="B6806" s="313" t="s">
        <v>110</v>
      </c>
      <c r="C6806" s="313"/>
      <c r="D6806" s="78" t="s">
        <v>5175</v>
      </c>
      <c r="E6806" s="353">
        <v>1300</v>
      </c>
      <c r="F6806" s="352">
        <f t="shared" si="212"/>
        <v>780</v>
      </c>
      <c r="G6806" s="352">
        <f t="shared" si="213"/>
        <v>650</v>
      </c>
    </row>
    <row r="6807" spans="1:7" x14ac:dyDescent="0.25">
      <c r="A6807" s="313" t="s">
        <v>1926</v>
      </c>
      <c r="B6807" s="313" t="s">
        <v>1926</v>
      </c>
      <c r="C6807" s="313"/>
      <c r="D6807" s="78" t="s">
        <v>5176</v>
      </c>
      <c r="E6807" s="353">
        <v>800</v>
      </c>
      <c r="F6807" s="352">
        <f t="shared" si="212"/>
        <v>480</v>
      </c>
      <c r="G6807" s="352">
        <f t="shared" si="213"/>
        <v>400</v>
      </c>
    </row>
    <row r="6808" spans="1:7" ht="25.5" x14ac:dyDescent="0.25">
      <c r="A6808" s="313" t="s">
        <v>1933</v>
      </c>
      <c r="B6808" s="313" t="s">
        <v>1933</v>
      </c>
      <c r="C6808" s="313"/>
      <c r="D6808" s="78" t="s">
        <v>5177</v>
      </c>
      <c r="E6808" s="353">
        <v>700</v>
      </c>
      <c r="F6808" s="352">
        <f t="shared" si="212"/>
        <v>420</v>
      </c>
      <c r="G6808" s="352">
        <f t="shared" si="213"/>
        <v>350</v>
      </c>
    </row>
    <row r="6809" spans="1:7" ht="25.5" x14ac:dyDescent="0.25">
      <c r="A6809" s="205" t="s">
        <v>2418</v>
      </c>
      <c r="B6809" s="205" t="s">
        <v>2418</v>
      </c>
      <c r="C6809" s="205"/>
      <c r="D6809" s="78" t="s">
        <v>5178</v>
      </c>
      <c r="E6809" s="353">
        <v>700</v>
      </c>
      <c r="F6809" s="352">
        <f t="shared" si="212"/>
        <v>420</v>
      </c>
      <c r="G6809" s="352">
        <f t="shared" si="213"/>
        <v>350</v>
      </c>
    </row>
    <row r="6810" spans="1:7" x14ac:dyDescent="0.25">
      <c r="A6810" s="379" t="s">
        <v>2420</v>
      </c>
      <c r="B6810" s="379" t="s">
        <v>2420</v>
      </c>
      <c r="C6810" s="379"/>
      <c r="D6810" s="78" t="s">
        <v>5179</v>
      </c>
      <c r="E6810" s="353">
        <v>700</v>
      </c>
      <c r="F6810" s="352">
        <f t="shared" si="212"/>
        <v>420</v>
      </c>
      <c r="G6810" s="352">
        <f t="shared" si="213"/>
        <v>350</v>
      </c>
    </row>
    <row r="6811" spans="1:7" x14ac:dyDescent="0.25">
      <c r="A6811" s="379" t="s">
        <v>2422</v>
      </c>
      <c r="B6811" s="379" t="s">
        <v>2422</v>
      </c>
      <c r="C6811" s="379"/>
      <c r="D6811" s="78" t="s">
        <v>5180</v>
      </c>
      <c r="E6811" s="353">
        <v>800</v>
      </c>
      <c r="F6811" s="352">
        <f t="shared" si="212"/>
        <v>480</v>
      </c>
      <c r="G6811" s="352">
        <f t="shared" si="213"/>
        <v>400</v>
      </c>
    </row>
    <row r="6812" spans="1:7" x14ac:dyDescent="0.25">
      <c r="A6812" s="570" t="s">
        <v>2423</v>
      </c>
      <c r="B6812" s="570" t="s">
        <v>2423</v>
      </c>
      <c r="C6812" s="570"/>
      <c r="D6812" s="75" t="s">
        <v>2138</v>
      </c>
      <c r="E6812" s="353">
        <v>0</v>
      </c>
      <c r="F6812" s="352">
        <f t="shared" si="212"/>
        <v>0</v>
      </c>
      <c r="G6812" s="352">
        <f t="shared" si="213"/>
        <v>0</v>
      </c>
    </row>
    <row r="6813" spans="1:7" x14ac:dyDescent="0.25">
      <c r="A6813" s="571"/>
      <c r="B6813" s="571"/>
      <c r="C6813" s="571"/>
      <c r="D6813" s="78" t="s">
        <v>2159</v>
      </c>
      <c r="E6813" s="353">
        <v>500</v>
      </c>
      <c r="F6813" s="352">
        <f t="shared" si="212"/>
        <v>300</v>
      </c>
      <c r="G6813" s="352">
        <f t="shared" si="213"/>
        <v>250</v>
      </c>
    </row>
    <row r="6814" spans="1:7" x14ac:dyDescent="0.25">
      <c r="A6814" s="571"/>
      <c r="B6814" s="571"/>
      <c r="C6814" s="571"/>
      <c r="D6814" s="78" t="s">
        <v>2160</v>
      </c>
      <c r="E6814" s="353">
        <v>400</v>
      </c>
      <c r="F6814" s="352">
        <f t="shared" si="212"/>
        <v>240</v>
      </c>
      <c r="G6814" s="352">
        <f t="shared" si="213"/>
        <v>200</v>
      </c>
    </row>
    <row r="6815" spans="1:7" x14ac:dyDescent="0.25">
      <c r="A6815" s="572"/>
      <c r="B6815" s="572"/>
      <c r="C6815" s="572"/>
      <c r="D6815" s="78" t="s">
        <v>2214</v>
      </c>
      <c r="E6815" s="353">
        <v>300</v>
      </c>
      <c r="F6815" s="352">
        <f t="shared" si="212"/>
        <v>180</v>
      </c>
      <c r="G6815" s="352">
        <f t="shared" si="213"/>
        <v>150</v>
      </c>
    </row>
    <row r="6816" spans="1:7" x14ac:dyDescent="0.25">
      <c r="A6816" s="559" t="s">
        <v>2425</v>
      </c>
      <c r="B6816" s="559" t="s">
        <v>2425</v>
      </c>
      <c r="C6816" s="559"/>
      <c r="D6816" s="75" t="s">
        <v>2146</v>
      </c>
      <c r="E6816" s="353">
        <v>0</v>
      </c>
      <c r="F6816" s="352">
        <f t="shared" si="212"/>
        <v>0</v>
      </c>
      <c r="G6816" s="352">
        <f t="shared" si="213"/>
        <v>0</v>
      </c>
    </row>
    <row r="6817" spans="1:111" s="144" customFormat="1" x14ac:dyDescent="0.25">
      <c r="A6817" s="559"/>
      <c r="B6817" s="559"/>
      <c r="C6817" s="559"/>
      <c r="D6817" s="78" t="s">
        <v>5012</v>
      </c>
      <c r="E6817" s="353">
        <v>400</v>
      </c>
      <c r="F6817" s="352">
        <f t="shared" si="212"/>
        <v>240</v>
      </c>
      <c r="G6817" s="352">
        <f t="shared" si="213"/>
        <v>200</v>
      </c>
    </row>
    <row r="6818" spans="1:111" s="144" customFormat="1" x14ac:dyDescent="0.25">
      <c r="A6818" s="559"/>
      <c r="B6818" s="559"/>
      <c r="C6818" s="559"/>
      <c r="D6818" s="78" t="s">
        <v>5013</v>
      </c>
      <c r="E6818" s="353">
        <v>300</v>
      </c>
      <c r="F6818" s="352">
        <f t="shared" si="212"/>
        <v>180</v>
      </c>
      <c r="G6818" s="352">
        <f t="shared" si="213"/>
        <v>150</v>
      </c>
    </row>
    <row r="6819" spans="1:111" s="144" customFormat="1" x14ac:dyDescent="0.25">
      <c r="A6819" s="559"/>
      <c r="B6819" s="559"/>
      <c r="C6819" s="559"/>
      <c r="D6819" s="78" t="s">
        <v>2214</v>
      </c>
      <c r="E6819" s="353">
        <v>200</v>
      </c>
      <c r="F6819" s="352">
        <f t="shared" si="212"/>
        <v>120</v>
      </c>
      <c r="G6819" s="352">
        <f t="shared" si="213"/>
        <v>100</v>
      </c>
    </row>
    <row r="6820" spans="1:111" s="144" customFormat="1" x14ac:dyDescent="0.25">
      <c r="A6820" s="510"/>
      <c r="B6820" s="510"/>
      <c r="C6820" s="510"/>
      <c r="D6820" s="511"/>
      <c r="E6820" s="512"/>
      <c r="F6820" s="508"/>
      <c r="G6820" s="508"/>
    </row>
    <row r="6821" spans="1:111" s="509" customFormat="1" ht="12.75" customHeight="1" x14ac:dyDescent="0.25">
      <c r="A6821" s="616" t="s">
        <v>9553</v>
      </c>
      <c r="B6821" s="616"/>
      <c r="C6821" s="616"/>
      <c r="D6821" s="616"/>
      <c r="E6821" s="616"/>
      <c r="F6821" s="616"/>
      <c r="G6821" s="616"/>
    </row>
    <row r="6822" spans="1:111" s="144" customFormat="1" x14ac:dyDescent="0.25">
      <c r="A6822" s="212"/>
      <c r="B6822" s="141"/>
      <c r="C6822" s="141"/>
      <c r="D6822" s="146"/>
      <c r="E6822" s="311"/>
      <c r="F6822" s="281"/>
      <c r="G6822" s="281"/>
    </row>
    <row r="6823" spans="1:111" s="144" customFormat="1" x14ac:dyDescent="0.25">
      <c r="A6823" s="212"/>
      <c r="B6823" s="141"/>
      <c r="C6823" s="141"/>
      <c r="D6823" s="54"/>
      <c r="E6823" s="151"/>
      <c r="F6823" s="281"/>
      <c r="G6823" s="281"/>
    </row>
    <row r="6824" spans="1:111" s="144" customFormat="1" x14ac:dyDescent="0.25">
      <c r="A6824" s="212"/>
      <c r="B6824" s="141"/>
      <c r="C6824" s="141"/>
      <c r="D6824" s="54"/>
      <c r="E6824" s="212"/>
      <c r="F6824" s="281"/>
      <c r="G6824" s="281"/>
    </row>
    <row r="6825" spans="1:111" s="144" customFormat="1" x14ac:dyDescent="0.25">
      <c r="A6825" s="212"/>
      <c r="B6825" s="141"/>
      <c r="C6825" s="141"/>
      <c r="D6825" s="54"/>
      <c r="E6825" s="212"/>
      <c r="F6825" s="281"/>
      <c r="G6825" s="281"/>
    </row>
    <row r="6826" spans="1:111" s="144" customFormat="1" ht="12.75" customHeight="1" x14ac:dyDescent="0.25">
      <c r="A6826" s="212"/>
      <c r="B6826" s="141"/>
      <c r="C6826" s="141"/>
      <c r="D6826" s="54"/>
      <c r="E6826" s="44"/>
      <c r="F6826" s="281"/>
      <c r="G6826" s="281"/>
    </row>
    <row r="6827" spans="1:111" s="144" customFormat="1" x14ac:dyDescent="0.25">
      <c r="A6827" s="212"/>
      <c r="B6827" s="141"/>
      <c r="C6827" s="141"/>
      <c r="D6827" s="55"/>
      <c r="E6827" s="310"/>
      <c r="F6827" s="281"/>
      <c r="G6827" s="281"/>
    </row>
    <row r="6828" spans="1:111" x14ac:dyDescent="0.2">
      <c r="A6828" s="185"/>
      <c r="B6828" s="186"/>
      <c r="C6828" s="186"/>
      <c r="D6828" s="54"/>
      <c r="E6828" s="310"/>
      <c r="F6828" s="192"/>
      <c r="G6828" s="192"/>
      <c r="H6828" s="50"/>
      <c r="I6828" s="50"/>
      <c r="J6828" s="50"/>
      <c r="K6828" s="50"/>
      <c r="L6828" s="50"/>
      <c r="M6828" s="50"/>
      <c r="N6828" s="50"/>
      <c r="O6828" s="50"/>
      <c r="P6828" s="50"/>
      <c r="Q6828" s="50"/>
      <c r="R6828" s="50"/>
      <c r="S6828" s="50"/>
      <c r="T6828" s="50"/>
      <c r="U6828" s="50"/>
      <c r="V6828" s="50"/>
      <c r="W6828" s="50"/>
      <c r="X6828" s="50"/>
      <c r="Y6828" s="50"/>
      <c r="Z6828" s="50"/>
      <c r="AA6828" s="50"/>
      <c r="AB6828" s="50"/>
      <c r="AC6828" s="50"/>
      <c r="AD6828" s="50"/>
      <c r="AE6828" s="50"/>
      <c r="AF6828" s="50"/>
      <c r="AG6828" s="50"/>
      <c r="AH6828" s="50"/>
      <c r="AI6828" s="50"/>
      <c r="AJ6828" s="50"/>
      <c r="AK6828" s="50"/>
      <c r="AL6828" s="50"/>
      <c r="AM6828" s="50"/>
      <c r="AN6828" s="50"/>
      <c r="AO6828" s="50"/>
      <c r="AP6828" s="50"/>
      <c r="AQ6828" s="50"/>
      <c r="AR6828" s="50"/>
      <c r="AS6828" s="50"/>
      <c r="AT6828" s="50"/>
      <c r="AU6828" s="50"/>
      <c r="AV6828" s="50"/>
      <c r="AW6828" s="50"/>
      <c r="AX6828" s="50"/>
      <c r="AY6828" s="50"/>
      <c r="AZ6828" s="50"/>
      <c r="BA6828" s="50"/>
      <c r="BB6828" s="50"/>
      <c r="BC6828" s="50"/>
      <c r="BD6828" s="50"/>
      <c r="BE6828" s="50"/>
      <c r="BF6828" s="50"/>
      <c r="BG6828" s="50"/>
      <c r="BH6828" s="50"/>
      <c r="BI6828" s="50"/>
      <c r="BJ6828" s="50"/>
      <c r="BK6828" s="50"/>
      <c r="BL6828" s="50"/>
      <c r="BM6828" s="50"/>
      <c r="BN6828" s="50"/>
      <c r="BO6828" s="50"/>
      <c r="BP6828" s="50"/>
      <c r="BQ6828" s="50"/>
      <c r="BR6828" s="50"/>
      <c r="BS6828" s="50"/>
      <c r="BT6828" s="50"/>
      <c r="BU6828" s="50"/>
      <c r="BV6828" s="50"/>
      <c r="BW6828" s="50"/>
      <c r="BX6828" s="50"/>
      <c r="BY6828" s="50"/>
      <c r="BZ6828" s="50"/>
      <c r="CA6828" s="50"/>
      <c r="CB6828" s="50"/>
      <c r="CC6828" s="50"/>
      <c r="CD6828" s="50"/>
      <c r="CE6828" s="50"/>
      <c r="CF6828" s="50"/>
      <c r="CG6828" s="50"/>
      <c r="CH6828" s="50"/>
      <c r="CI6828" s="50"/>
      <c r="CJ6828" s="50"/>
      <c r="CK6828" s="50"/>
      <c r="CL6828" s="50"/>
      <c r="CM6828" s="50"/>
      <c r="CN6828" s="50"/>
      <c r="CO6828" s="50"/>
      <c r="CP6828" s="50"/>
      <c r="CQ6828" s="50"/>
      <c r="CR6828" s="50"/>
      <c r="CS6828" s="50"/>
      <c r="CT6828" s="50"/>
      <c r="CU6828" s="50"/>
      <c r="CV6828" s="50"/>
      <c r="CW6828" s="50"/>
      <c r="CX6828" s="50"/>
      <c r="CY6828" s="50"/>
      <c r="CZ6828" s="50"/>
      <c r="DA6828" s="50"/>
      <c r="DB6828" s="50"/>
      <c r="DC6828" s="50"/>
      <c r="DD6828" s="50"/>
      <c r="DE6828" s="50"/>
      <c r="DF6828" s="50"/>
      <c r="DG6828" s="50"/>
    </row>
    <row r="6829" spans="1:111" x14ac:dyDescent="0.2">
      <c r="A6829" s="185"/>
      <c r="B6829" s="186"/>
      <c r="C6829" s="186"/>
      <c r="D6829" s="54"/>
      <c r="E6829" s="310"/>
      <c r="F6829" s="192"/>
      <c r="G6829" s="192"/>
      <c r="H6829" s="50"/>
      <c r="I6829" s="50"/>
      <c r="J6829" s="50"/>
      <c r="K6829" s="50"/>
      <c r="L6829" s="50"/>
      <c r="M6829" s="50"/>
      <c r="N6829" s="50"/>
      <c r="O6829" s="50"/>
      <c r="P6829" s="50"/>
      <c r="Q6829" s="50"/>
      <c r="R6829" s="50"/>
      <c r="S6829" s="50"/>
      <c r="T6829" s="50"/>
      <c r="U6829" s="50"/>
      <c r="V6829" s="50"/>
      <c r="W6829" s="50"/>
      <c r="X6829" s="50"/>
      <c r="Y6829" s="50"/>
      <c r="Z6829" s="50"/>
      <c r="AA6829" s="50"/>
      <c r="AB6829" s="50"/>
      <c r="AC6829" s="50"/>
      <c r="AD6829" s="50"/>
      <c r="AE6829" s="50"/>
      <c r="AF6829" s="50"/>
      <c r="AG6829" s="50"/>
      <c r="AH6829" s="50"/>
      <c r="AI6829" s="50"/>
      <c r="AJ6829" s="50"/>
      <c r="AK6829" s="50"/>
      <c r="AL6829" s="50"/>
      <c r="AM6829" s="50"/>
      <c r="AN6829" s="50"/>
      <c r="AO6829" s="50"/>
      <c r="AP6829" s="50"/>
      <c r="AQ6829" s="50"/>
      <c r="AR6829" s="50"/>
      <c r="AS6829" s="50"/>
      <c r="AT6829" s="50"/>
      <c r="AU6829" s="50"/>
      <c r="AV6829" s="50"/>
      <c r="AW6829" s="50"/>
      <c r="AX6829" s="50"/>
      <c r="AY6829" s="50"/>
      <c r="AZ6829" s="50"/>
      <c r="BA6829" s="50"/>
      <c r="BB6829" s="50"/>
      <c r="BC6829" s="50"/>
      <c r="BD6829" s="50"/>
      <c r="BE6829" s="50"/>
      <c r="BF6829" s="50"/>
      <c r="BG6829" s="50"/>
      <c r="BH6829" s="50"/>
      <c r="BI6829" s="50"/>
      <c r="BJ6829" s="50"/>
      <c r="BK6829" s="50"/>
      <c r="BL6829" s="50"/>
      <c r="BM6829" s="50"/>
      <c r="BN6829" s="50"/>
      <c r="BO6829" s="50"/>
      <c r="BP6829" s="50"/>
      <c r="BQ6829" s="50"/>
      <c r="BR6829" s="50"/>
      <c r="BS6829" s="50"/>
      <c r="BT6829" s="50"/>
      <c r="BU6829" s="50"/>
      <c r="BV6829" s="50"/>
      <c r="BW6829" s="50"/>
      <c r="BX6829" s="50"/>
      <c r="BY6829" s="50"/>
      <c r="BZ6829" s="50"/>
      <c r="CA6829" s="50"/>
      <c r="CB6829" s="50"/>
      <c r="CC6829" s="50"/>
      <c r="CD6829" s="50"/>
      <c r="CE6829" s="50"/>
      <c r="CF6829" s="50"/>
      <c r="CG6829" s="50"/>
      <c r="CH6829" s="50"/>
      <c r="CI6829" s="50"/>
      <c r="CJ6829" s="50"/>
      <c r="CK6829" s="50"/>
      <c r="CL6829" s="50"/>
      <c r="CM6829" s="50"/>
      <c r="CN6829" s="50"/>
      <c r="CO6829" s="50"/>
      <c r="CP6829" s="50"/>
      <c r="CQ6829" s="50"/>
      <c r="CR6829" s="50"/>
      <c r="CS6829" s="50"/>
      <c r="CT6829" s="50"/>
      <c r="CU6829" s="50"/>
      <c r="CV6829" s="50"/>
      <c r="CW6829" s="50"/>
      <c r="CX6829" s="50"/>
      <c r="CY6829" s="50"/>
      <c r="CZ6829" s="50"/>
      <c r="DA6829" s="50"/>
      <c r="DB6829" s="50"/>
      <c r="DC6829" s="50"/>
      <c r="DD6829" s="50"/>
      <c r="DE6829" s="50"/>
      <c r="DF6829" s="50"/>
      <c r="DG6829" s="50"/>
    </row>
    <row r="6830" spans="1:111" x14ac:dyDescent="0.2">
      <c r="A6830" s="185"/>
      <c r="B6830" s="186"/>
      <c r="C6830" s="186"/>
      <c r="D6830" s="54"/>
      <c r="E6830" s="310"/>
      <c r="F6830" s="192"/>
      <c r="G6830" s="192"/>
      <c r="H6830" s="50"/>
      <c r="I6830" s="50"/>
      <c r="J6830" s="50"/>
      <c r="K6830" s="50"/>
      <c r="L6830" s="50"/>
      <c r="M6830" s="50"/>
      <c r="N6830" s="50"/>
      <c r="O6830" s="50"/>
      <c r="P6830" s="50"/>
      <c r="Q6830" s="50"/>
      <c r="R6830" s="50"/>
      <c r="S6830" s="50"/>
      <c r="T6830" s="50"/>
      <c r="U6830" s="50"/>
      <c r="V6830" s="50"/>
      <c r="W6830" s="50"/>
      <c r="X6830" s="50"/>
      <c r="Y6830" s="50"/>
      <c r="Z6830" s="50"/>
      <c r="AA6830" s="50"/>
      <c r="AB6830" s="50"/>
      <c r="AC6830" s="50"/>
      <c r="AD6830" s="50"/>
      <c r="AE6830" s="50"/>
      <c r="AF6830" s="50"/>
      <c r="AG6830" s="50"/>
      <c r="AH6830" s="50"/>
      <c r="AI6830" s="50"/>
      <c r="AJ6830" s="50"/>
      <c r="AK6830" s="50"/>
      <c r="AL6830" s="50"/>
      <c r="AM6830" s="50"/>
      <c r="AN6830" s="50"/>
      <c r="AO6830" s="50"/>
      <c r="AP6830" s="50"/>
      <c r="AQ6830" s="50"/>
      <c r="AR6830" s="50"/>
      <c r="AS6830" s="50"/>
      <c r="AT6830" s="50"/>
      <c r="AU6830" s="50"/>
      <c r="AV6830" s="50"/>
      <c r="AW6830" s="50"/>
      <c r="AX6830" s="50"/>
      <c r="AY6830" s="50"/>
      <c r="AZ6830" s="50"/>
      <c r="BA6830" s="50"/>
      <c r="BB6830" s="50"/>
      <c r="BC6830" s="50"/>
      <c r="BD6830" s="50"/>
      <c r="BE6830" s="50"/>
      <c r="BF6830" s="50"/>
      <c r="BG6830" s="50"/>
      <c r="BH6830" s="50"/>
      <c r="BI6830" s="50"/>
      <c r="BJ6830" s="50"/>
      <c r="BK6830" s="50"/>
      <c r="BL6830" s="50"/>
      <c r="BM6830" s="50"/>
      <c r="BN6830" s="50"/>
      <c r="BO6830" s="50"/>
      <c r="BP6830" s="50"/>
      <c r="BQ6830" s="50"/>
      <c r="BR6830" s="50"/>
      <c r="BS6830" s="50"/>
      <c r="BT6830" s="50"/>
      <c r="BU6830" s="50"/>
      <c r="BV6830" s="50"/>
      <c r="BW6830" s="50"/>
      <c r="BX6830" s="50"/>
      <c r="BY6830" s="50"/>
      <c r="BZ6830" s="50"/>
      <c r="CA6830" s="50"/>
      <c r="CB6830" s="50"/>
      <c r="CC6830" s="50"/>
      <c r="CD6830" s="50"/>
      <c r="CE6830" s="50"/>
      <c r="CF6830" s="50"/>
      <c r="CG6830" s="50"/>
      <c r="CH6830" s="50"/>
      <c r="CI6830" s="50"/>
      <c r="CJ6830" s="50"/>
      <c r="CK6830" s="50"/>
      <c r="CL6830" s="50"/>
      <c r="CM6830" s="50"/>
      <c r="CN6830" s="50"/>
      <c r="CO6830" s="50"/>
      <c r="CP6830" s="50"/>
      <c r="CQ6830" s="50"/>
      <c r="CR6830" s="50"/>
      <c r="CS6830" s="50"/>
      <c r="CT6830" s="50"/>
      <c r="CU6830" s="50"/>
      <c r="CV6830" s="50"/>
      <c r="CW6830" s="50"/>
      <c r="CX6830" s="50"/>
      <c r="CY6830" s="50"/>
      <c r="CZ6830" s="50"/>
      <c r="DA6830" s="50"/>
      <c r="DB6830" s="50"/>
      <c r="DC6830" s="50"/>
      <c r="DD6830" s="50"/>
      <c r="DE6830" s="50"/>
      <c r="DF6830" s="50"/>
      <c r="DG6830" s="50"/>
    </row>
    <row r="6831" spans="1:111" x14ac:dyDescent="0.2">
      <c r="A6831" s="185"/>
      <c r="B6831" s="186"/>
      <c r="C6831" s="186"/>
      <c r="D6831" s="54"/>
      <c r="E6831" s="310"/>
      <c r="F6831" s="192"/>
      <c r="G6831" s="192"/>
      <c r="H6831" s="50"/>
      <c r="I6831" s="50"/>
      <c r="J6831" s="50"/>
      <c r="K6831" s="50"/>
      <c r="L6831" s="50"/>
      <c r="M6831" s="50"/>
      <c r="N6831" s="50"/>
      <c r="O6831" s="50"/>
      <c r="P6831" s="50"/>
      <c r="Q6831" s="50"/>
      <c r="R6831" s="50"/>
      <c r="S6831" s="50"/>
      <c r="T6831" s="50"/>
      <c r="U6831" s="50"/>
      <c r="V6831" s="50"/>
      <c r="W6831" s="50"/>
      <c r="X6831" s="50"/>
      <c r="Y6831" s="50"/>
      <c r="Z6831" s="50"/>
      <c r="AA6831" s="50"/>
      <c r="AB6831" s="50"/>
      <c r="AC6831" s="50"/>
      <c r="AD6831" s="50"/>
      <c r="AE6831" s="50"/>
      <c r="AF6831" s="50"/>
      <c r="AG6831" s="50"/>
      <c r="AH6831" s="50"/>
      <c r="AI6831" s="50"/>
      <c r="AJ6831" s="50"/>
      <c r="AK6831" s="50"/>
      <c r="AL6831" s="50"/>
      <c r="AM6831" s="50"/>
      <c r="AN6831" s="50"/>
      <c r="AO6831" s="50"/>
      <c r="AP6831" s="50"/>
      <c r="AQ6831" s="50"/>
      <c r="AR6831" s="50"/>
      <c r="AS6831" s="50"/>
      <c r="AT6831" s="50"/>
      <c r="AU6831" s="50"/>
      <c r="AV6831" s="50"/>
      <c r="AW6831" s="50"/>
      <c r="AX6831" s="50"/>
      <c r="AY6831" s="50"/>
      <c r="AZ6831" s="50"/>
      <c r="BA6831" s="50"/>
      <c r="BB6831" s="50"/>
      <c r="BC6831" s="50"/>
      <c r="BD6831" s="50"/>
      <c r="BE6831" s="50"/>
      <c r="BF6831" s="50"/>
      <c r="BG6831" s="50"/>
      <c r="BH6831" s="50"/>
      <c r="BI6831" s="50"/>
      <c r="BJ6831" s="50"/>
      <c r="BK6831" s="50"/>
      <c r="BL6831" s="50"/>
      <c r="BM6831" s="50"/>
      <c r="BN6831" s="50"/>
      <c r="BO6831" s="50"/>
      <c r="BP6831" s="50"/>
      <c r="BQ6831" s="50"/>
      <c r="BR6831" s="50"/>
      <c r="BS6831" s="50"/>
      <c r="BT6831" s="50"/>
      <c r="BU6831" s="50"/>
      <c r="BV6831" s="50"/>
      <c r="BW6831" s="50"/>
      <c r="BX6831" s="50"/>
      <c r="BY6831" s="50"/>
      <c r="BZ6831" s="50"/>
      <c r="CA6831" s="50"/>
      <c r="CB6831" s="50"/>
      <c r="CC6831" s="50"/>
      <c r="CD6831" s="50"/>
      <c r="CE6831" s="50"/>
      <c r="CF6831" s="50"/>
      <c r="CG6831" s="50"/>
      <c r="CH6831" s="50"/>
      <c r="CI6831" s="50"/>
      <c r="CJ6831" s="50"/>
      <c r="CK6831" s="50"/>
      <c r="CL6831" s="50"/>
      <c r="CM6831" s="50"/>
      <c r="CN6831" s="50"/>
      <c r="CO6831" s="50"/>
      <c r="CP6831" s="50"/>
      <c r="CQ6831" s="50"/>
      <c r="CR6831" s="50"/>
      <c r="CS6831" s="50"/>
      <c r="CT6831" s="50"/>
      <c r="CU6831" s="50"/>
      <c r="CV6831" s="50"/>
      <c r="CW6831" s="50"/>
      <c r="CX6831" s="50"/>
      <c r="CY6831" s="50"/>
      <c r="CZ6831" s="50"/>
      <c r="DA6831" s="50"/>
      <c r="DB6831" s="50"/>
      <c r="DC6831" s="50"/>
      <c r="DD6831" s="50"/>
      <c r="DE6831" s="50"/>
      <c r="DF6831" s="50"/>
      <c r="DG6831" s="50"/>
    </row>
    <row r="6832" spans="1:111" x14ac:dyDescent="0.2">
      <c r="A6832" s="185"/>
      <c r="B6832" s="186"/>
      <c r="C6832" s="186"/>
      <c r="D6832" s="54"/>
      <c r="E6832" s="310"/>
      <c r="F6832" s="192"/>
      <c r="G6832" s="192"/>
      <c r="H6832" s="50"/>
      <c r="I6832" s="50"/>
      <c r="J6832" s="50"/>
      <c r="K6832" s="50"/>
      <c r="L6832" s="50"/>
      <c r="M6832" s="50"/>
      <c r="N6832" s="50"/>
      <c r="O6832" s="50"/>
      <c r="P6832" s="50"/>
      <c r="Q6832" s="50"/>
      <c r="R6832" s="50"/>
      <c r="S6832" s="50"/>
      <c r="T6832" s="50"/>
      <c r="U6832" s="50"/>
      <c r="V6832" s="50"/>
      <c r="W6832" s="50"/>
      <c r="X6832" s="50"/>
      <c r="Y6832" s="50"/>
      <c r="Z6832" s="50"/>
      <c r="AA6832" s="50"/>
      <c r="AB6832" s="50"/>
      <c r="AC6832" s="50"/>
      <c r="AD6832" s="50"/>
      <c r="AE6832" s="50"/>
      <c r="AF6832" s="50"/>
      <c r="AG6832" s="50"/>
      <c r="AH6832" s="50"/>
      <c r="AI6832" s="50"/>
      <c r="AJ6832" s="50"/>
      <c r="AK6832" s="50"/>
      <c r="AL6832" s="50"/>
      <c r="AM6832" s="50"/>
      <c r="AN6832" s="50"/>
      <c r="AO6832" s="50"/>
      <c r="AP6832" s="50"/>
      <c r="AQ6832" s="50"/>
      <c r="AR6832" s="50"/>
      <c r="AS6832" s="50"/>
      <c r="AT6832" s="50"/>
      <c r="AU6832" s="50"/>
      <c r="AV6832" s="50"/>
      <c r="AW6832" s="50"/>
      <c r="AX6832" s="50"/>
      <c r="AY6832" s="50"/>
      <c r="AZ6832" s="50"/>
      <c r="BA6832" s="50"/>
      <c r="BB6832" s="50"/>
      <c r="BC6832" s="50"/>
      <c r="BD6832" s="50"/>
      <c r="BE6832" s="50"/>
      <c r="BF6832" s="50"/>
      <c r="BG6832" s="50"/>
      <c r="BH6832" s="50"/>
      <c r="BI6832" s="50"/>
      <c r="BJ6832" s="50"/>
      <c r="BK6832" s="50"/>
      <c r="BL6832" s="50"/>
      <c r="BM6832" s="50"/>
      <c r="BN6832" s="50"/>
      <c r="BO6832" s="50"/>
      <c r="BP6832" s="50"/>
      <c r="BQ6832" s="50"/>
      <c r="BR6832" s="50"/>
      <c r="BS6832" s="50"/>
      <c r="BT6832" s="50"/>
      <c r="BU6832" s="50"/>
      <c r="BV6832" s="50"/>
      <c r="BW6832" s="50"/>
      <c r="BX6832" s="50"/>
      <c r="BY6832" s="50"/>
      <c r="BZ6832" s="50"/>
      <c r="CA6832" s="50"/>
      <c r="CB6832" s="50"/>
      <c r="CC6832" s="50"/>
      <c r="CD6832" s="50"/>
      <c r="CE6832" s="50"/>
      <c r="CF6832" s="50"/>
      <c r="CG6832" s="50"/>
      <c r="CH6832" s="50"/>
      <c r="CI6832" s="50"/>
      <c r="CJ6832" s="50"/>
      <c r="CK6832" s="50"/>
      <c r="CL6832" s="50"/>
      <c r="CM6832" s="50"/>
      <c r="CN6832" s="50"/>
      <c r="CO6832" s="50"/>
      <c r="CP6832" s="50"/>
      <c r="CQ6832" s="50"/>
      <c r="CR6832" s="50"/>
      <c r="CS6832" s="50"/>
      <c r="CT6832" s="50"/>
      <c r="CU6832" s="50"/>
      <c r="CV6832" s="50"/>
      <c r="CW6832" s="50"/>
      <c r="CX6832" s="50"/>
      <c r="CY6832" s="50"/>
      <c r="CZ6832" s="50"/>
      <c r="DA6832" s="50"/>
      <c r="DB6832" s="50"/>
      <c r="DC6832" s="50"/>
      <c r="DD6832" s="50"/>
      <c r="DE6832" s="50"/>
      <c r="DF6832" s="50"/>
      <c r="DG6832" s="50"/>
    </row>
    <row r="6833" spans="1:111" x14ac:dyDescent="0.2">
      <c r="A6833" s="185"/>
      <c r="B6833" s="186"/>
      <c r="C6833" s="186"/>
      <c r="D6833" s="54"/>
      <c r="E6833" s="310"/>
      <c r="F6833" s="192"/>
      <c r="G6833" s="192"/>
      <c r="H6833" s="50"/>
      <c r="I6833" s="50"/>
      <c r="J6833" s="50"/>
      <c r="K6833" s="50"/>
      <c r="L6833" s="50"/>
      <c r="M6833" s="50"/>
      <c r="N6833" s="50"/>
      <c r="O6833" s="50"/>
      <c r="P6833" s="50"/>
      <c r="Q6833" s="50"/>
      <c r="R6833" s="50"/>
      <c r="S6833" s="50"/>
      <c r="T6833" s="50"/>
      <c r="U6833" s="50"/>
      <c r="V6833" s="50"/>
      <c r="W6833" s="50"/>
      <c r="X6833" s="50"/>
      <c r="Y6833" s="50"/>
      <c r="Z6833" s="50"/>
      <c r="AA6833" s="50"/>
      <c r="AB6833" s="50"/>
      <c r="AC6833" s="50"/>
      <c r="AD6833" s="50"/>
      <c r="AE6833" s="50"/>
      <c r="AF6833" s="50"/>
      <c r="AG6833" s="50"/>
      <c r="AH6833" s="50"/>
      <c r="AI6833" s="50"/>
      <c r="AJ6833" s="50"/>
      <c r="AK6833" s="50"/>
      <c r="AL6833" s="50"/>
      <c r="AM6833" s="50"/>
      <c r="AN6833" s="50"/>
      <c r="AO6833" s="50"/>
      <c r="AP6833" s="50"/>
      <c r="AQ6833" s="50"/>
      <c r="AR6833" s="50"/>
      <c r="AS6833" s="50"/>
      <c r="AT6833" s="50"/>
      <c r="AU6833" s="50"/>
      <c r="AV6833" s="50"/>
      <c r="AW6833" s="50"/>
      <c r="AX6833" s="50"/>
      <c r="AY6833" s="50"/>
      <c r="AZ6833" s="50"/>
      <c r="BA6833" s="50"/>
      <c r="BB6833" s="50"/>
      <c r="BC6833" s="50"/>
      <c r="BD6833" s="50"/>
      <c r="BE6833" s="50"/>
      <c r="BF6833" s="50"/>
      <c r="BG6833" s="50"/>
      <c r="BH6833" s="50"/>
      <c r="BI6833" s="50"/>
      <c r="BJ6833" s="50"/>
      <c r="BK6833" s="50"/>
      <c r="BL6833" s="50"/>
      <c r="BM6833" s="50"/>
      <c r="BN6833" s="50"/>
      <c r="BO6833" s="50"/>
      <c r="BP6833" s="50"/>
      <c r="BQ6833" s="50"/>
      <c r="BR6833" s="50"/>
      <c r="BS6833" s="50"/>
      <c r="BT6833" s="50"/>
      <c r="BU6833" s="50"/>
      <c r="BV6833" s="50"/>
      <c r="BW6833" s="50"/>
      <c r="BX6833" s="50"/>
      <c r="BY6833" s="50"/>
      <c r="BZ6833" s="50"/>
      <c r="CA6833" s="50"/>
      <c r="CB6833" s="50"/>
      <c r="CC6833" s="50"/>
      <c r="CD6833" s="50"/>
      <c r="CE6833" s="50"/>
      <c r="CF6833" s="50"/>
      <c r="CG6833" s="50"/>
      <c r="CH6833" s="50"/>
      <c r="CI6833" s="50"/>
      <c r="CJ6833" s="50"/>
      <c r="CK6833" s="50"/>
      <c r="CL6833" s="50"/>
      <c r="CM6833" s="50"/>
      <c r="CN6833" s="50"/>
      <c r="CO6833" s="50"/>
      <c r="CP6833" s="50"/>
      <c r="CQ6833" s="50"/>
      <c r="CR6833" s="50"/>
      <c r="CS6833" s="50"/>
      <c r="CT6833" s="50"/>
      <c r="CU6833" s="50"/>
      <c r="CV6833" s="50"/>
      <c r="CW6833" s="50"/>
      <c r="CX6833" s="50"/>
      <c r="CY6833" s="50"/>
      <c r="CZ6833" s="50"/>
      <c r="DA6833" s="50"/>
      <c r="DB6833" s="50"/>
      <c r="DC6833" s="50"/>
      <c r="DD6833" s="50"/>
      <c r="DE6833" s="50"/>
      <c r="DF6833" s="50"/>
      <c r="DG6833" s="50"/>
    </row>
    <row r="6834" spans="1:111" x14ac:dyDescent="0.2">
      <c r="A6834" s="185"/>
      <c r="B6834" s="186"/>
      <c r="C6834" s="186"/>
      <c r="D6834" s="54"/>
      <c r="E6834" s="310"/>
      <c r="F6834" s="192"/>
      <c r="G6834" s="192"/>
      <c r="H6834" s="50"/>
      <c r="I6834" s="50"/>
      <c r="J6834" s="50"/>
      <c r="K6834" s="50"/>
      <c r="L6834" s="50"/>
      <c r="M6834" s="50"/>
      <c r="N6834" s="50"/>
      <c r="O6834" s="50"/>
      <c r="P6834" s="50"/>
      <c r="Q6834" s="50"/>
      <c r="R6834" s="50"/>
      <c r="S6834" s="50"/>
      <c r="T6834" s="50"/>
      <c r="U6834" s="50"/>
      <c r="V6834" s="50"/>
      <c r="W6834" s="50"/>
      <c r="X6834" s="50"/>
      <c r="Y6834" s="50"/>
      <c r="Z6834" s="50"/>
      <c r="AA6834" s="50"/>
      <c r="AB6834" s="50"/>
      <c r="AC6834" s="50"/>
      <c r="AD6834" s="50"/>
      <c r="AE6834" s="50"/>
      <c r="AF6834" s="50"/>
      <c r="AG6834" s="50"/>
      <c r="AH6834" s="50"/>
      <c r="AI6834" s="50"/>
      <c r="AJ6834" s="50"/>
      <c r="AK6834" s="50"/>
      <c r="AL6834" s="50"/>
      <c r="AM6834" s="50"/>
      <c r="AN6834" s="50"/>
      <c r="AO6834" s="50"/>
      <c r="AP6834" s="50"/>
      <c r="AQ6834" s="50"/>
      <c r="AR6834" s="50"/>
      <c r="AS6834" s="50"/>
      <c r="AT6834" s="50"/>
      <c r="AU6834" s="50"/>
      <c r="AV6834" s="50"/>
      <c r="AW6834" s="50"/>
      <c r="AX6834" s="50"/>
      <c r="AY6834" s="50"/>
      <c r="AZ6834" s="50"/>
      <c r="BA6834" s="50"/>
      <c r="BB6834" s="50"/>
      <c r="BC6834" s="50"/>
      <c r="BD6834" s="50"/>
      <c r="BE6834" s="50"/>
      <c r="BF6834" s="50"/>
      <c r="BG6834" s="50"/>
      <c r="BH6834" s="50"/>
      <c r="BI6834" s="50"/>
      <c r="BJ6834" s="50"/>
      <c r="BK6834" s="50"/>
      <c r="BL6834" s="50"/>
      <c r="BM6834" s="50"/>
      <c r="BN6834" s="50"/>
      <c r="BO6834" s="50"/>
      <c r="BP6834" s="50"/>
      <c r="BQ6834" s="50"/>
      <c r="BR6834" s="50"/>
      <c r="BS6834" s="50"/>
      <c r="BT6834" s="50"/>
      <c r="BU6834" s="50"/>
      <c r="BV6834" s="50"/>
      <c r="BW6834" s="50"/>
      <c r="BX6834" s="50"/>
      <c r="BY6834" s="50"/>
      <c r="BZ6834" s="50"/>
      <c r="CA6834" s="50"/>
      <c r="CB6834" s="50"/>
      <c r="CC6834" s="50"/>
      <c r="CD6834" s="50"/>
      <c r="CE6834" s="50"/>
      <c r="CF6834" s="50"/>
      <c r="CG6834" s="50"/>
      <c r="CH6834" s="50"/>
      <c r="CI6834" s="50"/>
      <c r="CJ6834" s="50"/>
      <c r="CK6834" s="50"/>
      <c r="CL6834" s="50"/>
      <c r="CM6834" s="50"/>
      <c r="CN6834" s="50"/>
      <c r="CO6834" s="50"/>
      <c r="CP6834" s="50"/>
      <c r="CQ6834" s="50"/>
      <c r="CR6834" s="50"/>
      <c r="CS6834" s="50"/>
      <c r="CT6834" s="50"/>
      <c r="CU6834" s="50"/>
      <c r="CV6834" s="50"/>
      <c r="CW6834" s="50"/>
      <c r="CX6834" s="50"/>
      <c r="CY6834" s="50"/>
      <c r="CZ6834" s="50"/>
      <c r="DA6834" s="50"/>
      <c r="DB6834" s="50"/>
      <c r="DC6834" s="50"/>
      <c r="DD6834" s="50"/>
      <c r="DE6834" s="50"/>
      <c r="DF6834" s="50"/>
      <c r="DG6834" s="50"/>
    </row>
    <row r="6835" spans="1:111" x14ac:dyDescent="0.2">
      <c r="A6835" s="185"/>
      <c r="B6835" s="186"/>
      <c r="C6835" s="186"/>
      <c r="D6835" s="54"/>
      <c r="E6835" s="310"/>
      <c r="F6835" s="192"/>
      <c r="G6835" s="192"/>
      <c r="H6835" s="50"/>
      <c r="I6835" s="50"/>
      <c r="J6835" s="50"/>
      <c r="K6835" s="50"/>
      <c r="L6835" s="50"/>
      <c r="M6835" s="50"/>
      <c r="N6835" s="50"/>
      <c r="O6835" s="50"/>
      <c r="P6835" s="50"/>
      <c r="Q6835" s="50"/>
      <c r="R6835" s="50"/>
      <c r="S6835" s="50"/>
      <c r="T6835" s="50"/>
      <c r="U6835" s="50"/>
      <c r="V6835" s="50"/>
      <c r="W6835" s="50"/>
      <c r="X6835" s="50"/>
      <c r="Y6835" s="50"/>
      <c r="Z6835" s="50"/>
      <c r="AA6835" s="50"/>
      <c r="AB6835" s="50"/>
      <c r="AC6835" s="50"/>
      <c r="AD6835" s="50"/>
      <c r="AE6835" s="50"/>
      <c r="AF6835" s="50"/>
      <c r="AG6835" s="50"/>
      <c r="AH6835" s="50"/>
      <c r="AI6835" s="50"/>
      <c r="AJ6835" s="50"/>
      <c r="AK6835" s="50"/>
      <c r="AL6835" s="50"/>
      <c r="AM6835" s="50"/>
      <c r="AN6835" s="50"/>
      <c r="AO6835" s="50"/>
      <c r="AP6835" s="50"/>
      <c r="AQ6835" s="50"/>
      <c r="AR6835" s="50"/>
      <c r="AS6835" s="50"/>
      <c r="AT6835" s="50"/>
      <c r="AU6835" s="50"/>
      <c r="AV6835" s="50"/>
      <c r="AW6835" s="50"/>
      <c r="AX6835" s="50"/>
      <c r="AY6835" s="50"/>
      <c r="AZ6835" s="50"/>
      <c r="BA6835" s="50"/>
      <c r="BB6835" s="50"/>
      <c r="BC6835" s="50"/>
      <c r="BD6835" s="50"/>
      <c r="BE6835" s="50"/>
      <c r="BF6835" s="50"/>
      <c r="BG6835" s="50"/>
      <c r="BH6835" s="50"/>
      <c r="BI6835" s="50"/>
      <c r="BJ6835" s="50"/>
      <c r="BK6835" s="50"/>
      <c r="BL6835" s="50"/>
      <c r="BM6835" s="50"/>
      <c r="BN6835" s="50"/>
      <c r="BO6835" s="50"/>
      <c r="BP6835" s="50"/>
      <c r="BQ6835" s="50"/>
      <c r="BR6835" s="50"/>
      <c r="BS6835" s="50"/>
      <c r="BT6835" s="50"/>
      <c r="BU6835" s="50"/>
      <c r="BV6835" s="50"/>
      <c r="BW6835" s="50"/>
      <c r="BX6835" s="50"/>
      <c r="BY6835" s="50"/>
      <c r="BZ6835" s="50"/>
      <c r="CA6835" s="50"/>
      <c r="CB6835" s="50"/>
      <c r="CC6835" s="50"/>
      <c r="CD6835" s="50"/>
      <c r="CE6835" s="50"/>
      <c r="CF6835" s="50"/>
      <c r="CG6835" s="50"/>
      <c r="CH6835" s="50"/>
      <c r="CI6835" s="50"/>
      <c r="CJ6835" s="50"/>
      <c r="CK6835" s="50"/>
      <c r="CL6835" s="50"/>
      <c r="CM6835" s="50"/>
      <c r="CN6835" s="50"/>
      <c r="CO6835" s="50"/>
      <c r="CP6835" s="50"/>
      <c r="CQ6835" s="50"/>
      <c r="CR6835" s="50"/>
      <c r="CS6835" s="50"/>
      <c r="CT6835" s="50"/>
      <c r="CU6835" s="50"/>
      <c r="CV6835" s="50"/>
      <c r="CW6835" s="50"/>
      <c r="CX6835" s="50"/>
      <c r="CY6835" s="50"/>
      <c r="CZ6835" s="50"/>
      <c r="DA6835" s="50"/>
      <c r="DB6835" s="50"/>
      <c r="DC6835" s="50"/>
      <c r="DD6835" s="50"/>
      <c r="DE6835" s="50"/>
      <c r="DF6835" s="50"/>
      <c r="DG6835" s="50"/>
    </row>
    <row r="6836" spans="1:111" x14ac:dyDescent="0.2">
      <c r="A6836" s="185"/>
      <c r="B6836" s="186"/>
      <c r="C6836" s="186"/>
      <c r="D6836" s="54"/>
      <c r="E6836" s="310"/>
      <c r="F6836" s="192"/>
      <c r="G6836" s="192"/>
      <c r="H6836" s="50"/>
      <c r="I6836" s="50"/>
      <c r="J6836" s="50"/>
      <c r="K6836" s="50"/>
      <c r="L6836" s="50"/>
      <c r="M6836" s="50"/>
      <c r="N6836" s="50"/>
      <c r="O6836" s="50"/>
      <c r="P6836" s="50"/>
      <c r="Q6836" s="50"/>
      <c r="R6836" s="50"/>
      <c r="S6836" s="50"/>
      <c r="T6836" s="50"/>
      <c r="U6836" s="50"/>
      <c r="V6836" s="50"/>
      <c r="W6836" s="50"/>
      <c r="X6836" s="50"/>
      <c r="Y6836" s="50"/>
      <c r="Z6836" s="50"/>
      <c r="AA6836" s="50"/>
      <c r="AB6836" s="50"/>
      <c r="AC6836" s="50"/>
      <c r="AD6836" s="50"/>
      <c r="AE6836" s="50"/>
      <c r="AF6836" s="50"/>
      <c r="AG6836" s="50"/>
      <c r="AH6836" s="50"/>
      <c r="AI6836" s="50"/>
      <c r="AJ6836" s="50"/>
      <c r="AK6836" s="50"/>
      <c r="AL6836" s="50"/>
      <c r="AM6836" s="50"/>
      <c r="AN6836" s="50"/>
      <c r="AO6836" s="50"/>
      <c r="AP6836" s="50"/>
      <c r="AQ6836" s="50"/>
      <c r="AR6836" s="50"/>
      <c r="AS6836" s="50"/>
      <c r="AT6836" s="50"/>
      <c r="AU6836" s="50"/>
      <c r="AV6836" s="50"/>
      <c r="AW6836" s="50"/>
      <c r="AX6836" s="50"/>
      <c r="AY6836" s="50"/>
      <c r="AZ6836" s="50"/>
      <c r="BA6836" s="50"/>
      <c r="BB6836" s="50"/>
      <c r="BC6836" s="50"/>
      <c r="BD6836" s="50"/>
      <c r="BE6836" s="50"/>
      <c r="BF6836" s="50"/>
      <c r="BG6836" s="50"/>
      <c r="BH6836" s="50"/>
      <c r="BI6836" s="50"/>
      <c r="BJ6836" s="50"/>
      <c r="BK6836" s="50"/>
      <c r="BL6836" s="50"/>
      <c r="BM6836" s="50"/>
      <c r="BN6836" s="50"/>
      <c r="BO6836" s="50"/>
      <c r="BP6836" s="50"/>
      <c r="BQ6836" s="50"/>
      <c r="BR6836" s="50"/>
      <c r="BS6836" s="50"/>
      <c r="BT6836" s="50"/>
      <c r="BU6836" s="50"/>
      <c r="BV6836" s="50"/>
      <c r="BW6836" s="50"/>
      <c r="BX6836" s="50"/>
      <c r="BY6836" s="50"/>
      <c r="BZ6836" s="50"/>
      <c r="CA6836" s="50"/>
      <c r="CB6836" s="50"/>
      <c r="CC6836" s="50"/>
      <c r="CD6836" s="50"/>
      <c r="CE6836" s="50"/>
      <c r="CF6836" s="50"/>
      <c r="CG6836" s="50"/>
      <c r="CH6836" s="50"/>
      <c r="CI6836" s="50"/>
      <c r="CJ6836" s="50"/>
      <c r="CK6836" s="50"/>
      <c r="CL6836" s="50"/>
      <c r="CM6836" s="50"/>
      <c r="CN6836" s="50"/>
      <c r="CO6836" s="50"/>
      <c r="CP6836" s="50"/>
      <c r="CQ6836" s="50"/>
      <c r="CR6836" s="50"/>
      <c r="CS6836" s="50"/>
      <c r="CT6836" s="50"/>
      <c r="CU6836" s="50"/>
      <c r="CV6836" s="50"/>
      <c r="CW6836" s="50"/>
      <c r="CX6836" s="50"/>
      <c r="CY6836" s="50"/>
      <c r="CZ6836" s="50"/>
      <c r="DA6836" s="50"/>
      <c r="DB6836" s="50"/>
      <c r="DC6836" s="50"/>
      <c r="DD6836" s="50"/>
      <c r="DE6836" s="50"/>
      <c r="DF6836" s="50"/>
      <c r="DG6836" s="50"/>
    </row>
    <row r="6837" spans="1:111" x14ac:dyDescent="0.2">
      <c r="A6837" s="185"/>
      <c r="B6837" s="186"/>
      <c r="C6837" s="186"/>
      <c r="D6837" s="54"/>
      <c r="E6837" s="310"/>
      <c r="F6837" s="192"/>
      <c r="G6837" s="192"/>
      <c r="H6837" s="50"/>
      <c r="I6837" s="50"/>
      <c r="J6837" s="50"/>
      <c r="K6837" s="50"/>
      <c r="L6837" s="50"/>
      <c r="M6837" s="50"/>
      <c r="N6837" s="50"/>
      <c r="O6837" s="50"/>
      <c r="P6837" s="50"/>
      <c r="Q6837" s="50"/>
      <c r="R6837" s="50"/>
      <c r="S6837" s="50"/>
      <c r="T6837" s="50"/>
      <c r="U6837" s="50"/>
      <c r="V6837" s="50"/>
      <c r="W6837" s="50"/>
      <c r="X6837" s="50"/>
      <c r="Y6837" s="50"/>
      <c r="Z6837" s="50"/>
      <c r="AA6837" s="50"/>
      <c r="AB6837" s="50"/>
      <c r="AC6837" s="50"/>
      <c r="AD6837" s="50"/>
      <c r="AE6837" s="50"/>
      <c r="AF6837" s="50"/>
      <c r="AG6837" s="50"/>
      <c r="AH6837" s="50"/>
      <c r="AI6837" s="50"/>
      <c r="AJ6837" s="50"/>
      <c r="AK6837" s="50"/>
      <c r="AL6837" s="50"/>
      <c r="AM6837" s="50"/>
      <c r="AN6837" s="50"/>
      <c r="AO6837" s="50"/>
      <c r="AP6837" s="50"/>
      <c r="AQ6837" s="50"/>
      <c r="AR6837" s="50"/>
      <c r="AS6837" s="50"/>
      <c r="AT6837" s="50"/>
      <c r="AU6837" s="50"/>
      <c r="AV6837" s="50"/>
      <c r="AW6837" s="50"/>
      <c r="AX6837" s="50"/>
      <c r="AY6837" s="50"/>
      <c r="AZ6837" s="50"/>
      <c r="BA6837" s="50"/>
      <c r="BB6837" s="50"/>
      <c r="BC6837" s="50"/>
      <c r="BD6837" s="50"/>
      <c r="BE6837" s="50"/>
      <c r="BF6837" s="50"/>
      <c r="BG6837" s="50"/>
      <c r="BH6837" s="50"/>
      <c r="BI6837" s="50"/>
      <c r="BJ6837" s="50"/>
      <c r="BK6837" s="50"/>
      <c r="BL6837" s="50"/>
      <c r="BM6837" s="50"/>
      <c r="BN6837" s="50"/>
      <c r="BO6837" s="50"/>
      <c r="BP6837" s="50"/>
      <c r="BQ6837" s="50"/>
      <c r="BR6837" s="50"/>
      <c r="BS6837" s="50"/>
      <c r="BT6837" s="50"/>
      <c r="BU6837" s="50"/>
      <c r="BV6837" s="50"/>
      <c r="BW6837" s="50"/>
      <c r="BX6837" s="50"/>
      <c r="BY6837" s="50"/>
      <c r="BZ6837" s="50"/>
      <c r="CA6837" s="50"/>
      <c r="CB6837" s="50"/>
      <c r="CC6837" s="50"/>
      <c r="CD6837" s="50"/>
      <c r="CE6837" s="50"/>
      <c r="CF6837" s="50"/>
      <c r="CG6837" s="50"/>
      <c r="CH6837" s="50"/>
      <c r="CI6837" s="50"/>
      <c r="CJ6837" s="50"/>
      <c r="CK6837" s="50"/>
      <c r="CL6837" s="50"/>
      <c r="CM6837" s="50"/>
      <c r="CN6837" s="50"/>
      <c r="CO6837" s="50"/>
      <c r="CP6837" s="50"/>
      <c r="CQ6837" s="50"/>
      <c r="CR6837" s="50"/>
      <c r="CS6837" s="50"/>
      <c r="CT6837" s="50"/>
      <c r="CU6837" s="50"/>
      <c r="CV6837" s="50"/>
      <c r="CW6837" s="50"/>
      <c r="CX6837" s="50"/>
      <c r="CY6837" s="50"/>
      <c r="CZ6837" s="50"/>
      <c r="DA6837" s="50"/>
      <c r="DB6837" s="50"/>
      <c r="DC6837" s="50"/>
      <c r="DD6837" s="50"/>
      <c r="DE6837" s="50"/>
      <c r="DF6837" s="50"/>
      <c r="DG6837" s="50"/>
    </row>
    <row r="6838" spans="1:111" x14ac:dyDescent="0.2">
      <c r="A6838" s="185"/>
      <c r="B6838" s="186"/>
      <c r="C6838" s="186"/>
      <c r="D6838" s="54"/>
      <c r="E6838" s="310"/>
      <c r="F6838" s="192"/>
      <c r="G6838" s="192"/>
      <c r="H6838" s="50"/>
      <c r="I6838" s="50"/>
      <c r="J6838" s="50"/>
      <c r="K6838" s="50"/>
      <c r="L6838" s="50"/>
      <c r="M6838" s="50"/>
      <c r="N6838" s="50"/>
      <c r="O6838" s="50"/>
      <c r="P6838" s="50"/>
      <c r="Q6838" s="50"/>
      <c r="R6838" s="50"/>
      <c r="S6838" s="50"/>
      <c r="T6838" s="50"/>
      <c r="U6838" s="50"/>
      <c r="V6838" s="50"/>
      <c r="W6838" s="50"/>
      <c r="X6838" s="50"/>
      <c r="Y6838" s="50"/>
      <c r="Z6838" s="50"/>
      <c r="AA6838" s="50"/>
      <c r="AB6838" s="50"/>
      <c r="AC6838" s="50"/>
      <c r="AD6838" s="50"/>
      <c r="AE6838" s="50"/>
      <c r="AF6838" s="50"/>
      <c r="AG6838" s="50"/>
      <c r="AH6838" s="50"/>
      <c r="AI6838" s="50"/>
      <c r="AJ6838" s="50"/>
      <c r="AK6838" s="50"/>
      <c r="AL6838" s="50"/>
      <c r="AM6838" s="50"/>
      <c r="AN6838" s="50"/>
      <c r="AO6838" s="50"/>
      <c r="AP6838" s="50"/>
      <c r="AQ6838" s="50"/>
      <c r="AR6838" s="50"/>
      <c r="AS6838" s="50"/>
      <c r="AT6838" s="50"/>
      <c r="AU6838" s="50"/>
      <c r="AV6838" s="50"/>
      <c r="AW6838" s="50"/>
      <c r="AX6838" s="50"/>
      <c r="AY6838" s="50"/>
      <c r="AZ6838" s="50"/>
      <c r="BA6838" s="50"/>
      <c r="BB6838" s="50"/>
      <c r="BC6838" s="50"/>
      <c r="BD6838" s="50"/>
      <c r="BE6838" s="50"/>
      <c r="BF6838" s="50"/>
      <c r="BG6838" s="50"/>
      <c r="BH6838" s="50"/>
      <c r="BI6838" s="50"/>
      <c r="BJ6838" s="50"/>
      <c r="BK6838" s="50"/>
      <c r="BL6838" s="50"/>
      <c r="BM6838" s="50"/>
      <c r="BN6838" s="50"/>
      <c r="BO6838" s="50"/>
      <c r="BP6838" s="50"/>
      <c r="BQ6838" s="50"/>
      <c r="BR6838" s="50"/>
      <c r="BS6838" s="50"/>
      <c r="BT6838" s="50"/>
      <c r="BU6838" s="50"/>
      <c r="BV6838" s="50"/>
      <c r="BW6838" s="50"/>
      <c r="BX6838" s="50"/>
      <c r="BY6838" s="50"/>
      <c r="BZ6838" s="50"/>
      <c r="CA6838" s="50"/>
      <c r="CB6838" s="50"/>
      <c r="CC6838" s="50"/>
      <c r="CD6838" s="50"/>
      <c r="CE6838" s="50"/>
      <c r="CF6838" s="50"/>
      <c r="CG6838" s="50"/>
      <c r="CH6838" s="50"/>
      <c r="CI6838" s="50"/>
      <c r="CJ6838" s="50"/>
      <c r="CK6838" s="50"/>
      <c r="CL6838" s="50"/>
      <c r="CM6838" s="50"/>
      <c r="CN6838" s="50"/>
      <c r="CO6838" s="50"/>
      <c r="CP6838" s="50"/>
      <c r="CQ6838" s="50"/>
      <c r="CR6838" s="50"/>
      <c r="CS6838" s="50"/>
      <c r="CT6838" s="50"/>
      <c r="CU6838" s="50"/>
      <c r="CV6838" s="50"/>
      <c r="CW6838" s="50"/>
      <c r="CX6838" s="50"/>
      <c r="CY6838" s="50"/>
      <c r="CZ6838" s="50"/>
      <c r="DA6838" s="50"/>
      <c r="DB6838" s="50"/>
      <c r="DC6838" s="50"/>
      <c r="DD6838" s="50"/>
      <c r="DE6838" s="50"/>
      <c r="DF6838" s="50"/>
      <c r="DG6838" s="50"/>
    </row>
    <row r="6839" spans="1:111" x14ac:dyDescent="0.2">
      <c r="A6839" s="185"/>
      <c r="B6839" s="186"/>
      <c r="C6839" s="186"/>
      <c r="D6839" s="54"/>
      <c r="E6839" s="310"/>
      <c r="F6839" s="192"/>
      <c r="G6839" s="192"/>
      <c r="H6839" s="50"/>
      <c r="I6839" s="50"/>
      <c r="J6839" s="50"/>
      <c r="K6839" s="50"/>
      <c r="L6839" s="50"/>
      <c r="M6839" s="50"/>
      <c r="N6839" s="50"/>
      <c r="O6839" s="50"/>
      <c r="P6839" s="50"/>
      <c r="Q6839" s="50"/>
      <c r="R6839" s="50"/>
      <c r="S6839" s="50"/>
      <c r="T6839" s="50"/>
      <c r="U6839" s="50"/>
      <c r="V6839" s="50"/>
      <c r="W6839" s="50"/>
      <c r="X6839" s="50"/>
      <c r="Y6839" s="50"/>
      <c r="Z6839" s="50"/>
      <c r="AA6839" s="50"/>
      <c r="AB6839" s="50"/>
      <c r="AC6839" s="50"/>
      <c r="AD6839" s="50"/>
      <c r="AE6839" s="50"/>
      <c r="AF6839" s="50"/>
      <c r="AG6839" s="50"/>
      <c r="AH6839" s="50"/>
      <c r="AI6839" s="50"/>
      <c r="AJ6839" s="50"/>
      <c r="AK6839" s="50"/>
      <c r="AL6839" s="50"/>
      <c r="AM6839" s="50"/>
      <c r="AN6839" s="50"/>
      <c r="AO6839" s="50"/>
      <c r="AP6839" s="50"/>
      <c r="AQ6839" s="50"/>
      <c r="AR6839" s="50"/>
      <c r="AS6839" s="50"/>
      <c r="AT6839" s="50"/>
      <c r="AU6839" s="50"/>
      <c r="AV6839" s="50"/>
      <c r="AW6839" s="50"/>
      <c r="AX6839" s="50"/>
      <c r="AY6839" s="50"/>
      <c r="AZ6839" s="50"/>
      <c r="BA6839" s="50"/>
      <c r="BB6839" s="50"/>
      <c r="BC6839" s="50"/>
      <c r="BD6839" s="50"/>
      <c r="BE6839" s="50"/>
      <c r="BF6839" s="50"/>
      <c r="BG6839" s="50"/>
      <c r="BH6839" s="50"/>
      <c r="BI6839" s="50"/>
      <c r="BJ6839" s="50"/>
      <c r="BK6839" s="50"/>
      <c r="BL6839" s="50"/>
      <c r="BM6839" s="50"/>
      <c r="BN6839" s="50"/>
      <c r="BO6839" s="50"/>
      <c r="BP6839" s="50"/>
      <c r="BQ6839" s="50"/>
      <c r="BR6839" s="50"/>
      <c r="BS6839" s="50"/>
      <c r="BT6839" s="50"/>
      <c r="BU6839" s="50"/>
      <c r="BV6839" s="50"/>
      <c r="BW6839" s="50"/>
      <c r="BX6839" s="50"/>
      <c r="BY6839" s="50"/>
      <c r="BZ6839" s="50"/>
      <c r="CA6839" s="50"/>
      <c r="CB6839" s="50"/>
      <c r="CC6839" s="50"/>
      <c r="CD6839" s="50"/>
      <c r="CE6839" s="50"/>
      <c r="CF6839" s="50"/>
      <c r="CG6839" s="50"/>
      <c r="CH6839" s="50"/>
      <c r="CI6839" s="50"/>
      <c r="CJ6839" s="50"/>
      <c r="CK6839" s="50"/>
      <c r="CL6839" s="50"/>
      <c r="CM6839" s="50"/>
      <c r="CN6839" s="50"/>
      <c r="CO6839" s="50"/>
      <c r="CP6839" s="50"/>
      <c r="CQ6839" s="50"/>
      <c r="CR6839" s="50"/>
      <c r="CS6839" s="50"/>
      <c r="CT6839" s="50"/>
      <c r="CU6839" s="50"/>
      <c r="CV6839" s="50"/>
      <c r="CW6839" s="50"/>
      <c r="CX6839" s="50"/>
      <c r="CY6839" s="50"/>
      <c r="CZ6839" s="50"/>
      <c r="DA6839" s="50"/>
      <c r="DB6839" s="50"/>
      <c r="DC6839" s="50"/>
      <c r="DD6839" s="50"/>
      <c r="DE6839" s="50"/>
      <c r="DF6839" s="50"/>
      <c r="DG6839" s="50"/>
    </row>
    <row r="6840" spans="1:111" x14ac:dyDescent="0.2">
      <c r="A6840" s="185"/>
      <c r="B6840" s="186"/>
      <c r="C6840" s="186"/>
      <c r="D6840" s="54"/>
      <c r="E6840" s="310"/>
      <c r="F6840" s="192"/>
      <c r="G6840" s="192"/>
      <c r="H6840" s="50"/>
      <c r="I6840" s="50"/>
      <c r="J6840" s="50"/>
      <c r="K6840" s="50"/>
      <c r="L6840" s="50"/>
      <c r="M6840" s="50"/>
      <c r="N6840" s="50"/>
      <c r="O6840" s="50"/>
      <c r="P6840" s="50"/>
      <c r="Q6840" s="50"/>
      <c r="R6840" s="50"/>
      <c r="S6840" s="50"/>
      <c r="T6840" s="50"/>
      <c r="U6840" s="50"/>
      <c r="V6840" s="50"/>
      <c r="W6840" s="50"/>
      <c r="X6840" s="50"/>
      <c r="Y6840" s="50"/>
      <c r="Z6840" s="50"/>
      <c r="AA6840" s="50"/>
      <c r="AB6840" s="50"/>
      <c r="AC6840" s="50"/>
      <c r="AD6840" s="50"/>
      <c r="AE6840" s="50"/>
      <c r="AF6840" s="50"/>
      <c r="AG6840" s="50"/>
      <c r="AH6840" s="50"/>
      <c r="AI6840" s="50"/>
      <c r="AJ6840" s="50"/>
      <c r="AK6840" s="50"/>
      <c r="AL6840" s="50"/>
      <c r="AM6840" s="50"/>
      <c r="AN6840" s="50"/>
      <c r="AO6840" s="50"/>
      <c r="AP6840" s="50"/>
      <c r="AQ6840" s="50"/>
      <c r="AR6840" s="50"/>
      <c r="AS6840" s="50"/>
      <c r="AT6840" s="50"/>
      <c r="AU6840" s="50"/>
      <c r="AV6840" s="50"/>
      <c r="AW6840" s="50"/>
      <c r="AX6840" s="50"/>
      <c r="AY6840" s="50"/>
      <c r="AZ6840" s="50"/>
      <c r="BA6840" s="50"/>
      <c r="BB6840" s="50"/>
      <c r="BC6840" s="50"/>
      <c r="BD6840" s="50"/>
      <c r="BE6840" s="50"/>
      <c r="BF6840" s="50"/>
      <c r="BG6840" s="50"/>
      <c r="BH6840" s="50"/>
      <c r="BI6840" s="50"/>
      <c r="BJ6840" s="50"/>
      <c r="BK6840" s="50"/>
      <c r="BL6840" s="50"/>
      <c r="BM6840" s="50"/>
      <c r="BN6840" s="50"/>
      <c r="BO6840" s="50"/>
      <c r="BP6840" s="50"/>
      <c r="BQ6840" s="50"/>
      <c r="BR6840" s="50"/>
      <c r="BS6840" s="50"/>
      <c r="BT6840" s="50"/>
      <c r="BU6840" s="50"/>
      <c r="BV6840" s="50"/>
      <c r="BW6840" s="50"/>
      <c r="BX6840" s="50"/>
      <c r="BY6840" s="50"/>
      <c r="BZ6840" s="50"/>
      <c r="CA6840" s="50"/>
      <c r="CB6840" s="50"/>
      <c r="CC6840" s="50"/>
      <c r="CD6840" s="50"/>
      <c r="CE6840" s="50"/>
      <c r="CF6840" s="50"/>
      <c r="CG6840" s="50"/>
      <c r="CH6840" s="50"/>
      <c r="CI6840" s="50"/>
      <c r="CJ6840" s="50"/>
      <c r="CK6840" s="50"/>
      <c r="CL6840" s="50"/>
      <c r="CM6840" s="50"/>
      <c r="CN6840" s="50"/>
      <c r="CO6840" s="50"/>
      <c r="CP6840" s="50"/>
      <c r="CQ6840" s="50"/>
      <c r="CR6840" s="50"/>
      <c r="CS6840" s="50"/>
      <c r="CT6840" s="50"/>
      <c r="CU6840" s="50"/>
      <c r="CV6840" s="50"/>
      <c r="CW6840" s="50"/>
      <c r="CX6840" s="50"/>
      <c r="CY6840" s="50"/>
      <c r="CZ6840" s="50"/>
      <c r="DA6840" s="50"/>
      <c r="DB6840" s="50"/>
      <c r="DC6840" s="50"/>
      <c r="DD6840" s="50"/>
      <c r="DE6840" s="50"/>
      <c r="DF6840" s="50"/>
      <c r="DG6840" s="50"/>
    </row>
    <row r="6841" spans="1:111" x14ac:dyDescent="0.2">
      <c r="A6841" s="185"/>
      <c r="B6841" s="186"/>
      <c r="C6841" s="186"/>
      <c r="D6841" s="54"/>
      <c r="E6841" s="310"/>
      <c r="F6841" s="192"/>
      <c r="G6841" s="192"/>
      <c r="H6841" s="50"/>
      <c r="I6841" s="50"/>
      <c r="J6841" s="50"/>
      <c r="K6841" s="50"/>
      <c r="L6841" s="50"/>
      <c r="M6841" s="50"/>
      <c r="N6841" s="50"/>
      <c r="O6841" s="50"/>
      <c r="P6841" s="50"/>
      <c r="Q6841" s="50"/>
      <c r="R6841" s="50"/>
      <c r="S6841" s="50"/>
      <c r="T6841" s="50"/>
      <c r="U6841" s="50"/>
      <c r="V6841" s="50"/>
      <c r="W6841" s="50"/>
      <c r="X6841" s="50"/>
      <c r="Y6841" s="50"/>
      <c r="Z6841" s="50"/>
      <c r="AA6841" s="50"/>
      <c r="AB6841" s="50"/>
      <c r="AC6841" s="50"/>
      <c r="AD6841" s="50"/>
      <c r="AE6841" s="50"/>
      <c r="AF6841" s="50"/>
      <c r="AG6841" s="50"/>
      <c r="AH6841" s="50"/>
      <c r="AI6841" s="50"/>
      <c r="AJ6841" s="50"/>
      <c r="AK6841" s="50"/>
      <c r="AL6841" s="50"/>
      <c r="AM6841" s="50"/>
      <c r="AN6841" s="50"/>
      <c r="AO6841" s="50"/>
      <c r="AP6841" s="50"/>
      <c r="AQ6841" s="50"/>
      <c r="AR6841" s="50"/>
      <c r="AS6841" s="50"/>
      <c r="AT6841" s="50"/>
      <c r="AU6841" s="50"/>
      <c r="AV6841" s="50"/>
      <c r="AW6841" s="50"/>
      <c r="AX6841" s="50"/>
      <c r="AY6841" s="50"/>
      <c r="AZ6841" s="50"/>
      <c r="BA6841" s="50"/>
      <c r="BB6841" s="50"/>
      <c r="BC6841" s="50"/>
      <c r="BD6841" s="50"/>
      <c r="BE6841" s="50"/>
      <c r="BF6841" s="50"/>
      <c r="BG6841" s="50"/>
      <c r="BH6841" s="50"/>
      <c r="BI6841" s="50"/>
      <c r="BJ6841" s="50"/>
      <c r="BK6841" s="50"/>
      <c r="BL6841" s="50"/>
      <c r="BM6841" s="50"/>
      <c r="BN6841" s="50"/>
      <c r="BO6841" s="50"/>
      <c r="BP6841" s="50"/>
      <c r="BQ6841" s="50"/>
      <c r="BR6841" s="50"/>
      <c r="BS6841" s="50"/>
      <c r="BT6841" s="50"/>
      <c r="BU6841" s="50"/>
      <c r="BV6841" s="50"/>
      <c r="BW6841" s="50"/>
      <c r="BX6841" s="50"/>
      <c r="BY6841" s="50"/>
      <c r="BZ6841" s="50"/>
      <c r="CA6841" s="50"/>
      <c r="CB6841" s="50"/>
      <c r="CC6841" s="50"/>
      <c r="CD6841" s="50"/>
      <c r="CE6841" s="50"/>
      <c r="CF6841" s="50"/>
      <c r="CG6841" s="50"/>
      <c r="CH6841" s="50"/>
      <c r="CI6841" s="50"/>
      <c r="CJ6841" s="50"/>
      <c r="CK6841" s="50"/>
      <c r="CL6841" s="50"/>
      <c r="CM6841" s="50"/>
      <c r="CN6841" s="50"/>
      <c r="CO6841" s="50"/>
      <c r="CP6841" s="50"/>
      <c r="CQ6841" s="50"/>
      <c r="CR6841" s="50"/>
      <c r="CS6841" s="50"/>
      <c r="CT6841" s="50"/>
      <c r="CU6841" s="50"/>
      <c r="CV6841" s="50"/>
      <c r="CW6841" s="50"/>
      <c r="CX6841" s="50"/>
      <c r="CY6841" s="50"/>
      <c r="CZ6841" s="50"/>
      <c r="DA6841" s="50"/>
      <c r="DB6841" s="50"/>
      <c r="DC6841" s="50"/>
      <c r="DD6841" s="50"/>
      <c r="DE6841" s="50"/>
      <c r="DF6841" s="50"/>
      <c r="DG6841" s="50"/>
    </row>
    <row r="6842" spans="1:111" x14ac:dyDescent="0.2">
      <c r="A6842" s="185"/>
      <c r="B6842" s="186"/>
      <c r="C6842" s="186"/>
      <c r="D6842" s="54"/>
      <c r="E6842" s="310"/>
      <c r="F6842" s="192"/>
      <c r="G6842" s="192"/>
      <c r="H6842" s="50"/>
      <c r="I6842" s="50"/>
      <c r="J6842" s="50"/>
      <c r="K6842" s="50"/>
      <c r="L6842" s="50"/>
      <c r="M6842" s="50"/>
      <c r="N6842" s="50"/>
      <c r="O6842" s="50"/>
      <c r="P6842" s="50"/>
      <c r="Q6842" s="50"/>
      <c r="R6842" s="50"/>
      <c r="S6842" s="50"/>
      <c r="T6842" s="50"/>
      <c r="U6842" s="50"/>
      <c r="V6842" s="50"/>
      <c r="W6842" s="50"/>
      <c r="X6842" s="50"/>
      <c r="Y6842" s="50"/>
      <c r="Z6842" s="50"/>
      <c r="AA6842" s="50"/>
      <c r="AB6842" s="50"/>
      <c r="AC6842" s="50"/>
      <c r="AD6842" s="50"/>
      <c r="AE6842" s="50"/>
      <c r="AF6842" s="50"/>
      <c r="AG6842" s="50"/>
      <c r="AH6842" s="50"/>
      <c r="AI6842" s="50"/>
      <c r="AJ6842" s="50"/>
      <c r="AK6842" s="50"/>
      <c r="AL6842" s="50"/>
      <c r="AM6842" s="50"/>
      <c r="AN6842" s="50"/>
      <c r="AO6842" s="50"/>
      <c r="AP6842" s="50"/>
      <c r="AQ6842" s="50"/>
      <c r="AR6842" s="50"/>
      <c r="AS6842" s="50"/>
      <c r="AT6842" s="50"/>
      <c r="AU6842" s="50"/>
      <c r="AV6842" s="50"/>
      <c r="AW6842" s="50"/>
      <c r="AX6842" s="50"/>
      <c r="AY6842" s="50"/>
      <c r="AZ6842" s="50"/>
      <c r="BA6842" s="50"/>
      <c r="BB6842" s="50"/>
      <c r="BC6842" s="50"/>
      <c r="BD6842" s="50"/>
      <c r="BE6842" s="50"/>
      <c r="BF6842" s="50"/>
      <c r="BG6842" s="50"/>
      <c r="BH6842" s="50"/>
      <c r="BI6842" s="50"/>
      <c r="BJ6842" s="50"/>
      <c r="BK6842" s="50"/>
      <c r="BL6842" s="50"/>
      <c r="BM6842" s="50"/>
      <c r="BN6842" s="50"/>
      <c r="BO6842" s="50"/>
      <c r="BP6842" s="50"/>
      <c r="BQ6842" s="50"/>
      <c r="BR6842" s="50"/>
      <c r="BS6842" s="50"/>
      <c r="BT6842" s="50"/>
      <c r="BU6842" s="50"/>
      <c r="BV6842" s="50"/>
      <c r="BW6842" s="50"/>
      <c r="BX6842" s="50"/>
      <c r="BY6842" s="50"/>
      <c r="BZ6842" s="50"/>
      <c r="CA6842" s="50"/>
      <c r="CB6842" s="50"/>
      <c r="CC6842" s="50"/>
      <c r="CD6842" s="50"/>
      <c r="CE6842" s="50"/>
      <c r="CF6842" s="50"/>
      <c r="CG6842" s="50"/>
      <c r="CH6842" s="50"/>
      <c r="CI6842" s="50"/>
      <c r="CJ6842" s="50"/>
      <c r="CK6842" s="50"/>
      <c r="CL6842" s="50"/>
      <c r="CM6842" s="50"/>
      <c r="CN6842" s="50"/>
      <c r="CO6842" s="50"/>
      <c r="CP6842" s="50"/>
      <c r="CQ6842" s="50"/>
      <c r="CR6842" s="50"/>
      <c r="CS6842" s="50"/>
      <c r="CT6842" s="50"/>
      <c r="CU6842" s="50"/>
      <c r="CV6842" s="50"/>
      <c r="CW6842" s="50"/>
      <c r="CX6842" s="50"/>
      <c r="CY6842" s="50"/>
      <c r="CZ6842" s="50"/>
      <c r="DA6842" s="50"/>
      <c r="DB6842" s="50"/>
      <c r="DC6842" s="50"/>
      <c r="DD6842" s="50"/>
      <c r="DE6842" s="50"/>
      <c r="DF6842" s="50"/>
      <c r="DG6842" s="50"/>
    </row>
    <row r="6843" spans="1:111" x14ac:dyDescent="0.2">
      <c r="A6843" s="185"/>
      <c r="B6843" s="186"/>
      <c r="C6843" s="186"/>
      <c r="D6843" s="54"/>
      <c r="E6843" s="310"/>
      <c r="F6843" s="192"/>
      <c r="G6843" s="192"/>
      <c r="H6843" s="50"/>
      <c r="I6843" s="50"/>
      <c r="J6843" s="50"/>
      <c r="K6843" s="50"/>
      <c r="L6843" s="50"/>
      <c r="M6843" s="50"/>
      <c r="N6843" s="50"/>
      <c r="O6843" s="50"/>
      <c r="P6843" s="50"/>
      <c r="Q6843" s="50"/>
      <c r="R6843" s="50"/>
      <c r="S6843" s="50"/>
      <c r="T6843" s="50"/>
      <c r="U6843" s="50"/>
      <c r="V6843" s="50"/>
      <c r="W6843" s="50"/>
      <c r="X6843" s="50"/>
      <c r="Y6843" s="50"/>
      <c r="Z6843" s="50"/>
      <c r="AA6843" s="50"/>
      <c r="AB6843" s="50"/>
      <c r="AC6843" s="50"/>
      <c r="AD6843" s="50"/>
      <c r="AE6843" s="50"/>
      <c r="AF6843" s="50"/>
      <c r="AG6843" s="50"/>
      <c r="AH6843" s="50"/>
      <c r="AI6843" s="50"/>
      <c r="AJ6843" s="50"/>
      <c r="AK6843" s="50"/>
      <c r="AL6843" s="50"/>
      <c r="AM6843" s="50"/>
      <c r="AN6843" s="50"/>
      <c r="AO6843" s="50"/>
      <c r="AP6843" s="50"/>
      <c r="AQ6843" s="50"/>
      <c r="AR6843" s="50"/>
      <c r="AS6843" s="50"/>
      <c r="AT6843" s="50"/>
      <c r="AU6843" s="50"/>
      <c r="AV6843" s="50"/>
      <c r="AW6843" s="50"/>
      <c r="AX6843" s="50"/>
      <c r="AY6843" s="50"/>
      <c r="AZ6843" s="50"/>
      <c r="BA6843" s="50"/>
      <c r="BB6843" s="50"/>
      <c r="BC6843" s="50"/>
      <c r="BD6843" s="50"/>
      <c r="BE6843" s="50"/>
      <c r="BF6843" s="50"/>
      <c r="BG6843" s="50"/>
      <c r="BH6843" s="50"/>
      <c r="BI6843" s="50"/>
      <c r="BJ6843" s="50"/>
      <c r="BK6843" s="50"/>
      <c r="BL6843" s="50"/>
      <c r="BM6843" s="50"/>
      <c r="BN6843" s="50"/>
      <c r="BO6843" s="50"/>
      <c r="BP6843" s="50"/>
      <c r="BQ6843" s="50"/>
      <c r="BR6843" s="50"/>
      <c r="BS6843" s="50"/>
      <c r="BT6843" s="50"/>
      <c r="BU6843" s="50"/>
      <c r="BV6843" s="50"/>
      <c r="BW6843" s="50"/>
      <c r="BX6843" s="50"/>
      <c r="BY6843" s="50"/>
      <c r="BZ6843" s="50"/>
      <c r="CA6843" s="50"/>
      <c r="CB6843" s="50"/>
      <c r="CC6843" s="50"/>
      <c r="CD6843" s="50"/>
      <c r="CE6843" s="50"/>
      <c r="CF6843" s="50"/>
      <c r="CG6843" s="50"/>
      <c r="CH6843" s="50"/>
      <c r="CI6843" s="50"/>
      <c r="CJ6843" s="50"/>
      <c r="CK6843" s="50"/>
      <c r="CL6843" s="50"/>
      <c r="CM6843" s="50"/>
      <c r="CN6843" s="50"/>
      <c r="CO6843" s="50"/>
      <c r="CP6843" s="50"/>
      <c r="CQ6843" s="50"/>
      <c r="CR6843" s="50"/>
      <c r="CS6843" s="50"/>
      <c r="CT6843" s="50"/>
      <c r="CU6843" s="50"/>
      <c r="CV6843" s="50"/>
      <c r="CW6843" s="50"/>
      <c r="CX6843" s="50"/>
      <c r="CY6843" s="50"/>
      <c r="CZ6843" s="50"/>
      <c r="DA6843" s="50"/>
      <c r="DB6843" s="50"/>
      <c r="DC6843" s="50"/>
      <c r="DD6843" s="50"/>
      <c r="DE6843" s="50"/>
      <c r="DF6843" s="50"/>
      <c r="DG6843" s="50"/>
    </row>
    <row r="6844" spans="1:111" x14ac:dyDescent="0.2">
      <c r="A6844" s="185"/>
      <c r="B6844" s="186"/>
      <c r="C6844" s="186"/>
      <c r="D6844" s="54"/>
      <c r="E6844" s="310"/>
      <c r="F6844" s="192"/>
      <c r="G6844" s="192"/>
      <c r="H6844" s="50"/>
      <c r="I6844" s="50"/>
      <c r="J6844" s="50"/>
      <c r="K6844" s="50"/>
      <c r="L6844" s="50"/>
      <c r="M6844" s="50"/>
      <c r="N6844" s="50"/>
      <c r="O6844" s="50"/>
      <c r="P6844" s="50"/>
      <c r="Q6844" s="50"/>
      <c r="R6844" s="50"/>
      <c r="S6844" s="50"/>
      <c r="T6844" s="50"/>
      <c r="U6844" s="50"/>
      <c r="V6844" s="50"/>
      <c r="W6844" s="50"/>
      <c r="X6844" s="50"/>
      <c r="Y6844" s="50"/>
      <c r="Z6844" s="50"/>
      <c r="AA6844" s="50"/>
      <c r="AB6844" s="50"/>
      <c r="AC6844" s="50"/>
      <c r="AD6844" s="50"/>
      <c r="AE6844" s="50"/>
      <c r="AF6844" s="50"/>
      <c r="AG6844" s="50"/>
      <c r="AH6844" s="50"/>
      <c r="AI6844" s="50"/>
      <c r="AJ6844" s="50"/>
      <c r="AK6844" s="50"/>
      <c r="AL6844" s="50"/>
      <c r="AM6844" s="50"/>
      <c r="AN6844" s="50"/>
      <c r="AO6844" s="50"/>
      <c r="AP6844" s="50"/>
      <c r="AQ6844" s="50"/>
      <c r="AR6844" s="50"/>
      <c r="AS6844" s="50"/>
      <c r="AT6844" s="50"/>
      <c r="AU6844" s="50"/>
      <c r="AV6844" s="50"/>
      <c r="AW6844" s="50"/>
      <c r="AX6844" s="50"/>
      <c r="AY6844" s="50"/>
      <c r="AZ6844" s="50"/>
      <c r="BA6844" s="50"/>
      <c r="BB6844" s="50"/>
      <c r="BC6844" s="50"/>
      <c r="BD6844" s="50"/>
      <c r="BE6844" s="50"/>
      <c r="BF6844" s="50"/>
      <c r="BG6844" s="50"/>
      <c r="BH6844" s="50"/>
      <c r="BI6844" s="50"/>
      <c r="BJ6844" s="50"/>
      <c r="BK6844" s="50"/>
      <c r="BL6844" s="50"/>
      <c r="BM6844" s="50"/>
      <c r="BN6844" s="50"/>
      <c r="BO6844" s="50"/>
      <c r="BP6844" s="50"/>
      <c r="BQ6844" s="50"/>
      <c r="BR6844" s="50"/>
      <c r="BS6844" s="50"/>
      <c r="BT6844" s="50"/>
      <c r="BU6844" s="50"/>
      <c r="BV6844" s="50"/>
      <c r="BW6844" s="50"/>
      <c r="BX6844" s="50"/>
      <c r="BY6844" s="50"/>
      <c r="BZ6844" s="50"/>
      <c r="CA6844" s="50"/>
      <c r="CB6844" s="50"/>
      <c r="CC6844" s="50"/>
      <c r="CD6844" s="50"/>
      <c r="CE6844" s="50"/>
      <c r="CF6844" s="50"/>
      <c r="CG6844" s="50"/>
      <c r="CH6844" s="50"/>
      <c r="CI6844" s="50"/>
      <c r="CJ6844" s="50"/>
      <c r="CK6844" s="50"/>
      <c r="CL6844" s="50"/>
      <c r="CM6844" s="50"/>
      <c r="CN6844" s="50"/>
      <c r="CO6844" s="50"/>
      <c r="CP6844" s="50"/>
      <c r="CQ6844" s="50"/>
      <c r="CR6844" s="50"/>
      <c r="CS6844" s="50"/>
      <c r="CT6844" s="50"/>
      <c r="CU6844" s="50"/>
      <c r="CV6844" s="50"/>
      <c r="CW6844" s="50"/>
      <c r="CX6844" s="50"/>
      <c r="CY6844" s="50"/>
      <c r="CZ6844" s="50"/>
      <c r="DA6844" s="50"/>
      <c r="DB6844" s="50"/>
      <c r="DC6844" s="50"/>
      <c r="DD6844" s="50"/>
      <c r="DE6844" s="50"/>
      <c r="DF6844" s="50"/>
      <c r="DG6844" s="50"/>
    </row>
    <row r="6845" spans="1:111" x14ac:dyDescent="0.2">
      <c r="A6845" s="185"/>
      <c r="B6845" s="186"/>
      <c r="C6845" s="186"/>
      <c r="D6845" s="54"/>
      <c r="E6845" s="310"/>
      <c r="F6845" s="192"/>
      <c r="G6845" s="192"/>
      <c r="H6845" s="50"/>
      <c r="I6845" s="50"/>
      <c r="J6845" s="50"/>
      <c r="K6845" s="50"/>
      <c r="L6845" s="50"/>
      <c r="M6845" s="50"/>
      <c r="N6845" s="50"/>
      <c r="O6845" s="50"/>
      <c r="P6845" s="50"/>
      <c r="Q6845" s="50"/>
      <c r="R6845" s="50"/>
      <c r="S6845" s="50"/>
      <c r="T6845" s="50"/>
      <c r="U6845" s="50"/>
      <c r="V6845" s="50"/>
      <c r="W6845" s="50"/>
      <c r="X6845" s="50"/>
      <c r="Y6845" s="50"/>
      <c r="Z6845" s="50"/>
      <c r="AA6845" s="50"/>
      <c r="AB6845" s="50"/>
      <c r="AC6845" s="50"/>
      <c r="AD6845" s="50"/>
      <c r="AE6845" s="50"/>
      <c r="AF6845" s="50"/>
      <c r="AG6845" s="50"/>
      <c r="AH6845" s="50"/>
      <c r="AI6845" s="50"/>
      <c r="AJ6845" s="50"/>
      <c r="AK6845" s="50"/>
      <c r="AL6845" s="50"/>
      <c r="AM6845" s="50"/>
      <c r="AN6845" s="50"/>
      <c r="AO6845" s="50"/>
      <c r="AP6845" s="50"/>
      <c r="AQ6845" s="50"/>
      <c r="AR6845" s="50"/>
      <c r="AS6845" s="50"/>
      <c r="AT6845" s="50"/>
      <c r="AU6845" s="50"/>
      <c r="AV6845" s="50"/>
      <c r="AW6845" s="50"/>
      <c r="AX6845" s="50"/>
      <c r="AY6845" s="50"/>
      <c r="AZ6845" s="50"/>
      <c r="BA6845" s="50"/>
      <c r="BB6845" s="50"/>
      <c r="BC6845" s="50"/>
      <c r="BD6845" s="50"/>
      <c r="BE6845" s="50"/>
      <c r="BF6845" s="50"/>
      <c r="BG6845" s="50"/>
      <c r="BH6845" s="50"/>
      <c r="BI6845" s="50"/>
      <c r="BJ6845" s="50"/>
      <c r="BK6845" s="50"/>
      <c r="BL6845" s="50"/>
      <c r="BM6845" s="50"/>
      <c r="BN6845" s="50"/>
      <c r="BO6845" s="50"/>
      <c r="BP6845" s="50"/>
      <c r="BQ6845" s="50"/>
      <c r="BR6845" s="50"/>
      <c r="BS6845" s="50"/>
      <c r="BT6845" s="50"/>
      <c r="BU6845" s="50"/>
      <c r="BV6845" s="50"/>
      <c r="BW6845" s="50"/>
      <c r="BX6845" s="50"/>
      <c r="BY6845" s="50"/>
      <c r="BZ6845" s="50"/>
      <c r="CA6845" s="50"/>
      <c r="CB6845" s="50"/>
      <c r="CC6845" s="50"/>
      <c r="CD6845" s="50"/>
      <c r="CE6845" s="50"/>
      <c r="CF6845" s="50"/>
      <c r="CG6845" s="50"/>
      <c r="CH6845" s="50"/>
      <c r="CI6845" s="50"/>
      <c r="CJ6845" s="50"/>
      <c r="CK6845" s="50"/>
      <c r="CL6845" s="50"/>
      <c r="CM6845" s="50"/>
      <c r="CN6845" s="50"/>
      <c r="CO6845" s="50"/>
      <c r="CP6845" s="50"/>
      <c r="CQ6845" s="50"/>
      <c r="CR6845" s="50"/>
      <c r="CS6845" s="50"/>
      <c r="CT6845" s="50"/>
      <c r="CU6845" s="50"/>
      <c r="CV6845" s="50"/>
      <c r="CW6845" s="50"/>
      <c r="CX6845" s="50"/>
      <c r="CY6845" s="50"/>
      <c r="CZ6845" s="50"/>
      <c r="DA6845" s="50"/>
      <c r="DB6845" s="50"/>
      <c r="DC6845" s="50"/>
      <c r="DD6845" s="50"/>
      <c r="DE6845" s="50"/>
      <c r="DF6845" s="50"/>
      <c r="DG6845" s="50"/>
    </row>
    <row r="6846" spans="1:111" x14ac:dyDescent="0.2">
      <c r="A6846" s="185"/>
      <c r="B6846" s="186"/>
      <c r="C6846" s="186"/>
      <c r="D6846" s="54"/>
      <c r="E6846" s="310"/>
      <c r="F6846" s="192"/>
      <c r="G6846" s="192"/>
      <c r="H6846" s="50"/>
      <c r="I6846" s="50"/>
      <c r="J6846" s="50"/>
      <c r="K6846" s="50"/>
      <c r="L6846" s="50"/>
      <c r="M6846" s="50"/>
      <c r="N6846" s="50"/>
      <c r="O6846" s="50"/>
      <c r="P6846" s="50"/>
      <c r="Q6846" s="50"/>
      <c r="R6846" s="50"/>
      <c r="S6846" s="50"/>
      <c r="T6846" s="50"/>
      <c r="U6846" s="50"/>
      <c r="V6846" s="50"/>
      <c r="W6846" s="50"/>
      <c r="X6846" s="50"/>
      <c r="Y6846" s="50"/>
      <c r="Z6846" s="50"/>
      <c r="AA6846" s="50"/>
      <c r="AB6846" s="50"/>
      <c r="AC6846" s="50"/>
      <c r="AD6846" s="50"/>
      <c r="AE6846" s="50"/>
      <c r="AF6846" s="50"/>
      <c r="AG6846" s="50"/>
      <c r="AH6846" s="50"/>
      <c r="AI6846" s="50"/>
      <c r="AJ6846" s="50"/>
      <c r="AK6846" s="50"/>
      <c r="AL6846" s="50"/>
      <c r="AM6846" s="50"/>
      <c r="AN6846" s="50"/>
      <c r="AO6846" s="50"/>
      <c r="AP6846" s="50"/>
      <c r="AQ6846" s="50"/>
      <c r="AR6846" s="50"/>
      <c r="AS6846" s="50"/>
      <c r="AT6846" s="50"/>
      <c r="AU6846" s="50"/>
      <c r="AV6846" s="50"/>
      <c r="AW6846" s="50"/>
      <c r="AX6846" s="50"/>
      <c r="AY6846" s="50"/>
      <c r="AZ6846" s="50"/>
      <c r="BA6846" s="50"/>
      <c r="BB6846" s="50"/>
      <c r="BC6846" s="50"/>
      <c r="BD6846" s="50"/>
      <c r="BE6846" s="50"/>
      <c r="BF6846" s="50"/>
      <c r="BG6846" s="50"/>
      <c r="BH6846" s="50"/>
      <c r="BI6846" s="50"/>
      <c r="BJ6846" s="50"/>
      <c r="BK6846" s="50"/>
      <c r="BL6846" s="50"/>
      <c r="BM6846" s="50"/>
      <c r="BN6846" s="50"/>
      <c r="BO6846" s="50"/>
      <c r="BP6846" s="50"/>
      <c r="BQ6846" s="50"/>
      <c r="BR6846" s="50"/>
      <c r="BS6846" s="50"/>
      <c r="BT6846" s="50"/>
      <c r="BU6846" s="50"/>
      <c r="BV6846" s="50"/>
      <c r="BW6846" s="50"/>
      <c r="BX6846" s="50"/>
      <c r="BY6846" s="50"/>
      <c r="BZ6846" s="50"/>
      <c r="CA6846" s="50"/>
      <c r="CB6846" s="50"/>
      <c r="CC6846" s="50"/>
      <c r="CD6846" s="50"/>
      <c r="CE6846" s="50"/>
      <c r="CF6846" s="50"/>
      <c r="CG6846" s="50"/>
      <c r="CH6846" s="50"/>
      <c r="CI6846" s="50"/>
      <c r="CJ6846" s="50"/>
      <c r="CK6846" s="50"/>
      <c r="CL6846" s="50"/>
      <c r="CM6846" s="50"/>
      <c r="CN6846" s="50"/>
      <c r="CO6846" s="50"/>
      <c r="CP6846" s="50"/>
      <c r="CQ6846" s="50"/>
      <c r="CR6846" s="50"/>
      <c r="CS6846" s="50"/>
      <c r="CT6846" s="50"/>
      <c r="CU6846" s="50"/>
      <c r="CV6846" s="50"/>
      <c r="CW6846" s="50"/>
      <c r="CX6846" s="50"/>
      <c r="CY6846" s="50"/>
      <c r="CZ6846" s="50"/>
      <c r="DA6846" s="50"/>
      <c r="DB6846" s="50"/>
      <c r="DC6846" s="50"/>
      <c r="DD6846" s="50"/>
      <c r="DE6846" s="50"/>
      <c r="DF6846" s="50"/>
      <c r="DG6846" s="50"/>
    </row>
    <row r="6847" spans="1:111" x14ac:dyDescent="0.2">
      <c r="A6847" s="185"/>
      <c r="B6847" s="186"/>
      <c r="C6847" s="186"/>
      <c r="D6847" s="54"/>
      <c r="E6847" s="310"/>
      <c r="F6847" s="192"/>
      <c r="G6847" s="192"/>
      <c r="H6847" s="50"/>
      <c r="I6847" s="50"/>
      <c r="J6847" s="50"/>
      <c r="K6847" s="50"/>
      <c r="L6847" s="50"/>
      <c r="M6847" s="50"/>
      <c r="N6847" s="50"/>
      <c r="O6847" s="50"/>
      <c r="P6847" s="50"/>
      <c r="Q6847" s="50"/>
      <c r="R6847" s="50"/>
      <c r="S6847" s="50"/>
      <c r="T6847" s="50"/>
      <c r="U6847" s="50"/>
      <c r="V6847" s="50"/>
      <c r="W6847" s="50"/>
      <c r="X6847" s="50"/>
      <c r="Y6847" s="50"/>
      <c r="Z6847" s="50"/>
      <c r="AA6847" s="50"/>
      <c r="AB6847" s="50"/>
      <c r="AC6847" s="50"/>
      <c r="AD6847" s="50"/>
      <c r="AE6847" s="50"/>
      <c r="AF6847" s="50"/>
      <c r="AG6847" s="50"/>
      <c r="AH6847" s="50"/>
      <c r="AI6847" s="50"/>
      <c r="AJ6847" s="50"/>
      <c r="AK6847" s="50"/>
      <c r="AL6847" s="50"/>
      <c r="AM6847" s="50"/>
      <c r="AN6847" s="50"/>
      <c r="AO6847" s="50"/>
      <c r="AP6847" s="50"/>
      <c r="AQ6847" s="50"/>
      <c r="AR6847" s="50"/>
      <c r="AS6847" s="50"/>
      <c r="AT6847" s="50"/>
      <c r="AU6847" s="50"/>
      <c r="AV6847" s="50"/>
      <c r="AW6847" s="50"/>
      <c r="AX6847" s="50"/>
      <c r="AY6847" s="50"/>
      <c r="AZ6847" s="50"/>
      <c r="BA6847" s="50"/>
      <c r="BB6847" s="50"/>
      <c r="BC6847" s="50"/>
      <c r="BD6847" s="50"/>
      <c r="BE6847" s="50"/>
      <c r="BF6847" s="50"/>
      <c r="BG6847" s="50"/>
      <c r="BH6847" s="50"/>
      <c r="BI6847" s="50"/>
      <c r="BJ6847" s="50"/>
      <c r="BK6847" s="50"/>
      <c r="BL6847" s="50"/>
      <c r="BM6847" s="50"/>
      <c r="BN6847" s="50"/>
      <c r="BO6847" s="50"/>
      <c r="BP6847" s="50"/>
      <c r="BQ6847" s="50"/>
      <c r="BR6847" s="50"/>
      <c r="BS6847" s="50"/>
      <c r="BT6847" s="50"/>
      <c r="BU6847" s="50"/>
      <c r="BV6847" s="50"/>
      <c r="BW6847" s="50"/>
      <c r="BX6847" s="50"/>
      <c r="BY6847" s="50"/>
      <c r="BZ6847" s="50"/>
      <c r="CA6847" s="50"/>
      <c r="CB6847" s="50"/>
      <c r="CC6847" s="50"/>
      <c r="CD6847" s="50"/>
      <c r="CE6847" s="50"/>
      <c r="CF6847" s="50"/>
      <c r="CG6847" s="50"/>
      <c r="CH6847" s="50"/>
      <c r="CI6847" s="50"/>
      <c r="CJ6847" s="50"/>
      <c r="CK6847" s="50"/>
      <c r="CL6847" s="50"/>
      <c r="CM6847" s="50"/>
      <c r="CN6847" s="50"/>
      <c r="CO6847" s="50"/>
      <c r="CP6847" s="50"/>
      <c r="CQ6847" s="50"/>
      <c r="CR6847" s="50"/>
      <c r="CS6847" s="50"/>
      <c r="CT6847" s="50"/>
      <c r="CU6847" s="50"/>
      <c r="CV6847" s="50"/>
      <c r="CW6847" s="50"/>
      <c r="CX6847" s="50"/>
      <c r="CY6847" s="50"/>
      <c r="CZ6847" s="50"/>
      <c r="DA6847" s="50"/>
      <c r="DB6847" s="50"/>
      <c r="DC6847" s="50"/>
      <c r="DD6847" s="50"/>
      <c r="DE6847" s="50"/>
      <c r="DF6847" s="50"/>
      <c r="DG6847" s="50"/>
    </row>
    <row r="6848" spans="1:111" x14ac:dyDescent="0.2">
      <c r="A6848" s="185"/>
      <c r="B6848" s="186"/>
      <c r="C6848" s="186"/>
      <c r="D6848" s="54"/>
      <c r="E6848" s="310"/>
      <c r="F6848" s="192"/>
      <c r="G6848" s="192"/>
      <c r="H6848" s="50"/>
      <c r="I6848" s="50"/>
      <c r="J6848" s="50"/>
      <c r="K6848" s="50"/>
      <c r="L6848" s="50"/>
      <c r="M6848" s="50"/>
      <c r="N6848" s="50"/>
      <c r="O6848" s="50"/>
      <c r="P6848" s="50"/>
      <c r="Q6848" s="50"/>
      <c r="R6848" s="50"/>
      <c r="S6848" s="50"/>
      <c r="T6848" s="50"/>
      <c r="U6848" s="50"/>
      <c r="V6848" s="50"/>
      <c r="W6848" s="50"/>
      <c r="X6848" s="50"/>
      <c r="Y6848" s="50"/>
      <c r="Z6848" s="50"/>
      <c r="AA6848" s="50"/>
      <c r="AB6848" s="50"/>
      <c r="AC6848" s="50"/>
      <c r="AD6848" s="50"/>
      <c r="AE6848" s="50"/>
      <c r="AF6848" s="50"/>
      <c r="AG6848" s="50"/>
      <c r="AH6848" s="50"/>
      <c r="AI6848" s="50"/>
      <c r="AJ6848" s="50"/>
      <c r="AK6848" s="50"/>
      <c r="AL6848" s="50"/>
      <c r="AM6848" s="50"/>
      <c r="AN6848" s="50"/>
      <c r="AO6848" s="50"/>
      <c r="AP6848" s="50"/>
      <c r="AQ6848" s="50"/>
      <c r="AR6848" s="50"/>
      <c r="AS6848" s="50"/>
      <c r="AT6848" s="50"/>
      <c r="AU6848" s="50"/>
      <c r="AV6848" s="50"/>
      <c r="AW6848" s="50"/>
      <c r="AX6848" s="50"/>
      <c r="AY6848" s="50"/>
      <c r="AZ6848" s="50"/>
      <c r="BA6848" s="50"/>
      <c r="BB6848" s="50"/>
      <c r="BC6848" s="50"/>
      <c r="BD6848" s="50"/>
      <c r="BE6848" s="50"/>
      <c r="BF6848" s="50"/>
      <c r="BG6848" s="50"/>
      <c r="BH6848" s="50"/>
      <c r="BI6848" s="50"/>
      <c r="BJ6848" s="50"/>
      <c r="BK6848" s="50"/>
      <c r="BL6848" s="50"/>
      <c r="BM6848" s="50"/>
      <c r="BN6848" s="50"/>
      <c r="BO6848" s="50"/>
      <c r="BP6848" s="50"/>
      <c r="BQ6848" s="50"/>
      <c r="BR6848" s="50"/>
      <c r="BS6848" s="50"/>
      <c r="BT6848" s="50"/>
      <c r="BU6848" s="50"/>
      <c r="BV6848" s="50"/>
      <c r="BW6848" s="50"/>
      <c r="BX6848" s="50"/>
      <c r="BY6848" s="50"/>
      <c r="BZ6848" s="50"/>
      <c r="CA6848" s="50"/>
      <c r="CB6848" s="50"/>
      <c r="CC6848" s="50"/>
      <c r="CD6848" s="50"/>
      <c r="CE6848" s="50"/>
      <c r="CF6848" s="50"/>
      <c r="CG6848" s="50"/>
      <c r="CH6848" s="50"/>
      <c r="CI6848" s="50"/>
      <c r="CJ6848" s="50"/>
      <c r="CK6848" s="50"/>
      <c r="CL6848" s="50"/>
      <c r="CM6848" s="50"/>
      <c r="CN6848" s="50"/>
      <c r="CO6848" s="50"/>
      <c r="CP6848" s="50"/>
      <c r="CQ6848" s="50"/>
      <c r="CR6848" s="50"/>
      <c r="CS6848" s="50"/>
      <c r="CT6848" s="50"/>
      <c r="CU6848" s="50"/>
      <c r="CV6848" s="50"/>
      <c r="CW6848" s="50"/>
      <c r="CX6848" s="50"/>
      <c r="CY6848" s="50"/>
      <c r="CZ6848" s="50"/>
      <c r="DA6848" s="50"/>
      <c r="DB6848" s="50"/>
      <c r="DC6848" s="50"/>
      <c r="DD6848" s="50"/>
      <c r="DE6848" s="50"/>
      <c r="DF6848" s="50"/>
      <c r="DG6848" s="50"/>
    </row>
    <row r="6849" spans="1:111" x14ac:dyDescent="0.2">
      <c r="A6849" s="185"/>
      <c r="B6849" s="186"/>
      <c r="C6849" s="186"/>
      <c r="D6849" s="54"/>
      <c r="E6849" s="310"/>
      <c r="F6849" s="192"/>
      <c r="G6849" s="192"/>
      <c r="H6849" s="50"/>
      <c r="I6849" s="50"/>
      <c r="J6849" s="50"/>
      <c r="K6849" s="50"/>
      <c r="L6849" s="50"/>
      <c r="M6849" s="50"/>
      <c r="N6849" s="50"/>
      <c r="O6849" s="50"/>
      <c r="P6849" s="50"/>
      <c r="Q6849" s="50"/>
      <c r="R6849" s="50"/>
      <c r="S6849" s="50"/>
      <c r="T6849" s="50"/>
      <c r="U6849" s="50"/>
      <c r="V6849" s="50"/>
      <c r="W6849" s="50"/>
      <c r="X6849" s="50"/>
      <c r="Y6849" s="50"/>
      <c r="Z6849" s="50"/>
      <c r="AA6849" s="50"/>
      <c r="AB6849" s="50"/>
      <c r="AC6849" s="50"/>
      <c r="AD6849" s="50"/>
      <c r="AE6849" s="50"/>
      <c r="AF6849" s="50"/>
      <c r="AG6849" s="50"/>
      <c r="AH6849" s="50"/>
      <c r="AI6849" s="50"/>
      <c r="AJ6849" s="50"/>
      <c r="AK6849" s="50"/>
      <c r="AL6849" s="50"/>
      <c r="AM6849" s="50"/>
      <c r="AN6849" s="50"/>
      <c r="AO6849" s="50"/>
      <c r="AP6849" s="50"/>
      <c r="AQ6849" s="50"/>
      <c r="AR6849" s="50"/>
      <c r="AS6849" s="50"/>
      <c r="AT6849" s="50"/>
      <c r="AU6849" s="50"/>
      <c r="AV6849" s="50"/>
      <c r="AW6849" s="50"/>
      <c r="AX6849" s="50"/>
      <c r="AY6849" s="50"/>
      <c r="AZ6849" s="50"/>
      <c r="BA6849" s="50"/>
      <c r="BB6849" s="50"/>
      <c r="BC6849" s="50"/>
      <c r="BD6849" s="50"/>
      <c r="BE6849" s="50"/>
      <c r="BF6849" s="50"/>
      <c r="BG6849" s="50"/>
      <c r="BH6849" s="50"/>
      <c r="BI6849" s="50"/>
      <c r="BJ6849" s="50"/>
      <c r="BK6849" s="50"/>
      <c r="BL6849" s="50"/>
      <c r="BM6849" s="50"/>
      <c r="BN6849" s="50"/>
      <c r="BO6849" s="50"/>
      <c r="BP6849" s="50"/>
      <c r="BQ6849" s="50"/>
      <c r="BR6849" s="50"/>
      <c r="BS6849" s="50"/>
      <c r="BT6849" s="50"/>
      <c r="BU6849" s="50"/>
      <c r="BV6849" s="50"/>
      <c r="BW6849" s="50"/>
      <c r="BX6849" s="50"/>
      <c r="BY6849" s="50"/>
      <c r="BZ6849" s="50"/>
      <c r="CA6849" s="50"/>
      <c r="CB6849" s="50"/>
      <c r="CC6849" s="50"/>
      <c r="CD6849" s="50"/>
      <c r="CE6849" s="50"/>
      <c r="CF6849" s="50"/>
      <c r="CG6849" s="50"/>
      <c r="CH6849" s="50"/>
      <c r="CI6849" s="50"/>
      <c r="CJ6849" s="50"/>
      <c r="CK6849" s="50"/>
      <c r="CL6849" s="50"/>
      <c r="CM6849" s="50"/>
      <c r="CN6849" s="50"/>
      <c r="CO6849" s="50"/>
      <c r="CP6849" s="50"/>
      <c r="CQ6849" s="50"/>
      <c r="CR6849" s="50"/>
      <c r="CS6849" s="50"/>
      <c r="CT6849" s="50"/>
      <c r="CU6849" s="50"/>
      <c r="CV6849" s="50"/>
      <c r="CW6849" s="50"/>
      <c r="CX6849" s="50"/>
      <c r="CY6849" s="50"/>
      <c r="CZ6849" s="50"/>
      <c r="DA6849" s="50"/>
      <c r="DB6849" s="50"/>
      <c r="DC6849" s="50"/>
      <c r="DD6849" s="50"/>
      <c r="DE6849" s="50"/>
      <c r="DF6849" s="50"/>
      <c r="DG6849" s="50"/>
    </row>
    <row r="6850" spans="1:111" x14ac:dyDescent="0.2">
      <c r="A6850" s="185"/>
      <c r="B6850" s="186"/>
      <c r="C6850" s="186"/>
      <c r="D6850" s="54"/>
      <c r="E6850" s="310"/>
      <c r="F6850" s="192"/>
      <c r="G6850" s="192"/>
      <c r="H6850" s="50"/>
      <c r="I6850" s="50"/>
      <c r="J6850" s="50"/>
      <c r="K6850" s="50"/>
      <c r="L6850" s="50"/>
      <c r="M6850" s="50"/>
      <c r="N6850" s="50"/>
      <c r="O6850" s="50"/>
      <c r="P6850" s="50"/>
      <c r="Q6850" s="50"/>
      <c r="R6850" s="50"/>
      <c r="S6850" s="50"/>
      <c r="T6850" s="50"/>
      <c r="U6850" s="50"/>
      <c r="V6850" s="50"/>
      <c r="W6850" s="50"/>
      <c r="X6850" s="50"/>
      <c r="Y6850" s="50"/>
      <c r="Z6850" s="50"/>
      <c r="AA6850" s="50"/>
      <c r="AB6850" s="50"/>
      <c r="AC6850" s="50"/>
      <c r="AD6850" s="50"/>
      <c r="AE6850" s="50"/>
      <c r="AF6850" s="50"/>
      <c r="AG6850" s="50"/>
      <c r="AH6850" s="50"/>
      <c r="AI6850" s="50"/>
      <c r="AJ6850" s="50"/>
      <c r="AK6850" s="50"/>
      <c r="AL6850" s="50"/>
      <c r="AM6850" s="50"/>
      <c r="AN6850" s="50"/>
      <c r="AO6850" s="50"/>
      <c r="AP6850" s="50"/>
      <c r="AQ6850" s="50"/>
      <c r="AR6850" s="50"/>
      <c r="AS6850" s="50"/>
      <c r="AT6850" s="50"/>
      <c r="AU6850" s="50"/>
      <c r="AV6850" s="50"/>
      <c r="AW6850" s="50"/>
      <c r="AX6850" s="50"/>
      <c r="AY6850" s="50"/>
      <c r="AZ6850" s="50"/>
      <c r="BA6850" s="50"/>
      <c r="BB6850" s="50"/>
      <c r="BC6850" s="50"/>
      <c r="BD6850" s="50"/>
      <c r="BE6850" s="50"/>
      <c r="BF6850" s="50"/>
      <c r="BG6850" s="50"/>
      <c r="BH6850" s="50"/>
      <c r="BI6850" s="50"/>
      <c r="BJ6850" s="50"/>
      <c r="BK6850" s="50"/>
      <c r="BL6850" s="50"/>
      <c r="BM6850" s="50"/>
      <c r="BN6850" s="50"/>
      <c r="BO6850" s="50"/>
      <c r="BP6850" s="50"/>
      <c r="BQ6850" s="50"/>
      <c r="BR6850" s="50"/>
      <c r="BS6850" s="50"/>
      <c r="BT6850" s="50"/>
      <c r="BU6850" s="50"/>
      <c r="BV6850" s="50"/>
      <c r="BW6850" s="50"/>
      <c r="BX6850" s="50"/>
      <c r="BY6850" s="50"/>
      <c r="BZ6850" s="50"/>
      <c r="CA6850" s="50"/>
      <c r="CB6850" s="50"/>
      <c r="CC6850" s="50"/>
      <c r="CD6850" s="50"/>
      <c r="CE6850" s="50"/>
      <c r="CF6850" s="50"/>
      <c r="CG6850" s="50"/>
      <c r="CH6850" s="50"/>
      <c r="CI6850" s="50"/>
      <c r="CJ6850" s="50"/>
      <c r="CK6850" s="50"/>
      <c r="CL6850" s="50"/>
      <c r="CM6850" s="50"/>
      <c r="CN6850" s="50"/>
      <c r="CO6850" s="50"/>
      <c r="CP6850" s="50"/>
      <c r="CQ6850" s="50"/>
      <c r="CR6850" s="50"/>
      <c r="CS6850" s="50"/>
      <c r="CT6850" s="50"/>
      <c r="CU6850" s="50"/>
      <c r="CV6850" s="50"/>
      <c r="CW6850" s="50"/>
      <c r="CX6850" s="50"/>
      <c r="CY6850" s="50"/>
      <c r="CZ6850" s="50"/>
      <c r="DA6850" s="50"/>
      <c r="DB6850" s="50"/>
      <c r="DC6850" s="50"/>
      <c r="DD6850" s="50"/>
      <c r="DE6850" s="50"/>
      <c r="DF6850" s="50"/>
      <c r="DG6850" s="50"/>
    </row>
    <row r="6851" spans="1:111" x14ac:dyDescent="0.2">
      <c r="A6851" s="185"/>
      <c r="B6851" s="186"/>
      <c r="C6851" s="186"/>
      <c r="D6851" s="54"/>
      <c r="E6851" s="310"/>
      <c r="F6851" s="192"/>
      <c r="G6851" s="192"/>
      <c r="H6851" s="50"/>
      <c r="I6851" s="50"/>
      <c r="J6851" s="50"/>
      <c r="K6851" s="50"/>
      <c r="L6851" s="50"/>
      <c r="M6851" s="50"/>
      <c r="N6851" s="50"/>
      <c r="O6851" s="50"/>
      <c r="P6851" s="50"/>
      <c r="Q6851" s="50"/>
      <c r="R6851" s="50"/>
      <c r="S6851" s="50"/>
      <c r="T6851" s="50"/>
      <c r="U6851" s="50"/>
      <c r="V6851" s="50"/>
      <c r="W6851" s="50"/>
      <c r="X6851" s="50"/>
      <c r="Y6851" s="50"/>
      <c r="Z6851" s="50"/>
      <c r="AA6851" s="50"/>
      <c r="AB6851" s="50"/>
      <c r="AC6851" s="50"/>
      <c r="AD6851" s="50"/>
      <c r="AE6851" s="50"/>
      <c r="AF6851" s="50"/>
      <c r="AG6851" s="50"/>
      <c r="AH6851" s="50"/>
      <c r="AI6851" s="50"/>
      <c r="AJ6851" s="50"/>
      <c r="AK6851" s="50"/>
      <c r="AL6851" s="50"/>
      <c r="AM6851" s="50"/>
      <c r="AN6851" s="50"/>
      <c r="AO6851" s="50"/>
      <c r="AP6851" s="50"/>
      <c r="AQ6851" s="50"/>
      <c r="AR6851" s="50"/>
      <c r="AS6851" s="50"/>
      <c r="AT6851" s="50"/>
      <c r="AU6851" s="50"/>
      <c r="AV6851" s="50"/>
      <c r="AW6851" s="50"/>
      <c r="AX6851" s="50"/>
      <c r="AY6851" s="50"/>
      <c r="AZ6851" s="50"/>
      <c r="BA6851" s="50"/>
      <c r="BB6851" s="50"/>
      <c r="BC6851" s="50"/>
      <c r="BD6851" s="50"/>
      <c r="BE6851" s="50"/>
      <c r="BF6851" s="50"/>
      <c r="BG6851" s="50"/>
      <c r="BH6851" s="50"/>
      <c r="BI6851" s="50"/>
      <c r="BJ6851" s="50"/>
      <c r="BK6851" s="50"/>
      <c r="BL6851" s="50"/>
      <c r="BM6851" s="50"/>
      <c r="BN6851" s="50"/>
      <c r="BO6851" s="50"/>
      <c r="BP6851" s="50"/>
      <c r="BQ6851" s="50"/>
      <c r="BR6851" s="50"/>
      <c r="BS6851" s="50"/>
      <c r="BT6851" s="50"/>
      <c r="BU6851" s="50"/>
      <c r="BV6851" s="50"/>
      <c r="BW6851" s="50"/>
      <c r="BX6851" s="50"/>
      <c r="BY6851" s="50"/>
      <c r="BZ6851" s="50"/>
      <c r="CA6851" s="50"/>
      <c r="CB6851" s="50"/>
      <c r="CC6851" s="50"/>
      <c r="CD6851" s="50"/>
      <c r="CE6851" s="50"/>
      <c r="CF6851" s="50"/>
      <c r="CG6851" s="50"/>
      <c r="CH6851" s="50"/>
      <c r="CI6851" s="50"/>
      <c r="CJ6851" s="50"/>
      <c r="CK6851" s="50"/>
      <c r="CL6851" s="50"/>
      <c r="CM6851" s="50"/>
      <c r="CN6851" s="50"/>
      <c r="CO6851" s="50"/>
      <c r="CP6851" s="50"/>
      <c r="CQ6851" s="50"/>
      <c r="CR6851" s="50"/>
      <c r="CS6851" s="50"/>
      <c r="CT6851" s="50"/>
      <c r="CU6851" s="50"/>
      <c r="CV6851" s="50"/>
      <c r="CW6851" s="50"/>
      <c r="CX6851" s="50"/>
      <c r="CY6851" s="50"/>
      <c r="CZ6851" s="50"/>
      <c r="DA6851" s="50"/>
      <c r="DB6851" s="50"/>
      <c r="DC6851" s="50"/>
      <c r="DD6851" s="50"/>
      <c r="DE6851" s="50"/>
      <c r="DF6851" s="50"/>
      <c r="DG6851" s="50"/>
    </row>
    <row r="6852" spans="1:111" x14ac:dyDescent="0.2">
      <c r="A6852" s="185"/>
      <c r="B6852" s="186"/>
      <c r="C6852" s="186"/>
      <c r="D6852" s="54"/>
      <c r="E6852" s="310"/>
      <c r="F6852" s="192"/>
      <c r="G6852" s="192"/>
      <c r="H6852" s="50"/>
      <c r="I6852" s="50"/>
      <c r="J6852" s="50"/>
      <c r="K6852" s="50"/>
      <c r="L6852" s="50"/>
      <c r="M6852" s="50"/>
      <c r="N6852" s="50"/>
      <c r="O6852" s="50"/>
      <c r="P6852" s="50"/>
      <c r="Q6852" s="50"/>
      <c r="R6852" s="50"/>
      <c r="S6852" s="50"/>
      <c r="T6852" s="50"/>
      <c r="U6852" s="50"/>
      <c r="V6852" s="50"/>
      <c r="W6852" s="50"/>
      <c r="X6852" s="50"/>
      <c r="Y6852" s="50"/>
      <c r="Z6852" s="50"/>
      <c r="AA6852" s="50"/>
      <c r="AB6852" s="50"/>
      <c r="AC6852" s="50"/>
      <c r="AD6852" s="50"/>
      <c r="AE6852" s="50"/>
      <c r="AF6852" s="50"/>
      <c r="AG6852" s="50"/>
      <c r="AH6852" s="50"/>
      <c r="AI6852" s="50"/>
      <c r="AJ6852" s="50"/>
      <c r="AK6852" s="50"/>
      <c r="AL6852" s="50"/>
      <c r="AM6852" s="50"/>
      <c r="AN6852" s="50"/>
      <c r="AO6852" s="50"/>
      <c r="AP6852" s="50"/>
      <c r="AQ6852" s="50"/>
      <c r="AR6852" s="50"/>
      <c r="AS6852" s="50"/>
      <c r="AT6852" s="50"/>
      <c r="AU6852" s="50"/>
      <c r="AV6852" s="50"/>
      <c r="AW6852" s="50"/>
      <c r="AX6852" s="50"/>
      <c r="AY6852" s="50"/>
      <c r="AZ6852" s="50"/>
      <c r="BA6852" s="50"/>
      <c r="BB6852" s="50"/>
      <c r="BC6852" s="50"/>
      <c r="BD6852" s="50"/>
      <c r="BE6852" s="50"/>
      <c r="BF6852" s="50"/>
      <c r="BG6852" s="50"/>
      <c r="BH6852" s="50"/>
      <c r="BI6852" s="50"/>
      <c r="BJ6852" s="50"/>
      <c r="BK6852" s="50"/>
      <c r="BL6852" s="50"/>
      <c r="BM6852" s="50"/>
      <c r="BN6852" s="50"/>
      <c r="BO6852" s="50"/>
      <c r="BP6852" s="50"/>
      <c r="BQ6852" s="50"/>
      <c r="BR6852" s="50"/>
      <c r="BS6852" s="50"/>
      <c r="BT6852" s="50"/>
      <c r="BU6852" s="50"/>
      <c r="BV6852" s="50"/>
      <c r="BW6852" s="50"/>
      <c r="BX6852" s="50"/>
      <c r="BY6852" s="50"/>
      <c r="BZ6852" s="50"/>
      <c r="CA6852" s="50"/>
      <c r="CB6852" s="50"/>
      <c r="CC6852" s="50"/>
      <c r="CD6852" s="50"/>
      <c r="CE6852" s="50"/>
      <c r="CF6852" s="50"/>
      <c r="CG6852" s="50"/>
      <c r="CH6852" s="50"/>
      <c r="CI6852" s="50"/>
      <c r="CJ6852" s="50"/>
      <c r="CK6852" s="50"/>
      <c r="CL6852" s="50"/>
      <c r="CM6852" s="50"/>
      <c r="CN6852" s="50"/>
      <c r="CO6852" s="50"/>
      <c r="CP6852" s="50"/>
      <c r="CQ6852" s="50"/>
      <c r="CR6852" s="50"/>
      <c r="CS6852" s="50"/>
      <c r="CT6852" s="50"/>
      <c r="CU6852" s="50"/>
      <c r="CV6852" s="50"/>
      <c r="CW6852" s="50"/>
      <c r="CX6852" s="50"/>
      <c r="CY6852" s="50"/>
      <c r="CZ6852" s="50"/>
      <c r="DA6852" s="50"/>
      <c r="DB6852" s="50"/>
      <c r="DC6852" s="50"/>
      <c r="DD6852" s="50"/>
      <c r="DE6852" s="50"/>
      <c r="DF6852" s="50"/>
      <c r="DG6852" s="50"/>
    </row>
    <row r="6853" spans="1:111" x14ac:dyDescent="0.2">
      <c r="A6853" s="185"/>
      <c r="B6853" s="186"/>
      <c r="C6853" s="186"/>
      <c r="D6853" s="54"/>
      <c r="E6853" s="310"/>
      <c r="F6853" s="192"/>
      <c r="G6853" s="192"/>
      <c r="H6853" s="50"/>
      <c r="I6853" s="50"/>
      <c r="J6853" s="50"/>
      <c r="K6853" s="50"/>
      <c r="L6853" s="50"/>
      <c r="M6853" s="50"/>
      <c r="N6853" s="50"/>
      <c r="O6853" s="50"/>
      <c r="P6853" s="50"/>
      <c r="Q6853" s="50"/>
      <c r="R6853" s="50"/>
      <c r="S6853" s="50"/>
      <c r="T6853" s="50"/>
      <c r="U6853" s="50"/>
      <c r="V6853" s="50"/>
      <c r="W6853" s="50"/>
      <c r="X6853" s="50"/>
      <c r="Y6853" s="50"/>
      <c r="Z6853" s="50"/>
      <c r="AA6853" s="50"/>
      <c r="AB6853" s="50"/>
      <c r="AC6853" s="50"/>
      <c r="AD6853" s="50"/>
      <c r="AE6853" s="50"/>
      <c r="AF6853" s="50"/>
      <c r="AG6853" s="50"/>
      <c r="AH6853" s="50"/>
      <c r="AI6853" s="50"/>
      <c r="AJ6853" s="50"/>
      <c r="AK6853" s="50"/>
      <c r="AL6853" s="50"/>
      <c r="AM6853" s="50"/>
      <c r="AN6853" s="50"/>
      <c r="AO6853" s="50"/>
      <c r="AP6853" s="50"/>
      <c r="AQ6853" s="50"/>
      <c r="AR6853" s="50"/>
      <c r="AS6853" s="50"/>
      <c r="AT6853" s="50"/>
      <c r="AU6853" s="50"/>
      <c r="AV6853" s="50"/>
      <c r="AW6853" s="50"/>
      <c r="AX6853" s="50"/>
      <c r="AY6853" s="50"/>
      <c r="AZ6853" s="50"/>
      <c r="BA6853" s="50"/>
      <c r="BB6853" s="50"/>
      <c r="BC6853" s="50"/>
      <c r="BD6853" s="50"/>
      <c r="BE6853" s="50"/>
      <c r="BF6853" s="50"/>
      <c r="BG6853" s="50"/>
      <c r="BH6853" s="50"/>
      <c r="BI6853" s="50"/>
      <c r="BJ6853" s="50"/>
      <c r="BK6853" s="50"/>
      <c r="BL6853" s="50"/>
      <c r="BM6853" s="50"/>
      <c r="BN6853" s="50"/>
      <c r="BO6853" s="50"/>
      <c r="BP6853" s="50"/>
      <c r="BQ6853" s="50"/>
      <c r="BR6853" s="50"/>
      <c r="BS6853" s="50"/>
      <c r="BT6853" s="50"/>
      <c r="BU6853" s="50"/>
      <c r="BV6853" s="50"/>
      <c r="BW6853" s="50"/>
      <c r="BX6853" s="50"/>
      <c r="BY6853" s="50"/>
      <c r="BZ6853" s="50"/>
      <c r="CA6853" s="50"/>
      <c r="CB6853" s="50"/>
      <c r="CC6853" s="50"/>
      <c r="CD6853" s="50"/>
      <c r="CE6853" s="50"/>
      <c r="CF6853" s="50"/>
      <c r="CG6853" s="50"/>
      <c r="CH6853" s="50"/>
      <c r="CI6853" s="50"/>
      <c r="CJ6853" s="50"/>
      <c r="CK6853" s="50"/>
      <c r="CL6853" s="50"/>
      <c r="CM6853" s="50"/>
      <c r="CN6853" s="50"/>
      <c r="CO6853" s="50"/>
      <c r="CP6853" s="50"/>
      <c r="CQ6853" s="50"/>
      <c r="CR6853" s="50"/>
      <c r="CS6853" s="50"/>
      <c r="CT6853" s="50"/>
      <c r="CU6853" s="50"/>
      <c r="CV6853" s="50"/>
      <c r="CW6853" s="50"/>
      <c r="CX6853" s="50"/>
      <c r="CY6853" s="50"/>
      <c r="CZ6853" s="50"/>
      <c r="DA6853" s="50"/>
      <c r="DB6853" s="50"/>
      <c r="DC6853" s="50"/>
      <c r="DD6853" s="50"/>
      <c r="DE6853" s="50"/>
      <c r="DF6853" s="50"/>
      <c r="DG6853" s="50"/>
    </row>
    <row r="6854" spans="1:111" x14ac:dyDescent="0.2">
      <c r="A6854" s="185"/>
      <c r="B6854" s="186"/>
      <c r="C6854" s="186"/>
      <c r="D6854" s="54"/>
      <c r="E6854" s="310"/>
      <c r="F6854" s="192"/>
      <c r="G6854" s="192"/>
      <c r="H6854" s="50"/>
      <c r="I6854" s="50"/>
      <c r="J6854" s="50"/>
      <c r="K6854" s="50"/>
      <c r="L6854" s="50"/>
      <c r="M6854" s="50"/>
      <c r="N6854" s="50"/>
      <c r="O6854" s="50"/>
      <c r="P6854" s="50"/>
      <c r="Q6854" s="50"/>
      <c r="R6854" s="50"/>
      <c r="S6854" s="50"/>
      <c r="T6854" s="50"/>
      <c r="U6854" s="50"/>
      <c r="V6854" s="50"/>
      <c r="W6854" s="50"/>
      <c r="X6854" s="50"/>
      <c r="Y6854" s="50"/>
      <c r="Z6854" s="50"/>
      <c r="AA6854" s="50"/>
      <c r="AB6854" s="50"/>
      <c r="AC6854" s="50"/>
      <c r="AD6854" s="50"/>
      <c r="AE6854" s="50"/>
      <c r="AF6854" s="50"/>
      <c r="AG6854" s="50"/>
      <c r="AH6854" s="50"/>
      <c r="AI6854" s="50"/>
      <c r="AJ6854" s="50"/>
      <c r="AK6854" s="50"/>
      <c r="AL6854" s="50"/>
      <c r="AM6854" s="50"/>
      <c r="AN6854" s="50"/>
      <c r="AO6854" s="50"/>
      <c r="AP6854" s="50"/>
      <c r="AQ6854" s="50"/>
      <c r="AR6854" s="50"/>
      <c r="AS6854" s="50"/>
      <c r="AT6854" s="50"/>
      <c r="AU6854" s="50"/>
      <c r="AV6854" s="50"/>
      <c r="AW6854" s="50"/>
      <c r="AX6854" s="50"/>
      <c r="AY6854" s="50"/>
      <c r="AZ6854" s="50"/>
      <c r="BA6854" s="50"/>
      <c r="BB6854" s="50"/>
      <c r="BC6854" s="50"/>
      <c r="BD6854" s="50"/>
      <c r="BE6854" s="50"/>
      <c r="BF6854" s="50"/>
      <c r="BG6854" s="50"/>
      <c r="BH6854" s="50"/>
      <c r="BI6854" s="50"/>
      <c r="BJ6854" s="50"/>
      <c r="BK6854" s="50"/>
      <c r="BL6854" s="50"/>
      <c r="BM6854" s="50"/>
      <c r="BN6854" s="50"/>
      <c r="BO6854" s="50"/>
      <c r="BP6854" s="50"/>
      <c r="BQ6854" s="50"/>
      <c r="BR6854" s="50"/>
      <c r="BS6854" s="50"/>
      <c r="BT6854" s="50"/>
      <c r="BU6854" s="50"/>
      <c r="BV6854" s="50"/>
      <c r="BW6854" s="50"/>
      <c r="BX6854" s="50"/>
      <c r="BY6854" s="50"/>
      <c r="BZ6854" s="50"/>
      <c r="CA6854" s="50"/>
      <c r="CB6854" s="50"/>
      <c r="CC6854" s="50"/>
      <c r="CD6854" s="50"/>
      <c r="CE6854" s="50"/>
      <c r="CF6854" s="50"/>
      <c r="CG6854" s="50"/>
      <c r="CH6854" s="50"/>
      <c r="CI6854" s="50"/>
      <c r="CJ6854" s="50"/>
      <c r="CK6854" s="50"/>
      <c r="CL6854" s="50"/>
      <c r="CM6854" s="50"/>
      <c r="CN6854" s="50"/>
      <c r="CO6854" s="50"/>
      <c r="CP6854" s="50"/>
      <c r="CQ6854" s="50"/>
      <c r="CR6854" s="50"/>
      <c r="CS6854" s="50"/>
      <c r="CT6854" s="50"/>
      <c r="CU6854" s="50"/>
      <c r="CV6854" s="50"/>
      <c r="CW6854" s="50"/>
      <c r="CX6854" s="50"/>
      <c r="CY6854" s="50"/>
      <c r="CZ6854" s="50"/>
      <c r="DA6854" s="50"/>
      <c r="DB6854" s="50"/>
      <c r="DC6854" s="50"/>
      <c r="DD6854" s="50"/>
      <c r="DE6854" s="50"/>
      <c r="DF6854" s="50"/>
      <c r="DG6854" s="50"/>
    </row>
    <row r="6855" spans="1:111" x14ac:dyDescent="0.2">
      <c r="A6855" s="185"/>
      <c r="B6855" s="186"/>
      <c r="C6855" s="186"/>
      <c r="D6855" s="54"/>
      <c r="E6855" s="310"/>
      <c r="F6855" s="192"/>
      <c r="G6855" s="192"/>
      <c r="H6855" s="50"/>
      <c r="I6855" s="50"/>
      <c r="J6855" s="50"/>
      <c r="K6855" s="50"/>
      <c r="L6855" s="50"/>
      <c r="M6855" s="50"/>
      <c r="N6855" s="50"/>
      <c r="O6855" s="50"/>
      <c r="P6855" s="50"/>
      <c r="Q6855" s="50"/>
      <c r="R6855" s="50"/>
      <c r="S6855" s="50"/>
      <c r="T6855" s="50"/>
      <c r="U6855" s="50"/>
      <c r="V6855" s="50"/>
      <c r="W6855" s="50"/>
      <c r="X6855" s="50"/>
      <c r="Y6855" s="50"/>
      <c r="Z6855" s="50"/>
      <c r="AA6855" s="50"/>
      <c r="AB6855" s="50"/>
      <c r="AC6855" s="50"/>
      <c r="AD6855" s="50"/>
      <c r="AE6855" s="50"/>
      <c r="AF6855" s="50"/>
      <c r="AG6855" s="50"/>
      <c r="AH6855" s="50"/>
      <c r="AI6855" s="50"/>
      <c r="AJ6855" s="50"/>
      <c r="AK6855" s="50"/>
      <c r="AL6855" s="50"/>
      <c r="AM6855" s="50"/>
      <c r="AN6855" s="50"/>
      <c r="AO6855" s="50"/>
      <c r="AP6855" s="50"/>
      <c r="AQ6855" s="50"/>
      <c r="AR6855" s="50"/>
      <c r="AS6855" s="50"/>
      <c r="AT6855" s="50"/>
      <c r="AU6855" s="50"/>
      <c r="AV6855" s="50"/>
      <c r="AW6855" s="50"/>
      <c r="AX6855" s="50"/>
      <c r="AY6855" s="50"/>
      <c r="AZ6855" s="50"/>
      <c r="BA6855" s="50"/>
      <c r="BB6855" s="50"/>
      <c r="BC6855" s="50"/>
      <c r="BD6855" s="50"/>
      <c r="BE6855" s="50"/>
      <c r="BF6855" s="50"/>
      <c r="BG6855" s="50"/>
      <c r="BH6855" s="50"/>
      <c r="BI6855" s="50"/>
      <c r="BJ6855" s="50"/>
      <c r="BK6855" s="50"/>
      <c r="BL6855" s="50"/>
      <c r="BM6855" s="50"/>
      <c r="BN6855" s="50"/>
      <c r="BO6855" s="50"/>
      <c r="BP6855" s="50"/>
      <c r="BQ6855" s="50"/>
      <c r="BR6855" s="50"/>
      <c r="BS6855" s="50"/>
      <c r="BT6855" s="50"/>
      <c r="BU6855" s="50"/>
      <c r="BV6855" s="50"/>
      <c r="BW6855" s="50"/>
      <c r="BX6855" s="50"/>
      <c r="BY6855" s="50"/>
      <c r="BZ6855" s="50"/>
      <c r="CA6855" s="50"/>
      <c r="CB6855" s="50"/>
      <c r="CC6855" s="50"/>
      <c r="CD6855" s="50"/>
      <c r="CE6855" s="50"/>
      <c r="CF6855" s="50"/>
      <c r="CG6855" s="50"/>
      <c r="CH6855" s="50"/>
      <c r="CI6855" s="50"/>
      <c r="CJ6855" s="50"/>
      <c r="CK6855" s="50"/>
      <c r="CL6855" s="50"/>
      <c r="CM6855" s="50"/>
      <c r="CN6855" s="50"/>
      <c r="CO6855" s="50"/>
      <c r="CP6855" s="50"/>
      <c r="CQ6855" s="50"/>
      <c r="CR6855" s="50"/>
      <c r="CS6855" s="50"/>
      <c r="CT6855" s="50"/>
      <c r="CU6855" s="50"/>
      <c r="CV6855" s="50"/>
      <c r="CW6855" s="50"/>
      <c r="CX6855" s="50"/>
      <c r="CY6855" s="50"/>
      <c r="CZ6855" s="50"/>
      <c r="DA6855" s="50"/>
      <c r="DB6855" s="50"/>
      <c r="DC6855" s="50"/>
      <c r="DD6855" s="50"/>
      <c r="DE6855" s="50"/>
      <c r="DF6855" s="50"/>
      <c r="DG6855" s="50"/>
    </row>
    <row r="6856" spans="1:111" x14ac:dyDescent="0.2">
      <c r="A6856" s="185"/>
      <c r="B6856" s="186"/>
      <c r="C6856" s="186"/>
      <c r="D6856" s="54"/>
      <c r="E6856" s="310"/>
      <c r="F6856" s="192"/>
      <c r="G6856" s="192"/>
      <c r="H6856" s="50"/>
      <c r="I6856" s="50"/>
      <c r="J6856" s="50"/>
      <c r="K6856" s="50"/>
      <c r="L6856" s="50"/>
      <c r="M6856" s="50"/>
      <c r="N6856" s="50"/>
      <c r="O6856" s="50"/>
      <c r="P6856" s="50"/>
      <c r="Q6856" s="50"/>
      <c r="R6856" s="50"/>
      <c r="S6856" s="50"/>
      <c r="T6856" s="50"/>
      <c r="U6856" s="50"/>
      <c r="V6856" s="50"/>
      <c r="W6856" s="50"/>
      <c r="X6856" s="50"/>
      <c r="Y6856" s="50"/>
      <c r="Z6856" s="50"/>
      <c r="AA6856" s="50"/>
      <c r="AB6856" s="50"/>
      <c r="AC6856" s="50"/>
      <c r="AD6856" s="50"/>
      <c r="AE6856" s="50"/>
      <c r="AF6856" s="50"/>
      <c r="AG6856" s="50"/>
      <c r="AH6856" s="50"/>
      <c r="AI6856" s="50"/>
      <c r="AJ6856" s="50"/>
      <c r="AK6856" s="50"/>
      <c r="AL6856" s="50"/>
      <c r="AM6856" s="50"/>
      <c r="AN6856" s="50"/>
      <c r="AO6856" s="50"/>
      <c r="AP6856" s="50"/>
      <c r="AQ6856" s="50"/>
      <c r="AR6856" s="50"/>
      <c r="AS6856" s="50"/>
      <c r="AT6856" s="50"/>
      <c r="AU6856" s="50"/>
      <c r="AV6856" s="50"/>
      <c r="AW6856" s="50"/>
      <c r="AX6856" s="50"/>
      <c r="AY6856" s="50"/>
      <c r="AZ6856" s="50"/>
      <c r="BA6856" s="50"/>
      <c r="BB6856" s="50"/>
      <c r="BC6856" s="50"/>
      <c r="BD6856" s="50"/>
      <c r="BE6856" s="50"/>
      <c r="BF6856" s="50"/>
      <c r="BG6856" s="50"/>
      <c r="BH6856" s="50"/>
      <c r="BI6856" s="50"/>
      <c r="BJ6856" s="50"/>
      <c r="BK6856" s="50"/>
      <c r="BL6856" s="50"/>
      <c r="BM6856" s="50"/>
      <c r="BN6856" s="50"/>
      <c r="BO6856" s="50"/>
      <c r="BP6856" s="50"/>
      <c r="BQ6856" s="50"/>
      <c r="BR6856" s="50"/>
      <c r="BS6856" s="50"/>
      <c r="BT6856" s="50"/>
      <c r="BU6856" s="50"/>
      <c r="BV6856" s="50"/>
      <c r="BW6856" s="50"/>
      <c r="BX6856" s="50"/>
      <c r="BY6856" s="50"/>
      <c r="BZ6856" s="50"/>
      <c r="CA6856" s="50"/>
      <c r="CB6856" s="50"/>
      <c r="CC6856" s="50"/>
      <c r="CD6856" s="50"/>
      <c r="CE6856" s="50"/>
      <c r="CF6856" s="50"/>
      <c r="CG6856" s="50"/>
      <c r="CH6856" s="50"/>
      <c r="CI6856" s="50"/>
      <c r="CJ6856" s="50"/>
      <c r="CK6856" s="50"/>
      <c r="CL6856" s="50"/>
      <c r="CM6856" s="50"/>
      <c r="CN6856" s="50"/>
      <c r="CO6856" s="50"/>
      <c r="CP6856" s="50"/>
      <c r="CQ6856" s="50"/>
      <c r="CR6856" s="50"/>
      <c r="CS6856" s="50"/>
      <c r="CT6856" s="50"/>
      <c r="CU6856" s="50"/>
      <c r="CV6856" s="50"/>
      <c r="CW6856" s="50"/>
      <c r="CX6856" s="50"/>
      <c r="CY6856" s="50"/>
      <c r="CZ6856" s="50"/>
      <c r="DA6856" s="50"/>
      <c r="DB6856" s="50"/>
      <c r="DC6856" s="50"/>
      <c r="DD6856" s="50"/>
      <c r="DE6856" s="50"/>
      <c r="DF6856" s="50"/>
      <c r="DG6856" s="50"/>
    </row>
    <row r="6857" spans="1:111" x14ac:dyDescent="0.2">
      <c r="A6857" s="185"/>
      <c r="B6857" s="186"/>
      <c r="C6857" s="186"/>
      <c r="D6857" s="54"/>
      <c r="E6857" s="310"/>
      <c r="F6857" s="192"/>
      <c r="G6857" s="192"/>
      <c r="H6857" s="50"/>
      <c r="I6857" s="50"/>
      <c r="J6857" s="50"/>
      <c r="K6857" s="50"/>
      <c r="L6857" s="50"/>
      <c r="M6857" s="50"/>
      <c r="N6857" s="50"/>
      <c r="O6857" s="50"/>
      <c r="P6857" s="50"/>
      <c r="Q6857" s="50"/>
      <c r="R6857" s="50"/>
      <c r="S6857" s="50"/>
      <c r="T6857" s="50"/>
      <c r="U6857" s="50"/>
      <c r="V6857" s="50"/>
      <c r="W6857" s="50"/>
      <c r="X6857" s="50"/>
      <c r="Y6857" s="50"/>
      <c r="Z6857" s="50"/>
      <c r="AA6857" s="50"/>
      <c r="AB6857" s="50"/>
      <c r="AC6857" s="50"/>
      <c r="AD6857" s="50"/>
      <c r="AE6857" s="50"/>
      <c r="AF6857" s="50"/>
      <c r="AG6857" s="50"/>
      <c r="AH6857" s="50"/>
      <c r="AI6857" s="50"/>
      <c r="AJ6857" s="50"/>
      <c r="AK6857" s="50"/>
      <c r="AL6857" s="50"/>
      <c r="AM6857" s="50"/>
      <c r="AN6857" s="50"/>
      <c r="AO6857" s="50"/>
      <c r="AP6857" s="50"/>
      <c r="AQ6857" s="50"/>
      <c r="AR6857" s="50"/>
      <c r="AS6857" s="50"/>
      <c r="AT6857" s="50"/>
      <c r="AU6857" s="50"/>
      <c r="AV6857" s="50"/>
      <c r="AW6857" s="50"/>
      <c r="AX6857" s="50"/>
      <c r="AY6857" s="50"/>
      <c r="AZ6857" s="50"/>
      <c r="BA6857" s="50"/>
      <c r="BB6857" s="50"/>
      <c r="BC6857" s="50"/>
      <c r="BD6857" s="50"/>
      <c r="BE6857" s="50"/>
      <c r="BF6857" s="50"/>
      <c r="BG6857" s="50"/>
      <c r="BH6857" s="50"/>
      <c r="BI6857" s="50"/>
      <c r="BJ6857" s="50"/>
      <c r="BK6857" s="50"/>
      <c r="BL6857" s="50"/>
      <c r="BM6857" s="50"/>
      <c r="BN6857" s="50"/>
      <c r="BO6857" s="50"/>
      <c r="BP6857" s="50"/>
      <c r="BQ6857" s="50"/>
      <c r="BR6857" s="50"/>
      <c r="BS6857" s="50"/>
      <c r="BT6857" s="50"/>
      <c r="BU6857" s="50"/>
      <c r="BV6857" s="50"/>
      <c r="BW6857" s="50"/>
      <c r="BX6857" s="50"/>
      <c r="BY6857" s="50"/>
      <c r="BZ6857" s="50"/>
      <c r="CA6857" s="50"/>
      <c r="CB6857" s="50"/>
      <c r="CC6857" s="50"/>
      <c r="CD6857" s="50"/>
      <c r="CE6857" s="50"/>
      <c r="CF6857" s="50"/>
      <c r="CG6857" s="50"/>
      <c r="CH6857" s="50"/>
      <c r="CI6857" s="50"/>
      <c r="CJ6857" s="50"/>
      <c r="CK6857" s="50"/>
      <c r="CL6857" s="50"/>
      <c r="CM6857" s="50"/>
      <c r="CN6857" s="50"/>
      <c r="CO6857" s="50"/>
      <c r="CP6857" s="50"/>
      <c r="CQ6857" s="50"/>
      <c r="CR6857" s="50"/>
      <c r="CS6857" s="50"/>
      <c r="CT6857" s="50"/>
      <c r="CU6857" s="50"/>
      <c r="CV6857" s="50"/>
      <c r="CW6857" s="50"/>
      <c r="CX6857" s="50"/>
      <c r="CY6857" s="50"/>
      <c r="CZ6857" s="50"/>
      <c r="DA6857" s="50"/>
      <c r="DB6857" s="50"/>
      <c r="DC6857" s="50"/>
      <c r="DD6857" s="50"/>
      <c r="DE6857" s="50"/>
      <c r="DF6857" s="50"/>
      <c r="DG6857" s="50"/>
    </row>
    <row r="6858" spans="1:111" x14ac:dyDescent="0.2">
      <c r="A6858" s="185"/>
      <c r="B6858" s="186"/>
      <c r="C6858" s="186"/>
      <c r="D6858" s="54"/>
      <c r="E6858" s="310"/>
      <c r="F6858" s="192"/>
      <c r="G6858" s="192"/>
      <c r="H6858" s="50"/>
      <c r="I6858" s="50"/>
      <c r="J6858" s="50"/>
      <c r="K6858" s="50"/>
      <c r="L6858" s="50"/>
      <c r="M6858" s="50"/>
      <c r="N6858" s="50"/>
      <c r="O6858" s="50"/>
      <c r="P6858" s="50"/>
      <c r="Q6858" s="50"/>
      <c r="R6858" s="50"/>
      <c r="S6858" s="50"/>
      <c r="T6858" s="50"/>
      <c r="U6858" s="50"/>
      <c r="V6858" s="50"/>
      <c r="W6858" s="50"/>
      <c r="X6858" s="50"/>
      <c r="Y6858" s="50"/>
      <c r="Z6858" s="50"/>
      <c r="AA6858" s="50"/>
      <c r="AB6858" s="50"/>
      <c r="AC6858" s="50"/>
      <c r="AD6858" s="50"/>
      <c r="AE6858" s="50"/>
      <c r="AF6858" s="50"/>
      <c r="AG6858" s="50"/>
      <c r="AH6858" s="50"/>
      <c r="AI6858" s="50"/>
      <c r="AJ6858" s="50"/>
      <c r="AK6858" s="50"/>
      <c r="AL6858" s="50"/>
      <c r="AM6858" s="50"/>
      <c r="AN6858" s="50"/>
      <c r="AO6858" s="50"/>
      <c r="AP6858" s="50"/>
      <c r="AQ6858" s="50"/>
      <c r="AR6858" s="50"/>
      <c r="AS6858" s="50"/>
      <c r="AT6858" s="50"/>
      <c r="AU6858" s="50"/>
      <c r="AV6858" s="50"/>
      <c r="AW6858" s="50"/>
      <c r="AX6858" s="50"/>
      <c r="AY6858" s="50"/>
      <c r="AZ6858" s="50"/>
      <c r="BA6858" s="50"/>
      <c r="BB6858" s="50"/>
      <c r="BC6858" s="50"/>
      <c r="BD6858" s="50"/>
      <c r="BE6858" s="50"/>
      <c r="BF6858" s="50"/>
      <c r="BG6858" s="50"/>
      <c r="BH6858" s="50"/>
      <c r="BI6858" s="50"/>
      <c r="BJ6858" s="50"/>
      <c r="BK6858" s="50"/>
      <c r="BL6858" s="50"/>
      <c r="BM6858" s="50"/>
      <c r="BN6858" s="50"/>
      <c r="BO6858" s="50"/>
      <c r="BP6858" s="50"/>
      <c r="BQ6858" s="50"/>
      <c r="BR6858" s="50"/>
      <c r="BS6858" s="50"/>
      <c r="BT6858" s="50"/>
      <c r="BU6858" s="50"/>
      <c r="BV6858" s="50"/>
      <c r="BW6858" s="50"/>
      <c r="BX6858" s="50"/>
      <c r="BY6858" s="50"/>
      <c r="BZ6858" s="50"/>
      <c r="CA6858" s="50"/>
      <c r="CB6858" s="50"/>
      <c r="CC6858" s="50"/>
      <c r="CD6858" s="50"/>
      <c r="CE6858" s="50"/>
      <c r="CF6858" s="50"/>
      <c r="CG6858" s="50"/>
      <c r="CH6858" s="50"/>
      <c r="CI6858" s="50"/>
      <c r="CJ6858" s="50"/>
      <c r="CK6858" s="50"/>
      <c r="CL6858" s="50"/>
      <c r="CM6858" s="50"/>
      <c r="CN6858" s="50"/>
      <c r="CO6858" s="50"/>
      <c r="CP6858" s="50"/>
      <c r="CQ6858" s="50"/>
      <c r="CR6858" s="50"/>
      <c r="CS6858" s="50"/>
      <c r="CT6858" s="50"/>
      <c r="CU6858" s="50"/>
      <c r="CV6858" s="50"/>
      <c r="CW6858" s="50"/>
      <c r="CX6858" s="50"/>
      <c r="CY6858" s="50"/>
      <c r="CZ6858" s="50"/>
      <c r="DA6858" s="50"/>
      <c r="DB6858" s="50"/>
      <c r="DC6858" s="50"/>
      <c r="DD6858" s="50"/>
      <c r="DE6858" s="50"/>
      <c r="DF6858" s="50"/>
      <c r="DG6858" s="50"/>
    </row>
    <row r="6859" spans="1:111" x14ac:dyDescent="0.2">
      <c r="A6859" s="185"/>
      <c r="B6859" s="186"/>
      <c r="C6859" s="186"/>
      <c r="D6859" s="54"/>
      <c r="E6859" s="310"/>
      <c r="F6859" s="192"/>
      <c r="G6859" s="192"/>
      <c r="H6859" s="50"/>
      <c r="I6859" s="50"/>
      <c r="J6859" s="50"/>
      <c r="K6859" s="50"/>
      <c r="L6859" s="50"/>
      <c r="M6859" s="50"/>
      <c r="N6859" s="50"/>
      <c r="O6859" s="50"/>
      <c r="P6859" s="50"/>
      <c r="Q6859" s="50"/>
      <c r="R6859" s="50"/>
      <c r="S6859" s="50"/>
      <c r="T6859" s="50"/>
      <c r="U6859" s="50"/>
      <c r="V6859" s="50"/>
      <c r="W6859" s="50"/>
      <c r="X6859" s="50"/>
      <c r="Y6859" s="50"/>
      <c r="Z6859" s="50"/>
      <c r="AA6859" s="50"/>
      <c r="AB6859" s="50"/>
      <c r="AC6859" s="50"/>
      <c r="AD6859" s="50"/>
      <c r="AE6859" s="50"/>
      <c r="AF6859" s="50"/>
      <c r="AG6859" s="50"/>
      <c r="AH6859" s="50"/>
      <c r="AI6859" s="50"/>
      <c r="AJ6859" s="50"/>
      <c r="AK6859" s="50"/>
      <c r="AL6859" s="50"/>
      <c r="AM6859" s="50"/>
      <c r="AN6859" s="50"/>
      <c r="AO6859" s="50"/>
      <c r="AP6859" s="50"/>
      <c r="AQ6859" s="50"/>
      <c r="AR6859" s="50"/>
      <c r="AS6859" s="50"/>
      <c r="AT6859" s="50"/>
      <c r="AU6859" s="50"/>
      <c r="AV6859" s="50"/>
      <c r="AW6859" s="50"/>
      <c r="AX6859" s="50"/>
      <c r="AY6859" s="50"/>
      <c r="AZ6859" s="50"/>
      <c r="BA6859" s="50"/>
      <c r="BB6859" s="50"/>
      <c r="BC6859" s="50"/>
      <c r="BD6859" s="50"/>
      <c r="BE6859" s="50"/>
      <c r="BF6859" s="50"/>
      <c r="BG6859" s="50"/>
      <c r="BH6859" s="50"/>
      <c r="BI6859" s="50"/>
      <c r="BJ6859" s="50"/>
      <c r="BK6859" s="50"/>
      <c r="BL6859" s="50"/>
      <c r="BM6859" s="50"/>
      <c r="BN6859" s="50"/>
      <c r="BO6859" s="50"/>
      <c r="BP6859" s="50"/>
      <c r="BQ6859" s="50"/>
      <c r="BR6859" s="50"/>
      <c r="BS6859" s="50"/>
      <c r="BT6859" s="50"/>
      <c r="BU6859" s="50"/>
      <c r="BV6859" s="50"/>
      <c r="BW6859" s="50"/>
      <c r="BX6859" s="50"/>
      <c r="BY6859" s="50"/>
      <c r="BZ6859" s="50"/>
      <c r="CA6859" s="50"/>
      <c r="CB6859" s="50"/>
      <c r="CC6859" s="50"/>
      <c r="CD6859" s="50"/>
      <c r="CE6859" s="50"/>
      <c r="CF6859" s="50"/>
      <c r="CG6859" s="50"/>
      <c r="CH6859" s="50"/>
      <c r="CI6859" s="50"/>
      <c r="CJ6859" s="50"/>
      <c r="CK6859" s="50"/>
      <c r="CL6859" s="50"/>
      <c r="CM6859" s="50"/>
      <c r="CN6859" s="50"/>
      <c r="CO6859" s="50"/>
      <c r="CP6859" s="50"/>
      <c r="CQ6859" s="50"/>
      <c r="CR6859" s="50"/>
      <c r="CS6859" s="50"/>
      <c r="CT6859" s="50"/>
      <c r="CU6859" s="50"/>
      <c r="CV6859" s="50"/>
      <c r="CW6859" s="50"/>
      <c r="CX6859" s="50"/>
      <c r="CY6859" s="50"/>
      <c r="CZ6859" s="50"/>
      <c r="DA6859" s="50"/>
      <c r="DB6859" s="50"/>
      <c r="DC6859" s="50"/>
      <c r="DD6859" s="50"/>
      <c r="DE6859" s="50"/>
      <c r="DF6859" s="50"/>
      <c r="DG6859" s="50"/>
    </row>
    <row r="6860" spans="1:111" x14ac:dyDescent="0.2">
      <c r="A6860" s="185"/>
      <c r="B6860" s="186"/>
      <c r="C6860" s="186"/>
      <c r="D6860" s="54"/>
      <c r="E6860" s="310"/>
      <c r="F6860" s="192"/>
      <c r="G6860" s="192"/>
      <c r="H6860" s="50"/>
      <c r="I6860" s="50"/>
      <c r="J6860" s="50"/>
      <c r="K6860" s="50"/>
      <c r="L6860" s="50"/>
      <c r="M6860" s="50"/>
      <c r="N6860" s="50"/>
      <c r="O6860" s="50"/>
      <c r="P6860" s="50"/>
      <c r="Q6860" s="50"/>
      <c r="R6860" s="50"/>
      <c r="S6860" s="50"/>
      <c r="T6860" s="50"/>
      <c r="U6860" s="50"/>
      <c r="V6860" s="50"/>
      <c r="W6860" s="50"/>
      <c r="X6860" s="50"/>
      <c r="Y6860" s="50"/>
      <c r="Z6860" s="50"/>
      <c r="AA6860" s="50"/>
      <c r="AB6860" s="50"/>
      <c r="AC6860" s="50"/>
      <c r="AD6860" s="50"/>
      <c r="AE6860" s="50"/>
      <c r="AF6860" s="50"/>
      <c r="AG6860" s="50"/>
      <c r="AH6860" s="50"/>
      <c r="AI6860" s="50"/>
      <c r="AJ6860" s="50"/>
      <c r="AK6860" s="50"/>
      <c r="AL6860" s="50"/>
      <c r="AM6860" s="50"/>
      <c r="AN6860" s="50"/>
      <c r="AO6860" s="50"/>
      <c r="AP6860" s="50"/>
      <c r="AQ6860" s="50"/>
      <c r="AR6860" s="50"/>
      <c r="AS6860" s="50"/>
      <c r="AT6860" s="50"/>
      <c r="AU6860" s="50"/>
      <c r="AV6860" s="50"/>
      <c r="AW6860" s="50"/>
      <c r="AX6860" s="50"/>
      <c r="AY6860" s="50"/>
      <c r="AZ6860" s="50"/>
      <c r="BA6860" s="50"/>
      <c r="BB6860" s="50"/>
      <c r="BC6860" s="50"/>
      <c r="BD6860" s="50"/>
      <c r="BE6860" s="50"/>
      <c r="BF6860" s="50"/>
      <c r="BG6860" s="50"/>
      <c r="BH6860" s="50"/>
      <c r="BI6860" s="50"/>
      <c r="BJ6860" s="50"/>
      <c r="BK6860" s="50"/>
      <c r="BL6860" s="50"/>
      <c r="BM6860" s="50"/>
      <c r="BN6860" s="50"/>
      <c r="BO6860" s="50"/>
      <c r="BP6860" s="50"/>
      <c r="BQ6860" s="50"/>
      <c r="BR6860" s="50"/>
      <c r="BS6860" s="50"/>
      <c r="BT6860" s="50"/>
      <c r="BU6860" s="50"/>
      <c r="BV6860" s="50"/>
      <c r="BW6860" s="50"/>
      <c r="BX6860" s="50"/>
      <c r="BY6860" s="50"/>
      <c r="BZ6860" s="50"/>
      <c r="CA6860" s="50"/>
      <c r="CB6860" s="50"/>
      <c r="CC6860" s="50"/>
      <c r="CD6860" s="50"/>
      <c r="CE6860" s="50"/>
      <c r="CF6860" s="50"/>
      <c r="CG6860" s="50"/>
      <c r="CH6860" s="50"/>
      <c r="CI6860" s="50"/>
      <c r="CJ6860" s="50"/>
      <c r="CK6860" s="50"/>
      <c r="CL6860" s="50"/>
      <c r="CM6860" s="50"/>
      <c r="CN6860" s="50"/>
      <c r="CO6860" s="50"/>
      <c r="CP6860" s="50"/>
      <c r="CQ6860" s="50"/>
      <c r="CR6860" s="50"/>
      <c r="CS6860" s="50"/>
      <c r="CT6860" s="50"/>
      <c r="CU6860" s="50"/>
      <c r="CV6860" s="50"/>
      <c r="CW6860" s="50"/>
      <c r="CX6860" s="50"/>
      <c r="CY6860" s="50"/>
      <c r="CZ6860" s="50"/>
      <c r="DA6860" s="50"/>
      <c r="DB6860" s="50"/>
      <c r="DC6860" s="50"/>
      <c r="DD6860" s="50"/>
      <c r="DE6860" s="50"/>
      <c r="DF6860" s="50"/>
      <c r="DG6860" s="50"/>
    </row>
    <row r="6861" spans="1:111" x14ac:dyDescent="0.2">
      <c r="A6861" s="185"/>
      <c r="B6861" s="186"/>
      <c r="C6861" s="186"/>
      <c r="D6861" s="54"/>
      <c r="E6861" s="310"/>
      <c r="F6861" s="192"/>
      <c r="G6861" s="192"/>
      <c r="H6861" s="50"/>
      <c r="I6861" s="50"/>
      <c r="J6861" s="50"/>
      <c r="K6861" s="50"/>
      <c r="L6861" s="50"/>
      <c r="M6861" s="50"/>
      <c r="N6861" s="50"/>
      <c r="O6861" s="50"/>
      <c r="P6861" s="50"/>
      <c r="Q6861" s="50"/>
      <c r="R6861" s="50"/>
      <c r="S6861" s="50"/>
      <c r="T6861" s="50"/>
      <c r="U6861" s="50"/>
      <c r="V6861" s="50"/>
      <c r="W6861" s="50"/>
      <c r="X6861" s="50"/>
      <c r="Y6861" s="50"/>
      <c r="Z6861" s="50"/>
      <c r="AA6861" s="50"/>
      <c r="AB6861" s="50"/>
      <c r="AC6861" s="50"/>
      <c r="AD6861" s="50"/>
      <c r="AE6861" s="50"/>
      <c r="AF6861" s="50"/>
      <c r="AG6861" s="50"/>
      <c r="AH6861" s="50"/>
      <c r="AI6861" s="50"/>
      <c r="AJ6861" s="50"/>
      <c r="AK6861" s="50"/>
      <c r="AL6861" s="50"/>
      <c r="AM6861" s="50"/>
      <c r="AN6861" s="50"/>
      <c r="AO6861" s="50"/>
      <c r="AP6861" s="50"/>
      <c r="AQ6861" s="50"/>
      <c r="AR6861" s="50"/>
      <c r="AS6861" s="50"/>
      <c r="AT6861" s="50"/>
      <c r="AU6861" s="50"/>
      <c r="AV6861" s="50"/>
      <c r="AW6861" s="50"/>
      <c r="AX6861" s="50"/>
      <c r="AY6861" s="50"/>
      <c r="AZ6861" s="50"/>
      <c r="BA6861" s="50"/>
      <c r="BB6861" s="50"/>
      <c r="BC6861" s="50"/>
      <c r="BD6861" s="50"/>
      <c r="BE6861" s="50"/>
      <c r="BF6861" s="50"/>
      <c r="BG6861" s="50"/>
      <c r="BH6861" s="50"/>
      <c r="BI6861" s="50"/>
      <c r="BJ6861" s="50"/>
      <c r="BK6861" s="50"/>
      <c r="BL6861" s="50"/>
      <c r="BM6861" s="50"/>
      <c r="BN6861" s="50"/>
      <c r="BO6861" s="50"/>
      <c r="BP6861" s="50"/>
      <c r="BQ6861" s="50"/>
      <c r="BR6861" s="50"/>
      <c r="BS6861" s="50"/>
      <c r="BT6861" s="50"/>
      <c r="BU6861" s="50"/>
      <c r="BV6861" s="50"/>
      <c r="BW6861" s="50"/>
      <c r="BX6861" s="50"/>
      <c r="BY6861" s="50"/>
      <c r="BZ6861" s="50"/>
      <c r="CA6861" s="50"/>
      <c r="CB6861" s="50"/>
      <c r="CC6861" s="50"/>
      <c r="CD6861" s="50"/>
      <c r="CE6861" s="50"/>
      <c r="CF6861" s="50"/>
      <c r="CG6861" s="50"/>
      <c r="CH6861" s="50"/>
      <c r="CI6861" s="50"/>
      <c r="CJ6861" s="50"/>
      <c r="CK6861" s="50"/>
      <c r="CL6861" s="50"/>
      <c r="CM6861" s="50"/>
      <c r="CN6861" s="50"/>
      <c r="CO6861" s="50"/>
      <c r="CP6861" s="50"/>
      <c r="CQ6861" s="50"/>
      <c r="CR6861" s="50"/>
      <c r="CS6861" s="50"/>
      <c r="CT6861" s="50"/>
      <c r="CU6861" s="50"/>
      <c r="CV6861" s="50"/>
      <c r="CW6861" s="50"/>
      <c r="CX6861" s="50"/>
      <c r="CY6861" s="50"/>
      <c r="CZ6861" s="50"/>
      <c r="DA6861" s="50"/>
      <c r="DB6861" s="50"/>
      <c r="DC6861" s="50"/>
      <c r="DD6861" s="50"/>
      <c r="DE6861" s="50"/>
      <c r="DF6861" s="50"/>
      <c r="DG6861" s="50"/>
    </row>
    <row r="6862" spans="1:111" x14ac:dyDescent="0.2">
      <c r="A6862" s="185"/>
      <c r="B6862" s="186"/>
      <c r="C6862" s="186"/>
      <c r="D6862" s="54"/>
      <c r="E6862" s="310"/>
      <c r="F6862" s="192"/>
      <c r="G6862" s="192"/>
      <c r="H6862" s="50"/>
      <c r="I6862" s="50"/>
      <c r="J6862" s="50"/>
      <c r="K6862" s="50"/>
      <c r="L6862" s="50"/>
      <c r="M6862" s="50"/>
      <c r="N6862" s="50"/>
      <c r="O6862" s="50"/>
      <c r="P6862" s="50"/>
      <c r="Q6862" s="50"/>
      <c r="R6862" s="50"/>
      <c r="S6862" s="50"/>
      <c r="T6862" s="50"/>
      <c r="U6862" s="50"/>
      <c r="V6862" s="50"/>
      <c r="W6862" s="50"/>
      <c r="X6862" s="50"/>
      <c r="Y6862" s="50"/>
      <c r="Z6862" s="50"/>
      <c r="AA6862" s="50"/>
      <c r="AB6862" s="50"/>
      <c r="AC6862" s="50"/>
      <c r="AD6862" s="50"/>
      <c r="AE6862" s="50"/>
      <c r="AF6862" s="50"/>
      <c r="AG6862" s="50"/>
      <c r="AH6862" s="50"/>
      <c r="AI6862" s="50"/>
      <c r="AJ6862" s="50"/>
      <c r="AK6862" s="50"/>
      <c r="AL6862" s="50"/>
      <c r="AM6862" s="50"/>
      <c r="AN6862" s="50"/>
      <c r="AO6862" s="50"/>
      <c r="AP6862" s="50"/>
      <c r="AQ6862" s="50"/>
      <c r="AR6862" s="50"/>
      <c r="AS6862" s="50"/>
      <c r="AT6862" s="50"/>
      <c r="AU6862" s="50"/>
      <c r="AV6862" s="50"/>
      <c r="AW6862" s="50"/>
      <c r="AX6862" s="50"/>
      <c r="AY6862" s="50"/>
      <c r="AZ6862" s="50"/>
      <c r="BA6862" s="50"/>
      <c r="BB6862" s="50"/>
      <c r="BC6862" s="50"/>
      <c r="BD6862" s="50"/>
      <c r="BE6862" s="50"/>
      <c r="BF6862" s="50"/>
      <c r="BG6862" s="50"/>
      <c r="BH6862" s="50"/>
      <c r="BI6862" s="50"/>
      <c r="BJ6862" s="50"/>
      <c r="BK6862" s="50"/>
      <c r="BL6862" s="50"/>
      <c r="BM6862" s="50"/>
      <c r="BN6862" s="50"/>
      <c r="BO6862" s="50"/>
      <c r="BP6862" s="50"/>
      <c r="BQ6862" s="50"/>
      <c r="BR6862" s="50"/>
      <c r="BS6862" s="50"/>
      <c r="BT6862" s="50"/>
      <c r="BU6862" s="50"/>
      <c r="BV6862" s="50"/>
      <c r="BW6862" s="50"/>
      <c r="BX6862" s="50"/>
      <c r="BY6862" s="50"/>
      <c r="BZ6862" s="50"/>
      <c r="CA6862" s="50"/>
      <c r="CB6862" s="50"/>
      <c r="CC6862" s="50"/>
      <c r="CD6862" s="50"/>
      <c r="CE6862" s="50"/>
      <c r="CF6862" s="50"/>
      <c r="CG6862" s="50"/>
      <c r="CH6862" s="50"/>
      <c r="CI6862" s="50"/>
      <c r="CJ6862" s="50"/>
      <c r="CK6862" s="50"/>
      <c r="CL6862" s="50"/>
      <c r="CM6862" s="50"/>
      <c r="CN6862" s="50"/>
      <c r="CO6862" s="50"/>
      <c r="CP6862" s="50"/>
      <c r="CQ6862" s="50"/>
      <c r="CR6862" s="50"/>
      <c r="CS6862" s="50"/>
      <c r="CT6862" s="50"/>
      <c r="CU6862" s="50"/>
      <c r="CV6862" s="50"/>
      <c r="CW6862" s="50"/>
      <c r="CX6862" s="50"/>
      <c r="CY6862" s="50"/>
      <c r="CZ6862" s="50"/>
      <c r="DA6862" s="50"/>
      <c r="DB6862" s="50"/>
      <c r="DC6862" s="50"/>
      <c r="DD6862" s="50"/>
      <c r="DE6862" s="50"/>
      <c r="DF6862" s="50"/>
      <c r="DG6862" s="50"/>
    </row>
    <row r="6863" spans="1:111" x14ac:dyDescent="0.2">
      <c r="A6863" s="185"/>
      <c r="B6863" s="186"/>
      <c r="C6863" s="186"/>
      <c r="D6863" s="54"/>
      <c r="E6863" s="310"/>
      <c r="F6863" s="192"/>
      <c r="G6863" s="192"/>
      <c r="H6863" s="50"/>
      <c r="I6863" s="50"/>
      <c r="J6863" s="50"/>
      <c r="K6863" s="50"/>
      <c r="L6863" s="50"/>
      <c r="M6863" s="50"/>
      <c r="N6863" s="50"/>
      <c r="O6863" s="50"/>
      <c r="P6863" s="50"/>
      <c r="Q6863" s="50"/>
      <c r="R6863" s="50"/>
      <c r="S6863" s="50"/>
      <c r="T6863" s="50"/>
      <c r="U6863" s="50"/>
      <c r="V6863" s="50"/>
      <c r="W6863" s="50"/>
      <c r="X6863" s="50"/>
      <c r="Y6863" s="50"/>
      <c r="Z6863" s="50"/>
      <c r="AA6863" s="50"/>
      <c r="AB6863" s="50"/>
      <c r="AC6863" s="50"/>
      <c r="AD6863" s="50"/>
      <c r="AE6863" s="50"/>
      <c r="AF6863" s="50"/>
      <c r="AG6863" s="50"/>
      <c r="AH6863" s="50"/>
      <c r="AI6863" s="50"/>
      <c r="AJ6863" s="50"/>
      <c r="AK6863" s="50"/>
      <c r="AL6863" s="50"/>
      <c r="AM6863" s="50"/>
      <c r="AN6863" s="50"/>
      <c r="AO6863" s="50"/>
      <c r="AP6863" s="50"/>
      <c r="AQ6863" s="50"/>
      <c r="AR6863" s="50"/>
      <c r="AS6863" s="50"/>
      <c r="AT6863" s="50"/>
      <c r="AU6863" s="50"/>
      <c r="AV6863" s="50"/>
      <c r="AW6863" s="50"/>
      <c r="AX6863" s="50"/>
      <c r="AY6863" s="50"/>
      <c r="AZ6863" s="50"/>
      <c r="BA6863" s="50"/>
      <c r="BB6863" s="50"/>
      <c r="BC6863" s="50"/>
      <c r="BD6863" s="50"/>
      <c r="BE6863" s="50"/>
      <c r="BF6863" s="50"/>
      <c r="BG6863" s="50"/>
      <c r="BH6863" s="50"/>
      <c r="BI6863" s="50"/>
      <c r="BJ6863" s="50"/>
      <c r="BK6863" s="50"/>
      <c r="BL6863" s="50"/>
      <c r="BM6863" s="50"/>
      <c r="BN6863" s="50"/>
      <c r="BO6863" s="50"/>
      <c r="BP6863" s="50"/>
      <c r="BQ6863" s="50"/>
      <c r="BR6863" s="50"/>
      <c r="BS6863" s="50"/>
      <c r="BT6863" s="50"/>
      <c r="BU6863" s="50"/>
      <c r="BV6863" s="50"/>
      <c r="BW6863" s="50"/>
      <c r="BX6863" s="50"/>
      <c r="BY6863" s="50"/>
      <c r="BZ6863" s="50"/>
      <c r="CA6863" s="50"/>
      <c r="CB6863" s="50"/>
      <c r="CC6863" s="50"/>
      <c r="CD6863" s="50"/>
      <c r="CE6863" s="50"/>
      <c r="CF6863" s="50"/>
      <c r="CG6863" s="50"/>
      <c r="CH6863" s="50"/>
      <c r="CI6863" s="50"/>
      <c r="CJ6863" s="50"/>
      <c r="CK6863" s="50"/>
      <c r="CL6863" s="50"/>
      <c r="CM6863" s="50"/>
      <c r="CN6863" s="50"/>
      <c r="CO6863" s="50"/>
      <c r="CP6863" s="50"/>
      <c r="CQ6863" s="50"/>
      <c r="CR6863" s="50"/>
      <c r="CS6863" s="50"/>
      <c r="CT6863" s="50"/>
      <c r="CU6863" s="50"/>
      <c r="CV6863" s="50"/>
      <c r="CW6863" s="50"/>
      <c r="CX6863" s="50"/>
      <c r="CY6863" s="50"/>
      <c r="CZ6863" s="50"/>
      <c r="DA6863" s="50"/>
      <c r="DB6863" s="50"/>
      <c r="DC6863" s="50"/>
      <c r="DD6863" s="50"/>
      <c r="DE6863" s="50"/>
      <c r="DF6863" s="50"/>
      <c r="DG6863" s="50"/>
    </row>
    <row r="6864" spans="1:111" x14ac:dyDescent="0.2">
      <c r="A6864" s="185"/>
      <c r="B6864" s="186"/>
      <c r="C6864" s="186"/>
      <c r="D6864" s="54"/>
      <c r="E6864" s="310"/>
      <c r="F6864" s="192"/>
      <c r="G6864" s="192"/>
      <c r="H6864" s="50"/>
      <c r="I6864" s="50"/>
      <c r="J6864" s="50"/>
      <c r="K6864" s="50"/>
      <c r="L6864" s="50"/>
      <c r="M6864" s="50"/>
      <c r="N6864" s="50"/>
      <c r="O6864" s="50"/>
      <c r="P6864" s="50"/>
      <c r="Q6864" s="50"/>
      <c r="R6864" s="50"/>
      <c r="S6864" s="50"/>
      <c r="T6864" s="50"/>
      <c r="U6864" s="50"/>
      <c r="V6864" s="50"/>
      <c r="W6864" s="50"/>
      <c r="X6864" s="50"/>
      <c r="Y6864" s="50"/>
      <c r="Z6864" s="50"/>
      <c r="AA6864" s="50"/>
      <c r="AB6864" s="50"/>
      <c r="AC6864" s="50"/>
      <c r="AD6864" s="50"/>
      <c r="AE6864" s="50"/>
      <c r="AF6864" s="50"/>
      <c r="AG6864" s="50"/>
      <c r="AH6864" s="50"/>
      <c r="AI6864" s="50"/>
      <c r="AJ6864" s="50"/>
      <c r="AK6864" s="50"/>
      <c r="AL6864" s="50"/>
      <c r="AM6864" s="50"/>
      <c r="AN6864" s="50"/>
      <c r="AO6864" s="50"/>
      <c r="AP6864" s="50"/>
      <c r="AQ6864" s="50"/>
      <c r="AR6864" s="50"/>
      <c r="AS6864" s="50"/>
      <c r="AT6864" s="50"/>
      <c r="AU6864" s="50"/>
      <c r="AV6864" s="50"/>
      <c r="AW6864" s="50"/>
      <c r="AX6864" s="50"/>
      <c r="AY6864" s="50"/>
      <c r="AZ6864" s="50"/>
      <c r="BA6864" s="50"/>
      <c r="BB6864" s="50"/>
      <c r="BC6864" s="50"/>
      <c r="BD6864" s="50"/>
      <c r="BE6864" s="50"/>
      <c r="BF6864" s="50"/>
      <c r="BG6864" s="50"/>
      <c r="BH6864" s="50"/>
      <c r="BI6864" s="50"/>
      <c r="BJ6864" s="50"/>
      <c r="BK6864" s="50"/>
      <c r="BL6864" s="50"/>
      <c r="BM6864" s="50"/>
      <c r="BN6864" s="50"/>
      <c r="BO6864" s="50"/>
      <c r="BP6864" s="50"/>
      <c r="BQ6864" s="50"/>
      <c r="BR6864" s="50"/>
      <c r="BS6864" s="50"/>
      <c r="BT6864" s="50"/>
      <c r="BU6864" s="50"/>
      <c r="BV6864" s="50"/>
      <c r="BW6864" s="50"/>
      <c r="BX6864" s="50"/>
      <c r="BY6864" s="50"/>
      <c r="BZ6864" s="50"/>
      <c r="CA6864" s="50"/>
      <c r="CB6864" s="50"/>
      <c r="CC6864" s="50"/>
      <c r="CD6864" s="50"/>
      <c r="CE6864" s="50"/>
      <c r="CF6864" s="50"/>
      <c r="CG6864" s="50"/>
      <c r="CH6864" s="50"/>
      <c r="CI6864" s="50"/>
      <c r="CJ6864" s="50"/>
      <c r="CK6864" s="50"/>
      <c r="CL6864" s="50"/>
      <c r="CM6864" s="50"/>
      <c r="CN6864" s="50"/>
      <c r="CO6864" s="50"/>
      <c r="CP6864" s="50"/>
      <c r="CQ6864" s="50"/>
      <c r="CR6864" s="50"/>
      <c r="CS6864" s="50"/>
      <c r="CT6864" s="50"/>
      <c r="CU6864" s="50"/>
      <c r="CV6864" s="50"/>
      <c r="CW6864" s="50"/>
      <c r="CX6864" s="50"/>
      <c r="CY6864" s="50"/>
      <c r="CZ6864" s="50"/>
      <c r="DA6864" s="50"/>
      <c r="DB6864" s="50"/>
      <c r="DC6864" s="50"/>
      <c r="DD6864" s="50"/>
      <c r="DE6864" s="50"/>
      <c r="DF6864" s="50"/>
      <c r="DG6864" s="50"/>
    </row>
    <row r="6865" spans="1:111" x14ac:dyDescent="0.2">
      <c r="A6865" s="185"/>
      <c r="B6865" s="186"/>
      <c r="C6865" s="186"/>
      <c r="D6865" s="54"/>
      <c r="E6865" s="310"/>
      <c r="F6865" s="192"/>
      <c r="G6865" s="192"/>
      <c r="H6865" s="50"/>
      <c r="I6865" s="50"/>
      <c r="J6865" s="50"/>
      <c r="K6865" s="50"/>
      <c r="L6865" s="50"/>
      <c r="M6865" s="50"/>
      <c r="N6865" s="50"/>
      <c r="O6865" s="50"/>
      <c r="P6865" s="50"/>
      <c r="Q6865" s="50"/>
      <c r="R6865" s="50"/>
      <c r="S6865" s="50"/>
      <c r="T6865" s="50"/>
      <c r="U6865" s="50"/>
      <c r="V6865" s="50"/>
      <c r="W6865" s="50"/>
      <c r="X6865" s="50"/>
      <c r="Y6865" s="50"/>
      <c r="Z6865" s="50"/>
      <c r="AA6865" s="50"/>
      <c r="AB6865" s="50"/>
      <c r="AC6865" s="50"/>
      <c r="AD6865" s="50"/>
      <c r="AE6865" s="50"/>
      <c r="AF6865" s="50"/>
      <c r="AG6865" s="50"/>
      <c r="AH6865" s="50"/>
      <c r="AI6865" s="50"/>
      <c r="AJ6865" s="50"/>
      <c r="AK6865" s="50"/>
      <c r="AL6865" s="50"/>
      <c r="AM6865" s="50"/>
      <c r="AN6865" s="50"/>
      <c r="AO6865" s="50"/>
      <c r="AP6865" s="50"/>
      <c r="AQ6865" s="50"/>
      <c r="AR6865" s="50"/>
      <c r="AS6865" s="50"/>
      <c r="AT6865" s="50"/>
      <c r="AU6865" s="50"/>
      <c r="AV6865" s="50"/>
      <c r="AW6865" s="50"/>
      <c r="AX6865" s="50"/>
      <c r="AY6865" s="50"/>
      <c r="AZ6865" s="50"/>
      <c r="BA6865" s="50"/>
      <c r="BB6865" s="50"/>
      <c r="BC6865" s="50"/>
      <c r="BD6865" s="50"/>
      <c r="BE6865" s="50"/>
      <c r="BF6865" s="50"/>
      <c r="BG6865" s="50"/>
      <c r="BH6865" s="50"/>
      <c r="BI6865" s="50"/>
      <c r="BJ6865" s="50"/>
      <c r="BK6865" s="50"/>
      <c r="BL6865" s="50"/>
      <c r="BM6865" s="50"/>
      <c r="BN6865" s="50"/>
      <c r="BO6865" s="50"/>
      <c r="BP6865" s="50"/>
      <c r="BQ6865" s="50"/>
      <c r="BR6865" s="50"/>
      <c r="BS6865" s="50"/>
      <c r="BT6865" s="50"/>
      <c r="BU6865" s="50"/>
      <c r="BV6865" s="50"/>
      <c r="BW6865" s="50"/>
      <c r="BX6865" s="50"/>
      <c r="BY6865" s="50"/>
      <c r="BZ6865" s="50"/>
      <c r="CA6865" s="50"/>
      <c r="CB6865" s="50"/>
      <c r="CC6865" s="50"/>
      <c r="CD6865" s="50"/>
      <c r="CE6865" s="50"/>
      <c r="CF6865" s="50"/>
      <c r="CG6865" s="50"/>
      <c r="CH6865" s="50"/>
      <c r="CI6865" s="50"/>
      <c r="CJ6865" s="50"/>
      <c r="CK6865" s="50"/>
      <c r="CL6865" s="50"/>
      <c r="CM6865" s="50"/>
      <c r="CN6865" s="50"/>
      <c r="CO6865" s="50"/>
      <c r="CP6865" s="50"/>
      <c r="CQ6865" s="50"/>
      <c r="CR6865" s="50"/>
      <c r="CS6865" s="50"/>
      <c r="CT6865" s="50"/>
      <c r="CU6865" s="50"/>
      <c r="CV6865" s="50"/>
      <c r="CW6865" s="50"/>
      <c r="CX6865" s="50"/>
      <c r="CY6865" s="50"/>
      <c r="CZ6865" s="50"/>
      <c r="DA6865" s="50"/>
      <c r="DB6865" s="50"/>
      <c r="DC6865" s="50"/>
      <c r="DD6865" s="50"/>
      <c r="DE6865" s="50"/>
      <c r="DF6865" s="50"/>
      <c r="DG6865" s="50"/>
    </row>
    <row r="6866" spans="1:111" x14ac:dyDescent="0.2">
      <c r="A6866" s="185"/>
      <c r="B6866" s="186"/>
      <c r="C6866" s="186"/>
      <c r="D6866" s="54"/>
      <c r="E6866" s="310"/>
      <c r="F6866" s="192"/>
      <c r="G6866" s="192"/>
      <c r="H6866" s="50"/>
      <c r="I6866" s="50"/>
      <c r="J6866" s="50"/>
      <c r="K6866" s="50"/>
      <c r="L6866" s="50"/>
      <c r="M6866" s="50"/>
      <c r="N6866" s="50"/>
      <c r="O6866" s="50"/>
      <c r="P6866" s="50"/>
      <c r="Q6866" s="50"/>
      <c r="R6866" s="50"/>
      <c r="S6866" s="50"/>
      <c r="T6866" s="50"/>
      <c r="U6866" s="50"/>
      <c r="V6866" s="50"/>
      <c r="W6866" s="50"/>
      <c r="X6866" s="50"/>
      <c r="Y6866" s="50"/>
      <c r="Z6866" s="50"/>
      <c r="AA6866" s="50"/>
      <c r="AB6866" s="50"/>
      <c r="AC6866" s="50"/>
      <c r="AD6866" s="50"/>
      <c r="AE6866" s="50"/>
      <c r="AF6866" s="50"/>
      <c r="AG6866" s="50"/>
      <c r="AH6866" s="50"/>
      <c r="AI6866" s="50"/>
      <c r="AJ6866" s="50"/>
      <c r="AK6866" s="50"/>
      <c r="AL6866" s="50"/>
      <c r="AM6866" s="50"/>
      <c r="AN6866" s="50"/>
      <c r="AO6866" s="50"/>
      <c r="AP6866" s="50"/>
      <c r="AQ6866" s="50"/>
      <c r="AR6866" s="50"/>
      <c r="AS6866" s="50"/>
      <c r="AT6866" s="50"/>
      <c r="AU6866" s="50"/>
      <c r="AV6866" s="50"/>
      <c r="AW6866" s="50"/>
      <c r="AX6866" s="50"/>
      <c r="AY6866" s="50"/>
      <c r="AZ6866" s="50"/>
      <c r="BA6866" s="50"/>
      <c r="BB6866" s="50"/>
      <c r="BC6866" s="50"/>
      <c r="BD6866" s="50"/>
      <c r="BE6866" s="50"/>
      <c r="BF6866" s="50"/>
      <c r="BG6866" s="50"/>
      <c r="BH6866" s="50"/>
      <c r="BI6866" s="50"/>
      <c r="BJ6866" s="50"/>
      <c r="BK6866" s="50"/>
      <c r="BL6866" s="50"/>
      <c r="BM6866" s="50"/>
      <c r="BN6866" s="50"/>
      <c r="BO6866" s="50"/>
      <c r="BP6866" s="50"/>
      <c r="BQ6866" s="50"/>
      <c r="BR6866" s="50"/>
      <c r="BS6866" s="50"/>
      <c r="BT6866" s="50"/>
      <c r="BU6866" s="50"/>
      <c r="BV6866" s="50"/>
      <c r="BW6866" s="50"/>
      <c r="BX6866" s="50"/>
      <c r="BY6866" s="50"/>
      <c r="BZ6866" s="50"/>
      <c r="CA6866" s="50"/>
      <c r="CB6866" s="50"/>
      <c r="CC6866" s="50"/>
      <c r="CD6866" s="50"/>
      <c r="CE6866" s="50"/>
      <c r="CF6866" s="50"/>
      <c r="CG6866" s="50"/>
      <c r="CH6866" s="50"/>
      <c r="CI6866" s="50"/>
      <c r="CJ6866" s="50"/>
      <c r="CK6866" s="50"/>
      <c r="CL6866" s="50"/>
      <c r="CM6866" s="50"/>
      <c r="CN6866" s="50"/>
      <c r="CO6866" s="50"/>
      <c r="CP6866" s="50"/>
      <c r="CQ6866" s="50"/>
      <c r="CR6866" s="50"/>
      <c r="CS6866" s="50"/>
      <c r="CT6866" s="50"/>
      <c r="CU6866" s="50"/>
      <c r="CV6866" s="50"/>
      <c r="CW6866" s="50"/>
      <c r="CX6866" s="50"/>
      <c r="CY6866" s="50"/>
      <c r="CZ6866" s="50"/>
      <c r="DA6866" s="50"/>
      <c r="DB6866" s="50"/>
      <c r="DC6866" s="50"/>
      <c r="DD6866" s="50"/>
      <c r="DE6866" s="50"/>
      <c r="DF6866" s="50"/>
      <c r="DG6866" s="50"/>
    </row>
    <row r="6867" spans="1:111" x14ac:dyDescent="0.2">
      <c r="A6867" s="185"/>
      <c r="B6867" s="186"/>
      <c r="C6867" s="186"/>
      <c r="D6867" s="54"/>
      <c r="E6867" s="310"/>
      <c r="F6867" s="192"/>
      <c r="G6867" s="192"/>
      <c r="H6867" s="50"/>
      <c r="I6867" s="50"/>
      <c r="J6867" s="50"/>
      <c r="K6867" s="50"/>
      <c r="L6867" s="50"/>
      <c r="M6867" s="50"/>
      <c r="N6867" s="50"/>
      <c r="O6867" s="50"/>
      <c r="P6867" s="50"/>
      <c r="Q6867" s="50"/>
      <c r="R6867" s="50"/>
      <c r="S6867" s="50"/>
      <c r="T6867" s="50"/>
      <c r="U6867" s="50"/>
      <c r="V6867" s="50"/>
      <c r="W6867" s="50"/>
      <c r="X6867" s="50"/>
      <c r="Y6867" s="50"/>
      <c r="Z6867" s="50"/>
      <c r="AA6867" s="50"/>
      <c r="AB6867" s="50"/>
      <c r="AC6867" s="50"/>
      <c r="AD6867" s="50"/>
      <c r="AE6867" s="50"/>
      <c r="AF6867" s="50"/>
      <c r="AG6867" s="50"/>
      <c r="AH6867" s="50"/>
      <c r="AI6867" s="50"/>
      <c r="AJ6867" s="50"/>
      <c r="AK6867" s="50"/>
      <c r="AL6867" s="50"/>
      <c r="AM6867" s="50"/>
      <c r="AN6867" s="50"/>
      <c r="AO6867" s="50"/>
      <c r="AP6867" s="50"/>
      <c r="AQ6867" s="50"/>
      <c r="AR6867" s="50"/>
      <c r="AS6867" s="50"/>
      <c r="AT6867" s="50"/>
      <c r="AU6867" s="50"/>
      <c r="AV6867" s="50"/>
      <c r="AW6867" s="50"/>
      <c r="AX6867" s="50"/>
      <c r="AY6867" s="50"/>
      <c r="AZ6867" s="50"/>
      <c r="BA6867" s="50"/>
      <c r="BB6867" s="50"/>
      <c r="BC6867" s="50"/>
      <c r="BD6867" s="50"/>
      <c r="BE6867" s="50"/>
      <c r="BF6867" s="50"/>
      <c r="BG6867" s="50"/>
      <c r="BH6867" s="50"/>
      <c r="BI6867" s="50"/>
      <c r="BJ6867" s="50"/>
      <c r="BK6867" s="50"/>
      <c r="BL6867" s="50"/>
      <c r="BM6867" s="50"/>
      <c r="BN6867" s="50"/>
      <c r="BO6867" s="50"/>
      <c r="BP6867" s="50"/>
      <c r="BQ6867" s="50"/>
      <c r="BR6867" s="50"/>
      <c r="BS6867" s="50"/>
      <c r="BT6867" s="50"/>
      <c r="BU6867" s="50"/>
      <c r="BV6867" s="50"/>
      <c r="BW6867" s="50"/>
      <c r="BX6867" s="50"/>
      <c r="BY6867" s="50"/>
      <c r="BZ6867" s="50"/>
      <c r="CA6867" s="50"/>
      <c r="CB6867" s="50"/>
      <c r="CC6867" s="50"/>
      <c r="CD6867" s="50"/>
      <c r="CE6867" s="50"/>
      <c r="CF6867" s="50"/>
      <c r="CG6867" s="50"/>
      <c r="CH6867" s="50"/>
      <c r="CI6867" s="50"/>
      <c r="CJ6867" s="50"/>
      <c r="CK6867" s="50"/>
      <c r="CL6867" s="50"/>
      <c r="CM6867" s="50"/>
      <c r="CN6867" s="50"/>
      <c r="CO6867" s="50"/>
      <c r="CP6867" s="50"/>
      <c r="CQ6867" s="50"/>
      <c r="CR6867" s="50"/>
      <c r="CS6867" s="50"/>
      <c r="CT6867" s="50"/>
      <c r="CU6867" s="50"/>
      <c r="CV6867" s="50"/>
      <c r="CW6867" s="50"/>
      <c r="CX6867" s="50"/>
      <c r="CY6867" s="50"/>
      <c r="CZ6867" s="50"/>
      <c r="DA6867" s="50"/>
      <c r="DB6867" s="50"/>
      <c r="DC6867" s="50"/>
      <c r="DD6867" s="50"/>
      <c r="DE6867" s="50"/>
      <c r="DF6867" s="50"/>
      <c r="DG6867" s="50"/>
    </row>
    <row r="6868" spans="1:111" x14ac:dyDescent="0.2">
      <c r="A6868" s="185"/>
      <c r="B6868" s="186"/>
      <c r="C6868" s="186"/>
      <c r="D6868" s="54"/>
      <c r="E6868" s="310"/>
      <c r="F6868" s="192"/>
      <c r="G6868" s="192"/>
      <c r="H6868" s="50"/>
      <c r="I6868" s="50"/>
      <c r="J6868" s="50"/>
      <c r="K6868" s="50"/>
      <c r="L6868" s="50"/>
      <c r="M6868" s="50"/>
      <c r="N6868" s="50"/>
      <c r="O6868" s="50"/>
      <c r="P6868" s="50"/>
      <c r="Q6868" s="50"/>
      <c r="R6868" s="50"/>
      <c r="S6868" s="50"/>
      <c r="T6868" s="50"/>
      <c r="U6868" s="50"/>
      <c r="V6868" s="50"/>
      <c r="W6868" s="50"/>
      <c r="X6868" s="50"/>
      <c r="Y6868" s="50"/>
      <c r="Z6868" s="50"/>
      <c r="AA6868" s="50"/>
      <c r="AB6868" s="50"/>
      <c r="AC6868" s="50"/>
      <c r="AD6868" s="50"/>
      <c r="AE6868" s="50"/>
      <c r="AF6868" s="50"/>
      <c r="AG6868" s="50"/>
      <c r="AH6868" s="50"/>
      <c r="AI6868" s="50"/>
      <c r="AJ6868" s="50"/>
      <c r="AK6868" s="50"/>
      <c r="AL6868" s="50"/>
      <c r="AM6868" s="50"/>
      <c r="AN6868" s="50"/>
      <c r="AO6868" s="50"/>
      <c r="AP6868" s="50"/>
      <c r="AQ6868" s="50"/>
      <c r="AR6868" s="50"/>
      <c r="AS6868" s="50"/>
      <c r="AT6868" s="50"/>
      <c r="AU6868" s="50"/>
      <c r="AV6868" s="50"/>
      <c r="AW6868" s="50"/>
      <c r="AX6868" s="50"/>
      <c r="AY6868" s="50"/>
      <c r="AZ6868" s="50"/>
      <c r="BA6868" s="50"/>
      <c r="BB6868" s="50"/>
      <c r="BC6868" s="50"/>
      <c r="BD6868" s="50"/>
      <c r="BE6868" s="50"/>
      <c r="BF6868" s="50"/>
      <c r="BG6868" s="50"/>
      <c r="BH6868" s="50"/>
      <c r="BI6868" s="50"/>
      <c r="BJ6868" s="50"/>
      <c r="BK6868" s="50"/>
      <c r="BL6868" s="50"/>
      <c r="BM6868" s="50"/>
      <c r="BN6868" s="50"/>
      <c r="BO6868" s="50"/>
      <c r="BP6868" s="50"/>
      <c r="BQ6868" s="50"/>
      <c r="BR6868" s="50"/>
      <c r="BS6868" s="50"/>
      <c r="BT6868" s="50"/>
      <c r="BU6868" s="50"/>
      <c r="BV6868" s="50"/>
      <c r="BW6868" s="50"/>
      <c r="BX6868" s="50"/>
      <c r="BY6868" s="50"/>
      <c r="BZ6868" s="50"/>
      <c r="CA6868" s="50"/>
      <c r="CB6868" s="50"/>
      <c r="CC6868" s="50"/>
      <c r="CD6868" s="50"/>
      <c r="CE6868" s="50"/>
      <c r="CF6868" s="50"/>
      <c r="CG6868" s="50"/>
      <c r="CH6868" s="50"/>
      <c r="CI6868" s="50"/>
      <c r="CJ6868" s="50"/>
      <c r="CK6868" s="50"/>
      <c r="CL6868" s="50"/>
      <c r="CM6868" s="50"/>
      <c r="CN6868" s="50"/>
      <c r="CO6868" s="50"/>
      <c r="CP6868" s="50"/>
      <c r="CQ6868" s="50"/>
      <c r="CR6868" s="50"/>
      <c r="CS6868" s="50"/>
      <c r="CT6868" s="50"/>
      <c r="CU6868" s="50"/>
      <c r="CV6868" s="50"/>
      <c r="CW6868" s="50"/>
      <c r="CX6868" s="50"/>
      <c r="CY6868" s="50"/>
      <c r="CZ6868" s="50"/>
      <c r="DA6868" s="50"/>
      <c r="DB6868" s="50"/>
      <c r="DC6868" s="50"/>
      <c r="DD6868" s="50"/>
      <c r="DE6868" s="50"/>
      <c r="DF6868" s="50"/>
      <c r="DG6868" s="50"/>
    </row>
    <row r="6869" spans="1:111" x14ac:dyDescent="0.2">
      <c r="A6869" s="185"/>
      <c r="B6869" s="186"/>
      <c r="C6869" s="186"/>
      <c r="D6869" s="54"/>
      <c r="E6869" s="310"/>
      <c r="F6869" s="192"/>
      <c r="G6869" s="192"/>
      <c r="H6869" s="50"/>
      <c r="I6869" s="50"/>
      <c r="J6869" s="50"/>
      <c r="K6869" s="50"/>
      <c r="L6869" s="50"/>
      <c r="M6869" s="50"/>
      <c r="N6869" s="50"/>
      <c r="O6869" s="50"/>
      <c r="P6869" s="50"/>
      <c r="Q6869" s="50"/>
      <c r="R6869" s="50"/>
      <c r="S6869" s="50"/>
      <c r="T6869" s="50"/>
      <c r="U6869" s="50"/>
      <c r="V6869" s="50"/>
      <c r="W6869" s="50"/>
      <c r="X6869" s="50"/>
      <c r="Y6869" s="50"/>
      <c r="Z6869" s="50"/>
      <c r="AA6869" s="50"/>
      <c r="AB6869" s="50"/>
      <c r="AC6869" s="50"/>
      <c r="AD6869" s="50"/>
      <c r="AE6869" s="50"/>
      <c r="AF6869" s="50"/>
      <c r="AG6869" s="50"/>
      <c r="AH6869" s="50"/>
      <c r="AI6869" s="50"/>
      <c r="AJ6869" s="50"/>
      <c r="AK6869" s="50"/>
      <c r="AL6869" s="50"/>
      <c r="AM6869" s="50"/>
      <c r="AN6869" s="50"/>
      <c r="AO6869" s="50"/>
      <c r="AP6869" s="50"/>
      <c r="AQ6869" s="50"/>
      <c r="AR6869" s="50"/>
      <c r="AS6869" s="50"/>
      <c r="AT6869" s="50"/>
      <c r="AU6869" s="50"/>
      <c r="AV6869" s="50"/>
      <c r="AW6869" s="50"/>
      <c r="AX6869" s="50"/>
      <c r="AY6869" s="50"/>
      <c r="AZ6869" s="50"/>
      <c r="BA6869" s="50"/>
      <c r="BB6869" s="50"/>
      <c r="BC6869" s="50"/>
      <c r="BD6869" s="50"/>
      <c r="BE6869" s="50"/>
      <c r="BF6869" s="50"/>
      <c r="BG6869" s="50"/>
      <c r="BH6869" s="50"/>
      <c r="BI6869" s="50"/>
      <c r="BJ6869" s="50"/>
      <c r="BK6869" s="50"/>
      <c r="BL6869" s="50"/>
      <c r="BM6869" s="50"/>
      <c r="BN6869" s="50"/>
      <c r="BO6869" s="50"/>
      <c r="BP6869" s="50"/>
      <c r="BQ6869" s="50"/>
      <c r="BR6869" s="50"/>
      <c r="BS6869" s="50"/>
      <c r="BT6869" s="50"/>
      <c r="BU6869" s="50"/>
      <c r="BV6869" s="50"/>
      <c r="BW6869" s="50"/>
      <c r="BX6869" s="50"/>
      <c r="BY6869" s="50"/>
      <c r="BZ6869" s="50"/>
      <c r="CA6869" s="50"/>
      <c r="CB6869" s="50"/>
      <c r="CC6869" s="50"/>
      <c r="CD6869" s="50"/>
      <c r="CE6869" s="50"/>
      <c r="CF6869" s="50"/>
      <c r="CG6869" s="50"/>
      <c r="CH6869" s="50"/>
      <c r="CI6869" s="50"/>
      <c r="CJ6869" s="50"/>
      <c r="CK6869" s="50"/>
      <c r="CL6869" s="50"/>
      <c r="CM6869" s="50"/>
      <c r="CN6869" s="50"/>
      <c r="CO6869" s="50"/>
      <c r="CP6869" s="50"/>
      <c r="CQ6869" s="50"/>
      <c r="CR6869" s="50"/>
      <c r="CS6869" s="50"/>
      <c r="CT6869" s="50"/>
      <c r="CU6869" s="50"/>
      <c r="CV6869" s="50"/>
      <c r="CW6869" s="50"/>
      <c r="CX6869" s="50"/>
      <c r="CY6869" s="50"/>
      <c r="CZ6869" s="50"/>
      <c r="DA6869" s="50"/>
      <c r="DB6869" s="50"/>
      <c r="DC6869" s="50"/>
      <c r="DD6869" s="50"/>
      <c r="DE6869" s="50"/>
      <c r="DF6869" s="50"/>
      <c r="DG6869" s="50"/>
    </row>
    <row r="6870" spans="1:111" x14ac:dyDescent="0.2">
      <c r="A6870" s="185"/>
      <c r="B6870" s="186"/>
      <c r="C6870" s="186"/>
      <c r="D6870" s="54"/>
      <c r="E6870" s="310"/>
      <c r="F6870" s="192"/>
      <c r="G6870" s="192"/>
      <c r="H6870" s="50"/>
      <c r="I6870" s="50"/>
      <c r="J6870" s="50"/>
      <c r="K6870" s="50"/>
      <c r="L6870" s="50"/>
      <c r="M6870" s="50"/>
      <c r="N6870" s="50"/>
      <c r="O6870" s="50"/>
      <c r="P6870" s="50"/>
      <c r="Q6870" s="50"/>
      <c r="R6870" s="50"/>
      <c r="S6870" s="50"/>
      <c r="T6870" s="50"/>
      <c r="U6870" s="50"/>
      <c r="V6870" s="50"/>
      <c r="W6870" s="50"/>
      <c r="X6870" s="50"/>
      <c r="Y6870" s="50"/>
      <c r="Z6870" s="50"/>
      <c r="AA6870" s="50"/>
      <c r="AB6870" s="50"/>
      <c r="AC6870" s="50"/>
      <c r="AD6870" s="50"/>
      <c r="AE6870" s="50"/>
      <c r="AF6870" s="50"/>
      <c r="AG6870" s="50"/>
      <c r="AH6870" s="50"/>
      <c r="AI6870" s="50"/>
      <c r="AJ6870" s="50"/>
      <c r="AK6870" s="50"/>
      <c r="AL6870" s="50"/>
      <c r="AM6870" s="50"/>
      <c r="AN6870" s="50"/>
      <c r="AO6870" s="50"/>
      <c r="AP6870" s="50"/>
      <c r="AQ6870" s="50"/>
      <c r="AR6870" s="50"/>
      <c r="AS6870" s="50"/>
      <c r="AT6870" s="50"/>
      <c r="AU6870" s="50"/>
      <c r="AV6870" s="50"/>
      <c r="AW6870" s="50"/>
      <c r="AX6870" s="50"/>
      <c r="AY6870" s="50"/>
      <c r="AZ6870" s="50"/>
      <c r="BA6870" s="50"/>
      <c r="BB6870" s="50"/>
      <c r="BC6870" s="50"/>
      <c r="BD6870" s="50"/>
      <c r="BE6870" s="50"/>
      <c r="BF6870" s="50"/>
      <c r="BG6870" s="50"/>
      <c r="BH6870" s="50"/>
      <c r="BI6870" s="50"/>
      <c r="BJ6870" s="50"/>
      <c r="BK6870" s="50"/>
      <c r="BL6870" s="50"/>
      <c r="BM6870" s="50"/>
      <c r="BN6870" s="50"/>
      <c r="BO6870" s="50"/>
      <c r="BP6870" s="50"/>
      <c r="BQ6870" s="50"/>
      <c r="BR6870" s="50"/>
      <c r="BS6870" s="50"/>
      <c r="BT6870" s="50"/>
      <c r="BU6870" s="50"/>
      <c r="BV6870" s="50"/>
      <c r="BW6870" s="50"/>
      <c r="BX6870" s="50"/>
      <c r="BY6870" s="50"/>
      <c r="BZ6870" s="50"/>
      <c r="CA6870" s="50"/>
      <c r="CB6870" s="50"/>
      <c r="CC6870" s="50"/>
      <c r="CD6870" s="50"/>
      <c r="CE6870" s="50"/>
      <c r="CF6870" s="50"/>
      <c r="CG6870" s="50"/>
      <c r="CH6870" s="50"/>
      <c r="CI6870" s="50"/>
      <c r="CJ6870" s="50"/>
      <c r="CK6870" s="50"/>
      <c r="CL6870" s="50"/>
      <c r="CM6870" s="50"/>
      <c r="CN6870" s="50"/>
      <c r="CO6870" s="50"/>
      <c r="CP6870" s="50"/>
      <c r="CQ6870" s="50"/>
      <c r="CR6870" s="50"/>
      <c r="CS6870" s="50"/>
      <c r="CT6870" s="50"/>
      <c r="CU6870" s="50"/>
      <c r="CV6870" s="50"/>
      <c r="CW6870" s="50"/>
      <c r="CX6870" s="50"/>
      <c r="CY6870" s="50"/>
      <c r="CZ6870" s="50"/>
      <c r="DA6870" s="50"/>
      <c r="DB6870" s="50"/>
      <c r="DC6870" s="50"/>
      <c r="DD6870" s="50"/>
      <c r="DE6870" s="50"/>
      <c r="DF6870" s="50"/>
      <c r="DG6870" s="50"/>
    </row>
    <row r="6871" spans="1:111" x14ac:dyDescent="0.2">
      <c r="A6871" s="185"/>
      <c r="B6871" s="186"/>
      <c r="C6871" s="186"/>
      <c r="D6871" s="54"/>
      <c r="E6871" s="310"/>
      <c r="F6871" s="192"/>
      <c r="G6871" s="192"/>
      <c r="H6871" s="50"/>
      <c r="I6871" s="50"/>
      <c r="J6871" s="50"/>
      <c r="K6871" s="50"/>
      <c r="L6871" s="50"/>
      <c r="M6871" s="50"/>
      <c r="N6871" s="50"/>
      <c r="O6871" s="50"/>
      <c r="P6871" s="50"/>
      <c r="Q6871" s="50"/>
      <c r="R6871" s="50"/>
      <c r="S6871" s="50"/>
      <c r="T6871" s="50"/>
      <c r="U6871" s="50"/>
      <c r="V6871" s="50"/>
      <c r="W6871" s="50"/>
      <c r="X6871" s="50"/>
      <c r="Y6871" s="50"/>
      <c r="Z6871" s="50"/>
      <c r="AA6871" s="50"/>
      <c r="AB6871" s="50"/>
      <c r="AC6871" s="50"/>
      <c r="AD6871" s="50"/>
      <c r="AE6871" s="50"/>
      <c r="AF6871" s="50"/>
      <c r="AG6871" s="50"/>
      <c r="AH6871" s="50"/>
      <c r="AI6871" s="50"/>
      <c r="AJ6871" s="50"/>
      <c r="AK6871" s="50"/>
      <c r="AL6871" s="50"/>
      <c r="AM6871" s="50"/>
      <c r="AN6871" s="50"/>
      <c r="AO6871" s="50"/>
      <c r="AP6871" s="50"/>
      <c r="AQ6871" s="50"/>
      <c r="AR6871" s="50"/>
      <c r="AS6871" s="50"/>
      <c r="AT6871" s="50"/>
      <c r="AU6871" s="50"/>
      <c r="AV6871" s="50"/>
      <c r="AW6871" s="50"/>
      <c r="AX6871" s="50"/>
      <c r="AY6871" s="50"/>
      <c r="AZ6871" s="50"/>
      <c r="BA6871" s="50"/>
      <c r="BB6871" s="50"/>
      <c r="BC6871" s="50"/>
      <c r="BD6871" s="50"/>
      <c r="BE6871" s="50"/>
      <c r="BF6871" s="50"/>
      <c r="BG6871" s="50"/>
      <c r="BH6871" s="50"/>
      <c r="BI6871" s="50"/>
      <c r="BJ6871" s="50"/>
      <c r="BK6871" s="50"/>
      <c r="BL6871" s="50"/>
      <c r="BM6871" s="50"/>
      <c r="BN6871" s="50"/>
      <c r="BO6871" s="50"/>
      <c r="BP6871" s="50"/>
      <c r="BQ6871" s="50"/>
      <c r="BR6871" s="50"/>
      <c r="BS6871" s="50"/>
      <c r="BT6871" s="50"/>
      <c r="BU6871" s="50"/>
      <c r="BV6871" s="50"/>
      <c r="BW6871" s="50"/>
      <c r="BX6871" s="50"/>
      <c r="BY6871" s="50"/>
      <c r="BZ6871" s="50"/>
      <c r="CA6871" s="50"/>
      <c r="CB6871" s="50"/>
      <c r="CC6871" s="50"/>
      <c r="CD6871" s="50"/>
      <c r="CE6871" s="50"/>
      <c r="CF6871" s="50"/>
      <c r="CG6871" s="50"/>
      <c r="CH6871" s="50"/>
      <c r="CI6871" s="50"/>
      <c r="CJ6871" s="50"/>
      <c r="CK6871" s="50"/>
      <c r="CL6871" s="50"/>
      <c r="CM6871" s="50"/>
      <c r="CN6871" s="50"/>
      <c r="CO6871" s="50"/>
      <c r="CP6871" s="50"/>
      <c r="CQ6871" s="50"/>
      <c r="CR6871" s="50"/>
      <c r="CS6871" s="50"/>
      <c r="CT6871" s="50"/>
      <c r="CU6871" s="50"/>
      <c r="CV6871" s="50"/>
      <c r="CW6871" s="50"/>
      <c r="CX6871" s="50"/>
      <c r="CY6871" s="50"/>
      <c r="CZ6871" s="50"/>
      <c r="DA6871" s="50"/>
      <c r="DB6871" s="50"/>
      <c r="DC6871" s="50"/>
      <c r="DD6871" s="50"/>
      <c r="DE6871" s="50"/>
      <c r="DF6871" s="50"/>
      <c r="DG6871" s="50"/>
    </row>
    <row r="6872" spans="1:111" x14ac:dyDescent="0.2">
      <c r="A6872" s="185"/>
      <c r="B6872" s="186"/>
      <c r="C6872" s="186"/>
      <c r="D6872" s="54"/>
      <c r="E6872" s="310"/>
      <c r="F6872" s="192"/>
      <c r="G6872" s="192"/>
      <c r="H6872" s="50"/>
      <c r="I6872" s="50"/>
      <c r="J6872" s="50"/>
      <c r="K6872" s="50"/>
      <c r="L6872" s="50"/>
      <c r="M6872" s="50"/>
      <c r="N6872" s="50"/>
      <c r="O6872" s="50"/>
      <c r="P6872" s="50"/>
      <c r="Q6872" s="50"/>
      <c r="R6872" s="50"/>
      <c r="S6872" s="50"/>
      <c r="T6872" s="50"/>
      <c r="U6872" s="50"/>
      <c r="V6872" s="50"/>
      <c r="W6872" s="50"/>
      <c r="X6872" s="50"/>
      <c r="Y6872" s="50"/>
      <c r="Z6872" s="50"/>
      <c r="AA6872" s="50"/>
      <c r="AB6872" s="50"/>
      <c r="AC6872" s="50"/>
      <c r="AD6872" s="50"/>
      <c r="AE6872" s="50"/>
      <c r="AF6872" s="50"/>
      <c r="AG6872" s="50"/>
      <c r="AH6872" s="50"/>
      <c r="AI6872" s="50"/>
      <c r="AJ6872" s="50"/>
      <c r="AK6872" s="50"/>
      <c r="AL6872" s="50"/>
      <c r="AM6872" s="50"/>
      <c r="AN6872" s="50"/>
      <c r="AO6872" s="50"/>
      <c r="AP6872" s="50"/>
      <c r="AQ6872" s="50"/>
      <c r="AR6872" s="50"/>
      <c r="AS6872" s="50"/>
      <c r="AT6872" s="50"/>
      <c r="AU6872" s="50"/>
      <c r="AV6872" s="50"/>
      <c r="AW6872" s="50"/>
      <c r="AX6872" s="50"/>
      <c r="AY6872" s="50"/>
      <c r="AZ6872" s="50"/>
      <c r="BA6872" s="50"/>
      <c r="BB6872" s="50"/>
      <c r="BC6872" s="50"/>
      <c r="BD6872" s="50"/>
      <c r="BE6872" s="50"/>
      <c r="BF6872" s="50"/>
      <c r="BG6872" s="50"/>
      <c r="BH6872" s="50"/>
      <c r="BI6872" s="50"/>
      <c r="BJ6872" s="50"/>
      <c r="BK6872" s="50"/>
      <c r="BL6872" s="50"/>
      <c r="BM6872" s="50"/>
      <c r="BN6872" s="50"/>
      <c r="BO6872" s="50"/>
      <c r="BP6872" s="50"/>
      <c r="BQ6872" s="50"/>
      <c r="BR6872" s="50"/>
      <c r="BS6872" s="50"/>
      <c r="BT6872" s="50"/>
      <c r="BU6872" s="50"/>
      <c r="BV6872" s="50"/>
      <c r="BW6872" s="50"/>
      <c r="BX6872" s="50"/>
      <c r="BY6872" s="50"/>
      <c r="BZ6872" s="50"/>
      <c r="CA6872" s="50"/>
      <c r="CB6872" s="50"/>
      <c r="CC6872" s="50"/>
      <c r="CD6872" s="50"/>
      <c r="CE6872" s="50"/>
      <c r="CF6872" s="50"/>
      <c r="CG6872" s="50"/>
      <c r="CH6872" s="50"/>
      <c r="CI6872" s="50"/>
      <c r="CJ6872" s="50"/>
      <c r="CK6872" s="50"/>
      <c r="CL6872" s="50"/>
      <c r="CM6872" s="50"/>
      <c r="CN6872" s="50"/>
      <c r="CO6872" s="50"/>
      <c r="CP6872" s="50"/>
      <c r="CQ6872" s="50"/>
      <c r="CR6872" s="50"/>
      <c r="CS6872" s="50"/>
      <c r="CT6872" s="50"/>
      <c r="CU6872" s="50"/>
      <c r="CV6872" s="50"/>
      <c r="CW6872" s="50"/>
      <c r="CX6872" s="50"/>
      <c r="CY6872" s="50"/>
      <c r="CZ6872" s="50"/>
      <c r="DA6872" s="50"/>
      <c r="DB6872" s="50"/>
      <c r="DC6872" s="50"/>
      <c r="DD6872" s="50"/>
      <c r="DE6872" s="50"/>
      <c r="DF6872" s="50"/>
      <c r="DG6872" s="50"/>
    </row>
    <row r="6873" spans="1:111" x14ac:dyDescent="0.2">
      <c r="A6873" s="185"/>
      <c r="B6873" s="186"/>
      <c r="C6873" s="186"/>
      <c r="D6873" s="54"/>
      <c r="E6873" s="310"/>
      <c r="F6873" s="192"/>
      <c r="G6873" s="192"/>
      <c r="H6873" s="50"/>
      <c r="I6873" s="50"/>
      <c r="J6873" s="50"/>
      <c r="K6873" s="50"/>
      <c r="L6873" s="50"/>
      <c r="M6873" s="50"/>
      <c r="N6873" s="50"/>
      <c r="O6873" s="50"/>
      <c r="P6873" s="50"/>
      <c r="Q6873" s="50"/>
      <c r="R6873" s="50"/>
      <c r="S6873" s="50"/>
      <c r="T6873" s="50"/>
      <c r="U6873" s="50"/>
      <c r="V6873" s="50"/>
      <c r="W6873" s="50"/>
      <c r="X6873" s="50"/>
      <c r="Y6873" s="50"/>
      <c r="Z6873" s="50"/>
      <c r="AA6873" s="50"/>
      <c r="AB6873" s="50"/>
      <c r="AC6873" s="50"/>
      <c r="AD6873" s="50"/>
      <c r="AE6873" s="50"/>
      <c r="AF6873" s="50"/>
      <c r="AG6873" s="50"/>
      <c r="AH6873" s="50"/>
      <c r="AI6873" s="50"/>
      <c r="AJ6873" s="50"/>
      <c r="AK6873" s="50"/>
      <c r="AL6873" s="50"/>
      <c r="AM6873" s="50"/>
      <c r="AN6873" s="50"/>
      <c r="AO6873" s="50"/>
      <c r="AP6873" s="50"/>
      <c r="AQ6873" s="50"/>
      <c r="AR6873" s="50"/>
      <c r="AS6873" s="50"/>
      <c r="AT6873" s="50"/>
      <c r="AU6873" s="50"/>
      <c r="AV6873" s="50"/>
      <c r="AW6873" s="50"/>
      <c r="AX6873" s="50"/>
      <c r="AY6873" s="50"/>
      <c r="AZ6873" s="50"/>
      <c r="BA6873" s="50"/>
      <c r="BB6873" s="50"/>
      <c r="BC6873" s="50"/>
      <c r="BD6873" s="50"/>
      <c r="BE6873" s="50"/>
      <c r="BF6873" s="50"/>
      <c r="BG6873" s="50"/>
      <c r="BH6873" s="50"/>
      <c r="BI6873" s="50"/>
      <c r="BJ6873" s="50"/>
      <c r="BK6873" s="50"/>
      <c r="BL6873" s="50"/>
      <c r="BM6873" s="50"/>
      <c r="BN6873" s="50"/>
      <c r="BO6873" s="50"/>
      <c r="BP6873" s="50"/>
      <c r="BQ6873" s="50"/>
      <c r="BR6873" s="50"/>
      <c r="BS6873" s="50"/>
      <c r="BT6873" s="50"/>
      <c r="BU6873" s="50"/>
      <c r="BV6873" s="50"/>
      <c r="BW6873" s="50"/>
      <c r="BX6873" s="50"/>
      <c r="BY6873" s="50"/>
      <c r="BZ6873" s="50"/>
      <c r="CA6873" s="50"/>
      <c r="CB6873" s="50"/>
      <c r="CC6873" s="50"/>
      <c r="CD6873" s="50"/>
      <c r="CE6873" s="50"/>
      <c r="CF6873" s="50"/>
      <c r="CG6873" s="50"/>
      <c r="CH6873" s="50"/>
      <c r="CI6873" s="50"/>
      <c r="CJ6873" s="50"/>
      <c r="CK6873" s="50"/>
      <c r="CL6873" s="50"/>
      <c r="CM6873" s="50"/>
      <c r="CN6873" s="50"/>
      <c r="CO6873" s="50"/>
      <c r="CP6873" s="50"/>
      <c r="CQ6873" s="50"/>
      <c r="CR6873" s="50"/>
      <c r="CS6873" s="50"/>
      <c r="CT6873" s="50"/>
      <c r="CU6873" s="50"/>
      <c r="CV6873" s="50"/>
      <c r="CW6873" s="50"/>
      <c r="CX6873" s="50"/>
      <c r="CY6873" s="50"/>
      <c r="CZ6873" s="50"/>
      <c r="DA6873" s="50"/>
      <c r="DB6873" s="50"/>
      <c r="DC6873" s="50"/>
      <c r="DD6873" s="50"/>
      <c r="DE6873" s="50"/>
      <c r="DF6873" s="50"/>
      <c r="DG6873" s="50"/>
    </row>
    <row r="6874" spans="1:111" x14ac:dyDescent="0.2">
      <c r="A6874" s="185"/>
      <c r="B6874" s="186"/>
      <c r="C6874" s="186"/>
      <c r="D6874" s="54"/>
      <c r="E6874" s="310"/>
      <c r="F6874" s="192"/>
      <c r="G6874" s="192"/>
      <c r="H6874" s="50"/>
      <c r="I6874" s="50"/>
      <c r="J6874" s="50"/>
      <c r="K6874" s="50"/>
      <c r="L6874" s="50"/>
      <c r="M6874" s="50"/>
      <c r="N6874" s="50"/>
      <c r="O6874" s="50"/>
      <c r="P6874" s="50"/>
      <c r="Q6874" s="50"/>
      <c r="R6874" s="50"/>
      <c r="S6874" s="50"/>
      <c r="T6874" s="50"/>
      <c r="U6874" s="50"/>
      <c r="V6874" s="50"/>
      <c r="W6874" s="50"/>
      <c r="X6874" s="50"/>
      <c r="Y6874" s="50"/>
      <c r="Z6874" s="50"/>
      <c r="AA6874" s="50"/>
      <c r="AB6874" s="50"/>
      <c r="AC6874" s="50"/>
      <c r="AD6874" s="50"/>
      <c r="AE6874" s="50"/>
      <c r="AF6874" s="50"/>
      <c r="AG6874" s="50"/>
      <c r="AH6874" s="50"/>
      <c r="AI6874" s="50"/>
      <c r="AJ6874" s="50"/>
      <c r="AK6874" s="50"/>
      <c r="AL6874" s="50"/>
      <c r="AM6874" s="50"/>
      <c r="AN6874" s="50"/>
      <c r="AO6874" s="50"/>
      <c r="AP6874" s="50"/>
      <c r="AQ6874" s="50"/>
      <c r="AR6874" s="50"/>
      <c r="AS6874" s="50"/>
      <c r="AT6874" s="50"/>
      <c r="AU6874" s="50"/>
      <c r="AV6874" s="50"/>
      <c r="AW6874" s="50"/>
      <c r="AX6874" s="50"/>
      <c r="AY6874" s="50"/>
      <c r="AZ6874" s="50"/>
      <c r="BA6874" s="50"/>
      <c r="BB6874" s="50"/>
      <c r="BC6874" s="50"/>
      <c r="BD6874" s="50"/>
      <c r="BE6874" s="50"/>
      <c r="BF6874" s="50"/>
      <c r="BG6874" s="50"/>
      <c r="BH6874" s="50"/>
      <c r="BI6874" s="50"/>
      <c r="BJ6874" s="50"/>
      <c r="BK6874" s="50"/>
      <c r="BL6874" s="50"/>
      <c r="BM6874" s="50"/>
      <c r="BN6874" s="50"/>
      <c r="BO6874" s="50"/>
      <c r="BP6874" s="50"/>
      <c r="BQ6874" s="50"/>
      <c r="BR6874" s="50"/>
      <c r="BS6874" s="50"/>
      <c r="BT6874" s="50"/>
      <c r="BU6874" s="50"/>
      <c r="BV6874" s="50"/>
      <c r="BW6874" s="50"/>
      <c r="BX6874" s="50"/>
      <c r="BY6874" s="50"/>
      <c r="BZ6874" s="50"/>
      <c r="CA6874" s="50"/>
      <c r="CB6874" s="50"/>
      <c r="CC6874" s="50"/>
      <c r="CD6874" s="50"/>
      <c r="CE6874" s="50"/>
      <c r="CF6874" s="50"/>
      <c r="CG6874" s="50"/>
      <c r="CH6874" s="50"/>
      <c r="CI6874" s="50"/>
      <c r="CJ6874" s="50"/>
      <c r="CK6874" s="50"/>
      <c r="CL6874" s="50"/>
      <c r="CM6874" s="50"/>
      <c r="CN6874" s="50"/>
      <c r="CO6874" s="50"/>
      <c r="CP6874" s="50"/>
      <c r="CQ6874" s="50"/>
      <c r="CR6874" s="50"/>
      <c r="CS6874" s="50"/>
      <c r="CT6874" s="50"/>
      <c r="CU6874" s="50"/>
      <c r="CV6874" s="50"/>
      <c r="CW6874" s="50"/>
      <c r="CX6874" s="50"/>
      <c r="CY6874" s="50"/>
      <c r="CZ6874" s="50"/>
      <c r="DA6874" s="50"/>
      <c r="DB6874" s="50"/>
      <c r="DC6874" s="50"/>
      <c r="DD6874" s="50"/>
      <c r="DE6874" s="50"/>
      <c r="DF6874" s="50"/>
      <c r="DG6874" s="50"/>
    </row>
    <row r="6875" spans="1:111" x14ac:dyDescent="0.2">
      <c r="A6875" s="185"/>
      <c r="B6875" s="186"/>
      <c r="C6875" s="186"/>
      <c r="D6875" s="54"/>
      <c r="E6875" s="310"/>
      <c r="F6875" s="192"/>
      <c r="G6875" s="192"/>
      <c r="H6875" s="50"/>
      <c r="I6875" s="50"/>
      <c r="J6875" s="50"/>
      <c r="K6875" s="50"/>
      <c r="L6875" s="50"/>
      <c r="M6875" s="50"/>
      <c r="N6875" s="50"/>
      <c r="O6875" s="50"/>
      <c r="P6875" s="50"/>
      <c r="Q6875" s="50"/>
      <c r="R6875" s="50"/>
      <c r="S6875" s="50"/>
      <c r="T6875" s="50"/>
      <c r="U6875" s="50"/>
      <c r="V6875" s="50"/>
      <c r="W6875" s="50"/>
      <c r="X6875" s="50"/>
      <c r="Y6875" s="50"/>
      <c r="Z6875" s="50"/>
      <c r="AA6875" s="50"/>
      <c r="AB6875" s="50"/>
      <c r="AC6875" s="50"/>
      <c r="AD6875" s="50"/>
      <c r="AE6875" s="50"/>
      <c r="AF6875" s="50"/>
      <c r="AG6875" s="50"/>
      <c r="AH6875" s="50"/>
      <c r="AI6875" s="50"/>
      <c r="AJ6875" s="50"/>
      <c r="AK6875" s="50"/>
      <c r="AL6875" s="50"/>
      <c r="AM6875" s="50"/>
      <c r="AN6875" s="50"/>
      <c r="AO6875" s="50"/>
      <c r="AP6875" s="50"/>
      <c r="AQ6875" s="50"/>
      <c r="AR6875" s="50"/>
      <c r="AS6875" s="50"/>
      <c r="AT6875" s="50"/>
      <c r="AU6875" s="50"/>
      <c r="AV6875" s="50"/>
      <c r="AW6875" s="50"/>
      <c r="AX6875" s="50"/>
      <c r="AY6875" s="50"/>
      <c r="AZ6875" s="50"/>
      <c r="BA6875" s="50"/>
      <c r="BB6875" s="50"/>
      <c r="BC6875" s="50"/>
      <c r="BD6875" s="50"/>
      <c r="BE6875" s="50"/>
      <c r="BF6875" s="50"/>
      <c r="BG6875" s="50"/>
      <c r="BH6875" s="50"/>
      <c r="BI6875" s="50"/>
      <c r="BJ6875" s="50"/>
      <c r="BK6875" s="50"/>
      <c r="BL6875" s="50"/>
      <c r="BM6875" s="50"/>
      <c r="BN6875" s="50"/>
      <c r="BO6875" s="50"/>
      <c r="BP6875" s="50"/>
      <c r="BQ6875" s="50"/>
      <c r="BR6875" s="50"/>
      <c r="BS6875" s="50"/>
      <c r="BT6875" s="50"/>
      <c r="BU6875" s="50"/>
      <c r="BV6875" s="50"/>
      <c r="BW6875" s="50"/>
      <c r="BX6875" s="50"/>
      <c r="BY6875" s="50"/>
      <c r="BZ6875" s="50"/>
      <c r="CA6875" s="50"/>
      <c r="CB6875" s="50"/>
      <c r="CC6875" s="50"/>
      <c r="CD6875" s="50"/>
      <c r="CE6875" s="50"/>
      <c r="CF6875" s="50"/>
      <c r="CG6875" s="50"/>
      <c r="CH6875" s="50"/>
      <c r="CI6875" s="50"/>
      <c r="CJ6875" s="50"/>
      <c r="CK6875" s="50"/>
      <c r="CL6875" s="50"/>
      <c r="CM6875" s="50"/>
      <c r="CN6875" s="50"/>
      <c r="CO6875" s="50"/>
      <c r="CP6875" s="50"/>
      <c r="CQ6875" s="50"/>
      <c r="CR6875" s="50"/>
      <c r="CS6875" s="50"/>
      <c r="CT6875" s="50"/>
      <c r="CU6875" s="50"/>
      <c r="CV6875" s="50"/>
      <c r="CW6875" s="50"/>
      <c r="CX6875" s="50"/>
      <c r="CY6875" s="50"/>
      <c r="CZ6875" s="50"/>
      <c r="DA6875" s="50"/>
      <c r="DB6875" s="50"/>
      <c r="DC6875" s="50"/>
      <c r="DD6875" s="50"/>
      <c r="DE6875" s="50"/>
      <c r="DF6875" s="50"/>
      <c r="DG6875" s="50"/>
    </row>
    <row r="6876" spans="1:111" x14ac:dyDescent="0.2">
      <c r="A6876" s="185"/>
      <c r="B6876" s="186"/>
      <c r="C6876" s="186"/>
      <c r="D6876" s="54"/>
      <c r="E6876" s="310"/>
      <c r="F6876" s="192"/>
      <c r="G6876" s="192"/>
      <c r="H6876" s="50"/>
      <c r="I6876" s="50"/>
      <c r="J6876" s="50"/>
      <c r="K6876" s="50"/>
      <c r="L6876" s="50"/>
      <c r="M6876" s="50"/>
      <c r="N6876" s="50"/>
      <c r="O6876" s="50"/>
      <c r="P6876" s="50"/>
      <c r="Q6876" s="50"/>
      <c r="R6876" s="50"/>
      <c r="S6876" s="50"/>
      <c r="T6876" s="50"/>
      <c r="U6876" s="50"/>
      <c r="V6876" s="50"/>
      <c r="W6876" s="50"/>
      <c r="X6876" s="50"/>
      <c r="Y6876" s="50"/>
      <c r="Z6876" s="50"/>
      <c r="AA6876" s="50"/>
      <c r="AB6876" s="50"/>
      <c r="AC6876" s="50"/>
      <c r="AD6876" s="50"/>
      <c r="AE6876" s="50"/>
      <c r="AF6876" s="50"/>
      <c r="AG6876" s="50"/>
      <c r="AH6876" s="50"/>
      <c r="AI6876" s="50"/>
      <c r="AJ6876" s="50"/>
      <c r="AK6876" s="50"/>
      <c r="AL6876" s="50"/>
      <c r="AM6876" s="50"/>
      <c r="AN6876" s="50"/>
      <c r="AO6876" s="50"/>
      <c r="AP6876" s="50"/>
      <c r="AQ6876" s="50"/>
      <c r="AR6876" s="50"/>
      <c r="AS6876" s="50"/>
      <c r="AT6876" s="50"/>
      <c r="AU6876" s="50"/>
      <c r="AV6876" s="50"/>
      <c r="AW6876" s="50"/>
      <c r="AX6876" s="50"/>
      <c r="AY6876" s="50"/>
      <c r="AZ6876" s="50"/>
      <c r="BA6876" s="50"/>
      <c r="BB6876" s="50"/>
      <c r="BC6876" s="50"/>
      <c r="BD6876" s="50"/>
      <c r="BE6876" s="50"/>
      <c r="BF6876" s="50"/>
      <c r="BG6876" s="50"/>
      <c r="BH6876" s="50"/>
      <c r="BI6876" s="50"/>
      <c r="BJ6876" s="50"/>
      <c r="BK6876" s="50"/>
      <c r="BL6876" s="50"/>
      <c r="BM6876" s="50"/>
      <c r="BN6876" s="50"/>
      <c r="BO6876" s="50"/>
      <c r="BP6876" s="50"/>
      <c r="BQ6876" s="50"/>
      <c r="BR6876" s="50"/>
      <c r="BS6876" s="50"/>
      <c r="BT6876" s="50"/>
      <c r="BU6876" s="50"/>
      <c r="BV6876" s="50"/>
      <c r="BW6876" s="50"/>
      <c r="BX6876" s="50"/>
      <c r="BY6876" s="50"/>
      <c r="BZ6876" s="50"/>
      <c r="CA6876" s="50"/>
      <c r="CB6876" s="50"/>
      <c r="CC6876" s="50"/>
      <c r="CD6876" s="50"/>
      <c r="CE6876" s="50"/>
      <c r="CF6876" s="50"/>
      <c r="CG6876" s="50"/>
      <c r="CH6876" s="50"/>
      <c r="CI6876" s="50"/>
      <c r="CJ6876" s="50"/>
      <c r="CK6876" s="50"/>
      <c r="CL6876" s="50"/>
      <c r="CM6876" s="50"/>
      <c r="CN6876" s="50"/>
      <c r="CO6876" s="50"/>
      <c r="CP6876" s="50"/>
      <c r="CQ6876" s="50"/>
      <c r="CR6876" s="50"/>
      <c r="CS6876" s="50"/>
      <c r="CT6876" s="50"/>
      <c r="CU6876" s="50"/>
      <c r="CV6876" s="50"/>
      <c r="CW6876" s="50"/>
      <c r="CX6876" s="50"/>
      <c r="CY6876" s="50"/>
      <c r="CZ6876" s="50"/>
      <c r="DA6876" s="50"/>
      <c r="DB6876" s="50"/>
      <c r="DC6876" s="50"/>
      <c r="DD6876" s="50"/>
      <c r="DE6876" s="50"/>
      <c r="DF6876" s="50"/>
      <c r="DG6876" s="50"/>
    </row>
    <row r="6877" spans="1:111" x14ac:dyDescent="0.2">
      <c r="A6877" s="185"/>
      <c r="B6877" s="186"/>
      <c r="C6877" s="186"/>
      <c r="D6877" s="54"/>
      <c r="E6877" s="310"/>
      <c r="F6877" s="192"/>
      <c r="G6877" s="192"/>
      <c r="H6877" s="50"/>
      <c r="I6877" s="50"/>
      <c r="J6877" s="50"/>
      <c r="K6877" s="50"/>
      <c r="L6877" s="50"/>
      <c r="M6877" s="50"/>
      <c r="N6877" s="50"/>
      <c r="O6877" s="50"/>
      <c r="P6877" s="50"/>
      <c r="Q6877" s="50"/>
      <c r="R6877" s="50"/>
      <c r="S6877" s="50"/>
      <c r="T6877" s="50"/>
      <c r="U6877" s="50"/>
      <c r="V6877" s="50"/>
      <c r="W6877" s="50"/>
      <c r="X6877" s="50"/>
      <c r="Y6877" s="50"/>
      <c r="Z6877" s="50"/>
      <c r="AA6877" s="50"/>
      <c r="AB6877" s="50"/>
      <c r="AC6877" s="50"/>
      <c r="AD6877" s="50"/>
      <c r="AE6877" s="50"/>
      <c r="AF6877" s="50"/>
      <c r="AG6877" s="50"/>
      <c r="AH6877" s="50"/>
      <c r="AI6877" s="50"/>
      <c r="AJ6877" s="50"/>
      <c r="AK6877" s="50"/>
      <c r="AL6877" s="50"/>
      <c r="AM6877" s="50"/>
      <c r="AN6877" s="50"/>
      <c r="AO6877" s="50"/>
      <c r="AP6877" s="50"/>
      <c r="AQ6877" s="50"/>
      <c r="AR6877" s="50"/>
      <c r="AS6877" s="50"/>
      <c r="AT6877" s="50"/>
      <c r="AU6877" s="50"/>
      <c r="AV6877" s="50"/>
      <c r="AW6877" s="50"/>
      <c r="AX6877" s="50"/>
      <c r="AY6877" s="50"/>
      <c r="AZ6877" s="50"/>
      <c r="BA6877" s="50"/>
      <c r="BB6877" s="50"/>
      <c r="BC6877" s="50"/>
      <c r="BD6877" s="50"/>
      <c r="BE6877" s="50"/>
      <c r="BF6877" s="50"/>
      <c r="BG6877" s="50"/>
      <c r="BH6877" s="50"/>
      <c r="BI6877" s="50"/>
      <c r="BJ6877" s="50"/>
      <c r="BK6877" s="50"/>
      <c r="BL6877" s="50"/>
      <c r="BM6877" s="50"/>
      <c r="BN6877" s="50"/>
      <c r="BO6877" s="50"/>
      <c r="BP6877" s="50"/>
      <c r="BQ6877" s="50"/>
      <c r="BR6877" s="50"/>
      <c r="BS6877" s="50"/>
      <c r="BT6877" s="50"/>
      <c r="BU6877" s="50"/>
      <c r="BV6877" s="50"/>
      <c r="BW6877" s="50"/>
      <c r="BX6877" s="50"/>
      <c r="BY6877" s="50"/>
      <c r="BZ6877" s="50"/>
      <c r="CA6877" s="50"/>
      <c r="CB6877" s="50"/>
      <c r="CC6877" s="50"/>
      <c r="CD6877" s="50"/>
      <c r="CE6877" s="50"/>
      <c r="CF6877" s="50"/>
      <c r="CG6877" s="50"/>
      <c r="CH6877" s="50"/>
      <c r="CI6877" s="50"/>
      <c r="CJ6877" s="50"/>
      <c r="CK6877" s="50"/>
      <c r="CL6877" s="50"/>
      <c r="CM6877" s="50"/>
      <c r="CN6877" s="50"/>
      <c r="CO6877" s="50"/>
      <c r="CP6877" s="50"/>
      <c r="CQ6877" s="50"/>
      <c r="CR6877" s="50"/>
      <c r="CS6877" s="50"/>
      <c r="CT6877" s="50"/>
      <c r="CU6877" s="50"/>
      <c r="CV6877" s="50"/>
      <c r="CW6877" s="50"/>
      <c r="CX6877" s="50"/>
      <c r="CY6877" s="50"/>
      <c r="CZ6877" s="50"/>
      <c r="DA6877" s="50"/>
      <c r="DB6877" s="50"/>
      <c r="DC6877" s="50"/>
      <c r="DD6877" s="50"/>
      <c r="DE6877" s="50"/>
      <c r="DF6877" s="50"/>
      <c r="DG6877" s="50"/>
    </row>
    <row r="6878" spans="1:111" x14ac:dyDescent="0.2">
      <c r="A6878" s="185"/>
      <c r="B6878" s="186"/>
      <c r="C6878" s="186"/>
      <c r="D6878" s="54"/>
      <c r="E6878" s="310"/>
      <c r="F6878" s="192"/>
      <c r="G6878" s="192"/>
      <c r="H6878" s="50"/>
      <c r="I6878" s="50"/>
      <c r="J6878" s="50"/>
      <c r="K6878" s="50"/>
      <c r="L6878" s="50"/>
      <c r="M6878" s="50"/>
      <c r="N6878" s="50"/>
      <c r="O6878" s="50"/>
      <c r="P6878" s="50"/>
      <c r="Q6878" s="50"/>
      <c r="R6878" s="50"/>
      <c r="S6878" s="50"/>
      <c r="T6878" s="50"/>
      <c r="U6878" s="50"/>
      <c r="V6878" s="50"/>
      <c r="W6878" s="50"/>
      <c r="X6878" s="50"/>
      <c r="Y6878" s="50"/>
      <c r="Z6878" s="50"/>
      <c r="AA6878" s="50"/>
      <c r="AB6878" s="50"/>
      <c r="AC6878" s="50"/>
      <c r="AD6878" s="50"/>
      <c r="AE6878" s="50"/>
      <c r="AF6878" s="50"/>
      <c r="AG6878" s="50"/>
      <c r="AH6878" s="50"/>
      <c r="AI6878" s="50"/>
      <c r="AJ6878" s="50"/>
      <c r="AK6878" s="50"/>
      <c r="AL6878" s="50"/>
      <c r="AM6878" s="50"/>
      <c r="AN6878" s="50"/>
      <c r="AO6878" s="50"/>
      <c r="AP6878" s="50"/>
      <c r="AQ6878" s="50"/>
      <c r="AR6878" s="50"/>
      <c r="AS6878" s="50"/>
      <c r="AT6878" s="50"/>
      <c r="AU6878" s="50"/>
      <c r="AV6878" s="50"/>
      <c r="AW6878" s="50"/>
      <c r="AX6878" s="50"/>
      <c r="AY6878" s="50"/>
      <c r="AZ6878" s="50"/>
      <c r="BA6878" s="50"/>
      <c r="BB6878" s="50"/>
      <c r="BC6878" s="50"/>
      <c r="BD6878" s="50"/>
      <c r="BE6878" s="50"/>
      <c r="BF6878" s="50"/>
      <c r="BG6878" s="50"/>
      <c r="BH6878" s="50"/>
      <c r="BI6878" s="50"/>
      <c r="BJ6878" s="50"/>
      <c r="BK6878" s="50"/>
      <c r="BL6878" s="50"/>
      <c r="BM6878" s="50"/>
      <c r="BN6878" s="50"/>
      <c r="BO6878" s="50"/>
      <c r="BP6878" s="50"/>
      <c r="BQ6878" s="50"/>
      <c r="BR6878" s="50"/>
      <c r="BS6878" s="50"/>
      <c r="BT6878" s="50"/>
      <c r="BU6878" s="50"/>
      <c r="BV6878" s="50"/>
      <c r="BW6878" s="50"/>
      <c r="BX6878" s="50"/>
      <c r="BY6878" s="50"/>
      <c r="BZ6878" s="50"/>
      <c r="CA6878" s="50"/>
      <c r="CB6878" s="50"/>
      <c r="CC6878" s="50"/>
      <c r="CD6878" s="50"/>
      <c r="CE6878" s="50"/>
      <c r="CF6878" s="50"/>
      <c r="CG6878" s="50"/>
      <c r="CH6878" s="50"/>
      <c r="CI6878" s="50"/>
      <c r="CJ6878" s="50"/>
      <c r="CK6878" s="50"/>
      <c r="CL6878" s="50"/>
      <c r="CM6878" s="50"/>
      <c r="CN6878" s="50"/>
      <c r="CO6878" s="50"/>
      <c r="CP6878" s="50"/>
      <c r="CQ6878" s="50"/>
      <c r="CR6878" s="50"/>
      <c r="CS6878" s="50"/>
      <c r="CT6878" s="50"/>
      <c r="CU6878" s="50"/>
      <c r="CV6878" s="50"/>
      <c r="CW6878" s="50"/>
      <c r="CX6878" s="50"/>
      <c r="CY6878" s="50"/>
      <c r="CZ6878" s="50"/>
      <c r="DA6878" s="50"/>
      <c r="DB6878" s="50"/>
      <c r="DC6878" s="50"/>
      <c r="DD6878" s="50"/>
      <c r="DE6878" s="50"/>
      <c r="DF6878" s="50"/>
      <c r="DG6878" s="50"/>
    </row>
    <row r="6879" spans="1:111" x14ac:dyDescent="0.2">
      <c r="A6879" s="185"/>
      <c r="B6879" s="186"/>
      <c r="C6879" s="186"/>
      <c r="D6879" s="54"/>
      <c r="E6879" s="310"/>
      <c r="F6879" s="192"/>
      <c r="G6879" s="192"/>
      <c r="H6879" s="50"/>
      <c r="I6879" s="50"/>
      <c r="J6879" s="50"/>
      <c r="K6879" s="50"/>
      <c r="L6879" s="50"/>
      <c r="M6879" s="50"/>
      <c r="N6879" s="50"/>
      <c r="O6879" s="50"/>
      <c r="P6879" s="50"/>
      <c r="Q6879" s="50"/>
      <c r="R6879" s="50"/>
      <c r="S6879" s="50"/>
      <c r="T6879" s="50"/>
      <c r="U6879" s="50"/>
      <c r="V6879" s="50"/>
      <c r="W6879" s="50"/>
      <c r="X6879" s="50"/>
      <c r="Y6879" s="50"/>
      <c r="Z6879" s="50"/>
      <c r="AA6879" s="50"/>
      <c r="AB6879" s="50"/>
      <c r="AC6879" s="50"/>
      <c r="AD6879" s="50"/>
      <c r="AE6879" s="50"/>
      <c r="AF6879" s="50"/>
      <c r="AG6879" s="50"/>
      <c r="AH6879" s="50"/>
      <c r="AI6879" s="50"/>
      <c r="AJ6879" s="50"/>
      <c r="AK6879" s="50"/>
      <c r="AL6879" s="50"/>
      <c r="AM6879" s="50"/>
      <c r="AN6879" s="50"/>
      <c r="AO6879" s="50"/>
      <c r="AP6879" s="50"/>
      <c r="AQ6879" s="50"/>
      <c r="AR6879" s="50"/>
      <c r="AS6879" s="50"/>
      <c r="AT6879" s="50"/>
      <c r="AU6879" s="50"/>
      <c r="AV6879" s="50"/>
      <c r="AW6879" s="50"/>
      <c r="AX6879" s="50"/>
      <c r="AY6879" s="50"/>
      <c r="AZ6879" s="50"/>
      <c r="BA6879" s="50"/>
      <c r="BB6879" s="50"/>
      <c r="BC6879" s="50"/>
      <c r="BD6879" s="50"/>
      <c r="BE6879" s="50"/>
      <c r="BF6879" s="50"/>
      <c r="BG6879" s="50"/>
      <c r="BH6879" s="50"/>
      <c r="BI6879" s="50"/>
      <c r="BJ6879" s="50"/>
      <c r="BK6879" s="50"/>
      <c r="BL6879" s="50"/>
      <c r="BM6879" s="50"/>
      <c r="BN6879" s="50"/>
      <c r="BO6879" s="50"/>
      <c r="BP6879" s="50"/>
      <c r="BQ6879" s="50"/>
      <c r="BR6879" s="50"/>
      <c r="BS6879" s="50"/>
      <c r="BT6879" s="50"/>
      <c r="BU6879" s="50"/>
      <c r="BV6879" s="50"/>
      <c r="BW6879" s="50"/>
      <c r="BX6879" s="50"/>
      <c r="BY6879" s="50"/>
      <c r="BZ6879" s="50"/>
      <c r="CA6879" s="50"/>
      <c r="CB6879" s="50"/>
      <c r="CC6879" s="50"/>
      <c r="CD6879" s="50"/>
      <c r="CE6879" s="50"/>
      <c r="CF6879" s="50"/>
      <c r="CG6879" s="50"/>
      <c r="CH6879" s="50"/>
      <c r="CI6879" s="50"/>
      <c r="CJ6879" s="50"/>
      <c r="CK6879" s="50"/>
      <c r="CL6879" s="50"/>
      <c r="CM6879" s="50"/>
      <c r="CN6879" s="50"/>
      <c r="CO6879" s="50"/>
      <c r="CP6879" s="50"/>
      <c r="CQ6879" s="50"/>
      <c r="CR6879" s="50"/>
      <c r="CS6879" s="50"/>
      <c r="CT6879" s="50"/>
      <c r="CU6879" s="50"/>
      <c r="CV6879" s="50"/>
      <c r="CW6879" s="50"/>
      <c r="CX6879" s="50"/>
      <c r="CY6879" s="50"/>
      <c r="CZ6879" s="50"/>
      <c r="DA6879" s="50"/>
      <c r="DB6879" s="50"/>
      <c r="DC6879" s="50"/>
      <c r="DD6879" s="50"/>
      <c r="DE6879" s="50"/>
      <c r="DF6879" s="50"/>
      <c r="DG6879" s="50"/>
    </row>
    <row r="6880" spans="1:111" x14ac:dyDescent="0.2">
      <c r="A6880" s="185"/>
      <c r="B6880" s="186"/>
      <c r="C6880" s="186"/>
      <c r="D6880" s="54"/>
      <c r="E6880" s="310"/>
      <c r="F6880" s="192"/>
      <c r="G6880" s="192"/>
      <c r="H6880" s="50"/>
      <c r="I6880" s="50"/>
      <c r="J6880" s="50"/>
      <c r="K6880" s="50"/>
      <c r="L6880" s="50"/>
      <c r="M6880" s="50"/>
      <c r="N6880" s="50"/>
      <c r="O6880" s="50"/>
      <c r="P6880" s="50"/>
      <c r="Q6880" s="50"/>
      <c r="R6880" s="50"/>
      <c r="S6880" s="50"/>
      <c r="T6880" s="50"/>
      <c r="U6880" s="50"/>
      <c r="V6880" s="50"/>
      <c r="W6880" s="50"/>
      <c r="X6880" s="50"/>
      <c r="Y6880" s="50"/>
      <c r="Z6880" s="50"/>
      <c r="AA6880" s="50"/>
      <c r="AB6880" s="50"/>
      <c r="AC6880" s="50"/>
      <c r="AD6880" s="50"/>
      <c r="AE6880" s="50"/>
      <c r="AF6880" s="50"/>
      <c r="AG6880" s="50"/>
      <c r="AH6880" s="50"/>
      <c r="AI6880" s="50"/>
      <c r="AJ6880" s="50"/>
      <c r="AK6880" s="50"/>
      <c r="AL6880" s="50"/>
      <c r="AM6880" s="50"/>
      <c r="AN6880" s="50"/>
      <c r="AO6880" s="50"/>
      <c r="AP6880" s="50"/>
      <c r="AQ6880" s="50"/>
      <c r="AR6880" s="50"/>
      <c r="AS6880" s="50"/>
      <c r="AT6880" s="50"/>
      <c r="AU6880" s="50"/>
      <c r="AV6880" s="50"/>
      <c r="AW6880" s="50"/>
      <c r="AX6880" s="50"/>
      <c r="AY6880" s="50"/>
      <c r="AZ6880" s="50"/>
      <c r="BA6880" s="50"/>
      <c r="BB6880" s="50"/>
      <c r="BC6880" s="50"/>
      <c r="BD6880" s="50"/>
      <c r="BE6880" s="50"/>
      <c r="BF6880" s="50"/>
      <c r="BG6880" s="50"/>
      <c r="BH6880" s="50"/>
      <c r="BI6880" s="50"/>
      <c r="BJ6880" s="50"/>
      <c r="BK6880" s="50"/>
      <c r="BL6880" s="50"/>
      <c r="BM6880" s="50"/>
      <c r="BN6880" s="50"/>
      <c r="BO6880" s="50"/>
      <c r="BP6880" s="50"/>
      <c r="BQ6880" s="50"/>
      <c r="BR6880" s="50"/>
      <c r="BS6880" s="50"/>
      <c r="BT6880" s="50"/>
      <c r="BU6880" s="50"/>
      <c r="BV6880" s="50"/>
      <c r="BW6880" s="50"/>
      <c r="BX6880" s="50"/>
      <c r="BY6880" s="50"/>
      <c r="BZ6880" s="50"/>
      <c r="CA6880" s="50"/>
      <c r="CB6880" s="50"/>
      <c r="CC6880" s="50"/>
      <c r="CD6880" s="50"/>
      <c r="CE6880" s="50"/>
      <c r="CF6880" s="50"/>
      <c r="CG6880" s="50"/>
      <c r="CH6880" s="50"/>
      <c r="CI6880" s="50"/>
      <c r="CJ6880" s="50"/>
      <c r="CK6880" s="50"/>
      <c r="CL6880" s="50"/>
      <c r="CM6880" s="50"/>
      <c r="CN6880" s="50"/>
      <c r="CO6880" s="50"/>
      <c r="CP6880" s="50"/>
      <c r="CQ6880" s="50"/>
      <c r="CR6880" s="50"/>
      <c r="CS6880" s="50"/>
      <c r="CT6880" s="50"/>
      <c r="CU6880" s="50"/>
      <c r="CV6880" s="50"/>
      <c r="CW6880" s="50"/>
      <c r="CX6880" s="50"/>
      <c r="CY6880" s="50"/>
      <c r="CZ6880" s="50"/>
      <c r="DA6880" s="50"/>
      <c r="DB6880" s="50"/>
      <c r="DC6880" s="50"/>
      <c r="DD6880" s="50"/>
      <c r="DE6880" s="50"/>
      <c r="DF6880" s="50"/>
      <c r="DG6880" s="50"/>
    </row>
    <row r="6881" spans="1:111" x14ac:dyDescent="0.2">
      <c r="A6881" s="185"/>
      <c r="B6881" s="186"/>
      <c r="C6881" s="186"/>
      <c r="D6881" s="54"/>
      <c r="E6881" s="310"/>
      <c r="F6881" s="192"/>
      <c r="G6881" s="192"/>
      <c r="H6881" s="50"/>
      <c r="I6881" s="50"/>
      <c r="J6881" s="50"/>
      <c r="K6881" s="50"/>
      <c r="L6881" s="50"/>
      <c r="M6881" s="50"/>
      <c r="N6881" s="50"/>
      <c r="O6881" s="50"/>
      <c r="P6881" s="50"/>
      <c r="Q6881" s="50"/>
      <c r="R6881" s="50"/>
      <c r="S6881" s="50"/>
      <c r="T6881" s="50"/>
      <c r="U6881" s="50"/>
      <c r="V6881" s="50"/>
      <c r="W6881" s="50"/>
      <c r="X6881" s="50"/>
      <c r="Y6881" s="50"/>
      <c r="Z6881" s="50"/>
      <c r="AA6881" s="50"/>
      <c r="AB6881" s="50"/>
      <c r="AC6881" s="50"/>
      <c r="AD6881" s="50"/>
      <c r="AE6881" s="50"/>
      <c r="AF6881" s="50"/>
      <c r="AG6881" s="50"/>
      <c r="AH6881" s="50"/>
      <c r="AI6881" s="50"/>
      <c r="AJ6881" s="50"/>
      <c r="AK6881" s="50"/>
      <c r="AL6881" s="50"/>
      <c r="AM6881" s="50"/>
      <c r="AN6881" s="50"/>
      <c r="AO6881" s="50"/>
      <c r="AP6881" s="50"/>
      <c r="AQ6881" s="50"/>
      <c r="AR6881" s="50"/>
      <c r="AS6881" s="50"/>
      <c r="AT6881" s="50"/>
      <c r="AU6881" s="50"/>
      <c r="AV6881" s="50"/>
      <c r="AW6881" s="50"/>
      <c r="AX6881" s="50"/>
      <c r="AY6881" s="50"/>
      <c r="AZ6881" s="50"/>
      <c r="BA6881" s="50"/>
      <c r="BB6881" s="50"/>
      <c r="BC6881" s="50"/>
      <c r="BD6881" s="50"/>
      <c r="BE6881" s="50"/>
      <c r="BF6881" s="50"/>
      <c r="BG6881" s="50"/>
      <c r="BH6881" s="50"/>
      <c r="BI6881" s="50"/>
      <c r="BJ6881" s="50"/>
      <c r="BK6881" s="50"/>
      <c r="BL6881" s="50"/>
      <c r="BM6881" s="50"/>
      <c r="BN6881" s="50"/>
      <c r="BO6881" s="50"/>
      <c r="BP6881" s="50"/>
      <c r="BQ6881" s="50"/>
      <c r="BR6881" s="50"/>
      <c r="BS6881" s="50"/>
      <c r="BT6881" s="50"/>
      <c r="BU6881" s="50"/>
      <c r="BV6881" s="50"/>
      <c r="BW6881" s="50"/>
      <c r="BX6881" s="50"/>
      <c r="BY6881" s="50"/>
      <c r="BZ6881" s="50"/>
      <c r="CA6881" s="50"/>
      <c r="CB6881" s="50"/>
      <c r="CC6881" s="50"/>
      <c r="CD6881" s="50"/>
      <c r="CE6881" s="50"/>
      <c r="CF6881" s="50"/>
      <c r="CG6881" s="50"/>
      <c r="CH6881" s="50"/>
      <c r="CI6881" s="50"/>
      <c r="CJ6881" s="50"/>
      <c r="CK6881" s="50"/>
      <c r="CL6881" s="50"/>
      <c r="CM6881" s="50"/>
      <c r="CN6881" s="50"/>
      <c r="CO6881" s="50"/>
      <c r="CP6881" s="50"/>
      <c r="CQ6881" s="50"/>
      <c r="CR6881" s="50"/>
      <c r="CS6881" s="50"/>
      <c r="CT6881" s="50"/>
      <c r="CU6881" s="50"/>
      <c r="CV6881" s="50"/>
      <c r="CW6881" s="50"/>
      <c r="CX6881" s="50"/>
      <c r="CY6881" s="50"/>
      <c r="CZ6881" s="50"/>
      <c r="DA6881" s="50"/>
      <c r="DB6881" s="50"/>
      <c r="DC6881" s="50"/>
      <c r="DD6881" s="50"/>
      <c r="DE6881" s="50"/>
      <c r="DF6881" s="50"/>
      <c r="DG6881" s="50"/>
    </row>
    <row r="6882" spans="1:111" x14ac:dyDescent="0.2">
      <c r="A6882" s="185"/>
      <c r="B6882" s="186"/>
      <c r="C6882" s="186"/>
      <c r="D6882" s="54"/>
      <c r="E6882" s="310"/>
      <c r="F6882" s="192"/>
      <c r="G6882" s="192"/>
      <c r="H6882" s="50"/>
      <c r="I6882" s="50"/>
      <c r="J6882" s="50"/>
      <c r="K6882" s="50"/>
      <c r="L6882" s="50"/>
      <c r="M6882" s="50"/>
      <c r="N6882" s="50"/>
      <c r="O6882" s="50"/>
      <c r="P6882" s="50"/>
      <c r="Q6882" s="50"/>
      <c r="R6882" s="50"/>
      <c r="S6882" s="50"/>
      <c r="T6882" s="50"/>
      <c r="U6882" s="50"/>
      <c r="V6882" s="50"/>
      <c r="W6882" s="50"/>
      <c r="X6882" s="50"/>
      <c r="Y6882" s="50"/>
      <c r="Z6882" s="50"/>
      <c r="AA6882" s="50"/>
      <c r="AB6882" s="50"/>
      <c r="AC6882" s="50"/>
      <c r="AD6882" s="50"/>
      <c r="AE6882" s="50"/>
      <c r="AF6882" s="50"/>
      <c r="AG6882" s="50"/>
      <c r="AH6882" s="50"/>
      <c r="AI6882" s="50"/>
      <c r="AJ6882" s="50"/>
      <c r="AK6882" s="50"/>
      <c r="AL6882" s="50"/>
      <c r="AM6882" s="50"/>
      <c r="AN6882" s="50"/>
      <c r="AO6882" s="50"/>
      <c r="AP6882" s="50"/>
      <c r="AQ6882" s="50"/>
      <c r="AR6882" s="50"/>
      <c r="AS6882" s="50"/>
      <c r="AT6882" s="50"/>
      <c r="AU6882" s="50"/>
      <c r="AV6882" s="50"/>
      <c r="AW6882" s="50"/>
      <c r="AX6882" s="50"/>
      <c r="AY6882" s="50"/>
      <c r="AZ6882" s="50"/>
      <c r="BA6882" s="50"/>
      <c r="BB6882" s="50"/>
      <c r="BC6882" s="50"/>
      <c r="BD6882" s="50"/>
      <c r="BE6882" s="50"/>
      <c r="BF6882" s="50"/>
      <c r="BG6882" s="50"/>
      <c r="BH6882" s="50"/>
      <c r="BI6882" s="50"/>
      <c r="BJ6882" s="50"/>
      <c r="BK6882" s="50"/>
      <c r="BL6882" s="50"/>
      <c r="BM6882" s="50"/>
      <c r="BN6882" s="50"/>
      <c r="BO6882" s="50"/>
      <c r="BP6882" s="50"/>
      <c r="BQ6882" s="50"/>
      <c r="BR6882" s="50"/>
      <c r="BS6882" s="50"/>
      <c r="BT6882" s="50"/>
      <c r="BU6882" s="50"/>
      <c r="BV6882" s="50"/>
      <c r="BW6882" s="50"/>
      <c r="BX6882" s="50"/>
      <c r="BY6882" s="50"/>
      <c r="BZ6882" s="50"/>
      <c r="CA6882" s="50"/>
      <c r="CB6882" s="50"/>
      <c r="CC6882" s="50"/>
      <c r="CD6882" s="50"/>
      <c r="CE6882" s="50"/>
      <c r="CF6882" s="50"/>
      <c r="CG6882" s="50"/>
      <c r="CH6882" s="50"/>
      <c r="CI6882" s="50"/>
      <c r="CJ6882" s="50"/>
      <c r="CK6882" s="50"/>
      <c r="CL6882" s="50"/>
      <c r="CM6882" s="50"/>
      <c r="CN6882" s="50"/>
      <c r="CO6882" s="50"/>
      <c r="CP6882" s="50"/>
      <c r="CQ6882" s="50"/>
      <c r="CR6882" s="50"/>
      <c r="CS6882" s="50"/>
      <c r="CT6882" s="50"/>
      <c r="CU6882" s="50"/>
      <c r="CV6882" s="50"/>
      <c r="CW6882" s="50"/>
      <c r="CX6882" s="50"/>
      <c r="CY6882" s="50"/>
      <c r="CZ6882" s="50"/>
      <c r="DA6882" s="50"/>
      <c r="DB6882" s="50"/>
      <c r="DC6882" s="50"/>
      <c r="DD6882" s="50"/>
      <c r="DE6882" s="50"/>
      <c r="DF6882" s="50"/>
      <c r="DG6882" s="50"/>
    </row>
    <row r="6883" spans="1:111" x14ac:dyDescent="0.2">
      <c r="A6883" s="185"/>
      <c r="B6883" s="186"/>
      <c r="C6883" s="186"/>
      <c r="D6883" s="54"/>
      <c r="E6883" s="310"/>
      <c r="F6883" s="192"/>
      <c r="G6883" s="192"/>
      <c r="H6883" s="50"/>
      <c r="I6883" s="50"/>
      <c r="J6883" s="50"/>
      <c r="K6883" s="50"/>
      <c r="L6883" s="50"/>
      <c r="M6883" s="50"/>
      <c r="N6883" s="50"/>
      <c r="O6883" s="50"/>
      <c r="P6883" s="50"/>
      <c r="Q6883" s="50"/>
      <c r="R6883" s="50"/>
      <c r="S6883" s="50"/>
      <c r="T6883" s="50"/>
      <c r="U6883" s="50"/>
      <c r="V6883" s="50"/>
      <c r="W6883" s="50"/>
      <c r="X6883" s="50"/>
      <c r="Y6883" s="50"/>
      <c r="Z6883" s="50"/>
      <c r="AA6883" s="50"/>
      <c r="AB6883" s="50"/>
      <c r="AC6883" s="50"/>
      <c r="AD6883" s="50"/>
      <c r="AE6883" s="50"/>
      <c r="AF6883" s="50"/>
      <c r="AG6883" s="50"/>
      <c r="AH6883" s="50"/>
      <c r="AI6883" s="50"/>
      <c r="AJ6883" s="50"/>
      <c r="AK6883" s="50"/>
      <c r="AL6883" s="50"/>
      <c r="AM6883" s="50"/>
      <c r="AN6883" s="50"/>
      <c r="AO6883" s="50"/>
      <c r="AP6883" s="50"/>
      <c r="AQ6883" s="50"/>
      <c r="AR6883" s="50"/>
      <c r="AS6883" s="50"/>
      <c r="AT6883" s="50"/>
      <c r="AU6883" s="50"/>
      <c r="AV6883" s="50"/>
      <c r="AW6883" s="50"/>
      <c r="AX6883" s="50"/>
      <c r="AY6883" s="50"/>
      <c r="AZ6883" s="50"/>
      <c r="BA6883" s="50"/>
      <c r="BB6883" s="50"/>
      <c r="BC6883" s="50"/>
      <c r="BD6883" s="50"/>
      <c r="BE6883" s="50"/>
      <c r="BF6883" s="50"/>
      <c r="BG6883" s="50"/>
      <c r="BH6883" s="50"/>
      <c r="BI6883" s="50"/>
      <c r="BJ6883" s="50"/>
      <c r="BK6883" s="50"/>
      <c r="BL6883" s="50"/>
      <c r="BM6883" s="50"/>
      <c r="BN6883" s="50"/>
      <c r="BO6883" s="50"/>
      <c r="BP6883" s="50"/>
      <c r="BQ6883" s="50"/>
      <c r="BR6883" s="50"/>
      <c r="BS6883" s="50"/>
      <c r="BT6883" s="50"/>
      <c r="BU6883" s="50"/>
      <c r="BV6883" s="50"/>
      <c r="BW6883" s="50"/>
      <c r="BX6883" s="50"/>
      <c r="BY6883" s="50"/>
      <c r="BZ6883" s="50"/>
      <c r="CA6883" s="50"/>
      <c r="CB6883" s="50"/>
      <c r="CC6883" s="50"/>
      <c r="CD6883" s="50"/>
      <c r="CE6883" s="50"/>
      <c r="CF6883" s="50"/>
      <c r="CG6883" s="50"/>
      <c r="CH6883" s="50"/>
      <c r="CI6883" s="50"/>
      <c r="CJ6883" s="50"/>
      <c r="CK6883" s="50"/>
      <c r="CL6883" s="50"/>
      <c r="CM6883" s="50"/>
      <c r="CN6883" s="50"/>
      <c r="CO6883" s="50"/>
      <c r="CP6883" s="50"/>
      <c r="CQ6883" s="50"/>
      <c r="CR6883" s="50"/>
      <c r="CS6883" s="50"/>
      <c r="CT6883" s="50"/>
      <c r="CU6883" s="50"/>
      <c r="CV6883" s="50"/>
      <c r="CW6883" s="50"/>
      <c r="CX6883" s="50"/>
      <c r="CY6883" s="50"/>
      <c r="CZ6883" s="50"/>
      <c r="DA6883" s="50"/>
      <c r="DB6883" s="50"/>
      <c r="DC6883" s="50"/>
      <c r="DD6883" s="50"/>
      <c r="DE6883" s="50"/>
      <c r="DF6883" s="50"/>
      <c r="DG6883" s="50"/>
    </row>
    <row r="6884" spans="1:111" x14ac:dyDescent="0.2">
      <c r="A6884" s="185"/>
      <c r="B6884" s="186"/>
      <c r="C6884" s="186"/>
      <c r="D6884" s="54"/>
      <c r="E6884" s="310"/>
      <c r="F6884" s="192"/>
      <c r="G6884" s="192"/>
      <c r="H6884" s="50"/>
      <c r="I6884" s="50"/>
      <c r="J6884" s="50"/>
      <c r="K6884" s="50"/>
      <c r="L6884" s="50"/>
      <c r="M6884" s="50"/>
      <c r="N6884" s="50"/>
      <c r="O6884" s="50"/>
      <c r="P6884" s="50"/>
      <c r="Q6884" s="50"/>
      <c r="R6884" s="50"/>
      <c r="S6884" s="50"/>
      <c r="T6884" s="50"/>
      <c r="U6884" s="50"/>
      <c r="V6884" s="50"/>
      <c r="W6884" s="50"/>
      <c r="X6884" s="50"/>
      <c r="Y6884" s="50"/>
      <c r="Z6884" s="50"/>
      <c r="AA6884" s="50"/>
      <c r="AB6884" s="50"/>
      <c r="AC6884" s="50"/>
      <c r="AD6884" s="50"/>
      <c r="AE6884" s="50"/>
      <c r="AF6884" s="50"/>
      <c r="AG6884" s="50"/>
      <c r="AH6884" s="50"/>
      <c r="AI6884" s="50"/>
      <c r="AJ6884" s="50"/>
      <c r="AK6884" s="50"/>
      <c r="AL6884" s="50"/>
      <c r="AM6884" s="50"/>
      <c r="AN6884" s="50"/>
      <c r="AO6884" s="50"/>
      <c r="AP6884" s="50"/>
      <c r="AQ6884" s="50"/>
      <c r="AR6884" s="50"/>
      <c r="AS6884" s="50"/>
      <c r="AT6884" s="50"/>
      <c r="AU6884" s="50"/>
      <c r="AV6884" s="50"/>
      <c r="AW6884" s="50"/>
      <c r="AX6884" s="50"/>
      <c r="AY6884" s="50"/>
      <c r="AZ6884" s="50"/>
      <c r="BA6884" s="50"/>
      <c r="BB6884" s="50"/>
      <c r="BC6884" s="50"/>
      <c r="BD6884" s="50"/>
      <c r="BE6884" s="50"/>
      <c r="BF6884" s="50"/>
      <c r="BG6884" s="50"/>
      <c r="BH6884" s="50"/>
      <c r="BI6884" s="50"/>
      <c r="BJ6884" s="50"/>
      <c r="BK6884" s="50"/>
      <c r="BL6884" s="50"/>
      <c r="BM6884" s="50"/>
      <c r="BN6884" s="50"/>
      <c r="BO6884" s="50"/>
      <c r="BP6884" s="50"/>
      <c r="BQ6884" s="50"/>
      <c r="BR6884" s="50"/>
      <c r="BS6884" s="50"/>
      <c r="BT6884" s="50"/>
      <c r="BU6884" s="50"/>
      <c r="BV6884" s="50"/>
      <c r="BW6884" s="50"/>
      <c r="BX6884" s="50"/>
      <c r="BY6884" s="50"/>
      <c r="BZ6884" s="50"/>
      <c r="CA6884" s="50"/>
      <c r="CB6884" s="50"/>
      <c r="CC6884" s="50"/>
      <c r="CD6884" s="50"/>
      <c r="CE6884" s="50"/>
      <c r="CF6884" s="50"/>
      <c r="CG6884" s="50"/>
      <c r="CH6884" s="50"/>
      <c r="CI6884" s="50"/>
      <c r="CJ6884" s="50"/>
      <c r="CK6884" s="50"/>
      <c r="CL6884" s="50"/>
      <c r="CM6884" s="50"/>
      <c r="CN6884" s="50"/>
      <c r="CO6884" s="50"/>
      <c r="CP6884" s="50"/>
      <c r="CQ6884" s="50"/>
      <c r="CR6884" s="50"/>
      <c r="CS6884" s="50"/>
      <c r="CT6884" s="50"/>
      <c r="CU6884" s="50"/>
      <c r="CV6884" s="50"/>
      <c r="CW6884" s="50"/>
      <c r="CX6884" s="50"/>
      <c r="CY6884" s="50"/>
      <c r="CZ6884" s="50"/>
      <c r="DA6884" s="50"/>
      <c r="DB6884" s="50"/>
      <c r="DC6884" s="50"/>
      <c r="DD6884" s="50"/>
      <c r="DE6884" s="50"/>
      <c r="DF6884" s="50"/>
      <c r="DG6884" s="50"/>
    </row>
    <row r="6885" spans="1:111" x14ac:dyDescent="0.2">
      <c r="A6885" s="185"/>
      <c r="B6885" s="186"/>
      <c r="C6885" s="186"/>
      <c r="D6885" s="54"/>
      <c r="E6885" s="310"/>
      <c r="F6885" s="192"/>
      <c r="G6885" s="192"/>
      <c r="H6885" s="50"/>
      <c r="I6885" s="50"/>
      <c r="J6885" s="50"/>
      <c r="K6885" s="50"/>
      <c r="L6885" s="50"/>
      <c r="M6885" s="50"/>
      <c r="N6885" s="50"/>
      <c r="O6885" s="50"/>
      <c r="P6885" s="50"/>
      <c r="Q6885" s="50"/>
      <c r="R6885" s="50"/>
      <c r="S6885" s="50"/>
      <c r="T6885" s="50"/>
      <c r="U6885" s="50"/>
      <c r="V6885" s="50"/>
      <c r="W6885" s="50"/>
      <c r="X6885" s="50"/>
      <c r="Y6885" s="50"/>
      <c r="Z6885" s="50"/>
      <c r="AA6885" s="50"/>
      <c r="AB6885" s="50"/>
      <c r="AC6885" s="50"/>
      <c r="AD6885" s="50"/>
      <c r="AE6885" s="50"/>
      <c r="AF6885" s="50"/>
      <c r="AG6885" s="50"/>
      <c r="AH6885" s="50"/>
      <c r="AI6885" s="50"/>
      <c r="AJ6885" s="50"/>
      <c r="AK6885" s="50"/>
      <c r="AL6885" s="50"/>
      <c r="AM6885" s="50"/>
      <c r="AN6885" s="50"/>
      <c r="AO6885" s="50"/>
      <c r="AP6885" s="50"/>
      <c r="AQ6885" s="50"/>
      <c r="AR6885" s="50"/>
      <c r="AS6885" s="50"/>
      <c r="AT6885" s="50"/>
      <c r="AU6885" s="50"/>
      <c r="AV6885" s="50"/>
      <c r="AW6885" s="50"/>
      <c r="AX6885" s="50"/>
      <c r="AY6885" s="50"/>
      <c r="AZ6885" s="50"/>
      <c r="BA6885" s="50"/>
      <c r="BB6885" s="50"/>
      <c r="BC6885" s="50"/>
      <c r="BD6885" s="50"/>
      <c r="BE6885" s="50"/>
      <c r="BF6885" s="50"/>
      <c r="BG6885" s="50"/>
      <c r="BH6885" s="50"/>
      <c r="BI6885" s="50"/>
      <c r="BJ6885" s="50"/>
      <c r="BK6885" s="50"/>
      <c r="BL6885" s="50"/>
      <c r="BM6885" s="50"/>
      <c r="BN6885" s="50"/>
      <c r="BO6885" s="50"/>
      <c r="BP6885" s="50"/>
      <c r="BQ6885" s="50"/>
      <c r="BR6885" s="50"/>
      <c r="BS6885" s="50"/>
      <c r="BT6885" s="50"/>
      <c r="BU6885" s="50"/>
      <c r="BV6885" s="50"/>
      <c r="BW6885" s="50"/>
      <c r="BX6885" s="50"/>
      <c r="BY6885" s="50"/>
      <c r="BZ6885" s="50"/>
      <c r="CA6885" s="50"/>
      <c r="CB6885" s="50"/>
      <c r="CC6885" s="50"/>
      <c r="CD6885" s="50"/>
      <c r="CE6885" s="50"/>
      <c r="CF6885" s="50"/>
      <c r="CG6885" s="50"/>
      <c r="CH6885" s="50"/>
      <c r="CI6885" s="50"/>
      <c r="CJ6885" s="50"/>
      <c r="CK6885" s="50"/>
      <c r="CL6885" s="50"/>
      <c r="CM6885" s="50"/>
      <c r="CN6885" s="50"/>
      <c r="CO6885" s="50"/>
      <c r="CP6885" s="50"/>
      <c r="CQ6885" s="50"/>
      <c r="CR6885" s="50"/>
      <c r="CS6885" s="50"/>
      <c r="CT6885" s="50"/>
      <c r="CU6885" s="50"/>
      <c r="CV6885" s="50"/>
      <c r="CW6885" s="50"/>
      <c r="CX6885" s="50"/>
      <c r="CY6885" s="50"/>
      <c r="CZ6885" s="50"/>
      <c r="DA6885" s="50"/>
      <c r="DB6885" s="50"/>
      <c r="DC6885" s="50"/>
      <c r="DD6885" s="50"/>
      <c r="DE6885" s="50"/>
      <c r="DF6885" s="50"/>
      <c r="DG6885" s="50"/>
    </row>
    <row r="6886" spans="1:111" x14ac:dyDescent="0.2">
      <c r="A6886" s="185"/>
      <c r="B6886" s="186"/>
      <c r="C6886" s="186"/>
      <c r="D6886" s="54"/>
      <c r="E6886" s="310"/>
      <c r="F6886" s="192"/>
      <c r="G6886" s="192"/>
      <c r="H6886" s="50"/>
      <c r="I6886" s="50"/>
      <c r="J6886" s="50"/>
      <c r="K6886" s="50"/>
      <c r="L6886" s="50"/>
      <c r="M6886" s="50"/>
      <c r="N6886" s="50"/>
      <c r="O6886" s="50"/>
      <c r="P6886" s="50"/>
      <c r="Q6886" s="50"/>
      <c r="R6886" s="50"/>
      <c r="S6886" s="50"/>
      <c r="T6886" s="50"/>
      <c r="U6886" s="50"/>
      <c r="V6886" s="50"/>
      <c r="W6886" s="50"/>
      <c r="X6886" s="50"/>
      <c r="Y6886" s="50"/>
      <c r="Z6886" s="50"/>
      <c r="AA6886" s="50"/>
      <c r="AB6886" s="50"/>
      <c r="AC6886" s="50"/>
      <c r="AD6886" s="50"/>
      <c r="AE6886" s="50"/>
      <c r="AF6886" s="50"/>
      <c r="AG6886" s="50"/>
      <c r="AH6886" s="50"/>
      <c r="AI6886" s="50"/>
      <c r="AJ6886" s="50"/>
      <c r="AK6886" s="50"/>
      <c r="AL6886" s="50"/>
      <c r="AM6886" s="50"/>
      <c r="AN6886" s="50"/>
      <c r="AO6886" s="50"/>
      <c r="AP6886" s="50"/>
      <c r="AQ6886" s="50"/>
      <c r="AR6886" s="50"/>
      <c r="AS6886" s="50"/>
      <c r="AT6886" s="50"/>
      <c r="AU6886" s="50"/>
      <c r="AV6886" s="50"/>
      <c r="AW6886" s="50"/>
      <c r="AX6886" s="50"/>
      <c r="AY6886" s="50"/>
      <c r="AZ6886" s="50"/>
      <c r="BA6886" s="50"/>
      <c r="BB6886" s="50"/>
      <c r="BC6886" s="50"/>
      <c r="BD6886" s="50"/>
      <c r="BE6886" s="50"/>
      <c r="BF6886" s="50"/>
      <c r="BG6886" s="50"/>
      <c r="BH6886" s="50"/>
      <c r="BI6886" s="50"/>
      <c r="BJ6886" s="50"/>
      <c r="BK6886" s="50"/>
      <c r="BL6886" s="50"/>
      <c r="BM6886" s="50"/>
      <c r="BN6886" s="50"/>
      <c r="BO6886" s="50"/>
      <c r="BP6886" s="50"/>
      <c r="BQ6886" s="50"/>
      <c r="BR6886" s="50"/>
      <c r="BS6886" s="50"/>
      <c r="BT6886" s="50"/>
      <c r="BU6886" s="50"/>
      <c r="BV6886" s="50"/>
      <c r="BW6886" s="50"/>
      <c r="BX6886" s="50"/>
      <c r="BY6886" s="50"/>
      <c r="BZ6886" s="50"/>
      <c r="CA6886" s="50"/>
      <c r="CB6886" s="50"/>
      <c r="CC6886" s="50"/>
      <c r="CD6886" s="50"/>
      <c r="CE6886" s="50"/>
      <c r="CF6886" s="50"/>
      <c r="CG6886" s="50"/>
      <c r="CH6886" s="50"/>
      <c r="CI6886" s="50"/>
      <c r="CJ6886" s="50"/>
      <c r="CK6886" s="50"/>
      <c r="CL6886" s="50"/>
      <c r="CM6886" s="50"/>
      <c r="CN6886" s="50"/>
      <c r="CO6886" s="50"/>
      <c r="CP6886" s="50"/>
      <c r="CQ6886" s="50"/>
      <c r="CR6886" s="50"/>
      <c r="CS6886" s="50"/>
      <c r="CT6886" s="50"/>
      <c r="CU6886" s="50"/>
      <c r="CV6886" s="50"/>
      <c r="CW6886" s="50"/>
      <c r="CX6886" s="50"/>
      <c r="CY6886" s="50"/>
      <c r="CZ6886" s="50"/>
      <c r="DA6886" s="50"/>
      <c r="DB6886" s="50"/>
      <c r="DC6886" s="50"/>
      <c r="DD6886" s="50"/>
      <c r="DE6886" s="50"/>
      <c r="DF6886" s="50"/>
      <c r="DG6886" s="50"/>
    </row>
    <row r="6887" spans="1:111" x14ac:dyDescent="0.2">
      <c r="A6887" s="185"/>
      <c r="B6887" s="186"/>
      <c r="C6887" s="186"/>
      <c r="D6887" s="54"/>
      <c r="E6887" s="310"/>
      <c r="F6887" s="192"/>
      <c r="G6887" s="192"/>
      <c r="H6887" s="50"/>
      <c r="I6887" s="50"/>
      <c r="J6887" s="50"/>
      <c r="K6887" s="50"/>
      <c r="L6887" s="50"/>
      <c r="M6887" s="50"/>
      <c r="N6887" s="50"/>
      <c r="O6887" s="50"/>
      <c r="P6887" s="50"/>
      <c r="Q6887" s="50"/>
      <c r="R6887" s="50"/>
      <c r="S6887" s="50"/>
      <c r="T6887" s="50"/>
      <c r="U6887" s="50"/>
      <c r="V6887" s="50"/>
      <c r="W6887" s="50"/>
      <c r="X6887" s="50"/>
      <c r="Y6887" s="50"/>
      <c r="Z6887" s="50"/>
      <c r="AA6887" s="50"/>
      <c r="AB6887" s="50"/>
      <c r="AC6887" s="50"/>
      <c r="AD6887" s="50"/>
      <c r="AE6887" s="50"/>
      <c r="AF6887" s="50"/>
      <c r="AG6887" s="50"/>
      <c r="AH6887" s="50"/>
      <c r="AI6887" s="50"/>
      <c r="AJ6887" s="50"/>
      <c r="AK6887" s="50"/>
      <c r="AL6887" s="50"/>
      <c r="AM6887" s="50"/>
      <c r="AN6887" s="50"/>
      <c r="AO6887" s="50"/>
      <c r="AP6887" s="50"/>
      <c r="AQ6887" s="50"/>
      <c r="AR6887" s="50"/>
      <c r="AS6887" s="50"/>
      <c r="AT6887" s="50"/>
      <c r="AU6887" s="50"/>
      <c r="AV6887" s="50"/>
      <c r="AW6887" s="50"/>
      <c r="AX6887" s="50"/>
      <c r="AY6887" s="50"/>
      <c r="AZ6887" s="50"/>
      <c r="BA6887" s="50"/>
      <c r="BB6887" s="50"/>
      <c r="BC6887" s="50"/>
      <c r="BD6887" s="50"/>
      <c r="BE6887" s="50"/>
      <c r="BF6887" s="50"/>
      <c r="BG6887" s="50"/>
      <c r="BH6887" s="50"/>
      <c r="BI6887" s="50"/>
      <c r="BJ6887" s="50"/>
      <c r="BK6887" s="50"/>
      <c r="BL6887" s="50"/>
      <c r="BM6887" s="50"/>
      <c r="BN6887" s="50"/>
      <c r="BO6887" s="50"/>
      <c r="BP6887" s="50"/>
      <c r="BQ6887" s="50"/>
      <c r="BR6887" s="50"/>
      <c r="BS6887" s="50"/>
      <c r="BT6887" s="50"/>
      <c r="BU6887" s="50"/>
      <c r="BV6887" s="50"/>
      <c r="BW6887" s="50"/>
      <c r="BX6887" s="50"/>
      <c r="BY6887" s="50"/>
      <c r="BZ6887" s="50"/>
      <c r="CA6887" s="50"/>
      <c r="CB6887" s="50"/>
      <c r="CC6887" s="50"/>
      <c r="CD6887" s="50"/>
      <c r="CE6887" s="50"/>
      <c r="CF6887" s="50"/>
      <c r="CG6887" s="50"/>
      <c r="CH6887" s="50"/>
      <c r="CI6887" s="50"/>
      <c r="CJ6887" s="50"/>
      <c r="CK6887" s="50"/>
      <c r="CL6887" s="50"/>
      <c r="CM6887" s="50"/>
      <c r="CN6887" s="50"/>
      <c r="CO6887" s="50"/>
      <c r="CP6887" s="50"/>
      <c r="CQ6887" s="50"/>
      <c r="CR6887" s="50"/>
      <c r="CS6887" s="50"/>
      <c r="CT6887" s="50"/>
      <c r="CU6887" s="50"/>
      <c r="CV6887" s="50"/>
      <c r="CW6887" s="50"/>
      <c r="CX6887" s="50"/>
      <c r="CY6887" s="50"/>
      <c r="CZ6887" s="50"/>
      <c r="DA6887" s="50"/>
      <c r="DB6887" s="50"/>
      <c r="DC6887" s="50"/>
      <c r="DD6887" s="50"/>
      <c r="DE6887" s="50"/>
      <c r="DF6887" s="50"/>
      <c r="DG6887" s="50"/>
    </row>
    <row r="6888" spans="1:111" x14ac:dyDescent="0.2">
      <c r="A6888" s="185"/>
      <c r="B6888" s="186"/>
      <c r="C6888" s="186"/>
      <c r="D6888" s="54"/>
      <c r="E6888" s="310"/>
      <c r="F6888" s="192"/>
      <c r="G6888" s="192"/>
      <c r="H6888" s="50"/>
      <c r="I6888" s="50"/>
      <c r="J6888" s="50"/>
      <c r="K6888" s="50"/>
      <c r="L6888" s="50"/>
      <c r="M6888" s="50"/>
      <c r="N6888" s="50"/>
      <c r="O6888" s="50"/>
      <c r="P6888" s="50"/>
      <c r="Q6888" s="50"/>
      <c r="R6888" s="50"/>
      <c r="S6888" s="50"/>
      <c r="T6888" s="50"/>
      <c r="U6888" s="50"/>
      <c r="V6888" s="50"/>
      <c r="W6888" s="50"/>
      <c r="X6888" s="50"/>
      <c r="Y6888" s="50"/>
      <c r="Z6888" s="50"/>
      <c r="AA6888" s="50"/>
      <c r="AB6888" s="50"/>
      <c r="AC6888" s="50"/>
      <c r="AD6888" s="50"/>
      <c r="AE6888" s="50"/>
      <c r="AF6888" s="50"/>
      <c r="AG6888" s="50"/>
      <c r="AH6888" s="50"/>
      <c r="AI6888" s="50"/>
      <c r="AJ6888" s="50"/>
      <c r="AK6888" s="50"/>
      <c r="AL6888" s="50"/>
      <c r="AM6888" s="50"/>
      <c r="AN6888" s="50"/>
      <c r="AO6888" s="50"/>
      <c r="AP6888" s="50"/>
      <c r="AQ6888" s="50"/>
      <c r="AR6888" s="50"/>
      <c r="AS6888" s="50"/>
      <c r="AT6888" s="50"/>
      <c r="AU6888" s="50"/>
      <c r="AV6888" s="50"/>
      <c r="AW6888" s="50"/>
      <c r="AX6888" s="50"/>
      <c r="AY6888" s="50"/>
      <c r="AZ6888" s="50"/>
      <c r="BA6888" s="50"/>
      <c r="BB6888" s="50"/>
      <c r="BC6888" s="50"/>
      <c r="BD6888" s="50"/>
      <c r="BE6888" s="50"/>
      <c r="BF6888" s="50"/>
      <c r="BG6888" s="50"/>
      <c r="BH6888" s="50"/>
      <c r="BI6888" s="50"/>
      <c r="BJ6888" s="50"/>
      <c r="BK6888" s="50"/>
      <c r="BL6888" s="50"/>
      <c r="BM6888" s="50"/>
      <c r="BN6888" s="50"/>
      <c r="BO6888" s="50"/>
      <c r="BP6888" s="50"/>
      <c r="BQ6888" s="50"/>
      <c r="BR6888" s="50"/>
      <c r="BS6888" s="50"/>
      <c r="BT6888" s="50"/>
      <c r="BU6888" s="50"/>
      <c r="BV6888" s="50"/>
      <c r="BW6888" s="50"/>
      <c r="BX6888" s="50"/>
      <c r="BY6888" s="50"/>
      <c r="BZ6888" s="50"/>
      <c r="CA6888" s="50"/>
      <c r="CB6888" s="50"/>
      <c r="CC6888" s="50"/>
      <c r="CD6888" s="50"/>
      <c r="CE6888" s="50"/>
      <c r="CF6888" s="50"/>
      <c r="CG6888" s="50"/>
      <c r="CH6888" s="50"/>
      <c r="CI6888" s="50"/>
      <c r="CJ6888" s="50"/>
      <c r="CK6888" s="50"/>
      <c r="CL6888" s="50"/>
      <c r="CM6888" s="50"/>
      <c r="CN6888" s="50"/>
      <c r="CO6888" s="50"/>
      <c r="CP6888" s="50"/>
      <c r="CQ6888" s="50"/>
      <c r="CR6888" s="50"/>
      <c r="CS6888" s="50"/>
      <c r="CT6888" s="50"/>
      <c r="CU6888" s="50"/>
      <c r="CV6888" s="50"/>
      <c r="CW6888" s="50"/>
      <c r="CX6888" s="50"/>
      <c r="CY6888" s="50"/>
      <c r="CZ6888" s="50"/>
      <c r="DA6888" s="50"/>
      <c r="DB6888" s="50"/>
      <c r="DC6888" s="50"/>
      <c r="DD6888" s="50"/>
      <c r="DE6888" s="50"/>
      <c r="DF6888" s="50"/>
      <c r="DG6888" s="50"/>
    </row>
    <row r="6889" spans="1:111" x14ac:dyDescent="0.2">
      <c r="A6889" s="185"/>
      <c r="B6889" s="186"/>
      <c r="C6889" s="186"/>
      <c r="D6889" s="54"/>
      <c r="E6889" s="310"/>
      <c r="F6889" s="192"/>
      <c r="G6889" s="192"/>
      <c r="H6889" s="50"/>
      <c r="I6889" s="50"/>
      <c r="J6889" s="50"/>
      <c r="K6889" s="50"/>
      <c r="L6889" s="50"/>
      <c r="M6889" s="50"/>
      <c r="N6889" s="50"/>
      <c r="O6889" s="50"/>
      <c r="P6889" s="50"/>
      <c r="Q6889" s="50"/>
      <c r="R6889" s="50"/>
      <c r="S6889" s="50"/>
      <c r="T6889" s="50"/>
      <c r="U6889" s="50"/>
      <c r="V6889" s="50"/>
      <c r="W6889" s="50"/>
      <c r="X6889" s="50"/>
      <c r="Y6889" s="50"/>
      <c r="Z6889" s="50"/>
      <c r="AA6889" s="50"/>
      <c r="AB6889" s="50"/>
      <c r="AC6889" s="50"/>
      <c r="AD6889" s="50"/>
      <c r="AE6889" s="50"/>
      <c r="AF6889" s="50"/>
      <c r="AG6889" s="50"/>
      <c r="AH6889" s="50"/>
      <c r="AI6889" s="50"/>
      <c r="AJ6889" s="50"/>
      <c r="AK6889" s="50"/>
      <c r="AL6889" s="50"/>
      <c r="AM6889" s="50"/>
      <c r="AN6889" s="50"/>
      <c r="AO6889" s="50"/>
      <c r="AP6889" s="50"/>
      <c r="AQ6889" s="50"/>
      <c r="AR6889" s="50"/>
      <c r="AS6889" s="50"/>
      <c r="AT6889" s="50"/>
      <c r="AU6889" s="50"/>
      <c r="AV6889" s="50"/>
      <c r="AW6889" s="50"/>
      <c r="AX6889" s="50"/>
      <c r="AY6889" s="50"/>
      <c r="AZ6889" s="50"/>
      <c r="BA6889" s="50"/>
      <c r="BB6889" s="50"/>
      <c r="BC6889" s="50"/>
      <c r="BD6889" s="50"/>
      <c r="BE6889" s="50"/>
      <c r="BF6889" s="50"/>
      <c r="BG6889" s="50"/>
      <c r="BH6889" s="50"/>
      <c r="BI6889" s="50"/>
      <c r="BJ6889" s="50"/>
      <c r="BK6889" s="50"/>
      <c r="BL6889" s="50"/>
      <c r="BM6889" s="50"/>
      <c r="BN6889" s="50"/>
      <c r="BO6889" s="50"/>
      <c r="BP6889" s="50"/>
      <c r="BQ6889" s="50"/>
      <c r="BR6889" s="50"/>
      <c r="BS6889" s="50"/>
      <c r="BT6889" s="50"/>
      <c r="BU6889" s="50"/>
      <c r="BV6889" s="50"/>
      <c r="BW6889" s="50"/>
      <c r="BX6889" s="50"/>
      <c r="BY6889" s="50"/>
      <c r="BZ6889" s="50"/>
      <c r="CA6889" s="50"/>
      <c r="CB6889" s="50"/>
      <c r="CC6889" s="50"/>
      <c r="CD6889" s="50"/>
      <c r="CE6889" s="50"/>
      <c r="CF6889" s="50"/>
      <c r="CG6889" s="50"/>
      <c r="CH6889" s="50"/>
      <c r="CI6889" s="50"/>
      <c r="CJ6889" s="50"/>
      <c r="CK6889" s="50"/>
      <c r="CL6889" s="50"/>
      <c r="CM6889" s="50"/>
      <c r="CN6889" s="50"/>
      <c r="CO6889" s="50"/>
      <c r="CP6889" s="50"/>
      <c r="CQ6889" s="50"/>
      <c r="CR6889" s="50"/>
      <c r="CS6889" s="50"/>
      <c r="CT6889" s="50"/>
      <c r="CU6889" s="50"/>
      <c r="CV6889" s="50"/>
      <c r="CW6889" s="50"/>
      <c r="CX6889" s="50"/>
      <c r="CY6889" s="50"/>
      <c r="CZ6889" s="50"/>
      <c r="DA6889" s="50"/>
      <c r="DB6889" s="50"/>
      <c r="DC6889" s="50"/>
      <c r="DD6889" s="50"/>
      <c r="DE6889" s="50"/>
      <c r="DF6889" s="50"/>
      <c r="DG6889" s="50"/>
    </row>
    <row r="6890" spans="1:111" x14ac:dyDescent="0.2">
      <c r="A6890" s="185"/>
      <c r="B6890" s="186"/>
      <c r="C6890" s="186"/>
      <c r="D6890" s="54"/>
      <c r="E6890" s="310"/>
      <c r="F6890" s="192"/>
      <c r="G6890" s="192"/>
      <c r="H6890" s="50"/>
      <c r="I6890" s="50"/>
      <c r="J6890" s="50"/>
      <c r="K6890" s="50"/>
      <c r="L6890" s="50"/>
      <c r="M6890" s="50"/>
      <c r="N6890" s="50"/>
      <c r="O6890" s="50"/>
      <c r="P6890" s="50"/>
      <c r="Q6890" s="50"/>
      <c r="R6890" s="50"/>
      <c r="S6890" s="50"/>
      <c r="T6890" s="50"/>
      <c r="U6890" s="50"/>
      <c r="V6890" s="50"/>
      <c r="W6890" s="50"/>
      <c r="X6890" s="50"/>
      <c r="Y6890" s="50"/>
      <c r="Z6890" s="50"/>
      <c r="AA6890" s="50"/>
      <c r="AB6890" s="50"/>
      <c r="AC6890" s="50"/>
      <c r="AD6890" s="50"/>
      <c r="AE6890" s="50"/>
      <c r="AF6890" s="50"/>
      <c r="AG6890" s="50"/>
      <c r="AH6890" s="50"/>
      <c r="AI6890" s="50"/>
      <c r="AJ6890" s="50"/>
      <c r="AK6890" s="50"/>
      <c r="AL6890" s="50"/>
      <c r="AM6890" s="50"/>
      <c r="AN6890" s="50"/>
      <c r="AO6890" s="50"/>
      <c r="AP6890" s="50"/>
      <c r="AQ6890" s="50"/>
      <c r="AR6890" s="50"/>
      <c r="AS6890" s="50"/>
      <c r="AT6890" s="50"/>
      <c r="AU6890" s="50"/>
      <c r="AV6890" s="50"/>
      <c r="AW6890" s="50"/>
      <c r="AX6890" s="50"/>
      <c r="AY6890" s="50"/>
      <c r="AZ6890" s="50"/>
      <c r="BA6890" s="50"/>
      <c r="BB6890" s="50"/>
      <c r="BC6890" s="50"/>
      <c r="BD6890" s="50"/>
      <c r="BE6890" s="50"/>
      <c r="BF6890" s="50"/>
      <c r="BG6890" s="50"/>
      <c r="BH6890" s="50"/>
      <c r="BI6890" s="50"/>
      <c r="BJ6890" s="50"/>
      <c r="BK6890" s="50"/>
      <c r="BL6890" s="50"/>
      <c r="BM6890" s="50"/>
      <c r="BN6890" s="50"/>
      <c r="BO6890" s="50"/>
      <c r="BP6890" s="50"/>
      <c r="BQ6890" s="50"/>
      <c r="BR6890" s="50"/>
      <c r="BS6890" s="50"/>
      <c r="BT6890" s="50"/>
      <c r="BU6890" s="50"/>
      <c r="BV6890" s="50"/>
      <c r="BW6890" s="50"/>
      <c r="BX6890" s="50"/>
      <c r="BY6890" s="50"/>
      <c r="BZ6890" s="50"/>
      <c r="CA6890" s="50"/>
      <c r="CB6890" s="50"/>
      <c r="CC6890" s="50"/>
      <c r="CD6890" s="50"/>
      <c r="CE6890" s="50"/>
      <c r="CF6890" s="50"/>
      <c r="CG6890" s="50"/>
      <c r="CH6890" s="50"/>
      <c r="CI6890" s="50"/>
      <c r="CJ6890" s="50"/>
      <c r="CK6890" s="50"/>
      <c r="CL6890" s="50"/>
      <c r="CM6890" s="50"/>
      <c r="CN6890" s="50"/>
      <c r="CO6890" s="50"/>
      <c r="CP6890" s="50"/>
      <c r="CQ6890" s="50"/>
      <c r="CR6890" s="50"/>
      <c r="CS6890" s="50"/>
      <c r="CT6890" s="50"/>
      <c r="CU6890" s="50"/>
      <c r="CV6890" s="50"/>
      <c r="CW6890" s="50"/>
      <c r="CX6890" s="50"/>
      <c r="CY6890" s="50"/>
      <c r="CZ6890" s="50"/>
      <c r="DA6890" s="50"/>
      <c r="DB6890" s="50"/>
      <c r="DC6890" s="50"/>
      <c r="DD6890" s="50"/>
      <c r="DE6890" s="50"/>
      <c r="DF6890" s="50"/>
      <c r="DG6890" s="50"/>
    </row>
    <row r="6891" spans="1:111" x14ac:dyDescent="0.2">
      <c r="A6891" s="185"/>
      <c r="B6891" s="186"/>
      <c r="C6891" s="186"/>
      <c r="D6891" s="54"/>
      <c r="E6891" s="310"/>
      <c r="F6891" s="192"/>
      <c r="G6891" s="192"/>
      <c r="H6891" s="50"/>
      <c r="I6891" s="50"/>
      <c r="J6891" s="50"/>
      <c r="K6891" s="50"/>
      <c r="L6891" s="50"/>
      <c r="M6891" s="50"/>
      <c r="N6891" s="50"/>
      <c r="O6891" s="50"/>
      <c r="P6891" s="50"/>
      <c r="Q6891" s="50"/>
      <c r="R6891" s="50"/>
      <c r="S6891" s="50"/>
      <c r="T6891" s="50"/>
      <c r="U6891" s="50"/>
      <c r="V6891" s="50"/>
      <c r="W6891" s="50"/>
      <c r="X6891" s="50"/>
      <c r="Y6891" s="50"/>
      <c r="Z6891" s="50"/>
      <c r="AA6891" s="50"/>
      <c r="AB6891" s="50"/>
      <c r="AC6891" s="50"/>
      <c r="AD6891" s="50"/>
      <c r="AE6891" s="50"/>
      <c r="AF6891" s="50"/>
      <c r="AG6891" s="50"/>
      <c r="AH6891" s="50"/>
      <c r="AI6891" s="50"/>
      <c r="AJ6891" s="50"/>
      <c r="AK6891" s="50"/>
      <c r="AL6891" s="50"/>
      <c r="AM6891" s="50"/>
      <c r="AN6891" s="50"/>
      <c r="AO6891" s="50"/>
      <c r="AP6891" s="50"/>
      <c r="AQ6891" s="50"/>
      <c r="AR6891" s="50"/>
      <c r="AS6891" s="50"/>
      <c r="AT6891" s="50"/>
      <c r="AU6891" s="50"/>
      <c r="AV6891" s="50"/>
      <c r="AW6891" s="50"/>
      <c r="AX6891" s="50"/>
      <c r="AY6891" s="50"/>
      <c r="AZ6891" s="50"/>
      <c r="BA6891" s="50"/>
      <c r="BB6891" s="50"/>
      <c r="BC6891" s="50"/>
      <c r="BD6891" s="50"/>
      <c r="BE6891" s="50"/>
      <c r="BF6891" s="50"/>
      <c r="BG6891" s="50"/>
      <c r="BH6891" s="50"/>
      <c r="BI6891" s="50"/>
      <c r="BJ6891" s="50"/>
      <c r="BK6891" s="50"/>
      <c r="BL6891" s="50"/>
      <c r="BM6891" s="50"/>
      <c r="BN6891" s="50"/>
      <c r="BO6891" s="50"/>
      <c r="BP6891" s="50"/>
      <c r="BQ6891" s="50"/>
      <c r="BR6891" s="50"/>
      <c r="BS6891" s="50"/>
      <c r="BT6891" s="50"/>
      <c r="BU6891" s="50"/>
      <c r="BV6891" s="50"/>
      <c r="BW6891" s="50"/>
      <c r="BX6891" s="50"/>
      <c r="BY6891" s="50"/>
      <c r="BZ6891" s="50"/>
      <c r="CA6891" s="50"/>
      <c r="CB6891" s="50"/>
      <c r="CC6891" s="50"/>
      <c r="CD6891" s="50"/>
      <c r="CE6891" s="50"/>
      <c r="CF6891" s="50"/>
      <c r="CG6891" s="50"/>
      <c r="CH6891" s="50"/>
      <c r="CI6891" s="50"/>
      <c r="CJ6891" s="50"/>
      <c r="CK6891" s="50"/>
      <c r="CL6891" s="50"/>
      <c r="CM6891" s="50"/>
      <c r="CN6891" s="50"/>
      <c r="CO6891" s="50"/>
      <c r="CP6891" s="50"/>
      <c r="CQ6891" s="50"/>
      <c r="CR6891" s="50"/>
      <c r="CS6891" s="50"/>
      <c r="CT6891" s="50"/>
      <c r="CU6891" s="50"/>
      <c r="CV6891" s="50"/>
      <c r="CW6891" s="50"/>
      <c r="CX6891" s="50"/>
      <c r="CY6891" s="50"/>
      <c r="CZ6891" s="50"/>
      <c r="DA6891" s="50"/>
      <c r="DB6891" s="50"/>
      <c r="DC6891" s="50"/>
      <c r="DD6891" s="50"/>
      <c r="DE6891" s="50"/>
      <c r="DF6891" s="50"/>
      <c r="DG6891" s="50"/>
    </row>
    <row r="6892" spans="1:111" x14ac:dyDescent="0.2">
      <c r="A6892" s="185"/>
      <c r="B6892" s="186"/>
      <c r="C6892" s="186"/>
      <c r="D6892" s="54"/>
      <c r="E6892" s="310"/>
      <c r="F6892" s="192"/>
      <c r="G6892" s="192"/>
      <c r="H6892" s="50"/>
      <c r="I6892" s="50"/>
      <c r="J6892" s="50"/>
      <c r="K6892" s="50"/>
      <c r="L6892" s="50"/>
      <c r="M6892" s="50"/>
      <c r="N6892" s="50"/>
      <c r="O6892" s="50"/>
      <c r="P6892" s="50"/>
      <c r="Q6892" s="50"/>
      <c r="R6892" s="50"/>
      <c r="S6892" s="50"/>
      <c r="T6892" s="50"/>
      <c r="U6892" s="50"/>
      <c r="V6892" s="50"/>
      <c r="W6892" s="50"/>
      <c r="X6892" s="50"/>
      <c r="Y6892" s="50"/>
      <c r="Z6892" s="50"/>
      <c r="AA6892" s="50"/>
      <c r="AB6892" s="50"/>
      <c r="AC6892" s="50"/>
      <c r="AD6892" s="50"/>
      <c r="AE6892" s="50"/>
      <c r="AF6892" s="50"/>
      <c r="AG6892" s="50"/>
      <c r="AH6892" s="50"/>
      <c r="AI6892" s="50"/>
      <c r="AJ6892" s="50"/>
      <c r="AK6892" s="50"/>
      <c r="AL6892" s="50"/>
      <c r="AM6892" s="50"/>
      <c r="AN6892" s="50"/>
      <c r="AO6892" s="50"/>
      <c r="AP6892" s="50"/>
      <c r="AQ6892" s="50"/>
      <c r="AR6892" s="50"/>
      <c r="AS6892" s="50"/>
      <c r="AT6892" s="50"/>
      <c r="AU6892" s="50"/>
      <c r="AV6892" s="50"/>
      <c r="AW6892" s="50"/>
      <c r="AX6892" s="50"/>
      <c r="AY6892" s="50"/>
      <c r="AZ6892" s="50"/>
      <c r="BA6892" s="50"/>
      <c r="BB6892" s="50"/>
      <c r="BC6892" s="50"/>
      <c r="BD6892" s="50"/>
      <c r="BE6892" s="50"/>
      <c r="BF6892" s="50"/>
      <c r="BG6892" s="50"/>
      <c r="BH6892" s="50"/>
      <c r="BI6892" s="50"/>
      <c r="BJ6892" s="50"/>
      <c r="BK6892" s="50"/>
      <c r="BL6892" s="50"/>
      <c r="BM6892" s="50"/>
      <c r="BN6892" s="50"/>
      <c r="BO6892" s="50"/>
      <c r="BP6892" s="50"/>
      <c r="BQ6892" s="50"/>
      <c r="BR6892" s="50"/>
      <c r="BS6892" s="50"/>
      <c r="BT6892" s="50"/>
      <c r="BU6892" s="50"/>
      <c r="BV6892" s="50"/>
      <c r="BW6892" s="50"/>
      <c r="BX6892" s="50"/>
      <c r="BY6892" s="50"/>
      <c r="BZ6892" s="50"/>
      <c r="CA6892" s="50"/>
      <c r="CB6892" s="50"/>
      <c r="CC6892" s="50"/>
      <c r="CD6892" s="50"/>
      <c r="CE6892" s="50"/>
      <c r="CF6892" s="50"/>
      <c r="CG6892" s="50"/>
      <c r="CH6892" s="50"/>
      <c r="CI6892" s="50"/>
      <c r="CJ6892" s="50"/>
      <c r="CK6892" s="50"/>
      <c r="CL6892" s="50"/>
      <c r="CM6892" s="50"/>
      <c r="CN6892" s="50"/>
      <c r="CO6892" s="50"/>
      <c r="CP6892" s="50"/>
      <c r="CQ6892" s="50"/>
      <c r="CR6892" s="50"/>
      <c r="CS6892" s="50"/>
      <c r="CT6892" s="50"/>
      <c r="CU6892" s="50"/>
      <c r="CV6892" s="50"/>
      <c r="CW6892" s="50"/>
      <c r="CX6892" s="50"/>
      <c r="CY6892" s="50"/>
      <c r="CZ6892" s="50"/>
      <c r="DA6892" s="50"/>
      <c r="DB6892" s="50"/>
      <c r="DC6892" s="50"/>
      <c r="DD6892" s="50"/>
      <c r="DE6892" s="50"/>
      <c r="DF6892" s="50"/>
      <c r="DG6892" s="50"/>
    </row>
    <row r="6893" spans="1:111" x14ac:dyDescent="0.2">
      <c r="A6893" s="185"/>
      <c r="B6893" s="186"/>
      <c r="C6893" s="186"/>
      <c r="D6893" s="54"/>
      <c r="E6893" s="310"/>
      <c r="F6893" s="192"/>
      <c r="G6893" s="192"/>
      <c r="H6893" s="50"/>
      <c r="I6893" s="50"/>
      <c r="J6893" s="50"/>
      <c r="K6893" s="50"/>
      <c r="L6893" s="50"/>
      <c r="M6893" s="50"/>
      <c r="N6893" s="50"/>
      <c r="O6893" s="50"/>
      <c r="P6893" s="50"/>
      <c r="Q6893" s="50"/>
      <c r="R6893" s="50"/>
      <c r="S6893" s="50"/>
      <c r="T6893" s="50"/>
      <c r="U6893" s="50"/>
      <c r="V6893" s="50"/>
      <c r="W6893" s="50"/>
      <c r="X6893" s="50"/>
      <c r="Y6893" s="50"/>
      <c r="Z6893" s="50"/>
      <c r="AA6893" s="50"/>
      <c r="AB6893" s="50"/>
      <c r="AC6893" s="50"/>
      <c r="AD6893" s="50"/>
      <c r="AE6893" s="50"/>
      <c r="AF6893" s="50"/>
      <c r="AG6893" s="50"/>
      <c r="AH6893" s="50"/>
      <c r="AI6893" s="50"/>
      <c r="AJ6893" s="50"/>
      <c r="AK6893" s="50"/>
      <c r="AL6893" s="50"/>
      <c r="AM6893" s="50"/>
      <c r="AN6893" s="50"/>
      <c r="AO6893" s="50"/>
      <c r="AP6893" s="50"/>
      <c r="AQ6893" s="50"/>
      <c r="AR6893" s="50"/>
      <c r="AS6893" s="50"/>
      <c r="AT6893" s="50"/>
      <c r="AU6893" s="50"/>
      <c r="AV6893" s="50"/>
      <c r="AW6893" s="50"/>
      <c r="AX6893" s="50"/>
      <c r="AY6893" s="50"/>
      <c r="AZ6893" s="50"/>
      <c r="BA6893" s="50"/>
      <c r="BB6893" s="50"/>
      <c r="BC6893" s="50"/>
      <c r="BD6893" s="50"/>
      <c r="BE6893" s="50"/>
      <c r="BF6893" s="50"/>
      <c r="BG6893" s="50"/>
      <c r="BH6893" s="50"/>
      <c r="BI6893" s="50"/>
      <c r="BJ6893" s="50"/>
      <c r="BK6893" s="50"/>
      <c r="BL6893" s="50"/>
      <c r="BM6893" s="50"/>
      <c r="BN6893" s="50"/>
      <c r="BO6893" s="50"/>
      <c r="BP6893" s="50"/>
      <c r="BQ6893" s="50"/>
      <c r="BR6893" s="50"/>
      <c r="BS6893" s="50"/>
      <c r="BT6893" s="50"/>
      <c r="BU6893" s="50"/>
      <c r="BV6893" s="50"/>
      <c r="BW6893" s="50"/>
      <c r="BX6893" s="50"/>
      <c r="BY6893" s="50"/>
      <c r="BZ6893" s="50"/>
      <c r="CA6893" s="50"/>
      <c r="CB6893" s="50"/>
      <c r="CC6893" s="50"/>
      <c r="CD6893" s="50"/>
      <c r="CE6893" s="50"/>
      <c r="CF6893" s="50"/>
      <c r="CG6893" s="50"/>
      <c r="CH6893" s="50"/>
      <c r="CI6893" s="50"/>
      <c r="CJ6893" s="50"/>
      <c r="CK6893" s="50"/>
      <c r="CL6893" s="50"/>
      <c r="CM6893" s="50"/>
      <c r="CN6893" s="50"/>
      <c r="CO6893" s="50"/>
      <c r="CP6893" s="50"/>
      <c r="CQ6893" s="50"/>
      <c r="CR6893" s="50"/>
      <c r="CS6893" s="50"/>
      <c r="CT6893" s="50"/>
      <c r="CU6893" s="50"/>
      <c r="CV6893" s="50"/>
      <c r="CW6893" s="50"/>
      <c r="CX6893" s="50"/>
      <c r="CY6893" s="50"/>
      <c r="CZ6893" s="50"/>
      <c r="DA6893" s="50"/>
      <c r="DB6893" s="50"/>
      <c r="DC6893" s="50"/>
      <c r="DD6893" s="50"/>
      <c r="DE6893" s="50"/>
      <c r="DF6893" s="50"/>
      <c r="DG6893" s="50"/>
    </row>
    <row r="6894" spans="1:111" x14ac:dyDescent="0.2">
      <c r="A6894" s="185"/>
      <c r="B6894" s="186"/>
      <c r="C6894" s="186"/>
      <c r="D6894" s="54"/>
      <c r="E6894" s="310"/>
      <c r="F6894" s="192"/>
      <c r="G6894" s="192"/>
      <c r="H6894" s="50"/>
      <c r="I6894" s="50"/>
      <c r="J6894" s="50"/>
      <c r="K6894" s="50"/>
      <c r="L6894" s="50"/>
      <c r="M6894" s="50"/>
      <c r="N6894" s="50"/>
      <c r="O6894" s="50"/>
      <c r="P6894" s="50"/>
      <c r="Q6894" s="50"/>
      <c r="R6894" s="50"/>
      <c r="S6894" s="50"/>
      <c r="T6894" s="50"/>
      <c r="U6894" s="50"/>
      <c r="V6894" s="50"/>
      <c r="W6894" s="50"/>
      <c r="X6894" s="50"/>
      <c r="Y6894" s="50"/>
      <c r="Z6894" s="50"/>
      <c r="AA6894" s="50"/>
      <c r="AB6894" s="50"/>
      <c r="AC6894" s="50"/>
      <c r="AD6894" s="50"/>
      <c r="AE6894" s="50"/>
      <c r="AF6894" s="50"/>
      <c r="AG6894" s="50"/>
      <c r="AH6894" s="50"/>
      <c r="AI6894" s="50"/>
      <c r="AJ6894" s="50"/>
      <c r="AK6894" s="50"/>
      <c r="AL6894" s="50"/>
      <c r="AM6894" s="50"/>
      <c r="AN6894" s="50"/>
      <c r="AO6894" s="50"/>
      <c r="AP6894" s="50"/>
      <c r="AQ6894" s="50"/>
      <c r="AR6894" s="50"/>
      <c r="AS6894" s="50"/>
      <c r="AT6894" s="50"/>
      <c r="AU6894" s="50"/>
      <c r="AV6894" s="50"/>
      <c r="AW6894" s="50"/>
      <c r="AX6894" s="50"/>
      <c r="AY6894" s="50"/>
      <c r="AZ6894" s="50"/>
      <c r="BA6894" s="50"/>
      <c r="BB6894" s="50"/>
      <c r="BC6894" s="50"/>
      <c r="BD6894" s="50"/>
      <c r="BE6894" s="50"/>
      <c r="BF6894" s="50"/>
      <c r="BG6894" s="50"/>
      <c r="BH6894" s="50"/>
      <c r="BI6894" s="50"/>
      <c r="BJ6894" s="50"/>
      <c r="BK6894" s="50"/>
      <c r="BL6894" s="50"/>
      <c r="BM6894" s="50"/>
      <c r="BN6894" s="50"/>
      <c r="BO6894" s="50"/>
      <c r="BP6894" s="50"/>
      <c r="BQ6894" s="50"/>
      <c r="BR6894" s="50"/>
      <c r="BS6894" s="50"/>
      <c r="BT6894" s="50"/>
      <c r="BU6894" s="50"/>
      <c r="BV6894" s="50"/>
      <c r="BW6894" s="50"/>
      <c r="BX6894" s="50"/>
      <c r="BY6894" s="50"/>
      <c r="BZ6894" s="50"/>
      <c r="CA6894" s="50"/>
      <c r="CB6894" s="50"/>
      <c r="CC6894" s="50"/>
      <c r="CD6894" s="50"/>
      <c r="CE6894" s="50"/>
      <c r="CF6894" s="50"/>
      <c r="CG6894" s="50"/>
      <c r="CH6894" s="50"/>
      <c r="CI6894" s="50"/>
      <c r="CJ6894" s="50"/>
      <c r="CK6894" s="50"/>
      <c r="CL6894" s="50"/>
      <c r="CM6894" s="50"/>
      <c r="CN6894" s="50"/>
      <c r="CO6894" s="50"/>
      <c r="CP6894" s="50"/>
      <c r="CQ6894" s="50"/>
      <c r="CR6894" s="50"/>
      <c r="CS6894" s="50"/>
      <c r="CT6894" s="50"/>
      <c r="CU6894" s="50"/>
      <c r="CV6894" s="50"/>
      <c r="CW6894" s="50"/>
      <c r="CX6894" s="50"/>
      <c r="CY6894" s="50"/>
      <c r="CZ6894" s="50"/>
      <c r="DA6894" s="50"/>
      <c r="DB6894" s="50"/>
      <c r="DC6894" s="50"/>
      <c r="DD6894" s="50"/>
      <c r="DE6894" s="50"/>
      <c r="DF6894" s="50"/>
      <c r="DG6894" s="50"/>
    </row>
    <row r="6895" spans="1:111" x14ac:dyDescent="0.2">
      <c r="A6895" s="185"/>
      <c r="B6895" s="186"/>
      <c r="C6895" s="186"/>
      <c r="D6895" s="54"/>
      <c r="E6895" s="310"/>
      <c r="F6895" s="192"/>
      <c r="G6895" s="192"/>
      <c r="H6895" s="50"/>
      <c r="I6895" s="50"/>
      <c r="J6895" s="50"/>
      <c r="K6895" s="50"/>
      <c r="L6895" s="50"/>
      <c r="M6895" s="50"/>
      <c r="N6895" s="50"/>
      <c r="O6895" s="50"/>
      <c r="P6895" s="50"/>
      <c r="Q6895" s="50"/>
      <c r="R6895" s="50"/>
      <c r="S6895" s="50"/>
      <c r="T6895" s="50"/>
      <c r="U6895" s="50"/>
      <c r="V6895" s="50"/>
      <c r="W6895" s="50"/>
      <c r="X6895" s="50"/>
      <c r="Y6895" s="50"/>
      <c r="Z6895" s="50"/>
      <c r="AA6895" s="50"/>
      <c r="AB6895" s="50"/>
      <c r="AC6895" s="50"/>
      <c r="AD6895" s="50"/>
      <c r="AE6895" s="50"/>
      <c r="AF6895" s="50"/>
      <c r="AG6895" s="50"/>
      <c r="AH6895" s="50"/>
      <c r="AI6895" s="50"/>
      <c r="AJ6895" s="50"/>
      <c r="AK6895" s="50"/>
      <c r="AL6895" s="50"/>
      <c r="AM6895" s="50"/>
      <c r="AN6895" s="50"/>
      <c r="AO6895" s="50"/>
      <c r="AP6895" s="50"/>
      <c r="AQ6895" s="50"/>
      <c r="AR6895" s="50"/>
      <c r="AS6895" s="50"/>
      <c r="AT6895" s="50"/>
      <c r="AU6895" s="50"/>
      <c r="AV6895" s="50"/>
      <c r="AW6895" s="50"/>
      <c r="AX6895" s="50"/>
      <c r="AY6895" s="50"/>
      <c r="AZ6895" s="50"/>
      <c r="BA6895" s="50"/>
      <c r="BB6895" s="50"/>
      <c r="BC6895" s="50"/>
      <c r="BD6895" s="50"/>
      <c r="BE6895" s="50"/>
      <c r="BF6895" s="50"/>
      <c r="BG6895" s="50"/>
      <c r="BH6895" s="50"/>
      <c r="BI6895" s="50"/>
      <c r="BJ6895" s="50"/>
      <c r="BK6895" s="50"/>
      <c r="BL6895" s="50"/>
      <c r="BM6895" s="50"/>
      <c r="BN6895" s="50"/>
      <c r="BO6895" s="50"/>
      <c r="BP6895" s="50"/>
      <c r="BQ6895" s="50"/>
      <c r="BR6895" s="50"/>
      <c r="BS6895" s="50"/>
      <c r="BT6895" s="50"/>
      <c r="BU6895" s="50"/>
      <c r="BV6895" s="50"/>
      <c r="BW6895" s="50"/>
      <c r="BX6895" s="50"/>
      <c r="BY6895" s="50"/>
      <c r="BZ6895" s="50"/>
      <c r="CA6895" s="50"/>
      <c r="CB6895" s="50"/>
      <c r="CC6895" s="50"/>
      <c r="CD6895" s="50"/>
      <c r="CE6895" s="50"/>
      <c r="CF6895" s="50"/>
      <c r="CG6895" s="50"/>
      <c r="CH6895" s="50"/>
      <c r="CI6895" s="50"/>
      <c r="CJ6895" s="50"/>
      <c r="CK6895" s="50"/>
      <c r="CL6895" s="50"/>
      <c r="CM6895" s="50"/>
      <c r="CN6895" s="50"/>
      <c r="CO6895" s="50"/>
      <c r="CP6895" s="50"/>
      <c r="CQ6895" s="50"/>
      <c r="CR6895" s="50"/>
      <c r="CS6895" s="50"/>
      <c r="CT6895" s="50"/>
      <c r="CU6895" s="50"/>
      <c r="CV6895" s="50"/>
      <c r="CW6895" s="50"/>
      <c r="CX6895" s="50"/>
      <c r="CY6895" s="50"/>
      <c r="CZ6895" s="50"/>
      <c r="DA6895" s="50"/>
      <c r="DB6895" s="50"/>
      <c r="DC6895" s="50"/>
      <c r="DD6895" s="50"/>
      <c r="DE6895" s="50"/>
      <c r="DF6895" s="50"/>
      <c r="DG6895" s="50"/>
    </row>
    <row r="6896" spans="1:111" x14ac:dyDescent="0.2">
      <c r="A6896" s="185"/>
      <c r="B6896" s="186"/>
      <c r="C6896" s="186"/>
      <c r="D6896" s="54"/>
      <c r="E6896" s="310"/>
      <c r="F6896" s="192"/>
      <c r="G6896" s="192"/>
      <c r="H6896" s="50"/>
      <c r="I6896" s="50"/>
      <c r="J6896" s="50"/>
      <c r="K6896" s="50"/>
      <c r="L6896" s="50"/>
      <c r="M6896" s="50"/>
      <c r="N6896" s="50"/>
      <c r="O6896" s="50"/>
      <c r="P6896" s="50"/>
      <c r="Q6896" s="50"/>
      <c r="R6896" s="50"/>
      <c r="S6896" s="50"/>
      <c r="T6896" s="50"/>
      <c r="U6896" s="50"/>
      <c r="V6896" s="50"/>
      <c r="W6896" s="50"/>
      <c r="X6896" s="50"/>
      <c r="Y6896" s="50"/>
      <c r="Z6896" s="50"/>
      <c r="AA6896" s="50"/>
      <c r="AB6896" s="50"/>
      <c r="AC6896" s="50"/>
      <c r="AD6896" s="50"/>
      <c r="AE6896" s="50"/>
      <c r="AF6896" s="50"/>
      <c r="AG6896" s="50"/>
      <c r="AH6896" s="50"/>
      <c r="AI6896" s="50"/>
      <c r="AJ6896" s="50"/>
      <c r="AK6896" s="50"/>
      <c r="AL6896" s="50"/>
      <c r="AM6896" s="50"/>
      <c r="AN6896" s="50"/>
      <c r="AO6896" s="50"/>
      <c r="AP6896" s="50"/>
      <c r="AQ6896" s="50"/>
      <c r="AR6896" s="50"/>
      <c r="AS6896" s="50"/>
      <c r="AT6896" s="50"/>
      <c r="AU6896" s="50"/>
      <c r="AV6896" s="50"/>
      <c r="AW6896" s="50"/>
      <c r="AX6896" s="50"/>
      <c r="AY6896" s="50"/>
      <c r="AZ6896" s="50"/>
      <c r="BA6896" s="50"/>
      <c r="BB6896" s="50"/>
      <c r="BC6896" s="50"/>
      <c r="BD6896" s="50"/>
      <c r="BE6896" s="50"/>
      <c r="BF6896" s="50"/>
      <c r="BG6896" s="50"/>
      <c r="BH6896" s="50"/>
      <c r="BI6896" s="50"/>
      <c r="BJ6896" s="50"/>
      <c r="BK6896" s="50"/>
      <c r="BL6896" s="50"/>
      <c r="BM6896" s="50"/>
      <c r="BN6896" s="50"/>
      <c r="BO6896" s="50"/>
      <c r="BP6896" s="50"/>
      <c r="BQ6896" s="50"/>
      <c r="BR6896" s="50"/>
      <c r="BS6896" s="50"/>
      <c r="BT6896" s="50"/>
      <c r="BU6896" s="50"/>
      <c r="BV6896" s="50"/>
      <c r="BW6896" s="50"/>
      <c r="BX6896" s="50"/>
      <c r="BY6896" s="50"/>
      <c r="BZ6896" s="50"/>
      <c r="CA6896" s="50"/>
      <c r="CB6896" s="50"/>
      <c r="CC6896" s="50"/>
      <c r="CD6896" s="50"/>
      <c r="CE6896" s="50"/>
      <c r="CF6896" s="50"/>
      <c r="CG6896" s="50"/>
      <c r="CH6896" s="50"/>
      <c r="CI6896" s="50"/>
      <c r="CJ6896" s="50"/>
      <c r="CK6896" s="50"/>
      <c r="CL6896" s="50"/>
      <c r="CM6896" s="50"/>
      <c r="CN6896" s="50"/>
      <c r="CO6896" s="50"/>
      <c r="CP6896" s="50"/>
      <c r="CQ6896" s="50"/>
      <c r="CR6896" s="50"/>
      <c r="CS6896" s="50"/>
      <c r="CT6896" s="50"/>
      <c r="CU6896" s="50"/>
      <c r="CV6896" s="50"/>
      <c r="CW6896" s="50"/>
      <c r="CX6896" s="50"/>
      <c r="CY6896" s="50"/>
      <c r="CZ6896" s="50"/>
      <c r="DA6896" s="50"/>
      <c r="DB6896" s="50"/>
      <c r="DC6896" s="50"/>
      <c r="DD6896" s="50"/>
      <c r="DE6896" s="50"/>
      <c r="DF6896" s="50"/>
      <c r="DG6896" s="50"/>
    </row>
    <row r="6897" spans="1:111" x14ac:dyDescent="0.2">
      <c r="A6897" s="185"/>
      <c r="B6897" s="186"/>
      <c r="C6897" s="186"/>
      <c r="D6897" s="54"/>
      <c r="E6897" s="310"/>
      <c r="F6897" s="192"/>
      <c r="G6897" s="192"/>
      <c r="H6897" s="50"/>
      <c r="I6897" s="50"/>
      <c r="J6897" s="50"/>
      <c r="K6897" s="50"/>
      <c r="L6897" s="50"/>
      <c r="M6897" s="50"/>
      <c r="N6897" s="50"/>
      <c r="O6897" s="50"/>
      <c r="P6897" s="50"/>
      <c r="Q6897" s="50"/>
      <c r="R6897" s="50"/>
      <c r="S6897" s="50"/>
      <c r="T6897" s="50"/>
      <c r="U6897" s="50"/>
      <c r="V6897" s="50"/>
      <c r="W6897" s="50"/>
      <c r="X6897" s="50"/>
      <c r="Y6897" s="50"/>
      <c r="Z6897" s="50"/>
      <c r="AA6897" s="50"/>
      <c r="AB6897" s="50"/>
      <c r="AC6897" s="50"/>
      <c r="AD6897" s="50"/>
      <c r="AE6897" s="50"/>
      <c r="AF6897" s="50"/>
      <c r="AG6897" s="50"/>
      <c r="AH6897" s="50"/>
      <c r="AI6897" s="50"/>
      <c r="AJ6897" s="50"/>
      <c r="AK6897" s="50"/>
      <c r="AL6897" s="50"/>
      <c r="AM6897" s="50"/>
      <c r="AN6897" s="50"/>
      <c r="AO6897" s="50"/>
      <c r="AP6897" s="50"/>
      <c r="AQ6897" s="50"/>
      <c r="AR6897" s="50"/>
      <c r="AS6897" s="50"/>
      <c r="AT6897" s="50"/>
      <c r="AU6897" s="50"/>
      <c r="AV6897" s="50"/>
      <c r="AW6897" s="50"/>
      <c r="AX6897" s="50"/>
      <c r="AY6897" s="50"/>
      <c r="AZ6897" s="50"/>
      <c r="BA6897" s="50"/>
      <c r="BB6897" s="50"/>
      <c r="BC6897" s="50"/>
      <c r="BD6897" s="50"/>
      <c r="BE6897" s="50"/>
      <c r="BF6897" s="50"/>
      <c r="BG6897" s="50"/>
      <c r="BH6897" s="50"/>
      <c r="BI6897" s="50"/>
      <c r="BJ6897" s="50"/>
      <c r="BK6897" s="50"/>
      <c r="BL6897" s="50"/>
      <c r="BM6897" s="50"/>
      <c r="BN6897" s="50"/>
      <c r="BO6897" s="50"/>
      <c r="BP6897" s="50"/>
      <c r="BQ6897" s="50"/>
      <c r="BR6897" s="50"/>
      <c r="BS6897" s="50"/>
      <c r="BT6897" s="50"/>
      <c r="BU6897" s="50"/>
      <c r="BV6897" s="50"/>
      <c r="BW6897" s="50"/>
      <c r="BX6897" s="50"/>
      <c r="BY6897" s="50"/>
      <c r="BZ6897" s="50"/>
      <c r="CA6897" s="50"/>
      <c r="CB6897" s="50"/>
      <c r="CC6897" s="50"/>
      <c r="CD6897" s="50"/>
      <c r="CE6897" s="50"/>
      <c r="CF6897" s="50"/>
      <c r="CG6897" s="50"/>
      <c r="CH6897" s="50"/>
      <c r="CI6897" s="50"/>
      <c r="CJ6897" s="50"/>
      <c r="CK6897" s="50"/>
      <c r="CL6897" s="50"/>
      <c r="CM6897" s="50"/>
      <c r="CN6897" s="50"/>
      <c r="CO6897" s="50"/>
      <c r="CP6897" s="50"/>
      <c r="CQ6897" s="50"/>
      <c r="CR6897" s="50"/>
      <c r="CS6897" s="50"/>
      <c r="CT6897" s="50"/>
      <c r="CU6897" s="50"/>
      <c r="CV6897" s="50"/>
      <c r="CW6897" s="50"/>
      <c r="CX6897" s="50"/>
      <c r="CY6897" s="50"/>
      <c r="CZ6897" s="50"/>
      <c r="DA6897" s="50"/>
      <c r="DB6897" s="50"/>
      <c r="DC6897" s="50"/>
      <c r="DD6897" s="50"/>
      <c r="DE6897" s="50"/>
      <c r="DF6897" s="50"/>
      <c r="DG6897" s="50"/>
    </row>
    <row r="6898" spans="1:111" x14ac:dyDescent="0.2">
      <c r="A6898" s="185"/>
      <c r="B6898" s="186"/>
      <c r="C6898" s="186"/>
      <c r="D6898" s="54"/>
      <c r="E6898" s="310"/>
      <c r="F6898" s="192"/>
      <c r="G6898" s="192"/>
      <c r="H6898" s="50"/>
      <c r="I6898" s="50"/>
      <c r="J6898" s="50"/>
      <c r="K6898" s="50"/>
      <c r="L6898" s="50"/>
      <c r="M6898" s="50"/>
      <c r="N6898" s="50"/>
      <c r="O6898" s="50"/>
      <c r="P6898" s="50"/>
      <c r="Q6898" s="50"/>
      <c r="R6898" s="50"/>
      <c r="S6898" s="50"/>
      <c r="T6898" s="50"/>
      <c r="U6898" s="50"/>
      <c r="V6898" s="50"/>
      <c r="W6898" s="50"/>
      <c r="X6898" s="50"/>
      <c r="Y6898" s="50"/>
      <c r="Z6898" s="50"/>
      <c r="AA6898" s="50"/>
      <c r="AB6898" s="50"/>
      <c r="AC6898" s="50"/>
      <c r="AD6898" s="50"/>
      <c r="AE6898" s="50"/>
      <c r="AF6898" s="50"/>
      <c r="AG6898" s="50"/>
      <c r="AH6898" s="50"/>
      <c r="AI6898" s="50"/>
      <c r="AJ6898" s="50"/>
      <c r="AK6898" s="50"/>
      <c r="AL6898" s="50"/>
      <c r="AM6898" s="50"/>
      <c r="AN6898" s="50"/>
      <c r="AO6898" s="50"/>
      <c r="AP6898" s="50"/>
      <c r="AQ6898" s="50"/>
      <c r="AR6898" s="50"/>
      <c r="AS6898" s="50"/>
      <c r="AT6898" s="50"/>
      <c r="AU6898" s="50"/>
      <c r="AV6898" s="50"/>
      <c r="AW6898" s="50"/>
      <c r="AX6898" s="50"/>
      <c r="AY6898" s="50"/>
      <c r="AZ6898" s="50"/>
      <c r="BA6898" s="50"/>
      <c r="BB6898" s="50"/>
      <c r="BC6898" s="50"/>
      <c r="BD6898" s="50"/>
      <c r="BE6898" s="50"/>
      <c r="BF6898" s="50"/>
      <c r="BG6898" s="50"/>
      <c r="BH6898" s="50"/>
      <c r="BI6898" s="50"/>
      <c r="BJ6898" s="50"/>
      <c r="BK6898" s="50"/>
      <c r="BL6898" s="50"/>
      <c r="BM6898" s="50"/>
      <c r="BN6898" s="50"/>
      <c r="BO6898" s="50"/>
      <c r="BP6898" s="50"/>
      <c r="BQ6898" s="50"/>
      <c r="BR6898" s="50"/>
      <c r="BS6898" s="50"/>
      <c r="BT6898" s="50"/>
      <c r="BU6898" s="50"/>
      <c r="BV6898" s="50"/>
      <c r="BW6898" s="50"/>
      <c r="BX6898" s="50"/>
      <c r="BY6898" s="50"/>
      <c r="BZ6898" s="50"/>
      <c r="CA6898" s="50"/>
      <c r="CB6898" s="50"/>
      <c r="CC6898" s="50"/>
      <c r="CD6898" s="50"/>
      <c r="CE6898" s="50"/>
      <c r="CF6898" s="50"/>
      <c r="CG6898" s="50"/>
      <c r="CH6898" s="50"/>
      <c r="CI6898" s="50"/>
      <c r="CJ6898" s="50"/>
      <c r="CK6898" s="50"/>
      <c r="CL6898" s="50"/>
      <c r="CM6898" s="50"/>
      <c r="CN6898" s="50"/>
      <c r="CO6898" s="50"/>
      <c r="CP6898" s="50"/>
      <c r="CQ6898" s="50"/>
      <c r="CR6898" s="50"/>
      <c r="CS6898" s="50"/>
      <c r="CT6898" s="50"/>
      <c r="CU6898" s="50"/>
      <c r="CV6898" s="50"/>
      <c r="CW6898" s="50"/>
      <c r="CX6898" s="50"/>
      <c r="CY6898" s="50"/>
      <c r="CZ6898" s="50"/>
      <c r="DA6898" s="50"/>
      <c r="DB6898" s="50"/>
      <c r="DC6898" s="50"/>
      <c r="DD6898" s="50"/>
      <c r="DE6898" s="50"/>
      <c r="DF6898" s="50"/>
      <c r="DG6898" s="50"/>
    </row>
    <row r="6899" spans="1:111" x14ac:dyDescent="0.2">
      <c r="A6899" s="185"/>
      <c r="B6899" s="186"/>
      <c r="C6899" s="186"/>
      <c r="D6899" s="54"/>
      <c r="E6899" s="310"/>
      <c r="F6899" s="192"/>
      <c r="G6899" s="192"/>
      <c r="H6899" s="50"/>
      <c r="I6899" s="50"/>
      <c r="J6899" s="50"/>
      <c r="K6899" s="50"/>
      <c r="L6899" s="50"/>
      <c r="M6899" s="50"/>
      <c r="N6899" s="50"/>
      <c r="O6899" s="50"/>
      <c r="P6899" s="50"/>
      <c r="Q6899" s="50"/>
      <c r="R6899" s="50"/>
      <c r="S6899" s="50"/>
      <c r="T6899" s="50"/>
      <c r="U6899" s="50"/>
      <c r="V6899" s="50"/>
      <c r="W6899" s="50"/>
      <c r="X6899" s="50"/>
      <c r="Y6899" s="50"/>
      <c r="Z6899" s="50"/>
      <c r="AA6899" s="50"/>
      <c r="AB6899" s="50"/>
      <c r="AC6899" s="50"/>
      <c r="AD6899" s="50"/>
      <c r="AE6899" s="50"/>
      <c r="AF6899" s="50"/>
      <c r="AG6899" s="50"/>
      <c r="AH6899" s="50"/>
      <c r="AI6899" s="50"/>
      <c r="AJ6899" s="50"/>
      <c r="AK6899" s="50"/>
      <c r="AL6899" s="50"/>
      <c r="AM6899" s="50"/>
      <c r="AN6899" s="50"/>
      <c r="AO6899" s="50"/>
      <c r="AP6899" s="50"/>
      <c r="AQ6899" s="50"/>
      <c r="AR6899" s="50"/>
      <c r="AS6899" s="50"/>
      <c r="AT6899" s="50"/>
      <c r="AU6899" s="50"/>
      <c r="AV6899" s="50"/>
      <c r="AW6899" s="50"/>
      <c r="AX6899" s="50"/>
      <c r="AY6899" s="50"/>
      <c r="AZ6899" s="50"/>
      <c r="BA6899" s="50"/>
      <c r="BB6899" s="50"/>
      <c r="BC6899" s="50"/>
      <c r="BD6899" s="50"/>
      <c r="BE6899" s="50"/>
      <c r="BF6899" s="50"/>
      <c r="BG6899" s="50"/>
      <c r="BH6899" s="50"/>
      <c r="BI6899" s="50"/>
      <c r="BJ6899" s="50"/>
      <c r="BK6899" s="50"/>
      <c r="BL6899" s="50"/>
      <c r="BM6899" s="50"/>
      <c r="BN6899" s="50"/>
      <c r="BO6899" s="50"/>
      <c r="BP6899" s="50"/>
      <c r="BQ6899" s="50"/>
      <c r="BR6899" s="50"/>
      <c r="BS6899" s="50"/>
      <c r="BT6899" s="50"/>
      <c r="BU6899" s="50"/>
      <c r="BV6899" s="50"/>
      <c r="BW6899" s="50"/>
      <c r="BX6899" s="50"/>
      <c r="BY6899" s="50"/>
      <c r="BZ6899" s="50"/>
      <c r="CA6899" s="50"/>
      <c r="CB6899" s="50"/>
      <c r="CC6899" s="50"/>
      <c r="CD6899" s="50"/>
      <c r="CE6899" s="50"/>
      <c r="CF6899" s="50"/>
      <c r="CG6899" s="50"/>
      <c r="CH6899" s="50"/>
      <c r="CI6899" s="50"/>
      <c r="CJ6899" s="50"/>
      <c r="CK6899" s="50"/>
      <c r="CL6899" s="50"/>
      <c r="CM6899" s="50"/>
      <c r="CN6899" s="50"/>
      <c r="CO6899" s="50"/>
      <c r="CP6899" s="50"/>
      <c r="CQ6899" s="50"/>
      <c r="CR6899" s="50"/>
      <c r="CS6899" s="50"/>
      <c r="CT6899" s="50"/>
      <c r="CU6899" s="50"/>
      <c r="CV6899" s="50"/>
      <c r="CW6899" s="50"/>
      <c r="CX6899" s="50"/>
      <c r="CY6899" s="50"/>
      <c r="CZ6899" s="50"/>
      <c r="DA6899" s="50"/>
      <c r="DB6899" s="50"/>
      <c r="DC6899" s="50"/>
      <c r="DD6899" s="50"/>
      <c r="DE6899" s="50"/>
      <c r="DF6899" s="50"/>
      <c r="DG6899" s="50"/>
    </row>
    <row r="6900" spans="1:111" x14ac:dyDescent="0.2">
      <c r="A6900" s="185"/>
      <c r="B6900" s="186"/>
      <c r="C6900" s="186"/>
      <c r="D6900" s="54"/>
      <c r="E6900" s="310"/>
      <c r="F6900" s="192"/>
      <c r="G6900" s="192"/>
      <c r="H6900" s="50"/>
      <c r="I6900" s="50"/>
      <c r="J6900" s="50"/>
      <c r="K6900" s="50"/>
      <c r="L6900" s="50"/>
      <c r="M6900" s="50"/>
      <c r="N6900" s="50"/>
      <c r="O6900" s="50"/>
      <c r="P6900" s="50"/>
      <c r="Q6900" s="50"/>
      <c r="R6900" s="50"/>
      <c r="S6900" s="50"/>
      <c r="T6900" s="50"/>
      <c r="U6900" s="50"/>
      <c r="V6900" s="50"/>
      <c r="W6900" s="50"/>
      <c r="X6900" s="50"/>
      <c r="Y6900" s="50"/>
      <c r="Z6900" s="50"/>
      <c r="AA6900" s="50"/>
      <c r="AB6900" s="50"/>
      <c r="AC6900" s="50"/>
      <c r="AD6900" s="50"/>
      <c r="AE6900" s="50"/>
      <c r="AF6900" s="50"/>
      <c r="AG6900" s="50"/>
      <c r="AH6900" s="50"/>
      <c r="AI6900" s="50"/>
      <c r="AJ6900" s="50"/>
      <c r="AK6900" s="50"/>
      <c r="AL6900" s="50"/>
      <c r="AM6900" s="50"/>
      <c r="AN6900" s="50"/>
      <c r="AO6900" s="50"/>
      <c r="AP6900" s="50"/>
      <c r="AQ6900" s="50"/>
      <c r="AR6900" s="50"/>
      <c r="AS6900" s="50"/>
      <c r="AT6900" s="50"/>
      <c r="AU6900" s="50"/>
      <c r="AV6900" s="50"/>
      <c r="AW6900" s="50"/>
      <c r="AX6900" s="50"/>
      <c r="AY6900" s="50"/>
      <c r="AZ6900" s="50"/>
      <c r="BA6900" s="50"/>
      <c r="BB6900" s="50"/>
      <c r="BC6900" s="50"/>
      <c r="BD6900" s="50"/>
      <c r="BE6900" s="50"/>
      <c r="BF6900" s="50"/>
      <c r="BG6900" s="50"/>
      <c r="BH6900" s="50"/>
      <c r="BI6900" s="50"/>
      <c r="BJ6900" s="50"/>
      <c r="BK6900" s="50"/>
      <c r="BL6900" s="50"/>
      <c r="BM6900" s="50"/>
      <c r="BN6900" s="50"/>
      <c r="BO6900" s="50"/>
      <c r="BP6900" s="50"/>
      <c r="BQ6900" s="50"/>
      <c r="BR6900" s="50"/>
      <c r="BS6900" s="50"/>
      <c r="BT6900" s="50"/>
      <c r="BU6900" s="50"/>
      <c r="BV6900" s="50"/>
      <c r="BW6900" s="50"/>
      <c r="BX6900" s="50"/>
      <c r="BY6900" s="50"/>
      <c r="BZ6900" s="50"/>
      <c r="CA6900" s="50"/>
      <c r="CB6900" s="50"/>
      <c r="CC6900" s="50"/>
      <c r="CD6900" s="50"/>
      <c r="CE6900" s="50"/>
      <c r="CF6900" s="50"/>
      <c r="CG6900" s="50"/>
      <c r="CH6900" s="50"/>
      <c r="CI6900" s="50"/>
      <c r="CJ6900" s="50"/>
      <c r="CK6900" s="50"/>
      <c r="CL6900" s="50"/>
      <c r="CM6900" s="50"/>
      <c r="CN6900" s="50"/>
      <c r="CO6900" s="50"/>
      <c r="CP6900" s="50"/>
      <c r="CQ6900" s="50"/>
      <c r="CR6900" s="50"/>
      <c r="CS6900" s="50"/>
      <c r="CT6900" s="50"/>
      <c r="CU6900" s="50"/>
      <c r="CV6900" s="50"/>
      <c r="CW6900" s="50"/>
      <c r="CX6900" s="50"/>
      <c r="CY6900" s="50"/>
      <c r="CZ6900" s="50"/>
      <c r="DA6900" s="50"/>
      <c r="DB6900" s="50"/>
      <c r="DC6900" s="50"/>
      <c r="DD6900" s="50"/>
      <c r="DE6900" s="50"/>
      <c r="DF6900" s="50"/>
      <c r="DG6900" s="50"/>
    </row>
    <row r="6901" spans="1:111" x14ac:dyDescent="0.2">
      <c r="A6901" s="185"/>
      <c r="B6901" s="186"/>
      <c r="C6901" s="186"/>
      <c r="D6901" s="54"/>
      <c r="E6901" s="310"/>
      <c r="F6901" s="192"/>
      <c r="G6901" s="192"/>
      <c r="H6901" s="50"/>
      <c r="I6901" s="50"/>
      <c r="J6901" s="50"/>
      <c r="K6901" s="50"/>
      <c r="L6901" s="50"/>
      <c r="M6901" s="50"/>
      <c r="N6901" s="50"/>
      <c r="O6901" s="50"/>
      <c r="P6901" s="50"/>
      <c r="Q6901" s="50"/>
      <c r="R6901" s="50"/>
      <c r="S6901" s="50"/>
      <c r="T6901" s="50"/>
      <c r="U6901" s="50"/>
      <c r="V6901" s="50"/>
      <c r="W6901" s="50"/>
      <c r="X6901" s="50"/>
      <c r="Y6901" s="50"/>
      <c r="Z6901" s="50"/>
      <c r="AA6901" s="50"/>
      <c r="AB6901" s="50"/>
      <c r="AC6901" s="50"/>
      <c r="AD6901" s="50"/>
      <c r="AE6901" s="50"/>
      <c r="AF6901" s="50"/>
      <c r="AG6901" s="50"/>
      <c r="AH6901" s="50"/>
      <c r="AI6901" s="50"/>
      <c r="AJ6901" s="50"/>
      <c r="AK6901" s="50"/>
      <c r="AL6901" s="50"/>
      <c r="AM6901" s="50"/>
      <c r="AN6901" s="50"/>
      <c r="AO6901" s="50"/>
      <c r="AP6901" s="50"/>
      <c r="AQ6901" s="50"/>
      <c r="AR6901" s="50"/>
      <c r="AS6901" s="50"/>
      <c r="AT6901" s="50"/>
      <c r="AU6901" s="50"/>
      <c r="AV6901" s="50"/>
      <c r="AW6901" s="50"/>
      <c r="AX6901" s="50"/>
      <c r="AY6901" s="50"/>
      <c r="AZ6901" s="50"/>
      <c r="BA6901" s="50"/>
      <c r="BB6901" s="50"/>
      <c r="BC6901" s="50"/>
      <c r="BD6901" s="50"/>
      <c r="BE6901" s="50"/>
      <c r="BF6901" s="50"/>
      <c r="BG6901" s="50"/>
      <c r="BH6901" s="50"/>
      <c r="BI6901" s="50"/>
      <c r="BJ6901" s="50"/>
      <c r="BK6901" s="50"/>
      <c r="BL6901" s="50"/>
      <c r="BM6901" s="50"/>
      <c r="BN6901" s="50"/>
      <c r="BO6901" s="50"/>
      <c r="BP6901" s="50"/>
      <c r="BQ6901" s="50"/>
      <c r="BR6901" s="50"/>
      <c r="BS6901" s="50"/>
      <c r="BT6901" s="50"/>
      <c r="BU6901" s="50"/>
      <c r="BV6901" s="50"/>
      <c r="BW6901" s="50"/>
      <c r="BX6901" s="50"/>
      <c r="BY6901" s="50"/>
      <c r="BZ6901" s="50"/>
      <c r="CA6901" s="50"/>
      <c r="CB6901" s="50"/>
      <c r="CC6901" s="50"/>
      <c r="CD6901" s="50"/>
      <c r="CE6901" s="50"/>
      <c r="CF6901" s="50"/>
      <c r="CG6901" s="50"/>
      <c r="CH6901" s="50"/>
      <c r="CI6901" s="50"/>
      <c r="CJ6901" s="50"/>
      <c r="CK6901" s="50"/>
      <c r="CL6901" s="50"/>
      <c r="CM6901" s="50"/>
      <c r="CN6901" s="50"/>
      <c r="CO6901" s="50"/>
      <c r="CP6901" s="50"/>
      <c r="CQ6901" s="50"/>
      <c r="CR6901" s="50"/>
      <c r="CS6901" s="50"/>
      <c r="CT6901" s="50"/>
      <c r="CU6901" s="50"/>
      <c r="CV6901" s="50"/>
      <c r="CW6901" s="50"/>
      <c r="CX6901" s="50"/>
      <c r="CY6901" s="50"/>
      <c r="CZ6901" s="50"/>
      <c r="DA6901" s="50"/>
      <c r="DB6901" s="50"/>
      <c r="DC6901" s="50"/>
      <c r="DD6901" s="50"/>
      <c r="DE6901" s="50"/>
      <c r="DF6901" s="50"/>
      <c r="DG6901" s="50"/>
    </row>
    <row r="6902" spans="1:111" x14ac:dyDescent="0.2">
      <c r="A6902" s="185"/>
      <c r="B6902" s="186"/>
      <c r="C6902" s="186"/>
      <c r="D6902" s="54"/>
      <c r="E6902" s="310"/>
      <c r="F6902" s="192"/>
      <c r="G6902" s="192"/>
      <c r="H6902" s="50"/>
      <c r="I6902" s="50"/>
      <c r="J6902" s="50"/>
      <c r="K6902" s="50"/>
      <c r="L6902" s="50"/>
      <c r="M6902" s="50"/>
      <c r="N6902" s="50"/>
      <c r="O6902" s="50"/>
      <c r="P6902" s="50"/>
      <c r="Q6902" s="50"/>
      <c r="R6902" s="50"/>
      <c r="S6902" s="50"/>
      <c r="T6902" s="50"/>
      <c r="U6902" s="50"/>
      <c r="V6902" s="50"/>
      <c r="W6902" s="50"/>
      <c r="X6902" s="50"/>
      <c r="Y6902" s="50"/>
      <c r="Z6902" s="50"/>
      <c r="AA6902" s="50"/>
      <c r="AB6902" s="50"/>
      <c r="AC6902" s="50"/>
      <c r="AD6902" s="50"/>
      <c r="AE6902" s="50"/>
      <c r="AF6902" s="50"/>
      <c r="AG6902" s="50"/>
      <c r="AH6902" s="50"/>
      <c r="AI6902" s="50"/>
      <c r="AJ6902" s="50"/>
      <c r="AK6902" s="50"/>
      <c r="AL6902" s="50"/>
      <c r="AM6902" s="50"/>
      <c r="AN6902" s="50"/>
      <c r="AO6902" s="50"/>
      <c r="AP6902" s="50"/>
      <c r="AQ6902" s="50"/>
      <c r="AR6902" s="50"/>
      <c r="AS6902" s="50"/>
      <c r="AT6902" s="50"/>
      <c r="AU6902" s="50"/>
      <c r="AV6902" s="50"/>
      <c r="AW6902" s="50"/>
      <c r="AX6902" s="50"/>
      <c r="AY6902" s="50"/>
      <c r="AZ6902" s="50"/>
      <c r="BA6902" s="50"/>
      <c r="BB6902" s="50"/>
      <c r="BC6902" s="50"/>
      <c r="BD6902" s="50"/>
      <c r="BE6902" s="50"/>
      <c r="BF6902" s="50"/>
      <c r="BG6902" s="50"/>
      <c r="BH6902" s="50"/>
      <c r="BI6902" s="50"/>
      <c r="BJ6902" s="50"/>
      <c r="BK6902" s="50"/>
      <c r="BL6902" s="50"/>
      <c r="BM6902" s="50"/>
      <c r="BN6902" s="50"/>
      <c r="BO6902" s="50"/>
      <c r="BP6902" s="50"/>
      <c r="BQ6902" s="50"/>
      <c r="BR6902" s="50"/>
      <c r="BS6902" s="50"/>
      <c r="BT6902" s="50"/>
      <c r="BU6902" s="50"/>
      <c r="BV6902" s="50"/>
      <c r="BW6902" s="50"/>
      <c r="BX6902" s="50"/>
      <c r="BY6902" s="50"/>
      <c r="BZ6902" s="50"/>
      <c r="CA6902" s="50"/>
      <c r="CB6902" s="50"/>
      <c r="CC6902" s="50"/>
      <c r="CD6902" s="50"/>
      <c r="CE6902" s="50"/>
      <c r="CF6902" s="50"/>
      <c r="CG6902" s="50"/>
      <c r="CH6902" s="50"/>
      <c r="CI6902" s="50"/>
      <c r="CJ6902" s="50"/>
      <c r="CK6902" s="50"/>
      <c r="CL6902" s="50"/>
      <c r="CM6902" s="50"/>
      <c r="CN6902" s="50"/>
      <c r="CO6902" s="50"/>
      <c r="CP6902" s="50"/>
      <c r="CQ6902" s="50"/>
      <c r="CR6902" s="50"/>
      <c r="CS6902" s="50"/>
      <c r="CT6902" s="50"/>
      <c r="CU6902" s="50"/>
      <c r="CV6902" s="50"/>
      <c r="CW6902" s="50"/>
      <c r="CX6902" s="50"/>
      <c r="CY6902" s="50"/>
      <c r="CZ6902" s="50"/>
      <c r="DA6902" s="50"/>
      <c r="DB6902" s="50"/>
      <c r="DC6902" s="50"/>
      <c r="DD6902" s="50"/>
      <c r="DE6902" s="50"/>
      <c r="DF6902" s="50"/>
      <c r="DG6902" s="50"/>
    </row>
    <row r="6903" spans="1:111" x14ac:dyDescent="0.2">
      <c r="A6903" s="185"/>
      <c r="B6903" s="186"/>
      <c r="C6903" s="186"/>
      <c r="D6903" s="54"/>
      <c r="E6903" s="310"/>
      <c r="F6903" s="192"/>
      <c r="G6903" s="192"/>
      <c r="H6903" s="50"/>
      <c r="I6903" s="50"/>
      <c r="J6903" s="50"/>
      <c r="K6903" s="50"/>
      <c r="L6903" s="50"/>
      <c r="M6903" s="50"/>
      <c r="N6903" s="50"/>
      <c r="O6903" s="50"/>
      <c r="P6903" s="50"/>
      <c r="Q6903" s="50"/>
      <c r="R6903" s="50"/>
      <c r="S6903" s="50"/>
      <c r="T6903" s="50"/>
      <c r="U6903" s="50"/>
      <c r="V6903" s="50"/>
      <c r="W6903" s="50"/>
      <c r="X6903" s="50"/>
      <c r="Y6903" s="50"/>
      <c r="Z6903" s="50"/>
      <c r="AA6903" s="50"/>
      <c r="AB6903" s="50"/>
      <c r="AC6903" s="50"/>
      <c r="AD6903" s="50"/>
      <c r="AE6903" s="50"/>
      <c r="AF6903" s="50"/>
      <c r="AG6903" s="50"/>
      <c r="AH6903" s="50"/>
      <c r="AI6903" s="50"/>
      <c r="AJ6903" s="50"/>
      <c r="AK6903" s="50"/>
      <c r="AL6903" s="50"/>
      <c r="AM6903" s="50"/>
      <c r="AN6903" s="50"/>
      <c r="AO6903" s="50"/>
      <c r="AP6903" s="50"/>
      <c r="AQ6903" s="50"/>
      <c r="AR6903" s="50"/>
      <c r="AS6903" s="50"/>
      <c r="AT6903" s="50"/>
      <c r="AU6903" s="50"/>
      <c r="AV6903" s="50"/>
      <c r="AW6903" s="50"/>
      <c r="AX6903" s="50"/>
      <c r="AY6903" s="50"/>
      <c r="AZ6903" s="50"/>
      <c r="BA6903" s="50"/>
      <c r="BB6903" s="50"/>
      <c r="BC6903" s="50"/>
      <c r="BD6903" s="50"/>
      <c r="BE6903" s="50"/>
      <c r="BF6903" s="50"/>
      <c r="BG6903" s="50"/>
      <c r="BH6903" s="50"/>
      <c r="BI6903" s="50"/>
      <c r="BJ6903" s="50"/>
      <c r="BK6903" s="50"/>
      <c r="BL6903" s="50"/>
      <c r="BM6903" s="50"/>
      <c r="BN6903" s="50"/>
      <c r="BO6903" s="50"/>
      <c r="BP6903" s="50"/>
      <c r="BQ6903" s="50"/>
      <c r="BR6903" s="50"/>
      <c r="BS6903" s="50"/>
      <c r="BT6903" s="50"/>
      <c r="BU6903" s="50"/>
      <c r="BV6903" s="50"/>
      <c r="BW6903" s="50"/>
      <c r="BX6903" s="50"/>
      <c r="BY6903" s="50"/>
      <c r="BZ6903" s="50"/>
      <c r="CA6903" s="50"/>
      <c r="CB6903" s="50"/>
      <c r="CC6903" s="50"/>
      <c r="CD6903" s="50"/>
      <c r="CE6903" s="50"/>
      <c r="CF6903" s="50"/>
      <c r="CG6903" s="50"/>
      <c r="CH6903" s="50"/>
      <c r="CI6903" s="50"/>
      <c r="CJ6903" s="50"/>
      <c r="CK6903" s="50"/>
      <c r="CL6903" s="50"/>
      <c r="CM6903" s="50"/>
      <c r="CN6903" s="50"/>
      <c r="CO6903" s="50"/>
      <c r="CP6903" s="50"/>
      <c r="CQ6903" s="50"/>
      <c r="CR6903" s="50"/>
      <c r="CS6903" s="50"/>
      <c r="CT6903" s="50"/>
      <c r="CU6903" s="50"/>
      <c r="CV6903" s="50"/>
      <c r="CW6903" s="50"/>
      <c r="CX6903" s="50"/>
      <c r="CY6903" s="50"/>
      <c r="CZ6903" s="50"/>
      <c r="DA6903" s="50"/>
      <c r="DB6903" s="50"/>
      <c r="DC6903" s="50"/>
      <c r="DD6903" s="50"/>
      <c r="DE6903" s="50"/>
      <c r="DF6903" s="50"/>
      <c r="DG6903" s="50"/>
    </row>
    <row r="6904" spans="1:111" x14ac:dyDescent="0.2">
      <c r="A6904" s="185"/>
      <c r="B6904" s="186"/>
      <c r="C6904" s="186"/>
      <c r="D6904" s="54"/>
      <c r="E6904" s="310"/>
      <c r="F6904" s="192"/>
      <c r="G6904" s="192"/>
      <c r="H6904" s="50"/>
      <c r="I6904" s="50"/>
      <c r="J6904" s="50"/>
      <c r="K6904" s="50"/>
      <c r="L6904" s="50"/>
      <c r="M6904" s="50"/>
      <c r="N6904" s="50"/>
      <c r="O6904" s="50"/>
      <c r="P6904" s="50"/>
      <c r="Q6904" s="50"/>
      <c r="R6904" s="50"/>
      <c r="S6904" s="50"/>
      <c r="T6904" s="50"/>
      <c r="U6904" s="50"/>
      <c r="V6904" s="50"/>
      <c r="W6904" s="50"/>
      <c r="X6904" s="50"/>
      <c r="Y6904" s="50"/>
      <c r="Z6904" s="50"/>
      <c r="AA6904" s="50"/>
      <c r="AB6904" s="50"/>
      <c r="AC6904" s="50"/>
      <c r="AD6904" s="50"/>
      <c r="AE6904" s="50"/>
      <c r="AF6904" s="50"/>
      <c r="AG6904" s="50"/>
      <c r="AH6904" s="50"/>
      <c r="AI6904" s="50"/>
      <c r="AJ6904" s="50"/>
      <c r="AK6904" s="50"/>
      <c r="AL6904" s="50"/>
      <c r="AM6904" s="50"/>
      <c r="AN6904" s="50"/>
      <c r="AO6904" s="50"/>
      <c r="AP6904" s="50"/>
      <c r="AQ6904" s="50"/>
      <c r="AR6904" s="50"/>
      <c r="AS6904" s="50"/>
      <c r="AT6904" s="50"/>
      <c r="AU6904" s="50"/>
      <c r="AV6904" s="50"/>
      <c r="AW6904" s="50"/>
      <c r="AX6904" s="50"/>
      <c r="AY6904" s="50"/>
      <c r="AZ6904" s="50"/>
      <c r="BA6904" s="50"/>
      <c r="BB6904" s="50"/>
      <c r="BC6904" s="50"/>
      <c r="BD6904" s="50"/>
      <c r="BE6904" s="50"/>
      <c r="BF6904" s="50"/>
      <c r="BG6904" s="50"/>
      <c r="BH6904" s="50"/>
      <c r="BI6904" s="50"/>
      <c r="BJ6904" s="50"/>
      <c r="BK6904" s="50"/>
      <c r="BL6904" s="50"/>
      <c r="BM6904" s="50"/>
      <c r="BN6904" s="50"/>
      <c r="BO6904" s="50"/>
      <c r="BP6904" s="50"/>
      <c r="BQ6904" s="50"/>
      <c r="BR6904" s="50"/>
      <c r="BS6904" s="50"/>
      <c r="BT6904" s="50"/>
      <c r="BU6904" s="50"/>
      <c r="BV6904" s="50"/>
      <c r="BW6904" s="50"/>
      <c r="BX6904" s="50"/>
      <c r="BY6904" s="50"/>
      <c r="BZ6904" s="50"/>
      <c r="CA6904" s="50"/>
      <c r="CB6904" s="50"/>
      <c r="CC6904" s="50"/>
      <c r="CD6904" s="50"/>
      <c r="CE6904" s="50"/>
      <c r="CF6904" s="50"/>
      <c r="CG6904" s="50"/>
      <c r="CH6904" s="50"/>
      <c r="CI6904" s="50"/>
      <c r="CJ6904" s="50"/>
      <c r="CK6904" s="50"/>
      <c r="CL6904" s="50"/>
      <c r="CM6904" s="50"/>
      <c r="CN6904" s="50"/>
      <c r="CO6904" s="50"/>
      <c r="CP6904" s="50"/>
      <c r="CQ6904" s="50"/>
      <c r="CR6904" s="50"/>
      <c r="CS6904" s="50"/>
      <c r="CT6904" s="50"/>
      <c r="CU6904" s="50"/>
      <c r="CV6904" s="50"/>
      <c r="CW6904" s="50"/>
      <c r="CX6904" s="50"/>
      <c r="CY6904" s="50"/>
      <c r="CZ6904" s="50"/>
      <c r="DA6904" s="50"/>
      <c r="DB6904" s="50"/>
      <c r="DC6904" s="50"/>
      <c r="DD6904" s="50"/>
      <c r="DE6904" s="50"/>
      <c r="DF6904" s="50"/>
      <c r="DG6904" s="50"/>
    </row>
    <row r="6905" spans="1:111" x14ac:dyDescent="0.2">
      <c r="A6905" s="185"/>
      <c r="B6905" s="186"/>
      <c r="C6905" s="186"/>
      <c r="D6905" s="54"/>
      <c r="E6905" s="310"/>
      <c r="F6905" s="192"/>
      <c r="G6905" s="192"/>
      <c r="H6905" s="50"/>
      <c r="I6905" s="50"/>
      <c r="J6905" s="50"/>
      <c r="K6905" s="50"/>
      <c r="L6905" s="50"/>
      <c r="M6905" s="50"/>
      <c r="N6905" s="50"/>
      <c r="O6905" s="50"/>
      <c r="P6905" s="50"/>
      <c r="Q6905" s="50"/>
      <c r="R6905" s="50"/>
      <c r="S6905" s="50"/>
      <c r="T6905" s="50"/>
      <c r="U6905" s="50"/>
      <c r="V6905" s="50"/>
      <c r="W6905" s="50"/>
      <c r="X6905" s="50"/>
      <c r="Y6905" s="50"/>
      <c r="Z6905" s="50"/>
      <c r="AA6905" s="50"/>
      <c r="AB6905" s="50"/>
      <c r="AC6905" s="50"/>
      <c r="AD6905" s="50"/>
      <c r="AE6905" s="50"/>
      <c r="AF6905" s="50"/>
      <c r="AG6905" s="50"/>
      <c r="AH6905" s="50"/>
      <c r="AI6905" s="50"/>
      <c r="AJ6905" s="50"/>
      <c r="AK6905" s="50"/>
      <c r="AL6905" s="50"/>
      <c r="AM6905" s="50"/>
      <c r="AN6905" s="50"/>
      <c r="AO6905" s="50"/>
      <c r="AP6905" s="50"/>
      <c r="AQ6905" s="50"/>
      <c r="AR6905" s="50"/>
      <c r="AS6905" s="50"/>
      <c r="AT6905" s="50"/>
      <c r="AU6905" s="50"/>
      <c r="AV6905" s="50"/>
      <c r="AW6905" s="50"/>
      <c r="AX6905" s="50"/>
      <c r="AY6905" s="50"/>
      <c r="AZ6905" s="50"/>
      <c r="BA6905" s="50"/>
      <c r="BB6905" s="50"/>
      <c r="BC6905" s="50"/>
      <c r="BD6905" s="50"/>
      <c r="BE6905" s="50"/>
      <c r="BF6905" s="50"/>
      <c r="BG6905" s="50"/>
      <c r="BH6905" s="50"/>
      <c r="BI6905" s="50"/>
      <c r="BJ6905" s="50"/>
      <c r="BK6905" s="50"/>
      <c r="BL6905" s="50"/>
      <c r="BM6905" s="50"/>
      <c r="BN6905" s="50"/>
      <c r="BO6905" s="50"/>
      <c r="BP6905" s="50"/>
      <c r="BQ6905" s="50"/>
      <c r="BR6905" s="50"/>
      <c r="BS6905" s="50"/>
      <c r="BT6905" s="50"/>
      <c r="BU6905" s="50"/>
      <c r="BV6905" s="50"/>
      <c r="BW6905" s="50"/>
      <c r="BX6905" s="50"/>
      <c r="BY6905" s="50"/>
      <c r="BZ6905" s="50"/>
      <c r="CA6905" s="50"/>
      <c r="CB6905" s="50"/>
      <c r="CC6905" s="50"/>
      <c r="CD6905" s="50"/>
      <c r="CE6905" s="50"/>
      <c r="CF6905" s="50"/>
      <c r="CG6905" s="50"/>
      <c r="CH6905" s="50"/>
      <c r="CI6905" s="50"/>
      <c r="CJ6905" s="50"/>
      <c r="CK6905" s="50"/>
      <c r="CL6905" s="50"/>
      <c r="CM6905" s="50"/>
      <c r="CN6905" s="50"/>
      <c r="CO6905" s="50"/>
      <c r="CP6905" s="50"/>
      <c r="CQ6905" s="50"/>
      <c r="CR6905" s="50"/>
      <c r="CS6905" s="50"/>
      <c r="CT6905" s="50"/>
      <c r="CU6905" s="50"/>
      <c r="CV6905" s="50"/>
      <c r="CW6905" s="50"/>
      <c r="CX6905" s="50"/>
      <c r="CY6905" s="50"/>
      <c r="CZ6905" s="50"/>
      <c r="DA6905" s="50"/>
      <c r="DB6905" s="50"/>
      <c r="DC6905" s="50"/>
      <c r="DD6905" s="50"/>
      <c r="DE6905" s="50"/>
      <c r="DF6905" s="50"/>
      <c r="DG6905" s="50"/>
    </row>
    <row r="6906" spans="1:111" x14ac:dyDescent="0.2">
      <c r="A6906" s="185"/>
      <c r="B6906" s="186"/>
      <c r="C6906" s="186"/>
      <c r="D6906" s="54"/>
      <c r="E6906" s="310"/>
      <c r="F6906" s="192"/>
      <c r="G6906" s="192"/>
      <c r="H6906" s="50"/>
      <c r="I6906" s="50"/>
      <c r="J6906" s="50"/>
      <c r="K6906" s="50"/>
      <c r="L6906" s="50"/>
      <c r="M6906" s="50"/>
      <c r="N6906" s="50"/>
      <c r="O6906" s="50"/>
      <c r="P6906" s="50"/>
      <c r="Q6906" s="50"/>
      <c r="R6906" s="50"/>
      <c r="S6906" s="50"/>
      <c r="T6906" s="50"/>
      <c r="U6906" s="50"/>
      <c r="V6906" s="50"/>
      <c r="W6906" s="50"/>
      <c r="X6906" s="50"/>
      <c r="Y6906" s="50"/>
      <c r="Z6906" s="50"/>
      <c r="AA6906" s="50"/>
      <c r="AB6906" s="50"/>
      <c r="AC6906" s="50"/>
      <c r="AD6906" s="50"/>
      <c r="AE6906" s="50"/>
      <c r="AF6906" s="50"/>
      <c r="AG6906" s="50"/>
      <c r="AH6906" s="50"/>
      <c r="AI6906" s="50"/>
      <c r="AJ6906" s="50"/>
      <c r="AK6906" s="50"/>
      <c r="AL6906" s="50"/>
      <c r="AM6906" s="50"/>
      <c r="AN6906" s="50"/>
      <c r="AO6906" s="50"/>
      <c r="AP6906" s="50"/>
      <c r="AQ6906" s="50"/>
      <c r="AR6906" s="50"/>
      <c r="AS6906" s="50"/>
      <c r="AT6906" s="50"/>
      <c r="AU6906" s="50"/>
      <c r="AV6906" s="50"/>
      <c r="AW6906" s="50"/>
      <c r="AX6906" s="50"/>
      <c r="AY6906" s="50"/>
      <c r="AZ6906" s="50"/>
      <c r="BA6906" s="50"/>
      <c r="BB6906" s="50"/>
      <c r="BC6906" s="50"/>
      <c r="BD6906" s="50"/>
      <c r="BE6906" s="50"/>
      <c r="BF6906" s="50"/>
      <c r="BG6906" s="50"/>
      <c r="BH6906" s="50"/>
      <c r="BI6906" s="50"/>
      <c r="BJ6906" s="50"/>
      <c r="BK6906" s="50"/>
      <c r="BL6906" s="50"/>
      <c r="BM6906" s="50"/>
      <c r="BN6906" s="50"/>
      <c r="BO6906" s="50"/>
      <c r="BP6906" s="50"/>
      <c r="BQ6906" s="50"/>
      <c r="BR6906" s="50"/>
      <c r="BS6906" s="50"/>
      <c r="BT6906" s="50"/>
      <c r="BU6906" s="50"/>
      <c r="BV6906" s="50"/>
      <c r="BW6906" s="50"/>
      <c r="BX6906" s="50"/>
      <c r="BY6906" s="50"/>
      <c r="BZ6906" s="50"/>
      <c r="CA6906" s="50"/>
      <c r="CB6906" s="50"/>
      <c r="CC6906" s="50"/>
      <c r="CD6906" s="50"/>
      <c r="CE6906" s="50"/>
      <c r="CF6906" s="50"/>
      <c r="CG6906" s="50"/>
      <c r="CH6906" s="50"/>
      <c r="CI6906" s="50"/>
      <c r="CJ6906" s="50"/>
      <c r="CK6906" s="50"/>
      <c r="CL6906" s="50"/>
      <c r="CM6906" s="50"/>
      <c r="CN6906" s="50"/>
      <c r="CO6906" s="50"/>
      <c r="CP6906" s="50"/>
      <c r="CQ6906" s="50"/>
      <c r="CR6906" s="50"/>
      <c r="CS6906" s="50"/>
      <c r="CT6906" s="50"/>
      <c r="CU6906" s="50"/>
      <c r="CV6906" s="50"/>
      <c r="CW6906" s="50"/>
      <c r="CX6906" s="50"/>
      <c r="CY6906" s="50"/>
      <c r="CZ6906" s="50"/>
      <c r="DA6906" s="50"/>
      <c r="DB6906" s="50"/>
      <c r="DC6906" s="50"/>
      <c r="DD6906" s="50"/>
      <c r="DE6906" s="50"/>
      <c r="DF6906" s="50"/>
      <c r="DG6906" s="50"/>
    </row>
    <row r="6907" spans="1:111" x14ac:dyDescent="0.2">
      <c r="A6907" s="185"/>
      <c r="B6907" s="186"/>
      <c r="C6907" s="186"/>
      <c r="D6907" s="54"/>
      <c r="E6907" s="310"/>
      <c r="F6907" s="192"/>
      <c r="G6907" s="192"/>
      <c r="H6907" s="50"/>
      <c r="I6907" s="50"/>
      <c r="J6907" s="50"/>
      <c r="K6907" s="50"/>
      <c r="L6907" s="50"/>
      <c r="M6907" s="50"/>
      <c r="N6907" s="50"/>
      <c r="O6907" s="50"/>
      <c r="P6907" s="50"/>
      <c r="Q6907" s="50"/>
      <c r="R6907" s="50"/>
      <c r="S6907" s="50"/>
      <c r="T6907" s="50"/>
      <c r="U6907" s="50"/>
      <c r="V6907" s="50"/>
      <c r="W6907" s="50"/>
      <c r="X6907" s="50"/>
      <c r="Y6907" s="50"/>
      <c r="Z6907" s="50"/>
      <c r="AA6907" s="50"/>
      <c r="AB6907" s="50"/>
      <c r="AC6907" s="50"/>
      <c r="AD6907" s="50"/>
      <c r="AE6907" s="50"/>
      <c r="AF6907" s="50"/>
      <c r="AG6907" s="50"/>
      <c r="AH6907" s="50"/>
      <c r="AI6907" s="50"/>
      <c r="AJ6907" s="50"/>
      <c r="AK6907" s="50"/>
      <c r="AL6907" s="50"/>
      <c r="AM6907" s="50"/>
      <c r="AN6907" s="50"/>
      <c r="AO6907" s="50"/>
      <c r="AP6907" s="50"/>
      <c r="AQ6907" s="50"/>
      <c r="AR6907" s="50"/>
      <c r="AS6907" s="50"/>
      <c r="AT6907" s="50"/>
      <c r="AU6907" s="50"/>
      <c r="AV6907" s="50"/>
      <c r="AW6907" s="50"/>
      <c r="AX6907" s="50"/>
      <c r="AY6907" s="50"/>
      <c r="AZ6907" s="50"/>
      <c r="BA6907" s="50"/>
      <c r="BB6907" s="50"/>
      <c r="BC6907" s="50"/>
      <c r="BD6907" s="50"/>
      <c r="BE6907" s="50"/>
      <c r="BF6907" s="50"/>
      <c r="BG6907" s="50"/>
      <c r="BH6907" s="50"/>
      <c r="BI6907" s="50"/>
      <c r="BJ6907" s="50"/>
      <c r="BK6907" s="50"/>
      <c r="BL6907" s="50"/>
      <c r="BM6907" s="50"/>
      <c r="BN6907" s="50"/>
      <c r="BO6907" s="50"/>
      <c r="BP6907" s="50"/>
      <c r="BQ6907" s="50"/>
      <c r="BR6907" s="50"/>
      <c r="BS6907" s="50"/>
      <c r="BT6907" s="50"/>
      <c r="BU6907" s="50"/>
      <c r="BV6907" s="50"/>
      <c r="BW6907" s="50"/>
      <c r="BX6907" s="50"/>
      <c r="BY6907" s="50"/>
      <c r="BZ6907" s="50"/>
      <c r="CA6907" s="50"/>
      <c r="CB6907" s="50"/>
      <c r="CC6907" s="50"/>
      <c r="CD6907" s="50"/>
      <c r="CE6907" s="50"/>
      <c r="CF6907" s="50"/>
      <c r="CG6907" s="50"/>
      <c r="CH6907" s="50"/>
      <c r="CI6907" s="50"/>
      <c r="CJ6907" s="50"/>
      <c r="CK6907" s="50"/>
      <c r="CL6907" s="50"/>
      <c r="CM6907" s="50"/>
      <c r="CN6907" s="50"/>
      <c r="CO6907" s="50"/>
      <c r="CP6907" s="50"/>
      <c r="CQ6907" s="50"/>
      <c r="CR6907" s="50"/>
      <c r="CS6907" s="50"/>
      <c r="CT6907" s="50"/>
      <c r="CU6907" s="50"/>
      <c r="CV6907" s="50"/>
      <c r="CW6907" s="50"/>
      <c r="CX6907" s="50"/>
      <c r="CY6907" s="50"/>
      <c r="CZ6907" s="50"/>
      <c r="DA6907" s="50"/>
      <c r="DB6907" s="50"/>
      <c r="DC6907" s="50"/>
      <c r="DD6907" s="50"/>
      <c r="DE6907" s="50"/>
      <c r="DF6907" s="50"/>
      <c r="DG6907" s="50"/>
    </row>
    <row r="6908" spans="1:111" x14ac:dyDescent="0.2">
      <c r="A6908" s="185"/>
      <c r="B6908" s="186"/>
      <c r="C6908" s="186"/>
      <c r="D6908" s="54"/>
      <c r="E6908" s="310"/>
      <c r="F6908" s="192"/>
      <c r="G6908" s="192"/>
      <c r="H6908" s="50"/>
      <c r="I6908" s="50"/>
      <c r="J6908" s="50"/>
      <c r="K6908" s="50"/>
      <c r="L6908" s="50"/>
      <c r="M6908" s="50"/>
      <c r="N6908" s="50"/>
      <c r="O6908" s="50"/>
      <c r="P6908" s="50"/>
      <c r="Q6908" s="50"/>
      <c r="R6908" s="50"/>
      <c r="S6908" s="50"/>
      <c r="T6908" s="50"/>
      <c r="U6908" s="50"/>
      <c r="V6908" s="50"/>
      <c r="W6908" s="50"/>
      <c r="X6908" s="50"/>
      <c r="Y6908" s="50"/>
      <c r="Z6908" s="50"/>
      <c r="AA6908" s="50"/>
      <c r="AB6908" s="50"/>
      <c r="AC6908" s="50"/>
      <c r="AD6908" s="50"/>
      <c r="AE6908" s="50"/>
      <c r="AF6908" s="50"/>
      <c r="AG6908" s="50"/>
      <c r="AH6908" s="50"/>
      <c r="AI6908" s="50"/>
      <c r="AJ6908" s="50"/>
      <c r="AK6908" s="50"/>
      <c r="AL6908" s="50"/>
      <c r="AM6908" s="50"/>
      <c r="AN6908" s="50"/>
      <c r="AO6908" s="50"/>
      <c r="AP6908" s="50"/>
      <c r="AQ6908" s="50"/>
      <c r="AR6908" s="50"/>
      <c r="AS6908" s="50"/>
      <c r="AT6908" s="50"/>
      <c r="AU6908" s="50"/>
      <c r="AV6908" s="50"/>
      <c r="AW6908" s="50"/>
      <c r="AX6908" s="50"/>
      <c r="AY6908" s="50"/>
      <c r="AZ6908" s="50"/>
      <c r="BA6908" s="50"/>
      <c r="BB6908" s="50"/>
      <c r="BC6908" s="50"/>
      <c r="BD6908" s="50"/>
      <c r="BE6908" s="50"/>
      <c r="BF6908" s="50"/>
      <c r="BG6908" s="50"/>
      <c r="BH6908" s="50"/>
      <c r="BI6908" s="50"/>
      <c r="BJ6908" s="50"/>
      <c r="BK6908" s="50"/>
      <c r="BL6908" s="50"/>
      <c r="BM6908" s="50"/>
      <c r="BN6908" s="50"/>
      <c r="BO6908" s="50"/>
      <c r="BP6908" s="50"/>
      <c r="BQ6908" s="50"/>
      <c r="BR6908" s="50"/>
      <c r="BS6908" s="50"/>
      <c r="BT6908" s="50"/>
      <c r="BU6908" s="50"/>
      <c r="BV6908" s="50"/>
      <c r="BW6908" s="50"/>
      <c r="BX6908" s="50"/>
      <c r="BY6908" s="50"/>
      <c r="BZ6908" s="50"/>
      <c r="CA6908" s="50"/>
      <c r="CB6908" s="50"/>
      <c r="CC6908" s="50"/>
      <c r="CD6908" s="50"/>
      <c r="CE6908" s="50"/>
      <c r="CF6908" s="50"/>
      <c r="CG6908" s="50"/>
      <c r="CH6908" s="50"/>
      <c r="CI6908" s="50"/>
      <c r="CJ6908" s="50"/>
      <c r="CK6908" s="50"/>
      <c r="CL6908" s="50"/>
      <c r="CM6908" s="50"/>
      <c r="CN6908" s="50"/>
      <c r="CO6908" s="50"/>
      <c r="CP6908" s="50"/>
      <c r="CQ6908" s="50"/>
      <c r="CR6908" s="50"/>
      <c r="CS6908" s="50"/>
      <c r="CT6908" s="50"/>
      <c r="CU6908" s="50"/>
      <c r="CV6908" s="50"/>
      <c r="CW6908" s="50"/>
      <c r="CX6908" s="50"/>
      <c r="CY6908" s="50"/>
      <c r="CZ6908" s="50"/>
      <c r="DA6908" s="50"/>
      <c r="DB6908" s="50"/>
      <c r="DC6908" s="50"/>
      <c r="DD6908" s="50"/>
      <c r="DE6908" s="50"/>
      <c r="DF6908" s="50"/>
      <c r="DG6908" s="50"/>
    </row>
    <row r="6909" spans="1:111" x14ac:dyDescent="0.2">
      <c r="A6909" s="185"/>
      <c r="B6909" s="186"/>
      <c r="C6909" s="186"/>
      <c r="D6909" s="54"/>
      <c r="E6909" s="310"/>
      <c r="F6909" s="192"/>
      <c r="G6909" s="192"/>
      <c r="H6909" s="50"/>
      <c r="I6909" s="50"/>
      <c r="J6909" s="50"/>
      <c r="K6909" s="50"/>
      <c r="L6909" s="50"/>
      <c r="M6909" s="50"/>
      <c r="N6909" s="50"/>
      <c r="O6909" s="50"/>
      <c r="P6909" s="50"/>
      <c r="Q6909" s="50"/>
      <c r="R6909" s="50"/>
      <c r="S6909" s="50"/>
      <c r="T6909" s="50"/>
      <c r="U6909" s="50"/>
      <c r="V6909" s="50"/>
      <c r="W6909" s="50"/>
      <c r="X6909" s="50"/>
      <c r="Y6909" s="50"/>
      <c r="Z6909" s="50"/>
      <c r="AA6909" s="50"/>
      <c r="AB6909" s="50"/>
      <c r="AC6909" s="50"/>
      <c r="AD6909" s="50"/>
      <c r="AE6909" s="50"/>
      <c r="AF6909" s="50"/>
      <c r="AG6909" s="50"/>
      <c r="AH6909" s="50"/>
      <c r="AI6909" s="50"/>
      <c r="AJ6909" s="50"/>
      <c r="AK6909" s="50"/>
      <c r="AL6909" s="50"/>
      <c r="AM6909" s="50"/>
      <c r="AN6909" s="50"/>
      <c r="AO6909" s="50"/>
      <c r="AP6909" s="50"/>
      <c r="AQ6909" s="50"/>
      <c r="AR6909" s="50"/>
      <c r="AS6909" s="50"/>
      <c r="AT6909" s="50"/>
      <c r="AU6909" s="50"/>
      <c r="AV6909" s="50"/>
      <c r="AW6909" s="50"/>
      <c r="AX6909" s="50"/>
      <c r="AY6909" s="50"/>
      <c r="AZ6909" s="50"/>
      <c r="BA6909" s="50"/>
      <c r="BB6909" s="50"/>
      <c r="BC6909" s="50"/>
      <c r="BD6909" s="50"/>
      <c r="BE6909" s="50"/>
      <c r="BF6909" s="50"/>
      <c r="BG6909" s="50"/>
      <c r="BH6909" s="50"/>
      <c r="BI6909" s="50"/>
      <c r="BJ6909" s="50"/>
      <c r="BK6909" s="50"/>
      <c r="BL6909" s="50"/>
      <c r="BM6909" s="50"/>
      <c r="BN6909" s="50"/>
      <c r="BO6909" s="50"/>
      <c r="BP6909" s="50"/>
      <c r="BQ6909" s="50"/>
      <c r="BR6909" s="50"/>
      <c r="BS6909" s="50"/>
      <c r="BT6909" s="50"/>
      <c r="BU6909" s="50"/>
      <c r="BV6909" s="50"/>
      <c r="BW6909" s="50"/>
      <c r="BX6909" s="50"/>
      <c r="BY6909" s="50"/>
      <c r="BZ6909" s="50"/>
      <c r="CA6909" s="50"/>
      <c r="CB6909" s="50"/>
      <c r="CC6909" s="50"/>
      <c r="CD6909" s="50"/>
      <c r="CE6909" s="50"/>
      <c r="CF6909" s="50"/>
      <c r="CG6909" s="50"/>
      <c r="CH6909" s="50"/>
      <c r="CI6909" s="50"/>
      <c r="CJ6909" s="50"/>
      <c r="CK6909" s="50"/>
      <c r="CL6909" s="50"/>
      <c r="CM6909" s="50"/>
      <c r="CN6909" s="50"/>
      <c r="CO6909" s="50"/>
      <c r="CP6909" s="50"/>
      <c r="CQ6909" s="50"/>
      <c r="CR6909" s="50"/>
      <c r="CS6909" s="50"/>
      <c r="CT6909" s="50"/>
      <c r="CU6909" s="50"/>
      <c r="CV6909" s="50"/>
      <c r="CW6909" s="50"/>
      <c r="CX6909" s="50"/>
      <c r="CY6909" s="50"/>
      <c r="CZ6909" s="50"/>
      <c r="DA6909" s="50"/>
      <c r="DB6909" s="50"/>
      <c r="DC6909" s="50"/>
      <c r="DD6909" s="50"/>
      <c r="DE6909" s="50"/>
      <c r="DF6909" s="50"/>
      <c r="DG6909" s="50"/>
    </row>
    <row r="6910" spans="1:111" x14ac:dyDescent="0.2">
      <c r="A6910" s="185"/>
      <c r="B6910" s="186"/>
      <c r="C6910" s="186"/>
      <c r="D6910" s="54"/>
      <c r="E6910" s="310"/>
      <c r="F6910" s="192"/>
      <c r="G6910" s="192"/>
      <c r="H6910" s="50"/>
      <c r="I6910" s="50"/>
      <c r="J6910" s="50"/>
      <c r="K6910" s="50"/>
      <c r="L6910" s="50"/>
      <c r="M6910" s="50"/>
      <c r="N6910" s="50"/>
      <c r="O6910" s="50"/>
      <c r="P6910" s="50"/>
      <c r="Q6910" s="50"/>
      <c r="R6910" s="50"/>
      <c r="S6910" s="50"/>
      <c r="T6910" s="50"/>
      <c r="U6910" s="50"/>
      <c r="V6910" s="50"/>
      <c r="W6910" s="50"/>
      <c r="X6910" s="50"/>
      <c r="Y6910" s="50"/>
      <c r="Z6910" s="50"/>
      <c r="AA6910" s="50"/>
      <c r="AB6910" s="50"/>
      <c r="AC6910" s="50"/>
      <c r="AD6910" s="50"/>
      <c r="AE6910" s="50"/>
      <c r="AF6910" s="50"/>
      <c r="AG6910" s="50"/>
      <c r="AH6910" s="50"/>
      <c r="AI6910" s="50"/>
      <c r="AJ6910" s="50"/>
      <c r="AK6910" s="50"/>
      <c r="AL6910" s="50"/>
      <c r="AM6910" s="50"/>
      <c r="AN6910" s="50"/>
      <c r="AO6910" s="50"/>
      <c r="AP6910" s="50"/>
      <c r="AQ6910" s="50"/>
      <c r="AR6910" s="50"/>
      <c r="AS6910" s="50"/>
      <c r="AT6910" s="50"/>
      <c r="AU6910" s="50"/>
      <c r="AV6910" s="50"/>
      <c r="AW6910" s="50"/>
      <c r="AX6910" s="50"/>
      <c r="AY6910" s="50"/>
      <c r="AZ6910" s="50"/>
      <c r="BA6910" s="50"/>
      <c r="BB6910" s="50"/>
      <c r="BC6910" s="50"/>
      <c r="BD6910" s="50"/>
      <c r="BE6910" s="50"/>
      <c r="BF6910" s="50"/>
      <c r="BG6910" s="50"/>
      <c r="BH6910" s="50"/>
      <c r="BI6910" s="50"/>
      <c r="BJ6910" s="50"/>
      <c r="BK6910" s="50"/>
      <c r="BL6910" s="50"/>
      <c r="BM6910" s="50"/>
      <c r="BN6910" s="50"/>
      <c r="BO6910" s="50"/>
      <c r="BP6910" s="50"/>
      <c r="BQ6910" s="50"/>
      <c r="BR6910" s="50"/>
      <c r="BS6910" s="50"/>
      <c r="BT6910" s="50"/>
      <c r="BU6910" s="50"/>
      <c r="BV6910" s="50"/>
      <c r="BW6910" s="50"/>
      <c r="BX6910" s="50"/>
      <c r="BY6910" s="50"/>
      <c r="BZ6910" s="50"/>
      <c r="CA6910" s="50"/>
      <c r="CB6910" s="50"/>
      <c r="CC6910" s="50"/>
      <c r="CD6910" s="50"/>
      <c r="CE6910" s="50"/>
      <c r="CF6910" s="50"/>
      <c r="CG6910" s="50"/>
      <c r="CH6910" s="50"/>
      <c r="CI6910" s="50"/>
      <c r="CJ6910" s="50"/>
      <c r="CK6910" s="50"/>
      <c r="CL6910" s="50"/>
      <c r="CM6910" s="50"/>
      <c r="CN6910" s="50"/>
      <c r="CO6910" s="50"/>
      <c r="CP6910" s="50"/>
      <c r="CQ6910" s="50"/>
      <c r="CR6910" s="50"/>
      <c r="CS6910" s="50"/>
      <c r="CT6910" s="50"/>
      <c r="CU6910" s="50"/>
      <c r="CV6910" s="50"/>
      <c r="CW6910" s="50"/>
      <c r="CX6910" s="50"/>
      <c r="CY6910" s="50"/>
      <c r="CZ6910" s="50"/>
      <c r="DA6910" s="50"/>
      <c r="DB6910" s="50"/>
      <c r="DC6910" s="50"/>
      <c r="DD6910" s="50"/>
      <c r="DE6910" s="50"/>
      <c r="DF6910" s="50"/>
      <c r="DG6910" s="50"/>
    </row>
    <row r="6911" spans="1:111" x14ac:dyDescent="0.2">
      <c r="A6911" s="185"/>
      <c r="B6911" s="186"/>
      <c r="C6911" s="186"/>
      <c r="D6911" s="54"/>
      <c r="E6911" s="310"/>
      <c r="F6911" s="192"/>
      <c r="G6911" s="192"/>
      <c r="H6911" s="50"/>
      <c r="I6911" s="50"/>
      <c r="J6911" s="50"/>
      <c r="K6911" s="50"/>
      <c r="L6911" s="50"/>
      <c r="M6911" s="50"/>
      <c r="N6911" s="50"/>
      <c r="O6911" s="50"/>
      <c r="P6911" s="50"/>
      <c r="Q6911" s="50"/>
      <c r="R6911" s="50"/>
      <c r="S6911" s="50"/>
      <c r="T6911" s="50"/>
      <c r="U6911" s="50"/>
      <c r="V6911" s="50"/>
      <c r="W6911" s="50"/>
      <c r="X6911" s="50"/>
      <c r="Y6911" s="50"/>
      <c r="Z6911" s="50"/>
      <c r="AA6911" s="50"/>
      <c r="AB6911" s="50"/>
      <c r="AC6911" s="50"/>
      <c r="AD6911" s="50"/>
      <c r="AE6911" s="50"/>
      <c r="AF6911" s="50"/>
      <c r="AG6911" s="50"/>
      <c r="AH6911" s="50"/>
      <c r="AI6911" s="50"/>
      <c r="AJ6911" s="50"/>
      <c r="AK6911" s="50"/>
      <c r="AL6911" s="50"/>
      <c r="AM6911" s="50"/>
      <c r="AN6911" s="50"/>
      <c r="AO6911" s="50"/>
      <c r="AP6911" s="50"/>
      <c r="AQ6911" s="50"/>
      <c r="AR6911" s="50"/>
      <c r="AS6911" s="50"/>
      <c r="AT6911" s="50"/>
      <c r="AU6911" s="50"/>
      <c r="AV6911" s="50"/>
      <c r="AW6911" s="50"/>
      <c r="AX6911" s="50"/>
      <c r="AY6911" s="50"/>
      <c r="AZ6911" s="50"/>
      <c r="BA6911" s="50"/>
      <c r="BB6911" s="50"/>
      <c r="BC6911" s="50"/>
      <c r="BD6911" s="50"/>
      <c r="BE6911" s="50"/>
      <c r="BF6911" s="50"/>
      <c r="BG6911" s="50"/>
      <c r="BH6911" s="50"/>
      <c r="BI6911" s="50"/>
      <c r="BJ6911" s="50"/>
      <c r="BK6911" s="50"/>
      <c r="BL6911" s="50"/>
      <c r="BM6911" s="50"/>
      <c r="BN6911" s="50"/>
      <c r="BO6911" s="50"/>
      <c r="BP6911" s="50"/>
      <c r="BQ6911" s="50"/>
      <c r="BR6911" s="50"/>
      <c r="BS6911" s="50"/>
      <c r="BT6911" s="50"/>
      <c r="BU6911" s="50"/>
      <c r="BV6911" s="50"/>
      <c r="BW6911" s="50"/>
      <c r="BX6911" s="50"/>
      <c r="BY6911" s="50"/>
      <c r="BZ6911" s="50"/>
      <c r="CA6911" s="50"/>
      <c r="CB6911" s="50"/>
      <c r="CC6911" s="50"/>
      <c r="CD6911" s="50"/>
      <c r="CE6911" s="50"/>
      <c r="CF6911" s="50"/>
      <c r="CG6911" s="50"/>
      <c r="CH6911" s="50"/>
      <c r="CI6911" s="50"/>
      <c r="CJ6911" s="50"/>
      <c r="CK6911" s="50"/>
      <c r="CL6911" s="50"/>
      <c r="CM6911" s="50"/>
      <c r="CN6911" s="50"/>
      <c r="CO6911" s="50"/>
      <c r="CP6911" s="50"/>
      <c r="CQ6911" s="50"/>
      <c r="CR6911" s="50"/>
      <c r="CS6911" s="50"/>
      <c r="CT6911" s="50"/>
      <c r="CU6911" s="50"/>
      <c r="CV6911" s="50"/>
      <c r="CW6911" s="50"/>
      <c r="CX6911" s="50"/>
      <c r="CY6911" s="50"/>
      <c r="CZ6911" s="50"/>
      <c r="DA6911" s="50"/>
      <c r="DB6911" s="50"/>
      <c r="DC6911" s="50"/>
      <c r="DD6911" s="50"/>
      <c r="DE6911" s="50"/>
      <c r="DF6911" s="50"/>
      <c r="DG6911" s="50"/>
    </row>
    <row r="6912" spans="1:111" x14ac:dyDescent="0.2">
      <c r="A6912" s="185"/>
      <c r="B6912" s="186"/>
      <c r="C6912" s="186"/>
      <c r="D6912" s="54"/>
      <c r="E6912" s="310"/>
      <c r="F6912" s="192"/>
      <c r="G6912" s="192"/>
      <c r="H6912" s="50"/>
      <c r="I6912" s="50"/>
      <c r="J6912" s="50"/>
      <c r="K6912" s="50"/>
      <c r="L6912" s="50"/>
      <c r="M6912" s="50"/>
      <c r="N6912" s="50"/>
      <c r="O6912" s="50"/>
      <c r="P6912" s="50"/>
      <c r="Q6912" s="50"/>
      <c r="R6912" s="50"/>
      <c r="S6912" s="50"/>
      <c r="T6912" s="50"/>
      <c r="U6912" s="50"/>
      <c r="V6912" s="50"/>
      <c r="W6912" s="50"/>
      <c r="X6912" s="50"/>
      <c r="Y6912" s="50"/>
      <c r="Z6912" s="50"/>
      <c r="AA6912" s="50"/>
      <c r="AB6912" s="50"/>
      <c r="AC6912" s="50"/>
      <c r="AD6912" s="50"/>
      <c r="AE6912" s="50"/>
      <c r="AF6912" s="50"/>
      <c r="AG6912" s="50"/>
      <c r="AH6912" s="50"/>
      <c r="AI6912" s="50"/>
      <c r="AJ6912" s="50"/>
      <c r="AK6912" s="50"/>
      <c r="AL6912" s="50"/>
      <c r="AM6912" s="50"/>
      <c r="AN6912" s="50"/>
      <c r="AO6912" s="50"/>
      <c r="AP6912" s="50"/>
      <c r="AQ6912" s="50"/>
      <c r="AR6912" s="50"/>
      <c r="AS6912" s="50"/>
      <c r="AT6912" s="50"/>
      <c r="AU6912" s="50"/>
      <c r="AV6912" s="50"/>
      <c r="AW6912" s="50"/>
      <c r="AX6912" s="50"/>
      <c r="AY6912" s="50"/>
      <c r="AZ6912" s="50"/>
      <c r="BA6912" s="50"/>
      <c r="BB6912" s="50"/>
      <c r="BC6912" s="50"/>
      <c r="BD6912" s="50"/>
      <c r="BE6912" s="50"/>
      <c r="BF6912" s="50"/>
      <c r="BG6912" s="50"/>
      <c r="BH6912" s="50"/>
      <c r="BI6912" s="50"/>
      <c r="BJ6912" s="50"/>
      <c r="BK6912" s="50"/>
      <c r="BL6912" s="50"/>
      <c r="BM6912" s="50"/>
      <c r="BN6912" s="50"/>
      <c r="BO6912" s="50"/>
      <c r="BP6912" s="50"/>
      <c r="BQ6912" s="50"/>
      <c r="BR6912" s="50"/>
      <c r="BS6912" s="50"/>
      <c r="BT6912" s="50"/>
      <c r="BU6912" s="50"/>
      <c r="BV6912" s="50"/>
      <c r="BW6912" s="50"/>
      <c r="BX6912" s="50"/>
      <c r="BY6912" s="50"/>
      <c r="BZ6912" s="50"/>
      <c r="CA6912" s="50"/>
      <c r="CB6912" s="50"/>
      <c r="CC6912" s="50"/>
      <c r="CD6912" s="50"/>
      <c r="CE6912" s="50"/>
      <c r="CF6912" s="50"/>
      <c r="CG6912" s="50"/>
      <c r="CH6912" s="50"/>
      <c r="CI6912" s="50"/>
      <c r="CJ6912" s="50"/>
      <c r="CK6912" s="50"/>
      <c r="CL6912" s="50"/>
      <c r="CM6912" s="50"/>
      <c r="CN6912" s="50"/>
      <c r="CO6912" s="50"/>
      <c r="CP6912" s="50"/>
      <c r="CQ6912" s="50"/>
      <c r="CR6912" s="50"/>
      <c r="CS6912" s="50"/>
      <c r="CT6912" s="50"/>
      <c r="CU6912" s="50"/>
      <c r="CV6912" s="50"/>
      <c r="CW6912" s="50"/>
      <c r="CX6912" s="50"/>
      <c r="CY6912" s="50"/>
      <c r="CZ6912" s="50"/>
      <c r="DA6912" s="50"/>
      <c r="DB6912" s="50"/>
      <c r="DC6912" s="50"/>
      <c r="DD6912" s="50"/>
      <c r="DE6912" s="50"/>
      <c r="DF6912" s="50"/>
      <c r="DG6912" s="50"/>
    </row>
    <row r="6913" spans="1:111" x14ac:dyDescent="0.2">
      <c r="A6913" s="185"/>
      <c r="B6913" s="186"/>
      <c r="C6913" s="186"/>
      <c r="D6913" s="54"/>
      <c r="E6913" s="310"/>
      <c r="F6913" s="192"/>
      <c r="G6913" s="192"/>
      <c r="H6913" s="50"/>
      <c r="I6913" s="50"/>
      <c r="J6913" s="50"/>
      <c r="K6913" s="50"/>
      <c r="L6913" s="50"/>
      <c r="M6913" s="50"/>
      <c r="N6913" s="50"/>
      <c r="O6913" s="50"/>
      <c r="P6913" s="50"/>
      <c r="Q6913" s="50"/>
      <c r="R6913" s="50"/>
      <c r="S6913" s="50"/>
      <c r="T6913" s="50"/>
      <c r="U6913" s="50"/>
      <c r="V6913" s="50"/>
      <c r="W6913" s="50"/>
      <c r="X6913" s="50"/>
      <c r="Y6913" s="50"/>
      <c r="Z6913" s="50"/>
      <c r="AA6913" s="50"/>
      <c r="AB6913" s="50"/>
      <c r="AC6913" s="50"/>
      <c r="AD6913" s="50"/>
      <c r="AE6913" s="50"/>
      <c r="AF6913" s="50"/>
      <c r="AG6913" s="50"/>
      <c r="AH6913" s="50"/>
      <c r="AI6913" s="50"/>
      <c r="AJ6913" s="50"/>
      <c r="AK6913" s="50"/>
      <c r="AL6913" s="50"/>
      <c r="AM6913" s="50"/>
      <c r="AN6913" s="50"/>
      <c r="AO6913" s="50"/>
      <c r="AP6913" s="50"/>
      <c r="AQ6913" s="50"/>
      <c r="AR6913" s="50"/>
      <c r="AS6913" s="50"/>
      <c r="AT6913" s="50"/>
      <c r="AU6913" s="50"/>
      <c r="AV6913" s="50"/>
      <c r="AW6913" s="50"/>
      <c r="AX6913" s="50"/>
      <c r="AY6913" s="50"/>
      <c r="AZ6913" s="50"/>
      <c r="BA6913" s="50"/>
      <c r="BB6913" s="50"/>
      <c r="BC6913" s="50"/>
      <c r="BD6913" s="50"/>
      <c r="BE6913" s="50"/>
      <c r="BF6913" s="50"/>
      <c r="BG6913" s="50"/>
      <c r="BH6913" s="50"/>
      <c r="BI6913" s="50"/>
      <c r="BJ6913" s="50"/>
      <c r="BK6913" s="50"/>
      <c r="BL6913" s="50"/>
      <c r="BM6913" s="50"/>
      <c r="BN6913" s="50"/>
      <c r="BO6913" s="50"/>
      <c r="BP6913" s="50"/>
      <c r="BQ6913" s="50"/>
      <c r="BR6913" s="50"/>
      <c r="BS6913" s="50"/>
      <c r="BT6913" s="50"/>
      <c r="BU6913" s="50"/>
      <c r="BV6913" s="50"/>
      <c r="BW6913" s="50"/>
      <c r="BX6913" s="50"/>
      <c r="BY6913" s="50"/>
      <c r="BZ6913" s="50"/>
      <c r="CA6913" s="50"/>
      <c r="CB6913" s="50"/>
      <c r="CC6913" s="50"/>
      <c r="CD6913" s="50"/>
      <c r="CE6913" s="50"/>
      <c r="CF6913" s="50"/>
      <c r="CG6913" s="50"/>
      <c r="CH6913" s="50"/>
      <c r="CI6913" s="50"/>
      <c r="CJ6913" s="50"/>
      <c r="CK6913" s="50"/>
      <c r="CL6913" s="50"/>
      <c r="CM6913" s="50"/>
      <c r="CN6913" s="50"/>
      <c r="CO6913" s="50"/>
      <c r="CP6913" s="50"/>
      <c r="CQ6913" s="50"/>
      <c r="CR6913" s="50"/>
      <c r="CS6913" s="50"/>
      <c r="CT6913" s="50"/>
      <c r="CU6913" s="50"/>
      <c r="CV6913" s="50"/>
      <c r="CW6913" s="50"/>
      <c r="CX6913" s="50"/>
      <c r="CY6913" s="50"/>
      <c r="CZ6913" s="50"/>
      <c r="DA6913" s="50"/>
      <c r="DB6913" s="50"/>
      <c r="DC6913" s="50"/>
      <c r="DD6913" s="50"/>
      <c r="DE6913" s="50"/>
      <c r="DF6913" s="50"/>
      <c r="DG6913" s="50"/>
    </row>
    <row r="6914" spans="1:111" x14ac:dyDescent="0.2">
      <c r="A6914" s="185"/>
      <c r="B6914" s="186"/>
      <c r="C6914" s="186"/>
      <c r="D6914" s="54"/>
      <c r="E6914" s="310"/>
      <c r="F6914" s="192"/>
      <c r="G6914" s="192"/>
      <c r="H6914" s="50"/>
      <c r="I6914" s="50"/>
      <c r="J6914" s="50"/>
      <c r="K6914" s="50"/>
      <c r="L6914" s="50"/>
      <c r="M6914" s="50"/>
      <c r="N6914" s="50"/>
      <c r="O6914" s="50"/>
      <c r="P6914" s="50"/>
      <c r="Q6914" s="50"/>
      <c r="R6914" s="50"/>
      <c r="S6914" s="50"/>
      <c r="T6914" s="50"/>
      <c r="U6914" s="50"/>
      <c r="V6914" s="50"/>
      <c r="W6914" s="50"/>
      <c r="X6914" s="50"/>
      <c r="Y6914" s="50"/>
      <c r="Z6914" s="50"/>
      <c r="AA6914" s="50"/>
      <c r="AB6914" s="50"/>
      <c r="AC6914" s="50"/>
      <c r="AD6914" s="50"/>
      <c r="AE6914" s="50"/>
      <c r="AF6914" s="50"/>
      <c r="AG6914" s="50"/>
      <c r="AH6914" s="50"/>
      <c r="AI6914" s="50"/>
      <c r="AJ6914" s="50"/>
      <c r="AK6914" s="50"/>
      <c r="AL6914" s="50"/>
      <c r="AM6914" s="50"/>
      <c r="AN6914" s="50"/>
      <c r="AO6914" s="50"/>
      <c r="AP6914" s="50"/>
      <c r="AQ6914" s="50"/>
      <c r="AR6914" s="50"/>
      <c r="AS6914" s="50"/>
      <c r="AT6914" s="50"/>
      <c r="AU6914" s="50"/>
      <c r="AV6914" s="50"/>
      <c r="AW6914" s="50"/>
      <c r="AX6914" s="50"/>
      <c r="AY6914" s="50"/>
      <c r="AZ6914" s="50"/>
      <c r="BA6914" s="50"/>
      <c r="BB6914" s="50"/>
      <c r="BC6914" s="50"/>
      <c r="BD6914" s="50"/>
      <c r="BE6914" s="50"/>
      <c r="BF6914" s="50"/>
      <c r="BG6914" s="50"/>
      <c r="BH6914" s="50"/>
      <c r="BI6914" s="50"/>
      <c r="BJ6914" s="50"/>
      <c r="BK6914" s="50"/>
      <c r="BL6914" s="50"/>
      <c r="BM6914" s="50"/>
      <c r="BN6914" s="50"/>
      <c r="BO6914" s="50"/>
      <c r="BP6914" s="50"/>
      <c r="BQ6914" s="50"/>
      <c r="BR6914" s="50"/>
      <c r="BS6914" s="50"/>
      <c r="BT6914" s="50"/>
      <c r="BU6914" s="50"/>
      <c r="BV6914" s="50"/>
      <c r="BW6914" s="50"/>
      <c r="BX6914" s="50"/>
      <c r="BY6914" s="50"/>
      <c r="BZ6914" s="50"/>
      <c r="CA6914" s="50"/>
      <c r="CB6914" s="50"/>
      <c r="CC6914" s="50"/>
      <c r="CD6914" s="50"/>
      <c r="CE6914" s="50"/>
      <c r="CF6914" s="50"/>
      <c r="CG6914" s="50"/>
      <c r="CH6914" s="50"/>
      <c r="CI6914" s="50"/>
      <c r="CJ6914" s="50"/>
      <c r="CK6914" s="50"/>
      <c r="CL6914" s="50"/>
      <c r="CM6914" s="50"/>
      <c r="CN6914" s="50"/>
      <c r="CO6914" s="50"/>
      <c r="CP6914" s="50"/>
      <c r="CQ6914" s="50"/>
      <c r="CR6914" s="50"/>
      <c r="CS6914" s="50"/>
      <c r="CT6914" s="50"/>
      <c r="CU6914" s="50"/>
      <c r="CV6914" s="50"/>
      <c r="CW6914" s="50"/>
      <c r="CX6914" s="50"/>
      <c r="CY6914" s="50"/>
      <c r="CZ6914" s="50"/>
      <c r="DA6914" s="50"/>
      <c r="DB6914" s="50"/>
      <c r="DC6914" s="50"/>
      <c r="DD6914" s="50"/>
      <c r="DE6914" s="50"/>
      <c r="DF6914" s="50"/>
      <c r="DG6914" s="50"/>
    </row>
    <row r="6915" spans="1:111" x14ac:dyDescent="0.2">
      <c r="A6915" s="185"/>
      <c r="B6915" s="186"/>
      <c r="C6915" s="186"/>
      <c r="D6915" s="54"/>
      <c r="E6915" s="310"/>
      <c r="F6915" s="192"/>
      <c r="G6915" s="192"/>
      <c r="H6915" s="50"/>
      <c r="I6915" s="50"/>
      <c r="J6915" s="50"/>
      <c r="K6915" s="50"/>
      <c r="L6915" s="50"/>
      <c r="M6915" s="50"/>
      <c r="N6915" s="50"/>
      <c r="O6915" s="50"/>
      <c r="P6915" s="50"/>
      <c r="Q6915" s="50"/>
      <c r="R6915" s="50"/>
      <c r="S6915" s="50"/>
      <c r="T6915" s="50"/>
      <c r="U6915" s="50"/>
      <c r="V6915" s="50"/>
      <c r="W6915" s="50"/>
      <c r="X6915" s="50"/>
      <c r="Y6915" s="50"/>
      <c r="Z6915" s="50"/>
      <c r="AA6915" s="50"/>
      <c r="AB6915" s="50"/>
      <c r="AC6915" s="50"/>
      <c r="AD6915" s="50"/>
      <c r="AE6915" s="50"/>
      <c r="AF6915" s="50"/>
      <c r="AG6915" s="50"/>
      <c r="AH6915" s="50"/>
      <c r="AI6915" s="50"/>
      <c r="AJ6915" s="50"/>
      <c r="AK6915" s="50"/>
      <c r="AL6915" s="50"/>
      <c r="AM6915" s="50"/>
      <c r="AN6915" s="50"/>
      <c r="AO6915" s="50"/>
      <c r="AP6915" s="50"/>
      <c r="AQ6915" s="50"/>
      <c r="AR6915" s="50"/>
      <c r="AS6915" s="50"/>
      <c r="AT6915" s="50"/>
      <c r="AU6915" s="50"/>
      <c r="AV6915" s="50"/>
      <c r="AW6915" s="50"/>
      <c r="AX6915" s="50"/>
      <c r="AY6915" s="50"/>
      <c r="AZ6915" s="50"/>
      <c r="BA6915" s="50"/>
      <c r="BB6915" s="50"/>
      <c r="BC6915" s="50"/>
      <c r="BD6915" s="50"/>
      <c r="BE6915" s="50"/>
      <c r="BF6915" s="50"/>
      <c r="BG6915" s="50"/>
      <c r="BH6915" s="50"/>
      <c r="BI6915" s="50"/>
      <c r="BJ6915" s="50"/>
      <c r="BK6915" s="50"/>
      <c r="BL6915" s="50"/>
      <c r="BM6915" s="50"/>
      <c r="BN6915" s="50"/>
      <c r="BO6915" s="50"/>
      <c r="BP6915" s="50"/>
      <c r="BQ6915" s="50"/>
      <c r="BR6915" s="50"/>
      <c r="BS6915" s="50"/>
      <c r="BT6915" s="50"/>
      <c r="BU6915" s="50"/>
      <c r="BV6915" s="50"/>
      <c r="BW6915" s="50"/>
      <c r="BX6915" s="50"/>
      <c r="BY6915" s="50"/>
      <c r="BZ6915" s="50"/>
      <c r="CA6915" s="50"/>
      <c r="CB6915" s="50"/>
      <c r="CC6915" s="50"/>
      <c r="CD6915" s="50"/>
      <c r="CE6915" s="50"/>
      <c r="CF6915" s="50"/>
      <c r="CG6915" s="50"/>
      <c r="CH6915" s="50"/>
      <c r="CI6915" s="50"/>
      <c r="CJ6915" s="50"/>
      <c r="CK6915" s="50"/>
      <c r="CL6915" s="50"/>
      <c r="CM6915" s="50"/>
      <c r="CN6915" s="50"/>
      <c r="CO6915" s="50"/>
      <c r="CP6915" s="50"/>
      <c r="CQ6915" s="50"/>
      <c r="CR6915" s="50"/>
      <c r="CS6915" s="50"/>
      <c r="CT6915" s="50"/>
      <c r="CU6915" s="50"/>
      <c r="CV6915" s="50"/>
      <c r="CW6915" s="50"/>
      <c r="CX6915" s="50"/>
      <c r="CY6915" s="50"/>
      <c r="CZ6915" s="50"/>
      <c r="DA6915" s="50"/>
      <c r="DB6915" s="50"/>
      <c r="DC6915" s="50"/>
      <c r="DD6915" s="50"/>
      <c r="DE6915" s="50"/>
      <c r="DF6915" s="50"/>
      <c r="DG6915" s="50"/>
    </row>
    <row r="6916" spans="1:111" x14ac:dyDescent="0.2">
      <c r="A6916" s="185"/>
      <c r="B6916" s="186"/>
      <c r="C6916" s="186"/>
      <c r="D6916" s="54"/>
      <c r="E6916" s="310"/>
      <c r="F6916" s="192"/>
      <c r="G6916" s="192"/>
      <c r="H6916" s="50"/>
      <c r="I6916" s="50"/>
      <c r="J6916" s="50"/>
      <c r="K6916" s="50"/>
      <c r="L6916" s="50"/>
      <c r="M6916" s="50"/>
      <c r="N6916" s="50"/>
      <c r="O6916" s="50"/>
      <c r="P6916" s="50"/>
      <c r="Q6916" s="50"/>
      <c r="R6916" s="50"/>
      <c r="S6916" s="50"/>
      <c r="T6916" s="50"/>
      <c r="U6916" s="50"/>
      <c r="V6916" s="50"/>
      <c r="W6916" s="50"/>
      <c r="X6916" s="50"/>
      <c r="Y6916" s="50"/>
      <c r="Z6916" s="50"/>
      <c r="AA6916" s="50"/>
      <c r="AB6916" s="50"/>
      <c r="AC6916" s="50"/>
      <c r="AD6916" s="50"/>
      <c r="AE6916" s="50"/>
      <c r="AF6916" s="50"/>
      <c r="AG6916" s="50"/>
      <c r="AH6916" s="50"/>
      <c r="AI6916" s="50"/>
      <c r="AJ6916" s="50"/>
      <c r="AK6916" s="50"/>
      <c r="AL6916" s="50"/>
      <c r="AM6916" s="50"/>
      <c r="AN6916" s="50"/>
      <c r="AO6916" s="50"/>
      <c r="AP6916" s="50"/>
      <c r="AQ6916" s="50"/>
      <c r="AR6916" s="50"/>
      <c r="AS6916" s="50"/>
      <c r="AT6916" s="50"/>
      <c r="AU6916" s="50"/>
      <c r="AV6916" s="50"/>
      <c r="AW6916" s="50"/>
      <c r="AX6916" s="50"/>
      <c r="AY6916" s="50"/>
      <c r="AZ6916" s="50"/>
      <c r="BA6916" s="50"/>
      <c r="BB6916" s="50"/>
      <c r="BC6916" s="50"/>
      <c r="BD6916" s="50"/>
      <c r="BE6916" s="50"/>
      <c r="BF6916" s="50"/>
      <c r="BG6916" s="50"/>
      <c r="BH6916" s="50"/>
      <c r="BI6916" s="50"/>
      <c r="BJ6916" s="50"/>
      <c r="BK6916" s="50"/>
      <c r="BL6916" s="50"/>
      <c r="BM6916" s="50"/>
      <c r="BN6916" s="50"/>
      <c r="BO6916" s="50"/>
      <c r="BP6916" s="50"/>
      <c r="BQ6916" s="50"/>
      <c r="BR6916" s="50"/>
      <c r="BS6916" s="50"/>
      <c r="BT6916" s="50"/>
      <c r="BU6916" s="50"/>
      <c r="BV6916" s="50"/>
      <c r="BW6916" s="50"/>
      <c r="BX6916" s="50"/>
      <c r="BY6916" s="50"/>
      <c r="BZ6916" s="50"/>
      <c r="CA6916" s="50"/>
      <c r="CB6916" s="50"/>
      <c r="CC6916" s="50"/>
      <c r="CD6916" s="50"/>
      <c r="CE6916" s="50"/>
      <c r="CF6916" s="50"/>
      <c r="CG6916" s="50"/>
      <c r="CH6916" s="50"/>
      <c r="CI6916" s="50"/>
      <c r="CJ6916" s="50"/>
      <c r="CK6916" s="50"/>
      <c r="CL6916" s="50"/>
      <c r="CM6916" s="50"/>
      <c r="CN6916" s="50"/>
      <c r="CO6916" s="50"/>
      <c r="CP6916" s="50"/>
      <c r="CQ6916" s="50"/>
      <c r="CR6916" s="50"/>
      <c r="CS6916" s="50"/>
      <c r="CT6916" s="50"/>
      <c r="CU6916" s="50"/>
      <c r="CV6916" s="50"/>
      <c r="CW6916" s="50"/>
      <c r="CX6916" s="50"/>
      <c r="CY6916" s="50"/>
      <c r="CZ6916" s="50"/>
      <c r="DA6916" s="50"/>
      <c r="DB6916" s="50"/>
      <c r="DC6916" s="50"/>
      <c r="DD6916" s="50"/>
      <c r="DE6916" s="50"/>
      <c r="DF6916" s="50"/>
      <c r="DG6916" s="50"/>
    </row>
    <row r="6917" spans="1:111" x14ac:dyDescent="0.2">
      <c r="A6917" s="185"/>
      <c r="B6917" s="186"/>
      <c r="C6917" s="186"/>
      <c r="D6917" s="54"/>
      <c r="E6917" s="310"/>
      <c r="F6917" s="192"/>
      <c r="G6917" s="192"/>
      <c r="H6917" s="50"/>
      <c r="I6917" s="50"/>
      <c r="J6917" s="50"/>
      <c r="K6917" s="50"/>
      <c r="L6917" s="50"/>
      <c r="M6917" s="50"/>
      <c r="N6917" s="50"/>
      <c r="O6917" s="50"/>
      <c r="P6917" s="50"/>
      <c r="Q6917" s="50"/>
      <c r="R6917" s="50"/>
      <c r="S6917" s="50"/>
      <c r="T6917" s="50"/>
      <c r="U6917" s="50"/>
      <c r="V6917" s="50"/>
      <c r="W6917" s="50"/>
      <c r="X6917" s="50"/>
      <c r="Y6917" s="50"/>
      <c r="Z6917" s="50"/>
      <c r="AA6917" s="50"/>
      <c r="AB6917" s="50"/>
      <c r="AC6917" s="50"/>
      <c r="AD6917" s="50"/>
      <c r="AE6917" s="50"/>
      <c r="AF6917" s="50"/>
      <c r="AG6917" s="50"/>
      <c r="AH6917" s="50"/>
      <c r="AI6917" s="50"/>
      <c r="AJ6917" s="50"/>
      <c r="AK6917" s="50"/>
      <c r="AL6917" s="50"/>
      <c r="AM6917" s="50"/>
      <c r="AN6917" s="50"/>
      <c r="AO6917" s="50"/>
      <c r="AP6917" s="50"/>
      <c r="AQ6917" s="50"/>
      <c r="AR6917" s="50"/>
      <c r="AS6917" s="50"/>
      <c r="AT6917" s="50"/>
      <c r="AU6917" s="50"/>
      <c r="AV6917" s="50"/>
      <c r="AW6917" s="50"/>
      <c r="AX6917" s="50"/>
      <c r="AY6917" s="50"/>
      <c r="AZ6917" s="50"/>
      <c r="BA6917" s="50"/>
      <c r="BB6917" s="50"/>
      <c r="BC6917" s="50"/>
      <c r="BD6917" s="50"/>
      <c r="BE6917" s="50"/>
      <c r="BF6917" s="50"/>
      <c r="BG6917" s="50"/>
      <c r="BH6917" s="50"/>
      <c r="BI6917" s="50"/>
      <c r="BJ6917" s="50"/>
      <c r="BK6917" s="50"/>
      <c r="BL6917" s="50"/>
      <c r="BM6917" s="50"/>
      <c r="BN6917" s="50"/>
      <c r="BO6917" s="50"/>
      <c r="BP6917" s="50"/>
      <c r="BQ6917" s="50"/>
      <c r="BR6917" s="50"/>
      <c r="BS6917" s="50"/>
      <c r="BT6917" s="50"/>
      <c r="BU6917" s="50"/>
      <c r="BV6917" s="50"/>
      <c r="BW6917" s="50"/>
      <c r="BX6917" s="50"/>
      <c r="BY6917" s="50"/>
      <c r="BZ6917" s="50"/>
      <c r="CA6917" s="50"/>
      <c r="CB6917" s="50"/>
      <c r="CC6917" s="50"/>
      <c r="CD6917" s="50"/>
      <c r="CE6917" s="50"/>
      <c r="CF6917" s="50"/>
      <c r="CG6917" s="50"/>
      <c r="CH6917" s="50"/>
      <c r="CI6917" s="50"/>
      <c r="CJ6917" s="50"/>
      <c r="CK6917" s="50"/>
      <c r="CL6917" s="50"/>
      <c r="CM6917" s="50"/>
      <c r="CN6917" s="50"/>
      <c r="CO6917" s="50"/>
      <c r="CP6917" s="50"/>
      <c r="CQ6917" s="50"/>
      <c r="CR6917" s="50"/>
      <c r="CS6917" s="50"/>
      <c r="CT6917" s="50"/>
      <c r="CU6917" s="50"/>
      <c r="CV6917" s="50"/>
      <c r="CW6917" s="50"/>
      <c r="CX6917" s="50"/>
      <c r="CY6917" s="50"/>
      <c r="CZ6917" s="50"/>
      <c r="DA6917" s="50"/>
      <c r="DB6917" s="50"/>
      <c r="DC6917" s="50"/>
      <c r="DD6917" s="50"/>
      <c r="DE6917" s="50"/>
      <c r="DF6917" s="50"/>
      <c r="DG6917" s="50"/>
    </row>
    <row r="6918" spans="1:111" x14ac:dyDescent="0.2">
      <c r="A6918" s="185"/>
      <c r="B6918" s="186"/>
      <c r="C6918" s="186"/>
      <c r="D6918" s="54"/>
      <c r="E6918" s="310"/>
      <c r="F6918" s="192"/>
      <c r="G6918" s="192"/>
      <c r="H6918" s="50"/>
      <c r="I6918" s="50"/>
      <c r="J6918" s="50"/>
      <c r="K6918" s="50"/>
      <c r="L6918" s="50"/>
      <c r="M6918" s="50"/>
      <c r="N6918" s="50"/>
      <c r="O6918" s="50"/>
      <c r="P6918" s="50"/>
      <c r="Q6918" s="50"/>
      <c r="R6918" s="50"/>
      <c r="S6918" s="50"/>
      <c r="T6918" s="50"/>
      <c r="U6918" s="50"/>
      <c r="V6918" s="50"/>
      <c r="W6918" s="50"/>
      <c r="X6918" s="50"/>
      <c r="Y6918" s="50"/>
      <c r="Z6918" s="50"/>
      <c r="AA6918" s="50"/>
      <c r="AB6918" s="50"/>
      <c r="AC6918" s="50"/>
      <c r="AD6918" s="50"/>
      <c r="AE6918" s="50"/>
      <c r="AF6918" s="50"/>
      <c r="AG6918" s="50"/>
      <c r="AH6918" s="50"/>
      <c r="AI6918" s="50"/>
      <c r="AJ6918" s="50"/>
      <c r="AK6918" s="50"/>
      <c r="AL6918" s="50"/>
      <c r="AM6918" s="50"/>
      <c r="AN6918" s="50"/>
      <c r="AO6918" s="50"/>
      <c r="AP6918" s="50"/>
      <c r="AQ6918" s="50"/>
      <c r="AR6918" s="50"/>
      <c r="AS6918" s="50"/>
      <c r="AT6918" s="50"/>
      <c r="AU6918" s="50"/>
      <c r="AV6918" s="50"/>
      <c r="AW6918" s="50"/>
      <c r="AX6918" s="50"/>
      <c r="AY6918" s="50"/>
      <c r="AZ6918" s="50"/>
      <c r="BA6918" s="50"/>
      <c r="BB6918" s="50"/>
      <c r="BC6918" s="50"/>
      <c r="BD6918" s="50"/>
      <c r="BE6918" s="50"/>
      <c r="BF6918" s="50"/>
      <c r="BG6918" s="50"/>
      <c r="BH6918" s="50"/>
      <c r="BI6918" s="50"/>
      <c r="BJ6918" s="50"/>
      <c r="BK6918" s="50"/>
      <c r="BL6918" s="50"/>
      <c r="BM6918" s="50"/>
      <c r="BN6918" s="50"/>
      <c r="BO6918" s="50"/>
      <c r="BP6918" s="50"/>
      <c r="BQ6918" s="50"/>
      <c r="BR6918" s="50"/>
      <c r="BS6918" s="50"/>
      <c r="BT6918" s="50"/>
      <c r="BU6918" s="50"/>
      <c r="BV6918" s="50"/>
      <c r="BW6918" s="50"/>
      <c r="BX6918" s="50"/>
      <c r="BY6918" s="50"/>
      <c r="BZ6918" s="50"/>
      <c r="CA6918" s="50"/>
      <c r="CB6918" s="50"/>
      <c r="CC6918" s="50"/>
      <c r="CD6918" s="50"/>
      <c r="CE6918" s="50"/>
      <c r="CF6918" s="50"/>
      <c r="CG6918" s="50"/>
      <c r="CH6918" s="50"/>
      <c r="CI6918" s="50"/>
      <c r="CJ6918" s="50"/>
      <c r="CK6918" s="50"/>
      <c r="CL6918" s="50"/>
      <c r="CM6918" s="50"/>
      <c r="CN6918" s="50"/>
      <c r="CO6918" s="50"/>
      <c r="CP6918" s="50"/>
      <c r="CQ6918" s="50"/>
      <c r="CR6918" s="50"/>
      <c r="CS6918" s="50"/>
      <c r="CT6918" s="50"/>
      <c r="CU6918" s="50"/>
      <c r="CV6918" s="50"/>
      <c r="CW6918" s="50"/>
      <c r="CX6918" s="50"/>
      <c r="CY6918" s="50"/>
      <c r="CZ6918" s="50"/>
      <c r="DA6918" s="50"/>
      <c r="DB6918" s="50"/>
      <c r="DC6918" s="50"/>
      <c r="DD6918" s="50"/>
      <c r="DE6918" s="50"/>
      <c r="DF6918" s="50"/>
      <c r="DG6918" s="50"/>
    </row>
    <row r="6919" spans="1:111" x14ac:dyDescent="0.2">
      <c r="A6919" s="185"/>
      <c r="B6919" s="186"/>
      <c r="C6919" s="186"/>
      <c r="D6919" s="54"/>
      <c r="E6919" s="310"/>
      <c r="F6919" s="192"/>
      <c r="G6919" s="192"/>
      <c r="H6919" s="50"/>
      <c r="I6919" s="50"/>
      <c r="J6919" s="50"/>
      <c r="K6919" s="50"/>
      <c r="L6919" s="50"/>
      <c r="M6919" s="50"/>
      <c r="N6919" s="50"/>
      <c r="O6919" s="50"/>
      <c r="P6919" s="50"/>
      <c r="Q6919" s="50"/>
      <c r="R6919" s="50"/>
      <c r="S6919" s="50"/>
      <c r="T6919" s="50"/>
      <c r="U6919" s="50"/>
      <c r="V6919" s="50"/>
      <c r="W6919" s="50"/>
      <c r="X6919" s="50"/>
      <c r="Y6919" s="50"/>
      <c r="Z6919" s="50"/>
      <c r="AA6919" s="50"/>
      <c r="AB6919" s="50"/>
      <c r="AC6919" s="50"/>
      <c r="AD6919" s="50"/>
      <c r="AE6919" s="50"/>
      <c r="AF6919" s="50"/>
      <c r="AG6919" s="50"/>
      <c r="AH6919" s="50"/>
      <c r="AI6919" s="50"/>
      <c r="AJ6919" s="50"/>
      <c r="AK6919" s="50"/>
      <c r="AL6919" s="50"/>
      <c r="AM6919" s="50"/>
      <c r="AN6919" s="50"/>
      <c r="AO6919" s="50"/>
      <c r="AP6919" s="50"/>
      <c r="AQ6919" s="50"/>
      <c r="AR6919" s="50"/>
      <c r="AS6919" s="50"/>
      <c r="AT6919" s="50"/>
      <c r="AU6919" s="50"/>
      <c r="AV6919" s="50"/>
      <c r="AW6919" s="50"/>
      <c r="AX6919" s="50"/>
      <c r="AY6919" s="50"/>
      <c r="AZ6919" s="50"/>
      <c r="BA6919" s="50"/>
      <c r="BB6919" s="50"/>
      <c r="BC6919" s="50"/>
      <c r="BD6919" s="50"/>
      <c r="BE6919" s="50"/>
      <c r="BF6919" s="50"/>
      <c r="BG6919" s="50"/>
      <c r="BH6919" s="50"/>
      <c r="BI6919" s="50"/>
      <c r="BJ6919" s="50"/>
      <c r="BK6919" s="50"/>
      <c r="BL6919" s="50"/>
      <c r="BM6919" s="50"/>
      <c r="BN6919" s="50"/>
      <c r="BO6919" s="50"/>
      <c r="BP6919" s="50"/>
      <c r="BQ6919" s="50"/>
      <c r="BR6919" s="50"/>
      <c r="BS6919" s="50"/>
      <c r="BT6919" s="50"/>
      <c r="BU6919" s="50"/>
      <c r="BV6919" s="50"/>
      <c r="BW6919" s="50"/>
      <c r="BX6919" s="50"/>
      <c r="BY6919" s="50"/>
      <c r="BZ6919" s="50"/>
      <c r="CA6919" s="50"/>
      <c r="CB6919" s="50"/>
      <c r="CC6919" s="50"/>
      <c r="CD6919" s="50"/>
      <c r="CE6919" s="50"/>
      <c r="CF6919" s="50"/>
      <c r="CG6919" s="50"/>
      <c r="CH6919" s="50"/>
      <c r="CI6919" s="50"/>
      <c r="CJ6919" s="50"/>
      <c r="CK6919" s="50"/>
      <c r="CL6919" s="50"/>
      <c r="CM6919" s="50"/>
      <c r="CN6919" s="50"/>
      <c r="CO6919" s="50"/>
      <c r="CP6919" s="50"/>
      <c r="CQ6919" s="50"/>
      <c r="CR6919" s="50"/>
      <c r="CS6919" s="50"/>
      <c r="CT6919" s="50"/>
      <c r="CU6919" s="50"/>
      <c r="CV6919" s="50"/>
      <c r="CW6919" s="50"/>
      <c r="CX6919" s="50"/>
      <c r="CY6919" s="50"/>
      <c r="CZ6919" s="50"/>
      <c r="DA6919" s="50"/>
      <c r="DB6919" s="50"/>
      <c r="DC6919" s="50"/>
      <c r="DD6919" s="50"/>
      <c r="DE6919" s="50"/>
      <c r="DF6919" s="50"/>
      <c r="DG6919" s="50"/>
    </row>
    <row r="6920" spans="1:111" x14ac:dyDescent="0.2">
      <c r="A6920" s="185"/>
      <c r="B6920" s="186"/>
      <c r="C6920" s="186"/>
      <c r="D6920" s="54"/>
      <c r="E6920" s="310"/>
      <c r="F6920" s="192"/>
      <c r="G6920" s="192"/>
      <c r="H6920" s="50"/>
      <c r="I6920" s="50"/>
      <c r="J6920" s="50"/>
      <c r="K6920" s="50"/>
      <c r="L6920" s="50"/>
      <c r="M6920" s="50"/>
      <c r="N6920" s="50"/>
      <c r="O6920" s="50"/>
      <c r="P6920" s="50"/>
      <c r="Q6920" s="50"/>
      <c r="R6920" s="50"/>
      <c r="S6920" s="50"/>
      <c r="T6920" s="50"/>
      <c r="U6920" s="50"/>
      <c r="V6920" s="50"/>
      <c r="W6920" s="50"/>
      <c r="X6920" s="50"/>
      <c r="Y6920" s="50"/>
      <c r="Z6920" s="50"/>
      <c r="AA6920" s="50"/>
      <c r="AB6920" s="50"/>
      <c r="AC6920" s="50"/>
      <c r="AD6920" s="50"/>
      <c r="AE6920" s="50"/>
      <c r="AF6920" s="50"/>
      <c r="AG6920" s="50"/>
      <c r="AH6920" s="50"/>
      <c r="AI6920" s="50"/>
      <c r="AJ6920" s="50"/>
      <c r="AK6920" s="50"/>
      <c r="AL6920" s="50"/>
      <c r="AM6920" s="50"/>
      <c r="AN6920" s="50"/>
      <c r="AO6920" s="50"/>
      <c r="AP6920" s="50"/>
      <c r="AQ6920" s="50"/>
      <c r="AR6920" s="50"/>
      <c r="AS6920" s="50"/>
      <c r="AT6920" s="50"/>
      <c r="AU6920" s="50"/>
      <c r="AV6920" s="50"/>
      <c r="AW6920" s="50"/>
      <c r="AX6920" s="50"/>
      <c r="AY6920" s="50"/>
      <c r="AZ6920" s="50"/>
      <c r="BA6920" s="50"/>
      <c r="BB6920" s="50"/>
      <c r="BC6920" s="50"/>
      <c r="BD6920" s="50"/>
      <c r="BE6920" s="50"/>
      <c r="BF6920" s="50"/>
      <c r="BG6920" s="50"/>
      <c r="BH6920" s="50"/>
      <c r="BI6920" s="50"/>
      <c r="BJ6920" s="50"/>
      <c r="BK6920" s="50"/>
      <c r="BL6920" s="50"/>
      <c r="BM6920" s="50"/>
      <c r="BN6920" s="50"/>
      <c r="BO6920" s="50"/>
      <c r="BP6920" s="50"/>
      <c r="BQ6920" s="50"/>
      <c r="BR6920" s="50"/>
      <c r="BS6920" s="50"/>
      <c r="BT6920" s="50"/>
      <c r="BU6920" s="50"/>
      <c r="BV6920" s="50"/>
      <c r="BW6920" s="50"/>
      <c r="BX6920" s="50"/>
      <c r="BY6920" s="50"/>
      <c r="BZ6920" s="50"/>
      <c r="CA6920" s="50"/>
      <c r="CB6920" s="50"/>
      <c r="CC6920" s="50"/>
      <c r="CD6920" s="50"/>
      <c r="CE6920" s="50"/>
      <c r="CF6920" s="50"/>
      <c r="CG6920" s="50"/>
      <c r="CH6920" s="50"/>
      <c r="CI6920" s="50"/>
      <c r="CJ6920" s="50"/>
      <c r="CK6920" s="50"/>
      <c r="CL6920" s="50"/>
      <c r="CM6920" s="50"/>
      <c r="CN6920" s="50"/>
      <c r="CO6920" s="50"/>
      <c r="CP6920" s="50"/>
      <c r="CQ6920" s="50"/>
      <c r="CR6920" s="50"/>
      <c r="CS6920" s="50"/>
      <c r="CT6920" s="50"/>
      <c r="CU6920" s="50"/>
      <c r="CV6920" s="50"/>
      <c r="CW6920" s="50"/>
      <c r="CX6920" s="50"/>
      <c r="CY6920" s="50"/>
      <c r="CZ6920" s="50"/>
      <c r="DA6920" s="50"/>
      <c r="DB6920" s="50"/>
      <c r="DC6920" s="50"/>
      <c r="DD6920" s="50"/>
      <c r="DE6920" s="50"/>
      <c r="DF6920" s="50"/>
      <c r="DG6920" s="50"/>
    </row>
    <row r="6921" spans="1:111" x14ac:dyDescent="0.2">
      <c r="A6921" s="185"/>
      <c r="B6921" s="186"/>
      <c r="C6921" s="186"/>
      <c r="D6921" s="54"/>
      <c r="E6921" s="310"/>
      <c r="F6921" s="192"/>
      <c r="G6921" s="192"/>
      <c r="H6921" s="50"/>
      <c r="I6921" s="50"/>
      <c r="J6921" s="50"/>
      <c r="K6921" s="50"/>
      <c r="L6921" s="50"/>
      <c r="M6921" s="50"/>
      <c r="N6921" s="50"/>
      <c r="O6921" s="50"/>
      <c r="P6921" s="50"/>
      <c r="Q6921" s="50"/>
      <c r="R6921" s="50"/>
      <c r="S6921" s="50"/>
      <c r="T6921" s="50"/>
      <c r="U6921" s="50"/>
      <c r="V6921" s="50"/>
      <c r="W6921" s="50"/>
      <c r="X6921" s="50"/>
      <c r="Y6921" s="50"/>
      <c r="Z6921" s="50"/>
      <c r="AA6921" s="50"/>
      <c r="AB6921" s="50"/>
      <c r="AC6921" s="50"/>
      <c r="AD6921" s="50"/>
      <c r="AE6921" s="50"/>
      <c r="AF6921" s="50"/>
      <c r="AG6921" s="50"/>
      <c r="AH6921" s="50"/>
      <c r="AI6921" s="50"/>
      <c r="AJ6921" s="50"/>
      <c r="AK6921" s="50"/>
      <c r="AL6921" s="50"/>
      <c r="AM6921" s="50"/>
      <c r="AN6921" s="50"/>
      <c r="AO6921" s="50"/>
      <c r="AP6921" s="50"/>
      <c r="AQ6921" s="50"/>
      <c r="AR6921" s="50"/>
      <c r="AS6921" s="50"/>
      <c r="AT6921" s="50"/>
      <c r="AU6921" s="50"/>
      <c r="AV6921" s="50"/>
      <c r="AW6921" s="50"/>
      <c r="AX6921" s="50"/>
      <c r="AY6921" s="50"/>
      <c r="AZ6921" s="50"/>
      <c r="BA6921" s="50"/>
      <c r="BB6921" s="50"/>
      <c r="BC6921" s="50"/>
      <c r="BD6921" s="50"/>
      <c r="BE6921" s="50"/>
      <c r="BF6921" s="50"/>
      <c r="BG6921" s="50"/>
      <c r="BH6921" s="50"/>
      <c r="BI6921" s="50"/>
      <c r="BJ6921" s="50"/>
      <c r="BK6921" s="50"/>
      <c r="BL6921" s="50"/>
      <c r="BM6921" s="50"/>
      <c r="BN6921" s="50"/>
      <c r="BO6921" s="50"/>
      <c r="BP6921" s="50"/>
      <c r="BQ6921" s="50"/>
      <c r="BR6921" s="50"/>
      <c r="BS6921" s="50"/>
      <c r="BT6921" s="50"/>
      <c r="BU6921" s="50"/>
      <c r="BV6921" s="50"/>
      <c r="BW6921" s="50"/>
      <c r="BX6921" s="50"/>
      <c r="BY6921" s="50"/>
      <c r="BZ6921" s="50"/>
      <c r="CA6921" s="50"/>
      <c r="CB6921" s="50"/>
      <c r="CC6921" s="50"/>
      <c r="CD6921" s="50"/>
      <c r="CE6921" s="50"/>
      <c r="CF6921" s="50"/>
      <c r="CG6921" s="50"/>
      <c r="CH6921" s="50"/>
      <c r="CI6921" s="50"/>
      <c r="CJ6921" s="50"/>
      <c r="CK6921" s="50"/>
      <c r="CL6921" s="50"/>
      <c r="CM6921" s="50"/>
      <c r="CN6921" s="50"/>
      <c r="CO6921" s="50"/>
      <c r="CP6921" s="50"/>
      <c r="CQ6921" s="50"/>
      <c r="CR6921" s="50"/>
      <c r="CS6921" s="50"/>
      <c r="CT6921" s="50"/>
      <c r="CU6921" s="50"/>
      <c r="CV6921" s="50"/>
      <c r="CW6921" s="50"/>
      <c r="CX6921" s="50"/>
      <c r="CY6921" s="50"/>
      <c r="CZ6921" s="50"/>
      <c r="DA6921" s="50"/>
      <c r="DB6921" s="50"/>
      <c r="DC6921" s="50"/>
      <c r="DD6921" s="50"/>
      <c r="DE6921" s="50"/>
      <c r="DF6921" s="50"/>
      <c r="DG6921" s="50"/>
    </row>
    <row r="6922" spans="1:111" x14ac:dyDescent="0.2">
      <c r="A6922" s="185"/>
      <c r="B6922" s="186"/>
      <c r="C6922" s="186"/>
      <c r="D6922" s="54"/>
      <c r="E6922" s="310"/>
      <c r="F6922" s="192"/>
      <c r="G6922" s="192"/>
      <c r="H6922" s="50"/>
      <c r="I6922" s="50"/>
      <c r="J6922" s="50"/>
      <c r="K6922" s="50"/>
      <c r="L6922" s="50"/>
      <c r="M6922" s="50"/>
      <c r="N6922" s="50"/>
      <c r="O6922" s="50"/>
      <c r="P6922" s="50"/>
      <c r="Q6922" s="50"/>
      <c r="R6922" s="50"/>
      <c r="S6922" s="50"/>
      <c r="T6922" s="50"/>
      <c r="U6922" s="50"/>
      <c r="V6922" s="50"/>
      <c r="W6922" s="50"/>
      <c r="X6922" s="50"/>
      <c r="Y6922" s="50"/>
      <c r="Z6922" s="50"/>
      <c r="AA6922" s="50"/>
      <c r="AB6922" s="50"/>
      <c r="AC6922" s="50"/>
      <c r="AD6922" s="50"/>
      <c r="AE6922" s="50"/>
      <c r="AF6922" s="50"/>
      <c r="AG6922" s="50"/>
      <c r="AH6922" s="50"/>
      <c r="AI6922" s="50"/>
      <c r="AJ6922" s="50"/>
      <c r="AK6922" s="50"/>
      <c r="AL6922" s="50"/>
      <c r="AM6922" s="50"/>
      <c r="AN6922" s="50"/>
      <c r="AO6922" s="50"/>
      <c r="AP6922" s="50"/>
      <c r="AQ6922" s="50"/>
      <c r="AR6922" s="50"/>
      <c r="AS6922" s="50"/>
      <c r="AT6922" s="50"/>
      <c r="AU6922" s="50"/>
      <c r="AV6922" s="50"/>
      <c r="AW6922" s="50"/>
      <c r="AX6922" s="50"/>
      <c r="AY6922" s="50"/>
      <c r="AZ6922" s="50"/>
      <c r="BA6922" s="50"/>
      <c r="BB6922" s="50"/>
      <c r="BC6922" s="50"/>
      <c r="BD6922" s="50"/>
      <c r="BE6922" s="50"/>
      <c r="BF6922" s="50"/>
      <c r="BG6922" s="50"/>
      <c r="BH6922" s="50"/>
      <c r="BI6922" s="50"/>
      <c r="BJ6922" s="50"/>
      <c r="BK6922" s="50"/>
      <c r="BL6922" s="50"/>
      <c r="BM6922" s="50"/>
      <c r="BN6922" s="50"/>
      <c r="BO6922" s="50"/>
      <c r="BP6922" s="50"/>
      <c r="BQ6922" s="50"/>
      <c r="BR6922" s="50"/>
      <c r="BS6922" s="50"/>
      <c r="BT6922" s="50"/>
      <c r="BU6922" s="50"/>
      <c r="BV6922" s="50"/>
      <c r="BW6922" s="50"/>
      <c r="BX6922" s="50"/>
      <c r="BY6922" s="50"/>
      <c r="BZ6922" s="50"/>
      <c r="CA6922" s="50"/>
      <c r="CB6922" s="50"/>
      <c r="CC6922" s="50"/>
      <c r="CD6922" s="50"/>
      <c r="CE6922" s="50"/>
      <c r="CF6922" s="50"/>
      <c r="CG6922" s="50"/>
      <c r="CH6922" s="50"/>
      <c r="CI6922" s="50"/>
      <c r="CJ6922" s="50"/>
      <c r="CK6922" s="50"/>
      <c r="CL6922" s="50"/>
      <c r="CM6922" s="50"/>
      <c r="CN6922" s="50"/>
      <c r="CO6922" s="50"/>
      <c r="CP6922" s="50"/>
      <c r="CQ6922" s="50"/>
      <c r="CR6922" s="50"/>
      <c r="CS6922" s="50"/>
      <c r="CT6922" s="50"/>
      <c r="CU6922" s="50"/>
      <c r="CV6922" s="50"/>
      <c r="CW6922" s="50"/>
      <c r="CX6922" s="50"/>
      <c r="CY6922" s="50"/>
      <c r="CZ6922" s="50"/>
      <c r="DA6922" s="50"/>
      <c r="DB6922" s="50"/>
      <c r="DC6922" s="50"/>
      <c r="DD6922" s="50"/>
      <c r="DE6922" s="50"/>
      <c r="DF6922" s="50"/>
      <c r="DG6922" s="50"/>
    </row>
    <row r="6923" spans="1:111" x14ac:dyDescent="0.2">
      <c r="A6923" s="185"/>
      <c r="B6923" s="186"/>
      <c r="C6923" s="186"/>
      <c r="D6923" s="54"/>
      <c r="E6923" s="310"/>
      <c r="F6923" s="192"/>
      <c r="G6923" s="192"/>
      <c r="H6923" s="50"/>
      <c r="I6923" s="50"/>
      <c r="J6923" s="50"/>
      <c r="K6923" s="50"/>
      <c r="L6923" s="50"/>
      <c r="M6923" s="50"/>
      <c r="N6923" s="50"/>
      <c r="O6923" s="50"/>
      <c r="P6923" s="50"/>
      <c r="Q6923" s="50"/>
      <c r="R6923" s="50"/>
      <c r="S6923" s="50"/>
      <c r="T6923" s="50"/>
      <c r="U6923" s="50"/>
      <c r="V6923" s="50"/>
      <c r="W6923" s="50"/>
      <c r="X6923" s="50"/>
      <c r="Y6923" s="50"/>
      <c r="Z6923" s="50"/>
      <c r="AA6923" s="50"/>
      <c r="AB6923" s="50"/>
      <c r="AC6923" s="50"/>
      <c r="AD6923" s="50"/>
      <c r="AE6923" s="50"/>
      <c r="AF6923" s="50"/>
      <c r="AG6923" s="50"/>
      <c r="AH6923" s="50"/>
      <c r="AI6923" s="50"/>
      <c r="AJ6923" s="50"/>
      <c r="AK6923" s="50"/>
      <c r="AL6923" s="50"/>
      <c r="AM6923" s="50"/>
      <c r="AN6923" s="50"/>
      <c r="AO6923" s="50"/>
      <c r="AP6923" s="50"/>
      <c r="AQ6923" s="50"/>
      <c r="AR6923" s="50"/>
      <c r="AS6923" s="50"/>
      <c r="AT6923" s="50"/>
      <c r="AU6923" s="50"/>
      <c r="AV6923" s="50"/>
      <c r="AW6923" s="50"/>
      <c r="AX6923" s="50"/>
      <c r="AY6923" s="50"/>
      <c r="AZ6923" s="50"/>
      <c r="BA6923" s="50"/>
      <c r="BB6923" s="50"/>
      <c r="BC6923" s="50"/>
      <c r="BD6923" s="50"/>
      <c r="BE6923" s="50"/>
      <c r="BF6923" s="50"/>
      <c r="BG6923" s="50"/>
      <c r="BH6923" s="50"/>
      <c r="BI6923" s="50"/>
      <c r="BJ6923" s="50"/>
      <c r="BK6923" s="50"/>
      <c r="BL6923" s="50"/>
      <c r="BM6923" s="50"/>
      <c r="BN6923" s="50"/>
      <c r="BO6923" s="50"/>
      <c r="BP6923" s="50"/>
      <c r="BQ6923" s="50"/>
      <c r="BR6923" s="50"/>
      <c r="BS6923" s="50"/>
      <c r="BT6923" s="50"/>
      <c r="BU6923" s="50"/>
      <c r="BV6923" s="50"/>
      <c r="BW6923" s="50"/>
      <c r="BX6923" s="50"/>
      <c r="BY6923" s="50"/>
      <c r="BZ6923" s="50"/>
      <c r="CA6923" s="50"/>
      <c r="CB6923" s="50"/>
      <c r="CC6923" s="50"/>
      <c r="CD6923" s="50"/>
      <c r="CE6923" s="50"/>
      <c r="CF6923" s="50"/>
      <c r="CG6923" s="50"/>
      <c r="CH6923" s="50"/>
      <c r="CI6923" s="50"/>
      <c r="CJ6923" s="50"/>
      <c r="CK6923" s="50"/>
      <c r="CL6923" s="50"/>
      <c r="CM6923" s="50"/>
      <c r="CN6923" s="50"/>
      <c r="CO6923" s="50"/>
      <c r="CP6923" s="50"/>
      <c r="CQ6923" s="50"/>
      <c r="CR6923" s="50"/>
      <c r="CS6923" s="50"/>
      <c r="CT6923" s="50"/>
      <c r="CU6923" s="50"/>
      <c r="CV6923" s="50"/>
      <c r="CW6923" s="50"/>
      <c r="CX6923" s="50"/>
      <c r="CY6923" s="50"/>
      <c r="CZ6923" s="50"/>
      <c r="DA6923" s="50"/>
      <c r="DB6923" s="50"/>
      <c r="DC6923" s="50"/>
      <c r="DD6923" s="50"/>
      <c r="DE6923" s="50"/>
      <c r="DF6923" s="50"/>
      <c r="DG6923" s="50"/>
    </row>
    <row r="6924" spans="1:111" x14ac:dyDescent="0.2">
      <c r="A6924" s="185"/>
      <c r="B6924" s="186"/>
      <c r="C6924" s="186"/>
      <c r="D6924" s="54"/>
      <c r="E6924" s="310"/>
      <c r="F6924" s="192"/>
      <c r="G6924" s="192"/>
      <c r="H6924" s="50"/>
      <c r="I6924" s="50"/>
      <c r="J6924" s="50"/>
      <c r="K6924" s="50"/>
      <c r="L6924" s="50"/>
      <c r="M6924" s="50"/>
      <c r="N6924" s="50"/>
      <c r="O6924" s="50"/>
      <c r="P6924" s="50"/>
      <c r="Q6924" s="50"/>
      <c r="R6924" s="50"/>
      <c r="S6924" s="50"/>
      <c r="T6924" s="50"/>
      <c r="U6924" s="50"/>
      <c r="V6924" s="50"/>
      <c r="W6924" s="50"/>
      <c r="X6924" s="50"/>
      <c r="Y6924" s="50"/>
      <c r="Z6924" s="50"/>
      <c r="AA6924" s="50"/>
      <c r="AB6924" s="50"/>
      <c r="AC6924" s="50"/>
      <c r="AD6924" s="50"/>
      <c r="AE6924" s="50"/>
      <c r="AF6924" s="50"/>
      <c r="AG6924" s="50"/>
      <c r="AH6924" s="50"/>
      <c r="AI6924" s="50"/>
      <c r="AJ6924" s="50"/>
      <c r="AK6924" s="50"/>
      <c r="AL6924" s="50"/>
      <c r="AM6924" s="50"/>
      <c r="AN6924" s="50"/>
      <c r="AO6924" s="50"/>
      <c r="AP6924" s="50"/>
      <c r="AQ6924" s="50"/>
      <c r="AR6924" s="50"/>
      <c r="AS6924" s="50"/>
      <c r="AT6924" s="50"/>
      <c r="AU6924" s="50"/>
      <c r="AV6924" s="50"/>
      <c r="AW6924" s="50"/>
      <c r="AX6924" s="50"/>
      <c r="AY6924" s="50"/>
      <c r="AZ6924" s="50"/>
      <c r="BA6924" s="50"/>
      <c r="BB6924" s="50"/>
      <c r="BC6924" s="50"/>
      <c r="BD6924" s="50"/>
      <c r="BE6924" s="50"/>
      <c r="BF6924" s="50"/>
      <c r="BG6924" s="50"/>
      <c r="BH6924" s="50"/>
      <c r="BI6924" s="50"/>
      <c r="BJ6924" s="50"/>
      <c r="BK6924" s="50"/>
      <c r="BL6924" s="50"/>
      <c r="BM6924" s="50"/>
      <c r="BN6924" s="50"/>
      <c r="BO6924" s="50"/>
      <c r="BP6924" s="50"/>
      <c r="BQ6924" s="50"/>
      <c r="BR6924" s="50"/>
      <c r="BS6924" s="50"/>
      <c r="BT6924" s="50"/>
      <c r="BU6924" s="50"/>
      <c r="BV6924" s="50"/>
      <c r="BW6924" s="50"/>
      <c r="BX6924" s="50"/>
      <c r="BY6924" s="50"/>
      <c r="BZ6924" s="50"/>
      <c r="CA6924" s="50"/>
      <c r="CB6924" s="50"/>
      <c r="CC6924" s="50"/>
      <c r="CD6924" s="50"/>
      <c r="CE6924" s="50"/>
      <c r="CF6924" s="50"/>
      <c r="CG6924" s="50"/>
      <c r="CH6924" s="50"/>
      <c r="CI6924" s="50"/>
      <c r="CJ6924" s="50"/>
      <c r="CK6924" s="50"/>
      <c r="CL6924" s="50"/>
      <c r="CM6924" s="50"/>
      <c r="CN6924" s="50"/>
      <c r="CO6924" s="50"/>
      <c r="CP6924" s="50"/>
      <c r="CQ6924" s="50"/>
      <c r="CR6924" s="50"/>
      <c r="CS6924" s="50"/>
      <c r="CT6924" s="50"/>
      <c r="CU6924" s="50"/>
      <c r="CV6924" s="50"/>
      <c r="CW6924" s="50"/>
      <c r="CX6924" s="50"/>
      <c r="CY6924" s="50"/>
      <c r="CZ6924" s="50"/>
      <c r="DA6924" s="50"/>
      <c r="DB6924" s="50"/>
      <c r="DC6924" s="50"/>
      <c r="DD6924" s="50"/>
      <c r="DE6924" s="50"/>
      <c r="DF6924" s="50"/>
      <c r="DG6924" s="50"/>
    </row>
    <row r="6925" spans="1:111" x14ac:dyDescent="0.2">
      <c r="A6925" s="185"/>
      <c r="B6925" s="186"/>
      <c r="C6925" s="186"/>
      <c r="D6925" s="54"/>
      <c r="E6925" s="310"/>
      <c r="F6925" s="192"/>
      <c r="G6925" s="192"/>
      <c r="H6925" s="50"/>
      <c r="I6925" s="50"/>
      <c r="J6925" s="50"/>
      <c r="K6925" s="50"/>
      <c r="L6925" s="50"/>
      <c r="M6925" s="50"/>
      <c r="N6925" s="50"/>
      <c r="O6925" s="50"/>
      <c r="P6925" s="50"/>
      <c r="Q6925" s="50"/>
      <c r="R6925" s="50"/>
      <c r="S6925" s="50"/>
      <c r="T6925" s="50"/>
      <c r="U6925" s="50"/>
      <c r="V6925" s="50"/>
      <c r="W6925" s="50"/>
      <c r="X6925" s="50"/>
      <c r="Y6925" s="50"/>
      <c r="Z6925" s="50"/>
      <c r="AA6925" s="50"/>
      <c r="AB6925" s="50"/>
      <c r="AC6925" s="50"/>
      <c r="AD6925" s="50"/>
      <c r="AE6925" s="50"/>
      <c r="AF6925" s="50"/>
      <c r="AG6925" s="50"/>
      <c r="AH6925" s="50"/>
      <c r="AI6925" s="50"/>
      <c r="AJ6925" s="50"/>
      <c r="AK6925" s="50"/>
      <c r="AL6925" s="50"/>
      <c r="AM6925" s="50"/>
      <c r="AN6925" s="50"/>
      <c r="AO6925" s="50"/>
      <c r="AP6925" s="50"/>
      <c r="AQ6925" s="50"/>
      <c r="AR6925" s="50"/>
      <c r="AS6925" s="50"/>
      <c r="AT6925" s="50"/>
      <c r="AU6925" s="50"/>
      <c r="AV6925" s="50"/>
      <c r="AW6925" s="50"/>
      <c r="AX6925" s="50"/>
      <c r="AY6925" s="50"/>
      <c r="AZ6925" s="50"/>
      <c r="BA6925" s="50"/>
      <c r="BB6925" s="50"/>
      <c r="BC6925" s="50"/>
      <c r="BD6925" s="50"/>
      <c r="BE6925" s="50"/>
      <c r="BF6925" s="50"/>
      <c r="BG6925" s="50"/>
      <c r="BH6925" s="50"/>
      <c r="BI6925" s="50"/>
      <c r="BJ6925" s="50"/>
      <c r="BK6925" s="50"/>
      <c r="BL6925" s="50"/>
      <c r="BM6925" s="50"/>
      <c r="BN6925" s="50"/>
      <c r="BO6925" s="50"/>
      <c r="BP6925" s="50"/>
      <c r="BQ6925" s="50"/>
      <c r="BR6925" s="50"/>
      <c r="BS6925" s="50"/>
      <c r="BT6925" s="50"/>
      <c r="BU6925" s="50"/>
      <c r="BV6925" s="50"/>
      <c r="BW6925" s="50"/>
      <c r="BX6925" s="50"/>
      <c r="BY6925" s="50"/>
      <c r="BZ6925" s="50"/>
      <c r="CA6925" s="50"/>
      <c r="CB6925" s="50"/>
      <c r="CC6925" s="50"/>
      <c r="CD6925" s="50"/>
      <c r="CE6925" s="50"/>
      <c r="CF6925" s="50"/>
      <c r="CG6925" s="50"/>
      <c r="CH6925" s="50"/>
      <c r="CI6925" s="50"/>
      <c r="CJ6925" s="50"/>
      <c r="CK6925" s="50"/>
      <c r="CL6925" s="50"/>
      <c r="CM6925" s="50"/>
      <c r="CN6925" s="50"/>
      <c r="CO6925" s="50"/>
      <c r="CP6925" s="50"/>
      <c r="CQ6925" s="50"/>
      <c r="CR6925" s="50"/>
      <c r="CS6925" s="50"/>
      <c r="CT6925" s="50"/>
      <c r="CU6925" s="50"/>
      <c r="CV6925" s="50"/>
      <c r="CW6925" s="50"/>
      <c r="CX6925" s="50"/>
      <c r="CY6925" s="50"/>
      <c r="CZ6925" s="50"/>
      <c r="DA6925" s="50"/>
      <c r="DB6925" s="50"/>
      <c r="DC6925" s="50"/>
      <c r="DD6925" s="50"/>
      <c r="DE6925" s="50"/>
      <c r="DF6925" s="50"/>
      <c r="DG6925" s="50"/>
    </row>
    <row r="6926" spans="1:111" x14ac:dyDescent="0.2">
      <c r="A6926" s="185"/>
      <c r="B6926" s="186"/>
      <c r="C6926" s="186"/>
      <c r="D6926" s="54"/>
      <c r="E6926" s="310"/>
      <c r="F6926" s="192"/>
      <c r="G6926" s="192"/>
      <c r="H6926" s="50"/>
      <c r="I6926" s="50"/>
      <c r="J6926" s="50"/>
      <c r="K6926" s="50"/>
      <c r="L6926" s="50"/>
      <c r="M6926" s="50"/>
      <c r="N6926" s="50"/>
      <c r="O6926" s="50"/>
      <c r="P6926" s="50"/>
      <c r="Q6926" s="50"/>
      <c r="R6926" s="50"/>
      <c r="S6926" s="50"/>
      <c r="T6926" s="50"/>
      <c r="U6926" s="50"/>
      <c r="V6926" s="50"/>
      <c r="W6926" s="50"/>
      <c r="X6926" s="50"/>
      <c r="Y6926" s="50"/>
      <c r="Z6926" s="50"/>
      <c r="AA6926" s="50"/>
      <c r="AB6926" s="50"/>
      <c r="AC6926" s="50"/>
      <c r="AD6926" s="50"/>
      <c r="AE6926" s="50"/>
      <c r="AF6926" s="50"/>
      <c r="AG6926" s="50"/>
      <c r="AH6926" s="50"/>
      <c r="AI6926" s="50"/>
      <c r="AJ6926" s="50"/>
      <c r="AK6926" s="50"/>
      <c r="AL6926" s="50"/>
      <c r="AM6926" s="50"/>
      <c r="AN6926" s="50"/>
      <c r="AO6926" s="50"/>
      <c r="AP6926" s="50"/>
      <c r="AQ6926" s="50"/>
      <c r="AR6926" s="50"/>
      <c r="AS6926" s="50"/>
      <c r="AT6926" s="50"/>
      <c r="AU6926" s="50"/>
      <c r="AV6926" s="50"/>
      <c r="AW6926" s="50"/>
      <c r="AX6926" s="50"/>
      <c r="AY6926" s="50"/>
      <c r="AZ6926" s="50"/>
      <c r="BA6926" s="50"/>
      <c r="BB6926" s="50"/>
      <c r="BC6926" s="50"/>
      <c r="BD6926" s="50"/>
      <c r="BE6926" s="50"/>
      <c r="BF6926" s="50"/>
      <c r="BG6926" s="50"/>
      <c r="BH6926" s="50"/>
      <c r="BI6926" s="50"/>
      <c r="BJ6926" s="50"/>
      <c r="BK6926" s="50"/>
      <c r="BL6926" s="50"/>
      <c r="BM6926" s="50"/>
      <c r="BN6926" s="50"/>
      <c r="BO6926" s="50"/>
      <c r="BP6926" s="50"/>
      <c r="BQ6926" s="50"/>
      <c r="BR6926" s="50"/>
      <c r="BS6926" s="50"/>
      <c r="BT6926" s="50"/>
      <c r="BU6926" s="50"/>
      <c r="BV6926" s="50"/>
      <c r="BW6926" s="50"/>
      <c r="BX6926" s="50"/>
      <c r="BY6926" s="50"/>
      <c r="BZ6926" s="50"/>
      <c r="CA6926" s="50"/>
      <c r="CB6926" s="50"/>
      <c r="CC6926" s="50"/>
      <c r="CD6926" s="50"/>
      <c r="CE6926" s="50"/>
      <c r="CF6926" s="50"/>
      <c r="CG6926" s="50"/>
      <c r="CH6926" s="50"/>
      <c r="CI6926" s="50"/>
      <c r="CJ6926" s="50"/>
      <c r="CK6926" s="50"/>
      <c r="CL6926" s="50"/>
      <c r="CM6926" s="50"/>
      <c r="CN6926" s="50"/>
      <c r="CO6926" s="50"/>
      <c r="CP6926" s="50"/>
      <c r="CQ6926" s="50"/>
      <c r="CR6926" s="50"/>
      <c r="CS6926" s="50"/>
      <c r="CT6926" s="50"/>
      <c r="CU6926" s="50"/>
      <c r="CV6926" s="50"/>
      <c r="CW6926" s="50"/>
      <c r="CX6926" s="50"/>
      <c r="CY6926" s="50"/>
      <c r="CZ6926" s="50"/>
      <c r="DA6926" s="50"/>
      <c r="DB6926" s="50"/>
      <c r="DC6926" s="50"/>
      <c r="DD6926" s="50"/>
      <c r="DE6926" s="50"/>
      <c r="DF6926" s="50"/>
      <c r="DG6926" s="50"/>
    </row>
    <row r="6927" spans="1:111" x14ac:dyDescent="0.2">
      <c r="A6927" s="185"/>
      <c r="B6927" s="186"/>
      <c r="C6927" s="186"/>
      <c r="D6927" s="54"/>
      <c r="E6927" s="310"/>
      <c r="F6927" s="192"/>
      <c r="G6927" s="192"/>
      <c r="H6927" s="50"/>
      <c r="I6927" s="50"/>
      <c r="J6927" s="50"/>
      <c r="K6927" s="50"/>
      <c r="L6927" s="50"/>
      <c r="M6927" s="50"/>
      <c r="N6927" s="50"/>
      <c r="O6927" s="50"/>
      <c r="P6927" s="50"/>
      <c r="Q6927" s="50"/>
      <c r="R6927" s="50"/>
      <c r="S6927" s="50"/>
      <c r="T6927" s="50"/>
      <c r="U6927" s="50"/>
      <c r="V6927" s="50"/>
      <c r="W6927" s="50"/>
      <c r="X6927" s="50"/>
      <c r="Y6927" s="50"/>
      <c r="Z6927" s="50"/>
      <c r="AA6927" s="50"/>
      <c r="AB6927" s="50"/>
      <c r="AC6927" s="50"/>
      <c r="AD6927" s="50"/>
      <c r="AE6927" s="50"/>
      <c r="AF6927" s="50"/>
      <c r="AG6927" s="50"/>
      <c r="AH6927" s="50"/>
      <c r="AI6927" s="50"/>
      <c r="AJ6927" s="50"/>
      <c r="AK6927" s="50"/>
      <c r="AL6927" s="50"/>
      <c r="AM6927" s="50"/>
      <c r="AN6927" s="50"/>
      <c r="AO6927" s="50"/>
      <c r="AP6927" s="50"/>
      <c r="AQ6927" s="50"/>
      <c r="AR6927" s="50"/>
      <c r="AS6927" s="50"/>
      <c r="AT6927" s="50"/>
      <c r="AU6927" s="50"/>
      <c r="AV6927" s="50"/>
      <c r="AW6927" s="50"/>
      <c r="AX6927" s="50"/>
      <c r="AY6927" s="50"/>
      <c r="AZ6927" s="50"/>
      <c r="BA6927" s="50"/>
      <c r="BB6927" s="50"/>
      <c r="BC6927" s="50"/>
      <c r="BD6927" s="50"/>
      <c r="BE6927" s="50"/>
      <c r="BF6927" s="50"/>
      <c r="BG6927" s="50"/>
      <c r="BH6927" s="50"/>
      <c r="BI6927" s="50"/>
      <c r="BJ6927" s="50"/>
      <c r="BK6927" s="50"/>
      <c r="BL6927" s="50"/>
      <c r="BM6927" s="50"/>
      <c r="BN6927" s="50"/>
      <c r="BO6927" s="50"/>
      <c r="BP6927" s="50"/>
      <c r="BQ6927" s="50"/>
      <c r="BR6927" s="50"/>
      <c r="BS6927" s="50"/>
      <c r="BT6927" s="50"/>
      <c r="BU6927" s="50"/>
      <c r="BV6927" s="50"/>
      <c r="BW6927" s="50"/>
      <c r="BX6927" s="50"/>
      <c r="BY6927" s="50"/>
      <c r="BZ6927" s="50"/>
      <c r="CA6927" s="50"/>
      <c r="CB6927" s="50"/>
      <c r="CC6927" s="50"/>
      <c r="CD6927" s="50"/>
      <c r="CE6927" s="50"/>
      <c r="CF6927" s="50"/>
      <c r="CG6927" s="50"/>
      <c r="CH6927" s="50"/>
      <c r="CI6927" s="50"/>
      <c r="CJ6927" s="50"/>
      <c r="CK6927" s="50"/>
      <c r="CL6927" s="50"/>
      <c r="CM6927" s="50"/>
      <c r="CN6927" s="50"/>
      <c r="CO6927" s="50"/>
      <c r="CP6927" s="50"/>
      <c r="CQ6927" s="50"/>
      <c r="CR6927" s="50"/>
      <c r="CS6927" s="50"/>
      <c r="CT6927" s="50"/>
      <c r="CU6927" s="50"/>
      <c r="CV6927" s="50"/>
      <c r="CW6927" s="50"/>
      <c r="CX6927" s="50"/>
      <c r="CY6927" s="50"/>
      <c r="CZ6927" s="50"/>
      <c r="DA6927" s="50"/>
      <c r="DB6927" s="50"/>
      <c r="DC6927" s="50"/>
      <c r="DD6927" s="50"/>
      <c r="DE6927" s="50"/>
      <c r="DF6927" s="50"/>
      <c r="DG6927" s="50"/>
    </row>
    <row r="6928" spans="1:111" x14ac:dyDescent="0.2">
      <c r="A6928" s="185"/>
      <c r="B6928" s="186"/>
      <c r="C6928" s="186"/>
      <c r="D6928" s="54"/>
      <c r="E6928" s="310"/>
      <c r="F6928" s="192"/>
      <c r="G6928" s="192"/>
      <c r="H6928" s="50"/>
      <c r="I6928" s="50"/>
      <c r="J6928" s="50"/>
      <c r="K6928" s="50"/>
      <c r="L6928" s="50"/>
      <c r="M6928" s="50"/>
      <c r="N6928" s="50"/>
      <c r="O6928" s="50"/>
      <c r="P6928" s="50"/>
      <c r="Q6928" s="50"/>
      <c r="R6928" s="50"/>
      <c r="S6928" s="50"/>
      <c r="T6928" s="50"/>
      <c r="U6928" s="50"/>
      <c r="V6928" s="50"/>
      <c r="W6928" s="50"/>
      <c r="X6928" s="50"/>
      <c r="Y6928" s="50"/>
      <c r="Z6928" s="50"/>
      <c r="AA6928" s="50"/>
      <c r="AB6928" s="50"/>
      <c r="AC6928" s="50"/>
      <c r="AD6928" s="50"/>
      <c r="AE6928" s="50"/>
      <c r="AF6928" s="50"/>
      <c r="AG6928" s="50"/>
      <c r="AH6928" s="50"/>
      <c r="AI6928" s="50"/>
      <c r="AJ6928" s="50"/>
      <c r="AK6928" s="50"/>
      <c r="AL6928" s="50"/>
      <c r="AM6928" s="50"/>
      <c r="AN6928" s="50"/>
      <c r="AO6928" s="50"/>
      <c r="AP6928" s="50"/>
      <c r="AQ6928" s="50"/>
      <c r="AR6928" s="50"/>
      <c r="AS6928" s="50"/>
      <c r="AT6928" s="50"/>
      <c r="AU6928" s="50"/>
      <c r="AV6928" s="50"/>
      <c r="AW6928" s="50"/>
      <c r="AX6928" s="50"/>
      <c r="AY6928" s="50"/>
      <c r="AZ6928" s="50"/>
      <c r="BA6928" s="50"/>
      <c r="BB6928" s="50"/>
      <c r="BC6928" s="50"/>
      <c r="BD6928" s="50"/>
      <c r="BE6928" s="50"/>
      <c r="BF6928" s="50"/>
      <c r="BG6928" s="50"/>
      <c r="BH6928" s="50"/>
      <c r="BI6928" s="50"/>
      <c r="BJ6928" s="50"/>
      <c r="BK6928" s="50"/>
      <c r="BL6928" s="50"/>
      <c r="BM6928" s="50"/>
      <c r="BN6928" s="50"/>
      <c r="BO6928" s="50"/>
      <c r="BP6928" s="50"/>
      <c r="BQ6928" s="50"/>
      <c r="BR6928" s="50"/>
      <c r="BS6928" s="50"/>
      <c r="BT6928" s="50"/>
      <c r="BU6928" s="50"/>
      <c r="BV6928" s="50"/>
      <c r="BW6928" s="50"/>
      <c r="BX6928" s="50"/>
      <c r="BY6928" s="50"/>
      <c r="BZ6928" s="50"/>
      <c r="CA6928" s="50"/>
      <c r="CB6928" s="50"/>
      <c r="CC6928" s="50"/>
      <c r="CD6928" s="50"/>
      <c r="CE6928" s="50"/>
      <c r="CF6928" s="50"/>
      <c r="CG6928" s="50"/>
      <c r="CH6928" s="50"/>
      <c r="CI6928" s="50"/>
      <c r="CJ6928" s="50"/>
      <c r="CK6928" s="50"/>
      <c r="CL6928" s="50"/>
      <c r="CM6928" s="50"/>
      <c r="CN6928" s="50"/>
      <c r="CO6928" s="50"/>
      <c r="CP6928" s="50"/>
      <c r="CQ6928" s="50"/>
      <c r="CR6928" s="50"/>
      <c r="CS6928" s="50"/>
      <c r="CT6928" s="50"/>
      <c r="CU6928" s="50"/>
      <c r="CV6928" s="50"/>
      <c r="CW6928" s="50"/>
      <c r="CX6928" s="50"/>
      <c r="CY6928" s="50"/>
      <c r="CZ6928" s="50"/>
      <c r="DA6928" s="50"/>
      <c r="DB6928" s="50"/>
      <c r="DC6928" s="50"/>
      <c r="DD6928" s="50"/>
      <c r="DE6928" s="50"/>
      <c r="DF6928" s="50"/>
      <c r="DG6928" s="50"/>
    </row>
    <row r="6929" spans="1:111" x14ac:dyDescent="0.2">
      <c r="A6929" s="185"/>
      <c r="B6929" s="186"/>
      <c r="C6929" s="186"/>
      <c r="D6929" s="54"/>
      <c r="E6929" s="310"/>
      <c r="F6929" s="192"/>
      <c r="G6929" s="192"/>
      <c r="H6929" s="50"/>
      <c r="I6929" s="50"/>
      <c r="J6929" s="50"/>
      <c r="K6929" s="50"/>
      <c r="L6929" s="50"/>
      <c r="M6929" s="50"/>
      <c r="N6929" s="50"/>
      <c r="O6929" s="50"/>
      <c r="P6929" s="50"/>
      <c r="Q6929" s="50"/>
      <c r="R6929" s="50"/>
      <c r="S6929" s="50"/>
      <c r="T6929" s="50"/>
      <c r="U6929" s="50"/>
      <c r="V6929" s="50"/>
      <c r="W6929" s="50"/>
      <c r="X6929" s="50"/>
      <c r="Y6929" s="50"/>
      <c r="Z6929" s="50"/>
      <c r="AA6929" s="50"/>
      <c r="AB6929" s="50"/>
      <c r="AC6929" s="50"/>
      <c r="AD6929" s="50"/>
      <c r="AE6929" s="50"/>
      <c r="AF6929" s="50"/>
      <c r="AG6929" s="50"/>
      <c r="AH6929" s="50"/>
      <c r="AI6929" s="50"/>
      <c r="AJ6929" s="50"/>
      <c r="AK6929" s="50"/>
      <c r="AL6929" s="50"/>
      <c r="AM6929" s="50"/>
      <c r="AN6929" s="50"/>
      <c r="AO6929" s="50"/>
      <c r="AP6929" s="50"/>
      <c r="AQ6929" s="50"/>
      <c r="AR6929" s="50"/>
      <c r="AS6929" s="50"/>
      <c r="AT6929" s="50"/>
      <c r="AU6929" s="50"/>
      <c r="AV6929" s="50"/>
      <c r="AW6929" s="50"/>
      <c r="AX6929" s="50"/>
      <c r="AY6929" s="50"/>
      <c r="AZ6929" s="50"/>
      <c r="BA6929" s="50"/>
      <c r="BB6929" s="50"/>
      <c r="BC6929" s="50"/>
      <c r="BD6929" s="50"/>
      <c r="BE6929" s="50"/>
      <c r="BF6929" s="50"/>
      <c r="BG6929" s="50"/>
      <c r="BH6929" s="50"/>
      <c r="BI6929" s="50"/>
      <c r="BJ6929" s="50"/>
      <c r="BK6929" s="50"/>
      <c r="BL6929" s="50"/>
      <c r="BM6929" s="50"/>
      <c r="BN6929" s="50"/>
      <c r="BO6929" s="50"/>
      <c r="BP6929" s="50"/>
      <c r="BQ6929" s="50"/>
      <c r="BR6929" s="50"/>
      <c r="BS6929" s="50"/>
      <c r="BT6929" s="50"/>
      <c r="BU6929" s="50"/>
      <c r="BV6929" s="50"/>
      <c r="BW6929" s="50"/>
      <c r="BX6929" s="50"/>
      <c r="BY6929" s="50"/>
      <c r="BZ6929" s="50"/>
      <c r="CA6929" s="50"/>
      <c r="CB6929" s="50"/>
      <c r="CC6929" s="50"/>
      <c r="CD6929" s="50"/>
      <c r="CE6929" s="50"/>
      <c r="CF6929" s="50"/>
      <c r="CG6929" s="50"/>
      <c r="CH6929" s="50"/>
      <c r="CI6929" s="50"/>
      <c r="CJ6929" s="50"/>
      <c r="CK6929" s="50"/>
      <c r="CL6929" s="50"/>
      <c r="CM6929" s="50"/>
      <c r="CN6929" s="50"/>
      <c r="CO6929" s="50"/>
      <c r="CP6929" s="50"/>
      <c r="CQ6929" s="50"/>
      <c r="CR6929" s="50"/>
      <c r="CS6929" s="50"/>
      <c r="CT6929" s="50"/>
      <c r="CU6929" s="50"/>
      <c r="CV6929" s="50"/>
      <c r="CW6929" s="50"/>
      <c r="CX6929" s="50"/>
      <c r="CY6929" s="50"/>
      <c r="CZ6929" s="50"/>
      <c r="DA6929" s="50"/>
      <c r="DB6929" s="50"/>
      <c r="DC6929" s="50"/>
      <c r="DD6929" s="50"/>
      <c r="DE6929" s="50"/>
      <c r="DF6929" s="50"/>
      <c r="DG6929" s="50"/>
    </row>
    <row r="6930" spans="1:111" x14ac:dyDescent="0.2">
      <c r="A6930" s="185"/>
      <c r="B6930" s="186"/>
      <c r="C6930" s="186"/>
      <c r="D6930" s="54"/>
      <c r="E6930" s="310"/>
      <c r="F6930" s="192"/>
      <c r="G6930" s="192"/>
      <c r="H6930" s="50"/>
      <c r="I6930" s="50"/>
      <c r="J6930" s="50"/>
      <c r="K6930" s="50"/>
      <c r="L6930" s="50"/>
      <c r="M6930" s="50"/>
      <c r="N6930" s="50"/>
      <c r="O6930" s="50"/>
      <c r="P6930" s="50"/>
      <c r="Q6930" s="50"/>
      <c r="R6930" s="50"/>
      <c r="S6930" s="50"/>
      <c r="T6930" s="50"/>
      <c r="U6930" s="50"/>
      <c r="V6930" s="50"/>
      <c r="W6930" s="50"/>
      <c r="X6930" s="50"/>
      <c r="Y6930" s="50"/>
      <c r="Z6930" s="50"/>
      <c r="AA6930" s="50"/>
      <c r="AB6930" s="50"/>
      <c r="AC6930" s="50"/>
      <c r="AD6930" s="50"/>
      <c r="AE6930" s="50"/>
      <c r="AF6930" s="50"/>
      <c r="AG6930" s="50"/>
      <c r="AH6930" s="50"/>
      <c r="AI6930" s="50"/>
      <c r="AJ6930" s="50"/>
      <c r="AK6930" s="50"/>
      <c r="AL6930" s="50"/>
      <c r="AM6930" s="50"/>
      <c r="AN6930" s="50"/>
      <c r="AO6930" s="50"/>
      <c r="AP6930" s="50"/>
      <c r="AQ6930" s="50"/>
      <c r="AR6930" s="50"/>
      <c r="AS6930" s="50"/>
      <c r="AT6930" s="50"/>
      <c r="AU6930" s="50"/>
      <c r="AV6930" s="50"/>
      <c r="AW6930" s="50"/>
      <c r="AX6930" s="50"/>
      <c r="AY6930" s="50"/>
      <c r="AZ6930" s="50"/>
      <c r="BA6930" s="50"/>
      <c r="BB6930" s="50"/>
      <c r="BC6930" s="50"/>
      <c r="BD6930" s="50"/>
      <c r="BE6930" s="50"/>
      <c r="BF6930" s="50"/>
      <c r="BG6930" s="50"/>
      <c r="BH6930" s="50"/>
      <c r="BI6930" s="50"/>
      <c r="BJ6930" s="50"/>
      <c r="BK6930" s="50"/>
      <c r="BL6930" s="50"/>
      <c r="BM6930" s="50"/>
      <c r="BN6930" s="50"/>
      <c r="BO6930" s="50"/>
      <c r="BP6930" s="50"/>
      <c r="BQ6930" s="50"/>
      <c r="BR6930" s="50"/>
      <c r="BS6930" s="50"/>
      <c r="BT6930" s="50"/>
      <c r="BU6930" s="50"/>
      <c r="BV6930" s="50"/>
      <c r="BW6930" s="50"/>
      <c r="BX6930" s="50"/>
      <c r="BY6930" s="50"/>
      <c r="BZ6930" s="50"/>
      <c r="CA6930" s="50"/>
      <c r="CB6930" s="50"/>
      <c r="CC6930" s="50"/>
      <c r="CD6930" s="50"/>
      <c r="CE6930" s="50"/>
      <c r="CF6930" s="50"/>
      <c r="CG6930" s="50"/>
      <c r="CH6930" s="50"/>
      <c r="CI6930" s="50"/>
      <c r="CJ6930" s="50"/>
      <c r="CK6930" s="50"/>
      <c r="CL6930" s="50"/>
      <c r="CM6930" s="50"/>
      <c r="CN6930" s="50"/>
      <c r="CO6930" s="50"/>
      <c r="CP6930" s="50"/>
      <c r="CQ6930" s="50"/>
      <c r="CR6930" s="50"/>
      <c r="CS6930" s="50"/>
      <c r="CT6930" s="50"/>
      <c r="CU6930" s="50"/>
      <c r="CV6930" s="50"/>
      <c r="CW6930" s="50"/>
      <c r="CX6930" s="50"/>
      <c r="CY6930" s="50"/>
      <c r="CZ6930" s="50"/>
      <c r="DA6930" s="50"/>
      <c r="DB6930" s="50"/>
      <c r="DC6930" s="50"/>
      <c r="DD6930" s="50"/>
      <c r="DE6930" s="50"/>
      <c r="DF6930" s="50"/>
      <c r="DG6930" s="50"/>
    </row>
    <row r="6931" spans="1:111" x14ac:dyDescent="0.2">
      <c r="A6931" s="185"/>
      <c r="B6931" s="186"/>
      <c r="C6931" s="186"/>
      <c r="D6931" s="54"/>
      <c r="E6931" s="310"/>
      <c r="F6931" s="192"/>
      <c r="G6931" s="192"/>
      <c r="H6931" s="50"/>
      <c r="I6931" s="50"/>
      <c r="J6931" s="50"/>
      <c r="K6931" s="50"/>
      <c r="L6931" s="50"/>
      <c r="M6931" s="50"/>
      <c r="N6931" s="50"/>
      <c r="O6931" s="50"/>
      <c r="P6931" s="50"/>
      <c r="Q6931" s="50"/>
      <c r="R6931" s="50"/>
      <c r="S6931" s="50"/>
      <c r="T6931" s="50"/>
      <c r="U6931" s="50"/>
      <c r="V6931" s="50"/>
      <c r="W6931" s="50"/>
      <c r="X6931" s="50"/>
      <c r="Y6931" s="50"/>
      <c r="Z6931" s="50"/>
      <c r="AA6931" s="50"/>
      <c r="AB6931" s="50"/>
      <c r="AC6931" s="50"/>
      <c r="AD6931" s="50"/>
      <c r="AE6931" s="50"/>
      <c r="AF6931" s="50"/>
      <c r="AG6931" s="50"/>
      <c r="AH6931" s="50"/>
      <c r="AI6931" s="50"/>
      <c r="AJ6931" s="50"/>
      <c r="AK6931" s="50"/>
      <c r="AL6931" s="50"/>
      <c r="AM6931" s="50"/>
      <c r="AN6931" s="50"/>
      <c r="AO6931" s="50"/>
      <c r="AP6931" s="50"/>
      <c r="AQ6931" s="50"/>
      <c r="AR6931" s="50"/>
      <c r="AS6931" s="50"/>
      <c r="AT6931" s="50"/>
      <c r="AU6931" s="50"/>
      <c r="AV6931" s="50"/>
      <c r="AW6931" s="50"/>
      <c r="AX6931" s="50"/>
      <c r="AY6931" s="50"/>
      <c r="AZ6931" s="50"/>
      <c r="BA6931" s="50"/>
      <c r="BB6931" s="50"/>
      <c r="BC6931" s="50"/>
      <c r="BD6931" s="50"/>
      <c r="BE6931" s="50"/>
      <c r="BF6931" s="50"/>
      <c r="BG6931" s="50"/>
      <c r="BH6931" s="50"/>
      <c r="BI6931" s="50"/>
      <c r="BJ6931" s="50"/>
      <c r="BK6931" s="50"/>
      <c r="BL6931" s="50"/>
      <c r="BM6931" s="50"/>
      <c r="BN6931" s="50"/>
      <c r="BO6931" s="50"/>
      <c r="BP6931" s="50"/>
      <c r="BQ6931" s="50"/>
      <c r="BR6931" s="50"/>
      <c r="BS6931" s="50"/>
      <c r="BT6931" s="50"/>
      <c r="BU6931" s="50"/>
      <c r="BV6931" s="50"/>
      <c r="BW6931" s="50"/>
      <c r="BX6931" s="50"/>
      <c r="BY6931" s="50"/>
      <c r="BZ6931" s="50"/>
      <c r="CA6931" s="50"/>
      <c r="CB6931" s="50"/>
      <c r="CC6931" s="50"/>
      <c r="CD6931" s="50"/>
      <c r="CE6931" s="50"/>
      <c r="CF6931" s="50"/>
      <c r="CG6931" s="50"/>
      <c r="CH6931" s="50"/>
      <c r="CI6931" s="50"/>
      <c r="CJ6931" s="50"/>
      <c r="CK6931" s="50"/>
      <c r="CL6931" s="50"/>
      <c r="CM6931" s="50"/>
      <c r="CN6931" s="50"/>
      <c r="CO6931" s="50"/>
      <c r="CP6931" s="50"/>
      <c r="CQ6931" s="50"/>
      <c r="CR6931" s="50"/>
      <c r="CS6931" s="50"/>
      <c r="CT6931" s="50"/>
      <c r="CU6931" s="50"/>
      <c r="CV6931" s="50"/>
      <c r="CW6931" s="50"/>
      <c r="CX6931" s="50"/>
      <c r="CY6931" s="50"/>
      <c r="CZ6931" s="50"/>
      <c r="DA6931" s="50"/>
      <c r="DB6931" s="50"/>
      <c r="DC6931" s="50"/>
      <c r="DD6931" s="50"/>
      <c r="DE6931" s="50"/>
      <c r="DF6931" s="50"/>
      <c r="DG6931" s="50"/>
    </row>
    <row r="6932" spans="1:111" x14ac:dyDescent="0.2">
      <c r="A6932" s="185"/>
      <c r="B6932" s="186"/>
      <c r="C6932" s="186"/>
      <c r="D6932" s="54"/>
      <c r="E6932" s="310"/>
      <c r="F6932" s="192"/>
      <c r="G6932" s="192"/>
      <c r="H6932" s="50"/>
      <c r="I6932" s="50"/>
      <c r="J6932" s="50"/>
      <c r="K6932" s="50"/>
      <c r="L6932" s="50"/>
      <c r="M6932" s="50"/>
      <c r="N6932" s="50"/>
      <c r="O6932" s="50"/>
      <c r="P6932" s="50"/>
      <c r="Q6932" s="50"/>
      <c r="R6932" s="50"/>
      <c r="S6932" s="50"/>
      <c r="T6932" s="50"/>
      <c r="U6932" s="50"/>
      <c r="V6932" s="50"/>
      <c r="W6932" s="50"/>
      <c r="X6932" s="50"/>
      <c r="Y6932" s="50"/>
      <c r="Z6932" s="50"/>
      <c r="AA6932" s="50"/>
      <c r="AB6932" s="50"/>
      <c r="AC6932" s="50"/>
      <c r="AD6932" s="50"/>
      <c r="AE6932" s="50"/>
      <c r="AF6932" s="50"/>
      <c r="AG6932" s="50"/>
      <c r="AH6932" s="50"/>
      <c r="AI6932" s="50"/>
      <c r="AJ6932" s="50"/>
      <c r="AK6932" s="50"/>
      <c r="AL6932" s="50"/>
      <c r="AM6932" s="50"/>
      <c r="AN6932" s="50"/>
      <c r="AO6932" s="50"/>
      <c r="AP6932" s="50"/>
      <c r="AQ6932" s="50"/>
      <c r="AR6932" s="50"/>
      <c r="AS6932" s="50"/>
      <c r="AT6932" s="50"/>
      <c r="AU6932" s="50"/>
      <c r="AV6932" s="50"/>
      <c r="AW6932" s="50"/>
      <c r="AX6932" s="50"/>
      <c r="AY6932" s="50"/>
      <c r="AZ6932" s="50"/>
      <c r="BA6932" s="50"/>
      <c r="BB6932" s="50"/>
      <c r="BC6932" s="50"/>
      <c r="BD6932" s="50"/>
      <c r="BE6932" s="50"/>
      <c r="BF6932" s="50"/>
      <c r="BG6932" s="50"/>
      <c r="BH6932" s="50"/>
      <c r="BI6932" s="50"/>
      <c r="BJ6932" s="50"/>
      <c r="BK6932" s="50"/>
      <c r="BL6932" s="50"/>
      <c r="BM6932" s="50"/>
      <c r="BN6932" s="50"/>
      <c r="BO6932" s="50"/>
      <c r="BP6932" s="50"/>
      <c r="BQ6932" s="50"/>
      <c r="BR6932" s="50"/>
      <c r="BS6932" s="50"/>
      <c r="BT6932" s="50"/>
      <c r="BU6932" s="50"/>
      <c r="BV6932" s="50"/>
      <c r="BW6932" s="50"/>
      <c r="BX6932" s="50"/>
      <c r="BY6932" s="50"/>
      <c r="BZ6932" s="50"/>
      <c r="CA6932" s="50"/>
      <c r="CB6932" s="50"/>
      <c r="CC6932" s="50"/>
      <c r="CD6932" s="50"/>
      <c r="CE6932" s="50"/>
      <c r="CF6932" s="50"/>
      <c r="CG6932" s="50"/>
      <c r="CH6932" s="50"/>
      <c r="CI6932" s="50"/>
      <c r="CJ6932" s="50"/>
      <c r="CK6932" s="50"/>
      <c r="CL6932" s="50"/>
      <c r="CM6932" s="50"/>
      <c r="CN6932" s="50"/>
      <c r="CO6932" s="50"/>
      <c r="CP6932" s="50"/>
      <c r="CQ6932" s="50"/>
      <c r="CR6932" s="50"/>
      <c r="CS6932" s="50"/>
      <c r="CT6932" s="50"/>
      <c r="CU6932" s="50"/>
      <c r="CV6932" s="50"/>
      <c r="CW6932" s="50"/>
      <c r="CX6932" s="50"/>
      <c r="CY6932" s="50"/>
      <c r="CZ6932" s="50"/>
      <c r="DA6932" s="50"/>
      <c r="DB6932" s="50"/>
      <c r="DC6932" s="50"/>
      <c r="DD6932" s="50"/>
      <c r="DE6932" s="50"/>
      <c r="DF6932" s="50"/>
      <c r="DG6932" s="50"/>
    </row>
    <row r="6933" spans="1:111" x14ac:dyDescent="0.2">
      <c r="A6933" s="185"/>
      <c r="B6933" s="186"/>
      <c r="C6933" s="186"/>
      <c r="D6933" s="54"/>
      <c r="E6933" s="310"/>
      <c r="F6933" s="192"/>
      <c r="G6933" s="192"/>
      <c r="H6933" s="50"/>
      <c r="I6933" s="50"/>
      <c r="J6933" s="50"/>
      <c r="K6933" s="50"/>
      <c r="L6933" s="50"/>
      <c r="M6933" s="50"/>
      <c r="N6933" s="50"/>
      <c r="O6933" s="50"/>
      <c r="P6933" s="50"/>
      <c r="Q6933" s="50"/>
      <c r="R6933" s="50"/>
      <c r="S6933" s="50"/>
      <c r="T6933" s="50"/>
      <c r="U6933" s="50"/>
      <c r="V6933" s="50"/>
      <c r="W6933" s="50"/>
      <c r="X6933" s="50"/>
      <c r="Y6933" s="50"/>
      <c r="Z6933" s="50"/>
      <c r="AA6933" s="50"/>
      <c r="AB6933" s="50"/>
      <c r="AC6933" s="50"/>
      <c r="AD6933" s="50"/>
      <c r="AE6933" s="50"/>
      <c r="AF6933" s="50"/>
      <c r="AG6933" s="50"/>
      <c r="AH6933" s="50"/>
      <c r="AI6933" s="50"/>
      <c r="AJ6933" s="50"/>
      <c r="AK6933" s="50"/>
      <c r="AL6933" s="50"/>
      <c r="AM6933" s="50"/>
      <c r="AN6933" s="50"/>
      <c r="AO6933" s="50"/>
      <c r="AP6933" s="50"/>
      <c r="AQ6933" s="50"/>
      <c r="AR6933" s="50"/>
      <c r="AS6933" s="50"/>
      <c r="AT6933" s="50"/>
      <c r="AU6933" s="50"/>
      <c r="AV6933" s="50"/>
      <c r="AW6933" s="50"/>
      <c r="AX6933" s="50"/>
      <c r="AY6933" s="50"/>
      <c r="AZ6933" s="50"/>
      <c r="BA6933" s="50"/>
      <c r="BB6933" s="50"/>
      <c r="BC6933" s="50"/>
      <c r="BD6933" s="50"/>
      <c r="BE6933" s="50"/>
      <c r="BF6933" s="50"/>
      <c r="BG6933" s="50"/>
      <c r="BH6933" s="50"/>
      <c r="BI6933" s="50"/>
      <c r="BJ6933" s="50"/>
      <c r="BK6933" s="50"/>
      <c r="BL6933" s="50"/>
      <c r="BM6933" s="50"/>
      <c r="BN6933" s="50"/>
      <c r="BO6933" s="50"/>
      <c r="BP6933" s="50"/>
      <c r="BQ6933" s="50"/>
      <c r="BR6933" s="50"/>
      <c r="BS6933" s="50"/>
      <c r="BT6933" s="50"/>
      <c r="BU6933" s="50"/>
      <c r="BV6933" s="50"/>
      <c r="BW6933" s="50"/>
      <c r="BX6933" s="50"/>
      <c r="BY6933" s="50"/>
      <c r="BZ6933" s="50"/>
      <c r="CA6933" s="50"/>
      <c r="CB6933" s="50"/>
      <c r="CC6933" s="50"/>
      <c r="CD6933" s="50"/>
      <c r="CE6933" s="50"/>
      <c r="CF6933" s="50"/>
      <c r="CG6933" s="50"/>
      <c r="CH6933" s="50"/>
      <c r="CI6933" s="50"/>
      <c r="CJ6933" s="50"/>
      <c r="CK6933" s="50"/>
      <c r="CL6933" s="50"/>
      <c r="CM6933" s="50"/>
      <c r="CN6933" s="50"/>
      <c r="CO6933" s="50"/>
      <c r="CP6933" s="50"/>
      <c r="CQ6933" s="50"/>
      <c r="CR6933" s="50"/>
      <c r="CS6933" s="50"/>
      <c r="CT6933" s="50"/>
      <c r="CU6933" s="50"/>
      <c r="CV6933" s="50"/>
      <c r="CW6933" s="50"/>
      <c r="CX6933" s="50"/>
      <c r="CY6933" s="50"/>
      <c r="CZ6933" s="50"/>
      <c r="DA6933" s="50"/>
      <c r="DB6933" s="50"/>
      <c r="DC6933" s="50"/>
      <c r="DD6933" s="50"/>
      <c r="DE6933" s="50"/>
      <c r="DF6933" s="50"/>
      <c r="DG6933" s="50"/>
    </row>
    <row r="6934" spans="1:111" x14ac:dyDescent="0.2">
      <c r="A6934" s="185"/>
      <c r="B6934" s="186"/>
      <c r="C6934" s="186"/>
      <c r="D6934" s="54"/>
      <c r="E6934" s="310"/>
      <c r="F6934" s="192"/>
      <c r="G6934" s="192"/>
      <c r="H6934" s="50"/>
      <c r="I6934" s="50"/>
      <c r="J6934" s="50"/>
      <c r="K6934" s="50"/>
      <c r="L6934" s="50"/>
      <c r="M6934" s="50"/>
      <c r="N6934" s="50"/>
      <c r="O6934" s="50"/>
      <c r="P6934" s="50"/>
      <c r="Q6934" s="50"/>
      <c r="R6934" s="50"/>
      <c r="S6934" s="50"/>
      <c r="T6934" s="50"/>
      <c r="U6934" s="50"/>
      <c r="V6934" s="50"/>
      <c r="W6934" s="50"/>
      <c r="X6934" s="50"/>
      <c r="Y6934" s="50"/>
      <c r="Z6934" s="50"/>
      <c r="AA6934" s="50"/>
      <c r="AB6934" s="50"/>
      <c r="AC6934" s="50"/>
      <c r="AD6934" s="50"/>
      <c r="AE6934" s="50"/>
      <c r="AF6934" s="50"/>
      <c r="AG6934" s="50"/>
      <c r="AH6934" s="50"/>
      <c r="AI6934" s="50"/>
      <c r="AJ6934" s="50"/>
      <c r="AK6934" s="50"/>
      <c r="AL6934" s="50"/>
      <c r="AM6934" s="50"/>
      <c r="AN6934" s="50"/>
      <c r="AO6934" s="50"/>
      <c r="AP6934" s="50"/>
      <c r="AQ6934" s="50"/>
      <c r="AR6934" s="50"/>
      <c r="AS6934" s="50"/>
      <c r="AT6934" s="50"/>
      <c r="AU6934" s="50"/>
      <c r="AV6934" s="50"/>
      <c r="AW6934" s="50"/>
      <c r="AX6934" s="50"/>
      <c r="AY6934" s="50"/>
      <c r="AZ6934" s="50"/>
      <c r="BA6934" s="50"/>
      <c r="BB6934" s="50"/>
      <c r="BC6934" s="50"/>
      <c r="BD6934" s="50"/>
      <c r="BE6934" s="50"/>
      <c r="BF6934" s="50"/>
      <c r="BG6934" s="50"/>
      <c r="BH6934" s="50"/>
      <c r="BI6934" s="50"/>
      <c r="BJ6934" s="50"/>
      <c r="BK6934" s="50"/>
      <c r="BL6934" s="50"/>
      <c r="BM6934" s="50"/>
      <c r="BN6934" s="50"/>
      <c r="BO6934" s="50"/>
      <c r="BP6934" s="50"/>
      <c r="BQ6934" s="50"/>
      <c r="BR6934" s="50"/>
      <c r="BS6934" s="50"/>
      <c r="BT6934" s="50"/>
      <c r="BU6934" s="50"/>
      <c r="BV6934" s="50"/>
      <c r="BW6934" s="50"/>
      <c r="BX6934" s="50"/>
      <c r="BY6934" s="50"/>
      <c r="BZ6934" s="50"/>
      <c r="CA6934" s="50"/>
      <c r="CB6934" s="50"/>
      <c r="CC6934" s="50"/>
      <c r="CD6934" s="50"/>
      <c r="CE6934" s="50"/>
      <c r="CF6934" s="50"/>
      <c r="CG6934" s="50"/>
      <c r="CH6934" s="50"/>
      <c r="CI6934" s="50"/>
      <c r="CJ6934" s="50"/>
      <c r="CK6934" s="50"/>
      <c r="CL6934" s="50"/>
      <c r="CM6934" s="50"/>
      <c r="CN6934" s="50"/>
      <c r="CO6934" s="50"/>
      <c r="CP6934" s="50"/>
      <c r="CQ6934" s="50"/>
      <c r="CR6934" s="50"/>
      <c r="CS6934" s="50"/>
      <c r="CT6934" s="50"/>
      <c r="CU6934" s="50"/>
      <c r="CV6934" s="50"/>
      <c r="CW6934" s="50"/>
      <c r="CX6934" s="50"/>
      <c r="CY6934" s="50"/>
      <c r="CZ6934" s="50"/>
      <c r="DA6934" s="50"/>
      <c r="DB6934" s="50"/>
      <c r="DC6934" s="50"/>
      <c r="DD6934" s="50"/>
      <c r="DE6934" s="50"/>
      <c r="DF6934" s="50"/>
      <c r="DG6934" s="50"/>
    </row>
    <row r="6935" spans="1:111" x14ac:dyDescent="0.2">
      <c r="A6935" s="185"/>
      <c r="B6935" s="186"/>
      <c r="C6935" s="186"/>
      <c r="D6935" s="54"/>
      <c r="E6935" s="310"/>
      <c r="F6935" s="192"/>
      <c r="G6935" s="192"/>
      <c r="H6935" s="50"/>
      <c r="I6935" s="50"/>
      <c r="J6935" s="50"/>
      <c r="K6935" s="50"/>
      <c r="L6935" s="50"/>
      <c r="M6935" s="50"/>
      <c r="N6935" s="50"/>
      <c r="O6935" s="50"/>
      <c r="P6935" s="50"/>
      <c r="Q6935" s="50"/>
      <c r="R6935" s="50"/>
      <c r="S6935" s="50"/>
      <c r="T6935" s="50"/>
      <c r="U6935" s="50"/>
      <c r="V6935" s="50"/>
      <c r="W6935" s="50"/>
      <c r="X6935" s="50"/>
      <c r="Y6935" s="50"/>
      <c r="Z6935" s="50"/>
      <c r="AA6935" s="50"/>
      <c r="AB6935" s="50"/>
      <c r="AC6935" s="50"/>
      <c r="AD6935" s="50"/>
      <c r="AE6935" s="50"/>
      <c r="AF6935" s="50"/>
      <c r="AG6935" s="50"/>
      <c r="AH6935" s="50"/>
      <c r="AI6935" s="50"/>
      <c r="AJ6935" s="50"/>
      <c r="AK6935" s="50"/>
      <c r="AL6935" s="50"/>
      <c r="AM6935" s="50"/>
      <c r="AN6935" s="50"/>
      <c r="AO6935" s="50"/>
      <c r="AP6935" s="50"/>
      <c r="AQ6935" s="50"/>
      <c r="AR6935" s="50"/>
      <c r="AS6935" s="50"/>
      <c r="AT6935" s="50"/>
      <c r="AU6935" s="50"/>
      <c r="AV6935" s="50"/>
      <c r="AW6935" s="50"/>
      <c r="AX6935" s="50"/>
      <c r="AY6935" s="50"/>
      <c r="AZ6935" s="50"/>
      <c r="BA6935" s="50"/>
      <c r="BB6935" s="50"/>
      <c r="BC6935" s="50"/>
      <c r="BD6935" s="50"/>
      <c r="BE6935" s="50"/>
      <c r="BF6935" s="50"/>
      <c r="BG6935" s="50"/>
      <c r="BH6935" s="50"/>
      <c r="BI6935" s="50"/>
      <c r="BJ6935" s="50"/>
      <c r="BK6935" s="50"/>
      <c r="BL6935" s="50"/>
      <c r="BM6935" s="50"/>
      <c r="BN6935" s="50"/>
      <c r="BO6935" s="50"/>
      <c r="BP6935" s="50"/>
      <c r="BQ6935" s="50"/>
      <c r="BR6935" s="50"/>
      <c r="BS6935" s="50"/>
      <c r="BT6935" s="50"/>
      <c r="BU6935" s="50"/>
      <c r="BV6935" s="50"/>
      <c r="BW6935" s="50"/>
      <c r="BX6935" s="50"/>
      <c r="BY6935" s="50"/>
      <c r="BZ6935" s="50"/>
      <c r="CA6935" s="50"/>
      <c r="CB6935" s="50"/>
      <c r="CC6935" s="50"/>
      <c r="CD6935" s="50"/>
      <c r="CE6935" s="50"/>
      <c r="CF6935" s="50"/>
      <c r="CG6935" s="50"/>
      <c r="CH6935" s="50"/>
      <c r="CI6935" s="50"/>
      <c r="CJ6935" s="50"/>
      <c r="CK6935" s="50"/>
      <c r="CL6935" s="50"/>
      <c r="CM6935" s="50"/>
      <c r="CN6935" s="50"/>
      <c r="CO6935" s="50"/>
      <c r="CP6935" s="50"/>
      <c r="CQ6935" s="50"/>
      <c r="CR6935" s="50"/>
      <c r="CS6935" s="50"/>
      <c r="CT6935" s="50"/>
      <c r="CU6935" s="50"/>
      <c r="CV6935" s="50"/>
      <c r="CW6935" s="50"/>
      <c r="CX6935" s="50"/>
      <c r="CY6935" s="50"/>
      <c r="CZ6935" s="50"/>
      <c r="DA6935" s="50"/>
      <c r="DB6935" s="50"/>
      <c r="DC6935" s="50"/>
      <c r="DD6935" s="50"/>
      <c r="DE6935" s="50"/>
      <c r="DF6935" s="50"/>
      <c r="DG6935" s="50"/>
    </row>
    <row r="6936" spans="1:111" x14ac:dyDescent="0.2">
      <c r="A6936" s="185"/>
      <c r="B6936" s="186"/>
      <c r="C6936" s="186"/>
      <c r="D6936" s="54"/>
      <c r="E6936" s="310"/>
      <c r="F6936" s="192"/>
      <c r="G6936" s="192"/>
      <c r="H6936" s="50"/>
      <c r="I6936" s="50"/>
      <c r="J6936" s="50"/>
      <c r="K6936" s="50"/>
      <c r="L6936" s="50"/>
      <c r="M6936" s="50"/>
      <c r="N6936" s="50"/>
      <c r="O6936" s="50"/>
      <c r="P6936" s="50"/>
      <c r="Q6936" s="50"/>
      <c r="R6936" s="50"/>
      <c r="S6936" s="50"/>
      <c r="T6936" s="50"/>
      <c r="U6936" s="50"/>
      <c r="V6936" s="50"/>
      <c r="W6936" s="50"/>
      <c r="X6936" s="50"/>
      <c r="Y6936" s="50"/>
      <c r="Z6936" s="50"/>
      <c r="AA6936" s="50"/>
      <c r="AB6936" s="50"/>
      <c r="AC6936" s="50"/>
      <c r="AD6936" s="50"/>
      <c r="AE6936" s="50"/>
      <c r="AF6936" s="50"/>
      <c r="AG6936" s="50"/>
      <c r="AH6936" s="50"/>
      <c r="AI6936" s="50"/>
      <c r="AJ6936" s="50"/>
      <c r="AK6936" s="50"/>
      <c r="AL6936" s="50"/>
      <c r="AM6936" s="50"/>
      <c r="AN6936" s="50"/>
      <c r="AO6936" s="50"/>
      <c r="AP6936" s="50"/>
      <c r="AQ6936" s="50"/>
      <c r="AR6936" s="50"/>
      <c r="AS6936" s="50"/>
      <c r="AT6936" s="50"/>
      <c r="AU6936" s="50"/>
      <c r="AV6936" s="50"/>
      <c r="AW6936" s="50"/>
      <c r="AX6936" s="50"/>
      <c r="AY6936" s="50"/>
      <c r="AZ6936" s="50"/>
      <c r="BA6936" s="50"/>
      <c r="BB6936" s="50"/>
      <c r="BC6936" s="50"/>
      <c r="BD6936" s="50"/>
      <c r="BE6936" s="50"/>
      <c r="BF6936" s="50"/>
      <c r="BG6936" s="50"/>
      <c r="BH6936" s="50"/>
      <c r="BI6936" s="50"/>
      <c r="BJ6936" s="50"/>
      <c r="BK6936" s="50"/>
      <c r="BL6936" s="50"/>
      <c r="BM6936" s="50"/>
      <c r="BN6936" s="50"/>
      <c r="BO6936" s="50"/>
      <c r="BP6936" s="50"/>
      <c r="BQ6936" s="50"/>
      <c r="BR6936" s="50"/>
      <c r="BS6936" s="50"/>
      <c r="BT6936" s="50"/>
      <c r="BU6936" s="50"/>
      <c r="BV6936" s="50"/>
      <c r="BW6936" s="50"/>
      <c r="BX6936" s="50"/>
      <c r="BY6936" s="50"/>
      <c r="BZ6936" s="50"/>
      <c r="CA6936" s="50"/>
      <c r="CB6936" s="50"/>
      <c r="CC6936" s="50"/>
      <c r="CD6936" s="50"/>
      <c r="CE6936" s="50"/>
      <c r="CF6936" s="50"/>
      <c r="CG6936" s="50"/>
      <c r="CH6936" s="50"/>
      <c r="CI6936" s="50"/>
      <c r="CJ6936" s="50"/>
      <c r="CK6936" s="50"/>
      <c r="CL6936" s="50"/>
      <c r="CM6936" s="50"/>
      <c r="CN6936" s="50"/>
      <c r="CO6936" s="50"/>
      <c r="CP6936" s="50"/>
      <c r="CQ6936" s="50"/>
      <c r="CR6936" s="50"/>
      <c r="CS6936" s="50"/>
      <c r="CT6936" s="50"/>
      <c r="CU6936" s="50"/>
      <c r="CV6936" s="50"/>
      <c r="CW6936" s="50"/>
      <c r="CX6936" s="50"/>
      <c r="CY6936" s="50"/>
      <c r="CZ6936" s="50"/>
      <c r="DA6936" s="50"/>
      <c r="DB6936" s="50"/>
      <c r="DC6936" s="50"/>
      <c r="DD6936" s="50"/>
      <c r="DE6936" s="50"/>
      <c r="DF6936" s="50"/>
      <c r="DG6936" s="50"/>
    </row>
    <row r="6937" spans="1:111" x14ac:dyDescent="0.2">
      <c r="A6937" s="185"/>
      <c r="B6937" s="186"/>
      <c r="C6937" s="186"/>
      <c r="D6937" s="54"/>
      <c r="E6937" s="310"/>
      <c r="F6937" s="192"/>
      <c r="G6937" s="192"/>
      <c r="H6937" s="50"/>
      <c r="I6937" s="50"/>
      <c r="J6937" s="50"/>
      <c r="K6937" s="50"/>
      <c r="L6937" s="50"/>
      <c r="M6937" s="50"/>
      <c r="N6937" s="50"/>
      <c r="O6937" s="50"/>
      <c r="P6937" s="50"/>
      <c r="Q6937" s="50"/>
      <c r="R6937" s="50"/>
      <c r="S6937" s="50"/>
      <c r="T6937" s="50"/>
      <c r="U6937" s="50"/>
      <c r="V6937" s="50"/>
      <c r="W6937" s="50"/>
      <c r="X6937" s="50"/>
      <c r="Y6937" s="50"/>
      <c r="Z6937" s="50"/>
      <c r="AA6937" s="50"/>
      <c r="AB6937" s="50"/>
      <c r="AC6937" s="50"/>
      <c r="AD6937" s="50"/>
      <c r="AE6937" s="50"/>
      <c r="AF6937" s="50"/>
      <c r="AG6937" s="50"/>
      <c r="AH6937" s="50"/>
      <c r="AI6937" s="50"/>
      <c r="AJ6937" s="50"/>
      <c r="AK6937" s="50"/>
      <c r="AL6937" s="50"/>
      <c r="AM6937" s="50"/>
      <c r="AN6937" s="50"/>
      <c r="AO6937" s="50"/>
      <c r="AP6937" s="50"/>
      <c r="AQ6937" s="50"/>
      <c r="AR6937" s="50"/>
      <c r="AS6937" s="50"/>
      <c r="AT6937" s="50"/>
      <c r="AU6937" s="50"/>
      <c r="AV6937" s="50"/>
      <c r="AW6937" s="50"/>
      <c r="AX6937" s="50"/>
      <c r="AY6937" s="50"/>
      <c r="AZ6937" s="50"/>
      <c r="BA6937" s="50"/>
      <c r="BB6937" s="50"/>
      <c r="BC6937" s="50"/>
      <c r="BD6937" s="50"/>
      <c r="BE6937" s="50"/>
      <c r="BF6937" s="50"/>
      <c r="BG6937" s="50"/>
      <c r="BH6937" s="50"/>
      <c r="BI6937" s="50"/>
      <c r="BJ6937" s="50"/>
      <c r="BK6937" s="50"/>
      <c r="BL6937" s="50"/>
      <c r="BM6937" s="50"/>
      <c r="BN6937" s="50"/>
      <c r="BO6937" s="50"/>
      <c r="BP6937" s="50"/>
      <c r="BQ6937" s="50"/>
      <c r="BR6937" s="50"/>
      <c r="BS6937" s="50"/>
      <c r="BT6937" s="50"/>
      <c r="BU6937" s="50"/>
      <c r="BV6937" s="50"/>
      <c r="BW6937" s="50"/>
      <c r="BX6937" s="50"/>
      <c r="BY6937" s="50"/>
      <c r="BZ6937" s="50"/>
      <c r="CA6937" s="50"/>
      <c r="CB6937" s="50"/>
      <c r="CC6937" s="50"/>
      <c r="CD6937" s="50"/>
      <c r="CE6937" s="50"/>
      <c r="CF6937" s="50"/>
      <c r="CG6937" s="50"/>
      <c r="CH6937" s="50"/>
      <c r="CI6937" s="50"/>
      <c r="CJ6937" s="50"/>
      <c r="CK6937" s="50"/>
      <c r="CL6937" s="50"/>
      <c r="CM6937" s="50"/>
      <c r="CN6937" s="50"/>
      <c r="CO6937" s="50"/>
      <c r="CP6937" s="50"/>
      <c r="CQ6937" s="50"/>
      <c r="CR6937" s="50"/>
      <c r="CS6937" s="50"/>
      <c r="CT6937" s="50"/>
      <c r="CU6937" s="50"/>
      <c r="CV6937" s="50"/>
      <c r="CW6937" s="50"/>
      <c r="CX6937" s="50"/>
      <c r="CY6937" s="50"/>
      <c r="CZ6937" s="50"/>
      <c r="DA6937" s="50"/>
      <c r="DB6937" s="50"/>
      <c r="DC6937" s="50"/>
      <c r="DD6937" s="50"/>
      <c r="DE6937" s="50"/>
      <c r="DF6937" s="50"/>
      <c r="DG6937" s="50"/>
    </row>
    <row r="6938" spans="1:111" x14ac:dyDescent="0.2">
      <c r="A6938" s="185"/>
      <c r="B6938" s="186"/>
      <c r="C6938" s="186"/>
      <c r="D6938" s="54"/>
      <c r="E6938" s="310"/>
      <c r="F6938" s="192"/>
      <c r="G6938" s="192"/>
      <c r="H6938" s="50"/>
      <c r="I6938" s="50"/>
      <c r="J6938" s="50"/>
      <c r="K6938" s="50"/>
      <c r="L6938" s="50"/>
      <c r="M6938" s="50"/>
      <c r="N6938" s="50"/>
      <c r="O6938" s="50"/>
      <c r="P6938" s="50"/>
      <c r="Q6938" s="50"/>
      <c r="R6938" s="50"/>
      <c r="S6938" s="50"/>
      <c r="T6938" s="50"/>
      <c r="U6938" s="50"/>
      <c r="V6938" s="50"/>
      <c r="W6938" s="50"/>
      <c r="X6938" s="50"/>
      <c r="Y6938" s="50"/>
      <c r="Z6938" s="50"/>
      <c r="AA6938" s="50"/>
      <c r="AB6938" s="50"/>
      <c r="AC6938" s="50"/>
      <c r="AD6938" s="50"/>
      <c r="AE6938" s="50"/>
      <c r="AF6938" s="50"/>
      <c r="AG6938" s="50"/>
      <c r="AH6938" s="50"/>
      <c r="AI6938" s="50"/>
      <c r="AJ6938" s="50"/>
      <c r="AK6938" s="50"/>
      <c r="AL6938" s="50"/>
      <c r="AM6938" s="50"/>
      <c r="AN6938" s="50"/>
      <c r="AO6938" s="50"/>
      <c r="AP6938" s="50"/>
      <c r="AQ6938" s="50"/>
      <c r="AR6938" s="50"/>
      <c r="AS6938" s="50"/>
      <c r="AT6938" s="50"/>
      <c r="AU6938" s="50"/>
      <c r="AV6938" s="50"/>
      <c r="AW6938" s="50"/>
      <c r="AX6938" s="50"/>
      <c r="AY6938" s="50"/>
      <c r="AZ6938" s="50"/>
      <c r="BA6938" s="50"/>
      <c r="BB6938" s="50"/>
      <c r="BC6938" s="50"/>
      <c r="BD6938" s="50"/>
      <c r="BE6938" s="50"/>
      <c r="BF6938" s="50"/>
      <c r="BG6938" s="50"/>
      <c r="BH6938" s="50"/>
      <c r="BI6938" s="50"/>
      <c r="BJ6938" s="50"/>
      <c r="BK6938" s="50"/>
      <c r="BL6938" s="50"/>
      <c r="BM6938" s="50"/>
      <c r="BN6938" s="50"/>
      <c r="BO6938" s="50"/>
      <c r="BP6938" s="50"/>
      <c r="BQ6938" s="50"/>
      <c r="BR6938" s="50"/>
      <c r="BS6938" s="50"/>
      <c r="BT6938" s="50"/>
      <c r="BU6938" s="50"/>
      <c r="BV6938" s="50"/>
      <c r="BW6938" s="50"/>
      <c r="BX6938" s="50"/>
      <c r="BY6938" s="50"/>
      <c r="BZ6938" s="50"/>
      <c r="CA6938" s="50"/>
      <c r="CB6938" s="50"/>
      <c r="CC6938" s="50"/>
      <c r="CD6938" s="50"/>
      <c r="CE6938" s="50"/>
      <c r="CF6938" s="50"/>
      <c r="CG6938" s="50"/>
      <c r="CH6938" s="50"/>
      <c r="CI6938" s="50"/>
      <c r="CJ6938" s="50"/>
      <c r="CK6938" s="50"/>
      <c r="CL6938" s="50"/>
      <c r="CM6938" s="50"/>
      <c r="CN6938" s="50"/>
      <c r="CO6938" s="50"/>
      <c r="CP6938" s="50"/>
      <c r="CQ6938" s="50"/>
      <c r="CR6938" s="50"/>
      <c r="CS6938" s="50"/>
      <c r="CT6938" s="50"/>
      <c r="CU6938" s="50"/>
      <c r="CV6938" s="50"/>
      <c r="CW6938" s="50"/>
      <c r="CX6938" s="50"/>
      <c r="CY6938" s="50"/>
      <c r="CZ6938" s="50"/>
      <c r="DA6938" s="50"/>
      <c r="DB6938" s="50"/>
      <c r="DC6938" s="50"/>
      <c r="DD6938" s="50"/>
      <c r="DE6938" s="50"/>
      <c r="DF6938" s="50"/>
      <c r="DG6938" s="50"/>
    </row>
    <row r="6939" spans="1:111" x14ac:dyDescent="0.2">
      <c r="A6939" s="185"/>
      <c r="B6939" s="186"/>
      <c r="C6939" s="186"/>
      <c r="D6939" s="54"/>
      <c r="E6939" s="310"/>
      <c r="F6939" s="192"/>
      <c r="G6939" s="192"/>
      <c r="H6939" s="50"/>
      <c r="I6939" s="50"/>
      <c r="J6939" s="50"/>
      <c r="K6939" s="50"/>
      <c r="L6939" s="50"/>
      <c r="M6939" s="50"/>
      <c r="N6939" s="50"/>
      <c r="O6939" s="50"/>
      <c r="P6939" s="50"/>
      <c r="Q6939" s="50"/>
      <c r="R6939" s="50"/>
      <c r="S6939" s="50"/>
      <c r="T6939" s="50"/>
      <c r="U6939" s="50"/>
      <c r="V6939" s="50"/>
      <c r="W6939" s="50"/>
      <c r="X6939" s="50"/>
      <c r="Y6939" s="50"/>
      <c r="Z6939" s="50"/>
      <c r="AA6939" s="50"/>
      <c r="AB6939" s="50"/>
      <c r="AC6939" s="50"/>
      <c r="AD6939" s="50"/>
      <c r="AE6939" s="50"/>
      <c r="AF6939" s="50"/>
      <c r="AG6939" s="50"/>
      <c r="AH6939" s="50"/>
      <c r="AI6939" s="50"/>
      <c r="AJ6939" s="50"/>
      <c r="AK6939" s="50"/>
      <c r="AL6939" s="50"/>
      <c r="AM6939" s="50"/>
      <c r="AN6939" s="50"/>
      <c r="AO6939" s="50"/>
      <c r="AP6939" s="50"/>
      <c r="AQ6939" s="50"/>
      <c r="AR6939" s="50"/>
      <c r="AS6939" s="50"/>
      <c r="AT6939" s="50"/>
      <c r="AU6939" s="50"/>
      <c r="AV6939" s="50"/>
      <c r="AW6939" s="50"/>
      <c r="AX6939" s="50"/>
      <c r="AY6939" s="50"/>
      <c r="AZ6939" s="50"/>
      <c r="BA6939" s="50"/>
      <c r="BB6939" s="50"/>
      <c r="BC6939" s="50"/>
      <c r="BD6939" s="50"/>
      <c r="BE6939" s="50"/>
      <c r="BF6939" s="50"/>
      <c r="BG6939" s="50"/>
      <c r="BH6939" s="50"/>
      <c r="BI6939" s="50"/>
      <c r="BJ6939" s="50"/>
      <c r="BK6939" s="50"/>
      <c r="BL6939" s="50"/>
      <c r="BM6939" s="50"/>
      <c r="BN6939" s="50"/>
      <c r="BO6939" s="50"/>
      <c r="BP6939" s="50"/>
      <c r="BQ6939" s="50"/>
      <c r="BR6939" s="50"/>
      <c r="BS6939" s="50"/>
      <c r="BT6939" s="50"/>
      <c r="BU6939" s="50"/>
      <c r="BV6939" s="50"/>
      <c r="BW6939" s="50"/>
      <c r="BX6939" s="50"/>
      <c r="BY6939" s="50"/>
      <c r="BZ6939" s="50"/>
      <c r="CA6939" s="50"/>
      <c r="CB6939" s="50"/>
      <c r="CC6939" s="50"/>
      <c r="CD6939" s="50"/>
      <c r="CE6939" s="50"/>
      <c r="CF6939" s="50"/>
      <c r="CG6939" s="50"/>
      <c r="CH6939" s="50"/>
      <c r="CI6939" s="50"/>
      <c r="CJ6939" s="50"/>
      <c r="CK6939" s="50"/>
      <c r="CL6939" s="50"/>
      <c r="CM6939" s="50"/>
      <c r="CN6939" s="50"/>
      <c r="CO6939" s="50"/>
      <c r="CP6939" s="50"/>
      <c r="CQ6939" s="50"/>
      <c r="CR6939" s="50"/>
      <c r="CS6939" s="50"/>
      <c r="CT6939" s="50"/>
      <c r="CU6939" s="50"/>
      <c r="CV6939" s="50"/>
      <c r="CW6939" s="50"/>
      <c r="CX6939" s="50"/>
      <c r="CY6939" s="50"/>
      <c r="CZ6939" s="50"/>
      <c r="DA6939" s="50"/>
      <c r="DB6939" s="50"/>
      <c r="DC6939" s="50"/>
      <c r="DD6939" s="50"/>
      <c r="DE6939" s="50"/>
      <c r="DF6939" s="50"/>
      <c r="DG6939" s="50"/>
    </row>
    <row r="6940" spans="1:111" x14ac:dyDescent="0.2">
      <c r="A6940" s="185"/>
      <c r="B6940" s="186"/>
      <c r="C6940" s="186"/>
      <c r="D6940" s="54"/>
      <c r="E6940" s="310"/>
      <c r="F6940" s="192"/>
      <c r="G6940" s="192"/>
      <c r="H6940" s="50"/>
      <c r="I6940" s="50"/>
      <c r="J6940" s="50"/>
      <c r="K6940" s="50"/>
      <c r="L6940" s="50"/>
      <c r="M6940" s="50"/>
      <c r="N6940" s="50"/>
      <c r="O6940" s="50"/>
      <c r="P6940" s="50"/>
      <c r="Q6940" s="50"/>
      <c r="R6940" s="50"/>
      <c r="S6940" s="50"/>
      <c r="T6940" s="50"/>
      <c r="U6940" s="50"/>
      <c r="V6940" s="50"/>
      <c r="W6940" s="50"/>
      <c r="X6940" s="50"/>
      <c r="Y6940" s="50"/>
      <c r="Z6940" s="50"/>
      <c r="AA6940" s="50"/>
      <c r="AB6940" s="50"/>
      <c r="AC6940" s="50"/>
      <c r="AD6940" s="50"/>
      <c r="AE6940" s="50"/>
      <c r="AF6940" s="50"/>
      <c r="AG6940" s="50"/>
      <c r="AH6940" s="50"/>
      <c r="AI6940" s="50"/>
      <c r="AJ6940" s="50"/>
      <c r="AK6940" s="50"/>
      <c r="AL6940" s="50"/>
      <c r="AM6940" s="50"/>
      <c r="AN6940" s="50"/>
      <c r="AO6940" s="50"/>
      <c r="AP6940" s="50"/>
      <c r="AQ6940" s="50"/>
      <c r="AR6940" s="50"/>
      <c r="AS6940" s="50"/>
      <c r="AT6940" s="50"/>
      <c r="AU6940" s="50"/>
      <c r="AV6940" s="50"/>
      <c r="AW6940" s="50"/>
      <c r="AX6940" s="50"/>
      <c r="AY6940" s="50"/>
      <c r="AZ6940" s="50"/>
      <c r="BA6940" s="50"/>
      <c r="BB6940" s="50"/>
      <c r="BC6940" s="50"/>
      <c r="BD6940" s="50"/>
      <c r="BE6940" s="50"/>
      <c r="BF6940" s="50"/>
      <c r="BG6940" s="50"/>
      <c r="BH6940" s="50"/>
      <c r="BI6940" s="50"/>
      <c r="BJ6940" s="50"/>
      <c r="BK6940" s="50"/>
      <c r="BL6940" s="50"/>
      <c r="BM6940" s="50"/>
      <c r="BN6940" s="50"/>
      <c r="BO6940" s="50"/>
      <c r="BP6940" s="50"/>
      <c r="BQ6940" s="50"/>
      <c r="BR6940" s="50"/>
      <c r="BS6940" s="50"/>
      <c r="BT6940" s="50"/>
      <c r="BU6940" s="50"/>
      <c r="BV6940" s="50"/>
      <c r="BW6940" s="50"/>
      <c r="BX6940" s="50"/>
      <c r="BY6940" s="50"/>
      <c r="BZ6940" s="50"/>
      <c r="CA6940" s="50"/>
      <c r="CB6940" s="50"/>
      <c r="CC6940" s="50"/>
      <c r="CD6940" s="50"/>
      <c r="CE6940" s="50"/>
      <c r="CF6940" s="50"/>
      <c r="CG6940" s="50"/>
      <c r="CH6940" s="50"/>
      <c r="CI6940" s="50"/>
      <c r="CJ6940" s="50"/>
      <c r="CK6940" s="50"/>
      <c r="CL6940" s="50"/>
      <c r="CM6940" s="50"/>
      <c r="CN6940" s="50"/>
      <c r="CO6940" s="50"/>
      <c r="CP6940" s="50"/>
      <c r="CQ6940" s="50"/>
      <c r="CR6940" s="50"/>
      <c r="CS6940" s="50"/>
      <c r="CT6940" s="50"/>
      <c r="CU6940" s="50"/>
      <c r="CV6940" s="50"/>
      <c r="CW6940" s="50"/>
      <c r="CX6940" s="50"/>
      <c r="CY6940" s="50"/>
      <c r="CZ6940" s="50"/>
      <c r="DA6940" s="50"/>
      <c r="DB6940" s="50"/>
      <c r="DC6940" s="50"/>
      <c r="DD6940" s="50"/>
      <c r="DE6940" s="50"/>
      <c r="DF6940" s="50"/>
      <c r="DG6940" s="50"/>
    </row>
    <row r="6941" spans="1:111" x14ac:dyDescent="0.2">
      <c r="A6941" s="185"/>
      <c r="B6941" s="186"/>
      <c r="C6941" s="186"/>
      <c r="D6941" s="54"/>
      <c r="E6941" s="310"/>
      <c r="F6941" s="192"/>
      <c r="G6941" s="192"/>
      <c r="H6941" s="50"/>
      <c r="I6941" s="50"/>
      <c r="J6941" s="50"/>
      <c r="K6941" s="50"/>
      <c r="L6941" s="50"/>
      <c r="M6941" s="50"/>
      <c r="N6941" s="50"/>
      <c r="O6941" s="50"/>
      <c r="P6941" s="50"/>
      <c r="Q6941" s="50"/>
      <c r="R6941" s="50"/>
      <c r="S6941" s="50"/>
      <c r="T6941" s="50"/>
      <c r="U6941" s="50"/>
      <c r="V6941" s="50"/>
      <c r="W6941" s="50"/>
      <c r="X6941" s="50"/>
      <c r="Y6941" s="50"/>
      <c r="Z6941" s="50"/>
      <c r="AA6941" s="50"/>
      <c r="AB6941" s="50"/>
      <c r="AC6941" s="50"/>
      <c r="AD6941" s="50"/>
      <c r="AE6941" s="50"/>
      <c r="AF6941" s="50"/>
      <c r="AG6941" s="50"/>
      <c r="AH6941" s="50"/>
      <c r="AI6941" s="50"/>
      <c r="AJ6941" s="50"/>
      <c r="AK6941" s="50"/>
      <c r="AL6941" s="50"/>
      <c r="AM6941" s="50"/>
      <c r="AN6941" s="50"/>
      <c r="AO6941" s="50"/>
      <c r="AP6941" s="50"/>
      <c r="AQ6941" s="50"/>
      <c r="AR6941" s="50"/>
      <c r="AS6941" s="50"/>
      <c r="AT6941" s="50"/>
      <c r="AU6941" s="50"/>
      <c r="AV6941" s="50"/>
      <c r="AW6941" s="50"/>
      <c r="AX6941" s="50"/>
      <c r="AY6941" s="50"/>
      <c r="AZ6941" s="50"/>
      <c r="BA6941" s="50"/>
      <c r="BB6941" s="50"/>
      <c r="BC6941" s="50"/>
      <c r="BD6941" s="50"/>
      <c r="BE6941" s="50"/>
      <c r="BF6941" s="50"/>
      <c r="BG6941" s="50"/>
      <c r="BH6941" s="50"/>
      <c r="BI6941" s="50"/>
      <c r="BJ6941" s="50"/>
      <c r="BK6941" s="50"/>
      <c r="BL6941" s="50"/>
      <c r="BM6941" s="50"/>
      <c r="BN6941" s="50"/>
      <c r="BO6941" s="50"/>
      <c r="BP6941" s="50"/>
      <c r="BQ6941" s="50"/>
      <c r="BR6941" s="50"/>
      <c r="BS6941" s="50"/>
      <c r="BT6941" s="50"/>
      <c r="BU6941" s="50"/>
      <c r="BV6941" s="50"/>
      <c r="BW6941" s="50"/>
      <c r="BX6941" s="50"/>
      <c r="BY6941" s="50"/>
      <c r="BZ6941" s="50"/>
      <c r="CA6941" s="50"/>
      <c r="CB6941" s="50"/>
      <c r="CC6941" s="50"/>
      <c r="CD6941" s="50"/>
      <c r="CE6941" s="50"/>
      <c r="CF6941" s="50"/>
      <c r="CG6941" s="50"/>
      <c r="CH6941" s="50"/>
      <c r="CI6941" s="50"/>
      <c r="CJ6941" s="50"/>
      <c r="CK6941" s="50"/>
      <c r="CL6941" s="50"/>
      <c r="CM6941" s="50"/>
      <c r="CN6941" s="50"/>
      <c r="CO6941" s="50"/>
      <c r="CP6941" s="50"/>
      <c r="CQ6941" s="50"/>
      <c r="CR6941" s="50"/>
      <c r="CS6941" s="50"/>
      <c r="CT6941" s="50"/>
      <c r="CU6941" s="50"/>
      <c r="CV6941" s="50"/>
      <c r="CW6941" s="50"/>
      <c r="CX6941" s="50"/>
      <c r="CY6941" s="50"/>
      <c r="CZ6941" s="50"/>
      <c r="DA6941" s="50"/>
      <c r="DB6941" s="50"/>
      <c r="DC6941" s="50"/>
      <c r="DD6941" s="50"/>
      <c r="DE6941" s="50"/>
      <c r="DF6941" s="50"/>
      <c r="DG6941" s="50"/>
    </row>
    <row r="6942" spans="1:111" x14ac:dyDescent="0.2">
      <c r="A6942" s="185"/>
      <c r="B6942" s="186"/>
      <c r="C6942" s="186"/>
      <c r="D6942" s="54"/>
      <c r="E6942" s="310"/>
      <c r="F6942" s="192"/>
      <c r="G6942" s="192"/>
      <c r="H6942" s="50"/>
      <c r="I6942" s="50"/>
      <c r="J6942" s="50"/>
      <c r="K6942" s="50"/>
      <c r="L6942" s="50"/>
      <c r="M6942" s="50"/>
      <c r="N6942" s="50"/>
      <c r="O6942" s="50"/>
      <c r="P6942" s="50"/>
      <c r="Q6942" s="50"/>
      <c r="R6942" s="50"/>
      <c r="S6942" s="50"/>
      <c r="T6942" s="50"/>
      <c r="U6942" s="50"/>
      <c r="V6942" s="50"/>
      <c r="W6942" s="50"/>
      <c r="X6942" s="50"/>
      <c r="Y6942" s="50"/>
      <c r="Z6942" s="50"/>
      <c r="AA6942" s="50"/>
      <c r="AB6942" s="50"/>
      <c r="AC6942" s="50"/>
      <c r="AD6942" s="50"/>
      <c r="AE6942" s="50"/>
      <c r="AF6942" s="50"/>
      <c r="AG6942" s="50"/>
      <c r="AH6942" s="50"/>
      <c r="AI6942" s="50"/>
      <c r="AJ6942" s="50"/>
      <c r="AK6942" s="50"/>
      <c r="AL6942" s="50"/>
      <c r="AM6942" s="50"/>
      <c r="AN6942" s="50"/>
      <c r="AO6942" s="50"/>
      <c r="AP6942" s="50"/>
      <c r="AQ6942" s="50"/>
      <c r="AR6942" s="50"/>
      <c r="AS6942" s="50"/>
      <c r="AT6942" s="50"/>
      <c r="AU6942" s="50"/>
      <c r="AV6942" s="50"/>
      <c r="AW6942" s="50"/>
      <c r="AX6942" s="50"/>
      <c r="AY6942" s="50"/>
      <c r="AZ6942" s="50"/>
      <c r="BA6942" s="50"/>
      <c r="BB6942" s="50"/>
      <c r="BC6942" s="50"/>
      <c r="BD6942" s="50"/>
      <c r="BE6942" s="50"/>
      <c r="BF6942" s="50"/>
      <c r="BG6942" s="50"/>
      <c r="BH6942" s="50"/>
      <c r="BI6942" s="50"/>
      <c r="BJ6942" s="50"/>
      <c r="BK6942" s="50"/>
      <c r="BL6942" s="50"/>
      <c r="BM6942" s="50"/>
      <c r="BN6942" s="50"/>
      <c r="BO6942" s="50"/>
      <c r="BP6942" s="50"/>
      <c r="BQ6942" s="50"/>
      <c r="BR6942" s="50"/>
      <c r="BS6942" s="50"/>
      <c r="BT6942" s="50"/>
      <c r="BU6942" s="50"/>
      <c r="BV6942" s="50"/>
      <c r="BW6942" s="50"/>
      <c r="BX6942" s="50"/>
      <c r="BY6942" s="50"/>
      <c r="BZ6942" s="50"/>
      <c r="CA6942" s="50"/>
      <c r="CB6942" s="50"/>
      <c r="CC6942" s="50"/>
      <c r="CD6942" s="50"/>
      <c r="CE6942" s="50"/>
      <c r="CF6942" s="50"/>
      <c r="CG6942" s="50"/>
      <c r="CH6942" s="50"/>
      <c r="CI6942" s="50"/>
      <c r="CJ6942" s="50"/>
      <c r="CK6942" s="50"/>
      <c r="CL6942" s="50"/>
      <c r="CM6942" s="50"/>
      <c r="CN6942" s="50"/>
      <c r="CO6942" s="50"/>
      <c r="CP6942" s="50"/>
      <c r="CQ6942" s="50"/>
      <c r="CR6942" s="50"/>
      <c r="CS6942" s="50"/>
      <c r="CT6942" s="50"/>
      <c r="CU6942" s="50"/>
      <c r="CV6942" s="50"/>
      <c r="CW6942" s="50"/>
      <c r="CX6942" s="50"/>
      <c r="CY6942" s="50"/>
      <c r="CZ6942" s="50"/>
      <c r="DA6942" s="50"/>
      <c r="DB6942" s="50"/>
      <c r="DC6942" s="50"/>
      <c r="DD6942" s="50"/>
      <c r="DE6942" s="50"/>
      <c r="DF6942" s="50"/>
      <c r="DG6942" s="50"/>
    </row>
    <row r="6943" spans="1:111" x14ac:dyDescent="0.2">
      <c r="A6943" s="185"/>
      <c r="B6943" s="186"/>
      <c r="C6943" s="186"/>
      <c r="D6943" s="54"/>
      <c r="E6943" s="310"/>
      <c r="F6943" s="192"/>
      <c r="G6943" s="192"/>
      <c r="H6943" s="50"/>
      <c r="I6943" s="50"/>
      <c r="J6943" s="50"/>
      <c r="K6943" s="50"/>
      <c r="L6943" s="50"/>
      <c r="M6943" s="50"/>
      <c r="N6943" s="50"/>
      <c r="O6943" s="50"/>
      <c r="P6943" s="50"/>
      <c r="Q6943" s="50"/>
      <c r="R6943" s="50"/>
      <c r="S6943" s="50"/>
      <c r="T6943" s="50"/>
      <c r="U6943" s="50"/>
      <c r="V6943" s="50"/>
      <c r="W6943" s="50"/>
      <c r="X6943" s="50"/>
      <c r="Y6943" s="50"/>
      <c r="Z6943" s="50"/>
      <c r="AA6943" s="50"/>
      <c r="AB6943" s="50"/>
      <c r="AC6943" s="50"/>
      <c r="AD6943" s="50"/>
      <c r="AE6943" s="50"/>
      <c r="AF6943" s="50"/>
      <c r="AG6943" s="50"/>
      <c r="AH6943" s="50"/>
      <c r="AI6943" s="50"/>
      <c r="AJ6943" s="50"/>
      <c r="AK6943" s="50"/>
      <c r="AL6943" s="50"/>
      <c r="AM6943" s="50"/>
      <c r="AN6943" s="50"/>
      <c r="AO6943" s="50"/>
      <c r="AP6943" s="50"/>
      <c r="AQ6943" s="50"/>
      <c r="AR6943" s="50"/>
      <c r="AS6943" s="50"/>
      <c r="AT6943" s="50"/>
      <c r="AU6943" s="50"/>
      <c r="AV6943" s="50"/>
      <c r="AW6943" s="50"/>
      <c r="AX6943" s="50"/>
      <c r="AY6943" s="50"/>
      <c r="AZ6943" s="50"/>
      <c r="BA6943" s="50"/>
      <c r="BB6943" s="50"/>
      <c r="BC6943" s="50"/>
      <c r="BD6943" s="50"/>
      <c r="BE6943" s="50"/>
      <c r="BF6943" s="50"/>
      <c r="BG6943" s="50"/>
      <c r="BH6943" s="50"/>
      <c r="BI6943" s="50"/>
      <c r="BJ6943" s="50"/>
      <c r="BK6943" s="50"/>
      <c r="BL6943" s="50"/>
      <c r="BM6943" s="50"/>
      <c r="BN6943" s="50"/>
      <c r="BO6943" s="50"/>
      <c r="BP6943" s="50"/>
      <c r="BQ6943" s="50"/>
      <c r="BR6943" s="50"/>
      <c r="BS6943" s="50"/>
      <c r="BT6943" s="50"/>
      <c r="BU6943" s="50"/>
      <c r="BV6943" s="50"/>
      <c r="BW6943" s="50"/>
      <c r="BX6943" s="50"/>
      <c r="BY6943" s="50"/>
      <c r="BZ6943" s="50"/>
      <c r="CA6943" s="50"/>
      <c r="CB6943" s="50"/>
      <c r="CC6943" s="50"/>
      <c r="CD6943" s="50"/>
      <c r="CE6943" s="50"/>
      <c r="CF6943" s="50"/>
      <c r="CG6943" s="50"/>
      <c r="CH6943" s="50"/>
      <c r="CI6943" s="50"/>
      <c r="CJ6943" s="50"/>
      <c r="CK6943" s="50"/>
      <c r="CL6943" s="50"/>
      <c r="CM6943" s="50"/>
      <c r="CN6943" s="50"/>
      <c r="CO6943" s="50"/>
      <c r="CP6943" s="50"/>
      <c r="CQ6943" s="50"/>
      <c r="CR6943" s="50"/>
      <c r="CS6943" s="50"/>
      <c r="CT6943" s="50"/>
      <c r="CU6943" s="50"/>
      <c r="CV6943" s="50"/>
      <c r="CW6943" s="50"/>
      <c r="CX6943" s="50"/>
      <c r="CY6943" s="50"/>
      <c r="CZ6943" s="50"/>
      <c r="DA6943" s="50"/>
      <c r="DB6943" s="50"/>
      <c r="DC6943" s="50"/>
      <c r="DD6943" s="50"/>
      <c r="DE6943" s="50"/>
      <c r="DF6943" s="50"/>
      <c r="DG6943" s="50"/>
    </row>
    <row r="6944" spans="1:111" x14ac:dyDescent="0.2">
      <c r="A6944" s="185"/>
      <c r="B6944" s="186"/>
      <c r="C6944" s="186"/>
      <c r="D6944" s="54"/>
      <c r="E6944" s="310"/>
      <c r="F6944" s="192"/>
      <c r="G6944" s="192"/>
      <c r="H6944" s="50"/>
      <c r="I6944" s="50"/>
      <c r="J6944" s="50"/>
      <c r="K6944" s="50"/>
      <c r="L6944" s="50"/>
      <c r="M6944" s="50"/>
      <c r="N6944" s="50"/>
      <c r="O6944" s="50"/>
      <c r="P6944" s="50"/>
      <c r="Q6944" s="50"/>
      <c r="R6944" s="50"/>
      <c r="S6944" s="50"/>
      <c r="T6944" s="50"/>
      <c r="U6944" s="50"/>
      <c r="V6944" s="50"/>
      <c r="W6944" s="50"/>
      <c r="X6944" s="50"/>
      <c r="Y6944" s="50"/>
      <c r="Z6944" s="50"/>
      <c r="AA6944" s="50"/>
      <c r="AB6944" s="50"/>
      <c r="AC6944" s="50"/>
      <c r="AD6944" s="50"/>
      <c r="AE6944" s="50"/>
      <c r="AF6944" s="50"/>
      <c r="AG6944" s="50"/>
      <c r="AH6944" s="50"/>
      <c r="AI6944" s="50"/>
      <c r="AJ6944" s="50"/>
      <c r="AK6944" s="50"/>
      <c r="AL6944" s="50"/>
      <c r="AM6944" s="50"/>
      <c r="AN6944" s="50"/>
      <c r="AO6944" s="50"/>
      <c r="AP6944" s="50"/>
      <c r="AQ6944" s="50"/>
      <c r="AR6944" s="50"/>
      <c r="AS6944" s="50"/>
      <c r="AT6944" s="50"/>
      <c r="AU6944" s="50"/>
      <c r="AV6944" s="50"/>
      <c r="AW6944" s="50"/>
      <c r="AX6944" s="50"/>
      <c r="AY6944" s="50"/>
      <c r="AZ6944" s="50"/>
      <c r="BA6944" s="50"/>
      <c r="BB6944" s="50"/>
      <c r="BC6944" s="50"/>
      <c r="BD6944" s="50"/>
      <c r="BE6944" s="50"/>
      <c r="BF6944" s="50"/>
      <c r="BG6944" s="50"/>
      <c r="BH6944" s="50"/>
      <c r="BI6944" s="50"/>
      <c r="BJ6944" s="50"/>
      <c r="BK6944" s="50"/>
      <c r="BL6944" s="50"/>
      <c r="BM6944" s="50"/>
      <c r="BN6944" s="50"/>
      <c r="BO6944" s="50"/>
      <c r="BP6944" s="50"/>
      <c r="BQ6944" s="50"/>
      <c r="BR6944" s="50"/>
      <c r="BS6944" s="50"/>
      <c r="BT6944" s="50"/>
      <c r="BU6944" s="50"/>
      <c r="BV6944" s="50"/>
      <c r="BW6944" s="50"/>
      <c r="BX6944" s="50"/>
      <c r="BY6944" s="50"/>
      <c r="BZ6944" s="50"/>
      <c r="CA6944" s="50"/>
      <c r="CB6944" s="50"/>
      <c r="CC6944" s="50"/>
      <c r="CD6944" s="50"/>
      <c r="CE6944" s="50"/>
      <c r="CF6944" s="50"/>
      <c r="CG6944" s="50"/>
      <c r="CH6944" s="50"/>
      <c r="CI6944" s="50"/>
      <c r="CJ6944" s="50"/>
      <c r="CK6944" s="50"/>
      <c r="CL6944" s="50"/>
      <c r="CM6944" s="50"/>
      <c r="CN6944" s="50"/>
      <c r="CO6944" s="50"/>
      <c r="CP6944" s="50"/>
      <c r="CQ6944" s="50"/>
      <c r="CR6944" s="50"/>
      <c r="CS6944" s="50"/>
      <c r="CT6944" s="50"/>
      <c r="CU6944" s="50"/>
      <c r="CV6944" s="50"/>
      <c r="CW6944" s="50"/>
      <c r="CX6944" s="50"/>
      <c r="CY6944" s="50"/>
      <c r="CZ6944" s="50"/>
      <c r="DA6944" s="50"/>
      <c r="DB6944" s="50"/>
      <c r="DC6944" s="50"/>
      <c r="DD6944" s="50"/>
      <c r="DE6944" s="50"/>
      <c r="DF6944" s="50"/>
      <c r="DG6944" s="50"/>
    </row>
    <row r="6945" spans="1:111" x14ac:dyDescent="0.2">
      <c r="A6945" s="185"/>
      <c r="B6945" s="186"/>
      <c r="C6945" s="186"/>
      <c r="D6945" s="54"/>
      <c r="E6945" s="310"/>
      <c r="F6945" s="192"/>
      <c r="G6945" s="192"/>
      <c r="H6945" s="50"/>
      <c r="I6945" s="50"/>
      <c r="J6945" s="50"/>
      <c r="K6945" s="50"/>
      <c r="L6945" s="50"/>
      <c r="M6945" s="50"/>
      <c r="N6945" s="50"/>
      <c r="O6945" s="50"/>
      <c r="P6945" s="50"/>
      <c r="Q6945" s="50"/>
      <c r="R6945" s="50"/>
      <c r="S6945" s="50"/>
      <c r="T6945" s="50"/>
      <c r="U6945" s="50"/>
      <c r="V6945" s="50"/>
      <c r="W6945" s="50"/>
      <c r="X6945" s="50"/>
      <c r="Y6945" s="50"/>
      <c r="Z6945" s="50"/>
      <c r="AA6945" s="50"/>
      <c r="AB6945" s="50"/>
      <c r="AC6945" s="50"/>
      <c r="AD6945" s="50"/>
      <c r="AE6945" s="50"/>
      <c r="AF6945" s="50"/>
      <c r="AG6945" s="50"/>
      <c r="AH6945" s="50"/>
      <c r="AI6945" s="50"/>
      <c r="AJ6945" s="50"/>
      <c r="AK6945" s="50"/>
      <c r="AL6945" s="50"/>
      <c r="AM6945" s="50"/>
      <c r="AN6945" s="50"/>
      <c r="AO6945" s="50"/>
      <c r="AP6945" s="50"/>
      <c r="AQ6945" s="50"/>
      <c r="AR6945" s="50"/>
      <c r="AS6945" s="50"/>
      <c r="AT6945" s="50"/>
      <c r="AU6945" s="50"/>
      <c r="AV6945" s="50"/>
      <c r="AW6945" s="50"/>
      <c r="AX6945" s="50"/>
      <c r="AY6945" s="50"/>
      <c r="AZ6945" s="50"/>
      <c r="BA6945" s="50"/>
      <c r="BB6945" s="50"/>
      <c r="BC6945" s="50"/>
      <c r="BD6945" s="50"/>
      <c r="BE6945" s="50"/>
      <c r="BF6945" s="50"/>
      <c r="BG6945" s="50"/>
      <c r="BH6945" s="50"/>
      <c r="BI6945" s="50"/>
      <c r="BJ6945" s="50"/>
      <c r="BK6945" s="50"/>
      <c r="BL6945" s="50"/>
      <c r="BM6945" s="50"/>
      <c r="BN6945" s="50"/>
      <c r="BO6945" s="50"/>
      <c r="BP6945" s="50"/>
      <c r="BQ6945" s="50"/>
      <c r="BR6945" s="50"/>
      <c r="BS6945" s="50"/>
      <c r="BT6945" s="50"/>
      <c r="BU6945" s="50"/>
      <c r="BV6945" s="50"/>
      <c r="BW6945" s="50"/>
      <c r="BX6945" s="50"/>
      <c r="BY6945" s="50"/>
      <c r="BZ6945" s="50"/>
      <c r="CA6945" s="50"/>
      <c r="CB6945" s="50"/>
      <c r="CC6945" s="50"/>
      <c r="CD6945" s="50"/>
      <c r="CE6945" s="50"/>
      <c r="CF6945" s="50"/>
      <c r="CG6945" s="50"/>
      <c r="CH6945" s="50"/>
      <c r="CI6945" s="50"/>
      <c r="CJ6945" s="50"/>
      <c r="CK6945" s="50"/>
      <c r="CL6945" s="50"/>
      <c r="CM6945" s="50"/>
      <c r="CN6945" s="50"/>
      <c r="CO6945" s="50"/>
      <c r="CP6945" s="50"/>
      <c r="CQ6945" s="50"/>
      <c r="CR6945" s="50"/>
      <c r="CS6945" s="50"/>
      <c r="CT6945" s="50"/>
      <c r="CU6945" s="50"/>
      <c r="CV6945" s="50"/>
      <c r="CW6945" s="50"/>
      <c r="CX6945" s="50"/>
      <c r="CY6945" s="50"/>
      <c r="CZ6945" s="50"/>
      <c r="DA6945" s="50"/>
      <c r="DB6945" s="50"/>
      <c r="DC6945" s="50"/>
      <c r="DD6945" s="50"/>
      <c r="DE6945" s="50"/>
      <c r="DF6945" s="50"/>
      <c r="DG6945" s="50"/>
    </row>
    <row r="6946" spans="1:111" x14ac:dyDescent="0.2">
      <c r="A6946" s="185"/>
      <c r="B6946" s="186"/>
      <c r="C6946" s="186"/>
      <c r="D6946" s="54"/>
      <c r="E6946" s="310"/>
      <c r="F6946" s="192"/>
      <c r="G6946" s="192"/>
      <c r="H6946" s="50"/>
      <c r="I6946" s="50"/>
      <c r="J6946" s="50"/>
      <c r="K6946" s="50"/>
      <c r="L6946" s="50"/>
      <c r="M6946" s="50"/>
      <c r="N6946" s="50"/>
      <c r="O6946" s="50"/>
      <c r="P6946" s="50"/>
      <c r="Q6946" s="50"/>
      <c r="R6946" s="50"/>
      <c r="S6946" s="50"/>
      <c r="T6946" s="50"/>
      <c r="U6946" s="50"/>
      <c r="V6946" s="50"/>
      <c r="W6946" s="50"/>
      <c r="X6946" s="50"/>
      <c r="Y6946" s="50"/>
      <c r="Z6946" s="50"/>
      <c r="AA6946" s="50"/>
      <c r="AB6946" s="50"/>
      <c r="AC6946" s="50"/>
      <c r="AD6946" s="50"/>
      <c r="AE6946" s="50"/>
      <c r="AF6946" s="50"/>
      <c r="AG6946" s="50"/>
      <c r="AH6946" s="50"/>
      <c r="AI6946" s="50"/>
      <c r="AJ6946" s="50"/>
      <c r="AK6946" s="50"/>
      <c r="AL6946" s="50"/>
      <c r="AM6946" s="50"/>
      <c r="AN6946" s="50"/>
      <c r="AO6946" s="50"/>
      <c r="AP6946" s="50"/>
      <c r="AQ6946" s="50"/>
      <c r="AR6946" s="50"/>
      <c r="AS6946" s="50"/>
      <c r="AT6946" s="50"/>
      <c r="AU6946" s="50"/>
      <c r="AV6946" s="50"/>
      <c r="AW6946" s="50"/>
      <c r="AX6946" s="50"/>
      <c r="AY6946" s="50"/>
      <c r="AZ6946" s="50"/>
      <c r="BA6946" s="50"/>
      <c r="BB6946" s="50"/>
      <c r="BC6946" s="50"/>
      <c r="BD6946" s="50"/>
      <c r="BE6946" s="50"/>
      <c r="BF6946" s="50"/>
      <c r="BG6946" s="50"/>
      <c r="BH6946" s="50"/>
      <c r="BI6946" s="50"/>
      <c r="BJ6946" s="50"/>
      <c r="BK6946" s="50"/>
      <c r="BL6946" s="50"/>
      <c r="BM6946" s="50"/>
      <c r="BN6946" s="50"/>
      <c r="BO6946" s="50"/>
      <c r="BP6946" s="50"/>
      <c r="BQ6946" s="50"/>
      <c r="BR6946" s="50"/>
      <c r="BS6946" s="50"/>
      <c r="BT6946" s="50"/>
      <c r="BU6946" s="50"/>
      <c r="BV6946" s="50"/>
      <c r="BW6946" s="50"/>
      <c r="BX6946" s="50"/>
      <c r="BY6946" s="50"/>
      <c r="BZ6946" s="50"/>
      <c r="CA6946" s="50"/>
      <c r="CB6946" s="50"/>
      <c r="CC6946" s="50"/>
      <c r="CD6946" s="50"/>
      <c r="CE6946" s="50"/>
      <c r="CF6946" s="50"/>
      <c r="CG6946" s="50"/>
      <c r="CH6946" s="50"/>
      <c r="CI6946" s="50"/>
      <c r="CJ6946" s="50"/>
      <c r="CK6946" s="50"/>
      <c r="CL6946" s="50"/>
      <c r="CM6946" s="50"/>
      <c r="CN6946" s="50"/>
      <c r="CO6946" s="50"/>
      <c r="CP6946" s="50"/>
      <c r="CQ6946" s="50"/>
      <c r="CR6946" s="50"/>
      <c r="CS6946" s="50"/>
      <c r="CT6946" s="50"/>
      <c r="CU6946" s="50"/>
      <c r="CV6946" s="50"/>
      <c r="CW6946" s="50"/>
      <c r="CX6946" s="50"/>
      <c r="CY6946" s="50"/>
      <c r="CZ6946" s="50"/>
      <c r="DA6946" s="50"/>
      <c r="DB6946" s="50"/>
      <c r="DC6946" s="50"/>
      <c r="DD6946" s="50"/>
      <c r="DE6946" s="50"/>
      <c r="DF6946" s="50"/>
      <c r="DG6946" s="50"/>
    </row>
    <row r="6947" spans="1:111" x14ac:dyDescent="0.2">
      <c r="A6947" s="185"/>
      <c r="B6947" s="186"/>
      <c r="C6947" s="186"/>
      <c r="D6947" s="54"/>
      <c r="E6947" s="310"/>
      <c r="F6947" s="192"/>
      <c r="G6947" s="192"/>
      <c r="H6947" s="50"/>
      <c r="I6947" s="50"/>
      <c r="J6947" s="50"/>
      <c r="K6947" s="50"/>
      <c r="L6947" s="50"/>
      <c r="M6947" s="50"/>
      <c r="N6947" s="50"/>
      <c r="O6947" s="50"/>
      <c r="P6947" s="50"/>
      <c r="Q6947" s="50"/>
      <c r="R6947" s="50"/>
      <c r="S6947" s="50"/>
      <c r="T6947" s="50"/>
      <c r="U6947" s="50"/>
      <c r="V6947" s="50"/>
      <c r="W6947" s="50"/>
      <c r="X6947" s="50"/>
      <c r="Y6947" s="50"/>
      <c r="Z6947" s="50"/>
      <c r="AA6947" s="50"/>
      <c r="AB6947" s="50"/>
      <c r="AC6947" s="50"/>
      <c r="AD6947" s="50"/>
      <c r="AE6947" s="50"/>
      <c r="AF6947" s="50"/>
      <c r="AG6947" s="50"/>
      <c r="AH6947" s="50"/>
      <c r="AI6947" s="50"/>
      <c r="AJ6947" s="50"/>
      <c r="AK6947" s="50"/>
      <c r="AL6947" s="50"/>
      <c r="AM6947" s="50"/>
      <c r="AN6947" s="50"/>
      <c r="AO6947" s="50"/>
      <c r="AP6947" s="50"/>
      <c r="AQ6947" s="50"/>
      <c r="AR6947" s="50"/>
      <c r="AS6947" s="50"/>
      <c r="AT6947" s="50"/>
      <c r="AU6947" s="50"/>
      <c r="AV6947" s="50"/>
      <c r="AW6947" s="50"/>
      <c r="AX6947" s="50"/>
      <c r="AY6947" s="50"/>
      <c r="AZ6947" s="50"/>
      <c r="BA6947" s="50"/>
      <c r="BB6947" s="50"/>
      <c r="BC6947" s="50"/>
      <c r="BD6947" s="50"/>
      <c r="BE6947" s="50"/>
      <c r="BF6947" s="50"/>
      <c r="BG6947" s="50"/>
      <c r="BH6947" s="50"/>
      <c r="BI6947" s="50"/>
      <c r="BJ6947" s="50"/>
      <c r="BK6947" s="50"/>
      <c r="BL6947" s="50"/>
      <c r="BM6947" s="50"/>
      <c r="BN6947" s="50"/>
      <c r="BO6947" s="50"/>
      <c r="BP6947" s="50"/>
      <c r="BQ6947" s="50"/>
      <c r="BR6947" s="50"/>
      <c r="BS6947" s="50"/>
      <c r="BT6947" s="50"/>
      <c r="BU6947" s="50"/>
      <c r="BV6947" s="50"/>
      <c r="BW6947" s="50"/>
      <c r="BX6947" s="50"/>
      <c r="BY6947" s="50"/>
      <c r="BZ6947" s="50"/>
      <c r="CA6947" s="50"/>
      <c r="CB6947" s="50"/>
      <c r="CC6947" s="50"/>
      <c r="CD6947" s="50"/>
      <c r="CE6947" s="50"/>
      <c r="CF6947" s="50"/>
      <c r="CG6947" s="50"/>
      <c r="CH6947" s="50"/>
      <c r="CI6947" s="50"/>
      <c r="CJ6947" s="50"/>
      <c r="CK6947" s="50"/>
      <c r="CL6947" s="50"/>
      <c r="CM6947" s="50"/>
      <c r="CN6947" s="50"/>
      <c r="CO6947" s="50"/>
      <c r="CP6947" s="50"/>
      <c r="CQ6947" s="50"/>
      <c r="CR6947" s="50"/>
      <c r="CS6947" s="50"/>
      <c r="CT6947" s="50"/>
      <c r="CU6947" s="50"/>
      <c r="CV6947" s="50"/>
      <c r="CW6947" s="50"/>
      <c r="CX6947" s="50"/>
      <c r="CY6947" s="50"/>
      <c r="CZ6947" s="50"/>
      <c r="DA6947" s="50"/>
      <c r="DB6947" s="50"/>
      <c r="DC6947" s="50"/>
      <c r="DD6947" s="50"/>
      <c r="DE6947" s="50"/>
      <c r="DF6947" s="50"/>
      <c r="DG6947" s="50"/>
    </row>
    <row r="6948" spans="1:111" x14ac:dyDescent="0.2">
      <c r="A6948" s="185"/>
      <c r="B6948" s="186"/>
      <c r="C6948" s="186"/>
      <c r="D6948" s="54"/>
      <c r="E6948" s="310"/>
      <c r="F6948" s="192"/>
      <c r="G6948" s="192"/>
      <c r="H6948" s="50"/>
      <c r="I6948" s="50"/>
      <c r="J6948" s="50"/>
      <c r="K6948" s="50"/>
      <c r="L6948" s="50"/>
      <c r="M6948" s="50"/>
      <c r="N6948" s="50"/>
      <c r="O6948" s="50"/>
      <c r="P6948" s="50"/>
      <c r="Q6948" s="50"/>
      <c r="R6948" s="50"/>
      <c r="S6948" s="50"/>
      <c r="T6948" s="50"/>
      <c r="U6948" s="50"/>
      <c r="V6948" s="50"/>
      <c r="W6948" s="50"/>
      <c r="X6948" s="50"/>
      <c r="Y6948" s="50"/>
      <c r="Z6948" s="50"/>
      <c r="AA6948" s="50"/>
      <c r="AB6948" s="50"/>
      <c r="AC6948" s="50"/>
      <c r="AD6948" s="50"/>
      <c r="AE6948" s="50"/>
      <c r="AF6948" s="50"/>
      <c r="AG6948" s="50"/>
      <c r="AH6948" s="50"/>
      <c r="AI6948" s="50"/>
      <c r="AJ6948" s="50"/>
      <c r="AK6948" s="50"/>
      <c r="AL6948" s="50"/>
      <c r="AM6948" s="50"/>
      <c r="AN6948" s="50"/>
      <c r="AO6948" s="50"/>
      <c r="AP6948" s="50"/>
      <c r="AQ6948" s="50"/>
      <c r="AR6948" s="50"/>
      <c r="AS6948" s="50"/>
      <c r="AT6948" s="50"/>
      <c r="AU6948" s="50"/>
      <c r="AV6948" s="50"/>
      <c r="AW6948" s="50"/>
      <c r="AX6948" s="50"/>
      <c r="AY6948" s="50"/>
      <c r="AZ6948" s="50"/>
      <c r="BA6948" s="50"/>
      <c r="BB6948" s="50"/>
      <c r="BC6948" s="50"/>
      <c r="BD6948" s="50"/>
      <c r="BE6948" s="50"/>
      <c r="BF6948" s="50"/>
      <c r="BG6948" s="50"/>
      <c r="BH6948" s="50"/>
      <c r="BI6948" s="50"/>
      <c r="BJ6948" s="50"/>
      <c r="BK6948" s="50"/>
      <c r="BL6948" s="50"/>
      <c r="BM6948" s="50"/>
      <c r="BN6948" s="50"/>
      <c r="BO6948" s="50"/>
      <c r="BP6948" s="50"/>
      <c r="BQ6948" s="50"/>
      <c r="BR6948" s="50"/>
      <c r="BS6948" s="50"/>
      <c r="BT6948" s="50"/>
      <c r="BU6948" s="50"/>
      <c r="BV6948" s="50"/>
      <c r="BW6948" s="50"/>
      <c r="BX6948" s="50"/>
      <c r="BY6948" s="50"/>
      <c r="BZ6948" s="50"/>
      <c r="CA6948" s="50"/>
      <c r="CB6948" s="50"/>
      <c r="CC6948" s="50"/>
      <c r="CD6948" s="50"/>
      <c r="CE6948" s="50"/>
      <c r="CF6948" s="50"/>
      <c r="CG6948" s="50"/>
      <c r="CH6948" s="50"/>
      <c r="CI6948" s="50"/>
      <c r="CJ6948" s="50"/>
      <c r="CK6948" s="50"/>
      <c r="CL6948" s="50"/>
      <c r="CM6948" s="50"/>
      <c r="CN6948" s="50"/>
      <c r="CO6948" s="50"/>
      <c r="CP6948" s="50"/>
      <c r="CQ6948" s="50"/>
      <c r="CR6948" s="50"/>
      <c r="CS6948" s="50"/>
      <c r="CT6948" s="50"/>
      <c r="CU6948" s="50"/>
      <c r="CV6948" s="50"/>
      <c r="CW6948" s="50"/>
      <c r="CX6948" s="50"/>
      <c r="CY6948" s="50"/>
      <c r="CZ6948" s="50"/>
      <c r="DA6948" s="50"/>
      <c r="DB6948" s="50"/>
      <c r="DC6948" s="50"/>
      <c r="DD6948" s="50"/>
      <c r="DE6948" s="50"/>
      <c r="DF6948" s="50"/>
      <c r="DG6948" s="50"/>
    </row>
    <row r="6949" spans="1:111" x14ac:dyDescent="0.2">
      <c r="A6949" s="185"/>
      <c r="B6949" s="186"/>
      <c r="C6949" s="186"/>
      <c r="D6949" s="54"/>
      <c r="E6949" s="310"/>
      <c r="F6949" s="192"/>
      <c r="G6949" s="192"/>
      <c r="H6949" s="50"/>
      <c r="I6949" s="50"/>
      <c r="J6949" s="50"/>
      <c r="K6949" s="50"/>
      <c r="L6949" s="50"/>
      <c r="M6949" s="50"/>
      <c r="N6949" s="50"/>
      <c r="O6949" s="50"/>
      <c r="P6949" s="50"/>
      <c r="Q6949" s="50"/>
      <c r="R6949" s="50"/>
      <c r="S6949" s="50"/>
      <c r="T6949" s="50"/>
      <c r="U6949" s="50"/>
      <c r="V6949" s="50"/>
      <c r="W6949" s="50"/>
      <c r="X6949" s="50"/>
      <c r="Y6949" s="50"/>
      <c r="Z6949" s="50"/>
      <c r="AA6949" s="50"/>
      <c r="AB6949" s="50"/>
      <c r="AC6949" s="50"/>
      <c r="AD6949" s="50"/>
      <c r="AE6949" s="50"/>
      <c r="AF6949" s="50"/>
      <c r="AG6949" s="50"/>
      <c r="AH6949" s="50"/>
      <c r="AI6949" s="50"/>
      <c r="AJ6949" s="50"/>
      <c r="AK6949" s="50"/>
      <c r="AL6949" s="50"/>
      <c r="AM6949" s="50"/>
      <c r="AN6949" s="50"/>
      <c r="AO6949" s="50"/>
      <c r="AP6949" s="50"/>
      <c r="AQ6949" s="50"/>
      <c r="AR6949" s="50"/>
      <c r="AS6949" s="50"/>
      <c r="AT6949" s="50"/>
      <c r="AU6949" s="50"/>
      <c r="AV6949" s="50"/>
      <c r="AW6949" s="50"/>
      <c r="AX6949" s="50"/>
      <c r="AY6949" s="50"/>
      <c r="AZ6949" s="50"/>
      <c r="BA6949" s="50"/>
      <c r="BB6949" s="50"/>
      <c r="BC6949" s="50"/>
      <c r="BD6949" s="50"/>
      <c r="BE6949" s="50"/>
      <c r="BF6949" s="50"/>
      <c r="BG6949" s="50"/>
      <c r="BH6949" s="50"/>
      <c r="BI6949" s="50"/>
      <c r="BJ6949" s="50"/>
      <c r="BK6949" s="50"/>
      <c r="BL6949" s="50"/>
      <c r="BM6949" s="50"/>
      <c r="BN6949" s="50"/>
      <c r="BO6949" s="50"/>
      <c r="BP6949" s="50"/>
      <c r="BQ6949" s="50"/>
      <c r="BR6949" s="50"/>
      <c r="BS6949" s="50"/>
      <c r="BT6949" s="50"/>
      <c r="BU6949" s="50"/>
      <c r="BV6949" s="50"/>
      <c r="BW6949" s="50"/>
      <c r="BX6949" s="50"/>
      <c r="BY6949" s="50"/>
      <c r="BZ6949" s="50"/>
      <c r="CA6949" s="50"/>
      <c r="CB6949" s="50"/>
      <c r="CC6949" s="50"/>
      <c r="CD6949" s="50"/>
      <c r="CE6949" s="50"/>
      <c r="CF6949" s="50"/>
      <c r="CG6949" s="50"/>
      <c r="CH6949" s="50"/>
      <c r="CI6949" s="50"/>
      <c r="CJ6949" s="50"/>
      <c r="CK6949" s="50"/>
      <c r="CL6949" s="50"/>
      <c r="CM6949" s="50"/>
      <c r="CN6949" s="50"/>
      <c r="CO6949" s="50"/>
      <c r="CP6949" s="50"/>
      <c r="CQ6949" s="50"/>
      <c r="CR6949" s="50"/>
      <c r="CS6949" s="50"/>
      <c r="CT6949" s="50"/>
      <c r="CU6949" s="50"/>
      <c r="CV6949" s="50"/>
      <c r="CW6949" s="50"/>
      <c r="CX6949" s="50"/>
      <c r="CY6949" s="50"/>
      <c r="CZ6949" s="50"/>
      <c r="DA6949" s="50"/>
      <c r="DB6949" s="50"/>
      <c r="DC6949" s="50"/>
      <c r="DD6949" s="50"/>
      <c r="DE6949" s="50"/>
      <c r="DF6949" s="50"/>
      <c r="DG6949" s="50"/>
    </row>
    <row r="6950" spans="1:111" x14ac:dyDescent="0.2">
      <c r="A6950" s="185"/>
      <c r="B6950" s="186"/>
      <c r="C6950" s="186"/>
      <c r="D6950" s="54"/>
      <c r="E6950" s="310"/>
      <c r="F6950" s="192"/>
      <c r="G6950" s="192"/>
      <c r="H6950" s="50"/>
      <c r="I6950" s="50"/>
      <c r="J6950" s="50"/>
      <c r="K6950" s="50"/>
      <c r="L6950" s="50"/>
      <c r="M6950" s="50"/>
      <c r="N6950" s="50"/>
      <c r="O6950" s="50"/>
      <c r="P6950" s="50"/>
      <c r="Q6950" s="50"/>
      <c r="R6950" s="50"/>
      <c r="S6950" s="50"/>
      <c r="T6950" s="50"/>
      <c r="U6950" s="50"/>
      <c r="V6950" s="50"/>
      <c r="W6950" s="50"/>
      <c r="X6950" s="50"/>
      <c r="Y6950" s="50"/>
      <c r="Z6950" s="50"/>
      <c r="AA6950" s="50"/>
      <c r="AB6950" s="50"/>
      <c r="AC6950" s="50"/>
      <c r="AD6950" s="50"/>
      <c r="AE6950" s="50"/>
      <c r="AF6950" s="50"/>
      <c r="AG6950" s="50"/>
      <c r="AH6950" s="50"/>
      <c r="AI6950" s="50"/>
      <c r="AJ6950" s="50"/>
      <c r="AK6950" s="50"/>
      <c r="AL6950" s="50"/>
      <c r="AM6950" s="50"/>
      <c r="AN6950" s="50"/>
      <c r="AO6950" s="50"/>
      <c r="AP6950" s="50"/>
      <c r="AQ6950" s="50"/>
      <c r="AR6950" s="50"/>
      <c r="AS6950" s="50"/>
      <c r="AT6950" s="50"/>
      <c r="AU6950" s="50"/>
      <c r="AV6950" s="50"/>
      <c r="AW6950" s="50"/>
      <c r="AX6950" s="50"/>
      <c r="AY6950" s="50"/>
      <c r="AZ6950" s="50"/>
      <c r="BA6950" s="50"/>
      <c r="BB6950" s="50"/>
      <c r="BC6950" s="50"/>
      <c r="BD6950" s="50"/>
      <c r="BE6950" s="50"/>
      <c r="BF6950" s="50"/>
      <c r="BG6950" s="50"/>
      <c r="BH6950" s="50"/>
      <c r="BI6950" s="50"/>
      <c r="BJ6950" s="50"/>
      <c r="BK6950" s="50"/>
      <c r="BL6950" s="50"/>
      <c r="BM6950" s="50"/>
      <c r="BN6950" s="50"/>
      <c r="BO6950" s="50"/>
      <c r="BP6950" s="50"/>
      <c r="BQ6950" s="50"/>
      <c r="BR6950" s="50"/>
      <c r="BS6950" s="50"/>
      <c r="BT6950" s="50"/>
      <c r="BU6950" s="50"/>
      <c r="BV6950" s="50"/>
      <c r="BW6950" s="50"/>
      <c r="BX6950" s="50"/>
      <c r="BY6950" s="50"/>
      <c r="BZ6950" s="50"/>
      <c r="CA6950" s="50"/>
      <c r="CB6950" s="50"/>
      <c r="CC6950" s="50"/>
      <c r="CD6950" s="50"/>
      <c r="CE6950" s="50"/>
      <c r="CF6950" s="50"/>
      <c r="CG6950" s="50"/>
      <c r="CH6950" s="50"/>
      <c r="CI6950" s="50"/>
      <c r="CJ6950" s="50"/>
      <c r="CK6950" s="50"/>
      <c r="CL6950" s="50"/>
      <c r="CM6950" s="50"/>
      <c r="CN6950" s="50"/>
      <c r="CO6950" s="50"/>
      <c r="CP6950" s="50"/>
      <c r="CQ6950" s="50"/>
      <c r="CR6950" s="50"/>
      <c r="CS6950" s="50"/>
      <c r="CT6950" s="50"/>
      <c r="CU6950" s="50"/>
      <c r="CV6950" s="50"/>
      <c r="CW6950" s="50"/>
      <c r="CX6950" s="50"/>
      <c r="CY6950" s="50"/>
      <c r="CZ6950" s="50"/>
      <c r="DA6950" s="50"/>
      <c r="DB6950" s="50"/>
      <c r="DC6950" s="50"/>
      <c r="DD6950" s="50"/>
      <c r="DE6950" s="50"/>
      <c r="DF6950" s="50"/>
      <c r="DG6950" s="50"/>
    </row>
    <row r="6951" spans="1:111" x14ac:dyDescent="0.2">
      <c r="A6951" s="185"/>
      <c r="B6951" s="186"/>
      <c r="C6951" s="186"/>
      <c r="D6951" s="54"/>
      <c r="E6951" s="310"/>
      <c r="F6951" s="192"/>
      <c r="G6951" s="192"/>
      <c r="H6951" s="50"/>
      <c r="I6951" s="50"/>
      <c r="J6951" s="50"/>
      <c r="K6951" s="50"/>
      <c r="L6951" s="50"/>
      <c r="M6951" s="50"/>
      <c r="N6951" s="50"/>
      <c r="O6951" s="50"/>
      <c r="P6951" s="50"/>
      <c r="Q6951" s="50"/>
      <c r="R6951" s="50"/>
      <c r="S6951" s="50"/>
      <c r="T6951" s="50"/>
      <c r="U6951" s="50"/>
      <c r="V6951" s="50"/>
      <c r="W6951" s="50"/>
      <c r="X6951" s="50"/>
      <c r="Y6951" s="50"/>
      <c r="Z6951" s="50"/>
      <c r="AA6951" s="50"/>
      <c r="AB6951" s="50"/>
      <c r="AC6951" s="50"/>
      <c r="AD6951" s="50"/>
      <c r="AE6951" s="50"/>
      <c r="AF6951" s="50"/>
      <c r="AG6951" s="50"/>
      <c r="AH6951" s="50"/>
      <c r="AI6951" s="50"/>
      <c r="AJ6951" s="50"/>
      <c r="AK6951" s="50"/>
      <c r="AL6951" s="50"/>
      <c r="AM6951" s="50"/>
      <c r="AN6951" s="50"/>
      <c r="AO6951" s="50"/>
      <c r="AP6951" s="50"/>
      <c r="AQ6951" s="50"/>
      <c r="AR6951" s="50"/>
      <c r="AS6951" s="50"/>
      <c r="AT6951" s="50"/>
      <c r="AU6951" s="50"/>
      <c r="AV6951" s="50"/>
      <c r="AW6951" s="50"/>
      <c r="AX6951" s="50"/>
      <c r="AY6951" s="50"/>
      <c r="AZ6951" s="50"/>
      <c r="BA6951" s="50"/>
      <c r="BB6951" s="50"/>
      <c r="BC6951" s="50"/>
      <c r="BD6951" s="50"/>
      <c r="BE6951" s="50"/>
      <c r="BF6951" s="50"/>
      <c r="BG6951" s="50"/>
      <c r="BH6951" s="50"/>
      <c r="BI6951" s="50"/>
      <c r="BJ6951" s="50"/>
      <c r="BK6951" s="50"/>
      <c r="BL6951" s="50"/>
      <c r="BM6951" s="50"/>
      <c r="BN6951" s="50"/>
      <c r="BO6951" s="50"/>
      <c r="BP6951" s="50"/>
      <c r="BQ6951" s="50"/>
      <c r="BR6951" s="50"/>
      <c r="BS6951" s="50"/>
      <c r="BT6951" s="50"/>
      <c r="BU6951" s="50"/>
      <c r="BV6951" s="50"/>
      <c r="BW6951" s="50"/>
      <c r="BX6951" s="50"/>
      <c r="BY6951" s="50"/>
      <c r="BZ6951" s="50"/>
      <c r="CA6951" s="50"/>
      <c r="CB6951" s="50"/>
      <c r="CC6951" s="50"/>
      <c r="CD6951" s="50"/>
      <c r="CE6951" s="50"/>
      <c r="CF6951" s="50"/>
      <c r="CG6951" s="50"/>
      <c r="CH6951" s="50"/>
      <c r="CI6951" s="50"/>
      <c r="CJ6951" s="50"/>
      <c r="CK6951" s="50"/>
      <c r="CL6951" s="50"/>
      <c r="CM6951" s="50"/>
      <c r="CN6951" s="50"/>
      <c r="CO6951" s="50"/>
      <c r="CP6951" s="50"/>
      <c r="CQ6951" s="50"/>
      <c r="CR6951" s="50"/>
      <c r="CS6951" s="50"/>
      <c r="CT6951" s="50"/>
      <c r="CU6951" s="50"/>
      <c r="CV6951" s="50"/>
      <c r="CW6951" s="50"/>
      <c r="CX6951" s="50"/>
      <c r="CY6951" s="50"/>
      <c r="CZ6951" s="50"/>
      <c r="DA6951" s="50"/>
      <c r="DB6951" s="50"/>
      <c r="DC6951" s="50"/>
      <c r="DD6951" s="50"/>
      <c r="DE6951" s="50"/>
      <c r="DF6951" s="50"/>
      <c r="DG6951" s="50"/>
    </row>
    <row r="6952" spans="1:111" x14ac:dyDescent="0.2">
      <c r="A6952" s="185"/>
      <c r="B6952" s="186"/>
      <c r="C6952" s="186"/>
      <c r="D6952" s="54"/>
      <c r="E6952" s="310"/>
      <c r="F6952" s="192"/>
      <c r="G6952" s="192"/>
      <c r="H6952" s="50"/>
      <c r="I6952" s="50"/>
      <c r="J6952" s="50"/>
      <c r="K6952" s="50"/>
      <c r="L6952" s="50"/>
      <c r="M6952" s="50"/>
      <c r="N6952" s="50"/>
      <c r="O6952" s="50"/>
      <c r="P6952" s="50"/>
      <c r="Q6952" s="50"/>
      <c r="R6952" s="50"/>
      <c r="S6952" s="50"/>
      <c r="T6952" s="50"/>
      <c r="U6952" s="50"/>
      <c r="V6952" s="50"/>
      <c r="W6952" s="50"/>
      <c r="X6952" s="50"/>
      <c r="Y6952" s="50"/>
      <c r="Z6952" s="50"/>
      <c r="AA6952" s="50"/>
      <c r="AB6952" s="50"/>
      <c r="AC6952" s="50"/>
      <c r="AD6952" s="50"/>
      <c r="AE6952" s="50"/>
      <c r="AF6952" s="50"/>
      <c r="AG6952" s="50"/>
      <c r="AH6952" s="50"/>
      <c r="AI6952" s="50"/>
      <c r="AJ6952" s="50"/>
      <c r="AK6952" s="50"/>
      <c r="AL6952" s="50"/>
      <c r="AM6952" s="50"/>
      <c r="AN6952" s="50"/>
      <c r="AO6952" s="50"/>
      <c r="AP6952" s="50"/>
      <c r="AQ6952" s="50"/>
      <c r="AR6952" s="50"/>
      <c r="AS6952" s="50"/>
      <c r="AT6952" s="50"/>
      <c r="AU6952" s="50"/>
      <c r="AV6952" s="50"/>
      <c r="AW6952" s="50"/>
      <c r="AX6952" s="50"/>
      <c r="AY6952" s="50"/>
      <c r="AZ6952" s="50"/>
      <c r="BA6952" s="50"/>
      <c r="BB6952" s="50"/>
      <c r="BC6952" s="50"/>
      <c r="BD6952" s="50"/>
      <c r="BE6952" s="50"/>
      <c r="BF6952" s="50"/>
      <c r="BG6952" s="50"/>
      <c r="BH6952" s="50"/>
      <c r="BI6952" s="50"/>
      <c r="BJ6952" s="50"/>
      <c r="BK6952" s="50"/>
      <c r="BL6952" s="50"/>
      <c r="BM6952" s="50"/>
      <c r="BN6952" s="50"/>
      <c r="BO6952" s="50"/>
      <c r="BP6952" s="50"/>
      <c r="BQ6952" s="50"/>
      <c r="BR6952" s="50"/>
      <c r="BS6952" s="50"/>
      <c r="BT6952" s="50"/>
      <c r="BU6952" s="50"/>
      <c r="BV6952" s="50"/>
      <c r="BW6952" s="50"/>
      <c r="BX6952" s="50"/>
      <c r="BY6952" s="50"/>
      <c r="BZ6952" s="50"/>
      <c r="CA6952" s="50"/>
      <c r="CB6952" s="50"/>
      <c r="CC6952" s="50"/>
      <c r="CD6952" s="50"/>
      <c r="CE6952" s="50"/>
      <c r="CF6952" s="50"/>
      <c r="CG6952" s="50"/>
      <c r="CH6952" s="50"/>
      <c r="CI6952" s="50"/>
      <c r="CJ6952" s="50"/>
      <c r="CK6952" s="50"/>
      <c r="CL6952" s="50"/>
      <c r="CM6952" s="50"/>
      <c r="CN6952" s="50"/>
      <c r="CO6952" s="50"/>
      <c r="CP6952" s="50"/>
      <c r="CQ6952" s="50"/>
      <c r="CR6952" s="50"/>
      <c r="CS6952" s="50"/>
      <c r="CT6952" s="50"/>
      <c r="CU6952" s="50"/>
      <c r="CV6952" s="50"/>
      <c r="CW6952" s="50"/>
      <c r="CX6952" s="50"/>
      <c r="CY6952" s="50"/>
      <c r="CZ6952" s="50"/>
      <c r="DA6952" s="50"/>
      <c r="DB6952" s="50"/>
      <c r="DC6952" s="50"/>
      <c r="DD6952" s="50"/>
      <c r="DE6952" s="50"/>
      <c r="DF6952" s="50"/>
      <c r="DG6952" s="50"/>
    </row>
    <row r="6953" spans="1:111" x14ac:dyDescent="0.2">
      <c r="A6953" s="185"/>
      <c r="B6953" s="186"/>
      <c r="C6953" s="186"/>
      <c r="D6953" s="54"/>
      <c r="E6953" s="310"/>
      <c r="F6953" s="192"/>
      <c r="G6953" s="192"/>
      <c r="H6953" s="50"/>
      <c r="I6953" s="50"/>
      <c r="J6953" s="50"/>
      <c r="K6953" s="50"/>
      <c r="L6953" s="50"/>
      <c r="M6953" s="50"/>
      <c r="N6953" s="50"/>
      <c r="O6953" s="50"/>
      <c r="P6953" s="50"/>
      <c r="Q6953" s="50"/>
      <c r="R6953" s="50"/>
      <c r="S6953" s="50"/>
      <c r="T6953" s="50"/>
      <c r="U6953" s="50"/>
      <c r="V6953" s="50"/>
      <c r="W6953" s="50"/>
      <c r="X6953" s="50"/>
      <c r="Y6953" s="50"/>
      <c r="Z6953" s="50"/>
      <c r="AA6953" s="50"/>
      <c r="AB6953" s="50"/>
      <c r="AC6953" s="50"/>
      <c r="AD6953" s="50"/>
      <c r="AE6953" s="50"/>
      <c r="AF6953" s="50"/>
      <c r="AG6953" s="50"/>
      <c r="AH6953" s="50"/>
      <c r="AI6953" s="50"/>
      <c r="AJ6953" s="50"/>
      <c r="AK6953" s="50"/>
      <c r="AL6953" s="50"/>
      <c r="AM6953" s="50"/>
      <c r="AN6953" s="50"/>
      <c r="AO6953" s="50"/>
      <c r="AP6953" s="50"/>
      <c r="AQ6953" s="50"/>
      <c r="AR6953" s="50"/>
      <c r="AS6953" s="50"/>
      <c r="AT6953" s="50"/>
      <c r="AU6953" s="50"/>
      <c r="AV6953" s="50"/>
      <c r="AW6953" s="50"/>
      <c r="AX6953" s="50"/>
      <c r="AY6953" s="50"/>
      <c r="AZ6953" s="50"/>
      <c r="BA6953" s="50"/>
      <c r="BB6953" s="50"/>
      <c r="BC6953" s="50"/>
      <c r="BD6953" s="50"/>
      <c r="BE6953" s="50"/>
      <c r="BF6953" s="50"/>
      <c r="BG6953" s="50"/>
      <c r="BH6953" s="50"/>
      <c r="BI6953" s="50"/>
      <c r="BJ6953" s="50"/>
      <c r="BK6953" s="50"/>
      <c r="BL6953" s="50"/>
      <c r="BM6953" s="50"/>
      <c r="BN6953" s="50"/>
      <c r="BO6953" s="50"/>
      <c r="BP6953" s="50"/>
      <c r="BQ6953" s="50"/>
      <c r="BR6953" s="50"/>
      <c r="BS6953" s="50"/>
      <c r="BT6953" s="50"/>
      <c r="BU6953" s="50"/>
      <c r="BV6953" s="50"/>
      <c r="BW6953" s="50"/>
      <c r="BX6953" s="50"/>
      <c r="BY6953" s="50"/>
      <c r="BZ6953" s="50"/>
      <c r="CA6953" s="50"/>
      <c r="CB6953" s="50"/>
      <c r="CC6953" s="50"/>
      <c r="CD6953" s="50"/>
      <c r="CE6953" s="50"/>
      <c r="CF6953" s="50"/>
      <c r="CG6953" s="50"/>
      <c r="CH6953" s="50"/>
      <c r="CI6953" s="50"/>
      <c r="CJ6953" s="50"/>
      <c r="CK6953" s="50"/>
      <c r="CL6953" s="50"/>
      <c r="CM6953" s="50"/>
      <c r="CN6953" s="50"/>
      <c r="CO6953" s="50"/>
      <c r="CP6953" s="50"/>
      <c r="CQ6953" s="50"/>
      <c r="CR6953" s="50"/>
      <c r="CS6953" s="50"/>
      <c r="CT6953" s="50"/>
      <c r="CU6953" s="50"/>
      <c r="CV6953" s="50"/>
      <c r="CW6953" s="50"/>
      <c r="CX6953" s="50"/>
      <c r="CY6953" s="50"/>
      <c r="CZ6953" s="50"/>
      <c r="DA6953" s="50"/>
      <c r="DB6953" s="50"/>
      <c r="DC6953" s="50"/>
      <c r="DD6953" s="50"/>
      <c r="DE6953" s="50"/>
      <c r="DF6953" s="50"/>
      <c r="DG6953" s="50"/>
    </row>
    <row r="6954" spans="1:111" x14ac:dyDescent="0.2">
      <c r="A6954" s="185"/>
      <c r="B6954" s="186"/>
      <c r="C6954" s="186"/>
      <c r="D6954" s="54"/>
      <c r="E6954" s="310"/>
      <c r="F6954" s="192"/>
      <c r="G6954" s="192"/>
      <c r="H6954" s="50"/>
      <c r="I6954" s="50"/>
      <c r="J6954" s="50"/>
      <c r="K6954" s="50"/>
      <c r="L6954" s="50"/>
      <c r="M6954" s="50"/>
      <c r="N6954" s="50"/>
      <c r="O6954" s="50"/>
      <c r="P6954" s="50"/>
      <c r="Q6954" s="50"/>
      <c r="R6954" s="50"/>
      <c r="S6954" s="50"/>
      <c r="T6954" s="50"/>
      <c r="U6954" s="50"/>
      <c r="V6954" s="50"/>
      <c r="W6954" s="50"/>
      <c r="X6954" s="50"/>
      <c r="Y6954" s="50"/>
      <c r="Z6954" s="50"/>
      <c r="AA6954" s="50"/>
      <c r="AB6954" s="50"/>
      <c r="AC6954" s="50"/>
      <c r="AD6954" s="50"/>
      <c r="AE6954" s="50"/>
      <c r="AF6954" s="50"/>
      <c r="AG6954" s="50"/>
      <c r="AH6954" s="50"/>
      <c r="AI6954" s="50"/>
      <c r="AJ6954" s="50"/>
      <c r="AK6954" s="50"/>
      <c r="AL6954" s="50"/>
      <c r="AM6954" s="50"/>
      <c r="AN6954" s="50"/>
      <c r="AO6954" s="50"/>
      <c r="AP6954" s="50"/>
      <c r="AQ6954" s="50"/>
      <c r="AR6954" s="50"/>
      <c r="AS6954" s="50"/>
      <c r="AT6954" s="50"/>
      <c r="AU6954" s="50"/>
      <c r="AV6954" s="50"/>
      <c r="AW6954" s="50"/>
      <c r="AX6954" s="50"/>
      <c r="AY6954" s="50"/>
      <c r="AZ6954" s="50"/>
      <c r="BA6954" s="50"/>
      <c r="BB6954" s="50"/>
      <c r="BC6954" s="50"/>
      <c r="BD6954" s="50"/>
      <c r="BE6954" s="50"/>
      <c r="BF6954" s="50"/>
      <c r="BG6954" s="50"/>
      <c r="BH6954" s="50"/>
      <c r="BI6954" s="50"/>
      <c r="BJ6954" s="50"/>
      <c r="BK6954" s="50"/>
      <c r="BL6954" s="50"/>
      <c r="BM6954" s="50"/>
      <c r="BN6954" s="50"/>
      <c r="BO6954" s="50"/>
      <c r="BP6954" s="50"/>
      <c r="BQ6954" s="50"/>
      <c r="BR6954" s="50"/>
      <c r="BS6954" s="50"/>
      <c r="BT6954" s="50"/>
      <c r="BU6954" s="50"/>
      <c r="BV6954" s="50"/>
      <c r="BW6954" s="50"/>
      <c r="BX6954" s="50"/>
      <c r="BY6954" s="50"/>
      <c r="BZ6954" s="50"/>
      <c r="CA6954" s="50"/>
      <c r="CB6954" s="50"/>
      <c r="CC6954" s="50"/>
      <c r="CD6954" s="50"/>
      <c r="CE6954" s="50"/>
      <c r="CF6954" s="50"/>
      <c r="CG6954" s="50"/>
      <c r="CH6954" s="50"/>
      <c r="CI6954" s="50"/>
      <c r="CJ6954" s="50"/>
      <c r="CK6954" s="50"/>
      <c r="CL6954" s="50"/>
      <c r="CM6954" s="50"/>
      <c r="CN6954" s="50"/>
      <c r="CO6954" s="50"/>
      <c r="CP6954" s="50"/>
      <c r="CQ6954" s="50"/>
      <c r="CR6954" s="50"/>
      <c r="CS6954" s="50"/>
      <c r="CT6954" s="50"/>
      <c r="CU6954" s="50"/>
      <c r="CV6954" s="50"/>
      <c r="CW6954" s="50"/>
      <c r="CX6954" s="50"/>
      <c r="CY6954" s="50"/>
      <c r="CZ6954" s="50"/>
      <c r="DA6954" s="50"/>
      <c r="DB6954" s="50"/>
      <c r="DC6954" s="50"/>
      <c r="DD6954" s="50"/>
      <c r="DE6954" s="50"/>
      <c r="DF6954" s="50"/>
      <c r="DG6954" s="50"/>
    </row>
    <row r="6955" spans="1:111" x14ac:dyDescent="0.2">
      <c r="A6955" s="185"/>
      <c r="B6955" s="186"/>
      <c r="C6955" s="186"/>
      <c r="D6955" s="54"/>
      <c r="E6955" s="310"/>
      <c r="F6955" s="192"/>
      <c r="G6955" s="192"/>
      <c r="H6955" s="50"/>
      <c r="I6955" s="50"/>
      <c r="J6955" s="50"/>
      <c r="K6955" s="50"/>
      <c r="L6955" s="50"/>
      <c r="M6955" s="50"/>
      <c r="N6955" s="50"/>
      <c r="O6955" s="50"/>
      <c r="P6955" s="50"/>
      <c r="Q6955" s="50"/>
      <c r="R6955" s="50"/>
      <c r="S6955" s="50"/>
      <c r="T6955" s="50"/>
      <c r="U6955" s="50"/>
      <c r="V6955" s="50"/>
      <c r="W6955" s="50"/>
      <c r="X6955" s="50"/>
      <c r="Y6955" s="50"/>
      <c r="Z6955" s="50"/>
      <c r="AA6955" s="50"/>
      <c r="AB6955" s="50"/>
      <c r="AC6955" s="50"/>
      <c r="AD6955" s="50"/>
      <c r="AE6955" s="50"/>
      <c r="AF6955" s="50"/>
      <c r="AG6955" s="50"/>
      <c r="AH6955" s="50"/>
      <c r="AI6955" s="50"/>
      <c r="AJ6955" s="50"/>
      <c r="AK6955" s="50"/>
      <c r="AL6955" s="50"/>
      <c r="AM6955" s="50"/>
      <c r="AN6955" s="50"/>
      <c r="AO6955" s="50"/>
      <c r="AP6955" s="50"/>
      <c r="AQ6955" s="50"/>
      <c r="AR6955" s="50"/>
      <c r="AS6955" s="50"/>
      <c r="AT6955" s="50"/>
      <c r="AU6955" s="50"/>
      <c r="AV6955" s="50"/>
      <c r="AW6955" s="50"/>
      <c r="AX6955" s="50"/>
      <c r="AY6955" s="50"/>
      <c r="AZ6955" s="50"/>
      <c r="BA6955" s="50"/>
      <c r="BB6955" s="50"/>
      <c r="BC6955" s="50"/>
      <c r="BD6955" s="50"/>
      <c r="BE6955" s="50"/>
      <c r="BF6955" s="50"/>
      <c r="BG6955" s="50"/>
      <c r="BH6955" s="50"/>
      <c r="BI6955" s="50"/>
      <c r="BJ6955" s="50"/>
      <c r="BK6955" s="50"/>
      <c r="BL6955" s="50"/>
      <c r="BM6955" s="50"/>
      <c r="BN6955" s="50"/>
      <c r="BO6955" s="50"/>
      <c r="BP6955" s="50"/>
      <c r="BQ6955" s="50"/>
      <c r="BR6955" s="50"/>
      <c r="BS6955" s="50"/>
      <c r="BT6955" s="50"/>
      <c r="BU6955" s="50"/>
      <c r="BV6955" s="50"/>
      <c r="BW6955" s="50"/>
      <c r="BX6955" s="50"/>
      <c r="BY6955" s="50"/>
      <c r="BZ6955" s="50"/>
      <c r="CA6955" s="50"/>
      <c r="CB6955" s="50"/>
      <c r="CC6955" s="50"/>
      <c r="CD6955" s="50"/>
      <c r="CE6955" s="50"/>
      <c r="CF6955" s="50"/>
      <c r="CG6955" s="50"/>
      <c r="CH6955" s="50"/>
      <c r="CI6955" s="50"/>
      <c r="CJ6955" s="50"/>
      <c r="CK6955" s="50"/>
      <c r="CL6955" s="50"/>
      <c r="CM6955" s="50"/>
      <c r="CN6955" s="50"/>
      <c r="CO6955" s="50"/>
      <c r="CP6955" s="50"/>
      <c r="CQ6955" s="50"/>
      <c r="CR6955" s="50"/>
      <c r="CS6955" s="50"/>
      <c r="CT6955" s="50"/>
      <c r="CU6955" s="50"/>
      <c r="CV6955" s="50"/>
      <c r="CW6955" s="50"/>
      <c r="CX6955" s="50"/>
      <c r="CY6955" s="50"/>
      <c r="CZ6955" s="50"/>
      <c r="DA6955" s="50"/>
      <c r="DB6955" s="50"/>
      <c r="DC6955" s="50"/>
      <c r="DD6955" s="50"/>
      <c r="DE6955" s="50"/>
      <c r="DF6955" s="50"/>
      <c r="DG6955" s="50"/>
    </row>
    <row r="6956" spans="1:111" x14ac:dyDescent="0.2">
      <c r="A6956" s="185"/>
      <c r="B6956" s="186"/>
      <c r="C6956" s="186"/>
      <c r="D6956" s="54"/>
      <c r="E6956" s="310"/>
      <c r="F6956" s="192"/>
      <c r="G6956" s="192"/>
      <c r="H6956" s="50"/>
      <c r="I6956" s="50"/>
      <c r="J6956" s="50"/>
      <c r="K6956" s="50"/>
      <c r="L6956" s="50"/>
      <c r="M6956" s="50"/>
      <c r="N6956" s="50"/>
      <c r="O6956" s="50"/>
      <c r="P6956" s="50"/>
      <c r="Q6956" s="50"/>
      <c r="R6956" s="50"/>
      <c r="S6956" s="50"/>
      <c r="T6956" s="50"/>
      <c r="U6956" s="50"/>
      <c r="V6956" s="50"/>
      <c r="W6956" s="50"/>
      <c r="X6956" s="50"/>
      <c r="Y6956" s="50"/>
      <c r="Z6956" s="50"/>
      <c r="AA6956" s="50"/>
      <c r="AB6956" s="50"/>
      <c r="AC6956" s="50"/>
      <c r="AD6956" s="50"/>
      <c r="AE6956" s="50"/>
      <c r="AF6956" s="50"/>
      <c r="AG6956" s="50"/>
      <c r="AH6956" s="50"/>
      <c r="AI6956" s="50"/>
      <c r="AJ6956" s="50"/>
      <c r="AK6956" s="50"/>
      <c r="AL6956" s="50"/>
      <c r="AM6956" s="50"/>
      <c r="AN6956" s="50"/>
      <c r="AO6956" s="50"/>
      <c r="AP6956" s="50"/>
      <c r="AQ6956" s="50"/>
      <c r="AR6956" s="50"/>
      <c r="AS6956" s="50"/>
      <c r="AT6956" s="50"/>
      <c r="AU6956" s="50"/>
      <c r="AV6956" s="50"/>
      <c r="AW6956" s="50"/>
      <c r="AX6956" s="50"/>
      <c r="AY6956" s="50"/>
      <c r="AZ6956" s="50"/>
      <c r="BA6956" s="50"/>
      <c r="BB6956" s="50"/>
      <c r="BC6956" s="50"/>
      <c r="BD6956" s="50"/>
      <c r="BE6956" s="50"/>
      <c r="BF6956" s="50"/>
      <c r="BG6956" s="50"/>
      <c r="BH6956" s="50"/>
      <c r="BI6956" s="50"/>
      <c r="BJ6956" s="50"/>
      <c r="BK6956" s="50"/>
      <c r="BL6956" s="50"/>
      <c r="BM6956" s="50"/>
      <c r="BN6956" s="50"/>
      <c r="BO6956" s="50"/>
      <c r="BP6956" s="50"/>
      <c r="BQ6956" s="50"/>
      <c r="BR6956" s="50"/>
      <c r="BS6956" s="50"/>
      <c r="BT6956" s="50"/>
      <c r="BU6956" s="50"/>
      <c r="BV6956" s="50"/>
      <c r="BW6956" s="50"/>
      <c r="BX6956" s="50"/>
      <c r="BY6956" s="50"/>
      <c r="BZ6956" s="50"/>
      <c r="CA6956" s="50"/>
      <c r="CB6956" s="50"/>
      <c r="CC6956" s="50"/>
      <c r="CD6956" s="50"/>
      <c r="CE6956" s="50"/>
      <c r="CF6956" s="50"/>
      <c r="CG6956" s="50"/>
      <c r="CH6956" s="50"/>
      <c r="CI6956" s="50"/>
      <c r="CJ6956" s="50"/>
      <c r="CK6956" s="50"/>
      <c r="CL6956" s="50"/>
      <c r="CM6956" s="50"/>
      <c r="CN6956" s="50"/>
      <c r="CO6956" s="50"/>
      <c r="CP6956" s="50"/>
      <c r="CQ6956" s="50"/>
      <c r="CR6956" s="50"/>
      <c r="CS6956" s="50"/>
      <c r="CT6956" s="50"/>
      <c r="CU6956" s="50"/>
      <c r="CV6956" s="50"/>
      <c r="CW6956" s="50"/>
      <c r="CX6956" s="50"/>
      <c r="CY6956" s="50"/>
      <c r="CZ6956" s="50"/>
      <c r="DA6956" s="50"/>
      <c r="DB6956" s="50"/>
      <c r="DC6956" s="50"/>
      <c r="DD6956" s="50"/>
      <c r="DE6956" s="50"/>
      <c r="DF6956" s="50"/>
      <c r="DG6956" s="50"/>
    </row>
    <row r="6957" spans="1:111" x14ac:dyDescent="0.2">
      <c r="A6957" s="185"/>
      <c r="B6957" s="186"/>
      <c r="C6957" s="186"/>
      <c r="D6957" s="54"/>
      <c r="E6957" s="310"/>
      <c r="F6957" s="192"/>
      <c r="G6957" s="192"/>
      <c r="H6957" s="50"/>
      <c r="I6957" s="50"/>
      <c r="J6957" s="50"/>
      <c r="K6957" s="50"/>
      <c r="L6957" s="50"/>
      <c r="M6957" s="50"/>
      <c r="N6957" s="50"/>
      <c r="O6957" s="50"/>
      <c r="P6957" s="50"/>
      <c r="Q6957" s="50"/>
      <c r="R6957" s="50"/>
      <c r="S6957" s="50"/>
      <c r="T6957" s="50"/>
      <c r="U6957" s="50"/>
      <c r="V6957" s="50"/>
      <c r="W6957" s="50"/>
      <c r="X6957" s="50"/>
      <c r="Y6957" s="50"/>
      <c r="Z6957" s="50"/>
      <c r="AA6957" s="50"/>
      <c r="AB6957" s="50"/>
      <c r="AC6957" s="50"/>
      <c r="AD6957" s="50"/>
      <c r="AE6957" s="50"/>
      <c r="AF6957" s="50"/>
      <c r="AG6957" s="50"/>
      <c r="AH6957" s="50"/>
      <c r="AI6957" s="50"/>
      <c r="AJ6957" s="50"/>
      <c r="AK6957" s="50"/>
      <c r="AL6957" s="50"/>
      <c r="AM6957" s="50"/>
      <c r="AN6957" s="50"/>
      <c r="AO6957" s="50"/>
      <c r="AP6957" s="50"/>
      <c r="AQ6957" s="50"/>
      <c r="AR6957" s="50"/>
      <c r="AS6957" s="50"/>
      <c r="AT6957" s="50"/>
      <c r="AU6957" s="50"/>
      <c r="AV6957" s="50"/>
      <c r="AW6957" s="50"/>
      <c r="AX6957" s="50"/>
      <c r="AY6957" s="50"/>
      <c r="AZ6957" s="50"/>
      <c r="BA6957" s="50"/>
      <c r="BB6957" s="50"/>
      <c r="BC6957" s="50"/>
      <c r="BD6957" s="50"/>
      <c r="BE6957" s="50"/>
      <c r="BF6957" s="50"/>
      <c r="BG6957" s="50"/>
      <c r="BH6957" s="50"/>
      <c r="BI6957" s="50"/>
      <c r="BJ6957" s="50"/>
      <c r="BK6957" s="50"/>
      <c r="BL6957" s="50"/>
      <c r="BM6957" s="50"/>
      <c r="BN6957" s="50"/>
      <c r="BO6957" s="50"/>
      <c r="BP6957" s="50"/>
      <c r="BQ6957" s="50"/>
      <c r="BR6957" s="50"/>
      <c r="BS6957" s="50"/>
      <c r="BT6957" s="50"/>
      <c r="BU6957" s="50"/>
      <c r="BV6957" s="50"/>
      <c r="BW6957" s="50"/>
      <c r="BX6957" s="50"/>
      <c r="BY6957" s="50"/>
      <c r="BZ6957" s="50"/>
      <c r="CA6957" s="50"/>
      <c r="CB6957" s="50"/>
      <c r="CC6957" s="50"/>
      <c r="CD6957" s="50"/>
      <c r="CE6957" s="50"/>
      <c r="CF6957" s="50"/>
      <c r="CG6957" s="50"/>
      <c r="CH6957" s="50"/>
      <c r="CI6957" s="50"/>
      <c r="CJ6957" s="50"/>
      <c r="CK6957" s="50"/>
      <c r="CL6957" s="50"/>
      <c r="CM6957" s="50"/>
      <c r="CN6957" s="50"/>
      <c r="CO6957" s="50"/>
      <c r="CP6957" s="50"/>
      <c r="CQ6957" s="50"/>
      <c r="CR6957" s="50"/>
      <c r="CS6957" s="50"/>
      <c r="CT6957" s="50"/>
      <c r="CU6957" s="50"/>
      <c r="CV6957" s="50"/>
      <c r="CW6957" s="50"/>
      <c r="CX6957" s="50"/>
      <c r="CY6957" s="50"/>
      <c r="CZ6957" s="50"/>
      <c r="DA6957" s="50"/>
      <c r="DB6957" s="50"/>
      <c r="DC6957" s="50"/>
      <c r="DD6957" s="50"/>
      <c r="DE6957" s="50"/>
      <c r="DF6957" s="50"/>
      <c r="DG6957" s="50"/>
    </row>
    <row r="6958" spans="1:111" x14ac:dyDescent="0.2">
      <c r="A6958" s="185"/>
      <c r="B6958" s="186"/>
      <c r="C6958" s="186"/>
      <c r="D6958" s="54"/>
      <c r="E6958" s="310"/>
      <c r="F6958" s="192"/>
      <c r="G6958" s="192"/>
      <c r="H6958" s="50"/>
      <c r="I6958" s="50"/>
      <c r="J6958" s="50"/>
      <c r="K6958" s="50"/>
      <c r="L6958" s="50"/>
      <c r="M6958" s="50"/>
      <c r="N6958" s="50"/>
      <c r="O6958" s="50"/>
      <c r="P6958" s="50"/>
      <c r="Q6958" s="50"/>
      <c r="R6958" s="50"/>
      <c r="S6958" s="50"/>
      <c r="T6958" s="50"/>
      <c r="U6958" s="50"/>
      <c r="V6958" s="50"/>
      <c r="W6958" s="50"/>
      <c r="X6958" s="50"/>
      <c r="Y6958" s="50"/>
      <c r="Z6958" s="50"/>
      <c r="AA6958" s="50"/>
      <c r="AB6958" s="50"/>
      <c r="AC6958" s="50"/>
      <c r="AD6958" s="50"/>
      <c r="AE6958" s="50"/>
      <c r="AF6958" s="50"/>
      <c r="AG6958" s="50"/>
      <c r="AH6958" s="50"/>
      <c r="AI6958" s="50"/>
      <c r="AJ6958" s="50"/>
      <c r="AK6958" s="50"/>
      <c r="AL6958" s="50"/>
      <c r="AM6958" s="50"/>
      <c r="AN6958" s="50"/>
      <c r="AO6958" s="50"/>
      <c r="AP6958" s="50"/>
      <c r="AQ6958" s="50"/>
      <c r="AR6958" s="50"/>
      <c r="AS6958" s="50"/>
      <c r="AT6958" s="50"/>
      <c r="AU6958" s="50"/>
      <c r="AV6958" s="50"/>
      <c r="AW6958" s="50"/>
      <c r="AX6958" s="50"/>
      <c r="AY6958" s="50"/>
      <c r="AZ6958" s="50"/>
      <c r="BA6958" s="50"/>
      <c r="BB6958" s="50"/>
      <c r="BC6958" s="50"/>
      <c r="BD6958" s="50"/>
      <c r="BE6958" s="50"/>
      <c r="BF6958" s="50"/>
      <c r="BG6958" s="50"/>
      <c r="BH6958" s="50"/>
      <c r="BI6958" s="50"/>
      <c r="BJ6958" s="50"/>
      <c r="BK6958" s="50"/>
      <c r="BL6958" s="50"/>
      <c r="BM6958" s="50"/>
      <c r="BN6958" s="50"/>
      <c r="BO6958" s="50"/>
      <c r="BP6958" s="50"/>
      <c r="BQ6958" s="50"/>
      <c r="BR6958" s="50"/>
      <c r="BS6958" s="50"/>
      <c r="BT6958" s="50"/>
      <c r="BU6958" s="50"/>
      <c r="BV6958" s="50"/>
      <c r="BW6958" s="50"/>
      <c r="BX6958" s="50"/>
      <c r="BY6958" s="50"/>
      <c r="BZ6958" s="50"/>
      <c r="CA6958" s="50"/>
      <c r="CB6958" s="50"/>
      <c r="CC6958" s="50"/>
      <c r="CD6958" s="50"/>
      <c r="CE6958" s="50"/>
      <c r="CF6958" s="50"/>
      <c r="CG6958" s="50"/>
      <c r="CH6958" s="50"/>
      <c r="CI6958" s="50"/>
      <c r="CJ6958" s="50"/>
      <c r="CK6958" s="50"/>
      <c r="CL6958" s="50"/>
      <c r="CM6958" s="50"/>
      <c r="CN6958" s="50"/>
      <c r="CO6958" s="50"/>
      <c r="CP6958" s="50"/>
      <c r="CQ6958" s="50"/>
      <c r="CR6958" s="50"/>
      <c r="CS6958" s="50"/>
      <c r="CT6958" s="50"/>
      <c r="CU6958" s="50"/>
      <c r="CV6958" s="50"/>
      <c r="CW6958" s="50"/>
      <c r="CX6958" s="50"/>
      <c r="CY6958" s="50"/>
      <c r="CZ6958" s="50"/>
      <c r="DA6958" s="50"/>
      <c r="DB6958" s="50"/>
      <c r="DC6958" s="50"/>
      <c r="DD6958" s="50"/>
      <c r="DE6958" s="50"/>
      <c r="DF6958" s="50"/>
      <c r="DG6958" s="50"/>
    </row>
    <row r="6959" spans="1:111" x14ac:dyDescent="0.2">
      <c r="A6959" s="185"/>
      <c r="B6959" s="186"/>
      <c r="C6959" s="186"/>
      <c r="D6959" s="54"/>
      <c r="E6959" s="310"/>
      <c r="F6959" s="192"/>
      <c r="G6959" s="192"/>
      <c r="H6959" s="50"/>
      <c r="I6959" s="50"/>
      <c r="J6959" s="50"/>
      <c r="K6959" s="50"/>
      <c r="L6959" s="50"/>
      <c r="M6959" s="50"/>
      <c r="N6959" s="50"/>
      <c r="O6959" s="50"/>
      <c r="P6959" s="50"/>
      <c r="Q6959" s="50"/>
      <c r="R6959" s="50"/>
      <c r="S6959" s="50"/>
      <c r="T6959" s="50"/>
      <c r="U6959" s="50"/>
      <c r="V6959" s="50"/>
      <c r="W6959" s="50"/>
      <c r="X6959" s="50"/>
      <c r="Y6959" s="50"/>
      <c r="Z6959" s="50"/>
      <c r="AA6959" s="50"/>
      <c r="AB6959" s="50"/>
      <c r="AC6959" s="50"/>
      <c r="AD6959" s="50"/>
      <c r="AE6959" s="50"/>
      <c r="AF6959" s="50"/>
      <c r="AG6959" s="50"/>
      <c r="AH6959" s="50"/>
      <c r="AI6959" s="50"/>
      <c r="AJ6959" s="50"/>
      <c r="AK6959" s="50"/>
      <c r="AL6959" s="50"/>
      <c r="AM6959" s="50"/>
      <c r="AN6959" s="50"/>
      <c r="AO6959" s="50"/>
      <c r="AP6959" s="50"/>
      <c r="AQ6959" s="50"/>
      <c r="AR6959" s="50"/>
      <c r="AS6959" s="50"/>
      <c r="AT6959" s="50"/>
      <c r="AU6959" s="50"/>
      <c r="AV6959" s="50"/>
      <c r="AW6959" s="50"/>
      <c r="AX6959" s="50"/>
      <c r="AY6959" s="50"/>
      <c r="AZ6959" s="50"/>
      <c r="BA6959" s="50"/>
      <c r="BB6959" s="50"/>
      <c r="BC6959" s="50"/>
      <c r="BD6959" s="50"/>
      <c r="BE6959" s="50"/>
      <c r="BF6959" s="50"/>
      <c r="BG6959" s="50"/>
      <c r="BH6959" s="50"/>
      <c r="BI6959" s="50"/>
      <c r="BJ6959" s="50"/>
      <c r="BK6959" s="50"/>
      <c r="BL6959" s="50"/>
      <c r="BM6959" s="50"/>
      <c r="BN6959" s="50"/>
      <c r="BO6959" s="50"/>
      <c r="BP6959" s="50"/>
      <c r="BQ6959" s="50"/>
      <c r="BR6959" s="50"/>
      <c r="BS6959" s="50"/>
      <c r="BT6959" s="50"/>
      <c r="BU6959" s="50"/>
      <c r="BV6959" s="50"/>
      <c r="BW6959" s="50"/>
      <c r="BX6959" s="50"/>
      <c r="BY6959" s="50"/>
      <c r="BZ6959" s="50"/>
      <c r="CA6959" s="50"/>
      <c r="CB6959" s="50"/>
      <c r="CC6959" s="50"/>
      <c r="CD6959" s="50"/>
      <c r="CE6959" s="50"/>
      <c r="CF6959" s="50"/>
      <c r="CG6959" s="50"/>
      <c r="CH6959" s="50"/>
      <c r="CI6959" s="50"/>
      <c r="CJ6959" s="50"/>
      <c r="CK6959" s="50"/>
      <c r="CL6959" s="50"/>
      <c r="CM6959" s="50"/>
      <c r="CN6959" s="50"/>
      <c r="CO6959" s="50"/>
      <c r="CP6959" s="50"/>
      <c r="CQ6959" s="50"/>
      <c r="CR6959" s="50"/>
      <c r="CS6959" s="50"/>
      <c r="CT6959" s="50"/>
      <c r="CU6959" s="50"/>
      <c r="CV6959" s="50"/>
      <c r="CW6959" s="50"/>
      <c r="CX6959" s="50"/>
      <c r="CY6959" s="50"/>
      <c r="CZ6959" s="50"/>
      <c r="DA6959" s="50"/>
      <c r="DB6959" s="50"/>
      <c r="DC6959" s="50"/>
      <c r="DD6959" s="50"/>
      <c r="DE6959" s="50"/>
      <c r="DF6959" s="50"/>
      <c r="DG6959" s="50"/>
    </row>
    <row r="6960" spans="1:111" x14ac:dyDescent="0.2">
      <c r="A6960" s="185"/>
      <c r="B6960" s="186"/>
      <c r="C6960" s="186"/>
      <c r="D6960" s="54"/>
      <c r="E6960" s="310"/>
      <c r="F6960" s="192"/>
      <c r="G6960" s="192"/>
      <c r="H6960" s="50"/>
      <c r="I6960" s="50"/>
      <c r="J6960" s="50"/>
      <c r="K6960" s="50"/>
      <c r="L6960" s="50"/>
      <c r="M6960" s="50"/>
      <c r="N6960" s="50"/>
      <c r="O6960" s="50"/>
      <c r="P6960" s="50"/>
      <c r="Q6960" s="50"/>
      <c r="R6960" s="50"/>
      <c r="S6960" s="50"/>
      <c r="T6960" s="50"/>
      <c r="U6960" s="50"/>
      <c r="V6960" s="50"/>
      <c r="W6960" s="50"/>
      <c r="X6960" s="50"/>
      <c r="Y6960" s="50"/>
      <c r="Z6960" s="50"/>
      <c r="AA6960" s="50"/>
      <c r="AB6960" s="50"/>
      <c r="AC6960" s="50"/>
      <c r="AD6960" s="50"/>
      <c r="AE6960" s="50"/>
      <c r="AF6960" s="50"/>
      <c r="AG6960" s="50"/>
      <c r="AH6960" s="50"/>
      <c r="AI6960" s="50"/>
      <c r="AJ6960" s="50"/>
      <c r="AK6960" s="50"/>
      <c r="AL6960" s="50"/>
      <c r="AM6960" s="50"/>
      <c r="AN6960" s="50"/>
      <c r="AO6960" s="50"/>
      <c r="AP6960" s="50"/>
      <c r="AQ6960" s="50"/>
      <c r="AR6960" s="50"/>
      <c r="AS6960" s="50"/>
      <c r="AT6960" s="50"/>
      <c r="AU6960" s="50"/>
      <c r="AV6960" s="50"/>
      <c r="AW6960" s="50"/>
      <c r="AX6960" s="50"/>
      <c r="AY6960" s="50"/>
      <c r="AZ6960" s="50"/>
      <c r="BA6960" s="50"/>
      <c r="BB6960" s="50"/>
      <c r="BC6960" s="50"/>
      <c r="BD6960" s="50"/>
      <c r="BE6960" s="50"/>
      <c r="BF6960" s="50"/>
      <c r="BG6960" s="50"/>
      <c r="BH6960" s="50"/>
      <c r="BI6960" s="50"/>
      <c r="BJ6960" s="50"/>
      <c r="BK6960" s="50"/>
      <c r="BL6960" s="50"/>
      <c r="BM6960" s="50"/>
      <c r="BN6960" s="50"/>
      <c r="BO6960" s="50"/>
      <c r="BP6960" s="50"/>
      <c r="BQ6960" s="50"/>
      <c r="BR6960" s="50"/>
      <c r="BS6960" s="50"/>
      <c r="BT6960" s="50"/>
      <c r="BU6960" s="50"/>
      <c r="BV6960" s="50"/>
      <c r="BW6960" s="50"/>
      <c r="BX6960" s="50"/>
      <c r="BY6960" s="50"/>
      <c r="BZ6960" s="50"/>
      <c r="CA6960" s="50"/>
      <c r="CB6960" s="50"/>
      <c r="CC6960" s="50"/>
      <c r="CD6960" s="50"/>
      <c r="CE6960" s="50"/>
      <c r="CF6960" s="50"/>
      <c r="CG6960" s="50"/>
      <c r="CH6960" s="50"/>
      <c r="CI6960" s="50"/>
      <c r="CJ6960" s="50"/>
      <c r="CK6960" s="50"/>
      <c r="CL6960" s="50"/>
      <c r="CM6960" s="50"/>
      <c r="CN6960" s="50"/>
      <c r="CO6960" s="50"/>
      <c r="CP6960" s="50"/>
      <c r="CQ6960" s="50"/>
      <c r="CR6960" s="50"/>
      <c r="CS6960" s="50"/>
      <c r="CT6960" s="50"/>
      <c r="CU6960" s="50"/>
      <c r="CV6960" s="50"/>
      <c r="CW6960" s="50"/>
      <c r="CX6960" s="50"/>
      <c r="CY6960" s="50"/>
      <c r="CZ6960" s="50"/>
      <c r="DA6960" s="50"/>
      <c r="DB6960" s="50"/>
      <c r="DC6960" s="50"/>
      <c r="DD6960" s="50"/>
      <c r="DE6960" s="50"/>
      <c r="DF6960" s="50"/>
      <c r="DG6960" s="50"/>
    </row>
    <row r="6961" spans="1:111" x14ac:dyDescent="0.2">
      <c r="A6961" s="185"/>
      <c r="B6961" s="186"/>
      <c r="C6961" s="186"/>
      <c r="D6961" s="54"/>
      <c r="E6961" s="310"/>
      <c r="F6961" s="192"/>
      <c r="G6961" s="192"/>
      <c r="H6961" s="50"/>
      <c r="I6961" s="50"/>
      <c r="J6961" s="50"/>
      <c r="K6961" s="50"/>
      <c r="L6961" s="50"/>
      <c r="M6961" s="50"/>
      <c r="N6961" s="50"/>
      <c r="O6961" s="50"/>
      <c r="P6961" s="50"/>
      <c r="Q6961" s="50"/>
      <c r="R6961" s="50"/>
      <c r="S6961" s="50"/>
      <c r="T6961" s="50"/>
      <c r="U6961" s="50"/>
      <c r="V6961" s="50"/>
      <c r="W6961" s="50"/>
      <c r="X6961" s="50"/>
      <c r="Y6961" s="50"/>
      <c r="Z6961" s="50"/>
      <c r="AA6961" s="50"/>
      <c r="AB6961" s="50"/>
      <c r="AC6961" s="50"/>
      <c r="AD6961" s="50"/>
      <c r="AE6961" s="50"/>
      <c r="AF6961" s="50"/>
      <c r="AG6961" s="50"/>
      <c r="AH6961" s="50"/>
      <c r="AI6961" s="50"/>
      <c r="AJ6961" s="50"/>
      <c r="AK6961" s="50"/>
      <c r="AL6961" s="50"/>
      <c r="AM6961" s="50"/>
      <c r="AN6961" s="50"/>
      <c r="AO6961" s="50"/>
      <c r="AP6961" s="50"/>
      <c r="AQ6961" s="50"/>
      <c r="AR6961" s="50"/>
      <c r="AS6961" s="50"/>
      <c r="AT6961" s="50"/>
      <c r="AU6961" s="50"/>
      <c r="AV6961" s="50"/>
      <c r="AW6961" s="50"/>
      <c r="AX6961" s="50"/>
      <c r="AY6961" s="50"/>
      <c r="AZ6961" s="50"/>
      <c r="BA6961" s="50"/>
      <c r="BB6961" s="50"/>
      <c r="BC6961" s="50"/>
      <c r="BD6961" s="50"/>
      <c r="BE6961" s="50"/>
      <c r="BF6961" s="50"/>
      <c r="BG6961" s="50"/>
      <c r="BH6961" s="50"/>
      <c r="BI6961" s="50"/>
      <c r="BJ6961" s="50"/>
      <c r="BK6961" s="50"/>
      <c r="BL6961" s="50"/>
      <c r="BM6961" s="50"/>
      <c r="BN6961" s="50"/>
      <c r="BO6961" s="50"/>
      <c r="BP6961" s="50"/>
      <c r="BQ6961" s="50"/>
      <c r="BR6961" s="50"/>
      <c r="BS6961" s="50"/>
      <c r="BT6961" s="50"/>
      <c r="BU6961" s="50"/>
      <c r="BV6961" s="50"/>
      <c r="BW6961" s="50"/>
      <c r="BX6961" s="50"/>
      <c r="BY6961" s="50"/>
      <c r="BZ6961" s="50"/>
      <c r="CA6961" s="50"/>
      <c r="CB6961" s="50"/>
      <c r="CC6961" s="50"/>
      <c r="CD6961" s="50"/>
      <c r="CE6961" s="50"/>
      <c r="CF6961" s="50"/>
      <c r="CG6961" s="50"/>
      <c r="CH6961" s="50"/>
      <c r="CI6961" s="50"/>
      <c r="CJ6961" s="50"/>
      <c r="CK6961" s="50"/>
      <c r="CL6961" s="50"/>
      <c r="CM6961" s="50"/>
      <c r="CN6961" s="50"/>
      <c r="CO6961" s="50"/>
      <c r="CP6961" s="50"/>
      <c r="CQ6961" s="50"/>
      <c r="CR6961" s="50"/>
      <c r="CS6961" s="50"/>
      <c r="CT6961" s="50"/>
      <c r="CU6961" s="50"/>
      <c r="CV6961" s="50"/>
      <c r="CW6961" s="50"/>
      <c r="CX6961" s="50"/>
      <c r="CY6961" s="50"/>
      <c r="CZ6961" s="50"/>
      <c r="DA6961" s="50"/>
      <c r="DB6961" s="50"/>
      <c r="DC6961" s="50"/>
      <c r="DD6961" s="50"/>
      <c r="DE6961" s="50"/>
      <c r="DF6961" s="50"/>
      <c r="DG6961" s="50"/>
    </row>
    <row r="6962" spans="1:111" x14ac:dyDescent="0.2">
      <c r="A6962" s="185"/>
      <c r="B6962" s="186"/>
      <c r="C6962" s="186"/>
      <c r="D6962" s="54"/>
      <c r="E6962" s="310"/>
      <c r="F6962" s="192"/>
      <c r="G6962" s="192"/>
      <c r="H6962" s="50"/>
      <c r="I6962" s="50"/>
      <c r="J6962" s="50"/>
      <c r="K6962" s="50"/>
      <c r="L6962" s="50"/>
      <c r="M6962" s="50"/>
      <c r="N6962" s="50"/>
      <c r="O6962" s="50"/>
      <c r="P6962" s="50"/>
      <c r="Q6962" s="50"/>
      <c r="R6962" s="50"/>
      <c r="S6962" s="50"/>
      <c r="T6962" s="50"/>
      <c r="U6962" s="50"/>
      <c r="V6962" s="50"/>
      <c r="W6962" s="50"/>
      <c r="X6962" s="50"/>
      <c r="Y6962" s="50"/>
      <c r="Z6962" s="50"/>
      <c r="AA6962" s="50"/>
      <c r="AB6962" s="50"/>
      <c r="AC6962" s="50"/>
      <c r="AD6962" s="50"/>
      <c r="AE6962" s="50"/>
      <c r="AF6962" s="50"/>
      <c r="AG6962" s="50"/>
      <c r="AH6962" s="50"/>
      <c r="AI6962" s="50"/>
      <c r="AJ6962" s="50"/>
      <c r="AK6962" s="50"/>
      <c r="AL6962" s="50"/>
      <c r="AM6962" s="50"/>
      <c r="AN6962" s="50"/>
      <c r="AO6962" s="50"/>
      <c r="AP6962" s="50"/>
      <c r="AQ6962" s="50"/>
      <c r="AR6962" s="50"/>
      <c r="AS6962" s="50"/>
      <c r="AT6962" s="50"/>
      <c r="AU6962" s="50"/>
      <c r="AV6962" s="50"/>
      <c r="AW6962" s="50"/>
      <c r="AX6962" s="50"/>
      <c r="AY6962" s="50"/>
      <c r="AZ6962" s="50"/>
      <c r="BA6962" s="50"/>
      <c r="BB6962" s="50"/>
      <c r="BC6962" s="50"/>
      <c r="BD6962" s="50"/>
      <c r="BE6962" s="50"/>
      <c r="BF6962" s="50"/>
      <c r="BG6962" s="50"/>
      <c r="BH6962" s="50"/>
      <c r="BI6962" s="50"/>
      <c r="BJ6962" s="50"/>
      <c r="BK6962" s="50"/>
      <c r="BL6962" s="50"/>
      <c r="BM6962" s="50"/>
      <c r="BN6962" s="50"/>
      <c r="BO6962" s="50"/>
      <c r="BP6962" s="50"/>
      <c r="BQ6962" s="50"/>
      <c r="BR6962" s="50"/>
      <c r="BS6962" s="50"/>
      <c r="BT6962" s="50"/>
      <c r="BU6962" s="50"/>
      <c r="BV6962" s="50"/>
      <c r="BW6962" s="50"/>
      <c r="BX6962" s="50"/>
      <c r="BY6962" s="50"/>
      <c r="BZ6962" s="50"/>
      <c r="CA6962" s="50"/>
      <c r="CB6962" s="50"/>
      <c r="CC6962" s="50"/>
      <c r="CD6962" s="50"/>
      <c r="CE6962" s="50"/>
      <c r="CF6962" s="50"/>
      <c r="CG6962" s="50"/>
      <c r="CH6962" s="50"/>
      <c r="CI6962" s="50"/>
      <c r="CJ6962" s="50"/>
      <c r="CK6962" s="50"/>
      <c r="CL6962" s="50"/>
      <c r="CM6962" s="50"/>
      <c r="CN6962" s="50"/>
      <c r="CO6962" s="50"/>
      <c r="CP6962" s="50"/>
      <c r="CQ6962" s="50"/>
      <c r="CR6962" s="50"/>
      <c r="CS6962" s="50"/>
      <c r="CT6962" s="50"/>
      <c r="CU6962" s="50"/>
      <c r="CV6962" s="50"/>
      <c r="CW6962" s="50"/>
      <c r="CX6962" s="50"/>
      <c r="CY6962" s="50"/>
      <c r="CZ6962" s="50"/>
      <c r="DA6962" s="50"/>
      <c r="DB6962" s="50"/>
      <c r="DC6962" s="50"/>
      <c r="DD6962" s="50"/>
      <c r="DE6962" s="50"/>
      <c r="DF6962" s="50"/>
      <c r="DG6962" s="50"/>
    </row>
    <row r="6963" spans="1:111" x14ac:dyDescent="0.2">
      <c r="A6963" s="185"/>
      <c r="B6963" s="186"/>
      <c r="C6963" s="186"/>
      <c r="D6963" s="54"/>
      <c r="E6963" s="310"/>
      <c r="F6963" s="192"/>
      <c r="G6963" s="192"/>
      <c r="H6963" s="50"/>
      <c r="I6963" s="50"/>
      <c r="J6963" s="50"/>
      <c r="K6963" s="50"/>
      <c r="L6963" s="50"/>
      <c r="M6963" s="50"/>
      <c r="N6963" s="50"/>
      <c r="O6963" s="50"/>
      <c r="P6963" s="50"/>
      <c r="Q6963" s="50"/>
      <c r="R6963" s="50"/>
      <c r="S6963" s="50"/>
      <c r="T6963" s="50"/>
      <c r="U6963" s="50"/>
      <c r="V6963" s="50"/>
      <c r="W6963" s="50"/>
      <c r="X6963" s="50"/>
      <c r="Y6963" s="50"/>
      <c r="Z6963" s="50"/>
      <c r="AA6963" s="50"/>
      <c r="AB6963" s="50"/>
      <c r="AC6963" s="50"/>
      <c r="AD6963" s="50"/>
      <c r="AE6963" s="50"/>
      <c r="AF6963" s="50"/>
      <c r="AG6963" s="50"/>
      <c r="AH6963" s="50"/>
      <c r="AI6963" s="50"/>
      <c r="AJ6963" s="50"/>
      <c r="AK6963" s="50"/>
      <c r="AL6963" s="50"/>
      <c r="AM6963" s="50"/>
      <c r="AN6963" s="50"/>
      <c r="AO6963" s="50"/>
      <c r="AP6963" s="50"/>
      <c r="AQ6963" s="50"/>
      <c r="AR6963" s="50"/>
      <c r="AS6963" s="50"/>
      <c r="AT6963" s="50"/>
      <c r="AU6963" s="50"/>
      <c r="AV6963" s="50"/>
      <c r="AW6963" s="50"/>
      <c r="AX6963" s="50"/>
      <c r="AY6963" s="50"/>
      <c r="AZ6963" s="50"/>
      <c r="BA6963" s="50"/>
      <c r="BB6963" s="50"/>
      <c r="BC6963" s="50"/>
      <c r="BD6963" s="50"/>
      <c r="BE6963" s="50"/>
      <c r="BF6963" s="50"/>
      <c r="BG6963" s="50"/>
      <c r="BH6963" s="50"/>
      <c r="BI6963" s="50"/>
      <c r="BJ6963" s="50"/>
      <c r="BK6963" s="50"/>
      <c r="BL6963" s="50"/>
      <c r="BM6963" s="50"/>
      <c r="BN6963" s="50"/>
      <c r="BO6963" s="50"/>
      <c r="BP6963" s="50"/>
      <c r="BQ6963" s="50"/>
      <c r="BR6963" s="50"/>
      <c r="BS6963" s="50"/>
      <c r="BT6963" s="50"/>
      <c r="BU6963" s="50"/>
      <c r="BV6963" s="50"/>
      <c r="BW6963" s="50"/>
      <c r="BX6963" s="50"/>
      <c r="BY6963" s="50"/>
      <c r="BZ6963" s="50"/>
      <c r="CA6963" s="50"/>
      <c r="CB6963" s="50"/>
      <c r="CC6963" s="50"/>
      <c r="CD6963" s="50"/>
      <c r="CE6963" s="50"/>
      <c r="CF6963" s="50"/>
      <c r="CG6963" s="50"/>
      <c r="CH6963" s="50"/>
      <c r="CI6963" s="50"/>
      <c r="CJ6963" s="50"/>
      <c r="CK6963" s="50"/>
      <c r="CL6963" s="50"/>
      <c r="CM6963" s="50"/>
      <c r="CN6963" s="50"/>
      <c r="CO6963" s="50"/>
      <c r="CP6963" s="50"/>
      <c r="CQ6963" s="50"/>
      <c r="CR6963" s="50"/>
      <c r="CS6963" s="50"/>
      <c r="CT6963" s="50"/>
      <c r="CU6963" s="50"/>
      <c r="CV6963" s="50"/>
      <c r="CW6963" s="50"/>
      <c r="CX6963" s="50"/>
      <c r="CY6963" s="50"/>
      <c r="CZ6963" s="50"/>
      <c r="DA6963" s="50"/>
      <c r="DB6963" s="50"/>
      <c r="DC6963" s="50"/>
      <c r="DD6963" s="50"/>
      <c r="DE6963" s="50"/>
      <c r="DF6963" s="50"/>
      <c r="DG6963" s="50"/>
    </row>
    <row r="6964" spans="1:111" x14ac:dyDescent="0.2">
      <c r="A6964" s="185"/>
      <c r="B6964" s="186"/>
      <c r="C6964" s="186"/>
      <c r="D6964" s="54"/>
      <c r="E6964" s="310"/>
      <c r="F6964" s="192"/>
      <c r="G6964" s="192"/>
      <c r="H6964" s="50"/>
      <c r="I6964" s="50"/>
      <c r="J6964" s="50"/>
      <c r="K6964" s="50"/>
      <c r="L6964" s="50"/>
      <c r="M6964" s="50"/>
      <c r="N6964" s="50"/>
      <c r="O6964" s="50"/>
      <c r="P6964" s="50"/>
      <c r="Q6964" s="50"/>
      <c r="R6964" s="50"/>
      <c r="S6964" s="50"/>
      <c r="T6964" s="50"/>
      <c r="U6964" s="50"/>
      <c r="V6964" s="50"/>
      <c r="W6964" s="50"/>
      <c r="X6964" s="50"/>
      <c r="Y6964" s="50"/>
      <c r="Z6964" s="50"/>
      <c r="AA6964" s="50"/>
      <c r="AB6964" s="50"/>
      <c r="AC6964" s="50"/>
      <c r="AD6964" s="50"/>
      <c r="AE6964" s="50"/>
      <c r="AF6964" s="50"/>
      <c r="AG6964" s="50"/>
      <c r="AH6964" s="50"/>
      <c r="AI6964" s="50"/>
      <c r="AJ6964" s="50"/>
      <c r="AK6964" s="50"/>
      <c r="AL6964" s="50"/>
      <c r="AM6964" s="50"/>
      <c r="AN6964" s="50"/>
      <c r="AO6964" s="50"/>
      <c r="AP6964" s="50"/>
      <c r="AQ6964" s="50"/>
      <c r="AR6964" s="50"/>
      <c r="AS6964" s="50"/>
      <c r="AT6964" s="50"/>
      <c r="AU6964" s="50"/>
      <c r="AV6964" s="50"/>
      <c r="AW6964" s="50"/>
      <c r="AX6964" s="50"/>
      <c r="AY6964" s="50"/>
      <c r="AZ6964" s="50"/>
      <c r="BA6964" s="50"/>
      <c r="BB6964" s="50"/>
      <c r="BC6964" s="50"/>
      <c r="BD6964" s="50"/>
      <c r="BE6964" s="50"/>
      <c r="BF6964" s="50"/>
      <c r="BG6964" s="50"/>
      <c r="BH6964" s="50"/>
      <c r="BI6964" s="50"/>
      <c r="BJ6964" s="50"/>
      <c r="BK6964" s="50"/>
      <c r="BL6964" s="50"/>
      <c r="BM6964" s="50"/>
      <c r="BN6964" s="50"/>
      <c r="BO6964" s="50"/>
      <c r="BP6964" s="50"/>
      <c r="BQ6964" s="50"/>
      <c r="BR6964" s="50"/>
      <c r="BS6964" s="50"/>
      <c r="BT6964" s="50"/>
      <c r="BU6964" s="50"/>
      <c r="BV6964" s="50"/>
      <c r="BW6964" s="50"/>
      <c r="BX6964" s="50"/>
      <c r="BY6964" s="50"/>
      <c r="BZ6964" s="50"/>
      <c r="CA6964" s="50"/>
      <c r="CB6964" s="50"/>
      <c r="CC6964" s="50"/>
      <c r="CD6964" s="50"/>
      <c r="CE6964" s="50"/>
      <c r="CF6964" s="50"/>
      <c r="CG6964" s="50"/>
      <c r="CH6964" s="50"/>
      <c r="CI6964" s="50"/>
      <c r="CJ6964" s="50"/>
      <c r="CK6964" s="50"/>
      <c r="CL6964" s="50"/>
      <c r="CM6964" s="50"/>
      <c r="CN6964" s="50"/>
      <c r="CO6964" s="50"/>
      <c r="CP6964" s="50"/>
      <c r="CQ6964" s="50"/>
      <c r="CR6964" s="50"/>
      <c r="CS6964" s="50"/>
      <c r="CT6964" s="50"/>
      <c r="CU6964" s="50"/>
      <c r="CV6964" s="50"/>
      <c r="CW6964" s="50"/>
      <c r="CX6964" s="50"/>
      <c r="CY6964" s="50"/>
      <c r="CZ6964" s="50"/>
      <c r="DA6964" s="50"/>
      <c r="DB6964" s="50"/>
      <c r="DC6964" s="50"/>
      <c r="DD6964" s="50"/>
      <c r="DE6964" s="50"/>
      <c r="DF6964" s="50"/>
      <c r="DG6964" s="50"/>
    </row>
    <row r="6965" spans="1:111" x14ac:dyDescent="0.2">
      <c r="A6965" s="185"/>
      <c r="B6965" s="186"/>
      <c r="C6965" s="186"/>
      <c r="D6965" s="54"/>
      <c r="E6965" s="310"/>
      <c r="F6965" s="192"/>
      <c r="G6965" s="192"/>
      <c r="H6965" s="50"/>
      <c r="I6965" s="50"/>
      <c r="J6965" s="50"/>
      <c r="K6965" s="50"/>
      <c r="L6965" s="50"/>
      <c r="M6965" s="50"/>
      <c r="N6965" s="50"/>
      <c r="O6965" s="50"/>
      <c r="P6965" s="50"/>
      <c r="Q6965" s="50"/>
      <c r="R6965" s="50"/>
      <c r="S6965" s="50"/>
      <c r="T6965" s="50"/>
      <c r="U6965" s="50"/>
      <c r="V6965" s="50"/>
      <c r="W6965" s="50"/>
      <c r="X6965" s="50"/>
      <c r="Y6965" s="50"/>
      <c r="Z6965" s="50"/>
      <c r="AA6965" s="50"/>
      <c r="AB6965" s="50"/>
      <c r="AC6965" s="50"/>
      <c r="AD6965" s="50"/>
      <c r="AE6965" s="50"/>
      <c r="AF6965" s="50"/>
      <c r="AG6965" s="50"/>
      <c r="AH6965" s="50"/>
      <c r="AI6965" s="50"/>
      <c r="AJ6965" s="50"/>
      <c r="AK6965" s="50"/>
      <c r="AL6965" s="50"/>
      <c r="AM6965" s="50"/>
      <c r="AN6965" s="50"/>
      <c r="AO6965" s="50"/>
      <c r="AP6965" s="50"/>
      <c r="AQ6965" s="50"/>
      <c r="AR6965" s="50"/>
      <c r="AS6965" s="50"/>
      <c r="AT6965" s="50"/>
      <c r="AU6965" s="50"/>
      <c r="AV6965" s="50"/>
      <c r="AW6965" s="50"/>
      <c r="AX6965" s="50"/>
      <c r="AY6965" s="50"/>
      <c r="AZ6965" s="50"/>
      <c r="BA6965" s="50"/>
      <c r="BB6965" s="50"/>
      <c r="BC6965" s="50"/>
      <c r="BD6965" s="50"/>
      <c r="BE6965" s="50"/>
      <c r="BF6965" s="50"/>
      <c r="BG6965" s="50"/>
      <c r="BH6965" s="50"/>
      <c r="BI6965" s="50"/>
      <c r="BJ6965" s="50"/>
      <c r="BK6965" s="50"/>
      <c r="BL6965" s="50"/>
      <c r="BM6965" s="50"/>
      <c r="BN6965" s="50"/>
      <c r="BO6965" s="50"/>
      <c r="BP6965" s="50"/>
      <c r="BQ6965" s="50"/>
      <c r="BR6965" s="50"/>
      <c r="BS6965" s="50"/>
      <c r="BT6965" s="50"/>
      <c r="BU6965" s="50"/>
      <c r="BV6965" s="50"/>
      <c r="BW6965" s="50"/>
      <c r="BX6965" s="50"/>
      <c r="BY6965" s="50"/>
      <c r="BZ6965" s="50"/>
      <c r="CA6965" s="50"/>
      <c r="CB6965" s="50"/>
      <c r="CC6965" s="50"/>
      <c r="CD6965" s="50"/>
      <c r="CE6965" s="50"/>
      <c r="CF6965" s="50"/>
      <c r="CG6965" s="50"/>
      <c r="CH6965" s="50"/>
      <c r="CI6965" s="50"/>
      <c r="CJ6965" s="50"/>
      <c r="CK6965" s="50"/>
      <c r="CL6965" s="50"/>
      <c r="CM6965" s="50"/>
      <c r="CN6965" s="50"/>
      <c r="CO6965" s="50"/>
      <c r="CP6965" s="50"/>
      <c r="CQ6965" s="50"/>
      <c r="CR6965" s="50"/>
      <c r="CS6965" s="50"/>
      <c r="CT6965" s="50"/>
      <c r="CU6965" s="50"/>
      <c r="CV6965" s="50"/>
      <c r="CW6965" s="50"/>
      <c r="CX6965" s="50"/>
      <c r="CY6965" s="50"/>
      <c r="CZ6965" s="50"/>
      <c r="DA6965" s="50"/>
      <c r="DB6965" s="50"/>
      <c r="DC6965" s="50"/>
      <c r="DD6965" s="50"/>
      <c r="DE6965" s="50"/>
      <c r="DF6965" s="50"/>
      <c r="DG6965" s="50"/>
    </row>
    <row r="6966" spans="1:111" x14ac:dyDescent="0.2">
      <c r="A6966" s="185"/>
      <c r="B6966" s="186"/>
      <c r="C6966" s="186"/>
      <c r="D6966" s="54"/>
      <c r="E6966" s="310"/>
      <c r="F6966" s="192"/>
      <c r="G6966" s="192"/>
      <c r="H6966" s="50"/>
      <c r="I6966" s="50"/>
      <c r="J6966" s="50"/>
      <c r="K6966" s="50"/>
      <c r="L6966" s="50"/>
      <c r="M6966" s="50"/>
      <c r="N6966" s="50"/>
      <c r="O6966" s="50"/>
      <c r="P6966" s="50"/>
      <c r="Q6966" s="50"/>
      <c r="R6966" s="50"/>
      <c r="S6966" s="50"/>
      <c r="T6966" s="50"/>
      <c r="U6966" s="50"/>
      <c r="V6966" s="50"/>
      <c r="W6966" s="50"/>
      <c r="X6966" s="50"/>
      <c r="Y6966" s="50"/>
      <c r="Z6966" s="50"/>
      <c r="AA6966" s="50"/>
      <c r="AB6966" s="50"/>
      <c r="AC6966" s="50"/>
      <c r="AD6966" s="50"/>
      <c r="AE6966" s="50"/>
      <c r="AF6966" s="50"/>
      <c r="AG6966" s="50"/>
      <c r="AH6966" s="50"/>
      <c r="AI6966" s="50"/>
      <c r="AJ6966" s="50"/>
      <c r="AK6966" s="50"/>
      <c r="AL6966" s="50"/>
      <c r="AM6966" s="50"/>
      <c r="AN6966" s="50"/>
      <c r="AO6966" s="50"/>
      <c r="AP6966" s="50"/>
      <c r="AQ6966" s="50"/>
      <c r="AR6966" s="50"/>
      <c r="AS6966" s="50"/>
      <c r="AT6966" s="50"/>
      <c r="AU6966" s="50"/>
      <c r="AV6966" s="50"/>
      <c r="AW6966" s="50"/>
      <c r="AX6966" s="50"/>
      <c r="AY6966" s="50"/>
      <c r="AZ6966" s="50"/>
      <c r="BA6966" s="50"/>
      <c r="BB6966" s="50"/>
      <c r="BC6966" s="50"/>
      <c r="BD6966" s="50"/>
      <c r="BE6966" s="50"/>
      <c r="BF6966" s="50"/>
      <c r="BG6966" s="50"/>
      <c r="BH6966" s="50"/>
      <c r="BI6966" s="50"/>
      <c r="BJ6966" s="50"/>
      <c r="BK6966" s="50"/>
      <c r="BL6966" s="50"/>
      <c r="BM6966" s="50"/>
      <c r="BN6966" s="50"/>
      <c r="BO6966" s="50"/>
      <c r="BP6966" s="50"/>
      <c r="BQ6966" s="50"/>
      <c r="BR6966" s="50"/>
      <c r="BS6966" s="50"/>
      <c r="BT6966" s="50"/>
      <c r="BU6966" s="50"/>
      <c r="BV6966" s="50"/>
      <c r="BW6966" s="50"/>
      <c r="BX6966" s="50"/>
      <c r="BY6966" s="50"/>
      <c r="BZ6966" s="50"/>
      <c r="CA6966" s="50"/>
      <c r="CB6966" s="50"/>
      <c r="CC6966" s="50"/>
      <c r="CD6966" s="50"/>
      <c r="CE6966" s="50"/>
      <c r="CF6966" s="50"/>
      <c r="CG6966" s="50"/>
      <c r="CH6966" s="50"/>
      <c r="CI6966" s="50"/>
      <c r="CJ6966" s="50"/>
      <c r="CK6966" s="50"/>
      <c r="CL6966" s="50"/>
      <c r="CM6966" s="50"/>
      <c r="CN6966" s="50"/>
      <c r="CO6966" s="50"/>
      <c r="CP6966" s="50"/>
      <c r="CQ6966" s="50"/>
      <c r="CR6966" s="50"/>
      <c r="CS6966" s="50"/>
      <c r="CT6966" s="50"/>
      <c r="CU6966" s="50"/>
      <c r="CV6966" s="50"/>
      <c r="CW6966" s="50"/>
      <c r="CX6966" s="50"/>
      <c r="CY6966" s="50"/>
      <c r="CZ6966" s="50"/>
      <c r="DA6966" s="50"/>
      <c r="DB6966" s="50"/>
      <c r="DC6966" s="50"/>
      <c r="DD6966" s="50"/>
      <c r="DE6966" s="50"/>
      <c r="DF6966" s="50"/>
      <c r="DG6966" s="50"/>
    </row>
    <row r="6967" spans="1:111" x14ac:dyDescent="0.2">
      <c r="A6967" s="185"/>
      <c r="B6967" s="186"/>
      <c r="C6967" s="186"/>
      <c r="D6967" s="54"/>
      <c r="E6967" s="310"/>
      <c r="F6967" s="192"/>
      <c r="G6967" s="192"/>
      <c r="H6967" s="50"/>
      <c r="I6967" s="50"/>
      <c r="J6967" s="50"/>
      <c r="K6967" s="50"/>
      <c r="L6967" s="50"/>
      <c r="M6967" s="50"/>
      <c r="N6967" s="50"/>
      <c r="O6967" s="50"/>
      <c r="P6967" s="50"/>
      <c r="Q6967" s="50"/>
      <c r="R6967" s="50"/>
      <c r="S6967" s="50"/>
      <c r="T6967" s="50"/>
      <c r="U6967" s="50"/>
      <c r="V6967" s="50"/>
      <c r="W6967" s="50"/>
      <c r="X6967" s="50"/>
      <c r="Y6967" s="50"/>
      <c r="Z6967" s="50"/>
      <c r="AA6967" s="50"/>
      <c r="AB6967" s="50"/>
      <c r="AC6967" s="50"/>
      <c r="AD6967" s="50"/>
      <c r="AE6967" s="50"/>
      <c r="AF6967" s="50"/>
      <c r="AG6967" s="50"/>
      <c r="AH6967" s="50"/>
      <c r="AI6967" s="50"/>
      <c r="AJ6967" s="50"/>
      <c r="AK6967" s="50"/>
      <c r="AL6967" s="50"/>
      <c r="AM6967" s="50"/>
      <c r="AN6967" s="50"/>
      <c r="AO6967" s="50"/>
      <c r="AP6967" s="50"/>
      <c r="AQ6967" s="50"/>
      <c r="AR6967" s="50"/>
      <c r="AS6967" s="50"/>
      <c r="AT6967" s="50"/>
      <c r="AU6967" s="50"/>
      <c r="AV6967" s="50"/>
      <c r="AW6967" s="50"/>
      <c r="AX6967" s="50"/>
      <c r="AY6967" s="50"/>
      <c r="AZ6967" s="50"/>
      <c r="BA6967" s="50"/>
      <c r="BB6967" s="50"/>
      <c r="BC6967" s="50"/>
      <c r="BD6967" s="50"/>
      <c r="BE6967" s="50"/>
      <c r="BF6967" s="50"/>
      <c r="BG6967" s="50"/>
      <c r="BH6967" s="50"/>
      <c r="BI6967" s="50"/>
      <c r="BJ6967" s="50"/>
      <c r="BK6967" s="50"/>
      <c r="BL6967" s="50"/>
      <c r="BM6967" s="50"/>
      <c r="BN6967" s="50"/>
      <c r="BO6967" s="50"/>
      <c r="BP6967" s="50"/>
      <c r="BQ6967" s="50"/>
      <c r="BR6967" s="50"/>
      <c r="BS6967" s="50"/>
      <c r="BT6967" s="50"/>
      <c r="BU6967" s="50"/>
      <c r="BV6967" s="50"/>
      <c r="BW6967" s="50"/>
      <c r="BX6967" s="50"/>
      <c r="BY6967" s="50"/>
      <c r="BZ6967" s="50"/>
      <c r="CA6967" s="50"/>
      <c r="CB6967" s="50"/>
      <c r="CC6967" s="50"/>
      <c r="CD6967" s="50"/>
      <c r="CE6967" s="50"/>
      <c r="CF6967" s="50"/>
      <c r="CG6967" s="50"/>
      <c r="CH6967" s="50"/>
      <c r="CI6967" s="50"/>
      <c r="CJ6967" s="50"/>
      <c r="CK6967" s="50"/>
      <c r="CL6967" s="50"/>
      <c r="CM6967" s="50"/>
      <c r="CN6967" s="50"/>
      <c r="CO6967" s="50"/>
      <c r="CP6967" s="50"/>
      <c r="CQ6967" s="50"/>
      <c r="CR6967" s="50"/>
      <c r="CS6967" s="50"/>
      <c r="CT6967" s="50"/>
      <c r="CU6967" s="50"/>
      <c r="CV6967" s="50"/>
      <c r="CW6967" s="50"/>
      <c r="CX6967" s="50"/>
      <c r="CY6967" s="50"/>
      <c r="CZ6967" s="50"/>
      <c r="DA6967" s="50"/>
      <c r="DB6967" s="50"/>
      <c r="DC6967" s="50"/>
      <c r="DD6967" s="50"/>
      <c r="DE6967" s="50"/>
      <c r="DF6967" s="50"/>
      <c r="DG6967" s="50"/>
    </row>
    <row r="6968" spans="1:111" x14ac:dyDescent="0.2">
      <c r="A6968" s="185"/>
      <c r="B6968" s="186"/>
      <c r="C6968" s="186"/>
      <c r="D6968" s="54"/>
      <c r="E6968" s="310"/>
      <c r="F6968" s="192"/>
      <c r="G6968" s="192"/>
      <c r="H6968" s="50"/>
      <c r="I6968" s="50"/>
      <c r="J6968" s="50"/>
      <c r="K6968" s="50"/>
      <c r="L6968" s="50"/>
      <c r="M6968" s="50"/>
      <c r="N6968" s="50"/>
      <c r="O6968" s="50"/>
      <c r="P6968" s="50"/>
      <c r="Q6968" s="50"/>
      <c r="R6968" s="50"/>
      <c r="S6968" s="50"/>
      <c r="T6968" s="50"/>
      <c r="U6968" s="50"/>
      <c r="V6968" s="50"/>
      <c r="W6968" s="50"/>
      <c r="X6968" s="50"/>
      <c r="Y6968" s="50"/>
      <c r="Z6968" s="50"/>
      <c r="AA6968" s="50"/>
      <c r="AB6968" s="50"/>
      <c r="AC6968" s="50"/>
      <c r="AD6968" s="50"/>
      <c r="AE6968" s="50"/>
      <c r="AF6968" s="50"/>
      <c r="AG6968" s="50"/>
      <c r="AH6968" s="50"/>
      <c r="AI6968" s="50"/>
      <c r="AJ6968" s="50"/>
      <c r="AK6968" s="50"/>
      <c r="AL6968" s="50"/>
      <c r="AM6968" s="50"/>
      <c r="AN6968" s="50"/>
      <c r="AO6968" s="50"/>
      <c r="AP6968" s="50"/>
      <c r="AQ6968" s="50"/>
      <c r="AR6968" s="50"/>
      <c r="AS6968" s="50"/>
      <c r="AT6968" s="50"/>
      <c r="AU6968" s="50"/>
      <c r="AV6968" s="50"/>
      <c r="AW6968" s="50"/>
      <c r="AX6968" s="50"/>
      <c r="AY6968" s="50"/>
      <c r="AZ6968" s="50"/>
      <c r="BA6968" s="50"/>
      <c r="BB6968" s="50"/>
      <c r="BC6968" s="50"/>
      <c r="BD6968" s="50"/>
      <c r="BE6968" s="50"/>
      <c r="BF6968" s="50"/>
      <c r="BG6968" s="50"/>
      <c r="BH6968" s="50"/>
      <c r="BI6968" s="50"/>
      <c r="BJ6968" s="50"/>
      <c r="BK6968" s="50"/>
      <c r="BL6968" s="50"/>
      <c r="BM6968" s="50"/>
      <c r="BN6968" s="50"/>
      <c r="BO6968" s="50"/>
      <c r="BP6968" s="50"/>
      <c r="BQ6968" s="50"/>
      <c r="BR6968" s="50"/>
      <c r="BS6968" s="50"/>
      <c r="BT6968" s="50"/>
      <c r="BU6968" s="50"/>
      <c r="BV6968" s="50"/>
      <c r="BW6968" s="50"/>
      <c r="BX6968" s="50"/>
      <c r="BY6968" s="50"/>
      <c r="BZ6968" s="50"/>
      <c r="CA6968" s="50"/>
      <c r="CB6968" s="50"/>
      <c r="CC6968" s="50"/>
      <c r="CD6968" s="50"/>
      <c r="CE6968" s="50"/>
      <c r="CF6968" s="50"/>
      <c r="CG6968" s="50"/>
      <c r="CH6968" s="50"/>
      <c r="CI6968" s="50"/>
      <c r="CJ6968" s="50"/>
      <c r="CK6968" s="50"/>
      <c r="CL6968" s="50"/>
      <c r="CM6968" s="50"/>
      <c r="CN6968" s="50"/>
      <c r="CO6968" s="50"/>
      <c r="CP6968" s="50"/>
      <c r="CQ6968" s="50"/>
      <c r="CR6968" s="50"/>
      <c r="CS6968" s="50"/>
      <c r="CT6968" s="50"/>
      <c r="CU6968" s="50"/>
      <c r="CV6968" s="50"/>
      <c r="CW6968" s="50"/>
      <c r="CX6968" s="50"/>
      <c r="CY6968" s="50"/>
      <c r="CZ6968" s="50"/>
      <c r="DA6968" s="50"/>
      <c r="DB6968" s="50"/>
      <c r="DC6968" s="50"/>
      <c r="DD6968" s="50"/>
      <c r="DE6968" s="50"/>
      <c r="DF6968" s="50"/>
      <c r="DG6968" s="50"/>
    </row>
    <row r="6969" spans="1:111" x14ac:dyDescent="0.2">
      <c r="A6969" s="185"/>
      <c r="B6969" s="186"/>
      <c r="C6969" s="186"/>
      <c r="D6969" s="54"/>
      <c r="E6969" s="310"/>
      <c r="F6969" s="192"/>
      <c r="G6969" s="192"/>
      <c r="H6969" s="50"/>
      <c r="I6969" s="50"/>
      <c r="J6969" s="50"/>
      <c r="K6969" s="50"/>
      <c r="L6969" s="50"/>
      <c r="M6969" s="50"/>
      <c r="N6969" s="50"/>
      <c r="O6969" s="50"/>
      <c r="P6969" s="50"/>
      <c r="Q6969" s="50"/>
      <c r="R6969" s="50"/>
      <c r="S6969" s="50"/>
      <c r="T6969" s="50"/>
      <c r="U6969" s="50"/>
      <c r="V6969" s="50"/>
      <c r="W6969" s="50"/>
      <c r="X6969" s="50"/>
      <c r="Y6969" s="50"/>
      <c r="Z6969" s="50"/>
      <c r="AA6969" s="50"/>
      <c r="AB6969" s="50"/>
      <c r="AC6969" s="50"/>
      <c r="AD6969" s="50"/>
      <c r="AE6969" s="50"/>
      <c r="AF6969" s="50"/>
      <c r="AG6969" s="50"/>
      <c r="AH6969" s="50"/>
      <c r="AI6969" s="50"/>
      <c r="AJ6969" s="50"/>
      <c r="AK6969" s="50"/>
      <c r="AL6969" s="50"/>
      <c r="AM6969" s="50"/>
      <c r="AN6969" s="50"/>
      <c r="AO6969" s="50"/>
      <c r="AP6969" s="50"/>
      <c r="AQ6969" s="50"/>
      <c r="AR6969" s="50"/>
      <c r="AS6969" s="50"/>
      <c r="AT6969" s="50"/>
      <c r="AU6969" s="50"/>
      <c r="AV6969" s="50"/>
      <c r="AW6969" s="50"/>
      <c r="AX6969" s="50"/>
      <c r="AY6969" s="50"/>
      <c r="AZ6969" s="50"/>
      <c r="BA6969" s="50"/>
      <c r="BB6969" s="50"/>
      <c r="BC6969" s="50"/>
      <c r="BD6969" s="50"/>
      <c r="BE6969" s="50"/>
      <c r="BF6969" s="50"/>
      <c r="BG6969" s="50"/>
      <c r="BH6969" s="50"/>
      <c r="BI6969" s="50"/>
      <c r="BJ6969" s="50"/>
      <c r="BK6969" s="50"/>
      <c r="BL6969" s="50"/>
      <c r="BM6969" s="50"/>
      <c r="BN6969" s="50"/>
      <c r="BO6969" s="50"/>
      <c r="BP6969" s="50"/>
      <c r="BQ6969" s="50"/>
      <c r="BR6969" s="50"/>
      <c r="BS6969" s="50"/>
      <c r="BT6969" s="50"/>
      <c r="BU6969" s="50"/>
      <c r="BV6969" s="50"/>
      <c r="BW6969" s="50"/>
      <c r="BX6969" s="50"/>
      <c r="BY6969" s="50"/>
      <c r="BZ6969" s="50"/>
      <c r="CA6969" s="50"/>
      <c r="CB6969" s="50"/>
      <c r="CC6969" s="50"/>
      <c r="CD6969" s="50"/>
      <c r="CE6969" s="50"/>
      <c r="CF6969" s="50"/>
      <c r="CG6969" s="50"/>
      <c r="CH6969" s="50"/>
      <c r="CI6969" s="50"/>
      <c r="CJ6969" s="50"/>
      <c r="CK6969" s="50"/>
      <c r="CL6969" s="50"/>
      <c r="CM6969" s="50"/>
      <c r="CN6969" s="50"/>
      <c r="CO6969" s="50"/>
      <c r="CP6969" s="50"/>
      <c r="CQ6969" s="50"/>
      <c r="CR6969" s="50"/>
      <c r="CS6969" s="50"/>
      <c r="CT6969" s="50"/>
      <c r="CU6969" s="50"/>
      <c r="CV6969" s="50"/>
      <c r="CW6969" s="50"/>
      <c r="CX6969" s="50"/>
      <c r="CY6969" s="50"/>
      <c r="CZ6969" s="50"/>
      <c r="DA6969" s="50"/>
      <c r="DB6969" s="50"/>
      <c r="DC6969" s="50"/>
      <c r="DD6969" s="50"/>
      <c r="DE6969" s="50"/>
      <c r="DF6969" s="50"/>
      <c r="DG6969" s="50"/>
    </row>
    <row r="6970" spans="1:111" x14ac:dyDescent="0.2">
      <c r="A6970" s="185"/>
      <c r="B6970" s="186"/>
      <c r="C6970" s="186"/>
      <c r="D6970" s="54"/>
      <c r="E6970" s="310"/>
      <c r="F6970" s="192"/>
      <c r="G6970" s="192"/>
      <c r="H6970" s="50"/>
      <c r="I6970" s="50"/>
      <c r="J6970" s="50"/>
      <c r="K6970" s="50"/>
      <c r="L6970" s="50"/>
      <c r="M6970" s="50"/>
      <c r="N6970" s="50"/>
      <c r="O6970" s="50"/>
      <c r="P6970" s="50"/>
      <c r="Q6970" s="50"/>
      <c r="R6970" s="50"/>
      <c r="S6970" s="50"/>
      <c r="T6970" s="50"/>
      <c r="U6970" s="50"/>
      <c r="V6970" s="50"/>
      <c r="W6970" s="50"/>
      <c r="X6970" s="50"/>
      <c r="Y6970" s="50"/>
      <c r="Z6970" s="50"/>
      <c r="AA6970" s="50"/>
      <c r="AB6970" s="50"/>
      <c r="AC6970" s="50"/>
      <c r="AD6970" s="50"/>
      <c r="AE6970" s="50"/>
      <c r="AF6970" s="50"/>
      <c r="AG6970" s="50"/>
      <c r="AH6970" s="50"/>
      <c r="AI6970" s="50"/>
      <c r="AJ6970" s="50"/>
      <c r="AK6970" s="50"/>
      <c r="AL6970" s="50"/>
      <c r="AM6970" s="50"/>
      <c r="AN6970" s="50"/>
      <c r="AO6970" s="50"/>
      <c r="AP6970" s="50"/>
      <c r="AQ6970" s="50"/>
      <c r="AR6970" s="50"/>
      <c r="AS6970" s="50"/>
      <c r="AT6970" s="50"/>
      <c r="AU6970" s="50"/>
      <c r="AV6970" s="50"/>
      <c r="AW6970" s="50"/>
      <c r="AX6970" s="50"/>
      <c r="AY6970" s="50"/>
      <c r="AZ6970" s="50"/>
      <c r="BA6970" s="50"/>
      <c r="BB6970" s="50"/>
      <c r="BC6970" s="50"/>
      <c r="BD6970" s="50"/>
      <c r="BE6970" s="50"/>
      <c r="BF6970" s="50"/>
      <c r="BG6970" s="50"/>
      <c r="BH6970" s="50"/>
      <c r="BI6970" s="50"/>
      <c r="BJ6970" s="50"/>
      <c r="BK6970" s="50"/>
      <c r="BL6970" s="50"/>
      <c r="BM6970" s="50"/>
      <c r="BN6970" s="50"/>
      <c r="BO6970" s="50"/>
      <c r="BP6970" s="50"/>
      <c r="BQ6970" s="50"/>
      <c r="BR6970" s="50"/>
      <c r="BS6970" s="50"/>
      <c r="BT6970" s="50"/>
      <c r="BU6970" s="50"/>
      <c r="BV6970" s="50"/>
      <c r="BW6970" s="50"/>
      <c r="BX6970" s="50"/>
      <c r="BY6970" s="50"/>
      <c r="BZ6970" s="50"/>
      <c r="CA6970" s="50"/>
      <c r="CB6970" s="50"/>
      <c r="CC6970" s="50"/>
      <c r="CD6970" s="50"/>
      <c r="CE6970" s="50"/>
      <c r="CF6970" s="50"/>
      <c r="CG6970" s="50"/>
      <c r="CH6970" s="50"/>
      <c r="CI6970" s="50"/>
      <c r="CJ6970" s="50"/>
      <c r="CK6970" s="50"/>
      <c r="CL6970" s="50"/>
      <c r="CM6970" s="50"/>
      <c r="CN6970" s="50"/>
      <c r="CO6970" s="50"/>
      <c r="CP6970" s="50"/>
      <c r="CQ6970" s="50"/>
      <c r="CR6970" s="50"/>
      <c r="CS6970" s="50"/>
      <c r="CT6970" s="50"/>
      <c r="CU6970" s="50"/>
      <c r="CV6970" s="50"/>
      <c r="CW6970" s="50"/>
      <c r="CX6970" s="50"/>
      <c r="CY6970" s="50"/>
      <c r="CZ6970" s="50"/>
      <c r="DA6970" s="50"/>
      <c r="DB6970" s="50"/>
      <c r="DC6970" s="50"/>
      <c r="DD6970" s="50"/>
      <c r="DE6970" s="50"/>
      <c r="DF6970" s="50"/>
      <c r="DG6970" s="50"/>
    </row>
    <row r="6971" spans="1:111" x14ac:dyDescent="0.2">
      <c r="A6971" s="185"/>
      <c r="B6971" s="186"/>
      <c r="C6971" s="186"/>
      <c r="D6971" s="54"/>
      <c r="E6971" s="310"/>
      <c r="F6971" s="192"/>
      <c r="G6971" s="192"/>
      <c r="H6971" s="50"/>
      <c r="I6971" s="50"/>
      <c r="J6971" s="50"/>
      <c r="K6971" s="50"/>
      <c r="L6971" s="50"/>
      <c r="M6971" s="50"/>
      <c r="N6971" s="50"/>
      <c r="O6971" s="50"/>
      <c r="P6971" s="50"/>
      <c r="Q6971" s="50"/>
      <c r="R6971" s="50"/>
      <c r="S6971" s="50"/>
      <c r="T6971" s="50"/>
      <c r="U6971" s="50"/>
      <c r="V6971" s="50"/>
      <c r="W6971" s="50"/>
      <c r="X6971" s="50"/>
      <c r="Y6971" s="50"/>
      <c r="Z6971" s="50"/>
      <c r="AA6971" s="50"/>
      <c r="AB6971" s="50"/>
      <c r="AC6971" s="50"/>
      <c r="AD6971" s="50"/>
      <c r="AE6971" s="50"/>
      <c r="AF6971" s="50"/>
      <c r="AG6971" s="50"/>
      <c r="AH6971" s="50"/>
      <c r="AI6971" s="50"/>
      <c r="AJ6971" s="50"/>
      <c r="AK6971" s="50"/>
      <c r="AL6971" s="50"/>
      <c r="AM6971" s="50"/>
      <c r="AN6971" s="50"/>
      <c r="AO6971" s="50"/>
      <c r="AP6971" s="50"/>
      <c r="AQ6971" s="50"/>
      <c r="AR6971" s="50"/>
      <c r="AS6971" s="50"/>
      <c r="AT6971" s="50"/>
      <c r="AU6971" s="50"/>
      <c r="AV6971" s="50"/>
      <c r="AW6971" s="50"/>
      <c r="AX6971" s="50"/>
      <c r="AY6971" s="50"/>
      <c r="AZ6971" s="50"/>
      <c r="BA6971" s="50"/>
      <c r="BB6971" s="50"/>
      <c r="BC6971" s="50"/>
      <c r="BD6971" s="50"/>
      <c r="BE6971" s="50"/>
      <c r="BF6971" s="50"/>
      <c r="BG6971" s="50"/>
      <c r="BH6971" s="50"/>
      <c r="BI6971" s="50"/>
      <c r="BJ6971" s="50"/>
      <c r="BK6971" s="50"/>
      <c r="BL6971" s="50"/>
      <c r="BM6971" s="50"/>
      <c r="BN6971" s="50"/>
      <c r="BO6971" s="50"/>
      <c r="BP6971" s="50"/>
      <c r="BQ6971" s="50"/>
      <c r="BR6971" s="50"/>
      <c r="BS6971" s="50"/>
      <c r="BT6971" s="50"/>
      <c r="BU6971" s="50"/>
      <c r="BV6971" s="50"/>
      <c r="BW6971" s="50"/>
      <c r="BX6971" s="50"/>
      <c r="BY6971" s="50"/>
      <c r="BZ6971" s="50"/>
      <c r="CA6971" s="50"/>
      <c r="CB6971" s="50"/>
      <c r="CC6971" s="50"/>
      <c r="CD6971" s="50"/>
      <c r="CE6971" s="50"/>
      <c r="CF6971" s="50"/>
      <c r="CG6971" s="50"/>
      <c r="CH6971" s="50"/>
      <c r="CI6971" s="50"/>
      <c r="CJ6971" s="50"/>
      <c r="CK6971" s="50"/>
      <c r="CL6971" s="50"/>
      <c r="CM6971" s="50"/>
      <c r="CN6971" s="50"/>
      <c r="CO6971" s="50"/>
      <c r="CP6971" s="50"/>
      <c r="CQ6971" s="50"/>
      <c r="CR6971" s="50"/>
      <c r="CS6971" s="50"/>
      <c r="CT6971" s="50"/>
      <c r="CU6971" s="50"/>
      <c r="CV6971" s="50"/>
      <c r="CW6971" s="50"/>
      <c r="CX6971" s="50"/>
      <c r="CY6971" s="50"/>
      <c r="CZ6971" s="50"/>
      <c r="DA6971" s="50"/>
      <c r="DB6971" s="50"/>
      <c r="DC6971" s="50"/>
      <c r="DD6971" s="50"/>
      <c r="DE6971" s="50"/>
      <c r="DF6971" s="50"/>
      <c r="DG6971" s="50"/>
    </row>
    <row r="6972" spans="1:111" x14ac:dyDescent="0.2">
      <c r="A6972" s="185"/>
      <c r="B6972" s="186"/>
      <c r="C6972" s="186"/>
      <c r="D6972" s="54"/>
      <c r="E6972" s="310"/>
      <c r="F6972" s="192"/>
      <c r="G6972" s="192"/>
      <c r="H6972" s="50"/>
      <c r="I6972" s="50"/>
      <c r="J6972" s="50"/>
      <c r="K6972" s="50"/>
      <c r="L6972" s="50"/>
      <c r="M6972" s="50"/>
      <c r="N6972" s="50"/>
      <c r="O6972" s="50"/>
      <c r="P6972" s="50"/>
      <c r="Q6972" s="50"/>
      <c r="R6972" s="50"/>
      <c r="S6972" s="50"/>
      <c r="T6972" s="50"/>
      <c r="U6972" s="50"/>
      <c r="V6972" s="50"/>
      <c r="W6972" s="50"/>
      <c r="X6972" s="50"/>
      <c r="Y6972" s="50"/>
      <c r="Z6972" s="50"/>
      <c r="AA6972" s="50"/>
      <c r="AB6972" s="50"/>
      <c r="AC6972" s="50"/>
      <c r="AD6972" s="50"/>
      <c r="AE6972" s="50"/>
      <c r="AF6972" s="50"/>
      <c r="AG6972" s="50"/>
      <c r="AH6972" s="50"/>
      <c r="AI6972" s="50"/>
      <c r="AJ6972" s="50"/>
      <c r="AK6972" s="50"/>
      <c r="AL6972" s="50"/>
      <c r="AM6972" s="50"/>
      <c r="AN6972" s="50"/>
      <c r="AO6972" s="50"/>
      <c r="AP6972" s="50"/>
      <c r="AQ6972" s="50"/>
      <c r="AR6972" s="50"/>
      <c r="AS6972" s="50"/>
      <c r="AT6972" s="50"/>
      <c r="AU6972" s="50"/>
      <c r="AV6972" s="50"/>
      <c r="AW6972" s="50"/>
      <c r="AX6972" s="50"/>
      <c r="AY6972" s="50"/>
      <c r="AZ6972" s="50"/>
      <c r="BA6972" s="50"/>
      <c r="BB6972" s="50"/>
      <c r="BC6972" s="50"/>
      <c r="BD6972" s="50"/>
      <c r="BE6972" s="50"/>
      <c r="BF6972" s="50"/>
      <c r="BG6972" s="50"/>
      <c r="BH6972" s="50"/>
      <c r="BI6972" s="50"/>
      <c r="BJ6972" s="50"/>
      <c r="BK6972" s="50"/>
      <c r="BL6972" s="50"/>
      <c r="BM6972" s="50"/>
      <c r="BN6972" s="50"/>
      <c r="BO6972" s="50"/>
      <c r="BP6972" s="50"/>
      <c r="BQ6972" s="50"/>
      <c r="BR6972" s="50"/>
      <c r="BS6972" s="50"/>
      <c r="BT6972" s="50"/>
      <c r="BU6972" s="50"/>
      <c r="BV6972" s="50"/>
      <c r="BW6972" s="50"/>
      <c r="BX6972" s="50"/>
      <c r="BY6972" s="50"/>
      <c r="BZ6972" s="50"/>
      <c r="CA6972" s="50"/>
      <c r="CB6972" s="50"/>
      <c r="CC6972" s="50"/>
      <c r="CD6972" s="50"/>
      <c r="CE6972" s="50"/>
      <c r="CF6972" s="50"/>
      <c r="CG6972" s="50"/>
      <c r="CH6972" s="50"/>
      <c r="CI6972" s="50"/>
      <c r="CJ6972" s="50"/>
      <c r="CK6972" s="50"/>
      <c r="CL6972" s="50"/>
      <c r="CM6972" s="50"/>
      <c r="CN6972" s="50"/>
      <c r="CO6972" s="50"/>
      <c r="CP6972" s="50"/>
      <c r="CQ6972" s="50"/>
      <c r="CR6972" s="50"/>
      <c r="CS6972" s="50"/>
      <c r="CT6972" s="50"/>
      <c r="CU6972" s="50"/>
      <c r="CV6972" s="50"/>
      <c r="CW6972" s="50"/>
      <c r="CX6972" s="50"/>
      <c r="CY6972" s="50"/>
      <c r="CZ6972" s="50"/>
      <c r="DA6972" s="50"/>
      <c r="DB6972" s="50"/>
      <c r="DC6972" s="50"/>
      <c r="DD6972" s="50"/>
      <c r="DE6972" s="50"/>
      <c r="DF6972" s="50"/>
      <c r="DG6972" s="50"/>
    </row>
    <row r="6973" spans="1:111" x14ac:dyDescent="0.2">
      <c r="A6973" s="185"/>
      <c r="B6973" s="186"/>
      <c r="C6973" s="186"/>
      <c r="D6973" s="54"/>
      <c r="E6973" s="310"/>
      <c r="F6973" s="192"/>
      <c r="G6973" s="192"/>
      <c r="H6973" s="50"/>
      <c r="I6973" s="50"/>
      <c r="J6973" s="50"/>
      <c r="K6973" s="50"/>
      <c r="L6973" s="50"/>
      <c r="M6973" s="50"/>
      <c r="N6973" s="50"/>
      <c r="O6973" s="50"/>
      <c r="P6973" s="50"/>
      <c r="Q6973" s="50"/>
      <c r="R6973" s="50"/>
      <c r="S6973" s="50"/>
      <c r="T6973" s="50"/>
      <c r="U6973" s="50"/>
      <c r="V6973" s="50"/>
      <c r="W6973" s="50"/>
      <c r="X6973" s="50"/>
      <c r="Y6973" s="50"/>
      <c r="Z6973" s="50"/>
      <c r="AA6973" s="50"/>
      <c r="AB6973" s="50"/>
      <c r="AC6973" s="50"/>
      <c r="AD6973" s="50"/>
      <c r="AE6973" s="50"/>
      <c r="AF6973" s="50"/>
      <c r="AG6973" s="50"/>
      <c r="AH6973" s="50"/>
      <c r="AI6973" s="50"/>
      <c r="AJ6973" s="50"/>
      <c r="AK6973" s="50"/>
      <c r="AL6973" s="50"/>
      <c r="AM6973" s="50"/>
      <c r="AN6973" s="50"/>
      <c r="AO6973" s="50"/>
      <c r="AP6973" s="50"/>
      <c r="AQ6973" s="50"/>
      <c r="AR6973" s="50"/>
      <c r="AS6973" s="50"/>
      <c r="AT6973" s="50"/>
      <c r="AU6973" s="50"/>
      <c r="AV6973" s="50"/>
      <c r="AW6973" s="50"/>
      <c r="AX6973" s="50"/>
      <c r="AY6973" s="50"/>
      <c r="AZ6973" s="50"/>
      <c r="BA6973" s="50"/>
      <c r="BB6973" s="50"/>
      <c r="BC6973" s="50"/>
      <c r="BD6973" s="50"/>
      <c r="BE6973" s="50"/>
      <c r="BF6973" s="50"/>
      <c r="BG6973" s="50"/>
      <c r="BH6973" s="50"/>
      <c r="BI6973" s="50"/>
      <c r="BJ6973" s="50"/>
      <c r="BK6973" s="50"/>
      <c r="BL6973" s="50"/>
      <c r="BM6973" s="50"/>
      <c r="BN6973" s="50"/>
      <c r="BO6973" s="50"/>
      <c r="BP6973" s="50"/>
      <c r="BQ6973" s="50"/>
      <c r="BR6973" s="50"/>
      <c r="BS6973" s="50"/>
      <c r="BT6973" s="50"/>
      <c r="BU6973" s="50"/>
      <c r="BV6973" s="50"/>
      <c r="BW6973" s="50"/>
      <c r="BX6973" s="50"/>
      <c r="BY6973" s="50"/>
      <c r="BZ6973" s="50"/>
      <c r="CA6973" s="50"/>
      <c r="CB6973" s="50"/>
      <c r="CC6973" s="50"/>
      <c r="CD6973" s="50"/>
      <c r="CE6973" s="50"/>
      <c r="CF6973" s="50"/>
      <c r="CG6973" s="50"/>
      <c r="CH6973" s="50"/>
      <c r="CI6973" s="50"/>
      <c r="CJ6973" s="50"/>
      <c r="CK6973" s="50"/>
      <c r="CL6973" s="50"/>
      <c r="CM6973" s="50"/>
      <c r="CN6973" s="50"/>
      <c r="CO6973" s="50"/>
      <c r="CP6973" s="50"/>
      <c r="CQ6973" s="50"/>
      <c r="CR6973" s="50"/>
      <c r="CS6973" s="50"/>
      <c r="CT6973" s="50"/>
      <c r="CU6973" s="50"/>
      <c r="CV6973" s="50"/>
      <c r="CW6973" s="50"/>
      <c r="CX6973" s="50"/>
      <c r="CY6973" s="50"/>
      <c r="CZ6973" s="50"/>
      <c r="DA6973" s="50"/>
      <c r="DB6973" s="50"/>
      <c r="DC6973" s="50"/>
      <c r="DD6973" s="50"/>
      <c r="DE6973" s="50"/>
      <c r="DF6973" s="50"/>
      <c r="DG6973" s="50"/>
    </row>
    <row r="6974" spans="1:111" x14ac:dyDescent="0.2">
      <c r="A6974" s="185"/>
      <c r="B6974" s="186"/>
      <c r="C6974" s="186"/>
      <c r="D6974" s="54"/>
      <c r="E6974" s="310"/>
      <c r="F6974" s="192"/>
      <c r="G6974" s="192"/>
      <c r="H6974" s="50"/>
      <c r="I6974" s="50"/>
      <c r="J6974" s="50"/>
      <c r="K6974" s="50"/>
      <c r="L6974" s="50"/>
      <c r="M6974" s="50"/>
      <c r="N6974" s="50"/>
      <c r="O6974" s="50"/>
      <c r="P6974" s="50"/>
      <c r="Q6974" s="50"/>
      <c r="R6974" s="50"/>
      <c r="S6974" s="50"/>
      <c r="T6974" s="50"/>
      <c r="U6974" s="50"/>
      <c r="V6974" s="50"/>
      <c r="W6974" s="50"/>
      <c r="X6974" s="50"/>
      <c r="Y6974" s="50"/>
      <c r="Z6974" s="50"/>
      <c r="AA6974" s="50"/>
      <c r="AB6974" s="50"/>
      <c r="AC6974" s="50"/>
      <c r="AD6974" s="50"/>
      <c r="AE6974" s="50"/>
      <c r="AF6974" s="50"/>
      <c r="AG6974" s="50"/>
      <c r="AH6974" s="50"/>
      <c r="AI6974" s="50"/>
      <c r="AJ6974" s="50"/>
      <c r="AK6974" s="50"/>
      <c r="AL6974" s="50"/>
      <c r="AM6974" s="50"/>
      <c r="AN6974" s="50"/>
      <c r="AO6974" s="50"/>
      <c r="AP6974" s="50"/>
      <c r="AQ6974" s="50"/>
      <c r="AR6974" s="50"/>
      <c r="AS6974" s="50"/>
      <c r="AT6974" s="50"/>
      <c r="AU6974" s="50"/>
      <c r="AV6974" s="50"/>
      <c r="AW6974" s="50"/>
      <c r="AX6974" s="50"/>
      <c r="AY6974" s="50"/>
      <c r="AZ6974" s="50"/>
      <c r="BA6974" s="50"/>
      <c r="BB6974" s="50"/>
      <c r="BC6974" s="50"/>
      <c r="BD6974" s="50"/>
      <c r="BE6974" s="50"/>
      <c r="BF6974" s="50"/>
      <c r="BG6974" s="50"/>
      <c r="BH6974" s="50"/>
      <c r="BI6974" s="50"/>
      <c r="BJ6974" s="50"/>
      <c r="BK6974" s="50"/>
      <c r="BL6974" s="50"/>
      <c r="BM6974" s="50"/>
      <c r="BN6974" s="50"/>
      <c r="BO6974" s="50"/>
      <c r="BP6974" s="50"/>
      <c r="BQ6974" s="50"/>
      <c r="BR6974" s="50"/>
      <c r="BS6974" s="50"/>
      <c r="BT6974" s="50"/>
      <c r="BU6974" s="50"/>
      <c r="BV6974" s="50"/>
      <c r="BW6974" s="50"/>
      <c r="BX6974" s="50"/>
      <c r="BY6974" s="50"/>
      <c r="BZ6974" s="50"/>
      <c r="CA6974" s="50"/>
      <c r="CB6974" s="50"/>
      <c r="CC6974" s="50"/>
      <c r="CD6974" s="50"/>
      <c r="CE6974" s="50"/>
      <c r="CF6974" s="50"/>
      <c r="CG6974" s="50"/>
      <c r="CH6974" s="50"/>
      <c r="CI6974" s="50"/>
      <c r="CJ6974" s="50"/>
      <c r="CK6974" s="50"/>
      <c r="CL6974" s="50"/>
      <c r="CM6974" s="50"/>
      <c r="CN6974" s="50"/>
      <c r="CO6974" s="50"/>
      <c r="CP6974" s="50"/>
      <c r="CQ6974" s="50"/>
      <c r="CR6974" s="50"/>
      <c r="CS6974" s="50"/>
      <c r="CT6974" s="50"/>
      <c r="CU6974" s="50"/>
      <c r="CV6974" s="50"/>
      <c r="CW6974" s="50"/>
      <c r="CX6974" s="50"/>
      <c r="CY6974" s="50"/>
      <c r="CZ6974" s="50"/>
      <c r="DA6974" s="50"/>
      <c r="DB6974" s="50"/>
      <c r="DC6974" s="50"/>
      <c r="DD6974" s="50"/>
      <c r="DE6974" s="50"/>
      <c r="DF6974" s="50"/>
      <c r="DG6974" s="50"/>
    </row>
    <row r="6975" spans="1:111" x14ac:dyDescent="0.2">
      <c r="A6975" s="185"/>
      <c r="B6975" s="186"/>
      <c r="C6975" s="186"/>
      <c r="D6975" s="54"/>
      <c r="E6975" s="310"/>
      <c r="F6975" s="192"/>
      <c r="G6975" s="192"/>
      <c r="H6975" s="50"/>
      <c r="I6975" s="50"/>
      <c r="J6975" s="50"/>
      <c r="K6975" s="50"/>
      <c r="L6975" s="50"/>
      <c r="M6975" s="50"/>
      <c r="N6975" s="50"/>
      <c r="O6975" s="50"/>
      <c r="P6975" s="50"/>
      <c r="Q6975" s="50"/>
      <c r="R6975" s="50"/>
      <c r="S6975" s="50"/>
      <c r="T6975" s="50"/>
      <c r="U6975" s="50"/>
      <c r="V6975" s="50"/>
      <c r="W6975" s="50"/>
      <c r="X6975" s="50"/>
      <c r="Y6975" s="50"/>
      <c r="Z6975" s="50"/>
      <c r="AA6975" s="50"/>
      <c r="AB6975" s="50"/>
      <c r="AC6975" s="50"/>
      <c r="AD6975" s="50"/>
      <c r="AE6975" s="50"/>
      <c r="AF6975" s="50"/>
      <c r="AG6975" s="50"/>
      <c r="AH6975" s="50"/>
      <c r="AI6975" s="50"/>
      <c r="AJ6975" s="50"/>
      <c r="AK6975" s="50"/>
      <c r="AL6975" s="50"/>
      <c r="AM6975" s="50"/>
      <c r="AN6975" s="50"/>
      <c r="AO6975" s="50"/>
      <c r="AP6975" s="50"/>
      <c r="AQ6975" s="50"/>
      <c r="AR6975" s="50"/>
      <c r="AS6975" s="50"/>
      <c r="AT6975" s="50"/>
      <c r="AU6975" s="50"/>
      <c r="AV6975" s="50"/>
      <c r="AW6975" s="50"/>
      <c r="AX6975" s="50"/>
      <c r="AY6975" s="50"/>
      <c r="AZ6975" s="50"/>
      <c r="BA6975" s="50"/>
      <c r="BB6975" s="50"/>
      <c r="BC6975" s="50"/>
      <c r="BD6975" s="50"/>
      <c r="BE6975" s="50"/>
      <c r="BF6975" s="50"/>
      <c r="BG6975" s="50"/>
      <c r="BH6975" s="50"/>
      <c r="BI6975" s="50"/>
      <c r="BJ6975" s="50"/>
      <c r="BK6975" s="50"/>
      <c r="BL6975" s="50"/>
      <c r="BM6975" s="50"/>
      <c r="BN6975" s="50"/>
      <c r="BO6975" s="50"/>
      <c r="BP6975" s="50"/>
      <c r="BQ6975" s="50"/>
      <c r="BR6975" s="50"/>
      <c r="BS6975" s="50"/>
      <c r="BT6975" s="50"/>
      <c r="BU6975" s="50"/>
      <c r="BV6975" s="50"/>
      <c r="BW6975" s="50"/>
      <c r="BX6975" s="50"/>
      <c r="BY6975" s="50"/>
      <c r="BZ6975" s="50"/>
      <c r="CA6975" s="50"/>
      <c r="CB6975" s="50"/>
      <c r="CC6975" s="50"/>
      <c r="CD6975" s="50"/>
      <c r="CE6975" s="50"/>
      <c r="CF6975" s="50"/>
      <c r="CG6975" s="50"/>
      <c r="CH6975" s="50"/>
      <c r="CI6975" s="50"/>
      <c r="CJ6975" s="50"/>
      <c r="CK6975" s="50"/>
      <c r="CL6975" s="50"/>
      <c r="CM6975" s="50"/>
      <c r="CN6975" s="50"/>
      <c r="CO6975" s="50"/>
      <c r="CP6975" s="50"/>
      <c r="CQ6975" s="50"/>
      <c r="CR6975" s="50"/>
      <c r="CS6975" s="50"/>
      <c r="CT6975" s="50"/>
      <c r="CU6975" s="50"/>
      <c r="CV6975" s="50"/>
      <c r="CW6975" s="50"/>
      <c r="CX6975" s="50"/>
      <c r="CY6975" s="50"/>
      <c r="CZ6975" s="50"/>
      <c r="DA6975" s="50"/>
      <c r="DB6975" s="50"/>
      <c r="DC6975" s="50"/>
      <c r="DD6975" s="50"/>
      <c r="DE6975" s="50"/>
      <c r="DF6975" s="50"/>
      <c r="DG6975" s="50"/>
    </row>
    <row r="6976" spans="1:111" x14ac:dyDescent="0.2">
      <c r="A6976" s="185"/>
      <c r="B6976" s="186"/>
      <c r="C6976" s="186"/>
      <c r="D6976" s="54"/>
      <c r="E6976" s="310"/>
      <c r="F6976" s="192"/>
      <c r="G6976" s="192"/>
      <c r="H6976" s="50"/>
      <c r="I6976" s="50"/>
      <c r="J6976" s="50"/>
      <c r="K6976" s="50"/>
      <c r="L6976" s="50"/>
      <c r="M6976" s="50"/>
      <c r="N6976" s="50"/>
      <c r="O6976" s="50"/>
      <c r="P6976" s="50"/>
      <c r="Q6976" s="50"/>
      <c r="R6976" s="50"/>
      <c r="S6976" s="50"/>
      <c r="T6976" s="50"/>
      <c r="U6976" s="50"/>
      <c r="V6976" s="50"/>
      <c r="W6976" s="50"/>
      <c r="X6976" s="50"/>
      <c r="Y6976" s="50"/>
      <c r="Z6976" s="50"/>
      <c r="AA6976" s="50"/>
      <c r="AB6976" s="50"/>
      <c r="AC6976" s="50"/>
      <c r="AD6976" s="50"/>
      <c r="AE6976" s="50"/>
      <c r="AF6976" s="50"/>
      <c r="AG6976" s="50"/>
      <c r="AH6976" s="50"/>
      <c r="AI6976" s="50"/>
      <c r="AJ6976" s="50"/>
      <c r="AK6976" s="50"/>
      <c r="AL6976" s="50"/>
      <c r="AM6976" s="50"/>
      <c r="AN6976" s="50"/>
      <c r="AO6976" s="50"/>
      <c r="AP6976" s="50"/>
      <c r="AQ6976" s="50"/>
      <c r="AR6976" s="50"/>
      <c r="AS6976" s="50"/>
      <c r="AT6976" s="50"/>
      <c r="AU6976" s="50"/>
      <c r="AV6976" s="50"/>
      <c r="AW6976" s="50"/>
      <c r="AX6976" s="50"/>
      <c r="AY6976" s="50"/>
      <c r="AZ6976" s="50"/>
      <c r="BA6976" s="50"/>
      <c r="BB6976" s="50"/>
      <c r="BC6976" s="50"/>
      <c r="BD6976" s="50"/>
      <c r="BE6976" s="50"/>
      <c r="BF6976" s="50"/>
      <c r="BG6976" s="50"/>
      <c r="BH6976" s="50"/>
      <c r="BI6976" s="50"/>
      <c r="BJ6976" s="50"/>
      <c r="BK6976" s="50"/>
      <c r="BL6976" s="50"/>
      <c r="BM6976" s="50"/>
      <c r="BN6976" s="50"/>
      <c r="BO6976" s="50"/>
      <c r="BP6976" s="50"/>
      <c r="BQ6976" s="50"/>
      <c r="BR6976" s="50"/>
      <c r="BS6976" s="50"/>
      <c r="BT6976" s="50"/>
      <c r="BU6976" s="50"/>
      <c r="BV6976" s="50"/>
      <c r="BW6976" s="50"/>
      <c r="BX6976" s="50"/>
      <c r="BY6976" s="50"/>
      <c r="BZ6976" s="50"/>
      <c r="CA6976" s="50"/>
      <c r="CB6976" s="50"/>
      <c r="CC6976" s="50"/>
      <c r="CD6976" s="50"/>
      <c r="CE6976" s="50"/>
      <c r="CF6976" s="50"/>
      <c r="CG6976" s="50"/>
      <c r="CH6976" s="50"/>
      <c r="CI6976" s="50"/>
      <c r="CJ6976" s="50"/>
      <c r="CK6976" s="50"/>
      <c r="CL6976" s="50"/>
      <c r="CM6976" s="50"/>
      <c r="CN6976" s="50"/>
      <c r="CO6976" s="50"/>
      <c r="CP6976" s="50"/>
      <c r="CQ6976" s="50"/>
      <c r="CR6976" s="50"/>
      <c r="CS6976" s="50"/>
      <c r="CT6976" s="50"/>
      <c r="CU6976" s="50"/>
      <c r="CV6976" s="50"/>
      <c r="CW6976" s="50"/>
      <c r="CX6976" s="50"/>
      <c r="CY6976" s="50"/>
      <c r="CZ6976" s="50"/>
      <c r="DA6976" s="50"/>
      <c r="DB6976" s="50"/>
      <c r="DC6976" s="50"/>
      <c r="DD6976" s="50"/>
      <c r="DE6976" s="50"/>
      <c r="DF6976" s="50"/>
      <c r="DG6976" s="50"/>
    </row>
    <row r="6977" spans="1:111" x14ac:dyDescent="0.2">
      <c r="A6977" s="185"/>
      <c r="B6977" s="186"/>
      <c r="C6977" s="186"/>
      <c r="D6977" s="54"/>
      <c r="E6977" s="310"/>
      <c r="F6977" s="192"/>
      <c r="G6977" s="192"/>
      <c r="H6977" s="50"/>
      <c r="I6977" s="50"/>
      <c r="J6977" s="50"/>
      <c r="K6977" s="50"/>
      <c r="L6977" s="50"/>
      <c r="M6977" s="50"/>
      <c r="N6977" s="50"/>
      <c r="O6977" s="50"/>
      <c r="P6977" s="50"/>
      <c r="Q6977" s="50"/>
      <c r="R6977" s="50"/>
      <c r="S6977" s="50"/>
      <c r="T6977" s="50"/>
      <c r="U6977" s="50"/>
      <c r="V6977" s="50"/>
      <c r="W6977" s="50"/>
      <c r="X6977" s="50"/>
      <c r="Y6977" s="50"/>
      <c r="Z6977" s="50"/>
      <c r="AA6977" s="50"/>
      <c r="AB6977" s="50"/>
      <c r="AC6977" s="50"/>
      <c r="AD6977" s="50"/>
      <c r="AE6977" s="50"/>
      <c r="AF6977" s="50"/>
      <c r="AG6977" s="50"/>
      <c r="AH6977" s="50"/>
      <c r="AI6977" s="50"/>
      <c r="AJ6977" s="50"/>
      <c r="AK6977" s="50"/>
      <c r="AL6977" s="50"/>
      <c r="AM6977" s="50"/>
      <c r="AN6977" s="50"/>
      <c r="AO6977" s="50"/>
      <c r="AP6977" s="50"/>
      <c r="AQ6977" s="50"/>
      <c r="AR6977" s="50"/>
      <c r="AS6977" s="50"/>
      <c r="AT6977" s="50"/>
      <c r="AU6977" s="50"/>
      <c r="AV6977" s="50"/>
      <c r="AW6977" s="50"/>
      <c r="AX6977" s="50"/>
      <c r="AY6977" s="50"/>
      <c r="AZ6977" s="50"/>
      <c r="BA6977" s="50"/>
      <c r="BB6977" s="50"/>
      <c r="BC6977" s="50"/>
      <c r="BD6977" s="50"/>
      <c r="BE6977" s="50"/>
      <c r="BF6977" s="50"/>
      <c r="BG6977" s="50"/>
      <c r="BH6977" s="50"/>
      <c r="BI6977" s="50"/>
      <c r="BJ6977" s="50"/>
      <c r="BK6977" s="50"/>
      <c r="BL6977" s="50"/>
      <c r="BM6977" s="50"/>
      <c r="BN6977" s="50"/>
      <c r="BO6977" s="50"/>
      <c r="BP6977" s="50"/>
      <c r="BQ6977" s="50"/>
      <c r="BR6977" s="50"/>
      <c r="BS6977" s="50"/>
      <c r="BT6977" s="50"/>
      <c r="BU6977" s="50"/>
      <c r="BV6977" s="50"/>
      <c r="BW6977" s="50"/>
      <c r="BX6977" s="50"/>
      <c r="BY6977" s="50"/>
      <c r="BZ6977" s="50"/>
      <c r="CA6977" s="50"/>
      <c r="CB6977" s="50"/>
      <c r="CC6977" s="50"/>
      <c r="CD6977" s="50"/>
      <c r="CE6977" s="50"/>
      <c r="CF6977" s="50"/>
      <c r="CG6977" s="50"/>
      <c r="CH6977" s="50"/>
      <c r="CI6977" s="50"/>
      <c r="CJ6977" s="50"/>
      <c r="CK6977" s="50"/>
      <c r="CL6977" s="50"/>
      <c r="CM6977" s="50"/>
      <c r="CN6977" s="50"/>
      <c r="CO6977" s="50"/>
      <c r="CP6977" s="50"/>
      <c r="CQ6977" s="50"/>
      <c r="CR6977" s="50"/>
      <c r="CS6977" s="50"/>
      <c r="CT6977" s="50"/>
      <c r="CU6977" s="50"/>
      <c r="CV6977" s="50"/>
      <c r="CW6977" s="50"/>
      <c r="CX6977" s="50"/>
      <c r="CY6977" s="50"/>
      <c r="CZ6977" s="50"/>
      <c r="DA6977" s="50"/>
      <c r="DB6977" s="50"/>
      <c r="DC6977" s="50"/>
      <c r="DD6977" s="50"/>
      <c r="DE6977" s="50"/>
      <c r="DF6977" s="50"/>
      <c r="DG6977" s="50"/>
    </row>
    <row r="6978" spans="1:111" x14ac:dyDescent="0.2">
      <c r="A6978" s="185"/>
      <c r="B6978" s="186"/>
      <c r="C6978" s="186"/>
      <c r="D6978" s="54"/>
      <c r="E6978" s="310"/>
      <c r="F6978" s="192"/>
      <c r="G6978" s="192"/>
      <c r="H6978" s="50"/>
      <c r="I6978" s="50"/>
      <c r="J6978" s="50"/>
      <c r="K6978" s="50"/>
      <c r="L6978" s="50"/>
      <c r="M6978" s="50"/>
      <c r="N6978" s="50"/>
      <c r="O6978" s="50"/>
      <c r="P6978" s="50"/>
      <c r="Q6978" s="50"/>
      <c r="R6978" s="50"/>
      <c r="S6978" s="50"/>
      <c r="T6978" s="50"/>
      <c r="U6978" s="50"/>
      <c r="V6978" s="50"/>
      <c r="W6978" s="50"/>
      <c r="X6978" s="50"/>
      <c r="Y6978" s="50"/>
      <c r="Z6978" s="50"/>
      <c r="AA6978" s="50"/>
      <c r="AB6978" s="50"/>
      <c r="AC6978" s="50"/>
      <c r="AD6978" s="50"/>
      <c r="AE6978" s="50"/>
      <c r="AF6978" s="50"/>
      <c r="AG6978" s="50"/>
      <c r="AH6978" s="50"/>
      <c r="AI6978" s="50"/>
      <c r="AJ6978" s="50"/>
      <c r="AK6978" s="50"/>
      <c r="AL6978" s="50"/>
      <c r="AM6978" s="50"/>
      <c r="AN6978" s="50"/>
      <c r="AO6978" s="50"/>
      <c r="AP6978" s="50"/>
      <c r="AQ6978" s="50"/>
      <c r="AR6978" s="50"/>
      <c r="AS6978" s="50"/>
      <c r="AT6978" s="50"/>
      <c r="AU6978" s="50"/>
      <c r="AV6978" s="50"/>
      <c r="AW6978" s="50"/>
      <c r="AX6978" s="50"/>
      <c r="AY6978" s="50"/>
      <c r="AZ6978" s="50"/>
      <c r="BA6978" s="50"/>
      <c r="BB6978" s="50"/>
      <c r="BC6978" s="50"/>
      <c r="BD6978" s="50"/>
      <c r="BE6978" s="50"/>
      <c r="BF6978" s="50"/>
      <c r="BG6978" s="50"/>
      <c r="BH6978" s="50"/>
      <c r="BI6978" s="50"/>
      <c r="BJ6978" s="50"/>
      <c r="BK6978" s="50"/>
      <c r="BL6978" s="50"/>
      <c r="BM6978" s="50"/>
      <c r="BN6978" s="50"/>
      <c r="BO6978" s="50"/>
      <c r="BP6978" s="50"/>
      <c r="BQ6978" s="50"/>
      <c r="BR6978" s="50"/>
      <c r="BS6978" s="50"/>
      <c r="BT6978" s="50"/>
      <c r="BU6978" s="50"/>
      <c r="BV6978" s="50"/>
      <c r="BW6978" s="50"/>
      <c r="BX6978" s="50"/>
      <c r="BY6978" s="50"/>
      <c r="BZ6978" s="50"/>
      <c r="CA6978" s="50"/>
      <c r="CB6978" s="50"/>
      <c r="CC6978" s="50"/>
      <c r="CD6978" s="50"/>
      <c r="CE6978" s="50"/>
      <c r="CF6978" s="50"/>
      <c r="CG6978" s="50"/>
      <c r="CH6978" s="50"/>
      <c r="CI6978" s="50"/>
      <c r="CJ6978" s="50"/>
      <c r="CK6978" s="50"/>
      <c r="CL6978" s="50"/>
      <c r="CM6978" s="50"/>
      <c r="CN6978" s="50"/>
      <c r="CO6978" s="50"/>
      <c r="CP6978" s="50"/>
      <c r="CQ6978" s="50"/>
      <c r="CR6978" s="50"/>
      <c r="CS6978" s="50"/>
      <c r="CT6978" s="50"/>
      <c r="CU6978" s="50"/>
      <c r="CV6978" s="50"/>
      <c r="CW6978" s="50"/>
      <c r="CX6978" s="50"/>
      <c r="CY6978" s="50"/>
      <c r="CZ6978" s="50"/>
      <c r="DA6978" s="50"/>
      <c r="DB6978" s="50"/>
      <c r="DC6978" s="50"/>
      <c r="DD6978" s="50"/>
      <c r="DE6978" s="50"/>
      <c r="DF6978" s="50"/>
      <c r="DG6978" s="50"/>
    </row>
    <row r="6979" spans="1:111" x14ac:dyDescent="0.2">
      <c r="A6979" s="185"/>
      <c r="B6979" s="186"/>
      <c r="C6979" s="186"/>
      <c r="D6979" s="54"/>
      <c r="E6979" s="310"/>
      <c r="F6979" s="192"/>
      <c r="G6979" s="192"/>
      <c r="H6979" s="50"/>
      <c r="I6979" s="50"/>
      <c r="J6979" s="50"/>
      <c r="K6979" s="50"/>
      <c r="L6979" s="50"/>
      <c r="M6979" s="50"/>
      <c r="N6979" s="50"/>
      <c r="O6979" s="50"/>
      <c r="P6979" s="50"/>
      <c r="Q6979" s="50"/>
      <c r="R6979" s="50"/>
      <c r="S6979" s="50"/>
      <c r="T6979" s="50"/>
      <c r="U6979" s="50"/>
      <c r="V6979" s="50"/>
      <c r="W6979" s="50"/>
      <c r="X6979" s="50"/>
      <c r="Y6979" s="50"/>
      <c r="Z6979" s="50"/>
      <c r="AA6979" s="50"/>
      <c r="AB6979" s="50"/>
      <c r="AC6979" s="50"/>
      <c r="AD6979" s="50"/>
      <c r="AE6979" s="50"/>
      <c r="AF6979" s="50"/>
      <c r="AG6979" s="50"/>
      <c r="AH6979" s="50"/>
      <c r="AI6979" s="50"/>
      <c r="AJ6979" s="50"/>
      <c r="AK6979" s="50"/>
      <c r="AL6979" s="50"/>
      <c r="AM6979" s="50"/>
      <c r="AN6979" s="50"/>
      <c r="AO6979" s="50"/>
      <c r="AP6979" s="50"/>
      <c r="AQ6979" s="50"/>
      <c r="AR6979" s="50"/>
      <c r="AS6979" s="50"/>
      <c r="AT6979" s="50"/>
      <c r="AU6979" s="50"/>
      <c r="AV6979" s="50"/>
      <c r="AW6979" s="50"/>
      <c r="AX6979" s="50"/>
      <c r="AY6979" s="50"/>
      <c r="AZ6979" s="50"/>
      <c r="BA6979" s="50"/>
      <c r="BB6979" s="50"/>
      <c r="BC6979" s="50"/>
      <c r="BD6979" s="50"/>
      <c r="BE6979" s="50"/>
      <c r="BF6979" s="50"/>
      <c r="BG6979" s="50"/>
      <c r="BH6979" s="50"/>
      <c r="BI6979" s="50"/>
      <c r="BJ6979" s="50"/>
      <c r="BK6979" s="50"/>
      <c r="BL6979" s="50"/>
      <c r="BM6979" s="50"/>
      <c r="BN6979" s="50"/>
      <c r="BO6979" s="50"/>
      <c r="BP6979" s="50"/>
      <c r="BQ6979" s="50"/>
      <c r="BR6979" s="50"/>
      <c r="BS6979" s="50"/>
      <c r="BT6979" s="50"/>
      <c r="BU6979" s="50"/>
      <c r="BV6979" s="50"/>
      <c r="BW6979" s="50"/>
      <c r="BX6979" s="50"/>
      <c r="BY6979" s="50"/>
      <c r="BZ6979" s="50"/>
      <c r="CA6979" s="50"/>
      <c r="CB6979" s="50"/>
      <c r="CC6979" s="50"/>
      <c r="CD6979" s="50"/>
      <c r="CE6979" s="50"/>
      <c r="CF6979" s="50"/>
      <c r="CG6979" s="50"/>
      <c r="CH6979" s="50"/>
      <c r="CI6979" s="50"/>
      <c r="CJ6979" s="50"/>
      <c r="CK6979" s="50"/>
      <c r="CL6979" s="50"/>
      <c r="CM6979" s="50"/>
      <c r="CN6979" s="50"/>
      <c r="CO6979" s="50"/>
      <c r="CP6979" s="50"/>
      <c r="CQ6979" s="50"/>
      <c r="CR6979" s="50"/>
      <c r="CS6979" s="50"/>
      <c r="CT6979" s="50"/>
      <c r="CU6979" s="50"/>
      <c r="CV6979" s="50"/>
      <c r="CW6979" s="50"/>
      <c r="CX6979" s="50"/>
      <c r="CY6979" s="50"/>
      <c r="CZ6979" s="50"/>
      <c r="DA6979" s="50"/>
      <c r="DB6979" s="50"/>
      <c r="DC6979" s="50"/>
      <c r="DD6979" s="50"/>
      <c r="DE6979" s="50"/>
      <c r="DF6979" s="50"/>
      <c r="DG6979" s="50"/>
    </row>
    <row r="6980" spans="1:111" x14ac:dyDescent="0.2">
      <c r="A6980" s="185"/>
      <c r="B6980" s="186"/>
      <c r="C6980" s="186"/>
      <c r="D6980" s="54"/>
      <c r="E6980" s="310"/>
      <c r="F6980" s="192"/>
      <c r="G6980" s="192"/>
      <c r="H6980" s="50"/>
      <c r="I6980" s="50"/>
      <c r="J6980" s="50"/>
      <c r="K6980" s="50"/>
      <c r="L6980" s="50"/>
      <c r="M6980" s="50"/>
      <c r="N6980" s="50"/>
      <c r="O6980" s="50"/>
      <c r="P6980" s="50"/>
      <c r="Q6980" s="50"/>
      <c r="R6980" s="50"/>
      <c r="S6980" s="50"/>
      <c r="T6980" s="50"/>
      <c r="U6980" s="50"/>
      <c r="V6980" s="50"/>
      <c r="W6980" s="50"/>
      <c r="X6980" s="50"/>
      <c r="Y6980" s="50"/>
      <c r="Z6980" s="50"/>
      <c r="AA6980" s="50"/>
      <c r="AB6980" s="50"/>
      <c r="AC6980" s="50"/>
      <c r="AD6980" s="50"/>
      <c r="AE6980" s="50"/>
      <c r="AF6980" s="50"/>
      <c r="AG6980" s="50"/>
      <c r="AH6980" s="50"/>
      <c r="AI6980" s="50"/>
      <c r="AJ6980" s="50"/>
      <c r="AK6980" s="50"/>
      <c r="AL6980" s="50"/>
      <c r="AM6980" s="50"/>
      <c r="AN6980" s="50"/>
      <c r="AO6980" s="50"/>
      <c r="AP6980" s="50"/>
      <c r="AQ6980" s="50"/>
      <c r="AR6980" s="50"/>
      <c r="AS6980" s="50"/>
      <c r="AT6980" s="50"/>
      <c r="AU6980" s="50"/>
      <c r="AV6980" s="50"/>
      <c r="AW6980" s="50"/>
      <c r="AX6980" s="50"/>
      <c r="AY6980" s="50"/>
      <c r="AZ6980" s="50"/>
      <c r="BA6980" s="50"/>
      <c r="BB6980" s="50"/>
      <c r="BC6980" s="50"/>
      <c r="BD6980" s="50"/>
      <c r="BE6980" s="50"/>
      <c r="BF6980" s="50"/>
      <c r="BG6980" s="50"/>
      <c r="BH6980" s="50"/>
      <c r="BI6980" s="50"/>
      <c r="BJ6980" s="50"/>
      <c r="BK6980" s="50"/>
      <c r="BL6980" s="50"/>
      <c r="BM6980" s="50"/>
      <c r="BN6980" s="50"/>
      <c r="BO6980" s="50"/>
      <c r="BP6980" s="50"/>
      <c r="BQ6980" s="50"/>
      <c r="BR6980" s="50"/>
      <c r="BS6980" s="50"/>
      <c r="BT6980" s="50"/>
      <c r="BU6980" s="50"/>
      <c r="BV6980" s="50"/>
      <c r="BW6980" s="50"/>
      <c r="BX6980" s="50"/>
      <c r="BY6980" s="50"/>
      <c r="BZ6980" s="50"/>
      <c r="CA6980" s="50"/>
      <c r="CB6980" s="50"/>
      <c r="CC6980" s="50"/>
      <c r="CD6980" s="50"/>
      <c r="CE6980" s="50"/>
      <c r="CF6980" s="50"/>
      <c r="CG6980" s="50"/>
      <c r="CH6980" s="50"/>
      <c r="CI6980" s="50"/>
      <c r="CJ6980" s="50"/>
      <c r="CK6980" s="50"/>
      <c r="CL6980" s="50"/>
      <c r="CM6980" s="50"/>
      <c r="CN6980" s="50"/>
      <c r="CO6980" s="50"/>
      <c r="CP6980" s="50"/>
      <c r="CQ6980" s="50"/>
      <c r="CR6980" s="50"/>
      <c r="CS6980" s="50"/>
      <c r="CT6980" s="50"/>
      <c r="CU6980" s="50"/>
      <c r="CV6980" s="50"/>
      <c r="CW6980" s="50"/>
      <c r="CX6980" s="50"/>
      <c r="CY6980" s="50"/>
      <c r="CZ6980" s="50"/>
      <c r="DA6980" s="50"/>
      <c r="DB6980" s="50"/>
      <c r="DC6980" s="50"/>
      <c r="DD6980" s="50"/>
      <c r="DE6980" s="50"/>
      <c r="DF6980" s="50"/>
      <c r="DG6980" s="50"/>
    </row>
    <row r="6981" spans="1:111" x14ac:dyDescent="0.2">
      <c r="A6981" s="185"/>
      <c r="B6981" s="186"/>
      <c r="C6981" s="186"/>
      <c r="D6981" s="54"/>
      <c r="E6981" s="310"/>
      <c r="F6981" s="192"/>
      <c r="G6981" s="192"/>
      <c r="H6981" s="50"/>
      <c r="I6981" s="50"/>
      <c r="J6981" s="50"/>
      <c r="K6981" s="50"/>
      <c r="L6981" s="50"/>
      <c r="M6981" s="50"/>
      <c r="N6981" s="50"/>
      <c r="O6981" s="50"/>
      <c r="P6981" s="50"/>
      <c r="Q6981" s="50"/>
      <c r="R6981" s="50"/>
      <c r="S6981" s="50"/>
      <c r="T6981" s="50"/>
      <c r="U6981" s="50"/>
      <c r="V6981" s="50"/>
      <c r="W6981" s="50"/>
      <c r="X6981" s="50"/>
      <c r="Y6981" s="50"/>
      <c r="Z6981" s="50"/>
      <c r="AA6981" s="50"/>
      <c r="AB6981" s="50"/>
      <c r="AC6981" s="50"/>
      <c r="AD6981" s="50"/>
      <c r="AE6981" s="50"/>
      <c r="AF6981" s="50"/>
      <c r="AG6981" s="50"/>
      <c r="AH6981" s="50"/>
      <c r="AI6981" s="50"/>
      <c r="AJ6981" s="50"/>
      <c r="AK6981" s="50"/>
      <c r="AL6981" s="50"/>
      <c r="AM6981" s="50"/>
      <c r="AN6981" s="50"/>
      <c r="AO6981" s="50"/>
      <c r="AP6981" s="50"/>
      <c r="AQ6981" s="50"/>
      <c r="AR6981" s="50"/>
      <c r="AS6981" s="50"/>
      <c r="AT6981" s="50"/>
      <c r="AU6981" s="50"/>
      <c r="AV6981" s="50"/>
      <c r="AW6981" s="50"/>
      <c r="AX6981" s="50"/>
      <c r="AY6981" s="50"/>
      <c r="AZ6981" s="50"/>
      <c r="BA6981" s="50"/>
      <c r="BB6981" s="50"/>
      <c r="BC6981" s="50"/>
      <c r="BD6981" s="50"/>
      <c r="BE6981" s="50"/>
      <c r="BF6981" s="50"/>
      <c r="BG6981" s="50"/>
      <c r="BH6981" s="50"/>
      <c r="BI6981" s="50"/>
      <c r="BJ6981" s="50"/>
      <c r="BK6981" s="50"/>
      <c r="BL6981" s="50"/>
      <c r="BM6981" s="50"/>
      <c r="BN6981" s="50"/>
      <c r="BO6981" s="50"/>
      <c r="BP6981" s="50"/>
      <c r="BQ6981" s="50"/>
      <c r="BR6981" s="50"/>
      <c r="BS6981" s="50"/>
      <c r="BT6981" s="50"/>
      <c r="BU6981" s="50"/>
      <c r="BV6981" s="50"/>
      <c r="BW6981" s="50"/>
      <c r="BX6981" s="50"/>
      <c r="BY6981" s="50"/>
      <c r="BZ6981" s="50"/>
      <c r="CA6981" s="50"/>
      <c r="CB6981" s="50"/>
      <c r="CC6981" s="50"/>
      <c r="CD6981" s="50"/>
      <c r="CE6981" s="50"/>
      <c r="CF6981" s="50"/>
      <c r="CG6981" s="50"/>
      <c r="CH6981" s="50"/>
      <c r="CI6981" s="50"/>
      <c r="CJ6981" s="50"/>
      <c r="CK6981" s="50"/>
      <c r="CL6981" s="50"/>
      <c r="CM6981" s="50"/>
      <c r="CN6981" s="50"/>
      <c r="CO6981" s="50"/>
      <c r="CP6981" s="50"/>
      <c r="CQ6981" s="50"/>
      <c r="CR6981" s="50"/>
      <c r="CS6981" s="50"/>
      <c r="CT6981" s="50"/>
      <c r="CU6981" s="50"/>
      <c r="CV6981" s="50"/>
      <c r="CW6981" s="50"/>
      <c r="CX6981" s="50"/>
      <c r="CY6981" s="50"/>
      <c r="CZ6981" s="50"/>
      <c r="DA6981" s="50"/>
      <c r="DB6981" s="50"/>
      <c r="DC6981" s="50"/>
      <c r="DD6981" s="50"/>
      <c r="DE6981" s="50"/>
      <c r="DF6981" s="50"/>
      <c r="DG6981" s="50"/>
    </row>
    <row r="6982" spans="1:111" x14ac:dyDescent="0.2">
      <c r="A6982" s="185"/>
      <c r="B6982" s="186"/>
      <c r="C6982" s="186"/>
      <c r="D6982" s="54"/>
      <c r="E6982" s="310"/>
      <c r="F6982" s="192"/>
      <c r="G6982" s="192"/>
      <c r="H6982" s="50"/>
      <c r="I6982" s="50"/>
      <c r="J6982" s="50"/>
      <c r="K6982" s="50"/>
      <c r="L6982" s="50"/>
      <c r="M6982" s="50"/>
      <c r="N6982" s="50"/>
      <c r="O6982" s="50"/>
      <c r="P6982" s="50"/>
      <c r="Q6982" s="50"/>
      <c r="R6982" s="50"/>
      <c r="S6982" s="50"/>
      <c r="T6982" s="50"/>
      <c r="U6982" s="50"/>
      <c r="V6982" s="50"/>
      <c r="W6982" s="50"/>
      <c r="X6982" s="50"/>
      <c r="Y6982" s="50"/>
      <c r="Z6982" s="50"/>
      <c r="AA6982" s="50"/>
      <c r="AB6982" s="50"/>
      <c r="AC6982" s="50"/>
      <c r="AD6982" s="50"/>
      <c r="AE6982" s="50"/>
      <c r="AF6982" s="50"/>
      <c r="AG6982" s="50"/>
      <c r="AH6982" s="50"/>
      <c r="AI6982" s="50"/>
      <c r="AJ6982" s="50"/>
      <c r="AK6982" s="50"/>
      <c r="AL6982" s="50"/>
      <c r="AM6982" s="50"/>
      <c r="AN6982" s="50"/>
      <c r="AO6982" s="50"/>
      <c r="AP6982" s="50"/>
      <c r="AQ6982" s="50"/>
      <c r="AR6982" s="50"/>
      <c r="AS6982" s="50"/>
      <c r="AT6982" s="50"/>
      <c r="AU6982" s="50"/>
      <c r="AV6982" s="50"/>
      <c r="AW6982" s="50"/>
      <c r="AX6982" s="50"/>
      <c r="AY6982" s="50"/>
      <c r="AZ6982" s="50"/>
      <c r="BA6982" s="50"/>
      <c r="BB6982" s="50"/>
      <c r="BC6982" s="50"/>
      <c r="BD6982" s="50"/>
      <c r="BE6982" s="50"/>
      <c r="BF6982" s="50"/>
      <c r="BG6982" s="50"/>
      <c r="BH6982" s="50"/>
      <c r="BI6982" s="50"/>
      <c r="BJ6982" s="50"/>
      <c r="BK6982" s="50"/>
      <c r="BL6982" s="50"/>
      <c r="BM6982" s="50"/>
      <c r="BN6982" s="50"/>
      <c r="BO6982" s="50"/>
      <c r="BP6982" s="50"/>
      <c r="BQ6982" s="50"/>
      <c r="BR6982" s="50"/>
      <c r="BS6982" s="50"/>
      <c r="BT6982" s="50"/>
      <c r="BU6982" s="50"/>
      <c r="BV6982" s="50"/>
      <c r="BW6982" s="50"/>
      <c r="BX6982" s="50"/>
      <c r="BY6982" s="50"/>
      <c r="BZ6982" s="50"/>
      <c r="CA6982" s="50"/>
      <c r="CB6982" s="50"/>
      <c r="CC6982" s="50"/>
      <c r="CD6982" s="50"/>
      <c r="CE6982" s="50"/>
      <c r="CF6982" s="50"/>
      <c r="CG6982" s="50"/>
      <c r="CH6982" s="50"/>
      <c r="CI6982" s="50"/>
      <c r="CJ6982" s="50"/>
      <c r="CK6982" s="50"/>
      <c r="CL6982" s="50"/>
      <c r="CM6982" s="50"/>
      <c r="CN6982" s="50"/>
      <c r="CO6982" s="50"/>
      <c r="CP6982" s="50"/>
      <c r="CQ6982" s="50"/>
      <c r="CR6982" s="50"/>
      <c r="CS6982" s="50"/>
      <c r="CT6982" s="50"/>
      <c r="CU6982" s="50"/>
      <c r="CV6982" s="50"/>
      <c r="CW6982" s="50"/>
      <c r="CX6982" s="50"/>
      <c r="CY6982" s="50"/>
      <c r="CZ6982" s="50"/>
      <c r="DA6982" s="50"/>
      <c r="DB6982" s="50"/>
      <c r="DC6982" s="50"/>
      <c r="DD6982" s="50"/>
      <c r="DE6982" s="50"/>
      <c r="DF6982" s="50"/>
      <c r="DG6982" s="50"/>
    </row>
    <row r="6983" spans="1:111" x14ac:dyDescent="0.2">
      <c r="A6983" s="185"/>
      <c r="B6983" s="186"/>
      <c r="C6983" s="186"/>
      <c r="D6983" s="54"/>
      <c r="E6983" s="310"/>
      <c r="F6983" s="192"/>
      <c r="G6983" s="192"/>
      <c r="H6983" s="50"/>
      <c r="I6983" s="50"/>
      <c r="J6983" s="50"/>
      <c r="K6983" s="50"/>
      <c r="L6983" s="50"/>
      <c r="M6983" s="50"/>
      <c r="N6983" s="50"/>
      <c r="O6983" s="50"/>
      <c r="P6983" s="50"/>
      <c r="Q6983" s="50"/>
      <c r="R6983" s="50"/>
      <c r="S6983" s="50"/>
      <c r="T6983" s="50"/>
      <c r="U6983" s="50"/>
      <c r="V6983" s="50"/>
      <c r="W6983" s="50"/>
      <c r="X6983" s="50"/>
      <c r="Y6983" s="50"/>
      <c r="Z6983" s="50"/>
      <c r="AA6983" s="50"/>
      <c r="AB6983" s="50"/>
      <c r="AC6983" s="50"/>
      <c r="AD6983" s="50"/>
      <c r="AE6983" s="50"/>
      <c r="AF6983" s="50"/>
      <c r="AG6983" s="50"/>
      <c r="AH6983" s="50"/>
      <c r="AI6983" s="50"/>
      <c r="AJ6983" s="50"/>
      <c r="AK6983" s="50"/>
      <c r="AL6983" s="50"/>
      <c r="AM6983" s="50"/>
      <c r="AN6983" s="50"/>
      <c r="AO6983" s="50"/>
      <c r="AP6983" s="50"/>
      <c r="AQ6983" s="50"/>
      <c r="AR6983" s="50"/>
      <c r="AS6983" s="50"/>
      <c r="AT6983" s="50"/>
      <c r="AU6983" s="50"/>
      <c r="AV6983" s="50"/>
      <c r="AW6983" s="50"/>
      <c r="AX6983" s="50"/>
      <c r="AY6983" s="50"/>
      <c r="AZ6983" s="50"/>
      <c r="BA6983" s="50"/>
      <c r="BB6983" s="50"/>
      <c r="BC6983" s="50"/>
      <c r="BD6983" s="50"/>
      <c r="BE6983" s="50"/>
      <c r="BF6983" s="50"/>
      <c r="BG6983" s="50"/>
      <c r="BH6983" s="50"/>
      <c r="BI6983" s="50"/>
      <c r="BJ6983" s="50"/>
      <c r="BK6983" s="50"/>
      <c r="BL6983" s="50"/>
      <c r="BM6983" s="50"/>
      <c r="BN6983" s="50"/>
      <c r="BO6983" s="50"/>
      <c r="BP6983" s="50"/>
      <c r="BQ6983" s="50"/>
      <c r="BR6983" s="50"/>
      <c r="BS6983" s="50"/>
      <c r="BT6983" s="50"/>
      <c r="BU6983" s="50"/>
      <c r="BV6983" s="50"/>
      <c r="BW6983" s="50"/>
      <c r="BX6983" s="50"/>
      <c r="BY6983" s="50"/>
      <c r="BZ6983" s="50"/>
      <c r="CA6983" s="50"/>
      <c r="CB6983" s="50"/>
      <c r="CC6983" s="50"/>
      <c r="CD6983" s="50"/>
      <c r="CE6983" s="50"/>
      <c r="CF6983" s="50"/>
      <c r="CG6983" s="50"/>
      <c r="CH6983" s="50"/>
      <c r="CI6983" s="50"/>
      <c r="CJ6983" s="50"/>
      <c r="CK6983" s="50"/>
      <c r="CL6983" s="50"/>
      <c r="CM6983" s="50"/>
      <c r="CN6983" s="50"/>
      <c r="CO6983" s="50"/>
      <c r="CP6983" s="50"/>
      <c r="CQ6983" s="50"/>
      <c r="CR6983" s="50"/>
      <c r="CS6983" s="50"/>
      <c r="CT6983" s="50"/>
      <c r="CU6983" s="50"/>
      <c r="CV6983" s="50"/>
      <c r="CW6983" s="50"/>
      <c r="CX6983" s="50"/>
      <c r="CY6983" s="50"/>
      <c r="CZ6983" s="50"/>
      <c r="DA6983" s="50"/>
      <c r="DB6983" s="50"/>
      <c r="DC6983" s="50"/>
      <c r="DD6983" s="50"/>
      <c r="DE6983" s="50"/>
      <c r="DF6983" s="50"/>
      <c r="DG6983" s="50"/>
    </row>
    <row r="6984" spans="1:111" x14ac:dyDescent="0.2">
      <c r="A6984" s="185"/>
      <c r="B6984" s="186"/>
      <c r="C6984" s="186"/>
      <c r="D6984" s="54"/>
      <c r="E6984" s="310"/>
      <c r="F6984" s="192"/>
      <c r="G6984" s="192"/>
      <c r="H6984" s="50"/>
      <c r="I6984" s="50"/>
      <c r="J6984" s="50"/>
      <c r="K6984" s="50"/>
      <c r="L6984" s="50"/>
      <c r="M6984" s="50"/>
      <c r="N6984" s="50"/>
      <c r="O6984" s="50"/>
      <c r="P6984" s="50"/>
      <c r="Q6984" s="50"/>
      <c r="R6984" s="50"/>
      <c r="S6984" s="50"/>
      <c r="T6984" s="50"/>
      <c r="U6984" s="50"/>
      <c r="V6984" s="50"/>
      <c r="W6984" s="50"/>
      <c r="X6984" s="50"/>
      <c r="Y6984" s="50"/>
      <c r="Z6984" s="50"/>
      <c r="AA6984" s="50"/>
      <c r="AB6984" s="50"/>
      <c r="AC6984" s="50"/>
      <c r="AD6984" s="50"/>
      <c r="AE6984" s="50"/>
      <c r="AF6984" s="50"/>
      <c r="AG6984" s="50"/>
      <c r="AH6984" s="50"/>
      <c r="AI6984" s="50"/>
      <c r="AJ6984" s="50"/>
      <c r="AK6984" s="50"/>
      <c r="AL6984" s="50"/>
      <c r="AM6984" s="50"/>
      <c r="AN6984" s="50"/>
      <c r="AO6984" s="50"/>
      <c r="AP6984" s="50"/>
      <c r="AQ6984" s="50"/>
      <c r="AR6984" s="50"/>
      <c r="AS6984" s="50"/>
      <c r="AT6984" s="50"/>
      <c r="AU6984" s="50"/>
      <c r="AV6984" s="50"/>
      <c r="AW6984" s="50"/>
      <c r="AX6984" s="50"/>
      <c r="AY6984" s="50"/>
      <c r="AZ6984" s="50"/>
      <c r="BA6984" s="50"/>
      <c r="BB6984" s="50"/>
      <c r="BC6984" s="50"/>
      <c r="BD6984" s="50"/>
      <c r="BE6984" s="50"/>
      <c r="BF6984" s="50"/>
      <c r="BG6984" s="50"/>
      <c r="BH6984" s="50"/>
      <c r="BI6984" s="50"/>
      <c r="BJ6984" s="50"/>
      <c r="BK6984" s="50"/>
      <c r="BL6984" s="50"/>
      <c r="BM6984" s="50"/>
      <c r="BN6984" s="50"/>
      <c r="BO6984" s="50"/>
      <c r="BP6984" s="50"/>
      <c r="BQ6984" s="50"/>
      <c r="BR6984" s="50"/>
      <c r="BS6984" s="50"/>
      <c r="BT6984" s="50"/>
      <c r="BU6984" s="50"/>
      <c r="BV6984" s="50"/>
      <c r="BW6984" s="50"/>
      <c r="BX6984" s="50"/>
      <c r="BY6984" s="50"/>
      <c r="BZ6984" s="50"/>
      <c r="CA6984" s="50"/>
      <c r="CB6984" s="50"/>
      <c r="CC6984" s="50"/>
      <c r="CD6984" s="50"/>
      <c r="CE6984" s="50"/>
      <c r="CF6984" s="50"/>
      <c r="CG6984" s="50"/>
      <c r="CH6984" s="50"/>
      <c r="CI6984" s="50"/>
      <c r="CJ6984" s="50"/>
      <c r="CK6984" s="50"/>
      <c r="CL6984" s="50"/>
      <c r="CM6984" s="50"/>
      <c r="CN6984" s="50"/>
      <c r="CO6984" s="50"/>
      <c r="CP6984" s="50"/>
      <c r="CQ6984" s="50"/>
      <c r="CR6984" s="50"/>
      <c r="CS6984" s="50"/>
      <c r="CT6984" s="50"/>
      <c r="CU6984" s="50"/>
      <c r="CV6984" s="50"/>
      <c r="CW6984" s="50"/>
      <c r="CX6984" s="50"/>
      <c r="CY6984" s="50"/>
      <c r="CZ6984" s="50"/>
      <c r="DA6984" s="50"/>
      <c r="DB6984" s="50"/>
      <c r="DC6984" s="50"/>
      <c r="DD6984" s="50"/>
      <c r="DE6984" s="50"/>
      <c r="DF6984" s="50"/>
      <c r="DG6984" s="50"/>
    </row>
    <row r="6985" spans="1:111" x14ac:dyDescent="0.2">
      <c r="A6985" s="185"/>
      <c r="B6985" s="186"/>
      <c r="C6985" s="186"/>
      <c r="D6985" s="54"/>
      <c r="E6985" s="310"/>
      <c r="F6985" s="192"/>
      <c r="G6985" s="192"/>
      <c r="H6985" s="50"/>
      <c r="I6985" s="50"/>
      <c r="J6985" s="50"/>
      <c r="K6985" s="50"/>
      <c r="L6985" s="50"/>
      <c r="M6985" s="50"/>
      <c r="N6985" s="50"/>
      <c r="O6985" s="50"/>
      <c r="P6985" s="50"/>
      <c r="Q6985" s="50"/>
      <c r="R6985" s="50"/>
      <c r="S6985" s="50"/>
      <c r="T6985" s="50"/>
      <c r="U6985" s="50"/>
      <c r="V6985" s="50"/>
      <c r="W6985" s="50"/>
      <c r="X6985" s="50"/>
      <c r="Y6985" s="50"/>
      <c r="Z6985" s="50"/>
      <c r="AA6985" s="50"/>
      <c r="AB6985" s="50"/>
      <c r="AC6985" s="50"/>
      <c r="AD6985" s="50"/>
      <c r="AE6985" s="50"/>
      <c r="AF6985" s="50"/>
      <c r="AG6985" s="50"/>
      <c r="AH6985" s="50"/>
      <c r="AI6985" s="50"/>
      <c r="AJ6985" s="50"/>
      <c r="AK6985" s="50"/>
      <c r="AL6985" s="50"/>
      <c r="AM6985" s="50"/>
      <c r="AN6985" s="50"/>
      <c r="AO6985" s="50"/>
      <c r="AP6985" s="50"/>
      <c r="AQ6985" s="50"/>
      <c r="AR6985" s="50"/>
      <c r="AS6985" s="50"/>
      <c r="AT6985" s="50"/>
      <c r="AU6985" s="50"/>
      <c r="AV6985" s="50"/>
      <c r="AW6985" s="50"/>
      <c r="AX6985" s="50"/>
      <c r="AY6985" s="50"/>
      <c r="AZ6985" s="50"/>
      <c r="BA6985" s="50"/>
      <c r="BB6985" s="50"/>
      <c r="BC6985" s="50"/>
      <c r="BD6985" s="50"/>
      <c r="BE6985" s="50"/>
      <c r="BF6985" s="50"/>
      <c r="BG6985" s="50"/>
      <c r="BH6985" s="50"/>
      <c r="BI6985" s="50"/>
      <c r="BJ6985" s="50"/>
      <c r="BK6985" s="50"/>
      <c r="BL6985" s="50"/>
      <c r="BM6985" s="50"/>
      <c r="BN6985" s="50"/>
      <c r="BO6985" s="50"/>
      <c r="BP6985" s="50"/>
      <c r="BQ6985" s="50"/>
      <c r="BR6985" s="50"/>
      <c r="BS6985" s="50"/>
      <c r="BT6985" s="50"/>
      <c r="BU6985" s="50"/>
      <c r="BV6985" s="50"/>
      <c r="BW6985" s="50"/>
      <c r="BX6985" s="50"/>
      <c r="BY6985" s="50"/>
      <c r="BZ6985" s="50"/>
      <c r="CA6985" s="50"/>
      <c r="CB6985" s="50"/>
      <c r="CC6985" s="50"/>
      <c r="CD6985" s="50"/>
      <c r="CE6985" s="50"/>
      <c r="CF6985" s="50"/>
      <c r="CG6985" s="50"/>
      <c r="CH6985" s="50"/>
      <c r="CI6985" s="50"/>
      <c r="CJ6985" s="50"/>
      <c r="CK6985" s="50"/>
      <c r="CL6985" s="50"/>
      <c r="CM6985" s="50"/>
      <c r="CN6985" s="50"/>
      <c r="CO6985" s="50"/>
      <c r="CP6985" s="50"/>
      <c r="CQ6985" s="50"/>
      <c r="CR6985" s="50"/>
      <c r="CS6985" s="50"/>
      <c r="CT6985" s="50"/>
      <c r="CU6985" s="50"/>
      <c r="CV6985" s="50"/>
      <c r="CW6985" s="50"/>
      <c r="CX6985" s="50"/>
      <c r="CY6985" s="50"/>
      <c r="CZ6985" s="50"/>
      <c r="DA6985" s="50"/>
      <c r="DB6985" s="50"/>
      <c r="DC6985" s="50"/>
      <c r="DD6985" s="50"/>
      <c r="DE6985" s="50"/>
      <c r="DF6985" s="50"/>
      <c r="DG6985" s="50"/>
    </row>
    <row r="6986" spans="1:111" x14ac:dyDescent="0.2">
      <c r="A6986" s="185"/>
      <c r="B6986" s="186"/>
      <c r="C6986" s="186"/>
      <c r="D6986" s="54"/>
      <c r="E6986" s="310"/>
      <c r="F6986" s="192"/>
      <c r="G6986" s="192"/>
      <c r="H6986" s="50"/>
      <c r="I6986" s="50"/>
      <c r="J6986" s="50"/>
      <c r="K6986" s="50"/>
      <c r="L6986" s="50"/>
      <c r="M6986" s="50"/>
      <c r="N6986" s="50"/>
      <c r="O6986" s="50"/>
      <c r="P6986" s="50"/>
      <c r="Q6986" s="50"/>
      <c r="R6986" s="50"/>
      <c r="S6986" s="50"/>
      <c r="T6986" s="50"/>
      <c r="U6986" s="50"/>
      <c r="V6986" s="50"/>
      <c r="W6986" s="50"/>
      <c r="X6986" s="50"/>
      <c r="Y6986" s="50"/>
      <c r="Z6986" s="50"/>
      <c r="AA6986" s="50"/>
      <c r="AB6986" s="50"/>
      <c r="AC6986" s="50"/>
      <c r="AD6986" s="50"/>
      <c r="AE6986" s="50"/>
      <c r="AF6986" s="50"/>
      <c r="AG6986" s="50"/>
      <c r="AH6986" s="50"/>
      <c r="AI6986" s="50"/>
      <c r="AJ6986" s="50"/>
      <c r="AK6986" s="50"/>
      <c r="AL6986" s="50"/>
      <c r="AM6986" s="50"/>
      <c r="AN6986" s="50"/>
      <c r="AO6986" s="50"/>
      <c r="AP6986" s="50"/>
      <c r="AQ6986" s="50"/>
      <c r="AR6986" s="50"/>
      <c r="AS6986" s="50"/>
      <c r="AT6986" s="50"/>
      <c r="AU6986" s="50"/>
      <c r="AV6986" s="50"/>
      <c r="AW6986" s="50"/>
      <c r="AX6986" s="50"/>
      <c r="AY6986" s="50"/>
      <c r="AZ6986" s="50"/>
      <c r="BA6986" s="50"/>
      <c r="BB6986" s="50"/>
      <c r="BC6986" s="50"/>
      <c r="BD6986" s="50"/>
      <c r="BE6986" s="50"/>
      <c r="BF6986" s="50"/>
      <c r="BG6986" s="50"/>
      <c r="BH6986" s="50"/>
      <c r="BI6986" s="50"/>
      <c r="BJ6986" s="50"/>
      <c r="BK6986" s="50"/>
      <c r="BL6986" s="50"/>
      <c r="BM6986" s="50"/>
      <c r="BN6986" s="50"/>
      <c r="BO6986" s="50"/>
      <c r="BP6986" s="50"/>
      <c r="BQ6986" s="50"/>
      <c r="BR6986" s="50"/>
      <c r="BS6986" s="50"/>
      <c r="BT6986" s="50"/>
      <c r="BU6986" s="50"/>
      <c r="BV6986" s="50"/>
      <c r="BW6986" s="50"/>
      <c r="BX6986" s="50"/>
      <c r="BY6986" s="50"/>
      <c r="BZ6986" s="50"/>
      <c r="CA6986" s="50"/>
      <c r="CB6986" s="50"/>
      <c r="CC6986" s="50"/>
      <c r="CD6986" s="50"/>
      <c r="CE6986" s="50"/>
      <c r="CF6986" s="50"/>
      <c r="CG6986" s="50"/>
      <c r="CH6986" s="50"/>
      <c r="CI6986" s="50"/>
      <c r="CJ6986" s="50"/>
      <c r="CK6986" s="50"/>
      <c r="CL6986" s="50"/>
      <c r="CM6986" s="50"/>
      <c r="CN6986" s="50"/>
      <c r="CO6986" s="50"/>
      <c r="CP6986" s="50"/>
      <c r="CQ6986" s="50"/>
      <c r="CR6986" s="50"/>
      <c r="CS6986" s="50"/>
      <c r="CT6986" s="50"/>
      <c r="CU6986" s="50"/>
      <c r="CV6986" s="50"/>
      <c r="CW6986" s="50"/>
      <c r="CX6986" s="50"/>
      <c r="CY6986" s="50"/>
      <c r="CZ6986" s="50"/>
      <c r="DA6986" s="50"/>
      <c r="DB6986" s="50"/>
      <c r="DC6986" s="50"/>
      <c r="DD6986" s="50"/>
      <c r="DE6986" s="50"/>
      <c r="DF6986" s="50"/>
      <c r="DG6986" s="50"/>
    </row>
    <row r="6987" spans="1:111" x14ac:dyDescent="0.2">
      <c r="A6987" s="185"/>
      <c r="B6987" s="186"/>
      <c r="C6987" s="186"/>
      <c r="D6987" s="54"/>
      <c r="E6987" s="310"/>
      <c r="F6987" s="192"/>
      <c r="G6987" s="192"/>
      <c r="H6987" s="50"/>
      <c r="I6987" s="50"/>
      <c r="J6987" s="50"/>
      <c r="K6987" s="50"/>
      <c r="L6987" s="50"/>
      <c r="M6987" s="50"/>
      <c r="N6987" s="50"/>
      <c r="O6987" s="50"/>
      <c r="P6987" s="50"/>
      <c r="Q6987" s="50"/>
      <c r="R6987" s="50"/>
      <c r="S6987" s="50"/>
      <c r="T6987" s="50"/>
      <c r="U6987" s="50"/>
      <c r="V6987" s="50"/>
      <c r="W6987" s="50"/>
      <c r="X6987" s="50"/>
      <c r="Y6987" s="50"/>
      <c r="Z6987" s="50"/>
      <c r="AA6987" s="50"/>
      <c r="AB6987" s="50"/>
      <c r="AC6987" s="50"/>
      <c r="AD6987" s="50"/>
      <c r="AE6987" s="50"/>
      <c r="AF6987" s="50"/>
      <c r="AG6987" s="50"/>
      <c r="AH6987" s="50"/>
      <c r="AI6987" s="50"/>
      <c r="AJ6987" s="50"/>
      <c r="AK6987" s="50"/>
      <c r="AL6987" s="50"/>
      <c r="AM6987" s="50"/>
      <c r="AN6987" s="50"/>
      <c r="AO6987" s="50"/>
      <c r="AP6987" s="50"/>
      <c r="AQ6987" s="50"/>
      <c r="AR6987" s="50"/>
      <c r="AS6987" s="50"/>
      <c r="AT6987" s="50"/>
      <c r="AU6987" s="50"/>
      <c r="AV6987" s="50"/>
      <c r="AW6987" s="50"/>
      <c r="AX6987" s="50"/>
      <c r="AY6987" s="50"/>
      <c r="AZ6987" s="50"/>
      <c r="BA6987" s="50"/>
      <c r="BB6987" s="50"/>
      <c r="BC6987" s="50"/>
      <c r="BD6987" s="50"/>
      <c r="BE6987" s="50"/>
      <c r="BF6987" s="50"/>
      <c r="BG6987" s="50"/>
      <c r="BH6987" s="50"/>
      <c r="BI6987" s="50"/>
      <c r="BJ6987" s="50"/>
      <c r="BK6987" s="50"/>
      <c r="BL6987" s="50"/>
      <c r="BM6987" s="50"/>
      <c r="BN6987" s="50"/>
      <c r="BO6987" s="50"/>
      <c r="BP6987" s="50"/>
      <c r="BQ6987" s="50"/>
      <c r="BR6987" s="50"/>
      <c r="BS6987" s="50"/>
      <c r="BT6987" s="50"/>
      <c r="BU6987" s="50"/>
      <c r="BV6987" s="50"/>
      <c r="BW6987" s="50"/>
      <c r="BX6987" s="50"/>
      <c r="BY6987" s="50"/>
      <c r="BZ6987" s="50"/>
      <c r="CA6987" s="50"/>
      <c r="CB6987" s="50"/>
      <c r="CC6987" s="50"/>
      <c r="CD6987" s="50"/>
      <c r="CE6987" s="50"/>
      <c r="CF6987" s="50"/>
      <c r="CG6987" s="50"/>
      <c r="CH6987" s="50"/>
      <c r="CI6987" s="50"/>
      <c r="CJ6987" s="50"/>
      <c r="CK6987" s="50"/>
      <c r="CL6987" s="50"/>
      <c r="CM6987" s="50"/>
      <c r="CN6987" s="50"/>
      <c r="CO6987" s="50"/>
      <c r="CP6987" s="50"/>
      <c r="CQ6987" s="50"/>
      <c r="CR6987" s="50"/>
      <c r="CS6987" s="50"/>
      <c r="CT6987" s="50"/>
      <c r="CU6987" s="50"/>
      <c r="CV6987" s="50"/>
      <c r="CW6987" s="50"/>
      <c r="CX6987" s="50"/>
      <c r="CY6987" s="50"/>
      <c r="CZ6987" s="50"/>
      <c r="DA6987" s="50"/>
      <c r="DB6987" s="50"/>
      <c r="DC6987" s="50"/>
      <c r="DD6987" s="50"/>
      <c r="DE6987" s="50"/>
      <c r="DF6987" s="50"/>
      <c r="DG6987" s="50"/>
    </row>
    <row r="6988" spans="1:111" x14ac:dyDescent="0.2">
      <c r="A6988" s="185"/>
      <c r="B6988" s="186"/>
      <c r="C6988" s="186"/>
      <c r="D6988" s="54"/>
      <c r="E6988" s="310"/>
      <c r="F6988" s="192"/>
      <c r="G6988" s="192"/>
      <c r="H6988" s="50"/>
      <c r="I6988" s="50"/>
      <c r="J6988" s="50"/>
      <c r="K6988" s="50"/>
      <c r="L6988" s="50"/>
      <c r="M6988" s="50"/>
      <c r="N6988" s="50"/>
      <c r="O6988" s="50"/>
      <c r="P6988" s="50"/>
      <c r="Q6988" s="50"/>
      <c r="R6988" s="50"/>
      <c r="S6988" s="50"/>
      <c r="T6988" s="50"/>
      <c r="U6988" s="50"/>
      <c r="V6988" s="50"/>
      <c r="W6988" s="50"/>
      <c r="X6988" s="50"/>
      <c r="Y6988" s="50"/>
      <c r="Z6988" s="50"/>
      <c r="AA6988" s="50"/>
      <c r="AB6988" s="50"/>
      <c r="AC6988" s="50"/>
      <c r="AD6988" s="50"/>
      <c r="AE6988" s="50"/>
      <c r="AF6988" s="50"/>
      <c r="AG6988" s="50"/>
      <c r="AH6988" s="50"/>
      <c r="AI6988" s="50"/>
      <c r="AJ6988" s="50"/>
      <c r="AK6988" s="50"/>
      <c r="AL6988" s="50"/>
      <c r="AM6988" s="50"/>
      <c r="AN6988" s="50"/>
      <c r="AO6988" s="50"/>
      <c r="AP6988" s="50"/>
      <c r="AQ6988" s="50"/>
      <c r="AR6988" s="50"/>
      <c r="AS6988" s="50"/>
      <c r="AT6988" s="50"/>
      <c r="AU6988" s="50"/>
      <c r="AV6988" s="50"/>
      <c r="AW6988" s="50"/>
      <c r="AX6988" s="50"/>
      <c r="AY6988" s="50"/>
      <c r="AZ6988" s="50"/>
      <c r="BA6988" s="50"/>
      <c r="BB6988" s="50"/>
      <c r="BC6988" s="50"/>
      <c r="BD6988" s="50"/>
      <c r="BE6988" s="50"/>
      <c r="BF6988" s="50"/>
      <c r="BG6988" s="50"/>
      <c r="BH6988" s="50"/>
      <c r="BI6988" s="50"/>
      <c r="BJ6988" s="50"/>
      <c r="BK6988" s="50"/>
      <c r="BL6988" s="50"/>
      <c r="BM6988" s="50"/>
      <c r="BN6988" s="50"/>
      <c r="BO6988" s="50"/>
      <c r="BP6988" s="50"/>
      <c r="BQ6988" s="50"/>
      <c r="BR6988" s="50"/>
      <c r="BS6988" s="50"/>
      <c r="BT6988" s="50"/>
      <c r="BU6988" s="50"/>
      <c r="BV6988" s="50"/>
      <c r="BW6988" s="50"/>
      <c r="BX6988" s="50"/>
      <c r="BY6988" s="50"/>
      <c r="BZ6988" s="50"/>
      <c r="CA6988" s="50"/>
      <c r="CB6988" s="50"/>
      <c r="CC6988" s="50"/>
      <c r="CD6988" s="50"/>
      <c r="CE6988" s="50"/>
      <c r="CF6988" s="50"/>
      <c r="CG6988" s="50"/>
      <c r="CH6988" s="50"/>
      <c r="CI6988" s="50"/>
      <c r="CJ6988" s="50"/>
      <c r="CK6988" s="50"/>
      <c r="CL6988" s="50"/>
      <c r="CM6988" s="50"/>
      <c r="CN6988" s="50"/>
      <c r="CO6988" s="50"/>
      <c r="CP6988" s="50"/>
      <c r="CQ6988" s="50"/>
      <c r="CR6988" s="50"/>
      <c r="CS6988" s="50"/>
      <c r="CT6988" s="50"/>
      <c r="CU6988" s="50"/>
      <c r="CV6988" s="50"/>
      <c r="CW6988" s="50"/>
      <c r="CX6988" s="50"/>
      <c r="CY6988" s="50"/>
      <c r="CZ6988" s="50"/>
      <c r="DA6988" s="50"/>
      <c r="DB6988" s="50"/>
      <c r="DC6988" s="50"/>
      <c r="DD6988" s="50"/>
      <c r="DE6988" s="50"/>
      <c r="DF6988" s="50"/>
      <c r="DG6988" s="50"/>
    </row>
    <row r="6989" spans="1:111" x14ac:dyDescent="0.2">
      <c r="A6989" s="185"/>
      <c r="B6989" s="186"/>
      <c r="C6989" s="186"/>
      <c r="D6989" s="54"/>
      <c r="E6989" s="310"/>
      <c r="F6989" s="192"/>
      <c r="G6989" s="192"/>
      <c r="H6989" s="50"/>
      <c r="I6989" s="50"/>
      <c r="J6989" s="50"/>
      <c r="K6989" s="50"/>
      <c r="L6989" s="50"/>
      <c r="M6989" s="50"/>
      <c r="N6989" s="50"/>
      <c r="O6989" s="50"/>
      <c r="P6989" s="50"/>
      <c r="Q6989" s="50"/>
      <c r="R6989" s="50"/>
      <c r="S6989" s="50"/>
      <c r="T6989" s="50"/>
      <c r="U6989" s="50"/>
      <c r="V6989" s="50"/>
      <c r="W6989" s="50"/>
      <c r="X6989" s="50"/>
      <c r="Y6989" s="50"/>
      <c r="Z6989" s="50"/>
      <c r="AA6989" s="50"/>
      <c r="AB6989" s="50"/>
      <c r="AC6989" s="50"/>
      <c r="AD6989" s="50"/>
      <c r="AE6989" s="50"/>
      <c r="AF6989" s="50"/>
      <c r="AG6989" s="50"/>
      <c r="AH6989" s="50"/>
      <c r="AI6989" s="50"/>
      <c r="AJ6989" s="50"/>
      <c r="AK6989" s="50"/>
      <c r="AL6989" s="50"/>
      <c r="AM6989" s="50"/>
      <c r="AN6989" s="50"/>
      <c r="AO6989" s="50"/>
      <c r="AP6989" s="50"/>
      <c r="AQ6989" s="50"/>
      <c r="AR6989" s="50"/>
      <c r="AS6989" s="50"/>
      <c r="AT6989" s="50"/>
      <c r="AU6989" s="50"/>
      <c r="AV6989" s="50"/>
      <c r="AW6989" s="50"/>
      <c r="AX6989" s="50"/>
      <c r="AY6989" s="50"/>
      <c r="AZ6989" s="50"/>
      <c r="BA6989" s="50"/>
      <c r="BB6989" s="50"/>
      <c r="BC6989" s="50"/>
      <c r="BD6989" s="50"/>
      <c r="BE6989" s="50"/>
      <c r="BF6989" s="50"/>
      <c r="BG6989" s="50"/>
      <c r="BH6989" s="50"/>
      <c r="BI6989" s="50"/>
      <c r="BJ6989" s="50"/>
      <c r="BK6989" s="50"/>
      <c r="BL6989" s="50"/>
      <c r="BM6989" s="50"/>
      <c r="BN6989" s="50"/>
      <c r="BO6989" s="50"/>
      <c r="BP6989" s="50"/>
      <c r="BQ6989" s="50"/>
      <c r="BR6989" s="50"/>
      <c r="BS6989" s="50"/>
      <c r="BT6989" s="50"/>
      <c r="BU6989" s="50"/>
      <c r="BV6989" s="50"/>
      <c r="BW6989" s="50"/>
      <c r="BX6989" s="50"/>
      <c r="BY6989" s="50"/>
      <c r="BZ6989" s="50"/>
      <c r="CA6989" s="50"/>
      <c r="CB6989" s="50"/>
      <c r="CC6989" s="50"/>
      <c r="CD6989" s="50"/>
      <c r="CE6989" s="50"/>
      <c r="CF6989" s="50"/>
      <c r="CG6989" s="50"/>
      <c r="CH6989" s="50"/>
      <c r="CI6989" s="50"/>
      <c r="CJ6989" s="50"/>
      <c r="CK6989" s="50"/>
      <c r="CL6989" s="50"/>
      <c r="CM6989" s="50"/>
      <c r="CN6989" s="50"/>
      <c r="CO6989" s="50"/>
      <c r="CP6989" s="50"/>
      <c r="CQ6989" s="50"/>
      <c r="CR6989" s="50"/>
      <c r="CS6989" s="50"/>
      <c r="CT6989" s="50"/>
      <c r="CU6989" s="50"/>
      <c r="CV6989" s="50"/>
      <c r="CW6989" s="50"/>
      <c r="CX6989" s="50"/>
      <c r="CY6989" s="50"/>
      <c r="CZ6989" s="50"/>
      <c r="DA6989" s="50"/>
      <c r="DB6989" s="50"/>
      <c r="DC6989" s="50"/>
      <c r="DD6989" s="50"/>
      <c r="DE6989" s="50"/>
      <c r="DF6989" s="50"/>
      <c r="DG6989" s="50"/>
    </row>
    <row r="6990" spans="1:111" x14ac:dyDescent="0.2">
      <c r="A6990" s="185"/>
      <c r="B6990" s="186"/>
      <c r="C6990" s="186"/>
      <c r="D6990" s="54"/>
      <c r="E6990" s="310"/>
      <c r="F6990" s="192"/>
      <c r="G6990" s="192"/>
      <c r="H6990" s="50"/>
      <c r="I6990" s="50"/>
      <c r="J6990" s="50"/>
      <c r="K6990" s="50"/>
      <c r="L6990" s="50"/>
      <c r="M6990" s="50"/>
      <c r="N6990" s="50"/>
      <c r="O6990" s="50"/>
      <c r="P6990" s="50"/>
      <c r="Q6990" s="50"/>
      <c r="R6990" s="50"/>
      <c r="S6990" s="50"/>
      <c r="T6990" s="50"/>
      <c r="U6990" s="50"/>
      <c r="V6990" s="50"/>
      <c r="W6990" s="50"/>
      <c r="X6990" s="50"/>
      <c r="Y6990" s="50"/>
      <c r="Z6990" s="50"/>
      <c r="AA6990" s="50"/>
      <c r="AB6990" s="50"/>
      <c r="AC6990" s="50"/>
      <c r="AD6990" s="50"/>
      <c r="AE6990" s="50"/>
      <c r="AF6990" s="50"/>
      <c r="AG6990" s="50"/>
      <c r="AH6990" s="50"/>
      <c r="AI6990" s="50"/>
      <c r="AJ6990" s="50"/>
      <c r="AK6990" s="50"/>
      <c r="AL6990" s="50"/>
      <c r="AM6990" s="50"/>
      <c r="AN6990" s="50"/>
      <c r="AO6990" s="50"/>
      <c r="AP6990" s="50"/>
      <c r="AQ6990" s="50"/>
      <c r="AR6990" s="50"/>
      <c r="AS6990" s="50"/>
      <c r="AT6990" s="50"/>
      <c r="AU6990" s="50"/>
      <c r="AV6990" s="50"/>
      <c r="AW6990" s="50"/>
      <c r="AX6990" s="50"/>
      <c r="AY6990" s="50"/>
      <c r="AZ6990" s="50"/>
      <c r="BA6990" s="50"/>
      <c r="BB6990" s="50"/>
      <c r="BC6990" s="50"/>
      <c r="BD6990" s="50"/>
      <c r="BE6990" s="50"/>
      <c r="BF6990" s="50"/>
      <c r="BG6990" s="50"/>
      <c r="BH6990" s="50"/>
      <c r="BI6990" s="50"/>
      <c r="BJ6990" s="50"/>
      <c r="BK6990" s="50"/>
      <c r="BL6990" s="50"/>
      <c r="BM6990" s="50"/>
      <c r="BN6990" s="50"/>
      <c r="BO6990" s="50"/>
      <c r="BP6990" s="50"/>
      <c r="BQ6990" s="50"/>
      <c r="BR6990" s="50"/>
      <c r="BS6990" s="50"/>
      <c r="BT6990" s="50"/>
      <c r="BU6990" s="50"/>
      <c r="BV6990" s="50"/>
      <c r="BW6990" s="50"/>
      <c r="BX6990" s="50"/>
      <c r="BY6990" s="50"/>
      <c r="BZ6990" s="50"/>
      <c r="CA6990" s="50"/>
      <c r="CB6990" s="50"/>
      <c r="CC6990" s="50"/>
      <c r="CD6990" s="50"/>
      <c r="CE6990" s="50"/>
      <c r="CF6990" s="50"/>
      <c r="CG6990" s="50"/>
      <c r="CH6990" s="50"/>
      <c r="CI6990" s="50"/>
      <c r="CJ6990" s="50"/>
      <c r="CK6990" s="50"/>
      <c r="CL6990" s="50"/>
      <c r="CM6990" s="50"/>
      <c r="CN6990" s="50"/>
      <c r="CO6990" s="50"/>
      <c r="CP6990" s="50"/>
      <c r="CQ6990" s="50"/>
      <c r="CR6990" s="50"/>
      <c r="CS6990" s="50"/>
      <c r="CT6990" s="50"/>
      <c r="CU6990" s="50"/>
      <c r="CV6990" s="50"/>
      <c r="CW6990" s="50"/>
      <c r="CX6990" s="50"/>
      <c r="CY6990" s="50"/>
      <c r="CZ6990" s="50"/>
      <c r="DA6990" s="50"/>
      <c r="DB6990" s="50"/>
      <c r="DC6990" s="50"/>
      <c r="DD6990" s="50"/>
      <c r="DE6990" s="50"/>
      <c r="DF6990" s="50"/>
      <c r="DG6990" s="50"/>
    </row>
    <row r="6991" spans="1:111" x14ac:dyDescent="0.2">
      <c r="A6991" s="185"/>
      <c r="B6991" s="186"/>
      <c r="C6991" s="186"/>
      <c r="D6991" s="54"/>
      <c r="E6991" s="310"/>
      <c r="F6991" s="192"/>
      <c r="G6991" s="192"/>
      <c r="H6991" s="50"/>
      <c r="I6991" s="50"/>
      <c r="J6991" s="50"/>
      <c r="K6991" s="50"/>
      <c r="L6991" s="50"/>
      <c r="M6991" s="50"/>
      <c r="N6991" s="50"/>
      <c r="O6991" s="50"/>
      <c r="P6991" s="50"/>
      <c r="Q6991" s="50"/>
      <c r="R6991" s="50"/>
      <c r="S6991" s="50"/>
      <c r="T6991" s="50"/>
      <c r="U6991" s="50"/>
      <c r="V6991" s="50"/>
      <c r="W6991" s="50"/>
      <c r="X6991" s="50"/>
      <c r="Y6991" s="50"/>
      <c r="Z6991" s="50"/>
      <c r="AA6991" s="50"/>
      <c r="AB6991" s="50"/>
      <c r="AC6991" s="50"/>
      <c r="AD6991" s="50"/>
      <c r="AE6991" s="50"/>
      <c r="AF6991" s="50"/>
      <c r="AG6991" s="50"/>
      <c r="AH6991" s="50"/>
      <c r="AI6991" s="50"/>
      <c r="AJ6991" s="50"/>
      <c r="AK6991" s="50"/>
      <c r="AL6991" s="50"/>
      <c r="AM6991" s="50"/>
      <c r="AN6991" s="50"/>
      <c r="AO6991" s="50"/>
      <c r="AP6991" s="50"/>
      <c r="AQ6991" s="50"/>
      <c r="AR6991" s="50"/>
      <c r="AS6991" s="50"/>
      <c r="AT6991" s="50"/>
      <c r="AU6991" s="50"/>
      <c r="AV6991" s="50"/>
      <c r="AW6991" s="50"/>
      <c r="AX6991" s="50"/>
      <c r="AY6991" s="50"/>
      <c r="AZ6991" s="50"/>
      <c r="BA6991" s="50"/>
      <c r="BB6991" s="50"/>
      <c r="BC6991" s="50"/>
      <c r="BD6991" s="50"/>
      <c r="BE6991" s="50"/>
      <c r="BF6991" s="50"/>
      <c r="BG6991" s="50"/>
      <c r="BH6991" s="50"/>
      <c r="BI6991" s="50"/>
      <c r="BJ6991" s="50"/>
      <c r="BK6991" s="50"/>
      <c r="BL6991" s="50"/>
      <c r="BM6991" s="50"/>
      <c r="BN6991" s="50"/>
      <c r="BO6991" s="50"/>
      <c r="BP6991" s="50"/>
      <c r="BQ6991" s="50"/>
      <c r="BR6991" s="50"/>
      <c r="BS6991" s="50"/>
      <c r="BT6991" s="50"/>
      <c r="BU6991" s="50"/>
      <c r="BV6991" s="50"/>
      <c r="BW6991" s="50"/>
      <c r="BX6991" s="50"/>
      <c r="BY6991" s="50"/>
      <c r="BZ6991" s="50"/>
      <c r="CA6991" s="50"/>
      <c r="CB6991" s="50"/>
      <c r="CC6991" s="50"/>
      <c r="CD6991" s="50"/>
      <c r="CE6991" s="50"/>
      <c r="CF6991" s="50"/>
      <c r="CG6991" s="50"/>
      <c r="CH6991" s="50"/>
      <c r="CI6991" s="50"/>
      <c r="CJ6991" s="50"/>
      <c r="CK6991" s="50"/>
      <c r="CL6991" s="50"/>
      <c r="CM6991" s="50"/>
      <c r="CN6991" s="50"/>
      <c r="CO6991" s="50"/>
      <c r="CP6991" s="50"/>
      <c r="CQ6991" s="50"/>
      <c r="CR6991" s="50"/>
      <c r="CS6991" s="50"/>
      <c r="CT6991" s="50"/>
      <c r="CU6991" s="50"/>
      <c r="CV6991" s="50"/>
      <c r="CW6991" s="50"/>
      <c r="CX6991" s="50"/>
      <c r="CY6991" s="50"/>
      <c r="CZ6991" s="50"/>
      <c r="DA6991" s="50"/>
      <c r="DB6991" s="50"/>
      <c r="DC6991" s="50"/>
      <c r="DD6991" s="50"/>
      <c r="DE6991" s="50"/>
      <c r="DF6991" s="50"/>
      <c r="DG6991" s="50"/>
    </row>
    <row r="6992" spans="1:111" x14ac:dyDescent="0.2">
      <c r="A6992" s="185"/>
      <c r="B6992" s="186"/>
      <c r="C6992" s="186"/>
      <c r="D6992" s="54"/>
      <c r="E6992" s="310"/>
      <c r="F6992" s="192"/>
      <c r="G6992" s="192"/>
      <c r="H6992" s="50"/>
      <c r="I6992" s="50"/>
      <c r="J6992" s="50"/>
      <c r="K6992" s="50"/>
      <c r="L6992" s="50"/>
      <c r="M6992" s="50"/>
      <c r="N6992" s="50"/>
      <c r="O6992" s="50"/>
      <c r="P6992" s="50"/>
      <c r="Q6992" s="50"/>
      <c r="R6992" s="50"/>
      <c r="S6992" s="50"/>
      <c r="T6992" s="50"/>
      <c r="U6992" s="50"/>
      <c r="V6992" s="50"/>
      <c r="W6992" s="50"/>
      <c r="X6992" s="50"/>
      <c r="Y6992" s="50"/>
      <c r="Z6992" s="50"/>
      <c r="AA6992" s="50"/>
      <c r="AB6992" s="50"/>
      <c r="AC6992" s="50"/>
      <c r="AD6992" s="50"/>
      <c r="AE6992" s="50"/>
      <c r="AF6992" s="50"/>
      <c r="AG6992" s="50"/>
      <c r="AH6992" s="50"/>
      <c r="AI6992" s="50"/>
      <c r="AJ6992" s="50"/>
      <c r="AK6992" s="50"/>
      <c r="AL6992" s="50"/>
      <c r="AM6992" s="50"/>
      <c r="AN6992" s="50"/>
      <c r="AO6992" s="50"/>
      <c r="AP6992" s="50"/>
      <c r="AQ6992" s="50"/>
      <c r="AR6992" s="50"/>
      <c r="AS6992" s="50"/>
      <c r="AT6992" s="50"/>
      <c r="AU6992" s="50"/>
      <c r="AV6992" s="50"/>
      <c r="AW6992" s="50"/>
      <c r="AX6992" s="50"/>
      <c r="AY6992" s="50"/>
      <c r="AZ6992" s="50"/>
      <c r="BA6992" s="50"/>
      <c r="BB6992" s="50"/>
      <c r="BC6992" s="50"/>
      <c r="BD6992" s="50"/>
      <c r="BE6992" s="50"/>
      <c r="BF6992" s="50"/>
      <c r="BG6992" s="50"/>
      <c r="BH6992" s="50"/>
      <c r="BI6992" s="50"/>
      <c r="BJ6992" s="50"/>
      <c r="BK6992" s="50"/>
      <c r="BL6992" s="50"/>
      <c r="BM6992" s="50"/>
      <c r="BN6992" s="50"/>
      <c r="BO6992" s="50"/>
      <c r="BP6992" s="50"/>
      <c r="BQ6992" s="50"/>
      <c r="BR6992" s="50"/>
      <c r="BS6992" s="50"/>
      <c r="BT6992" s="50"/>
      <c r="BU6992" s="50"/>
      <c r="BV6992" s="50"/>
      <c r="BW6992" s="50"/>
      <c r="BX6992" s="50"/>
      <c r="BY6992" s="50"/>
      <c r="BZ6992" s="50"/>
      <c r="CA6992" s="50"/>
      <c r="CB6992" s="50"/>
      <c r="CC6992" s="50"/>
      <c r="CD6992" s="50"/>
      <c r="CE6992" s="50"/>
      <c r="CF6992" s="50"/>
      <c r="CG6992" s="50"/>
      <c r="CH6992" s="50"/>
      <c r="CI6992" s="50"/>
      <c r="CJ6992" s="50"/>
      <c r="CK6992" s="50"/>
      <c r="CL6992" s="50"/>
      <c r="CM6992" s="50"/>
      <c r="CN6992" s="50"/>
      <c r="CO6992" s="50"/>
      <c r="CP6992" s="50"/>
      <c r="CQ6992" s="50"/>
      <c r="CR6992" s="50"/>
      <c r="CS6992" s="50"/>
      <c r="CT6992" s="50"/>
      <c r="CU6992" s="50"/>
      <c r="CV6992" s="50"/>
      <c r="CW6992" s="50"/>
      <c r="CX6992" s="50"/>
      <c r="CY6992" s="50"/>
      <c r="CZ6992" s="50"/>
      <c r="DA6992" s="50"/>
      <c r="DB6992" s="50"/>
      <c r="DC6992" s="50"/>
      <c r="DD6992" s="50"/>
      <c r="DE6992" s="50"/>
      <c r="DF6992" s="50"/>
      <c r="DG6992" s="50"/>
    </row>
    <row r="6993" spans="1:111" x14ac:dyDescent="0.2">
      <c r="A6993" s="185"/>
      <c r="B6993" s="186"/>
      <c r="C6993" s="186"/>
      <c r="D6993" s="54"/>
      <c r="E6993" s="310"/>
      <c r="F6993" s="192"/>
      <c r="G6993" s="192"/>
      <c r="H6993" s="50"/>
      <c r="I6993" s="50"/>
      <c r="J6993" s="50"/>
      <c r="K6993" s="50"/>
      <c r="L6993" s="50"/>
      <c r="M6993" s="50"/>
      <c r="N6993" s="50"/>
      <c r="O6993" s="50"/>
      <c r="P6993" s="50"/>
      <c r="Q6993" s="50"/>
      <c r="R6993" s="50"/>
      <c r="S6993" s="50"/>
      <c r="T6993" s="50"/>
      <c r="U6993" s="50"/>
      <c r="V6993" s="50"/>
      <c r="W6993" s="50"/>
      <c r="X6993" s="50"/>
      <c r="Y6993" s="50"/>
      <c r="Z6993" s="50"/>
      <c r="AA6993" s="50"/>
      <c r="AB6993" s="50"/>
      <c r="AC6993" s="50"/>
      <c r="AD6993" s="50"/>
      <c r="AE6993" s="50"/>
      <c r="AF6993" s="50"/>
      <c r="AG6993" s="50"/>
      <c r="AH6993" s="50"/>
      <c r="AI6993" s="50"/>
      <c r="AJ6993" s="50"/>
      <c r="AK6993" s="50"/>
      <c r="AL6993" s="50"/>
      <c r="AM6993" s="50"/>
      <c r="AN6993" s="50"/>
      <c r="AO6993" s="50"/>
      <c r="AP6993" s="50"/>
      <c r="AQ6993" s="50"/>
      <c r="AR6993" s="50"/>
      <c r="AS6993" s="50"/>
      <c r="AT6993" s="50"/>
      <c r="AU6993" s="50"/>
      <c r="AV6993" s="50"/>
      <c r="AW6993" s="50"/>
      <c r="AX6993" s="50"/>
      <c r="AY6993" s="50"/>
      <c r="AZ6993" s="50"/>
      <c r="BA6993" s="50"/>
      <c r="BB6993" s="50"/>
      <c r="BC6993" s="50"/>
      <c r="BD6993" s="50"/>
      <c r="BE6993" s="50"/>
      <c r="BF6993" s="50"/>
      <c r="BG6993" s="50"/>
      <c r="BH6993" s="50"/>
      <c r="BI6993" s="50"/>
      <c r="BJ6993" s="50"/>
      <c r="BK6993" s="50"/>
      <c r="BL6993" s="50"/>
      <c r="BM6993" s="50"/>
      <c r="BN6993" s="50"/>
      <c r="BO6993" s="50"/>
      <c r="BP6993" s="50"/>
      <c r="BQ6993" s="50"/>
      <c r="BR6993" s="50"/>
      <c r="BS6993" s="50"/>
      <c r="BT6993" s="50"/>
      <c r="BU6993" s="50"/>
      <c r="BV6993" s="50"/>
      <c r="BW6993" s="50"/>
      <c r="BX6993" s="50"/>
      <c r="BY6993" s="50"/>
      <c r="BZ6993" s="50"/>
      <c r="CA6993" s="50"/>
      <c r="CB6993" s="50"/>
      <c r="CC6993" s="50"/>
      <c r="CD6993" s="50"/>
      <c r="CE6993" s="50"/>
      <c r="CF6993" s="50"/>
      <c r="CG6993" s="50"/>
      <c r="CH6993" s="50"/>
      <c r="CI6993" s="50"/>
      <c r="CJ6993" s="50"/>
      <c r="CK6993" s="50"/>
      <c r="CL6993" s="50"/>
      <c r="CM6993" s="50"/>
      <c r="CN6993" s="50"/>
      <c r="CO6993" s="50"/>
      <c r="CP6993" s="50"/>
      <c r="CQ6993" s="50"/>
      <c r="CR6993" s="50"/>
      <c r="CS6993" s="50"/>
      <c r="CT6993" s="50"/>
      <c r="CU6993" s="50"/>
      <c r="CV6993" s="50"/>
      <c r="CW6993" s="50"/>
      <c r="CX6993" s="50"/>
      <c r="CY6993" s="50"/>
      <c r="CZ6993" s="50"/>
      <c r="DA6993" s="50"/>
      <c r="DB6993" s="50"/>
      <c r="DC6993" s="50"/>
      <c r="DD6993" s="50"/>
      <c r="DE6993" s="50"/>
      <c r="DF6993" s="50"/>
      <c r="DG6993" s="50"/>
    </row>
    <row r="6994" spans="1:111" x14ac:dyDescent="0.2">
      <c r="A6994" s="185"/>
      <c r="B6994" s="186"/>
      <c r="C6994" s="186"/>
      <c r="D6994" s="54"/>
      <c r="E6994" s="310"/>
      <c r="F6994" s="192"/>
      <c r="G6994" s="192"/>
      <c r="H6994" s="50"/>
      <c r="I6994" s="50"/>
      <c r="J6994" s="50"/>
      <c r="K6994" s="50"/>
      <c r="L6994" s="50"/>
      <c r="M6994" s="50"/>
      <c r="N6994" s="50"/>
      <c r="O6994" s="50"/>
      <c r="P6994" s="50"/>
      <c r="Q6994" s="50"/>
      <c r="R6994" s="50"/>
      <c r="S6994" s="50"/>
      <c r="T6994" s="50"/>
      <c r="U6994" s="50"/>
      <c r="V6994" s="50"/>
      <c r="W6994" s="50"/>
      <c r="X6994" s="50"/>
      <c r="Y6994" s="50"/>
      <c r="Z6994" s="50"/>
      <c r="AA6994" s="50"/>
      <c r="AB6994" s="50"/>
      <c r="AC6994" s="50"/>
      <c r="AD6994" s="50"/>
      <c r="AE6994" s="50"/>
      <c r="AF6994" s="50"/>
      <c r="AG6994" s="50"/>
      <c r="AH6994" s="50"/>
      <c r="AI6994" s="50"/>
      <c r="AJ6994" s="50"/>
      <c r="AK6994" s="50"/>
      <c r="AL6994" s="50"/>
      <c r="AM6994" s="50"/>
      <c r="AN6994" s="50"/>
      <c r="AO6994" s="50"/>
      <c r="AP6994" s="50"/>
      <c r="AQ6994" s="50"/>
      <c r="AR6994" s="50"/>
      <c r="AS6994" s="50"/>
      <c r="AT6994" s="50"/>
      <c r="AU6994" s="50"/>
      <c r="AV6994" s="50"/>
      <c r="AW6994" s="50"/>
      <c r="AX6994" s="50"/>
      <c r="AY6994" s="50"/>
      <c r="AZ6994" s="50"/>
      <c r="BA6994" s="50"/>
      <c r="BB6994" s="50"/>
      <c r="BC6994" s="50"/>
      <c r="BD6994" s="50"/>
      <c r="BE6994" s="50"/>
      <c r="BF6994" s="50"/>
      <c r="BG6994" s="50"/>
      <c r="BH6994" s="50"/>
      <c r="BI6994" s="50"/>
      <c r="BJ6994" s="50"/>
      <c r="BK6994" s="50"/>
      <c r="BL6994" s="50"/>
      <c r="BM6994" s="50"/>
      <c r="BN6994" s="50"/>
      <c r="BO6994" s="50"/>
      <c r="BP6994" s="50"/>
      <c r="BQ6994" s="50"/>
      <c r="BR6994" s="50"/>
      <c r="BS6994" s="50"/>
      <c r="BT6994" s="50"/>
      <c r="BU6994" s="50"/>
      <c r="BV6994" s="50"/>
      <c r="BW6994" s="50"/>
      <c r="BX6994" s="50"/>
      <c r="BY6994" s="50"/>
      <c r="BZ6994" s="50"/>
      <c r="CA6994" s="50"/>
      <c r="CB6994" s="50"/>
      <c r="CC6994" s="50"/>
      <c r="CD6994" s="50"/>
      <c r="CE6994" s="50"/>
      <c r="CF6994" s="50"/>
      <c r="CG6994" s="50"/>
      <c r="CH6994" s="50"/>
      <c r="CI6994" s="50"/>
      <c r="CJ6994" s="50"/>
      <c r="CK6994" s="50"/>
      <c r="CL6994" s="50"/>
      <c r="CM6994" s="50"/>
      <c r="CN6994" s="50"/>
      <c r="CO6994" s="50"/>
      <c r="CP6994" s="50"/>
      <c r="CQ6994" s="50"/>
      <c r="CR6994" s="50"/>
      <c r="CS6994" s="50"/>
      <c r="CT6994" s="50"/>
      <c r="CU6994" s="50"/>
      <c r="CV6994" s="50"/>
      <c r="CW6994" s="50"/>
      <c r="CX6994" s="50"/>
      <c r="CY6994" s="50"/>
      <c r="CZ6994" s="50"/>
      <c r="DA6994" s="50"/>
      <c r="DB6994" s="50"/>
      <c r="DC6994" s="50"/>
      <c r="DD6994" s="50"/>
      <c r="DE6994" s="50"/>
      <c r="DF6994" s="50"/>
      <c r="DG6994" s="50"/>
    </row>
    <row r="6995" spans="1:111" x14ac:dyDescent="0.2">
      <c r="A6995" s="185"/>
      <c r="B6995" s="186"/>
      <c r="C6995" s="186"/>
      <c r="D6995" s="54"/>
      <c r="E6995" s="310"/>
      <c r="F6995" s="192"/>
      <c r="G6995" s="192"/>
      <c r="H6995" s="50"/>
      <c r="I6995" s="50"/>
      <c r="J6995" s="50"/>
      <c r="K6995" s="50"/>
      <c r="L6995" s="50"/>
      <c r="M6995" s="50"/>
      <c r="N6995" s="50"/>
      <c r="O6995" s="50"/>
      <c r="P6995" s="50"/>
      <c r="Q6995" s="50"/>
      <c r="R6995" s="50"/>
      <c r="S6995" s="50"/>
      <c r="T6995" s="50"/>
      <c r="U6995" s="50"/>
      <c r="V6995" s="50"/>
      <c r="W6995" s="50"/>
      <c r="X6995" s="50"/>
      <c r="Y6995" s="50"/>
      <c r="Z6995" s="50"/>
      <c r="AA6995" s="50"/>
      <c r="AB6995" s="50"/>
      <c r="AC6995" s="50"/>
      <c r="AD6995" s="50"/>
      <c r="AE6995" s="50"/>
      <c r="AF6995" s="50"/>
      <c r="AG6995" s="50"/>
      <c r="AH6995" s="50"/>
      <c r="AI6995" s="50"/>
      <c r="AJ6995" s="50"/>
      <c r="AK6995" s="50"/>
      <c r="AL6995" s="50"/>
      <c r="AM6995" s="50"/>
      <c r="AN6995" s="50"/>
      <c r="AO6995" s="50"/>
      <c r="AP6995" s="50"/>
      <c r="AQ6995" s="50"/>
      <c r="AR6995" s="50"/>
      <c r="AS6995" s="50"/>
      <c r="AT6995" s="50"/>
      <c r="AU6995" s="50"/>
      <c r="AV6995" s="50"/>
      <c r="AW6995" s="50"/>
      <c r="AX6995" s="50"/>
      <c r="AY6995" s="50"/>
      <c r="AZ6995" s="50"/>
      <c r="BA6995" s="50"/>
      <c r="BB6995" s="50"/>
      <c r="BC6995" s="50"/>
      <c r="BD6995" s="50"/>
      <c r="BE6995" s="50"/>
      <c r="BF6995" s="50"/>
      <c r="BG6995" s="50"/>
      <c r="BH6995" s="50"/>
      <c r="BI6995" s="50"/>
      <c r="BJ6995" s="50"/>
      <c r="BK6995" s="50"/>
      <c r="BL6995" s="50"/>
      <c r="BM6995" s="50"/>
      <c r="BN6995" s="50"/>
      <c r="BO6995" s="50"/>
      <c r="BP6995" s="50"/>
      <c r="BQ6995" s="50"/>
      <c r="BR6995" s="50"/>
      <c r="BS6995" s="50"/>
      <c r="BT6995" s="50"/>
      <c r="BU6995" s="50"/>
      <c r="BV6995" s="50"/>
      <c r="BW6995" s="50"/>
      <c r="BX6995" s="50"/>
      <c r="BY6995" s="50"/>
      <c r="BZ6995" s="50"/>
      <c r="CA6995" s="50"/>
      <c r="CB6995" s="50"/>
      <c r="CC6995" s="50"/>
      <c r="CD6995" s="50"/>
      <c r="CE6995" s="50"/>
      <c r="CF6995" s="50"/>
      <c r="CG6995" s="50"/>
      <c r="CH6995" s="50"/>
      <c r="CI6995" s="50"/>
      <c r="CJ6995" s="50"/>
      <c r="CK6995" s="50"/>
      <c r="CL6995" s="50"/>
      <c r="CM6995" s="50"/>
      <c r="CN6995" s="50"/>
      <c r="CO6995" s="50"/>
      <c r="CP6995" s="50"/>
      <c r="CQ6995" s="50"/>
      <c r="CR6995" s="50"/>
      <c r="CS6995" s="50"/>
      <c r="CT6995" s="50"/>
      <c r="CU6995" s="50"/>
      <c r="CV6995" s="50"/>
      <c r="CW6995" s="50"/>
      <c r="CX6995" s="50"/>
      <c r="CY6995" s="50"/>
      <c r="CZ6995" s="50"/>
      <c r="DA6995" s="50"/>
      <c r="DB6995" s="50"/>
      <c r="DC6995" s="50"/>
      <c r="DD6995" s="50"/>
      <c r="DE6995" s="50"/>
      <c r="DF6995" s="50"/>
      <c r="DG6995" s="50"/>
    </row>
    <row r="6996" spans="1:111" x14ac:dyDescent="0.2">
      <c r="A6996" s="185"/>
      <c r="B6996" s="186"/>
      <c r="C6996" s="186"/>
      <c r="D6996" s="54"/>
      <c r="E6996" s="310"/>
      <c r="F6996" s="192"/>
      <c r="G6996" s="192"/>
      <c r="H6996" s="50"/>
      <c r="I6996" s="50"/>
      <c r="J6996" s="50"/>
      <c r="K6996" s="50"/>
      <c r="L6996" s="50"/>
      <c r="M6996" s="50"/>
      <c r="N6996" s="50"/>
      <c r="O6996" s="50"/>
      <c r="P6996" s="50"/>
      <c r="Q6996" s="50"/>
      <c r="R6996" s="50"/>
      <c r="S6996" s="50"/>
      <c r="T6996" s="50"/>
      <c r="U6996" s="50"/>
      <c r="V6996" s="50"/>
      <c r="W6996" s="50"/>
      <c r="X6996" s="50"/>
      <c r="Y6996" s="50"/>
      <c r="Z6996" s="50"/>
      <c r="AA6996" s="50"/>
      <c r="AB6996" s="50"/>
      <c r="AC6996" s="50"/>
      <c r="AD6996" s="50"/>
      <c r="AE6996" s="50"/>
      <c r="AF6996" s="50"/>
      <c r="AG6996" s="50"/>
      <c r="AH6996" s="50"/>
      <c r="AI6996" s="50"/>
      <c r="AJ6996" s="50"/>
      <c r="AK6996" s="50"/>
      <c r="AL6996" s="50"/>
      <c r="AM6996" s="50"/>
      <c r="AN6996" s="50"/>
      <c r="AO6996" s="50"/>
      <c r="AP6996" s="50"/>
      <c r="AQ6996" s="50"/>
      <c r="AR6996" s="50"/>
      <c r="AS6996" s="50"/>
      <c r="AT6996" s="50"/>
      <c r="AU6996" s="50"/>
      <c r="AV6996" s="50"/>
      <c r="AW6996" s="50"/>
      <c r="AX6996" s="50"/>
      <c r="AY6996" s="50"/>
      <c r="AZ6996" s="50"/>
      <c r="BA6996" s="50"/>
      <c r="BB6996" s="50"/>
      <c r="BC6996" s="50"/>
      <c r="BD6996" s="50"/>
      <c r="BE6996" s="50"/>
      <c r="BF6996" s="50"/>
      <c r="BG6996" s="50"/>
      <c r="BH6996" s="50"/>
      <c r="BI6996" s="50"/>
      <c r="BJ6996" s="50"/>
      <c r="BK6996" s="50"/>
      <c r="BL6996" s="50"/>
      <c r="BM6996" s="50"/>
      <c r="BN6996" s="50"/>
      <c r="BO6996" s="50"/>
      <c r="BP6996" s="50"/>
      <c r="BQ6996" s="50"/>
      <c r="BR6996" s="50"/>
      <c r="BS6996" s="50"/>
      <c r="BT6996" s="50"/>
      <c r="BU6996" s="50"/>
      <c r="BV6996" s="50"/>
      <c r="BW6996" s="50"/>
      <c r="BX6996" s="50"/>
      <c r="BY6996" s="50"/>
      <c r="BZ6996" s="50"/>
      <c r="CA6996" s="50"/>
      <c r="CB6996" s="50"/>
      <c r="CC6996" s="50"/>
      <c r="CD6996" s="50"/>
      <c r="CE6996" s="50"/>
      <c r="CF6996" s="50"/>
      <c r="CG6996" s="50"/>
      <c r="CH6996" s="50"/>
      <c r="CI6996" s="50"/>
      <c r="CJ6996" s="50"/>
      <c r="CK6996" s="50"/>
      <c r="CL6996" s="50"/>
      <c r="CM6996" s="50"/>
      <c r="CN6996" s="50"/>
      <c r="CO6996" s="50"/>
      <c r="CP6996" s="50"/>
      <c r="CQ6996" s="50"/>
      <c r="CR6996" s="50"/>
      <c r="CS6996" s="50"/>
      <c r="CT6996" s="50"/>
      <c r="CU6996" s="50"/>
      <c r="CV6996" s="50"/>
      <c r="CW6996" s="50"/>
      <c r="CX6996" s="50"/>
      <c r="CY6996" s="50"/>
      <c r="CZ6996" s="50"/>
      <c r="DA6996" s="50"/>
      <c r="DB6996" s="50"/>
      <c r="DC6996" s="50"/>
      <c r="DD6996" s="50"/>
      <c r="DE6996" s="50"/>
      <c r="DF6996" s="50"/>
      <c r="DG6996" s="50"/>
    </row>
    <row r="6997" spans="1:111" x14ac:dyDescent="0.2">
      <c r="A6997" s="185"/>
      <c r="B6997" s="186"/>
      <c r="C6997" s="186"/>
      <c r="D6997" s="54"/>
      <c r="E6997" s="310"/>
      <c r="F6997" s="192"/>
      <c r="G6997" s="192"/>
      <c r="H6997" s="50"/>
      <c r="I6997" s="50"/>
      <c r="J6997" s="50"/>
      <c r="K6997" s="50"/>
      <c r="L6997" s="50"/>
      <c r="M6997" s="50"/>
      <c r="N6997" s="50"/>
      <c r="O6997" s="50"/>
      <c r="P6997" s="50"/>
      <c r="Q6997" s="50"/>
      <c r="R6997" s="50"/>
      <c r="S6997" s="50"/>
      <c r="T6997" s="50"/>
      <c r="U6997" s="50"/>
      <c r="V6997" s="50"/>
      <c r="W6997" s="50"/>
      <c r="X6997" s="50"/>
      <c r="Y6997" s="50"/>
      <c r="Z6997" s="50"/>
      <c r="AA6997" s="50"/>
      <c r="AB6997" s="50"/>
      <c r="AC6997" s="50"/>
      <c r="AD6997" s="50"/>
      <c r="AE6997" s="50"/>
      <c r="AF6997" s="50"/>
      <c r="AG6997" s="50"/>
      <c r="AH6997" s="50"/>
      <c r="AI6997" s="50"/>
      <c r="AJ6997" s="50"/>
      <c r="AK6997" s="50"/>
      <c r="AL6997" s="50"/>
      <c r="AM6997" s="50"/>
      <c r="AN6997" s="50"/>
      <c r="AO6997" s="50"/>
      <c r="AP6997" s="50"/>
      <c r="AQ6997" s="50"/>
      <c r="AR6997" s="50"/>
      <c r="AS6997" s="50"/>
      <c r="AT6997" s="50"/>
      <c r="AU6997" s="50"/>
      <c r="AV6997" s="50"/>
      <c r="AW6997" s="50"/>
      <c r="AX6997" s="50"/>
      <c r="AY6997" s="50"/>
      <c r="AZ6997" s="50"/>
      <c r="BA6997" s="50"/>
      <c r="BB6997" s="50"/>
      <c r="BC6997" s="50"/>
      <c r="BD6997" s="50"/>
      <c r="BE6997" s="50"/>
      <c r="BF6997" s="50"/>
      <c r="BG6997" s="50"/>
      <c r="BH6997" s="50"/>
      <c r="BI6997" s="50"/>
      <c r="BJ6997" s="50"/>
      <c r="BK6997" s="50"/>
      <c r="BL6997" s="50"/>
      <c r="BM6997" s="50"/>
      <c r="BN6997" s="50"/>
      <c r="BO6997" s="50"/>
      <c r="BP6997" s="50"/>
      <c r="BQ6997" s="50"/>
      <c r="BR6997" s="50"/>
      <c r="BS6997" s="50"/>
      <c r="BT6997" s="50"/>
      <c r="BU6997" s="50"/>
      <c r="BV6997" s="50"/>
      <c r="BW6997" s="50"/>
      <c r="BX6997" s="50"/>
      <c r="BY6997" s="50"/>
      <c r="BZ6997" s="50"/>
      <c r="CA6997" s="50"/>
      <c r="CB6997" s="50"/>
      <c r="CC6997" s="50"/>
      <c r="CD6997" s="50"/>
      <c r="CE6997" s="50"/>
      <c r="CF6997" s="50"/>
      <c r="CG6997" s="50"/>
      <c r="CH6997" s="50"/>
      <c r="CI6997" s="50"/>
      <c r="CJ6997" s="50"/>
      <c r="CK6997" s="50"/>
      <c r="CL6997" s="50"/>
      <c r="CM6997" s="50"/>
      <c r="CN6997" s="50"/>
      <c r="CO6997" s="50"/>
      <c r="CP6997" s="50"/>
      <c r="CQ6997" s="50"/>
      <c r="CR6997" s="50"/>
      <c r="CS6997" s="50"/>
      <c r="CT6997" s="50"/>
      <c r="CU6997" s="50"/>
      <c r="CV6997" s="50"/>
      <c r="CW6997" s="50"/>
      <c r="CX6997" s="50"/>
      <c r="CY6997" s="50"/>
      <c r="CZ6997" s="50"/>
      <c r="DA6997" s="50"/>
      <c r="DB6997" s="50"/>
      <c r="DC6997" s="50"/>
      <c r="DD6997" s="50"/>
      <c r="DE6997" s="50"/>
      <c r="DF6997" s="50"/>
      <c r="DG6997" s="50"/>
    </row>
    <row r="6998" spans="1:111" x14ac:dyDescent="0.2">
      <c r="A6998" s="185"/>
      <c r="B6998" s="186"/>
      <c r="C6998" s="186"/>
      <c r="D6998" s="54"/>
      <c r="E6998" s="310"/>
      <c r="F6998" s="192"/>
      <c r="G6998" s="192"/>
      <c r="H6998" s="50"/>
      <c r="I6998" s="50"/>
      <c r="J6998" s="50"/>
      <c r="K6998" s="50"/>
      <c r="L6998" s="50"/>
      <c r="M6998" s="50"/>
      <c r="N6998" s="50"/>
      <c r="O6998" s="50"/>
      <c r="P6998" s="50"/>
      <c r="Q6998" s="50"/>
      <c r="R6998" s="50"/>
      <c r="S6998" s="50"/>
      <c r="T6998" s="50"/>
      <c r="U6998" s="50"/>
      <c r="V6998" s="50"/>
      <c r="W6998" s="50"/>
      <c r="X6998" s="50"/>
      <c r="Y6998" s="50"/>
      <c r="Z6998" s="50"/>
      <c r="AA6998" s="50"/>
      <c r="AB6998" s="50"/>
      <c r="AC6998" s="50"/>
      <c r="AD6998" s="50"/>
      <c r="AE6998" s="50"/>
      <c r="AF6998" s="50"/>
      <c r="AG6998" s="50"/>
      <c r="AH6998" s="50"/>
      <c r="AI6998" s="50"/>
      <c r="AJ6998" s="50"/>
      <c r="AK6998" s="50"/>
      <c r="AL6998" s="50"/>
      <c r="AM6998" s="50"/>
      <c r="AN6998" s="50"/>
      <c r="AO6998" s="50"/>
      <c r="AP6998" s="50"/>
      <c r="AQ6998" s="50"/>
      <c r="AR6998" s="50"/>
      <c r="AS6998" s="50"/>
      <c r="AT6998" s="50"/>
      <c r="AU6998" s="50"/>
      <c r="AV6998" s="50"/>
      <c r="AW6998" s="50"/>
      <c r="AX6998" s="50"/>
      <c r="AY6998" s="50"/>
      <c r="AZ6998" s="50"/>
      <c r="BA6998" s="50"/>
      <c r="BB6998" s="50"/>
      <c r="BC6998" s="50"/>
      <c r="BD6998" s="50"/>
      <c r="BE6998" s="50"/>
      <c r="BF6998" s="50"/>
      <c r="BG6998" s="50"/>
      <c r="BH6998" s="50"/>
      <c r="BI6998" s="50"/>
      <c r="BJ6998" s="50"/>
      <c r="BK6998" s="50"/>
      <c r="BL6998" s="50"/>
      <c r="BM6998" s="50"/>
      <c r="BN6998" s="50"/>
      <c r="BO6998" s="50"/>
      <c r="BP6998" s="50"/>
      <c r="BQ6998" s="50"/>
      <c r="BR6998" s="50"/>
      <c r="BS6998" s="50"/>
      <c r="BT6998" s="50"/>
      <c r="BU6998" s="50"/>
      <c r="BV6998" s="50"/>
      <c r="BW6998" s="50"/>
      <c r="BX6998" s="50"/>
      <c r="BY6998" s="50"/>
      <c r="BZ6998" s="50"/>
      <c r="CA6998" s="50"/>
      <c r="CB6998" s="50"/>
      <c r="CC6998" s="50"/>
      <c r="CD6998" s="50"/>
      <c r="CE6998" s="50"/>
      <c r="CF6998" s="50"/>
      <c r="CG6998" s="50"/>
      <c r="CH6998" s="50"/>
      <c r="CI6998" s="50"/>
      <c r="CJ6998" s="50"/>
      <c r="CK6998" s="50"/>
      <c r="CL6998" s="50"/>
      <c r="CM6998" s="50"/>
      <c r="CN6998" s="50"/>
      <c r="CO6998" s="50"/>
      <c r="CP6998" s="50"/>
      <c r="CQ6998" s="50"/>
      <c r="CR6998" s="50"/>
      <c r="CS6998" s="50"/>
      <c r="CT6998" s="50"/>
      <c r="CU6998" s="50"/>
      <c r="CV6998" s="50"/>
      <c r="CW6998" s="50"/>
      <c r="CX6998" s="50"/>
      <c r="CY6998" s="50"/>
      <c r="CZ6998" s="50"/>
      <c r="DA6998" s="50"/>
      <c r="DB6998" s="50"/>
      <c r="DC6998" s="50"/>
      <c r="DD6998" s="50"/>
      <c r="DE6998" s="50"/>
      <c r="DF6998" s="50"/>
      <c r="DG6998" s="50"/>
    </row>
    <row r="6999" spans="1:111" x14ac:dyDescent="0.2">
      <c r="A6999" s="185"/>
      <c r="B6999" s="186"/>
      <c r="C6999" s="186"/>
      <c r="D6999" s="54"/>
      <c r="E6999" s="310"/>
      <c r="F6999" s="192"/>
      <c r="G6999" s="192"/>
      <c r="H6999" s="50"/>
      <c r="I6999" s="50"/>
      <c r="J6999" s="50"/>
      <c r="K6999" s="50"/>
      <c r="L6999" s="50"/>
      <c r="M6999" s="50"/>
      <c r="N6999" s="50"/>
      <c r="O6999" s="50"/>
      <c r="P6999" s="50"/>
      <c r="Q6999" s="50"/>
      <c r="R6999" s="50"/>
      <c r="S6999" s="50"/>
      <c r="T6999" s="50"/>
      <c r="U6999" s="50"/>
      <c r="V6999" s="50"/>
      <c r="W6999" s="50"/>
      <c r="X6999" s="50"/>
      <c r="Y6999" s="50"/>
      <c r="Z6999" s="50"/>
      <c r="AA6999" s="50"/>
      <c r="AB6999" s="50"/>
      <c r="AC6999" s="50"/>
      <c r="AD6999" s="50"/>
      <c r="AE6999" s="50"/>
      <c r="AF6999" s="50"/>
      <c r="AG6999" s="50"/>
      <c r="AH6999" s="50"/>
      <c r="AI6999" s="50"/>
      <c r="AJ6999" s="50"/>
      <c r="AK6999" s="50"/>
      <c r="AL6999" s="50"/>
      <c r="AM6999" s="50"/>
      <c r="AN6999" s="50"/>
      <c r="AO6999" s="50"/>
      <c r="AP6999" s="50"/>
      <c r="AQ6999" s="50"/>
      <c r="AR6999" s="50"/>
      <c r="AS6999" s="50"/>
      <c r="AT6999" s="50"/>
      <c r="AU6999" s="50"/>
      <c r="AV6999" s="50"/>
      <c r="AW6999" s="50"/>
      <c r="AX6999" s="50"/>
      <c r="AY6999" s="50"/>
      <c r="AZ6999" s="50"/>
      <c r="BA6999" s="50"/>
      <c r="BB6999" s="50"/>
      <c r="BC6999" s="50"/>
      <c r="BD6999" s="50"/>
      <c r="BE6999" s="50"/>
      <c r="BF6999" s="50"/>
      <c r="BG6999" s="50"/>
      <c r="BH6999" s="50"/>
      <c r="BI6999" s="50"/>
      <c r="BJ6999" s="50"/>
      <c r="BK6999" s="50"/>
      <c r="BL6999" s="50"/>
      <c r="BM6999" s="50"/>
      <c r="BN6999" s="50"/>
      <c r="BO6999" s="50"/>
      <c r="BP6999" s="50"/>
      <c r="BQ6999" s="50"/>
      <c r="BR6999" s="50"/>
      <c r="BS6999" s="50"/>
      <c r="BT6999" s="50"/>
      <c r="BU6999" s="50"/>
      <c r="BV6999" s="50"/>
      <c r="BW6999" s="50"/>
      <c r="BX6999" s="50"/>
      <c r="BY6999" s="50"/>
      <c r="BZ6999" s="50"/>
      <c r="CA6999" s="50"/>
      <c r="CB6999" s="50"/>
      <c r="CC6999" s="50"/>
      <c r="CD6999" s="50"/>
      <c r="CE6999" s="50"/>
      <c r="CF6999" s="50"/>
      <c r="CG6999" s="50"/>
      <c r="CH6999" s="50"/>
      <c r="CI6999" s="50"/>
      <c r="CJ6999" s="50"/>
      <c r="CK6999" s="50"/>
      <c r="CL6999" s="50"/>
      <c r="CM6999" s="50"/>
      <c r="CN6999" s="50"/>
      <c r="CO6999" s="50"/>
      <c r="CP6999" s="50"/>
      <c r="CQ6999" s="50"/>
      <c r="CR6999" s="50"/>
      <c r="CS6999" s="50"/>
      <c r="CT6999" s="50"/>
      <c r="CU6999" s="50"/>
      <c r="CV6999" s="50"/>
      <c r="CW6999" s="50"/>
      <c r="CX6999" s="50"/>
      <c r="CY6999" s="50"/>
      <c r="CZ6999" s="50"/>
      <c r="DA6999" s="50"/>
      <c r="DB6999" s="50"/>
      <c r="DC6999" s="50"/>
      <c r="DD6999" s="50"/>
      <c r="DE6999" s="50"/>
      <c r="DF6999" s="50"/>
      <c r="DG6999" s="50"/>
    </row>
    <row r="7000" spans="1:111" x14ac:dyDescent="0.2">
      <c r="A7000" s="185"/>
      <c r="B7000" s="186"/>
      <c r="C7000" s="186"/>
      <c r="D7000" s="54"/>
      <c r="E7000" s="310"/>
      <c r="F7000" s="192"/>
      <c r="G7000" s="192"/>
      <c r="H7000" s="50"/>
      <c r="I7000" s="50"/>
      <c r="J7000" s="50"/>
      <c r="K7000" s="50"/>
      <c r="L7000" s="50"/>
      <c r="M7000" s="50"/>
      <c r="N7000" s="50"/>
      <c r="O7000" s="50"/>
      <c r="P7000" s="50"/>
      <c r="Q7000" s="50"/>
      <c r="R7000" s="50"/>
      <c r="S7000" s="50"/>
      <c r="T7000" s="50"/>
      <c r="U7000" s="50"/>
      <c r="V7000" s="50"/>
      <c r="W7000" s="50"/>
      <c r="X7000" s="50"/>
      <c r="Y7000" s="50"/>
      <c r="Z7000" s="50"/>
      <c r="AA7000" s="50"/>
      <c r="AB7000" s="50"/>
      <c r="AC7000" s="50"/>
      <c r="AD7000" s="50"/>
      <c r="AE7000" s="50"/>
      <c r="AF7000" s="50"/>
      <c r="AG7000" s="50"/>
      <c r="AH7000" s="50"/>
      <c r="AI7000" s="50"/>
      <c r="AJ7000" s="50"/>
      <c r="AK7000" s="50"/>
      <c r="AL7000" s="50"/>
      <c r="AM7000" s="50"/>
      <c r="AN7000" s="50"/>
      <c r="AO7000" s="50"/>
      <c r="AP7000" s="50"/>
      <c r="AQ7000" s="50"/>
      <c r="AR7000" s="50"/>
      <c r="AS7000" s="50"/>
      <c r="AT7000" s="50"/>
      <c r="AU7000" s="50"/>
      <c r="AV7000" s="50"/>
      <c r="AW7000" s="50"/>
      <c r="AX7000" s="50"/>
      <c r="AY7000" s="50"/>
      <c r="AZ7000" s="50"/>
      <c r="BA7000" s="50"/>
      <c r="BB7000" s="50"/>
      <c r="BC7000" s="50"/>
      <c r="BD7000" s="50"/>
      <c r="BE7000" s="50"/>
      <c r="BF7000" s="50"/>
      <c r="BG7000" s="50"/>
      <c r="BH7000" s="50"/>
      <c r="BI7000" s="50"/>
      <c r="BJ7000" s="50"/>
      <c r="BK7000" s="50"/>
      <c r="BL7000" s="50"/>
      <c r="BM7000" s="50"/>
      <c r="BN7000" s="50"/>
      <c r="BO7000" s="50"/>
      <c r="BP7000" s="50"/>
      <c r="BQ7000" s="50"/>
      <c r="BR7000" s="50"/>
      <c r="BS7000" s="50"/>
      <c r="BT7000" s="50"/>
      <c r="BU7000" s="50"/>
      <c r="BV7000" s="50"/>
      <c r="BW7000" s="50"/>
      <c r="BX7000" s="50"/>
      <c r="BY7000" s="50"/>
      <c r="BZ7000" s="50"/>
      <c r="CA7000" s="50"/>
      <c r="CB7000" s="50"/>
      <c r="CC7000" s="50"/>
      <c r="CD7000" s="50"/>
      <c r="CE7000" s="50"/>
      <c r="CF7000" s="50"/>
      <c r="CG7000" s="50"/>
      <c r="CH7000" s="50"/>
      <c r="CI7000" s="50"/>
      <c r="CJ7000" s="50"/>
      <c r="CK7000" s="50"/>
      <c r="CL7000" s="50"/>
      <c r="CM7000" s="50"/>
      <c r="CN7000" s="50"/>
      <c r="CO7000" s="50"/>
      <c r="CP7000" s="50"/>
      <c r="CQ7000" s="50"/>
      <c r="CR7000" s="50"/>
      <c r="CS7000" s="50"/>
      <c r="CT7000" s="50"/>
      <c r="CU7000" s="50"/>
      <c r="CV7000" s="50"/>
      <c r="CW7000" s="50"/>
      <c r="CX7000" s="50"/>
      <c r="CY7000" s="50"/>
      <c r="CZ7000" s="50"/>
      <c r="DA7000" s="50"/>
      <c r="DB7000" s="50"/>
      <c r="DC7000" s="50"/>
      <c r="DD7000" s="50"/>
      <c r="DE7000" s="50"/>
      <c r="DF7000" s="50"/>
      <c r="DG7000" s="50"/>
    </row>
    <row r="7001" spans="1:111" x14ac:dyDescent="0.2">
      <c r="A7001" s="185"/>
      <c r="B7001" s="186"/>
      <c r="C7001" s="186"/>
      <c r="D7001" s="54"/>
      <c r="E7001" s="310"/>
      <c r="F7001" s="192"/>
      <c r="G7001" s="192"/>
      <c r="H7001" s="50"/>
      <c r="I7001" s="50"/>
      <c r="J7001" s="50"/>
      <c r="K7001" s="50"/>
      <c r="L7001" s="50"/>
      <c r="M7001" s="50"/>
      <c r="N7001" s="50"/>
      <c r="O7001" s="50"/>
      <c r="P7001" s="50"/>
      <c r="Q7001" s="50"/>
      <c r="R7001" s="50"/>
      <c r="S7001" s="50"/>
      <c r="T7001" s="50"/>
      <c r="U7001" s="50"/>
      <c r="V7001" s="50"/>
      <c r="W7001" s="50"/>
      <c r="X7001" s="50"/>
      <c r="Y7001" s="50"/>
      <c r="Z7001" s="50"/>
      <c r="AA7001" s="50"/>
      <c r="AB7001" s="50"/>
      <c r="AC7001" s="50"/>
      <c r="AD7001" s="50"/>
      <c r="AE7001" s="50"/>
      <c r="AF7001" s="50"/>
      <c r="AG7001" s="50"/>
      <c r="AH7001" s="50"/>
      <c r="AI7001" s="50"/>
      <c r="AJ7001" s="50"/>
      <c r="AK7001" s="50"/>
      <c r="AL7001" s="50"/>
      <c r="AM7001" s="50"/>
      <c r="AN7001" s="50"/>
      <c r="AO7001" s="50"/>
      <c r="AP7001" s="50"/>
      <c r="AQ7001" s="50"/>
      <c r="AR7001" s="50"/>
      <c r="AS7001" s="50"/>
      <c r="AT7001" s="50"/>
      <c r="AU7001" s="50"/>
      <c r="AV7001" s="50"/>
      <c r="AW7001" s="50"/>
      <c r="AX7001" s="50"/>
      <c r="AY7001" s="50"/>
      <c r="AZ7001" s="50"/>
      <c r="BA7001" s="50"/>
      <c r="BB7001" s="50"/>
      <c r="BC7001" s="50"/>
      <c r="BD7001" s="50"/>
      <c r="BE7001" s="50"/>
      <c r="BF7001" s="50"/>
      <c r="BG7001" s="50"/>
      <c r="BH7001" s="50"/>
      <c r="BI7001" s="50"/>
      <c r="BJ7001" s="50"/>
      <c r="BK7001" s="50"/>
      <c r="BL7001" s="50"/>
      <c r="BM7001" s="50"/>
      <c r="BN7001" s="50"/>
      <c r="BO7001" s="50"/>
      <c r="BP7001" s="50"/>
      <c r="BQ7001" s="50"/>
      <c r="BR7001" s="50"/>
      <c r="BS7001" s="50"/>
      <c r="BT7001" s="50"/>
      <c r="BU7001" s="50"/>
      <c r="BV7001" s="50"/>
      <c r="BW7001" s="50"/>
      <c r="BX7001" s="50"/>
      <c r="BY7001" s="50"/>
      <c r="BZ7001" s="50"/>
      <c r="CA7001" s="50"/>
      <c r="CB7001" s="50"/>
      <c r="CC7001" s="50"/>
      <c r="CD7001" s="50"/>
      <c r="CE7001" s="50"/>
      <c r="CF7001" s="50"/>
      <c r="CG7001" s="50"/>
      <c r="CH7001" s="50"/>
      <c r="CI7001" s="50"/>
      <c r="CJ7001" s="50"/>
      <c r="CK7001" s="50"/>
      <c r="CL7001" s="50"/>
      <c r="CM7001" s="50"/>
      <c r="CN7001" s="50"/>
      <c r="CO7001" s="50"/>
      <c r="CP7001" s="50"/>
      <c r="CQ7001" s="50"/>
      <c r="CR7001" s="50"/>
      <c r="CS7001" s="50"/>
      <c r="CT7001" s="50"/>
      <c r="CU7001" s="50"/>
      <c r="CV7001" s="50"/>
      <c r="CW7001" s="50"/>
      <c r="CX7001" s="50"/>
      <c r="CY7001" s="50"/>
      <c r="CZ7001" s="50"/>
      <c r="DA7001" s="50"/>
      <c r="DB7001" s="50"/>
      <c r="DC7001" s="50"/>
      <c r="DD7001" s="50"/>
      <c r="DE7001" s="50"/>
      <c r="DF7001" s="50"/>
      <c r="DG7001" s="50"/>
    </row>
    <row r="7002" spans="1:111" x14ac:dyDescent="0.2">
      <c r="A7002" s="185"/>
      <c r="B7002" s="186"/>
      <c r="C7002" s="186"/>
      <c r="D7002" s="54"/>
      <c r="E7002" s="310"/>
      <c r="F7002" s="192"/>
      <c r="G7002" s="192"/>
      <c r="H7002" s="50"/>
      <c r="I7002" s="50"/>
      <c r="J7002" s="50"/>
      <c r="K7002" s="50"/>
      <c r="L7002" s="50"/>
      <c r="M7002" s="50"/>
      <c r="N7002" s="50"/>
      <c r="O7002" s="50"/>
      <c r="P7002" s="50"/>
      <c r="Q7002" s="50"/>
      <c r="R7002" s="50"/>
      <c r="S7002" s="50"/>
      <c r="T7002" s="50"/>
      <c r="U7002" s="50"/>
      <c r="V7002" s="50"/>
      <c r="W7002" s="50"/>
      <c r="X7002" s="50"/>
      <c r="Y7002" s="50"/>
      <c r="Z7002" s="50"/>
      <c r="AA7002" s="50"/>
      <c r="AB7002" s="50"/>
      <c r="AC7002" s="50"/>
      <c r="AD7002" s="50"/>
      <c r="AE7002" s="50"/>
      <c r="AF7002" s="50"/>
      <c r="AG7002" s="50"/>
      <c r="AH7002" s="50"/>
      <c r="AI7002" s="50"/>
      <c r="AJ7002" s="50"/>
      <c r="AK7002" s="50"/>
      <c r="AL7002" s="50"/>
      <c r="AM7002" s="50"/>
      <c r="AN7002" s="50"/>
      <c r="AO7002" s="50"/>
      <c r="AP7002" s="50"/>
      <c r="AQ7002" s="50"/>
      <c r="AR7002" s="50"/>
      <c r="AS7002" s="50"/>
      <c r="AT7002" s="50"/>
      <c r="AU7002" s="50"/>
      <c r="AV7002" s="50"/>
      <c r="AW7002" s="50"/>
      <c r="AX7002" s="50"/>
      <c r="AY7002" s="50"/>
      <c r="AZ7002" s="50"/>
      <c r="BA7002" s="50"/>
      <c r="BB7002" s="50"/>
      <c r="BC7002" s="50"/>
      <c r="BD7002" s="50"/>
      <c r="BE7002" s="50"/>
      <c r="BF7002" s="50"/>
      <c r="BG7002" s="50"/>
      <c r="BH7002" s="50"/>
      <c r="BI7002" s="50"/>
      <c r="BJ7002" s="50"/>
      <c r="BK7002" s="50"/>
      <c r="BL7002" s="50"/>
      <c r="BM7002" s="50"/>
      <c r="BN7002" s="50"/>
      <c r="BO7002" s="50"/>
      <c r="BP7002" s="50"/>
      <c r="BQ7002" s="50"/>
      <c r="BR7002" s="50"/>
      <c r="BS7002" s="50"/>
      <c r="BT7002" s="50"/>
      <c r="BU7002" s="50"/>
      <c r="BV7002" s="50"/>
      <c r="BW7002" s="50"/>
      <c r="BX7002" s="50"/>
      <c r="BY7002" s="50"/>
      <c r="BZ7002" s="50"/>
      <c r="CA7002" s="50"/>
      <c r="CB7002" s="50"/>
      <c r="CC7002" s="50"/>
      <c r="CD7002" s="50"/>
      <c r="CE7002" s="50"/>
      <c r="CF7002" s="50"/>
      <c r="CG7002" s="50"/>
      <c r="CH7002" s="50"/>
      <c r="CI7002" s="50"/>
      <c r="CJ7002" s="50"/>
      <c r="CK7002" s="50"/>
      <c r="CL7002" s="50"/>
      <c r="CM7002" s="50"/>
      <c r="CN7002" s="50"/>
      <c r="CO7002" s="50"/>
      <c r="CP7002" s="50"/>
      <c r="CQ7002" s="50"/>
      <c r="CR7002" s="50"/>
      <c r="CS7002" s="50"/>
      <c r="CT7002" s="50"/>
      <c r="CU7002" s="50"/>
      <c r="CV7002" s="50"/>
      <c r="CW7002" s="50"/>
      <c r="CX7002" s="50"/>
      <c r="CY7002" s="50"/>
      <c r="CZ7002" s="50"/>
      <c r="DA7002" s="50"/>
      <c r="DB7002" s="50"/>
      <c r="DC7002" s="50"/>
      <c r="DD7002" s="50"/>
      <c r="DE7002" s="50"/>
      <c r="DF7002" s="50"/>
      <c r="DG7002" s="50"/>
    </row>
    <row r="7003" spans="1:111" x14ac:dyDescent="0.2">
      <c r="A7003" s="185"/>
      <c r="B7003" s="186"/>
      <c r="C7003" s="186"/>
      <c r="D7003" s="54"/>
      <c r="E7003" s="310"/>
      <c r="F7003" s="192"/>
      <c r="G7003" s="192"/>
      <c r="H7003" s="50"/>
      <c r="I7003" s="50"/>
      <c r="J7003" s="50"/>
      <c r="K7003" s="50"/>
      <c r="L7003" s="50"/>
      <c r="M7003" s="50"/>
      <c r="N7003" s="50"/>
      <c r="O7003" s="50"/>
      <c r="P7003" s="50"/>
      <c r="Q7003" s="50"/>
      <c r="R7003" s="50"/>
      <c r="S7003" s="50"/>
      <c r="T7003" s="50"/>
      <c r="U7003" s="50"/>
      <c r="V7003" s="50"/>
      <c r="W7003" s="50"/>
      <c r="X7003" s="50"/>
      <c r="Y7003" s="50"/>
      <c r="Z7003" s="50"/>
      <c r="AA7003" s="50"/>
      <c r="AB7003" s="50"/>
      <c r="AC7003" s="50"/>
      <c r="AD7003" s="50"/>
      <c r="AE7003" s="50"/>
      <c r="AF7003" s="50"/>
      <c r="AG7003" s="50"/>
      <c r="AH7003" s="50"/>
      <c r="AI7003" s="50"/>
      <c r="AJ7003" s="50"/>
      <c r="AK7003" s="50"/>
      <c r="AL7003" s="50"/>
      <c r="AM7003" s="50"/>
      <c r="AN7003" s="50"/>
      <c r="AO7003" s="50"/>
      <c r="AP7003" s="50"/>
      <c r="AQ7003" s="50"/>
      <c r="AR7003" s="50"/>
      <c r="AS7003" s="50"/>
      <c r="AT7003" s="50"/>
      <c r="AU7003" s="50"/>
      <c r="AV7003" s="50"/>
      <c r="AW7003" s="50"/>
      <c r="AX7003" s="50"/>
      <c r="AY7003" s="50"/>
      <c r="AZ7003" s="50"/>
      <c r="BA7003" s="50"/>
      <c r="BB7003" s="50"/>
      <c r="BC7003" s="50"/>
      <c r="BD7003" s="50"/>
      <c r="BE7003" s="50"/>
      <c r="BF7003" s="50"/>
      <c r="BG7003" s="50"/>
      <c r="BH7003" s="50"/>
      <c r="BI7003" s="50"/>
      <c r="BJ7003" s="50"/>
      <c r="BK7003" s="50"/>
      <c r="BL7003" s="50"/>
      <c r="BM7003" s="50"/>
      <c r="BN7003" s="50"/>
      <c r="BO7003" s="50"/>
      <c r="BP7003" s="50"/>
      <c r="BQ7003" s="50"/>
      <c r="BR7003" s="50"/>
      <c r="BS7003" s="50"/>
      <c r="BT7003" s="50"/>
      <c r="BU7003" s="50"/>
      <c r="BV7003" s="50"/>
      <c r="BW7003" s="50"/>
      <c r="BX7003" s="50"/>
      <c r="BY7003" s="50"/>
      <c r="BZ7003" s="50"/>
      <c r="CA7003" s="50"/>
      <c r="CB7003" s="50"/>
      <c r="CC7003" s="50"/>
      <c r="CD7003" s="50"/>
      <c r="CE7003" s="50"/>
      <c r="CF7003" s="50"/>
      <c r="CG7003" s="50"/>
      <c r="CH7003" s="50"/>
      <c r="CI7003" s="50"/>
      <c r="CJ7003" s="50"/>
      <c r="CK7003" s="50"/>
      <c r="CL7003" s="50"/>
      <c r="CM7003" s="50"/>
      <c r="CN7003" s="50"/>
      <c r="CO7003" s="50"/>
      <c r="CP7003" s="50"/>
      <c r="CQ7003" s="50"/>
      <c r="CR7003" s="50"/>
      <c r="CS7003" s="50"/>
      <c r="CT7003" s="50"/>
      <c r="CU7003" s="50"/>
      <c r="CV7003" s="50"/>
      <c r="CW7003" s="50"/>
      <c r="CX7003" s="50"/>
      <c r="CY7003" s="50"/>
      <c r="CZ7003" s="50"/>
      <c r="DA7003" s="50"/>
      <c r="DB7003" s="50"/>
      <c r="DC7003" s="50"/>
      <c r="DD7003" s="50"/>
      <c r="DE7003" s="50"/>
      <c r="DF7003" s="50"/>
      <c r="DG7003" s="50"/>
    </row>
    <row r="7004" spans="1:111" x14ac:dyDescent="0.2">
      <c r="A7004" s="185"/>
      <c r="B7004" s="186"/>
      <c r="C7004" s="186"/>
      <c r="D7004" s="54"/>
      <c r="E7004" s="310"/>
      <c r="F7004" s="192"/>
      <c r="G7004" s="192"/>
      <c r="H7004" s="50"/>
      <c r="I7004" s="50"/>
      <c r="J7004" s="50"/>
      <c r="K7004" s="50"/>
      <c r="L7004" s="50"/>
      <c r="M7004" s="50"/>
      <c r="N7004" s="50"/>
      <c r="O7004" s="50"/>
      <c r="P7004" s="50"/>
      <c r="Q7004" s="50"/>
      <c r="R7004" s="50"/>
      <c r="S7004" s="50"/>
      <c r="T7004" s="50"/>
      <c r="U7004" s="50"/>
      <c r="V7004" s="50"/>
      <c r="W7004" s="50"/>
      <c r="X7004" s="50"/>
      <c r="Y7004" s="50"/>
      <c r="Z7004" s="50"/>
      <c r="AA7004" s="50"/>
      <c r="AB7004" s="50"/>
      <c r="AC7004" s="50"/>
      <c r="AD7004" s="50"/>
      <c r="AE7004" s="50"/>
      <c r="AF7004" s="50"/>
      <c r="AG7004" s="50"/>
      <c r="AH7004" s="50"/>
      <c r="AI7004" s="50"/>
      <c r="AJ7004" s="50"/>
      <c r="AK7004" s="50"/>
      <c r="AL7004" s="50"/>
      <c r="AM7004" s="50"/>
      <c r="AN7004" s="50"/>
      <c r="AO7004" s="50"/>
      <c r="AP7004" s="50"/>
      <c r="AQ7004" s="50"/>
      <c r="AR7004" s="50"/>
      <c r="AS7004" s="50"/>
      <c r="AT7004" s="50"/>
      <c r="AU7004" s="50"/>
      <c r="AV7004" s="50"/>
      <c r="AW7004" s="50"/>
      <c r="AX7004" s="50"/>
      <c r="AY7004" s="50"/>
      <c r="AZ7004" s="50"/>
      <c r="BA7004" s="50"/>
      <c r="BB7004" s="50"/>
      <c r="BC7004" s="50"/>
      <c r="BD7004" s="50"/>
      <c r="BE7004" s="50"/>
      <c r="BF7004" s="50"/>
      <c r="BG7004" s="50"/>
      <c r="BH7004" s="50"/>
      <c r="BI7004" s="50"/>
      <c r="BJ7004" s="50"/>
      <c r="BK7004" s="50"/>
      <c r="BL7004" s="50"/>
      <c r="BM7004" s="50"/>
      <c r="BN7004" s="50"/>
      <c r="BO7004" s="50"/>
      <c r="BP7004" s="50"/>
      <c r="BQ7004" s="50"/>
      <c r="BR7004" s="50"/>
      <c r="BS7004" s="50"/>
      <c r="BT7004" s="50"/>
      <c r="BU7004" s="50"/>
      <c r="BV7004" s="50"/>
      <c r="BW7004" s="50"/>
      <c r="BX7004" s="50"/>
      <c r="BY7004" s="50"/>
      <c r="BZ7004" s="50"/>
      <c r="CA7004" s="50"/>
      <c r="CB7004" s="50"/>
      <c r="CC7004" s="50"/>
      <c r="CD7004" s="50"/>
      <c r="CE7004" s="50"/>
      <c r="CF7004" s="50"/>
      <c r="CG7004" s="50"/>
      <c r="CH7004" s="50"/>
      <c r="CI7004" s="50"/>
      <c r="CJ7004" s="50"/>
      <c r="CK7004" s="50"/>
      <c r="CL7004" s="50"/>
      <c r="CM7004" s="50"/>
      <c r="CN7004" s="50"/>
      <c r="CO7004" s="50"/>
      <c r="CP7004" s="50"/>
      <c r="CQ7004" s="50"/>
      <c r="CR7004" s="50"/>
      <c r="CS7004" s="50"/>
      <c r="CT7004" s="50"/>
      <c r="CU7004" s="50"/>
      <c r="CV7004" s="50"/>
      <c r="CW7004" s="50"/>
      <c r="CX7004" s="50"/>
      <c r="CY7004" s="50"/>
      <c r="CZ7004" s="50"/>
      <c r="DA7004" s="50"/>
      <c r="DB7004" s="50"/>
      <c r="DC7004" s="50"/>
      <c r="DD7004" s="50"/>
      <c r="DE7004" s="50"/>
      <c r="DF7004" s="50"/>
      <c r="DG7004" s="50"/>
    </row>
    <row r="7005" spans="1:111" x14ac:dyDescent="0.2">
      <c r="A7005" s="185"/>
      <c r="B7005" s="186"/>
      <c r="C7005" s="186"/>
      <c r="D7005" s="54"/>
      <c r="E7005" s="310"/>
      <c r="F7005" s="192"/>
      <c r="G7005" s="192"/>
      <c r="H7005" s="50"/>
      <c r="I7005" s="50"/>
      <c r="J7005" s="50"/>
      <c r="K7005" s="50"/>
      <c r="L7005" s="50"/>
      <c r="M7005" s="50"/>
      <c r="N7005" s="50"/>
      <c r="O7005" s="50"/>
      <c r="P7005" s="50"/>
      <c r="Q7005" s="50"/>
      <c r="R7005" s="50"/>
      <c r="S7005" s="50"/>
      <c r="T7005" s="50"/>
      <c r="U7005" s="50"/>
      <c r="V7005" s="50"/>
      <c r="W7005" s="50"/>
      <c r="X7005" s="50"/>
      <c r="Y7005" s="50"/>
      <c r="Z7005" s="50"/>
      <c r="AA7005" s="50"/>
      <c r="AB7005" s="50"/>
      <c r="AC7005" s="50"/>
      <c r="AD7005" s="50"/>
      <c r="AE7005" s="50"/>
      <c r="AF7005" s="50"/>
      <c r="AG7005" s="50"/>
      <c r="AH7005" s="50"/>
      <c r="AI7005" s="50"/>
      <c r="AJ7005" s="50"/>
      <c r="AK7005" s="50"/>
      <c r="AL7005" s="50"/>
      <c r="AM7005" s="50"/>
      <c r="AN7005" s="50"/>
      <c r="AO7005" s="50"/>
      <c r="AP7005" s="50"/>
      <c r="AQ7005" s="50"/>
      <c r="AR7005" s="50"/>
      <c r="AS7005" s="50"/>
      <c r="AT7005" s="50"/>
      <c r="AU7005" s="50"/>
      <c r="AV7005" s="50"/>
      <c r="AW7005" s="50"/>
      <c r="AX7005" s="50"/>
      <c r="AY7005" s="50"/>
      <c r="AZ7005" s="50"/>
      <c r="BA7005" s="50"/>
      <c r="BB7005" s="50"/>
      <c r="BC7005" s="50"/>
      <c r="BD7005" s="50"/>
      <c r="BE7005" s="50"/>
      <c r="BF7005" s="50"/>
      <c r="BG7005" s="50"/>
      <c r="BH7005" s="50"/>
      <c r="BI7005" s="50"/>
      <c r="BJ7005" s="50"/>
      <c r="BK7005" s="50"/>
      <c r="BL7005" s="50"/>
      <c r="BM7005" s="50"/>
      <c r="BN7005" s="50"/>
      <c r="BO7005" s="50"/>
      <c r="BP7005" s="50"/>
      <c r="BQ7005" s="50"/>
      <c r="BR7005" s="50"/>
      <c r="BS7005" s="50"/>
      <c r="BT7005" s="50"/>
      <c r="BU7005" s="50"/>
      <c r="BV7005" s="50"/>
      <c r="BW7005" s="50"/>
      <c r="BX7005" s="50"/>
      <c r="BY7005" s="50"/>
      <c r="BZ7005" s="50"/>
      <c r="CA7005" s="50"/>
      <c r="CB7005" s="50"/>
      <c r="CC7005" s="50"/>
      <c r="CD7005" s="50"/>
      <c r="CE7005" s="50"/>
      <c r="CF7005" s="50"/>
      <c r="CG7005" s="50"/>
      <c r="CH7005" s="50"/>
      <c r="CI7005" s="50"/>
      <c r="CJ7005" s="50"/>
      <c r="CK7005" s="50"/>
      <c r="CL7005" s="50"/>
      <c r="CM7005" s="50"/>
      <c r="CN7005" s="50"/>
      <c r="CO7005" s="50"/>
      <c r="CP7005" s="50"/>
      <c r="CQ7005" s="50"/>
      <c r="CR7005" s="50"/>
      <c r="CS7005" s="50"/>
      <c r="CT7005" s="50"/>
      <c r="CU7005" s="50"/>
      <c r="CV7005" s="50"/>
      <c r="CW7005" s="50"/>
      <c r="CX7005" s="50"/>
      <c r="CY7005" s="50"/>
      <c r="CZ7005" s="50"/>
      <c r="DA7005" s="50"/>
      <c r="DB7005" s="50"/>
      <c r="DC7005" s="50"/>
      <c r="DD7005" s="50"/>
      <c r="DE7005" s="50"/>
      <c r="DF7005" s="50"/>
      <c r="DG7005" s="50"/>
    </row>
    <row r="7006" spans="1:111" x14ac:dyDescent="0.2">
      <c r="A7006" s="185"/>
      <c r="B7006" s="186"/>
      <c r="C7006" s="186"/>
      <c r="D7006" s="54"/>
      <c r="E7006" s="310"/>
      <c r="F7006" s="192"/>
      <c r="G7006" s="192"/>
      <c r="H7006" s="50"/>
      <c r="I7006" s="50"/>
      <c r="J7006" s="50"/>
      <c r="K7006" s="50"/>
      <c r="L7006" s="50"/>
      <c r="M7006" s="50"/>
      <c r="N7006" s="50"/>
      <c r="O7006" s="50"/>
      <c r="P7006" s="50"/>
      <c r="Q7006" s="50"/>
      <c r="R7006" s="50"/>
      <c r="S7006" s="50"/>
      <c r="T7006" s="50"/>
      <c r="U7006" s="50"/>
      <c r="V7006" s="50"/>
      <c r="W7006" s="50"/>
      <c r="X7006" s="50"/>
      <c r="Y7006" s="50"/>
      <c r="Z7006" s="50"/>
      <c r="AA7006" s="50"/>
      <c r="AB7006" s="50"/>
      <c r="AC7006" s="50"/>
      <c r="AD7006" s="50"/>
      <c r="AE7006" s="50"/>
      <c r="AF7006" s="50"/>
      <c r="AG7006" s="50"/>
      <c r="AH7006" s="50"/>
      <c r="AI7006" s="50"/>
      <c r="AJ7006" s="50"/>
      <c r="AK7006" s="50"/>
      <c r="AL7006" s="50"/>
      <c r="AM7006" s="50"/>
      <c r="AN7006" s="50"/>
      <c r="AO7006" s="50"/>
      <c r="AP7006" s="50"/>
      <c r="AQ7006" s="50"/>
      <c r="AR7006" s="50"/>
      <c r="AS7006" s="50"/>
      <c r="AT7006" s="50"/>
      <c r="AU7006" s="50"/>
      <c r="AV7006" s="50"/>
      <c r="AW7006" s="50"/>
      <c r="AX7006" s="50"/>
      <c r="AY7006" s="50"/>
      <c r="AZ7006" s="50"/>
      <c r="BA7006" s="50"/>
      <c r="BB7006" s="50"/>
      <c r="BC7006" s="50"/>
      <c r="BD7006" s="50"/>
      <c r="BE7006" s="50"/>
      <c r="BF7006" s="50"/>
      <c r="BG7006" s="50"/>
      <c r="BH7006" s="50"/>
      <c r="BI7006" s="50"/>
      <c r="BJ7006" s="50"/>
      <c r="BK7006" s="50"/>
      <c r="BL7006" s="50"/>
      <c r="BM7006" s="50"/>
      <c r="BN7006" s="50"/>
      <c r="BO7006" s="50"/>
      <c r="BP7006" s="50"/>
      <c r="BQ7006" s="50"/>
      <c r="BR7006" s="50"/>
      <c r="BS7006" s="50"/>
      <c r="BT7006" s="50"/>
      <c r="BU7006" s="50"/>
      <c r="BV7006" s="50"/>
      <c r="BW7006" s="50"/>
      <c r="BX7006" s="50"/>
      <c r="BY7006" s="50"/>
      <c r="BZ7006" s="50"/>
      <c r="CA7006" s="50"/>
      <c r="CB7006" s="50"/>
      <c r="CC7006" s="50"/>
      <c r="CD7006" s="50"/>
      <c r="CE7006" s="50"/>
      <c r="CF7006" s="50"/>
      <c r="CG7006" s="50"/>
      <c r="CH7006" s="50"/>
      <c r="CI7006" s="50"/>
      <c r="CJ7006" s="50"/>
      <c r="CK7006" s="50"/>
      <c r="CL7006" s="50"/>
      <c r="CM7006" s="50"/>
      <c r="CN7006" s="50"/>
      <c r="CO7006" s="50"/>
      <c r="CP7006" s="50"/>
      <c r="CQ7006" s="50"/>
      <c r="CR7006" s="50"/>
      <c r="CS7006" s="50"/>
      <c r="CT7006" s="50"/>
      <c r="CU7006" s="50"/>
      <c r="CV7006" s="50"/>
      <c r="CW7006" s="50"/>
      <c r="CX7006" s="50"/>
      <c r="CY7006" s="50"/>
      <c r="CZ7006" s="50"/>
      <c r="DA7006" s="50"/>
      <c r="DB7006" s="50"/>
      <c r="DC7006" s="50"/>
      <c r="DD7006" s="50"/>
      <c r="DE7006" s="50"/>
      <c r="DF7006" s="50"/>
      <c r="DG7006" s="50"/>
    </row>
    <row r="7007" spans="1:111" x14ac:dyDescent="0.2">
      <c r="A7007" s="185"/>
      <c r="B7007" s="186"/>
      <c r="C7007" s="186"/>
      <c r="D7007" s="54"/>
      <c r="E7007" s="310"/>
      <c r="F7007" s="192"/>
      <c r="G7007" s="192"/>
      <c r="H7007" s="50"/>
      <c r="I7007" s="50"/>
      <c r="J7007" s="50"/>
      <c r="K7007" s="50"/>
      <c r="L7007" s="50"/>
      <c r="M7007" s="50"/>
      <c r="N7007" s="50"/>
      <c r="O7007" s="50"/>
      <c r="P7007" s="50"/>
      <c r="Q7007" s="50"/>
      <c r="R7007" s="50"/>
      <c r="S7007" s="50"/>
      <c r="T7007" s="50"/>
      <c r="U7007" s="50"/>
      <c r="V7007" s="50"/>
      <c r="W7007" s="50"/>
      <c r="X7007" s="50"/>
      <c r="Y7007" s="50"/>
      <c r="Z7007" s="50"/>
      <c r="AA7007" s="50"/>
      <c r="AB7007" s="50"/>
      <c r="AC7007" s="50"/>
      <c r="AD7007" s="50"/>
      <c r="AE7007" s="50"/>
      <c r="AF7007" s="50"/>
      <c r="AG7007" s="50"/>
      <c r="AH7007" s="50"/>
      <c r="AI7007" s="50"/>
      <c r="AJ7007" s="50"/>
      <c r="AK7007" s="50"/>
      <c r="AL7007" s="50"/>
      <c r="AM7007" s="50"/>
      <c r="AN7007" s="50"/>
      <c r="AO7007" s="50"/>
      <c r="AP7007" s="50"/>
      <c r="AQ7007" s="50"/>
      <c r="AR7007" s="50"/>
      <c r="AS7007" s="50"/>
      <c r="AT7007" s="50"/>
      <c r="AU7007" s="50"/>
      <c r="AV7007" s="50"/>
      <c r="AW7007" s="50"/>
      <c r="AX7007" s="50"/>
      <c r="AY7007" s="50"/>
      <c r="AZ7007" s="50"/>
      <c r="BA7007" s="50"/>
      <c r="BB7007" s="50"/>
      <c r="BC7007" s="50"/>
      <c r="BD7007" s="50"/>
      <c r="BE7007" s="50"/>
      <c r="BF7007" s="50"/>
      <c r="BG7007" s="50"/>
      <c r="BH7007" s="50"/>
      <c r="BI7007" s="50"/>
      <c r="BJ7007" s="50"/>
      <c r="BK7007" s="50"/>
      <c r="BL7007" s="50"/>
      <c r="BM7007" s="50"/>
      <c r="BN7007" s="50"/>
      <c r="BO7007" s="50"/>
      <c r="BP7007" s="50"/>
      <c r="BQ7007" s="50"/>
      <c r="BR7007" s="50"/>
      <c r="BS7007" s="50"/>
      <c r="BT7007" s="50"/>
      <c r="BU7007" s="50"/>
      <c r="BV7007" s="50"/>
      <c r="BW7007" s="50"/>
      <c r="BX7007" s="50"/>
      <c r="BY7007" s="50"/>
      <c r="BZ7007" s="50"/>
      <c r="CA7007" s="50"/>
      <c r="CB7007" s="50"/>
      <c r="CC7007" s="50"/>
      <c r="CD7007" s="50"/>
      <c r="CE7007" s="50"/>
      <c r="CF7007" s="50"/>
      <c r="CG7007" s="50"/>
      <c r="CH7007" s="50"/>
      <c r="CI7007" s="50"/>
      <c r="CJ7007" s="50"/>
      <c r="CK7007" s="50"/>
      <c r="CL7007" s="50"/>
      <c r="CM7007" s="50"/>
      <c r="CN7007" s="50"/>
      <c r="CO7007" s="50"/>
      <c r="CP7007" s="50"/>
      <c r="CQ7007" s="50"/>
      <c r="CR7007" s="50"/>
      <c r="CS7007" s="50"/>
      <c r="CT7007" s="50"/>
      <c r="CU7007" s="50"/>
      <c r="CV7007" s="50"/>
      <c r="CW7007" s="50"/>
      <c r="CX7007" s="50"/>
      <c r="CY7007" s="50"/>
      <c r="CZ7007" s="50"/>
      <c r="DA7007" s="50"/>
      <c r="DB7007" s="50"/>
      <c r="DC7007" s="50"/>
      <c r="DD7007" s="50"/>
      <c r="DE7007" s="50"/>
      <c r="DF7007" s="50"/>
      <c r="DG7007" s="50"/>
    </row>
    <row r="7008" spans="1:111" x14ac:dyDescent="0.2">
      <c r="A7008" s="185"/>
      <c r="B7008" s="186"/>
      <c r="C7008" s="186"/>
      <c r="D7008" s="54"/>
      <c r="E7008" s="310"/>
      <c r="F7008" s="192"/>
      <c r="G7008" s="192"/>
      <c r="H7008" s="50"/>
      <c r="I7008" s="50"/>
      <c r="J7008" s="50"/>
      <c r="K7008" s="50"/>
      <c r="L7008" s="50"/>
      <c r="M7008" s="50"/>
      <c r="N7008" s="50"/>
      <c r="O7008" s="50"/>
      <c r="P7008" s="50"/>
      <c r="Q7008" s="50"/>
      <c r="R7008" s="50"/>
      <c r="S7008" s="50"/>
      <c r="T7008" s="50"/>
      <c r="U7008" s="50"/>
      <c r="V7008" s="50"/>
      <c r="W7008" s="50"/>
      <c r="X7008" s="50"/>
      <c r="Y7008" s="50"/>
      <c r="Z7008" s="50"/>
      <c r="AA7008" s="50"/>
      <c r="AB7008" s="50"/>
      <c r="AC7008" s="50"/>
      <c r="AD7008" s="50"/>
      <c r="AE7008" s="50"/>
      <c r="AF7008" s="50"/>
      <c r="AG7008" s="50"/>
      <c r="AH7008" s="50"/>
      <c r="AI7008" s="50"/>
      <c r="AJ7008" s="50"/>
      <c r="AK7008" s="50"/>
      <c r="AL7008" s="50"/>
      <c r="AM7008" s="50"/>
      <c r="AN7008" s="50"/>
      <c r="AO7008" s="50"/>
      <c r="AP7008" s="50"/>
      <c r="AQ7008" s="50"/>
      <c r="AR7008" s="50"/>
      <c r="AS7008" s="50"/>
      <c r="AT7008" s="50"/>
      <c r="AU7008" s="50"/>
      <c r="AV7008" s="50"/>
      <c r="AW7008" s="50"/>
      <c r="AX7008" s="50"/>
      <c r="AY7008" s="50"/>
      <c r="AZ7008" s="50"/>
      <c r="BA7008" s="50"/>
      <c r="BB7008" s="50"/>
      <c r="BC7008" s="50"/>
      <c r="BD7008" s="50"/>
      <c r="BE7008" s="50"/>
      <c r="BF7008" s="50"/>
      <c r="BG7008" s="50"/>
      <c r="BH7008" s="50"/>
      <c r="BI7008" s="50"/>
      <c r="BJ7008" s="50"/>
      <c r="BK7008" s="50"/>
      <c r="BL7008" s="50"/>
      <c r="BM7008" s="50"/>
      <c r="BN7008" s="50"/>
      <c r="BO7008" s="50"/>
      <c r="BP7008" s="50"/>
      <c r="BQ7008" s="50"/>
      <c r="BR7008" s="50"/>
      <c r="BS7008" s="50"/>
      <c r="BT7008" s="50"/>
      <c r="BU7008" s="50"/>
      <c r="BV7008" s="50"/>
      <c r="BW7008" s="50"/>
      <c r="BX7008" s="50"/>
      <c r="BY7008" s="50"/>
      <c r="BZ7008" s="50"/>
      <c r="CA7008" s="50"/>
      <c r="CB7008" s="50"/>
      <c r="CC7008" s="50"/>
      <c r="CD7008" s="50"/>
      <c r="CE7008" s="50"/>
      <c r="CF7008" s="50"/>
      <c r="CG7008" s="50"/>
      <c r="CH7008" s="50"/>
      <c r="CI7008" s="50"/>
      <c r="CJ7008" s="50"/>
      <c r="CK7008" s="50"/>
      <c r="CL7008" s="50"/>
      <c r="CM7008" s="50"/>
      <c r="CN7008" s="50"/>
      <c r="CO7008" s="50"/>
      <c r="CP7008" s="50"/>
      <c r="CQ7008" s="50"/>
      <c r="CR7008" s="50"/>
      <c r="CS7008" s="50"/>
      <c r="CT7008" s="50"/>
      <c r="CU7008" s="50"/>
      <c r="CV7008" s="50"/>
      <c r="CW7008" s="50"/>
      <c r="CX7008" s="50"/>
      <c r="CY7008" s="50"/>
      <c r="CZ7008" s="50"/>
      <c r="DA7008" s="50"/>
      <c r="DB7008" s="50"/>
      <c r="DC7008" s="50"/>
      <c r="DD7008" s="50"/>
      <c r="DE7008" s="50"/>
      <c r="DF7008" s="50"/>
      <c r="DG7008" s="50"/>
    </row>
    <row r="7009" spans="1:111" x14ac:dyDescent="0.2">
      <c r="A7009" s="185"/>
      <c r="B7009" s="186"/>
      <c r="C7009" s="186"/>
      <c r="D7009" s="54"/>
      <c r="E7009" s="310"/>
      <c r="F7009" s="192"/>
      <c r="G7009" s="192"/>
      <c r="H7009" s="50"/>
      <c r="I7009" s="50"/>
      <c r="J7009" s="50"/>
      <c r="K7009" s="50"/>
      <c r="L7009" s="50"/>
      <c r="M7009" s="50"/>
      <c r="N7009" s="50"/>
      <c r="O7009" s="50"/>
      <c r="P7009" s="50"/>
      <c r="Q7009" s="50"/>
      <c r="R7009" s="50"/>
      <c r="S7009" s="50"/>
      <c r="T7009" s="50"/>
      <c r="U7009" s="50"/>
      <c r="V7009" s="50"/>
      <c r="W7009" s="50"/>
      <c r="X7009" s="50"/>
      <c r="Y7009" s="50"/>
      <c r="Z7009" s="50"/>
      <c r="AA7009" s="50"/>
      <c r="AB7009" s="50"/>
      <c r="AC7009" s="50"/>
      <c r="AD7009" s="50"/>
      <c r="AE7009" s="50"/>
      <c r="AF7009" s="50"/>
      <c r="AG7009" s="50"/>
      <c r="AH7009" s="50"/>
      <c r="AI7009" s="50"/>
      <c r="AJ7009" s="50"/>
      <c r="AK7009" s="50"/>
      <c r="AL7009" s="50"/>
      <c r="AM7009" s="50"/>
      <c r="AN7009" s="50"/>
      <c r="AO7009" s="50"/>
      <c r="AP7009" s="50"/>
      <c r="AQ7009" s="50"/>
      <c r="AR7009" s="50"/>
      <c r="AS7009" s="50"/>
      <c r="AT7009" s="50"/>
      <c r="AU7009" s="50"/>
      <c r="AV7009" s="50"/>
      <c r="AW7009" s="50"/>
      <c r="AX7009" s="50"/>
      <c r="AY7009" s="50"/>
      <c r="AZ7009" s="50"/>
      <c r="BA7009" s="50"/>
      <c r="BB7009" s="50"/>
      <c r="BC7009" s="50"/>
      <c r="BD7009" s="50"/>
      <c r="BE7009" s="50"/>
      <c r="BF7009" s="50"/>
      <c r="BG7009" s="50"/>
      <c r="BH7009" s="50"/>
      <c r="BI7009" s="50"/>
      <c r="BJ7009" s="50"/>
      <c r="BK7009" s="50"/>
      <c r="BL7009" s="50"/>
      <c r="BM7009" s="50"/>
      <c r="BN7009" s="50"/>
      <c r="BO7009" s="50"/>
      <c r="BP7009" s="50"/>
      <c r="BQ7009" s="50"/>
      <c r="BR7009" s="50"/>
      <c r="BS7009" s="50"/>
      <c r="BT7009" s="50"/>
      <c r="BU7009" s="50"/>
      <c r="BV7009" s="50"/>
      <c r="BW7009" s="50"/>
      <c r="BX7009" s="50"/>
      <c r="BY7009" s="50"/>
      <c r="BZ7009" s="50"/>
      <c r="CA7009" s="50"/>
      <c r="CB7009" s="50"/>
      <c r="CC7009" s="50"/>
      <c r="CD7009" s="50"/>
      <c r="CE7009" s="50"/>
      <c r="CF7009" s="50"/>
      <c r="CG7009" s="50"/>
      <c r="CH7009" s="50"/>
      <c r="CI7009" s="50"/>
      <c r="CJ7009" s="50"/>
      <c r="CK7009" s="50"/>
      <c r="CL7009" s="50"/>
      <c r="CM7009" s="50"/>
      <c r="CN7009" s="50"/>
      <c r="CO7009" s="50"/>
      <c r="CP7009" s="50"/>
      <c r="CQ7009" s="50"/>
      <c r="CR7009" s="50"/>
      <c r="CS7009" s="50"/>
      <c r="CT7009" s="50"/>
      <c r="CU7009" s="50"/>
      <c r="CV7009" s="50"/>
      <c r="CW7009" s="50"/>
      <c r="CX7009" s="50"/>
      <c r="CY7009" s="50"/>
      <c r="CZ7009" s="50"/>
      <c r="DA7009" s="50"/>
      <c r="DB7009" s="50"/>
      <c r="DC7009" s="50"/>
      <c r="DD7009" s="50"/>
      <c r="DE7009" s="50"/>
      <c r="DF7009" s="50"/>
      <c r="DG7009" s="50"/>
    </row>
    <row r="7010" spans="1:111" x14ac:dyDescent="0.2">
      <c r="A7010" s="185"/>
      <c r="B7010" s="186"/>
      <c r="C7010" s="186"/>
      <c r="D7010" s="54"/>
      <c r="E7010" s="310"/>
      <c r="F7010" s="192"/>
      <c r="G7010" s="192"/>
      <c r="H7010" s="50"/>
      <c r="I7010" s="50"/>
      <c r="J7010" s="50"/>
      <c r="K7010" s="50"/>
      <c r="L7010" s="50"/>
      <c r="M7010" s="50"/>
      <c r="N7010" s="50"/>
      <c r="O7010" s="50"/>
      <c r="P7010" s="50"/>
      <c r="Q7010" s="50"/>
      <c r="R7010" s="50"/>
      <c r="S7010" s="50"/>
      <c r="T7010" s="50"/>
      <c r="U7010" s="50"/>
      <c r="V7010" s="50"/>
      <c r="W7010" s="50"/>
      <c r="X7010" s="50"/>
      <c r="Y7010" s="50"/>
      <c r="Z7010" s="50"/>
      <c r="AA7010" s="50"/>
      <c r="AB7010" s="50"/>
      <c r="AC7010" s="50"/>
      <c r="AD7010" s="50"/>
      <c r="AE7010" s="50"/>
      <c r="AF7010" s="50"/>
      <c r="AG7010" s="50"/>
      <c r="AH7010" s="50"/>
      <c r="AI7010" s="50"/>
      <c r="AJ7010" s="50"/>
      <c r="AK7010" s="50"/>
      <c r="AL7010" s="50"/>
      <c r="AM7010" s="50"/>
      <c r="AN7010" s="50"/>
      <c r="AO7010" s="50"/>
      <c r="AP7010" s="50"/>
      <c r="AQ7010" s="50"/>
      <c r="AR7010" s="50"/>
      <c r="AS7010" s="50"/>
      <c r="AT7010" s="50"/>
      <c r="AU7010" s="50"/>
      <c r="AV7010" s="50"/>
      <c r="AW7010" s="50"/>
      <c r="AX7010" s="50"/>
      <c r="AY7010" s="50"/>
      <c r="AZ7010" s="50"/>
      <c r="BA7010" s="50"/>
      <c r="BB7010" s="50"/>
      <c r="BC7010" s="50"/>
      <c r="BD7010" s="50"/>
      <c r="BE7010" s="50"/>
      <c r="BF7010" s="50"/>
      <c r="BG7010" s="50"/>
      <c r="BH7010" s="50"/>
      <c r="BI7010" s="50"/>
      <c r="BJ7010" s="50"/>
      <c r="BK7010" s="50"/>
      <c r="BL7010" s="50"/>
      <c r="BM7010" s="50"/>
      <c r="BN7010" s="50"/>
      <c r="BO7010" s="50"/>
      <c r="BP7010" s="50"/>
      <c r="BQ7010" s="50"/>
      <c r="BR7010" s="50"/>
      <c r="BS7010" s="50"/>
      <c r="BT7010" s="50"/>
      <c r="BU7010" s="50"/>
      <c r="BV7010" s="50"/>
      <c r="BW7010" s="50"/>
      <c r="BX7010" s="50"/>
      <c r="BY7010" s="50"/>
      <c r="BZ7010" s="50"/>
      <c r="CA7010" s="50"/>
      <c r="CB7010" s="50"/>
      <c r="CC7010" s="50"/>
      <c r="CD7010" s="50"/>
      <c r="CE7010" s="50"/>
      <c r="CF7010" s="50"/>
      <c r="CG7010" s="50"/>
      <c r="CH7010" s="50"/>
      <c r="CI7010" s="50"/>
      <c r="CJ7010" s="50"/>
      <c r="CK7010" s="50"/>
      <c r="CL7010" s="50"/>
      <c r="CM7010" s="50"/>
      <c r="CN7010" s="50"/>
      <c r="CO7010" s="50"/>
      <c r="CP7010" s="50"/>
      <c r="CQ7010" s="50"/>
      <c r="CR7010" s="50"/>
      <c r="CS7010" s="50"/>
      <c r="CT7010" s="50"/>
      <c r="CU7010" s="50"/>
      <c r="CV7010" s="50"/>
      <c r="CW7010" s="50"/>
      <c r="CX7010" s="50"/>
      <c r="CY7010" s="50"/>
      <c r="CZ7010" s="50"/>
      <c r="DA7010" s="50"/>
      <c r="DB7010" s="50"/>
      <c r="DC7010" s="50"/>
      <c r="DD7010" s="50"/>
      <c r="DE7010" s="50"/>
      <c r="DF7010" s="50"/>
      <c r="DG7010" s="50"/>
    </row>
    <row r="7011" spans="1:111" x14ac:dyDescent="0.2">
      <c r="A7011" s="185"/>
      <c r="B7011" s="186"/>
      <c r="C7011" s="186"/>
      <c r="D7011" s="54"/>
      <c r="E7011" s="310"/>
      <c r="F7011" s="192"/>
      <c r="G7011" s="192"/>
      <c r="H7011" s="50"/>
      <c r="I7011" s="50"/>
      <c r="J7011" s="50"/>
      <c r="K7011" s="50"/>
      <c r="L7011" s="50"/>
      <c r="M7011" s="50"/>
      <c r="N7011" s="50"/>
      <c r="O7011" s="50"/>
      <c r="P7011" s="50"/>
      <c r="Q7011" s="50"/>
      <c r="R7011" s="50"/>
      <c r="S7011" s="50"/>
      <c r="T7011" s="50"/>
      <c r="U7011" s="50"/>
      <c r="V7011" s="50"/>
      <c r="W7011" s="50"/>
      <c r="X7011" s="50"/>
      <c r="Y7011" s="50"/>
      <c r="Z7011" s="50"/>
      <c r="AA7011" s="50"/>
      <c r="AB7011" s="50"/>
      <c r="AC7011" s="50"/>
      <c r="AD7011" s="50"/>
      <c r="AE7011" s="50"/>
      <c r="AF7011" s="50"/>
      <c r="AG7011" s="50"/>
      <c r="AH7011" s="50"/>
      <c r="AI7011" s="50"/>
      <c r="AJ7011" s="50"/>
      <c r="AK7011" s="50"/>
      <c r="AL7011" s="50"/>
      <c r="AM7011" s="50"/>
      <c r="AN7011" s="50"/>
      <c r="AO7011" s="50"/>
      <c r="AP7011" s="50"/>
      <c r="AQ7011" s="50"/>
      <c r="AR7011" s="50"/>
      <c r="AS7011" s="50"/>
      <c r="AT7011" s="50"/>
      <c r="AU7011" s="50"/>
      <c r="AV7011" s="50"/>
      <c r="AW7011" s="50"/>
      <c r="AX7011" s="50"/>
      <c r="AY7011" s="50"/>
      <c r="AZ7011" s="50"/>
      <c r="BA7011" s="50"/>
      <c r="BB7011" s="50"/>
      <c r="BC7011" s="50"/>
      <c r="BD7011" s="50"/>
      <c r="BE7011" s="50"/>
      <c r="BF7011" s="50"/>
      <c r="BG7011" s="50"/>
      <c r="BH7011" s="50"/>
      <c r="BI7011" s="50"/>
      <c r="BJ7011" s="50"/>
      <c r="BK7011" s="50"/>
      <c r="BL7011" s="50"/>
      <c r="BM7011" s="50"/>
      <c r="BN7011" s="50"/>
      <c r="BO7011" s="50"/>
      <c r="BP7011" s="50"/>
      <c r="BQ7011" s="50"/>
      <c r="BR7011" s="50"/>
      <c r="BS7011" s="50"/>
      <c r="BT7011" s="50"/>
      <c r="BU7011" s="50"/>
      <c r="BV7011" s="50"/>
      <c r="BW7011" s="50"/>
      <c r="BX7011" s="50"/>
      <c r="BY7011" s="50"/>
      <c r="BZ7011" s="50"/>
      <c r="CA7011" s="50"/>
      <c r="CB7011" s="50"/>
      <c r="CC7011" s="50"/>
      <c r="CD7011" s="50"/>
      <c r="CE7011" s="50"/>
      <c r="CF7011" s="50"/>
      <c r="CG7011" s="50"/>
      <c r="CH7011" s="50"/>
      <c r="CI7011" s="50"/>
      <c r="CJ7011" s="50"/>
      <c r="CK7011" s="50"/>
      <c r="CL7011" s="50"/>
      <c r="CM7011" s="50"/>
      <c r="CN7011" s="50"/>
      <c r="CO7011" s="50"/>
      <c r="CP7011" s="50"/>
      <c r="CQ7011" s="50"/>
      <c r="CR7011" s="50"/>
      <c r="CS7011" s="50"/>
      <c r="CT7011" s="50"/>
      <c r="CU7011" s="50"/>
      <c r="CV7011" s="50"/>
      <c r="CW7011" s="50"/>
      <c r="CX7011" s="50"/>
      <c r="CY7011" s="50"/>
      <c r="CZ7011" s="50"/>
      <c r="DA7011" s="50"/>
      <c r="DB7011" s="50"/>
      <c r="DC7011" s="50"/>
      <c r="DD7011" s="50"/>
      <c r="DE7011" s="50"/>
      <c r="DF7011" s="50"/>
      <c r="DG7011" s="50"/>
    </row>
    <row r="7012" spans="1:111" x14ac:dyDescent="0.2">
      <c r="A7012" s="185"/>
      <c r="B7012" s="186"/>
      <c r="C7012" s="186"/>
      <c r="D7012" s="54"/>
      <c r="E7012" s="310"/>
      <c r="F7012" s="192"/>
      <c r="G7012" s="192"/>
      <c r="H7012" s="50"/>
      <c r="I7012" s="50"/>
      <c r="J7012" s="50"/>
      <c r="K7012" s="50"/>
      <c r="L7012" s="50"/>
      <c r="M7012" s="50"/>
      <c r="N7012" s="50"/>
      <c r="O7012" s="50"/>
      <c r="P7012" s="50"/>
      <c r="Q7012" s="50"/>
      <c r="R7012" s="50"/>
      <c r="S7012" s="50"/>
      <c r="T7012" s="50"/>
      <c r="U7012" s="50"/>
      <c r="V7012" s="50"/>
      <c r="W7012" s="50"/>
      <c r="X7012" s="50"/>
      <c r="Y7012" s="50"/>
      <c r="Z7012" s="50"/>
      <c r="AA7012" s="50"/>
      <c r="AB7012" s="50"/>
      <c r="AC7012" s="50"/>
      <c r="AD7012" s="50"/>
      <c r="AE7012" s="50"/>
      <c r="AF7012" s="50"/>
      <c r="AG7012" s="50"/>
      <c r="AH7012" s="50"/>
      <c r="AI7012" s="50"/>
      <c r="AJ7012" s="50"/>
      <c r="AK7012" s="50"/>
      <c r="AL7012" s="50"/>
      <c r="AM7012" s="50"/>
      <c r="AN7012" s="50"/>
      <c r="AO7012" s="50"/>
      <c r="AP7012" s="50"/>
      <c r="AQ7012" s="50"/>
      <c r="AR7012" s="50"/>
      <c r="AS7012" s="50"/>
      <c r="AT7012" s="50"/>
      <c r="AU7012" s="50"/>
      <c r="AV7012" s="50"/>
      <c r="AW7012" s="50"/>
      <c r="AX7012" s="50"/>
      <c r="AY7012" s="50"/>
      <c r="AZ7012" s="50"/>
      <c r="BA7012" s="50"/>
      <c r="BB7012" s="50"/>
      <c r="BC7012" s="50"/>
      <c r="BD7012" s="50"/>
      <c r="BE7012" s="50"/>
      <c r="BF7012" s="50"/>
      <c r="BG7012" s="50"/>
      <c r="BH7012" s="50"/>
      <c r="BI7012" s="50"/>
      <c r="BJ7012" s="50"/>
      <c r="BK7012" s="50"/>
      <c r="BL7012" s="50"/>
      <c r="BM7012" s="50"/>
      <c r="BN7012" s="50"/>
      <c r="BO7012" s="50"/>
      <c r="BP7012" s="50"/>
      <c r="BQ7012" s="50"/>
      <c r="BR7012" s="50"/>
      <c r="BS7012" s="50"/>
      <c r="BT7012" s="50"/>
      <c r="BU7012" s="50"/>
      <c r="BV7012" s="50"/>
      <c r="BW7012" s="50"/>
      <c r="BX7012" s="50"/>
      <c r="BY7012" s="50"/>
      <c r="BZ7012" s="50"/>
      <c r="CA7012" s="50"/>
      <c r="CB7012" s="50"/>
      <c r="CC7012" s="50"/>
      <c r="CD7012" s="50"/>
      <c r="CE7012" s="50"/>
      <c r="CF7012" s="50"/>
      <c r="CG7012" s="50"/>
      <c r="CH7012" s="50"/>
      <c r="CI7012" s="50"/>
      <c r="CJ7012" s="50"/>
      <c r="CK7012" s="50"/>
      <c r="CL7012" s="50"/>
      <c r="CM7012" s="50"/>
      <c r="CN7012" s="50"/>
      <c r="CO7012" s="50"/>
      <c r="CP7012" s="50"/>
      <c r="CQ7012" s="50"/>
      <c r="CR7012" s="50"/>
      <c r="CS7012" s="50"/>
      <c r="CT7012" s="50"/>
      <c r="CU7012" s="50"/>
      <c r="CV7012" s="50"/>
      <c r="CW7012" s="50"/>
      <c r="CX7012" s="50"/>
      <c r="CY7012" s="50"/>
      <c r="CZ7012" s="50"/>
      <c r="DA7012" s="50"/>
      <c r="DB7012" s="50"/>
      <c r="DC7012" s="50"/>
      <c r="DD7012" s="50"/>
      <c r="DE7012" s="50"/>
      <c r="DF7012" s="50"/>
      <c r="DG7012" s="50"/>
    </row>
    <row r="7013" spans="1:111" x14ac:dyDescent="0.2">
      <c r="A7013" s="185"/>
      <c r="B7013" s="186"/>
      <c r="C7013" s="186"/>
      <c r="D7013" s="54"/>
      <c r="E7013" s="310"/>
      <c r="F7013" s="192"/>
      <c r="G7013" s="192"/>
      <c r="H7013" s="50"/>
      <c r="I7013" s="50"/>
      <c r="J7013" s="50"/>
      <c r="K7013" s="50"/>
      <c r="L7013" s="50"/>
      <c r="M7013" s="50"/>
      <c r="N7013" s="50"/>
      <c r="O7013" s="50"/>
      <c r="P7013" s="50"/>
      <c r="Q7013" s="50"/>
      <c r="R7013" s="50"/>
      <c r="S7013" s="50"/>
      <c r="T7013" s="50"/>
      <c r="U7013" s="50"/>
      <c r="V7013" s="50"/>
      <c r="W7013" s="50"/>
      <c r="X7013" s="50"/>
      <c r="Y7013" s="50"/>
      <c r="Z7013" s="50"/>
      <c r="AA7013" s="50"/>
      <c r="AB7013" s="50"/>
      <c r="AC7013" s="50"/>
      <c r="AD7013" s="50"/>
      <c r="AE7013" s="50"/>
      <c r="AF7013" s="50"/>
      <c r="AG7013" s="50"/>
      <c r="AH7013" s="50"/>
      <c r="AI7013" s="50"/>
      <c r="AJ7013" s="50"/>
      <c r="AK7013" s="50"/>
      <c r="AL7013" s="50"/>
      <c r="AM7013" s="50"/>
      <c r="AN7013" s="50"/>
      <c r="AO7013" s="50"/>
      <c r="AP7013" s="50"/>
      <c r="AQ7013" s="50"/>
      <c r="AR7013" s="50"/>
      <c r="AS7013" s="50"/>
      <c r="AT7013" s="50"/>
      <c r="AU7013" s="50"/>
      <c r="AV7013" s="50"/>
      <c r="AW7013" s="50"/>
      <c r="AX7013" s="50"/>
      <c r="AY7013" s="50"/>
      <c r="AZ7013" s="50"/>
      <c r="BA7013" s="50"/>
      <c r="BB7013" s="50"/>
      <c r="BC7013" s="50"/>
      <c r="BD7013" s="50"/>
      <c r="BE7013" s="50"/>
      <c r="BF7013" s="50"/>
      <c r="BG7013" s="50"/>
      <c r="BH7013" s="50"/>
      <c r="BI7013" s="50"/>
      <c r="BJ7013" s="50"/>
      <c r="BK7013" s="50"/>
      <c r="BL7013" s="50"/>
      <c r="BM7013" s="50"/>
      <c r="BN7013" s="50"/>
      <c r="BO7013" s="50"/>
      <c r="BP7013" s="50"/>
      <c r="BQ7013" s="50"/>
      <c r="BR7013" s="50"/>
      <c r="BS7013" s="50"/>
      <c r="BT7013" s="50"/>
      <c r="BU7013" s="50"/>
      <c r="BV7013" s="50"/>
      <c r="BW7013" s="50"/>
      <c r="BX7013" s="50"/>
      <c r="BY7013" s="50"/>
      <c r="BZ7013" s="50"/>
      <c r="CA7013" s="50"/>
      <c r="CB7013" s="50"/>
      <c r="CC7013" s="50"/>
      <c r="CD7013" s="50"/>
      <c r="CE7013" s="50"/>
      <c r="CF7013" s="50"/>
      <c r="CG7013" s="50"/>
      <c r="CH7013" s="50"/>
      <c r="CI7013" s="50"/>
      <c r="CJ7013" s="50"/>
      <c r="CK7013" s="50"/>
      <c r="CL7013" s="50"/>
      <c r="CM7013" s="50"/>
      <c r="CN7013" s="50"/>
      <c r="CO7013" s="50"/>
      <c r="CP7013" s="50"/>
      <c r="CQ7013" s="50"/>
      <c r="CR7013" s="50"/>
      <c r="CS7013" s="50"/>
      <c r="CT7013" s="50"/>
      <c r="CU7013" s="50"/>
      <c r="CV7013" s="50"/>
      <c r="CW7013" s="50"/>
      <c r="CX7013" s="50"/>
      <c r="CY7013" s="50"/>
      <c r="CZ7013" s="50"/>
      <c r="DA7013" s="50"/>
      <c r="DB7013" s="50"/>
      <c r="DC7013" s="50"/>
      <c r="DD7013" s="50"/>
      <c r="DE7013" s="50"/>
      <c r="DF7013" s="50"/>
      <c r="DG7013" s="50"/>
    </row>
    <row r="7014" spans="1:111" x14ac:dyDescent="0.2">
      <c r="A7014" s="185"/>
      <c r="B7014" s="186"/>
      <c r="C7014" s="186"/>
      <c r="D7014" s="54"/>
      <c r="E7014" s="310"/>
      <c r="F7014" s="192"/>
      <c r="G7014" s="192"/>
      <c r="H7014" s="50"/>
      <c r="I7014" s="50"/>
      <c r="J7014" s="50"/>
      <c r="K7014" s="50"/>
      <c r="L7014" s="50"/>
      <c r="M7014" s="50"/>
      <c r="N7014" s="50"/>
      <c r="O7014" s="50"/>
      <c r="P7014" s="50"/>
      <c r="Q7014" s="50"/>
      <c r="R7014" s="50"/>
      <c r="S7014" s="50"/>
      <c r="T7014" s="50"/>
      <c r="U7014" s="50"/>
      <c r="V7014" s="50"/>
      <c r="W7014" s="50"/>
      <c r="X7014" s="50"/>
      <c r="Y7014" s="50"/>
      <c r="Z7014" s="50"/>
      <c r="AA7014" s="50"/>
      <c r="AB7014" s="50"/>
      <c r="AC7014" s="50"/>
      <c r="AD7014" s="50"/>
      <c r="AE7014" s="50"/>
      <c r="AF7014" s="50"/>
      <c r="AG7014" s="50"/>
      <c r="AH7014" s="50"/>
      <c r="AI7014" s="50"/>
      <c r="AJ7014" s="50"/>
      <c r="AK7014" s="50"/>
      <c r="AL7014" s="50"/>
      <c r="AM7014" s="50"/>
      <c r="AN7014" s="50"/>
      <c r="AO7014" s="50"/>
      <c r="AP7014" s="50"/>
      <c r="AQ7014" s="50"/>
      <c r="AR7014" s="50"/>
      <c r="AS7014" s="50"/>
      <c r="AT7014" s="50"/>
      <c r="AU7014" s="50"/>
      <c r="AV7014" s="50"/>
      <c r="AW7014" s="50"/>
      <c r="AX7014" s="50"/>
      <c r="AY7014" s="50"/>
      <c r="AZ7014" s="50"/>
      <c r="BA7014" s="50"/>
      <c r="BB7014" s="50"/>
      <c r="BC7014" s="50"/>
      <c r="BD7014" s="50"/>
      <c r="BE7014" s="50"/>
      <c r="BF7014" s="50"/>
      <c r="BG7014" s="50"/>
      <c r="BH7014" s="50"/>
      <c r="BI7014" s="50"/>
      <c r="BJ7014" s="50"/>
      <c r="BK7014" s="50"/>
      <c r="BL7014" s="50"/>
      <c r="BM7014" s="50"/>
      <c r="BN7014" s="50"/>
      <c r="BO7014" s="50"/>
      <c r="BP7014" s="50"/>
      <c r="BQ7014" s="50"/>
      <c r="BR7014" s="50"/>
      <c r="BS7014" s="50"/>
      <c r="BT7014" s="50"/>
      <c r="BU7014" s="50"/>
      <c r="BV7014" s="50"/>
      <c r="BW7014" s="50"/>
      <c r="BX7014" s="50"/>
      <c r="BY7014" s="50"/>
      <c r="BZ7014" s="50"/>
      <c r="CA7014" s="50"/>
      <c r="CB7014" s="50"/>
      <c r="CC7014" s="50"/>
      <c r="CD7014" s="50"/>
      <c r="CE7014" s="50"/>
      <c r="CF7014" s="50"/>
      <c r="CG7014" s="50"/>
      <c r="CH7014" s="50"/>
      <c r="CI7014" s="50"/>
      <c r="CJ7014" s="50"/>
      <c r="CK7014" s="50"/>
      <c r="CL7014" s="50"/>
      <c r="CM7014" s="50"/>
      <c r="CN7014" s="50"/>
      <c r="CO7014" s="50"/>
      <c r="CP7014" s="50"/>
      <c r="CQ7014" s="50"/>
      <c r="CR7014" s="50"/>
      <c r="CS7014" s="50"/>
      <c r="CT7014" s="50"/>
      <c r="CU7014" s="50"/>
      <c r="CV7014" s="50"/>
      <c r="CW7014" s="50"/>
      <c r="CX7014" s="50"/>
      <c r="CY7014" s="50"/>
      <c r="CZ7014" s="50"/>
      <c r="DA7014" s="50"/>
      <c r="DB7014" s="50"/>
      <c r="DC7014" s="50"/>
      <c r="DD7014" s="50"/>
      <c r="DE7014" s="50"/>
      <c r="DF7014" s="50"/>
      <c r="DG7014" s="50"/>
    </row>
    <row r="7015" spans="1:111" x14ac:dyDescent="0.2">
      <c r="A7015" s="185"/>
      <c r="B7015" s="186"/>
      <c r="C7015" s="186"/>
      <c r="D7015" s="54"/>
      <c r="E7015" s="310"/>
      <c r="F7015" s="192"/>
      <c r="G7015" s="192"/>
      <c r="H7015" s="50"/>
      <c r="I7015" s="50"/>
      <c r="J7015" s="50"/>
      <c r="K7015" s="50"/>
      <c r="L7015" s="50"/>
      <c r="M7015" s="50"/>
      <c r="N7015" s="50"/>
      <c r="O7015" s="50"/>
      <c r="P7015" s="50"/>
      <c r="Q7015" s="50"/>
      <c r="R7015" s="50"/>
      <c r="S7015" s="50"/>
      <c r="T7015" s="50"/>
      <c r="U7015" s="50"/>
      <c r="V7015" s="50"/>
      <c r="W7015" s="50"/>
      <c r="X7015" s="50"/>
      <c r="Y7015" s="50"/>
      <c r="Z7015" s="50"/>
      <c r="AA7015" s="50"/>
      <c r="AB7015" s="50"/>
      <c r="AC7015" s="50"/>
      <c r="AD7015" s="50"/>
      <c r="AE7015" s="50"/>
      <c r="AF7015" s="50"/>
      <c r="AG7015" s="50"/>
      <c r="AH7015" s="50"/>
      <c r="AI7015" s="50"/>
      <c r="AJ7015" s="50"/>
      <c r="AK7015" s="50"/>
      <c r="AL7015" s="50"/>
      <c r="AM7015" s="50"/>
      <c r="AN7015" s="50"/>
      <c r="AO7015" s="50"/>
      <c r="AP7015" s="50"/>
      <c r="AQ7015" s="50"/>
      <c r="AR7015" s="50"/>
      <c r="AS7015" s="50"/>
      <c r="AT7015" s="50"/>
      <c r="AU7015" s="50"/>
      <c r="AV7015" s="50"/>
      <c r="AW7015" s="50"/>
      <c r="AX7015" s="50"/>
      <c r="AY7015" s="50"/>
      <c r="AZ7015" s="50"/>
      <c r="BA7015" s="50"/>
      <c r="BB7015" s="50"/>
      <c r="BC7015" s="50"/>
      <c r="BD7015" s="50"/>
      <c r="BE7015" s="50"/>
      <c r="BF7015" s="50"/>
      <c r="BG7015" s="50"/>
      <c r="BH7015" s="50"/>
      <c r="BI7015" s="50"/>
      <c r="BJ7015" s="50"/>
      <c r="BK7015" s="50"/>
      <c r="BL7015" s="50"/>
      <c r="BM7015" s="50"/>
      <c r="BN7015" s="50"/>
      <c r="BO7015" s="50"/>
      <c r="BP7015" s="50"/>
      <c r="BQ7015" s="50"/>
      <c r="BR7015" s="50"/>
      <c r="BS7015" s="50"/>
      <c r="BT7015" s="50"/>
      <c r="BU7015" s="50"/>
      <c r="BV7015" s="50"/>
      <c r="BW7015" s="50"/>
      <c r="BX7015" s="50"/>
      <c r="BY7015" s="50"/>
      <c r="BZ7015" s="50"/>
      <c r="CA7015" s="50"/>
      <c r="CB7015" s="50"/>
      <c r="CC7015" s="50"/>
      <c r="CD7015" s="50"/>
      <c r="CE7015" s="50"/>
      <c r="CF7015" s="50"/>
      <c r="CG7015" s="50"/>
      <c r="CH7015" s="50"/>
      <c r="CI7015" s="50"/>
      <c r="CJ7015" s="50"/>
      <c r="CK7015" s="50"/>
      <c r="CL7015" s="50"/>
      <c r="CM7015" s="50"/>
      <c r="CN7015" s="50"/>
      <c r="CO7015" s="50"/>
      <c r="CP7015" s="50"/>
      <c r="CQ7015" s="50"/>
      <c r="CR7015" s="50"/>
      <c r="CS7015" s="50"/>
      <c r="CT7015" s="50"/>
      <c r="CU7015" s="50"/>
      <c r="CV7015" s="50"/>
      <c r="CW7015" s="50"/>
      <c r="CX7015" s="50"/>
      <c r="CY7015" s="50"/>
      <c r="CZ7015" s="50"/>
      <c r="DA7015" s="50"/>
      <c r="DB7015" s="50"/>
      <c r="DC7015" s="50"/>
      <c r="DD7015" s="50"/>
      <c r="DE7015" s="50"/>
      <c r="DF7015" s="50"/>
      <c r="DG7015" s="50"/>
    </row>
    <row r="7016" spans="1:111" x14ac:dyDescent="0.2">
      <c r="A7016" s="185"/>
      <c r="B7016" s="186"/>
      <c r="C7016" s="186"/>
      <c r="D7016" s="54"/>
      <c r="E7016" s="310"/>
      <c r="F7016" s="192"/>
      <c r="G7016" s="192"/>
      <c r="H7016" s="50"/>
      <c r="I7016" s="50"/>
      <c r="J7016" s="50"/>
      <c r="K7016" s="50"/>
      <c r="L7016" s="50"/>
      <c r="M7016" s="50"/>
      <c r="N7016" s="50"/>
      <c r="O7016" s="50"/>
      <c r="P7016" s="50"/>
      <c r="Q7016" s="50"/>
      <c r="R7016" s="50"/>
      <c r="S7016" s="50"/>
      <c r="T7016" s="50"/>
      <c r="U7016" s="50"/>
      <c r="V7016" s="50"/>
      <c r="W7016" s="50"/>
      <c r="X7016" s="50"/>
      <c r="Y7016" s="50"/>
      <c r="Z7016" s="50"/>
      <c r="AA7016" s="50"/>
      <c r="AB7016" s="50"/>
      <c r="AC7016" s="50"/>
      <c r="AD7016" s="50"/>
      <c r="AE7016" s="50"/>
      <c r="AF7016" s="50"/>
      <c r="AG7016" s="50"/>
      <c r="AH7016" s="50"/>
      <c r="AI7016" s="50"/>
      <c r="AJ7016" s="50"/>
      <c r="AK7016" s="50"/>
      <c r="AL7016" s="50"/>
      <c r="AM7016" s="50"/>
      <c r="AN7016" s="50"/>
      <c r="AO7016" s="50"/>
      <c r="AP7016" s="50"/>
      <c r="AQ7016" s="50"/>
      <c r="AR7016" s="50"/>
      <c r="AS7016" s="50"/>
      <c r="AT7016" s="50"/>
      <c r="AU7016" s="50"/>
      <c r="AV7016" s="50"/>
      <c r="AW7016" s="50"/>
      <c r="AX7016" s="50"/>
      <c r="AY7016" s="50"/>
      <c r="AZ7016" s="50"/>
      <c r="BA7016" s="50"/>
      <c r="BB7016" s="50"/>
      <c r="BC7016" s="50"/>
      <c r="BD7016" s="50"/>
      <c r="BE7016" s="50"/>
      <c r="BF7016" s="50"/>
      <c r="BG7016" s="50"/>
      <c r="BH7016" s="50"/>
      <c r="BI7016" s="50"/>
      <c r="BJ7016" s="50"/>
      <c r="BK7016" s="50"/>
      <c r="BL7016" s="50"/>
      <c r="BM7016" s="50"/>
      <c r="BN7016" s="50"/>
      <c r="BO7016" s="50"/>
      <c r="BP7016" s="50"/>
      <c r="BQ7016" s="50"/>
      <c r="BR7016" s="50"/>
      <c r="BS7016" s="50"/>
      <c r="BT7016" s="50"/>
      <c r="BU7016" s="50"/>
      <c r="BV7016" s="50"/>
      <c r="BW7016" s="50"/>
      <c r="BX7016" s="50"/>
      <c r="BY7016" s="50"/>
      <c r="BZ7016" s="50"/>
      <c r="CA7016" s="50"/>
      <c r="CB7016" s="50"/>
      <c r="CC7016" s="50"/>
      <c r="CD7016" s="50"/>
      <c r="CE7016" s="50"/>
      <c r="CF7016" s="50"/>
      <c r="CG7016" s="50"/>
      <c r="CH7016" s="50"/>
      <c r="CI7016" s="50"/>
      <c r="CJ7016" s="50"/>
      <c r="CK7016" s="50"/>
      <c r="CL7016" s="50"/>
      <c r="CM7016" s="50"/>
      <c r="CN7016" s="50"/>
      <c r="CO7016" s="50"/>
      <c r="CP7016" s="50"/>
      <c r="CQ7016" s="50"/>
      <c r="CR7016" s="50"/>
      <c r="CS7016" s="50"/>
      <c r="CT7016" s="50"/>
      <c r="CU7016" s="50"/>
      <c r="CV7016" s="50"/>
      <c r="CW7016" s="50"/>
      <c r="CX7016" s="50"/>
      <c r="CY7016" s="50"/>
      <c r="CZ7016" s="50"/>
      <c r="DA7016" s="50"/>
      <c r="DB7016" s="50"/>
      <c r="DC7016" s="50"/>
      <c r="DD7016" s="50"/>
      <c r="DE7016" s="50"/>
      <c r="DF7016" s="50"/>
      <c r="DG7016" s="50"/>
    </row>
    <row r="7017" spans="1:111" x14ac:dyDescent="0.2">
      <c r="A7017" s="185"/>
      <c r="B7017" s="186"/>
      <c r="C7017" s="186"/>
      <c r="D7017" s="54"/>
      <c r="E7017" s="310"/>
      <c r="F7017" s="192"/>
      <c r="G7017" s="192"/>
      <c r="H7017" s="50"/>
      <c r="I7017" s="50"/>
      <c r="J7017" s="50"/>
      <c r="K7017" s="50"/>
      <c r="L7017" s="50"/>
      <c r="M7017" s="50"/>
      <c r="N7017" s="50"/>
      <c r="O7017" s="50"/>
      <c r="P7017" s="50"/>
      <c r="Q7017" s="50"/>
      <c r="R7017" s="50"/>
      <c r="S7017" s="50"/>
      <c r="T7017" s="50"/>
      <c r="U7017" s="50"/>
      <c r="V7017" s="50"/>
      <c r="W7017" s="50"/>
      <c r="X7017" s="50"/>
      <c r="Y7017" s="50"/>
      <c r="Z7017" s="50"/>
      <c r="AA7017" s="50"/>
      <c r="AB7017" s="50"/>
      <c r="AC7017" s="50"/>
      <c r="AD7017" s="50"/>
      <c r="AE7017" s="50"/>
      <c r="AF7017" s="50"/>
      <c r="AG7017" s="50"/>
      <c r="AH7017" s="50"/>
      <c r="AI7017" s="50"/>
      <c r="AJ7017" s="50"/>
      <c r="AK7017" s="50"/>
      <c r="AL7017" s="50"/>
      <c r="AM7017" s="50"/>
      <c r="AN7017" s="50"/>
      <c r="AO7017" s="50"/>
      <c r="AP7017" s="50"/>
      <c r="AQ7017" s="50"/>
      <c r="AR7017" s="50"/>
      <c r="AS7017" s="50"/>
      <c r="AT7017" s="50"/>
      <c r="AU7017" s="50"/>
      <c r="AV7017" s="50"/>
      <c r="AW7017" s="50"/>
      <c r="AX7017" s="50"/>
      <c r="AY7017" s="50"/>
      <c r="AZ7017" s="50"/>
      <c r="BA7017" s="50"/>
      <c r="BB7017" s="50"/>
      <c r="BC7017" s="50"/>
      <c r="BD7017" s="50"/>
      <c r="BE7017" s="50"/>
      <c r="BF7017" s="50"/>
      <c r="BG7017" s="50"/>
      <c r="BH7017" s="50"/>
      <c r="BI7017" s="50"/>
      <c r="BJ7017" s="50"/>
      <c r="BK7017" s="50"/>
      <c r="BL7017" s="50"/>
      <c r="BM7017" s="50"/>
      <c r="BN7017" s="50"/>
      <c r="BO7017" s="50"/>
      <c r="BP7017" s="50"/>
      <c r="BQ7017" s="50"/>
      <c r="BR7017" s="50"/>
      <c r="BS7017" s="50"/>
      <c r="BT7017" s="50"/>
      <c r="BU7017" s="50"/>
      <c r="BV7017" s="50"/>
      <c r="BW7017" s="50"/>
      <c r="BX7017" s="50"/>
      <c r="BY7017" s="50"/>
      <c r="BZ7017" s="50"/>
      <c r="CA7017" s="50"/>
      <c r="CB7017" s="50"/>
      <c r="CC7017" s="50"/>
      <c r="CD7017" s="50"/>
      <c r="CE7017" s="50"/>
      <c r="CF7017" s="50"/>
      <c r="CG7017" s="50"/>
      <c r="CH7017" s="50"/>
      <c r="CI7017" s="50"/>
      <c r="CJ7017" s="50"/>
      <c r="CK7017" s="50"/>
      <c r="CL7017" s="50"/>
      <c r="CM7017" s="50"/>
      <c r="CN7017" s="50"/>
      <c r="CO7017" s="50"/>
      <c r="CP7017" s="50"/>
      <c r="CQ7017" s="50"/>
      <c r="CR7017" s="50"/>
      <c r="CS7017" s="50"/>
      <c r="CT7017" s="50"/>
      <c r="CU7017" s="50"/>
      <c r="CV7017" s="50"/>
      <c r="CW7017" s="50"/>
      <c r="CX7017" s="50"/>
      <c r="CY7017" s="50"/>
      <c r="CZ7017" s="50"/>
      <c r="DA7017" s="50"/>
      <c r="DB7017" s="50"/>
      <c r="DC7017" s="50"/>
      <c r="DD7017" s="50"/>
      <c r="DE7017" s="50"/>
      <c r="DF7017" s="50"/>
      <c r="DG7017" s="50"/>
    </row>
    <row r="7018" spans="1:111" x14ac:dyDescent="0.2">
      <c r="A7018" s="185"/>
      <c r="B7018" s="186"/>
      <c r="C7018" s="186"/>
      <c r="D7018" s="54"/>
      <c r="E7018" s="310"/>
      <c r="F7018" s="192"/>
      <c r="G7018" s="192"/>
      <c r="H7018" s="50"/>
      <c r="I7018" s="50"/>
      <c r="J7018" s="50"/>
      <c r="K7018" s="50"/>
      <c r="L7018" s="50"/>
      <c r="M7018" s="50"/>
      <c r="N7018" s="50"/>
      <c r="O7018" s="50"/>
      <c r="P7018" s="50"/>
      <c r="Q7018" s="50"/>
      <c r="R7018" s="50"/>
      <c r="S7018" s="50"/>
      <c r="T7018" s="50"/>
      <c r="U7018" s="50"/>
      <c r="V7018" s="50"/>
      <c r="W7018" s="50"/>
      <c r="X7018" s="50"/>
      <c r="Y7018" s="50"/>
      <c r="Z7018" s="50"/>
      <c r="AA7018" s="50"/>
      <c r="AB7018" s="50"/>
      <c r="AC7018" s="50"/>
      <c r="AD7018" s="50"/>
      <c r="AE7018" s="50"/>
      <c r="AF7018" s="50"/>
      <c r="AG7018" s="50"/>
      <c r="AH7018" s="50"/>
      <c r="AI7018" s="50"/>
      <c r="AJ7018" s="50"/>
      <c r="AK7018" s="50"/>
      <c r="AL7018" s="50"/>
      <c r="AM7018" s="50"/>
      <c r="AN7018" s="50"/>
      <c r="AO7018" s="50"/>
      <c r="AP7018" s="50"/>
      <c r="AQ7018" s="50"/>
      <c r="AR7018" s="50"/>
      <c r="AS7018" s="50"/>
      <c r="AT7018" s="50"/>
      <c r="AU7018" s="50"/>
      <c r="AV7018" s="50"/>
      <c r="AW7018" s="50"/>
      <c r="AX7018" s="50"/>
      <c r="AY7018" s="50"/>
      <c r="AZ7018" s="50"/>
      <c r="BA7018" s="50"/>
      <c r="BB7018" s="50"/>
      <c r="BC7018" s="50"/>
      <c r="BD7018" s="50"/>
      <c r="BE7018" s="50"/>
      <c r="BF7018" s="50"/>
      <c r="BG7018" s="50"/>
      <c r="BH7018" s="50"/>
      <c r="BI7018" s="50"/>
      <c r="BJ7018" s="50"/>
      <c r="BK7018" s="50"/>
      <c r="BL7018" s="50"/>
      <c r="BM7018" s="50"/>
      <c r="BN7018" s="50"/>
      <c r="BO7018" s="50"/>
      <c r="BP7018" s="50"/>
      <c r="BQ7018" s="50"/>
      <c r="BR7018" s="50"/>
      <c r="BS7018" s="50"/>
      <c r="BT7018" s="50"/>
      <c r="BU7018" s="50"/>
      <c r="BV7018" s="50"/>
      <c r="BW7018" s="50"/>
      <c r="BX7018" s="50"/>
      <c r="BY7018" s="50"/>
      <c r="BZ7018" s="50"/>
      <c r="CA7018" s="50"/>
      <c r="CB7018" s="50"/>
      <c r="CC7018" s="50"/>
      <c r="CD7018" s="50"/>
      <c r="CE7018" s="50"/>
      <c r="CF7018" s="50"/>
      <c r="CG7018" s="50"/>
      <c r="CH7018" s="50"/>
      <c r="CI7018" s="50"/>
      <c r="CJ7018" s="50"/>
      <c r="CK7018" s="50"/>
      <c r="CL7018" s="50"/>
      <c r="CM7018" s="50"/>
      <c r="CN7018" s="50"/>
      <c r="CO7018" s="50"/>
      <c r="CP7018" s="50"/>
      <c r="CQ7018" s="50"/>
      <c r="CR7018" s="50"/>
      <c r="CS7018" s="50"/>
      <c r="CT7018" s="50"/>
      <c r="CU7018" s="50"/>
      <c r="CV7018" s="50"/>
      <c r="CW7018" s="50"/>
      <c r="CX7018" s="50"/>
      <c r="CY7018" s="50"/>
      <c r="CZ7018" s="50"/>
      <c r="DA7018" s="50"/>
      <c r="DB7018" s="50"/>
      <c r="DC7018" s="50"/>
      <c r="DD7018" s="50"/>
      <c r="DE7018" s="50"/>
      <c r="DF7018" s="50"/>
      <c r="DG7018" s="50"/>
    </row>
    <row r="7019" spans="1:111" x14ac:dyDescent="0.2">
      <c r="A7019" s="185"/>
      <c r="B7019" s="186"/>
      <c r="C7019" s="186"/>
      <c r="D7019" s="54"/>
      <c r="E7019" s="310"/>
      <c r="F7019" s="192"/>
      <c r="G7019" s="192"/>
      <c r="H7019" s="50"/>
      <c r="I7019" s="50"/>
      <c r="J7019" s="50"/>
      <c r="K7019" s="50"/>
      <c r="L7019" s="50"/>
      <c r="M7019" s="50"/>
      <c r="N7019" s="50"/>
      <c r="O7019" s="50"/>
      <c r="P7019" s="50"/>
      <c r="Q7019" s="50"/>
      <c r="R7019" s="50"/>
      <c r="S7019" s="50"/>
      <c r="T7019" s="50"/>
      <c r="U7019" s="50"/>
      <c r="V7019" s="50"/>
      <c r="W7019" s="50"/>
      <c r="X7019" s="50"/>
      <c r="Y7019" s="50"/>
      <c r="Z7019" s="50"/>
      <c r="AA7019" s="50"/>
      <c r="AB7019" s="50"/>
      <c r="AC7019" s="50"/>
      <c r="AD7019" s="50"/>
      <c r="AE7019" s="50"/>
      <c r="AF7019" s="50"/>
      <c r="AG7019" s="50"/>
      <c r="AH7019" s="50"/>
      <c r="AI7019" s="50"/>
      <c r="AJ7019" s="50"/>
      <c r="AK7019" s="50"/>
      <c r="AL7019" s="50"/>
      <c r="AM7019" s="50"/>
      <c r="AN7019" s="50"/>
      <c r="AO7019" s="50"/>
      <c r="AP7019" s="50"/>
      <c r="AQ7019" s="50"/>
      <c r="AR7019" s="50"/>
      <c r="AS7019" s="50"/>
      <c r="AT7019" s="50"/>
      <c r="AU7019" s="50"/>
      <c r="AV7019" s="50"/>
      <c r="AW7019" s="50"/>
      <c r="AX7019" s="50"/>
      <c r="AY7019" s="50"/>
      <c r="AZ7019" s="50"/>
      <c r="BA7019" s="50"/>
      <c r="BB7019" s="50"/>
      <c r="BC7019" s="50"/>
      <c r="BD7019" s="50"/>
      <c r="BE7019" s="50"/>
      <c r="BF7019" s="50"/>
      <c r="BG7019" s="50"/>
      <c r="BH7019" s="50"/>
      <c r="BI7019" s="50"/>
      <c r="BJ7019" s="50"/>
      <c r="BK7019" s="50"/>
      <c r="BL7019" s="50"/>
      <c r="BM7019" s="50"/>
      <c r="BN7019" s="50"/>
      <c r="BO7019" s="50"/>
      <c r="BP7019" s="50"/>
      <c r="BQ7019" s="50"/>
      <c r="BR7019" s="50"/>
      <c r="BS7019" s="50"/>
      <c r="BT7019" s="50"/>
      <c r="BU7019" s="50"/>
      <c r="BV7019" s="50"/>
      <c r="BW7019" s="50"/>
      <c r="BX7019" s="50"/>
      <c r="BY7019" s="50"/>
      <c r="BZ7019" s="50"/>
      <c r="CA7019" s="50"/>
      <c r="CB7019" s="50"/>
      <c r="CC7019" s="50"/>
      <c r="CD7019" s="50"/>
      <c r="CE7019" s="50"/>
      <c r="CF7019" s="50"/>
      <c r="CG7019" s="50"/>
      <c r="CH7019" s="50"/>
      <c r="CI7019" s="50"/>
      <c r="CJ7019" s="50"/>
      <c r="CK7019" s="50"/>
      <c r="CL7019" s="50"/>
      <c r="CM7019" s="50"/>
      <c r="CN7019" s="50"/>
      <c r="CO7019" s="50"/>
      <c r="CP7019" s="50"/>
      <c r="CQ7019" s="50"/>
      <c r="CR7019" s="50"/>
      <c r="CS7019" s="50"/>
      <c r="CT7019" s="50"/>
      <c r="CU7019" s="50"/>
      <c r="CV7019" s="50"/>
      <c r="CW7019" s="50"/>
      <c r="CX7019" s="50"/>
      <c r="CY7019" s="50"/>
      <c r="CZ7019" s="50"/>
      <c r="DA7019" s="50"/>
      <c r="DB7019" s="50"/>
      <c r="DC7019" s="50"/>
      <c r="DD7019" s="50"/>
      <c r="DE7019" s="50"/>
      <c r="DF7019" s="50"/>
      <c r="DG7019" s="50"/>
    </row>
    <row r="7020" spans="1:111" x14ac:dyDescent="0.2">
      <c r="A7020" s="185"/>
      <c r="B7020" s="186"/>
      <c r="C7020" s="186"/>
      <c r="D7020" s="54"/>
      <c r="E7020" s="310"/>
      <c r="F7020" s="192"/>
      <c r="G7020" s="192"/>
      <c r="H7020" s="50"/>
      <c r="I7020" s="50"/>
      <c r="J7020" s="50"/>
      <c r="K7020" s="50"/>
      <c r="L7020" s="50"/>
      <c r="M7020" s="50"/>
      <c r="N7020" s="50"/>
      <c r="O7020" s="50"/>
      <c r="P7020" s="50"/>
      <c r="Q7020" s="50"/>
      <c r="R7020" s="50"/>
      <c r="S7020" s="50"/>
      <c r="T7020" s="50"/>
      <c r="U7020" s="50"/>
      <c r="V7020" s="50"/>
      <c r="W7020" s="50"/>
      <c r="X7020" s="50"/>
      <c r="Y7020" s="50"/>
      <c r="Z7020" s="50"/>
      <c r="AA7020" s="50"/>
      <c r="AB7020" s="50"/>
      <c r="AC7020" s="50"/>
      <c r="AD7020" s="50"/>
      <c r="AE7020" s="50"/>
      <c r="AF7020" s="50"/>
      <c r="AG7020" s="50"/>
      <c r="AH7020" s="50"/>
      <c r="AI7020" s="50"/>
      <c r="AJ7020" s="50"/>
      <c r="AK7020" s="50"/>
      <c r="AL7020" s="50"/>
      <c r="AM7020" s="50"/>
      <c r="AN7020" s="50"/>
      <c r="AO7020" s="50"/>
      <c r="AP7020" s="50"/>
      <c r="AQ7020" s="50"/>
      <c r="AR7020" s="50"/>
      <c r="AS7020" s="50"/>
      <c r="AT7020" s="50"/>
      <c r="AU7020" s="50"/>
      <c r="AV7020" s="50"/>
      <c r="AW7020" s="50"/>
      <c r="AX7020" s="50"/>
      <c r="AY7020" s="50"/>
      <c r="AZ7020" s="50"/>
      <c r="BA7020" s="50"/>
      <c r="BB7020" s="50"/>
      <c r="BC7020" s="50"/>
      <c r="BD7020" s="50"/>
      <c r="BE7020" s="50"/>
      <c r="BF7020" s="50"/>
      <c r="BG7020" s="50"/>
      <c r="BH7020" s="50"/>
      <c r="BI7020" s="50"/>
      <c r="BJ7020" s="50"/>
      <c r="BK7020" s="50"/>
      <c r="BL7020" s="50"/>
      <c r="BM7020" s="50"/>
      <c r="BN7020" s="50"/>
      <c r="BO7020" s="50"/>
      <c r="BP7020" s="50"/>
      <c r="BQ7020" s="50"/>
      <c r="BR7020" s="50"/>
      <c r="BS7020" s="50"/>
      <c r="BT7020" s="50"/>
      <c r="BU7020" s="50"/>
      <c r="BV7020" s="50"/>
      <c r="BW7020" s="50"/>
      <c r="BX7020" s="50"/>
      <c r="BY7020" s="50"/>
      <c r="BZ7020" s="50"/>
      <c r="CA7020" s="50"/>
      <c r="CB7020" s="50"/>
      <c r="CC7020" s="50"/>
      <c r="CD7020" s="50"/>
      <c r="CE7020" s="50"/>
      <c r="CF7020" s="50"/>
      <c r="CG7020" s="50"/>
      <c r="CH7020" s="50"/>
      <c r="CI7020" s="50"/>
      <c r="CJ7020" s="50"/>
      <c r="CK7020" s="50"/>
      <c r="CL7020" s="50"/>
      <c r="CM7020" s="50"/>
      <c r="CN7020" s="50"/>
      <c r="CO7020" s="50"/>
      <c r="CP7020" s="50"/>
      <c r="CQ7020" s="50"/>
      <c r="CR7020" s="50"/>
      <c r="CS7020" s="50"/>
      <c r="CT7020" s="50"/>
      <c r="CU7020" s="50"/>
      <c r="CV7020" s="50"/>
      <c r="CW7020" s="50"/>
      <c r="CX7020" s="50"/>
      <c r="CY7020" s="50"/>
      <c r="CZ7020" s="50"/>
      <c r="DA7020" s="50"/>
      <c r="DB7020" s="50"/>
      <c r="DC7020" s="50"/>
      <c r="DD7020" s="50"/>
      <c r="DE7020" s="50"/>
      <c r="DF7020" s="50"/>
      <c r="DG7020" s="50"/>
    </row>
    <row r="7021" spans="1:111" x14ac:dyDescent="0.2">
      <c r="A7021" s="185"/>
      <c r="B7021" s="186"/>
      <c r="C7021" s="186"/>
      <c r="D7021" s="54"/>
      <c r="E7021" s="310"/>
      <c r="F7021" s="192"/>
      <c r="G7021" s="192"/>
      <c r="H7021" s="50"/>
      <c r="I7021" s="50"/>
      <c r="J7021" s="50"/>
      <c r="K7021" s="50"/>
      <c r="L7021" s="50"/>
      <c r="M7021" s="50"/>
      <c r="N7021" s="50"/>
      <c r="O7021" s="50"/>
      <c r="P7021" s="50"/>
      <c r="Q7021" s="50"/>
      <c r="R7021" s="50"/>
      <c r="S7021" s="50"/>
      <c r="T7021" s="50"/>
      <c r="U7021" s="50"/>
      <c r="V7021" s="50"/>
      <c r="W7021" s="50"/>
      <c r="X7021" s="50"/>
      <c r="Y7021" s="50"/>
      <c r="Z7021" s="50"/>
      <c r="AA7021" s="50"/>
      <c r="AB7021" s="50"/>
      <c r="AC7021" s="50"/>
      <c r="AD7021" s="50"/>
      <c r="AE7021" s="50"/>
      <c r="AF7021" s="50"/>
      <c r="AG7021" s="50"/>
      <c r="AH7021" s="50"/>
      <c r="AI7021" s="50"/>
      <c r="AJ7021" s="50"/>
      <c r="AK7021" s="50"/>
      <c r="AL7021" s="50"/>
      <c r="AM7021" s="50"/>
      <c r="AN7021" s="50"/>
      <c r="AO7021" s="50"/>
      <c r="AP7021" s="50"/>
      <c r="AQ7021" s="50"/>
      <c r="AR7021" s="50"/>
      <c r="AS7021" s="50"/>
      <c r="AT7021" s="50"/>
      <c r="AU7021" s="50"/>
      <c r="AV7021" s="50"/>
      <c r="AW7021" s="50"/>
      <c r="AX7021" s="50"/>
      <c r="AY7021" s="50"/>
      <c r="AZ7021" s="50"/>
      <c r="BA7021" s="50"/>
      <c r="BB7021" s="50"/>
      <c r="BC7021" s="50"/>
      <c r="BD7021" s="50"/>
      <c r="BE7021" s="50"/>
      <c r="BF7021" s="50"/>
      <c r="BG7021" s="50"/>
      <c r="BH7021" s="50"/>
      <c r="BI7021" s="50"/>
      <c r="BJ7021" s="50"/>
      <c r="BK7021" s="50"/>
      <c r="BL7021" s="50"/>
      <c r="BM7021" s="50"/>
      <c r="BN7021" s="50"/>
      <c r="BO7021" s="50"/>
      <c r="BP7021" s="50"/>
      <c r="BQ7021" s="50"/>
      <c r="BR7021" s="50"/>
      <c r="BS7021" s="50"/>
      <c r="BT7021" s="50"/>
      <c r="BU7021" s="50"/>
      <c r="BV7021" s="50"/>
      <c r="BW7021" s="50"/>
      <c r="BX7021" s="50"/>
      <c r="BY7021" s="50"/>
      <c r="BZ7021" s="50"/>
      <c r="CA7021" s="50"/>
      <c r="CB7021" s="50"/>
      <c r="CC7021" s="50"/>
      <c r="CD7021" s="50"/>
      <c r="CE7021" s="50"/>
      <c r="CF7021" s="50"/>
      <c r="CG7021" s="50"/>
      <c r="CH7021" s="50"/>
      <c r="CI7021" s="50"/>
      <c r="CJ7021" s="50"/>
      <c r="CK7021" s="50"/>
      <c r="CL7021" s="50"/>
      <c r="CM7021" s="50"/>
      <c r="CN7021" s="50"/>
      <c r="CO7021" s="50"/>
      <c r="CP7021" s="50"/>
      <c r="CQ7021" s="50"/>
      <c r="CR7021" s="50"/>
      <c r="CS7021" s="50"/>
      <c r="CT7021" s="50"/>
      <c r="CU7021" s="50"/>
      <c r="CV7021" s="50"/>
      <c r="CW7021" s="50"/>
      <c r="CX7021" s="50"/>
      <c r="CY7021" s="50"/>
      <c r="CZ7021" s="50"/>
      <c r="DA7021" s="50"/>
      <c r="DB7021" s="50"/>
      <c r="DC7021" s="50"/>
      <c r="DD7021" s="50"/>
      <c r="DE7021" s="50"/>
      <c r="DF7021" s="50"/>
      <c r="DG7021" s="50"/>
    </row>
    <row r="7022" spans="1:111" x14ac:dyDescent="0.2">
      <c r="A7022" s="185"/>
      <c r="B7022" s="186"/>
      <c r="C7022" s="186"/>
      <c r="D7022" s="54"/>
      <c r="E7022" s="310"/>
      <c r="F7022" s="192"/>
      <c r="G7022" s="192"/>
      <c r="H7022" s="50"/>
      <c r="I7022" s="50"/>
      <c r="J7022" s="50"/>
      <c r="K7022" s="50"/>
      <c r="L7022" s="50"/>
      <c r="M7022" s="50"/>
      <c r="N7022" s="50"/>
      <c r="O7022" s="50"/>
      <c r="P7022" s="50"/>
      <c r="Q7022" s="50"/>
      <c r="R7022" s="50"/>
      <c r="S7022" s="50"/>
      <c r="T7022" s="50"/>
      <c r="U7022" s="50"/>
      <c r="V7022" s="50"/>
      <c r="W7022" s="50"/>
      <c r="X7022" s="50"/>
      <c r="Y7022" s="50"/>
      <c r="Z7022" s="50"/>
      <c r="AA7022" s="50"/>
      <c r="AB7022" s="50"/>
      <c r="AC7022" s="50"/>
      <c r="AD7022" s="50"/>
      <c r="AE7022" s="50"/>
      <c r="AF7022" s="50"/>
      <c r="AG7022" s="50"/>
      <c r="AH7022" s="50"/>
      <c r="AI7022" s="50"/>
      <c r="AJ7022" s="50"/>
      <c r="AK7022" s="50"/>
      <c r="AL7022" s="50"/>
      <c r="AM7022" s="50"/>
      <c r="AN7022" s="50"/>
      <c r="AO7022" s="50"/>
      <c r="AP7022" s="50"/>
      <c r="AQ7022" s="50"/>
      <c r="AR7022" s="50"/>
      <c r="AS7022" s="50"/>
      <c r="AT7022" s="50"/>
      <c r="AU7022" s="50"/>
      <c r="AV7022" s="50"/>
      <c r="AW7022" s="50"/>
      <c r="AX7022" s="50"/>
      <c r="AY7022" s="50"/>
      <c r="AZ7022" s="50"/>
      <c r="BA7022" s="50"/>
      <c r="BB7022" s="50"/>
      <c r="BC7022" s="50"/>
      <c r="BD7022" s="50"/>
      <c r="BE7022" s="50"/>
      <c r="BF7022" s="50"/>
      <c r="BG7022" s="50"/>
      <c r="BH7022" s="50"/>
      <c r="BI7022" s="50"/>
      <c r="BJ7022" s="50"/>
      <c r="BK7022" s="50"/>
      <c r="BL7022" s="50"/>
      <c r="BM7022" s="50"/>
      <c r="BN7022" s="50"/>
      <c r="BO7022" s="50"/>
      <c r="BP7022" s="50"/>
      <c r="BQ7022" s="50"/>
      <c r="BR7022" s="50"/>
      <c r="BS7022" s="50"/>
      <c r="BT7022" s="50"/>
      <c r="BU7022" s="50"/>
      <c r="BV7022" s="50"/>
      <c r="BW7022" s="50"/>
      <c r="BX7022" s="50"/>
      <c r="BY7022" s="50"/>
      <c r="BZ7022" s="50"/>
      <c r="CA7022" s="50"/>
      <c r="CB7022" s="50"/>
      <c r="CC7022" s="50"/>
      <c r="CD7022" s="50"/>
      <c r="CE7022" s="50"/>
      <c r="CF7022" s="50"/>
      <c r="CG7022" s="50"/>
      <c r="CH7022" s="50"/>
      <c r="CI7022" s="50"/>
      <c r="CJ7022" s="50"/>
      <c r="CK7022" s="50"/>
      <c r="CL7022" s="50"/>
      <c r="CM7022" s="50"/>
      <c r="CN7022" s="50"/>
      <c r="CO7022" s="50"/>
      <c r="CP7022" s="50"/>
      <c r="CQ7022" s="50"/>
      <c r="CR7022" s="50"/>
      <c r="CS7022" s="50"/>
      <c r="CT7022" s="50"/>
      <c r="CU7022" s="50"/>
      <c r="CV7022" s="50"/>
      <c r="CW7022" s="50"/>
      <c r="CX7022" s="50"/>
      <c r="CY7022" s="50"/>
      <c r="CZ7022" s="50"/>
      <c r="DA7022" s="50"/>
      <c r="DB7022" s="50"/>
      <c r="DC7022" s="50"/>
      <c r="DD7022" s="50"/>
      <c r="DE7022" s="50"/>
      <c r="DF7022" s="50"/>
      <c r="DG7022" s="50"/>
    </row>
    <row r="7023" spans="1:111" x14ac:dyDescent="0.2">
      <c r="A7023" s="185"/>
      <c r="B7023" s="186"/>
      <c r="C7023" s="186"/>
      <c r="D7023" s="54"/>
      <c r="E7023" s="310"/>
      <c r="F7023" s="192"/>
      <c r="G7023" s="192"/>
      <c r="H7023" s="50"/>
      <c r="I7023" s="50"/>
      <c r="J7023" s="50"/>
      <c r="K7023" s="50"/>
      <c r="L7023" s="50"/>
      <c r="M7023" s="50"/>
      <c r="N7023" s="50"/>
      <c r="O7023" s="50"/>
      <c r="P7023" s="50"/>
      <c r="Q7023" s="50"/>
      <c r="R7023" s="50"/>
      <c r="S7023" s="50"/>
      <c r="T7023" s="50"/>
      <c r="U7023" s="50"/>
      <c r="V7023" s="50"/>
      <c r="W7023" s="50"/>
      <c r="X7023" s="50"/>
      <c r="Y7023" s="50"/>
      <c r="Z7023" s="50"/>
      <c r="AA7023" s="50"/>
      <c r="AB7023" s="50"/>
      <c r="AC7023" s="50"/>
      <c r="AD7023" s="50"/>
      <c r="AE7023" s="50"/>
      <c r="AF7023" s="50"/>
      <c r="AG7023" s="50"/>
      <c r="AH7023" s="50"/>
      <c r="AI7023" s="50"/>
      <c r="AJ7023" s="50"/>
      <c r="AK7023" s="50"/>
      <c r="AL7023" s="50"/>
      <c r="AM7023" s="50"/>
      <c r="AN7023" s="50"/>
      <c r="AO7023" s="50"/>
      <c r="AP7023" s="50"/>
      <c r="AQ7023" s="50"/>
      <c r="AR7023" s="50"/>
      <c r="AS7023" s="50"/>
      <c r="AT7023" s="50"/>
      <c r="AU7023" s="50"/>
      <c r="AV7023" s="50"/>
      <c r="AW7023" s="50"/>
      <c r="AX7023" s="50"/>
      <c r="AY7023" s="50"/>
      <c r="AZ7023" s="50"/>
      <c r="BA7023" s="50"/>
      <c r="BB7023" s="50"/>
      <c r="BC7023" s="50"/>
      <c r="BD7023" s="50"/>
      <c r="BE7023" s="50"/>
      <c r="BF7023" s="50"/>
      <c r="BG7023" s="50"/>
      <c r="BH7023" s="50"/>
      <c r="BI7023" s="50"/>
      <c r="BJ7023" s="50"/>
      <c r="BK7023" s="50"/>
      <c r="BL7023" s="50"/>
      <c r="BM7023" s="50"/>
      <c r="BN7023" s="50"/>
      <c r="BO7023" s="50"/>
      <c r="BP7023" s="50"/>
      <c r="BQ7023" s="50"/>
      <c r="BR7023" s="50"/>
      <c r="BS7023" s="50"/>
      <c r="BT7023" s="50"/>
      <c r="BU7023" s="50"/>
      <c r="BV7023" s="50"/>
      <c r="BW7023" s="50"/>
      <c r="BX7023" s="50"/>
      <c r="BY7023" s="50"/>
      <c r="BZ7023" s="50"/>
      <c r="CA7023" s="50"/>
      <c r="CB7023" s="50"/>
      <c r="CC7023" s="50"/>
      <c r="CD7023" s="50"/>
      <c r="CE7023" s="50"/>
      <c r="CF7023" s="50"/>
      <c r="CG7023" s="50"/>
      <c r="CH7023" s="50"/>
      <c r="CI7023" s="50"/>
      <c r="CJ7023" s="50"/>
      <c r="CK7023" s="50"/>
      <c r="CL7023" s="50"/>
      <c r="CM7023" s="50"/>
      <c r="CN7023" s="50"/>
      <c r="CO7023" s="50"/>
      <c r="CP7023" s="50"/>
      <c r="CQ7023" s="50"/>
      <c r="CR7023" s="50"/>
      <c r="CS7023" s="50"/>
      <c r="CT7023" s="50"/>
      <c r="CU7023" s="50"/>
      <c r="CV7023" s="50"/>
      <c r="CW7023" s="50"/>
      <c r="CX7023" s="50"/>
      <c r="CY7023" s="50"/>
      <c r="CZ7023" s="50"/>
      <c r="DA7023" s="50"/>
      <c r="DB7023" s="50"/>
      <c r="DC7023" s="50"/>
      <c r="DD7023" s="50"/>
      <c r="DE7023" s="50"/>
      <c r="DF7023" s="50"/>
      <c r="DG7023" s="50"/>
    </row>
    <row r="7024" spans="1:111" x14ac:dyDescent="0.2">
      <c r="A7024" s="185"/>
      <c r="B7024" s="186"/>
      <c r="C7024" s="186"/>
      <c r="D7024" s="54"/>
      <c r="E7024" s="310"/>
      <c r="F7024" s="192"/>
      <c r="G7024" s="192"/>
      <c r="H7024" s="50"/>
      <c r="I7024" s="50"/>
      <c r="J7024" s="50"/>
      <c r="K7024" s="50"/>
      <c r="L7024" s="50"/>
      <c r="M7024" s="50"/>
      <c r="N7024" s="50"/>
      <c r="O7024" s="50"/>
      <c r="P7024" s="50"/>
      <c r="Q7024" s="50"/>
      <c r="R7024" s="50"/>
      <c r="S7024" s="50"/>
      <c r="T7024" s="50"/>
      <c r="U7024" s="50"/>
      <c r="V7024" s="50"/>
      <c r="W7024" s="50"/>
      <c r="X7024" s="50"/>
      <c r="Y7024" s="50"/>
      <c r="Z7024" s="50"/>
      <c r="AA7024" s="50"/>
      <c r="AB7024" s="50"/>
      <c r="AC7024" s="50"/>
      <c r="AD7024" s="50"/>
      <c r="AE7024" s="50"/>
      <c r="AF7024" s="50"/>
      <c r="AG7024" s="50"/>
      <c r="AH7024" s="50"/>
      <c r="AI7024" s="50"/>
      <c r="AJ7024" s="50"/>
      <c r="AK7024" s="50"/>
      <c r="AL7024" s="50"/>
      <c r="AM7024" s="50"/>
      <c r="AN7024" s="50"/>
      <c r="AO7024" s="50"/>
      <c r="AP7024" s="50"/>
      <c r="AQ7024" s="50"/>
      <c r="AR7024" s="50"/>
      <c r="AS7024" s="50"/>
      <c r="AT7024" s="50"/>
      <c r="AU7024" s="50"/>
      <c r="AV7024" s="50"/>
      <c r="AW7024" s="50"/>
      <c r="AX7024" s="50"/>
      <c r="AY7024" s="50"/>
      <c r="AZ7024" s="50"/>
      <c r="BA7024" s="50"/>
      <c r="BB7024" s="50"/>
      <c r="BC7024" s="50"/>
      <c r="BD7024" s="50"/>
      <c r="BE7024" s="50"/>
      <c r="BF7024" s="50"/>
      <c r="BG7024" s="50"/>
      <c r="BH7024" s="50"/>
      <c r="BI7024" s="50"/>
      <c r="BJ7024" s="50"/>
      <c r="BK7024" s="50"/>
      <c r="BL7024" s="50"/>
      <c r="BM7024" s="50"/>
      <c r="BN7024" s="50"/>
      <c r="BO7024" s="50"/>
      <c r="BP7024" s="50"/>
      <c r="BQ7024" s="50"/>
      <c r="BR7024" s="50"/>
      <c r="BS7024" s="50"/>
      <c r="BT7024" s="50"/>
      <c r="BU7024" s="50"/>
      <c r="BV7024" s="50"/>
      <c r="BW7024" s="50"/>
      <c r="BX7024" s="50"/>
      <c r="BY7024" s="50"/>
      <c r="BZ7024" s="50"/>
      <c r="CA7024" s="50"/>
      <c r="CB7024" s="50"/>
      <c r="CC7024" s="50"/>
      <c r="CD7024" s="50"/>
      <c r="CE7024" s="50"/>
      <c r="CF7024" s="50"/>
      <c r="CG7024" s="50"/>
      <c r="CH7024" s="50"/>
      <c r="CI7024" s="50"/>
      <c r="CJ7024" s="50"/>
      <c r="CK7024" s="50"/>
      <c r="CL7024" s="50"/>
      <c r="CM7024" s="50"/>
      <c r="CN7024" s="50"/>
      <c r="CO7024" s="50"/>
      <c r="CP7024" s="50"/>
      <c r="CQ7024" s="50"/>
      <c r="CR7024" s="50"/>
      <c r="CS7024" s="50"/>
      <c r="CT7024" s="50"/>
      <c r="CU7024" s="50"/>
      <c r="CV7024" s="50"/>
      <c r="CW7024" s="50"/>
      <c r="CX7024" s="50"/>
      <c r="CY7024" s="50"/>
      <c r="CZ7024" s="50"/>
      <c r="DA7024" s="50"/>
      <c r="DB7024" s="50"/>
      <c r="DC7024" s="50"/>
      <c r="DD7024" s="50"/>
      <c r="DE7024" s="50"/>
      <c r="DF7024" s="50"/>
      <c r="DG7024" s="50"/>
    </row>
    <row r="7025" spans="1:111" x14ac:dyDescent="0.2">
      <c r="A7025" s="185"/>
      <c r="B7025" s="186"/>
      <c r="C7025" s="186"/>
      <c r="D7025" s="54"/>
      <c r="E7025" s="310"/>
      <c r="F7025" s="192"/>
      <c r="G7025" s="192"/>
      <c r="H7025" s="50"/>
      <c r="I7025" s="50"/>
      <c r="J7025" s="50"/>
      <c r="K7025" s="50"/>
      <c r="L7025" s="50"/>
      <c r="M7025" s="50"/>
      <c r="N7025" s="50"/>
      <c r="O7025" s="50"/>
      <c r="P7025" s="50"/>
      <c r="Q7025" s="50"/>
      <c r="R7025" s="50"/>
      <c r="S7025" s="50"/>
      <c r="T7025" s="50"/>
      <c r="U7025" s="50"/>
      <c r="V7025" s="50"/>
      <c r="W7025" s="50"/>
      <c r="X7025" s="50"/>
      <c r="Y7025" s="50"/>
      <c r="Z7025" s="50"/>
      <c r="AA7025" s="50"/>
      <c r="AB7025" s="50"/>
      <c r="AC7025" s="50"/>
      <c r="AD7025" s="50"/>
      <c r="AE7025" s="50"/>
      <c r="AF7025" s="50"/>
      <c r="AG7025" s="50"/>
      <c r="AH7025" s="50"/>
      <c r="AI7025" s="50"/>
      <c r="AJ7025" s="50"/>
      <c r="AK7025" s="50"/>
      <c r="AL7025" s="50"/>
      <c r="AM7025" s="50"/>
      <c r="AN7025" s="50"/>
      <c r="AO7025" s="50"/>
      <c r="AP7025" s="50"/>
      <c r="AQ7025" s="50"/>
      <c r="AR7025" s="50"/>
      <c r="AS7025" s="50"/>
      <c r="AT7025" s="50"/>
      <c r="AU7025" s="50"/>
      <c r="AV7025" s="50"/>
      <c r="AW7025" s="50"/>
      <c r="AX7025" s="50"/>
      <c r="AY7025" s="50"/>
      <c r="AZ7025" s="50"/>
      <c r="BA7025" s="50"/>
      <c r="BB7025" s="50"/>
      <c r="BC7025" s="50"/>
      <c r="BD7025" s="50"/>
      <c r="BE7025" s="50"/>
      <c r="BF7025" s="50"/>
      <c r="BG7025" s="50"/>
      <c r="BH7025" s="50"/>
      <c r="BI7025" s="50"/>
      <c r="BJ7025" s="50"/>
      <c r="BK7025" s="50"/>
      <c r="BL7025" s="50"/>
      <c r="BM7025" s="50"/>
      <c r="BN7025" s="50"/>
      <c r="BO7025" s="50"/>
      <c r="BP7025" s="50"/>
      <c r="BQ7025" s="50"/>
      <c r="BR7025" s="50"/>
      <c r="BS7025" s="50"/>
      <c r="BT7025" s="50"/>
      <c r="BU7025" s="50"/>
      <c r="BV7025" s="50"/>
      <c r="BW7025" s="50"/>
      <c r="BX7025" s="50"/>
      <c r="BY7025" s="50"/>
      <c r="BZ7025" s="50"/>
      <c r="CA7025" s="50"/>
      <c r="CB7025" s="50"/>
      <c r="CC7025" s="50"/>
      <c r="CD7025" s="50"/>
      <c r="CE7025" s="50"/>
      <c r="CF7025" s="50"/>
      <c r="CG7025" s="50"/>
      <c r="CH7025" s="50"/>
      <c r="CI7025" s="50"/>
      <c r="CJ7025" s="50"/>
      <c r="CK7025" s="50"/>
      <c r="CL7025" s="50"/>
      <c r="CM7025" s="50"/>
      <c r="CN7025" s="50"/>
      <c r="CO7025" s="50"/>
      <c r="CP7025" s="50"/>
      <c r="CQ7025" s="50"/>
      <c r="CR7025" s="50"/>
      <c r="CS7025" s="50"/>
      <c r="CT7025" s="50"/>
      <c r="CU7025" s="50"/>
      <c r="CV7025" s="50"/>
      <c r="CW7025" s="50"/>
      <c r="CX7025" s="50"/>
      <c r="CY7025" s="50"/>
      <c r="CZ7025" s="50"/>
      <c r="DA7025" s="50"/>
      <c r="DB7025" s="50"/>
      <c r="DC7025" s="50"/>
      <c r="DD7025" s="50"/>
      <c r="DE7025" s="50"/>
      <c r="DF7025" s="50"/>
      <c r="DG7025" s="50"/>
    </row>
    <row r="7026" spans="1:111" x14ac:dyDescent="0.2">
      <c r="A7026" s="185"/>
      <c r="B7026" s="186"/>
      <c r="C7026" s="186"/>
      <c r="D7026" s="54"/>
      <c r="E7026" s="310"/>
      <c r="F7026" s="192"/>
      <c r="G7026" s="192"/>
      <c r="H7026" s="50"/>
      <c r="I7026" s="50"/>
      <c r="J7026" s="50"/>
      <c r="K7026" s="50"/>
      <c r="L7026" s="50"/>
      <c r="M7026" s="50"/>
      <c r="N7026" s="50"/>
      <c r="O7026" s="50"/>
      <c r="P7026" s="50"/>
      <c r="Q7026" s="50"/>
      <c r="R7026" s="50"/>
      <c r="S7026" s="50"/>
      <c r="T7026" s="50"/>
      <c r="U7026" s="50"/>
      <c r="V7026" s="50"/>
      <c r="W7026" s="50"/>
      <c r="X7026" s="50"/>
      <c r="Y7026" s="50"/>
      <c r="Z7026" s="50"/>
      <c r="AA7026" s="50"/>
      <c r="AB7026" s="50"/>
      <c r="AC7026" s="50"/>
      <c r="AD7026" s="50"/>
      <c r="AE7026" s="50"/>
      <c r="AF7026" s="50"/>
      <c r="AG7026" s="50"/>
      <c r="AH7026" s="50"/>
      <c r="AI7026" s="50"/>
      <c r="AJ7026" s="50"/>
      <c r="AK7026" s="50"/>
      <c r="AL7026" s="50"/>
      <c r="AM7026" s="50"/>
      <c r="AN7026" s="50"/>
      <c r="AO7026" s="50"/>
      <c r="AP7026" s="50"/>
      <c r="AQ7026" s="50"/>
      <c r="AR7026" s="50"/>
      <c r="AS7026" s="50"/>
      <c r="AT7026" s="50"/>
      <c r="AU7026" s="50"/>
      <c r="AV7026" s="50"/>
      <c r="AW7026" s="50"/>
      <c r="AX7026" s="50"/>
      <c r="AY7026" s="50"/>
      <c r="AZ7026" s="50"/>
      <c r="BA7026" s="50"/>
      <c r="BB7026" s="50"/>
      <c r="BC7026" s="50"/>
      <c r="BD7026" s="50"/>
      <c r="BE7026" s="50"/>
      <c r="BF7026" s="50"/>
      <c r="BG7026" s="50"/>
      <c r="BH7026" s="50"/>
      <c r="BI7026" s="50"/>
      <c r="BJ7026" s="50"/>
      <c r="BK7026" s="50"/>
      <c r="BL7026" s="50"/>
      <c r="BM7026" s="50"/>
      <c r="BN7026" s="50"/>
      <c r="BO7026" s="50"/>
      <c r="BP7026" s="50"/>
      <c r="BQ7026" s="50"/>
      <c r="BR7026" s="50"/>
      <c r="BS7026" s="50"/>
      <c r="BT7026" s="50"/>
      <c r="BU7026" s="50"/>
      <c r="BV7026" s="50"/>
      <c r="BW7026" s="50"/>
      <c r="BX7026" s="50"/>
      <c r="BY7026" s="50"/>
      <c r="BZ7026" s="50"/>
      <c r="CA7026" s="50"/>
      <c r="CB7026" s="50"/>
      <c r="CC7026" s="50"/>
      <c r="CD7026" s="50"/>
      <c r="CE7026" s="50"/>
      <c r="CF7026" s="50"/>
      <c r="CG7026" s="50"/>
      <c r="CH7026" s="50"/>
      <c r="CI7026" s="50"/>
      <c r="CJ7026" s="50"/>
      <c r="CK7026" s="50"/>
      <c r="CL7026" s="50"/>
      <c r="CM7026" s="50"/>
      <c r="CN7026" s="50"/>
      <c r="CO7026" s="50"/>
      <c r="CP7026" s="50"/>
      <c r="CQ7026" s="50"/>
      <c r="CR7026" s="50"/>
      <c r="CS7026" s="50"/>
      <c r="CT7026" s="50"/>
      <c r="CU7026" s="50"/>
      <c r="CV7026" s="50"/>
      <c r="CW7026" s="50"/>
      <c r="CX7026" s="50"/>
      <c r="CY7026" s="50"/>
      <c r="CZ7026" s="50"/>
      <c r="DA7026" s="50"/>
      <c r="DB7026" s="50"/>
      <c r="DC7026" s="50"/>
      <c r="DD7026" s="50"/>
      <c r="DE7026" s="50"/>
      <c r="DF7026" s="50"/>
      <c r="DG7026" s="50"/>
    </row>
    <row r="7027" spans="1:111" x14ac:dyDescent="0.2">
      <c r="A7027" s="185"/>
      <c r="B7027" s="186"/>
      <c r="C7027" s="186"/>
      <c r="D7027" s="54"/>
      <c r="E7027" s="310"/>
      <c r="F7027" s="192"/>
      <c r="G7027" s="192"/>
      <c r="H7027" s="50"/>
      <c r="I7027" s="50"/>
      <c r="J7027" s="50"/>
      <c r="K7027" s="50"/>
      <c r="L7027" s="50"/>
      <c r="M7027" s="50"/>
      <c r="N7027" s="50"/>
      <c r="O7027" s="50"/>
      <c r="P7027" s="50"/>
      <c r="Q7027" s="50"/>
      <c r="R7027" s="50"/>
      <c r="S7027" s="50"/>
      <c r="T7027" s="50"/>
      <c r="U7027" s="50"/>
      <c r="V7027" s="50"/>
      <c r="W7027" s="50"/>
      <c r="X7027" s="50"/>
      <c r="Y7027" s="50"/>
      <c r="Z7027" s="50"/>
      <c r="AA7027" s="50"/>
      <c r="AB7027" s="50"/>
      <c r="AC7027" s="50"/>
      <c r="AD7027" s="50"/>
      <c r="AE7027" s="50"/>
      <c r="AF7027" s="50"/>
      <c r="AG7027" s="50"/>
      <c r="AH7027" s="50"/>
      <c r="AI7027" s="50"/>
      <c r="AJ7027" s="50"/>
      <c r="AK7027" s="50"/>
      <c r="AL7027" s="50"/>
      <c r="AM7027" s="50"/>
      <c r="AN7027" s="50"/>
      <c r="AO7027" s="50"/>
      <c r="AP7027" s="50"/>
      <c r="AQ7027" s="50"/>
      <c r="AR7027" s="50"/>
      <c r="AS7027" s="50"/>
      <c r="AT7027" s="50"/>
      <c r="AU7027" s="50"/>
      <c r="AV7027" s="50"/>
      <c r="AW7027" s="50"/>
      <c r="AX7027" s="50"/>
      <c r="AY7027" s="50"/>
      <c r="AZ7027" s="50"/>
      <c r="BA7027" s="50"/>
      <c r="BB7027" s="50"/>
      <c r="BC7027" s="50"/>
      <c r="BD7027" s="50"/>
      <c r="BE7027" s="50"/>
      <c r="BF7027" s="50"/>
      <c r="BG7027" s="50"/>
      <c r="BH7027" s="50"/>
      <c r="BI7027" s="50"/>
      <c r="BJ7027" s="50"/>
      <c r="BK7027" s="50"/>
      <c r="BL7027" s="50"/>
      <c r="BM7027" s="50"/>
      <c r="BN7027" s="50"/>
      <c r="BO7027" s="50"/>
      <c r="BP7027" s="50"/>
      <c r="BQ7027" s="50"/>
      <c r="BR7027" s="50"/>
      <c r="BS7027" s="50"/>
      <c r="BT7027" s="50"/>
      <c r="BU7027" s="50"/>
      <c r="BV7027" s="50"/>
      <c r="BW7027" s="50"/>
      <c r="BX7027" s="50"/>
      <c r="BY7027" s="50"/>
      <c r="BZ7027" s="50"/>
      <c r="CA7027" s="50"/>
      <c r="CB7027" s="50"/>
      <c r="CC7027" s="50"/>
      <c r="CD7027" s="50"/>
      <c r="CE7027" s="50"/>
      <c r="CF7027" s="50"/>
      <c r="CG7027" s="50"/>
      <c r="CH7027" s="50"/>
      <c r="CI7027" s="50"/>
      <c r="CJ7027" s="50"/>
      <c r="CK7027" s="50"/>
      <c r="CL7027" s="50"/>
      <c r="CM7027" s="50"/>
      <c r="CN7027" s="50"/>
      <c r="CO7027" s="50"/>
      <c r="CP7027" s="50"/>
      <c r="CQ7027" s="50"/>
      <c r="CR7027" s="50"/>
      <c r="CS7027" s="50"/>
      <c r="CT7027" s="50"/>
      <c r="CU7027" s="50"/>
      <c r="CV7027" s="50"/>
      <c r="CW7027" s="50"/>
      <c r="CX7027" s="50"/>
      <c r="CY7027" s="50"/>
      <c r="CZ7027" s="50"/>
      <c r="DA7027" s="50"/>
      <c r="DB7027" s="50"/>
      <c r="DC7027" s="50"/>
      <c r="DD7027" s="50"/>
      <c r="DE7027" s="50"/>
      <c r="DF7027" s="50"/>
      <c r="DG7027" s="50"/>
    </row>
    <row r="7028" spans="1:111" x14ac:dyDescent="0.2">
      <c r="A7028" s="185"/>
      <c r="B7028" s="186"/>
      <c r="C7028" s="186"/>
      <c r="D7028" s="54"/>
      <c r="E7028" s="310"/>
      <c r="F7028" s="192"/>
      <c r="G7028" s="192"/>
      <c r="H7028" s="50"/>
      <c r="I7028" s="50"/>
      <c r="J7028" s="50"/>
      <c r="K7028" s="50"/>
      <c r="L7028" s="50"/>
      <c r="M7028" s="50"/>
      <c r="N7028" s="50"/>
      <c r="O7028" s="50"/>
      <c r="P7028" s="50"/>
      <c r="Q7028" s="50"/>
      <c r="R7028" s="50"/>
      <c r="S7028" s="50"/>
      <c r="T7028" s="50"/>
      <c r="U7028" s="50"/>
      <c r="V7028" s="50"/>
      <c r="W7028" s="50"/>
      <c r="X7028" s="50"/>
      <c r="Y7028" s="50"/>
      <c r="Z7028" s="50"/>
      <c r="AA7028" s="50"/>
      <c r="AB7028" s="50"/>
      <c r="AC7028" s="50"/>
      <c r="AD7028" s="50"/>
      <c r="AE7028" s="50"/>
      <c r="AF7028" s="50"/>
      <c r="AG7028" s="50"/>
      <c r="AH7028" s="50"/>
      <c r="AI7028" s="50"/>
      <c r="AJ7028" s="50"/>
      <c r="AK7028" s="50"/>
      <c r="AL7028" s="50"/>
      <c r="AM7028" s="50"/>
      <c r="AN7028" s="50"/>
      <c r="AO7028" s="50"/>
      <c r="AP7028" s="50"/>
      <c r="AQ7028" s="50"/>
      <c r="AR7028" s="50"/>
      <c r="AS7028" s="50"/>
      <c r="AT7028" s="50"/>
      <c r="AU7028" s="50"/>
      <c r="AV7028" s="50"/>
      <c r="AW7028" s="50"/>
      <c r="AX7028" s="50"/>
      <c r="AY7028" s="50"/>
      <c r="AZ7028" s="50"/>
      <c r="BA7028" s="50"/>
      <c r="BB7028" s="50"/>
      <c r="BC7028" s="50"/>
      <c r="BD7028" s="50"/>
      <c r="BE7028" s="50"/>
      <c r="BF7028" s="50"/>
      <c r="BG7028" s="50"/>
      <c r="BH7028" s="50"/>
      <c r="BI7028" s="50"/>
      <c r="BJ7028" s="50"/>
      <c r="BK7028" s="50"/>
      <c r="BL7028" s="50"/>
      <c r="BM7028" s="50"/>
      <c r="BN7028" s="50"/>
      <c r="BO7028" s="50"/>
      <c r="BP7028" s="50"/>
      <c r="BQ7028" s="50"/>
      <c r="BR7028" s="50"/>
      <c r="BS7028" s="50"/>
      <c r="BT7028" s="50"/>
      <c r="BU7028" s="50"/>
      <c r="BV7028" s="50"/>
      <c r="BW7028" s="50"/>
      <c r="BX7028" s="50"/>
      <c r="BY7028" s="50"/>
      <c r="BZ7028" s="50"/>
      <c r="CA7028" s="50"/>
      <c r="CB7028" s="50"/>
      <c r="CC7028" s="50"/>
      <c r="CD7028" s="50"/>
      <c r="CE7028" s="50"/>
      <c r="CF7028" s="50"/>
      <c r="CG7028" s="50"/>
      <c r="CH7028" s="50"/>
      <c r="CI7028" s="50"/>
      <c r="CJ7028" s="50"/>
      <c r="CK7028" s="50"/>
      <c r="CL7028" s="50"/>
      <c r="CM7028" s="50"/>
      <c r="CN7028" s="50"/>
      <c r="CO7028" s="50"/>
      <c r="CP7028" s="50"/>
      <c r="CQ7028" s="50"/>
      <c r="CR7028" s="50"/>
      <c r="CS7028" s="50"/>
      <c r="CT7028" s="50"/>
      <c r="CU7028" s="50"/>
      <c r="CV7028" s="50"/>
      <c r="CW7028" s="50"/>
      <c r="CX7028" s="50"/>
      <c r="CY7028" s="50"/>
      <c r="CZ7028" s="50"/>
      <c r="DA7028" s="50"/>
      <c r="DB7028" s="50"/>
      <c r="DC7028" s="50"/>
      <c r="DD7028" s="50"/>
      <c r="DE7028" s="50"/>
      <c r="DF7028" s="50"/>
      <c r="DG7028" s="50"/>
    </row>
    <row r="7029" spans="1:111" x14ac:dyDescent="0.2">
      <c r="A7029" s="185"/>
      <c r="B7029" s="186"/>
      <c r="C7029" s="186"/>
      <c r="D7029" s="54"/>
      <c r="E7029" s="310"/>
      <c r="F7029" s="192"/>
      <c r="G7029" s="192"/>
      <c r="H7029" s="50"/>
      <c r="I7029" s="50"/>
      <c r="J7029" s="50"/>
      <c r="K7029" s="50"/>
      <c r="L7029" s="50"/>
      <c r="M7029" s="50"/>
      <c r="N7029" s="50"/>
      <c r="O7029" s="50"/>
      <c r="P7029" s="50"/>
      <c r="Q7029" s="50"/>
      <c r="R7029" s="50"/>
      <c r="S7029" s="50"/>
      <c r="T7029" s="50"/>
      <c r="U7029" s="50"/>
      <c r="V7029" s="50"/>
      <c r="W7029" s="50"/>
      <c r="X7029" s="50"/>
      <c r="Y7029" s="50"/>
      <c r="Z7029" s="50"/>
      <c r="AA7029" s="50"/>
      <c r="AB7029" s="50"/>
      <c r="AC7029" s="50"/>
      <c r="AD7029" s="50"/>
      <c r="AE7029" s="50"/>
      <c r="AF7029" s="50"/>
      <c r="AG7029" s="50"/>
      <c r="AH7029" s="50"/>
      <c r="AI7029" s="50"/>
      <c r="AJ7029" s="50"/>
      <c r="AK7029" s="50"/>
      <c r="AL7029" s="50"/>
      <c r="AM7029" s="50"/>
      <c r="AN7029" s="50"/>
      <c r="AO7029" s="50"/>
      <c r="AP7029" s="50"/>
      <c r="AQ7029" s="50"/>
      <c r="AR7029" s="50"/>
      <c r="AS7029" s="50"/>
      <c r="AT7029" s="50"/>
      <c r="AU7029" s="50"/>
      <c r="AV7029" s="50"/>
      <c r="AW7029" s="50"/>
      <c r="AX7029" s="50"/>
      <c r="AY7029" s="50"/>
      <c r="AZ7029" s="50"/>
      <c r="BA7029" s="50"/>
      <c r="BB7029" s="50"/>
      <c r="BC7029" s="50"/>
      <c r="BD7029" s="50"/>
      <c r="BE7029" s="50"/>
      <c r="BF7029" s="50"/>
      <c r="BG7029" s="50"/>
      <c r="BH7029" s="50"/>
      <c r="BI7029" s="50"/>
      <c r="BJ7029" s="50"/>
      <c r="BK7029" s="50"/>
      <c r="BL7029" s="50"/>
      <c r="BM7029" s="50"/>
      <c r="BN7029" s="50"/>
      <c r="BO7029" s="50"/>
      <c r="BP7029" s="50"/>
      <c r="BQ7029" s="50"/>
      <c r="BR7029" s="50"/>
      <c r="BS7029" s="50"/>
      <c r="BT7029" s="50"/>
      <c r="BU7029" s="50"/>
      <c r="BV7029" s="50"/>
      <c r="BW7029" s="50"/>
      <c r="BX7029" s="50"/>
      <c r="BY7029" s="50"/>
      <c r="BZ7029" s="50"/>
      <c r="CA7029" s="50"/>
      <c r="CB7029" s="50"/>
      <c r="CC7029" s="50"/>
      <c r="CD7029" s="50"/>
      <c r="CE7029" s="50"/>
      <c r="CF7029" s="50"/>
      <c r="CG7029" s="50"/>
      <c r="CH7029" s="50"/>
      <c r="CI7029" s="50"/>
      <c r="CJ7029" s="50"/>
      <c r="CK7029" s="50"/>
      <c r="CL7029" s="50"/>
      <c r="CM7029" s="50"/>
      <c r="CN7029" s="50"/>
      <c r="CO7029" s="50"/>
      <c r="CP7029" s="50"/>
      <c r="CQ7029" s="50"/>
      <c r="CR7029" s="50"/>
      <c r="CS7029" s="50"/>
      <c r="CT7029" s="50"/>
      <c r="CU7029" s="50"/>
      <c r="CV7029" s="50"/>
      <c r="CW7029" s="50"/>
      <c r="CX7029" s="50"/>
      <c r="CY7029" s="50"/>
      <c r="CZ7029" s="50"/>
      <c r="DA7029" s="50"/>
      <c r="DB7029" s="50"/>
      <c r="DC7029" s="50"/>
      <c r="DD7029" s="50"/>
      <c r="DE7029" s="50"/>
      <c r="DF7029" s="50"/>
      <c r="DG7029" s="50"/>
    </row>
    <row r="7030" spans="1:111" x14ac:dyDescent="0.2">
      <c r="A7030" s="185"/>
      <c r="B7030" s="186"/>
      <c r="C7030" s="186"/>
      <c r="D7030" s="54"/>
      <c r="E7030" s="310"/>
      <c r="F7030" s="192"/>
      <c r="G7030" s="192"/>
      <c r="H7030" s="50"/>
      <c r="I7030" s="50"/>
      <c r="J7030" s="50"/>
      <c r="K7030" s="50"/>
      <c r="L7030" s="50"/>
      <c r="M7030" s="50"/>
      <c r="N7030" s="50"/>
      <c r="O7030" s="50"/>
      <c r="P7030" s="50"/>
      <c r="Q7030" s="50"/>
      <c r="R7030" s="50"/>
      <c r="S7030" s="50"/>
      <c r="T7030" s="50"/>
      <c r="U7030" s="50"/>
      <c r="V7030" s="50"/>
      <c r="W7030" s="50"/>
      <c r="X7030" s="50"/>
      <c r="Y7030" s="50"/>
      <c r="Z7030" s="50"/>
      <c r="AA7030" s="50"/>
      <c r="AB7030" s="50"/>
      <c r="AC7030" s="50"/>
      <c r="AD7030" s="50"/>
      <c r="AE7030" s="50"/>
      <c r="AF7030" s="50"/>
      <c r="AG7030" s="50"/>
      <c r="AH7030" s="50"/>
      <c r="AI7030" s="50"/>
      <c r="AJ7030" s="50"/>
      <c r="AK7030" s="50"/>
      <c r="AL7030" s="50"/>
      <c r="AM7030" s="50"/>
      <c r="AN7030" s="50"/>
      <c r="AO7030" s="50"/>
      <c r="AP7030" s="50"/>
      <c r="AQ7030" s="50"/>
      <c r="AR7030" s="50"/>
      <c r="AS7030" s="50"/>
      <c r="AT7030" s="50"/>
      <c r="AU7030" s="50"/>
      <c r="AV7030" s="50"/>
      <c r="AW7030" s="50"/>
      <c r="AX7030" s="50"/>
      <c r="AY7030" s="50"/>
      <c r="AZ7030" s="50"/>
      <c r="BA7030" s="50"/>
      <c r="BB7030" s="50"/>
      <c r="BC7030" s="50"/>
      <c r="BD7030" s="50"/>
      <c r="BE7030" s="50"/>
      <c r="BF7030" s="50"/>
      <c r="BG7030" s="50"/>
      <c r="BH7030" s="50"/>
      <c r="BI7030" s="50"/>
      <c r="BJ7030" s="50"/>
      <c r="BK7030" s="50"/>
      <c r="BL7030" s="50"/>
      <c r="BM7030" s="50"/>
      <c r="BN7030" s="50"/>
      <c r="BO7030" s="50"/>
      <c r="BP7030" s="50"/>
      <c r="BQ7030" s="50"/>
      <c r="BR7030" s="50"/>
      <c r="BS7030" s="50"/>
      <c r="BT7030" s="50"/>
      <c r="BU7030" s="50"/>
      <c r="BV7030" s="50"/>
      <c r="BW7030" s="50"/>
      <c r="BX7030" s="50"/>
      <c r="BY7030" s="50"/>
      <c r="BZ7030" s="50"/>
      <c r="CA7030" s="50"/>
      <c r="CB7030" s="50"/>
      <c r="CC7030" s="50"/>
      <c r="CD7030" s="50"/>
      <c r="CE7030" s="50"/>
      <c r="CF7030" s="50"/>
      <c r="CG7030" s="50"/>
      <c r="CH7030" s="50"/>
      <c r="CI7030" s="50"/>
      <c r="CJ7030" s="50"/>
      <c r="CK7030" s="50"/>
      <c r="CL7030" s="50"/>
      <c r="CM7030" s="50"/>
      <c r="CN7030" s="50"/>
      <c r="CO7030" s="50"/>
      <c r="CP7030" s="50"/>
      <c r="CQ7030" s="50"/>
      <c r="CR7030" s="50"/>
      <c r="CS7030" s="50"/>
      <c r="CT7030" s="50"/>
      <c r="CU7030" s="50"/>
      <c r="CV7030" s="50"/>
      <c r="CW7030" s="50"/>
      <c r="CX7030" s="50"/>
      <c r="CY7030" s="50"/>
      <c r="CZ7030" s="50"/>
      <c r="DA7030" s="50"/>
      <c r="DB7030" s="50"/>
      <c r="DC7030" s="50"/>
      <c r="DD7030" s="50"/>
      <c r="DE7030" s="50"/>
      <c r="DF7030" s="50"/>
      <c r="DG7030" s="50"/>
    </row>
    <row r="7031" spans="1:111" x14ac:dyDescent="0.2">
      <c r="A7031" s="185"/>
      <c r="B7031" s="186"/>
      <c r="C7031" s="186"/>
      <c r="D7031" s="54"/>
      <c r="E7031" s="310"/>
      <c r="F7031" s="192"/>
      <c r="G7031" s="192"/>
      <c r="H7031" s="50"/>
      <c r="I7031" s="50"/>
      <c r="J7031" s="50"/>
      <c r="K7031" s="50"/>
      <c r="L7031" s="50"/>
      <c r="M7031" s="50"/>
      <c r="N7031" s="50"/>
      <c r="O7031" s="50"/>
      <c r="P7031" s="50"/>
      <c r="Q7031" s="50"/>
      <c r="R7031" s="50"/>
      <c r="S7031" s="50"/>
      <c r="T7031" s="50"/>
      <c r="U7031" s="50"/>
      <c r="V7031" s="50"/>
      <c r="W7031" s="50"/>
      <c r="X7031" s="50"/>
      <c r="Y7031" s="50"/>
      <c r="Z7031" s="50"/>
      <c r="AA7031" s="50"/>
      <c r="AB7031" s="50"/>
      <c r="AC7031" s="50"/>
      <c r="AD7031" s="50"/>
      <c r="AE7031" s="50"/>
      <c r="AF7031" s="50"/>
      <c r="AG7031" s="50"/>
      <c r="AH7031" s="50"/>
      <c r="AI7031" s="50"/>
      <c r="AJ7031" s="50"/>
      <c r="AK7031" s="50"/>
      <c r="AL7031" s="50"/>
      <c r="AM7031" s="50"/>
      <c r="AN7031" s="50"/>
      <c r="AO7031" s="50"/>
      <c r="AP7031" s="50"/>
      <c r="AQ7031" s="50"/>
      <c r="AR7031" s="50"/>
      <c r="AS7031" s="50"/>
      <c r="AT7031" s="50"/>
      <c r="AU7031" s="50"/>
      <c r="AV7031" s="50"/>
      <c r="AW7031" s="50"/>
      <c r="AX7031" s="50"/>
      <c r="AY7031" s="50"/>
      <c r="AZ7031" s="50"/>
      <c r="BA7031" s="50"/>
      <c r="BB7031" s="50"/>
      <c r="BC7031" s="50"/>
      <c r="BD7031" s="50"/>
      <c r="BE7031" s="50"/>
      <c r="BF7031" s="50"/>
      <c r="BG7031" s="50"/>
      <c r="BH7031" s="50"/>
      <c r="BI7031" s="50"/>
      <c r="BJ7031" s="50"/>
      <c r="BK7031" s="50"/>
      <c r="BL7031" s="50"/>
      <c r="BM7031" s="50"/>
      <c r="BN7031" s="50"/>
      <c r="BO7031" s="50"/>
      <c r="BP7031" s="50"/>
      <c r="BQ7031" s="50"/>
      <c r="BR7031" s="50"/>
      <c r="BS7031" s="50"/>
      <c r="BT7031" s="50"/>
      <c r="BU7031" s="50"/>
      <c r="BV7031" s="50"/>
      <c r="BW7031" s="50"/>
      <c r="BX7031" s="50"/>
      <c r="BY7031" s="50"/>
      <c r="BZ7031" s="50"/>
      <c r="CA7031" s="50"/>
      <c r="CB7031" s="50"/>
      <c r="CC7031" s="50"/>
      <c r="CD7031" s="50"/>
      <c r="CE7031" s="50"/>
      <c r="CF7031" s="50"/>
      <c r="CG7031" s="50"/>
      <c r="CH7031" s="50"/>
      <c r="CI7031" s="50"/>
      <c r="CJ7031" s="50"/>
      <c r="CK7031" s="50"/>
      <c r="CL7031" s="50"/>
      <c r="CM7031" s="50"/>
      <c r="CN7031" s="50"/>
      <c r="CO7031" s="50"/>
      <c r="CP7031" s="50"/>
      <c r="CQ7031" s="50"/>
      <c r="CR7031" s="50"/>
      <c r="CS7031" s="50"/>
      <c r="CT7031" s="50"/>
      <c r="CU7031" s="50"/>
      <c r="CV7031" s="50"/>
      <c r="CW7031" s="50"/>
      <c r="CX7031" s="50"/>
      <c r="CY7031" s="50"/>
      <c r="CZ7031" s="50"/>
      <c r="DA7031" s="50"/>
      <c r="DB7031" s="50"/>
      <c r="DC7031" s="50"/>
      <c r="DD7031" s="50"/>
      <c r="DE7031" s="50"/>
      <c r="DF7031" s="50"/>
      <c r="DG7031" s="50"/>
    </row>
    <row r="7032" spans="1:111" x14ac:dyDescent="0.2">
      <c r="A7032" s="185"/>
      <c r="B7032" s="186"/>
      <c r="C7032" s="186"/>
      <c r="D7032" s="54"/>
      <c r="E7032" s="310"/>
      <c r="F7032" s="192"/>
      <c r="G7032" s="192"/>
      <c r="H7032" s="50"/>
      <c r="I7032" s="50"/>
      <c r="J7032" s="50"/>
      <c r="K7032" s="50"/>
      <c r="L7032" s="50"/>
      <c r="M7032" s="50"/>
      <c r="N7032" s="50"/>
      <c r="O7032" s="50"/>
      <c r="P7032" s="50"/>
      <c r="Q7032" s="50"/>
      <c r="R7032" s="50"/>
      <c r="S7032" s="50"/>
      <c r="T7032" s="50"/>
      <c r="U7032" s="50"/>
      <c r="V7032" s="50"/>
      <c r="W7032" s="50"/>
      <c r="X7032" s="50"/>
      <c r="Y7032" s="50"/>
      <c r="Z7032" s="50"/>
      <c r="AA7032" s="50"/>
      <c r="AB7032" s="50"/>
      <c r="AC7032" s="50"/>
      <c r="AD7032" s="50"/>
      <c r="AE7032" s="50"/>
      <c r="AF7032" s="50"/>
      <c r="AG7032" s="50"/>
      <c r="AH7032" s="50"/>
      <c r="AI7032" s="50"/>
      <c r="AJ7032" s="50"/>
      <c r="AK7032" s="50"/>
      <c r="AL7032" s="50"/>
      <c r="AM7032" s="50"/>
      <c r="AN7032" s="50"/>
      <c r="AO7032" s="50"/>
      <c r="AP7032" s="50"/>
      <c r="AQ7032" s="50"/>
      <c r="AR7032" s="50"/>
      <c r="AS7032" s="50"/>
      <c r="AT7032" s="50"/>
      <c r="AU7032" s="50"/>
      <c r="AV7032" s="50"/>
      <c r="AW7032" s="50"/>
      <c r="AX7032" s="50"/>
      <c r="AY7032" s="50"/>
      <c r="AZ7032" s="50"/>
      <c r="BA7032" s="50"/>
      <c r="BB7032" s="50"/>
      <c r="BC7032" s="50"/>
      <c r="BD7032" s="50"/>
      <c r="BE7032" s="50"/>
      <c r="BF7032" s="50"/>
      <c r="BG7032" s="50"/>
      <c r="BH7032" s="50"/>
      <c r="BI7032" s="50"/>
      <c r="BJ7032" s="50"/>
      <c r="BK7032" s="50"/>
      <c r="BL7032" s="50"/>
      <c r="BM7032" s="50"/>
      <c r="BN7032" s="50"/>
      <c r="BO7032" s="50"/>
      <c r="BP7032" s="50"/>
      <c r="BQ7032" s="50"/>
      <c r="BR7032" s="50"/>
      <c r="BS7032" s="50"/>
      <c r="BT7032" s="50"/>
      <c r="BU7032" s="50"/>
      <c r="BV7032" s="50"/>
      <c r="BW7032" s="50"/>
      <c r="BX7032" s="50"/>
      <c r="BY7032" s="50"/>
      <c r="BZ7032" s="50"/>
      <c r="CA7032" s="50"/>
      <c r="CB7032" s="50"/>
      <c r="CC7032" s="50"/>
      <c r="CD7032" s="50"/>
      <c r="CE7032" s="50"/>
      <c r="CF7032" s="50"/>
      <c r="CG7032" s="50"/>
      <c r="CH7032" s="50"/>
      <c r="CI7032" s="50"/>
      <c r="CJ7032" s="50"/>
      <c r="CK7032" s="50"/>
      <c r="CL7032" s="50"/>
      <c r="CM7032" s="50"/>
      <c r="CN7032" s="50"/>
      <c r="CO7032" s="50"/>
      <c r="CP7032" s="50"/>
      <c r="CQ7032" s="50"/>
      <c r="CR7032" s="50"/>
      <c r="CS7032" s="50"/>
      <c r="CT7032" s="50"/>
      <c r="CU7032" s="50"/>
      <c r="CV7032" s="50"/>
      <c r="CW7032" s="50"/>
      <c r="CX7032" s="50"/>
      <c r="CY7032" s="50"/>
      <c r="CZ7032" s="50"/>
      <c r="DA7032" s="50"/>
      <c r="DB7032" s="50"/>
      <c r="DC7032" s="50"/>
      <c r="DD7032" s="50"/>
      <c r="DE7032" s="50"/>
      <c r="DF7032" s="50"/>
      <c r="DG7032" s="50"/>
    </row>
    <row r="7033" spans="1:111" x14ac:dyDescent="0.2">
      <c r="A7033" s="185"/>
      <c r="B7033" s="186"/>
      <c r="C7033" s="186"/>
      <c r="D7033" s="54"/>
      <c r="E7033" s="310"/>
      <c r="F7033" s="192"/>
      <c r="G7033" s="192"/>
      <c r="H7033" s="50"/>
      <c r="I7033" s="50"/>
      <c r="J7033" s="50"/>
      <c r="K7033" s="50"/>
      <c r="L7033" s="50"/>
      <c r="M7033" s="50"/>
      <c r="N7033" s="50"/>
      <c r="O7033" s="50"/>
      <c r="P7033" s="50"/>
      <c r="Q7033" s="50"/>
      <c r="R7033" s="50"/>
      <c r="S7033" s="50"/>
      <c r="T7033" s="50"/>
      <c r="U7033" s="50"/>
      <c r="V7033" s="50"/>
      <c r="W7033" s="50"/>
      <c r="X7033" s="50"/>
      <c r="Y7033" s="50"/>
      <c r="Z7033" s="50"/>
      <c r="AA7033" s="50"/>
      <c r="AB7033" s="50"/>
      <c r="AC7033" s="50"/>
      <c r="AD7033" s="50"/>
      <c r="AE7033" s="50"/>
      <c r="AF7033" s="50"/>
      <c r="AG7033" s="50"/>
      <c r="AH7033" s="50"/>
      <c r="AI7033" s="50"/>
      <c r="AJ7033" s="50"/>
      <c r="AK7033" s="50"/>
      <c r="AL7033" s="50"/>
      <c r="AM7033" s="50"/>
      <c r="AN7033" s="50"/>
      <c r="AO7033" s="50"/>
      <c r="AP7033" s="50"/>
      <c r="AQ7033" s="50"/>
      <c r="AR7033" s="50"/>
      <c r="AS7033" s="50"/>
      <c r="AT7033" s="50"/>
      <c r="AU7033" s="50"/>
      <c r="AV7033" s="50"/>
      <c r="AW7033" s="50"/>
      <c r="AX7033" s="50"/>
      <c r="AY7033" s="50"/>
      <c r="AZ7033" s="50"/>
      <c r="BA7033" s="50"/>
      <c r="BB7033" s="50"/>
      <c r="BC7033" s="50"/>
      <c r="BD7033" s="50"/>
      <c r="BE7033" s="50"/>
      <c r="BF7033" s="50"/>
      <c r="BG7033" s="50"/>
      <c r="BH7033" s="50"/>
      <c r="BI7033" s="50"/>
      <c r="BJ7033" s="50"/>
      <c r="BK7033" s="50"/>
      <c r="BL7033" s="50"/>
      <c r="BM7033" s="50"/>
      <c r="BN7033" s="50"/>
      <c r="BO7033" s="50"/>
      <c r="BP7033" s="50"/>
      <c r="BQ7033" s="50"/>
      <c r="BR7033" s="50"/>
      <c r="BS7033" s="50"/>
      <c r="BT7033" s="50"/>
      <c r="BU7033" s="50"/>
      <c r="BV7033" s="50"/>
      <c r="BW7033" s="50"/>
      <c r="BX7033" s="50"/>
      <c r="BY7033" s="50"/>
      <c r="BZ7033" s="50"/>
      <c r="CA7033" s="50"/>
      <c r="CB7033" s="50"/>
      <c r="CC7033" s="50"/>
      <c r="CD7033" s="50"/>
      <c r="CE7033" s="50"/>
      <c r="CF7033" s="50"/>
      <c r="CG7033" s="50"/>
      <c r="CH7033" s="50"/>
      <c r="CI7033" s="50"/>
      <c r="CJ7033" s="50"/>
      <c r="CK7033" s="50"/>
      <c r="CL7033" s="50"/>
      <c r="CM7033" s="50"/>
      <c r="CN7033" s="50"/>
      <c r="CO7033" s="50"/>
      <c r="CP7033" s="50"/>
      <c r="CQ7033" s="50"/>
      <c r="CR7033" s="50"/>
      <c r="CS7033" s="50"/>
      <c r="CT7033" s="50"/>
      <c r="CU7033" s="50"/>
      <c r="CV7033" s="50"/>
      <c r="CW7033" s="50"/>
      <c r="CX7033" s="50"/>
      <c r="CY7033" s="50"/>
      <c r="CZ7033" s="50"/>
      <c r="DA7033" s="50"/>
      <c r="DB7033" s="50"/>
      <c r="DC7033" s="50"/>
      <c r="DD7033" s="50"/>
      <c r="DE7033" s="50"/>
      <c r="DF7033" s="50"/>
      <c r="DG7033" s="50"/>
    </row>
    <row r="7034" spans="1:111" x14ac:dyDescent="0.2">
      <c r="A7034" s="185"/>
      <c r="B7034" s="186"/>
      <c r="C7034" s="186"/>
      <c r="D7034" s="54"/>
      <c r="E7034" s="310"/>
      <c r="F7034" s="192"/>
      <c r="G7034" s="192"/>
      <c r="H7034" s="50"/>
      <c r="I7034" s="50"/>
      <c r="J7034" s="50"/>
      <c r="K7034" s="50"/>
      <c r="L7034" s="50"/>
      <c r="M7034" s="50"/>
      <c r="N7034" s="50"/>
      <c r="O7034" s="50"/>
      <c r="P7034" s="50"/>
      <c r="Q7034" s="50"/>
      <c r="R7034" s="50"/>
      <c r="S7034" s="50"/>
      <c r="T7034" s="50"/>
      <c r="U7034" s="50"/>
      <c r="V7034" s="50"/>
      <c r="W7034" s="50"/>
      <c r="X7034" s="50"/>
      <c r="Y7034" s="50"/>
      <c r="Z7034" s="50"/>
      <c r="AA7034" s="50"/>
      <c r="AB7034" s="50"/>
      <c r="AC7034" s="50"/>
      <c r="AD7034" s="50"/>
      <c r="AE7034" s="50"/>
      <c r="AF7034" s="50"/>
      <c r="AG7034" s="50"/>
      <c r="AH7034" s="50"/>
      <c r="AI7034" s="50"/>
      <c r="AJ7034" s="50"/>
      <c r="AK7034" s="50"/>
      <c r="AL7034" s="50"/>
      <c r="AM7034" s="50"/>
      <c r="AN7034" s="50"/>
      <c r="AO7034" s="50"/>
      <c r="AP7034" s="50"/>
      <c r="AQ7034" s="50"/>
      <c r="AR7034" s="50"/>
      <c r="AS7034" s="50"/>
      <c r="AT7034" s="50"/>
      <c r="AU7034" s="50"/>
      <c r="AV7034" s="50"/>
      <c r="AW7034" s="50"/>
      <c r="AX7034" s="50"/>
      <c r="AY7034" s="50"/>
      <c r="AZ7034" s="50"/>
      <c r="BA7034" s="50"/>
      <c r="BB7034" s="50"/>
      <c r="BC7034" s="50"/>
      <c r="BD7034" s="50"/>
      <c r="BE7034" s="50"/>
      <c r="BF7034" s="50"/>
      <c r="BG7034" s="50"/>
      <c r="BH7034" s="50"/>
      <c r="BI7034" s="50"/>
      <c r="BJ7034" s="50"/>
      <c r="BK7034" s="50"/>
      <c r="BL7034" s="50"/>
      <c r="BM7034" s="50"/>
      <c r="BN7034" s="50"/>
      <c r="BO7034" s="50"/>
      <c r="BP7034" s="50"/>
      <c r="BQ7034" s="50"/>
      <c r="BR7034" s="50"/>
      <c r="BS7034" s="50"/>
      <c r="BT7034" s="50"/>
      <c r="BU7034" s="50"/>
      <c r="BV7034" s="50"/>
      <c r="BW7034" s="50"/>
      <c r="BX7034" s="50"/>
      <c r="BY7034" s="50"/>
      <c r="BZ7034" s="50"/>
      <c r="CA7034" s="50"/>
      <c r="CB7034" s="50"/>
      <c r="CC7034" s="50"/>
      <c r="CD7034" s="50"/>
      <c r="CE7034" s="50"/>
      <c r="CF7034" s="50"/>
      <c r="CG7034" s="50"/>
      <c r="CH7034" s="50"/>
      <c r="CI7034" s="50"/>
      <c r="CJ7034" s="50"/>
      <c r="CK7034" s="50"/>
      <c r="CL7034" s="50"/>
      <c r="CM7034" s="50"/>
      <c r="CN7034" s="50"/>
      <c r="CO7034" s="50"/>
      <c r="CP7034" s="50"/>
      <c r="CQ7034" s="50"/>
      <c r="CR7034" s="50"/>
      <c r="CS7034" s="50"/>
      <c r="CT7034" s="50"/>
      <c r="CU7034" s="50"/>
      <c r="CV7034" s="50"/>
      <c r="CW7034" s="50"/>
      <c r="CX7034" s="50"/>
      <c r="CY7034" s="50"/>
      <c r="CZ7034" s="50"/>
      <c r="DA7034" s="50"/>
      <c r="DB7034" s="50"/>
      <c r="DC7034" s="50"/>
      <c r="DD7034" s="50"/>
      <c r="DE7034" s="50"/>
      <c r="DF7034" s="50"/>
      <c r="DG7034" s="50"/>
    </row>
    <row r="7035" spans="1:111" x14ac:dyDescent="0.2">
      <c r="A7035" s="185"/>
      <c r="B7035" s="186"/>
      <c r="C7035" s="186"/>
      <c r="D7035" s="54"/>
      <c r="E7035" s="310"/>
      <c r="F7035" s="192"/>
      <c r="G7035" s="192"/>
      <c r="H7035" s="50"/>
      <c r="I7035" s="50"/>
      <c r="J7035" s="50"/>
      <c r="K7035" s="50"/>
      <c r="L7035" s="50"/>
      <c r="M7035" s="50"/>
      <c r="N7035" s="50"/>
      <c r="O7035" s="50"/>
      <c r="P7035" s="50"/>
      <c r="Q7035" s="50"/>
      <c r="R7035" s="50"/>
      <c r="S7035" s="50"/>
      <c r="T7035" s="50"/>
      <c r="U7035" s="50"/>
      <c r="V7035" s="50"/>
      <c r="W7035" s="50"/>
      <c r="X7035" s="50"/>
      <c r="Y7035" s="50"/>
      <c r="Z7035" s="50"/>
      <c r="AA7035" s="50"/>
      <c r="AB7035" s="50"/>
      <c r="AC7035" s="50"/>
      <c r="AD7035" s="50"/>
      <c r="AE7035" s="50"/>
      <c r="AF7035" s="50"/>
      <c r="AG7035" s="50"/>
      <c r="AH7035" s="50"/>
      <c r="AI7035" s="50"/>
      <c r="AJ7035" s="50"/>
      <c r="AK7035" s="50"/>
      <c r="AL7035" s="50"/>
      <c r="AM7035" s="50"/>
      <c r="AN7035" s="50"/>
      <c r="AO7035" s="50"/>
      <c r="AP7035" s="50"/>
      <c r="AQ7035" s="50"/>
      <c r="AR7035" s="50"/>
      <c r="AS7035" s="50"/>
      <c r="AT7035" s="50"/>
      <c r="AU7035" s="50"/>
      <c r="AV7035" s="50"/>
      <c r="AW7035" s="50"/>
      <c r="AX7035" s="50"/>
      <c r="AY7035" s="50"/>
      <c r="AZ7035" s="50"/>
      <c r="BA7035" s="50"/>
      <c r="BB7035" s="50"/>
      <c r="BC7035" s="50"/>
      <c r="BD7035" s="50"/>
      <c r="BE7035" s="50"/>
      <c r="BF7035" s="50"/>
      <c r="BG7035" s="50"/>
      <c r="BH7035" s="50"/>
      <c r="BI7035" s="50"/>
      <c r="BJ7035" s="50"/>
      <c r="BK7035" s="50"/>
      <c r="BL7035" s="50"/>
      <c r="BM7035" s="50"/>
      <c r="BN7035" s="50"/>
      <c r="BO7035" s="50"/>
      <c r="BP7035" s="50"/>
      <c r="BQ7035" s="50"/>
      <c r="BR7035" s="50"/>
      <c r="BS7035" s="50"/>
      <c r="BT7035" s="50"/>
      <c r="BU7035" s="50"/>
      <c r="BV7035" s="50"/>
      <c r="BW7035" s="50"/>
      <c r="BX7035" s="50"/>
      <c r="BY7035" s="50"/>
      <c r="BZ7035" s="50"/>
      <c r="CA7035" s="50"/>
      <c r="CB7035" s="50"/>
      <c r="CC7035" s="50"/>
      <c r="CD7035" s="50"/>
      <c r="CE7035" s="50"/>
      <c r="CF7035" s="50"/>
      <c r="CG7035" s="50"/>
      <c r="CH7035" s="50"/>
      <c r="CI7035" s="50"/>
      <c r="CJ7035" s="50"/>
      <c r="CK7035" s="50"/>
      <c r="CL7035" s="50"/>
      <c r="CM7035" s="50"/>
      <c r="CN7035" s="50"/>
      <c r="CO7035" s="50"/>
      <c r="CP7035" s="50"/>
      <c r="CQ7035" s="50"/>
      <c r="CR7035" s="50"/>
      <c r="CS7035" s="50"/>
      <c r="CT7035" s="50"/>
      <c r="CU7035" s="50"/>
      <c r="CV7035" s="50"/>
      <c r="CW7035" s="50"/>
      <c r="CX7035" s="50"/>
      <c r="CY7035" s="50"/>
      <c r="CZ7035" s="50"/>
      <c r="DA7035" s="50"/>
      <c r="DB7035" s="50"/>
      <c r="DC7035" s="50"/>
      <c r="DD7035" s="50"/>
      <c r="DE7035" s="50"/>
      <c r="DF7035" s="50"/>
      <c r="DG7035" s="50"/>
    </row>
    <row r="7036" spans="1:111" x14ac:dyDescent="0.2">
      <c r="A7036" s="185"/>
      <c r="B7036" s="186"/>
      <c r="C7036" s="186"/>
      <c r="D7036" s="54"/>
      <c r="E7036" s="310"/>
      <c r="F7036" s="192"/>
      <c r="G7036" s="192"/>
      <c r="H7036" s="50"/>
      <c r="I7036" s="50"/>
      <c r="J7036" s="50"/>
      <c r="K7036" s="50"/>
      <c r="L7036" s="50"/>
      <c r="M7036" s="50"/>
      <c r="N7036" s="50"/>
      <c r="O7036" s="50"/>
      <c r="P7036" s="50"/>
      <c r="Q7036" s="50"/>
      <c r="R7036" s="50"/>
      <c r="S7036" s="50"/>
      <c r="T7036" s="50"/>
      <c r="U7036" s="50"/>
      <c r="V7036" s="50"/>
      <c r="W7036" s="50"/>
      <c r="X7036" s="50"/>
      <c r="Y7036" s="50"/>
      <c r="Z7036" s="50"/>
      <c r="AA7036" s="50"/>
      <c r="AB7036" s="50"/>
      <c r="AC7036" s="50"/>
      <c r="AD7036" s="50"/>
      <c r="AE7036" s="50"/>
      <c r="AF7036" s="50"/>
      <c r="AG7036" s="50"/>
      <c r="AH7036" s="50"/>
      <c r="AI7036" s="50"/>
      <c r="AJ7036" s="50"/>
      <c r="AK7036" s="50"/>
      <c r="AL7036" s="50"/>
      <c r="AM7036" s="50"/>
      <c r="AN7036" s="50"/>
      <c r="AO7036" s="50"/>
      <c r="AP7036" s="50"/>
      <c r="AQ7036" s="50"/>
      <c r="AR7036" s="50"/>
      <c r="AS7036" s="50"/>
      <c r="AT7036" s="50"/>
      <c r="AU7036" s="50"/>
      <c r="AV7036" s="50"/>
      <c r="AW7036" s="50"/>
      <c r="AX7036" s="50"/>
      <c r="AY7036" s="50"/>
      <c r="AZ7036" s="50"/>
      <c r="BA7036" s="50"/>
      <c r="BB7036" s="50"/>
      <c r="BC7036" s="50"/>
      <c r="BD7036" s="50"/>
      <c r="BE7036" s="50"/>
      <c r="BF7036" s="50"/>
      <c r="BG7036" s="50"/>
      <c r="BH7036" s="50"/>
      <c r="BI7036" s="50"/>
      <c r="BJ7036" s="50"/>
      <c r="BK7036" s="50"/>
      <c r="BL7036" s="50"/>
      <c r="BM7036" s="50"/>
      <c r="BN7036" s="50"/>
      <c r="BO7036" s="50"/>
      <c r="BP7036" s="50"/>
      <c r="BQ7036" s="50"/>
      <c r="BR7036" s="50"/>
      <c r="BS7036" s="50"/>
      <c r="BT7036" s="50"/>
      <c r="BU7036" s="50"/>
      <c r="BV7036" s="50"/>
      <c r="BW7036" s="50"/>
      <c r="BX7036" s="50"/>
      <c r="BY7036" s="50"/>
      <c r="BZ7036" s="50"/>
      <c r="CA7036" s="50"/>
      <c r="CB7036" s="50"/>
      <c r="CC7036" s="50"/>
      <c r="CD7036" s="50"/>
      <c r="CE7036" s="50"/>
      <c r="CF7036" s="50"/>
      <c r="CG7036" s="50"/>
      <c r="CH7036" s="50"/>
      <c r="CI7036" s="50"/>
      <c r="CJ7036" s="50"/>
      <c r="CK7036" s="50"/>
      <c r="CL7036" s="50"/>
      <c r="CM7036" s="50"/>
      <c r="CN7036" s="50"/>
      <c r="CO7036" s="50"/>
      <c r="CP7036" s="50"/>
      <c r="CQ7036" s="50"/>
      <c r="CR7036" s="50"/>
      <c r="CS7036" s="50"/>
      <c r="CT7036" s="50"/>
      <c r="CU7036" s="50"/>
      <c r="CV7036" s="50"/>
      <c r="CW7036" s="50"/>
      <c r="CX7036" s="50"/>
      <c r="CY7036" s="50"/>
      <c r="CZ7036" s="50"/>
      <c r="DA7036" s="50"/>
      <c r="DB7036" s="50"/>
      <c r="DC7036" s="50"/>
      <c r="DD7036" s="50"/>
      <c r="DE7036" s="50"/>
      <c r="DF7036" s="50"/>
      <c r="DG7036" s="50"/>
    </row>
    <row r="7037" spans="1:111" x14ac:dyDescent="0.2">
      <c r="A7037" s="185"/>
      <c r="B7037" s="186"/>
      <c r="C7037" s="186"/>
      <c r="D7037" s="54"/>
      <c r="E7037" s="310"/>
      <c r="F7037" s="192"/>
      <c r="G7037" s="192"/>
      <c r="H7037" s="50"/>
      <c r="I7037" s="50"/>
      <c r="J7037" s="50"/>
      <c r="K7037" s="50"/>
      <c r="L7037" s="50"/>
      <c r="M7037" s="50"/>
      <c r="N7037" s="50"/>
      <c r="O7037" s="50"/>
      <c r="P7037" s="50"/>
      <c r="Q7037" s="50"/>
      <c r="R7037" s="50"/>
      <c r="S7037" s="50"/>
      <c r="T7037" s="50"/>
      <c r="U7037" s="50"/>
      <c r="V7037" s="50"/>
      <c r="W7037" s="50"/>
      <c r="X7037" s="50"/>
      <c r="Y7037" s="50"/>
      <c r="Z7037" s="50"/>
      <c r="AA7037" s="50"/>
      <c r="AB7037" s="50"/>
      <c r="AC7037" s="50"/>
      <c r="AD7037" s="50"/>
      <c r="AE7037" s="50"/>
      <c r="AF7037" s="50"/>
      <c r="AG7037" s="50"/>
      <c r="AH7037" s="50"/>
      <c r="AI7037" s="50"/>
      <c r="AJ7037" s="50"/>
      <c r="AK7037" s="50"/>
      <c r="AL7037" s="50"/>
      <c r="AM7037" s="50"/>
      <c r="AN7037" s="50"/>
      <c r="AO7037" s="50"/>
      <c r="AP7037" s="50"/>
      <c r="AQ7037" s="50"/>
      <c r="AR7037" s="50"/>
      <c r="AS7037" s="50"/>
      <c r="AT7037" s="50"/>
      <c r="AU7037" s="50"/>
      <c r="AV7037" s="50"/>
      <c r="AW7037" s="50"/>
      <c r="AX7037" s="50"/>
      <c r="AY7037" s="50"/>
      <c r="AZ7037" s="50"/>
      <c r="BA7037" s="50"/>
      <c r="BB7037" s="50"/>
      <c r="BC7037" s="50"/>
      <c r="BD7037" s="50"/>
      <c r="BE7037" s="50"/>
      <c r="BF7037" s="50"/>
      <c r="BG7037" s="50"/>
      <c r="BH7037" s="50"/>
      <c r="BI7037" s="50"/>
      <c r="BJ7037" s="50"/>
      <c r="BK7037" s="50"/>
      <c r="BL7037" s="50"/>
      <c r="BM7037" s="50"/>
      <c r="BN7037" s="50"/>
      <c r="BO7037" s="50"/>
      <c r="BP7037" s="50"/>
      <c r="BQ7037" s="50"/>
      <c r="BR7037" s="50"/>
      <c r="BS7037" s="50"/>
      <c r="BT7037" s="50"/>
      <c r="BU7037" s="50"/>
      <c r="BV7037" s="50"/>
      <c r="BW7037" s="50"/>
      <c r="BX7037" s="50"/>
      <c r="BY7037" s="50"/>
      <c r="BZ7037" s="50"/>
      <c r="CA7037" s="50"/>
      <c r="CB7037" s="50"/>
      <c r="CC7037" s="50"/>
      <c r="CD7037" s="50"/>
      <c r="CE7037" s="50"/>
      <c r="CF7037" s="50"/>
      <c r="CG7037" s="50"/>
      <c r="CH7037" s="50"/>
      <c r="CI7037" s="50"/>
      <c r="CJ7037" s="50"/>
      <c r="CK7037" s="50"/>
      <c r="CL7037" s="50"/>
      <c r="CM7037" s="50"/>
      <c r="CN7037" s="50"/>
      <c r="CO7037" s="50"/>
      <c r="CP7037" s="50"/>
      <c r="CQ7037" s="50"/>
      <c r="CR7037" s="50"/>
      <c r="CS7037" s="50"/>
      <c r="CT7037" s="50"/>
      <c r="CU7037" s="50"/>
      <c r="CV7037" s="50"/>
      <c r="CW7037" s="50"/>
      <c r="CX7037" s="50"/>
      <c r="CY7037" s="50"/>
      <c r="CZ7037" s="50"/>
      <c r="DA7037" s="50"/>
      <c r="DB7037" s="50"/>
      <c r="DC7037" s="50"/>
      <c r="DD7037" s="50"/>
      <c r="DE7037" s="50"/>
      <c r="DF7037" s="50"/>
      <c r="DG7037" s="50"/>
    </row>
    <row r="7038" spans="1:111" x14ac:dyDescent="0.2">
      <c r="A7038" s="185"/>
      <c r="B7038" s="186"/>
      <c r="C7038" s="186"/>
      <c r="D7038" s="54"/>
      <c r="E7038" s="310"/>
      <c r="F7038" s="192"/>
      <c r="G7038" s="192"/>
      <c r="H7038" s="50"/>
      <c r="I7038" s="50"/>
      <c r="J7038" s="50"/>
      <c r="K7038" s="50"/>
      <c r="L7038" s="50"/>
      <c r="M7038" s="50"/>
      <c r="N7038" s="50"/>
      <c r="O7038" s="50"/>
      <c r="P7038" s="50"/>
      <c r="Q7038" s="50"/>
      <c r="R7038" s="50"/>
      <c r="S7038" s="50"/>
      <c r="T7038" s="50"/>
      <c r="U7038" s="50"/>
      <c r="V7038" s="50"/>
      <c r="W7038" s="50"/>
      <c r="X7038" s="50"/>
      <c r="Y7038" s="50"/>
      <c r="Z7038" s="50"/>
      <c r="AA7038" s="50"/>
      <c r="AB7038" s="50"/>
      <c r="AC7038" s="50"/>
      <c r="AD7038" s="50"/>
      <c r="AE7038" s="50"/>
      <c r="AF7038" s="50"/>
      <c r="AG7038" s="50"/>
      <c r="AH7038" s="50"/>
      <c r="AI7038" s="50"/>
      <c r="AJ7038" s="50"/>
      <c r="AK7038" s="50"/>
      <c r="AL7038" s="50"/>
      <c r="AM7038" s="50"/>
      <c r="AN7038" s="50"/>
      <c r="AO7038" s="50"/>
      <c r="AP7038" s="50"/>
      <c r="AQ7038" s="50"/>
      <c r="AR7038" s="50"/>
      <c r="AS7038" s="50"/>
      <c r="AT7038" s="50"/>
      <c r="AU7038" s="50"/>
      <c r="AV7038" s="50"/>
      <c r="AW7038" s="50"/>
      <c r="AX7038" s="50"/>
      <c r="AY7038" s="50"/>
      <c r="AZ7038" s="50"/>
      <c r="BA7038" s="50"/>
      <c r="BB7038" s="50"/>
      <c r="BC7038" s="50"/>
      <c r="BD7038" s="50"/>
      <c r="BE7038" s="50"/>
      <c r="BF7038" s="50"/>
      <c r="BG7038" s="50"/>
      <c r="BH7038" s="50"/>
      <c r="BI7038" s="50"/>
      <c r="BJ7038" s="50"/>
      <c r="BK7038" s="50"/>
      <c r="BL7038" s="50"/>
      <c r="BM7038" s="50"/>
      <c r="BN7038" s="50"/>
      <c r="BO7038" s="50"/>
      <c r="BP7038" s="50"/>
      <c r="BQ7038" s="50"/>
      <c r="BR7038" s="50"/>
      <c r="BS7038" s="50"/>
      <c r="BT7038" s="50"/>
      <c r="BU7038" s="50"/>
      <c r="BV7038" s="50"/>
      <c r="BW7038" s="50"/>
      <c r="BX7038" s="50"/>
      <c r="BY7038" s="50"/>
      <c r="BZ7038" s="50"/>
      <c r="CA7038" s="50"/>
      <c r="CB7038" s="50"/>
      <c r="CC7038" s="50"/>
      <c r="CD7038" s="50"/>
      <c r="CE7038" s="50"/>
      <c r="CF7038" s="50"/>
      <c r="CG7038" s="50"/>
      <c r="CH7038" s="50"/>
      <c r="CI7038" s="50"/>
      <c r="CJ7038" s="50"/>
      <c r="CK7038" s="50"/>
      <c r="CL7038" s="50"/>
      <c r="CM7038" s="50"/>
      <c r="CN7038" s="50"/>
      <c r="CO7038" s="50"/>
      <c r="CP7038" s="50"/>
      <c r="CQ7038" s="50"/>
      <c r="CR7038" s="50"/>
      <c r="CS7038" s="50"/>
      <c r="CT7038" s="50"/>
      <c r="CU7038" s="50"/>
      <c r="CV7038" s="50"/>
      <c r="CW7038" s="50"/>
      <c r="CX7038" s="50"/>
      <c r="CY7038" s="50"/>
      <c r="CZ7038" s="50"/>
      <c r="DA7038" s="50"/>
      <c r="DB7038" s="50"/>
      <c r="DC7038" s="50"/>
      <c r="DD7038" s="50"/>
      <c r="DE7038" s="50"/>
      <c r="DF7038" s="50"/>
      <c r="DG7038" s="50"/>
    </row>
    <row r="7039" spans="1:111" x14ac:dyDescent="0.2">
      <c r="A7039" s="185"/>
      <c r="B7039" s="186"/>
      <c r="C7039" s="186"/>
      <c r="D7039" s="54"/>
      <c r="E7039" s="310"/>
      <c r="F7039" s="192"/>
      <c r="G7039" s="192"/>
      <c r="H7039" s="50"/>
      <c r="I7039" s="50"/>
      <c r="J7039" s="50"/>
      <c r="K7039" s="50"/>
      <c r="L7039" s="50"/>
      <c r="M7039" s="50"/>
      <c r="N7039" s="50"/>
      <c r="O7039" s="50"/>
      <c r="P7039" s="50"/>
      <c r="Q7039" s="50"/>
      <c r="R7039" s="50"/>
      <c r="S7039" s="50"/>
      <c r="T7039" s="50"/>
      <c r="U7039" s="50"/>
      <c r="V7039" s="50"/>
      <c r="W7039" s="50"/>
      <c r="X7039" s="50"/>
      <c r="Y7039" s="50"/>
      <c r="Z7039" s="50"/>
      <c r="AA7039" s="50"/>
      <c r="AB7039" s="50"/>
      <c r="AC7039" s="50"/>
      <c r="AD7039" s="50"/>
      <c r="AE7039" s="50"/>
      <c r="AF7039" s="50"/>
      <c r="AG7039" s="50"/>
      <c r="AH7039" s="50"/>
      <c r="AI7039" s="50"/>
      <c r="AJ7039" s="50"/>
      <c r="AK7039" s="50"/>
      <c r="AL7039" s="50"/>
      <c r="AM7039" s="50"/>
      <c r="AN7039" s="50"/>
      <c r="AO7039" s="50"/>
      <c r="AP7039" s="50"/>
      <c r="AQ7039" s="50"/>
      <c r="AR7039" s="50"/>
      <c r="AS7039" s="50"/>
      <c r="AT7039" s="50"/>
      <c r="AU7039" s="50"/>
      <c r="AV7039" s="50"/>
      <c r="AW7039" s="50"/>
      <c r="AX7039" s="50"/>
      <c r="AY7039" s="50"/>
      <c r="AZ7039" s="50"/>
      <c r="BA7039" s="50"/>
      <c r="BB7039" s="50"/>
      <c r="BC7039" s="50"/>
      <c r="BD7039" s="50"/>
      <c r="BE7039" s="50"/>
      <c r="BF7039" s="50"/>
      <c r="BG7039" s="50"/>
      <c r="BH7039" s="50"/>
      <c r="BI7039" s="50"/>
      <c r="BJ7039" s="50"/>
      <c r="BK7039" s="50"/>
      <c r="BL7039" s="50"/>
      <c r="BM7039" s="50"/>
      <c r="BN7039" s="50"/>
      <c r="BO7039" s="50"/>
      <c r="BP7039" s="50"/>
      <c r="BQ7039" s="50"/>
      <c r="BR7039" s="50"/>
      <c r="BS7039" s="50"/>
      <c r="BT7039" s="50"/>
      <c r="BU7039" s="50"/>
      <c r="BV7039" s="50"/>
      <c r="BW7039" s="50"/>
      <c r="BX7039" s="50"/>
      <c r="BY7039" s="50"/>
      <c r="BZ7039" s="50"/>
      <c r="CA7039" s="50"/>
      <c r="CB7039" s="50"/>
      <c r="CC7039" s="50"/>
      <c r="CD7039" s="50"/>
      <c r="CE7039" s="50"/>
      <c r="CF7039" s="50"/>
      <c r="CG7039" s="50"/>
      <c r="CH7039" s="50"/>
      <c r="CI7039" s="50"/>
      <c r="CJ7039" s="50"/>
      <c r="CK7039" s="50"/>
      <c r="CL7039" s="50"/>
      <c r="CM7039" s="50"/>
      <c r="CN7039" s="50"/>
      <c r="CO7039" s="50"/>
      <c r="CP7039" s="50"/>
      <c r="CQ7039" s="50"/>
      <c r="CR7039" s="50"/>
      <c r="CS7039" s="50"/>
      <c r="CT7039" s="50"/>
      <c r="CU7039" s="50"/>
      <c r="CV7039" s="50"/>
      <c r="CW7039" s="50"/>
      <c r="CX7039" s="50"/>
      <c r="CY7039" s="50"/>
      <c r="CZ7039" s="50"/>
      <c r="DA7039" s="50"/>
      <c r="DB7039" s="50"/>
      <c r="DC7039" s="50"/>
      <c r="DD7039" s="50"/>
      <c r="DE7039" s="50"/>
      <c r="DF7039" s="50"/>
      <c r="DG7039" s="50"/>
    </row>
    <row r="7040" spans="1:111" x14ac:dyDescent="0.2">
      <c r="A7040" s="185"/>
      <c r="B7040" s="186"/>
      <c r="C7040" s="186"/>
      <c r="D7040" s="54"/>
      <c r="E7040" s="310"/>
      <c r="F7040" s="192"/>
      <c r="G7040" s="192"/>
      <c r="H7040" s="50"/>
      <c r="I7040" s="50"/>
      <c r="J7040" s="50"/>
      <c r="K7040" s="50"/>
      <c r="L7040" s="50"/>
      <c r="M7040" s="50"/>
      <c r="N7040" s="50"/>
      <c r="O7040" s="50"/>
      <c r="P7040" s="50"/>
      <c r="Q7040" s="50"/>
      <c r="R7040" s="50"/>
      <c r="S7040" s="50"/>
      <c r="T7040" s="50"/>
      <c r="U7040" s="50"/>
      <c r="V7040" s="50"/>
      <c r="W7040" s="50"/>
      <c r="X7040" s="50"/>
      <c r="Y7040" s="50"/>
      <c r="Z7040" s="50"/>
      <c r="AA7040" s="50"/>
      <c r="AB7040" s="50"/>
      <c r="AC7040" s="50"/>
      <c r="AD7040" s="50"/>
      <c r="AE7040" s="50"/>
      <c r="AF7040" s="50"/>
      <c r="AG7040" s="50"/>
      <c r="AH7040" s="50"/>
      <c r="AI7040" s="50"/>
      <c r="AJ7040" s="50"/>
      <c r="AK7040" s="50"/>
      <c r="AL7040" s="50"/>
      <c r="AM7040" s="50"/>
      <c r="AN7040" s="50"/>
      <c r="AO7040" s="50"/>
      <c r="AP7040" s="50"/>
      <c r="AQ7040" s="50"/>
      <c r="AR7040" s="50"/>
      <c r="AS7040" s="50"/>
      <c r="AT7040" s="50"/>
      <c r="AU7040" s="50"/>
      <c r="AV7040" s="50"/>
      <c r="AW7040" s="50"/>
      <c r="AX7040" s="50"/>
      <c r="AY7040" s="50"/>
      <c r="AZ7040" s="50"/>
      <c r="BA7040" s="50"/>
      <c r="BB7040" s="50"/>
      <c r="BC7040" s="50"/>
      <c r="BD7040" s="50"/>
      <c r="BE7040" s="50"/>
      <c r="BF7040" s="50"/>
      <c r="BG7040" s="50"/>
      <c r="BH7040" s="50"/>
      <c r="BI7040" s="50"/>
      <c r="BJ7040" s="50"/>
      <c r="BK7040" s="50"/>
      <c r="BL7040" s="50"/>
      <c r="BM7040" s="50"/>
      <c r="BN7040" s="50"/>
      <c r="BO7040" s="50"/>
      <c r="BP7040" s="50"/>
      <c r="BQ7040" s="50"/>
      <c r="BR7040" s="50"/>
      <c r="BS7040" s="50"/>
      <c r="BT7040" s="50"/>
      <c r="BU7040" s="50"/>
      <c r="BV7040" s="50"/>
      <c r="BW7040" s="50"/>
      <c r="BX7040" s="50"/>
      <c r="BY7040" s="50"/>
      <c r="BZ7040" s="50"/>
      <c r="CA7040" s="50"/>
      <c r="CB7040" s="50"/>
      <c r="CC7040" s="50"/>
      <c r="CD7040" s="50"/>
      <c r="CE7040" s="50"/>
      <c r="CF7040" s="50"/>
      <c r="CG7040" s="50"/>
      <c r="CH7040" s="50"/>
      <c r="CI7040" s="50"/>
      <c r="CJ7040" s="50"/>
      <c r="CK7040" s="50"/>
      <c r="CL7040" s="50"/>
      <c r="CM7040" s="50"/>
      <c r="CN7040" s="50"/>
      <c r="CO7040" s="50"/>
      <c r="CP7040" s="50"/>
      <c r="CQ7040" s="50"/>
      <c r="CR7040" s="50"/>
      <c r="CS7040" s="50"/>
      <c r="CT7040" s="50"/>
      <c r="CU7040" s="50"/>
      <c r="CV7040" s="50"/>
      <c r="CW7040" s="50"/>
      <c r="CX7040" s="50"/>
      <c r="CY7040" s="50"/>
      <c r="CZ7040" s="50"/>
      <c r="DA7040" s="50"/>
      <c r="DB7040" s="50"/>
      <c r="DC7040" s="50"/>
      <c r="DD7040" s="50"/>
      <c r="DE7040" s="50"/>
      <c r="DF7040" s="50"/>
      <c r="DG7040" s="50"/>
    </row>
    <row r="7041" spans="1:111" x14ac:dyDescent="0.2">
      <c r="A7041" s="185"/>
      <c r="B7041" s="186"/>
      <c r="C7041" s="186"/>
      <c r="D7041" s="54"/>
      <c r="E7041" s="310"/>
      <c r="F7041" s="192"/>
      <c r="G7041" s="192"/>
      <c r="H7041" s="50"/>
      <c r="I7041" s="50"/>
      <c r="J7041" s="50"/>
      <c r="K7041" s="50"/>
      <c r="L7041" s="50"/>
      <c r="M7041" s="50"/>
      <c r="N7041" s="50"/>
      <c r="O7041" s="50"/>
      <c r="P7041" s="50"/>
      <c r="Q7041" s="50"/>
      <c r="R7041" s="50"/>
      <c r="S7041" s="50"/>
      <c r="T7041" s="50"/>
      <c r="U7041" s="50"/>
      <c r="V7041" s="50"/>
      <c r="W7041" s="50"/>
      <c r="X7041" s="50"/>
      <c r="Y7041" s="50"/>
      <c r="Z7041" s="50"/>
      <c r="AA7041" s="50"/>
      <c r="AB7041" s="50"/>
      <c r="AC7041" s="50"/>
      <c r="AD7041" s="50"/>
      <c r="AE7041" s="50"/>
      <c r="AF7041" s="50"/>
      <c r="AG7041" s="50"/>
      <c r="AH7041" s="50"/>
      <c r="AI7041" s="50"/>
      <c r="AJ7041" s="50"/>
      <c r="AK7041" s="50"/>
      <c r="AL7041" s="50"/>
      <c r="AM7041" s="50"/>
      <c r="AN7041" s="50"/>
      <c r="AO7041" s="50"/>
      <c r="AP7041" s="50"/>
      <c r="AQ7041" s="50"/>
      <c r="AR7041" s="50"/>
      <c r="AS7041" s="50"/>
      <c r="AT7041" s="50"/>
      <c r="AU7041" s="50"/>
      <c r="AV7041" s="50"/>
      <c r="AW7041" s="50"/>
      <c r="AX7041" s="50"/>
      <c r="AY7041" s="50"/>
      <c r="AZ7041" s="50"/>
      <c r="BA7041" s="50"/>
      <c r="BB7041" s="50"/>
      <c r="BC7041" s="50"/>
      <c r="BD7041" s="50"/>
      <c r="BE7041" s="50"/>
      <c r="BF7041" s="50"/>
      <c r="BG7041" s="50"/>
      <c r="BH7041" s="50"/>
      <c r="BI7041" s="50"/>
      <c r="BJ7041" s="50"/>
      <c r="BK7041" s="50"/>
      <c r="BL7041" s="50"/>
      <c r="BM7041" s="50"/>
      <c r="BN7041" s="50"/>
      <c r="BO7041" s="50"/>
      <c r="BP7041" s="50"/>
      <c r="BQ7041" s="50"/>
      <c r="BR7041" s="50"/>
      <c r="BS7041" s="50"/>
      <c r="BT7041" s="50"/>
      <c r="BU7041" s="50"/>
      <c r="BV7041" s="50"/>
      <c r="BW7041" s="50"/>
      <c r="BX7041" s="50"/>
      <c r="BY7041" s="50"/>
      <c r="BZ7041" s="50"/>
      <c r="CA7041" s="50"/>
      <c r="CB7041" s="50"/>
      <c r="CC7041" s="50"/>
      <c r="CD7041" s="50"/>
      <c r="CE7041" s="50"/>
      <c r="CF7041" s="50"/>
      <c r="CG7041" s="50"/>
      <c r="CH7041" s="50"/>
      <c r="CI7041" s="50"/>
      <c r="CJ7041" s="50"/>
      <c r="CK7041" s="50"/>
      <c r="CL7041" s="50"/>
      <c r="CM7041" s="50"/>
      <c r="CN7041" s="50"/>
      <c r="CO7041" s="50"/>
      <c r="CP7041" s="50"/>
      <c r="CQ7041" s="50"/>
      <c r="CR7041" s="50"/>
      <c r="CS7041" s="50"/>
      <c r="CT7041" s="50"/>
      <c r="CU7041" s="50"/>
      <c r="CV7041" s="50"/>
      <c r="CW7041" s="50"/>
      <c r="CX7041" s="50"/>
      <c r="CY7041" s="50"/>
      <c r="CZ7041" s="50"/>
      <c r="DA7041" s="50"/>
      <c r="DB7041" s="50"/>
      <c r="DC7041" s="50"/>
      <c r="DD7041" s="50"/>
      <c r="DE7041" s="50"/>
      <c r="DF7041" s="50"/>
      <c r="DG7041" s="50"/>
    </row>
    <row r="7042" spans="1:111" x14ac:dyDescent="0.2">
      <c r="A7042" s="185"/>
      <c r="B7042" s="186"/>
      <c r="C7042" s="186"/>
      <c r="D7042" s="54"/>
      <c r="E7042" s="310"/>
      <c r="F7042" s="192"/>
      <c r="G7042" s="192"/>
      <c r="H7042" s="50"/>
      <c r="I7042" s="50"/>
      <c r="J7042" s="50"/>
      <c r="K7042" s="50"/>
      <c r="L7042" s="50"/>
      <c r="M7042" s="50"/>
      <c r="N7042" s="50"/>
      <c r="O7042" s="50"/>
      <c r="P7042" s="50"/>
      <c r="Q7042" s="50"/>
      <c r="R7042" s="50"/>
      <c r="S7042" s="50"/>
      <c r="T7042" s="50"/>
      <c r="U7042" s="50"/>
      <c r="V7042" s="50"/>
      <c r="W7042" s="50"/>
      <c r="X7042" s="50"/>
      <c r="Y7042" s="50"/>
      <c r="Z7042" s="50"/>
      <c r="AA7042" s="50"/>
      <c r="AB7042" s="50"/>
      <c r="AC7042" s="50"/>
      <c r="AD7042" s="50"/>
      <c r="AE7042" s="50"/>
      <c r="AF7042" s="50"/>
      <c r="AG7042" s="50"/>
      <c r="AH7042" s="50"/>
      <c r="AI7042" s="50"/>
      <c r="AJ7042" s="50"/>
      <c r="AK7042" s="50"/>
      <c r="AL7042" s="50"/>
      <c r="AM7042" s="50"/>
      <c r="AN7042" s="50"/>
      <c r="AO7042" s="50"/>
      <c r="AP7042" s="50"/>
      <c r="AQ7042" s="50"/>
      <c r="AR7042" s="50"/>
      <c r="AS7042" s="50"/>
      <c r="AT7042" s="50"/>
      <c r="AU7042" s="50"/>
      <c r="AV7042" s="50"/>
      <c r="AW7042" s="50"/>
      <c r="AX7042" s="50"/>
      <c r="AY7042" s="50"/>
      <c r="AZ7042" s="50"/>
      <c r="BA7042" s="50"/>
      <c r="BB7042" s="50"/>
      <c r="BC7042" s="50"/>
      <c r="BD7042" s="50"/>
      <c r="BE7042" s="50"/>
      <c r="BF7042" s="50"/>
      <c r="BG7042" s="50"/>
      <c r="BH7042" s="50"/>
      <c r="BI7042" s="50"/>
      <c r="BJ7042" s="50"/>
      <c r="BK7042" s="50"/>
      <c r="BL7042" s="50"/>
      <c r="BM7042" s="50"/>
      <c r="BN7042" s="50"/>
      <c r="BO7042" s="50"/>
      <c r="BP7042" s="50"/>
      <c r="BQ7042" s="50"/>
      <c r="BR7042" s="50"/>
      <c r="BS7042" s="50"/>
      <c r="BT7042" s="50"/>
      <c r="BU7042" s="50"/>
      <c r="BV7042" s="50"/>
      <c r="BW7042" s="50"/>
      <c r="BX7042" s="50"/>
      <c r="BY7042" s="50"/>
      <c r="BZ7042" s="50"/>
      <c r="CA7042" s="50"/>
      <c r="CB7042" s="50"/>
      <c r="CC7042" s="50"/>
      <c r="CD7042" s="50"/>
      <c r="CE7042" s="50"/>
      <c r="CF7042" s="50"/>
      <c r="CG7042" s="50"/>
      <c r="CH7042" s="50"/>
      <c r="CI7042" s="50"/>
      <c r="CJ7042" s="50"/>
      <c r="CK7042" s="50"/>
      <c r="CL7042" s="50"/>
      <c r="CM7042" s="50"/>
      <c r="CN7042" s="50"/>
      <c r="CO7042" s="50"/>
      <c r="CP7042" s="50"/>
      <c r="CQ7042" s="50"/>
      <c r="CR7042" s="50"/>
      <c r="CS7042" s="50"/>
      <c r="CT7042" s="50"/>
      <c r="CU7042" s="50"/>
      <c r="CV7042" s="50"/>
      <c r="CW7042" s="50"/>
      <c r="CX7042" s="50"/>
      <c r="CY7042" s="50"/>
      <c r="CZ7042" s="50"/>
      <c r="DA7042" s="50"/>
      <c r="DB7042" s="50"/>
      <c r="DC7042" s="50"/>
      <c r="DD7042" s="50"/>
      <c r="DE7042" s="50"/>
      <c r="DF7042" s="50"/>
      <c r="DG7042" s="50"/>
    </row>
    <row r="7043" spans="1:111" x14ac:dyDescent="0.2">
      <c r="A7043" s="185"/>
      <c r="B7043" s="186"/>
      <c r="C7043" s="186"/>
      <c r="D7043" s="54"/>
      <c r="E7043" s="310"/>
      <c r="F7043" s="192"/>
      <c r="G7043" s="192"/>
      <c r="H7043" s="50"/>
      <c r="I7043" s="50"/>
      <c r="J7043" s="50"/>
      <c r="K7043" s="50"/>
      <c r="L7043" s="50"/>
      <c r="M7043" s="50"/>
      <c r="N7043" s="50"/>
      <c r="O7043" s="50"/>
      <c r="P7043" s="50"/>
      <c r="Q7043" s="50"/>
      <c r="R7043" s="50"/>
      <c r="S7043" s="50"/>
      <c r="T7043" s="50"/>
      <c r="U7043" s="50"/>
      <c r="V7043" s="50"/>
      <c r="W7043" s="50"/>
      <c r="X7043" s="50"/>
      <c r="Y7043" s="50"/>
      <c r="Z7043" s="50"/>
      <c r="AA7043" s="50"/>
      <c r="AB7043" s="50"/>
      <c r="AC7043" s="50"/>
      <c r="AD7043" s="50"/>
      <c r="AE7043" s="50"/>
      <c r="AF7043" s="50"/>
      <c r="AG7043" s="50"/>
      <c r="AH7043" s="50"/>
      <c r="AI7043" s="50"/>
      <c r="AJ7043" s="50"/>
      <c r="AK7043" s="50"/>
      <c r="AL7043" s="50"/>
      <c r="AM7043" s="50"/>
      <c r="AN7043" s="50"/>
      <c r="AO7043" s="50"/>
      <c r="AP7043" s="50"/>
      <c r="AQ7043" s="50"/>
      <c r="AR7043" s="50"/>
      <c r="AS7043" s="50"/>
      <c r="AT7043" s="50"/>
      <c r="AU7043" s="50"/>
      <c r="AV7043" s="50"/>
      <c r="AW7043" s="50"/>
      <c r="AX7043" s="50"/>
      <c r="AY7043" s="50"/>
      <c r="AZ7043" s="50"/>
      <c r="BA7043" s="50"/>
      <c r="BB7043" s="50"/>
      <c r="BC7043" s="50"/>
      <c r="BD7043" s="50"/>
      <c r="BE7043" s="50"/>
      <c r="BF7043" s="50"/>
      <c r="BG7043" s="50"/>
      <c r="BH7043" s="50"/>
      <c r="BI7043" s="50"/>
      <c r="BJ7043" s="50"/>
      <c r="BK7043" s="50"/>
      <c r="BL7043" s="50"/>
      <c r="BM7043" s="50"/>
      <c r="BN7043" s="50"/>
      <c r="BO7043" s="50"/>
      <c r="BP7043" s="50"/>
      <c r="BQ7043" s="50"/>
      <c r="BR7043" s="50"/>
      <c r="BS7043" s="50"/>
      <c r="BT7043" s="50"/>
      <c r="BU7043" s="50"/>
      <c r="BV7043" s="50"/>
      <c r="BW7043" s="50"/>
      <c r="BX7043" s="50"/>
      <c r="BY7043" s="50"/>
      <c r="BZ7043" s="50"/>
      <c r="CA7043" s="50"/>
      <c r="CB7043" s="50"/>
      <c r="CC7043" s="50"/>
      <c r="CD7043" s="50"/>
      <c r="CE7043" s="50"/>
      <c r="CF7043" s="50"/>
      <c r="CG7043" s="50"/>
      <c r="CH7043" s="50"/>
      <c r="CI7043" s="50"/>
      <c r="CJ7043" s="50"/>
      <c r="CK7043" s="50"/>
      <c r="CL7043" s="50"/>
      <c r="CM7043" s="50"/>
      <c r="CN7043" s="50"/>
      <c r="CO7043" s="50"/>
      <c r="CP7043" s="50"/>
      <c r="CQ7043" s="50"/>
      <c r="CR7043" s="50"/>
      <c r="CS7043" s="50"/>
      <c r="CT7043" s="50"/>
      <c r="CU7043" s="50"/>
      <c r="CV7043" s="50"/>
      <c r="CW7043" s="50"/>
      <c r="CX7043" s="50"/>
      <c r="CY7043" s="50"/>
      <c r="CZ7043" s="50"/>
      <c r="DA7043" s="50"/>
      <c r="DB7043" s="50"/>
      <c r="DC7043" s="50"/>
      <c r="DD7043" s="50"/>
      <c r="DE7043" s="50"/>
      <c r="DF7043" s="50"/>
      <c r="DG7043" s="50"/>
    </row>
    <row r="7044" spans="1:111" x14ac:dyDescent="0.2">
      <c r="A7044" s="185"/>
      <c r="B7044" s="186"/>
      <c r="C7044" s="186"/>
      <c r="D7044" s="54"/>
      <c r="E7044" s="310"/>
      <c r="F7044" s="192"/>
      <c r="G7044" s="192"/>
      <c r="H7044" s="50"/>
      <c r="I7044" s="50"/>
      <c r="J7044" s="50"/>
      <c r="K7044" s="50"/>
      <c r="L7044" s="50"/>
      <c r="M7044" s="50"/>
      <c r="N7044" s="50"/>
      <c r="O7044" s="50"/>
      <c r="P7044" s="50"/>
      <c r="Q7044" s="50"/>
      <c r="R7044" s="50"/>
      <c r="S7044" s="50"/>
      <c r="T7044" s="50"/>
      <c r="U7044" s="50"/>
      <c r="V7044" s="50"/>
      <c r="W7044" s="50"/>
      <c r="X7044" s="50"/>
      <c r="Y7044" s="50"/>
      <c r="Z7044" s="50"/>
      <c r="AA7044" s="50"/>
      <c r="AB7044" s="50"/>
      <c r="AC7044" s="50"/>
      <c r="AD7044" s="50"/>
      <c r="AE7044" s="50"/>
      <c r="AF7044" s="50"/>
      <c r="AG7044" s="50"/>
      <c r="AH7044" s="50"/>
      <c r="AI7044" s="50"/>
      <c r="AJ7044" s="50"/>
      <c r="AK7044" s="50"/>
      <c r="AL7044" s="50"/>
      <c r="AM7044" s="50"/>
      <c r="AN7044" s="50"/>
      <c r="AO7044" s="50"/>
      <c r="AP7044" s="50"/>
      <c r="AQ7044" s="50"/>
      <c r="AR7044" s="50"/>
      <c r="AS7044" s="50"/>
      <c r="AT7044" s="50"/>
      <c r="AU7044" s="50"/>
      <c r="AV7044" s="50"/>
      <c r="AW7044" s="50"/>
      <c r="AX7044" s="50"/>
      <c r="AY7044" s="50"/>
      <c r="AZ7044" s="50"/>
      <c r="BA7044" s="50"/>
      <c r="BB7044" s="50"/>
      <c r="BC7044" s="50"/>
      <c r="BD7044" s="50"/>
      <c r="BE7044" s="50"/>
      <c r="BF7044" s="50"/>
      <c r="BG7044" s="50"/>
      <c r="BH7044" s="50"/>
      <c r="BI7044" s="50"/>
      <c r="BJ7044" s="50"/>
      <c r="BK7044" s="50"/>
      <c r="BL7044" s="50"/>
      <c r="BM7044" s="50"/>
      <c r="BN7044" s="50"/>
      <c r="BO7044" s="50"/>
      <c r="BP7044" s="50"/>
      <c r="BQ7044" s="50"/>
      <c r="BR7044" s="50"/>
      <c r="BS7044" s="50"/>
      <c r="BT7044" s="50"/>
      <c r="BU7044" s="50"/>
      <c r="BV7044" s="50"/>
      <c r="BW7044" s="50"/>
      <c r="BX7044" s="50"/>
      <c r="BY7044" s="50"/>
      <c r="BZ7044" s="50"/>
      <c r="CA7044" s="50"/>
      <c r="CB7044" s="50"/>
      <c r="CC7044" s="50"/>
      <c r="CD7044" s="50"/>
      <c r="CE7044" s="50"/>
      <c r="CF7044" s="50"/>
      <c r="CG7044" s="50"/>
      <c r="CH7044" s="50"/>
      <c r="CI7044" s="50"/>
      <c r="CJ7044" s="50"/>
      <c r="CK7044" s="50"/>
      <c r="CL7044" s="50"/>
      <c r="CM7044" s="50"/>
      <c r="CN7044" s="50"/>
      <c r="CO7044" s="50"/>
      <c r="CP7044" s="50"/>
      <c r="CQ7044" s="50"/>
      <c r="CR7044" s="50"/>
      <c r="CS7044" s="50"/>
      <c r="CT7044" s="50"/>
      <c r="CU7044" s="50"/>
      <c r="CV7044" s="50"/>
      <c r="CW7044" s="50"/>
      <c r="CX7044" s="50"/>
      <c r="CY7044" s="50"/>
      <c r="CZ7044" s="50"/>
      <c r="DA7044" s="50"/>
      <c r="DB7044" s="50"/>
      <c r="DC7044" s="50"/>
      <c r="DD7044" s="50"/>
      <c r="DE7044" s="50"/>
      <c r="DF7044" s="50"/>
      <c r="DG7044" s="50"/>
    </row>
    <row r="7045" spans="1:111" x14ac:dyDescent="0.2">
      <c r="A7045" s="185"/>
      <c r="B7045" s="186"/>
      <c r="C7045" s="186"/>
      <c r="D7045" s="54"/>
      <c r="E7045" s="310"/>
      <c r="F7045" s="192"/>
      <c r="G7045" s="192"/>
      <c r="H7045" s="50"/>
      <c r="I7045" s="50"/>
      <c r="J7045" s="50"/>
      <c r="K7045" s="50"/>
      <c r="L7045" s="50"/>
      <c r="M7045" s="50"/>
      <c r="N7045" s="50"/>
      <c r="O7045" s="50"/>
      <c r="P7045" s="50"/>
      <c r="Q7045" s="50"/>
      <c r="R7045" s="50"/>
      <c r="S7045" s="50"/>
      <c r="T7045" s="50"/>
      <c r="U7045" s="50"/>
      <c r="V7045" s="50"/>
      <c r="W7045" s="50"/>
      <c r="X7045" s="50"/>
      <c r="Y7045" s="50"/>
      <c r="Z7045" s="50"/>
      <c r="AA7045" s="50"/>
      <c r="AB7045" s="50"/>
      <c r="AC7045" s="50"/>
      <c r="AD7045" s="50"/>
      <c r="AE7045" s="50"/>
      <c r="AF7045" s="50"/>
      <c r="AG7045" s="50"/>
      <c r="AH7045" s="50"/>
      <c r="AI7045" s="50"/>
      <c r="AJ7045" s="50"/>
      <c r="AK7045" s="50"/>
      <c r="AL7045" s="50"/>
      <c r="AM7045" s="50"/>
      <c r="AN7045" s="50"/>
      <c r="AO7045" s="50"/>
      <c r="AP7045" s="50"/>
      <c r="AQ7045" s="50"/>
      <c r="AR7045" s="50"/>
      <c r="AS7045" s="50"/>
      <c r="AT7045" s="50"/>
      <c r="AU7045" s="50"/>
      <c r="AV7045" s="50"/>
      <c r="AW7045" s="50"/>
      <c r="AX7045" s="50"/>
      <c r="AY7045" s="50"/>
      <c r="AZ7045" s="50"/>
      <c r="BA7045" s="50"/>
      <c r="BB7045" s="50"/>
      <c r="BC7045" s="50"/>
      <c r="BD7045" s="50"/>
      <c r="BE7045" s="50"/>
      <c r="BF7045" s="50"/>
      <c r="BG7045" s="50"/>
      <c r="BH7045" s="50"/>
      <c r="BI7045" s="50"/>
      <c r="BJ7045" s="50"/>
      <c r="BK7045" s="50"/>
      <c r="BL7045" s="50"/>
      <c r="BM7045" s="50"/>
      <c r="BN7045" s="50"/>
      <c r="BO7045" s="50"/>
      <c r="BP7045" s="50"/>
      <c r="BQ7045" s="50"/>
      <c r="BR7045" s="50"/>
      <c r="BS7045" s="50"/>
      <c r="BT7045" s="50"/>
      <c r="BU7045" s="50"/>
      <c r="BV7045" s="50"/>
      <c r="BW7045" s="50"/>
      <c r="BX7045" s="50"/>
      <c r="BY7045" s="50"/>
      <c r="BZ7045" s="50"/>
      <c r="CA7045" s="50"/>
      <c r="CB7045" s="50"/>
      <c r="CC7045" s="50"/>
      <c r="CD7045" s="50"/>
      <c r="CE7045" s="50"/>
      <c r="CF7045" s="50"/>
      <c r="CG7045" s="50"/>
      <c r="CH7045" s="50"/>
      <c r="CI7045" s="50"/>
      <c r="CJ7045" s="50"/>
      <c r="CK7045" s="50"/>
      <c r="CL7045" s="50"/>
      <c r="CM7045" s="50"/>
      <c r="CN7045" s="50"/>
      <c r="CO7045" s="50"/>
      <c r="CP7045" s="50"/>
      <c r="CQ7045" s="50"/>
      <c r="CR7045" s="50"/>
      <c r="CS7045" s="50"/>
      <c r="CT7045" s="50"/>
      <c r="CU7045" s="50"/>
      <c r="CV7045" s="50"/>
      <c r="CW7045" s="50"/>
      <c r="CX7045" s="50"/>
      <c r="CY7045" s="50"/>
      <c r="CZ7045" s="50"/>
      <c r="DA7045" s="50"/>
      <c r="DB7045" s="50"/>
      <c r="DC7045" s="50"/>
      <c r="DD7045" s="50"/>
      <c r="DE7045" s="50"/>
      <c r="DF7045" s="50"/>
      <c r="DG7045" s="50"/>
    </row>
    <row r="7046" spans="1:111" x14ac:dyDescent="0.2">
      <c r="A7046" s="185"/>
      <c r="B7046" s="186"/>
      <c r="C7046" s="186"/>
      <c r="D7046" s="54"/>
      <c r="E7046" s="310"/>
      <c r="F7046" s="192"/>
      <c r="G7046" s="192"/>
      <c r="H7046" s="50"/>
      <c r="I7046" s="50"/>
      <c r="J7046" s="50"/>
      <c r="K7046" s="50"/>
      <c r="L7046" s="50"/>
      <c r="M7046" s="50"/>
      <c r="N7046" s="50"/>
      <c r="O7046" s="50"/>
      <c r="P7046" s="50"/>
      <c r="Q7046" s="50"/>
      <c r="R7046" s="50"/>
      <c r="S7046" s="50"/>
      <c r="T7046" s="50"/>
      <c r="U7046" s="50"/>
      <c r="V7046" s="50"/>
      <c r="W7046" s="50"/>
      <c r="X7046" s="50"/>
      <c r="Y7046" s="50"/>
      <c r="Z7046" s="50"/>
      <c r="AA7046" s="50"/>
      <c r="AB7046" s="50"/>
      <c r="AC7046" s="50"/>
      <c r="AD7046" s="50"/>
      <c r="AE7046" s="50"/>
      <c r="AF7046" s="50"/>
      <c r="AG7046" s="50"/>
      <c r="AH7046" s="50"/>
      <c r="AI7046" s="50"/>
      <c r="AJ7046" s="50"/>
      <c r="AK7046" s="50"/>
      <c r="AL7046" s="50"/>
      <c r="AM7046" s="50"/>
      <c r="AN7046" s="50"/>
      <c r="AO7046" s="50"/>
      <c r="AP7046" s="50"/>
      <c r="AQ7046" s="50"/>
      <c r="AR7046" s="50"/>
      <c r="AS7046" s="50"/>
      <c r="AT7046" s="50"/>
      <c r="AU7046" s="50"/>
      <c r="AV7046" s="50"/>
      <c r="AW7046" s="50"/>
      <c r="AX7046" s="50"/>
      <c r="AY7046" s="50"/>
      <c r="AZ7046" s="50"/>
      <c r="BA7046" s="50"/>
      <c r="BB7046" s="50"/>
      <c r="BC7046" s="50"/>
      <c r="BD7046" s="50"/>
      <c r="BE7046" s="50"/>
      <c r="BF7046" s="50"/>
      <c r="BG7046" s="50"/>
      <c r="BH7046" s="50"/>
      <c r="BI7046" s="50"/>
      <c r="BJ7046" s="50"/>
      <c r="BK7046" s="50"/>
      <c r="BL7046" s="50"/>
      <c r="BM7046" s="50"/>
      <c r="BN7046" s="50"/>
      <c r="BO7046" s="50"/>
      <c r="BP7046" s="50"/>
      <c r="BQ7046" s="50"/>
      <c r="BR7046" s="50"/>
      <c r="BS7046" s="50"/>
      <c r="BT7046" s="50"/>
      <c r="BU7046" s="50"/>
      <c r="BV7046" s="50"/>
      <c r="BW7046" s="50"/>
      <c r="BX7046" s="50"/>
      <c r="BY7046" s="50"/>
      <c r="BZ7046" s="50"/>
      <c r="CA7046" s="50"/>
      <c r="CB7046" s="50"/>
      <c r="CC7046" s="50"/>
      <c r="CD7046" s="50"/>
      <c r="CE7046" s="50"/>
      <c r="CF7046" s="50"/>
      <c r="CG7046" s="50"/>
      <c r="CH7046" s="50"/>
      <c r="CI7046" s="50"/>
      <c r="CJ7046" s="50"/>
      <c r="CK7046" s="50"/>
      <c r="CL7046" s="50"/>
      <c r="CM7046" s="50"/>
      <c r="CN7046" s="50"/>
      <c r="CO7046" s="50"/>
      <c r="CP7046" s="50"/>
      <c r="CQ7046" s="50"/>
      <c r="CR7046" s="50"/>
      <c r="CS7046" s="50"/>
      <c r="CT7046" s="50"/>
      <c r="CU7046" s="50"/>
      <c r="CV7046" s="50"/>
      <c r="CW7046" s="50"/>
      <c r="CX7046" s="50"/>
      <c r="CY7046" s="50"/>
      <c r="CZ7046" s="50"/>
      <c r="DA7046" s="50"/>
      <c r="DB7046" s="50"/>
      <c r="DC7046" s="50"/>
      <c r="DD7046" s="50"/>
      <c r="DE7046" s="50"/>
      <c r="DF7046" s="50"/>
      <c r="DG7046" s="50"/>
    </row>
    <row r="7047" spans="1:111" x14ac:dyDescent="0.2">
      <c r="A7047" s="185"/>
      <c r="B7047" s="186"/>
      <c r="C7047" s="186"/>
      <c r="D7047" s="54"/>
      <c r="E7047" s="310"/>
      <c r="F7047" s="192"/>
      <c r="G7047" s="192"/>
      <c r="H7047" s="50"/>
      <c r="I7047" s="50"/>
      <c r="J7047" s="50"/>
      <c r="K7047" s="50"/>
      <c r="L7047" s="50"/>
      <c r="M7047" s="50"/>
      <c r="N7047" s="50"/>
      <c r="O7047" s="50"/>
      <c r="P7047" s="50"/>
      <c r="Q7047" s="50"/>
      <c r="R7047" s="50"/>
      <c r="S7047" s="50"/>
      <c r="T7047" s="50"/>
      <c r="U7047" s="50"/>
      <c r="V7047" s="50"/>
      <c r="W7047" s="50"/>
      <c r="X7047" s="50"/>
      <c r="Y7047" s="50"/>
      <c r="Z7047" s="50"/>
      <c r="AA7047" s="50"/>
      <c r="AB7047" s="50"/>
      <c r="AC7047" s="50"/>
      <c r="AD7047" s="50"/>
      <c r="AE7047" s="50"/>
      <c r="AF7047" s="50"/>
      <c r="AG7047" s="50"/>
      <c r="AH7047" s="50"/>
      <c r="AI7047" s="50"/>
      <c r="AJ7047" s="50"/>
      <c r="AK7047" s="50"/>
      <c r="AL7047" s="50"/>
      <c r="AM7047" s="50"/>
      <c r="AN7047" s="50"/>
      <c r="AO7047" s="50"/>
      <c r="AP7047" s="50"/>
      <c r="AQ7047" s="50"/>
      <c r="AR7047" s="50"/>
      <c r="AS7047" s="50"/>
      <c r="AT7047" s="50"/>
      <c r="AU7047" s="50"/>
      <c r="AV7047" s="50"/>
      <c r="AW7047" s="50"/>
      <c r="AX7047" s="50"/>
      <c r="AY7047" s="50"/>
      <c r="AZ7047" s="50"/>
      <c r="BA7047" s="50"/>
      <c r="BB7047" s="50"/>
      <c r="BC7047" s="50"/>
      <c r="BD7047" s="50"/>
      <c r="BE7047" s="50"/>
      <c r="BF7047" s="50"/>
      <c r="BG7047" s="50"/>
      <c r="BH7047" s="50"/>
      <c r="BI7047" s="50"/>
      <c r="BJ7047" s="50"/>
      <c r="BK7047" s="50"/>
      <c r="BL7047" s="50"/>
      <c r="BM7047" s="50"/>
      <c r="BN7047" s="50"/>
      <c r="BO7047" s="50"/>
      <c r="BP7047" s="50"/>
      <c r="BQ7047" s="50"/>
      <c r="BR7047" s="50"/>
      <c r="BS7047" s="50"/>
      <c r="BT7047" s="50"/>
      <c r="BU7047" s="50"/>
      <c r="BV7047" s="50"/>
      <c r="BW7047" s="50"/>
      <c r="BX7047" s="50"/>
      <c r="BY7047" s="50"/>
      <c r="BZ7047" s="50"/>
      <c r="CA7047" s="50"/>
      <c r="CB7047" s="50"/>
      <c r="CC7047" s="50"/>
      <c r="CD7047" s="50"/>
      <c r="CE7047" s="50"/>
      <c r="CF7047" s="50"/>
      <c r="CG7047" s="50"/>
      <c r="CH7047" s="50"/>
      <c r="CI7047" s="50"/>
      <c r="CJ7047" s="50"/>
      <c r="CK7047" s="50"/>
      <c r="CL7047" s="50"/>
      <c r="CM7047" s="50"/>
      <c r="CN7047" s="50"/>
      <c r="CO7047" s="50"/>
      <c r="CP7047" s="50"/>
      <c r="CQ7047" s="50"/>
      <c r="CR7047" s="50"/>
      <c r="CS7047" s="50"/>
      <c r="CT7047" s="50"/>
      <c r="CU7047" s="50"/>
      <c r="CV7047" s="50"/>
      <c r="CW7047" s="50"/>
      <c r="CX7047" s="50"/>
      <c r="CY7047" s="50"/>
      <c r="CZ7047" s="50"/>
      <c r="DA7047" s="50"/>
      <c r="DB7047" s="50"/>
      <c r="DC7047" s="50"/>
      <c r="DD7047" s="50"/>
      <c r="DE7047" s="50"/>
      <c r="DF7047" s="50"/>
      <c r="DG7047" s="50"/>
    </row>
    <row r="7048" spans="1:111" x14ac:dyDescent="0.2">
      <c r="A7048" s="185"/>
      <c r="B7048" s="186"/>
      <c r="C7048" s="186"/>
      <c r="D7048" s="54"/>
      <c r="E7048" s="310"/>
      <c r="F7048" s="192"/>
      <c r="G7048" s="192"/>
      <c r="H7048" s="50"/>
      <c r="I7048" s="50"/>
      <c r="J7048" s="50"/>
      <c r="K7048" s="50"/>
      <c r="L7048" s="50"/>
      <c r="M7048" s="50"/>
      <c r="N7048" s="50"/>
      <c r="O7048" s="50"/>
      <c r="P7048" s="50"/>
      <c r="Q7048" s="50"/>
      <c r="R7048" s="50"/>
      <c r="S7048" s="50"/>
      <c r="T7048" s="50"/>
      <c r="U7048" s="50"/>
      <c r="V7048" s="50"/>
      <c r="W7048" s="50"/>
      <c r="X7048" s="50"/>
      <c r="Y7048" s="50"/>
      <c r="Z7048" s="50"/>
      <c r="AA7048" s="50"/>
      <c r="AB7048" s="50"/>
      <c r="AC7048" s="50"/>
      <c r="AD7048" s="50"/>
      <c r="AE7048" s="50"/>
      <c r="AF7048" s="50"/>
      <c r="AG7048" s="50"/>
      <c r="AH7048" s="50"/>
      <c r="AI7048" s="50"/>
      <c r="AJ7048" s="50"/>
      <c r="AK7048" s="50"/>
      <c r="AL7048" s="50"/>
      <c r="AM7048" s="50"/>
      <c r="AN7048" s="50"/>
      <c r="AO7048" s="50"/>
      <c r="AP7048" s="50"/>
      <c r="AQ7048" s="50"/>
      <c r="AR7048" s="50"/>
      <c r="AS7048" s="50"/>
      <c r="AT7048" s="50"/>
      <c r="AU7048" s="50"/>
      <c r="AV7048" s="50"/>
      <c r="AW7048" s="50"/>
      <c r="AX7048" s="50"/>
      <c r="AY7048" s="50"/>
      <c r="AZ7048" s="50"/>
      <c r="BA7048" s="50"/>
      <c r="BB7048" s="50"/>
      <c r="BC7048" s="50"/>
      <c r="BD7048" s="50"/>
      <c r="BE7048" s="50"/>
      <c r="BF7048" s="50"/>
      <c r="BG7048" s="50"/>
      <c r="BH7048" s="50"/>
      <c r="BI7048" s="50"/>
      <c r="BJ7048" s="50"/>
      <c r="BK7048" s="50"/>
      <c r="BL7048" s="50"/>
      <c r="BM7048" s="50"/>
      <c r="BN7048" s="50"/>
      <c r="BO7048" s="50"/>
      <c r="BP7048" s="50"/>
      <c r="BQ7048" s="50"/>
      <c r="BR7048" s="50"/>
      <c r="BS7048" s="50"/>
      <c r="BT7048" s="50"/>
      <c r="BU7048" s="50"/>
      <c r="BV7048" s="50"/>
      <c r="BW7048" s="50"/>
      <c r="BX7048" s="50"/>
      <c r="BY7048" s="50"/>
      <c r="BZ7048" s="50"/>
      <c r="CA7048" s="50"/>
      <c r="CB7048" s="50"/>
      <c r="CC7048" s="50"/>
      <c r="CD7048" s="50"/>
      <c r="CE7048" s="50"/>
      <c r="CF7048" s="50"/>
      <c r="CG7048" s="50"/>
      <c r="CH7048" s="50"/>
      <c r="CI7048" s="50"/>
      <c r="CJ7048" s="50"/>
      <c r="CK7048" s="50"/>
      <c r="CL7048" s="50"/>
      <c r="CM7048" s="50"/>
      <c r="CN7048" s="50"/>
      <c r="CO7048" s="50"/>
      <c r="CP7048" s="50"/>
      <c r="CQ7048" s="50"/>
      <c r="CR7048" s="50"/>
      <c r="CS7048" s="50"/>
      <c r="CT7048" s="50"/>
      <c r="CU7048" s="50"/>
      <c r="CV7048" s="50"/>
      <c r="CW7048" s="50"/>
      <c r="CX7048" s="50"/>
      <c r="CY7048" s="50"/>
      <c r="CZ7048" s="50"/>
      <c r="DA7048" s="50"/>
      <c r="DB7048" s="50"/>
      <c r="DC7048" s="50"/>
      <c r="DD7048" s="50"/>
      <c r="DE7048" s="50"/>
      <c r="DF7048" s="50"/>
      <c r="DG7048" s="50"/>
    </row>
    <row r="7049" spans="1:111" x14ac:dyDescent="0.2">
      <c r="A7049" s="185"/>
      <c r="B7049" s="186"/>
      <c r="C7049" s="186"/>
      <c r="D7049" s="54"/>
      <c r="E7049" s="310"/>
      <c r="F7049" s="192"/>
      <c r="G7049" s="192"/>
      <c r="H7049" s="50"/>
      <c r="I7049" s="50"/>
      <c r="J7049" s="50"/>
      <c r="K7049" s="50"/>
      <c r="L7049" s="50"/>
      <c r="M7049" s="50"/>
      <c r="N7049" s="50"/>
      <c r="O7049" s="50"/>
      <c r="P7049" s="50"/>
      <c r="Q7049" s="50"/>
      <c r="R7049" s="50"/>
      <c r="S7049" s="50"/>
      <c r="T7049" s="50"/>
      <c r="U7049" s="50"/>
      <c r="V7049" s="50"/>
      <c r="W7049" s="50"/>
      <c r="X7049" s="50"/>
      <c r="Y7049" s="50"/>
      <c r="Z7049" s="50"/>
      <c r="AA7049" s="50"/>
      <c r="AB7049" s="50"/>
      <c r="AC7049" s="50"/>
      <c r="AD7049" s="50"/>
      <c r="AE7049" s="50"/>
      <c r="AF7049" s="50"/>
      <c r="AG7049" s="50"/>
      <c r="AH7049" s="50"/>
      <c r="AI7049" s="50"/>
      <c r="AJ7049" s="50"/>
      <c r="AK7049" s="50"/>
      <c r="AL7049" s="50"/>
      <c r="AM7049" s="50"/>
      <c r="AN7049" s="50"/>
      <c r="AO7049" s="50"/>
      <c r="AP7049" s="50"/>
      <c r="AQ7049" s="50"/>
      <c r="AR7049" s="50"/>
      <c r="AS7049" s="50"/>
      <c r="AT7049" s="50"/>
      <c r="AU7049" s="50"/>
      <c r="AV7049" s="50"/>
      <c r="AW7049" s="50"/>
      <c r="AX7049" s="50"/>
      <c r="AY7049" s="50"/>
      <c r="AZ7049" s="50"/>
      <c r="BA7049" s="50"/>
      <c r="BB7049" s="50"/>
      <c r="BC7049" s="50"/>
      <c r="BD7049" s="50"/>
      <c r="BE7049" s="50"/>
      <c r="BF7049" s="50"/>
      <c r="BG7049" s="50"/>
      <c r="BH7049" s="50"/>
      <c r="BI7049" s="50"/>
      <c r="BJ7049" s="50"/>
      <c r="BK7049" s="50"/>
      <c r="BL7049" s="50"/>
      <c r="BM7049" s="50"/>
      <c r="BN7049" s="50"/>
      <c r="BO7049" s="50"/>
      <c r="BP7049" s="50"/>
      <c r="BQ7049" s="50"/>
      <c r="BR7049" s="50"/>
      <c r="BS7049" s="50"/>
      <c r="BT7049" s="50"/>
      <c r="BU7049" s="50"/>
      <c r="BV7049" s="50"/>
      <c r="BW7049" s="50"/>
      <c r="BX7049" s="50"/>
      <c r="BY7049" s="50"/>
      <c r="BZ7049" s="50"/>
      <c r="CA7049" s="50"/>
      <c r="CB7049" s="50"/>
      <c r="CC7049" s="50"/>
      <c r="CD7049" s="50"/>
      <c r="CE7049" s="50"/>
      <c r="CF7049" s="50"/>
      <c r="CG7049" s="50"/>
      <c r="CH7049" s="50"/>
      <c r="CI7049" s="50"/>
      <c r="CJ7049" s="50"/>
      <c r="CK7049" s="50"/>
      <c r="CL7049" s="50"/>
      <c r="CM7049" s="50"/>
      <c r="CN7049" s="50"/>
      <c r="CO7049" s="50"/>
      <c r="CP7049" s="50"/>
      <c r="CQ7049" s="50"/>
      <c r="CR7049" s="50"/>
      <c r="CS7049" s="50"/>
      <c r="CT7049" s="50"/>
      <c r="CU7049" s="50"/>
      <c r="CV7049" s="50"/>
      <c r="CW7049" s="50"/>
      <c r="CX7049" s="50"/>
      <c r="CY7049" s="50"/>
      <c r="CZ7049" s="50"/>
      <c r="DA7049" s="50"/>
      <c r="DB7049" s="50"/>
      <c r="DC7049" s="50"/>
      <c r="DD7049" s="50"/>
      <c r="DE7049" s="50"/>
      <c r="DF7049" s="50"/>
      <c r="DG7049" s="50"/>
    </row>
    <row r="7050" spans="1:111" x14ac:dyDescent="0.2">
      <c r="A7050" s="185"/>
      <c r="B7050" s="186"/>
      <c r="C7050" s="186"/>
      <c r="D7050" s="54"/>
      <c r="E7050" s="310"/>
      <c r="F7050" s="192"/>
      <c r="G7050" s="192"/>
      <c r="H7050" s="50"/>
      <c r="I7050" s="50"/>
      <c r="J7050" s="50"/>
      <c r="K7050" s="50"/>
      <c r="L7050" s="50"/>
      <c r="M7050" s="50"/>
      <c r="N7050" s="50"/>
      <c r="O7050" s="50"/>
      <c r="P7050" s="50"/>
      <c r="Q7050" s="50"/>
      <c r="R7050" s="50"/>
      <c r="S7050" s="50"/>
      <c r="T7050" s="50"/>
      <c r="U7050" s="50"/>
      <c r="V7050" s="50"/>
      <c r="W7050" s="50"/>
      <c r="X7050" s="50"/>
      <c r="Y7050" s="50"/>
      <c r="Z7050" s="50"/>
      <c r="AA7050" s="50"/>
      <c r="AB7050" s="50"/>
      <c r="AC7050" s="50"/>
      <c r="AD7050" s="50"/>
      <c r="AE7050" s="50"/>
      <c r="AF7050" s="50"/>
      <c r="AG7050" s="50"/>
      <c r="AH7050" s="50"/>
      <c r="AI7050" s="50"/>
      <c r="AJ7050" s="50"/>
      <c r="AK7050" s="50"/>
      <c r="AL7050" s="50"/>
      <c r="AM7050" s="50"/>
      <c r="AN7050" s="50"/>
      <c r="AO7050" s="50"/>
      <c r="AP7050" s="50"/>
      <c r="AQ7050" s="50"/>
      <c r="AR7050" s="50"/>
      <c r="AS7050" s="50"/>
      <c r="AT7050" s="50"/>
      <c r="AU7050" s="50"/>
      <c r="AV7050" s="50"/>
      <c r="AW7050" s="50"/>
      <c r="AX7050" s="50"/>
      <c r="AY7050" s="50"/>
      <c r="AZ7050" s="50"/>
      <c r="BA7050" s="50"/>
      <c r="BB7050" s="50"/>
      <c r="BC7050" s="50"/>
      <c r="BD7050" s="50"/>
      <c r="BE7050" s="50"/>
      <c r="BF7050" s="50"/>
      <c r="BG7050" s="50"/>
      <c r="BH7050" s="50"/>
      <c r="BI7050" s="50"/>
      <c r="BJ7050" s="50"/>
      <c r="BK7050" s="50"/>
      <c r="BL7050" s="50"/>
      <c r="BM7050" s="50"/>
      <c r="BN7050" s="50"/>
      <c r="BO7050" s="50"/>
      <c r="BP7050" s="50"/>
      <c r="BQ7050" s="50"/>
      <c r="BR7050" s="50"/>
      <c r="BS7050" s="50"/>
      <c r="BT7050" s="50"/>
      <c r="BU7050" s="50"/>
      <c r="BV7050" s="50"/>
      <c r="BW7050" s="50"/>
      <c r="BX7050" s="50"/>
      <c r="BY7050" s="50"/>
      <c r="BZ7050" s="50"/>
      <c r="CA7050" s="50"/>
      <c r="CB7050" s="50"/>
      <c r="CC7050" s="50"/>
      <c r="CD7050" s="50"/>
      <c r="CE7050" s="50"/>
      <c r="CF7050" s="50"/>
      <c r="CG7050" s="50"/>
      <c r="CH7050" s="50"/>
      <c r="CI7050" s="50"/>
      <c r="CJ7050" s="50"/>
      <c r="CK7050" s="50"/>
      <c r="CL7050" s="50"/>
      <c r="CM7050" s="50"/>
      <c r="CN7050" s="50"/>
      <c r="CO7050" s="50"/>
      <c r="CP7050" s="50"/>
      <c r="CQ7050" s="50"/>
      <c r="CR7050" s="50"/>
      <c r="CS7050" s="50"/>
      <c r="CT7050" s="50"/>
      <c r="CU7050" s="50"/>
      <c r="CV7050" s="50"/>
      <c r="CW7050" s="50"/>
      <c r="CX7050" s="50"/>
      <c r="CY7050" s="50"/>
      <c r="CZ7050" s="50"/>
      <c r="DA7050" s="50"/>
      <c r="DB7050" s="50"/>
      <c r="DC7050" s="50"/>
      <c r="DD7050" s="50"/>
      <c r="DE7050" s="50"/>
      <c r="DF7050" s="50"/>
      <c r="DG7050" s="50"/>
    </row>
    <row r="7051" spans="1:111" x14ac:dyDescent="0.2">
      <c r="A7051" s="185"/>
      <c r="B7051" s="186"/>
      <c r="C7051" s="186"/>
      <c r="D7051" s="54"/>
      <c r="E7051" s="310"/>
      <c r="F7051" s="192"/>
      <c r="G7051" s="192"/>
      <c r="H7051" s="50"/>
      <c r="I7051" s="50"/>
      <c r="J7051" s="50"/>
      <c r="K7051" s="50"/>
      <c r="L7051" s="50"/>
      <c r="M7051" s="50"/>
      <c r="N7051" s="50"/>
      <c r="O7051" s="50"/>
      <c r="P7051" s="50"/>
      <c r="Q7051" s="50"/>
      <c r="R7051" s="50"/>
      <c r="S7051" s="50"/>
      <c r="T7051" s="50"/>
      <c r="U7051" s="50"/>
      <c r="V7051" s="50"/>
      <c r="W7051" s="50"/>
      <c r="X7051" s="50"/>
      <c r="Y7051" s="50"/>
      <c r="Z7051" s="50"/>
      <c r="AA7051" s="50"/>
      <c r="AB7051" s="50"/>
      <c r="AC7051" s="50"/>
      <c r="AD7051" s="50"/>
      <c r="AE7051" s="50"/>
      <c r="AF7051" s="50"/>
      <c r="AG7051" s="50"/>
      <c r="AH7051" s="50"/>
      <c r="AI7051" s="50"/>
      <c r="AJ7051" s="50"/>
      <c r="AK7051" s="50"/>
      <c r="AL7051" s="50"/>
      <c r="AM7051" s="50"/>
      <c r="AN7051" s="50"/>
      <c r="AO7051" s="50"/>
      <c r="AP7051" s="50"/>
      <c r="AQ7051" s="50"/>
      <c r="AR7051" s="50"/>
      <c r="AS7051" s="50"/>
      <c r="AT7051" s="50"/>
      <c r="AU7051" s="50"/>
      <c r="AV7051" s="50"/>
      <c r="AW7051" s="50"/>
      <c r="AX7051" s="50"/>
      <c r="AY7051" s="50"/>
      <c r="AZ7051" s="50"/>
      <c r="BA7051" s="50"/>
      <c r="BB7051" s="50"/>
      <c r="BC7051" s="50"/>
      <c r="BD7051" s="50"/>
      <c r="BE7051" s="50"/>
      <c r="BF7051" s="50"/>
      <c r="BG7051" s="50"/>
      <c r="BH7051" s="50"/>
      <c r="BI7051" s="50"/>
      <c r="BJ7051" s="50"/>
      <c r="BK7051" s="50"/>
      <c r="BL7051" s="50"/>
      <c r="BM7051" s="50"/>
      <c r="BN7051" s="50"/>
      <c r="BO7051" s="50"/>
      <c r="BP7051" s="50"/>
      <c r="BQ7051" s="50"/>
      <c r="BR7051" s="50"/>
      <c r="BS7051" s="50"/>
      <c r="BT7051" s="50"/>
      <c r="BU7051" s="50"/>
      <c r="BV7051" s="50"/>
      <c r="BW7051" s="50"/>
      <c r="BX7051" s="50"/>
      <c r="BY7051" s="50"/>
      <c r="BZ7051" s="50"/>
      <c r="CA7051" s="50"/>
      <c r="CB7051" s="50"/>
      <c r="CC7051" s="50"/>
      <c r="CD7051" s="50"/>
      <c r="CE7051" s="50"/>
      <c r="CF7051" s="50"/>
      <c r="CG7051" s="50"/>
      <c r="CH7051" s="50"/>
      <c r="CI7051" s="50"/>
      <c r="CJ7051" s="50"/>
      <c r="CK7051" s="50"/>
      <c r="CL7051" s="50"/>
      <c r="CM7051" s="50"/>
      <c r="CN7051" s="50"/>
      <c r="CO7051" s="50"/>
      <c r="CP7051" s="50"/>
      <c r="CQ7051" s="50"/>
      <c r="CR7051" s="50"/>
      <c r="CS7051" s="50"/>
      <c r="CT7051" s="50"/>
      <c r="CU7051" s="50"/>
      <c r="CV7051" s="50"/>
      <c r="CW7051" s="50"/>
      <c r="CX7051" s="50"/>
      <c r="CY7051" s="50"/>
      <c r="CZ7051" s="50"/>
      <c r="DA7051" s="50"/>
      <c r="DB7051" s="50"/>
      <c r="DC7051" s="50"/>
      <c r="DD7051" s="50"/>
      <c r="DE7051" s="50"/>
      <c r="DF7051" s="50"/>
      <c r="DG7051" s="50"/>
    </row>
    <row r="7052" spans="1:111" x14ac:dyDescent="0.2">
      <c r="A7052" s="185"/>
      <c r="B7052" s="186"/>
      <c r="C7052" s="186"/>
      <c r="D7052" s="54"/>
      <c r="E7052" s="310"/>
      <c r="F7052" s="192"/>
      <c r="G7052" s="192"/>
      <c r="H7052" s="50"/>
      <c r="I7052" s="50"/>
      <c r="J7052" s="50"/>
      <c r="K7052" s="50"/>
      <c r="L7052" s="50"/>
      <c r="M7052" s="50"/>
      <c r="N7052" s="50"/>
      <c r="O7052" s="50"/>
      <c r="P7052" s="50"/>
      <c r="Q7052" s="50"/>
      <c r="R7052" s="50"/>
      <c r="S7052" s="50"/>
      <c r="T7052" s="50"/>
      <c r="U7052" s="50"/>
      <c r="V7052" s="50"/>
      <c r="W7052" s="50"/>
      <c r="X7052" s="50"/>
      <c r="Y7052" s="50"/>
      <c r="Z7052" s="50"/>
      <c r="AA7052" s="50"/>
      <c r="AB7052" s="50"/>
      <c r="AC7052" s="50"/>
      <c r="AD7052" s="50"/>
      <c r="AE7052" s="50"/>
      <c r="AF7052" s="50"/>
      <c r="AG7052" s="50"/>
      <c r="AH7052" s="50"/>
      <c r="AI7052" s="50"/>
      <c r="AJ7052" s="50"/>
      <c r="AK7052" s="50"/>
      <c r="AL7052" s="50"/>
      <c r="AM7052" s="50"/>
      <c r="AN7052" s="50"/>
      <c r="AO7052" s="50"/>
      <c r="AP7052" s="50"/>
      <c r="AQ7052" s="50"/>
      <c r="AR7052" s="50"/>
      <c r="AS7052" s="50"/>
      <c r="AT7052" s="50"/>
      <c r="AU7052" s="50"/>
      <c r="AV7052" s="50"/>
      <c r="AW7052" s="50"/>
      <c r="AX7052" s="50"/>
      <c r="AY7052" s="50"/>
      <c r="AZ7052" s="50"/>
      <c r="BA7052" s="50"/>
      <c r="BB7052" s="50"/>
      <c r="BC7052" s="50"/>
      <c r="BD7052" s="50"/>
      <c r="BE7052" s="50"/>
      <c r="BF7052" s="50"/>
      <c r="BG7052" s="50"/>
      <c r="BH7052" s="50"/>
      <c r="BI7052" s="50"/>
      <c r="BJ7052" s="50"/>
      <c r="BK7052" s="50"/>
      <c r="BL7052" s="50"/>
      <c r="BM7052" s="50"/>
      <c r="BN7052" s="50"/>
      <c r="BO7052" s="50"/>
      <c r="BP7052" s="50"/>
      <c r="BQ7052" s="50"/>
      <c r="BR7052" s="50"/>
      <c r="BS7052" s="50"/>
      <c r="BT7052" s="50"/>
      <c r="BU7052" s="50"/>
      <c r="BV7052" s="50"/>
      <c r="BW7052" s="50"/>
      <c r="BX7052" s="50"/>
      <c r="BY7052" s="50"/>
      <c r="BZ7052" s="50"/>
      <c r="CA7052" s="50"/>
      <c r="CB7052" s="50"/>
      <c r="CC7052" s="50"/>
      <c r="CD7052" s="50"/>
      <c r="CE7052" s="50"/>
      <c r="CF7052" s="50"/>
      <c r="CG7052" s="50"/>
      <c r="CH7052" s="50"/>
      <c r="CI7052" s="50"/>
      <c r="CJ7052" s="50"/>
      <c r="CK7052" s="50"/>
      <c r="CL7052" s="50"/>
      <c r="CM7052" s="50"/>
      <c r="CN7052" s="50"/>
      <c r="CO7052" s="50"/>
      <c r="CP7052" s="50"/>
      <c r="CQ7052" s="50"/>
      <c r="CR7052" s="50"/>
      <c r="CS7052" s="50"/>
      <c r="CT7052" s="50"/>
      <c r="CU7052" s="50"/>
      <c r="CV7052" s="50"/>
      <c r="CW7052" s="50"/>
      <c r="CX7052" s="50"/>
      <c r="CY7052" s="50"/>
      <c r="CZ7052" s="50"/>
      <c r="DA7052" s="50"/>
      <c r="DB7052" s="50"/>
      <c r="DC7052" s="50"/>
      <c r="DD7052" s="50"/>
      <c r="DE7052" s="50"/>
      <c r="DF7052" s="50"/>
      <c r="DG7052" s="50"/>
    </row>
    <row r="7053" spans="1:111" x14ac:dyDescent="0.2">
      <c r="A7053" s="185"/>
      <c r="B7053" s="186"/>
      <c r="C7053" s="186"/>
      <c r="D7053" s="54"/>
      <c r="E7053" s="310"/>
      <c r="F7053" s="192"/>
      <c r="G7053" s="192"/>
      <c r="H7053" s="50"/>
      <c r="I7053" s="50"/>
      <c r="J7053" s="50"/>
      <c r="K7053" s="50"/>
      <c r="L7053" s="50"/>
      <c r="M7053" s="50"/>
      <c r="N7053" s="50"/>
      <c r="O7053" s="50"/>
      <c r="P7053" s="50"/>
      <c r="Q7053" s="50"/>
      <c r="R7053" s="50"/>
      <c r="S7053" s="50"/>
      <c r="T7053" s="50"/>
      <c r="U7053" s="50"/>
      <c r="V7053" s="50"/>
      <c r="W7053" s="50"/>
      <c r="X7053" s="50"/>
      <c r="Y7053" s="50"/>
      <c r="Z7053" s="50"/>
      <c r="AA7053" s="50"/>
      <c r="AB7053" s="50"/>
      <c r="AC7053" s="50"/>
      <c r="AD7053" s="50"/>
      <c r="AE7053" s="50"/>
      <c r="AF7053" s="50"/>
      <c r="AG7053" s="50"/>
      <c r="AH7053" s="50"/>
      <c r="AI7053" s="50"/>
      <c r="AJ7053" s="50"/>
      <c r="AK7053" s="50"/>
      <c r="AL7053" s="50"/>
      <c r="AM7053" s="50"/>
      <c r="AN7053" s="50"/>
      <c r="AO7053" s="50"/>
      <c r="AP7053" s="50"/>
      <c r="AQ7053" s="50"/>
      <c r="AR7053" s="50"/>
      <c r="AS7053" s="50"/>
      <c r="AT7053" s="50"/>
      <c r="AU7053" s="50"/>
      <c r="AV7053" s="50"/>
      <c r="AW7053" s="50"/>
      <c r="AX7053" s="50"/>
      <c r="AY7053" s="50"/>
      <c r="AZ7053" s="50"/>
      <c r="BA7053" s="50"/>
      <c r="BB7053" s="50"/>
      <c r="BC7053" s="50"/>
      <c r="BD7053" s="50"/>
      <c r="BE7053" s="50"/>
      <c r="BF7053" s="50"/>
      <c r="BG7053" s="50"/>
      <c r="BH7053" s="50"/>
      <c r="BI7053" s="50"/>
      <c r="BJ7053" s="50"/>
      <c r="BK7053" s="50"/>
      <c r="BL7053" s="50"/>
      <c r="BM7053" s="50"/>
      <c r="BN7053" s="50"/>
      <c r="BO7053" s="50"/>
      <c r="BP7053" s="50"/>
      <c r="BQ7053" s="50"/>
      <c r="BR7053" s="50"/>
      <c r="BS7053" s="50"/>
      <c r="BT7053" s="50"/>
      <c r="BU7053" s="50"/>
      <c r="BV7053" s="50"/>
      <c r="BW7053" s="50"/>
      <c r="BX7053" s="50"/>
      <c r="BY7053" s="50"/>
      <c r="BZ7053" s="50"/>
      <c r="CA7053" s="50"/>
      <c r="CB7053" s="50"/>
      <c r="CC7053" s="50"/>
      <c r="CD7053" s="50"/>
      <c r="CE7053" s="50"/>
      <c r="CF7053" s="50"/>
      <c r="CG7053" s="50"/>
      <c r="CH7053" s="50"/>
      <c r="CI7053" s="50"/>
      <c r="CJ7053" s="50"/>
      <c r="CK7053" s="50"/>
      <c r="CL7053" s="50"/>
      <c r="CM7053" s="50"/>
      <c r="CN7053" s="50"/>
      <c r="CO7053" s="50"/>
      <c r="CP7053" s="50"/>
      <c r="CQ7053" s="50"/>
      <c r="CR7053" s="50"/>
      <c r="CS7053" s="50"/>
      <c r="CT7053" s="50"/>
      <c r="CU7053" s="50"/>
      <c r="CV7053" s="50"/>
      <c r="CW7053" s="50"/>
      <c r="CX7053" s="50"/>
      <c r="CY7053" s="50"/>
      <c r="CZ7053" s="50"/>
      <c r="DA7053" s="50"/>
      <c r="DB7053" s="50"/>
      <c r="DC7053" s="50"/>
      <c r="DD7053" s="50"/>
      <c r="DE7053" s="50"/>
      <c r="DF7053" s="50"/>
      <c r="DG7053" s="50"/>
    </row>
    <row r="7054" spans="1:111" x14ac:dyDescent="0.2">
      <c r="A7054" s="185"/>
      <c r="B7054" s="186"/>
      <c r="C7054" s="186"/>
      <c r="D7054" s="54"/>
      <c r="E7054" s="310"/>
      <c r="F7054" s="192"/>
      <c r="G7054" s="192"/>
      <c r="H7054" s="50"/>
      <c r="I7054" s="50"/>
      <c r="J7054" s="50"/>
      <c r="K7054" s="50"/>
      <c r="L7054" s="50"/>
      <c r="M7054" s="50"/>
      <c r="N7054" s="50"/>
      <c r="O7054" s="50"/>
      <c r="P7054" s="50"/>
      <c r="Q7054" s="50"/>
      <c r="R7054" s="50"/>
      <c r="S7054" s="50"/>
      <c r="T7054" s="50"/>
      <c r="U7054" s="50"/>
      <c r="V7054" s="50"/>
      <c r="W7054" s="50"/>
      <c r="X7054" s="50"/>
      <c r="Y7054" s="50"/>
      <c r="Z7054" s="50"/>
      <c r="AA7054" s="50"/>
      <c r="AB7054" s="50"/>
      <c r="AC7054" s="50"/>
      <c r="AD7054" s="50"/>
      <c r="AE7054" s="50"/>
      <c r="AF7054" s="50"/>
      <c r="AG7054" s="50"/>
      <c r="AH7054" s="50"/>
      <c r="AI7054" s="50"/>
      <c r="AJ7054" s="50"/>
      <c r="AK7054" s="50"/>
      <c r="AL7054" s="50"/>
      <c r="AM7054" s="50"/>
      <c r="AN7054" s="50"/>
      <c r="AO7054" s="50"/>
      <c r="AP7054" s="50"/>
      <c r="AQ7054" s="50"/>
      <c r="AR7054" s="50"/>
      <c r="AS7054" s="50"/>
      <c r="AT7054" s="50"/>
      <c r="AU7054" s="50"/>
      <c r="AV7054" s="50"/>
      <c r="AW7054" s="50"/>
      <c r="AX7054" s="50"/>
      <c r="AY7054" s="50"/>
      <c r="AZ7054" s="50"/>
      <c r="BA7054" s="50"/>
      <c r="BB7054" s="50"/>
      <c r="BC7054" s="50"/>
      <c r="BD7054" s="50"/>
      <c r="BE7054" s="50"/>
      <c r="BF7054" s="50"/>
      <c r="BG7054" s="50"/>
      <c r="BH7054" s="50"/>
      <c r="BI7054" s="50"/>
      <c r="BJ7054" s="50"/>
      <c r="BK7054" s="50"/>
      <c r="BL7054" s="50"/>
      <c r="BM7054" s="50"/>
      <c r="BN7054" s="50"/>
      <c r="BO7054" s="50"/>
      <c r="BP7054" s="50"/>
      <c r="BQ7054" s="50"/>
      <c r="BR7054" s="50"/>
      <c r="BS7054" s="50"/>
      <c r="BT7054" s="50"/>
      <c r="BU7054" s="50"/>
      <c r="BV7054" s="50"/>
      <c r="BW7054" s="50"/>
      <c r="BX7054" s="50"/>
      <c r="BY7054" s="50"/>
      <c r="BZ7054" s="50"/>
      <c r="CA7054" s="50"/>
      <c r="CB7054" s="50"/>
      <c r="CC7054" s="50"/>
      <c r="CD7054" s="50"/>
      <c r="CE7054" s="50"/>
      <c r="CF7054" s="50"/>
      <c r="CG7054" s="50"/>
      <c r="CH7054" s="50"/>
      <c r="CI7054" s="50"/>
      <c r="CJ7054" s="50"/>
      <c r="CK7054" s="50"/>
      <c r="CL7054" s="50"/>
      <c r="CM7054" s="50"/>
      <c r="CN7054" s="50"/>
      <c r="CO7054" s="50"/>
      <c r="CP7054" s="50"/>
      <c r="CQ7054" s="50"/>
      <c r="CR7054" s="50"/>
      <c r="CS7054" s="50"/>
      <c r="CT7054" s="50"/>
      <c r="CU7054" s="50"/>
      <c r="CV7054" s="50"/>
      <c r="CW7054" s="50"/>
      <c r="CX7054" s="50"/>
      <c r="CY7054" s="50"/>
      <c r="CZ7054" s="50"/>
      <c r="DA7054" s="50"/>
      <c r="DB7054" s="50"/>
      <c r="DC7054" s="50"/>
      <c r="DD7054" s="50"/>
      <c r="DE7054" s="50"/>
      <c r="DF7054" s="50"/>
      <c r="DG7054" s="50"/>
    </row>
    <row r="7055" spans="1:111" x14ac:dyDescent="0.2">
      <c r="A7055" s="185"/>
      <c r="B7055" s="186"/>
      <c r="C7055" s="186"/>
      <c r="D7055" s="54"/>
      <c r="E7055" s="310"/>
      <c r="F7055" s="192"/>
      <c r="G7055" s="192"/>
      <c r="H7055" s="50"/>
      <c r="I7055" s="50"/>
      <c r="J7055" s="50"/>
      <c r="K7055" s="50"/>
      <c r="L7055" s="50"/>
      <c r="M7055" s="50"/>
      <c r="N7055" s="50"/>
      <c r="O7055" s="50"/>
      <c r="P7055" s="50"/>
      <c r="Q7055" s="50"/>
      <c r="R7055" s="50"/>
      <c r="S7055" s="50"/>
      <c r="T7055" s="50"/>
      <c r="U7055" s="50"/>
      <c r="V7055" s="50"/>
      <c r="W7055" s="50"/>
      <c r="X7055" s="50"/>
      <c r="Y7055" s="50"/>
      <c r="Z7055" s="50"/>
      <c r="AA7055" s="50"/>
      <c r="AB7055" s="50"/>
      <c r="AC7055" s="50"/>
      <c r="AD7055" s="50"/>
      <c r="AE7055" s="50"/>
      <c r="AF7055" s="50"/>
      <c r="AG7055" s="50"/>
      <c r="AH7055" s="50"/>
      <c r="AI7055" s="50"/>
      <c r="AJ7055" s="50"/>
      <c r="AK7055" s="50"/>
      <c r="AL7055" s="50"/>
      <c r="AM7055" s="50"/>
      <c r="AN7055" s="50"/>
      <c r="AO7055" s="50"/>
      <c r="AP7055" s="50"/>
      <c r="AQ7055" s="50"/>
      <c r="AR7055" s="50"/>
      <c r="AS7055" s="50"/>
      <c r="AT7055" s="50"/>
      <c r="AU7055" s="50"/>
      <c r="AV7055" s="50"/>
      <c r="AW7055" s="50"/>
      <c r="AX7055" s="50"/>
      <c r="AY7055" s="50"/>
      <c r="AZ7055" s="50"/>
      <c r="BA7055" s="50"/>
      <c r="BB7055" s="50"/>
      <c r="BC7055" s="50"/>
      <c r="BD7055" s="50"/>
      <c r="BE7055" s="50"/>
      <c r="BF7055" s="50"/>
      <c r="BG7055" s="50"/>
      <c r="BH7055" s="50"/>
      <c r="BI7055" s="50"/>
      <c r="BJ7055" s="50"/>
      <c r="BK7055" s="50"/>
      <c r="BL7055" s="50"/>
      <c r="BM7055" s="50"/>
      <c r="BN7055" s="50"/>
      <c r="BO7055" s="50"/>
      <c r="BP7055" s="50"/>
      <c r="BQ7055" s="50"/>
      <c r="BR7055" s="50"/>
      <c r="BS7055" s="50"/>
      <c r="BT7055" s="50"/>
      <c r="BU7055" s="50"/>
      <c r="BV7055" s="50"/>
      <c r="BW7055" s="50"/>
      <c r="BX7055" s="50"/>
      <c r="BY7055" s="50"/>
      <c r="BZ7055" s="50"/>
      <c r="CA7055" s="50"/>
      <c r="CB7055" s="50"/>
      <c r="CC7055" s="50"/>
      <c r="CD7055" s="50"/>
      <c r="CE7055" s="50"/>
      <c r="CF7055" s="50"/>
      <c r="CG7055" s="50"/>
      <c r="CH7055" s="50"/>
      <c r="CI7055" s="50"/>
      <c r="CJ7055" s="50"/>
      <c r="CK7055" s="50"/>
      <c r="CL7055" s="50"/>
      <c r="CM7055" s="50"/>
      <c r="CN7055" s="50"/>
      <c r="CO7055" s="50"/>
      <c r="CP7055" s="50"/>
      <c r="CQ7055" s="50"/>
      <c r="CR7055" s="50"/>
      <c r="CS7055" s="50"/>
      <c r="CT7055" s="50"/>
      <c r="CU7055" s="50"/>
      <c r="CV7055" s="50"/>
      <c r="CW7055" s="50"/>
      <c r="CX7055" s="50"/>
      <c r="CY7055" s="50"/>
      <c r="CZ7055" s="50"/>
      <c r="DA7055" s="50"/>
      <c r="DB7055" s="50"/>
      <c r="DC7055" s="50"/>
      <c r="DD7055" s="50"/>
      <c r="DE7055" s="50"/>
      <c r="DF7055" s="50"/>
      <c r="DG7055" s="50"/>
    </row>
    <row r="7056" spans="1:111" x14ac:dyDescent="0.2">
      <c r="A7056" s="185"/>
      <c r="B7056" s="186"/>
      <c r="C7056" s="186"/>
      <c r="D7056" s="54"/>
      <c r="E7056" s="310"/>
      <c r="F7056" s="192"/>
      <c r="G7056" s="192"/>
      <c r="H7056" s="50"/>
      <c r="I7056" s="50"/>
      <c r="J7056" s="50"/>
      <c r="K7056" s="50"/>
      <c r="L7056" s="50"/>
      <c r="M7056" s="50"/>
      <c r="N7056" s="50"/>
      <c r="O7056" s="50"/>
      <c r="P7056" s="50"/>
      <c r="Q7056" s="50"/>
      <c r="R7056" s="50"/>
      <c r="S7056" s="50"/>
      <c r="T7056" s="50"/>
      <c r="U7056" s="50"/>
      <c r="V7056" s="50"/>
      <c r="W7056" s="50"/>
      <c r="X7056" s="50"/>
      <c r="Y7056" s="50"/>
      <c r="Z7056" s="50"/>
      <c r="AA7056" s="50"/>
      <c r="AB7056" s="50"/>
      <c r="AC7056" s="50"/>
      <c r="AD7056" s="50"/>
      <c r="AE7056" s="50"/>
      <c r="AF7056" s="50"/>
      <c r="AG7056" s="50"/>
      <c r="AH7056" s="50"/>
      <c r="AI7056" s="50"/>
      <c r="AJ7056" s="50"/>
      <c r="AK7056" s="50"/>
      <c r="AL7056" s="50"/>
      <c r="AM7056" s="50"/>
      <c r="AN7056" s="50"/>
      <c r="AO7056" s="50"/>
      <c r="AP7056" s="50"/>
      <c r="AQ7056" s="50"/>
      <c r="AR7056" s="50"/>
      <c r="AS7056" s="50"/>
      <c r="AT7056" s="50"/>
      <c r="AU7056" s="50"/>
      <c r="AV7056" s="50"/>
      <c r="AW7056" s="50"/>
      <c r="AX7056" s="50"/>
      <c r="AY7056" s="50"/>
      <c r="AZ7056" s="50"/>
      <c r="BA7056" s="50"/>
      <c r="BB7056" s="50"/>
      <c r="BC7056" s="50"/>
      <c r="BD7056" s="50"/>
      <c r="BE7056" s="50"/>
      <c r="BF7056" s="50"/>
      <c r="BG7056" s="50"/>
      <c r="BH7056" s="50"/>
      <c r="BI7056" s="50"/>
      <c r="BJ7056" s="50"/>
      <c r="BK7056" s="50"/>
      <c r="BL7056" s="50"/>
      <c r="BM7056" s="50"/>
      <c r="BN7056" s="50"/>
      <c r="BO7056" s="50"/>
      <c r="BP7056" s="50"/>
      <c r="BQ7056" s="50"/>
      <c r="BR7056" s="50"/>
      <c r="BS7056" s="50"/>
      <c r="BT7056" s="50"/>
      <c r="BU7056" s="50"/>
      <c r="BV7056" s="50"/>
      <c r="BW7056" s="50"/>
      <c r="BX7056" s="50"/>
      <c r="BY7056" s="50"/>
      <c r="BZ7056" s="50"/>
      <c r="CA7056" s="50"/>
      <c r="CB7056" s="50"/>
      <c r="CC7056" s="50"/>
      <c r="CD7056" s="50"/>
      <c r="CE7056" s="50"/>
      <c r="CF7056" s="50"/>
      <c r="CG7056" s="50"/>
      <c r="CH7056" s="50"/>
      <c r="CI7056" s="50"/>
      <c r="CJ7056" s="50"/>
      <c r="CK7056" s="50"/>
      <c r="CL7056" s="50"/>
      <c r="CM7056" s="50"/>
      <c r="CN7056" s="50"/>
      <c r="CO7056" s="50"/>
      <c r="CP7056" s="50"/>
      <c r="CQ7056" s="50"/>
      <c r="CR7056" s="50"/>
      <c r="CS7056" s="50"/>
      <c r="CT7056" s="50"/>
      <c r="CU7056" s="50"/>
      <c r="CV7056" s="50"/>
      <c r="CW7056" s="50"/>
      <c r="CX7056" s="50"/>
      <c r="CY7056" s="50"/>
      <c r="CZ7056" s="50"/>
      <c r="DA7056" s="50"/>
      <c r="DB7056" s="50"/>
      <c r="DC7056" s="50"/>
      <c r="DD7056" s="50"/>
      <c r="DE7056" s="50"/>
      <c r="DF7056" s="50"/>
      <c r="DG7056" s="50"/>
    </row>
    <row r="7057" spans="1:111" x14ac:dyDescent="0.2">
      <c r="A7057" s="185"/>
      <c r="B7057" s="186"/>
      <c r="C7057" s="186"/>
      <c r="D7057" s="54"/>
      <c r="E7057" s="310"/>
      <c r="F7057" s="192"/>
      <c r="G7057" s="192"/>
      <c r="H7057" s="50"/>
      <c r="I7057" s="50"/>
      <c r="J7057" s="50"/>
      <c r="K7057" s="50"/>
      <c r="L7057" s="50"/>
      <c r="M7057" s="50"/>
      <c r="N7057" s="50"/>
      <c r="O7057" s="50"/>
      <c r="P7057" s="50"/>
      <c r="Q7057" s="50"/>
      <c r="R7057" s="50"/>
      <c r="S7057" s="50"/>
      <c r="T7057" s="50"/>
      <c r="U7057" s="50"/>
      <c r="V7057" s="50"/>
      <c r="W7057" s="50"/>
      <c r="X7057" s="50"/>
      <c r="Y7057" s="50"/>
      <c r="Z7057" s="50"/>
      <c r="AA7057" s="50"/>
      <c r="AB7057" s="50"/>
      <c r="AC7057" s="50"/>
      <c r="AD7057" s="50"/>
      <c r="AE7057" s="50"/>
      <c r="AF7057" s="50"/>
      <c r="AG7057" s="50"/>
      <c r="AH7057" s="50"/>
      <c r="AI7057" s="50"/>
      <c r="AJ7057" s="50"/>
      <c r="AK7057" s="50"/>
      <c r="AL7057" s="50"/>
      <c r="AM7057" s="50"/>
      <c r="AN7057" s="50"/>
      <c r="AO7057" s="50"/>
      <c r="AP7057" s="50"/>
      <c r="AQ7057" s="50"/>
      <c r="AR7057" s="50"/>
      <c r="AS7057" s="50"/>
      <c r="AT7057" s="50"/>
      <c r="AU7057" s="50"/>
      <c r="AV7057" s="50"/>
      <c r="AW7057" s="50"/>
      <c r="AX7057" s="50"/>
      <c r="AY7057" s="50"/>
      <c r="AZ7057" s="50"/>
      <c r="BA7057" s="50"/>
      <c r="BB7057" s="50"/>
      <c r="BC7057" s="50"/>
      <c r="BD7057" s="50"/>
      <c r="BE7057" s="50"/>
      <c r="BF7057" s="50"/>
      <c r="BG7057" s="50"/>
      <c r="BH7057" s="50"/>
      <c r="BI7057" s="50"/>
      <c r="BJ7057" s="50"/>
      <c r="BK7057" s="50"/>
      <c r="BL7057" s="50"/>
      <c r="BM7057" s="50"/>
      <c r="BN7057" s="50"/>
      <c r="BO7057" s="50"/>
      <c r="BP7057" s="50"/>
      <c r="BQ7057" s="50"/>
      <c r="BR7057" s="50"/>
      <c r="BS7057" s="50"/>
      <c r="BT7057" s="50"/>
      <c r="BU7057" s="50"/>
      <c r="BV7057" s="50"/>
      <c r="BW7057" s="50"/>
      <c r="BX7057" s="50"/>
      <c r="BY7057" s="50"/>
      <c r="BZ7057" s="50"/>
      <c r="CA7057" s="50"/>
      <c r="CB7057" s="50"/>
      <c r="CC7057" s="50"/>
      <c r="CD7057" s="50"/>
      <c r="CE7057" s="50"/>
      <c r="CF7057" s="50"/>
      <c r="CG7057" s="50"/>
      <c r="CH7057" s="50"/>
      <c r="CI7057" s="50"/>
      <c r="CJ7057" s="50"/>
      <c r="CK7057" s="50"/>
      <c r="CL7057" s="50"/>
      <c r="CM7057" s="50"/>
      <c r="CN7057" s="50"/>
      <c r="CO7057" s="50"/>
      <c r="CP7057" s="50"/>
      <c r="CQ7057" s="50"/>
      <c r="CR7057" s="50"/>
      <c r="CS7057" s="50"/>
      <c r="CT7057" s="50"/>
      <c r="CU7057" s="50"/>
      <c r="CV7057" s="50"/>
      <c r="CW7057" s="50"/>
      <c r="CX7057" s="50"/>
      <c r="CY7057" s="50"/>
      <c r="CZ7057" s="50"/>
      <c r="DA7057" s="50"/>
      <c r="DB7057" s="50"/>
      <c r="DC7057" s="50"/>
      <c r="DD7057" s="50"/>
      <c r="DE7057" s="50"/>
      <c r="DF7057" s="50"/>
      <c r="DG7057" s="50"/>
    </row>
    <row r="7058" spans="1:111" x14ac:dyDescent="0.2">
      <c r="A7058" s="185"/>
      <c r="B7058" s="186"/>
      <c r="C7058" s="186"/>
      <c r="D7058" s="54"/>
      <c r="E7058" s="310"/>
      <c r="F7058" s="192"/>
      <c r="G7058" s="192"/>
      <c r="H7058" s="50"/>
      <c r="I7058" s="50"/>
      <c r="J7058" s="50"/>
      <c r="K7058" s="50"/>
      <c r="L7058" s="50"/>
      <c r="M7058" s="50"/>
      <c r="N7058" s="50"/>
      <c r="O7058" s="50"/>
      <c r="P7058" s="50"/>
      <c r="Q7058" s="50"/>
      <c r="R7058" s="50"/>
      <c r="S7058" s="50"/>
      <c r="T7058" s="50"/>
      <c r="U7058" s="50"/>
      <c r="V7058" s="50"/>
      <c r="W7058" s="50"/>
      <c r="X7058" s="50"/>
      <c r="Y7058" s="50"/>
      <c r="Z7058" s="50"/>
      <c r="AA7058" s="50"/>
      <c r="AB7058" s="50"/>
      <c r="AC7058" s="50"/>
      <c r="AD7058" s="50"/>
      <c r="AE7058" s="50"/>
      <c r="AF7058" s="50"/>
      <c r="AG7058" s="50"/>
      <c r="AH7058" s="50"/>
      <c r="AI7058" s="50"/>
      <c r="AJ7058" s="50"/>
      <c r="AK7058" s="50"/>
      <c r="AL7058" s="50"/>
      <c r="AM7058" s="50"/>
      <c r="AN7058" s="50"/>
      <c r="AO7058" s="50"/>
      <c r="AP7058" s="50"/>
      <c r="AQ7058" s="50"/>
      <c r="AR7058" s="50"/>
      <c r="AS7058" s="50"/>
      <c r="AT7058" s="50"/>
      <c r="AU7058" s="50"/>
      <c r="AV7058" s="50"/>
      <c r="AW7058" s="50"/>
      <c r="AX7058" s="50"/>
      <c r="AY7058" s="50"/>
      <c r="AZ7058" s="50"/>
      <c r="BA7058" s="50"/>
      <c r="BB7058" s="50"/>
      <c r="BC7058" s="50"/>
      <c r="BD7058" s="50"/>
      <c r="BE7058" s="50"/>
      <c r="BF7058" s="50"/>
      <c r="BG7058" s="50"/>
      <c r="BH7058" s="50"/>
      <c r="BI7058" s="50"/>
      <c r="BJ7058" s="50"/>
      <c r="BK7058" s="50"/>
      <c r="BL7058" s="50"/>
      <c r="BM7058" s="50"/>
      <c r="BN7058" s="50"/>
      <c r="BO7058" s="50"/>
      <c r="BP7058" s="50"/>
      <c r="BQ7058" s="50"/>
      <c r="BR7058" s="50"/>
      <c r="BS7058" s="50"/>
      <c r="BT7058" s="50"/>
      <c r="BU7058" s="50"/>
      <c r="BV7058" s="50"/>
      <c r="BW7058" s="50"/>
      <c r="BX7058" s="50"/>
      <c r="BY7058" s="50"/>
      <c r="BZ7058" s="50"/>
      <c r="CA7058" s="50"/>
      <c r="CB7058" s="50"/>
      <c r="CC7058" s="50"/>
      <c r="CD7058" s="50"/>
      <c r="CE7058" s="50"/>
      <c r="CF7058" s="50"/>
      <c r="CG7058" s="50"/>
      <c r="CH7058" s="50"/>
      <c r="CI7058" s="50"/>
      <c r="CJ7058" s="50"/>
      <c r="CK7058" s="50"/>
      <c r="CL7058" s="50"/>
      <c r="CM7058" s="50"/>
      <c r="CN7058" s="50"/>
      <c r="CO7058" s="50"/>
      <c r="CP7058" s="50"/>
      <c r="CQ7058" s="50"/>
      <c r="CR7058" s="50"/>
      <c r="CS7058" s="50"/>
      <c r="CT7058" s="50"/>
      <c r="CU7058" s="50"/>
      <c r="CV7058" s="50"/>
      <c r="CW7058" s="50"/>
      <c r="CX7058" s="50"/>
      <c r="CY7058" s="50"/>
      <c r="CZ7058" s="50"/>
      <c r="DA7058" s="50"/>
      <c r="DB7058" s="50"/>
      <c r="DC7058" s="50"/>
      <c r="DD7058" s="50"/>
      <c r="DE7058" s="50"/>
      <c r="DF7058" s="50"/>
      <c r="DG7058" s="50"/>
    </row>
    <row r="7059" spans="1:111" x14ac:dyDescent="0.2">
      <c r="A7059" s="185"/>
      <c r="B7059" s="186"/>
      <c r="C7059" s="186"/>
      <c r="D7059" s="54"/>
      <c r="E7059" s="310"/>
      <c r="F7059" s="192"/>
      <c r="G7059" s="192"/>
      <c r="H7059" s="50"/>
      <c r="I7059" s="50"/>
      <c r="J7059" s="50"/>
      <c r="K7059" s="50"/>
      <c r="L7059" s="50"/>
      <c r="M7059" s="50"/>
      <c r="N7059" s="50"/>
      <c r="O7059" s="50"/>
      <c r="P7059" s="50"/>
      <c r="Q7059" s="50"/>
      <c r="R7059" s="50"/>
      <c r="S7059" s="50"/>
      <c r="T7059" s="50"/>
      <c r="U7059" s="50"/>
      <c r="V7059" s="50"/>
      <c r="W7059" s="50"/>
      <c r="X7059" s="50"/>
      <c r="Y7059" s="50"/>
      <c r="Z7059" s="50"/>
      <c r="AA7059" s="50"/>
      <c r="AB7059" s="50"/>
      <c r="AC7059" s="50"/>
      <c r="AD7059" s="50"/>
      <c r="AE7059" s="50"/>
      <c r="AF7059" s="50"/>
      <c r="AG7059" s="50"/>
      <c r="AH7059" s="50"/>
      <c r="AI7059" s="50"/>
      <c r="AJ7059" s="50"/>
      <c r="AK7059" s="50"/>
      <c r="AL7059" s="50"/>
      <c r="AM7059" s="50"/>
      <c r="AN7059" s="50"/>
      <c r="AO7059" s="50"/>
      <c r="AP7059" s="50"/>
      <c r="AQ7059" s="50"/>
      <c r="AR7059" s="50"/>
      <c r="AS7059" s="50"/>
      <c r="AT7059" s="50"/>
      <c r="AU7059" s="50"/>
      <c r="AV7059" s="50"/>
      <c r="AW7059" s="50"/>
      <c r="AX7059" s="50"/>
      <c r="AY7059" s="50"/>
      <c r="AZ7059" s="50"/>
      <c r="BA7059" s="50"/>
      <c r="BB7059" s="50"/>
      <c r="BC7059" s="50"/>
      <c r="BD7059" s="50"/>
      <c r="BE7059" s="50"/>
      <c r="BF7059" s="50"/>
      <c r="BG7059" s="50"/>
      <c r="BH7059" s="50"/>
      <c r="BI7059" s="50"/>
      <c r="BJ7059" s="50"/>
      <c r="BK7059" s="50"/>
      <c r="BL7059" s="50"/>
      <c r="BM7059" s="50"/>
      <c r="BN7059" s="50"/>
      <c r="BO7059" s="50"/>
      <c r="BP7059" s="50"/>
      <c r="BQ7059" s="50"/>
      <c r="BR7059" s="50"/>
      <c r="BS7059" s="50"/>
      <c r="BT7059" s="50"/>
      <c r="BU7059" s="50"/>
      <c r="BV7059" s="50"/>
      <c r="BW7059" s="50"/>
      <c r="BX7059" s="50"/>
      <c r="BY7059" s="50"/>
      <c r="BZ7059" s="50"/>
      <c r="CA7059" s="50"/>
      <c r="CB7059" s="50"/>
      <c r="CC7059" s="50"/>
      <c r="CD7059" s="50"/>
      <c r="CE7059" s="50"/>
      <c r="CF7059" s="50"/>
      <c r="CG7059" s="50"/>
      <c r="CH7059" s="50"/>
      <c r="CI7059" s="50"/>
      <c r="CJ7059" s="50"/>
      <c r="CK7059" s="50"/>
      <c r="CL7059" s="50"/>
      <c r="CM7059" s="50"/>
      <c r="CN7059" s="50"/>
      <c r="CO7059" s="50"/>
      <c r="CP7059" s="50"/>
      <c r="CQ7059" s="50"/>
      <c r="CR7059" s="50"/>
      <c r="CS7059" s="50"/>
      <c r="CT7059" s="50"/>
      <c r="CU7059" s="50"/>
      <c r="CV7059" s="50"/>
      <c r="CW7059" s="50"/>
      <c r="CX7059" s="50"/>
      <c r="CY7059" s="50"/>
      <c r="CZ7059" s="50"/>
      <c r="DA7059" s="50"/>
      <c r="DB7059" s="50"/>
      <c r="DC7059" s="50"/>
      <c r="DD7059" s="50"/>
      <c r="DE7059" s="50"/>
      <c r="DF7059" s="50"/>
      <c r="DG7059" s="50"/>
    </row>
    <row r="7060" spans="1:111" x14ac:dyDescent="0.2">
      <c r="A7060" s="185"/>
      <c r="B7060" s="186"/>
      <c r="C7060" s="186"/>
      <c r="D7060" s="54"/>
      <c r="E7060" s="310"/>
      <c r="F7060" s="192"/>
      <c r="G7060" s="192"/>
      <c r="H7060" s="50"/>
      <c r="I7060" s="50"/>
      <c r="J7060" s="50"/>
      <c r="K7060" s="50"/>
      <c r="L7060" s="50"/>
      <c r="M7060" s="50"/>
      <c r="N7060" s="50"/>
      <c r="O7060" s="50"/>
      <c r="P7060" s="50"/>
      <c r="Q7060" s="50"/>
      <c r="R7060" s="50"/>
      <c r="S7060" s="50"/>
      <c r="T7060" s="50"/>
      <c r="U7060" s="50"/>
      <c r="V7060" s="50"/>
      <c r="W7060" s="50"/>
      <c r="X7060" s="50"/>
      <c r="Y7060" s="50"/>
      <c r="Z7060" s="50"/>
      <c r="AA7060" s="50"/>
      <c r="AB7060" s="50"/>
      <c r="AC7060" s="50"/>
      <c r="AD7060" s="50"/>
      <c r="AE7060" s="50"/>
      <c r="AF7060" s="50"/>
      <c r="AG7060" s="50"/>
      <c r="AH7060" s="50"/>
      <c r="AI7060" s="50"/>
      <c r="AJ7060" s="50"/>
      <c r="AK7060" s="50"/>
      <c r="AL7060" s="50"/>
      <c r="AM7060" s="50"/>
      <c r="AN7060" s="50"/>
      <c r="AO7060" s="50"/>
      <c r="AP7060" s="50"/>
      <c r="AQ7060" s="50"/>
      <c r="AR7060" s="50"/>
      <c r="AS7060" s="50"/>
      <c r="AT7060" s="50"/>
      <c r="AU7060" s="50"/>
      <c r="AV7060" s="50"/>
      <c r="AW7060" s="50"/>
      <c r="AX7060" s="50"/>
      <c r="AY7060" s="50"/>
      <c r="AZ7060" s="50"/>
      <c r="BA7060" s="50"/>
      <c r="BB7060" s="50"/>
      <c r="BC7060" s="50"/>
      <c r="BD7060" s="50"/>
      <c r="BE7060" s="50"/>
      <c r="BF7060" s="50"/>
      <c r="BG7060" s="50"/>
      <c r="BH7060" s="50"/>
      <c r="BI7060" s="50"/>
      <c r="BJ7060" s="50"/>
      <c r="BK7060" s="50"/>
      <c r="BL7060" s="50"/>
      <c r="BM7060" s="50"/>
      <c r="BN7060" s="50"/>
      <c r="BO7060" s="50"/>
      <c r="BP7060" s="50"/>
      <c r="BQ7060" s="50"/>
      <c r="BR7060" s="50"/>
      <c r="BS7060" s="50"/>
      <c r="BT7060" s="50"/>
      <c r="BU7060" s="50"/>
      <c r="BV7060" s="50"/>
      <c r="BW7060" s="50"/>
      <c r="BX7060" s="50"/>
      <c r="BY7060" s="50"/>
      <c r="BZ7060" s="50"/>
      <c r="CA7060" s="50"/>
      <c r="CB7060" s="50"/>
      <c r="CC7060" s="50"/>
      <c r="CD7060" s="50"/>
      <c r="CE7060" s="50"/>
      <c r="CF7060" s="50"/>
      <c r="CG7060" s="50"/>
      <c r="CH7060" s="50"/>
      <c r="CI7060" s="50"/>
      <c r="CJ7060" s="50"/>
      <c r="CK7060" s="50"/>
      <c r="CL7060" s="50"/>
      <c r="CM7060" s="50"/>
      <c r="CN7060" s="50"/>
      <c r="CO7060" s="50"/>
      <c r="CP7060" s="50"/>
      <c r="CQ7060" s="50"/>
      <c r="CR7060" s="50"/>
      <c r="CS7060" s="50"/>
      <c r="CT7060" s="50"/>
      <c r="CU7060" s="50"/>
      <c r="CV7060" s="50"/>
      <c r="CW7060" s="50"/>
      <c r="CX7060" s="50"/>
      <c r="CY7060" s="50"/>
      <c r="CZ7060" s="50"/>
      <c r="DA7060" s="50"/>
      <c r="DB7060" s="50"/>
      <c r="DC7060" s="50"/>
      <c r="DD7060" s="50"/>
      <c r="DE7060" s="50"/>
      <c r="DF7060" s="50"/>
      <c r="DG7060" s="50"/>
    </row>
    <row r="7061" spans="1:111" x14ac:dyDescent="0.2">
      <c r="A7061" s="185"/>
      <c r="B7061" s="186"/>
      <c r="C7061" s="186"/>
      <c r="D7061" s="54"/>
      <c r="E7061" s="310"/>
      <c r="F7061" s="192"/>
      <c r="G7061" s="192"/>
      <c r="H7061" s="50"/>
      <c r="I7061" s="50"/>
      <c r="J7061" s="50"/>
      <c r="K7061" s="50"/>
      <c r="L7061" s="50"/>
      <c r="M7061" s="50"/>
      <c r="N7061" s="50"/>
      <c r="O7061" s="50"/>
      <c r="P7061" s="50"/>
      <c r="Q7061" s="50"/>
      <c r="R7061" s="50"/>
      <c r="S7061" s="50"/>
      <c r="T7061" s="50"/>
      <c r="U7061" s="50"/>
      <c r="V7061" s="50"/>
      <c r="W7061" s="50"/>
      <c r="X7061" s="50"/>
      <c r="Y7061" s="50"/>
      <c r="Z7061" s="50"/>
      <c r="AA7061" s="50"/>
      <c r="AB7061" s="50"/>
      <c r="AC7061" s="50"/>
      <c r="AD7061" s="50"/>
      <c r="AE7061" s="50"/>
      <c r="AF7061" s="50"/>
      <c r="AG7061" s="50"/>
      <c r="AH7061" s="50"/>
      <c r="AI7061" s="50"/>
      <c r="AJ7061" s="50"/>
      <c r="AK7061" s="50"/>
      <c r="AL7061" s="50"/>
      <c r="AM7061" s="50"/>
      <c r="AN7061" s="50"/>
      <c r="AO7061" s="50"/>
      <c r="AP7061" s="50"/>
      <c r="AQ7061" s="50"/>
      <c r="AR7061" s="50"/>
      <c r="AS7061" s="50"/>
      <c r="AT7061" s="50"/>
      <c r="AU7061" s="50"/>
      <c r="AV7061" s="50"/>
      <c r="AW7061" s="50"/>
      <c r="AX7061" s="50"/>
      <c r="AY7061" s="50"/>
      <c r="AZ7061" s="50"/>
      <c r="BA7061" s="50"/>
      <c r="BB7061" s="50"/>
      <c r="BC7061" s="50"/>
      <c r="BD7061" s="50"/>
      <c r="BE7061" s="50"/>
      <c r="BF7061" s="50"/>
      <c r="BG7061" s="50"/>
      <c r="BH7061" s="50"/>
      <c r="BI7061" s="50"/>
      <c r="BJ7061" s="50"/>
      <c r="BK7061" s="50"/>
      <c r="BL7061" s="50"/>
      <c r="BM7061" s="50"/>
      <c r="BN7061" s="50"/>
      <c r="BO7061" s="50"/>
      <c r="BP7061" s="50"/>
      <c r="BQ7061" s="50"/>
      <c r="BR7061" s="50"/>
      <c r="BS7061" s="50"/>
      <c r="BT7061" s="50"/>
      <c r="BU7061" s="50"/>
      <c r="BV7061" s="50"/>
      <c r="BW7061" s="50"/>
      <c r="BX7061" s="50"/>
      <c r="BY7061" s="50"/>
      <c r="BZ7061" s="50"/>
      <c r="CA7061" s="50"/>
      <c r="CB7061" s="50"/>
      <c r="CC7061" s="50"/>
      <c r="CD7061" s="50"/>
      <c r="CE7061" s="50"/>
      <c r="CF7061" s="50"/>
      <c r="CG7061" s="50"/>
      <c r="CH7061" s="50"/>
      <c r="CI7061" s="50"/>
      <c r="CJ7061" s="50"/>
      <c r="CK7061" s="50"/>
      <c r="CL7061" s="50"/>
      <c r="CM7061" s="50"/>
      <c r="CN7061" s="50"/>
      <c r="CO7061" s="50"/>
      <c r="CP7061" s="50"/>
      <c r="CQ7061" s="50"/>
      <c r="CR7061" s="50"/>
      <c r="CS7061" s="50"/>
      <c r="CT7061" s="50"/>
      <c r="CU7061" s="50"/>
      <c r="CV7061" s="50"/>
      <c r="CW7061" s="50"/>
      <c r="CX7061" s="50"/>
      <c r="CY7061" s="50"/>
      <c r="CZ7061" s="50"/>
      <c r="DA7061" s="50"/>
      <c r="DB7061" s="50"/>
      <c r="DC7061" s="50"/>
      <c r="DD7061" s="50"/>
      <c r="DE7061" s="50"/>
      <c r="DF7061" s="50"/>
      <c r="DG7061" s="50"/>
    </row>
    <row r="7062" spans="1:111" x14ac:dyDescent="0.2">
      <c r="A7062" s="185"/>
      <c r="B7062" s="186"/>
      <c r="C7062" s="186"/>
      <c r="D7062" s="54"/>
      <c r="E7062" s="310"/>
      <c r="F7062" s="192"/>
      <c r="G7062" s="192"/>
      <c r="H7062" s="50"/>
      <c r="I7062" s="50"/>
      <c r="J7062" s="50"/>
      <c r="K7062" s="50"/>
      <c r="L7062" s="50"/>
      <c r="M7062" s="50"/>
      <c r="N7062" s="50"/>
      <c r="O7062" s="50"/>
      <c r="P7062" s="50"/>
      <c r="Q7062" s="50"/>
      <c r="R7062" s="50"/>
      <c r="S7062" s="50"/>
      <c r="T7062" s="50"/>
      <c r="U7062" s="50"/>
      <c r="V7062" s="50"/>
      <c r="W7062" s="50"/>
      <c r="X7062" s="50"/>
      <c r="Y7062" s="50"/>
      <c r="Z7062" s="50"/>
      <c r="AA7062" s="50"/>
      <c r="AB7062" s="50"/>
      <c r="AC7062" s="50"/>
      <c r="AD7062" s="50"/>
      <c r="AE7062" s="50"/>
      <c r="AF7062" s="50"/>
      <c r="AG7062" s="50"/>
      <c r="AH7062" s="50"/>
      <c r="AI7062" s="50"/>
      <c r="AJ7062" s="50"/>
      <c r="AK7062" s="50"/>
      <c r="AL7062" s="50"/>
      <c r="AM7062" s="50"/>
      <c r="AN7062" s="50"/>
      <c r="AO7062" s="50"/>
      <c r="AP7062" s="50"/>
      <c r="AQ7062" s="50"/>
      <c r="AR7062" s="50"/>
      <c r="AS7062" s="50"/>
      <c r="AT7062" s="50"/>
      <c r="AU7062" s="50"/>
      <c r="AV7062" s="50"/>
      <c r="AW7062" s="50"/>
      <c r="AX7062" s="50"/>
      <c r="AY7062" s="50"/>
      <c r="AZ7062" s="50"/>
      <c r="BA7062" s="50"/>
      <c r="BB7062" s="50"/>
      <c r="BC7062" s="50"/>
      <c r="BD7062" s="50"/>
      <c r="BE7062" s="50"/>
      <c r="BF7062" s="50"/>
      <c r="BG7062" s="50"/>
      <c r="BH7062" s="50"/>
      <c r="BI7062" s="50"/>
      <c r="BJ7062" s="50"/>
      <c r="BK7062" s="50"/>
      <c r="BL7062" s="50"/>
      <c r="BM7062" s="50"/>
      <c r="BN7062" s="50"/>
      <c r="BO7062" s="50"/>
      <c r="BP7062" s="50"/>
      <c r="BQ7062" s="50"/>
      <c r="BR7062" s="50"/>
      <c r="BS7062" s="50"/>
      <c r="BT7062" s="50"/>
      <c r="BU7062" s="50"/>
      <c r="BV7062" s="50"/>
      <c r="BW7062" s="50"/>
      <c r="BX7062" s="50"/>
      <c r="BY7062" s="50"/>
      <c r="BZ7062" s="50"/>
      <c r="CA7062" s="50"/>
      <c r="CB7062" s="50"/>
      <c r="CC7062" s="50"/>
      <c r="CD7062" s="50"/>
      <c r="CE7062" s="50"/>
      <c r="CF7062" s="50"/>
      <c r="CG7062" s="50"/>
      <c r="CH7062" s="50"/>
      <c r="CI7062" s="50"/>
      <c r="CJ7062" s="50"/>
      <c r="CK7062" s="50"/>
      <c r="CL7062" s="50"/>
      <c r="CM7062" s="50"/>
      <c r="CN7062" s="50"/>
      <c r="CO7062" s="50"/>
      <c r="CP7062" s="50"/>
      <c r="CQ7062" s="50"/>
      <c r="CR7062" s="50"/>
      <c r="CS7062" s="50"/>
      <c r="CT7062" s="50"/>
      <c r="CU7062" s="50"/>
      <c r="CV7062" s="50"/>
      <c r="CW7062" s="50"/>
      <c r="CX7062" s="50"/>
      <c r="CY7062" s="50"/>
      <c r="CZ7062" s="50"/>
      <c r="DA7062" s="50"/>
      <c r="DB7062" s="50"/>
      <c r="DC7062" s="50"/>
      <c r="DD7062" s="50"/>
      <c r="DE7062" s="50"/>
      <c r="DF7062" s="50"/>
      <c r="DG7062" s="50"/>
    </row>
    <row r="7063" spans="1:111" x14ac:dyDescent="0.2">
      <c r="A7063" s="185"/>
      <c r="B7063" s="186"/>
      <c r="C7063" s="186"/>
      <c r="D7063" s="54"/>
      <c r="E7063" s="310"/>
      <c r="F7063" s="192"/>
      <c r="G7063" s="192"/>
      <c r="H7063" s="50"/>
      <c r="I7063" s="50"/>
      <c r="J7063" s="50"/>
      <c r="K7063" s="50"/>
      <c r="L7063" s="50"/>
      <c r="M7063" s="50"/>
      <c r="N7063" s="50"/>
      <c r="O7063" s="50"/>
      <c r="P7063" s="50"/>
      <c r="Q7063" s="50"/>
      <c r="R7063" s="50"/>
      <c r="S7063" s="50"/>
      <c r="T7063" s="50"/>
      <c r="U7063" s="50"/>
      <c r="V7063" s="50"/>
      <c r="W7063" s="50"/>
      <c r="X7063" s="50"/>
      <c r="Y7063" s="50"/>
      <c r="Z7063" s="50"/>
      <c r="AA7063" s="50"/>
      <c r="AB7063" s="50"/>
      <c r="AC7063" s="50"/>
      <c r="AD7063" s="50"/>
      <c r="AE7063" s="50"/>
      <c r="AF7063" s="50"/>
      <c r="AG7063" s="50"/>
      <c r="AH7063" s="50"/>
      <c r="AI7063" s="50"/>
      <c r="AJ7063" s="50"/>
      <c r="AK7063" s="50"/>
      <c r="AL7063" s="50"/>
      <c r="AM7063" s="50"/>
      <c r="AN7063" s="50"/>
      <c r="AO7063" s="50"/>
      <c r="AP7063" s="50"/>
      <c r="AQ7063" s="50"/>
      <c r="AR7063" s="50"/>
      <c r="AS7063" s="50"/>
      <c r="AT7063" s="50"/>
      <c r="AU7063" s="50"/>
      <c r="AV7063" s="50"/>
      <c r="AW7063" s="50"/>
      <c r="AX7063" s="50"/>
      <c r="AY7063" s="50"/>
      <c r="AZ7063" s="50"/>
      <c r="BA7063" s="50"/>
      <c r="BB7063" s="50"/>
      <c r="BC7063" s="50"/>
      <c r="BD7063" s="50"/>
      <c r="BE7063" s="50"/>
      <c r="BF7063" s="50"/>
      <c r="BG7063" s="50"/>
      <c r="BH7063" s="50"/>
      <c r="BI7063" s="50"/>
      <c r="BJ7063" s="50"/>
      <c r="BK7063" s="50"/>
      <c r="BL7063" s="50"/>
      <c r="BM7063" s="50"/>
      <c r="BN7063" s="50"/>
      <c r="BO7063" s="50"/>
      <c r="BP7063" s="50"/>
      <c r="BQ7063" s="50"/>
      <c r="BR7063" s="50"/>
      <c r="BS7063" s="50"/>
      <c r="BT7063" s="50"/>
      <c r="BU7063" s="50"/>
      <c r="BV7063" s="50"/>
      <c r="BW7063" s="50"/>
      <c r="BX7063" s="50"/>
      <c r="BY7063" s="50"/>
      <c r="BZ7063" s="50"/>
      <c r="CA7063" s="50"/>
      <c r="CB7063" s="50"/>
      <c r="CC7063" s="50"/>
      <c r="CD7063" s="50"/>
      <c r="CE7063" s="50"/>
      <c r="CF7063" s="50"/>
      <c r="CG7063" s="50"/>
      <c r="CH7063" s="50"/>
      <c r="CI7063" s="50"/>
      <c r="CJ7063" s="50"/>
      <c r="CK7063" s="50"/>
      <c r="CL7063" s="50"/>
      <c r="CM7063" s="50"/>
      <c r="CN7063" s="50"/>
      <c r="CO7063" s="50"/>
      <c r="CP7063" s="50"/>
      <c r="CQ7063" s="50"/>
      <c r="CR7063" s="50"/>
      <c r="CS7063" s="50"/>
      <c r="CT7063" s="50"/>
      <c r="CU7063" s="50"/>
      <c r="CV7063" s="50"/>
      <c r="CW7063" s="50"/>
      <c r="CX7063" s="50"/>
      <c r="CY7063" s="50"/>
      <c r="CZ7063" s="50"/>
      <c r="DA7063" s="50"/>
      <c r="DB7063" s="50"/>
      <c r="DC7063" s="50"/>
      <c r="DD7063" s="50"/>
      <c r="DE7063" s="50"/>
      <c r="DF7063" s="50"/>
      <c r="DG7063" s="50"/>
    </row>
    <row r="7064" spans="1:111" x14ac:dyDescent="0.2">
      <c r="A7064" s="185"/>
      <c r="B7064" s="186"/>
      <c r="C7064" s="186"/>
      <c r="D7064" s="54"/>
      <c r="E7064" s="310"/>
      <c r="F7064" s="192"/>
      <c r="G7064" s="192"/>
      <c r="H7064" s="50"/>
      <c r="I7064" s="50"/>
      <c r="J7064" s="50"/>
      <c r="K7064" s="50"/>
      <c r="L7064" s="50"/>
      <c r="M7064" s="50"/>
      <c r="N7064" s="50"/>
      <c r="O7064" s="50"/>
      <c r="P7064" s="50"/>
      <c r="Q7064" s="50"/>
      <c r="R7064" s="50"/>
      <c r="S7064" s="50"/>
      <c r="T7064" s="50"/>
      <c r="U7064" s="50"/>
      <c r="V7064" s="50"/>
      <c r="W7064" s="50"/>
      <c r="X7064" s="50"/>
      <c r="Y7064" s="50"/>
      <c r="Z7064" s="50"/>
      <c r="AA7064" s="50"/>
      <c r="AB7064" s="50"/>
      <c r="AC7064" s="50"/>
      <c r="AD7064" s="50"/>
      <c r="AE7064" s="50"/>
      <c r="AF7064" s="50"/>
      <c r="AG7064" s="50"/>
      <c r="AH7064" s="50"/>
      <c r="AI7064" s="50"/>
      <c r="AJ7064" s="50"/>
      <c r="AK7064" s="50"/>
      <c r="AL7064" s="50"/>
      <c r="AM7064" s="50"/>
      <c r="AN7064" s="50"/>
      <c r="AO7064" s="50"/>
      <c r="AP7064" s="50"/>
      <c r="AQ7064" s="50"/>
      <c r="AR7064" s="50"/>
      <c r="AS7064" s="50"/>
      <c r="AT7064" s="50"/>
      <c r="AU7064" s="50"/>
      <c r="AV7064" s="50"/>
      <c r="AW7064" s="50"/>
      <c r="AX7064" s="50"/>
      <c r="AY7064" s="50"/>
      <c r="AZ7064" s="50"/>
      <c r="BA7064" s="50"/>
      <c r="BB7064" s="50"/>
      <c r="BC7064" s="50"/>
      <c r="BD7064" s="50"/>
      <c r="BE7064" s="50"/>
      <c r="BF7064" s="50"/>
      <c r="BG7064" s="50"/>
      <c r="BH7064" s="50"/>
      <c r="BI7064" s="50"/>
      <c r="BJ7064" s="50"/>
      <c r="BK7064" s="50"/>
      <c r="BL7064" s="50"/>
      <c r="BM7064" s="50"/>
      <c r="BN7064" s="50"/>
      <c r="BO7064" s="50"/>
      <c r="BP7064" s="50"/>
      <c r="BQ7064" s="50"/>
      <c r="BR7064" s="50"/>
      <c r="BS7064" s="50"/>
      <c r="BT7064" s="50"/>
      <c r="BU7064" s="50"/>
      <c r="BV7064" s="50"/>
      <c r="BW7064" s="50"/>
      <c r="BX7064" s="50"/>
      <c r="BY7064" s="50"/>
      <c r="BZ7064" s="50"/>
      <c r="CA7064" s="50"/>
      <c r="CB7064" s="50"/>
      <c r="CC7064" s="50"/>
      <c r="CD7064" s="50"/>
      <c r="CE7064" s="50"/>
      <c r="CF7064" s="50"/>
      <c r="CG7064" s="50"/>
      <c r="CH7064" s="50"/>
      <c r="CI7064" s="50"/>
      <c r="CJ7064" s="50"/>
      <c r="CK7064" s="50"/>
      <c r="CL7064" s="50"/>
      <c r="CM7064" s="50"/>
      <c r="CN7064" s="50"/>
      <c r="CO7064" s="50"/>
      <c r="CP7064" s="50"/>
      <c r="CQ7064" s="50"/>
      <c r="CR7064" s="50"/>
      <c r="CS7064" s="50"/>
      <c r="CT7064" s="50"/>
      <c r="CU7064" s="50"/>
      <c r="CV7064" s="50"/>
      <c r="CW7064" s="50"/>
      <c r="CX7064" s="50"/>
      <c r="CY7064" s="50"/>
      <c r="CZ7064" s="50"/>
      <c r="DA7064" s="50"/>
      <c r="DB7064" s="50"/>
      <c r="DC7064" s="50"/>
      <c r="DD7064" s="50"/>
      <c r="DE7064" s="50"/>
      <c r="DF7064" s="50"/>
      <c r="DG7064" s="50"/>
    </row>
    <row r="7065" spans="1:111" x14ac:dyDescent="0.2">
      <c r="A7065" s="185"/>
      <c r="B7065" s="186"/>
      <c r="C7065" s="186"/>
      <c r="D7065" s="54"/>
      <c r="E7065" s="310"/>
      <c r="F7065" s="192"/>
      <c r="G7065" s="192"/>
      <c r="H7065" s="50"/>
      <c r="I7065" s="50"/>
      <c r="J7065" s="50"/>
      <c r="K7065" s="50"/>
      <c r="L7065" s="50"/>
      <c r="M7065" s="50"/>
      <c r="N7065" s="50"/>
      <c r="O7065" s="50"/>
      <c r="P7065" s="50"/>
      <c r="Q7065" s="50"/>
      <c r="R7065" s="50"/>
      <c r="S7065" s="50"/>
      <c r="T7065" s="50"/>
      <c r="U7065" s="50"/>
      <c r="V7065" s="50"/>
      <c r="W7065" s="50"/>
      <c r="X7065" s="50"/>
      <c r="Y7065" s="50"/>
      <c r="Z7065" s="50"/>
      <c r="AA7065" s="50"/>
      <c r="AB7065" s="50"/>
      <c r="AC7065" s="50"/>
      <c r="AD7065" s="50"/>
      <c r="AE7065" s="50"/>
      <c r="AF7065" s="50"/>
      <c r="AG7065" s="50"/>
      <c r="AH7065" s="50"/>
      <c r="AI7065" s="50"/>
      <c r="AJ7065" s="50"/>
      <c r="AK7065" s="50"/>
      <c r="AL7065" s="50"/>
      <c r="AM7065" s="50"/>
      <c r="AN7065" s="50"/>
      <c r="AO7065" s="50"/>
      <c r="AP7065" s="50"/>
      <c r="AQ7065" s="50"/>
      <c r="AR7065" s="50"/>
      <c r="AS7065" s="50"/>
      <c r="AT7065" s="50"/>
      <c r="AU7065" s="50"/>
      <c r="AV7065" s="50"/>
      <c r="AW7065" s="50"/>
      <c r="AX7065" s="50"/>
      <c r="AY7065" s="50"/>
      <c r="AZ7065" s="50"/>
      <c r="BA7065" s="50"/>
      <c r="BB7065" s="50"/>
      <c r="BC7065" s="50"/>
      <c r="BD7065" s="50"/>
      <c r="BE7065" s="50"/>
      <c r="BF7065" s="50"/>
      <c r="BG7065" s="50"/>
      <c r="BH7065" s="50"/>
      <c r="BI7065" s="50"/>
      <c r="BJ7065" s="50"/>
      <c r="BK7065" s="50"/>
      <c r="BL7065" s="50"/>
      <c r="BM7065" s="50"/>
      <c r="BN7065" s="50"/>
      <c r="BO7065" s="50"/>
      <c r="BP7065" s="50"/>
      <c r="BQ7065" s="50"/>
      <c r="BR7065" s="50"/>
      <c r="BS7065" s="50"/>
      <c r="BT7065" s="50"/>
      <c r="BU7065" s="50"/>
      <c r="BV7065" s="50"/>
      <c r="BW7065" s="50"/>
      <c r="BX7065" s="50"/>
      <c r="BY7065" s="50"/>
      <c r="BZ7065" s="50"/>
      <c r="CA7065" s="50"/>
      <c r="CB7065" s="50"/>
      <c r="CC7065" s="50"/>
      <c r="CD7065" s="50"/>
      <c r="CE7065" s="50"/>
      <c r="CF7065" s="50"/>
      <c r="CG7065" s="50"/>
      <c r="CH7065" s="50"/>
      <c r="CI7065" s="50"/>
      <c r="CJ7065" s="50"/>
      <c r="CK7065" s="50"/>
      <c r="CL7065" s="50"/>
      <c r="CM7065" s="50"/>
      <c r="CN7065" s="50"/>
      <c r="CO7065" s="50"/>
      <c r="CP7065" s="50"/>
      <c r="CQ7065" s="50"/>
      <c r="CR7065" s="50"/>
      <c r="CS7065" s="50"/>
      <c r="CT7065" s="50"/>
      <c r="CU7065" s="50"/>
      <c r="CV7065" s="50"/>
      <c r="CW7065" s="50"/>
      <c r="CX7065" s="50"/>
      <c r="CY7065" s="50"/>
      <c r="CZ7065" s="50"/>
      <c r="DA7065" s="50"/>
      <c r="DB7065" s="50"/>
      <c r="DC7065" s="50"/>
      <c r="DD7065" s="50"/>
      <c r="DE7065" s="50"/>
      <c r="DF7065" s="50"/>
      <c r="DG7065" s="50"/>
    </row>
    <row r="7066" spans="1:111" x14ac:dyDescent="0.2">
      <c r="A7066" s="185"/>
      <c r="B7066" s="186"/>
      <c r="C7066" s="186"/>
      <c r="D7066" s="54"/>
      <c r="E7066" s="310"/>
      <c r="F7066" s="192"/>
      <c r="G7066" s="192"/>
      <c r="H7066" s="50"/>
      <c r="I7066" s="50"/>
      <c r="J7066" s="50"/>
      <c r="K7066" s="50"/>
      <c r="L7066" s="50"/>
      <c r="M7066" s="50"/>
      <c r="N7066" s="50"/>
      <c r="O7066" s="50"/>
      <c r="P7066" s="50"/>
      <c r="Q7066" s="50"/>
      <c r="R7066" s="50"/>
      <c r="S7066" s="50"/>
      <c r="T7066" s="50"/>
      <c r="U7066" s="50"/>
      <c r="V7066" s="50"/>
      <c r="W7066" s="50"/>
      <c r="X7066" s="50"/>
      <c r="Y7066" s="50"/>
      <c r="Z7066" s="50"/>
      <c r="AA7066" s="50"/>
      <c r="AB7066" s="50"/>
      <c r="AC7066" s="50"/>
      <c r="AD7066" s="50"/>
      <c r="AE7066" s="50"/>
      <c r="AF7066" s="50"/>
      <c r="AG7066" s="50"/>
      <c r="AH7066" s="50"/>
      <c r="AI7066" s="50"/>
      <c r="AJ7066" s="50"/>
      <c r="AK7066" s="50"/>
      <c r="AL7066" s="50"/>
      <c r="AM7066" s="50"/>
      <c r="AN7066" s="50"/>
      <c r="AO7066" s="50"/>
      <c r="AP7066" s="50"/>
      <c r="AQ7066" s="50"/>
      <c r="AR7066" s="50"/>
      <c r="AS7066" s="50"/>
      <c r="AT7066" s="50"/>
      <c r="AU7066" s="50"/>
      <c r="AV7066" s="50"/>
      <c r="AW7066" s="50"/>
      <c r="AX7066" s="50"/>
      <c r="AY7066" s="50"/>
      <c r="AZ7066" s="50"/>
      <c r="BA7066" s="50"/>
      <c r="BB7066" s="50"/>
      <c r="BC7066" s="50"/>
      <c r="BD7066" s="50"/>
      <c r="BE7066" s="50"/>
      <c r="BF7066" s="50"/>
      <c r="BG7066" s="50"/>
      <c r="BH7066" s="50"/>
      <c r="BI7066" s="50"/>
      <c r="BJ7066" s="50"/>
      <c r="BK7066" s="50"/>
      <c r="BL7066" s="50"/>
      <c r="BM7066" s="50"/>
      <c r="BN7066" s="50"/>
      <c r="BO7066" s="50"/>
      <c r="BP7066" s="50"/>
      <c r="BQ7066" s="50"/>
      <c r="BR7066" s="50"/>
      <c r="BS7066" s="50"/>
      <c r="BT7066" s="50"/>
      <c r="BU7066" s="50"/>
      <c r="BV7066" s="50"/>
      <c r="BW7066" s="50"/>
      <c r="BX7066" s="50"/>
      <c r="BY7066" s="50"/>
      <c r="BZ7066" s="50"/>
      <c r="CA7066" s="50"/>
      <c r="CB7066" s="50"/>
      <c r="CC7066" s="50"/>
      <c r="CD7066" s="50"/>
      <c r="CE7066" s="50"/>
      <c r="CF7066" s="50"/>
      <c r="CG7066" s="50"/>
      <c r="CH7066" s="50"/>
      <c r="CI7066" s="50"/>
      <c r="CJ7066" s="50"/>
      <c r="CK7066" s="50"/>
      <c r="CL7066" s="50"/>
      <c r="CM7066" s="50"/>
      <c r="CN7066" s="50"/>
      <c r="CO7066" s="50"/>
      <c r="CP7066" s="50"/>
      <c r="CQ7066" s="50"/>
      <c r="CR7066" s="50"/>
      <c r="CS7066" s="50"/>
      <c r="CT7066" s="50"/>
      <c r="CU7066" s="50"/>
      <c r="CV7066" s="50"/>
      <c r="CW7066" s="50"/>
      <c r="CX7066" s="50"/>
      <c r="CY7066" s="50"/>
      <c r="CZ7066" s="50"/>
      <c r="DA7066" s="50"/>
      <c r="DB7066" s="50"/>
      <c r="DC7066" s="50"/>
      <c r="DD7066" s="50"/>
      <c r="DE7066" s="50"/>
      <c r="DF7066" s="50"/>
      <c r="DG7066" s="50"/>
    </row>
    <row r="7067" spans="1:111" x14ac:dyDescent="0.2">
      <c r="A7067" s="185"/>
      <c r="B7067" s="186"/>
      <c r="C7067" s="186"/>
      <c r="D7067" s="54"/>
      <c r="E7067" s="310"/>
      <c r="F7067" s="192"/>
      <c r="G7067" s="192"/>
      <c r="H7067" s="50"/>
      <c r="I7067" s="50"/>
      <c r="J7067" s="50"/>
      <c r="K7067" s="50"/>
      <c r="L7067" s="50"/>
      <c r="M7067" s="50"/>
      <c r="N7067" s="50"/>
      <c r="O7067" s="50"/>
      <c r="P7067" s="50"/>
      <c r="Q7067" s="50"/>
      <c r="R7067" s="50"/>
      <c r="S7067" s="50"/>
      <c r="T7067" s="50"/>
      <c r="U7067" s="50"/>
      <c r="V7067" s="50"/>
      <c r="W7067" s="50"/>
      <c r="X7067" s="50"/>
      <c r="Y7067" s="50"/>
      <c r="Z7067" s="50"/>
      <c r="AA7067" s="50"/>
      <c r="AB7067" s="50"/>
      <c r="AC7067" s="50"/>
      <c r="AD7067" s="50"/>
      <c r="AE7067" s="50"/>
      <c r="AF7067" s="50"/>
      <c r="AG7067" s="50"/>
      <c r="AH7067" s="50"/>
      <c r="AI7067" s="50"/>
      <c r="AJ7067" s="50"/>
      <c r="AK7067" s="50"/>
      <c r="AL7067" s="50"/>
      <c r="AM7067" s="50"/>
      <c r="AN7067" s="50"/>
      <c r="AO7067" s="50"/>
      <c r="AP7067" s="50"/>
      <c r="AQ7067" s="50"/>
      <c r="AR7067" s="50"/>
      <c r="AS7067" s="50"/>
      <c r="AT7067" s="50"/>
      <c r="AU7067" s="50"/>
      <c r="AV7067" s="50"/>
      <c r="AW7067" s="50"/>
      <c r="AX7067" s="50"/>
      <c r="AY7067" s="50"/>
      <c r="AZ7067" s="50"/>
      <c r="BA7067" s="50"/>
      <c r="BB7067" s="50"/>
      <c r="BC7067" s="50"/>
      <c r="BD7067" s="50"/>
      <c r="BE7067" s="50"/>
      <c r="BF7067" s="50"/>
      <c r="BG7067" s="50"/>
      <c r="BH7067" s="50"/>
      <c r="BI7067" s="50"/>
      <c r="BJ7067" s="50"/>
      <c r="BK7067" s="50"/>
      <c r="BL7067" s="50"/>
      <c r="BM7067" s="50"/>
      <c r="BN7067" s="50"/>
      <c r="BO7067" s="50"/>
      <c r="BP7067" s="50"/>
      <c r="BQ7067" s="50"/>
      <c r="BR7067" s="50"/>
      <c r="BS7067" s="50"/>
      <c r="BT7067" s="50"/>
      <c r="BU7067" s="50"/>
      <c r="BV7067" s="50"/>
      <c r="BW7067" s="50"/>
      <c r="BX7067" s="50"/>
      <c r="BY7067" s="50"/>
      <c r="BZ7067" s="50"/>
      <c r="CA7067" s="50"/>
      <c r="CB7067" s="50"/>
      <c r="CC7067" s="50"/>
      <c r="CD7067" s="50"/>
      <c r="CE7067" s="50"/>
      <c r="CF7067" s="50"/>
      <c r="CG7067" s="50"/>
      <c r="CH7067" s="50"/>
      <c r="CI7067" s="50"/>
      <c r="CJ7067" s="50"/>
      <c r="CK7067" s="50"/>
      <c r="CL7067" s="50"/>
      <c r="CM7067" s="50"/>
      <c r="CN7067" s="50"/>
      <c r="CO7067" s="50"/>
      <c r="CP7067" s="50"/>
      <c r="CQ7067" s="50"/>
      <c r="CR7067" s="50"/>
      <c r="CS7067" s="50"/>
      <c r="CT7067" s="50"/>
      <c r="CU7067" s="50"/>
      <c r="CV7067" s="50"/>
      <c r="CW7067" s="50"/>
      <c r="CX7067" s="50"/>
      <c r="CY7067" s="50"/>
      <c r="CZ7067" s="50"/>
      <c r="DA7067" s="50"/>
      <c r="DB7067" s="50"/>
      <c r="DC7067" s="50"/>
      <c r="DD7067" s="50"/>
      <c r="DE7067" s="50"/>
      <c r="DF7067" s="50"/>
      <c r="DG7067" s="50"/>
    </row>
    <row r="7068" spans="1:111" x14ac:dyDescent="0.2">
      <c r="A7068" s="185"/>
      <c r="B7068" s="186"/>
      <c r="C7068" s="186"/>
      <c r="D7068" s="54"/>
      <c r="E7068" s="310"/>
      <c r="F7068" s="192"/>
      <c r="G7068" s="192"/>
      <c r="H7068" s="50"/>
      <c r="I7068" s="50"/>
      <c r="J7068" s="50"/>
      <c r="K7068" s="50"/>
      <c r="L7068" s="50"/>
      <c r="M7068" s="50"/>
      <c r="N7068" s="50"/>
      <c r="O7068" s="50"/>
      <c r="P7068" s="50"/>
      <c r="Q7068" s="50"/>
      <c r="R7068" s="50"/>
      <c r="S7068" s="50"/>
      <c r="T7068" s="50"/>
      <c r="U7068" s="50"/>
      <c r="V7068" s="50"/>
      <c r="W7068" s="50"/>
      <c r="X7068" s="50"/>
      <c r="Y7068" s="50"/>
      <c r="Z7068" s="50"/>
      <c r="AA7068" s="50"/>
      <c r="AB7068" s="50"/>
      <c r="AC7068" s="50"/>
      <c r="AD7068" s="50"/>
      <c r="AE7068" s="50"/>
      <c r="AF7068" s="50"/>
      <c r="AG7068" s="50"/>
      <c r="AH7068" s="50"/>
      <c r="AI7068" s="50"/>
      <c r="AJ7068" s="50"/>
      <c r="AK7068" s="50"/>
      <c r="AL7068" s="50"/>
      <c r="AM7068" s="50"/>
      <c r="AN7068" s="50"/>
      <c r="AO7068" s="50"/>
      <c r="AP7068" s="50"/>
      <c r="AQ7068" s="50"/>
      <c r="AR7068" s="50"/>
      <c r="AS7068" s="50"/>
      <c r="AT7068" s="50"/>
      <c r="AU7068" s="50"/>
      <c r="AV7068" s="50"/>
      <c r="AW7068" s="50"/>
      <c r="AX7068" s="50"/>
      <c r="AY7068" s="50"/>
      <c r="AZ7068" s="50"/>
      <c r="BA7068" s="50"/>
      <c r="BB7068" s="50"/>
      <c r="BC7068" s="50"/>
      <c r="BD7068" s="50"/>
      <c r="BE7068" s="50"/>
      <c r="BF7068" s="50"/>
      <c r="BG7068" s="50"/>
      <c r="BH7068" s="50"/>
      <c r="BI7068" s="50"/>
      <c r="BJ7068" s="50"/>
      <c r="BK7068" s="50"/>
      <c r="BL7068" s="50"/>
      <c r="BM7068" s="50"/>
      <c r="BN7068" s="50"/>
      <c r="BO7068" s="50"/>
      <c r="BP7068" s="50"/>
      <c r="BQ7068" s="50"/>
      <c r="BR7068" s="50"/>
      <c r="BS7068" s="50"/>
      <c r="BT7068" s="50"/>
      <c r="BU7068" s="50"/>
      <c r="BV7068" s="50"/>
      <c r="BW7068" s="50"/>
      <c r="BX7068" s="50"/>
      <c r="BY7068" s="50"/>
      <c r="BZ7068" s="50"/>
      <c r="CA7068" s="50"/>
      <c r="CB7068" s="50"/>
      <c r="CC7068" s="50"/>
      <c r="CD7068" s="50"/>
      <c r="CE7068" s="50"/>
      <c r="CF7068" s="50"/>
      <c r="CG7068" s="50"/>
      <c r="CH7068" s="50"/>
      <c r="CI7068" s="50"/>
      <c r="CJ7068" s="50"/>
      <c r="CK7068" s="50"/>
      <c r="CL7068" s="50"/>
      <c r="CM7068" s="50"/>
      <c r="CN7068" s="50"/>
      <c r="CO7068" s="50"/>
      <c r="CP7068" s="50"/>
      <c r="CQ7068" s="50"/>
      <c r="CR7068" s="50"/>
      <c r="CS7068" s="50"/>
      <c r="CT7068" s="50"/>
      <c r="CU7068" s="50"/>
      <c r="CV7068" s="50"/>
      <c r="CW7068" s="50"/>
      <c r="CX7068" s="50"/>
      <c r="CY7068" s="50"/>
      <c r="CZ7068" s="50"/>
      <c r="DA7068" s="50"/>
      <c r="DB7068" s="50"/>
      <c r="DC7068" s="50"/>
      <c r="DD7068" s="50"/>
      <c r="DE7068" s="50"/>
      <c r="DF7068" s="50"/>
      <c r="DG7068" s="50"/>
    </row>
    <row r="7069" spans="1:111" x14ac:dyDescent="0.2">
      <c r="A7069" s="185"/>
      <c r="B7069" s="186"/>
      <c r="C7069" s="186"/>
      <c r="D7069" s="54"/>
      <c r="E7069" s="310"/>
      <c r="F7069" s="192"/>
      <c r="G7069" s="192"/>
      <c r="H7069" s="50"/>
      <c r="I7069" s="50"/>
      <c r="J7069" s="50"/>
      <c r="K7069" s="50"/>
      <c r="L7069" s="50"/>
      <c r="M7069" s="50"/>
      <c r="N7069" s="50"/>
      <c r="O7069" s="50"/>
      <c r="P7069" s="50"/>
      <c r="Q7069" s="50"/>
      <c r="R7069" s="50"/>
      <c r="S7069" s="50"/>
      <c r="T7069" s="50"/>
      <c r="U7069" s="50"/>
      <c r="V7069" s="50"/>
      <c r="W7069" s="50"/>
      <c r="X7069" s="50"/>
      <c r="Y7069" s="50"/>
      <c r="Z7069" s="50"/>
      <c r="AA7069" s="50"/>
      <c r="AB7069" s="50"/>
      <c r="AC7069" s="50"/>
      <c r="AD7069" s="50"/>
      <c r="AE7069" s="50"/>
      <c r="AF7069" s="50"/>
      <c r="AG7069" s="50"/>
      <c r="AH7069" s="50"/>
      <c r="AI7069" s="50"/>
      <c r="AJ7069" s="50"/>
      <c r="AK7069" s="50"/>
      <c r="AL7069" s="50"/>
      <c r="AM7069" s="50"/>
      <c r="AN7069" s="50"/>
      <c r="AO7069" s="50"/>
      <c r="AP7069" s="50"/>
      <c r="AQ7069" s="50"/>
      <c r="AR7069" s="50"/>
      <c r="AS7069" s="50"/>
      <c r="AT7069" s="50"/>
      <c r="AU7069" s="50"/>
      <c r="AV7069" s="50"/>
      <c r="AW7069" s="50"/>
      <c r="AX7069" s="50"/>
      <c r="AY7069" s="50"/>
      <c r="AZ7069" s="50"/>
      <c r="BA7069" s="50"/>
      <c r="BB7069" s="50"/>
      <c r="BC7069" s="50"/>
      <c r="BD7069" s="50"/>
      <c r="BE7069" s="50"/>
      <c r="BF7069" s="50"/>
      <c r="BG7069" s="50"/>
      <c r="BH7069" s="50"/>
      <c r="BI7069" s="50"/>
      <c r="BJ7069" s="50"/>
      <c r="BK7069" s="50"/>
      <c r="BL7069" s="50"/>
      <c r="BM7069" s="50"/>
      <c r="BN7069" s="50"/>
      <c r="BO7069" s="50"/>
      <c r="BP7069" s="50"/>
      <c r="BQ7069" s="50"/>
      <c r="BR7069" s="50"/>
      <c r="BS7069" s="50"/>
      <c r="BT7069" s="50"/>
      <c r="BU7069" s="50"/>
      <c r="BV7069" s="50"/>
      <c r="BW7069" s="50"/>
      <c r="BX7069" s="50"/>
      <c r="BY7069" s="50"/>
      <c r="BZ7069" s="50"/>
      <c r="CA7069" s="50"/>
      <c r="CB7069" s="50"/>
      <c r="CC7069" s="50"/>
      <c r="CD7069" s="50"/>
      <c r="CE7069" s="50"/>
      <c r="CF7069" s="50"/>
      <c r="CG7069" s="50"/>
      <c r="CH7069" s="50"/>
      <c r="CI7069" s="50"/>
      <c r="CJ7069" s="50"/>
      <c r="CK7069" s="50"/>
      <c r="CL7069" s="50"/>
      <c r="CM7069" s="50"/>
      <c r="CN7069" s="50"/>
      <c r="CO7069" s="50"/>
      <c r="CP7069" s="50"/>
      <c r="CQ7069" s="50"/>
      <c r="CR7069" s="50"/>
      <c r="CS7069" s="50"/>
      <c r="CT7069" s="50"/>
      <c r="CU7069" s="50"/>
      <c r="CV7069" s="50"/>
      <c r="CW7069" s="50"/>
      <c r="CX7069" s="50"/>
      <c r="CY7069" s="50"/>
      <c r="CZ7069" s="50"/>
      <c r="DA7069" s="50"/>
      <c r="DB7069" s="50"/>
      <c r="DC7069" s="50"/>
      <c r="DD7069" s="50"/>
      <c r="DE7069" s="50"/>
      <c r="DF7069" s="50"/>
      <c r="DG7069" s="50"/>
    </row>
    <row r="7070" spans="1:111" x14ac:dyDescent="0.2">
      <c r="A7070" s="185"/>
      <c r="B7070" s="186"/>
      <c r="C7070" s="186"/>
      <c r="D7070" s="54"/>
      <c r="E7070" s="310"/>
      <c r="F7070" s="192"/>
      <c r="G7070" s="192"/>
      <c r="H7070" s="50"/>
      <c r="I7070" s="50"/>
      <c r="J7070" s="50"/>
      <c r="K7070" s="50"/>
      <c r="L7070" s="50"/>
      <c r="M7070" s="50"/>
      <c r="N7070" s="50"/>
      <c r="O7070" s="50"/>
      <c r="P7070" s="50"/>
      <c r="Q7070" s="50"/>
      <c r="R7070" s="50"/>
      <c r="S7070" s="50"/>
      <c r="T7070" s="50"/>
      <c r="U7070" s="50"/>
      <c r="V7070" s="50"/>
      <c r="W7070" s="50"/>
      <c r="X7070" s="50"/>
      <c r="Y7070" s="50"/>
      <c r="Z7070" s="50"/>
      <c r="AA7070" s="50"/>
      <c r="AB7070" s="50"/>
      <c r="AC7070" s="50"/>
      <c r="AD7070" s="50"/>
      <c r="AE7070" s="50"/>
      <c r="AF7070" s="50"/>
      <c r="AG7070" s="50"/>
      <c r="AH7070" s="50"/>
      <c r="AI7070" s="50"/>
      <c r="AJ7070" s="50"/>
      <c r="AK7070" s="50"/>
      <c r="AL7070" s="50"/>
      <c r="AM7070" s="50"/>
      <c r="AN7070" s="50"/>
      <c r="AO7070" s="50"/>
      <c r="AP7070" s="50"/>
      <c r="AQ7070" s="50"/>
      <c r="AR7070" s="50"/>
      <c r="AS7070" s="50"/>
      <c r="AT7070" s="50"/>
      <c r="AU7070" s="50"/>
      <c r="AV7070" s="50"/>
      <c r="AW7070" s="50"/>
      <c r="AX7070" s="50"/>
      <c r="AY7070" s="50"/>
      <c r="AZ7070" s="50"/>
      <c r="BA7070" s="50"/>
      <c r="BB7070" s="50"/>
      <c r="BC7070" s="50"/>
      <c r="BD7070" s="50"/>
      <c r="BE7070" s="50"/>
      <c r="BF7070" s="50"/>
      <c r="BG7070" s="50"/>
      <c r="BH7070" s="50"/>
      <c r="BI7070" s="50"/>
      <c r="BJ7070" s="50"/>
      <c r="BK7070" s="50"/>
      <c r="BL7070" s="50"/>
      <c r="BM7070" s="50"/>
      <c r="BN7070" s="50"/>
      <c r="BO7070" s="50"/>
      <c r="BP7070" s="50"/>
      <c r="BQ7070" s="50"/>
      <c r="BR7070" s="50"/>
      <c r="BS7070" s="50"/>
      <c r="BT7070" s="50"/>
      <c r="BU7070" s="50"/>
      <c r="BV7070" s="50"/>
      <c r="BW7070" s="50"/>
      <c r="BX7070" s="50"/>
      <c r="BY7070" s="50"/>
      <c r="BZ7070" s="50"/>
      <c r="CA7070" s="50"/>
      <c r="CB7070" s="50"/>
      <c r="CC7070" s="50"/>
      <c r="CD7070" s="50"/>
      <c r="CE7070" s="50"/>
      <c r="CF7070" s="50"/>
      <c r="CG7070" s="50"/>
      <c r="CH7070" s="50"/>
      <c r="CI7070" s="50"/>
      <c r="CJ7070" s="50"/>
      <c r="CK7070" s="50"/>
      <c r="CL7070" s="50"/>
      <c r="CM7070" s="50"/>
      <c r="CN7070" s="50"/>
      <c r="CO7070" s="50"/>
      <c r="CP7070" s="50"/>
      <c r="CQ7070" s="50"/>
      <c r="CR7070" s="50"/>
      <c r="CS7070" s="50"/>
      <c r="CT7070" s="50"/>
      <c r="CU7070" s="50"/>
      <c r="CV7070" s="50"/>
      <c r="CW7070" s="50"/>
      <c r="CX7070" s="50"/>
      <c r="CY7070" s="50"/>
      <c r="CZ7070" s="50"/>
      <c r="DA7070" s="50"/>
      <c r="DB7070" s="50"/>
      <c r="DC7070" s="50"/>
      <c r="DD7070" s="50"/>
      <c r="DE7070" s="50"/>
      <c r="DF7070" s="50"/>
      <c r="DG7070" s="50"/>
    </row>
    <row r="7071" spans="1:111" x14ac:dyDescent="0.2">
      <c r="A7071" s="185"/>
      <c r="B7071" s="186"/>
      <c r="C7071" s="186"/>
      <c r="D7071" s="54"/>
      <c r="E7071" s="310"/>
      <c r="F7071" s="192"/>
      <c r="G7071" s="192"/>
      <c r="H7071" s="50"/>
      <c r="I7071" s="50"/>
      <c r="J7071" s="50"/>
      <c r="K7071" s="50"/>
      <c r="L7071" s="50"/>
      <c r="M7071" s="50"/>
      <c r="N7071" s="50"/>
      <c r="O7071" s="50"/>
      <c r="P7071" s="50"/>
      <c r="Q7071" s="50"/>
      <c r="R7071" s="50"/>
      <c r="S7071" s="50"/>
      <c r="T7071" s="50"/>
      <c r="U7071" s="50"/>
      <c r="V7071" s="50"/>
      <c r="W7071" s="50"/>
      <c r="X7071" s="50"/>
      <c r="Y7071" s="50"/>
      <c r="Z7071" s="50"/>
      <c r="AA7071" s="50"/>
      <c r="AB7071" s="50"/>
      <c r="AC7071" s="50"/>
      <c r="AD7071" s="50"/>
      <c r="AE7071" s="50"/>
      <c r="AF7071" s="50"/>
      <c r="AG7071" s="50"/>
      <c r="AH7071" s="50"/>
      <c r="AI7071" s="50"/>
      <c r="AJ7071" s="50"/>
      <c r="AK7071" s="50"/>
      <c r="AL7071" s="50"/>
      <c r="AM7071" s="50"/>
      <c r="AN7071" s="50"/>
      <c r="AO7071" s="50"/>
      <c r="AP7071" s="50"/>
      <c r="AQ7071" s="50"/>
      <c r="AR7071" s="50"/>
      <c r="AS7071" s="50"/>
      <c r="AT7071" s="50"/>
      <c r="AU7071" s="50"/>
      <c r="AV7071" s="50"/>
      <c r="AW7071" s="50"/>
      <c r="AX7071" s="50"/>
      <c r="AY7071" s="50"/>
      <c r="AZ7071" s="50"/>
      <c r="BA7071" s="50"/>
      <c r="BB7071" s="50"/>
      <c r="BC7071" s="50"/>
      <c r="BD7071" s="50"/>
      <c r="BE7071" s="50"/>
      <c r="BF7071" s="50"/>
      <c r="BG7071" s="50"/>
      <c r="BH7071" s="50"/>
      <c r="BI7071" s="50"/>
      <c r="BJ7071" s="50"/>
      <c r="BK7071" s="50"/>
      <c r="BL7071" s="50"/>
      <c r="BM7071" s="50"/>
      <c r="BN7071" s="50"/>
      <c r="BO7071" s="50"/>
      <c r="BP7071" s="50"/>
      <c r="BQ7071" s="50"/>
      <c r="BR7071" s="50"/>
      <c r="BS7071" s="50"/>
      <c r="BT7071" s="50"/>
      <c r="BU7071" s="50"/>
      <c r="BV7071" s="50"/>
      <c r="BW7071" s="50"/>
      <c r="BX7071" s="50"/>
      <c r="BY7071" s="50"/>
      <c r="BZ7071" s="50"/>
      <c r="CA7071" s="50"/>
      <c r="CB7071" s="50"/>
      <c r="CC7071" s="50"/>
      <c r="CD7071" s="50"/>
      <c r="CE7071" s="50"/>
      <c r="CF7071" s="50"/>
      <c r="CG7071" s="50"/>
      <c r="CH7071" s="50"/>
      <c r="CI7071" s="50"/>
      <c r="CJ7071" s="50"/>
      <c r="CK7071" s="50"/>
      <c r="CL7071" s="50"/>
      <c r="CM7071" s="50"/>
      <c r="CN7071" s="50"/>
      <c r="CO7071" s="50"/>
      <c r="CP7071" s="50"/>
      <c r="CQ7071" s="50"/>
      <c r="CR7071" s="50"/>
      <c r="CS7071" s="50"/>
      <c r="CT7071" s="50"/>
      <c r="CU7071" s="50"/>
      <c r="CV7071" s="50"/>
      <c r="CW7071" s="50"/>
      <c r="CX7071" s="50"/>
      <c r="CY7071" s="50"/>
      <c r="CZ7071" s="50"/>
      <c r="DA7071" s="50"/>
      <c r="DB7071" s="50"/>
      <c r="DC7071" s="50"/>
      <c r="DD7071" s="50"/>
      <c r="DE7071" s="50"/>
      <c r="DF7071" s="50"/>
      <c r="DG7071" s="50"/>
    </row>
    <row r="7072" spans="1:111" x14ac:dyDescent="0.2">
      <c r="A7072" s="185"/>
      <c r="B7072" s="186"/>
      <c r="C7072" s="186"/>
      <c r="D7072" s="54"/>
      <c r="E7072" s="310"/>
      <c r="F7072" s="192"/>
      <c r="G7072" s="192"/>
      <c r="H7072" s="50"/>
      <c r="I7072" s="50"/>
      <c r="J7072" s="50"/>
      <c r="K7072" s="50"/>
      <c r="L7072" s="50"/>
      <c r="M7072" s="50"/>
      <c r="N7072" s="50"/>
      <c r="O7072" s="50"/>
      <c r="P7072" s="50"/>
      <c r="Q7072" s="50"/>
      <c r="R7072" s="50"/>
      <c r="S7072" s="50"/>
      <c r="T7072" s="50"/>
      <c r="U7072" s="50"/>
      <c r="V7072" s="50"/>
      <c r="W7072" s="50"/>
      <c r="X7072" s="50"/>
      <c r="Y7072" s="50"/>
      <c r="Z7072" s="50"/>
      <c r="AA7072" s="50"/>
      <c r="AB7072" s="50"/>
      <c r="AC7072" s="50"/>
      <c r="AD7072" s="50"/>
      <c r="AE7072" s="50"/>
      <c r="AF7072" s="50"/>
      <c r="AG7072" s="50"/>
      <c r="AH7072" s="50"/>
      <c r="AI7072" s="50"/>
      <c r="AJ7072" s="50"/>
      <c r="AK7072" s="50"/>
      <c r="AL7072" s="50"/>
      <c r="AM7072" s="50"/>
      <c r="AN7072" s="50"/>
      <c r="AO7072" s="50"/>
      <c r="AP7072" s="50"/>
      <c r="AQ7072" s="50"/>
      <c r="AR7072" s="50"/>
      <c r="AS7072" s="50"/>
      <c r="AT7072" s="50"/>
      <c r="AU7072" s="50"/>
      <c r="AV7072" s="50"/>
      <c r="AW7072" s="50"/>
      <c r="AX7072" s="50"/>
      <c r="AY7072" s="50"/>
      <c r="AZ7072" s="50"/>
      <c r="BA7072" s="50"/>
      <c r="BB7072" s="50"/>
      <c r="BC7072" s="50"/>
      <c r="BD7072" s="50"/>
      <c r="BE7072" s="50"/>
      <c r="BF7072" s="50"/>
      <c r="BG7072" s="50"/>
      <c r="BH7072" s="50"/>
      <c r="BI7072" s="50"/>
      <c r="BJ7072" s="50"/>
      <c r="BK7072" s="50"/>
      <c r="BL7072" s="50"/>
      <c r="BM7072" s="50"/>
      <c r="BN7072" s="50"/>
      <c r="BO7072" s="50"/>
      <c r="BP7072" s="50"/>
      <c r="BQ7072" s="50"/>
      <c r="BR7072" s="50"/>
      <c r="BS7072" s="50"/>
      <c r="BT7072" s="50"/>
      <c r="BU7072" s="50"/>
      <c r="BV7072" s="50"/>
      <c r="BW7072" s="50"/>
      <c r="BX7072" s="50"/>
      <c r="BY7072" s="50"/>
      <c r="BZ7072" s="50"/>
      <c r="CA7072" s="50"/>
      <c r="CB7072" s="50"/>
      <c r="CC7072" s="50"/>
      <c r="CD7072" s="50"/>
      <c r="CE7072" s="50"/>
      <c r="CF7072" s="50"/>
      <c r="CG7072" s="50"/>
      <c r="CH7072" s="50"/>
      <c r="CI7072" s="50"/>
      <c r="CJ7072" s="50"/>
      <c r="CK7072" s="50"/>
      <c r="CL7072" s="50"/>
      <c r="CM7072" s="50"/>
      <c r="CN7072" s="50"/>
      <c r="CO7072" s="50"/>
      <c r="CP7072" s="50"/>
      <c r="CQ7072" s="50"/>
      <c r="CR7072" s="50"/>
      <c r="CS7072" s="50"/>
      <c r="CT7072" s="50"/>
      <c r="CU7072" s="50"/>
      <c r="CV7072" s="50"/>
      <c r="CW7072" s="50"/>
      <c r="CX7072" s="50"/>
      <c r="CY7072" s="50"/>
      <c r="CZ7072" s="50"/>
      <c r="DA7072" s="50"/>
      <c r="DB7072" s="50"/>
      <c r="DC7072" s="50"/>
      <c r="DD7072" s="50"/>
      <c r="DE7072" s="50"/>
      <c r="DF7072" s="50"/>
      <c r="DG7072" s="50"/>
    </row>
    <row r="7073" spans="1:111" x14ac:dyDescent="0.2">
      <c r="A7073" s="185"/>
      <c r="B7073" s="186"/>
      <c r="C7073" s="186"/>
      <c r="D7073" s="54"/>
      <c r="E7073" s="310"/>
      <c r="F7073" s="192"/>
      <c r="G7073" s="192"/>
      <c r="H7073" s="50"/>
      <c r="I7073" s="50"/>
      <c r="J7073" s="50"/>
      <c r="K7073" s="50"/>
      <c r="L7073" s="50"/>
      <c r="M7073" s="50"/>
      <c r="N7073" s="50"/>
      <c r="O7073" s="50"/>
      <c r="P7073" s="50"/>
      <c r="Q7073" s="50"/>
      <c r="R7073" s="50"/>
      <c r="S7073" s="50"/>
      <c r="T7073" s="50"/>
      <c r="U7073" s="50"/>
      <c r="V7073" s="50"/>
      <c r="W7073" s="50"/>
      <c r="X7073" s="50"/>
      <c r="Y7073" s="50"/>
      <c r="Z7073" s="50"/>
      <c r="AA7073" s="50"/>
      <c r="AB7073" s="50"/>
      <c r="AC7073" s="50"/>
      <c r="AD7073" s="50"/>
      <c r="AE7073" s="50"/>
      <c r="AF7073" s="50"/>
      <c r="AG7073" s="50"/>
      <c r="AH7073" s="50"/>
      <c r="AI7073" s="50"/>
      <c r="AJ7073" s="50"/>
      <c r="AK7073" s="50"/>
      <c r="AL7073" s="50"/>
      <c r="AM7073" s="50"/>
      <c r="AN7073" s="50"/>
      <c r="AO7073" s="50"/>
      <c r="AP7073" s="50"/>
      <c r="AQ7073" s="50"/>
      <c r="AR7073" s="50"/>
      <c r="AS7073" s="50"/>
      <c r="AT7073" s="50"/>
      <c r="AU7073" s="50"/>
      <c r="AV7073" s="50"/>
      <c r="AW7073" s="50"/>
      <c r="AX7073" s="50"/>
      <c r="AY7073" s="50"/>
      <c r="AZ7073" s="50"/>
      <c r="BA7073" s="50"/>
      <c r="BB7073" s="50"/>
      <c r="BC7073" s="50"/>
      <c r="BD7073" s="50"/>
      <c r="BE7073" s="50"/>
      <c r="BF7073" s="50"/>
      <c r="BG7073" s="50"/>
      <c r="BH7073" s="50"/>
      <c r="BI7073" s="50"/>
      <c r="BJ7073" s="50"/>
      <c r="BK7073" s="50"/>
      <c r="BL7073" s="50"/>
      <c r="BM7073" s="50"/>
      <c r="BN7073" s="50"/>
      <c r="BO7073" s="50"/>
      <c r="BP7073" s="50"/>
      <c r="BQ7073" s="50"/>
      <c r="BR7073" s="50"/>
      <c r="BS7073" s="50"/>
      <c r="BT7073" s="50"/>
      <c r="BU7073" s="50"/>
      <c r="BV7073" s="50"/>
      <c r="BW7073" s="50"/>
      <c r="BX7073" s="50"/>
      <c r="BY7073" s="50"/>
      <c r="BZ7073" s="50"/>
      <c r="CA7073" s="50"/>
      <c r="CB7073" s="50"/>
      <c r="CC7073" s="50"/>
      <c r="CD7073" s="50"/>
      <c r="CE7073" s="50"/>
      <c r="CF7073" s="50"/>
      <c r="CG7073" s="50"/>
      <c r="CH7073" s="50"/>
      <c r="CI7073" s="50"/>
      <c r="CJ7073" s="50"/>
      <c r="CK7073" s="50"/>
      <c r="CL7073" s="50"/>
      <c r="CM7073" s="50"/>
      <c r="CN7073" s="50"/>
      <c r="CO7073" s="50"/>
      <c r="CP7073" s="50"/>
      <c r="CQ7073" s="50"/>
      <c r="CR7073" s="50"/>
      <c r="CS7073" s="50"/>
      <c r="CT7073" s="50"/>
      <c r="CU7073" s="50"/>
      <c r="CV7073" s="50"/>
      <c r="CW7073" s="50"/>
      <c r="CX7073" s="50"/>
      <c r="CY7073" s="50"/>
      <c r="CZ7073" s="50"/>
      <c r="DA7073" s="50"/>
      <c r="DB7073" s="50"/>
      <c r="DC7073" s="50"/>
      <c r="DD7073" s="50"/>
      <c r="DE7073" s="50"/>
      <c r="DF7073" s="50"/>
      <c r="DG7073" s="50"/>
    </row>
    <row r="7074" spans="1:111" x14ac:dyDescent="0.2">
      <c r="A7074" s="185"/>
      <c r="B7074" s="186"/>
      <c r="C7074" s="186"/>
      <c r="D7074" s="54"/>
      <c r="E7074" s="310"/>
      <c r="F7074" s="192"/>
      <c r="G7074" s="192"/>
      <c r="H7074" s="50"/>
      <c r="I7074" s="50"/>
      <c r="J7074" s="50"/>
      <c r="K7074" s="50"/>
      <c r="L7074" s="50"/>
      <c r="M7074" s="50"/>
      <c r="N7074" s="50"/>
      <c r="O7074" s="50"/>
      <c r="P7074" s="50"/>
      <c r="Q7074" s="50"/>
      <c r="R7074" s="50"/>
      <c r="S7074" s="50"/>
      <c r="T7074" s="50"/>
      <c r="U7074" s="50"/>
      <c r="V7074" s="50"/>
      <c r="W7074" s="50"/>
      <c r="X7074" s="50"/>
      <c r="Y7074" s="50"/>
      <c r="Z7074" s="50"/>
      <c r="AA7074" s="50"/>
      <c r="AB7074" s="50"/>
      <c r="AC7074" s="50"/>
      <c r="AD7074" s="50"/>
      <c r="AE7074" s="50"/>
      <c r="AF7074" s="50"/>
      <c r="AG7074" s="50"/>
      <c r="AH7074" s="50"/>
      <c r="AI7074" s="50"/>
      <c r="AJ7074" s="50"/>
      <c r="AK7074" s="50"/>
      <c r="AL7074" s="50"/>
      <c r="AM7074" s="50"/>
      <c r="AN7074" s="50"/>
      <c r="AO7074" s="50"/>
      <c r="AP7074" s="50"/>
      <c r="AQ7074" s="50"/>
      <c r="AR7074" s="50"/>
      <c r="AS7074" s="50"/>
      <c r="AT7074" s="50"/>
      <c r="AU7074" s="50"/>
      <c r="AV7074" s="50"/>
      <c r="AW7074" s="50"/>
      <c r="AX7074" s="50"/>
      <c r="AY7074" s="50"/>
      <c r="AZ7074" s="50"/>
      <c r="BA7074" s="50"/>
      <c r="BB7074" s="50"/>
      <c r="BC7074" s="50"/>
      <c r="BD7074" s="50"/>
      <c r="BE7074" s="50"/>
      <c r="BF7074" s="50"/>
      <c r="BG7074" s="50"/>
      <c r="BH7074" s="50"/>
      <c r="BI7074" s="50"/>
      <c r="BJ7074" s="50"/>
      <c r="BK7074" s="50"/>
      <c r="BL7074" s="50"/>
      <c r="BM7074" s="50"/>
      <c r="BN7074" s="50"/>
      <c r="BO7074" s="50"/>
      <c r="BP7074" s="50"/>
      <c r="BQ7074" s="50"/>
      <c r="BR7074" s="50"/>
      <c r="BS7074" s="50"/>
      <c r="BT7074" s="50"/>
      <c r="BU7074" s="50"/>
      <c r="BV7074" s="50"/>
      <c r="BW7074" s="50"/>
      <c r="BX7074" s="50"/>
      <c r="BY7074" s="50"/>
      <c r="BZ7074" s="50"/>
      <c r="CA7074" s="50"/>
      <c r="CB7074" s="50"/>
      <c r="CC7074" s="50"/>
      <c r="CD7074" s="50"/>
      <c r="CE7074" s="50"/>
      <c r="CF7074" s="50"/>
      <c r="CG7074" s="50"/>
      <c r="CH7074" s="50"/>
      <c r="CI7074" s="50"/>
      <c r="CJ7074" s="50"/>
      <c r="CK7074" s="50"/>
      <c r="CL7074" s="50"/>
      <c r="CM7074" s="50"/>
      <c r="CN7074" s="50"/>
      <c r="CO7074" s="50"/>
      <c r="CP7074" s="50"/>
      <c r="CQ7074" s="50"/>
      <c r="CR7074" s="50"/>
      <c r="CS7074" s="50"/>
      <c r="CT7074" s="50"/>
      <c r="CU7074" s="50"/>
      <c r="CV7074" s="50"/>
      <c r="CW7074" s="50"/>
      <c r="CX7074" s="50"/>
      <c r="CY7074" s="50"/>
      <c r="CZ7074" s="50"/>
      <c r="DA7074" s="50"/>
      <c r="DB7074" s="50"/>
      <c r="DC7074" s="50"/>
      <c r="DD7074" s="50"/>
      <c r="DE7074" s="50"/>
      <c r="DF7074" s="50"/>
      <c r="DG7074" s="50"/>
    </row>
    <row r="7075" spans="1:111" x14ac:dyDescent="0.2">
      <c r="A7075" s="185"/>
      <c r="B7075" s="186"/>
      <c r="C7075" s="186"/>
      <c r="D7075" s="54"/>
      <c r="E7075" s="310"/>
      <c r="F7075" s="192"/>
      <c r="G7075" s="192"/>
      <c r="H7075" s="50"/>
      <c r="I7075" s="50"/>
      <c r="J7075" s="50"/>
      <c r="K7075" s="50"/>
      <c r="L7075" s="50"/>
      <c r="M7075" s="50"/>
      <c r="N7075" s="50"/>
      <c r="O7075" s="50"/>
      <c r="P7075" s="50"/>
      <c r="Q7075" s="50"/>
      <c r="R7075" s="50"/>
      <c r="S7075" s="50"/>
      <c r="T7075" s="50"/>
      <c r="U7075" s="50"/>
      <c r="V7075" s="50"/>
      <c r="W7075" s="50"/>
      <c r="X7075" s="50"/>
      <c r="Y7075" s="50"/>
      <c r="Z7075" s="50"/>
      <c r="AA7075" s="50"/>
      <c r="AB7075" s="50"/>
      <c r="AC7075" s="50"/>
      <c r="AD7075" s="50"/>
      <c r="AE7075" s="50"/>
      <c r="AF7075" s="50"/>
      <c r="AG7075" s="50"/>
      <c r="AH7075" s="50"/>
      <c r="AI7075" s="50"/>
      <c r="AJ7075" s="50"/>
      <c r="AK7075" s="50"/>
      <c r="AL7075" s="50"/>
      <c r="AM7075" s="50"/>
      <c r="AN7075" s="50"/>
      <c r="AO7075" s="50"/>
      <c r="AP7075" s="50"/>
      <c r="AQ7075" s="50"/>
      <c r="AR7075" s="50"/>
      <c r="AS7075" s="50"/>
      <c r="AT7075" s="50"/>
      <c r="AU7075" s="50"/>
      <c r="AV7075" s="50"/>
      <c r="AW7075" s="50"/>
      <c r="AX7075" s="50"/>
      <c r="AY7075" s="50"/>
      <c r="AZ7075" s="50"/>
      <c r="BA7075" s="50"/>
      <c r="BB7075" s="50"/>
      <c r="BC7075" s="50"/>
      <c r="BD7075" s="50"/>
      <c r="BE7075" s="50"/>
      <c r="BF7075" s="50"/>
      <c r="BG7075" s="50"/>
      <c r="BH7075" s="50"/>
      <c r="BI7075" s="50"/>
      <c r="BJ7075" s="50"/>
      <c r="BK7075" s="50"/>
      <c r="BL7075" s="50"/>
      <c r="BM7075" s="50"/>
      <c r="BN7075" s="50"/>
      <c r="BO7075" s="50"/>
      <c r="BP7075" s="50"/>
      <c r="BQ7075" s="50"/>
      <c r="BR7075" s="50"/>
      <c r="BS7075" s="50"/>
      <c r="BT7075" s="50"/>
      <c r="BU7075" s="50"/>
      <c r="BV7075" s="50"/>
      <c r="BW7075" s="50"/>
      <c r="BX7075" s="50"/>
      <c r="BY7075" s="50"/>
      <c r="BZ7075" s="50"/>
      <c r="CA7075" s="50"/>
      <c r="CB7075" s="50"/>
      <c r="CC7075" s="50"/>
      <c r="CD7075" s="50"/>
      <c r="CE7075" s="50"/>
      <c r="CF7075" s="50"/>
      <c r="CG7075" s="50"/>
      <c r="CH7075" s="50"/>
      <c r="CI7075" s="50"/>
      <c r="CJ7075" s="50"/>
      <c r="CK7075" s="50"/>
      <c r="CL7075" s="50"/>
      <c r="CM7075" s="50"/>
      <c r="CN7075" s="50"/>
      <c r="CO7075" s="50"/>
      <c r="CP7075" s="50"/>
      <c r="CQ7075" s="50"/>
      <c r="CR7075" s="50"/>
      <c r="CS7075" s="50"/>
      <c r="CT7075" s="50"/>
      <c r="CU7075" s="50"/>
      <c r="CV7075" s="50"/>
      <c r="CW7075" s="50"/>
      <c r="CX7075" s="50"/>
      <c r="CY7075" s="50"/>
      <c r="CZ7075" s="50"/>
      <c r="DA7075" s="50"/>
      <c r="DB7075" s="50"/>
      <c r="DC7075" s="50"/>
      <c r="DD7075" s="50"/>
      <c r="DE7075" s="50"/>
      <c r="DF7075" s="50"/>
      <c r="DG7075" s="50"/>
    </row>
    <row r="7076" spans="1:111" x14ac:dyDescent="0.2">
      <c r="A7076" s="185"/>
      <c r="B7076" s="186"/>
      <c r="C7076" s="186"/>
      <c r="D7076" s="54"/>
      <c r="E7076" s="310"/>
      <c r="F7076" s="192"/>
      <c r="G7076" s="192"/>
      <c r="H7076" s="50"/>
      <c r="I7076" s="50"/>
      <c r="J7076" s="50"/>
      <c r="K7076" s="50"/>
      <c r="L7076" s="50"/>
      <c r="M7076" s="50"/>
      <c r="N7076" s="50"/>
      <c r="O7076" s="50"/>
      <c r="P7076" s="50"/>
      <c r="Q7076" s="50"/>
      <c r="R7076" s="50"/>
      <c r="S7076" s="50"/>
      <c r="T7076" s="50"/>
      <c r="U7076" s="50"/>
      <c r="V7076" s="50"/>
      <c r="W7076" s="50"/>
      <c r="X7076" s="50"/>
      <c r="Y7076" s="50"/>
      <c r="Z7076" s="50"/>
      <c r="AA7076" s="50"/>
      <c r="AB7076" s="50"/>
      <c r="AC7076" s="50"/>
      <c r="AD7076" s="50"/>
      <c r="AE7076" s="50"/>
      <c r="AF7076" s="50"/>
      <c r="AG7076" s="50"/>
      <c r="AH7076" s="50"/>
      <c r="AI7076" s="50"/>
      <c r="AJ7076" s="50"/>
      <c r="AK7076" s="50"/>
      <c r="AL7076" s="50"/>
      <c r="AM7076" s="50"/>
      <c r="AN7076" s="50"/>
      <c r="AO7076" s="50"/>
      <c r="AP7076" s="50"/>
      <c r="AQ7076" s="50"/>
      <c r="AR7076" s="50"/>
      <c r="AS7076" s="50"/>
      <c r="AT7076" s="50"/>
      <c r="AU7076" s="50"/>
      <c r="AV7076" s="50"/>
      <c r="AW7076" s="50"/>
      <c r="AX7076" s="50"/>
      <c r="AY7076" s="50"/>
      <c r="AZ7076" s="50"/>
      <c r="BA7076" s="50"/>
      <c r="BB7076" s="50"/>
      <c r="BC7076" s="50"/>
      <c r="BD7076" s="50"/>
      <c r="BE7076" s="50"/>
      <c r="BF7076" s="50"/>
      <c r="BG7076" s="50"/>
      <c r="BH7076" s="50"/>
      <c r="BI7076" s="50"/>
      <c r="BJ7076" s="50"/>
      <c r="BK7076" s="50"/>
      <c r="BL7076" s="50"/>
      <c r="BM7076" s="50"/>
      <c r="BN7076" s="50"/>
      <c r="BO7076" s="50"/>
      <c r="BP7076" s="50"/>
      <c r="BQ7076" s="50"/>
      <c r="BR7076" s="50"/>
      <c r="BS7076" s="50"/>
      <c r="BT7076" s="50"/>
      <c r="BU7076" s="50"/>
      <c r="BV7076" s="50"/>
      <c r="BW7076" s="50"/>
      <c r="BX7076" s="50"/>
      <c r="BY7076" s="50"/>
      <c r="BZ7076" s="50"/>
      <c r="CA7076" s="50"/>
      <c r="CB7076" s="50"/>
      <c r="CC7076" s="50"/>
      <c r="CD7076" s="50"/>
      <c r="CE7076" s="50"/>
      <c r="CF7076" s="50"/>
      <c r="CG7076" s="50"/>
      <c r="CH7076" s="50"/>
      <c r="CI7076" s="50"/>
      <c r="CJ7076" s="50"/>
      <c r="CK7076" s="50"/>
      <c r="CL7076" s="50"/>
      <c r="CM7076" s="50"/>
      <c r="CN7076" s="50"/>
      <c r="CO7076" s="50"/>
      <c r="CP7076" s="50"/>
      <c r="CQ7076" s="50"/>
      <c r="CR7076" s="50"/>
      <c r="CS7076" s="50"/>
      <c r="CT7076" s="50"/>
      <c r="CU7076" s="50"/>
      <c r="CV7076" s="50"/>
      <c r="CW7076" s="50"/>
      <c r="CX7076" s="50"/>
      <c r="CY7076" s="50"/>
      <c r="CZ7076" s="50"/>
      <c r="DA7076" s="50"/>
      <c r="DB7076" s="50"/>
      <c r="DC7076" s="50"/>
      <c r="DD7076" s="50"/>
      <c r="DE7076" s="50"/>
      <c r="DF7076" s="50"/>
      <c r="DG7076" s="50"/>
    </row>
    <row r="7077" spans="1:111" x14ac:dyDescent="0.2">
      <c r="A7077" s="185"/>
      <c r="B7077" s="186"/>
      <c r="C7077" s="186"/>
      <c r="D7077" s="54"/>
      <c r="E7077" s="310"/>
      <c r="F7077" s="192"/>
      <c r="G7077" s="192"/>
      <c r="H7077" s="50"/>
      <c r="I7077" s="50"/>
      <c r="J7077" s="50"/>
      <c r="K7077" s="50"/>
      <c r="L7077" s="50"/>
      <c r="M7077" s="50"/>
      <c r="N7077" s="50"/>
      <c r="O7077" s="50"/>
      <c r="P7077" s="50"/>
      <c r="Q7077" s="50"/>
      <c r="R7077" s="50"/>
      <c r="S7077" s="50"/>
      <c r="T7077" s="50"/>
      <c r="U7077" s="50"/>
      <c r="V7077" s="50"/>
      <c r="W7077" s="50"/>
      <c r="X7077" s="50"/>
      <c r="Y7077" s="50"/>
      <c r="Z7077" s="50"/>
      <c r="AA7077" s="50"/>
      <c r="AB7077" s="50"/>
      <c r="AC7077" s="50"/>
      <c r="AD7077" s="50"/>
      <c r="AE7077" s="50"/>
      <c r="AF7077" s="50"/>
      <c r="AG7077" s="50"/>
      <c r="AH7077" s="50"/>
      <c r="AI7077" s="50"/>
      <c r="AJ7077" s="50"/>
      <c r="AK7077" s="50"/>
      <c r="AL7077" s="50"/>
      <c r="AM7077" s="50"/>
      <c r="AN7077" s="50"/>
      <c r="AO7077" s="50"/>
      <c r="AP7077" s="50"/>
      <c r="AQ7077" s="50"/>
      <c r="AR7077" s="50"/>
      <c r="AS7077" s="50"/>
      <c r="AT7077" s="50"/>
      <c r="AU7077" s="50"/>
      <c r="AV7077" s="50"/>
      <c r="AW7077" s="50"/>
      <c r="AX7077" s="50"/>
      <c r="AY7077" s="50"/>
      <c r="AZ7077" s="50"/>
      <c r="BA7077" s="50"/>
      <c r="BB7077" s="50"/>
      <c r="BC7077" s="50"/>
      <c r="BD7077" s="50"/>
      <c r="BE7077" s="50"/>
      <c r="BF7077" s="50"/>
      <c r="BG7077" s="50"/>
      <c r="BH7077" s="50"/>
      <c r="BI7077" s="50"/>
      <c r="BJ7077" s="50"/>
      <c r="BK7077" s="50"/>
      <c r="BL7077" s="50"/>
      <c r="BM7077" s="50"/>
      <c r="BN7077" s="50"/>
      <c r="BO7077" s="50"/>
      <c r="BP7077" s="50"/>
      <c r="BQ7077" s="50"/>
      <c r="BR7077" s="50"/>
      <c r="BS7077" s="50"/>
      <c r="BT7077" s="50"/>
      <c r="BU7077" s="50"/>
      <c r="BV7077" s="50"/>
      <c r="BW7077" s="50"/>
      <c r="BX7077" s="50"/>
      <c r="BY7077" s="50"/>
      <c r="BZ7077" s="50"/>
      <c r="CA7077" s="50"/>
      <c r="CB7077" s="50"/>
      <c r="CC7077" s="50"/>
      <c r="CD7077" s="50"/>
      <c r="CE7077" s="50"/>
      <c r="CF7077" s="50"/>
      <c r="CG7077" s="50"/>
      <c r="CH7077" s="50"/>
      <c r="CI7077" s="50"/>
      <c r="CJ7077" s="50"/>
      <c r="CK7077" s="50"/>
      <c r="CL7077" s="50"/>
      <c r="CM7077" s="50"/>
      <c r="CN7077" s="50"/>
      <c r="CO7077" s="50"/>
      <c r="CP7077" s="50"/>
      <c r="CQ7077" s="50"/>
      <c r="CR7077" s="50"/>
      <c r="CS7077" s="50"/>
      <c r="CT7077" s="50"/>
      <c r="CU7077" s="50"/>
      <c r="CV7077" s="50"/>
      <c r="CW7077" s="50"/>
      <c r="CX7077" s="50"/>
      <c r="CY7077" s="50"/>
      <c r="CZ7077" s="50"/>
      <c r="DA7077" s="50"/>
      <c r="DB7077" s="50"/>
      <c r="DC7077" s="50"/>
      <c r="DD7077" s="50"/>
      <c r="DE7077" s="50"/>
      <c r="DF7077" s="50"/>
      <c r="DG7077" s="50"/>
    </row>
    <row r="7078" spans="1:111" x14ac:dyDescent="0.2">
      <c r="A7078" s="185"/>
      <c r="B7078" s="186"/>
      <c r="C7078" s="186"/>
      <c r="D7078" s="54"/>
      <c r="E7078" s="310"/>
      <c r="F7078" s="192"/>
      <c r="G7078" s="192"/>
      <c r="H7078" s="50"/>
      <c r="I7078" s="50"/>
      <c r="J7078" s="50"/>
      <c r="K7078" s="50"/>
      <c r="L7078" s="50"/>
      <c r="M7078" s="50"/>
      <c r="N7078" s="50"/>
      <c r="O7078" s="50"/>
      <c r="P7078" s="50"/>
      <c r="Q7078" s="50"/>
      <c r="R7078" s="50"/>
      <c r="S7078" s="50"/>
      <c r="T7078" s="50"/>
      <c r="U7078" s="50"/>
      <c r="V7078" s="50"/>
      <c r="W7078" s="50"/>
      <c r="X7078" s="50"/>
      <c r="Y7078" s="50"/>
      <c r="Z7078" s="50"/>
      <c r="AA7078" s="50"/>
      <c r="AB7078" s="50"/>
      <c r="AC7078" s="50"/>
      <c r="AD7078" s="50"/>
      <c r="AE7078" s="50"/>
      <c r="AF7078" s="50"/>
      <c r="AG7078" s="50"/>
      <c r="AH7078" s="50"/>
      <c r="AI7078" s="50"/>
      <c r="AJ7078" s="50"/>
      <c r="AK7078" s="50"/>
      <c r="AL7078" s="50"/>
      <c r="AM7078" s="50"/>
      <c r="AN7078" s="50"/>
      <c r="AO7078" s="50"/>
      <c r="AP7078" s="50"/>
      <c r="AQ7078" s="50"/>
      <c r="AR7078" s="50"/>
      <c r="AS7078" s="50"/>
      <c r="AT7078" s="50"/>
      <c r="AU7078" s="50"/>
      <c r="AV7078" s="50"/>
      <c r="AW7078" s="50"/>
      <c r="AX7078" s="50"/>
      <c r="AY7078" s="50"/>
      <c r="AZ7078" s="50"/>
      <c r="BA7078" s="50"/>
      <c r="BB7078" s="50"/>
      <c r="BC7078" s="50"/>
      <c r="BD7078" s="50"/>
      <c r="BE7078" s="50"/>
      <c r="BF7078" s="50"/>
      <c r="BG7078" s="50"/>
      <c r="BH7078" s="50"/>
      <c r="BI7078" s="50"/>
      <c r="BJ7078" s="50"/>
      <c r="BK7078" s="50"/>
      <c r="BL7078" s="50"/>
      <c r="BM7078" s="50"/>
      <c r="BN7078" s="50"/>
      <c r="BO7078" s="50"/>
      <c r="BP7078" s="50"/>
      <c r="BQ7078" s="50"/>
      <c r="BR7078" s="50"/>
      <c r="BS7078" s="50"/>
      <c r="BT7078" s="50"/>
      <c r="BU7078" s="50"/>
      <c r="BV7078" s="50"/>
      <c r="BW7078" s="50"/>
      <c r="BX7078" s="50"/>
      <c r="BY7078" s="50"/>
      <c r="BZ7078" s="50"/>
      <c r="CA7078" s="50"/>
      <c r="CB7078" s="50"/>
      <c r="CC7078" s="50"/>
      <c r="CD7078" s="50"/>
      <c r="CE7078" s="50"/>
      <c r="CF7078" s="50"/>
      <c r="CG7078" s="50"/>
      <c r="CH7078" s="50"/>
      <c r="CI7078" s="50"/>
      <c r="CJ7078" s="50"/>
      <c r="CK7078" s="50"/>
      <c r="CL7078" s="50"/>
      <c r="CM7078" s="50"/>
      <c r="CN7078" s="50"/>
      <c r="CO7078" s="50"/>
      <c r="CP7078" s="50"/>
      <c r="CQ7078" s="50"/>
      <c r="CR7078" s="50"/>
      <c r="CS7078" s="50"/>
      <c r="CT7078" s="50"/>
      <c r="CU7078" s="50"/>
      <c r="CV7078" s="50"/>
      <c r="CW7078" s="50"/>
      <c r="CX7078" s="50"/>
      <c r="CY7078" s="50"/>
      <c r="CZ7078" s="50"/>
      <c r="DA7078" s="50"/>
      <c r="DB7078" s="50"/>
      <c r="DC7078" s="50"/>
      <c r="DD7078" s="50"/>
      <c r="DE7078" s="50"/>
      <c r="DF7078" s="50"/>
      <c r="DG7078" s="50"/>
    </row>
    <row r="7079" spans="1:111" x14ac:dyDescent="0.2">
      <c r="A7079" s="185"/>
      <c r="B7079" s="186"/>
      <c r="C7079" s="186"/>
      <c r="D7079" s="54"/>
      <c r="E7079" s="310"/>
      <c r="F7079" s="192"/>
      <c r="G7079" s="192"/>
      <c r="H7079" s="50"/>
      <c r="I7079" s="50"/>
      <c r="J7079" s="50"/>
      <c r="K7079" s="50"/>
      <c r="L7079" s="50"/>
      <c r="M7079" s="50"/>
      <c r="N7079" s="50"/>
      <c r="O7079" s="50"/>
      <c r="P7079" s="50"/>
      <c r="Q7079" s="50"/>
      <c r="R7079" s="50"/>
      <c r="S7079" s="50"/>
      <c r="T7079" s="50"/>
      <c r="U7079" s="50"/>
      <c r="V7079" s="50"/>
      <c r="W7079" s="50"/>
      <c r="X7079" s="50"/>
      <c r="Y7079" s="50"/>
      <c r="Z7079" s="50"/>
      <c r="AA7079" s="50"/>
      <c r="AB7079" s="50"/>
      <c r="AC7079" s="50"/>
      <c r="AD7079" s="50"/>
      <c r="AE7079" s="50"/>
      <c r="AF7079" s="50"/>
      <c r="AG7079" s="50"/>
      <c r="AH7079" s="50"/>
      <c r="AI7079" s="50"/>
      <c r="AJ7079" s="50"/>
      <c r="AK7079" s="50"/>
      <c r="AL7079" s="50"/>
      <c r="AM7079" s="50"/>
      <c r="AN7079" s="50"/>
      <c r="AO7079" s="50"/>
      <c r="AP7079" s="50"/>
      <c r="AQ7079" s="50"/>
      <c r="AR7079" s="50"/>
      <c r="AS7079" s="50"/>
      <c r="AT7079" s="50"/>
      <c r="AU7079" s="50"/>
      <c r="AV7079" s="50"/>
      <c r="AW7079" s="50"/>
      <c r="AX7079" s="50"/>
      <c r="AY7079" s="50"/>
      <c r="AZ7079" s="50"/>
      <c r="BA7079" s="50"/>
      <c r="BB7079" s="50"/>
      <c r="BC7079" s="50"/>
      <c r="BD7079" s="50"/>
      <c r="BE7079" s="50"/>
      <c r="BF7079" s="50"/>
      <c r="BG7079" s="50"/>
      <c r="BH7079" s="50"/>
      <c r="BI7079" s="50"/>
      <c r="BJ7079" s="50"/>
      <c r="BK7079" s="50"/>
      <c r="BL7079" s="50"/>
      <c r="BM7079" s="50"/>
      <c r="BN7079" s="50"/>
      <c r="BO7079" s="50"/>
      <c r="BP7079" s="50"/>
      <c r="BQ7079" s="50"/>
      <c r="BR7079" s="50"/>
      <c r="BS7079" s="50"/>
      <c r="BT7079" s="50"/>
      <c r="BU7079" s="50"/>
      <c r="BV7079" s="50"/>
      <c r="BW7079" s="50"/>
      <c r="BX7079" s="50"/>
      <c r="BY7079" s="50"/>
      <c r="BZ7079" s="50"/>
      <c r="CA7079" s="50"/>
      <c r="CB7079" s="50"/>
      <c r="CC7079" s="50"/>
      <c r="CD7079" s="50"/>
      <c r="CE7079" s="50"/>
      <c r="CF7079" s="50"/>
      <c r="CG7079" s="50"/>
      <c r="CH7079" s="50"/>
      <c r="CI7079" s="50"/>
      <c r="CJ7079" s="50"/>
      <c r="CK7079" s="50"/>
      <c r="CL7079" s="50"/>
      <c r="CM7079" s="50"/>
      <c r="CN7079" s="50"/>
      <c r="CO7079" s="50"/>
      <c r="CP7079" s="50"/>
      <c r="CQ7079" s="50"/>
      <c r="CR7079" s="50"/>
      <c r="CS7079" s="50"/>
      <c r="CT7079" s="50"/>
      <c r="CU7079" s="50"/>
      <c r="CV7079" s="50"/>
      <c r="CW7079" s="50"/>
      <c r="CX7079" s="50"/>
      <c r="CY7079" s="50"/>
      <c r="CZ7079" s="50"/>
      <c r="DA7079" s="50"/>
      <c r="DB7079" s="50"/>
      <c r="DC7079" s="50"/>
      <c r="DD7079" s="50"/>
      <c r="DE7079" s="50"/>
      <c r="DF7079" s="50"/>
      <c r="DG7079" s="50"/>
    </row>
    <row r="7080" spans="1:111" x14ac:dyDescent="0.2">
      <c r="A7080" s="185"/>
      <c r="B7080" s="186"/>
      <c r="C7080" s="186"/>
      <c r="D7080" s="54"/>
      <c r="E7080" s="310"/>
      <c r="F7080" s="192"/>
      <c r="G7080" s="192"/>
      <c r="H7080" s="50"/>
      <c r="I7080" s="50"/>
      <c r="J7080" s="50"/>
      <c r="K7080" s="50"/>
      <c r="L7080" s="50"/>
      <c r="M7080" s="50"/>
      <c r="N7080" s="50"/>
      <c r="O7080" s="50"/>
      <c r="P7080" s="50"/>
      <c r="Q7080" s="50"/>
      <c r="R7080" s="50"/>
      <c r="S7080" s="50"/>
      <c r="T7080" s="50"/>
      <c r="U7080" s="50"/>
      <c r="V7080" s="50"/>
      <c r="W7080" s="50"/>
      <c r="X7080" s="50"/>
      <c r="Y7080" s="50"/>
      <c r="Z7080" s="50"/>
      <c r="AA7080" s="50"/>
      <c r="AB7080" s="50"/>
      <c r="AC7080" s="50"/>
      <c r="AD7080" s="50"/>
      <c r="AE7080" s="50"/>
      <c r="AF7080" s="50"/>
      <c r="AG7080" s="50"/>
      <c r="AH7080" s="50"/>
      <c r="AI7080" s="50"/>
      <c r="AJ7080" s="50"/>
      <c r="AK7080" s="50"/>
      <c r="AL7080" s="50"/>
      <c r="AM7080" s="50"/>
      <c r="AN7080" s="50"/>
      <c r="AO7080" s="50"/>
      <c r="AP7080" s="50"/>
      <c r="AQ7080" s="50"/>
      <c r="AR7080" s="50"/>
      <c r="AS7080" s="50"/>
      <c r="AT7080" s="50"/>
      <c r="AU7080" s="50"/>
      <c r="AV7080" s="50"/>
      <c r="AW7080" s="50"/>
      <c r="AX7080" s="50"/>
      <c r="AY7080" s="50"/>
      <c r="AZ7080" s="50"/>
      <c r="BA7080" s="50"/>
      <c r="BB7080" s="50"/>
      <c r="BC7080" s="50"/>
      <c r="BD7080" s="50"/>
      <c r="BE7080" s="50"/>
      <c r="BF7080" s="50"/>
      <c r="BG7080" s="50"/>
      <c r="BH7080" s="50"/>
      <c r="BI7080" s="50"/>
      <c r="BJ7080" s="50"/>
      <c r="BK7080" s="50"/>
      <c r="BL7080" s="50"/>
      <c r="BM7080" s="50"/>
      <c r="BN7080" s="50"/>
      <c r="BO7080" s="50"/>
      <c r="BP7080" s="50"/>
      <c r="BQ7080" s="50"/>
      <c r="BR7080" s="50"/>
      <c r="BS7080" s="50"/>
      <c r="BT7080" s="50"/>
      <c r="BU7080" s="50"/>
      <c r="BV7080" s="50"/>
      <c r="BW7080" s="50"/>
      <c r="BX7080" s="50"/>
      <c r="BY7080" s="50"/>
      <c r="BZ7080" s="50"/>
      <c r="CA7080" s="50"/>
      <c r="CB7080" s="50"/>
      <c r="CC7080" s="50"/>
      <c r="CD7080" s="50"/>
      <c r="CE7080" s="50"/>
      <c r="CF7080" s="50"/>
      <c r="CG7080" s="50"/>
      <c r="CH7080" s="50"/>
      <c r="CI7080" s="50"/>
      <c r="CJ7080" s="50"/>
      <c r="CK7080" s="50"/>
      <c r="CL7080" s="50"/>
      <c r="CM7080" s="50"/>
      <c r="CN7080" s="50"/>
      <c r="CO7080" s="50"/>
      <c r="CP7080" s="50"/>
      <c r="CQ7080" s="50"/>
      <c r="CR7080" s="50"/>
      <c r="CS7080" s="50"/>
      <c r="CT7080" s="50"/>
      <c r="CU7080" s="50"/>
      <c r="CV7080" s="50"/>
      <c r="CW7080" s="50"/>
      <c r="CX7080" s="50"/>
      <c r="CY7080" s="50"/>
      <c r="CZ7080" s="50"/>
      <c r="DA7080" s="50"/>
      <c r="DB7080" s="50"/>
      <c r="DC7080" s="50"/>
      <c r="DD7080" s="50"/>
      <c r="DE7080" s="50"/>
      <c r="DF7080" s="50"/>
      <c r="DG7080" s="50"/>
    </row>
    <row r="7081" spans="1:111" x14ac:dyDescent="0.2">
      <c r="A7081" s="185"/>
      <c r="B7081" s="186"/>
      <c r="C7081" s="186"/>
      <c r="D7081" s="54"/>
      <c r="E7081" s="310"/>
      <c r="F7081" s="192"/>
      <c r="G7081" s="192"/>
      <c r="H7081" s="50"/>
      <c r="I7081" s="50"/>
      <c r="J7081" s="50"/>
      <c r="K7081" s="50"/>
      <c r="L7081" s="50"/>
      <c r="M7081" s="50"/>
      <c r="N7081" s="50"/>
      <c r="O7081" s="50"/>
      <c r="P7081" s="50"/>
      <c r="Q7081" s="50"/>
      <c r="R7081" s="50"/>
      <c r="S7081" s="50"/>
      <c r="T7081" s="50"/>
      <c r="U7081" s="50"/>
      <c r="V7081" s="50"/>
      <c r="W7081" s="50"/>
      <c r="X7081" s="50"/>
      <c r="Y7081" s="50"/>
      <c r="Z7081" s="50"/>
      <c r="AA7081" s="50"/>
      <c r="AB7081" s="50"/>
      <c r="AC7081" s="50"/>
      <c r="AD7081" s="50"/>
      <c r="AE7081" s="50"/>
      <c r="AF7081" s="50"/>
      <c r="AG7081" s="50"/>
      <c r="AH7081" s="50"/>
      <c r="AI7081" s="50"/>
      <c r="AJ7081" s="50"/>
      <c r="AK7081" s="50"/>
      <c r="AL7081" s="50"/>
      <c r="AM7081" s="50"/>
      <c r="AN7081" s="50"/>
      <c r="AO7081" s="50"/>
      <c r="AP7081" s="50"/>
      <c r="AQ7081" s="50"/>
      <c r="AR7081" s="50"/>
      <c r="AS7081" s="50"/>
      <c r="AT7081" s="50"/>
      <c r="AU7081" s="50"/>
      <c r="AV7081" s="50"/>
      <c r="AW7081" s="50"/>
      <c r="AX7081" s="50"/>
      <c r="AY7081" s="50"/>
      <c r="AZ7081" s="50"/>
      <c r="BA7081" s="50"/>
      <c r="BB7081" s="50"/>
      <c r="BC7081" s="50"/>
      <c r="BD7081" s="50"/>
      <c r="BE7081" s="50"/>
      <c r="BF7081" s="50"/>
      <c r="BG7081" s="50"/>
      <c r="BH7081" s="50"/>
      <c r="BI7081" s="50"/>
      <c r="BJ7081" s="50"/>
      <c r="BK7081" s="50"/>
      <c r="BL7081" s="50"/>
      <c r="BM7081" s="50"/>
      <c r="BN7081" s="50"/>
      <c r="BO7081" s="50"/>
      <c r="BP7081" s="50"/>
      <c r="BQ7081" s="50"/>
      <c r="BR7081" s="50"/>
      <c r="BS7081" s="50"/>
      <c r="BT7081" s="50"/>
      <c r="BU7081" s="50"/>
      <c r="BV7081" s="50"/>
      <c r="BW7081" s="50"/>
      <c r="BX7081" s="50"/>
      <c r="BY7081" s="50"/>
      <c r="BZ7081" s="50"/>
      <c r="CA7081" s="50"/>
      <c r="CB7081" s="50"/>
      <c r="CC7081" s="50"/>
      <c r="CD7081" s="50"/>
      <c r="CE7081" s="50"/>
      <c r="CF7081" s="50"/>
      <c r="CG7081" s="50"/>
      <c r="CH7081" s="50"/>
      <c r="CI7081" s="50"/>
      <c r="CJ7081" s="50"/>
      <c r="CK7081" s="50"/>
      <c r="CL7081" s="50"/>
      <c r="CM7081" s="50"/>
      <c r="CN7081" s="50"/>
      <c r="CO7081" s="50"/>
      <c r="CP7081" s="50"/>
      <c r="CQ7081" s="50"/>
      <c r="CR7081" s="50"/>
      <c r="CS7081" s="50"/>
      <c r="CT7081" s="50"/>
      <c r="CU7081" s="50"/>
      <c r="CV7081" s="50"/>
      <c r="CW7081" s="50"/>
      <c r="CX7081" s="50"/>
      <c r="CY7081" s="50"/>
      <c r="CZ7081" s="50"/>
      <c r="DA7081" s="50"/>
      <c r="DB7081" s="50"/>
      <c r="DC7081" s="50"/>
      <c r="DD7081" s="50"/>
      <c r="DE7081" s="50"/>
      <c r="DF7081" s="50"/>
      <c r="DG7081" s="50"/>
    </row>
    <row r="7082" spans="1:111" x14ac:dyDescent="0.2">
      <c r="A7082" s="185"/>
      <c r="B7082" s="186"/>
      <c r="C7082" s="186"/>
      <c r="D7082" s="54"/>
      <c r="E7082" s="310"/>
      <c r="F7082" s="192"/>
      <c r="G7082" s="192"/>
      <c r="H7082" s="50"/>
      <c r="I7082" s="50"/>
      <c r="J7082" s="50"/>
      <c r="K7082" s="50"/>
      <c r="L7082" s="50"/>
      <c r="M7082" s="50"/>
      <c r="N7082" s="50"/>
      <c r="O7082" s="50"/>
      <c r="P7082" s="50"/>
      <c r="Q7082" s="50"/>
      <c r="R7082" s="50"/>
      <c r="S7082" s="50"/>
      <c r="T7082" s="50"/>
      <c r="U7082" s="50"/>
      <c r="V7082" s="50"/>
      <c r="W7082" s="50"/>
      <c r="X7082" s="50"/>
      <c r="Y7082" s="50"/>
      <c r="Z7082" s="50"/>
      <c r="AA7082" s="50"/>
      <c r="AB7082" s="50"/>
      <c r="AC7082" s="50"/>
      <c r="AD7082" s="50"/>
      <c r="AE7082" s="50"/>
      <c r="AF7082" s="50"/>
      <c r="AG7082" s="50"/>
      <c r="AH7082" s="50"/>
      <c r="AI7082" s="50"/>
      <c r="AJ7082" s="50"/>
      <c r="AK7082" s="50"/>
      <c r="AL7082" s="50"/>
      <c r="AM7082" s="50"/>
      <c r="AN7082" s="50"/>
      <c r="AO7082" s="50"/>
      <c r="AP7082" s="50"/>
      <c r="AQ7082" s="50"/>
      <c r="AR7082" s="50"/>
      <c r="AS7082" s="50"/>
      <c r="AT7082" s="50"/>
      <c r="AU7082" s="50"/>
      <c r="AV7082" s="50"/>
      <c r="AW7082" s="50"/>
      <c r="AX7082" s="50"/>
      <c r="AY7082" s="50"/>
      <c r="AZ7082" s="50"/>
      <c r="BA7082" s="50"/>
      <c r="BB7082" s="50"/>
      <c r="BC7082" s="50"/>
      <c r="BD7082" s="50"/>
      <c r="BE7082" s="50"/>
      <c r="BF7082" s="50"/>
      <c r="BG7082" s="50"/>
      <c r="BH7082" s="50"/>
      <c r="BI7082" s="50"/>
      <c r="BJ7082" s="50"/>
      <c r="BK7082" s="50"/>
      <c r="BL7082" s="50"/>
      <c r="BM7082" s="50"/>
      <c r="BN7082" s="50"/>
      <c r="BO7082" s="50"/>
      <c r="BP7082" s="50"/>
      <c r="BQ7082" s="50"/>
      <c r="BR7082" s="50"/>
      <c r="BS7082" s="50"/>
      <c r="BT7082" s="50"/>
      <c r="BU7082" s="50"/>
      <c r="BV7082" s="50"/>
      <c r="BW7082" s="50"/>
      <c r="BX7082" s="50"/>
      <c r="BY7082" s="50"/>
      <c r="BZ7082" s="50"/>
      <c r="CA7082" s="50"/>
      <c r="CB7082" s="50"/>
      <c r="CC7082" s="50"/>
      <c r="CD7082" s="50"/>
      <c r="CE7082" s="50"/>
      <c r="CF7082" s="50"/>
      <c r="CG7082" s="50"/>
      <c r="CH7082" s="50"/>
      <c r="CI7082" s="50"/>
      <c r="CJ7082" s="50"/>
      <c r="CK7082" s="50"/>
      <c r="CL7082" s="50"/>
      <c r="CM7082" s="50"/>
      <c r="CN7082" s="50"/>
      <c r="CO7082" s="50"/>
      <c r="CP7082" s="50"/>
      <c r="CQ7082" s="50"/>
      <c r="CR7082" s="50"/>
      <c r="CS7082" s="50"/>
      <c r="CT7082" s="50"/>
      <c r="CU7082" s="50"/>
      <c r="CV7082" s="50"/>
      <c r="CW7082" s="50"/>
      <c r="CX7082" s="50"/>
      <c r="CY7082" s="50"/>
      <c r="CZ7082" s="50"/>
      <c r="DA7082" s="50"/>
      <c r="DB7082" s="50"/>
      <c r="DC7082" s="50"/>
      <c r="DD7082" s="50"/>
      <c r="DE7082" s="50"/>
      <c r="DF7082" s="50"/>
      <c r="DG7082" s="50"/>
    </row>
    <row r="7083" spans="1:111" x14ac:dyDescent="0.2">
      <c r="A7083" s="185"/>
      <c r="B7083" s="186"/>
      <c r="C7083" s="186"/>
      <c r="D7083" s="54"/>
      <c r="E7083" s="310"/>
      <c r="F7083" s="192"/>
      <c r="G7083" s="192"/>
      <c r="H7083" s="50"/>
      <c r="I7083" s="50"/>
      <c r="J7083" s="50"/>
      <c r="K7083" s="50"/>
      <c r="L7083" s="50"/>
      <c r="M7083" s="50"/>
      <c r="N7083" s="50"/>
      <c r="O7083" s="50"/>
      <c r="P7083" s="50"/>
      <c r="Q7083" s="50"/>
      <c r="R7083" s="50"/>
      <c r="S7083" s="50"/>
      <c r="T7083" s="50"/>
      <c r="U7083" s="50"/>
      <c r="V7083" s="50"/>
      <c r="W7083" s="50"/>
      <c r="X7083" s="50"/>
      <c r="Y7083" s="50"/>
      <c r="Z7083" s="50"/>
      <c r="AA7083" s="50"/>
      <c r="AB7083" s="50"/>
      <c r="AC7083" s="50"/>
      <c r="AD7083" s="50"/>
      <c r="AE7083" s="50"/>
      <c r="AF7083" s="50"/>
      <c r="AG7083" s="50"/>
      <c r="AH7083" s="50"/>
      <c r="AI7083" s="50"/>
      <c r="AJ7083" s="50"/>
      <c r="AK7083" s="50"/>
      <c r="AL7083" s="50"/>
      <c r="AM7083" s="50"/>
      <c r="AN7083" s="50"/>
      <c r="AO7083" s="50"/>
      <c r="AP7083" s="50"/>
      <c r="AQ7083" s="50"/>
      <c r="AR7083" s="50"/>
      <c r="AS7083" s="50"/>
      <c r="AT7083" s="50"/>
      <c r="AU7083" s="50"/>
      <c r="AV7083" s="50"/>
      <c r="AW7083" s="50"/>
      <c r="AX7083" s="50"/>
      <c r="AY7083" s="50"/>
      <c r="AZ7083" s="50"/>
      <c r="BA7083" s="50"/>
      <c r="BB7083" s="50"/>
      <c r="BC7083" s="50"/>
      <c r="BD7083" s="50"/>
      <c r="BE7083" s="50"/>
      <c r="BF7083" s="50"/>
      <c r="BG7083" s="50"/>
      <c r="BH7083" s="50"/>
      <c r="BI7083" s="50"/>
      <c r="BJ7083" s="50"/>
      <c r="BK7083" s="50"/>
      <c r="BL7083" s="50"/>
      <c r="BM7083" s="50"/>
      <c r="BN7083" s="50"/>
      <c r="BO7083" s="50"/>
      <c r="BP7083" s="50"/>
      <c r="BQ7083" s="50"/>
      <c r="BR7083" s="50"/>
      <c r="BS7083" s="50"/>
      <c r="BT7083" s="50"/>
      <c r="BU7083" s="50"/>
      <c r="BV7083" s="50"/>
      <c r="BW7083" s="50"/>
      <c r="BX7083" s="50"/>
      <c r="BY7083" s="50"/>
      <c r="BZ7083" s="50"/>
      <c r="CA7083" s="50"/>
      <c r="CB7083" s="50"/>
      <c r="CC7083" s="50"/>
      <c r="CD7083" s="50"/>
      <c r="CE7083" s="50"/>
      <c r="CF7083" s="50"/>
      <c r="CG7083" s="50"/>
      <c r="CH7083" s="50"/>
      <c r="CI7083" s="50"/>
      <c r="CJ7083" s="50"/>
      <c r="CK7083" s="50"/>
      <c r="CL7083" s="50"/>
      <c r="CM7083" s="50"/>
      <c r="CN7083" s="50"/>
      <c r="CO7083" s="50"/>
      <c r="CP7083" s="50"/>
      <c r="CQ7083" s="50"/>
      <c r="CR7083" s="50"/>
      <c r="CS7083" s="50"/>
      <c r="CT7083" s="50"/>
      <c r="CU7083" s="50"/>
      <c r="CV7083" s="50"/>
      <c r="CW7083" s="50"/>
      <c r="CX7083" s="50"/>
      <c r="CY7083" s="50"/>
      <c r="CZ7083" s="50"/>
      <c r="DA7083" s="50"/>
      <c r="DB7083" s="50"/>
      <c r="DC7083" s="50"/>
      <c r="DD7083" s="50"/>
      <c r="DE7083" s="50"/>
      <c r="DF7083" s="50"/>
      <c r="DG7083" s="50"/>
    </row>
    <row r="7084" spans="1:111" x14ac:dyDescent="0.2">
      <c r="A7084" s="185"/>
      <c r="B7084" s="186"/>
      <c r="C7084" s="186"/>
      <c r="D7084" s="54"/>
      <c r="E7084" s="310"/>
      <c r="F7084" s="192"/>
      <c r="G7084" s="192"/>
      <c r="H7084" s="50"/>
      <c r="I7084" s="50"/>
      <c r="J7084" s="50"/>
      <c r="K7084" s="50"/>
      <c r="L7084" s="50"/>
      <c r="M7084" s="50"/>
      <c r="N7084" s="50"/>
      <c r="O7084" s="50"/>
      <c r="P7084" s="50"/>
      <c r="Q7084" s="50"/>
      <c r="R7084" s="50"/>
      <c r="S7084" s="50"/>
      <c r="T7084" s="50"/>
      <c r="U7084" s="50"/>
      <c r="V7084" s="50"/>
      <c r="W7084" s="50"/>
      <c r="X7084" s="50"/>
      <c r="Y7084" s="50"/>
      <c r="Z7084" s="50"/>
      <c r="AA7084" s="50"/>
      <c r="AB7084" s="50"/>
      <c r="AC7084" s="50"/>
      <c r="AD7084" s="50"/>
      <c r="AE7084" s="50"/>
      <c r="AF7084" s="50"/>
      <c r="AG7084" s="50"/>
      <c r="AH7084" s="50"/>
      <c r="AI7084" s="50"/>
      <c r="AJ7084" s="50"/>
      <c r="AK7084" s="50"/>
      <c r="AL7084" s="50"/>
      <c r="AM7084" s="50"/>
      <c r="AN7084" s="50"/>
      <c r="AO7084" s="50"/>
      <c r="AP7084" s="50"/>
      <c r="AQ7084" s="50"/>
      <c r="AR7084" s="50"/>
      <c r="AS7084" s="50"/>
      <c r="AT7084" s="50"/>
      <c r="AU7084" s="50"/>
      <c r="AV7084" s="50"/>
      <c r="AW7084" s="50"/>
      <c r="AX7084" s="50"/>
      <c r="AY7084" s="50"/>
      <c r="AZ7084" s="50"/>
      <c r="BA7084" s="50"/>
      <c r="BB7084" s="50"/>
      <c r="BC7084" s="50"/>
      <c r="BD7084" s="50"/>
      <c r="BE7084" s="50"/>
      <c r="BF7084" s="50"/>
      <c r="BG7084" s="50"/>
      <c r="BH7084" s="50"/>
      <c r="BI7084" s="50"/>
      <c r="BJ7084" s="50"/>
      <c r="BK7084" s="50"/>
      <c r="BL7084" s="50"/>
      <c r="BM7084" s="50"/>
      <c r="BN7084" s="50"/>
      <c r="BO7084" s="50"/>
      <c r="BP7084" s="50"/>
      <c r="BQ7084" s="50"/>
      <c r="BR7084" s="50"/>
      <c r="BS7084" s="50"/>
      <c r="BT7084" s="50"/>
      <c r="BU7084" s="50"/>
      <c r="BV7084" s="50"/>
      <c r="BW7084" s="50"/>
      <c r="BX7084" s="50"/>
      <c r="BY7084" s="50"/>
      <c r="BZ7084" s="50"/>
      <c r="CA7084" s="50"/>
      <c r="CB7084" s="50"/>
      <c r="CC7084" s="50"/>
      <c r="CD7084" s="50"/>
      <c r="CE7084" s="50"/>
      <c r="CF7084" s="50"/>
      <c r="CG7084" s="50"/>
      <c r="CH7084" s="50"/>
      <c r="CI7084" s="50"/>
      <c r="CJ7084" s="50"/>
      <c r="CK7084" s="50"/>
      <c r="CL7084" s="50"/>
      <c r="CM7084" s="50"/>
      <c r="CN7084" s="50"/>
      <c r="CO7084" s="50"/>
      <c r="CP7084" s="50"/>
      <c r="CQ7084" s="50"/>
      <c r="CR7084" s="50"/>
      <c r="CS7084" s="50"/>
      <c r="CT7084" s="50"/>
      <c r="CU7084" s="50"/>
      <c r="CV7084" s="50"/>
      <c r="CW7084" s="50"/>
      <c r="CX7084" s="50"/>
      <c r="CY7084" s="50"/>
      <c r="CZ7084" s="50"/>
      <c r="DA7084" s="50"/>
      <c r="DB7084" s="50"/>
      <c r="DC7084" s="50"/>
      <c r="DD7084" s="50"/>
      <c r="DE7084" s="50"/>
      <c r="DF7084" s="50"/>
      <c r="DG7084" s="50"/>
    </row>
    <row r="7085" spans="1:111" x14ac:dyDescent="0.2">
      <c r="A7085" s="185"/>
      <c r="B7085" s="186"/>
      <c r="C7085" s="186"/>
      <c r="D7085" s="54"/>
      <c r="E7085" s="310"/>
      <c r="F7085" s="192"/>
      <c r="G7085" s="192"/>
      <c r="H7085" s="50"/>
      <c r="I7085" s="50"/>
      <c r="J7085" s="50"/>
      <c r="K7085" s="50"/>
      <c r="L7085" s="50"/>
      <c r="M7085" s="50"/>
      <c r="N7085" s="50"/>
      <c r="O7085" s="50"/>
      <c r="P7085" s="50"/>
      <c r="Q7085" s="50"/>
      <c r="R7085" s="50"/>
      <c r="S7085" s="50"/>
      <c r="T7085" s="50"/>
      <c r="U7085" s="50"/>
      <c r="V7085" s="50"/>
      <c r="W7085" s="50"/>
      <c r="X7085" s="50"/>
      <c r="Y7085" s="50"/>
      <c r="Z7085" s="50"/>
      <c r="AA7085" s="50"/>
      <c r="AB7085" s="50"/>
      <c r="AC7085" s="50"/>
      <c r="AD7085" s="50"/>
      <c r="AE7085" s="50"/>
      <c r="AF7085" s="50"/>
      <c r="AG7085" s="50"/>
      <c r="AH7085" s="50"/>
      <c r="AI7085" s="50"/>
      <c r="AJ7085" s="50"/>
      <c r="AK7085" s="50"/>
      <c r="AL7085" s="50"/>
      <c r="AM7085" s="50"/>
      <c r="AN7085" s="50"/>
      <c r="AO7085" s="50"/>
      <c r="AP7085" s="50"/>
      <c r="AQ7085" s="50"/>
      <c r="AR7085" s="50"/>
      <c r="AS7085" s="50"/>
      <c r="AT7085" s="50"/>
      <c r="AU7085" s="50"/>
      <c r="AV7085" s="50"/>
      <c r="AW7085" s="50"/>
      <c r="AX7085" s="50"/>
      <c r="AY7085" s="50"/>
      <c r="AZ7085" s="50"/>
      <c r="BA7085" s="50"/>
      <c r="BB7085" s="50"/>
      <c r="BC7085" s="50"/>
      <c r="BD7085" s="50"/>
      <c r="BE7085" s="50"/>
      <c r="BF7085" s="50"/>
      <c r="BG7085" s="50"/>
      <c r="BH7085" s="50"/>
      <c r="BI7085" s="50"/>
      <c r="BJ7085" s="50"/>
      <c r="BK7085" s="50"/>
      <c r="BL7085" s="50"/>
      <c r="BM7085" s="50"/>
      <c r="BN7085" s="50"/>
      <c r="BO7085" s="50"/>
      <c r="BP7085" s="50"/>
      <c r="BQ7085" s="50"/>
      <c r="BR7085" s="50"/>
      <c r="BS7085" s="50"/>
      <c r="BT7085" s="50"/>
      <c r="BU7085" s="50"/>
      <c r="BV7085" s="50"/>
      <c r="BW7085" s="50"/>
      <c r="BX7085" s="50"/>
      <c r="BY7085" s="50"/>
      <c r="BZ7085" s="50"/>
      <c r="CA7085" s="50"/>
      <c r="CB7085" s="50"/>
      <c r="CC7085" s="50"/>
      <c r="CD7085" s="50"/>
      <c r="CE7085" s="50"/>
      <c r="CF7085" s="50"/>
      <c r="CG7085" s="50"/>
      <c r="CH7085" s="50"/>
      <c r="CI7085" s="50"/>
      <c r="CJ7085" s="50"/>
      <c r="CK7085" s="50"/>
      <c r="CL7085" s="50"/>
      <c r="CM7085" s="50"/>
      <c r="CN7085" s="50"/>
      <c r="CO7085" s="50"/>
      <c r="CP7085" s="50"/>
      <c r="CQ7085" s="50"/>
      <c r="CR7085" s="50"/>
      <c r="CS7085" s="50"/>
      <c r="CT7085" s="50"/>
      <c r="CU7085" s="50"/>
      <c r="CV7085" s="50"/>
      <c r="CW7085" s="50"/>
      <c r="CX7085" s="50"/>
      <c r="CY7085" s="50"/>
      <c r="CZ7085" s="50"/>
      <c r="DA7085" s="50"/>
      <c r="DB7085" s="50"/>
      <c r="DC7085" s="50"/>
      <c r="DD7085" s="50"/>
      <c r="DE7085" s="50"/>
      <c r="DF7085" s="50"/>
      <c r="DG7085" s="50"/>
    </row>
    <row r="7086" spans="1:111" x14ac:dyDescent="0.2">
      <c r="A7086" s="185"/>
      <c r="B7086" s="186"/>
      <c r="C7086" s="186"/>
      <c r="D7086" s="54"/>
      <c r="E7086" s="310"/>
      <c r="F7086" s="192"/>
      <c r="G7086" s="192"/>
      <c r="H7086" s="50"/>
      <c r="I7086" s="50"/>
      <c r="J7086" s="50"/>
      <c r="K7086" s="50"/>
      <c r="L7086" s="50"/>
      <c r="M7086" s="50"/>
      <c r="N7086" s="50"/>
      <c r="O7086" s="50"/>
      <c r="P7086" s="50"/>
      <c r="Q7086" s="50"/>
      <c r="R7086" s="50"/>
      <c r="S7086" s="50"/>
      <c r="T7086" s="50"/>
      <c r="U7086" s="50"/>
      <c r="V7086" s="50"/>
      <c r="W7086" s="50"/>
      <c r="X7086" s="50"/>
      <c r="Y7086" s="50"/>
      <c r="Z7086" s="50"/>
      <c r="AA7086" s="50"/>
      <c r="AB7086" s="50"/>
      <c r="AC7086" s="50"/>
      <c r="AD7086" s="50"/>
      <c r="AE7086" s="50"/>
      <c r="AF7086" s="50"/>
      <c r="AG7086" s="50"/>
      <c r="AH7086" s="50"/>
      <c r="AI7086" s="50"/>
      <c r="AJ7086" s="50"/>
      <c r="AK7086" s="50"/>
      <c r="AL7086" s="50"/>
      <c r="AM7086" s="50"/>
      <c r="AN7086" s="50"/>
      <c r="AO7086" s="50"/>
      <c r="AP7086" s="50"/>
      <c r="AQ7086" s="50"/>
      <c r="AR7086" s="50"/>
      <c r="AS7086" s="50"/>
      <c r="AT7086" s="50"/>
      <c r="AU7086" s="50"/>
      <c r="AV7086" s="50"/>
      <c r="AW7086" s="50"/>
      <c r="AX7086" s="50"/>
      <c r="AY7086" s="50"/>
      <c r="AZ7086" s="50"/>
      <c r="BA7086" s="50"/>
      <c r="BB7086" s="50"/>
      <c r="BC7086" s="50"/>
      <c r="BD7086" s="50"/>
      <c r="BE7086" s="50"/>
      <c r="BF7086" s="50"/>
      <c r="BG7086" s="50"/>
      <c r="BH7086" s="50"/>
      <c r="BI7086" s="50"/>
      <c r="BJ7086" s="50"/>
      <c r="BK7086" s="50"/>
      <c r="BL7086" s="50"/>
      <c r="BM7086" s="50"/>
      <c r="BN7086" s="50"/>
      <c r="BO7086" s="50"/>
      <c r="BP7086" s="50"/>
      <c r="BQ7086" s="50"/>
      <c r="BR7086" s="50"/>
      <c r="BS7086" s="50"/>
      <c r="BT7086" s="50"/>
      <c r="BU7086" s="50"/>
      <c r="BV7086" s="50"/>
      <c r="BW7086" s="50"/>
      <c r="BX7086" s="50"/>
      <c r="BY7086" s="50"/>
      <c r="BZ7086" s="50"/>
      <c r="CA7086" s="50"/>
      <c r="CB7086" s="50"/>
      <c r="CC7086" s="50"/>
      <c r="CD7086" s="50"/>
      <c r="CE7086" s="50"/>
      <c r="CF7086" s="50"/>
      <c r="CG7086" s="50"/>
      <c r="CH7086" s="50"/>
      <c r="CI7086" s="50"/>
      <c r="CJ7086" s="50"/>
      <c r="CK7086" s="50"/>
      <c r="CL7086" s="50"/>
      <c r="CM7086" s="50"/>
      <c r="CN7086" s="50"/>
      <c r="CO7086" s="50"/>
      <c r="CP7086" s="50"/>
      <c r="CQ7086" s="50"/>
      <c r="CR7086" s="50"/>
      <c r="CS7086" s="50"/>
      <c r="CT7086" s="50"/>
      <c r="CU7086" s="50"/>
      <c r="CV7086" s="50"/>
      <c r="CW7086" s="50"/>
      <c r="CX7086" s="50"/>
      <c r="CY7086" s="50"/>
      <c r="CZ7086" s="50"/>
      <c r="DA7086" s="50"/>
      <c r="DB7086" s="50"/>
      <c r="DC7086" s="50"/>
      <c r="DD7086" s="50"/>
      <c r="DE7086" s="50"/>
      <c r="DF7086" s="50"/>
      <c r="DG7086" s="50"/>
    </row>
    <row r="7087" spans="1:111" x14ac:dyDescent="0.2">
      <c r="A7087" s="185"/>
      <c r="B7087" s="186"/>
      <c r="C7087" s="186"/>
      <c r="D7087" s="54"/>
      <c r="E7087" s="310"/>
      <c r="F7087" s="192"/>
      <c r="G7087" s="192"/>
      <c r="H7087" s="50"/>
      <c r="I7087" s="50"/>
      <c r="J7087" s="50"/>
      <c r="K7087" s="50"/>
      <c r="L7087" s="50"/>
      <c r="M7087" s="50"/>
      <c r="N7087" s="50"/>
      <c r="O7087" s="50"/>
      <c r="P7087" s="50"/>
      <c r="Q7087" s="50"/>
      <c r="R7087" s="50"/>
      <c r="S7087" s="50"/>
      <c r="T7087" s="50"/>
      <c r="U7087" s="50"/>
      <c r="V7087" s="50"/>
      <c r="W7087" s="50"/>
      <c r="X7087" s="50"/>
      <c r="Y7087" s="50"/>
      <c r="Z7087" s="50"/>
      <c r="AA7087" s="50"/>
      <c r="AB7087" s="50"/>
      <c r="AC7087" s="50"/>
      <c r="AD7087" s="50"/>
      <c r="AE7087" s="50"/>
      <c r="AF7087" s="50"/>
      <c r="AG7087" s="50"/>
      <c r="AH7087" s="50"/>
      <c r="AI7087" s="50"/>
      <c r="AJ7087" s="50"/>
      <c r="AK7087" s="50"/>
      <c r="AL7087" s="50"/>
      <c r="AM7087" s="50"/>
      <c r="AN7087" s="50"/>
      <c r="AO7087" s="50"/>
      <c r="AP7087" s="50"/>
      <c r="AQ7087" s="50"/>
      <c r="AR7087" s="50"/>
      <c r="AS7087" s="50"/>
      <c r="AT7087" s="50"/>
      <c r="AU7087" s="50"/>
      <c r="AV7087" s="50"/>
      <c r="AW7087" s="50"/>
      <c r="AX7087" s="50"/>
      <c r="AY7087" s="50"/>
      <c r="AZ7087" s="50"/>
      <c r="BA7087" s="50"/>
      <c r="BB7087" s="50"/>
      <c r="BC7087" s="50"/>
      <c r="BD7087" s="50"/>
      <c r="BE7087" s="50"/>
      <c r="BF7087" s="50"/>
      <c r="BG7087" s="50"/>
      <c r="BH7087" s="50"/>
      <c r="BI7087" s="50"/>
      <c r="BJ7087" s="50"/>
      <c r="BK7087" s="50"/>
      <c r="BL7087" s="50"/>
      <c r="BM7087" s="50"/>
      <c r="BN7087" s="50"/>
      <c r="BO7087" s="50"/>
      <c r="BP7087" s="50"/>
      <c r="BQ7087" s="50"/>
      <c r="BR7087" s="50"/>
      <c r="BS7087" s="50"/>
      <c r="BT7087" s="50"/>
      <c r="BU7087" s="50"/>
      <c r="BV7087" s="50"/>
      <c r="BW7087" s="50"/>
      <c r="BX7087" s="50"/>
      <c r="BY7087" s="50"/>
      <c r="BZ7087" s="50"/>
      <c r="CA7087" s="50"/>
      <c r="CB7087" s="50"/>
      <c r="CC7087" s="50"/>
      <c r="CD7087" s="50"/>
      <c r="CE7087" s="50"/>
      <c r="CF7087" s="50"/>
      <c r="CG7087" s="50"/>
      <c r="CH7087" s="50"/>
      <c r="CI7087" s="50"/>
      <c r="CJ7087" s="50"/>
      <c r="CK7087" s="50"/>
      <c r="CL7087" s="50"/>
      <c r="CM7087" s="50"/>
      <c r="CN7087" s="50"/>
      <c r="CO7087" s="50"/>
      <c r="CP7087" s="50"/>
      <c r="CQ7087" s="50"/>
      <c r="CR7087" s="50"/>
      <c r="CS7087" s="50"/>
      <c r="CT7087" s="50"/>
      <c r="CU7087" s="50"/>
      <c r="CV7087" s="50"/>
      <c r="CW7087" s="50"/>
      <c r="CX7087" s="50"/>
      <c r="CY7087" s="50"/>
      <c r="CZ7087" s="50"/>
      <c r="DA7087" s="50"/>
      <c r="DB7087" s="50"/>
      <c r="DC7087" s="50"/>
      <c r="DD7087" s="50"/>
      <c r="DE7087" s="50"/>
      <c r="DF7087" s="50"/>
      <c r="DG7087" s="50"/>
    </row>
    <row r="7088" spans="1:111" x14ac:dyDescent="0.2">
      <c r="A7088" s="185"/>
      <c r="B7088" s="186"/>
      <c r="C7088" s="186"/>
      <c r="D7088" s="54"/>
      <c r="E7088" s="310"/>
      <c r="F7088" s="192"/>
      <c r="G7088" s="192"/>
      <c r="H7088" s="50"/>
      <c r="I7088" s="50"/>
      <c r="J7088" s="50"/>
      <c r="K7088" s="50"/>
      <c r="L7088" s="50"/>
      <c r="M7088" s="50"/>
      <c r="N7088" s="50"/>
      <c r="O7088" s="50"/>
      <c r="P7088" s="50"/>
      <c r="Q7088" s="50"/>
      <c r="R7088" s="50"/>
      <c r="S7088" s="50"/>
      <c r="T7088" s="50"/>
      <c r="U7088" s="50"/>
      <c r="V7088" s="50"/>
      <c r="W7088" s="50"/>
      <c r="X7088" s="50"/>
      <c r="Y7088" s="50"/>
      <c r="Z7088" s="50"/>
      <c r="AA7088" s="50"/>
      <c r="AB7088" s="50"/>
      <c r="AC7088" s="50"/>
      <c r="AD7088" s="50"/>
      <c r="AE7088" s="50"/>
      <c r="AF7088" s="50"/>
      <c r="AG7088" s="50"/>
      <c r="AH7088" s="50"/>
      <c r="AI7088" s="50"/>
      <c r="AJ7088" s="50"/>
      <c r="AK7088" s="50"/>
      <c r="AL7088" s="50"/>
      <c r="AM7088" s="50"/>
      <c r="AN7088" s="50"/>
      <c r="AO7088" s="50"/>
      <c r="AP7088" s="50"/>
      <c r="AQ7088" s="50"/>
      <c r="AR7088" s="50"/>
      <c r="AS7088" s="50"/>
      <c r="AT7088" s="50"/>
      <c r="AU7088" s="50"/>
      <c r="AV7088" s="50"/>
      <c r="AW7088" s="50"/>
      <c r="AX7088" s="50"/>
      <c r="AY7088" s="50"/>
      <c r="AZ7088" s="50"/>
      <c r="BA7088" s="50"/>
      <c r="BB7088" s="50"/>
      <c r="BC7088" s="50"/>
      <c r="BD7088" s="50"/>
      <c r="BE7088" s="50"/>
      <c r="BF7088" s="50"/>
      <c r="BG7088" s="50"/>
      <c r="BH7088" s="50"/>
      <c r="BI7088" s="50"/>
      <c r="BJ7088" s="50"/>
      <c r="BK7088" s="50"/>
      <c r="BL7088" s="50"/>
      <c r="BM7088" s="50"/>
      <c r="BN7088" s="50"/>
      <c r="BO7088" s="50"/>
      <c r="BP7088" s="50"/>
      <c r="BQ7088" s="50"/>
      <c r="BR7088" s="50"/>
      <c r="BS7088" s="50"/>
      <c r="BT7088" s="50"/>
      <c r="BU7088" s="50"/>
      <c r="BV7088" s="50"/>
      <c r="BW7088" s="50"/>
      <c r="BX7088" s="50"/>
      <c r="BY7088" s="50"/>
      <c r="BZ7088" s="50"/>
      <c r="CA7088" s="50"/>
      <c r="CB7088" s="50"/>
      <c r="CC7088" s="50"/>
      <c r="CD7088" s="50"/>
      <c r="CE7088" s="50"/>
      <c r="CF7088" s="50"/>
      <c r="CG7088" s="50"/>
      <c r="CH7088" s="50"/>
      <c r="CI7088" s="50"/>
      <c r="CJ7088" s="50"/>
      <c r="CK7088" s="50"/>
      <c r="CL7088" s="50"/>
      <c r="CM7088" s="50"/>
      <c r="CN7088" s="50"/>
      <c r="CO7088" s="50"/>
      <c r="CP7088" s="50"/>
      <c r="CQ7088" s="50"/>
      <c r="CR7088" s="50"/>
      <c r="CS7088" s="50"/>
      <c r="CT7088" s="50"/>
      <c r="CU7088" s="50"/>
      <c r="CV7088" s="50"/>
      <c r="CW7088" s="50"/>
      <c r="CX7088" s="50"/>
      <c r="CY7088" s="50"/>
      <c r="CZ7088" s="50"/>
      <c r="DA7088" s="50"/>
      <c r="DB7088" s="50"/>
      <c r="DC7088" s="50"/>
      <c r="DD7088" s="50"/>
      <c r="DE7088" s="50"/>
      <c r="DF7088" s="50"/>
      <c r="DG7088" s="50"/>
    </row>
    <row r="7089" spans="1:111" x14ac:dyDescent="0.2">
      <c r="A7089" s="185"/>
      <c r="B7089" s="186"/>
      <c r="C7089" s="186"/>
      <c r="D7089" s="54"/>
      <c r="E7089" s="310"/>
      <c r="F7089" s="192"/>
      <c r="G7089" s="192"/>
      <c r="H7089" s="50"/>
      <c r="I7089" s="50"/>
      <c r="J7089" s="50"/>
      <c r="K7089" s="50"/>
      <c r="L7089" s="50"/>
      <c r="M7089" s="50"/>
      <c r="N7089" s="50"/>
      <c r="O7089" s="50"/>
      <c r="P7089" s="50"/>
      <c r="Q7089" s="50"/>
      <c r="R7089" s="50"/>
      <c r="S7089" s="50"/>
      <c r="T7089" s="50"/>
      <c r="U7089" s="50"/>
      <c r="V7089" s="50"/>
      <c r="W7089" s="50"/>
      <c r="X7089" s="50"/>
      <c r="Y7089" s="50"/>
      <c r="Z7089" s="50"/>
      <c r="AA7089" s="50"/>
      <c r="AB7089" s="50"/>
      <c r="AC7089" s="50"/>
      <c r="AD7089" s="50"/>
      <c r="AE7089" s="50"/>
      <c r="AF7089" s="50"/>
      <c r="AG7089" s="50"/>
      <c r="AH7089" s="50"/>
      <c r="AI7089" s="50"/>
      <c r="AJ7089" s="50"/>
      <c r="AK7089" s="50"/>
      <c r="AL7089" s="50"/>
      <c r="AM7089" s="50"/>
      <c r="AN7089" s="50"/>
      <c r="AO7089" s="50"/>
      <c r="AP7089" s="50"/>
      <c r="AQ7089" s="50"/>
      <c r="AR7089" s="50"/>
      <c r="AS7089" s="50"/>
      <c r="AT7089" s="50"/>
      <c r="AU7089" s="50"/>
      <c r="AV7089" s="50"/>
      <c r="AW7089" s="50"/>
      <c r="AX7089" s="50"/>
      <c r="AY7089" s="50"/>
      <c r="AZ7089" s="50"/>
      <c r="BA7089" s="50"/>
      <c r="BB7089" s="50"/>
      <c r="BC7089" s="50"/>
      <c r="BD7089" s="50"/>
      <c r="BE7089" s="50"/>
      <c r="BF7089" s="50"/>
      <c r="BG7089" s="50"/>
      <c r="BH7089" s="50"/>
      <c r="BI7089" s="50"/>
      <c r="BJ7089" s="50"/>
      <c r="BK7089" s="50"/>
      <c r="BL7089" s="50"/>
      <c r="BM7089" s="50"/>
      <c r="BN7089" s="50"/>
      <c r="BO7089" s="50"/>
      <c r="BP7089" s="50"/>
      <c r="BQ7089" s="50"/>
      <c r="BR7089" s="50"/>
      <c r="BS7089" s="50"/>
      <c r="BT7089" s="50"/>
      <c r="BU7089" s="50"/>
      <c r="BV7089" s="50"/>
      <c r="BW7089" s="50"/>
      <c r="BX7089" s="50"/>
      <c r="BY7089" s="50"/>
      <c r="BZ7089" s="50"/>
      <c r="CA7089" s="50"/>
      <c r="CB7089" s="50"/>
      <c r="CC7089" s="50"/>
      <c r="CD7089" s="50"/>
      <c r="CE7089" s="50"/>
      <c r="CF7089" s="50"/>
      <c r="CG7089" s="50"/>
      <c r="CH7089" s="50"/>
      <c r="CI7089" s="50"/>
      <c r="CJ7089" s="50"/>
      <c r="CK7089" s="50"/>
      <c r="CL7089" s="50"/>
      <c r="CM7089" s="50"/>
      <c r="CN7089" s="50"/>
      <c r="CO7089" s="50"/>
      <c r="CP7089" s="50"/>
      <c r="CQ7089" s="50"/>
      <c r="CR7089" s="50"/>
      <c r="CS7089" s="50"/>
      <c r="CT7089" s="50"/>
      <c r="CU7089" s="50"/>
      <c r="CV7089" s="50"/>
      <c r="CW7089" s="50"/>
      <c r="CX7089" s="50"/>
      <c r="CY7089" s="50"/>
      <c r="CZ7089" s="50"/>
      <c r="DA7089" s="50"/>
      <c r="DB7089" s="50"/>
      <c r="DC7089" s="50"/>
      <c r="DD7089" s="50"/>
      <c r="DE7089" s="50"/>
      <c r="DF7089" s="50"/>
      <c r="DG7089" s="50"/>
    </row>
    <row r="7090" spans="1:111" x14ac:dyDescent="0.2">
      <c r="A7090" s="185"/>
      <c r="B7090" s="186"/>
      <c r="C7090" s="186"/>
      <c r="D7090" s="54"/>
      <c r="E7090" s="310"/>
      <c r="F7090" s="192"/>
      <c r="G7090" s="192"/>
      <c r="H7090" s="50"/>
      <c r="I7090" s="50"/>
      <c r="J7090" s="50"/>
      <c r="K7090" s="50"/>
      <c r="L7090" s="50"/>
      <c r="M7090" s="50"/>
      <c r="N7090" s="50"/>
      <c r="O7090" s="50"/>
      <c r="P7090" s="50"/>
      <c r="Q7090" s="50"/>
      <c r="R7090" s="50"/>
      <c r="S7090" s="50"/>
      <c r="T7090" s="50"/>
      <c r="U7090" s="50"/>
      <c r="V7090" s="50"/>
      <c r="W7090" s="50"/>
      <c r="X7090" s="50"/>
      <c r="Y7090" s="50"/>
      <c r="Z7090" s="50"/>
      <c r="AA7090" s="50"/>
      <c r="AB7090" s="50"/>
      <c r="AC7090" s="50"/>
      <c r="AD7090" s="50"/>
      <c r="AE7090" s="50"/>
      <c r="AF7090" s="50"/>
      <c r="AG7090" s="50"/>
      <c r="AH7090" s="50"/>
      <c r="AI7090" s="50"/>
      <c r="AJ7090" s="50"/>
      <c r="AK7090" s="50"/>
      <c r="AL7090" s="50"/>
      <c r="AM7090" s="50"/>
      <c r="AN7090" s="50"/>
      <c r="AO7090" s="50"/>
      <c r="AP7090" s="50"/>
      <c r="AQ7090" s="50"/>
      <c r="AR7090" s="50"/>
      <c r="AS7090" s="50"/>
      <c r="AT7090" s="50"/>
      <c r="AU7090" s="50"/>
      <c r="AV7090" s="50"/>
      <c r="AW7090" s="50"/>
      <c r="AX7090" s="50"/>
      <c r="AY7090" s="50"/>
      <c r="AZ7090" s="50"/>
      <c r="BA7090" s="50"/>
      <c r="BB7090" s="50"/>
      <c r="BC7090" s="50"/>
      <c r="BD7090" s="50"/>
      <c r="BE7090" s="50"/>
      <c r="BF7090" s="50"/>
      <c r="BG7090" s="50"/>
      <c r="BH7090" s="50"/>
      <c r="BI7090" s="50"/>
      <c r="BJ7090" s="50"/>
      <c r="BK7090" s="50"/>
      <c r="BL7090" s="50"/>
      <c r="BM7090" s="50"/>
      <c r="BN7090" s="50"/>
      <c r="BO7090" s="50"/>
      <c r="BP7090" s="50"/>
      <c r="BQ7090" s="50"/>
      <c r="BR7090" s="50"/>
      <c r="BS7090" s="50"/>
      <c r="BT7090" s="50"/>
      <c r="BU7090" s="50"/>
      <c r="BV7090" s="50"/>
      <c r="BW7090" s="50"/>
      <c r="BX7090" s="50"/>
      <c r="BY7090" s="50"/>
      <c r="BZ7090" s="50"/>
      <c r="CA7090" s="50"/>
      <c r="CB7090" s="50"/>
      <c r="CC7090" s="50"/>
      <c r="CD7090" s="50"/>
      <c r="CE7090" s="50"/>
      <c r="CF7090" s="50"/>
      <c r="CG7090" s="50"/>
      <c r="CH7090" s="50"/>
      <c r="CI7090" s="50"/>
      <c r="CJ7090" s="50"/>
      <c r="CK7090" s="50"/>
      <c r="CL7090" s="50"/>
      <c r="CM7090" s="50"/>
      <c r="CN7090" s="50"/>
      <c r="CO7090" s="50"/>
      <c r="CP7090" s="50"/>
      <c r="CQ7090" s="50"/>
      <c r="CR7090" s="50"/>
      <c r="CS7090" s="50"/>
      <c r="CT7090" s="50"/>
      <c r="CU7090" s="50"/>
      <c r="CV7090" s="50"/>
      <c r="CW7090" s="50"/>
      <c r="CX7090" s="50"/>
      <c r="CY7090" s="50"/>
      <c r="CZ7090" s="50"/>
      <c r="DA7090" s="50"/>
      <c r="DB7090" s="50"/>
      <c r="DC7090" s="50"/>
      <c r="DD7090" s="50"/>
      <c r="DE7090" s="50"/>
      <c r="DF7090" s="50"/>
      <c r="DG7090" s="50"/>
    </row>
    <row r="7091" spans="1:111" x14ac:dyDescent="0.2">
      <c r="A7091" s="185"/>
      <c r="B7091" s="186"/>
      <c r="C7091" s="186"/>
      <c r="D7091" s="54"/>
      <c r="E7091" s="310"/>
      <c r="F7091" s="192"/>
      <c r="G7091" s="192"/>
      <c r="H7091" s="50"/>
      <c r="I7091" s="50"/>
      <c r="J7091" s="50"/>
      <c r="K7091" s="50"/>
      <c r="L7091" s="50"/>
      <c r="M7091" s="50"/>
      <c r="N7091" s="50"/>
      <c r="O7091" s="50"/>
      <c r="P7091" s="50"/>
      <c r="Q7091" s="50"/>
      <c r="R7091" s="50"/>
      <c r="S7091" s="50"/>
      <c r="T7091" s="50"/>
      <c r="U7091" s="50"/>
      <c r="V7091" s="50"/>
      <c r="W7091" s="50"/>
      <c r="X7091" s="50"/>
      <c r="Y7091" s="50"/>
      <c r="Z7091" s="50"/>
      <c r="AA7091" s="50"/>
      <c r="AB7091" s="50"/>
      <c r="AC7091" s="50"/>
      <c r="AD7091" s="50"/>
      <c r="AE7091" s="50"/>
      <c r="AF7091" s="50"/>
      <c r="AG7091" s="50"/>
      <c r="AH7091" s="50"/>
      <c r="AI7091" s="50"/>
      <c r="AJ7091" s="50"/>
      <c r="AK7091" s="50"/>
      <c r="AL7091" s="50"/>
      <c r="AM7091" s="50"/>
      <c r="AN7091" s="50"/>
      <c r="AO7091" s="50"/>
      <c r="AP7091" s="50"/>
      <c r="AQ7091" s="50"/>
      <c r="AR7091" s="50"/>
      <c r="AS7091" s="50"/>
      <c r="AT7091" s="50"/>
      <c r="AU7091" s="50"/>
      <c r="AV7091" s="50"/>
      <c r="AW7091" s="50"/>
      <c r="AX7091" s="50"/>
      <c r="AY7091" s="50"/>
      <c r="AZ7091" s="50"/>
      <c r="BA7091" s="50"/>
      <c r="BB7091" s="50"/>
      <c r="BC7091" s="50"/>
      <c r="BD7091" s="50"/>
      <c r="BE7091" s="50"/>
      <c r="BF7091" s="50"/>
      <c r="BG7091" s="50"/>
      <c r="BH7091" s="50"/>
      <c r="BI7091" s="50"/>
      <c r="BJ7091" s="50"/>
      <c r="BK7091" s="50"/>
      <c r="BL7091" s="50"/>
      <c r="BM7091" s="50"/>
      <c r="BN7091" s="50"/>
      <c r="BO7091" s="50"/>
      <c r="BP7091" s="50"/>
      <c r="BQ7091" s="50"/>
      <c r="BR7091" s="50"/>
      <c r="BS7091" s="50"/>
      <c r="BT7091" s="50"/>
      <c r="BU7091" s="50"/>
      <c r="BV7091" s="50"/>
      <c r="BW7091" s="50"/>
      <c r="BX7091" s="50"/>
      <c r="BY7091" s="50"/>
      <c r="BZ7091" s="50"/>
      <c r="CA7091" s="50"/>
      <c r="CB7091" s="50"/>
      <c r="CC7091" s="50"/>
      <c r="CD7091" s="50"/>
      <c r="CE7091" s="50"/>
      <c r="CF7091" s="50"/>
      <c r="CG7091" s="50"/>
      <c r="CH7091" s="50"/>
      <c r="CI7091" s="50"/>
      <c r="CJ7091" s="50"/>
      <c r="CK7091" s="50"/>
      <c r="CL7091" s="50"/>
      <c r="CM7091" s="50"/>
      <c r="CN7091" s="50"/>
      <c r="CO7091" s="50"/>
      <c r="CP7091" s="50"/>
      <c r="CQ7091" s="50"/>
      <c r="CR7091" s="50"/>
      <c r="CS7091" s="50"/>
      <c r="CT7091" s="50"/>
      <c r="CU7091" s="50"/>
      <c r="CV7091" s="50"/>
      <c r="CW7091" s="50"/>
      <c r="CX7091" s="50"/>
      <c r="CY7091" s="50"/>
      <c r="CZ7091" s="50"/>
      <c r="DA7091" s="50"/>
      <c r="DB7091" s="50"/>
      <c r="DC7091" s="50"/>
      <c r="DD7091" s="50"/>
      <c r="DE7091" s="50"/>
      <c r="DF7091" s="50"/>
      <c r="DG7091" s="50"/>
    </row>
    <row r="7092" spans="1:111" x14ac:dyDescent="0.2">
      <c r="A7092" s="185"/>
      <c r="B7092" s="186"/>
      <c r="C7092" s="186"/>
      <c r="D7092" s="54"/>
      <c r="E7092" s="310"/>
      <c r="F7092" s="192"/>
      <c r="G7092" s="192"/>
      <c r="H7092" s="50"/>
      <c r="I7092" s="50"/>
      <c r="J7092" s="50"/>
      <c r="K7092" s="50"/>
      <c r="L7092" s="50"/>
      <c r="M7092" s="50"/>
      <c r="N7092" s="50"/>
      <c r="O7092" s="50"/>
      <c r="P7092" s="50"/>
      <c r="Q7092" s="50"/>
      <c r="R7092" s="50"/>
      <c r="S7092" s="50"/>
      <c r="T7092" s="50"/>
      <c r="U7092" s="50"/>
      <c r="V7092" s="50"/>
      <c r="W7092" s="50"/>
      <c r="X7092" s="50"/>
      <c r="Y7092" s="50"/>
      <c r="Z7092" s="50"/>
      <c r="AA7092" s="50"/>
      <c r="AB7092" s="50"/>
      <c r="AC7092" s="50"/>
      <c r="AD7092" s="50"/>
      <c r="AE7092" s="50"/>
      <c r="AF7092" s="50"/>
      <c r="AG7092" s="50"/>
      <c r="AH7092" s="50"/>
      <c r="AI7092" s="50"/>
      <c r="AJ7092" s="50"/>
      <c r="AK7092" s="50"/>
      <c r="AL7092" s="50"/>
      <c r="AM7092" s="50"/>
      <c r="AN7092" s="50"/>
      <c r="AO7092" s="50"/>
      <c r="AP7092" s="50"/>
      <c r="AQ7092" s="50"/>
      <c r="AR7092" s="50"/>
      <c r="AS7092" s="50"/>
      <c r="AT7092" s="50"/>
      <c r="AU7092" s="50"/>
      <c r="AV7092" s="50"/>
      <c r="AW7092" s="50"/>
      <c r="AX7092" s="50"/>
      <c r="AY7092" s="50"/>
      <c r="AZ7092" s="50"/>
      <c r="BA7092" s="50"/>
      <c r="BB7092" s="50"/>
      <c r="BC7092" s="50"/>
      <c r="BD7092" s="50"/>
      <c r="BE7092" s="50"/>
      <c r="BF7092" s="50"/>
      <c r="BG7092" s="50"/>
      <c r="BH7092" s="50"/>
      <c r="BI7092" s="50"/>
      <c r="BJ7092" s="50"/>
      <c r="BK7092" s="50"/>
      <c r="BL7092" s="50"/>
      <c r="BM7092" s="50"/>
      <c r="BN7092" s="50"/>
      <c r="BO7092" s="50"/>
      <c r="BP7092" s="50"/>
      <c r="BQ7092" s="50"/>
      <c r="BR7092" s="50"/>
      <c r="BS7092" s="50"/>
      <c r="BT7092" s="50"/>
      <c r="BU7092" s="50"/>
      <c r="BV7092" s="50"/>
      <c r="BW7092" s="50"/>
      <c r="BX7092" s="50"/>
      <c r="BY7092" s="50"/>
      <c r="BZ7092" s="50"/>
      <c r="CA7092" s="50"/>
      <c r="CB7092" s="50"/>
      <c r="CC7092" s="50"/>
      <c r="CD7092" s="50"/>
      <c r="CE7092" s="50"/>
      <c r="CF7092" s="50"/>
      <c r="CG7092" s="50"/>
      <c r="CH7092" s="50"/>
      <c r="CI7092" s="50"/>
      <c r="CJ7092" s="50"/>
      <c r="CK7092" s="50"/>
      <c r="CL7092" s="50"/>
      <c r="CM7092" s="50"/>
      <c r="CN7092" s="50"/>
      <c r="CO7092" s="50"/>
      <c r="CP7092" s="50"/>
      <c r="CQ7092" s="50"/>
      <c r="CR7092" s="50"/>
      <c r="CS7092" s="50"/>
      <c r="CT7092" s="50"/>
      <c r="CU7092" s="50"/>
      <c r="CV7092" s="50"/>
      <c r="CW7092" s="50"/>
      <c r="CX7092" s="50"/>
      <c r="CY7092" s="50"/>
      <c r="CZ7092" s="50"/>
      <c r="DA7092" s="50"/>
      <c r="DB7092" s="50"/>
      <c r="DC7092" s="50"/>
      <c r="DD7092" s="50"/>
      <c r="DE7092" s="50"/>
      <c r="DF7092" s="50"/>
      <c r="DG7092" s="50"/>
    </row>
    <row r="7093" spans="1:111" x14ac:dyDescent="0.2">
      <c r="A7093" s="185"/>
      <c r="B7093" s="186"/>
      <c r="C7093" s="186"/>
      <c r="D7093" s="54"/>
      <c r="E7093" s="310"/>
      <c r="F7093" s="192"/>
      <c r="G7093" s="192"/>
      <c r="H7093" s="50"/>
      <c r="I7093" s="50"/>
      <c r="J7093" s="50"/>
      <c r="K7093" s="50"/>
      <c r="L7093" s="50"/>
      <c r="M7093" s="50"/>
      <c r="N7093" s="50"/>
      <c r="O7093" s="50"/>
      <c r="P7093" s="50"/>
      <c r="Q7093" s="50"/>
      <c r="R7093" s="50"/>
      <c r="S7093" s="50"/>
      <c r="T7093" s="50"/>
      <c r="U7093" s="50"/>
      <c r="V7093" s="50"/>
      <c r="W7093" s="50"/>
      <c r="X7093" s="50"/>
      <c r="Y7093" s="50"/>
      <c r="Z7093" s="50"/>
      <c r="AA7093" s="50"/>
      <c r="AB7093" s="50"/>
      <c r="AC7093" s="50"/>
      <c r="AD7093" s="50"/>
      <c r="AE7093" s="50"/>
      <c r="AF7093" s="50"/>
      <c r="AG7093" s="50"/>
      <c r="AH7093" s="50"/>
      <c r="AI7093" s="50"/>
      <c r="AJ7093" s="50"/>
      <c r="AK7093" s="50"/>
      <c r="AL7093" s="50"/>
      <c r="AM7093" s="50"/>
      <c r="AN7093" s="50"/>
      <c r="AO7093" s="50"/>
      <c r="AP7093" s="50"/>
      <c r="AQ7093" s="50"/>
      <c r="AR7093" s="50"/>
      <c r="AS7093" s="50"/>
      <c r="AT7093" s="50"/>
      <c r="AU7093" s="50"/>
      <c r="AV7093" s="50"/>
      <c r="AW7093" s="50"/>
      <c r="AX7093" s="50"/>
      <c r="AY7093" s="50"/>
      <c r="AZ7093" s="50"/>
      <c r="BA7093" s="50"/>
      <c r="BB7093" s="50"/>
      <c r="BC7093" s="50"/>
      <c r="BD7093" s="50"/>
      <c r="BE7093" s="50"/>
      <c r="BF7093" s="50"/>
      <c r="BG7093" s="50"/>
      <c r="BH7093" s="50"/>
      <c r="BI7093" s="50"/>
      <c r="BJ7093" s="50"/>
      <c r="BK7093" s="50"/>
      <c r="BL7093" s="50"/>
      <c r="BM7093" s="50"/>
      <c r="BN7093" s="50"/>
      <c r="BO7093" s="50"/>
      <c r="BP7093" s="50"/>
      <c r="BQ7093" s="50"/>
      <c r="BR7093" s="50"/>
      <c r="BS7093" s="50"/>
      <c r="BT7093" s="50"/>
      <c r="BU7093" s="50"/>
      <c r="BV7093" s="50"/>
      <c r="BW7093" s="50"/>
      <c r="BX7093" s="50"/>
      <c r="BY7093" s="50"/>
      <c r="BZ7093" s="50"/>
      <c r="CA7093" s="50"/>
      <c r="CB7093" s="50"/>
      <c r="CC7093" s="50"/>
      <c r="CD7093" s="50"/>
      <c r="CE7093" s="50"/>
      <c r="CF7093" s="50"/>
      <c r="CG7093" s="50"/>
      <c r="CH7093" s="50"/>
      <c r="CI7093" s="50"/>
      <c r="CJ7093" s="50"/>
      <c r="CK7093" s="50"/>
      <c r="CL7093" s="50"/>
      <c r="CM7093" s="50"/>
      <c r="CN7093" s="50"/>
      <c r="CO7093" s="50"/>
      <c r="CP7093" s="50"/>
      <c r="CQ7093" s="50"/>
      <c r="CR7093" s="50"/>
      <c r="CS7093" s="50"/>
      <c r="CT7093" s="50"/>
      <c r="CU7093" s="50"/>
      <c r="CV7093" s="50"/>
      <c r="CW7093" s="50"/>
      <c r="CX7093" s="50"/>
      <c r="CY7093" s="50"/>
      <c r="CZ7093" s="50"/>
      <c r="DA7093" s="50"/>
      <c r="DB7093" s="50"/>
      <c r="DC7093" s="50"/>
      <c r="DD7093" s="50"/>
      <c r="DE7093" s="50"/>
      <c r="DF7093" s="50"/>
      <c r="DG7093" s="50"/>
    </row>
    <row r="7094" spans="1:111" x14ac:dyDescent="0.2">
      <c r="A7094" s="185"/>
      <c r="B7094" s="186"/>
      <c r="C7094" s="186"/>
      <c r="D7094" s="54"/>
      <c r="E7094" s="310"/>
      <c r="F7094" s="192"/>
      <c r="G7094" s="192"/>
      <c r="H7094" s="50"/>
      <c r="I7094" s="50"/>
      <c r="J7094" s="50"/>
      <c r="K7094" s="50"/>
      <c r="L7094" s="50"/>
      <c r="M7094" s="50"/>
      <c r="N7094" s="50"/>
      <c r="O7094" s="50"/>
      <c r="P7094" s="50"/>
      <c r="Q7094" s="50"/>
      <c r="R7094" s="50"/>
      <c r="S7094" s="50"/>
      <c r="T7094" s="50"/>
      <c r="U7094" s="50"/>
      <c r="V7094" s="50"/>
      <c r="W7094" s="50"/>
      <c r="X7094" s="50"/>
      <c r="Y7094" s="50"/>
      <c r="Z7094" s="50"/>
      <c r="AA7094" s="50"/>
      <c r="AB7094" s="50"/>
      <c r="AC7094" s="50"/>
      <c r="AD7094" s="50"/>
      <c r="AE7094" s="50"/>
      <c r="AF7094" s="50"/>
      <c r="AG7094" s="50"/>
      <c r="AH7094" s="50"/>
      <c r="AI7094" s="50"/>
      <c r="AJ7094" s="50"/>
      <c r="AK7094" s="50"/>
      <c r="AL7094" s="50"/>
      <c r="AM7094" s="50"/>
      <c r="AN7094" s="50"/>
      <c r="AO7094" s="50"/>
      <c r="AP7094" s="50"/>
      <c r="AQ7094" s="50"/>
      <c r="AR7094" s="50"/>
      <c r="AS7094" s="50"/>
      <c r="AT7094" s="50"/>
      <c r="AU7094" s="50"/>
      <c r="AV7094" s="50"/>
      <c r="AW7094" s="50"/>
      <c r="AX7094" s="50"/>
      <c r="AY7094" s="50"/>
      <c r="AZ7094" s="50"/>
      <c r="BA7094" s="50"/>
      <c r="BB7094" s="50"/>
      <c r="BC7094" s="50"/>
      <c r="BD7094" s="50"/>
      <c r="BE7094" s="50"/>
      <c r="BF7094" s="50"/>
      <c r="BG7094" s="50"/>
      <c r="BH7094" s="50"/>
      <c r="BI7094" s="50"/>
      <c r="BJ7094" s="50"/>
      <c r="BK7094" s="50"/>
      <c r="BL7094" s="50"/>
      <c r="BM7094" s="50"/>
      <c r="BN7094" s="50"/>
      <c r="BO7094" s="50"/>
      <c r="BP7094" s="50"/>
      <c r="BQ7094" s="50"/>
      <c r="BR7094" s="50"/>
      <c r="BS7094" s="50"/>
      <c r="BT7094" s="50"/>
      <c r="BU7094" s="50"/>
      <c r="BV7094" s="50"/>
      <c r="BW7094" s="50"/>
      <c r="BX7094" s="50"/>
      <c r="BY7094" s="50"/>
      <c r="BZ7094" s="50"/>
      <c r="CA7094" s="50"/>
      <c r="CB7094" s="50"/>
      <c r="CC7094" s="50"/>
      <c r="CD7094" s="50"/>
      <c r="CE7094" s="50"/>
      <c r="CF7094" s="50"/>
      <c r="CG7094" s="50"/>
      <c r="CH7094" s="50"/>
      <c r="CI7094" s="50"/>
      <c r="CJ7094" s="50"/>
      <c r="CK7094" s="50"/>
      <c r="CL7094" s="50"/>
      <c r="CM7094" s="50"/>
      <c r="CN7094" s="50"/>
      <c r="CO7094" s="50"/>
      <c r="CP7094" s="50"/>
      <c r="CQ7094" s="50"/>
      <c r="CR7094" s="50"/>
      <c r="CS7094" s="50"/>
      <c r="CT7094" s="50"/>
      <c r="CU7094" s="50"/>
      <c r="CV7094" s="50"/>
      <c r="CW7094" s="50"/>
      <c r="CX7094" s="50"/>
      <c r="CY7094" s="50"/>
      <c r="CZ7094" s="50"/>
      <c r="DA7094" s="50"/>
      <c r="DB7094" s="50"/>
      <c r="DC7094" s="50"/>
      <c r="DD7094" s="50"/>
      <c r="DE7094" s="50"/>
      <c r="DF7094" s="50"/>
      <c r="DG7094" s="50"/>
    </row>
    <row r="7095" spans="1:111" x14ac:dyDescent="0.2">
      <c r="A7095" s="185"/>
      <c r="B7095" s="186"/>
      <c r="C7095" s="186"/>
      <c r="D7095" s="54"/>
      <c r="E7095" s="310"/>
      <c r="F7095" s="192"/>
      <c r="G7095" s="192"/>
      <c r="H7095" s="50"/>
      <c r="I7095" s="50"/>
      <c r="J7095" s="50"/>
      <c r="K7095" s="50"/>
      <c r="L7095" s="50"/>
      <c r="M7095" s="50"/>
      <c r="N7095" s="50"/>
      <c r="O7095" s="50"/>
      <c r="P7095" s="50"/>
      <c r="Q7095" s="50"/>
      <c r="R7095" s="50"/>
      <c r="S7095" s="50"/>
      <c r="T7095" s="50"/>
      <c r="U7095" s="50"/>
      <c r="V7095" s="50"/>
      <c r="W7095" s="50"/>
      <c r="X7095" s="50"/>
      <c r="Y7095" s="50"/>
      <c r="Z7095" s="50"/>
      <c r="AA7095" s="50"/>
      <c r="AB7095" s="50"/>
      <c r="AC7095" s="50"/>
      <c r="AD7095" s="50"/>
      <c r="AE7095" s="50"/>
      <c r="AF7095" s="50"/>
      <c r="AG7095" s="50"/>
      <c r="AH7095" s="50"/>
      <c r="AI7095" s="50"/>
      <c r="AJ7095" s="50"/>
      <c r="AK7095" s="50"/>
      <c r="AL7095" s="50"/>
      <c r="AM7095" s="50"/>
      <c r="AN7095" s="50"/>
      <c r="AO7095" s="50"/>
      <c r="AP7095" s="50"/>
      <c r="AQ7095" s="50"/>
      <c r="AR7095" s="50"/>
      <c r="AS7095" s="50"/>
      <c r="AT7095" s="50"/>
      <c r="AU7095" s="50"/>
      <c r="AV7095" s="50"/>
      <c r="AW7095" s="50"/>
      <c r="AX7095" s="50"/>
      <c r="AY7095" s="50"/>
      <c r="AZ7095" s="50"/>
      <c r="BA7095" s="50"/>
      <c r="BB7095" s="50"/>
      <c r="BC7095" s="50"/>
      <c r="BD7095" s="50"/>
      <c r="BE7095" s="50"/>
      <c r="BF7095" s="50"/>
      <c r="BG7095" s="50"/>
      <c r="BH7095" s="50"/>
      <c r="BI7095" s="50"/>
      <c r="BJ7095" s="50"/>
      <c r="BK7095" s="50"/>
      <c r="BL7095" s="50"/>
      <c r="BM7095" s="50"/>
      <c r="BN7095" s="50"/>
      <c r="BO7095" s="50"/>
      <c r="BP7095" s="50"/>
      <c r="BQ7095" s="50"/>
      <c r="BR7095" s="50"/>
      <c r="BS7095" s="50"/>
      <c r="BT7095" s="50"/>
      <c r="BU7095" s="50"/>
      <c r="BV7095" s="50"/>
      <c r="BW7095" s="50"/>
      <c r="BX7095" s="50"/>
      <c r="BY7095" s="50"/>
      <c r="BZ7095" s="50"/>
      <c r="CA7095" s="50"/>
      <c r="CB7095" s="50"/>
      <c r="CC7095" s="50"/>
      <c r="CD7095" s="50"/>
      <c r="CE7095" s="50"/>
      <c r="CF7095" s="50"/>
      <c r="CG7095" s="50"/>
      <c r="CH7095" s="50"/>
      <c r="CI7095" s="50"/>
      <c r="CJ7095" s="50"/>
      <c r="CK7095" s="50"/>
      <c r="CL7095" s="50"/>
      <c r="CM7095" s="50"/>
      <c r="CN7095" s="50"/>
      <c r="CO7095" s="50"/>
      <c r="CP7095" s="50"/>
      <c r="CQ7095" s="50"/>
      <c r="CR7095" s="50"/>
      <c r="CS7095" s="50"/>
      <c r="CT7095" s="50"/>
      <c r="CU7095" s="50"/>
      <c r="CV7095" s="50"/>
      <c r="CW7095" s="50"/>
      <c r="CX7095" s="50"/>
      <c r="CY7095" s="50"/>
      <c r="CZ7095" s="50"/>
      <c r="DA7095" s="50"/>
      <c r="DB7095" s="50"/>
      <c r="DC7095" s="50"/>
      <c r="DD7095" s="50"/>
      <c r="DE7095" s="50"/>
      <c r="DF7095" s="50"/>
      <c r="DG7095" s="50"/>
    </row>
    <row r="7096" spans="1:111" x14ac:dyDescent="0.2">
      <c r="A7096" s="185"/>
      <c r="B7096" s="186"/>
      <c r="C7096" s="186"/>
      <c r="D7096" s="54"/>
      <c r="E7096" s="310"/>
      <c r="F7096" s="192"/>
      <c r="G7096" s="192"/>
      <c r="H7096" s="50"/>
      <c r="I7096" s="50"/>
      <c r="J7096" s="50"/>
      <c r="K7096" s="50"/>
      <c r="L7096" s="50"/>
      <c r="M7096" s="50"/>
      <c r="N7096" s="50"/>
      <c r="O7096" s="50"/>
      <c r="P7096" s="50"/>
      <c r="Q7096" s="50"/>
      <c r="R7096" s="50"/>
      <c r="S7096" s="50"/>
      <c r="T7096" s="50"/>
      <c r="U7096" s="50"/>
      <c r="V7096" s="50"/>
      <c r="W7096" s="50"/>
      <c r="X7096" s="50"/>
      <c r="Y7096" s="50"/>
      <c r="Z7096" s="50"/>
      <c r="AA7096" s="50"/>
      <c r="AB7096" s="50"/>
      <c r="AC7096" s="50"/>
      <c r="AD7096" s="50"/>
      <c r="AE7096" s="50"/>
      <c r="AF7096" s="50"/>
      <c r="AG7096" s="50"/>
      <c r="AH7096" s="50"/>
      <c r="AI7096" s="50"/>
      <c r="AJ7096" s="50"/>
      <c r="AK7096" s="50"/>
      <c r="AL7096" s="50"/>
      <c r="AM7096" s="50"/>
      <c r="AN7096" s="50"/>
      <c r="AO7096" s="50"/>
      <c r="AP7096" s="50"/>
      <c r="AQ7096" s="50"/>
      <c r="AR7096" s="50"/>
      <c r="AS7096" s="50"/>
      <c r="AT7096" s="50"/>
      <c r="AU7096" s="50"/>
      <c r="AV7096" s="50"/>
      <c r="AW7096" s="50"/>
      <c r="AX7096" s="50"/>
      <c r="AY7096" s="50"/>
      <c r="AZ7096" s="50"/>
      <c r="BA7096" s="50"/>
      <c r="BB7096" s="50"/>
      <c r="BC7096" s="50"/>
      <c r="BD7096" s="50"/>
      <c r="BE7096" s="50"/>
      <c r="BF7096" s="50"/>
      <c r="BG7096" s="50"/>
      <c r="BH7096" s="50"/>
      <c r="BI7096" s="50"/>
      <c r="BJ7096" s="50"/>
      <c r="BK7096" s="50"/>
      <c r="BL7096" s="50"/>
      <c r="BM7096" s="50"/>
      <c r="BN7096" s="50"/>
      <c r="BO7096" s="50"/>
      <c r="BP7096" s="50"/>
      <c r="BQ7096" s="50"/>
      <c r="BR7096" s="50"/>
      <c r="BS7096" s="50"/>
      <c r="BT7096" s="50"/>
      <c r="BU7096" s="50"/>
      <c r="BV7096" s="50"/>
      <c r="BW7096" s="50"/>
      <c r="BX7096" s="50"/>
      <c r="BY7096" s="50"/>
      <c r="BZ7096" s="50"/>
      <c r="CA7096" s="50"/>
      <c r="CB7096" s="50"/>
      <c r="CC7096" s="50"/>
      <c r="CD7096" s="50"/>
      <c r="CE7096" s="50"/>
      <c r="CF7096" s="50"/>
      <c r="CG7096" s="50"/>
      <c r="CH7096" s="50"/>
      <c r="CI7096" s="50"/>
      <c r="CJ7096" s="50"/>
      <c r="CK7096" s="50"/>
      <c r="CL7096" s="50"/>
      <c r="CM7096" s="50"/>
      <c r="CN7096" s="50"/>
      <c r="CO7096" s="50"/>
      <c r="CP7096" s="50"/>
      <c r="CQ7096" s="50"/>
      <c r="CR7096" s="50"/>
      <c r="CS7096" s="50"/>
      <c r="CT7096" s="50"/>
      <c r="CU7096" s="50"/>
      <c r="CV7096" s="50"/>
      <c r="CW7096" s="50"/>
      <c r="CX7096" s="50"/>
      <c r="CY7096" s="50"/>
      <c r="CZ7096" s="50"/>
      <c r="DA7096" s="50"/>
      <c r="DB7096" s="50"/>
      <c r="DC7096" s="50"/>
      <c r="DD7096" s="50"/>
      <c r="DE7096" s="50"/>
      <c r="DF7096" s="50"/>
      <c r="DG7096" s="50"/>
    </row>
    <row r="7097" spans="1:111" x14ac:dyDescent="0.2">
      <c r="A7097" s="185"/>
      <c r="B7097" s="186"/>
      <c r="C7097" s="186"/>
      <c r="D7097" s="54"/>
      <c r="E7097" s="310"/>
      <c r="F7097" s="192"/>
      <c r="G7097" s="192"/>
      <c r="H7097" s="50"/>
      <c r="I7097" s="50"/>
      <c r="J7097" s="50"/>
      <c r="K7097" s="50"/>
      <c r="L7097" s="50"/>
      <c r="M7097" s="50"/>
      <c r="N7097" s="50"/>
      <c r="O7097" s="50"/>
      <c r="P7097" s="50"/>
      <c r="Q7097" s="50"/>
      <c r="R7097" s="50"/>
      <c r="S7097" s="50"/>
      <c r="T7097" s="50"/>
      <c r="U7097" s="50"/>
      <c r="V7097" s="50"/>
      <c r="W7097" s="50"/>
      <c r="X7097" s="50"/>
      <c r="Y7097" s="50"/>
      <c r="Z7097" s="50"/>
      <c r="AA7097" s="50"/>
      <c r="AB7097" s="50"/>
      <c r="AC7097" s="50"/>
      <c r="AD7097" s="50"/>
      <c r="AE7097" s="50"/>
      <c r="AF7097" s="50"/>
      <c r="AG7097" s="50"/>
      <c r="AH7097" s="50"/>
      <c r="AI7097" s="50"/>
      <c r="AJ7097" s="50"/>
      <c r="AK7097" s="50"/>
      <c r="AL7097" s="50"/>
      <c r="AM7097" s="50"/>
      <c r="AN7097" s="50"/>
      <c r="AO7097" s="50"/>
      <c r="AP7097" s="50"/>
      <c r="AQ7097" s="50"/>
      <c r="AR7097" s="50"/>
      <c r="AS7097" s="50"/>
      <c r="AT7097" s="50"/>
      <c r="AU7097" s="50"/>
      <c r="AV7097" s="50"/>
      <c r="AW7097" s="50"/>
      <c r="AX7097" s="50"/>
      <c r="AY7097" s="50"/>
      <c r="AZ7097" s="50"/>
      <c r="BA7097" s="50"/>
      <c r="BB7097" s="50"/>
      <c r="BC7097" s="50"/>
      <c r="BD7097" s="50"/>
      <c r="BE7097" s="50"/>
      <c r="BF7097" s="50"/>
      <c r="BG7097" s="50"/>
      <c r="BH7097" s="50"/>
      <c r="BI7097" s="50"/>
      <c r="BJ7097" s="50"/>
      <c r="BK7097" s="50"/>
      <c r="BL7097" s="50"/>
      <c r="BM7097" s="50"/>
      <c r="BN7097" s="50"/>
      <c r="BO7097" s="50"/>
      <c r="BP7097" s="50"/>
      <c r="BQ7097" s="50"/>
      <c r="BR7097" s="50"/>
      <c r="BS7097" s="50"/>
      <c r="BT7097" s="50"/>
      <c r="BU7097" s="50"/>
      <c r="BV7097" s="50"/>
      <c r="BW7097" s="50"/>
      <c r="BX7097" s="50"/>
      <c r="BY7097" s="50"/>
      <c r="BZ7097" s="50"/>
      <c r="CA7097" s="50"/>
      <c r="CB7097" s="50"/>
      <c r="CC7097" s="50"/>
      <c r="CD7097" s="50"/>
      <c r="CE7097" s="50"/>
      <c r="CF7097" s="50"/>
      <c r="CG7097" s="50"/>
      <c r="CH7097" s="50"/>
      <c r="CI7097" s="50"/>
      <c r="CJ7097" s="50"/>
      <c r="CK7097" s="50"/>
      <c r="CL7097" s="50"/>
      <c r="CM7097" s="50"/>
      <c r="CN7097" s="50"/>
      <c r="CO7097" s="50"/>
      <c r="CP7097" s="50"/>
      <c r="CQ7097" s="50"/>
      <c r="CR7097" s="50"/>
      <c r="CS7097" s="50"/>
      <c r="CT7097" s="50"/>
      <c r="CU7097" s="50"/>
      <c r="CV7097" s="50"/>
      <c r="CW7097" s="50"/>
      <c r="CX7097" s="50"/>
      <c r="CY7097" s="50"/>
      <c r="CZ7097" s="50"/>
      <c r="DA7097" s="50"/>
      <c r="DB7097" s="50"/>
      <c r="DC7097" s="50"/>
      <c r="DD7097" s="50"/>
      <c r="DE7097" s="50"/>
      <c r="DF7097" s="50"/>
      <c r="DG7097" s="50"/>
    </row>
    <row r="7098" spans="1:111" x14ac:dyDescent="0.2">
      <c r="A7098" s="185"/>
      <c r="B7098" s="186"/>
      <c r="C7098" s="186"/>
      <c r="D7098" s="54"/>
      <c r="E7098" s="310"/>
      <c r="F7098" s="192"/>
      <c r="G7098" s="192"/>
      <c r="H7098" s="50"/>
      <c r="I7098" s="50"/>
      <c r="J7098" s="50"/>
      <c r="K7098" s="50"/>
      <c r="L7098" s="50"/>
      <c r="M7098" s="50"/>
      <c r="N7098" s="50"/>
      <c r="O7098" s="50"/>
      <c r="P7098" s="50"/>
      <c r="Q7098" s="50"/>
      <c r="R7098" s="50"/>
      <c r="S7098" s="50"/>
      <c r="T7098" s="50"/>
      <c r="U7098" s="50"/>
      <c r="V7098" s="50"/>
      <c r="W7098" s="50"/>
      <c r="X7098" s="50"/>
      <c r="Y7098" s="50"/>
      <c r="Z7098" s="50"/>
      <c r="AA7098" s="50"/>
      <c r="AB7098" s="50"/>
      <c r="AC7098" s="50"/>
      <c r="AD7098" s="50"/>
      <c r="AE7098" s="50"/>
      <c r="AF7098" s="50"/>
      <c r="AG7098" s="50"/>
      <c r="AH7098" s="50"/>
      <c r="AI7098" s="50"/>
      <c r="AJ7098" s="50"/>
      <c r="AK7098" s="50"/>
      <c r="AL7098" s="50"/>
      <c r="AM7098" s="50"/>
      <c r="AN7098" s="50"/>
      <c r="AO7098" s="50"/>
      <c r="AP7098" s="50"/>
      <c r="AQ7098" s="50"/>
      <c r="AR7098" s="50"/>
      <c r="AS7098" s="50"/>
      <c r="AT7098" s="50"/>
      <c r="AU7098" s="50"/>
      <c r="AV7098" s="50"/>
      <c r="AW7098" s="50"/>
      <c r="AX7098" s="50"/>
      <c r="AY7098" s="50"/>
      <c r="AZ7098" s="50"/>
      <c r="BA7098" s="50"/>
      <c r="BB7098" s="50"/>
      <c r="BC7098" s="50"/>
      <c r="BD7098" s="50"/>
      <c r="BE7098" s="50"/>
      <c r="BF7098" s="50"/>
      <c r="BG7098" s="50"/>
      <c r="BH7098" s="50"/>
      <c r="BI7098" s="50"/>
      <c r="BJ7098" s="50"/>
      <c r="BK7098" s="50"/>
      <c r="BL7098" s="50"/>
      <c r="BM7098" s="50"/>
      <c r="BN7098" s="50"/>
      <c r="BO7098" s="50"/>
      <c r="BP7098" s="50"/>
      <c r="BQ7098" s="50"/>
      <c r="BR7098" s="50"/>
      <c r="BS7098" s="50"/>
      <c r="BT7098" s="50"/>
      <c r="BU7098" s="50"/>
      <c r="BV7098" s="50"/>
      <c r="BW7098" s="50"/>
      <c r="BX7098" s="50"/>
      <c r="BY7098" s="50"/>
      <c r="BZ7098" s="50"/>
      <c r="CA7098" s="50"/>
      <c r="CB7098" s="50"/>
      <c r="CC7098" s="50"/>
      <c r="CD7098" s="50"/>
      <c r="CE7098" s="50"/>
      <c r="CF7098" s="50"/>
      <c r="CG7098" s="50"/>
      <c r="CH7098" s="50"/>
      <c r="CI7098" s="50"/>
      <c r="CJ7098" s="50"/>
      <c r="CK7098" s="50"/>
      <c r="CL7098" s="50"/>
      <c r="CM7098" s="50"/>
      <c r="CN7098" s="50"/>
      <c r="CO7098" s="50"/>
      <c r="CP7098" s="50"/>
      <c r="CQ7098" s="50"/>
      <c r="CR7098" s="50"/>
      <c r="CS7098" s="50"/>
      <c r="CT7098" s="50"/>
      <c r="CU7098" s="50"/>
      <c r="CV7098" s="50"/>
      <c r="CW7098" s="50"/>
      <c r="CX7098" s="50"/>
      <c r="CY7098" s="50"/>
      <c r="CZ7098" s="50"/>
      <c r="DA7098" s="50"/>
      <c r="DB7098" s="50"/>
      <c r="DC7098" s="50"/>
      <c r="DD7098" s="50"/>
      <c r="DE7098" s="50"/>
      <c r="DF7098" s="50"/>
      <c r="DG7098" s="50"/>
    </row>
    <row r="7099" spans="1:111" x14ac:dyDescent="0.2">
      <c r="A7099" s="185"/>
      <c r="B7099" s="186"/>
      <c r="C7099" s="186"/>
      <c r="D7099" s="54"/>
      <c r="E7099" s="310"/>
      <c r="F7099" s="192"/>
      <c r="G7099" s="192"/>
      <c r="H7099" s="50"/>
      <c r="I7099" s="50"/>
      <c r="J7099" s="50"/>
      <c r="K7099" s="50"/>
      <c r="L7099" s="50"/>
      <c r="M7099" s="50"/>
      <c r="N7099" s="50"/>
      <c r="O7099" s="50"/>
      <c r="P7099" s="50"/>
      <c r="Q7099" s="50"/>
      <c r="R7099" s="50"/>
      <c r="S7099" s="50"/>
      <c r="T7099" s="50"/>
      <c r="U7099" s="50"/>
      <c r="V7099" s="50"/>
      <c r="W7099" s="50"/>
      <c r="X7099" s="50"/>
      <c r="Y7099" s="50"/>
      <c r="Z7099" s="50"/>
      <c r="AA7099" s="50"/>
      <c r="AB7099" s="50"/>
      <c r="AC7099" s="50"/>
      <c r="AD7099" s="50"/>
      <c r="AE7099" s="50"/>
      <c r="AF7099" s="50"/>
      <c r="AG7099" s="50"/>
      <c r="AH7099" s="50"/>
      <c r="AI7099" s="50"/>
      <c r="AJ7099" s="50"/>
      <c r="AK7099" s="50"/>
      <c r="AL7099" s="50"/>
      <c r="AM7099" s="50"/>
      <c r="AN7099" s="50"/>
      <c r="AO7099" s="50"/>
      <c r="AP7099" s="50"/>
      <c r="AQ7099" s="50"/>
      <c r="AR7099" s="50"/>
      <c r="AS7099" s="50"/>
      <c r="AT7099" s="50"/>
      <c r="AU7099" s="50"/>
      <c r="AV7099" s="50"/>
      <c r="AW7099" s="50"/>
      <c r="AX7099" s="50"/>
      <c r="AY7099" s="50"/>
      <c r="AZ7099" s="50"/>
      <c r="BA7099" s="50"/>
      <c r="BB7099" s="50"/>
      <c r="BC7099" s="50"/>
      <c r="BD7099" s="50"/>
      <c r="BE7099" s="50"/>
      <c r="BF7099" s="50"/>
      <c r="BG7099" s="50"/>
      <c r="BH7099" s="50"/>
      <c r="BI7099" s="50"/>
      <c r="BJ7099" s="50"/>
      <c r="BK7099" s="50"/>
      <c r="BL7099" s="50"/>
      <c r="BM7099" s="50"/>
      <c r="BN7099" s="50"/>
      <c r="BO7099" s="50"/>
      <c r="BP7099" s="50"/>
      <c r="BQ7099" s="50"/>
      <c r="BR7099" s="50"/>
      <c r="BS7099" s="50"/>
      <c r="BT7099" s="50"/>
      <c r="BU7099" s="50"/>
      <c r="BV7099" s="50"/>
      <c r="BW7099" s="50"/>
      <c r="BX7099" s="50"/>
      <c r="BY7099" s="50"/>
      <c r="BZ7099" s="50"/>
      <c r="CA7099" s="50"/>
      <c r="CB7099" s="50"/>
      <c r="CC7099" s="50"/>
      <c r="CD7099" s="50"/>
      <c r="CE7099" s="50"/>
      <c r="CF7099" s="50"/>
      <c r="CG7099" s="50"/>
      <c r="CH7099" s="50"/>
      <c r="CI7099" s="50"/>
      <c r="CJ7099" s="50"/>
      <c r="CK7099" s="50"/>
      <c r="CL7099" s="50"/>
      <c r="CM7099" s="50"/>
      <c r="CN7099" s="50"/>
      <c r="CO7099" s="50"/>
      <c r="CP7099" s="50"/>
      <c r="CQ7099" s="50"/>
      <c r="CR7099" s="50"/>
      <c r="CS7099" s="50"/>
      <c r="CT7099" s="50"/>
      <c r="CU7099" s="50"/>
      <c r="CV7099" s="50"/>
      <c r="CW7099" s="50"/>
      <c r="CX7099" s="50"/>
      <c r="CY7099" s="50"/>
      <c r="CZ7099" s="50"/>
      <c r="DA7099" s="50"/>
      <c r="DB7099" s="50"/>
      <c r="DC7099" s="50"/>
      <c r="DD7099" s="50"/>
      <c r="DE7099" s="50"/>
      <c r="DF7099" s="50"/>
      <c r="DG7099" s="50"/>
    </row>
    <row r="7100" spans="1:111" x14ac:dyDescent="0.2">
      <c r="A7100" s="185"/>
      <c r="B7100" s="186"/>
      <c r="C7100" s="186"/>
      <c r="D7100" s="54"/>
      <c r="E7100" s="310"/>
      <c r="F7100" s="192"/>
      <c r="G7100" s="192"/>
      <c r="H7100" s="50"/>
      <c r="I7100" s="50"/>
      <c r="J7100" s="50"/>
      <c r="K7100" s="50"/>
      <c r="L7100" s="50"/>
      <c r="M7100" s="50"/>
      <c r="N7100" s="50"/>
      <c r="O7100" s="50"/>
      <c r="P7100" s="50"/>
      <c r="Q7100" s="50"/>
      <c r="R7100" s="50"/>
      <c r="S7100" s="50"/>
      <c r="T7100" s="50"/>
      <c r="U7100" s="50"/>
      <c r="V7100" s="50"/>
      <c r="W7100" s="50"/>
      <c r="X7100" s="50"/>
      <c r="Y7100" s="50"/>
      <c r="Z7100" s="50"/>
      <c r="AA7100" s="50"/>
      <c r="AB7100" s="50"/>
      <c r="AC7100" s="50"/>
      <c r="AD7100" s="50"/>
      <c r="AE7100" s="50"/>
      <c r="AF7100" s="50"/>
      <c r="AG7100" s="50"/>
      <c r="AH7100" s="50"/>
      <c r="AI7100" s="50"/>
      <c r="AJ7100" s="50"/>
      <c r="AK7100" s="50"/>
      <c r="AL7100" s="50"/>
      <c r="AM7100" s="50"/>
      <c r="AN7100" s="50"/>
      <c r="AO7100" s="50"/>
      <c r="AP7100" s="50"/>
      <c r="AQ7100" s="50"/>
      <c r="AR7100" s="50"/>
      <c r="AS7100" s="50"/>
      <c r="AT7100" s="50"/>
      <c r="AU7100" s="50"/>
      <c r="AV7100" s="50"/>
      <c r="AW7100" s="50"/>
      <c r="AX7100" s="50"/>
      <c r="AY7100" s="50"/>
      <c r="AZ7100" s="50"/>
      <c r="BA7100" s="50"/>
      <c r="BB7100" s="50"/>
      <c r="BC7100" s="50"/>
      <c r="BD7100" s="50"/>
      <c r="BE7100" s="50"/>
      <c r="BF7100" s="50"/>
      <c r="BG7100" s="50"/>
      <c r="BH7100" s="50"/>
      <c r="BI7100" s="50"/>
      <c r="BJ7100" s="50"/>
      <c r="BK7100" s="50"/>
      <c r="BL7100" s="50"/>
      <c r="BM7100" s="50"/>
      <c r="BN7100" s="50"/>
      <c r="BO7100" s="50"/>
      <c r="BP7100" s="50"/>
      <c r="BQ7100" s="50"/>
      <c r="BR7100" s="50"/>
      <c r="BS7100" s="50"/>
      <c r="BT7100" s="50"/>
      <c r="BU7100" s="50"/>
      <c r="BV7100" s="50"/>
      <c r="BW7100" s="50"/>
      <c r="BX7100" s="50"/>
      <c r="BY7100" s="50"/>
      <c r="BZ7100" s="50"/>
      <c r="CA7100" s="50"/>
      <c r="CB7100" s="50"/>
      <c r="CC7100" s="50"/>
      <c r="CD7100" s="50"/>
      <c r="CE7100" s="50"/>
      <c r="CF7100" s="50"/>
      <c r="CG7100" s="50"/>
      <c r="CH7100" s="50"/>
      <c r="CI7100" s="50"/>
      <c r="CJ7100" s="50"/>
      <c r="CK7100" s="50"/>
      <c r="CL7100" s="50"/>
      <c r="CM7100" s="50"/>
      <c r="CN7100" s="50"/>
      <c r="CO7100" s="50"/>
      <c r="CP7100" s="50"/>
      <c r="CQ7100" s="50"/>
      <c r="CR7100" s="50"/>
      <c r="CS7100" s="50"/>
      <c r="CT7100" s="50"/>
      <c r="CU7100" s="50"/>
      <c r="CV7100" s="50"/>
      <c r="CW7100" s="50"/>
      <c r="CX7100" s="50"/>
      <c r="CY7100" s="50"/>
      <c r="CZ7100" s="50"/>
      <c r="DA7100" s="50"/>
      <c r="DB7100" s="50"/>
      <c r="DC7100" s="50"/>
      <c r="DD7100" s="50"/>
      <c r="DE7100" s="50"/>
      <c r="DF7100" s="50"/>
      <c r="DG7100" s="50"/>
    </row>
    <row r="7101" spans="1:111" x14ac:dyDescent="0.2">
      <c r="A7101" s="185"/>
      <c r="B7101" s="186"/>
      <c r="C7101" s="186"/>
      <c r="D7101" s="54"/>
      <c r="E7101" s="310"/>
      <c r="F7101" s="192"/>
      <c r="G7101" s="192"/>
      <c r="H7101" s="50"/>
      <c r="I7101" s="50"/>
      <c r="J7101" s="50"/>
      <c r="K7101" s="50"/>
      <c r="L7101" s="50"/>
      <c r="M7101" s="50"/>
      <c r="N7101" s="50"/>
      <c r="O7101" s="50"/>
      <c r="P7101" s="50"/>
      <c r="Q7101" s="50"/>
      <c r="R7101" s="50"/>
      <c r="S7101" s="50"/>
      <c r="T7101" s="50"/>
      <c r="U7101" s="50"/>
      <c r="V7101" s="50"/>
      <c r="W7101" s="50"/>
      <c r="X7101" s="50"/>
      <c r="Y7101" s="50"/>
      <c r="Z7101" s="50"/>
      <c r="AA7101" s="50"/>
      <c r="AB7101" s="50"/>
      <c r="AC7101" s="50"/>
      <c r="AD7101" s="50"/>
      <c r="AE7101" s="50"/>
      <c r="AF7101" s="50"/>
      <c r="AG7101" s="50"/>
      <c r="AH7101" s="50"/>
      <c r="AI7101" s="50"/>
      <c r="AJ7101" s="50"/>
      <c r="AK7101" s="50"/>
      <c r="AL7101" s="50"/>
      <c r="AM7101" s="50"/>
      <c r="AN7101" s="50"/>
      <c r="AO7101" s="50"/>
      <c r="AP7101" s="50"/>
      <c r="AQ7101" s="50"/>
      <c r="AR7101" s="50"/>
      <c r="AS7101" s="50"/>
      <c r="AT7101" s="50"/>
      <c r="AU7101" s="50"/>
      <c r="AV7101" s="50"/>
      <c r="AW7101" s="50"/>
      <c r="AX7101" s="50"/>
      <c r="AY7101" s="50"/>
      <c r="AZ7101" s="50"/>
      <c r="BA7101" s="50"/>
      <c r="BB7101" s="50"/>
      <c r="BC7101" s="50"/>
      <c r="BD7101" s="50"/>
      <c r="BE7101" s="50"/>
      <c r="BF7101" s="50"/>
      <c r="BG7101" s="50"/>
      <c r="BH7101" s="50"/>
      <c r="BI7101" s="50"/>
      <c r="BJ7101" s="50"/>
      <c r="BK7101" s="50"/>
      <c r="BL7101" s="50"/>
      <c r="BM7101" s="50"/>
      <c r="BN7101" s="50"/>
      <c r="BO7101" s="50"/>
      <c r="BP7101" s="50"/>
      <c r="BQ7101" s="50"/>
      <c r="BR7101" s="50"/>
      <c r="BS7101" s="50"/>
      <c r="BT7101" s="50"/>
      <c r="BU7101" s="50"/>
      <c r="BV7101" s="50"/>
      <c r="BW7101" s="50"/>
      <c r="BX7101" s="50"/>
      <c r="BY7101" s="50"/>
      <c r="BZ7101" s="50"/>
      <c r="CA7101" s="50"/>
      <c r="CB7101" s="50"/>
      <c r="CC7101" s="50"/>
      <c r="CD7101" s="50"/>
      <c r="CE7101" s="50"/>
      <c r="CF7101" s="50"/>
      <c r="CG7101" s="50"/>
      <c r="CH7101" s="50"/>
      <c r="CI7101" s="50"/>
      <c r="CJ7101" s="50"/>
      <c r="CK7101" s="50"/>
      <c r="CL7101" s="50"/>
      <c r="CM7101" s="50"/>
      <c r="CN7101" s="50"/>
      <c r="CO7101" s="50"/>
      <c r="CP7101" s="50"/>
      <c r="CQ7101" s="50"/>
      <c r="CR7101" s="50"/>
      <c r="CS7101" s="50"/>
      <c r="CT7101" s="50"/>
      <c r="CU7101" s="50"/>
      <c r="CV7101" s="50"/>
      <c r="CW7101" s="50"/>
      <c r="CX7101" s="50"/>
      <c r="CY7101" s="50"/>
      <c r="CZ7101" s="50"/>
      <c r="DA7101" s="50"/>
      <c r="DB7101" s="50"/>
      <c r="DC7101" s="50"/>
      <c r="DD7101" s="50"/>
      <c r="DE7101" s="50"/>
      <c r="DF7101" s="50"/>
      <c r="DG7101" s="50"/>
    </row>
    <row r="7102" spans="1:111" x14ac:dyDescent="0.2">
      <c r="A7102" s="185"/>
      <c r="B7102" s="186"/>
      <c r="C7102" s="186"/>
      <c r="D7102" s="54"/>
      <c r="E7102" s="310"/>
      <c r="F7102" s="192"/>
      <c r="G7102" s="192"/>
      <c r="H7102" s="50"/>
      <c r="I7102" s="50"/>
      <c r="J7102" s="50"/>
      <c r="K7102" s="50"/>
      <c r="L7102" s="50"/>
      <c r="M7102" s="50"/>
      <c r="N7102" s="50"/>
      <c r="O7102" s="50"/>
      <c r="P7102" s="50"/>
      <c r="Q7102" s="50"/>
      <c r="R7102" s="50"/>
      <c r="S7102" s="50"/>
      <c r="T7102" s="50"/>
      <c r="U7102" s="50"/>
      <c r="V7102" s="50"/>
      <c r="W7102" s="50"/>
      <c r="X7102" s="50"/>
      <c r="Y7102" s="50"/>
      <c r="Z7102" s="50"/>
      <c r="AA7102" s="50"/>
      <c r="AB7102" s="50"/>
      <c r="AC7102" s="50"/>
      <c r="AD7102" s="50"/>
      <c r="AE7102" s="50"/>
      <c r="AF7102" s="50"/>
      <c r="AG7102" s="50"/>
      <c r="AH7102" s="50"/>
      <c r="AI7102" s="50"/>
      <c r="AJ7102" s="50"/>
      <c r="AK7102" s="50"/>
      <c r="AL7102" s="50"/>
      <c r="AM7102" s="50"/>
      <c r="AN7102" s="50"/>
      <c r="AO7102" s="50"/>
      <c r="AP7102" s="50"/>
      <c r="AQ7102" s="50"/>
      <c r="AR7102" s="50"/>
      <c r="AS7102" s="50"/>
      <c r="AT7102" s="50"/>
      <c r="AU7102" s="50"/>
      <c r="AV7102" s="50"/>
      <c r="AW7102" s="50"/>
      <c r="AX7102" s="50"/>
      <c r="AY7102" s="50"/>
      <c r="AZ7102" s="50"/>
      <c r="BA7102" s="50"/>
      <c r="BB7102" s="50"/>
      <c r="BC7102" s="50"/>
      <c r="BD7102" s="50"/>
      <c r="BE7102" s="50"/>
      <c r="BF7102" s="50"/>
      <c r="BG7102" s="50"/>
      <c r="BH7102" s="50"/>
      <c r="BI7102" s="50"/>
      <c r="BJ7102" s="50"/>
      <c r="BK7102" s="50"/>
      <c r="BL7102" s="50"/>
      <c r="BM7102" s="50"/>
      <c r="BN7102" s="50"/>
      <c r="BO7102" s="50"/>
      <c r="BP7102" s="50"/>
      <c r="BQ7102" s="50"/>
      <c r="BR7102" s="50"/>
      <c r="BS7102" s="50"/>
      <c r="BT7102" s="50"/>
      <c r="BU7102" s="50"/>
      <c r="BV7102" s="50"/>
      <c r="BW7102" s="50"/>
      <c r="BX7102" s="50"/>
      <c r="BY7102" s="50"/>
      <c r="BZ7102" s="50"/>
      <c r="CA7102" s="50"/>
      <c r="CB7102" s="50"/>
      <c r="CC7102" s="50"/>
      <c r="CD7102" s="50"/>
      <c r="CE7102" s="50"/>
      <c r="CF7102" s="50"/>
      <c r="CG7102" s="50"/>
      <c r="CH7102" s="50"/>
      <c r="CI7102" s="50"/>
      <c r="CJ7102" s="50"/>
      <c r="CK7102" s="50"/>
      <c r="CL7102" s="50"/>
      <c r="CM7102" s="50"/>
      <c r="CN7102" s="50"/>
      <c r="CO7102" s="50"/>
      <c r="CP7102" s="50"/>
      <c r="CQ7102" s="50"/>
      <c r="CR7102" s="50"/>
      <c r="CS7102" s="50"/>
      <c r="CT7102" s="50"/>
      <c r="CU7102" s="50"/>
      <c r="CV7102" s="50"/>
      <c r="CW7102" s="50"/>
      <c r="CX7102" s="50"/>
      <c r="CY7102" s="50"/>
      <c r="CZ7102" s="50"/>
      <c r="DA7102" s="50"/>
      <c r="DB7102" s="50"/>
      <c r="DC7102" s="50"/>
      <c r="DD7102" s="50"/>
      <c r="DE7102" s="50"/>
      <c r="DF7102" s="50"/>
      <c r="DG7102" s="50"/>
    </row>
    <row r="7103" spans="1:111" x14ac:dyDescent="0.2">
      <c r="A7103" s="185"/>
      <c r="B7103" s="186"/>
      <c r="C7103" s="186"/>
      <c r="D7103" s="54"/>
      <c r="E7103" s="310"/>
      <c r="F7103" s="192"/>
      <c r="G7103" s="192"/>
      <c r="H7103" s="50"/>
      <c r="I7103" s="50"/>
      <c r="J7103" s="50"/>
      <c r="K7103" s="50"/>
      <c r="L7103" s="50"/>
      <c r="M7103" s="50"/>
      <c r="N7103" s="50"/>
      <c r="O7103" s="50"/>
      <c r="P7103" s="50"/>
      <c r="Q7103" s="50"/>
      <c r="R7103" s="50"/>
      <c r="S7103" s="50"/>
      <c r="T7103" s="50"/>
      <c r="U7103" s="50"/>
      <c r="V7103" s="50"/>
      <c r="W7103" s="50"/>
      <c r="X7103" s="50"/>
      <c r="Y7103" s="50"/>
      <c r="Z7103" s="50"/>
      <c r="AA7103" s="50"/>
      <c r="AB7103" s="50"/>
      <c r="AC7103" s="50"/>
      <c r="AD7103" s="50"/>
      <c r="AE7103" s="50"/>
      <c r="AF7103" s="50"/>
      <c r="AG7103" s="50"/>
      <c r="AH7103" s="50"/>
      <c r="AI7103" s="50"/>
      <c r="AJ7103" s="50"/>
      <c r="AK7103" s="50"/>
      <c r="AL7103" s="50"/>
      <c r="AM7103" s="50"/>
      <c r="AN7103" s="50"/>
      <c r="AO7103" s="50"/>
      <c r="AP7103" s="50"/>
      <c r="AQ7103" s="50"/>
      <c r="AR7103" s="50"/>
      <c r="AS7103" s="50"/>
      <c r="AT7103" s="50"/>
      <c r="AU7103" s="50"/>
      <c r="AV7103" s="50"/>
      <c r="AW7103" s="50"/>
      <c r="AX7103" s="50"/>
      <c r="AY7103" s="50"/>
      <c r="AZ7103" s="50"/>
      <c r="BA7103" s="50"/>
      <c r="BB7103" s="50"/>
      <c r="BC7103" s="50"/>
      <c r="BD7103" s="50"/>
      <c r="BE7103" s="50"/>
      <c r="BF7103" s="50"/>
      <c r="BG7103" s="50"/>
      <c r="BH7103" s="50"/>
      <c r="BI7103" s="50"/>
      <c r="BJ7103" s="50"/>
      <c r="BK7103" s="50"/>
      <c r="BL7103" s="50"/>
      <c r="BM7103" s="50"/>
      <c r="BN7103" s="50"/>
      <c r="BO7103" s="50"/>
      <c r="BP7103" s="50"/>
      <c r="BQ7103" s="50"/>
      <c r="BR7103" s="50"/>
      <c r="BS7103" s="50"/>
      <c r="BT7103" s="50"/>
      <c r="BU7103" s="50"/>
      <c r="BV7103" s="50"/>
      <c r="BW7103" s="50"/>
      <c r="BX7103" s="50"/>
      <c r="BY7103" s="50"/>
      <c r="BZ7103" s="50"/>
      <c r="CA7103" s="50"/>
      <c r="CB7103" s="50"/>
      <c r="CC7103" s="50"/>
      <c r="CD7103" s="50"/>
      <c r="CE7103" s="50"/>
      <c r="CF7103" s="50"/>
      <c r="CG7103" s="50"/>
      <c r="CH7103" s="50"/>
      <c r="CI7103" s="50"/>
      <c r="CJ7103" s="50"/>
      <c r="CK7103" s="50"/>
      <c r="CL7103" s="50"/>
      <c r="CM7103" s="50"/>
      <c r="CN7103" s="50"/>
      <c r="CO7103" s="50"/>
      <c r="CP7103" s="50"/>
      <c r="CQ7103" s="50"/>
      <c r="CR7103" s="50"/>
      <c r="CS7103" s="50"/>
      <c r="CT7103" s="50"/>
      <c r="CU7103" s="50"/>
      <c r="CV7103" s="50"/>
      <c r="CW7103" s="50"/>
      <c r="CX7103" s="50"/>
      <c r="CY7103" s="50"/>
      <c r="CZ7103" s="50"/>
      <c r="DA7103" s="50"/>
      <c r="DB7103" s="50"/>
      <c r="DC7103" s="50"/>
      <c r="DD7103" s="50"/>
      <c r="DE7103" s="50"/>
      <c r="DF7103" s="50"/>
      <c r="DG7103" s="50"/>
    </row>
    <row r="7104" spans="1:111" x14ac:dyDescent="0.2">
      <c r="A7104" s="185"/>
      <c r="B7104" s="186"/>
      <c r="C7104" s="186"/>
      <c r="D7104" s="54"/>
      <c r="E7104" s="310"/>
      <c r="F7104" s="192"/>
      <c r="G7104" s="192"/>
      <c r="H7104" s="50"/>
      <c r="I7104" s="50"/>
      <c r="J7104" s="50"/>
      <c r="K7104" s="50"/>
      <c r="L7104" s="50"/>
      <c r="M7104" s="50"/>
      <c r="N7104" s="50"/>
      <c r="O7104" s="50"/>
      <c r="P7104" s="50"/>
      <c r="Q7104" s="50"/>
      <c r="R7104" s="50"/>
      <c r="S7104" s="50"/>
      <c r="T7104" s="50"/>
      <c r="U7104" s="50"/>
      <c r="V7104" s="50"/>
      <c r="W7104" s="50"/>
      <c r="X7104" s="50"/>
      <c r="Y7104" s="50"/>
      <c r="Z7104" s="50"/>
      <c r="AA7104" s="50"/>
      <c r="AB7104" s="50"/>
      <c r="AC7104" s="50"/>
      <c r="AD7104" s="50"/>
      <c r="AE7104" s="50"/>
      <c r="AF7104" s="50"/>
      <c r="AG7104" s="50"/>
      <c r="AH7104" s="50"/>
      <c r="AI7104" s="50"/>
      <c r="AJ7104" s="50"/>
      <c r="AK7104" s="50"/>
      <c r="AL7104" s="50"/>
      <c r="AM7104" s="50"/>
      <c r="AN7104" s="50"/>
      <c r="AO7104" s="50"/>
      <c r="AP7104" s="50"/>
      <c r="AQ7104" s="50"/>
      <c r="AR7104" s="50"/>
      <c r="AS7104" s="50"/>
      <c r="AT7104" s="50"/>
      <c r="AU7104" s="50"/>
      <c r="AV7104" s="50"/>
      <c r="AW7104" s="50"/>
      <c r="AX7104" s="50"/>
      <c r="AY7104" s="50"/>
      <c r="AZ7104" s="50"/>
      <c r="BA7104" s="50"/>
      <c r="BB7104" s="50"/>
      <c r="BC7104" s="50"/>
      <c r="BD7104" s="50"/>
      <c r="BE7104" s="50"/>
      <c r="BF7104" s="50"/>
      <c r="BG7104" s="50"/>
      <c r="BH7104" s="50"/>
      <c r="BI7104" s="50"/>
      <c r="BJ7104" s="50"/>
      <c r="BK7104" s="50"/>
      <c r="BL7104" s="50"/>
      <c r="BM7104" s="50"/>
      <c r="BN7104" s="50"/>
      <c r="BO7104" s="50"/>
      <c r="BP7104" s="50"/>
      <c r="BQ7104" s="50"/>
      <c r="BR7104" s="50"/>
      <c r="BS7104" s="50"/>
      <c r="BT7104" s="50"/>
      <c r="BU7104" s="50"/>
      <c r="BV7104" s="50"/>
      <c r="BW7104" s="50"/>
      <c r="BX7104" s="50"/>
      <c r="BY7104" s="50"/>
      <c r="BZ7104" s="50"/>
      <c r="CA7104" s="50"/>
      <c r="CB7104" s="50"/>
      <c r="CC7104" s="50"/>
      <c r="CD7104" s="50"/>
      <c r="CE7104" s="50"/>
      <c r="CF7104" s="50"/>
      <c r="CG7104" s="50"/>
      <c r="CH7104" s="50"/>
      <c r="CI7104" s="50"/>
      <c r="CJ7104" s="50"/>
      <c r="CK7104" s="50"/>
      <c r="CL7104" s="50"/>
      <c r="CM7104" s="50"/>
      <c r="CN7104" s="50"/>
      <c r="CO7104" s="50"/>
      <c r="CP7104" s="50"/>
      <c r="CQ7104" s="50"/>
      <c r="CR7104" s="50"/>
      <c r="CS7104" s="50"/>
      <c r="CT7104" s="50"/>
      <c r="CU7104" s="50"/>
      <c r="CV7104" s="50"/>
      <c r="CW7104" s="50"/>
      <c r="CX7104" s="50"/>
      <c r="CY7104" s="50"/>
      <c r="CZ7104" s="50"/>
      <c r="DA7104" s="50"/>
      <c r="DB7104" s="50"/>
      <c r="DC7104" s="50"/>
      <c r="DD7104" s="50"/>
      <c r="DE7104" s="50"/>
      <c r="DF7104" s="50"/>
      <c r="DG7104" s="50"/>
    </row>
    <row r="7105" spans="1:111" x14ac:dyDescent="0.2">
      <c r="A7105" s="185"/>
      <c r="B7105" s="186"/>
      <c r="C7105" s="186"/>
      <c r="D7105" s="54"/>
      <c r="E7105" s="310"/>
      <c r="F7105" s="192"/>
      <c r="G7105" s="192"/>
      <c r="H7105" s="50"/>
      <c r="I7105" s="50"/>
      <c r="J7105" s="50"/>
      <c r="K7105" s="50"/>
      <c r="L7105" s="50"/>
      <c r="M7105" s="50"/>
      <c r="N7105" s="50"/>
      <c r="O7105" s="50"/>
      <c r="P7105" s="50"/>
      <c r="Q7105" s="50"/>
      <c r="R7105" s="50"/>
      <c r="S7105" s="50"/>
      <c r="T7105" s="50"/>
      <c r="U7105" s="50"/>
      <c r="V7105" s="50"/>
      <c r="W7105" s="50"/>
      <c r="X7105" s="50"/>
      <c r="Y7105" s="50"/>
      <c r="Z7105" s="50"/>
      <c r="AA7105" s="50"/>
      <c r="AB7105" s="50"/>
      <c r="AC7105" s="50"/>
      <c r="AD7105" s="50"/>
      <c r="AE7105" s="50"/>
      <c r="AF7105" s="50"/>
      <c r="AG7105" s="50"/>
      <c r="AH7105" s="50"/>
      <c r="AI7105" s="50"/>
      <c r="AJ7105" s="50"/>
      <c r="AK7105" s="50"/>
      <c r="AL7105" s="50"/>
      <c r="AM7105" s="50"/>
      <c r="AN7105" s="50"/>
      <c r="AO7105" s="50"/>
      <c r="AP7105" s="50"/>
      <c r="AQ7105" s="50"/>
      <c r="AR7105" s="50"/>
      <c r="AS7105" s="50"/>
      <c r="AT7105" s="50"/>
      <c r="AU7105" s="50"/>
      <c r="AV7105" s="50"/>
      <c r="AW7105" s="50"/>
      <c r="AX7105" s="50"/>
      <c r="AY7105" s="50"/>
      <c r="AZ7105" s="50"/>
      <c r="BA7105" s="50"/>
      <c r="BB7105" s="50"/>
      <c r="BC7105" s="50"/>
      <c r="BD7105" s="50"/>
      <c r="BE7105" s="50"/>
      <c r="BF7105" s="50"/>
      <c r="BG7105" s="50"/>
      <c r="BH7105" s="50"/>
      <c r="BI7105" s="50"/>
      <c r="BJ7105" s="50"/>
      <c r="BK7105" s="50"/>
      <c r="BL7105" s="50"/>
      <c r="BM7105" s="50"/>
      <c r="BN7105" s="50"/>
      <c r="BO7105" s="50"/>
      <c r="BP7105" s="50"/>
      <c r="BQ7105" s="50"/>
      <c r="BR7105" s="50"/>
      <c r="BS7105" s="50"/>
      <c r="BT7105" s="50"/>
      <c r="BU7105" s="50"/>
      <c r="BV7105" s="50"/>
      <c r="BW7105" s="50"/>
      <c r="BX7105" s="50"/>
      <c r="BY7105" s="50"/>
      <c r="BZ7105" s="50"/>
      <c r="CA7105" s="50"/>
      <c r="CB7105" s="50"/>
      <c r="CC7105" s="50"/>
      <c r="CD7105" s="50"/>
      <c r="CE7105" s="50"/>
      <c r="CF7105" s="50"/>
      <c r="CG7105" s="50"/>
      <c r="CH7105" s="50"/>
      <c r="CI7105" s="50"/>
      <c r="CJ7105" s="50"/>
      <c r="CK7105" s="50"/>
      <c r="CL7105" s="50"/>
      <c r="CM7105" s="50"/>
      <c r="CN7105" s="50"/>
      <c r="CO7105" s="50"/>
      <c r="CP7105" s="50"/>
      <c r="CQ7105" s="50"/>
      <c r="CR7105" s="50"/>
      <c r="CS7105" s="50"/>
      <c r="CT7105" s="50"/>
      <c r="CU7105" s="50"/>
      <c r="CV7105" s="50"/>
      <c r="CW7105" s="50"/>
      <c r="CX7105" s="50"/>
      <c r="CY7105" s="50"/>
      <c r="CZ7105" s="50"/>
      <c r="DA7105" s="50"/>
      <c r="DB7105" s="50"/>
      <c r="DC7105" s="50"/>
      <c r="DD7105" s="50"/>
      <c r="DE7105" s="50"/>
      <c r="DF7105" s="50"/>
      <c r="DG7105" s="50"/>
    </row>
    <row r="7106" spans="1:111" x14ac:dyDescent="0.2">
      <c r="A7106" s="185"/>
      <c r="B7106" s="186"/>
      <c r="C7106" s="186"/>
      <c r="D7106" s="54"/>
      <c r="E7106" s="310"/>
      <c r="F7106" s="192"/>
      <c r="G7106" s="192"/>
      <c r="H7106" s="50"/>
      <c r="I7106" s="50"/>
      <c r="J7106" s="50"/>
      <c r="K7106" s="50"/>
      <c r="L7106" s="50"/>
      <c r="M7106" s="50"/>
      <c r="N7106" s="50"/>
      <c r="O7106" s="50"/>
      <c r="P7106" s="50"/>
      <c r="Q7106" s="50"/>
      <c r="R7106" s="50"/>
      <c r="S7106" s="50"/>
      <c r="T7106" s="50"/>
      <c r="U7106" s="50"/>
      <c r="V7106" s="50"/>
      <c r="W7106" s="50"/>
      <c r="X7106" s="50"/>
      <c r="Y7106" s="50"/>
      <c r="Z7106" s="50"/>
      <c r="AA7106" s="50"/>
      <c r="AB7106" s="50"/>
      <c r="AC7106" s="50"/>
      <c r="AD7106" s="50"/>
      <c r="AE7106" s="50"/>
      <c r="AF7106" s="50"/>
      <c r="AG7106" s="50"/>
      <c r="AH7106" s="50"/>
      <c r="AI7106" s="50"/>
      <c r="AJ7106" s="50"/>
      <c r="AK7106" s="50"/>
      <c r="AL7106" s="50"/>
      <c r="AM7106" s="50"/>
      <c r="AN7106" s="50"/>
      <c r="AO7106" s="50"/>
      <c r="AP7106" s="50"/>
      <c r="AQ7106" s="50"/>
      <c r="AR7106" s="50"/>
      <c r="AS7106" s="50"/>
      <c r="AT7106" s="50"/>
      <c r="AU7106" s="50"/>
      <c r="AV7106" s="50"/>
      <c r="AW7106" s="50"/>
      <c r="AX7106" s="50"/>
      <c r="AY7106" s="50"/>
      <c r="AZ7106" s="50"/>
      <c r="BA7106" s="50"/>
      <c r="BB7106" s="50"/>
      <c r="BC7106" s="50"/>
      <c r="BD7106" s="50"/>
      <c r="BE7106" s="50"/>
      <c r="BF7106" s="50"/>
      <c r="BG7106" s="50"/>
      <c r="BH7106" s="50"/>
      <c r="BI7106" s="50"/>
      <c r="BJ7106" s="50"/>
      <c r="BK7106" s="50"/>
      <c r="BL7106" s="50"/>
      <c r="BM7106" s="50"/>
      <c r="BN7106" s="50"/>
      <c r="BO7106" s="50"/>
      <c r="BP7106" s="50"/>
      <c r="BQ7106" s="50"/>
      <c r="BR7106" s="50"/>
      <c r="BS7106" s="50"/>
      <c r="BT7106" s="50"/>
      <c r="BU7106" s="50"/>
      <c r="BV7106" s="50"/>
      <c r="BW7106" s="50"/>
      <c r="BX7106" s="50"/>
      <c r="BY7106" s="50"/>
      <c r="BZ7106" s="50"/>
      <c r="CA7106" s="50"/>
      <c r="CB7106" s="50"/>
      <c r="CC7106" s="50"/>
      <c r="CD7106" s="50"/>
      <c r="CE7106" s="50"/>
      <c r="CF7106" s="50"/>
      <c r="CG7106" s="50"/>
      <c r="CH7106" s="50"/>
      <c r="CI7106" s="50"/>
      <c r="CJ7106" s="50"/>
      <c r="CK7106" s="50"/>
      <c r="CL7106" s="50"/>
      <c r="CM7106" s="50"/>
      <c r="CN7106" s="50"/>
      <c r="CO7106" s="50"/>
      <c r="CP7106" s="50"/>
      <c r="CQ7106" s="50"/>
      <c r="CR7106" s="50"/>
      <c r="CS7106" s="50"/>
      <c r="CT7106" s="50"/>
      <c r="CU7106" s="50"/>
      <c r="CV7106" s="50"/>
      <c r="CW7106" s="50"/>
      <c r="CX7106" s="50"/>
      <c r="CY7106" s="50"/>
      <c r="CZ7106" s="50"/>
      <c r="DA7106" s="50"/>
      <c r="DB7106" s="50"/>
      <c r="DC7106" s="50"/>
      <c r="DD7106" s="50"/>
      <c r="DE7106" s="50"/>
      <c r="DF7106" s="50"/>
      <c r="DG7106" s="50"/>
    </row>
    <row r="7107" spans="1:111" x14ac:dyDescent="0.2">
      <c r="A7107" s="185"/>
      <c r="B7107" s="186"/>
      <c r="C7107" s="186"/>
      <c r="D7107" s="54"/>
      <c r="E7107" s="310"/>
      <c r="F7107" s="192"/>
      <c r="G7107" s="192"/>
      <c r="H7107" s="50"/>
      <c r="I7107" s="50"/>
      <c r="J7107" s="50"/>
      <c r="K7107" s="50"/>
      <c r="L7107" s="50"/>
      <c r="M7107" s="50"/>
      <c r="N7107" s="50"/>
      <c r="O7107" s="50"/>
      <c r="P7107" s="50"/>
      <c r="Q7107" s="50"/>
      <c r="R7107" s="50"/>
      <c r="S7107" s="50"/>
      <c r="T7107" s="50"/>
      <c r="U7107" s="50"/>
      <c r="V7107" s="50"/>
      <c r="W7107" s="50"/>
      <c r="X7107" s="50"/>
      <c r="Y7107" s="50"/>
      <c r="Z7107" s="50"/>
      <c r="AA7107" s="50"/>
      <c r="AB7107" s="50"/>
      <c r="AC7107" s="50"/>
      <c r="AD7107" s="50"/>
      <c r="AE7107" s="50"/>
      <c r="AF7107" s="50"/>
      <c r="AG7107" s="50"/>
      <c r="AH7107" s="50"/>
      <c r="AI7107" s="50"/>
      <c r="AJ7107" s="50"/>
      <c r="AK7107" s="50"/>
      <c r="AL7107" s="50"/>
      <c r="AM7107" s="50"/>
      <c r="AN7107" s="50"/>
      <c r="AO7107" s="50"/>
      <c r="AP7107" s="50"/>
      <c r="AQ7107" s="50"/>
      <c r="AR7107" s="50"/>
      <c r="AS7107" s="50"/>
      <c r="AT7107" s="50"/>
      <c r="AU7107" s="50"/>
      <c r="AV7107" s="50"/>
      <c r="AW7107" s="50"/>
      <c r="AX7107" s="50"/>
      <c r="AY7107" s="50"/>
      <c r="AZ7107" s="50"/>
      <c r="BA7107" s="50"/>
      <c r="BB7107" s="50"/>
      <c r="BC7107" s="50"/>
      <c r="BD7107" s="50"/>
      <c r="BE7107" s="50"/>
      <c r="BF7107" s="50"/>
      <c r="BG7107" s="50"/>
      <c r="BH7107" s="50"/>
      <c r="BI7107" s="50"/>
      <c r="BJ7107" s="50"/>
      <c r="BK7107" s="50"/>
      <c r="BL7107" s="50"/>
      <c r="BM7107" s="50"/>
      <c r="BN7107" s="50"/>
      <c r="BO7107" s="50"/>
      <c r="BP7107" s="50"/>
      <c r="BQ7107" s="50"/>
      <c r="BR7107" s="50"/>
      <c r="BS7107" s="50"/>
      <c r="BT7107" s="50"/>
      <c r="BU7107" s="50"/>
      <c r="BV7107" s="50"/>
      <c r="BW7107" s="50"/>
      <c r="BX7107" s="50"/>
      <c r="BY7107" s="50"/>
      <c r="BZ7107" s="50"/>
      <c r="CA7107" s="50"/>
      <c r="CB7107" s="50"/>
      <c r="CC7107" s="50"/>
      <c r="CD7107" s="50"/>
      <c r="CE7107" s="50"/>
      <c r="CF7107" s="50"/>
      <c r="CG7107" s="50"/>
      <c r="CH7107" s="50"/>
      <c r="CI7107" s="50"/>
      <c r="CJ7107" s="50"/>
      <c r="CK7107" s="50"/>
      <c r="CL7107" s="50"/>
      <c r="CM7107" s="50"/>
      <c r="CN7107" s="50"/>
      <c r="CO7107" s="50"/>
      <c r="CP7107" s="50"/>
      <c r="CQ7107" s="50"/>
      <c r="CR7107" s="50"/>
      <c r="CS7107" s="50"/>
      <c r="CT7107" s="50"/>
      <c r="CU7107" s="50"/>
      <c r="CV7107" s="50"/>
      <c r="CW7107" s="50"/>
      <c r="CX7107" s="50"/>
      <c r="CY7107" s="50"/>
      <c r="CZ7107" s="50"/>
      <c r="DA7107" s="50"/>
      <c r="DB7107" s="50"/>
      <c r="DC7107" s="50"/>
      <c r="DD7107" s="50"/>
      <c r="DE7107" s="50"/>
      <c r="DF7107" s="50"/>
      <c r="DG7107" s="50"/>
    </row>
    <row r="7108" spans="1:111" x14ac:dyDescent="0.2">
      <c r="A7108" s="185"/>
      <c r="B7108" s="186"/>
      <c r="C7108" s="186"/>
      <c r="D7108" s="54"/>
      <c r="E7108" s="310"/>
      <c r="F7108" s="192"/>
      <c r="G7108" s="192"/>
      <c r="H7108" s="50"/>
      <c r="I7108" s="50"/>
      <c r="J7108" s="50"/>
      <c r="K7108" s="50"/>
      <c r="L7108" s="50"/>
      <c r="M7108" s="50"/>
      <c r="N7108" s="50"/>
      <c r="O7108" s="50"/>
      <c r="P7108" s="50"/>
      <c r="Q7108" s="50"/>
      <c r="R7108" s="50"/>
      <c r="S7108" s="50"/>
      <c r="T7108" s="50"/>
      <c r="U7108" s="50"/>
      <c r="V7108" s="50"/>
      <c r="W7108" s="50"/>
      <c r="X7108" s="50"/>
      <c r="Y7108" s="50"/>
      <c r="Z7108" s="50"/>
      <c r="AA7108" s="50"/>
      <c r="AB7108" s="50"/>
      <c r="AC7108" s="50"/>
      <c r="AD7108" s="50"/>
      <c r="AE7108" s="50"/>
      <c r="AF7108" s="50"/>
      <c r="AG7108" s="50"/>
      <c r="AH7108" s="50"/>
      <c r="AI7108" s="50"/>
      <c r="AJ7108" s="50"/>
      <c r="AK7108" s="50"/>
      <c r="AL7108" s="50"/>
      <c r="AM7108" s="50"/>
      <c r="AN7108" s="50"/>
      <c r="AO7108" s="50"/>
      <c r="AP7108" s="50"/>
      <c r="AQ7108" s="50"/>
      <c r="AR7108" s="50"/>
      <c r="AS7108" s="50"/>
      <c r="AT7108" s="50"/>
      <c r="AU7108" s="50"/>
      <c r="AV7108" s="50"/>
      <c r="AW7108" s="50"/>
      <c r="AX7108" s="50"/>
      <c r="AY7108" s="50"/>
      <c r="AZ7108" s="50"/>
      <c r="BA7108" s="50"/>
      <c r="BB7108" s="50"/>
      <c r="BC7108" s="50"/>
      <c r="BD7108" s="50"/>
      <c r="BE7108" s="50"/>
      <c r="BF7108" s="50"/>
      <c r="BG7108" s="50"/>
      <c r="BH7108" s="50"/>
      <c r="BI7108" s="50"/>
      <c r="BJ7108" s="50"/>
      <c r="BK7108" s="50"/>
      <c r="BL7108" s="50"/>
      <c r="BM7108" s="50"/>
      <c r="BN7108" s="50"/>
      <c r="BO7108" s="50"/>
      <c r="BP7108" s="50"/>
      <c r="BQ7108" s="50"/>
      <c r="BR7108" s="50"/>
      <c r="BS7108" s="50"/>
      <c r="BT7108" s="50"/>
      <c r="BU7108" s="50"/>
      <c r="BV7108" s="50"/>
      <c r="BW7108" s="50"/>
      <c r="BX7108" s="50"/>
      <c r="BY7108" s="50"/>
      <c r="BZ7108" s="50"/>
      <c r="CA7108" s="50"/>
      <c r="CB7108" s="50"/>
      <c r="CC7108" s="50"/>
      <c r="CD7108" s="50"/>
      <c r="CE7108" s="50"/>
      <c r="CF7108" s="50"/>
      <c r="CG7108" s="50"/>
      <c r="CH7108" s="50"/>
      <c r="CI7108" s="50"/>
      <c r="CJ7108" s="50"/>
      <c r="CK7108" s="50"/>
      <c r="CL7108" s="50"/>
      <c r="CM7108" s="50"/>
      <c r="CN7108" s="50"/>
      <c r="CO7108" s="50"/>
      <c r="CP7108" s="50"/>
      <c r="CQ7108" s="50"/>
      <c r="CR7108" s="50"/>
      <c r="CS7108" s="50"/>
      <c r="CT7108" s="50"/>
      <c r="CU7108" s="50"/>
      <c r="CV7108" s="50"/>
      <c r="CW7108" s="50"/>
      <c r="CX7108" s="50"/>
      <c r="CY7108" s="50"/>
      <c r="CZ7108" s="50"/>
      <c r="DA7108" s="50"/>
      <c r="DB7108" s="50"/>
      <c r="DC7108" s="50"/>
      <c r="DD7108" s="50"/>
      <c r="DE7108" s="50"/>
      <c r="DF7108" s="50"/>
      <c r="DG7108" s="50"/>
    </row>
    <row r="7109" spans="1:111" x14ac:dyDescent="0.2">
      <c r="A7109" s="185"/>
      <c r="B7109" s="186"/>
      <c r="C7109" s="186"/>
      <c r="D7109" s="54"/>
      <c r="E7109" s="310"/>
      <c r="F7109" s="192"/>
      <c r="G7109" s="192"/>
      <c r="H7109" s="50"/>
      <c r="I7109" s="50"/>
      <c r="J7109" s="50"/>
      <c r="K7109" s="50"/>
      <c r="L7109" s="50"/>
      <c r="M7109" s="50"/>
      <c r="N7109" s="50"/>
      <c r="O7109" s="50"/>
      <c r="P7109" s="50"/>
      <c r="Q7109" s="50"/>
      <c r="R7109" s="50"/>
      <c r="S7109" s="50"/>
      <c r="T7109" s="50"/>
      <c r="U7109" s="50"/>
      <c r="V7109" s="50"/>
      <c r="W7109" s="50"/>
      <c r="X7109" s="50"/>
      <c r="Y7109" s="50"/>
      <c r="Z7109" s="50"/>
      <c r="AA7109" s="50"/>
      <c r="AB7109" s="50"/>
      <c r="AC7109" s="50"/>
      <c r="AD7109" s="50"/>
      <c r="AE7109" s="50"/>
      <c r="AF7109" s="50"/>
      <c r="AG7109" s="50"/>
      <c r="AH7109" s="50"/>
      <c r="AI7109" s="50"/>
      <c r="AJ7109" s="50"/>
      <c r="AK7109" s="50"/>
      <c r="AL7109" s="50"/>
      <c r="AM7109" s="50"/>
      <c r="AN7109" s="50"/>
      <c r="AO7109" s="50"/>
      <c r="AP7109" s="50"/>
      <c r="AQ7109" s="50"/>
      <c r="AR7109" s="50"/>
      <c r="AS7109" s="50"/>
      <c r="AT7109" s="50"/>
      <c r="AU7109" s="50"/>
      <c r="AV7109" s="50"/>
      <c r="AW7109" s="50"/>
      <c r="AX7109" s="50"/>
      <c r="AY7109" s="50"/>
      <c r="AZ7109" s="50"/>
      <c r="BA7109" s="50"/>
      <c r="BB7109" s="50"/>
      <c r="BC7109" s="50"/>
      <c r="BD7109" s="50"/>
      <c r="BE7109" s="50"/>
      <c r="BF7109" s="50"/>
      <c r="BG7109" s="50"/>
      <c r="BH7109" s="50"/>
      <c r="BI7109" s="50"/>
      <c r="BJ7109" s="50"/>
      <c r="BK7109" s="50"/>
      <c r="BL7109" s="50"/>
      <c r="BM7109" s="50"/>
      <c r="BN7109" s="50"/>
      <c r="BO7109" s="50"/>
      <c r="BP7109" s="50"/>
      <c r="BQ7109" s="50"/>
      <c r="BR7109" s="50"/>
      <c r="BS7109" s="50"/>
      <c r="BT7109" s="50"/>
      <c r="BU7109" s="50"/>
      <c r="BV7109" s="50"/>
      <c r="BW7109" s="50"/>
      <c r="BX7109" s="50"/>
      <c r="BY7109" s="50"/>
      <c r="BZ7109" s="50"/>
      <c r="CA7109" s="50"/>
      <c r="CB7109" s="50"/>
      <c r="CC7109" s="50"/>
      <c r="CD7109" s="50"/>
      <c r="CE7109" s="50"/>
      <c r="CF7109" s="50"/>
      <c r="CG7109" s="50"/>
      <c r="CH7109" s="50"/>
      <c r="CI7109" s="50"/>
      <c r="CJ7109" s="50"/>
      <c r="CK7109" s="50"/>
      <c r="CL7109" s="50"/>
      <c r="CM7109" s="50"/>
      <c r="CN7109" s="50"/>
      <c r="CO7109" s="50"/>
      <c r="CP7109" s="50"/>
      <c r="CQ7109" s="50"/>
      <c r="CR7109" s="50"/>
      <c r="CS7109" s="50"/>
      <c r="CT7109" s="50"/>
      <c r="CU7109" s="50"/>
      <c r="CV7109" s="50"/>
      <c r="CW7109" s="50"/>
      <c r="CX7109" s="50"/>
      <c r="CY7109" s="50"/>
      <c r="CZ7109" s="50"/>
      <c r="DA7109" s="50"/>
      <c r="DB7109" s="50"/>
      <c r="DC7109" s="50"/>
      <c r="DD7109" s="50"/>
      <c r="DE7109" s="50"/>
      <c r="DF7109" s="50"/>
      <c r="DG7109" s="50"/>
    </row>
    <row r="7110" spans="1:111" x14ac:dyDescent="0.2">
      <c r="A7110" s="185"/>
      <c r="B7110" s="186"/>
      <c r="C7110" s="186"/>
      <c r="D7110" s="54"/>
      <c r="E7110" s="310"/>
      <c r="F7110" s="192"/>
      <c r="G7110" s="192"/>
      <c r="H7110" s="50"/>
      <c r="I7110" s="50"/>
      <c r="J7110" s="50"/>
      <c r="K7110" s="50"/>
      <c r="L7110" s="50"/>
      <c r="M7110" s="50"/>
      <c r="N7110" s="50"/>
      <c r="O7110" s="50"/>
      <c r="P7110" s="50"/>
      <c r="Q7110" s="50"/>
      <c r="R7110" s="50"/>
      <c r="S7110" s="50"/>
      <c r="T7110" s="50"/>
      <c r="U7110" s="50"/>
      <c r="V7110" s="50"/>
      <c r="W7110" s="50"/>
      <c r="X7110" s="50"/>
      <c r="Y7110" s="50"/>
      <c r="Z7110" s="50"/>
      <c r="AA7110" s="50"/>
      <c r="AB7110" s="50"/>
      <c r="AC7110" s="50"/>
      <c r="AD7110" s="50"/>
      <c r="AE7110" s="50"/>
      <c r="AF7110" s="50"/>
      <c r="AG7110" s="50"/>
      <c r="AH7110" s="50"/>
      <c r="AI7110" s="50"/>
      <c r="AJ7110" s="50"/>
      <c r="AK7110" s="50"/>
      <c r="AL7110" s="50"/>
      <c r="AM7110" s="50"/>
      <c r="AN7110" s="50"/>
      <c r="AO7110" s="50"/>
      <c r="AP7110" s="50"/>
      <c r="AQ7110" s="50"/>
      <c r="AR7110" s="50"/>
      <c r="AS7110" s="50"/>
      <c r="AT7110" s="50"/>
      <c r="AU7110" s="50"/>
      <c r="AV7110" s="50"/>
      <c r="AW7110" s="50"/>
      <c r="AX7110" s="50"/>
      <c r="AY7110" s="50"/>
      <c r="AZ7110" s="50"/>
      <c r="BA7110" s="50"/>
      <c r="BB7110" s="50"/>
      <c r="BC7110" s="50"/>
      <c r="BD7110" s="50"/>
      <c r="BE7110" s="50"/>
      <c r="BF7110" s="50"/>
      <c r="BG7110" s="50"/>
      <c r="BH7110" s="50"/>
      <c r="BI7110" s="50"/>
      <c r="BJ7110" s="50"/>
      <c r="BK7110" s="50"/>
      <c r="BL7110" s="50"/>
      <c r="BM7110" s="50"/>
      <c r="BN7110" s="50"/>
      <c r="BO7110" s="50"/>
      <c r="BP7110" s="50"/>
      <c r="BQ7110" s="50"/>
      <c r="BR7110" s="50"/>
      <c r="BS7110" s="50"/>
      <c r="BT7110" s="50"/>
      <c r="BU7110" s="50"/>
      <c r="BV7110" s="50"/>
      <c r="BW7110" s="50"/>
      <c r="BX7110" s="50"/>
      <c r="BY7110" s="50"/>
      <c r="BZ7110" s="50"/>
      <c r="CA7110" s="50"/>
      <c r="CB7110" s="50"/>
      <c r="CC7110" s="50"/>
      <c r="CD7110" s="50"/>
      <c r="CE7110" s="50"/>
      <c r="CF7110" s="50"/>
      <c r="CG7110" s="50"/>
      <c r="CH7110" s="50"/>
      <c r="CI7110" s="50"/>
      <c r="CJ7110" s="50"/>
      <c r="CK7110" s="50"/>
      <c r="CL7110" s="50"/>
      <c r="CM7110" s="50"/>
      <c r="CN7110" s="50"/>
      <c r="CO7110" s="50"/>
      <c r="CP7110" s="50"/>
      <c r="CQ7110" s="50"/>
      <c r="CR7110" s="50"/>
      <c r="CS7110" s="50"/>
      <c r="CT7110" s="50"/>
      <c r="CU7110" s="50"/>
      <c r="CV7110" s="50"/>
      <c r="CW7110" s="50"/>
      <c r="CX7110" s="50"/>
      <c r="CY7110" s="50"/>
      <c r="CZ7110" s="50"/>
      <c r="DA7110" s="50"/>
      <c r="DB7110" s="50"/>
      <c r="DC7110" s="50"/>
      <c r="DD7110" s="50"/>
      <c r="DE7110" s="50"/>
      <c r="DF7110" s="50"/>
      <c r="DG7110" s="50"/>
    </row>
    <row r="7111" spans="1:111" x14ac:dyDescent="0.2">
      <c r="A7111" s="185"/>
      <c r="B7111" s="186"/>
      <c r="C7111" s="186"/>
      <c r="D7111" s="54"/>
      <c r="E7111" s="310"/>
      <c r="F7111" s="192"/>
      <c r="G7111" s="192"/>
      <c r="H7111" s="50"/>
      <c r="I7111" s="50"/>
      <c r="J7111" s="50"/>
      <c r="K7111" s="50"/>
      <c r="L7111" s="50"/>
      <c r="M7111" s="50"/>
      <c r="N7111" s="50"/>
      <c r="O7111" s="50"/>
      <c r="P7111" s="50"/>
      <c r="Q7111" s="50"/>
      <c r="R7111" s="50"/>
      <c r="S7111" s="50"/>
      <c r="T7111" s="50"/>
      <c r="U7111" s="50"/>
      <c r="V7111" s="50"/>
      <c r="W7111" s="50"/>
      <c r="X7111" s="50"/>
      <c r="Y7111" s="50"/>
      <c r="Z7111" s="50"/>
      <c r="AA7111" s="50"/>
      <c r="AB7111" s="50"/>
      <c r="AC7111" s="50"/>
      <c r="AD7111" s="50"/>
      <c r="AE7111" s="50"/>
      <c r="AF7111" s="50"/>
      <c r="AG7111" s="50"/>
      <c r="AH7111" s="50"/>
      <c r="AI7111" s="50"/>
      <c r="AJ7111" s="50"/>
      <c r="AK7111" s="50"/>
      <c r="AL7111" s="50"/>
      <c r="AM7111" s="50"/>
      <c r="AN7111" s="50"/>
      <c r="AO7111" s="50"/>
      <c r="AP7111" s="50"/>
      <c r="AQ7111" s="50"/>
      <c r="AR7111" s="50"/>
      <c r="AS7111" s="50"/>
      <c r="AT7111" s="50"/>
      <c r="AU7111" s="50"/>
      <c r="AV7111" s="50"/>
      <c r="AW7111" s="50"/>
      <c r="AX7111" s="50"/>
      <c r="AY7111" s="50"/>
      <c r="AZ7111" s="50"/>
      <c r="BA7111" s="50"/>
      <c r="BB7111" s="50"/>
      <c r="BC7111" s="50"/>
      <c r="BD7111" s="50"/>
      <c r="BE7111" s="50"/>
      <c r="BF7111" s="50"/>
      <c r="BG7111" s="50"/>
      <c r="BH7111" s="50"/>
      <c r="BI7111" s="50"/>
      <c r="BJ7111" s="50"/>
      <c r="BK7111" s="50"/>
      <c r="BL7111" s="50"/>
      <c r="BM7111" s="50"/>
      <c r="BN7111" s="50"/>
      <c r="BO7111" s="50"/>
      <c r="BP7111" s="50"/>
      <c r="BQ7111" s="50"/>
      <c r="BR7111" s="50"/>
      <c r="BS7111" s="50"/>
      <c r="BT7111" s="50"/>
      <c r="BU7111" s="50"/>
      <c r="BV7111" s="50"/>
      <c r="BW7111" s="50"/>
      <c r="BX7111" s="50"/>
      <c r="BY7111" s="50"/>
      <c r="BZ7111" s="50"/>
      <c r="CA7111" s="50"/>
      <c r="CB7111" s="50"/>
      <c r="CC7111" s="50"/>
      <c r="CD7111" s="50"/>
      <c r="CE7111" s="50"/>
      <c r="CF7111" s="50"/>
      <c r="CG7111" s="50"/>
      <c r="CH7111" s="50"/>
      <c r="CI7111" s="50"/>
      <c r="CJ7111" s="50"/>
      <c r="CK7111" s="50"/>
      <c r="CL7111" s="50"/>
      <c r="CM7111" s="50"/>
      <c r="CN7111" s="50"/>
      <c r="CO7111" s="50"/>
      <c r="CP7111" s="50"/>
      <c r="CQ7111" s="50"/>
      <c r="CR7111" s="50"/>
      <c r="CS7111" s="50"/>
      <c r="CT7111" s="50"/>
      <c r="CU7111" s="50"/>
      <c r="CV7111" s="50"/>
      <c r="CW7111" s="50"/>
      <c r="CX7111" s="50"/>
      <c r="CY7111" s="50"/>
      <c r="CZ7111" s="50"/>
      <c r="DA7111" s="50"/>
      <c r="DB7111" s="50"/>
      <c r="DC7111" s="50"/>
      <c r="DD7111" s="50"/>
      <c r="DE7111" s="50"/>
      <c r="DF7111" s="50"/>
      <c r="DG7111" s="50"/>
    </row>
    <row r="7112" spans="1:111" x14ac:dyDescent="0.2">
      <c r="A7112" s="185"/>
      <c r="B7112" s="186"/>
      <c r="C7112" s="186"/>
      <c r="D7112" s="54"/>
      <c r="E7112" s="310"/>
      <c r="F7112" s="192"/>
      <c r="G7112" s="192"/>
      <c r="H7112" s="50"/>
      <c r="I7112" s="50"/>
      <c r="J7112" s="50"/>
      <c r="K7112" s="50"/>
      <c r="L7112" s="50"/>
      <c r="M7112" s="50"/>
      <c r="N7112" s="50"/>
      <c r="O7112" s="50"/>
      <c r="P7112" s="50"/>
      <c r="Q7112" s="50"/>
      <c r="R7112" s="50"/>
      <c r="S7112" s="50"/>
      <c r="T7112" s="50"/>
      <c r="U7112" s="50"/>
      <c r="V7112" s="50"/>
      <c r="W7112" s="50"/>
      <c r="X7112" s="50"/>
      <c r="Y7112" s="50"/>
      <c r="Z7112" s="50"/>
      <c r="AA7112" s="50"/>
      <c r="AB7112" s="50"/>
      <c r="AC7112" s="50"/>
      <c r="AD7112" s="50"/>
      <c r="AE7112" s="50"/>
      <c r="AF7112" s="50"/>
      <c r="AG7112" s="50"/>
      <c r="AH7112" s="50"/>
      <c r="AI7112" s="50"/>
      <c r="AJ7112" s="50"/>
      <c r="AK7112" s="50"/>
      <c r="AL7112" s="50"/>
      <c r="AM7112" s="50"/>
      <c r="AN7112" s="50"/>
      <c r="AO7112" s="50"/>
      <c r="AP7112" s="50"/>
      <c r="AQ7112" s="50"/>
      <c r="AR7112" s="50"/>
      <c r="AS7112" s="50"/>
      <c r="AT7112" s="50"/>
      <c r="AU7112" s="50"/>
      <c r="AV7112" s="50"/>
      <c r="AW7112" s="50"/>
      <c r="AX7112" s="50"/>
      <c r="AY7112" s="50"/>
      <c r="AZ7112" s="50"/>
      <c r="BA7112" s="50"/>
      <c r="BB7112" s="50"/>
      <c r="BC7112" s="50"/>
      <c r="BD7112" s="50"/>
      <c r="BE7112" s="50"/>
      <c r="BF7112" s="50"/>
      <c r="BG7112" s="50"/>
      <c r="BH7112" s="50"/>
      <c r="BI7112" s="50"/>
      <c r="BJ7112" s="50"/>
      <c r="BK7112" s="50"/>
      <c r="BL7112" s="50"/>
      <c r="BM7112" s="50"/>
      <c r="BN7112" s="50"/>
      <c r="BO7112" s="50"/>
      <c r="BP7112" s="50"/>
      <c r="BQ7112" s="50"/>
      <c r="BR7112" s="50"/>
      <c r="BS7112" s="50"/>
      <c r="BT7112" s="50"/>
      <c r="BU7112" s="50"/>
      <c r="BV7112" s="50"/>
      <c r="BW7112" s="50"/>
      <c r="BX7112" s="50"/>
      <c r="BY7112" s="50"/>
      <c r="BZ7112" s="50"/>
      <c r="CA7112" s="50"/>
      <c r="CB7112" s="50"/>
      <c r="CC7112" s="50"/>
      <c r="CD7112" s="50"/>
      <c r="CE7112" s="50"/>
      <c r="CF7112" s="50"/>
      <c r="CG7112" s="50"/>
      <c r="CH7112" s="50"/>
      <c r="CI7112" s="50"/>
      <c r="CJ7112" s="50"/>
      <c r="CK7112" s="50"/>
      <c r="CL7112" s="50"/>
      <c r="CM7112" s="50"/>
      <c r="CN7112" s="50"/>
      <c r="CO7112" s="50"/>
      <c r="CP7112" s="50"/>
      <c r="CQ7112" s="50"/>
      <c r="CR7112" s="50"/>
      <c r="CS7112" s="50"/>
      <c r="CT7112" s="50"/>
      <c r="CU7112" s="50"/>
      <c r="CV7112" s="50"/>
      <c r="CW7112" s="50"/>
      <c r="CX7112" s="50"/>
      <c r="CY7112" s="50"/>
      <c r="CZ7112" s="50"/>
      <c r="DA7112" s="50"/>
      <c r="DB7112" s="50"/>
      <c r="DC7112" s="50"/>
      <c r="DD7112" s="50"/>
      <c r="DE7112" s="50"/>
      <c r="DF7112" s="50"/>
      <c r="DG7112" s="50"/>
    </row>
    <row r="7113" spans="1:111" x14ac:dyDescent="0.2">
      <c r="A7113" s="185"/>
      <c r="B7113" s="186"/>
      <c r="C7113" s="186"/>
      <c r="D7113" s="54"/>
      <c r="E7113" s="310"/>
      <c r="F7113" s="192"/>
      <c r="G7113" s="192"/>
      <c r="H7113" s="50"/>
      <c r="I7113" s="50"/>
      <c r="J7113" s="50"/>
      <c r="K7113" s="50"/>
      <c r="L7113" s="50"/>
      <c r="M7113" s="50"/>
      <c r="N7113" s="50"/>
      <c r="O7113" s="50"/>
      <c r="P7113" s="50"/>
      <c r="Q7113" s="50"/>
      <c r="R7113" s="50"/>
      <c r="S7113" s="50"/>
      <c r="T7113" s="50"/>
      <c r="U7113" s="50"/>
      <c r="V7113" s="50"/>
      <c r="W7113" s="50"/>
      <c r="X7113" s="50"/>
      <c r="Y7113" s="50"/>
      <c r="Z7113" s="50"/>
      <c r="AA7113" s="50"/>
      <c r="AB7113" s="50"/>
      <c r="AC7113" s="50"/>
      <c r="AD7113" s="50"/>
      <c r="AE7113" s="50"/>
      <c r="AF7113" s="50"/>
      <c r="AG7113" s="50"/>
      <c r="AH7113" s="50"/>
      <c r="AI7113" s="50"/>
      <c r="AJ7113" s="50"/>
      <c r="AK7113" s="50"/>
      <c r="AL7113" s="50"/>
      <c r="AM7113" s="50"/>
      <c r="AN7113" s="50"/>
      <c r="AO7113" s="50"/>
      <c r="AP7113" s="50"/>
      <c r="AQ7113" s="50"/>
      <c r="AR7113" s="50"/>
      <c r="AS7113" s="50"/>
      <c r="AT7113" s="50"/>
      <c r="AU7113" s="50"/>
      <c r="AV7113" s="50"/>
      <c r="AW7113" s="50"/>
      <c r="AX7113" s="50"/>
      <c r="AY7113" s="50"/>
      <c r="AZ7113" s="50"/>
      <c r="BA7113" s="50"/>
      <c r="BB7113" s="50"/>
      <c r="BC7113" s="50"/>
      <c r="BD7113" s="50"/>
      <c r="BE7113" s="50"/>
      <c r="BF7113" s="50"/>
      <c r="BG7113" s="50"/>
      <c r="BH7113" s="50"/>
      <c r="BI7113" s="50"/>
      <c r="BJ7113" s="50"/>
      <c r="BK7113" s="50"/>
      <c r="BL7113" s="50"/>
      <c r="BM7113" s="50"/>
      <c r="BN7113" s="50"/>
      <c r="BO7113" s="50"/>
      <c r="BP7113" s="50"/>
      <c r="BQ7113" s="50"/>
      <c r="BR7113" s="50"/>
      <c r="BS7113" s="50"/>
      <c r="BT7113" s="50"/>
      <c r="BU7113" s="50"/>
      <c r="BV7113" s="50"/>
      <c r="BW7113" s="50"/>
      <c r="BX7113" s="50"/>
      <c r="BY7113" s="50"/>
      <c r="BZ7113" s="50"/>
      <c r="CA7113" s="50"/>
      <c r="CB7113" s="50"/>
      <c r="CC7113" s="50"/>
      <c r="CD7113" s="50"/>
      <c r="CE7113" s="50"/>
      <c r="CF7113" s="50"/>
      <c r="CG7113" s="50"/>
      <c r="CH7113" s="50"/>
      <c r="CI7113" s="50"/>
      <c r="CJ7113" s="50"/>
      <c r="CK7113" s="50"/>
      <c r="CL7113" s="50"/>
      <c r="CM7113" s="50"/>
      <c r="CN7113" s="50"/>
      <c r="CO7113" s="50"/>
      <c r="CP7113" s="50"/>
      <c r="CQ7113" s="50"/>
      <c r="CR7113" s="50"/>
      <c r="CS7113" s="50"/>
      <c r="CT7113" s="50"/>
      <c r="CU7113" s="50"/>
      <c r="CV7113" s="50"/>
      <c r="CW7113" s="50"/>
      <c r="CX7113" s="50"/>
      <c r="CY7113" s="50"/>
      <c r="CZ7113" s="50"/>
      <c r="DA7113" s="50"/>
      <c r="DB7113" s="50"/>
      <c r="DC7113" s="50"/>
      <c r="DD7113" s="50"/>
      <c r="DE7113" s="50"/>
      <c r="DF7113" s="50"/>
      <c r="DG7113" s="50"/>
    </row>
    <row r="7114" spans="1:111" x14ac:dyDescent="0.2">
      <c r="A7114" s="185"/>
      <c r="B7114" s="186"/>
      <c r="C7114" s="186"/>
      <c r="D7114" s="54"/>
      <c r="E7114" s="310"/>
      <c r="F7114" s="192"/>
      <c r="G7114" s="192"/>
      <c r="H7114" s="50"/>
      <c r="I7114" s="50"/>
      <c r="J7114" s="50"/>
      <c r="K7114" s="50"/>
      <c r="L7114" s="50"/>
      <c r="M7114" s="50"/>
      <c r="N7114" s="50"/>
      <c r="O7114" s="50"/>
      <c r="P7114" s="50"/>
      <c r="Q7114" s="50"/>
      <c r="R7114" s="50"/>
      <c r="S7114" s="50"/>
      <c r="T7114" s="50"/>
      <c r="U7114" s="50"/>
      <c r="V7114" s="50"/>
      <c r="W7114" s="50"/>
      <c r="X7114" s="50"/>
      <c r="Y7114" s="50"/>
      <c r="Z7114" s="50"/>
      <c r="AA7114" s="50"/>
      <c r="AB7114" s="50"/>
      <c r="AC7114" s="50"/>
      <c r="AD7114" s="50"/>
      <c r="AE7114" s="50"/>
      <c r="AF7114" s="50"/>
      <c r="AG7114" s="50"/>
      <c r="AH7114" s="50"/>
      <c r="AI7114" s="50"/>
      <c r="AJ7114" s="50"/>
      <c r="AK7114" s="50"/>
      <c r="AL7114" s="50"/>
      <c r="AM7114" s="50"/>
      <c r="AN7114" s="50"/>
      <c r="AO7114" s="50"/>
      <c r="AP7114" s="50"/>
      <c r="AQ7114" s="50"/>
      <c r="AR7114" s="50"/>
      <c r="AS7114" s="50"/>
      <c r="AT7114" s="50"/>
      <c r="AU7114" s="50"/>
      <c r="AV7114" s="50"/>
      <c r="AW7114" s="50"/>
      <c r="AX7114" s="50"/>
      <c r="AY7114" s="50"/>
      <c r="AZ7114" s="50"/>
      <c r="BA7114" s="50"/>
      <c r="BB7114" s="50"/>
      <c r="BC7114" s="50"/>
      <c r="BD7114" s="50"/>
      <c r="BE7114" s="50"/>
      <c r="BF7114" s="50"/>
      <c r="BG7114" s="50"/>
      <c r="BH7114" s="50"/>
      <c r="BI7114" s="50"/>
      <c r="BJ7114" s="50"/>
      <c r="BK7114" s="50"/>
      <c r="BL7114" s="50"/>
      <c r="BM7114" s="50"/>
      <c r="BN7114" s="50"/>
      <c r="BO7114" s="50"/>
      <c r="BP7114" s="50"/>
      <c r="BQ7114" s="50"/>
      <c r="BR7114" s="50"/>
      <c r="BS7114" s="50"/>
      <c r="BT7114" s="50"/>
      <c r="BU7114" s="50"/>
      <c r="BV7114" s="50"/>
      <c r="BW7114" s="50"/>
      <c r="BX7114" s="50"/>
      <c r="BY7114" s="50"/>
      <c r="BZ7114" s="50"/>
      <c r="CA7114" s="50"/>
      <c r="CB7114" s="50"/>
      <c r="CC7114" s="50"/>
      <c r="CD7114" s="50"/>
      <c r="CE7114" s="50"/>
      <c r="CF7114" s="50"/>
      <c r="CG7114" s="50"/>
      <c r="CH7114" s="50"/>
      <c r="CI7114" s="50"/>
      <c r="CJ7114" s="50"/>
      <c r="CK7114" s="50"/>
      <c r="CL7114" s="50"/>
      <c r="CM7114" s="50"/>
      <c r="CN7114" s="50"/>
      <c r="CO7114" s="50"/>
      <c r="CP7114" s="50"/>
      <c r="CQ7114" s="50"/>
      <c r="CR7114" s="50"/>
      <c r="CS7114" s="50"/>
      <c r="CT7114" s="50"/>
      <c r="CU7114" s="50"/>
      <c r="CV7114" s="50"/>
      <c r="CW7114" s="50"/>
      <c r="CX7114" s="50"/>
      <c r="CY7114" s="50"/>
      <c r="CZ7114" s="50"/>
      <c r="DA7114" s="50"/>
      <c r="DB7114" s="50"/>
      <c r="DC7114" s="50"/>
      <c r="DD7114" s="50"/>
      <c r="DE7114" s="50"/>
      <c r="DF7114" s="50"/>
      <c r="DG7114" s="50"/>
    </row>
    <row r="7115" spans="1:111" x14ac:dyDescent="0.2">
      <c r="A7115" s="185"/>
      <c r="B7115" s="186"/>
      <c r="C7115" s="186"/>
      <c r="D7115" s="54"/>
      <c r="E7115" s="310"/>
      <c r="F7115" s="192"/>
      <c r="G7115" s="192"/>
      <c r="H7115" s="50"/>
      <c r="I7115" s="50"/>
      <c r="J7115" s="50"/>
      <c r="K7115" s="50"/>
      <c r="L7115" s="50"/>
      <c r="M7115" s="50"/>
      <c r="N7115" s="50"/>
      <c r="O7115" s="50"/>
      <c r="P7115" s="50"/>
      <c r="Q7115" s="50"/>
      <c r="R7115" s="50"/>
      <c r="S7115" s="50"/>
      <c r="T7115" s="50"/>
      <c r="U7115" s="50"/>
      <c r="V7115" s="50"/>
      <c r="W7115" s="50"/>
      <c r="X7115" s="50"/>
      <c r="Y7115" s="50"/>
      <c r="Z7115" s="50"/>
      <c r="AA7115" s="50"/>
      <c r="AB7115" s="50"/>
      <c r="AC7115" s="50"/>
      <c r="AD7115" s="50"/>
      <c r="AE7115" s="50"/>
      <c r="AF7115" s="50"/>
      <c r="AG7115" s="50"/>
      <c r="AH7115" s="50"/>
      <c r="AI7115" s="50"/>
      <c r="AJ7115" s="50"/>
      <c r="AK7115" s="50"/>
      <c r="AL7115" s="50"/>
      <c r="AM7115" s="50"/>
      <c r="AN7115" s="50"/>
      <c r="AO7115" s="50"/>
      <c r="AP7115" s="50"/>
      <c r="AQ7115" s="50"/>
      <c r="AR7115" s="50"/>
      <c r="AS7115" s="50"/>
      <c r="AT7115" s="50"/>
      <c r="AU7115" s="50"/>
      <c r="AV7115" s="50"/>
      <c r="AW7115" s="50"/>
      <c r="AX7115" s="50"/>
      <c r="AY7115" s="50"/>
      <c r="AZ7115" s="50"/>
      <c r="BA7115" s="50"/>
      <c r="BB7115" s="50"/>
      <c r="BC7115" s="50"/>
      <c r="BD7115" s="50"/>
      <c r="BE7115" s="50"/>
      <c r="BF7115" s="50"/>
      <c r="BG7115" s="50"/>
      <c r="BH7115" s="50"/>
      <c r="BI7115" s="50"/>
      <c r="BJ7115" s="50"/>
      <c r="BK7115" s="50"/>
      <c r="BL7115" s="50"/>
      <c r="BM7115" s="50"/>
      <c r="BN7115" s="50"/>
      <c r="BO7115" s="50"/>
      <c r="BP7115" s="50"/>
      <c r="BQ7115" s="50"/>
      <c r="BR7115" s="50"/>
      <c r="BS7115" s="50"/>
      <c r="BT7115" s="50"/>
      <c r="BU7115" s="50"/>
      <c r="BV7115" s="50"/>
      <c r="BW7115" s="50"/>
      <c r="BX7115" s="50"/>
      <c r="BY7115" s="50"/>
      <c r="BZ7115" s="50"/>
      <c r="CA7115" s="50"/>
      <c r="CB7115" s="50"/>
      <c r="CC7115" s="50"/>
      <c r="CD7115" s="50"/>
      <c r="CE7115" s="50"/>
      <c r="CF7115" s="50"/>
      <c r="CG7115" s="50"/>
      <c r="CH7115" s="50"/>
      <c r="CI7115" s="50"/>
      <c r="CJ7115" s="50"/>
      <c r="CK7115" s="50"/>
      <c r="CL7115" s="50"/>
      <c r="CM7115" s="50"/>
      <c r="CN7115" s="50"/>
      <c r="CO7115" s="50"/>
      <c r="CP7115" s="50"/>
      <c r="CQ7115" s="50"/>
      <c r="CR7115" s="50"/>
      <c r="CS7115" s="50"/>
      <c r="CT7115" s="50"/>
      <c r="CU7115" s="50"/>
      <c r="CV7115" s="50"/>
      <c r="CW7115" s="50"/>
      <c r="CX7115" s="50"/>
      <c r="CY7115" s="50"/>
      <c r="CZ7115" s="50"/>
      <c r="DA7115" s="50"/>
      <c r="DB7115" s="50"/>
      <c r="DC7115" s="50"/>
      <c r="DD7115" s="50"/>
      <c r="DE7115" s="50"/>
      <c r="DF7115" s="50"/>
      <c r="DG7115" s="50"/>
    </row>
    <row r="7116" spans="1:111" x14ac:dyDescent="0.2">
      <c r="A7116" s="185"/>
      <c r="B7116" s="186"/>
      <c r="C7116" s="186"/>
      <c r="D7116" s="54"/>
      <c r="E7116" s="310"/>
      <c r="F7116" s="192"/>
      <c r="G7116" s="192"/>
      <c r="H7116" s="50"/>
      <c r="I7116" s="50"/>
      <c r="J7116" s="50"/>
      <c r="K7116" s="50"/>
      <c r="L7116" s="50"/>
      <c r="M7116" s="50"/>
      <c r="N7116" s="50"/>
      <c r="O7116" s="50"/>
      <c r="P7116" s="50"/>
      <c r="Q7116" s="50"/>
      <c r="R7116" s="50"/>
      <c r="S7116" s="50"/>
      <c r="T7116" s="50"/>
      <c r="U7116" s="50"/>
      <c r="V7116" s="50"/>
      <c r="W7116" s="50"/>
      <c r="X7116" s="50"/>
      <c r="Y7116" s="50"/>
      <c r="Z7116" s="50"/>
      <c r="AA7116" s="50"/>
      <c r="AB7116" s="50"/>
      <c r="AC7116" s="50"/>
      <c r="AD7116" s="50"/>
      <c r="AE7116" s="50"/>
      <c r="AF7116" s="50"/>
      <c r="AG7116" s="50"/>
      <c r="AH7116" s="50"/>
      <c r="AI7116" s="50"/>
      <c r="AJ7116" s="50"/>
      <c r="AK7116" s="50"/>
      <c r="AL7116" s="50"/>
      <c r="AM7116" s="50"/>
      <c r="AN7116" s="50"/>
      <c r="AO7116" s="50"/>
      <c r="AP7116" s="50"/>
      <c r="AQ7116" s="50"/>
      <c r="AR7116" s="50"/>
      <c r="AS7116" s="50"/>
      <c r="AT7116" s="50"/>
      <c r="AU7116" s="50"/>
      <c r="AV7116" s="50"/>
      <c r="AW7116" s="50"/>
      <c r="AX7116" s="50"/>
      <c r="AY7116" s="50"/>
      <c r="AZ7116" s="50"/>
      <c r="BA7116" s="50"/>
      <c r="BB7116" s="50"/>
      <c r="BC7116" s="50"/>
      <c r="BD7116" s="50"/>
      <c r="BE7116" s="50"/>
      <c r="BF7116" s="50"/>
      <c r="BG7116" s="50"/>
      <c r="BH7116" s="50"/>
      <c r="BI7116" s="50"/>
      <c r="BJ7116" s="50"/>
      <c r="BK7116" s="50"/>
      <c r="BL7116" s="50"/>
      <c r="BM7116" s="50"/>
      <c r="BN7116" s="50"/>
      <c r="BO7116" s="50"/>
      <c r="BP7116" s="50"/>
      <c r="BQ7116" s="50"/>
      <c r="BR7116" s="50"/>
      <c r="BS7116" s="50"/>
      <c r="BT7116" s="50"/>
      <c r="BU7116" s="50"/>
      <c r="BV7116" s="50"/>
      <c r="BW7116" s="50"/>
      <c r="BX7116" s="50"/>
      <c r="BY7116" s="50"/>
      <c r="BZ7116" s="50"/>
      <c r="CA7116" s="50"/>
      <c r="CB7116" s="50"/>
      <c r="CC7116" s="50"/>
      <c r="CD7116" s="50"/>
      <c r="CE7116" s="50"/>
      <c r="CF7116" s="50"/>
      <c r="CG7116" s="50"/>
      <c r="CH7116" s="50"/>
      <c r="CI7116" s="50"/>
      <c r="CJ7116" s="50"/>
      <c r="CK7116" s="50"/>
      <c r="CL7116" s="50"/>
      <c r="CM7116" s="50"/>
      <c r="CN7116" s="50"/>
      <c r="CO7116" s="50"/>
      <c r="CP7116" s="50"/>
      <c r="CQ7116" s="50"/>
      <c r="CR7116" s="50"/>
      <c r="CS7116" s="50"/>
      <c r="CT7116" s="50"/>
      <c r="CU7116" s="50"/>
      <c r="CV7116" s="50"/>
      <c r="CW7116" s="50"/>
      <c r="CX7116" s="50"/>
      <c r="CY7116" s="50"/>
      <c r="CZ7116" s="50"/>
      <c r="DA7116" s="50"/>
      <c r="DB7116" s="50"/>
      <c r="DC7116" s="50"/>
      <c r="DD7116" s="50"/>
      <c r="DE7116" s="50"/>
      <c r="DF7116" s="50"/>
      <c r="DG7116" s="50"/>
    </row>
    <row r="7117" spans="1:111" x14ac:dyDescent="0.2">
      <c r="A7117" s="185"/>
      <c r="B7117" s="186"/>
      <c r="C7117" s="186"/>
      <c r="D7117" s="54"/>
      <c r="E7117" s="310"/>
      <c r="F7117" s="192"/>
      <c r="G7117" s="192"/>
      <c r="H7117" s="50"/>
      <c r="I7117" s="50"/>
      <c r="J7117" s="50"/>
      <c r="K7117" s="50"/>
      <c r="L7117" s="50"/>
      <c r="M7117" s="50"/>
      <c r="N7117" s="50"/>
      <c r="O7117" s="50"/>
      <c r="P7117" s="50"/>
      <c r="Q7117" s="50"/>
      <c r="R7117" s="50"/>
      <c r="S7117" s="50"/>
      <c r="T7117" s="50"/>
      <c r="U7117" s="50"/>
      <c r="V7117" s="50"/>
      <c r="W7117" s="50"/>
      <c r="X7117" s="50"/>
      <c r="Y7117" s="50"/>
      <c r="Z7117" s="50"/>
      <c r="AA7117" s="50"/>
      <c r="AB7117" s="50"/>
      <c r="AC7117" s="50"/>
      <c r="AD7117" s="50"/>
      <c r="AE7117" s="50"/>
      <c r="AF7117" s="50"/>
      <c r="AG7117" s="50"/>
      <c r="AH7117" s="50"/>
      <c r="AI7117" s="50"/>
      <c r="AJ7117" s="50"/>
      <c r="AK7117" s="50"/>
      <c r="AL7117" s="50"/>
      <c r="AM7117" s="50"/>
      <c r="AN7117" s="50"/>
      <c r="AO7117" s="50"/>
      <c r="AP7117" s="50"/>
      <c r="AQ7117" s="50"/>
      <c r="AR7117" s="50"/>
      <c r="AS7117" s="50"/>
      <c r="AT7117" s="50"/>
      <c r="AU7117" s="50"/>
      <c r="AV7117" s="50"/>
      <c r="AW7117" s="50"/>
      <c r="AX7117" s="50"/>
      <c r="AY7117" s="50"/>
      <c r="AZ7117" s="50"/>
      <c r="BA7117" s="50"/>
      <c r="BB7117" s="50"/>
      <c r="BC7117" s="50"/>
      <c r="BD7117" s="50"/>
      <c r="BE7117" s="50"/>
      <c r="BF7117" s="50"/>
      <c r="BG7117" s="50"/>
      <c r="BH7117" s="50"/>
      <c r="BI7117" s="50"/>
      <c r="BJ7117" s="50"/>
      <c r="BK7117" s="50"/>
      <c r="BL7117" s="50"/>
      <c r="BM7117" s="50"/>
      <c r="BN7117" s="50"/>
      <c r="BO7117" s="50"/>
      <c r="BP7117" s="50"/>
      <c r="BQ7117" s="50"/>
      <c r="BR7117" s="50"/>
      <c r="BS7117" s="50"/>
      <c r="BT7117" s="50"/>
      <c r="BU7117" s="50"/>
      <c r="BV7117" s="50"/>
      <c r="BW7117" s="50"/>
      <c r="BX7117" s="50"/>
      <c r="BY7117" s="50"/>
      <c r="BZ7117" s="50"/>
      <c r="CA7117" s="50"/>
      <c r="CB7117" s="50"/>
      <c r="CC7117" s="50"/>
      <c r="CD7117" s="50"/>
      <c r="CE7117" s="50"/>
      <c r="CF7117" s="50"/>
      <c r="CG7117" s="50"/>
      <c r="CH7117" s="50"/>
      <c r="CI7117" s="50"/>
      <c r="CJ7117" s="50"/>
      <c r="CK7117" s="50"/>
      <c r="CL7117" s="50"/>
      <c r="CM7117" s="50"/>
      <c r="CN7117" s="50"/>
      <c r="CO7117" s="50"/>
      <c r="CP7117" s="50"/>
      <c r="CQ7117" s="50"/>
      <c r="CR7117" s="50"/>
      <c r="CS7117" s="50"/>
      <c r="CT7117" s="50"/>
      <c r="CU7117" s="50"/>
      <c r="CV7117" s="50"/>
      <c r="CW7117" s="50"/>
      <c r="CX7117" s="50"/>
      <c r="CY7117" s="50"/>
      <c r="CZ7117" s="50"/>
      <c r="DA7117" s="50"/>
      <c r="DB7117" s="50"/>
      <c r="DC7117" s="50"/>
      <c r="DD7117" s="50"/>
      <c r="DE7117" s="50"/>
      <c r="DF7117" s="50"/>
      <c r="DG7117" s="50"/>
    </row>
    <row r="7118" spans="1:111" x14ac:dyDescent="0.2">
      <c r="A7118" s="185"/>
      <c r="B7118" s="186"/>
      <c r="C7118" s="186"/>
      <c r="D7118" s="54"/>
      <c r="E7118" s="310"/>
      <c r="F7118" s="192"/>
      <c r="G7118" s="192"/>
      <c r="H7118" s="50"/>
      <c r="I7118" s="50"/>
      <c r="J7118" s="50"/>
      <c r="K7118" s="50"/>
      <c r="L7118" s="50"/>
      <c r="M7118" s="50"/>
      <c r="N7118" s="50"/>
      <c r="O7118" s="50"/>
      <c r="P7118" s="50"/>
      <c r="Q7118" s="50"/>
      <c r="R7118" s="50"/>
      <c r="S7118" s="50"/>
      <c r="T7118" s="50"/>
      <c r="U7118" s="50"/>
      <c r="V7118" s="50"/>
      <c r="W7118" s="50"/>
      <c r="X7118" s="50"/>
      <c r="Y7118" s="50"/>
      <c r="Z7118" s="50"/>
      <c r="AA7118" s="50"/>
      <c r="AB7118" s="50"/>
      <c r="AC7118" s="50"/>
      <c r="AD7118" s="50"/>
      <c r="AE7118" s="50"/>
      <c r="AF7118" s="50"/>
      <c r="AG7118" s="50"/>
      <c r="AH7118" s="50"/>
      <c r="AI7118" s="50"/>
      <c r="AJ7118" s="50"/>
      <c r="AK7118" s="50"/>
      <c r="AL7118" s="50"/>
      <c r="AM7118" s="50"/>
      <c r="AN7118" s="50"/>
      <c r="AO7118" s="50"/>
      <c r="AP7118" s="50"/>
      <c r="AQ7118" s="50"/>
      <c r="AR7118" s="50"/>
      <c r="AS7118" s="50"/>
      <c r="AT7118" s="50"/>
      <c r="AU7118" s="50"/>
      <c r="AV7118" s="50"/>
      <c r="AW7118" s="50"/>
      <c r="AX7118" s="50"/>
      <c r="AY7118" s="50"/>
      <c r="AZ7118" s="50"/>
      <c r="BA7118" s="50"/>
      <c r="BB7118" s="50"/>
      <c r="BC7118" s="50"/>
      <c r="BD7118" s="50"/>
      <c r="BE7118" s="50"/>
      <c r="BF7118" s="50"/>
      <c r="BG7118" s="50"/>
      <c r="BH7118" s="50"/>
      <c r="BI7118" s="50"/>
      <c r="BJ7118" s="50"/>
      <c r="BK7118" s="50"/>
      <c r="BL7118" s="50"/>
      <c r="BM7118" s="50"/>
      <c r="BN7118" s="50"/>
      <c r="BO7118" s="50"/>
      <c r="BP7118" s="50"/>
      <c r="BQ7118" s="50"/>
      <c r="BR7118" s="50"/>
      <c r="BS7118" s="50"/>
      <c r="BT7118" s="50"/>
      <c r="BU7118" s="50"/>
      <c r="BV7118" s="50"/>
      <c r="BW7118" s="50"/>
      <c r="BX7118" s="50"/>
      <c r="BY7118" s="50"/>
      <c r="BZ7118" s="50"/>
      <c r="CA7118" s="50"/>
      <c r="CB7118" s="50"/>
      <c r="CC7118" s="50"/>
      <c r="CD7118" s="50"/>
      <c r="CE7118" s="50"/>
      <c r="CF7118" s="50"/>
      <c r="CG7118" s="50"/>
      <c r="CH7118" s="50"/>
      <c r="CI7118" s="50"/>
      <c r="CJ7118" s="50"/>
      <c r="CK7118" s="50"/>
      <c r="CL7118" s="50"/>
      <c r="CM7118" s="50"/>
      <c r="CN7118" s="50"/>
      <c r="CO7118" s="50"/>
      <c r="CP7118" s="50"/>
      <c r="CQ7118" s="50"/>
      <c r="CR7118" s="50"/>
      <c r="CS7118" s="50"/>
      <c r="CT7118" s="50"/>
      <c r="CU7118" s="50"/>
      <c r="CV7118" s="50"/>
      <c r="CW7118" s="50"/>
      <c r="CX7118" s="50"/>
      <c r="CY7118" s="50"/>
      <c r="CZ7118" s="50"/>
      <c r="DA7118" s="50"/>
      <c r="DB7118" s="50"/>
      <c r="DC7118" s="50"/>
      <c r="DD7118" s="50"/>
      <c r="DE7118" s="50"/>
      <c r="DF7118" s="50"/>
      <c r="DG7118" s="50"/>
    </row>
    <row r="7119" spans="1:111" x14ac:dyDescent="0.2">
      <c r="A7119" s="185"/>
      <c r="B7119" s="186"/>
      <c r="C7119" s="186"/>
      <c r="D7119" s="54"/>
      <c r="E7119" s="310"/>
      <c r="F7119" s="192"/>
      <c r="G7119" s="192"/>
      <c r="H7119" s="50"/>
      <c r="I7119" s="50"/>
      <c r="J7119" s="50"/>
      <c r="K7119" s="50"/>
      <c r="L7119" s="50"/>
      <c r="M7119" s="50"/>
      <c r="N7119" s="50"/>
      <c r="O7119" s="50"/>
      <c r="P7119" s="50"/>
      <c r="Q7119" s="50"/>
      <c r="R7119" s="50"/>
      <c r="S7119" s="50"/>
      <c r="T7119" s="50"/>
      <c r="U7119" s="50"/>
      <c r="V7119" s="50"/>
      <c r="W7119" s="50"/>
      <c r="X7119" s="50"/>
      <c r="Y7119" s="50"/>
      <c r="Z7119" s="50"/>
      <c r="AA7119" s="50"/>
      <c r="AB7119" s="50"/>
      <c r="AC7119" s="50"/>
      <c r="AD7119" s="50"/>
      <c r="AE7119" s="50"/>
      <c r="AF7119" s="50"/>
      <c r="AG7119" s="50"/>
      <c r="AH7119" s="50"/>
      <c r="AI7119" s="50"/>
      <c r="AJ7119" s="50"/>
      <c r="AK7119" s="50"/>
      <c r="AL7119" s="50"/>
      <c r="AM7119" s="50"/>
      <c r="AN7119" s="50"/>
      <c r="AO7119" s="50"/>
      <c r="AP7119" s="50"/>
      <c r="AQ7119" s="50"/>
      <c r="AR7119" s="50"/>
      <c r="AS7119" s="50"/>
      <c r="AT7119" s="50"/>
      <c r="AU7119" s="50"/>
      <c r="AV7119" s="50"/>
      <c r="AW7119" s="50"/>
      <c r="AX7119" s="50"/>
      <c r="AY7119" s="50"/>
      <c r="AZ7119" s="50"/>
      <c r="BA7119" s="50"/>
      <c r="BB7119" s="50"/>
      <c r="BC7119" s="50"/>
      <c r="BD7119" s="50"/>
      <c r="BE7119" s="50"/>
      <c r="BF7119" s="50"/>
      <c r="BG7119" s="50"/>
      <c r="BH7119" s="50"/>
      <c r="BI7119" s="50"/>
      <c r="BJ7119" s="50"/>
      <c r="BK7119" s="50"/>
      <c r="BL7119" s="50"/>
      <c r="BM7119" s="50"/>
      <c r="BN7119" s="50"/>
      <c r="BO7119" s="50"/>
      <c r="BP7119" s="50"/>
      <c r="BQ7119" s="50"/>
      <c r="BR7119" s="50"/>
      <c r="BS7119" s="50"/>
      <c r="BT7119" s="50"/>
      <c r="BU7119" s="50"/>
      <c r="BV7119" s="50"/>
      <c r="BW7119" s="50"/>
      <c r="BX7119" s="50"/>
      <c r="BY7119" s="50"/>
      <c r="BZ7119" s="50"/>
      <c r="CA7119" s="50"/>
      <c r="CB7119" s="50"/>
      <c r="CC7119" s="50"/>
      <c r="CD7119" s="50"/>
      <c r="CE7119" s="50"/>
      <c r="CF7119" s="50"/>
      <c r="CG7119" s="50"/>
      <c r="CH7119" s="50"/>
      <c r="CI7119" s="50"/>
      <c r="CJ7119" s="50"/>
      <c r="CK7119" s="50"/>
      <c r="CL7119" s="50"/>
      <c r="CM7119" s="50"/>
      <c r="CN7119" s="50"/>
      <c r="CO7119" s="50"/>
      <c r="CP7119" s="50"/>
      <c r="CQ7119" s="50"/>
      <c r="CR7119" s="50"/>
      <c r="CS7119" s="50"/>
      <c r="CT7119" s="50"/>
      <c r="CU7119" s="50"/>
      <c r="CV7119" s="50"/>
      <c r="CW7119" s="50"/>
      <c r="CX7119" s="50"/>
      <c r="CY7119" s="50"/>
      <c r="CZ7119" s="50"/>
      <c r="DA7119" s="50"/>
      <c r="DB7119" s="50"/>
      <c r="DC7119" s="50"/>
      <c r="DD7119" s="50"/>
      <c r="DE7119" s="50"/>
      <c r="DF7119" s="50"/>
      <c r="DG7119" s="50"/>
    </row>
    <row r="7120" spans="1:111" x14ac:dyDescent="0.2">
      <c r="A7120" s="185"/>
      <c r="B7120" s="186"/>
      <c r="C7120" s="186"/>
      <c r="D7120" s="54"/>
      <c r="E7120" s="310"/>
      <c r="F7120" s="192"/>
      <c r="G7120" s="192"/>
      <c r="H7120" s="50"/>
      <c r="I7120" s="50"/>
      <c r="J7120" s="50"/>
      <c r="K7120" s="50"/>
      <c r="L7120" s="50"/>
      <c r="M7120" s="50"/>
      <c r="N7120" s="50"/>
      <c r="O7120" s="50"/>
      <c r="P7120" s="50"/>
      <c r="Q7120" s="50"/>
      <c r="R7120" s="50"/>
      <c r="S7120" s="50"/>
      <c r="T7120" s="50"/>
      <c r="U7120" s="50"/>
      <c r="V7120" s="50"/>
      <c r="W7120" s="50"/>
      <c r="X7120" s="50"/>
      <c r="Y7120" s="50"/>
      <c r="Z7120" s="50"/>
      <c r="AA7120" s="50"/>
      <c r="AB7120" s="50"/>
      <c r="AC7120" s="50"/>
      <c r="AD7120" s="50"/>
      <c r="AE7120" s="50"/>
      <c r="AF7120" s="50"/>
      <c r="AG7120" s="50"/>
      <c r="AH7120" s="50"/>
      <c r="AI7120" s="50"/>
      <c r="AJ7120" s="50"/>
      <c r="AK7120" s="50"/>
      <c r="AL7120" s="50"/>
      <c r="AM7120" s="50"/>
      <c r="AN7120" s="50"/>
      <c r="AO7120" s="50"/>
      <c r="AP7120" s="50"/>
      <c r="AQ7120" s="50"/>
      <c r="AR7120" s="50"/>
      <c r="AS7120" s="50"/>
      <c r="AT7120" s="50"/>
      <c r="AU7120" s="50"/>
      <c r="AV7120" s="50"/>
      <c r="AW7120" s="50"/>
      <c r="AX7120" s="50"/>
      <c r="AY7120" s="50"/>
      <c r="AZ7120" s="50"/>
      <c r="BA7120" s="50"/>
      <c r="BB7120" s="50"/>
      <c r="BC7120" s="50"/>
      <c r="BD7120" s="50"/>
      <c r="BE7120" s="50"/>
      <c r="BF7120" s="50"/>
      <c r="BG7120" s="50"/>
      <c r="BH7120" s="50"/>
      <c r="BI7120" s="50"/>
      <c r="BJ7120" s="50"/>
      <c r="BK7120" s="50"/>
      <c r="BL7120" s="50"/>
      <c r="BM7120" s="50"/>
      <c r="BN7120" s="50"/>
      <c r="BO7120" s="50"/>
      <c r="BP7120" s="50"/>
      <c r="BQ7120" s="50"/>
      <c r="BR7120" s="50"/>
      <c r="BS7120" s="50"/>
      <c r="BT7120" s="50"/>
      <c r="BU7120" s="50"/>
      <c r="BV7120" s="50"/>
      <c r="BW7120" s="50"/>
      <c r="BX7120" s="50"/>
      <c r="BY7120" s="50"/>
      <c r="BZ7120" s="50"/>
      <c r="CA7120" s="50"/>
      <c r="CB7120" s="50"/>
      <c r="CC7120" s="50"/>
      <c r="CD7120" s="50"/>
      <c r="CE7120" s="50"/>
      <c r="CF7120" s="50"/>
      <c r="CG7120" s="50"/>
      <c r="CH7120" s="50"/>
      <c r="CI7120" s="50"/>
      <c r="CJ7120" s="50"/>
      <c r="CK7120" s="50"/>
      <c r="CL7120" s="50"/>
      <c r="CM7120" s="50"/>
      <c r="CN7120" s="50"/>
      <c r="CO7120" s="50"/>
      <c r="CP7120" s="50"/>
      <c r="CQ7120" s="50"/>
      <c r="CR7120" s="50"/>
      <c r="CS7120" s="50"/>
      <c r="CT7120" s="50"/>
      <c r="CU7120" s="50"/>
      <c r="CV7120" s="50"/>
      <c r="CW7120" s="50"/>
      <c r="CX7120" s="50"/>
      <c r="CY7120" s="50"/>
      <c r="CZ7120" s="50"/>
      <c r="DA7120" s="50"/>
      <c r="DB7120" s="50"/>
      <c r="DC7120" s="50"/>
      <c r="DD7120" s="50"/>
      <c r="DE7120" s="50"/>
      <c r="DF7120" s="50"/>
      <c r="DG7120" s="50"/>
    </row>
    <row r="7121" spans="1:111" x14ac:dyDescent="0.2">
      <c r="A7121" s="185"/>
      <c r="B7121" s="186"/>
      <c r="C7121" s="186"/>
      <c r="D7121" s="54"/>
      <c r="E7121" s="310"/>
      <c r="F7121" s="192"/>
      <c r="G7121" s="192"/>
      <c r="H7121" s="50"/>
      <c r="I7121" s="50"/>
      <c r="J7121" s="50"/>
      <c r="K7121" s="50"/>
      <c r="L7121" s="50"/>
      <c r="M7121" s="50"/>
      <c r="N7121" s="50"/>
      <c r="O7121" s="50"/>
      <c r="P7121" s="50"/>
      <c r="Q7121" s="50"/>
      <c r="R7121" s="50"/>
      <c r="S7121" s="50"/>
      <c r="T7121" s="50"/>
      <c r="U7121" s="50"/>
      <c r="V7121" s="50"/>
      <c r="W7121" s="50"/>
      <c r="X7121" s="50"/>
      <c r="Y7121" s="50"/>
      <c r="Z7121" s="50"/>
      <c r="AA7121" s="50"/>
      <c r="AB7121" s="50"/>
      <c r="AC7121" s="50"/>
      <c r="AD7121" s="50"/>
      <c r="AE7121" s="50"/>
      <c r="AF7121" s="50"/>
      <c r="AG7121" s="50"/>
      <c r="AH7121" s="50"/>
      <c r="AI7121" s="50"/>
      <c r="AJ7121" s="50"/>
      <c r="AK7121" s="50"/>
      <c r="AL7121" s="50"/>
      <c r="AM7121" s="50"/>
      <c r="AN7121" s="50"/>
      <c r="AO7121" s="50"/>
      <c r="AP7121" s="50"/>
      <c r="AQ7121" s="50"/>
      <c r="AR7121" s="50"/>
      <c r="AS7121" s="50"/>
      <c r="AT7121" s="50"/>
      <c r="AU7121" s="50"/>
      <c r="AV7121" s="50"/>
      <c r="AW7121" s="50"/>
      <c r="AX7121" s="50"/>
      <c r="AY7121" s="50"/>
      <c r="AZ7121" s="50"/>
      <c r="BA7121" s="50"/>
      <c r="BB7121" s="50"/>
      <c r="BC7121" s="50"/>
      <c r="BD7121" s="50"/>
      <c r="BE7121" s="50"/>
      <c r="BF7121" s="50"/>
      <c r="BG7121" s="50"/>
      <c r="BH7121" s="50"/>
      <c r="BI7121" s="50"/>
      <c r="BJ7121" s="50"/>
      <c r="BK7121" s="50"/>
      <c r="BL7121" s="50"/>
      <c r="BM7121" s="50"/>
      <c r="BN7121" s="50"/>
      <c r="BO7121" s="50"/>
      <c r="BP7121" s="50"/>
      <c r="BQ7121" s="50"/>
      <c r="BR7121" s="50"/>
      <c r="BS7121" s="50"/>
      <c r="BT7121" s="50"/>
      <c r="BU7121" s="50"/>
      <c r="BV7121" s="50"/>
      <c r="BW7121" s="50"/>
      <c r="BX7121" s="50"/>
      <c r="BY7121" s="50"/>
      <c r="BZ7121" s="50"/>
      <c r="CA7121" s="50"/>
      <c r="CB7121" s="50"/>
      <c r="CC7121" s="50"/>
      <c r="CD7121" s="50"/>
      <c r="CE7121" s="50"/>
      <c r="CF7121" s="50"/>
      <c r="CG7121" s="50"/>
      <c r="CH7121" s="50"/>
      <c r="CI7121" s="50"/>
      <c r="CJ7121" s="50"/>
      <c r="CK7121" s="50"/>
      <c r="CL7121" s="50"/>
      <c r="CM7121" s="50"/>
      <c r="CN7121" s="50"/>
      <c r="CO7121" s="50"/>
      <c r="CP7121" s="50"/>
      <c r="CQ7121" s="50"/>
      <c r="CR7121" s="50"/>
      <c r="CS7121" s="50"/>
      <c r="CT7121" s="50"/>
      <c r="CU7121" s="50"/>
      <c r="CV7121" s="50"/>
      <c r="CW7121" s="50"/>
      <c r="CX7121" s="50"/>
      <c r="CY7121" s="50"/>
      <c r="CZ7121" s="50"/>
      <c r="DA7121" s="50"/>
      <c r="DB7121" s="50"/>
      <c r="DC7121" s="50"/>
      <c r="DD7121" s="50"/>
      <c r="DE7121" s="50"/>
      <c r="DF7121" s="50"/>
      <c r="DG7121" s="50"/>
    </row>
    <row r="7122" spans="1:111" x14ac:dyDescent="0.2">
      <c r="A7122" s="185"/>
      <c r="B7122" s="186"/>
      <c r="C7122" s="186"/>
      <c r="D7122" s="54"/>
      <c r="E7122" s="310"/>
      <c r="F7122" s="192"/>
      <c r="G7122" s="192"/>
      <c r="H7122" s="50"/>
      <c r="I7122" s="50"/>
      <c r="J7122" s="50"/>
      <c r="K7122" s="50"/>
      <c r="L7122" s="50"/>
      <c r="M7122" s="50"/>
      <c r="N7122" s="50"/>
      <c r="O7122" s="50"/>
      <c r="P7122" s="50"/>
      <c r="Q7122" s="50"/>
      <c r="R7122" s="50"/>
      <c r="S7122" s="50"/>
      <c r="T7122" s="50"/>
      <c r="U7122" s="50"/>
      <c r="V7122" s="50"/>
      <c r="W7122" s="50"/>
      <c r="X7122" s="50"/>
      <c r="Y7122" s="50"/>
      <c r="Z7122" s="50"/>
      <c r="AA7122" s="50"/>
      <c r="AB7122" s="50"/>
      <c r="AC7122" s="50"/>
      <c r="AD7122" s="50"/>
      <c r="AE7122" s="50"/>
      <c r="AF7122" s="50"/>
      <c r="AG7122" s="50"/>
      <c r="AH7122" s="50"/>
      <c r="AI7122" s="50"/>
      <c r="AJ7122" s="50"/>
      <c r="AK7122" s="50"/>
      <c r="AL7122" s="50"/>
      <c r="AM7122" s="50"/>
      <c r="AN7122" s="50"/>
      <c r="AO7122" s="50"/>
      <c r="AP7122" s="50"/>
      <c r="AQ7122" s="50"/>
      <c r="AR7122" s="50"/>
      <c r="AS7122" s="50"/>
      <c r="AT7122" s="50"/>
      <c r="AU7122" s="50"/>
      <c r="AV7122" s="50"/>
      <c r="AW7122" s="50"/>
      <c r="AX7122" s="50"/>
      <c r="AY7122" s="50"/>
      <c r="AZ7122" s="50"/>
      <c r="BA7122" s="50"/>
      <c r="BB7122" s="50"/>
      <c r="BC7122" s="50"/>
      <c r="BD7122" s="50"/>
      <c r="BE7122" s="50"/>
      <c r="BF7122" s="50"/>
      <c r="BG7122" s="50"/>
      <c r="BH7122" s="50"/>
      <c r="BI7122" s="50"/>
      <c r="BJ7122" s="50"/>
      <c r="BK7122" s="50"/>
      <c r="BL7122" s="50"/>
      <c r="BM7122" s="50"/>
      <c r="BN7122" s="50"/>
      <c r="BO7122" s="50"/>
      <c r="BP7122" s="50"/>
      <c r="BQ7122" s="50"/>
      <c r="BR7122" s="50"/>
      <c r="BS7122" s="50"/>
      <c r="BT7122" s="50"/>
      <c r="BU7122" s="50"/>
      <c r="BV7122" s="50"/>
      <c r="BW7122" s="50"/>
      <c r="BX7122" s="50"/>
      <c r="BY7122" s="50"/>
      <c r="BZ7122" s="50"/>
      <c r="CA7122" s="50"/>
      <c r="CB7122" s="50"/>
      <c r="CC7122" s="50"/>
      <c r="CD7122" s="50"/>
      <c r="CE7122" s="50"/>
      <c r="CF7122" s="50"/>
      <c r="CG7122" s="50"/>
      <c r="CH7122" s="50"/>
      <c r="CI7122" s="50"/>
      <c r="CJ7122" s="50"/>
      <c r="CK7122" s="50"/>
      <c r="CL7122" s="50"/>
      <c r="CM7122" s="50"/>
      <c r="CN7122" s="50"/>
      <c r="CO7122" s="50"/>
      <c r="CP7122" s="50"/>
      <c r="CQ7122" s="50"/>
      <c r="CR7122" s="50"/>
      <c r="CS7122" s="50"/>
      <c r="CT7122" s="50"/>
      <c r="CU7122" s="50"/>
      <c r="CV7122" s="50"/>
      <c r="CW7122" s="50"/>
      <c r="CX7122" s="50"/>
      <c r="CY7122" s="50"/>
      <c r="CZ7122" s="50"/>
      <c r="DA7122" s="50"/>
      <c r="DB7122" s="50"/>
      <c r="DC7122" s="50"/>
      <c r="DD7122" s="50"/>
      <c r="DE7122" s="50"/>
      <c r="DF7122" s="50"/>
      <c r="DG7122" s="50"/>
    </row>
    <row r="7123" spans="1:111" x14ac:dyDescent="0.2">
      <c r="A7123" s="185"/>
      <c r="B7123" s="186"/>
      <c r="C7123" s="186"/>
      <c r="D7123" s="54"/>
      <c r="E7123" s="310"/>
      <c r="F7123" s="192"/>
      <c r="G7123" s="192"/>
      <c r="H7123" s="50"/>
      <c r="I7123" s="50"/>
      <c r="J7123" s="50"/>
      <c r="K7123" s="50"/>
      <c r="L7123" s="50"/>
      <c r="M7123" s="50"/>
      <c r="N7123" s="50"/>
      <c r="O7123" s="50"/>
      <c r="P7123" s="50"/>
      <c r="Q7123" s="50"/>
      <c r="R7123" s="50"/>
      <c r="S7123" s="50"/>
      <c r="T7123" s="50"/>
      <c r="U7123" s="50"/>
      <c r="V7123" s="50"/>
      <c r="W7123" s="50"/>
      <c r="X7123" s="50"/>
      <c r="Y7123" s="50"/>
      <c r="Z7123" s="50"/>
      <c r="AA7123" s="50"/>
      <c r="AB7123" s="50"/>
      <c r="AC7123" s="50"/>
      <c r="AD7123" s="50"/>
      <c r="AE7123" s="50"/>
      <c r="AF7123" s="50"/>
      <c r="AG7123" s="50"/>
      <c r="AH7123" s="50"/>
      <c r="AI7123" s="50"/>
      <c r="AJ7123" s="50"/>
      <c r="AK7123" s="50"/>
      <c r="AL7123" s="50"/>
      <c r="AM7123" s="50"/>
      <c r="AN7123" s="50"/>
      <c r="AO7123" s="50"/>
      <c r="AP7123" s="50"/>
      <c r="AQ7123" s="50"/>
      <c r="AR7123" s="50"/>
      <c r="AS7123" s="50"/>
      <c r="AT7123" s="50"/>
      <c r="AU7123" s="50"/>
      <c r="AV7123" s="50"/>
      <c r="AW7123" s="50"/>
      <c r="AX7123" s="50"/>
      <c r="AY7123" s="50"/>
      <c r="AZ7123" s="50"/>
      <c r="BA7123" s="50"/>
      <c r="BB7123" s="50"/>
      <c r="BC7123" s="50"/>
      <c r="BD7123" s="50"/>
      <c r="BE7123" s="50"/>
      <c r="BF7123" s="50"/>
      <c r="BG7123" s="50"/>
      <c r="BH7123" s="50"/>
      <c r="BI7123" s="50"/>
      <c r="BJ7123" s="50"/>
      <c r="BK7123" s="50"/>
      <c r="BL7123" s="50"/>
      <c r="BM7123" s="50"/>
      <c r="BN7123" s="50"/>
      <c r="BO7123" s="50"/>
      <c r="BP7123" s="50"/>
      <c r="BQ7123" s="50"/>
      <c r="BR7123" s="50"/>
      <c r="BS7123" s="50"/>
      <c r="BT7123" s="50"/>
      <c r="BU7123" s="50"/>
      <c r="BV7123" s="50"/>
      <c r="BW7123" s="50"/>
      <c r="BX7123" s="50"/>
      <c r="BY7123" s="50"/>
      <c r="BZ7123" s="50"/>
      <c r="CA7123" s="50"/>
      <c r="CB7123" s="50"/>
      <c r="CC7123" s="50"/>
      <c r="CD7123" s="50"/>
      <c r="CE7123" s="50"/>
      <c r="CF7123" s="50"/>
      <c r="CG7123" s="50"/>
      <c r="CH7123" s="50"/>
      <c r="CI7123" s="50"/>
      <c r="CJ7123" s="50"/>
      <c r="CK7123" s="50"/>
      <c r="CL7123" s="50"/>
      <c r="CM7123" s="50"/>
      <c r="CN7123" s="50"/>
      <c r="CO7123" s="50"/>
      <c r="CP7123" s="50"/>
      <c r="CQ7123" s="50"/>
      <c r="CR7123" s="50"/>
      <c r="CS7123" s="50"/>
      <c r="CT7123" s="50"/>
      <c r="CU7123" s="50"/>
      <c r="CV7123" s="50"/>
      <c r="CW7123" s="50"/>
      <c r="CX7123" s="50"/>
      <c r="CY7123" s="50"/>
      <c r="CZ7123" s="50"/>
      <c r="DA7123" s="50"/>
      <c r="DB7123" s="50"/>
      <c r="DC7123" s="50"/>
      <c r="DD7123" s="50"/>
      <c r="DE7123" s="50"/>
      <c r="DF7123" s="50"/>
      <c r="DG7123" s="50"/>
    </row>
    <row r="7124" spans="1:111" x14ac:dyDescent="0.2">
      <c r="A7124" s="185"/>
      <c r="B7124" s="186"/>
      <c r="C7124" s="186"/>
      <c r="D7124" s="54"/>
      <c r="E7124" s="310"/>
      <c r="F7124" s="192"/>
      <c r="G7124" s="192"/>
      <c r="H7124" s="50"/>
      <c r="I7124" s="50"/>
      <c r="J7124" s="50"/>
      <c r="K7124" s="50"/>
      <c r="L7124" s="50"/>
      <c r="M7124" s="50"/>
      <c r="N7124" s="50"/>
      <c r="O7124" s="50"/>
      <c r="P7124" s="50"/>
      <c r="Q7124" s="50"/>
      <c r="R7124" s="50"/>
      <c r="S7124" s="50"/>
      <c r="T7124" s="50"/>
      <c r="U7124" s="50"/>
      <c r="V7124" s="50"/>
      <c r="W7124" s="50"/>
      <c r="X7124" s="50"/>
      <c r="Y7124" s="50"/>
      <c r="Z7124" s="50"/>
      <c r="AA7124" s="50"/>
      <c r="AB7124" s="50"/>
      <c r="AC7124" s="50"/>
      <c r="AD7124" s="50"/>
      <c r="AE7124" s="50"/>
      <c r="AF7124" s="50"/>
      <c r="AG7124" s="50"/>
      <c r="AH7124" s="50"/>
      <c r="AI7124" s="50"/>
      <c r="AJ7124" s="50"/>
      <c r="AK7124" s="50"/>
      <c r="AL7124" s="50"/>
      <c r="AM7124" s="50"/>
      <c r="AN7124" s="50"/>
      <c r="AO7124" s="50"/>
      <c r="AP7124" s="50"/>
      <c r="AQ7124" s="50"/>
      <c r="AR7124" s="50"/>
      <c r="AS7124" s="50"/>
      <c r="AT7124" s="50"/>
      <c r="AU7124" s="50"/>
      <c r="AV7124" s="50"/>
      <c r="AW7124" s="50"/>
      <c r="AX7124" s="50"/>
      <c r="AY7124" s="50"/>
      <c r="AZ7124" s="50"/>
      <c r="BA7124" s="50"/>
      <c r="BB7124" s="50"/>
      <c r="BC7124" s="50"/>
      <c r="BD7124" s="50"/>
      <c r="BE7124" s="50"/>
      <c r="BF7124" s="50"/>
      <c r="BG7124" s="50"/>
      <c r="BH7124" s="50"/>
      <c r="BI7124" s="50"/>
      <c r="BJ7124" s="50"/>
      <c r="BK7124" s="50"/>
      <c r="BL7124" s="50"/>
      <c r="BM7124" s="50"/>
      <c r="BN7124" s="50"/>
      <c r="BO7124" s="50"/>
      <c r="BP7124" s="50"/>
      <c r="BQ7124" s="50"/>
      <c r="BR7124" s="50"/>
      <c r="BS7124" s="50"/>
      <c r="BT7124" s="50"/>
      <c r="BU7124" s="50"/>
      <c r="BV7124" s="50"/>
      <c r="BW7124" s="50"/>
      <c r="BX7124" s="50"/>
      <c r="BY7124" s="50"/>
      <c r="BZ7124" s="50"/>
      <c r="CA7124" s="50"/>
      <c r="CB7124" s="50"/>
      <c r="CC7124" s="50"/>
      <c r="CD7124" s="50"/>
      <c r="CE7124" s="50"/>
      <c r="CF7124" s="50"/>
      <c r="CG7124" s="50"/>
      <c r="CH7124" s="50"/>
      <c r="CI7124" s="50"/>
      <c r="CJ7124" s="50"/>
      <c r="CK7124" s="50"/>
      <c r="CL7124" s="50"/>
      <c r="CM7124" s="50"/>
      <c r="CN7124" s="50"/>
      <c r="CO7124" s="50"/>
      <c r="CP7124" s="50"/>
      <c r="CQ7124" s="50"/>
      <c r="CR7124" s="50"/>
      <c r="CS7124" s="50"/>
      <c r="CT7124" s="50"/>
      <c r="CU7124" s="50"/>
      <c r="CV7124" s="50"/>
      <c r="CW7124" s="50"/>
      <c r="CX7124" s="50"/>
      <c r="CY7124" s="50"/>
      <c r="CZ7124" s="50"/>
      <c r="DA7124" s="50"/>
      <c r="DB7124" s="50"/>
      <c r="DC7124" s="50"/>
      <c r="DD7124" s="50"/>
      <c r="DE7124" s="50"/>
      <c r="DF7124" s="50"/>
      <c r="DG7124" s="50"/>
    </row>
    <row r="7125" spans="1:111" x14ac:dyDescent="0.2">
      <c r="A7125" s="185"/>
      <c r="B7125" s="186"/>
      <c r="C7125" s="186"/>
      <c r="D7125" s="54"/>
      <c r="E7125" s="310"/>
      <c r="F7125" s="192"/>
      <c r="G7125" s="192"/>
      <c r="H7125" s="50"/>
      <c r="I7125" s="50"/>
      <c r="J7125" s="50"/>
      <c r="K7125" s="50"/>
      <c r="L7125" s="50"/>
      <c r="M7125" s="50"/>
      <c r="N7125" s="50"/>
      <c r="O7125" s="50"/>
      <c r="P7125" s="50"/>
      <c r="Q7125" s="50"/>
      <c r="R7125" s="50"/>
      <c r="S7125" s="50"/>
      <c r="T7125" s="50"/>
      <c r="U7125" s="50"/>
      <c r="V7125" s="50"/>
      <c r="W7125" s="50"/>
      <c r="X7125" s="50"/>
      <c r="Y7125" s="50"/>
      <c r="Z7125" s="50"/>
      <c r="AA7125" s="50"/>
      <c r="AB7125" s="50"/>
      <c r="AC7125" s="50"/>
      <c r="AD7125" s="50"/>
      <c r="AE7125" s="50"/>
      <c r="AF7125" s="50"/>
      <c r="AG7125" s="50"/>
      <c r="AH7125" s="50"/>
      <c r="AI7125" s="50"/>
      <c r="AJ7125" s="50"/>
      <c r="AK7125" s="50"/>
      <c r="AL7125" s="50"/>
      <c r="AM7125" s="50"/>
      <c r="AN7125" s="50"/>
      <c r="AO7125" s="50"/>
      <c r="AP7125" s="50"/>
      <c r="AQ7125" s="50"/>
      <c r="AR7125" s="50"/>
      <c r="AS7125" s="50"/>
      <c r="AT7125" s="50"/>
      <c r="AU7125" s="50"/>
      <c r="AV7125" s="50"/>
      <c r="AW7125" s="50"/>
      <c r="AX7125" s="50"/>
      <c r="AY7125" s="50"/>
      <c r="AZ7125" s="50"/>
      <c r="BA7125" s="50"/>
      <c r="BB7125" s="50"/>
      <c r="BC7125" s="50"/>
      <c r="BD7125" s="50"/>
      <c r="BE7125" s="50"/>
      <c r="BF7125" s="50"/>
      <c r="BG7125" s="50"/>
      <c r="BH7125" s="50"/>
      <c r="BI7125" s="50"/>
      <c r="BJ7125" s="50"/>
      <c r="BK7125" s="50"/>
      <c r="BL7125" s="50"/>
      <c r="BM7125" s="50"/>
      <c r="BN7125" s="50"/>
      <c r="BO7125" s="50"/>
      <c r="BP7125" s="50"/>
      <c r="BQ7125" s="50"/>
      <c r="BR7125" s="50"/>
      <c r="BS7125" s="50"/>
      <c r="BT7125" s="50"/>
      <c r="BU7125" s="50"/>
      <c r="BV7125" s="50"/>
      <c r="BW7125" s="50"/>
      <c r="BX7125" s="50"/>
      <c r="BY7125" s="50"/>
      <c r="BZ7125" s="50"/>
      <c r="CA7125" s="50"/>
      <c r="CB7125" s="50"/>
      <c r="CC7125" s="50"/>
      <c r="CD7125" s="50"/>
      <c r="CE7125" s="50"/>
      <c r="CF7125" s="50"/>
      <c r="CG7125" s="50"/>
      <c r="CH7125" s="50"/>
      <c r="CI7125" s="50"/>
      <c r="CJ7125" s="50"/>
      <c r="CK7125" s="50"/>
      <c r="CL7125" s="50"/>
      <c r="CM7125" s="50"/>
      <c r="CN7125" s="50"/>
      <c r="CO7125" s="50"/>
      <c r="CP7125" s="50"/>
      <c r="CQ7125" s="50"/>
      <c r="CR7125" s="50"/>
      <c r="CS7125" s="50"/>
      <c r="CT7125" s="50"/>
      <c r="CU7125" s="50"/>
      <c r="CV7125" s="50"/>
      <c r="CW7125" s="50"/>
      <c r="CX7125" s="50"/>
      <c r="CY7125" s="50"/>
      <c r="CZ7125" s="50"/>
      <c r="DA7125" s="50"/>
      <c r="DB7125" s="50"/>
      <c r="DC7125" s="50"/>
      <c r="DD7125" s="50"/>
      <c r="DE7125" s="50"/>
      <c r="DF7125" s="50"/>
      <c r="DG7125" s="50"/>
    </row>
    <row r="7126" spans="1:111" x14ac:dyDescent="0.2">
      <c r="A7126" s="185"/>
      <c r="B7126" s="186"/>
      <c r="C7126" s="186"/>
      <c r="D7126" s="54"/>
      <c r="E7126" s="310"/>
      <c r="F7126" s="192"/>
      <c r="G7126" s="192"/>
      <c r="H7126" s="50"/>
      <c r="I7126" s="50"/>
      <c r="J7126" s="50"/>
      <c r="K7126" s="50"/>
      <c r="L7126" s="50"/>
      <c r="M7126" s="50"/>
      <c r="N7126" s="50"/>
      <c r="O7126" s="50"/>
      <c r="P7126" s="50"/>
      <c r="Q7126" s="50"/>
      <c r="R7126" s="50"/>
      <c r="S7126" s="50"/>
      <c r="T7126" s="50"/>
      <c r="U7126" s="50"/>
      <c r="V7126" s="50"/>
      <c r="W7126" s="50"/>
      <c r="X7126" s="50"/>
      <c r="Y7126" s="50"/>
      <c r="Z7126" s="50"/>
      <c r="AA7126" s="50"/>
      <c r="AB7126" s="50"/>
      <c r="AC7126" s="50"/>
      <c r="AD7126" s="50"/>
      <c r="AE7126" s="50"/>
      <c r="AF7126" s="50"/>
      <c r="AG7126" s="50"/>
      <c r="AH7126" s="50"/>
      <c r="AI7126" s="50"/>
      <c r="AJ7126" s="50"/>
      <c r="AK7126" s="50"/>
      <c r="AL7126" s="50"/>
      <c r="AM7126" s="50"/>
      <c r="AN7126" s="50"/>
      <c r="AO7126" s="50"/>
      <c r="AP7126" s="50"/>
      <c r="AQ7126" s="50"/>
      <c r="AR7126" s="50"/>
      <c r="AS7126" s="50"/>
      <c r="AT7126" s="50"/>
      <c r="AU7126" s="50"/>
      <c r="AV7126" s="50"/>
      <c r="AW7126" s="50"/>
      <c r="AX7126" s="50"/>
      <c r="AY7126" s="50"/>
      <c r="AZ7126" s="50"/>
      <c r="BA7126" s="50"/>
      <c r="BB7126" s="50"/>
      <c r="BC7126" s="50"/>
      <c r="BD7126" s="50"/>
      <c r="BE7126" s="50"/>
      <c r="BF7126" s="50"/>
      <c r="BG7126" s="50"/>
      <c r="BH7126" s="50"/>
      <c r="BI7126" s="50"/>
      <c r="BJ7126" s="50"/>
      <c r="BK7126" s="50"/>
      <c r="BL7126" s="50"/>
      <c r="BM7126" s="50"/>
      <c r="BN7126" s="50"/>
      <c r="BO7126" s="50"/>
      <c r="BP7126" s="50"/>
      <c r="BQ7126" s="50"/>
      <c r="BR7126" s="50"/>
      <c r="BS7126" s="50"/>
      <c r="BT7126" s="50"/>
      <c r="BU7126" s="50"/>
      <c r="BV7126" s="50"/>
      <c r="BW7126" s="50"/>
      <c r="BX7126" s="50"/>
      <c r="BY7126" s="50"/>
      <c r="BZ7126" s="50"/>
      <c r="CA7126" s="50"/>
      <c r="CB7126" s="50"/>
      <c r="CC7126" s="50"/>
      <c r="CD7126" s="50"/>
      <c r="CE7126" s="50"/>
      <c r="CF7126" s="50"/>
      <c r="CG7126" s="50"/>
      <c r="CH7126" s="50"/>
      <c r="CI7126" s="50"/>
      <c r="CJ7126" s="50"/>
      <c r="CK7126" s="50"/>
      <c r="CL7126" s="50"/>
      <c r="CM7126" s="50"/>
      <c r="CN7126" s="50"/>
      <c r="CO7126" s="50"/>
      <c r="CP7126" s="50"/>
      <c r="CQ7126" s="50"/>
      <c r="CR7126" s="50"/>
      <c r="CS7126" s="50"/>
      <c r="CT7126" s="50"/>
      <c r="CU7126" s="50"/>
      <c r="CV7126" s="50"/>
      <c r="CW7126" s="50"/>
      <c r="CX7126" s="50"/>
      <c r="CY7126" s="50"/>
      <c r="CZ7126" s="50"/>
      <c r="DA7126" s="50"/>
      <c r="DB7126" s="50"/>
      <c r="DC7126" s="50"/>
      <c r="DD7126" s="50"/>
      <c r="DE7126" s="50"/>
      <c r="DF7126" s="50"/>
      <c r="DG7126" s="50"/>
    </row>
    <row r="7127" spans="1:111" x14ac:dyDescent="0.2">
      <c r="A7127" s="185"/>
      <c r="B7127" s="186"/>
      <c r="C7127" s="186"/>
      <c r="D7127" s="54"/>
      <c r="E7127" s="310"/>
      <c r="F7127" s="192"/>
      <c r="G7127" s="192"/>
      <c r="H7127" s="50"/>
      <c r="I7127" s="50"/>
      <c r="J7127" s="50"/>
      <c r="K7127" s="50"/>
      <c r="L7127" s="50"/>
      <c r="M7127" s="50"/>
      <c r="N7127" s="50"/>
      <c r="O7127" s="50"/>
      <c r="P7127" s="50"/>
      <c r="Q7127" s="50"/>
      <c r="R7127" s="50"/>
      <c r="S7127" s="50"/>
      <c r="T7127" s="50"/>
      <c r="U7127" s="50"/>
      <c r="V7127" s="50"/>
      <c r="W7127" s="50"/>
      <c r="X7127" s="50"/>
      <c r="Y7127" s="50"/>
      <c r="Z7127" s="50"/>
      <c r="AA7127" s="50"/>
      <c r="AB7127" s="50"/>
      <c r="AC7127" s="50"/>
      <c r="AD7127" s="50"/>
      <c r="AE7127" s="50"/>
      <c r="AF7127" s="50"/>
      <c r="AG7127" s="50"/>
      <c r="AH7127" s="50"/>
      <c r="AI7127" s="50"/>
      <c r="AJ7127" s="50"/>
      <c r="AK7127" s="50"/>
      <c r="AL7127" s="50"/>
      <c r="AM7127" s="50"/>
      <c r="AN7127" s="50"/>
      <c r="AO7127" s="50"/>
      <c r="AP7127" s="50"/>
      <c r="AQ7127" s="50"/>
      <c r="AR7127" s="50"/>
      <c r="AS7127" s="50"/>
      <c r="AT7127" s="50"/>
      <c r="AU7127" s="50"/>
      <c r="AV7127" s="50"/>
      <c r="AW7127" s="50"/>
      <c r="AX7127" s="50"/>
      <c r="AY7127" s="50"/>
      <c r="AZ7127" s="50"/>
      <c r="BA7127" s="50"/>
      <c r="BB7127" s="50"/>
      <c r="BC7127" s="50"/>
      <c r="BD7127" s="50"/>
      <c r="BE7127" s="50"/>
      <c r="BF7127" s="50"/>
      <c r="BG7127" s="50"/>
      <c r="BH7127" s="50"/>
      <c r="BI7127" s="50"/>
      <c r="BJ7127" s="50"/>
      <c r="BK7127" s="50"/>
      <c r="BL7127" s="50"/>
      <c r="BM7127" s="50"/>
      <c r="BN7127" s="50"/>
      <c r="BO7127" s="50"/>
      <c r="BP7127" s="50"/>
      <c r="BQ7127" s="50"/>
      <c r="BR7127" s="50"/>
      <c r="BS7127" s="50"/>
      <c r="BT7127" s="50"/>
      <c r="BU7127" s="50"/>
      <c r="BV7127" s="50"/>
      <c r="BW7127" s="50"/>
      <c r="BX7127" s="50"/>
      <c r="BY7127" s="50"/>
      <c r="BZ7127" s="50"/>
      <c r="CA7127" s="50"/>
      <c r="CB7127" s="50"/>
      <c r="CC7127" s="50"/>
      <c r="CD7127" s="50"/>
      <c r="CE7127" s="50"/>
      <c r="CF7127" s="50"/>
      <c r="CG7127" s="50"/>
      <c r="CH7127" s="50"/>
      <c r="CI7127" s="50"/>
      <c r="CJ7127" s="50"/>
      <c r="CK7127" s="50"/>
      <c r="CL7127" s="50"/>
      <c r="CM7127" s="50"/>
      <c r="CN7127" s="50"/>
      <c r="CO7127" s="50"/>
      <c r="CP7127" s="50"/>
      <c r="CQ7127" s="50"/>
      <c r="CR7127" s="50"/>
      <c r="CS7127" s="50"/>
      <c r="CT7127" s="50"/>
      <c r="CU7127" s="50"/>
      <c r="CV7127" s="50"/>
      <c r="CW7127" s="50"/>
      <c r="CX7127" s="50"/>
      <c r="CY7127" s="50"/>
      <c r="CZ7127" s="50"/>
      <c r="DA7127" s="50"/>
      <c r="DB7127" s="50"/>
      <c r="DC7127" s="50"/>
      <c r="DD7127" s="50"/>
      <c r="DE7127" s="50"/>
      <c r="DF7127" s="50"/>
      <c r="DG7127" s="50"/>
    </row>
    <row r="7128" spans="1:111" x14ac:dyDescent="0.2">
      <c r="A7128" s="185"/>
      <c r="B7128" s="186"/>
      <c r="C7128" s="186"/>
      <c r="D7128" s="54"/>
      <c r="E7128" s="310"/>
      <c r="F7128" s="192"/>
      <c r="G7128" s="192"/>
      <c r="H7128" s="50"/>
      <c r="I7128" s="50"/>
      <c r="J7128" s="50"/>
      <c r="K7128" s="50"/>
      <c r="L7128" s="50"/>
      <c r="M7128" s="50"/>
      <c r="N7128" s="50"/>
      <c r="O7128" s="50"/>
      <c r="P7128" s="50"/>
      <c r="Q7128" s="50"/>
      <c r="R7128" s="50"/>
      <c r="S7128" s="50"/>
      <c r="T7128" s="50"/>
      <c r="U7128" s="50"/>
      <c r="V7128" s="50"/>
      <c r="W7128" s="50"/>
      <c r="X7128" s="50"/>
      <c r="Y7128" s="50"/>
      <c r="Z7128" s="50"/>
      <c r="AA7128" s="50"/>
      <c r="AB7128" s="50"/>
      <c r="AC7128" s="50"/>
      <c r="AD7128" s="50"/>
      <c r="AE7128" s="50"/>
      <c r="AF7128" s="50"/>
      <c r="AG7128" s="50"/>
      <c r="AH7128" s="50"/>
      <c r="AI7128" s="50"/>
      <c r="AJ7128" s="50"/>
      <c r="AK7128" s="50"/>
      <c r="AL7128" s="50"/>
      <c r="AM7128" s="50"/>
      <c r="AN7128" s="50"/>
      <c r="AO7128" s="50"/>
      <c r="AP7128" s="50"/>
      <c r="AQ7128" s="50"/>
      <c r="AR7128" s="50"/>
      <c r="AS7128" s="50"/>
      <c r="AT7128" s="50"/>
      <c r="AU7128" s="50"/>
      <c r="AV7128" s="50"/>
      <c r="AW7128" s="50"/>
      <c r="AX7128" s="50"/>
      <c r="AY7128" s="50"/>
      <c r="AZ7128" s="50"/>
      <c r="BA7128" s="50"/>
      <c r="BB7128" s="50"/>
      <c r="BC7128" s="50"/>
      <c r="BD7128" s="50"/>
      <c r="BE7128" s="50"/>
      <c r="BF7128" s="50"/>
      <c r="BG7128" s="50"/>
      <c r="BH7128" s="50"/>
      <c r="BI7128" s="50"/>
      <c r="BJ7128" s="50"/>
      <c r="BK7128" s="50"/>
      <c r="BL7128" s="50"/>
      <c r="BM7128" s="50"/>
      <c r="BN7128" s="50"/>
      <c r="BO7128" s="50"/>
      <c r="BP7128" s="50"/>
      <c r="BQ7128" s="50"/>
      <c r="BR7128" s="50"/>
      <c r="BS7128" s="50"/>
      <c r="BT7128" s="50"/>
      <c r="BU7128" s="50"/>
      <c r="BV7128" s="50"/>
      <c r="BW7128" s="50"/>
      <c r="BX7128" s="50"/>
      <c r="BY7128" s="50"/>
      <c r="BZ7128" s="50"/>
      <c r="CA7128" s="50"/>
      <c r="CB7128" s="50"/>
      <c r="CC7128" s="50"/>
      <c r="CD7128" s="50"/>
      <c r="CE7128" s="50"/>
      <c r="CF7128" s="50"/>
      <c r="CG7128" s="50"/>
      <c r="CH7128" s="50"/>
      <c r="CI7128" s="50"/>
      <c r="CJ7128" s="50"/>
      <c r="CK7128" s="50"/>
      <c r="CL7128" s="50"/>
      <c r="CM7128" s="50"/>
      <c r="CN7128" s="50"/>
      <c r="CO7128" s="50"/>
      <c r="CP7128" s="50"/>
      <c r="CQ7128" s="50"/>
      <c r="CR7128" s="50"/>
      <c r="CS7128" s="50"/>
      <c r="CT7128" s="50"/>
      <c r="CU7128" s="50"/>
      <c r="CV7128" s="50"/>
      <c r="CW7128" s="50"/>
      <c r="CX7128" s="50"/>
      <c r="CY7128" s="50"/>
      <c r="CZ7128" s="50"/>
      <c r="DA7128" s="50"/>
      <c r="DB7128" s="50"/>
      <c r="DC7128" s="50"/>
      <c r="DD7128" s="50"/>
      <c r="DE7128" s="50"/>
      <c r="DF7128" s="50"/>
      <c r="DG7128" s="50"/>
    </row>
    <row r="7129" spans="1:111" x14ac:dyDescent="0.2">
      <c r="A7129" s="185"/>
      <c r="B7129" s="186"/>
      <c r="C7129" s="186"/>
      <c r="D7129" s="54"/>
      <c r="E7129" s="310"/>
      <c r="F7129" s="192"/>
      <c r="G7129" s="192"/>
      <c r="H7129" s="50"/>
      <c r="I7129" s="50"/>
      <c r="J7129" s="50"/>
      <c r="K7129" s="50"/>
      <c r="L7129" s="50"/>
      <c r="M7129" s="50"/>
      <c r="N7129" s="50"/>
      <c r="O7129" s="50"/>
      <c r="P7129" s="50"/>
      <c r="Q7129" s="50"/>
      <c r="R7129" s="50"/>
      <c r="S7129" s="50"/>
      <c r="T7129" s="50"/>
      <c r="U7129" s="50"/>
      <c r="V7129" s="50"/>
      <c r="W7129" s="50"/>
      <c r="X7129" s="50"/>
      <c r="Y7129" s="50"/>
      <c r="Z7129" s="50"/>
      <c r="AA7129" s="50"/>
      <c r="AB7129" s="50"/>
      <c r="AC7129" s="50"/>
      <c r="AD7129" s="50"/>
      <c r="AE7129" s="50"/>
      <c r="AF7129" s="50"/>
      <c r="AG7129" s="50"/>
      <c r="AH7129" s="50"/>
      <c r="AI7129" s="50"/>
      <c r="AJ7129" s="50"/>
      <c r="AK7129" s="50"/>
      <c r="AL7129" s="50"/>
      <c r="AM7129" s="50"/>
      <c r="AN7129" s="50"/>
      <c r="AO7129" s="50"/>
      <c r="AP7129" s="50"/>
      <c r="AQ7129" s="50"/>
      <c r="AR7129" s="50"/>
      <c r="AS7129" s="50"/>
      <c r="AT7129" s="50"/>
      <c r="AU7129" s="50"/>
      <c r="AV7129" s="50"/>
      <c r="AW7129" s="50"/>
      <c r="AX7129" s="50"/>
      <c r="AY7129" s="50"/>
      <c r="AZ7129" s="50"/>
      <c r="BA7129" s="50"/>
      <c r="BB7129" s="50"/>
      <c r="BC7129" s="50"/>
      <c r="BD7129" s="50"/>
      <c r="BE7129" s="50"/>
      <c r="BF7129" s="50"/>
      <c r="BG7129" s="50"/>
      <c r="BH7129" s="50"/>
      <c r="BI7129" s="50"/>
      <c r="BJ7129" s="50"/>
      <c r="BK7129" s="50"/>
      <c r="BL7129" s="50"/>
      <c r="BM7129" s="50"/>
      <c r="BN7129" s="50"/>
      <c r="BO7129" s="50"/>
      <c r="BP7129" s="50"/>
      <c r="BQ7129" s="50"/>
      <c r="BR7129" s="50"/>
      <c r="BS7129" s="50"/>
      <c r="BT7129" s="50"/>
      <c r="BU7129" s="50"/>
      <c r="BV7129" s="50"/>
      <c r="BW7129" s="50"/>
      <c r="BX7129" s="50"/>
      <c r="BY7129" s="50"/>
      <c r="BZ7129" s="50"/>
      <c r="CA7129" s="50"/>
      <c r="CB7129" s="50"/>
      <c r="CC7129" s="50"/>
      <c r="CD7129" s="50"/>
      <c r="CE7129" s="50"/>
      <c r="CF7129" s="50"/>
      <c r="CG7129" s="50"/>
      <c r="CH7129" s="50"/>
      <c r="CI7129" s="50"/>
      <c r="CJ7129" s="50"/>
      <c r="CK7129" s="50"/>
      <c r="CL7129" s="50"/>
      <c r="CM7129" s="50"/>
      <c r="CN7129" s="50"/>
      <c r="CO7129" s="50"/>
      <c r="CP7129" s="50"/>
      <c r="CQ7129" s="50"/>
      <c r="CR7129" s="50"/>
      <c r="CS7129" s="50"/>
      <c r="CT7129" s="50"/>
      <c r="CU7129" s="50"/>
      <c r="CV7129" s="50"/>
      <c r="CW7129" s="50"/>
      <c r="CX7129" s="50"/>
      <c r="CY7129" s="50"/>
      <c r="CZ7129" s="50"/>
      <c r="DA7129" s="50"/>
      <c r="DB7129" s="50"/>
      <c r="DC7129" s="50"/>
      <c r="DD7129" s="50"/>
      <c r="DE7129" s="50"/>
      <c r="DF7129" s="50"/>
      <c r="DG7129" s="50"/>
    </row>
    <row r="7130" spans="1:111" x14ac:dyDescent="0.2">
      <c r="A7130" s="185"/>
      <c r="B7130" s="186"/>
      <c r="C7130" s="186"/>
      <c r="D7130" s="54"/>
      <c r="E7130" s="310"/>
      <c r="F7130" s="192"/>
      <c r="G7130" s="192"/>
      <c r="H7130" s="50"/>
      <c r="I7130" s="50"/>
      <c r="J7130" s="50"/>
      <c r="K7130" s="50"/>
      <c r="L7130" s="50"/>
      <c r="M7130" s="50"/>
      <c r="N7130" s="50"/>
      <c r="O7130" s="50"/>
      <c r="P7130" s="50"/>
      <c r="Q7130" s="50"/>
      <c r="R7130" s="50"/>
      <c r="S7130" s="50"/>
      <c r="T7130" s="50"/>
      <c r="U7130" s="50"/>
      <c r="V7130" s="50"/>
      <c r="W7130" s="50"/>
      <c r="X7130" s="50"/>
      <c r="Y7130" s="50"/>
      <c r="Z7130" s="50"/>
      <c r="AA7130" s="50"/>
      <c r="AB7130" s="50"/>
      <c r="AC7130" s="50"/>
      <c r="AD7130" s="50"/>
      <c r="AE7130" s="50"/>
      <c r="AF7130" s="50"/>
      <c r="AG7130" s="50"/>
      <c r="AH7130" s="50"/>
      <c r="AI7130" s="50"/>
      <c r="AJ7130" s="50"/>
      <c r="AK7130" s="50"/>
      <c r="AL7130" s="50"/>
      <c r="AM7130" s="50"/>
      <c r="AN7130" s="50"/>
      <c r="AO7130" s="50"/>
      <c r="AP7130" s="50"/>
      <c r="AQ7130" s="50"/>
      <c r="AR7130" s="50"/>
      <c r="AS7130" s="50"/>
      <c r="AT7130" s="50"/>
      <c r="AU7130" s="50"/>
      <c r="AV7130" s="50"/>
      <c r="AW7130" s="50"/>
      <c r="AX7130" s="50"/>
      <c r="AY7130" s="50"/>
      <c r="AZ7130" s="50"/>
      <c r="BA7130" s="50"/>
      <c r="BB7130" s="50"/>
      <c r="BC7130" s="50"/>
      <c r="BD7130" s="50"/>
      <c r="BE7130" s="50"/>
      <c r="BF7130" s="50"/>
      <c r="BG7130" s="50"/>
      <c r="BH7130" s="50"/>
      <c r="BI7130" s="50"/>
      <c r="BJ7130" s="50"/>
      <c r="BK7130" s="50"/>
      <c r="BL7130" s="50"/>
      <c r="BM7130" s="50"/>
      <c r="BN7130" s="50"/>
      <c r="BO7130" s="50"/>
      <c r="BP7130" s="50"/>
      <c r="BQ7130" s="50"/>
      <c r="BR7130" s="50"/>
      <c r="BS7130" s="50"/>
      <c r="BT7130" s="50"/>
      <c r="BU7130" s="50"/>
      <c r="BV7130" s="50"/>
      <c r="BW7130" s="50"/>
      <c r="BX7130" s="50"/>
      <c r="BY7130" s="50"/>
      <c r="BZ7130" s="50"/>
      <c r="CA7130" s="50"/>
      <c r="CB7130" s="50"/>
      <c r="CC7130" s="50"/>
      <c r="CD7130" s="50"/>
      <c r="CE7130" s="50"/>
      <c r="CF7130" s="50"/>
      <c r="CG7130" s="50"/>
      <c r="CH7130" s="50"/>
      <c r="CI7130" s="50"/>
      <c r="CJ7130" s="50"/>
      <c r="CK7130" s="50"/>
      <c r="CL7130" s="50"/>
      <c r="CM7130" s="50"/>
      <c r="CN7130" s="50"/>
      <c r="CO7130" s="50"/>
      <c r="CP7130" s="50"/>
      <c r="CQ7130" s="50"/>
      <c r="CR7130" s="50"/>
      <c r="CS7130" s="50"/>
      <c r="CT7130" s="50"/>
      <c r="CU7130" s="50"/>
      <c r="CV7130" s="50"/>
      <c r="CW7130" s="50"/>
      <c r="CX7130" s="50"/>
      <c r="CY7130" s="50"/>
      <c r="CZ7130" s="50"/>
      <c r="DA7130" s="50"/>
      <c r="DB7130" s="50"/>
      <c r="DC7130" s="50"/>
      <c r="DD7130" s="50"/>
      <c r="DE7130" s="50"/>
      <c r="DF7130" s="50"/>
      <c r="DG7130" s="50"/>
    </row>
    <row r="7131" spans="1:111" x14ac:dyDescent="0.2">
      <c r="A7131" s="185"/>
      <c r="B7131" s="186"/>
      <c r="C7131" s="186"/>
      <c r="D7131" s="54"/>
      <c r="E7131" s="310"/>
      <c r="F7131" s="192"/>
      <c r="G7131" s="192"/>
      <c r="H7131" s="50"/>
      <c r="I7131" s="50"/>
      <c r="J7131" s="50"/>
      <c r="K7131" s="50"/>
      <c r="L7131" s="50"/>
      <c r="M7131" s="50"/>
      <c r="N7131" s="50"/>
      <c r="O7131" s="50"/>
      <c r="P7131" s="50"/>
      <c r="Q7131" s="50"/>
      <c r="R7131" s="50"/>
      <c r="S7131" s="50"/>
      <c r="T7131" s="50"/>
      <c r="U7131" s="50"/>
      <c r="V7131" s="50"/>
      <c r="W7131" s="50"/>
      <c r="X7131" s="50"/>
      <c r="Y7131" s="50"/>
      <c r="Z7131" s="50"/>
      <c r="AA7131" s="50"/>
      <c r="AB7131" s="50"/>
      <c r="AC7131" s="50"/>
      <c r="AD7131" s="50"/>
      <c r="AE7131" s="50"/>
      <c r="AF7131" s="50"/>
      <c r="AG7131" s="50"/>
      <c r="AH7131" s="50"/>
      <c r="AI7131" s="50"/>
      <c r="AJ7131" s="50"/>
      <c r="AK7131" s="50"/>
      <c r="AL7131" s="50"/>
      <c r="AM7131" s="50"/>
      <c r="AN7131" s="50"/>
      <c r="AO7131" s="50"/>
      <c r="AP7131" s="50"/>
      <c r="AQ7131" s="50"/>
      <c r="AR7131" s="50"/>
      <c r="AS7131" s="50"/>
      <c r="AT7131" s="50"/>
      <c r="AU7131" s="50"/>
      <c r="AV7131" s="50"/>
      <c r="AW7131" s="50"/>
      <c r="AX7131" s="50"/>
      <c r="AY7131" s="50"/>
      <c r="AZ7131" s="50"/>
      <c r="BA7131" s="50"/>
      <c r="BB7131" s="50"/>
      <c r="BC7131" s="50"/>
      <c r="BD7131" s="50"/>
      <c r="BE7131" s="50"/>
      <c r="BF7131" s="50"/>
      <c r="BG7131" s="50"/>
      <c r="BH7131" s="50"/>
      <c r="BI7131" s="50"/>
      <c r="BJ7131" s="50"/>
      <c r="BK7131" s="50"/>
      <c r="BL7131" s="50"/>
      <c r="BM7131" s="50"/>
      <c r="BN7131" s="50"/>
      <c r="BO7131" s="50"/>
      <c r="BP7131" s="50"/>
      <c r="BQ7131" s="50"/>
      <c r="BR7131" s="50"/>
      <c r="BS7131" s="50"/>
      <c r="BT7131" s="50"/>
      <c r="BU7131" s="50"/>
      <c r="BV7131" s="50"/>
      <c r="BW7131" s="50"/>
      <c r="BX7131" s="50"/>
      <c r="BY7131" s="50"/>
      <c r="BZ7131" s="50"/>
      <c r="CA7131" s="50"/>
      <c r="CB7131" s="50"/>
      <c r="CC7131" s="50"/>
      <c r="CD7131" s="50"/>
      <c r="CE7131" s="50"/>
      <c r="CF7131" s="50"/>
      <c r="CG7131" s="50"/>
      <c r="CH7131" s="50"/>
      <c r="CI7131" s="50"/>
      <c r="CJ7131" s="50"/>
      <c r="CK7131" s="50"/>
      <c r="CL7131" s="50"/>
      <c r="CM7131" s="50"/>
      <c r="CN7131" s="50"/>
      <c r="CO7131" s="50"/>
      <c r="CP7131" s="50"/>
      <c r="CQ7131" s="50"/>
      <c r="CR7131" s="50"/>
      <c r="CS7131" s="50"/>
      <c r="CT7131" s="50"/>
      <c r="CU7131" s="50"/>
      <c r="CV7131" s="50"/>
      <c r="CW7131" s="50"/>
      <c r="CX7131" s="50"/>
      <c r="CY7131" s="50"/>
      <c r="CZ7131" s="50"/>
      <c r="DA7131" s="50"/>
      <c r="DB7131" s="50"/>
      <c r="DC7131" s="50"/>
      <c r="DD7131" s="50"/>
      <c r="DE7131" s="50"/>
      <c r="DF7131" s="50"/>
      <c r="DG7131" s="50"/>
    </row>
    <row r="7132" spans="1:111" x14ac:dyDescent="0.2">
      <c r="A7132" s="185"/>
      <c r="B7132" s="186"/>
      <c r="C7132" s="186"/>
      <c r="D7132" s="54"/>
      <c r="E7132" s="310"/>
      <c r="F7132" s="192"/>
      <c r="G7132" s="192"/>
      <c r="H7132" s="50"/>
      <c r="I7132" s="50"/>
      <c r="J7132" s="50"/>
      <c r="K7132" s="50"/>
      <c r="L7132" s="50"/>
      <c r="M7132" s="50"/>
      <c r="N7132" s="50"/>
      <c r="O7132" s="50"/>
      <c r="P7132" s="50"/>
      <c r="Q7132" s="50"/>
      <c r="R7132" s="50"/>
      <c r="S7132" s="50"/>
      <c r="T7132" s="50"/>
      <c r="U7132" s="50"/>
      <c r="V7132" s="50"/>
      <c r="W7132" s="50"/>
      <c r="X7132" s="50"/>
      <c r="Y7132" s="50"/>
      <c r="Z7132" s="50"/>
      <c r="AA7132" s="50"/>
      <c r="AB7132" s="50"/>
      <c r="AC7132" s="50"/>
      <c r="AD7132" s="50"/>
      <c r="AE7132" s="50"/>
      <c r="AF7132" s="50"/>
      <c r="AG7132" s="50"/>
      <c r="AH7132" s="50"/>
      <c r="AI7132" s="50"/>
      <c r="AJ7132" s="50"/>
      <c r="AK7132" s="50"/>
      <c r="AL7132" s="50"/>
      <c r="AM7132" s="50"/>
      <c r="AN7132" s="50"/>
      <c r="AO7132" s="50"/>
      <c r="AP7132" s="50"/>
      <c r="AQ7132" s="50"/>
      <c r="AR7132" s="50"/>
      <c r="AS7132" s="50"/>
      <c r="AT7132" s="50"/>
      <c r="AU7132" s="50"/>
      <c r="AV7132" s="50"/>
      <c r="AW7132" s="50"/>
      <c r="AX7132" s="50"/>
      <c r="AY7132" s="50"/>
      <c r="AZ7132" s="50"/>
      <c r="BA7132" s="50"/>
      <c r="BB7132" s="50"/>
      <c r="BC7132" s="50"/>
      <c r="BD7132" s="50"/>
      <c r="BE7132" s="50"/>
      <c r="BF7132" s="50"/>
      <c r="BG7132" s="50"/>
      <c r="BH7132" s="50"/>
      <c r="BI7132" s="50"/>
      <c r="BJ7132" s="50"/>
      <c r="BK7132" s="50"/>
      <c r="BL7132" s="50"/>
      <c r="BM7132" s="50"/>
      <c r="BN7132" s="50"/>
      <c r="BO7132" s="50"/>
      <c r="BP7132" s="50"/>
      <c r="BQ7132" s="50"/>
      <c r="BR7132" s="50"/>
      <c r="BS7132" s="50"/>
      <c r="BT7132" s="50"/>
      <c r="BU7132" s="50"/>
      <c r="BV7132" s="50"/>
      <c r="BW7132" s="50"/>
      <c r="BX7132" s="50"/>
      <c r="BY7132" s="50"/>
      <c r="BZ7132" s="50"/>
      <c r="CA7132" s="50"/>
      <c r="CB7132" s="50"/>
      <c r="CC7132" s="50"/>
      <c r="CD7132" s="50"/>
      <c r="CE7132" s="50"/>
      <c r="CF7132" s="50"/>
      <c r="CG7132" s="50"/>
      <c r="CH7132" s="50"/>
      <c r="CI7132" s="50"/>
      <c r="CJ7132" s="50"/>
      <c r="CK7132" s="50"/>
      <c r="CL7132" s="50"/>
      <c r="CM7132" s="50"/>
      <c r="CN7132" s="50"/>
      <c r="CO7132" s="50"/>
      <c r="CP7132" s="50"/>
      <c r="CQ7132" s="50"/>
      <c r="CR7132" s="50"/>
      <c r="CS7132" s="50"/>
      <c r="CT7132" s="50"/>
      <c r="CU7132" s="50"/>
      <c r="CV7132" s="50"/>
      <c r="CW7132" s="50"/>
      <c r="CX7132" s="50"/>
      <c r="CY7132" s="50"/>
      <c r="CZ7132" s="50"/>
      <c r="DA7132" s="50"/>
      <c r="DB7132" s="50"/>
      <c r="DC7132" s="50"/>
      <c r="DD7132" s="50"/>
      <c r="DE7132" s="50"/>
      <c r="DF7132" s="50"/>
      <c r="DG7132" s="50"/>
    </row>
    <row r="7133" spans="1:111" x14ac:dyDescent="0.2">
      <c r="A7133" s="185"/>
      <c r="B7133" s="186"/>
      <c r="C7133" s="186"/>
      <c r="D7133" s="54"/>
      <c r="E7133" s="310"/>
      <c r="F7133" s="192"/>
      <c r="G7133" s="192"/>
      <c r="H7133" s="50"/>
      <c r="I7133" s="50"/>
      <c r="J7133" s="50"/>
      <c r="K7133" s="50"/>
      <c r="L7133" s="50"/>
      <c r="M7133" s="50"/>
      <c r="N7133" s="50"/>
      <c r="O7133" s="50"/>
      <c r="P7133" s="50"/>
      <c r="Q7133" s="50"/>
      <c r="R7133" s="50"/>
      <c r="S7133" s="50"/>
      <c r="T7133" s="50"/>
      <c r="U7133" s="50"/>
      <c r="V7133" s="50"/>
      <c r="W7133" s="50"/>
      <c r="X7133" s="50"/>
      <c r="Y7133" s="50"/>
      <c r="Z7133" s="50"/>
      <c r="AA7133" s="50"/>
      <c r="AB7133" s="50"/>
      <c r="AC7133" s="50"/>
      <c r="AD7133" s="50"/>
      <c r="AE7133" s="50"/>
      <c r="AF7133" s="50"/>
      <c r="AG7133" s="50"/>
      <c r="AH7133" s="50"/>
      <c r="AI7133" s="50"/>
      <c r="AJ7133" s="50"/>
      <c r="AK7133" s="50"/>
      <c r="AL7133" s="50"/>
      <c r="AM7133" s="50"/>
      <c r="AN7133" s="50"/>
      <c r="AO7133" s="50"/>
      <c r="AP7133" s="50"/>
      <c r="AQ7133" s="50"/>
      <c r="AR7133" s="50"/>
      <c r="AS7133" s="50"/>
      <c r="AT7133" s="50"/>
      <c r="AU7133" s="50"/>
      <c r="AV7133" s="50"/>
      <c r="AW7133" s="50"/>
      <c r="AX7133" s="50"/>
      <c r="AY7133" s="50"/>
      <c r="AZ7133" s="50"/>
      <c r="BA7133" s="50"/>
      <c r="BB7133" s="50"/>
      <c r="BC7133" s="50"/>
      <c r="BD7133" s="50"/>
      <c r="BE7133" s="50"/>
      <c r="BF7133" s="50"/>
      <c r="BG7133" s="50"/>
      <c r="BH7133" s="50"/>
      <c r="BI7133" s="50"/>
      <c r="BJ7133" s="50"/>
      <c r="BK7133" s="50"/>
      <c r="BL7133" s="50"/>
      <c r="BM7133" s="50"/>
      <c r="BN7133" s="50"/>
      <c r="BO7133" s="50"/>
      <c r="BP7133" s="50"/>
      <c r="BQ7133" s="50"/>
      <c r="BR7133" s="50"/>
      <c r="BS7133" s="50"/>
      <c r="BT7133" s="50"/>
      <c r="BU7133" s="50"/>
      <c r="BV7133" s="50"/>
      <c r="BW7133" s="50"/>
      <c r="BX7133" s="50"/>
      <c r="BY7133" s="50"/>
      <c r="BZ7133" s="50"/>
      <c r="CA7133" s="50"/>
      <c r="CB7133" s="50"/>
      <c r="CC7133" s="50"/>
      <c r="CD7133" s="50"/>
      <c r="CE7133" s="50"/>
      <c r="CF7133" s="50"/>
      <c r="CG7133" s="50"/>
      <c r="CH7133" s="50"/>
      <c r="CI7133" s="50"/>
      <c r="CJ7133" s="50"/>
      <c r="CK7133" s="50"/>
      <c r="CL7133" s="50"/>
      <c r="CM7133" s="50"/>
      <c r="CN7133" s="50"/>
      <c r="CO7133" s="50"/>
      <c r="CP7133" s="50"/>
      <c r="CQ7133" s="50"/>
      <c r="CR7133" s="50"/>
      <c r="CS7133" s="50"/>
      <c r="CT7133" s="50"/>
      <c r="CU7133" s="50"/>
      <c r="CV7133" s="50"/>
      <c r="CW7133" s="50"/>
      <c r="CX7133" s="50"/>
      <c r="CY7133" s="50"/>
      <c r="CZ7133" s="50"/>
      <c r="DA7133" s="50"/>
      <c r="DB7133" s="50"/>
      <c r="DC7133" s="50"/>
      <c r="DD7133" s="50"/>
      <c r="DE7133" s="50"/>
      <c r="DF7133" s="50"/>
      <c r="DG7133" s="50"/>
    </row>
    <row r="7134" spans="1:111" x14ac:dyDescent="0.2">
      <c r="A7134" s="185"/>
      <c r="B7134" s="186"/>
      <c r="C7134" s="186"/>
      <c r="D7134" s="54"/>
      <c r="E7134" s="310"/>
      <c r="F7134" s="192"/>
      <c r="G7134" s="192"/>
      <c r="H7134" s="50"/>
      <c r="I7134" s="50"/>
      <c r="J7134" s="50"/>
      <c r="K7134" s="50"/>
      <c r="L7134" s="50"/>
      <c r="M7134" s="50"/>
      <c r="N7134" s="50"/>
      <c r="O7134" s="50"/>
      <c r="P7134" s="50"/>
      <c r="Q7134" s="50"/>
      <c r="R7134" s="50"/>
      <c r="S7134" s="50"/>
      <c r="T7134" s="50"/>
      <c r="U7134" s="50"/>
      <c r="V7134" s="50"/>
      <c r="W7134" s="50"/>
      <c r="X7134" s="50"/>
      <c r="Y7134" s="50"/>
      <c r="Z7134" s="50"/>
      <c r="AA7134" s="50"/>
      <c r="AB7134" s="50"/>
      <c r="AC7134" s="50"/>
      <c r="AD7134" s="50"/>
      <c r="AE7134" s="50"/>
      <c r="AF7134" s="50"/>
      <c r="AG7134" s="50"/>
      <c r="AH7134" s="50"/>
      <c r="AI7134" s="50"/>
      <c r="AJ7134" s="50"/>
      <c r="AK7134" s="50"/>
      <c r="AL7134" s="50"/>
      <c r="AM7134" s="50"/>
      <c r="AN7134" s="50"/>
      <c r="AO7134" s="50"/>
      <c r="AP7134" s="50"/>
      <c r="AQ7134" s="50"/>
      <c r="AR7134" s="50"/>
      <c r="AS7134" s="50"/>
      <c r="AT7134" s="50"/>
      <c r="AU7134" s="50"/>
      <c r="AV7134" s="50"/>
      <c r="AW7134" s="50"/>
      <c r="AX7134" s="50"/>
      <c r="AY7134" s="50"/>
      <c r="AZ7134" s="50"/>
      <c r="BA7134" s="50"/>
      <c r="BB7134" s="50"/>
      <c r="BC7134" s="50"/>
      <c r="BD7134" s="50"/>
      <c r="BE7134" s="50"/>
      <c r="BF7134" s="50"/>
      <c r="BG7134" s="50"/>
      <c r="BH7134" s="50"/>
      <c r="BI7134" s="50"/>
      <c r="BJ7134" s="50"/>
      <c r="BK7134" s="50"/>
      <c r="BL7134" s="50"/>
      <c r="BM7134" s="50"/>
      <c r="BN7134" s="50"/>
      <c r="BO7134" s="50"/>
      <c r="BP7134" s="50"/>
      <c r="BQ7134" s="50"/>
      <c r="BR7134" s="50"/>
      <c r="BS7134" s="50"/>
      <c r="BT7134" s="50"/>
      <c r="BU7134" s="50"/>
      <c r="BV7134" s="50"/>
      <c r="BW7134" s="50"/>
      <c r="BX7134" s="50"/>
      <c r="BY7134" s="50"/>
      <c r="BZ7134" s="50"/>
      <c r="CA7134" s="50"/>
      <c r="CB7134" s="50"/>
      <c r="CC7134" s="50"/>
      <c r="CD7134" s="50"/>
      <c r="CE7134" s="50"/>
      <c r="CF7134" s="50"/>
      <c r="CG7134" s="50"/>
      <c r="CH7134" s="50"/>
      <c r="CI7134" s="50"/>
      <c r="CJ7134" s="50"/>
      <c r="CK7134" s="50"/>
      <c r="CL7134" s="50"/>
      <c r="CM7134" s="50"/>
      <c r="CN7134" s="50"/>
      <c r="CO7134" s="50"/>
      <c r="CP7134" s="50"/>
      <c r="CQ7134" s="50"/>
      <c r="CR7134" s="50"/>
      <c r="CS7134" s="50"/>
      <c r="CT7134" s="50"/>
      <c r="CU7134" s="50"/>
      <c r="CV7134" s="50"/>
      <c r="CW7134" s="50"/>
      <c r="CX7134" s="50"/>
      <c r="CY7134" s="50"/>
      <c r="CZ7134" s="50"/>
      <c r="DA7134" s="50"/>
      <c r="DB7134" s="50"/>
      <c r="DC7134" s="50"/>
      <c r="DD7134" s="50"/>
      <c r="DE7134" s="50"/>
      <c r="DF7134" s="50"/>
      <c r="DG7134" s="50"/>
    </row>
    <row r="7135" spans="1:111" x14ac:dyDescent="0.2">
      <c r="A7135" s="185"/>
      <c r="B7135" s="186"/>
      <c r="C7135" s="186"/>
      <c r="D7135" s="54"/>
      <c r="E7135" s="310"/>
      <c r="F7135" s="192"/>
      <c r="G7135" s="192"/>
      <c r="H7135" s="50"/>
      <c r="I7135" s="50"/>
      <c r="J7135" s="50"/>
      <c r="K7135" s="50"/>
      <c r="L7135" s="50"/>
      <c r="M7135" s="50"/>
      <c r="N7135" s="50"/>
      <c r="O7135" s="50"/>
      <c r="P7135" s="50"/>
      <c r="Q7135" s="50"/>
      <c r="R7135" s="50"/>
      <c r="S7135" s="50"/>
      <c r="T7135" s="50"/>
      <c r="U7135" s="50"/>
      <c r="V7135" s="50"/>
      <c r="W7135" s="50"/>
      <c r="X7135" s="50"/>
      <c r="Y7135" s="50"/>
      <c r="Z7135" s="50"/>
      <c r="AA7135" s="50"/>
      <c r="AB7135" s="50"/>
      <c r="AC7135" s="50"/>
      <c r="AD7135" s="50"/>
      <c r="AE7135" s="50"/>
      <c r="AF7135" s="50"/>
      <c r="AG7135" s="50"/>
      <c r="AH7135" s="50"/>
      <c r="AI7135" s="50"/>
      <c r="AJ7135" s="50"/>
      <c r="AK7135" s="50"/>
      <c r="AL7135" s="50"/>
      <c r="AM7135" s="50"/>
      <c r="AN7135" s="50"/>
      <c r="AO7135" s="50"/>
      <c r="AP7135" s="50"/>
      <c r="AQ7135" s="50"/>
      <c r="AR7135" s="50"/>
      <c r="AS7135" s="50"/>
      <c r="AT7135" s="50"/>
      <c r="AU7135" s="50"/>
      <c r="AV7135" s="50"/>
      <c r="AW7135" s="50"/>
      <c r="AX7135" s="50"/>
      <c r="AY7135" s="50"/>
      <c r="AZ7135" s="50"/>
      <c r="BA7135" s="50"/>
      <c r="BB7135" s="50"/>
      <c r="BC7135" s="50"/>
      <c r="BD7135" s="50"/>
      <c r="BE7135" s="50"/>
      <c r="BF7135" s="50"/>
      <c r="BG7135" s="50"/>
      <c r="BH7135" s="50"/>
      <c r="BI7135" s="50"/>
      <c r="BJ7135" s="50"/>
      <c r="BK7135" s="50"/>
      <c r="BL7135" s="50"/>
      <c r="BM7135" s="50"/>
      <c r="BN7135" s="50"/>
      <c r="BO7135" s="50"/>
      <c r="BP7135" s="50"/>
      <c r="BQ7135" s="50"/>
      <c r="BR7135" s="50"/>
      <c r="BS7135" s="50"/>
      <c r="BT7135" s="50"/>
      <c r="BU7135" s="50"/>
      <c r="BV7135" s="50"/>
      <c r="BW7135" s="50"/>
      <c r="BX7135" s="50"/>
      <c r="BY7135" s="50"/>
      <c r="BZ7135" s="50"/>
      <c r="CA7135" s="50"/>
      <c r="CB7135" s="50"/>
      <c r="CC7135" s="50"/>
      <c r="CD7135" s="50"/>
      <c r="CE7135" s="50"/>
      <c r="CF7135" s="50"/>
      <c r="CG7135" s="50"/>
      <c r="CH7135" s="50"/>
      <c r="CI7135" s="50"/>
      <c r="CJ7135" s="50"/>
      <c r="CK7135" s="50"/>
      <c r="CL7135" s="50"/>
      <c r="CM7135" s="50"/>
      <c r="CN7135" s="50"/>
      <c r="CO7135" s="50"/>
      <c r="CP7135" s="50"/>
      <c r="CQ7135" s="50"/>
      <c r="CR7135" s="50"/>
      <c r="CS7135" s="50"/>
      <c r="CT7135" s="50"/>
      <c r="CU7135" s="50"/>
      <c r="CV7135" s="50"/>
      <c r="CW7135" s="50"/>
      <c r="CX7135" s="50"/>
      <c r="CY7135" s="50"/>
      <c r="CZ7135" s="50"/>
      <c r="DA7135" s="50"/>
      <c r="DB7135" s="50"/>
      <c r="DC7135" s="50"/>
      <c r="DD7135" s="50"/>
      <c r="DE7135" s="50"/>
      <c r="DF7135" s="50"/>
      <c r="DG7135" s="50"/>
    </row>
    <row r="7136" spans="1:111" x14ac:dyDescent="0.2">
      <c r="A7136" s="185"/>
      <c r="B7136" s="186"/>
      <c r="C7136" s="186"/>
      <c r="D7136" s="54"/>
      <c r="E7136" s="310"/>
      <c r="F7136" s="192"/>
      <c r="G7136" s="192"/>
      <c r="H7136" s="50"/>
      <c r="I7136" s="50"/>
      <c r="J7136" s="50"/>
      <c r="K7136" s="50"/>
      <c r="L7136" s="50"/>
      <c r="M7136" s="50"/>
      <c r="N7136" s="50"/>
      <c r="O7136" s="50"/>
      <c r="P7136" s="50"/>
      <c r="Q7136" s="50"/>
      <c r="R7136" s="50"/>
      <c r="S7136" s="50"/>
      <c r="T7136" s="50"/>
      <c r="U7136" s="50"/>
      <c r="V7136" s="50"/>
      <c r="W7136" s="50"/>
      <c r="X7136" s="50"/>
      <c r="Y7136" s="50"/>
      <c r="Z7136" s="50"/>
      <c r="AA7136" s="50"/>
      <c r="AB7136" s="50"/>
      <c r="AC7136" s="50"/>
      <c r="AD7136" s="50"/>
      <c r="AE7136" s="50"/>
      <c r="AF7136" s="50"/>
      <c r="AG7136" s="50"/>
      <c r="AH7136" s="50"/>
      <c r="AI7136" s="50"/>
      <c r="AJ7136" s="50"/>
      <c r="AK7136" s="50"/>
      <c r="AL7136" s="50"/>
      <c r="AM7136" s="50"/>
      <c r="AN7136" s="50"/>
      <c r="AO7136" s="50"/>
      <c r="AP7136" s="50"/>
      <c r="AQ7136" s="50"/>
      <c r="AR7136" s="50"/>
      <c r="AS7136" s="50"/>
      <c r="AT7136" s="50"/>
      <c r="AU7136" s="50"/>
      <c r="AV7136" s="50"/>
      <c r="AW7136" s="50"/>
      <c r="AX7136" s="50"/>
      <c r="AY7136" s="50"/>
      <c r="AZ7136" s="50"/>
      <c r="BA7136" s="50"/>
      <c r="BB7136" s="50"/>
      <c r="BC7136" s="50"/>
      <c r="BD7136" s="50"/>
      <c r="BE7136" s="50"/>
      <c r="BF7136" s="50"/>
      <c r="BG7136" s="50"/>
      <c r="BH7136" s="50"/>
      <c r="BI7136" s="50"/>
      <c r="BJ7136" s="50"/>
      <c r="BK7136" s="50"/>
      <c r="BL7136" s="50"/>
      <c r="BM7136" s="50"/>
      <c r="BN7136" s="50"/>
      <c r="BO7136" s="50"/>
      <c r="BP7136" s="50"/>
      <c r="BQ7136" s="50"/>
      <c r="BR7136" s="50"/>
      <c r="BS7136" s="50"/>
      <c r="BT7136" s="50"/>
      <c r="BU7136" s="50"/>
      <c r="BV7136" s="50"/>
      <c r="BW7136" s="50"/>
      <c r="BX7136" s="50"/>
      <c r="BY7136" s="50"/>
      <c r="BZ7136" s="50"/>
      <c r="CA7136" s="50"/>
      <c r="CB7136" s="50"/>
      <c r="CC7136" s="50"/>
      <c r="CD7136" s="50"/>
      <c r="CE7136" s="50"/>
      <c r="CF7136" s="50"/>
      <c r="CG7136" s="50"/>
      <c r="CH7136" s="50"/>
      <c r="CI7136" s="50"/>
      <c r="CJ7136" s="50"/>
      <c r="CK7136" s="50"/>
      <c r="CL7136" s="50"/>
      <c r="CM7136" s="50"/>
      <c r="CN7136" s="50"/>
      <c r="CO7136" s="50"/>
      <c r="CP7136" s="50"/>
      <c r="CQ7136" s="50"/>
      <c r="CR7136" s="50"/>
      <c r="CS7136" s="50"/>
      <c r="CT7136" s="50"/>
      <c r="CU7136" s="50"/>
      <c r="CV7136" s="50"/>
      <c r="CW7136" s="50"/>
      <c r="CX7136" s="50"/>
      <c r="CY7136" s="50"/>
      <c r="CZ7136" s="50"/>
      <c r="DA7136" s="50"/>
      <c r="DB7136" s="50"/>
      <c r="DC7136" s="50"/>
      <c r="DD7136" s="50"/>
      <c r="DE7136" s="50"/>
      <c r="DF7136" s="50"/>
      <c r="DG7136" s="50"/>
    </row>
    <row r="7137" spans="1:111" x14ac:dyDescent="0.2">
      <c r="A7137" s="185"/>
      <c r="B7137" s="186"/>
      <c r="C7137" s="186"/>
      <c r="D7137" s="54"/>
      <c r="E7137" s="310"/>
      <c r="F7137" s="192"/>
      <c r="G7137" s="192"/>
      <c r="H7137" s="50"/>
      <c r="I7137" s="50"/>
      <c r="J7137" s="50"/>
      <c r="K7137" s="50"/>
      <c r="L7137" s="50"/>
      <c r="M7137" s="50"/>
      <c r="N7137" s="50"/>
      <c r="O7137" s="50"/>
      <c r="P7137" s="50"/>
      <c r="Q7137" s="50"/>
      <c r="R7137" s="50"/>
      <c r="S7137" s="50"/>
      <c r="T7137" s="50"/>
      <c r="U7137" s="50"/>
      <c r="V7137" s="50"/>
      <c r="W7137" s="50"/>
      <c r="X7137" s="50"/>
      <c r="Y7137" s="50"/>
      <c r="Z7137" s="50"/>
      <c r="AA7137" s="50"/>
      <c r="AB7137" s="50"/>
      <c r="AC7137" s="50"/>
      <c r="AD7137" s="50"/>
      <c r="AE7137" s="50"/>
      <c r="AF7137" s="50"/>
      <c r="AG7137" s="50"/>
      <c r="AH7137" s="50"/>
      <c r="AI7137" s="50"/>
      <c r="AJ7137" s="50"/>
      <c r="AK7137" s="50"/>
      <c r="AL7137" s="50"/>
      <c r="AM7137" s="50"/>
      <c r="AN7137" s="50"/>
      <c r="AO7137" s="50"/>
      <c r="AP7137" s="50"/>
      <c r="AQ7137" s="50"/>
      <c r="AR7137" s="50"/>
      <c r="AS7137" s="50"/>
      <c r="AT7137" s="50"/>
      <c r="AU7137" s="50"/>
      <c r="AV7137" s="50"/>
      <c r="AW7137" s="50"/>
      <c r="AX7137" s="50"/>
      <c r="AY7137" s="50"/>
      <c r="AZ7137" s="50"/>
      <c r="BA7137" s="50"/>
      <c r="BB7137" s="50"/>
      <c r="BC7137" s="50"/>
      <c r="BD7137" s="50"/>
      <c r="BE7137" s="50"/>
      <c r="BF7137" s="50"/>
      <c r="BG7137" s="50"/>
      <c r="BH7137" s="50"/>
      <c r="BI7137" s="50"/>
      <c r="BJ7137" s="50"/>
      <c r="BK7137" s="50"/>
      <c r="BL7137" s="50"/>
      <c r="BM7137" s="50"/>
      <c r="BN7137" s="50"/>
      <c r="BO7137" s="50"/>
      <c r="BP7137" s="50"/>
      <c r="BQ7137" s="50"/>
      <c r="BR7137" s="50"/>
      <c r="BS7137" s="50"/>
      <c r="BT7137" s="50"/>
      <c r="BU7137" s="50"/>
      <c r="BV7137" s="50"/>
      <c r="BW7137" s="50"/>
      <c r="BX7137" s="50"/>
      <c r="BY7137" s="50"/>
      <c r="BZ7137" s="50"/>
      <c r="CA7137" s="50"/>
      <c r="CB7137" s="50"/>
      <c r="CC7137" s="50"/>
      <c r="CD7137" s="50"/>
      <c r="CE7137" s="50"/>
      <c r="CF7137" s="50"/>
      <c r="CG7137" s="50"/>
      <c r="CH7137" s="50"/>
      <c r="CI7137" s="50"/>
      <c r="CJ7137" s="50"/>
      <c r="CK7137" s="50"/>
      <c r="CL7137" s="50"/>
      <c r="CM7137" s="50"/>
      <c r="CN7137" s="50"/>
      <c r="CO7137" s="50"/>
      <c r="CP7137" s="50"/>
      <c r="CQ7137" s="50"/>
      <c r="CR7137" s="50"/>
      <c r="CS7137" s="50"/>
      <c r="CT7137" s="50"/>
      <c r="CU7137" s="50"/>
      <c r="CV7137" s="50"/>
      <c r="CW7137" s="50"/>
      <c r="CX7137" s="50"/>
      <c r="CY7137" s="50"/>
      <c r="CZ7137" s="50"/>
      <c r="DA7137" s="50"/>
      <c r="DB7137" s="50"/>
      <c r="DC7137" s="50"/>
      <c r="DD7137" s="50"/>
      <c r="DE7137" s="50"/>
      <c r="DF7137" s="50"/>
      <c r="DG7137" s="50"/>
    </row>
    <row r="7138" spans="1:111" x14ac:dyDescent="0.2">
      <c r="A7138" s="185"/>
      <c r="B7138" s="186"/>
      <c r="C7138" s="186"/>
      <c r="D7138" s="54"/>
      <c r="E7138" s="310"/>
      <c r="F7138" s="192"/>
      <c r="G7138" s="192"/>
      <c r="H7138" s="50"/>
      <c r="I7138" s="50"/>
      <c r="J7138" s="50"/>
      <c r="K7138" s="50"/>
      <c r="L7138" s="50"/>
      <c r="M7138" s="50"/>
      <c r="N7138" s="50"/>
      <c r="O7138" s="50"/>
      <c r="P7138" s="50"/>
      <c r="Q7138" s="50"/>
      <c r="R7138" s="50"/>
      <c r="S7138" s="50"/>
      <c r="T7138" s="50"/>
      <c r="U7138" s="50"/>
      <c r="V7138" s="50"/>
      <c r="W7138" s="50"/>
      <c r="X7138" s="50"/>
      <c r="Y7138" s="50"/>
      <c r="Z7138" s="50"/>
      <c r="AA7138" s="50"/>
      <c r="AB7138" s="50"/>
      <c r="AC7138" s="50"/>
      <c r="AD7138" s="50"/>
      <c r="AE7138" s="50"/>
      <c r="AF7138" s="50"/>
      <c r="AG7138" s="50"/>
      <c r="AH7138" s="50"/>
      <c r="AI7138" s="50"/>
      <c r="AJ7138" s="50"/>
      <c r="AK7138" s="50"/>
      <c r="AL7138" s="50"/>
      <c r="AM7138" s="50"/>
      <c r="AN7138" s="50"/>
      <c r="AO7138" s="50"/>
      <c r="AP7138" s="50"/>
      <c r="AQ7138" s="50"/>
      <c r="AR7138" s="50"/>
      <c r="AS7138" s="50"/>
      <c r="AT7138" s="50"/>
      <c r="AU7138" s="50"/>
      <c r="AV7138" s="50"/>
      <c r="AW7138" s="50"/>
      <c r="AX7138" s="50"/>
      <c r="AY7138" s="50"/>
      <c r="AZ7138" s="50"/>
      <c r="BA7138" s="50"/>
      <c r="BB7138" s="50"/>
      <c r="BC7138" s="50"/>
      <c r="BD7138" s="50"/>
      <c r="BE7138" s="50"/>
      <c r="BF7138" s="50"/>
      <c r="BG7138" s="50"/>
      <c r="BH7138" s="50"/>
      <c r="BI7138" s="50"/>
      <c r="BJ7138" s="50"/>
      <c r="BK7138" s="50"/>
      <c r="BL7138" s="50"/>
      <c r="BM7138" s="50"/>
      <c r="BN7138" s="50"/>
      <c r="BO7138" s="50"/>
      <c r="BP7138" s="50"/>
      <c r="BQ7138" s="50"/>
      <c r="BR7138" s="50"/>
      <c r="BS7138" s="50"/>
      <c r="BT7138" s="50"/>
      <c r="BU7138" s="50"/>
      <c r="BV7138" s="50"/>
      <c r="BW7138" s="50"/>
      <c r="BX7138" s="50"/>
      <c r="BY7138" s="50"/>
      <c r="BZ7138" s="50"/>
      <c r="CA7138" s="50"/>
      <c r="CB7138" s="50"/>
      <c r="CC7138" s="50"/>
      <c r="CD7138" s="50"/>
      <c r="CE7138" s="50"/>
      <c r="CF7138" s="50"/>
      <c r="CG7138" s="50"/>
      <c r="CH7138" s="50"/>
      <c r="CI7138" s="50"/>
      <c r="CJ7138" s="50"/>
      <c r="CK7138" s="50"/>
      <c r="CL7138" s="50"/>
      <c r="CM7138" s="50"/>
      <c r="CN7138" s="50"/>
      <c r="CO7138" s="50"/>
      <c r="CP7138" s="50"/>
      <c r="CQ7138" s="50"/>
      <c r="CR7138" s="50"/>
      <c r="CS7138" s="50"/>
      <c r="CT7138" s="50"/>
      <c r="CU7138" s="50"/>
      <c r="CV7138" s="50"/>
      <c r="CW7138" s="50"/>
      <c r="CX7138" s="50"/>
      <c r="CY7138" s="50"/>
      <c r="CZ7138" s="50"/>
      <c r="DA7138" s="50"/>
      <c r="DB7138" s="50"/>
      <c r="DC7138" s="50"/>
      <c r="DD7138" s="50"/>
      <c r="DE7138" s="50"/>
      <c r="DF7138" s="50"/>
      <c r="DG7138" s="50"/>
    </row>
    <row r="7139" spans="1:111" x14ac:dyDescent="0.2">
      <c r="A7139" s="185"/>
      <c r="B7139" s="186"/>
      <c r="C7139" s="186"/>
      <c r="D7139" s="54"/>
      <c r="E7139" s="310"/>
      <c r="F7139" s="192"/>
      <c r="G7139" s="192"/>
      <c r="H7139" s="50"/>
      <c r="I7139" s="50"/>
      <c r="J7139" s="50"/>
      <c r="K7139" s="50"/>
      <c r="L7139" s="50"/>
      <c r="M7139" s="50"/>
      <c r="N7139" s="50"/>
      <c r="O7139" s="50"/>
      <c r="P7139" s="50"/>
      <c r="Q7139" s="50"/>
      <c r="R7139" s="50"/>
      <c r="S7139" s="50"/>
      <c r="T7139" s="50"/>
      <c r="U7139" s="50"/>
      <c r="V7139" s="50"/>
      <c r="W7139" s="50"/>
      <c r="X7139" s="50"/>
      <c r="Y7139" s="50"/>
      <c r="Z7139" s="50"/>
      <c r="AA7139" s="50"/>
      <c r="AB7139" s="50"/>
      <c r="AC7139" s="50"/>
      <c r="AD7139" s="50"/>
      <c r="AE7139" s="50"/>
      <c r="AF7139" s="50"/>
      <c r="AG7139" s="50"/>
      <c r="AH7139" s="50"/>
      <c r="AI7139" s="50"/>
      <c r="AJ7139" s="50"/>
      <c r="AK7139" s="50"/>
      <c r="AL7139" s="50"/>
      <c r="AM7139" s="50"/>
      <c r="AN7139" s="50"/>
      <c r="AO7139" s="50"/>
      <c r="AP7139" s="50"/>
      <c r="AQ7139" s="50"/>
      <c r="AR7139" s="50"/>
      <c r="AS7139" s="50"/>
      <c r="AT7139" s="50"/>
      <c r="AU7139" s="50"/>
      <c r="AV7139" s="50"/>
      <c r="AW7139" s="50"/>
      <c r="AX7139" s="50"/>
      <c r="AY7139" s="50"/>
      <c r="AZ7139" s="50"/>
      <c r="BA7139" s="50"/>
      <c r="BB7139" s="50"/>
      <c r="BC7139" s="50"/>
      <c r="BD7139" s="50"/>
      <c r="BE7139" s="50"/>
      <c r="BF7139" s="50"/>
      <c r="BG7139" s="50"/>
      <c r="BH7139" s="50"/>
      <c r="BI7139" s="50"/>
      <c r="BJ7139" s="50"/>
      <c r="BK7139" s="50"/>
      <c r="BL7139" s="50"/>
      <c r="BM7139" s="50"/>
      <c r="BN7139" s="50"/>
      <c r="BO7139" s="50"/>
      <c r="BP7139" s="50"/>
      <c r="BQ7139" s="50"/>
      <c r="BR7139" s="50"/>
      <c r="BS7139" s="50"/>
      <c r="BT7139" s="50"/>
      <c r="BU7139" s="50"/>
      <c r="BV7139" s="50"/>
      <c r="BW7139" s="50"/>
      <c r="BX7139" s="50"/>
      <c r="BY7139" s="50"/>
      <c r="BZ7139" s="50"/>
      <c r="CA7139" s="50"/>
      <c r="CB7139" s="50"/>
      <c r="CC7139" s="50"/>
      <c r="CD7139" s="50"/>
      <c r="CE7139" s="50"/>
      <c r="CF7139" s="50"/>
      <c r="CG7139" s="50"/>
      <c r="CH7139" s="50"/>
      <c r="CI7139" s="50"/>
      <c r="CJ7139" s="50"/>
      <c r="CK7139" s="50"/>
      <c r="CL7139" s="50"/>
      <c r="CM7139" s="50"/>
      <c r="CN7139" s="50"/>
      <c r="CO7139" s="50"/>
      <c r="CP7139" s="50"/>
      <c r="CQ7139" s="50"/>
      <c r="CR7139" s="50"/>
      <c r="CS7139" s="50"/>
      <c r="CT7139" s="50"/>
      <c r="CU7139" s="50"/>
      <c r="CV7139" s="50"/>
      <c r="CW7139" s="50"/>
      <c r="CX7139" s="50"/>
      <c r="CY7139" s="50"/>
      <c r="CZ7139" s="50"/>
      <c r="DA7139" s="50"/>
      <c r="DB7139" s="50"/>
      <c r="DC7139" s="50"/>
      <c r="DD7139" s="50"/>
      <c r="DE7139" s="50"/>
      <c r="DF7139" s="50"/>
      <c r="DG7139" s="50"/>
    </row>
    <row r="7140" spans="1:111" x14ac:dyDescent="0.2">
      <c r="A7140" s="185"/>
      <c r="B7140" s="186"/>
      <c r="C7140" s="186"/>
      <c r="D7140" s="54"/>
      <c r="E7140" s="310"/>
      <c r="F7140" s="192"/>
      <c r="G7140" s="192"/>
      <c r="H7140" s="50"/>
      <c r="I7140" s="50"/>
      <c r="J7140" s="50"/>
      <c r="K7140" s="50"/>
      <c r="L7140" s="50"/>
      <c r="M7140" s="50"/>
      <c r="N7140" s="50"/>
      <c r="O7140" s="50"/>
      <c r="P7140" s="50"/>
      <c r="Q7140" s="50"/>
      <c r="R7140" s="50"/>
      <c r="S7140" s="50"/>
      <c r="T7140" s="50"/>
      <c r="U7140" s="50"/>
      <c r="V7140" s="50"/>
      <c r="W7140" s="50"/>
      <c r="X7140" s="50"/>
      <c r="Y7140" s="50"/>
      <c r="Z7140" s="50"/>
      <c r="AA7140" s="50"/>
      <c r="AB7140" s="50"/>
      <c r="AC7140" s="50"/>
      <c r="AD7140" s="50"/>
      <c r="AE7140" s="50"/>
      <c r="AF7140" s="50"/>
      <c r="AG7140" s="50"/>
      <c r="AH7140" s="50"/>
      <c r="AI7140" s="50"/>
      <c r="AJ7140" s="50"/>
      <c r="AK7140" s="50"/>
      <c r="AL7140" s="50"/>
      <c r="AM7140" s="50"/>
      <c r="AN7140" s="50"/>
      <c r="AO7140" s="50"/>
      <c r="AP7140" s="50"/>
      <c r="AQ7140" s="50"/>
      <c r="AR7140" s="50"/>
      <c r="AS7140" s="50"/>
      <c r="AT7140" s="50"/>
      <c r="AU7140" s="50"/>
      <c r="AV7140" s="50"/>
      <c r="AW7140" s="50"/>
      <c r="AX7140" s="50"/>
      <c r="AY7140" s="50"/>
      <c r="AZ7140" s="50"/>
      <c r="BA7140" s="50"/>
      <c r="BB7140" s="50"/>
      <c r="BC7140" s="50"/>
      <c r="BD7140" s="50"/>
      <c r="BE7140" s="50"/>
      <c r="BF7140" s="50"/>
      <c r="BG7140" s="50"/>
      <c r="BH7140" s="50"/>
      <c r="BI7140" s="50"/>
      <c r="BJ7140" s="50"/>
      <c r="BK7140" s="50"/>
      <c r="BL7140" s="50"/>
      <c r="BM7140" s="50"/>
      <c r="BN7140" s="50"/>
      <c r="BO7140" s="50"/>
      <c r="BP7140" s="50"/>
      <c r="BQ7140" s="50"/>
      <c r="BR7140" s="50"/>
      <c r="BS7140" s="50"/>
      <c r="BT7140" s="50"/>
      <c r="BU7140" s="50"/>
      <c r="BV7140" s="50"/>
      <c r="BW7140" s="50"/>
      <c r="BX7140" s="50"/>
      <c r="BY7140" s="50"/>
      <c r="BZ7140" s="50"/>
      <c r="CA7140" s="50"/>
      <c r="CB7140" s="50"/>
      <c r="CC7140" s="50"/>
      <c r="CD7140" s="50"/>
      <c r="CE7140" s="50"/>
      <c r="CF7140" s="50"/>
      <c r="CG7140" s="50"/>
      <c r="CH7140" s="50"/>
      <c r="CI7140" s="50"/>
      <c r="CJ7140" s="50"/>
      <c r="CK7140" s="50"/>
      <c r="CL7140" s="50"/>
      <c r="CM7140" s="50"/>
      <c r="CN7140" s="50"/>
      <c r="CO7140" s="50"/>
      <c r="CP7140" s="50"/>
      <c r="CQ7140" s="50"/>
      <c r="CR7140" s="50"/>
      <c r="CS7140" s="50"/>
      <c r="CT7140" s="50"/>
      <c r="CU7140" s="50"/>
      <c r="CV7140" s="50"/>
      <c r="CW7140" s="50"/>
      <c r="CX7140" s="50"/>
      <c r="CY7140" s="50"/>
      <c r="CZ7140" s="50"/>
      <c r="DA7140" s="50"/>
      <c r="DB7140" s="50"/>
      <c r="DC7140" s="50"/>
      <c r="DD7140" s="50"/>
      <c r="DE7140" s="50"/>
      <c r="DF7140" s="50"/>
      <c r="DG7140" s="50"/>
    </row>
    <row r="7141" spans="1:111" x14ac:dyDescent="0.2">
      <c r="A7141" s="185"/>
      <c r="B7141" s="186"/>
      <c r="C7141" s="186"/>
      <c r="D7141" s="54"/>
      <c r="E7141" s="310"/>
      <c r="F7141" s="192"/>
      <c r="G7141" s="192"/>
      <c r="H7141" s="50"/>
      <c r="I7141" s="50"/>
      <c r="J7141" s="50"/>
      <c r="K7141" s="50"/>
      <c r="L7141" s="50"/>
      <c r="M7141" s="50"/>
      <c r="N7141" s="50"/>
      <c r="O7141" s="50"/>
      <c r="P7141" s="50"/>
      <c r="Q7141" s="50"/>
      <c r="R7141" s="50"/>
      <c r="S7141" s="50"/>
      <c r="T7141" s="50"/>
      <c r="U7141" s="50"/>
      <c r="V7141" s="50"/>
      <c r="W7141" s="50"/>
      <c r="X7141" s="50"/>
      <c r="Y7141" s="50"/>
      <c r="Z7141" s="50"/>
      <c r="AA7141" s="50"/>
      <c r="AB7141" s="50"/>
      <c r="AC7141" s="50"/>
      <c r="AD7141" s="50"/>
      <c r="AE7141" s="50"/>
      <c r="AF7141" s="50"/>
      <c r="AG7141" s="50"/>
      <c r="AH7141" s="50"/>
      <c r="AI7141" s="50"/>
      <c r="AJ7141" s="50"/>
      <c r="AK7141" s="50"/>
      <c r="AL7141" s="50"/>
      <c r="AM7141" s="50"/>
      <c r="AN7141" s="50"/>
      <c r="AO7141" s="50"/>
      <c r="AP7141" s="50"/>
      <c r="AQ7141" s="50"/>
      <c r="AR7141" s="50"/>
      <c r="AS7141" s="50"/>
      <c r="AT7141" s="50"/>
      <c r="AU7141" s="50"/>
      <c r="AV7141" s="50"/>
      <c r="AW7141" s="50"/>
      <c r="AX7141" s="50"/>
      <c r="AY7141" s="50"/>
      <c r="AZ7141" s="50"/>
      <c r="BA7141" s="50"/>
      <c r="BB7141" s="50"/>
      <c r="BC7141" s="50"/>
      <c r="BD7141" s="50"/>
      <c r="BE7141" s="50"/>
      <c r="BF7141" s="50"/>
      <c r="BG7141" s="50"/>
      <c r="BH7141" s="50"/>
      <c r="BI7141" s="50"/>
      <c r="BJ7141" s="50"/>
      <c r="BK7141" s="50"/>
      <c r="BL7141" s="50"/>
      <c r="BM7141" s="50"/>
      <c r="BN7141" s="50"/>
      <c r="BO7141" s="50"/>
      <c r="BP7141" s="50"/>
      <c r="BQ7141" s="50"/>
      <c r="BR7141" s="50"/>
      <c r="BS7141" s="50"/>
      <c r="BT7141" s="50"/>
      <c r="BU7141" s="50"/>
      <c r="BV7141" s="50"/>
      <c r="BW7141" s="50"/>
      <c r="BX7141" s="50"/>
      <c r="BY7141" s="50"/>
      <c r="BZ7141" s="50"/>
      <c r="CA7141" s="50"/>
      <c r="CB7141" s="50"/>
      <c r="CC7141" s="50"/>
      <c r="CD7141" s="50"/>
      <c r="CE7141" s="50"/>
      <c r="CF7141" s="50"/>
      <c r="CG7141" s="50"/>
      <c r="CH7141" s="50"/>
      <c r="CI7141" s="50"/>
      <c r="CJ7141" s="50"/>
      <c r="CK7141" s="50"/>
      <c r="CL7141" s="50"/>
      <c r="CM7141" s="50"/>
      <c r="CN7141" s="50"/>
      <c r="CO7141" s="50"/>
      <c r="CP7141" s="50"/>
      <c r="CQ7141" s="50"/>
      <c r="CR7141" s="50"/>
      <c r="CS7141" s="50"/>
      <c r="CT7141" s="50"/>
      <c r="CU7141" s="50"/>
      <c r="CV7141" s="50"/>
      <c r="CW7141" s="50"/>
      <c r="CX7141" s="50"/>
      <c r="CY7141" s="50"/>
      <c r="CZ7141" s="50"/>
      <c r="DA7141" s="50"/>
      <c r="DB7141" s="50"/>
      <c r="DC7141" s="50"/>
      <c r="DD7141" s="50"/>
      <c r="DE7141" s="50"/>
      <c r="DF7141" s="50"/>
      <c r="DG7141" s="50"/>
    </row>
    <row r="7142" spans="1:111" x14ac:dyDescent="0.2">
      <c r="A7142" s="185"/>
      <c r="B7142" s="186"/>
      <c r="C7142" s="186"/>
      <c r="D7142" s="54"/>
      <c r="E7142" s="310"/>
      <c r="F7142" s="192"/>
      <c r="G7142" s="192"/>
      <c r="H7142" s="50"/>
      <c r="I7142" s="50"/>
      <c r="J7142" s="50"/>
      <c r="K7142" s="50"/>
      <c r="L7142" s="50"/>
      <c r="M7142" s="50"/>
      <c r="N7142" s="50"/>
      <c r="O7142" s="50"/>
      <c r="P7142" s="50"/>
      <c r="Q7142" s="50"/>
      <c r="R7142" s="50"/>
      <c r="S7142" s="50"/>
      <c r="T7142" s="50"/>
      <c r="U7142" s="50"/>
      <c r="V7142" s="50"/>
      <c r="W7142" s="50"/>
      <c r="X7142" s="50"/>
      <c r="Y7142" s="50"/>
      <c r="Z7142" s="50"/>
      <c r="AA7142" s="50"/>
      <c r="AB7142" s="50"/>
      <c r="AC7142" s="50"/>
      <c r="AD7142" s="50"/>
      <c r="AE7142" s="50"/>
      <c r="AF7142" s="50"/>
      <c r="AG7142" s="50"/>
      <c r="AH7142" s="50"/>
      <c r="AI7142" s="50"/>
      <c r="AJ7142" s="50"/>
      <c r="AK7142" s="50"/>
      <c r="AL7142" s="50"/>
      <c r="AM7142" s="50"/>
      <c r="AN7142" s="50"/>
      <c r="AO7142" s="50"/>
      <c r="AP7142" s="50"/>
      <c r="AQ7142" s="50"/>
      <c r="AR7142" s="50"/>
      <c r="AS7142" s="50"/>
      <c r="AT7142" s="50"/>
      <c r="AU7142" s="50"/>
      <c r="AV7142" s="50"/>
      <c r="AW7142" s="50"/>
      <c r="AX7142" s="50"/>
      <c r="AY7142" s="50"/>
      <c r="AZ7142" s="50"/>
      <c r="BA7142" s="50"/>
      <c r="BB7142" s="50"/>
      <c r="BC7142" s="50"/>
      <c r="BD7142" s="50"/>
      <c r="BE7142" s="50"/>
      <c r="BF7142" s="50"/>
      <c r="BG7142" s="50"/>
      <c r="BH7142" s="50"/>
      <c r="BI7142" s="50"/>
      <c r="BJ7142" s="50"/>
      <c r="BK7142" s="50"/>
      <c r="BL7142" s="50"/>
      <c r="BM7142" s="50"/>
      <c r="BN7142" s="50"/>
      <c r="BO7142" s="50"/>
      <c r="BP7142" s="50"/>
      <c r="BQ7142" s="50"/>
      <c r="BR7142" s="50"/>
      <c r="BS7142" s="50"/>
      <c r="BT7142" s="50"/>
      <c r="BU7142" s="50"/>
      <c r="BV7142" s="50"/>
      <c r="BW7142" s="50"/>
      <c r="BX7142" s="50"/>
      <c r="BY7142" s="50"/>
      <c r="BZ7142" s="50"/>
      <c r="CA7142" s="50"/>
      <c r="CB7142" s="50"/>
      <c r="CC7142" s="50"/>
      <c r="CD7142" s="50"/>
      <c r="CE7142" s="50"/>
      <c r="CF7142" s="50"/>
      <c r="CG7142" s="50"/>
      <c r="CH7142" s="50"/>
      <c r="CI7142" s="50"/>
      <c r="CJ7142" s="50"/>
      <c r="CK7142" s="50"/>
      <c r="CL7142" s="50"/>
      <c r="CM7142" s="50"/>
      <c r="CN7142" s="50"/>
      <c r="CO7142" s="50"/>
      <c r="CP7142" s="50"/>
      <c r="CQ7142" s="50"/>
      <c r="CR7142" s="50"/>
      <c r="CS7142" s="50"/>
      <c r="CT7142" s="50"/>
      <c r="CU7142" s="50"/>
      <c r="CV7142" s="50"/>
      <c r="CW7142" s="50"/>
      <c r="CX7142" s="50"/>
      <c r="CY7142" s="50"/>
      <c r="CZ7142" s="50"/>
      <c r="DA7142" s="50"/>
      <c r="DB7142" s="50"/>
      <c r="DC7142" s="50"/>
      <c r="DD7142" s="50"/>
      <c r="DE7142" s="50"/>
      <c r="DF7142" s="50"/>
      <c r="DG7142" s="50"/>
    </row>
    <row r="7143" spans="1:111" x14ac:dyDescent="0.2">
      <c r="A7143" s="185"/>
      <c r="B7143" s="186"/>
      <c r="C7143" s="186"/>
      <c r="D7143" s="54"/>
      <c r="E7143" s="310"/>
      <c r="F7143" s="192"/>
      <c r="G7143" s="192"/>
      <c r="H7143" s="50"/>
      <c r="I7143" s="50"/>
      <c r="J7143" s="50"/>
      <c r="K7143" s="50"/>
      <c r="L7143" s="50"/>
      <c r="M7143" s="50"/>
      <c r="N7143" s="50"/>
      <c r="O7143" s="50"/>
      <c r="P7143" s="50"/>
      <c r="Q7143" s="50"/>
      <c r="R7143" s="50"/>
      <c r="S7143" s="50"/>
      <c r="T7143" s="50"/>
      <c r="U7143" s="50"/>
      <c r="V7143" s="50"/>
      <c r="W7143" s="50"/>
      <c r="X7143" s="50"/>
      <c r="Y7143" s="50"/>
      <c r="Z7143" s="50"/>
      <c r="AA7143" s="50"/>
      <c r="AB7143" s="50"/>
      <c r="AC7143" s="50"/>
      <c r="AD7143" s="50"/>
      <c r="AE7143" s="50"/>
      <c r="AF7143" s="50"/>
      <c r="AG7143" s="50"/>
      <c r="AH7143" s="50"/>
      <c r="AI7143" s="50"/>
      <c r="AJ7143" s="50"/>
      <c r="AK7143" s="50"/>
      <c r="AL7143" s="50"/>
      <c r="AM7143" s="50"/>
      <c r="AN7143" s="50"/>
      <c r="AO7143" s="50"/>
      <c r="AP7143" s="50"/>
      <c r="AQ7143" s="50"/>
      <c r="AR7143" s="50"/>
      <c r="AS7143" s="50"/>
      <c r="AT7143" s="50"/>
      <c r="AU7143" s="50"/>
      <c r="AV7143" s="50"/>
      <c r="AW7143" s="50"/>
      <c r="AX7143" s="50"/>
      <c r="AY7143" s="50"/>
      <c r="AZ7143" s="50"/>
      <c r="BA7143" s="50"/>
      <c r="BB7143" s="50"/>
      <c r="BC7143" s="50"/>
      <c r="BD7143" s="50"/>
      <c r="BE7143" s="50"/>
      <c r="BF7143" s="50"/>
      <c r="BG7143" s="50"/>
      <c r="BH7143" s="50"/>
      <c r="BI7143" s="50"/>
      <c r="BJ7143" s="50"/>
      <c r="BK7143" s="50"/>
      <c r="BL7143" s="50"/>
      <c r="BM7143" s="50"/>
      <c r="BN7143" s="50"/>
      <c r="BO7143" s="50"/>
      <c r="BP7143" s="50"/>
      <c r="BQ7143" s="50"/>
      <c r="BR7143" s="50"/>
      <c r="BS7143" s="50"/>
      <c r="BT7143" s="50"/>
      <c r="BU7143" s="50"/>
      <c r="BV7143" s="50"/>
      <c r="BW7143" s="50"/>
      <c r="BX7143" s="50"/>
      <c r="BY7143" s="50"/>
      <c r="BZ7143" s="50"/>
      <c r="CA7143" s="50"/>
      <c r="CB7143" s="50"/>
      <c r="CC7143" s="50"/>
      <c r="CD7143" s="50"/>
      <c r="CE7143" s="50"/>
      <c r="CF7143" s="50"/>
      <c r="CG7143" s="50"/>
      <c r="CH7143" s="50"/>
      <c r="CI7143" s="50"/>
      <c r="CJ7143" s="50"/>
      <c r="CK7143" s="50"/>
      <c r="CL7143" s="50"/>
      <c r="CM7143" s="50"/>
      <c r="CN7143" s="50"/>
      <c r="CO7143" s="50"/>
      <c r="CP7143" s="50"/>
      <c r="CQ7143" s="50"/>
      <c r="CR7143" s="50"/>
      <c r="CS7143" s="50"/>
      <c r="CT7143" s="50"/>
      <c r="CU7143" s="50"/>
      <c r="CV7143" s="50"/>
      <c r="CW7143" s="50"/>
      <c r="CX7143" s="50"/>
      <c r="CY7143" s="50"/>
      <c r="CZ7143" s="50"/>
      <c r="DA7143" s="50"/>
      <c r="DB7143" s="50"/>
      <c r="DC7143" s="50"/>
      <c r="DD7143" s="50"/>
      <c r="DE7143" s="50"/>
      <c r="DF7143" s="50"/>
      <c r="DG7143" s="50"/>
    </row>
    <row r="7144" spans="1:111" x14ac:dyDescent="0.2">
      <c r="A7144" s="185"/>
      <c r="B7144" s="186"/>
      <c r="C7144" s="186"/>
      <c r="D7144" s="54"/>
      <c r="E7144" s="310"/>
      <c r="F7144" s="192"/>
      <c r="G7144" s="192"/>
      <c r="H7144" s="50"/>
      <c r="I7144" s="50"/>
      <c r="J7144" s="50"/>
      <c r="K7144" s="50"/>
      <c r="L7144" s="50"/>
      <c r="M7144" s="50"/>
      <c r="N7144" s="50"/>
      <c r="O7144" s="50"/>
      <c r="P7144" s="50"/>
      <c r="Q7144" s="50"/>
      <c r="R7144" s="50"/>
      <c r="S7144" s="50"/>
      <c r="T7144" s="50"/>
      <c r="U7144" s="50"/>
      <c r="V7144" s="50"/>
      <c r="W7144" s="50"/>
      <c r="X7144" s="50"/>
      <c r="Y7144" s="50"/>
      <c r="Z7144" s="50"/>
      <c r="AA7144" s="50"/>
      <c r="AB7144" s="50"/>
      <c r="AC7144" s="50"/>
      <c r="AD7144" s="50"/>
      <c r="AE7144" s="50"/>
      <c r="AF7144" s="50"/>
      <c r="AG7144" s="50"/>
      <c r="AH7144" s="50"/>
      <c r="AI7144" s="50"/>
      <c r="AJ7144" s="50"/>
      <c r="AK7144" s="50"/>
      <c r="AL7144" s="50"/>
      <c r="AM7144" s="50"/>
      <c r="AN7144" s="50"/>
      <c r="AO7144" s="50"/>
      <c r="AP7144" s="50"/>
      <c r="AQ7144" s="50"/>
      <c r="AR7144" s="50"/>
      <c r="AS7144" s="50"/>
      <c r="AT7144" s="50"/>
      <c r="AU7144" s="50"/>
      <c r="AV7144" s="50"/>
      <c r="AW7144" s="50"/>
      <c r="AX7144" s="50"/>
      <c r="AY7144" s="50"/>
      <c r="AZ7144" s="50"/>
      <c r="BA7144" s="50"/>
      <c r="BB7144" s="50"/>
      <c r="BC7144" s="50"/>
      <c r="BD7144" s="50"/>
      <c r="BE7144" s="50"/>
      <c r="BF7144" s="50"/>
      <c r="BG7144" s="50"/>
      <c r="BH7144" s="50"/>
      <c r="BI7144" s="50"/>
      <c r="BJ7144" s="50"/>
      <c r="BK7144" s="50"/>
      <c r="BL7144" s="50"/>
      <c r="BM7144" s="50"/>
      <c r="BN7144" s="50"/>
      <c r="BO7144" s="50"/>
      <c r="BP7144" s="50"/>
      <c r="BQ7144" s="50"/>
      <c r="BR7144" s="50"/>
      <c r="BS7144" s="50"/>
      <c r="BT7144" s="50"/>
      <c r="BU7144" s="50"/>
      <c r="BV7144" s="50"/>
      <c r="BW7144" s="50"/>
      <c r="BX7144" s="50"/>
      <c r="BY7144" s="50"/>
      <c r="BZ7144" s="50"/>
      <c r="CA7144" s="50"/>
      <c r="CB7144" s="50"/>
      <c r="CC7144" s="50"/>
      <c r="CD7144" s="50"/>
      <c r="CE7144" s="50"/>
      <c r="CF7144" s="50"/>
      <c r="CG7144" s="50"/>
      <c r="CH7144" s="50"/>
      <c r="CI7144" s="50"/>
      <c r="CJ7144" s="50"/>
      <c r="CK7144" s="50"/>
      <c r="CL7144" s="50"/>
      <c r="CM7144" s="50"/>
      <c r="CN7144" s="50"/>
      <c r="CO7144" s="50"/>
      <c r="CP7144" s="50"/>
      <c r="CQ7144" s="50"/>
      <c r="CR7144" s="50"/>
      <c r="CS7144" s="50"/>
      <c r="CT7144" s="50"/>
      <c r="CU7144" s="50"/>
      <c r="CV7144" s="50"/>
      <c r="CW7144" s="50"/>
      <c r="CX7144" s="50"/>
      <c r="CY7144" s="50"/>
      <c r="CZ7144" s="50"/>
      <c r="DA7144" s="50"/>
      <c r="DB7144" s="50"/>
      <c r="DC7144" s="50"/>
      <c r="DD7144" s="50"/>
      <c r="DE7144" s="50"/>
      <c r="DF7144" s="50"/>
      <c r="DG7144" s="50"/>
    </row>
    <row r="7145" spans="1:111" x14ac:dyDescent="0.2">
      <c r="A7145" s="185"/>
      <c r="B7145" s="186"/>
      <c r="C7145" s="186"/>
      <c r="D7145" s="54"/>
      <c r="E7145" s="310"/>
      <c r="F7145" s="192"/>
      <c r="G7145" s="192"/>
      <c r="H7145" s="50"/>
      <c r="I7145" s="50"/>
      <c r="J7145" s="50"/>
      <c r="K7145" s="50"/>
      <c r="L7145" s="50"/>
      <c r="M7145" s="50"/>
      <c r="N7145" s="50"/>
      <c r="O7145" s="50"/>
      <c r="P7145" s="50"/>
      <c r="Q7145" s="50"/>
      <c r="R7145" s="50"/>
      <c r="S7145" s="50"/>
      <c r="T7145" s="50"/>
      <c r="U7145" s="50"/>
      <c r="V7145" s="50"/>
      <c r="W7145" s="50"/>
      <c r="X7145" s="50"/>
      <c r="Y7145" s="50"/>
      <c r="Z7145" s="50"/>
      <c r="AA7145" s="50"/>
      <c r="AB7145" s="50"/>
      <c r="AC7145" s="50"/>
      <c r="AD7145" s="50"/>
      <c r="AE7145" s="50"/>
      <c r="AF7145" s="50"/>
      <c r="AG7145" s="50"/>
      <c r="AH7145" s="50"/>
      <c r="AI7145" s="50"/>
      <c r="AJ7145" s="50"/>
      <c r="AK7145" s="50"/>
      <c r="AL7145" s="50"/>
      <c r="AM7145" s="50"/>
      <c r="AN7145" s="50"/>
      <c r="AO7145" s="50"/>
      <c r="AP7145" s="50"/>
      <c r="AQ7145" s="50"/>
      <c r="AR7145" s="50"/>
      <c r="AS7145" s="50"/>
      <c r="AT7145" s="50"/>
      <c r="AU7145" s="50"/>
      <c r="AV7145" s="50"/>
      <c r="AW7145" s="50"/>
      <c r="AX7145" s="50"/>
      <c r="AY7145" s="50"/>
      <c r="AZ7145" s="50"/>
      <c r="BA7145" s="50"/>
      <c r="BB7145" s="50"/>
      <c r="BC7145" s="50"/>
      <c r="BD7145" s="50"/>
      <c r="BE7145" s="50"/>
      <c r="BF7145" s="50"/>
      <c r="BG7145" s="50"/>
      <c r="BH7145" s="50"/>
      <c r="BI7145" s="50"/>
      <c r="BJ7145" s="50"/>
      <c r="BK7145" s="50"/>
      <c r="BL7145" s="50"/>
      <c r="BM7145" s="50"/>
      <c r="BN7145" s="50"/>
      <c r="BO7145" s="50"/>
      <c r="BP7145" s="50"/>
      <c r="BQ7145" s="50"/>
      <c r="BR7145" s="50"/>
      <c r="BS7145" s="50"/>
      <c r="BT7145" s="50"/>
      <c r="BU7145" s="50"/>
      <c r="BV7145" s="50"/>
      <c r="BW7145" s="50"/>
      <c r="BX7145" s="50"/>
      <c r="BY7145" s="50"/>
      <c r="BZ7145" s="50"/>
      <c r="CA7145" s="50"/>
      <c r="CB7145" s="50"/>
      <c r="CC7145" s="50"/>
      <c r="CD7145" s="50"/>
      <c r="CE7145" s="50"/>
      <c r="CF7145" s="50"/>
      <c r="CG7145" s="50"/>
      <c r="CH7145" s="50"/>
      <c r="CI7145" s="50"/>
      <c r="CJ7145" s="50"/>
      <c r="CK7145" s="50"/>
      <c r="CL7145" s="50"/>
      <c r="CM7145" s="50"/>
      <c r="CN7145" s="50"/>
      <c r="CO7145" s="50"/>
      <c r="CP7145" s="50"/>
      <c r="CQ7145" s="50"/>
      <c r="CR7145" s="50"/>
      <c r="CS7145" s="50"/>
      <c r="CT7145" s="50"/>
      <c r="CU7145" s="50"/>
      <c r="CV7145" s="50"/>
      <c r="CW7145" s="50"/>
      <c r="CX7145" s="50"/>
      <c r="CY7145" s="50"/>
      <c r="CZ7145" s="50"/>
      <c r="DA7145" s="50"/>
      <c r="DB7145" s="50"/>
      <c r="DC7145" s="50"/>
      <c r="DD7145" s="50"/>
      <c r="DE7145" s="50"/>
      <c r="DF7145" s="50"/>
      <c r="DG7145" s="50"/>
    </row>
    <row r="7146" spans="1:111" x14ac:dyDescent="0.2">
      <c r="A7146" s="185"/>
      <c r="B7146" s="186"/>
      <c r="C7146" s="186"/>
      <c r="D7146" s="54"/>
      <c r="E7146" s="310"/>
      <c r="F7146" s="192"/>
      <c r="G7146" s="192"/>
      <c r="H7146" s="50"/>
      <c r="I7146" s="50"/>
      <c r="J7146" s="50"/>
      <c r="K7146" s="50"/>
      <c r="L7146" s="50"/>
      <c r="M7146" s="50"/>
      <c r="N7146" s="50"/>
      <c r="O7146" s="50"/>
      <c r="P7146" s="50"/>
      <c r="Q7146" s="50"/>
      <c r="R7146" s="50"/>
      <c r="S7146" s="50"/>
      <c r="T7146" s="50"/>
      <c r="U7146" s="50"/>
      <c r="V7146" s="50"/>
      <c r="W7146" s="50"/>
      <c r="X7146" s="50"/>
      <c r="Y7146" s="50"/>
      <c r="Z7146" s="50"/>
      <c r="AA7146" s="50"/>
      <c r="AB7146" s="50"/>
      <c r="AC7146" s="50"/>
      <c r="AD7146" s="50"/>
      <c r="AE7146" s="50"/>
      <c r="AF7146" s="50"/>
      <c r="AG7146" s="50"/>
      <c r="AH7146" s="50"/>
      <c r="AI7146" s="50"/>
      <c r="AJ7146" s="50"/>
      <c r="AK7146" s="50"/>
      <c r="AL7146" s="50"/>
      <c r="AM7146" s="50"/>
      <c r="AN7146" s="50"/>
      <c r="AO7146" s="50"/>
      <c r="AP7146" s="50"/>
      <c r="AQ7146" s="50"/>
      <c r="AR7146" s="50"/>
      <c r="AS7146" s="50"/>
      <c r="AT7146" s="50"/>
      <c r="AU7146" s="50"/>
      <c r="AV7146" s="50"/>
      <c r="AW7146" s="50"/>
      <c r="AX7146" s="50"/>
      <c r="AY7146" s="50"/>
      <c r="AZ7146" s="50"/>
      <c r="BA7146" s="50"/>
      <c r="BB7146" s="50"/>
      <c r="BC7146" s="50"/>
      <c r="BD7146" s="50"/>
      <c r="BE7146" s="50"/>
      <c r="BF7146" s="50"/>
      <c r="BG7146" s="50"/>
      <c r="BH7146" s="50"/>
      <c r="BI7146" s="50"/>
      <c r="BJ7146" s="50"/>
      <c r="BK7146" s="50"/>
      <c r="BL7146" s="50"/>
      <c r="BM7146" s="50"/>
      <c r="BN7146" s="50"/>
      <c r="BO7146" s="50"/>
      <c r="BP7146" s="50"/>
      <c r="BQ7146" s="50"/>
      <c r="BR7146" s="50"/>
      <c r="BS7146" s="50"/>
      <c r="BT7146" s="50"/>
      <c r="BU7146" s="50"/>
      <c r="BV7146" s="50"/>
      <c r="BW7146" s="50"/>
      <c r="BX7146" s="50"/>
      <c r="BY7146" s="50"/>
      <c r="BZ7146" s="50"/>
      <c r="CA7146" s="50"/>
      <c r="CB7146" s="50"/>
      <c r="CC7146" s="50"/>
      <c r="CD7146" s="50"/>
      <c r="CE7146" s="50"/>
      <c r="CF7146" s="50"/>
      <c r="CG7146" s="50"/>
      <c r="CH7146" s="50"/>
      <c r="CI7146" s="50"/>
      <c r="CJ7146" s="50"/>
      <c r="CK7146" s="50"/>
      <c r="CL7146" s="50"/>
      <c r="CM7146" s="50"/>
      <c r="CN7146" s="50"/>
      <c r="CO7146" s="50"/>
      <c r="CP7146" s="50"/>
      <c r="CQ7146" s="50"/>
      <c r="CR7146" s="50"/>
      <c r="CS7146" s="50"/>
      <c r="CT7146" s="50"/>
      <c r="CU7146" s="50"/>
      <c r="CV7146" s="50"/>
      <c r="CW7146" s="50"/>
      <c r="CX7146" s="50"/>
      <c r="CY7146" s="50"/>
      <c r="CZ7146" s="50"/>
      <c r="DA7146" s="50"/>
      <c r="DB7146" s="50"/>
      <c r="DC7146" s="50"/>
      <c r="DD7146" s="50"/>
      <c r="DE7146" s="50"/>
      <c r="DF7146" s="50"/>
      <c r="DG7146" s="50"/>
    </row>
    <row r="7147" spans="1:111" x14ac:dyDescent="0.2">
      <c r="A7147" s="185"/>
      <c r="B7147" s="186"/>
      <c r="C7147" s="186"/>
      <c r="D7147" s="54"/>
      <c r="E7147" s="310"/>
      <c r="F7147" s="192"/>
      <c r="G7147" s="192"/>
      <c r="H7147" s="50"/>
      <c r="I7147" s="50"/>
      <c r="J7147" s="50"/>
      <c r="K7147" s="50"/>
      <c r="L7147" s="50"/>
      <c r="M7147" s="50"/>
      <c r="N7147" s="50"/>
      <c r="O7147" s="50"/>
      <c r="P7147" s="50"/>
      <c r="Q7147" s="50"/>
      <c r="R7147" s="50"/>
      <c r="S7147" s="50"/>
      <c r="T7147" s="50"/>
      <c r="U7147" s="50"/>
      <c r="V7147" s="50"/>
      <c r="W7147" s="50"/>
      <c r="X7147" s="50"/>
      <c r="Y7147" s="50"/>
      <c r="Z7147" s="50"/>
      <c r="AA7147" s="50"/>
      <c r="AB7147" s="50"/>
      <c r="AC7147" s="50"/>
      <c r="AD7147" s="50"/>
      <c r="AE7147" s="50"/>
      <c r="AF7147" s="50"/>
      <c r="AG7147" s="50"/>
      <c r="AH7147" s="50"/>
      <c r="AI7147" s="50"/>
      <c r="AJ7147" s="50"/>
      <c r="AK7147" s="50"/>
      <c r="AL7147" s="50"/>
      <c r="AM7147" s="50"/>
      <c r="AN7147" s="50"/>
      <c r="AO7147" s="50"/>
      <c r="AP7147" s="50"/>
      <c r="AQ7147" s="50"/>
      <c r="AR7147" s="50"/>
      <c r="AS7147" s="50"/>
      <c r="AT7147" s="50"/>
      <c r="AU7147" s="50"/>
      <c r="AV7147" s="50"/>
      <c r="AW7147" s="50"/>
      <c r="AX7147" s="50"/>
      <c r="AY7147" s="50"/>
      <c r="AZ7147" s="50"/>
      <c r="BA7147" s="50"/>
      <c r="BB7147" s="50"/>
      <c r="BC7147" s="50"/>
      <c r="BD7147" s="50"/>
      <c r="BE7147" s="50"/>
      <c r="BF7147" s="50"/>
      <c r="BG7147" s="50"/>
      <c r="BH7147" s="50"/>
      <c r="BI7147" s="50"/>
      <c r="BJ7147" s="50"/>
      <c r="BK7147" s="50"/>
      <c r="BL7147" s="50"/>
      <c r="BM7147" s="50"/>
      <c r="BN7147" s="50"/>
      <c r="BO7147" s="50"/>
      <c r="BP7147" s="50"/>
      <c r="BQ7147" s="50"/>
      <c r="BR7147" s="50"/>
      <c r="BS7147" s="50"/>
      <c r="BT7147" s="50"/>
      <c r="BU7147" s="50"/>
      <c r="BV7147" s="50"/>
      <c r="BW7147" s="50"/>
      <c r="BX7147" s="50"/>
      <c r="BY7147" s="50"/>
      <c r="BZ7147" s="50"/>
      <c r="CA7147" s="50"/>
      <c r="CB7147" s="50"/>
      <c r="CC7147" s="50"/>
      <c r="CD7147" s="50"/>
      <c r="CE7147" s="50"/>
      <c r="CF7147" s="50"/>
      <c r="CG7147" s="50"/>
      <c r="CH7147" s="50"/>
      <c r="CI7147" s="50"/>
      <c r="CJ7147" s="50"/>
      <c r="CK7147" s="50"/>
      <c r="CL7147" s="50"/>
      <c r="CM7147" s="50"/>
      <c r="CN7147" s="50"/>
      <c r="CO7147" s="50"/>
      <c r="CP7147" s="50"/>
      <c r="CQ7147" s="50"/>
      <c r="CR7147" s="50"/>
      <c r="CS7147" s="50"/>
      <c r="CT7147" s="50"/>
      <c r="CU7147" s="50"/>
      <c r="CV7147" s="50"/>
      <c r="CW7147" s="50"/>
      <c r="CX7147" s="50"/>
      <c r="CY7147" s="50"/>
      <c r="CZ7147" s="50"/>
      <c r="DA7147" s="50"/>
      <c r="DB7147" s="50"/>
      <c r="DC7147" s="50"/>
      <c r="DD7147" s="50"/>
      <c r="DE7147" s="50"/>
      <c r="DF7147" s="50"/>
      <c r="DG7147" s="50"/>
    </row>
    <row r="7148" spans="1:111" x14ac:dyDescent="0.2">
      <c r="A7148" s="185"/>
      <c r="B7148" s="186"/>
      <c r="C7148" s="186"/>
      <c r="D7148" s="54"/>
      <c r="E7148" s="310"/>
      <c r="F7148" s="192"/>
      <c r="G7148" s="192"/>
      <c r="H7148" s="50"/>
      <c r="I7148" s="50"/>
      <c r="J7148" s="50"/>
      <c r="K7148" s="50"/>
      <c r="L7148" s="50"/>
      <c r="M7148" s="50"/>
      <c r="N7148" s="50"/>
      <c r="O7148" s="50"/>
      <c r="P7148" s="50"/>
      <c r="Q7148" s="50"/>
      <c r="R7148" s="50"/>
      <c r="S7148" s="50"/>
      <c r="T7148" s="50"/>
      <c r="U7148" s="50"/>
      <c r="V7148" s="50"/>
      <c r="W7148" s="50"/>
      <c r="X7148" s="50"/>
      <c r="Y7148" s="50"/>
      <c r="Z7148" s="50"/>
      <c r="AA7148" s="50"/>
      <c r="AB7148" s="50"/>
      <c r="AC7148" s="50"/>
      <c r="AD7148" s="50"/>
      <c r="AE7148" s="50"/>
      <c r="AF7148" s="50"/>
      <c r="AG7148" s="50"/>
      <c r="AH7148" s="50"/>
      <c r="AI7148" s="50"/>
      <c r="AJ7148" s="50"/>
      <c r="AK7148" s="50"/>
      <c r="AL7148" s="50"/>
      <c r="AM7148" s="50"/>
      <c r="AN7148" s="50"/>
      <c r="AO7148" s="50"/>
      <c r="AP7148" s="50"/>
      <c r="AQ7148" s="50"/>
      <c r="AR7148" s="50"/>
      <c r="AS7148" s="50"/>
      <c r="AT7148" s="50"/>
      <c r="AU7148" s="50"/>
      <c r="AV7148" s="50"/>
      <c r="AW7148" s="50"/>
      <c r="AX7148" s="50"/>
      <c r="AY7148" s="50"/>
      <c r="AZ7148" s="50"/>
      <c r="BA7148" s="50"/>
      <c r="BB7148" s="50"/>
      <c r="BC7148" s="50"/>
      <c r="BD7148" s="50"/>
      <c r="BE7148" s="50"/>
      <c r="BF7148" s="50"/>
      <c r="BG7148" s="50"/>
      <c r="BH7148" s="50"/>
      <c r="BI7148" s="50"/>
      <c r="BJ7148" s="50"/>
      <c r="BK7148" s="50"/>
      <c r="BL7148" s="50"/>
      <c r="BM7148" s="50"/>
      <c r="BN7148" s="50"/>
      <c r="BO7148" s="50"/>
      <c r="BP7148" s="50"/>
      <c r="BQ7148" s="50"/>
      <c r="BR7148" s="50"/>
      <c r="BS7148" s="50"/>
      <c r="BT7148" s="50"/>
      <c r="BU7148" s="50"/>
      <c r="BV7148" s="50"/>
      <c r="BW7148" s="50"/>
      <c r="BX7148" s="50"/>
      <c r="BY7148" s="50"/>
      <c r="BZ7148" s="50"/>
      <c r="CA7148" s="50"/>
      <c r="CB7148" s="50"/>
      <c r="CC7148" s="50"/>
      <c r="CD7148" s="50"/>
      <c r="CE7148" s="50"/>
      <c r="CF7148" s="50"/>
      <c r="CG7148" s="50"/>
      <c r="CH7148" s="50"/>
      <c r="CI7148" s="50"/>
      <c r="CJ7148" s="50"/>
      <c r="CK7148" s="50"/>
      <c r="CL7148" s="50"/>
      <c r="CM7148" s="50"/>
      <c r="CN7148" s="50"/>
      <c r="CO7148" s="50"/>
      <c r="CP7148" s="50"/>
      <c r="CQ7148" s="50"/>
      <c r="CR7148" s="50"/>
      <c r="CS7148" s="50"/>
      <c r="CT7148" s="50"/>
      <c r="CU7148" s="50"/>
      <c r="CV7148" s="50"/>
      <c r="CW7148" s="50"/>
      <c r="CX7148" s="50"/>
      <c r="CY7148" s="50"/>
      <c r="CZ7148" s="50"/>
      <c r="DA7148" s="50"/>
      <c r="DB7148" s="50"/>
      <c r="DC7148" s="50"/>
      <c r="DD7148" s="50"/>
      <c r="DE7148" s="50"/>
      <c r="DF7148" s="50"/>
      <c r="DG7148" s="50"/>
    </row>
    <row r="7149" spans="1:111" x14ac:dyDescent="0.2">
      <c r="A7149" s="185"/>
      <c r="B7149" s="186"/>
      <c r="C7149" s="186"/>
      <c r="D7149" s="54"/>
      <c r="E7149" s="310"/>
      <c r="F7149" s="192"/>
      <c r="G7149" s="192"/>
      <c r="H7149" s="50"/>
      <c r="I7149" s="50"/>
      <c r="J7149" s="50"/>
      <c r="K7149" s="50"/>
      <c r="L7149" s="50"/>
      <c r="M7149" s="50"/>
      <c r="N7149" s="50"/>
      <c r="O7149" s="50"/>
      <c r="P7149" s="50"/>
      <c r="Q7149" s="50"/>
      <c r="R7149" s="50"/>
      <c r="S7149" s="50"/>
      <c r="T7149" s="50"/>
      <c r="U7149" s="50"/>
      <c r="V7149" s="50"/>
      <c r="W7149" s="50"/>
      <c r="X7149" s="50"/>
      <c r="Y7149" s="50"/>
      <c r="Z7149" s="50"/>
      <c r="AA7149" s="50"/>
      <c r="AB7149" s="50"/>
      <c r="AC7149" s="50"/>
      <c r="AD7149" s="50"/>
      <c r="AE7149" s="50"/>
      <c r="AF7149" s="50"/>
      <c r="AG7149" s="50"/>
      <c r="AH7149" s="50"/>
      <c r="AI7149" s="50"/>
      <c r="AJ7149" s="50"/>
      <c r="AK7149" s="50"/>
      <c r="AL7149" s="50"/>
      <c r="AM7149" s="50"/>
      <c r="AN7149" s="50"/>
      <c r="AO7149" s="50"/>
      <c r="AP7149" s="50"/>
      <c r="AQ7149" s="50"/>
      <c r="AR7149" s="50"/>
      <c r="AS7149" s="50"/>
      <c r="AT7149" s="50"/>
      <c r="AU7149" s="50"/>
      <c r="AV7149" s="50"/>
      <c r="AW7149" s="50"/>
      <c r="AX7149" s="50"/>
      <c r="AY7149" s="50"/>
      <c r="AZ7149" s="50"/>
      <c r="BA7149" s="50"/>
      <c r="BB7149" s="50"/>
      <c r="BC7149" s="50"/>
      <c r="BD7149" s="50"/>
      <c r="BE7149" s="50"/>
      <c r="BF7149" s="50"/>
      <c r="BG7149" s="50"/>
      <c r="BH7149" s="50"/>
      <c r="BI7149" s="50"/>
      <c r="BJ7149" s="50"/>
      <c r="BK7149" s="50"/>
      <c r="BL7149" s="50"/>
      <c r="BM7149" s="50"/>
      <c r="BN7149" s="50"/>
      <c r="BO7149" s="50"/>
      <c r="BP7149" s="50"/>
      <c r="BQ7149" s="50"/>
      <c r="BR7149" s="50"/>
      <c r="BS7149" s="50"/>
      <c r="BT7149" s="50"/>
      <c r="BU7149" s="50"/>
      <c r="BV7149" s="50"/>
      <c r="BW7149" s="50"/>
      <c r="BX7149" s="50"/>
      <c r="BY7149" s="50"/>
      <c r="BZ7149" s="50"/>
      <c r="CA7149" s="50"/>
      <c r="CB7149" s="50"/>
      <c r="CC7149" s="50"/>
      <c r="CD7149" s="50"/>
      <c r="CE7149" s="50"/>
      <c r="CF7149" s="50"/>
      <c r="CG7149" s="50"/>
      <c r="CH7149" s="50"/>
      <c r="CI7149" s="50"/>
      <c r="CJ7149" s="50"/>
      <c r="CK7149" s="50"/>
      <c r="CL7149" s="50"/>
      <c r="CM7149" s="50"/>
      <c r="CN7149" s="50"/>
      <c r="CO7149" s="50"/>
      <c r="CP7149" s="50"/>
      <c r="CQ7149" s="50"/>
      <c r="CR7149" s="50"/>
      <c r="CS7149" s="50"/>
      <c r="CT7149" s="50"/>
      <c r="CU7149" s="50"/>
      <c r="CV7149" s="50"/>
      <c r="CW7149" s="50"/>
      <c r="CX7149" s="50"/>
      <c r="CY7149" s="50"/>
      <c r="CZ7149" s="50"/>
      <c r="DA7149" s="50"/>
      <c r="DB7149" s="50"/>
      <c r="DC7149" s="50"/>
      <c r="DD7149" s="50"/>
      <c r="DE7149" s="50"/>
      <c r="DF7149" s="50"/>
      <c r="DG7149" s="50"/>
    </row>
    <row r="7150" spans="1:111" x14ac:dyDescent="0.2">
      <c r="A7150" s="185"/>
      <c r="B7150" s="186"/>
      <c r="C7150" s="186"/>
      <c r="D7150" s="54"/>
      <c r="E7150" s="310"/>
      <c r="F7150" s="192"/>
      <c r="G7150" s="192"/>
      <c r="H7150" s="50"/>
      <c r="I7150" s="50"/>
      <c r="J7150" s="50"/>
      <c r="K7150" s="50"/>
      <c r="L7150" s="50"/>
      <c r="M7150" s="50"/>
      <c r="N7150" s="50"/>
      <c r="O7150" s="50"/>
      <c r="P7150" s="50"/>
      <c r="Q7150" s="50"/>
      <c r="R7150" s="50"/>
      <c r="S7150" s="50"/>
      <c r="T7150" s="50"/>
      <c r="U7150" s="50"/>
      <c r="V7150" s="50"/>
      <c r="W7150" s="50"/>
      <c r="X7150" s="50"/>
      <c r="Y7150" s="50"/>
      <c r="Z7150" s="50"/>
      <c r="AA7150" s="50"/>
      <c r="AB7150" s="50"/>
      <c r="AC7150" s="50"/>
      <c r="AD7150" s="50"/>
      <c r="AE7150" s="50"/>
      <c r="AF7150" s="50"/>
      <c r="AG7150" s="50"/>
      <c r="AH7150" s="50"/>
      <c r="AI7150" s="50"/>
      <c r="AJ7150" s="50"/>
      <c r="AK7150" s="50"/>
      <c r="AL7150" s="50"/>
      <c r="AM7150" s="50"/>
      <c r="AN7150" s="50"/>
      <c r="AO7150" s="50"/>
      <c r="AP7150" s="50"/>
      <c r="AQ7150" s="50"/>
      <c r="AR7150" s="50"/>
      <c r="AS7150" s="50"/>
      <c r="AT7150" s="50"/>
      <c r="AU7150" s="50"/>
      <c r="AV7150" s="50"/>
      <c r="AW7150" s="50"/>
      <c r="AX7150" s="50"/>
      <c r="AY7150" s="50"/>
      <c r="AZ7150" s="50"/>
      <c r="BA7150" s="50"/>
      <c r="BB7150" s="50"/>
      <c r="BC7150" s="50"/>
      <c r="BD7150" s="50"/>
      <c r="BE7150" s="50"/>
      <c r="BF7150" s="50"/>
      <c r="BG7150" s="50"/>
      <c r="BH7150" s="50"/>
      <c r="BI7150" s="50"/>
      <c r="BJ7150" s="50"/>
      <c r="BK7150" s="50"/>
      <c r="BL7150" s="50"/>
      <c r="BM7150" s="50"/>
      <c r="BN7150" s="50"/>
      <c r="BO7150" s="50"/>
      <c r="BP7150" s="50"/>
      <c r="BQ7150" s="50"/>
      <c r="BR7150" s="50"/>
      <c r="BS7150" s="50"/>
      <c r="BT7150" s="50"/>
      <c r="BU7150" s="50"/>
      <c r="BV7150" s="50"/>
      <c r="BW7150" s="50"/>
      <c r="BX7150" s="50"/>
      <c r="BY7150" s="50"/>
      <c r="BZ7150" s="50"/>
      <c r="CA7150" s="50"/>
      <c r="CB7150" s="50"/>
      <c r="CC7150" s="50"/>
      <c r="CD7150" s="50"/>
      <c r="CE7150" s="50"/>
      <c r="CF7150" s="50"/>
      <c r="CG7150" s="50"/>
      <c r="CH7150" s="50"/>
      <c r="CI7150" s="50"/>
      <c r="CJ7150" s="50"/>
      <c r="CK7150" s="50"/>
      <c r="CL7150" s="50"/>
      <c r="CM7150" s="50"/>
      <c r="CN7150" s="50"/>
      <c r="CO7150" s="50"/>
      <c r="CP7150" s="50"/>
      <c r="CQ7150" s="50"/>
      <c r="CR7150" s="50"/>
      <c r="CS7150" s="50"/>
      <c r="CT7150" s="50"/>
      <c r="CU7150" s="50"/>
      <c r="CV7150" s="50"/>
      <c r="CW7150" s="50"/>
      <c r="CX7150" s="50"/>
      <c r="CY7150" s="50"/>
      <c r="CZ7150" s="50"/>
      <c r="DA7150" s="50"/>
      <c r="DB7150" s="50"/>
      <c r="DC7150" s="50"/>
      <c r="DD7150" s="50"/>
      <c r="DE7150" s="50"/>
      <c r="DF7150" s="50"/>
      <c r="DG7150" s="50"/>
    </row>
    <row r="7151" spans="1:111" x14ac:dyDescent="0.2">
      <c r="A7151" s="185"/>
      <c r="B7151" s="186"/>
      <c r="C7151" s="186"/>
      <c r="D7151" s="54"/>
      <c r="E7151" s="310"/>
      <c r="F7151" s="192"/>
      <c r="G7151" s="192"/>
      <c r="H7151" s="50"/>
      <c r="I7151" s="50"/>
      <c r="J7151" s="50"/>
      <c r="K7151" s="50"/>
      <c r="L7151" s="50"/>
      <c r="M7151" s="50"/>
      <c r="N7151" s="50"/>
      <c r="O7151" s="50"/>
      <c r="P7151" s="50"/>
      <c r="Q7151" s="50"/>
      <c r="R7151" s="50"/>
      <c r="S7151" s="50"/>
      <c r="T7151" s="50"/>
      <c r="U7151" s="50"/>
      <c r="V7151" s="50"/>
      <c r="W7151" s="50"/>
      <c r="X7151" s="50"/>
      <c r="Y7151" s="50"/>
      <c r="Z7151" s="50"/>
      <c r="AA7151" s="50"/>
      <c r="AB7151" s="50"/>
      <c r="AC7151" s="50"/>
      <c r="AD7151" s="50"/>
      <c r="AE7151" s="50"/>
      <c r="AF7151" s="50"/>
      <c r="AG7151" s="50"/>
      <c r="AH7151" s="50"/>
      <c r="AI7151" s="50"/>
      <c r="AJ7151" s="50"/>
      <c r="AK7151" s="50"/>
      <c r="AL7151" s="50"/>
      <c r="AM7151" s="50"/>
      <c r="AN7151" s="50"/>
      <c r="AO7151" s="50"/>
      <c r="AP7151" s="50"/>
      <c r="AQ7151" s="50"/>
      <c r="AR7151" s="50"/>
      <c r="AS7151" s="50"/>
      <c r="AT7151" s="50"/>
      <c r="AU7151" s="50"/>
      <c r="AV7151" s="50"/>
      <c r="AW7151" s="50"/>
      <c r="AX7151" s="50"/>
      <c r="AY7151" s="50"/>
      <c r="AZ7151" s="50"/>
      <c r="BA7151" s="50"/>
      <c r="BB7151" s="50"/>
      <c r="BC7151" s="50"/>
      <c r="BD7151" s="50"/>
      <c r="BE7151" s="50"/>
      <c r="BF7151" s="50"/>
      <c r="BG7151" s="50"/>
      <c r="BH7151" s="50"/>
      <c r="BI7151" s="50"/>
      <c r="BJ7151" s="50"/>
      <c r="BK7151" s="50"/>
      <c r="BL7151" s="50"/>
      <c r="BM7151" s="50"/>
      <c r="BN7151" s="50"/>
      <c r="BO7151" s="50"/>
      <c r="BP7151" s="50"/>
      <c r="BQ7151" s="50"/>
      <c r="BR7151" s="50"/>
      <c r="BS7151" s="50"/>
      <c r="BT7151" s="50"/>
      <c r="BU7151" s="50"/>
      <c r="BV7151" s="50"/>
      <c r="BW7151" s="50"/>
      <c r="BX7151" s="50"/>
      <c r="BY7151" s="50"/>
      <c r="BZ7151" s="50"/>
      <c r="CA7151" s="50"/>
      <c r="CB7151" s="50"/>
      <c r="CC7151" s="50"/>
      <c r="CD7151" s="50"/>
      <c r="CE7151" s="50"/>
      <c r="CF7151" s="50"/>
      <c r="CG7151" s="50"/>
      <c r="CH7151" s="50"/>
      <c r="CI7151" s="50"/>
      <c r="CJ7151" s="50"/>
      <c r="CK7151" s="50"/>
      <c r="CL7151" s="50"/>
      <c r="CM7151" s="50"/>
      <c r="CN7151" s="50"/>
      <c r="CO7151" s="50"/>
      <c r="CP7151" s="50"/>
      <c r="CQ7151" s="50"/>
      <c r="CR7151" s="50"/>
      <c r="CS7151" s="50"/>
      <c r="CT7151" s="50"/>
      <c r="CU7151" s="50"/>
      <c r="CV7151" s="50"/>
      <c r="CW7151" s="50"/>
      <c r="CX7151" s="50"/>
      <c r="CY7151" s="50"/>
      <c r="CZ7151" s="50"/>
      <c r="DA7151" s="50"/>
      <c r="DB7151" s="50"/>
      <c r="DC7151" s="50"/>
      <c r="DD7151" s="50"/>
      <c r="DE7151" s="50"/>
      <c r="DF7151" s="50"/>
      <c r="DG7151" s="50"/>
    </row>
    <row r="7152" spans="1:111" x14ac:dyDescent="0.2">
      <c r="A7152" s="185"/>
      <c r="B7152" s="186"/>
      <c r="C7152" s="186"/>
      <c r="D7152" s="54"/>
      <c r="E7152" s="310"/>
      <c r="F7152" s="192"/>
      <c r="G7152" s="192"/>
      <c r="H7152" s="50"/>
      <c r="I7152" s="50"/>
      <c r="J7152" s="50"/>
      <c r="K7152" s="50"/>
      <c r="L7152" s="50"/>
      <c r="M7152" s="50"/>
      <c r="N7152" s="50"/>
      <c r="O7152" s="50"/>
      <c r="P7152" s="50"/>
      <c r="Q7152" s="50"/>
      <c r="R7152" s="50"/>
      <c r="S7152" s="50"/>
      <c r="T7152" s="50"/>
      <c r="U7152" s="50"/>
      <c r="V7152" s="50"/>
      <c r="W7152" s="50"/>
      <c r="X7152" s="50"/>
      <c r="Y7152" s="50"/>
      <c r="Z7152" s="50"/>
      <c r="AA7152" s="50"/>
      <c r="AB7152" s="50"/>
      <c r="AC7152" s="50"/>
      <c r="AD7152" s="50"/>
      <c r="AE7152" s="50"/>
      <c r="AF7152" s="50"/>
      <c r="AG7152" s="50"/>
      <c r="AH7152" s="50"/>
      <c r="AI7152" s="50"/>
      <c r="AJ7152" s="50"/>
      <c r="AK7152" s="50"/>
      <c r="AL7152" s="50"/>
      <c r="AM7152" s="50"/>
      <c r="AN7152" s="50"/>
      <c r="AO7152" s="50"/>
      <c r="AP7152" s="50"/>
      <c r="AQ7152" s="50"/>
      <c r="AR7152" s="50"/>
      <c r="AS7152" s="50"/>
      <c r="AT7152" s="50"/>
      <c r="AU7152" s="50"/>
      <c r="AV7152" s="50"/>
      <c r="AW7152" s="50"/>
      <c r="AX7152" s="50"/>
      <c r="AY7152" s="50"/>
      <c r="AZ7152" s="50"/>
      <c r="BA7152" s="50"/>
      <c r="BB7152" s="50"/>
      <c r="BC7152" s="50"/>
      <c r="BD7152" s="50"/>
      <c r="BE7152" s="50"/>
      <c r="BF7152" s="50"/>
      <c r="BG7152" s="50"/>
      <c r="BH7152" s="50"/>
      <c r="BI7152" s="50"/>
      <c r="BJ7152" s="50"/>
      <c r="BK7152" s="50"/>
      <c r="BL7152" s="50"/>
      <c r="BM7152" s="50"/>
      <c r="BN7152" s="50"/>
      <c r="BO7152" s="50"/>
      <c r="BP7152" s="50"/>
      <c r="BQ7152" s="50"/>
      <c r="BR7152" s="50"/>
      <c r="BS7152" s="50"/>
      <c r="BT7152" s="50"/>
      <c r="BU7152" s="50"/>
      <c r="BV7152" s="50"/>
      <c r="BW7152" s="50"/>
      <c r="BX7152" s="50"/>
      <c r="BY7152" s="50"/>
      <c r="BZ7152" s="50"/>
      <c r="CA7152" s="50"/>
      <c r="CB7152" s="50"/>
      <c r="CC7152" s="50"/>
      <c r="CD7152" s="50"/>
      <c r="CE7152" s="50"/>
      <c r="CF7152" s="50"/>
      <c r="CG7152" s="50"/>
      <c r="CH7152" s="50"/>
      <c r="CI7152" s="50"/>
      <c r="CJ7152" s="50"/>
      <c r="CK7152" s="50"/>
      <c r="CL7152" s="50"/>
      <c r="CM7152" s="50"/>
      <c r="CN7152" s="50"/>
      <c r="CO7152" s="50"/>
      <c r="CP7152" s="50"/>
      <c r="CQ7152" s="50"/>
      <c r="CR7152" s="50"/>
      <c r="CS7152" s="50"/>
      <c r="CT7152" s="50"/>
      <c r="CU7152" s="50"/>
      <c r="CV7152" s="50"/>
      <c r="CW7152" s="50"/>
      <c r="CX7152" s="50"/>
      <c r="CY7152" s="50"/>
      <c r="CZ7152" s="50"/>
      <c r="DA7152" s="50"/>
      <c r="DB7152" s="50"/>
      <c r="DC7152" s="50"/>
      <c r="DD7152" s="50"/>
      <c r="DE7152" s="50"/>
      <c r="DF7152" s="50"/>
      <c r="DG7152" s="50"/>
    </row>
    <row r="7153" spans="1:111" x14ac:dyDescent="0.2">
      <c r="A7153" s="185"/>
      <c r="B7153" s="186"/>
      <c r="C7153" s="186"/>
      <c r="D7153" s="54"/>
      <c r="E7153" s="310"/>
      <c r="F7153" s="192"/>
      <c r="G7153" s="192"/>
      <c r="H7153" s="50"/>
      <c r="I7153" s="50"/>
      <c r="J7153" s="50"/>
      <c r="K7153" s="50"/>
      <c r="L7153" s="50"/>
      <c r="M7153" s="50"/>
      <c r="N7153" s="50"/>
      <c r="O7153" s="50"/>
      <c r="P7153" s="50"/>
      <c r="Q7153" s="50"/>
      <c r="R7153" s="50"/>
      <c r="S7153" s="50"/>
      <c r="T7153" s="50"/>
      <c r="U7153" s="50"/>
      <c r="V7153" s="50"/>
      <c r="W7153" s="50"/>
      <c r="X7153" s="50"/>
      <c r="Y7153" s="50"/>
      <c r="Z7153" s="50"/>
      <c r="AA7153" s="50"/>
      <c r="AB7153" s="50"/>
      <c r="AC7153" s="50"/>
      <c r="AD7153" s="50"/>
      <c r="AE7153" s="50"/>
      <c r="AF7153" s="50"/>
      <c r="AG7153" s="50"/>
      <c r="AH7153" s="50"/>
      <c r="AI7153" s="50"/>
      <c r="AJ7153" s="50"/>
      <c r="AK7153" s="50"/>
      <c r="AL7153" s="50"/>
      <c r="AM7153" s="50"/>
      <c r="AN7153" s="50"/>
      <c r="AO7153" s="50"/>
      <c r="AP7153" s="50"/>
      <c r="AQ7153" s="50"/>
      <c r="AR7153" s="50"/>
      <c r="AS7153" s="50"/>
      <c r="AT7153" s="50"/>
      <c r="AU7153" s="50"/>
      <c r="AV7153" s="50"/>
      <c r="AW7153" s="50"/>
      <c r="AX7153" s="50"/>
      <c r="AY7153" s="50"/>
      <c r="AZ7153" s="50"/>
      <c r="BA7153" s="50"/>
      <c r="BB7153" s="50"/>
      <c r="BC7153" s="50"/>
      <c r="BD7153" s="50"/>
      <c r="BE7153" s="50"/>
      <c r="BF7153" s="50"/>
      <c r="BG7153" s="50"/>
      <c r="BH7153" s="50"/>
      <c r="BI7153" s="50"/>
      <c r="BJ7153" s="50"/>
      <c r="BK7153" s="50"/>
      <c r="BL7153" s="50"/>
      <c r="BM7153" s="50"/>
      <c r="BN7153" s="50"/>
      <c r="BO7153" s="50"/>
      <c r="BP7153" s="50"/>
      <c r="BQ7153" s="50"/>
      <c r="BR7153" s="50"/>
      <c r="BS7153" s="50"/>
      <c r="BT7153" s="50"/>
      <c r="BU7153" s="50"/>
      <c r="BV7153" s="50"/>
      <c r="BW7153" s="50"/>
      <c r="BX7153" s="50"/>
      <c r="BY7153" s="50"/>
      <c r="BZ7153" s="50"/>
      <c r="CA7153" s="50"/>
      <c r="CB7153" s="50"/>
      <c r="CC7153" s="50"/>
      <c r="CD7153" s="50"/>
      <c r="CE7153" s="50"/>
      <c r="CF7153" s="50"/>
      <c r="CG7153" s="50"/>
      <c r="CH7153" s="50"/>
      <c r="CI7153" s="50"/>
      <c r="CJ7153" s="50"/>
      <c r="CK7153" s="50"/>
      <c r="CL7153" s="50"/>
      <c r="CM7153" s="50"/>
      <c r="CN7153" s="50"/>
      <c r="CO7153" s="50"/>
      <c r="CP7153" s="50"/>
      <c r="CQ7153" s="50"/>
      <c r="CR7153" s="50"/>
      <c r="CS7153" s="50"/>
      <c r="CT7153" s="50"/>
      <c r="CU7153" s="50"/>
      <c r="CV7153" s="50"/>
      <c r="CW7153" s="50"/>
      <c r="CX7153" s="50"/>
      <c r="CY7153" s="50"/>
      <c r="CZ7153" s="50"/>
      <c r="DA7153" s="50"/>
      <c r="DB7153" s="50"/>
      <c r="DC7153" s="50"/>
      <c r="DD7153" s="50"/>
      <c r="DE7153" s="50"/>
      <c r="DF7153" s="50"/>
      <c r="DG7153" s="50"/>
    </row>
    <row r="7154" spans="1:111" x14ac:dyDescent="0.2">
      <c r="A7154" s="185"/>
      <c r="B7154" s="186"/>
      <c r="C7154" s="186"/>
      <c r="D7154" s="54"/>
      <c r="E7154" s="310"/>
      <c r="F7154" s="192"/>
      <c r="G7154" s="192"/>
      <c r="H7154" s="50"/>
      <c r="I7154" s="50"/>
      <c r="J7154" s="50"/>
      <c r="K7154" s="50"/>
      <c r="L7154" s="50"/>
      <c r="M7154" s="50"/>
      <c r="N7154" s="50"/>
      <c r="O7154" s="50"/>
      <c r="P7154" s="50"/>
      <c r="Q7154" s="50"/>
      <c r="R7154" s="50"/>
      <c r="S7154" s="50"/>
      <c r="T7154" s="50"/>
      <c r="U7154" s="50"/>
      <c r="V7154" s="50"/>
      <c r="W7154" s="50"/>
      <c r="X7154" s="50"/>
      <c r="Y7154" s="50"/>
      <c r="Z7154" s="50"/>
      <c r="AA7154" s="50"/>
      <c r="AB7154" s="50"/>
      <c r="AC7154" s="50"/>
      <c r="AD7154" s="50"/>
      <c r="AE7154" s="50"/>
      <c r="AF7154" s="50"/>
      <c r="AG7154" s="50"/>
      <c r="AH7154" s="50"/>
      <c r="AI7154" s="50"/>
      <c r="AJ7154" s="50"/>
      <c r="AK7154" s="50"/>
      <c r="AL7154" s="50"/>
      <c r="AM7154" s="50"/>
      <c r="AN7154" s="50"/>
      <c r="AO7154" s="50"/>
      <c r="AP7154" s="50"/>
      <c r="AQ7154" s="50"/>
      <c r="AR7154" s="50"/>
      <c r="AS7154" s="50"/>
      <c r="AT7154" s="50"/>
      <c r="AU7154" s="50"/>
      <c r="AV7154" s="50"/>
      <c r="AW7154" s="50"/>
      <c r="AX7154" s="50"/>
      <c r="AY7154" s="50"/>
      <c r="AZ7154" s="50"/>
      <c r="BA7154" s="50"/>
      <c r="BB7154" s="50"/>
      <c r="BC7154" s="50"/>
      <c r="BD7154" s="50"/>
      <c r="BE7154" s="50"/>
      <c r="BF7154" s="50"/>
      <c r="BG7154" s="50"/>
      <c r="BH7154" s="50"/>
      <c r="BI7154" s="50"/>
      <c r="BJ7154" s="50"/>
      <c r="BK7154" s="50"/>
      <c r="BL7154" s="50"/>
      <c r="BM7154" s="50"/>
      <c r="BN7154" s="50"/>
      <c r="BO7154" s="50"/>
      <c r="BP7154" s="50"/>
      <c r="BQ7154" s="50"/>
      <c r="BR7154" s="50"/>
      <c r="BS7154" s="50"/>
      <c r="BT7154" s="50"/>
      <c r="BU7154" s="50"/>
      <c r="BV7154" s="50"/>
      <c r="BW7154" s="50"/>
      <c r="BX7154" s="50"/>
      <c r="BY7154" s="50"/>
      <c r="BZ7154" s="50"/>
      <c r="CA7154" s="50"/>
      <c r="CB7154" s="50"/>
      <c r="CC7154" s="50"/>
      <c r="CD7154" s="50"/>
      <c r="CE7154" s="50"/>
      <c r="CF7154" s="50"/>
      <c r="CG7154" s="50"/>
      <c r="CH7154" s="50"/>
      <c r="CI7154" s="50"/>
      <c r="CJ7154" s="50"/>
      <c r="CK7154" s="50"/>
      <c r="CL7154" s="50"/>
      <c r="CM7154" s="50"/>
      <c r="CN7154" s="50"/>
      <c r="CO7154" s="50"/>
      <c r="CP7154" s="50"/>
      <c r="CQ7154" s="50"/>
      <c r="CR7154" s="50"/>
      <c r="CS7154" s="50"/>
      <c r="CT7154" s="50"/>
      <c r="CU7154" s="50"/>
      <c r="CV7154" s="50"/>
      <c r="CW7154" s="50"/>
      <c r="CX7154" s="50"/>
      <c r="CY7154" s="50"/>
      <c r="CZ7154" s="50"/>
      <c r="DA7154" s="50"/>
      <c r="DB7154" s="50"/>
      <c r="DC7154" s="50"/>
      <c r="DD7154" s="50"/>
      <c r="DE7154" s="50"/>
      <c r="DF7154" s="50"/>
      <c r="DG7154" s="50"/>
    </row>
    <row r="7155" spans="1:111" x14ac:dyDescent="0.2">
      <c r="A7155" s="185"/>
      <c r="B7155" s="186"/>
      <c r="C7155" s="186"/>
      <c r="D7155" s="54"/>
      <c r="E7155" s="310"/>
      <c r="F7155" s="192"/>
      <c r="G7155" s="192"/>
      <c r="H7155" s="50"/>
      <c r="I7155" s="50"/>
      <c r="J7155" s="50"/>
      <c r="K7155" s="50"/>
      <c r="L7155" s="50"/>
      <c r="M7155" s="50"/>
      <c r="N7155" s="50"/>
      <c r="O7155" s="50"/>
      <c r="P7155" s="50"/>
      <c r="Q7155" s="50"/>
      <c r="R7155" s="50"/>
      <c r="S7155" s="50"/>
      <c r="T7155" s="50"/>
      <c r="U7155" s="50"/>
      <c r="V7155" s="50"/>
      <c r="W7155" s="50"/>
      <c r="X7155" s="50"/>
      <c r="Y7155" s="50"/>
      <c r="Z7155" s="50"/>
      <c r="AA7155" s="50"/>
      <c r="AB7155" s="50"/>
      <c r="AC7155" s="50"/>
      <c r="AD7155" s="50"/>
      <c r="AE7155" s="50"/>
      <c r="AF7155" s="50"/>
      <c r="AG7155" s="50"/>
      <c r="AH7155" s="50"/>
      <c r="AI7155" s="50"/>
      <c r="AJ7155" s="50"/>
      <c r="AK7155" s="50"/>
      <c r="AL7155" s="50"/>
      <c r="AM7155" s="50"/>
      <c r="AN7155" s="50"/>
      <c r="AO7155" s="50"/>
      <c r="AP7155" s="50"/>
      <c r="AQ7155" s="50"/>
      <c r="AR7155" s="50"/>
      <c r="AS7155" s="50"/>
      <c r="AT7155" s="50"/>
      <c r="AU7155" s="50"/>
      <c r="AV7155" s="50"/>
      <c r="AW7155" s="50"/>
      <c r="AX7155" s="50"/>
      <c r="AY7155" s="50"/>
      <c r="AZ7155" s="50"/>
      <c r="BA7155" s="50"/>
      <c r="BB7155" s="50"/>
      <c r="BC7155" s="50"/>
      <c r="BD7155" s="50"/>
      <c r="BE7155" s="50"/>
      <c r="BF7155" s="50"/>
      <c r="BG7155" s="50"/>
      <c r="BH7155" s="50"/>
      <c r="BI7155" s="50"/>
      <c r="BJ7155" s="50"/>
      <c r="BK7155" s="50"/>
      <c r="BL7155" s="50"/>
      <c r="BM7155" s="50"/>
      <c r="BN7155" s="50"/>
      <c r="BO7155" s="50"/>
      <c r="BP7155" s="50"/>
      <c r="BQ7155" s="50"/>
      <c r="BR7155" s="50"/>
      <c r="BS7155" s="50"/>
      <c r="BT7155" s="50"/>
      <c r="BU7155" s="50"/>
      <c r="BV7155" s="50"/>
      <c r="BW7155" s="50"/>
      <c r="BX7155" s="50"/>
      <c r="BY7155" s="50"/>
      <c r="BZ7155" s="50"/>
      <c r="CA7155" s="50"/>
      <c r="CB7155" s="50"/>
      <c r="CC7155" s="50"/>
      <c r="CD7155" s="50"/>
      <c r="CE7155" s="50"/>
      <c r="CF7155" s="50"/>
      <c r="CG7155" s="50"/>
      <c r="CH7155" s="50"/>
      <c r="CI7155" s="50"/>
      <c r="CJ7155" s="50"/>
      <c r="CK7155" s="50"/>
      <c r="CL7155" s="50"/>
      <c r="CM7155" s="50"/>
      <c r="CN7155" s="50"/>
      <c r="CO7155" s="50"/>
      <c r="CP7155" s="50"/>
      <c r="CQ7155" s="50"/>
      <c r="CR7155" s="50"/>
      <c r="CS7155" s="50"/>
      <c r="CT7155" s="50"/>
      <c r="CU7155" s="50"/>
      <c r="CV7155" s="50"/>
      <c r="CW7155" s="50"/>
      <c r="CX7155" s="50"/>
      <c r="CY7155" s="50"/>
      <c r="CZ7155" s="50"/>
      <c r="DA7155" s="50"/>
      <c r="DB7155" s="50"/>
      <c r="DC7155" s="50"/>
      <c r="DD7155" s="50"/>
      <c r="DE7155" s="50"/>
      <c r="DF7155" s="50"/>
      <c r="DG7155" s="50"/>
    </row>
    <row r="7156" spans="1:111" x14ac:dyDescent="0.2">
      <c r="A7156" s="185"/>
      <c r="B7156" s="186"/>
      <c r="C7156" s="186"/>
      <c r="D7156" s="54"/>
      <c r="E7156" s="310"/>
      <c r="F7156" s="192"/>
      <c r="G7156" s="192"/>
      <c r="H7156" s="50"/>
      <c r="I7156" s="50"/>
      <c r="J7156" s="50"/>
      <c r="K7156" s="50"/>
      <c r="L7156" s="50"/>
      <c r="M7156" s="50"/>
      <c r="N7156" s="50"/>
      <c r="O7156" s="50"/>
      <c r="P7156" s="50"/>
      <c r="Q7156" s="50"/>
      <c r="R7156" s="50"/>
      <c r="S7156" s="50"/>
      <c r="T7156" s="50"/>
      <c r="U7156" s="50"/>
      <c r="V7156" s="50"/>
      <c r="W7156" s="50"/>
      <c r="X7156" s="50"/>
      <c r="Y7156" s="50"/>
      <c r="Z7156" s="50"/>
      <c r="AA7156" s="50"/>
      <c r="AB7156" s="50"/>
      <c r="AC7156" s="50"/>
      <c r="AD7156" s="50"/>
      <c r="AE7156" s="50"/>
      <c r="AF7156" s="50"/>
      <c r="AG7156" s="50"/>
      <c r="AH7156" s="50"/>
      <c r="AI7156" s="50"/>
      <c r="AJ7156" s="50"/>
      <c r="AK7156" s="50"/>
      <c r="AL7156" s="50"/>
      <c r="AM7156" s="50"/>
      <c r="AN7156" s="50"/>
      <c r="AO7156" s="50"/>
      <c r="AP7156" s="50"/>
      <c r="AQ7156" s="50"/>
      <c r="AR7156" s="50"/>
      <c r="AS7156" s="50"/>
      <c r="AT7156" s="50"/>
      <c r="AU7156" s="50"/>
      <c r="AV7156" s="50"/>
      <c r="AW7156" s="50"/>
      <c r="AX7156" s="50"/>
      <c r="AY7156" s="50"/>
      <c r="AZ7156" s="50"/>
      <c r="BA7156" s="50"/>
      <c r="BB7156" s="50"/>
      <c r="BC7156" s="50"/>
      <c r="BD7156" s="50"/>
      <c r="BE7156" s="50"/>
      <c r="BF7156" s="50"/>
      <c r="BG7156" s="50"/>
      <c r="BH7156" s="50"/>
      <c r="BI7156" s="50"/>
      <c r="BJ7156" s="50"/>
      <c r="BK7156" s="50"/>
      <c r="BL7156" s="50"/>
      <c r="BM7156" s="50"/>
      <c r="BN7156" s="50"/>
      <c r="BO7156" s="50"/>
      <c r="BP7156" s="50"/>
      <c r="BQ7156" s="50"/>
      <c r="BR7156" s="50"/>
      <c r="BS7156" s="50"/>
      <c r="BT7156" s="50"/>
      <c r="BU7156" s="50"/>
      <c r="BV7156" s="50"/>
      <c r="BW7156" s="50"/>
      <c r="BX7156" s="50"/>
      <c r="BY7156" s="50"/>
      <c r="BZ7156" s="50"/>
      <c r="CA7156" s="50"/>
      <c r="CB7156" s="50"/>
      <c r="CC7156" s="50"/>
      <c r="CD7156" s="50"/>
      <c r="CE7156" s="50"/>
      <c r="CF7156" s="50"/>
      <c r="CG7156" s="50"/>
      <c r="CH7156" s="50"/>
      <c r="CI7156" s="50"/>
      <c r="CJ7156" s="50"/>
      <c r="CK7156" s="50"/>
      <c r="CL7156" s="50"/>
      <c r="CM7156" s="50"/>
      <c r="CN7156" s="50"/>
      <c r="CO7156" s="50"/>
      <c r="CP7156" s="50"/>
      <c r="CQ7156" s="50"/>
      <c r="CR7156" s="50"/>
      <c r="CS7156" s="50"/>
      <c r="CT7156" s="50"/>
      <c r="CU7156" s="50"/>
      <c r="CV7156" s="50"/>
      <c r="CW7156" s="50"/>
      <c r="CX7156" s="50"/>
      <c r="CY7156" s="50"/>
      <c r="CZ7156" s="50"/>
      <c r="DA7156" s="50"/>
      <c r="DB7156" s="50"/>
      <c r="DC7156" s="50"/>
      <c r="DD7156" s="50"/>
      <c r="DE7156" s="50"/>
      <c r="DF7156" s="50"/>
      <c r="DG7156" s="50"/>
    </row>
    <row r="7157" spans="1:111" x14ac:dyDescent="0.2">
      <c r="A7157" s="185"/>
      <c r="B7157" s="186"/>
      <c r="C7157" s="186"/>
      <c r="D7157" s="54"/>
      <c r="E7157" s="310"/>
      <c r="F7157" s="192"/>
      <c r="G7157" s="192"/>
      <c r="H7157" s="50"/>
      <c r="I7157" s="50"/>
      <c r="J7157" s="50"/>
      <c r="K7157" s="50"/>
      <c r="L7157" s="50"/>
      <c r="M7157" s="50"/>
      <c r="N7157" s="50"/>
      <c r="O7157" s="50"/>
      <c r="P7157" s="50"/>
      <c r="Q7157" s="50"/>
      <c r="R7157" s="50"/>
      <c r="S7157" s="50"/>
      <c r="T7157" s="50"/>
      <c r="U7157" s="50"/>
      <c r="V7157" s="50"/>
      <c r="W7157" s="50"/>
      <c r="X7157" s="50"/>
      <c r="Y7157" s="50"/>
      <c r="Z7157" s="50"/>
      <c r="AA7157" s="50"/>
      <c r="AB7157" s="50"/>
      <c r="AC7157" s="50"/>
      <c r="AD7157" s="50"/>
      <c r="AE7157" s="50"/>
      <c r="AF7157" s="50"/>
      <c r="AG7157" s="50"/>
      <c r="AH7157" s="50"/>
      <c r="AI7157" s="50"/>
      <c r="AJ7157" s="50"/>
      <c r="AK7157" s="50"/>
      <c r="AL7157" s="50"/>
      <c r="AM7157" s="50"/>
      <c r="AN7157" s="50"/>
      <c r="AO7157" s="50"/>
      <c r="AP7157" s="50"/>
      <c r="AQ7157" s="50"/>
      <c r="AR7157" s="50"/>
      <c r="AS7157" s="50"/>
      <c r="AT7157" s="50"/>
      <c r="AU7157" s="50"/>
      <c r="AV7157" s="50"/>
      <c r="AW7157" s="50"/>
      <c r="AX7157" s="50"/>
      <c r="AY7157" s="50"/>
      <c r="AZ7157" s="50"/>
      <c r="BA7157" s="50"/>
      <c r="BB7157" s="50"/>
      <c r="BC7157" s="50"/>
      <c r="BD7157" s="50"/>
      <c r="BE7157" s="50"/>
      <c r="BF7157" s="50"/>
      <c r="BG7157" s="50"/>
      <c r="BH7157" s="50"/>
      <c r="BI7157" s="50"/>
      <c r="BJ7157" s="50"/>
      <c r="BK7157" s="50"/>
      <c r="BL7157" s="50"/>
      <c r="BM7157" s="50"/>
      <c r="BN7157" s="50"/>
      <c r="BO7157" s="50"/>
      <c r="BP7157" s="50"/>
      <c r="BQ7157" s="50"/>
      <c r="BR7157" s="50"/>
      <c r="BS7157" s="50"/>
      <c r="BT7157" s="50"/>
      <c r="BU7157" s="50"/>
      <c r="BV7157" s="50"/>
      <c r="BW7157" s="50"/>
      <c r="BX7157" s="50"/>
      <c r="BY7157" s="50"/>
      <c r="BZ7157" s="50"/>
      <c r="CA7157" s="50"/>
      <c r="CB7157" s="50"/>
      <c r="CC7157" s="50"/>
      <c r="CD7157" s="50"/>
      <c r="CE7157" s="50"/>
      <c r="CF7157" s="50"/>
      <c r="CG7157" s="50"/>
      <c r="CH7157" s="50"/>
      <c r="CI7157" s="50"/>
      <c r="CJ7157" s="50"/>
      <c r="CK7157" s="50"/>
      <c r="CL7157" s="50"/>
      <c r="CM7157" s="50"/>
      <c r="CN7157" s="50"/>
      <c r="CO7157" s="50"/>
      <c r="CP7157" s="50"/>
      <c r="CQ7157" s="50"/>
      <c r="CR7157" s="50"/>
      <c r="CS7157" s="50"/>
      <c r="CT7157" s="50"/>
      <c r="CU7157" s="50"/>
      <c r="CV7157" s="50"/>
      <c r="CW7157" s="50"/>
      <c r="CX7157" s="50"/>
      <c r="CY7157" s="50"/>
      <c r="CZ7157" s="50"/>
      <c r="DA7157" s="50"/>
      <c r="DB7157" s="50"/>
      <c r="DC7157" s="50"/>
      <c r="DD7157" s="50"/>
      <c r="DE7157" s="50"/>
      <c r="DF7157" s="50"/>
      <c r="DG7157" s="50"/>
    </row>
    <row r="7158" spans="1:111" x14ac:dyDescent="0.2">
      <c r="A7158" s="185"/>
      <c r="B7158" s="186"/>
      <c r="C7158" s="186"/>
      <c r="D7158" s="54"/>
      <c r="E7158" s="310"/>
      <c r="F7158" s="192"/>
      <c r="G7158" s="192"/>
      <c r="H7158" s="50"/>
      <c r="I7158" s="50"/>
      <c r="J7158" s="50"/>
      <c r="K7158" s="50"/>
      <c r="L7158" s="50"/>
      <c r="M7158" s="50"/>
      <c r="N7158" s="50"/>
      <c r="O7158" s="50"/>
      <c r="P7158" s="50"/>
      <c r="Q7158" s="50"/>
      <c r="R7158" s="50"/>
      <c r="S7158" s="50"/>
      <c r="T7158" s="50"/>
      <c r="U7158" s="50"/>
      <c r="V7158" s="50"/>
      <c r="W7158" s="50"/>
      <c r="X7158" s="50"/>
      <c r="Y7158" s="50"/>
      <c r="Z7158" s="50"/>
      <c r="AA7158" s="50"/>
      <c r="AB7158" s="50"/>
      <c r="AC7158" s="50"/>
      <c r="AD7158" s="50"/>
      <c r="AE7158" s="50"/>
      <c r="AF7158" s="50"/>
      <c r="AG7158" s="50"/>
      <c r="AH7158" s="50"/>
      <c r="AI7158" s="50"/>
      <c r="AJ7158" s="50"/>
      <c r="AK7158" s="50"/>
      <c r="AL7158" s="50"/>
      <c r="AM7158" s="50"/>
      <c r="AN7158" s="50"/>
      <c r="AO7158" s="50"/>
      <c r="AP7158" s="50"/>
      <c r="AQ7158" s="50"/>
      <c r="AR7158" s="50"/>
      <c r="AS7158" s="50"/>
      <c r="AT7158" s="50"/>
      <c r="AU7158" s="50"/>
      <c r="AV7158" s="50"/>
      <c r="AW7158" s="50"/>
      <c r="AX7158" s="50"/>
      <c r="AY7158" s="50"/>
      <c r="AZ7158" s="50"/>
      <c r="BA7158" s="50"/>
      <c r="BB7158" s="50"/>
      <c r="BC7158" s="50"/>
      <c r="BD7158" s="50"/>
      <c r="BE7158" s="50"/>
      <c r="BF7158" s="50"/>
      <c r="BG7158" s="50"/>
      <c r="BH7158" s="50"/>
      <c r="BI7158" s="50"/>
      <c r="BJ7158" s="50"/>
      <c r="BK7158" s="50"/>
      <c r="BL7158" s="50"/>
      <c r="BM7158" s="50"/>
      <c r="BN7158" s="50"/>
      <c r="BO7158" s="50"/>
      <c r="BP7158" s="50"/>
      <c r="BQ7158" s="50"/>
      <c r="BR7158" s="50"/>
      <c r="BS7158" s="50"/>
      <c r="BT7158" s="50"/>
      <c r="BU7158" s="50"/>
      <c r="BV7158" s="50"/>
      <c r="BW7158" s="50"/>
      <c r="BX7158" s="50"/>
      <c r="BY7158" s="50"/>
      <c r="BZ7158" s="50"/>
      <c r="CA7158" s="50"/>
      <c r="CB7158" s="50"/>
      <c r="CC7158" s="50"/>
      <c r="CD7158" s="50"/>
      <c r="CE7158" s="50"/>
      <c r="CF7158" s="50"/>
      <c r="CG7158" s="50"/>
      <c r="CH7158" s="50"/>
      <c r="CI7158" s="50"/>
      <c r="CJ7158" s="50"/>
      <c r="CK7158" s="50"/>
      <c r="CL7158" s="50"/>
      <c r="CM7158" s="50"/>
      <c r="CN7158" s="50"/>
      <c r="CO7158" s="50"/>
      <c r="CP7158" s="50"/>
      <c r="CQ7158" s="50"/>
      <c r="CR7158" s="50"/>
      <c r="CS7158" s="50"/>
      <c r="CT7158" s="50"/>
      <c r="CU7158" s="50"/>
      <c r="CV7158" s="50"/>
      <c r="CW7158" s="50"/>
      <c r="CX7158" s="50"/>
      <c r="CY7158" s="50"/>
      <c r="CZ7158" s="50"/>
      <c r="DA7158" s="50"/>
      <c r="DB7158" s="50"/>
      <c r="DC7158" s="50"/>
      <c r="DD7158" s="50"/>
      <c r="DE7158" s="50"/>
      <c r="DF7158" s="50"/>
      <c r="DG7158" s="50"/>
    </row>
    <row r="7159" spans="1:111" x14ac:dyDescent="0.2">
      <c r="A7159" s="185"/>
      <c r="B7159" s="186"/>
      <c r="C7159" s="186"/>
      <c r="D7159" s="54"/>
      <c r="E7159" s="310"/>
      <c r="F7159" s="192"/>
      <c r="G7159" s="192"/>
      <c r="H7159" s="50"/>
      <c r="I7159" s="50"/>
      <c r="J7159" s="50"/>
      <c r="K7159" s="50"/>
      <c r="L7159" s="50"/>
      <c r="M7159" s="50"/>
      <c r="N7159" s="50"/>
      <c r="O7159" s="50"/>
      <c r="P7159" s="50"/>
      <c r="Q7159" s="50"/>
      <c r="R7159" s="50"/>
      <c r="S7159" s="50"/>
      <c r="T7159" s="50"/>
      <c r="U7159" s="50"/>
      <c r="V7159" s="50"/>
      <c r="W7159" s="50"/>
      <c r="X7159" s="50"/>
      <c r="Y7159" s="50"/>
      <c r="Z7159" s="50"/>
      <c r="AA7159" s="50"/>
      <c r="AB7159" s="50"/>
      <c r="AC7159" s="50"/>
      <c r="AD7159" s="50"/>
      <c r="AE7159" s="50"/>
      <c r="AF7159" s="50"/>
      <c r="AG7159" s="50"/>
      <c r="AH7159" s="50"/>
      <c r="AI7159" s="50"/>
      <c r="AJ7159" s="50"/>
      <c r="AK7159" s="50"/>
      <c r="AL7159" s="50"/>
      <c r="AM7159" s="50"/>
      <c r="AN7159" s="50"/>
      <c r="AO7159" s="50"/>
      <c r="AP7159" s="50"/>
      <c r="AQ7159" s="50"/>
      <c r="AR7159" s="50"/>
      <c r="AS7159" s="50"/>
      <c r="AT7159" s="50"/>
      <c r="AU7159" s="50"/>
      <c r="AV7159" s="50"/>
      <c r="AW7159" s="50"/>
      <c r="AX7159" s="50"/>
      <c r="AY7159" s="50"/>
      <c r="AZ7159" s="50"/>
      <c r="BA7159" s="50"/>
      <c r="BB7159" s="50"/>
      <c r="BC7159" s="50"/>
      <c r="BD7159" s="50"/>
      <c r="BE7159" s="50"/>
      <c r="BF7159" s="50"/>
      <c r="BG7159" s="50"/>
      <c r="BH7159" s="50"/>
      <c r="BI7159" s="50"/>
      <c r="BJ7159" s="50"/>
      <c r="BK7159" s="50"/>
      <c r="BL7159" s="50"/>
      <c r="BM7159" s="50"/>
      <c r="BN7159" s="50"/>
      <c r="BO7159" s="50"/>
      <c r="BP7159" s="50"/>
      <c r="BQ7159" s="50"/>
      <c r="BR7159" s="50"/>
      <c r="BS7159" s="50"/>
      <c r="BT7159" s="50"/>
      <c r="BU7159" s="50"/>
      <c r="BV7159" s="50"/>
      <c r="BW7159" s="50"/>
      <c r="BX7159" s="50"/>
      <c r="BY7159" s="50"/>
      <c r="BZ7159" s="50"/>
      <c r="CA7159" s="50"/>
      <c r="CB7159" s="50"/>
      <c r="CC7159" s="50"/>
      <c r="CD7159" s="50"/>
      <c r="CE7159" s="50"/>
      <c r="CF7159" s="50"/>
      <c r="CG7159" s="50"/>
      <c r="CH7159" s="50"/>
      <c r="CI7159" s="50"/>
      <c r="CJ7159" s="50"/>
      <c r="CK7159" s="50"/>
      <c r="CL7159" s="50"/>
      <c r="CM7159" s="50"/>
      <c r="CN7159" s="50"/>
      <c r="CO7159" s="50"/>
      <c r="CP7159" s="50"/>
      <c r="CQ7159" s="50"/>
      <c r="CR7159" s="50"/>
      <c r="CS7159" s="50"/>
      <c r="CT7159" s="50"/>
      <c r="CU7159" s="50"/>
      <c r="CV7159" s="50"/>
      <c r="CW7159" s="50"/>
      <c r="CX7159" s="50"/>
      <c r="CY7159" s="50"/>
      <c r="CZ7159" s="50"/>
      <c r="DA7159" s="50"/>
      <c r="DB7159" s="50"/>
      <c r="DC7159" s="50"/>
      <c r="DD7159" s="50"/>
      <c r="DE7159" s="50"/>
      <c r="DF7159" s="50"/>
      <c r="DG7159" s="50"/>
    </row>
    <row r="7160" spans="1:111" x14ac:dyDescent="0.2">
      <c r="A7160" s="185"/>
      <c r="B7160" s="186"/>
      <c r="C7160" s="186"/>
      <c r="D7160" s="54"/>
      <c r="E7160" s="310"/>
      <c r="F7160" s="192"/>
      <c r="G7160" s="192"/>
      <c r="H7160" s="50"/>
      <c r="I7160" s="50"/>
      <c r="J7160" s="50"/>
      <c r="K7160" s="50"/>
      <c r="L7160" s="50"/>
      <c r="M7160" s="50"/>
      <c r="N7160" s="50"/>
      <c r="O7160" s="50"/>
      <c r="P7160" s="50"/>
      <c r="Q7160" s="50"/>
      <c r="R7160" s="50"/>
      <c r="S7160" s="50"/>
      <c r="T7160" s="50"/>
      <c r="U7160" s="50"/>
      <c r="V7160" s="50"/>
      <c r="W7160" s="50"/>
      <c r="X7160" s="50"/>
      <c r="Y7160" s="50"/>
      <c r="Z7160" s="50"/>
      <c r="AA7160" s="50"/>
      <c r="AB7160" s="50"/>
      <c r="AC7160" s="50"/>
      <c r="AD7160" s="50"/>
      <c r="AE7160" s="50"/>
      <c r="AF7160" s="50"/>
      <c r="AG7160" s="50"/>
      <c r="AH7160" s="50"/>
      <c r="AI7160" s="50"/>
      <c r="AJ7160" s="50"/>
      <c r="AK7160" s="50"/>
      <c r="AL7160" s="50"/>
      <c r="AM7160" s="50"/>
      <c r="AN7160" s="50"/>
      <c r="AO7160" s="50"/>
      <c r="AP7160" s="50"/>
      <c r="AQ7160" s="50"/>
      <c r="AR7160" s="50"/>
      <c r="AS7160" s="50"/>
      <c r="AT7160" s="50"/>
      <c r="AU7160" s="50"/>
      <c r="AV7160" s="50"/>
      <c r="AW7160" s="50"/>
      <c r="AX7160" s="50"/>
      <c r="AY7160" s="50"/>
      <c r="AZ7160" s="50"/>
      <c r="BA7160" s="50"/>
      <c r="BB7160" s="50"/>
      <c r="BC7160" s="50"/>
      <c r="BD7160" s="50"/>
      <c r="BE7160" s="50"/>
      <c r="BF7160" s="50"/>
      <c r="BG7160" s="50"/>
      <c r="BH7160" s="50"/>
      <c r="BI7160" s="50"/>
      <c r="BJ7160" s="50"/>
      <c r="BK7160" s="50"/>
      <c r="BL7160" s="50"/>
      <c r="BM7160" s="50"/>
      <c r="BN7160" s="50"/>
      <c r="BO7160" s="50"/>
      <c r="BP7160" s="50"/>
      <c r="BQ7160" s="50"/>
      <c r="BR7160" s="50"/>
      <c r="BS7160" s="50"/>
      <c r="BT7160" s="50"/>
      <c r="BU7160" s="50"/>
      <c r="BV7160" s="50"/>
      <c r="BW7160" s="50"/>
      <c r="BX7160" s="50"/>
      <c r="BY7160" s="50"/>
      <c r="BZ7160" s="50"/>
      <c r="CA7160" s="50"/>
      <c r="CB7160" s="50"/>
      <c r="CC7160" s="50"/>
      <c r="CD7160" s="50"/>
      <c r="CE7160" s="50"/>
      <c r="CF7160" s="50"/>
      <c r="CG7160" s="50"/>
      <c r="CH7160" s="50"/>
      <c r="CI7160" s="50"/>
      <c r="CJ7160" s="50"/>
      <c r="CK7160" s="50"/>
      <c r="CL7160" s="50"/>
      <c r="CM7160" s="50"/>
      <c r="CN7160" s="50"/>
      <c r="CO7160" s="50"/>
      <c r="CP7160" s="50"/>
      <c r="CQ7160" s="50"/>
      <c r="CR7160" s="50"/>
      <c r="CS7160" s="50"/>
      <c r="CT7160" s="50"/>
      <c r="CU7160" s="50"/>
      <c r="CV7160" s="50"/>
      <c r="CW7160" s="50"/>
      <c r="CX7160" s="50"/>
      <c r="CY7160" s="50"/>
      <c r="CZ7160" s="50"/>
      <c r="DA7160" s="50"/>
      <c r="DB7160" s="50"/>
      <c r="DC7160" s="50"/>
      <c r="DD7160" s="50"/>
      <c r="DE7160" s="50"/>
      <c r="DF7160" s="50"/>
      <c r="DG7160" s="50"/>
    </row>
    <row r="7161" spans="1:111" x14ac:dyDescent="0.2">
      <c r="A7161" s="185"/>
      <c r="B7161" s="186"/>
      <c r="C7161" s="186"/>
      <c r="D7161" s="54"/>
      <c r="E7161" s="310"/>
      <c r="F7161" s="192"/>
      <c r="G7161" s="192"/>
      <c r="H7161" s="50"/>
      <c r="I7161" s="50"/>
      <c r="J7161" s="50"/>
      <c r="K7161" s="50"/>
      <c r="L7161" s="50"/>
      <c r="M7161" s="50"/>
      <c r="N7161" s="50"/>
      <c r="O7161" s="50"/>
      <c r="P7161" s="50"/>
      <c r="Q7161" s="50"/>
      <c r="R7161" s="50"/>
      <c r="S7161" s="50"/>
      <c r="T7161" s="50"/>
      <c r="U7161" s="50"/>
      <c r="V7161" s="50"/>
      <c r="W7161" s="50"/>
      <c r="X7161" s="50"/>
      <c r="Y7161" s="50"/>
      <c r="Z7161" s="50"/>
      <c r="AA7161" s="50"/>
      <c r="AB7161" s="50"/>
      <c r="AC7161" s="50"/>
      <c r="AD7161" s="50"/>
      <c r="AE7161" s="50"/>
      <c r="AF7161" s="50"/>
      <c r="AG7161" s="50"/>
      <c r="AH7161" s="50"/>
      <c r="AI7161" s="50"/>
      <c r="AJ7161" s="50"/>
      <c r="AK7161" s="50"/>
      <c r="AL7161" s="50"/>
      <c r="AM7161" s="50"/>
      <c r="AN7161" s="50"/>
      <c r="AO7161" s="50"/>
      <c r="AP7161" s="50"/>
      <c r="AQ7161" s="50"/>
      <c r="AR7161" s="50"/>
      <c r="AS7161" s="50"/>
      <c r="AT7161" s="50"/>
      <c r="AU7161" s="50"/>
      <c r="AV7161" s="50"/>
      <c r="AW7161" s="50"/>
      <c r="AX7161" s="50"/>
      <c r="AY7161" s="50"/>
      <c r="AZ7161" s="50"/>
      <c r="BA7161" s="50"/>
      <c r="BB7161" s="50"/>
      <c r="BC7161" s="50"/>
      <c r="BD7161" s="50"/>
      <c r="BE7161" s="50"/>
      <c r="BF7161" s="50"/>
      <c r="BG7161" s="50"/>
      <c r="BH7161" s="50"/>
      <c r="BI7161" s="50"/>
      <c r="BJ7161" s="50"/>
      <c r="BK7161" s="50"/>
      <c r="BL7161" s="50"/>
      <c r="BM7161" s="50"/>
      <c r="BN7161" s="50"/>
      <c r="BO7161" s="50"/>
      <c r="BP7161" s="50"/>
      <c r="BQ7161" s="50"/>
      <c r="BR7161" s="50"/>
      <c r="BS7161" s="50"/>
      <c r="BT7161" s="50"/>
      <c r="BU7161" s="50"/>
      <c r="BV7161" s="50"/>
      <c r="BW7161" s="50"/>
      <c r="BX7161" s="50"/>
      <c r="BY7161" s="50"/>
      <c r="BZ7161" s="50"/>
      <c r="CA7161" s="50"/>
      <c r="CB7161" s="50"/>
      <c r="CC7161" s="50"/>
      <c r="CD7161" s="50"/>
      <c r="CE7161" s="50"/>
      <c r="CF7161" s="50"/>
      <c r="CG7161" s="50"/>
      <c r="CH7161" s="50"/>
      <c r="CI7161" s="50"/>
      <c r="CJ7161" s="50"/>
      <c r="CK7161" s="50"/>
      <c r="CL7161" s="50"/>
      <c r="CM7161" s="50"/>
      <c r="CN7161" s="50"/>
      <c r="CO7161" s="50"/>
      <c r="CP7161" s="50"/>
      <c r="CQ7161" s="50"/>
      <c r="CR7161" s="50"/>
      <c r="CS7161" s="50"/>
      <c r="CT7161" s="50"/>
      <c r="CU7161" s="50"/>
      <c r="CV7161" s="50"/>
      <c r="CW7161" s="50"/>
      <c r="CX7161" s="50"/>
      <c r="CY7161" s="50"/>
      <c r="CZ7161" s="50"/>
      <c r="DA7161" s="50"/>
      <c r="DB7161" s="50"/>
      <c r="DC7161" s="50"/>
      <c r="DD7161" s="50"/>
      <c r="DE7161" s="50"/>
      <c r="DF7161" s="50"/>
      <c r="DG7161" s="50"/>
    </row>
    <row r="7162" spans="1:111" x14ac:dyDescent="0.2">
      <c r="A7162" s="185"/>
      <c r="B7162" s="186"/>
      <c r="C7162" s="186"/>
      <c r="D7162" s="54"/>
      <c r="E7162" s="310"/>
      <c r="F7162" s="192"/>
      <c r="G7162" s="192"/>
      <c r="H7162" s="50"/>
      <c r="I7162" s="50"/>
      <c r="J7162" s="50"/>
      <c r="K7162" s="50"/>
      <c r="L7162" s="50"/>
      <c r="M7162" s="50"/>
      <c r="N7162" s="50"/>
      <c r="O7162" s="50"/>
      <c r="P7162" s="50"/>
      <c r="Q7162" s="50"/>
      <c r="R7162" s="50"/>
      <c r="S7162" s="50"/>
      <c r="T7162" s="50"/>
      <c r="U7162" s="50"/>
      <c r="V7162" s="50"/>
      <c r="W7162" s="50"/>
      <c r="X7162" s="50"/>
      <c r="Y7162" s="50"/>
      <c r="Z7162" s="50"/>
      <c r="AA7162" s="50"/>
      <c r="AB7162" s="50"/>
      <c r="AC7162" s="50"/>
      <c r="AD7162" s="50"/>
      <c r="AE7162" s="50"/>
      <c r="AF7162" s="50"/>
      <c r="AG7162" s="50"/>
      <c r="AH7162" s="50"/>
      <c r="AI7162" s="50"/>
      <c r="AJ7162" s="50"/>
      <c r="AK7162" s="50"/>
      <c r="AL7162" s="50"/>
      <c r="AM7162" s="50"/>
      <c r="AN7162" s="50"/>
      <c r="AO7162" s="50"/>
      <c r="AP7162" s="50"/>
      <c r="AQ7162" s="50"/>
      <c r="AR7162" s="50"/>
      <c r="AS7162" s="50"/>
      <c r="AT7162" s="50"/>
      <c r="AU7162" s="50"/>
      <c r="AV7162" s="50"/>
      <c r="AW7162" s="50"/>
      <c r="AX7162" s="50"/>
      <c r="AY7162" s="50"/>
      <c r="AZ7162" s="50"/>
      <c r="BA7162" s="50"/>
      <c r="BB7162" s="50"/>
      <c r="BC7162" s="50"/>
      <c r="BD7162" s="50"/>
      <c r="BE7162" s="50"/>
      <c r="BF7162" s="50"/>
      <c r="BG7162" s="50"/>
      <c r="BH7162" s="50"/>
      <c r="BI7162" s="50"/>
      <c r="BJ7162" s="50"/>
      <c r="BK7162" s="50"/>
      <c r="BL7162" s="50"/>
      <c r="BM7162" s="50"/>
      <c r="BN7162" s="50"/>
      <c r="BO7162" s="50"/>
      <c r="BP7162" s="50"/>
      <c r="BQ7162" s="50"/>
      <c r="BR7162" s="50"/>
      <c r="BS7162" s="50"/>
      <c r="BT7162" s="50"/>
      <c r="BU7162" s="50"/>
      <c r="BV7162" s="50"/>
      <c r="BW7162" s="50"/>
      <c r="BX7162" s="50"/>
      <c r="BY7162" s="50"/>
      <c r="BZ7162" s="50"/>
      <c r="CA7162" s="50"/>
      <c r="CB7162" s="50"/>
      <c r="CC7162" s="50"/>
      <c r="CD7162" s="50"/>
      <c r="CE7162" s="50"/>
      <c r="CF7162" s="50"/>
      <c r="CG7162" s="50"/>
      <c r="CH7162" s="50"/>
      <c r="CI7162" s="50"/>
      <c r="CJ7162" s="50"/>
      <c r="CK7162" s="50"/>
      <c r="CL7162" s="50"/>
      <c r="CM7162" s="50"/>
      <c r="CN7162" s="50"/>
      <c r="CO7162" s="50"/>
      <c r="CP7162" s="50"/>
      <c r="CQ7162" s="50"/>
      <c r="CR7162" s="50"/>
      <c r="CS7162" s="50"/>
      <c r="CT7162" s="50"/>
      <c r="CU7162" s="50"/>
      <c r="CV7162" s="50"/>
      <c r="CW7162" s="50"/>
      <c r="CX7162" s="50"/>
      <c r="CY7162" s="50"/>
      <c r="CZ7162" s="50"/>
      <c r="DA7162" s="50"/>
      <c r="DB7162" s="50"/>
      <c r="DC7162" s="50"/>
      <c r="DD7162" s="50"/>
      <c r="DE7162" s="50"/>
      <c r="DF7162" s="50"/>
      <c r="DG7162" s="50"/>
    </row>
    <row r="7163" spans="1:111" x14ac:dyDescent="0.2">
      <c r="A7163" s="185"/>
      <c r="B7163" s="186"/>
      <c r="C7163" s="186"/>
      <c r="D7163" s="54"/>
      <c r="E7163" s="310"/>
      <c r="F7163" s="192"/>
      <c r="G7163" s="192"/>
      <c r="H7163" s="50"/>
      <c r="I7163" s="50"/>
      <c r="J7163" s="50"/>
      <c r="K7163" s="50"/>
      <c r="L7163" s="50"/>
      <c r="M7163" s="50"/>
      <c r="N7163" s="50"/>
      <c r="O7163" s="50"/>
      <c r="P7163" s="50"/>
      <c r="Q7163" s="50"/>
      <c r="R7163" s="50"/>
      <c r="S7163" s="50"/>
      <c r="T7163" s="50"/>
      <c r="U7163" s="50"/>
      <c r="V7163" s="50"/>
      <c r="W7163" s="50"/>
      <c r="X7163" s="50"/>
      <c r="Y7163" s="50"/>
      <c r="Z7163" s="50"/>
      <c r="AA7163" s="50"/>
      <c r="AB7163" s="50"/>
      <c r="AC7163" s="50"/>
      <c r="AD7163" s="50"/>
      <c r="AE7163" s="50"/>
      <c r="AF7163" s="50"/>
      <c r="AG7163" s="50"/>
      <c r="AH7163" s="50"/>
      <c r="AI7163" s="50"/>
      <c r="AJ7163" s="50"/>
      <c r="AK7163" s="50"/>
      <c r="AL7163" s="50"/>
      <c r="AM7163" s="50"/>
      <c r="AN7163" s="50"/>
      <c r="AO7163" s="50"/>
      <c r="AP7163" s="50"/>
      <c r="AQ7163" s="50"/>
      <c r="AR7163" s="50"/>
      <c r="AS7163" s="50"/>
      <c r="AT7163" s="50"/>
      <c r="AU7163" s="50"/>
      <c r="AV7163" s="50"/>
      <c r="AW7163" s="50"/>
      <c r="AX7163" s="50"/>
      <c r="AY7163" s="50"/>
      <c r="AZ7163" s="50"/>
      <c r="BA7163" s="50"/>
      <c r="BB7163" s="50"/>
      <c r="BC7163" s="50"/>
      <c r="BD7163" s="50"/>
      <c r="BE7163" s="50"/>
      <c r="BF7163" s="50"/>
      <c r="BG7163" s="50"/>
      <c r="BH7163" s="50"/>
      <c r="BI7163" s="50"/>
      <c r="BJ7163" s="50"/>
      <c r="BK7163" s="50"/>
      <c r="BL7163" s="50"/>
      <c r="BM7163" s="50"/>
      <c r="BN7163" s="50"/>
      <c r="BO7163" s="50"/>
      <c r="BP7163" s="50"/>
      <c r="BQ7163" s="50"/>
      <c r="BR7163" s="50"/>
      <c r="BS7163" s="50"/>
      <c r="BT7163" s="50"/>
      <c r="BU7163" s="50"/>
      <c r="BV7163" s="50"/>
      <c r="BW7163" s="50"/>
      <c r="BX7163" s="50"/>
      <c r="BY7163" s="50"/>
      <c r="BZ7163" s="50"/>
      <c r="CA7163" s="50"/>
      <c r="CB7163" s="50"/>
      <c r="CC7163" s="50"/>
      <c r="CD7163" s="50"/>
      <c r="CE7163" s="50"/>
      <c r="CF7163" s="50"/>
      <c r="CG7163" s="50"/>
      <c r="CH7163" s="50"/>
      <c r="CI7163" s="50"/>
      <c r="CJ7163" s="50"/>
      <c r="CK7163" s="50"/>
      <c r="CL7163" s="50"/>
      <c r="CM7163" s="50"/>
      <c r="CN7163" s="50"/>
      <c r="CO7163" s="50"/>
      <c r="CP7163" s="50"/>
      <c r="CQ7163" s="50"/>
      <c r="CR7163" s="50"/>
      <c r="CS7163" s="50"/>
      <c r="CT7163" s="50"/>
      <c r="CU7163" s="50"/>
      <c r="CV7163" s="50"/>
      <c r="CW7163" s="50"/>
      <c r="CX7163" s="50"/>
      <c r="CY7163" s="50"/>
      <c r="CZ7163" s="50"/>
      <c r="DA7163" s="50"/>
      <c r="DB7163" s="50"/>
      <c r="DC7163" s="50"/>
      <c r="DD7163" s="50"/>
      <c r="DE7163" s="50"/>
      <c r="DF7163" s="50"/>
      <c r="DG7163" s="50"/>
    </row>
    <row r="7164" spans="1:111" x14ac:dyDescent="0.2">
      <c r="A7164" s="185"/>
      <c r="B7164" s="186"/>
      <c r="C7164" s="186"/>
      <c r="D7164" s="54"/>
      <c r="E7164" s="310"/>
      <c r="F7164" s="192"/>
      <c r="G7164" s="192"/>
      <c r="H7164" s="50"/>
      <c r="I7164" s="50"/>
      <c r="J7164" s="50"/>
      <c r="K7164" s="50"/>
      <c r="L7164" s="50"/>
      <c r="M7164" s="50"/>
      <c r="N7164" s="50"/>
      <c r="O7164" s="50"/>
      <c r="P7164" s="50"/>
      <c r="Q7164" s="50"/>
      <c r="R7164" s="50"/>
      <c r="S7164" s="50"/>
      <c r="T7164" s="50"/>
      <c r="U7164" s="50"/>
      <c r="V7164" s="50"/>
      <c r="W7164" s="50"/>
      <c r="X7164" s="50"/>
      <c r="Y7164" s="50"/>
      <c r="Z7164" s="50"/>
      <c r="AA7164" s="50"/>
      <c r="AB7164" s="50"/>
      <c r="AC7164" s="50"/>
      <c r="AD7164" s="50"/>
      <c r="AE7164" s="50"/>
      <c r="AF7164" s="50"/>
      <c r="AG7164" s="50"/>
      <c r="AH7164" s="50"/>
      <c r="AI7164" s="50"/>
      <c r="AJ7164" s="50"/>
      <c r="AK7164" s="50"/>
      <c r="AL7164" s="50"/>
      <c r="AM7164" s="50"/>
      <c r="AN7164" s="50"/>
      <c r="AO7164" s="50"/>
      <c r="AP7164" s="50"/>
      <c r="AQ7164" s="50"/>
      <c r="AR7164" s="50"/>
      <c r="AS7164" s="50"/>
      <c r="AT7164" s="50"/>
      <c r="AU7164" s="50"/>
      <c r="AV7164" s="50"/>
      <c r="AW7164" s="50"/>
      <c r="AX7164" s="50"/>
      <c r="AY7164" s="50"/>
      <c r="AZ7164" s="50"/>
      <c r="BA7164" s="50"/>
      <c r="BB7164" s="50"/>
      <c r="BC7164" s="50"/>
      <c r="BD7164" s="50"/>
      <c r="BE7164" s="50"/>
      <c r="BF7164" s="50"/>
      <c r="BG7164" s="50"/>
      <c r="BH7164" s="50"/>
      <c r="BI7164" s="50"/>
      <c r="BJ7164" s="50"/>
      <c r="BK7164" s="50"/>
      <c r="BL7164" s="50"/>
      <c r="BM7164" s="50"/>
      <c r="BN7164" s="50"/>
      <c r="BO7164" s="50"/>
      <c r="BP7164" s="50"/>
      <c r="BQ7164" s="50"/>
      <c r="BR7164" s="50"/>
      <c r="BS7164" s="50"/>
      <c r="BT7164" s="50"/>
      <c r="BU7164" s="50"/>
      <c r="BV7164" s="50"/>
      <c r="BW7164" s="50"/>
      <c r="BX7164" s="50"/>
      <c r="BY7164" s="50"/>
      <c r="BZ7164" s="50"/>
      <c r="CA7164" s="50"/>
      <c r="CB7164" s="50"/>
      <c r="CC7164" s="50"/>
      <c r="CD7164" s="50"/>
      <c r="CE7164" s="50"/>
      <c r="CF7164" s="50"/>
      <c r="CG7164" s="50"/>
      <c r="CH7164" s="50"/>
      <c r="CI7164" s="50"/>
      <c r="CJ7164" s="50"/>
      <c r="CK7164" s="50"/>
      <c r="CL7164" s="50"/>
      <c r="CM7164" s="50"/>
      <c r="CN7164" s="50"/>
      <c r="CO7164" s="50"/>
      <c r="CP7164" s="50"/>
      <c r="CQ7164" s="50"/>
      <c r="CR7164" s="50"/>
      <c r="CS7164" s="50"/>
      <c r="CT7164" s="50"/>
      <c r="CU7164" s="50"/>
      <c r="CV7164" s="50"/>
      <c r="CW7164" s="50"/>
      <c r="CX7164" s="50"/>
      <c r="CY7164" s="50"/>
      <c r="CZ7164" s="50"/>
      <c r="DA7164" s="50"/>
      <c r="DB7164" s="50"/>
      <c r="DC7164" s="50"/>
      <c r="DD7164" s="50"/>
      <c r="DE7164" s="50"/>
      <c r="DF7164" s="50"/>
      <c r="DG7164" s="50"/>
    </row>
    <row r="7165" spans="1:111" x14ac:dyDescent="0.2">
      <c r="A7165" s="185"/>
      <c r="B7165" s="186"/>
      <c r="C7165" s="186"/>
      <c r="D7165" s="54"/>
      <c r="E7165" s="310"/>
      <c r="F7165" s="192"/>
      <c r="G7165" s="192"/>
      <c r="H7165" s="50"/>
      <c r="I7165" s="50"/>
      <c r="J7165" s="50"/>
      <c r="K7165" s="50"/>
      <c r="L7165" s="50"/>
      <c r="M7165" s="50"/>
      <c r="N7165" s="50"/>
      <c r="O7165" s="50"/>
      <c r="P7165" s="50"/>
      <c r="Q7165" s="50"/>
      <c r="R7165" s="50"/>
      <c r="S7165" s="50"/>
      <c r="T7165" s="50"/>
      <c r="U7165" s="50"/>
      <c r="V7165" s="50"/>
      <c r="W7165" s="50"/>
      <c r="X7165" s="50"/>
      <c r="Y7165" s="50"/>
      <c r="Z7165" s="50"/>
      <c r="AA7165" s="50"/>
      <c r="AB7165" s="50"/>
      <c r="AC7165" s="50"/>
      <c r="AD7165" s="50"/>
      <c r="AE7165" s="50"/>
      <c r="AF7165" s="50"/>
      <c r="AG7165" s="50"/>
      <c r="AH7165" s="50"/>
      <c r="AI7165" s="50"/>
      <c r="AJ7165" s="50"/>
      <c r="AK7165" s="50"/>
      <c r="AL7165" s="50"/>
      <c r="AM7165" s="50"/>
      <c r="AN7165" s="50"/>
      <c r="AO7165" s="50"/>
      <c r="AP7165" s="50"/>
      <c r="AQ7165" s="50"/>
      <c r="AR7165" s="50"/>
      <c r="AS7165" s="50"/>
      <c r="AT7165" s="50"/>
      <c r="AU7165" s="50"/>
      <c r="AV7165" s="50"/>
      <c r="AW7165" s="50"/>
      <c r="AX7165" s="50"/>
      <c r="AY7165" s="50"/>
      <c r="AZ7165" s="50"/>
      <c r="BA7165" s="50"/>
      <c r="BB7165" s="50"/>
      <c r="BC7165" s="50"/>
      <c r="BD7165" s="50"/>
      <c r="BE7165" s="50"/>
      <c r="BF7165" s="50"/>
      <c r="BG7165" s="50"/>
      <c r="BH7165" s="50"/>
      <c r="BI7165" s="50"/>
      <c r="BJ7165" s="50"/>
      <c r="BK7165" s="50"/>
      <c r="BL7165" s="50"/>
      <c r="BM7165" s="50"/>
      <c r="BN7165" s="50"/>
      <c r="BO7165" s="50"/>
      <c r="BP7165" s="50"/>
      <c r="BQ7165" s="50"/>
      <c r="BR7165" s="50"/>
      <c r="BS7165" s="50"/>
      <c r="BT7165" s="50"/>
      <c r="BU7165" s="50"/>
      <c r="BV7165" s="50"/>
      <c r="BW7165" s="50"/>
      <c r="BX7165" s="50"/>
      <c r="BY7165" s="50"/>
      <c r="BZ7165" s="50"/>
      <c r="CA7165" s="50"/>
      <c r="CB7165" s="50"/>
      <c r="CC7165" s="50"/>
      <c r="CD7165" s="50"/>
      <c r="CE7165" s="50"/>
      <c r="CF7165" s="50"/>
      <c r="CG7165" s="50"/>
      <c r="CH7165" s="50"/>
      <c r="CI7165" s="50"/>
      <c r="CJ7165" s="50"/>
      <c r="CK7165" s="50"/>
      <c r="CL7165" s="50"/>
      <c r="CM7165" s="50"/>
      <c r="CN7165" s="50"/>
      <c r="CO7165" s="50"/>
      <c r="CP7165" s="50"/>
      <c r="CQ7165" s="50"/>
      <c r="CR7165" s="50"/>
      <c r="CS7165" s="50"/>
      <c r="CT7165" s="50"/>
      <c r="CU7165" s="50"/>
      <c r="CV7165" s="50"/>
      <c r="CW7165" s="50"/>
      <c r="CX7165" s="50"/>
      <c r="CY7165" s="50"/>
      <c r="CZ7165" s="50"/>
      <c r="DA7165" s="50"/>
      <c r="DB7165" s="50"/>
      <c r="DC7165" s="50"/>
      <c r="DD7165" s="50"/>
      <c r="DE7165" s="50"/>
      <c r="DF7165" s="50"/>
      <c r="DG7165" s="50"/>
    </row>
    <row r="7166" spans="1:111" x14ac:dyDescent="0.2">
      <c r="A7166" s="185"/>
      <c r="B7166" s="186"/>
      <c r="C7166" s="186"/>
      <c r="D7166" s="54"/>
      <c r="E7166" s="310"/>
      <c r="F7166" s="192"/>
      <c r="G7166" s="192"/>
      <c r="H7166" s="50"/>
      <c r="I7166" s="50"/>
      <c r="J7166" s="50"/>
      <c r="K7166" s="50"/>
      <c r="L7166" s="50"/>
      <c r="M7166" s="50"/>
      <c r="N7166" s="50"/>
      <c r="O7166" s="50"/>
      <c r="P7166" s="50"/>
      <c r="Q7166" s="50"/>
      <c r="R7166" s="50"/>
      <c r="S7166" s="50"/>
      <c r="T7166" s="50"/>
      <c r="U7166" s="50"/>
      <c r="V7166" s="50"/>
      <c r="W7166" s="50"/>
      <c r="X7166" s="50"/>
      <c r="Y7166" s="50"/>
      <c r="Z7166" s="50"/>
      <c r="AA7166" s="50"/>
      <c r="AB7166" s="50"/>
      <c r="AC7166" s="50"/>
      <c r="AD7166" s="50"/>
      <c r="AE7166" s="50"/>
      <c r="AF7166" s="50"/>
      <c r="AG7166" s="50"/>
      <c r="AH7166" s="50"/>
      <c r="AI7166" s="50"/>
      <c r="AJ7166" s="50"/>
      <c r="AK7166" s="50"/>
      <c r="AL7166" s="50"/>
      <c r="AM7166" s="50"/>
      <c r="AN7166" s="50"/>
      <c r="AO7166" s="50"/>
      <c r="AP7166" s="50"/>
      <c r="AQ7166" s="50"/>
      <c r="AR7166" s="50"/>
      <c r="AS7166" s="50"/>
      <c r="AT7166" s="50"/>
      <c r="AU7166" s="50"/>
      <c r="AV7166" s="50"/>
      <c r="AW7166" s="50"/>
      <c r="AX7166" s="50"/>
      <c r="AY7166" s="50"/>
      <c r="AZ7166" s="50"/>
      <c r="BA7166" s="50"/>
      <c r="BB7166" s="50"/>
      <c r="BC7166" s="50"/>
      <c r="BD7166" s="50"/>
      <c r="BE7166" s="50"/>
      <c r="BF7166" s="50"/>
      <c r="BG7166" s="50"/>
      <c r="BH7166" s="50"/>
      <c r="BI7166" s="50"/>
      <c r="BJ7166" s="50"/>
      <c r="BK7166" s="50"/>
      <c r="BL7166" s="50"/>
      <c r="BM7166" s="50"/>
      <c r="BN7166" s="50"/>
      <c r="BO7166" s="50"/>
      <c r="BP7166" s="50"/>
      <c r="BQ7166" s="50"/>
      <c r="BR7166" s="50"/>
      <c r="BS7166" s="50"/>
      <c r="BT7166" s="50"/>
      <c r="BU7166" s="50"/>
      <c r="BV7166" s="50"/>
      <c r="BW7166" s="50"/>
      <c r="BX7166" s="50"/>
      <c r="BY7166" s="50"/>
      <c r="BZ7166" s="50"/>
      <c r="CA7166" s="50"/>
      <c r="CB7166" s="50"/>
      <c r="CC7166" s="50"/>
      <c r="CD7166" s="50"/>
      <c r="CE7166" s="50"/>
      <c r="CF7166" s="50"/>
      <c r="CG7166" s="50"/>
      <c r="CH7166" s="50"/>
      <c r="CI7166" s="50"/>
      <c r="CJ7166" s="50"/>
      <c r="CK7166" s="50"/>
      <c r="CL7166" s="50"/>
      <c r="CM7166" s="50"/>
      <c r="CN7166" s="50"/>
      <c r="CO7166" s="50"/>
      <c r="CP7166" s="50"/>
      <c r="CQ7166" s="50"/>
      <c r="CR7166" s="50"/>
      <c r="CS7166" s="50"/>
      <c r="CT7166" s="50"/>
      <c r="CU7166" s="50"/>
      <c r="CV7166" s="50"/>
      <c r="CW7166" s="50"/>
      <c r="CX7166" s="50"/>
      <c r="CY7166" s="50"/>
      <c r="CZ7166" s="50"/>
      <c r="DA7166" s="50"/>
      <c r="DB7166" s="50"/>
      <c r="DC7166" s="50"/>
      <c r="DD7166" s="50"/>
      <c r="DE7166" s="50"/>
      <c r="DF7166" s="50"/>
      <c r="DG7166" s="50"/>
    </row>
    <row r="7167" spans="1:111" x14ac:dyDescent="0.2">
      <c r="A7167" s="185"/>
      <c r="B7167" s="186"/>
      <c r="C7167" s="186"/>
      <c r="D7167" s="54"/>
      <c r="E7167" s="310"/>
      <c r="F7167" s="192"/>
      <c r="G7167" s="192"/>
      <c r="H7167" s="50"/>
      <c r="I7167" s="50"/>
      <c r="J7167" s="50"/>
      <c r="K7167" s="50"/>
      <c r="L7167" s="50"/>
      <c r="M7167" s="50"/>
      <c r="N7167" s="50"/>
      <c r="O7167" s="50"/>
      <c r="P7167" s="50"/>
      <c r="Q7167" s="50"/>
      <c r="R7167" s="50"/>
      <c r="S7167" s="50"/>
      <c r="T7167" s="50"/>
      <c r="U7167" s="50"/>
      <c r="V7167" s="50"/>
      <c r="W7167" s="50"/>
      <c r="X7167" s="50"/>
      <c r="Y7167" s="50"/>
      <c r="Z7167" s="50"/>
      <c r="AA7167" s="50"/>
      <c r="AB7167" s="50"/>
      <c r="AC7167" s="50"/>
      <c r="AD7167" s="50"/>
      <c r="AE7167" s="50"/>
      <c r="AF7167" s="50"/>
      <c r="AG7167" s="50"/>
      <c r="AH7167" s="50"/>
      <c r="AI7167" s="50"/>
      <c r="AJ7167" s="50"/>
      <c r="AK7167" s="50"/>
      <c r="AL7167" s="50"/>
      <c r="AM7167" s="50"/>
      <c r="AN7167" s="50"/>
      <c r="AO7167" s="50"/>
      <c r="AP7167" s="50"/>
      <c r="AQ7167" s="50"/>
      <c r="AR7167" s="50"/>
      <c r="AS7167" s="50"/>
      <c r="AT7167" s="50"/>
      <c r="AU7167" s="50"/>
      <c r="AV7167" s="50"/>
      <c r="AW7167" s="50"/>
      <c r="AX7167" s="50"/>
      <c r="AY7167" s="50"/>
      <c r="AZ7167" s="50"/>
      <c r="BA7167" s="50"/>
      <c r="BB7167" s="50"/>
      <c r="BC7167" s="50"/>
      <c r="BD7167" s="50"/>
      <c r="BE7167" s="50"/>
      <c r="BF7167" s="50"/>
      <c r="BG7167" s="50"/>
      <c r="BH7167" s="50"/>
      <c r="BI7167" s="50"/>
      <c r="BJ7167" s="50"/>
      <c r="BK7167" s="50"/>
      <c r="BL7167" s="50"/>
      <c r="BM7167" s="50"/>
      <c r="BN7167" s="50"/>
      <c r="BO7167" s="50"/>
      <c r="BP7167" s="50"/>
      <c r="BQ7167" s="50"/>
      <c r="BR7167" s="50"/>
      <c r="BS7167" s="50"/>
      <c r="BT7167" s="50"/>
      <c r="BU7167" s="50"/>
      <c r="BV7167" s="50"/>
      <c r="BW7167" s="50"/>
      <c r="BX7167" s="50"/>
      <c r="BY7167" s="50"/>
      <c r="BZ7167" s="50"/>
      <c r="CA7167" s="50"/>
      <c r="CB7167" s="50"/>
      <c r="CC7167" s="50"/>
      <c r="CD7167" s="50"/>
      <c r="CE7167" s="50"/>
      <c r="CF7167" s="50"/>
      <c r="CG7167" s="50"/>
      <c r="CH7167" s="50"/>
      <c r="CI7167" s="50"/>
      <c r="CJ7167" s="50"/>
      <c r="CK7167" s="50"/>
      <c r="CL7167" s="50"/>
      <c r="CM7167" s="50"/>
      <c r="CN7167" s="50"/>
      <c r="CO7167" s="50"/>
      <c r="CP7167" s="50"/>
      <c r="CQ7167" s="50"/>
      <c r="CR7167" s="50"/>
      <c r="CS7167" s="50"/>
      <c r="CT7167" s="50"/>
      <c r="CU7167" s="50"/>
      <c r="CV7167" s="50"/>
      <c r="CW7167" s="50"/>
      <c r="CX7167" s="50"/>
      <c r="CY7167" s="50"/>
      <c r="CZ7167" s="50"/>
      <c r="DA7167" s="50"/>
      <c r="DB7167" s="50"/>
      <c r="DC7167" s="50"/>
      <c r="DD7167" s="50"/>
      <c r="DE7167" s="50"/>
      <c r="DF7167" s="50"/>
      <c r="DG7167" s="50"/>
    </row>
    <row r="7168" spans="1:111" x14ac:dyDescent="0.2">
      <c r="A7168" s="185"/>
      <c r="B7168" s="186"/>
      <c r="C7168" s="186"/>
      <c r="D7168" s="54"/>
      <c r="E7168" s="310"/>
      <c r="F7168" s="192"/>
      <c r="G7168" s="192"/>
      <c r="H7168" s="50"/>
      <c r="I7168" s="50"/>
      <c r="J7168" s="50"/>
      <c r="K7168" s="50"/>
      <c r="L7168" s="50"/>
      <c r="M7168" s="50"/>
      <c r="N7168" s="50"/>
      <c r="O7168" s="50"/>
      <c r="P7168" s="50"/>
      <c r="Q7168" s="50"/>
      <c r="R7168" s="50"/>
      <c r="S7168" s="50"/>
      <c r="T7168" s="50"/>
      <c r="U7168" s="50"/>
      <c r="V7168" s="50"/>
      <c r="W7168" s="50"/>
      <c r="X7168" s="50"/>
      <c r="Y7168" s="50"/>
      <c r="Z7168" s="50"/>
      <c r="AA7168" s="50"/>
      <c r="AB7168" s="50"/>
      <c r="AC7168" s="50"/>
      <c r="AD7168" s="50"/>
      <c r="AE7168" s="50"/>
      <c r="AF7168" s="50"/>
      <c r="AG7168" s="50"/>
      <c r="AH7168" s="50"/>
      <c r="AI7168" s="50"/>
      <c r="AJ7168" s="50"/>
      <c r="AK7168" s="50"/>
      <c r="AL7168" s="50"/>
      <c r="AM7168" s="50"/>
      <c r="AN7168" s="50"/>
      <c r="AO7168" s="50"/>
      <c r="AP7168" s="50"/>
      <c r="AQ7168" s="50"/>
      <c r="AR7168" s="50"/>
      <c r="AS7168" s="50"/>
      <c r="AT7168" s="50"/>
      <c r="AU7168" s="50"/>
      <c r="AV7168" s="50"/>
      <c r="AW7168" s="50"/>
      <c r="AX7168" s="50"/>
      <c r="AY7168" s="50"/>
      <c r="AZ7168" s="50"/>
      <c r="BA7168" s="50"/>
      <c r="BB7168" s="50"/>
      <c r="BC7168" s="50"/>
      <c r="BD7168" s="50"/>
      <c r="BE7168" s="50"/>
      <c r="BF7168" s="50"/>
      <c r="BG7168" s="50"/>
      <c r="BH7168" s="50"/>
      <c r="BI7168" s="50"/>
      <c r="BJ7168" s="50"/>
      <c r="BK7168" s="50"/>
      <c r="BL7168" s="50"/>
      <c r="BM7168" s="50"/>
      <c r="BN7168" s="50"/>
      <c r="BO7168" s="50"/>
      <c r="BP7168" s="50"/>
      <c r="BQ7168" s="50"/>
      <c r="BR7168" s="50"/>
      <c r="BS7168" s="50"/>
      <c r="BT7168" s="50"/>
      <c r="BU7168" s="50"/>
      <c r="BV7168" s="50"/>
      <c r="BW7168" s="50"/>
      <c r="BX7168" s="50"/>
      <c r="BY7168" s="50"/>
      <c r="BZ7168" s="50"/>
      <c r="CA7168" s="50"/>
      <c r="CB7168" s="50"/>
      <c r="CC7168" s="50"/>
      <c r="CD7168" s="50"/>
      <c r="CE7168" s="50"/>
      <c r="CF7168" s="50"/>
      <c r="CG7168" s="50"/>
      <c r="CH7168" s="50"/>
      <c r="CI7168" s="50"/>
      <c r="CJ7168" s="50"/>
      <c r="CK7168" s="50"/>
      <c r="CL7168" s="50"/>
      <c r="CM7168" s="50"/>
      <c r="CN7168" s="50"/>
      <c r="CO7168" s="50"/>
      <c r="CP7168" s="50"/>
      <c r="CQ7168" s="50"/>
      <c r="CR7168" s="50"/>
      <c r="CS7168" s="50"/>
      <c r="CT7168" s="50"/>
      <c r="CU7168" s="50"/>
      <c r="CV7168" s="50"/>
      <c r="CW7168" s="50"/>
      <c r="CX7168" s="50"/>
      <c r="CY7168" s="50"/>
      <c r="CZ7168" s="50"/>
      <c r="DA7168" s="50"/>
      <c r="DB7168" s="50"/>
      <c r="DC7168" s="50"/>
      <c r="DD7168" s="50"/>
      <c r="DE7168" s="50"/>
      <c r="DF7168" s="50"/>
      <c r="DG7168" s="50"/>
    </row>
    <row r="7169" spans="1:111" x14ac:dyDescent="0.2">
      <c r="A7169" s="185"/>
      <c r="B7169" s="186"/>
      <c r="C7169" s="186"/>
      <c r="D7169" s="54"/>
      <c r="E7169" s="310"/>
      <c r="F7169" s="192"/>
      <c r="G7169" s="192"/>
      <c r="H7169" s="50"/>
      <c r="I7169" s="50"/>
      <c r="J7169" s="50"/>
      <c r="K7169" s="50"/>
      <c r="L7169" s="50"/>
      <c r="M7169" s="50"/>
      <c r="N7169" s="50"/>
      <c r="O7169" s="50"/>
      <c r="P7169" s="50"/>
      <c r="Q7169" s="50"/>
      <c r="R7169" s="50"/>
      <c r="S7169" s="50"/>
      <c r="T7169" s="50"/>
      <c r="U7169" s="50"/>
      <c r="V7169" s="50"/>
      <c r="W7169" s="50"/>
      <c r="X7169" s="50"/>
      <c r="Y7169" s="50"/>
      <c r="Z7169" s="50"/>
      <c r="AA7169" s="50"/>
      <c r="AB7169" s="50"/>
      <c r="AC7169" s="50"/>
      <c r="AD7169" s="50"/>
      <c r="AE7169" s="50"/>
      <c r="AF7169" s="50"/>
      <c r="AG7169" s="50"/>
      <c r="AH7169" s="50"/>
      <c r="AI7169" s="50"/>
      <c r="AJ7169" s="50"/>
      <c r="AK7169" s="50"/>
      <c r="AL7169" s="50"/>
      <c r="AM7169" s="50"/>
      <c r="AN7169" s="50"/>
      <c r="AO7169" s="50"/>
      <c r="AP7169" s="50"/>
      <c r="AQ7169" s="50"/>
      <c r="AR7169" s="50"/>
      <c r="AS7169" s="50"/>
      <c r="AT7169" s="50"/>
      <c r="AU7169" s="50"/>
      <c r="AV7169" s="50"/>
      <c r="AW7169" s="50"/>
      <c r="AX7169" s="50"/>
      <c r="AY7169" s="50"/>
      <c r="AZ7169" s="50"/>
      <c r="BA7169" s="50"/>
      <c r="BB7169" s="50"/>
      <c r="BC7169" s="50"/>
      <c r="BD7169" s="50"/>
      <c r="BE7169" s="50"/>
      <c r="BF7169" s="50"/>
      <c r="BG7169" s="50"/>
      <c r="BH7169" s="50"/>
      <c r="BI7169" s="50"/>
      <c r="BJ7169" s="50"/>
      <c r="BK7169" s="50"/>
      <c r="BL7169" s="50"/>
      <c r="BM7169" s="50"/>
      <c r="BN7169" s="50"/>
      <c r="BO7169" s="50"/>
      <c r="BP7169" s="50"/>
      <c r="BQ7169" s="50"/>
      <c r="BR7169" s="50"/>
      <c r="BS7169" s="50"/>
      <c r="BT7169" s="50"/>
      <c r="BU7169" s="50"/>
      <c r="BV7169" s="50"/>
      <c r="BW7169" s="50"/>
      <c r="BX7169" s="50"/>
      <c r="BY7169" s="50"/>
      <c r="BZ7169" s="50"/>
      <c r="CA7169" s="50"/>
      <c r="CB7169" s="50"/>
      <c r="CC7169" s="50"/>
      <c r="CD7169" s="50"/>
      <c r="CE7169" s="50"/>
      <c r="CF7169" s="50"/>
      <c r="CG7169" s="50"/>
      <c r="CH7169" s="50"/>
      <c r="CI7169" s="50"/>
      <c r="CJ7169" s="50"/>
      <c r="CK7169" s="50"/>
      <c r="CL7169" s="50"/>
      <c r="CM7169" s="50"/>
      <c r="CN7169" s="50"/>
      <c r="CO7169" s="50"/>
      <c r="CP7169" s="50"/>
      <c r="CQ7169" s="50"/>
      <c r="CR7169" s="50"/>
      <c r="CS7169" s="50"/>
      <c r="CT7169" s="50"/>
      <c r="CU7169" s="50"/>
      <c r="CV7169" s="50"/>
      <c r="CW7169" s="50"/>
      <c r="CX7169" s="50"/>
      <c r="CY7169" s="50"/>
      <c r="CZ7169" s="50"/>
      <c r="DA7169" s="50"/>
      <c r="DB7169" s="50"/>
      <c r="DC7169" s="50"/>
      <c r="DD7169" s="50"/>
      <c r="DE7169" s="50"/>
      <c r="DF7169" s="50"/>
      <c r="DG7169" s="50"/>
    </row>
    <row r="7170" spans="1:111" x14ac:dyDescent="0.2">
      <c r="A7170" s="185"/>
      <c r="B7170" s="186"/>
      <c r="C7170" s="186"/>
      <c r="D7170" s="54"/>
      <c r="E7170" s="310"/>
      <c r="F7170" s="192"/>
      <c r="G7170" s="192"/>
      <c r="H7170" s="50"/>
      <c r="I7170" s="50"/>
      <c r="J7170" s="50"/>
      <c r="K7170" s="50"/>
      <c r="L7170" s="50"/>
      <c r="M7170" s="50"/>
      <c r="N7170" s="50"/>
      <c r="O7170" s="50"/>
      <c r="P7170" s="50"/>
      <c r="Q7170" s="50"/>
      <c r="R7170" s="50"/>
      <c r="S7170" s="50"/>
      <c r="T7170" s="50"/>
      <c r="U7170" s="50"/>
      <c r="V7170" s="50"/>
      <c r="W7170" s="50"/>
      <c r="X7170" s="50"/>
      <c r="Y7170" s="50"/>
      <c r="Z7170" s="50"/>
      <c r="AA7170" s="50"/>
      <c r="AB7170" s="50"/>
      <c r="AC7170" s="50"/>
      <c r="AD7170" s="50"/>
      <c r="AE7170" s="50"/>
      <c r="AF7170" s="50"/>
      <c r="AG7170" s="50"/>
      <c r="AH7170" s="50"/>
      <c r="AI7170" s="50"/>
      <c r="AJ7170" s="50"/>
      <c r="AK7170" s="50"/>
      <c r="AL7170" s="50"/>
      <c r="AM7170" s="50"/>
      <c r="AN7170" s="50"/>
      <c r="AO7170" s="50"/>
      <c r="AP7170" s="50"/>
      <c r="AQ7170" s="50"/>
      <c r="AR7170" s="50"/>
      <c r="AS7170" s="50"/>
      <c r="AT7170" s="50"/>
      <c r="AU7170" s="50"/>
      <c r="AV7170" s="50"/>
      <c r="AW7170" s="50"/>
      <c r="AX7170" s="50"/>
      <c r="AY7170" s="50"/>
      <c r="AZ7170" s="50"/>
      <c r="BA7170" s="50"/>
      <c r="BB7170" s="50"/>
      <c r="BC7170" s="50"/>
      <c r="BD7170" s="50"/>
      <c r="BE7170" s="50"/>
      <c r="BF7170" s="50"/>
      <c r="BG7170" s="50"/>
      <c r="BH7170" s="50"/>
      <c r="BI7170" s="50"/>
      <c r="BJ7170" s="50"/>
      <c r="BK7170" s="50"/>
      <c r="BL7170" s="50"/>
      <c r="BM7170" s="50"/>
      <c r="BN7170" s="50"/>
      <c r="BO7170" s="50"/>
      <c r="BP7170" s="50"/>
      <c r="BQ7170" s="50"/>
      <c r="BR7170" s="50"/>
      <c r="BS7170" s="50"/>
      <c r="BT7170" s="50"/>
      <c r="BU7170" s="50"/>
      <c r="BV7170" s="50"/>
      <c r="BW7170" s="50"/>
      <c r="BX7170" s="50"/>
      <c r="BY7170" s="50"/>
      <c r="BZ7170" s="50"/>
      <c r="CA7170" s="50"/>
      <c r="CB7170" s="50"/>
      <c r="CC7170" s="50"/>
      <c r="CD7170" s="50"/>
      <c r="CE7170" s="50"/>
      <c r="CF7170" s="50"/>
      <c r="CG7170" s="50"/>
      <c r="CH7170" s="50"/>
      <c r="CI7170" s="50"/>
      <c r="CJ7170" s="50"/>
      <c r="CK7170" s="50"/>
      <c r="CL7170" s="50"/>
      <c r="CM7170" s="50"/>
      <c r="CN7170" s="50"/>
      <c r="CO7170" s="50"/>
      <c r="CP7170" s="50"/>
      <c r="CQ7170" s="50"/>
      <c r="CR7170" s="50"/>
      <c r="CS7170" s="50"/>
      <c r="CT7170" s="50"/>
      <c r="CU7170" s="50"/>
      <c r="CV7170" s="50"/>
      <c r="CW7170" s="50"/>
      <c r="CX7170" s="50"/>
      <c r="CY7170" s="50"/>
      <c r="CZ7170" s="50"/>
      <c r="DA7170" s="50"/>
      <c r="DB7170" s="50"/>
      <c r="DC7170" s="50"/>
      <c r="DD7170" s="50"/>
      <c r="DE7170" s="50"/>
      <c r="DF7170" s="50"/>
      <c r="DG7170" s="50"/>
    </row>
    <row r="7171" spans="1:111" x14ac:dyDescent="0.2">
      <c r="A7171" s="185"/>
      <c r="B7171" s="186"/>
      <c r="C7171" s="186"/>
      <c r="D7171" s="54"/>
      <c r="E7171" s="310"/>
      <c r="F7171" s="192"/>
      <c r="G7171" s="192"/>
      <c r="H7171" s="50"/>
      <c r="I7171" s="50"/>
      <c r="J7171" s="50"/>
      <c r="K7171" s="50"/>
      <c r="L7171" s="50"/>
      <c r="M7171" s="50"/>
      <c r="N7171" s="50"/>
      <c r="O7171" s="50"/>
      <c r="P7171" s="50"/>
      <c r="Q7171" s="50"/>
      <c r="R7171" s="50"/>
      <c r="S7171" s="50"/>
      <c r="T7171" s="50"/>
      <c r="U7171" s="50"/>
      <c r="V7171" s="50"/>
      <c r="W7171" s="50"/>
      <c r="X7171" s="50"/>
      <c r="Y7171" s="50"/>
      <c r="Z7171" s="50"/>
      <c r="AA7171" s="50"/>
      <c r="AB7171" s="50"/>
      <c r="AC7171" s="50"/>
      <c r="AD7171" s="50"/>
      <c r="AE7171" s="50"/>
      <c r="AF7171" s="50"/>
      <c r="AG7171" s="50"/>
      <c r="AH7171" s="50"/>
      <c r="AI7171" s="50"/>
      <c r="AJ7171" s="50"/>
      <c r="AK7171" s="50"/>
      <c r="AL7171" s="50"/>
      <c r="AM7171" s="50"/>
      <c r="AN7171" s="50"/>
      <c r="AO7171" s="50"/>
      <c r="AP7171" s="50"/>
      <c r="AQ7171" s="50"/>
      <c r="AR7171" s="50"/>
      <c r="AS7171" s="50"/>
      <c r="AT7171" s="50"/>
      <c r="AU7171" s="50"/>
      <c r="AV7171" s="50"/>
      <c r="AW7171" s="50"/>
      <c r="AX7171" s="50"/>
      <c r="AY7171" s="50"/>
      <c r="AZ7171" s="50"/>
      <c r="BA7171" s="50"/>
      <c r="BB7171" s="50"/>
      <c r="BC7171" s="50"/>
      <c r="BD7171" s="50"/>
      <c r="BE7171" s="50"/>
      <c r="BF7171" s="50"/>
      <c r="BG7171" s="50"/>
      <c r="BH7171" s="50"/>
      <c r="BI7171" s="50"/>
      <c r="BJ7171" s="50"/>
      <c r="BK7171" s="50"/>
      <c r="BL7171" s="50"/>
      <c r="BM7171" s="50"/>
      <c r="BN7171" s="50"/>
      <c r="BO7171" s="50"/>
      <c r="BP7171" s="50"/>
      <c r="BQ7171" s="50"/>
      <c r="BR7171" s="50"/>
      <c r="BS7171" s="50"/>
      <c r="BT7171" s="50"/>
      <c r="BU7171" s="50"/>
      <c r="BV7171" s="50"/>
      <c r="BW7171" s="50"/>
      <c r="BX7171" s="50"/>
      <c r="BY7171" s="50"/>
      <c r="BZ7171" s="50"/>
      <c r="CA7171" s="50"/>
      <c r="CB7171" s="50"/>
      <c r="CC7171" s="50"/>
      <c r="CD7171" s="50"/>
      <c r="CE7171" s="50"/>
      <c r="CF7171" s="50"/>
      <c r="CG7171" s="50"/>
      <c r="CH7171" s="50"/>
      <c r="CI7171" s="50"/>
      <c r="CJ7171" s="50"/>
      <c r="CK7171" s="50"/>
      <c r="CL7171" s="50"/>
      <c r="CM7171" s="50"/>
      <c r="CN7171" s="50"/>
      <c r="CO7171" s="50"/>
      <c r="CP7171" s="50"/>
      <c r="CQ7171" s="50"/>
      <c r="CR7171" s="50"/>
      <c r="CS7171" s="50"/>
      <c r="CT7171" s="50"/>
      <c r="CU7171" s="50"/>
      <c r="CV7171" s="50"/>
      <c r="CW7171" s="50"/>
      <c r="CX7171" s="50"/>
      <c r="CY7171" s="50"/>
      <c r="CZ7171" s="50"/>
      <c r="DA7171" s="50"/>
      <c r="DB7171" s="50"/>
      <c r="DC7171" s="50"/>
      <c r="DD7171" s="50"/>
      <c r="DE7171" s="50"/>
      <c r="DF7171" s="50"/>
      <c r="DG7171" s="50"/>
    </row>
    <row r="7172" spans="1:111" x14ac:dyDescent="0.2">
      <c r="A7172" s="185"/>
      <c r="B7172" s="186"/>
      <c r="C7172" s="186"/>
      <c r="D7172" s="54"/>
      <c r="E7172" s="310"/>
      <c r="F7172" s="192"/>
      <c r="G7172" s="192"/>
      <c r="H7172" s="50"/>
      <c r="I7172" s="50"/>
      <c r="J7172" s="50"/>
      <c r="K7172" s="50"/>
      <c r="L7172" s="50"/>
      <c r="M7172" s="50"/>
      <c r="N7172" s="50"/>
      <c r="O7172" s="50"/>
      <c r="P7172" s="50"/>
      <c r="Q7172" s="50"/>
      <c r="R7172" s="50"/>
      <c r="S7172" s="50"/>
      <c r="T7172" s="50"/>
      <c r="U7172" s="50"/>
      <c r="V7172" s="50"/>
      <c r="W7172" s="50"/>
      <c r="X7172" s="50"/>
      <c r="Y7172" s="50"/>
      <c r="Z7172" s="50"/>
      <c r="AA7172" s="50"/>
      <c r="AB7172" s="50"/>
      <c r="AC7172" s="50"/>
      <c r="AD7172" s="50"/>
      <c r="AE7172" s="50"/>
      <c r="AF7172" s="50"/>
      <c r="AG7172" s="50"/>
      <c r="AH7172" s="50"/>
      <c r="AI7172" s="50"/>
      <c r="AJ7172" s="50"/>
      <c r="AK7172" s="50"/>
      <c r="AL7172" s="50"/>
      <c r="AM7172" s="50"/>
      <c r="AN7172" s="50"/>
      <c r="AO7172" s="50"/>
      <c r="AP7172" s="50"/>
      <c r="AQ7172" s="50"/>
      <c r="AR7172" s="50"/>
      <c r="AS7172" s="50"/>
      <c r="AT7172" s="50"/>
      <c r="AU7172" s="50"/>
      <c r="AV7172" s="50"/>
      <c r="AW7172" s="50"/>
      <c r="AX7172" s="50"/>
      <c r="AY7172" s="50"/>
      <c r="AZ7172" s="50"/>
      <c r="BA7172" s="50"/>
      <c r="BB7172" s="50"/>
      <c r="BC7172" s="50"/>
      <c r="BD7172" s="50"/>
      <c r="BE7172" s="50"/>
      <c r="BF7172" s="50"/>
      <c r="BG7172" s="50"/>
      <c r="BH7172" s="50"/>
      <c r="BI7172" s="50"/>
      <c r="BJ7172" s="50"/>
      <c r="BK7172" s="50"/>
      <c r="BL7172" s="50"/>
      <c r="BM7172" s="50"/>
      <c r="BN7172" s="50"/>
      <c r="BO7172" s="50"/>
      <c r="BP7172" s="50"/>
      <c r="BQ7172" s="50"/>
      <c r="BR7172" s="50"/>
      <c r="BS7172" s="50"/>
      <c r="BT7172" s="50"/>
      <c r="BU7172" s="50"/>
      <c r="BV7172" s="50"/>
      <c r="BW7172" s="50"/>
      <c r="BX7172" s="50"/>
      <c r="BY7172" s="50"/>
      <c r="BZ7172" s="50"/>
      <c r="CA7172" s="50"/>
      <c r="CB7172" s="50"/>
      <c r="CC7172" s="50"/>
      <c r="CD7172" s="50"/>
      <c r="CE7172" s="50"/>
      <c r="CF7172" s="50"/>
      <c r="CG7172" s="50"/>
      <c r="CH7172" s="50"/>
      <c r="CI7172" s="50"/>
      <c r="CJ7172" s="50"/>
      <c r="CK7172" s="50"/>
      <c r="CL7172" s="50"/>
      <c r="CM7172" s="50"/>
      <c r="CN7172" s="50"/>
      <c r="CO7172" s="50"/>
      <c r="CP7172" s="50"/>
      <c r="CQ7172" s="50"/>
      <c r="CR7172" s="50"/>
      <c r="CS7172" s="50"/>
      <c r="CT7172" s="50"/>
      <c r="CU7172" s="50"/>
      <c r="CV7172" s="50"/>
      <c r="CW7172" s="50"/>
      <c r="CX7172" s="50"/>
      <c r="CY7172" s="50"/>
      <c r="CZ7172" s="50"/>
      <c r="DA7172" s="50"/>
      <c r="DB7172" s="50"/>
      <c r="DC7172" s="50"/>
      <c r="DD7172" s="50"/>
      <c r="DE7172" s="50"/>
      <c r="DF7172" s="50"/>
      <c r="DG7172" s="50"/>
    </row>
    <row r="7173" spans="1:111" x14ac:dyDescent="0.2">
      <c r="A7173" s="185"/>
      <c r="B7173" s="186"/>
      <c r="C7173" s="186"/>
      <c r="D7173" s="54"/>
      <c r="E7173" s="310"/>
      <c r="F7173" s="192"/>
      <c r="G7173" s="192"/>
      <c r="H7173" s="50"/>
      <c r="I7173" s="50"/>
      <c r="J7173" s="50"/>
      <c r="K7173" s="50"/>
      <c r="L7173" s="50"/>
      <c r="M7173" s="50"/>
      <c r="N7173" s="50"/>
      <c r="O7173" s="50"/>
      <c r="P7173" s="50"/>
      <c r="Q7173" s="50"/>
      <c r="R7173" s="50"/>
      <c r="S7173" s="50"/>
      <c r="T7173" s="50"/>
      <c r="U7173" s="50"/>
      <c r="V7173" s="50"/>
      <c r="W7173" s="50"/>
      <c r="X7173" s="50"/>
      <c r="Y7173" s="50"/>
      <c r="Z7173" s="50"/>
      <c r="AA7173" s="50"/>
      <c r="AB7173" s="50"/>
      <c r="AC7173" s="50"/>
      <c r="AD7173" s="50"/>
      <c r="AE7173" s="50"/>
      <c r="AF7173" s="50"/>
      <c r="AG7173" s="50"/>
      <c r="AH7173" s="50"/>
      <c r="AI7173" s="50"/>
      <c r="AJ7173" s="50"/>
      <c r="AK7173" s="50"/>
      <c r="AL7173" s="50"/>
      <c r="AM7173" s="50"/>
      <c r="AN7173" s="50"/>
      <c r="AO7173" s="50"/>
      <c r="AP7173" s="50"/>
      <c r="AQ7173" s="50"/>
      <c r="AR7173" s="50"/>
      <c r="AS7173" s="50"/>
      <c r="AT7173" s="50"/>
      <c r="AU7173" s="50"/>
      <c r="AV7173" s="50"/>
      <c r="AW7173" s="50"/>
      <c r="AX7173" s="50"/>
      <c r="AY7173" s="50"/>
      <c r="AZ7173" s="50"/>
      <c r="BA7173" s="50"/>
      <c r="BB7173" s="50"/>
      <c r="BC7173" s="50"/>
      <c r="BD7173" s="50"/>
      <c r="BE7173" s="50"/>
      <c r="BF7173" s="50"/>
      <c r="BG7173" s="50"/>
      <c r="BH7173" s="50"/>
      <c r="BI7173" s="50"/>
      <c r="BJ7173" s="50"/>
      <c r="BK7173" s="50"/>
      <c r="BL7173" s="50"/>
      <c r="BM7173" s="50"/>
      <c r="BN7173" s="50"/>
      <c r="BO7173" s="50"/>
      <c r="BP7173" s="50"/>
      <c r="BQ7173" s="50"/>
      <c r="BR7173" s="50"/>
      <c r="BS7173" s="50"/>
      <c r="BT7173" s="50"/>
      <c r="BU7173" s="50"/>
      <c r="BV7173" s="50"/>
      <c r="BW7173" s="50"/>
      <c r="BX7173" s="50"/>
      <c r="BY7173" s="50"/>
      <c r="BZ7173" s="50"/>
      <c r="CA7173" s="50"/>
      <c r="CB7173" s="50"/>
      <c r="CC7173" s="50"/>
      <c r="CD7173" s="50"/>
      <c r="CE7173" s="50"/>
      <c r="CF7173" s="50"/>
      <c r="CG7173" s="50"/>
      <c r="CH7173" s="50"/>
      <c r="CI7173" s="50"/>
      <c r="CJ7173" s="50"/>
      <c r="CK7173" s="50"/>
      <c r="CL7173" s="50"/>
      <c r="CM7173" s="50"/>
      <c r="CN7173" s="50"/>
      <c r="CO7173" s="50"/>
      <c r="CP7173" s="50"/>
      <c r="CQ7173" s="50"/>
      <c r="CR7173" s="50"/>
      <c r="CS7173" s="50"/>
      <c r="CT7173" s="50"/>
      <c r="CU7173" s="50"/>
      <c r="CV7173" s="50"/>
      <c r="CW7173" s="50"/>
      <c r="CX7173" s="50"/>
      <c r="CY7173" s="50"/>
      <c r="CZ7173" s="50"/>
      <c r="DA7173" s="50"/>
      <c r="DB7173" s="50"/>
      <c r="DC7173" s="50"/>
      <c r="DD7173" s="50"/>
      <c r="DE7173" s="50"/>
      <c r="DF7173" s="50"/>
      <c r="DG7173" s="50"/>
    </row>
    <row r="7174" spans="1:111" x14ac:dyDescent="0.2">
      <c r="A7174" s="185"/>
      <c r="B7174" s="186"/>
      <c r="C7174" s="186"/>
      <c r="D7174" s="54"/>
      <c r="E7174" s="310"/>
      <c r="F7174" s="192"/>
      <c r="G7174" s="192"/>
      <c r="H7174" s="50"/>
      <c r="I7174" s="50"/>
      <c r="J7174" s="50"/>
      <c r="K7174" s="50"/>
      <c r="L7174" s="50"/>
      <c r="M7174" s="50"/>
      <c r="N7174" s="50"/>
      <c r="O7174" s="50"/>
      <c r="P7174" s="50"/>
      <c r="Q7174" s="50"/>
      <c r="R7174" s="50"/>
      <c r="S7174" s="50"/>
      <c r="T7174" s="50"/>
      <c r="U7174" s="50"/>
      <c r="V7174" s="50"/>
      <c r="W7174" s="50"/>
      <c r="X7174" s="50"/>
      <c r="Y7174" s="50"/>
      <c r="Z7174" s="50"/>
      <c r="AA7174" s="50"/>
      <c r="AB7174" s="50"/>
      <c r="AC7174" s="50"/>
      <c r="AD7174" s="50"/>
      <c r="AE7174" s="50"/>
      <c r="AF7174" s="50"/>
      <c r="AG7174" s="50"/>
      <c r="AH7174" s="50"/>
      <c r="AI7174" s="50"/>
      <c r="AJ7174" s="50"/>
      <c r="AK7174" s="50"/>
      <c r="AL7174" s="50"/>
      <c r="AM7174" s="50"/>
      <c r="AN7174" s="50"/>
      <c r="AO7174" s="50"/>
      <c r="AP7174" s="50"/>
      <c r="AQ7174" s="50"/>
      <c r="AR7174" s="50"/>
      <c r="AS7174" s="50"/>
      <c r="AT7174" s="50"/>
      <c r="AU7174" s="50"/>
      <c r="AV7174" s="50"/>
      <c r="AW7174" s="50"/>
      <c r="AX7174" s="50"/>
      <c r="AY7174" s="50"/>
      <c r="AZ7174" s="50"/>
      <c r="BA7174" s="50"/>
      <c r="BB7174" s="50"/>
      <c r="BC7174" s="50"/>
      <c r="BD7174" s="50"/>
      <c r="BE7174" s="50"/>
      <c r="BF7174" s="50"/>
      <c r="BG7174" s="50"/>
      <c r="BH7174" s="50"/>
      <c r="BI7174" s="50"/>
      <c r="BJ7174" s="50"/>
      <c r="BK7174" s="50"/>
      <c r="BL7174" s="50"/>
      <c r="BM7174" s="50"/>
      <c r="BN7174" s="50"/>
      <c r="BO7174" s="50"/>
      <c r="BP7174" s="50"/>
      <c r="BQ7174" s="50"/>
      <c r="BR7174" s="50"/>
      <c r="BS7174" s="50"/>
      <c r="BT7174" s="50"/>
      <c r="BU7174" s="50"/>
      <c r="BV7174" s="50"/>
      <c r="BW7174" s="50"/>
      <c r="BX7174" s="50"/>
      <c r="BY7174" s="50"/>
      <c r="BZ7174" s="50"/>
      <c r="CA7174" s="50"/>
      <c r="CB7174" s="50"/>
      <c r="CC7174" s="50"/>
      <c r="CD7174" s="50"/>
      <c r="CE7174" s="50"/>
      <c r="CF7174" s="50"/>
      <c r="CG7174" s="50"/>
      <c r="CH7174" s="50"/>
      <c r="CI7174" s="50"/>
      <c r="CJ7174" s="50"/>
      <c r="CK7174" s="50"/>
      <c r="CL7174" s="50"/>
      <c r="CM7174" s="50"/>
      <c r="CN7174" s="50"/>
      <c r="CO7174" s="50"/>
      <c r="CP7174" s="50"/>
      <c r="CQ7174" s="50"/>
      <c r="CR7174" s="50"/>
      <c r="CS7174" s="50"/>
      <c r="CT7174" s="50"/>
      <c r="CU7174" s="50"/>
      <c r="CV7174" s="50"/>
      <c r="CW7174" s="50"/>
      <c r="CX7174" s="50"/>
      <c r="CY7174" s="50"/>
      <c r="CZ7174" s="50"/>
      <c r="DA7174" s="50"/>
      <c r="DB7174" s="50"/>
      <c r="DC7174" s="50"/>
      <c r="DD7174" s="50"/>
      <c r="DE7174" s="50"/>
      <c r="DF7174" s="50"/>
      <c r="DG7174" s="50"/>
    </row>
    <row r="7175" spans="1:111" x14ac:dyDescent="0.2">
      <c r="A7175" s="185"/>
      <c r="B7175" s="186"/>
      <c r="C7175" s="186"/>
      <c r="D7175" s="54"/>
      <c r="E7175" s="310"/>
      <c r="F7175" s="192"/>
      <c r="G7175" s="192"/>
      <c r="H7175" s="50"/>
      <c r="I7175" s="50"/>
      <c r="J7175" s="50"/>
      <c r="K7175" s="50"/>
      <c r="L7175" s="50"/>
      <c r="M7175" s="50"/>
      <c r="N7175" s="50"/>
      <c r="O7175" s="50"/>
      <c r="P7175" s="50"/>
      <c r="Q7175" s="50"/>
      <c r="R7175" s="50"/>
      <c r="S7175" s="50"/>
      <c r="T7175" s="50"/>
      <c r="U7175" s="50"/>
      <c r="V7175" s="50"/>
      <c r="W7175" s="50"/>
      <c r="X7175" s="50"/>
      <c r="Y7175" s="50"/>
      <c r="Z7175" s="50"/>
      <c r="AA7175" s="50"/>
      <c r="AB7175" s="50"/>
      <c r="AC7175" s="50"/>
      <c r="AD7175" s="50"/>
      <c r="AE7175" s="50"/>
      <c r="AF7175" s="50"/>
      <c r="AG7175" s="50"/>
      <c r="AH7175" s="50"/>
      <c r="AI7175" s="50"/>
      <c r="AJ7175" s="50"/>
      <c r="AK7175" s="50"/>
      <c r="AL7175" s="50"/>
      <c r="AM7175" s="50"/>
      <c r="AN7175" s="50"/>
      <c r="AO7175" s="50"/>
      <c r="AP7175" s="50"/>
      <c r="AQ7175" s="50"/>
      <c r="AR7175" s="50"/>
      <c r="AS7175" s="50"/>
      <c r="AT7175" s="50"/>
      <c r="AU7175" s="50"/>
      <c r="AV7175" s="50"/>
      <c r="AW7175" s="50"/>
      <c r="AX7175" s="50"/>
      <c r="AY7175" s="50"/>
      <c r="AZ7175" s="50"/>
      <c r="BA7175" s="50"/>
      <c r="BB7175" s="50"/>
      <c r="BC7175" s="50"/>
      <c r="BD7175" s="50"/>
      <c r="BE7175" s="50"/>
      <c r="BF7175" s="50"/>
      <c r="BG7175" s="50"/>
      <c r="BH7175" s="50"/>
      <c r="BI7175" s="50"/>
      <c r="BJ7175" s="50"/>
      <c r="BK7175" s="50"/>
      <c r="BL7175" s="50"/>
      <c r="BM7175" s="50"/>
      <c r="BN7175" s="50"/>
      <c r="BO7175" s="50"/>
      <c r="BP7175" s="50"/>
      <c r="BQ7175" s="50"/>
      <c r="BR7175" s="50"/>
      <c r="BS7175" s="50"/>
      <c r="BT7175" s="50"/>
      <c r="BU7175" s="50"/>
      <c r="BV7175" s="50"/>
      <c r="BW7175" s="50"/>
      <c r="BX7175" s="50"/>
      <c r="BY7175" s="50"/>
      <c r="BZ7175" s="50"/>
      <c r="CA7175" s="50"/>
      <c r="CB7175" s="50"/>
      <c r="CC7175" s="50"/>
      <c r="CD7175" s="50"/>
      <c r="CE7175" s="50"/>
      <c r="CF7175" s="50"/>
      <c r="CG7175" s="50"/>
      <c r="CH7175" s="50"/>
      <c r="CI7175" s="50"/>
      <c r="CJ7175" s="50"/>
      <c r="CK7175" s="50"/>
      <c r="CL7175" s="50"/>
      <c r="CM7175" s="50"/>
      <c r="CN7175" s="50"/>
      <c r="CO7175" s="50"/>
      <c r="CP7175" s="50"/>
      <c r="CQ7175" s="50"/>
      <c r="CR7175" s="50"/>
      <c r="CS7175" s="50"/>
      <c r="CT7175" s="50"/>
      <c r="CU7175" s="50"/>
      <c r="CV7175" s="50"/>
      <c r="CW7175" s="50"/>
      <c r="CX7175" s="50"/>
      <c r="CY7175" s="50"/>
      <c r="CZ7175" s="50"/>
      <c r="DA7175" s="50"/>
      <c r="DB7175" s="50"/>
      <c r="DC7175" s="50"/>
      <c r="DD7175" s="50"/>
      <c r="DE7175" s="50"/>
      <c r="DF7175" s="50"/>
      <c r="DG7175" s="50"/>
    </row>
    <row r="7176" spans="1:111" x14ac:dyDescent="0.2">
      <c r="A7176" s="185"/>
      <c r="B7176" s="186"/>
      <c r="C7176" s="186"/>
      <c r="D7176" s="54"/>
      <c r="E7176" s="310"/>
      <c r="F7176" s="192"/>
      <c r="G7176" s="192"/>
      <c r="H7176" s="50"/>
      <c r="I7176" s="50"/>
      <c r="J7176" s="50"/>
      <c r="K7176" s="50"/>
      <c r="L7176" s="50"/>
      <c r="M7176" s="50"/>
      <c r="N7176" s="50"/>
      <c r="O7176" s="50"/>
      <c r="P7176" s="50"/>
      <c r="Q7176" s="50"/>
      <c r="R7176" s="50"/>
      <c r="S7176" s="50"/>
      <c r="T7176" s="50"/>
      <c r="U7176" s="50"/>
      <c r="V7176" s="50"/>
      <c r="W7176" s="50"/>
      <c r="X7176" s="50"/>
      <c r="Y7176" s="50"/>
      <c r="Z7176" s="50"/>
      <c r="AA7176" s="50"/>
      <c r="AB7176" s="50"/>
      <c r="AC7176" s="50"/>
      <c r="AD7176" s="50"/>
      <c r="AE7176" s="50"/>
      <c r="AF7176" s="50"/>
      <c r="AG7176" s="50"/>
      <c r="AH7176" s="50"/>
      <c r="AI7176" s="50"/>
      <c r="AJ7176" s="50"/>
      <c r="AK7176" s="50"/>
      <c r="AL7176" s="50"/>
      <c r="AM7176" s="50"/>
      <c r="AN7176" s="50"/>
      <c r="AO7176" s="50"/>
      <c r="AP7176" s="50"/>
      <c r="AQ7176" s="50"/>
      <c r="AR7176" s="50"/>
      <c r="AS7176" s="50"/>
      <c r="AT7176" s="50"/>
      <c r="AU7176" s="50"/>
      <c r="AV7176" s="50"/>
      <c r="AW7176" s="50"/>
      <c r="AX7176" s="50"/>
      <c r="AY7176" s="50"/>
      <c r="AZ7176" s="50"/>
      <c r="BA7176" s="50"/>
      <c r="BB7176" s="50"/>
      <c r="BC7176" s="50"/>
      <c r="BD7176" s="50"/>
      <c r="BE7176" s="50"/>
      <c r="BF7176" s="50"/>
      <c r="BG7176" s="50"/>
      <c r="BH7176" s="50"/>
      <c r="BI7176" s="50"/>
      <c r="BJ7176" s="50"/>
      <c r="BK7176" s="50"/>
      <c r="BL7176" s="50"/>
      <c r="BM7176" s="50"/>
      <c r="BN7176" s="50"/>
      <c r="BO7176" s="50"/>
      <c r="BP7176" s="50"/>
      <c r="BQ7176" s="50"/>
      <c r="BR7176" s="50"/>
      <c r="BS7176" s="50"/>
      <c r="BT7176" s="50"/>
      <c r="BU7176" s="50"/>
      <c r="BV7176" s="50"/>
      <c r="BW7176" s="50"/>
      <c r="BX7176" s="50"/>
      <c r="BY7176" s="50"/>
      <c r="BZ7176" s="50"/>
      <c r="CA7176" s="50"/>
      <c r="CB7176" s="50"/>
      <c r="CC7176" s="50"/>
      <c r="CD7176" s="50"/>
      <c r="CE7176" s="50"/>
      <c r="CF7176" s="50"/>
      <c r="CG7176" s="50"/>
      <c r="CH7176" s="50"/>
      <c r="CI7176" s="50"/>
      <c r="CJ7176" s="50"/>
      <c r="CK7176" s="50"/>
      <c r="CL7176" s="50"/>
      <c r="CM7176" s="50"/>
      <c r="CN7176" s="50"/>
      <c r="CO7176" s="50"/>
      <c r="CP7176" s="50"/>
      <c r="CQ7176" s="50"/>
      <c r="CR7176" s="50"/>
      <c r="CS7176" s="50"/>
      <c r="CT7176" s="50"/>
      <c r="CU7176" s="50"/>
      <c r="CV7176" s="50"/>
      <c r="CW7176" s="50"/>
      <c r="CX7176" s="50"/>
      <c r="CY7176" s="50"/>
      <c r="CZ7176" s="50"/>
      <c r="DA7176" s="50"/>
      <c r="DB7176" s="50"/>
      <c r="DC7176" s="50"/>
      <c r="DD7176" s="50"/>
      <c r="DE7176" s="50"/>
      <c r="DF7176" s="50"/>
      <c r="DG7176" s="50"/>
    </row>
    <row r="7177" spans="1:111" x14ac:dyDescent="0.2">
      <c r="A7177" s="185"/>
      <c r="B7177" s="186"/>
      <c r="C7177" s="186"/>
      <c r="D7177" s="54"/>
      <c r="E7177" s="310"/>
      <c r="F7177" s="192"/>
      <c r="G7177" s="192"/>
      <c r="H7177" s="50"/>
      <c r="I7177" s="50"/>
      <c r="J7177" s="50"/>
      <c r="K7177" s="50"/>
      <c r="L7177" s="50"/>
      <c r="M7177" s="50"/>
      <c r="N7177" s="50"/>
      <c r="O7177" s="50"/>
      <c r="P7177" s="50"/>
      <c r="Q7177" s="50"/>
      <c r="R7177" s="50"/>
      <c r="S7177" s="50"/>
      <c r="T7177" s="50"/>
      <c r="U7177" s="50"/>
      <c r="V7177" s="50"/>
      <c r="W7177" s="50"/>
      <c r="X7177" s="50"/>
      <c r="Y7177" s="50"/>
      <c r="Z7177" s="50"/>
      <c r="AA7177" s="50"/>
      <c r="AB7177" s="50"/>
      <c r="AC7177" s="50"/>
      <c r="AD7177" s="50"/>
      <c r="AE7177" s="50"/>
      <c r="AF7177" s="50"/>
      <c r="AG7177" s="50"/>
      <c r="AH7177" s="50"/>
      <c r="AI7177" s="50"/>
      <c r="AJ7177" s="50"/>
      <c r="AK7177" s="50"/>
      <c r="AL7177" s="50"/>
      <c r="AM7177" s="50"/>
      <c r="AN7177" s="50"/>
      <c r="AO7177" s="50"/>
      <c r="AP7177" s="50"/>
      <c r="AQ7177" s="50"/>
      <c r="AR7177" s="50"/>
      <c r="AS7177" s="50"/>
      <c r="AT7177" s="50"/>
      <c r="AU7177" s="50"/>
      <c r="AV7177" s="50"/>
      <c r="AW7177" s="50"/>
      <c r="AX7177" s="50"/>
      <c r="AY7177" s="50"/>
      <c r="AZ7177" s="50"/>
      <c r="BA7177" s="50"/>
      <c r="BB7177" s="50"/>
      <c r="BC7177" s="50"/>
      <c r="BD7177" s="50"/>
      <c r="BE7177" s="50"/>
      <c r="BF7177" s="50"/>
      <c r="BG7177" s="50"/>
      <c r="BH7177" s="50"/>
      <c r="BI7177" s="50"/>
      <c r="BJ7177" s="50"/>
      <c r="BK7177" s="50"/>
      <c r="BL7177" s="50"/>
      <c r="BM7177" s="50"/>
      <c r="BN7177" s="50"/>
      <c r="BO7177" s="50"/>
      <c r="BP7177" s="50"/>
      <c r="BQ7177" s="50"/>
      <c r="BR7177" s="50"/>
      <c r="BS7177" s="50"/>
      <c r="BT7177" s="50"/>
      <c r="BU7177" s="50"/>
      <c r="BV7177" s="50"/>
      <c r="BW7177" s="50"/>
      <c r="BX7177" s="50"/>
      <c r="BY7177" s="50"/>
      <c r="BZ7177" s="50"/>
      <c r="CA7177" s="50"/>
      <c r="CB7177" s="50"/>
      <c r="CC7177" s="50"/>
      <c r="CD7177" s="50"/>
      <c r="CE7177" s="50"/>
      <c r="CF7177" s="50"/>
      <c r="CG7177" s="50"/>
      <c r="CH7177" s="50"/>
      <c r="CI7177" s="50"/>
      <c r="CJ7177" s="50"/>
      <c r="CK7177" s="50"/>
      <c r="CL7177" s="50"/>
      <c r="CM7177" s="50"/>
      <c r="CN7177" s="50"/>
      <c r="CO7177" s="50"/>
      <c r="CP7177" s="50"/>
      <c r="CQ7177" s="50"/>
      <c r="CR7177" s="50"/>
      <c r="CS7177" s="50"/>
      <c r="CT7177" s="50"/>
      <c r="CU7177" s="50"/>
      <c r="CV7177" s="50"/>
      <c r="CW7177" s="50"/>
      <c r="CX7177" s="50"/>
      <c r="CY7177" s="50"/>
      <c r="CZ7177" s="50"/>
      <c r="DA7177" s="50"/>
      <c r="DB7177" s="50"/>
      <c r="DC7177" s="50"/>
      <c r="DD7177" s="50"/>
      <c r="DE7177" s="50"/>
      <c r="DF7177" s="50"/>
      <c r="DG7177" s="50"/>
    </row>
    <row r="7178" spans="1:111" x14ac:dyDescent="0.2">
      <c r="A7178" s="185"/>
      <c r="B7178" s="186"/>
      <c r="C7178" s="186"/>
      <c r="D7178" s="54"/>
      <c r="E7178" s="310"/>
      <c r="F7178" s="192"/>
      <c r="G7178" s="192"/>
      <c r="H7178" s="50"/>
      <c r="I7178" s="50"/>
      <c r="J7178" s="50"/>
      <c r="K7178" s="50"/>
      <c r="L7178" s="50"/>
      <c r="M7178" s="50"/>
      <c r="N7178" s="50"/>
      <c r="O7178" s="50"/>
      <c r="P7178" s="50"/>
      <c r="Q7178" s="50"/>
      <c r="R7178" s="50"/>
      <c r="S7178" s="50"/>
      <c r="T7178" s="50"/>
      <c r="U7178" s="50"/>
      <c r="V7178" s="50"/>
      <c r="W7178" s="50"/>
      <c r="X7178" s="50"/>
      <c r="Y7178" s="50"/>
      <c r="Z7178" s="50"/>
      <c r="AA7178" s="50"/>
      <c r="AB7178" s="50"/>
      <c r="AC7178" s="50"/>
      <c r="AD7178" s="50"/>
      <c r="AE7178" s="50"/>
      <c r="AF7178" s="50"/>
      <c r="AG7178" s="50"/>
      <c r="AH7178" s="50"/>
      <c r="AI7178" s="50"/>
      <c r="AJ7178" s="50"/>
      <c r="AK7178" s="50"/>
      <c r="AL7178" s="50"/>
      <c r="AM7178" s="50"/>
      <c r="AN7178" s="50"/>
      <c r="AO7178" s="50"/>
      <c r="AP7178" s="50"/>
      <c r="AQ7178" s="50"/>
      <c r="AR7178" s="50"/>
      <c r="AS7178" s="50"/>
      <c r="AT7178" s="50"/>
      <c r="AU7178" s="50"/>
      <c r="AV7178" s="50"/>
      <c r="AW7178" s="50"/>
      <c r="AX7178" s="50"/>
      <c r="AY7178" s="50"/>
      <c r="AZ7178" s="50"/>
      <c r="BA7178" s="50"/>
      <c r="BB7178" s="50"/>
      <c r="BC7178" s="50"/>
      <c r="BD7178" s="50"/>
      <c r="BE7178" s="50"/>
      <c r="BF7178" s="50"/>
      <c r="BG7178" s="50"/>
      <c r="BH7178" s="50"/>
      <c r="BI7178" s="50"/>
      <c r="BJ7178" s="50"/>
      <c r="BK7178" s="50"/>
      <c r="BL7178" s="50"/>
      <c r="BM7178" s="50"/>
      <c r="BN7178" s="50"/>
      <c r="BO7178" s="50"/>
      <c r="BP7178" s="50"/>
      <c r="BQ7178" s="50"/>
      <c r="BR7178" s="50"/>
      <c r="BS7178" s="50"/>
      <c r="BT7178" s="50"/>
      <c r="BU7178" s="50"/>
      <c r="BV7178" s="50"/>
      <c r="BW7178" s="50"/>
      <c r="BX7178" s="50"/>
      <c r="BY7178" s="50"/>
      <c r="BZ7178" s="50"/>
      <c r="CA7178" s="50"/>
      <c r="CB7178" s="50"/>
      <c r="CC7178" s="50"/>
      <c r="CD7178" s="50"/>
      <c r="CE7178" s="50"/>
      <c r="CF7178" s="50"/>
      <c r="CG7178" s="50"/>
      <c r="CH7178" s="50"/>
      <c r="CI7178" s="50"/>
      <c r="CJ7178" s="50"/>
      <c r="CK7178" s="50"/>
      <c r="CL7178" s="50"/>
      <c r="CM7178" s="50"/>
      <c r="CN7178" s="50"/>
      <c r="CO7178" s="50"/>
      <c r="CP7178" s="50"/>
      <c r="CQ7178" s="50"/>
      <c r="CR7178" s="50"/>
      <c r="CS7178" s="50"/>
      <c r="CT7178" s="50"/>
      <c r="CU7178" s="50"/>
      <c r="CV7178" s="50"/>
      <c r="CW7178" s="50"/>
      <c r="CX7178" s="50"/>
      <c r="CY7178" s="50"/>
      <c r="CZ7178" s="50"/>
      <c r="DA7178" s="50"/>
      <c r="DB7178" s="50"/>
      <c r="DC7178" s="50"/>
      <c r="DD7178" s="50"/>
      <c r="DE7178" s="50"/>
      <c r="DF7178" s="50"/>
      <c r="DG7178" s="50"/>
    </row>
    <row r="7179" spans="1:111" x14ac:dyDescent="0.2">
      <c r="A7179" s="185"/>
      <c r="B7179" s="186"/>
      <c r="C7179" s="186"/>
      <c r="D7179" s="54"/>
      <c r="E7179" s="310"/>
      <c r="F7179" s="192"/>
      <c r="G7179" s="192"/>
      <c r="H7179" s="50"/>
      <c r="I7179" s="50"/>
      <c r="J7179" s="50"/>
      <c r="K7179" s="50"/>
      <c r="L7179" s="50"/>
      <c r="M7179" s="50"/>
      <c r="N7179" s="50"/>
      <c r="O7179" s="50"/>
      <c r="P7179" s="50"/>
      <c r="Q7179" s="50"/>
      <c r="R7179" s="50"/>
      <c r="S7179" s="50"/>
      <c r="T7179" s="50"/>
      <c r="U7179" s="50"/>
      <c r="V7179" s="50"/>
      <c r="W7179" s="50"/>
      <c r="X7179" s="50"/>
      <c r="Y7179" s="50"/>
      <c r="Z7179" s="50"/>
      <c r="AA7179" s="50"/>
      <c r="AB7179" s="50"/>
      <c r="AC7179" s="50"/>
      <c r="AD7179" s="50"/>
      <c r="AE7179" s="50"/>
      <c r="AF7179" s="50"/>
      <c r="AG7179" s="50"/>
      <c r="AH7179" s="50"/>
      <c r="AI7179" s="50"/>
      <c r="AJ7179" s="50"/>
      <c r="AK7179" s="50"/>
      <c r="AL7179" s="50"/>
      <c r="AM7179" s="50"/>
      <c r="AN7179" s="50"/>
      <c r="AO7179" s="50"/>
      <c r="AP7179" s="50"/>
      <c r="AQ7179" s="50"/>
      <c r="AR7179" s="50"/>
      <c r="AS7179" s="50"/>
      <c r="AT7179" s="50"/>
      <c r="AU7179" s="50"/>
      <c r="AV7179" s="50"/>
      <c r="AW7179" s="50"/>
      <c r="AX7179" s="50"/>
      <c r="AY7179" s="50"/>
      <c r="AZ7179" s="50"/>
      <c r="BA7179" s="50"/>
      <c r="BB7179" s="50"/>
      <c r="BC7179" s="50"/>
      <c r="BD7179" s="50"/>
      <c r="BE7179" s="50"/>
      <c r="BF7179" s="50"/>
      <c r="BG7179" s="50"/>
      <c r="BH7179" s="50"/>
      <c r="BI7179" s="50"/>
      <c r="BJ7179" s="50"/>
      <c r="BK7179" s="50"/>
      <c r="BL7179" s="50"/>
      <c r="BM7179" s="50"/>
      <c r="BN7179" s="50"/>
      <c r="BO7179" s="50"/>
      <c r="BP7179" s="50"/>
      <c r="BQ7179" s="50"/>
      <c r="BR7179" s="50"/>
      <c r="BS7179" s="50"/>
      <c r="BT7179" s="50"/>
      <c r="BU7179" s="50"/>
      <c r="BV7179" s="50"/>
      <c r="BW7179" s="50"/>
      <c r="BX7179" s="50"/>
      <c r="BY7179" s="50"/>
      <c r="BZ7179" s="50"/>
      <c r="CA7179" s="50"/>
      <c r="CB7179" s="50"/>
      <c r="CC7179" s="50"/>
      <c r="CD7179" s="50"/>
      <c r="CE7179" s="50"/>
      <c r="CF7179" s="50"/>
      <c r="CG7179" s="50"/>
      <c r="CH7179" s="50"/>
      <c r="CI7179" s="50"/>
      <c r="CJ7179" s="50"/>
      <c r="CK7179" s="50"/>
      <c r="CL7179" s="50"/>
      <c r="CM7179" s="50"/>
      <c r="CN7179" s="50"/>
      <c r="CO7179" s="50"/>
      <c r="CP7179" s="50"/>
      <c r="CQ7179" s="50"/>
      <c r="CR7179" s="50"/>
      <c r="CS7179" s="50"/>
      <c r="CT7179" s="50"/>
      <c r="CU7179" s="50"/>
      <c r="CV7179" s="50"/>
      <c r="CW7179" s="50"/>
      <c r="CX7179" s="50"/>
      <c r="CY7179" s="50"/>
      <c r="CZ7179" s="50"/>
      <c r="DA7179" s="50"/>
      <c r="DB7179" s="50"/>
      <c r="DC7179" s="50"/>
      <c r="DD7179" s="50"/>
      <c r="DE7179" s="50"/>
      <c r="DF7179" s="50"/>
      <c r="DG7179" s="50"/>
    </row>
    <row r="7180" spans="1:111" x14ac:dyDescent="0.2">
      <c r="A7180" s="185"/>
      <c r="B7180" s="186"/>
      <c r="C7180" s="186"/>
      <c r="D7180" s="54"/>
      <c r="E7180" s="310"/>
      <c r="F7180" s="192"/>
      <c r="G7180" s="192"/>
      <c r="H7180" s="50"/>
      <c r="I7180" s="50"/>
      <c r="J7180" s="50"/>
      <c r="K7180" s="50"/>
      <c r="L7180" s="50"/>
      <c r="M7180" s="50"/>
      <c r="N7180" s="50"/>
      <c r="O7180" s="50"/>
      <c r="P7180" s="50"/>
      <c r="Q7180" s="50"/>
      <c r="R7180" s="50"/>
      <c r="S7180" s="50"/>
      <c r="T7180" s="50"/>
      <c r="U7180" s="50"/>
      <c r="V7180" s="50"/>
      <c r="W7180" s="50"/>
      <c r="X7180" s="50"/>
      <c r="Y7180" s="50"/>
      <c r="Z7180" s="50"/>
      <c r="AA7180" s="50"/>
      <c r="AB7180" s="50"/>
      <c r="AC7180" s="50"/>
      <c r="AD7180" s="50"/>
      <c r="AE7180" s="50"/>
      <c r="AF7180" s="50"/>
      <c r="AG7180" s="50"/>
      <c r="AH7180" s="50"/>
      <c r="AI7180" s="50"/>
      <c r="AJ7180" s="50"/>
      <c r="AK7180" s="50"/>
      <c r="AL7180" s="50"/>
      <c r="AM7180" s="50"/>
      <c r="AN7180" s="50"/>
      <c r="AO7180" s="50"/>
      <c r="AP7180" s="50"/>
      <c r="AQ7180" s="50"/>
      <c r="AR7180" s="50"/>
      <c r="AS7180" s="50"/>
      <c r="AT7180" s="50"/>
      <c r="AU7180" s="50"/>
      <c r="AV7180" s="50"/>
      <c r="AW7180" s="50"/>
      <c r="AX7180" s="50"/>
      <c r="AY7180" s="50"/>
      <c r="AZ7180" s="50"/>
      <c r="BA7180" s="50"/>
      <c r="BB7180" s="50"/>
      <c r="BC7180" s="50"/>
      <c r="BD7180" s="50"/>
      <c r="BE7180" s="50"/>
      <c r="BF7180" s="50"/>
      <c r="BG7180" s="50"/>
      <c r="BH7180" s="50"/>
      <c r="BI7180" s="50"/>
      <c r="BJ7180" s="50"/>
      <c r="BK7180" s="50"/>
      <c r="BL7180" s="50"/>
      <c r="BM7180" s="50"/>
      <c r="BN7180" s="50"/>
      <c r="BO7180" s="50"/>
      <c r="BP7180" s="50"/>
      <c r="BQ7180" s="50"/>
      <c r="BR7180" s="50"/>
      <c r="BS7180" s="50"/>
      <c r="BT7180" s="50"/>
      <c r="BU7180" s="50"/>
      <c r="BV7180" s="50"/>
      <c r="BW7180" s="50"/>
      <c r="BX7180" s="50"/>
      <c r="BY7180" s="50"/>
      <c r="BZ7180" s="50"/>
      <c r="CA7180" s="50"/>
      <c r="CB7180" s="50"/>
      <c r="CC7180" s="50"/>
      <c r="CD7180" s="50"/>
      <c r="CE7180" s="50"/>
      <c r="CF7180" s="50"/>
      <c r="CG7180" s="50"/>
      <c r="CH7180" s="50"/>
      <c r="CI7180" s="50"/>
      <c r="CJ7180" s="50"/>
      <c r="CK7180" s="50"/>
      <c r="CL7180" s="50"/>
      <c r="CM7180" s="50"/>
      <c r="CN7180" s="50"/>
      <c r="CO7180" s="50"/>
      <c r="CP7180" s="50"/>
      <c r="CQ7180" s="50"/>
      <c r="CR7180" s="50"/>
      <c r="CS7180" s="50"/>
      <c r="CT7180" s="50"/>
      <c r="CU7180" s="50"/>
      <c r="CV7180" s="50"/>
      <c r="CW7180" s="50"/>
      <c r="CX7180" s="50"/>
      <c r="CY7180" s="50"/>
      <c r="CZ7180" s="50"/>
      <c r="DA7180" s="50"/>
      <c r="DB7180" s="50"/>
      <c r="DC7180" s="50"/>
      <c r="DD7180" s="50"/>
      <c r="DE7180" s="50"/>
      <c r="DF7180" s="50"/>
      <c r="DG7180" s="50"/>
    </row>
    <row r="7181" spans="1:111" x14ac:dyDescent="0.2">
      <c r="A7181" s="185"/>
      <c r="B7181" s="186"/>
      <c r="C7181" s="186"/>
      <c r="D7181" s="54"/>
      <c r="E7181" s="310"/>
      <c r="F7181" s="192"/>
      <c r="G7181" s="192"/>
      <c r="H7181" s="50"/>
      <c r="I7181" s="50"/>
      <c r="J7181" s="50"/>
      <c r="K7181" s="50"/>
      <c r="L7181" s="50"/>
      <c r="M7181" s="50"/>
      <c r="N7181" s="50"/>
      <c r="O7181" s="50"/>
      <c r="P7181" s="50"/>
      <c r="Q7181" s="50"/>
      <c r="R7181" s="50"/>
      <c r="S7181" s="50"/>
      <c r="T7181" s="50"/>
      <c r="U7181" s="50"/>
      <c r="V7181" s="50"/>
      <c r="W7181" s="50"/>
      <c r="X7181" s="50"/>
      <c r="Y7181" s="50"/>
      <c r="Z7181" s="50"/>
      <c r="AA7181" s="50"/>
      <c r="AB7181" s="50"/>
      <c r="AC7181" s="50"/>
      <c r="AD7181" s="50"/>
      <c r="AE7181" s="50"/>
      <c r="AF7181" s="50"/>
      <c r="AG7181" s="50"/>
      <c r="AH7181" s="50"/>
      <c r="AI7181" s="50"/>
      <c r="AJ7181" s="50"/>
      <c r="AK7181" s="50"/>
      <c r="AL7181" s="50"/>
      <c r="AM7181" s="50"/>
      <c r="AN7181" s="50"/>
      <c r="AO7181" s="50"/>
      <c r="AP7181" s="50"/>
      <c r="AQ7181" s="50"/>
      <c r="AR7181" s="50"/>
      <c r="AS7181" s="50"/>
      <c r="AT7181" s="50"/>
      <c r="AU7181" s="50"/>
      <c r="AV7181" s="50"/>
      <c r="AW7181" s="50"/>
      <c r="AX7181" s="50"/>
      <c r="AY7181" s="50"/>
      <c r="AZ7181" s="50"/>
      <c r="BA7181" s="50"/>
      <c r="BB7181" s="50"/>
      <c r="BC7181" s="50"/>
      <c r="BD7181" s="50"/>
      <c r="BE7181" s="50"/>
      <c r="BF7181" s="50"/>
      <c r="BG7181" s="50"/>
      <c r="BH7181" s="50"/>
      <c r="BI7181" s="50"/>
      <c r="BJ7181" s="50"/>
      <c r="BK7181" s="50"/>
      <c r="BL7181" s="50"/>
      <c r="BM7181" s="50"/>
      <c r="BN7181" s="50"/>
      <c r="BO7181" s="50"/>
      <c r="BP7181" s="50"/>
      <c r="BQ7181" s="50"/>
      <c r="BR7181" s="50"/>
      <c r="BS7181" s="50"/>
      <c r="BT7181" s="50"/>
      <c r="BU7181" s="50"/>
      <c r="BV7181" s="50"/>
      <c r="BW7181" s="50"/>
      <c r="BX7181" s="50"/>
      <c r="BY7181" s="50"/>
      <c r="BZ7181" s="50"/>
      <c r="CA7181" s="50"/>
      <c r="CB7181" s="50"/>
      <c r="CC7181" s="50"/>
      <c r="CD7181" s="50"/>
      <c r="CE7181" s="50"/>
      <c r="CF7181" s="50"/>
      <c r="CG7181" s="50"/>
      <c r="CH7181" s="50"/>
      <c r="CI7181" s="50"/>
      <c r="CJ7181" s="50"/>
      <c r="CK7181" s="50"/>
      <c r="CL7181" s="50"/>
      <c r="CM7181" s="50"/>
      <c r="CN7181" s="50"/>
      <c r="CO7181" s="50"/>
      <c r="CP7181" s="50"/>
      <c r="CQ7181" s="50"/>
      <c r="CR7181" s="50"/>
      <c r="CS7181" s="50"/>
      <c r="CT7181" s="50"/>
      <c r="CU7181" s="50"/>
      <c r="CV7181" s="50"/>
      <c r="CW7181" s="50"/>
      <c r="CX7181" s="50"/>
      <c r="CY7181" s="50"/>
      <c r="CZ7181" s="50"/>
      <c r="DA7181" s="50"/>
      <c r="DB7181" s="50"/>
      <c r="DC7181" s="50"/>
      <c r="DD7181" s="50"/>
      <c r="DE7181" s="50"/>
      <c r="DF7181" s="50"/>
      <c r="DG7181" s="50"/>
    </row>
    <row r="7182" spans="1:111" x14ac:dyDescent="0.2">
      <c r="A7182" s="185"/>
      <c r="B7182" s="186"/>
      <c r="C7182" s="186"/>
      <c r="D7182" s="54"/>
      <c r="E7182" s="310"/>
      <c r="F7182" s="192"/>
      <c r="G7182" s="192"/>
      <c r="H7182" s="50"/>
      <c r="I7182" s="50"/>
      <c r="J7182" s="50"/>
      <c r="K7182" s="50"/>
      <c r="L7182" s="50"/>
      <c r="M7182" s="50"/>
      <c r="N7182" s="50"/>
      <c r="O7182" s="50"/>
      <c r="P7182" s="50"/>
      <c r="Q7182" s="50"/>
      <c r="R7182" s="50"/>
      <c r="S7182" s="50"/>
      <c r="T7182" s="50"/>
      <c r="U7182" s="50"/>
      <c r="V7182" s="50"/>
      <c r="W7182" s="50"/>
      <c r="X7182" s="50"/>
      <c r="Y7182" s="50"/>
      <c r="Z7182" s="50"/>
      <c r="AA7182" s="50"/>
      <c r="AB7182" s="50"/>
      <c r="AC7182" s="50"/>
      <c r="AD7182" s="50"/>
      <c r="AE7182" s="50"/>
      <c r="AF7182" s="50"/>
      <c r="AG7182" s="50"/>
      <c r="AH7182" s="50"/>
      <c r="AI7182" s="50"/>
      <c r="AJ7182" s="50"/>
      <c r="AK7182" s="50"/>
      <c r="AL7182" s="50"/>
      <c r="AM7182" s="50"/>
      <c r="AN7182" s="50"/>
      <c r="AO7182" s="50"/>
      <c r="AP7182" s="50"/>
      <c r="AQ7182" s="50"/>
      <c r="AR7182" s="50"/>
      <c r="AS7182" s="50"/>
      <c r="AT7182" s="50"/>
      <c r="AU7182" s="50"/>
      <c r="AV7182" s="50"/>
      <c r="AW7182" s="50"/>
      <c r="AX7182" s="50"/>
      <c r="AY7182" s="50"/>
      <c r="AZ7182" s="50"/>
      <c r="BA7182" s="50"/>
      <c r="BB7182" s="50"/>
      <c r="BC7182" s="50"/>
      <c r="BD7182" s="50"/>
      <c r="BE7182" s="50"/>
      <c r="BF7182" s="50"/>
      <c r="BG7182" s="50"/>
      <c r="BH7182" s="50"/>
      <c r="BI7182" s="50"/>
      <c r="BJ7182" s="50"/>
      <c r="BK7182" s="50"/>
      <c r="BL7182" s="50"/>
      <c r="BM7182" s="50"/>
      <c r="BN7182" s="50"/>
      <c r="BO7182" s="50"/>
      <c r="BP7182" s="50"/>
      <c r="BQ7182" s="50"/>
      <c r="BR7182" s="50"/>
      <c r="BS7182" s="50"/>
      <c r="BT7182" s="50"/>
      <c r="BU7182" s="50"/>
      <c r="BV7182" s="50"/>
      <c r="BW7182" s="50"/>
      <c r="BX7182" s="50"/>
      <c r="BY7182" s="50"/>
      <c r="BZ7182" s="50"/>
      <c r="CA7182" s="50"/>
      <c r="CB7182" s="50"/>
      <c r="CC7182" s="50"/>
      <c r="CD7182" s="50"/>
      <c r="CE7182" s="50"/>
      <c r="CF7182" s="50"/>
      <c r="CG7182" s="50"/>
      <c r="CH7182" s="50"/>
      <c r="CI7182" s="50"/>
      <c r="CJ7182" s="50"/>
      <c r="CK7182" s="50"/>
      <c r="CL7182" s="50"/>
      <c r="CM7182" s="50"/>
      <c r="CN7182" s="50"/>
      <c r="CO7182" s="50"/>
      <c r="CP7182" s="50"/>
      <c r="CQ7182" s="50"/>
      <c r="CR7182" s="50"/>
      <c r="CS7182" s="50"/>
      <c r="CT7182" s="50"/>
      <c r="CU7182" s="50"/>
      <c r="CV7182" s="50"/>
      <c r="CW7182" s="50"/>
      <c r="CX7182" s="50"/>
      <c r="CY7182" s="50"/>
      <c r="CZ7182" s="50"/>
      <c r="DA7182" s="50"/>
      <c r="DB7182" s="50"/>
      <c r="DC7182" s="50"/>
      <c r="DD7182" s="50"/>
      <c r="DE7182" s="50"/>
      <c r="DF7182" s="50"/>
      <c r="DG7182" s="50"/>
    </row>
    <row r="7183" spans="1:111" x14ac:dyDescent="0.2">
      <c r="A7183" s="185"/>
      <c r="B7183" s="186"/>
      <c r="C7183" s="186"/>
      <c r="D7183" s="54"/>
      <c r="E7183" s="310"/>
      <c r="F7183" s="192"/>
      <c r="G7183" s="192"/>
      <c r="H7183" s="50"/>
      <c r="I7183" s="50"/>
      <c r="J7183" s="50"/>
      <c r="K7183" s="50"/>
      <c r="L7183" s="50"/>
      <c r="M7183" s="50"/>
      <c r="N7183" s="50"/>
      <c r="O7183" s="50"/>
      <c r="P7183" s="50"/>
      <c r="Q7183" s="50"/>
      <c r="R7183" s="50"/>
      <c r="S7183" s="50"/>
      <c r="T7183" s="50"/>
      <c r="U7183" s="50"/>
      <c r="V7183" s="50"/>
      <c r="W7183" s="50"/>
      <c r="X7183" s="50"/>
      <c r="Y7183" s="50"/>
      <c r="Z7183" s="50"/>
      <c r="AA7183" s="50"/>
      <c r="AB7183" s="50"/>
      <c r="AC7183" s="50"/>
      <c r="AD7183" s="50"/>
      <c r="AE7183" s="50"/>
      <c r="AF7183" s="50"/>
      <c r="AG7183" s="50"/>
      <c r="AH7183" s="50"/>
      <c r="AI7183" s="50"/>
      <c r="AJ7183" s="50"/>
      <c r="AK7183" s="50"/>
      <c r="AL7183" s="50"/>
      <c r="AM7183" s="50"/>
      <c r="AN7183" s="50"/>
      <c r="AO7183" s="50"/>
      <c r="AP7183" s="50"/>
      <c r="AQ7183" s="50"/>
      <c r="AR7183" s="50"/>
      <c r="AS7183" s="50"/>
      <c r="AT7183" s="50"/>
      <c r="AU7183" s="50"/>
      <c r="AV7183" s="50"/>
      <c r="AW7183" s="50"/>
      <c r="AX7183" s="50"/>
      <c r="AY7183" s="50"/>
      <c r="AZ7183" s="50"/>
      <c r="BA7183" s="50"/>
      <c r="BB7183" s="50"/>
      <c r="BC7183" s="50"/>
      <c r="BD7183" s="50"/>
      <c r="BE7183" s="50"/>
      <c r="BF7183" s="50"/>
      <c r="BG7183" s="50"/>
      <c r="BH7183" s="50"/>
      <c r="BI7183" s="50"/>
      <c r="BJ7183" s="50"/>
      <c r="BK7183" s="50"/>
      <c r="BL7183" s="50"/>
      <c r="BM7183" s="50"/>
      <c r="BN7183" s="50"/>
      <c r="BO7183" s="50"/>
      <c r="BP7183" s="50"/>
      <c r="BQ7183" s="50"/>
      <c r="BR7183" s="50"/>
      <c r="BS7183" s="50"/>
      <c r="BT7183" s="50"/>
      <c r="BU7183" s="50"/>
      <c r="BV7183" s="50"/>
      <c r="BW7183" s="50"/>
      <c r="BX7183" s="50"/>
      <c r="BY7183" s="50"/>
      <c r="BZ7183" s="50"/>
      <c r="CA7183" s="50"/>
      <c r="CB7183" s="50"/>
      <c r="CC7183" s="50"/>
      <c r="CD7183" s="50"/>
      <c r="CE7183" s="50"/>
      <c r="CF7183" s="50"/>
      <c r="CG7183" s="50"/>
      <c r="CH7183" s="50"/>
      <c r="CI7183" s="50"/>
      <c r="CJ7183" s="50"/>
      <c r="CK7183" s="50"/>
      <c r="CL7183" s="50"/>
      <c r="CM7183" s="50"/>
      <c r="CN7183" s="50"/>
      <c r="CO7183" s="50"/>
      <c r="CP7183" s="50"/>
      <c r="CQ7183" s="50"/>
      <c r="CR7183" s="50"/>
      <c r="CS7183" s="50"/>
      <c r="CT7183" s="50"/>
      <c r="CU7183" s="50"/>
      <c r="CV7183" s="50"/>
      <c r="CW7183" s="50"/>
      <c r="CX7183" s="50"/>
      <c r="CY7183" s="50"/>
      <c r="CZ7183" s="50"/>
      <c r="DA7183" s="50"/>
      <c r="DB7183" s="50"/>
      <c r="DC7183" s="50"/>
      <c r="DD7183" s="50"/>
      <c r="DE7183" s="50"/>
      <c r="DF7183" s="50"/>
      <c r="DG7183" s="50"/>
    </row>
    <row r="7184" spans="1:111" x14ac:dyDescent="0.2">
      <c r="A7184" s="185"/>
      <c r="B7184" s="186"/>
      <c r="C7184" s="186"/>
      <c r="D7184" s="54"/>
      <c r="E7184" s="310"/>
      <c r="F7184" s="192"/>
      <c r="G7184" s="192"/>
      <c r="H7184" s="50"/>
      <c r="I7184" s="50"/>
      <c r="J7184" s="50"/>
      <c r="K7184" s="50"/>
      <c r="L7184" s="50"/>
      <c r="M7184" s="50"/>
      <c r="N7184" s="50"/>
      <c r="O7184" s="50"/>
      <c r="P7184" s="50"/>
      <c r="Q7184" s="50"/>
      <c r="R7184" s="50"/>
      <c r="S7184" s="50"/>
      <c r="T7184" s="50"/>
      <c r="U7184" s="50"/>
      <c r="V7184" s="50"/>
      <c r="W7184" s="50"/>
      <c r="X7184" s="50"/>
      <c r="Y7184" s="50"/>
      <c r="Z7184" s="50"/>
      <c r="AA7184" s="50"/>
      <c r="AB7184" s="50"/>
      <c r="AC7184" s="50"/>
      <c r="AD7184" s="50"/>
      <c r="AE7184" s="50"/>
      <c r="AF7184" s="50"/>
      <c r="AG7184" s="50"/>
      <c r="AH7184" s="50"/>
      <c r="AI7184" s="50"/>
      <c r="AJ7184" s="50"/>
      <c r="AK7184" s="50"/>
      <c r="AL7184" s="50"/>
      <c r="AM7184" s="50"/>
      <c r="AN7184" s="50"/>
      <c r="AO7184" s="50"/>
      <c r="AP7184" s="50"/>
      <c r="AQ7184" s="50"/>
      <c r="AR7184" s="50"/>
      <c r="AS7184" s="50"/>
      <c r="AT7184" s="50"/>
      <c r="AU7184" s="50"/>
      <c r="AV7184" s="50"/>
      <c r="AW7184" s="50"/>
      <c r="AX7184" s="50"/>
      <c r="AY7184" s="50"/>
      <c r="AZ7184" s="50"/>
      <c r="BA7184" s="50"/>
      <c r="BB7184" s="50"/>
      <c r="BC7184" s="50"/>
      <c r="BD7184" s="50"/>
      <c r="BE7184" s="50"/>
      <c r="BF7184" s="50"/>
      <c r="BG7184" s="50"/>
      <c r="BH7184" s="50"/>
      <c r="BI7184" s="50"/>
      <c r="BJ7184" s="50"/>
      <c r="BK7184" s="50"/>
      <c r="BL7184" s="50"/>
      <c r="BM7184" s="50"/>
      <c r="BN7184" s="50"/>
      <c r="BO7184" s="50"/>
      <c r="BP7184" s="50"/>
      <c r="BQ7184" s="50"/>
      <c r="BR7184" s="50"/>
      <c r="BS7184" s="50"/>
      <c r="BT7184" s="50"/>
      <c r="BU7184" s="50"/>
      <c r="BV7184" s="50"/>
      <c r="BW7184" s="50"/>
      <c r="BX7184" s="50"/>
      <c r="BY7184" s="50"/>
      <c r="BZ7184" s="50"/>
      <c r="CA7184" s="50"/>
      <c r="CB7184" s="50"/>
      <c r="CC7184" s="50"/>
      <c r="CD7184" s="50"/>
      <c r="CE7184" s="50"/>
      <c r="CF7184" s="50"/>
      <c r="CG7184" s="50"/>
      <c r="CH7184" s="50"/>
      <c r="CI7184" s="50"/>
      <c r="CJ7184" s="50"/>
      <c r="CK7184" s="50"/>
      <c r="CL7184" s="50"/>
      <c r="CM7184" s="50"/>
      <c r="CN7184" s="50"/>
      <c r="CO7184" s="50"/>
      <c r="CP7184" s="50"/>
      <c r="CQ7184" s="50"/>
      <c r="CR7184" s="50"/>
      <c r="CS7184" s="50"/>
      <c r="CT7184" s="50"/>
      <c r="CU7184" s="50"/>
      <c r="CV7184" s="50"/>
      <c r="CW7184" s="50"/>
      <c r="CX7184" s="50"/>
      <c r="CY7184" s="50"/>
      <c r="CZ7184" s="50"/>
      <c r="DA7184" s="50"/>
      <c r="DB7184" s="50"/>
      <c r="DC7184" s="50"/>
      <c r="DD7184" s="50"/>
      <c r="DE7184" s="50"/>
      <c r="DF7184" s="50"/>
      <c r="DG7184" s="50"/>
    </row>
    <row r="7185" spans="1:111" x14ac:dyDescent="0.2">
      <c r="A7185" s="185"/>
      <c r="B7185" s="186"/>
      <c r="C7185" s="186"/>
      <c r="D7185" s="54"/>
      <c r="E7185" s="310"/>
      <c r="F7185" s="192"/>
      <c r="G7185" s="192"/>
      <c r="H7185" s="50"/>
      <c r="I7185" s="50"/>
      <c r="J7185" s="50"/>
      <c r="K7185" s="50"/>
      <c r="L7185" s="50"/>
      <c r="M7185" s="50"/>
      <c r="N7185" s="50"/>
      <c r="O7185" s="50"/>
      <c r="P7185" s="50"/>
      <c r="Q7185" s="50"/>
      <c r="R7185" s="50"/>
      <c r="S7185" s="50"/>
      <c r="T7185" s="50"/>
      <c r="U7185" s="50"/>
      <c r="V7185" s="50"/>
      <c r="W7185" s="50"/>
      <c r="X7185" s="50"/>
      <c r="Y7185" s="50"/>
      <c r="Z7185" s="50"/>
      <c r="AA7185" s="50"/>
      <c r="AB7185" s="50"/>
      <c r="AC7185" s="50"/>
      <c r="AD7185" s="50"/>
      <c r="AE7185" s="50"/>
      <c r="AF7185" s="50"/>
      <c r="AG7185" s="50"/>
      <c r="AH7185" s="50"/>
      <c r="AI7185" s="50"/>
      <c r="AJ7185" s="50"/>
      <c r="AK7185" s="50"/>
      <c r="AL7185" s="50"/>
      <c r="AM7185" s="50"/>
      <c r="AN7185" s="50"/>
      <c r="AO7185" s="50"/>
      <c r="AP7185" s="50"/>
      <c r="AQ7185" s="50"/>
      <c r="AR7185" s="50"/>
      <c r="AS7185" s="50"/>
      <c r="AT7185" s="50"/>
      <c r="AU7185" s="50"/>
      <c r="AV7185" s="50"/>
      <c r="AW7185" s="50"/>
      <c r="AX7185" s="50"/>
      <c r="AY7185" s="50"/>
      <c r="AZ7185" s="50"/>
      <c r="BA7185" s="50"/>
      <c r="BB7185" s="50"/>
      <c r="BC7185" s="50"/>
      <c r="BD7185" s="50"/>
      <c r="BE7185" s="50"/>
      <c r="BF7185" s="50"/>
      <c r="BG7185" s="50"/>
      <c r="BH7185" s="50"/>
      <c r="BI7185" s="50"/>
      <c r="BJ7185" s="50"/>
      <c r="BK7185" s="50"/>
      <c r="BL7185" s="50"/>
      <c r="BM7185" s="50"/>
      <c r="BN7185" s="50"/>
      <c r="BO7185" s="50"/>
      <c r="BP7185" s="50"/>
      <c r="BQ7185" s="50"/>
      <c r="BR7185" s="50"/>
      <c r="BS7185" s="50"/>
      <c r="BT7185" s="50"/>
      <c r="BU7185" s="50"/>
      <c r="BV7185" s="50"/>
      <c r="BW7185" s="50"/>
      <c r="BX7185" s="50"/>
      <c r="BY7185" s="50"/>
      <c r="BZ7185" s="50"/>
      <c r="CA7185" s="50"/>
      <c r="CB7185" s="50"/>
      <c r="CC7185" s="50"/>
      <c r="CD7185" s="50"/>
      <c r="CE7185" s="50"/>
      <c r="CF7185" s="50"/>
      <c r="CG7185" s="50"/>
      <c r="CH7185" s="50"/>
      <c r="CI7185" s="50"/>
      <c r="CJ7185" s="50"/>
      <c r="CK7185" s="50"/>
      <c r="CL7185" s="50"/>
      <c r="CM7185" s="50"/>
      <c r="CN7185" s="50"/>
      <c r="CO7185" s="50"/>
      <c r="CP7185" s="50"/>
      <c r="CQ7185" s="50"/>
      <c r="CR7185" s="50"/>
      <c r="CS7185" s="50"/>
      <c r="CT7185" s="50"/>
      <c r="CU7185" s="50"/>
      <c r="CV7185" s="50"/>
      <c r="CW7185" s="50"/>
      <c r="CX7185" s="50"/>
      <c r="CY7185" s="50"/>
      <c r="CZ7185" s="50"/>
      <c r="DA7185" s="50"/>
      <c r="DB7185" s="50"/>
      <c r="DC7185" s="50"/>
      <c r="DD7185" s="50"/>
      <c r="DE7185" s="50"/>
      <c r="DF7185" s="50"/>
      <c r="DG7185" s="50"/>
    </row>
    <row r="7186" spans="1:111" x14ac:dyDescent="0.2">
      <c r="A7186" s="185"/>
      <c r="B7186" s="186"/>
      <c r="C7186" s="186"/>
      <c r="D7186" s="54"/>
      <c r="E7186" s="310"/>
      <c r="F7186" s="192"/>
      <c r="G7186" s="192"/>
      <c r="H7186" s="50"/>
      <c r="I7186" s="50"/>
      <c r="J7186" s="50"/>
      <c r="K7186" s="50"/>
      <c r="L7186" s="50"/>
      <c r="M7186" s="50"/>
      <c r="N7186" s="50"/>
      <c r="O7186" s="50"/>
      <c r="P7186" s="50"/>
      <c r="Q7186" s="50"/>
      <c r="R7186" s="50"/>
      <c r="S7186" s="50"/>
      <c r="T7186" s="50"/>
      <c r="U7186" s="50"/>
      <c r="V7186" s="50"/>
      <c r="W7186" s="50"/>
      <c r="X7186" s="50"/>
      <c r="Y7186" s="50"/>
      <c r="Z7186" s="50"/>
      <c r="AA7186" s="50"/>
      <c r="AB7186" s="50"/>
      <c r="AC7186" s="50"/>
      <c r="AD7186" s="50"/>
      <c r="AE7186" s="50"/>
      <c r="AF7186" s="50"/>
      <c r="AG7186" s="50"/>
      <c r="AH7186" s="50"/>
      <c r="AI7186" s="50"/>
      <c r="AJ7186" s="50"/>
      <c r="AK7186" s="50"/>
      <c r="AL7186" s="50"/>
      <c r="AM7186" s="50"/>
      <c r="AN7186" s="50"/>
      <c r="AO7186" s="50"/>
      <c r="AP7186" s="50"/>
      <c r="AQ7186" s="50"/>
      <c r="AR7186" s="50"/>
      <c r="AS7186" s="50"/>
      <c r="AT7186" s="50"/>
      <c r="AU7186" s="50"/>
      <c r="AV7186" s="50"/>
      <c r="AW7186" s="50"/>
      <c r="AX7186" s="50"/>
      <c r="AY7186" s="50"/>
      <c r="AZ7186" s="50"/>
      <c r="BA7186" s="50"/>
      <c r="BB7186" s="50"/>
      <c r="BC7186" s="50"/>
      <c r="BD7186" s="50"/>
      <c r="BE7186" s="50"/>
      <c r="BF7186" s="50"/>
      <c r="BG7186" s="50"/>
      <c r="BH7186" s="50"/>
      <c r="BI7186" s="50"/>
      <c r="BJ7186" s="50"/>
      <c r="BK7186" s="50"/>
      <c r="BL7186" s="50"/>
      <c r="BM7186" s="50"/>
      <c r="BN7186" s="50"/>
      <c r="BO7186" s="50"/>
      <c r="BP7186" s="50"/>
      <c r="BQ7186" s="50"/>
      <c r="BR7186" s="50"/>
      <c r="BS7186" s="50"/>
      <c r="BT7186" s="50"/>
      <c r="BU7186" s="50"/>
      <c r="BV7186" s="50"/>
      <c r="BW7186" s="50"/>
      <c r="BX7186" s="50"/>
      <c r="BY7186" s="50"/>
      <c r="BZ7186" s="50"/>
      <c r="CA7186" s="50"/>
      <c r="CB7186" s="50"/>
      <c r="CC7186" s="50"/>
      <c r="CD7186" s="50"/>
      <c r="CE7186" s="50"/>
      <c r="CF7186" s="50"/>
      <c r="CG7186" s="50"/>
      <c r="CH7186" s="50"/>
      <c r="CI7186" s="50"/>
      <c r="CJ7186" s="50"/>
      <c r="CK7186" s="50"/>
      <c r="CL7186" s="50"/>
      <c r="CM7186" s="50"/>
      <c r="CN7186" s="50"/>
      <c r="CO7186" s="50"/>
      <c r="CP7186" s="50"/>
      <c r="CQ7186" s="50"/>
      <c r="CR7186" s="50"/>
      <c r="CS7186" s="50"/>
      <c r="CT7186" s="50"/>
      <c r="CU7186" s="50"/>
      <c r="CV7186" s="50"/>
      <c r="CW7186" s="50"/>
      <c r="CX7186" s="50"/>
      <c r="CY7186" s="50"/>
      <c r="CZ7186" s="50"/>
      <c r="DA7186" s="50"/>
      <c r="DB7186" s="50"/>
      <c r="DC7186" s="50"/>
      <c r="DD7186" s="50"/>
      <c r="DE7186" s="50"/>
      <c r="DF7186" s="50"/>
      <c r="DG7186" s="50"/>
    </row>
    <row r="7187" spans="1:111" x14ac:dyDescent="0.2">
      <c r="A7187" s="185"/>
      <c r="B7187" s="186"/>
      <c r="C7187" s="186"/>
      <c r="D7187" s="54"/>
      <c r="E7187" s="310"/>
      <c r="F7187" s="192"/>
      <c r="G7187" s="192"/>
      <c r="H7187" s="50"/>
      <c r="I7187" s="50"/>
      <c r="J7187" s="50"/>
      <c r="K7187" s="50"/>
      <c r="L7187" s="50"/>
      <c r="M7187" s="50"/>
      <c r="N7187" s="50"/>
      <c r="O7187" s="50"/>
      <c r="P7187" s="50"/>
      <c r="Q7187" s="50"/>
      <c r="R7187" s="50"/>
      <c r="S7187" s="50"/>
      <c r="T7187" s="50"/>
      <c r="U7187" s="50"/>
      <c r="V7187" s="50"/>
      <c r="W7187" s="50"/>
      <c r="X7187" s="50"/>
      <c r="Y7187" s="50"/>
      <c r="Z7187" s="50"/>
      <c r="AA7187" s="50"/>
      <c r="AB7187" s="50"/>
      <c r="AC7187" s="50"/>
      <c r="AD7187" s="50"/>
      <c r="AE7187" s="50"/>
      <c r="AF7187" s="50"/>
      <c r="AG7187" s="50"/>
      <c r="AH7187" s="50"/>
      <c r="AI7187" s="50"/>
      <c r="AJ7187" s="50"/>
      <c r="AK7187" s="50"/>
      <c r="AL7187" s="50"/>
      <c r="AM7187" s="50"/>
      <c r="AN7187" s="50"/>
      <c r="AO7187" s="50"/>
      <c r="AP7187" s="50"/>
      <c r="AQ7187" s="50"/>
      <c r="AR7187" s="50"/>
      <c r="AS7187" s="50"/>
      <c r="AT7187" s="50"/>
      <c r="AU7187" s="50"/>
      <c r="AV7187" s="50"/>
      <c r="AW7187" s="50"/>
      <c r="AX7187" s="50"/>
      <c r="AY7187" s="50"/>
      <c r="AZ7187" s="50"/>
      <c r="BA7187" s="50"/>
      <c r="BB7187" s="50"/>
      <c r="BC7187" s="50"/>
      <c r="BD7187" s="50"/>
      <c r="BE7187" s="50"/>
      <c r="BF7187" s="50"/>
      <c r="BG7187" s="50"/>
      <c r="BH7187" s="50"/>
      <c r="BI7187" s="50"/>
      <c r="BJ7187" s="50"/>
      <c r="BK7187" s="50"/>
      <c r="BL7187" s="50"/>
      <c r="BM7187" s="50"/>
      <c r="BN7187" s="50"/>
      <c r="BO7187" s="50"/>
      <c r="BP7187" s="50"/>
      <c r="BQ7187" s="50"/>
      <c r="BR7187" s="50"/>
      <c r="BS7187" s="50"/>
      <c r="BT7187" s="50"/>
      <c r="BU7187" s="50"/>
      <c r="BV7187" s="50"/>
      <c r="BW7187" s="50"/>
      <c r="BX7187" s="50"/>
      <c r="BY7187" s="50"/>
      <c r="BZ7187" s="50"/>
      <c r="CA7187" s="50"/>
      <c r="CB7187" s="50"/>
      <c r="CC7187" s="50"/>
      <c r="CD7187" s="50"/>
      <c r="CE7187" s="50"/>
      <c r="CF7187" s="50"/>
      <c r="CG7187" s="50"/>
      <c r="CH7187" s="50"/>
      <c r="CI7187" s="50"/>
      <c r="CJ7187" s="50"/>
      <c r="CK7187" s="50"/>
      <c r="CL7187" s="50"/>
      <c r="CM7187" s="50"/>
      <c r="CN7187" s="50"/>
      <c r="CO7187" s="50"/>
      <c r="CP7187" s="50"/>
      <c r="CQ7187" s="50"/>
      <c r="CR7187" s="50"/>
      <c r="CS7187" s="50"/>
      <c r="CT7187" s="50"/>
      <c r="CU7187" s="50"/>
      <c r="CV7187" s="50"/>
      <c r="CW7187" s="50"/>
      <c r="CX7187" s="50"/>
      <c r="CY7187" s="50"/>
      <c r="CZ7187" s="50"/>
      <c r="DA7187" s="50"/>
      <c r="DB7187" s="50"/>
      <c r="DC7187" s="50"/>
      <c r="DD7187" s="50"/>
      <c r="DE7187" s="50"/>
      <c r="DF7187" s="50"/>
      <c r="DG7187" s="50"/>
    </row>
    <row r="7188" spans="1:111" x14ac:dyDescent="0.2">
      <c r="A7188" s="185"/>
      <c r="B7188" s="186"/>
      <c r="C7188" s="186"/>
      <c r="D7188" s="54"/>
      <c r="E7188" s="310"/>
      <c r="F7188" s="192"/>
      <c r="G7188" s="192"/>
      <c r="H7188" s="50"/>
      <c r="I7188" s="50"/>
      <c r="J7188" s="50"/>
      <c r="K7188" s="50"/>
      <c r="L7188" s="50"/>
      <c r="M7188" s="50"/>
      <c r="N7188" s="50"/>
      <c r="O7188" s="50"/>
      <c r="P7188" s="50"/>
      <c r="Q7188" s="50"/>
      <c r="R7188" s="50"/>
      <c r="S7188" s="50"/>
      <c r="T7188" s="50"/>
      <c r="U7188" s="50"/>
      <c r="V7188" s="50"/>
      <c r="W7188" s="50"/>
      <c r="X7188" s="50"/>
      <c r="Y7188" s="50"/>
      <c r="Z7188" s="50"/>
      <c r="AA7188" s="50"/>
      <c r="AB7188" s="50"/>
      <c r="AC7188" s="50"/>
      <c r="AD7188" s="50"/>
      <c r="AE7188" s="50"/>
      <c r="AF7188" s="50"/>
      <c r="AG7188" s="50"/>
      <c r="AH7188" s="50"/>
      <c r="AI7188" s="50"/>
      <c r="AJ7188" s="50"/>
      <c r="AK7188" s="50"/>
      <c r="AL7188" s="50"/>
      <c r="AM7188" s="50"/>
      <c r="AN7188" s="50"/>
      <c r="AO7188" s="50"/>
      <c r="AP7188" s="50"/>
      <c r="AQ7188" s="50"/>
      <c r="AR7188" s="50"/>
      <c r="AS7188" s="50"/>
      <c r="AT7188" s="50"/>
      <c r="AU7188" s="50"/>
      <c r="AV7188" s="50"/>
      <c r="AW7188" s="50"/>
      <c r="AX7188" s="50"/>
      <c r="AY7188" s="50"/>
      <c r="AZ7188" s="50"/>
      <c r="BA7188" s="50"/>
      <c r="BB7188" s="50"/>
      <c r="BC7188" s="50"/>
      <c r="BD7188" s="50"/>
      <c r="BE7188" s="50"/>
      <c r="BF7188" s="50"/>
      <c r="BG7188" s="50"/>
      <c r="BH7188" s="50"/>
      <c r="BI7188" s="50"/>
      <c r="BJ7188" s="50"/>
      <c r="BK7188" s="50"/>
      <c r="BL7188" s="50"/>
      <c r="BM7188" s="50"/>
      <c r="BN7188" s="50"/>
      <c r="BO7188" s="50"/>
      <c r="BP7188" s="50"/>
      <c r="BQ7188" s="50"/>
      <c r="BR7188" s="50"/>
      <c r="BS7188" s="50"/>
      <c r="BT7188" s="50"/>
      <c r="BU7188" s="50"/>
      <c r="BV7188" s="50"/>
      <c r="BW7188" s="50"/>
      <c r="BX7188" s="50"/>
      <c r="BY7188" s="50"/>
      <c r="BZ7188" s="50"/>
      <c r="CA7188" s="50"/>
      <c r="CB7188" s="50"/>
      <c r="CC7188" s="50"/>
      <c r="CD7188" s="50"/>
      <c r="CE7188" s="50"/>
      <c r="CF7188" s="50"/>
      <c r="CG7188" s="50"/>
      <c r="CH7188" s="50"/>
      <c r="CI7188" s="50"/>
      <c r="CJ7188" s="50"/>
      <c r="CK7188" s="50"/>
      <c r="CL7188" s="50"/>
      <c r="CM7188" s="50"/>
      <c r="CN7188" s="50"/>
      <c r="CO7188" s="50"/>
      <c r="CP7188" s="50"/>
      <c r="CQ7188" s="50"/>
      <c r="CR7188" s="50"/>
      <c r="CS7188" s="50"/>
      <c r="CT7188" s="50"/>
      <c r="CU7188" s="50"/>
      <c r="CV7188" s="50"/>
      <c r="CW7188" s="50"/>
      <c r="CX7188" s="50"/>
      <c r="CY7188" s="50"/>
      <c r="CZ7188" s="50"/>
      <c r="DA7188" s="50"/>
      <c r="DB7188" s="50"/>
      <c r="DC7188" s="50"/>
      <c r="DD7188" s="50"/>
      <c r="DE7188" s="50"/>
      <c r="DF7188" s="50"/>
      <c r="DG7188" s="50"/>
    </row>
    <row r="7189" spans="1:111" x14ac:dyDescent="0.2">
      <c r="A7189" s="185"/>
      <c r="B7189" s="186"/>
      <c r="C7189" s="186"/>
      <c r="D7189" s="54"/>
      <c r="E7189" s="310"/>
      <c r="F7189" s="192"/>
      <c r="G7189" s="192"/>
      <c r="H7189" s="50"/>
      <c r="I7189" s="50"/>
      <c r="J7189" s="50"/>
      <c r="K7189" s="50"/>
      <c r="L7189" s="50"/>
      <c r="M7189" s="50"/>
      <c r="N7189" s="50"/>
      <c r="O7189" s="50"/>
      <c r="P7189" s="50"/>
      <c r="Q7189" s="50"/>
      <c r="R7189" s="50"/>
      <c r="S7189" s="50"/>
      <c r="T7189" s="50"/>
      <c r="U7189" s="50"/>
      <c r="V7189" s="50"/>
      <c r="W7189" s="50"/>
      <c r="X7189" s="50"/>
      <c r="Y7189" s="50"/>
      <c r="Z7189" s="50"/>
      <c r="AA7189" s="50"/>
      <c r="AB7189" s="50"/>
      <c r="AC7189" s="50"/>
      <c r="AD7189" s="50"/>
      <c r="AE7189" s="50"/>
      <c r="AF7189" s="50"/>
      <c r="AG7189" s="50"/>
      <c r="AH7189" s="50"/>
      <c r="AI7189" s="50"/>
      <c r="AJ7189" s="50"/>
      <c r="AK7189" s="50"/>
      <c r="AL7189" s="50"/>
      <c r="AM7189" s="50"/>
      <c r="AN7189" s="50"/>
      <c r="AO7189" s="50"/>
      <c r="AP7189" s="50"/>
      <c r="AQ7189" s="50"/>
      <c r="AR7189" s="50"/>
      <c r="AS7189" s="50"/>
      <c r="AT7189" s="50"/>
      <c r="AU7189" s="50"/>
      <c r="AV7189" s="50"/>
      <c r="AW7189" s="50"/>
      <c r="AX7189" s="50"/>
      <c r="AY7189" s="50"/>
      <c r="AZ7189" s="50"/>
      <c r="BA7189" s="50"/>
      <c r="BB7189" s="50"/>
      <c r="BC7189" s="50"/>
      <c r="BD7189" s="50"/>
      <c r="BE7189" s="50"/>
      <c r="BF7189" s="50"/>
      <c r="BG7189" s="50"/>
      <c r="BH7189" s="50"/>
      <c r="BI7189" s="50"/>
      <c r="BJ7189" s="50"/>
      <c r="BK7189" s="50"/>
      <c r="BL7189" s="50"/>
      <c r="BM7189" s="50"/>
      <c r="BN7189" s="50"/>
      <c r="BO7189" s="50"/>
      <c r="BP7189" s="50"/>
      <c r="BQ7189" s="50"/>
      <c r="BR7189" s="50"/>
      <c r="BS7189" s="50"/>
      <c r="BT7189" s="50"/>
      <c r="BU7189" s="50"/>
      <c r="BV7189" s="50"/>
      <c r="BW7189" s="50"/>
      <c r="BX7189" s="50"/>
      <c r="BY7189" s="50"/>
      <c r="BZ7189" s="50"/>
      <c r="CA7189" s="50"/>
      <c r="CB7189" s="50"/>
      <c r="CC7189" s="50"/>
      <c r="CD7189" s="50"/>
      <c r="CE7189" s="50"/>
      <c r="CF7189" s="50"/>
      <c r="CG7189" s="50"/>
      <c r="CH7189" s="50"/>
      <c r="CI7189" s="50"/>
      <c r="CJ7189" s="50"/>
      <c r="CK7189" s="50"/>
      <c r="CL7189" s="50"/>
      <c r="CM7189" s="50"/>
      <c r="CN7189" s="50"/>
      <c r="CO7189" s="50"/>
      <c r="CP7189" s="50"/>
      <c r="CQ7189" s="50"/>
      <c r="CR7189" s="50"/>
      <c r="CS7189" s="50"/>
      <c r="CT7189" s="50"/>
      <c r="CU7189" s="50"/>
      <c r="CV7189" s="50"/>
      <c r="CW7189" s="50"/>
      <c r="CX7189" s="50"/>
      <c r="CY7189" s="50"/>
      <c r="CZ7189" s="50"/>
      <c r="DA7189" s="50"/>
      <c r="DB7189" s="50"/>
      <c r="DC7189" s="50"/>
      <c r="DD7189" s="50"/>
      <c r="DE7189" s="50"/>
      <c r="DF7189" s="50"/>
      <c r="DG7189" s="50"/>
    </row>
    <row r="7190" spans="1:111" x14ac:dyDescent="0.2">
      <c r="A7190" s="185"/>
      <c r="B7190" s="186"/>
      <c r="C7190" s="186"/>
      <c r="D7190" s="54"/>
      <c r="E7190" s="310"/>
      <c r="F7190" s="192"/>
      <c r="G7190" s="192"/>
      <c r="H7190" s="50"/>
      <c r="I7190" s="50"/>
      <c r="J7190" s="50"/>
      <c r="K7190" s="50"/>
      <c r="L7190" s="50"/>
      <c r="M7190" s="50"/>
      <c r="N7190" s="50"/>
      <c r="O7190" s="50"/>
      <c r="P7190" s="50"/>
      <c r="Q7190" s="50"/>
      <c r="R7190" s="50"/>
      <c r="S7190" s="50"/>
      <c r="T7190" s="50"/>
      <c r="U7190" s="50"/>
      <c r="V7190" s="50"/>
      <c r="W7190" s="50"/>
      <c r="X7190" s="50"/>
      <c r="Y7190" s="50"/>
      <c r="Z7190" s="50"/>
      <c r="AA7190" s="50"/>
      <c r="AB7190" s="50"/>
      <c r="AC7190" s="50"/>
      <c r="AD7190" s="50"/>
      <c r="AE7190" s="50"/>
      <c r="AF7190" s="50"/>
      <c r="AG7190" s="50"/>
      <c r="AH7190" s="50"/>
      <c r="AI7190" s="50"/>
      <c r="AJ7190" s="50"/>
      <c r="AK7190" s="50"/>
      <c r="AL7190" s="50"/>
      <c r="AM7190" s="50"/>
      <c r="AN7190" s="50"/>
      <c r="AO7190" s="50"/>
      <c r="AP7190" s="50"/>
      <c r="AQ7190" s="50"/>
      <c r="AR7190" s="50"/>
      <c r="AS7190" s="50"/>
      <c r="AT7190" s="50"/>
      <c r="AU7190" s="50"/>
      <c r="AV7190" s="50"/>
      <c r="AW7190" s="50"/>
      <c r="AX7190" s="50"/>
      <c r="AY7190" s="50"/>
      <c r="AZ7190" s="50"/>
      <c r="BA7190" s="50"/>
      <c r="BB7190" s="50"/>
      <c r="BC7190" s="50"/>
      <c r="BD7190" s="50"/>
      <c r="BE7190" s="50"/>
      <c r="BF7190" s="50"/>
      <c r="BG7190" s="50"/>
      <c r="BH7190" s="50"/>
      <c r="BI7190" s="50"/>
      <c r="BJ7190" s="50"/>
      <c r="BK7190" s="50"/>
      <c r="BL7190" s="50"/>
      <c r="BM7190" s="50"/>
      <c r="BN7190" s="50"/>
      <c r="BO7190" s="50"/>
      <c r="BP7190" s="50"/>
      <c r="BQ7190" s="50"/>
      <c r="BR7190" s="50"/>
      <c r="BS7190" s="50"/>
      <c r="BT7190" s="50"/>
      <c r="BU7190" s="50"/>
      <c r="BV7190" s="50"/>
      <c r="BW7190" s="50"/>
      <c r="BX7190" s="50"/>
      <c r="BY7190" s="50"/>
      <c r="BZ7190" s="50"/>
      <c r="CA7190" s="50"/>
      <c r="CB7190" s="50"/>
      <c r="CC7190" s="50"/>
      <c r="CD7190" s="50"/>
      <c r="CE7190" s="50"/>
      <c r="CF7190" s="50"/>
      <c r="CG7190" s="50"/>
      <c r="CH7190" s="50"/>
      <c r="CI7190" s="50"/>
      <c r="CJ7190" s="50"/>
      <c r="CK7190" s="50"/>
      <c r="CL7190" s="50"/>
      <c r="CM7190" s="50"/>
      <c r="CN7190" s="50"/>
      <c r="CO7190" s="50"/>
      <c r="CP7190" s="50"/>
      <c r="CQ7190" s="50"/>
      <c r="CR7190" s="50"/>
      <c r="CS7190" s="50"/>
      <c r="CT7190" s="50"/>
      <c r="CU7190" s="50"/>
      <c r="CV7190" s="50"/>
      <c r="CW7190" s="50"/>
      <c r="CX7190" s="50"/>
      <c r="CY7190" s="50"/>
      <c r="CZ7190" s="50"/>
      <c r="DA7190" s="50"/>
      <c r="DB7190" s="50"/>
      <c r="DC7190" s="50"/>
      <c r="DD7190" s="50"/>
      <c r="DE7190" s="50"/>
      <c r="DF7190" s="50"/>
      <c r="DG7190" s="50"/>
    </row>
    <row r="7191" spans="1:111" x14ac:dyDescent="0.2">
      <c r="A7191" s="185"/>
      <c r="B7191" s="186"/>
      <c r="C7191" s="186"/>
      <c r="D7191" s="54"/>
      <c r="E7191" s="310"/>
      <c r="F7191" s="192"/>
      <c r="G7191" s="192"/>
      <c r="H7191" s="50"/>
      <c r="I7191" s="50"/>
      <c r="J7191" s="50"/>
      <c r="K7191" s="50"/>
      <c r="L7191" s="50"/>
      <c r="M7191" s="50"/>
      <c r="N7191" s="50"/>
      <c r="O7191" s="50"/>
      <c r="P7191" s="50"/>
      <c r="Q7191" s="50"/>
      <c r="R7191" s="50"/>
      <c r="S7191" s="50"/>
      <c r="T7191" s="50"/>
      <c r="U7191" s="50"/>
      <c r="V7191" s="50"/>
      <c r="W7191" s="50"/>
      <c r="X7191" s="50"/>
      <c r="Y7191" s="50"/>
      <c r="Z7191" s="50"/>
      <c r="AA7191" s="50"/>
      <c r="AB7191" s="50"/>
      <c r="AC7191" s="50"/>
      <c r="AD7191" s="50"/>
      <c r="AE7191" s="50"/>
      <c r="AF7191" s="50"/>
      <c r="AG7191" s="50"/>
      <c r="AH7191" s="50"/>
      <c r="AI7191" s="50"/>
      <c r="AJ7191" s="50"/>
      <c r="AK7191" s="50"/>
      <c r="AL7191" s="50"/>
      <c r="AM7191" s="50"/>
      <c r="AN7191" s="50"/>
      <c r="AO7191" s="50"/>
      <c r="AP7191" s="50"/>
      <c r="AQ7191" s="50"/>
      <c r="AR7191" s="50"/>
      <c r="AS7191" s="50"/>
      <c r="AT7191" s="50"/>
      <c r="AU7191" s="50"/>
      <c r="AV7191" s="50"/>
      <c r="AW7191" s="50"/>
      <c r="AX7191" s="50"/>
      <c r="AY7191" s="50"/>
      <c r="AZ7191" s="50"/>
      <c r="BA7191" s="50"/>
      <c r="BB7191" s="50"/>
      <c r="BC7191" s="50"/>
      <c r="BD7191" s="50"/>
      <c r="BE7191" s="50"/>
      <c r="BF7191" s="50"/>
      <c r="BG7191" s="50"/>
      <c r="BH7191" s="50"/>
      <c r="BI7191" s="50"/>
      <c r="BJ7191" s="50"/>
      <c r="BK7191" s="50"/>
      <c r="BL7191" s="50"/>
      <c r="BM7191" s="50"/>
      <c r="BN7191" s="50"/>
      <c r="BO7191" s="50"/>
      <c r="BP7191" s="50"/>
      <c r="BQ7191" s="50"/>
      <c r="BR7191" s="50"/>
      <c r="BS7191" s="50"/>
      <c r="BT7191" s="50"/>
      <c r="BU7191" s="50"/>
      <c r="BV7191" s="50"/>
      <c r="BW7191" s="50"/>
      <c r="BX7191" s="50"/>
      <c r="BY7191" s="50"/>
      <c r="BZ7191" s="50"/>
      <c r="CA7191" s="50"/>
      <c r="CB7191" s="50"/>
      <c r="CC7191" s="50"/>
      <c r="CD7191" s="50"/>
      <c r="CE7191" s="50"/>
      <c r="CF7191" s="50"/>
      <c r="CG7191" s="50"/>
      <c r="CH7191" s="50"/>
      <c r="CI7191" s="50"/>
      <c r="CJ7191" s="50"/>
      <c r="CK7191" s="50"/>
      <c r="CL7191" s="50"/>
      <c r="CM7191" s="50"/>
      <c r="CN7191" s="50"/>
      <c r="CO7191" s="50"/>
      <c r="CP7191" s="50"/>
      <c r="CQ7191" s="50"/>
      <c r="CR7191" s="50"/>
      <c r="CS7191" s="50"/>
      <c r="CT7191" s="50"/>
      <c r="CU7191" s="50"/>
      <c r="CV7191" s="50"/>
      <c r="CW7191" s="50"/>
      <c r="CX7191" s="50"/>
      <c r="CY7191" s="50"/>
      <c r="CZ7191" s="50"/>
      <c r="DA7191" s="50"/>
      <c r="DB7191" s="50"/>
      <c r="DC7191" s="50"/>
      <c r="DD7191" s="50"/>
      <c r="DE7191" s="50"/>
      <c r="DF7191" s="50"/>
      <c r="DG7191" s="50"/>
    </row>
    <row r="7192" spans="1:111" x14ac:dyDescent="0.2">
      <c r="A7192" s="185"/>
      <c r="B7192" s="186"/>
      <c r="C7192" s="186"/>
      <c r="D7192" s="54"/>
      <c r="E7192" s="310"/>
      <c r="F7192" s="192"/>
      <c r="G7192" s="192"/>
      <c r="H7192" s="50"/>
      <c r="I7192" s="50"/>
      <c r="J7192" s="50"/>
      <c r="K7192" s="50"/>
      <c r="L7192" s="50"/>
      <c r="M7192" s="50"/>
      <c r="N7192" s="50"/>
      <c r="O7192" s="50"/>
      <c r="P7192" s="50"/>
      <c r="Q7192" s="50"/>
      <c r="R7192" s="50"/>
      <c r="S7192" s="50"/>
      <c r="T7192" s="50"/>
      <c r="U7192" s="50"/>
      <c r="V7192" s="50"/>
      <c r="W7192" s="50"/>
      <c r="X7192" s="50"/>
      <c r="Y7192" s="50"/>
      <c r="Z7192" s="50"/>
      <c r="AA7192" s="50"/>
      <c r="AB7192" s="50"/>
      <c r="AC7192" s="50"/>
      <c r="AD7192" s="50"/>
      <c r="AE7192" s="50"/>
      <c r="AF7192" s="50"/>
      <c r="AG7192" s="50"/>
      <c r="AH7192" s="50"/>
      <c r="AI7192" s="50"/>
      <c r="AJ7192" s="50"/>
      <c r="AK7192" s="50"/>
      <c r="AL7192" s="50"/>
      <c r="AM7192" s="50"/>
      <c r="AN7192" s="50"/>
      <c r="AO7192" s="50"/>
      <c r="AP7192" s="50"/>
      <c r="AQ7192" s="50"/>
      <c r="AR7192" s="50"/>
      <c r="AS7192" s="50"/>
      <c r="AT7192" s="50"/>
      <c r="AU7192" s="50"/>
      <c r="AV7192" s="50"/>
      <c r="AW7192" s="50"/>
      <c r="AX7192" s="50"/>
      <c r="AY7192" s="50"/>
      <c r="AZ7192" s="50"/>
      <c r="BA7192" s="50"/>
      <c r="BB7192" s="50"/>
      <c r="BC7192" s="50"/>
      <c r="BD7192" s="50"/>
      <c r="BE7192" s="50"/>
      <c r="BF7192" s="50"/>
      <c r="BG7192" s="50"/>
      <c r="BH7192" s="50"/>
      <c r="BI7192" s="50"/>
      <c r="BJ7192" s="50"/>
      <c r="BK7192" s="50"/>
      <c r="BL7192" s="50"/>
      <c r="BM7192" s="50"/>
      <c r="BN7192" s="50"/>
      <c r="BO7192" s="50"/>
      <c r="BP7192" s="50"/>
      <c r="BQ7192" s="50"/>
      <c r="BR7192" s="50"/>
      <c r="BS7192" s="50"/>
      <c r="BT7192" s="50"/>
      <c r="BU7192" s="50"/>
      <c r="BV7192" s="50"/>
      <c r="BW7192" s="50"/>
      <c r="BX7192" s="50"/>
      <c r="BY7192" s="50"/>
      <c r="BZ7192" s="50"/>
      <c r="CA7192" s="50"/>
      <c r="CB7192" s="50"/>
      <c r="CC7192" s="50"/>
      <c r="CD7192" s="50"/>
      <c r="CE7192" s="50"/>
      <c r="CF7192" s="50"/>
      <c r="CG7192" s="50"/>
      <c r="CH7192" s="50"/>
      <c r="CI7192" s="50"/>
      <c r="CJ7192" s="50"/>
      <c r="CK7192" s="50"/>
      <c r="CL7192" s="50"/>
      <c r="CM7192" s="50"/>
      <c r="CN7192" s="50"/>
      <c r="CO7192" s="50"/>
      <c r="CP7192" s="50"/>
      <c r="CQ7192" s="50"/>
      <c r="CR7192" s="50"/>
      <c r="CS7192" s="50"/>
      <c r="CT7192" s="50"/>
      <c r="CU7192" s="50"/>
      <c r="CV7192" s="50"/>
      <c r="CW7192" s="50"/>
      <c r="CX7192" s="50"/>
      <c r="CY7192" s="50"/>
      <c r="CZ7192" s="50"/>
      <c r="DA7192" s="50"/>
      <c r="DB7192" s="50"/>
      <c r="DC7192" s="50"/>
      <c r="DD7192" s="50"/>
      <c r="DE7192" s="50"/>
      <c r="DF7192" s="50"/>
      <c r="DG7192" s="50"/>
    </row>
    <row r="7193" spans="1:111" x14ac:dyDescent="0.2">
      <c r="A7193" s="185"/>
      <c r="B7193" s="186"/>
      <c r="C7193" s="186"/>
      <c r="D7193" s="54"/>
      <c r="E7193" s="310"/>
      <c r="F7193" s="192"/>
      <c r="G7193" s="192"/>
      <c r="H7193" s="50"/>
      <c r="I7193" s="50"/>
      <c r="J7193" s="50"/>
      <c r="K7193" s="50"/>
      <c r="L7193" s="50"/>
      <c r="M7193" s="50"/>
      <c r="N7193" s="50"/>
      <c r="O7193" s="50"/>
      <c r="P7193" s="50"/>
      <c r="Q7193" s="50"/>
      <c r="R7193" s="50"/>
      <c r="S7193" s="50"/>
      <c r="T7193" s="50"/>
      <c r="U7193" s="50"/>
      <c r="V7193" s="50"/>
      <c r="W7193" s="50"/>
      <c r="X7193" s="50"/>
      <c r="Y7193" s="50"/>
      <c r="Z7193" s="50"/>
      <c r="AA7193" s="50"/>
      <c r="AB7193" s="50"/>
      <c r="AC7193" s="50"/>
      <c r="AD7193" s="50"/>
      <c r="AE7193" s="50"/>
      <c r="AF7193" s="50"/>
      <c r="AG7193" s="50"/>
      <c r="AH7193" s="50"/>
      <c r="AI7193" s="50"/>
      <c r="AJ7193" s="50"/>
      <c r="AK7193" s="50"/>
      <c r="AL7193" s="50"/>
      <c r="AM7193" s="50"/>
      <c r="AN7193" s="50"/>
      <c r="AO7193" s="50"/>
      <c r="AP7193" s="50"/>
      <c r="AQ7193" s="50"/>
      <c r="AR7193" s="50"/>
      <c r="AS7193" s="50"/>
      <c r="AT7193" s="50"/>
      <c r="AU7193" s="50"/>
      <c r="AV7193" s="50"/>
      <c r="AW7193" s="50"/>
      <c r="AX7193" s="50"/>
      <c r="AY7193" s="50"/>
      <c r="AZ7193" s="50"/>
      <c r="BA7193" s="50"/>
      <c r="BB7193" s="50"/>
      <c r="BC7193" s="50"/>
      <c r="BD7193" s="50"/>
      <c r="BE7193" s="50"/>
      <c r="BF7193" s="50"/>
      <c r="BG7193" s="50"/>
      <c r="BH7193" s="50"/>
      <c r="BI7193" s="50"/>
      <c r="BJ7193" s="50"/>
      <c r="BK7193" s="50"/>
      <c r="BL7193" s="50"/>
      <c r="BM7193" s="50"/>
      <c r="BN7193" s="50"/>
      <c r="BO7193" s="50"/>
      <c r="BP7193" s="50"/>
      <c r="BQ7193" s="50"/>
      <c r="BR7193" s="50"/>
      <c r="BS7193" s="50"/>
      <c r="BT7193" s="50"/>
      <c r="BU7193" s="50"/>
      <c r="BV7193" s="50"/>
      <c r="BW7193" s="50"/>
      <c r="BX7193" s="50"/>
      <c r="BY7193" s="50"/>
      <c r="BZ7193" s="50"/>
      <c r="CA7193" s="50"/>
      <c r="CB7193" s="50"/>
      <c r="CC7193" s="50"/>
      <c r="CD7193" s="50"/>
      <c r="CE7193" s="50"/>
      <c r="CF7193" s="50"/>
      <c r="CG7193" s="50"/>
      <c r="CH7193" s="50"/>
      <c r="CI7193" s="50"/>
      <c r="CJ7193" s="50"/>
      <c r="CK7193" s="50"/>
      <c r="CL7193" s="50"/>
      <c r="CM7193" s="50"/>
      <c r="CN7193" s="50"/>
      <c r="CO7193" s="50"/>
      <c r="CP7193" s="50"/>
      <c r="CQ7193" s="50"/>
      <c r="CR7193" s="50"/>
      <c r="CS7193" s="50"/>
      <c r="CT7193" s="50"/>
      <c r="CU7193" s="50"/>
      <c r="CV7193" s="50"/>
      <c r="CW7193" s="50"/>
      <c r="CX7193" s="50"/>
      <c r="CY7193" s="50"/>
      <c r="CZ7193" s="50"/>
      <c r="DA7193" s="50"/>
      <c r="DB7193" s="50"/>
      <c r="DC7193" s="50"/>
      <c r="DD7193" s="50"/>
      <c r="DE7193" s="50"/>
      <c r="DF7193" s="50"/>
      <c r="DG7193" s="50"/>
    </row>
    <row r="7194" spans="1:111" x14ac:dyDescent="0.2">
      <c r="A7194" s="185"/>
      <c r="B7194" s="186"/>
      <c r="C7194" s="186"/>
      <c r="D7194" s="54"/>
      <c r="E7194" s="310"/>
      <c r="F7194" s="192"/>
      <c r="G7194" s="192"/>
      <c r="H7194" s="50"/>
      <c r="I7194" s="50"/>
      <c r="J7194" s="50"/>
      <c r="K7194" s="50"/>
      <c r="L7194" s="50"/>
      <c r="M7194" s="50"/>
      <c r="N7194" s="50"/>
      <c r="O7194" s="50"/>
      <c r="P7194" s="50"/>
      <c r="Q7194" s="50"/>
      <c r="R7194" s="50"/>
      <c r="S7194" s="50"/>
      <c r="T7194" s="50"/>
      <c r="U7194" s="50"/>
      <c r="V7194" s="50"/>
      <c r="W7194" s="50"/>
      <c r="X7194" s="50"/>
      <c r="Y7194" s="50"/>
      <c r="Z7194" s="50"/>
      <c r="AA7194" s="50"/>
      <c r="AB7194" s="50"/>
      <c r="AC7194" s="50"/>
      <c r="AD7194" s="50"/>
      <c r="AE7194" s="50"/>
      <c r="AF7194" s="50"/>
      <c r="AG7194" s="50"/>
      <c r="AH7194" s="50"/>
      <c r="AI7194" s="50"/>
      <c r="AJ7194" s="50"/>
      <c r="AK7194" s="50"/>
      <c r="AL7194" s="50"/>
      <c r="AM7194" s="50"/>
      <c r="AN7194" s="50"/>
      <c r="AO7194" s="50"/>
      <c r="AP7194" s="50"/>
      <c r="AQ7194" s="50"/>
      <c r="AR7194" s="50"/>
      <c r="AS7194" s="50"/>
      <c r="AT7194" s="50"/>
      <c r="AU7194" s="50"/>
      <c r="AV7194" s="50"/>
      <c r="AW7194" s="50"/>
      <c r="AX7194" s="50"/>
      <c r="AY7194" s="50"/>
      <c r="AZ7194" s="50"/>
      <c r="BA7194" s="50"/>
      <c r="BB7194" s="50"/>
      <c r="BC7194" s="50"/>
      <c r="BD7194" s="50"/>
      <c r="BE7194" s="50"/>
      <c r="BF7194" s="50"/>
      <c r="BG7194" s="50"/>
      <c r="BH7194" s="50"/>
      <c r="BI7194" s="50"/>
      <c r="BJ7194" s="50"/>
      <c r="BK7194" s="50"/>
      <c r="BL7194" s="50"/>
      <c r="BM7194" s="50"/>
      <c r="BN7194" s="50"/>
      <c r="BO7194" s="50"/>
      <c r="BP7194" s="50"/>
      <c r="BQ7194" s="50"/>
      <c r="BR7194" s="50"/>
      <c r="BS7194" s="50"/>
      <c r="BT7194" s="50"/>
      <c r="BU7194" s="50"/>
      <c r="BV7194" s="50"/>
      <c r="BW7194" s="50"/>
      <c r="BX7194" s="50"/>
      <c r="BY7194" s="50"/>
      <c r="BZ7194" s="50"/>
      <c r="CA7194" s="50"/>
      <c r="CB7194" s="50"/>
      <c r="CC7194" s="50"/>
      <c r="CD7194" s="50"/>
      <c r="CE7194" s="50"/>
      <c r="CF7194" s="50"/>
      <c r="CG7194" s="50"/>
      <c r="CH7194" s="50"/>
      <c r="CI7194" s="50"/>
      <c r="CJ7194" s="50"/>
      <c r="CK7194" s="50"/>
      <c r="CL7194" s="50"/>
      <c r="CM7194" s="50"/>
      <c r="CN7194" s="50"/>
      <c r="CO7194" s="50"/>
      <c r="CP7194" s="50"/>
      <c r="CQ7194" s="50"/>
      <c r="CR7194" s="50"/>
      <c r="CS7194" s="50"/>
      <c r="CT7194" s="50"/>
      <c r="CU7194" s="50"/>
      <c r="CV7194" s="50"/>
      <c r="CW7194" s="50"/>
      <c r="CX7194" s="50"/>
      <c r="CY7194" s="50"/>
      <c r="CZ7194" s="50"/>
      <c r="DA7194" s="50"/>
      <c r="DB7194" s="50"/>
      <c r="DC7194" s="50"/>
      <c r="DD7194" s="50"/>
      <c r="DE7194" s="50"/>
      <c r="DF7194" s="50"/>
      <c r="DG7194" s="50"/>
    </row>
    <row r="7195" spans="1:111" x14ac:dyDescent="0.2">
      <c r="A7195" s="185"/>
      <c r="B7195" s="186"/>
      <c r="C7195" s="186"/>
      <c r="D7195" s="54"/>
      <c r="E7195" s="310"/>
      <c r="F7195" s="192"/>
      <c r="G7195" s="192"/>
      <c r="H7195" s="50"/>
      <c r="I7195" s="50"/>
      <c r="J7195" s="50"/>
      <c r="K7195" s="50"/>
      <c r="L7195" s="50"/>
      <c r="M7195" s="50"/>
      <c r="N7195" s="50"/>
      <c r="O7195" s="50"/>
      <c r="P7195" s="50"/>
      <c r="Q7195" s="50"/>
      <c r="R7195" s="50"/>
      <c r="S7195" s="50"/>
      <c r="T7195" s="50"/>
      <c r="U7195" s="50"/>
      <c r="V7195" s="50"/>
      <c r="W7195" s="50"/>
      <c r="X7195" s="50"/>
      <c r="Y7195" s="50"/>
      <c r="Z7195" s="50"/>
      <c r="AA7195" s="50"/>
      <c r="AB7195" s="50"/>
      <c r="AC7195" s="50"/>
      <c r="AD7195" s="50"/>
      <c r="AE7195" s="50"/>
      <c r="AF7195" s="50"/>
      <c r="AG7195" s="50"/>
      <c r="AH7195" s="50"/>
      <c r="AI7195" s="50"/>
      <c r="AJ7195" s="50"/>
      <c r="AK7195" s="50"/>
      <c r="AL7195" s="50"/>
      <c r="AM7195" s="50"/>
      <c r="AN7195" s="50"/>
      <c r="AO7195" s="50"/>
      <c r="AP7195" s="50"/>
      <c r="AQ7195" s="50"/>
      <c r="AR7195" s="50"/>
      <c r="AS7195" s="50"/>
      <c r="AT7195" s="50"/>
      <c r="AU7195" s="50"/>
      <c r="AV7195" s="50"/>
      <c r="AW7195" s="50"/>
      <c r="AX7195" s="50"/>
      <c r="AY7195" s="50"/>
      <c r="AZ7195" s="50"/>
      <c r="BA7195" s="50"/>
      <c r="BB7195" s="50"/>
      <c r="BC7195" s="50"/>
      <c r="BD7195" s="50"/>
      <c r="BE7195" s="50"/>
      <c r="BF7195" s="50"/>
      <c r="BG7195" s="50"/>
      <c r="BH7195" s="50"/>
      <c r="BI7195" s="50"/>
      <c r="BJ7195" s="50"/>
      <c r="BK7195" s="50"/>
      <c r="BL7195" s="50"/>
      <c r="BM7195" s="50"/>
      <c r="BN7195" s="50"/>
      <c r="BO7195" s="50"/>
      <c r="BP7195" s="50"/>
      <c r="BQ7195" s="50"/>
      <c r="BR7195" s="50"/>
      <c r="BS7195" s="50"/>
      <c r="BT7195" s="50"/>
      <c r="BU7195" s="50"/>
      <c r="BV7195" s="50"/>
      <c r="BW7195" s="50"/>
      <c r="BX7195" s="50"/>
      <c r="BY7195" s="50"/>
      <c r="BZ7195" s="50"/>
      <c r="CA7195" s="50"/>
      <c r="CB7195" s="50"/>
      <c r="CC7195" s="50"/>
      <c r="CD7195" s="50"/>
      <c r="CE7195" s="50"/>
      <c r="CF7195" s="50"/>
      <c r="CG7195" s="50"/>
      <c r="CH7195" s="50"/>
      <c r="CI7195" s="50"/>
      <c r="CJ7195" s="50"/>
      <c r="CK7195" s="50"/>
      <c r="CL7195" s="50"/>
      <c r="CM7195" s="50"/>
      <c r="CN7195" s="50"/>
      <c r="CO7195" s="50"/>
      <c r="CP7195" s="50"/>
      <c r="CQ7195" s="50"/>
      <c r="CR7195" s="50"/>
      <c r="CS7195" s="50"/>
      <c r="CT7195" s="50"/>
      <c r="CU7195" s="50"/>
      <c r="CV7195" s="50"/>
      <c r="CW7195" s="50"/>
      <c r="CX7195" s="50"/>
      <c r="CY7195" s="50"/>
      <c r="CZ7195" s="50"/>
      <c r="DA7195" s="50"/>
      <c r="DB7195" s="50"/>
      <c r="DC7195" s="50"/>
      <c r="DD7195" s="50"/>
      <c r="DE7195" s="50"/>
      <c r="DF7195" s="50"/>
      <c r="DG7195" s="50"/>
    </row>
    <row r="7196" spans="1:111" x14ac:dyDescent="0.2">
      <c r="A7196" s="185"/>
      <c r="B7196" s="186"/>
      <c r="C7196" s="186"/>
      <c r="D7196" s="54"/>
      <c r="E7196" s="310"/>
      <c r="F7196" s="192"/>
      <c r="G7196" s="192"/>
      <c r="H7196" s="50"/>
      <c r="I7196" s="50"/>
      <c r="J7196" s="50"/>
      <c r="K7196" s="50"/>
      <c r="L7196" s="50"/>
      <c r="M7196" s="50"/>
      <c r="N7196" s="50"/>
      <c r="O7196" s="50"/>
      <c r="P7196" s="50"/>
      <c r="Q7196" s="50"/>
      <c r="R7196" s="50"/>
      <c r="S7196" s="50"/>
      <c r="T7196" s="50"/>
      <c r="U7196" s="50"/>
      <c r="V7196" s="50"/>
      <c r="W7196" s="50"/>
      <c r="X7196" s="50"/>
      <c r="Y7196" s="50"/>
      <c r="Z7196" s="50"/>
      <c r="AA7196" s="50"/>
      <c r="AB7196" s="50"/>
      <c r="AC7196" s="50"/>
      <c r="AD7196" s="50"/>
      <c r="AE7196" s="50"/>
      <c r="AF7196" s="50"/>
      <c r="AG7196" s="50"/>
      <c r="AH7196" s="50"/>
      <c r="AI7196" s="50"/>
      <c r="AJ7196" s="50"/>
      <c r="AK7196" s="50"/>
      <c r="AL7196" s="50"/>
      <c r="AM7196" s="50"/>
      <c r="AN7196" s="50"/>
      <c r="AO7196" s="50"/>
      <c r="AP7196" s="50"/>
      <c r="AQ7196" s="50"/>
      <c r="AR7196" s="50"/>
      <c r="AS7196" s="50"/>
      <c r="AT7196" s="50"/>
      <c r="AU7196" s="50"/>
      <c r="AV7196" s="50"/>
      <c r="AW7196" s="50"/>
      <c r="AX7196" s="50"/>
      <c r="AY7196" s="50"/>
      <c r="AZ7196" s="50"/>
      <c r="BA7196" s="50"/>
      <c r="BB7196" s="50"/>
      <c r="BC7196" s="50"/>
      <c r="BD7196" s="50"/>
      <c r="BE7196" s="50"/>
      <c r="BF7196" s="50"/>
      <c r="BG7196" s="50"/>
      <c r="BH7196" s="50"/>
      <c r="BI7196" s="50"/>
      <c r="BJ7196" s="50"/>
      <c r="BK7196" s="50"/>
      <c r="BL7196" s="50"/>
      <c r="BM7196" s="50"/>
      <c r="BN7196" s="50"/>
      <c r="BO7196" s="50"/>
      <c r="BP7196" s="50"/>
      <c r="BQ7196" s="50"/>
      <c r="BR7196" s="50"/>
      <c r="BS7196" s="50"/>
      <c r="BT7196" s="50"/>
      <c r="BU7196" s="50"/>
      <c r="BV7196" s="50"/>
      <c r="BW7196" s="50"/>
      <c r="BX7196" s="50"/>
      <c r="BY7196" s="50"/>
      <c r="BZ7196" s="50"/>
      <c r="CA7196" s="50"/>
      <c r="CB7196" s="50"/>
      <c r="CC7196" s="50"/>
      <c r="CD7196" s="50"/>
      <c r="CE7196" s="50"/>
      <c r="CF7196" s="50"/>
      <c r="CG7196" s="50"/>
      <c r="CH7196" s="50"/>
      <c r="CI7196" s="50"/>
      <c r="CJ7196" s="50"/>
      <c r="CK7196" s="50"/>
      <c r="CL7196" s="50"/>
      <c r="CM7196" s="50"/>
      <c r="CN7196" s="50"/>
      <c r="CO7196" s="50"/>
      <c r="CP7196" s="50"/>
      <c r="CQ7196" s="50"/>
      <c r="CR7196" s="50"/>
      <c r="CS7196" s="50"/>
      <c r="CT7196" s="50"/>
      <c r="CU7196" s="50"/>
      <c r="CV7196" s="50"/>
      <c r="CW7196" s="50"/>
      <c r="CX7196" s="50"/>
      <c r="CY7196" s="50"/>
      <c r="CZ7196" s="50"/>
      <c r="DA7196" s="50"/>
      <c r="DB7196" s="50"/>
      <c r="DC7196" s="50"/>
      <c r="DD7196" s="50"/>
      <c r="DE7196" s="50"/>
      <c r="DF7196" s="50"/>
      <c r="DG7196" s="50"/>
    </row>
    <row r="7197" spans="1:111" x14ac:dyDescent="0.2">
      <c r="A7197" s="185"/>
      <c r="B7197" s="186"/>
      <c r="C7197" s="186"/>
      <c r="D7197" s="54"/>
      <c r="E7197" s="310"/>
      <c r="F7197" s="192"/>
      <c r="G7197" s="192"/>
      <c r="H7197" s="50"/>
      <c r="I7197" s="50"/>
      <c r="J7197" s="50"/>
      <c r="K7197" s="50"/>
      <c r="L7197" s="50"/>
      <c r="M7197" s="50"/>
      <c r="N7197" s="50"/>
      <c r="O7197" s="50"/>
      <c r="P7197" s="50"/>
      <c r="Q7197" s="50"/>
      <c r="R7197" s="50"/>
      <c r="S7197" s="50"/>
      <c r="T7197" s="50"/>
      <c r="U7197" s="50"/>
      <c r="V7197" s="50"/>
      <c r="W7197" s="50"/>
      <c r="X7197" s="50"/>
      <c r="Y7197" s="50"/>
      <c r="Z7197" s="50"/>
      <c r="AA7197" s="50"/>
      <c r="AB7197" s="50"/>
      <c r="AC7197" s="50"/>
      <c r="AD7197" s="50"/>
      <c r="AE7197" s="50"/>
      <c r="AF7197" s="50"/>
      <c r="AG7197" s="50"/>
      <c r="AH7197" s="50"/>
      <c r="AI7197" s="50"/>
      <c r="AJ7197" s="50"/>
      <c r="AK7197" s="50"/>
      <c r="AL7197" s="50"/>
      <c r="AM7197" s="50"/>
      <c r="AN7197" s="50"/>
      <c r="AO7197" s="50"/>
      <c r="AP7197" s="50"/>
      <c r="AQ7197" s="50"/>
      <c r="AR7197" s="50"/>
      <c r="AS7197" s="50"/>
      <c r="AT7197" s="50"/>
      <c r="AU7197" s="50"/>
      <c r="AV7197" s="50"/>
      <c r="AW7197" s="50"/>
      <c r="AX7197" s="50"/>
      <c r="AY7197" s="50"/>
      <c r="AZ7197" s="50"/>
      <c r="BA7197" s="50"/>
      <c r="BB7197" s="50"/>
      <c r="BC7197" s="50"/>
      <c r="BD7197" s="50"/>
      <c r="BE7197" s="50"/>
      <c r="BF7197" s="50"/>
      <c r="BG7197" s="50"/>
      <c r="BH7197" s="50"/>
      <c r="BI7197" s="50"/>
      <c r="BJ7197" s="50"/>
      <c r="BK7197" s="50"/>
      <c r="BL7197" s="50"/>
      <c r="BM7197" s="50"/>
      <c r="BN7197" s="50"/>
      <c r="BO7197" s="50"/>
      <c r="BP7197" s="50"/>
      <c r="BQ7197" s="50"/>
      <c r="BR7197" s="50"/>
      <c r="BS7197" s="50"/>
      <c r="BT7197" s="50"/>
      <c r="BU7197" s="50"/>
      <c r="BV7197" s="50"/>
      <c r="BW7197" s="50"/>
      <c r="BX7197" s="50"/>
      <c r="BY7197" s="50"/>
      <c r="BZ7197" s="50"/>
      <c r="CA7197" s="50"/>
      <c r="CB7197" s="50"/>
      <c r="CC7197" s="50"/>
      <c r="CD7197" s="50"/>
      <c r="CE7197" s="50"/>
      <c r="CF7197" s="50"/>
      <c r="CG7197" s="50"/>
      <c r="CH7197" s="50"/>
      <c r="CI7197" s="50"/>
      <c r="CJ7197" s="50"/>
      <c r="CK7197" s="50"/>
      <c r="CL7197" s="50"/>
      <c r="CM7197" s="50"/>
      <c r="CN7197" s="50"/>
      <c r="CO7197" s="50"/>
      <c r="CP7197" s="50"/>
      <c r="CQ7197" s="50"/>
      <c r="CR7197" s="50"/>
      <c r="CS7197" s="50"/>
      <c r="CT7197" s="50"/>
      <c r="CU7197" s="50"/>
      <c r="CV7197" s="50"/>
      <c r="CW7197" s="50"/>
      <c r="CX7197" s="50"/>
      <c r="CY7197" s="50"/>
      <c r="CZ7197" s="50"/>
      <c r="DA7197" s="50"/>
      <c r="DB7197" s="50"/>
      <c r="DC7197" s="50"/>
      <c r="DD7197" s="50"/>
      <c r="DE7197" s="50"/>
      <c r="DF7197" s="50"/>
      <c r="DG7197" s="50"/>
    </row>
    <row r="7198" spans="1:111" x14ac:dyDescent="0.2">
      <c r="A7198" s="185"/>
      <c r="B7198" s="186"/>
      <c r="C7198" s="186"/>
      <c r="D7198" s="54"/>
      <c r="E7198" s="310"/>
      <c r="F7198" s="192"/>
      <c r="G7198" s="192"/>
      <c r="H7198" s="50"/>
      <c r="I7198" s="50"/>
      <c r="J7198" s="50"/>
      <c r="K7198" s="50"/>
      <c r="L7198" s="50"/>
      <c r="M7198" s="50"/>
      <c r="N7198" s="50"/>
      <c r="O7198" s="50"/>
      <c r="P7198" s="50"/>
      <c r="Q7198" s="50"/>
      <c r="R7198" s="50"/>
      <c r="S7198" s="50"/>
      <c r="T7198" s="50"/>
      <c r="U7198" s="50"/>
      <c r="V7198" s="50"/>
      <c r="W7198" s="50"/>
      <c r="X7198" s="50"/>
      <c r="Y7198" s="50"/>
      <c r="Z7198" s="50"/>
      <c r="AA7198" s="50"/>
      <c r="AB7198" s="50"/>
      <c r="AC7198" s="50"/>
      <c r="AD7198" s="50"/>
      <c r="AE7198" s="50"/>
      <c r="AF7198" s="50"/>
      <c r="AG7198" s="50"/>
      <c r="AH7198" s="50"/>
      <c r="AI7198" s="50"/>
      <c r="AJ7198" s="50"/>
      <c r="AK7198" s="50"/>
      <c r="AL7198" s="50"/>
      <c r="AM7198" s="50"/>
      <c r="AN7198" s="50"/>
      <c r="AO7198" s="50"/>
      <c r="AP7198" s="50"/>
      <c r="AQ7198" s="50"/>
      <c r="AR7198" s="50"/>
      <c r="AS7198" s="50"/>
      <c r="AT7198" s="50"/>
      <c r="AU7198" s="50"/>
      <c r="AV7198" s="50"/>
      <c r="AW7198" s="50"/>
      <c r="AX7198" s="50"/>
      <c r="AY7198" s="50"/>
      <c r="AZ7198" s="50"/>
      <c r="BA7198" s="50"/>
      <c r="BB7198" s="50"/>
      <c r="BC7198" s="50"/>
      <c r="BD7198" s="50"/>
      <c r="BE7198" s="50"/>
      <c r="BF7198" s="50"/>
      <c r="BG7198" s="50"/>
      <c r="BH7198" s="50"/>
      <c r="BI7198" s="50"/>
      <c r="BJ7198" s="50"/>
      <c r="BK7198" s="50"/>
      <c r="BL7198" s="50"/>
      <c r="BM7198" s="50"/>
      <c r="BN7198" s="50"/>
      <c r="BO7198" s="50"/>
      <c r="BP7198" s="50"/>
      <c r="BQ7198" s="50"/>
      <c r="BR7198" s="50"/>
      <c r="BS7198" s="50"/>
      <c r="BT7198" s="50"/>
      <c r="BU7198" s="50"/>
      <c r="BV7198" s="50"/>
      <c r="BW7198" s="50"/>
      <c r="BX7198" s="50"/>
      <c r="BY7198" s="50"/>
      <c r="BZ7198" s="50"/>
      <c r="CA7198" s="50"/>
      <c r="CB7198" s="50"/>
      <c r="CC7198" s="50"/>
      <c r="CD7198" s="50"/>
      <c r="CE7198" s="50"/>
      <c r="CF7198" s="50"/>
      <c r="CG7198" s="50"/>
      <c r="CH7198" s="50"/>
      <c r="CI7198" s="50"/>
      <c r="CJ7198" s="50"/>
      <c r="CK7198" s="50"/>
      <c r="CL7198" s="50"/>
      <c r="CM7198" s="50"/>
      <c r="CN7198" s="50"/>
      <c r="CO7198" s="50"/>
      <c r="CP7198" s="50"/>
      <c r="CQ7198" s="50"/>
      <c r="CR7198" s="50"/>
      <c r="CS7198" s="50"/>
      <c r="CT7198" s="50"/>
      <c r="CU7198" s="50"/>
      <c r="CV7198" s="50"/>
      <c r="CW7198" s="50"/>
      <c r="CX7198" s="50"/>
      <c r="CY7198" s="50"/>
      <c r="CZ7198" s="50"/>
      <c r="DA7198" s="50"/>
      <c r="DB7198" s="50"/>
      <c r="DC7198" s="50"/>
      <c r="DD7198" s="50"/>
      <c r="DE7198" s="50"/>
      <c r="DF7198" s="50"/>
      <c r="DG7198" s="50"/>
    </row>
    <row r="7199" spans="1:111" x14ac:dyDescent="0.2">
      <c r="A7199" s="185"/>
      <c r="B7199" s="186"/>
      <c r="C7199" s="186"/>
      <c r="D7199" s="54"/>
      <c r="E7199" s="310"/>
      <c r="F7199" s="192"/>
      <c r="G7199" s="192"/>
      <c r="H7199" s="50"/>
      <c r="I7199" s="50"/>
      <c r="J7199" s="50"/>
      <c r="K7199" s="50"/>
      <c r="L7199" s="50"/>
      <c r="M7199" s="50"/>
      <c r="N7199" s="50"/>
      <c r="O7199" s="50"/>
      <c r="P7199" s="50"/>
      <c r="Q7199" s="50"/>
      <c r="R7199" s="50"/>
      <c r="S7199" s="50"/>
      <c r="T7199" s="50"/>
      <c r="U7199" s="50"/>
      <c r="V7199" s="50"/>
      <c r="W7199" s="50"/>
      <c r="X7199" s="50"/>
      <c r="Y7199" s="50"/>
      <c r="Z7199" s="50"/>
      <c r="AA7199" s="50"/>
      <c r="AB7199" s="50"/>
      <c r="AC7199" s="50"/>
      <c r="AD7199" s="50"/>
      <c r="AE7199" s="50"/>
      <c r="AF7199" s="50"/>
      <c r="AG7199" s="50"/>
      <c r="AH7199" s="50"/>
      <c r="AI7199" s="50"/>
      <c r="AJ7199" s="50"/>
      <c r="AK7199" s="50"/>
      <c r="AL7199" s="50"/>
      <c r="AM7199" s="50"/>
      <c r="AN7199" s="50"/>
      <c r="AO7199" s="50"/>
      <c r="AP7199" s="50"/>
      <c r="AQ7199" s="50"/>
      <c r="AR7199" s="50"/>
      <c r="AS7199" s="50"/>
      <c r="AT7199" s="50"/>
      <c r="AU7199" s="50"/>
      <c r="AV7199" s="50"/>
      <c r="AW7199" s="50"/>
      <c r="AX7199" s="50"/>
      <c r="AY7199" s="50"/>
      <c r="AZ7199" s="50"/>
      <c r="BA7199" s="50"/>
      <c r="BB7199" s="50"/>
      <c r="BC7199" s="50"/>
      <c r="BD7199" s="50"/>
      <c r="BE7199" s="50"/>
      <c r="BF7199" s="50"/>
      <c r="BG7199" s="50"/>
      <c r="BH7199" s="50"/>
      <c r="BI7199" s="50"/>
      <c r="BJ7199" s="50"/>
      <c r="BK7199" s="50"/>
      <c r="BL7199" s="50"/>
      <c r="BM7199" s="50"/>
      <c r="BN7199" s="50"/>
      <c r="BO7199" s="50"/>
      <c r="BP7199" s="50"/>
      <c r="BQ7199" s="50"/>
      <c r="BR7199" s="50"/>
      <c r="BS7199" s="50"/>
      <c r="BT7199" s="50"/>
      <c r="BU7199" s="50"/>
      <c r="BV7199" s="50"/>
      <c r="BW7199" s="50"/>
      <c r="BX7199" s="50"/>
      <c r="BY7199" s="50"/>
      <c r="BZ7199" s="50"/>
      <c r="CA7199" s="50"/>
      <c r="CB7199" s="50"/>
      <c r="CC7199" s="50"/>
      <c r="CD7199" s="50"/>
      <c r="CE7199" s="50"/>
      <c r="CF7199" s="50"/>
      <c r="CG7199" s="50"/>
      <c r="CH7199" s="50"/>
      <c r="CI7199" s="50"/>
      <c r="CJ7199" s="50"/>
      <c r="CK7199" s="50"/>
      <c r="CL7199" s="50"/>
      <c r="CM7199" s="50"/>
      <c r="CN7199" s="50"/>
      <c r="CO7199" s="50"/>
      <c r="CP7199" s="50"/>
      <c r="CQ7199" s="50"/>
      <c r="CR7199" s="50"/>
      <c r="CS7199" s="50"/>
      <c r="CT7199" s="50"/>
      <c r="CU7199" s="50"/>
      <c r="CV7199" s="50"/>
      <c r="CW7199" s="50"/>
      <c r="CX7199" s="50"/>
      <c r="CY7199" s="50"/>
      <c r="CZ7199" s="50"/>
      <c r="DA7199" s="50"/>
      <c r="DB7199" s="50"/>
      <c r="DC7199" s="50"/>
      <c r="DD7199" s="50"/>
      <c r="DE7199" s="50"/>
      <c r="DF7199" s="50"/>
      <c r="DG7199" s="50"/>
    </row>
    <row r="7200" spans="1:111" x14ac:dyDescent="0.2">
      <c r="A7200" s="185"/>
      <c r="B7200" s="186"/>
      <c r="C7200" s="186"/>
      <c r="D7200" s="54"/>
      <c r="E7200" s="310"/>
      <c r="F7200" s="192"/>
      <c r="G7200" s="192"/>
      <c r="H7200" s="50"/>
      <c r="I7200" s="50"/>
      <c r="J7200" s="50"/>
      <c r="K7200" s="50"/>
      <c r="L7200" s="50"/>
      <c r="M7200" s="50"/>
      <c r="N7200" s="50"/>
      <c r="O7200" s="50"/>
      <c r="P7200" s="50"/>
      <c r="Q7200" s="50"/>
      <c r="R7200" s="50"/>
      <c r="S7200" s="50"/>
      <c r="T7200" s="50"/>
      <c r="U7200" s="50"/>
      <c r="V7200" s="50"/>
      <c r="W7200" s="50"/>
      <c r="X7200" s="50"/>
      <c r="Y7200" s="50"/>
      <c r="Z7200" s="50"/>
      <c r="AA7200" s="50"/>
      <c r="AB7200" s="50"/>
      <c r="AC7200" s="50"/>
      <c r="AD7200" s="50"/>
      <c r="AE7200" s="50"/>
      <c r="AF7200" s="50"/>
      <c r="AG7200" s="50"/>
      <c r="AH7200" s="50"/>
      <c r="AI7200" s="50"/>
      <c r="AJ7200" s="50"/>
      <c r="AK7200" s="50"/>
      <c r="AL7200" s="50"/>
      <c r="AM7200" s="50"/>
      <c r="AN7200" s="50"/>
      <c r="AO7200" s="50"/>
      <c r="AP7200" s="50"/>
      <c r="AQ7200" s="50"/>
      <c r="AR7200" s="50"/>
      <c r="AS7200" s="50"/>
      <c r="AT7200" s="50"/>
      <c r="AU7200" s="50"/>
      <c r="AV7200" s="50"/>
      <c r="AW7200" s="50"/>
      <c r="AX7200" s="50"/>
      <c r="AY7200" s="50"/>
      <c r="AZ7200" s="50"/>
      <c r="BA7200" s="50"/>
      <c r="BB7200" s="50"/>
      <c r="BC7200" s="50"/>
      <c r="BD7200" s="50"/>
      <c r="BE7200" s="50"/>
      <c r="BF7200" s="50"/>
      <c r="BG7200" s="50"/>
      <c r="BH7200" s="50"/>
      <c r="BI7200" s="50"/>
      <c r="BJ7200" s="50"/>
      <c r="BK7200" s="50"/>
      <c r="BL7200" s="50"/>
      <c r="BM7200" s="50"/>
      <c r="BN7200" s="50"/>
      <c r="BO7200" s="50"/>
      <c r="BP7200" s="50"/>
      <c r="BQ7200" s="50"/>
      <c r="BR7200" s="50"/>
      <c r="BS7200" s="50"/>
      <c r="BT7200" s="50"/>
      <c r="BU7200" s="50"/>
      <c r="BV7200" s="50"/>
      <c r="BW7200" s="50"/>
      <c r="BX7200" s="50"/>
      <c r="BY7200" s="50"/>
      <c r="BZ7200" s="50"/>
      <c r="CA7200" s="50"/>
      <c r="CB7200" s="50"/>
      <c r="CC7200" s="50"/>
      <c r="CD7200" s="50"/>
      <c r="CE7200" s="50"/>
      <c r="CF7200" s="50"/>
      <c r="CG7200" s="50"/>
      <c r="CH7200" s="50"/>
      <c r="CI7200" s="50"/>
      <c r="CJ7200" s="50"/>
      <c r="CK7200" s="50"/>
      <c r="CL7200" s="50"/>
      <c r="CM7200" s="50"/>
      <c r="CN7200" s="50"/>
      <c r="CO7200" s="50"/>
      <c r="CP7200" s="50"/>
      <c r="CQ7200" s="50"/>
      <c r="CR7200" s="50"/>
      <c r="CS7200" s="50"/>
      <c r="CT7200" s="50"/>
      <c r="CU7200" s="50"/>
      <c r="CV7200" s="50"/>
      <c r="CW7200" s="50"/>
      <c r="CX7200" s="50"/>
      <c r="CY7200" s="50"/>
      <c r="CZ7200" s="50"/>
      <c r="DA7200" s="50"/>
      <c r="DB7200" s="50"/>
      <c r="DC7200" s="50"/>
      <c r="DD7200" s="50"/>
      <c r="DE7200" s="50"/>
      <c r="DF7200" s="50"/>
      <c r="DG7200" s="50"/>
    </row>
    <row r="7201" spans="1:111" x14ac:dyDescent="0.2">
      <c r="A7201" s="185"/>
      <c r="B7201" s="186"/>
      <c r="C7201" s="186"/>
      <c r="D7201" s="54"/>
      <c r="E7201" s="310"/>
      <c r="F7201" s="192"/>
      <c r="G7201" s="192"/>
      <c r="H7201" s="50"/>
      <c r="I7201" s="50"/>
      <c r="J7201" s="50"/>
      <c r="K7201" s="50"/>
      <c r="L7201" s="50"/>
      <c r="M7201" s="50"/>
      <c r="N7201" s="50"/>
      <c r="O7201" s="50"/>
      <c r="P7201" s="50"/>
      <c r="Q7201" s="50"/>
      <c r="R7201" s="50"/>
      <c r="S7201" s="50"/>
      <c r="T7201" s="50"/>
      <c r="U7201" s="50"/>
      <c r="V7201" s="50"/>
      <c r="W7201" s="50"/>
      <c r="X7201" s="50"/>
      <c r="Y7201" s="50"/>
      <c r="Z7201" s="50"/>
      <c r="AA7201" s="50"/>
      <c r="AB7201" s="50"/>
      <c r="AC7201" s="50"/>
      <c r="AD7201" s="50"/>
      <c r="AE7201" s="50"/>
      <c r="AF7201" s="50"/>
      <c r="AG7201" s="50"/>
      <c r="AH7201" s="50"/>
      <c r="AI7201" s="50"/>
      <c r="AJ7201" s="50"/>
      <c r="AK7201" s="50"/>
      <c r="AL7201" s="50"/>
      <c r="AM7201" s="50"/>
      <c r="AN7201" s="50"/>
      <c r="AO7201" s="50"/>
      <c r="AP7201" s="50"/>
      <c r="AQ7201" s="50"/>
      <c r="AR7201" s="50"/>
      <c r="AS7201" s="50"/>
      <c r="AT7201" s="50"/>
      <c r="AU7201" s="50"/>
      <c r="AV7201" s="50"/>
      <c r="AW7201" s="50"/>
      <c r="AX7201" s="50"/>
      <c r="AY7201" s="50"/>
      <c r="AZ7201" s="50"/>
      <c r="BA7201" s="50"/>
      <c r="BB7201" s="50"/>
      <c r="BC7201" s="50"/>
      <c r="BD7201" s="50"/>
      <c r="BE7201" s="50"/>
      <c r="BF7201" s="50"/>
      <c r="BG7201" s="50"/>
      <c r="BH7201" s="50"/>
      <c r="BI7201" s="50"/>
      <c r="BJ7201" s="50"/>
      <c r="BK7201" s="50"/>
      <c r="BL7201" s="50"/>
      <c r="BM7201" s="50"/>
      <c r="BN7201" s="50"/>
      <c r="BO7201" s="50"/>
      <c r="BP7201" s="50"/>
      <c r="BQ7201" s="50"/>
      <c r="BR7201" s="50"/>
      <c r="BS7201" s="50"/>
      <c r="BT7201" s="50"/>
      <c r="BU7201" s="50"/>
      <c r="BV7201" s="50"/>
      <c r="BW7201" s="50"/>
      <c r="BX7201" s="50"/>
      <c r="BY7201" s="50"/>
      <c r="BZ7201" s="50"/>
      <c r="CA7201" s="50"/>
      <c r="CB7201" s="50"/>
      <c r="CC7201" s="50"/>
      <c r="CD7201" s="50"/>
      <c r="CE7201" s="50"/>
      <c r="CF7201" s="50"/>
      <c r="CG7201" s="50"/>
      <c r="CH7201" s="50"/>
      <c r="CI7201" s="50"/>
      <c r="CJ7201" s="50"/>
      <c r="CK7201" s="50"/>
      <c r="CL7201" s="50"/>
      <c r="CM7201" s="50"/>
      <c r="CN7201" s="50"/>
      <c r="CO7201" s="50"/>
      <c r="CP7201" s="50"/>
      <c r="CQ7201" s="50"/>
      <c r="CR7201" s="50"/>
      <c r="CS7201" s="50"/>
      <c r="CT7201" s="50"/>
      <c r="CU7201" s="50"/>
      <c r="CV7201" s="50"/>
      <c r="CW7201" s="50"/>
      <c r="CX7201" s="50"/>
      <c r="CY7201" s="50"/>
      <c r="CZ7201" s="50"/>
      <c r="DA7201" s="50"/>
      <c r="DB7201" s="50"/>
      <c r="DC7201" s="50"/>
      <c r="DD7201" s="50"/>
      <c r="DE7201" s="50"/>
      <c r="DF7201" s="50"/>
      <c r="DG7201" s="50"/>
    </row>
    <row r="7202" spans="1:111" x14ac:dyDescent="0.2">
      <c r="A7202" s="185"/>
      <c r="B7202" s="186"/>
      <c r="C7202" s="186"/>
      <c r="D7202" s="54"/>
      <c r="E7202" s="310"/>
      <c r="F7202" s="192"/>
      <c r="G7202" s="192"/>
      <c r="H7202" s="50"/>
      <c r="I7202" s="50"/>
      <c r="J7202" s="50"/>
      <c r="K7202" s="50"/>
      <c r="L7202" s="50"/>
      <c r="M7202" s="50"/>
      <c r="N7202" s="50"/>
      <c r="O7202" s="50"/>
      <c r="P7202" s="50"/>
      <c r="Q7202" s="50"/>
      <c r="R7202" s="50"/>
      <c r="S7202" s="50"/>
      <c r="T7202" s="50"/>
      <c r="U7202" s="50"/>
      <c r="V7202" s="50"/>
      <c r="W7202" s="50"/>
      <c r="X7202" s="50"/>
      <c r="Y7202" s="50"/>
      <c r="Z7202" s="50"/>
      <c r="AA7202" s="50"/>
      <c r="AB7202" s="50"/>
      <c r="AC7202" s="50"/>
      <c r="AD7202" s="50"/>
      <c r="AE7202" s="50"/>
      <c r="AF7202" s="50"/>
      <c r="AG7202" s="50"/>
      <c r="AH7202" s="50"/>
      <c r="AI7202" s="50"/>
      <c r="AJ7202" s="50"/>
      <c r="AK7202" s="50"/>
      <c r="AL7202" s="50"/>
      <c r="AM7202" s="50"/>
      <c r="AN7202" s="50"/>
      <c r="AO7202" s="50"/>
      <c r="AP7202" s="50"/>
      <c r="AQ7202" s="50"/>
      <c r="AR7202" s="50"/>
      <c r="AS7202" s="50"/>
      <c r="AT7202" s="50"/>
      <c r="AU7202" s="50"/>
      <c r="AV7202" s="50"/>
      <c r="AW7202" s="50"/>
      <c r="AX7202" s="50"/>
      <c r="AY7202" s="50"/>
      <c r="AZ7202" s="50"/>
      <c r="BA7202" s="50"/>
      <c r="BB7202" s="50"/>
      <c r="BC7202" s="50"/>
      <c r="BD7202" s="50"/>
      <c r="BE7202" s="50"/>
      <c r="BF7202" s="50"/>
      <c r="BG7202" s="50"/>
      <c r="BH7202" s="50"/>
      <c r="BI7202" s="50"/>
      <c r="BJ7202" s="50"/>
      <c r="BK7202" s="50"/>
      <c r="BL7202" s="50"/>
      <c r="BM7202" s="50"/>
      <c r="BN7202" s="50"/>
      <c r="BO7202" s="50"/>
      <c r="BP7202" s="50"/>
      <c r="BQ7202" s="50"/>
      <c r="BR7202" s="50"/>
      <c r="BS7202" s="50"/>
      <c r="BT7202" s="50"/>
      <c r="BU7202" s="50"/>
      <c r="BV7202" s="50"/>
      <c r="BW7202" s="50"/>
      <c r="BX7202" s="50"/>
      <c r="BY7202" s="50"/>
      <c r="BZ7202" s="50"/>
      <c r="CA7202" s="50"/>
      <c r="CB7202" s="50"/>
      <c r="CC7202" s="50"/>
      <c r="CD7202" s="50"/>
      <c r="CE7202" s="50"/>
      <c r="CF7202" s="50"/>
      <c r="CG7202" s="50"/>
      <c r="CH7202" s="50"/>
      <c r="CI7202" s="50"/>
      <c r="CJ7202" s="50"/>
      <c r="CK7202" s="50"/>
      <c r="CL7202" s="50"/>
      <c r="CM7202" s="50"/>
      <c r="CN7202" s="50"/>
      <c r="CO7202" s="50"/>
      <c r="CP7202" s="50"/>
      <c r="CQ7202" s="50"/>
      <c r="CR7202" s="50"/>
      <c r="CS7202" s="50"/>
      <c r="CT7202" s="50"/>
      <c r="CU7202" s="50"/>
      <c r="CV7202" s="50"/>
      <c r="CW7202" s="50"/>
      <c r="CX7202" s="50"/>
      <c r="CY7202" s="50"/>
      <c r="CZ7202" s="50"/>
      <c r="DA7202" s="50"/>
      <c r="DB7202" s="50"/>
      <c r="DC7202" s="50"/>
      <c r="DD7202" s="50"/>
      <c r="DE7202" s="50"/>
      <c r="DF7202" s="50"/>
      <c r="DG7202" s="50"/>
    </row>
    <row r="7203" spans="1:111" x14ac:dyDescent="0.2">
      <c r="A7203" s="185"/>
      <c r="B7203" s="186"/>
      <c r="C7203" s="186"/>
      <c r="D7203" s="54"/>
      <c r="E7203" s="310"/>
      <c r="F7203" s="192"/>
      <c r="G7203" s="192"/>
      <c r="H7203" s="50"/>
      <c r="I7203" s="50"/>
      <c r="J7203" s="50"/>
      <c r="K7203" s="50"/>
      <c r="L7203" s="50"/>
      <c r="M7203" s="50"/>
      <c r="N7203" s="50"/>
      <c r="O7203" s="50"/>
      <c r="P7203" s="50"/>
      <c r="Q7203" s="50"/>
      <c r="R7203" s="50"/>
      <c r="S7203" s="50"/>
      <c r="T7203" s="50"/>
      <c r="U7203" s="50"/>
      <c r="V7203" s="50"/>
      <c r="W7203" s="50"/>
      <c r="X7203" s="50"/>
      <c r="Y7203" s="50"/>
      <c r="Z7203" s="50"/>
      <c r="AA7203" s="50"/>
      <c r="AB7203" s="50"/>
      <c r="AC7203" s="50"/>
      <c r="AD7203" s="50"/>
      <c r="AE7203" s="50"/>
      <c r="AF7203" s="50"/>
      <c r="AG7203" s="50"/>
      <c r="AH7203" s="50"/>
      <c r="AI7203" s="50"/>
      <c r="AJ7203" s="50"/>
      <c r="AK7203" s="50"/>
      <c r="AL7203" s="50"/>
      <c r="AM7203" s="50"/>
      <c r="AN7203" s="50"/>
      <c r="AO7203" s="50"/>
      <c r="AP7203" s="50"/>
      <c r="AQ7203" s="50"/>
      <c r="AR7203" s="50"/>
      <c r="AS7203" s="50"/>
      <c r="AT7203" s="50"/>
      <c r="AU7203" s="50"/>
      <c r="AV7203" s="50"/>
      <c r="AW7203" s="50"/>
      <c r="AX7203" s="50"/>
      <c r="AY7203" s="50"/>
      <c r="AZ7203" s="50"/>
      <c r="BA7203" s="50"/>
      <c r="BB7203" s="50"/>
      <c r="BC7203" s="50"/>
      <c r="BD7203" s="50"/>
      <c r="BE7203" s="50"/>
      <c r="BF7203" s="50"/>
      <c r="BG7203" s="50"/>
      <c r="BH7203" s="50"/>
      <c r="BI7203" s="50"/>
      <c r="BJ7203" s="50"/>
      <c r="BK7203" s="50"/>
      <c r="BL7203" s="50"/>
      <c r="BM7203" s="50"/>
      <c r="BN7203" s="50"/>
      <c r="BO7203" s="50"/>
      <c r="BP7203" s="50"/>
      <c r="BQ7203" s="50"/>
      <c r="BR7203" s="50"/>
      <c r="BS7203" s="50"/>
      <c r="BT7203" s="50"/>
      <c r="BU7203" s="50"/>
      <c r="BV7203" s="50"/>
      <c r="BW7203" s="50"/>
      <c r="BX7203" s="50"/>
      <c r="BY7203" s="50"/>
      <c r="BZ7203" s="50"/>
      <c r="CA7203" s="50"/>
      <c r="CB7203" s="50"/>
      <c r="CC7203" s="50"/>
      <c r="CD7203" s="50"/>
      <c r="CE7203" s="50"/>
      <c r="CF7203" s="50"/>
      <c r="CG7203" s="50"/>
      <c r="CH7203" s="50"/>
      <c r="CI7203" s="50"/>
      <c r="CJ7203" s="50"/>
      <c r="CK7203" s="50"/>
      <c r="CL7203" s="50"/>
      <c r="CM7203" s="50"/>
      <c r="CN7203" s="50"/>
      <c r="CO7203" s="50"/>
      <c r="CP7203" s="50"/>
      <c r="CQ7203" s="50"/>
      <c r="CR7203" s="50"/>
      <c r="CS7203" s="50"/>
      <c r="CT7203" s="50"/>
      <c r="CU7203" s="50"/>
      <c r="CV7203" s="50"/>
      <c r="CW7203" s="50"/>
      <c r="CX7203" s="50"/>
      <c r="CY7203" s="50"/>
      <c r="CZ7203" s="50"/>
      <c r="DA7203" s="50"/>
      <c r="DB7203" s="50"/>
      <c r="DC7203" s="50"/>
      <c r="DD7203" s="50"/>
      <c r="DE7203" s="50"/>
      <c r="DF7203" s="50"/>
      <c r="DG7203" s="50"/>
    </row>
    <row r="7204" spans="1:111" x14ac:dyDescent="0.2">
      <c r="A7204" s="185"/>
      <c r="B7204" s="186"/>
      <c r="C7204" s="186"/>
      <c r="D7204" s="54"/>
      <c r="E7204" s="310"/>
      <c r="F7204" s="192"/>
      <c r="G7204" s="192"/>
      <c r="H7204" s="50"/>
      <c r="I7204" s="50"/>
      <c r="J7204" s="50"/>
      <c r="K7204" s="50"/>
      <c r="L7204" s="50"/>
      <c r="M7204" s="50"/>
      <c r="N7204" s="50"/>
      <c r="O7204" s="50"/>
      <c r="P7204" s="50"/>
      <c r="Q7204" s="50"/>
      <c r="R7204" s="50"/>
      <c r="S7204" s="50"/>
      <c r="T7204" s="50"/>
      <c r="U7204" s="50"/>
      <c r="V7204" s="50"/>
      <c r="W7204" s="50"/>
      <c r="X7204" s="50"/>
      <c r="Y7204" s="50"/>
      <c r="Z7204" s="50"/>
      <c r="AA7204" s="50"/>
      <c r="AB7204" s="50"/>
      <c r="AC7204" s="50"/>
      <c r="AD7204" s="50"/>
      <c r="AE7204" s="50"/>
      <c r="AF7204" s="50"/>
      <c r="AG7204" s="50"/>
      <c r="AH7204" s="50"/>
      <c r="AI7204" s="50"/>
      <c r="AJ7204" s="50"/>
      <c r="AK7204" s="50"/>
      <c r="AL7204" s="50"/>
      <c r="AM7204" s="50"/>
      <c r="AN7204" s="50"/>
      <c r="AO7204" s="50"/>
      <c r="AP7204" s="50"/>
      <c r="AQ7204" s="50"/>
      <c r="AR7204" s="50"/>
      <c r="AS7204" s="50"/>
      <c r="AT7204" s="50"/>
      <c r="AU7204" s="50"/>
      <c r="AV7204" s="50"/>
      <c r="AW7204" s="50"/>
      <c r="AX7204" s="50"/>
      <c r="AY7204" s="50"/>
      <c r="AZ7204" s="50"/>
      <c r="BA7204" s="50"/>
      <c r="BB7204" s="50"/>
      <c r="BC7204" s="50"/>
      <c r="BD7204" s="50"/>
      <c r="BE7204" s="50"/>
      <c r="BF7204" s="50"/>
      <c r="BG7204" s="50"/>
      <c r="BH7204" s="50"/>
      <c r="BI7204" s="50"/>
      <c r="BJ7204" s="50"/>
      <c r="BK7204" s="50"/>
      <c r="BL7204" s="50"/>
      <c r="BM7204" s="50"/>
      <c r="BN7204" s="50"/>
      <c r="BO7204" s="50"/>
      <c r="BP7204" s="50"/>
      <c r="BQ7204" s="50"/>
      <c r="BR7204" s="50"/>
      <c r="BS7204" s="50"/>
      <c r="BT7204" s="50"/>
      <c r="BU7204" s="50"/>
      <c r="BV7204" s="50"/>
      <c r="BW7204" s="50"/>
      <c r="BX7204" s="50"/>
      <c r="BY7204" s="50"/>
      <c r="BZ7204" s="50"/>
      <c r="CA7204" s="50"/>
      <c r="CB7204" s="50"/>
      <c r="CC7204" s="50"/>
      <c r="CD7204" s="50"/>
      <c r="CE7204" s="50"/>
      <c r="CF7204" s="50"/>
      <c r="CG7204" s="50"/>
      <c r="CH7204" s="50"/>
      <c r="CI7204" s="50"/>
      <c r="CJ7204" s="50"/>
      <c r="CK7204" s="50"/>
      <c r="CL7204" s="50"/>
      <c r="CM7204" s="50"/>
      <c r="CN7204" s="50"/>
      <c r="CO7204" s="50"/>
      <c r="CP7204" s="50"/>
      <c r="CQ7204" s="50"/>
      <c r="CR7204" s="50"/>
      <c r="CS7204" s="50"/>
      <c r="CT7204" s="50"/>
      <c r="CU7204" s="50"/>
      <c r="CV7204" s="50"/>
      <c r="CW7204" s="50"/>
      <c r="CX7204" s="50"/>
      <c r="CY7204" s="50"/>
      <c r="CZ7204" s="50"/>
      <c r="DA7204" s="50"/>
      <c r="DB7204" s="50"/>
      <c r="DC7204" s="50"/>
      <c r="DD7204" s="50"/>
      <c r="DE7204" s="50"/>
      <c r="DF7204" s="50"/>
      <c r="DG7204" s="50"/>
    </row>
    <row r="7205" spans="1:111" x14ac:dyDescent="0.2">
      <c r="A7205" s="185"/>
      <c r="B7205" s="186"/>
      <c r="C7205" s="186"/>
      <c r="D7205" s="54"/>
      <c r="E7205" s="310"/>
      <c r="F7205" s="192"/>
      <c r="G7205" s="192"/>
      <c r="H7205" s="50"/>
      <c r="I7205" s="50"/>
      <c r="J7205" s="50"/>
      <c r="K7205" s="50"/>
      <c r="L7205" s="50"/>
      <c r="M7205" s="50"/>
      <c r="N7205" s="50"/>
      <c r="O7205" s="50"/>
      <c r="P7205" s="50"/>
      <c r="Q7205" s="50"/>
      <c r="R7205" s="50"/>
      <c r="S7205" s="50"/>
      <c r="T7205" s="50"/>
      <c r="U7205" s="50"/>
      <c r="V7205" s="50"/>
      <c r="W7205" s="50"/>
      <c r="X7205" s="50"/>
      <c r="Y7205" s="50"/>
      <c r="Z7205" s="50"/>
      <c r="AA7205" s="50"/>
      <c r="AB7205" s="50"/>
      <c r="AC7205" s="50"/>
      <c r="AD7205" s="50"/>
      <c r="AE7205" s="50"/>
      <c r="AF7205" s="50"/>
      <c r="AG7205" s="50"/>
      <c r="AH7205" s="50"/>
      <c r="AI7205" s="50"/>
      <c r="AJ7205" s="50"/>
      <c r="AK7205" s="50"/>
      <c r="AL7205" s="50"/>
      <c r="AM7205" s="50"/>
      <c r="AN7205" s="50"/>
      <c r="AO7205" s="50"/>
      <c r="AP7205" s="50"/>
      <c r="AQ7205" s="50"/>
      <c r="AR7205" s="50"/>
      <c r="AS7205" s="50"/>
      <c r="AT7205" s="50"/>
      <c r="AU7205" s="50"/>
      <c r="AV7205" s="50"/>
      <c r="AW7205" s="50"/>
      <c r="AX7205" s="50"/>
      <c r="AY7205" s="50"/>
      <c r="AZ7205" s="50"/>
      <c r="BA7205" s="50"/>
      <c r="BB7205" s="50"/>
      <c r="BC7205" s="50"/>
      <c r="BD7205" s="50"/>
      <c r="BE7205" s="50"/>
      <c r="BF7205" s="50"/>
      <c r="BG7205" s="50"/>
      <c r="BH7205" s="50"/>
      <c r="BI7205" s="50"/>
      <c r="BJ7205" s="50"/>
      <c r="BK7205" s="50"/>
      <c r="BL7205" s="50"/>
      <c r="BM7205" s="50"/>
      <c r="BN7205" s="50"/>
      <c r="BO7205" s="50"/>
      <c r="BP7205" s="50"/>
      <c r="BQ7205" s="50"/>
      <c r="BR7205" s="50"/>
      <c r="BS7205" s="50"/>
      <c r="BT7205" s="50"/>
      <c r="BU7205" s="50"/>
      <c r="BV7205" s="50"/>
      <c r="BW7205" s="50"/>
      <c r="BX7205" s="50"/>
      <c r="BY7205" s="50"/>
      <c r="BZ7205" s="50"/>
      <c r="CA7205" s="50"/>
      <c r="CB7205" s="50"/>
      <c r="CC7205" s="50"/>
      <c r="CD7205" s="50"/>
      <c r="CE7205" s="50"/>
      <c r="CF7205" s="50"/>
      <c r="CG7205" s="50"/>
      <c r="CH7205" s="50"/>
      <c r="CI7205" s="50"/>
      <c r="CJ7205" s="50"/>
      <c r="CK7205" s="50"/>
      <c r="CL7205" s="50"/>
      <c r="CM7205" s="50"/>
      <c r="CN7205" s="50"/>
      <c r="CO7205" s="50"/>
      <c r="CP7205" s="50"/>
      <c r="CQ7205" s="50"/>
      <c r="CR7205" s="50"/>
      <c r="CS7205" s="50"/>
      <c r="CT7205" s="50"/>
      <c r="CU7205" s="50"/>
      <c r="CV7205" s="50"/>
      <c r="CW7205" s="50"/>
      <c r="CX7205" s="50"/>
      <c r="CY7205" s="50"/>
      <c r="CZ7205" s="50"/>
      <c r="DA7205" s="50"/>
      <c r="DB7205" s="50"/>
      <c r="DC7205" s="50"/>
      <c r="DD7205" s="50"/>
      <c r="DE7205" s="50"/>
      <c r="DF7205" s="50"/>
      <c r="DG7205" s="50"/>
    </row>
    <row r="7206" spans="1:111" x14ac:dyDescent="0.2">
      <c r="A7206" s="185"/>
      <c r="B7206" s="186"/>
      <c r="C7206" s="186"/>
      <c r="D7206" s="54"/>
      <c r="E7206" s="310"/>
      <c r="F7206" s="192"/>
      <c r="G7206" s="192"/>
      <c r="H7206" s="50"/>
      <c r="I7206" s="50"/>
      <c r="J7206" s="50"/>
      <c r="K7206" s="50"/>
      <c r="L7206" s="50"/>
      <c r="M7206" s="50"/>
      <c r="N7206" s="50"/>
      <c r="O7206" s="50"/>
      <c r="P7206" s="50"/>
      <c r="Q7206" s="50"/>
      <c r="R7206" s="50"/>
      <c r="S7206" s="50"/>
      <c r="T7206" s="50"/>
      <c r="U7206" s="50"/>
      <c r="V7206" s="50"/>
      <c r="W7206" s="50"/>
      <c r="X7206" s="50"/>
      <c r="Y7206" s="50"/>
      <c r="Z7206" s="50"/>
      <c r="AA7206" s="50"/>
      <c r="AB7206" s="50"/>
      <c r="AC7206" s="50"/>
      <c r="AD7206" s="50"/>
      <c r="AE7206" s="50"/>
      <c r="AF7206" s="50"/>
      <c r="AG7206" s="50"/>
      <c r="AH7206" s="50"/>
      <c r="AI7206" s="50"/>
      <c r="AJ7206" s="50"/>
      <c r="AK7206" s="50"/>
      <c r="AL7206" s="50"/>
      <c r="AM7206" s="50"/>
      <c r="AN7206" s="50"/>
      <c r="AO7206" s="50"/>
      <c r="AP7206" s="50"/>
      <c r="AQ7206" s="50"/>
      <c r="AR7206" s="50"/>
      <c r="AS7206" s="50"/>
      <c r="AT7206" s="50"/>
      <c r="AU7206" s="50"/>
      <c r="AV7206" s="50"/>
      <c r="AW7206" s="50"/>
      <c r="AX7206" s="50"/>
      <c r="AY7206" s="50"/>
      <c r="AZ7206" s="50"/>
      <c r="BA7206" s="50"/>
      <c r="BB7206" s="50"/>
      <c r="BC7206" s="50"/>
      <c r="BD7206" s="50"/>
      <c r="BE7206" s="50"/>
      <c r="BF7206" s="50"/>
      <c r="BG7206" s="50"/>
      <c r="BH7206" s="50"/>
      <c r="BI7206" s="50"/>
      <c r="BJ7206" s="50"/>
      <c r="BK7206" s="50"/>
      <c r="BL7206" s="50"/>
      <c r="BM7206" s="50"/>
      <c r="BN7206" s="50"/>
      <c r="BO7206" s="50"/>
      <c r="BP7206" s="50"/>
      <c r="BQ7206" s="50"/>
      <c r="BR7206" s="50"/>
      <c r="BS7206" s="50"/>
      <c r="BT7206" s="50"/>
      <c r="BU7206" s="50"/>
      <c r="BV7206" s="50"/>
      <c r="BW7206" s="50"/>
      <c r="BX7206" s="50"/>
      <c r="BY7206" s="50"/>
      <c r="BZ7206" s="50"/>
      <c r="CA7206" s="50"/>
      <c r="CB7206" s="50"/>
      <c r="CC7206" s="50"/>
      <c r="CD7206" s="50"/>
      <c r="CE7206" s="50"/>
      <c r="CF7206" s="50"/>
      <c r="CG7206" s="50"/>
      <c r="CH7206" s="50"/>
      <c r="CI7206" s="50"/>
      <c r="CJ7206" s="50"/>
      <c r="CK7206" s="50"/>
      <c r="CL7206" s="50"/>
      <c r="CM7206" s="50"/>
      <c r="CN7206" s="50"/>
      <c r="CO7206" s="50"/>
      <c r="CP7206" s="50"/>
      <c r="CQ7206" s="50"/>
      <c r="CR7206" s="50"/>
      <c r="CS7206" s="50"/>
      <c r="CT7206" s="50"/>
      <c r="CU7206" s="50"/>
      <c r="CV7206" s="50"/>
      <c r="CW7206" s="50"/>
      <c r="CX7206" s="50"/>
      <c r="CY7206" s="50"/>
      <c r="CZ7206" s="50"/>
      <c r="DA7206" s="50"/>
      <c r="DB7206" s="50"/>
      <c r="DC7206" s="50"/>
      <c r="DD7206" s="50"/>
      <c r="DE7206" s="50"/>
      <c r="DF7206" s="50"/>
      <c r="DG7206" s="50"/>
    </row>
    <row r="7207" spans="1:111" x14ac:dyDescent="0.2">
      <c r="A7207" s="185"/>
      <c r="B7207" s="186"/>
      <c r="C7207" s="186"/>
      <c r="D7207" s="54"/>
      <c r="E7207" s="310"/>
      <c r="F7207" s="192"/>
      <c r="G7207" s="192"/>
      <c r="H7207" s="50"/>
      <c r="I7207" s="50"/>
      <c r="J7207" s="50"/>
      <c r="K7207" s="50"/>
      <c r="L7207" s="50"/>
      <c r="M7207" s="50"/>
      <c r="N7207" s="50"/>
      <c r="O7207" s="50"/>
      <c r="P7207" s="50"/>
      <c r="Q7207" s="50"/>
      <c r="R7207" s="50"/>
      <c r="S7207" s="50"/>
      <c r="T7207" s="50"/>
      <c r="U7207" s="50"/>
      <c r="V7207" s="50"/>
      <c r="W7207" s="50"/>
      <c r="X7207" s="50"/>
      <c r="Y7207" s="50"/>
      <c r="Z7207" s="50"/>
      <c r="AA7207" s="50"/>
      <c r="AB7207" s="50"/>
      <c r="AC7207" s="50"/>
      <c r="AD7207" s="50"/>
      <c r="AE7207" s="50"/>
      <c r="AF7207" s="50"/>
      <c r="AG7207" s="50"/>
      <c r="AH7207" s="50"/>
      <c r="AI7207" s="50"/>
      <c r="AJ7207" s="50"/>
      <c r="AK7207" s="50"/>
      <c r="AL7207" s="50"/>
      <c r="AM7207" s="50"/>
      <c r="AN7207" s="50"/>
      <c r="AO7207" s="50"/>
      <c r="AP7207" s="50"/>
      <c r="AQ7207" s="50"/>
      <c r="AR7207" s="50"/>
      <c r="AS7207" s="50"/>
      <c r="AT7207" s="50"/>
      <c r="AU7207" s="50"/>
      <c r="AV7207" s="50"/>
      <c r="AW7207" s="50"/>
      <c r="AX7207" s="50"/>
      <c r="AY7207" s="50"/>
      <c r="AZ7207" s="50"/>
      <c r="BA7207" s="50"/>
      <c r="BB7207" s="50"/>
      <c r="BC7207" s="50"/>
      <c r="BD7207" s="50"/>
      <c r="BE7207" s="50"/>
      <c r="BF7207" s="50"/>
      <c r="BG7207" s="50"/>
      <c r="BH7207" s="50"/>
      <c r="BI7207" s="50"/>
      <c r="BJ7207" s="50"/>
      <c r="BK7207" s="50"/>
      <c r="BL7207" s="50"/>
      <c r="BM7207" s="50"/>
      <c r="BN7207" s="50"/>
      <c r="BO7207" s="50"/>
      <c r="BP7207" s="50"/>
      <c r="BQ7207" s="50"/>
      <c r="BR7207" s="50"/>
      <c r="BS7207" s="50"/>
      <c r="BT7207" s="50"/>
      <c r="BU7207" s="50"/>
      <c r="BV7207" s="50"/>
      <c r="BW7207" s="50"/>
      <c r="BX7207" s="50"/>
      <c r="BY7207" s="50"/>
      <c r="BZ7207" s="50"/>
      <c r="CA7207" s="50"/>
      <c r="CB7207" s="50"/>
      <c r="CC7207" s="50"/>
      <c r="CD7207" s="50"/>
      <c r="CE7207" s="50"/>
      <c r="CF7207" s="50"/>
      <c r="CG7207" s="50"/>
      <c r="CH7207" s="50"/>
      <c r="CI7207" s="50"/>
      <c r="CJ7207" s="50"/>
      <c r="CK7207" s="50"/>
      <c r="CL7207" s="50"/>
      <c r="CM7207" s="50"/>
      <c r="CN7207" s="50"/>
      <c r="CO7207" s="50"/>
      <c r="CP7207" s="50"/>
      <c r="CQ7207" s="50"/>
      <c r="CR7207" s="50"/>
      <c r="CS7207" s="50"/>
      <c r="CT7207" s="50"/>
      <c r="CU7207" s="50"/>
      <c r="CV7207" s="50"/>
      <c r="CW7207" s="50"/>
      <c r="CX7207" s="50"/>
      <c r="CY7207" s="50"/>
      <c r="CZ7207" s="50"/>
      <c r="DA7207" s="50"/>
      <c r="DB7207" s="50"/>
      <c r="DC7207" s="50"/>
      <c r="DD7207" s="50"/>
      <c r="DE7207" s="50"/>
      <c r="DF7207" s="50"/>
      <c r="DG7207" s="50"/>
    </row>
    <row r="7208" spans="1:111" x14ac:dyDescent="0.2">
      <c r="A7208" s="185"/>
      <c r="B7208" s="186"/>
      <c r="C7208" s="186"/>
      <c r="D7208" s="54"/>
      <c r="E7208" s="310"/>
      <c r="F7208" s="192"/>
      <c r="G7208" s="192"/>
      <c r="H7208" s="50"/>
      <c r="I7208" s="50"/>
      <c r="J7208" s="50"/>
      <c r="K7208" s="50"/>
      <c r="L7208" s="50"/>
      <c r="M7208" s="50"/>
      <c r="N7208" s="50"/>
      <c r="O7208" s="50"/>
      <c r="P7208" s="50"/>
      <c r="Q7208" s="50"/>
      <c r="R7208" s="50"/>
      <c r="S7208" s="50"/>
      <c r="T7208" s="50"/>
      <c r="U7208" s="50"/>
      <c r="V7208" s="50"/>
      <c r="W7208" s="50"/>
      <c r="X7208" s="50"/>
      <c r="Y7208" s="50"/>
      <c r="Z7208" s="50"/>
      <c r="AA7208" s="50"/>
      <c r="AB7208" s="50"/>
      <c r="AC7208" s="50"/>
      <c r="AD7208" s="50"/>
      <c r="AE7208" s="50"/>
      <c r="AF7208" s="50"/>
      <c r="AG7208" s="50"/>
      <c r="AH7208" s="50"/>
      <c r="AI7208" s="50"/>
      <c r="AJ7208" s="50"/>
      <c r="AK7208" s="50"/>
      <c r="AL7208" s="50"/>
      <c r="AM7208" s="50"/>
      <c r="AN7208" s="50"/>
      <c r="AO7208" s="50"/>
      <c r="AP7208" s="50"/>
      <c r="AQ7208" s="50"/>
      <c r="AR7208" s="50"/>
      <c r="AS7208" s="50"/>
      <c r="AT7208" s="50"/>
      <c r="AU7208" s="50"/>
      <c r="AV7208" s="50"/>
      <c r="AW7208" s="50"/>
      <c r="AX7208" s="50"/>
      <c r="AY7208" s="50"/>
      <c r="AZ7208" s="50"/>
      <c r="BA7208" s="50"/>
      <c r="BB7208" s="50"/>
      <c r="BC7208" s="50"/>
      <c r="BD7208" s="50"/>
      <c r="BE7208" s="50"/>
      <c r="BF7208" s="50"/>
      <c r="BG7208" s="50"/>
      <c r="BH7208" s="50"/>
      <c r="BI7208" s="50"/>
      <c r="BJ7208" s="50"/>
      <c r="BK7208" s="50"/>
      <c r="BL7208" s="50"/>
      <c r="BM7208" s="50"/>
      <c r="BN7208" s="50"/>
      <c r="BO7208" s="50"/>
      <c r="BP7208" s="50"/>
      <c r="BQ7208" s="50"/>
      <c r="BR7208" s="50"/>
      <c r="BS7208" s="50"/>
      <c r="BT7208" s="50"/>
      <c r="BU7208" s="50"/>
      <c r="BV7208" s="50"/>
      <c r="BW7208" s="50"/>
      <c r="BX7208" s="50"/>
      <c r="BY7208" s="50"/>
      <c r="BZ7208" s="50"/>
      <c r="CA7208" s="50"/>
      <c r="CB7208" s="50"/>
      <c r="CC7208" s="50"/>
      <c r="CD7208" s="50"/>
      <c r="CE7208" s="50"/>
      <c r="CF7208" s="50"/>
      <c r="CG7208" s="50"/>
      <c r="CH7208" s="50"/>
      <c r="CI7208" s="50"/>
      <c r="CJ7208" s="50"/>
      <c r="CK7208" s="50"/>
      <c r="CL7208" s="50"/>
      <c r="CM7208" s="50"/>
      <c r="CN7208" s="50"/>
      <c r="CO7208" s="50"/>
      <c r="CP7208" s="50"/>
      <c r="CQ7208" s="50"/>
      <c r="CR7208" s="50"/>
      <c r="CS7208" s="50"/>
      <c r="CT7208" s="50"/>
      <c r="CU7208" s="50"/>
      <c r="CV7208" s="50"/>
      <c r="CW7208" s="50"/>
      <c r="CX7208" s="50"/>
      <c r="CY7208" s="50"/>
      <c r="CZ7208" s="50"/>
      <c r="DA7208" s="50"/>
      <c r="DB7208" s="50"/>
      <c r="DC7208" s="50"/>
      <c r="DD7208" s="50"/>
      <c r="DE7208" s="50"/>
      <c r="DF7208" s="50"/>
      <c r="DG7208" s="50"/>
    </row>
    <row r="7209" spans="1:111" x14ac:dyDescent="0.2">
      <c r="A7209" s="185"/>
      <c r="B7209" s="186"/>
      <c r="C7209" s="186"/>
      <c r="D7209" s="54"/>
      <c r="E7209" s="310"/>
      <c r="F7209" s="192"/>
      <c r="G7209" s="192"/>
      <c r="H7209" s="50"/>
      <c r="I7209" s="50"/>
      <c r="J7209" s="50"/>
      <c r="K7209" s="50"/>
      <c r="L7209" s="50"/>
      <c r="M7209" s="50"/>
      <c r="N7209" s="50"/>
      <c r="O7209" s="50"/>
      <c r="P7209" s="50"/>
      <c r="Q7209" s="50"/>
      <c r="R7209" s="50"/>
      <c r="S7209" s="50"/>
      <c r="T7209" s="50"/>
      <c r="U7209" s="50"/>
      <c r="V7209" s="50"/>
      <c r="W7209" s="50"/>
      <c r="X7209" s="50"/>
      <c r="Y7209" s="50"/>
      <c r="Z7209" s="50"/>
      <c r="AA7209" s="50"/>
      <c r="AB7209" s="50"/>
      <c r="AC7209" s="50"/>
      <c r="AD7209" s="50"/>
      <c r="AE7209" s="50"/>
      <c r="AF7209" s="50"/>
      <c r="AG7209" s="50"/>
      <c r="AH7209" s="50"/>
      <c r="AI7209" s="50"/>
      <c r="AJ7209" s="50"/>
      <c r="AK7209" s="50"/>
      <c r="AL7209" s="50"/>
      <c r="AM7209" s="50"/>
      <c r="AN7209" s="50"/>
      <c r="AO7209" s="50"/>
      <c r="AP7209" s="50"/>
      <c r="AQ7209" s="50"/>
      <c r="AR7209" s="50"/>
      <c r="AS7209" s="50"/>
      <c r="AT7209" s="50"/>
      <c r="AU7209" s="50"/>
      <c r="AV7209" s="50"/>
      <c r="AW7209" s="50"/>
      <c r="AX7209" s="50"/>
      <c r="AY7209" s="50"/>
      <c r="AZ7209" s="50"/>
      <c r="BA7209" s="50"/>
      <c r="BB7209" s="50"/>
      <c r="BC7209" s="50"/>
      <c r="BD7209" s="50"/>
      <c r="BE7209" s="50"/>
      <c r="BF7209" s="50"/>
      <c r="BG7209" s="50"/>
      <c r="BH7209" s="50"/>
      <c r="BI7209" s="50"/>
      <c r="BJ7209" s="50"/>
      <c r="BK7209" s="50"/>
      <c r="BL7209" s="50"/>
      <c r="BM7209" s="50"/>
      <c r="BN7209" s="50"/>
      <c r="BO7209" s="50"/>
      <c r="BP7209" s="50"/>
      <c r="BQ7209" s="50"/>
      <c r="BR7209" s="50"/>
      <c r="BS7209" s="50"/>
      <c r="BT7209" s="50"/>
      <c r="BU7209" s="50"/>
      <c r="BV7209" s="50"/>
      <c r="BW7209" s="50"/>
      <c r="BX7209" s="50"/>
      <c r="BY7209" s="50"/>
      <c r="BZ7209" s="50"/>
      <c r="CA7209" s="50"/>
      <c r="CB7209" s="50"/>
      <c r="CC7209" s="50"/>
      <c r="CD7209" s="50"/>
      <c r="CE7209" s="50"/>
      <c r="CF7209" s="50"/>
      <c r="CG7209" s="50"/>
      <c r="CH7209" s="50"/>
      <c r="CI7209" s="50"/>
      <c r="CJ7209" s="50"/>
      <c r="CK7209" s="50"/>
      <c r="CL7209" s="50"/>
      <c r="CM7209" s="50"/>
      <c r="CN7209" s="50"/>
      <c r="CO7209" s="50"/>
      <c r="CP7209" s="50"/>
      <c r="CQ7209" s="50"/>
      <c r="CR7209" s="50"/>
      <c r="CS7209" s="50"/>
      <c r="CT7209" s="50"/>
      <c r="CU7209" s="50"/>
      <c r="CV7209" s="50"/>
      <c r="CW7209" s="50"/>
      <c r="CX7209" s="50"/>
      <c r="CY7209" s="50"/>
      <c r="CZ7209" s="50"/>
      <c r="DA7209" s="50"/>
      <c r="DB7209" s="50"/>
      <c r="DC7209" s="50"/>
      <c r="DD7209" s="50"/>
      <c r="DE7209" s="50"/>
      <c r="DF7209" s="50"/>
      <c r="DG7209" s="50"/>
    </row>
    <row r="7210" spans="1:111" x14ac:dyDescent="0.2">
      <c r="A7210" s="185"/>
      <c r="B7210" s="186"/>
      <c r="C7210" s="186"/>
      <c r="D7210" s="54"/>
      <c r="E7210" s="310"/>
      <c r="F7210" s="192"/>
      <c r="G7210" s="192"/>
      <c r="H7210" s="50"/>
      <c r="I7210" s="50"/>
      <c r="J7210" s="50"/>
      <c r="K7210" s="50"/>
      <c r="L7210" s="50"/>
      <c r="M7210" s="50"/>
      <c r="N7210" s="50"/>
      <c r="O7210" s="50"/>
      <c r="P7210" s="50"/>
      <c r="Q7210" s="50"/>
      <c r="R7210" s="50"/>
      <c r="S7210" s="50"/>
      <c r="T7210" s="50"/>
      <c r="U7210" s="50"/>
      <c r="V7210" s="50"/>
      <c r="W7210" s="50"/>
      <c r="X7210" s="50"/>
      <c r="Y7210" s="50"/>
      <c r="Z7210" s="50"/>
      <c r="AA7210" s="50"/>
      <c r="AB7210" s="50"/>
      <c r="AC7210" s="50"/>
      <c r="AD7210" s="50"/>
      <c r="AE7210" s="50"/>
      <c r="AF7210" s="50"/>
      <c r="AG7210" s="50"/>
      <c r="AH7210" s="50"/>
      <c r="AI7210" s="50"/>
      <c r="AJ7210" s="50"/>
      <c r="AK7210" s="50"/>
      <c r="AL7210" s="50"/>
      <c r="AM7210" s="50"/>
      <c r="AN7210" s="50"/>
      <c r="AO7210" s="50"/>
      <c r="AP7210" s="50"/>
      <c r="AQ7210" s="50"/>
      <c r="AR7210" s="50"/>
      <c r="AS7210" s="50"/>
      <c r="AT7210" s="50"/>
      <c r="AU7210" s="50"/>
      <c r="AV7210" s="50"/>
      <c r="AW7210" s="50"/>
      <c r="AX7210" s="50"/>
      <c r="AY7210" s="50"/>
      <c r="AZ7210" s="50"/>
      <c r="BA7210" s="50"/>
      <c r="BB7210" s="50"/>
      <c r="BC7210" s="50"/>
      <c r="BD7210" s="50"/>
      <c r="BE7210" s="50"/>
      <c r="BF7210" s="50"/>
      <c r="BG7210" s="50"/>
      <c r="BH7210" s="50"/>
      <c r="BI7210" s="50"/>
      <c r="BJ7210" s="50"/>
      <c r="BK7210" s="50"/>
      <c r="BL7210" s="50"/>
      <c r="BM7210" s="50"/>
      <c r="BN7210" s="50"/>
      <c r="BO7210" s="50"/>
      <c r="BP7210" s="50"/>
      <c r="BQ7210" s="50"/>
      <c r="BR7210" s="50"/>
      <c r="BS7210" s="50"/>
      <c r="BT7210" s="50"/>
      <c r="BU7210" s="50"/>
      <c r="BV7210" s="50"/>
      <c r="BW7210" s="50"/>
      <c r="BX7210" s="50"/>
      <c r="BY7210" s="50"/>
      <c r="BZ7210" s="50"/>
      <c r="CA7210" s="50"/>
      <c r="CB7210" s="50"/>
      <c r="CC7210" s="50"/>
      <c r="CD7210" s="50"/>
      <c r="CE7210" s="50"/>
      <c r="CF7210" s="50"/>
      <c r="CG7210" s="50"/>
      <c r="CH7210" s="50"/>
      <c r="CI7210" s="50"/>
      <c r="CJ7210" s="50"/>
      <c r="CK7210" s="50"/>
      <c r="CL7210" s="50"/>
      <c r="CM7210" s="50"/>
      <c r="CN7210" s="50"/>
      <c r="CO7210" s="50"/>
      <c r="CP7210" s="50"/>
      <c r="CQ7210" s="50"/>
      <c r="CR7210" s="50"/>
      <c r="CS7210" s="50"/>
      <c r="CT7210" s="50"/>
      <c r="CU7210" s="50"/>
      <c r="CV7210" s="50"/>
      <c r="CW7210" s="50"/>
      <c r="CX7210" s="50"/>
      <c r="CY7210" s="50"/>
      <c r="CZ7210" s="50"/>
      <c r="DA7210" s="50"/>
      <c r="DB7210" s="50"/>
      <c r="DC7210" s="50"/>
      <c r="DD7210" s="50"/>
      <c r="DE7210" s="50"/>
      <c r="DF7210" s="50"/>
      <c r="DG7210" s="50"/>
    </row>
    <row r="7211" spans="1:111" x14ac:dyDescent="0.2">
      <c r="A7211" s="185"/>
      <c r="B7211" s="186"/>
      <c r="C7211" s="186"/>
      <c r="D7211" s="54"/>
      <c r="E7211" s="310"/>
      <c r="F7211" s="192"/>
      <c r="G7211" s="192"/>
      <c r="H7211" s="50"/>
      <c r="I7211" s="50"/>
      <c r="J7211" s="50"/>
      <c r="K7211" s="50"/>
      <c r="L7211" s="50"/>
      <c r="M7211" s="50"/>
      <c r="N7211" s="50"/>
      <c r="O7211" s="50"/>
      <c r="P7211" s="50"/>
      <c r="Q7211" s="50"/>
      <c r="R7211" s="50"/>
      <c r="S7211" s="50"/>
      <c r="T7211" s="50"/>
      <c r="U7211" s="50"/>
      <c r="V7211" s="50"/>
      <c r="W7211" s="50"/>
      <c r="X7211" s="50"/>
      <c r="Y7211" s="50"/>
      <c r="Z7211" s="50"/>
      <c r="AA7211" s="50"/>
      <c r="AB7211" s="50"/>
      <c r="AC7211" s="50"/>
      <c r="AD7211" s="50"/>
      <c r="AE7211" s="50"/>
      <c r="AF7211" s="50"/>
      <c r="AG7211" s="50"/>
      <c r="AH7211" s="50"/>
      <c r="AI7211" s="50"/>
      <c r="AJ7211" s="50"/>
      <c r="AK7211" s="50"/>
      <c r="AL7211" s="50"/>
      <c r="AM7211" s="50"/>
      <c r="AN7211" s="50"/>
      <c r="AO7211" s="50"/>
      <c r="AP7211" s="50"/>
      <c r="AQ7211" s="50"/>
      <c r="AR7211" s="50"/>
      <c r="AS7211" s="50"/>
      <c r="AT7211" s="50"/>
      <c r="AU7211" s="50"/>
      <c r="AV7211" s="50"/>
      <c r="AW7211" s="50"/>
      <c r="AX7211" s="50"/>
      <c r="AY7211" s="50"/>
      <c r="AZ7211" s="50"/>
      <c r="BA7211" s="50"/>
      <c r="BB7211" s="50"/>
      <c r="BC7211" s="50"/>
      <c r="BD7211" s="50"/>
      <c r="BE7211" s="50"/>
      <c r="BF7211" s="50"/>
      <c r="BG7211" s="50"/>
      <c r="BH7211" s="50"/>
      <c r="BI7211" s="50"/>
      <c r="BJ7211" s="50"/>
      <c r="BK7211" s="50"/>
      <c r="BL7211" s="50"/>
      <c r="BM7211" s="50"/>
      <c r="BN7211" s="50"/>
      <c r="BO7211" s="50"/>
      <c r="BP7211" s="50"/>
      <c r="BQ7211" s="50"/>
      <c r="BR7211" s="50"/>
      <c r="BS7211" s="50"/>
      <c r="BT7211" s="50"/>
      <c r="BU7211" s="50"/>
      <c r="BV7211" s="50"/>
      <c r="BW7211" s="50"/>
      <c r="BX7211" s="50"/>
      <c r="BY7211" s="50"/>
      <c r="BZ7211" s="50"/>
      <c r="CA7211" s="50"/>
      <c r="CB7211" s="50"/>
      <c r="CC7211" s="50"/>
      <c r="CD7211" s="50"/>
      <c r="CE7211" s="50"/>
      <c r="CF7211" s="50"/>
      <c r="CG7211" s="50"/>
      <c r="CH7211" s="50"/>
      <c r="CI7211" s="50"/>
      <c r="CJ7211" s="50"/>
      <c r="CK7211" s="50"/>
      <c r="CL7211" s="50"/>
      <c r="CM7211" s="50"/>
      <c r="CN7211" s="50"/>
      <c r="CO7211" s="50"/>
      <c r="CP7211" s="50"/>
      <c r="CQ7211" s="50"/>
      <c r="CR7211" s="50"/>
      <c r="CS7211" s="50"/>
      <c r="CT7211" s="50"/>
      <c r="CU7211" s="50"/>
      <c r="CV7211" s="50"/>
      <c r="CW7211" s="50"/>
      <c r="CX7211" s="50"/>
      <c r="CY7211" s="50"/>
      <c r="CZ7211" s="50"/>
      <c r="DA7211" s="50"/>
      <c r="DB7211" s="50"/>
      <c r="DC7211" s="50"/>
      <c r="DD7211" s="50"/>
      <c r="DE7211" s="50"/>
      <c r="DF7211" s="50"/>
      <c r="DG7211" s="50"/>
    </row>
    <row r="7212" spans="1:111" x14ac:dyDescent="0.2">
      <c r="A7212" s="185"/>
      <c r="B7212" s="186"/>
      <c r="C7212" s="186"/>
      <c r="D7212" s="54"/>
      <c r="E7212" s="310"/>
      <c r="F7212" s="192"/>
      <c r="G7212" s="192"/>
      <c r="H7212" s="50"/>
      <c r="I7212" s="50"/>
      <c r="J7212" s="50"/>
      <c r="K7212" s="50"/>
      <c r="L7212" s="50"/>
      <c r="M7212" s="50"/>
      <c r="N7212" s="50"/>
      <c r="O7212" s="50"/>
      <c r="P7212" s="50"/>
      <c r="Q7212" s="50"/>
      <c r="R7212" s="50"/>
      <c r="S7212" s="50"/>
      <c r="T7212" s="50"/>
      <c r="U7212" s="50"/>
      <c r="V7212" s="50"/>
      <c r="W7212" s="50"/>
      <c r="X7212" s="50"/>
      <c r="Y7212" s="50"/>
      <c r="Z7212" s="50"/>
      <c r="AA7212" s="50"/>
      <c r="AB7212" s="50"/>
      <c r="AC7212" s="50"/>
      <c r="AD7212" s="50"/>
      <c r="AE7212" s="50"/>
      <c r="AF7212" s="50"/>
      <c r="AG7212" s="50"/>
      <c r="AH7212" s="50"/>
      <c r="AI7212" s="50"/>
      <c r="AJ7212" s="50"/>
      <c r="AK7212" s="50"/>
      <c r="AL7212" s="50"/>
      <c r="AM7212" s="50"/>
      <c r="AN7212" s="50"/>
      <c r="AO7212" s="50"/>
      <c r="AP7212" s="50"/>
      <c r="AQ7212" s="50"/>
      <c r="AR7212" s="50"/>
      <c r="AS7212" s="50"/>
      <c r="AT7212" s="50"/>
      <c r="AU7212" s="50"/>
      <c r="AV7212" s="50"/>
      <c r="AW7212" s="50"/>
      <c r="AX7212" s="50"/>
      <c r="AY7212" s="50"/>
      <c r="AZ7212" s="50"/>
      <c r="BA7212" s="50"/>
      <c r="BB7212" s="50"/>
      <c r="BC7212" s="50"/>
      <c r="BD7212" s="50"/>
      <c r="BE7212" s="50"/>
      <c r="BF7212" s="50"/>
      <c r="BG7212" s="50"/>
      <c r="BH7212" s="50"/>
      <c r="BI7212" s="50"/>
      <c r="BJ7212" s="50"/>
      <c r="BK7212" s="50"/>
      <c r="BL7212" s="50"/>
      <c r="BM7212" s="50"/>
      <c r="BN7212" s="50"/>
      <c r="BO7212" s="50"/>
      <c r="BP7212" s="50"/>
      <c r="BQ7212" s="50"/>
      <c r="BR7212" s="50"/>
      <c r="BS7212" s="50"/>
      <c r="BT7212" s="50"/>
      <c r="BU7212" s="50"/>
      <c r="BV7212" s="50"/>
      <c r="BW7212" s="50"/>
      <c r="BX7212" s="50"/>
      <c r="BY7212" s="50"/>
      <c r="BZ7212" s="50"/>
      <c r="CA7212" s="50"/>
      <c r="CB7212" s="50"/>
      <c r="CC7212" s="50"/>
      <c r="CD7212" s="50"/>
      <c r="CE7212" s="50"/>
      <c r="CF7212" s="50"/>
      <c r="CG7212" s="50"/>
      <c r="CH7212" s="50"/>
      <c r="CI7212" s="50"/>
      <c r="CJ7212" s="50"/>
      <c r="CK7212" s="50"/>
      <c r="CL7212" s="50"/>
      <c r="CM7212" s="50"/>
      <c r="CN7212" s="50"/>
      <c r="CO7212" s="50"/>
      <c r="CP7212" s="50"/>
      <c r="CQ7212" s="50"/>
      <c r="CR7212" s="50"/>
      <c r="CS7212" s="50"/>
      <c r="CT7212" s="50"/>
      <c r="CU7212" s="50"/>
      <c r="CV7212" s="50"/>
      <c r="CW7212" s="50"/>
      <c r="CX7212" s="50"/>
      <c r="CY7212" s="50"/>
      <c r="CZ7212" s="50"/>
      <c r="DA7212" s="50"/>
      <c r="DB7212" s="50"/>
      <c r="DC7212" s="50"/>
      <c r="DD7212" s="50"/>
      <c r="DE7212" s="50"/>
      <c r="DF7212" s="50"/>
      <c r="DG7212" s="50"/>
    </row>
    <row r="7213" spans="1:111" x14ac:dyDescent="0.2">
      <c r="A7213" s="185"/>
      <c r="B7213" s="186"/>
      <c r="C7213" s="186"/>
      <c r="D7213" s="54"/>
      <c r="E7213" s="310"/>
      <c r="F7213" s="192"/>
      <c r="G7213" s="192"/>
      <c r="H7213" s="50"/>
      <c r="I7213" s="50"/>
      <c r="J7213" s="50"/>
      <c r="K7213" s="50"/>
      <c r="L7213" s="50"/>
      <c r="M7213" s="50"/>
      <c r="N7213" s="50"/>
      <c r="O7213" s="50"/>
      <c r="P7213" s="50"/>
      <c r="Q7213" s="50"/>
      <c r="R7213" s="50"/>
      <c r="S7213" s="50"/>
      <c r="T7213" s="50"/>
      <c r="U7213" s="50"/>
      <c r="V7213" s="50"/>
      <c r="W7213" s="50"/>
      <c r="X7213" s="50"/>
      <c r="Y7213" s="50"/>
      <c r="Z7213" s="50"/>
      <c r="AA7213" s="50"/>
      <c r="AB7213" s="50"/>
      <c r="AC7213" s="50"/>
      <c r="AD7213" s="50"/>
      <c r="AE7213" s="50"/>
      <c r="AF7213" s="50"/>
      <c r="AG7213" s="50"/>
      <c r="AH7213" s="50"/>
      <c r="AI7213" s="50"/>
      <c r="AJ7213" s="50"/>
      <c r="AK7213" s="50"/>
      <c r="AL7213" s="50"/>
      <c r="AM7213" s="50"/>
      <c r="AN7213" s="50"/>
      <c r="AO7213" s="50"/>
      <c r="AP7213" s="50"/>
      <c r="AQ7213" s="50"/>
      <c r="AR7213" s="50"/>
      <c r="AS7213" s="50"/>
      <c r="AT7213" s="50"/>
      <c r="AU7213" s="50"/>
      <c r="AV7213" s="50"/>
      <c r="AW7213" s="50"/>
      <c r="AX7213" s="50"/>
      <c r="AY7213" s="50"/>
      <c r="AZ7213" s="50"/>
      <c r="BA7213" s="50"/>
      <c r="BB7213" s="50"/>
      <c r="BC7213" s="50"/>
      <c r="BD7213" s="50"/>
      <c r="BE7213" s="50"/>
      <c r="BF7213" s="50"/>
      <c r="BG7213" s="50"/>
      <c r="BH7213" s="50"/>
      <c r="BI7213" s="50"/>
      <c r="BJ7213" s="50"/>
      <c r="BK7213" s="50"/>
      <c r="BL7213" s="50"/>
      <c r="BM7213" s="50"/>
      <c r="BN7213" s="50"/>
      <c r="BO7213" s="50"/>
      <c r="BP7213" s="50"/>
      <c r="BQ7213" s="50"/>
      <c r="BR7213" s="50"/>
      <c r="BS7213" s="50"/>
      <c r="BT7213" s="50"/>
      <c r="BU7213" s="50"/>
      <c r="BV7213" s="50"/>
      <c r="BW7213" s="50"/>
      <c r="BX7213" s="50"/>
      <c r="BY7213" s="50"/>
      <c r="BZ7213" s="50"/>
      <c r="CA7213" s="50"/>
      <c r="CB7213" s="50"/>
      <c r="CC7213" s="50"/>
      <c r="CD7213" s="50"/>
      <c r="CE7213" s="50"/>
      <c r="CF7213" s="50"/>
      <c r="CG7213" s="50"/>
      <c r="CH7213" s="50"/>
      <c r="CI7213" s="50"/>
      <c r="CJ7213" s="50"/>
      <c r="CK7213" s="50"/>
      <c r="CL7213" s="50"/>
      <c r="CM7213" s="50"/>
      <c r="CN7213" s="50"/>
      <c r="CO7213" s="50"/>
      <c r="CP7213" s="50"/>
      <c r="CQ7213" s="50"/>
      <c r="CR7213" s="50"/>
      <c r="CS7213" s="50"/>
      <c r="CT7213" s="50"/>
      <c r="CU7213" s="50"/>
      <c r="CV7213" s="50"/>
      <c r="CW7213" s="50"/>
      <c r="CX7213" s="50"/>
      <c r="CY7213" s="50"/>
      <c r="CZ7213" s="50"/>
      <c r="DA7213" s="50"/>
      <c r="DB7213" s="50"/>
      <c r="DC7213" s="50"/>
      <c r="DD7213" s="50"/>
      <c r="DE7213" s="50"/>
      <c r="DF7213" s="50"/>
      <c r="DG7213" s="50"/>
    </row>
    <row r="7214" spans="1:111" x14ac:dyDescent="0.2">
      <c r="A7214" s="185"/>
      <c r="B7214" s="186"/>
      <c r="C7214" s="186"/>
      <c r="D7214" s="54"/>
      <c r="E7214" s="310"/>
      <c r="F7214" s="192"/>
      <c r="G7214" s="192"/>
      <c r="H7214" s="50"/>
      <c r="I7214" s="50"/>
      <c r="J7214" s="50"/>
      <c r="K7214" s="50"/>
      <c r="L7214" s="50"/>
      <c r="M7214" s="50"/>
      <c r="N7214" s="50"/>
      <c r="O7214" s="50"/>
      <c r="P7214" s="50"/>
      <c r="Q7214" s="50"/>
      <c r="R7214" s="50"/>
      <c r="S7214" s="50"/>
      <c r="T7214" s="50"/>
      <c r="U7214" s="50"/>
      <c r="V7214" s="50"/>
      <c r="W7214" s="50"/>
      <c r="X7214" s="50"/>
      <c r="Y7214" s="50"/>
      <c r="Z7214" s="50"/>
      <c r="AA7214" s="50"/>
      <c r="AB7214" s="50"/>
      <c r="AC7214" s="50"/>
      <c r="AD7214" s="50"/>
      <c r="AE7214" s="50"/>
      <c r="AF7214" s="50"/>
      <c r="AG7214" s="50"/>
      <c r="AH7214" s="50"/>
      <c r="AI7214" s="50"/>
      <c r="AJ7214" s="50"/>
      <c r="AK7214" s="50"/>
      <c r="AL7214" s="50"/>
      <c r="AM7214" s="50"/>
      <c r="AN7214" s="50"/>
      <c r="AO7214" s="50"/>
      <c r="AP7214" s="50"/>
      <c r="AQ7214" s="50"/>
      <c r="AR7214" s="50"/>
      <c r="AS7214" s="50"/>
      <c r="AT7214" s="50"/>
      <c r="AU7214" s="50"/>
      <c r="AV7214" s="50"/>
      <c r="AW7214" s="50"/>
      <c r="AX7214" s="50"/>
      <c r="AY7214" s="50"/>
      <c r="AZ7214" s="50"/>
      <c r="BA7214" s="50"/>
      <c r="BB7214" s="50"/>
      <c r="BC7214" s="50"/>
      <c r="BD7214" s="50"/>
      <c r="BE7214" s="50"/>
      <c r="BF7214" s="50"/>
      <c r="BG7214" s="50"/>
      <c r="BH7214" s="50"/>
      <c r="BI7214" s="50"/>
      <c r="BJ7214" s="50"/>
      <c r="BK7214" s="50"/>
      <c r="BL7214" s="50"/>
      <c r="BM7214" s="50"/>
      <c r="BN7214" s="50"/>
      <c r="BO7214" s="50"/>
      <c r="BP7214" s="50"/>
      <c r="BQ7214" s="50"/>
      <c r="BR7214" s="50"/>
      <c r="BS7214" s="50"/>
      <c r="BT7214" s="50"/>
      <c r="BU7214" s="50"/>
      <c r="BV7214" s="50"/>
      <c r="BW7214" s="50"/>
      <c r="BX7214" s="50"/>
      <c r="BY7214" s="50"/>
      <c r="BZ7214" s="50"/>
      <c r="CA7214" s="50"/>
      <c r="CB7214" s="50"/>
      <c r="CC7214" s="50"/>
      <c r="CD7214" s="50"/>
      <c r="CE7214" s="50"/>
      <c r="CF7214" s="50"/>
      <c r="CG7214" s="50"/>
      <c r="CH7214" s="50"/>
      <c r="CI7214" s="50"/>
      <c r="CJ7214" s="50"/>
      <c r="CK7214" s="50"/>
      <c r="CL7214" s="50"/>
      <c r="CM7214" s="50"/>
      <c r="CN7214" s="50"/>
      <c r="CO7214" s="50"/>
      <c r="CP7214" s="50"/>
      <c r="CQ7214" s="50"/>
      <c r="CR7214" s="50"/>
      <c r="CS7214" s="50"/>
      <c r="CT7214" s="50"/>
      <c r="CU7214" s="50"/>
      <c r="CV7214" s="50"/>
      <c r="CW7214" s="50"/>
      <c r="CX7214" s="50"/>
      <c r="CY7214" s="50"/>
      <c r="CZ7214" s="50"/>
      <c r="DA7214" s="50"/>
      <c r="DB7214" s="50"/>
      <c r="DC7214" s="50"/>
      <c r="DD7214" s="50"/>
      <c r="DE7214" s="50"/>
      <c r="DF7214" s="50"/>
      <c r="DG7214" s="50"/>
    </row>
    <row r="7215" spans="1:111" x14ac:dyDescent="0.2">
      <c r="A7215" s="185"/>
      <c r="B7215" s="186"/>
      <c r="C7215" s="186"/>
      <c r="D7215" s="54"/>
      <c r="E7215" s="310"/>
      <c r="F7215" s="192"/>
      <c r="G7215" s="192"/>
      <c r="H7215" s="50"/>
      <c r="I7215" s="50"/>
      <c r="J7215" s="50"/>
      <c r="K7215" s="50"/>
      <c r="L7215" s="50"/>
      <c r="M7215" s="50"/>
      <c r="N7215" s="50"/>
      <c r="O7215" s="50"/>
      <c r="P7215" s="50"/>
      <c r="Q7215" s="50"/>
      <c r="R7215" s="50"/>
      <c r="S7215" s="50"/>
      <c r="T7215" s="50"/>
      <c r="U7215" s="50"/>
      <c r="V7215" s="50"/>
      <c r="W7215" s="50"/>
      <c r="X7215" s="50"/>
      <c r="Y7215" s="50"/>
      <c r="Z7215" s="50"/>
      <c r="AA7215" s="50"/>
      <c r="AB7215" s="50"/>
      <c r="AC7215" s="50"/>
      <c r="AD7215" s="50"/>
      <c r="AE7215" s="50"/>
      <c r="AF7215" s="50"/>
      <c r="AG7215" s="50"/>
      <c r="AH7215" s="50"/>
      <c r="AI7215" s="50"/>
      <c r="AJ7215" s="50"/>
      <c r="AK7215" s="50"/>
      <c r="AL7215" s="50"/>
      <c r="AM7215" s="50"/>
      <c r="AN7215" s="50"/>
      <c r="AO7215" s="50"/>
      <c r="AP7215" s="50"/>
      <c r="AQ7215" s="50"/>
      <c r="AR7215" s="50"/>
      <c r="AS7215" s="50"/>
      <c r="AT7215" s="50"/>
      <c r="AU7215" s="50"/>
      <c r="AV7215" s="50"/>
      <c r="AW7215" s="50"/>
      <c r="AX7215" s="50"/>
      <c r="AY7215" s="50"/>
      <c r="AZ7215" s="50"/>
      <c r="BA7215" s="50"/>
      <c r="BB7215" s="50"/>
      <c r="BC7215" s="50"/>
      <c r="BD7215" s="50"/>
      <c r="BE7215" s="50"/>
      <c r="BF7215" s="50"/>
      <c r="BG7215" s="50"/>
      <c r="BH7215" s="50"/>
      <c r="BI7215" s="50"/>
      <c r="BJ7215" s="50"/>
      <c r="BK7215" s="50"/>
      <c r="BL7215" s="50"/>
      <c r="BM7215" s="50"/>
      <c r="BN7215" s="50"/>
      <c r="BO7215" s="50"/>
      <c r="BP7215" s="50"/>
      <c r="BQ7215" s="50"/>
      <c r="BR7215" s="50"/>
      <c r="BS7215" s="50"/>
      <c r="BT7215" s="50"/>
      <c r="BU7215" s="50"/>
      <c r="BV7215" s="50"/>
      <c r="BW7215" s="50"/>
      <c r="BX7215" s="50"/>
      <c r="BY7215" s="50"/>
      <c r="BZ7215" s="50"/>
      <c r="CA7215" s="50"/>
      <c r="CB7215" s="50"/>
      <c r="CC7215" s="50"/>
      <c r="CD7215" s="50"/>
      <c r="CE7215" s="50"/>
      <c r="CF7215" s="50"/>
      <c r="CG7215" s="50"/>
      <c r="CH7215" s="50"/>
      <c r="CI7215" s="50"/>
      <c r="CJ7215" s="50"/>
      <c r="CK7215" s="50"/>
      <c r="CL7215" s="50"/>
      <c r="CM7215" s="50"/>
      <c r="CN7215" s="50"/>
      <c r="CO7215" s="50"/>
      <c r="CP7215" s="50"/>
      <c r="CQ7215" s="50"/>
      <c r="CR7215" s="50"/>
      <c r="CS7215" s="50"/>
      <c r="CT7215" s="50"/>
      <c r="CU7215" s="50"/>
      <c r="CV7215" s="50"/>
      <c r="CW7215" s="50"/>
      <c r="CX7215" s="50"/>
      <c r="CY7215" s="50"/>
      <c r="CZ7215" s="50"/>
      <c r="DA7215" s="50"/>
      <c r="DB7215" s="50"/>
      <c r="DC7215" s="50"/>
      <c r="DD7215" s="50"/>
      <c r="DE7215" s="50"/>
      <c r="DF7215" s="50"/>
      <c r="DG7215" s="50"/>
    </row>
    <row r="7216" spans="1:111" x14ac:dyDescent="0.2">
      <c r="A7216" s="185"/>
      <c r="B7216" s="186"/>
      <c r="C7216" s="186"/>
      <c r="D7216" s="54"/>
      <c r="E7216" s="310"/>
      <c r="F7216" s="192"/>
      <c r="G7216" s="192"/>
      <c r="H7216" s="50"/>
      <c r="I7216" s="50"/>
      <c r="J7216" s="50"/>
      <c r="K7216" s="50"/>
      <c r="L7216" s="50"/>
      <c r="M7216" s="50"/>
      <c r="N7216" s="50"/>
      <c r="O7216" s="50"/>
      <c r="P7216" s="50"/>
      <c r="Q7216" s="50"/>
      <c r="R7216" s="50"/>
      <c r="S7216" s="50"/>
      <c r="T7216" s="50"/>
      <c r="U7216" s="50"/>
      <c r="V7216" s="50"/>
      <c r="W7216" s="50"/>
      <c r="X7216" s="50"/>
      <c r="Y7216" s="50"/>
      <c r="Z7216" s="50"/>
      <c r="AA7216" s="50"/>
      <c r="AB7216" s="50"/>
      <c r="AC7216" s="50"/>
      <c r="AD7216" s="50"/>
      <c r="AE7216" s="50"/>
      <c r="AF7216" s="50"/>
      <c r="AG7216" s="50"/>
      <c r="AH7216" s="50"/>
      <c r="AI7216" s="50"/>
      <c r="AJ7216" s="50"/>
      <c r="AK7216" s="50"/>
      <c r="AL7216" s="50"/>
      <c r="AM7216" s="50"/>
      <c r="AN7216" s="50"/>
      <c r="AO7216" s="50"/>
      <c r="AP7216" s="50"/>
      <c r="AQ7216" s="50"/>
      <c r="AR7216" s="50"/>
      <c r="AS7216" s="50"/>
      <c r="AT7216" s="50"/>
      <c r="AU7216" s="50"/>
      <c r="AV7216" s="50"/>
      <c r="AW7216" s="50"/>
      <c r="AX7216" s="50"/>
      <c r="AY7216" s="50"/>
      <c r="AZ7216" s="50"/>
      <c r="BA7216" s="50"/>
      <c r="BB7216" s="50"/>
      <c r="BC7216" s="50"/>
      <c r="BD7216" s="50"/>
      <c r="BE7216" s="50"/>
      <c r="BF7216" s="50"/>
      <c r="BG7216" s="50"/>
      <c r="BH7216" s="50"/>
      <c r="BI7216" s="50"/>
      <c r="BJ7216" s="50"/>
      <c r="BK7216" s="50"/>
      <c r="BL7216" s="50"/>
      <c r="BM7216" s="50"/>
      <c r="BN7216" s="50"/>
      <c r="BO7216" s="50"/>
      <c r="BP7216" s="50"/>
      <c r="BQ7216" s="50"/>
      <c r="BR7216" s="50"/>
      <c r="BS7216" s="50"/>
      <c r="BT7216" s="50"/>
      <c r="BU7216" s="50"/>
      <c r="BV7216" s="50"/>
      <c r="BW7216" s="50"/>
      <c r="BX7216" s="50"/>
      <c r="BY7216" s="50"/>
      <c r="BZ7216" s="50"/>
      <c r="CA7216" s="50"/>
      <c r="CB7216" s="50"/>
      <c r="CC7216" s="50"/>
      <c r="CD7216" s="50"/>
      <c r="CE7216" s="50"/>
      <c r="CF7216" s="50"/>
      <c r="CG7216" s="50"/>
      <c r="CH7216" s="50"/>
      <c r="CI7216" s="50"/>
      <c r="CJ7216" s="50"/>
      <c r="CK7216" s="50"/>
      <c r="CL7216" s="50"/>
      <c r="CM7216" s="50"/>
      <c r="CN7216" s="50"/>
      <c r="CO7216" s="50"/>
      <c r="CP7216" s="50"/>
      <c r="CQ7216" s="50"/>
      <c r="CR7216" s="50"/>
      <c r="CS7216" s="50"/>
      <c r="CT7216" s="50"/>
      <c r="CU7216" s="50"/>
      <c r="CV7216" s="50"/>
      <c r="CW7216" s="50"/>
      <c r="CX7216" s="50"/>
      <c r="CY7216" s="50"/>
      <c r="CZ7216" s="50"/>
      <c r="DA7216" s="50"/>
      <c r="DB7216" s="50"/>
      <c r="DC7216" s="50"/>
      <c r="DD7216" s="50"/>
      <c r="DE7216" s="50"/>
      <c r="DF7216" s="50"/>
      <c r="DG7216" s="50"/>
    </row>
    <row r="7217" spans="1:111" x14ac:dyDescent="0.2">
      <c r="A7217" s="185"/>
      <c r="B7217" s="186"/>
      <c r="C7217" s="186"/>
      <c r="D7217" s="54"/>
      <c r="E7217" s="310"/>
      <c r="F7217" s="192"/>
      <c r="G7217" s="192"/>
      <c r="H7217" s="50"/>
      <c r="I7217" s="50"/>
      <c r="J7217" s="50"/>
      <c r="K7217" s="50"/>
      <c r="L7217" s="50"/>
      <c r="M7217" s="50"/>
      <c r="N7217" s="50"/>
      <c r="O7217" s="50"/>
      <c r="P7217" s="50"/>
      <c r="Q7217" s="50"/>
      <c r="R7217" s="50"/>
      <c r="S7217" s="50"/>
      <c r="T7217" s="50"/>
      <c r="U7217" s="50"/>
      <c r="V7217" s="50"/>
      <c r="W7217" s="50"/>
      <c r="X7217" s="50"/>
      <c r="Y7217" s="50"/>
      <c r="Z7217" s="50"/>
      <c r="AA7217" s="50"/>
      <c r="AB7217" s="50"/>
      <c r="AC7217" s="50"/>
      <c r="AD7217" s="50"/>
      <c r="AE7217" s="50"/>
      <c r="AF7217" s="50"/>
      <c r="AG7217" s="50"/>
      <c r="AH7217" s="50"/>
      <c r="AI7217" s="50"/>
      <c r="AJ7217" s="50"/>
      <c r="AK7217" s="50"/>
      <c r="AL7217" s="50"/>
      <c r="AM7217" s="50"/>
      <c r="AN7217" s="50"/>
      <c r="AO7217" s="50"/>
      <c r="AP7217" s="50"/>
      <c r="AQ7217" s="50"/>
      <c r="AR7217" s="50"/>
      <c r="AS7217" s="50"/>
      <c r="AT7217" s="50"/>
      <c r="AU7217" s="50"/>
      <c r="AV7217" s="50"/>
      <c r="AW7217" s="50"/>
      <c r="AX7217" s="50"/>
      <c r="AY7217" s="50"/>
      <c r="AZ7217" s="50"/>
      <c r="BA7217" s="50"/>
      <c r="BB7217" s="50"/>
      <c r="BC7217" s="50"/>
      <c r="BD7217" s="50"/>
      <c r="BE7217" s="50"/>
      <c r="BF7217" s="50"/>
      <c r="BG7217" s="50"/>
      <c r="BH7217" s="50"/>
      <c r="BI7217" s="50"/>
      <c r="BJ7217" s="50"/>
      <c r="BK7217" s="50"/>
      <c r="BL7217" s="50"/>
      <c r="BM7217" s="50"/>
      <c r="BN7217" s="50"/>
      <c r="BO7217" s="50"/>
      <c r="BP7217" s="50"/>
      <c r="BQ7217" s="50"/>
      <c r="BR7217" s="50"/>
      <c r="BS7217" s="50"/>
      <c r="BT7217" s="50"/>
      <c r="BU7217" s="50"/>
      <c r="BV7217" s="50"/>
      <c r="BW7217" s="50"/>
      <c r="BX7217" s="50"/>
      <c r="BY7217" s="50"/>
      <c r="BZ7217" s="50"/>
      <c r="CA7217" s="50"/>
      <c r="CB7217" s="50"/>
      <c r="CC7217" s="50"/>
      <c r="CD7217" s="50"/>
      <c r="CE7217" s="50"/>
      <c r="CF7217" s="50"/>
      <c r="CG7217" s="50"/>
      <c r="CH7217" s="50"/>
      <c r="CI7217" s="50"/>
      <c r="CJ7217" s="50"/>
      <c r="CK7217" s="50"/>
      <c r="CL7217" s="50"/>
      <c r="CM7217" s="50"/>
      <c r="CN7217" s="50"/>
      <c r="CO7217" s="50"/>
      <c r="CP7217" s="50"/>
      <c r="CQ7217" s="50"/>
      <c r="CR7217" s="50"/>
      <c r="CS7217" s="50"/>
      <c r="CT7217" s="50"/>
      <c r="CU7217" s="50"/>
      <c r="CV7217" s="50"/>
      <c r="CW7217" s="50"/>
      <c r="CX7217" s="50"/>
      <c r="CY7217" s="50"/>
      <c r="CZ7217" s="50"/>
      <c r="DA7217" s="50"/>
      <c r="DB7217" s="50"/>
      <c r="DC7217" s="50"/>
      <c r="DD7217" s="50"/>
      <c r="DE7217" s="50"/>
      <c r="DF7217" s="50"/>
      <c r="DG7217" s="50"/>
    </row>
    <row r="7218" spans="1:111" x14ac:dyDescent="0.2">
      <c r="A7218" s="185"/>
      <c r="B7218" s="186"/>
      <c r="C7218" s="186"/>
      <c r="D7218" s="54"/>
      <c r="E7218" s="310"/>
      <c r="F7218" s="192"/>
      <c r="G7218" s="192"/>
      <c r="H7218" s="50"/>
      <c r="I7218" s="50"/>
      <c r="J7218" s="50"/>
      <c r="K7218" s="50"/>
      <c r="L7218" s="50"/>
      <c r="M7218" s="50"/>
      <c r="N7218" s="50"/>
      <c r="O7218" s="50"/>
      <c r="P7218" s="50"/>
      <c r="Q7218" s="50"/>
      <c r="R7218" s="50"/>
      <c r="S7218" s="50"/>
      <c r="T7218" s="50"/>
      <c r="U7218" s="50"/>
      <c r="V7218" s="50"/>
      <c r="W7218" s="50"/>
      <c r="X7218" s="50"/>
      <c r="Y7218" s="50"/>
      <c r="Z7218" s="50"/>
      <c r="AA7218" s="50"/>
      <c r="AB7218" s="50"/>
      <c r="AC7218" s="50"/>
      <c r="AD7218" s="50"/>
      <c r="AE7218" s="50"/>
      <c r="AF7218" s="50"/>
      <c r="AG7218" s="50"/>
      <c r="AH7218" s="50"/>
      <c r="AI7218" s="50"/>
      <c r="AJ7218" s="50"/>
      <c r="AK7218" s="50"/>
      <c r="AL7218" s="50"/>
      <c r="AM7218" s="50"/>
      <c r="AN7218" s="50"/>
      <c r="AO7218" s="50"/>
      <c r="AP7218" s="50"/>
      <c r="AQ7218" s="50"/>
      <c r="AR7218" s="50"/>
      <c r="AS7218" s="50"/>
      <c r="AT7218" s="50"/>
      <c r="AU7218" s="50"/>
      <c r="AV7218" s="50"/>
      <c r="AW7218" s="50"/>
      <c r="AX7218" s="50"/>
      <c r="AY7218" s="50"/>
      <c r="AZ7218" s="50"/>
      <c r="BA7218" s="50"/>
      <c r="BB7218" s="50"/>
      <c r="BC7218" s="50"/>
      <c r="BD7218" s="50"/>
      <c r="BE7218" s="50"/>
      <c r="BF7218" s="50"/>
      <c r="BG7218" s="50"/>
      <c r="BH7218" s="50"/>
      <c r="BI7218" s="50"/>
      <c r="BJ7218" s="50"/>
      <c r="BK7218" s="50"/>
      <c r="BL7218" s="50"/>
      <c r="BM7218" s="50"/>
      <c r="BN7218" s="50"/>
      <c r="BO7218" s="50"/>
      <c r="BP7218" s="50"/>
      <c r="BQ7218" s="50"/>
      <c r="BR7218" s="50"/>
      <c r="BS7218" s="50"/>
      <c r="BT7218" s="50"/>
      <c r="BU7218" s="50"/>
      <c r="BV7218" s="50"/>
      <c r="BW7218" s="50"/>
      <c r="BX7218" s="50"/>
      <c r="BY7218" s="50"/>
      <c r="BZ7218" s="50"/>
      <c r="CA7218" s="50"/>
      <c r="CB7218" s="50"/>
      <c r="CC7218" s="50"/>
      <c r="CD7218" s="50"/>
      <c r="CE7218" s="50"/>
      <c r="CF7218" s="50"/>
      <c r="CG7218" s="50"/>
      <c r="CH7218" s="50"/>
      <c r="CI7218" s="50"/>
      <c r="CJ7218" s="50"/>
      <c r="CK7218" s="50"/>
      <c r="CL7218" s="50"/>
      <c r="CM7218" s="50"/>
      <c r="CN7218" s="50"/>
      <c r="CO7218" s="50"/>
      <c r="CP7218" s="50"/>
      <c r="CQ7218" s="50"/>
      <c r="CR7218" s="50"/>
      <c r="CS7218" s="50"/>
      <c r="CT7218" s="50"/>
      <c r="CU7218" s="50"/>
      <c r="CV7218" s="50"/>
      <c r="CW7218" s="50"/>
      <c r="CX7218" s="50"/>
      <c r="CY7218" s="50"/>
      <c r="CZ7218" s="50"/>
      <c r="DA7218" s="50"/>
      <c r="DB7218" s="50"/>
      <c r="DC7218" s="50"/>
      <c r="DD7218" s="50"/>
      <c r="DE7218" s="50"/>
      <c r="DF7218" s="50"/>
      <c r="DG7218" s="50"/>
    </row>
    <row r="7219" spans="1:111" x14ac:dyDescent="0.2">
      <c r="A7219" s="185"/>
      <c r="B7219" s="186"/>
      <c r="C7219" s="186"/>
      <c r="D7219" s="54"/>
      <c r="E7219" s="310"/>
      <c r="F7219" s="192"/>
      <c r="G7219" s="192"/>
      <c r="H7219" s="50"/>
      <c r="I7219" s="50"/>
      <c r="J7219" s="50"/>
      <c r="K7219" s="50"/>
      <c r="L7219" s="50"/>
      <c r="M7219" s="50"/>
      <c r="N7219" s="50"/>
      <c r="O7219" s="50"/>
      <c r="P7219" s="50"/>
      <c r="Q7219" s="50"/>
      <c r="R7219" s="50"/>
      <c r="S7219" s="50"/>
      <c r="T7219" s="50"/>
      <c r="U7219" s="50"/>
      <c r="V7219" s="50"/>
      <c r="W7219" s="50"/>
      <c r="X7219" s="50"/>
      <c r="Y7219" s="50"/>
      <c r="Z7219" s="50"/>
      <c r="AA7219" s="50"/>
      <c r="AB7219" s="50"/>
      <c r="AC7219" s="50"/>
      <c r="AD7219" s="50"/>
      <c r="AE7219" s="50"/>
      <c r="AF7219" s="50"/>
      <c r="AG7219" s="50"/>
      <c r="AH7219" s="50"/>
      <c r="AI7219" s="50"/>
      <c r="AJ7219" s="50"/>
      <c r="AK7219" s="50"/>
      <c r="AL7219" s="50"/>
      <c r="AM7219" s="50"/>
      <c r="AN7219" s="50"/>
      <c r="AO7219" s="50"/>
      <c r="AP7219" s="50"/>
      <c r="AQ7219" s="50"/>
      <c r="AR7219" s="50"/>
      <c r="AS7219" s="50"/>
      <c r="AT7219" s="50"/>
      <c r="AU7219" s="50"/>
      <c r="AV7219" s="50"/>
      <c r="AW7219" s="50"/>
      <c r="AX7219" s="50"/>
      <c r="AY7219" s="50"/>
      <c r="AZ7219" s="50"/>
      <c r="BA7219" s="50"/>
      <c r="BB7219" s="50"/>
      <c r="BC7219" s="50"/>
      <c r="BD7219" s="50"/>
      <c r="BE7219" s="50"/>
      <c r="BF7219" s="50"/>
      <c r="BG7219" s="50"/>
      <c r="BH7219" s="50"/>
      <c r="BI7219" s="50"/>
      <c r="BJ7219" s="50"/>
      <c r="BK7219" s="50"/>
      <c r="BL7219" s="50"/>
      <c r="BM7219" s="50"/>
      <c r="BN7219" s="50"/>
      <c r="BO7219" s="50"/>
      <c r="BP7219" s="50"/>
      <c r="BQ7219" s="50"/>
      <c r="BR7219" s="50"/>
      <c r="BS7219" s="50"/>
      <c r="BT7219" s="50"/>
      <c r="BU7219" s="50"/>
      <c r="BV7219" s="50"/>
      <c r="BW7219" s="50"/>
      <c r="BX7219" s="50"/>
      <c r="BY7219" s="50"/>
      <c r="BZ7219" s="50"/>
      <c r="CA7219" s="50"/>
      <c r="CB7219" s="50"/>
      <c r="CC7219" s="50"/>
      <c r="CD7219" s="50"/>
      <c r="CE7219" s="50"/>
      <c r="CF7219" s="50"/>
      <c r="CG7219" s="50"/>
      <c r="CH7219" s="50"/>
      <c r="CI7219" s="50"/>
      <c r="CJ7219" s="50"/>
      <c r="CK7219" s="50"/>
      <c r="CL7219" s="50"/>
      <c r="CM7219" s="50"/>
      <c r="CN7219" s="50"/>
      <c r="CO7219" s="50"/>
      <c r="CP7219" s="50"/>
      <c r="CQ7219" s="50"/>
      <c r="CR7219" s="50"/>
      <c r="CS7219" s="50"/>
      <c r="CT7219" s="50"/>
      <c r="CU7219" s="50"/>
      <c r="CV7219" s="50"/>
      <c r="CW7219" s="50"/>
      <c r="CX7219" s="50"/>
      <c r="CY7219" s="50"/>
      <c r="CZ7219" s="50"/>
      <c r="DA7219" s="50"/>
      <c r="DB7219" s="50"/>
      <c r="DC7219" s="50"/>
      <c r="DD7219" s="50"/>
      <c r="DE7219" s="50"/>
      <c r="DF7219" s="50"/>
      <c r="DG7219" s="50"/>
    </row>
    <row r="7220" spans="1:111" x14ac:dyDescent="0.2">
      <c r="A7220" s="185"/>
      <c r="B7220" s="186"/>
      <c r="C7220" s="186"/>
      <c r="D7220" s="54"/>
      <c r="E7220" s="310"/>
      <c r="F7220" s="192"/>
      <c r="G7220" s="192"/>
      <c r="H7220" s="50"/>
      <c r="I7220" s="50"/>
      <c r="J7220" s="50"/>
      <c r="K7220" s="50"/>
      <c r="L7220" s="50"/>
      <c r="M7220" s="50"/>
      <c r="N7220" s="50"/>
      <c r="O7220" s="50"/>
      <c r="P7220" s="50"/>
      <c r="Q7220" s="50"/>
      <c r="R7220" s="50"/>
      <c r="S7220" s="50"/>
      <c r="T7220" s="50"/>
      <c r="U7220" s="50"/>
      <c r="V7220" s="50"/>
      <c r="W7220" s="50"/>
      <c r="X7220" s="50"/>
      <c r="Y7220" s="50"/>
      <c r="Z7220" s="50"/>
      <c r="AA7220" s="50"/>
      <c r="AB7220" s="50"/>
      <c r="AC7220" s="50"/>
      <c r="AD7220" s="50"/>
      <c r="AE7220" s="50"/>
      <c r="AF7220" s="50"/>
      <c r="AG7220" s="50"/>
      <c r="AH7220" s="50"/>
      <c r="AI7220" s="50"/>
      <c r="AJ7220" s="50"/>
      <c r="AK7220" s="50"/>
      <c r="AL7220" s="50"/>
      <c r="AM7220" s="50"/>
      <c r="AN7220" s="50"/>
      <c r="AO7220" s="50"/>
      <c r="AP7220" s="50"/>
      <c r="AQ7220" s="50"/>
      <c r="AR7220" s="50"/>
      <c r="AS7220" s="50"/>
      <c r="AT7220" s="50"/>
      <c r="AU7220" s="50"/>
      <c r="AV7220" s="50"/>
      <c r="AW7220" s="50"/>
      <c r="AX7220" s="50"/>
      <c r="AY7220" s="50"/>
      <c r="AZ7220" s="50"/>
      <c r="BA7220" s="50"/>
      <c r="BB7220" s="50"/>
      <c r="BC7220" s="50"/>
      <c r="BD7220" s="50"/>
      <c r="BE7220" s="50"/>
      <c r="BF7220" s="50"/>
      <c r="BG7220" s="50"/>
      <c r="BH7220" s="50"/>
      <c r="BI7220" s="50"/>
      <c r="BJ7220" s="50"/>
      <c r="BK7220" s="50"/>
      <c r="BL7220" s="50"/>
      <c r="BM7220" s="50"/>
      <c r="BN7220" s="50"/>
      <c r="BO7220" s="50"/>
      <c r="BP7220" s="50"/>
      <c r="BQ7220" s="50"/>
      <c r="BR7220" s="50"/>
      <c r="BS7220" s="50"/>
      <c r="BT7220" s="50"/>
      <c r="BU7220" s="50"/>
      <c r="BV7220" s="50"/>
      <c r="BW7220" s="50"/>
      <c r="BX7220" s="50"/>
      <c r="BY7220" s="50"/>
      <c r="BZ7220" s="50"/>
      <c r="CA7220" s="50"/>
      <c r="CB7220" s="50"/>
      <c r="CC7220" s="50"/>
      <c r="CD7220" s="50"/>
      <c r="CE7220" s="50"/>
      <c r="CF7220" s="50"/>
      <c r="CG7220" s="50"/>
      <c r="CH7220" s="50"/>
      <c r="CI7220" s="50"/>
      <c r="CJ7220" s="50"/>
      <c r="CK7220" s="50"/>
      <c r="CL7220" s="50"/>
      <c r="CM7220" s="50"/>
      <c r="CN7220" s="50"/>
      <c r="CO7220" s="50"/>
      <c r="CP7220" s="50"/>
      <c r="CQ7220" s="50"/>
      <c r="CR7220" s="50"/>
      <c r="CS7220" s="50"/>
      <c r="CT7220" s="50"/>
      <c r="CU7220" s="50"/>
      <c r="CV7220" s="50"/>
      <c r="CW7220" s="50"/>
      <c r="CX7220" s="50"/>
      <c r="CY7220" s="50"/>
      <c r="CZ7220" s="50"/>
      <c r="DA7220" s="50"/>
      <c r="DB7220" s="50"/>
      <c r="DC7220" s="50"/>
      <c r="DD7220" s="50"/>
      <c r="DE7220" s="50"/>
      <c r="DF7220" s="50"/>
      <c r="DG7220" s="50"/>
    </row>
    <row r="7221" spans="1:111" x14ac:dyDescent="0.2">
      <c r="A7221" s="185"/>
      <c r="B7221" s="186"/>
      <c r="C7221" s="186"/>
      <c r="D7221" s="54"/>
      <c r="E7221" s="310"/>
      <c r="F7221" s="192"/>
      <c r="G7221" s="192"/>
      <c r="H7221" s="50"/>
      <c r="I7221" s="50"/>
      <c r="J7221" s="50"/>
      <c r="K7221" s="50"/>
      <c r="L7221" s="50"/>
      <c r="M7221" s="50"/>
      <c r="N7221" s="50"/>
      <c r="O7221" s="50"/>
      <c r="P7221" s="50"/>
      <c r="Q7221" s="50"/>
      <c r="R7221" s="50"/>
      <c r="S7221" s="50"/>
      <c r="T7221" s="50"/>
      <c r="U7221" s="50"/>
      <c r="V7221" s="50"/>
      <c r="W7221" s="50"/>
      <c r="X7221" s="50"/>
      <c r="Y7221" s="50"/>
      <c r="Z7221" s="50"/>
      <c r="AA7221" s="50"/>
      <c r="AB7221" s="50"/>
      <c r="AC7221" s="50"/>
      <c r="AD7221" s="50"/>
      <c r="AE7221" s="50"/>
      <c r="AF7221" s="50"/>
      <c r="AG7221" s="50"/>
      <c r="AH7221" s="50"/>
      <c r="AI7221" s="50"/>
      <c r="AJ7221" s="50"/>
      <c r="AK7221" s="50"/>
      <c r="AL7221" s="50"/>
      <c r="AM7221" s="50"/>
      <c r="AN7221" s="50"/>
      <c r="AO7221" s="50"/>
      <c r="AP7221" s="50"/>
      <c r="AQ7221" s="50"/>
      <c r="AR7221" s="50"/>
      <c r="AS7221" s="50"/>
      <c r="AT7221" s="50"/>
      <c r="AU7221" s="50"/>
      <c r="AV7221" s="50"/>
      <c r="AW7221" s="50"/>
      <c r="AX7221" s="50"/>
      <c r="AY7221" s="50"/>
      <c r="AZ7221" s="50"/>
      <c r="BA7221" s="50"/>
      <c r="BB7221" s="50"/>
      <c r="BC7221" s="50"/>
      <c r="BD7221" s="50"/>
      <c r="BE7221" s="50"/>
      <c r="BF7221" s="50"/>
      <c r="BG7221" s="50"/>
      <c r="BH7221" s="50"/>
      <c r="BI7221" s="50"/>
      <c r="BJ7221" s="50"/>
      <c r="BK7221" s="50"/>
      <c r="BL7221" s="50"/>
      <c r="BM7221" s="50"/>
      <c r="BN7221" s="50"/>
      <c r="BO7221" s="50"/>
      <c r="BP7221" s="50"/>
      <c r="BQ7221" s="50"/>
      <c r="BR7221" s="50"/>
      <c r="BS7221" s="50"/>
      <c r="BT7221" s="50"/>
      <c r="BU7221" s="50"/>
      <c r="BV7221" s="50"/>
      <c r="BW7221" s="50"/>
      <c r="BX7221" s="50"/>
      <c r="BY7221" s="50"/>
      <c r="BZ7221" s="50"/>
      <c r="CA7221" s="50"/>
      <c r="CB7221" s="50"/>
      <c r="CC7221" s="50"/>
      <c r="CD7221" s="50"/>
      <c r="CE7221" s="50"/>
      <c r="CF7221" s="50"/>
      <c r="CG7221" s="50"/>
      <c r="CH7221" s="50"/>
      <c r="CI7221" s="50"/>
      <c r="CJ7221" s="50"/>
      <c r="CK7221" s="50"/>
      <c r="CL7221" s="50"/>
      <c r="CM7221" s="50"/>
      <c r="CN7221" s="50"/>
      <c r="CO7221" s="50"/>
      <c r="CP7221" s="50"/>
      <c r="CQ7221" s="50"/>
      <c r="CR7221" s="50"/>
      <c r="CS7221" s="50"/>
      <c r="CT7221" s="50"/>
      <c r="CU7221" s="50"/>
      <c r="CV7221" s="50"/>
      <c r="CW7221" s="50"/>
      <c r="CX7221" s="50"/>
      <c r="CY7221" s="50"/>
      <c r="CZ7221" s="50"/>
      <c r="DA7221" s="50"/>
      <c r="DB7221" s="50"/>
      <c r="DC7221" s="50"/>
      <c r="DD7221" s="50"/>
      <c r="DE7221" s="50"/>
      <c r="DF7221" s="50"/>
      <c r="DG7221" s="50"/>
    </row>
    <row r="7222" spans="1:111" x14ac:dyDescent="0.2">
      <c r="A7222" s="185"/>
      <c r="B7222" s="186"/>
      <c r="C7222" s="186"/>
      <c r="D7222" s="54"/>
      <c r="E7222" s="310"/>
      <c r="F7222" s="192"/>
      <c r="G7222" s="192"/>
      <c r="H7222" s="50"/>
      <c r="I7222" s="50"/>
      <c r="J7222" s="50"/>
      <c r="K7222" s="50"/>
      <c r="L7222" s="50"/>
      <c r="M7222" s="50"/>
      <c r="N7222" s="50"/>
      <c r="O7222" s="50"/>
      <c r="P7222" s="50"/>
      <c r="Q7222" s="50"/>
      <c r="R7222" s="50"/>
      <c r="S7222" s="50"/>
      <c r="T7222" s="50"/>
      <c r="U7222" s="50"/>
      <c r="V7222" s="50"/>
      <c r="W7222" s="50"/>
      <c r="X7222" s="50"/>
      <c r="Y7222" s="50"/>
      <c r="Z7222" s="50"/>
      <c r="AA7222" s="50"/>
      <c r="AB7222" s="50"/>
      <c r="AC7222" s="50"/>
      <c r="AD7222" s="50"/>
      <c r="AE7222" s="50"/>
      <c r="AF7222" s="50"/>
      <c r="AG7222" s="50"/>
      <c r="AH7222" s="50"/>
      <c r="AI7222" s="50"/>
      <c r="AJ7222" s="50"/>
      <c r="AK7222" s="50"/>
      <c r="AL7222" s="50"/>
      <c r="AM7222" s="50"/>
      <c r="AN7222" s="50"/>
      <c r="AO7222" s="50"/>
      <c r="AP7222" s="50"/>
      <c r="AQ7222" s="50"/>
      <c r="AR7222" s="50"/>
      <c r="AS7222" s="50"/>
      <c r="AT7222" s="50"/>
      <c r="AU7222" s="50"/>
      <c r="AV7222" s="50"/>
      <c r="AW7222" s="50"/>
      <c r="AX7222" s="50"/>
      <c r="AY7222" s="50"/>
      <c r="AZ7222" s="50"/>
      <c r="BA7222" s="50"/>
      <c r="BB7222" s="50"/>
      <c r="BC7222" s="50"/>
      <c r="BD7222" s="50"/>
      <c r="BE7222" s="50"/>
      <c r="BF7222" s="50"/>
      <c r="BG7222" s="50"/>
      <c r="BH7222" s="50"/>
      <c r="BI7222" s="50"/>
      <c r="BJ7222" s="50"/>
      <c r="BK7222" s="50"/>
      <c r="BL7222" s="50"/>
      <c r="BM7222" s="50"/>
      <c r="BN7222" s="50"/>
      <c r="BO7222" s="50"/>
      <c r="BP7222" s="50"/>
      <c r="BQ7222" s="50"/>
      <c r="BR7222" s="50"/>
      <c r="BS7222" s="50"/>
      <c r="BT7222" s="50"/>
      <c r="BU7222" s="50"/>
      <c r="BV7222" s="50"/>
      <c r="BW7222" s="50"/>
      <c r="BX7222" s="50"/>
      <c r="BY7222" s="50"/>
      <c r="BZ7222" s="50"/>
      <c r="CA7222" s="50"/>
      <c r="CB7222" s="50"/>
      <c r="CC7222" s="50"/>
      <c r="CD7222" s="50"/>
      <c r="CE7222" s="50"/>
      <c r="CF7222" s="50"/>
      <c r="CG7222" s="50"/>
      <c r="CH7222" s="50"/>
      <c r="CI7222" s="50"/>
      <c r="CJ7222" s="50"/>
      <c r="CK7222" s="50"/>
      <c r="CL7222" s="50"/>
      <c r="CM7222" s="50"/>
      <c r="CN7222" s="50"/>
      <c r="CO7222" s="50"/>
      <c r="CP7222" s="50"/>
      <c r="CQ7222" s="50"/>
      <c r="CR7222" s="50"/>
      <c r="CS7222" s="50"/>
      <c r="CT7222" s="50"/>
      <c r="CU7222" s="50"/>
      <c r="CV7222" s="50"/>
      <c r="CW7222" s="50"/>
      <c r="CX7222" s="50"/>
      <c r="CY7222" s="50"/>
      <c r="CZ7222" s="50"/>
      <c r="DA7222" s="50"/>
      <c r="DB7222" s="50"/>
      <c r="DC7222" s="50"/>
      <c r="DD7222" s="50"/>
      <c r="DE7222" s="50"/>
      <c r="DF7222" s="50"/>
      <c r="DG7222" s="50"/>
    </row>
    <row r="7223" spans="1:111" x14ac:dyDescent="0.2">
      <c r="A7223" s="185"/>
      <c r="B7223" s="186"/>
      <c r="C7223" s="186"/>
      <c r="D7223" s="54"/>
      <c r="E7223" s="310"/>
      <c r="F7223" s="192"/>
      <c r="G7223" s="192"/>
      <c r="H7223" s="50"/>
      <c r="I7223" s="50"/>
      <c r="J7223" s="50"/>
      <c r="K7223" s="50"/>
      <c r="L7223" s="50"/>
      <c r="M7223" s="50"/>
      <c r="N7223" s="50"/>
      <c r="O7223" s="50"/>
      <c r="P7223" s="50"/>
      <c r="Q7223" s="50"/>
      <c r="R7223" s="50"/>
      <c r="S7223" s="50"/>
      <c r="T7223" s="50"/>
      <c r="U7223" s="50"/>
      <c r="V7223" s="50"/>
      <c r="W7223" s="50"/>
      <c r="X7223" s="50"/>
      <c r="Y7223" s="50"/>
      <c r="Z7223" s="50"/>
      <c r="AA7223" s="50"/>
      <c r="AB7223" s="50"/>
      <c r="AC7223" s="50"/>
      <c r="AD7223" s="50"/>
      <c r="AE7223" s="50"/>
      <c r="AF7223" s="50"/>
      <c r="AG7223" s="50"/>
      <c r="AH7223" s="50"/>
      <c r="AI7223" s="50"/>
      <c r="AJ7223" s="50"/>
      <c r="AK7223" s="50"/>
      <c r="AL7223" s="50"/>
      <c r="AM7223" s="50"/>
      <c r="AN7223" s="50"/>
      <c r="AO7223" s="50"/>
      <c r="AP7223" s="50"/>
      <c r="AQ7223" s="50"/>
      <c r="AR7223" s="50"/>
      <c r="AS7223" s="50"/>
      <c r="AT7223" s="50"/>
      <c r="AU7223" s="50"/>
      <c r="AV7223" s="50"/>
      <c r="AW7223" s="50"/>
      <c r="AX7223" s="50"/>
      <c r="AY7223" s="50"/>
      <c r="AZ7223" s="50"/>
      <c r="BA7223" s="50"/>
      <c r="BB7223" s="50"/>
      <c r="BC7223" s="50"/>
      <c r="BD7223" s="50"/>
      <c r="BE7223" s="50"/>
      <c r="BF7223" s="50"/>
      <c r="BG7223" s="50"/>
      <c r="BH7223" s="50"/>
      <c r="BI7223" s="50"/>
      <c r="BJ7223" s="50"/>
      <c r="BK7223" s="50"/>
      <c r="BL7223" s="50"/>
      <c r="BM7223" s="50"/>
      <c r="BN7223" s="50"/>
      <c r="BO7223" s="50"/>
      <c r="BP7223" s="50"/>
      <c r="BQ7223" s="50"/>
      <c r="BR7223" s="50"/>
      <c r="BS7223" s="50"/>
      <c r="BT7223" s="50"/>
      <c r="BU7223" s="50"/>
      <c r="BV7223" s="50"/>
      <c r="BW7223" s="50"/>
      <c r="BX7223" s="50"/>
      <c r="BY7223" s="50"/>
      <c r="BZ7223" s="50"/>
      <c r="CA7223" s="50"/>
      <c r="CB7223" s="50"/>
      <c r="CC7223" s="50"/>
      <c r="CD7223" s="50"/>
      <c r="CE7223" s="50"/>
      <c r="CF7223" s="50"/>
      <c r="CG7223" s="50"/>
      <c r="CH7223" s="50"/>
      <c r="CI7223" s="50"/>
      <c r="CJ7223" s="50"/>
      <c r="CK7223" s="50"/>
      <c r="CL7223" s="50"/>
      <c r="CM7223" s="50"/>
      <c r="CN7223" s="50"/>
      <c r="CO7223" s="50"/>
      <c r="CP7223" s="50"/>
      <c r="CQ7223" s="50"/>
      <c r="CR7223" s="50"/>
      <c r="CS7223" s="50"/>
      <c r="CT7223" s="50"/>
      <c r="CU7223" s="50"/>
      <c r="CV7223" s="50"/>
      <c r="CW7223" s="50"/>
      <c r="CX7223" s="50"/>
      <c r="CY7223" s="50"/>
      <c r="CZ7223" s="50"/>
      <c r="DA7223" s="50"/>
      <c r="DB7223" s="50"/>
      <c r="DC7223" s="50"/>
      <c r="DD7223" s="50"/>
      <c r="DE7223" s="50"/>
      <c r="DF7223" s="50"/>
      <c r="DG7223" s="50"/>
    </row>
    <row r="7224" spans="1:111" x14ac:dyDescent="0.2">
      <c r="A7224" s="185"/>
      <c r="B7224" s="186"/>
      <c r="C7224" s="186"/>
      <c r="D7224" s="54"/>
      <c r="E7224" s="310"/>
      <c r="F7224" s="192"/>
      <c r="G7224" s="192"/>
      <c r="H7224" s="50"/>
      <c r="I7224" s="50"/>
      <c r="J7224" s="50"/>
      <c r="K7224" s="50"/>
      <c r="L7224" s="50"/>
      <c r="M7224" s="50"/>
      <c r="N7224" s="50"/>
      <c r="O7224" s="50"/>
      <c r="P7224" s="50"/>
      <c r="Q7224" s="50"/>
      <c r="R7224" s="50"/>
      <c r="S7224" s="50"/>
      <c r="T7224" s="50"/>
      <c r="U7224" s="50"/>
      <c r="V7224" s="50"/>
      <c r="W7224" s="50"/>
      <c r="X7224" s="50"/>
      <c r="Y7224" s="50"/>
      <c r="Z7224" s="50"/>
      <c r="AA7224" s="50"/>
      <c r="AB7224" s="50"/>
      <c r="AC7224" s="50"/>
      <c r="AD7224" s="50"/>
      <c r="AE7224" s="50"/>
      <c r="AF7224" s="50"/>
      <c r="AG7224" s="50"/>
      <c r="AH7224" s="50"/>
      <c r="AI7224" s="50"/>
      <c r="AJ7224" s="50"/>
      <c r="AK7224" s="50"/>
      <c r="AL7224" s="50"/>
      <c r="AM7224" s="50"/>
      <c r="AN7224" s="50"/>
      <c r="AO7224" s="50"/>
      <c r="AP7224" s="50"/>
      <c r="AQ7224" s="50"/>
      <c r="AR7224" s="50"/>
      <c r="AS7224" s="50"/>
      <c r="AT7224" s="50"/>
      <c r="AU7224" s="50"/>
      <c r="AV7224" s="50"/>
      <c r="AW7224" s="50"/>
      <c r="AX7224" s="50"/>
      <c r="AY7224" s="50"/>
      <c r="AZ7224" s="50"/>
      <c r="BA7224" s="50"/>
      <c r="BB7224" s="50"/>
      <c r="BC7224" s="50"/>
      <c r="BD7224" s="50"/>
      <c r="BE7224" s="50"/>
      <c r="BF7224" s="50"/>
      <c r="BG7224" s="50"/>
      <c r="BH7224" s="50"/>
      <c r="BI7224" s="50"/>
      <c r="BJ7224" s="50"/>
      <c r="BK7224" s="50"/>
      <c r="BL7224" s="50"/>
      <c r="BM7224" s="50"/>
      <c r="BN7224" s="50"/>
      <c r="BO7224" s="50"/>
      <c r="BP7224" s="50"/>
      <c r="BQ7224" s="50"/>
      <c r="BR7224" s="50"/>
      <c r="BS7224" s="50"/>
      <c r="BT7224" s="50"/>
      <c r="BU7224" s="50"/>
      <c r="BV7224" s="50"/>
      <c r="BW7224" s="50"/>
      <c r="BX7224" s="50"/>
      <c r="BY7224" s="50"/>
      <c r="BZ7224" s="50"/>
      <c r="CA7224" s="50"/>
      <c r="CB7224" s="50"/>
      <c r="CC7224" s="50"/>
      <c r="CD7224" s="50"/>
      <c r="CE7224" s="50"/>
      <c r="CF7224" s="50"/>
      <c r="CG7224" s="50"/>
      <c r="CH7224" s="50"/>
      <c r="CI7224" s="50"/>
      <c r="CJ7224" s="50"/>
      <c r="CK7224" s="50"/>
      <c r="CL7224" s="50"/>
      <c r="CM7224" s="50"/>
      <c r="CN7224" s="50"/>
      <c r="CO7224" s="50"/>
      <c r="CP7224" s="50"/>
      <c r="CQ7224" s="50"/>
      <c r="CR7224" s="50"/>
      <c r="CS7224" s="50"/>
      <c r="CT7224" s="50"/>
      <c r="CU7224" s="50"/>
      <c r="CV7224" s="50"/>
      <c r="CW7224" s="50"/>
      <c r="CX7224" s="50"/>
      <c r="CY7224" s="50"/>
      <c r="CZ7224" s="50"/>
      <c r="DA7224" s="50"/>
      <c r="DB7224" s="50"/>
      <c r="DC7224" s="50"/>
      <c r="DD7224" s="50"/>
      <c r="DE7224" s="50"/>
      <c r="DF7224" s="50"/>
      <c r="DG7224" s="50"/>
    </row>
    <row r="7225" spans="1:111" x14ac:dyDescent="0.2">
      <c r="A7225" s="185"/>
      <c r="B7225" s="186"/>
      <c r="C7225" s="186"/>
      <c r="D7225" s="54"/>
      <c r="E7225" s="310"/>
      <c r="F7225" s="192"/>
      <c r="G7225" s="192"/>
      <c r="H7225" s="50"/>
      <c r="I7225" s="50"/>
      <c r="J7225" s="50"/>
      <c r="K7225" s="50"/>
      <c r="L7225" s="50"/>
      <c r="M7225" s="50"/>
      <c r="N7225" s="50"/>
      <c r="O7225" s="50"/>
      <c r="P7225" s="50"/>
      <c r="Q7225" s="50"/>
      <c r="R7225" s="50"/>
      <c r="S7225" s="50"/>
      <c r="T7225" s="50"/>
      <c r="U7225" s="50"/>
      <c r="V7225" s="50"/>
      <c r="W7225" s="50"/>
      <c r="X7225" s="50"/>
      <c r="Y7225" s="50"/>
      <c r="Z7225" s="50"/>
      <c r="AA7225" s="50"/>
      <c r="AB7225" s="50"/>
      <c r="AC7225" s="50"/>
      <c r="AD7225" s="50"/>
      <c r="AE7225" s="50"/>
      <c r="AF7225" s="50"/>
      <c r="AG7225" s="50"/>
      <c r="AH7225" s="50"/>
      <c r="AI7225" s="50"/>
      <c r="AJ7225" s="50"/>
      <c r="AK7225" s="50"/>
      <c r="AL7225" s="50"/>
      <c r="AM7225" s="50"/>
      <c r="AN7225" s="50"/>
      <c r="AO7225" s="50"/>
      <c r="AP7225" s="50"/>
      <c r="AQ7225" s="50"/>
      <c r="AR7225" s="50"/>
      <c r="AS7225" s="50"/>
      <c r="AT7225" s="50"/>
      <c r="AU7225" s="50"/>
      <c r="AV7225" s="50"/>
      <c r="AW7225" s="50"/>
      <c r="AX7225" s="50"/>
      <c r="AY7225" s="50"/>
      <c r="AZ7225" s="50"/>
      <c r="BA7225" s="50"/>
      <c r="BB7225" s="50"/>
      <c r="BC7225" s="50"/>
      <c r="BD7225" s="50"/>
      <c r="BE7225" s="50"/>
      <c r="BF7225" s="50"/>
      <c r="BG7225" s="50"/>
      <c r="BH7225" s="50"/>
      <c r="BI7225" s="50"/>
      <c r="BJ7225" s="50"/>
      <c r="BK7225" s="50"/>
      <c r="BL7225" s="50"/>
      <c r="BM7225" s="50"/>
      <c r="BN7225" s="50"/>
      <c r="BO7225" s="50"/>
      <c r="BP7225" s="50"/>
      <c r="BQ7225" s="50"/>
      <c r="BR7225" s="50"/>
      <c r="BS7225" s="50"/>
      <c r="BT7225" s="50"/>
      <c r="BU7225" s="50"/>
      <c r="BV7225" s="50"/>
      <c r="BW7225" s="50"/>
      <c r="BX7225" s="50"/>
      <c r="BY7225" s="50"/>
      <c r="BZ7225" s="50"/>
      <c r="CA7225" s="50"/>
      <c r="CB7225" s="50"/>
      <c r="CC7225" s="50"/>
      <c r="CD7225" s="50"/>
      <c r="CE7225" s="50"/>
      <c r="CF7225" s="50"/>
      <c r="CG7225" s="50"/>
      <c r="CH7225" s="50"/>
      <c r="CI7225" s="50"/>
      <c r="CJ7225" s="50"/>
      <c r="CK7225" s="50"/>
      <c r="CL7225" s="50"/>
      <c r="CM7225" s="50"/>
      <c r="CN7225" s="50"/>
      <c r="CO7225" s="50"/>
      <c r="CP7225" s="50"/>
      <c r="CQ7225" s="50"/>
      <c r="CR7225" s="50"/>
      <c r="CS7225" s="50"/>
      <c r="CT7225" s="50"/>
      <c r="CU7225" s="50"/>
      <c r="CV7225" s="50"/>
      <c r="CW7225" s="50"/>
      <c r="CX7225" s="50"/>
      <c r="CY7225" s="50"/>
      <c r="CZ7225" s="50"/>
      <c r="DA7225" s="50"/>
      <c r="DB7225" s="50"/>
      <c r="DC7225" s="50"/>
      <c r="DD7225" s="50"/>
      <c r="DE7225" s="50"/>
      <c r="DF7225" s="50"/>
      <c r="DG7225" s="50"/>
    </row>
    <row r="7226" spans="1:111" x14ac:dyDescent="0.2">
      <c r="A7226" s="185"/>
      <c r="B7226" s="186"/>
      <c r="C7226" s="186"/>
      <c r="D7226" s="54"/>
      <c r="E7226" s="310"/>
      <c r="F7226" s="192"/>
      <c r="G7226" s="192"/>
      <c r="H7226" s="50"/>
      <c r="I7226" s="50"/>
      <c r="J7226" s="50"/>
      <c r="K7226" s="50"/>
      <c r="L7226" s="50"/>
      <c r="M7226" s="50"/>
      <c r="N7226" s="50"/>
      <c r="O7226" s="50"/>
      <c r="P7226" s="50"/>
      <c r="Q7226" s="50"/>
      <c r="R7226" s="50"/>
      <c r="S7226" s="50"/>
      <c r="T7226" s="50"/>
      <c r="U7226" s="50"/>
      <c r="V7226" s="50"/>
      <c r="W7226" s="50"/>
      <c r="X7226" s="50"/>
      <c r="Y7226" s="50"/>
      <c r="Z7226" s="50"/>
      <c r="AA7226" s="50"/>
      <c r="AB7226" s="50"/>
      <c r="AC7226" s="50"/>
      <c r="AD7226" s="50"/>
      <c r="AE7226" s="50"/>
      <c r="AF7226" s="50"/>
      <c r="AG7226" s="50"/>
      <c r="AH7226" s="50"/>
      <c r="AI7226" s="50"/>
      <c r="AJ7226" s="50"/>
      <c r="AK7226" s="50"/>
      <c r="AL7226" s="50"/>
      <c r="AM7226" s="50"/>
      <c r="AN7226" s="50"/>
      <c r="AO7226" s="50"/>
      <c r="AP7226" s="50"/>
      <c r="AQ7226" s="50"/>
      <c r="AR7226" s="50"/>
      <c r="AS7226" s="50"/>
      <c r="AT7226" s="50"/>
      <c r="AU7226" s="50"/>
      <c r="AV7226" s="50"/>
      <c r="AW7226" s="50"/>
      <c r="AX7226" s="50"/>
      <c r="AY7226" s="50"/>
      <c r="AZ7226" s="50"/>
      <c r="BA7226" s="50"/>
      <c r="BB7226" s="50"/>
      <c r="BC7226" s="50"/>
      <c r="BD7226" s="50"/>
      <c r="BE7226" s="50"/>
      <c r="BF7226" s="50"/>
      <c r="BG7226" s="50"/>
      <c r="BH7226" s="50"/>
      <c r="BI7226" s="50"/>
      <c r="BJ7226" s="50"/>
      <c r="BK7226" s="50"/>
      <c r="BL7226" s="50"/>
      <c r="BM7226" s="50"/>
      <c r="BN7226" s="50"/>
      <c r="BO7226" s="50"/>
      <c r="BP7226" s="50"/>
      <c r="BQ7226" s="50"/>
      <c r="BR7226" s="50"/>
      <c r="BS7226" s="50"/>
      <c r="BT7226" s="50"/>
      <c r="BU7226" s="50"/>
      <c r="BV7226" s="50"/>
      <c r="BW7226" s="50"/>
      <c r="BX7226" s="50"/>
      <c r="BY7226" s="50"/>
      <c r="BZ7226" s="50"/>
      <c r="CA7226" s="50"/>
      <c r="CB7226" s="50"/>
      <c r="CC7226" s="50"/>
      <c r="CD7226" s="50"/>
      <c r="CE7226" s="50"/>
      <c r="CF7226" s="50"/>
      <c r="CG7226" s="50"/>
      <c r="CH7226" s="50"/>
      <c r="CI7226" s="50"/>
      <c r="CJ7226" s="50"/>
      <c r="CK7226" s="50"/>
      <c r="CL7226" s="50"/>
      <c r="CM7226" s="50"/>
      <c r="CN7226" s="50"/>
      <c r="CO7226" s="50"/>
      <c r="CP7226" s="50"/>
      <c r="CQ7226" s="50"/>
      <c r="CR7226" s="50"/>
      <c r="CS7226" s="50"/>
      <c r="CT7226" s="50"/>
      <c r="CU7226" s="50"/>
      <c r="CV7226" s="50"/>
      <c r="CW7226" s="50"/>
      <c r="CX7226" s="50"/>
      <c r="CY7226" s="50"/>
      <c r="CZ7226" s="50"/>
      <c r="DA7226" s="50"/>
      <c r="DB7226" s="50"/>
      <c r="DC7226" s="50"/>
      <c r="DD7226" s="50"/>
      <c r="DE7226" s="50"/>
      <c r="DF7226" s="50"/>
      <c r="DG7226" s="50"/>
    </row>
    <row r="7227" spans="1:111" x14ac:dyDescent="0.2">
      <c r="A7227" s="185"/>
      <c r="B7227" s="186"/>
      <c r="C7227" s="186"/>
      <c r="D7227" s="54"/>
      <c r="E7227" s="310"/>
      <c r="F7227" s="192"/>
      <c r="G7227" s="192"/>
      <c r="H7227" s="50"/>
      <c r="I7227" s="50"/>
      <c r="J7227" s="50"/>
      <c r="K7227" s="50"/>
      <c r="L7227" s="50"/>
      <c r="M7227" s="50"/>
      <c r="N7227" s="50"/>
      <c r="O7227" s="50"/>
      <c r="P7227" s="50"/>
      <c r="Q7227" s="50"/>
      <c r="R7227" s="50"/>
      <c r="S7227" s="50"/>
      <c r="T7227" s="50"/>
      <c r="U7227" s="50"/>
      <c r="V7227" s="50"/>
      <c r="W7227" s="50"/>
      <c r="X7227" s="50"/>
      <c r="Y7227" s="50"/>
      <c r="Z7227" s="50"/>
      <c r="AA7227" s="50"/>
      <c r="AB7227" s="50"/>
      <c r="AC7227" s="50"/>
      <c r="AD7227" s="50"/>
      <c r="AE7227" s="50"/>
      <c r="AF7227" s="50"/>
      <c r="AG7227" s="50"/>
      <c r="AH7227" s="50"/>
      <c r="AI7227" s="50"/>
      <c r="AJ7227" s="50"/>
      <c r="AK7227" s="50"/>
      <c r="AL7227" s="50"/>
      <c r="AM7227" s="50"/>
      <c r="AN7227" s="50"/>
      <c r="AO7227" s="50"/>
      <c r="AP7227" s="50"/>
      <c r="AQ7227" s="50"/>
      <c r="AR7227" s="50"/>
      <c r="AS7227" s="50"/>
      <c r="AT7227" s="50"/>
      <c r="AU7227" s="50"/>
      <c r="AV7227" s="50"/>
      <c r="AW7227" s="50"/>
      <c r="AX7227" s="50"/>
      <c r="AY7227" s="50"/>
      <c r="AZ7227" s="50"/>
      <c r="BA7227" s="50"/>
      <c r="BB7227" s="50"/>
      <c r="BC7227" s="50"/>
      <c r="BD7227" s="50"/>
      <c r="BE7227" s="50"/>
      <c r="BF7227" s="50"/>
      <c r="BG7227" s="50"/>
      <c r="BH7227" s="50"/>
      <c r="BI7227" s="50"/>
      <c r="BJ7227" s="50"/>
      <c r="BK7227" s="50"/>
      <c r="BL7227" s="50"/>
      <c r="BM7227" s="50"/>
      <c r="BN7227" s="50"/>
      <c r="BO7227" s="50"/>
      <c r="BP7227" s="50"/>
      <c r="BQ7227" s="50"/>
      <c r="BR7227" s="50"/>
      <c r="BS7227" s="50"/>
      <c r="BT7227" s="50"/>
      <c r="BU7227" s="50"/>
      <c r="BV7227" s="50"/>
      <c r="BW7227" s="50"/>
      <c r="BX7227" s="50"/>
      <c r="BY7227" s="50"/>
      <c r="BZ7227" s="50"/>
      <c r="CA7227" s="50"/>
      <c r="CB7227" s="50"/>
      <c r="CC7227" s="50"/>
      <c r="CD7227" s="50"/>
      <c r="CE7227" s="50"/>
      <c r="CF7227" s="50"/>
      <c r="CG7227" s="50"/>
      <c r="CH7227" s="50"/>
      <c r="CI7227" s="50"/>
      <c r="CJ7227" s="50"/>
      <c r="CK7227" s="50"/>
      <c r="CL7227" s="50"/>
      <c r="CM7227" s="50"/>
      <c r="CN7227" s="50"/>
      <c r="CO7227" s="50"/>
      <c r="CP7227" s="50"/>
      <c r="CQ7227" s="50"/>
      <c r="CR7227" s="50"/>
      <c r="CS7227" s="50"/>
      <c r="CT7227" s="50"/>
      <c r="CU7227" s="50"/>
      <c r="CV7227" s="50"/>
      <c r="CW7227" s="50"/>
      <c r="CX7227" s="50"/>
      <c r="CY7227" s="50"/>
      <c r="CZ7227" s="50"/>
      <c r="DA7227" s="50"/>
      <c r="DB7227" s="50"/>
      <c r="DC7227" s="50"/>
      <c r="DD7227" s="50"/>
      <c r="DE7227" s="50"/>
      <c r="DF7227" s="50"/>
      <c r="DG7227" s="50"/>
    </row>
    <row r="7228" spans="1:111" x14ac:dyDescent="0.2">
      <c r="A7228" s="185"/>
      <c r="B7228" s="186"/>
      <c r="C7228" s="186"/>
      <c r="D7228" s="54"/>
      <c r="E7228" s="310"/>
      <c r="F7228" s="192"/>
      <c r="G7228" s="192"/>
      <c r="H7228" s="50"/>
      <c r="I7228" s="50"/>
      <c r="J7228" s="50"/>
      <c r="K7228" s="50"/>
      <c r="L7228" s="50"/>
      <c r="M7228" s="50"/>
      <c r="N7228" s="50"/>
      <c r="O7228" s="50"/>
      <c r="P7228" s="50"/>
      <c r="Q7228" s="50"/>
      <c r="R7228" s="50"/>
      <c r="S7228" s="50"/>
      <c r="T7228" s="50"/>
      <c r="U7228" s="50"/>
      <c r="V7228" s="50"/>
      <c r="W7228" s="50"/>
      <c r="X7228" s="50"/>
      <c r="Y7228" s="50"/>
      <c r="Z7228" s="50"/>
      <c r="AA7228" s="50"/>
      <c r="AB7228" s="50"/>
      <c r="AC7228" s="50"/>
      <c r="AD7228" s="50"/>
      <c r="AE7228" s="50"/>
      <c r="AF7228" s="50"/>
      <c r="AG7228" s="50"/>
      <c r="AH7228" s="50"/>
      <c r="AI7228" s="50"/>
      <c r="AJ7228" s="50"/>
      <c r="AK7228" s="50"/>
      <c r="AL7228" s="50"/>
      <c r="AM7228" s="50"/>
      <c r="AN7228" s="50"/>
      <c r="AO7228" s="50"/>
      <c r="AP7228" s="50"/>
      <c r="AQ7228" s="50"/>
      <c r="AR7228" s="50"/>
      <c r="AS7228" s="50"/>
      <c r="AT7228" s="50"/>
      <c r="AU7228" s="50"/>
      <c r="AV7228" s="50"/>
      <c r="AW7228" s="50"/>
      <c r="AX7228" s="50"/>
      <c r="AY7228" s="50"/>
      <c r="AZ7228" s="50"/>
      <c r="BA7228" s="50"/>
      <c r="BB7228" s="50"/>
      <c r="BC7228" s="50"/>
      <c r="BD7228" s="50"/>
      <c r="BE7228" s="50"/>
      <c r="BF7228" s="50"/>
      <c r="BG7228" s="50"/>
      <c r="BH7228" s="50"/>
      <c r="BI7228" s="50"/>
      <c r="BJ7228" s="50"/>
      <c r="BK7228" s="50"/>
      <c r="BL7228" s="50"/>
      <c r="BM7228" s="50"/>
      <c r="BN7228" s="50"/>
      <c r="BO7228" s="50"/>
      <c r="BP7228" s="50"/>
      <c r="BQ7228" s="50"/>
      <c r="BR7228" s="50"/>
      <c r="BS7228" s="50"/>
      <c r="BT7228" s="50"/>
      <c r="BU7228" s="50"/>
      <c r="BV7228" s="50"/>
      <c r="BW7228" s="50"/>
      <c r="BX7228" s="50"/>
      <c r="BY7228" s="50"/>
      <c r="BZ7228" s="50"/>
      <c r="CA7228" s="50"/>
      <c r="CB7228" s="50"/>
      <c r="CC7228" s="50"/>
      <c r="CD7228" s="50"/>
      <c r="CE7228" s="50"/>
      <c r="CF7228" s="50"/>
      <c r="CG7228" s="50"/>
      <c r="CH7228" s="50"/>
      <c r="CI7228" s="50"/>
      <c r="CJ7228" s="50"/>
      <c r="CK7228" s="50"/>
      <c r="CL7228" s="50"/>
      <c r="CM7228" s="50"/>
      <c r="CN7228" s="50"/>
      <c r="CO7228" s="50"/>
      <c r="CP7228" s="50"/>
      <c r="CQ7228" s="50"/>
      <c r="CR7228" s="50"/>
      <c r="CS7228" s="50"/>
      <c r="CT7228" s="50"/>
      <c r="CU7228" s="50"/>
      <c r="CV7228" s="50"/>
      <c r="CW7228" s="50"/>
      <c r="CX7228" s="50"/>
      <c r="CY7228" s="50"/>
      <c r="CZ7228" s="50"/>
      <c r="DA7228" s="50"/>
      <c r="DB7228" s="50"/>
      <c r="DC7228" s="50"/>
      <c r="DD7228" s="50"/>
      <c r="DE7228" s="50"/>
      <c r="DF7228" s="50"/>
      <c r="DG7228" s="50"/>
    </row>
    <row r="7229" spans="1:111" x14ac:dyDescent="0.2">
      <c r="A7229" s="185"/>
      <c r="B7229" s="186"/>
      <c r="C7229" s="186"/>
      <c r="D7229" s="54"/>
      <c r="E7229" s="310"/>
      <c r="F7229" s="192"/>
      <c r="G7229" s="192"/>
      <c r="H7229" s="50"/>
      <c r="I7229" s="50"/>
      <c r="J7229" s="50"/>
      <c r="K7229" s="50"/>
      <c r="L7229" s="50"/>
      <c r="M7229" s="50"/>
      <c r="N7229" s="50"/>
      <c r="O7229" s="50"/>
      <c r="P7229" s="50"/>
      <c r="Q7229" s="50"/>
      <c r="R7229" s="50"/>
      <c r="S7229" s="50"/>
      <c r="T7229" s="50"/>
      <c r="U7229" s="50"/>
      <c r="V7229" s="50"/>
      <c r="W7229" s="50"/>
      <c r="X7229" s="50"/>
      <c r="Y7229" s="50"/>
      <c r="Z7229" s="50"/>
      <c r="AA7229" s="50"/>
      <c r="AB7229" s="50"/>
      <c r="AC7229" s="50"/>
      <c r="AD7229" s="50"/>
      <c r="AE7229" s="50"/>
      <c r="AF7229" s="50"/>
      <c r="AG7229" s="50"/>
      <c r="AH7229" s="50"/>
      <c r="AI7229" s="50"/>
      <c r="AJ7229" s="50"/>
      <c r="AK7229" s="50"/>
      <c r="AL7229" s="50"/>
      <c r="AM7229" s="50"/>
      <c r="AN7229" s="50"/>
      <c r="AO7229" s="50"/>
      <c r="AP7229" s="50"/>
      <c r="AQ7229" s="50"/>
      <c r="AR7229" s="50"/>
      <c r="AS7229" s="50"/>
      <c r="AT7229" s="50"/>
      <c r="AU7229" s="50"/>
      <c r="AV7229" s="50"/>
      <c r="AW7229" s="50"/>
      <c r="AX7229" s="50"/>
      <c r="AY7229" s="50"/>
      <c r="AZ7229" s="50"/>
      <c r="BA7229" s="50"/>
      <c r="BB7229" s="50"/>
      <c r="BC7229" s="50"/>
      <c r="BD7229" s="50"/>
      <c r="BE7229" s="50"/>
      <c r="BF7229" s="50"/>
      <c r="BG7229" s="50"/>
      <c r="BH7229" s="50"/>
      <c r="BI7229" s="50"/>
      <c r="BJ7229" s="50"/>
      <c r="BK7229" s="50"/>
      <c r="BL7229" s="50"/>
      <c r="BM7229" s="50"/>
      <c r="BN7229" s="50"/>
      <c r="BO7229" s="50"/>
      <c r="BP7229" s="50"/>
      <c r="BQ7229" s="50"/>
      <c r="BR7229" s="50"/>
      <c r="BS7229" s="50"/>
      <c r="BT7229" s="50"/>
      <c r="BU7229" s="50"/>
      <c r="BV7229" s="50"/>
      <c r="BW7229" s="50"/>
      <c r="BX7229" s="50"/>
      <c r="BY7229" s="50"/>
      <c r="BZ7229" s="50"/>
      <c r="CA7229" s="50"/>
      <c r="CB7229" s="50"/>
      <c r="CC7229" s="50"/>
      <c r="CD7229" s="50"/>
      <c r="CE7229" s="50"/>
      <c r="CF7229" s="50"/>
      <c r="CG7229" s="50"/>
      <c r="CH7229" s="50"/>
      <c r="CI7229" s="50"/>
      <c r="CJ7229" s="50"/>
      <c r="CK7229" s="50"/>
      <c r="CL7229" s="50"/>
      <c r="CM7229" s="50"/>
      <c r="CN7229" s="50"/>
      <c r="CO7229" s="50"/>
      <c r="CP7229" s="50"/>
      <c r="CQ7229" s="50"/>
      <c r="CR7229" s="50"/>
      <c r="CS7229" s="50"/>
      <c r="CT7229" s="50"/>
      <c r="CU7229" s="50"/>
      <c r="CV7229" s="50"/>
      <c r="CW7229" s="50"/>
      <c r="CX7229" s="50"/>
      <c r="CY7229" s="50"/>
      <c r="CZ7229" s="50"/>
      <c r="DA7229" s="50"/>
      <c r="DB7229" s="50"/>
      <c r="DC7229" s="50"/>
      <c r="DD7229" s="50"/>
      <c r="DE7229" s="50"/>
      <c r="DF7229" s="50"/>
      <c r="DG7229" s="50"/>
    </row>
    <row r="7230" spans="1:111" x14ac:dyDescent="0.2">
      <c r="A7230" s="185"/>
      <c r="B7230" s="186"/>
      <c r="C7230" s="186"/>
      <c r="D7230" s="54"/>
      <c r="E7230" s="310"/>
      <c r="F7230" s="192"/>
      <c r="G7230" s="192"/>
      <c r="H7230" s="50"/>
      <c r="I7230" s="50"/>
      <c r="J7230" s="50"/>
      <c r="K7230" s="50"/>
      <c r="L7230" s="50"/>
      <c r="M7230" s="50"/>
      <c r="N7230" s="50"/>
      <c r="O7230" s="50"/>
      <c r="P7230" s="50"/>
      <c r="Q7230" s="50"/>
      <c r="R7230" s="50"/>
      <c r="S7230" s="50"/>
      <c r="T7230" s="50"/>
      <c r="U7230" s="50"/>
      <c r="V7230" s="50"/>
      <c r="W7230" s="50"/>
      <c r="X7230" s="50"/>
      <c r="Y7230" s="50"/>
      <c r="Z7230" s="50"/>
      <c r="AA7230" s="50"/>
      <c r="AB7230" s="50"/>
      <c r="AC7230" s="50"/>
      <c r="AD7230" s="50"/>
      <c r="AE7230" s="50"/>
      <c r="AF7230" s="50"/>
      <c r="AG7230" s="50"/>
      <c r="AH7230" s="50"/>
      <c r="AI7230" s="50"/>
      <c r="AJ7230" s="50"/>
      <c r="AK7230" s="50"/>
      <c r="AL7230" s="50"/>
      <c r="AM7230" s="50"/>
      <c r="AN7230" s="50"/>
      <c r="AO7230" s="50"/>
      <c r="AP7230" s="50"/>
      <c r="AQ7230" s="50"/>
      <c r="AR7230" s="50"/>
      <c r="AS7230" s="50"/>
      <c r="AT7230" s="50"/>
      <c r="AU7230" s="50"/>
      <c r="AV7230" s="50"/>
      <c r="AW7230" s="50"/>
      <c r="AX7230" s="50"/>
      <c r="AY7230" s="50"/>
      <c r="AZ7230" s="50"/>
      <c r="BA7230" s="50"/>
      <c r="BB7230" s="50"/>
      <c r="BC7230" s="50"/>
      <c r="BD7230" s="50"/>
      <c r="BE7230" s="50"/>
      <c r="BF7230" s="50"/>
      <c r="BG7230" s="50"/>
      <c r="BH7230" s="50"/>
      <c r="BI7230" s="50"/>
      <c r="BJ7230" s="50"/>
      <c r="BK7230" s="50"/>
      <c r="BL7230" s="50"/>
      <c r="BM7230" s="50"/>
      <c r="BN7230" s="50"/>
      <c r="BO7230" s="50"/>
      <c r="BP7230" s="50"/>
      <c r="BQ7230" s="50"/>
      <c r="BR7230" s="50"/>
      <c r="BS7230" s="50"/>
      <c r="BT7230" s="50"/>
      <c r="BU7230" s="50"/>
      <c r="BV7230" s="50"/>
      <c r="BW7230" s="50"/>
      <c r="BX7230" s="50"/>
      <c r="BY7230" s="50"/>
      <c r="BZ7230" s="50"/>
      <c r="CA7230" s="50"/>
      <c r="CB7230" s="50"/>
      <c r="CC7230" s="50"/>
      <c r="CD7230" s="50"/>
      <c r="CE7230" s="50"/>
      <c r="CF7230" s="50"/>
      <c r="CG7230" s="50"/>
      <c r="CH7230" s="50"/>
      <c r="CI7230" s="50"/>
      <c r="CJ7230" s="50"/>
      <c r="CK7230" s="50"/>
      <c r="CL7230" s="50"/>
      <c r="CM7230" s="50"/>
      <c r="CN7230" s="50"/>
      <c r="CO7230" s="50"/>
      <c r="CP7230" s="50"/>
      <c r="CQ7230" s="50"/>
      <c r="CR7230" s="50"/>
      <c r="CS7230" s="50"/>
      <c r="CT7230" s="50"/>
      <c r="CU7230" s="50"/>
      <c r="CV7230" s="50"/>
      <c r="CW7230" s="50"/>
      <c r="CX7230" s="50"/>
      <c r="CY7230" s="50"/>
      <c r="CZ7230" s="50"/>
      <c r="DA7230" s="50"/>
      <c r="DB7230" s="50"/>
      <c r="DC7230" s="50"/>
      <c r="DD7230" s="50"/>
      <c r="DE7230" s="50"/>
      <c r="DF7230" s="50"/>
      <c r="DG7230" s="50"/>
    </row>
    <row r="7231" spans="1:111" x14ac:dyDescent="0.2">
      <c r="A7231" s="185"/>
      <c r="B7231" s="186"/>
      <c r="C7231" s="186"/>
      <c r="D7231" s="54"/>
      <c r="E7231" s="310"/>
      <c r="F7231" s="192"/>
      <c r="G7231" s="192"/>
      <c r="H7231" s="50"/>
      <c r="I7231" s="50"/>
      <c r="J7231" s="50"/>
      <c r="K7231" s="50"/>
      <c r="L7231" s="50"/>
      <c r="M7231" s="50"/>
      <c r="N7231" s="50"/>
      <c r="O7231" s="50"/>
      <c r="P7231" s="50"/>
      <c r="Q7231" s="50"/>
      <c r="R7231" s="50"/>
      <c r="S7231" s="50"/>
      <c r="T7231" s="50"/>
      <c r="U7231" s="50"/>
      <c r="V7231" s="50"/>
      <c r="W7231" s="50"/>
      <c r="X7231" s="50"/>
      <c r="Y7231" s="50"/>
      <c r="Z7231" s="50"/>
      <c r="AA7231" s="50"/>
      <c r="AB7231" s="50"/>
      <c r="AC7231" s="50"/>
      <c r="AD7231" s="50"/>
      <c r="AE7231" s="50"/>
      <c r="AF7231" s="50"/>
      <c r="AG7231" s="50"/>
      <c r="AH7231" s="50"/>
      <c r="AI7231" s="50"/>
      <c r="AJ7231" s="50"/>
      <c r="AK7231" s="50"/>
      <c r="AL7231" s="50"/>
      <c r="AM7231" s="50"/>
      <c r="AN7231" s="50"/>
      <c r="AO7231" s="50"/>
      <c r="AP7231" s="50"/>
      <c r="AQ7231" s="50"/>
      <c r="AR7231" s="50"/>
      <c r="AS7231" s="50"/>
      <c r="AT7231" s="50"/>
      <c r="AU7231" s="50"/>
      <c r="AV7231" s="50"/>
      <c r="AW7231" s="50"/>
      <c r="AX7231" s="50"/>
      <c r="AY7231" s="50"/>
      <c r="AZ7231" s="50"/>
      <c r="BA7231" s="50"/>
      <c r="BB7231" s="50"/>
      <c r="BC7231" s="50"/>
      <c r="BD7231" s="50"/>
      <c r="BE7231" s="50"/>
      <c r="BF7231" s="50"/>
      <c r="BG7231" s="50"/>
      <c r="BH7231" s="50"/>
      <c r="BI7231" s="50"/>
      <c r="BJ7231" s="50"/>
      <c r="BK7231" s="50"/>
      <c r="BL7231" s="50"/>
      <c r="BM7231" s="50"/>
      <c r="BN7231" s="50"/>
      <c r="BO7231" s="50"/>
      <c r="BP7231" s="50"/>
      <c r="BQ7231" s="50"/>
      <c r="BR7231" s="50"/>
      <c r="BS7231" s="50"/>
      <c r="BT7231" s="50"/>
      <c r="BU7231" s="50"/>
      <c r="BV7231" s="50"/>
      <c r="BW7231" s="50"/>
      <c r="BX7231" s="50"/>
      <c r="BY7231" s="50"/>
      <c r="BZ7231" s="50"/>
      <c r="CA7231" s="50"/>
      <c r="CB7231" s="50"/>
      <c r="CC7231" s="50"/>
      <c r="CD7231" s="50"/>
      <c r="CE7231" s="50"/>
      <c r="CF7231" s="50"/>
      <c r="CG7231" s="50"/>
      <c r="CH7231" s="50"/>
      <c r="CI7231" s="50"/>
      <c r="CJ7231" s="50"/>
      <c r="CK7231" s="50"/>
      <c r="CL7231" s="50"/>
      <c r="CM7231" s="50"/>
      <c r="CN7231" s="50"/>
      <c r="CO7231" s="50"/>
      <c r="CP7231" s="50"/>
      <c r="CQ7231" s="50"/>
      <c r="CR7231" s="50"/>
      <c r="CS7231" s="50"/>
      <c r="CT7231" s="50"/>
      <c r="CU7231" s="50"/>
      <c r="CV7231" s="50"/>
      <c r="CW7231" s="50"/>
      <c r="CX7231" s="50"/>
      <c r="CY7231" s="50"/>
      <c r="CZ7231" s="50"/>
      <c r="DA7231" s="50"/>
      <c r="DB7231" s="50"/>
      <c r="DC7231" s="50"/>
      <c r="DD7231" s="50"/>
      <c r="DE7231" s="50"/>
      <c r="DF7231" s="50"/>
      <c r="DG7231" s="50"/>
    </row>
    <row r="7232" spans="1:111" x14ac:dyDescent="0.2">
      <c r="A7232" s="185"/>
      <c r="B7232" s="186"/>
      <c r="C7232" s="186"/>
      <c r="D7232" s="54"/>
      <c r="E7232" s="310"/>
      <c r="F7232" s="192"/>
      <c r="G7232" s="192"/>
      <c r="H7232" s="50"/>
      <c r="I7232" s="50"/>
      <c r="J7232" s="50"/>
      <c r="K7232" s="50"/>
      <c r="L7232" s="50"/>
      <c r="M7232" s="50"/>
      <c r="N7232" s="50"/>
      <c r="O7232" s="50"/>
      <c r="P7232" s="50"/>
      <c r="Q7232" s="50"/>
      <c r="R7232" s="50"/>
      <c r="S7232" s="50"/>
      <c r="T7232" s="50"/>
      <c r="U7232" s="50"/>
      <c r="V7232" s="50"/>
      <c r="W7232" s="50"/>
      <c r="X7232" s="50"/>
      <c r="Y7232" s="50"/>
      <c r="Z7232" s="50"/>
      <c r="AA7232" s="50"/>
      <c r="AB7232" s="50"/>
      <c r="AC7232" s="50"/>
      <c r="AD7232" s="50"/>
      <c r="AE7232" s="50"/>
      <c r="AF7232" s="50"/>
      <c r="AG7232" s="50"/>
      <c r="AH7232" s="50"/>
      <c r="AI7232" s="50"/>
      <c r="AJ7232" s="50"/>
      <c r="AK7232" s="50"/>
      <c r="AL7232" s="50"/>
      <c r="AM7232" s="50"/>
      <c r="AN7232" s="50"/>
      <c r="AO7232" s="50"/>
      <c r="AP7232" s="50"/>
      <c r="AQ7232" s="50"/>
      <c r="AR7232" s="50"/>
      <c r="AS7232" s="50"/>
      <c r="AT7232" s="50"/>
      <c r="AU7232" s="50"/>
      <c r="AV7232" s="50"/>
      <c r="AW7232" s="50"/>
      <c r="AX7232" s="50"/>
      <c r="AY7232" s="50"/>
      <c r="AZ7232" s="50"/>
      <c r="BA7232" s="50"/>
      <c r="BB7232" s="50"/>
      <c r="BC7232" s="50"/>
      <c r="BD7232" s="50"/>
      <c r="BE7232" s="50"/>
      <c r="BF7232" s="50"/>
      <c r="BG7232" s="50"/>
      <c r="BH7232" s="50"/>
      <c r="BI7232" s="50"/>
      <c r="BJ7232" s="50"/>
      <c r="BK7232" s="50"/>
      <c r="BL7232" s="50"/>
      <c r="BM7232" s="50"/>
      <c r="BN7232" s="50"/>
      <c r="BO7232" s="50"/>
      <c r="BP7232" s="50"/>
      <c r="BQ7232" s="50"/>
      <c r="BR7232" s="50"/>
      <c r="BS7232" s="50"/>
      <c r="BT7232" s="50"/>
      <c r="BU7232" s="50"/>
      <c r="BV7232" s="50"/>
      <c r="BW7232" s="50"/>
      <c r="BX7232" s="50"/>
      <c r="BY7232" s="50"/>
      <c r="BZ7232" s="50"/>
      <c r="CA7232" s="50"/>
      <c r="CB7232" s="50"/>
      <c r="CC7232" s="50"/>
      <c r="CD7232" s="50"/>
      <c r="CE7232" s="50"/>
      <c r="CF7232" s="50"/>
      <c r="CG7232" s="50"/>
      <c r="CH7232" s="50"/>
      <c r="CI7232" s="50"/>
      <c r="CJ7232" s="50"/>
      <c r="CK7232" s="50"/>
      <c r="CL7232" s="50"/>
      <c r="CM7232" s="50"/>
      <c r="CN7232" s="50"/>
      <c r="CO7232" s="50"/>
      <c r="CP7232" s="50"/>
      <c r="CQ7232" s="50"/>
      <c r="CR7232" s="50"/>
      <c r="CS7232" s="50"/>
      <c r="CT7232" s="50"/>
      <c r="CU7232" s="50"/>
      <c r="CV7232" s="50"/>
      <c r="CW7232" s="50"/>
      <c r="CX7232" s="50"/>
      <c r="CY7232" s="50"/>
      <c r="CZ7232" s="50"/>
      <c r="DA7232" s="50"/>
      <c r="DB7232" s="50"/>
      <c r="DC7232" s="50"/>
      <c r="DD7232" s="50"/>
      <c r="DE7232" s="50"/>
      <c r="DF7232" s="50"/>
      <c r="DG7232" s="50"/>
    </row>
    <row r="7233" spans="1:111" x14ac:dyDescent="0.2">
      <c r="A7233" s="185"/>
      <c r="B7233" s="186"/>
      <c r="C7233" s="186"/>
      <c r="D7233" s="54"/>
      <c r="E7233" s="310"/>
      <c r="F7233" s="192"/>
      <c r="G7233" s="192"/>
      <c r="H7233" s="50"/>
      <c r="I7233" s="50"/>
      <c r="J7233" s="50"/>
      <c r="K7233" s="50"/>
      <c r="L7233" s="50"/>
      <c r="M7233" s="50"/>
      <c r="N7233" s="50"/>
      <c r="O7233" s="50"/>
      <c r="P7233" s="50"/>
      <c r="Q7233" s="50"/>
      <c r="R7233" s="50"/>
      <c r="S7233" s="50"/>
      <c r="T7233" s="50"/>
      <c r="U7233" s="50"/>
      <c r="V7233" s="50"/>
      <c r="W7233" s="50"/>
      <c r="X7233" s="50"/>
      <c r="Y7233" s="50"/>
      <c r="Z7233" s="50"/>
      <c r="AA7233" s="50"/>
      <c r="AB7233" s="50"/>
      <c r="AC7233" s="50"/>
      <c r="AD7233" s="50"/>
      <c r="AE7233" s="50"/>
      <c r="AF7233" s="50"/>
      <c r="AG7233" s="50"/>
      <c r="AH7233" s="50"/>
      <c r="AI7233" s="50"/>
      <c r="AJ7233" s="50"/>
      <c r="AK7233" s="50"/>
      <c r="AL7233" s="50"/>
      <c r="AM7233" s="50"/>
      <c r="AN7233" s="50"/>
      <c r="AO7233" s="50"/>
      <c r="AP7233" s="50"/>
      <c r="AQ7233" s="50"/>
      <c r="AR7233" s="50"/>
      <c r="AS7233" s="50"/>
      <c r="AT7233" s="50"/>
      <c r="AU7233" s="50"/>
      <c r="AV7233" s="50"/>
      <c r="AW7233" s="50"/>
      <c r="AX7233" s="50"/>
      <c r="AY7233" s="50"/>
      <c r="AZ7233" s="50"/>
      <c r="BA7233" s="50"/>
      <c r="BB7233" s="50"/>
      <c r="BC7233" s="50"/>
      <c r="BD7233" s="50"/>
      <c r="BE7233" s="50"/>
      <c r="BF7233" s="50"/>
      <c r="BG7233" s="50"/>
      <c r="BH7233" s="50"/>
      <c r="BI7233" s="50"/>
      <c r="BJ7233" s="50"/>
      <c r="BK7233" s="50"/>
      <c r="BL7233" s="50"/>
      <c r="BM7233" s="50"/>
      <c r="BN7233" s="50"/>
      <c r="BO7233" s="50"/>
      <c r="BP7233" s="50"/>
      <c r="BQ7233" s="50"/>
      <c r="BR7233" s="50"/>
      <c r="BS7233" s="50"/>
      <c r="BT7233" s="50"/>
      <c r="BU7233" s="50"/>
      <c r="BV7233" s="50"/>
      <c r="BW7233" s="50"/>
      <c r="BX7233" s="50"/>
      <c r="BY7233" s="50"/>
      <c r="BZ7233" s="50"/>
      <c r="CA7233" s="50"/>
      <c r="CB7233" s="50"/>
      <c r="CC7233" s="50"/>
      <c r="CD7233" s="50"/>
      <c r="CE7233" s="50"/>
      <c r="CF7233" s="50"/>
      <c r="CG7233" s="50"/>
      <c r="CH7233" s="50"/>
      <c r="CI7233" s="50"/>
      <c r="CJ7233" s="50"/>
      <c r="CK7233" s="50"/>
      <c r="CL7233" s="50"/>
      <c r="CM7233" s="50"/>
      <c r="CN7233" s="50"/>
      <c r="CO7233" s="50"/>
      <c r="CP7233" s="50"/>
      <c r="CQ7233" s="50"/>
      <c r="CR7233" s="50"/>
      <c r="CS7233" s="50"/>
      <c r="CT7233" s="50"/>
      <c r="CU7233" s="50"/>
      <c r="CV7233" s="50"/>
      <c r="CW7233" s="50"/>
      <c r="CX7233" s="50"/>
      <c r="CY7233" s="50"/>
      <c r="CZ7233" s="50"/>
      <c r="DA7233" s="50"/>
      <c r="DB7233" s="50"/>
      <c r="DC7233" s="50"/>
      <c r="DD7233" s="50"/>
      <c r="DE7233" s="50"/>
      <c r="DF7233" s="50"/>
      <c r="DG7233" s="50"/>
    </row>
    <row r="7234" spans="1:111" x14ac:dyDescent="0.2">
      <c r="A7234" s="185"/>
      <c r="B7234" s="186"/>
      <c r="C7234" s="186"/>
      <c r="D7234" s="54"/>
      <c r="E7234" s="310"/>
      <c r="F7234" s="192"/>
      <c r="G7234" s="192"/>
      <c r="H7234" s="50"/>
      <c r="I7234" s="50"/>
      <c r="J7234" s="50"/>
      <c r="K7234" s="50"/>
      <c r="L7234" s="50"/>
      <c r="M7234" s="50"/>
      <c r="N7234" s="50"/>
      <c r="O7234" s="50"/>
      <c r="P7234" s="50"/>
      <c r="Q7234" s="50"/>
      <c r="R7234" s="50"/>
      <c r="S7234" s="50"/>
      <c r="T7234" s="50"/>
      <c r="U7234" s="50"/>
      <c r="V7234" s="50"/>
      <c r="W7234" s="50"/>
      <c r="X7234" s="50"/>
      <c r="Y7234" s="50"/>
      <c r="Z7234" s="50"/>
      <c r="AA7234" s="50"/>
      <c r="AB7234" s="50"/>
      <c r="AC7234" s="50"/>
      <c r="AD7234" s="50"/>
      <c r="AE7234" s="50"/>
      <c r="AF7234" s="50"/>
      <c r="AG7234" s="50"/>
      <c r="AH7234" s="50"/>
      <c r="AI7234" s="50"/>
      <c r="AJ7234" s="50"/>
      <c r="AK7234" s="50"/>
      <c r="AL7234" s="50"/>
      <c r="AM7234" s="50"/>
      <c r="AN7234" s="50"/>
      <c r="AO7234" s="50"/>
      <c r="AP7234" s="50"/>
      <c r="AQ7234" s="50"/>
      <c r="AR7234" s="50"/>
      <c r="AS7234" s="50"/>
      <c r="AT7234" s="50"/>
      <c r="AU7234" s="50"/>
      <c r="AV7234" s="50"/>
      <c r="AW7234" s="50"/>
      <c r="AX7234" s="50"/>
      <c r="AY7234" s="50"/>
      <c r="AZ7234" s="50"/>
      <c r="BA7234" s="50"/>
      <c r="BB7234" s="50"/>
      <c r="BC7234" s="50"/>
      <c r="BD7234" s="50"/>
      <c r="BE7234" s="50"/>
      <c r="BF7234" s="50"/>
      <c r="BG7234" s="50"/>
      <c r="BH7234" s="50"/>
      <c r="BI7234" s="50"/>
      <c r="BJ7234" s="50"/>
      <c r="BK7234" s="50"/>
      <c r="BL7234" s="50"/>
      <c r="BM7234" s="50"/>
      <c r="BN7234" s="50"/>
      <c r="BO7234" s="50"/>
      <c r="BP7234" s="50"/>
      <c r="BQ7234" s="50"/>
      <c r="BR7234" s="50"/>
      <c r="BS7234" s="50"/>
      <c r="BT7234" s="50"/>
      <c r="BU7234" s="50"/>
      <c r="BV7234" s="50"/>
      <c r="BW7234" s="50"/>
      <c r="BX7234" s="50"/>
      <c r="BY7234" s="50"/>
      <c r="BZ7234" s="50"/>
      <c r="CA7234" s="50"/>
      <c r="CB7234" s="50"/>
      <c r="CC7234" s="50"/>
      <c r="CD7234" s="50"/>
      <c r="CE7234" s="50"/>
      <c r="CF7234" s="50"/>
      <c r="CG7234" s="50"/>
      <c r="CH7234" s="50"/>
      <c r="CI7234" s="50"/>
      <c r="CJ7234" s="50"/>
      <c r="CK7234" s="50"/>
      <c r="CL7234" s="50"/>
      <c r="CM7234" s="50"/>
      <c r="CN7234" s="50"/>
      <c r="CO7234" s="50"/>
      <c r="CP7234" s="50"/>
      <c r="CQ7234" s="50"/>
      <c r="CR7234" s="50"/>
      <c r="CS7234" s="50"/>
      <c r="CT7234" s="50"/>
      <c r="CU7234" s="50"/>
      <c r="CV7234" s="50"/>
      <c r="CW7234" s="50"/>
      <c r="CX7234" s="50"/>
      <c r="CY7234" s="50"/>
      <c r="CZ7234" s="50"/>
      <c r="DA7234" s="50"/>
      <c r="DB7234" s="50"/>
      <c r="DC7234" s="50"/>
      <c r="DD7234" s="50"/>
      <c r="DE7234" s="50"/>
      <c r="DF7234" s="50"/>
      <c r="DG7234" s="50"/>
    </row>
    <row r="7235" spans="1:111" x14ac:dyDescent="0.2">
      <c r="A7235" s="185"/>
      <c r="B7235" s="186"/>
      <c r="C7235" s="186"/>
      <c r="D7235" s="54"/>
      <c r="E7235" s="310"/>
      <c r="F7235" s="192"/>
      <c r="G7235" s="192"/>
      <c r="H7235" s="50"/>
      <c r="I7235" s="50"/>
      <c r="J7235" s="50"/>
      <c r="K7235" s="50"/>
      <c r="L7235" s="50"/>
      <c r="M7235" s="50"/>
      <c r="N7235" s="50"/>
      <c r="O7235" s="50"/>
      <c r="P7235" s="50"/>
      <c r="Q7235" s="50"/>
      <c r="R7235" s="50"/>
      <c r="S7235" s="50"/>
      <c r="T7235" s="50"/>
      <c r="U7235" s="50"/>
      <c r="V7235" s="50"/>
      <c r="W7235" s="50"/>
      <c r="X7235" s="50"/>
      <c r="Y7235" s="50"/>
      <c r="Z7235" s="50"/>
      <c r="AA7235" s="50"/>
      <c r="AB7235" s="50"/>
      <c r="AC7235" s="50"/>
      <c r="AD7235" s="50"/>
      <c r="AE7235" s="50"/>
      <c r="AF7235" s="50"/>
      <c r="AG7235" s="50"/>
      <c r="AH7235" s="50"/>
      <c r="AI7235" s="50"/>
      <c r="AJ7235" s="50"/>
      <c r="AK7235" s="50"/>
      <c r="AL7235" s="50"/>
      <c r="AM7235" s="50"/>
      <c r="AN7235" s="50"/>
      <c r="AO7235" s="50"/>
      <c r="AP7235" s="50"/>
      <c r="AQ7235" s="50"/>
      <c r="AR7235" s="50"/>
      <c r="AS7235" s="50"/>
      <c r="AT7235" s="50"/>
      <c r="AU7235" s="50"/>
      <c r="AV7235" s="50"/>
      <c r="AW7235" s="50"/>
      <c r="AX7235" s="50"/>
      <c r="AY7235" s="50"/>
      <c r="AZ7235" s="50"/>
      <c r="BA7235" s="50"/>
      <c r="BB7235" s="50"/>
      <c r="BC7235" s="50"/>
      <c r="BD7235" s="50"/>
      <c r="BE7235" s="50"/>
      <c r="BF7235" s="50"/>
      <c r="BG7235" s="50"/>
      <c r="BH7235" s="50"/>
      <c r="BI7235" s="50"/>
      <c r="BJ7235" s="50"/>
      <c r="BK7235" s="50"/>
      <c r="BL7235" s="50"/>
      <c r="BM7235" s="50"/>
      <c r="BN7235" s="50"/>
      <c r="BO7235" s="50"/>
      <c r="BP7235" s="50"/>
      <c r="BQ7235" s="50"/>
      <c r="BR7235" s="50"/>
      <c r="BS7235" s="50"/>
      <c r="BT7235" s="50"/>
      <c r="BU7235" s="50"/>
      <c r="BV7235" s="50"/>
      <c r="BW7235" s="50"/>
      <c r="BX7235" s="50"/>
      <c r="BY7235" s="50"/>
      <c r="BZ7235" s="50"/>
      <c r="CA7235" s="50"/>
      <c r="CB7235" s="50"/>
      <c r="CC7235" s="50"/>
      <c r="CD7235" s="50"/>
      <c r="CE7235" s="50"/>
      <c r="CF7235" s="50"/>
      <c r="CG7235" s="50"/>
      <c r="CH7235" s="50"/>
      <c r="CI7235" s="50"/>
      <c r="CJ7235" s="50"/>
      <c r="CK7235" s="50"/>
      <c r="CL7235" s="50"/>
      <c r="CM7235" s="50"/>
      <c r="CN7235" s="50"/>
      <c r="CO7235" s="50"/>
      <c r="CP7235" s="50"/>
      <c r="CQ7235" s="50"/>
      <c r="CR7235" s="50"/>
      <c r="CS7235" s="50"/>
      <c r="CT7235" s="50"/>
      <c r="CU7235" s="50"/>
      <c r="CV7235" s="50"/>
      <c r="CW7235" s="50"/>
      <c r="CX7235" s="50"/>
      <c r="CY7235" s="50"/>
      <c r="CZ7235" s="50"/>
      <c r="DA7235" s="50"/>
      <c r="DB7235" s="50"/>
      <c r="DC7235" s="50"/>
      <c r="DD7235" s="50"/>
      <c r="DE7235" s="50"/>
      <c r="DF7235" s="50"/>
      <c r="DG7235" s="50"/>
    </row>
    <row r="7236" spans="1:111" x14ac:dyDescent="0.2">
      <c r="A7236" s="185"/>
      <c r="B7236" s="186"/>
      <c r="C7236" s="186"/>
      <c r="D7236" s="54"/>
      <c r="E7236" s="310"/>
      <c r="F7236" s="192"/>
      <c r="G7236" s="192"/>
      <c r="H7236" s="50"/>
      <c r="I7236" s="50"/>
      <c r="J7236" s="50"/>
      <c r="K7236" s="50"/>
      <c r="L7236" s="50"/>
      <c r="M7236" s="50"/>
      <c r="N7236" s="50"/>
      <c r="O7236" s="50"/>
      <c r="P7236" s="50"/>
      <c r="Q7236" s="50"/>
      <c r="R7236" s="50"/>
      <c r="S7236" s="50"/>
      <c r="T7236" s="50"/>
      <c r="U7236" s="50"/>
      <c r="V7236" s="50"/>
      <c r="W7236" s="50"/>
      <c r="X7236" s="50"/>
      <c r="Y7236" s="50"/>
      <c r="Z7236" s="50"/>
      <c r="AA7236" s="50"/>
      <c r="AB7236" s="50"/>
      <c r="AC7236" s="50"/>
      <c r="AD7236" s="50"/>
      <c r="AE7236" s="50"/>
      <c r="AF7236" s="50"/>
      <c r="AG7236" s="50"/>
      <c r="AH7236" s="50"/>
      <c r="AI7236" s="50"/>
      <c r="AJ7236" s="50"/>
      <c r="AK7236" s="50"/>
      <c r="AL7236" s="50"/>
      <c r="AM7236" s="50"/>
      <c r="AN7236" s="50"/>
      <c r="AO7236" s="50"/>
      <c r="AP7236" s="50"/>
      <c r="AQ7236" s="50"/>
      <c r="AR7236" s="50"/>
      <c r="AS7236" s="50"/>
      <c r="AT7236" s="50"/>
      <c r="AU7236" s="50"/>
      <c r="AV7236" s="50"/>
      <c r="AW7236" s="50"/>
      <c r="AX7236" s="50"/>
      <c r="AY7236" s="50"/>
      <c r="AZ7236" s="50"/>
      <c r="BA7236" s="50"/>
      <c r="BB7236" s="50"/>
      <c r="BC7236" s="50"/>
      <c r="BD7236" s="50"/>
      <c r="BE7236" s="50"/>
      <c r="BF7236" s="50"/>
      <c r="BG7236" s="50"/>
      <c r="BH7236" s="50"/>
      <c r="BI7236" s="50"/>
      <c r="BJ7236" s="50"/>
      <c r="BK7236" s="50"/>
      <c r="BL7236" s="50"/>
      <c r="BM7236" s="50"/>
      <c r="BN7236" s="50"/>
      <c r="BO7236" s="50"/>
      <c r="BP7236" s="50"/>
      <c r="BQ7236" s="50"/>
      <c r="BR7236" s="50"/>
      <c r="BS7236" s="50"/>
      <c r="BT7236" s="50"/>
      <c r="BU7236" s="50"/>
      <c r="BV7236" s="50"/>
      <c r="BW7236" s="50"/>
      <c r="BX7236" s="50"/>
      <c r="BY7236" s="50"/>
      <c r="BZ7236" s="50"/>
      <c r="CA7236" s="50"/>
      <c r="CB7236" s="50"/>
      <c r="CC7236" s="50"/>
      <c r="CD7236" s="50"/>
      <c r="CE7236" s="50"/>
      <c r="CF7236" s="50"/>
      <c r="CG7236" s="50"/>
      <c r="CH7236" s="50"/>
      <c r="CI7236" s="50"/>
      <c r="CJ7236" s="50"/>
      <c r="CK7236" s="50"/>
      <c r="CL7236" s="50"/>
      <c r="CM7236" s="50"/>
      <c r="CN7236" s="50"/>
      <c r="CO7236" s="50"/>
      <c r="CP7236" s="50"/>
      <c r="CQ7236" s="50"/>
      <c r="CR7236" s="50"/>
      <c r="CS7236" s="50"/>
      <c r="CT7236" s="50"/>
      <c r="CU7236" s="50"/>
      <c r="CV7236" s="50"/>
      <c r="CW7236" s="50"/>
      <c r="CX7236" s="50"/>
      <c r="CY7236" s="50"/>
      <c r="CZ7236" s="50"/>
      <c r="DA7236" s="50"/>
      <c r="DB7236" s="50"/>
      <c r="DC7236" s="50"/>
      <c r="DD7236" s="50"/>
      <c r="DE7236" s="50"/>
      <c r="DF7236" s="50"/>
      <c r="DG7236" s="50"/>
    </row>
    <row r="7237" spans="1:111" x14ac:dyDescent="0.2">
      <c r="A7237" s="185"/>
      <c r="B7237" s="186"/>
      <c r="C7237" s="186"/>
      <c r="D7237" s="54"/>
      <c r="E7237" s="310"/>
      <c r="F7237" s="192"/>
      <c r="G7237" s="192"/>
      <c r="H7237" s="50"/>
      <c r="I7237" s="50"/>
      <c r="J7237" s="50"/>
      <c r="K7237" s="50"/>
      <c r="L7237" s="50"/>
      <c r="M7237" s="50"/>
      <c r="N7237" s="50"/>
      <c r="O7237" s="50"/>
      <c r="P7237" s="50"/>
      <c r="Q7237" s="50"/>
      <c r="R7237" s="50"/>
      <c r="S7237" s="50"/>
      <c r="T7237" s="50"/>
      <c r="U7237" s="50"/>
      <c r="V7237" s="50"/>
      <c r="W7237" s="50"/>
      <c r="X7237" s="50"/>
      <c r="Y7237" s="50"/>
      <c r="Z7237" s="50"/>
      <c r="AA7237" s="50"/>
      <c r="AB7237" s="50"/>
      <c r="AC7237" s="50"/>
      <c r="AD7237" s="50"/>
      <c r="AE7237" s="50"/>
      <c r="AF7237" s="50"/>
      <c r="AG7237" s="50"/>
      <c r="AH7237" s="50"/>
      <c r="AI7237" s="50"/>
      <c r="AJ7237" s="50"/>
      <c r="AK7237" s="50"/>
      <c r="AL7237" s="50"/>
      <c r="AM7237" s="50"/>
      <c r="AN7237" s="50"/>
      <c r="AO7237" s="50"/>
      <c r="AP7237" s="50"/>
      <c r="AQ7237" s="50"/>
      <c r="AR7237" s="50"/>
      <c r="AS7237" s="50"/>
      <c r="AT7237" s="50"/>
      <c r="AU7237" s="50"/>
      <c r="AV7237" s="50"/>
      <c r="AW7237" s="50"/>
      <c r="AX7237" s="50"/>
      <c r="AY7237" s="50"/>
      <c r="AZ7237" s="50"/>
      <c r="BA7237" s="50"/>
      <c r="BB7237" s="50"/>
      <c r="BC7237" s="50"/>
      <c r="BD7237" s="50"/>
      <c r="BE7237" s="50"/>
      <c r="BF7237" s="50"/>
      <c r="BG7237" s="50"/>
      <c r="BH7237" s="50"/>
      <c r="BI7237" s="50"/>
      <c r="BJ7237" s="50"/>
      <c r="BK7237" s="50"/>
      <c r="BL7237" s="50"/>
      <c r="BM7237" s="50"/>
      <c r="BN7237" s="50"/>
      <c r="BO7237" s="50"/>
      <c r="BP7237" s="50"/>
      <c r="BQ7237" s="50"/>
      <c r="BR7237" s="50"/>
      <c r="BS7237" s="50"/>
      <c r="BT7237" s="50"/>
      <c r="BU7237" s="50"/>
      <c r="BV7237" s="50"/>
      <c r="BW7237" s="50"/>
      <c r="BX7237" s="50"/>
      <c r="BY7237" s="50"/>
      <c r="BZ7237" s="50"/>
      <c r="CA7237" s="50"/>
      <c r="CB7237" s="50"/>
      <c r="CC7237" s="50"/>
      <c r="CD7237" s="50"/>
      <c r="CE7237" s="50"/>
      <c r="CF7237" s="50"/>
      <c r="CG7237" s="50"/>
      <c r="CH7237" s="50"/>
      <c r="CI7237" s="50"/>
      <c r="CJ7237" s="50"/>
      <c r="CK7237" s="50"/>
      <c r="CL7237" s="50"/>
      <c r="CM7237" s="50"/>
      <c r="CN7237" s="50"/>
      <c r="CO7237" s="50"/>
      <c r="CP7237" s="50"/>
      <c r="CQ7237" s="50"/>
      <c r="CR7237" s="50"/>
      <c r="CS7237" s="50"/>
      <c r="CT7237" s="50"/>
      <c r="CU7237" s="50"/>
      <c r="CV7237" s="50"/>
      <c r="CW7237" s="50"/>
      <c r="CX7237" s="50"/>
      <c r="CY7237" s="50"/>
      <c r="CZ7237" s="50"/>
      <c r="DA7237" s="50"/>
      <c r="DB7237" s="50"/>
      <c r="DC7237" s="50"/>
      <c r="DD7237" s="50"/>
      <c r="DE7237" s="50"/>
      <c r="DF7237" s="50"/>
      <c r="DG7237" s="50"/>
    </row>
    <row r="7238" spans="1:111" x14ac:dyDescent="0.2">
      <c r="A7238" s="185"/>
      <c r="B7238" s="186"/>
      <c r="C7238" s="186"/>
      <c r="D7238" s="54"/>
      <c r="E7238" s="310"/>
      <c r="F7238" s="192"/>
      <c r="G7238" s="192"/>
      <c r="H7238" s="50"/>
      <c r="I7238" s="50"/>
      <c r="J7238" s="50"/>
      <c r="K7238" s="50"/>
      <c r="L7238" s="50"/>
      <c r="M7238" s="50"/>
      <c r="N7238" s="50"/>
      <c r="O7238" s="50"/>
      <c r="P7238" s="50"/>
      <c r="Q7238" s="50"/>
      <c r="R7238" s="50"/>
      <c r="S7238" s="50"/>
      <c r="T7238" s="50"/>
      <c r="U7238" s="50"/>
      <c r="V7238" s="50"/>
      <c r="W7238" s="50"/>
      <c r="X7238" s="50"/>
      <c r="Y7238" s="50"/>
      <c r="Z7238" s="50"/>
      <c r="AA7238" s="50"/>
      <c r="AB7238" s="50"/>
      <c r="AC7238" s="50"/>
      <c r="AD7238" s="50"/>
      <c r="AE7238" s="50"/>
      <c r="AF7238" s="50"/>
      <c r="AG7238" s="50"/>
      <c r="AH7238" s="50"/>
      <c r="AI7238" s="50"/>
      <c r="AJ7238" s="50"/>
      <c r="AK7238" s="50"/>
      <c r="AL7238" s="50"/>
      <c r="AM7238" s="50"/>
      <c r="AN7238" s="50"/>
      <c r="AO7238" s="50"/>
      <c r="AP7238" s="50"/>
      <c r="AQ7238" s="50"/>
      <c r="AR7238" s="50"/>
      <c r="AS7238" s="50"/>
      <c r="AT7238" s="50"/>
      <c r="AU7238" s="50"/>
      <c r="AV7238" s="50"/>
      <c r="AW7238" s="50"/>
      <c r="AX7238" s="50"/>
      <c r="AY7238" s="50"/>
      <c r="AZ7238" s="50"/>
      <c r="BA7238" s="50"/>
      <c r="BB7238" s="50"/>
      <c r="BC7238" s="50"/>
      <c r="BD7238" s="50"/>
      <c r="BE7238" s="50"/>
      <c r="BF7238" s="50"/>
      <c r="BG7238" s="50"/>
      <c r="BH7238" s="50"/>
      <c r="BI7238" s="50"/>
      <c r="BJ7238" s="50"/>
      <c r="BK7238" s="50"/>
      <c r="BL7238" s="50"/>
      <c r="BM7238" s="50"/>
      <c r="BN7238" s="50"/>
      <c r="BO7238" s="50"/>
      <c r="BP7238" s="50"/>
      <c r="BQ7238" s="50"/>
      <c r="BR7238" s="50"/>
      <c r="BS7238" s="50"/>
      <c r="BT7238" s="50"/>
      <c r="BU7238" s="50"/>
      <c r="BV7238" s="50"/>
      <c r="BW7238" s="50"/>
      <c r="BX7238" s="50"/>
      <c r="BY7238" s="50"/>
      <c r="BZ7238" s="50"/>
      <c r="CA7238" s="50"/>
      <c r="CB7238" s="50"/>
      <c r="CC7238" s="50"/>
      <c r="CD7238" s="50"/>
      <c r="CE7238" s="50"/>
      <c r="CF7238" s="50"/>
      <c r="CG7238" s="50"/>
      <c r="CH7238" s="50"/>
      <c r="CI7238" s="50"/>
      <c r="CJ7238" s="50"/>
      <c r="CK7238" s="50"/>
      <c r="CL7238" s="50"/>
      <c r="CM7238" s="50"/>
      <c r="CN7238" s="50"/>
      <c r="CO7238" s="50"/>
      <c r="CP7238" s="50"/>
      <c r="CQ7238" s="50"/>
      <c r="CR7238" s="50"/>
      <c r="CS7238" s="50"/>
      <c r="CT7238" s="50"/>
      <c r="CU7238" s="50"/>
      <c r="CV7238" s="50"/>
      <c r="CW7238" s="50"/>
      <c r="CX7238" s="50"/>
      <c r="CY7238" s="50"/>
      <c r="CZ7238" s="50"/>
      <c r="DA7238" s="50"/>
      <c r="DB7238" s="50"/>
      <c r="DC7238" s="50"/>
      <c r="DD7238" s="50"/>
      <c r="DE7238" s="50"/>
      <c r="DF7238" s="50"/>
      <c r="DG7238" s="50"/>
    </row>
    <row r="7239" spans="1:111" x14ac:dyDescent="0.2">
      <c r="A7239" s="185"/>
      <c r="B7239" s="186"/>
      <c r="C7239" s="186"/>
      <c r="D7239" s="54"/>
      <c r="E7239" s="310"/>
      <c r="F7239" s="192"/>
      <c r="G7239" s="192"/>
      <c r="H7239" s="50"/>
      <c r="I7239" s="50"/>
      <c r="J7239" s="50"/>
      <c r="K7239" s="50"/>
      <c r="L7239" s="50"/>
      <c r="M7239" s="50"/>
      <c r="N7239" s="50"/>
      <c r="O7239" s="50"/>
      <c r="P7239" s="50"/>
      <c r="Q7239" s="50"/>
      <c r="R7239" s="50"/>
      <c r="S7239" s="50"/>
      <c r="T7239" s="50"/>
      <c r="U7239" s="50"/>
      <c r="V7239" s="50"/>
      <c r="W7239" s="50"/>
      <c r="X7239" s="50"/>
      <c r="Y7239" s="50"/>
      <c r="Z7239" s="50"/>
      <c r="AA7239" s="50"/>
      <c r="AB7239" s="50"/>
      <c r="AC7239" s="50"/>
      <c r="AD7239" s="50"/>
      <c r="AE7239" s="50"/>
      <c r="AF7239" s="50"/>
      <c r="AG7239" s="50"/>
      <c r="AH7239" s="50"/>
      <c r="AI7239" s="50"/>
      <c r="AJ7239" s="50"/>
      <c r="AK7239" s="50"/>
      <c r="AL7239" s="50"/>
      <c r="AM7239" s="50"/>
      <c r="AN7239" s="50"/>
      <c r="AO7239" s="50"/>
      <c r="AP7239" s="50"/>
      <c r="AQ7239" s="50"/>
      <c r="AR7239" s="50"/>
      <c r="AS7239" s="50"/>
      <c r="AT7239" s="50"/>
      <c r="AU7239" s="50"/>
      <c r="AV7239" s="50"/>
      <c r="AW7239" s="50"/>
      <c r="AX7239" s="50"/>
      <c r="AY7239" s="50"/>
      <c r="AZ7239" s="50"/>
      <c r="BA7239" s="50"/>
      <c r="BB7239" s="50"/>
      <c r="BC7239" s="50"/>
      <c r="BD7239" s="50"/>
      <c r="BE7239" s="50"/>
      <c r="BF7239" s="50"/>
      <c r="BG7239" s="50"/>
      <c r="BH7239" s="50"/>
      <c r="BI7239" s="50"/>
      <c r="BJ7239" s="50"/>
      <c r="BK7239" s="50"/>
      <c r="BL7239" s="50"/>
      <c r="BM7239" s="50"/>
      <c r="BN7239" s="50"/>
      <c r="BO7239" s="50"/>
      <c r="BP7239" s="50"/>
      <c r="BQ7239" s="50"/>
      <c r="BR7239" s="50"/>
      <c r="BS7239" s="50"/>
      <c r="BT7239" s="50"/>
      <c r="BU7239" s="50"/>
      <c r="BV7239" s="50"/>
      <c r="BW7239" s="50"/>
      <c r="BX7239" s="50"/>
      <c r="BY7239" s="50"/>
      <c r="BZ7239" s="50"/>
      <c r="CA7239" s="50"/>
      <c r="CB7239" s="50"/>
      <c r="CC7239" s="50"/>
      <c r="CD7239" s="50"/>
      <c r="CE7239" s="50"/>
      <c r="CF7239" s="50"/>
      <c r="CG7239" s="50"/>
      <c r="CH7239" s="50"/>
      <c r="CI7239" s="50"/>
      <c r="CJ7239" s="50"/>
      <c r="CK7239" s="50"/>
      <c r="CL7239" s="50"/>
      <c r="CM7239" s="50"/>
      <c r="CN7239" s="50"/>
      <c r="CO7239" s="50"/>
      <c r="CP7239" s="50"/>
      <c r="CQ7239" s="50"/>
      <c r="CR7239" s="50"/>
      <c r="CS7239" s="50"/>
      <c r="CT7239" s="50"/>
      <c r="CU7239" s="50"/>
      <c r="CV7239" s="50"/>
      <c r="CW7239" s="50"/>
      <c r="CX7239" s="50"/>
      <c r="CY7239" s="50"/>
      <c r="CZ7239" s="50"/>
      <c r="DA7239" s="50"/>
      <c r="DB7239" s="50"/>
      <c r="DC7239" s="50"/>
      <c r="DD7239" s="50"/>
      <c r="DE7239" s="50"/>
      <c r="DF7239" s="50"/>
      <c r="DG7239" s="50"/>
    </row>
    <row r="7240" spans="1:111" x14ac:dyDescent="0.2">
      <c r="A7240" s="185"/>
      <c r="B7240" s="186"/>
      <c r="C7240" s="186"/>
      <c r="D7240" s="54"/>
      <c r="E7240" s="310"/>
      <c r="F7240" s="192"/>
      <c r="G7240" s="192"/>
      <c r="H7240" s="50"/>
      <c r="I7240" s="50"/>
      <c r="J7240" s="50"/>
      <c r="K7240" s="50"/>
      <c r="L7240" s="50"/>
      <c r="M7240" s="50"/>
      <c r="N7240" s="50"/>
      <c r="O7240" s="50"/>
      <c r="P7240" s="50"/>
      <c r="Q7240" s="50"/>
      <c r="R7240" s="50"/>
      <c r="S7240" s="50"/>
      <c r="T7240" s="50"/>
      <c r="U7240" s="50"/>
      <c r="V7240" s="50"/>
      <c r="W7240" s="50"/>
      <c r="X7240" s="50"/>
      <c r="Y7240" s="50"/>
      <c r="Z7240" s="50"/>
      <c r="AA7240" s="50"/>
      <c r="AB7240" s="50"/>
      <c r="AC7240" s="50"/>
      <c r="AD7240" s="50"/>
      <c r="AE7240" s="50"/>
      <c r="AF7240" s="50"/>
      <c r="AG7240" s="50"/>
      <c r="AH7240" s="50"/>
      <c r="AI7240" s="50"/>
      <c r="AJ7240" s="50"/>
      <c r="AK7240" s="50"/>
      <c r="AL7240" s="50"/>
      <c r="AM7240" s="50"/>
      <c r="AN7240" s="50"/>
      <c r="AO7240" s="50"/>
      <c r="AP7240" s="50"/>
      <c r="AQ7240" s="50"/>
      <c r="AR7240" s="50"/>
      <c r="AS7240" s="50"/>
      <c r="AT7240" s="50"/>
      <c r="AU7240" s="50"/>
      <c r="AV7240" s="50"/>
      <c r="AW7240" s="50"/>
      <c r="AX7240" s="50"/>
      <c r="AY7240" s="50"/>
      <c r="AZ7240" s="50"/>
      <c r="BA7240" s="50"/>
      <c r="BB7240" s="50"/>
      <c r="BC7240" s="50"/>
      <c r="BD7240" s="50"/>
      <c r="BE7240" s="50"/>
      <c r="BF7240" s="50"/>
      <c r="BG7240" s="50"/>
      <c r="BH7240" s="50"/>
      <c r="BI7240" s="50"/>
      <c r="BJ7240" s="50"/>
      <c r="BK7240" s="50"/>
      <c r="BL7240" s="50"/>
      <c r="BM7240" s="50"/>
      <c r="BN7240" s="50"/>
      <c r="BO7240" s="50"/>
      <c r="BP7240" s="50"/>
      <c r="BQ7240" s="50"/>
      <c r="BR7240" s="50"/>
      <c r="BS7240" s="50"/>
      <c r="BT7240" s="50"/>
      <c r="BU7240" s="50"/>
      <c r="BV7240" s="50"/>
      <c r="BW7240" s="50"/>
      <c r="BX7240" s="50"/>
      <c r="BY7240" s="50"/>
      <c r="BZ7240" s="50"/>
      <c r="CA7240" s="50"/>
      <c r="CB7240" s="50"/>
      <c r="CC7240" s="50"/>
      <c r="CD7240" s="50"/>
      <c r="CE7240" s="50"/>
      <c r="CF7240" s="50"/>
      <c r="CG7240" s="50"/>
      <c r="CH7240" s="50"/>
      <c r="CI7240" s="50"/>
      <c r="CJ7240" s="50"/>
      <c r="CK7240" s="50"/>
      <c r="CL7240" s="50"/>
      <c r="CM7240" s="50"/>
      <c r="CN7240" s="50"/>
      <c r="CO7240" s="50"/>
      <c r="CP7240" s="50"/>
      <c r="CQ7240" s="50"/>
      <c r="CR7240" s="50"/>
      <c r="CS7240" s="50"/>
      <c r="CT7240" s="50"/>
      <c r="CU7240" s="50"/>
      <c r="CV7240" s="50"/>
      <c r="CW7240" s="50"/>
      <c r="CX7240" s="50"/>
      <c r="CY7240" s="50"/>
      <c r="CZ7240" s="50"/>
      <c r="DA7240" s="50"/>
      <c r="DB7240" s="50"/>
      <c r="DC7240" s="50"/>
      <c r="DD7240" s="50"/>
      <c r="DE7240" s="50"/>
      <c r="DF7240" s="50"/>
      <c r="DG7240" s="50"/>
    </row>
    <row r="7241" spans="1:111" x14ac:dyDescent="0.2">
      <c r="A7241" s="185"/>
      <c r="B7241" s="186"/>
      <c r="C7241" s="186"/>
      <c r="D7241" s="54"/>
      <c r="E7241" s="310"/>
      <c r="F7241" s="192"/>
      <c r="G7241" s="192"/>
      <c r="H7241" s="50"/>
      <c r="I7241" s="50"/>
      <c r="J7241" s="50"/>
      <c r="K7241" s="50"/>
      <c r="L7241" s="50"/>
      <c r="M7241" s="50"/>
      <c r="N7241" s="50"/>
      <c r="O7241" s="50"/>
      <c r="P7241" s="50"/>
      <c r="Q7241" s="50"/>
      <c r="R7241" s="50"/>
      <c r="S7241" s="50"/>
      <c r="T7241" s="50"/>
      <c r="U7241" s="50"/>
      <c r="V7241" s="50"/>
      <c r="W7241" s="50"/>
      <c r="X7241" s="50"/>
      <c r="Y7241" s="50"/>
      <c r="Z7241" s="50"/>
      <c r="AA7241" s="50"/>
      <c r="AB7241" s="50"/>
      <c r="AC7241" s="50"/>
      <c r="AD7241" s="50"/>
      <c r="AE7241" s="50"/>
      <c r="AF7241" s="50"/>
      <c r="AG7241" s="50"/>
      <c r="AH7241" s="50"/>
      <c r="AI7241" s="50"/>
      <c r="AJ7241" s="50"/>
      <c r="AK7241" s="50"/>
      <c r="AL7241" s="50"/>
      <c r="AM7241" s="50"/>
      <c r="AN7241" s="50"/>
      <c r="AO7241" s="50"/>
      <c r="AP7241" s="50"/>
      <c r="AQ7241" s="50"/>
      <c r="AR7241" s="50"/>
      <c r="AS7241" s="50"/>
      <c r="AT7241" s="50"/>
      <c r="AU7241" s="50"/>
      <c r="AV7241" s="50"/>
      <c r="AW7241" s="50"/>
      <c r="AX7241" s="50"/>
      <c r="AY7241" s="50"/>
      <c r="AZ7241" s="50"/>
      <c r="BA7241" s="50"/>
      <c r="BB7241" s="50"/>
      <c r="BC7241" s="50"/>
      <c r="BD7241" s="50"/>
      <c r="BE7241" s="50"/>
      <c r="BF7241" s="50"/>
      <c r="BG7241" s="50"/>
      <c r="BH7241" s="50"/>
      <c r="BI7241" s="50"/>
      <c r="BJ7241" s="50"/>
      <c r="BK7241" s="50"/>
      <c r="BL7241" s="50"/>
      <c r="BM7241" s="50"/>
      <c r="BN7241" s="50"/>
      <c r="BO7241" s="50"/>
      <c r="BP7241" s="50"/>
      <c r="BQ7241" s="50"/>
      <c r="BR7241" s="50"/>
      <c r="BS7241" s="50"/>
      <c r="BT7241" s="50"/>
      <c r="BU7241" s="50"/>
      <c r="BV7241" s="50"/>
      <c r="BW7241" s="50"/>
      <c r="BX7241" s="50"/>
      <c r="BY7241" s="50"/>
      <c r="BZ7241" s="50"/>
      <c r="CA7241" s="50"/>
      <c r="CB7241" s="50"/>
      <c r="CC7241" s="50"/>
      <c r="CD7241" s="50"/>
      <c r="CE7241" s="50"/>
      <c r="CF7241" s="50"/>
      <c r="CG7241" s="50"/>
      <c r="CH7241" s="50"/>
      <c r="CI7241" s="50"/>
      <c r="CJ7241" s="50"/>
      <c r="CK7241" s="50"/>
      <c r="CL7241" s="50"/>
      <c r="CM7241" s="50"/>
      <c r="CN7241" s="50"/>
      <c r="CO7241" s="50"/>
      <c r="CP7241" s="50"/>
      <c r="CQ7241" s="50"/>
      <c r="CR7241" s="50"/>
      <c r="CS7241" s="50"/>
      <c r="CT7241" s="50"/>
      <c r="CU7241" s="50"/>
      <c r="CV7241" s="50"/>
      <c r="CW7241" s="50"/>
      <c r="CX7241" s="50"/>
      <c r="CY7241" s="50"/>
      <c r="CZ7241" s="50"/>
      <c r="DA7241" s="50"/>
      <c r="DB7241" s="50"/>
      <c r="DC7241" s="50"/>
      <c r="DD7241" s="50"/>
      <c r="DE7241" s="50"/>
      <c r="DF7241" s="50"/>
      <c r="DG7241" s="50"/>
    </row>
    <row r="7242" spans="1:111" x14ac:dyDescent="0.2">
      <c r="A7242" s="185"/>
      <c r="B7242" s="186"/>
      <c r="C7242" s="186"/>
      <c r="D7242" s="54"/>
      <c r="E7242" s="310"/>
      <c r="F7242" s="192"/>
      <c r="G7242" s="192"/>
      <c r="H7242" s="50"/>
      <c r="I7242" s="50"/>
      <c r="J7242" s="50"/>
      <c r="K7242" s="50"/>
      <c r="L7242" s="50"/>
      <c r="M7242" s="50"/>
      <c r="N7242" s="50"/>
      <c r="O7242" s="50"/>
      <c r="P7242" s="50"/>
      <c r="Q7242" s="50"/>
      <c r="R7242" s="50"/>
      <c r="S7242" s="50"/>
      <c r="T7242" s="50"/>
      <c r="U7242" s="50"/>
      <c r="V7242" s="50"/>
      <c r="W7242" s="50"/>
      <c r="X7242" s="50"/>
      <c r="Y7242" s="50"/>
      <c r="Z7242" s="50"/>
      <c r="AA7242" s="50"/>
      <c r="AB7242" s="50"/>
      <c r="AC7242" s="50"/>
      <c r="AD7242" s="50"/>
      <c r="AE7242" s="50"/>
      <c r="AF7242" s="50"/>
      <c r="AG7242" s="50"/>
      <c r="AH7242" s="50"/>
      <c r="AI7242" s="50"/>
      <c r="AJ7242" s="50"/>
      <c r="AK7242" s="50"/>
      <c r="AL7242" s="50"/>
      <c r="AM7242" s="50"/>
      <c r="AN7242" s="50"/>
      <c r="AO7242" s="50"/>
      <c r="AP7242" s="50"/>
      <c r="AQ7242" s="50"/>
      <c r="AR7242" s="50"/>
      <c r="AS7242" s="50"/>
      <c r="AT7242" s="50"/>
      <c r="AU7242" s="50"/>
      <c r="AV7242" s="50"/>
      <c r="AW7242" s="50"/>
      <c r="AX7242" s="50"/>
      <c r="AY7242" s="50"/>
      <c r="AZ7242" s="50"/>
      <c r="BA7242" s="50"/>
      <c r="BB7242" s="50"/>
      <c r="BC7242" s="50"/>
      <c r="BD7242" s="50"/>
      <c r="BE7242" s="50"/>
      <c r="BF7242" s="50"/>
      <c r="BG7242" s="50"/>
      <c r="BH7242" s="50"/>
      <c r="BI7242" s="50"/>
      <c r="BJ7242" s="50"/>
      <c r="BK7242" s="50"/>
      <c r="BL7242" s="50"/>
      <c r="BM7242" s="50"/>
      <c r="BN7242" s="50"/>
      <c r="BO7242" s="50"/>
      <c r="BP7242" s="50"/>
      <c r="BQ7242" s="50"/>
      <c r="BR7242" s="50"/>
      <c r="BS7242" s="50"/>
      <c r="BT7242" s="50"/>
      <c r="BU7242" s="50"/>
      <c r="BV7242" s="50"/>
      <c r="BW7242" s="50"/>
      <c r="BX7242" s="50"/>
      <c r="BY7242" s="50"/>
      <c r="BZ7242" s="50"/>
      <c r="CA7242" s="50"/>
      <c r="CB7242" s="50"/>
      <c r="CC7242" s="50"/>
      <c r="CD7242" s="50"/>
      <c r="CE7242" s="50"/>
      <c r="CF7242" s="50"/>
      <c r="CG7242" s="50"/>
      <c r="CH7242" s="50"/>
      <c r="CI7242" s="50"/>
      <c r="CJ7242" s="50"/>
      <c r="CK7242" s="50"/>
      <c r="CL7242" s="50"/>
      <c r="CM7242" s="50"/>
      <c r="CN7242" s="50"/>
      <c r="CO7242" s="50"/>
      <c r="CP7242" s="50"/>
      <c r="CQ7242" s="50"/>
      <c r="CR7242" s="50"/>
      <c r="CS7242" s="50"/>
      <c r="CT7242" s="50"/>
      <c r="CU7242" s="50"/>
      <c r="CV7242" s="50"/>
      <c r="CW7242" s="50"/>
      <c r="CX7242" s="50"/>
      <c r="CY7242" s="50"/>
      <c r="CZ7242" s="50"/>
      <c r="DA7242" s="50"/>
      <c r="DB7242" s="50"/>
      <c r="DC7242" s="50"/>
      <c r="DD7242" s="50"/>
      <c r="DE7242" s="50"/>
      <c r="DF7242" s="50"/>
      <c r="DG7242" s="50"/>
    </row>
    <row r="7243" spans="1:111" x14ac:dyDescent="0.2">
      <c r="A7243" s="185"/>
      <c r="B7243" s="186"/>
      <c r="C7243" s="186"/>
      <c r="D7243" s="54"/>
      <c r="E7243" s="310"/>
      <c r="F7243" s="192"/>
      <c r="G7243" s="192"/>
      <c r="H7243" s="50"/>
      <c r="I7243" s="50"/>
      <c r="J7243" s="50"/>
      <c r="K7243" s="50"/>
      <c r="L7243" s="50"/>
      <c r="M7243" s="50"/>
      <c r="N7243" s="50"/>
      <c r="O7243" s="50"/>
      <c r="P7243" s="50"/>
      <c r="Q7243" s="50"/>
      <c r="R7243" s="50"/>
      <c r="S7243" s="50"/>
      <c r="T7243" s="50"/>
      <c r="U7243" s="50"/>
      <c r="V7243" s="50"/>
      <c r="W7243" s="50"/>
      <c r="X7243" s="50"/>
      <c r="Y7243" s="50"/>
      <c r="Z7243" s="50"/>
      <c r="AA7243" s="50"/>
      <c r="AB7243" s="50"/>
      <c r="AC7243" s="50"/>
      <c r="AD7243" s="50"/>
      <c r="AE7243" s="50"/>
      <c r="AF7243" s="50"/>
      <c r="AG7243" s="50"/>
      <c r="AH7243" s="50"/>
      <c r="AI7243" s="50"/>
      <c r="AJ7243" s="50"/>
      <c r="AK7243" s="50"/>
      <c r="AL7243" s="50"/>
      <c r="AM7243" s="50"/>
      <c r="AN7243" s="50"/>
      <c r="AO7243" s="50"/>
      <c r="AP7243" s="50"/>
      <c r="AQ7243" s="50"/>
      <c r="AR7243" s="50"/>
      <c r="AS7243" s="50"/>
      <c r="AT7243" s="50"/>
      <c r="AU7243" s="50"/>
      <c r="AV7243" s="50"/>
      <c r="AW7243" s="50"/>
      <c r="AX7243" s="50"/>
      <c r="AY7243" s="50"/>
      <c r="AZ7243" s="50"/>
      <c r="BA7243" s="50"/>
      <c r="BB7243" s="50"/>
      <c r="BC7243" s="50"/>
      <c r="BD7243" s="50"/>
      <c r="BE7243" s="50"/>
      <c r="BF7243" s="50"/>
      <c r="BG7243" s="50"/>
      <c r="BH7243" s="50"/>
      <c r="BI7243" s="50"/>
      <c r="BJ7243" s="50"/>
      <c r="BK7243" s="50"/>
      <c r="BL7243" s="50"/>
      <c r="BM7243" s="50"/>
      <c r="BN7243" s="50"/>
      <c r="BO7243" s="50"/>
      <c r="BP7243" s="50"/>
      <c r="BQ7243" s="50"/>
      <c r="BR7243" s="50"/>
      <c r="BS7243" s="50"/>
      <c r="BT7243" s="50"/>
      <c r="BU7243" s="50"/>
      <c r="BV7243" s="50"/>
      <c r="BW7243" s="50"/>
      <c r="BX7243" s="50"/>
      <c r="BY7243" s="50"/>
      <c r="BZ7243" s="50"/>
      <c r="CA7243" s="50"/>
      <c r="CB7243" s="50"/>
      <c r="CC7243" s="50"/>
      <c r="CD7243" s="50"/>
      <c r="CE7243" s="50"/>
      <c r="CF7243" s="50"/>
      <c r="CG7243" s="50"/>
      <c r="CH7243" s="50"/>
      <c r="CI7243" s="50"/>
      <c r="CJ7243" s="50"/>
      <c r="CK7243" s="50"/>
      <c r="CL7243" s="50"/>
      <c r="CM7243" s="50"/>
      <c r="CN7243" s="50"/>
      <c r="CO7243" s="50"/>
      <c r="CP7243" s="50"/>
      <c r="CQ7243" s="50"/>
      <c r="CR7243" s="50"/>
      <c r="CS7243" s="50"/>
      <c r="CT7243" s="50"/>
      <c r="CU7243" s="50"/>
      <c r="CV7243" s="50"/>
      <c r="CW7243" s="50"/>
      <c r="CX7243" s="50"/>
      <c r="CY7243" s="50"/>
      <c r="CZ7243" s="50"/>
      <c r="DA7243" s="50"/>
      <c r="DB7243" s="50"/>
      <c r="DC7243" s="50"/>
      <c r="DD7243" s="50"/>
      <c r="DE7243" s="50"/>
      <c r="DF7243" s="50"/>
      <c r="DG7243" s="50"/>
    </row>
    <row r="7244" spans="1:111" x14ac:dyDescent="0.2">
      <c r="A7244" s="185"/>
      <c r="B7244" s="186"/>
      <c r="C7244" s="186"/>
      <c r="D7244" s="54"/>
      <c r="E7244" s="310"/>
      <c r="F7244" s="192"/>
      <c r="G7244" s="192"/>
      <c r="H7244" s="50"/>
      <c r="I7244" s="50"/>
      <c r="J7244" s="50"/>
      <c r="K7244" s="50"/>
      <c r="L7244" s="50"/>
      <c r="M7244" s="50"/>
      <c r="N7244" s="50"/>
      <c r="O7244" s="50"/>
      <c r="P7244" s="50"/>
      <c r="Q7244" s="50"/>
      <c r="R7244" s="50"/>
      <c r="S7244" s="50"/>
      <c r="T7244" s="50"/>
      <c r="U7244" s="50"/>
      <c r="V7244" s="50"/>
      <c r="W7244" s="50"/>
      <c r="X7244" s="50"/>
      <c r="Y7244" s="50"/>
      <c r="Z7244" s="50"/>
      <c r="AA7244" s="50"/>
      <c r="AB7244" s="50"/>
      <c r="AC7244" s="50"/>
      <c r="AD7244" s="50"/>
      <c r="AE7244" s="50"/>
      <c r="AF7244" s="50"/>
      <c r="AG7244" s="50"/>
      <c r="AH7244" s="50"/>
      <c r="AI7244" s="50"/>
      <c r="AJ7244" s="50"/>
      <c r="AK7244" s="50"/>
      <c r="AL7244" s="50"/>
      <c r="AM7244" s="50"/>
      <c r="AN7244" s="50"/>
      <c r="AO7244" s="50"/>
      <c r="AP7244" s="50"/>
      <c r="AQ7244" s="50"/>
      <c r="AR7244" s="50"/>
      <c r="AS7244" s="50"/>
      <c r="AT7244" s="50"/>
      <c r="AU7244" s="50"/>
      <c r="AV7244" s="50"/>
      <c r="AW7244" s="50"/>
      <c r="AX7244" s="50"/>
      <c r="AY7244" s="50"/>
      <c r="AZ7244" s="50"/>
      <c r="BA7244" s="50"/>
      <c r="BB7244" s="50"/>
      <c r="BC7244" s="50"/>
      <c r="BD7244" s="50"/>
      <c r="BE7244" s="50"/>
      <c r="BF7244" s="50"/>
      <c r="BG7244" s="50"/>
      <c r="BH7244" s="50"/>
      <c r="BI7244" s="50"/>
      <c r="BJ7244" s="50"/>
      <c r="BK7244" s="50"/>
      <c r="BL7244" s="50"/>
      <c r="BM7244" s="50"/>
      <c r="BN7244" s="50"/>
      <c r="BO7244" s="50"/>
      <c r="BP7244" s="50"/>
      <c r="BQ7244" s="50"/>
      <c r="BR7244" s="50"/>
      <c r="BS7244" s="50"/>
      <c r="BT7244" s="50"/>
      <c r="BU7244" s="50"/>
      <c r="BV7244" s="50"/>
      <c r="BW7244" s="50"/>
      <c r="BX7244" s="50"/>
      <c r="BY7244" s="50"/>
      <c r="BZ7244" s="50"/>
      <c r="CA7244" s="50"/>
      <c r="CB7244" s="50"/>
      <c r="CC7244" s="50"/>
      <c r="CD7244" s="50"/>
      <c r="CE7244" s="50"/>
      <c r="CF7244" s="50"/>
      <c r="CG7244" s="50"/>
      <c r="CH7244" s="50"/>
      <c r="CI7244" s="50"/>
      <c r="CJ7244" s="50"/>
      <c r="CK7244" s="50"/>
      <c r="CL7244" s="50"/>
      <c r="CM7244" s="50"/>
      <c r="CN7244" s="50"/>
      <c r="CO7244" s="50"/>
      <c r="CP7244" s="50"/>
      <c r="CQ7244" s="50"/>
      <c r="CR7244" s="50"/>
      <c r="CS7244" s="50"/>
      <c r="CT7244" s="50"/>
      <c r="CU7244" s="50"/>
      <c r="CV7244" s="50"/>
      <c r="CW7244" s="50"/>
      <c r="CX7244" s="50"/>
      <c r="CY7244" s="50"/>
      <c r="CZ7244" s="50"/>
      <c r="DA7244" s="50"/>
      <c r="DB7244" s="50"/>
      <c r="DC7244" s="50"/>
      <c r="DD7244" s="50"/>
      <c r="DE7244" s="50"/>
      <c r="DF7244" s="50"/>
      <c r="DG7244" s="50"/>
    </row>
    <row r="7245" spans="1:111" x14ac:dyDescent="0.2">
      <c r="A7245" s="185"/>
      <c r="B7245" s="186"/>
      <c r="C7245" s="186"/>
      <c r="D7245" s="54"/>
      <c r="E7245" s="310"/>
      <c r="F7245" s="192"/>
      <c r="G7245" s="192"/>
      <c r="H7245" s="50"/>
      <c r="I7245" s="50"/>
      <c r="J7245" s="50"/>
      <c r="K7245" s="50"/>
      <c r="L7245" s="50"/>
      <c r="M7245" s="50"/>
      <c r="N7245" s="50"/>
      <c r="O7245" s="50"/>
      <c r="P7245" s="50"/>
      <c r="Q7245" s="50"/>
      <c r="R7245" s="50"/>
      <c r="S7245" s="50"/>
      <c r="T7245" s="50"/>
      <c r="U7245" s="50"/>
      <c r="V7245" s="50"/>
      <c r="W7245" s="50"/>
      <c r="X7245" s="50"/>
      <c r="Y7245" s="50"/>
      <c r="Z7245" s="50"/>
      <c r="AA7245" s="50"/>
      <c r="AB7245" s="50"/>
      <c r="AC7245" s="50"/>
      <c r="AD7245" s="50"/>
      <c r="AE7245" s="50"/>
      <c r="AF7245" s="50"/>
      <c r="AG7245" s="50"/>
      <c r="AH7245" s="50"/>
      <c r="AI7245" s="50"/>
      <c r="AJ7245" s="50"/>
      <c r="AK7245" s="50"/>
      <c r="AL7245" s="50"/>
      <c r="AM7245" s="50"/>
      <c r="AN7245" s="50"/>
      <c r="AO7245" s="50"/>
      <c r="AP7245" s="50"/>
      <c r="AQ7245" s="50"/>
      <c r="AR7245" s="50"/>
      <c r="AS7245" s="50"/>
      <c r="AT7245" s="50"/>
      <c r="AU7245" s="50"/>
      <c r="AV7245" s="50"/>
      <c r="AW7245" s="50"/>
      <c r="AX7245" s="50"/>
      <c r="AY7245" s="50"/>
      <c r="AZ7245" s="50"/>
      <c r="BA7245" s="50"/>
      <c r="BB7245" s="50"/>
      <c r="BC7245" s="50"/>
      <c r="BD7245" s="50"/>
      <c r="BE7245" s="50"/>
      <c r="BF7245" s="50"/>
      <c r="BG7245" s="50"/>
      <c r="BH7245" s="50"/>
      <c r="BI7245" s="50"/>
      <c r="BJ7245" s="50"/>
      <c r="BK7245" s="50"/>
      <c r="BL7245" s="50"/>
      <c r="BM7245" s="50"/>
      <c r="BN7245" s="50"/>
      <c r="BO7245" s="50"/>
      <c r="BP7245" s="50"/>
      <c r="BQ7245" s="50"/>
      <c r="BR7245" s="50"/>
      <c r="BS7245" s="50"/>
      <c r="BT7245" s="50"/>
      <c r="BU7245" s="50"/>
      <c r="BV7245" s="50"/>
      <c r="BW7245" s="50"/>
      <c r="BX7245" s="50"/>
      <c r="BY7245" s="50"/>
      <c r="BZ7245" s="50"/>
      <c r="CA7245" s="50"/>
      <c r="CB7245" s="50"/>
      <c r="CC7245" s="50"/>
      <c r="CD7245" s="50"/>
      <c r="CE7245" s="50"/>
      <c r="CF7245" s="50"/>
      <c r="CG7245" s="50"/>
      <c r="CH7245" s="50"/>
      <c r="CI7245" s="50"/>
      <c r="CJ7245" s="50"/>
      <c r="CK7245" s="50"/>
      <c r="CL7245" s="50"/>
      <c r="CM7245" s="50"/>
      <c r="CN7245" s="50"/>
      <c r="CO7245" s="50"/>
      <c r="CP7245" s="50"/>
      <c r="CQ7245" s="50"/>
      <c r="CR7245" s="50"/>
      <c r="CS7245" s="50"/>
      <c r="CT7245" s="50"/>
      <c r="CU7245" s="50"/>
      <c r="CV7245" s="50"/>
      <c r="CW7245" s="50"/>
      <c r="CX7245" s="50"/>
      <c r="CY7245" s="50"/>
      <c r="CZ7245" s="50"/>
      <c r="DA7245" s="50"/>
      <c r="DB7245" s="50"/>
      <c r="DC7245" s="50"/>
      <c r="DD7245" s="50"/>
      <c r="DE7245" s="50"/>
      <c r="DF7245" s="50"/>
      <c r="DG7245" s="50"/>
    </row>
    <row r="7246" spans="1:111" x14ac:dyDescent="0.2">
      <c r="A7246" s="185"/>
      <c r="B7246" s="186"/>
      <c r="C7246" s="186"/>
      <c r="D7246" s="54"/>
      <c r="E7246" s="310"/>
      <c r="F7246" s="192"/>
      <c r="G7246" s="192"/>
      <c r="H7246" s="50"/>
      <c r="I7246" s="50"/>
      <c r="J7246" s="50"/>
      <c r="K7246" s="50"/>
      <c r="L7246" s="50"/>
      <c r="M7246" s="50"/>
      <c r="N7246" s="50"/>
      <c r="O7246" s="50"/>
      <c r="P7246" s="50"/>
      <c r="Q7246" s="50"/>
      <c r="R7246" s="50"/>
      <c r="S7246" s="50"/>
      <c r="T7246" s="50"/>
      <c r="U7246" s="50"/>
      <c r="V7246" s="50"/>
      <c r="W7246" s="50"/>
      <c r="X7246" s="50"/>
      <c r="Y7246" s="50"/>
      <c r="Z7246" s="50"/>
      <c r="AA7246" s="50"/>
      <c r="AB7246" s="50"/>
      <c r="AC7246" s="50"/>
      <c r="AD7246" s="50"/>
      <c r="AE7246" s="50"/>
      <c r="AF7246" s="50"/>
      <c r="AG7246" s="50"/>
      <c r="AH7246" s="50"/>
      <c r="AI7246" s="50"/>
      <c r="AJ7246" s="50"/>
      <c r="AK7246" s="50"/>
      <c r="AL7246" s="50"/>
      <c r="AM7246" s="50"/>
      <c r="AN7246" s="50"/>
      <c r="AO7246" s="50"/>
      <c r="AP7246" s="50"/>
      <c r="AQ7246" s="50"/>
      <c r="AR7246" s="50"/>
      <c r="AS7246" s="50"/>
      <c r="AT7246" s="50"/>
      <c r="AU7246" s="50"/>
      <c r="AV7246" s="50"/>
      <c r="AW7246" s="50"/>
      <c r="AX7246" s="50"/>
      <c r="AY7246" s="50"/>
      <c r="AZ7246" s="50"/>
      <c r="BA7246" s="50"/>
      <c r="BB7246" s="50"/>
      <c r="BC7246" s="50"/>
      <c r="BD7246" s="50"/>
      <c r="BE7246" s="50"/>
      <c r="BF7246" s="50"/>
      <c r="BG7246" s="50"/>
      <c r="BH7246" s="50"/>
      <c r="BI7246" s="50"/>
      <c r="BJ7246" s="50"/>
      <c r="BK7246" s="50"/>
      <c r="BL7246" s="50"/>
      <c r="BM7246" s="50"/>
      <c r="BN7246" s="50"/>
      <c r="BO7246" s="50"/>
      <c r="BP7246" s="50"/>
      <c r="BQ7246" s="50"/>
      <c r="BR7246" s="50"/>
      <c r="BS7246" s="50"/>
      <c r="BT7246" s="50"/>
      <c r="BU7246" s="50"/>
      <c r="BV7246" s="50"/>
      <c r="BW7246" s="50"/>
      <c r="BX7246" s="50"/>
      <c r="BY7246" s="50"/>
      <c r="BZ7246" s="50"/>
      <c r="CA7246" s="50"/>
      <c r="CB7246" s="50"/>
      <c r="CC7246" s="50"/>
      <c r="CD7246" s="50"/>
      <c r="CE7246" s="50"/>
      <c r="CF7246" s="50"/>
      <c r="CG7246" s="50"/>
      <c r="CH7246" s="50"/>
      <c r="CI7246" s="50"/>
      <c r="CJ7246" s="50"/>
      <c r="CK7246" s="50"/>
      <c r="CL7246" s="50"/>
      <c r="CM7246" s="50"/>
      <c r="CN7246" s="50"/>
      <c r="CO7246" s="50"/>
      <c r="CP7246" s="50"/>
      <c r="CQ7246" s="50"/>
      <c r="CR7246" s="50"/>
      <c r="CS7246" s="50"/>
      <c r="CT7246" s="50"/>
      <c r="CU7246" s="50"/>
      <c r="CV7246" s="50"/>
      <c r="CW7246" s="50"/>
      <c r="CX7246" s="50"/>
      <c r="CY7246" s="50"/>
      <c r="CZ7246" s="50"/>
      <c r="DA7246" s="50"/>
      <c r="DB7246" s="50"/>
      <c r="DC7246" s="50"/>
      <c r="DD7246" s="50"/>
      <c r="DE7246" s="50"/>
      <c r="DF7246" s="50"/>
      <c r="DG7246" s="50"/>
    </row>
    <row r="7247" spans="1:111" x14ac:dyDescent="0.2">
      <c r="A7247" s="185"/>
      <c r="B7247" s="186"/>
      <c r="C7247" s="186"/>
      <c r="D7247" s="54"/>
      <c r="E7247" s="310"/>
      <c r="F7247" s="192"/>
      <c r="G7247" s="192"/>
      <c r="H7247" s="50"/>
      <c r="I7247" s="50"/>
      <c r="J7247" s="50"/>
      <c r="K7247" s="50"/>
      <c r="L7247" s="50"/>
      <c r="M7247" s="50"/>
      <c r="N7247" s="50"/>
      <c r="O7247" s="50"/>
      <c r="P7247" s="50"/>
      <c r="Q7247" s="50"/>
      <c r="R7247" s="50"/>
      <c r="S7247" s="50"/>
      <c r="T7247" s="50"/>
      <c r="U7247" s="50"/>
      <c r="V7247" s="50"/>
      <c r="W7247" s="50"/>
      <c r="X7247" s="50"/>
      <c r="Y7247" s="50"/>
      <c r="Z7247" s="50"/>
      <c r="AA7247" s="50"/>
      <c r="AB7247" s="50"/>
      <c r="AC7247" s="50"/>
      <c r="AD7247" s="50"/>
      <c r="AE7247" s="50"/>
      <c r="AF7247" s="50"/>
      <c r="AG7247" s="50"/>
      <c r="AH7247" s="50"/>
      <c r="AI7247" s="50"/>
      <c r="AJ7247" s="50"/>
      <c r="AK7247" s="50"/>
      <c r="AL7247" s="50"/>
      <c r="AM7247" s="50"/>
      <c r="AN7247" s="50"/>
      <c r="AO7247" s="50"/>
      <c r="AP7247" s="50"/>
      <c r="AQ7247" s="50"/>
      <c r="AR7247" s="50"/>
      <c r="AS7247" s="50"/>
      <c r="AT7247" s="50"/>
      <c r="AU7247" s="50"/>
      <c r="AV7247" s="50"/>
      <c r="AW7247" s="50"/>
      <c r="AX7247" s="50"/>
      <c r="AY7247" s="50"/>
      <c r="AZ7247" s="50"/>
      <c r="BA7247" s="50"/>
      <c r="BB7247" s="50"/>
      <c r="BC7247" s="50"/>
      <c r="BD7247" s="50"/>
      <c r="BE7247" s="50"/>
      <c r="BF7247" s="50"/>
      <c r="BG7247" s="50"/>
      <c r="BH7247" s="50"/>
      <c r="BI7247" s="50"/>
      <c r="BJ7247" s="50"/>
      <c r="BK7247" s="50"/>
      <c r="BL7247" s="50"/>
      <c r="BM7247" s="50"/>
      <c r="BN7247" s="50"/>
      <c r="BO7247" s="50"/>
      <c r="BP7247" s="50"/>
      <c r="BQ7247" s="50"/>
      <c r="BR7247" s="50"/>
      <c r="BS7247" s="50"/>
      <c r="BT7247" s="50"/>
      <c r="BU7247" s="50"/>
      <c r="BV7247" s="50"/>
      <c r="BW7247" s="50"/>
      <c r="BX7247" s="50"/>
      <c r="BY7247" s="50"/>
      <c r="BZ7247" s="50"/>
      <c r="CA7247" s="50"/>
      <c r="CB7247" s="50"/>
      <c r="CC7247" s="50"/>
      <c r="CD7247" s="50"/>
      <c r="CE7247" s="50"/>
      <c r="CF7247" s="50"/>
      <c r="CG7247" s="50"/>
      <c r="CH7247" s="50"/>
      <c r="CI7247" s="50"/>
      <c r="CJ7247" s="50"/>
      <c r="CK7247" s="50"/>
      <c r="CL7247" s="50"/>
      <c r="CM7247" s="50"/>
      <c r="CN7247" s="50"/>
      <c r="CO7247" s="50"/>
      <c r="CP7247" s="50"/>
      <c r="CQ7247" s="50"/>
      <c r="CR7247" s="50"/>
      <c r="CS7247" s="50"/>
      <c r="CT7247" s="50"/>
      <c r="CU7247" s="50"/>
      <c r="CV7247" s="50"/>
      <c r="CW7247" s="50"/>
      <c r="CX7247" s="50"/>
      <c r="CY7247" s="50"/>
      <c r="CZ7247" s="50"/>
      <c r="DA7247" s="50"/>
      <c r="DB7247" s="50"/>
      <c r="DC7247" s="50"/>
      <c r="DD7247" s="50"/>
      <c r="DE7247" s="50"/>
      <c r="DF7247" s="50"/>
      <c r="DG7247" s="50"/>
    </row>
    <row r="7248" spans="1:111" x14ac:dyDescent="0.2">
      <c r="A7248" s="185"/>
      <c r="B7248" s="186"/>
      <c r="C7248" s="186"/>
      <c r="D7248" s="54"/>
      <c r="E7248" s="310"/>
      <c r="F7248" s="192"/>
      <c r="G7248" s="192"/>
      <c r="H7248" s="50"/>
      <c r="I7248" s="50"/>
      <c r="J7248" s="50"/>
      <c r="K7248" s="50"/>
      <c r="L7248" s="50"/>
      <c r="M7248" s="50"/>
      <c r="N7248" s="50"/>
      <c r="O7248" s="50"/>
      <c r="P7248" s="50"/>
      <c r="Q7248" s="50"/>
      <c r="R7248" s="50"/>
      <c r="S7248" s="50"/>
      <c r="T7248" s="50"/>
      <c r="U7248" s="50"/>
      <c r="V7248" s="50"/>
      <c r="W7248" s="50"/>
      <c r="X7248" s="50"/>
      <c r="Y7248" s="50"/>
      <c r="Z7248" s="50"/>
      <c r="AA7248" s="50"/>
      <c r="AB7248" s="50"/>
      <c r="AC7248" s="50"/>
      <c r="AD7248" s="50"/>
      <c r="AE7248" s="50"/>
      <c r="AF7248" s="50"/>
      <c r="AG7248" s="50"/>
      <c r="AH7248" s="50"/>
      <c r="AI7248" s="50"/>
      <c r="AJ7248" s="50"/>
      <c r="AK7248" s="50"/>
      <c r="AL7248" s="50"/>
      <c r="AM7248" s="50"/>
      <c r="AN7248" s="50"/>
      <c r="AO7248" s="50"/>
      <c r="AP7248" s="50"/>
      <c r="AQ7248" s="50"/>
      <c r="AR7248" s="50"/>
      <c r="AS7248" s="50"/>
      <c r="AT7248" s="50"/>
      <c r="AU7248" s="50"/>
      <c r="AV7248" s="50"/>
      <c r="AW7248" s="50"/>
      <c r="AX7248" s="50"/>
      <c r="AY7248" s="50"/>
      <c r="AZ7248" s="50"/>
      <c r="BA7248" s="50"/>
      <c r="BB7248" s="50"/>
      <c r="BC7248" s="50"/>
      <c r="BD7248" s="50"/>
      <c r="BE7248" s="50"/>
      <c r="BF7248" s="50"/>
      <c r="BG7248" s="50"/>
      <c r="BH7248" s="50"/>
      <c r="BI7248" s="50"/>
      <c r="BJ7248" s="50"/>
      <c r="BK7248" s="50"/>
      <c r="BL7248" s="50"/>
      <c r="BM7248" s="50"/>
      <c r="BN7248" s="50"/>
      <c r="BO7248" s="50"/>
      <c r="BP7248" s="50"/>
      <c r="BQ7248" s="50"/>
      <c r="BR7248" s="50"/>
      <c r="BS7248" s="50"/>
      <c r="BT7248" s="50"/>
      <c r="BU7248" s="50"/>
      <c r="BV7248" s="50"/>
      <c r="BW7248" s="50"/>
      <c r="BX7248" s="50"/>
      <c r="BY7248" s="50"/>
      <c r="BZ7248" s="50"/>
      <c r="CA7248" s="50"/>
      <c r="CB7248" s="50"/>
      <c r="CC7248" s="50"/>
      <c r="CD7248" s="50"/>
      <c r="CE7248" s="50"/>
      <c r="CF7248" s="50"/>
      <c r="CG7248" s="50"/>
      <c r="CH7248" s="50"/>
      <c r="CI7248" s="50"/>
      <c r="CJ7248" s="50"/>
      <c r="CK7248" s="50"/>
      <c r="CL7248" s="50"/>
      <c r="CM7248" s="50"/>
      <c r="CN7248" s="50"/>
      <c r="CO7248" s="50"/>
      <c r="CP7248" s="50"/>
      <c r="CQ7248" s="50"/>
      <c r="CR7248" s="50"/>
      <c r="CS7248" s="50"/>
      <c r="CT7248" s="50"/>
      <c r="CU7248" s="50"/>
      <c r="CV7248" s="50"/>
      <c r="CW7248" s="50"/>
      <c r="CX7248" s="50"/>
      <c r="CY7248" s="50"/>
      <c r="CZ7248" s="50"/>
      <c r="DA7248" s="50"/>
      <c r="DB7248" s="50"/>
      <c r="DC7248" s="50"/>
      <c r="DD7248" s="50"/>
      <c r="DE7248" s="50"/>
      <c r="DF7248" s="50"/>
      <c r="DG7248" s="50"/>
    </row>
    <row r="7249" spans="1:111" x14ac:dyDescent="0.2">
      <c r="A7249" s="185"/>
      <c r="B7249" s="186"/>
      <c r="C7249" s="186"/>
      <c r="D7249" s="54"/>
      <c r="E7249" s="310"/>
      <c r="F7249" s="192"/>
      <c r="G7249" s="192"/>
      <c r="H7249" s="50"/>
      <c r="I7249" s="50"/>
      <c r="J7249" s="50"/>
      <c r="K7249" s="50"/>
      <c r="L7249" s="50"/>
      <c r="M7249" s="50"/>
      <c r="N7249" s="50"/>
      <c r="O7249" s="50"/>
      <c r="P7249" s="50"/>
      <c r="Q7249" s="50"/>
      <c r="R7249" s="50"/>
      <c r="S7249" s="50"/>
      <c r="T7249" s="50"/>
      <c r="U7249" s="50"/>
      <c r="V7249" s="50"/>
      <c r="W7249" s="50"/>
      <c r="X7249" s="50"/>
      <c r="Y7249" s="50"/>
      <c r="Z7249" s="50"/>
      <c r="AA7249" s="50"/>
      <c r="AB7249" s="50"/>
      <c r="AC7249" s="50"/>
      <c r="AD7249" s="50"/>
      <c r="AE7249" s="50"/>
      <c r="AF7249" s="50"/>
      <c r="AG7249" s="50"/>
      <c r="AH7249" s="50"/>
      <c r="AI7249" s="50"/>
      <c r="AJ7249" s="50"/>
      <c r="AK7249" s="50"/>
      <c r="AL7249" s="50"/>
      <c r="AM7249" s="50"/>
      <c r="AN7249" s="50"/>
      <c r="AO7249" s="50"/>
      <c r="AP7249" s="50"/>
      <c r="AQ7249" s="50"/>
      <c r="AR7249" s="50"/>
      <c r="AS7249" s="50"/>
      <c r="AT7249" s="50"/>
      <c r="AU7249" s="50"/>
      <c r="AV7249" s="50"/>
      <c r="AW7249" s="50"/>
      <c r="AX7249" s="50"/>
      <c r="AY7249" s="50"/>
      <c r="AZ7249" s="50"/>
      <c r="BA7249" s="50"/>
      <c r="BB7249" s="50"/>
      <c r="BC7249" s="50"/>
      <c r="BD7249" s="50"/>
      <c r="BE7249" s="50"/>
      <c r="BF7249" s="50"/>
      <c r="BG7249" s="50"/>
      <c r="BH7249" s="50"/>
      <c r="BI7249" s="50"/>
      <c r="BJ7249" s="50"/>
      <c r="BK7249" s="50"/>
      <c r="BL7249" s="50"/>
      <c r="BM7249" s="50"/>
      <c r="BN7249" s="50"/>
      <c r="BO7249" s="50"/>
      <c r="BP7249" s="50"/>
      <c r="BQ7249" s="50"/>
      <c r="BR7249" s="50"/>
      <c r="BS7249" s="50"/>
      <c r="BT7249" s="50"/>
      <c r="BU7249" s="50"/>
      <c r="BV7249" s="50"/>
      <c r="BW7249" s="50"/>
      <c r="BX7249" s="50"/>
      <c r="BY7249" s="50"/>
      <c r="BZ7249" s="50"/>
      <c r="CA7249" s="50"/>
      <c r="CB7249" s="50"/>
      <c r="CC7249" s="50"/>
      <c r="CD7249" s="50"/>
      <c r="CE7249" s="50"/>
      <c r="CF7249" s="50"/>
      <c r="CG7249" s="50"/>
      <c r="CH7249" s="50"/>
      <c r="CI7249" s="50"/>
      <c r="CJ7249" s="50"/>
      <c r="CK7249" s="50"/>
      <c r="CL7249" s="50"/>
      <c r="CM7249" s="50"/>
      <c r="CN7249" s="50"/>
      <c r="CO7249" s="50"/>
      <c r="CP7249" s="50"/>
      <c r="CQ7249" s="50"/>
      <c r="CR7249" s="50"/>
      <c r="CS7249" s="50"/>
      <c r="CT7249" s="50"/>
      <c r="CU7249" s="50"/>
      <c r="CV7249" s="50"/>
      <c r="CW7249" s="50"/>
      <c r="CX7249" s="50"/>
      <c r="CY7249" s="50"/>
      <c r="CZ7249" s="50"/>
      <c r="DA7249" s="50"/>
      <c r="DB7249" s="50"/>
      <c r="DC7249" s="50"/>
      <c r="DD7249" s="50"/>
      <c r="DE7249" s="50"/>
      <c r="DF7249" s="50"/>
      <c r="DG7249" s="50"/>
    </row>
    <row r="7250" spans="1:111" x14ac:dyDescent="0.2">
      <c r="A7250" s="185"/>
      <c r="B7250" s="186"/>
      <c r="C7250" s="186"/>
      <c r="D7250" s="54"/>
      <c r="E7250" s="310"/>
      <c r="F7250" s="192"/>
      <c r="G7250" s="192"/>
      <c r="H7250" s="50"/>
      <c r="I7250" s="50"/>
      <c r="J7250" s="50"/>
      <c r="K7250" s="50"/>
      <c r="L7250" s="50"/>
      <c r="M7250" s="50"/>
      <c r="N7250" s="50"/>
      <c r="O7250" s="50"/>
      <c r="P7250" s="50"/>
      <c r="Q7250" s="50"/>
      <c r="R7250" s="50"/>
      <c r="S7250" s="50"/>
      <c r="T7250" s="50"/>
      <c r="U7250" s="50"/>
      <c r="V7250" s="50"/>
      <c r="W7250" s="50"/>
      <c r="X7250" s="50"/>
      <c r="Y7250" s="50"/>
      <c r="Z7250" s="50"/>
      <c r="AA7250" s="50"/>
      <c r="AB7250" s="50"/>
      <c r="AC7250" s="50"/>
      <c r="AD7250" s="50"/>
      <c r="AE7250" s="50"/>
      <c r="AF7250" s="50"/>
      <c r="AG7250" s="50"/>
      <c r="AH7250" s="50"/>
      <c r="AI7250" s="50"/>
      <c r="AJ7250" s="50"/>
      <c r="AK7250" s="50"/>
      <c r="AL7250" s="50"/>
      <c r="AM7250" s="50"/>
      <c r="AN7250" s="50"/>
      <c r="AO7250" s="50"/>
      <c r="AP7250" s="50"/>
      <c r="AQ7250" s="50"/>
      <c r="AR7250" s="50"/>
      <c r="AS7250" s="50"/>
      <c r="AT7250" s="50"/>
      <c r="AU7250" s="50"/>
      <c r="AV7250" s="50"/>
      <c r="AW7250" s="50"/>
      <c r="AX7250" s="50"/>
      <c r="AY7250" s="50"/>
      <c r="AZ7250" s="50"/>
      <c r="BA7250" s="50"/>
      <c r="BB7250" s="50"/>
      <c r="BC7250" s="50"/>
      <c r="BD7250" s="50"/>
      <c r="BE7250" s="50"/>
      <c r="BF7250" s="50"/>
      <c r="BG7250" s="50"/>
      <c r="BH7250" s="50"/>
      <c r="BI7250" s="50"/>
      <c r="BJ7250" s="50"/>
      <c r="BK7250" s="50"/>
      <c r="BL7250" s="50"/>
      <c r="BM7250" s="50"/>
      <c r="BN7250" s="50"/>
      <c r="BO7250" s="50"/>
      <c r="BP7250" s="50"/>
      <c r="BQ7250" s="50"/>
      <c r="BR7250" s="50"/>
      <c r="BS7250" s="50"/>
      <c r="BT7250" s="50"/>
      <c r="BU7250" s="50"/>
      <c r="BV7250" s="50"/>
      <c r="BW7250" s="50"/>
      <c r="BX7250" s="50"/>
      <c r="BY7250" s="50"/>
      <c r="BZ7250" s="50"/>
      <c r="CA7250" s="50"/>
      <c r="CB7250" s="50"/>
      <c r="CC7250" s="50"/>
      <c r="CD7250" s="50"/>
      <c r="CE7250" s="50"/>
      <c r="CF7250" s="50"/>
      <c r="CG7250" s="50"/>
      <c r="CH7250" s="50"/>
      <c r="CI7250" s="50"/>
      <c r="CJ7250" s="50"/>
      <c r="CK7250" s="50"/>
      <c r="CL7250" s="50"/>
      <c r="CM7250" s="50"/>
      <c r="CN7250" s="50"/>
      <c r="CO7250" s="50"/>
      <c r="CP7250" s="50"/>
      <c r="CQ7250" s="50"/>
      <c r="CR7250" s="50"/>
      <c r="CS7250" s="50"/>
      <c r="CT7250" s="50"/>
      <c r="CU7250" s="50"/>
      <c r="CV7250" s="50"/>
      <c r="CW7250" s="50"/>
      <c r="CX7250" s="50"/>
      <c r="CY7250" s="50"/>
      <c r="CZ7250" s="50"/>
      <c r="DA7250" s="50"/>
      <c r="DB7250" s="50"/>
      <c r="DC7250" s="50"/>
      <c r="DD7250" s="50"/>
      <c r="DE7250" s="50"/>
      <c r="DF7250" s="50"/>
      <c r="DG7250" s="50"/>
    </row>
    <row r="7251" spans="1:111" x14ac:dyDescent="0.2">
      <c r="A7251" s="185"/>
      <c r="B7251" s="186"/>
      <c r="C7251" s="186"/>
      <c r="D7251" s="54"/>
      <c r="E7251" s="310"/>
      <c r="F7251" s="192"/>
      <c r="G7251" s="192"/>
      <c r="H7251" s="50"/>
      <c r="I7251" s="50"/>
      <c r="J7251" s="50"/>
      <c r="K7251" s="50"/>
      <c r="L7251" s="50"/>
      <c r="M7251" s="50"/>
      <c r="N7251" s="50"/>
      <c r="O7251" s="50"/>
      <c r="P7251" s="50"/>
      <c r="Q7251" s="50"/>
      <c r="R7251" s="50"/>
      <c r="S7251" s="50"/>
      <c r="T7251" s="50"/>
      <c r="U7251" s="50"/>
      <c r="V7251" s="50"/>
      <c r="W7251" s="50"/>
      <c r="X7251" s="50"/>
      <c r="Y7251" s="50"/>
      <c r="Z7251" s="50"/>
      <c r="AA7251" s="50"/>
      <c r="AB7251" s="50"/>
      <c r="AC7251" s="50"/>
      <c r="AD7251" s="50"/>
      <c r="AE7251" s="50"/>
      <c r="AF7251" s="50"/>
      <c r="AG7251" s="50"/>
      <c r="AH7251" s="50"/>
      <c r="AI7251" s="50"/>
      <c r="AJ7251" s="50"/>
      <c r="AK7251" s="50"/>
      <c r="AL7251" s="50"/>
      <c r="AM7251" s="50"/>
      <c r="AN7251" s="50"/>
      <c r="AO7251" s="50"/>
      <c r="AP7251" s="50"/>
      <c r="AQ7251" s="50"/>
      <c r="AR7251" s="50"/>
      <c r="AS7251" s="50"/>
      <c r="AT7251" s="50"/>
      <c r="AU7251" s="50"/>
      <c r="AV7251" s="50"/>
      <c r="AW7251" s="50"/>
      <c r="AX7251" s="50"/>
      <c r="AY7251" s="50"/>
      <c r="AZ7251" s="50"/>
      <c r="BA7251" s="50"/>
      <c r="BB7251" s="50"/>
      <c r="BC7251" s="50"/>
      <c r="BD7251" s="50"/>
      <c r="BE7251" s="50"/>
      <c r="BF7251" s="50"/>
      <c r="BG7251" s="50"/>
      <c r="BH7251" s="50"/>
      <c r="BI7251" s="50"/>
      <c r="BJ7251" s="50"/>
      <c r="BK7251" s="50"/>
      <c r="BL7251" s="50"/>
      <c r="BM7251" s="50"/>
      <c r="BN7251" s="50"/>
      <c r="BO7251" s="50"/>
      <c r="BP7251" s="50"/>
      <c r="BQ7251" s="50"/>
      <c r="BR7251" s="50"/>
      <c r="BS7251" s="50"/>
      <c r="BT7251" s="50"/>
      <c r="BU7251" s="50"/>
      <c r="BV7251" s="50"/>
      <c r="BW7251" s="50"/>
      <c r="BX7251" s="50"/>
      <c r="BY7251" s="50"/>
      <c r="BZ7251" s="50"/>
      <c r="CA7251" s="50"/>
      <c r="CB7251" s="50"/>
      <c r="CC7251" s="50"/>
      <c r="CD7251" s="50"/>
      <c r="CE7251" s="50"/>
      <c r="CF7251" s="50"/>
      <c r="CG7251" s="50"/>
      <c r="CH7251" s="50"/>
      <c r="CI7251" s="50"/>
      <c r="CJ7251" s="50"/>
      <c r="CK7251" s="50"/>
      <c r="CL7251" s="50"/>
      <c r="CM7251" s="50"/>
      <c r="CN7251" s="50"/>
      <c r="CO7251" s="50"/>
      <c r="CP7251" s="50"/>
      <c r="CQ7251" s="50"/>
      <c r="CR7251" s="50"/>
      <c r="CS7251" s="50"/>
      <c r="CT7251" s="50"/>
      <c r="CU7251" s="50"/>
      <c r="CV7251" s="50"/>
      <c r="CW7251" s="50"/>
      <c r="CX7251" s="50"/>
      <c r="CY7251" s="50"/>
      <c r="CZ7251" s="50"/>
      <c r="DA7251" s="50"/>
      <c r="DB7251" s="50"/>
      <c r="DC7251" s="50"/>
      <c r="DD7251" s="50"/>
      <c r="DE7251" s="50"/>
      <c r="DF7251" s="50"/>
      <c r="DG7251" s="50"/>
    </row>
    <row r="7252" spans="1:111" x14ac:dyDescent="0.2">
      <c r="A7252" s="185"/>
      <c r="B7252" s="186"/>
      <c r="C7252" s="186"/>
      <c r="D7252" s="54"/>
      <c r="E7252" s="310"/>
      <c r="F7252" s="192"/>
      <c r="G7252" s="192"/>
      <c r="H7252" s="50"/>
      <c r="I7252" s="50"/>
      <c r="J7252" s="50"/>
      <c r="K7252" s="50"/>
      <c r="L7252" s="50"/>
      <c r="M7252" s="50"/>
      <c r="N7252" s="50"/>
      <c r="O7252" s="50"/>
      <c r="P7252" s="50"/>
      <c r="Q7252" s="50"/>
      <c r="R7252" s="50"/>
      <c r="S7252" s="50"/>
      <c r="T7252" s="50"/>
      <c r="U7252" s="50"/>
      <c r="V7252" s="50"/>
      <c r="W7252" s="50"/>
      <c r="X7252" s="50"/>
      <c r="Y7252" s="50"/>
      <c r="Z7252" s="50"/>
      <c r="AA7252" s="50"/>
      <c r="AB7252" s="50"/>
      <c r="AC7252" s="50"/>
      <c r="AD7252" s="50"/>
      <c r="AE7252" s="50"/>
      <c r="AF7252" s="50"/>
      <c r="AG7252" s="50"/>
      <c r="AH7252" s="50"/>
      <c r="AI7252" s="50"/>
      <c r="AJ7252" s="50"/>
      <c r="AK7252" s="50"/>
      <c r="AL7252" s="50"/>
      <c r="AM7252" s="50"/>
      <c r="AN7252" s="50"/>
      <c r="AO7252" s="50"/>
      <c r="AP7252" s="50"/>
      <c r="AQ7252" s="50"/>
      <c r="AR7252" s="50"/>
      <c r="AS7252" s="50"/>
      <c r="AT7252" s="50"/>
      <c r="AU7252" s="50"/>
      <c r="AV7252" s="50"/>
      <c r="AW7252" s="50"/>
      <c r="AX7252" s="50"/>
      <c r="AY7252" s="50"/>
      <c r="AZ7252" s="50"/>
      <c r="BA7252" s="50"/>
      <c r="BB7252" s="50"/>
      <c r="BC7252" s="50"/>
      <c r="BD7252" s="50"/>
      <c r="BE7252" s="50"/>
      <c r="BF7252" s="50"/>
      <c r="BG7252" s="50"/>
      <c r="BH7252" s="50"/>
      <c r="BI7252" s="50"/>
      <c r="BJ7252" s="50"/>
      <c r="BK7252" s="50"/>
      <c r="BL7252" s="50"/>
      <c r="BM7252" s="50"/>
      <c r="BN7252" s="50"/>
      <c r="BO7252" s="50"/>
      <c r="BP7252" s="50"/>
      <c r="BQ7252" s="50"/>
      <c r="BR7252" s="50"/>
      <c r="BS7252" s="50"/>
      <c r="BT7252" s="50"/>
      <c r="BU7252" s="50"/>
      <c r="BV7252" s="50"/>
      <c r="BW7252" s="50"/>
      <c r="BX7252" s="50"/>
      <c r="BY7252" s="50"/>
      <c r="BZ7252" s="50"/>
      <c r="CA7252" s="50"/>
      <c r="CB7252" s="50"/>
      <c r="CC7252" s="50"/>
      <c r="CD7252" s="50"/>
      <c r="CE7252" s="50"/>
      <c r="CF7252" s="50"/>
      <c r="CG7252" s="50"/>
      <c r="CH7252" s="50"/>
      <c r="CI7252" s="50"/>
      <c r="CJ7252" s="50"/>
      <c r="CK7252" s="50"/>
      <c r="CL7252" s="50"/>
      <c r="CM7252" s="50"/>
      <c r="CN7252" s="50"/>
      <c r="CO7252" s="50"/>
      <c r="CP7252" s="50"/>
      <c r="CQ7252" s="50"/>
      <c r="CR7252" s="50"/>
      <c r="CS7252" s="50"/>
      <c r="CT7252" s="50"/>
      <c r="CU7252" s="50"/>
      <c r="CV7252" s="50"/>
      <c r="CW7252" s="50"/>
      <c r="CX7252" s="50"/>
      <c r="CY7252" s="50"/>
      <c r="CZ7252" s="50"/>
      <c r="DA7252" s="50"/>
      <c r="DB7252" s="50"/>
      <c r="DC7252" s="50"/>
      <c r="DD7252" s="50"/>
      <c r="DE7252" s="50"/>
      <c r="DF7252" s="50"/>
      <c r="DG7252" s="50"/>
    </row>
    <row r="7253" spans="1:111" x14ac:dyDescent="0.2">
      <c r="A7253" s="185"/>
      <c r="B7253" s="186"/>
      <c r="C7253" s="186"/>
      <c r="D7253" s="54"/>
      <c r="E7253" s="310"/>
      <c r="F7253" s="192"/>
      <c r="G7253" s="192"/>
      <c r="H7253" s="50"/>
      <c r="I7253" s="50"/>
      <c r="J7253" s="50"/>
      <c r="K7253" s="50"/>
      <c r="L7253" s="50"/>
      <c r="M7253" s="50"/>
      <c r="N7253" s="50"/>
      <c r="O7253" s="50"/>
      <c r="P7253" s="50"/>
      <c r="Q7253" s="50"/>
      <c r="R7253" s="50"/>
      <c r="S7253" s="50"/>
      <c r="T7253" s="50"/>
      <c r="U7253" s="50"/>
      <c r="V7253" s="50"/>
      <c r="W7253" s="50"/>
      <c r="X7253" s="50"/>
      <c r="Y7253" s="50"/>
      <c r="Z7253" s="50"/>
      <c r="AA7253" s="50"/>
      <c r="AB7253" s="50"/>
      <c r="AC7253" s="50"/>
      <c r="AD7253" s="50"/>
      <c r="AE7253" s="50"/>
      <c r="AF7253" s="50"/>
      <c r="AG7253" s="50"/>
      <c r="AH7253" s="50"/>
      <c r="AI7253" s="50"/>
      <c r="AJ7253" s="50"/>
      <c r="AK7253" s="50"/>
      <c r="AL7253" s="50"/>
      <c r="AM7253" s="50"/>
      <c r="AN7253" s="50"/>
      <c r="AO7253" s="50"/>
      <c r="AP7253" s="50"/>
      <c r="AQ7253" s="50"/>
      <c r="AR7253" s="50"/>
      <c r="AS7253" s="50"/>
      <c r="AT7253" s="50"/>
      <c r="AU7253" s="50"/>
      <c r="AV7253" s="50"/>
      <c r="AW7253" s="50"/>
      <c r="AX7253" s="50"/>
      <c r="AY7253" s="50"/>
      <c r="AZ7253" s="50"/>
      <c r="BA7253" s="50"/>
      <c r="BB7253" s="50"/>
      <c r="BC7253" s="50"/>
      <c r="BD7253" s="50"/>
      <c r="BE7253" s="50"/>
      <c r="BF7253" s="50"/>
      <c r="BG7253" s="50"/>
      <c r="BH7253" s="50"/>
      <c r="BI7253" s="50"/>
      <c r="BJ7253" s="50"/>
      <c r="BK7253" s="50"/>
      <c r="BL7253" s="50"/>
      <c r="BM7253" s="50"/>
      <c r="BN7253" s="50"/>
      <c r="BO7253" s="50"/>
      <c r="BP7253" s="50"/>
      <c r="BQ7253" s="50"/>
      <c r="BR7253" s="50"/>
      <c r="BS7253" s="50"/>
      <c r="BT7253" s="50"/>
      <c r="BU7253" s="50"/>
      <c r="BV7253" s="50"/>
      <c r="BW7253" s="50"/>
      <c r="BX7253" s="50"/>
      <c r="BY7253" s="50"/>
      <c r="BZ7253" s="50"/>
      <c r="CA7253" s="50"/>
      <c r="CB7253" s="50"/>
      <c r="CC7253" s="50"/>
      <c r="CD7253" s="50"/>
      <c r="CE7253" s="50"/>
      <c r="CF7253" s="50"/>
      <c r="CG7253" s="50"/>
      <c r="CH7253" s="50"/>
      <c r="CI7253" s="50"/>
      <c r="CJ7253" s="50"/>
      <c r="CK7253" s="50"/>
      <c r="CL7253" s="50"/>
      <c r="CM7253" s="50"/>
      <c r="CN7253" s="50"/>
      <c r="CO7253" s="50"/>
      <c r="CP7253" s="50"/>
      <c r="CQ7253" s="50"/>
      <c r="CR7253" s="50"/>
      <c r="CS7253" s="50"/>
      <c r="CT7253" s="50"/>
      <c r="CU7253" s="50"/>
      <c r="CV7253" s="50"/>
      <c r="CW7253" s="50"/>
      <c r="CX7253" s="50"/>
      <c r="CY7253" s="50"/>
      <c r="CZ7253" s="50"/>
      <c r="DA7253" s="50"/>
      <c r="DB7253" s="50"/>
      <c r="DC7253" s="50"/>
      <c r="DD7253" s="50"/>
      <c r="DE7253" s="50"/>
      <c r="DF7253" s="50"/>
      <c r="DG7253" s="50"/>
    </row>
    <row r="7254" spans="1:111" x14ac:dyDescent="0.2">
      <c r="A7254" s="185"/>
      <c r="B7254" s="186"/>
      <c r="C7254" s="186"/>
      <c r="D7254" s="54"/>
      <c r="E7254" s="310"/>
      <c r="F7254" s="192"/>
      <c r="G7254" s="192"/>
      <c r="H7254" s="50"/>
      <c r="I7254" s="50"/>
      <c r="J7254" s="50"/>
      <c r="K7254" s="50"/>
      <c r="L7254" s="50"/>
      <c r="M7254" s="50"/>
      <c r="N7254" s="50"/>
      <c r="O7254" s="50"/>
      <c r="P7254" s="50"/>
      <c r="Q7254" s="50"/>
      <c r="R7254" s="50"/>
      <c r="S7254" s="50"/>
      <c r="T7254" s="50"/>
      <c r="U7254" s="50"/>
      <c r="V7254" s="50"/>
      <c r="W7254" s="50"/>
      <c r="X7254" s="50"/>
      <c r="Y7254" s="50"/>
      <c r="Z7254" s="50"/>
      <c r="AA7254" s="50"/>
      <c r="AB7254" s="50"/>
      <c r="AC7254" s="50"/>
      <c r="AD7254" s="50"/>
      <c r="AE7254" s="50"/>
      <c r="AF7254" s="50"/>
      <c r="AG7254" s="50"/>
      <c r="AH7254" s="50"/>
      <c r="AI7254" s="50"/>
      <c r="AJ7254" s="50"/>
      <c r="AK7254" s="50"/>
      <c r="AL7254" s="50"/>
      <c r="AM7254" s="50"/>
      <c r="AN7254" s="50"/>
      <c r="AO7254" s="50"/>
      <c r="AP7254" s="50"/>
      <c r="AQ7254" s="50"/>
      <c r="AR7254" s="50"/>
      <c r="AS7254" s="50"/>
      <c r="AT7254" s="50"/>
      <c r="AU7254" s="50"/>
      <c r="AV7254" s="50"/>
      <c r="AW7254" s="50"/>
      <c r="AX7254" s="50"/>
      <c r="AY7254" s="50"/>
      <c r="AZ7254" s="50"/>
      <c r="BA7254" s="50"/>
      <c r="BB7254" s="50"/>
      <c r="BC7254" s="50"/>
      <c r="BD7254" s="50"/>
      <c r="BE7254" s="50"/>
      <c r="BF7254" s="50"/>
      <c r="BG7254" s="50"/>
      <c r="BH7254" s="50"/>
      <c r="BI7254" s="50"/>
      <c r="BJ7254" s="50"/>
      <c r="BK7254" s="50"/>
      <c r="BL7254" s="50"/>
      <c r="BM7254" s="50"/>
      <c r="BN7254" s="50"/>
      <c r="BO7254" s="50"/>
      <c r="BP7254" s="50"/>
      <c r="BQ7254" s="50"/>
      <c r="BR7254" s="50"/>
      <c r="BS7254" s="50"/>
      <c r="BT7254" s="50"/>
      <c r="BU7254" s="50"/>
      <c r="BV7254" s="50"/>
      <c r="BW7254" s="50"/>
      <c r="BX7254" s="50"/>
      <c r="BY7254" s="50"/>
      <c r="BZ7254" s="50"/>
      <c r="CA7254" s="50"/>
      <c r="CB7254" s="50"/>
      <c r="CC7254" s="50"/>
      <c r="CD7254" s="50"/>
      <c r="CE7254" s="50"/>
      <c r="CF7254" s="50"/>
      <c r="CG7254" s="50"/>
      <c r="CH7254" s="50"/>
      <c r="CI7254" s="50"/>
      <c r="CJ7254" s="50"/>
      <c r="CK7254" s="50"/>
      <c r="CL7254" s="50"/>
      <c r="CM7254" s="50"/>
      <c r="CN7254" s="50"/>
      <c r="CO7254" s="50"/>
      <c r="CP7254" s="50"/>
      <c r="CQ7254" s="50"/>
      <c r="CR7254" s="50"/>
      <c r="CS7254" s="50"/>
      <c r="CT7254" s="50"/>
      <c r="CU7254" s="50"/>
      <c r="CV7254" s="50"/>
      <c r="CW7254" s="50"/>
      <c r="CX7254" s="50"/>
      <c r="CY7254" s="50"/>
      <c r="CZ7254" s="50"/>
      <c r="DA7254" s="50"/>
      <c r="DB7254" s="50"/>
      <c r="DC7254" s="50"/>
      <c r="DD7254" s="50"/>
      <c r="DE7254" s="50"/>
      <c r="DF7254" s="50"/>
      <c r="DG7254" s="50"/>
    </row>
    <row r="7255" spans="1:111" x14ac:dyDescent="0.2">
      <c r="A7255" s="185"/>
      <c r="B7255" s="186"/>
      <c r="C7255" s="186"/>
      <c r="D7255" s="54"/>
      <c r="E7255" s="310"/>
      <c r="F7255" s="192"/>
      <c r="G7255" s="192"/>
      <c r="H7255" s="50"/>
      <c r="I7255" s="50"/>
      <c r="J7255" s="50"/>
      <c r="K7255" s="50"/>
      <c r="L7255" s="50"/>
      <c r="M7255" s="50"/>
      <c r="N7255" s="50"/>
      <c r="O7255" s="50"/>
      <c r="P7255" s="50"/>
      <c r="Q7255" s="50"/>
      <c r="R7255" s="50"/>
      <c r="S7255" s="50"/>
      <c r="T7255" s="50"/>
      <c r="U7255" s="50"/>
      <c r="V7255" s="50"/>
      <c r="W7255" s="50"/>
      <c r="X7255" s="50"/>
      <c r="Y7255" s="50"/>
      <c r="Z7255" s="50"/>
      <c r="AA7255" s="50"/>
      <c r="AB7255" s="50"/>
      <c r="AC7255" s="50"/>
      <c r="AD7255" s="50"/>
      <c r="AE7255" s="50"/>
      <c r="AF7255" s="50"/>
      <c r="AG7255" s="50"/>
      <c r="AH7255" s="50"/>
      <c r="AI7255" s="50"/>
      <c r="AJ7255" s="50"/>
      <c r="AK7255" s="50"/>
      <c r="AL7255" s="50"/>
      <c r="AM7255" s="50"/>
      <c r="AN7255" s="50"/>
      <c r="AO7255" s="50"/>
      <c r="AP7255" s="50"/>
      <c r="AQ7255" s="50"/>
      <c r="AR7255" s="50"/>
      <c r="AS7255" s="50"/>
      <c r="AT7255" s="50"/>
      <c r="AU7255" s="50"/>
      <c r="AV7255" s="50"/>
      <c r="AW7255" s="50"/>
      <c r="AX7255" s="50"/>
      <c r="AY7255" s="50"/>
      <c r="AZ7255" s="50"/>
      <c r="BA7255" s="50"/>
      <c r="BB7255" s="50"/>
      <c r="BC7255" s="50"/>
      <c r="BD7255" s="50"/>
      <c r="BE7255" s="50"/>
      <c r="BF7255" s="50"/>
      <c r="BG7255" s="50"/>
      <c r="BH7255" s="50"/>
      <c r="BI7255" s="50"/>
      <c r="BJ7255" s="50"/>
      <c r="BK7255" s="50"/>
      <c r="BL7255" s="50"/>
      <c r="BM7255" s="50"/>
      <c r="BN7255" s="50"/>
      <c r="BO7255" s="50"/>
      <c r="BP7255" s="50"/>
      <c r="BQ7255" s="50"/>
      <c r="BR7255" s="50"/>
      <c r="BS7255" s="50"/>
      <c r="BT7255" s="50"/>
      <c r="BU7255" s="50"/>
      <c r="BV7255" s="50"/>
      <c r="BW7255" s="50"/>
      <c r="BX7255" s="50"/>
      <c r="BY7255" s="50"/>
      <c r="BZ7255" s="50"/>
      <c r="CA7255" s="50"/>
      <c r="CB7255" s="50"/>
      <c r="CC7255" s="50"/>
      <c r="CD7255" s="50"/>
      <c r="CE7255" s="50"/>
      <c r="CF7255" s="50"/>
      <c r="CG7255" s="50"/>
      <c r="CH7255" s="50"/>
      <c r="CI7255" s="50"/>
      <c r="CJ7255" s="50"/>
      <c r="CK7255" s="50"/>
      <c r="CL7255" s="50"/>
      <c r="CM7255" s="50"/>
      <c r="CN7255" s="50"/>
      <c r="CO7255" s="50"/>
      <c r="CP7255" s="50"/>
      <c r="CQ7255" s="50"/>
      <c r="CR7255" s="50"/>
      <c r="CS7255" s="50"/>
      <c r="CT7255" s="50"/>
      <c r="CU7255" s="50"/>
      <c r="CV7255" s="50"/>
      <c r="CW7255" s="50"/>
      <c r="CX7255" s="50"/>
      <c r="CY7255" s="50"/>
      <c r="CZ7255" s="50"/>
      <c r="DA7255" s="50"/>
      <c r="DB7255" s="50"/>
      <c r="DC7255" s="50"/>
      <c r="DD7255" s="50"/>
      <c r="DE7255" s="50"/>
      <c r="DF7255" s="50"/>
      <c r="DG7255" s="50"/>
    </row>
    <row r="7256" spans="1:111" x14ac:dyDescent="0.2">
      <c r="A7256" s="185"/>
      <c r="B7256" s="186"/>
      <c r="C7256" s="186"/>
      <c r="D7256" s="54"/>
      <c r="E7256" s="310"/>
      <c r="F7256" s="192"/>
      <c r="G7256" s="192"/>
      <c r="H7256" s="50"/>
      <c r="I7256" s="50"/>
      <c r="J7256" s="50"/>
      <c r="K7256" s="50"/>
      <c r="L7256" s="50"/>
      <c r="M7256" s="50"/>
      <c r="N7256" s="50"/>
      <c r="O7256" s="50"/>
      <c r="P7256" s="50"/>
      <c r="Q7256" s="50"/>
      <c r="R7256" s="50"/>
      <c r="S7256" s="50"/>
      <c r="T7256" s="50"/>
      <c r="U7256" s="50"/>
      <c r="V7256" s="50"/>
      <c r="W7256" s="50"/>
      <c r="X7256" s="50"/>
      <c r="Y7256" s="50"/>
      <c r="Z7256" s="50"/>
      <c r="AA7256" s="50"/>
      <c r="AB7256" s="50"/>
      <c r="AC7256" s="50"/>
      <c r="AD7256" s="50"/>
      <c r="AE7256" s="50"/>
      <c r="AF7256" s="50"/>
      <c r="AG7256" s="50"/>
      <c r="AH7256" s="50"/>
      <c r="AI7256" s="50"/>
      <c r="AJ7256" s="50"/>
      <c r="AK7256" s="50"/>
      <c r="AL7256" s="50"/>
      <c r="AM7256" s="50"/>
      <c r="AN7256" s="50"/>
      <c r="AO7256" s="50"/>
      <c r="AP7256" s="50"/>
      <c r="AQ7256" s="50"/>
      <c r="AR7256" s="50"/>
      <c r="AS7256" s="50"/>
      <c r="AT7256" s="50"/>
      <c r="AU7256" s="50"/>
      <c r="AV7256" s="50"/>
      <c r="AW7256" s="50"/>
      <c r="AX7256" s="50"/>
      <c r="AY7256" s="50"/>
      <c r="AZ7256" s="50"/>
      <c r="BA7256" s="50"/>
      <c r="BB7256" s="50"/>
      <c r="BC7256" s="50"/>
      <c r="BD7256" s="50"/>
      <c r="BE7256" s="50"/>
      <c r="BF7256" s="50"/>
      <c r="BG7256" s="50"/>
      <c r="BH7256" s="50"/>
      <c r="BI7256" s="50"/>
      <c r="BJ7256" s="50"/>
      <c r="BK7256" s="50"/>
      <c r="BL7256" s="50"/>
      <c r="BM7256" s="50"/>
      <c r="BN7256" s="50"/>
      <c r="BO7256" s="50"/>
      <c r="BP7256" s="50"/>
      <c r="BQ7256" s="50"/>
      <c r="BR7256" s="50"/>
      <c r="BS7256" s="50"/>
      <c r="BT7256" s="50"/>
      <c r="BU7256" s="50"/>
      <c r="BV7256" s="50"/>
      <c r="BW7256" s="50"/>
      <c r="BX7256" s="50"/>
      <c r="BY7256" s="50"/>
      <c r="BZ7256" s="50"/>
      <c r="CA7256" s="50"/>
      <c r="CB7256" s="50"/>
      <c r="CC7256" s="50"/>
      <c r="CD7256" s="50"/>
      <c r="CE7256" s="50"/>
      <c r="CF7256" s="50"/>
      <c r="CG7256" s="50"/>
      <c r="CH7256" s="50"/>
      <c r="CI7256" s="50"/>
      <c r="CJ7256" s="50"/>
      <c r="CK7256" s="50"/>
      <c r="CL7256" s="50"/>
      <c r="CM7256" s="50"/>
      <c r="CN7256" s="50"/>
      <c r="CO7256" s="50"/>
      <c r="CP7256" s="50"/>
      <c r="CQ7256" s="50"/>
      <c r="CR7256" s="50"/>
      <c r="CS7256" s="50"/>
      <c r="CT7256" s="50"/>
      <c r="CU7256" s="50"/>
      <c r="CV7256" s="50"/>
      <c r="CW7256" s="50"/>
      <c r="CX7256" s="50"/>
      <c r="CY7256" s="50"/>
      <c r="CZ7256" s="50"/>
      <c r="DA7256" s="50"/>
      <c r="DB7256" s="50"/>
      <c r="DC7256" s="50"/>
      <c r="DD7256" s="50"/>
      <c r="DE7256" s="50"/>
      <c r="DF7256" s="50"/>
      <c r="DG7256" s="50"/>
    </row>
    <row r="7257" spans="1:111" x14ac:dyDescent="0.2">
      <c r="A7257" s="185"/>
      <c r="B7257" s="186"/>
      <c r="C7257" s="186"/>
      <c r="D7257" s="54"/>
      <c r="E7257" s="310"/>
      <c r="F7257" s="192"/>
      <c r="G7257" s="192"/>
      <c r="H7257" s="50"/>
      <c r="I7257" s="50"/>
      <c r="J7257" s="50"/>
      <c r="K7257" s="50"/>
      <c r="L7257" s="50"/>
      <c r="M7257" s="50"/>
      <c r="N7257" s="50"/>
      <c r="O7257" s="50"/>
      <c r="P7257" s="50"/>
      <c r="Q7257" s="50"/>
      <c r="R7257" s="50"/>
      <c r="S7257" s="50"/>
      <c r="T7257" s="50"/>
      <c r="U7257" s="50"/>
      <c r="V7257" s="50"/>
      <c r="W7257" s="50"/>
      <c r="X7257" s="50"/>
      <c r="Y7257" s="50"/>
      <c r="Z7257" s="50"/>
      <c r="AA7257" s="50"/>
      <c r="AB7257" s="50"/>
      <c r="AC7257" s="50"/>
      <c r="AD7257" s="50"/>
      <c r="AE7257" s="50"/>
      <c r="AF7257" s="50"/>
      <c r="AG7257" s="50"/>
      <c r="AH7257" s="50"/>
      <c r="AI7257" s="50"/>
      <c r="AJ7257" s="50"/>
      <c r="AK7257" s="50"/>
      <c r="AL7257" s="50"/>
      <c r="AM7257" s="50"/>
      <c r="AN7257" s="50"/>
      <c r="AO7257" s="50"/>
      <c r="AP7257" s="50"/>
      <c r="AQ7257" s="50"/>
      <c r="AR7257" s="50"/>
      <c r="AS7257" s="50"/>
      <c r="AT7257" s="50"/>
      <c r="AU7257" s="50"/>
      <c r="AV7257" s="50"/>
      <c r="AW7257" s="50"/>
      <c r="AX7257" s="50"/>
      <c r="AY7257" s="50"/>
      <c r="AZ7257" s="50"/>
      <c r="BA7257" s="50"/>
      <c r="BB7257" s="50"/>
      <c r="BC7257" s="50"/>
      <c r="BD7257" s="50"/>
      <c r="BE7257" s="50"/>
      <c r="BF7257" s="50"/>
      <c r="BG7257" s="50"/>
      <c r="BH7257" s="50"/>
      <c r="BI7257" s="50"/>
      <c r="BJ7257" s="50"/>
      <c r="BK7257" s="50"/>
      <c r="BL7257" s="50"/>
      <c r="BM7257" s="50"/>
      <c r="BN7257" s="50"/>
      <c r="BO7257" s="50"/>
      <c r="BP7257" s="50"/>
      <c r="BQ7257" s="50"/>
      <c r="BR7257" s="50"/>
      <c r="BS7257" s="50"/>
      <c r="BT7257" s="50"/>
      <c r="BU7257" s="50"/>
      <c r="BV7257" s="50"/>
      <c r="BW7257" s="50"/>
      <c r="BX7257" s="50"/>
      <c r="BY7257" s="50"/>
      <c r="BZ7257" s="50"/>
      <c r="CA7257" s="50"/>
      <c r="CB7257" s="50"/>
      <c r="CC7257" s="50"/>
      <c r="CD7257" s="50"/>
      <c r="CE7257" s="50"/>
      <c r="CF7257" s="50"/>
      <c r="CG7257" s="50"/>
      <c r="CH7257" s="50"/>
      <c r="CI7257" s="50"/>
      <c r="CJ7257" s="50"/>
      <c r="CK7257" s="50"/>
      <c r="CL7257" s="50"/>
      <c r="CM7257" s="50"/>
      <c r="CN7257" s="50"/>
      <c r="CO7257" s="50"/>
      <c r="CP7257" s="50"/>
      <c r="CQ7257" s="50"/>
      <c r="CR7257" s="50"/>
      <c r="CS7257" s="50"/>
      <c r="CT7257" s="50"/>
      <c r="CU7257" s="50"/>
      <c r="CV7257" s="50"/>
      <c r="CW7257" s="50"/>
      <c r="CX7257" s="50"/>
      <c r="CY7257" s="50"/>
      <c r="CZ7257" s="50"/>
      <c r="DA7257" s="50"/>
      <c r="DB7257" s="50"/>
      <c r="DC7257" s="50"/>
      <c r="DD7257" s="50"/>
      <c r="DE7257" s="50"/>
      <c r="DF7257" s="50"/>
      <c r="DG7257" s="50"/>
    </row>
    <row r="7258" spans="1:111" x14ac:dyDescent="0.2">
      <c r="A7258" s="185"/>
      <c r="B7258" s="186"/>
      <c r="C7258" s="186"/>
      <c r="D7258" s="54"/>
      <c r="E7258" s="310"/>
      <c r="F7258" s="192"/>
      <c r="G7258" s="192"/>
      <c r="H7258" s="50"/>
      <c r="I7258" s="50"/>
      <c r="J7258" s="50"/>
      <c r="K7258" s="50"/>
      <c r="L7258" s="50"/>
      <c r="M7258" s="50"/>
      <c r="N7258" s="50"/>
      <c r="O7258" s="50"/>
      <c r="P7258" s="50"/>
      <c r="Q7258" s="50"/>
      <c r="R7258" s="50"/>
      <c r="S7258" s="50"/>
      <c r="T7258" s="50"/>
      <c r="U7258" s="50"/>
      <c r="V7258" s="50"/>
      <c r="W7258" s="50"/>
      <c r="X7258" s="50"/>
      <c r="Y7258" s="50"/>
      <c r="Z7258" s="50"/>
      <c r="AA7258" s="50"/>
      <c r="AB7258" s="50"/>
      <c r="AC7258" s="50"/>
      <c r="AD7258" s="50"/>
      <c r="AE7258" s="50"/>
      <c r="AF7258" s="50"/>
      <c r="AG7258" s="50"/>
      <c r="AH7258" s="50"/>
      <c r="AI7258" s="50"/>
      <c r="AJ7258" s="50"/>
      <c r="AK7258" s="50"/>
      <c r="AL7258" s="50"/>
      <c r="AM7258" s="50"/>
      <c r="AN7258" s="50"/>
      <c r="AO7258" s="50"/>
      <c r="AP7258" s="50"/>
      <c r="AQ7258" s="50"/>
      <c r="AR7258" s="50"/>
      <c r="AS7258" s="50"/>
      <c r="AT7258" s="50"/>
      <c r="AU7258" s="50"/>
      <c r="AV7258" s="50"/>
      <c r="AW7258" s="50"/>
      <c r="AX7258" s="50"/>
      <c r="AY7258" s="50"/>
      <c r="AZ7258" s="50"/>
      <c r="BA7258" s="50"/>
      <c r="BB7258" s="50"/>
      <c r="BC7258" s="50"/>
      <c r="BD7258" s="50"/>
      <c r="BE7258" s="50"/>
      <c r="BF7258" s="50"/>
      <c r="BG7258" s="50"/>
      <c r="BH7258" s="50"/>
      <c r="BI7258" s="50"/>
      <c r="BJ7258" s="50"/>
      <c r="BK7258" s="50"/>
      <c r="BL7258" s="50"/>
      <c r="BM7258" s="50"/>
      <c r="BN7258" s="50"/>
      <c r="BO7258" s="50"/>
      <c r="BP7258" s="50"/>
      <c r="BQ7258" s="50"/>
      <c r="BR7258" s="50"/>
      <c r="BS7258" s="50"/>
      <c r="BT7258" s="50"/>
      <c r="BU7258" s="50"/>
      <c r="BV7258" s="50"/>
      <c r="BW7258" s="50"/>
      <c r="BX7258" s="50"/>
      <c r="BY7258" s="50"/>
      <c r="BZ7258" s="50"/>
      <c r="CA7258" s="50"/>
      <c r="CB7258" s="50"/>
      <c r="CC7258" s="50"/>
      <c r="CD7258" s="50"/>
      <c r="CE7258" s="50"/>
      <c r="CF7258" s="50"/>
      <c r="CG7258" s="50"/>
      <c r="CH7258" s="50"/>
      <c r="CI7258" s="50"/>
      <c r="CJ7258" s="50"/>
      <c r="CK7258" s="50"/>
      <c r="CL7258" s="50"/>
      <c r="CM7258" s="50"/>
      <c r="CN7258" s="50"/>
      <c r="CO7258" s="50"/>
      <c r="CP7258" s="50"/>
      <c r="CQ7258" s="50"/>
      <c r="CR7258" s="50"/>
      <c r="CS7258" s="50"/>
      <c r="CT7258" s="50"/>
      <c r="CU7258" s="50"/>
      <c r="CV7258" s="50"/>
      <c r="CW7258" s="50"/>
      <c r="CX7258" s="50"/>
      <c r="CY7258" s="50"/>
      <c r="CZ7258" s="50"/>
      <c r="DA7258" s="50"/>
      <c r="DB7258" s="50"/>
      <c r="DC7258" s="50"/>
      <c r="DD7258" s="50"/>
      <c r="DE7258" s="50"/>
      <c r="DF7258" s="50"/>
      <c r="DG7258" s="50"/>
    </row>
    <row r="7259" spans="1:111" x14ac:dyDescent="0.2">
      <c r="A7259" s="185"/>
      <c r="B7259" s="186"/>
      <c r="C7259" s="186"/>
      <c r="D7259" s="54"/>
      <c r="E7259" s="310"/>
      <c r="F7259" s="192"/>
      <c r="G7259" s="192"/>
      <c r="H7259" s="50"/>
      <c r="I7259" s="50"/>
      <c r="J7259" s="50"/>
      <c r="K7259" s="50"/>
      <c r="L7259" s="50"/>
      <c r="M7259" s="50"/>
      <c r="N7259" s="50"/>
      <c r="O7259" s="50"/>
      <c r="P7259" s="50"/>
      <c r="Q7259" s="50"/>
      <c r="R7259" s="50"/>
      <c r="S7259" s="50"/>
      <c r="T7259" s="50"/>
      <c r="U7259" s="50"/>
      <c r="V7259" s="50"/>
      <c r="W7259" s="50"/>
      <c r="X7259" s="50"/>
      <c r="Y7259" s="50"/>
      <c r="Z7259" s="50"/>
      <c r="AA7259" s="50"/>
      <c r="AB7259" s="50"/>
      <c r="AC7259" s="50"/>
      <c r="AD7259" s="50"/>
      <c r="AE7259" s="50"/>
      <c r="AF7259" s="50"/>
      <c r="AG7259" s="50"/>
      <c r="AH7259" s="50"/>
      <c r="AI7259" s="50"/>
      <c r="AJ7259" s="50"/>
      <c r="AK7259" s="50"/>
      <c r="AL7259" s="50"/>
      <c r="AM7259" s="50"/>
      <c r="AN7259" s="50"/>
      <c r="AO7259" s="50"/>
      <c r="AP7259" s="50"/>
      <c r="AQ7259" s="50"/>
      <c r="AR7259" s="50"/>
      <c r="AS7259" s="50"/>
      <c r="AT7259" s="50"/>
      <c r="AU7259" s="50"/>
      <c r="AV7259" s="50"/>
      <c r="AW7259" s="50"/>
      <c r="AX7259" s="50"/>
      <c r="AY7259" s="50"/>
      <c r="AZ7259" s="50"/>
      <c r="BA7259" s="50"/>
      <c r="BB7259" s="50"/>
      <c r="BC7259" s="50"/>
      <c r="BD7259" s="50"/>
      <c r="BE7259" s="50"/>
      <c r="BF7259" s="50"/>
      <c r="BG7259" s="50"/>
      <c r="BH7259" s="50"/>
      <c r="BI7259" s="50"/>
      <c r="BJ7259" s="50"/>
      <c r="BK7259" s="50"/>
      <c r="BL7259" s="50"/>
      <c r="BM7259" s="50"/>
      <c r="BN7259" s="50"/>
      <c r="BO7259" s="50"/>
      <c r="BP7259" s="50"/>
      <c r="BQ7259" s="50"/>
      <c r="BR7259" s="50"/>
      <c r="BS7259" s="50"/>
      <c r="BT7259" s="50"/>
      <c r="BU7259" s="50"/>
      <c r="BV7259" s="50"/>
      <c r="BW7259" s="50"/>
      <c r="BX7259" s="50"/>
      <c r="BY7259" s="50"/>
      <c r="BZ7259" s="50"/>
      <c r="CA7259" s="50"/>
      <c r="CB7259" s="50"/>
      <c r="CC7259" s="50"/>
      <c r="CD7259" s="50"/>
      <c r="CE7259" s="50"/>
      <c r="CF7259" s="50"/>
      <c r="CG7259" s="50"/>
      <c r="CH7259" s="50"/>
      <c r="CI7259" s="50"/>
      <c r="CJ7259" s="50"/>
      <c r="CK7259" s="50"/>
      <c r="CL7259" s="50"/>
      <c r="CM7259" s="50"/>
      <c r="CN7259" s="50"/>
      <c r="CO7259" s="50"/>
      <c r="CP7259" s="50"/>
      <c r="CQ7259" s="50"/>
      <c r="CR7259" s="50"/>
      <c r="CS7259" s="50"/>
      <c r="CT7259" s="50"/>
      <c r="CU7259" s="50"/>
      <c r="CV7259" s="50"/>
      <c r="CW7259" s="50"/>
      <c r="CX7259" s="50"/>
      <c r="CY7259" s="50"/>
      <c r="CZ7259" s="50"/>
      <c r="DA7259" s="50"/>
      <c r="DB7259" s="50"/>
      <c r="DC7259" s="50"/>
      <c r="DD7259" s="50"/>
      <c r="DE7259" s="50"/>
      <c r="DF7259" s="50"/>
      <c r="DG7259" s="50"/>
    </row>
    <row r="7260" spans="1:111" x14ac:dyDescent="0.2">
      <c r="A7260" s="185"/>
      <c r="B7260" s="186"/>
      <c r="C7260" s="186"/>
      <c r="D7260" s="54"/>
      <c r="E7260" s="310"/>
      <c r="F7260" s="192"/>
      <c r="G7260" s="192"/>
      <c r="H7260" s="50"/>
      <c r="I7260" s="50"/>
      <c r="J7260" s="50"/>
      <c r="K7260" s="50"/>
      <c r="L7260" s="50"/>
      <c r="M7260" s="50"/>
      <c r="N7260" s="50"/>
      <c r="O7260" s="50"/>
      <c r="P7260" s="50"/>
      <c r="Q7260" s="50"/>
      <c r="R7260" s="50"/>
      <c r="S7260" s="50"/>
      <c r="T7260" s="50"/>
      <c r="U7260" s="50"/>
      <c r="V7260" s="50"/>
      <c r="W7260" s="50"/>
      <c r="X7260" s="50"/>
      <c r="Y7260" s="50"/>
      <c r="Z7260" s="50"/>
      <c r="AA7260" s="50"/>
      <c r="AB7260" s="50"/>
      <c r="AC7260" s="50"/>
      <c r="AD7260" s="50"/>
      <c r="AE7260" s="50"/>
      <c r="AF7260" s="50"/>
      <c r="AG7260" s="50"/>
      <c r="AH7260" s="50"/>
      <c r="AI7260" s="50"/>
      <c r="AJ7260" s="50"/>
      <c r="AK7260" s="50"/>
      <c r="AL7260" s="50"/>
      <c r="AM7260" s="50"/>
      <c r="AN7260" s="50"/>
      <c r="AO7260" s="50"/>
      <c r="AP7260" s="50"/>
      <c r="AQ7260" s="50"/>
      <c r="AR7260" s="50"/>
      <c r="AS7260" s="50"/>
      <c r="AT7260" s="50"/>
      <c r="AU7260" s="50"/>
      <c r="AV7260" s="50"/>
      <c r="AW7260" s="50"/>
      <c r="AX7260" s="50"/>
      <c r="AY7260" s="50"/>
      <c r="AZ7260" s="50"/>
      <c r="BA7260" s="50"/>
      <c r="BB7260" s="50"/>
      <c r="BC7260" s="50"/>
      <c r="BD7260" s="50"/>
      <c r="BE7260" s="50"/>
      <c r="BF7260" s="50"/>
      <c r="BG7260" s="50"/>
      <c r="BH7260" s="50"/>
      <c r="BI7260" s="50"/>
      <c r="BJ7260" s="50"/>
      <c r="BK7260" s="50"/>
      <c r="BL7260" s="50"/>
      <c r="BM7260" s="50"/>
      <c r="BN7260" s="50"/>
      <c r="BO7260" s="50"/>
      <c r="BP7260" s="50"/>
      <c r="BQ7260" s="50"/>
      <c r="BR7260" s="50"/>
      <c r="BS7260" s="50"/>
      <c r="BT7260" s="50"/>
      <c r="BU7260" s="50"/>
      <c r="BV7260" s="50"/>
      <c r="BW7260" s="50"/>
      <c r="BX7260" s="50"/>
      <c r="BY7260" s="50"/>
      <c r="BZ7260" s="50"/>
      <c r="CA7260" s="50"/>
      <c r="CB7260" s="50"/>
      <c r="CC7260" s="50"/>
      <c r="CD7260" s="50"/>
      <c r="CE7260" s="50"/>
      <c r="CF7260" s="50"/>
      <c r="CG7260" s="50"/>
      <c r="CH7260" s="50"/>
      <c r="CI7260" s="50"/>
      <c r="CJ7260" s="50"/>
      <c r="CK7260" s="50"/>
      <c r="CL7260" s="50"/>
      <c r="CM7260" s="50"/>
      <c r="CN7260" s="50"/>
      <c r="CO7260" s="50"/>
      <c r="CP7260" s="50"/>
      <c r="CQ7260" s="50"/>
      <c r="CR7260" s="50"/>
      <c r="CS7260" s="50"/>
      <c r="CT7260" s="50"/>
      <c r="CU7260" s="50"/>
      <c r="CV7260" s="50"/>
      <c r="CW7260" s="50"/>
      <c r="CX7260" s="50"/>
      <c r="CY7260" s="50"/>
      <c r="CZ7260" s="50"/>
      <c r="DA7260" s="50"/>
      <c r="DB7260" s="50"/>
      <c r="DC7260" s="50"/>
      <c r="DD7260" s="50"/>
      <c r="DE7260" s="50"/>
      <c r="DF7260" s="50"/>
      <c r="DG7260" s="50"/>
    </row>
    <row r="7261" spans="1:111" x14ac:dyDescent="0.2">
      <c r="A7261" s="185"/>
      <c r="B7261" s="186"/>
      <c r="C7261" s="186"/>
      <c r="D7261" s="54"/>
      <c r="E7261" s="310"/>
      <c r="F7261" s="192"/>
      <c r="G7261" s="192"/>
      <c r="H7261" s="50"/>
      <c r="I7261" s="50"/>
      <c r="J7261" s="50"/>
      <c r="K7261" s="50"/>
      <c r="L7261" s="50"/>
      <c r="M7261" s="50"/>
      <c r="N7261" s="50"/>
      <c r="O7261" s="50"/>
      <c r="P7261" s="50"/>
      <c r="Q7261" s="50"/>
      <c r="R7261" s="50"/>
      <c r="S7261" s="50"/>
      <c r="T7261" s="50"/>
      <c r="U7261" s="50"/>
      <c r="V7261" s="50"/>
      <c r="W7261" s="50"/>
      <c r="X7261" s="50"/>
      <c r="Y7261" s="50"/>
      <c r="Z7261" s="50"/>
      <c r="AA7261" s="50"/>
      <c r="AB7261" s="50"/>
      <c r="AC7261" s="50"/>
      <c r="AD7261" s="50"/>
      <c r="AE7261" s="50"/>
      <c r="AF7261" s="50"/>
      <c r="AG7261" s="50"/>
      <c r="AH7261" s="50"/>
      <c r="AI7261" s="50"/>
      <c r="AJ7261" s="50"/>
      <c r="AK7261" s="50"/>
      <c r="AL7261" s="50"/>
      <c r="AM7261" s="50"/>
      <c r="AN7261" s="50"/>
      <c r="AO7261" s="50"/>
      <c r="AP7261" s="50"/>
      <c r="AQ7261" s="50"/>
      <c r="AR7261" s="50"/>
      <c r="AS7261" s="50"/>
      <c r="AT7261" s="50"/>
      <c r="AU7261" s="50"/>
      <c r="AV7261" s="50"/>
      <c r="AW7261" s="50"/>
      <c r="AX7261" s="50"/>
      <c r="AY7261" s="50"/>
      <c r="AZ7261" s="50"/>
      <c r="BA7261" s="50"/>
      <c r="BB7261" s="50"/>
      <c r="BC7261" s="50"/>
      <c r="BD7261" s="50"/>
      <c r="BE7261" s="50"/>
      <c r="BF7261" s="50"/>
      <c r="BG7261" s="50"/>
      <c r="BH7261" s="50"/>
      <c r="BI7261" s="50"/>
      <c r="BJ7261" s="50"/>
      <c r="BK7261" s="50"/>
      <c r="BL7261" s="50"/>
      <c r="BM7261" s="50"/>
      <c r="BN7261" s="50"/>
      <c r="BO7261" s="50"/>
      <c r="BP7261" s="50"/>
      <c r="BQ7261" s="50"/>
      <c r="BR7261" s="50"/>
      <c r="BS7261" s="50"/>
      <c r="BT7261" s="50"/>
      <c r="BU7261" s="50"/>
      <c r="BV7261" s="50"/>
      <c r="BW7261" s="50"/>
      <c r="BX7261" s="50"/>
      <c r="BY7261" s="50"/>
      <c r="BZ7261" s="50"/>
      <c r="CA7261" s="50"/>
      <c r="CB7261" s="50"/>
      <c r="CC7261" s="50"/>
      <c r="CD7261" s="50"/>
      <c r="CE7261" s="50"/>
      <c r="CF7261" s="50"/>
      <c r="CG7261" s="50"/>
      <c r="CH7261" s="50"/>
      <c r="CI7261" s="50"/>
      <c r="CJ7261" s="50"/>
      <c r="CK7261" s="50"/>
      <c r="CL7261" s="50"/>
      <c r="CM7261" s="50"/>
      <c r="CN7261" s="50"/>
      <c r="CO7261" s="50"/>
      <c r="CP7261" s="50"/>
      <c r="CQ7261" s="50"/>
      <c r="CR7261" s="50"/>
      <c r="CS7261" s="50"/>
      <c r="CT7261" s="50"/>
      <c r="CU7261" s="50"/>
      <c r="CV7261" s="50"/>
      <c r="CW7261" s="50"/>
      <c r="CX7261" s="50"/>
      <c r="CY7261" s="50"/>
      <c r="CZ7261" s="50"/>
      <c r="DA7261" s="50"/>
      <c r="DB7261" s="50"/>
      <c r="DC7261" s="50"/>
      <c r="DD7261" s="50"/>
      <c r="DE7261" s="50"/>
      <c r="DF7261" s="50"/>
      <c r="DG7261" s="50"/>
    </row>
    <row r="7262" spans="1:111" x14ac:dyDescent="0.2">
      <c r="A7262" s="185"/>
      <c r="B7262" s="186"/>
      <c r="C7262" s="186"/>
      <c r="D7262" s="54"/>
      <c r="E7262" s="310"/>
      <c r="F7262" s="192"/>
      <c r="G7262" s="192"/>
      <c r="H7262" s="50"/>
      <c r="I7262" s="50"/>
      <c r="J7262" s="50"/>
      <c r="K7262" s="50"/>
      <c r="L7262" s="50"/>
      <c r="M7262" s="50"/>
      <c r="N7262" s="50"/>
      <c r="O7262" s="50"/>
      <c r="P7262" s="50"/>
      <c r="Q7262" s="50"/>
      <c r="R7262" s="50"/>
      <c r="S7262" s="50"/>
      <c r="T7262" s="50"/>
      <c r="U7262" s="50"/>
      <c r="V7262" s="50"/>
      <c r="W7262" s="50"/>
      <c r="X7262" s="50"/>
      <c r="Y7262" s="50"/>
      <c r="Z7262" s="50"/>
      <c r="AA7262" s="50"/>
      <c r="AB7262" s="50"/>
      <c r="AC7262" s="50"/>
      <c r="AD7262" s="50"/>
      <c r="AE7262" s="50"/>
      <c r="AF7262" s="50"/>
      <c r="AG7262" s="50"/>
      <c r="AH7262" s="50"/>
      <c r="AI7262" s="50"/>
      <c r="AJ7262" s="50"/>
      <c r="AK7262" s="50"/>
      <c r="AL7262" s="50"/>
      <c r="AM7262" s="50"/>
      <c r="AN7262" s="50"/>
      <c r="AO7262" s="50"/>
      <c r="AP7262" s="50"/>
      <c r="AQ7262" s="50"/>
      <c r="AR7262" s="50"/>
      <c r="AS7262" s="50"/>
      <c r="AT7262" s="50"/>
      <c r="AU7262" s="50"/>
      <c r="AV7262" s="50"/>
      <c r="AW7262" s="50"/>
      <c r="AX7262" s="50"/>
      <c r="AY7262" s="50"/>
      <c r="AZ7262" s="50"/>
      <c r="BA7262" s="50"/>
      <c r="BB7262" s="50"/>
      <c r="BC7262" s="50"/>
      <c r="BD7262" s="50"/>
      <c r="BE7262" s="50"/>
      <c r="BF7262" s="50"/>
      <c r="BG7262" s="50"/>
      <c r="BH7262" s="50"/>
      <c r="BI7262" s="50"/>
      <c r="BJ7262" s="50"/>
      <c r="BK7262" s="50"/>
      <c r="BL7262" s="50"/>
      <c r="BM7262" s="50"/>
      <c r="BN7262" s="50"/>
      <c r="BO7262" s="50"/>
      <c r="BP7262" s="50"/>
      <c r="BQ7262" s="50"/>
      <c r="BR7262" s="50"/>
      <c r="BS7262" s="50"/>
      <c r="BT7262" s="50"/>
      <c r="BU7262" s="50"/>
      <c r="BV7262" s="50"/>
      <c r="BW7262" s="50"/>
      <c r="BX7262" s="50"/>
      <c r="BY7262" s="50"/>
      <c r="BZ7262" s="50"/>
      <c r="CA7262" s="50"/>
      <c r="CB7262" s="50"/>
      <c r="CC7262" s="50"/>
      <c r="CD7262" s="50"/>
      <c r="CE7262" s="50"/>
      <c r="CF7262" s="50"/>
      <c r="CG7262" s="50"/>
      <c r="CH7262" s="50"/>
      <c r="CI7262" s="50"/>
      <c r="CJ7262" s="50"/>
      <c r="CK7262" s="50"/>
      <c r="CL7262" s="50"/>
      <c r="CM7262" s="50"/>
      <c r="CN7262" s="50"/>
      <c r="CO7262" s="50"/>
      <c r="CP7262" s="50"/>
      <c r="CQ7262" s="50"/>
      <c r="CR7262" s="50"/>
      <c r="CS7262" s="50"/>
      <c r="CT7262" s="50"/>
      <c r="CU7262" s="50"/>
      <c r="CV7262" s="50"/>
      <c r="CW7262" s="50"/>
      <c r="CX7262" s="50"/>
      <c r="CY7262" s="50"/>
      <c r="CZ7262" s="50"/>
      <c r="DA7262" s="50"/>
      <c r="DB7262" s="50"/>
      <c r="DC7262" s="50"/>
      <c r="DD7262" s="50"/>
      <c r="DE7262" s="50"/>
      <c r="DF7262" s="50"/>
      <c r="DG7262" s="50"/>
    </row>
    <row r="7263" spans="1:111" x14ac:dyDescent="0.2">
      <c r="A7263" s="185"/>
      <c r="B7263" s="186"/>
      <c r="C7263" s="186"/>
      <c r="D7263" s="54"/>
      <c r="E7263" s="310"/>
      <c r="F7263" s="192"/>
      <c r="G7263" s="192"/>
      <c r="H7263" s="50"/>
      <c r="I7263" s="50"/>
      <c r="J7263" s="50"/>
      <c r="K7263" s="50"/>
      <c r="L7263" s="50"/>
      <c r="M7263" s="50"/>
      <c r="N7263" s="50"/>
      <c r="O7263" s="50"/>
      <c r="P7263" s="50"/>
      <c r="Q7263" s="50"/>
      <c r="R7263" s="50"/>
      <c r="S7263" s="50"/>
      <c r="T7263" s="50"/>
      <c r="U7263" s="50"/>
      <c r="V7263" s="50"/>
      <c r="W7263" s="50"/>
      <c r="X7263" s="50"/>
      <c r="Y7263" s="50"/>
      <c r="Z7263" s="50"/>
      <c r="AA7263" s="50"/>
      <c r="AB7263" s="50"/>
      <c r="AC7263" s="50"/>
      <c r="AD7263" s="50"/>
      <c r="AE7263" s="50"/>
      <c r="AF7263" s="50"/>
      <c r="AG7263" s="50"/>
      <c r="AH7263" s="50"/>
      <c r="AI7263" s="50"/>
      <c r="AJ7263" s="50"/>
      <c r="AK7263" s="50"/>
      <c r="AL7263" s="50"/>
      <c r="AM7263" s="50"/>
      <c r="AN7263" s="50"/>
      <c r="AO7263" s="50"/>
      <c r="AP7263" s="50"/>
      <c r="AQ7263" s="50"/>
      <c r="AR7263" s="50"/>
      <c r="AS7263" s="50"/>
      <c r="AT7263" s="50"/>
      <c r="AU7263" s="50"/>
      <c r="AV7263" s="50"/>
      <c r="AW7263" s="50"/>
      <c r="AX7263" s="50"/>
      <c r="AY7263" s="50"/>
      <c r="AZ7263" s="50"/>
      <c r="BA7263" s="50"/>
      <c r="BB7263" s="50"/>
      <c r="BC7263" s="50"/>
      <c r="BD7263" s="50"/>
      <c r="BE7263" s="50"/>
      <c r="BF7263" s="50"/>
      <c r="BG7263" s="50"/>
      <c r="BH7263" s="50"/>
      <c r="BI7263" s="50"/>
      <c r="BJ7263" s="50"/>
      <c r="BK7263" s="50"/>
      <c r="BL7263" s="50"/>
      <c r="BM7263" s="50"/>
      <c r="BN7263" s="50"/>
      <c r="BO7263" s="50"/>
      <c r="BP7263" s="50"/>
      <c r="BQ7263" s="50"/>
      <c r="BR7263" s="50"/>
      <c r="BS7263" s="50"/>
      <c r="BT7263" s="50"/>
      <c r="BU7263" s="50"/>
      <c r="BV7263" s="50"/>
      <c r="BW7263" s="50"/>
      <c r="BX7263" s="50"/>
      <c r="BY7263" s="50"/>
      <c r="BZ7263" s="50"/>
      <c r="CA7263" s="50"/>
      <c r="CB7263" s="50"/>
      <c r="CC7263" s="50"/>
      <c r="CD7263" s="50"/>
      <c r="CE7263" s="50"/>
      <c r="CF7263" s="50"/>
      <c r="CG7263" s="50"/>
      <c r="CH7263" s="50"/>
      <c r="CI7263" s="50"/>
      <c r="CJ7263" s="50"/>
      <c r="CK7263" s="50"/>
      <c r="CL7263" s="50"/>
      <c r="CM7263" s="50"/>
      <c r="CN7263" s="50"/>
      <c r="CO7263" s="50"/>
      <c r="CP7263" s="50"/>
      <c r="CQ7263" s="50"/>
      <c r="CR7263" s="50"/>
      <c r="CS7263" s="50"/>
      <c r="CT7263" s="50"/>
      <c r="CU7263" s="50"/>
      <c r="CV7263" s="50"/>
      <c r="CW7263" s="50"/>
      <c r="CX7263" s="50"/>
      <c r="CY7263" s="50"/>
      <c r="CZ7263" s="50"/>
      <c r="DA7263" s="50"/>
      <c r="DB7263" s="50"/>
      <c r="DC7263" s="50"/>
      <c r="DD7263" s="50"/>
      <c r="DE7263" s="50"/>
      <c r="DF7263" s="50"/>
      <c r="DG7263" s="50"/>
    </row>
    <row r="7264" spans="1:111" x14ac:dyDescent="0.2">
      <c r="A7264" s="185"/>
      <c r="B7264" s="186"/>
      <c r="C7264" s="186"/>
      <c r="D7264" s="54"/>
      <c r="E7264" s="310"/>
      <c r="F7264" s="192"/>
      <c r="G7264" s="192"/>
      <c r="H7264" s="50"/>
      <c r="I7264" s="50"/>
      <c r="J7264" s="50"/>
      <c r="K7264" s="50"/>
      <c r="L7264" s="50"/>
      <c r="M7264" s="50"/>
      <c r="N7264" s="50"/>
      <c r="O7264" s="50"/>
      <c r="P7264" s="50"/>
      <c r="Q7264" s="50"/>
      <c r="R7264" s="50"/>
      <c r="S7264" s="50"/>
      <c r="T7264" s="50"/>
      <c r="U7264" s="50"/>
      <c r="V7264" s="50"/>
      <c r="W7264" s="50"/>
      <c r="X7264" s="50"/>
      <c r="Y7264" s="50"/>
      <c r="Z7264" s="50"/>
      <c r="AA7264" s="50"/>
      <c r="AB7264" s="50"/>
      <c r="AC7264" s="50"/>
      <c r="AD7264" s="50"/>
      <c r="AE7264" s="50"/>
      <c r="AF7264" s="50"/>
      <c r="AG7264" s="50"/>
      <c r="AH7264" s="50"/>
      <c r="AI7264" s="50"/>
      <c r="AJ7264" s="50"/>
      <c r="AK7264" s="50"/>
      <c r="AL7264" s="50"/>
      <c r="AM7264" s="50"/>
      <c r="AN7264" s="50"/>
      <c r="AO7264" s="50"/>
      <c r="AP7264" s="50"/>
      <c r="AQ7264" s="50"/>
      <c r="AR7264" s="50"/>
      <c r="AS7264" s="50"/>
      <c r="AT7264" s="50"/>
      <c r="AU7264" s="50"/>
      <c r="AV7264" s="50"/>
      <c r="AW7264" s="50"/>
      <c r="AX7264" s="50"/>
      <c r="AY7264" s="50"/>
      <c r="AZ7264" s="50"/>
      <c r="BA7264" s="50"/>
      <c r="BB7264" s="50"/>
      <c r="BC7264" s="50"/>
      <c r="BD7264" s="50"/>
      <c r="BE7264" s="50"/>
      <c r="BF7264" s="50"/>
      <c r="BG7264" s="50"/>
      <c r="BH7264" s="50"/>
      <c r="BI7264" s="50"/>
      <c r="BJ7264" s="50"/>
      <c r="BK7264" s="50"/>
      <c r="BL7264" s="50"/>
      <c r="BM7264" s="50"/>
      <c r="BN7264" s="50"/>
      <c r="BO7264" s="50"/>
      <c r="BP7264" s="50"/>
      <c r="BQ7264" s="50"/>
      <c r="BR7264" s="50"/>
      <c r="BS7264" s="50"/>
      <c r="BT7264" s="50"/>
      <c r="BU7264" s="50"/>
      <c r="BV7264" s="50"/>
      <c r="BW7264" s="50"/>
      <c r="BX7264" s="50"/>
      <c r="BY7264" s="50"/>
      <c r="BZ7264" s="50"/>
      <c r="CA7264" s="50"/>
      <c r="CB7264" s="50"/>
      <c r="CC7264" s="50"/>
      <c r="CD7264" s="50"/>
      <c r="CE7264" s="50"/>
      <c r="CF7264" s="50"/>
      <c r="CG7264" s="50"/>
      <c r="CH7264" s="50"/>
      <c r="CI7264" s="50"/>
      <c r="CJ7264" s="50"/>
      <c r="CK7264" s="50"/>
      <c r="CL7264" s="50"/>
      <c r="CM7264" s="50"/>
      <c r="CN7264" s="50"/>
      <c r="CO7264" s="50"/>
      <c r="CP7264" s="50"/>
      <c r="CQ7264" s="50"/>
      <c r="CR7264" s="50"/>
      <c r="CS7264" s="50"/>
      <c r="CT7264" s="50"/>
      <c r="CU7264" s="50"/>
      <c r="CV7264" s="50"/>
      <c r="CW7264" s="50"/>
      <c r="CX7264" s="50"/>
      <c r="CY7264" s="50"/>
      <c r="CZ7264" s="50"/>
      <c r="DA7264" s="50"/>
      <c r="DB7264" s="50"/>
      <c r="DC7264" s="50"/>
      <c r="DD7264" s="50"/>
      <c r="DE7264" s="50"/>
      <c r="DF7264" s="50"/>
      <c r="DG7264" s="50"/>
    </row>
    <row r="7265" spans="1:111" x14ac:dyDescent="0.2">
      <c r="A7265" s="185"/>
      <c r="B7265" s="186"/>
      <c r="C7265" s="186"/>
      <c r="D7265" s="54"/>
      <c r="E7265" s="310"/>
      <c r="F7265" s="192"/>
      <c r="G7265" s="192"/>
      <c r="H7265" s="50"/>
      <c r="I7265" s="50"/>
      <c r="J7265" s="50"/>
      <c r="K7265" s="50"/>
      <c r="L7265" s="50"/>
      <c r="M7265" s="50"/>
      <c r="N7265" s="50"/>
      <c r="O7265" s="50"/>
      <c r="P7265" s="50"/>
      <c r="Q7265" s="50"/>
      <c r="R7265" s="50"/>
      <c r="S7265" s="50"/>
      <c r="T7265" s="50"/>
      <c r="U7265" s="50"/>
      <c r="V7265" s="50"/>
      <c r="W7265" s="50"/>
      <c r="X7265" s="50"/>
      <c r="Y7265" s="50"/>
      <c r="Z7265" s="50"/>
      <c r="AA7265" s="50"/>
      <c r="AB7265" s="50"/>
      <c r="AC7265" s="50"/>
      <c r="AD7265" s="50"/>
      <c r="AE7265" s="50"/>
      <c r="AF7265" s="50"/>
      <c r="AG7265" s="50"/>
      <c r="AH7265" s="50"/>
      <c r="AI7265" s="50"/>
      <c r="AJ7265" s="50"/>
      <c r="AK7265" s="50"/>
      <c r="AL7265" s="50"/>
      <c r="AM7265" s="50"/>
      <c r="AN7265" s="50"/>
      <c r="AO7265" s="50"/>
      <c r="AP7265" s="50"/>
      <c r="AQ7265" s="50"/>
      <c r="AR7265" s="50"/>
      <c r="AS7265" s="50"/>
      <c r="AT7265" s="50"/>
      <c r="AU7265" s="50"/>
      <c r="AV7265" s="50"/>
      <c r="AW7265" s="50"/>
      <c r="AX7265" s="50"/>
      <c r="AY7265" s="50"/>
      <c r="AZ7265" s="50"/>
      <c r="BA7265" s="50"/>
      <c r="BB7265" s="50"/>
      <c r="BC7265" s="50"/>
      <c r="BD7265" s="50"/>
      <c r="BE7265" s="50"/>
      <c r="BF7265" s="50"/>
      <c r="BG7265" s="50"/>
      <c r="BH7265" s="50"/>
      <c r="BI7265" s="50"/>
      <c r="BJ7265" s="50"/>
      <c r="BK7265" s="50"/>
      <c r="BL7265" s="50"/>
      <c r="BM7265" s="50"/>
      <c r="BN7265" s="50"/>
      <c r="BO7265" s="50"/>
      <c r="BP7265" s="50"/>
      <c r="BQ7265" s="50"/>
      <c r="BR7265" s="50"/>
      <c r="BS7265" s="50"/>
      <c r="BT7265" s="50"/>
      <c r="BU7265" s="50"/>
      <c r="BV7265" s="50"/>
      <c r="BW7265" s="50"/>
      <c r="BX7265" s="50"/>
      <c r="BY7265" s="50"/>
      <c r="BZ7265" s="50"/>
      <c r="CA7265" s="50"/>
      <c r="CB7265" s="50"/>
      <c r="CC7265" s="50"/>
      <c r="CD7265" s="50"/>
      <c r="CE7265" s="50"/>
      <c r="CF7265" s="50"/>
      <c r="CG7265" s="50"/>
      <c r="CH7265" s="50"/>
      <c r="CI7265" s="50"/>
      <c r="CJ7265" s="50"/>
      <c r="CK7265" s="50"/>
      <c r="CL7265" s="50"/>
      <c r="CM7265" s="50"/>
      <c r="CN7265" s="50"/>
      <c r="CO7265" s="50"/>
      <c r="CP7265" s="50"/>
      <c r="CQ7265" s="50"/>
      <c r="CR7265" s="50"/>
      <c r="CS7265" s="50"/>
      <c r="CT7265" s="50"/>
      <c r="CU7265" s="50"/>
      <c r="CV7265" s="50"/>
      <c r="CW7265" s="50"/>
      <c r="CX7265" s="50"/>
      <c r="CY7265" s="50"/>
      <c r="CZ7265" s="50"/>
      <c r="DA7265" s="50"/>
      <c r="DB7265" s="50"/>
      <c r="DC7265" s="50"/>
      <c r="DD7265" s="50"/>
      <c r="DE7265" s="50"/>
      <c r="DF7265" s="50"/>
      <c r="DG7265" s="50"/>
    </row>
    <row r="7266" spans="1:111" x14ac:dyDescent="0.2">
      <c r="A7266" s="185"/>
      <c r="B7266" s="186"/>
      <c r="C7266" s="186"/>
      <c r="D7266" s="54"/>
      <c r="E7266" s="310"/>
      <c r="F7266" s="192"/>
      <c r="G7266" s="192"/>
      <c r="H7266" s="50"/>
      <c r="I7266" s="50"/>
      <c r="J7266" s="50"/>
      <c r="K7266" s="50"/>
      <c r="L7266" s="50"/>
      <c r="M7266" s="50"/>
      <c r="N7266" s="50"/>
      <c r="O7266" s="50"/>
      <c r="P7266" s="50"/>
      <c r="Q7266" s="50"/>
      <c r="R7266" s="50"/>
      <c r="S7266" s="50"/>
      <c r="T7266" s="50"/>
      <c r="U7266" s="50"/>
      <c r="V7266" s="50"/>
      <c r="W7266" s="50"/>
      <c r="X7266" s="50"/>
      <c r="Y7266" s="50"/>
      <c r="Z7266" s="50"/>
      <c r="AA7266" s="50"/>
      <c r="AB7266" s="50"/>
      <c r="AC7266" s="50"/>
      <c r="AD7266" s="50"/>
      <c r="AE7266" s="50"/>
      <c r="AF7266" s="50"/>
      <c r="AG7266" s="50"/>
      <c r="AH7266" s="50"/>
      <c r="AI7266" s="50"/>
      <c r="AJ7266" s="50"/>
      <c r="AK7266" s="50"/>
      <c r="AL7266" s="50"/>
      <c r="AM7266" s="50"/>
      <c r="AN7266" s="50"/>
      <c r="AO7266" s="50"/>
      <c r="AP7266" s="50"/>
      <c r="AQ7266" s="50"/>
      <c r="AR7266" s="50"/>
      <c r="AS7266" s="50"/>
      <c r="AT7266" s="50"/>
      <c r="AU7266" s="50"/>
      <c r="AV7266" s="50"/>
      <c r="AW7266" s="50"/>
      <c r="AX7266" s="50"/>
      <c r="AY7266" s="50"/>
      <c r="AZ7266" s="50"/>
      <c r="BA7266" s="50"/>
      <c r="BB7266" s="50"/>
      <c r="BC7266" s="50"/>
      <c r="BD7266" s="50"/>
      <c r="BE7266" s="50"/>
      <c r="BF7266" s="50"/>
      <c r="BG7266" s="50"/>
      <c r="BH7266" s="50"/>
      <c r="BI7266" s="50"/>
      <c r="BJ7266" s="50"/>
      <c r="BK7266" s="50"/>
      <c r="BL7266" s="50"/>
      <c r="BM7266" s="50"/>
      <c r="BN7266" s="50"/>
      <c r="BO7266" s="50"/>
      <c r="BP7266" s="50"/>
      <c r="BQ7266" s="50"/>
      <c r="BR7266" s="50"/>
      <c r="BS7266" s="50"/>
      <c r="BT7266" s="50"/>
      <c r="BU7266" s="50"/>
      <c r="BV7266" s="50"/>
      <c r="BW7266" s="50"/>
      <c r="BX7266" s="50"/>
      <c r="BY7266" s="50"/>
      <c r="BZ7266" s="50"/>
      <c r="CA7266" s="50"/>
      <c r="CB7266" s="50"/>
      <c r="CC7266" s="50"/>
      <c r="CD7266" s="50"/>
      <c r="CE7266" s="50"/>
      <c r="CF7266" s="50"/>
      <c r="CG7266" s="50"/>
      <c r="CH7266" s="50"/>
      <c r="CI7266" s="50"/>
      <c r="CJ7266" s="50"/>
      <c r="CK7266" s="50"/>
      <c r="CL7266" s="50"/>
      <c r="CM7266" s="50"/>
      <c r="CN7266" s="50"/>
      <c r="CO7266" s="50"/>
      <c r="CP7266" s="50"/>
      <c r="CQ7266" s="50"/>
      <c r="CR7266" s="50"/>
      <c r="CS7266" s="50"/>
      <c r="CT7266" s="50"/>
      <c r="CU7266" s="50"/>
      <c r="CV7266" s="50"/>
      <c r="CW7266" s="50"/>
      <c r="CX7266" s="50"/>
      <c r="CY7266" s="50"/>
      <c r="CZ7266" s="50"/>
      <c r="DA7266" s="50"/>
      <c r="DB7266" s="50"/>
      <c r="DC7266" s="50"/>
      <c r="DD7266" s="50"/>
      <c r="DE7266" s="50"/>
      <c r="DF7266" s="50"/>
      <c r="DG7266" s="50"/>
    </row>
    <row r="7267" spans="1:111" x14ac:dyDescent="0.2">
      <c r="A7267" s="185"/>
      <c r="B7267" s="186"/>
      <c r="C7267" s="186"/>
      <c r="D7267" s="54"/>
      <c r="E7267" s="310"/>
      <c r="F7267" s="192"/>
      <c r="G7267" s="192"/>
      <c r="H7267" s="50"/>
      <c r="I7267" s="50"/>
      <c r="J7267" s="50"/>
      <c r="K7267" s="50"/>
      <c r="L7267" s="50"/>
      <c r="M7267" s="50"/>
      <c r="N7267" s="50"/>
      <c r="O7267" s="50"/>
      <c r="P7267" s="50"/>
      <c r="Q7267" s="50"/>
      <c r="R7267" s="50"/>
      <c r="S7267" s="50"/>
      <c r="T7267" s="50"/>
      <c r="U7267" s="50"/>
      <c r="V7267" s="50"/>
      <c r="W7267" s="50"/>
      <c r="X7267" s="50"/>
      <c r="Y7267" s="50"/>
      <c r="Z7267" s="50"/>
      <c r="AA7267" s="50"/>
      <c r="AB7267" s="50"/>
      <c r="AC7267" s="50"/>
      <c r="AD7267" s="50"/>
      <c r="AE7267" s="50"/>
      <c r="AF7267" s="50"/>
      <c r="AG7267" s="50"/>
      <c r="AH7267" s="50"/>
      <c r="AI7267" s="50"/>
      <c r="AJ7267" s="50"/>
      <c r="AK7267" s="50"/>
      <c r="AL7267" s="50"/>
      <c r="AM7267" s="50"/>
      <c r="AN7267" s="50"/>
      <c r="AO7267" s="50"/>
      <c r="AP7267" s="50"/>
      <c r="AQ7267" s="50"/>
      <c r="AR7267" s="50"/>
      <c r="AS7267" s="50"/>
      <c r="AT7267" s="50"/>
      <c r="AU7267" s="50"/>
      <c r="AV7267" s="50"/>
      <c r="AW7267" s="50"/>
      <c r="AX7267" s="50"/>
      <c r="AY7267" s="50"/>
      <c r="AZ7267" s="50"/>
      <c r="BA7267" s="50"/>
      <c r="BB7267" s="50"/>
      <c r="BC7267" s="50"/>
      <c r="BD7267" s="50"/>
      <c r="BE7267" s="50"/>
      <c r="BF7267" s="50"/>
      <c r="BG7267" s="50"/>
      <c r="BH7267" s="50"/>
      <c r="BI7267" s="50"/>
      <c r="BJ7267" s="50"/>
      <c r="BK7267" s="50"/>
      <c r="BL7267" s="50"/>
      <c r="BM7267" s="50"/>
      <c r="BN7267" s="50"/>
      <c r="BO7267" s="50"/>
      <c r="BP7267" s="50"/>
      <c r="BQ7267" s="50"/>
      <c r="BR7267" s="50"/>
      <c r="BS7267" s="50"/>
      <c r="BT7267" s="50"/>
      <c r="BU7267" s="50"/>
      <c r="BV7267" s="50"/>
      <c r="BW7267" s="50"/>
      <c r="BX7267" s="50"/>
      <c r="BY7267" s="50"/>
      <c r="BZ7267" s="50"/>
      <c r="CA7267" s="50"/>
      <c r="CB7267" s="50"/>
      <c r="CC7267" s="50"/>
      <c r="CD7267" s="50"/>
      <c r="CE7267" s="50"/>
      <c r="CF7267" s="50"/>
      <c r="CG7267" s="50"/>
      <c r="CH7267" s="50"/>
      <c r="CI7267" s="50"/>
      <c r="CJ7267" s="50"/>
      <c r="CK7267" s="50"/>
      <c r="CL7267" s="50"/>
      <c r="CM7267" s="50"/>
      <c r="CN7267" s="50"/>
      <c r="CO7267" s="50"/>
      <c r="CP7267" s="50"/>
      <c r="CQ7267" s="50"/>
      <c r="CR7267" s="50"/>
      <c r="CS7267" s="50"/>
      <c r="CT7267" s="50"/>
      <c r="CU7267" s="50"/>
      <c r="CV7267" s="50"/>
      <c r="CW7267" s="50"/>
      <c r="CX7267" s="50"/>
      <c r="CY7267" s="50"/>
      <c r="CZ7267" s="50"/>
      <c r="DA7267" s="50"/>
      <c r="DB7267" s="50"/>
      <c r="DC7267" s="50"/>
      <c r="DD7267" s="50"/>
      <c r="DE7267" s="50"/>
      <c r="DF7267" s="50"/>
      <c r="DG7267" s="50"/>
    </row>
    <row r="7268" spans="1:111" x14ac:dyDescent="0.2">
      <c r="A7268" s="185"/>
      <c r="B7268" s="186"/>
      <c r="C7268" s="186"/>
      <c r="D7268" s="54"/>
      <c r="E7268" s="310"/>
      <c r="F7268" s="192"/>
      <c r="G7268" s="192"/>
      <c r="H7268" s="50"/>
      <c r="I7268" s="50"/>
      <c r="J7268" s="50"/>
      <c r="K7268" s="50"/>
      <c r="L7268" s="50"/>
      <c r="M7268" s="50"/>
      <c r="N7268" s="50"/>
      <c r="O7268" s="50"/>
      <c r="P7268" s="50"/>
      <c r="Q7268" s="50"/>
      <c r="R7268" s="50"/>
      <c r="S7268" s="50"/>
      <c r="T7268" s="50"/>
      <c r="U7268" s="50"/>
      <c r="V7268" s="50"/>
      <c r="W7268" s="50"/>
      <c r="X7268" s="50"/>
      <c r="Y7268" s="50"/>
      <c r="Z7268" s="50"/>
      <c r="AA7268" s="50"/>
      <c r="AB7268" s="50"/>
      <c r="AC7268" s="50"/>
      <c r="AD7268" s="50"/>
      <c r="AE7268" s="50"/>
      <c r="AF7268" s="50"/>
      <c r="AG7268" s="50"/>
      <c r="AH7268" s="50"/>
      <c r="AI7268" s="50"/>
      <c r="AJ7268" s="50"/>
      <c r="AK7268" s="50"/>
      <c r="AL7268" s="50"/>
      <c r="AM7268" s="50"/>
      <c r="AN7268" s="50"/>
      <c r="AO7268" s="50"/>
      <c r="AP7268" s="50"/>
      <c r="AQ7268" s="50"/>
      <c r="AR7268" s="50"/>
      <c r="AS7268" s="50"/>
      <c r="AT7268" s="50"/>
      <c r="AU7268" s="50"/>
      <c r="AV7268" s="50"/>
      <c r="AW7268" s="50"/>
      <c r="AX7268" s="50"/>
      <c r="AY7268" s="50"/>
      <c r="AZ7268" s="50"/>
      <c r="BA7268" s="50"/>
      <c r="BB7268" s="50"/>
      <c r="BC7268" s="50"/>
      <c r="BD7268" s="50"/>
      <c r="BE7268" s="50"/>
      <c r="BF7268" s="50"/>
      <c r="BG7268" s="50"/>
      <c r="BH7268" s="50"/>
      <c r="BI7268" s="50"/>
      <c r="BJ7268" s="50"/>
      <c r="BK7268" s="50"/>
      <c r="BL7268" s="50"/>
      <c r="BM7268" s="50"/>
      <c r="BN7268" s="50"/>
      <c r="BO7268" s="50"/>
      <c r="BP7268" s="50"/>
      <c r="BQ7268" s="50"/>
      <c r="BR7268" s="50"/>
      <c r="BS7268" s="50"/>
      <c r="BT7268" s="50"/>
      <c r="BU7268" s="50"/>
      <c r="BV7268" s="50"/>
      <c r="BW7268" s="50"/>
      <c r="BX7268" s="50"/>
      <c r="BY7268" s="50"/>
      <c r="BZ7268" s="50"/>
      <c r="CA7268" s="50"/>
      <c r="CB7268" s="50"/>
      <c r="CC7268" s="50"/>
      <c r="CD7268" s="50"/>
      <c r="CE7268" s="50"/>
      <c r="CF7268" s="50"/>
      <c r="CG7268" s="50"/>
      <c r="CH7268" s="50"/>
      <c r="CI7268" s="50"/>
      <c r="CJ7268" s="50"/>
      <c r="CK7268" s="50"/>
      <c r="CL7268" s="50"/>
      <c r="CM7268" s="50"/>
      <c r="CN7268" s="50"/>
      <c r="CO7268" s="50"/>
      <c r="CP7268" s="50"/>
      <c r="CQ7268" s="50"/>
      <c r="CR7268" s="50"/>
      <c r="CS7268" s="50"/>
      <c r="CT7268" s="50"/>
      <c r="CU7268" s="50"/>
      <c r="CV7268" s="50"/>
      <c r="CW7268" s="50"/>
      <c r="CX7268" s="50"/>
      <c r="CY7268" s="50"/>
      <c r="CZ7268" s="50"/>
      <c r="DA7268" s="50"/>
      <c r="DB7268" s="50"/>
      <c r="DC7268" s="50"/>
      <c r="DD7268" s="50"/>
      <c r="DE7268" s="50"/>
      <c r="DF7268" s="50"/>
      <c r="DG7268" s="50"/>
    </row>
    <row r="7269" spans="1:111" x14ac:dyDescent="0.2">
      <c r="A7269" s="185"/>
      <c r="B7269" s="186"/>
      <c r="C7269" s="186"/>
      <c r="D7269" s="54"/>
      <c r="E7269" s="310"/>
      <c r="F7269" s="192"/>
      <c r="G7269" s="192"/>
      <c r="H7269" s="50"/>
      <c r="I7269" s="50"/>
      <c r="J7269" s="50"/>
      <c r="K7269" s="50"/>
      <c r="L7269" s="50"/>
      <c r="M7269" s="50"/>
      <c r="N7269" s="50"/>
      <c r="O7269" s="50"/>
      <c r="P7269" s="50"/>
      <c r="Q7269" s="50"/>
      <c r="R7269" s="50"/>
      <c r="S7269" s="50"/>
      <c r="T7269" s="50"/>
      <c r="U7269" s="50"/>
      <c r="V7269" s="50"/>
      <c r="W7269" s="50"/>
      <c r="X7269" s="50"/>
      <c r="Y7269" s="50"/>
      <c r="Z7269" s="50"/>
      <c r="AA7269" s="50"/>
      <c r="AB7269" s="50"/>
      <c r="AC7269" s="50"/>
      <c r="AD7269" s="50"/>
      <c r="AE7269" s="50"/>
      <c r="AF7269" s="50"/>
      <c r="AG7269" s="50"/>
      <c r="AH7269" s="50"/>
      <c r="AI7269" s="50"/>
      <c r="AJ7269" s="50"/>
      <c r="AK7269" s="50"/>
      <c r="AL7269" s="50"/>
      <c r="AM7269" s="50"/>
      <c r="AN7269" s="50"/>
      <c r="AO7269" s="50"/>
      <c r="AP7269" s="50"/>
      <c r="AQ7269" s="50"/>
      <c r="AR7269" s="50"/>
      <c r="AS7269" s="50"/>
      <c r="AT7269" s="50"/>
      <c r="AU7269" s="50"/>
      <c r="AV7269" s="50"/>
      <c r="AW7269" s="50"/>
      <c r="AX7269" s="50"/>
      <c r="AY7269" s="50"/>
      <c r="AZ7269" s="50"/>
      <c r="BA7269" s="50"/>
      <c r="BB7269" s="50"/>
      <c r="BC7269" s="50"/>
      <c r="BD7269" s="50"/>
      <c r="BE7269" s="50"/>
      <c r="BF7269" s="50"/>
      <c r="BG7269" s="50"/>
      <c r="BH7269" s="50"/>
      <c r="BI7269" s="50"/>
      <c r="BJ7269" s="50"/>
      <c r="BK7269" s="50"/>
      <c r="BL7269" s="50"/>
      <c r="BM7269" s="50"/>
      <c r="BN7269" s="50"/>
      <c r="BO7269" s="50"/>
      <c r="BP7269" s="50"/>
      <c r="BQ7269" s="50"/>
      <c r="BR7269" s="50"/>
      <c r="BS7269" s="50"/>
      <c r="BT7269" s="50"/>
      <c r="BU7269" s="50"/>
      <c r="BV7269" s="50"/>
      <c r="BW7269" s="50"/>
      <c r="BX7269" s="50"/>
      <c r="BY7269" s="50"/>
      <c r="BZ7269" s="50"/>
      <c r="CA7269" s="50"/>
      <c r="CB7269" s="50"/>
      <c r="CC7269" s="50"/>
      <c r="CD7269" s="50"/>
      <c r="CE7269" s="50"/>
      <c r="CF7269" s="50"/>
      <c r="CG7269" s="50"/>
      <c r="CH7269" s="50"/>
      <c r="CI7269" s="50"/>
      <c r="CJ7269" s="50"/>
      <c r="CK7269" s="50"/>
      <c r="CL7269" s="50"/>
      <c r="CM7269" s="50"/>
      <c r="CN7269" s="50"/>
      <c r="CO7269" s="50"/>
      <c r="CP7269" s="50"/>
      <c r="CQ7269" s="50"/>
      <c r="CR7269" s="50"/>
      <c r="CS7269" s="50"/>
      <c r="CT7269" s="50"/>
      <c r="CU7269" s="50"/>
      <c r="CV7269" s="50"/>
      <c r="CW7269" s="50"/>
      <c r="CX7269" s="50"/>
      <c r="CY7269" s="50"/>
      <c r="CZ7269" s="50"/>
      <c r="DA7269" s="50"/>
      <c r="DB7269" s="50"/>
      <c r="DC7269" s="50"/>
      <c r="DD7269" s="50"/>
      <c r="DE7269" s="50"/>
      <c r="DF7269" s="50"/>
      <c r="DG7269" s="50"/>
    </row>
    <row r="7270" spans="1:111" x14ac:dyDescent="0.2">
      <c r="A7270" s="185"/>
      <c r="B7270" s="186"/>
      <c r="C7270" s="186"/>
      <c r="D7270" s="54"/>
      <c r="E7270" s="310"/>
      <c r="F7270" s="192"/>
      <c r="G7270" s="192"/>
      <c r="H7270" s="50"/>
      <c r="I7270" s="50"/>
      <c r="J7270" s="50"/>
      <c r="K7270" s="50"/>
      <c r="L7270" s="50"/>
      <c r="M7270" s="50"/>
      <c r="N7270" s="50"/>
      <c r="O7270" s="50"/>
      <c r="P7270" s="50"/>
      <c r="Q7270" s="50"/>
      <c r="R7270" s="50"/>
      <c r="S7270" s="50"/>
      <c r="T7270" s="50"/>
      <c r="U7270" s="50"/>
      <c r="V7270" s="50"/>
      <c r="W7270" s="50"/>
      <c r="X7270" s="50"/>
      <c r="Y7270" s="50"/>
      <c r="Z7270" s="50"/>
      <c r="AA7270" s="50"/>
      <c r="AB7270" s="50"/>
      <c r="AC7270" s="50"/>
      <c r="AD7270" s="50"/>
      <c r="AE7270" s="50"/>
      <c r="AF7270" s="50"/>
      <c r="AG7270" s="50"/>
      <c r="AH7270" s="50"/>
      <c r="AI7270" s="50"/>
      <c r="AJ7270" s="50"/>
      <c r="AK7270" s="50"/>
      <c r="AL7270" s="50"/>
      <c r="AM7270" s="50"/>
      <c r="AN7270" s="50"/>
      <c r="AO7270" s="50"/>
      <c r="AP7270" s="50"/>
      <c r="AQ7270" s="50"/>
      <c r="AR7270" s="50"/>
      <c r="AS7270" s="50"/>
      <c r="AT7270" s="50"/>
      <c r="AU7270" s="50"/>
      <c r="AV7270" s="50"/>
      <c r="AW7270" s="50"/>
      <c r="AX7270" s="50"/>
      <c r="AY7270" s="50"/>
      <c r="AZ7270" s="50"/>
      <c r="BA7270" s="50"/>
      <c r="BB7270" s="50"/>
      <c r="BC7270" s="50"/>
      <c r="BD7270" s="50"/>
      <c r="BE7270" s="50"/>
      <c r="BF7270" s="50"/>
      <c r="BG7270" s="50"/>
      <c r="BH7270" s="50"/>
      <c r="BI7270" s="50"/>
      <c r="BJ7270" s="50"/>
      <c r="BK7270" s="50"/>
      <c r="BL7270" s="50"/>
      <c r="BM7270" s="50"/>
      <c r="BN7270" s="50"/>
      <c r="BO7270" s="50"/>
      <c r="BP7270" s="50"/>
      <c r="BQ7270" s="50"/>
      <c r="BR7270" s="50"/>
      <c r="BS7270" s="50"/>
      <c r="BT7270" s="50"/>
      <c r="BU7270" s="50"/>
      <c r="BV7270" s="50"/>
      <c r="BW7270" s="50"/>
      <c r="BX7270" s="50"/>
      <c r="BY7270" s="50"/>
      <c r="BZ7270" s="50"/>
      <c r="CA7270" s="50"/>
      <c r="CB7270" s="50"/>
      <c r="CC7270" s="50"/>
      <c r="CD7270" s="50"/>
      <c r="CE7270" s="50"/>
      <c r="CF7270" s="50"/>
      <c r="CG7270" s="50"/>
      <c r="CH7270" s="50"/>
      <c r="CI7270" s="50"/>
      <c r="CJ7270" s="50"/>
      <c r="CK7270" s="50"/>
      <c r="CL7270" s="50"/>
      <c r="CM7270" s="50"/>
      <c r="CN7270" s="50"/>
      <c r="CO7270" s="50"/>
      <c r="CP7270" s="50"/>
      <c r="CQ7270" s="50"/>
      <c r="CR7270" s="50"/>
      <c r="CS7270" s="50"/>
      <c r="CT7270" s="50"/>
      <c r="CU7270" s="50"/>
      <c r="CV7270" s="50"/>
      <c r="CW7270" s="50"/>
      <c r="CX7270" s="50"/>
      <c r="CY7270" s="50"/>
      <c r="CZ7270" s="50"/>
      <c r="DA7270" s="50"/>
      <c r="DB7270" s="50"/>
      <c r="DC7270" s="50"/>
      <c r="DD7270" s="50"/>
      <c r="DE7270" s="50"/>
      <c r="DF7270" s="50"/>
      <c r="DG7270" s="50"/>
    </row>
    <row r="7271" spans="1:111" x14ac:dyDescent="0.2">
      <c r="A7271" s="185"/>
      <c r="B7271" s="186"/>
      <c r="C7271" s="186"/>
      <c r="D7271" s="54"/>
      <c r="E7271" s="310"/>
      <c r="F7271" s="192"/>
      <c r="G7271" s="192"/>
      <c r="H7271" s="50"/>
      <c r="I7271" s="50"/>
      <c r="J7271" s="50"/>
      <c r="K7271" s="50"/>
      <c r="L7271" s="50"/>
      <c r="M7271" s="50"/>
      <c r="N7271" s="50"/>
      <c r="O7271" s="50"/>
      <c r="P7271" s="50"/>
      <c r="Q7271" s="50"/>
      <c r="R7271" s="50"/>
      <c r="S7271" s="50"/>
      <c r="T7271" s="50"/>
      <c r="U7271" s="50"/>
      <c r="V7271" s="50"/>
      <c r="W7271" s="50"/>
      <c r="X7271" s="50"/>
      <c r="Y7271" s="50"/>
      <c r="Z7271" s="50"/>
      <c r="AA7271" s="50"/>
      <c r="AB7271" s="50"/>
      <c r="AC7271" s="50"/>
      <c r="AD7271" s="50"/>
      <c r="AE7271" s="50"/>
      <c r="AF7271" s="50"/>
      <c r="AG7271" s="50"/>
      <c r="AH7271" s="50"/>
      <c r="AI7271" s="50"/>
      <c r="AJ7271" s="50"/>
      <c r="AK7271" s="50"/>
      <c r="AL7271" s="50"/>
      <c r="AM7271" s="50"/>
      <c r="AN7271" s="50"/>
      <c r="AO7271" s="50"/>
      <c r="AP7271" s="50"/>
      <c r="AQ7271" s="50"/>
      <c r="AR7271" s="50"/>
      <c r="AS7271" s="50"/>
      <c r="AT7271" s="50"/>
      <c r="AU7271" s="50"/>
      <c r="AV7271" s="50"/>
      <c r="AW7271" s="50"/>
      <c r="AX7271" s="50"/>
      <c r="AY7271" s="50"/>
      <c r="AZ7271" s="50"/>
      <c r="BA7271" s="50"/>
      <c r="BB7271" s="50"/>
      <c r="BC7271" s="50"/>
      <c r="BD7271" s="50"/>
      <c r="BE7271" s="50"/>
      <c r="BF7271" s="50"/>
      <c r="BG7271" s="50"/>
      <c r="BH7271" s="50"/>
      <c r="BI7271" s="50"/>
      <c r="BJ7271" s="50"/>
      <c r="BK7271" s="50"/>
      <c r="BL7271" s="50"/>
      <c r="BM7271" s="50"/>
      <c r="BN7271" s="50"/>
      <c r="BO7271" s="50"/>
      <c r="BP7271" s="50"/>
      <c r="BQ7271" s="50"/>
      <c r="BR7271" s="50"/>
      <c r="BS7271" s="50"/>
      <c r="BT7271" s="50"/>
      <c r="BU7271" s="50"/>
      <c r="BV7271" s="50"/>
      <c r="BW7271" s="50"/>
      <c r="BX7271" s="50"/>
      <c r="BY7271" s="50"/>
      <c r="BZ7271" s="50"/>
      <c r="CA7271" s="50"/>
      <c r="CB7271" s="50"/>
      <c r="CC7271" s="50"/>
      <c r="CD7271" s="50"/>
      <c r="CE7271" s="50"/>
      <c r="CF7271" s="50"/>
      <c r="CG7271" s="50"/>
      <c r="CH7271" s="50"/>
      <c r="CI7271" s="50"/>
      <c r="CJ7271" s="50"/>
      <c r="CK7271" s="50"/>
      <c r="CL7271" s="50"/>
      <c r="CM7271" s="50"/>
      <c r="CN7271" s="50"/>
      <c r="CO7271" s="50"/>
      <c r="CP7271" s="50"/>
      <c r="CQ7271" s="50"/>
      <c r="CR7271" s="50"/>
      <c r="CS7271" s="50"/>
      <c r="CT7271" s="50"/>
      <c r="CU7271" s="50"/>
      <c r="CV7271" s="50"/>
      <c r="CW7271" s="50"/>
      <c r="CX7271" s="50"/>
      <c r="CY7271" s="50"/>
      <c r="CZ7271" s="50"/>
      <c r="DA7271" s="50"/>
      <c r="DB7271" s="50"/>
      <c r="DC7271" s="50"/>
      <c r="DD7271" s="50"/>
      <c r="DE7271" s="50"/>
      <c r="DF7271" s="50"/>
      <c r="DG7271" s="50"/>
    </row>
    <row r="7272" spans="1:111" x14ac:dyDescent="0.2">
      <c r="A7272" s="185"/>
      <c r="B7272" s="186"/>
      <c r="C7272" s="186"/>
      <c r="D7272" s="54"/>
      <c r="E7272" s="310"/>
      <c r="F7272" s="192"/>
      <c r="G7272" s="192"/>
      <c r="H7272" s="50"/>
      <c r="I7272" s="50"/>
      <c r="J7272" s="50"/>
      <c r="K7272" s="50"/>
      <c r="L7272" s="50"/>
      <c r="M7272" s="50"/>
      <c r="N7272" s="50"/>
      <c r="O7272" s="50"/>
      <c r="P7272" s="50"/>
      <c r="Q7272" s="50"/>
      <c r="R7272" s="50"/>
      <c r="S7272" s="50"/>
      <c r="T7272" s="50"/>
      <c r="U7272" s="50"/>
      <c r="V7272" s="50"/>
      <c r="W7272" s="50"/>
      <c r="X7272" s="50"/>
      <c r="Y7272" s="50"/>
      <c r="Z7272" s="50"/>
      <c r="AA7272" s="50"/>
      <c r="AB7272" s="50"/>
      <c r="AC7272" s="50"/>
      <c r="AD7272" s="50"/>
      <c r="AE7272" s="50"/>
      <c r="AF7272" s="50"/>
      <c r="AG7272" s="50"/>
      <c r="AH7272" s="50"/>
      <c r="AI7272" s="50"/>
      <c r="AJ7272" s="50"/>
      <c r="AK7272" s="50"/>
      <c r="AL7272" s="50"/>
      <c r="AM7272" s="50"/>
      <c r="AN7272" s="50"/>
      <c r="AO7272" s="50"/>
      <c r="AP7272" s="50"/>
      <c r="AQ7272" s="50"/>
      <c r="AR7272" s="50"/>
      <c r="AS7272" s="50"/>
      <c r="AT7272" s="50"/>
      <c r="AU7272" s="50"/>
      <c r="AV7272" s="50"/>
      <c r="AW7272" s="50"/>
      <c r="AX7272" s="50"/>
      <c r="AY7272" s="50"/>
      <c r="AZ7272" s="50"/>
      <c r="BA7272" s="50"/>
      <c r="BB7272" s="50"/>
      <c r="BC7272" s="50"/>
      <c r="BD7272" s="50"/>
      <c r="BE7272" s="50"/>
      <c r="BF7272" s="50"/>
      <c r="BG7272" s="50"/>
      <c r="BH7272" s="50"/>
      <c r="BI7272" s="50"/>
      <c r="BJ7272" s="50"/>
      <c r="BK7272" s="50"/>
      <c r="BL7272" s="50"/>
      <c r="BM7272" s="50"/>
      <c r="BN7272" s="50"/>
      <c r="BO7272" s="50"/>
      <c r="BP7272" s="50"/>
      <c r="BQ7272" s="50"/>
      <c r="BR7272" s="50"/>
      <c r="BS7272" s="50"/>
      <c r="BT7272" s="50"/>
      <c r="BU7272" s="50"/>
      <c r="BV7272" s="50"/>
      <c r="BW7272" s="50"/>
      <c r="BX7272" s="50"/>
      <c r="BY7272" s="50"/>
      <c r="BZ7272" s="50"/>
      <c r="CA7272" s="50"/>
      <c r="CB7272" s="50"/>
      <c r="CC7272" s="50"/>
      <c r="CD7272" s="50"/>
      <c r="CE7272" s="50"/>
      <c r="CF7272" s="50"/>
      <c r="CG7272" s="50"/>
      <c r="CH7272" s="50"/>
      <c r="CI7272" s="50"/>
      <c r="CJ7272" s="50"/>
      <c r="CK7272" s="50"/>
      <c r="CL7272" s="50"/>
      <c r="CM7272" s="50"/>
      <c r="CN7272" s="50"/>
      <c r="CO7272" s="50"/>
      <c r="CP7272" s="50"/>
      <c r="CQ7272" s="50"/>
      <c r="CR7272" s="50"/>
      <c r="CS7272" s="50"/>
      <c r="CT7272" s="50"/>
      <c r="CU7272" s="50"/>
      <c r="CV7272" s="50"/>
      <c r="CW7272" s="50"/>
      <c r="CX7272" s="50"/>
      <c r="CY7272" s="50"/>
      <c r="CZ7272" s="50"/>
      <c r="DA7272" s="50"/>
      <c r="DB7272" s="50"/>
      <c r="DC7272" s="50"/>
      <c r="DD7272" s="50"/>
      <c r="DE7272" s="50"/>
      <c r="DF7272" s="50"/>
      <c r="DG7272" s="50"/>
    </row>
    <row r="7273" spans="1:111" x14ac:dyDescent="0.2">
      <c r="A7273" s="185"/>
      <c r="B7273" s="186"/>
      <c r="C7273" s="186"/>
      <c r="D7273" s="54"/>
      <c r="E7273" s="310"/>
      <c r="F7273" s="192"/>
      <c r="G7273" s="192"/>
      <c r="H7273" s="50"/>
      <c r="I7273" s="50"/>
      <c r="J7273" s="50"/>
      <c r="K7273" s="50"/>
      <c r="L7273" s="50"/>
      <c r="M7273" s="50"/>
      <c r="N7273" s="50"/>
      <c r="O7273" s="50"/>
      <c r="P7273" s="50"/>
      <c r="Q7273" s="50"/>
      <c r="R7273" s="50"/>
      <c r="S7273" s="50"/>
      <c r="T7273" s="50"/>
      <c r="U7273" s="50"/>
      <c r="V7273" s="50"/>
      <c r="W7273" s="50"/>
      <c r="X7273" s="50"/>
      <c r="Y7273" s="50"/>
      <c r="Z7273" s="50"/>
      <c r="AA7273" s="50"/>
      <c r="AB7273" s="50"/>
      <c r="AC7273" s="50"/>
      <c r="AD7273" s="50"/>
      <c r="AE7273" s="50"/>
      <c r="AF7273" s="50"/>
      <c r="AG7273" s="50"/>
      <c r="AH7273" s="50"/>
      <c r="AI7273" s="50"/>
      <c r="AJ7273" s="50"/>
      <c r="AK7273" s="50"/>
      <c r="AL7273" s="50"/>
      <c r="AM7273" s="50"/>
      <c r="AN7273" s="50"/>
      <c r="AO7273" s="50"/>
      <c r="AP7273" s="50"/>
      <c r="AQ7273" s="50"/>
      <c r="AR7273" s="50"/>
      <c r="AS7273" s="50"/>
      <c r="AT7273" s="50"/>
      <c r="AU7273" s="50"/>
      <c r="AV7273" s="50"/>
      <c r="AW7273" s="50"/>
      <c r="AX7273" s="50"/>
      <c r="AY7273" s="50"/>
      <c r="AZ7273" s="50"/>
      <c r="BA7273" s="50"/>
      <c r="BB7273" s="50"/>
      <c r="BC7273" s="50"/>
      <c r="BD7273" s="50"/>
      <c r="BE7273" s="50"/>
      <c r="BF7273" s="50"/>
      <c r="BG7273" s="50"/>
      <c r="BH7273" s="50"/>
      <c r="BI7273" s="50"/>
      <c r="BJ7273" s="50"/>
      <c r="BK7273" s="50"/>
      <c r="BL7273" s="50"/>
      <c r="BM7273" s="50"/>
      <c r="BN7273" s="50"/>
      <c r="BO7273" s="50"/>
      <c r="BP7273" s="50"/>
      <c r="BQ7273" s="50"/>
      <c r="BR7273" s="50"/>
      <c r="BS7273" s="50"/>
      <c r="BT7273" s="50"/>
      <c r="BU7273" s="50"/>
      <c r="BV7273" s="50"/>
      <c r="BW7273" s="50"/>
      <c r="BX7273" s="50"/>
      <c r="BY7273" s="50"/>
      <c r="BZ7273" s="50"/>
      <c r="CA7273" s="50"/>
      <c r="CB7273" s="50"/>
      <c r="CC7273" s="50"/>
      <c r="CD7273" s="50"/>
      <c r="CE7273" s="50"/>
      <c r="CF7273" s="50"/>
      <c r="CG7273" s="50"/>
      <c r="CH7273" s="50"/>
      <c r="CI7273" s="50"/>
      <c r="CJ7273" s="50"/>
      <c r="CK7273" s="50"/>
      <c r="CL7273" s="50"/>
      <c r="CM7273" s="50"/>
      <c r="CN7273" s="50"/>
      <c r="CO7273" s="50"/>
      <c r="CP7273" s="50"/>
      <c r="CQ7273" s="50"/>
      <c r="CR7273" s="50"/>
      <c r="CS7273" s="50"/>
      <c r="CT7273" s="50"/>
      <c r="CU7273" s="50"/>
      <c r="CV7273" s="50"/>
      <c r="CW7273" s="50"/>
      <c r="CX7273" s="50"/>
      <c r="CY7273" s="50"/>
      <c r="CZ7273" s="50"/>
      <c r="DA7273" s="50"/>
      <c r="DB7273" s="50"/>
      <c r="DC7273" s="50"/>
      <c r="DD7273" s="50"/>
      <c r="DE7273" s="50"/>
      <c r="DF7273" s="50"/>
      <c r="DG7273" s="50"/>
    </row>
    <row r="7274" spans="1:111" x14ac:dyDescent="0.2">
      <c r="A7274" s="185"/>
      <c r="B7274" s="186"/>
      <c r="C7274" s="186"/>
      <c r="D7274" s="54"/>
      <c r="E7274" s="310"/>
      <c r="F7274" s="192"/>
      <c r="G7274" s="192"/>
      <c r="H7274" s="50"/>
      <c r="I7274" s="50"/>
      <c r="J7274" s="50"/>
      <c r="K7274" s="50"/>
      <c r="L7274" s="50"/>
      <c r="M7274" s="50"/>
      <c r="N7274" s="50"/>
      <c r="O7274" s="50"/>
      <c r="P7274" s="50"/>
      <c r="Q7274" s="50"/>
      <c r="R7274" s="50"/>
      <c r="S7274" s="50"/>
      <c r="T7274" s="50"/>
      <c r="U7274" s="50"/>
      <c r="V7274" s="50"/>
      <c r="W7274" s="50"/>
      <c r="X7274" s="50"/>
      <c r="Y7274" s="50"/>
      <c r="Z7274" s="50"/>
      <c r="AA7274" s="50"/>
      <c r="AB7274" s="50"/>
      <c r="AC7274" s="50"/>
      <c r="AD7274" s="50"/>
      <c r="AE7274" s="50"/>
      <c r="AF7274" s="50"/>
      <c r="AG7274" s="50"/>
      <c r="AH7274" s="50"/>
      <c r="AI7274" s="50"/>
      <c r="AJ7274" s="50"/>
      <c r="AK7274" s="50"/>
      <c r="AL7274" s="50"/>
      <c r="AM7274" s="50"/>
      <c r="AN7274" s="50"/>
      <c r="AO7274" s="50"/>
      <c r="AP7274" s="50"/>
      <c r="AQ7274" s="50"/>
      <c r="AR7274" s="50"/>
      <c r="AS7274" s="50"/>
      <c r="AT7274" s="50"/>
      <c r="AU7274" s="50"/>
      <c r="AV7274" s="50"/>
      <c r="AW7274" s="50"/>
      <c r="AX7274" s="50"/>
      <c r="AY7274" s="50"/>
      <c r="AZ7274" s="50"/>
      <c r="BA7274" s="50"/>
      <c r="BB7274" s="50"/>
      <c r="BC7274" s="50"/>
      <c r="BD7274" s="50"/>
      <c r="BE7274" s="50"/>
      <c r="BF7274" s="50"/>
      <c r="BG7274" s="50"/>
      <c r="BH7274" s="50"/>
      <c r="BI7274" s="50"/>
      <c r="BJ7274" s="50"/>
      <c r="BK7274" s="50"/>
      <c r="BL7274" s="50"/>
      <c r="BM7274" s="50"/>
      <c r="BN7274" s="50"/>
      <c r="BO7274" s="50"/>
      <c r="BP7274" s="50"/>
      <c r="BQ7274" s="50"/>
      <c r="BR7274" s="50"/>
      <c r="BS7274" s="50"/>
      <c r="BT7274" s="50"/>
      <c r="BU7274" s="50"/>
      <c r="BV7274" s="50"/>
      <c r="BW7274" s="50"/>
      <c r="BX7274" s="50"/>
      <c r="BY7274" s="50"/>
      <c r="BZ7274" s="50"/>
      <c r="CA7274" s="50"/>
      <c r="CB7274" s="50"/>
      <c r="CC7274" s="50"/>
      <c r="CD7274" s="50"/>
      <c r="CE7274" s="50"/>
      <c r="CF7274" s="50"/>
      <c r="CG7274" s="50"/>
      <c r="CH7274" s="50"/>
      <c r="CI7274" s="50"/>
      <c r="CJ7274" s="50"/>
      <c r="CK7274" s="50"/>
      <c r="CL7274" s="50"/>
      <c r="CM7274" s="50"/>
      <c r="CN7274" s="50"/>
      <c r="CO7274" s="50"/>
      <c r="CP7274" s="50"/>
      <c r="CQ7274" s="50"/>
      <c r="CR7274" s="50"/>
      <c r="CS7274" s="50"/>
      <c r="CT7274" s="50"/>
      <c r="CU7274" s="50"/>
      <c r="CV7274" s="50"/>
      <c r="CW7274" s="50"/>
      <c r="CX7274" s="50"/>
      <c r="CY7274" s="50"/>
      <c r="CZ7274" s="50"/>
      <c r="DA7274" s="50"/>
      <c r="DB7274" s="50"/>
      <c r="DC7274" s="50"/>
      <c r="DD7274" s="50"/>
      <c r="DE7274" s="50"/>
      <c r="DF7274" s="50"/>
      <c r="DG7274" s="50"/>
    </row>
    <row r="7275" spans="1:111" x14ac:dyDescent="0.2">
      <c r="A7275" s="185"/>
      <c r="B7275" s="186"/>
      <c r="C7275" s="186"/>
      <c r="D7275" s="54"/>
      <c r="E7275" s="310"/>
      <c r="F7275" s="192"/>
      <c r="G7275" s="192"/>
      <c r="H7275" s="50"/>
      <c r="I7275" s="50"/>
      <c r="J7275" s="50"/>
      <c r="K7275" s="50"/>
      <c r="L7275" s="50"/>
      <c r="M7275" s="50"/>
      <c r="N7275" s="50"/>
      <c r="O7275" s="50"/>
      <c r="P7275" s="50"/>
      <c r="Q7275" s="50"/>
      <c r="R7275" s="50"/>
      <c r="S7275" s="50"/>
      <c r="T7275" s="50"/>
      <c r="U7275" s="50"/>
      <c r="V7275" s="50"/>
      <c r="W7275" s="50"/>
      <c r="X7275" s="50"/>
      <c r="Y7275" s="50"/>
      <c r="Z7275" s="50"/>
      <c r="AA7275" s="50"/>
      <c r="AB7275" s="50"/>
      <c r="AC7275" s="50"/>
      <c r="AD7275" s="50"/>
      <c r="AE7275" s="50"/>
      <c r="AF7275" s="50"/>
      <c r="AG7275" s="50"/>
      <c r="AH7275" s="50"/>
      <c r="AI7275" s="50"/>
      <c r="AJ7275" s="50"/>
      <c r="AK7275" s="50"/>
      <c r="AL7275" s="50"/>
      <c r="AM7275" s="50"/>
      <c r="AN7275" s="50"/>
      <c r="AO7275" s="50"/>
      <c r="AP7275" s="50"/>
      <c r="AQ7275" s="50"/>
      <c r="AR7275" s="50"/>
      <c r="AS7275" s="50"/>
      <c r="AT7275" s="50"/>
      <c r="AU7275" s="50"/>
      <c r="AV7275" s="50"/>
      <c r="AW7275" s="50"/>
      <c r="AX7275" s="50"/>
      <c r="AY7275" s="50"/>
      <c r="AZ7275" s="50"/>
      <c r="BA7275" s="50"/>
      <c r="BB7275" s="50"/>
      <c r="BC7275" s="50"/>
      <c r="BD7275" s="50"/>
      <c r="BE7275" s="50"/>
      <c r="BF7275" s="50"/>
      <c r="BG7275" s="50"/>
      <c r="BH7275" s="50"/>
      <c r="BI7275" s="50"/>
      <c r="BJ7275" s="50"/>
      <c r="BK7275" s="50"/>
      <c r="BL7275" s="50"/>
      <c r="BM7275" s="50"/>
      <c r="BN7275" s="50"/>
      <c r="BO7275" s="50"/>
      <c r="BP7275" s="50"/>
      <c r="BQ7275" s="50"/>
      <c r="BR7275" s="50"/>
      <c r="BS7275" s="50"/>
      <c r="BT7275" s="50"/>
      <c r="BU7275" s="50"/>
      <c r="BV7275" s="50"/>
      <c r="BW7275" s="50"/>
      <c r="BX7275" s="50"/>
      <c r="BY7275" s="50"/>
      <c r="BZ7275" s="50"/>
      <c r="CA7275" s="50"/>
      <c r="CB7275" s="50"/>
      <c r="CC7275" s="50"/>
      <c r="CD7275" s="50"/>
      <c r="CE7275" s="50"/>
      <c r="CF7275" s="50"/>
      <c r="CG7275" s="50"/>
      <c r="CH7275" s="50"/>
      <c r="CI7275" s="50"/>
      <c r="CJ7275" s="50"/>
      <c r="CK7275" s="50"/>
      <c r="CL7275" s="50"/>
      <c r="CM7275" s="50"/>
      <c r="CN7275" s="50"/>
      <c r="CO7275" s="50"/>
      <c r="CP7275" s="50"/>
      <c r="CQ7275" s="50"/>
      <c r="CR7275" s="50"/>
      <c r="CS7275" s="50"/>
      <c r="CT7275" s="50"/>
      <c r="CU7275" s="50"/>
      <c r="CV7275" s="50"/>
      <c r="CW7275" s="50"/>
      <c r="CX7275" s="50"/>
      <c r="CY7275" s="50"/>
      <c r="CZ7275" s="50"/>
      <c r="DA7275" s="50"/>
      <c r="DB7275" s="50"/>
      <c r="DC7275" s="50"/>
      <c r="DD7275" s="50"/>
      <c r="DE7275" s="50"/>
      <c r="DF7275" s="50"/>
      <c r="DG7275" s="50"/>
    </row>
    <row r="7276" spans="1:111" x14ac:dyDescent="0.2">
      <c r="A7276" s="185"/>
      <c r="B7276" s="186"/>
      <c r="C7276" s="186"/>
      <c r="D7276" s="54"/>
      <c r="E7276" s="310"/>
      <c r="F7276" s="192"/>
      <c r="G7276" s="192"/>
      <c r="H7276" s="50"/>
      <c r="I7276" s="50"/>
      <c r="J7276" s="50"/>
      <c r="K7276" s="50"/>
      <c r="L7276" s="50"/>
      <c r="M7276" s="50"/>
      <c r="N7276" s="50"/>
      <c r="O7276" s="50"/>
      <c r="P7276" s="50"/>
      <c r="Q7276" s="50"/>
      <c r="R7276" s="50"/>
      <c r="S7276" s="50"/>
      <c r="T7276" s="50"/>
      <c r="U7276" s="50"/>
      <c r="V7276" s="50"/>
      <c r="W7276" s="50"/>
      <c r="X7276" s="50"/>
      <c r="Y7276" s="50"/>
      <c r="Z7276" s="50"/>
      <c r="AA7276" s="50"/>
      <c r="AB7276" s="50"/>
      <c r="AC7276" s="50"/>
      <c r="AD7276" s="50"/>
      <c r="AE7276" s="50"/>
      <c r="AF7276" s="50"/>
      <c r="AG7276" s="50"/>
      <c r="AH7276" s="50"/>
      <c r="AI7276" s="50"/>
      <c r="AJ7276" s="50"/>
      <c r="AK7276" s="50"/>
      <c r="AL7276" s="50"/>
      <c r="AM7276" s="50"/>
      <c r="AN7276" s="50"/>
      <c r="AO7276" s="50"/>
      <c r="AP7276" s="50"/>
      <c r="AQ7276" s="50"/>
      <c r="AR7276" s="50"/>
      <c r="AS7276" s="50"/>
      <c r="AT7276" s="50"/>
      <c r="AU7276" s="50"/>
      <c r="AV7276" s="50"/>
      <c r="AW7276" s="50"/>
      <c r="AX7276" s="50"/>
      <c r="AY7276" s="50"/>
      <c r="AZ7276" s="50"/>
      <c r="BA7276" s="50"/>
      <c r="BB7276" s="50"/>
      <c r="BC7276" s="50"/>
      <c r="BD7276" s="50"/>
      <c r="BE7276" s="50"/>
      <c r="BF7276" s="50"/>
      <c r="BG7276" s="50"/>
      <c r="BH7276" s="50"/>
      <c r="BI7276" s="50"/>
      <c r="BJ7276" s="50"/>
      <c r="BK7276" s="50"/>
      <c r="BL7276" s="50"/>
      <c r="BM7276" s="50"/>
      <c r="BN7276" s="50"/>
      <c r="BO7276" s="50"/>
      <c r="BP7276" s="50"/>
      <c r="BQ7276" s="50"/>
      <c r="BR7276" s="50"/>
      <c r="BS7276" s="50"/>
      <c r="BT7276" s="50"/>
      <c r="BU7276" s="50"/>
      <c r="BV7276" s="50"/>
      <c r="BW7276" s="50"/>
      <c r="BX7276" s="50"/>
      <c r="BY7276" s="50"/>
      <c r="BZ7276" s="50"/>
      <c r="CA7276" s="50"/>
      <c r="CB7276" s="50"/>
      <c r="CC7276" s="50"/>
      <c r="CD7276" s="50"/>
      <c r="CE7276" s="50"/>
      <c r="CF7276" s="50"/>
      <c r="CG7276" s="50"/>
      <c r="CH7276" s="50"/>
      <c r="CI7276" s="50"/>
      <c r="CJ7276" s="50"/>
      <c r="CK7276" s="50"/>
      <c r="CL7276" s="50"/>
      <c r="CM7276" s="50"/>
      <c r="CN7276" s="50"/>
      <c r="CO7276" s="50"/>
      <c r="CP7276" s="50"/>
      <c r="CQ7276" s="50"/>
      <c r="CR7276" s="50"/>
      <c r="CS7276" s="50"/>
      <c r="CT7276" s="50"/>
      <c r="CU7276" s="50"/>
      <c r="CV7276" s="50"/>
      <c r="CW7276" s="50"/>
      <c r="CX7276" s="50"/>
      <c r="CY7276" s="50"/>
      <c r="CZ7276" s="50"/>
      <c r="DA7276" s="50"/>
      <c r="DB7276" s="50"/>
      <c r="DC7276" s="50"/>
      <c r="DD7276" s="50"/>
      <c r="DE7276" s="50"/>
      <c r="DF7276" s="50"/>
      <c r="DG7276" s="50"/>
    </row>
    <row r="7277" spans="1:111" x14ac:dyDescent="0.2">
      <c r="A7277" s="185"/>
      <c r="B7277" s="186"/>
      <c r="C7277" s="186"/>
      <c r="D7277" s="54"/>
      <c r="E7277" s="310"/>
      <c r="F7277" s="192"/>
      <c r="G7277" s="192"/>
      <c r="H7277" s="50"/>
      <c r="I7277" s="50"/>
      <c r="J7277" s="50"/>
      <c r="K7277" s="50"/>
      <c r="L7277" s="50"/>
      <c r="M7277" s="50"/>
      <c r="N7277" s="50"/>
      <c r="O7277" s="50"/>
      <c r="P7277" s="50"/>
      <c r="Q7277" s="50"/>
      <c r="R7277" s="50"/>
      <c r="S7277" s="50"/>
      <c r="T7277" s="50"/>
      <c r="U7277" s="50"/>
      <c r="V7277" s="50"/>
      <c r="W7277" s="50"/>
      <c r="X7277" s="50"/>
      <c r="Y7277" s="50"/>
      <c r="Z7277" s="50"/>
      <c r="AA7277" s="50"/>
      <c r="AB7277" s="50"/>
      <c r="AC7277" s="50"/>
      <c r="AD7277" s="50"/>
      <c r="AE7277" s="50"/>
      <c r="AF7277" s="50"/>
      <c r="AG7277" s="50"/>
      <c r="AH7277" s="50"/>
      <c r="AI7277" s="50"/>
      <c r="AJ7277" s="50"/>
      <c r="AK7277" s="50"/>
      <c r="AL7277" s="50"/>
      <c r="AM7277" s="50"/>
      <c r="AN7277" s="50"/>
      <c r="AO7277" s="50"/>
      <c r="AP7277" s="50"/>
      <c r="AQ7277" s="50"/>
      <c r="AR7277" s="50"/>
      <c r="AS7277" s="50"/>
      <c r="AT7277" s="50"/>
      <c r="AU7277" s="50"/>
      <c r="AV7277" s="50"/>
      <c r="AW7277" s="50"/>
      <c r="AX7277" s="50"/>
      <c r="AY7277" s="50"/>
      <c r="AZ7277" s="50"/>
      <c r="BA7277" s="50"/>
      <c r="BB7277" s="50"/>
      <c r="BC7277" s="50"/>
      <c r="BD7277" s="50"/>
      <c r="BE7277" s="50"/>
      <c r="BF7277" s="50"/>
      <c r="BG7277" s="50"/>
      <c r="BH7277" s="50"/>
      <c r="BI7277" s="50"/>
      <c r="BJ7277" s="50"/>
      <c r="BK7277" s="50"/>
      <c r="BL7277" s="50"/>
      <c r="BM7277" s="50"/>
      <c r="BN7277" s="50"/>
      <c r="BO7277" s="50"/>
      <c r="BP7277" s="50"/>
      <c r="BQ7277" s="50"/>
      <c r="BR7277" s="50"/>
      <c r="BS7277" s="50"/>
      <c r="BT7277" s="50"/>
      <c r="BU7277" s="50"/>
      <c r="BV7277" s="50"/>
      <c r="BW7277" s="50"/>
      <c r="BX7277" s="50"/>
      <c r="BY7277" s="50"/>
      <c r="BZ7277" s="50"/>
      <c r="CA7277" s="50"/>
      <c r="CB7277" s="50"/>
      <c r="CC7277" s="50"/>
      <c r="CD7277" s="50"/>
      <c r="CE7277" s="50"/>
      <c r="CF7277" s="50"/>
      <c r="CG7277" s="50"/>
      <c r="CH7277" s="50"/>
      <c r="CI7277" s="50"/>
      <c r="CJ7277" s="50"/>
      <c r="CK7277" s="50"/>
      <c r="CL7277" s="50"/>
      <c r="CM7277" s="50"/>
      <c r="CN7277" s="50"/>
      <c r="CO7277" s="50"/>
      <c r="CP7277" s="50"/>
      <c r="CQ7277" s="50"/>
      <c r="CR7277" s="50"/>
      <c r="CS7277" s="50"/>
      <c r="CT7277" s="50"/>
      <c r="CU7277" s="50"/>
      <c r="CV7277" s="50"/>
      <c r="CW7277" s="50"/>
      <c r="CX7277" s="50"/>
      <c r="CY7277" s="50"/>
      <c r="CZ7277" s="50"/>
      <c r="DA7277" s="50"/>
      <c r="DB7277" s="50"/>
      <c r="DC7277" s="50"/>
      <c r="DD7277" s="50"/>
      <c r="DE7277" s="50"/>
      <c r="DF7277" s="50"/>
      <c r="DG7277" s="50"/>
    </row>
    <row r="7278" spans="1:111" x14ac:dyDescent="0.2">
      <c r="A7278" s="185"/>
      <c r="B7278" s="186"/>
      <c r="C7278" s="186"/>
      <c r="D7278" s="54"/>
      <c r="E7278" s="310"/>
      <c r="F7278" s="192"/>
      <c r="G7278" s="192"/>
      <c r="H7278" s="50"/>
      <c r="I7278" s="50"/>
      <c r="J7278" s="50"/>
      <c r="K7278" s="50"/>
      <c r="L7278" s="50"/>
      <c r="M7278" s="50"/>
      <c r="N7278" s="50"/>
      <c r="O7278" s="50"/>
      <c r="P7278" s="50"/>
      <c r="Q7278" s="50"/>
      <c r="R7278" s="50"/>
      <c r="S7278" s="50"/>
      <c r="T7278" s="50"/>
      <c r="U7278" s="50"/>
      <c r="V7278" s="50"/>
      <c r="W7278" s="50"/>
      <c r="X7278" s="50"/>
      <c r="Y7278" s="50"/>
      <c r="Z7278" s="50"/>
      <c r="AA7278" s="50"/>
      <c r="AB7278" s="50"/>
      <c r="AC7278" s="50"/>
      <c r="AD7278" s="50"/>
      <c r="AE7278" s="50"/>
      <c r="AF7278" s="50"/>
      <c r="AG7278" s="50"/>
      <c r="AH7278" s="50"/>
      <c r="AI7278" s="50"/>
      <c r="AJ7278" s="50"/>
      <c r="AK7278" s="50"/>
      <c r="AL7278" s="50"/>
      <c r="AM7278" s="50"/>
      <c r="AN7278" s="50"/>
      <c r="AO7278" s="50"/>
      <c r="AP7278" s="50"/>
      <c r="AQ7278" s="50"/>
      <c r="AR7278" s="50"/>
      <c r="AS7278" s="50"/>
      <c r="AT7278" s="50"/>
      <c r="AU7278" s="50"/>
      <c r="AV7278" s="50"/>
      <c r="AW7278" s="50"/>
      <c r="AX7278" s="50"/>
      <c r="AY7278" s="50"/>
      <c r="AZ7278" s="50"/>
      <c r="BA7278" s="50"/>
      <c r="BB7278" s="50"/>
      <c r="BC7278" s="50"/>
      <c r="BD7278" s="50"/>
      <c r="BE7278" s="50"/>
      <c r="BF7278" s="50"/>
      <c r="BG7278" s="50"/>
      <c r="BH7278" s="50"/>
      <c r="BI7278" s="50"/>
      <c r="BJ7278" s="50"/>
      <c r="BK7278" s="50"/>
      <c r="BL7278" s="50"/>
      <c r="BM7278" s="50"/>
      <c r="BN7278" s="50"/>
      <c r="BO7278" s="50"/>
      <c r="BP7278" s="50"/>
      <c r="BQ7278" s="50"/>
      <c r="BR7278" s="50"/>
      <c r="BS7278" s="50"/>
      <c r="BT7278" s="50"/>
      <c r="BU7278" s="50"/>
      <c r="BV7278" s="50"/>
      <c r="BW7278" s="50"/>
      <c r="BX7278" s="50"/>
      <c r="BY7278" s="50"/>
      <c r="BZ7278" s="50"/>
      <c r="CA7278" s="50"/>
      <c r="CB7278" s="50"/>
      <c r="CC7278" s="50"/>
      <c r="CD7278" s="50"/>
      <c r="CE7278" s="50"/>
      <c r="CF7278" s="50"/>
      <c r="CG7278" s="50"/>
      <c r="CH7278" s="50"/>
      <c r="CI7278" s="50"/>
      <c r="CJ7278" s="50"/>
      <c r="CK7278" s="50"/>
      <c r="CL7278" s="50"/>
      <c r="CM7278" s="50"/>
      <c r="CN7278" s="50"/>
      <c r="CO7278" s="50"/>
      <c r="CP7278" s="50"/>
      <c r="CQ7278" s="50"/>
      <c r="CR7278" s="50"/>
      <c r="CS7278" s="50"/>
      <c r="CT7278" s="50"/>
      <c r="CU7278" s="50"/>
      <c r="CV7278" s="50"/>
      <c r="CW7278" s="50"/>
      <c r="CX7278" s="50"/>
      <c r="CY7278" s="50"/>
      <c r="CZ7278" s="50"/>
      <c r="DA7278" s="50"/>
      <c r="DB7278" s="50"/>
      <c r="DC7278" s="50"/>
      <c r="DD7278" s="50"/>
      <c r="DE7278" s="50"/>
      <c r="DF7278" s="50"/>
      <c r="DG7278" s="50"/>
    </row>
    <row r="7279" spans="1:111" x14ac:dyDescent="0.2">
      <c r="A7279" s="185"/>
      <c r="B7279" s="186"/>
      <c r="C7279" s="186"/>
      <c r="D7279" s="54"/>
      <c r="E7279" s="310"/>
      <c r="F7279" s="192"/>
      <c r="G7279" s="192"/>
      <c r="H7279" s="50"/>
      <c r="I7279" s="50"/>
      <c r="J7279" s="50"/>
      <c r="K7279" s="50"/>
      <c r="L7279" s="50"/>
      <c r="M7279" s="50"/>
      <c r="N7279" s="50"/>
      <c r="O7279" s="50"/>
      <c r="P7279" s="50"/>
      <c r="Q7279" s="50"/>
      <c r="R7279" s="50"/>
      <c r="S7279" s="50"/>
      <c r="T7279" s="50"/>
      <c r="U7279" s="50"/>
      <c r="V7279" s="50"/>
      <c r="W7279" s="50"/>
      <c r="X7279" s="50"/>
      <c r="Y7279" s="50"/>
      <c r="Z7279" s="50"/>
      <c r="AA7279" s="50"/>
      <c r="AB7279" s="50"/>
      <c r="AC7279" s="50"/>
      <c r="AD7279" s="50"/>
      <c r="AE7279" s="50"/>
      <c r="AF7279" s="50"/>
      <c r="AG7279" s="50"/>
      <c r="AH7279" s="50"/>
      <c r="AI7279" s="50"/>
      <c r="AJ7279" s="50"/>
      <c r="AK7279" s="50"/>
      <c r="AL7279" s="50"/>
      <c r="AM7279" s="50"/>
      <c r="AN7279" s="50"/>
      <c r="AO7279" s="50"/>
      <c r="AP7279" s="50"/>
      <c r="AQ7279" s="50"/>
      <c r="AR7279" s="50"/>
      <c r="AS7279" s="50"/>
      <c r="AT7279" s="50"/>
      <c r="AU7279" s="50"/>
      <c r="AV7279" s="50"/>
      <c r="AW7279" s="50"/>
      <c r="AX7279" s="50"/>
      <c r="AY7279" s="50"/>
      <c r="AZ7279" s="50"/>
      <c r="BA7279" s="50"/>
      <c r="BB7279" s="50"/>
      <c r="BC7279" s="50"/>
      <c r="BD7279" s="50"/>
      <c r="BE7279" s="50"/>
      <c r="BF7279" s="50"/>
      <c r="BG7279" s="50"/>
      <c r="BH7279" s="50"/>
      <c r="BI7279" s="50"/>
      <c r="BJ7279" s="50"/>
      <c r="BK7279" s="50"/>
      <c r="BL7279" s="50"/>
      <c r="BM7279" s="50"/>
      <c r="BN7279" s="50"/>
      <c r="BO7279" s="50"/>
      <c r="BP7279" s="50"/>
      <c r="BQ7279" s="50"/>
      <c r="BR7279" s="50"/>
      <c r="BS7279" s="50"/>
      <c r="BT7279" s="50"/>
      <c r="BU7279" s="50"/>
      <c r="BV7279" s="50"/>
      <c r="BW7279" s="50"/>
      <c r="BX7279" s="50"/>
      <c r="BY7279" s="50"/>
      <c r="BZ7279" s="50"/>
      <c r="CA7279" s="50"/>
      <c r="CB7279" s="50"/>
      <c r="CC7279" s="50"/>
      <c r="CD7279" s="50"/>
      <c r="CE7279" s="50"/>
      <c r="CF7279" s="50"/>
      <c r="CG7279" s="50"/>
      <c r="CH7279" s="50"/>
      <c r="CI7279" s="50"/>
      <c r="CJ7279" s="50"/>
      <c r="CK7279" s="50"/>
      <c r="CL7279" s="50"/>
      <c r="CM7279" s="50"/>
      <c r="CN7279" s="50"/>
      <c r="CO7279" s="50"/>
      <c r="CP7279" s="50"/>
      <c r="CQ7279" s="50"/>
      <c r="CR7279" s="50"/>
      <c r="CS7279" s="50"/>
      <c r="CT7279" s="50"/>
      <c r="CU7279" s="50"/>
      <c r="CV7279" s="50"/>
      <c r="CW7279" s="50"/>
      <c r="CX7279" s="50"/>
      <c r="CY7279" s="50"/>
      <c r="CZ7279" s="50"/>
      <c r="DA7279" s="50"/>
      <c r="DB7279" s="50"/>
      <c r="DC7279" s="50"/>
      <c r="DD7279" s="50"/>
      <c r="DE7279" s="50"/>
      <c r="DF7279" s="50"/>
      <c r="DG7279" s="50"/>
    </row>
    <row r="7280" spans="1:111" x14ac:dyDescent="0.2">
      <c r="A7280" s="185"/>
      <c r="B7280" s="186"/>
      <c r="C7280" s="186"/>
      <c r="D7280" s="54"/>
      <c r="E7280" s="310"/>
      <c r="F7280" s="192"/>
      <c r="G7280" s="192"/>
      <c r="H7280" s="50"/>
      <c r="I7280" s="50"/>
      <c r="J7280" s="50"/>
      <c r="K7280" s="50"/>
      <c r="L7280" s="50"/>
      <c r="M7280" s="50"/>
      <c r="N7280" s="50"/>
      <c r="O7280" s="50"/>
      <c r="P7280" s="50"/>
      <c r="Q7280" s="50"/>
      <c r="R7280" s="50"/>
      <c r="S7280" s="50"/>
      <c r="T7280" s="50"/>
      <c r="U7280" s="50"/>
      <c r="V7280" s="50"/>
      <c r="W7280" s="50"/>
      <c r="X7280" s="50"/>
      <c r="Y7280" s="50"/>
      <c r="Z7280" s="50"/>
      <c r="AA7280" s="50"/>
      <c r="AB7280" s="50"/>
      <c r="AC7280" s="50"/>
      <c r="AD7280" s="50"/>
      <c r="AE7280" s="50"/>
      <c r="AF7280" s="50"/>
      <c r="AG7280" s="50"/>
      <c r="AH7280" s="50"/>
      <c r="AI7280" s="50"/>
      <c r="AJ7280" s="50"/>
      <c r="AK7280" s="50"/>
      <c r="AL7280" s="50"/>
      <c r="AM7280" s="50"/>
      <c r="AN7280" s="50"/>
      <c r="AO7280" s="50"/>
      <c r="AP7280" s="50"/>
      <c r="AQ7280" s="50"/>
      <c r="AR7280" s="50"/>
      <c r="AS7280" s="50"/>
      <c r="AT7280" s="50"/>
      <c r="AU7280" s="50"/>
      <c r="AV7280" s="50"/>
      <c r="AW7280" s="50"/>
      <c r="AX7280" s="50"/>
      <c r="AY7280" s="50"/>
      <c r="AZ7280" s="50"/>
      <c r="BA7280" s="50"/>
      <c r="BB7280" s="50"/>
      <c r="BC7280" s="50"/>
      <c r="BD7280" s="50"/>
      <c r="BE7280" s="50"/>
      <c r="BF7280" s="50"/>
      <c r="BG7280" s="50"/>
      <c r="BH7280" s="50"/>
      <c r="BI7280" s="50"/>
      <c r="BJ7280" s="50"/>
      <c r="BK7280" s="50"/>
      <c r="BL7280" s="50"/>
      <c r="BM7280" s="50"/>
      <c r="BN7280" s="50"/>
      <c r="BO7280" s="50"/>
      <c r="BP7280" s="50"/>
      <c r="BQ7280" s="50"/>
      <c r="BR7280" s="50"/>
      <c r="BS7280" s="50"/>
      <c r="BT7280" s="50"/>
      <c r="BU7280" s="50"/>
      <c r="BV7280" s="50"/>
      <c r="BW7280" s="50"/>
      <c r="BX7280" s="50"/>
      <c r="BY7280" s="50"/>
      <c r="BZ7280" s="50"/>
      <c r="CA7280" s="50"/>
      <c r="CB7280" s="50"/>
      <c r="CC7280" s="50"/>
      <c r="CD7280" s="50"/>
      <c r="CE7280" s="50"/>
      <c r="CF7280" s="50"/>
      <c r="CG7280" s="50"/>
      <c r="CH7280" s="50"/>
      <c r="CI7280" s="50"/>
      <c r="CJ7280" s="50"/>
      <c r="CK7280" s="50"/>
      <c r="CL7280" s="50"/>
      <c r="CM7280" s="50"/>
      <c r="CN7280" s="50"/>
      <c r="CO7280" s="50"/>
      <c r="CP7280" s="50"/>
      <c r="CQ7280" s="50"/>
      <c r="CR7280" s="50"/>
      <c r="CS7280" s="50"/>
      <c r="CT7280" s="50"/>
      <c r="CU7280" s="50"/>
      <c r="CV7280" s="50"/>
      <c r="CW7280" s="50"/>
      <c r="CX7280" s="50"/>
      <c r="CY7280" s="50"/>
      <c r="CZ7280" s="50"/>
      <c r="DA7280" s="50"/>
      <c r="DB7280" s="50"/>
      <c r="DC7280" s="50"/>
      <c r="DD7280" s="50"/>
      <c r="DE7280" s="50"/>
      <c r="DF7280" s="50"/>
      <c r="DG7280" s="50"/>
    </row>
    <row r="7281" spans="1:111" x14ac:dyDescent="0.2">
      <c r="A7281" s="185"/>
      <c r="B7281" s="186"/>
      <c r="C7281" s="186"/>
      <c r="D7281" s="54"/>
      <c r="E7281" s="310"/>
      <c r="F7281" s="192"/>
      <c r="G7281" s="192"/>
      <c r="H7281" s="50"/>
      <c r="I7281" s="50"/>
      <c r="J7281" s="50"/>
      <c r="K7281" s="50"/>
      <c r="L7281" s="50"/>
      <c r="M7281" s="50"/>
      <c r="N7281" s="50"/>
      <c r="O7281" s="50"/>
      <c r="P7281" s="50"/>
      <c r="Q7281" s="50"/>
      <c r="R7281" s="50"/>
      <c r="S7281" s="50"/>
      <c r="T7281" s="50"/>
      <c r="U7281" s="50"/>
      <c r="V7281" s="50"/>
      <c r="W7281" s="50"/>
      <c r="X7281" s="50"/>
      <c r="Y7281" s="50"/>
      <c r="Z7281" s="50"/>
      <c r="AA7281" s="50"/>
      <c r="AB7281" s="50"/>
      <c r="AC7281" s="50"/>
      <c r="AD7281" s="50"/>
      <c r="AE7281" s="50"/>
      <c r="AF7281" s="50"/>
      <c r="AG7281" s="50"/>
      <c r="AH7281" s="50"/>
      <c r="AI7281" s="50"/>
      <c r="AJ7281" s="50"/>
      <c r="AK7281" s="50"/>
      <c r="AL7281" s="50"/>
      <c r="AM7281" s="50"/>
      <c r="AN7281" s="50"/>
      <c r="AO7281" s="50"/>
      <c r="AP7281" s="50"/>
      <c r="AQ7281" s="50"/>
      <c r="AR7281" s="50"/>
      <c r="AS7281" s="50"/>
      <c r="AT7281" s="50"/>
      <c r="AU7281" s="50"/>
      <c r="AV7281" s="50"/>
      <c r="AW7281" s="50"/>
      <c r="AX7281" s="50"/>
      <c r="AY7281" s="50"/>
      <c r="AZ7281" s="50"/>
      <c r="BA7281" s="50"/>
      <c r="BB7281" s="50"/>
      <c r="BC7281" s="50"/>
      <c r="BD7281" s="50"/>
      <c r="BE7281" s="50"/>
      <c r="BF7281" s="50"/>
      <c r="BG7281" s="50"/>
      <c r="BH7281" s="50"/>
      <c r="BI7281" s="50"/>
      <c r="BJ7281" s="50"/>
      <c r="BK7281" s="50"/>
      <c r="BL7281" s="50"/>
      <c r="BM7281" s="50"/>
      <c r="BN7281" s="50"/>
      <c r="BO7281" s="50"/>
      <c r="BP7281" s="50"/>
      <c r="BQ7281" s="50"/>
      <c r="BR7281" s="50"/>
      <c r="BS7281" s="50"/>
      <c r="BT7281" s="50"/>
      <c r="BU7281" s="50"/>
      <c r="BV7281" s="50"/>
      <c r="BW7281" s="50"/>
      <c r="BX7281" s="50"/>
      <c r="BY7281" s="50"/>
      <c r="BZ7281" s="50"/>
      <c r="CA7281" s="50"/>
      <c r="CB7281" s="50"/>
      <c r="CC7281" s="50"/>
      <c r="CD7281" s="50"/>
      <c r="CE7281" s="50"/>
      <c r="CF7281" s="50"/>
      <c r="CG7281" s="50"/>
      <c r="CH7281" s="50"/>
      <c r="CI7281" s="50"/>
      <c r="CJ7281" s="50"/>
      <c r="CK7281" s="50"/>
      <c r="CL7281" s="50"/>
      <c r="CM7281" s="50"/>
      <c r="CN7281" s="50"/>
      <c r="CO7281" s="50"/>
      <c r="CP7281" s="50"/>
      <c r="CQ7281" s="50"/>
      <c r="CR7281" s="50"/>
      <c r="CS7281" s="50"/>
      <c r="CT7281" s="50"/>
      <c r="CU7281" s="50"/>
      <c r="CV7281" s="50"/>
      <c r="CW7281" s="50"/>
      <c r="CX7281" s="50"/>
      <c r="CY7281" s="50"/>
      <c r="CZ7281" s="50"/>
      <c r="DA7281" s="50"/>
      <c r="DB7281" s="50"/>
      <c r="DC7281" s="50"/>
      <c r="DD7281" s="50"/>
      <c r="DE7281" s="50"/>
      <c r="DF7281" s="50"/>
      <c r="DG7281" s="50"/>
    </row>
    <row r="7282" spans="1:111" x14ac:dyDescent="0.2">
      <c r="A7282" s="185"/>
      <c r="B7282" s="186"/>
      <c r="C7282" s="186"/>
      <c r="D7282" s="54"/>
      <c r="E7282" s="310"/>
      <c r="F7282" s="192"/>
      <c r="G7282" s="192"/>
      <c r="H7282" s="50"/>
      <c r="I7282" s="50"/>
      <c r="J7282" s="50"/>
      <c r="K7282" s="50"/>
      <c r="L7282" s="50"/>
      <c r="M7282" s="50"/>
      <c r="N7282" s="50"/>
      <c r="O7282" s="50"/>
      <c r="P7282" s="50"/>
      <c r="Q7282" s="50"/>
      <c r="R7282" s="50"/>
      <c r="S7282" s="50"/>
      <c r="T7282" s="50"/>
      <c r="U7282" s="50"/>
      <c r="V7282" s="50"/>
      <c r="W7282" s="50"/>
      <c r="X7282" s="50"/>
      <c r="Y7282" s="50"/>
      <c r="Z7282" s="50"/>
      <c r="AA7282" s="50"/>
      <c r="AB7282" s="50"/>
      <c r="AC7282" s="50"/>
      <c r="AD7282" s="50"/>
      <c r="AE7282" s="50"/>
      <c r="AF7282" s="50"/>
      <c r="AG7282" s="50"/>
      <c r="AH7282" s="50"/>
      <c r="AI7282" s="50"/>
      <c r="AJ7282" s="50"/>
      <c r="AK7282" s="50"/>
      <c r="AL7282" s="50"/>
      <c r="AM7282" s="50"/>
      <c r="AN7282" s="50"/>
      <c r="AO7282" s="50"/>
      <c r="AP7282" s="50"/>
      <c r="AQ7282" s="50"/>
      <c r="AR7282" s="50"/>
      <c r="AS7282" s="50"/>
      <c r="AT7282" s="50"/>
      <c r="AU7282" s="50"/>
      <c r="AV7282" s="50"/>
      <c r="AW7282" s="50"/>
      <c r="AX7282" s="50"/>
      <c r="AY7282" s="50"/>
      <c r="AZ7282" s="50"/>
      <c r="BA7282" s="50"/>
      <c r="BB7282" s="50"/>
      <c r="BC7282" s="50"/>
      <c r="BD7282" s="50"/>
      <c r="BE7282" s="50"/>
      <c r="BF7282" s="50"/>
      <c r="BG7282" s="50"/>
      <c r="BH7282" s="50"/>
      <c r="BI7282" s="50"/>
      <c r="BJ7282" s="50"/>
      <c r="BK7282" s="50"/>
      <c r="BL7282" s="50"/>
      <c r="BM7282" s="50"/>
      <c r="BN7282" s="50"/>
      <c r="BO7282" s="50"/>
      <c r="BP7282" s="50"/>
      <c r="BQ7282" s="50"/>
      <c r="BR7282" s="50"/>
      <c r="BS7282" s="50"/>
      <c r="BT7282" s="50"/>
      <c r="BU7282" s="50"/>
      <c r="BV7282" s="50"/>
      <c r="BW7282" s="50"/>
      <c r="BX7282" s="50"/>
      <c r="BY7282" s="50"/>
      <c r="BZ7282" s="50"/>
      <c r="CA7282" s="50"/>
      <c r="CB7282" s="50"/>
      <c r="CC7282" s="50"/>
      <c r="CD7282" s="50"/>
      <c r="CE7282" s="50"/>
      <c r="CF7282" s="50"/>
      <c r="CG7282" s="50"/>
      <c r="CH7282" s="50"/>
      <c r="CI7282" s="50"/>
      <c r="CJ7282" s="50"/>
      <c r="CK7282" s="50"/>
      <c r="CL7282" s="50"/>
      <c r="CM7282" s="50"/>
      <c r="CN7282" s="50"/>
      <c r="CO7282" s="50"/>
      <c r="CP7282" s="50"/>
      <c r="CQ7282" s="50"/>
      <c r="CR7282" s="50"/>
      <c r="CS7282" s="50"/>
      <c r="CT7282" s="50"/>
      <c r="CU7282" s="50"/>
      <c r="CV7282" s="50"/>
      <c r="CW7282" s="50"/>
      <c r="CX7282" s="50"/>
      <c r="CY7282" s="50"/>
      <c r="CZ7282" s="50"/>
      <c r="DA7282" s="50"/>
      <c r="DB7282" s="50"/>
      <c r="DC7282" s="50"/>
      <c r="DD7282" s="50"/>
      <c r="DE7282" s="50"/>
      <c r="DF7282" s="50"/>
      <c r="DG7282" s="50"/>
    </row>
    <row r="7283" spans="1:111" x14ac:dyDescent="0.2">
      <c r="A7283" s="185"/>
      <c r="B7283" s="186"/>
      <c r="C7283" s="186"/>
      <c r="D7283" s="54"/>
      <c r="E7283" s="310"/>
      <c r="F7283" s="192"/>
      <c r="G7283" s="192"/>
      <c r="H7283" s="50"/>
      <c r="I7283" s="50"/>
      <c r="J7283" s="50"/>
      <c r="K7283" s="50"/>
      <c r="L7283" s="50"/>
      <c r="M7283" s="50"/>
      <c r="N7283" s="50"/>
      <c r="O7283" s="50"/>
      <c r="P7283" s="50"/>
      <c r="Q7283" s="50"/>
      <c r="R7283" s="50"/>
      <c r="S7283" s="50"/>
      <c r="T7283" s="50"/>
      <c r="U7283" s="50"/>
      <c r="V7283" s="50"/>
      <c r="W7283" s="50"/>
      <c r="X7283" s="50"/>
      <c r="Y7283" s="50"/>
      <c r="Z7283" s="50"/>
      <c r="AA7283" s="50"/>
      <c r="AB7283" s="50"/>
      <c r="AC7283" s="50"/>
      <c r="AD7283" s="50"/>
      <c r="AE7283" s="50"/>
      <c r="AF7283" s="50"/>
      <c r="AG7283" s="50"/>
      <c r="AH7283" s="50"/>
      <c r="AI7283" s="50"/>
      <c r="AJ7283" s="50"/>
      <c r="AK7283" s="50"/>
      <c r="AL7283" s="50"/>
      <c r="AM7283" s="50"/>
      <c r="AN7283" s="50"/>
      <c r="AO7283" s="50"/>
      <c r="AP7283" s="50"/>
      <c r="AQ7283" s="50"/>
      <c r="AR7283" s="50"/>
      <c r="AS7283" s="50"/>
      <c r="AT7283" s="50"/>
      <c r="AU7283" s="50"/>
      <c r="AV7283" s="50"/>
      <c r="AW7283" s="50"/>
      <c r="AX7283" s="50"/>
      <c r="AY7283" s="50"/>
      <c r="AZ7283" s="50"/>
      <c r="BA7283" s="50"/>
      <c r="BB7283" s="50"/>
      <c r="BC7283" s="50"/>
      <c r="BD7283" s="50"/>
      <c r="BE7283" s="50"/>
      <c r="BF7283" s="50"/>
      <c r="BG7283" s="50"/>
      <c r="BH7283" s="50"/>
      <c r="BI7283" s="50"/>
      <c r="BJ7283" s="50"/>
      <c r="BK7283" s="50"/>
      <c r="BL7283" s="50"/>
      <c r="BM7283" s="50"/>
      <c r="BN7283" s="50"/>
      <c r="BO7283" s="50"/>
      <c r="BP7283" s="50"/>
      <c r="BQ7283" s="50"/>
      <c r="BR7283" s="50"/>
      <c r="BS7283" s="50"/>
      <c r="BT7283" s="50"/>
      <c r="BU7283" s="50"/>
      <c r="BV7283" s="50"/>
      <c r="BW7283" s="50"/>
      <c r="BX7283" s="50"/>
      <c r="BY7283" s="50"/>
      <c r="BZ7283" s="50"/>
      <c r="CA7283" s="50"/>
      <c r="CB7283" s="50"/>
      <c r="CC7283" s="50"/>
      <c r="CD7283" s="50"/>
      <c r="CE7283" s="50"/>
      <c r="CF7283" s="50"/>
      <c r="CG7283" s="50"/>
      <c r="CH7283" s="50"/>
      <c r="CI7283" s="50"/>
      <c r="CJ7283" s="50"/>
      <c r="CK7283" s="50"/>
      <c r="CL7283" s="50"/>
      <c r="CM7283" s="50"/>
      <c r="CN7283" s="50"/>
      <c r="CO7283" s="50"/>
      <c r="CP7283" s="50"/>
      <c r="CQ7283" s="50"/>
      <c r="CR7283" s="50"/>
      <c r="CS7283" s="50"/>
      <c r="CT7283" s="50"/>
      <c r="CU7283" s="50"/>
      <c r="CV7283" s="50"/>
      <c r="CW7283" s="50"/>
      <c r="CX7283" s="50"/>
      <c r="CY7283" s="50"/>
      <c r="CZ7283" s="50"/>
      <c r="DA7283" s="50"/>
      <c r="DB7283" s="50"/>
      <c r="DC7283" s="50"/>
      <c r="DD7283" s="50"/>
      <c r="DE7283" s="50"/>
      <c r="DF7283" s="50"/>
      <c r="DG7283" s="50"/>
    </row>
    <row r="7284" spans="1:111" x14ac:dyDescent="0.2">
      <c r="A7284" s="185"/>
      <c r="B7284" s="186"/>
      <c r="C7284" s="186"/>
      <c r="D7284" s="54"/>
      <c r="E7284" s="310"/>
      <c r="F7284" s="192"/>
      <c r="G7284" s="192"/>
      <c r="H7284" s="50"/>
      <c r="I7284" s="50"/>
      <c r="J7284" s="50"/>
      <c r="K7284" s="50"/>
      <c r="L7284" s="50"/>
      <c r="M7284" s="50"/>
      <c r="N7284" s="50"/>
      <c r="O7284" s="50"/>
      <c r="P7284" s="50"/>
      <c r="Q7284" s="50"/>
      <c r="R7284" s="50"/>
      <c r="S7284" s="50"/>
      <c r="T7284" s="50"/>
      <c r="U7284" s="50"/>
      <c r="V7284" s="50"/>
      <c r="W7284" s="50"/>
      <c r="X7284" s="50"/>
      <c r="Y7284" s="50"/>
      <c r="Z7284" s="50"/>
      <c r="AA7284" s="50"/>
      <c r="AB7284" s="50"/>
      <c r="AC7284" s="50"/>
      <c r="AD7284" s="50"/>
      <c r="AE7284" s="50"/>
      <c r="AF7284" s="50"/>
      <c r="AG7284" s="50"/>
      <c r="AH7284" s="50"/>
      <c r="AI7284" s="50"/>
      <c r="AJ7284" s="50"/>
      <c r="AK7284" s="50"/>
      <c r="AL7284" s="50"/>
      <c r="AM7284" s="50"/>
      <c r="AN7284" s="50"/>
      <c r="AO7284" s="50"/>
      <c r="AP7284" s="50"/>
      <c r="AQ7284" s="50"/>
      <c r="AR7284" s="50"/>
      <c r="AS7284" s="50"/>
      <c r="AT7284" s="50"/>
      <c r="AU7284" s="50"/>
      <c r="AV7284" s="50"/>
      <c r="AW7284" s="50"/>
      <c r="AX7284" s="50"/>
      <c r="AY7284" s="50"/>
      <c r="AZ7284" s="50"/>
      <c r="BA7284" s="50"/>
      <c r="BB7284" s="50"/>
      <c r="BC7284" s="50"/>
      <c r="BD7284" s="50"/>
      <c r="BE7284" s="50"/>
      <c r="BF7284" s="50"/>
      <c r="BG7284" s="50"/>
      <c r="BH7284" s="50"/>
      <c r="BI7284" s="50"/>
      <c r="BJ7284" s="50"/>
      <c r="BK7284" s="50"/>
      <c r="BL7284" s="50"/>
      <c r="BM7284" s="50"/>
      <c r="BN7284" s="50"/>
      <c r="BO7284" s="50"/>
      <c r="BP7284" s="50"/>
      <c r="BQ7284" s="50"/>
      <c r="BR7284" s="50"/>
      <c r="BS7284" s="50"/>
      <c r="BT7284" s="50"/>
      <c r="BU7284" s="50"/>
      <c r="BV7284" s="50"/>
      <c r="BW7284" s="50"/>
      <c r="BX7284" s="50"/>
      <c r="BY7284" s="50"/>
      <c r="BZ7284" s="50"/>
      <c r="CA7284" s="50"/>
      <c r="CB7284" s="50"/>
      <c r="CC7284" s="50"/>
      <c r="CD7284" s="50"/>
      <c r="CE7284" s="50"/>
      <c r="CF7284" s="50"/>
      <c r="CG7284" s="50"/>
      <c r="CH7284" s="50"/>
      <c r="CI7284" s="50"/>
      <c r="CJ7284" s="50"/>
      <c r="CK7284" s="50"/>
      <c r="CL7284" s="50"/>
      <c r="CM7284" s="50"/>
      <c r="CN7284" s="50"/>
      <c r="CO7284" s="50"/>
      <c r="CP7284" s="50"/>
      <c r="CQ7284" s="50"/>
      <c r="CR7284" s="50"/>
      <c r="CS7284" s="50"/>
      <c r="CT7284" s="50"/>
      <c r="CU7284" s="50"/>
      <c r="CV7284" s="50"/>
      <c r="CW7284" s="50"/>
      <c r="CX7284" s="50"/>
      <c r="CY7284" s="50"/>
      <c r="CZ7284" s="50"/>
      <c r="DA7284" s="50"/>
      <c r="DB7284" s="50"/>
      <c r="DC7284" s="50"/>
      <c r="DD7284" s="50"/>
      <c r="DE7284" s="50"/>
      <c r="DF7284" s="50"/>
      <c r="DG7284" s="50"/>
    </row>
    <row r="7285" spans="1:111" x14ac:dyDescent="0.2">
      <c r="A7285" s="185"/>
      <c r="B7285" s="186"/>
      <c r="C7285" s="186"/>
      <c r="D7285" s="54"/>
      <c r="E7285" s="310"/>
      <c r="F7285" s="192"/>
      <c r="G7285" s="192"/>
      <c r="H7285" s="50"/>
      <c r="I7285" s="50"/>
      <c r="J7285" s="50"/>
      <c r="K7285" s="50"/>
      <c r="L7285" s="50"/>
      <c r="M7285" s="50"/>
      <c r="N7285" s="50"/>
      <c r="O7285" s="50"/>
      <c r="P7285" s="50"/>
      <c r="Q7285" s="50"/>
      <c r="R7285" s="50"/>
      <c r="S7285" s="50"/>
      <c r="T7285" s="50"/>
      <c r="U7285" s="50"/>
      <c r="V7285" s="50"/>
      <c r="W7285" s="50"/>
      <c r="X7285" s="50"/>
      <c r="Y7285" s="50"/>
      <c r="Z7285" s="50"/>
      <c r="AA7285" s="50"/>
      <c r="AB7285" s="50"/>
      <c r="AC7285" s="50"/>
      <c r="AD7285" s="50"/>
      <c r="AE7285" s="50"/>
      <c r="AF7285" s="50"/>
      <c r="AG7285" s="50"/>
      <c r="AH7285" s="50"/>
      <c r="AI7285" s="50"/>
      <c r="AJ7285" s="50"/>
      <c r="AK7285" s="50"/>
      <c r="AL7285" s="50"/>
      <c r="AM7285" s="50"/>
      <c r="AN7285" s="50"/>
      <c r="AO7285" s="50"/>
      <c r="AP7285" s="50"/>
      <c r="AQ7285" s="50"/>
      <c r="AR7285" s="50"/>
      <c r="AS7285" s="50"/>
      <c r="AT7285" s="50"/>
      <c r="AU7285" s="50"/>
      <c r="AV7285" s="50"/>
      <c r="AW7285" s="50"/>
      <c r="AX7285" s="50"/>
      <c r="AY7285" s="50"/>
      <c r="AZ7285" s="50"/>
      <c r="BA7285" s="50"/>
      <c r="BB7285" s="50"/>
      <c r="BC7285" s="50"/>
      <c r="BD7285" s="50"/>
      <c r="BE7285" s="50"/>
      <c r="BF7285" s="50"/>
      <c r="BG7285" s="50"/>
      <c r="BH7285" s="50"/>
      <c r="BI7285" s="50"/>
      <c r="BJ7285" s="50"/>
      <c r="BK7285" s="50"/>
      <c r="BL7285" s="50"/>
      <c r="BM7285" s="50"/>
      <c r="BN7285" s="50"/>
      <c r="BO7285" s="50"/>
      <c r="BP7285" s="50"/>
      <c r="BQ7285" s="50"/>
      <c r="BR7285" s="50"/>
      <c r="BS7285" s="50"/>
      <c r="BT7285" s="50"/>
      <c r="BU7285" s="50"/>
      <c r="BV7285" s="50"/>
      <c r="BW7285" s="50"/>
      <c r="BX7285" s="50"/>
      <c r="BY7285" s="50"/>
      <c r="BZ7285" s="50"/>
      <c r="CA7285" s="50"/>
      <c r="CB7285" s="50"/>
      <c r="CC7285" s="50"/>
      <c r="CD7285" s="50"/>
      <c r="CE7285" s="50"/>
      <c r="CF7285" s="50"/>
      <c r="CG7285" s="50"/>
      <c r="CH7285" s="50"/>
      <c r="CI7285" s="50"/>
      <c r="CJ7285" s="50"/>
      <c r="CK7285" s="50"/>
      <c r="CL7285" s="50"/>
      <c r="CM7285" s="50"/>
      <c r="CN7285" s="50"/>
      <c r="CO7285" s="50"/>
      <c r="CP7285" s="50"/>
      <c r="CQ7285" s="50"/>
      <c r="CR7285" s="50"/>
      <c r="CS7285" s="50"/>
      <c r="CT7285" s="50"/>
      <c r="CU7285" s="50"/>
      <c r="CV7285" s="50"/>
      <c r="CW7285" s="50"/>
      <c r="CX7285" s="50"/>
      <c r="CY7285" s="50"/>
      <c r="CZ7285" s="50"/>
      <c r="DA7285" s="50"/>
      <c r="DB7285" s="50"/>
      <c r="DC7285" s="50"/>
      <c r="DD7285" s="50"/>
      <c r="DE7285" s="50"/>
      <c r="DF7285" s="50"/>
      <c r="DG7285" s="50"/>
    </row>
    <row r="7286" spans="1:111" x14ac:dyDescent="0.2">
      <c r="A7286" s="185"/>
      <c r="B7286" s="186"/>
      <c r="C7286" s="186"/>
      <c r="D7286" s="54"/>
      <c r="E7286" s="310"/>
      <c r="F7286" s="192"/>
      <c r="G7286" s="192"/>
      <c r="H7286" s="50"/>
      <c r="I7286" s="50"/>
      <c r="J7286" s="50"/>
      <c r="K7286" s="50"/>
      <c r="L7286" s="50"/>
      <c r="M7286" s="50"/>
      <c r="N7286" s="50"/>
      <c r="O7286" s="50"/>
      <c r="P7286" s="50"/>
      <c r="Q7286" s="50"/>
      <c r="R7286" s="50"/>
      <c r="S7286" s="50"/>
      <c r="T7286" s="50"/>
      <c r="U7286" s="50"/>
      <c r="V7286" s="50"/>
      <c r="W7286" s="50"/>
      <c r="X7286" s="50"/>
      <c r="Y7286" s="50"/>
      <c r="Z7286" s="50"/>
      <c r="AA7286" s="50"/>
      <c r="AB7286" s="50"/>
      <c r="AC7286" s="50"/>
      <c r="AD7286" s="50"/>
      <c r="AE7286" s="50"/>
      <c r="AF7286" s="50"/>
      <c r="AG7286" s="50"/>
      <c r="AH7286" s="50"/>
      <c r="AI7286" s="50"/>
      <c r="AJ7286" s="50"/>
      <c r="AK7286" s="50"/>
      <c r="AL7286" s="50"/>
      <c r="AM7286" s="50"/>
      <c r="AN7286" s="50"/>
      <c r="AO7286" s="50"/>
      <c r="AP7286" s="50"/>
      <c r="AQ7286" s="50"/>
      <c r="AR7286" s="50"/>
      <c r="AS7286" s="50"/>
      <c r="AT7286" s="50"/>
      <c r="AU7286" s="50"/>
      <c r="AV7286" s="50"/>
      <c r="AW7286" s="50"/>
      <c r="AX7286" s="50"/>
      <c r="AY7286" s="50"/>
      <c r="AZ7286" s="50"/>
      <c r="BA7286" s="50"/>
      <c r="BB7286" s="50"/>
      <c r="BC7286" s="50"/>
      <c r="BD7286" s="50"/>
      <c r="BE7286" s="50"/>
      <c r="BF7286" s="50"/>
      <c r="BG7286" s="50"/>
      <c r="BH7286" s="50"/>
      <c r="BI7286" s="50"/>
      <c r="BJ7286" s="50"/>
      <c r="BK7286" s="50"/>
      <c r="BL7286" s="50"/>
      <c r="BM7286" s="50"/>
      <c r="BN7286" s="50"/>
      <c r="BO7286" s="50"/>
      <c r="BP7286" s="50"/>
      <c r="BQ7286" s="50"/>
      <c r="BR7286" s="50"/>
      <c r="BS7286" s="50"/>
      <c r="BT7286" s="50"/>
      <c r="BU7286" s="50"/>
      <c r="BV7286" s="50"/>
      <c r="BW7286" s="50"/>
      <c r="BX7286" s="50"/>
      <c r="BY7286" s="50"/>
      <c r="BZ7286" s="50"/>
      <c r="CA7286" s="50"/>
      <c r="CB7286" s="50"/>
      <c r="CC7286" s="50"/>
      <c r="CD7286" s="50"/>
      <c r="CE7286" s="50"/>
      <c r="CF7286" s="50"/>
      <c r="CG7286" s="50"/>
      <c r="CH7286" s="50"/>
      <c r="CI7286" s="50"/>
      <c r="CJ7286" s="50"/>
      <c r="CK7286" s="50"/>
      <c r="CL7286" s="50"/>
      <c r="CM7286" s="50"/>
      <c r="CN7286" s="50"/>
      <c r="CO7286" s="50"/>
      <c r="CP7286" s="50"/>
      <c r="CQ7286" s="50"/>
      <c r="CR7286" s="50"/>
      <c r="CS7286" s="50"/>
      <c r="CT7286" s="50"/>
      <c r="CU7286" s="50"/>
      <c r="CV7286" s="50"/>
      <c r="CW7286" s="50"/>
      <c r="CX7286" s="50"/>
      <c r="CY7286" s="50"/>
      <c r="CZ7286" s="50"/>
      <c r="DA7286" s="50"/>
      <c r="DB7286" s="50"/>
      <c r="DC7286" s="50"/>
      <c r="DD7286" s="50"/>
      <c r="DE7286" s="50"/>
      <c r="DF7286" s="50"/>
      <c r="DG7286" s="50"/>
    </row>
    <row r="7287" spans="1:111" x14ac:dyDescent="0.2">
      <c r="A7287" s="185"/>
      <c r="B7287" s="186"/>
      <c r="C7287" s="186"/>
      <c r="D7287" s="54"/>
      <c r="E7287" s="310"/>
      <c r="F7287" s="192"/>
      <c r="G7287" s="192"/>
      <c r="H7287" s="50"/>
      <c r="I7287" s="50"/>
      <c r="J7287" s="50"/>
      <c r="K7287" s="50"/>
      <c r="L7287" s="50"/>
      <c r="M7287" s="50"/>
      <c r="N7287" s="50"/>
      <c r="O7287" s="50"/>
      <c r="P7287" s="50"/>
      <c r="Q7287" s="50"/>
      <c r="R7287" s="50"/>
      <c r="S7287" s="50"/>
      <c r="T7287" s="50"/>
      <c r="U7287" s="50"/>
      <c r="V7287" s="50"/>
      <c r="W7287" s="50"/>
      <c r="X7287" s="50"/>
      <c r="Y7287" s="50"/>
      <c r="Z7287" s="50"/>
      <c r="AA7287" s="50"/>
      <c r="AB7287" s="50"/>
      <c r="AC7287" s="50"/>
      <c r="AD7287" s="50"/>
      <c r="AE7287" s="50"/>
      <c r="AF7287" s="50"/>
      <c r="AG7287" s="50"/>
      <c r="AH7287" s="50"/>
      <c r="AI7287" s="50"/>
      <c r="AJ7287" s="50"/>
      <c r="AK7287" s="50"/>
      <c r="AL7287" s="50"/>
      <c r="AM7287" s="50"/>
      <c r="AN7287" s="50"/>
      <c r="AO7287" s="50"/>
      <c r="AP7287" s="50"/>
      <c r="AQ7287" s="50"/>
      <c r="AR7287" s="50"/>
      <c r="AS7287" s="50"/>
      <c r="AT7287" s="50"/>
      <c r="AU7287" s="50"/>
      <c r="AV7287" s="50"/>
      <c r="AW7287" s="50"/>
      <c r="AX7287" s="50"/>
      <c r="AY7287" s="50"/>
      <c r="AZ7287" s="50"/>
      <c r="BA7287" s="50"/>
      <c r="BB7287" s="50"/>
      <c r="BC7287" s="50"/>
      <c r="BD7287" s="50"/>
      <c r="BE7287" s="50"/>
      <c r="BF7287" s="50"/>
      <c r="BG7287" s="50"/>
      <c r="BH7287" s="50"/>
      <c r="BI7287" s="50"/>
      <c r="BJ7287" s="50"/>
      <c r="BK7287" s="50"/>
      <c r="BL7287" s="50"/>
      <c r="BM7287" s="50"/>
      <c r="BN7287" s="50"/>
      <c r="BO7287" s="50"/>
      <c r="BP7287" s="50"/>
      <c r="BQ7287" s="50"/>
      <c r="BR7287" s="50"/>
      <c r="BS7287" s="50"/>
      <c r="BT7287" s="50"/>
      <c r="BU7287" s="50"/>
      <c r="BV7287" s="50"/>
      <c r="BW7287" s="50"/>
      <c r="BX7287" s="50"/>
      <c r="BY7287" s="50"/>
      <c r="BZ7287" s="50"/>
      <c r="CA7287" s="50"/>
      <c r="CB7287" s="50"/>
      <c r="CC7287" s="50"/>
      <c r="CD7287" s="50"/>
      <c r="CE7287" s="50"/>
      <c r="CF7287" s="50"/>
      <c r="CG7287" s="50"/>
      <c r="CH7287" s="50"/>
      <c r="CI7287" s="50"/>
      <c r="CJ7287" s="50"/>
      <c r="CK7287" s="50"/>
      <c r="CL7287" s="50"/>
      <c r="CM7287" s="50"/>
      <c r="CN7287" s="50"/>
      <c r="CO7287" s="50"/>
      <c r="CP7287" s="50"/>
      <c r="CQ7287" s="50"/>
      <c r="CR7287" s="50"/>
      <c r="CS7287" s="50"/>
      <c r="CT7287" s="50"/>
      <c r="CU7287" s="50"/>
      <c r="CV7287" s="50"/>
      <c r="CW7287" s="50"/>
      <c r="CX7287" s="50"/>
      <c r="CY7287" s="50"/>
      <c r="CZ7287" s="50"/>
      <c r="DA7287" s="50"/>
      <c r="DB7287" s="50"/>
      <c r="DC7287" s="50"/>
      <c r="DD7287" s="50"/>
      <c r="DE7287" s="50"/>
      <c r="DF7287" s="50"/>
      <c r="DG7287" s="50"/>
    </row>
    <row r="7288" spans="1:111" x14ac:dyDescent="0.2">
      <c r="A7288" s="185"/>
      <c r="B7288" s="186"/>
      <c r="C7288" s="186"/>
      <c r="D7288" s="54"/>
      <c r="E7288" s="310"/>
      <c r="F7288" s="192"/>
      <c r="G7288" s="192"/>
      <c r="H7288" s="50"/>
      <c r="I7288" s="50"/>
      <c r="J7288" s="50"/>
      <c r="K7288" s="50"/>
      <c r="L7288" s="50"/>
      <c r="M7288" s="50"/>
      <c r="N7288" s="50"/>
      <c r="O7288" s="50"/>
      <c r="P7288" s="50"/>
      <c r="Q7288" s="50"/>
      <c r="R7288" s="50"/>
      <c r="S7288" s="50"/>
      <c r="T7288" s="50"/>
      <c r="U7288" s="50"/>
      <c r="V7288" s="50"/>
      <c r="W7288" s="50"/>
      <c r="X7288" s="50"/>
      <c r="Y7288" s="50"/>
      <c r="Z7288" s="50"/>
      <c r="AA7288" s="50"/>
      <c r="AB7288" s="50"/>
      <c r="AC7288" s="50"/>
      <c r="AD7288" s="50"/>
      <c r="AE7288" s="50"/>
      <c r="AF7288" s="50"/>
      <c r="AG7288" s="50"/>
      <c r="AH7288" s="50"/>
      <c r="AI7288" s="50"/>
      <c r="AJ7288" s="50"/>
      <c r="AK7288" s="50"/>
      <c r="AL7288" s="50"/>
      <c r="AM7288" s="50"/>
      <c r="AN7288" s="50"/>
      <c r="AO7288" s="50"/>
      <c r="AP7288" s="50"/>
      <c r="AQ7288" s="50"/>
      <c r="AR7288" s="50"/>
      <c r="AS7288" s="50"/>
      <c r="AT7288" s="50"/>
      <c r="AU7288" s="50"/>
      <c r="AV7288" s="50"/>
      <c r="AW7288" s="50"/>
      <c r="AX7288" s="50"/>
      <c r="AY7288" s="50"/>
      <c r="AZ7288" s="50"/>
      <c r="BA7288" s="50"/>
      <c r="BB7288" s="50"/>
      <c r="BC7288" s="50"/>
      <c r="BD7288" s="50"/>
      <c r="BE7288" s="50"/>
      <c r="BF7288" s="50"/>
      <c r="BG7288" s="50"/>
      <c r="BH7288" s="50"/>
      <c r="BI7288" s="50"/>
      <c r="BJ7288" s="50"/>
      <c r="BK7288" s="50"/>
      <c r="BL7288" s="50"/>
      <c r="BM7288" s="50"/>
      <c r="BN7288" s="50"/>
      <c r="BO7288" s="50"/>
      <c r="BP7288" s="50"/>
      <c r="BQ7288" s="50"/>
      <c r="BR7288" s="50"/>
      <c r="BS7288" s="50"/>
      <c r="BT7288" s="50"/>
      <c r="BU7288" s="50"/>
      <c r="BV7288" s="50"/>
      <c r="BW7288" s="50"/>
      <c r="BX7288" s="50"/>
      <c r="BY7288" s="50"/>
      <c r="BZ7288" s="50"/>
      <c r="CA7288" s="50"/>
      <c r="CB7288" s="50"/>
      <c r="CC7288" s="50"/>
      <c r="CD7288" s="50"/>
      <c r="CE7288" s="50"/>
      <c r="CF7288" s="50"/>
      <c r="CG7288" s="50"/>
      <c r="CH7288" s="50"/>
      <c r="CI7288" s="50"/>
      <c r="CJ7288" s="50"/>
      <c r="CK7288" s="50"/>
      <c r="CL7288" s="50"/>
      <c r="CM7288" s="50"/>
      <c r="CN7288" s="50"/>
      <c r="CO7288" s="50"/>
      <c r="CP7288" s="50"/>
      <c r="CQ7288" s="50"/>
      <c r="CR7288" s="50"/>
      <c r="CS7288" s="50"/>
      <c r="CT7288" s="50"/>
      <c r="CU7288" s="50"/>
      <c r="CV7288" s="50"/>
      <c r="CW7288" s="50"/>
      <c r="CX7288" s="50"/>
      <c r="CY7288" s="50"/>
      <c r="CZ7288" s="50"/>
      <c r="DA7288" s="50"/>
      <c r="DB7288" s="50"/>
      <c r="DC7288" s="50"/>
      <c r="DD7288" s="50"/>
      <c r="DE7288" s="50"/>
      <c r="DF7288" s="50"/>
      <c r="DG7288" s="50"/>
    </row>
    <row r="7289" spans="1:111" x14ac:dyDescent="0.2">
      <c r="A7289" s="185"/>
      <c r="B7289" s="186"/>
      <c r="C7289" s="186"/>
      <c r="D7289" s="54"/>
      <c r="E7289" s="310"/>
      <c r="F7289" s="192"/>
      <c r="G7289" s="192"/>
      <c r="H7289" s="50"/>
      <c r="I7289" s="50"/>
      <c r="J7289" s="50"/>
      <c r="K7289" s="50"/>
      <c r="L7289" s="50"/>
      <c r="M7289" s="50"/>
      <c r="N7289" s="50"/>
      <c r="O7289" s="50"/>
      <c r="P7289" s="50"/>
      <c r="Q7289" s="50"/>
      <c r="R7289" s="50"/>
      <c r="S7289" s="50"/>
      <c r="T7289" s="50"/>
      <c r="U7289" s="50"/>
      <c r="V7289" s="50"/>
      <c r="W7289" s="50"/>
      <c r="X7289" s="50"/>
      <c r="Y7289" s="50"/>
      <c r="Z7289" s="50"/>
      <c r="AA7289" s="50"/>
      <c r="AB7289" s="50"/>
      <c r="AC7289" s="50"/>
      <c r="AD7289" s="50"/>
      <c r="AE7289" s="50"/>
      <c r="AF7289" s="50"/>
      <c r="AG7289" s="50"/>
      <c r="AH7289" s="50"/>
      <c r="AI7289" s="50"/>
      <c r="AJ7289" s="50"/>
      <c r="AK7289" s="50"/>
      <c r="AL7289" s="50"/>
      <c r="AM7289" s="50"/>
      <c r="AN7289" s="50"/>
      <c r="AO7289" s="50"/>
      <c r="AP7289" s="50"/>
      <c r="AQ7289" s="50"/>
      <c r="AR7289" s="50"/>
      <c r="AS7289" s="50"/>
      <c r="AT7289" s="50"/>
      <c r="AU7289" s="50"/>
      <c r="AV7289" s="50"/>
      <c r="AW7289" s="50"/>
      <c r="AX7289" s="50"/>
      <c r="AY7289" s="50"/>
      <c r="AZ7289" s="50"/>
      <c r="BA7289" s="50"/>
      <c r="BB7289" s="50"/>
      <c r="BC7289" s="50"/>
      <c r="BD7289" s="50"/>
      <c r="BE7289" s="50"/>
      <c r="BF7289" s="50"/>
      <c r="BG7289" s="50"/>
      <c r="BH7289" s="50"/>
      <c r="BI7289" s="50"/>
      <c r="BJ7289" s="50"/>
      <c r="BK7289" s="50"/>
      <c r="BL7289" s="50"/>
      <c r="BM7289" s="50"/>
      <c r="BN7289" s="50"/>
      <c r="BO7289" s="50"/>
      <c r="BP7289" s="50"/>
      <c r="BQ7289" s="50"/>
      <c r="BR7289" s="50"/>
      <c r="BS7289" s="50"/>
      <c r="BT7289" s="50"/>
      <c r="BU7289" s="50"/>
      <c r="BV7289" s="50"/>
      <c r="BW7289" s="50"/>
      <c r="BX7289" s="50"/>
      <c r="BY7289" s="50"/>
      <c r="BZ7289" s="50"/>
      <c r="CA7289" s="50"/>
      <c r="CB7289" s="50"/>
      <c r="CC7289" s="50"/>
      <c r="CD7289" s="50"/>
      <c r="CE7289" s="50"/>
      <c r="CF7289" s="50"/>
      <c r="CG7289" s="50"/>
      <c r="CH7289" s="50"/>
      <c r="CI7289" s="50"/>
      <c r="CJ7289" s="50"/>
      <c r="CK7289" s="50"/>
      <c r="CL7289" s="50"/>
      <c r="CM7289" s="50"/>
      <c r="CN7289" s="50"/>
      <c r="CO7289" s="50"/>
      <c r="CP7289" s="50"/>
      <c r="CQ7289" s="50"/>
      <c r="CR7289" s="50"/>
      <c r="CS7289" s="50"/>
      <c r="CT7289" s="50"/>
      <c r="CU7289" s="50"/>
      <c r="CV7289" s="50"/>
      <c r="CW7289" s="50"/>
      <c r="CX7289" s="50"/>
      <c r="CY7289" s="50"/>
      <c r="CZ7289" s="50"/>
      <c r="DA7289" s="50"/>
      <c r="DB7289" s="50"/>
      <c r="DC7289" s="50"/>
      <c r="DD7289" s="50"/>
      <c r="DE7289" s="50"/>
      <c r="DF7289" s="50"/>
      <c r="DG7289" s="50"/>
    </row>
    <row r="7290" spans="1:111" x14ac:dyDescent="0.2">
      <c r="A7290" s="185"/>
      <c r="B7290" s="186"/>
      <c r="C7290" s="186"/>
      <c r="D7290" s="54"/>
      <c r="E7290" s="310"/>
      <c r="F7290" s="192"/>
      <c r="G7290" s="192"/>
      <c r="H7290" s="50"/>
      <c r="I7290" s="50"/>
      <c r="J7290" s="50"/>
      <c r="K7290" s="50"/>
      <c r="L7290" s="50"/>
      <c r="M7290" s="50"/>
      <c r="N7290" s="50"/>
      <c r="O7290" s="50"/>
      <c r="P7290" s="50"/>
      <c r="Q7290" s="50"/>
      <c r="R7290" s="50"/>
      <c r="S7290" s="50"/>
      <c r="T7290" s="50"/>
      <c r="U7290" s="50"/>
      <c r="V7290" s="50"/>
      <c r="W7290" s="50"/>
      <c r="X7290" s="50"/>
      <c r="Y7290" s="50"/>
      <c r="Z7290" s="50"/>
      <c r="AA7290" s="50"/>
      <c r="AB7290" s="50"/>
      <c r="AC7290" s="50"/>
      <c r="AD7290" s="50"/>
      <c r="AE7290" s="50"/>
      <c r="AF7290" s="50"/>
      <c r="AG7290" s="50"/>
      <c r="AH7290" s="50"/>
      <c r="AI7290" s="50"/>
      <c r="AJ7290" s="50"/>
      <c r="AK7290" s="50"/>
      <c r="AL7290" s="50"/>
      <c r="AM7290" s="50"/>
      <c r="AN7290" s="50"/>
      <c r="AO7290" s="50"/>
      <c r="AP7290" s="50"/>
      <c r="AQ7290" s="50"/>
      <c r="AR7290" s="50"/>
      <c r="AS7290" s="50"/>
      <c r="AT7290" s="50"/>
      <c r="AU7290" s="50"/>
      <c r="AV7290" s="50"/>
      <c r="AW7290" s="50"/>
      <c r="AX7290" s="50"/>
      <c r="AY7290" s="50"/>
      <c r="AZ7290" s="50"/>
      <c r="BA7290" s="50"/>
      <c r="BB7290" s="50"/>
      <c r="BC7290" s="50"/>
      <c r="BD7290" s="50"/>
      <c r="BE7290" s="50"/>
      <c r="BF7290" s="50"/>
      <c r="BG7290" s="50"/>
      <c r="BH7290" s="50"/>
      <c r="BI7290" s="50"/>
      <c r="BJ7290" s="50"/>
      <c r="BK7290" s="50"/>
      <c r="BL7290" s="50"/>
      <c r="BM7290" s="50"/>
      <c r="BN7290" s="50"/>
      <c r="BO7290" s="50"/>
      <c r="BP7290" s="50"/>
      <c r="BQ7290" s="50"/>
      <c r="BR7290" s="50"/>
      <c r="BS7290" s="50"/>
      <c r="BT7290" s="50"/>
      <c r="BU7290" s="50"/>
      <c r="BV7290" s="50"/>
      <c r="BW7290" s="50"/>
      <c r="BX7290" s="50"/>
      <c r="BY7290" s="50"/>
      <c r="BZ7290" s="50"/>
      <c r="CA7290" s="50"/>
      <c r="CB7290" s="50"/>
      <c r="CC7290" s="50"/>
      <c r="CD7290" s="50"/>
      <c r="CE7290" s="50"/>
      <c r="CF7290" s="50"/>
      <c r="CG7290" s="50"/>
      <c r="CH7290" s="50"/>
      <c r="CI7290" s="50"/>
      <c r="CJ7290" s="50"/>
      <c r="CK7290" s="50"/>
      <c r="CL7290" s="50"/>
      <c r="CM7290" s="50"/>
      <c r="CN7290" s="50"/>
      <c r="CO7290" s="50"/>
      <c r="CP7290" s="50"/>
      <c r="CQ7290" s="50"/>
      <c r="CR7290" s="50"/>
      <c r="CS7290" s="50"/>
      <c r="CT7290" s="50"/>
      <c r="CU7290" s="50"/>
      <c r="CV7290" s="50"/>
      <c r="CW7290" s="50"/>
      <c r="CX7290" s="50"/>
      <c r="CY7290" s="50"/>
      <c r="CZ7290" s="50"/>
      <c r="DA7290" s="50"/>
      <c r="DB7290" s="50"/>
      <c r="DC7290" s="50"/>
      <c r="DD7290" s="50"/>
      <c r="DE7290" s="50"/>
      <c r="DF7290" s="50"/>
      <c r="DG7290" s="50"/>
    </row>
    <row r="7291" spans="1:111" x14ac:dyDescent="0.2">
      <c r="A7291" s="185"/>
      <c r="B7291" s="186"/>
      <c r="C7291" s="186"/>
      <c r="D7291" s="54"/>
      <c r="E7291" s="310"/>
      <c r="F7291" s="192"/>
      <c r="G7291" s="192"/>
      <c r="H7291" s="50"/>
      <c r="I7291" s="50"/>
      <c r="J7291" s="50"/>
      <c r="K7291" s="50"/>
      <c r="L7291" s="50"/>
      <c r="M7291" s="50"/>
      <c r="N7291" s="50"/>
      <c r="O7291" s="50"/>
      <c r="P7291" s="50"/>
      <c r="Q7291" s="50"/>
      <c r="R7291" s="50"/>
      <c r="S7291" s="50"/>
      <c r="T7291" s="50"/>
      <c r="U7291" s="50"/>
      <c r="V7291" s="50"/>
      <c r="W7291" s="50"/>
      <c r="X7291" s="50"/>
      <c r="Y7291" s="50"/>
      <c r="Z7291" s="50"/>
      <c r="AA7291" s="50"/>
      <c r="AB7291" s="50"/>
      <c r="AC7291" s="50"/>
      <c r="AD7291" s="50"/>
      <c r="AE7291" s="50"/>
      <c r="AF7291" s="50"/>
      <c r="AG7291" s="50"/>
      <c r="AH7291" s="50"/>
      <c r="AI7291" s="50"/>
      <c r="AJ7291" s="50"/>
      <c r="AK7291" s="50"/>
      <c r="AL7291" s="50"/>
      <c r="AM7291" s="50"/>
      <c r="AN7291" s="50"/>
      <c r="AO7291" s="50"/>
      <c r="AP7291" s="50"/>
      <c r="AQ7291" s="50"/>
      <c r="AR7291" s="50"/>
      <c r="AS7291" s="50"/>
      <c r="AT7291" s="50"/>
      <c r="AU7291" s="50"/>
      <c r="AV7291" s="50"/>
      <c r="AW7291" s="50"/>
      <c r="AX7291" s="50"/>
      <c r="AY7291" s="50"/>
      <c r="AZ7291" s="50"/>
      <c r="BA7291" s="50"/>
      <c r="BB7291" s="50"/>
      <c r="BC7291" s="50"/>
      <c r="BD7291" s="50"/>
      <c r="BE7291" s="50"/>
      <c r="BF7291" s="50"/>
      <c r="BG7291" s="50"/>
      <c r="BH7291" s="50"/>
      <c r="BI7291" s="50"/>
      <c r="BJ7291" s="50"/>
      <c r="BK7291" s="50"/>
      <c r="BL7291" s="50"/>
      <c r="BM7291" s="50"/>
      <c r="BN7291" s="50"/>
      <c r="BO7291" s="50"/>
      <c r="BP7291" s="50"/>
      <c r="BQ7291" s="50"/>
      <c r="BR7291" s="50"/>
      <c r="BS7291" s="50"/>
      <c r="BT7291" s="50"/>
      <c r="BU7291" s="50"/>
      <c r="BV7291" s="50"/>
      <c r="BW7291" s="50"/>
      <c r="BX7291" s="50"/>
      <c r="BY7291" s="50"/>
      <c r="BZ7291" s="50"/>
      <c r="CA7291" s="50"/>
      <c r="CB7291" s="50"/>
      <c r="CC7291" s="50"/>
      <c r="CD7291" s="50"/>
      <c r="CE7291" s="50"/>
      <c r="CF7291" s="50"/>
      <c r="CG7291" s="50"/>
      <c r="CH7291" s="50"/>
      <c r="CI7291" s="50"/>
      <c r="CJ7291" s="50"/>
      <c r="CK7291" s="50"/>
      <c r="CL7291" s="50"/>
      <c r="CM7291" s="50"/>
      <c r="CN7291" s="50"/>
      <c r="CO7291" s="50"/>
      <c r="CP7291" s="50"/>
      <c r="CQ7291" s="50"/>
      <c r="CR7291" s="50"/>
      <c r="CS7291" s="50"/>
      <c r="CT7291" s="50"/>
      <c r="CU7291" s="50"/>
      <c r="CV7291" s="50"/>
      <c r="CW7291" s="50"/>
      <c r="CX7291" s="50"/>
      <c r="CY7291" s="50"/>
      <c r="CZ7291" s="50"/>
      <c r="DA7291" s="50"/>
      <c r="DB7291" s="50"/>
      <c r="DC7291" s="50"/>
      <c r="DD7291" s="50"/>
      <c r="DE7291" s="50"/>
      <c r="DF7291" s="50"/>
      <c r="DG7291" s="50"/>
    </row>
    <row r="7292" spans="1:111" x14ac:dyDescent="0.2">
      <c r="A7292" s="185"/>
      <c r="B7292" s="186"/>
      <c r="C7292" s="186"/>
      <c r="D7292" s="54"/>
      <c r="E7292" s="310"/>
      <c r="F7292" s="192"/>
      <c r="G7292" s="192"/>
      <c r="H7292" s="50"/>
      <c r="I7292" s="50"/>
      <c r="J7292" s="50"/>
      <c r="K7292" s="50"/>
      <c r="L7292" s="50"/>
      <c r="M7292" s="50"/>
      <c r="N7292" s="50"/>
      <c r="O7292" s="50"/>
      <c r="P7292" s="50"/>
      <c r="Q7292" s="50"/>
      <c r="R7292" s="50"/>
      <c r="S7292" s="50"/>
      <c r="T7292" s="50"/>
      <c r="U7292" s="50"/>
      <c r="V7292" s="50"/>
      <c r="W7292" s="50"/>
      <c r="X7292" s="50"/>
      <c r="Y7292" s="50"/>
      <c r="Z7292" s="50"/>
      <c r="AA7292" s="50"/>
      <c r="AB7292" s="50"/>
      <c r="AC7292" s="50"/>
      <c r="AD7292" s="50"/>
      <c r="AE7292" s="50"/>
      <c r="AF7292" s="50"/>
      <c r="AG7292" s="50"/>
      <c r="AH7292" s="50"/>
      <c r="AI7292" s="50"/>
      <c r="AJ7292" s="50"/>
      <c r="AK7292" s="50"/>
      <c r="AL7292" s="50"/>
      <c r="AM7292" s="50"/>
      <c r="AN7292" s="50"/>
      <c r="AO7292" s="50"/>
      <c r="AP7292" s="50"/>
      <c r="AQ7292" s="50"/>
      <c r="AR7292" s="50"/>
      <c r="AS7292" s="50"/>
      <c r="AT7292" s="50"/>
      <c r="AU7292" s="50"/>
      <c r="AV7292" s="50"/>
      <c r="AW7292" s="50"/>
      <c r="AX7292" s="50"/>
      <c r="AY7292" s="50"/>
      <c r="AZ7292" s="50"/>
      <c r="BA7292" s="50"/>
      <c r="BB7292" s="50"/>
      <c r="BC7292" s="50"/>
      <c r="BD7292" s="50"/>
      <c r="BE7292" s="50"/>
      <c r="BF7292" s="50"/>
      <c r="BG7292" s="50"/>
      <c r="BH7292" s="50"/>
      <c r="BI7292" s="50"/>
      <c r="BJ7292" s="50"/>
      <c r="BK7292" s="50"/>
      <c r="BL7292" s="50"/>
      <c r="BM7292" s="50"/>
      <c r="BN7292" s="50"/>
      <c r="BO7292" s="50"/>
      <c r="BP7292" s="50"/>
      <c r="BQ7292" s="50"/>
      <c r="BR7292" s="50"/>
      <c r="BS7292" s="50"/>
      <c r="BT7292" s="50"/>
      <c r="BU7292" s="50"/>
      <c r="BV7292" s="50"/>
      <c r="BW7292" s="50"/>
      <c r="BX7292" s="50"/>
      <c r="BY7292" s="50"/>
      <c r="BZ7292" s="50"/>
      <c r="CA7292" s="50"/>
      <c r="CB7292" s="50"/>
      <c r="CC7292" s="50"/>
      <c r="CD7292" s="50"/>
      <c r="CE7292" s="50"/>
      <c r="CF7292" s="50"/>
      <c r="CG7292" s="50"/>
      <c r="CH7292" s="50"/>
      <c r="CI7292" s="50"/>
      <c r="CJ7292" s="50"/>
      <c r="CK7292" s="50"/>
      <c r="CL7292" s="50"/>
      <c r="CM7292" s="50"/>
      <c r="CN7292" s="50"/>
      <c r="CO7292" s="50"/>
      <c r="CP7292" s="50"/>
      <c r="CQ7292" s="50"/>
      <c r="CR7292" s="50"/>
      <c r="CS7292" s="50"/>
      <c r="CT7292" s="50"/>
      <c r="CU7292" s="50"/>
      <c r="CV7292" s="50"/>
      <c r="CW7292" s="50"/>
      <c r="CX7292" s="50"/>
      <c r="CY7292" s="50"/>
      <c r="CZ7292" s="50"/>
      <c r="DA7292" s="50"/>
      <c r="DB7292" s="50"/>
      <c r="DC7292" s="50"/>
      <c r="DD7292" s="50"/>
      <c r="DE7292" s="50"/>
      <c r="DF7292" s="50"/>
      <c r="DG7292" s="50"/>
    </row>
    <row r="7293" spans="1:111" x14ac:dyDescent="0.2">
      <c r="A7293" s="185"/>
      <c r="B7293" s="186"/>
      <c r="C7293" s="186"/>
      <c r="D7293" s="54"/>
      <c r="E7293" s="310"/>
      <c r="F7293" s="192"/>
      <c r="G7293" s="192"/>
      <c r="H7293" s="50"/>
      <c r="I7293" s="50"/>
      <c r="J7293" s="50"/>
      <c r="K7293" s="50"/>
      <c r="L7293" s="50"/>
      <c r="M7293" s="50"/>
      <c r="N7293" s="50"/>
      <c r="O7293" s="50"/>
      <c r="P7293" s="50"/>
      <c r="Q7293" s="50"/>
      <c r="R7293" s="50"/>
      <c r="S7293" s="50"/>
      <c r="T7293" s="50"/>
      <c r="U7293" s="50"/>
      <c r="V7293" s="50"/>
      <c r="W7293" s="50"/>
      <c r="X7293" s="50"/>
      <c r="Y7293" s="50"/>
      <c r="Z7293" s="50"/>
      <c r="AA7293" s="50"/>
      <c r="AB7293" s="50"/>
      <c r="AC7293" s="50"/>
      <c r="AD7293" s="50"/>
      <c r="AE7293" s="50"/>
      <c r="AF7293" s="50"/>
      <c r="AG7293" s="50"/>
      <c r="AH7293" s="50"/>
      <c r="AI7293" s="50"/>
      <c r="AJ7293" s="50"/>
      <c r="AK7293" s="50"/>
      <c r="AL7293" s="50"/>
      <c r="AM7293" s="50"/>
      <c r="AN7293" s="50"/>
      <c r="AO7293" s="50"/>
      <c r="AP7293" s="50"/>
      <c r="AQ7293" s="50"/>
      <c r="AR7293" s="50"/>
      <c r="AS7293" s="50"/>
      <c r="AT7293" s="50"/>
      <c r="AU7293" s="50"/>
      <c r="AV7293" s="50"/>
      <c r="AW7293" s="50"/>
      <c r="AX7293" s="50"/>
      <c r="AY7293" s="50"/>
      <c r="AZ7293" s="50"/>
      <c r="BA7293" s="50"/>
      <c r="BB7293" s="50"/>
      <c r="BC7293" s="50"/>
      <c r="BD7293" s="50"/>
      <c r="BE7293" s="50"/>
      <c r="BF7293" s="50"/>
      <c r="BG7293" s="50"/>
      <c r="BH7293" s="50"/>
      <c r="BI7293" s="50"/>
      <c r="BJ7293" s="50"/>
      <c r="BK7293" s="50"/>
      <c r="BL7293" s="50"/>
      <c r="BM7293" s="50"/>
      <c r="BN7293" s="50"/>
      <c r="BO7293" s="50"/>
      <c r="BP7293" s="50"/>
      <c r="BQ7293" s="50"/>
      <c r="BR7293" s="50"/>
      <c r="BS7293" s="50"/>
      <c r="BT7293" s="50"/>
      <c r="BU7293" s="50"/>
      <c r="BV7293" s="50"/>
      <c r="BW7293" s="50"/>
      <c r="BX7293" s="50"/>
      <c r="BY7293" s="50"/>
      <c r="BZ7293" s="50"/>
      <c r="CA7293" s="50"/>
      <c r="CB7293" s="50"/>
      <c r="CC7293" s="50"/>
      <c r="CD7293" s="50"/>
      <c r="CE7293" s="50"/>
      <c r="CF7293" s="50"/>
      <c r="CG7293" s="50"/>
      <c r="CH7293" s="50"/>
      <c r="CI7293" s="50"/>
      <c r="CJ7293" s="50"/>
      <c r="CK7293" s="50"/>
      <c r="CL7293" s="50"/>
      <c r="CM7293" s="50"/>
      <c r="CN7293" s="50"/>
      <c r="CO7293" s="50"/>
      <c r="CP7293" s="50"/>
      <c r="CQ7293" s="50"/>
      <c r="CR7293" s="50"/>
      <c r="CS7293" s="50"/>
      <c r="CT7293" s="50"/>
      <c r="CU7293" s="50"/>
      <c r="CV7293" s="50"/>
      <c r="CW7293" s="50"/>
      <c r="CX7293" s="50"/>
      <c r="CY7293" s="50"/>
      <c r="CZ7293" s="50"/>
      <c r="DA7293" s="50"/>
      <c r="DB7293" s="50"/>
      <c r="DC7293" s="50"/>
      <c r="DD7293" s="50"/>
      <c r="DE7293" s="50"/>
      <c r="DF7293" s="50"/>
      <c r="DG7293" s="50"/>
    </row>
    <row r="7294" spans="1:111" x14ac:dyDescent="0.2">
      <c r="A7294" s="185"/>
      <c r="B7294" s="186"/>
      <c r="C7294" s="186"/>
      <c r="D7294" s="54"/>
      <c r="E7294" s="310"/>
      <c r="F7294" s="192"/>
      <c r="G7294" s="192"/>
      <c r="H7294" s="50"/>
      <c r="I7294" s="50"/>
      <c r="J7294" s="50"/>
      <c r="K7294" s="50"/>
      <c r="L7294" s="50"/>
      <c r="M7294" s="50"/>
      <c r="N7294" s="50"/>
      <c r="O7294" s="50"/>
      <c r="P7294" s="50"/>
      <c r="Q7294" s="50"/>
      <c r="R7294" s="50"/>
      <c r="S7294" s="50"/>
      <c r="T7294" s="50"/>
      <c r="U7294" s="50"/>
      <c r="V7294" s="50"/>
      <c r="W7294" s="50"/>
      <c r="X7294" s="50"/>
      <c r="Y7294" s="50"/>
      <c r="Z7294" s="50"/>
      <c r="AA7294" s="50"/>
      <c r="AB7294" s="50"/>
      <c r="AC7294" s="50"/>
      <c r="AD7294" s="50"/>
      <c r="AE7294" s="50"/>
      <c r="AF7294" s="50"/>
      <c r="AG7294" s="50"/>
      <c r="AH7294" s="50"/>
      <c r="AI7294" s="50"/>
      <c r="AJ7294" s="50"/>
      <c r="AK7294" s="50"/>
      <c r="AL7294" s="50"/>
      <c r="AM7294" s="50"/>
      <c r="AN7294" s="50"/>
      <c r="AO7294" s="50"/>
      <c r="AP7294" s="50"/>
      <c r="AQ7294" s="50"/>
      <c r="AR7294" s="50"/>
      <c r="AS7294" s="50"/>
      <c r="AT7294" s="50"/>
      <c r="AU7294" s="50"/>
      <c r="AV7294" s="50"/>
      <c r="AW7294" s="50"/>
      <c r="AX7294" s="50"/>
      <c r="AY7294" s="50"/>
      <c r="AZ7294" s="50"/>
      <c r="BA7294" s="50"/>
      <c r="BB7294" s="50"/>
      <c r="BC7294" s="50"/>
      <c r="BD7294" s="50"/>
      <c r="BE7294" s="50"/>
      <c r="BF7294" s="50"/>
      <c r="BG7294" s="50"/>
      <c r="BH7294" s="50"/>
      <c r="BI7294" s="50"/>
      <c r="BJ7294" s="50"/>
      <c r="BK7294" s="50"/>
      <c r="BL7294" s="50"/>
      <c r="BM7294" s="50"/>
      <c r="BN7294" s="50"/>
      <c r="BO7294" s="50"/>
      <c r="BP7294" s="50"/>
      <c r="BQ7294" s="50"/>
      <c r="BR7294" s="50"/>
      <c r="BS7294" s="50"/>
      <c r="BT7294" s="50"/>
      <c r="BU7294" s="50"/>
      <c r="BV7294" s="50"/>
      <c r="BW7294" s="50"/>
      <c r="BX7294" s="50"/>
      <c r="BY7294" s="50"/>
      <c r="BZ7294" s="50"/>
      <c r="CA7294" s="50"/>
      <c r="CB7294" s="50"/>
      <c r="CC7294" s="50"/>
      <c r="CD7294" s="50"/>
      <c r="CE7294" s="50"/>
      <c r="CF7294" s="50"/>
      <c r="CG7294" s="50"/>
      <c r="CH7294" s="50"/>
      <c r="CI7294" s="50"/>
      <c r="CJ7294" s="50"/>
      <c r="CK7294" s="50"/>
      <c r="CL7294" s="50"/>
      <c r="CM7294" s="50"/>
      <c r="CN7294" s="50"/>
      <c r="CO7294" s="50"/>
      <c r="CP7294" s="50"/>
      <c r="CQ7294" s="50"/>
      <c r="CR7294" s="50"/>
      <c r="CS7294" s="50"/>
      <c r="CT7294" s="50"/>
      <c r="CU7294" s="50"/>
      <c r="CV7294" s="50"/>
      <c r="CW7294" s="50"/>
      <c r="CX7294" s="50"/>
      <c r="CY7294" s="50"/>
      <c r="CZ7294" s="50"/>
      <c r="DA7294" s="50"/>
      <c r="DB7294" s="50"/>
      <c r="DC7294" s="50"/>
      <c r="DD7294" s="50"/>
      <c r="DE7294" s="50"/>
      <c r="DF7294" s="50"/>
      <c r="DG7294" s="50"/>
    </row>
    <row r="7295" spans="1:111" x14ac:dyDescent="0.2">
      <c r="A7295" s="185"/>
      <c r="B7295" s="186"/>
      <c r="C7295" s="186"/>
      <c r="D7295" s="54"/>
      <c r="E7295" s="310"/>
      <c r="F7295" s="192"/>
      <c r="G7295" s="192"/>
      <c r="H7295" s="50"/>
      <c r="I7295" s="50"/>
      <c r="J7295" s="50"/>
      <c r="K7295" s="50"/>
      <c r="L7295" s="50"/>
      <c r="M7295" s="50"/>
      <c r="N7295" s="50"/>
      <c r="O7295" s="50"/>
      <c r="P7295" s="50"/>
      <c r="Q7295" s="50"/>
      <c r="R7295" s="50"/>
      <c r="S7295" s="50"/>
      <c r="T7295" s="50"/>
      <c r="U7295" s="50"/>
      <c r="V7295" s="50"/>
      <c r="W7295" s="50"/>
      <c r="X7295" s="50"/>
      <c r="Y7295" s="50"/>
      <c r="Z7295" s="50"/>
      <c r="AA7295" s="50"/>
      <c r="AB7295" s="50"/>
      <c r="AC7295" s="50"/>
      <c r="AD7295" s="50"/>
      <c r="AE7295" s="50"/>
      <c r="AF7295" s="50"/>
      <c r="AG7295" s="50"/>
      <c r="AH7295" s="50"/>
      <c r="AI7295" s="50"/>
      <c r="AJ7295" s="50"/>
      <c r="AK7295" s="50"/>
      <c r="AL7295" s="50"/>
      <c r="AM7295" s="50"/>
      <c r="AN7295" s="50"/>
      <c r="AO7295" s="50"/>
      <c r="AP7295" s="50"/>
      <c r="AQ7295" s="50"/>
      <c r="AR7295" s="50"/>
      <c r="AS7295" s="50"/>
      <c r="AT7295" s="50"/>
      <c r="AU7295" s="50"/>
      <c r="AV7295" s="50"/>
      <c r="AW7295" s="50"/>
      <c r="AX7295" s="50"/>
      <c r="AY7295" s="50"/>
      <c r="AZ7295" s="50"/>
      <c r="BA7295" s="50"/>
      <c r="BB7295" s="50"/>
      <c r="BC7295" s="50"/>
      <c r="BD7295" s="50"/>
      <c r="BE7295" s="50"/>
      <c r="BF7295" s="50"/>
      <c r="BG7295" s="50"/>
      <c r="BH7295" s="50"/>
      <c r="BI7295" s="50"/>
      <c r="BJ7295" s="50"/>
      <c r="BK7295" s="50"/>
      <c r="BL7295" s="50"/>
      <c r="BM7295" s="50"/>
      <c r="BN7295" s="50"/>
      <c r="BO7295" s="50"/>
      <c r="BP7295" s="50"/>
      <c r="BQ7295" s="50"/>
      <c r="BR7295" s="50"/>
      <c r="BS7295" s="50"/>
      <c r="BT7295" s="50"/>
      <c r="BU7295" s="50"/>
      <c r="BV7295" s="50"/>
      <c r="BW7295" s="50"/>
      <c r="BX7295" s="50"/>
      <c r="BY7295" s="50"/>
      <c r="BZ7295" s="50"/>
      <c r="CA7295" s="50"/>
      <c r="CB7295" s="50"/>
      <c r="CC7295" s="50"/>
      <c r="CD7295" s="50"/>
      <c r="CE7295" s="50"/>
      <c r="CF7295" s="50"/>
      <c r="CG7295" s="50"/>
      <c r="CH7295" s="50"/>
      <c r="CI7295" s="50"/>
      <c r="CJ7295" s="50"/>
      <c r="CK7295" s="50"/>
      <c r="CL7295" s="50"/>
      <c r="CM7295" s="50"/>
      <c r="CN7295" s="50"/>
      <c r="CO7295" s="50"/>
      <c r="CP7295" s="50"/>
      <c r="CQ7295" s="50"/>
      <c r="CR7295" s="50"/>
      <c r="CS7295" s="50"/>
      <c r="CT7295" s="50"/>
      <c r="CU7295" s="50"/>
      <c r="CV7295" s="50"/>
      <c r="CW7295" s="50"/>
      <c r="CX7295" s="50"/>
      <c r="CY7295" s="50"/>
      <c r="CZ7295" s="50"/>
      <c r="DA7295" s="50"/>
      <c r="DB7295" s="50"/>
      <c r="DC7295" s="50"/>
      <c r="DD7295" s="50"/>
      <c r="DE7295" s="50"/>
      <c r="DF7295" s="50"/>
      <c r="DG7295" s="50"/>
    </row>
    <row r="7296" spans="1:111" x14ac:dyDescent="0.2">
      <c r="A7296" s="185"/>
      <c r="B7296" s="186"/>
      <c r="C7296" s="186"/>
      <c r="D7296" s="54"/>
      <c r="E7296" s="310"/>
      <c r="F7296" s="192"/>
      <c r="G7296" s="192"/>
      <c r="H7296" s="50"/>
      <c r="I7296" s="50"/>
      <c r="J7296" s="50"/>
      <c r="K7296" s="50"/>
      <c r="L7296" s="50"/>
      <c r="M7296" s="50"/>
      <c r="N7296" s="50"/>
      <c r="O7296" s="50"/>
      <c r="P7296" s="50"/>
      <c r="Q7296" s="50"/>
      <c r="R7296" s="50"/>
      <c r="S7296" s="50"/>
      <c r="T7296" s="50"/>
      <c r="U7296" s="50"/>
      <c r="V7296" s="50"/>
      <c r="W7296" s="50"/>
      <c r="X7296" s="50"/>
      <c r="Y7296" s="50"/>
      <c r="Z7296" s="50"/>
      <c r="AA7296" s="50"/>
      <c r="AB7296" s="50"/>
      <c r="AC7296" s="50"/>
      <c r="AD7296" s="50"/>
      <c r="AE7296" s="50"/>
      <c r="AF7296" s="50"/>
      <c r="AG7296" s="50"/>
      <c r="AH7296" s="50"/>
      <c r="AI7296" s="50"/>
      <c r="AJ7296" s="50"/>
      <c r="AK7296" s="50"/>
      <c r="AL7296" s="50"/>
      <c r="AM7296" s="50"/>
      <c r="AN7296" s="50"/>
      <c r="AO7296" s="50"/>
      <c r="AP7296" s="50"/>
      <c r="AQ7296" s="50"/>
      <c r="AR7296" s="50"/>
      <c r="AS7296" s="50"/>
      <c r="AT7296" s="50"/>
      <c r="AU7296" s="50"/>
      <c r="AV7296" s="50"/>
      <c r="AW7296" s="50"/>
      <c r="AX7296" s="50"/>
      <c r="AY7296" s="50"/>
      <c r="AZ7296" s="50"/>
      <c r="BA7296" s="50"/>
      <c r="BB7296" s="50"/>
      <c r="BC7296" s="50"/>
      <c r="BD7296" s="50"/>
      <c r="BE7296" s="50"/>
      <c r="BF7296" s="50"/>
      <c r="BG7296" s="50"/>
      <c r="BH7296" s="50"/>
      <c r="BI7296" s="50"/>
      <c r="BJ7296" s="50"/>
      <c r="BK7296" s="50"/>
      <c r="BL7296" s="50"/>
      <c r="BM7296" s="50"/>
      <c r="BN7296" s="50"/>
      <c r="BO7296" s="50"/>
      <c r="BP7296" s="50"/>
      <c r="BQ7296" s="50"/>
      <c r="BR7296" s="50"/>
      <c r="BS7296" s="50"/>
      <c r="BT7296" s="50"/>
      <c r="BU7296" s="50"/>
      <c r="BV7296" s="50"/>
      <c r="BW7296" s="50"/>
      <c r="BX7296" s="50"/>
      <c r="BY7296" s="50"/>
      <c r="BZ7296" s="50"/>
      <c r="CA7296" s="50"/>
      <c r="CB7296" s="50"/>
      <c r="CC7296" s="50"/>
      <c r="CD7296" s="50"/>
      <c r="CE7296" s="50"/>
      <c r="CF7296" s="50"/>
      <c r="CG7296" s="50"/>
      <c r="CH7296" s="50"/>
      <c r="CI7296" s="50"/>
      <c r="CJ7296" s="50"/>
      <c r="CK7296" s="50"/>
      <c r="CL7296" s="50"/>
      <c r="CM7296" s="50"/>
      <c r="CN7296" s="50"/>
      <c r="CO7296" s="50"/>
      <c r="CP7296" s="50"/>
      <c r="CQ7296" s="50"/>
      <c r="CR7296" s="50"/>
      <c r="CS7296" s="50"/>
      <c r="CT7296" s="50"/>
      <c r="CU7296" s="50"/>
      <c r="CV7296" s="50"/>
      <c r="CW7296" s="50"/>
      <c r="CX7296" s="50"/>
      <c r="CY7296" s="50"/>
      <c r="CZ7296" s="50"/>
      <c r="DA7296" s="50"/>
      <c r="DB7296" s="50"/>
      <c r="DC7296" s="50"/>
      <c r="DD7296" s="50"/>
      <c r="DE7296" s="50"/>
      <c r="DF7296" s="50"/>
      <c r="DG7296" s="50"/>
    </row>
    <row r="7297" spans="1:111" x14ac:dyDescent="0.2">
      <c r="A7297" s="185"/>
      <c r="B7297" s="186"/>
      <c r="C7297" s="186"/>
      <c r="D7297" s="54"/>
      <c r="E7297" s="310"/>
      <c r="F7297" s="192"/>
      <c r="G7297" s="192"/>
      <c r="H7297" s="50"/>
      <c r="I7297" s="50"/>
      <c r="J7297" s="50"/>
      <c r="K7297" s="50"/>
      <c r="L7297" s="50"/>
      <c r="M7297" s="50"/>
      <c r="N7297" s="50"/>
      <c r="O7297" s="50"/>
      <c r="P7297" s="50"/>
      <c r="Q7297" s="50"/>
      <c r="R7297" s="50"/>
      <c r="S7297" s="50"/>
      <c r="T7297" s="50"/>
      <c r="U7297" s="50"/>
      <c r="V7297" s="50"/>
      <c r="W7297" s="50"/>
      <c r="X7297" s="50"/>
      <c r="Y7297" s="50"/>
      <c r="Z7297" s="50"/>
      <c r="AA7297" s="50"/>
      <c r="AB7297" s="50"/>
      <c r="AC7297" s="50"/>
      <c r="AD7297" s="50"/>
      <c r="AE7297" s="50"/>
      <c r="AF7297" s="50"/>
      <c r="AG7297" s="50"/>
      <c r="AH7297" s="50"/>
      <c r="AI7297" s="50"/>
      <c r="AJ7297" s="50"/>
      <c r="AK7297" s="50"/>
      <c r="AL7297" s="50"/>
      <c r="AM7297" s="50"/>
      <c r="AN7297" s="50"/>
      <c r="AO7297" s="50"/>
      <c r="AP7297" s="50"/>
      <c r="AQ7297" s="50"/>
      <c r="AR7297" s="50"/>
      <c r="AS7297" s="50"/>
      <c r="AT7297" s="50"/>
      <c r="AU7297" s="50"/>
      <c r="AV7297" s="50"/>
      <c r="AW7297" s="50"/>
      <c r="AX7297" s="50"/>
      <c r="AY7297" s="50"/>
      <c r="AZ7297" s="50"/>
      <c r="BA7297" s="50"/>
      <c r="BB7297" s="50"/>
      <c r="BC7297" s="50"/>
      <c r="BD7297" s="50"/>
      <c r="BE7297" s="50"/>
      <c r="BF7297" s="50"/>
      <c r="BG7297" s="50"/>
      <c r="BH7297" s="50"/>
      <c r="BI7297" s="50"/>
      <c r="BJ7297" s="50"/>
      <c r="BK7297" s="50"/>
      <c r="BL7297" s="50"/>
      <c r="BM7297" s="50"/>
      <c r="BN7297" s="50"/>
      <c r="BO7297" s="50"/>
      <c r="BP7297" s="50"/>
      <c r="BQ7297" s="50"/>
      <c r="BR7297" s="50"/>
      <c r="BS7297" s="50"/>
      <c r="BT7297" s="50"/>
      <c r="BU7297" s="50"/>
      <c r="BV7297" s="50"/>
      <c r="BW7297" s="50"/>
      <c r="BX7297" s="50"/>
      <c r="BY7297" s="50"/>
      <c r="BZ7297" s="50"/>
      <c r="CA7297" s="50"/>
      <c r="CB7297" s="50"/>
      <c r="CC7297" s="50"/>
      <c r="CD7297" s="50"/>
      <c r="CE7297" s="50"/>
      <c r="CF7297" s="50"/>
      <c r="CG7297" s="50"/>
      <c r="CH7297" s="50"/>
      <c r="CI7297" s="50"/>
      <c r="CJ7297" s="50"/>
      <c r="CK7297" s="50"/>
      <c r="CL7297" s="50"/>
      <c r="CM7297" s="50"/>
      <c r="CN7297" s="50"/>
      <c r="CO7297" s="50"/>
      <c r="CP7297" s="50"/>
      <c r="CQ7297" s="50"/>
      <c r="CR7297" s="50"/>
      <c r="CS7297" s="50"/>
      <c r="CT7297" s="50"/>
      <c r="CU7297" s="50"/>
      <c r="CV7297" s="50"/>
      <c r="CW7297" s="50"/>
      <c r="CX7297" s="50"/>
      <c r="CY7297" s="50"/>
      <c r="CZ7297" s="50"/>
      <c r="DA7297" s="50"/>
      <c r="DB7297" s="50"/>
      <c r="DC7297" s="50"/>
      <c r="DD7297" s="50"/>
      <c r="DE7297" s="50"/>
      <c r="DF7297" s="50"/>
      <c r="DG7297" s="50"/>
    </row>
    <row r="7298" spans="1:111" x14ac:dyDescent="0.2">
      <c r="A7298" s="185"/>
      <c r="B7298" s="186"/>
      <c r="C7298" s="186"/>
      <c r="D7298" s="54"/>
      <c r="E7298" s="310"/>
      <c r="F7298" s="192"/>
      <c r="G7298" s="192"/>
      <c r="H7298" s="50"/>
      <c r="I7298" s="50"/>
      <c r="J7298" s="50"/>
      <c r="K7298" s="50"/>
      <c r="L7298" s="50"/>
      <c r="M7298" s="50"/>
      <c r="N7298" s="50"/>
      <c r="O7298" s="50"/>
      <c r="P7298" s="50"/>
      <c r="Q7298" s="50"/>
      <c r="R7298" s="50"/>
      <c r="S7298" s="50"/>
      <c r="T7298" s="50"/>
      <c r="U7298" s="50"/>
      <c r="V7298" s="50"/>
      <c r="W7298" s="50"/>
      <c r="X7298" s="50"/>
      <c r="Y7298" s="50"/>
      <c r="Z7298" s="50"/>
      <c r="AA7298" s="50"/>
      <c r="AB7298" s="50"/>
      <c r="AC7298" s="50"/>
      <c r="AD7298" s="50"/>
      <c r="AE7298" s="50"/>
      <c r="AF7298" s="50"/>
      <c r="AG7298" s="50"/>
      <c r="AH7298" s="50"/>
      <c r="AI7298" s="50"/>
      <c r="AJ7298" s="50"/>
      <c r="AK7298" s="50"/>
      <c r="AL7298" s="50"/>
      <c r="AM7298" s="50"/>
      <c r="AN7298" s="50"/>
      <c r="AO7298" s="50"/>
      <c r="AP7298" s="50"/>
      <c r="AQ7298" s="50"/>
      <c r="AR7298" s="50"/>
      <c r="AS7298" s="50"/>
      <c r="AT7298" s="50"/>
      <c r="AU7298" s="50"/>
      <c r="AV7298" s="50"/>
      <c r="AW7298" s="50"/>
      <c r="AX7298" s="50"/>
      <c r="AY7298" s="50"/>
      <c r="AZ7298" s="50"/>
      <c r="BA7298" s="50"/>
      <c r="BB7298" s="50"/>
      <c r="BC7298" s="50"/>
      <c r="BD7298" s="50"/>
      <c r="BE7298" s="50"/>
      <c r="BF7298" s="50"/>
      <c r="BG7298" s="50"/>
      <c r="BH7298" s="50"/>
      <c r="BI7298" s="50"/>
      <c r="BJ7298" s="50"/>
      <c r="BK7298" s="50"/>
      <c r="BL7298" s="50"/>
      <c r="BM7298" s="50"/>
      <c r="BN7298" s="50"/>
      <c r="BO7298" s="50"/>
      <c r="BP7298" s="50"/>
      <c r="BQ7298" s="50"/>
      <c r="BR7298" s="50"/>
      <c r="BS7298" s="50"/>
      <c r="BT7298" s="50"/>
      <c r="BU7298" s="50"/>
      <c r="BV7298" s="50"/>
      <c r="BW7298" s="50"/>
      <c r="BX7298" s="50"/>
      <c r="BY7298" s="50"/>
      <c r="BZ7298" s="50"/>
      <c r="CA7298" s="50"/>
      <c r="CB7298" s="50"/>
      <c r="CC7298" s="50"/>
      <c r="CD7298" s="50"/>
      <c r="CE7298" s="50"/>
      <c r="CF7298" s="50"/>
      <c r="CG7298" s="50"/>
      <c r="CH7298" s="50"/>
      <c r="CI7298" s="50"/>
      <c r="CJ7298" s="50"/>
      <c r="CK7298" s="50"/>
      <c r="CL7298" s="50"/>
      <c r="CM7298" s="50"/>
      <c r="CN7298" s="50"/>
      <c r="CO7298" s="50"/>
      <c r="CP7298" s="50"/>
      <c r="CQ7298" s="50"/>
      <c r="CR7298" s="50"/>
      <c r="CS7298" s="50"/>
      <c r="CT7298" s="50"/>
      <c r="CU7298" s="50"/>
      <c r="CV7298" s="50"/>
      <c r="CW7298" s="50"/>
      <c r="CX7298" s="50"/>
      <c r="CY7298" s="50"/>
      <c r="CZ7298" s="50"/>
      <c r="DA7298" s="50"/>
      <c r="DB7298" s="50"/>
      <c r="DC7298" s="50"/>
      <c r="DD7298" s="50"/>
      <c r="DE7298" s="50"/>
      <c r="DF7298" s="50"/>
      <c r="DG7298" s="50"/>
    </row>
    <row r="7299" spans="1:111" x14ac:dyDescent="0.2">
      <c r="A7299" s="185"/>
      <c r="B7299" s="186"/>
      <c r="C7299" s="186"/>
      <c r="D7299" s="54"/>
      <c r="E7299" s="310"/>
      <c r="F7299" s="192"/>
      <c r="G7299" s="192"/>
      <c r="H7299" s="50"/>
      <c r="I7299" s="50"/>
      <c r="J7299" s="50"/>
      <c r="K7299" s="50"/>
      <c r="L7299" s="50"/>
      <c r="M7299" s="50"/>
      <c r="N7299" s="50"/>
      <c r="O7299" s="50"/>
      <c r="P7299" s="50"/>
      <c r="Q7299" s="50"/>
      <c r="R7299" s="50"/>
      <c r="S7299" s="50"/>
      <c r="T7299" s="50"/>
      <c r="U7299" s="50"/>
      <c r="V7299" s="50"/>
      <c r="W7299" s="50"/>
      <c r="X7299" s="50"/>
      <c r="Y7299" s="50"/>
      <c r="Z7299" s="50"/>
      <c r="AA7299" s="50"/>
      <c r="AB7299" s="50"/>
      <c r="AC7299" s="50"/>
      <c r="AD7299" s="50"/>
      <c r="AE7299" s="50"/>
      <c r="AF7299" s="50"/>
      <c r="AG7299" s="50"/>
      <c r="AH7299" s="50"/>
      <c r="AI7299" s="50"/>
      <c r="AJ7299" s="50"/>
      <c r="AK7299" s="50"/>
      <c r="AL7299" s="50"/>
      <c r="AM7299" s="50"/>
      <c r="AN7299" s="50"/>
      <c r="AO7299" s="50"/>
      <c r="AP7299" s="50"/>
      <c r="AQ7299" s="50"/>
      <c r="AR7299" s="50"/>
      <c r="AS7299" s="50"/>
      <c r="AT7299" s="50"/>
      <c r="AU7299" s="50"/>
      <c r="AV7299" s="50"/>
      <c r="AW7299" s="50"/>
      <c r="AX7299" s="50"/>
      <c r="AY7299" s="50"/>
      <c r="AZ7299" s="50"/>
      <c r="BA7299" s="50"/>
      <c r="BB7299" s="50"/>
      <c r="BC7299" s="50"/>
      <c r="BD7299" s="50"/>
      <c r="BE7299" s="50"/>
      <c r="BF7299" s="50"/>
      <c r="BG7299" s="50"/>
      <c r="BH7299" s="50"/>
      <c r="BI7299" s="50"/>
      <c r="BJ7299" s="50"/>
      <c r="BK7299" s="50"/>
      <c r="BL7299" s="50"/>
      <c r="BM7299" s="50"/>
      <c r="BN7299" s="50"/>
      <c r="BO7299" s="50"/>
      <c r="BP7299" s="50"/>
      <c r="BQ7299" s="50"/>
      <c r="BR7299" s="50"/>
      <c r="BS7299" s="50"/>
      <c r="BT7299" s="50"/>
      <c r="BU7299" s="50"/>
      <c r="BV7299" s="50"/>
      <c r="BW7299" s="50"/>
      <c r="BX7299" s="50"/>
      <c r="BY7299" s="50"/>
      <c r="BZ7299" s="50"/>
      <c r="CA7299" s="50"/>
      <c r="CB7299" s="50"/>
      <c r="CC7299" s="50"/>
      <c r="CD7299" s="50"/>
      <c r="CE7299" s="50"/>
      <c r="CF7299" s="50"/>
      <c r="CG7299" s="50"/>
      <c r="CH7299" s="50"/>
      <c r="CI7299" s="50"/>
      <c r="CJ7299" s="50"/>
      <c r="CK7299" s="50"/>
      <c r="CL7299" s="50"/>
      <c r="CM7299" s="50"/>
      <c r="CN7299" s="50"/>
      <c r="CO7299" s="50"/>
      <c r="CP7299" s="50"/>
      <c r="CQ7299" s="50"/>
      <c r="CR7299" s="50"/>
      <c r="CS7299" s="50"/>
      <c r="CT7299" s="50"/>
      <c r="CU7299" s="50"/>
      <c r="CV7299" s="50"/>
      <c r="CW7299" s="50"/>
      <c r="CX7299" s="50"/>
      <c r="CY7299" s="50"/>
      <c r="CZ7299" s="50"/>
      <c r="DA7299" s="50"/>
      <c r="DB7299" s="50"/>
      <c r="DC7299" s="50"/>
      <c r="DD7299" s="50"/>
      <c r="DE7299" s="50"/>
      <c r="DF7299" s="50"/>
      <c r="DG7299" s="50"/>
    </row>
    <row r="7300" spans="1:111" x14ac:dyDescent="0.2">
      <c r="A7300" s="185"/>
      <c r="B7300" s="186"/>
      <c r="C7300" s="186"/>
      <c r="D7300" s="54"/>
      <c r="E7300" s="310"/>
      <c r="F7300" s="192"/>
      <c r="G7300" s="192"/>
      <c r="H7300" s="50"/>
      <c r="I7300" s="50"/>
      <c r="J7300" s="50"/>
      <c r="K7300" s="50"/>
      <c r="L7300" s="50"/>
      <c r="M7300" s="50"/>
      <c r="N7300" s="50"/>
      <c r="O7300" s="50"/>
      <c r="P7300" s="50"/>
      <c r="Q7300" s="50"/>
      <c r="R7300" s="50"/>
      <c r="S7300" s="50"/>
      <c r="T7300" s="50"/>
      <c r="U7300" s="50"/>
      <c r="V7300" s="50"/>
      <c r="W7300" s="50"/>
      <c r="X7300" s="50"/>
      <c r="Y7300" s="50"/>
      <c r="Z7300" s="50"/>
      <c r="AA7300" s="50"/>
      <c r="AB7300" s="50"/>
      <c r="AC7300" s="50"/>
      <c r="AD7300" s="50"/>
      <c r="AE7300" s="50"/>
      <c r="AF7300" s="50"/>
      <c r="AG7300" s="50"/>
      <c r="AH7300" s="50"/>
      <c r="AI7300" s="50"/>
      <c r="AJ7300" s="50"/>
      <c r="AK7300" s="50"/>
      <c r="AL7300" s="50"/>
      <c r="AM7300" s="50"/>
      <c r="AN7300" s="50"/>
      <c r="AO7300" s="50"/>
      <c r="AP7300" s="50"/>
      <c r="AQ7300" s="50"/>
      <c r="AR7300" s="50"/>
      <c r="AS7300" s="50"/>
      <c r="AT7300" s="50"/>
      <c r="AU7300" s="50"/>
      <c r="AV7300" s="50"/>
      <c r="AW7300" s="50"/>
      <c r="AX7300" s="50"/>
      <c r="AY7300" s="50"/>
      <c r="AZ7300" s="50"/>
      <c r="BA7300" s="50"/>
      <c r="BB7300" s="50"/>
      <c r="BC7300" s="50"/>
      <c r="BD7300" s="50"/>
      <c r="BE7300" s="50"/>
      <c r="BF7300" s="50"/>
      <c r="BG7300" s="50"/>
      <c r="BH7300" s="50"/>
      <c r="BI7300" s="50"/>
      <c r="BJ7300" s="50"/>
      <c r="BK7300" s="50"/>
      <c r="BL7300" s="50"/>
      <c r="BM7300" s="50"/>
      <c r="BN7300" s="50"/>
      <c r="BO7300" s="50"/>
      <c r="BP7300" s="50"/>
      <c r="BQ7300" s="50"/>
      <c r="BR7300" s="50"/>
      <c r="BS7300" s="50"/>
      <c r="BT7300" s="50"/>
      <c r="BU7300" s="50"/>
      <c r="BV7300" s="50"/>
      <c r="BW7300" s="50"/>
      <c r="BX7300" s="50"/>
      <c r="BY7300" s="50"/>
      <c r="BZ7300" s="50"/>
      <c r="CA7300" s="50"/>
      <c r="CB7300" s="50"/>
      <c r="CC7300" s="50"/>
      <c r="CD7300" s="50"/>
      <c r="CE7300" s="50"/>
      <c r="CF7300" s="50"/>
      <c r="CG7300" s="50"/>
      <c r="CH7300" s="50"/>
      <c r="CI7300" s="50"/>
      <c r="CJ7300" s="50"/>
      <c r="CK7300" s="50"/>
      <c r="CL7300" s="50"/>
      <c r="CM7300" s="50"/>
      <c r="CN7300" s="50"/>
      <c r="CO7300" s="50"/>
      <c r="CP7300" s="50"/>
      <c r="CQ7300" s="50"/>
      <c r="CR7300" s="50"/>
      <c r="CS7300" s="50"/>
      <c r="CT7300" s="50"/>
      <c r="CU7300" s="50"/>
      <c r="CV7300" s="50"/>
      <c r="CW7300" s="50"/>
      <c r="CX7300" s="50"/>
      <c r="CY7300" s="50"/>
      <c r="CZ7300" s="50"/>
      <c r="DA7300" s="50"/>
      <c r="DB7300" s="50"/>
      <c r="DC7300" s="50"/>
      <c r="DD7300" s="50"/>
      <c r="DE7300" s="50"/>
      <c r="DF7300" s="50"/>
      <c r="DG7300" s="50"/>
    </row>
    <row r="7301" spans="1:111" x14ac:dyDescent="0.2">
      <c r="A7301" s="185"/>
      <c r="B7301" s="186"/>
      <c r="C7301" s="186"/>
      <c r="D7301" s="54"/>
      <c r="E7301" s="310"/>
      <c r="F7301" s="192"/>
      <c r="G7301" s="192"/>
      <c r="H7301" s="50"/>
      <c r="I7301" s="50"/>
      <c r="J7301" s="50"/>
      <c r="K7301" s="50"/>
      <c r="L7301" s="50"/>
      <c r="M7301" s="50"/>
      <c r="N7301" s="50"/>
      <c r="O7301" s="50"/>
      <c r="P7301" s="50"/>
      <c r="Q7301" s="50"/>
      <c r="R7301" s="50"/>
      <c r="S7301" s="50"/>
      <c r="T7301" s="50"/>
      <c r="U7301" s="50"/>
      <c r="V7301" s="50"/>
      <c r="W7301" s="50"/>
      <c r="X7301" s="50"/>
      <c r="Y7301" s="50"/>
      <c r="Z7301" s="50"/>
      <c r="AA7301" s="50"/>
      <c r="AB7301" s="50"/>
      <c r="AC7301" s="50"/>
      <c r="AD7301" s="50"/>
      <c r="AE7301" s="50"/>
      <c r="AF7301" s="50"/>
      <c r="AG7301" s="50"/>
      <c r="AH7301" s="50"/>
      <c r="AI7301" s="50"/>
      <c r="AJ7301" s="50"/>
      <c r="AK7301" s="50"/>
      <c r="AL7301" s="50"/>
      <c r="AM7301" s="50"/>
      <c r="AN7301" s="50"/>
      <c r="AO7301" s="50"/>
      <c r="AP7301" s="50"/>
      <c r="AQ7301" s="50"/>
      <c r="AR7301" s="50"/>
      <c r="AS7301" s="50"/>
      <c r="AT7301" s="50"/>
      <c r="AU7301" s="50"/>
      <c r="AV7301" s="50"/>
      <c r="AW7301" s="50"/>
      <c r="AX7301" s="50"/>
      <c r="AY7301" s="50"/>
      <c r="AZ7301" s="50"/>
      <c r="BA7301" s="50"/>
      <c r="BB7301" s="50"/>
      <c r="BC7301" s="50"/>
      <c r="BD7301" s="50"/>
      <c r="BE7301" s="50"/>
      <c r="BF7301" s="50"/>
      <c r="BG7301" s="50"/>
      <c r="BH7301" s="50"/>
      <c r="BI7301" s="50"/>
      <c r="BJ7301" s="50"/>
      <c r="BK7301" s="50"/>
      <c r="BL7301" s="50"/>
      <c r="BM7301" s="50"/>
      <c r="BN7301" s="50"/>
      <c r="BO7301" s="50"/>
      <c r="BP7301" s="50"/>
      <c r="BQ7301" s="50"/>
      <c r="BR7301" s="50"/>
      <c r="BS7301" s="50"/>
      <c r="BT7301" s="50"/>
      <c r="BU7301" s="50"/>
      <c r="BV7301" s="50"/>
      <c r="BW7301" s="50"/>
      <c r="BX7301" s="50"/>
      <c r="BY7301" s="50"/>
      <c r="BZ7301" s="50"/>
      <c r="CA7301" s="50"/>
      <c r="CB7301" s="50"/>
      <c r="CC7301" s="50"/>
      <c r="CD7301" s="50"/>
      <c r="CE7301" s="50"/>
      <c r="CF7301" s="50"/>
      <c r="CG7301" s="50"/>
      <c r="CH7301" s="50"/>
      <c r="CI7301" s="50"/>
      <c r="CJ7301" s="50"/>
      <c r="CK7301" s="50"/>
      <c r="CL7301" s="50"/>
      <c r="CM7301" s="50"/>
      <c r="CN7301" s="50"/>
      <c r="CO7301" s="50"/>
      <c r="CP7301" s="50"/>
      <c r="CQ7301" s="50"/>
      <c r="CR7301" s="50"/>
      <c r="CS7301" s="50"/>
      <c r="CT7301" s="50"/>
      <c r="CU7301" s="50"/>
      <c r="CV7301" s="50"/>
      <c r="CW7301" s="50"/>
      <c r="CX7301" s="50"/>
      <c r="CY7301" s="50"/>
      <c r="CZ7301" s="50"/>
      <c r="DA7301" s="50"/>
      <c r="DB7301" s="50"/>
      <c r="DC7301" s="50"/>
      <c r="DD7301" s="50"/>
      <c r="DE7301" s="50"/>
      <c r="DF7301" s="50"/>
      <c r="DG7301" s="50"/>
    </row>
    <row r="7302" spans="1:111" x14ac:dyDescent="0.2">
      <c r="A7302" s="185"/>
      <c r="B7302" s="186"/>
      <c r="C7302" s="186"/>
      <c r="D7302" s="54"/>
      <c r="E7302" s="310"/>
      <c r="F7302" s="192"/>
      <c r="G7302" s="192"/>
      <c r="H7302" s="50"/>
      <c r="I7302" s="50"/>
      <c r="J7302" s="50"/>
      <c r="K7302" s="50"/>
      <c r="L7302" s="50"/>
      <c r="M7302" s="50"/>
      <c r="N7302" s="50"/>
      <c r="O7302" s="50"/>
      <c r="P7302" s="50"/>
      <c r="Q7302" s="50"/>
      <c r="R7302" s="50"/>
      <c r="S7302" s="50"/>
      <c r="T7302" s="50"/>
      <c r="U7302" s="50"/>
      <c r="V7302" s="50"/>
      <c r="W7302" s="50"/>
      <c r="X7302" s="50"/>
      <c r="Y7302" s="50"/>
      <c r="Z7302" s="50"/>
      <c r="AA7302" s="50"/>
      <c r="AB7302" s="50"/>
      <c r="AC7302" s="50"/>
      <c r="AD7302" s="50"/>
      <c r="AE7302" s="50"/>
      <c r="AF7302" s="50"/>
      <c r="AG7302" s="50"/>
      <c r="AH7302" s="50"/>
      <c r="AI7302" s="50"/>
      <c r="AJ7302" s="50"/>
      <c r="AK7302" s="50"/>
      <c r="AL7302" s="50"/>
      <c r="AM7302" s="50"/>
      <c r="AN7302" s="50"/>
      <c r="AO7302" s="50"/>
      <c r="AP7302" s="50"/>
      <c r="AQ7302" s="50"/>
      <c r="AR7302" s="50"/>
      <c r="AS7302" s="50"/>
      <c r="AT7302" s="50"/>
      <c r="AU7302" s="50"/>
      <c r="AV7302" s="50"/>
      <c r="AW7302" s="50"/>
      <c r="AX7302" s="50"/>
      <c r="AY7302" s="50"/>
      <c r="AZ7302" s="50"/>
      <c r="BA7302" s="50"/>
      <c r="BB7302" s="50"/>
      <c r="BC7302" s="50"/>
      <c r="BD7302" s="50"/>
      <c r="BE7302" s="50"/>
      <c r="BF7302" s="50"/>
      <c r="BG7302" s="50"/>
      <c r="BH7302" s="50"/>
      <c r="BI7302" s="50"/>
      <c r="BJ7302" s="50"/>
      <c r="BK7302" s="50"/>
      <c r="BL7302" s="50"/>
      <c r="BM7302" s="50"/>
      <c r="BN7302" s="50"/>
      <c r="BO7302" s="50"/>
      <c r="BP7302" s="50"/>
      <c r="BQ7302" s="50"/>
      <c r="BR7302" s="50"/>
      <c r="BS7302" s="50"/>
      <c r="BT7302" s="50"/>
      <c r="BU7302" s="50"/>
      <c r="BV7302" s="50"/>
      <c r="BW7302" s="50"/>
      <c r="BX7302" s="50"/>
      <c r="BY7302" s="50"/>
      <c r="BZ7302" s="50"/>
      <c r="CA7302" s="50"/>
      <c r="CB7302" s="50"/>
      <c r="CC7302" s="50"/>
      <c r="CD7302" s="50"/>
      <c r="CE7302" s="50"/>
      <c r="CF7302" s="50"/>
      <c r="CG7302" s="50"/>
      <c r="CH7302" s="50"/>
      <c r="CI7302" s="50"/>
      <c r="CJ7302" s="50"/>
      <c r="CK7302" s="50"/>
      <c r="CL7302" s="50"/>
      <c r="CM7302" s="50"/>
      <c r="CN7302" s="50"/>
      <c r="CO7302" s="50"/>
      <c r="CP7302" s="50"/>
      <c r="CQ7302" s="50"/>
      <c r="CR7302" s="50"/>
      <c r="CS7302" s="50"/>
      <c r="CT7302" s="50"/>
      <c r="CU7302" s="50"/>
      <c r="CV7302" s="50"/>
      <c r="CW7302" s="50"/>
      <c r="CX7302" s="50"/>
      <c r="CY7302" s="50"/>
      <c r="CZ7302" s="50"/>
      <c r="DA7302" s="50"/>
      <c r="DB7302" s="50"/>
      <c r="DC7302" s="50"/>
      <c r="DD7302" s="50"/>
      <c r="DE7302" s="50"/>
      <c r="DF7302" s="50"/>
      <c r="DG7302" s="50"/>
    </row>
    <row r="7303" spans="1:111" x14ac:dyDescent="0.2">
      <c r="A7303" s="185"/>
      <c r="B7303" s="186"/>
      <c r="C7303" s="186"/>
      <c r="D7303" s="54"/>
      <c r="E7303" s="310"/>
      <c r="F7303" s="192"/>
      <c r="G7303" s="192"/>
      <c r="H7303" s="50"/>
      <c r="I7303" s="50"/>
      <c r="J7303" s="50"/>
      <c r="K7303" s="50"/>
      <c r="L7303" s="50"/>
      <c r="M7303" s="50"/>
      <c r="N7303" s="50"/>
      <c r="O7303" s="50"/>
      <c r="P7303" s="50"/>
      <c r="Q7303" s="50"/>
      <c r="R7303" s="50"/>
      <c r="S7303" s="50"/>
      <c r="T7303" s="50"/>
      <c r="U7303" s="50"/>
      <c r="V7303" s="50"/>
      <c r="W7303" s="50"/>
      <c r="X7303" s="50"/>
      <c r="Y7303" s="50"/>
      <c r="Z7303" s="50"/>
      <c r="AA7303" s="50"/>
      <c r="AB7303" s="50"/>
      <c r="AC7303" s="50"/>
      <c r="AD7303" s="50"/>
      <c r="AE7303" s="50"/>
      <c r="AF7303" s="50"/>
      <c r="AG7303" s="50"/>
      <c r="AH7303" s="50"/>
      <c r="AI7303" s="50"/>
      <c r="AJ7303" s="50"/>
      <c r="AK7303" s="50"/>
      <c r="AL7303" s="50"/>
      <c r="AM7303" s="50"/>
      <c r="AN7303" s="50"/>
      <c r="AO7303" s="50"/>
      <c r="AP7303" s="50"/>
      <c r="AQ7303" s="50"/>
      <c r="AR7303" s="50"/>
      <c r="AS7303" s="50"/>
      <c r="AT7303" s="50"/>
      <c r="AU7303" s="50"/>
      <c r="AV7303" s="50"/>
      <c r="AW7303" s="50"/>
      <c r="AX7303" s="50"/>
      <c r="AY7303" s="50"/>
      <c r="AZ7303" s="50"/>
      <c r="BA7303" s="50"/>
      <c r="BB7303" s="50"/>
      <c r="BC7303" s="50"/>
      <c r="BD7303" s="50"/>
      <c r="BE7303" s="50"/>
      <c r="BF7303" s="50"/>
      <c r="BG7303" s="50"/>
      <c r="BH7303" s="50"/>
      <c r="BI7303" s="50"/>
      <c r="BJ7303" s="50"/>
      <c r="BK7303" s="50"/>
      <c r="BL7303" s="50"/>
      <c r="BM7303" s="50"/>
      <c r="BN7303" s="50"/>
      <c r="BO7303" s="50"/>
      <c r="BP7303" s="50"/>
      <c r="BQ7303" s="50"/>
      <c r="BR7303" s="50"/>
      <c r="BS7303" s="50"/>
      <c r="BT7303" s="50"/>
      <c r="BU7303" s="50"/>
      <c r="BV7303" s="50"/>
      <c r="BW7303" s="50"/>
      <c r="BX7303" s="50"/>
      <c r="BY7303" s="50"/>
      <c r="BZ7303" s="50"/>
      <c r="CA7303" s="50"/>
      <c r="CB7303" s="50"/>
      <c r="CC7303" s="50"/>
      <c r="CD7303" s="50"/>
      <c r="CE7303" s="50"/>
      <c r="CF7303" s="50"/>
      <c r="CG7303" s="50"/>
      <c r="CH7303" s="50"/>
      <c r="CI7303" s="50"/>
      <c r="CJ7303" s="50"/>
      <c r="CK7303" s="50"/>
      <c r="CL7303" s="50"/>
      <c r="CM7303" s="50"/>
      <c r="CN7303" s="50"/>
      <c r="CO7303" s="50"/>
      <c r="CP7303" s="50"/>
      <c r="CQ7303" s="50"/>
      <c r="CR7303" s="50"/>
      <c r="CS7303" s="50"/>
      <c r="CT7303" s="50"/>
      <c r="CU7303" s="50"/>
      <c r="CV7303" s="50"/>
      <c r="CW7303" s="50"/>
      <c r="CX7303" s="50"/>
      <c r="CY7303" s="50"/>
      <c r="CZ7303" s="50"/>
      <c r="DA7303" s="50"/>
      <c r="DB7303" s="50"/>
      <c r="DC7303" s="50"/>
      <c r="DD7303" s="50"/>
      <c r="DE7303" s="50"/>
      <c r="DF7303" s="50"/>
      <c r="DG7303" s="50"/>
    </row>
    <row r="7304" spans="1:111" x14ac:dyDescent="0.2">
      <c r="A7304" s="185"/>
      <c r="B7304" s="186"/>
      <c r="C7304" s="186"/>
      <c r="D7304" s="54"/>
      <c r="E7304" s="310"/>
      <c r="F7304" s="192"/>
      <c r="G7304" s="192"/>
      <c r="H7304" s="50"/>
      <c r="I7304" s="50"/>
      <c r="J7304" s="50"/>
      <c r="K7304" s="50"/>
      <c r="L7304" s="50"/>
      <c r="M7304" s="50"/>
      <c r="N7304" s="50"/>
      <c r="O7304" s="50"/>
      <c r="P7304" s="50"/>
      <c r="Q7304" s="50"/>
      <c r="R7304" s="50"/>
      <c r="S7304" s="50"/>
      <c r="T7304" s="50"/>
      <c r="U7304" s="50"/>
      <c r="V7304" s="50"/>
      <c r="W7304" s="50"/>
      <c r="X7304" s="50"/>
      <c r="Y7304" s="50"/>
      <c r="Z7304" s="50"/>
      <c r="AA7304" s="50"/>
      <c r="AB7304" s="50"/>
      <c r="AC7304" s="50"/>
      <c r="AD7304" s="50"/>
      <c r="AE7304" s="50"/>
      <c r="AF7304" s="50"/>
      <c r="AG7304" s="50"/>
      <c r="AH7304" s="50"/>
      <c r="AI7304" s="50"/>
      <c r="AJ7304" s="50"/>
      <c r="AK7304" s="50"/>
      <c r="AL7304" s="50"/>
      <c r="AM7304" s="50"/>
      <c r="AN7304" s="50"/>
      <c r="AO7304" s="50"/>
      <c r="AP7304" s="50"/>
      <c r="AQ7304" s="50"/>
      <c r="AR7304" s="50"/>
      <c r="AS7304" s="50"/>
      <c r="AT7304" s="50"/>
      <c r="AU7304" s="50"/>
      <c r="AV7304" s="50"/>
      <c r="AW7304" s="50"/>
      <c r="AX7304" s="50"/>
      <c r="AY7304" s="50"/>
      <c r="AZ7304" s="50"/>
      <c r="BA7304" s="50"/>
      <c r="BB7304" s="50"/>
      <c r="BC7304" s="50"/>
      <c r="BD7304" s="50"/>
      <c r="BE7304" s="50"/>
      <c r="BF7304" s="50"/>
      <c r="BG7304" s="50"/>
      <c r="BH7304" s="50"/>
      <c r="BI7304" s="50"/>
      <c r="BJ7304" s="50"/>
      <c r="BK7304" s="50"/>
      <c r="BL7304" s="50"/>
      <c r="BM7304" s="50"/>
      <c r="BN7304" s="50"/>
      <c r="BO7304" s="50"/>
      <c r="BP7304" s="50"/>
      <c r="BQ7304" s="50"/>
      <c r="BR7304" s="50"/>
      <c r="BS7304" s="50"/>
      <c r="BT7304" s="50"/>
      <c r="BU7304" s="50"/>
      <c r="BV7304" s="50"/>
      <c r="BW7304" s="50"/>
      <c r="BX7304" s="50"/>
      <c r="BY7304" s="50"/>
      <c r="BZ7304" s="50"/>
      <c r="CA7304" s="50"/>
      <c r="CB7304" s="50"/>
      <c r="CC7304" s="50"/>
      <c r="CD7304" s="50"/>
      <c r="CE7304" s="50"/>
      <c r="CF7304" s="50"/>
      <c r="CG7304" s="50"/>
      <c r="CH7304" s="50"/>
      <c r="CI7304" s="50"/>
      <c r="CJ7304" s="50"/>
      <c r="CK7304" s="50"/>
      <c r="CL7304" s="50"/>
      <c r="CM7304" s="50"/>
      <c r="CN7304" s="50"/>
      <c r="CO7304" s="50"/>
      <c r="CP7304" s="50"/>
      <c r="CQ7304" s="50"/>
      <c r="CR7304" s="50"/>
      <c r="CS7304" s="50"/>
      <c r="CT7304" s="50"/>
      <c r="CU7304" s="50"/>
      <c r="CV7304" s="50"/>
      <c r="CW7304" s="50"/>
      <c r="CX7304" s="50"/>
      <c r="CY7304" s="50"/>
      <c r="CZ7304" s="50"/>
      <c r="DA7304" s="50"/>
      <c r="DB7304" s="50"/>
      <c r="DC7304" s="50"/>
      <c r="DD7304" s="50"/>
      <c r="DE7304" s="50"/>
      <c r="DF7304" s="50"/>
      <c r="DG7304" s="50"/>
    </row>
    <row r="7305" spans="1:111" x14ac:dyDescent="0.2">
      <c r="A7305" s="185"/>
      <c r="B7305" s="186"/>
      <c r="C7305" s="186"/>
      <c r="D7305" s="54"/>
      <c r="E7305" s="310"/>
      <c r="F7305" s="192"/>
      <c r="G7305" s="192"/>
      <c r="H7305" s="50"/>
      <c r="I7305" s="50"/>
      <c r="J7305" s="50"/>
      <c r="K7305" s="50"/>
      <c r="L7305" s="50"/>
      <c r="M7305" s="50"/>
      <c r="N7305" s="50"/>
      <c r="O7305" s="50"/>
      <c r="P7305" s="50"/>
      <c r="Q7305" s="50"/>
      <c r="R7305" s="50"/>
      <c r="S7305" s="50"/>
      <c r="T7305" s="50"/>
      <c r="U7305" s="50"/>
      <c r="V7305" s="50"/>
      <c r="W7305" s="50"/>
      <c r="X7305" s="50"/>
      <c r="Y7305" s="50"/>
      <c r="Z7305" s="50"/>
      <c r="AA7305" s="50"/>
      <c r="AB7305" s="50"/>
      <c r="AC7305" s="50"/>
      <c r="AD7305" s="50"/>
      <c r="AE7305" s="50"/>
      <c r="AF7305" s="50"/>
      <c r="AG7305" s="50"/>
      <c r="AH7305" s="50"/>
      <c r="AI7305" s="50"/>
      <c r="AJ7305" s="50"/>
      <c r="AK7305" s="50"/>
      <c r="AL7305" s="50"/>
      <c r="AM7305" s="50"/>
      <c r="AN7305" s="50"/>
      <c r="AO7305" s="50"/>
      <c r="AP7305" s="50"/>
      <c r="AQ7305" s="50"/>
      <c r="AR7305" s="50"/>
      <c r="AS7305" s="50"/>
      <c r="AT7305" s="50"/>
      <c r="AU7305" s="50"/>
      <c r="AV7305" s="50"/>
      <c r="AW7305" s="50"/>
      <c r="AX7305" s="50"/>
      <c r="AY7305" s="50"/>
      <c r="AZ7305" s="50"/>
      <c r="BA7305" s="50"/>
      <c r="BB7305" s="50"/>
      <c r="BC7305" s="50"/>
      <c r="BD7305" s="50"/>
      <c r="BE7305" s="50"/>
      <c r="BF7305" s="50"/>
      <c r="BG7305" s="50"/>
      <c r="BH7305" s="50"/>
      <c r="BI7305" s="50"/>
      <c r="BJ7305" s="50"/>
      <c r="BK7305" s="50"/>
      <c r="BL7305" s="50"/>
      <c r="BM7305" s="50"/>
      <c r="BN7305" s="50"/>
      <c r="BO7305" s="50"/>
      <c r="BP7305" s="50"/>
      <c r="BQ7305" s="50"/>
      <c r="BR7305" s="50"/>
      <c r="BS7305" s="50"/>
      <c r="BT7305" s="50"/>
      <c r="BU7305" s="50"/>
      <c r="BV7305" s="50"/>
      <c r="BW7305" s="50"/>
      <c r="BX7305" s="50"/>
      <c r="BY7305" s="50"/>
      <c r="BZ7305" s="50"/>
      <c r="CA7305" s="50"/>
      <c r="CB7305" s="50"/>
      <c r="CC7305" s="50"/>
      <c r="CD7305" s="50"/>
      <c r="CE7305" s="50"/>
      <c r="CF7305" s="50"/>
      <c r="CG7305" s="50"/>
      <c r="CH7305" s="50"/>
      <c r="CI7305" s="50"/>
      <c r="CJ7305" s="50"/>
      <c r="CK7305" s="50"/>
      <c r="CL7305" s="50"/>
      <c r="CM7305" s="50"/>
      <c r="CN7305" s="50"/>
      <c r="CO7305" s="50"/>
      <c r="CP7305" s="50"/>
      <c r="CQ7305" s="50"/>
      <c r="CR7305" s="50"/>
      <c r="CS7305" s="50"/>
      <c r="CT7305" s="50"/>
      <c r="CU7305" s="50"/>
      <c r="CV7305" s="50"/>
      <c r="CW7305" s="50"/>
      <c r="CX7305" s="50"/>
      <c r="CY7305" s="50"/>
      <c r="CZ7305" s="50"/>
      <c r="DA7305" s="50"/>
      <c r="DB7305" s="50"/>
      <c r="DC7305" s="50"/>
      <c r="DD7305" s="50"/>
      <c r="DE7305" s="50"/>
      <c r="DF7305" s="50"/>
      <c r="DG7305" s="50"/>
    </row>
    <row r="7306" spans="1:111" x14ac:dyDescent="0.2">
      <c r="A7306" s="185"/>
      <c r="B7306" s="186"/>
      <c r="C7306" s="186"/>
      <c r="D7306" s="54"/>
      <c r="E7306" s="310"/>
      <c r="F7306" s="192"/>
      <c r="G7306" s="192"/>
      <c r="H7306" s="50"/>
      <c r="I7306" s="50"/>
      <c r="J7306" s="50"/>
      <c r="K7306" s="50"/>
      <c r="L7306" s="50"/>
      <c r="M7306" s="50"/>
      <c r="N7306" s="50"/>
      <c r="O7306" s="50"/>
      <c r="P7306" s="50"/>
      <c r="Q7306" s="50"/>
      <c r="R7306" s="50"/>
      <c r="S7306" s="50"/>
      <c r="T7306" s="50"/>
      <c r="U7306" s="50"/>
      <c r="V7306" s="50"/>
      <c r="W7306" s="50"/>
      <c r="X7306" s="50"/>
      <c r="Y7306" s="50"/>
      <c r="Z7306" s="50"/>
      <c r="AA7306" s="50"/>
      <c r="AB7306" s="50"/>
      <c r="AC7306" s="50"/>
      <c r="AD7306" s="50"/>
      <c r="AE7306" s="50"/>
      <c r="AF7306" s="50"/>
      <c r="AG7306" s="50"/>
      <c r="AH7306" s="50"/>
      <c r="AI7306" s="50"/>
      <c r="AJ7306" s="50"/>
      <c r="AK7306" s="50"/>
      <c r="AL7306" s="50"/>
      <c r="AM7306" s="50"/>
      <c r="AN7306" s="50"/>
      <c r="AO7306" s="50"/>
      <c r="AP7306" s="50"/>
      <c r="AQ7306" s="50"/>
      <c r="AR7306" s="50"/>
      <c r="AS7306" s="50"/>
      <c r="AT7306" s="50"/>
      <c r="AU7306" s="50"/>
      <c r="AV7306" s="50"/>
      <c r="AW7306" s="50"/>
      <c r="AX7306" s="50"/>
      <c r="AY7306" s="50"/>
      <c r="AZ7306" s="50"/>
      <c r="BA7306" s="50"/>
      <c r="BB7306" s="50"/>
      <c r="BC7306" s="50"/>
      <c r="BD7306" s="50"/>
      <c r="BE7306" s="50"/>
      <c r="BF7306" s="50"/>
      <c r="BG7306" s="50"/>
      <c r="BH7306" s="50"/>
      <c r="BI7306" s="50"/>
      <c r="BJ7306" s="50"/>
      <c r="BK7306" s="50"/>
      <c r="BL7306" s="50"/>
      <c r="BM7306" s="50"/>
      <c r="BN7306" s="50"/>
      <c r="BO7306" s="50"/>
      <c r="BP7306" s="50"/>
      <c r="BQ7306" s="50"/>
      <c r="BR7306" s="50"/>
      <c r="BS7306" s="50"/>
      <c r="BT7306" s="50"/>
      <c r="BU7306" s="50"/>
      <c r="BV7306" s="50"/>
      <c r="BW7306" s="50"/>
      <c r="BX7306" s="50"/>
      <c r="BY7306" s="50"/>
      <c r="BZ7306" s="50"/>
      <c r="CA7306" s="50"/>
      <c r="CB7306" s="50"/>
      <c r="CC7306" s="50"/>
      <c r="CD7306" s="50"/>
      <c r="CE7306" s="50"/>
      <c r="CF7306" s="50"/>
      <c r="CG7306" s="50"/>
      <c r="CH7306" s="50"/>
      <c r="CI7306" s="50"/>
      <c r="CJ7306" s="50"/>
      <c r="CK7306" s="50"/>
      <c r="CL7306" s="50"/>
      <c r="CM7306" s="50"/>
      <c r="CN7306" s="50"/>
      <c r="CO7306" s="50"/>
      <c r="CP7306" s="50"/>
      <c r="CQ7306" s="50"/>
      <c r="CR7306" s="50"/>
      <c r="CS7306" s="50"/>
      <c r="CT7306" s="50"/>
      <c r="CU7306" s="50"/>
      <c r="CV7306" s="50"/>
      <c r="CW7306" s="50"/>
      <c r="CX7306" s="50"/>
      <c r="CY7306" s="50"/>
      <c r="CZ7306" s="50"/>
      <c r="DA7306" s="50"/>
      <c r="DB7306" s="50"/>
      <c r="DC7306" s="50"/>
      <c r="DD7306" s="50"/>
      <c r="DE7306" s="50"/>
      <c r="DF7306" s="50"/>
      <c r="DG7306" s="50"/>
    </row>
    <row r="7307" spans="1:111" x14ac:dyDescent="0.2">
      <c r="A7307" s="185"/>
      <c r="B7307" s="186"/>
      <c r="C7307" s="186"/>
      <c r="D7307" s="54"/>
      <c r="E7307" s="310"/>
      <c r="F7307" s="192"/>
      <c r="G7307" s="192"/>
      <c r="H7307" s="50"/>
      <c r="I7307" s="50"/>
      <c r="J7307" s="50"/>
      <c r="K7307" s="50"/>
      <c r="L7307" s="50"/>
      <c r="M7307" s="50"/>
      <c r="N7307" s="50"/>
      <c r="O7307" s="50"/>
      <c r="P7307" s="50"/>
      <c r="Q7307" s="50"/>
      <c r="R7307" s="50"/>
      <c r="S7307" s="50"/>
      <c r="T7307" s="50"/>
      <c r="U7307" s="50"/>
      <c r="V7307" s="50"/>
      <c r="W7307" s="50"/>
      <c r="X7307" s="50"/>
      <c r="Y7307" s="50"/>
      <c r="Z7307" s="50"/>
      <c r="AA7307" s="50"/>
      <c r="AB7307" s="50"/>
      <c r="AC7307" s="50"/>
      <c r="AD7307" s="50"/>
      <c r="AE7307" s="50"/>
      <c r="AF7307" s="50"/>
      <c r="AG7307" s="50"/>
      <c r="AH7307" s="50"/>
      <c r="AI7307" s="50"/>
      <c r="AJ7307" s="50"/>
      <c r="AK7307" s="50"/>
      <c r="AL7307" s="50"/>
      <c r="AM7307" s="50"/>
      <c r="AN7307" s="50"/>
      <c r="AO7307" s="50"/>
      <c r="AP7307" s="50"/>
      <c r="AQ7307" s="50"/>
      <c r="AR7307" s="50"/>
      <c r="AS7307" s="50"/>
      <c r="AT7307" s="50"/>
      <c r="AU7307" s="50"/>
      <c r="AV7307" s="50"/>
      <c r="AW7307" s="50"/>
      <c r="AX7307" s="50"/>
      <c r="AY7307" s="50"/>
      <c r="AZ7307" s="50"/>
      <c r="BA7307" s="50"/>
      <c r="BB7307" s="50"/>
      <c r="BC7307" s="50"/>
      <c r="BD7307" s="50"/>
      <c r="BE7307" s="50"/>
      <c r="BF7307" s="50"/>
      <c r="BG7307" s="50"/>
      <c r="BH7307" s="50"/>
      <c r="BI7307" s="50"/>
      <c r="BJ7307" s="50"/>
      <c r="BK7307" s="50"/>
      <c r="BL7307" s="50"/>
      <c r="BM7307" s="50"/>
      <c r="BN7307" s="50"/>
      <c r="BO7307" s="50"/>
      <c r="BP7307" s="50"/>
      <c r="BQ7307" s="50"/>
      <c r="BR7307" s="50"/>
      <c r="BS7307" s="50"/>
      <c r="BT7307" s="50"/>
      <c r="BU7307" s="50"/>
      <c r="BV7307" s="50"/>
      <c r="BW7307" s="50"/>
      <c r="BX7307" s="50"/>
      <c r="BY7307" s="50"/>
      <c r="BZ7307" s="50"/>
      <c r="CA7307" s="50"/>
      <c r="CB7307" s="50"/>
      <c r="CC7307" s="50"/>
      <c r="CD7307" s="50"/>
      <c r="CE7307" s="50"/>
      <c r="CF7307" s="50"/>
      <c r="CG7307" s="50"/>
      <c r="CH7307" s="50"/>
      <c r="CI7307" s="50"/>
      <c r="CJ7307" s="50"/>
      <c r="CK7307" s="50"/>
      <c r="CL7307" s="50"/>
      <c r="CM7307" s="50"/>
      <c r="CN7307" s="50"/>
      <c r="CO7307" s="50"/>
      <c r="CP7307" s="50"/>
      <c r="CQ7307" s="50"/>
      <c r="CR7307" s="50"/>
      <c r="CS7307" s="50"/>
      <c r="CT7307" s="50"/>
      <c r="CU7307" s="50"/>
      <c r="CV7307" s="50"/>
      <c r="CW7307" s="50"/>
      <c r="CX7307" s="50"/>
      <c r="CY7307" s="50"/>
      <c r="CZ7307" s="50"/>
      <c r="DA7307" s="50"/>
      <c r="DB7307" s="50"/>
      <c r="DC7307" s="50"/>
      <c r="DD7307" s="50"/>
      <c r="DE7307" s="50"/>
      <c r="DF7307" s="50"/>
      <c r="DG7307" s="50"/>
    </row>
    <row r="7308" spans="1:111" x14ac:dyDescent="0.2">
      <c r="A7308" s="185"/>
      <c r="B7308" s="186"/>
      <c r="C7308" s="186"/>
      <c r="D7308" s="54"/>
      <c r="E7308" s="310"/>
      <c r="F7308" s="192"/>
      <c r="G7308" s="192"/>
      <c r="H7308" s="50"/>
      <c r="I7308" s="50"/>
      <c r="J7308" s="50"/>
      <c r="K7308" s="50"/>
      <c r="L7308" s="50"/>
      <c r="M7308" s="50"/>
      <c r="N7308" s="50"/>
      <c r="O7308" s="50"/>
      <c r="P7308" s="50"/>
      <c r="Q7308" s="50"/>
      <c r="R7308" s="50"/>
      <c r="S7308" s="50"/>
      <c r="T7308" s="50"/>
      <c r="U7308" s="50"/>
      <c r="V7308" s="50"/>
      <c r="W7308" s="50"/>
      <c r="X7308" s="50"/>
      <c r="Y7308" s="50"/>
      <c r="Z7308" s="50"/>
      <c r="AA7308" s="50"/>
      <c r="AB7308" s="50"/>
      <c r="AC7308" s="50"/>
      <c r="AD7308" s="50"/>
      <c r="AE7308" s="50"/>
      <c r="AF7308" s="50"/>
      <c r="AG7308" s="50"/>
      <c r="AH7308" s="50"/>
      <c r="AI7308" s="50"/>
      <c r="AJ7308" s="50"/>
      <c r="AK7308" s="50"/>
      <c r="AL7308" s="50"/>
      <c r="AM7308" s="50"/>
      <c r="AN7308" s="50"/>
      <c r="AO7308" s="50"/>
      <c r="AP7308" s="50"/>
      <c r="AQ7308" s="50"/>
      <c r="AR7308" s="50"/>
      <c r="AS7308" s="50"/>
      <c r="AT7308" s="50"/>
      <c r="AU7308" s="50"/>
      <c r="AV7308" s="50"/>
      <c r="AW7308" s="50"/>
      <c r="AX7308" s="50"/>
      <c r="AY7308" s="50"/>
      <c r="AZ7308" s="50"/>
      <c r="BA7308" s="50"/>
      <c r="BB7308" s="50"/>
      <c r="BC7308" s="50"/>
      <c r="BD7308" s="50"/>
      <c r="BE7308" s="50"/>
      <c r="BF7308" s="50"/>
      <c r="BG7308" s="50"/>
      <c r="BH7308" s="50"/>
      <c r="BI7308" s="50"/>
      <c r="BJ7308" s="50"/>
      <c r="BK7308" s="50"/>
      <c r="BL7308" s="50"/>
      <c r="BM7308" s="50"/>
      <c r="BN7308" s="50"/>
      <c r="BO7308" s="50"/>
      <c r="BP7308" s="50"/>
      <c r="BQ7308" s="50"/>
      <c r="BR7308" s="50"/>
      <c r="BS7308" s="50"/>
      <c r="BT7308" s="50"/>
      <c r="BU7308" s="50"/>
      <c r="BV7308" s="50"/>
      <c r="BW7308" s="50"/>
      <c r="BX7308" s="50"/>
      <c r="BY7308" s="50"/>
      <c r="BZ7308" s="50"/>
      <c r="CA7308" s="50"/>
      <c r="CB7308" s="50"/>
      <c r="CC7308" s="50"/>
      <c r="CD7308" s="50"/>
      <c r="CE7308" s="50"/>
      <c r="CF7308" s="50"/>
      <c r="CG7308" s="50"/>
      <c r="CH7308" s="50"/>
      <c r="CI7308" s="50"/>
      <c r="CJ7308" s="50"/>
      <c r="CK7308" s="50"/>
      <c r="CL7308" s="50"/>
      <c r="CM7308" s="50"/>
      <c r="CN7308" s="50"/>
      <c r="CO7308" s="50"/>
      <c r="CP7308" s="50"/>
      <c r="CQ7308" s="50"/>
      <c r="CR7308" s="50"/>
      <c r="CS7308" s="50"/>
      <c r="CT7308" s="50"/>
      <c r="CU7308" s="50"/>
      <c r="CV7308" s="50"/>
      <c r="CW7308" s="50"/>
      <c r="CX7308" s="50"/>
      <c r="CY7308" s="50"/>
      <c r="CZ7308" s="50"/>
      <c r="DA7308" s="50"/>
      <c r="DB7308" s="50"/>
      <c r="DC7308" s="50"/>
      <c r="DD7308" s="50"/>
      <c r="DE7308" s="50"/>
      <c r="DF7308" s="50"/>
      <c r="DG7308" s="50"/>
    </row>
    <row r="7309" spans="1:111" x14ac:dyDescent="0.2">
      <c r="A7309" s="185"/>
      <c r="B7309" s="186"/>
      <c r="C7309" s="186"/>
      <c r="D7309" s="54"/>
      <c r="E7309" s="310"/>
      <c r="F7309" s="192"/>
      <c r="G7309" s="192"/>
      <c r="H7309" s="50"/>
      <c r="I7309" s="50"/>
      <c r="J7309" s="50"/>
      <c r="K7309" s="50"/>
      <c r="L7309" s="50"/>
      <c r="M7309" s="50"/>
      <c r="N7309" s="50"/>
      <c r="O7309" s="50"/>
      <c r="P7309" s="50"/>
      <c r="Q7309" s="50"/>
      <c r="R7309" s="50"/>
      <c r="S7309" s="50"/>
      <c r="T7309" s="50"/>
      <c r="U7309" s="50"/>
      <c r="V7309" s="50"/>
      <c r="W7309" s="50"/>
      <c r="X7309" s="50"/>
      <c r="Y7309" s="50"/>
      <c r="Z7309" s="50"/>
      <c r="AA7309" s="50"/>
      <c r="AB7309" s="50"/>
      <c r="AC7309" s="50"/>
      <c r="AD7309" s="50"/>
      <c r="AE7309" s="50"/>
      <c r="AF7309" s="50"/>
      <c r="AG7309" s="50"/>
      <c r="AH7309" s="50"/>
      <c r="AI7309" s="50"/>
      <c r="AJ7309" s="50"/>
      <c r="AK7309" s="50"/>
      <c r="AL7309" s="50"/>
      <c r="AM7309" s="50"/>
      <c r="AN7309" s="50"/>
      <c r="AO7309" s="50"/>
      <c r="AP7309" s="50"/>
      <c r="AQ7309" s="50"/>
      <c r="AR7309" s="50"/>
      <c r="AS7309" s="50"/>
      <c r="AT7309" s="50"/>
      <c r="AU7309" s="50"/>
      <c r="AV7309" s="50"/>
      <c r="AW7309" s="50"/>
      <c r="AX7309" s="50"/>
      <c r="AY7309" s="50"/>
      <c r="AZ7309" s="50"/>
      <c r="BA7309" s="50"/>
      <c r="BB7309" s="50"/>
      <c r="BC7309" s="50"/>
      <c r="BD7309" s="50"/>
      <c r="BE7309" s="50"/>
      <c r="BF7309" s="50"/>
      <c r="BG7309" s="50"/>
      <c r="BH7309" s="50"/>
      <c r="BI7309" s="50"/>
      <c r="BJ7309" s="50"/>
      <c r="BK7309" s="50"/>
      <c r="BL7309" s="50"/>
      <c r="BM7309" s="50"/>
      <c r="BN7309" s="50"/>
      <c r="BO7309" s="50"/>
      <c r="BP7309" s="50"/>
      <c r="BQ7309" s="50"/>
      <c r="BR7309" s="50"/>
      <c r="BS7309" s="50"/>
      <c r="BT7309" s="50"/>
      <c r="BU7309" s="50"/>
      <c r="BV7309" s="50"/>
      <c r="BW7309" s="50"/>
      <c r="BX7309" s="50"/>
      <c r="BY7309" s="50"/>
      <c r="BZ7309" s="50"/>
      <c r="CA7309" s="50"/>
      <c r="CB7309" s="50"/>
      <c r="CC7309" s="50"/>
      <c r="CD7309" s="50"/>
      <c r="CE7309" s="50"/>
      <c r="CF7309" s="50"/>
      <c r="CG7309" s="50"/>
      <c r="CH7309" s="50"/>
      <c r="CI7309" s="50"/>
      <c r="CJ7309" s="50"/>
      <c r="CK7309" s="50"/>
      <c r="CL7309" s="50"/>
      <c r="CM7309" s="50"/>
      <c r="CN7309" s="50"/>
      <c r="CO7309" s="50"/>
      <c r="CP7309" s="50"/>
      <c r="CQ7309" s="50"/>
      <c r="CR7309" s="50"/>
      <c r="CS7309" s="50"/>
      <c r="CT7309" s="50"/>
      <c r="CU7309" s="50"/>
      <c r="CV7309" s="50"/>
      <c r="CW7309" s="50"/>
      <c r="CX7309" s="50"/>
      <c r="CY7309" s="50"/>
      <c r="CZ7309" s="50"/>
      <c r="DA7309" s="50"/>
      <c r="DB7309" s="50"/>
      <c r="DC7309" s="50"/>
      <c r="DD7309" s="50"/>
      <c r="DE7309" s="50"/>
      <c r="DF7309" s="50"/>
      <c r="DG7309" s="50"/>
    </row>
    <row r="7310" spans="1:111" x14ac:dyDescent="0.2">
      <c r="A7310" s="185"/>
      <c r="B7310" s="186"/>
      <c r="C7310" s="186"/>
      <c r="D7310" s="54"/>
      <c r="E7310" s="310"/>
      <c r="F7310" s="192"/>
      <c r="G7310" s="192"/>
      <c r="H7310" s="50"/>
      <c r="I7310" s="50"/>
      <c r="J7310" s="50"/>
      <c r="K7310" s="50"/>
      <c r="L7310" s="50"/>
      <c r="M7310" s="50"/>
      <c r="N7310" s="50"/>
      <c r="O7310" s="50"/>
      <c r="P7310" s="50"/>
      <c r="Q7310" s="50"/>
      <c r="R7310" s="50"/>
      <c r="S7310" s="50"/>
      <c r="T7310" s="50"/>
      <c r="U7310" s="50"/>
      <c r="V7310" s="50"/>
      <c r="W7310" s="50"/>
      <c r="X7310" s="50"/>
      <c r="Y7310" s="50"/>
      <c r="Z7310" s="50"/>
      <c r="AA7310" s="50"/>
      <c r="AB7310" s="50"/>
      <c r="AC7310" s="50"/>
      <c r="AD7310" s="50"/>
      <c r="AE7310" s="50"/>
      <c r="AF7310" s="50"/>
      <c r="AG7310" s="50"/>
      <c r="AH7310" s="50"/>
      <c r="AI7310" s="50"/>
      <c r="AJ7310" s="50"/>
      <c r="AK7310" s="50"/>
      <c r="AL7310" s="50"/>
      <c r="AM7310" s="50"/>
      <c r="AN7310" s="50"/>
      <c r="AO7310" s="50"/>
      <c r="AP7310" s="50"/>
      <c r="AQ7310" s="50"/>
      <c r="AR7310" s="50"/>
      <c r="AS7310" s="50"/>
      <c r="AT7310" s="50"/>
      <c r="AU7310" s="50"/>
      <c r="AV7310" s="50"/>
      <c r="AW7310" s="50"/>
      <c r="AX7310" s="50"/>
      <c r="AY7310" s="50"/>
      <c r="AZ7310" s="50"/>
      <c r="BA7310" s="50"/>
      <c r="BB7310" s="50"/>
      <c r="BC7310" s="50"/>
      <c r="BD7310" s="50"/>
      <c r="BE7310" s="50"/>
      <c r="BF7310" s="50"/>
      <c r="BG7310" s="50"/>
      <c r="BH7310" s="50"/>
      <c r="BI7310" s="50"/>
      <c r="BJ7310" s="50"/>
      <c r="BK7310" s="50"/>
      <c r="BL7310" s="50"/>
      <c r="BM7310" s="50"/>
      <c r="BN7310" s="50"/>
      <c r="BO7310" s="50"/>
      <c r="BP7310" s="50"/>
      <c r="BQ7310" s="50"/>
      <c r="BR7310" s="50"/>
      <c r="BS7310" s="50"/>
      <c r="BT7310" s="50"/>
      <c r="BU7310" s="50"/>
      <c r="BV7310" s="50"/>
      <c r="BW7310" s="50"/>
      <c r="BX7310" s="50"/>
      <c r="BY7310" s="50"/>
      <c r="BZ7310" s="50"/>
      <c r="CA7310" s="50"/>
      <c r="CB7310" s="50"/>
      <c r="CC7310" s="50"/>
      <c r="CD7310" s="50"/>
      <c r="CE7310" s="50"/>
      <c r="CF7310" s="50"/>
      <c r="CG7310" s="50"/>
      <c r="CH7310" s="50"/>
      <c r="CI7310" s="50"/>
      <c r="CJ7310" s="50"/>
      <c r="CK7310" s="50"/>
      <c r="CL7310" s="50"/>
      <c r="CM7310" s="50"/>
      <c r="CN7310" s="50"/>
      <c r="CO7310" s="50"/>
      <c r="CP7310" s="50"/>
      <c r="CQ7310" s="50"/>
      <c r="CR7310" s="50"/>
      <c r="CS7310" s="50"/>
      <c r="CT7310" s="50"/>
      <c r="CU7310" s="50"/>
      <c r="CV7310" s="50"/>
      <c r="CW7310" s="50"/>
      <c r="CX7310" s="50"/>
      <c r="CY7310" s="50"/>
      <c r="CZ7310" s="50"/>
      <c r="DA7310" s="50"/>
      <c r="DB7310" s="50"/>
      <c r="DC7310" s="50"/>
      <c r="DD7310" s="50"/>
      <c r="DE7310" s="50"/>
      <c r="DF7310" s="50"/>
      <c r="DG7310" s="50"/>
    </row>
    <row r="7311" spans="1:111" x14ac:dyDescent="0.2">
      <c r="A7311" s="185"/>
      <c r="B7311" s="186"/>
      <c r="C7311" s="186"/>
      <c r="D7311" s="54"/>
      <c r="E7311" s="310"/>
      <c r="F7311" s="192"/>
      <c r="G7311" s="192"/>
      <c r="H7311" s="50"/>
      <c r="I7311" s="50"/>
      <c r="J7311" s="50"/>
      <c r="K7311" s="50"/>
      <c r="L7311" s="50"/>
      <c r="M7311" s="50"/>
      <c r="N7311" s="50"/>
      <c r="O7311" s="50"/>
      <c r="P7311" s="50"/>
      <c r="Q7311" s="50"/>
      <c r="R7311" s="50"/>
      <c r="S7311" s="50"/>
      <c r="T7311" s="50"/>
      <c r="U7311" s="50"/>
      <c r="V7311" s="50"/>
      <c r="W7311" s="50"/>
      <c r="X7311" s="50"/>
      <c r="Y7311" s="50"/>
      <c r="Z7311" s="50"/>
      <c r="AA7311" s="50"/>
      <c r="AB7311" s="50"/>
      <c r="AC7311" s="50"/>
      <c r="AD7311" s="50"/>
      <c r="AE7311" s="50"/>
      <c r="AF7311" s="50"/>
      <c r="AG7311" s="50"/>
      <c r="AH7311" s="50"/>
      <c r="AI7311" s="50"/>
      <c r="AJ7311" s="50"/>
      <c r="AK7311" s="50"/>
      <c r="AL7311" s="50"/>
      <c r="AM7311" s="50"/>
      <c r="AN7311" s="50"/>
      <c r="AO7311" s="50"/>
      <c r="AP7311" s="50"/>
      <c r="AQ7311" s="50"/>
      <c r="AR7311" s="50"/>
      <c r="AS7311" s="50"/>
      <c r="AT7311" s="50"/>
      <c r="AU7311" s="50"/>
      <c r="AV7311" s="50"/>
      <c r="AW7311" s="50"/>
      <c r="AX7311" s="50"/>
      <c r="AY7311" s="50"/>
      <c r="AZ7311" s="50"/>
      <c r="BA7311" s="50"/>
      <c r="BB7311" s="50"/>
      <c r="BC7311" s="50"/>
      <c r="BD7311" s="50"/>
      <c r="BE7311" s="50"/>
      <c r="BF7311" s="50"/>
      <c r="BG7311" s="50"/>
      <c r="BH7311" s="50"/>
      <c r="BI7311" s="50"/>
      <c r="BJ7311" s="50"/>
      <c r="BK7311" s="50"/>
      <c r="BL7311" s="50"/>
      <c r="BM7311" s="50"/>
      <c r="BN7311" s="50"/>
      <c r="BO7311" s="50"/>
      <c r="BP7311" s="50"/>
      <c r="BQ7311" s="50"/>
      <c r="BR7311" s="50"/>
      <c r="BS7311" s="50"/>
      <c r="BT7311" s="50"/>
      <c r="BU7311" s="50"/>
      <c r="BV7311" s="50"/>
      <c r="BW7311" s="50"/>
      <c r="BX7311" s="50"/>
      <c r="BY7311" s="50"/>
      <c r="BZ7311" s="50"/>
      <c r="CA7311" s="50"/>
      <c r="CB7311" s="50"/>
      <c r="CC7311" s="50"/>
      <c r="CD7311" s="50"/>
      <c r="CE7311" s="50"/>
      <c r="CF7311" s="50"/>
      <c r="CG7311" s="50"/>
      <c r="CH7311" s="50"/>
      <c r="CI7311" s="50"/>
      <c r="CJ7311" s="50"/>
      <c r="CK7311" s="50"/>
      <c r="CL7311" s="50"/>
      <c r="CM7311" s="50"/>
      <c r="CN7311" s="50"/>
      <c r="CO7311" s="50"/>
      <c r="CP7311" s="50"/>
      <c r="CQ7311" s="50"/>
      <c r="CR7311" s="50"/>
      <c r="CS7311" s="50"/>
      <c r="CT7311" s="50"/>
      <c r="CU7311" s="50"/>
      <c r="CV7311" s="50"/>
      <c r="CW7311" s="50"/>
      <c r="CX7311" s="50"/>
      <c r="CY7311" s="50"/>
      <c r="CZ7311" s="50"/>
      <c r="DA7311" s="50"/>
      <c r="DB7311" s="50"/>
      <c r="DC7311" s="50"/>
      <c r="DD7311" s="50"/>
      <c r="DE7311" s="50"/>
      <c r="DF7311" s="50"/>
      <c r="DG7311" s="50"/>
    </row>
    <row r="7312" spans="1:111" x14ac:dyDescent="0.2">
      <c r="A7312" s="185"/>
      <c r="B7312" s="186"/>
      <c r="C7312" s="186"/>
      <c r="D7312" s="54"/>
      <c r="E7312" s="310"/>
      <c r="F7312" s="192"/>
      <c r="G7312" s="192"/>
      <c r="H7312" s="50"/>
      <c r="I7312" s="50"/>
      <c r="J7312" s="50"/>
      <c r="K7312" s="50"/>
      <c r="L7312" s="50"/>
      <c r="M7312" s="50"/>
      <c r="N7312" s="50"/>
      <c r="O7312" s="50"/>
      <c r="P7312" s="50"/>
      <c r="Q7312" s="50"/>
      <c r="R7312" s="50"/>
      <c r="S7312" s="50"/>
      <c r="T7312" s="50"/>
      <c r="U7312" s="50"/>
      <c r="V7312" s="50"/>
      <c r="W7312" s="50"/>
      <c r="X7312" s="50"/>
      <c r="Y7312" s="50"/>
      <c r="Z7312" s="50"/>
      <c r="AA7312" s="50"/>
      <c r="AB7312" s="50"/>
      <c r="AC7312" s="50"/>
      <c r="AD7312" s="50"/>
      <c r="AE7312" s="50"/>
      <c r="AF7312" s="50"/>
      <c r="AG7312" s="50"/>
      <c r="AH7312" s="50"/>
      <c r="AI7312" s="50"/>
      <c r="AJ7312" s="50"/>
      <c r="AK7312" s="50"/>
      <c r="AL7312" s="50"/>
      <c r="AM7312" s="50"/>
      <c r="AN7312" s="50"/>
      <c r="AO7312" s="50"/>
      <c r="AP7312" s="50"/>
      <c r="AQ7312" s="50"/>
      <c r="AR7312" s="50"/>
      <c r="AS7312" s="50"/>
      <c r="AT7312" s="50"/>
      <c r="AU7312" s="50"/>
      <c r="AV7312" s="50"/>
      <c r="AW7312" s="50"/>
      <c r="AX7312" s="50"/>
      <c r="AY7312" s="50"/>
      <c r="AZ7312" s="50"/>
      <c r="BA7312" s="50"/>
      <c r="BB7312" s="50"/>
      <c r="BC7312" s="50"/>
      <c r="BD7312" s="50"/>
      <c r="BE7312" s="50"/>
      <c r="BF7312" s="50"/>
      <c r="BG7312" s="50"/>
      <c r="BH7312" s="50"/>
      <c r="BI7312" s="50"/>
      <c r="BJ7312" s="50"/>
      <c r="BK7312" s="50"/>
      <c r="BL7312" s="50"/>
      <c r="BM7312" s="50"/>
      <c r="BN7312" s="50"/>
      <c r="BO7312" s="50"/>
      <c r="BP7312" s="50"/>
      <c r="BQ7312" s="50"/>
      <c r="BR7312" s="50"/>
      <c r="BS7312" s="50"/>
      <c r="BT7312" s="50"/>
      <c r="BU7312" s="50"/>
      <c r="BV7312" s="50"/>
      <c r="BW7312" s="50"/>
      <c r="BX7312" s="50"/>
      <c r="BY7312" s="50"/>
      <c r="BZ7312" s="50"/>
      <c r="CA7312" s="50"/>
      <c r="CB7312" s="50"/>
      <c r="CC7312" s="50"/>
      <c r="CD7312" s="50"/>
      <c r="CE7312" s="50"/>
      <c r="CF7312" s="50"/>
      <c r="CG7312" s="50"/>
      <c r="CH7312" s="50"/>
      <c r="CI7312" s="50"/>
      <c r="CJ7312" s="50"/>
      <c r="CK7312" s="50"/>
      <c r="CL7312" s="50"/>
      <c r="CM7312" s="50"/>
      <c r="CN7312" s="50"/>
      <c r="CO7312" s="50"/>
      <c r="CP7312" s="50"/>
      <c r="CQ7312" s="50"/>
      <c r="CR7312" s="50"/>
      <c r="CS7312" s="50"/>
      <c r="CT7312" s="50"/>
      <c r="CU7312" s="50"/>
      <c r="CV7312" s="50"/>
      <c r="CW7312" s="50"/>
      <c r="CX7312" s="50"/>
      <c r="CY7312" s="50"/>
      <c r="CZ7312" s="50"/>
      <c r="DA7312" s="50"/>
      <c r="DB7312" s="50"/>
      <c r="DC7312" s="50"/>
      <c r="DD7312" s="50"/>
      <c r="DE7312" s="50"/>
      <c r="DF7312" s="50"/>
      <c r="DG7312" s="50"/>
    </row>
    <row r="7313" spans="1:111" x14ac:dyDescent="0.2">
      <c r="A7313" s="185"/>
      <c r="B7313" s="186"/>
      <c r="C7313" s="186"/>
      <c r="D7313" s="54"/>
      <c r="E7313" s="310"/>
      <c r="F7313" s="192"/>
      <c r="G7313" s="192"/>
      <c r="H7313" s="50"/>
      <c r="I7313" s="50"/>
      <c r="J7313" s="50"/>
      <c r="K7313" s="50"/>
      <c r="L7313" s="50"/>
      <c r="M7313" s="50"/>
      <c r="N7313" s="50"/>
      <c r="O7313" s="50"/>
      <c r="P7313" s="50"/>
      <c r="Q7313" s="50"/>
      <c r="R7313" s="50"/>
      <c r="S7313" s="50"/>
      <c r="T7313" s="50"/>
      <c r="U7313" s="50"/>
      <c r="V7313" s="50"/>
      <c r="W7313" s="50"/>
      <c r="X7313" s="50"/>
      <c r="Y7313" s="50"/>
      <c r="Z7313" s="50"/>
      <c r="AA7313" s="50"/>
      <c r="AB7313" s="50"/>
      <c r="AC7313" s="50"/>
      <c r="AD7313" s="50"/>
      <c r="AE7313" s="50"/>
      <c r="AF7313" s="50"/>
      <c r="AG7313" s="50"/>
      <c r="AH7313" s="50"/>
      <c r="AI7313" s="50"/>
      <c r="AJ7313" s="50"/>
      <c r="AK7313" s="50"/>
      <c r="AL7313" s="50"/>
      <c r="AM7313" s="50"/>
      <c r="AN7313" s="50"/>
      <c r="AO7313" s="50"/>
      <c r="AP7313" s="50"/>
      <c r="AQ7313" s="50"/>
      <c r="AR7313" s="50"/>
      <c r="AS7313" s="50"/>
      <c r="AT7313" s="50"/>
      <c r="AU7313" s="50"/>
      <c r="AV7313" s="50"/>
      <c r="AW7313" s="50"/>
      <c r="AX7313" s="50"/>
      <c r="AY7313" s="50"/>
      <c r="AZ7313" s="50"/>
      <c r="BA7313" s="50"/>
      <c r="BB7313" s="50"/>
      <c r="BC7313" s="50"/>
      <c r="BD7313" s="50"/>
      <c r="BE7313" s="50"/>
      <c r="BF7313" s="50"/>
      <c r="BG7313" s="50"/>
      <c r="BH7313" s="50"/>
      <c r="BI7313" s="50"/>
      <c r="BJ7313" s="50"/>
      <c r="BK7313" s="50"/>
      <c r="BL7313" s="50"/>
      <c r="BM7313" s="50"/>
      <c r="BN7313" s="50"/>
      <c r="BO7313" s="50"/>
      <c r="BP7313" s="50"/>
      <c r="BQ7313" s="50"/>
      <c r="BR7313" s="50"/>
      <c r="BS7313" s="50"/>
      <c r="BT7313" s="50"/>
      <c r="BU7313" s="50"/>
      <c r="BV7313" s="50"/>
      <c r="BW7313" s="50"/>
      <c r="BX7313" s="50"/>
      <c r="BY7313" s="50"/>
      <c r="BZ7313" s="50"/>
      <c r="CA7313" s="50"/>
      <c r="CB7313" s="50"/>
      <c r="CC7313" s="50"/>
      <c r="CD7313" s="50"/>
      <c r="CE7313" s="50"/>
      <c r="CF7313" s="50"/>
      <c r="CG7313" s="50"/>
      <c r="CH7313" s="50"/>
      <c r="CI7313" s="50"/>
      <c r="CJ7313" s="50"/>
      <c r="CK7313" s="50"/>
      <c r="CL7313" s="50"/>
      <c r="CM7313" s="50"/>
      <c r="CN7313" s="50"/>
      <c r="CO7313" s="50"/>
      <c r="CP7313" s="50"/>
      <c r="CQ7313" s="50"/>
      <c r="CR7313" s="50"/>
      <c r="CS7313" s="50"/>
      <c r="CT7313" s="50"/>
      <c r="CU7313" s="50"/>
      <c r="CV7313" s="50"/>
      <c r="CW7313" s="50"/>
      <c r="CX7313" s="50"/>
      <c r="CY7313" s="50"/>
      <c r="CZ7313" s="50"/>
      <c r="DA7313" s="50"/>
      <c r="DB7313" s="50"/>
      <c r="DC7313" s="50"/>
      <c r="DD7313" s="50"/>
      <c r="DE7313" s="50"/>
      <c r="DF7313" s="50"/>
      <c r="DG7313" s="50"/>
    </row>
    <row r="7314" spans="1:111" x14ac:dyDescent="0.2">
      <c r="A7314" s="185"/>
      <c r="B7314" s="186"/>
      <c r="C7314" s="186"/>
      <c r="D7314" s="54"/>
      <c r="E7314" s="310"/>
      <c r="F7314" s="192"/>
      <c r="G7314" s="192"/>
      <c r="H7314" s="50"/>
      <c r="I7314" s="50"/>
      <c r="J7314" s="50"/>
      <c r="K7314" s="50"/>
      <c r="L7314" s="50"/>
      <c r="M7314" s="50"/>
      <c r="N7314" s="50"/>
      <c r="O7314" s="50"/>
      <c r="P7314" s="50"/>
      <c r="Q7314" s="50"/>
      <c r="R7314" s="50"/>
      <c r="S7314" s="50"/>
      <c r="T7314" s="50"/>
      <c r="U7314" s="50"/>
      <c r="V7314" s="50"/>
      <c r="W7314" s="50"/>
      <c r="X7314" s="50"/>
      <c r="Y7314" s="50"/>
      <c r="Z7314" s="50"/>
      <c r="AA7314" s="50"/>
      <c r="AB7314" s="50"/>
      <c r="AC7314" s="50"/>
      <c r="AD7314" s="50"/>
      <c r="AE7314" s="50"/>
      <c r="AF7314" s="50"/>
      <c r="AG7314" s="50"/>
      <c r="AH7314" s="50"/>
      <c r="AI7314" s="50"/>
      <c r="AJ7314" s="50"/>
      <c r="AK7314" s="50"/>
      <c r="AL7314" s="50"/>
      <c r="AM7314" s="50"/>
      <c r="AN7314" s="50"/>
      <c r="AO7314" s="50"/>
      <c r="AP7314" s="50"/>
      <c r="AQ7314" s="50"/>
      <c r="AR7314" s="50"/>
      <c r="AS7314" s="50"/>
      <c r="AT7314" s="50"/>
      <c r="AU7314" s="50"/>
      <c r="AV7314" s="50"/>
      <c r="AW7314" s="50"/>
      <c r="AX7314" s="50"/>
      <c r="AY7314" s="50"/>
      <c r="AZ7314" s="50"/>
      <c r="BA7314" s="50"/>
      <c r="BB7314" s="50"/>
      <c r="BC7314" s="50"/>
      <c r="BD7314" s="50"/>
      <c r="BE7314" s="50"/>
      <c r="BF7314" s="50"/>
      <c r="BG7314" s="50"/>
      <c r="BH7314" s="50"/>
      <c r="BI7314" s="50"/>
      <c r="BJ7314" s="50"/>
      <c r="BK7314" s="50"/>
      <c r="BL7314" s="50"/>
      <c r="BM7314" s="50"/>
      <c r="BN7314" s="50"/>
      <c r="BO7314" s="50"/>
      <c r="BP7314" s="50"/>
      <c r="BQ7314" s="50"/>
      <c r="BR7314" s="50"/>
      <c r="BS7314" s="50"/>
      <c r="BT7314" s="50"/>
      <c r="BU7314" s="50"/>
      <c r="BV7314" s="50"/>
      <c r="BW7314" s="50"/>
      <c r="BX7314" s="50"/>
      <c r="BY7314" s="50"/>
      <c r="BZ7314" s="50"/>
      <c r="CA7314" s="50"/>
      <c r="CB7314" s="50"/>
      <c r="CC7314" s="50"/>
      <c r="CD7314" s="50"/>
      <c r="CE7314" s="50"/>
      <c r="CF7314" s="50"/>
      <c r="CG7314" s="50"/>
      <c r="CH7314" s="50"/>
      <c r="CI7314" s="50"/>
      <c r="CJ7314" s="50"/>
      <c r="CK7314" s="50"/>
      <c r="CL7314" s="50"/>
      <c r="CM7314" s="50"/>
      <c r="CN7314" s="50"/>
      <c r="CO7314" s="50"/>
      <c r="CP7314" s="50"/>
      <c r="CQ7314" s="50"/>
      <c r="CR7314" s="50"/>
      <c r="CS7314" s="50"/>
      <c r="CT7314" s="50"/>
      <c r="CU7314" s="50"/>
      <c r="CV7314" s="50"/>
      <c r="CW7314" s="50"/>
      <c r="CX7314" s="50"/>
      <c r="CY7314" s="50"/>
      <c r="CZ7314" s="50"/>
      <c r="DA7314" s="50"/>
      <c r="DB7314" s="50"/>
      <c r="DC7314" s="50"/>
      <c r="DD7314" s="50"/>
      <c r="DE7314" s="50"/>
      <c r="DF7314" s="50"/>
      <c r="DG7314" s="50"/>
    </row>
    <row r="7315" spans="1:111" x14ac:dyDescent="0.2">
      <c r="A7315" s="185"/>
      <c r="B7315" s="186"/>
      <c r="C7315" s="186"/>
      <c r="D7315" s="54"/>
      <c r="E7315" s="310"/>
      <c r="F7315" s="192"/>
      <c r="G7315" s="192"/>
      <c r="H7315" s="50"/>
      <c r="I7315" s="50"/>
      <c r="J7315" s="50"/>
      <c r="K7315" s="50"/>
      <c r="L7315" s="50"/>
      <c r="M7315" s="50"/>
      <c r="N7315" s="50"/>
      <c r="O7315" s="50"/>
      <c r="P7315" s="50"/>
      <c r="Q7315" s="50"/>
      <c r="R7315" s="50"/>
      <c r="S7315" s="50"/>
      <c r="T7315" s="50"/>
      <c r="U7315" s="50"/>
      <c r="V7315" s="50"/>
      <c r="W7315" s="50"/>
      <c r="X7315" s="50"/>
      <c r="Y7315" s="50"/>
      <c r="Z7315" s="50"/>
      <c r="AA7315" s="50"/>
      <c r="AB7315" s="50"/>
      <c r="AC7315" s="50"/>
      <c r="AD7315" s="50"/>
      <c r="AE7315" s="50"/>
      <c r="AF7315" s="50"/>
      <c r="AG7315" s="50"/>
      <c r="AH7315" s="50"/>
      <c r="AI7315" s="50"/>
      <c r="AJ7315" s="50"/>
      <c r="AK7315" s="50"/>
      <c r="AL7315" s="50"/>
      <c r="AM7315" s="50"/>
      <c r="AN7315" s="50"/>
      <c r="AO7315" s="50"/>
      <c r="AP7315" s="50"/>
      <c r="AQ7315" s="50"/>
      <c r="AR7315" s="50"/>
      <c r="AS7315" s="50"/>
      <c r="AT7315" s="50"/>
      <c r="AU7315" s="50"/>
      <c r="AV7315" s="50"/>
      <c r="AW7315" s="50"/>
      <c r="AX7315" s="50"/>
      <c r="AY7315" s="50"/>
      <c r="AZ7315" s="50"/>
      <c r="BA7315" s="50"/>
      <c r="BB7315" s="50"/>
      <c r="BC7315" s="50"/>
      <c r="BD7315" s="50"/>
      <c r="BE7315" s="50"/>
      <c r="BF7315" s="50"/>
      <c r="BG7315" s="50"/>
      <c r="BH7315" s="50"/>
      <c r="BI7315" s="50"/>
      <c r="BJ7315" s="50"/>
      <c r="BK7315" s="50"/>
      <c r="BL7315" s="50"/>
      <c r="BM7315" s="50"/>
      <c r="BN7315" s="50"/>
      <c r="BO7315" s="50"/>
      <c r="BP7315" s="50"/>
      <c r="BQ7315" s="50"/>
      <c r="BR7315" s="50"/>
      <c r="BS7315" s="50"/>
      <c r="BT7315" s="50"/>
      <c r="BU7315" s="50"/>
      <c r="BV7315" s="50"/>
      <c r="BW7315" s="50"/>
      <c r="BX7315" s="50"/>
      <c r="BY7315" s="50"/>
      <c r="BZ7315" s="50"/>
      <c r="CA7315" s="50"/>
      <c r="CB7315" s="50"/>
      <c r="CC7315" s="50"/>
      <c r="CD7315" s="50"/>
      <c r="CE7315" s="50"/>
      <c r="CF7315" s="50"/>
      <c r="CG7315" s="50"/>
      <c r="CH7315" s="50"/>
      <c r="CI7315" s="50"/>
      <c r="CJ7315" s="50"/>
      <c r="CK7315" s="50"/>
      <c r="CL7315" s="50"/>
      <c r="CM7315" s="50"/>
      <c r="CN7315" s="50"/>
      <c r="CO7315" s="50"/>
      <c r="CP7315" s="50"/>
      <c r="CQ7315" s="50"/>
      <c r="CR7315" s="50"/>
      <c r="CS7315" s="50"/>
      <c r="CT7315" s="50"/>
      <c r="CU7315" s="50"/>
      <c r="CV7315" s="50"/>
      <c r="CW7315" s="50"/>
      <c r="CX7315" s="50"/>
      <c r="CY7315" s="50"/>
      <c r="CZ7315" s="50"/>
      <c r="DA7315" s="50"/>
      <c r="DB7315" s="50"/>
      <c r="DC7315" s="50"/>
      <c r="DD7315" s="50"/>
      <c r="DE7315" s="50"/>
      <c r="DF7315" s="50"/>
      <c r="DG7315" s="50"/>
    </row>
    <row r="7316" spans="1:111" x14ac:dyDescent="0.2">
      <c r="A7316" s="185"/>
      <c r="B7316" s="186"/>
      <c r="C7316" s="186"/>
      <c r="D7316" s="54"/>
      <c r="E7316" s="310"/>
      <c r="F7316" s="192"/>
      <c r="G7316" s="192"/>
      <c r="H7316" s="50"/>
      <c r="I7316" s="50"/>
      <c r="J7316" s="50"/>
      <c r="K7316" s="50"/>
      <c r="L7316" s="50"/>
      <c r="M7316" s="50"/>
      <c r="N7316" s="50"/>
      <c r="O7316" s="50"/>
      <c r="P7316" s="50"/>
      <c r="Q7316" s="50"/>
      <c r="R7316" s="50"/>
      <c r="S7316" s="50"/>
      <c r="T7316" s="50"/>
      <c r="U7316" s="50"/>
      <c r="V7316" s="50"/>
      <c r="W7316" s="50"/>
      <c r="X7316" s="50"/>
      <c r="Y7316" s="50"/>
      <c r="Z7316" s="50"/>
      <c r="AA7316" s="50"/>
      <c r="AB7316" s="50"/>
      <c r="AC7316" s="50"/>
      <c r="AD7316" s="50"/>
      <c r="AE7316" s="50"/>
      <c r="AF7316" s="50"/>
      <c r="AG7316" s="50"/>
      <c r="AH7316" s="50"/>
      <c r="AI7316" s="50"/>
      <c r="AJ7316" s="50"/>
      <c r="AK7316" s="50"/>
      <c r="AL7316" s="50"/>
      <c r="AM7316" s="50"/>
      <c r="AN7316" s="50"/>
      <c r="AO7316" s="50"/>
      <c r="AP7316" s="50"/>
      <c r="AQ7316" s="50"/>
      <c r="AR7316" s="50"/>
      <c r="AS7316" s="50"/>
      <c r="AT7316" s="50"/>
      <c r="AU7316" s="50"/>
      <c r="AV7316" s="50"/>
      <c r="AW7316" s="50"/>
      <c r="AX7316" s="50"/>
      <c r="AY7316" s="50"/>
      <c r="AZ7316" s="50"/>
      <c r="BA7316" s="50"/>
      <c r="BB7316" s="50"/>
      <c r="BC7316" s="50"/>
      <c r="BD7316" s="50"/>
      <c r="BE7316" s="50"/>
      <c r="BF7316" s="50"/>
      <c r="BG7316" s="50"/>
      <c r="BH7316" s="50"/>
      <c r="BI7316" s="50"/>
      <c r="BJ7316" s="50"/>
      <c r="BK7316" s="50"/>
      <c r="BL7316" s="50"/>
      <c r="BM7316" s="50"/>
      <c r="BN7316" s="50"/>
      <c r="BO7316" s="50"/>
      <c r="BP7316" s="50"/>
      <c r="BQ7316" s="50"/>
      <c r="BR7316" s="50"/>
      <c r="BS7316" s="50"/>
      <c r="BT7316" s="50"/>
      <c r="BU7316" s="50"/>
      <c r="BV7316" s="50"/>
      <c r="BW7316" s="50"/>
      <c r="BX7316" s="50"/>
      <c r="BY7316" s="50"/>
      <c r="BZ7316" s="50"/>
      <c r="CA7316" s="50"/>
      <c r="CB7316" s="50"/>
      <c r="CC7316" s="50"/>
      <c r="CD7316" s="50"/>
      <c r="CE7316" s="50"/>
      <c r="CF7316" s="50"/>
      <c r="CG7316" s="50"/>
      <c r="CH7316" s="50"/>
      <c r="CI7316" s="50"/>
      <c r="CJ7316" s="50"/>
      <c r="CK7316" s="50"/>
      <c r="CL7316" s="50"/>
      <c r="CM7316" s="50"/>
      <c r="CN7316" s="50"/>
      <c r="CO7316" s="50"/>
      <c r="CP7316" s="50"/>
      <c r="CQ7316" s="50"/>
      <c r="CR7316" s="50"/>
      <c r="CS7316" s="50"/>
      <c r="CT7316" s="50"/>
      <c r="CU7316" s="50"/>
      <c r="CV7316" s="50"/>
      <c r="CW7316" s="50"/>
      <c r="CX7316" s="50"/>
      <c r="CY7316" s="50"/>
      <c r="CZ7316" s="50"/>
      <c r="DA7316" s="50"/>
      <c r="DB7316" s="50"/>
      <c r="DC7316" s="50"/>
      <c r="DD7316" s="50"/>
      <c r="DE7316" s="50"/>
      <c r="DF7316" s="50"/>
      <c r="DG7316" s="50"/>
    </row>
    <row r="7317" spans="1:111" x14ac:dyDescent="0.2">
      <c r="A7317" s="185"/>
      <c r="B7317" s="186"/>
      <c r="C7317" s="186"/>
      <c r="D7317" s="54"/>
      <c r="E7317" s="310"/>
      <c r="F7317" s="192"/>
      <c r="G7317" s="192"/>
      <c r="H7317" s="50"/>
      <c r="I7317" s="50"/>
      <c r="J7317" s="50"/>
      <c r="K7317" s="50"/>
      <c r="L7317" s="50"/>
      <c r="M7317" s="50"/>
      <c r="N7317" s="50"/>
      <c r="O7317" s="50"/>
      <c r="P7317" s="50"/>
      <c r="Q7317" s="50"/>
      <c r="R7317" s="50"/>
      <c r="S7317" s="50"/>
      <c r="T7317" s="50"/>
      <c r="U7317" s="50"/>
      <c r="V7317" s="50"/>
      <c r="W7317" s="50"/>
      <c r="X7317" s="50"/>
      <c r="Y7317" s="50"/>
      <c r="Z7317" s="50"/>
      <c r="AA7317" s="50"/>
      <c r="AB7317" s="50"/>
      <c r="AC7317" s="50"/>
      <c r="AD7317" s="50"/>
      <c r="AE7317" s="50"/>
      <c r="AF7317" s="50"/>
      <c r="AG7317" s="50"/>
      <c r="AH7317" s="50"/>
      <c r="AI7317" s="50"/>
      <c r="AJ7317" s="50"/>
      <c r="AK7317" s="50"/>
      <c r="AL7317" s="50"/>
      <c r="AM7317" s="50"/>
      <c r="AN7317" s="50"/>
      <c r="AO7317" s="50"/>
      <c r="AP7317" s="50"/>
      <c r="AQ7317" s="50"/>
      <c r="AR7317" s="50"/>
      <c r="AS7317" s="50"/>
      <c r="AT7317" s="50"/>
      <c r="AU7317" s="50"/>
      <c r="AV7317" s="50"/>
      <c r="AW7317" s="50"/>
      <c r="AX7317" s="50"/>
      <c r="AY7317" s="50"/>
      <c r="AZ7317" s="50"/>
      <c r="BA7317" s="50"/>
      <c r="BB7317" s="50"/>
      <c r="BC7317" s="50"/>
      <c r="BD7317" s="50"/>
      <c r="BE7317" s="50"/>
      <c r="BF7317" s="50"/>
      <c r="BG7317" s="50"/>
      <c r="BH7317" s="50"/>
      <c r="BI7317" s="50"/>
      <c r="BJ7317" s="50"/>
      <c r="BK7317" s="50"/>
      <c r="BL7317" s="50"/>
      <c r="BM7317" s="50"/>
      <c r="BN7317" s="50"/>
      <c r="BO7317" s="50"/>
      <c r="BP7317" s="50"/>
      <c r="BQ7317" s="50"/>
      <c r="BR7317" s="50"/>
      <c r="BS7317" s="50"/>
      <c r="BT7317" s="50"/>
      <c r="BU7317" s="50"/>
      <c r="BV7317" s="50"/>
      <c r="BW7317" s="50"/>
      <c r="BX7317" s="50"/>
      <c r="BY7317" s="50"/>
      <c r="BZ7317" s="50"/>
      <c r="CA7317" s="50"/>
      <c r="CB7317" s="50"/>
      <c r="CC7317" s="50"/>
      <c r="CD7317" s="50"/>
      <c r="CE7317" s="50"/>
      <c r="CF7317" s="50"/>
      <c r="CG7317" s="50"/>
      <c r="CH7317" s="50"/>
      <c r="CI7317" s="50"/>
      <c r="CJ7317" s="50"/>
      <c r="CK7317" s="50"/>
      <c r="CL7317" s="50"/>
      <c r="CM7317" s="50"/>
      <c r="CN7317" s="50"/>
      <c r="CO7317" s="50"/>
      <c r="CP7317" s="50"/>
      <c r="CQ7317" s="50"/>
      <c r="CR7317" s="50"/>
      <c r="CS7317" s="50"/>
      <c r="CT7317" s="50"/>
      <c r="CU7317" s="50"/>
      <c r="CV7317" s="50"/>
      <c r="CW7317" s="50"/>
      <c r="CX7317" s="50"/>
      <c r="CY7317" s="50"/>
      <c r="CZ7317" s="50"/>
      <c r="DA7317" s="50"/>
      <c r="DB7317" s="50"/>
      <c r="DC7317" s="50"/>
      <c r="DD7317" s="50"/>
      <c r="DE7317" s="50"/>
      <c r="DF7317" s="50"/>
      <c r="DG7317" s="50"/>
    </row>
    <row r="7318" spans="1:111" x14ac:dyDescent="0.2">
      <c r="A7318" s="185"/>
      <c r="B7318" s="186"/>
      <c r="C7318" s="186"/>
      <c r="D7318" s="54"/>
      <c r="E7318" s="310"/>
      <c r="F7318" s="192"/>
      <c r="G7318" s="192"/>
      <c r="H7318" s="50"/>
      <c r="I7318" s="50"/>
      <c r="J7318" s="50"/>
      <c r="K7318" s="50"/>
      <c r="L7318" s="50"/>
      <c r="M7318" s="50"/>
      <c r="N7318" s="50"/>
      <c r="O7318" s="50"/>
      <c r="P7318" s="50"/>
      <c r="Q7318" s="50"/>
      <c r="R7318" s="50"/>
      <c r="S7318" s="50"/>
      <c r="T7318" s="50"/>
      <c r="U7318" s="50"/>
      <c r="V7318" s="50"/>
      <c r="W7318" s="50"/>
      <c r="X7318" s="50"/>
      <c r="Y7318" s="50"/>
      <c r="Z7318" s="50"/>
      <c r="AA7318" s="50"/>
      <c r="AB7318" s="50"/>
      <c r="AC7318" s="50"/>
      <c r="AD7318" s="50"/>
      <c r="AE7318" s="50"/>
      <c r="AF7318" s="50"/>
      <c r="AG7318" s="50"/>
      <c r="AH7318" s="50"/>
      <c r="AI7318" s="50"/>
      <c r="AJ7318" s="50"/>
      <c r="AK7318" s="50"/>
      <c r="AL7318" s="50"/>
      <c r="AM7318" s="50"/>
      <c r="AN7318" s="50"/>
      <c r="AO7318" s="50"/>
      <c r="AP7318" s="50"/>
      <c r="AQ7318" s="50"/>
      <c r="AR7318" s="50"/>
      <c r="AS7318" s="50"/>
      <c r="AT7318" s="50"/>
      <c r="AU7318" s="50"/>
      <c r="AV7318" s="50"/>
      <c r="AW7318" s="50"/>
      <c r="AX7318" s="50"/>
      <c r="AY7318" s="50"/>
      <c r="AZ7318" s="50"/>
      <c r="BA7318" s="50"/>
      <c r="BB7318" s="50"/>
      <c r="BC7318" s="50"/>
      <c r="BD7318" s="50"/>
      <c r="BE7318" s="50"/>
      <c r="BF7318" s="50"/>
      <c r="BG7318" s="50"/>
      <c r="BH7318" s="50"/>
      <c r="BI7318" s="50"/>
      <c r="BJ7318" s="50"/>
      <c r="BK7318" s="50"/>
      <c r="BL7318" s="50"/>
      <c r="BM7318" s="50"/>
      <c r="BN7318" s="50"/>
      <c r="BO7318" s="50"/>
      <c r="BP7318" s="50"/>
      <c r="BQ7318" s="50"/>
      <c r="BR7318" s="50"/>
      <c r="BS7318" s="50"/>
      <c r="BT7318" s="50"/>
      <c r="BU7318" s="50"/>
      <c r="BV7318" s="50"/>
      <c r="BW7318" s="50"/>
      <c r="BX7318" s="50"/>
      <c r="BY7318" s="50"/>
      <c r="BZ7318" s="50"/>
      <c r="CA7318" s="50"/>
      <c r="CB7318" s="50"/>
      <c r="CC7318" s="50"/>
      <c r="CD7318" s="50"/>
      <c r="CE7318" s="50"/>
      <c r="CF7318" s="50"/>
      <c r="CG7318" s="50"/>
      <c r="CH7318" s="50"/>
      <c r="CI7318" s="50"/>
      <c r="CJ7318" s="50"/>
      <c r="CK7318" s="50"/>
      <c r="CL7318" s="50"/>
      <c r="CM7318" s="50"/>
      <c r="CN7318" s="50"/>
      <c r="CO7318" s="50"/>
      <c r="CP7318" s="50"/>
      <c r="CQ7318" s="50"/>
      <c r="CR7318" s="50"/>
      <c r="CS7318" s="50"/>
      <c r="CT7318" s="50"/>
      <c r="CU7318" s="50"/>
      <c r="CV7318" s="50"/>
      <c r="CW7318" s="50"/>
      <c r="CX7318" s="50"/>
      <c r="CY7318" s="50"/>
      <c r="CZ7318" s="50"/>
      <c r="DA7318" s="50"/>
      <c r="DB7318" s="50"/>
      <c r="DC7318" s="50"/>
      <c r="DD7318" s="50"/>
      <c r="DE7318" s="50"/>
      <c r="DF7318" s="50"/>
      <c r="DG7318" s="50"/>
    </row>
    <row r="7319" spans="1:111" x14ac:dyDescent="0.2">
      <c r="A7319" s="185"/>
      <c r="B7319" s="186"/>
      <c r="C7319" s="186"/>
      <c r="D7319" s="54"/>
      <c r="E7319" s="310"/>
      <c r="F7319" s="192"/>
      <c r="G7319" s="192"/>
      <c r="H7319" s="50"/>
      <c r="I7319" s="50"/>
      <c r="J7319" s="50"/>
      <c r="K7319" s="50"/>
      <c r="L7319" s="50"/>
      <c r="M7319" s="50"/>
      <c r="N7319" s="50"/>
      <c r="O7319" s="50"/>
      <c r="P7319" s="50"/>
      <c r="Q7319" s="50"/>
      <c r="R7319" s="50"/>
      <c r="S7319" s="50"/>
      <c r="T7319" s="50"/>
      <c r="U7319" s="50"/>
      <c r="V7319" s="50"/>
      <c r="W7319" s="50"/>
      <c r="X7319" s="50"/>
      <c r="Y7319" s="50"/>
      <c r="Z7319" s="50"/>
      <c r="AA7319" s="50"/>
      <c r="AB7319" s="50"/>
      <c r="AC7319" s="50"/>
      <c r="AD7319" s="50"/>
      <c r="AE7319" s="50"/>
      <c r="AF7319" s="50"/>
      <c r="AG7319" s="50"/>
      <c r="AH7319" s="50"/>
      <c r="AI7319" s="50"/>
      <c r="AJ7319" s="50"/>
      <c r="AK7319" s="50"/>
      <c r="AL7319" s="50"/>
      <c r="AM7319" s="50"/>
      <c r="AN7319" s="50"/>
      <c r="AO7319" s="50"/>
      <c r="AP7319" s="50"/>
      <c r="AQ7319" s="50"/>
      <c r="AR7319" s="50"/>
      <c r="AS7319" s="50"/>
      <c r="AT7319" s="50"/>
      <c r="AU7319" s="50"/>
      <c r="AV7319" s="50"/>
      <c r="AW7319" s="50"/>
      <c r="AX7319" s="50"/>
      <c r="AY7319" s="50"/>
      <c r="AZ7319" s="50"/>
      <c r="BA7319" s="50"/>
      <c r="BB7319" s="50"/>
      <c r="BC7319" s="50"/>
      <c r="BD7319" s="50"/>
      <c r="BE7319" s="50"/>
      <c r="BF7319" s="50"/>
      <c r="BG7319" s="50"/>
      <c r="BH7319" s="50"/>
      <c r="BI7319" s="50"/>
      <c r="BJ7319" s="50"/>
      <c r="BK7319" s="50"/>
      <c r="BL7319" s="50"/>
      <c r="BM7319" s="50"/>
      <c r="BN7319" s="50"/>
      <c r="BO7319" s="50"/>
      <c r="BP7319" s="50"/>
      <c r="BQ7319" s="50"/>
      <c r="BR7319" s="50"/>
      <c r="BS7319" s="50"/>
      <c r="BT7319" s="50"/>
      <c r="BU7319" s="50"/>
      <c r="BV7319" s="50"/>
      <c r="BW7319" s="50"/>
      <c r="BX7319" s="50"/>
      <c r="BY7319" s="50"/>
      <c r="BZ7319" s="50"/>
      <c r="CA7319" s="50"/>
      <c r="CB7319" s="50"/>
      <c r="CC7319" s="50"/>
      <c r="CD7319" s="50"/>
      <c r="CE7319" s="50"/>
      <c r="CF7319" s="50"/>
      <c r="CG7319" s="50"/>
      <c r="CH7319" s="50"/>
      <c r="CI7319" s="50"/>
      <c r="CJ7319" s="50"/>
      <c r="CK7319" s="50"/>
      <c r="CL7319" s="50"/>
      <c r="CM7319" s="50"/>
      <c r="CN7319" s="50"/>
      <c r="CO7319" s="50"/>
      <c r="CP7319" s="50"/>
      <c r="CQ7319" s="50"/>
      <c r="CR7319" s="50"/>
      <c r="CS7319" s="50"/>
      <c r="CT7319" s="50"/>
      <c r="CU7319" s="50"/>
      <c r="CV7319" s="50"/>
      <c r="CW7319" s="50"/>
      <c r="CX7319" s="50"/>
      <c r="CY7319" s="50"/>
      <c r="CZ7319" s="50"/>
      <c r="DA7319" s="50"/>
      <c r="DB7319" s="50"/>
      <c r="DC7319" s="50"/>
      <c r="DD7319" s="50"/>
      <c r="DE7319" s="50"/>
      <c r="DF7319" s="50"/>
      <c r="DG7319" s="50"/>
    </row>
    <row r="7320" spans="1:111" x14ac:dyDescent="0.2">
      <c r="A7320" s="185"/>
      <c r="B7320" s="186"/>
      <c r="C7320" s="186"/>
      <c r="D7320" s="54"/>
      <c r="E7320" s="310"/>
      <c r="F7320" s="192"/>
      <c r="G7320" s="192"/>
      <c r="H7320" s="50"/>
      <c r="I7320" s="50"/>
      <c r="J7320" s="50"/>
      <c r="K7320" s="50"/>
      <c r="L7320" s="50"/>
      <c r="M7320" s="50"/>
      <c r="N7320" s="50"/>
      <c r="O7320" s="50"/>
      <c r="P7320" s="50"/>
      <c r="Q7320" s="50"/>
      <c r="R7320" s="50"/>
      <c r="S7320" s="50"/>
      <c r="T7320" s="50"/>
      <c r="U7320" s="50"/>
      <c r="V7320" s="50"/>
      <c r="W7320" s="50"/>
      <c r="X7320" s="50"/>
      <c r="Y7320" s="50"/>
      <c r="Z7320" s="50"/>
      <c r="AA7320" s="50"/>
      <c r="AB7320" s="50"/>
      <c r="AC7320" s="50"/>
      <c r="AD7320" s="50"/>
      <c r="AE7320" s="50"/>
      <c r="AF7320" s="50"/>
      <c r="AG7320" s="50"/>
      <c r="AH7320" s="50"/>
      <c r="AI7320" s="50"/>
      <c r="AJ7320" s="50"/>
      <c r="AK7320" s="50"/>
      <c r="AL7320" s="50"/>
      <c r="AM7320" s="50"/>
      <c r="AN7320" s="50"/>
      <c r="AO7320" s="50"/>
      <c r="AP7320" s="50"/>
      <c r="AQ7320" s="50"/>
      <c r="AR7320" s="50"/>
      <c r="AS7320" s="50"/>
      <c r="AT7320" s="50"/>
      <c r="AU7320" s="50"/>
      <c r="AV7320" s="50"/>
      <c r="AW7320" s="50"/>
      <c r="AX7320" s="50"/>
      <c r="AY7320" s="50"/>
      <c r="AZ7320" s="50"/>
      <c r="BA7320" s="50"/>
      <c r="BB7320" s="50"/>
      <c r="BC7320" s="50"/>
      <c r="BD7320" s="50"/>
      <c r="BE7320" s="50"/>
      <c r="BF7320" s="50"/>
      <c r="BG7320" s="50"/>
      <c r="BH7320" s="50"/>
      <c r="BI7320" s="50"/>
      <c r="BJ7320" s="50"/>
      <c r="BK7320" s="50"/>
      <c r="BL7320" s="50"/>
      <c r="BM7320" s="50"/>
      <c r="BN7320" s="50"/>
      <c r="BO7320" s="50"/>
      <c r="BP7320" s="50"/>
      <c r="BQ7320" s="50"/>
      <c r="BR7320" s="50"/>
      <c r="BS7320" s="50"/>
      <c r="BT7320" s="50"/>
      <c r="BU7320" s="50"/>
      <c r="BV7320" s="50"/>
      <c r="BW7320" s="50"/>
      <c r="BX7320" s="50"/>
      <c r="BY7320" s="50"/>
      <c r="BZ7320" s="50"/>
      <c r="CA7320" s="50"/>
      <c r="CB7320" s="50"/>
      <c r="CC7320" s="50"/>
      <c r="CD7320" s="50"/>
      <c r="CE7320" s="50"/>
      <c r="CF7320" s="50"/>
      <c r="CG7320" s="50"/>
      <c r="CH7320" s="50"/>
      <c r="CI7320" s="50"/>
      <c r="CJ7320" s="50"/>
      <c r="CK7320" s="50"/>
      <c r="CL7320" s="50"/>
      <c r="CM7320" s="50"/>
      <c r="CN7320" s="50"/>
      <c r="CO7320" s="50"/>
      <c r="CP7320" s="50"/>
      <c r="CQ7320" s="50"/>
      <c r="CR7320" s="50"/>
      <c r="CS7320" s="50"/>
      <c r="CT7320" s="50"/>
      <c r="CU7320" s="50"/>
      <c r="CV7320" s="50"/>
      <c r="CW7320" s="50"/>
      <c r="CX7320" s="50"/>
      <c r="CY7320" s="50"/>
      <c r="CZ7320" s="50"/>
      <c r="DA7320" s="50"/>
      <c r="DB7320" s="50"/>
      <c r="DC7320" s="50"/>
      <c r="DD7320" s="50"/>
      <c r="DE7320" s="50"/>
      <c r="DF7320" s="50"/>
      <c r="DG7320" s="50"/>
    </row>
    <row r="7321" spans="1:111" x14ac:dyDescent="0.2">
      <c r="A7321" s="185"/>
      <c r="B7321" s="186"/>
      <c r="C7321" s="186"/>
      <c r="D7321" s="54"/>
      <c r="E7321" s="310"/>
      <c r="F7321" s="192"/>
      <c r="G7321" s="192"/>
      <c r="H7321" s="50"/>
      <c r="I7321" s="50"/>
      <c r="J7321" s="50"/>
      <c r="K7321" s="50"/>
      <c r="L7321" s="50"/>
      <c r="M7321" s="50"/>
      <c r="N7321" s="50"/>
      <c r="O7321" s="50"/>
      <c r="P7321" s="50"/>
      <c r="Q7321" s="50"/>
      <c r="R7321" s="50"/>
      <c r="S7321" s="50"/>
      <c r="T7321" s="50"/>
      <c r="U7321" s="50"/>
      <c r="V7321" s="50"/>
      <c r="W7321" s="50"/>
      <c r="X7321" s="50"/>
      <c r="Y7321" s="50"/>
      <c r="Z7321" s="50"/>
      <c r="AA7321" s="50"/>
      <c r="AB7321" s="50"/>
      <c r="AC7321" s="50"/>
      <c r="AD7321" s="50"/>
      <c r="AE7321" s="50"/>
      <c r="AF7321" s="50"/>
      <c r="AG7321" s="50"/>
      <c r="AH7321" s="50"/>
      <c r="AI7321" s="50"/>
      <c r="AJ7321" s="50"/>
      <c r="AK7321" s="50"/>
      <c r="AL7321" s="50"/>
      <c r="AM7321" s="50"/>
      <c r="AN7321" s="50"/>
      <c r="AO7321" s="50"/>
      <c r="AP7321" s="50"/>
      <c r="AQ7321" s="50"/>
      <c r="AR7321" s="50"/>
      <c r="AS7321" s="50"/>
      <c r="AT7321" s="50"/>
      <c r="AU7321" s="50"/>
      <c r="AV7321" s="50"/>
      <c r="AW7321" s="50"/>
      <c r="AX7321" s="50"/>
      <c r="AY7321" s="50"/>
      <c r="AZ7321" s="50"/>
      <c r="BA7321" s="50"/>
      <c r="BB7321" s="50"/>
      <c r="BC7321" s="50"/>
      <c r="BD7321" s="50"/>
      <c r="BE7321" s="50"/>
      <c r="BF7321" s="50"/>
      <c r="BG7321" s="50"/>
      <c r="BH7321" s="50"/>
      <c r="BI7321" s="50"/>
      <c r="BJ7321" s="50"/>
      <c r="BK7321" s="50"/>
      <c r="BL7321" s="50"/>
      <c r="BM7321" s="50"/>
      <c r="BN7321" s="50"/>
      <c r="BO7321" s="50"/>
      <c r="BP7321" s="50"/>
      <c r="BQ7321" s="50"/>
      <c r="BR7321" s="50"/>
      <c r="BS7321" s="50"/>
      <c r="BT7321" s="50"/>
      <c r="BU7321" s="50"/>
      <c r="BV7321" s="50"/>
      <c r="BW7321" s="50"/>
      <c r="BX7321" s="50"/>
      <c r="BY7321" s="50"/>
      <c r="BZ7321" s="50"/>
      <c r="CA7321" s="50"/>
      <c r="CB7321" s="50"/>
      <c r="CC7321" s="50"/>
      <c r="CD7321" s="50"/>
      <c r="CE7321" s="50"/>
      <c r="CF7321" s="50"/>
      <c r="CG7321" s="50"/>
      <c r="CH7321" s="50"/>
      <c r="CI7321" s="50"/>
      <c r="CJ7321" s="50"/>
      <c r="CK7321" s="50"/>
      <c r="CL7321" s="50"/>
      <c r="CM7321" s="50"/>
      <c r="CN7321" s="50"/>
      <c r="CO7321" s="50"/>
      <c r="CP7321" s="50"/>
      <c r="CQ7321" s="50"/>
      <c r="CR7321" s="50"/>
      <c r="CS7321" s="50"/>
      <c r="CT7321" s="50"/>
      <c r="CU7321" s="50"/>
      <c r="CV7321" s="50"/>
      <c r="CW7321" s="50"/>
      <c r="CX7321" s="50"/>
      <c r="CY7321" s="50"/>
      <c r="CZ7321" s="50"/>
      <c r="DA7321" s="50"/>
      <c r="DB7321" s="50"/>
      <c r="DC7321" s="50"/>
      <c r="DD7321" s="50"/>
      <c r="DE7321" s="50"/>
      <c r="DF7321" s="50"/>
      <c r="DG7321" s="50"/>
    </row>
    <row r="7322" spans="1:111" x14ac:dyDescent="0.2">
      <c r="A7322" s="185"/>
      <c r="B7322" s="186"/>
      <c r="C7322" s="186"/>
      <c r="D7322" s="54"/>
      <c r="E7322" s="310"/>
      <c r="F7322" s="192"/>
      <c r="G7322" s="192"/>
      <c r="H7322" s="50"/>
      <c r="I7322" s="50"/>
      <c r="J7322" s="50"/>
      <c r="K7322" s="50"/>
      <c r="L7322" s="50"/>
      <c r="M7322" s="50"/>
      <c r="N7322" s="50"/>
      <c r="O7322" s="50"/>
      <c r="P7322" s="50"/>
      <c r="Q7322" s="50"/>
      <c r="R7322" s="50"/>
      <c r="S7322" s="50"/>
      <c r="T7322" s="50"/>
      <c r="U7322" s="50"/>
      <c r="V7322" s="50"/>
      <c r="W7322" s="50"/>
      <c r="X7322" s="50"/>
      <c r="Y7322" s="50"/>
      <c r="Z7322" s="50"/>
      <c r="AA7322" s="50"/>
      <c r="AB7322" s="50"/>
      <c r="AC7322" s="50"/>
      <c r="AD7322" s="50"/>
      <c r="AE7322" s="50"/>
      <c r="AF7322" s="50"/>
      <c r="AG7322" s="50"/>
      <c r="AH7322" s="50"/>
      <c r="AI7322" s="50"/>
      <c r="AJ7322" s="50"/>
      <c r="AK7322" s="50"/>
      <c r="AL7322" s="50"/>
      <c r="AM7322" s="50"/>
      <c r="AN7322" s="50"/>
      <c r="AO7322" s="50"/>
      <c r="AP7322" s="50"/>
      <c r="AQ7322" s="50"/>
      <c r="AR7322" s="50"/>
      <c r="AS7322" s="50"/>
      <c r="AT7322" s="50"/>
      <c r="AU7322" s="50"/>
      <c r="AV7322" s="50"/>
      <c r="AW7322" s="50"/>
      <c r="AX7322" s="50"/>
      <c r="AY7322" s="50"/>
      <c r="AZ7322" s="50"/>
      <c r="BA7322" s="50"/>
      <c r="BB7322" s="50"/>
      <c r="BC7322" s="50"/>
      <c r="BD7322" s="50"/>
      <c r="BE7322" s="50"/>
      <c r="BF7322" s="50"/>
      <c r="BG7322" s="50"/>
      <c r="BH7322" s="50"/>
      <c r="BI7322" s="50"/>
      <c r="BJ7322" s="50"/>
      <c r="BK7322" s="50"/>
      <c r="BL7322" s="50"/>
      <c r="BM7322" s="50"/>
      <c r="BN7322" s="50"/>
      <c r="BO7322" s="50"/>
      <c r="BP7322" s="50"/>
      <c r="BQ7322" s="50"/>
      <c r="BR7322" s="50"/>
      <c r="BS7322" s="50"/>
      <c r="BT7322" s="50"/>
      <c r="BU7322" s="50"/>
      <c r="BV7322" s="50"/>
      <c r="BW7322" s="50"/>
      <c r="BX7322" s="50"/>
      <c r="BY7322" s="50"/>
      <c r="BZ7322" s="50"/>
      <c r="CA7322" s="50"/>
      <c r="CB7322" s="50"/>
      <c r="CC7322" s="50"/>
      <c r="CD7322" s="50"/>
      <c r="CE7322" s="50"/>
      <c r="CF7322" s="50"/>
      <c r="CG7322" s="50"/>
      <c r="CH7322" s="50"/>
      <c r="CI7322" s="50"/>
      <c r="CJ7322" s="50"/>
      <c r="CK7322" s="50"/>
      <c r="CL7322" s="50"/>
      <c r="CM7322" s="50"/>
      <c r="CN7322" s="50"/>
      <c r="CO7322" s="50"/>
      <c r="CP7322" s="50"/>
      <c r="CQ7322" s="50"/>
      <c r="CR7322" s="50"/>
      <c r="CS7322" s="50"/>
      <c r="CT7322" s="50"/>
      <c r="CU7322" s="50"/>
      <c r="CV7322" s="50"/>
      <c r="CW7322" s="50"/>
      <c r="CX7322" s="50"/>
      <c r="CY7322" s="50"/>
      <c r="CZ7322" s="50"/>
      <c r="DA7322" s="50"/>
      <c r="DB7322" s="50"/>
      <c r="DC7322" s="50"/>
      <c r="DD7322" s="50"/>
      <c r="DE7322" s="50"/>
      <c r="DF7322" s="50"/>
      <c r="DG7322" s="50"/>
    </row>
    <row r="7323" spans="1:111" x14ac:dyDescent="0.2">
      <c r="A7323" s="185"/>
      <c r="B7323" s="186"/>
      <c r="C7323" s="186"/>
      <c r="D7323" s="54"/>
      <c r="E7323" s="310"/>
      <c r="F7323" s="192"/>
      <c r="G7323" s="192"/>
      <c r="H7323" s="50"/>
      <c r="I7323" s="50"/>
      <c r="J7323" s="50"/>
      <c r="K7323" s="50"/>
      <c r="L7323" s="50"/>
      <c r="M7323" s="50"/>
      <c r="N7323" s="50"/>
      <c r="O7323" s="50"/>
      <c r="P7323" s="50"/>
      <c r="Q7323" s="50"/>
      <c r="R7323" s="50"/>
      <c r="S7323" s="50"/>
      <c r="T7323" s="50"/>
      <c r="U7323" s="50"/>
      <c r="V7323" s="50"/>
      <c r="W7323" s="50"/>
      <c r="X7323" s="50"/>
      <c r="Y7323" s="50"/>
      <c r="Z7323" s="50"/>
      <c r="AA7323" s="50"/>
      <c r="AB7323" s="50"/>
      <c r="AC7323" s="50"/>
      <c r="AD7323" s="50"/>
      <c r="AE7323" s="50"/>
      <c r="AF7323" s="50"/>
      <c r="AG7323" s="50"/>
      <c r="AH7323" s="50"/>
      <c r="AI7323" s="50"/>
      <c r="AJ7323" s="50"/>
      <c r="AK7323" s="50"/>
      <c r="AL7323" s="50"/>
      <c r="AM7323" s="50"/>
      <c r="AN7323" s="50"/>
      <c r="AO7323" s="50"/>
      <c r="AP7323" s="50"/>
      <c r="AQ7323" s="50"/>
      <c r="AR7323" s="50"/>
      <c r="AS7323" s="50"/>
      <c r="AT7323" s="50"/>
      <c r="AU7323" s="50"/>
      <c r="AV7323" s="50"/>
      <c r="AW7323" s="50"/>
      <c r="AX7323" s="50"/>
      <c r="AY7323" s="50"/>
      <c r="AZ7323" s="50"/>
      <c r="BA7323" s="50"/>
      <c r="BB7323" s="50"/>
      <c r="BC7323" s="50"/>
      <c r="BD7323" s="50"/>
      <c r="BE7323" s="50"/>
      <c r="BF7323" s="50"/>
      <c r="BG7323" s="50"/>
      <c r="BH7323" s="50"/>
      <c r="BI7323" s="50"/>
      <c r="BJ7323" s="50"/>
      <c r="BK7323" s="50"/>
      <c r="BL7323" s="50"/>
      <c r="BM7323" s="50"/>
      <c r="BN7323" s="50"/>
      <c r="BO7323" s="50"/>
      <c r="BP7323" s="50"/>
      <c r="BQ7323" s="50"/>
      <c r="BR7323" s="50"/>
      <c r="BS7323" s="50"/>
      <c r="BT7323" s="50"/>
      <c r="BU7323" s="50"/>
      <c r="BV7323" s="50"/>
      <c r="BW7323" s="50"/>
      <c r="BX7323" s="50"/>
      <c r="BY7323" s="50"/>
      <c r="BZ7323" s="50"/>
      <c r="CA7323" s="50"/>
      <c r="CB7323" s="50"/>
      <c r="CC7323" s="50"/>
      <c r="CD7323" s="50"/>
      <c r="CE7323" s="50"/>
      <c r="CF7323" s="50"/>
      <c r="CG7323" s="50"/>
      <c r="CH7323" s="50"/>
      <c r="CI7323" s="50"/>
      <c r="CJ7323" s="50"/>
      <c r="CK7323" s="50"/>
      <c r="CL7323" s="50"/>
      <c r="CM7323" s="50"/>
      <c r="CN7323" s="50"/>
      <c r="CO7323" s="50"/>
      <c r="CP7323" s="50"/>
      <c r="CQ7323" s="50"/>
      <c r="CR7323" s="50"/>
      <c r="CS7323" s="50"/>
      <c r="CT7323" s="50"/>
      <c r="CU7323" s="50"/>
      <c r="CV7323" s="50"/>
      <c r="CW7323" s="50"/>
      <c r="CX7323" s="50"/>
      <c r="CY7323" s="50"/>
      <c r="CZ7323" s="50"/>
      <c r="DA7323" s="50"/>
      <c r="DB7323" s="50"/>
      <c r="DC7323" s="50"/>
      <c r="DD7323" s="50"/>
      <c r="DE7323" s="50"/>
      <c r="DF7323" s="50"/>
      <c r="DG7323" s="50"/>
    </row>
    <row r="7324" spans="1:111" x14ac:dyDescent="0.2">
      <c r="A7324" s="185"/>
      <c r="B7324" s="186"/>
      <c r="C7324" s="186"/>
      <c r="D7324" s="54"/>
      <c r="E7324" s="310"/>
      <c r="F7324" s="192"/>
      <c r="G7324" s="192"/>
      <c r="H7324" s="50"/>
      <c r="I7324" s="50"/>
      <c r="J7324" s="50"/>
      <c r="K7324" s="50"/>
      <c r="L7324" s="50"/>
      <c r="M7324" s="50"/>
      <c r="N7324" s="50"/>
      <c r="O7324" s="50"/>
      <c r="P7324" s="50"/>
      <c r="Q7324" s="50"/>
      <c r="R7324" s="50"/>
      <c r="S7324" s="50"/>
      <c r="T7324" s="50"/>
      <c r="U7324" s="50"/>
      <c r="V7324" s="50"/>
      <c r="W7324" s="50"/>
      <c r="X7324" s="50"/>
      <c r="Y7324" s="50"/>
      <c r="Z7324" s="50"/>
      <c r="AA7324" s="50"/>
      <c r="AB7324" s="50"/>
      <c r="AC7324" s="50"/>
      <c r="AD7324" s="50"/>
      <c r="AE7324" s="50"/>
      <c r="AF7324" s="50"/>
      <c r="AG7324" s="50"/>
      <c r="AH7324" s="50"/>
      <c r="AI7324" s="50"/>
      <c r="AJ7324" s="50"/>
      <c r="AK7324" s="50"/>
      <c r="AL7324" s="50"/>
      <c r="AM7324" s="50"/>
      <c r="AN7324" s="50"/>
      <c r="AO7324" s="50"/>
      <c r="AP7324" s="50"/>
      <c r="AQ7324" s="50"/>
      <c r="AR7324" s="50"/>
      <c r="AS7324" s="50"/>
      <c r="AT7324" s="50"/>
      <c r="AU7324" s="50"/>
      <c r="AV7324" s="50"/>
      <c r="AW7324" s="50"/>
      <c r="AX7324" s="50"/>
      <c r="AY7324" s="50"/>
      <c r="AZ7324" s="50"/>
      <c r="BA7324" s="50"/>
      <c r="BB7324" s="50"/>
      <c r="BC7324" s="50"/>
      <c r="BD7324" s="50"/>
      <c r="BE7324" s="50"/>
      <c r="BF7324" s="50"/>
      <c r="BG7324" s="50"/>
      <c r="BH7324" s="50"/>
      <c r="BI7324" s="50"/>
      <c r="BJ7324" s="50"/>
      <c r="BK7324" s="50"/>
      <c r="BL7324" s="50"/>
      <c r="BM7324" s="50"/>
      <c r="BN7324" s="50"/>
      <c r="BO7324" s="50"/>
      <c r="BP7324" s="50"/>
      <c r="BQ7324" s="50"/>
      <c r="BR7324" s="50"/>
      <c r="BS7324" s="50"/>
      <c r="BT7324" s="50"/>
      <c r="BU7324" s="50"/>
      <c r="BV7324" s="50"/>
      <c r="BW7324" s="50"/>
      <c r="BX7324" s="50"/>
      <c r="BY7324" s="50"/>
      <c r="BZ7324" s="50"/>
      <c r="CA7324" s="50"/>
      <c r="CB7324" s="50"/>
      <c r="CC7324" s="50"/>
      <c r="CD7324" s="50"/>
      <c r="CE7324" s="50"/>
      <c r="CF7324" s="50"/>
      <c r="CG7324" s="50"/>
      <c r="CH7324" s="50"/>
      <c r="CI7324" s="50"/>
      <c r="CJ7324" s="50"/>
      <c r="CK7324" s="50"/>
      <c r="CL7324" s="50"/>
      <c r="CM7324" s="50"/>
      <c r="CN7324" s="50"/>
      <c r="CO7324" s="50"/>
      <c r="CP7324" s="50"/>
      <c r="CQ7324" s="50"/>
      <c r="CR7324" s="50"/>
      <c r="CS7324" s="50"/>
      <c r="CT7324" s="50"/>
      <c r="CU7324" s="50"/>
      <c r="CV7324" s="50"/>
      <c r="CW7324" s="50"/>
      <c r="CX7324" s="50"/>
      <c r="CY7324" s="50"/>
      <c r="CZ7324" s="50"/>
      <c r="DA7324" s="50"/>
      <c r="DB7324" s="50"/>
      <c r="DC7324" s="50"/>
      <c r="DD7324" s="50"/>
      <c r="DE7324" s="50"/>
      <c r="DF7324" s="50"/>
      <c r="DG7324" s="50"/>
    </row>
    <row r="7325" spans="1:111" x14ac:dyDescent="0.2">
      <c r="A7325" s="185"/>
      <c r="B7325" s="186"/>
      <c r="C7325" s="186"/>
      <c r="D7325" s="54"/>
      <c r="E7325" s="310"/>
      <c r="F7325" s="192"/>
      <c r="G7325" s="192"/>
      <c r="H7325" s="50"/>
      <c r="I7325" s="50"/>
      <c r="J7325" s="50"/>
      <c r="K7325" s="50"/>
      <c r="L7325" s="50"/>
      <c r="M7325" s="50"/>
      <c r="N7325" s="50"/>
      <c r="O7325" s="50"/>
      <c r="P7325" s="50"/>
      <c r="Q7325" s="50"/>
      <c r="R7325" s="50"/>
      <c r="S7325" s="50"/>
      <c r="T7325" s="50"/>
      <c r="U7325" s="50"/>
      <c r="V7325" s="50"/>
      <c r="W7325" s="50"/>
      <c r="X7325" s="50"/>
      <c r="Y7325" s="50"/>
      <c r="Z7325" s="50"/>
      <c r="AA7325" s="50"/>
      <c r="AB7325" s="50"/>
      <c r="AC7325" s="50"/>
      <c r="AD7325" s="50"/>
      <c r="AE7325" s="50"/>
      <c r="AF7325" s="50"/>
      <c r="AG7325" s="50"/>
      <c r="AH7325" s="50"/>
      <c r="AI7325" s="50"/>
      <c r="AJ7325" s="50"/>
      <c r="AK7325" s="50"/>
      <c r="AL7325" s="50"/>
      <c r="AM7325" s="50"/>
      <c r="AN7325" s="50"/>
      <c r="AO7325" s="50"/>
      <c r="AP7325" s="50"/>
      <c r="AQ7325" s="50"/>
      <c r="AR7325" s="50"/>
      <c r="AS7325" s="50"/>
      <c r="AT7325" s="50"/>
      <c r="AU7325" s="50"/>
      <c r="AV7325" s="50"/>
      <c r="AW7325" s="50"/>
      <c r="AX7325" s="50"/>
      <c r="AY7325" s="50"/>
      <c r="AZ7325" s="50"/>
      <c r="BA7325" s="50"/>
      <c r="BB7325" s="50"/>
      <c r="BC7325" s="50"/>
      <c r="BD7325" s="50"/>
      <c r="BE7325" s="50"/>
      <c r="BF7325" s="50"/>
      <c r="BG7325" s="50"/>
      <c r="BH7325" s="50"/>
      <c r="BI7325" s="50"/>
      <c r="BJ7325" s="50"/>
      <c r="BK7325" s="50"/>
      <c r="BL7325" s="50"/>
      <c r="BM7325" s="50"/>
      <c r="BN7325" s="50"/>
      <c r="BO7325" s="50"/>
      <c r="BP7325" s="50"/>
      <c r="BQ7325" s="50"/>
      <c r="BR7325" s="50"/>
      <c r="BS7325" s="50"/>
      <c r="BT7325" s="50"/>
      <c r="BU7325" s="50"/>
      <c r="BV7325" s="50"/>
      <c r="BW7325" s="50"/>
      <c r="BX7325" s="50"/>
      <c r="BY7325" s="50"/>
      <c r="BZ7325" s="50"/>
      <c r="CA7325" s="50"/>
      <c r="CB7325" s="50"/>
      <c r="CC7325" s="50"/>
      <c r="CD7325" s="50"/>
      <c r="CE7325" s="50"/>
      <c r="CF7325" s="50"/>
      <c r="CG7325" s="50"/>
      <c r="CH7325" s="50"/>
      <c r="CI7325" s="50"/>
      <c r="CJ7325" s="50"/>
      <c r="CK7325" s="50"/>
      <c r="CL7325" s="50"/>
      <c r="CM7325" s="50"/>
      <c r="CN7325" s="50"/>
      <c r="CO7325" s="50"/>
      <c r="CP7325" s="50"/>
      <c r="CQ7325" s="50"/>
      <c r="CR7325" s="50"/>
      <c r="CS7325" s="50"/>
      <c r="CT7325" s="50"/>
      <c r="CU7325" s="50"/>
      <c r="CV7325" s="50"/>
      <c r="CW7325" s="50"/>
      <c r="CX7325" s="50"/>
      <c r="CY7325" s="50"/>
      <c r="CZ7325" s="50"/>
      <c r="DA7325" s="50"/>
      <c r="DB7325" s="50"/>
      <c r="DC7325" s="50"/>
      <c r="DD7325" s="50"/>
      <c r="DE7325" s="50"/>
      <c r="DF7325" s="50"/>
      <c r="DG7325" s="50"/>
    </row>
    <row r="7326" spans="1:111" x14ac:dyDescent="0.2">
      <c r="A7326" s="185"/>
      <c r="B7326" s="186"/>
      <c r="C7326" s="186"/>
      <c r="D7326" s="54"/>
      <c r="E7326" s="310"/>
      <c r="F7326" s="192"/>
      <c r="G7326" s="192"/>
      <c r="H7326" s="50"/>
      <c r="I7326" s="50"/>
      <c r="J7326" s="50"/>
      <c r="K7326" s="50"/>
      <c r="L7326" s="50"/>
      <c r="M7326" s="50"/>
      <c r="N7326" s="50"/>
      <c r="O7326" s="50"/>
      <c r="P7326" s="50"/>
      <c r="Q7326" s="50"/>
      <c r="R7326" s="50"/>
      <c r="S7326" s="50"/>
      <c r="T7326" s="50"/>
      <c r="U7326" s="50"/>
      <c r="V7326" s="50"/>
      <c r="W7326" s="50"/>
      <c r="X7326" s="50"/>
      <c r="Y7326" s="50"/>
      <c r="Z7326" s="50"/>
      <c r="AA7326" s="50"/>
      <c r="AB7326" s="50"/>
      <c r="AC7326" s="50"/>
      <c r="AD7326" s="50"/>
      <c r="AE7326" s="50"/>
      <c r="AF7326" s="50"/>
      <c r="AG7326" s="50"/>
      <c r="AH7326" s="50"/>
      <c r="AI7326" s="50"/>
      <c r="AJ7326" s="50"/>
      <c r="AK7326" s="50"/>
      <c r="AL7326" s="50"/>
      <c r="AM7326" s="50"/>
      <c r="AN7326" s="50"/>
      <c r="AO7326" s="50"/>
      <c r="AP7326" s="50"/>
      <c r="AQ7326" s="50"/>
      <c r="AR7326" s="50"/>
      <c r="AS7326" s="50"/>
      <c r="AT7326" s="50"/>
      <c r="AU7326" s="50"/>
      <c r="AV7326" s="50"/>
      <c r="AW7326" s="50"/>
      <c r="AX7326" s="50"/>
      <c r="AY7326" s="50"/>
      <c r="AZ7326" s="50"/>
      <c r="BA7326" s="50"/>
      <c r="BB7326" s="50"/>
      <c r="BC7326" s="50"/>
      <c r="BD7326" s="50"/>
      <c r="BE7326" s="50"/>
      <c r="BF7326" s="50"/>
      <c r="BG7326" s="50"/>
      <c r="BH7326" s="50"/>
      <c r="BI7326" s="50"/>
      <c r="BJ7326" s="50"/>
      <c r="BK7326" s="50"/>
      <c r="BL7326" s="50"/>
      <c r="BM7326" s="50"/>
      <c r="BN7326" s="50"/>
      <c r="BO7326" s="50"/>
      <c r="BP7326" s="50"/>
      <c r="BQ7326" s="50"/>
      <c r="BR7326" s="50"/>
      <c r="BS7326" s="50"/>
      <c r="BT7326" s="50"/>
      <c r="BU7326" s="50"/>
      <c r="BV7326" s="50"/>
      <c r="BW7326" s="50"/>
      <c r="BX7326" s="50"/>
      <c r="BY7326" s="50"/>
      <c r="BZ7326" s="50"/>
      <c r="CA7326" s="50"/>
      <c r="CB7326" s="50"/>
      <c r="CC7326" s="50"/>
      <c r="CD7326" s="50"/>
      <c r="CE7326" s="50"/>
      <c r="CF7326" s="50"/>
      <c r="CG7326" s="50"/>
      <c r="CH7326" s="50"/>
      <c r="CI7326" s="50"/>
      <c r="CJ7326" s="50"/>
      <c r="CK7326" s="50"/>
      <c r="CL7326" s="50"/>
      <c r="CM7326" s="50"/>
      <c r="CN7326" s="50"/>
      <c r="CO7326" s="50"/>
      <c r="CP7326" s="50"/>
      <c r="CQ7326" s="50"/>
      <c r="CR7326" s="50"/>
      <c r="CS7326" s="50"/>
      <c r="CT7326" s="50"/>
      <c r="CU7326" s="50"/>
      <c r="CV7326" s="50"/>
      <c r="CW7326" s="50"/>
      <c r="CX7326" s="50"/>
      <c r="CY7326" s="50"/>
      <c r="CZ7326" s="50"/>
      <c r="DA7326" s="50"/>
      <c r="DB7326" s="50"/>
      <c r="DC7326" s="50"/>
      <c r="DD7326" s="50"/>
      <c r="DE7326" s="50"/>
      <c r="DF7326" s="50"/>
      <c r="DG7326" s="50"/>
    </row>
    <row r="7327" spans="1:111" x14ac:dyDescent="0.2">
      <c r="A7327" s="185"/>
      <c r="B7327" s="186"/>
      <c r="C7327" s="186"/>
      <c r="D7327" s="54"/>
      <c r="E7327" s="310"/>
      <c r="F7327" s="192"/>
      <c r="G7327" s="192"/>
      <c r="H7327" s="50"/>
      <c r="I7327" s="50"/>
      <c r="J7327" s="50"/>
      <c r="K7327" s="50"/>
      <c r="L7327" s="50"/>
      <c r="M7327" s="50"/>
      <c r="N7327" s="50"/>
      <c r="O7327" s="50"/>
      <c r="P7327" s="50"/>
      <c r="Q7327" s="50"/>
      <c r="R7327" s="50"/>
      <c r="S7327" s="50"/>
      <c r="T7327" s="50"/>
      <c r="U7327" s="50"/>
      <c r="V7327" s="50"/>
      <c r="W7327" s="50"/>
      <c r="X7327" s="50"/>
      <c r="Y7327" s="50"/>
      <c r="Z7327" s="50"/>
      <c r="AA7327" s="50"/>
      <c r="AB7327" s="50"/>
      <c r="AC7327" s="50"/>
      <c r="AD7327" s="50"/>
      <c r="AE7327" s="50"/>
      <c r="AF7327" s="50"/>
      <c r="AG7327" s="50"/>
      <c r="AH7327" s="50"/>
      <c r="AI7327" s="50"/>
      <c r="AJ7327" s="50"/>
      <c r="AK7327" s="50"/>
      <c r="AL7327" s="50"/>
      <c r="AM7327" s="50"/>
      <c r="AN7327" s="50"/>
      <c r="AO7327" s="50"/>
      <c r="AP7327" s="50"/>
      <c r="AQ7327" s="50"/>
      <c r="AR7327" s="50"/>
      <c r="AS7327" s="50"/>
      <c r="AT7327" s="50"/>
      <c r="AU7327" s="50"/>
      <c r="AV7327" s="50"/>
      <c r="AW7327" s="50"/>
      <c r="AX7327" s="50"/>
      <c r="AY7327" s="50"/>
      <c r="AZ7327" s="50"/>
      <c r="BA7327" s="50"/>
      <c r="BB7327" s="50"/>
      <c r="BC7327" s="50"/>
      <c r="BD7327" s="50"/>
      <c r="BE7327" s="50"/>
      <c r="BF7327" s="50"/>
      <c r="BG7327" s="50"/>
      <c r="BH7327" s="50"/>
      <c r="BI7327" s="50"/>
      <c r="BJ7327" s="50"/>
      <c r="BK7327" s="50"/>
      <c r="BL7327" s="50"/>
      <c r="BM7327" s="50"/>
      <c r="BN7327" s="50"/>
      <c r="BO7327" s="50"/>
      <c r="BP7327" s="50"/>
      <c r="BQ7327" s="50"/>
      <c r="BR7327" s="50"/>
      <c r="BS7327" s="50"/>
      <c r="BT7327" s="50"/>
      <c r="BU7327" s="50"/>
      <c r="BV7327" s="50"/>
      <c r="BW7327" s="50"/>
      <c r="BX7327" s="50"/>
      <c r="BY7327" s="50"/>
      <c r="BZ7327" s="50"/>
      <c r="CA7327" s="50"/>
      <c r="CB7327" s="50"/>
      <c r="CC7327" s="50"/>
      <c r="CD7327" s="50"/>
      <c r="CE7327" s="50"/>
      <c r="CF7327" s="50"/>
      <c r="CG7327" s="50"/>
      <c r="CH7327" s="50"/>
      <c r="CI7327" s="50"/>
      <c r="CJ7327" s="50"/>
      <c r="CK7327" s="50"/>
      <c r="CL7327" s="50"/>
      <c r="CM7327" s="50"/>
      <c r="CN7327" s="50"/>
      <c r="CO7327" s="50"/>
      <c r="CP7327" s="50"/>
      <c r="CQ7327" s="50"/>
      <c r="CR7327" s="50"/>
      <c r="CS7327" s="50"/>
      <c r="CT7327" s="50"/>
      <c r="CU7327" s="50"/>
      <c r="CV7327" s="50"/>
      <c r="CW7327" s="50"/>
      <c r="CX7327" s="50"/>
      <c r="CY7327" s="50"/>
      <c r="CZ7327" s="50"/>
      <c r="DA7327" s="50"/>
      <c r="DB7327" s="50"/>
      <c r="DC7327" s="50"/>
      <c r="DD7327" s="50"/>
      <c r="DE7327" s="50"/>
      <c r="DF7327" s="50"/>
      <c r="DG7327" s="50"/>
    </row>
    <row r="7328" spans="1:111" x14ac:dyDescent="0.2">
      <c r="A7328" s="185"/>
      <c r="B7328" s="186"/>
      <c r="C7328" s="186"/>
      <c r="D7328" s="54"/>
      <c r="E7328" s="310"/>
      <c r="F7328" s="192"/>
      <c r="G7328" s="192"/>
      <c r="H7328" s="50"/>
      <c r="I7328" s="50"/>
      <c r="J7328" s="50"/>
      <c r="K7328" s="50"/>
      <c r="L7328" s="50"/>
      <c r="M7328" s="50"/>
      <c r="N7328" s="50"/>
      <c r="O7328" s="50"/>
      <c r="P7328" s="50"/>
      <c r="Q7328" s="50"/>
      <c r="R7328" s="50"/>
      <c r="S7328" s="50"/>
      <c r="T7328" s="50"/>
      <c r="U7328" s="50"/>
      <c r="V7328" s="50"/>
      <c r="W7328" s="50"/>
      <c r="X7328" s="50"/>
      <c r="Y7328" s="50"/>
      <c r="Z7328" s="50"/>
      <c r="AA7328" s="50"/>
      <c r="AB7328" s="50"/>
      <c r="AC7328" s="50"/>
      <c r="AD7328" s="50"/>
      <c r="AE7328" s="50"/>
      <c r="AF7328" s="50"/>
      <c r="AG7328" s="50"/>
      <c r="AH7328" s="50"/>
      <c r="AI7328" s="50"/>
      <c r="AJ7328" s="50"/>
      <c r="AK7328" s="50"/>
      <c r="AL7328" s="50"/>
      <c r="AM7328" s="50"/>
      <c r="AN7328" s="50"/>
      <c r="AO7328" s="50"/>
      <c r="AP7328" s="50"/>
      <c r="AQ7328" s="50"/>
      <c r="AR7328" s="50"/>
      <c r="AS7328" s="50"/>
      <c r="AT7328" s="50"/>
      <c r="AU7328" s="50"/>
      <c r="AV7328" s="50"/>
      <c r="AW7328" s="50"/>
      <c r="AX7328" s="50"/>
      <c r="AY7328" s="50"/>
      <c r="AZ7328" s="50"/>
      <c r="BA7328" s="50"/>
      <c r="BB7328" s="50"/>
      <c r="BC7328" s="50"/>
      <c r="BD7328" s="50"/>
      <c r="BE7328" s="50"/>
      <c r="BF7328" s="50"/>
      <c r="BG7328" s="50"/>
      <c r="BH7328" s="50"/>
      <c r="BI7328" s="50"/>
      <c r="BJ7328" s="50"/>
      <c r="BK7328" s="50"/>
      <c r="BL7328" s="50"/>
      <c r="BM7328" s="50"/>
      <c r="BN7328" s="50"/>
      <c r="BO7328" s="50"/>
      <c r="BP7328" s="50"/>
      <c r="BQ7328" s="50"/>
      <c r="BR7328" s="50"/>
      <c r="BS7328" s="50"/>
      <c r="BT7328" s="50"/>
      <c r="BU7328" s="50"/>
      <c r="BV7328" s="50"/>
      <c r="BW7328" s="50"/>
      <c r="BX7328" s="50"/>
      <c r="BY7328" s="50"/>
      <c r="BZ7328" s="50"/>
      <c r="CA7328" s="50"/>
      <c r="CB7328" s="50"/>
      <c r="CC7328" s="50"/>
      <c r="CD7328" s="50"/>
      <c r="CE7328" s="50"/>
      <c r="CF7328" s="50"/>
      <c r="CG7328" s="50"/>
      <c r="CH7328" s="50"/>
      <c r="CI7328" s="50"/>
      <c r="CJ7328" s="50"/>
      <c r="CK7328" s="50"/>
      <c r="CL7328" s="50"/>
      <c r="CM7328" s="50"/>
      <c r="CN7328" s="50"/>
      <c r="CO7328" s="50"/>
      <c r="CP7328" s="50"/>
      <c r="CQ7328" s="50"/>
      <c r="CR7328" s="50"/>
      <c r="CS7328" s="50"/>
      <c r="CT7328" s="50"/>
      <c r="CU7328" s="50"/>
      <c r="CV7328" s="50"/>
      <c r="CW7328" s="50"/>
      <c r="CX7328" s="50"/>
      <c r="CY7328" s="50"/>
      <c r="CZ7328" s="50"/>
      <c r="DA7328" s="50"/>
      <c r="DB7328" s="50"/>
      <c r="DC7328" s="50"/>
      <c r="DD7328" s="50"/>
      <c r="DE7328" s="50"/>
      <c r="DF7328" s="50"/>
      <c r="DG7328" s="50"/>
    </row>
    <row r="7329" spans="1:111" x14ac:dyDescent="0.2">
      <c r="A7329" s="185"/>
      <c r="B7329" s="186"/>
      <c r="C7329" s="186"/>
      <c r="D7329" s="54"/>
      <c r="E7329" s="310"/>
      <c r="F7329" s="192"/>
      <c r="G7329" s="192"/>
      <c r="H7329" s="50"/>
      <c r="I7329" s="50"/>
      <c r="J7329" s="50"/>
      <c r="K7329" s="50"/>
      <c r="L7329" s="50"/>
      <c r="M7329" s="50"/>
      <c r="N7329" s="50"/>
      <c r="O7329" s="50"/>
      <c r="P7329" s="50"/>
      <c r="Q7329" s="50"/>
      <c r="R7329" s="50"/>
      <c r="S7329" s="50"/>
      <c r="T7329" s="50"/>
      <c r="U7329" s="50"/>
      <c r="V7329" s="50"/>
      <c r="W7329" s="50"/>
      <c r="X7329" s="50"/>
      <c r="Y7329" s="50"/>
      <c r="Z7329" s="50"/>
      <c r="AA7329" s="50"/>
      <c r="AB7329" s="50"/>
      <c r="AC7329" s="50"/>
      <c r="AD7329" s="50"/>
      <c r="AE7329" s="50"/>
      <c r="AF7329" s="50"/>
      <c r="AG7329" s="50"/>
      <c r="AH7329" s="50"/>
      <c r="AI7329" s="50"/>
      <c r="AJ7329" s="50"/>
      <c r="AK7329" s="50"/>
      <c r="AL7329" s="50"/>
      <c r="AM7329" s="50"/>
      <c r="AN7329" s="50"/>
      <c r="AO7329" s="50"/>
      <c r="AP7329" s="50"/>
      <c r="AQ7329" s="50"/>
      <c r="AR7329" s="50"/>
      <c r="AS7329" s="50"/>
      <c r="AT7329" s="50"/>
      <c r="AU7329" s="50"/>
      <c r="AV7329" s="50"/>
      <c r="AW7329" s="50"/>
      <c r="AX7329" s="50"/>
      <c r="AY7329" s="50"/>
      <c r="AZ7329" s="50"/>
      <c r="BA7329" s="50"/>
      <c r="BB7329" s="50"/>
      <c r="BC7329" s="50"/>
      <c r="BD7329" s="50"/>
      <c r="BE7329" s="50"/>
      <c r="BF7329" s="50"/>
      <c r="BG7329" s="50"/>
      <c r="BH7329" s="50"/>
      <c r="BI7329" s="50"/>
      <c r="BJ7329" s="50"/>
      <c r="BK7329" s="50"/>
      <c r="BL7329" s="50"/>
      <c r="BM7329" s="50"/>
      <c r="BN7329" s="50"/>
      <c r="BO7329" s="50"/>
      <c r="BP7329" s="50"/>
      <c r="BQ7329" s="50"/>
      <c r="BR7329" s="50"/>
      <c r="BS7329" s="50"/>
      <c r="BT7329" s="50"/>
      <c r="BU7329" s="50"/>
      <c r="BV7329" s="50"/>
      <c r="BW7329" s="50"/>
      <c r="BX7329" s="50"/>
      <c r="BY7329" s="50"/>
      <c r="BZ7329" s="50"/>
      <c r="CA7329" s="50"/>
      <c r="CB7329" s="50"/>
      <c r="CC7329" s="50"/>
      <c r="CD7329" s="50"/>
      <c r="CE7329" s="50"/>
      <c r="CF7329" s="50"/>
      <c r="CG7329" s="50"/>
      <c r="CH7329" s="50"/>
      <c r="CI7329" s="50"/>
      <c r="CJ7329" s="50"/>
      <c r="CK7329" s="50"/>
      <c r="CL7329" s="50"/>
      <c r="CM7329" s="50"/>
      <c r="CN7329" s="50"/>
      <c r="CO7329" s="50"/>
      <c r="CP7329" s="50"/>
      <c r="CQ7329" s="50"/>
      <c r="CR7329" s="50"/>
      <c r="CS7329" s="50"/>
      <c r="CT7329" s="50"/>
      <c r="CU7329" s="50"/>
      <c r="CV7329" s="50"/>
      <c r="CW7329" s="50"/>
      <c r="CX7329" s="50"/>
      <c r="CY7329" s="50"/>
      <c r="CZ7329" s="50"/>
      <c r="DA7329" s="50"/>
      <c r="DB7329" s="50"/>
      <c r="DC7329" s="50"/>
      <c r="DD7329" s="50"/>
      <c r="DE7329" s="50"/>
      <c r="DF7329" s="50"/>
      <c r="DG7329" s="50"/>
    </row>
    <row r="7330" spans="1:111" x14ac:dyDescent="0.2">
      <c r="A7330" s="185"/>
      <c r="B7330" s="186"/>
      <c r="C7330" s="186"/>
      <c r="D7330" s="54"/>
      <c r="E7330" s="310"/>
      <c r="F7330" s="192"/>
      <c r="G7330" s="192"/>
      <c r="H7330" s="50"/>
      <c r="I7330" s="50"/>
      <c r="J7330" s="50"/>
      <c r="K7330" s="50"/>
      <c r="L7330" s="50"/>
      <c r="M7330" s="50"/>
      <c r="N7330" s="50"/>
      <c r="O7330" s="50"/>
      <c r="P7330" s="50"/>
      <c r="Q7330" s="50"/>
      <c r="R7330" s="50"/>
      <c r="S7330" s="50"/>
      <c r="T7330" s="50"/>
      <c r="U7330" s="50"/>
      <c r="V7330" s="50"/>
      <c r="W7330" s="50"/>
      <c r="X7330" s="50"/>
      <c r="Y7330" s="50"/>
      <c r="Z7330" s="50"/>
      <c r="AA7330" s="50"/>
      <c r="AB7330" s="50"/>
      <c r="AC7330" s="50"/>
      <c r="AD7330" s="50"/>
      <c r="AE7330" s="50"/>
      <c r="AF7330" s="50"/>
      <c r="AG7330" s="50"/>
      <c r="AH7330" s="50"/>
      <c r="AI7330" s="50"/>
      <c r="AJ7330" s="50"/>
      <c r="AK7330" s="50"/>
      <c r="AL7330" s="50"/>
      <c r="AM7330" s="50"/>
      <c r="AN7330" s="50"/>
      <c r="AO7330" s="50"/>
      <c r="AP7330" s="50"/>
      <c r="AQ7330" s="50"/>
      <c r="AR7330" s="50"/>
      <c r="AS7330" s="50"/>
      <c r="AT7330" s="50"/>
      <c r="AU7330" s="50"/>
      <c r="AV7330" s="50"/>
      <c r="AW7330" s="50"/>
      <c r="AX7330" s="50"/>
      <c r="AY7330" s="50"/>
      <c r="AZ7330" s="50"/>
      <c r="BA7330" s="50"/>
      <c r="BB7330" s="50"/>
      <c r="BC7330" s="50"/>
      <c r="BD7330" s="50"/>
      <c r="BE7330" s="50"/>
      <c r="BF7330" s="50"/>
      <c r="BG7330" s="50"/>
      <c r="BH7330" s="50"/>
      <c r="BI7330" s="50"/>
      <c r="BJ7330" s="50"/>
      <c r="BK7330" s="50"/>
      <c r="BL7330" s="50"/>
      <c r="BM7330" s="50"/>
      <c r="BN7330" s="50"/>
      <c r="BO7330" s="50"/>
      <c r="BP7330" s="50"/>
      <c r="BQ7330" s="50"/>
      <c r="BR7330" s="50"/>
      <c r="BS7330" s="50"/>
      <c r="BT7330" s="50"/>
      <c r="BU7330" s="50"/>
      <c r="BV7330" s="50"/>
      <c r="BW7330" s="50"/>
      <c r="BX7330" s="50"/>
      <c r="BY7330" s="50"/>
      <c r="BZ7330" s="50"/>
      <c r="CA7330" s="50"/>
      <c r="CB7330" s="50"/>
      <c r="CC7330" s="50"/>
      <c r="CD7330" s="50"/>
      <c r="CE7330" s="50"/>
      <c r="CF7330" s="50"/>
      <c r="CG7330" s="50"/>
      <c r="CH7330" s="50"/>
      <c r="CI7330" s="50"/>
      <c r="CJ7330" s="50"/>
      <c r="CK7330" s="50"/>
      <c r="CL7330" s="50"/>
      <c r="CM7330" s="50"/>
      <c r="CN7330" s="50"/>
      <c r="CO7330" s="50"/>
      <c r="CP7330" s="50"/>
      <c r="CQ7330" s="50"/>
      <c r="CR7330" s="50"/>
      <c r="CS7330" s="50"/>
      <c r="CT7330" s="50"/>
      <c r="CU7330" s="50"/>
      <c r="CV7330" s="50"/>
      <c r="CW7330" s="50"/>
      <c r="CX7330" s="50"/>
      <c r="CY7330" s="50"/>
      <c r="CZ7330" s="50"/>
      <c r="DA7330" s="50"/>
      <c r="DB7330" s="50"/>
      <c r="DC7330" s="50"/>
      <c r="DD7330" s="50"/>
      <c r="DE7330" s="50"/>
      <c r="DF7330" s="50"/>
      <c r="DG7330" s="50"/>
    </row>
    <row r="7331" spans="1:111" x14ac:dyDescent="0.2">
      <c r="A7331" s="185"/>
      <c r="B7331" s="186"/>
      <c r="C7331" s="186"/>
      <c r="D7331" s="54"/>
      <c r="E7331" s="310"/>
      <c r="F7331" s="192"/>
      <c r="G7331" s="192"/>
      <c r="H7331" s="50"/>
      <c r="I7331" s="50"/>
      <c r="J7331" s="50"/>
      <c r="K7331" s="50"/>
      <c r="L7331" s="50"/>
      <c r="M7331" s="50"/>
      <c r="N7331" s="50"/>
      <c r="O7331" s="50"/>
      <c r="P7331" s="50"/>
      <c r="Q7331" s="50"/>
      <c r="R7331" s="50"/>
      <c r="S7331" s="50"/>
      <c r="T7331" s="50"/>
      <c r="U7331" s="50"/>
      <c r="V7331" s="50"/>
      <c r="W7331" s="50"/>
      <c r="X7331" s="50"/>
      <c r="Y7331" s="50"/>
      <c r="Z7331" s="50"/>
      <c r="AA7331" s="50"/>
      <c r="AB7331" s="50"/>
      <c r="AC7331" s="50"/>
      <c r="AD7331" s="50"/>
      <c r="AE7331" s="50"/>
      <c r="AF7331" s="50"/>
      <c r="AG7331" s="50"/>
      <c r="AH7331" s="50"/>
      <c r="AI7331" s="50"/>
      <c r="AJ7331" s="50"/>
      <c r="AK7331" s="50"/>
      <c r="AL7331" s="50"/>
      <c r="AM7331" s="50"/>
      <c r="AN7331" s="50"/>
      <c r="AO7331" s="50"/>
      <c r="AP7331" s="50"/>
      <c r="AQ7331" s="50"/>
      <c r="AR7331" s="50"/>
      <c r="AS7331" s="50"/>
      <c r="AT7331" s="50"/>
      <c r="AU7331" s="50"/>
      <c r="AV7331" s="50"/>
      <c r="AW7331" s="50"/>
      <c r="AX7331" s="50"/>
      <c r="AY7331" s="50"/>
      <c r="AZ7331" s="50"/>
      <c r="BA7331" s="50"/>
      <c r="BB7331" s="50"/>
      <c r="BC7331" s="50"/>
      <c r="BD7331" s="50"/>
      <c r="BE7331" s="50"/>
      <c r="BF7331" s="50"/>
      <c r="BG7331" s="50"/>
      <c r="BH7331" s="50"/>
      <c r="BI7331" s="50"/>
      <c r="BJ7331" s="50"/>
      <c r="BK7331" s="50"/>
      <c r="BL7331" s="50"/>
      <c r="BM7331" s="50"/>
      <c r="BN7331" s="50"/>
      <c r="BO7331" s="50"/>
      <c r="BP7331" s="50"/>
      <c r="BQ7331" s="50"/>
      <c r="BR7331" s="50"/>
      <c r="BS7331" s="50"/>
      <c r="BT7331" s="50"/>
      <c r="BU7331" s="50"/>
      <c r="BV7331" s="50"/>
      <c r="BW7331" s="50"/>
      <c r="BX7331" s="50"/>
      <c r="BY7331" s="50"/>
      <c r="BZ7331" s="50"/>
      <c r="CA7331" s="50"/>
      <c r="CB7331" s="50"/>
      <c r="CC7331" s="50"/>
      <c r="CD7331" s="50"/>
      <c r="CE7331" s="50"/>
      <c r="CF7331" s="50"/>
      <c r="CG7331" s="50"/>
      <c r="CH7331" s="50"/>
      <c r="CI7331" s="50"/>
      <c r="CJ7331" s="50"/>
      <c r="CK7331" s="50"/>
      <c r="CL7331" s="50"/>
      <c r="CM7331" s="50"/>
      <c r="CN7331" s="50"/>
      <c r="CO7331" s="50"/>
      <c r="CP7331" s="50"/>
      <c r="CQ7331" s="50"/>
      <c r="CR7331" s="50"/>
      <c r="CS7331" s="50"/>
      <c r="CT7331" s="50"/>
      <c r="CU7331" s="50"/>
      <c r="CV7331" s="50"/>
      <c r="CW7331" s="50"/>
      <c r="CX7331" s="50"/>
      <c r="CY7331" s="50"/>
      <c r="CZ7331" s="50"/>
      <c r="DA7331" s="50"/>
      <c r="DB7331" s="50"/>
      <c r="DC7331" s="50"/>
      <c r="DD7331" s="50"/>
      <c r="DE7331" s="50"/>
      <c r="DF7331" s="50"/>
      <c r="DG7331" s="50"/>
    </row>
    <row r="7332" spans="1:111" x14ac:dyDescent="0.2">
      <c r="A7332" s="185"/>
      <c r="B7332" s="186"/>
      <c r="C7332" s="186"/>
      <c r="D7332" s="54"/>
      <c r="E7332" s="310"/>
      <c r="F7332" s="192"/>
      <c r="G7332" s="192"/>
      <c r="H7332" s="50"/>
      <c r="I7332" s="50"/>
      <c r="J7332" s="50"/>
      <c r="K7332" s="50"/>
      <c r="L7332" s="50"/>
      <c r="M7332" s="50"/>
      <c r="N7332" s="50"/>
      <c r="O7332" s="50"/>
      <c r="P7332" s="50"/>
      <c r="Q7332" s="50"/>
      <c r="R7332" s="50"/>
      <c r="S7332" s="50"/>
      <c r="T7332" s="50"/>
      <c r="U7332" s="50"/>
      <c r="V7332" s="50"/>
      <c r="W7332" s="50"/>
      <c r="X7332" s="50"/>
      <c r="Y7332" s="50"/>
      <c r="Z7332" s="50"/>
      <c r="AA7332" s="50"/>
      <c r="AB7332" s="50"/>
      <c r="AC7332" s="50"/>
      <c r="AD7332" s="50"/>
      <c r="AE7332" s="50"/>
      <c r="AF7332" s="50"/>
      <c r="AG7332" s="50"/>
      <c r="AH7332" s="50"/>
      <c r="AI7332" s="50"/>
      <c r="AJ7332" s="50"/>
      <c r="AK7332" s="50"/>
      <c r="AL7332" s="50"/>
      <c r="AM7332" s="50"/>
      <c r="AN7332" s="50"/>
      <c r="AO7332" s="50"/>
      <c r="AP7332" s="50"/>
      <c r="AQ7332" s="50"/>
      <c r="AR7332" s="50"/>
      <c r="AS7332" s="50"/>
      <c r="AT7332" s="50"/>
      <c r="AU7332" s="50"/>
      <c r="AV7332" s="50"/>
      <c r="AW7332" s="50"/>
      <c r="AX7332" s="50"/>
      <c r="AY7332" s="50"/>
      <c r="AZ7332" s="50"/>
      <c r="BA7332" s="50"/>
      <c r="BB7332" s="50"/>
      <c r="BC7332" s="50"/>
      <c r="BD7332" s="50"/>
      <c r="BE7332" s="50"/>
      <c r="BF7332" s="50"/>
      <c r="BG7332" s="50"/>
      <c r="BH7332" s="50"/>
      <c r="BI7332" s="50"/>
      <c r="BJ7332" s="50"/>
      <c r="BK7332" s="50"/>
      <c r="BL7332" s="50"/>
      <c r="BM7332" s="50"/>
      <c r="BN7332" s="50"/>
      <c r="BO7332" s="50"/>
      <c r="BP7332" s="50"/>
      <c r="BQ7332" s="50"/>
      <c r="BR7332" s="50"/>
      <c r="BS7332" s="50"/>
      <c r="BT7332" s="50"/>
      <c r="BU7332" s="50"/>
      <c r="BV7332" s="50"/>
      <c r="BW7332" s="50"/>
      <c r="BX7332" s="50"/>
      <c r="BY7332" s="50"/>
      <c r="BZ7332" s="50"/>
      <c r="CA7332" s="50"/>
      <c r="CB7332" s="50"/>
      <c r="CC7332" s="50"/>
      <c r="CD7332" s="50"/>
      <c r="CE7332" s="50"/>
      <c r="CF7332" s="50"/>
      <c r="CG7332" s="50"/>
      <c r="CH7332" s="50"/>
      <c r="CI7332" s="50"/>
      <c r="CJ7332" s="50"/>
      <c r="CK7332" s="50"/>
      <c r="CL7332" s="50"/>
      <c r="CM7332" s="50"/>
      <c r="CN7332" s="50"/>
      <c r="CO7332" s="50"/>
      <c r="CP7332" s="50"/>
      <c r="CQ7332" s="50"/>
      <c r="CR7332" s="50"/>
      <c r="CS7332" s="50"/>
      <c r="CT7332" s="50"/>
      <c r="CU7332" s="50"/>
      <c r="CV7332" s="50"/>
      <c r="CW7332" s="50"/>
      <c r="CX7332" s="50"/>
      <c r="CY7332" s="50"/>
      <c r="CZ7332" s="50"/>
      <c r="DA7332" s="50"/>
      <c r="DB7332" s="50"/>
      <c r="DC7332" s="50"/>
      <c r="DD7332" s="50"/>
      <c r="DE7332" s="50"/>
      <c r="DF7332" s="50"/>
      <c r="DG7332" s="50"/>
    </row>
    <row r="7333" spans="1:111" x14ac:dyDescent="0.2">
      <c r="A7333" s="185"/>
      <c r="B7333" s="186"/>
      <c r="C7333" s="186"/>
      <c r="D7333" s="54"/>
      <c r="E7333" s="310"/>
      <c r="F7333" s="192"/>
      <c r="G7333" s="192"/>
      <c r="H7333" s="50"/>
      <c r="I7333" s="50"/>
      <c r="J7333" s="50"/>
      <c r="K7333" s="50"/>
      <c r="L7333" s="50"/>
      <c r="M7333" s="50"/>
      <c r="N7333" s="50"/>
      <c r="O7333" s="50"/>
      <c r="P7333" s="50"/>
      <c r="Q7333" s="50"/>
      <c r="R7333" s="50"/>
      <c r="S7333" s="50"/>
      <c r="T7333" s="50"/>
      <c r="U7333" s="50"/>
      <c r="V7333" s="50"/>
      <c r="W7333" s="50"/>
      <c r="X7333" s="50"/>
      <c r="Y7333" s="50"/>
      <c r="Z7333" s="50"/>
      <c r="AA7333" s="50"/>
      <c r="AB7333" s="50"/>
      <c r="AC7333" s="50"/>
      <c r="AD7333" s="50"/>
      <c r="AE7333" s="50"/>
      <c r="AF7333" s="50"/>
      <c r="AG7333" s="50"/>
      <c r="AH7333" s="50"/>
      <c r="AI7333" s="50"/>
      <c r="AJ7333" s="50"/>
      <c r="AK7333" s="50"/>
      <c r="AL7333" s="50"/>
      <c r="AM7333" s="50"/>
      <c r="AN7333" s="50"/>
      <c r="AO7333" s="50"/>
      <c r="AP7333" s="50"/>
      <c r="AQ7333" s="50"/>
      <c r="AR7333" s="50"/>
      <c r="AS7333" s="50"/>
      <c r="AT7333" s="50"/>
      <c r="AU7333" s="50"/>
      <c r="AV7333" s="50"/>
      <c r="AW7333" s="50"/>
      <c r="AX7333" s="50"/>
      <c r="AY7333" s="50"/>
      <c r="AZ7333" s="50"/>
      <c r="BA7333" s="50"/>
      <c r="BB7333" s="50"/>
      <c r="BC7333" s="50"/>
      <c r="BD7333" s="50"/>
      <c r="BE7333" s="50"/>
      <c r="BF7333" s="50"/>
      <c r="BG7333" s="50"/>
      <c r="BH7333" s="50"/>
      <c r="BI7333" s="50"/>
      <c r="BJ7333" s="50"/>
      <c r="BK7333" s="50"/>
      <c r="BL7333" s="50"/>
      <c r="BM7333" s="50"/>
      <c r="BN7333" s="50"/>
      <c r="BO7333" s="50"/>
      <c r="BP7333" s="50"/>
      <c r="BQ7333" s="50"/>
      <c r="BR7333" s="50"/>
      <c r="BS7333" s="50"/>
      <c r="BT7333" s="50"/>
      <c r="BU7333" s="50"/>
      <c r="BV7333" s="50"/>
      <c r="BW7333" s="50"/>
      <c r="BX7333" s="50"/>
      <c r="BY7333" s="50"/>
      <c r="BZ7333" s="50"/>
      <c r="CA7333" s="50"/>
      <c r="CB7333" s="50"/>
      <c r="CC7333" s="50"/>
      <c r="CD7333" s="50"/>
      <c r="CE7333" s="50"/>
      <c r="CF7333" s="50"/>
      <c r="CG7333" s="50"/>
      <c r="CH7333" s="50"/>
      <c r="CI7333" s="50"/>
      <c r="CJ7333" s="50"/>
      <c r="CK7333" s="50"/>
      <c r="CL7333" s="50"/>
      <c r="CM7333" s="50"/>
      <c r="CN7333" s="50"/>
      <c r="CO7333" s="50"/>
      <c r="CP7333" s="50"/>
      <c r="CQ7333" s="50"/>
      <c r="CR7333" s="50"/>
      <c r="CS7333" s="50"/>
      <c r="CT7333" s="50"/>
      <c r="CU7333" s="50"/>
      <c r="CV7333" s="50"/>
      <c r="CW7333" s="50"/>
      <c r="CX7333" s="50"/>
      <c r="CY7333" s="50"/>
      <c r="CZ7333" s="50"/>
      <c r="DA7333" s="50"/>
      <c r="DB7333" s="50"/>
      <c r="DC7333" s="50"/>
      <c r="DD7333" s="50"/>
      <c r="DE7333" s="50"/>
      <c r="DF7333" s="50"/>
      <c r="DG7333" s="50"/>
    </row>
    <row r="7334" spans="1:111" x14ac:dyDescent="0.2">
      <c r="A7334" s="185"/>
      <c r="B7334" s="186"/>
      <c r="C7334" s="186"/>
      <c r="D7334" s="54"/>
      <c r="E7334" s="310"/>
      <c r="F7334" s="192"/>
      <c r="G7334" s="192"/>
      <c r="H7334" s="50"/>
      <c r="I7334" s="50"/>
      <c r="J7334" s="50"/>
      <c r="K7334" s="50"/>
      <c r="L7334" s="50"/>
      <c r="M7334" s="50"/>
      <c r="N7334" s="50"/>
      <c r="O7334" s="50"/>
      <c r="P7334" s="50"/>
      <c r="Q7334" s="50"/>
      <c r="R7334" s="50"/>
      <c r="S7334" s="50"/>
      <c r="T7334" s="50"/>
      <c r="U7334" s="50"/>
      <c r="V7334" s="50"/>
      <c r="W7334" s="50"/>
      <c r="X7334" s="50"/>
      <c r="Y7334" s="50"/>
      <c r="Z7334" s="50"/>
      <c r="AA7334" s="50"/>
      <c r="AB7334" s="50"/>
      <c r="AC7334" s="50"/>
      <c r="AD7334" s="50"/>
      <c r="AE7334" s="50"/>
      <c r="AF7334" s="50"/>
      <c r="AG7334" s="50"/>
      <c r="AH7334" s="50"/>
      <c r="AI7334" s="50"/>
      <c r="AJ7334" s="50"/>
      <c r="AK7334" s="50"/>
      <c r="AL7334" s="50"/>
      <c r="AM7334" s="50"/>
      <c r="AN7334" s="50"/>
      <c r="AO7334" s="50"/>
      <c r="AP7334" s="50"/>
      <c r="AQ7334" s="50"/>
      <c r="AR7334" s="50"/>
      <c r="AS7334" s="50"/>
      <c r="AT7334" s="50"/>
      <c r="AU7334" s="50"/>
      <c r="AV7334" s="50"/>
      <c r="AW7334" s="50"/>
      <c r="AX7334" s="50"/>
      <c r="AY7334" s="50"/>
      <c r="AZ7334" s="50"/>
      <c r="BA7334" s="50"/>
      <c r="BB7334" s="50"/>
      <c r="BC7334" s="50"/>
      <c r="BD7334" s="50"/>
      <c r="BE7334" s="50"/>
      <c r="BF7334" s="50"/>
      <c r="BG7334" s="50"/>
      <c r="BH7334" s="50"/>
      <c r="BI7334" s="50"/>
      <c r="BJ7334" s="50"/>
      <c r="BK7334" s="50"/>
      <c r="BL7334" s="50"/>
      <c r="BM7334" s="50"/>
      <c r="BN7334" s="50"/>
      <c r="BO7334" s="50"/>
      <c r="BP7334" s="50"/>
      <c r="BQ7334" s="50"/>
      <c r="BR7334" s="50"/>
      <c r="BS7334" s="50"/>
      <c r="BT7334" s="50"/>
      <c r="BU7334" s="50"/>
      <c r="BV7334" s="50"/>
      <c r="BW7334" s="50"/>
      <c r="BX7334" s="50"/>
      <c r="BY7334" s="50"/>
      <c r="BZ7334" s="50"/>
      <c r="CA7334" s="50"/>
      <c r="CB7334" s="50"/>
      <c r="CC7334" s="50"/>
      <c r="CD7334" s="50"/>
      <c r="CE7334" s="50"/>
      <c r="CF7334" s="50"/>
      <c r="CG7334" s="50"/>
      <c r="CH7334" s="50"/>
      <c r="CI7334" s="50"/>
      <c r="CJ7334" s="50"/>
      <c r="CK7334" s="50"/>
      <c r="CL7334" s="50"/>
      <c r="CM7334" s="50"/>
      <c r="CN7334" s="50"/>
      <c r="CO7334" s="50"/>
      <c r="CP7334" s="50"/>
      <c r="CQ7334" s="50"/>
      <c r="CR7334" s="50"/>
      <c r="CS7334" s="50"/>
      <c r="CT7334" s="50"/>
      <c r="CU7334" s="50"/>
      <c r="CV7334" s="50"/>
      <c r="CW7334" s="50"/>
      <c r="CX7334" s="50"/>
      <c r="CY7334" s="50"/>
      <c r="CZ7334" s="50"/>
      <c r="DA7334" s="50"/>
      <c r="DB7334" s="50"/>
      <c r="DC7334" s="50"/>
      <c r="DD7334" s="50"/>
      <c r="DE7334" s="50"/>
      <c r="DF7334" s="50"/>
      <c r="DG7334" s="50"/>
    </row>
    <row r="7335" spans="1:111" x14ac:dyDescent="0.2">
      <c r="A7335" s="185"/>
      <c r="B7335" s="186"/>
      <c r="C7335" s="186"/>
      <c r="D7335" s="54"/>
      <c r="E7335" s="310"/>
      <c r="F7335" s="192"/>
      <c r="G7335" s="192"/>
      <c r="H7335" s="50"/>
      <c r="I7335" s="50"/>
      <c r="J7335" s="50"/>
      <c r="K7335" s="50"/>
      <c r="L7335" s="50"/>
      <c r="M7335" s="50"/>
      <c r="N7335" s="50"/>
      <c r="O7335" s="50"/>
      <c r="P7335" s="50"/>
      <c r="Q7335" s="50"/>
      <c r="R7335" s="50"/>
      <c r="S7335" s="50"/>
      <c r="T7335" s="50"/>
      <c r="U7335" s="50"/>
      <c r="V7335" s="50"/>
      <c r="W7335" s="50"/>
      <c r="X7335" s="50"/>
      <c r="Y7335" s="50"/>
      <c r="Z7335" s="50"/>
      <c r="AA7335" s="50"/>
      <c r="AB7335" s="50"/>
      <c r="AC7335" s="50"/>
      <c r="AD7335" s="50"/>
      <c r="AE7335" s="50"/>
      <c r="AF7335" s="50"/>
      <c r="AG7335" s="50"/>
      <c r="AH7335" s="50"/>
      <c r="AI7335" s="50"/>
      <c r="AJ7335" s="50"/>
      <c r="AK7335" s="50"/>
      <c r="AL7335" s="50"/>
      <c r="AM7335" s="50"/>
      <c r="AN7335" s="50"/>
      <c r="AO7335" s="50"/>
      <c r="AP7335" s="50"/>
      <c r="AQ7335" s="50"/>
      <c r="AR7335" s="50"/>
      <c r="AS7335" s="50"/>
      <c r="AT7335" s="50"/>
      <c r="AU7335" s="50"/>
      <c r="AV7335" s="50"/>
      <c r="AW7335" s="50"/>
      <c r="AX7335" s="50"/>
      <c r="AY7335" s="50"/>
      <c r="AZ7335" s="50"/>
      <c r="BA7335" s="50"/>
      <c r="BB7335" s="50"/>
      <c r="BC7335" s="50"/>
      <c r="BD7335" s="50"/>
      <c r="BE7335" s="50"/>
      <c r="BF7335" s="50"/>
      <c r="BG7335" s="50"/>
      <c r="BH7335" s="50"/>
      <c r="BI7335" s="50"/>
      <c r="BJ7335" s="50"/>
      <c r="BK7335" s="50"/>
      <c r="BL7335" s="50"/>
      <c r="BM7335" s="50"/>
      <c r="BN7335" s="50"/>
      <c r="BO7335" s="50"/>
      <c r="BP7335" s="50"/>
      <c r="BQ7335" s="50"/>
      <c r="BR7335" s="50"/>
      <c r="BS7335" s="50"/>
      <c r="BT7335" s="50"/>
      <c r="BU7335" s="50"/>
      <c r="BV7335" s="50"/>
      <c r="BW7335" s="50"/>
      <c r="BX7335" s="50"/>
      <c r="BY7335" s="50"/>
      <c r="BZ7335" s="50"/>
      <c r="CA7335" s="50"/>
      <c r="CB7335" s="50"/>
      <c r="CC7335" s="50"/>
      <c r="CD7335" s="50"/>
      <c r="CE7335" s="50"/>
      <c r="CF7335" s="50"/>
      <c r="CG7335" s="50"/>
      <c r="CH7335" s="50"/>
      <c r="CI7335" s="50"/>
      <c r="CJ7335" s="50"/>
      <c r="CK7335" s="50"/>
      <c r="CL7335" s="50"/>
      <c r="CM7335" s="50"/>
      <c r="CN7335" s="50"/>
      <c r="CO7335" s="50"/>
      <c r="CP7335" s="50"/>
      <c r="CQ7335" s="50"/>
      <c r="CR7335" s="50"/>
      <c r="CS7335" s="50"/>
      <c r="CT7335" s="50"/>
      <c r="CU7335" s="50"/>
      <c r="CV7335" s="50"/>
      <c r="CW7335" s="50"/>
      <c r="CX7335" s="50"/>
      <c r="CY7335" s="50"/>
      <c r="CZ7335" s="50"/>
      <c r="DA7335" s="50"/>
      <c r="DB7335" s="50"/>
      <c r="DC7335" s="50"/>
      <c r="DD7335" s="50"/>
      <c r="DE7335" s="50"/>
      <c r="DF7335" s="50"/>
      <c r="DG7335" s="50"/>
    </row>
    <row r="7336" spans="1:111" x14ac:dyDescent="0.2">
      <c r="A7336" s="185"/>
      <c r="B7336" s="186"/>
      <c r="C7336" s="186"/>
      <c r="D7336" s="54"/>
      <c r="E7336" s="310"/>
      <c r="F7336" s="192"/>
      <c r="G7336" s="192"/>
      <c r="H7336" s="50"/>
      <c r="I7336" s="50"/>
      <c r="J7336" s="50"/>
      <c r="K7336" s="50"/>
      <c r="L7336" s="50"/>
      <c r="M7336" s="50"/>
      <c r="N7336" s="50"/>
      <c r="O7336" s="50"/>
      <c r="P7336" s="50"/>
      <c r="Q7336" s="50"/>
      <c r="R7336" s="50"/>
      <c r="S7336" s="50"/>
      <c r="T7336" s="50"/>
      <c r="U7336" s="50"/>
      <c r="V7336" s="50"/>
      <c r="W7336" s="50"/>
      <c r="X7336" s="50"/>
      <c r="Y7336" s="50"/>
      <c r="Z7336" s="50"/>
      <c r="AA7336" s="50"/>
      <c r="AB7336" s="50"/>
      <c r="AC7336" s="50"/>
      <c r="AD7336" s="50"/>
      <c r="AE7336" s="50"/>
      <c r="AF7336" s="50"/>
      <c r="AG7336" s="50"/>
      <c r="AH7336" s="50"/>
      <c r="AI7336" s="50"/>
      <c r="AJ7336" s="50"/>
      <c r="AK7336" s="50"/>
      <c r="AL7336" s="50"/>
      <c r="AM7336" s="50"/>
      <c r="AN7336" s="50"/>
      <c r="AO7336" s="50"/>
      <c r="AP7336" s="50"/>
      <c r="AQ7336" s="50"/>
      <c r="AR7336" s="50"/>
      <c r="AS7336" s="50"/>
      <c r="AT7336" s="50"/>
      <c r="AU7336" s="50"/>
      <c r="AV7336" s="50"/>
      <c r="AW7336" s="50"/>
      <c r="AX7336" s="50"/>
      <c r="AY7336" s="50"/>
      <c r="AZ7336" s="50"/>
      <c r="BA7336" s="50"/>
      <c r="BB7336" s="50"/>
      <c r="BC7336" s="50"/>
      <c r="BD7336" s="50"/>
      <c r="BE7336" s="50"/>
      <c r="BF7336" s="50"/>
      <c r="BG7336" s="50"/>
      <c r="BH7336" s="50"/>
      <c r="BI7336" s="50"/>
      <c r="BJ7336" s="50"/>
      <c r="BK7336" s="50"/>
      <c r="BL7336" s="50"/>
      <c r="BM7336" s="50"/>
      <c r="BN7336" s="50"/>
      <c r="BO7336" s="50"/>
      <c r="BP7336" s="50"/>
      <c r="BQ7336" s="50"/>
      <c r="BR7336" s="50"/>
      <c r="BS7336" s="50"/>
      <c r="BT7336" s="50"/>
      <c r="BU7336" s="50"/>
      <c r="BV7336" s="50"/>
      <c r="BW7336" s="50"/>
      <c r="BX7336" s="50"/>
      <c r="BY7336" s="50"/>
      <c r="BZ7336" s="50"/>
      <c r="CA7336" s="50"/>
      <c r="CB7336" s="50"/>
      <c r="CC7336" s="50"/>
      <c r="CD7336" s="50"/>
      <c r="CE7336" s="50"/>
      <c r="CF7336" s="50"/>
      <c r="CG7336" s="50"/>
      <c r="CH7336" s="50"/>
      <c r="CI7336" s="50"/>
      <c r="CJ7336" s="50"/>
      <c r="CK7336" s="50"/>
      <c r="CL7336" s="50"/>
      <c r="CM7336" s="50"/>
      <c r="CN7336" s="50"/>
      <c r="CO7336" s="50"/>
      <c r="CP7336" s="50"/>
      <c r="CQ7336" s="50"/>
      <c r="CR7336" s="50"/>
      <c r="CS7336" s="50"/>
      <c r="CT7336" s="50"/>
      <c r="CU7336" s="50"/>
      <c r="CV7336" s="50"/>
      <c r="CW7336" s="50"/>
      <c r="CX7336" s="50"/>
      <c r="CY7336" s="50"/>
      <c r="CZ7336" s="50"/>
      <c r="DA7336" s="50"/>
      <c r="DB7336" s="50"/>
      <c r="DC7336" s="50"/>
      <c r="DD7336" s="50"/>
      <c r="DE7336" s="50"/>
      <c r="DF7336" s="50"/>
      <c r="DG7336" s="50"/>
    </row>
    <row r="7337" spans="1:111" x14ac:dyDescent="0.2">
      <c r="A7337" s="185"/>
      <c r="B7337" s="186"/>
      <c r="C7337" s="186"/>
      <c r="D7337" s="54"/>
      <c r="E7337" s="310"/>
      <c r="F7337" s="192"/>
      <c r="G7337" s="192"/>
      <c r="H7337" s="50"/>
      <c r="I7337" s="50"/>
      <c r="J7337" s="50"/>
      <c r="K7337" s="50"/>
      <c r="L7337" s="50"/>
      <c r="M7337" s="50"/>
      <c r="N7337" s="50"/>
      <c r="O7337" s="50"/>
      <c r="P7337" s="50"/>
      <c r="Q7337" s="50"/>
      <c r="R7337" s="50"/>
      <c r="S7337" s="50"/>
      <c r="T7337" s="50"/>
      <c r="U7337" s="50"/>
      <c r="V7337" s="50"/>
      <c r="W7337" s="50"/>
      <c r="X7337" s="50"/>
      <c r="Y7337" s="50"/>
      <c r="Z7337" s="50"/>
      <c r="AA7337" s="50"/>
      <c r="AB7337" s="50"/>
      <c r="AC7337" s="50"/>
      <c r="AD7337" s="50"/>
      <c r="AE7337" s="50"/>
      <c r="AF7337" s="50"/>
      <c r="AG7337" s="50"/>
      <c r="AH7337" s="50"/>
      <c r="AI7337" s="50"/>
      <c r="AJ7337" s="50"/>
      <c r="AK7337" s="50"/>
      <c r="AL7337" s="50"/>
      <c r="AM7337" s="50"/>
      <c r="AN7337" s="50"/>
      <c r="AO7337" s="50"/>
      <c r="AP7337" s="50"/>
      <c r="AQ7337" s="50"/>
      <c r="AR7337" s="50"/>
      <c r="AS7337" s="50"/>
      <c r="AT7337" s="50"/>
      <c r="AU7337" s="50"/>
      <c r="AV7337" s="50"/>
      <c r="AW7337" s="50"/>
      <c r="AX7337" s="50"/>
      <c r="AY7337" s="50"/>
      <c r="AZ7337" s="50"/>
      <c r="BA7337" s="50"/>
      <c r="BB7337" s="50"/>
      <c r="BC7337" s="50"/>
      <c r="BD7337" s="50"/>
      <c r="BE7337" s="50"/>
      <c r="BF7337" s="50"/>
      <c r="BG7337" s="50"/>
      <c r="BH7337" s="50"/>
      <c r="BI7337" s="50"/>
      <c r="BJ7337" s="50"/>
      <c r="BK7337" s="50"/>
      <c r="BL7337" s="50"/>
      <c r="BM7337" s="50"/>
      <c r="BN7337" s="50"/>
      <c r="BO7337" s="50"/>
      <c r="BP7337" s="50"/>
      <c r="BQ7337" s="50"/>
      <c r="BR7337" s="50"/>
      <c r="BS7337" s="50"/>
      <c r="BT7337" s="50"/>
      <c r="BU7337" s="50"/>
      <c r="BV7337" s="50"/>
      <c r="BW7337" s="50"/>
      <c r="BX7337" s="50"/>
      <c r="BY7337" s="50"/>
      <c r="BZ7337" s="50"/>
      <c r="CA7337" s="50"/>
      <c r="CB7337" s="50"/>
      <c r="CC7337" s="50"/>
      <c r="CD7337" s="50"/>
      <c r="CE7337" s="50"/>
      <c r="CF7337" s="50"/>
      <c r="CG7337" s="50"/>
      <c r="CH7337" s="50"/>
      <c r="CI7337" s="50"/>
      <c r="CJ7337" s="50"/>
      <c r="CK7337" s="50"/>
      <c r="CL7337" s="50"/>
      <c r="CM7337" s="50"/>
      <c r="CN7337" s="50"/>
      <c r="CO7337" s="50"/>
      <c r="CP7337" s="50"/>
      <c r="CQ7337" s="50"/>
      <c r="CR7337" s="50"/>
      <c r="CS7337" s="50"/>
      <c r="CT7337" s="50"/>
      <c r="CU7337" s="50"/>
      <c r="CV7337" s="50"/>
      <c r="CW7337" s="50"/>
      <c r="CX7337" s="50"/>
      <c r="CY7337" s="50"/>
      <c r="CZ7337" s="50"/>
      <c r="DA7337" s="50"/>
      <c r="DB7337" s="50"/>
      <c r="DC7337" s="50"/>
      <c r="DD7337" s="50"/>
      <c r="DE7337" s="50"/>
      <c r="DF7337" s="50"/>
      <c r="DG7337" s="50"/>
    </row>
    <row r="7338" spans="1:111" x14ac:dyDescent="0.2">
      <c r="A7338" s="185"/>
      <c r="B7338" s="186"/>
      <c r="C7338" s="186"/>
      <c r="D7338" s="54"/>
      <c r="E7338" s="310"/>
      <c r="F7338" s="192"/>
      <c r="G7338" s="192"/>
      <c r="H7338" s="50"/>
      <c r="I7338" s="50"/>
      <c r="J7338" s="50"/>
      <c r="K7338" s="50"/>
      <c r="L7338" s="50"/>
      <c r="M7338" s="50"/>
      <c r="N7338" s="50"/>
      <c r="O7338" s="50"/>
      <c r="P7338" s="50"/>
      <c r="Q7338" s="50"/>
      <c r="R7338" s="50"/>
      <c r="S7338" s="50"/>
      <c r="T7338" s="50"/>
      <c r="U7338" s="50"/>
      <c r="V7338" s="50"/>
      <c r="W7338" s="50"/>
      <c r="X7338" s="50"/>
      <c r="Y7338" s="50"/>
      <c r="Z7338" s="50"/>
      <c r="AA7338" s="50"/>
      <c r="AB7338" s="50"/>
      <c r="AC7338" s="50"/>
      <c r="AD7338" s="50"/>
      <c r="AE7338" s="50"/>
      <c r="AF7338" s="50"/>
      <c r="AG7338" s="50"/>
      <c r="AH7338" s="50"/>
      <c r="AI7338" s="50"/>
      <c r="AJ7338" s="50"/>
      <c r="AK7338" s="50"/>
      <c r="AL7338" s="50"/>
      <c r="AM7338" s="50"/>
      <c r="AN7338" s="50"/>
      <c r="AO7338" s="50"/>
      <c r="AP7338" s="50"/>
      <c r="AQ7338" s="50"/>
      <c r="AR7338" s="50"/>
      <c r="AS7338" s="50"/>
      <c r="AT7338" s="50"/>
      <c r="AU7338" s="50"/>
      <c r="AV7338" s="50"/>
      <c r="AW7338" s="50"/>
      <c r="AX7338" s="50"/>
      <c r="AY7338" s="50"/>
      <c r="AZ7338" s="50"/>
      <c r="BA7338" s="50"/>
      <c r="BB7338" s="50"/>
      <c r="BC7338" s="50"/>
      <c r="BD7338" s="50"/>
      <c r="BE7338" s="50"/>
      <c r="BF7338" s="50"/>
      <c r="BG7338" s="50"/>
      <c r="BH7338" s="50"/>
      <c r="BI7338" s="50"/>
      <c r="BJ7338" s="50"/>
      <c r="BK7338" s="50"/>
      <c r="BL7338" s="50"/>
      <c r="BM7338" s="50"/>
      <c r="BN7338" s="50"/>
      <c r="BO7338" s="50"/>
      <c r="BP7338" s="50"/>
      <c r="BQ7338" s="50"/>
      <c r="BR7338" s="50"/>
      <c r="BS7338" s="50"/>
      <c r="BT7338" s="50"/>
      <c r="BU7338" s="50"/>
      <c r="BV7338" s="50"/>
      <c r="BW7338" s="50"/>
      <c r="BX7338" s="50"/>
      <c r="BY7338" s="50"/>
      <c r="BZ7338" s="50"/>
      <c r="CA7338" s="50"/>
      <c r="CB7338" s="50"/>
      <c r="CC7338" s="50"/>
      <c r="CD7338" s="50"/>
      <c r="CE7338" s="50"/>
      <c r="CF7338" s="50"/>
      <c r="CG7338" s="50"/>
      <c r="CH7338" s="50"/>
      <c r="CI7338" s="50"/>
      <c r="CJ7338" s="50"/>
      <c r="CK7338" s="50"/>
      <c r="CL7338" s="50"/>
      <c r="CM7338" s="50"/>
      <c r="CN7338" s="50"/>
      <c r="CO7338" s="50"/>
      <c r="CP7338" s="50"/>
      <c r="CQ7338" s="50"/>
      <c r="CR7338" s="50"/>
      <c r="CS7338" s="50"/>
      <c r="CT7338" s="50"/>
      <c r="CU7338" s="50"/>
      <c r="CV7338" s="50"/>
      <c r="CW7338" s="50"/>
      <c r="CX7338" s="50"/>
      <c r="CY7338" s="50"/>
      <c r="CZ7338" s="50"/>
      <c r="DA7338" s="50"/>
      <c r="DB7338" s="50"/>
      <c r="DC7338" s="50"/>
      <c r="DD7338" s="50"/>
      <c r="DE7338" s="50"/>
      <c r="DF7338" s="50"/>
      <c r="DG7338" s="50"/>
    </row>
    <row r="7339" spans="1:111" x14ac:dyDescent="0.2">
      <c r="A7339" s="185"/>
      <c r="B7339" s="186"/>
      <c r="C7339" s="186"/>
      <c r="D7339" s="54"/>
      <c r="E7339" s="310"/>
      <c r="F7339" s="192"/>
      <c r="G7339" s="192"/>
      <c r="H7339" s="50"/>
      <c r="I7339" s="50"/>
      <c r="J7339" s="50"/>
      <c r="K7339" s="50"/>
      <c r="L7339" s="50"/>
      <c r="M7339" s="50"/>
      <c r="N7339" s="50"/>
      <c r="O7339" s="50"/>
      <c r="P7339" s="50"/>
      <c r="Q7339" s="50"/>
      <c r="R7339" s="50"/>
      <c r="S7339" s="50"/>
      <c r="T7339" s="50"/>
      <c r="U7339" s="50"/>
      <c r="V7339" s="50"/>
      <c r="W7339" s="50"/>
      <c r="X7339" s="50"/>
      <c r="Y7339" s="50"/>
      <c r="Z7339" s="50"/>
      <c r="AA7339" s="50"/>
      <c r="AB7339" s="50"/>
      <c r="AC7339" s="50"/>
      <c r="AD7339" s="50"/>
      <c r="AE7339" s="50"/>
      <c r="AF7339" s="50"/>
      <c r="AG7339" s="50"/>
      <c r="AH7339" s="50"/>
      <c r="AI7339" s="50"/>
      <c r="AJ7339" s="50"/>
      <c r="AK7339" s="50"/>
      <c r="AL7339" s="50"/>
      <c r="AM7339" s="50"/>
      <c r="AN7339" s="50"/>
      <c r="AO7339" s="50"/>
      <c r="AP7339" s="50"/>
      <c r="AQ7339" s="50"/>
      <c r="AR7339" s="50"/>
      <c r="AS7339" s="50"/>
      <c r="AT7339" s="50"/>
      <c r="AU7339" s="50"/>
      <c r="AV7339" s="50"/>
      <c r="AW7339" s="50"/>
      <c r="AX7339" s="50"/>
      <c r="AY7339" s="50"/>
      <c r="AZ7339" s="50"/>
      <c r="BA7339" s="50"/>
      <c r="BB7339" s="50"/>
      <c r="BC7339" s="50"/>
      <c r="BD7339" s="50"/>
      <c r="BE7339" s="50"/>
      <c r="BF7339" s="50"/>
      <c r="BG7339" s="50"/>
      <c r="BH7339" s="50"/>
      <c r="BI7339" s="50"/>
      <c r="BJ7339" s="50"/>
      <c r="BK7339" s="50"/>
      <c r="BL7339" s="50"/>
      <c r="BM7339" s="50"/>
      <c r="BN7339" s="50"/>
      <c r="BO7339" s="50"/>
      <c r="BP7339" s="50"/>
      <c r="BQ7339" s="50"/>
      <c r="BR7339" s="50"/>
      <c r="BS7339" s="50"/>
      <c r="BT7339" s="50"/>
      <c r="BU7339" s="50"/>
      <c r="BV7339" s="50"/>
      <c r="BW7339" s="50"/>
      <c r="BX7339" s="50"/>
      <c r="BY7339" s="50"/>
      <c r="BZ7339" s="50"/>
      <c r="CA7339" s="50"/>
      <c r="CB7339" s="50"/>
      <c r="CC7339" s="50"/>
      <c r="CD7339" s="50"/>
      <c r="CE7339" s="50"/>
      <c r="CF7339" s="50"/>
      <c r="CG7339" s="50"/>
      <c r="CH7339" s="50"/>
      <c r="CI7339" s="50"/>
      <c r="CJ7339" s="50"/>
      <c r="CK7339" s="50"/>
      <c r="CL7339" s="50"/>
      <c r="CM7339" s="50"/>
      <c r="CN7339" s="50"/>
      <c r="CO7339" s="50"/>
      <c r="CP7339" s="50"/>
      <c r="CQ7339" s="50"/>
      <c r="CR7339" s="50"/>
      <c r="CS7339" s="50"/>
      <c r="CT7339" s="50"/>
      <c r="CU7339" s="50"/>
      <c r="CV7339" s="50"/>
      <c r="CW7339" s="50"/>
      <c r="CX7339" s="50"/>
      <c r="CY7339" s="50"/>
      <c r="CZ7339" s="50"/>
      <c r="DA7339" s="50"/>
      <c r="DB7339" s="50"/>
      <c r="DC7339" s="50"/>
      <c r="DD7339" s="50"/>
      <c r="DE7339" s="50"/>
      <c r="DF7339" s="50"/>
      <c r="DG7339" s="50"/>
    </row>
    <row r="7340" spans="1:111" x14ac:dyDescent="0.2">
      <c r="A7340" s="185"/>
      <c r="B7340" s="186"/>
      <c r="C7340" s="186"/>
      <c r="D7340" s="54"/>
      <c r="E7340" s="310"/>
      <c r="F7340" s="192"/>
      <c r="G7340" s="192"/>
      <c r="H7340" s="50"/>
      <c r="I7340" s="50"/>
      <c r="J7340" s="50"/>
      <c r="K7340" s="50"/>
      <c r="L7340" s="50"/>
      <c r="M7340" s="50"/>
      <c r="N7340" s="50"/>
      <c r="O7340" s="50"/>
      <c r="P7340" s="50"/>
      <c r="Q7340" s="50"/>
      <c r="R7340" s="50"/>
      <c r="S7340" s="50"/>
      <c r="T7340" s="50"/>
      <c r="U7340" s="50"/>
      <c r="V7340" s="50"/>
      <c r="W7340" s="50"/>
      <c r="X7340" s="50"/>
      <c r="Y7340" s="50"/>
      <c r="Z7340" s="50"/>
      <c r="AA7340" s="50"/>
      <c r="AB7340" s="50"/>
      <c r="AC7340" s="50"/>
      <c r="AD7340" s="50"/>
      <c r="AE7340" s="50"/>
      <c r="AF7340" s="50"/>
      <c r="AG7340" s="50"/>
      <c r="AH7340" s="50"/>
      <c r="AI7340" s="50"/>
      <c r="AJ7340" s="50"/>
      <c r="AK7340" s="50"/>
      <c r="AL7340" s="50"/>
      <c r="AM7340" s="50"/>
      <c r="AN7340" s="50"/>
      <c r="AO7340" s="50"/>
      <c r="AP7340" s="50"/>
      <c r="AQ7340" s="50"/>
      <c r="AR7340" s="50"/>
      <c r="AS7340" s="50"/>
      <c r="AT7340" s="50"/>
      <c r="AU7340" s="50"/>
      <c r="AV7340" s="50"/>
      <c r="AW7340" s="50"/>
      <c r="AX7340" s="50"/>
      <c r="AY7340" s="50"/>
      <c r="AZ7340" s="50"/>
      <c r="BA7340" s="50"/>
      <c r="BB7340" s="50"/>
      <c r="BC7340" s="50"/>
      <c r="BD7340" s="50"/>
      <c r="BE7340" s="50"/>
      <c r="BF7340" s="50"/>
      <c r="BG7340" s="50"/>
      <c r="BH7340" s="50"/>
      <c r="BI7340" s="50"/>
      <c r="BJ7340" s="50"/>
      <c r="BK7340" s="50"/>
      <c r="BL7340" s="50"/>
      <c r="BM7340" s="50"/>
      <c r="BN7340" s="50"/>
      <c r="BO7340" s="50"/>
      <c r="BP7340" s="50"/>
      <c r="BQ7340" s="50"/>
      <c r="BR7340" s="50"/>
      <c r="BS7340" s="50"/>
      <c r="BT7340" s="50"/>
      <c r="BU7340" s="50"/>
      <c r="BV7340" s="50"/>
      <c r="BW7340" s="50"/>
      <c r="BX7340" s="50"/>
      <c r="BY7340" s="50"/>
      <c r="BZ7340" s="50"/>
      <c r="CA7340" s="50"/>
      <c r="CB7340" s="50"/>
      <c r="CC7340" s="50"/>
      <c r="CD7340" s="50"/>
      <c r="CE7340" s="50"/>
      <c r="CF7340" s="50"/>
      <c r="CG7340" s="50"/>
      <c r="CH7340" s="50"/>
      <c r="CI7340" s="50"/>
      <c r="CJ7340" s="50"/>
      <c r="CK7340" s="50"/>
      <c r="CL7340" s="50"/>
      <c r="CM7340" s="50"/>
      <c r="CN7340" s="50"/>
      <c r="CO7340" s="50"/>
      <c r="CP7340" s="50"/>
      <c r="CQ7340" s="50"/>
      <c r="CR7340" s="50"/>
      <c r="CS7340" s="50"/>
      <c r="CT7340" s="50"/>
      <c r="CU7340" s="50"/>
      <c r="CV7340" s="50"/>
      <c r="CW7340" s="50"/>
      <c r="CX7340" s="50"/>
      <c r="CY7340" s="50"/>
      <c r="CZ7340" s="50"/>
      <c r="DA7340" s="50"/>
      <c r="DB7340" s="50"/>
      <c r="DC7340" s="50"/>
      <c r="DD7340" s="50"/>
      <c r="DE7340" s="50"/>
      <c r="DF7340" s="50"/>
      <c r="DG7340" s="50"/>
    </row>
    <row r="7341" spans="1:111" x14ac:dyDescent="0.2">
      <c r="A7341" s="185"/>
      <c r="B7341" s="186"/>
      <c r="C7341" s="186"/>
      <c r="D7341" s="54"/>
      <c r="E7341" s="310"/>
      <c r="F7341" s="192"/>
      <c r="G7341" s="192"/>
      <c r="H7341" s="50"/>
      <c r="I7341" s="50"/>
      <c r="J7341" s="50"/>
      <c r="K7341" s="50"/>
      <c r="L7341" s="50"/>
      <c r="M7341" s="50"/>
      <c r="N7341" s="50"/>
      <c r="O7341" s="50"/>
      <c r="P7341" s="50"/>
      <c r="Q7341" s="50"/>
      <c r="R7341" s="50"/>
      <c r="S7341" s="50"/>
      <c r="T7341" s="50"/>
      <c r="U7341" s="50"/>
      <c r="V7341" s="50"/>
      <c r="W7341" s="50"/>
      <c r="X7341" s="50"/>
      <c r="Y7341" s="50"/>
      <c r="Z7341" s="50"/>
      <c r="AA7341" s="50"/>
      <c r="AB7341" s="50"/>
      <c r="AC7341" s="50"/>
      <c r="AD7341" s="50"/>
      <c r="AE7341" s="50"/>
      <c r="AF7341" s="50"/>
      <c r="AG7341" s="50"/>
      <c r="AH7341" s="50"/>
      <c r="AI7341" s="50"/>
      <c r="AJ7341" s="50"/>
      <c r="AK7341" s="50"/>
      <c r="AL7341" s="50"/>
      <c r="AM7341" s="50"/>
      <c r="AN7341" s="50"/>
      <c r="AO7341" s="50"/>
      <c r="AP7341" s="50"/>
      <c r="AQ7341" s="50"/>
      <c r="AR7341" s="50"/>
      <c r="AS7341" s="50"/>
      <c r="AT7341" s="50"/>
      <c r="AU7341" s="50"/>
      <c r="AV7341" s="50"/>
      <c r="AW7341" s="50"/>
      <c r="AX7341" s="50"/>
      <c r="AY7341" s="50"/>
      <c r="AZ7341" s="50"/>
      <c r="BA7341" s="50"/>
      <c r="BB7341" s="50"/>
      <c r="BC7341" s="50"/>
      <c r="BD7341" s="50"/>
      <c r="BE7341" s="50"/>
      <c r="BF7341" s="50"/>
      <c r="BG7341" s="50"/>
      <c r="BH7341" s="50"/>
      <c r="BI7341" s="50"/>
      <c r="BJ7341" s="50"/>
      <c r="BK7341" s="50"/>
      <c r="BL7341" s="50"/>
      <c r="BM7341" s="50"/>
      <c r="BN7341" s="50"/>
      <c r="BO7341" s="50"/>
      <c r="BP7341" s="50"/>
      <c r="BQ7341" s="50"/>
      <c r="BR7341" s="50"/>
      <c r="BS7341" s="50"/>
      <c r="BT7341" s="50"/>
      <c r="BU7341" s="50"/>
      <c r="BV7341" s="50"/>
      <c r="BW7341" s="50"/>
      <c r="BX7341" s="50"/>
      <c r="BY7341" s="50"/>
      <c r="BZ7341" s="50"/>
      <c r="CA7341" s="50"/>
      <c r="CB7341" s="50"/>
      <c r="CC7341" s="50"/>
      <c r="CD7341" s="50"/>
      <c r="CE7341" s="50"/>
      <c r="CF7341" s="50"/>
      <c r="CG7341" s="50"/>
      <c r="CH7341" s="50"/>
      <c r="CI7341" s="50"/>
      <c r="CJ7341" s="50"/>
      <c r="CK7341" s="50"/>
      <c r="CL7341" s="50"/>
      <c r="CM7341" s="50"/>
      <c r="CN7341" s="50"/>
      <c r="CO7341" s="50"/>
      <c r="CP7341" s="50"/>
      <c r="CQ7341" s="50"/>
      <c r="CR7341" s="50"/>
      <c r="CS7341" s="50"/>
      <c r="CT7341" s="50"/>
      <c r="CU7341" s="50"/>
      <c r="CV7341" s="50"/>
      <c r="CW7341" s="50"/>
      <c r="CX7341" s="50"/>
      <c r="CY7341" s="50"/>
      <c r="CZ7341" s="50"/>
      <c r="DA7341" s="50"/>
      <c r="DB7341" s="50"/>
      <c r="DC7341" s="50"/>
      <c r="DD7341" s="50"/>
      <c r="DE7341" s="50"/>
      <c r="DF7341" s="50"/>
      <c r="DG7341" s="50"/>
    </row>
    <row r="7342" spans="1:111" x14ac:dyDescent="0.2">
      <c r="A7342" s="185"/>
      <c r="B7342" s="186"/>
      <c r="C7342" s="186"/>
      <c r="D7342" s="54"/>
      <c r="E7342" s="310"/>
      <c r="F7342" s="192"/>
      <c r="G7342" s="192"/>
      <c r="H7342" s="50"/>
      <c r="I7342" s="50"/>
      <c r="J7342" s="50"/>
      <c r="K7342" s="50"/>
      <c r="L7342" s="50"/>
      <c r="M7342" s="50"/>
      <c r="N7342" s="50"/>
      <c r="O7342" s="50"/>
      <c r="P7342" s="50"/>
      <c r="Q7342" s="50"/>
      <c r="R7342" s="50"/>
      <c r="S7342" s="50"/>
      <c r="T7342" s="50"/>
      <c r="U7342" s="50"/>
      <c r="V7342" s="50"/>
      <c r="W7342" s="50"/>
      <c r="X7342" s="50"/>
      <c r="Y7342" s="50"/>
      <c r="Z7342" s="50"/>
      <c r="AA7342" s="50"/>
      <c r="AB7342" s="50"/>
      <c r="AC7342" s="50"/>
      <c r="AD7342" s="50"/>
      <c r="AE7342" s="50"/>
      <c r="AF7342" s="50"/>
      <c r="AG7342" s="50"/>
      <c r="AH7342" s="50"/>
      <c r="AI7342" s="50"/>
      <c r="AJ7342" s="50"/>
      <c r="AK7342" s="50"/>
      <c r="AL7342" s="50"/>
      <c r="AM7342" s="50"/>
      <c r="AN7342" s="50"/>
      <c r="AO7342" s="50"/>
      <c r="AP7342" s="50"/>
      <c r="AQ7342" s="50"/>
      <c r="AR7342" s="50"/>
      <c r="AS7342" s="50"/>
      <c r="AT7342" s="50"/>
      <c r="AU7342" s="50"/>
      <c r="AV7342" s="50"/>
      <c r="AW7342" s="50"/>
      <c r="AX7342" s="50"/>
      <c r="AY7342" s="50"/>
      <c r="AZ7342" s="50"/>
      <c r="BA7342" s="50"/>
      <c r="BB7342" s="50"/>
      <c r="BC7342" s="50"/>
      <c r="BD7342" s="50"/>
      <c r="BE7342" s="50"/>
      <c r="BF7342" s="50"/>
      <c r="BG7342" s="50"/>
      <c r="BH7342" s="50"/>
      <c r="BI7342" s="50"/>
      <c r="BJ7342" s="50"/>
      <c r="BK7342" s="50"/>
      <c r="BL7342" s="50"/>
      <c r="BM7342" s="50"/>
      <c r="BN7342" s="50"/>
      <c r="BO7342" s="50"/>
      <c r="BP7342" s="50"/>
      <c r="BQ7342" s="50"/>
      <c r="BR7342" s="50"/>
      <c r="BS7342" s="50"/>
      <c r="BT7342" s="50"/>
      <c r="BU7342" s="50"/>
      <c r="BV7342" s="50"/>
      <c r="BW7342" s="50"/>
      <c r="BX7342" s="50"/>
      <c r="BY7342" s="50"/>
      <c r="BZ7342" s="50"/>
      <c r="CA7342" s="50"/>
      <c r="CB7342" s="50"/>
      <c r="CC7342" s="50"/>
      <c r="CD7342" s="50"/>
      <c r="CE7342" s="50"/>
      <c r="CF7342" s="50"/>
      <c r="CG7342" s="50"/>
      <c r="CH7342" s="50"/>
      <c r="CI7342" s="50"/>
      <c r="CJ7342" s="50"/>
      <c r="CK7342" s="50"/>
      <c r="CL7342" s="50"/>
      <c r="CM7342" s="50"/>
      <c r="CN7342" s="50"/>
      <c r="CO7342" s="50"/>
      <c r="CP7342" s="50"/>
      <c r="CQ7342" s="50"/>
      <c r="CR7342" s="50"/>
      <c r="CS7342" s="50"/>
      <c r="CT7342" s="50"/>
      <c r="CU7342" s="50"/>
      <c r="CV7342" s="50"/>
      <c r="CW7342" s="50"/>
      <c r="CX7342" s="50"/>
      <c r="CY7342" s="50"/>
      <c r="CZ7342" s="50"/>
      <c r="DA7342" s="50"/>
      <c r="DB7342" s="50"/>
      <c r="DC7342" s="50"/>
      <c r="DD7342" s="50"/>
      <c r="DE7342" s="50"/>
      <c r="DF7342" s="50"/>
      <c r="DG7342" s="50"/>
    </row>
    <row r="7343" spans="1:111" x14ac:dyDescent="0.2">
      <c r="A7343" s="185"/>
      <c r="B7343" s="186"/>
      <c r="C7343" s="186"/>
      <c r="D7343" s="54"/>
      <c r="E7343" s="310"/>
      <c r="F7343" s="192"/>
      <c r="G7343" s="192"/>
      <c r="H7343" s="50"/>
      <c r="I7343" s="50"/>
      <c r="J7343" s="50"/>
      <c r="K7343" s="50"/>
      <c r="L7343" s="50"/>
      <c r="M7343" s="50"/>
      <c r="N7343" s="50"/>
      <c r="O7343" s="50"/>
      <c r="P7343" s="50"/>
      <c r="Q7343" s="50"/>
      <c r="R7343" s="50"/>
      <c r="S7343" s="50"/>
      <c r="T7343" s="50"/>
      <c r="U7343" s="50"/>
      <c r="V7343" s="50"/>
      <c r="W7343" s="50"/>
      <c r="X7343" s="50"/>
      <c r="Y7343" s="50"/>
      <c r="Z7343" s="50"/>
      <c r="AA7343" s="50"/>
      <c r="AB7343" s="50"/>
      <c r="AC7343" s="50"/>
      <c r="AD7343" s="50"/>
      <c r="AE7343" s="50"/>
      <c r="AF7343" s="50"/>
      <c r="AG7343" s="50"/>
      <c r="AH7343" s="50"/>
      <c r="AI7343" s="50"/>
      <c r="AJ7343" s="50"/>
      <c r="AK7343" s="50"/>
      <c r="AL7343" s="50"/>
      <c r="AM7343" s="50"/>
      <c r="AN7343" s="50"/>
      <c r="AO7343" s="50"/>
      <c r="AP7343" s="50"/>
      <c r="AQ7343" s="50"/>
      <c r="AR7343" s="50"/>
      <c r="AS7343" s="50"/>
      <c r="AT7343" s="50"/>
      <c r="AU7343" s="50"/>
      <c r="AV7343" s="50"/>
      <c r="AW7343" s="50"/>
      <c r="AX7343" s="50"/>
      <c r="AY7343" s="50"/>
      <c r="AZ7343" s="50"/>
      <c r="BA7343" s="50"/>
      <c r="BB7343" s="50"/>
      <c r="BC7343" s="50"/>
      <c r="BD7343" s="50"/>
      <c r="BE7343" s="50"/>
      <c r="BF7343" s="50"/>
      <c r="BG7343" s="50"/>
      <c r="BH7343" s="50"/>
      <c r="BI7343" s="50"/>
      <c r="BJ7343" s="50"/>
      <c r="BK7343" s="50"/>
      <c r="BL7343" s="50"/>
      <c r="BM7343" s="50"/>
      <c r="BN7343" s="50"/>
      <c r="BO7343" s="50"/>
      <c r="BP7343" s="50"/>
      <c r="BQ7343" s="50"/>
      <c r="BR7343" s="50"/>
      <c r="BS7343" s="50"/>
      <c r="BT7343" s="50"/>
      <c r="BU7343" s="50"/>
      <c r="BV7343" s="50"/>
      <c r="BW7343" s="50"/>
      <c r="BX7343" s="50"/>
      <c r="BY7343" s="50"/>
      <c r="BZ7343" s="50"/>
      <c r="CA7343" s="50"/>
      <c r="CB7343" s="50"/>
      <c r="CC7343" s="50"/>
      <c r="CD7343" s="50"/>
      <c r="CE7343" s="50"/>
      <c r="CF7343" s="50"/>
      <c r="CG7343" s="50"/>
      <c r="CH7343" s="50"/>
      <c r="CI7343" s="50"/>
      <c r="CJ7343" s="50"/>
      <c r="CK7343" s="50"/>
      <c r="CL7343" s="50"/>
      <c r="CM7343" s="50"/>
      <c r="CN7343" s="50"/>
      <c r="CO7343" s="50"/>
      <c r="CP7343" s="50"/>
      <c r="CQ7343" s="50"/>
      <c r="CR7343" s="50"/>
      <c r="CS7343" s="50"/>
      <c r="CT7343" s="50"/>
      <c r="CU7343" s="50"/>
      <c r="CV7343" s="50"/>
      <c r="CW7343" s="50"/>
      <c r="CX7343" s="50"/>
      <c r="CY7343" s="50"/>
      <c r="CZ7343" s="50"/>
      <c r="DA7343" s="50"/>
      <c r="DB7343" s="50"/>
      <c r="DC7343" s="50"/>
      <c r="DD7343" s="50"/>
      <c r="DE7343" s="50"/>
      <c r="DF7343" s="50"/>
      <c r="DG7343" s="50"/>
    </row>
    <row r="7344" spans="1:111" x14ac:dyDescent="0.2">
      <c r="A7344" s="185"/>
      <c r="B7344" s="186"/>
      <c r="C7344" s="186"/>
      <c r="D7344" s="54"/>
      <c r="E7344" s="310"/>
      <c r="F7344" s="192"/>
      <c r="G7344" s="192"/>
      <c r="H7344" s="50"/>
      <c r="I7344" s="50"/>
      <c r="J7344" s="50"/>
      <c r="K7344" s="50"/>
      <c r="L7344" s="50"/>
      <c r="M7344" s="50"/>
      <c r="N7344" s="50"/>
      <c r="O7344" s="50"/>
      <c r="P7344" s="50"/>
      <c r="Q7344" s="50"/>
      <c r="R7344" s="50"/>
      <c r="S7344" s="50"/>
      <c r="T7344" s="50"/>
      <c r="U7344" s="50"/>
      <c r="V7344" s="50"/>
      <c r="W7344" s="50"/>
      <c r="X7344" s="50"/>
      <c r="Y7344" s="50"/>
      <c r="Z7344" s="50"/>
      <c r="AA7344" s="50"/>
      <c r="AB7344" s="50"/>
      <c r="AC7344" s="50"/>
      <c r="AD7344" s="50"/>
      <c r="AE7344" s="50"/>
      <c r="AF7344" s="50"/>
      <c r="AG7344" s="50"/>
      <c r="AH7344" s="50"/>
      <c r="AI7344" s="50"/>
      <c r="AJ7344" s="50"/>
      <c r="AK7344" s="50"/>
      <c r="AL7344" s="50"/>
      <c r="AM7344" s="50"/>
      <c r="AN7344" s="50"/>
      <c r="AO7344" s="50"/>
      <c r="AP7344" s="50"/>
      <c r="AQ7344" s="50"/>
      <c r="AR7344" s="50"/>
      <c r="AS7344" s="50"/>
      <c r="AT7344" s="50"/>
      <c r="AU7344" s="50"/>
      <c r="AV7344" s="50"/>
      <c r="AW7344" s="50"/>
      <c r="AX7344" s="50"/>
      <c r="AY7344" s="50"/>
      <c r="AZ7344" s="50"/>
      <c r="BA7344" s="50"/>
      <c r="BB7344" s="50"/>
      <c r="BC7344" s="50"/>
      <c r="BD7344" s="50"/>
      <c r="BE7344" s="50"/>
      <c r="BF7344" s="50"/>
      <c r="BG7344" s="50"/>
      <c r="BH7344" s="50"/>
      <c r="BI7344" s="50"/>
      <c r="BJ7344" s="50"/>
      <c r="BK7344" s="50"/>
      <c r="BL7344" s="50"/>
      <c r="BM7344" s="50"/>
      <c r="BN7344" s="50"/>
      <c r="BO7344" s="50"/>
      <c r="BP7344" s="50"/>
      <c r="BQ7344" s="50"/>
      <c r="BR7344" s="50"/>
      <c r="BS7344" s="50"/>
      <c r="BT7344" s="50"/>
      <c r="BU7344" s="50"/>
      <c r="BV7344" s="50"/>
      <c r="BW7344" s="50"/>
      <c r="BX7344" s="50"/>
      <c r="BY7344" s="50"/>
      <c r="BZ7344" s="50"/>
      <c r="CA7344" s="50"/>
      <c r="CB7344" s="50"/>
      <c r="CC7344" s="50"/>
      <c r="CD7344" s="50"/>
      <c r="CE7344" s="50"/>
      <c r="CF7344" s="50"/>
      <c r="CG7344" s="50"/>
      <c r="CH7344" s="50"/>
      <c r="CI7344" s="50"/>
      <c r="CJ7344" s="50"/>
      <c r="CK7344" s="50"/>
      <c r="CL7344" s="50"/>
      <c r="CM7344" s="50"/>
      <c r="CN7344" s="50"/>
      <c r="CO7344" s="50"/>
      <c r="CP7344" s="50"/>
      <c r="CQ7344" s="50"/>
      <c r="CR7344" s="50"/>
      <c r="CS7344" s="50"/>
      <c r="CT7344" s="50"/>
      <c r="CU7344" s="50"/>
      <c r="CV7344" s="50"/>
      <c r="CW7344" s="50"/>
      <c r="CX7344" s="50"/>
      <c r="CY7344" s="50"/>
      <c r="CZ7344" s="50"/>
      <c r="DA7344" s="50"/>
      <c r="DB7344" s="50"/>
      <c r="DC7344" s="50"/>
      <c r="DD7344" s="50"/>
      <c r="DE7344" s="50"/>
      <c r="DF7344" s="50"/>
      <c r="DG7344" s="50"/>
    </row>
    <row r="7345" spans="1:111" x14ac:dyDescent="0.2">
      <c r="A7345" s="185"/>
      <c r="B7345" s="186"/>
      <c r="C7345" s="186"/>
      <c r="D7345" s="54"/>
      <c r="E7345" s="310"/>
      <c r="F7345" s="192"/>
      <c r="G7345" s="192"/>
      <c r="H7345" s="50"/>
      <c r="I7345" s="50"/>
      <c r="J7345" s="50"/>
      <c r="K7345" s="50"/>
      <c r="L7345" s="50"/>
      <c r="M7345" s="50"/>
      <c r="N7345" s="50"/>
      <c r="O7345" s="50"/>
      <c r="P7345" s="50"/>
      <c r="Q7345" s="50"/>
      <c r="R7345" s="50"/>
      <c r="S7345" s="50"/>
      <c r="T7345" s="50"/>
      <c r="U7345" s="50"/>
      <c r="V7345" s="50"/>
      <c r="W7345" s="50"/>
      <c r="X7345" s="50"/>
      <c r="Y7345" s="50"/>
      <c r="Z7345" s="50"/>
      <c r="AA7345" s="50"/>
      <c r="AB7345" s="50"/>
      <c r="AC7345" s="50"/>
      <c r="AD7345" s="50"/>
      <c r="AE7345" s="50"/>
      <c r="AF7345" s="50"/>
      <c r="AG7345" s="50"/>
      <c r="AH7345" s="50"/>
      <c r="AI7345" s="50"/>
      <c r="AJ7345" s="50"/>
      <c r="AK7345" s="50"/>
      <c r="AL7345" s="50"/>
      <c r="AM7345" s="50"/>
      <c r="AN7345" s="50"/>
      <c r="AO7345" s="50"/>
      <c r="AP7345" s="50"/>
      <c r="AQ7345" s="50"/>
      <c r="AR7345" s="50"/>
      <c r="AS7345" s="50"/>
      <c r="AT7345" s="50"/>
      <c r="AU7345" s="50"/>
      <c r="AV7345" s="50"/>
      <c r="AW7345" s="50"/>
      <c r="AX7345" s="50"/>
      <c r="AY7345" s="50"/>
      <c r="AZ7345" s="50"/>
      <c r="BA7345" s="50"/>
      <c r="BB7345" s="50"/>
      <c r="BC7345" s="50"/>
      <c r="BD7345" s="50"/>
      <c r="BE7345" s="50"/>
      <c r="BF7345" s="50"/>
      <c r="BG7345" s="50"/>
      <c r="BH7345" s="50"/>
      <c r="BI7345" s="50"/>
      <c r="BJ7345" s="50"/>
      <c r="BK7345" s="50"/>
      <c r="BL7345" s="50"/>
      <c r="BM7345" s="50"/>
      <c r="BN7345" s="50"/>
      <c r="BO7345" s="50"/>
      <c r="BP7345" s="50"/>
      <c r="BQ7345" s="50"/>
      <c r="BR7345" s="50"/>
      <c r="BS7345" s="50"/>
      <c r="BT7345" s="50"/>
      <c r="BU7345" s="50"/>
      <c r="BV7345" s="50"/>
      <c r="BW7345" s="50"/>
      <c r="BX7345" s="50"/>
      <c r="BY7345" s="50"/>
      <c r="BZ7345" s="50"/>
      <c r="CA7345" s="50"/>
      <c r="CB7345" s="50"/>
      <c r="CC7345" s="50"/>
      <c r="CD7345" s="50"/>
      <c r="CE7345" s="50"/>
      <c r="CF7345" s="50"/>
      <c r="CG7345" s="50"/>
      <c r="CH7345" s="50"/>
      <c r="CI7345" s="50"/>
      <c r="CJ7345" s="50"/>
      <c r="CK7345" s="50"/>
      <c r="CL7345" s="50"/>
      <c r="CM7345" s="50"/>
      <c r="CN7345" s="50"/>
      <c r="CO7345" s="50"/>
      <c r="CP7345" s="50"/>
      <c r="CQ7345" s="50"/>
      <c r="CR7345" s="50"/>
      <c r="CS7345" s="50"/>
      <c r="CT7345" s="50"/>
      <c r="CU7345" s="50"/>
      <c r="CV7345" s="50"/>
      <c r="CW7345" s="50"/>
      <c r="CX7345" s="50"/>
      <c r="CY7345" s="50"/>
      <c r="CZ7345" s="50"/>
      <c r="DA7345" s="50"/>
      <c r="DB7345" s="50"/>
      <c r="DC7345" s="50"/>
      <c r="DD7345" s="50"/>
      <c r="DE7345" s="50"/>
      <c r="DF7345" s="50"/>
      <c r="DG7345" s="50"/>
    </row>
    <row r="7346" spans="1:111" x14ac:dyDescent="0.2">
      <c r="A7346" s="185"/>
      <c r="B7346" s="186"/>
      <c r="C7346" s="186"/>
      <c r="D7346" s="54"/>
      <c r="E7346" s="310"/>
      <c r="F7346" s="192"/>
      <c r="G7346" s="192"/>
      <c r="H7346" s="50"/>
      <c r="I7346" s="50"/>
      <c r="J7346" s="50"/>
      <c r="K7346" s="50"/>
      <c r="L7346" s="50"/>
      <c r="M7346" s="50"/>
      <c r="N7346" s="50"/>
      <c r="O7346" s="50"/>
      <c r="P7346" s="50"/>
      <c r="Q7346" s="50"/>
      <c r="R7346" s="50"/>
      <c r="S7346" s="50"/>
      <c r="T7346" s="50"/>
      <c r="U7346" s="50"/>
      <c r="V7346" s="50"/>
      <c r="W7346" s="50"/>
      <c r="X7346" s="50"/>
      <c r="Y7346" s="50"/>
      <c r="Z7346" s="50"/>
      <c r="AA7346" s="50"/>
      <c r="AB7346" s="50"/>
      <c r="AC7346" s="50"/>
      <c r="AD7346" s="50"/>
      <c r="AE7346" s="50"/>
      <c r="AF7346" s="50"/>
      <c r="AG7346" s="50"/>
      <c r="AH7346" s="50"/>
      <c r="AI7346" s="50"/>
      <c r="AJ7346" s="50"/>
      <c r="AK7346" s="50"/>
      <c r="AL7346" s="50"/>
      <c r="AM7346" s="50"/>
      <c r="AN7346" s="50"/>
      <c r="AO7346" s="50"/>
      <c r="AP7346" s="50"/>
      <c r="AQ7346" s="50"/>
      <c r="AR7346" s="50"/>
      <c r="AS7346" s="50"/>
      <c r="AT7346" s="50"/>
      <c r="AU7346" s="50"/>
      <c r="AV7346" s="50"/>
      <c r="AW7346" s="50"/>
      <c r="AX7346" s="50"/>
      <c r="AY7346" s="50"/>
      <c r="AZ7346" s="50"/>
      <c r="BA7346" s="50"/>
      <c r="BB7346" s="50"/>
      <c r="BC7346" s="50"/>
      <c r="BD7346" s="50"/>
      <c r="BE7346" s="50"/>
      <c r="BF7346" s="50"/>
      <c r="BG7346" s="50"/>
      <c r="BH7346" s="50"/>
      <c r="BI7346" s="50"/>
      <c r="BJ7346" s="50"/>
      <c r="BK7346" s="50"/>
      <c r="BL7346" s="50"/>
      <c r="BM7346" s="50"/>
      <c r="BN7346" s="50"/>
      <c r="BO7346" s="50"/>
      <c r="BP7346" s="50"/>
      <c r="BQ7346" s="50"/>
      <c r="BR7346" s="50"/>
      <c r="BS7346" s="50"/>
      <c r="BT7346" s="50"/>
      <c r="BU7346" s="50"/>
      <c r="BV7346" s="50"/>
      <c r="BW7346" s="50"/>
      <c r="BX7346" s="50"/>
      <c r="BY7346" s="50"/>
      <c r="BZ7346" s="50"/>
      <c r="CA7346" s="50"/>
      <c r="CB7346" s="50"/>
      <c r="CC7346" s="50"/>
      <c r="CD7346" s="50"/>
      <c r="CE7346" s="50"/>
      <c r="CF7346" s="50"/>
      <c r="CG7346" s="50"/>
      <c r="CH7346" s="50"/>
      <c r="CI7346" s="50"/>
      <c r="CJ7346" s="50"/>
      <c r="CK7346" s="50"/>
      <c r="CL7346" s="50"/>
      <c r="CM7346" s="50"/>
      <c r="CN7346" s="50"/>
      <c r="CO7346" s="50"/>
      <c r="CP7346" s="50"/>
      <c r="CQ7346" s="50"/>
      <c r="CR7346" s="50"/>
      <c r="CS7346" s="50"/>
      <c r="CT7346" s="50"/>
      <c r="CU7346" s="50"/>
      <c r="CV7346" s="50"/>
      <c r="CW7346" s="50"/>
      <c r="CX7346" s="50"/>
      <c r="CY7346" s="50"/>
      <c r="CZ7346" s="50"/>
      <c r="DA7346" s="50"/>
      <c r="DB7346" s="50"/>
      <c r="DC7346" s="50"/>
      <c r="DD7346" s="50"/>
      <c r="DE7346" s="50"/>
      <c r="DF7346" s="50"/>
      <c r="DG7346" s="50"/>
    </row>
    <row r="7347" spans="1:111" x14ac:dyDescent="0.2">
      <c r="A7347" s="185"/>
      <c r="B7347" s="186"/>
      <c r="C7347" s="186"/>
      <c r="D7347" s="54"/>
      <c r="E7347" s="310"/>
      <c r="F7347" s="192"/>
      <c r="G7347" s="192"/>
      <c r="H7347" s="50"/>
      <c r="I7347" s="50"/>
      <c r="J7347" s="50"/>
      <c r="K7347" s="50"/>
      <c r="L7347" s="50"/>
      <c r="M7347" s="50"/>
      <c r="N7347" s="50"/>
      <c r="O7347" s="50"/>
      <c r="P7347" s="50"/>
      <c r="Q7347" s="50"/>
      <c r="R7347" s="50"/>
      <c r="S7347" s="50"/>
      <c r="T7347" s="50"/>
      <c r="U7347" s="50"/>
      <c r="V7347" s="50"/>
      <c r="W7347" s="50"/>
      <c r="X7347" s="50"/>
      <c r="Y7347" s="50"/>
      <c r="Z7347" s="50"/>
      <c r="AA7347" s="50"/>
      <c r="AB7347" s="50"/>
      <c r="AC7347" s="50"/>
      <c r="AD7347" s="50"/>
      <c r="AE7347" s="50"/>
      <c r="AF7347" s="50"/>
      <c r="AG7347" s="50"/>
      <c r="AH7347" s="50"/>
      <c r="AI7347" s="50"/>
      <c r="AJ7347" s="50"/>
      <c r="AK7347" s="50"/>
      <c r="AL7347" s="50"/>
      <c r="AM7347" s="50"/>
      <c r="AN7347" s="50"/>
      <c r="AO7347" s="50"/>
      <c r="AP7347" s="50"/>
      <c r="AQ7347" s="50"/>
      <c r="AR7347" s="50"/>
      <c r="AS7347" s="50"/>
      <c r="AT7347" s="50"/>
      <c r="AU7347" s="50"/>
      <c r="AV7347" s="50"/>
      <c r="AW7347" s="50"/>
      <c r="AX7347" s="50"/>
      <c r="AY7347" s="50"/>
      <c r="AZ7347" s="50"/>
      <c r="BA7347" s="50"/>
      <c r="BB7347" s="50"/>
      <c r="BC7347" s="50"/>
      <c r="BD7347" s="50"/>
      <c r="BE7347" s="50"/>
      <c r="BF7347" s="50"/>
      <c r="BG7347" s="50"/>
      <c r="BH7347" s="50"/>
      <c r="BI7347" s="50"/>
      <c r="BJ7347" s="50"/>
      <c r="BK7347" s="50"/>
      <c r="BL7347" s="50"/>
      <c r="BM7347" s="50"/>
      <c r="BN7347" s="50"/>
      <c r="BO7347" s="50"/>
      <c r="BP7347" s="50"/>
      <c r="BQ7347" s="50"/>
      <c r="BR7347" s="50"/>
      <c r="BS7347" s="50"/>
      <c r="BT7347" s="50"/>
      <c r="BU7347" s="50"/>
      <c r="BV7347" s="50"/>
      <c r="BW7347" s="50"/>
      <c r="BX7347" s="50"/>
      <c r="BY7347" s="50"/>
      <c r="BZ7347" s="50"/>
      <c r="CA7347" s="50"/>
      <c r="CB7347" s="50"/>
      <c r="CC7347" s="50"/>
      <c r="CD7347" s="50"/>
      <c r="CE7347" s="50"/>
      <c r="CF7347" s="50"/>
      <c r="CG7347" s="50"/>
      <c r="CH7347" s="50"/>
      <c r="CI7347" s="50"/>
      <c r="CJ7347" s="50"/>
      <c r="CK7347" s="50"/>
      <c r="CL7347" s="50"/>
      <c r="CM7347" s="50"/>
      <c r="CN7347" s="50"/>
      <c r="CO7347" s="50"/>
      <c r="CP7347" s="50"/>
      <c r="CQ7347" s="50"/>
      <c r="CR7347" s="50"/>
      <c r="CS7347" s="50"/>
      <c r="CT7347" s="50"/>
      <c r="CU7347" s="50"/>
      <c r="CV7347" s="50"/>
      <c r="CW7347" s="50"/>
      <c r="CX7347" s="50"/>
      <c r="CY7347" s="50"/>
      <c r="CZ7347" s="50"/>
      <c r="DA7347" s="50"/>
      <c r="DB7347" s="50"/>
      <c r="DC7347" s="50"/>
      <c r="DD7347" s="50"/>
      <c r="DE7347" s="50"/>
      <c r="DF7347" s="50"/>
      <c r="DG7347" s="50"/>
    </row>
    <row r="7348" spans="1:111" x14ac:dyDescent="0.2">
      <c r="A7348" s="185"/>
      <c r="B7348" s="186"/>
      <c r="C7348" s="186"/>
      <c r="D7348" s="54"/>
      <c r="E7348" s="310"/>
      <c r="F7348" s="192"/>
      <c r="G7348" s="192"/>
      <c r="H7348" s="50"/>
      <c r="I7348" s="50"/>
      <c r="J7348" s="50"/>
      <c r="K7348" s="50"/>
      <c r="L7348" s="50"/>
      <c r="M7348" s="50"/>
      <c r="N7348" s="50"/>
      <c r="O7348" s="50"/>
      <c r="P7348" s="50"/>
      <c r="Q7348" s="50"/>
      <c r="R7348" s="50"/>
      <c r="S7348" s="50"/>
      <c r="T7348" s="50"/>
      <c r="U7348" s="50"/>
      <c r="V7348" s="50"/>
      <c r="W7348" s="50"/>
      <c r="X7348" s="50"/>
      <c r="Y7348" s="50"/>
      <c r="Z7348" s="50"/>
      <c r="AA7348" s="50"/>
      <c r="AB7348" s="50"/>
      <c r="AC7348" s="50"/>
      <c r="AD7348" s="50"/>
      <c r="AE7348" s="50"/>
      <c r="AF7348" s="50"/>
      <c r="AG7348" s="50"/>
      <c r="AH7348" s="50"/>
      <c r="AI7348" s="50"/>
      <c r="AJ7348" s="50"/>
      <c r="AK7348" s="50"/>
      <c r="AL7348" s="50"/>
      <c r="AM7348" s="50"/>
      <c r="AN7348" s="50"/>
      <c r="AO7348" s="50"/>
      <c r="AP7348" s="50"/>
      <c r="AQ7348" s="50"/>
      <c r="AR7348" s="50"/>
      <c r="AS7348" s="50"/>
      <c r="AT7348" s="50"/>
      <c r="AU7348" s="50"/>
      <c r="AV7348" s="50"/>
      <c r="AW7348" s="50"/>
      <c r="AX7348" s="50"/>
      <c r="AY7348" s="50"/>
      <c r="AZ7348" s="50"/>
      <c r="BA7348" s="50"/>
      <c r="BB7348" s="50"/>
      <c r="BC7348" s="50"/>
      <c r="BD7348" s="50"/>
      <c r="BE7348" s="50"/>
      <c r="BF7348" s="50"/>
      <c r="BG7348" s="50"/>
      <c r="BH7348" s="50"/>
      <c r="BI7348" s="50"/>
      <c r="BJ7348" s="50"/>
      <c r="BK7348" s="50"/>
      <c r="BL7348" s="50"/>
      <c r="BM7348" s="50"/>
      <c r="BN7348" s="50"/>
      <c r="BO7348" s="50"/>
      <c r="BP7348" s="50"/>
      <c r="BQ7348" s="50"/>
      <c r="BR7348" s="50"/>
      <c r="BS7348" s="50"/>
      <c r="BT7348" s="50"/>
      <c r="BU7348" s="50"/>
      <c r="BV7348" s="50"/>
      <c r="BW7348" s="50"/>
      <c r="BX7348" s="50"/>
      <c r="BY7348" s="50"/>
      <c r="BZ7348" s="50"/>
      <c r="CA7348" s="50"/>
      <c r="CB7348" s="50"/>
      <c r="CC7348" s="50"/>
      <c r="CD7348" s="50"/>
      <c r="CE7348" s="50"/>
      <c r="CF7348" s="50"/>
      <c r="CG7348" s="50"/>
      <c r="CH7348" s="50"/>
      <c r="CI7348" s="50"/>
      <c r="CJ7348" s="50"/>
      <c r="CK7348" s="50"/>
      <c r="CL7348" s="50"/>
      <c r="CM7348" s="50"/>
      <c r="CN7348" s="50"/>
      <c r="CO7348" s="50"/>
      <c r="CP7348" s="50"/>
      <c r="CQ7348" s="50"/>
      <c r="CR7348" s="50"/>
      <c r="CS7348" s="50"/>
      <c r="CT7348" s="50"/>
      <c r="CU7348" s="50"/>
      <c r="CV7348" s="50"/>
      <c r="CW7348" s="50"/>
      <c r="CX7348" s="50"/>
      <c r="CY7348" s="50"/>
      <c r="CZ7348" s="50"/>
      <c r="DA7348" s="50"/>
      <c r="DB7348" s="50"/>
      <c r="DC7348" s="50"/>
      <c r="DD7348" s="50"/>
      <c r="DE7348" s="50"/>
      <c r="DF7348" s="50"/>
      <c r="DG7348" s="50"/>
    </row>
    <row r="7349" spans="1:111" x14ac:dyDescent="0.2">
      <c r="A7349" s="185"/>
      <c r="B7349" s="186"/>
      <c r="C7349" s="186"/>
      <c r="D7349" s="54"/>
      <c r="E7349" s="310"/>
      <c r="F7349" s="192"/>
      <c r="G7349" s="192"/>
      <c r="H7349" s="50"/>
      <c r="I7349" s="50"/>
      <c r="J7349" s="50"/>
      <c r="K7349" s="50"/>
      <c r="L7349" s="50"/>
      <c r="M7349" s="50"/>
      <c r="N7349" s="50"/>
      <c r="O7349" s="50"/>
      <c r="P7349" s="50"/>
      <c r="Q7349" s="50"/>
      <c r="R7349" s="50"/>
      <c r="S7349" s="50"/>
      <c r="T7349" s="50"/>
      <c r="U7349" s="50"/>
      <c r="V7349" s="50"/>
      <c r="W7349" s="50"/>
      <c r="X7349" s="50"/>
      <c r="Y7349" s="50"/>
      <c r="Z7349" s="50"/>
      <c r="AA7349" s="50"/>
      <c r="AB7349" s="50"/>
      <c r="AC7349" s="50"/>
      <c r="AD7349" s="50"/>
      <c r="AE7349" s="50"/>
      <c r="AF7349" s="50"/>
      <c r="AG7349" s="50"/>
      <c r="AH7349" s="50"/>
      <c r="AI7349" s="50"/>
      <c r="AJ7349" s="50"/>
      <c r="AK7349" s="50"/>
      <c r="AL7349" s="50"/>
      <c r="AM7349" s="50"/>
      <c r="AN7349" s="50"/>
      <c r="AO7349" s="50"/>
      <c r="AP7349" s="50"/>
      <c r="AQ7349" s="50"/>
      <c r="AR7349" s="50"/>
      <c r="AS7349" s="50"/>
      <c r="AT7349" s="50"/>
      <c r="AU7349" s="50"/>
      <c r="AV7349" s="50"/>
      <c r="AW7349" s="50"/>
      <c r="AX7349" s="50"/>
      <c r="AY7349" s="50"/>
      <c r="AZ7349" s="50"/>
      <c r="BA7349" s="50"/>
      <c r="BB7349" s="50"/>
      <c r="BC7349" s="50"/>
      <c r="BD7349" s="50"/>
      <c r="BE7349" s="50"/>
      <c r="BF7349" s="50"/>
      <c r="BG7349" s="50"/>
      <c r="BH7349" s="50"/>
      <c r="BI7349" s="50"/>
      <c r="BJ7349" s="50"/>
      <c r="BK7349" s="50"/>
      <c r="BL7349" s="50"/>
      <c r="BM7349" s="50"/>
      <c r="BN7349" s="50"/>
      <c r="BO7349" s="50"/>
      <c r="BP7349" s="50"/>
      <c r="BQ7349" s="50"/>
      <c r="BR7349" s="50"/>
      <c r="BS7349" s="50"/>
      <c r="BT7349" s="50"/>
      <c r="BU7349" s="50"/>
      <c r="BV7349" s="50"/>
      <c r="BW7349" s="50"/>
      <c r="BX7349" s="50"/>
      <c r="BY7349" s="50"/>
      <c r="BZ7349" s="50"/>
      <c r="CA7349" s="50"/>
      <c r="CB7349" s="50"/>
      <c r="CC7349" s="50"/>
      <c r="CD7349" s="50"/>
      <c r="CE7349" s="50"/>
      <c r="CF7349" s="50"/>
      <c r="CG7349" s="50"/>
      <c r="CH7349" s="50"/>
      <c r="CI7349" s="50"/>
      <c r="CJ7349" s="50"/>
      <c r="CK7349" s="50"/>
      <c r="CL7349" s="50"/>
      <c r="CM7349" s="50"/>
      <c r="CN7349" s="50"/>
      <c r="CO7349" s="50"/>
      <c r="CP7349" s="50"/>
      <c r="CQ7349" s="50"/>
      <c r="CR7349" s="50"/>
      <c r="CS7349" s="50"/>
      <c r="CT7349" s="50"/>
      <c r="CU7349" s="50"/>
      <c r="CV7349" s="50"/>
      <c r="CW7349" s="50"/>
      <c r="CX7349" s="50"/>
      <c r="CY7349" s="50"/>
      <c r="CZ7349" s="50"/>
      <c r="DA7349" s="50"/>
      <c r="DB7349" s="50"/>
      <c r="DC7349" s="50"/>
      <c r="DD7349" s="50"/>
      <c r="DE7349" s="50"/>
      <c r="DF7349" s="50"/>
      <c r="DG7349" s="50"/>
    </row>
    <row r="7350" spans="1:111" x14ac:dyDescent="0.2">
      <c r="A7350" s="185"/>
      <c r="B7350" s="186"/>
      <c r="C7350" s="186"/>
      <c r="D7350" s="54"/>
      <c r="E7350" s="310"/>
      <c r="F7350" s="192"/>
      <c r="G7350" s="192"/>
      <c r="H7350" s="50"/>
      <c r="I7350" s="50"/>
      <c r="J7350" s="50"/>
      <c r="K7350" s="50"/>
      <c r="L7350" s="50"/>
      <c r="M7350" s="50"/>
      <c r="N7350" s="50"/>
      <c r="O7350" s="50"/>
      <c r="P7350" s="50"/>
      <c r="Q7350" s="50"/>
      <c r="R7350" s="50"/>
      <c r="S7350" s="50"/>
      <c r="T7350" s="50"/>
      <c r="U7350" s="50"/>
      <c r="V7350" s="50"/>
      <c r="W7350" s="50"/>
      <c r="X7350" s="50"/>
      <c r="Y7350" s="50"/>
      <c r="Z7350" s="50"/>
      <c r="AA7350" s="50"/>
      <c r="AB7350" s="50"/>
      <c r="AC7350" s="50"/>
      <c r="AD7350" s="50"/>
      <c r="AE7350" s="50"/>
      <c r="AF7350" s="50"/>
      <c r="AG7350" s="50"/>
      <c r="AH7350" s="50"/>
      <c r="AI7350" s="50"/>
      <c r="AJ7350" s="50"/>
      <c r="AK7350" s="50"/>
      <c r="AL7350" s="50"/>
      <c r="AM7350" s="50"/>
      <c r="AN7350" s="50"/>
      <c r="AO7350" s="50"/>
      <c r="AP7350" s="50"/>
      <c r="AQ7350" s="50"/>
      <c r="AR7350" s="50"/>
      <c r="AS7350" s="50"/>
      <c r="AT7350" s="50"/>
      <c r="AU7350" s="50"/>
      <c r="AV7350" s="50"/>
      <c r="AW7350" s="50"/>
      <c r="AX7350" s="50"/>
      <c r="AY7350" s="50"/>
      <c r="AZ7350" s="50"/>
      <c r="BA7350" s="50"/>
      <c r="BB7350" s="50"/>
      <c r="BC7350" s="50"/>
      <c r="BD7350" s="50"/>
      <c r="BE7350" s="50"/>
      <c r="BF7350" s="50"/>
      <c r="BG7350" s="50"/>
      <c r="BH7350" s="50"/>
      <c r="BI7350" s="50"/>
      <c r="BJ7350" s="50"/>
      <c r="BK7350" s="50"/>
      <c r="BL7350" s="50"/>
      <c r="BM7350" s="50"/>
      <c r="BN7350" s="50"/>
      <c r="BO7350" s="50"/>
      <c r="BP7350" s="50"/>
      <c r="BQ7350" s="50"/>
      <c r="BR7350" s="50"/>
      <c r="BS7350" s="50"/>
      <c r="BT7350" s="50"/>
      <c r="BU7350" s="50"/>
      <c r="BV7350" s="50"/>
      <c r="BW7350" s="50"/>
      <c r="BX7350" s="50"/>
      <c r="BY7350" s="50"/>
      <c r="BZ7350" s="50"/>
      <c r="CA7350" s="50"/>
      <c r="CB7350" s="50"/>
      <c r="CC7350" s="50"/>
      <c r="CD7350" s="50"/>
      <c r="CE7350" s="50"/>
      <c r="CF7350" s="50"/>
      <c r="CG7350" s="50"/>
      <c r="CH7350" s="50"/>
      <c r="CI7350" s="50"/>
      <c r="CJ7350" s="50"/>
      <c r="CK7350" s="50"/>
      <c r="CL7350" s="50"/>
      <c r="CM7350" s="50"/>
      <c r="CN7350" s="50"/>
      <c r="CO7350" s="50"/>
      <c r="CP7350" s="50"/>
      <c r="CQ7350" s="50"/>
      <c r="CR7350" s="50"/>
      <c r="CS7350" s="50"/>
      <c r="CT7350" s="50"/>
      <c r="CU7350" s="50"/>
      <c r="CV7350" s="50"/>
      <c r="CW7350" s="50"/>
      <c r="CX7350" s="50"/>
      <c r="CY7350" s="50"/>
      <c r="CZ7350" s="50"/>
      <c r="DA7350" s="50"/>
      <c r="DB7350" s="50"/>
      <c r="DC7350" s="50"/>
      <c r="DD7350" s="50"/>
      <c r="DE7350" s="50"/>
      <c r="DF7350" s="50"/>
      <c r="DG7350" s="50"/>
    </row>
    <row r="7351" spans="1:111" x14ac:dyDescent="0.2">
      <c r="A7351" s="185"/>
      <c r="B7351" s="186"/>
      <c r="C7351" s="186"/>
      <c r="D7351" s="54"/>
      <c r="E7351" s="310"/>
      <c r="F7351" s="192"/>
      <c r="G7351" s="192"/>
      <c r="H7351" s="50"/>
      <c r="I7351" s="50"/>
      <c r="J7351" s="50"/>
      <c r="K7351" s="50"/>
      <c r="L7351" s="50"/>
      <c r="M7351" s="50"/>
      <c r="N7351" s="50"/>
      <c r="O7351" s="50"/>
      <c r="P7351" s="50"/>
      <c r="Q7351" s="50"/>
      <c r="R7351" s="50"/>
      <c r="S7351" s="50"/>
      <c r="T7351" s="50"/>
      <c r="U7351" s="50"/>
      <c r="V7351" s="50"/>
      <c r="W7351" s="50"/>
      <c r="X7351" s="50"/>
      <c r="Y7351" s="50"/>
      <c r="Z7351" s="50"/>
      <c r="AA7351" s="50"/>
      <c r="AB7351" s="50"/>
      <c r="AC7351" s="50"/>
      <c r="AD7351" s="50"/>
      <c r="AE7351" s="50"/>
      <c r="AF7351" s="50"/>
      <c r="AG7351" s="50"/>
      <c r="AH7351" s="50"/>
      <c r="AI7351" s="50"/>
      <c r="AJ7351" s="50"/>
      <c r="AK7351" s="50"/>
      <c r="AL7351" s="50"/>
      <c r="AM7351" s="50"/>
      <c r="AN7351" s="50"/>
      <c r="AO7351" s="50"/>
      <c r="AP7351" s="50"/>
      <c r="AQ7351" s="50"/>
      <c r="AR7351" s="50"/>
      <c r="AS7351" s="50"/>
      <c r="AT7351" s="50"/>
      <c r="AU7351" s="50"/>
      <c r="AV7351" s="50"/>
      <c r="AW7351" s="50"/>
      <c r="AX7351" s="50"/>
      <c r="AY7351" s="50"/>
      <c r="AZ7351" s="50"/>
      <c r="BA7351" s="50"/>
      <c r="BB7351" s="50"/>
      <c r="BC7351" s="50"/>
      <c r="BD7351" s="50"/>
      <c r="BE7351" s="50"/>
      <c r="BF7351" s="50"/>
      <c r="BG7351" s="50"/>
      <c r="BH7351" s="50"/>
      <c r="BI7351" s="50"/>
      <c r="BJ7351" s="50"/>
      <c r="BK7351" s="50"/>
      <c r="BL7351" s="50"/>
      <c r="BM7351" s="50"/>
      <c r="BN7351" s="50"/>
      <c r="BO7351" s="50"/>
      <c r="BP7351" s="50"/>
      <c r="BQ7351" s="50"/>
      <c r="BR7351" s="50"/>
      <c r="BS7351" s="50"/>
      <c r="BT7351" s="50"/>
      <c r="BU7351" s="50"/>
      <c r="BV7351" s="50"/>
      <c r="BW7351" s="50"/>
      <c r="BX7351" s="50"/>
      <c r="BY7351" s="50"/>
      <c r="BZ7351" s="50"/>
      <c r="CA7351" s="50"/>
      <c r="CB7351" s="50"/>
      <c r="CC7351" s="50"/>
      <c r="CD7351" s="50"/>
      <c r="CE7351" s="50"/>
      <c r="CF7351" s="50"/>
      <c r="CG7351" s="50"/>
      <c r="CH7351" s="50"/>
      <c r="CI7351" s="50"/>
      <c r="CJ7351" s="50"/>
      <c r="CK7351" s="50"/>
      <c r="CL7351" s="50"/>
      <c r="CM7351" s="50"/>
      <c r="CN7351" s="50"/>
      <c r="CO7351" s="50"/>
      <c r="CP7351" s="50"/>
      <c r="CQ7351" s="50"/>
      <c r="CR7351" s="50"/>
      <c r="CS7351" s="50"/>
      <c r="CT7351" s="50"/>
      <c r="CU7351" s="50"/>
      <c r="CV7351" s="50"/>
      <c r="CW7351" s="50"/>
      <c r="CX7351" s="50"/>
      <c r="CY7351" s="50"/>
      <c r="CZ7351" s="50"/>
      <c r="DA7351" s="50"/>
      <c r="DB7351" s="50"/>
      <c r="DC7351" s="50"/>
      <c r="DD7351" s="50"/>
      <c r="DE7351" s="50"/>
      <c r="DF7351" s="50"/>
      <c r="DG7351" s="50"/>
    </row>
    <row r="7352" spans="1:111" x14ac:dyDescent="0.2">
      <c r="A7352" s="185"/>
      <c r="B7352" s="186"/>
      <c r="C7352" s="186"/>
      <c r="D7352" s="54"/>
      <c r="E7352" s="310"/>
      <c r="F7352" s="192"/>
      <c r="G7352" s="192"/>
      <c r="H7352" s="50"/>
      <c r="I7352" s="50"/>
      <c r="J7352" s="50"/>
      <c r="K7352" s="50"/>
      <c r="L7352" s="50"/>
      <c r="M7352" s="50"/>
      <c r="N7352" s="50"/>
      <c r="O7352" s="50"/>
      <c r="P7352" s="50"/>
      <c r="Q7352" s="50"/>
      <c r="R7352" s="50"/>
      <c r="S7352" s="50"/>
      <c r="T7352" s="50"/>
      <c r="U7352" s="50"/>
      <c r="V7352" s="50"/>
      <c r="W7352" s="50"/>
      <c r="X7352" s="50"/>
      <c r="Y7352" s="50"/>
      <c r="Z7352" s="50"/>
      <c r="AA7352" s="50"/>
      <c r="AB7352" s="50"/>
      <c r="AC7352" s="50"/>
      <c r="AD7352" s="50"/>
      <c r="AE7352" s="50"/>
      <c r="AF7352" s="50"/>
      <c r="AG7352" s="50"/>
      <c r="AH7352" s="50"/>
      <c r="AI7352" s="50"/>
      <c r="AJ7352" s="50"/>
      <c r="AK7352" s="50"/>
      <c r="AL7352" s="50"/>
      <c r="AM7352" s="50"/>
      <c r="AN7352" s="50"/>
      <c r="AO7352" s="50"/>
      <c r="AP7352" s="50"/>
      <c r="AQ7352" s="50"/>
      <c r="AR7352" s="50"/>
      <c r="AS7352" s="50"/>
      <c r="AT7352" s="50"/>
      <c r="AU7352" s="50"/>
      <c r="AV7352" s="50"/>
      <c r="AW7352" s="50"/>
      <c r="AX7352" s="50"/>
      <c r="AY7352" s="50"/>
      <c r="AZ7352" s="50"/>
      <c r="BA7352" s="50"/>
      <c r="BB7352" s="50"/>
      <c r="BC7352" s="50"/>
      <c r="BD7352" s="50"/>
      <c r="BE7352" s="50"/>
      <c r="BF7352" s="50"/>
      <c r="BG7352" s="50"/>
      <c r="BH7352" s="50"/>
      <c r="BI7352" s="50"/>
      <c r="BJ7352" s="50"/>
      <c r="BK7352" s="50"/>
      <c r="BL7352" s="50"/>
      <c r="BM7352" s="50"/>
      <c r="BN7352" s="50"/>
      <c r="BO7352" s="50"/>
      <c r="BP7352" s="50"/>
      <c r="BQ7352" s="50"/>
      <c r="BR7352" s="50"/>
      <c r="BS7352" s="50"/>
      <c r="BT7352" s="50"/>
      <c r="BU7352" s="50"/>
      <c r="BV7352" s="50"/>
      <c r="BW7352" s="50"/>
      <c r="BX7352" s="50"/>
      <c r="BY7352" s="50"/>
      <c r="BZ7352" s="50"/>
      <c r="CA7352" s="50"/>
      <c r="CB7352" s="50"/>
      <c r="CC7352" s="50"/>
      <c r="CD7352" s="50"/>
      <c r="CE7352" s="50"/>
      <c r="CF7352" s="50"/>
      <c r="CG7352" s="50"/>
      <c r="CH7352" s="50"/>
      <c r="CI7352" s="50"/>
      <c r="CJ7352" s="50"/>
      <c r="CK7352" s="50"/>
      <c r="CL7352" s="50"/>
      <c r="CM7352" s="50"/>
      <c r="CN7352" s="50"/>
      <c r="CO7352" s="50"/>
      <c r="CP7352" s="50"/>
      <c r="CQ7352" s="50"/>
      <c r="CR7352" s="50"/>
      <c r="CS7352" s="50"/>
      <c r="CT7352" s="50"/>
      <c r="CU7352" s="50"/>
      <c r="CV7352" s="50"/>
      <c r="CW7352" s="50"/>
      <c r="CX7352" s="50"/>
      <c r="CY7352" s="50"/>
      <c r="CZ7352" s="50"/>
      <c r="DA7352" s="50"/>
      <c r="DB7352" s="50"/>
      <c r="DC7352" s="50"/>
      <c r="DD7352" s="50"/>
      <c r="DE7352" s="50"/>
      <c r="DF7352" s="50"/>
      <c r="DG7352" s="50"/>
    </row>
    <row r="7353" spans="1:111" x14ac:dyDescent="0.2">
      <c r="A7353" s="185"/>
      <c r="B7353" s="186"/>
      <c r="C7353" s="186"/>
      <c r="D7353" s="54"/>
      <c r="E7353" s="310"/>
      <c r="F7353" s="192"/>
      <c r="G7353" s="192"/>
      <c r="H7353" s="50"/>
      <c r="I7353" s="50"/>
      <c r="J7353" s="50"/>
      <c r="K7353" s="50"/>
      <c r="L7353" s="50"/>
      <c r="M7353" s="50"/>
      <c r="N7353" s="50"/>
      <c r="O7353" s="50"/>
      <c r="P7353" s="50"/>
      <c r="Q7353" s="50"/>
      <c r="R7353" s="50"/>
      <c r="S7353" s="50"/>
      <c r="T7353" s="50"/>
      <c r="U7353" s="50"/>
      <c r="V7353" s="50"/>
      <c r="W7353" s="50"/>
      <c r="X7353" s="50"/>
      <c r="Y7353" s="50"/>
      <c r="Z7353" s="50"/>
      <c r="AA7353" s="50"/>
      <c r="AB7353" s="50"/>
      <c r="AC7353" s="50"/>
      <c r="AD7353" s="50"/>
      <c r="AE7353" s="50"/>
      <c r="AF7353" s="50"/>
      <c r="AG7353" s="50"/>
      <c r="AH7353" s="50"/>
      <c r="AI7353" s="50"/>
      <c r="AJ7353" s="50"/>
      <c r="AK7353" s="50"/>
      <c r="AL7353" s="50"/>
      <c r="AM7353" s="50"/>
      <c r="AN7353" s="50"/>
      <c r="AO7353" s="50"/>
      <c r="AP7353" s="50"/>
      <c r="AQ7353" s="50"/>
      <c r="AR7353" s="50"/>
      <c r="AS7353" s="50"/>
      <c r="AT7353" s="50"/>
      <c r="AU7353" s="50"/>
      <c r="AV7353" s="50"/>
      <c r="AW7353" s="50"/>
      <c r="AX7353" s="50"/>
      <c r="AY7353" s="50"/>
      <c r="AZ7353" s="50"/>
      <c r="BA7353" s="50"/>
      <c r="BB7353" s="50"/>
      <c r="BC7353" s="50"/>
      <c r="BD7353" s="50"/>
      <c r="BE7353" s="50"/>
      <c r="BF7353" s="50"/>
      <c r="BG7353" s="50"/>
      <c r="BH7353" s="50"/>
      <c r="BI7353" s="50"/>
      <c r="BJ7353" s="50"/>
      <c r="BK7353" s="50"/>
      <c r="BL7353" s="50"/>
      <c r="BM7353" s="50"/>
      <c r="BN7353" s="50"/>
      <c r="BO7353" s="50"/>
      <c r="BP7353" s="50"/>
      <c r="BQ7353" s="50"/>
      <c r="BR7353" s="50"/>
      <c r="BS7353" s="50"/>
      <c r="BT7353" s="50"/>
      <c r="BU7353" s="50"/>
      <c r="BV7353" s="50"/>
      <c r="BW7353" s="50"/>
      <c r="BX7353" s="50"/>
      <c r="BY7353" s="50"/>
      <c r="BZ7353" s="50"/>
      <c r="CA7353" s="50"/>
      <c r="CB7353" s="50"/>
      <c r="CC7353" s="50"/>
      <c r="CD7353" s="50"/>
      <c r="CE7353" s="50"/>
      <c r="CF7353" s="50"/>
      <c r="CG7353" s="50"/>
      <c r="CH7353" s="50"/>
      <c r="CI7353" s="50"/>
      <c r="CJ7353" s="50"/>
      <c r="CK7353" s="50"/>
      <c r="CL7353" s="50"/>
      <c r="CM7353" s="50"/>
      <c r="CN7353" s="50"/>
      <c r="CO7353" s="50"/>
      <c r="CP7353" s="50"/>
      <c r="CQ7353" s="50"/>
      <c r="CR7353" s="50"/>
      <c r="CS7353" s="50"/>
      <c r="CT7353" s="50"/>
      <c r="CU7353" s="50"/>
      <c r="CV7353" s="50"/>
      <c r="CW7353" s="50"/>
      <c r="CX7353" s="50"/>
      <c r="CY7353" s="50"/>
      <c r="CZ7353" s="50"/>
      <c r="DA7353" s="50"/>
      <c r="DB7353" s="50"/>
      <c r="DC7353" s="50"/>
      <c r="DD7353" s="50"/>
      <c r="DE7353" s="50"/>
      <c r="DF7353" s="50"/>
      <c r="DG7353" s="50"/>
    </row>
    <row r="7354" spans="1:111" x14ac:dyDescent="0.2">
      <c r="A7354" s="185"/>
      <c r="B7354" s="186"/>
      <c r="C7354" s="186"/>
      <c r="D7354" s="54"/>
      <c r="E7354" s="310"/>
      <c r="F7354" s="192"/>
      <c r="G7354" s="192"/>
      <c r="H7354" s="50"/>
      <c r="I7354" s="50"/>
      <c r="J7354" s="50"/>
      <c r="K7354" s="50"/>
      <c r="L7354" s="50"/>
      <c r="M7354" s="50"/>
      <c r="N7354" s="50"/>
      <c r="O7354" s="50"/>
      <c r="P7354" s="50"/>
      <c r="Q7354" s="50"/>
      <c r="R7354" s="50"/>
      <c r="S7354" s="50"/>
      <c r="T7354" s="50"/>
      <c r="U7354" s="50"/>
      <c r="V7354" s="50"/>
      <c r="W7354" s="50"/>
      <c r="X7354" s="50"/>
      <c r="Y7354" s="50"/>
      <c r="Z7354" s="50"/>
      <c r="AA7354" s="50"/>
      <c r="AB7354" s="50"/>
      <c r="AC7354" s="50"/>
      <c r="AD7354" s="50"/>
      <c r="AE7354" s="50"/>
      <c r="AF7354" s="50"/>
      <c r="AG7354" s="50"/>
      <c r="AH7354" s="50"/>
      <c r="AI7354" s="50"/>
      <c r="AJ7354" s="50"/>
      <c r="AK7354" s="50"/>
      <c r="AL7354" s="50"/>
      <c r="AM7354" s="50"/>
      <c r="AN7354" s="50"/>
      <c r="AO7354" s="50"/>
      <c r="AP7354" s="50"/>
      <c r="AQ7354" s="50"/>
      <c r="AR7354" s="50"/>
      <c r="AS7354" s="50"/>
      <c r="AT7354" s="50"/>
      <c r="AU7354" s="50"/>
      <c r="AV7354" s="50"/>
      <c r="AW7354" s="50"/>
      <c r="AX7354" s="50"/>
      <c r="AY7354" s="50"/>
      <c r="AZ7354" s="50"/>
      <c r="BA7354" s="50"/>
      <c r="BB7354" s="50"/>
      <c r="BC7354" s="50"/>
      <c r="BD7354" s="50"/>
      <c r="BE7354" s="50"/>
      <c r="BF7354" s="50"/>
      <c r="BG7354" s="50"/>
      <c r="BH7354" s="50"/>
      <c r="BI7354" s="50"/>
      <c r="BJ7354" s="50"/>
      <c r="BK7354" s="50"/>
      <c r="BL7354" s="50"/>
      <c r="BM7354" s="50"/>
      <c r="BN7354" s="50"/>
      <c r="BO7354" s="50"/>
      <c r="BP7354" s="50"/>
      <c r="BQ7354" s="50"/>
      <c r="BR7354" s="50"/>
      <c r="BS7354" s="50"/>
      <c r="BT7354" s="50"/>
      <c r="BU7354" s="50"/>
      <c r="BV7354" s="50"/>
      <c r="BW7354" s="50"/>
      <c r="BX7354" s="50"/>
      <c r="BY7354" s="50"/>
      <c r="BZ7354" s="50"/>
      <c r="CA7354" s="50"/>
      <c r="CB7354" s="50"/>
      <c r="CC7354" s="50"/>
      <c r="CD7354" s="50"/>
      <c r="CE7354" s="50"/>
      <c r="CF7354" s="50"/>
      <c r="CG7354" s="50"/>
      <c r="CH7354" s="50"/>
      <c r="CI7354" s="50"/>
      <c r="CJ7354" s="50"/>
      <c r="CK7354" s="50"/>
      <c r="CL7354" s="50"/>
      <c r="CM7354" s="50"/>
      <c r="CN7354" s="50"/>
      <c r="CO7354" s="50"/>
      <c r="CP7354" s="50"/>
      <c r="CQ7354" s="50"/>
      <c r="CR7354" s="50"/>
      <c r="CS7354" s="50"/>
      <c r="CT7354" s="50"/>
      <c r="CU7354" s="50"/>
      <c r="CV7354" s="50"/>
      <c r="CW7354" s="50"/>
      <c r="CX7354" s="50"/>
      <c r="CY7354" s="50"/>
      <c r="CZ7354" s="50"/>
      <c r="DA7354" s="50"/>
      <c r="DB7354" s="50"/>
      <c r="DC7354" s="50"/>
      <c r="DD7354" s="50"/>
      <c r="DE7354" s="50"/>
      <c r="DF7354" s="50"/>
      <c r="DG7354" s="50"/>
    </row>
    <row r="7355" spans="1:111" x14ac:dyDescent="0.2">
      <c r="A7355" s="185"/>
      <c r="B7355" s="186"/>
      <c r="C7355" s="186"/>
      <c r="D7355" s="54"/>
      <c r="E7355" s="310"/>
      <c r="F7355" s="192"/>
      <c r="G7355" s="192"/>
      <c r="H7355" s="50"/>
      <c r="I7355" s="50"/>
      <c r="J7355" s="50"/>
      <c r="K7355" s="50"/>
      <c r="L7355" s="50"/>
      <c r="M7355" s="50"/>
      <c r="N7355" s="50"/>
      <c r="O7355" s="50"/>
      <c r="P7355" s="50"/>
      <c r="Q7355" s="50"/>
      <c r="R7355" s="50"/>
      <c r="S7355" s="50"/>
      <c r="T7355" s="50"/>
      <c r="U7355" s="50"/>
      <c r="V7355" s="50"/>
      <c r="W7355" s="50"/>
      <c r="X7355" s="50"/>
      <c r="Y7355" s="50"/>
      <c r="Z7355" s="50"/>
      <c r="AA7355" s="50"/>
      <c r="AB7355" s="50"/>
      <c r="AC7355" s="50"/>
      <c r="AD7355" s="50"/>
      <c r="AE7355" s="50"/>
      <c r="AF7355" s="50"/>
      <c r="AG7355" s="50"/>
      <c r="AH7355" s="50"/>
      <c r="AI7355" s="50"/>
      <c r="AJ7355" s="50"/>
      <c r="AK7355" s="50"/>
      <c r="AL7355" s="50"/>
      <c r="AM7355" s="50"/>
      <c r="AN7355" s="50"/>
      <c r="AO7355" s="50"/>
      <c r="AP7355" s="50"/>
      <c r="AQ7355" s="50"/>
      <c r="AR7355" s="50"/>
      <c r="AS7355" s="50"/>
      <c r="AT7355" s="50"/>
      <c r="AU7355" s="50"/>
      <c r="AV7355" s="50"/>
      <c r="AW7355" s="50"/>
      <c r="AX7355" s="50"/>
      <c r="AY7355" s="50"/>
      <c r="AZ7355" s="50"/>
      <c r="BA7355" s="50"/>
      <c r="BB7355" s="50"/>
      <c r="BC7355" s="50"/>
      <c r="BD7355" s="50"/>
      <c r="BE7355" s="50"/>
      <c r="BF7355" s="50"/>
      <c r="BG7355" s="50"/>
      <c r="BH7355" s="50"/>
      <c r="BI7355" s="50"/>
      <c r="BJ7355" s="50"/>
      <c r="BK7355" s="50"/>
      <c r="BL7355" s="50"/>
      <c r="BM7355" s="50"/>
      <c r="BN7355" s="50"/>
      <c r="BO7355" s="50"/>
      <c r="BP7355" s="50"/>
      <c r="BQ7355" s="50"/>
      <c r="BR7355" s="50"/>
      <c r="BS7355" s="50"/>
      <c r="BT7355" s="50"/>
      <c r="BU7355" s="50"/>
      <c r="BV7355" s="50"/>
      <c r="BW7355" s="50"/>
      <c r="BX7355" s="50"/>
      <c r="BY7355" s="50"/>
      <c r="BZ7355" s="50"/>
      <c r="CA7355" s="50"/>
      <c r="CB7355" s="50"/>
      <c r="CC7355" s="50"/>
      <c r="CD7355" s="50"/>
      <c r="CE7355" s="50"/>
      <c r="CF7355" s="50"/>
      <c r="CG7355" s="50"/>
      <c r="CH7355" s="50"/>
      <c r="CI7355" s="50"/>
      <c r="CJ7355" s="50"/>
      <c r="CK7355" s="50"/>
      <c r="CL7355" s="50"/>
      <c r="CM7355" s="50"/>
      <c r="CN7355" s="50"/>
      <c r="CO7355" s="50"/>
      <c r="CP7355" s="50"/>
      <c r="CQ7355" s="50"/>
      <c r="CR7355" s="50"/>
      <c r="CS7355" s="50"/>
      <c r="CT7355" s="50"/>
      <c r="CU7355" s="50"/>
      <c r="CV7355" s="50"/>
      <c r="CW7355" s="50"/>
      <c r="CX7355" s="50"/>
      <c r="CY7355" s="50"/>
      <c r="CZ7355" s="50"/>
      <c r="DA7355" s="50"/>
      <c r="DB7355" s="50"/>
      <c r="DC7355" s="50"/>
      <c r="DD7355" s="50"/>
      <c r="DE7355" s="50"/>
      <c r="DF7355" s="50"/>
      <c r="DG7355" s="50"/>
    </row>
    <row r="7356" spans="1:111" x14ac:dyDescent="0.2">
      <c r="A7356" s="185"/>
      <c r="B7356" s="186"/>
      <c r="C7356" s="186"/>
      <c r="D7356" s="54"/>
      <c r="E7356" s="310"/>
      <c r="F7356" s="192"/>
      <c r="G7356" s="192"/>
      <c r="H7356" s="50"/>
      <c r="I7356" s="50"/>
      <c r="J7356" s="50"/>
      <c r="K7356" s="50"/>
      <c r="L7356" s="50"/>
      <c r="M7356" s="50"/>
      <c r="N7356" s="50"/>
      <c r="O7356" s="50"/>
      <c r="P7356" s="50"/>
      <c r="Q7356" s="50"/>
      <c r="R7356" s="50"/>
      <c r="S7356" s="50"/>
      <c r="T7356" s="50"/>
      <c r="U7356" s="50"/>
      <c r="V7356" s="50"/>
      <c r="W7356" s="50"/>
      <c r="X7356" s="50"/>
      <c r="Y7356" s="50"/>
      <c r="Z7356" s="50"/>
      <c r="AA7356" s="50"/>
      <c r="AB7356" s="50"/>
      <c r="AC7356" s="50"/>
      <c r="AD7356" s="50"/>
      <c r="AE7356" s="50"/>
      <c r="AF7356" s="50"/>
      <c r="AG7356" s="50"/>
      <c r="AH7356" s="50"/>
      <c r="AI7356" s="50"/>
      <c r="AJ7356" s="50"/>
      <c r="AK7356" s="50"/>
      <c r="AL7356" s="50"/>
      <c r="AM7356" s="50"/>
      <c r="AN7356" s="50"/>
      <c r="AO7356" s="50"/>
      <c r="AP7356" s="50"/>
      <c r="AQ7356" s="50"/>
      <c r="AR7356" s="50"/>
      <c r="AS7356" s="50"/>
      <c r="AT7356" s="50"/>
      <c r="AU7356" s="50"/>
      <c r="AV7356" s="50"/>
      <c r="AW7356" s="50"/>
      <c r="AX7356" s="50"/>
      <c r="AY7356" s="50"/>
      <c r="AZ7356" s="50"/>
      <c r="BA7356" s="50"/>
      <c r="BB7356" s="50"/>
      <c r="BC7356" s="50"/>
      <c r="BD7356" s="50"/>
      <c r="BE7356" s="50"/>
      <c r="BF7356" s="50"/>
      <c r="BG7356" s="50"/>
      <c r="BH7356" s="50"/>
      <c r="BI7356" s="50"/>
      <c r="BJ7356" s="50"/>
      <c r="BK7356" s="50"/>
      <c r="BL7356" s="50"/>
      <c r="BM7356" s="50"/>
      <c r="BN7356" s="50"/>
      <c r="BO7356" s="50"/>
      <c r="BP7356" s="50"/>
      <c r="BQ7356" s="50"/>
      <c r="BR7356" s="50"/>
      <c r="BS7356" s="50"/>
      <c r="BT7356" s="50"/>
      <c r="BU7356" s="50"/>
      <c r="BV7356" s="50"/>
      <c r="BW7356" s="50"/>
      <c r="BX7356" s="50"/>
      <c r="BY7356" s="50"/>
      <c r="BZ7356" s="50"/>
      <c r="CA7356" s="50"/>
      <c r="CB7356" s="50"/>
      <c r="CC7356" s="50"/>
      <c r="CD7356" s="50"/>
      <c r="CE7356" s="50"/>
      <c r="CF7356" s="50"/>
      <c r="CG7356" s="50"/>
      <c r="CH7356" s="50"/>
      <c r="CI7356" s="50"/>
      <c r="CJ7356" s="50"/>
      <c r="CK7356" s="50"/>
      <c r="CL7356" s="50"/>
      <c r="CM7356" s="50"/>
      <c r="CN7356" s="50"/>
      <c r="CO7356" s="50"/>
      <c r="CP7356" s="50"/>
      <c r="CQ7356" s="50"/>
      <c r="CR7356" s="50"/>
      <c r="CS7356" s="50"/>
      <c r="CT7356" s="50"/>
      <c r="CU7356" s="50"/>
      <c r="CV7356" s="50"/>
      <c r="CW7356" s="50"/>
      <c r="CX7356" s="50"/>
      <c r="CY7356" s="50"/>
      <c r="CZ7356" s="50"/>
      <c r="DA7356" s="50"/>
      <c r="DB7356" s="50"/>
      <c r="DC7356" s="50"/>
      <c r="DD7356" s="50"/>
      <c r="DE7356" s="50"/>
      <c r="DF7356" s="50"/>
      <c r="DG7356" s="50"/>
    </row>
    <row r="7357" spans="1:111" x14ac:dyDescent="0.2">
      <c r="A7357" s="185"/>
      <c r="B7357" s="186"/>
      <c r="C7357" s="186"/>
      <c r="D7357" s="54"/>
      <c r="E7357" s="310"/>
      <c r="F7357" s="192"/>
      <c r="G7357" s="192"/>
      <c r="H7357" s="50"/>
      <c r="I7357" s="50"/>
      <c r="J7357" s="50"/>
      <c r="K7357" s="50"/>
      <c r="L7357" s="50"/>
      <c r="M7357" s="50"/>
      <c r="N7357" s="50"/>
      <c r="O7357" s="50"/>
      <c r="P7357" s="50"/>
      <c r="Q7357" s="50"/>
      <c r="R7357" s="50"/>
      <c r="S7357" s="50"/>
      <c r="T7357" s="50"/>
      <c r="U7357" s="50"/>
      <c r="V7357" s="50"/>
      <c r="W7357" s="50"/>
      <c r="X7357" s="50"/>
      <c r="Y7357" s="50"/>
      <c r="Z7357" s="50"/>
      <c r="AA7357" s="50"/>
      <c r="AB7357" s="50"/>
      <c r="AC7357" s="50"/>
      <c r="AD7357" s="50"/>
      <c r="AE7357" s="50"/>
      <c r="AF7357" s="50"/>
      <c r="AG7357" s="50"/>
      <c r="AH7357" s="50"/>
      <c r="AI7357" s="50"/>
      <c r="AJ7357" s="50"/>
      <c r="AK7357" s="50"/>
      <c r="AL7357" s="50"/>
      <c r="AM7357" s="50"/>
      <c r="AN7357" s="50"/>
      <c r="AO7357" s="50"/>
      <c r="AP7357" s="50"/>
      <c r="AQ7357" s="50"/>
      <c r="AR7357" s="50"/>
      <c r="AS7357" s="50"/>
      <c r="AT7357" s="50"/>
      <c r="AU7357" s="50"/>
      <c r="AV7357" s="50"/>
      <c r="AW7357" s="50"/>
      <c r="AX7357" s="50"/>
      <c r="AY7357" s="50"/>
      <c r="AZ7357" s="50"/>
      <c r="BA7357" s="50"/>
      <c r="BB7357" s="50"/>
      <c r="BC7357" s="50"/>
      <c r="BD7357" s="50"/>
      <c r="BE7357" s="50"/>
      <c r="BF7357" s="50"/>
      <c r="BG7357" s="50"/>
      <c r="BH7357" s="50"/>
      <c r="BI7357" s="50"/>
      <c r="BJ7357" s="50"/>
      <c r="BK7357" s="50"/>
      <c r="BL7357" s="50"/>
      <c r="BM7357" s="50"/>
      <c r="BN7357" s="50"/>
      <c r="BO7357" s="50"/>
      <c r="BP7357" s="50"/>
      <c r="BQ7357" s="50"/>
      <c r="BR7357" s="50"/>
      <c r="BS7357" s="50"/>
      <c r="BT7357" s="50"/>
      <c r="BU7357" s="50"/>
      <c r="BV7357" s="50"/>
      <c r="BW7357" s="50"/>
      <c r="BX7357" s="50"/>
      <c r="BY7357" s="50"/>
      <c r="BZ7357" s="50"/>
      <c r="CA7357" s="50"/>
      <c r="CB7357" s="50"/>
      <c r="CC7357" s="50"/>
      <c r="CD7357" s="50"/>
      <c r="CE7357" s="50"/>
      <c r="CF7357" s="50"/>
      <c r="CG7357" s="50"/>
      <c r="CH7357" s="50"/>
      <c r="CI7357" s="50"/>
      <c r="CJ7357" s="50"/>
      <c r="CK7357" s="50"/>
      <c r="CL7357" s="50"/>
      <c r="CM7357" s="50"/>
      <c r="CN7357" s="50"/>
      <c r="CO7357" s="50"/>
      <c r="CP7357" s="50"/>
      <c r="CQ7357" s="50"/>
      <c r="CR7357" s="50"/>
      <c r="CS7357" s="50"/>
      <c r="CT7357" s="50"/>
      <c r="CU7357" s="50"/>
      <c r="CV7357" s="50"/>
      <c r="CW7357" s="50"/>
      <c r="CX7357" s="50"/>
      <c r="CY7357" s="50"/>
      <c r="CZ7357" s="50"/>
      <c r="DA7357" s="50"/>
      <c r="DB7357" s="50"/>
      <c r="DC7357" s="50"/>
      <c r="DD7357" s="50"/>
      <c r="DE7357" s="50"/>
      <c r="DF7357" s="50"/>
      <c r="DG7357" s="50"/>
    </row>
    <row r="7358" spans="1:111" x14ac:dyDescent="0.2">
      <c r="A7358" s="185"/>
      <c r="B7358" s="186"/>
      <c r="C7358" s="186"/>
      <c r="D7358" s="54"/>
      <c r="E7358" s="310"/>
      <c r="F7358" s="192"/>
      <c r="G7358" s="192"/>
      <c r="H7358" s="50"/>
      <c r="I7358" s="50"/>
      <c r="J7358" s="50"/>
      <c r="K7358" s="50"/>
      <c r="L7358" s="50"/>
      <c r="M7358" s="50"/>
      <c r="N7358" s="50"/>
      <c r="O7358" s="50"/>
      <c r="P7358" s="50"/>
      <c r="Q7358" s="50"/>
      <c r="R7358" s="50"/>
      <c r="S7358" s="50"/>
      <c r="T7358" s="50"/>
      <c r="U7358" s="50"/>
      <c r="V7358" s="50"/>
      <c r="W7358" s="50"/>
      <c r="X7358" s="50"/>
      <c r="Y7358" s="50"/>
      <c r="Z7358" s="50"/>
      <c r="AA7358" s="50"/>
      <c r="AB7358" s="50"/>
      <c r="AC7358" s="50"/>
      <c r="AD7358" s="50"/>
      <c r="AE7358" s="50"/>
      <c r="AF7358" s="50"/>
      <c r="AG7358" s="50"/>
      <c r="AH7358" s="50"/>
      <c r="AI7358" s="50"/>
      <c r="AJ7358" s="50"/>
      <c r="AK7358" s="50"/>
      <c r="AL7358" s="50"/>
      <c r="AM7358" s="50"/>
      <c r="AN7358" s="50"/>
      <c r="AO7358" s="50"/>
      <c r="AP7358" s="50"/>
      <c r="AQ7358" s="50"/>
      <c r="AR7358" s="50"/>
      <c r="AS7358" s="50"/>
      <c r="AT7358" s="50"/>
      <c r="AU7358" s="50"/>
      <c r="AV7358" s="50"/>
      <c r="AW7358" s="50"/>
      <c r="AX7358" s="50"/>
      <c r="AY7358" s="50"/>
      <c r="AZ7358" s="50"/>
      <c r="BA7358" s="50"/>
      <c r="BB7358" s="50"/>
      <c r="BC7358" s="50"/>
      <c r="BD7358" s="50"/>
      <c r="BE7358" s="50"/>
      <c r="BF7358" s="50"/>
      <c r="BG7358" s="50"/>
      <c r="BH7358" s="50"/>
      <c r="BI7358" s="50"/>
      <c r="BJ7358" s="50"/>
      <c r="BK7358" s="50"/>
      <c r="BL7358" s="50"/>
      <c r="BM7358" s="50"/>
      <c r="BN7358" s="50"/>
      <c r="BO7358" s="50"/>
      <c r="BP7358" s="50"/>
      <c r="BQ7358" s="50"/>
      <c r="BR7358" s="50"/>
      <c r="BS7358" s="50"/>
      <c r="BT7358" s="50"/>
      <c r="BU7358" s="50"/>
      <c r="BV7358" s="50"/>
      <c r="BW7358" s="50"/>
      <c r="BX7358" s="50"/>
      <c r="BY7358" s="50"/>
      <c r="BZ7358" s="50"/>
      <c r="CA7358" s="50"/>
      <c r="CB7358" s="50"/>
      <c r="CC7358" s="50"/>
      <c r="CD7358" s="50"/>
      <c r="CE7358" s="50"/>
      <c r="CF7358" s="50"/>
      <c r="CG7358" s="50"/>
      <c r="CH7358" s="50"/>
      <c r="CI7358" s="50"/>
      <c r="CJ7358" s="50"/>
      <c r="CK7358" s="50"/>
      <c r="CL7358" s="50"/>
      <c r="CM7358" s="50"/>
      <c r="CN7358" s="50"/>
      <c r="CO7358" s="50"/>
      <c r="CP7358" s="50"/>
      <c r="CQ7358" s="50"/>
      <c r="CR7358" s="50"/>
      <c r="CS7358" s="50"/>
      <c r="CT7358" s="50"/>
      <c r="CU7358" s="50"/>
      <c r="CV7358" s="50"/>
      <c r="CW7358" s="50"/>
      <c r="CX7358" s="50"/>
      <c r="CY7358" s="50"/>
      <c r="CZ7358" s="50"/>
      <c r="DA7358" s="50"/>
      <c r="DB7358" s="50"/>
      <c r="DC7358" s="50"/>
      <c r="DD7358" s="50"/>
      <c r="DE7358" s="50"/>
      <c r="DF7358" s="50"/>
      <c r="DG7358" s="50"/>
    </row>
    <row r="7359" spans="1:111" x14ac:dyDescent="0.2">
      <c r="A7359" s="185"/>
      <c r="B7359" s="186"/>
      <c r="C7359" s="186"/>
      <c r="D7359" s="54"/>
      <c r="E7359" s="310"/>
      <c r="F7359" s="192"/>
      <c r="G7359" s="192"/>
      <c r="H7359" s="50"/>
      <c r="I7359" s="50"/>
      <c r="J7359" s="50"/>
      <c r="K7359" s="50"/>
      <c r="L7359" s="50"/>
      <c r="M7359" s="50"/>
      <c r="N7359" s="50"/>
      <c r="O7359" s="50"/>
      <c r="P7359" s="50"/>
      <c r="Q7359" s="50"/>
      <c r="R7359" s="50"/>
      <c r="S7359" s="50"/>
      <c r="T7359" s="50"/>
      <c r="U7359" s="50"/>
      <c r="V7359" s="50"/>
      <c r="W7359" s="50"/>
      <c r="X7359" s="50"/>
      <c r="Y7359" s="50"/>
      <c r="Z7359" s="50"/>
      <c r="AA7359" s="50"/>
      <c r="AB7359" s="50"/>
      <c r="AC7359" s="50"/>
      <c r="AD7359" s="50"/>
      <c r="AE7359" s="50"/>
      <c r="AF7359" s="50"/>
      <c r="AG7359" s="50"/>
      <c r="AH7359" s="50"/>
      <c r="AI7359" s="50"/>
      <c r="AJ7359" s="50"/>
      <c r="AK7359" s="50"/>
      <c r="AL7359" s="50"/>
      <c r="AM7359" s="50"/>
      <c r="AN7359" s="50"/>
      <c r="AO7359" s="50"/>
      <c r="AP7359" s="50"/>
      <c r="AQ7359" s="50"/>
      <c r="AR7359" s="50"/>
      <c r="AS7359" s="50"/>
      <c r="AT7359" s="50"/>
      <c r="AU7359" s="50"/>
      <c r="AV7359" s="50"/>
      <c r="AW7359" s="50"/>
      <c r="AX7359" s="50"/>
      <c r="AY7359" s="50"/>
      <c r="AZ7359" s="50"/>
      <c r="BA7359" s="50"/>
      <c r="BB7359" s="50"/>
      <c r="BC7359" s="50"/>
      <c r="BD7359" s="50"/>
      <c r="BE7359" s="50"/>
      <c r="BF7359" s="50"/>
      <c r="BG7359" s="50"/>
      <c r="BH7359" s="50"/>
      <c r="BI7359" s="50"/>
      <c r="BJ7359" s="50"/>
      <c r="BK7359" s="50"/>
      <c r="BL7359" s="50"/>
      <c r="BM7359" s="50"/>
      <c r="BN7359" s="50"/>
      <c r="BO7359" s="50"/>
      <c r="BP7359" s="50"/>
      <c r="BQ7359" s="50"/>
      <c r="BR7359" s="50"/>
      <c r="BS7359" s="50"/>
      <c r="BT7359" s="50"/>
      <c r="BU7359" s="50"/>
      <c r="BV7359" s="50"/>
      <c r="BW7359" s="50"/>
      <c r="BX7359" s="50"/>
      <c r="BY7359" s="50"/>
      <c r="BZ7359" s="50"/>
      <c r="CA7359" s="50"/>
      <c r="CB7359" s="50"/>
      <c r="CC7359" s="50"/>
      <c r="CD7359" s="50"/>
      <c r="CE7359" s="50"/>
      <c r="CF7359" s="50"/>
      <c r="CG7359" s="50"/>
      <c r="CH7359" s="50"/>
      <c r="CI7359" s="50"/>
      <c r="CJ7359" s="50"/>
      <c r="CK7359" s="50"/>
      <c r="CL7359" s="50"/>
      <c r="CM7359" s="50"/>
      <c r="CN7359" s="50"/>
      <c r="CO7359" s="50"/>
      <c r="CP7359" s="50"/>
      <c r="CQ7359" s="50"/>
      <c r="CR7359" s="50"/>
      <c r="CS7359" s="50"/>
      <c r="CT7359" s="50"/>
      <c r="CU7359" s="50"/>
      <c r="CV7359" s="50"/>
      <c r="CW7359" s="50"/>
      <c r="CX7359" s="50"/>
      <c r="CY7359" s="50"/>
      <c r="CZ7359" s="50"/>
      <c r="DA7359" s="50"/>
      <c r="DB7359" s="50"/>
      <c r="DC7359" s="50"/>
      <c r="DD7359" s="50"/>
      <c r="DE7359" s="50"/>
      <c r="DF7359" s="50"/>
      <c r="DG7359" s="50"/>
    </row>
    <row r="7360" spans="1:111" x14ac:dyDescent="0.2">
      <c r="A7360" s="185"/>
      <c r="B7360" s="186"/>
      <c r="C7360" s="186"/>
      <c r="D7360" s="54"/>
      <c r="E7360" s="310"/>
      <c r="F7360" s="192"/>
      <c r="G7360" s="192"/>
      <c r="H7360" s="50"/>
      <c r="I7360" s="50"/>
      <c r="J7360" s="50"/>
      <c r="K7360" s="50"/>
      <c r="L7360" s="50"/>
      <c r="M7360" s="50"/>
      <c r="N7360" s="50"/>
      <c r="O7360" s="50"/>
      <c r="P7360" s="50"/>
      <c r="Q7360" s="50"/>
      <c r="R7360" s="50"/>
      <c r="S7360" s="50"/>
      <c r="T7360" s="50"/>
      <c r="U7360" s="50"/>
      <c r="V7360" s="50"/>
      <c r="W7360" s="50"/>
      <c r="X7360" s="50"/>
      <c r="Y7360" s="50"/>
      <c r="Z7360" s="50"/>
      <c r="AA7360" s="50"/>
      <c r="AB7360" s="50"/>
      <c r="AC7360" s="50"/>
      <c r="AD7360" s="50"/>
      <c r="AE7360" s="50"/>
      <c r="AF7360" s="50"/>
      <c r="AG7360" s="50"/>
      <c r="AH7360" s="50"/>
      <c r="AI7360" s="50"/>
      <c r="AJ7360" s="50"/>
      <c r="AK7360" s="50"/>
      <c r="AL7360" s="50"/>
      <c r="AM7360" s="50"/>
      <c r="AN7360" s="50"/>
      <c r="AO7360" s="50"/>
      <c r="AP7360" s="50"/>
      <c r="AQ7360" s="50"/>
      <c r="AR7360" s="50"/>
      <c r="AS7360" s="50"/>
      <c r="AT7360" s="50"/>
      <c r="AU7360" s="50"/>
      <c r="AV7360" s="50"/>
      <c r="AW7360" s="50"/>
      <c r="AX7360" s="50"/>
      <c r="AY7360" s="50"/>
      <c r="AZ7360" s="50"/>
      <c r="BA7360" s="50"/>
      <c r="BB7360" s="50"/>
      <c r="BC7360" s="50"/>
      <c r="BD7360" s="50"/>
      <c r="BE7360" s="50"/>
      <c r="BF7360" s="50"/>
      <c r="BG7360" s="50"/>
      <c r="BH7360" s="50"/>
      <c r="BI7360" s="50"/>
      <c r="BJ7360" s="50"/>
      <c r="BK7360" s="50"/>
      <c r="BL7360" s="50"/>
      <c r="BM7360" s="50"/>
      <c r="BN7360" s="50"/>
      <c r="BO7360" s="50"/>
      <c r="BP7360" s="50"/>
      <c r="BQ7360" s="50"/>
      <c r="BR7360" s="50"/>
      <c r="BS7360" s="50"/>
      <c r="BT7360" s="50"/>
      <c r="BU7360" s="50"/>
      <c r="BV7360" s="50"/>
      <c r="BW7360" s="50"/>
      <c r="BX7360" s="50"/>
      <c r="BY7360" s="50"/>
      <c r="BZ7360" s="50"/>
      <c r="CA7360" s="50"/>
      <c r="CB7360" s="50"/>
      <c r="CC7360" s="50"/>
      <c r="CD7360" s="50"/>
      <c r="CE7360" s="50"/>
      <c r="CF7360" s="50"/>
      <c r="CG7360" s="50"/>
      <c r="CH7360" s="50"/>
      <c r="CI7360" s="50"/>
      <c r="CJ7360" s="50"/>
      <c r="CK7360" s="50"/>
      <c r="CL7360" s="50"/>
      <c r="CM7360" s="50"/>
      <c r="CN7360" s="50"/>
      <c r="CO7360" s="50"/>
      <c r="CP7360" s="50"/>
      <c r="CQ7360" s="50"/>
      <c r="CR7360" s="50"/>
      <c r="CS7360" s="50"/>
      <c r="CT7360" s="50"/>
      <c r="CU7360" s="50"/>
      <c r="CV7360" s="50"/>
      <c r="CW7360" s="50"/>
      <c r="CX7360" s="50"/>
      <c r="CY7360" s="50"/>
      <c r="CZ7360" s="50"/>
      <c r="DA7360" s="50"/>
      <c r="DB7360" s="50"/>
      <c r="DC7360" s="50"/>
      <c r="DD7360" s="50"/>
      <c r="DE7360" s="50"/>
      <c r="DF7360" s="50"/>
      <c r="DG7360" s="50"/>
    </row>
    <row r="7361" spans="1:111" x14ac:dyDescent="0.2">
      <c r="A7361" s="185"/>
      <c r="B7361" s="186"/>
      <c r="C7361" s="186"/>
      <c r="D7361" s="54"/>
      <c r="E7361" s="310"/>
      <c r="F7361" s="192"/>
      <c r="G7361" s="192"/>
      <c r="H7361" s="50"/>
      <c r="I7361" s="50"/>
      <c r="J7361" s="50"/>
      <c r="K7361" s="50"/>
      <c r="L7361" s="50"/>
      <c r="M7361" s="50"/>
      <c r="N7361" s="50"/>
      <c r="O7361" s="50"/>
      <c r="P7361" s="50"/>
      <c r="Q7361" s="50"/>
      <c r="R7361" s="50"/>
      <c r="S7361" s="50"/>
      <c r="T7361" s="50"/>
      <c r="U7361" s="50"/>
      <c r="V7361" s="50"/>
      <c r="W7361" s="50"/>
      <c r="X7361" s="50"/>
      <c r="Y7361" s="50"/>
      <c r="Z7361" s="50"/>
      <c r="AA7361" s="50"/>
      <c r="AB7361" s="50"/>
      <c r="AC7361" s="50"/>
      <c r="AD7361" s="50"/>
      <c r="AE7361" s="50"/>
      <c r="AF7361" s="50"/>
      <c r="AG7361" s="50"/>
      <c r="AH7361" s="50"/>
      <c r="AI7361" s="50"/>
      <c r="AJ7361" s="50"/>
      <c r="AK7361" s="50"/>
      <c r="AL7361" s="50"/>
      <c r="AM7361" s="50"/>
      <c r="AN7361" s="50"/>
      <c r="AO7361" s="50"/>
      <c r="AP7361" s="50"/>
      <c r="AQ7361" s="50"/>
      <c r="AR7361" s="50"/>
      <c r="AS7361" s="50"/>
      <c r="AT7361" s="50"/>
      <c r="AU7361" s="50"/>
      <c r="AV7361" s="50"/>
      <c r="AW7361" s="50"/>
      <c r="AX7361" s="50"/>
      <c r="AY7361" s="50"/>
      <c r="AZ7361" s="50"/>
      <c r="BA7361" s="50"/>
      <c r="BB7361" s="50"/>
      <c r="BC7361" s="50"/>
      <c r="BD7361" s="50"/>
      <c r="BE7361" s="50"/>
      <c r="BF7361" s="50"/>
      <c r="BG7361" s="50"/>
      <c r="BH7361" s="50"/>
      <c r="BI7361" s="50"/>
      <c r="BJ7361" s="50"/>
      <c r="BK7361" s="50"/>
      <c r="BL7361" s="50"/>
      <c r="BM7361" s="50"/>
      <c r="BN7361" s="50"/>
      <c r="BO7361" s="50"/>
      <c r="BP7361" s="50"/>
      <c r="BQ7361" s="50"/>
      <c r="BR7361" s="50"/>
      <c r="BS7361" s="50"/>
      <c r="BT7361" s="50"/>
      <c r="BU7361" s="50"/>
      <c r="BV7361" s="50"/>
      <c r="BW7361" s="50"/>
      <c r="BX7361" s="50"/>
      <c r="BY7361" s="50"/>
      <c r="BZ7361" s="50"/>
      <c r="CA7361" s="50"/>
      <c r="CB7361" s="50"/>
      <c r="CC7361" s="50"/>
      <c r="CD7361" s="50"/>
      <c r="CE7361" s="50"/>
      <c r="CF7361" s="50"/>
      <c r="CG7361" s="50"/>
      <c r="CH7361" s="50"/>
      <c r="CI7361" s="50"/>
      <c r="CJ7361" s="50"/>
      <c r="CK7361" s="50"/>
      <c r="CL7361" s="50"/>
      <c r="CM7361" s="50"/>
      <c r="CN7361" s="50"/>
      <c r="CO7361" s="50"/>
      <c r="CP7361" s="50"/>
      <c r="CQ7361" s="50"/>
      <c r="CR7361" s="50"/>
      <c r="CS7361" s="50"/>
      <c r="CT7361" s="50"/>
      <c r="CU7361" s="50"/>
      <c r="CV7361" s="50"/>
      <c r="CW7361" s="50"/>
      <c r="CX7361" s="50"/>
      <c r="CY7361" s="50"/>
      <c r="CZ7361" s="50"/>
      <c r="DA7361" s="50"/>
      <c r="DB7361" s="50"/>
      <c r="DC7361" s="50"/>
      <c r="DD7361" s="50"/>
      <c r="DE7361" s="50"/>
      <c r="DF7361" s="50"/>
      <c r="DG7361" s="50"/>
    </row>
    <row r="7362" spans="1:111" x14ac:dyDescent="0.2">
      <c r="A7362" s="185"/>
      <c r="B7362" s="186"/>
      <c r="C7362" s="186"/>
      <c r="D7362" s="54"/>
      <c r="E7362" s="310"/>
      <c r="F7362" s="192"/>
      <c r="G7362" s="192"/>
      <c r="H7362" s="50"/>
      <c r="I7362" s="50"/>
      <c r="J7362" s="50"/>
      <c r="K7362" s="50"/>
      <c r="L7362" s="50"/>
      <c r="M7362" s="50"/>
      <c r="N7362" s="50"/>
      <c r="O7362" s="50"/>
      <c r="P7362" s="50"/>
      <c r="Q7362" s="50"/>
      <c r="R7362" s="50"/>
      <c r="S7362" s="50"/>
      <c r="T7362" s="50"/>
      <c r="U7362" s="50"/>
      <c r="V7362" s="50"/>
      <c r="W7362" s="50"/>
      <c r="X7362" s="50"/>
      <c r="Y7362" s="50"/>
      <c r="Z7362" s="50"/>
      <c r="AA7362" s="50"/>
      <c r="AB7362" s="50"/>
      <c r="AC7362" s="50"/>
      <c r="AD7362" s="50"/>
      <c r="AE7362" s="50"/>
      <c r="AF7362" s="50"/>
      <c r="AG7362" s="50"/>
      <c r="AH7362" s="50"/>
      <c r="AI7362" s="50"/>
      <c r="AJ7362" s="50"/>
      <c r="AK7362" s="50"/>
      <c r="AL7362" s="50"/>
      <c r="AM7362" s="50"/>
      <c r="AN7362" s="50"/>
      <c r="AO7362" s="50"/>
      <c r="AP7362" s="50"/>
      <c r="AQ7362" s="50"/>
      <c r="AR7362" s="50"/>
      <c r="AS7362" s="50"/>
      <c r="AT7362" s="50"/>
      <c r="AU7362" s="50"/>
      <c r="AV7362" s="50"/>
      <c r="AW7362" s="50"/>
      <c r="AX7362" s="50"/>
      <c r="AY7362" s="50"/>
      <c r="AZ7362" s="50"/>
      <c r="BA7362" s="50"/>
      <c r="BB7362" s="50"/>
      <c r="BC7362" s="50"/>
      <c r="BD7362" s="50"/>
      <c r="BE7362" s="50"/>
      <c r="BF7362" s="50"/>
      <c r="BG7362" s="50"/>
      <c r="BH7362" s="50"/>
      <c r="BI7362" s="50"/>
      <c r="BJ7362" s="50"/>
      <c r="BK7362" s="50"/>
      <c r="BL7362" s="50"/>
      <c r="BM7362" s="50"/>
      <c r="BN7362" s="50"/>
      <c r="BO7362" s="50"/>
      <c r="BP7362" s="50"/>
      <c r="BQ7362" s="50"/>
      <c r="BR7362" s="50"/>
      <c r="BS7362" s="50"/>
      <c r="BT7362" s="50"/>
      <c r="BU7362" s="50"/>
      <c r="BV7362" s="50"/>
      <c r="BW7362" s="50"/>
      <c r="BX7362" s="50"/>
      <c r="BY7362" s="50"/>
      <c r="BZ7362" s="50"/>
      <c r="CA7362" s="50"/>
      <c r="CB7362" s="50"/>
      <c r="CC7362" s="50"/>
      <c r="CD7362" s="50"/>
      <c r="CE7362" s="50"/>
      <c r="CF7362" s="50"/>
      <c r="CG7362" s="50"/>
      <c r="CH7362" s="50"/>
      <c r="CI7362" s="50"/>
      <c r="CJ7362" s="50"/>
      <c r="CK7362" s="50"/>
      <c r="CL7362" s="50"/>
      <c r="CM7362" s="50"/>
      <c r="CN7362" s="50"/>
      <c r="CO7362" s="50"/>
      <c r="CP7362" s="50"/>
      <c r="CQ7362" s="50"/>
      <c r="CR7362" s="50"/>
      <c r="CS7362" s="50"/>
      <c r="CT7362" s="50"/>
      <c r="CU7362" s="50"/>
      <c r="CV7362" s="50"/>
      <c r="CW7362" s="50"/>
      <c r="CX7362" s="50"/>
      <c r="CY7362" s="50"/>
      <c r="CZ7362" s="50"/>
      <c r="DA7362" s="50"/>
      <c r="DB7362" s="50"/>
      <c r="DC7362" s="50"/>
      <c r="DD7362" s="50"/>
      <c r="DE7362" s="50"/>
      <c r="DF7362" s="50"/>
      <c r="DG7362" s="50"/>
    </row>
    <row r="7363" spans="1:111" x14ac:dyDescent="0.2">
      <c r="A7363" s="185"/>
      <c r="B7363" s="186"/>
      <c r="C7363" s="186"/>
      <c r="D7363" s="54"/>
      <c r="E7363" s="310"/>
      <c r="F7363" s="192"/>
      <c r="G7363" s="192"/>
      <c r="H7363" s="50"/>
      <c r="I7363" s="50"/>
      <c r="J7363" s="50"/>
      <c r="K7363" s="50"/>
      <c r="L7363" s="50"/>
      <c r="M7363" s="50"/>
      <c r="N7363" s="50"/>
      <c r="O7363" s="50"/>
      <c r="P7363" s="50"/>
      <c r="Q7363" s="50"/>
      <c r="R7363" s="50"/>
      <c r="S7363" s="50"/>
      <c r="T7363" s="50"/>
      <c r="U7363" s="50"/>
      <c r="V7363" s="50"/>
      <c r="W7363" s="50"/>
      <c r="X7363" s="50"/>
      <c r="Y7363" s="50"/>
      <c r="Z7363" s="50"/>
      <c r="AA7363" s="50"/>
      <c r="AB7363" s="50"/>
      <c r="AC7363" s="50"/>
      <c r="AD7363" s="50"/>
      <c r="AE7363" s="50"/>
      <c r="AF7363" s="50"/>
      <c r="AG7363" s="50"/>
      <c r="AH7363" s="50"/>
      <c r="AI7363" s="50"/>
      <c r="AJ7363" s="50"/>
      <c r="AK7363" s="50"/>
      <c r="AL7363" s="50"/>
      <c r="AM7363" s="50"/>
      <c r="AN7363" s="50"/>
      <c r="AO7363" s="50"/>
      <c r="AP7363" s="50"/>
      <c r="AQ7363" s="50"/>
      <c r="AR7363" s="50"/>
      <c r="AS7363" s="50"/>
      <c r="AT7363" s="50"/>
      <c r="AU7363" s="50"/>
      <c r="AV7363" s="50"/>
      <c r="AW7363" s="50"/>
      <c r="AX7363" s="50"/>
      <c r="AY7363" s="50"/>
      <c r="AZ7363" s="50"/>
      <c r="BA7363" s="50"/>
      <c r="BB7363" s="50"/>
      <c r="BC7363" s="50"/>
      <c r="BD7363" s="50"/>
      <c r="BE7363" s="50"/>
      <c r="BF7363" s="50"/>
      <c r="BG7363" s="50"/>
      <c r="BH7363" s="50"/>
      <c r="BI7363" s="50"/>
      <c r="BJ7363" s="50"/>
      <c r="BK7363" s="50"/>
      <c r="BL7363" s="50"/>
      <c r="BM7363" s="50"/>
      <c r="BN7363" s="50"/>
      <c r="BO7363" s="50"/>
      <c r="BP7363" s="50"/>
      <c r="BQ7363" s="50"/>
      <c r="BR7363" s="50"/>
      <c r="BS7363" s="50"/>
      <c r="BT7363" s="50"/>
      <c r="BU7363" s="50"/>
      <c r="BV7363" s="50"/>
      <c r="BW7363" s="50"/>
      <c r="BX7363" s="50"/>
      <c r="BY7363" s="50"/>
      <c r="BZ7363" s="50"/>
      <c r="CA7363" s="50"/>
      <c r="CB7363" s="50"/>
      <c r="CC7363" s="50"/>
      <c r="CD7363" s="50"/>
      <c r="CE7363" s="50"/>
      <c r="CF7363" s="50"/>
      <c r="CG7363" s="50"/>
      <c r="CH7363" s="50"/>
      <c r="CI7363" s="50"/>
      <c r="CJ7363" s="50"/>
      <c r="CK7363" s="50"/>
      <c r="CL7363" s="50"/>
      <c r="CM7363" s="50"/>
      <c r="CN7363" s="50"/>
      <c r="CO7363" s="50"/>
      <c r="CP7363" s="50"/>
      <c r="CQ7363" s="50"/>
      <c r="CR7363" s="50"/>
      <c r="CS7363" s="50"/>
      <c r="CT7363" s="50"/>
      <c r="CU7363" s="50"/>
      <c r="CV7363" s="50"/>
      <c r="CW7363" s="50"/>
      <c r="CX7363" s="50"/>
      <c r="CY7363" s="50"/>
      <c r="CZ7363" s="50"/>
      <c r="DA7363" s="50"/>
      <c r="DB7363" s="50"/>
      <c r="DC7363" s="50"/>
      <c r="DD7363" s="50"/>
      <c r="DE7363" s="50"/>
      <c r="DF7363" s="50"/>
      <c r="DG7363" s="50"/>
    </row>
    <row r="7364" spans="1:111" x14ac:dyDescent="0.2">
      <c r="A7364" s="185"/>
      <c r="B7364" s="186"/>
      <c r="C7364" s="186"/>
      <c r="D7364" s="54"/>
      <c r="E7364" s="310"/>
      <c r="F7364" s="192"/>
      <c r="G7364" s="192"/>
      <c r="H7364" s="50"/>
      <c r="I7364" s="50"/>
      <c r="J7364" s="50"/>
      <c r="K7364" s="50"/>
      <c r="L7364" s="50"/>
      <c r="M7364" s="50"/>
      <c r="N7364" s="50"/>
      <c r="O7364" s="50"/>
      <c r="P7364" s="50"/>
      <c r="Q7364" s="50"/>
      <c r="R7364" s="50"/>
      <c r="S7364" s="50"/>
      <c r="T7364" s="50"/>
      <c r="U7364" s="50"/>
      <c r="V7364" s="50"/>
      <c r="W7364" s="50"/>
      <c r="X7364" s="50"/>
      <c r="Y7364" s="50"/>
      <c r="Z7364" s="50"/>
      <c r="AA7364" s="50"/>
      <c r="AB7364" s="50"/>
      <c r="AC7364" s="50"/>
      <c r="AD7364" s="50"/>
      <c r="AE7364" s="50"/>
      <c r="AF7364" s="50"/>
      <c r="AG7364" s="50"/>
      <c r="AH7364" s="50"/>
      <c r="AI7364" s="50"/>
      <c r="AJ7364" s="50"/>
      <c r="AK7364" s="50"/>
      <c r="AL7364" s="50"/>
      <c r="AM7364" s="50"/>
      <c r="AN7364" s="50"/>
      <c r="AO7364" s="50"/>
      <c r="AP7364" s="50"/>
      <c r="AQ7364" s="50"/>
      <c r="AR7364" s="50"/>
      <c r="AS7364" s="50"/>
      <c r="AT7364" s="50"/>
      <c r="AU7364" s="50"/>
      <c r="AV7364" s="50"/>
      <c r="AW7364" s="50"/>
      <c r="AX7364" s="50"/>
      <c r="AY7364" s="50"/>
      <c r="AZ7364" s="50"/>
      <c r="BA7364" s="50"/>
      <c r="BB7364" s="50"/>
      <c r="BC7364" s="50"/>
      <c r="BD7364" s="50"/>
      <c r="BE7364" s="50"/>
      <c r="BF7364" s="50"/>
      <c r="BG7364" s="50"/>
      <c r="BH7364" s="50"/>
      <c r="BI7364" s="50"/>
      <c r="BJ7364" s="50"/>
      <c r="BK7364" s="50"/>
      <c r="BL7364" s="50"/>
      <c r="BM7364" s="50"/>
      <c r="BN7364" s="50"/>
      <c r="BO7364" s="50"/>
      <c r="BP7364" s="50"/>
      <c r="BQ7364" s="50"/>
      <c r="BR7364" s="50"/>
      <c r="BS7364" s="50"/>
      <c r="BT7364" s="50"/>
      <c r="BU7364" s="50"/>
      <c r="BV7364" s="50"/>
      <c r="BW7364" s="50"/>
      <c r="BX7364" s="50"/>
      <c r="BY7364" s="50"/>
      <c r="BZ7364" s="50"/>
      <c r="CA7364" s="50"/>
      <c r="CB7364" s="50"/>
      <c r="CC7364" s="50"/>
      <c r="CD7364" s="50"/>
      <c r="CE7364" s="50"/>
      <c r="CF7364" s="50"/>
      <c r="CG7364" s="50"/>
      <c r="CH7364" s="50"/>
      <c r="CI7364" s="50"/>
      <c r="CJ7364" s="50"/>
      <c r="CK7364" s="50"/>
      <c r="CL7364" s="50"/>
      <c r="CM7364" s="50"/>
      <c r="CN7364" s="50"/>
      <c r="CO7364" s="50"/>
      <c r="CP7364" s="50"/>
      <c r="CQ7364" s="50"/>
      <c r="CR7364" s="50"/>
      <c r="CS7364" s="50"/>
      <c r="CT7364" s="50"/>
      <c r="CU7364" s="50"/>
      <c r="CV7364" s="50"/>
      <c r="CW7364" s="50"/>
      <c r="CX7364" s="50"/>
      <c r="CY7364" s="50"/>
      <c r="CZ7364" s="50"/>
      <c r="DA7364" s="50"/>
      <c r="DB7364" s="50"/>
      <c r="DC7364" s="50"/>
      <c r="DD7364" s="50"/>
      <c r="DE7364" s="50"/>
      <c r="DF7364" s="50"/>
      <c r="DG7364" s="50"/>
    </row>
    <row r="7365" spans="1:111" x14ac:dyDescent="0.2">
      <c r="A7365" s="185"/>
      <c r="B7365" s="186"/>
      <c r="C7365" s="186"/>
      <c r="D7365" s="54"/>
      <c r="E7365" s="310"/>
      <c r="F7365" s="192"/>
      <c r="G7365" s="192"/>
      <c r="H7365" s="50"/>
      <c r="I7365" s="50"/>
      <c r="J7365" s="50"/>
      <c r="K7365" s="50"/>
      <c r="L7365" s="50"/>
      <c r="M7365" s="50"/>
      <c r="N7365" s="50"/>
      <c r="O7365" s="50"/>
      <c r="P7365" s="50"/>
      <c r="Q7365" s="50"/>
      <c r="R7365" s="50"/>
      <c r="S7365" s="50"/>
      <c r="T7365" s="50"/>
      <c r="U7365" s="50"/>
      <c r="V7365" s="50"/>
      <c r="W7365" s="50"/>
      <c r="X7365" s="50"/>
      <c r="Y7365" s="50"/>
      <c r="Z7365" s="50"/>
      <c r="AA7365" s="50"/>
      <c r="AB7365" s="50"/>
      <c r="AC7365" s="50"/>
      <c r="AD7365" s="50"/>
      <c r="AE7365" s="50"/>
      <c r="AF7365" s="50"/>
      <c r="AG7365" s="50"/>
      <c r="AH7365" s="50"/>
      <c r="AI7365" s="50"/>
      <c r="AJ7365" s="50"/>
      <c r="AK7365" s="50"/>
      <c r="AL7365" s="50"/>
      <c r="AM7365" s="50"/>
      <c r="AN7365" s="50"/>
      <c r="AO7365" s="50"/>
      <c r="AP7365" s="50"/>
      <c r="AQ7365" s="50"/>
      <c r="AR7365" s="50"/>
      <c r="AS7365" s="50"/>
      <c r="AT7365" s="50"/>
      <c r="AU7365" s="50"/>
      <c r="AV7365" s="50"/>
      <c r="AW7365" s="50"/>
      <c r="AX7365" s="50"/>
      <c r="AY7365" s="50"/>
      <c r="AZ7365" s="50"/>
      <c r="BA7365" s="50"/>
      <c r="BB7365" s="50"/>
      <c r="BC7365" s="50"/>
      <c r="BD7365" s="50"/>
      <c r="BE7365" s="50"/>
      <c r="BF7365" s="50"/>
      <c r="BG7365" s="50"/>
      <c r="BH7365" s="50"/>
      <c r="BI7365" s="50"/>
      <c r="BJ7365" s="50"/>
      <c r="BK7365" s="50"/>
      <c r="BL7365" s="50"/>
      <c r="BM7365" s="50"/>
      <c r="BN7365" s="50"/>
      <c r="BO7365" s="50"/>
      <c r="BP7365" s="50"/>
      <c r="BQ7365" s="50"/>
      <c r="BR7365" s="50"/>
      <c r="BS7365" s="50"/>
      <c r="BT7365" s="50"/>
      <c r="BU7365" s="50"/>
      <c r="BV7365" s="50"/>
      <c r="BW7365" s="50"/>
      <c r="BX7365" s="50"/>
      <c r="BY7365" s="50"/>
      <c r="BZ7365" s="50"/>
      <c r="CA7365" s="50"/>
      <c r="CB7365" s="50"/>
      <c r="CC7365" s="50"/>
      <c r="CD7365" s="50"/>
      <c r="CE7365" s="50"/>
      <c r="CF7365" s="50"/>
      <c r="CG7365" s="50"/>
      <c r="CH7365" s="50"/>
      <c r="CI7365" s="50"/>
      <c r="CJ7365" s="50"/>
      <c r="CK7365" s="50"/>
      <c r="CL7365" s="50"/>
      <c r="CM7365" s="50"/>
      <c r="CN7365" s="50"/>
      <c r="CO7365" s="50"/>
      <c r="CP7365" s="50"/>
      <c r="CQ7365" s="50"/>
      <c r="CR7365" s="50"/>
      <c r="CS7365" s="50"/>
      <c r="CT7365" s="50"/>
      <c r="CU7365" s="50"/>
      <c r="CV7365" s="50"/>
      <c r="CW7365" s="50"/>
      <c r="CX7365" s="50"/>
      <c r="CY7365" s="50"/>
      <c r="CZ7365" s="50"/>
      <c r="DA7365" s="50"/>
      <c r="DB7365" s="50"/>
      <c r="DC7365" s="50"/>
      <c r="DD7365" s="50"/>
      <c r="DE7365" s="50"/>
      <c r="DF7365" s="50"/>
      <c r="DG7365" s="50"/>
    </row>
    <row r="7366" spans="1:111" x14ac:dyDescent="0.2">
      <c r="A7366" s="185"/>
      <c r="B7366" s="186"/>
      <c r="C7366" s="186"/>
      <c r="D7366" s="54"/>
      <c r="E7366" s="310"/>
      <c r="F7366" s="192"/>
      <c r="G7366" s="192"/>
      <c r="H7366" s="50"/>
      <c r="I7366" s="50"/>
      <c r="J7366" s="50"/>
      <c r="K7366" s="50"/>
      <c r="L7366" s="50"/>
      <c r="M7366" s="50"/>
      <c r="N7366" s="50"/>
      <c r="O7366" s="50"/>
      <c r="P7366" s="50"/>
      <c r="Q7366" s="50"/>
      <c r="R7366" s="50"/>
      <c r="S7366" s="50"/>
      <c r="T7366" s="50"/>
      <c r="U7366" s="50"/>
      <c r="V7366" s="50"/>
      <c r="W7366" s="50"/>
      <c r="X7366" s="50"/>
      <c r="Y7366" s="50"/>
      <c r="Z7366" s="50"/>
      <c r="AA7366" s="50"/>
      <c r="AB7366" s="50"/>
      <c r="AC7366" s="50"/>
      <c r="AD7366" s="50"/>
      <c r="AE7366" s="50"/>
      <c r="AF7366" s="50"/>
      <c r="AG7366" s="50"/>
      <c r="AH7366" s="50"/>
      <c r="AI7366" s="50"/>
      <c r="AJ7366" s="50"/>
      <c r="AK7366" s="50"/>
      <c r="AL7366" s="50"/>
      <c r="AM7366" s="50"/>
      <c r="AN7366" s="50"/>
      <c r="AO7366" s="50"/>
      <c r="AP7366" s="50"/>
      <c r="AQ7366" s="50"/>
      <c r="AR7366" s="50"/>
      <c r="AS7366" s="50"/>
      <c r="AT7366" s="50"/>
      <c r="AU7366" s="50"/>
      <c r="AV7366" s="50"/>
      <c r="AW7366" s="50"/>
      <c r="AX7366" s="50"/>
      <c r="AY7366" s="50"/>
      <c r="AZ7366" s="50"/>
      <c r="BA7366" s="50"/>
      <c r="BB7366" s="50"/>
      <c r="BC7366" s="50"/>
      <c r="BD7366" s="50"/>
      <c r="BE7366" s="50"/>
      <c r="BF7366" s="50"/>
      <c r="BG7366" s="50"/>
      <c r="BH7366" s="50"/>
      <c r="BI7366" s="50"/>
      <c r="BJ7366" s="50"/>
      <c r="BK7366" s="50"/>
      <c r="BL7366" s="50"/>
      <c r="BM7366" s="50"/>
      <c r="BN7366" s="50"/>
      <c r="BO7366" s="50"/>
      <c r="BP7366" s="50"/>
      <c r="BQ7366" s="50"/>
      <c r="BR7366" s="50"/>
      <c r="BS7366" s="50"/>
      <c r="BT7366" s="50"/>
      <c r="BU7366" s="50"/>
      <c r="BV7366" s="50"/>
      <c r="BW7366" s="50"/>
      <c r="BX7366" s="50"/>
      <c r="BY7366" s="50"/>
      <c r="BZ7366" s="50"/>
      <c r="CA7366" s="50"/>
      <c r="CB7366" s="50"/>
      <c r="CC7366" s="50"/>
      <c r="CD7366" s="50"/>
      <c r="CE7366" s="50"/>
      <c r="CF7366" s="50"/>
      <c r="CG7366" s="50"/>
      <c r="CH7366" s="50"/>
      <c r="CI7366" s="50"/>
      <c r="CJ7366" s="50"/>
      <c r="CK7366" s="50"/>
      <c r="CL7366" s="50"/>
      <c r="CM7366" s="50"/>
      <c r="CN7366" s="50"/>
      <c r="CO7366" s="50"/>
      <c r="CP7366" s="50"/>
      <c r="CQ7366" s="50"/>
      <c r="CR7366" s="50"/>
      <c r="CS7366" s="50"/>
      <c r="CT7366" s="50"/>
      <c r="CU7366" s="50"/>
      <c r="CV7366" s="50"/>
      <c r="CW7366" s="50"/>
      <c r="CX7366" s="50"/>
      <c r="CY7366" s="50"/>
      <c r="CZ7366" s="50"/>
      <c r="DA7366" s="50"/>
      <c r="DB7366" s="50"/>
      <c r="DC7366" s="50"/>
      <c r="DD7366" s="50"/>
      <c r="DE7366" s="50"/>
      <c r="DF7366" s="50"/>
      <c r="DG7366" s="50"/>
    </row>
    <row r="7367" spans="1:111" x14ac:dyDescent="0.2">
      <c r="A7367" s="185"/>
      <c r="B7367" s="186"/>
      <c r="C7367" s="186"/>
      <c r="D7367" s="54"/>
      <c r="E7367" s="310"/>
      <c r="F7367" s="192"/>
      <c r="G7367" s="192"/>
      <c r="H7367" s="50"/>
      <c r="I7367" s="50"/>
      <c r="J7367" s="50"/>
      <c r="K7367" s="50"/>
      <c r="L7367" s="50"/>
      <c r="M7367" s="50"/>
      <c r="N7367" s="50"/>
      <c r="O7367" s="50"/>
      <c r="P7367" s="50"/>
      <c r="Q7367" s="50"/>
      <c r="R7367" s="50"/>
      <c r="S7367" s="50"/>
      <c r="T7367" s="50"/>
      <c r="U7367" s="50"/>
      <c r="V7367" s="50"/>
      <c r="W7367" s="50"/>
      <c r="X7367" s="50"/>
      <c r="Y7367" s="50"/>
      <c r="Z7367" s="50"/>
      <c r="AA7367" s="50"/>
      <c r="AB7367" s="50"/>
      <c r="AC7367" s="50"/>
      <c r="AD7367" s="50"/>
      <c r="AE7367" s="50"/>
      <c r="AF7367" s="50"/>
      <c r="AG7367" s="50"/>
      <c r="AH7367" s="50"/>
      <c r="AI7367" s="50"/>
      <c r="AJ7367" s="50"/>
      <c r="AK7367" s="50"/>
      <c r="AL7367" s="50"/>
      <c r="AM7367" s="50"/>
      <c r="AN7367" s="50"/>
      <c r="AO7367" s="50"/>
      <c r="AP7367" s="50"/>
      <c r="AQ7367" s="50"/>
      <c r="AR7367" s="50"/>
      <c r="AS7367" s="50"/>
      <c r="AT7367" s="50"/>
      <c r="AU7367" s="50"/>
      <c r="AV7367" s="50"/>
      <c r="AW7367" s="50"/>
      <c r="AX7367" s="50"/>
      <c r="AY7367" s="50"/>
      <c r="AZ7367" s="50"/>
      <c r="BA7367" s="50"/>
      <c r="BB7367" s="50"/>
      <c r="BC7367" s="50"/>
      <c r="BD7367" s="50"/>
      <c r="BE7367" s="50"/>
      <c r="BF7367" s="50"/>
      <c r="BG7367" s="50"/>
      <c r="BH7367" s="50"/>
      <c r="BI7367" s="50"/>
      <c r="BJ7367" s="50"/>
      <c r="BK7367" s="50"/>
      <c r="BL7367" s="50"/>
      <c r="BM7367" s="50"/>
      <c r="BN7367" s="50"/>
      <c r="BO7367" s="50"/>
      <c r="BP7367" s="50"/>
      <c r="BQ7367" s="50"/>
      <c r="BR7367" s="50"/>
      <c r="BS7367" s="50"/>
      <c r="BT7367" s="50"/>
      <c r="BU7367" s="50"/>
      <c r="BV7367" s="50"/>
      <c r="BW7367" s="50"/>
      <c r="BX7367" s="50"/>
      <c r="BY7367" s="50"/>
      <c r="BZ7367" s="50"/>
      <c r="CA7367" s="50"/>
      <c r="CB7367" s="50"/>
      <c r="CC7367" s="50"/>
      <c r="CD7367" s="50"/>
      <c r="CE7367" s="50"/>
      <c r="CF7367" s="50"/>
      <c r="CG7367" s="50"/>
      <c r="CH7367" s="50"/>
      <c r="CI7367" s="50"/>
      <c r="CJ7367" s="50"/>
      <c r="CK7367" s="50"/>
      <c r="CL7367" s="50"/>
      <c r="CM7367" s="50"/>
      <c r="CN7367" s="50"/>
      <c r="CO7367" s="50"/>
      <c r="CP7367" s="50"/>
      <c r="CQ7367" s="50"/>
      <c r="CR7367" s="50"/>
      <c r="CS7367" s="50"/>
      <c r="CT7367" s="50"/>
      <c r="CU7367" s="50"/>
      <c r="CV7367" s="50"/>
      <c r="CW7367" s="50"/>
      <c r="CX7367" s="50"/>
      <c r="CY7367" s="50"/>
      <c r="CZ7367" s="50"/>
      <c r="DA7367" s="50"/>
      <c r="DB7367" s="50"/>
      <c r="DC7367" s="50"/>
      <c r="DD7367" s="50"/>
      <c r="DE7367" s="50"/>
      <c r="DF7367" s="50"/>
      <c r="DG7367" s="50"/>
    </row>
    <row r="7368" spans="1:111" x14ac:dyDescent="0.2">
      <c r="A7368" s="185"/>
      <c r="B7368" s="186"/>
      <c r="C7368" s="186"/>
      <c r="D7368" s="54"/>
      <c r="E7368" s="310"/>
      <c r="F7368" s="192"/>
      <c r="G7368" s="192"/>
      <c r="H7368" s="50"/>
      <c r="I7368" s="50"/>
      <c r="J7368" s="50"/>
      <c r="K7368" s="50"/>
      <c r="L7368" s="50"/>
      <c r="M7368" s="50"/>
      <c r="N7368" s="50"/>
      <c r="O7368" s="50"/>
      <c r="P7368" s="50"/>
      <c r="Q7368" s="50"/>
      <c r="R7368" s="50"/>
      <c r="S7368" s="50"/>
      <c r="T7368" s="50"/>
      <c r="U7368" s="50"/>
      <c r="V7368" s="50"/>
      <c r="W7368" s="50"/>
      <c r="X7368" s="50"/>
      <c r="Y7368" s="50"/>
      <c r="Z7368" s="50"/>
      <c r="AA7368" s="50"/>
      <c r="AB7368" s="50"/>
      <c r="AC7368" s="50"/>
      <c r="AD7368" s="50"/>
      <c r="AE7368" s="50"/>
      <c r="AF7368" s="50"/>
      <c r="AG7368" s="50"/>
      <c r="AH7368" s="50"/>
      <c r="AI7368" s="50"/>
      <c r="AJ7368" s="50"/>
      <c r="AK7368" s="50"/>
      <c r="AL7368" s="50"/>
      <c r="AM7368" s="50"/>
      <c r="AN7368" s="50"/>
      <c r="AO7368" s="50"/>
      <c r="AP7368" s="50"/>
      <c r="AQ7368" s="50"/>
      <c r="AR7368" s="50"/>
      <c r="AS7368" s="50"/>
      <c r="AT7368" s="50"/>
      <c r="AU7368" s="50"/>
      <c r="AV7368" s="50"/>
      <c r="AW7368" s="50"/>
      <c r="AX7368" s="50"/>
      <c r="AY7368" s="50"/>
      <c r="AZ7368" s="50"/>
      <c r="BA7368" s="50"/>
      <c r="BB7368" s="50"/>
      <c r="BC7368" s="50"/>
      <c r="BD7368" s="50"/>
      <c r="BE7368" s="50"/>
      <c r="BF7368" s="50"/>
      <c r="BG7368" s="50"/>
      <c r="BH7368" s="50"/>
      <c r="BI7368" s="50"/>
      <c r="BJ7368" s="50"/>
      <c r="BK7368" s="50"/>
      <c r="BL7368" s="50"/>
      <c r="BM7368" s="50"/>
      <c r="BN7368" s="50"/>
      <c r="BO7368" s="50"/>
      <c r="BP7368" s="50"/>
      <c r="BQ7368" s="50"/>
      <c r="BR7368" s="50"/>
      <c r="BS7368" s="50"/>
      <c r="BT7368" s="50"/>
      <c r="BU7368" s="50"/>
      <c r="BV7368" s="50"/>
      <c r="BW7368" s="50"/>
      <c r="BX7368" s="50"/>
      <c r="BY7368" s="50"/>
      <c r="BZ7368" s="50"/>
      <c r="CA7368" s="50"/>
      <c r="CB7368" s="50"/>
      <c r="CC7368" s="50"/>
      <c r="CD7368" s="50"/>
      <c r="CE7368" s="50"/>
      <c r="CF7368" s="50"/>
      <c r="CG7368" s="50"/>
      <c r="CH7368" s="50"/>
      <c r="CI7368" s="50"/>
      <c r="CJ7368" s="50"/>
      <c r="CK7368" s="50"/>
      <c r="CL7368" s="50"/>
      <c r="CM7368" s="50"/>
      <c r="CN7368" s="50"/>
      <c r="CO7368" s="50"/>
      <c r="CP7368" s="50"/>
      <c r="CQ7368" s="50"/>
      <c r="CR7368" s="50"/>
      <c r="CS7368" s="50"/>
      <c r="CT7368" s="50"/>
      <c r="CU7368" s="50"/>
      <c r="CV7368" s="50"/>
      <c r="CW7368" s="50"/>
      <c r="CX7368" s="50"/>
      <c r="CY7368" s="50"/>
      <c r="CZ7368" s="50"/>
      <c r="DA7368" s="50"/>
      <c r="DB7368" s="50"/>
      <c r="DC7368" s="50"/>
      <c r="DD7368" s="50"/>
      <c r="DE7368" s="50"/>
      <c r="DF7368" s="50"/>
      <c r="DG7368" s="50"/>
    </row>
    <row r="7369" spans="1:111" x14ac:dyDescent="0.2">
      <c r="A7369" s="185"/>
      <c r="B7369" s="186"/>
      <c r="C7369" s="186"/>
      <c r="D7369" s="54"/>
      <c r="E7369" s="310"/>
      <c r="F7369" s="192"/>
      <c r="G7369" s="192"/>
      <c r="H7369" s="50"/>
      <c r="I7369" s="50"/>
      <c r="J7369" s="50"/>
      <c r="K7369" s="50"/>
      <c r="L7369" s="50"/>
      <c r="M7369" s="50"/>
      <c r="N7369" s="50"/>
      <c r="O7369" s="50"/>
      <c r="P7369" s="50"/>
      <c r="Q7369" s="50"/>
      <c r="R7369" s="50"/>
      <c r="S7369" s="50"/>
      <c r="T7369" s="50"/>
      <c r="U7369" s="50"/>
      <c r="V7369" s="50"/>
      <c r="W7369" s="50"/>
      <c r="X7369" s="50"/>
      <c r="Y7369" s="50"/>
      <c r="Z7369" s="50"/>
      <c r="AA7369" s="50"/>
      <c r="AB7369" s="50"/>
      <c r="AC7369" s="50"/>
      <c r="AD7369" s="50"/>
      <c r="AE7369" s="50"/>
      <c r="AF7369" s="50"/>
      <c r="AG7369" s="50"/>
      <c r="AH7369" s="50"/>
      <c r="AI7369" s="50"/>
      <c r="AJ7369" s="50"/>
      <c r="AK7369" s="50"/>
      <c r="AL7369" s="50"/>
      <c r="AM7369" s="50"/>
      <c r="AN7369" s="50"/>
      <c r="AO7369" s="50"/>
      <c r="AP7369" s="50"/>
      <c r="AQ7369" s="50"/>
      <c r="AR7369" s="50"/>
      <c r="AS7369" s="50"/>
      <c r="AT7369" s="50"/>
      <c r="AU7369" s="50"/>
      <c r="AV7369" s="50"/>
      <c r="AW7369" s="50"/>
      <c r="AX7369" s="50"/>
      <c r="AY7369" s="50"/>
      <c r="AZ7369" s="50"/>
      <c r="BA7369" s="50"/>
      <c r="BB7369" s="50"/>
      <c r="BC7369" s="50"/>
      <c r="BD7369" s="50"/>
      <c r="BE7369" s="50"/>
      <c r="BF7369" s="50"/>
      <c r="BG7369" s="50"/>
      <c r="BH7369" s="50"/>
      <c r="BI7369" s="50"/>
      <c r="BJ7369" s="50"/>
      <c r="BK7369" s="50"/>
      <c r="BL7369" s="50"/>
      <c r="BM7369" s="50"/>
      <c r="BN7369" s="50"/>
      <c r="BO7369" s="50"/>
      <c r="BP7369" s="50"/>
      <c r="BQ7369" s="50"/>
      <c r="BR7369" s="50"/>
      <c r="BS7369" s="50"/>
      <c r="BT7369" s="50"/>
      <c r="BU7369" s="50"/>
      <c r="BV7369" s="50"/>
      <c r="BW7369" s="50"/>
      <c r="BX7369" s="50"/>
      <c r="BY7369" s="50"/>
      <c r="BZ7369" s="50"/>
      <c r="CA7369" s="50"/>
      <c r="CB7369" s="50"/>
      <c r="CC7369" s="50"/>
      <c r="CD7369" s="50"/>
      <c r="CE7369" s="50"/>
      <c r="CF7369" s="50"/>
      <c r="CG7369" s="50"/>
      <c r="CH7369" s="50"/>
      <c r="CI7369" s="50"/>
      <c r="CJ7369" s="50"/>
      <c r="CK7369" s="50"/>
      <c r="CL7369" s="50"/>
      <c r="CM7369" s="50"/>
      <c r="CN7369" s="50"/>
      <c r="CO7369" s="50"/>
      <c r="CP7369" s="50"/>
      <c r="CQ7369" s="50"/>
      <c r="CR7369" s="50"/>
      <c r="CS7369" s="50"/>
      <c r="CT7369" s="50"/>
      <c r="CU7369" s="50"/>
      <c r="CV7369" s="50"/>
      <c r="CW7369" s="50"/>
      <c r="CX7369" s="50"/>
      <c r="CY7369" s="50"/>
      <c r="CZ7369" s="50"/>
      <c r="DA7369" s="50"/>
      <c r="DB7369" s="50"/>
      <c r="DC7369" s="50"/>
      <c r="DD7369" s="50"/>
      <c r="DE7369" s="50"/>
      <c r="DF7369" s="50"/>
      <c r="DG7369" s="50"/>
    </row>
    <row r="7370" spans="1:111" x14ac:dyDescent="0.2">
      <c r="A7370" s="185"/>
      <c r="B7370" s="186"/>
      <c r="C7370" s="186"/>
      <c r="D7370" s="54"/>
      <c r="E7370" s="310"/>
      <c r="F7370" s="192"/>
      <c r="G7370" s="192"/>
      <c r="H7370" s="50"/>
      <c r="I7370" s="50"/>
      <c r="J7370" s="50"/>
      <c r="K7370" s="50"/>
      <c r="L7370" s="50"/>
      <c r="M7370" s="50"/>
      <c r="N7370" s="50"/>
      <c r="O7370" s="50"/>
      <c r="P7370" s="50"/>
      <c r="Q7370" s="50"/>
      <c r="R7370" s="50"/>
      <c r="S7370" s="50"/>
      <c r="T7370" s="50"/>
      <c r="U7370" s="50"/>
      <c r="V7370" s="50"/>
      <c r="W7370" s="50"/>
      <c r="X7370" s="50"/>
      <c r="Y7370" s="50"/>
      <c r="Z7370" s="50"/>
      <c r="AA7370" s="50"/>
      <c r="AB7370" s="50"/>
      <c r="AC7370" s="50"/>
      <c r="AD7370" s="50"/>
      <c r="AE7370" s="50"/>
      <c r="AF7370" s="50"/>
      <c r="AG7370" s="50"/>
      <c r="AH7370" s="50"/>
      <c r="AI7370" s="50"/>
      <c r="AJ7370" s="50"/>
      <c r="AK7370" s="50"/>
      <c r="AL7370" s="50"/>
      <c r="AM7370" s="50"/>
      <c r="AN7370" s="50"/>
      <c r="AO7370" s="50"/>
      <c r="AP7370" s="50"/>
      <c r="AQ7370" s="50"/>
      <c r="AR7370" s="50"/>
      <c r="AS7370" s="50"/>
      <c r="AT7370" s="50"/>
      <c r="AU7370" s="50"/>
      <c r="AV7370" s="50"/>
      <c r="AW7370" s="50"/>
      <c r="AX7370" s="50"/>
      <c r="AY7370" s="50"/>
      <c r="AZ7370" s="50"/>
      <c r="BA7370" s="50"/>
      <c r="BB7370" s="50"/>
      <c r="BC7370" s="50"/>
      <c r="BD7370" s="50"/>
      <c r="BE7370" s="50"/>
      <c r="BF7370" s="50"/>
      <c r="BG7370" s="50"/>
      <c r="BH7370" s="50"/>
      <c r="BI7370" s="50"/>
      <c r="BJ7370" s="50"/>
      <c r="BK7370" s="50"/>
      <c r="BL7370" s="50"/>
      <c r="BM7370" s="50"/>
      <c r="BN7370" s="50"/>
      <c r="BO7370" s="50"/>
      <c r="BP7370" s="50"/>
      <c r="BQ7370" s="50"/>
      <c r="BR7370" s="50"/>
      <c r="BS7370" s="50"/>
      <c r="BT7370" s="50"/>
      <c r="BU7370" s="50"/>
      <c r="BV7370" s="50"/>
      <c r="BW7370" s="50"/>
      <c r="BX7370" s="50"/>
      <c r="BY7370" s="50"/>
      <c r="BZ7370" s="50"/>
      <c r="CA7370" s="50"/>
      <c r="CB7370" s="50"/>
      <c r="CC7370" s="50"/>
      <c r="CD7370" s="50"/>
      <c r="CE7370" s="50"/>
      <c r="CF7370" s="50"/>
      <c r="CG7370" s="50"/>
      <c r="CH7370" s="50"/>
      <c r="CI7370" s="50"/>
      <c r="CJ7370" s="50"/>
      <c r="CK7370" s="50"/>
      <c r="CL7370" s="50"/>
      <c r="CM7370" s="50"/>
      <c r="CN7370" s="50"/>
      <c r="CO7370" s="50"/>
      <c r="CP7370" s="50"/>
      <c r="CQ7370" s="50"/>
      <c r="CR7370" s="50"/>
      <c r="CS7370" s="50"/>
      <c r="CT7370" s="50"/>
      <c r="CU7370" s="50"/>
      <c r="CV7370" s="50"/>
      <c r="CW7370" s="50"/>
      <c r="CX7370" s="50"/>
      <c r="CY7370" s="50"/>
      <c r="CZ7370" s="50"/>
      <c r="DA7370" s="50"/>
      <c r="DB7370" s="50"/>
      <c r="DC7370" s="50"/>
      <c r="DD7370" s="50"/>
      <c r="DE7370" s="50"/>
      <c r="DF7370" s="50"/>
      <c r="DG7370" s="50"/>
    </row>
    <row r="7371" spans="1:111" x14ac:dyDescent="0.2">
      <c r="A7371" s="185"/>
      <c r="B7371" s="186"/>
      <c r="C7371" s="186"/>
      <c r="D7371" s="54"/>
      <c r="E7371" s="310"/>
      <c r="F7371" s="192"/>
      <c r="G7371" s="192"/>
      <c r="H7371" s="50"/>
      <c r="I7371" s="50"/>
      <c r="J7371" s="50"/>
      <c r="K7371" s="50"/>
      <c r="L7371" s="50"/>
      <c r="M7371" s="50"/>
      <c r="N7371" s="50"/>
      <c r="O7371" s="50"/>
      <c r="P7371" s="50"/>
      <c r="Q7371" s="50"/>
      <c r="R7371" s="50"/>
      <c r="S7371" s="50"/>
      <c r="T7371" s="50"/>
      <c r="U7371" s="50"/>
      <c r="V7371" s="50"/>
      <c r="W7371" s="50"/>
      <c r="X7371" s="50"/>
      <c r="Y7371" s="50"/>
      <c r="Z7371" s="50"/>
      <c r="AA7371" s="50"/>
      <c r="AB7371" s="50"/>
      <c r="AC7371" s="50"/>
      <c r="AD7371" s="50"/>
      <c r="AE7371" s="50"/>
      <c r="AF7371" s="50"/>
      <c r="AG7371" s="50"/>
      <c r="AH7371" s="50"/>
      <c r="AI7371" s="50"/>
      <c r="AJ7371" s="50"/>
      <c r="AK7371" s="50"/>
      <c r="AL7371" s="50"/>
      <c r="AM7371" s="50"/>
      <c r="AN7371" s="50"/>
      <c r="AO7371" s="50"/>
      <c r="AP7371" s="50"/>
      <c r="AQ7371" s="50"/>
      <c r="AR7371" s="50"/>
      <c r="AS7371" s="50"/>
      <c r="AT7371" s="50"/>
      <c r="AU7371" s="50"/>
      <c r="AV7371" s="50"/>
      <c r="AW7371" s="50"/>
      <c r="AX7371" s="50"/>
      <c r="AY7371" s="50"/>
      <c r="AZ7371" s="50"/>
      <c r="BA7371" s="50"/>
      <c r="BB7371" s="50"/>
      <c r="BC7371" s="50"/>
      <c r="BD7371" s="50"/>
      <c r="BE7371" s="50"/>
      <c r="BF7371" s="50"/>
      <c r="BG7371" s="50"/>
      <c r="BH7371" s="50"/>
      <c r="BI7371" s="50"/>
      <c r="BJ7371" s="50"/>
      <c r="BK7371" s="50"/>
      <c r="BL7371" s="50"/>
      <c r="BM7371" s="50"/>
      <c r="BN7371" s="50"/>
      <c r="BO7371" s="50"/>
      <c r="BP7371" s="50"/>
      <c r="BQ7371" s="50"/>
      <c r="BR7371" s="50"/>
      <c r="BS7371" s="50"/>
      <c r="BT7371" s="50"/>
      <c r="BU7371" s="50"/>
      <c r="BV7371" s="50"/>
      <c r="BW7371" s="50"/>
      <c r="BX7371" s="50"/>
      <c r="BY7371" s="50"/>
      <c r="BZ7371" s="50"/>
      <c r="CA7371" s="50"/>
      <c r="CB7371" s="50"/>
      <c r="CC7371" s="50"/>
      <c r="CD7371" s="50"/>
      <c r="CE7371" s="50"/>
      <c r="CF7371" s="50"/>
      <c r="CG7371" s="50"/>
      <c r="CH7371" s="50"/>
      <c r="CI7371" s="50"/>
      <c r="CJ7371" s="50"/>
      <c r="CK7371" s="50"/>
      <c r="CL7371" s="50"/>
      <c r="CM7371" s="50"/>
      <c r="CN7371" s="50"/>
      <c r="CO7371" s="50"/>
      <c r="CP7371" s="50"/>
      <c r="CQ7371" s="50"/>
      <c r="CR7371" s="50"/>
      <c r="CS7371" s="50"/>
      <c r="CT7371" s="50"/>
      <c r="CU7371" s="50"/>
      <c r="CV7371" s="50"/>
      <c r="CW7371" s="50"/>
      <c r="CX7371" s="50"/>
      <c r="CY7371" s="50"/>
      <c r="CZ7371" s="50"/>
      <c r="DA7371" s="50"/>
      <c r="DB7371" s="50"/>
      <c r="DC7371" s="50"/>
      <c r="DD7371" s="50"/>
      <c r="DE7371" s="50"/>
      <c r="DF7371" s="50"/>
      <c r="DG7371" s="50"/>
    </row>
    <row r="7372" spans="1:111" x14ac:dyDescent="0.2">
      <c r="A7372" s="185"/>
      <c r="B7372" s="186"/>
      <c r="C7372" s="186"/>
      <c r="D7372" s="54"/>
      <c r="E7372" s="310"/>
      <c r="F7372" s="192"/>
      <c r="G7372" s="192"/>
      <c r="H7372" s="50"/>
      <c r="I7372" s="50"/>
      <c r="J7372" s="50"/>
      <c r="K7372" s="50"/>
      <c r="L7372" s="50"/>
      <c r="M7372" s="50"/>
      <c r="N7372" s="50"/>
      <c r="O7372" s="50"/>
      <c r="P7372" s="50"/>
      <c r="Q7372" s="50"/>
      <c r="R7372" s="50"/>
      <c r="S7372" s="50"/>
      <c r="T7372" s="50"/>
      <c r="U7372" s="50"/>
      <c r="V7372" s="50"/>
      <c r="W7372" s="50"/>
      <c r="X7372" s="50"/>
      <c r="Y7372" s="50"/>
      <c r="Z7372" s="50"/>
      <c r="AA7372" s="50"/>
      <c r="AB7372" s="50"/>
      <c r="AC7372" s="50"/>
      <c r="AD7372" s="50"/>
      <c r="AE7372" s="50"/>
      <c r="AF7372" s="50"/>
      <c r="AG7372" s="50"/>
      <c r="AH7372" s="50"/>
      <c r="AI7372" s="50"/>
      <c r="AJ7372" s="50"/>
      <c r="AK7372" s="50"/>
      <c r="AL7372" s="50"/>
      <c r="AM7372" s="50"/>
      <c r="AN7372" s="50"/>
      <c r="AO7372" s="50"/>
      <c r="AP7372" s="50"/>
      <c r="AQ7372" s="50"/>
      <c r="AR7372" s="50"/>
      <c r="AS7372" s="50"/>
      <c r="AT7372" s="50"/>
      <c r="AU7372" s="50"/>
      <c r="AV7372" s="50"/>
      <c r="AW7372" s="50"/>
      <c r="AX7372" s="50"/>
      <c r="AY7372" s="50"/>
      <c r="AZ7372" s="50"/>
      <c r="BA7372" s="50"/>
      <c r="BB7372" s="50"/>
      <c r="BC7372" s="50"/>
      <c r="BD7372" s="50"/>
      <c r="BE7372" s="50"/>
      <c r="BF7372" s="50"/>
      <c r="BG7372" s="50"/>
      <c r="BH7372" s="50"/>
      <c r="BI7372" s="50"/>
      <c r="BJ7372" s="50"/>
      <c r="BK7372" s="50"/>
      <c r="BL7372" s="50"/>
      <c r="BM7372" s="50"/>
      <c r="BN7372" s="50"/>
      <c r="BO7372" s="50"/>
      <c r="BP7372" s="50"/>
      <c r="BQ7372" s="50"/>
      <c r="BR7372" s="50"/>
      <c r="BS7372" s="50"/>
      <c r="BT7372" s="50"/>
      <c r="BU7372" s="50"/>
      <c r="BV7372" s="50"/>
      <c r="BW7372" s="50"/>
      <c r="BX7372" s="50"/>
      <c r="BY7372" s="50"/>
      <c r="BZ7372" s="50"/>
      <c r="CA7372" s="50"/>
      <c r="CB7372" s="50"/>
      <c r="CC7372" s="50"/>
      <c r="CD7372" s="50"/>
      <c r="CE7372" s="50"/>
      <c r="CF7372" s="50"/>
      <c r="CG7372" s="50"/>
      <c r="CH7372" s="50"/>
      <c r="CI7372" s="50"/>
      <c r="CJ7372" s="50"/>
      <c r="CK7372" s="50"/>
      <c r="CL7372" s="50"/>
      <c r="CM7372" s="50"/>
      <c r="CN7372" s="50"/>
      <c r="CO7372" s="50"/>
      <c r="CP7372" s="50"/>
      <c r="CQ7372" s="50"/>
      <c r="CR7372" s="50"/>
      <c r="CS7372" s="50"/>
      <c r="CT7372" s="50"/>
      <c r="CU7372" s="50"/>
      <c r="CV7372" s="50"/>
      <c r="CW7372" s="50"/>
      <c r="CX7372" s="50"/>
      <c r="CY7372" s="50"/>
      <c r="CZ7372" s="50"/>
      <c r="DA7372" s="50"/>
      <c r="DB7372" s="50"/>
      <c r="DC7372" s="50"/>
      <c r="DD7372" s="50"/>
      <c r="DE7372" s="50"/>
      <c r="DF7372" s="50"/>
      <c r="DG7372" s="50"/>
    </row>
    <row r="7373" spans="1:111" x14ac:dyDescent="0.2">
      <c r="A7373" s="185"/>
      <c r="B7373" s="186"/>
      <c r="C7373" s="186"/>
      <c r="D7373" s="54"/>
      <c r="E7373" s="310"/>
      <c r="F7373" s="192"/>
      <c r="G7373" s="192"/>
      <c r="H7373" s="50"/>
      <c r="I7373" s="50"/>
      <c r="J7373" s="50"/>
      <c r="K7373" s="50"/>
      <c r="L7373" s="50"/>
      <c r="M7373" s="50"/>
      <c r="N7373" s="50"/>
      <c r="O7373" s="50"/>
      <c r="P7373" s="50"/>
      <c r="Q7373" s="50"/>
      <c r="R7373" s="50"/>
      <c r="S7373" s="50"/>
      <c r="T7373" s="50"/>
      <c r="U7373" s="50"/>
      <c r="V7373" s="50"/>
      <c r="W7373" s="50"/>
      <c r="X7373" s="50"/>
      <c r="Y7373" s="50"/>
      <c r="Z7373" s="50"/>
      <c r="AA7373" s="50"/>
      <c r="AB7373" s="50"/>
      <c r="AC7373" s="50"/>
      <c r="AD7373" s="50"/>
      <c r="AE7373" s="50"/>
      <c r="AF7373" s="50"/>
      <c r="AG7373" s="50"/>
      <c r="AH7373" s="50"/>
      <c r="AI7373" s="50"/>
      <c r="AJ7373" s="50"/>
      <c r="AK7373" s="50"/>
      <c r="AL7373" s="50"/>
      <c r="AM7373" s="50"/>
      <c r="AN7373" s="50"/>
      <c r="AO7373" s="50"/>
      <c r="AP7373" s="50"/>
      <c r="AQ7373" s="50"/>
      <c r="AR7373" s="50"/>
      <c r="AS7373" s="50"/>
      <c r="AT7373" s="50"/>
      <c r="AU7373" s="50"/>
      <c r="AV7373" s="50"/>
      <c r="AW7373" s="50"/>
      <c r="AX7373" s="50"/>
      <c r="AY7373" s="50"/>
      <c r="AZ7373" s="50"/>
      <c r="BA7373" s="50"/>
      <c r="BB7373" s="50"/>
      <c r="BC7373" s="50"/>
      <c r="BD7373" s="50"/>
      <c r="BE7373" s="50"/>
      <c r="BF7373" s="50"/>
      <c r="BG7373" s="50"/>
      <c r="BH7373" s="50"/>
      <c r="BI7373" s="50"/>
      <c r="BJ7373" s="50"/>
      <c r="BK7373" s="50"/>
      <c r="BL7373" s="50"/>
      <c r="BM7373" s="50"/>
      <c r="BN7373" s="50"/>
      <c r="BO7373" s="50"/>
      <c r="BP7373" s="50"/>
      <c r="BQ7373" s="50"/>
      <c r="BR7373" s="50"/>
      <c r="BS7373" s="50"/>
      <c r="BT7373" s="50"/>
      <c r="BU7373" s="50"/>
      <c r="BV7373" s="50"/>
      <c r="BW7373" s="50"/>
      <c r="BX7373" s="50"/>
      <c r="BY7373" s="50"/>
      <c r="BZ7373" s="50"/>
      <c r="CA7373" s="50"/>
      <c r="CB7373" s="50"/>
      <c r="CC7373" s="50"/>
      <c r="CD7373" s="50"/>
      <c r="CE7373" s="50"/>
      <c r="CF7373" s="50"/>
      <c r="CG7373" s="50"/>
      <c r="CH7373" s="50"/>
      <c r="CI7373" s="50"/>
      <c r="CJ7373" s="50"/>
      <c r="CK7373" s="50"/>
      <c r="CL7373" s="50"/>
      <c r="CM7373" s="50"/>
      <c r="CN7373" s="50"/>
      <c r="CO7373" s="50"/>
      <c r="CP7373" s="50"/>
      <c r="CQ7373" s="50"/>
      <c r="CR7373" s="50"/>
      <c r="CS7373" s="50"/>
      <c r="CT7373" s="50"/>
      <c r="CU7373" s="50"/>
      <c r="CV7373" s="50"/>
      <c r="CW7373" s="50"/>
      <c r="CX7373" s="50"/>
      <c r="CY7373" s="50"/>
      <c r="CZ7373" s="50"/>
      <c r="DA7373" s="50"/>
      <c r="DB7373" s="50"/>
      <c r="DC7373" s="50"/>
      <c r="DD7373" s="50"/>
      <c r="DE7373" s="50"/>
      <c r="DF7373" s="50"/>
      <c r="DG7373" s="50"/>
    </row>
    <row r="7374" spans="1:111" x14ac:dyDescent="0.2">
      <c r="A7374" s="185"/>
      <c r="B7374" s="186"/>
      <c r="C7374" s="186"/>
      <c r="D7374" s="54"/>
      <c r="E7374" s="310"/>
      <c r="F7374" s="192"/>
      <c r="G7374" s="192"/>
      <c r="H7374" s="50"/>
      <c r="I7374" s="50"/>
      <c r="J7374" s="50"/>
      <c r="K7374" s="50"/>
      <c r="L7374" s="50"/>
      <c r="M7374" s="50"/>
      <c r="N7374" s="50"/>
      <c r="O7374" s="50"/>
      <c r="P7374" s="50"/>
      <c r="Q7374" s="50"/>
      <c r="R7374" s="50"/>
      <c r="S7374" s="50"/>
      <c r="T7374" s="50"/>
      <c r="U7374" s="50"/>
      <c r="V7374" s="50"/>
      <c r="W7374" s="50"/>
      <c r="X7374" s="50"/>
      <c r="Y7374" s="50"/>
      <c r="Z7374" s="50"/>
      <c r="AA7374" s="50"/>
      <c r="AB7374" s="50"/>
      <c r="AC7374" s="50"/>
      <c r="AD7374" s="50"/>
      <c r="AE7374" s="50"/>
      <c r="AF7374" s="50"/>
      <c r="AG7374" s="50"/>
      <c r="AH7374" s="50"/>
      <c r="AI7374" s="50"/>
      <c r="AJ7374" s="50"/>
      <c r="AK7374" s="50"/>
      <c r="AL7374" s="50"/>
      <c r="AM7374" s="50"/>
      <c r="AN7374" s="50"/>
      <c r="AO7374" s="50"/>
      <c r="AP7374" s="50"/>
      <c r="AQ7374" s="50"/>
      <c r="AR7374" s="50"/>
      <c r="AS7374" s="50"/>
      <c r="AT7374" s="50"/>
      <c r="AU7374" s="50"/>
      <c r="AV7374" s="50"/>
      <c r="AW7374" s="50"/>
      <c r="AX7374" s="50"/>
      <c r="AY7374" s="50"/>
      <c r="AZ7374" s="50"/>
      <c r="BA7374" s="50"/>
      <c r="BB7374" s="50"/>
      <c r="BC7374" s="50"/>
      <c r="BD7374" s="50"/>
      <c r="BE7374" s="50"/>
      <c r="BF7374" s="50"/>
      <c r="BG7374" s="50"/>
      <c r="BH7374" s="50"/>
      <c r="BI7374" s="50"/>
      <c r="BJ7374" s="50"/>
      <c r="BK7374" s="50"/>
      <c r="BL7374" s="50"/>
      <c r="BM7374" s="50"/>
      <c r="BN7374" s="50"/>
      <c r="BO7374" s="50"/>
      <c r="BP7374" s="50"/>
      <c r="BQ7374" s="50"/>
      <c r="BR7374" s="50"/>
      <c r="BS7374" s="50"/>
      <c r="BT7374" s="50"/>
      <c r="BU7374" s="50"/>
      <c r="BV7374" s="50"/>
      <c r="BW7374" s="50"/>
      <c r="BX7374" s="50"/>
      <c r="BY7374" s="50"/>
      <c r="BZ7374" s="50"/>
      <c r="CA7374" s="50"/>
      <c r="CB7374" s="50"/>
      <c r="CC7374" s="50"/>
      <c r="CD7374" s="50"/>
      <c r="CE7374" s="50"/>
      <c r="CF7374" s="50"/>
      <c r="CG7374" s="50"/>
      <c r="CH7374" s="50"/>
      <c r="CI7374" s="50"/>
      <c r="CJ7374" s="50"/>
      <c r="CK7374" s="50"/>
      <c r="CL7374" s="50"/>
      <c r="CM7374" s="50"/>
      <c r="CN7374" s="50"/>
      <c r="CO7374" s="50"/>
      <c r="CP7374" s="50"/>
      <c r="CQ7374" s="50"/>
      <c r="CR7374" s="50"/>
      <c r="CS7374" s="50"/>
      <c r="CT7374" s="50"/>
      <c r="CU7374" s="50"/>
      <c r="CV7374" s="50"/>
      <c r="CW7374" s="50"/>
      <c r="CX7374" s="50"/>
      <c r="CY7374" s="50"/>
      <c r="CZ7374" s="50"/>
      <c r="DA7374" s="50"/>
      <c r="DB7374" s="50"/>
      <c r="DC7374" s="50"/>
      <c r="DD7374" s="50"/>
      <c r="DE7374" s="50"/>
      <c r="DF7374" s="50"/>
      <c r="DG7374" s="50"/>
    </row>
    <row r="7375" spans="1:111" x14ac:dyDescent="0.2">
      <c r="A7375" s="185"/>
      <c r="B7375" s="186"/>
      <c r="C7375" s="186"/>
      <c r="D7375" s="54"/>
      <c r="E7375" s="310"/>
      <c r="F7375" s="192"/>
      <c r="G7375" s="192"/>
      <c r="H7375" s="50"/>
      <c r="I7375" s="50"/>
      <c r="J7375" s="50"/>
      <c r="K7375" s="50"/>
      <c r="L7375" s="50"/>
      <c r="M7375" s="50"/>
      <c r="N7375" s="50"/>
      <c r="O7375" s="50"/>
      <c r="P7375" s="50"/>
      <c r="Q7375" s="50"/>
      <c r="R7375" s="50"/>
      <c r="S7375" s="50"/>
      <c r="T7375" s="50"/>
      <c r="U7375" s="50"/>
      <c r="V7375" s="50"/>
      <c r="W7375" s="50"/>
      <c r="X7375" s="50"/>
      <c r="Y7375" s="50"/>
      <c r="Z7375" s="50"/>
      <c r="AA7375" s="50"/>
      <c r="AB7375" s="50"/>
      <c r="AC7375" s="50"/>
      <c r="AD7375" s="50"/>
      <c r="AE7375" s="50"/>
      <c r="AF7375" s="50"/>
      <c r="AG7375" s="50"/>
      <c r="AH7375" s="50"/>
      <c r="AI7375" s="50"/>
      <c r="AJ7375" s="50"/>
      <c r="AK7375" s="50"/>
      <c r="AL7375" s="50"/>
      <c r="AM7375" s="50"/>
      <c r="AN7375" s="50"/>
      <c r="AO7375" s="50"/>
      <c r="AP7375" s="50"/>
      <c r="AQ7375" s="50"/>
      <c r="AR7375" s="50"/>
      <c r="AS7375" s="50"/>
      <c r="AT7375" s="50"/>
      <c r="AU7375" s="50"/>
      <c r="AV7375" s="50"/>
      <c r="AW7375" s="50"/>
      <c r="AX7375" s="50"/>
      <c r="AY7375" s="50"/>
      <c r="AZ7375" s="50"/>
      <c r="BA7375" s="50"/>
      <c r="BB7375" s="50"/>
      <c r="BC7375" s="50"/>
      <c r="BD7375" s="50"/>
      <c r="BE7375" s="50"/>
      <c r="BF7375" s="50"/>
      <c r="BG7375" s="50"/>
      <c r="BH7375" s="50"/>
      <c r="BI7375" s="50"/>
      <c r="BJ7375" s="50"/>
      <c r="BK7375" s="50"/>
      <c r="BL7375" s="50"/>
      <c r="BM7375" s="50"/>
      <c r="BN7375" s="50"/>
      <c r="BO7375" s="50"/>
      <c r="BP7375" s="50"/>
      <c r="BQ7375" s="50"/>
      <c r="BR7375" s="50"/>
      <c r="BS7375" s="50"/>
      <c r="BT7375" s="50"/>
      <c r="BU7375" s="50"/>
      <c r="BV7375" s="50"/>
      <c r="BW7375" s="50"/>
      <c r="BX7375" s="50"/>
      <c r="BY7375" s="50"/>
      <c r="BZ7375" s="50"/>
      <c r="CA7375" s="50"/>
      <c r="CB7375" s="50"/>
      <c r="CC7375" s="50"/>
      <c r="CD7375" s="50"/>
      <c r="CE7375" s="50"/>
      <c r="CF7375" s="50"/>
      <c r="CG7375" s="50"/>
      <c r="CH7375" s="50"/>
      <c r="CI7375" s="50"/>
      <c r="CJ7375" s="50"/>
      <c r="CK7375" s="50"/>
      <c r="CL7375" s="50"/>
      <c r="CM7375" s="50"/>
      <c r="CN7375" s="50"/>
      <c r="CO7375" s="50"/>
      <c r="CP7375" s="50"/>
      <c r="CQ7375" s="50"/>
      <c r="CR7375" s="50"/>
      <c r="CS7375" s="50"/>
      <c r="CT7375" s="50"/>
      <c r="CU7375" s="50"/>
      <c r="CV7375" s="50"/>
      <c r="CW7375" s="50"/>
      <c r="CX7375" s="50"/>
      <c r="CY7375" s="50"/>
      <c r="CZ7375" s="50"/>
      <c r="DA7375" s="50"/>
      <c r="DB7375" s="50"/>
      <c r="DC7375" s="50"/>
      <c r="DD7375" s="50"/>
      <c r="DE7375" s="50"/>
      <c r="DF7375" s="50"/>
      <c r="DG7375" s="50"/>
    </row>
    <row r="7376" spans="1:111" x14ac:dyDescent="0.2">
      <c r="A7376" s="185"/>
      <c r="B7376" s="186"/>
      <c r="C7376" s="186"/>
      <c r="D7376" s="54"/>
      <c r="E7376" s="310"/>
      <c r="F7376" s="192"/>
      <c r="G7376" s="192"/>
      <c r="H7376" s="50"/>
      <c r="I7376" s="50"/>
      <c r="J7376" s="50"/>
      <c r="K7376" s="50"/>
      <c r="L7376" s="50"/>
      <c r="M7376" s="50"/>
      <c r="N7376" s="50"/>
      <c r="O7376" s="50"/>
      <c r="P7376" s="50"/>
      <c r="Q7376" s="50"/>
      <c r="R7376" s="50"/>
      <c r="S7376" s="50"/>
      <c r="T7376" s="50"/>
      <c r="U7376" s="50"/>
      <c r="V7376" s="50"/>
      <c r="W7376" s="50"/>
      <c r="X7376" s="50"/>
      <c r="Y7376" s="50"/>
      <c r="Z7376" s="50"/>
      <c r="AA7376" s="50"/>
      <c r="AB7376" s="50"/>
      <c r="AC7376" s="50"/>
      <c r="AD7376" s="50"/>
      <c r="AE7376" s="50"/>
      <c r="AF7376" s="50"/>
      <c r="AG7376" s="50"/>
      <c r="AH7376" s="50"/>
      <c r="AI7376" s="50"/>
      <c r="AJ7376" s="50"/>
      <c r="AK7376" s="50"/>
      <c r="AL7376" s="50"/>
      <c r="AM7376" s="50"/>
      <c r="AN7376" s="50"/>
      <c r="AO7376" s="50"/>
      <c r="AP7376" s="50"/>
      <c r="AQ7376" s="50"/>
      <c r="AR7376" s="50"/>
      <c r="AS7376" s="50"/>
      <c r="AT7376" s="50"/>
      <c r="AU7376" s="50"/>
      <c r="AV7376" s="50"/>
      <c r="AW7376" s="50"/>
      <c r="AX7376" s="50"/>
      <c r="AY7376" s="50"/>
      <c r="AZ7376" s="50"/>
      <c r="BA7376" s="50"/>
      <c r="BB7376" s="50"/>
      <c r="BC7376" s="50"/>
      <c r="BD7376" s="50"/>
      <c r="BE7376" s="50"/>
      <c r="BF7376" s="50"/>
      <c r="BG7376" s="50"/>
      <c r="BH7376" s="50"/>
      <c r="BI7376" s="50"/>
      <c r="BJ7376" s="50"/>
      <c r="BK7376" s="50"/>
      <c r="BL7376" s="50"/>
      <c r="BM7376" s="50"/>
      <c r="BN7376" s="50"/>
      <c r="BO7376" s="50"/>
      <c r="BP7376" s="50"/>
      <c r="BQ7376" s="50"/>
      <c r="BR7376" s="50"/>
      <c r="BS7376" s="50"/>
      <c r="BT7376" s="50"/>
      <c r="BU7376" s="50"/>
      <c r="BV7376" s="50"/>
      <c r="BW7376" s="50"/>
      <c r="BX7376" s="50"/>
      <c r="BY7376" s="50"/>
      <c r="BZ7376" s="50"/>
      <c r="CA7376" s="50"/>
      <c r="CB7376" s="50"/>
      <c r="CC7376" s="50"/>
      <c r="CD7376" s="50"/>
      <c r="CE7376" s="50"/>
      <c r="CF7376" s="50"/>
      <c r="CG7376" s="50"/>
      <c r="CH7376" s="50"/>
      <c r="CI7376" s="50"/>
      <c r="CJ7376" s="50"/>
      <c r="CK7376" s="50"/>
      <c r="CL7376" s="50"/>
      <c r="CM7376" s="50"/>
      <c r="CN7376" s="50"/>
      <c r="CO7376" s="50"/>
      <c r="CP7376" s="50"/>
      <c r="CQ7376" s="50"/>
      <c r="CR7376" s="50"/>
      <c r="CS7376" s="50"/>
      <c r="CT7376" s="50"/>
      <c r="CU7376" s="50"/>
      <c r="CV7376" s="50"/>
      <c r="CW7376" s="50"/>
      <c r="CX7376" s="50"/>
      <c r="CY7376" s="50"/>
      <c r="CZ7376" s="50"/>
      <c r="DA7376" s="50"/>
      <c r="DB7376" s="50"/>
      <c r="DC7376" s="50"/>
      <c r="DD7376" s="50"/>
      <c r="DE7376" s="50"/>
      <c r="DF7376" s="50"/>
      <c r="DG7376" s="50"/>
    </row>
    <row r="7377" spans="1:111" x14ac:dyDescent="0.2">
      <c r="A7377" s="185"/>
      <c r="B7377" s="186"/>
      <c r="C7377" s="186"/>
      <c r="D7377" s="54"/>
      <c r="E7377" s="310"/>
      <c r="F7377" s="192"/>
      <c r="G7377" s="192"/>
      <c r="H7377" s="50"/>
      <c r="I7377" s="50"/>
      <c r="J7377" s="50"/>
      <c r="K7377" s="50"/>
      <c r="L7377" s="50"/>
      <c r="M7377" s="50"/>
      <c r="N7377" s="50"/>
      <c r="O7377" s="50"/>
      <c r="P7377" s="50"/>
      <c r="Q7377" s="50"/>
      <c r="R7377" s="50"/>
      <c r="S7377" s="50"/>
      <c r="T7377" s="50"/>
      <c r="U7377" s="50"/>
      <c r="V7377" s="50"/>
      <c r="W7377" s="50"/>
      <c r="X7377" s="50"/>
      <c r="Y7377" s="50"/>
      <c r="Z7377" s="50"/>
      <c r="AA7377" s="50"/>
      <c r="AB7377" s="50"/>
      <c r="AC7377" s="50"/>
      <c r="AD7377" s="50"/>
      <c r="AE7377" s="50"/>
      <c r="AF7377" s="50"/>
      <c r="AG7377" s="50"/>
      <c r="AH7377" s="50"/>
      <c r="AI7377" s="50"/>
      <c r="AJ7377" s="50"/>
      <c r="AK7377" s="50"/>
      <c r="AL7377" s="50"/>
      <c r="AM7377" s="50"/>
      <c r="AN7377" s="50"/>
      <c r="AO7377" s="50"/>
      <c r="AP7377" s="50"/>
      <c r="AQ7377" s="50"/>
      <c r="AR7377" s="50"/>
      <c r="AS7377" s="50"/>
      <c r="AT7377" s="50"/>
      <c r="AU7377" s="50"/>
      <c r="AV7377" s="50"/>
      <c r="AW7377" s="50"/>
      <c r="AX7377" s="50"/>
      <c r="AY7377" s="50"/>
      <c r="AZ7377" s="50"/>
      <c r="BA7377" s="50"/>
      <c r="BB7377" s="50"/>
      <c r="BC7377" s="50"/>
      <c r="BD7377" s="50"/>
      <c r="BE7377" s="50"/>
      <c r="BF7377" s="50"/>
      <c r="BG7377" s="50"/>
      <c r="BH7377" s="50"/>
      <c r="BI7377" s="50"/>
      <c r="BJ7377" s="50"/>
      <c r="BK7377" s="50"/>
      <c r="BL7377" s="50"/>
      <c r="BM7377" s="50"/>
      <c r="BN7377" s="50"/>
      <c r="BO7377" s="50"/>
      <c r="BP7377" s="50"/>
      <c r="BQ7377" s="50"/>
      <c r="BR7377" s="50"/>
      <c r="BS7377" s="50"/>
      <c r="BT7377" s="50"/>
      <c r="BU7377" s="50"/>
      <c r="BV7377" s="50"/>
      <c r="BW7377" s="50"/>
      <c r="BX7377" s="50"/>
      <c r="BY7377" s="50"/>
      <c r="BZ7377" s="50"/>
      <c r="CA7377" s="50"/>
      <c r="CB7377" s="50"/>
      <c r="CC7377" s="50"/>
      <c r="CD7377" s="50"/>
      <c r="CE7377" s="50"/>
      <c r="CF7377" s="50"/>
      <c r="CG7377" s="50"/>
      <c r="CH7377" s="50"/>
      <c r="CI7377" s="50"/>
      <c r="CJ7377" s="50"/>
      <c r="CK7377" s="50"/>
      <c r="CL7377" s="50"/>
      <c r="CM7377" s="50"/>
      <c r="CN7377" s="50"/>
      <c r="CO7377" s="50"/>
      <c r="CP7377" s="50"/>
      <c r="CQ7377" s="50"/>
      <c r="CR7377" s="50"/>
      <c r="CS7377" s="50"/>
      <c r="CT7377" s="50"/>
      <c r="CU7377" s="50"/>
      <c r="CV7377" s="50"/>
      <c r="CW7377" s="50"/>
      <c r="CX7377" s="50"/>
      <c r="CY7377" s="50"/>
      <c r="CZ7377" s="50"/>
      <c r="DA7377" s="50"/>
      <c r="DB7377" s="50"/>
      <c r="DC7377" s="50"/>
      <c r="DD7377" s="50"/>
      <c r="DE7377" s="50"/>
      <c r="DF7377" s="50"/>
      <c r="DG7377" s="50"/>
    </row>
    <row r="7378" spans="1:111" x14ac:dyDescent="0.2">
      <c r="A7378" s="185"/>
      <c r="B7378" s="186"/>
      <c r="C7378" s="186"/>
      <c r="D7378" s="54"/>
      <c r="E7378" s="310"/>
      <c r="F7378" s="192"/>
      <c r="G7378" s="192"/>
      <c r="H7378" s="50"/>
      <c r="I7378" s="50"/>
      <c r="J7378" s="50"/>
      <c r="K7378" s="50"/>
      <c r="L7378" s="50"/>
      <c r="M7378" s="50"/>
      <c r="N7378" s="50"/>
      <c r="O7378" s="50"/>
      <c r="P7378" s="50"/>
      <c r="Q7378" s="50"/>
      <c r="R7378" s="50"/>
      <c r="S7378" s="50"/>
      <c r="T7378" s="50"/>
      <c r="U7378" s="50"/>
      <c r="V7378" s="50"/>
      <c r="W7378" s="50"/>
      <c r="X7378" s="50"/>
      <c r="Y7378" s="50"/>
      <c r="Z7378" s="50"/>
      <c r="AA7378" s="50"/>
      <c r="AB7378" s="50"/>
      <c r="AC7378" s="50"/>
      <c r="AD7378" s="50"/>
      <c r="AE7378" s="50"/>
      <c r="AF7378" s="50"/>
      <c r="AG7378" s="50"/>
      <c r="AH7378" s="50"/>
      <c r="AI7378" s="50"/>
      <c r="AJ7378" s="50"/>
      <c r="AK7378" s="50"/>
      <c r="AL7378" s="50"/>
      <c r="AM7378" s="50"/>
      <c r="AN7378" s="50"/>
      <c r="AO7378" s="50"/>
      <c r="AP7378" s="50"/>
      <c r="AQ7378" s="50"/>
      <c r="AR7378" s="50"/>
      <c r="AS7378" s="50"/>
      <c r="AT7378" s="50"/>
      <c r="AU7378" s="50"/>
      <c r="AV7378" s="50"/>
      <c r="AW7378" s="50"/>
      <c r="AX7378" s="50"/>
      <c r="AY7378" s="50"/>
      <c r="AZ7378" s="50"/>
      <c r="BA7378" s="50"/>
      <c r="BB7378" s="50"/>
      <c r="BC7378" s="50"/>
      <c r="BD7378" s="50"/>
      <c r="BE7378" s="50"/>
      <c r="BF7378" s="50"/>
      <c r="BG7378" s="50"/>
      <c r="BH7378" s="50"/>
      <c r="BI7378" s="50"/>
      <c r="BJ7378" s="50"/>
      <c r="BK7378" s="50"/>
      <c r="BL7378" s="50"/>
      <c r="BM7378" s="50"/>
      <c r="BN7378" s="50"/>
      <c r="BO7378" s="50"/>
      <c r="BP7378" s="50"/>
      <c r="BQ7378" s="50"/>
      <c r="BR7378" s="50"/>
      <c r="BS7378" s="50"/>
      <c r="BT7378" s="50"/>
      <c r="BU7378" s="50"/>
      <c r="BV7378" s="50"/>
      <c r="BW7378" s="50"/>
      <c r="BX7378" s="50"/>
      <c r="BY7378" s="50"/>
      <c r="BZ7378" s="50"/>
      <c r="CA7378" s="50"/>
      <c r="CB7378" s="50"/>
      <c r="CC7378" s="50"/>
      <c r="CD7378" s="50"/>
      <c r="CE7378" s="50"/>
      <c r="CF7378" s="50"/>
      <c r="CG7378" s="50"/>
      <c r="CH7378" s="50"/>
      <c r="CI7378" s="50"/>
      <c r="CJ7378" s="50"/>
      <c r="CK7378" s="50"/>
      <c r="CL7378" s="50"/>
      <c r="CM7378" s="50"/>
      <c r="CN7378" s="50"/>
      <c r="CO7378" s="50"/>
      <c r="CP7378" s="50"/>
      <c r="CQ7378" s="50"/>
      <c r="CR7378" s="50"/>
      <c r="CS7378" s="50"/>
      <c r="CT7378" s="50"/>
      <c r="CU7378" s="50"/>
      <c r="CV7378" s="50"/>
      <c r="CW7378" s="50"/>
      <c r="CX7378" s="50"/>
      <c r="CY7378" s="50"/>
      <c r="CZ7378" s="50"/>
      <c r="DA7378" s="50"/>
      <c r="DB7378" s="50"/>
      <c r="DC7378" s="50"/>
      <c r="DD7378" s="50"/>
      <c r="DE7378" s="50"/>
      <c r="DF7378" s="50"/>
      <c r="DG7378" s="50"/>
    </row>
    <row r="7379" spans="1:111" x14ac:dyDescent="0.2">
      <c r="A7379" s="185"/>
      <c r="B7379" s="186"/>
      <c r="C7379" s="186"/>
      <c r="D7379" s="54"/>
      <c r="E7379" s="310"/>
      <c r="F7379" s="192"/>
      <c r="G7379" s="192"/>
      <c r="H7379" s="50"/>
      <c r="I7379" s="50"/>
      <c r="J7379" s="50"/>
      <c r="K7379" s="50"/>
      <c r="L7379" s="50"/>
      <c r="M7379" s="50"/>
      <c r="N7379" s="50"/>
      <c r="O7379" s="50"/>
      <c r="P7379" s="50"/>
      <c r="Q7379" s="50"/>
      <c r="R7379" s="50"/>
      <c r="S7379" s="50"/>
      <c r="T7379" s="50"/>
      <c r="U7379" s="50"/>
      <c r="V7379" s="50"/>
      <c r="W7379" s="50"/>
      <c r="X7379" s="50"/>
      <c r="Y7379" s="50"/>
      <c r="Z7379" s="50"/>
      <c r="AA7379" s="50"/>
      <c r="AB7379" s="50"/>
      <c r="AC7379" s="50"/>
      <c r="AD7379" s="50"/>
      <c r="AE7379" s="50"/>
      <c r="AF7379" s="50"/>
      <c r="AG7379" s="50"/>
      <c r="AH7379" s="50"/>
      <c r="AI7379" s="50"/>
      <c r="AJ7379" s="50"/>
      <c r="AK7379" s="50"/>
      <c r="AL7379" s="50"/>
      <c r="AM7379" s="50"/>
      <c r="AN7379" s="50"/>
      <c r="AO7379" s="50"/>
      <c r="AP7379" s="50"/>
      <c r="AQ7379" s="50"/>
      <c r="AR7379" s="50"/>
      <c r="AS7379" s="50"/>
      <c r="AT7379" s="50"/>
      <c r="AU7379" s="50"/>
      <c r="AV7379" s="50"/>
      <c r="AW7379" s="50"/>
      <c r="AX7379" s="50"/>
      <c r="AY7379" s="50"/>
      <c r="AZ7379" s="50"/>
      <c r="BA7379" s="50"/>
      <c r="BB7379" s="50"/>
      <c r="BC7379" s="50"/>
      <c r="BD7379" s="50"/>
      <c r="BE7379" s="50"/>
      <c r="BF7379" s="50"/>
      <c r="BG7379" s="50"/>
      <c r="BH7379" s="50"/>
      <c r="BI7379" s="50"/>
      <c r="BJ7379" s="50"/>
      <c r="BK7379" s="50"/>
      <c r="BL7379" s="50"/>
      <c r="BM7379" s="50"/>
      <c r="BN7379" s="50"/>
      <c r="BO7379" s="50"/>
      <c r="BP7379" s="50"/>
      <c r="BQ7379" s="50"/>
      <c r="BR7379" s="50"/>
      <c r="BS7379" s="50"/>
      <c r="BT7379" s="50"/>
      <c r="BU7379" s="50"/>
      <c r="BV7379" s="50"/>
      <c r="BW7379" s="50"/>
      <c r="BX7379" s="50"/>
      <c r="BY7379" s="50"/>
      <c r="BZ7379" s="50"/>
      <c r="CA7379" s="50"/>
      <c r="CB7379" s="50"/>
      <c r="CC7379" s="50"/>
      <c r="CD7379" s="50"/>
      <c r="CE7379" s="50"/>
      <c r="CF7379" s="50"/>
      <c r="CG7379" s="50"/>
      <c r="CH7379" s="50"/>
      <c r="CI7379" s="50"/>
      <c r="CJ7379" s="50"/>
      <c r="CK7379" s="50"/>
      <c r="CL7379" s="50"/>
      <c r="CM7379" s="50"/>
      <c r="CN7379" s="50"/>
      <c r="CO7379" s="50"/>
      <c r="CP7379" s="50"/>
      <c r="CQ7379" s="50"/>
      <c r="CR7379" s="50"/>
      <c r="CS7379" s="50"/>
      <c r="CT7379" s="50"/>
      <c r="CU7379" s="50"/>
      <c r="CV7379" s="50"/>
      <c r="CW7379" s="50"/>
      <c r="CX7379" s="50"/>
      <c r="CY7379" s="50"/>
      <c r="CZ7379" s="50"/>
      <c r="DA7379" s="50"/>
      <c r="DB7379" s="50"/>
      <c r="DC7379" s="50"/>
      <c r="DD7379" s="50"/>
      <c r="DE7379" s="50"/>
      <c r="DF7379" s="50"/>
      <c r="DG7379" s="50"/>
    </row>
    <row r="7380" spans="1:111" x14ac:dyDescent="0.2">
      <c r="A7380" s="185"/>
      <c r="B7380" s="186"/>
      <c r="C7380" s="186"/>
      <c r="D7380" s="54"/>
      <c r="E7380" s="310"/>
      <c r="F7380" s="192"/>
      <c r="G7380" s="192"/>
      <c r="H7380" s="50"/>
      <c r="I7380" s="50"/>
      <c r="J7380" s="50"/>
      <c r="K7380" s="50"/>
      <c r="L7380" s="50"/>
      <c r="M7380" s="50"/>
      <c r="N7380" s="50"/>
      <c r="O7380" s="50"/>
      <c r="P7380" s="50"/>
      <c r="Q7380" s="50"/>
      <c r="R7380" s="50"/>
      <c r="S7380" s="50"/>
      <c r="T7380" s="50"/>
      <c r="U7380" s="50"/>
      <c r="V7380" s="50"/>
      <c r="W7380" s="50"/>
      <c r="X7380" s="50"/>
      <c r="Y7380" s="50"/>
      <c r="Z7380" s="50"/>
      <c r="AA7380" s="50"/>
      <c r="AB7380" s="50"/>
      <c r="AC7380" s="50"/>
      <c r="AD7380" s="50"/>
      <c r="AE7380" s="50"/>
      <c r="AF7380" s="50"/>
      <c r="AG7380" s="50"/>
      <c r="AH7380" s="50"/>
      <c r="AI7380" s="50"/>
      <c r="AJ7380" s="50"/>
      <c r="AK7380" s="50"/>
      <c r="AL7380" s="50"/>
      <c r="AM7380" s="50"/>
      <c r="AN7380" s="50"/>
      <c r="AO7380" s="50"/>
      <c r="AP7380" s="50"/>
      <c r="AQ7380" s="50"/>
      <c r="AR7380" s="50"/>
      <c r="AS7380" s="50"/>
      <c r="AT7380" s="50"/>
      <c r="AU7380" s="50"/>
      <c r="AV7380" s="50"/>
      <c r="AW7380" s="50"/>
      <c r="AX7380" s="50"/>
      <c r="AY7380" s="50"/>
      <c r="AZ7380" s="50"/>
      <c r="BA7380" s="50"/>
      <c r="BB7380" s="50"/>
      <c r="BC7380" s="50"/>
      <c r="BD7380" s="50"/>
      <c r="BE7380" s="50"/>
      <c r="BF7380" s="50"/>
      <c r="BG7380" s="50"/>
      <c r="BH7380" s="50"/>
      <c r="BI7380" s="50"/>
      <c r="BJ7380" s="50"/>
      <c r="BK7380" s="50"/>
      <c r="BL7380" s="50"/>
      <c r="BM7380" s="50"/>
      <c r="BN7380" s="50"/>
      <c r="BO7380" s="50"/>
      <c r="BP7380" s="50"/>
      <c r="BQ7380" s="50"/>
      <c r="BR7380" s="50"/>
      <c r="BS7380" s="50"/>
      <c r="BT7380" s="50"/>
      <c r="BU7380" s="50"/>
      <c r="BV7380" s="50"/>
      <c r="BW7380" s="50"/>
      <c r="BX7380" s="50"/>
      <c r="BY7380" s="50"/>
      <c r="BZ7380" s="50"/>
      <c r="CA7380" s="50"/>
      <c r="CB7380" s="50"/>
      <c r="CC7380" s="50"/>
      <c r="CD7380" s="50"/>
      <c r="CE7380" s="50"/>
      <c r="CF7380" s="50"/>
      <c r="CG7380" s="50"/>
      <c r="CH7380" s="50"/>
      <c r="CI7380" s="50"/>
      <c r="CJ7380" s="50"/>
      <c r="CK7380" s="50"/>
      <c r="CL7380" s="50"/>
      <c r="CM7380" s="50"/>
      <c r="CN7380" s="50"/>
      <c r="CO7380" s="50"/>
      <c r="CP7380" s="50"/>
      <c r="CQ7380" s="50"/>
      <c r="CR7380" s="50"/>
      <c r="CS7380" s="50"/>
      <c r="CT7380" s="50"/>
      <c r="CU7380" s="50"/>
      <c r="CV7380" s="50"/>
      <c r="CW7380" s="50"/>
      <c r="CX7380" s="50"/>
      <c r="CY7380" s="50"/>
      <c r="CZ7380" s="50"/>
      <c r="DA7380" s="50"/>
      <c r="DB7380" s="50"/>
      <c r="DC7380" s="50"/>
      <c r="DD7380" s="50"/>
      <c r="DE7380" s="50"/>
      <c r="DF7380" s="50"/>
      <c r="DG7380" s="50"/>
    </row>
    <row r="7381" spans="1:111" x14ac:dyDescent="0.2">
      <c r="A7381" s="185"/>
      <c r="B7381" s="186"/>
      <c r="C7381" s="186"/>
      <c r="D7381" s="54"/>
      <c r="E7381" s="310"/>
      <c r="F7381" s="192"/>
      <c r="G7381" s="192"/>
      <c r="H7381" s="50"/>
      <c r="I7381" s="50"/>
      <c r="J7381" s="50"/>
      <c r="K7381" s="50"/>
      <c r="L7381" s="50"/>
      <c r="M7381" s="50"/>
      <c r="N7381" s="50"/>
      <c r="O7381" s="50"/>
      <c r="P7381" s="50"/>
      <c r="Q7381" s="50"/>
      <c r="R7381" s="50"/>
      <c r="S7381" s="50"/>
      <c r="T7381" s="50"/>
      <c r="U7381" s="50"/>
      <c r="V7381" s="50"/>
      <c r="W7381" s="50"/>
      <c r="X7381" s="50"/>
      <c r="Y7381" s="50"/>
      <c r="Z7381" s="50"/>
      <c r="AA7381" s="50"/>
      <c r="AB7381" s="50"/>
      <c r="AC7381" s="50"/>
      <c r="AD7381" s="50"/>
      <c r="AE7381" s="50"/>
      <c r="AF7381" s="50"/>
      <c r="AG7381" s="50"/>
      <c r="AH7381" s="50"/>
      <c r="AI7381" s="50"/>
      <c r="AJ7381" s="50"/>
      <c r="AK7381" s="50"/>
      <c r="AL7381" s="50"/>
      <c r="AM7381" s="50"/>
      <c r="AN7381" s="50"/>
      <c r="AO7381" s="50"/>
      <c r="AP7381" s="50"/>
      <c r="AQ7381" s="50"/>
      <c r="AR7381" s="50"/>
      <c r="AS7381" s="50"/>
      <c r="AT7381" s="50"/>
      <c r="AU7381" s="50"/>
      <c r="AV7381" s="50"/>
      <c r="AW7381" s="50"/>
      <c r="AX7381" s="50"/>
      <c r="AY7381" s="50"/>
      <c r="AZ7381" s="50"/>
      <c r="BA7381" s="50"/>
      <c r="BB7381" s="50"/>
      <c r="BC7381" s="50"/>
      <c r="BD7381" s="50"/>
      <c r="BE7381" s="50"/>
      <c r="BF7381" s="50"/>
      <c r="BG7381" s="50"/>
      <c r="BH7381" s="50"/>
      <c r="BI7381" s="50"/>
      <c r="BJ7381" s="50"/>
      <c r="BK7381" s="50"/>
      <c r="BL7381" s="50"/>
      <c r="BM7381" s="50"/>
      <c r="BN7381" s="50"/>
      <c r="BO7381" s="50"/>
      <c r="BP7381" s="50"/>
      <c r="BQ7381" s="50"/>
      <c r="BR7381" s="50"/>
      <c r="BS7381" s="50"/>
      <c r="BT7381" s="50"/>
      <c r="BU7381" s="50"/>
      <c r="BV7381" s="50"/>
      <c r="BW7381" s="50"/>
      <c r="BX7381" s="50"/>
      <c r="BY7381" s="50"/>
      <c r="BZ7381" s="50"/>
      <c r="CA7381" s="50"/>
      <c r="CB7381" s="50"/>
      <c r="CC7381" s="50"/>
      <c r="CD7381" s="50"/>
      <c r="CE7381" s="50"/>
      <c r="CF7381" s="50"/>
      <c r="CG7381" s="50"/>
      <c r="CH7381" s="50"/>
      <c r="CI7381" s="50"/>
      <c r="CJ7381" s="50"/>
      <c r="CK7381" s="50"/>
      <c r="CL7381" s="50"/>
      <c r="CM7381" s="50"/>
      <c r="CN7381" s="50"/>
      <c r="CO7381" s="50"/>
      <c r="CP7381" s="50"/>
      <c r="CQ7381" s="50"/>
      <c r="CR7381" s="50"/>
      <c r="CS7381" s="50"/>
      <c r="CT7381" s="50"/>
      <c r="CU7381" s="50"/>
      <c r="CV7381" s="50"/>
      <c r="CW7381" s="50"/>
      <c r="CX7381" s="50"/>
      <c r="CY7381" s="50"/>
      <c r="CZ7381" s="50"/>
      <c r="DA7381" s="50"/>
      <c r="DB7381" s="50"/>
      <c r="DC7381" s="50"/>
      <c r="DD7381" s="50"/>
      <c r="DE7381" s="50"/>
      <c r="DF7381" s="50"/>
      <c r="DG7381" s="50"/>
    </row>
    <row r="7382" spans="1:111" x14ac:dyDescent="0.2">
      <c r="A7382" s="185"/>
      <c r="B7382" s="186"/>
      <c r="C7382" s="186"/>
      <c r="D7382" s="54"/>
      <c r="E7382" s="310"/>
      <c r="F7382" s="192"/>
      <c r="G7382" s="192"/>
      <c r="H7382" s="50"/>
      <c r="I7382" s="50"/>
      <c r="J7382" s="50"/>
      <c r="K7382" s="50"/>
      <c r="L7382" s="50"/>
      <c r="M7382" s="50"/>
      <c r="N7382" s="50"/>
      <c r="O7382" s="50"/>
      <c r="P7382" s="50"/>
      <c r="Q7382" s="50"/>
      <c r="R7382" s="50"/>
      <c r="S7382" s="50"/>
      <c r="T7382" s="50"/>
      <c r="U7382" s="50"/>
      <c r="V7382" s="50"/>
      <c r="W7382" s="50"/>
      <c r="X7382" s="50"/>
      <c r="Y7382" s="50"/>
      <c r="Z7382" s="50"/>
      <c r="AA7382" s="50"/>
      <c r="AB7382" s="50"/>
      <c r="AC7382" s="50"/>
      <c r="AD7382" s="50"/>
      <c r="AE7382" s="50"/>
      <c r="AF7382" s="50"/>
      <c r="AG7382" s="50"/>
      <c r="AH7382" s="50"/>
      <c r="AI7382" s="50"/>
      <c r="AJ7382" s="50"/>
      <c r="AK7382" s="50"/>
      <c r="AL7382" s="50"/>
      <c r="AM7382" s="50"/>
      <c r="AN7382" s="50"/>
      <c r="AO7382" s="50"/>
      <c r="AP7382" s="50"/>
      <c r="AQ7382" s="50"/>
      <c r="AR7382" s="50"/>
      <c r="AS7382" s="50"/>
      <c r="AT7382" s="50"/>
      <c r="AU7382" s="50"/>
      <c r="AV7382" s="50"/>
      <c r="AW7382" s="50"/>
      <c r="AX7382" s="50"/>
      <c r="AY7382" s="50"/>
      <c r="AZ7382" s="50"/>
      <c r="BA7382" s="50"/>
      <c r="BB7382" s="50"/>
      <c r="BC7382" s="50"/>
      <c r="BD7382" s="50"/>
      <c r="BE7382" s="50"/>
      <c r="BF7382" s="50"/>
      <c r="BG7382" s="50"/>
      <c r="BH7382" s="50"/>
      <c r="BI7382" s="50"/>
      <c r="BJ7382" s="50"/>
      <c r="BK7382" s="50"/>
      <c r="BL7382" s="50"/>
      <c r="BM7382" s="50"/>
      <c r="BN7382" s="50"/>
      <c r="BO7382" s="50"/>
      <c r="BP7382" s="50"/>
      <c r="BQ7382" s="50"/>
      <c r="BR7382" s="50"/>
      <c r="BS7382" s="50"/>
      <c r="BT7382" s="50"/>
      <c r="BU7382" s="50"/>
      <c r="BV7382" s="50"/>
      <c r="BW7382" s="50"/>
      <c r="BX7382" s="50"/>
      <c r="BY7382" s="50"/>
      <c r="BZ7382" s="50"/>
      <c r="CA7382" s="50"/>
      <c r="CB7382" s="50"/>
      <c r="CC7382" s="50"/>
      <c r="CD7382" s="50"/>
      <c r="CE7382" s="50"/>
      <c r="CF7382" s="50"/>
      <c r="CG7382" s="50"/>
      <c r="CH7382" s="50"/>
      <c r="CI7382" s="50"/>
      <c r="CJ7382" s="50"/>
      <c r="CK7382" s="50"/>
      <c r="CL7382" s="50"/>
      <c r="CM7382" s="50"/>
      <c r="CN7382" s="50"/>
      <c r="CO7382" s="50"/>
      <c r="CP7382" s="50"/>
      <c r="CQ7382" s="50"/>
      <c r="CR7382" s="50"/>
      <c r="CS7382" s="50"/>
      <c r="CT7382" s="50"/>
      <c r="CU7382" s="50"/>
      <c r="CV7382" s="50"/>
      <c r="CW7382" s="50"/>
      <c r="CX7382" s="50"/>
      <c r="CY7382" s="50"/>
      <c r="CZ7382" s="50"/>
      <c r="DA7382" s="50"/>
      <c r="DB7382" s="50"/>
      <c r="DC7382" s="50"/>
      <c r="DD7382" s="50"/>
      <c r="DE7382" s="50"/>
      <c r="DF7382" s="50"/>
      <c r="DG7382" s="50"/>
    </row>
    <row r="7383" spans="1:111" x14ac:dyDescent="0.2">
      <c r="A7383" s="185"/>
      <c r="B7383" s="186"/>
      <c r="C7383" s="186"/>
      <c r="D7383" s="54"/>
      <c r="E7383" s="310"/>
      <c r="F7383" s="192"/>
      <c r="G7383" s="192"/>
      <c r="H7383" s="50"/>
      <c r="I7383" s="50"/>
      <c r="J7383" s="50"/>
      <c r="K7383" s="50"/>
      <c r="L7383" s="50"/>
      <c r="M7383" s="50"/>
      <c r="N7383" s="50"/>
      <c r="O7383" s="50"/>
      <c r="P7383" s="50"/>
      <c r="Q7383" s="50"/>
      <c r="R7383" s="50"/>
      <c r="S7383" s="50"/>
      <c r="T7383" s="50"/>
      <c r="U7383" s="50"/>
      <c r="V7383" s="50"/>
      <c r="W7383" s="50"/>
      <c r="X7383" s="50"/>
      <c r="Y7383" s="50"/>
      <c r="Z7383" s="50"/>
      <c r="AA7383" s="50"/>
      <c r="AB7383" s="50"/>
      <c r="AC7383" s="50"/>
      <c r="AD7383" s="50"/>
      <c r="AE7383" s="50"/>
      <c r="AF7383" s="50"/>
      <c r="AG7383" s="50"/>
      <c r="AH7383" s="50"/>
      <c r="AI7383" s="50"/>
      <c r="AJ7383" s="50"/>
      <c r="AK7383" s="50"/>
      <c r="AL7383" s="50"/>
      <c r="AM7383" s="50"/>
      <c r="AN7383" s="50"/>
      <c r="AO7383" s="50"/>
      <c r="AP7383" s="50"/>
      <c r="AQ7383" s="50"/>
      <c r="AR7383" s="50"/>
      <c r="AS7383" s="50"/>
      <c r="AT7383" s="50"/>
      <c r="AU7383" s="50"/>
      <c r="AV7383" s="50"/>
      <c r="AW7383" s="50"/>
      <c r="AX7383" s="50"/>
      <c r="AY7383" s="50"/>
      <c r="AZ7383" s="50"/>
      <c r="BA7383" s="50"/>
      <c r="BB7383" s="50"/>
      <c r="BC7383" s="50"/>
      <c r="BD7383" s="50"/>
      <c r="BE7383" s="50"/>
      <c r="BF7383" s="50"/>
      <c r="BG7383" s="50"/>
      <c r="BH7383" s="50"/>
      <c r="BI7383" s="50"/>
      <c r="BJ7383" s="50"/>
      <c r="BK7383" s="50"/>
      <c r="BL7383" s="50"/>
      <c r="BM7383" s="50"/>
      <c r="BN7383" s="50"/>
      <c r="BO7383" s="50"/>
      <c r="BP7383" s="50"/>
      <c r="BQ7383" s="50"/>
      <c r="BR7383" s="50"/>
      <c r="BS7383" s="50"/>
      <c r="BT7383" s="50"/>
      <c r="BU7383" s="50"/>
      <c r="BV7383" s="50"/>
      <c r="BW7383" s="50"/>
      <c r="BX7383" s="50"/>
      <c r="BY7383" s="50"/>
      <c r="BZ7383" s="50"/>
      <c r="CA7383" s="50"/>
      <c r="CB7383" s="50"/>
      <c r="CC7383" s="50"/>
      <c r="CD7383" s="50"/>
      <c r="CE7383" s="50"/>
      <c r="CF7383" s="50"/>
      <c r="CG7383" s="50"/>
      <c r="CH7383" s="50"/>
      <c r="CI7383" s="50"/>
      <c r="CJ7383" s="50"/>
      <c r="CK7383" s="50"/>
      <c r="CL7383" s="50"/>
      <c r="CM7383" s="50"/>
      <c r="CN7383" s="50"/>
      <c r="CO7383" s="50"/>
      <c r="CP7383" s="50"/>
      <c r="CQ7383" s="50"/>
      <c r="CR7383" s="50"/>
      <c r="CS7383" s="50"/>
      <c r="CT7383" s="50"/>
      <c r="CU7383" s="50"/>
      <c r="CV7383" s="50"/>
      <c r="CW7383" s="50"/>
      <c r="CX7383" s="50"/>
      <c r="CY7383" s="50"/>
      <c r="CZ7383" s="50"/>
      <c r="DA7383" s="50"/>
      <c r="DB7383" s="50"/>
      <c r="DC7383" s="50"/>
      <c r="DD7383" s="50"/>
      <c r="DE7383" s="50"/>
      <c r="DF7383" s="50"/>
      <c r="DG7383" s="50"/>
    </row>
    <row r="7384" spans="1:111" x14ac:dyDescent="0.2">
      <c r="A7384" s="185"/>
      <c r="B7384" s="186"/>
      <c r="C7384" s="186"/>
      <c r="D7384" s="54"/>
      <c r="E7384" s="310"/>
      <c r="F7384" s="192"/>
      <c r="G7384" s="192"/>
      <c r="H7384" s="50"/>
      <c r="I7384" s="50"/>
      <c r="J7384" s="50"/>
      <c r="K7384" s="50"/>
      <c r="L7384" s="50"/>
      <c r="M7384" s="50"/>
      <c r="N7384" s="50"/>
      <c r="O7384" s="50"/>
      <c r="P7384" s="50"/>
      <c r="Q7384" s="50"/>
      <c r="R7384" s="50"/>
      <c r="S7384" s="50"/>
      <c r="T7384" s="50"/>
      <c r="U7384" s="50"/>
      <c r="V7384" s="50"/>
      <c r="W7384" s="50"/>
      <c r="X7384" s="50"/>
      <c r="Y7384" s="50"/>
      <c r="Z7384" s="50"/>
      <c r="AA7384" s="50"/>
      <c r="AB7384" s="50"/>
      <c r="AC7384" s="50"/>
      <c r="AD7384" s="50"/>
      <c r="AE7384" s="50"/>
      <c r="AF7384" s="50"/>
      <c r="AG7384" s="50"/>
      <c r="AH7384" s="50"/>
      <c r="AI7384" s="50"/>
      <c r="AJ7384" s="50"/>
      <c r="AK7384" s="50"/>
      <c r="AL7384" s="50"/>
      <c r="AM7384" s="50"/>
      <c r="AN7384" s="50"/>
      <c r="AO7384" s="50"/>
      <c r="AP7384" s="50"/>
      <c r="AQ7384" s="50"/>
      <c r="AR7384" s="50"/>
      <c r="AS7384" s="50"/>
      <c r="AT7384" s="50"/>
      <c r="AU7384" s="50"/>
      <c r="AV7384" s="50"/>
      <c r="AW7384" s="50"/>
      <c r="AX7384" s="50"/>
      <c r="AY7384" s="50"/>
      <c r="AZ7384" s="50"/>
      <c r="BA7384" s="50"/>
      <c r="BB7384" s="50"/>
      <c r="BC7384" s="50"/>
      <c r="BD7384" s="50"/>
      <c r="BE7384" s="50"/>
      <c r="BF7384" s="50"/>
      <c r="BG7384" s="50"/>
      <c r="BH7384" s="50"/>
      <c r="BI7384" s="50"/>
      <c r="BJ7384" s="50"/>
      <c r="BK7384" s="50"/>
      <c r="BL7384" s="50"/>
      <c r="BM7384" s="50"/>
      <c r="BN7384" s="50"/>
      <c r="BO7384" s="50"/>
      <c r="BP7384" s="50"/>
      <c r="BQ7384" s="50"/>
      <c r="BR7384" s="50"/>
      <c r="BS7384" s="50"/>
      <c r="BT7384" s="50"/>
      <c r="BU7384" s="50"/>
      <c r="BV7384" s="50"/>
      <c r="BW7384" s="50"/>
      <c r="BX7384" s="50"/>
      <c r="BY7384" s="50"/>
      <c r="BZ7384" s="50"/>
      <c r="CA7384" s="50"/>
      <c r="CB7384" s="50"/>
      <c r="CC7384" s="50"/>
      <c r="CD7384" s="50"/>
      <c r="CE7384" s="50"/>
      <c r="CF7384" s="50"/>
      <c r="CG7384" s="50"/>
      <c r="CH7384" s="50"/>
      <c r="CI7384" s="50"/>
      <c r="CJ7384" s="50"/>
      <c r="CK7384" s="50"/>
      <c r="CL7384" s="50"/>
      <c r="CM7384" s="50"/>
      <c r="CN7384" s="50"/>
      <c r="CO7384" s="50"/>
      <c r="CP7384" s="50"/>
      <c r="CQ7384" s="50"/>
      <c r="CR7384" s="50"/>
      <c r="CS7384" s="50"/>
      <c r="CT7384" s="50"/>
      <c r="CU7384" s="50"/>
      <c r="CV7384" s="50"/>
      <c r="CW7384" s="50"/>
      <c r="CX7384" s="50"/>
      <c r="CY7384" s="50"/>
      <c r="CZ7384" s="50"/>
      <c r="DA7384" s="50"/>
      <c r="DB7384" s="50"/>
      <c r="DC7384" s="50"/>
      <c r="DD7384" s="50"/>
      <c r="DE7384" s="50"/>
      <c r="DF7384" s="50"/>
      <c r="DG7384" s="50"/>
    </row>
    <row r="7385" spans="1:111" x14ac:dyDescent="0.2">
      <c r="A7385" s="185"/>
      <c r="B7385" s="186"/>
      <c r="C7385" s="186"/>
      <c r="D7385" s="54"/>
      <c r="E7385" s="310"/>
      <c r="F7385" s="192"/>
      <c r="G7385" s="192"/>
      <c r="H7385" s="50"/>
      <c r="I7385" s="50"/>
      <c r="J7385" s="50"/>
      <c r="K7385" s="50"/>
      <c r="L7385" s="50"/>
      <c r="M7385" s="50"/>
      <c r="N7385" s="50"/>
      <c r="O7385" s="50"/>
      <c r="P7385" s="50"/>
      <c r="Q7385" s="50"/>
      <c r="R7385" s="50"/>
      <c r="S7385" s="50"/>
      <c r="T7385" s="50"/>
      <c r="U7385" s="50"/>
      <c r="V7385" s="50"/>
      <c r="W7385" s="50"/>
      <c r="X7385" s="50"/>
      <c r="Y7385" s="50"/>
      <c r="Z7385" s="50"/>
      <c r="AA7385" s="50"/>
      <c r="AB7385" s="50"/>
      <c r="AC7385" s="50"/>
      <c r="AD7385" s="50"/>
      <c r="AE7385" s="50"/>
      <c r="AF7385" s="50"/>
      <c r="AG7385" s="50"/>
      <c r="AH7385" s="50"/>
      <c r="AI7385" s="50"/>
      <c r="AJ7385" s="50"/>
      <c r="AK7385" s="50"/>
      <c r="AL7385" s="50"/>
      <c r="AM7385" s="50"/>
      <c r="AN7385" s="50"/>
      <c r="AO7385" s="50"/>
      <c r="AP7385" s="50"/>
      <c r="AQ7385" s="50"/>
      <c r="AR7385" s="50"/>
      <c r="AS7385" s="50"/>
      <c r="AT7385" s="50"/>
      <c r="AU7385" s="50"/>
      <c r="AV7385" s="50"/>
      <c r="AW7385" s="50"/>
      <c r="AX7385" s="50"/>
      <c r="AY7385" s="50"/>
      <c r="AZ7385" s="50"/>
      <c r="BA7385" s="50"/>
      <c r="BB7385" s="50"/>
      <c r="BC7385" s="50"/>
      <c r="BD7385" s="50"/>
      <c r="BE7385" s="50"/>
      <c r="BF7385" s="50"/>
      <c r="BG7385" s="50"/>
      <c r="BH7385" s="50"/>
      <c r="BI7385" s="50"/>
      <c r="BJ7385" s="50"/>
      <c r="BK7385" s="50"/>
      <c r="BL7385" s="50"/>
      <c r="BM7385" s="50"/>
      <c r="BN7385" s="50"/>
      <c r="BO7385" s="50"/>
      <c r="BP7385" s="50"/>
      <c r="BQ7385" s="50"/>
      <c r="BR7385" s="50"/>
      <c r="BS7385" s="50"/>
      <c r="BT7385" s="50"/>
      <c r="BU7385" s="50"/>
      <c r="BV7385" s="50"/>
      <c r="BW7385" s="50"/>
      <c r="BX7385" s="50"/>
      <c r="BY7385" s="50"/>
      <c r="BZ7385" s="50"/>
      <c r="CA7385" s="50"/>
      <c r="CB7385" s="50"/>
      <c r="CC7385" s="50"/>
      <c r="CD7385" s="50"/>
      <c r="CE7385" s="50"/>
      <c r="CF7385" s="50"/>
      <c r="CG7385" s="50"/>
      <c r="CH7385" s="50"/>
      <c r="CI7385" s="50"/>
      <c r="CJ7385" s="50"/>
      <c r="CK7385" s="50"/>
      <c r="CL7385" s="50"/>
      <c r="CM7385" s="50"/>
      <c r="CN7385" s="50"/>
      <c r="CO7385" s="50"/>
      <c r="CP7385" s="50"/>
      <c r="CQ7385" s="50"/>
      <c r="CR7385" s="50"/>
      <c r="CS7385" s="50"/>
      <c r="CT7385" s="50"/>
      <c r="CU7385" s="50"/>
      <c r="CV7385" s="50"/>
      <c r="CW7385" s="50"/>
      <c r="CX7385" s="50"/>
      <c r="CY7385" s="50"/>
      <c r="CZ7385" s="50"/>
      <c r="DA7385" s="50"/>
      <c r="DB7385" s="50"/>
      <c r="DC7385" s="50"/>
      <c r="DD7385" s="50"/>
      <c r="DE7385" s="50"/>
      <c r="DF7385" s="50"/>
      <c r="DG7385" s="50"/>
    </row>
    <row r="7386" spans="1:111" x14ac:dyDescent="0.2">
      <c r="A7386" s="185"/>
      <c r="B7386" s="186"/>
      <c r="C7386" s="186"/>
      <c r="D7386" s="54"/>
      <c r="E7386" s="310"/>
      <c r="F7386" s="192"/>
      <c r="G7386" s="192"/>
      <c r="H7386" s="50"/>
      <c r="I7386" s="50"/>
      <c r="J7386" s="50"/>
      <c r="K7386" s="50"/>
      <c r="L7386" s="50"/>
      <c r="M7386" s="50"/>
      <c r="N7386" s="50"/>
      <c r="O7386" s="50"/>
      <c r="P7386" s="50"/>
      <c r="Q7386" s="50"/>
      <c r="R7386" s="50"/>
      <c r="S7386" s="50"/>
      <c r="T7386" s="50"/>
      <c r="U7386" s="50"/>
      <c r="V7386" s="50"/>
      <c r="W7386" s="50"/>
      <c r="X7386" s="50"/>
      <c r="Y7386" s="50"/>
      <c r="Z7386" s="50"/>
      <c r="AA7386" s="50"/>
      <c r="AB7386" s="50"/>
      <c r="AC7386" s="50"/>
      <c r="AD7386" s="50"/>
      <c r="AE7386" s="50"/>
      <c r="AF7386" s="50"/>
      <c r="AG7386" s="50"/>
      <c r="AH7386" s="50"/>
      <c r="AI7386" s="50"/>
      <c r="AJ7386" s="50"/>
      <c r="AK7386" s="50"/>
      <c r="AL7386" s="50"/>
      <c r="AM7386" s="50"/>
      <c r="AN7386" s="50"/>
      <c r="AO7386" s="50"/>
      <c r="AP7386" s="50"/>
      <c r="AQ7386" s="50"/>
      <c r="AR7386" s="50"/>
      <c r="AS7386" s="50"/>
      <c r="AT7386" s="50"/>
      <c r="AU7386" s="50"/>
      <c r="AV7386" s="50"/>
      <c r="AW7386" s="50"/>
      <c r="AX7386" s="50"/>
      <c r="AY7386" s="50"/>
      <c r="AZ7386" s="50"/>
      <c r="BA7386" s="50"/>
      <c r="BB7386" s="50"/>
      <c r="BC7386" s="50"/>
      <c r="BD7386" s="50"/>
      <c r="BE7386" s="50"/>
      <c r="BF7386" s="50"/>
      <c r="BG7386" s="50"/>
      <c r="BH7386" s="50"/>
      <c r="BI7386" s="50"/>
      <c r="BJ7386" s="50"/>
      <c r="BK7386" s="50"/>
      <c r="BL7386" s="50"/>
      <c r="BM7386" s="50"/>
      <c r="BN7386" s="50"/>
      <c r="BO7386" s="50"/>
      <c r="BP7386" s="50"/>
      <c r="BQ7386" s="50"/>
      <c r="BR7386" s="50"/>
      <c r="BS7386" s="50"/>
      <c r="BT7386" s="50"/>
      <c r="BU7386" s="50"/>
      <c r="BV7386" s="50"/>
      <c r="BW7386" s="50"/>
      <c r="BX7386" s="50"/>
      <c r="BY7386" s="50"/>
      <c r="BZ7386" s="50"/>
      <c r="CA7386" s="50"/>
      <c r="CB7386" s="50"/>
      <c r="CC7386" s="50"/>
      <c r="CD7386" s="50"/>
      <c r="CE7386" s="50"/>
      <c r="CF7386" s="50"/>
      <c r="CG7386" s="50"/>
      <c r="CH7386" s="50"/>
      <c r="CI7386" s="50"/>
      <c r="CJ7386" s="50"/>
      <c r="CK7386" s="50"/>
      <c r="CL7386" s="50"/>
      <c r="CM7386" s="50"/>
      <c r="CN7386" s="50"/>
      <c r="CO7386" s="50"/>
      <c r="CP7386" s="50"/>
      <c r="CQ7386" s="50"/>
      <c r="CR7386" s="50"/>
      <c r="CS7386" s="50"/>
      <c r="CT7386" s="50"/>
      <c r="CU7386" s="50"/>
      <c r="CV7386" s="50"/>
      <c r="CW7386" s="50"/>
      <c r="CX7386" s="50"/>
      <c r="CY7386" s="50"/>
      <c r="CZ7386" s="50"/>
      <c r="DA7386" s="50"/>
      <c r="DB7386" s="50"/>
      <c r="DC7386" s="50"/>
      <c r="DD7386" s="50"/>
      <c r="DE7386" s="50"/>
      <c r="DF7386" s="50"/>
      <c r="DG7386" s="50"/>
    </row>
    <row r="7387" spans="1:111" x14ac:dyDescent="0.2">
      <c r="A7387" s="185"/>
      <c r="B7387" s="186"/>
      <c r="C7387" s="186"/>
      <c r="D7387" s="54"/>
      <c r="E7387" s="310"/>
      <c r="F7387" s="192"/>
      <c r="G7387" s="192"/>
      <c r="H7387" s="50"/>
      <c r="I7387" s="50"/>
      <c r="J7387" s="50"/>
      <c r="K7387" s="50"/>
      <c r="L7387" s="50"/>
      <c r="M7387" s="50"/>
      <c r="N7387" s="50"/>
      <c r="O7387" s="50"/>
      <c r="P7387" s="50"/>
      <c r="Q7387" s="50"/>
      <c r="R7387" s="50"/>
      <c r="S7387" s="50"/>
      <c r="T7387" s="50"/>
      <c r="U7387" s="50"/>
      <c r="V7387" s="50"/>
      <c r="W7387" s="50"/>
      <c r="X7387" s="50"/>
      <c r="Y7387" s="50"/>
      <c r="Z7387" s="50"/>
      <c r="AA7387" s="50"/>
      <c r="AB7387" s="50"/>
      <c r="AC7387" s="50"/>
      <c r="AD7387" s="50"/>
      <c r="AE7387" s="50"/>
      <c r="AF7387" s="50"/>
      <c r="AG7387" s="50"/>
      <c r="AH7387" s="50"/>
      <c r="AI7387" s="50"/>
      <c r="AJ7387" s="50"/>
      <c r="AK7387" s="50"/>
      <c r="AL7387" s="50"/>
      <c r="AM7387" s="50"/>
      <c r="AN7387" s="50"/>
      <c r="AO7387" s="50"/>
      <c r="AP7387" s="50"/>
      <c r="AQ7387" s="50"/>
      <c r="AR7387" s="50"/>
      <c r="AS7387" s="50"/>
      <c r="AT7387" s="50"/>
      <c r="AU7387" s="50"/>
      <c r="AV7387" s="50"/>
      <c r="AW7387" s="50"/>
      <c r="AX7387" s="50"/>
      <c r="AY7387" s="50"/>
      <c r="AZ7387" s="50"/>
      <c r="BA7387" s="50"/>
      <c r="BB7387" s="50"/>
      <c r="BC7387" s="50"/>
      <c r="BD7387" s="50"/>
      <c r="BE7387" s="50"/>
      <c r="BF7387" s="50"/>
      <c r="BG7387" s="50"/>
      <c r="BH7387" s="50"/>
      <c r="BI7387" s="50"/>
      <c r="BJ7387" s="50"/>
      <c r="BK7387" s="50"/>
      <c r="BL7387" s="50"/>
      <c r="BM7387" s="50"/>
      <c r="BN7387" s="50"/>
      <c r="BO7387" s="50"/>
      <c r="BP7387" s="50"/>
      <c r="BQ7387" s="50"/>
      <c r="BR7387" s="50"/>
      <c r="BS7387" s="50"/>
      <c r="BT7387" s="50"/>
      <c r="BU7387" s="50"/>
      <c r="BV7387" s="50"/>
      <c r="BW7387" s="50"/>
      <c r="BX7387" s="50"/>
      <c r="BY7387" s="50"/>
      <c r="BZ7387" s="50"/>
      <c r="CA7387" s="50"/>
      <c r="CB7387" s="50"/>
      <c r="CC7387" s="50"/>
      <c r="CD7387" s="50"/>
      <c r="CE7387" s="50"/>
      <c r="CF7387" s="50"/>
      <c r="CG7387" s="50"/>
      <c r="CH7387" s="50"/>
      <c r="CI7387" s="50"/>
      <c r="CJ7387" s="50"/>
      <c r="CK7387" s="50"/>
      <c r="CL7387" s="50"/>
      <c r="CM7387" s="50"/>
      <c r="CN7387" s="50"/>
      <c r="CO7387" s="50"/>
      <c r="CP7387" s="50"/>
      <c r="CQ7387" s="50"/>
      <c r="CR7387" s="50"/>
      <c r="CS7387" s="50"/>
      <c r="CT7387" s="50"/>
      <c r="CU7387" s="50"/>
      <c r="CV7387" s="50"/>
      <c r="CW7387" s="50"/>
      <c r="CX7387" s="50"/>
      <c r="CY7387" s="50"/>
      <c r="CZ7387" s="50"/>
      <c r="DA7387" s="50"/>
      <c r="DB7387" s="50"/>
      <c r="DC7387" s="50"/>
      <c r="DD7387" s="50"/>
      <c r="DE7387" s="50"/>
      <c r="DF7387" s="50"/>
      <c r="DG7387" s="50"/>
    </row>
    <row r="7388" spans="1:111" x14ac:dyDescent="0.2">
      <c r="A7388" s="185"/>
      <c r="B7388" s="186"/>
      <c r="C7388" s="186"/>
      <c r="D7388" s="54"/>
      <c r="E7388" s="310"/>
      <c r="F7388" s="192"/>
      <c r="G7388" s="192"/>
      <c r="H7388" s="50"/>
      <c r="I7388" s="50"/>
      <c r="J7388" s="50"/>
      <c r="K7388" s="50"/>
      <c r="L7388" s="50"/>
      <c r="M7388" s="50"/>
      <c r="N7388" s="50"/>
      <c r="O7388" s="50"/>
      <c r="P7388" s="50"/>
      <c r="Q7388" s="50"/>
      <c r="R7388" s="50"/>
      <c r="S7388" s="50"/>
      <c r="T7388" s="50"/>
      <c r="U7388" s="50"/>
      <c r="V7388" s="50"/>
      <c r="W7388" s="50"/>
      <c r="X7388" s="50"/>
      <c r="Y7388" s="50"/>
      <c r="Z7388" s="50"/>
      <c r="AA7388" s="50"/>
      <c r="AB7388" s="50"/>
      <c r="AC7388" s="50"/>
      <c r="AD7388" s="50"/>
      <c r="AE7388" s="50"/>
      <c r="AF7388" s="50"/>
      <c r="AG7388" s="50"/>
      <c r="AH7388" s="50"/>
      <c r="AI7388" s="50"/>
      <c r="AJ7388" s="50"/>
      <c r="AK7388" s="50"/>
      <c r="AL7388" s="50"/>
      <c r="AM7388" s="50"/>
      <c r="AN7388" s="50"/>
      <c r="AO7388" s="50"/>
      <c r="AP7388" s="50"/>
      <c r="AQ7388" s="50"/>
      <c r="AR7388" s="50"/>
      <c r="AS7388" s="50"/>
      <c r="AT7388" s="50"/>
      <c r="AU7388" s="50"/>
      <c r="AV7388" s="50"/>
      <c r="AW7388" s="50"/>
      <c r="AX7388" s="50"/>
      <c r="AY7388" s="50"/>
      <c r="AZ7388" s="50"/>
      <c r="BA7388" s="50"/>
      <c r="BB7388" s="50"/>
      <c r="BC7388" s="50"/>
      <c r="BD7388" s="50"/>
      <c r="BE7388" s="50"/>
      <c r="BF7388" s="50"/>
      <c r="BG7388" s="50"/>
      <c r="BH7388" s="50"/>
      <c r="BI7388" s="50"/>
      <c r="BJ7388" s="50"/>
      <c r="BK7388" s="50"/>
      <c r="BL7388" s="50"/>
      <c r="BM7388" s="50"/>
      <c r="BN7388" s="50"/>
      <c r="BO7388" s="50"/>
      <c r="BP7388" s="50"/>
      <c r="BQ7388" s="50"/>
      <c r="BR7388" s="50"/>
      <c r="BS7388" s="50"/>
      <c r="BT7388" s="50"/>
      <c r="BU7388" s="50"/>
      <c r="BV7388" s="50"/>
      <c r="BW7388" s="50"/>
      <c r="BX7388" s="50"/>
      <c r="BY7388" s="50"/>
      <c r="BZ7388" s="50"/>
      <c r="CA7388" s="50"/>
      <c r="CB7388" s="50"/>
      <c r="CC7388" s="50"/>
      <c r="CD7388" s="50"/>
      <c r="CE7388" s="50"/>
      <c r="CF7388" s="50"/>
      <c r="CG7388" s="50"/>
      <c r="CH7388" s="50"/>
      <c r="CI7388" s="50"/>
      <c r="CJ7388" s="50"/>
      <c r="CK7388" s="50"/>
      <c r="CL7388" s="50"/>
      <c r="CM7388" s="50"/>
      <c r="CN7388" s="50"/>
      <c r="CO7388" s="50"/>
      <c r="CP7388" s="50"/>
      <c r="CQ7388" s="50"/>
      <c r="CR7388" s="50"/>
      <c r="CS7388" s="50"/>
      <c r="CT7388" s="50"/>
      <c r="CU7388" s="50"/>
      <c r="CV7388" s="50"/>
      <c r="CW7388" s="50"/>
      <c r="CX7388" s="50"/>
      <c r="CY7388" s="50"/>
      <c r="CZ7388" s="50"/>
      <c r="DA7388" s="50"/>
      <c r="DB7388" s="50"/>
      <c r="DC7388" s="50"/>
      <c r="DD7388" s="50"/>
      <c r="DE7388" s="50"/>
      <c r="DF7388" s="50"/>
      <c r="DG7388" s="50"/>
    </row>
    <row r="7389" spans="1:111" x14ac:dyDescent="0.2">
      <c r="A7389" s="185"/>
      <c r="B7389" s="186"/>
      <c r="C7389" s="186"/>
      <c r="D7389" s="54"/>
      <c r="E7389" s="310"/>
      <c r="F7389" s="192"/>
      <c r="G7389" s="192"/>
      <c r="H7389" s="50"/>
      <c r="I7389" s="50"/>
      <c r="J7389" s="50"/>
      <c r="K7389" s="50"/>
      <c r="L7389" s="50"/>
      <c r="M7389" s="50"/>
      <c r="N7389" s="50"/>
      <c r="O7389" s="50"/>
      <c r="P7389" s="50"/>
      <c r="Q7389" s="50"/>
      <c r="R7389" s="50"/>
      <c r="S7389" s="50"/>
      <c r="T7389" s="50"/>
      <c r="U7389" s="50"/>
      <c r="V7389" s="50"/>
      <c r="W7389" s="50"/>
      <c r="X7389" s="50"/>
      <c r="Y7389" s="50"/>
      <c r="Z7389" s="50"/>
      <c r="AA7389" s="50"/>
      <c r="AB7389" s="50"/>
      <c r="AC7389" s="50"/>
      <c r="AD7389" s="50"/>
      <c r="AE7389" s="50"/>
      <c r="AF7389" s="50"/>
      <c r="AG7389" s="50"/>
      <c r="AH7389" s="50"/>
      <c r="AI7389" s="50"/>
      <c r="AJ7389" s="50"/>
      <c r="AK7389" s="50"/>
      <c r="AL7389" s="50"/>
      <c r="AM7389" s="50"/>
      <c r="AN7389" s="50"/>
      <c r="AO7389" s="50"/>
      <c r="AP7389" s="50"/>
      <c r="AQ7389" s="50"/>
      <c r="AR7389" s="50"/>
      <c r="AS7389" s="50"/>
      <c r="AT7389" s="50"/>
      <c r="AU7389" s="50"/>
      <c r="AV7389" s="50"/>
      <c r="AW7389" s="50"/>
      <c r="AX7389" s="50"/>
      <c r="AY7389" s="50"/>
      <c r="AZ7389" s="50"/>
      <c r="BA7389" s="50"/>
      <c r="BB7389" s="50"/>
      <c r="BC7389" s="50"/>
      <c r="BD7389" s="50"/>
      <c r="BE7389" s="50"/>
      <c r="BF7389" s="50"/>
      <c r="BG7389" s="50"/>
      <c r="BH7389" s="50"/>
      <c r="BI7389" s="50"/>
      <c r="BJ7389" s="50"/>
      <c r="BK7389" s="50"/>
      <c r="BL7389" s="50"/>
      <c r="BM7389" s="50"/>
      <c r="BN7389" s="50"/>
      <c r="BO7389" s="50"/>
      <c r="BP7389" s="50"/>
      <c r="BQ7389" s="50"/>
      <c r="BR7389" s="50"/>
      <c r="BS7389" s="50"/>
      <c r="BT7389" s="50"/>
      <c r="BU7389" s="50"/>
      <c r="BV7389" s="50"/>
      <c r="BW7389" s="50"/>
      <c r="BX7389" s="50"/>
      <c r="BY7389" s="50"/>
      <c r="BZ7389" s="50"/>
      <c r="CA7389" s="50"/>
      <c r="CB7389" s="50"/>
      <c r="CC7389" s="50"/>
      <c r="CD7389" s="50"/>
      <c r="CE7389" s="50"/>
      <c r="CF7389" s="50"/>
      <c r="CG7389" s="50"/>
      <c r="CH7389" s="50"/>
      <c r="CI7389" s="50"/>
      <c r="CJ7389" s="50"/>
      <c r="CK7389" s="50"/>
      <c r="CL7389" s="50"/>
      <c r="CM7389" s="50"/>
      <c r="CN7389" s="50"/>
      <c r="CO7389" s="50"/>
      <c r="CP7389" s="50"/>
      <c r="CQ7389" s="50"/>
      <c r="CR7389" s="50"/>
      <c r="CS7389" s="50"/>
      <c r="CT7389" s="50"/>
      <c r="CU7389" s="50"/>
      <c r="CV7389" s="50"/>
      <c r="CW7389" s="50"/>
      <c r="CX7389" s="50"/>
      <c r="CY7389" s="50"/>
      <c r="CZ7389" s="50"/>
      <c r="DA7389" s="50"/>
      <c r="DB7389" s="50"/>
      <c r="DC7389" s="50"/>
      <c r="DD7389" s="50"/>
      <c r="DE7389" s="50"/>
      <c r="DF7389" s="50"/>
      <c r="DG7389" s="50"/>
    </row>
    <row r="7390" spans="1:111" x14ac:dyDescent="0.2">
      <c r="A7390" s="185"/>
      <c r="B7390" s="186"/>
      <c r="C7390" s="186"/>
      <c r="D7390" s="54"/>
      <c r="E7390" s="310"/>
      <c r="F7390" s="192"/>
      <c r="G7390" s="192"/>
      <c r="H7390" s="50"/>
      <c r="I7390" s="50"/>
      <c r="J7390" s="50"/>
      <c r="K7390" s="50"/>
      <c r="L7390" s="50"/>
      <c r="M7390" s="50"/>
      <c r="N7390" s="50"/>
      <c r="O7390" s="50"/>
      <c r="P7390" s="50"/>
      <c r="Q7390" s="50"/>
      <c r="R7390" s="50"/>
      <c r="S7390" s="50"/>
      <c r="T7390" s="50"/>
      <c r="U7390" s="50"/>
      <c r="V7390" s="50"/>
      <c r="W7390" s="50"/>
      <c r="X7390" s="50"/>
      <c r="Y7390" s="50"/>
      <c r="Z7390" s="50"/>
      <c r="AA7390" s="50"/>
      <c r="AB7390" s="50"/>
      <c r="AC7390" s="50"/>
      <c r="AD7390" s="50"/>
      <c r="AE7390" s="50"/>
      <c r="AF7390" s="50"/>
      <c r="AG7390" s="50"/>
      <c r="AH7390" s="50"/>
      <c r="AI7390" s="50"/>
      <c r="AJ7390" s="50"/>
      <c r="AK7390" s="50"/>
      <c r="AL7390" s="50"/>
      <c r="AM7390" s="50"/>
      <c r="AN7390" s="50"/>
      <c r="AO7390" s="50"/>
      <c r="AP7390" s="50"/>
      <c r="AQ7390" s="50"/>
      <c r="AR7390" s="50"/>
      <c r="AS7390" s="50"/>
      <c r="AT7390" s="50"/>
      <c r="AU7390" s="50"/>
      <c r="AV7390" s="50"/>
      <c r="AW7390" s="50"/>
      <c r="AX7390" s="50"/>
      <c r="AY7390" s="50"/>
      <c r="AZ7390" s="50"/>
      <c r="BA7390" s="50"/>
      <c r="BB7390" s="50"/>
      <c r="BC7390" s="50"/>
      <c r="BD7390" s="50"/>
      <c r="BE7390" s="50"/>
      <c r="BF7390" s="50"/>
      <c r="BG7390" s="50"/>
      <c r="BH7390" s="50"/>
      <c r="BI7390" s="50"/>
      <c r="BJ7390" s="50"/>
      <c r="BK7390" s="50"/>
      <c r="BL7390" s="50"/>
      <c r="BM7390" s="50"/>
      <c r="BN7390" s="50"/>
      <c r="BO7390" s="50"/>
      <c r="BP7390" s="50"/>
      <c r="BQ7390" s="50"/>
      <c r="BR7390" s="50"/>
      <c r="BS7390" s="50"/>
      <c r="BT7390" s="50"/>
      <c r="BU7390" s="50"/>
      <c r="BV7390" s="50"/>
      <c r="BW7390" s="50"/>
      <c r="BX7390" s="50"/>
      <c r="BY7390" s="50"/>
      <c r="BZ7390" s="50"/>
      <c r="CA7390" s="50"/>
      <c r="CB7390" s="50"/>
      <c r="CC7390" s="50"/>
      <c r="CD7390" s="50"/>
      <c r="CE7390" s="50"/>
      <c r="CF7390" s="50"/>
      <c r="CG7390" s="50"/>
      <c r="CH7390" s="50"/>
      <c r="CI7390" s="50"/>
      <c r="CJ7390" s="50"/>
      <c r="CK7390" s="50"/>
      <c r="CL7390" s="50"/>
      <c r="CM7390" s="50"/>
      <c r="CN7390" s="50"/>
      <c r="CO7390" s="50"/>
      <c r="CP7390" s="50"/>
      <c r="CQ7390" s="50"/>
      <c r="CR7390" s="50"/>
      <c r="CS7390" s="50"/>
      <c r="CT7390" s="50"/>
      <c r="CU7390" s="50"/>
      <c r="CV7390" s="50"/>
      <c r="CW7390" s="50"/>
      <c r="CX7390" s="50"/>
      <c r="CY7390" s="50"/>
      <c r="CZ7390" s="50"/>
      <c r="DA7390" s="50"/>
      <c r="DB7390" s="50"/>
      <c r="DC7390" s="50"/>
      <c r="DD7390" s="50"/>
      <c r="DE7390" s="50"/>
      <c r="DF7390" s="50"/>
      <c r="DG7390" s="50"/>
    </row>
    <row r="7391" spans="1:111" x14ac:dyDescent="0.2">
      <c r="A7391" s="185"/>
      <c r="B7391" s="186"/>
      <c r="C7391" s="186"/>
      <c r="D7391" s="54"/>
      <c r="E7391" s="310"/>
      <c r="F7391" s="192"/>
      <c r="G7391" s="192"/>
      <c r="H7391" s="50"/>
      <c r="I7391" s="50"/>
      <c r="J7391" s="50"/>
      <c r="K7391" s="50"/>
      <c r="L7391" s="50"/>
      <c r="M7391" s="50"/>
      <c r="N7391" s="50"/>
      <c r="O7391" s="50"/>
      <c r="P7391" s="50"/>
      <c r="Q7391" s="50"/>
      <c r="R7391" s="50"/>
      <c r="S7391" s="50"/>
      <c r="T7391" s="50"/>
      <c r="U7391" s="50"/>
      <c r="V7391" s="50"/>
      <c r="W7391" s="50"/>
      <c r="X7391" s="50"/>
      <c r="Y7391" s="50"/>
      <c r="Z7391" s="50"/>
      <c r="AA7391" s="50"/>
      <c r="AB7391" s="50"/>
      <c r="AC7391" s="50"/>
      <c r="AD7391" s="50"/>
      <c r="AE7391" s="50"/>
      <c r="AF7391" s="50"/>
      <c r="AG7391" s="50"/>
      <c r="AH7391" s="50"/>
      <c r="AI7391" s="50"/>
      <c r="AJ7391" s="50"/>
      <c r="AK7391" s="50"/>
      <c r="AL7391" s="50"/>
      <c r="AM7391" s="50"/>
      <c r="AN7391" s="50"/>
      <c r="AO7391" s="50"/>
      <c r="AP7391" s="50"/>
      <c r="AQ7391" s="50"/>
      <c r="AR7391" s="50"/>
      <c r="AS7391" s="50"/>
      <c r="AT7391" s="50"/>
      <c r="AU7391" s="50"/>
      <c r="AV7391" s="50"/>
      <c r="AW7391" s="50"/>
      <c r="AX7391" s="50"/>
      <c r="AY7391" s="50"/>
      <c r="AZ7391" s="50"/>
      <c r="BA7391" s="50"/>
      <c r="BB7391" s="50"/>
      <c r="BC7391" s="50"/>
      <c r="BD7391" s="50"/>
      <c r="BE7391" s="50"/>
      <c r="BF7391" s="50"/>
      <c r="BG7391" s="50"/>
      <c r="BH7391" s="50"/>
      <c r="BI7391" s="50"/>
      <c r="BJ7391" s="50"/>
      <c r="BK7391" s="50"/>
      <c r="BL7391" s="50"/>
      <c r="BM7391" s="50"/>
      <c r="BN7391" s="50"/>
      <c r="BO7391" s="50"/>
      <c r="BP7391" s="50"/>
      <c r="BQ7391" s="50"/>
      <c r="BR7391" s="50"/>
      <c r="BS7391" s="50"/>
      <c r="BT7391" s="50"/>
      <c r="BU7391" s="50"/>
      <c r="BV7391" s="50"/>
      <c r="BW7391" s="50"/>
      <c r="BX7391" s="50"/>
      <c r="BY7391" s="50"/>
      <c r="BZ7391" s="50"/>
      <c r="CA7391" s="50"/>
      <c r="CB7391" s="50"/>
      <c r="CC7391" s="50"/>
      <c r="CD7391" s="50"/>
      <c r="CE7391" s="50"/>
      <c r="CF7391" s="50"/>
      <c r="CG7391" s="50"/>
      <c r="CH7391" s="50"/>
      <c r="CI7391" s="50"/>
      <c r="CJ7391" s="50"/>
      <c r="CK7391" s="50"/>
      <c r="CL7391" s="50"/>
      <c r="CM7391" s="50"/>
      <c r="CN7391" s="50"/>
      <c r="CO7391" s="50"/>
      <c r="CP7391" s="50"/>
      <c r="CQ7391" s="50"/>
      <c r="CR7391" s="50"/>
      <c r="CS7391" s="50"/>
      <c r="CT7391" s="50"/>
      <c r="CU7391" s="50"/>
      <c r="CV7391" s="50"/>
      <c r="CW7391" s="50"/>
      <c r="CX7391" s="50"/>
      <c r="CY7391" s="50"/>
      <c r="CZ7391" s="50"/>
      <c r="DA7391" s="50"/>
      <c r="DB7391" s="50"/>
      <c r="DC7391" s="50"/>
      <c r="DD7391" s="50"/>
      <c r="DE7391" s="50"/>
      <c r="DF7391" s="50"/>
      <c r="DG7391" s="50"/>
    </row>
    <row r="7392" spans="1:111" x14ac:dyDescent="0.2">
      <c r="A7392" s="185"/>
      <c r="B7392" s="186"/>
      <c r="C7392" s="186"/>
      <c r="D7392" s="54"/>
      <c r="E7392" s="310"/>
      <c r="F7392" s="192"/>
      <c r="G7392" s="192"/>
      <c r="H7392" s="50"/>
      <c r="I7392" s="50"/>
      <c r="J7392" s="50"/>
      <c r="K7392" s="50"/>
      <c r="L7392" s="50"/>
      <c r="M7392" s="50"/>
      <c r="N7392" s="50"/>
      <c r="O7392" s="50"/>
      <c r="P7392" s="50"/>
      <c r="Q7392" s="50"/>
      <c r="R7392" s="50"/>
      <c r="S7392" s="50"/>
      <c r="T7392" s="50"/>
      <c r="U7392" s="50"/>
      <c r="V7392" s="50"/>
      <c r="W7392" s="50"/>
      <c r="X7392" s="50"/>
      <c r="Y7392" s="50"/>
      <c r="Z7392" s="50"/>
      <c r="AA7392" s="50"/>
      <c r="AB7392" s="50"/>
      <c r="AC7392" s="50"/>
      <c r="AD7392" s="50"/>
      <c r="AE7392" s="50"/>
      <c r="AF7392" s="50"/>
      <c r="AG7392" s="50"/>
      <c r="AH7392" s="50"/>
      <c r="AI7392" s="50"/>
      <c r="AJ7392" s="50"/>
      <c r="AK7392" s="50"/>
      <c r="AL7392" s="50"/>
      <c r="AM7392" s="50"/>
      <c r="AN7392" s="50"/>
      <c r="AO7392" s="50"/>
      <c r="AP7392" s="50"/>
      <c r="AQ7392" s="50"/>
      <c r="AR7392" s="50"/>
      <c r="AS7392" s="50"/>
      <c r="AT7392" s="50"/>
      <c r="AU7392" s="50"/>
      <c r="AV7392" s="50"/>
      <c r="AW7392" s="50"/>
      <c r="AX7392" s="50"/>
      <c r="AY7392" s="50"/>
      <c r="AZ7392" s="50"/>
      <c r="BA7392" s="50"/>
      <c r="BB7392" s="50"/>
      <c r="BC7392" s="50"/>
      <c r="BD7392" s="50"/>
      <c r="BE7392" s="50"/>
      <c r="BF7392" s="50"/>
      <c r="BG7392" s="50"/>
      <c r="BH7392" s="50"/>
      <c r="BI7392" s="50"/>
      <c r="BJ7392" s="50"/>
      <c r="BK7392" s="50"/>
      <c r="BL7392" s="50"/>
      <c r="BM7392" s="50"/>
      <c r="BN7392" s="50"/>
      <c r="BO7392" s="50"/>
      <c r="BP7392" s="50"/>
      <c r="BQ7392" s="50"/>
      <c r="BR7392" s="50"/>
      <c r="BS7392" s="50"/>
      <c r="BT7392" s="50"/>
      <c r="BU7392" s="50"/>
      <c r="BV7392" s="50"/>
      <c r="BW7392" s="50"/>
      <c r="BX7392" s="50"/>
      <c r="BY7392" s="50"/>
      <c r="BZ7392" s="50"/>
      <c r="CA7392" s="50"/>
      <c r="CB7392" s="50"/>
      <c r="CC7392" s="50"/>
      <c r="CD7392" s="50"/>
      <c r="CE7392" s="50"/>
      <c r="CF7392" s="50"/>
      <c r="CG7392" s="50"/>
      <c r="CH7392" s="50"/>
      <c r="CI7392" s="50"/>
      <c r="CJ7392" s="50"/>
      <c r="CK7392" s="50"/>
      <c r="CL7392" s="50"/>
      <c r="CM7392" s="50"/>
      <c r="CN7392" s="50"/>
      <c r="CO7392" s="50"/>
      <c r="CP7392" s="50"/>
      <c r="CQ7392" s="50"/>
      <c r="CR7392" s="50"/>
      <c r="CS7392" s="50"/>
      <c r="CT7392" s="50"/>
      <c r="CU7392" s="50"/>
      <c r="CV7392" s="50"/>
      <c r="CW7392" s="50"/>
      <c r="CX7392" s="50"/>
      <c r="CY7392" s="50"/>
      <c r="CZ7392" s="50"/>
      <c r="DA7392" s="50"/>
      <c r="DB7392" s="50"/>
      <c r="DC7392" s="50"/>
      <c r="DD7392" s="50"/>
      <c r="DE7392" s="50"/>
      <c r="DF7392" s="50"/>
      <c r="DG7392" s="50"/>
    </row>
    <row r="7393" spans="1:111" x14ac:dyDescent="0.2">
      <c r="A7393" s="185"/>
      <c r="B7393" s="186"/>
      <c r="C7393" s="186"/>
      <c r="D7393" s="54"/>
      <c r="E7393" s="310"/>
      <c r="F7393" s="192"/>
      <c r="G7393" s="192"/>
      <c r="H7393" s="50"/>
      <c r="I7393" s="50"/>
      <c r="J7393" s="50"/>
      <c r="K7393" s="50"/>
      <c r="L7393" s="50"/>
      <c r="M7393" s="50"/>
      <c r="N7393" s="50"/>
      <c r="O7393" s="50"/>
      <c r="P7393" s="50"/>
      <c r="Q7393" s="50"/>
      <c r="R7393" s="50"/>
      <c r="S7393" s="50"/>
      <c r="T7393" s="50"/>
      <c r="U7393" s="50"/>
      <c r="V7393" s="50"/>
      <c r="W7393" s="50"/>
      <c r="X7393" s="50"/>
      <c r="Y7393" s="50"/>
      <c r="Z7393" s="50"/>
      <c r="AA7393" s="50"/>
      <c r="AB7393" s="50"/>
      <c r="AC7393" s="50"/>
      <c r="AD7393" s="50"/>
      <c r="AE7393" s="50"/>
      <c r="AF7393" s="50"/>
      <c r="AG7393" s="50"/>
      <c r="AH7393" s="50"/>
      <c r="AI7393" s="50"/>
      <c r="AJ7393" s="50"/>
      <c r="AK7393" s="50"/>
      <c r="AL7393" s="50"/>
      <c r="AM7393" s="50"/>
      <c r="AN7393" s="50"/>
      <c r="AO7393" s="50"/>
      <c r="AP7393" s="50"/>
      <c r="AQ7393" s="50"/>
      <c r="AR7393" s="50"/>
      <c r="AS7393" s="50"/>
      <c r="AT7393" s="50"/>
      <c r="AU7393" s="50"/>
      <c r="AV7393" s="50"/>
      <c r="AW7393" s="50"/>
      <c r="AX7393" s="50"/>
      <c r="AY7393" s="50"/>
      <c r="AZ7393" s="50"/>
      <c r="BA7393" s="50"/>
      <c r="BB7393" s="50"/>
      <c r="BC7393" s="50"/>
      <c r="BD7393" s="50"/>
      <c r="BE7393" s="50"/>
      <c r="BF7393" s="50"/>
      <c r="BG7393" s="50"/>
      <c r="BH7393" s="50"/>
      <c r="BI7393" s="50"/>
      <c r="BJ7393" s="50"/>
      <c r="BK7393" s="50"/>
      <c r="BL7393" s="50"/>
      <c r="BM7393" s="50"/>
      <c r="BN7393" s="50"/>
      <c r="BO7393" s="50"/>
      <c r="BP7393" s="50"/>
      <c r="BQ7393" s="50"/>
      <c r="BR7393" s="50"/>
      <c r="BS7393" s="50"/>
      <c r="BT7393" s="50"/>
      <c r="BU7393" s="50"/>
      <c r="BV7393" s="50"/>
      <c r="BW7393" s="50"/>
      <c r="BX7393" s="50"/>
      <c r="BY7393" s="50"/>
      <c r="BZ7393" s="50"/>
      <c r="CA7393" s="50"/>
      <c r="CB7393" s="50"/>
      <c r="CC7393" s="50"/>
      <c r="CD7393" s="50"/>
      <c r="CE7393" s="50"/>
      <c r="CF7393" s="50"/>
      <c r="CG7393" s="50"/>
      <c r="CH7393" s="50"/>
      <c r="CI7393" s="50"/>
      <c r="CJ7393" s="50"/>
      <c r="CK7393" s="50"/>
      <c r="CL7393" s="50"/>
      <c r="CM7393" s="50"/>
      <c r="CN7393" s="50"/>
      <c r="CO7393" s="50"/>
      <c r="CP7393" s="50"/>
      <c r="CQ7393" s="50"/>
      <c r="CR7393" s="50"/>
      <c r="CS7393" s="50"/>
      <c r="CT7393" s="50"/>
      <c r="CU7393" s="50"/>
      <c r="CV7393" s="50"/>
      <c r="CW7393" s="50"/>
      <c r="CX7393" s="50"/>
      <c r="CY7393" s="50"/>
      <c r="CZ7393" s="50"/>
      <c r="DA7393" s="50"/>
      <c r="DB7393" s="50"/>
      <c r="DC7393" s="50"/>
      <c r="DD7393" s="50"/>
      <c r="DE7393" s="50"/>
      <c r="DF7393" s="50"/>
      <c r="DG7393" s="50"/>
    </row>
    <row r="7394" spans="1:111" x14ac:dyDescent="0.2">
      <c r="A7394" s="185"/>
      <c r="B7394" s="186"/>
      <c r="C7394" s="186"/>
      <c r="D7394" s="54"/>
      <c r="E7394" s="310"/>
      <c r="F7394" s="192"/>
      <c r="G7394" s="192"/>
      <c r="H7394" s="50"/>
      <c r="I7394" s="50"/>
      <c r="J7394" s="50"/>
      <c r="K7394" s="50"/>
      <c r="L7394" s="50"/>
      <c r="M7394" s="50"/>
      <c r="N7394" s="50"/>
      <c r="O7394" s="50"/>
      <c r="P7394" s="50"/>
      <c r="Q7394" s="50"/>
      <c r="R7394" s="50"/>
      <c r="S7394" s="50"/>
      <c r="T7394" s="50"/>
      <c r="U7394" s="50"/>
      <c r="V7394" s="50"/>
      <c r="W7394" s="50"/>
      <c r="X7394" s="50"/>
      <c r="Y7394" s="50"/>
      <c r="Z7394" s="50"/>
      <c r="AA7394" s="50"/>
      <c r="AB7394" s="50"/>
      <c r="AC7394" s="50"/>
      <c r="AD7394" s="50"/>
      <c r="AE7394" s="50"/>
      <c r="AF7394" s="50"/>
      <c r="AG7394" s="50"/>
      <c r="AH7394" s="50"/>
      <c r="AI7394" s="50"/>
      <c r="AJ7394" s="50"/>
      <c r="AK7394" s="50"/>
      <c r="AL7394" s="50"/>
      <c r="AM7394" s="50"/>
      <c r="AN7394" s="50"/>
      <c r="AO7394" s="50"/>
      <c r="AP7394" s="50"/>
      <c r="AQ7394" s="50"/>
      <c r="AR7394" s="50"/>
      <c r="AS7394" s="50"/>
      <c r="AT7394" s="50"/>
      <c r="AU7394" s="50"/>
      <c r="AV7394" s="50"/>
      <c r="AW7394" s="50"/>
      <c r="AX7394" s="50"/>
      <c r="AY7394" s="50"/>
      <c r="AZ7394" s="50"/>
      <c r="BA7394" s="50"/>
      <c r="BB7394" s="50"/>
      <c r="BC7394" s="50"/>
      <c r="BD7394" s="50"/>
      <c r="BE7394" s="50"/>
      <c r="BF7394" s="50"/>
      <c r="BG7394" s="50"/>
      <c r="BH7394" s="50"/>
      <c r="BI7394" s="50"/>
      <c r="BJ7394" s="50"/>
      <c r="BK7394" s="50"/>
      <c r="BL7394" s="50"/>
      <c r="BM7394" s="50"/>
      <c r="BN7394" s="50"/>
      <c r="BO7394" s="50"/>
      <c r="BP7394" s="50"/>
      <c r="BQ7394" s="50"/>
      <c r="BR7394" s="50"/>
      <c r="BS7394" s="50"/>
      <c r="BT7394" s="50"/>
      <c r="BU7394" s="50"/>
      <c r="BV7394" s="50"/>
      <c r="BW7394" s="50"/>
      <c r="BX7394" s="50"/>
      <c r="BY7394" s="50"/>
      <c r="BZ7394" s="50"/>
      <c r="CA7394" s="50"/>
      <c r="CB7394" s="50"/>
      <c r="CC7394" s="50"/>
      <c r="CD7394" s="50"/>
      <c r="CE7394" s="50"/>
      <c r="CF7394" s="50"/>
      <c r="CG7394" s="50"/>
      <c r="CH7394" s="50"/>
      <c r="CI7394" s="50"/>
      <c r="CJ7394" s="50"/>
      <c r="CK7394" s="50"/>
      <c r="CL7394" s="50"/>
      <c r="CM7394" s="50"/>
      <c r="CN7394" s="50"/>
      <c r="CO7394" s="50"/>
      <c r="CP7394" s="50"/>
      <c r="CQ7394" s="50"/>
      <c r="CR7394" s="50"/>
      <c r="CS7394" s="50"/>
      <c r="CT7394" s="50"/>
      <c r="CU7394" s="50"/>
      <c r="CV7394" s="50"/>
      <c r="CW7394" s="50"/>
      <c r="CX7394" s="50"/>
      <c r="CY7394" s="50"/>
      <c r="CZ7394" s="50"/>
      <c r="DA7394" s="50"/>
      <c r="DB7394" s="50"/>
      <c r="DC7394" s="50"/>
      <c r="DD7394" s="50"/>
      <c r="DE7394" s="50"/>
      <c r="DF7394" s="50"/>
      <c r="DG7394" s="50"/>
    </row>
    <row r="7395" spans="1:111" x14ac:dyDescent="0.2">
      <c r="A7395" s="185"/>
      <c r="B7395" s="186"/>
      <c r="C7395" s="186"/>
      <c r="D7395" s="54"/>
      <c r="E7395" s="310"/>
      <c r="F7395" s="192"/>
      <c r="G7395" s="192"/>
      <c r="H7395" s="50"/>
      <c r="I7395" s="50"/>
      <c r="J7395" s="50"/>
      <c r="K7395" s="50"/>
      <c r="L7395" s="50"/>
      <c r="M7395" s="50"/>
      <c r="N7395" s="50"/>
      <c r="O7395" s="50"/>
      <c r="P7395" s="50"/>
      <c r="Q7395" s="50"/>
      <c r="R7395" s="50"/>
      <c r="S7395" s="50"/>
      <c r="T7395" s="50"/>
      <c r="U7395" s="50"/>
      <c r="V7395" s="50"/>
      <c r="W7395" s="50"/>
      <c r="X7395" s="50"/>
      <c r="Y7395" s="50"/>
      <c r="Z7395" s="50"/>
      <c r="AA7395" s="50"/>
      <c r="AB7395" s="50"/>
      <c r="AC7395" s="50"/>
      <c r="AD7395" s="50"/>
      <c r="AE7395" s="50"/>
      <c r="AF7395" s="50"/>
      <c r="AG7395" s="50"/>
      <c r="AH7395" s="50"/>
      <c r="AI7395" s="50"/>
      <c r="AJ7395" s="50"/>
      <c r="AK7395" s="50"/>
      <c r="AL7395" s="50"/>
      <c r="AM7395" s="50"/>
      <c r="AN7395" s="50"/>
      <c r="AO7395" s="50"/>
      <c r="AP7395" s="50"/>
      <c r="AQ7395" s="50"/>
      <c r="AR7395" s="50"/>
      <c r="AS7395" s="50"/>
      <c r="AT7395" s="50"/>
      <c r="AU7395" s="50"/>
      <c r="AV7395" s="50"/>
      <c r="AW7395" s="50"/>
      <c r="AX7395" s="50"/>
      <c r="AY7395" s="50"/>
      <c r="AZ7395" s="50"/>
      <c r="BA7395" s="50"/>
      <c r="BB7395" s="50"/>
      <c r="BC7395" s="50"/>
      <c r="BD7395" s="50"/>
      <c r="BE7395" s="50"/>
      <c r="BF7395" s="50"/>
      <c r="BG7395" s="50"/>
      <c r="BH7395" s="50"/>
      <c r="BI7395" s="50"/>
      <c r="BJ7395" s="50"/>
      <c r="BK7395" s="50"/>
      <c r="BL7395" s="50"/>
      <c r="BM7395" s="50"/>
      <c r="BN7395" s="50"/>
      <c r="BO7395" s="50"/>
      <c r="BP7395" s="50"/>
      <c r="BQ7395" s="50"/>
      <c r="BR7395" s="50"/>
      <c r="BS7395" s="50"/>
      <c r="BT7395" s="50"/>
      <c r="BU7395" s="50"/>
      <c r="BV7395" s="50"/>
      <c r="BW7395" s="50"/>
      <c r="BX7395" s="50"/>
      <c r="BY7395" s="50"/>
      <c r="BZ7395" s="50"/>
      <c r="CA7395" s="50"/>
      <c r="CB7395" s="50"/>
      <c r="CC7395" s="50"/>
      <c r="CD7395" s="50"/>
      <c r="CE7395" s="50"/>
      <c r="CF7395" s="50"/>
      <c r="CG7395" s="50"/>
      <c r="CH7395" s="50"/>
      <c r="CI7395" s="50"/>
      <c r="CJ7395" s="50"/>
      <c r="CK7395" s="50"/>
      <c r="CL7395" s="50"/>
      <c r="CM7395" s="50"/>
      <c r="CN7395" s="50"/>
      <c r="CO7395" s="50"/>
      <c r="CP7395" s="50"/>
      <c r="CQ7395" s="50"/>
      <c r="CR7395" s="50"/>
      <c r="CS7395" s="50"/>
      <c r="CT7395" s="50"/>
      <c r="CU7395" s="50"/>
      <c r="CV7395" s="50"/>
      <c r="CW7395" s="50"/>
      <c r="CX7395" s="50"/>
      <c r="CY7395" s="50"/>
      <c r="CZ7395" s="50"/>
      <c r="DA7395" s="50"/>
      <c r="DB7395" s="50"/>
      <c r="DC7395" s="50"/>
      <c r="DD7395" s="50"/>
      <c r="DE7395" s="50"/>
      <c r="DF7395" s="50"/>
      <c r="DG7395" s="50"/>
    </row>
    <row r="7396" spans="1:111" x14ac:dyDescent="0.2">
      <c r="A7396" s="185"/>
      <c r="B7396" s="186"/>
      <c r="C7396" s="186"/>
      <c r="D7396" s="54"/>
      <c r="E7396" s="310"/>
      <c r="F7396" s="192"/>
      <c r="G7396" s="192"/>
      <c r="H7396" s="50"/>
      <c r="I7396" s="50"/>
      <c r="J7396" s="50"/>
      <c r="K7396" s="50"/>
      <c r="L7396" s="50"/>
      <c r="M7396" s="50"/>
      <c r="N7396" s="50"/>
      <c r="O7396" s="50"/>
      <c r="P7396" s="50"/>
      <c r="Q7396" s="50"/>
      <c r="R7396" s="50"/>
      <c r="S7396" s="50"/>
      <c r="T7396" s="50"/>
      <c r="U7396" s="50"/>
      <c r="V7396" s="50"/>
      <c r="W7396" s="50"/>
      <c r="X7396" s="50"/>
      <c r="Y7396" s="50"/>
      <c r="Z7396" s="50"/>
      <c r="AA7396" s="50"/>
      <c r="AB7396" s="50"/>
      <c r="AC7396" s="50"/>
      <c r="AD7396" s="50"/>
      <c r="AE7396" s="50"/>
      <c r="AF7396" s="50"/>
      <c r="AG7396" s="50"/>
      <c r="AH7396" s="50"/>
      <c r="AI7396" s="50"/>
      <c r="AJ7396" s="50"/>
      <c r="AK7396" s="50"/>
      <c r="AL7396" s="50"/>
      <c r="AM7396" s="50"/>
      <c r="AN7396" s="50"/>
      <c r="AO7396" s="50"/>
      <c r="AP7396" s="50"/>
      <c r="AQ7396" s="50"/>
      <c r="AR7396" s="50"/>
      <c r="AS7396" s="50"/>
      <c r="AT7396" s="50"/>
      <c r="AU7396" s="50"/>
      <c r="AV7396" s="50"/>
      <c r="AW7396" s="50"/>
      <c r="AX7396" s="50"/>
      <c r="AY7396" s="50"/>
      <c r="AZ7396" s="50"/>
      <c r="BA7396" s="50"/>
      <c r="BB7396" s="50"/>
      <c r="BC7396" s="50"/>
      <c r="BD7396" s="50"/>
      <c r="BE7396" s="50"/>
      <c r="BF7396" s="50"/>
      <c r="BG7396" s="50"/>
      <c r="BH7396" s="50"/>
      <c r="BI7396" s="50"/>
      <c r="BJ7396" s="50"/>
      <c r="BK7396" s="50"/>
      <c r="BL7396" s="50"/>
      <c r="BM7396" s="50"/>
      <c r="BN7396" s="50"/>
      <c r="BO7396" s="50"/>
      <c r="BP7396" s="50"/>
      <c r="BQ7396" s="50"/>
      <c r="BR7396" s="50"/>
      <c r="BS7396" s="50"/>
      <c r="BT7396" s="50"/>
      <c r="BU7396" s="50"/>
      <c r="BV7396" s="50"/>
      <c r="BW7396" s="50"/>
      <c r="BX7396" s="50"/>
      <c r="BY7396" s="50"/>
      <c r="BZ7396" s="50"/>
      <c r="CA7396" s="50"/>
      <c r="CB7396" s="50"/>
      <c r="CC7396" s="50"/>
      <c r="CD7396" s="50"/>
      <c r="CE7396" s="50"/>
      <c r="CF7396" s="50"/>
      <c r="CG7396" s="50"/>
      <c r="CH7396" s="50"/>
      <c r="CI7396" s="50"/>
      <c r="CJ7396" s="50"/>
      <c r="CK7396" s="50"/>
      <c r="CL7396" s="50"/>
      <c r="CM7396" s="50"/>
      <c r="CN7396" s="50"/>
      <c r="CO7396" s="50"/>
      <c r="CP7396" s="50"/>
      <c r="CQ7396" s="50"/>
      <c r="CR7396" s="50"/>
      <c r="CS7396" s="50"/>
      <c r="CT7396" s="50"/>
      <c r="CU7396" s="50"/>
      <c r="CV7396" s="50"/>
      <c r="CW7396" s="50"/>
      <c r="CX7396" s="50"/>
      <c r="CY7396" s="50"/>
      <c r="CZ7396" s="50"/>
      <c r="DA7396" s="50"/>
      <c r="DB7396" s="50"/>
      <c r="DC7396" s="50"/>
      <c r="DD7396" s="50"/>
      <c r="DE7396" s="50"/>
      <c r="DF7396" s="50"/>
      <c r="DG7396" s="50"/>
    </row>
    <row r="7397" spans="1:111" x14ac:dyDescent="0.2">
      <c r="A7397" s="185"/>
      <c r="B7397" s="186"/>
      <c r="C7397" s="186"/>
      <c r="D7397" s="54"/>
      <c r="E7397" s="310"/>
      <c r="F7397" s="192"/>
      <c r="G7397" s="192"/>
      <c r="H7397" s="50"/>
      <c r="I7397" s="50"/>
      <c r="J7397" s="50"/>
      <c r="K7397" s="50"/>
      <c r="L7397" s="50"/>
      <c r="M7397" s="50"/>
      <c r="N7397" s="50"/>
      <c r="O7397" s="50"/>
      <c r="P7397" s="50"/>
      <c r="Q7397" s="50"/>
      <c r="R7397" s="50"/>
      <c r="S7397" s="50"/>
      <c r="T7397" s="50"/>
      <c r="U7397" s="50"/>
      <c r="V7397" s="50"/>
      <c r="W7397" s="50"/>
      <c r="X7397" s="50"/>
      <c r="Y7397" s="50"/>
      <c r="Z7397" s="50"/>
      <c r="AA7397" s="50"/>
      <c r="AB7397" s="50"/>
      <c r="AC7397" s="50"/>
      <c r="AD7397" s="50"/>
      <c r="AE7397" s="50"/>
      <c r="AF7397" s="50"/>
      <c r="AG7397" s="50"/>
      <c r="AH7397" s="50"/>
      <c r="AI7397" s="50"/>
      <c r="AJ7397" s="50"/>
      <c r="AK7397" s="50"/>
      <c r="AL7397" s="50"/>
      <c r="AM7397" s="50"/>
      <c r="AN7397" s="50"/>
      <c r="AO7397" s="50"/>
      <c r="AP7397" s="50"/>
      <c r="AQ7397" s="50"/>
      <c r="AR7397" s="50"/>
      <c r="AS7397" s="50"/>
      <c r="AT7397" s="50"/>
      <c r="AU7397" s="50"/>
      <c r="AV7397" s="50"/>
      <c r="AW7397" s="50"/>
      <c r="AX7397" s="50"/>
      <c r="AY7397" s="50"/>
      <c r="AZ7397" s="50"/>
      <c r="BA7397" s="50"/>
      <c r="BB7397" s="50"/>
      <c r="BC7397" s="50"/>
      <c r="BD7397" s="50"/>
      <c r="BE7397" s="50"/>
      <c r="BF7397" s="50"/>
      <c r="BG7397" s="50"/>
      <c r="BH7397" s="50"/>
      <c r="BI7397" s="50"/>
      <c r="BJ7397" s="50"/>
      <c r="BK7397" s="50"/>
      <c r="BL7397" s="50"/>
      <c r="BM7397" s="50"/>
      <c r="BN7397" s="50"/>
      <c r="BO7397" s="50"/>
      <c r="BP7397" s="50"/>
      <c r="BQ7397" s="50"/>
      <c r="BR7397" s="50"/>
      <c r="BS7397" s="50"/>
      <c r="BT7397" s="50"/>
      <c r="BU7397" s="50"/>
      <c r="BV7397" s="50"/>
      <c r="BW7397" s="50"/>
      <c r="BX7397" s="50"/>
      <c r="BY7397" s="50"/>
      <c r="BZ7397" s="50"/>
      <c r="CA7397" s="50"/>
      <c r="CB7397" s="50"/>
      <c r="CC7397" s="50"/>
      <c r="CD7397" s="50"/>
      <c r="CE7397" s="50"/>
      <c r="CF7397" s="50"/>
      <c r="CG7397" s="50"/>
      <c r="CH7397" s="50"/>
      <c r="CI7397" s="50"/>
      <c r="CJ7397" s="50"/>
      <c r="CK7397" s="50"/>
      <c r="CL7397" s="50"/>
      <c r="CM7397" s="50"/>
      <c r="CN7397" s="50"/>
      <c r="CO7397" s="50"/>
      <c r="CP7397" s="50"/>
      <c r="CQ7397" s="50"/>
      <c r="CR7397" s="50"/>
      <c r="CS7397" s="50"/>
      <c r="CT7397" s="50"/>
      <c r="CU7397" s="50"/>
      <c r="CV7397" s="50"/>
      <c r="CW7397" s="50"/>
      <c r="CX7397" s="50"/>
      <c r="CY7397" s="50"/>
      <c r="CZ7397" s="50"/>
      <c r="DA7397" s="50"/>
      <c r="DB7397" s="50"/>
      <c r="DC7397" s="50"/>
      <c r="DD7397" s="50"/>
      <c r="DE7397" s="50"/>
      <c r="DF7397" s="50"/>
      <c r="DG7397" s="50"/>
    </row>
    <row r="7398" spans="1:111" x14ac:dyDescent="0.2">
      <c r="A7398" s="185"/>
      <c r="B7398" s="186"/>
      <c r="C7398" s="186"/>
      <c r="D7398" s="54"/>
      <c r="E7398" s="310"/>
      <c r="F7398" s="192"/>
      <c r="G7398" s="192"/>
      <c r="H7398" s="50"/>
      <c r="I7398" s="50"/>
      <c r="J7398" s="50"/>
      <c r="K7398" s="50"/>
      <c r="L7398" s="50"/>
      <c r="M7398" s="50"/>
      <c r="N7398" s="50"/>
      <c r="O7398" s="50"/>
      <c r="P7398" s="50"/>
      <c r="Q7398" s="50"/>
      <c r="R7398" s="50"/>
      <c r="S7398" s="50"/>
      <c r="T7398" s="50"/>
      <c r="U7398" s="50"/>
      <c r="V7398" s="50"/>
      <c r="W7398" s="50"/>
      <c r="X7398" s="50"/>
      <c r="Y7398" s="50"/>
      <c r="Z7398" s="50"/>
      <c r="AA7398" s="50"/>
      <c r="AB7398" s="50"/>
      <c r="AC7398" s="50"/>
      <c r="AD7398" s="50"/>
      <c r="AE7398" s="50"/>
      <c r="AF7398" s="50"/>
      <c r="AG7398" s="50"/>
      <c r="AH7398" s="50"/>
      <c r="AI7398" s="50"/>
      <c r="AJ7398" s="50"/>
      <c r="AK7398" s="50"/>
      <c r="AL7398" s="50"/>
      <c r="AM7398" s="50"/>
      <c r="AN7398" s="50"/>
      <c r="AO7398" s="50"/>
      <c r="AP7398" s="50"/>
      <c r="AQ7398" s="50"/>
      <c r="AR7398" s="50"/>
      <c r="AS7398" s="50"/>
      <c r="AT7398" s="50"/>
      <c r="AU7398" s="50"/>
      <c r="AV7398" s="50"/>
      <c r="AW7398" s="50"/>
      <c r="AX7398" s="50"/>
      <c r="AY7398" s="50"/>
      <c r="AZ7398" s="50"/>
      <c r="BA7398" s="50"/>
      <c r="BB7398" s="50"/>
      <c r="BC7398" s="50"/>
      <c r="BD7398" s="50"/>
      <c r="BE7398" s="50"/>
      <c r="BF7398" s="50"/>
      <c r="BG7398" s="50"/>
      <c r="BH7398" s="50"/>
      <c r="BI7398" s="50"/>
      <c r="BJ7398" s="50"/>
      <c r="BK7398" s="50"/>
      <c r="BL7398" s="50"/>
      <c r="BM7398" s="50"/>
      <c r="BN7398" s="50"/>
      <c r="BO7398" s="50"/>
      <c r="BP7398" s="50"/>
      <c r="BQ7398" s="50"/>
      <c r="BR7398" s="50"/>
      <c r="BS7398" s="50"/>
      <c r="BT7398" s="50"/>
      <c r="BU7398" s="50"/>
      <c r="BV7398" s="50"/>
      <c r="BW7398" s="50"/>
      <c r="BX7398" s="50"/>
      <c r="BY7398" s="50"/>
      <c r="BZ7398" s="50"/>
      <c r="CA7398" s="50"/>
      <c r="CB7398" s="50"/>
      <c r="CC7398" s="50"/>
      <c r="CD7398" s="50"/>
      <c r="CE7398" s="50"/>
      <c r="CF7398" s="50"/>
      <c r="CG7398" s="50"/>
      <c r="CH7398" s="50"/>
      <c r="CI7398" s="50"/>
      <c r="CJ7398" s="50"/>
      <c r="CK7398" s="50"/>
      <c r="CL7398" s="50"/>
      <c r="CM7398" s="50"/>
      <c r="CN7398" s="50"/>
      <c r="CO7398" s="50"/>
      <c r="CP7398" s="50"/>
      <c r="CQ7398" s="50"/>
      <c r="CR7398" s="50"/>
      <c r="CS7398" s="50"/>
      <c r="CT7398" s="50"/>
      <c r="CU7398" s="50"/>
      <c r="CV7398" s="50"/>
      <c r="CW7398" s="50"/>
      <c r="CX7398" s="50"/>
      <c r="CY7398" s="50"/>
      <c r="CZ7398" s="50"/>
      <c r="DA7398" s="50"/>
      <c r="DB7398" s="50"/>
      <c r="DC7398" s="50"/>
      <c r="DD7398" s="50"/>
      <c r="DE7398" s="50"/>
      <c r="DF7398" s="50"/>
      <c r="DG7398" s="50"/>
    </row>
    <row r="7399" spans="1:111" x14ac:dyDescent="0.2">
      <c r="A7399" s="185"/>
      <c r="B7399" s="186"/>
      <c r="C7399" s="186"/>
      <c r="D7399" s="54"/>
      <c r="E7399" s="310"/>
      <c r="F7399" s="192"/>
      <c r="G7399" s="192"/>
      <c r="H7399" s="50"/>
      <c r="I7399" s="50"/>
      <c r="J7399" s="50"/>
      <c r="K7399" s="50"/>
      <c r="L7399" s="50"/>
      <c r="M7399" s="50"/>
      <c r="N7399" s="50"/>
      <c r="O7399" s="50"/>
      <c r="P7399" s="50"/>
      <c r="Q7399" s="50"/>
      <c r="R7399" s="50"/>
      <c r="S7399" s="50"/>
      <c r="T7399" s="50"/>
      <c r="U7399" s="50"/>
      <c r="V7399" s="50"/>
      <c r="W7399" s="50"/>
      <c r="X7399" s="50"/>
      <c r="Y7399" s="50"/>
      <c r="Z7399" s="50"/>
      <c r="AA7399" s="50"/>
      <c r="AB7399" s="50"/>
      <c r="AC7399" s="50"/>
      <c r="AD7399" s="50"/>
      <c r="AE7399" s="50"/>
      <c r="AF7399" s="50"/>
      <c r="AG7399" s="50"/>
      <c r="AH7399" s="50"/>
      <c r="AI7399" s="50"/>
      <c r="AJ7399" s="50"/>
      <c r="AK7399" s="50"/>
      <c r="AL7399" s="50"/>
      <c r="AM7399" s="50"/>
      <c r="AN7399" s="50"/>
      <c r="AO7399" s="50"/>
      <c r="AP7399" s="50"/>
      <c r="AQ7399" s="50"/>
      <c r="AR7399" s="50"/>
      <c r="AS7399" s="50"/>
      <c r="AT7399" s="50"/>
      <c r="AU7399" s="50"/>
      <c r="AV7399" s="50"/>
      <c r="AW7399" s="50"/>
      <c r="AX7399" s="50"/>
      <c r="AY7399" s="50"/>
      <c r="AZ7399" s="50"/>
      <c r="BA7399" s="50"/>
      <c r="BB7399" s="50"/>
      <c r="BC7399" s="50"/>
      <c r="BD7399" s="50"/>
      <c r="BE7399" s="50"/>
      <c r="BF7399" s="50"/>
      <c r="BG7399" s="50"/>
      <c r="BH7399" s="50"/>
      <c r="BI7399" s="50"/>
      <c r="BJ7399" s="50"/>
      <c r="BK7399" s="50"/>
      <c r="BL7399" s="50"/>
      <c r="BM7399" s="50"/>
      <c r="BN7399" s="50"/>
      <c r="BO7399" s="50"/>
      <c r="BP7399" s="50"/>
      <c r="BQ7399" s="50"/>
      <c r="BR7399" s="50"/>
      <c r="BS7399" s="50"/>
      <c r="BT7399" s="50"/>
      <c r="BU7399" s="50"/>
      <c r="BV7399" s="50"/>
      <c r="BW7399" s="50"/>
      <c r="BX7399" s="50"/>
      <c r="BY7399" s="50"/>
      <c r="BZ7399" s="50"/>
      <c r="CA7399" s="50"/>
      <c r="CB7399" s="50"/>
      <c r="CC7399" s="50"/>
      <c r="CD7399" s="50"/>
      <c r="CE7399" s="50"/>
      <c r="CF7399" s="50"/>
      <c r="CG7399" s="50"/>
      <c r="CH7399" s="50"/>
      <c r="CI7399" s="50"/>
      <c r="CJ7399" s="50"/>
      <c r="CK7399" s="50"/>
      <c r="CL7399" s="50"/>
      <c r="CM7399" s="50"/>
      <c r="CN7399" s="50"/>
      <c r="CO7399" s="50"/>
      <c r="CP7399" s="50"/>
      <c r="CQ7399" s="50"/>
      <c r="CR7399" s="50"/>
      <c r="CS7399" s="50"/>
      <c r="CT7399" s="50"/>
      <c r="CU7399" s="50"/>
      <c r="CV7399" s="50"/>
      <c r="CW7399" s="50"/>
      <c r="CX7399" s="50"/>
      <c r="CY7399" s="50"/>
      <c r="CZ7399" s="50"/>
      <c r="DA7399" s="50"/>
      <c r="DB7399" s="50"/>
      <c r="DC7399" s="50"/>
      <c r="DD7399" s="50"/>
      <c r="DE7399" s="50"/>
      <c r="DF7399" s="50"/>
      <c r="DG7399" s="50"/>
    </row>
    <row r="7400" spans="1:111" x14ac:dyDescent="0.2">
      <c r="A7400" s="185"/>
      <c r="B7400" s="186"/>
      <c r="C7400" s="186"/>
      <c r="D7400" s="54"/>
      <c r="E7400" s="310"/>
      <c r="F7400" s="192"/>
      <c r="G7400" s="192"/>
      <c r="H7400" s="50"/>
      <c r="I7400" s="50"/>
      <c r="J7400" s="50"/>
      <c r="K7400" s="50"/>
      <c r="L7400" s="50"/>
      <c r="M7400" s="50"/>
      <c r="N7400" s="50"/>
      <c r="O7400" s="50"/>
      <c r="P7400" s="50"/>
      <c r="Q7400" s="50"/>
      <c r="R7400" s="50"/>
      <c r="S7400" s="50"/>
      <c r="T7400" s="50"/>
      <c r="U7400" s="50"/>
      <c r="V7400" s="50"/>
      <c r="W7400" s="50"/>
      <c r="X7400" s="50"/>
      <c r="Y7400" s="50"/>
      <c r="Z7400" s="50"/>
      <c r="AA7400" s="50"/>
      <c r="AB7400" s="50"/>
      <c r="AC7400" s="50"/>
      <c r="AD7400" s="50"/>
      <c r="AE7400" s="50"/>
      <c r="AF7400" s="50"/>
      <c r="AG7400" s="50"/>
      <c r="AH7400" s="50"/>
      <c r="AI7400" s="50"/>
      <c r="AJ7400" s="50"/>
      <c r="AK7400" s="50"/>
      <c r="AL7400" s="50"/>
      <c r="AM7400" s="50"/>
      <c r="AN7400" s="50"/>
      <c r="AO7400" s="50"/>
      <c r="AP7400" s="50"/>
      <c r="AQ7400" s="50"/>
      <c r="AR7400" s="50"/>
      <c r="AS7400" s="50"/>
      <c r="AT7400" s="50"/>
      <c r="AU7400" s="50"/>
      <c r="AV7400" s="50"/>
      <c r="AW7400" s="50"/>
      <c r="AX7400" s="50"/>
      <c r="AY7400" s="50"/>
      <c r="AZ7400" s="50"/>
      <c r="BA7400" s="50"/>
      <c r="BB7400" s="50"/>
      <c r="BC7400" s="50"/>
      <c r="BD7400" s="50"/>
      <c r="BE7400" s="50"/>
      <c r="BF7400" s="50"/>
      <c r="BG7400" s="50"/>
      <c r="BH7400" s="50"/>
      <c r="BI7400" s="50"/>
      <c r="BJ7400" s="50"/>
      <c r="BK7400" s="50"/>
      <c r="BL7400" s="50"/>
      <c r="BM7400" s="50"/>
      <c r="BN7400" s="50"/>
      <c r="BO7400" s="50"/>
      <c r="BP7400" s="50"/>
      <c r="BQ7400" s="50"/>
      <c r="BR7400" s="50"/>
      <c r="BS7400" s="50"/>
      <c r="BT7400" s="50"/>
      <c r="BU7400" s="50"/>
      <c r="BV7400" s="50"/>
      <c r="BW7400" s="50"/>
      <c r="BX7400" s="50"/>
      <c r="BY7400" s="50"/>
      <c r="BZ7400" s="50"/>
      <c r="CA7400" s="50"/>
      <c r="CB7400" s="50"/>
      <c r="CC7400" s="50"/>
      <c r="CD7400" s="50"/>
      <c r="CE7400" s="50"/>
      <c r="CF7400" s="50"/>
      <c r="CG7400" s="50"/>
      <c r="CH7400" s="50"/>
      <c r="CI7400" s="50"/>
      <c r="CJ7400" s="50"/>
      <c r="CK7400" s="50"/>
      <c r="CL7400" s="50"/>
      <c r="CM7400" s="50"/>
      <c r="CN7400" s="50"/>
      <c r="CO7400" s="50"/>
      <c r="CP7400" s="50"/>
      <c r="CQ7400" s="50"/>
      <c r="CR7400" s="50"/>
      <c r="CS7400" s="50"/>
      <c r="CT7400" s="50"/>
      <c r="CU7400" s="50"/>
      <c r="CV7400" s="50"/>
      <c r="CW7400" s="50"/>
      <c r="CX7400" s="50"/>
      <c r="CY7400" s="50"/>
      <c r="CZ7400" s="50"/>
      <c r="DA7400" s="50"/>
      <c r="DB7400" s="50"/>
      <c r="DC7400" s="50"/>
      <c r="DD7400" s="50"/>
      <c r="DE7400" s="50"/>
      <c r="DF7400" s="50"/>
      <c r="DG7400" s="50"/>
    </row>
    <row r="7401" spans="1:111" x14ac:dyDescent="0.2">
      <c r="A7401" s="185"/>
      <c r="B7401" s="186"/>
      <c r="C7401" s="186"/>
      <c r="D7401" s="54"/>
      <c r="E7401" s="310"/>
      <c r="F7401" s="192"/>
      <c r="G7401" s="192"/>
      <c r="H7401" s="50"/>
      <c r="I7401" s="50"/>
      <c r="J7401" s="50"/>
      <c r="K7401" s="50"/>
      <c r="L7401" s="50"/>
      <c r="M7401" s="50"/>
      <c r="N7401" s="50"/>
      <c r="O7401" s="50"/>
      <c r="P7401" s="50"/>
      <c r="Q7401" s="50"/>
      <c r="R7401" s="50"/>
      <c r="S7401" s="50"/>
      <c r="T7401" s="50"/>
      <c r="U7401" s="50"/>
      <c r="V7401" s="50"/>
      <c r="W7401" s="50"/>
      <c r="X7401" s="50"/>
      <c r="Y7401" s="50"/>
      <c r="Z7401" s="50"/>
      <c r="AA7401" s="50"/>
      <c r="AB7401" s="50"/>
      <c r="AC7401" s="50"/>
      <c r="AD7401" s="50"/>
      <c r="AE7401" s="50"/>
      <c r="AF7401" s="50"/>
      <c r="AG7401" s="50"/>
      <c r="AH7401" s="50"/>
      <c r="AI7401" s="50"/>
      <c r="AJ7401" s="50"/>
      <c r="AK7401" s="50"/>
      <c r="AL7401" s="50"/>
      <c r="AM7401" s="50"/>
      <c r="AN7401" s="50"/>
      <c r="AO7401" s="50"/>
      <c r="AP7401" s="50"/>
      <c r="AQ7401" s="50"/>
      <c r="AR7401" s="50"/>
      <c r="AS7401" s="50"/>
      <c r="AT7401" s="50"/>
      <c r="AU7401" s="50"/>
      <c r="AV7401" s="50"/>
      <c r="AW7401" s="50"/>
      <c r="AX7401" s="50"/>
      <c r="AY7401" s="50"/>
      <c r="AZ7401" s="50"/>
      <c r="BA7401" s="50"/>
      <c r="BB7401" s="50"/>
      <c r="BC7401" s="50"/>
      <c r="BD7401" s="50"/>
      <c r="BE7401" s="50"/>
      <c r="BF7401" s="50"/>
      <c r="BG7401" s="50"/>
      <c r="BH7401" s="50"/>
      <c r="BI7401" s="50"/>
      <c r="BJ7401" s="50"/>
      <c r="BK7401" s="50"/>
      <c r="BL7401" s="50"/>
      <c r="BM7401" s="50"/>
      <c r="BN7401" s="50"/>
      <c r="BO7401" s="50"/>
      <c r="BP7401" s="50"/>
      <c r="BQ7401" s="50"/>
      <c r="BR7401" s="50"/>
      <c r="BS7401" s="50"/>
      <c r="BT7401" s="50"/>
      <c r="BU7401" s="50"/>
      <c r="BV7401" s="50"/>
      <c r="BW7401" s="50"/>
      <c r="BX7401" s="50"/>
      <c r="BY7401" s="50"/>
      <c r="BZ7401" s="50"/>
      <c r="CA7401" s="50"/>
      <c r="CB7401" s="50"/>
      <c r="CC7401" s="50"/>
      <c r="CD7401" s="50"/>
      <c r="CE7401" s="50"/>
      <c r="CF7401" s="50"/>
      <c r="CG7401" s="50"/>
      <c r="CH7401" s="50"/>
      <c r="CI7401" s="50"/>
      <c r="CJ7401" s="50"/>
      <c r="CK7401" s="50"/>
      <c r="CL7401" s="50"/>
      <c r="CM7401" s="50"/>
      <c r="CN7401" s="50"/>
      <c r="CO7401" s="50"/>
      <c r="CP7401" s="50"/>
      <c r="CQ7401" s="50"/>
      <c r="CR7401" s="50"/>
      <c r="CS7401" s="50"/>
      <c r="CT7401" s="50"/>
      <c r="CU7401" s="50"/>
      <c r="CV7401" s="50"/>
      <c r="CW7401" s="50"/>
      <c r="CX7401" s="50"/>
      <c r="CY7401" s="50"/>
      <c r="CZ7401" s="50"/>
      <c r="DA7401" s="50"/>
      <c r="DB7401" s="50"/>
      <c r="DC7401" s="50"/>
      <c r="DD7401" s="50"/>
      <c r="DE7401" s="50"/>
      <c r="DF7401" s="50"/>
      <c r="DG7401" s="50"/>
    </row>
    <row r="7402" spans="1:111" x14ac:dyDescent="0.2">
      <c r="A7402" s="185"/>
      <c r="B7402" s="186"/>
      <c r="C7402" s="186"/>
      <c r="D7402" s="54"/>
      <c r="E7402" s="310"/>
      <c r="F7402" s="192"/>
      <c r="G7402" s="192"/>
      <c r="H7402" s="50"/>
      <c r="I7402" s="50"/>
      <c r="J7402" s="50"/>
      <c r="K7402" s="50"/>
      <c r="L7402" s="50"/>
      <c r="M7402" s="50"/>
      <c r="N7402" s="50"/>
      <c r="O7402" s="50"/>
      <c r="P7402" s="50"/>
      <c r="Q7402" s="50"/>
      <c r="R7402" s="50"/>
      <c r="S7402" s="50"/>
      <c r="T7402" s="50"/>
      <c r="U7402" s="50"/>
      <c r="V7402" s="50"/>
      <c r="W7402" s="50"/>
      <c r="X7402" s="50"/>
      <c r="Y7402" s="50"/>
      <c r="Z7402" s="50"/>
      <c r="AA7402" s="50"/>
      <c r="AB7402" s="50"/>
      <c r="AC7402" s="50"/>
      <c r="AD7402" s="50"/>
      <c r="AE7402" s="50"/>
      <c r="AF7402" s="50"/>
      <c r="AG7402" s="50"/>
      <c r="AH7402" s="50"/>
      <c r="AI7402" s="50"/>
      <c r="AJ7402" s="50"/>
      <c r="AK7402" s="50"/>
      <c r="AL7402" s="50"/>
      <c r="AM7402" s="50"/>
      <c r="AN7402" s="50"/>
      <c r="AO7402" s="50"/>
      <c r="AP7402" s="50"/>
      <c r="AQ7402" s="50"/>
      <c r="AR7402" s="50"/>
      <c r="AS7402" s="50"/>
      <c r="AT7402" s="50"/>
      <c r="AU7402" s="50"/>
      <c r="AV7402" s="50"/>
      <c r="AW7402" s="50"/>
      <c r="AX7402" s="50"/>
      <c r="AY7402" s="50"/>
      <c r="AZ7402" s="50"/>
      <c r="BA7402" s="50"/>
      <c r="BB7402" s="50"/>
      <c r="BC7402" s="50"/>
      <c r="BD7402" s="50"/>
      <c r="BE7402" s="50"/>
      <c r="BF7402" s="50"/>
      <c r="BG7402" s="50"/>
      <c r="BH7402" s="50"/>
      <c r="BI7402" s="50"/>
      <c r="BJ7402" s="50"/>
      <c r="BK7402" s="50"/>
      <c r="BL7402" s="50"/>
      <c r="BM7402" s="50"/>
      <c r="BN7402" s="50"/>
      <c r="BO7402" s="50"/>
      <c r="BP7402" s="50"/>
      <c r="BQ7402" s="50"/>
      <c r="BR7402" s="50"/>
      <c r="BS7402" s="50"/>
      <c r="BT7402" s="50"/>
      <c r="BU7402" s="50"/>
      <c r="BV7402" s="50"/>
      <c r="BW7402" s="50"/>
      <c r="BX7402" s="50"/>
      <c r="BY7402" s="50"/>
      <c r="BZ7402" s="50"/>
      <c r="CA7402" s="50"/>
      <c r="CB7402" s="50"/>
      <c r="CC7402" s="50"/>
      <c r="CD7402" s="50"/>
      <c r="CE7402" s="50"/>
      <c r="CF7402" s="50"/>
      <c r="CG7402" s="50"/>
      <c r="CH7402" s="50"/>
      <c r="CI7402" s="50"/>
      <c r="CJ7402" s="50"/>
      <c r="CK7402" s="50"/>
      <c r="CL7402" s="50"/>
      <c r="CM7402" s="50"/>
      <c r="CN7402" s="50"/>
      <c r="CO7402" s="50"/>
      <c r="CP7402" s="50"/>
      <c r="CQ7402" s="50"/>
      <c r="CR7402" s="50"/>
      <c r="CS7402" s="50"/>
      <c r="CT7402" s="50"/>
      <c r="CU7402" s="50"/>
      <c r="CV7402" s="50"/>
      <c r="CW7402" s="50"/>
      <c r="CX7402" s="50"/>
      <c r="CY7402" s="50"/>
      <c r="CZ7402" s="50"/>
      <c r="DA7402" s="50"/>
      <c r="DB7402" s="50"/>
      <c r="DC7402" s="50"/>
      <c r="DD7402" s="50"/>
      <c r="DE7402" s="50"/>
      <c r="DF7402" s="50"/>
      <c r="DG7402" s="50"/>
    </row>
    <row r="7403" spans="1:111" x14ac:dyDescent="0.2">
      <c r="A7403" s="185"/>
      <c r="B7403" s="186"/>
      <c r="C7403" s="186"/>
      <c r="D7403" s="54"/>
      <c r="E7403" s="310"/>
      <c r="F7403" s="192"/>
      <c r="G7403" s="192"/>
      <c r="H7403" s="50"/>
      <c r="I7403" s="50"/>
      <c r="J7403" s="50"/>
      <c r="K7403" s="50"/>
      <c r="L7403" s="50"/>
      <c r="M7403" s="50"/>
      <c r="N7403" s="50"/>
      <c r="O7403" s="50"/>
      <c r="P7403" s="50"/>
      <c r="Q7403" s="50"/>
      <c r="R7403" s="50"/>
      <c r="S7403" s="50"/>
      <c r="T7403" s="50"/>
      <c r="U7403" s="50"/>
      <c r="V7403" s="50"/>
      <c r="W7403" s="50"/>
      <c r="X7403" s="50"/>
      <c r="Y7403" s="50"/>
      <c r="Z7403" s="50"/>
      <c r="AA7403" s="50"/>
      <c r="AB7403" s="50"/>
      <c r="AC7403" s="50"/>
      <c r="AD7403" s="50"/>
      <c r="AE7403" s="50"/>
      <c r="AF7403" s="50"/>
      <c r="AG7403" s="50"/>
      <c r="AH7403" s="50"/>
      <c r="AI7403" s="50"/>
      <c r="AJ7403" s="50"/>
      <c r="AK7403" s="50"/>
      <c r="AL7403" s="50"/>
      <c r="AM7403" s="50"/>
      <c r="AN7403" s="50"/>
      <c r="AO7403" s="50"/>
      <c r="AP7403" s="50"/>
      <c r="AQ7403" s="50"/>
      <c r="AR7403" s="50"/>
      <c r="AS7403" s="50"/>
      <c r="AT7403" s="50"/>
      <c r="AU7403" s="50"/>
      <c r="AV7403" s="50"/>
      <c r="AW7403" s="50"/>
      <c r="AX7403" s="50"/>
      <c r="AY7403" s="50"/>
      <c r="AZ7403" s="50"/>
      <c r="BA7403" s="50"/>
      <c r="BB7403" s="50"/>
      <c r="BC7403" s="50"/>
      <c r="BD7403" s="50"/>
      <c r="BE7403" s="50"/>
      <c r="BF7403" s="50"/>
      <c r="BG7403" s="50"/>
      <c r="BH7403" s="50"/>
      <c r="BI7403" s="50"/>
      <c r="BJ7403" s="50"/>
      <c r="BK7403" s="50"/>
      <c r="BL7403" s="50"/>
      <c r="BM7403" s="50"/>
      <c r="BN7403" s="50"/>
      <c r="BO7403" s="50"/>
      <c r="BP7403" s="50"/>
      <c r="BQ7403" s="50"/>
      <c r="BR7403" s="50"/>
      <c r="BS7403" s="50"/>
      <c r="BT7403" s="50"/>
      <c r="BU7403" s="50"/>
      <c r="BV7403" s="50"/>
      <c r="BW7403" s="50"/>
      <c r="BX7403" s="50"/>
      <c r="BY7403" s="50"/>
      <c r="BZ7403" s="50"/>
      <c r="CA7403" s="50"/>
      <c r="CB7403" s="50"/>
      <c r="CC7403" s="50"/>
      <c r="CD7403" s="50"/>
      <c r="CE7403" s="50"/>
      <c r="CF7403" s="50"/>
      <c r="CG7403" s="50"/>
      <c r="CH7403" s="50"/>
      <c r="CI7403" s="50"/>
      <c r="CJ7403" s="50"/>
      <c r="CK7403" s="50"/>
      <c r="CL7403" s="50"/>
      <c r="CM7403" s="50"/>
      <c r="CN7403" s="50"/>
      <c r="CO7403" s="50"/>
      <c r="CP7403" s="50"/>
      <c r="CQ7403" s="50"/>
      <c r="CR7403" s="50"/>
      <c r="CS7403" s="50"/>
      <c r="CT7403" s="50"/>
      <c r="CU7403" s="50"/>
      <c r="CV7403" s="50"/>
      <c r="CW7403" s="50"/>
      <c r="CX7403" s="50"/>
      <c r="CY7403" s="50"/>
      <c r="CZ7403" s="50"/>
      <c r="DA7403" s="50"/>
      <c r="DB7403" s="50"/>
      <c r="DC7403" s="50"/>
      <c r="DD7403" s="50"/>
      <c r="DE7403" s="50"/>
      <c r="DF7403" s="50"/>
      <c r="DG7403" s="50"/>
    </row>
    <row r="7404" spans="1:111" x14ac:dyDescent="0.2">
      <c r="A7404" s="185"/>
      <c r="B7404" s="186"/>
      <c r="C7404" s="186"/>
      <c r="D7404" s="54"/>
      <c r="E7404" s="310"/>
      <c r="F7404" s="192"/>
      <c r="G7404" s="192"/>
      <c r="H7404" s="50"/>
      <c r="I7404" s="50"/>
      <c r="J7404" s="50"/>
      <c r="K7404" s="50"/>
      <c r="L7404" s="50"/>
      <c r="M7404" s="50"/>
      <c r="N7404" s="50"/>
      <c r="O7404" s="50"/>
      <c r="P7404" s="50"/>
      <c r="Q7404" s="50"/>
      <c r="R7404" s="50"/>
      <c r="S7404" s="50"/>
      <c r="T7404" s="50"/>
      <c r="U7404" s="50"/>
      <c r="V7404" s="50"/>
      <c r="W7404" s="50"/>
      <c r="X7404" s="50"/>
      <c r="Y7404" s="50"/>
      <c r="Z7404" s="50"/>
      <c r="AA7404" s="50"/>
      <c r="AB7404" s="50"/>
      <c r="AC7404" s="50"/>
      <c r="AD7404" s="50"/>
      <c r="AE7404" s="50"/>
      <c r="AF7404" s="50"/>
      <c r="AG7404" s="50"/>
      <c r="AH7404" s="50"/>
      <c r="AI7404" s="50"/>
      <c r="AJ7404" s="50"/>
      <c r="AK7404" s="50"/>
      <c r="AL7404" s="50"/>
      <c r="AM7404" s="50"/>
      <c r="AN7404" s="50"/>
      <c r="AO7404" s="50"/>
      <c r="AP7404" s="50"/>
      <c r="AQ7404" s="50"/>
      <c r="AR7404" s="50"/>
      <c r="AS7404" s="50"/>
      <c r="AT7404" s="50"/>
      <c r="AU7404" s="50"/>
      <c r="AV7404" s="50"/>
      <c r="AW7404" s="50"/>
      <c r="AX7404" s="50"/>
      <c r="AY7404" s="50"/>
      <c r="AZ7404" s="50"/>
      <c r="BA7404" s="50"/>
      <c r="BB7404" s="50"/>
      <c r="BC7404" s="50"/>
      <c r="BD7404" s="50"/>
      <c r="BE7404" s="50"/>
      <c r="BF7404" s="50"/>
      <c r="BG7404" s="50"/>
      <c r="BH7404" s="50"/>
      <c r="BI7404" s="50"/>
      <c r="BJ7404" s="50"/>
      <c r="BK7404" s="50"/>
      <c r="BL7404" s="50"/>
      <c r="BM7404" s="50"/>
      <c r="BN7404" s="50"/>
      <c r="BO7404" s="50"/>
      <c r="BP7404" s="50"/>
      <c r="BQ7404" s="50"/>
      <c r="BR7404" s="50"/>
      <c r="BS7404" s="50"/>
      <c r="BT7404" s="50"/>
      <c r="BU7404" s="50"/>
      <c r="BV7404" s="50"/>
      <c r="BW7404" s="50"/>
      <c r="BX7404" s="50"/>
      <c r="BY7404" s="50"/>
      <c r="BZ7404" s="50"/>
      <c r="CA7404" s="50"/>
      <c r="CB7404" s="50"/>
      <c r="CC7404" s="50"/>
      <c r="CD7404" s="50"/>
      <c r="CE7404" s="50"/>
      <c r="CF7404" s="50"/>
      <c r="CG7404" s="50"/>
      <c r="CH7404" s="50"/>
      <c r="CI7404" s="50"/>
      <c r="CJ7404" s="50"/>
      <c r="CK7404" s="50"/>
      <c r="CL7404" s="50"/>
      <c r="CM7404" s="50"/>
      <c r="CN7404" s="50"/>
      <c r="CO7404" s="50"/>
      <c r="CP7404" s="50"/>
      <c r="CQ7404" s="50"/>
      <c r="CR7404" s="50"/>
      <c r="CS7404" s="50"/>
      <c r="CT7404" s="50"/>
      <c r="CU7404" s="50"/>
      <c r="CV7404" s="50"/>
      <c r="CW7404" s="50"/>
      <c r="CX7404" s="50"/>
      <c r="CY7404" s="50"/>
      <c r="CZ7404" s="50"/>
      <c r="DA7404" s="50"/>
      <c r="DB7404" s="50"/>
      <c r="DC7404" s="50"/>
      <c r="DD7404" s="50"/>
      <c r="DE7404" s="50"/>
      <c r="DF7404" s="50"/>
      <c r="DG7404" s="50"/>
    </row>
    <row r="7405" spans="1:111" x14ac:dyDescent="0.2">
      <c r="A7405" s="185"/>
      <c r="B7405" s="186"/>
      <c r="C7405" s="186"/>
      <c r="D7405" s="54"/>
      <c r="E7405" s="310"/>
      <c r="F7405" s="192"/>
      <c r="G7405" s="192"/>
      <c r="H7405" s="50"/>
      <c r="I7405" s="50"/>
      <c r="J7405" s="50"/>
      <c r="K7405" s="50"/>
      <c r="L7405" s="50"/>
      <c r="M7405" s="50"/>
      <c r="N7405" s="50"/>
      <c r="O7405" s="50"/>
      <c r="P7405" s="50"/>
      <c r="Q7405" s="50"/>
      <c r="R7405" s="50"/>
      <c r="S7405" s="50"/>
      <c r="T7405" s="50"/>
      <c r="U7405" s="50"/>
      <c r="V7405" s="50"/>
      <c r="W7405" s="50"/>
      <c r="X7405" s="50"/>
      <c r="Y7405" s="50"/>
      <c r="Z7405" s="50"/>
      <c r="AA7405" s="50"/>
      <c r="AB7405" s="50"/>
      <c r="AC7405" s="50"/>
      <c r="AD7405" s="50"/>
      <c r="AE7405" s="50"/>
      <c r="AF7405" s="50"/>
      <c r="AG7405" s="50"/>
      <c r="AH7405" s="50"/>
      <c r="AI7405" s="50"/>
      <c r="AJ7405" s="50"/>
      <c r="AK7405" s="50"/>
      <c r="AL7405" s="50"/>
      <c r="AM7405" s="50"/>
      <c r="AN7405" s="50"/>
      <c r="AO7405" s="50"/>
      <c r="AP7405" s="50"/>
      <c r="AQ7405" s="50"/>
      <c r="AR7405" s="50"/>
      <c r="AS7405" s="50"/>
      <c r="AT7405" s="50"/>
      <c r="AU7405" s="50"/>
      <c r="AV7405" s="50"/>
      <c r="AW7405" s="50"/>
      <c r="AX7405" s="50"/>
      <c r="AY7405" s="50"/>
      <c r="AZ7405" s="50"/>
      <c r="BA7405" s="50"/>
      <c r="BB7405" s="50"/>
      <c r="BC7405" s="50"/>
      <c r="BD7405" s="50"/>
      <c r="BE7405" s="50"/>
      <c r="BF7405" s="50"/>
      <c r="BG7405" s="50"/>
      <c r="BH7405" s="50"/>
      <c r="BI7405" s="50"/>
      <c r="BJ7405" s="50"/>
      <c r="BK7405" s="50"/>
      <c r="BL7405" s="50"/>
      <c r="BM7405" s="50"/>
      <c r="BN7405" s="50"/>
      <c r="BO7405" s="50"/>
      <c r="BP7405" s="50"/>
      <c r="BQ7405" s="50"/>
      <c r="BR7405" s="50"/>
      <c r="BS7405" s="50"/>
      <c r="BT7405" s="50"/>
      <c r="BU7405" s="50"/>
      <c r="BV7405" s="50"/>
      <c r="BW7405" s="50"/>
      <c r="BX7405" s="50"/>
      <c r="BY7405" s="50"/>
      <c r="BZ7405" s="50"/>
      <c r="CA7405" s="50"/>
      <c r="CB7405" s="50"/>
      <c r="CC7405" s="50"/>
      <c r="CD7405" s="50"/>
      <c r="CE7405" s="50"/>
      <c r="CF7405" s="50"/>
      <c r="CG7405" s="50"/>
      <c r="CH7405" s="50"/>
      <c r="CI7405" s="50"/>
      <c r="CJ7405" s="50"/>
      <c r="CK7405" s="50"/>
      <c r="CL7405" s="50"/>
      <c r="CM7405" s="50"/>
      <c r="CN7405" s="50"/>
      <c r="CO7405" s="50"/>
      <c r="CP7405" s="50"/>
      <c r="CQ7405" s="50"/>
      <c r="CR7405" s="50"/>
      <c r="CS7405" s="50"/>
      <c r="CT7405" s="50"/>
      <c r="CU7405" s="50"/>
      <c r="CV7405" s="50"/>
      <c r="CW7405" s="50"/>
      <c r="CX7405" s="50"/>
      <c r="CY7405" s="50"/>
      <c r="CZ7405" s="50"/>
      <c r="DA7405" s="50"/>
      <c r="DB7405" s="50"/>
      <c r="DC7405" s="50"/>
      <c r="DD7405" s="50"/>
      <c r="DE7405" s="50"/>
      <c r="DF7405" s="50"/>
      <c r="DG7405" s="50"/>
    </row>
    <row r="7406" spans="1:111" x14ac:dyDescent="0.2">
      <c r="A7406" s="185"/>
      <c r="B7406" s="186"/>
      <c r="C7406" s="186"/>
      <c r="D7406" s="54"/>
      <c r="E7406" s="310"/>
      <c r="F7406" s="192"/>
      <c r="G7406" s="192"/>
      <c r="H7406" s="50"/>
      <c r="I7406" s="50"/>
      <c r="J7406" s="50"/>
      <c r="K7406" s="50"/>
      <c r="L7406" s="50"/>
      <c r="M7406" s="50"/>
      <c r="N7406" s="50"/>
      <c r="O7406" s="50"/>
      <c r="P7406" s="50"/>
      <c r="Q7406" s="50"/>
      <c r="R7406" s="50"/>
      <c r="S7406" s="50"/>
      <c r="T7406" s="50"/>
      <c r="U7406" s="50"/>
      <c r="V7406" s="50"/>
      <c r="W7406" s="50"/>
      <c r="X7406" s="50"/>
      <c r="Y7406" s="50"/>
      <c r="Z7406" s="50"/>
      <c r="AA7406" s="50"/>
      <c r="AB7406" s="50"/>
      <c r="AC7406" s="50"/>
      <c r="AD7406" s="50"/>
      <c r="AE7406" s="50"/>
      <c r="AF7406" s="50"/>
      <c r="AG7406" s="50"/>
      <c r="AH7406" s="50"/>
      <c r="AI7406" s="50"/>
      <c r="AJ7406" s="50"/>
      <c r="AK7406" s="50"/>
      <c r="AL7406" s="50"/>
      <c r="AM7406" s="50"/>
      <c r="AN7406" s="50"/>
      <c r="AO7406" s="50"/>
      <c r="AP7406" s="50"/>
      <c r="AQ7406" s="50"/>
      <c r="AR7406" s="50"/>
      <c r="AS7406" s="50"/>
      <c r="AT7406" s="50"/>
      <c r="AU7406" s="50"/>
      <c r="AV7406" s="50"/>
      <c r="AW7406" s="50"/>
      <c r="AX7406" s="50"/>
      <c r="AY7406" s="50"/>
      <c r="AZ7406" s="50"/>
      <c r="BA7406" s="50"/>
      <c r="BB7406" s="50"/>
      <c r="BC7406" s="50"/>
      <c r="BD7406" s="50"/>
      <c r="BE7406" s="50"/>
      <c r="BF7406" s="50"/>
      <c r="BG7406" s="50"/>
      <c r="BH7406" s="50"/>
      <c r="BI7406" s="50"/>
      <c r="BJ7406" s="50"/>
      <c r="BK7406" s="50"/>
      <c r="BL7406" s="50"/>
      <c r="BM7406" s="50"/>
      <c r="BN7406" s="50"/>
      <c r="BO7406" s="50"/>
      <c r="BP7406" s="50"/>
      <c r="BQ7406" s="50"/>
      <c r="BR7406" s="50"/>
      <c r="BS7406" s="50"/>
      <c r="BT7406" s="50"/>
      <c r="BU7406" s="50"/>
      <c r="BV7406" s="50"/>
      <c r="BW7406" s="50"/>
      <c r="BX7406" s="50"/>
      <c r="BY7406" s="50"/>
      <c r="BZ7406" s="50"/>
      <c r="CA7406" s="50"/>
      <c r="CB7406" s="50"/>
      <c r="CC7406" s="50"/>
      <c r="CD7406" s="50"/>
      <c r="CE7406" s="50"/>
      <c r="CF7406" s="50"/>
      <c r="CG7406" s="50"/>
      <c r="CH7406" s="50"/>
      <c r="CI7406" s="50"/>
      <c r="CJ7406" s="50"/>
      <c r="CK7406" s="50"/>
      <c r="CL7406" s="50"/>
      <c r="CM7406" s="50"/>
      <c r="CN7406" s="50"/>
      <c r="CO7406" s="50"/>
      <c r="CP7406" s="50"/>
      <c r="CQ7406" s="50"/>
      <c r="CR7406" s="50"/>
      <c r="CS7406" s="50"/>
      <c r="CT7406" s="50"/>
      <c r="CU7406" s="50"/>
      <c r="CV7406" s="50"/>
      <c r="CW7406" s="50"/>
      <c r="CX7406" s="50"/>
      <c r="CY7406" s="50"/>
      <c r="CZ7406" s="50"/>
      <c r="DA7406" s="50"/>
      <c r="DB7406" s="50"/>
      <c r="DC7406" s="50"/>
      <c r="DD7406" s="50"/>
      <c r="DE7406" s="50"/>
      <c r="DF7406" s="50"/>
      <c r="DG7406" s="50"/>
    </row>
    <row r="7407" spans="1:111" x14ac:dyDescent="0.2">
      <c r="A7407" s="185"/>
      <c r="B7407" s="186"/>
      <c r="C7407" s="186"/>
      <c r="D7407" s="54"/>
      <c r="E7407" s="310"/>
      <c r="F7407" s="192"/>
      <c r="G7407" s="192"/>
      <c r="H7407" s="50"/>
      <c r="I7407" s="50"/>
      <c r="J7407" s="50"/>
      <c r="K7407" s="50"/>
      <c r="L7407" s="50"/>
      <c r="M7407" s="50"/>
      <c r="N7407" s="50"/>
      <c r="O7407" s="50"/>
      <c r="P7407" s="50"/>
      <c r="Q7407" s="50"/>
      <c r="R7407" s="50"/>
      <c r="S7407" s="50"/>
      <c r="T7407" s="50"/>
      <c r="U7407" s="50"/>
      <c r="V7407" s="50"/>
      <c r="W7407" s="50"/>
      <c r="X7407" s="50"/>
      <c r="Y7407" s="50"/>
      <c r="Z7407" s="50"/>
      <c r="AA7407" s="50"/>
      <c r="AB7407" s="50"/>
      <c r="AC7407" s="50"/>
      <c r="AD7407" s="50"/>
      <c r="AE7407" s="50"/>
      <c r="AF7407" s="50"/>
      <c r="AG7407" s="50"/>
      <c r="AH7407" s="50"/>
      <c r="AI7407" s="50"/>
      <c r="AJ7407" s="50"/>
      <c r="AK7407" s="50"/>
      <c r="AL7407" s="50"/>
      <c r="AM7407" s="50"/>
      <c r="AN7407" s="50"/>
      <c r="AO7407" s="50"/>
      <c r="AP7407" s="50"/>
      <c r="AQ7407" s="50"/>
      <c r="AR7407" s="50"/>
      <c r="AS7407" s="50"/>
      <c r="AT7407" s="50"/>
      <c r="AU7407" s="50"/>
      <c r="AV7407" s="50"/>
      <c r="AW7407" s="50"/>
      <c r="AX7407" s="50"/>
      <c r="AY7407" s="50"/>
      <c r="AZ7407" s="50"/>
      <c r="BA7407" s="50"/>
      <c r="BB7407" s="50"/>
      <c r="BC7407" s="50"/>
      <c r="BD7407" s="50"/>
      <c r="BE7407" s="50"/>
      <c r="BF7407" s="50"/>
      <c r="BG7407" s="50"/>
      <c r="BH7407" s="50"/>
      <c r="BI7407" s="50"/>
      <c r="BJ7407" s="50"/>
      <c r="BK7407" s="50"/>
      <c r="BL7407" s="50"/>
      <c r="BM7407" s="50"/>
      <c r="BN7407" s="50"/>
      <c r="BO7407" s="50"/>
      <c r="BP7407" s="50"/>
      <c r="BQ7407" s="50"/>
      <c r="BR7407" s="50"/>
      <c r="BS7407" s="50"/>
      <c r="BT7407" s="50"/>
      <c r="BU7407" s="50"/>
      <c r="BV7407" s="50"/>
      <c r="BW7407" s="50"/>
      <c r="BX7407" s="50"/>
      <c r="BY7407" s="50"/>
      <c r="BZ7407" s="50"/>
      <c r="CA7407" s="50"/>
      <c r="CB7407" s="50"/>
      <c r="CC7407" s="50"/>
      <c r="CD7407" s="50"/>
      <c r="CE7407" s="50"/>
      <c r="CF7407" s="50"/>
      <c r="CG7407" s="50"/>
      <c r="CH7407" s="50"/>
      <c r="CI7407" s="50"/>
      <c r="CJ7407" s="50"/>
      <c r="CK7407" s="50"/>
      <c r="CL7407" s="50"/>
      <c r="CM7407" s="50"/>
      <c r="CN7407" s="50"/>
      <c r="CO7407" s="50"/>
      <c r="CP7407" s="50"/>
      <c r="CQ7407" s="50"/>
      <c r="CR7407" s="50"/>
      <c r="CS7407" s="50"/>
      <c r="CT7407" s="50"/>
      <c r="CU7407" s="50"/>
      <c r="CV7407" s="50"/>
      <c r="CW7407" s="50"/>
      <c r="CX7407" s="50"/>
      <c r="CY7407" s="50"/>
      <c r="CZ7407" s="50"/>
      <c r="DA7407" s="50"/>
      <c r="DB7407" s="50"/>
      <c r="DC7407" s="50"/>
      <c r="DD7407" s="50"/>
      <c r="DE7407" s="50"/>
      <c r="DF7407" s="50"/>
      <c r="DG7407" s="50"/>
    </row>
    <row r="7408" spans="1:111" x14ac:dyDescent="0.2">
      <c r="A7408" s="185"/>
      <c r="B7408" s="186"/>
      <c r="C7408" s="186"/>
      <c r="D7408" s="54"/>
      <c r="E7408" s="310"/>
      <c r="F7408" s="192"/>
      <c r="G7408" s="192"/>
      <c r="H7408" s="50"/>
      <c r="I7408" s="50"/>
      <c r="J7408" s="50"/>
      <c r="K7408" s="50"/>
      <c r="L7408" s="50"/>
      <c r="M7408" s="50"/>
      <c r="N7408" s="50"/>
      <c r="O7408" s="50"/>
      <c r="P7408" s="50"/>
      <c r="Q7408" s="50"/>
      <c r="R7408" s="50"/>
      <c r="S7408" s="50"/>
      <c r="T7408" s="50"/>
      <c r="U7408" s="50"/>
      <c r="V7408" s="50"/>
      <c r="W7408" s="50"/>
      <c r="X7408" s="50"/>
      <c r="Y7408" s="50"/>
      <c r="Z7408" s="50"/>
      <c r="AA7408" s="50"/>
      <c r="AB7408" s="50"/>
      <c r="AC7408" s="50"/>
      <c r="AD7408" s="50"/>
      <c r="AE7408" s="50"/>
      <c r="AF7408" s="50"/>
      <c r="AG7408" s="50"/>
      <c r="AH7408" s="50"/>
      <c r="AI7408" s="50"/>
      <c r="AJ7408" s="50"/>
      <c r="AK7408" s="50"/>
      <c r="AL7408" s="50"/>
      <c r="AM7408" s="50"/>
      <c r="AN7408" s="50"/>
      <c r="AO7408" s="50"/>
      <c r="AP7408" s="50"/>
      <c r="AQ7408" s="50"/>
      <c r="AR7408" s="50"/>
      <c r="AS7408" s="50"/>
      <c r="AT7408" s="50"/>
      <c r="AU7408" s="50"/>
      <c r="AV7408" s="50"/>
      <c r="AW7408" s="50"/>
      <c r="AX7408" s="50"/>
      <c r="AY7408" s="50"/>
      <c r="AZ7408" s="50"/>
      <c r="BA7408" s="50"/>
      <c r="BB7408" s="50"/>
      <c r="BC7408" s="50"/>
      <c r="BD7408" s="50"/>
      <c r="BE7408" s="50"/>
      <c r="BF7408" s="50"/>
      <c r="BG7408" s="50"/>
      <c r="BH7408" s="50"/>
      <c r="BI7408" s="50"/>
      <c r="BJ7408" s="50"/>
      <c r="BK7408" s="50"/>
      <c r="BL7408" s="50"/>
      <c r="BM7408" s="50"/>
      <c r="BN7408" s="50"/>
      <c r="BO7408" s="50"/>
      <c r="BP7408" s="50"/>
      <c r="BQ7408" s="50"/>
      <c r="BR7408" s="50"/>
      <c r="BS7408" s="50"/>
      <c r="BT7408" s="50"/>
      <c r="BU7408" s="50"/>
      <c r="BV7408" s="50"/>
      <c r="BW7408" s="50"/>
      <c r="BX7408" s="50"/>
      <c r="BY7408" s="50"/>
      <c r="BZ7408" s="50"/>
      <c r="CA7408" s="50"/>
      <c r="CB7408" s="50"/>
      <c r="CC7408" s="50"/>
      <c r="CD7408" s="50"/>
      <c r="CE7408" s="50"/>
      <c r="CF7408" s="50"/>
      <c r="CG7408" s="50"/>
      <c r="CH7408" s="50"/>
      <c r="CI7408" s="50"/>
      <c r="CJ7408" s="50"/>
      <c r="CK7408" s="50"/>
      <c r="CL7408" s="50"/>
      <c r="CM7408" s="50"/>
      <c r="CN7408" s="50"/>
      <c r="CO7408" s="50"/>
      <c r="CP7408" s="50"/>
      <c r="CQ7408" s="50"/>
      <c r="CR7408" s="50"/>
      <c r="CS7408" s="50"/>
      <c r="CT7408" s="50"/>
      <c r="CU7408" s="50"/>
      <c r="CV7408" s="50"/>
      <c r="CW7408" s="50"/>
      <c r="CX7408" s="50"/>
      <c r="CY7408" s="50"/>
      <c r="CZ7408" s="50"/>
      <c r="DA7408" s="50"/>
      <c r="DB7408" s="50"/>
      <c r="DC7408" s="50"/>
      <c r="DD7408" s="50"/>
      <c r="DE7408" s="50"/>
      <c r="DF7408" s="50"/>
      <c r="DG7408" s="50"/>
    </row>
    <row r="7409" spans="1:111" x14ac:dyDescent="0.2">
      <c r="A7409" s="185"/>
      <c r="B7409" s="186"/>
      <c r="C7409" s="186"/>
      <c r="D7409" s="54"/>
      <c r="E7409" s="310"/>
      <c r="F7409" s="192"/>
      <c r="G7409" s="192"/>
      <c r="H7409" s="50"/>
      <c r="I7409" s="50"/>
      <c r="J7409" s="50"/>
      <c r="K7409" s="50"/>
      <c r="L7409" s="50"/>
      <c r="M7409" s="50"/>
      <c r="N7409" s="50"/>
      <c r="O7409" s="50"/>
      <c r="P7409" s="50"/>
      <c r="Q7409" s="50"/>
      <c r="R7409" s="50"/>
      <c r="S7409" s="50"/>
      <c r="T7409" s="50"/>
      <c r="U7409" s="50"/>
      <c r="V7409" s="50"/>
      <c r="W7409" s="50"/>
      <c r="X7409" s="50"/>
      <c r="Y7409" s="50"/>
      <c r="Z7409" s="50"/>
      <c r="AA7409" s="50"/>
      <c r="AB7409" s="50"/>
      <c r="AC7409" s="50"/>
      <c r="AD7409" s="50"/>
      <c r="AE7409" s="50"/>
      <c r="AF7409" s="50"/>
      <c r="AG7409" s="50"/>
      <c r="AH7409" s="50"/>
      <c r="AI7409" s="50"/>
      <c r="AJ7409" s="50"/>
      <c r="AK7409" s="50"/>
      <c r="AL7409" s="50"/>
      <c r="AM7409" s="50"/>
      <c r="AN7409" s="50"/>
      <c r="AO7409" s="50"/>
      <c r="AP7409" s="50"/>
      <c r="AQ7409" s="50"/>
      <c r="AR7409" s="50"/>
      <c r="AS7409" s="50"/>
      <c r="AT7409" s="50"/>
      <c r="AU7409" s="50"/>
      <c r="AV7409" s="50"/>
      <c r="AW7409" s="50"/>
      <c r="AX7409" s="50"/>
      <c r="AY7409" s="50"/>
      <c r="AZ7409" s="50"/>
      <c r="BA7409" s="50"/>
      <c r="BB7409" s="50"/>
      <c r="BC7409" s="50"/>
      <c r="BD7409" s="50"/>
      <c r="BE7409" s="50"/>
      <c r="BF7409" s="50"/>
      <c r="BG7409" s="50"/>
      <c r="BH7409" s="50"/>
      <c r="BI7409" s="50"/>
      <c r="BJ7409" s="50"/>
      <c r="BK7409" s="50"/>
      <c r="BL7409" s="50"/>
      <c r="BM7409" s="50"/>
      <c r="BN7409" s="50"/>
      <c r="BO7409" s="50"/>
      <c r="BP7409" s="50"/>
      <c r="BQ7409" s="50"/>
      <c r="BR7409" s="50"/>
      <c r="BS7409" s="50"/>
      <c r="BT7409" s="50"/>
      <c r="BU7409" s="50"/>
      <c r="BV7409" s="50"/>
      <c r="BW7409" s="50"/>
      <c r="BX7409" s="50"/>
      <c r="BY7409" s="50"/>
      <c r="BZ7409" s="50"/>
      <c r="CA7409" s="50"/>
      <c r="CB7409" s="50"/>
      <c r="CC7409" s="50"/>
      <c r="CD7409" s="50"/>
      <c r="CE7409" s="50"/>
      <c r="CF7409" s="50"/>
      <c r="CG7409" s="50"/>
      <c r="CH7409" s="50"/>
      <c r="CI7409" s="50"/>
      <c r="CJ7409" s="50"/>
      <c r="CK7409" s="50"/>
      <c r="CL7409" s="50"/>
      <c r="CM7409" s="50"/>
      <c r="CN7409" s="50"/>
      <c r="CO7409" s="50"/>
      <c r="CP7409" s="50"/>
      <c r="CQ7409" s="50"/>
      <c r="CR7409" s="50"/>
      <c r="CS7409" s="50"/>
      <c r="CT7409" s="50"/>
      <c r="CU7409" s="50"/>
      <c r="CV7409" s="50"/>
      <c r="CW7409" s="50"/>
      <c r="CX7409" s="50"/>
      <c r="CY7409" s="50"/>
      <c r="CZ7409" s="50"/>
      <c r="DA7409" s="50"/>
      <c r="DB7409" s="50"/>
      <c r="DC7409" s="50"/>
      <c r="DD7409" s="50"/>
      <c r="DE7409" s="50"/>
      <c r="DF7409" s="50"/>
      <c r="DG7409" s="50"/>
    </row>
    <row r="7410" spans="1:111" x14ac:dyDescent="0.2">
      <c r="A7410" s="185"/>
      <c r="B7410" s="186"/>
      <c r="C7410" s="186"/>
      <c r="D7410" s="54"/>
      <c r="E7410" s="310"/>
      <c r="F7410" s="192"/>
      <c r="G7410" s="192"/>
      <c r="H7410" s="50"/>
      <c r="I7410" s="50"/>
      <c r="J7410" s="50"/>
      <c r="K7410" s="50"/>
      <c r="L7410" s="50"/>
      <c r="M7410" s="50"/>
      <c r="N7410" s="50"/>
      <c r="O7410" s="50"/>
      <c r="P7410" s="50"/>
      <c r="Q7410" s="50"/>
      <c r="R7410" s="50"/>
      <c r="S7410" s="50"/>
      <c r="T7410" s="50"/>
      <c r="U7410" s="50"/>
      <c r="V7410" s="50"/>
      <c r="W7410" s="50"/>
      <c r="X7410" s="50"/>
      <c r="Y7410" s="50"/>
      <c r="Z7410" s="50"/>
      <c r="AA7410" s="50"/>
      <c r="AB7410" s="50"/>
      <c r="AC7410" s="50"/>
      <c r="AD7410" s="50"/>
      <c r="AE7410" s="50"/>
      <c r="AF7410" s="50"/>
      <c r="AG7410" s="50"/>
      <c r="AH7410" s="50"/>
      <c r="AI7410" s="50"/>
      <c r="AJ7410" s="50"/>
      <c r="AK7410" s="50"/>
      <c r="AL7410" s="50"/>
      <c r="AM7410" s="50"/>
      <c r="AN7410" s="50"/>
      <c r="AO7410" s="50"/>
      <c r="AP7410" s="50"/>
      <c r="AQ7410" s="50"/>
      <c r="AR7410" s="50"/>
      <c r="AS7410" s="50"/>
      <c r="AT7410" s="50"/>
      <c r="AU7410" s="50"/>
      <c r="AV7410" s="50"/>
      <c r="AW7410" s="50"/>
      <c r="AX7410" s="50"/>
      <c r="AY7410" s="50"/>
      <c r="AZ7410" s="50"/>
      <c r="BA7410" s="50"/>
      <c r="BB7410" s="50"/>
      <c r="BC7410" s="50"/>
      <c r="BD7410" s="50"/>
      <c r="BE7410" s="50"/>
      <c r="BF7410" s="50"/>
      <c r="BG7410" s="50"/>
      <c r="BH7410" s="50"/>
      <c r="BI7410" s="50"/>
      <c r="BJ7410" s="50"/>
      <c r="BK7410" s="50"/>
      <c r="BL7410" s="50"/>
      <c r="BM7410" s="50"/>
      <c r="BN7410" s="50"/>
      <c r="BO7410" s="50"/>
      <c r="BP7410" s="50"/>
      <c r="BQ7410" s="50"/>
      <c r="BR7410" s="50"/>
      <c r="BS7410" s="50"/>
      <c r="BT7410" s="50"/>
      <c r="BU7410" s="50"/>
      <c r="BV7410" s="50"/>
      <c r="BW7410" s="50"/>
      <c r="BX7410" s="50"/>
      <c r="BY7410" s="50"/>
      <c r="BZ7410" s="50"/>
      <c r="CA7410" s="50"/>
      <c r="CB7410" s="50"/>
      <c r="CC7410" s="50"/>
      <c r="CD7410" s="50"/>
      <c r="CE7410" s="50"/>
      <c r="CF7410" s="50"/>
      <c r="CG7410" s="50"/>
      <c r="CH7410" s="50"/>
      <c r="CI7410" s="50"/>
      <c r="CJ7410" s="50"/>
      <c r="CK7410" s="50"/>
      <c r="CL7410" s="50"/>
      <c r="CM7410" s="50"/>
      <c r="CN7410" s="50"/>
      <c r="CO7410" s="50"/>
      <c r="CP7410" s="50"/>
      <c r="CQ7410" s="50"/>
      <c r="CR7410" s="50"/>
      <c r="CS7410" s="50"/>
      <c r="CT7410" s="50"/>
      <c r="CU7410" s="50"/>
      <c r="CV7410" s="50"/>
      <c r="CW7410" s="50"/>
      <c r="CX7410" s="50"/>
      <c r="CY7410" s="50"/>
      <c r="CZ7410" s="50"/>
      <c r="DA7410" s="50"/>
      <c r="DB7410" s="50"/>
      <c r="DC7410" s="50"/>
      <c r="DD7410" s="50"/>
      <c r="DE7410" s="50"/>
      <c r="DF7410" s="50"/>
      <c r="DG7410" s="50"/>
    </row>
    <row r="7411" spans="1:111" x14ac:dyDescent="0.2">
      <c r="A7411" s="185"/>
      <c r="B7411" s="186"/>
      <c r="C7411" s="186"/>
      <c r="D7411" s="54"/>
      <c r="E7411" s="310"/>
      <c r="F7411" s="192"/>
      <c r="G7411" s="192"/>
      <c r="H7411" s="50"/>
      <c r="I7411" s="50"/>
      <c r="J7411" s="50"/>
      <c r="K7411" s="50"/>
      <c r="L7411" s="50"/>
      <c r="M7411" s="50"/>
      <c r="N7411" s="50"/>
      <c r="O7411" s="50"/>
      <c r="P7411" s="50"/>
      <c r="Q7411" s="50"/>
      <c r="R7411" s="50"/>
      <c r="S7411" s="50"/>
      <c r="T7411" s="50"/>
      <c r="U7411" s="50"/>
      <c r="V7411" s="50"/>
      <c r="W7411" s="50"/>
      <c r="X7411" s="50"/>
      <c r="Y7411" s="50"/>
      <c r="Z7411" s="50"/>
      <c r="AA7411" s="50"/>
      <c r="AB7411" s="50"/>
      <c r="AC7411" s="50"/>
      <c r="AD7411" s="50"/>
      <c r="AE7411" s="50"/>
      <c r="AF7411" s="50"/>
      <c r="AG7411" s="50"/>
      <c r="AH7411" s="50"/>
      <c r="AI7411" s="50"/>
      <c r="AJ7411" s="50"/>
      <c r="AK7411" s="50"/>
      <c r="AL7411" s="50"/>
      <c r="AM7411" s="50"/>
      <c r="AN7411" s="50"/>
      <c r="AO7411" s="50"/>
      <c r="AP7411" s="50"/>
      <c r="AQ7411" s="50"/>
      <c r="AR7411" s="50"/>
      <c r="AS7411" s="50"/>
      <c r="AT7411" s="50"/>
      <c r="AU7411" s="50"/>
      <c r="AV7411" s="50"/>
      <c r="AW7411" s="50"/>
      <c r="AX7411" s="50"/>
      <c r="AY7411" s="50"/>
      <c r="AZ7411" s="50"/>
      <c r="BA7411" s="50"/>
      <c r="BB7411" s="50"/>
      <c r="BC7411" s="50"/>
      <c r="BD7411" s="50"/>
      <c r="BE7411" s="50"/>
      <c r="BF7411" s="50"/>
      <c r="BG7411" s="50"/>
      <c r="BH7411" s="50"/>
      <c r="BI7411" s="50"/>
      <c r="BJ7411" s="50"/>
      <c r="BK7411" s="50"/>
      <c r="BL7411" s="50"/>
      <c r="BM7411" s="50"/>
      <c r="BN7411" s="50"/>
      <c r="BO7411" s="50"/>
      <c r="BP7411" s="50"/>
      <c r="BQ7411" s="50"/>
      <c r="BR7411" s="50"/>
      <c r="BS7411" s="50"/>
      <c r="BT7411" s="50"/>
      <c r="BU7411" s="50"/>
      <c r="BV7411" s="50"/>
      <c r="BW7411" s="50"/>
      <c r="BX7411" s="50"/>
      <c r="BY7411" s="50"/>
      <c r="BZ7411" s="50"/>
      <c r="CA7411" s="50"/>
      <c r="CB7411" s="50"/>
      <c r="CC7411" s="50"/>
      <c r="CD7411" s="50"/>
      <c r="CE7411" s="50"/>
      <c r="CF7411" s="50"/>
      <c r="CG7411" s="50"/>
      <c r="CH7411" s="50"/>
      <c r="CI7411" s="50"/>
      <c r="CJ7411" s="50"/>
      <c r="CK7411" s="50"/>
      <c r="CL7411" s="50"/>
      <c r="CM7411" s="50"/>
      <c r="CN7411" s="50"/>
      <c r="CO7411" s="50"/>
      <c r="CP7411" s="50"/>
      <c r="CQ7411" s="50"/>
      <c r="CR7411" s="50"/>
      <c r="CS7411" s="50"/>
      <c r="CT7411" s="50"/>
      <c r="CU7411" s="50"/>
      <c r="CV7411" s="50"/>
      <c r="CW7411" s="50"/>
      <c r="CX7411" s="50"/>
      <c r="CY7411" s="50"/>
      <c r="CZ7411" s="50"/>
      <c r="DA7411" s="50"/>
      <c r="DB7411" s="50"/>
      <c r="DC7411" s="50"/>
      <c r="DD7411" s="50"/>
      <c r="DE7411" s="50"/>
      <c r="DF7411" s="50"/>
      <c r="DG7411" s="50"/>
    </row>
    <row r="7412" spans="1:111" x14ac:dyDescent="0.2">
      <c r="A7412" s="185"/>
      <c r="B7412" s="186"/>
      <c r="C7412" s="186"/>
      <c r="D7412" s="54"/>
      <c r="E7412" s="310"/>
      <c r="F7412" s="192"/>
      <c r="G7412" s="192"/>
      <c r="H7412" s="50"/>
      <c r="I7412" s="50"/>
      <c r="J7412" s="50"/>
      <c r="K7412" s="50"/>
      <c r="L7412" s="50"/>
      <c r="M7412" s="50"/>
      <c r="N7412" s="50"/>
      <c r="O7412" s="50"/>
      <c r="P7412" s="50"/>
      <c r="Q7412" s="50"/>
      <c r="R7412" s="50"/>
      <c r="S7412" s="50"/>
      <c r="T7412" s="50"/>
      <c r="U7412" s="50"/>
      <c r="V7412" s="50"/>
      <c r="W7412" s="50"/>
      <c r="X7412" s="50"/>
      <c r="Y7412" s="50"/>
      <c r="Z7412" s="50"/>
      <c r="AA7412" s="50"/>
      <c r="AB7412" s="50"/>
      <c r="AC7412" s="50"/>
      <c r="AD7412" s="50"/>
      <c r="AE7412" s="50"/>
      <c r="AF7412" s="50"/>
      <c r="AG7412" s="50"/>
      <c r="AH7412" s="50"/>
      <c r="AI7412" s="50"/>
      <c r="AJ7412" s="50"/>
      <c r="AK7412" s="50"/>
      <c r="AL7412" s="50"/>
      <c r="AM7412" s="50"/>
      <c r="AN7412" s="50"/>
      <c r="AO7412" s="50"/>
      <c r="AP7412" s="50"/>
      <c r="AQ7412" s="50"/>
      <c r="AR7412" s="50"/>
      <c r="AS7412" s="50"/>
      <c r="AT7412" s="50"/>
      <c r="AU7412" s="50"/>
      <c r="AV7412" s="50"/>
      <c r="AW7412" s="50"/>
      <c r="AX7412" s="50"/>
      <c r="AY7412" s="50"/>
      <c r="AZ7412" s="50"/>
      <c r="BA7412" s="50"/>
      <c r="BB7412" s="50"/>
      <c r="BC7412" s="50"/>
      <c r="BD7412" s="50"/>
      <c r="BE7412" s="50"/>
      <c r="BF7412" s="50"/>
      <c r="BG7412" s="50"/>
      <c r="BH7412" s="50"/>
      <c r="BI7412" s="50"/>
      <c r="BJ7412" s="50"/>
      <c r="BK7412" s="50"/>
      <c r="BL7412" s="50"/>
      <c r="BM7412" s="50"/>
      <c r="BN7412" s="50"/>
      <c r="BO7412" s="50"/>
      <c r="BP7412" s="50"/>
      <c r="BQ7412" s="50"/>
      <c r="BR7412" s="50"/>
      <c r="BS7412" s="50"/>
      <c r="BT7412" s="50"/>
      <c r="BU7412" s="50"/>
      <c r="BV7412" s="50"/>
      <c r="BW7412" s="50"/>
      <c r="BX7412" s="50"/>
      <c r="BY7412" s="50"/>
      <c r="BZ7412" s="50"/>
      <c r="CA7412" s="50"/>
      <c r="CB7412" s="50"/>
      <c r="CC7412" s="50"/>
      <c r="CD7412" s="50"/>
      <c r="CE7412" s="50"/>
      <c r="CF7412" s="50"/>
      <c r="CG7412" s="50"/>
      <c r="CH7412" s="50"/>
      <c r="CI7412" s="50"/>
      <c r="CJ7412" s="50"/>
      <c r="CK7412" s="50"/>
      <c r="CL7412" s="50"/>
      <c r="CM7412" s="50"/>
      <c r="CN7412" s="50"/>
      <c r="CO7412" s="50"/>
      <c r="CP7412" s="50"/>
      <c r="CQ7412" s="50"/>
      <c r="CR7412" s="50"/>
      <c r="CS7412" s="50"/>
      <c r="CT7412" s="50"/>
      <c r="CU7412" s="50"/>
      <c r="CV7412" s="50"/>
      <c r="CW7412" s="50"/>
      <c r="CX7412" s="50"/>
      <c r="CY7412" s="50"/>
      <c r="CZ7412" s="50"/>
      <c r="DA7412" s="50"/>
      <c r="DB7412" s="50"/>
      <c r="DC7412" s="50"/>
      <c r="DD7412" s="50"/>
      <c r="DE7412" s="50"/>
      <c r="DF7412" s="50"/>
      <c r="DG7412" s="50"/>
    </row>
    <row r="7413" spans="1:111" x14ac:dyDescent="0.2">
      <c r="A7413" s="185"/>
      <c r="B7413" s="186"/>
      <c r="C7413" s="186"/>
      <c r="D7413" s="54"/>
      <c r="E7413" s="310"/>
      <c r="F7413" s="192"/>
      <c r="G7413" s="192"/>
      <c r="H7413" s="50"/>
      <c r="I7413" s="50"/>
      <c r="J7413" s="50"/>
      <c r="K7413" s="50"/>
      <c r="L7413" s="50"/>
      <c r="M7413" s="50"/>
      <c r="N7413" s="50"/>
      <c r="O7413" s="50"/>
      <c r="P7413" s="50"/>
      <c r="Q7413" s="50"/>
      <c r="R7413" s="50"/>
      <c r="S7413" s="50"/>
      <c r="T7413" s="50"/>
      <c r="U7413" s="50"/>
      <c r="V7413" s="50"/>
      <c r="W7413" s="50"/>
      <c r="X7413" s="50"/>
      <c r="Y7413" s="50"/>
      <c r="Z7413" s="50"/>
      <c r="AA7413" s="50"/>
      <c r="AB7413" s="50"/>
      <c r="AC7413" s="50"/>
      <c r="AD7413" s="50"/>
      <c r="AE7413" s="50"/>
      <c r="AF7413" s="50"/>
      <c r="AG7413" s="50"/>
      <c r="AH7413" s="50"/>
      <c r="AI7413" s="50"/>
      <c r="AJ7413" s="50"/>
      <c r="AK7413" s="50"/>
      <c r="AL7413" s="50"/>
      <c r="AM7413" s="50"/>
      <c r="AN7413" s="50"/>
      <c r="AO7413" s="50"/>
      <c r="AP7413" s="50"/>
      <c r="AQ7413" s="50"/>
      <c r="AR7413" s="50"/>
      <c r="AS7413" s="50"/>
      <c r="AT7413" s="50"/>
      <c r="AU7413" s="50"/>
      <c r="AV7413" s="50"/>
      <c r="AW7413" s="50"/>
      <c r="AX7413" s="50"/>
      <c r="AY7413" s="50"/>
      <c r="AZ7413" s="50"/>
      <c r="BA7413" s="50"/>
      <c r="BB7413" s="50"/>
      <c r="BC7413" s="50"/>
      <c r="BD7413" s="50"/>
      <c r="BE7413" s="50"/>
      <c r="BF7413" s="50"/>
      <c r="BG7413" s="50"/>
      <c r="BH7413" s="50"/>
      <c r="BI7413" s="50"/>
      <c r="BJ7413" s="50"/>
      <c r="BK7413" s="50"/>
      <c r="BL7413" s="50"/>
      <c r="BM7413" s="50"/>
      <c r="BN7413" s="50"/>
      <c r="BO7413" s="50"/>
      <c r="BP7413" s="50"/>
      <c r="BQ7413" s="50"/>
      <c r="BR7413" s="50"/>
      <c r="BS7413" s="50"/>
      <c r="BT7413" s="50"/>
      <c r="BU7413" s="50"/>
      <c r="BV7413" s="50"/>
      <c r="BW7413" s="50"/>
      <c r="BX7413" s="50"/>
      <c r="BY7413" s="50"/>
      <c r="BZ7413" s="50"/>
      <c r="CA7413" s="50"/>
      <c r="CB7413" s="50"/>
      <c r="CC7413" s="50"/>
      <c r="CD7413" s="50"/>
      <c r="CE7413" s="50"/>
      <c r="CF7413" s="50"/>
      <c r="CG7413" s="50"/>
      <c r="CH7413" s="50"/>
      <c r="CI7413" s="50"/>
      <c r="CJ7413" s="50"/>
      <c r="CK7413" s="50"/>
      <c r="CL7413" s="50"/>
      <c r="CM7413" s="50"/>
      <c r="CN7413" s="50"/>
      <c r="CO7413" s="50"/>
      <c r="CP7413" s="50"/>
      <c r="CQ7413" s="50"/>
      <c r="CR7413" s="50"/>
      <c r="CS7413" s="50"/>
      <c r="CT7413" s="50"/>
      <c r="CU7413" s="50"/>
      <c r="CV7413" s="50"/>
      <c r="CW7413" s="50"/>
      <c r="CX7413" s="50"/>
      <c r="CY7413" s="50"/>
      <c r="CZ7413" s="50"/>
      <c r="DA7413" s="50"/>
      <c r="DB7413" s="50"/>
      <c r="DC7413" s="50"/>
      <c r="DD7413" s="50"/>
      <c r="DE7413" s="50"/>
      <c r="DF7413" s="50"/>
      <c r="DG7413" s="50"/>
    </row>
    <row r="7414" spans="1:111" x14ac:dyDescent="0.2">
      <c r="A7414" s="185"/>
      <c r="B7414" s="186"/>
      <c r="C7414" s="186"/>
      <c r="D7414" s="54"/>
      <c r="E7414" s="310"/>
      <c r="F7414" s="192"/>
      <c r="G7414" s="192"/>
      <c r="H7414" s="50"/>
      <c r="I7414" s="50"/>
      <c r="J7414" s="50"/>
      <c r="K7414" s="50"/>
      <c r="L7414" s="50"/>
      <c r="M7414" s="50"/>
      <c r="N7414" s="50"/>
      <c r="O7414" s="50"/>
      <c r="P7414" s="50"/>
      <c r="Q7414" s="50"/>
      <c r="R7414" s="50"/>
      <c r="S7414" s="50"/>
      <c r="T7414" s="50"/>
      <c r="U7414" s="50"/>
      <c r="V7414" s="50"/>
      <c r="W7414" s="50"/>
      <c r="X7414" s="50"/>
      <c r="Y7414" s="50"/>
      <c r="Z7414" s="50"/>
      <c r="AA7414" s="50"/>
      <c r="AB7414" s="50"/>
      <c r="AC7414" s="50"/>
      <c r="AD7414" s="50"/>
      <c r="AE7414" s="50"/>
      <c r="AF7414" s="50"/>
      <c r="AG7414" s="50"/>
      <c r="AH7414" s="50"/>
      <c r="AI7414" s="50"/>
      <c r="AJ7414" s="50"/>
      <c r="AK7414" s="50"/>
      <c r="AL7414" s="50"/>
      <c r="AM7414" s="50"/>
      <c r="AN7414" s="50"/>
      <c r="AO7414" s="50"/>
      <c r="AP7414" s="50"/>
      <c r="AQ7414" s="50"/>
      <c r="AR7414" s="50"/>
      <c r="AS7414" s="50"/>
      <c r="AT7414" s="50"/>
      <c r="AU7414" s="50"/>
      <c r="AV7414" s="50"/>
      <c r="AW7414" s="50"/>
      <c r="AX7414" s="50"/>
      <c r="AY7414" s="50"/>
      <c r="AZ7414" s="50"/>
      <c r="BA7414" s="50"/>
      <c r="BB7414" s="50"/>
      <c r="BC7414" s="50"/>
      <c r="BD7414" s="50"/>
      <c r="BE7414" s="50"/>
      <c r="BF7414" s="50"/>
      <c r="BG7414" s="50"/>
      <c r="BH7414" s="50"/>
      <c r="BI7414" s="50"/>
      <c r="BJ7414" s="50"/>
      <c r="BK7414" s="50"/>
      <c r="BL7414" s="50"/>
      <c r="BM7414" s="50"/>
      <c r="BN7414" s="50"/>
      <c r="BO7414" s="50"/>
      <c r="BP7414" s="50"/>
      <c r="BQ7414" s="50"/>
      <c r="BR7414" s="50"/>
      <c r="BS7414" s="50"/>
      <c r="BT7414" s="50"/>
      <c r="BU7414" s="50"/>
      <c r="BV7414" s="50"/>
      <c r="BW7414" s="50"/>
      <c r="BX7414" s="50"/>
      <c r="BY7414" s="50"/>
      <c r="BZ7414" s="50"/>
      <c r="CA7414" s="50"/>
      <c r="CB7414" s="50"/>
      <c r="CC7414" s="50"/>
      <c r="CD7414" s="50"/>
      <c r="CE7414" s="50"/>
      <c r="CF7414" s="50"/>
      <c r="CG7414" s="50"/>
      <c r="CH7414" s="50"/>
      <c r="CI7414" s="50"/>
      <c r="CJ7414" s="50"/>
      <c r="CK7414" s="50"/>
      <c r="CL7414" s="50"/>
      <c r="CM7414" s="50"/>
      <c r="CN7414" s="50"/>
      <c r="CO7414" s="50"/>
      <c r="CP7414" s="50"/>
      <c r="CQ7414" s="50"/>
      <c r="CR7414" s="50"/>
      <c r="CS7414" s="50"/>
      <c r="CT7414" s="50"/>
      <c r="CU7414" s="50"/>
      <c r="CV7414" s="50"/>
      <c r="CW7414" s="50"/>
      <c r="CX7414" s="50"/>
      <c r="CY7414" s="50"/>
      <c r="CZ7414" s="50"/>
      <c r="DA7414" s="50"/>
      <c r="DB7414" s="50"/>
      <c r="DC7414" s="50"/>
      <c r="DD7414" s="50"/>
      <c r="DE7414" s="50"/>
      <c r="DF7414" s="50"/>
      <c r="DG7414" s="50"/>
    </row>
    <row r="7415" spans="1:111" x14ac:dyDescent="0.2">
      <c r="A7415" s="185"/>
      <c r="B7415" s="186"/>
      <c r="C7415" s="186"/>
      <c r="D7415" s="54"/>
      <c r="E7415" s="310"/>
      <c r="F7415" s="192"/>
      <c r="G7415" s="192"/>
      <c r="H7415" s="50"/>
      <c r="I7415" s="50"/>
      <c r="J7415" s="50"/>
      <c r="K7415" s="50"/>
      <c r="L7415" s="50"/>
      <c r="M7415" s="50"/>
      <c r="N7415" s="50"/>
      <c r="O7415" s="50"/>
      <c r="P7415" s="50"/>
      <c r="Q7415" s="50"/>
      <c r="R7415" s="50"/>
      <c r="S7415" s="50"/>
      <c r="T7415" s="50"/>
      <c r="U7415" s="50"/>
      <c r="V7415" s="50"/>
      <c r="W7415" s="50"/>
      <c r="X7415" s="50"/>
      <c r="Y7415" s="50"/>
      <c r="Z7415" s="50"/>
      <c r="AA7415" s="50"/>
      <c r="AB7415" s="50"/>
      <c r="AC7415" s="50"/>
      <c r="AD7415" s="50"/>
      <c r="AE7415" s="50"/>
      <c r="AF7415" s="50"/>
      <c r="AG7415" s="50"/>
      <c r="AH7415" s="50"/>
      <c r="AI7415" s="50"/>
      <c r="AJ7415" s="50"/>
      <c r="AK7415" s="50"/>
      <c r="AL7415" s="50"/>
      <c r="AM7415" s="50"/>
      <c r="AN7415" s="50"/>
      <c r="AO7415" s="50"/>
      <c r="AP7415" s="50"/>
      <c r="AQ7415" s="50"/>
      <c r="AR7415" s="50"/>
      <c r="AS7415" s="50"/>
      <c r="AT7415" s="50"/>
      <c r="AU7415" s="50"/>
      <c r="AV7415" s="50"/>
      <c r="AW7415" s="50"/>
      <c r="AX7415" s="50"/>
      <c r="AY7415" s="50"/>
      <c r="AZ7415" s="50"/>
      <c r="BA7415" s="50"/>
      <c r="BB7415" s="50"/>
      <c r="BC7415" s="50"/>
      <c r="BD7415" s="50"/>
      <c r="BE7415" s="50"/>
      <c r="BF7415" s="50"/>
      <c r="BG7415" s="50"/>
      <c r="BH7415" s="50"/>
      <c r="BI7415" s="50"/>
      <c r="BJ7415" s="50"/>
      <c r="BK7415" s="50"/>
      <c r="BL7415" s="50"/>
      <c r="BM7415" s="50"/>
      <c r="BN7415" s="50"/>
      <c r="BO7415" s="50"/>
      <c r="BP7415" s="50"/>
      <c r="BQ7415" s="50"/>
      <c r="BR7415" s="50"/>
      <c r="BS7415" s="50"/>
      <c r="BT7415" s="50"/>
      <c r="BU7415" s="50"/>
      <c r="BV7415" s="50"/>
      <c r="BW7415" s="50"/>
      <c r="BX7415" s="50"/>
      <c r="BY7415" s="50"/>
      <c r="BZ7415" s="50"/>
      <c r="CA7415" s="50"/>
      <c r="CB7415" s="50"/>
      <c r="CC7415" s="50"/>
      <c r="CD7415" s="50"/>
      <c r="CE7415" s="50"/>
      <c r="CF7415" s="50"/>
      <c r="CG7415" s="50"/>
      <c r="CH7415" s="50"/>
      <c r="CI7415" s="50"/>
      <c r="CJ7415" s="50"/>
      <c r="CK7415" s="50"/>
      <c r="CL7415" s="50"/>
      <c r="CM7415" s="50"/>
      <c r="CN7415" s="50"/>
      <c r="CO7415" s="50"/>
      <c r="CP7415" s="50"/>
      <c r="CQ7415" s="50"/>
      <c r="CR7415" s="50"/>
      <c r="CS7415" s="50"/>
      <c r="CT7415" s="50"/>
      <c r="CU7415" s="50"/>
      <c r="CV7415" s="50"/>
      <c r="CW7415" s="50"/>
      <c r="CX7415" s="50"/>
      <c r="CY7415" s="50"/>
      <c r="CZ7415" s="50"/>
      <c r="DA7415" s="50"/>
      <c r="DB7415" s="50"/>
      <c r="DC7415" s="50"/>
      <c r="DD7415" s="50"/>
      <c r="DE7415" s="50"/>
      <c r="DF7415" s="50"/>
      <c r="DG7415" s="50"/>
    </row>
    <row r="7416" spans="1:111" x14ac:dyDescent="0.2">
      <c r="A7416" s="185"/>
      <c r="B7416" s="186"/>
      <c r="C7416" s="186"/>
      <c r="D7416" s="54"/>
      <c r="E7416" s="310"/>
      <c r="F7416" s="192"/>
      <c r="G7416" s="192"/>
      <c r="H7416" s="50"/>
      <c r="I7416" s="50"/>
      <c r="J7416" s="50"/>
      <c r="K7416" s="50"/>
      <c r="L7416" s="50"/>
      <c r="M7416" s="50"/>
      <c r="N7416" s="50"/>
      <c r="O7416" s="50"/>
      <c r="P7416" s="50"/>
      <c r="Q7416" s="50"/>
      <c r="R7416" s="50"/>
      <c r="S7416" s="50"/>
      <c r="T7416" s="50"/>
      <c r="U7416" s="50"/>
      <c r="V7416" s="50"/>
      <c r="W7416" s="50"/>
      <c r="X7416" s="50"/>
      <c r="Y7416" s="50"/>
      <c r="Z7416" s="50"/>
      <c r="AA7416" s="50"/>
      <c r="AB7416" s="50"/>
      <c r="AC7416" s="50"/>
      <c r="AD7416" s="50"/>
      <c r="AE7416" s="50"/>
      <c r="AF7416" s="50"/>
      <c r="AG7416" s="50"/>
      <c r="AH7416" s="50"/>
      <c r="AI7416" s="50"/>
      <c r="AJ7416" s="50"/>
      <c r="AK7416" s="50"/>
      <c r="AL7416" s="50"/>
      <c r="AM7416" s="50"/>
      <c r="AN7416" s="50"/>
      <c r="AO7416" s="50"/>
      <c r="AP7416" s="50"/>
      <c r="AQ7416" s="50"/>
      <c r="AR7416" s="50"/>
      <c r="AS7416" s="50"/>
      <c r="AT7416" s="50"/>
      <c r="AU7416" s="50"/>
      <c r="AV7416" s="50"/>
      <c r="AW7416" s="50"/>
      <c r="AX7416" s="50"/>
      <c r="AY7416" s="50"/>
      <c r="AZ7416" s="50"/>
      <c r="BA7416" s="50"/>
      <c r="BB7416" s="50"/>
      <c r="BC7416" s="50"/>
      <c r="BD7416" s="50"/>
      <c r="BE7416" s="50"/>
      <c r="BF7416" s="50"/>
      <c r="BG7416" s="50"/>
      <c r="BH7416" s="50"/>
      <c r="BI7416" s="50"/>
      <c r="BJ7416" s="50"/>
      <c r="BK7416" s="50"/>
      <c r="BL7416" s="50"/>
      <c r="BM7416" s="50"/>
      <c r="BN7416" s="50"/>
      <c r="BO7416" s="50"/>
      <c r="BP7416" s="50"/>
      <c r="BQ7416" s="50"/>
      <c r="BR7416" s="50"/>
      <c r="BS7416" s="50"/>
      <c r="BT7416" s="50"/>
      <c r="BU7416" s="50"/>
      <c r="BV7416" s="50"/>
      <c r="BW7416" s="50"/>
      <c r="BX7416" s="50"/>
      <c r="BY7416" s="50"/>
      <c r="BZ7416" s="50"/>
      <c r="CA7416" s="50"/>
      <c r="CB7416" s="50"/>
      <c r="CC7416" s="50"/>
      <c r="CD7416" s="50"/>
      <c r="CE7416" s="50"/>
      <c r="CF7416" s="50"/>
      <c r="CG7416" s="50"/>
      <c r="CH7416" s="50"/>
      <c r="CI7416" s="50"/>
      <c r="CJ7416" s="50"/>
      <c r="CK7416" s="50"/>
      <c r="CL7416" s="50"/>
      <c r="CM7416" s="50"/>
      <c r="CN7416" s="50"/>
      <c r="CO7416" s="50"/>
      <c r="CP7416" s="50"/>
      <c r="CQ7416" s="50"/>
      <c r="CR7416" s="50"/>
      <c r="CS7416" s="50"/>
      <c r="CT7416" s="50"/>
      <c r="CU7416" s="50"/>
      <c r="CV7416" s="50"/>
      <c r="CW7416" s="50"/>
      <c r="CX7416" s="50"/>
      <c r="CY7416" s="50"/>
      <c r="CZ7416" s="50"/>
      <c r="DA7416" s="50"/>
      <c r="DB7416" s="50"/>
      <c r="DC7416" s="50"/>
      <c r="DD7416" s="50"/>
      <c r="DE7416" s="50"/>
      <c r="DF7416" s="50"/>
      <c r="DG7416" s="50"/>
    </row>
    <row r="7417" spans="1:111" x14ac:dyDescent="0.2">
      <c r="A7417" s="185"/>
      <c r="B7417" s="186"/>
      <c r="C7417" s="186"/>
      <c r="D7417" s="54"/>
      <c r="E7417" s="310"/>
      <c r="F7417" s="192"/>
      <c r="G7417" s="192"/>
      <c r="H7417" s="50"/>
      <c r="I7417" s="50"/>
      <c r="J7417" s="50"/>
      <c r="K7417" s="50"/>
      <c r="L7417" s="50"/>
      <c r="M7417" s="50"/>
      <c r="N7417" s="50"/>
      <c r="O7417" s="50"/>
      <c r="P7417" s="50"/>
      <c r="Q7417" s="50"/>
      <c r="R7417" s="50"/>
      <c r="S7417" s="50"/>
      <c r="T7417" s="50"/>
      <c r="U7417" s="50"/>
      <c r="V7417" s="50"/>
      <c r="W7417" s="50"/>
      <c r="X7417" s="50"/>
      <c r="Y7417" s="50"/>
      <c r="Z7417" s="50"/>
      <c r="AA7417" s="50"/>
      <c r="AB7417" s="50"/>
      <c r="AC7417" s="50"/>
      <c r="AD7417" s="50"/>
      <c r="AE7417" s="50"/>
      <c r="AF7417" s="50"/>
      <c r="AG7417" s="50"/>
      <c r="AH7417" s="50"/>
      <c r="AI7417" s="50"/>
      <c r="AJ7417" s="50"/>
      <c r="AK7417" s="50"/>
      <c r="AL7417" s="50"/>
      <c r="AM7417" s="50"/>
      <c r="AN7417" s="50"/>
      <c r="AO7417" s="50"/>
      <c r="AP7417" s="50"/>
      <c r="AQ7417" s="50"/>
      <c r="AR7417" s="50"/>
      <c r="AS7417" s="50"/>
      <c r="AT7417" s="50"/>
      <c r="AU7417" s="50"/>
      <c r="AV7417" s="50"/>
      <c r="AW7417" s="50"/>
      <c r="AX7417" s="50"/>
      <c r="AY7417" s="50"/>
      <c r="AZ7417" s="50"/>
      <c r="BA7417" s="50"/>
      <c r="BB7417" s="50"/>
      <c r="BC7417" s="50"/>
      <c r="BD7417" s="50"/>
      <c r="BE7417" s="50"/>
      <c r="BF7417" s="50"/>
      <c r="BG7417" s="50"/>
      <c r="BH7417" s="50"/>
      <c r="BI7417" s="50"/>
      <c r="BJ7417" s="50"/>
      <c r="BK7417" s="50"/>
      <c r="BL7417" s="50"/>
      <c r="BM7417" s="50"/>
      <c r="BN7417" s="50"/>
      <c r="BO7417" s="50"/>
      <c r="BP7417" s="50"/>
      <c r="BQ7417" s="50"/>
      <c r="BR7417" s="50"/>
      <c r="BS7417" s="50"/>
      <c r="BT7417" s="50"/>
      <c r="BU7417" s="50"/>
      <c r="BV7417" s="50"/>
      <c r="BW7417" s="50"/>
      <c r="BX7417" s="50"/>
      <c r="BY7417" s="50"/>
      <c r="BZ7417" s="50"/>
      <c r="CA7417" s="50"/>
      <c r="CB7417" s="50"/>
      <c r="CC7417" s="50"/>
      <c r="CD7417" s="50"/>
      <c r="CE7417" s="50"/>
      <c r="CF7417" s="50"/>
      <c r="CG7417" s="50"/>
      <c r="CH7417" s="50"/>
      <c r="CI7417" s="50"/>
      <c r="CJ7417" s="50"/>
      <c r="CK7417" s="50"/>
      <c r="CL7417" s="50"/>
      <c r="CM7417" s="50"/>
      <c r="CN7417" s="50"/>
      <c r="CO7417" s="50"/>
      <c r="CP7417" s="50"/>
      <c r="CQ7417" s="50"/>
      <c r="CR7417" s="50"/>
      <c r="CS7417" s="50"/>
      <c r="CT7417" s="50"/>
      <c r="CU7417" s="50"/>
      <c r="CV7417" s="50"/>
      <c r="CW7417" s="50"/>
      <c r="CX7417" s="50"/>
      <c r="CY7417" s="50"/>
      <c r="CZ7417" s="50"/>
      <c r="DA7417" s="50"/>
      <c r="DB7417" s="50"/>
      <c r="DC7417" s="50"/>
      <c r="DD7417" s="50"/>
      <c r="DE7417" s="50"/>
      <c r="DF7417" s="50"/>
      <c r="DG7417" s="50"/>
    </row>
    <row r="7418" spans="1:111" x14ac:dyDescent="0.2">
      <c r="A7418" s="185"/>
      <c r="B7418" s="186"/>
      <c r="C7418" s="186"/>
      <c r="D7418" s="54"/>
      <c r="E7418" s="310"/>
      <c r="F7418" s="192"/>
      <c r="G7418" s="192"/>
      <c r="H7418" s="50"/>
      <c r="I7418" s="50"/>
      <c r="J7418" s="50"/>
      <c r="K7418" s="50"/>
      <c r="L7418" s="50"/>
      <c r="M7418" s="50"/>
      <c r="N7418" s="50"/>
      <c r="O7418" s="50"/>
      <c r="P7418" s="50"/>
      <c r="Q7418" s="50"/>
      <c r="R7418" s="50"/>
      <c r="S7418" s="50"/>
      <c r="T7418" s="50"/>
      <c r="U7418" s="50"/>
      <c r="V7418" s="50"/>
      <c r="W7418" s="50"/>
      <c r="X7418" s="50"/>
      <c r="Y7418" s="50"/>
      <c r="Z7418" s="50"/>
      <c r="AA7418" s="50"/>
      <c r="AB7418" s="50"/>
      <c r="AC7418" s="50"/>
      <c r="AD7418" s="50"/>
      <c r="AE7418" s="50"/>
      <c r="AF7418" s="50"/>
      <c r="AG7418" s="50"/>
      <c r="AH7418" s="50"/>
      <c r="AI7418" s="50"/>
      <c r="AJ7418" s="50"/>
      <c r="AK7418" s="50"/>
      <c r="AL7418" s="50"/>
      <c r="AM7418" s="50"/>
      <c r="AN7418" s="50"/>
      <c r="AO7418" s="50"/>
      <c r="AP7418" s="50"/>
      <c r="AQ7418" s="50"/>
      <c r="AR7418" s="50"/>
      <c r="AS7418" s="50"/>
      <c r="AT7418" s="50"/>
      <c r="AU7418" s="50"/>
      <c r="AV7418" s="50"/>
      <c r="AW7418" s="50"/>
      <c r="AX7418" s="50"/>
      <c r="AY7418" s="50"/>
      <c r="AZ7418" s="50"/>
      <c r="BA7418" s="50"/>
      <c r="BB7418" s="50"/>
      <c r="BC7418" s="50"/>
      <c r="BD7418" s="50"/>
      <c r="BE7418" s="50"/>
      <c r="BF7418" s="50"/>
      <c r="BG7418" s="50"/>
      <c r="BH7418" s="50"/>
      <c r="BI7418" s="50"/>
      <c r="BJ7418" s="50"/>
      <c r="BK7418" s="50"/>
      <c r="BL7418" s="50"/>
      <c r="BM7418" s="50"/>
      <c r="BN7418" s="50"/>
      <c r="BO7418" s="50"/>
      <c r="BP7418" s="50"/>
      <c r="BQ7418" s="50"/>
      <c r="BR7418" s="50"/>
      <c r="BS7418" s="50"/>
      <c r="BT7418" s="50"/>
      <c r="BU7418" s="50"/>
      <c r="BV7418" s="50"/>
      <c r="BW7418" s="50"/>
      <c r="BX7418" s="50"/>
      <c r="BY7418" s="50"/>
      <c r="BZ7418" s="50"/>
      <c r="CA7418" s="50"/>
      <c r="CB7418" s="50"/>
      <c r="CC7418" s="50"/>
      <c r="CD7418" s="50"/>
      <c r="CE7418" s="50"/>
      <c r="CF7418" s="50"/>
      <c r="CG7418" s="50"/>
      <c r="CH7418" s="50"/>
      <c r="CI7418" s="50"/>
      <c r="CJ7418" s="50"/>
      <c r="CK7418" s="50"/>
      <c r="CL7418" s="50"/>
      <c r="CM7418" s="50"/>
      <c r="CN7418" s="50"/>
      <c r="CO7418" s="50"/>
      <c r="CP7418" s="50"/>
      <c r="CQ7418" s="50"/>
      <c r="CR7418" s="50"/>
      <c r="CS7418" s="50"/>
      <c r="CT7418" s="50"/>
      <c r="CU7418" s="50"/>
      <c r="CV7418" s="50"/>
      <c r="CW7418" s="50"/>
      <c r="CX7418" s="50"/>
      <c r="CY7418" s="50"/>
      <c r="CZ7418" s="50"/>
      <c r="DA7418" s="50"/>
      <c r="DB7418" s="50"/>
      <c r="DC7418" s="50"/>
      <c r="DD7418" s="50"/>
      <c r="DE7418" s="50"/>
      <c r="DF7418" s="50"/>
      <c r="DG7418" s="50"/>
    </row>
    <row r="7419" spans="1:111" x14ac:dyDescent="0.2">
      <c r="A7419" s="185"/>
      <c r="B7419" s="186"/>
      <c r="C7419" s="186"/>
      <c r="D7419" s="54"/>
      <c r="E7419" s="310"/>
      <c r="F7419" s="192"/>
      <c r="G7419" s="192"/>
      <c r="H7419" s="50"/>
      <c r="I7419" s="50"/>
      <c r="J7419" s="50"/>
      <c r="K7419" s="50"/>
      <c r="L7419" s="50"/>
      <c r="M7419" s="50"/>
      <c r="N7419" s="50"/>
      <c r="O7419" s="50"/>
      <c r="P7419" s="50"/>
      <c r="Q7419" s="50"/>
      <c r="R7419" s="50"/>
      <c r="S7419" s="50"/>
      <c r="T7419" s="50"/>
      <c r="U7419" s="50"/>
      <c r="V7419" s="50"/>
      <c r="W7419" s="50"/>
      <c r="X7419" s="50"/>
      <c r="Y7419" s="50"/>
      <c r="Z7419" s="50"/>
      <c r="AA7419" s="50"/>
      <c r="AB7419" s="50"/>
      <c r="AC7419" s="50"/>
      <c r="AD7419" s="50"/>
      <c r="AE7419" s="50"/>
      <c r="AF7419" s="50"/>
      <c r="AG7419" s="50"/>
      <c r="AH7419" s="50"/>
      <c r="AI7419" s="50"/>
      <c r="AJ7419" s="50"/>
      <c r="AK7419" s="50"/>
      <c r="AL7419" s="50"/>
      <c r="AM7419" s="50"/>
      <c r="AN7419" s="50"/>
      <c r="AO7419" s="50"/>
      <c r="AP7419" s="50"/>
      <c r="AQ7419" s="50"/>
      <c r="AR7419" s="50"/>
      <c r="AS7419" s="50"/>
      <c r="AT7419" s="50"/>
      <c r="AU7419" s="50"/>
      <c r="AV7419" s="50"/>
      <c r="AW7419" s="50"/>
      <c r="AX7419" s="50"/>
      <c r="AY7419" s="50"/>
      <c r="AZ7419" s="50"/>
      <c r="BA7419" s="50"/>
      <c r="BB7419" s="50"/>
      <c r="BC7419" s="50"/>
      <c r="BD7419" s="50"/>
      <c r="BE7419" s="50"/>
      <c r="BF7419" s="50"/>
      <c r="BG7419" s="50"/>
      <c r="BH7419" s="50"/>
      <c r="BI7419" s="50"/>
      <c r="BJ7419" s="50"/>
      <c r="BK7419" s="50"/>
      <c r="BL7419" s="50"/>
      <c r="BM7419" s="50"/>
      <c r="BN7419" s="50"/>
      <c r="BO7419" s="50"/>
      <c r="BP7419" s="50"/>
      <c r="BQ7419" s="50"/>
      <c r="BR7419" s="50"/>
      <c r="BS7419" s="50"/>
      <c r="BT7419" s="50"/>
      <c r="BU7419" s="50"/>
      <c r="BV7419" s="50"/>
      <c r="BW7419" s="50"/>
      <c r="BX7419" s="50"/>
      <c r="BY7419" s="50"/>
      <c r="BZ7419" s="50"/>
      <c r="CA7419" s="50"/>
      <c r="CB7419" s="50"/>
      <c r="CC7419" s="50"/>
      <c r="CD7419" s="50"/>
      <c r="CE7419" s="50"/>
      <c r="CF7419" s="50"/>
      <c r="CG7419" s="50"/>
      <c r="CH7419" s="50"/>
      <c r="CI7419" s="50"/>
      <c r="CJ7419" s="50"/>
      <c r="CK7419" s="50"/>
      <c r="CL7419" s="50"/>
      <c r="CM7419" s="50"/>
      <c r="CN7419" s="50"/>
      <c r="CO7419" s="50"/>
      <c r="CP7419" s="50"/>
      <c r="CQ7419" s="50"/>
      <c r="CR7419" s="50"/>
      <c r="CS7419" s="50"/>
      <c r="CT7419" s="50"/>
      <c r="CU7419" s="50"/>
      <c r="CV7419" s="50"/>
      <c r="CW7419" s="50"/>
      <c r="CX7419" s="50"/>
      <c r="CY7419" s="50"/>
      <c r="CZ7419" s="50"/>
      <c r="DA7419" s="50"/>
      <c r="DB7419" s="50"/>
      <c r="DC7419" s="50"/>
      <c r="DD7419" s="50"/>
      <c r="DE7419" s="50"/>
      <c r="DF7419" s="50"/>
      <c r="DG7419" s="50"/>
    </row>
    <row r="7420" spans="1:111" x14ac:dyDescent="0.2">
      <c r="A7420" s="185"/>
      <c r="B7420" s="186"/>
      <c r="C7420" s="186"/>
      <c r="D7420" s="54"/>
      <c r="E7420" s="310"/>
      <c r="F7420" s="192"/>
      <c r="G7420" s="192"/>
      <c r="H7420" s="50"/>
      <c r="I7420" s="50"/>
      <c r="J7420" s="50"/>
      <c r="K7420" s="50"/>
      <c r="L7420" s="50"/>
      <c r="M7420" s="50"/>
      <c r="N7420" s="50"/>
      <c r="O7420" s="50"/>
      <c r="P7420" s="50"/>
      <c r="Q7420" s="50"/>
      <c r="R7420" s="50"/>
      <c r="S7420" s="50"/>
      <c r="T7420" s="50"/>
      <c r="U7420" s="50"/>
      <c r="V7420" s="50"/>
      <c r="W7420" s="50"/>
      <c r="X7420" s="50"/>
      <c r="Y7420" s="50"/>
      <c r="Z7420" s="50"/>
      <c r="AA7420" s="50"/>
      <c r="AB7420" s="50"/>
      <c r="AC7420" s="50"/>
      <c r="AD7420" s="50"/>
      <c r="AE7420" s="50"/>
      <c r="AF7420" s="50"/>
      <c r="AG7420" s="50"/>
      <c r="AH7420" s="50"/>
      <c r="AI7420" s="50"/>
      <c r="AJ7420" s="50"/>
      <c r="AK7420" s="50"/>
      <c r="AL7420" s="50"/>
      <c r="AM7420" s="50"/>
      <c r="AN7420" s="50"/>
      <c r="AO7420" s="50"/>
      <c r="AP7420" s="50"/>
      <c r="AQ7420" s="50"/>
      <c r="AR7420" s="50"/>
      <c r="AS7420" s="50"/>
      <c r="AT7420" s="50"/>
      <c r="AU7420" s="50"/>
      <c r="AV7420" s="50"/>
      <c r="AW7420" s="50"/>
      <c r="AX7420" s="50"/>
      <c r="AY7420" s="50"/>
      <c r="AZ7420" s="50"/>
      <c r="BA7420" s="50"/>
      <c r="BB7420" s="50"/>
      <c r="BC7420" s="50"/>
      <c r="BD7420" s="50"/>
      <c r="BE7420" s="50"/>
      <c r="BF7420" s="50"/>
      <c r="BG7420" s="50"/>
      <c r="BH7420" s="50"/>
      <c r="BI7420" s="50"/>
      <c r="BJ7420" s="50"/>
      <c r="BK7420" s="50"/>
      <c r="BL7420" s="50"/>
      <c r="BM7420" s="50"/>
      <c r="BN7420" s="50"/>
      <c r="BO7420" s="50"/>
      <c r="BP7420" s="50"/>
      <c r="BQ7420" s="50"/>
      <c r="BR7420" s="50"/>
      <c r="BS7420" s="50"/>
      <c r="BT7420" s="50"/>
      <c r="BU7420" s="50"/>
      <c r="BV7420" s="50"/>
      <c r="BW7420" s="50"/>
      <c r="BX7420" s="50"/>
      <c r="BY7420" s="50"/>
      <c r="BZ7420" s="50"/>
      <c r="CA7420" s="50"/>
      <c r="CB7420" s="50"/>
      <c r="CC7420" s="50"/>
      <c r="CD7420" s="50"/>
      <c r="CE7420" s="50"/>
      <c r="CF7420" s="50"/>
      <c r="CG7420" s="50"/>
      <c r="CH7420" s="50"/>
      <c r="CI7420" s="50"/>
      <c r="CJ7420" s="50"/>
      <c r="CK7420" s="50"/>
      <c r="CL7420" s="50"/>
      <c r="CM7420" s="50"/>
      <c r="CN7420" s="50"/>
      <c r="CO7420" s="50"/>
      <c r="CP7420" s="50"/>
      <c r="CQ7420" s="50"/>
      <c r="CR7420" s="50"/>
      <c r="CS7420" s="50"/>
      <c r="CT7420" s="50"/>
      <c r="CU7420" s="50"/>
      <c r="CV7420" s="50"/>
      <c r="CW7420" s="50"/>
      <c r="CX7420" s="50"/>
      <c r="CY7420" s="50"/>
      <c r="CZ7420" s="50"/>
      <c r="DA7420" s="50"/>
      <c r="DB7420" s="50"/>
      <c r="DC7420" s="50"/>
      <c r="DD7420" s="50"/>
      <c r="DE7420" s="50"/>
      <c r="DF7420" s="50"/>
      <c r="DG7420" s="50"/>
    </row>
    <row r="7421" spans="1:111" x14ac:dyDescent="0.2">
      <c r="A7421" s="185"/>
      <c r="B7421" s="186"/>
      <c r="C7421" s="186"/>
      <c r="D7421" s="54"/>
      <c r="E7421" s="310"/>
      <c r="F7421" s="192"/>
      <c r="G7421" s="192"/>
      <c r="H7421" s="50"/>
      <c r="I7421" s="50"/>
      <c r="J7421" s="50"/>
      <c r="K7421" s="50"/>
      <c r="L7421" s="50"/>
      <c r="M7421" s="50"/>
      <c r="N7421" s="50"/>
      <c r="O7421" s="50"/>
      <c r="P7421" s="50"/>
      <c r="Q7421" s="50"/>
      <c r="R7421" s="50"/>
      <c r="S7421" s="50"/>
      <c r="T7421" s="50"/>
      <c r="U7421" s="50"/>
      <c r="V7421" s="50"/>
      <c r="W7421" s="50"/>
      <c r="X7421" s="50"/>
      <c r="Y7421" s="50"/>
      <c r="Z7421" s="50"/>
      <c r="AA7421" s="50"/>
      <c r="AB7421" s="50"/>
      <c r="AC7421" s="50"/>
      <c r="AD7421" s="50"/>
      <c r="AE7421" s="50"/>
      <c r="AF7421" s="50"/>
      <c r="AG7421" s="50"/>
      <c r="AH7421" s="50"/>
      <c r="AI7421" s="50"/>
      <c r="AJ7421" s="50"/>
      <c r="AK7421" s="50"/>
      <c r="AL7421" s="50"/>
      <c r="AM7421" s="50"/>
      <c r="AN7421" s="50"/>
      <c r="AO7421" s="50"/>
      <c r="AP7421" s="50"/>
      <c r="AQ7421" s="50"/>
      <c r="AR7421" s="50"/>
      <c r="AS7421" s="50"/>
      <c r="AT7421" s="50"/>
      <c r="AU7421" s="50"/>
      <c r="AV7421" s="50"/>
      <c r="AW7421" s="50"/>
      <c r="AX7421" s="50"/>
      <c r="AY7421" s="50"/>
      <c r="AZ7421" s="50"/>
      <c r="BA7421" s="50"/>
      <c r="BB7421" s="50"/>
      <c r="BC7421" s="50"/>
      <c r="BD7421" s="50"/>
      <c r="BE7421" s="50"/>
      <c r="BF7421" s="50"/>
      <c r="BG7421" s="50"/>
      <c r="BH7421" s="50"/>
      <c r="BI7421" s="50"/>
      <c r="BJ7421" s="50"/>
      <c r="BK7421" s="50"/>
      <c r="BL7421" s="50"/>
      <c r="BM7421" s="50"/>
      <c r="BN7421" s="50"/>
      <c r="BO7421" s="50"/>
      <c r="BP7421" s="50"/>
      <c r="BQ7421" s="50"/>
      <c r="BR7421" s="50"/>
      <c r="BS7421" s="50"/>
      <c r="BT7421" s="50"/>
      <c r="BU7421" s="50"/>
      <c r="BV7421" s="50"/>
      <c r="BW7421" s="50"/>
      <c r="BX7421" s="50"/>
      <c r="BY7421" s="50"/>
      <c r="BZ7421" s="50"/>
      <c r="CA7421" s="50"/>
      <c r="CB7421" s="50"/>
      <c r="CC7421" s="50"/>
      <c r="CD7421" s="50"/>
      <c r="CE7421" s="50"/>
      <c r="CF7421" s="50"/>
      <c r="CG7421" s="50"/>
      <c r="CH7421" s="50"/>
      <c r="CI7421" s="50"/>
      <c r="CJ7421" s="50"/>
      <c r="CK7421" s="50"/>
      <c r="CL7421" s="50"/>
      <c r="CM7421" s="50"/>
      <c r="CN7421" s="50"/>
      <c r="CO7421" s="50"/>
      <c r="CP7421" s="50"/>
      <c r="CQ7421" s="50"/>
      <c r="CR7421" s="50"/>
      <c r="CS7421" s="50"/>
      <c r="CT7421" s="50"/>
      <c r="CU7421" s="50"/>
      <c r="CV7421" s="50"/>
      <c r="CW7421" s="50"/>
      <c r="CX7421" s="50"/>
      <c r="CY7421" s="50"/>
      <c r="CZ7421" s="50"/>
      <c r="DA7421" s="50"/>
      <c r="DB7421" s="50"/>
      <c r="DC7421" s="50"/>
      <c r="DD7421" s="50"/>
      <c r="DE7421" s="50"/>
      <c r="DF7421" s="50"/>
      <c r="DG7421" s="50"/>
    </row>
    <row r="7422" spans="1:111" x14ac:dyDescent="0.2">
      <c r="A7422" s="185"/>
      <c r="B7422" s="186"/>
      <c r="C7422" s="186"/>
      <c r="D7422" s="54"/>
      <c r="E7422" s="310"/>
      <c r="F7422" s="192"/>
      <c r="G7422" s="192"/>
      <c r="H7422" s="50"/>
      <c r="I7422" s="50"/>
      <c r="J7422" s="50"/>
      <c r="K7422" s="50"/>
      <c r="L7422" s="50"/>
      <c r="M7422" s="50"/>
      <c r="N7422" s="50"/>
      <c r="O7422" s="50"/>
      <c r="P7422" s="50"/>
      <c r="Q7422" s="50"/>
      <c r="R7422" s="50"/>
      <c r="S7422" s="50"/>
      <c r="T7422" s="50"/>
      <c r="U7422" s="50"/>
      <c r="V7422" s="50"/>
      <c r="W7422" s="50"/>
      <c r="X7422" s="50"/>
      <c r="Y7422" s="50"/>
      <c r="Z7422" s="50"/>
      <c r="AA7422" s="50"/>
      <c r="AB7422" s="50"/>
      <c r="AC7422" s="50"/>
      <c r="AD7422" s="50"/>
      <c r="AE7422" s="50"/>
      <c r="AF7422" s="50"/>
      <c r="AG7422" s="50"/>
      <c r="AH7422" s="50"/>
      <c r="AI7422" s="50"/>
      <c r="AJ7422" s="50"/>
      <c r="AK7422" s="50"/>
      <c r="AL7422" s="50"/>
      <c r="AM7422" s="50"/>
      <c r="AN7422" s="50"/>
      <c r="AO7422" s="50"/>
      <c r="AP7422" s="50"/>
      <c r="AQ7422" s="50"/>
      <c r="AR7422" s="50"/>
      <c r="AS7422" s="50"/>
      <c r="AT7422" s="50"/>
      <c r="AU7422" s="50"/>
      <c r="AV7422" s="50"/>
      <c r="AW7422" s="50"/>
      <c r="AX7422" s="50"/>
      <c r="AY7422" s="50"/>
      <c r="AZ7422" s="50"/>
      <c r="BA7422" s="50"/>
      <c r="BB7422" s="50"/>
      <c r="BC7422" s="50"/>
      <c r="BD7422" s="50"/>
      <c r="BE7422" s="50"/>
      <c r="BF7422" s="50"/>
      <c r="BG7422" s="50"/>
      <c r="BH7422" s="50"/>
      <c r="BI7422" s="50"/>
      <c r="BJ7422" s="50"/>
      <c r="BK7422" s="50"/>
      <c r="BL7422" s="50"/>
      <c r="BM7422" s="50"/>
      <c r="BN7422" s="50"/>
      <c r="BO7422" s="50"/>
      <c r="BP7422" s="50"/>
      <c r="BQ7422" s="50"/>
      <c r="BR7422" s="50"/>
      <c r="BS7422" s="50"/>
      <c r="BT7422" s="50"/>
      <c r="BU7422" s="50"/>
      <c r="BV7422" s="50"/>
      <c r="BW7422" s="50"/>
      <c r="BX7422" s="50"/>
      <c r="BY7422" s="50"/>
      <c r="BZ7422" s="50"/>
      <c r="CA7422" s="50"/>
      <c r="CB7422" s="50"/>
      <c r="CC7422" s="50"/>
      <c r="CD7422" s="50"/>
      <c r="CE7422" s="50"/>
      <c r="CF7422" s="50"/>
      <c r="CG7422" s="50"/>
      <c r="CH7422" s="50"/>
      <c r="CI7422" s="50"/>
      <c r="CJ7422" s="50"/>
      <c r="CK7422" s="50"/>
      <c r="CL7422" s="50"/>
      <c r="CM7422" s="50"/>
      <c r="CN7422" s="50"/>
      <c r="CO7422" s="50"/>
      <c r="CP7422" s="50"/>
      <c r="CQ7422" s="50"/>
      <c r="CR7422" s="50"/>
      <c r="CS7422" s="50"/>
      <c r="CT7422" s="50"/>
      <c r="CU7422" s="50"/>
      <c r="CV7422" s="50"/>
      <c r="CW7422" s="50"/>
      <c r="CX7422" s="50"/>
      <c r="CY7422" s="50"/>
      <c r="CZ7422" s="50"/>
      <c r="DA7422" s="50"/>
      <c r="DB7422" s="50"/>
      <c r="DC7422" s="50"/>
      <c r="DD7422" s="50"/>
      <c r="DE7422" s="50"/>
      <c r="DF7422" s="50"/>
      <c r="DG7422" s="50"/>
    </row>
    <row r="7423" spans="1:111" x14ac:dyDescent="0.2">
      <c r="A7423" s="185"/>
      <c r="B7423" s="186"/>
      <c r="C7423" s="186"/>
      <c r="D7423" s="54"/>
      <c r="E7423" s="310"/>
      <c r="F7423" s="192"/>
      <c r="G7423" s="192"/>
      <c r="H7423" s="50"/>
      <c r="I7423" s="50"/>
      <c r="J7423" s="50"/>
      <c r="K7423" s="50"/>
      <c r="L7423" s="50"/>
      <c r="M7423" s="50"/>
      <c r="N7423" s="50"/>
      <c r="O7423" s="50"/>
      <c r="P7423" s="50"/>
      <c r="Q7423" s="50"/>
      <c r="R7423" s="50"/>
      <c r="S7423" s="50"/>
      <c r="T7423" s="50"/>
      <c r="U7423" s="50"/>
      <c r="V7423" s="50"/>
      <c r="W7423" s="50"/>
      <c r="X7423" s="50"/>
      <c r="Y7423" s="50"/>
      <c r="Z7423" s="50"/>
      <c r="AA7423" s="50"/>
      <c r="AB7423" s="50"/>
      <c r="AC7423" s="50"/>
      <c r="AD7423" s="50"/>
      <c r="AE7423" s="50"/>
      <c r="AF7423" s="50"/>
      <c r="AG7423" s="50"/>
      <c r="AH7423" s="50"/>
      <c r="AI7423" s="50"/>
      <c r="AJ7423" s="50"/>
      <c r="AK7423" s="50"/>
      <c r="AL7423" s="50"/>
      <c r="AM7423" s="50"/>
      <c r="AN7423" s="50"/>
      <c r="AO7423" s="50"/>
      <c r="AP7423" s="50"/>
      <c r="AQ7423" s="50"/>
      <c r="AR7423" s="50"/>
      <c r="AS7423" s="50"/>
      <c r="AT7423" s="50"/>
      <c r="AU7423" s="50"/>
      <c r="AV7423" s="50"/>
      <c r="AW7423" s="50"/>
      <c r="AX7423" s="50"/>
      <c r="AY7423" s="50"/>
      <c r="AZ7423" s="50"/>
      <c r="BA7423" s="50"/>
      <c r="BB7423" s="50"/>
      <c r="BC7423" s="50"/>
      <c r="BD7423" s="50"/>
      <c r="BE7423" s="50"/>
      <c r="BF7423" s="50"/>
      <c r="BG7423" s="50"/>
      <c r="BH7423" s="50"/>
      <c r="BI7423" s="50"/>
      <c r="BJ7423" s="50"/>
      <c r="BK7423" s="50"/>
      <c r="BL7423" s="50"/>
      <c r="BM7423" s="50"/>
      <c r="BN7423" s="50"/>
      <c r="BO7423" s="50"/>
      <c r="BP7423" s="50"/>
      <c r="BQ7423" s="50"/>
      <c r="BR7423" s="50"/>
      <c r="BS7423" s="50"/>
      <c r="BT7423" s="50"/>
      <c r="BU7423" s="50"/>
      <c r="BV7423" s="50"/>
      <c r="BW7423" s="50"/>
      <c r="BX7423" s="50"/>
      <c r="BY7423" s="50"/>
      <c r="BZ7423" s="50"/>
      <c r="CA7423" s="50"/>
      <c r="CB7423" s="50"/>
      <c r="CC7423" s="50"/>
      <c r="CD7423" s="50"/>
      <c r="CE7423" s="50"/>
      <c r="CF7423" s="50"/>
      <c r="CG7423" s="50"/>
      <c r="CH7423" s="50"/>
      <c r="CI7423" s="50"/>
      <c r="CJ7423" s="50"/>
      <c r="CK7423" s="50"/>
      <c r="CL7423" s="50"/>
      <c r="CM7423" s="50"/>
      <c r="CN7423" s="50"/>
      <c r="CO7423" s="50"/>
      <c r="CP7423" s="50"/>
      <c r="CQ7423" s="50"/>
      <c r="CR7423" s="50"/>
      <c r="CS7423" s="50"/>
      <c r="CT7423" s="50"/>
      <c r="CU7423" s="50"/>
      <c r="CV7423" s="50"/>
      <c r="CW7423" s="50"/>
      <c r="CX7423" s="50"/>
      <c r="CY7423" s="50"/>
      <c r="CZ7423" s="50"/>
      <c r="DA7423" s="50"/>
      <c r="DB7423" s="50"/>
      <c r="DC7423" s="50"/>
      <c r="DD7423" s="50"/>
      <c r="DE7423" s="50"/>
      <c r="DF7423" s="50"/>
      <c r="DG7423" s="50"/>
    </row>
    <row r="7424" spans="1:111" x14ac:dyDescent="0.2">
      <c r="A7424" s="185"/>
      <c r="B7424" s="186"/>
      <c r="C7424" s="186"/>
      <c r="D7424" s="54"/>
      <c r="E7424" s="310"/>
      <c r="F7424" s="192"/>
      <c r="G7424" s="192"/>
      <c r="H7424" s="50"/>
      <c r="I7424" s="50"/>
      <c r="J7424" s="50"/>
      <c r="K7424" s="50"/>
      <c r="L7424" s="50"/>
      <c r="M7424" s="50"/>
      <c r="N7424" s="50"/>
      <c r="O7424" s="50"/>
      <c r="P7424" s="50"/>
      <c r="Q7424" s="50"/>
      <c r="R7424" s="50"/>
      <c r="S7424" s="50"/>
      <c r="T7424" s="50"/>
      <c r="U7424" s="50"/>
      <c r="V7424" s="50"/>
      <c r="W7424" s="50"/>
      <c r="X7424" s="50"/>
      <c r="Y7424" s="50"/>
      <c r="Z7424" s="50"/>
      <c r="AA7424" s="50"/>
      <c r="AB7424" s="50"/>
      <c r="AC7424" s="50"/>
      <c r="AD7424" s="50"/>
      <c r="AE7424" s="50"/>
      <c r="AF7424" s="50"/>
      <c r="AG7424" s="50"/>
      <c r="AH7424" s="50"/>
      <c r="AI7424" s="50"/>
      <c r="AJ7424" s="50"/>
      <c r="AK7424" s="50"/>
      <c r="AL7424" s="50"/>
      <c r="AM7424" s="50"/>
      <c r="AN7424" s="50"/>
      <c r="AO7424" s="50"/>
      <c r="AP7424" s="50"/>
      <c r="AQ7424" s="50"/>
      <c r="AR7424" s="50"/>
      <c r="AS7424" s="50"/>
      <c r="AT7424" s="50"/>
      <c r="AU7424" s="50"/>
      <c r="AV7424" s="50"/>
      <c r="AW7424" s="50"/>
      <c r="AX7424" s="50"/>
      <c r="AY7424" s="50"/>
      <c r="AZ7424" s="50"/>
      <c r="BA7424" s="50"/>
      <c r="BB7424" s="50"/>
      <c r="BC7424" s="50"/>
      <c r="BD7424" s="50"/>
      <c r="BE7424" s="50"/>
      <c r="BF7424" s="50"/>
      <c r="BG7424" s="50"/>
      <c r="BH7424" s="50"/>
      <c r="BI7424" s="50"/>
      <c r="BJ7424" s="50"/>
      <c r="BK7424" s="50"/>
      <c r="BL7424" s="50"/>
      <c r="BM7424" s="50"/>
      <c r="BN7424" s="50"/>
      <c r="BO7424" s="50"/>
      <c r="BP7424" s="50"/>
      <c r="BQ7424" s="50"/>
      <c r="BR7424" s="50"/>
      <c r="BS7424" s="50"/>
      <c r="BT7424" s="50"/>
      <c r="BU7424" s="50"/>
      <c r="BV7424" s="50"/>
      <c r="BW7424" s="50"/>
      <c r="BX7424" s="50"/>
      <c r="BY7424" s="50"/>
      <c r="BZ7424" s="50"/>
      <c r="CA7424" s="50"/>
      <c r="CB7424" s="50"/>
      <c r="CC7424" s="50"/>
      <c r="CD7424" s="50"/>
      <c r="CE7424" s="50"/>
      <c r="CF7424" s="50"/>
      <c r="CG7424" s="50"/>
      <c r="CH7424" s="50"/>
      <c r="CI7424" s="50"/>
      <c r="CJ7424" s="50"/>
      <c r="CK7424" s="50"/>
      <c r="CL7424" s="50"/>
      <c r="CM7424" s="50"/>
      <c r="CN7424" s="50"/>
      <c r="CO7424" s="50"/>
      <c r="CP7424" s="50"/>
      <c r="CQ7424" s="50"/>
      <c r="CR7424" s="50"/>
      <c r="CS7424" s="50"/>
      <c r="CT7424" s="50"/>
      <c r="CU7424" s="50"/>
      <c r="CV7424" s="50"/>
      <c r="CW7424" s="50"/>
      <c r="CX7424" s="50"/>
      <c r="CY7424" s="50"/>
      <c r="CZ7424" s="50"/>
      <c r="DA7424" s="50"/>
      <c r="DB7424" s="50"/>
      <c r="DC7424" s="50"/>
      <c r="DD7424" s="50"/>
      <c r="DE7424" s="50"/>
      <c r="DF7424" s="50"/>
      <c r="DG7424" s="50"/>
    </row>
    <row r="7425" spans="1:111" x14ac:dyDescent="0.2">
      <c r="A7425" s="185"/>
      <c r="B7425" s="186"/>
      <c r="C7425" s="186"/>
      <c r="D7425" s="54"/>
      <c r="E7425" s="310"/>
      <c r="F7425" s="192"/>
      <c r="G7425" s="192"/>
      <c r="H7425" s="50"/>
      <c r="I7425" s="50"/>
      <c r="J7425" s="50"/>
      <c r="K7425" s="50"/>
      <c r="L7425" s="50"/>
      <c r="M7425" s="50"/>
      <c r="N7425" s="50"/>
      <c r="O7425" s="50"/>
      <c r="P7425" s="50"/>
      <c r="Q7425" s="50"/>
      <c r="R7425" s="50"/>
      <c r="S7425" s="50"/>
      <c r="T7425" s="50"/>
      <c r="U7425" s="50"/>
      <c r="V7425" s="50"/>
      <c r="W7425" s="50"/>
      <c r="X7425" s="50"/>
      <c r="Y7425" s="50"/>
      <c r="Z7425" s="50"/>
      <c r="AA7425" s="50"/>
      <c r="AB7425" s="50"/>
      <c r="AC7425" s="50"/>
      <c r="AD7425" s="50"/>
      <c r="AE7425" s="50"/>
      <c r="AF7425" s="50"/>
      <c r="AG7425" s="50"/>
      <c r="AH7425" s="50"/>
      <c r="AI7425" s="50"/>
      <c r="AJ7425" s="50"/>
      <c r="AK7425" s="50"/>
      <c r="AL7425" s="50"/>
      <c r="AM7425" s="50"/>
      <c r="AN7425" s="50"/>
      <c r="AO7425" s="50"/>
      <c r="AP7425" s="50"/>
      <c r="AQ7425" s="50"/>
      <c r="AR7425" s="50"/>
      <c r="AS7425" s="50"/>
      <c r="AT7425" s="50"/>
      <c r="AU7425" s="50"/>
      <c r="AV7425" s="50"/>
      <c r="AW7425" s="50"/>
      <c r="AX7425" s="50"/>
      <c r="AY7425" s="50"/>
      <c r="AZ7425" s="50"/>
      <c r="BA7425" s="50"/>
      <c r="BB7425" s="50"/>
      <c r="BC7425" s="50"/>
      <c r="BD7425" s="50"/>
      <c r="BE7425" s="50"/>
      <c r="BF7425" s="50"/>
      <c r="BG7425" s="50"/>
      <c r="BH7425" s="50"/>
      <c r="BI7425" s="50"/>
      <c r="BJ7425" s="50"/>
      <c r="BK7425" s="50"/>
      <c r="BL7425" s="50"/>
      <c r="BM7425" s="50"/>
      <c r="BN7425" s="50"/>
      <c r="BO7425" s="50"/>
      <c r="BP7425" s="50"/>
      <c r="BQ7425" s="50"/>
      <c r="BR7425" s="50"/>
      <c r="BS7425" s="50"/>
      <c r="BT7425" s="50"/>
      <c r="BU7425" s="50"/>
      <c r="BV7425" s="50"/>
      <c r="BW7425" s="50"/>
      <c r="BX7425" s="50"/>
      <c r="BY7425" s="50"/>
      <c r="BZ7425" s="50"/>
      <c r="CA7425" s="50"/>
      <c r="CB7425" s="50"/>
      <c r="CC7425" s="50"/>
      <c r="CD7425" s="50"/>
      <c r="CE7425" s="50"/>
      <c r="CF7425" s="50"/>
      <c r="CG7425" s="50"/>
      <c r="CH7425" s="50"/>
      <c r="CI7425" s="50"/>
      <c r="CJ7425" s="50"/>
      <c r="CK7425" s="50"/>
      <c r="CL7425" s="50"/>
      <c r="CM7425" s="50"/>
      <c r="CN7425" s="50"/>
      <c r="CO7425" s="50"/>
      <c r="CP7425" s="50"/>
      <c r="CQ7425" s="50"/>
      <c r="CR7425" s="50"/>
      <c r="CS7425" s="50"/>
      <c r="CT7425" s="50"/>
      <c r="CU7425" s="50"/>
      <c r="CV7425" s="50"/>
      <c r="CW7425" s="50"/>
      <c r="CX7425" s="50"/>
      <c r="CY7425" s="50"/>
      <c r="CZ7425" s="50"/>
      <c r="DA7425" s="50"/>
      <c r="DB7425" s="50"/>
      <c r="DC7425" s="50"/>
      <c r="DD7425" s="50"/>
      <c r="DE7425" s="50"/>
      <c r="DF7425" s="50"/>
      <c r="DG7425" s="50"/>
    </row>
    <row r="7426" spans="1:111" x14ac:dyDescent="0.2">
      <c r="A7426" s="185"/>
      <c r="B7426" s="186"/>
      <c r="C7426" s="186"/>
      <c r="D7426" s="54"/>
      <c r="E7426" s="310"/>
      <c r="F7426" s="192"/>
      <c r="G7426" s="192"/>
      <c r="H7426" s="50"/>
      <c r="I7426" s="50"/>
      <c r="J7426" s="50"/>
      <c r="K7426" s="50"/>
      <c r="L7426" s="50"/>
      <c r="M7426" s="50"/>
      <c r="N7426" s="50"/>
      <c r="O7426" s="50"/>
      <c r="P7426" s="50"/>
      <c r="Q7426" s="50"/>
      <c r="R7426" s="50"/>
      <c r="S7426" s="50"/>
      <c r="T7426" s="50"/>
      <c r="U7426" s="50"/>
      <c r="V7426" s="50"/>
      <c r="W7426" s="50"/>
      <c r="X7426" s="50"/>
      <c r="Y7426" s="50"/>
      <c r="Z7426" s="50"/>
      <c r="AA7426" s="50"/>
      <c r="AB7426" s="50"/>
      <c r="AC7426" s="50"/>
      <c r="AD7426" s="50"/>
      <c r="AE7426" s="50"/>
      <c r="AF7426" s="50"/>
      <c r="AG7426" s="50"/>
      <c r="AH7426" s="50"/>
      <c r="AI7426" s="50"/>
      <c r="AJ7426" s="50"/>
      <c r="AK7426" s="50"/>
      <c r="AL7426" s="50"/>
      <c r="AM7426" s="50"/>
      <c r="AN7426" s="50"/>
      <c r="AO7426" s="50"/>
      <c r="AP7426" s="50"/>
      <c r="AQ7426" s="50"/>
      <c r="AR7426" s="50"/>
      <c r="AS7426" s="50"/>
      <c r="AT7426" s="50"/>
      <c r="AU7426" s="50"/>
      <c r="AV7426" s="50"/>
      <c r="AW7426" s="50"/>
      <c r="AX7426" s="50"/>
      <c r="AY7426" s="50"/>
      <c r="AZ7426" s="50"/>
      <c r="BA7426" s="50"/>
      <c r="BB7426" s="50"/>
      <c r="BC7426" s="50"/>
      <c r="BD7426" s="50"/>
      <c r="BE7426" s="50"/>
      <c r="BF7426" s="50"/>
      <c r="BG7426" s="50"/>
      <c r="BH7426" s="50"/>
      <c r="BI7426" s="50"/>
      <c r="BJ7426" s="50"/>
      <c r="BK7426" s="50"/>
      <c r="BL7426" s="50"/>
      <c r="BM7426" s="50"/>
      <c r="BN7426" s="50"/>
      <c r="BO7426" s="50"/>
      <c r="BP7426" s="50"/>
      <c r="BQ7426" s="50"/>
      <c r="BR7426" s="50"/>
      <c r="BS7426" s="50"/>
      <c r="BT7426" s="50"/>
      <c r="BU7426" s="50"/>
      <c r="BV7426" s="50"/>
      <c r="BW7426" s="50"/>
      <c r="BX7426" s="50"/>
      <c r="BY7426" s="50"/>
      <c r="BZ7426" s="50"/>
      <c r="CA7426" s="50"/>
      <c r="CB7426" s="50"/>
      <c r="CC7426" s="50"/>
      <c r="CD7426" s="50"/>
      <c r="CE7426" s="50"/>
      <c r="CF7426" s="50"/>
      <c r="CG7426" s="50"/>
      <c r="CH7426" s="50"/>
      <c r="CI7426" s="50"/>
      <c r="CJ7426" s="50"/>
      <c r="CK7426" s="50"/>
      <c r="CL7426" s="50"/>
      <c r="CM7426" s="50"/>
      <c r="CN7426" s="50"/>
      <c r="CO7426" s="50"/>
      <c r="CP7426" s="50"/>
      <c r="CQ7426" s="50"/>
      <c r="CR7426" s="50"/>
      <c r="CS7426" s="50"/>
      <c r="CT7426" s="50"/>
      <c r="CU7426" s="50"/>
      <c r="CV7426" s="50"/>
      <c r="CW7426" s="50"/>
      <c r="CX7426" s="50"/>
      <c r="CY7426" s="50"/>
      <c r="CZ7426" s="50"/>
      <c r="DA7426" s="50"/>
      <c r="DB7426" s="50"/>
      <c r="DC7426" s="50"/>
      <c r="DD7426" s="50"/>
      <c r="DE7426" s="50"/>
      <c r="DF7426" s="50"/>
      <c r="DG7426" s="50"/>
    </row>
    <row r="7427" spans="1:111" x14ac:dyDescent="0.2">
      <c r="A7427" s="185"/>
      <c r="B7427" s="186"/>
      <c r="C7427" s="186"/>
      <c r="D7427" s="54"/>
      <c r="E7427" s="310"/>
      <c r="F7427" s="192"/>
      <c r="G7427" s="192"/>
      <c r="H7427" s="50"/>
      <c r="I7427" s="50"/>
      <c r="J7427" s="50"/>
      <c r="K7427" s="50"/>
      <c r="L7427" s="50"/>
      <c r="M7427" s="50"/>
      <c r="N7427" s="50"/>
      <c r="O7427" s="50"/>
      <c r="P7427" s="50"/>
      <c r="Q7427" s="50"/>
      <c r="R7427" s="50"/>
      <c r="S7427" s="50"/>
      <c r="T7427" s="50"/>
      <c r="U7427" s="50"/>
      <c r="V7427" s="50"/>
      <c r="W7427" s="50"/>
      <c r="X7427" s="50"/>
      <c r="Y7427" s="50"/>
      <c r="Z7427" s="50"/>
      <c r="AA7427" s="50"/>
      <c r="AB7427" s="50"/>
      <c r="AC7427" s="50"/>
      <c r="AD7427" s="50"/>
      <c r="AE7427" s="50"/>
      <c r="AF7427" s="50"/>
      <c r="AG7427" s="50"/>
      <c r="AH7427" s="50"/>
      <c r="AI7427" s="50"/>
      <c r="AJ7427" s="50"/>
      <c r="AK7427" s="50"/>
      <c r="AL7427" s="50"/>
      <c r="AM7427" s="50"/>
      <c r="AN7427" s="50"/>
      <c r="AO7427" s="50"/>
      <c r="AP7427" s="50"/>
      <c r="AQ7427" s="50"/>
      <c r="AR7427" s="50"/>
      <c r="AS7427" s="50"/>
      <c r="AT7427" s="50"/>
      <c r="AU7427" s="50"/>
      <c r="AV7427" s="50"/>
      <c r="AW7427" s="50"/>
      <c r="AX7427" s="50"/>
      <c r="AY7427" s="50"/>
      <c r="AZ7427" s="50"/>
      <c r="BA7427" s="50"/>
      <c r="BB7427" s="50"/>
      <c r="BC7427" s="50"/>
      <c r="BD7427" s="50"/>
      <c r="BE7427" s="50"/>
      <c r="BF7427" s="50"/>
      <c r="BG7427" s="50"/>
      <c r="BH7427" s="50"/>
      <c r="BI7427" s="50"/>
      <c r="BJ7427" s="50"/>
      <c r="BK7427" s="50"/>
      <c r="BL7427" s="50"/>
      <c r="BM7427" s="50"/>
      <c r="BN7427" s="50"/>
      <c r="BO7427" s="50"/>
      <c r="BP7427" s="50"/>
      <c r="BQ7427" s="50"/>
      <c r="BR7427" s="50"/>
      <c r="BS7427" s="50"/>
      <c r="BT7427" s="50"/>
      <c r="BU7427" s="50"/>
      <c r="BV7427" s="50"/>
      <c r="BW7427" s="50"/>
      <c r="BX7427" s="50"/>
      <c r="BY7427" s="50"/>
      <c r="BZ7427" s="50"/>
      <c r="CA7427" s="50"/>
      <c r="CB7427" s="50"/>
      <c r="CC7427" s="50"/>
      <c r="CD7427" s="50"/>
      <c r="CE7427" s="50"/>
      <c r="CF7427" s="50"/>
      <c r="CG7427" s="50"/>
      <c r="CH7427" s="50"/>
      <c r="CI7427" s="50"/>
      <c r="CJ7427" s="50"/>
      <c r="CK7427" s="50"/>
      <c r="CL7427" s="50"/>
      <c r="CM7427" s="50"/>
      <c r="CN7427" s="50"/>
      <c r="CO7427" s="50"/>
      <c r="CP7427" s="50"/>
      <c r="CQ7427" s="50"/>
      <c r="CR7427" s="50"/>
      <c r="CS7427" s="50"/>
      <c r="CT7427" s="50"/>
      <c r="CU7427" s="50"/>
      <c r="CV7427" s="50"/>
      <c r="CW7427" s="50"/>
      <c r="CX7427" s="50"/>
      <c r="CY7427" s="50"/>
      <c r="CZ7427" s="50"/>
      <c r="DA7427" s="50"/>
      <c r="DB7427" s="50"/>
      <c r="DC7427" s="50"/>
      <c r="DD7427" s="50"/>
      <c r="DE7427" s="50"/>
      <c r="DF7427" s="50"/>
      <c r="DG7427" s="50"/>
    </row>
    <row r="7428" spans="1:111" x14ac:dyDescent="0.2">
      <c r="A7428" s="185"/>
      <c r="B7428" s="186"/>
      <c r="C7428" s="186"/>
      <c r="D7428" s="54"/>
      <c r="E7428" s="310"/>
      <c r="F7428" s="192"/>
      <c r="G7428" s="192"/>
      <c r="H7428" s="50"/>
      <c r="I7428" s="50"/>
      <c r="J7428" s="50"/>
      <c r="K7428" s="50"/>
      <c r="L7428" s="50"/>
      <c r="M7428" s="50"/>
      <c r="N7428" s="50"/>
      <c r="O7428" s="50"/>
      <c r="P7428" s="50"/>
      <c r="Q7428" s="50"/>
      <c r="R7428" s="50"/>
      <c r="S7428" s="50"/>
      <c r="T7428" s="50"/>
      <c r="U7428" s="50"/>
      <c r="V7428" s="50"/>
      <c r="W7428" s="50"/>
      <c r="X7428" s="50"/>
      <c r="Y7428" s="50"/>
      <c r="Z7428" s="50"/>
      <c r="AA7428" s="50"/>
      <c r="AB7428" s="50"/>
      <c r="AC7428" s="50"/>
      <c r="AD7428" s="50"/>
      <c r="AE7428" s="50"/>
      <c r="AF7428" s="50"/>
      <c r="AG7428" s="50"/>
      <c r="AH7428" s="50"/>
      <c r="AI7428" s="50"/>
      <c r="AJ7428" s="50"/>
      <c r="AK7428" s="50"/>
      <c r="AL7428" s="50"/>
      <c r="AM7428" s="50"/>
      <c r="AN7428" s="50"/>
      <c r="AO7428" s="50"/>
      <c r="AP7428" s="50"/>
      <c r="AQ7428" s="50"/>
      <c r="AR7428" s="50"/>
      <c r="AS7428" s="50"/>
      <c r="AT7428" s="50"/>
      <c r="AU7428" s="50"/>
      <c r="AV7428" s="50"/>
      <c r="AW7428" s="50"/>
      <c r="AX7428" s="50"/>
      <c r="AY7428" s="50"/>
      <c r="AZ7428" s="50"/>
      <c r="BA7428" s="50"/>
      <c r="BB7428" s="50"/>
      <c r="BC7428" s="50"/>
      <c r="BD7428" s="50"/>
      <c r="BE7428" s="50"/>
      <c r="BF7428" s="50"/>
      <c r="BG7428" s="50"/>
      <c r="BH7428" s="50"/>
      <c r="BI7428" s="50"/>
      <c r="BJ7428" s="50"/>
      <c r="BK7428" s="50"/>
      <c r="BL7428" s="50"/>
      <c r="BM7428" s="50"/>
      <c r="BN7428" s="50"/>
      <c r="BO7428" s="50"/>
      <c r="BP7428" s="50"/>
      <c r="BQ7428" s="50"/>
      <c r="BR7428" s="50"/>
      <c r="BS7428" s="50"/>
      <c r="BT7428" s="50"/>
      <c r="BU7428" s="50"/>
      <c r="BV7428" s="50"/>
      <c r="BW7428" s="50"/>
      <c r="BX7428" s="50"/>
      <c r="BY7428" s="50"/>
      <c r="BZ7428" s="50"/>
      <c r="CA7428" s="50"/>
      <c r="CB7428" s="50"/>
      <c r="CC7428" s="50"/>
      <c r="CD7428" s="50"/>
      <c r="CE7428" s="50"/>
      <c r="CF7428" s="50"/>
      <c r="CG7428" s="50"/>
      <c r="CH7428" s="50"/>
      <c r="CI7428" s="50"/>
      <c r="CJ7428" s="50"/>
      <c r="CK7428" s="50"/>
      <c r="CL7428" s="50"/>
      <c r="CM7428" s="50"/>
      <c r="CN7428" s="50"/>
      <c r="CO7428" s="50"/>
      <c r="CP7428" s="50"/>
      <c r="CQ7428" s="50"/>
      <c r="CR7428" s="50"/>
      <c r="CS7428" s="50"/>
      <c r="CT7428" s="50"/>
      <c r="CU7428" s="50"/>
      <c r="CV7428" s="50"/>
      <c r="CW7428" s="50"/>
      <c r="CX7428" s="50"/>
      <c r="CY7428" s="50"/>
      <c r="CZ7428" s="50"/>
      <c r="DA7428" s="50"/>
      <c r="DB7428" s="50"/>
      <c r="DC7428" s="50"/>
      <c r="DD7428" s="50"/>
      <c r="DE7428" s="50"/>
      <c r="DF7428" s="50"/>
      <c r="DG7428" s="50"/>
    </row>
    <row r="7429" spans="1:111" x14ac:dyDescent="0.2">
      <c r="A7429" s="185"/>
      <c r="B7429" s="186"/>
      <c r="C7429" s="186"/>
      <c r="D7429" s="54"/>
      <c r="E7429" s="310"/>
      <c r="F7429" s="192"/>
      <c r="G7429" s="192"/>
      <c r="H7429" s="50"/>
      <c r="I7429" s="50"/>
      <c r="J7429" s="50"/>
      <c r="K7429" s="50"/>
      <c r="L7429" s="50"/>
      <c r="M7429" s="50"/>
      <c r="N7429" s="50"/>
      <c r="O7429" s="50"/>
      <c r="P7429" s="50"/>
      <c r="Q7429" s="50"/>
      <c r="R7429" s="50"/>
      <c r="S7429" s="50"/>
      <c r="T7429" s="50"/>
      <c r="U7429" s="50"/>
      <c r="V7429" s="50"/>
      <c r="W7429" s="50"/>
      <c r="X7429" s="50"/>
      <c r="Y7429" s="50"/>
      <c r="Z7429" s="50"/>
      <c r="AA7429" s="50"/>
      <c r="AB7429" s="50"/>
      <c r="AC7429" s="50"/>
      <c r="AD7429" s="50"/>
      <c r="AE7429" s="50"/>
      <c r="AF7429" s="50"/>
      <c r="AG7429" s="50"/>
      <c r="AH7429" s="50"/>
      <c r="AI7429" s="50"/>
      <c r="AJ7429" s="50"/>
      <c r="AK7429" s="50"/>
      <c r="AL7429" s="50"/>
      <c r="AM7429" s="50"/>
      <c r="AN7429" s="50"/>
      <c r="AO7429" s="50"/>
      <c r="AP7429" s="50"/>
      <c r="AQ7429" s="50"/>
      <c r="AR7429" s="50"/>
      <c r="AS7429" s="50"/>
      <c r="AT7429" s="50"/>
      <c r="AU7429" s="50"/>
      <c r="AV7429" s="50"/>
      <c r="AW7429" s="50"/>
      <c r="AX7429" s="50"/>
      <c r="AY7429" s="50"/>
      <c r="AZ7429" s="50"/>
      <c r="BA7429" s="50"/>
      <c r="BB7429" s="50"/>
      <c r="BC7429" s="50"/>
      <c r="BD7429" s="50"/>
      <c r="BE7429" s="50"/>
      <c r="BF7429" s="50"/>
      <c r="BG7429" s="50"/>
      <c r="BH7429" s="50"/>
      <c r="BI7429" s="50"/>
      <c r="BJ7429" s="50"/>
      <c r="BK7429" s="50"/>
      <c r="BL7429" s="50"/>
      <c r="BM7429" s="50"/>
      <c r="BN7429" s="50"/>
      <c r="BO7429" s="50"/>
      <c r="BP7429" s="50"/>
      <c r="BQ7429" s="50"/>
      <c r="BR7429" s="50"/>
      <c r="BS7429" s="50"/>
      <c r="BT7429" s="50"/>
      <c r="BU7429" s="50"/>
      <c r="BV7429" s="50"/>
      <c r="BW7429" s="50"/>
      <c r="BX7429" s="50"/>
      <c r="BY7429" s="50"/>
      <c r="BZ7429" s="50"/>
      <c r="CA7429" s="50"/>
      <c r="CB7429" s="50"/>
      <c r="CC7429" s="50"/>
      <c r="CD7429" s="50"/>
      <c r="CE7429" s="50"/>
      <c r="CF7429" s="50"/>
      <c r="CG7429" s="50"/>
      <c r="CH7429" s="50"/>
      <c r="CI7429" s="50"/>
      <c r="CJ7429" s="50"/>
      <c r="CK7429" s="50"/>
      <c r="CL7429" s="50"/>
      <c r="CM7429" s="50"/>
      <c r="CN7429" s="50"/>
      <c r="CO7429" s="50"/>
      <c r="CP7429" s="50"/>
      <c r="CQ7429" s="50"/>
      <c r="CR7429" s="50"/>
      <c r="CS7429" s="50"/>
      <c r="CT7429" s="50"/>
      <c r="CU7429" s="50"/>
      <c r="CV7429" s="50"/>
      <c r="CW7429" s="50"/>
      <c r="CX7429" s="50"/>
      <c r="CY7429" s="50"/>
      <c r="CZ7429" s="50"/>
      <c r="DA7429" s="50"/>
      <c r="DB7429" s="50"/>
      <c r="DC7429" s="50"/>
      <c r="DD7429" s="50"/>
      <c r="DE7429" s="50"/>
      <c r="DF7429" s="50"/>
      <c r="DG7429" s="50"/>
    </row>
    <row r="7430" spans="1:111" x14ac:dyDescent="0.2">
      <c r="A7430" s="185"/>
      <c r="B7430" s="186"/>
      <c r="C7430" s="186"/>
      <c r="D7430" s="54"/>
      <c r="E7430" s="310"/>
      <c r="F7430" s="192"/>
      <c r="G7430" s="192"/>
      <c r="H7430" s="50"/>
      <c r="I7430" s="50"/>
      <c r="J7430" s="50"/>
      <c r="K7430" s="50"/>
      <c r="L7430" s="50"/>
      <c r="M7430" s="50"/>
      <c r="N7430" s="50"/>
      <c r="O7430" s="50"/>
      <c r="P7430" s="50"/>
      <c r="Q7430" s="50"/>
      <c r="R7430" s="50"/>
      <c r="S7430" s="50"/>
      <c r="T7430" s="50"/>
      <c r="U7430" s="50"/>
      <c r="V7430" s="50"/>
      <c r="W7430" s="50"/>
      <c r="X7430" s="50"/>
      <c r="Y7430" s="50"/>
      <c r="Z7430" s="50"/>
      <c r="AA7430" s="50"/>
      <c r="AB7430" s="50"/>
      <c r="AC7430" s="50"/>
      <c r="AD7430" s="50"/>
      <c r="AE7430" s="50"/>
      <c r="AF7430" s="50"/>
      <c r="AG7430" s="50"/>
      <c r="AH7430" s="50"/>
      <c r="AI7430" s="50"/>
      <c r="AJ7430" s="50"/>
      <c r="AK7430" s="50"/>
      <c r="AL7430" s="50"/>
      <c r="AM7430" s="50"/>
      <c r="AN7430" s="50"/>
      <c r="AO7430" s="50"/>
      <c r="AP7430" s="50"/>
      <c r="AQ7430" s="50"/>
      <c r="AR7430" s="50"/>
      <c r="AS7430" s="50"/>
      <c r="AT7430" s="50"/>
      <c r="AU7430" s="50"/>
      <c r="AV7430" s="50"/>
      <c r="AW7430" s="50"/>
      <c r="AX7430" s="50"/>
      <c r="AY7430" s="50"/>
      <c r="AZ7430" s="50"/>
      <c r="BA7430" s="50"/>
      <c r="BB7430" s="50"/>
      <c r="BC7430" s="50"/>
      <c r="BD7430" s="50"/>
      <c r="BE7430" s="50"/>
      <c r="BF7430" s="50"/>
      <c r="BG7430" s="50"/>
      <c r="BH7430" s="50"/>
      <c r="BI7430" s="50"/>
      <c r="BJ7430" s="50"/>
      <c r="BK7430" s="50"/>
      <c r="BL7430" s="50"/>
      <c r="BM7430" s="50"/>
      <c r="BN7430" s="50"/>
      <c r="BO7430" s="50"/>
      <c r="BP7430" s="50"/>
      <c r="BQ7430" s="50"/>
      <c r="BR7430" s="50"/>
      <c r="BS7430" s="50"/>
      <c r="BT7430" s="50"/>
      <c r="BU7430" s="50"/>
      <c r="BV7430" s="50"/>
      <c r="BW7430" s="50"/>
      <c r="BX7430" s="50"/>
      <c r="BY7430" s="50"/>
      <c r="BZ7430" s="50"/>
      <c r="CA7430" s="50"/>
      <c r="CB7430" s="50"/>
      <c r="CC7430" s="50"/>
      <c r="CD7430" s="50"/>
      <c r="CE7430" s="50"/>
      <c r="CF7430" s="50"/>
      <c r="CG7430" s="50"/>
      <c r="CH7430" s="50"/>
      <c r="CI7430" s="50"/>
      <c r="CJ7430" s="50"/>
      <c r="CK7430" s="50"/>
      <c r="CL7430" s="50"/>
      <c r="CM7430" s="50"/>
      <c r="CN7430" s="50"/>
      <c r="CO7430" s="50"/>
      <c r="CP7430" s="50"/>
      <c r="CQ7430" s="50"/>
      <c r="CR7430" s="50"/>
      <c r="CS7430" s="50"/>
      <c r="CT7430" s="50"/>
      <c r="CU7430" s="50"/>
      <c r="CV7430" s="50"/>
      <c r="CW7430" s="50"/>
      <c r="CX7430" s="50"/>
      <c r="CY7430" s="50"/>
      <c r="CZ7430" s="50"/>
      <c r="DA7430" s="50"/>
      <c r="DB7430" s="50"/>
      <c r="DC7430" s="50"/>
      <c r="DD7430" s="50"/>
      <c r="DE7430" s="50"/>
      <c r="DF7430" s="50"/>
      <c r="DG7430" s="50"/>
    </row>
    <row r="7431" spans="1:111" x14ac:dyDescent="0.2">
      <c r="A7431" s="185"/>
      <c r="B7431" s="186"/>
      <c r="C7431" s="186"/>
      <c r="D7431" s="54"/>
      <c r="E7431" s="310"/>
      <c r="F7431" s="192"/>
      <c r="G7431" s="192"/>
      <c r="H7431" s="50"/>
      <c r="I7431" s="50"/>
      <c r="J7431" s="50"/>
      <c r="K7431" s="50"/>
      <c r="L7431" s="50"/>
      <c r="M7431" s="50"/>
      <c r="N7431" s="50"/>
      <c r="O7431" s="50"/>
      <c r="P7431" s="50"/>
      <c r="Q7431" s="50"/>
      <c r="R7431" s="50"/>
      <c r="S7431" s="50"/>
      <c r="T7431" s="50"/>
      <c r="U7431" s="50"/>
      <c r="V7431" s="50"/>
      <c r="W7431" s="50"/>
      <c r="X7431" s="50"/>
      <c r="Y7431" s="50"/>
      <c r="Z7431" s="50"/>
      <c r="AA7431" s="50"/>
      <c r="AB7431" s="50"/>
      <c r="AC7431" s="50"/>
      <c r="AD7431" s="50"/>
      <c r="AE7431" s="50"/>
      <c r="AF7431" s="50"/>
      <c r="AG7431" s="50"/>
      <c r="AH7431" s="50"/>
      <c r="AI7431" s="50"/>
      <c r="AJ7431" s="50"/>
      <c r="AK7431" s="50"/>
      <c r="AL7431" s="50"/>
      <c r="AM7431" s="50"/>
      <c r="AN7431" s="50"/>
      <c r="AO7431" s="50"/>
      <c r="AP7431" s="50"/>
      <c r="AQ7431" s="50"/>
      <c r="AR7431" s="50"/>
      <c r="AS7431" s="50"/>
      <c r="AT7431" s="50"/>
      <c r="AU7431" s="50"/>
      <c r="AV7431" s="50"/>
      <c r="AW7431" s="50"/>
      <c r="AX7431" s="50"/>
      <c r="AY7431" s="50"/>
      <c r="AZ7431" s="50"/>
      <c r="BA7431" s="50"/>
      <c r="BB7431" s="50"/>
      <c r="BC7431" s="50"/>
      <c r="BD7431" s="50"/>
      <c r="BE7431" s="50"/>
      <c r="BF7431" s="50"/>
      <c r="BG7431" s="50"/>
      <c r="BH7431" s="50"/>
      <c r="BI7431" s="50"/>
      <c r="BJ7431" s="50"/>
      <c r="BK7431" s="50"/>
      <c r="BL7431" s="50"/>
      <c r="BM7431" s="50"/>
      <c r="BN7431" s="50"/>
      <c r="BO7431" s="50"/>
      <c r="BP7431" s="50"/>
      <c r="BQ7431" s="50"/>
      <c r="BR7431" s="50"/>
      <c r="BS7431" s="50"/>
      <c r="BT7431" s="50"/>
      <c r="BU7431" s="50"/>
      <c r="BV7431" s="50"/>
      <c r="BW7431" s="50"/>
      <c r="BX7431" s="50"/>
      <c r="BY7431" s="50"/>
      <c r="BZ7431" s="50"/>
      <c r="CA7431" s="50"/>
      <c r="CB7431" s="50"/>
      <c r="CC7431" s="50"/>
      <c r="CD7431" s="50"/>
      <c r="CE7431" s="50"/>
      <c r="CF7431" s="50"/>
      <c r="CG7431" s="50"/>
      <c r="CH7431" s="50"/>
      <c r="CI7431" s="50"/>
      <c r="CJ7431" s="50"/>
      <c r="CK7431" s="50"/>
      <c r="CL7431" s="50"/>
      <c r="CM7431" s="50"/>
      <c r="CN7431" s="50"/>
      <c r="CO7431" s="50"/>
      <c r="CP7431" s="50"/>
      <c r="CQ7431" s="50"/>
      <c r="CR7431" s="50"/>
      <c r="CS7431" s="50"/>
      <c r="CT7431" s="50"/>
      <c r="CU7431" s="50"/>
      <c r="CV7431" s="50"/>
      <c r="CW7431" s="50"/>
      <c r="CX7431" s="50"/>
      <c r="CY7431" s="50"/>
      <c r="CZ7431" s="50"/>
      <c r="DA7431" s="50"/>
      <c r="DB7431" s="50"/>
      <c r="DC7431" s="50"/>
      <c r="DD7431" s="50"/>
      <c r="DE7431" s="50"/>
      <c r="DF7431" s="50"/>
      <c r="DG7431" s="50"/>
    </row>
    <row r="7432" spans="1:111" x14ac:dyDescent="0.2">
      <c r="A7432" s="185"/>
      <c r="B7432" s="186"/>
      <c r="C7432" s="186"/>
      <c r="D7432" s="54"/>
      <c r="E7432" s="310"/>
      <c r="F7432" s="192"/>
      <c r="G7432" s="192"/>
      <c r="H7432" s="50"/>
      <c r="I7432" s="50"/>
      <c r="J7432" s="50"/>
      <c r="K7432" s="50"/>
      <c r="L7432" s="50"/>
      <c r="M7432" s="50"/>
      <c r="N7432" s="50"/>
      <c r="O7432" s="50"/>
      <c r="P7432" s="50"/>
      <c r="Q7432" s="50"/>
      <c r="R7432" s="50"/>
      <c r="S7432" s="50"/>
      <c r="T7432" s="50"/>
      <c r="U7432" s="50"/>
      <c r="V7432" s="50"/>
      <c r="W7432" s="50"/>
      <c r="X7432" s="50"/>
      <c r="Y7432" s="50"/>
      <c r="Z7432" s="50"/>
      <c r="AA7432" s="50"/>
      <c r="AB7432" s="50"/>
      <c r="AC7432" s="50"/>
      <c r="AD7432" s="50"/>
      <c r="AE7432" s="50"/>
      <c r="AF7432" s="50"/>
      <c r="AG7432" s="50"/>
      <c r="AH7432" s="50"/>
      <c r="AI7432" s="50"/>
      <c r="AJ7432" s="50"/>
      <c r="AK7432" s="50"/>
      <c r="AL7432" s="50"/>
      <c r="AM7432" s="50"/>
      <c r="AN7432" s="50"/>
      <c r="AO7432" s="50"/>
      <c r="AP7432" s="50"/>
      <c r="AQ7432" s="50"/>
      <c r="AR7432" s="50"/>
      <c r="AS7432" s="50"/>
      <c r="AT7432" s="50"/>
      <c r="AU7432" s="50"/>
      <c r="AV7432" s="50"/>
      <c r="AW7432" s="50"/>
      <c r="AX7432" s="50"/>
      <c r="AY7432" s="50"/>
      <c r="AZ7432" s="50"/>
      <c r="BA7432" s="50"/>
      <c r="BB7432" s="50"/>
      <c r="BC7432" s="50"/>
      <c r="BD7432" s="50"/>
      <c r="BE7432" s="50"/>
      <c r="BF7432" s="50"/>
      <c r="BG7432" s="50"/>
      <c r="BH7432" s="50"/>
      <c r="BI7432" s="50"/>
      <c r="BJ7432" s="50"/>
      <c r="BK7432" s="50"/>
      <c r="BL7432" s="50"/>
      <c r="BM7432" s="50"/>
      <c r="BN7432" s="50"/>
      <c r="BO7432" s="50"/>
      <c r="BP7432" s="50"/>
      <c r="BQ7432" s="50"/>
      <c r="BR7432" s="50"/>
      <c r="BS7432" s="50"/>
      <c r="BT7432" s="50"/>
      <c r="BU7432" s="50"/>
      <c r="BV7432" s="50"/>
      <c r="BW7432" s="50"/>
      <c r="BX7432" s="50"/>
      <c r="BY7432" s="50"/>
      <c r="BZ7432" s="50"/>
      <c r="CA7432" s="50"/>
      <c r="CB7432" s="50"/>
      <c r="CC7432" s="50"/>
      <c r="CD7432" s="50"/>
      <c r="CE7432" s="50"/>
      <c r="CF7432" s="50"/>
      <c r="CG7432" s="50"/>
      <c r="CH7432" s="50"/>
      <c r="CI7432" s="50"/>
      <c r="CJ7432" s="50"/>
      <c r="CK7432" s="50"/>
      <c r="CL7432" s="50"/>
      <c r="CM7432" s="50"/>
      <c r="CN7432" s="50"/>
      <c r="CO7432" s="50"/>
      <c r="CP7432" s="50"/>
      <c r="CQ7432" s="50"/>
      <c r="CR7432" s="50"/>
      <c r="CS7432" s="50"/>
      <c r="CT7432" s="50"/>
      <c r="CU7432" s="50"/>
      <c r="CV7432" s="50"/>
      <c r="CW7432" s="50"/>
      <c r="CX7432" s="50"/>
      <c r="CY7432" s="50"/>
      <c r="CZ7432" s="50"/>
      <c r="DA7432" s="50"/>
      <c r="DB7432" s="50"/>
      <c r="DC7432" s="50"/>
      <c r="DD7432" s="50"/>
      <c r="DE7432" s="50"/>
      <c r="DF7432" s="50"/>
      <c r="DG7432" s="50"/>
    </row>
    <row r="7433" spans="1:111" x14ac:dyDescent="0.2">
      <c r="A7433" s="185"/>
      <c r="B7433" s="186"/>
      <c r="C7433" s="186"/>
      <c r="D7433" s="54"/>
      <c r="E7433" s="310"/>
      <c r="F7433" s="192"/>
      <c r="G7433" s="192"/>
      <c r="H7433" s="50"/>
      <c r="I7433" s="50"/>
      <c r="J7433" s="50"/>
      <c r="K7433" s="50"/>
      <c r="L7433" s="50"/>
      <c r="M7433" s="50"/>
      <c r="N7433" s="50"/>
      <c r="O7433" s="50"/>
      <c r="P7433" s="50"/>
      <c r="Q7433" s="50"/>
      <c r="R7433" s="50"/>
      <c r="S7433" s="50"/>
      <c r="T7433" s="50"/>
      <c r="U7433" s="50"/>
      <c r="V7433" s="50"/>
      <c r="W7433" s="50"/>
      <c r="X7433" s="50"/>
      <c r="Y7433" s="50"/>
      <c r="Z7433" s="50"/>
      <c r="AA7433" s="50"/>
      <c r="AB7433" s="50"/>
      <c r="AC7433" s="50"/>
      <c r="AD7433" s="50"/>
      <c r="AE7433" s="50"/>
      <c r="AF7433" s="50"/>
      <c r="AG7433" s="50"/>
      <c r="AH7433" s="50"/>
      <c r="AI7433" s="50"/>
      <c r="AJ7433" s="50"/>
      <c r="AK7433" s="50"/>
      <c r="AL7433" s="50"/>
      <c r="AM7433" s="50"/>
      <c r="AN7433" s="50"/>
      <c r="AO7433" s="50"/>
      <c r="AP7433" s="50"/>
      <c r="AQ7433" s="50"/>
      <c r="AR7433" s="50"/>
      <c r="AS7433" s="50"/>
      <c r="AT7433" s="50"/>
      <c r="AU7433" s="50"/>
      <c r="AV7433" s="50"/>
      <c r="AW7433" s="50"/>
      <c r="AX7433" s="50"/>
      <c r="AY7433" s="50"/>
      <c r="AZ7433" s="50"/>
      <c r="BA7433" s="50"/>
      <c r="BB7433" s="50"/>
      <c r="BC7433" s="50"/>
      <c r="BD7433" s="50"/>
      <c r="BE7433" s="50"/>
      <c r="BF7433" s="50"/>
      <c r="BG7433" s="50"/>
      <c r="BH7433" s="50"/>
      <c r="BI7433" s="50"/>
      <c r="BJ7433" s="50"/>
      <c r="BK7433" s="50"/>
      <c r="BL7433" s="50"/>
      <c r="BM7433" s="50"/>
      <c r="BN7433" s="50"/>
      <c r="BO7433" s="50"/>
      <c r="BP7433" s="50"/>
      <c r="BQ7433" s="50"/>
      <c r="BR7433" s="50"/>
      <c r="BS7433" s="50"/>
      <c r="BT7433" s="50"/>
      <c r="BU7433" s="50"/>
      <c r="BV7433" s="50"/>
      <c r="BW7433" s="50"/>
      <c r="BX7433" s="50"/>
      <c r="BY7433" s="50"/>
      <c r="BZ7433" s="50"/>
      <c r="CA7433" s="50"/>
      <c r="CB7433" s="50"/>
      <c r="CC7433" s="50"/>
      <c r="CD7433" s="50"/>
      <c r="CE7433" s="50"/>
      <c r="CF7433" s="50"/>
      <c r="CG7433" s="50"/>
      <c r="CH7433" s="50"/>
      <c r="CI7433" s="50"/>
      <c r="CJ7433" s="50"/>
      <c r="CK7433" s="50"/>
      <c r="CL7433" s="50"/>
      <c r="CM7433" s="50"/>
      <c r="CN7433" s="50"/>
      <c r="CO7433" s="50"/>
      <c r="CP7433" s="50"/>
      <c r="CQ7433" s="50"/>
      <c r="CR7433" s="50"/>
      <c r="CS7433" s="50"/>
      <c r="CT7433" s="50"/>
      <c r="CU7433" s="50"/>
      <c r="CV7433" s="50"/>
      <c r="CW7433" s="50"/>
      <c r="CX7433" s="50"/>
      <c r="CY7433" s="50"/>
      <c r="CZ7433" s="50"/>
      <c r="DA7433" s="50"/>
      <c r="DB7433" s="50"/>
      <c r="DC7433" s="50"/>
      <c r="DD7433" s="50"/>
      <c r="DE7433" s="50"/>
      <c r="DF7433" s="50"/>
      <c r="DG7433" s="50"/>
    </row>
    <row r="7434" spans="1:111" x14ac:dyDescent="0.2">
      <c r="A7434" s="185"/>
      <c r="B7434" s="186"/>
      <c r="C7434" s="186"/>
      <c r="D7434" s="54"/>
      <c r="E7434" s="310"/>
      <c r="F7434" s="192"/>
      <c r="G7434" s="192"/>
      <c r="H7434" s="50"/>
      <c r="I7434" s="50"/>
      <c r="J7434" s="50"/>
      <c r="K7434" s="50"/>
      <c r="L7434" s="50"/>
      <c r="M7434" s="50"/>
      <c r="N7434" s="50"/>
      <c r="O7434" s="50"/>
      <c r="P7434" s="50"/>
      <c r="Q7434" s="50"/>
      <c r="R7434" s="50"/>
      <c r="S7434" s="50"/>
      <c r="T7434" s="50"/>
      <c r="U7434" s="50"/>
      <c r="V7434" s="50"/>
      <c r="W7434" s="50"/>
      <c r="X7434" s="50"/>
      <c r="Y7434" s="50"/>
      <c r="Z7434" s="50"/>
      <c r="AA7434" s="50"/>
      <c r="AB7434" s="50"/>
      <c r="AC7434" s="50"/>
      <c r="AD7434" s="50"/>
      <c r="AE7434" s="50"/>
      <c r="AF7434" s="50"/>
      <c r="AG7434" s="50"/>
      <c r="AH7434" s="50"/>
      <c r="AI7434" s="50"/>
      <c r="AJ7434" s="50"/>
      <c r="AK7434" s="50"/>
      <c r="AL7434" s="50"/>
      <c r="AM7434" s="50"/>
      <c r="AN7434" s="50"/>
      <c r="AO7434" s="50"/>
      <c r="AP7434" s="50"/>
      <c r="AQ7434" s="50"/>
      <c r="AR7434" s="50"/>
      <c r="AS7434" s="50"/>
      <c r="AT7434" s="50"/>
      <c r="AU7434" s="50"/>
      <c r="AV7434" s="50"/>
      <c r="AW7434" s="50"/>
      <c r="AX7434" s="50"/>
      <c r="AY7434" s="50"/>
      <c r="AZ7434" s="50"/>
      <c r="BA7434" s="50"/>
      <c r="BB7434" s="50"/>
      <c r="BC7434" s="50"/>
      <c r="BD7434" s="50"/>
      <c r="BE7434" s="50"/>
      <c r="BF7434" s="50"/>
      <c r="BG7434" s="50"/>
      <c r="BH7434" s="50"/>
      <c r="BI7434" s="50"/>
      <c r="BJ7434" s="50"/>
      <c r="BK7434" s="50"/>
      <c r="BL7434" s="50"/>
      <c r="BM7434" s="50"/>
      <c r="BN7434" s="50"/>
      <c r="BO7434" s="50"/>
      <c r="BP7434" s="50"/>
      <c r="BQ7434" s="50"/>
      <c r="BR7434" s="50"/>
      <c r="BS7434" s="50"/>
      <c r="BT7434" s="50"/>
      <c r="BU7434" s="50"/>
      <c r="BV7434" s="50"/>
      <c r="BW7434" s="50"/>
      <c r="BX7434" s="50"/>
      <c r="BY7434" s="50"/>
      <c r="BZ7434" s="50"/>
      <c r="CA7434" s="50"/>
      <c r="CB7434" s="50"/>
      <c r="CC7434" s="50"/>
      <c r="CD7434" s="50"/>
      <c r="CE7434" s="50"/>
      <c r="CF7434" s="50"/>
      <c r="CG7434" s="50"/>
      <c r="CH7434" s="50"/>
      <c r="CI7434" s="50"/>
      <c r="CJ7434" s="50"/>
      <c r="CK7434" s="50"/>
      <c r="CL7434" s="50"/>
      <c r="CM7434" s="50"/>
      <c r="CN7434" s="50"/>
      <c r="CO7434" s="50"/>
      <c r="CP7434" s="50"/>
      <c r="CQ7434" s="50"/>
      <c r="CR7434" s="50"/>
      <c r="CS7434" s="50"/>
      <c r="CT7434" s="50"/>
      <c r="CU7434" s="50"/>
      <c r="CV7434" s="50"/>
      <c r="CW7434" s="50"/>
      <c r="CX7434" s="50"/>
      <c r="CY7434" s="50"/>
      <c r="CZ7434" s="50"/>
      <c r="DA7434" s="50"/>
      <c r="DB7434" s="50"/>
      <c r="DC7434" s="50"/>
      <c r="DD7434" s="50"/>
      <c r="DE7434" s="50"/>
      <c r="DF7434" s="50"/>
      <c r="DG7434" s="50"/>
    </row>
    <row r="7435" spans="1:111" x14ac:dyDescent="0.2">
      <c r="A7435" s="185"/>
      <c r="B7435" s="186"/>
      <c r="C7435" s="186"/>
      <c r="D7435" s="54"/>
      <c r="E7435" s="310"/>
      <c r="F7435" s="192"/>
      <c r="G7435" s="192"/>
      <c r="H7435" s="50"/>
      <c r="I7435" s="50"/>
      <c r="J7435" s="50"/>
      <c r="K7435" s="50"/>
      <c r="L7435" s="50"/>
      <c r="M7435" s="50"/>
      <c r="N7435" s="50"/>
      <c r="O7435" s="50"/>
      <c r="P7435" s="50"/>
      <c r="Q7435" s="50"/>
      <c r="R7435" s="50"/>
      <c r="S7435" s="50"/>
      <c r="T7435" s="50"/>
      <c r="U7435" s="50"/>
      <c r="V7435" s="50"/>
      <c r="W7435" s="50"/>
      <c r="X7435" s="50"/>
      <c r="Y7435" s="50"/>
      <c r="Z7435" s="50"/>
      <c r="AA7435" s="50"/>
      <c r="AB7435" s="50"/>
      <c r="AC7435" s="50"/>
      <c r="AD7435" s="50"/>
      <c r="AE7435" s="50"/>
      <c r="AF7435" s="50"/>
      <c r="AG7435" s="50"/>
      <c r="AH7435" s="50"/>
      <c r="AI7435" s="50"/>
      <c r="AJ7435" s="50"/>
      <c r="AK7435" s="50"/>
      <c r="AL7435" s="50"/>
      <c r="AM7435" s="50"/>
      <c r="AN7435" s="50"/>
      <c r="AO7435" s="50"/>
      <c r="AP7435" s="50"/>
      <c r="AQ7435" s="50"/>
      <c r="AR7435" s="50"/>
      <c r="AS7435" s="50"/>
      <c r="AT7435" s="50"/>
      <c r="AU7435" s="50"/>
      <c r="AV7435" s="50"/>
      <c r="AW7435" s="50"/>
      <c r="AX7435" s="50"/>
      <c r="AY7435" s="50"/>
      <c r="AZ7435" s="50"/>
      <c r="BA7435" s="50"/>
      <c r="BB7435" s="50"/>
      <c r="BC7435" s="50"/>
      <c r="BD7435" s="50"/>
      <c r="BE7435" s="50"/>
      <c r="BF7435" s="50"/>
      <c r="BG7435" s="50"/>
      <c r="BH7435" s="50"/>
      <c r="BI7435" s="50"/>
      <c r="BJ7435" s="50"/>
      <c r="BK7435" s="50"/>
      <c r="BL7435" s="50"/>
      <c r="BM7435" s="50"/>
      <c r="BN7435" s="50"/>
      <c r="BO7435" s="50"/>
      <c r="BP7435" s="50"/>
      <c r="BQ7435" s="50"/>
      <c r="BR7435" s="50"/>
      <c r="BS7435" s="50"/>
      <c r="BT7435" s="50"/>
      <c r="BU7435" s="50"/>
      <c r="BV7435" s="50"/>
      <c r="BW7435" s="50"/>
      <c r="BX7435" s="50"/>
      <c r="BY7435" s="50"/>
      <c r="BZ7435" s="50"/>
      <c r="CA7435" s="50"/>
      <c r="CB7435" s="50"/>
      <c r="CC7435" s="50"/>
      <c r="CD7435" s="50"/>
      <c r="CE7435" s="50"/>
      <c r="CF7435" s="50"/>
      <c r="CG7435" s="50"/>
      <c r="CH7435" s="50"/>
      <c r="CI7435" s="50"/>
      <c r="CJ7435" s="50"/>
      <c r="CK7435" s="50"/>
      <c r="CL7435" s="50"/>
      <c r="CM7435" s="50"/>
      <c r="CN7435" s="50"/>
      <c r="CO7435" s="50"/>
      <c r="CP7435" s="50"/>
      <c r="CQ7435" s="50"/>
      <c r="CR7435" s="50"/>
      <c r="CS7435" s="50"/>
      <c r="CT7435" s="50"/>
      <c r="CU7435" s="50"/>
      <c r="CV7435" s="50"/>
      <c r="CW7435" s="50"/>
      <c r="CX7435" s="50"/>
      <c r="CY7435" s="50"/>
      <c r="CZ7435" s="50"/>
      <c r="DA7435" s="50"/>
      <c r="DB7435" s="50"/>
      <c r="DC7435" s="50"/>
      <c r="DD7435" s="50"/>
      <c r="DE7435" s="50"/>
      <c r="DF7435" s="50"/>
      <c r="DG7435" s="50"/>
    </row>
    <row r="7436" spans="1:111" x14ac:dyDescent="0.2">
      <c r="A7436" s="185"/>
      <c r="B7436" s="186"/>
      <c r="C7436" s="186"/>
      <c r="D7436" s="54"/>
      <c r="E7436" s="310"/>
      <c r="F7436" s="192"/>
      <c r="G7436" s="192"/>
      <c r="H7436" s="50"/>
      <c r="I7436" s="50"/>
      <c r="J7436" s="50"/>
      <c r="K7436" s="50"/>
      <c r="L7436" s="50"/>
      <c r="M7436" s="50"/>
      <c r="N7436" s="50"/>
      <c r="O7436" s="50"/>
      <c r="P7436" s="50"/>
      <c r="Q7436" s="50"/>
      <c r="R7436" s="50"/>
      <c r="S7436" s="50"/>
      <c r="T7436" s="50"/>
      <c r="U7436" s="50"/>
      <c r="V7436" s="50"/>
      <c r="W7436" s="50"/>
      <c r="X7436" s="50"/>
      <c r="Y7436" s="50"/>
      <c r="Z7436" s="50"/>
      <c r="AA7436" s="50"/>
      <c r="AB7436" s="50"/>
      <c r="AC7436" s="50"/>
      <c r="AD7436" s="50"/>
      <c r="AE7436" s="50"/>
      <c r="AF7436" s="50"/>
      <c r="AG7436" s="50"/>
      <c r="AH7436" s="50"/>
      <c r="AI7436" s="50"/>
      <c r="AJ7436" s="50"/>
      <c r="AK7436" s="50"/>
      <c r="AL7436" s="50"/>
      <c r="AM7436" s="50"/>
      <c r="AN7436" s="50"/>
      <c r="AO7436" s="50"/>
      <c r="AP7436" s="50"/>
      <c r="AQ7436" s="50"/>
      <c r="AR7436" s="50"/>
      <c r="AS7436" s="50"/>
      <c r="AT7436" s="50"/>
      <c r="AU7436" s="50"/>
      <c r="AV7436" s="50"/>
      <c r="AW7436" s="50"/>
      <c r="AX7436" s="50"/>
      <c r="AY7436" s="50"/>
      <c r="AZ7436" s="50"/>
      <c r="BA7436" s="50"/>
      <c r="BB7436" s="50"/>
      <c r="BC7436" s="50"/>
      <c r="BD7436" s="50"/>
      <c r="BE7436" s="50"/>
      <c r="BF7436" s="50"/>
      <c r="BG7436" s="50"/>
      <c r="BH7436" s="50"/>
      <c r="BI7436" s="50"/>
      <c r="BJ7436" s="50"/>
      <c r="BK7436" s="50"/>
      <c r="BL7436" s="50"/>
      <c r="BM7436" s="50"/>
      <c r="BN7436" s="50"/>
      <c r="BO7436" s="50"/>
      <c r="BP7436" s="50"/>
      <c r="BQ7436" s="50"/>
      <c r="BR7436" s="50"/>
      <c r="BS7436" s="50"/>
      <c r="BT7436" s="50"/>
      <c r="BU7436" s="50"/>
      <c r="BV7436" s="50"/>
      <c r="BW7436" s="50"/>
      <c r="BX7436" s="50"/>
      <c r="BY7436" s="50"/>
      <c r="BZ7436" s="50"/>
      <c r="CA7436" s="50"/>
      <c r="CB7436" s="50"/>
      <c r="CC7436" s="50"/>
      <c r="CD7436" s="50"/>
      <c r="CE7436" s="50"/>
      <c r="CF7436" s="50"/>
      <c r="CG7436" s="50"/>
      <c r="CH7436" s="50"/>
      <c r="CI7436" s="50"/>
      <c r="CJ7436" s="50"/>
      <c r="CK7436" s="50"/>
      <c r="CL7436" s="50"/>
      <c r="CM7436" s="50"/>
      <c r="CN7436" s="50"/>
      <c r="CO7436" s="50"/>
      <c r="CP7436" s="50"/>
      <c r="CQ7436" s="50"/>
      <c r="CR7436" s="50"/>
      <c r="CS7436" s="50"/>
      <c r="CT7436" s="50"/>
      <c r="CU7436" s="50"/>
      <c r="CV7436" s="50"/>
      <c r="CW7436" s="50"/>
      <c r="CX7436" s="50"/>
      <c r="CY7436" s="50"/>
      <c r="CZ7436" s="50"/>
      <c r="DA7436" s="50"/>
      <c r="DB7436" s="50"/>
      <c r="DC7436" s="50"/>
      <c r="DD7436" s="50"/>
      <c r="DE7436" s="50"/>
      <c r="DF7436" s="50"/>
      <c r="DG7436" s="50"/>
    </row>
    <row r="7437" spans="1:111" x14ac:dyDescent="0.2">
      <c r="A7437" s="185"/>
      <c r="B7437" s="186"/>
      <c r="C7437" s="186"/>
      <c r="D7437" s="54"/>
      <c r="E7437" s="310"/>
      <c r="F7437" s="192"/>
      <c r="G7437" s="192"/>
      <c r="H7437" s="50"/>
      <c r="I7437" s="50"/>
      <c r="J7437" s="50"/>
      <c r="K7437" s="50"/>
      <c r="L7437" s="50"/>
      <c r="M7437" s="50"/>
      <c r="N7437" s="50"/>
      <c r="O7437" s="50"/>
      <c r="P7437" s="50"/>
      <c r="Q7437" s="50"/>
      <c r="R7437" s="50"/>
      <c r="S7437" s="50"/>
      <c r="T7437" s="50"/>
      <c r="U7437" s="50"/>
      <c r="V7437" s="50"/>
      <c r="W7437" s="50"/>
      <c r="X7437" s="50"/>
      <c r="Y7437" s="50"/>
      <c r="Z7437" s="50"/>
      <c r="AA7437" s="50"/>
      <c r="AB7437" s="50"/>
      <c r="AC7437" s="50"/>
      <c r="AD7437" s="50"/>
      <c r="AE7437" s="50"/>
      <c r="AF7437" s="50"/>
      <c r="AG7437" s="50"/>
      <c r="AH7437" s="50"/>
      <c r="AI7437" s="50"/>
      <c r="AJ7437" s="50"/>
      <c r="AK7437" s="50"/>
      <c r="AL7437" s="50"/>
      <c r="AM7437" s="50"/>
      <c r="AN7437" s="50"/>
      <c r="AO7437" s="50"/>
      <c r="AP7437" s="50"/>
      <c r="AQ7437" s="50"/>
      <c r="AR7437" s="50"/>
      <c r="AS7437" s="50"/>
      <c r="AT7437" s="50"/>
      <c r="AU7437" s="50"/>
      <c r="AV7437" s="50"/>
      <c r="AW7437" s="50"/>
      <c r="AX7437" s="50"/>
      <c r="AY7437" s="50"/>
      <c r="AZ7437" s="50"/>
      <c r="BA7437" s="50"/>
      <c r="BB7437" s="50"/>
      <c r="BC7437" s="50"/>
      <c r="BD7437" s="50"/>
      <c r="BE7437" s="50"/>
      <c r="BF7437" s="50"/>
      <c r="BG7437" s="50"/>
      <c r="BH7437" s="50"/>
      <c r="BI7437" s="50"/>
      <c r="BJ7437" s="50"/>
      <c r="BK7437" s="50"/>
      <c r="BL7437" s="50"/>
      <c r="BM7437" s="50"/>
      <c r="BN7437" s="50"/>
      <c r="BO7437" s="50"/>
      <c r="BP7437" s="50"/>
      <c r="BQ7437" s="50"/>
      <c r="BR7437" s="50"/>
      <c r="BS7437" s="50"/>
      <c r="BT7437" s="50"/>
      <c r="BU7437" s="50"/>
      <c r="BV7437" s="50"/>
      <c r="BW7437" s="50"/>
      <c r="BX7437" s="50"/>
      <c r="BY7437" s="50"/>
      <c r="BZ7437" s="50"/>
      <c r="CA7437" s="50"/>
      <c r="CB7437" s="50"/>
      <c r="CC7437" s="50"/>
      <c r="CD7437" s="50"/>
      <c r="CE7437" s="50"/>
      <c r="CF7437" s="50"/>
      <c r="CG7437" s="50"/>
      <c r="CH7437" s="50"/>
      <c r="CI7437" s="50"/>
      <c r="CJ7437" s="50"/>
      <c r="CK7437" s="50"/>
      <c r="CL7437" s="50"/>
      <c r="CM7437" s="50"/>
      <c r="CN7437" s="50"/>
      <c r="CO7437" s="50"/>
      <c r="CP7437" s="50"/>
      <c r="CQ7437" s="50"/>
      <c r="CR7437" s="50"/>
      <c r="CS7437" s="50"/>
      <c r="CT7437" s="50"/>
      <c r="CU7437" s="50"/>
      <c r="CV7437" s="50"/>
      <c r="CW7437" s="50"/>
      <c r="CX7437" s="50"/>
      <c r="CY7437" s="50"/>
      <c r="CZ7437" s="50"/>
      <c r="DA7437" s="50"/>
      <c r="DB7437" s="50"/>
      <c r="DC7437" s="50"/>
      <c r="DD7437" s="50"/>
      <c r="DE7437" s="50"/>
      <c r="DF7437" s="50"/>
      <c r="DG7437" s="50"/>
    </row>
    <row r="7438" spans="1:111" x14ac:dyDescent="0.2">
      <c r="A7438" s="185"/>
      <c r="B7438" s="186"/>
      <c r="C7438" s="186"/>
      <c r="D7438" s="54"/>
      <c r="E7438" s="310"/>
      <c r="F7438" s="192"/>
      <c r="G7438" s="192"/>
      <c r="H7438" s="50"/>
      <c r="I7438" s="50"/>
      <c r="J7438" s="50"/>
      <c r="K7438" s="50"/>
      <c r="L7438" s="50"/>
      <c r="M7438" s="50"/>
      <c r="N7438" s="50"/>
      <c r="O7438" s="50"/>
      <c r="P7438" s="50"/>
      <c r="Q7438" s="50"/>
      <c r="R7438" s="50"/>
      <c r="S7438" s="50"/>
      <c r="T7438" s="50"/>
      <c r="U7438" s="50"/>
      <c r="V7438" s="50"/>
      <c r="W7438" s="50"/>
      <c r="X7438" s="50"/>
      <c r="Y7438" s="50"/>
      <c r="Z7438" s="50"/>
      <c r="AA7438" s="50"/>
      <c r="AB7438" s="50"/>
      <c r="AC7438" s="50"/>
      <c r="AD7438" s="50"/>
      <c r="AE7438" s="50"/>
      <c r="AF7438" s="50"/>
      <c r="AG7438" s="50"/>
      <c r="AH7438" s="50"/>
      <c r="AI7438" s="50"/>
      <c r="AJ7438" s="50"/>
      <c r="AK7438" s="50"/>
      <c r="AL7438" s="50"/>
      <c r="AM7438" s="50"/>
      <c r="AN7438" s="50"/>
      <c r="AO7438" s="50"/>
      <c r="AP7438" s="50"/>
      <c r="AQ7438" s="50"/>
      <c r="AR7438" s="50"/>
      <c r="AS7438" s="50"/>
      <c r="AT7438" s="50"/>
      <c r="AU7438" s="50"/>
      <c r="AV7438" s="50"/>
      <c r="AW7438" s="50"/>
      <c r="AX7438" s="50"/>
      <c r="AY7438" s="50"/>
      <c r="AZ7438" s="50"/>
      <c r="BA7438" s="50"/>
      <c r="BB7438" s="50"/>
      <c r="BC7438" s="50"/>
      <c r="BD7438" s="50"/>
      <c r="BE7438" s="50"/>
      <c r="BF7438" s="50"/>
      <c r="BG7438" s="50"/>
      <c r="BH7438" s="50"/>
      <c r="BI7438" s="50"/>
      <c r="BJ7438" s="50"/>
      <c r="BK7438" s="50"/>
      <c r="BL7438" s="50"/>
      <c r="BM7438" s="50"/>
      <c r="BN7438" s="50"/>
      <c r="BO7438" s="50"/>
      <c r="BP7438" s="50"/>
      <c r="BQ7438" s="50"/>
      <c r="BR7438" s="50"/>
      <c r="BS7438" s="50"/>
      <c r="BT7438" s="50"/>
      <c r="BU7438" s="50"/>
      <c r="BV7438" s="50"/>
      <c r="BW7438" s="50"/>
      <c r="BX7438" s="50"/>
      <c r="BY7438" s="50"/>
      <c r="BZ7438" s="50"/>
      <c r="CA7438" s="50"/>
      <c r="CB7438" s="50"/>
      <c r="CC7438" s="50"/>
      <c r="CD7438" s="50"/>
      <c r="CE7438" s="50"/>
      <c r="CF7438" s="50"/>
      <c r="CG7438" s="50"/>
      <c r="CH7438" s="50"/>
      <c r="CI7438" s="50"/>
      <c r="CJ7438" s="50"/>
      <c r="CK7438" s="50"/>
      <c r="CL7438" s="50"/>
      <c r="CM7438" s="50"/>
      <c r="CN7438" s="50"/>
      <c r="CO7438" s="50"/>
      <c r="CP7438" s="50"/>
      <c r="CQ7438" s="50"/>
      <c r="CR7438" s="50"/>
      <c r="CS7438" s="50"/>
      <c r="CT7438" s="50"/>
      <c r="CU7438" s="50"/>
      <c r="CV7438" s="50"/>
      <c r="CW7438" s="50"/>
      <c r="CX7438" s="50"/>
      <c r="CY7438" s="50"/>
      <c r="CZ7438" s="50"/>
      <c r="DA7438" s="50"/>
      <c r="DB7438" s="50"/>
      <c r="DC7438" s="50"/>
      <c r="DD7438" s="50"/>
      <c r="DE7438" s="50"/>
      <c r="DF7438" s="50"/>
      <c r="DG7438" s="50"/>
    </row>
    <row r="7439" spans="1:111" x14ac:dyDescent="0.2">
      <c r="A7439" s="185"/>
      <c r="B7439" s="186"/>
      <c r="C7439" s="186"/>
      <c r="D7439" s="54"/>
      <c r="E7439" s="310"/>
      <c r="F7439" s="192"/>
      <c r="G7439" s="192"/>
      <c r="H7439" s="50"/>
      <c r="I7439" s="50"/>
      <c r="J7439" s="50"/>
      <c r="K7439" s="50"/>
      <c r="L7439" s="50"/>
      <c r="M7439" s="50"/>
      <c r="N7439" s="50"/>
      <c r="O7439" s="50"/>
      <c r="P7439" s="50"/>
      <c r="Q7439" s="50"/>
      <c r="R7439" s="50"/>
      <c r="S7439" s="50"/>
      <c r="T7439" s="50"/>
      <c r="U7439" s="50"/>
      <c r="V7439" s="50"/>
      <c r="W7439" s="50"/>
      <c r="X7439" s="50"/>
      <c r="Y7439" s="50"/>
      <c r="Z7439" s="50"/>
      <c r="AA7439" s="50"/>
      <c r="AB7439" s="50"/>
      <c r="AC7439" s="50"/>
      <c r="AD7439" s="50"/>
      <c r="AE7439" s="50"/>
      <c r="AF7439" s="50"/>
      <c r="AG7439" s="50"/>
      <c r="AH7439" s="50"/>
      <c r="AI7439" s="50"/>
      <c r="AJ7439" s="50"/>
      <c r="AK7439" s="50"/>
      <c r="AL7439" s="50"/>
      <c r="AM7439" s="50"/>
      <c r="AN7439" s="50"/>
      <c r="AO7439" s="50"/>
      <c r="AP7439" s="50"/>
      <c r="AQ7439" s="50"/>
      <c r="AR7439" s="50"/>
      <c r="AS7439" s="50"/>
      <c r="AT7439" s="50"/>
      <c r="AU7439" s="50"/>
      <c r="AV7439" s="50"/>
      <c r="AW7439" s="50"/>
      <c r="AX7439" s="50"/>
      <c r="AY7439" s="50"/>
      <c r="AZ7439" s="50"/>
      <c r="BA7439" s="50"/>
      <c r="BB7439" s="50"/>
      <c r="BC7439" s="50"/>
      <c r="BD7439" s="50"/>
      <c r="BE7439" s="50"/>
      <c r="BF7439" s="50"/>
      <c r="BG7439" s="50"/>
      <c r="BH7439" s="50"/>
      <c r="BI7439" s="50"/>
      <c r="BJ7439" s="50"/>
      <c r="BK7439" s="50"/>
      <c r="BL7439" s="50"/>
      <c r="BM7439" s="50"/>
      <c r="BN7439" s="50"/>
      <c r="BO7439" s="50"/>
      <c r="BP7439" s="50"/>
      <c r="BQ7439" s="50"/>
      <c r="BR7439" s="50"/>
      <c r="BS7439" s="50"/>
      <c r="BT7439" s="50"/>
      <c r="BU7439" s="50"/>
      <c r="BV7439" s="50"/>
      <c r="BW7439" s="50"/>
      <c r="BX7439" s="50"/>
      <c r="BY7439" s="50"/>
      <c r="BZ7439" s="50"/>
      <c r="CA7439" s="50"/>
      <c r="CB7439" s="50"/>
      <c r="CC7439" s="50"/>
      <c r="CD7439" s="50"/>
      <c r="CE7439" s="50"/>
      <c r="CF7439" s="50"/>
      <c r="CG7439" s="50"/>
      <c r="CH7439" s="50"/>
      <c r="CI7439" s="50"/>
      <c r="CJ7439" s="50"/>
      <c r="CK7439" s="50"/>
      <c r="CL7439" s="50"/>
      <c r="CM7439" s="50"/>
      <c r="CN7439" s="50"/>
      <c r="CO7439" s="50"/>
      <c r="CP7439" s="50"/>
      <c r="CQ7439" s="50"/>
      <c r="CR7439" s="50"/>
      <c r="CS7439" s="50"/>
      <c r="CT7439" s="50"/>
      <c r="CU7439" s="50"/>
      <c r="CV7439" s="50"/>
      <c r="CW7439" s="50"/>
      <c r="CX7439" s="50"/>
      <c r="CY7439" s="50"/>
      <c r="CZ7439" s="50"/>
      <c r="DA7439" s="50"/>
      <c r="DB7439" s="50"/>
      <c r="DC7439" s="50"/>
      <c r="DD7439" s="50"/>
      <c r="DE7439" s="50"/>
      <c r="DF7439" s="50"/>
      <c r="DG7439" s="50"/>
    </row>
    <row r="7440" spans="1:111" x14ac:dyDescent="0.2">
      <c r="A7440" s="185"/>
      <c r="B7440" s="186"/>
      <c r="C7440" s="186"/>
      <c r="D7440" s="54"/>
      <c r="E7440" s="310"/>
      <c r="F7440" s="192"/>
      <c r="G7440" s="192"/>
      <c r="H7440" s="50"/>
      <c r="I7440" s="50"/>
      <c r="J7440" s="50"/>
      <c r="K7440" s="50"/>
      <c r="L7440" s="50"/>
      <c r="M7440" s="50"/>
      <c r="N7440" s="50"/>
      <c r="O7440" s="50"/>
      <c r="P7440" s="50"/>
      <c r="Q7440" s="50"/>
      <c r="R7440" s="50"/>
      <c r="S7440" s="50"/>
      <c r="T7440" s="50"/>
      <c r="U7440" s="50"/>
      <c r="V7440" s="50"/>
      <c r="W7440" s="50"/>
      <c r="X7440" s="50"/>
      <c r="Y7440" s="50"/>
      <c r="Z7440" s="50"/>
      <c r="AA7440" s="50"/>
      <c r="AB7440" s="50"/>
      <c r="AC7440" s="50"/>
      <c r="AD7440" s="50"/>
      <c r="AE7440" s="50"/>
      <c r="AF7440" s="50"/>
      <c r="AG7440" s="50"/>
      <c r="AH7440" s="50"/>
      <c r="AI7440" s="50"/>
      <c r="AJ7440" s="50"/>
      <c r="AK7440" s="50"/>
      <c r="AL7440" s="50"/>
      <c r="AM7440" s="50"/>
      <c r="AN7440" s="50"/>
      <c r="AO7440" s="50"/>
      <c r="AP7440" s="50"/>
      <c r="AQ7440" s="50"/>
      <c r="AR7440" s="50"/>
      <c r="AS7440" s="50"/>
      <c r="AT7440" s="50"/>
      <c r="AU7440" s="50"/>
      <c r="AV7440" s="50"/>
      <c r="AW7440" s="50"/>
      <c r="AX7440" s="50"/>
      <c r="AY7440" s="50"/>
      <c r="AZ7440" s="50"/>
      <c r="BA7440" s="50"/>
      <c r="BB7440" s="50"/>
      <c r="BC7440" s="50"/>
      <c r="BD7440" s="50"/>
      <c r="BE7440" s="50"/>
      <c r="BF7440" s="50"/>
      <c r="BG7440" s="50"/>
      <c r="BH7440" s="50"/>
      <c r="BI7440" s="50"/>
      <c r="BJ7440" s="50"/>
      <c r="BK7440" s="50"/>
      <c r="BL7440" s="50"/>
      <c r="BM7440" s="50"/>
      <c r="BN7440" s="50"/>
      <c r="BO7440" s="50"/>
      <c r="BP7440" s="50"/>
      <c r="BQ7440" s="50"/>
      <c r="BR7440" s="50"/>
      <c r="BS7440" s="50"/>
      <c r="BT7440" s="50"/>
      <c r="BU7440" s="50"/>
      <c r="BV7440" s="50"/>
      <c r="BW7440" s="50"/>
      <c r="BX7440" s="50"/>
      <c r="BY7440" s="50"/>
      <c r="BZ7440" s="50"/>
      <c r="CA7440" s="50"/>
      <c r="CB7440" s="50"/>
      <c r="CC7440" s="50"/>
      <c r="CD7440" s="50"/>
      <c r="CE7440" s="50"/>
      <c r="CF7440" s="50"/>
      <c r="CG7440" s="50"/>
      <c r="CH7440" s="50"/>
      <c r="CI7440" s="50"/>
      <c r="CJ7440" s="50"/>
      <c r="CK7440" s="50"/>
      <c r="CL7440" s="50"/>
      <c r="CM7440" s="50"/>
      <c r="CN7440" s="50"/>
      <c r="CO7440" s="50"/>
      <c r="CP7440" s="50"/>
      <c r="CQ7440" s="50"/>
      <c r="CR7440" s="50"/>
      <c r="CS7440" s="50"/>
      <c r="CT7440" s="50"/>
      <c r="CU7440" s="50"/>
      <c r="CV7440" s="50"/>
      <c r="CW7440" s="50"/>
      <c r="CX7440" s="50"/>
      <c r="CY7440" s="50"/>
      <c r="CZ7440" s="50"/>
      <c r="DA7440" s="50"/>
      <c r="DB7440" s="50"/>
      <c r="DC7440" s="50"/>
      <c r="DD7440" s="50"/>
      <c r="DE7440" s="50"/>
      <c r="DF7440" s="50"/>
      <c r="DG7440" s="50"/>
    </row>
    <row r="7441" spans="1:111" x14ac:dyDescent="0.2">
      <c r="A7441" s="185"/>
      <c r="B7441" s="186"/>
      <c r="C7441" s="186"/>
      <c r="D7441" s="54"/>
      <c r="E7441" s="310"/>
      <c r="F7441" s="192"/>
      <c r="G7441" s="192"/>
      <c r="H7441" s="50"/>
      <c r="I7441" s="50"/>
      <c r="J7441" s="50"/>
      <c r="K7441" s="50"/>
      <c r="L7441" s="50"/>
      <c r="M7441" s="50"/>
      <c r="N7441" s="50"/>
      <c r="O7441" s="50"/>
      <c r="P7441" s="50"/>
      <c r="Q7441" s="50"/>
      <c r="R7441" s="50"/>
      <c r="S7441" s="50"/>
      <c r="T7441" s="50"/>
      <c r="U7441" s="50"/>
      <c r="V7441" s="50"/>
      <c r="W7441" s="50"/>
      <c r="X7441" s="50"/>
      <c r="Y7441" s="50"/>
      <c r="Z7441" s="50"/>
      <c r="AA7441" s="50"/>
      <c r="AB7441" s="50"/>
      <c r="AC7441" s="50"/>
      <c r="AD7441" s="50"/>
      <c r="AE7441" s="50"/>
      <c r="AF7441" s="50"/>
      <c r="AG7441" s="50"/>
      <c r="AH7441" s="50"/>
      <c r="AI7441" s="50"/>
      <c r="AJ7441" s="50"/>
      <c r="AK7441" s="50"/>
      <c r="AL7441" s="50"/>
      <c r="AM7441" s="50"/>
      <c r="AN7441" s="50"/>
      <c r="AO7441" s="50"/>
      <c r="AP7441" s="50"/>
      <c r="AQ7441" s="50"/>
      <c r="AR7441" s="50"/>
      <c r="AS7441" s="50"/>
      <c r="AT7441" s="50"/>
      <c r="AU7441" s="50"/>
      <c r="AV7441" s="50"/>
      <c r="AW7441" s="50"/>
      <c r="AX7441" s="50"/>
      <c r="AY7441" s="50"/>
      <c r="AZ7441" s="50"/>
      <c r="BA7441" s="50"/>
      <c r="BB7441" s="50"/>
      <c r="BC7441" s="50"/>
      <c r="BD7441" s="50"/>
      <c r="BE7441" s="50"/>
      <c r="BF7441" s="50"/>
      <c r="BG7441" s="50"/>
      <c r="BH7441" s="50"/>
      <c r="BI7441" s="50"/>
      <c r="BJ7441" s="50"/>
      <c r="BK7441" s="50"/>
      <c r="BL7441" s="50"/>
      <c r="BM7441" s="50"/>
      <c r="BN7441" s="50"/>
      <c r="BO7441" s="50"/>
      <c r="BP7441" s="50"/>
      <c r="BQ7441" s="50"/>
      <c r="BR7441" s="50"/>
      <c r="BS7441" s="50"/>
      <c r="BT7441" s="50"/>
      <c r="BU7441" s="50"/>
      <c r="BV7441" s="50"/>
      <c r="BW7441" s="50"/>
      <c r="BX7441" s="50"/>
      <c r="BY7441" s="50"/>
      <c r="BZ7441" s="50"/>
      <c r="CA7441" s="50"/>
      <c r="CB7441" s="50"/>
      <c r="CC7441" s="50"/>
      <c r="CD7441" s="50"/>
      <c r="CE7441" s="50"/>
      <c r="CF7441" s="50"/>
      <c r="CG7441" s="50"/>
      <c r="CH7441" s="50"/>
      <c r="CI7441" s="50"/>
      <c r="CJ7441" s="50"/>
      <c r="CK7441" s="50"/>
      <c r="CL7441" s="50"/>
      <c r="CM7441" s="50"/>
      <c r="CN7441" s="50"/>
      <c r="CO7441" s="50"/>
      <c r="CP7441" s="50"/>
      <c r="CQ7441" s="50"/>
      <c r="CR7441" s="50"/>
      <c r="CS7441" s="50"/>
      <c r="CT7441" s="50"/>
      <c r="CU7441" s="50"/>
      <c r="CV7441" s="50"/>
      <c r="CW7441" s="50"/>
      <c r="CX7441" s="50"/>
      <c r="CY7441" s="50"/>
      <c r="CZ7441" s="50"/>
      <c r="DA7441" s="50"/>
      <c r="DB7441" s="50"/>
      <c r="DC7441" s="50"/>
      <c r="DD7441" s="50"/>
      <c r="DE7441" s="50"/>
      <c r="DF7441" s="50"/>
      <c r="DG7441" s="50"/>
    </row>
    <row r="7442" spans="1:111" x14ac:dyDescent="0.2">
      <c r="A7442" s="185"/>
      <c r="B7442" s="186"/>
      <c r="C7442" s="186"/>
      <c r="D7442" s="54"/>
      <c r="E7442" s="310"/>
      <c r="F7442" s="192"/>
      <c r="G7442" s="192"/>
      <c r="H7442" s="50"/>
      <c r="I7442" s="50"/>
      <c r="J7442" s="50"/>
      <c r="K7442" s="50"/>
      <c r="L7442" s="50"/>
      <c r="M7442" s="50"/>
      <c r="N7442" s="50"/>
      <c r="O7442" s="50"/>
      <c r="P7442" s="50"/>
      <c r="Q7442" s="50"/>
      <c r="R7442" s="50"/>
      <c r="S7442" s="50"/>
      <c r="T7442" s="50"/>
      <c r="U7442" s="50"/>
      <c r="V7442" s="50"/>
      <c r="W7442" s="50"/>
      <c r="X7442" s="50"/>
      <c r="Y7442" s="50"/>
      <c r="Z7442" s="50"/>
      <c r="AA7442" s="50"/>
      <c r="AB7442" s="50"/>
      <c r="AC7442" s="50"/>
      <c r="AD7442" s="50"/>
      <c r="AE7442" s="50"/>
      <c r="AF7442" s="50"/>
      <c r="AG7442" s="50"/>
      <c r="AH7442" s="50"/>
      <c r="AI7442" s="50"/>
      <c r="AJ7442" s="50"/>
      <c r="AK7442" s="50"/>
      <c r="AL7442" s="50"/>
      <c r="AM7442" s="50"/>
      <c r="AN7442" s="50"/>
      <c r="AO7442" s="50"/>
      <c r="AP7442" s="50"/>
      <c r="AQ7442" s="50"/>
      <c r="AR7442" s="50"/>
      <c r="AS7442" s="50"/>
      <c r="AT7442" s="50"/>
      <c r="AU7442" s="50"/>
      <c r="AV7442" s="50"/>
      <c r="AW7442" s="50"/>
      <c r="AX7442" s="50"/>
      <c r="AY7442" s="50"/>
      <c r="AZ7442" s="50"/>
      <c r="BA7442" s="50"/>
      <c r="BB7442" s="50"/>
      <c r="BC7442" s="50"/>
      <c r="BD7442" s="50"/>
      <c r="BE7442" s="50"/>
      <c r="BF7442" s="50"/>
      <c r="BG7442" s="50"/>
      <c r="BH7442" s="50"/>
      <c r="BI7442" s="50"/>
      <c r="BJ7442" s="50"/>
      <c r="BK7442" s="50"/>
      <c r="BL7442" s="50"/>
      <c r="BM7442" s="50"/>
      <c r="BN7442" s="50"/>
      <c r="BO7442" s="50"/>
      <c r="BP7442" s="50"/>
      <c r="BQ7442" s="50"/>
      <c r="BR7442" s="50"/>
      <c r="BS7442" s="50"/>
      <c r="BT7442" s="50"/>
      <c r="BU7442" s="50"/>
      <c r="BV7442" s="50"/>
      <c r="BW7442" s="50"/>
      <c r="BX7442" s="50"/>
      <c r="BY7442" s="50"/>
      <c r="BZ7442" s="50"/>
      <c r="CA7442" s="50"/>
      <c r="CB7442" s="50"/>
      <c r="CC7442" s="50"/>
      <c r="CD7442" s="50"/>
      <c r="CE7442" s="50"/>
      <c r="CF7442" s="50"/>
      <c r="CG7442" s="50"/>
      <c r="CH7442" s="50"/>
      <c r="CI7442" s="50"/>
      <c r="CJ7442" s="50"/>
      <c r="CK7442" s="50"/>
      <c r="CL7442" s="50"/>
      <c r="CM7442" s="50"/>
      <c r="CN7442" s="50"/>
      <c r="CO7442" s="50"/>
      <c r="CP7442" s="50"/>
      <c r="CQ7442" s="50"/>
      <c r="CR7442" s="50"/>
      <c r="CS7442" s="50"/>
      <c r="CT7442" s="50"/>
      <c r="CU7442" s="50"/>
      <c r="CV7442" s="50"/>
      <c r="CW7442" s="50"/>
      <c r="CX7442" s="50"/>
      <c r="CY7442" s="50"/>
      <c r="CZ7442" s="50"/>
      <c r="DA7442" s="50"/>
      <c r="DB7442" s="50"/>
      <c r="DC7442" s="50"/>
      <c r="DD7442" s="50"/>
      <c r="DE7442" s="50"/>
      <c r="DF7442" s="50"/>
      <c r="DG7442" s="50"/>
    </row>
    <row r="7443" spans="1:111" x14ac:dyDescent="0.2">
      <c r="A7443" s="185"/>
      <c r="B7443" s="186"/>
      <c r="C7443" s="186"/>
      <c r="D7443" s="54"/>
      <c r="E7443" s="310"/>
      <c r="F7443" s="192"/>
      <c r="G7443" s="192"/>
      <c r="H7443" s="50"/>
      <c r="I7443" s="50"/>
      <c r="J7443" s="50"/>
      <c r="K7443" s="50"/>
      <c r="L7443" s="50"/>
      <c r="M7443" s="50"/>
      <c r="N7443" s="50"/>
      <c r="O7443" s="50"/>
      <c r="P7443" s="50"/>
      <c r="Q7443" s="50"/>
      <c r="R7443" s="50"/>
      <c r="S7443" s="50"/>
      <c r="T7443" s="50"/>
      <c r="U7443" s="50"/>
      <c r="V7443" s="50"/>
      <c r="W7443" s="50"/>
      <c r="X7443" s="50"/>
      <c r="Y7443" s="50"/>
      <c r="Z7443" s="50"/>
      <c r="AA7443" s="50"/>
      <c r="AB7443" s="50"/>
      <c r="AC7443" s="50"/>
      <c r="AD7443" s="50"/>
      <c r="AE7443" s="50"/>
      <c r="AF7443" s="50"/>
      <c r="AG7443" s="50"/>
      <c r="AH7443" s="50"/>
      <c r="AI7443" s="50"/>
      <c r="AJ7443" s="50"/>
      <c r="AK7443" s="50"/>
      <c r="AL7443" s="50"/>
      <c r="AM7443" s="50"/>
      <c r="AN7443" s="50"/>
      <c r="AO7443" s="50"/>
      <c r="AP7443" s="50"/>
      <c r="AQ7443" s="50"/>
      <c r="AR7443" s="50"/>
      <c r="AS7443" s="50"/>
      <c r="AT7443" s="50"/>
      <c r="AU7443" s="50"/>
      <c r="AV7443" s="50"/>
      <c r="AW7443" s="50"/>
      <c r="AX7443" s="50"/>
      <c r="AY7443" s="50"/>
      <c r="AZ7443" s="50"/>
      <c r="BA7443" s="50"/>
      <c r="BB7443" s="50"/>
      <c r="BC7443" s="50"/>
      <c r="BD7443" s="50"/>
      <c r="BE7443" s="50"/>
      <c r="BF7443" s="50"/>
      <c r="BG7443" s="50"/>
      <c r="BH7443" s="50"/>
      <c r="BI7443" s="50"/>
      <c r="BJ7443" s="50"/>
      <c r="BK7443" s="50"/>
      <c r="BL7443" s="50"/>
      <c r="BM7443" s="50"/>
      <c r="BN7443" s="50"/>
      <c r="BO7443" s="50"/>
      <c r="BP7443" s="50"/>
      <c r="BQ7443" s="50"/>
      <c r="BR7443" s="50"/>
      <c r="BS7443" s="50"/>
      <c r="BT7443" s="50"/>
      <c r="BU7443" s="50"/>
      <c r="BV7443" s="50"/>
      <c r="BW7443" s="50"/>
      <c r="BX7443" s="50"/>
      <c r="BY7443" s="50"/>
      <c r="BZ7443" s="50"/>
      <c r="CA7443" s="50"/>
      <c r="CB7443" s="50"/>
      <c r="CC7443" s="50"/>
      <c r="CD7443" s="50"/>
      <c r="CE7443" s="50"/>
      <c r="CF7443" s="50"/>
      <c r="CG7443" s="50"/>
      <c r="CH7443" s="50"/>
      <c r="CI7443" s="50"/>
      <c r="CJ7443" s="50"/>
      <c r="CK7443" s="50"/>
      <c r="CL7443" s="50"/>
      <c r="CM7443" s="50"/>
      <c r="CN7443" s="50"/>
      <c r="CO7443" s="50"/>
      <c r="CP7443" s="50"/>
      <c r="CQ7443" s="50"/>
      <c r="CR7443" s="50"/>
      <c r="CS7443" s="50"/>
      <c r="CT7443" s="50"/>
      <c r="CU7443" s="50"/>
      <c r="CV7443" s="50"/>
      <c r="CW7443" s="50"/>
      <c r="CX7443" s="50"/>
      <c r="CY7443" s="50"/>
      <c r="CZ7443" s="50"/>
      <c r="DA7443" s="50"/>
      <c r="DB7443" s="50"/>
      <c r="DC7443" s="50"/>
      <c r="DD7443" s="50"/>
      <c r="DE7443" s="50"/>
      <c r="DF7443" s="50"/>
      <c r="DG7443" s="50"/>
    </row>
    <row r="7444" spans="1:111" x14ac:dyDescent="0.2">
      <c r="A7444" s="185"/>
      <c r="B7444" s="186"/>
      <c r="C7444" s="186"/>
      <c r="D7444" s="54"/>
      <c r="E7444" s="310"/>
      <c r="F7444" s="192"/>
      <c r="G7444" s="192"/>
      <c r="H7444" s="50"/>
      <c r="I7444" s="50"/>
      <c r="J7444" s="50"/>
      <c r="K7444" s="50"/>
      <c r="L7444" s="50"/>
      <c r="M7444" s="50"/>
      <c r="N7444" s="50"/>
      <c r="O7444" s="50"/>
      <c r="P7444" s="50"/>
      <c r="Q7444" s="50"/>
      <c r="R7444" s="50"/>
      <c r="S7444" s="50"/>
      <c r="T7444" s="50"/>
      <c r="U7444" s="50"/>
      <c r="V7444" s="50"/>
      <c r="W7444" s="50"/>
      <c r="X7444" s="50"/>
      <c r="Y7444" s="50"/>
      <c r="Z7444" s="50"/>
      <c r="AA7444" s="50"/>
      <c r="AB7444" s="50"/>
      <c r="AC7444" s="50"/>
      <c r="AD7444" s="50"/>
      <c r="AE7444" s="50"/>
      <c r="AF7444" s="50"/>
      <c r="AG7444" s="50"/>
      <c r="AH7444" s="50"/>
      <c r="AI7444" s="50"/>
      <c r="AJ7444" s="50"/>
      <c r="AK7444" s="50"/>
      <c r="AL7444" s="50"/>
      <c r="AM7444" s="50"/>
      <c r="AN7444" s="50"/>
      <c r="AO7444" s="50"/>
      <c r="AP7444" s="50"/>
      <c r="AQ7444" s="50"/>
      <c r="AR7444" s="50"/>
      <c r="AS7444" s="50"/>
      <c r="AT7444" s="50"/>
      <c r="AU7444" s="50"/>
      <c r="AV7444" s="50"/>
      <c r="AW7444" s="50"/>
      <c r="AX7444" s="50"/>
      <c r="AY7444" s="50"/>
      <c r="AZ7444" s="50"/>
      <c r="BA7444" s="50"/>
      <c r="BB7444" s="50"/>
      <c r="BC7444" s="50"/>
      <c r="BD7444" s="50"/>
      <c r="BE7444" s="50"/>
      <c r="BF7444" s="50"/>
      <c r="BG7444" s="50"/>
      <c r="BH7444" s="50"/>
      <c r="BI7444" s="50"/>
      <c r="BJ7444" s="50"/>
      <c r="BK7444" s="50"/>
      <c r="BL7444" s="50"/>
      <c r="BM7444" s="50"/>
      <c r="BN7444" s="50"/>
      <c r="BO7444" s="50"/>
      <c r="BP7444" s="50"/>
      <c r="BQ7444" s="50"/>
      <c r="BR7444" s="50"/>
      <c r="BS7444" s="50"/>
      <c r="BT7444" s="50"/>
      <c r="BU7444" s="50"/>
      <c r="BV7444" s="50"/>
      <c r="BW7444" s="50"/>
      <c r="BX7444" s="50"/>
      <c r="BY7444" s="50"/>
      <c r="BZ7444" s="50"/>
      <c r="CA7444" s="50"/>
      <c r="CB7444" s="50"/>
      <c r="CC7444" s="50"/>
      <c r="CD7444" s="50"/>
      <c r="CE7444" s="50"/>
      <c r="CF7444" s="50"/>
      <c r="CG7444" s="50"/>
      <c r="CH7444" s="50"/>
      <c r="CI7444" s="50"/>
      <c r="CJ7444" s="50"/>
      <c r="CK7444" s="50"/>
      <c r="CL7444" s="50"/>
      <c r="CM7444" s="50"/>
      <c r="CN7444" s="50"/>
      <c r="CO7444" s="50"/>
      <c r="CP7444" s="50"/>
      <c r="CQ7444" s="50"/>
      <c r="CR7444" s="50"/>
      <c r="CS7444" s="50"/>
      <c r="CT7444" s="50"/>
      <c r="CU7444" s="50"/>
      <c r="CV7444" s="50"/>
      <c r="CW7444" s="50"/>
      <c r="CX7444" s="50"/>
      <c r="CY7444" s="50"/>
      <c r="CZ7444" s="50"/>
      <c r="DA7444" s="50"/>
      <c r="DB7444" s="50"/>
      <c r="DC7444" s="50"/>
      <c r="DD7444" s="50"/>
      <c r="DE7444" s="50"/>
      <c r="DF7444" s="50"/>
      <c r="DG7444" s="50"/>
    </row>
    <row r="7445" spans="1:111" x14ac:dyDescent="0.2">
      <c r="A7445" s="185"/>
      <c r="B7445" s="186"/>
      <c r="C7445" s="186"/>
      <c r="D7445" s="54"/>
      <c r="E7445" s="310"/>
      <c r="F7445" s="192"/>
      <c r="G7445" s="192"/>
      <c r="H7445" s="50"/>
      <c r="I7445" s="50"/>
      <c r="J7445" s="50"/>
      <c r="K7445" s="50"/>
      <c r="L7445" s="50"/>
      <c r="M7445" s="50"/>
      <c r="N7445" s="50"/>
      <c r="O7445" s="50"/>
      <c r="P7445" s="50"/>
      <c r="Q7445" s="50"/>
      <c r="R7445" s="50"/>
      <c r="S7445" s="50"/>
      <c r="T7445" s="50"/>
      <c r="U7445" s="50"/>
      <c r="V7445" s="50"/>
      <c r="W7445" s="50"/>
      <c r="X7445" s="50"/>
      <c r="Y7445" s="50"/>
      <c r="Z7445" s="50"/>
      <c r="AA7445" s="50"/>
      <c r="AB7445" s="50"/>
      <c r="AC7445" s="50"/>
      <c r="AD7445" s="50"/>
      <c r="AE7445" s="50"/>
      <c r="AF7445" s="50"/>
      <c r="AG7445" s="50"/>
      <c r="AH7445" s="50"/>
      <c r="AI7445" s="50"/>
      <c r="AJ7445" s="50"/>
      <c r="AK7445" s="50"/>
      <c r="AL7445" s="50"/>
      <c r="AM7445" s="50"/>
      <c r="AN7445" s="50"/>
      <c r="AO7445" s="50"/>
      <c r="AP7445" s="50"/>
      <c r="AQ7445" s="50"/>
      <c r="AR7445" s="50"/>
      <c r="AS7445" s="50"/>
      <c r="AT7445" s="50"/>
      <c r="AU7445" s="50"/>
      <c r="AV7445" s="50"/>
      <c r="AW7445" s="50"/>
      <c r="AX7445" s="50"/>
      <c r="AY7445" s="50"/>
      <c r="AZ7445" s="50"/>
      <c r="BA7445" s="50"/>
      <c r="BB7445" s="50"/>
      <c r="BC7445" s="50"/>
      <c r="BD7445" s="50"/>
      <c r="BE7445" s="50"/>
      <c r="BF7445" s="50"/>
      <c r="BG7445" s="50"/>
      <c r="BH7445" s="50"/>
      <c r="BI7445" s="50"/>
      <c r="BJ7445" s="50"/>
      <c r="BK7445" s="50"/>
      <c r="BL7445" s="50"/>
      <c r="BM7445" s="50"/>
      <c r="BN7445" s="50"/>
      <c r="BO7445" s="50"/>
      <c r="BP7445" s="50"/>
      <c r="BQ7445" s="50"/>
      <c r="BR7445" s="50"/>
      <c r="BS7445" s="50"/>
      <c r="BT7445" s="50"/>
      <c r="BU7445" s="50"/>
      <c r="BV7445" s="50"/>
      <c r="BW7445" s="50"/>
      <c r="BX7445" s="50"/>
      <c r="BY7445" s="50"/>
      <c r="BZ7445" s="50"/>
      <c r="CA7445" s="50"/>
      <c r="CB7445" s="50"/>
      <c r="CC7445" s="50"/>
      <c r="CD7445" s="50"/>
      <c r="CE7445" s="50"/>
      <c r="CF7445" s="50"/>
      <c r="CG7445" s="50"/>
      <c r="CH7445" s="50"/>
      <c r="CI7445" s="50"/>
      <c r="CJ7445" s="50"/>
      <c r="CK7445" s="50"/>
      <c r="CL7445" s="50"/>
      <c r="CM7445" s="50"/>
      <c r="CN7445" s="50"/>
      <c r="CO7445" s="50"/>
      <c r="CP7445" s="50"/>
      <c r="CQ7445" s="50"/>
      <c r="CR7445" s="50"/>
      <c r="CS7445" s="50"/>
      <c r="CT7445" s="50"/>
      <c r="CU7445" s="50"/>
      <c r="CV7445" s="50"/>
      <c r="CW7445" s="50"/>
      <c r="CX7445" s="50"/>
      <c r="CY7445" s="50"/>
      <c r="CZ7445" s="50"/>
      <c r="DA7445" s="50"/>
      <c r="DB7445" s="50"/>
      <c r="DC7445" s="50"/>
      <c r="DD7445" s="50"/>
      <c r="DE7445" s="50"/>
      <c r="DF7445" s="50"/>
      <c r="DG7445" s="50"/>
    </row>
    <row r="7446" spans="1:111" x14ac:dyDescent="0.2">
      <c r="A7446" s="185"/>
      <c r="B7446" s="186"/>
      <c r="C7446" s="186"/>
      <c r="D7446" s="54"/>
      <c r="E7446" s="310"/>
      <c r="F7446" s="192"/>
      <c r="G7446" s="192"/>
      <c r="H7446" s="50"/>
      <c r="I7446" s="50"/>
      <c r="J7446" s="50"/>
      <c r="K7446" s="50"/>
      <c r="L7446" s="50"/>
      <c r="M7446" s="50"/>
      <c r="N7446" s="50"/>
      <c r="O7446" s="50"/>
      <c r="P7446" s="50"/>
      <c r="Q7446" s="50"/>
      <c r="R7446" s="50"/>
      <c r="S7446" s="50"/>
      <c r="T7446" s="50"/>
      <c r="U7446" s="50"/>
      <c r="V7446" s="50"/>
      <c r="W7446" s="50"/>
      <c r="X7446" s="50"/>
      <c r="Y7446" s="50"/>
      <c r="Z7446" s="50"/>
      <c r="AA7446" s="50"/>
      <c r="AB7446" s="50"/>
      <c r="AC7446" s="50"/>
      <c r="AD7446" s="50"/>
      <c r="AE7446" s="50"/>
      <c r="AF7446" s="50"/>
      <c r="AG7446" s="50"/>
      <c r="AH7446" s="50"/>
      <c r="AI7446" s="50"/>
      <c r="AJ7446" s="50"/>
      <c r="AK7446" s="50"/>
      <c r="AL7446" s="50"/>
      <c r="AM7446" s="50"/>
      <c r="AN7446" s="50"/>
      <c r="AO7446" s="50"/>
      <c r="AP7446" s="50"/>
      <c r="AQ7446" s="50"/>
      <c r="AR7446" s="50"/>
      <c r="AS7446" s="50"/>
      <c r="AT7446" s="50"/>
      <c r="AU7446" s="50"/>
      <c r="AV7446" s="50"/>
      <c r="AW7446" s="50"/>
      <c r="AX7446" s="50"/>
      <c r="AY7446" s="50"/>
      <c r="AZ7446" s="50"/>
      <c r="BA7446" s="50"/>
      <c r="BB7446" s="50"/>
      <c r="BC7446" s="50"/>
      <c r="BD7446" s="50"/>
      <c r="BE7446" s="50"/>
      <c r="BF7446" s="50"/>
      <c r="BG7446" s="50"/>
      <c r="BH7446" s="50"/>
      <c r="BI7446" s="50"/>
      <c r="BJ7446" s="50"/>
      <c r="BK7446" s="50"/>
      <c r="BL7446" s="50"/>
      <c r="BM7446" s="50"/>
      <c r="BN7446" s="50"/>
      <c r="BO7446" s="50"/>
      <c r="BP7446" s="50"/>
      <c r="BQ7446" s="50"/>
      <c r="BR7446" s="50"/>
      <c r="BS7446" s="50"/>
      <c r="BT7446" s="50"/>
      <c r="BU7446" s="50"/>
      <c r="BV7446" s="50"/>
      <c r="BW7446" s="50"/>
      <c r="BX7446" s="50"/>
      <c r="BY7446" s="50"/>
      <c r="BZ7446" s="50"/>
      <c r="CA7446" s="50"/>
      <c r="CB7446" s="50"/>
      <c r="CC7446" s="50"/>
      <c r="CD7446" s="50"/>
      <c r="CE7446" s="50"/>
      <c r="CF7446" s="50"/>
      <c r="CG7446" s="50"/>
      <c r="CH7446" s="50"/>
      <c r="CI7446" s="50"/>
      <c r="CJ7446" s="50"/>
      <c r="CK7446" s="50"/>
      <c r="CL7446" s="50"/>
      <c r="CM7446" s="50"/>
      <c r="CN7446" s="50"/>
      <c r="CO7446" s="50"/>
      <c r="CP7446" s="50"/>
      <c r="CQ7446" s="50"/>
      <c r="CR7446" s="50"/>
      <c r="CS7446" s="50"/>
      <c r="CT7446" s="50"/>
      <c r="CU7446" s="50"/>
      <c r="CV7446" s="50"/>
      <c r="CW7446" s="50"/>
      <c r="CX7446" s="50"/>
      <c r="CY7446" s="50"/>
      <c r="CZ7446" s="50"/>
      <c r="DA7446" s="50"/>
      <c r="DB7446" s="50"/>
      <c r="DC7446" s="50"/>
      <c r="DD7446" s="50"/>
      <c r="DE7446" s="50"/>
      <c r="DF7446" s="50"/>
      <c r="DG7446" s="50"/>
    </row>
    <row r="7447" spans="1:111" x14ac:dyDescent="0.2">
      <c r="A7447" s="185"/>
      <c r="B7447" s="186"/>
      <c r="C7447" s="186"/>
      <c r="D7447" s="54"/>
      <c r="E7447" s="310"/>
      <c r="F7447" s="192"/>
      <c r="G7447" s="192"/>
      <c r="H7447" s="50"/>
      <c r="I7447" s="50"/>
      <c r="J7447" s="50"/>
      <c r="K7447" s="50"/>
      <c r="L7447" s="50"/>
      <c r="M7447" s="50"/>
      <c r="N7447" s="50"/>
      <c r="O7447" s="50"/>
      <c r="P7447" s="50"/>
      <c r="Q7447" s="50"/>
      <c r="R7447" s="50"/>
      <c r="S7447" s="50"/>
      <c r="T7447" s="50"/>
      <c r="U7447" s="50"/>
      <c r="V7447" s="50"/>
      <c r="W7447" s="50"/>
      <c r="X7447" s="50"/>
      <c r="Y7447" s="50"/>
      <c r="Z7447" s="50"/>
      <c r="AA7447" s="50"/>
      <c r="AB7447" s="50"/>
      <c r="AC7447" s="50"/>
      <c r="AD7447" s="50"/>
      <c r="AE7447" s="50"/>
      <c r="AF7447" s="50"/>
      <c r="AG7447" s="50"/>
      <c r="AH7447" s="50"/>
      <c r="AI7447" s="50"/>
      <c r="AJ7447" s="50"/>
      <c r="AK7447" s="50"/>
      <c r="AL7447" s="50"/>
      <c r="AM7447" s="50"/>
      <c r="AN7447" s="50"/>
      <c r="AO7447" s="50"/>
      <c r="AP7447" s="50"/>
      <c r="AQ7447" s="50"/>
      <c r="AR7447" s="50"/>
      <c r="AS7447" s="50"/>
      <c r="AT7447" s="50"/>
      <c r="AU7447" s="50"/>
      <c r="AV7447" s="50"/>
      <c r="AW7447" s="50"/>
      <c r="AX7447" s="50"/>
      <c r="AY7447" s="50"/>
      <c r="AZ7447" s="50"/>
      <c r="BA7447" s="50"/>
      <c r="BB7447" s="50"/>
      <c r="BC7447" s="50"/>
      <c r="BD7447" s="50"/>
      <c r="BE7447" s="50"/>
      <c r="BF7447" s="50"/>
      <c r="BG7447" s="50"/>
      <c r="BH7447" s="50"/>
      <c r="BI7447" s="50"/>
      <c r="BJ7447" s="50"/>
      <c r="BK7447" s="50"/>
      <c r="BL7447" s="50"/>
      <c r="BM7447" s="50"/>
      <c r="BN7447" s="50"/>
      <c r="BO7447" s="50"/>
      <c r="BP7447" s="50"/>
      <c r="BQ7447" s="50"/>
      <c r="BR7447" s="50"/>
      <c r="BS7447" s="50"/>
      <c r="BT7447" s="50"/>
      <c r="BU7447" s="50"/>
      <c r="BV7447" s="50"/>
      <c r="BW7447" s="50"/>
      <c r="BX7447" s="50"/>
      <c r="BY7447" s="50"/>
      <c r="BZ7447" s="50"/>
      <c r="CA7447" s="50"/>
      <c r="CB7447" s="50"/>
      <c r="CC7447" s="50"/>
      <c r="CD7447" s="50"/>
      <c r="CE7447" s="50"/>
      <c r="CF7447" s="50"/>
      <c r="CG7447" s="50"/>
      <c r="CH7447" s="50"/>
      <c r="CI7447" s="50"/>
      <c r="CJ7447" s="50"/>
      <c r="CK7447" s="50"/>
      <c r="CL7447" s="50"/>
      <c r="CM7447" s="50"/>
      <c r="CN7447" s="50"/>
      <c r="CO7447" s="50"/>
      <c r="CP7447" s="50"/>
      <c r="CQ7447" s="50"/>
      <c r="CR7447" s="50"/>
      <c r="CS7447" s="50"/>
      <c r="CT7447" s="50"/>
      <c r="CU7447" s="50"/>
      <c r="CV7447" s="50"/>
      <c r="CW7447" s="50"/>
      <c r="CX7447" s="50"/>
      <c r="CY7447" s="50"/>
      <c r="CZ7447" s="50"/>
      <c r="DA7447" s="50"/>
      <c r="DB7447" s="50"/>
      <c r="DC7447" s="50"/>
      <c r="DD7447" s="50"/>
      <c r="DE7447" s="50"/>
      <c r="DF7447" s="50"/>
      <c r="DG7447" s="50"/>
    </row>
    <row r="7448" spans="1:111" x14ac:dyDescent="0.2">
      <c r="A7448" s="185"/>
      <c r="B7448" s="186"/>
      <c r="C7448" s="186"/>
      <c r="D7448" s="54"/>
      <c r="E7448" s="310"/>
      <c r="F7448" s="192"/>
      <c r="G7448" s="192"/>
      <c r="H7448" s="50"/>
      <c r="I7448" s="50"/>
      <c r="J7448" s="50"/>
      <c r="K7448" s="50"/>
      <c r="L7448" s="50"/>
      <c r="M7448" s="50"/>
      <c r="N7448" s="50"/>
      <c r="O7448" s="50"/>
      <c r="P7448" s="50"/>
      <c r="Q7448" s="50"/>
      <c r="R7448" s="50"/>
      <c r="S7448" s="50"/>
      <c r="T7448" s="50"/>
      <c r="U7448" s="50"/>
      <c r="V7448" s="50"/>
      <c r="W7448" s="50"/>
      <c r="X7448" s="50"/>
      <c r="Y7448" s="50"/>
      <c r="Z7448" s="50"/>
      <c r="AA7448" s="50"/>
      <c r="AB7448" s="50"/>
      <c r="AC7448" s="50"/>
      <c r="AD7448" s="50"/>
      <c r="AE7448" s="50"/>
      <c r="AF7448" s="50"/>
      <c r="AG7448" s="50"/>
      <c r="AH7448" s="50"/>
      <c r="AI7448" s="50"/>
      <c r="AJ7448" s="50"/>
      <c r="AK7448" s="50"/>
      <c r="AL7448" s="50"/>
      <c r="AM7448" s="50"/>
      <c r="AN7448" s="50"/>
      <c r="AO7448" s="50"/>
      <c r="AP7448" s="50"/>
      <c r="AQ7448" s="50"/>
      <c r="AR7448" s="50"/>
      <c r="AS7448" s="50"/>
      <c r="AT7448" s="50"/>
      <c r="AU7448" s="50"/>
      <c r="AV7448" s="50"/>
      <c r="AW7448" s="50"/>
      <c r="AX7448" s="50"/>
      <c r="AY7448" s="50"/>
      <c r="AZ7448" s="50"/>
      <c r="BA7448" s="50"/>
      <c r="BB7448" s="50"/>
      <c r="BC7448" s="50"/>
      <c r="BD7448" s="50"/>
      <c r="BE7448" s="50"/>
      <c r="BF7448" s="50"/>
      <c r="BG7448" s="50"/>
      <c r="BH7448" s="50"/>
      <c r="BI7448" s="50"/>
      <c r="BJ7448" s="50"/>
      <c r="BK7448" s="50"/>
      <c r="BL7448" s="50"/>
      <c r="BM7448" s="50"/>
      <c r="BN7448" s="50"/>
      <c r="BO7448" s="50"/>
      <c r="BP7448" s="50"/>
      <c r="BQ7448" s="50"/>
      <c r="BR7448" s="50"/>
      <c r="BS7448" s="50"/>
      <c r="BT7448" s="50"/>
      <c r="BU7448" s="50"/>
      <c r="BV7448" s="50"/>
      <c r="BW7448" s="50"/>
      <c r="BX7448" s="50"/>
      <c r="BY7448" s="50"/>
      <c r="BZ7448" s="50"/>
      <c r="CA7448" s="50"/>
      <c r="CB7448" s="50"/>
      <c r="CC7448" s="50"/>
      <c r="CD7448" s="50"/>
      <c r="CE7448" s="50"/>
      <c r="CF7448" s="50"/>
      <c r="CG7448" s="50"/>
      <c r="CH7448" s="50"/>
      <c r="CI7448" s="50"/>
      <c r="CJ7448" s="50"/>
      <c r="CK7448" s="50"/>
      <c r="CL7448" s="50"/>
      <c r="CM7448" s="50"/>
      <c r="CN7448" s="50"/>
      <c r="CO7448" s="50"/>
      <c r="CP7448" s="50"/>
      <c r="CQ7448" s="50"/>
      <c r="CR7448" s="50"/>
      <c r="CS7448" s="50"/>
      <c r="CT7448" s="50"/>
      <c r="CU7448" s="50"/>
      <c r="CV7448" s="50"/>
      <c r="CW7448" s="50"/>
      <c r="CX7448" s="50"/>
      <c r="CY7448" s="50"/>
      <c r="CZ7448" s="50"/>
      <c r="DA7448" s="50"/>
      <c r="DB7448" s="50"/>
      <c r="DC7448" s="50"/>
      <c r="DD7448" s="50"/>
      <c r="DE7448" s="50"/>
      <c r="DF7448" s="50"/>
      <c r="DG7448" s="50"/>
    </row>
    <row r="7449" spans="1:111" x14ac:dyDescent="0.2">
      <c r="A7449" s="185"/>
      <c r="B7449" s="186"/>
      <c r="C7449" s="186"/>
      <c r="D7449" s="54"/>
      <c r="E7449" s="310"/>
      <c r="F7449" s="192"/>
      <c r="G7449" s="192"/>
      <c r="H7449" s="50"/>
      <c r="I7449" s="50"/>
      <c r="J7449" s="50"/>
      <c r="K7449" s="50"/>
      <c r="L7449" s="50"/>
      <c r="M7449" s="50"/>
      <c r="N7449" s="50"/>
      <c r="O7449" s="50"/>
      <c r="P7449" s="50"/>
      <c r="Q7449" s="50"/>
      <c r="R7449" s="50"/>
      <c r="S7449" s="50"/>
      <c r="T7449" s="50"/>
      <c r="U7449" s="50"/>
      <c r="V7449" s="50"/>
      <c r="W7449" s="50"/>
      <c r="X7449" s="50"/>
      <c r="Y7449" s="50"/>
      <c r="Z7449" s="50"/>
      <c r="AA7449" s="50"/>
      <c r="AB7449" s="50"/>
      <c r="AC7449" s="50"/>
      <c r="AD7449" s="50"/>
      <c r="AE7449" s="50"/>
      <c r="AF7449" s="50"/>
      <c r="AG7449" s="50"/>
      <c r="AH7449" s="50"/>
      <c r="AI7449" s="50"/>
      <c r="AJ7449" s="50"/>
      <c r="AK7449" s="50"/>
      <c r="AL7449" s="50"/>
      <c r="AM7449" s="50"/>
      <c r="AN7449" s="50"/>
      <c r="AO7449" s="50"/>
      <c r="AP7449" s="50"/>
      <c r="AQ7449" s="50"/>
      <c r="AR7449" s="50"/>
      <c r="AS7449" s="50"/>
      <c r="AT7449" s="50"/>
      <c r="AU7449" s="50"/>
      <c r="AV7449" s="50"/>
      <c r="AW7449" s="50"/>
      <c r="AX7449" s="50"/>
      <c r="AY7449" s="50"/>
      <c r="AZ7449" s="50"/>
      <c r="BA7449" s="50"/>
      <c r="BB7449" s="50"/>
      <c r="BC7449" s="50"/>
      <c r="BD7449" s="50"/>
      <c r="BE7449" s="50"/>
      <c r="BF7449" s="50"/>
      <c r="BG7449" s="50"/>
      <c r="BH7449" s="50"/>
      <c r="BI7449" s="50"/>
      <c r="BJ7449" s="50"/>
      <c r="BK7449" s="50"/>
      <c r="BL7449" s="50"/>
      <c r="BM7449" s="50"/>
      <c r="BN7449" s="50"/>
      <c r="BO7449" s="50"/>
      <c r="BP7449" s="50"/>
      <c r="BQ7449" s="50"/>
      <c r="BR7449" s="50"/>
      <c r="BS7449" s="50"/>
      <c r="BT7449" s="50"/>
      <c r="BU7449" s="50"/>
      <c r="BV7449" s="50"/>
      <c r="BW7449" s="50"/>
      <c r="BX7449" s="50"/>
      <c r="BY7449" s="50"/>
      <c r="BZ7449" s="50"/>
      <c r="CA7449" s="50"/>
      <c r="CB7449" s="50"/>
      <c r="CC7449" s="50"/>
      <c r="CD7449" s="50"/>
      <c r="CE7449" s="50"/>
      <c r="CF7449" s="50"/>
      <c r="CG7449" s="50"/>
      <c r="CH7449" s="50"/>
      <c r="CI7449" s="50"/>
      <c r="CJ7449" s="50"/>
      <c r="CK7449" s="50"/>
      <c r="CL7449" s="50"/>
      <c r="CM7449" s="50"/>
      <c r="CN7449" s="50"/>
      <c r="CO7449" s="50"/>
      <c r="CP7449" s="50"/>
      <c r="CQ7449" s="50"/>
      <c r="CR7449" s="50"/>
      <c r="CS7449" s="50"/>
      <c r="CT7449" s="50"/>
      <c r="CU7449" s="50"/>
      <c r="CV7449" s="50"/>
      <c r="CW7449" s="50"/>
      <c r="CX7449" s="50"/>
      <c r="CY7449" s="50"/>
      <c r="CZ7449" s="50"/>
      <c r="DA7449" s="50"/>
      <c r="DB7449" s="50"/>
      <c r="DC7449" s="50"/>
      <c r="DD7449" s="50"/>
      <c r="DE7449" s="50"/>
      <c r="DF7449" s="50"/>
      <c r="DG7449" s="50"/>
    </row>
    <row r="7450" spans="1:111" x14ac:dyDescent="0.2">
      <c r="A7450" s="185"/>
      <c r="B7450" s="186"/>
      <c r="C7450" s="186"/>
      <c r="D7450" s="54"/>
      <c r="E7450" s="310"/>
      <c r="F7450" s="192"/>
      <c r="G7450" s="192"/>
      <c r="H7450" s="50"/>
      <c r="I7450" s="50"/>
      <c r="J7450" s="50"/>
      <c r="K7450" s="50"/>
      <c r="L7450" s="50"/>
      <c r="M7450" s="50"/>
      <c r="N7450" s="50"/>
      <c r="O7450" s="50"/>
      <c r="P7450" s="50"/>
      <c r="Q7450" s="50"/>
      <c r="R7450" s="50"/>
      <c r="S7450" s="50"/>
      <c r="T7450" s="50"/>
      <c r="U7450" s="50"/>
      <c r="V7450" s="50"/>
      <c r="W7450" s="50"/>
      <c r="X7450" s="50"/>
      <c r="Y7450" s="50"/>
      <c r="Z7450" s="50"/>
      <c r="AA7450" s="50"/>
      <c r="AB7450" s="50"/>
      <c r="AC7450" s="50"/>
      <c r="AD7450" s="50"/>
      <c r="AE7450" s="50"/>
      <c r="AF7450" s="50"/>
      <c r="AG7450" s="50"/>
      <c r="AH7450" s="50"/>
      <c r="AI7450" s="50"/>
      <c r="AJ7450" s="50"/>
      <c r="AK7450" s="50"/>
      <c r="AL7450" s="50"/>
      <c r="AM7450" s="50"/>
      <c r="AN7450" s="50"/>
      <c r="AO7450" s="50"/>
      <c r="AP7450" s="50"/>
      <c r="AQ7450" s="50"/>
      <c r="AR7450" s="50"/>
      <c r="AS7450" s="50"/>
      <c r="AT7450" s="50"/>
      <c r="AU7450" s="50"/>
      <c r="AV7450" s="50"/>
      <c r="AW7450" s="50"/>
      <c r="AX7450" s="50"/>
      <c r="AY7450" s="50"/>
      <c r="AZ7450" s="50"/>
      <c r="BA7450" s="50"/>
      <c r="BB7450" s="50"/>
      <c r="BC7450" s="50"/>
      <c r="BD7450" s="50"/>
      <c r="BE7450" s="50"/>
      <c r="BF7450" s="50"/>
      <c r="BG7450" s="50"/>
      <c r="BH7450" s="50"/>
      <c r="BI7450" s="50"/>
      <c r="BJ7450" s="50"/>
      <c r="BK7450" s="50"/>
      <c r="BL7450" s="50"/>
      <c r="BM7450" s="50"/>
      <c r="BN7450" s="50"/>
      <c r="BO7450" s="50"/>
      <c r="BP7450" s="50"/>
      <c r="BQ7450" s="50"/>
      <c r="BR7450" s="50"/>
      <c r="BS7450" s="50"/>
      <c r="BT7450" s="50"/>
      <c r="BU7450" s="50"/>
      <c r="BV7450" s="50"/>
      <c r="BW7450" s="50"/>
      <c r="BX7450" s="50"/>
      <c r="BY7450" s="50"/>
      <c r="BZ7450" s="50"/>
      <c r="CA7450" s="50"/>
      <c r="CB7450" s="50"/>
      <c r="CC7450" s="50"/>
      <c r="CD7450" s="50"/>
      <c r="CE7450" s="50"/>
      <c r="CF7450" s="50"/>
      <c r="CG7450" s="50"/>
      <c r="CH7450" s="50"/>
      <c r="CI7450" s="50"/>
      <c r="CJ7450" s="50"/>
      <c r="CK7450" s="50"/>
      <c r="CL7450" s="50"/>
      <c r="CM7450" s="50"/>
      <c r="CN7450" s="50"/>
      <c r="CO7450" s="50"/>
      <c r="CP7450" s="50"/>
      <c r="CQ7450" s="50"/>
      <c r="CR7450" s="50"/>
      <c r="CS7450" s="50"/>
      <c r="CT7450" s="50"/>
      <c r="CU7450" s="50"/>
      <c r="CV7450" s="50"/>
      <c r="CW7450" s="50"/>
      <c r="CX7450" s="50"/>
      <c r="CY7450" s="50"/>
      <c r="CZ7450" s="50"/>
      <c r="DA7450" s="50"/>
      <c r="DB7450" s="50"/>
      <c r="DC7450" s="50"/>
      <c r="DD7450" s="50"/>
      <c r="DE7450" s="50"/>
      <c r="DF7450" s="50"/>
      <c r="DG7450" s="50"/>
    </row>
    <row r="7451" spans="1:111" x14ac:dyDescent="0.2">
      <c r="A7451" s="185"/>
      <c r="B7451" s="186"/>
      <c r="C7451" s="186"/>
      <c r="D7451" s="54"/>
      <c r="E7451" s="310"/>
      <c r="F7451" s="192"/>
      <c r="G7451" s="192"/>
      <c r="H7451" s="50"/>
      <c r="I7451" s="50"/>
      <c r="J7451" s="50"/>
      <c r="K7451" s="50"/>
      <c r="L7451" s="50"/>
      <c r="M7451" s="50"/>
      <c r="N7451" s="50"/>
      <c r="O7451" s="50"/>
      <c r="P7451" s="50"/>
      <c r="Q7451" s="50"/>
      <c r="R7451" s="50"/>
      <c r="S7451" s="50"/>
      <c r="T7451" s="50"/>
      <c r="U7451" s="50"/>
      <c r="V7451" s="50"/>
      <c r="W7451" s="50"/>
      <c r="X7451" s="50"/>
      <c r="Y7451" s="50"/>
      <c r="Z7451" s="50"/>
      <c r="AA7451" s="50"/>
      <c r="AB7451" s="50"/>
      <c r="AC7451" s="50"/>
      <c r="AD7451" s="50"/>
      <c r="AE7451" s="50"/>
      <c r="AF7451" s="50"/>
      <c r="AG7451" s="50"/>
      <c r="AH7451" s="50"/>
      <c r="AI7451" s="50"/>
      <c r="AJ7451" s="50"/>
      <c r="AK7451" s="50"/>
      <c r="AL7451" s="50"/>
      <c r="AM7451" s="50"/>
      <c r="AN7451" s="50"/>
      <c r="AO7451" s="50"/>
      <c r="AP7451" s="50"/>
      <c r="AQ7451" s="50"/>
      <c r="AR7451" s="50"/>
      <c r="AS7451" s="50"/>
      <c r="AT7451" s="50"/>
      <c r="AU7451" s="50"/>
      <c r="AV7451" s="50"/>
      <c r="AW7451" s="50"/>
      <c r="AX7451" s="50"/>
      <c r="AY7451" s="50"/>
      <c r="AZ7451" s="50"/>
      <c r="BA7451" s="50"/>
      <c r="BB7451" s="50"/>
      <c r="BC7451" s="50"/>
      <c r="BD7451" s="50"/>
      <c r="BE7451" s="50"/>
      <c r="BF7451" s="50"/>
      <c r="BG7451" s="50"/>
      <c r="BH7451" s="50"/>
      <c r="BI7451" s="50"/>
      <c r="BJ7451" s="50"/>
      <c r="BK7451" s="50"/>
      <c r="BL7451" s="50"/>
      <c r="BM7451" s="50"/>
      <c r="BN7451" s="50"/>
      <c r="BO7451" s="50"/>
      <c r="BP7451" s="50"/>
      <c r="BQ7451" s="50"/>
      <c r="BR7451" s="50"/>
      <c r="BS7451" s="50"/>
      <c r="BT7451" s="50"/>
      <c r="BU7451" s="50"/>
      <c r="BV7451" s="50"/>
      <c r="BW7451" s="50"/>
      <c r="BX7451" s="50"/>
      <c r="BY7451" s="50"/>
      <c r="BZ7451" s="50"/>
      <c r="CA7451" s="50"/>
      <c r="CB7451" s="50"/>
      <c r="CC7451" s="50"/>
      <c r="CD7451" s="50"/>
      <c r="CE7451" s="50"/>
      <c r="CF7451" s="50"/>
      <c r="CG7451" s="50"/>
      <c r="CH7451" s="50"/>
      <c r="CI7451" s="50"/>
      <c r="CJ7451" s="50"/>
      <c r="CK7451" s="50"/>
      <c r="CL7451" s="50"/>
      <c r="CM7451" s="50"/>
      <c r="CN7451" s="50"/>
      <c r="CO7451" s="50"/>
      <c r="CP7451" s="50"/>
      <c r="CQ7451" s="50"/>
      <c r="CR7451" s="50"/>
      <c r="CS7451" s="50"/>
      <c r="CT7451" s="50"/>
      <c r="CU7451" s="50"/>
      <c r="CV7451" s="50"/>
      <c r="CW7451" s="50"/>
      <c r="CX7451" s="50"/>
      <c r="CY7451" s="50"/>
      <c r="CZ7451" s="50"/>
      <c r="DA7451" s="50"/>
      <c r="DB7451" s="50"/>
      <c r="DC7451" s="50"/>
      <c r="DD7451" s="50"/>
      <c r="DE7451" s="50"/>
      <c r="DF7451" s="50"/>
      <c r="DG7451" s="50"/>
    </row>
    <row r="7452" spans="1:111" x14ac:dyDescent="0.2">
      <c r="A7452" s="185"/>
      <c r="B7452" s="186"/>
      <c r="C7452" s="186"/>
      <c r="D7452" s="54"/>
      <c r="E7452" s="310"/>
      <c r="F7452" s="192"/>
      <c r="G7452" s="192"/>
      <c r="H7452" s="50"/>
      <c r="I7452" s="50"/>
      <c r="J7452" s="50"/>
      <c r="K7452" s="50"/>
      <c r="L7452" s="50"/>
      <c r="M7452" s="50"/>
      <c r="N7452" s="50"/>
      <c r="O7452" s="50"/>
      <c r="P7452" s="50"/>
      <c r="Q7452" s="50"/>
      <c r="R7452" s="50"/>
      <c r="S7452" s="50"/>
      <c r="T7452" s="50"/>
      <c r="U7452" s="50"/>
      <c r="V7452" s="50"/>
      <c r="W7452" s="50"/>
      <c r="X7452" s="50"/>
      <c r="Y7452" s="50"/>
      <c r="Z7452" s="50"/>
      <c r="AA7452" s="50"/>
      <c r="AB7452" s="50"/>
      <c r="AC7452" s="50"/>
      <c r="AD7452" s="50"/>
      <c r="AE7452" s="50"/>
      <c r="AF7452" s="50"/>
      <c r="AG7452" s="50"/>
      <c r="AH7452" s="50"/>
      <c r="AI7452" s="50"/>
      <c r="AJ7452" s="50"/>
      <c r="AK7452" s="50"/>
      <c r="AL7452" s="50"/>
      <c r="AM7452" s="50"/>
      <c r="AN7452" s="50"/>
      <c r="AO7452" s="50"/>
      <c r="AP7452" s="50"/>
      <c r="AQ7452" s="50"/>
      <c r="AR7452" s="50"/>
      <c r="AS7452" s="50"/>
      <c r="AT7452" s="50"/>
      <c r="AU7452" s="50"/>
      <c r="AV7452" s="50"/>
      <c r="AW7452" s="50"/>
      <c r="AX7452" s="50"/>
      <c r="AY7452" s="50"/>
      <c r="AZ7452" s="50"/>
      <c r="BA7452" s="50"/>
      <c r="BB7452" s="50"/>
      <c r="BC7452" s="50"/>
      <c r="BD7452" s="50"/>
      <c r="BE7452" s="50"/>
      <c r="BF7452" s="50"/>
      <c r="BG7452" s="50"/>
      <c r="BH7452" s="50"/>
      <c r="BI7452" s="50"/>
      <c r="BJ7452" s="50"/>
      <c r="BK7452" s="50"/>
      <c r="BL7452" s="50"/>
      <c r="BM7452" s="50"/>
      <c r="BN7452" s="50"/>
      <c r="BO7452" s="50"/>
      <c r="BP7452" s="50"/>
      <c r="BQ7452" s="50"/>
      <c r="BR7452" s="50"/>
      <c r="BS7452" s="50"/>
      <c r="BT7452" s="50"/>
      <c r="BU7452" s="50"/>
      <c r="BV7452" s="50"/>
      <c r="BW7452" s="50"/>
      <c r="BX7452" s="50"/>
      <c r="BY7452" s="50"/>
      <c r="BZ7452" s="50"/>
      <c r="CA7452" s="50"/>
      <c r="CB7452" s="50"/>
      <c r="CC7452" s="50"/>
      <c r="CD7452" s="50"/>
      <c r="CE7452" s="50"/>
      <c r="CF7452" s="50"/>
      <c r="CG7452" s="50"/>
      <c r="CH7452" s="50"/>
      <c r="CI7452" s="50"/>
      <c r="CJ7452" s="50"/>
      <c r="CK7452" s="50"/>
      <c r="CL7452" s="50"/>
      <c r="CM7452" s="50"/>
      <c r="CN7452" s="50"/>
      <c r="CO7452" s="50"/>
      <c r="CP7452" s="50"/>
      <c r="CQ7452" s="50"/>
      <c r="CR7452" s="50"/>
      <c r="CS7452" s="50"/>
      <c r="CT7452" s="50"/>
      <c r="CU7452" s="50"/>
      <c r="CV7452" s="50"/>
      <c r="CW7452" s="50"/>
      <c r="CX7452" s="50"/>
      <c r="CY7452" s="50"/>
      <c r="CZ7452" s="50"/>
      <c r="DA7452" s="50"/>
      <c r="DB7452" s="50"/>
      <c r="DC7452" s="50"/>
      <c r="DD7452" s="50"/>
      <c r="DE7452" s="50"/>
      <c r="DF7452" s="50"/>
      <c r="DG7452" s="50"/>
    </row>
    <row r="7453" spans="1:111" x14ac:dyDescent="0.2">
      <c r="A7453" s="185"/>
      <c r="B7453" s="186"/>
      <c r="C7453" s="186"/>
      <c r="D7453" s="54"/>
      <c r="E7453" s="310"/>
      <c r="F7453" s="192"/>
      <c r="G7453" s="192"/>
      <c r="H7453" s="50"/>
      <c r="I7453" s="50"/>
      <c r="J7453" s="50"/>
      <c r="K7453" s="50"/>
      <c r="L7453" s="50"/>
      <c r="M7453" s="50"/>
      <c r="N7453" s="50"/>
      <c r="O7453" s="50"/>
      <c r="P7453" s="50"/>
      <c r="Q7453" s="50"/>
      <c r="R7453" s="50"/>
      <c r="S7453" s="50"/>
      <c r="T7453" s="50"/>
      <c r="U7453" s="50"/>
      <c r="V7453" s="50"/>
      <c r="W7453" s="50"/>
      <c r="X7453" s="50"/>
      <c r="Y7453" s="50"/>
      <c r="Z7453" s="50"/>
      <c r="AA7453" s="50"/>
      <c r="AB7453" s="50"/>
      <c r="AC7453" s="50"/>
      <c r="AD7453" s="50"/>
      <c r="AE7453" s="50"/>
      <c r="AF7453" s="50"/>
      <c r="AG7453" s="50"/>
      <c r="AH7453" s="50"/>
      <c r="AI7453" s="50"/>
      <c r="AJ7453" s="50"/>
      <c r="AK7453" s="50"/>
      <c r="AL7453" s="50"/>
      <c r="AM7453" s="50"/>
      <c r="AN7453" s="50"/>
      <c r="AO7453" s="50"/>
      <c r="AP7453" s="50"/>
      <c r="AQ7453" s="50"/>
      <c r="AR7453" s="50"/>
      <c r="AS7453" s="50"/>
      <c r="AT7453" s="50"/>
      <c r="AU7453" s="50"/>
      <c r="AV7453" s="50"/>
      <c r="AW7453" s="50"/>
      <c r="AX7453" s="50"/>
      <c r="AY7453" s="50"/>
      <c r="AZ7453" s="50"/>
      <c r="BA7453" s="50"/>
      <c r="BB7453" s="50"/>
      <c r="BC7453" s="50"/>
      <c r="BD7453" s="50"/>
      <c r="BE7453" s="50"/>
      <c r="BF7453" s="50"/>
      <c r="BG7453" s="50"/>
      <c r="BH7453" s="50"/>
      <c r="BI7453" s="50"/>
      <c r="BJ7453" s="50"/>
      <c r="BK7453" s="50"/>
      <c r="BL7453" s="50"/>
      <c r="BM7453" s="50"/>
      <c r="BN7453" s="50"/>
      <c r="BO7453" s="50"/>
      <c r="BP7453" s="50"/>
      <c r="BQ7453" s="50"/>
      <c r="BR7453" s="50"/>
      <c r="BS7453" s="50"/>
      <c r="BT7453" s="50"/>
      <c r="BU7453" s="50"/>
      <c r="BV7453" s="50"/>
      <c r="BW7453" s="50"/>
      <c r="BX7453" s="50"/>
      <c r="BY7453" s="50"/>
      <c r="BZ7453" s="50"/>
      <c r="CA7453" s="50"/>
      <c r="CB7453" s="50"/>
      <c r="CC7453" s="50"/>
      <c r="CD7453" s="50"/>
      <c r="CE7453" s="50"/>
      <c r="CF7453" s="50"/>
      <c r="CG7453" s="50"/>
      <c r="CH7453" s="50"/>
      <c r="CI7453" s="50"/>
      <c r="CJ7453" s="50"/>
      <c r="CK7453" s="50"/>
      <c r="CL7453" s="50"/>
      <c r="CM7453" s="50"/>
      <c r="CN7453" s="50"/>
      <c r="CO7453" s="50"/>
      <c r="CP7453" s="50"/>
      <c r="CQ7453" s="50"/>
      <c r="CR7453" s="50"/>
      <c r="CS7453" s="50"/>
      <c r="CT7453" s="50"/>
      <c r="CU7453" s="50"/>
      <c r="CV7453" s="50"/>
      <c r="CW7453" s="50"/>
      <c r="CX7453" s="50"/>
      <c r="CY7453" s="50"/>
      <c r="CZ7453" s="50"/>
      <c r="DA7453" s="50"/>
      <c r="DB7453" s="50"/>
      <c r="DC7453" s="50"/>
      <c r="DD7453" s="50"/>
      <c r="DE7453" s="50"/>
      <c r="DF7453" s="50"/>
      <c r="DG7453" s="50"/>
    </row>
    <row r="7454" spans="1:111" x14ac:dyDescent="0.2">
      <c r="A7454" s="185"/>
      <c r="B7454" s="186"/>
      <c r="C7454" s="186"/>
      <c r="D7454" s="54"/>
      <c r="E7454" s="310"/>
      <c r="F7454" s="192"/>
      <c r="G7454" s="192"/>
      <c r="H7454" s="50"/>
      <c r="I7454" s="50"/>
      <c r="J7454" s="50"/>
      <c r="K7454" s="50"/>
      <c r="L7454" s="50"/>
      <c r="M7454" s="50"/>
      <c r="N7454" s="50"/>
      <c r="O7454" s="50"/>
      <c r="P7454" s="50"/>
      <c r="Q7454" s="50"/>
      <c r="R7454" s="50"/>
      <c r="S7454" s="50"/>
      <c r="T7454" s="50"/>
      <c r="U7454" s="50"/>
      <c r="V7454" s="50"/>
      <c r="W7454" s="50"/>
      <c r="X7454" s="50"/>
      <c r="Y7454" s="50"/>
      <c r="Z7454" s="50"/>
      <c r="AA7454" s="50"/>
      <c r="AB7454" s="50"/>
      <c r="AC7454" s="50"/>
      <c r="AD7454" s="50"/>
      <c r="AE7454" s="50"/>
      <c r="AF7454" s="50"/>
      <c r="AG7454" s="50"/>
      <c r="AH7454" s="50"/>
      <c r="AI7454" s="50"/>
      <c r="AJ7454" s="50"/>
      <c r="AK7454" s="50"/>
      <c r="AL7454" s="50"/>
      <c r="AM7454" s="50"/>
      <c r="AN7454" s="50"/>
      <c r="AO7454" s="50"/>
      <c r="AP7454" s="50"/>
      <c r="AQ7454" s="50"/>
      <c r="AR7454" s="50"/>
      <c r="AS7454" s="50"/>
      <c r="AT7454" s="50"/>
      <c r="AU7454" s="50"/>
      <c r="AV7454" s="50"/>
      <c r="AW7454" s="50"/>
      <c r="AX7454" s="50"/>
      <c r="AY7454" s="50"/>
      <c r="AZ7454" s="50"/>
      <c r="BA7454" s="50"/>
      <c r="BB7454" s="50"/>
      <c r="BC7454" s="50"/>
      <c r="BD7454" s="50"/>
      <c r="BE7454" s="50"/>
      <c r="BF7454" s="50"/>
      <c r="BG7454" s="50"/>
      <c r="BH7454" s="50"/>
      <c r="BI7454" s="50"/>
      <c r="BJ7454" s="50"/>
      <c r="BK7454" s="50"/>
      <c r="BL7454" s="50"/>
      <c r="BM7454" s="50"/>
      <c r="BN7454" s="50"/>
      <c r="BO7454" s="50"/>
      <c r="BP7454" s="50"/>
      <c r="BQ7454" s="50"/>
      <c r="BR7454" s="50"/>
      <c r="BS7454" s="50"/>
      <c r="BT7454" s="50"/>
      <c r="BU7454" s="50"/>
      <c r="BV7454" s="50"/>
      <c r="BW7454" s="50"/>
      <c r="BX7454" s="50"/>
      <c r="BY7454" s="50"/>
      <c r="BZ7454" s="50"/>
      <c r="CA7454" s="50"/>
      <c r="CB7454" s="50"/>
      <c r="CC7454" s="50"/>
      <c r="CD7454" s="50"/>
      <c r="CE7454" s="50"/>
      <c r="CF7454" s="50"/>
      <c r="CG7454" s="50"/>
      <c r="CH7454" s="50"/>
      <c r="CI7454" s="50"/>
      <c r="CJ7454" s="50"/>
      <c r="CK7454" s="50"/>
      <c r="CL7454" s="50"/>
      <c r="CM7454" s="50"/>
      <c r="CN7454" s="50"/>
      <c r="CO7454" s="50"/>
      <c r="CP7454" s="50"/>
      <c r="CQ7454" s="50"/>
      <c r="CR7454" s="50"/>
      <c r="CS7454" s="50"/>
      <c r="CT7454" s="50"/>
      <c r="CU7454" s="50"/>
      <c r="CV7454" s="50"/>
      <c r="CW7454" s="50"/>
      <c r="CX7454" s="50"/>
      <c r="CY7454" s="50"/>
      <c r="CZ7454" s="50"/>
      <c r="DA7454" s="50"/>
      <c r="DB7454" s="50"/>
      <c r="DC7454" s="50"/>
      <c r="DD7454" s="50"/>
      <c r="DE7454" s="50"/>
      <c r="DF7454" s="50"/>
      <c r="DG7454" s="50"/>
    </row>
    <row r="7455" spans="1:111" x14ac:dyDescent="0.2">
      <c r="A7455" s="185"/>
      <c r="B7455" s="186"/>
      <c r="C7455" s="186"/>
      <c r="D7455" s="54"/>
      <c r="E7455" s="310"/>
      <c r="F7455" s="192"/>
      <c r="G7455" s="192"/>
      <c r="H7455" s="50"/>
      <c r="I7455" s="50"/>
      <c r="J7455" s="50"/>
      <c r="K7455" s="50"/>
      <c r="L7455" s="50"/>
      <c r="M7455" s="50"/>
      <c r="N7455" s="50"/>
      <c r="O7455" s="50"/>
      <c r="P7455" s="50"/>
      <c r="Q7455" s="50"/>
      <c r="R7455" s="50"/>
      <c r="S7455" s="50"/>
      <c r="T7455" s="50"/>
      <c r="U7455" s="50"/>
      <c r="V7455" s="50"/>
      <c r="W7455" s="50"/>
      <c r="X7455" s="50"/>
      <c r="Y7455" s="50"/>
      <c r="Z7455" s="50"/>
      <c r="AA7455" s="50"/>
      <c r="AB7455" s="50"/>
      <c r="AC7455" s="50"/>
      <c r="AD7455" s="50"/>
      <c r="AE7455" s="50"/>
      <c r="AF7455" s="50"/>
      <c r="AG7455" s="50"/>
      <c r="AH7455" s="50"/>
      <c r="AI7455" s="50"/>
      <c r="AJ7455" s="50"/>
      <c r="AK7455" s="50"/>
      <c r="AL7455" s="50"/>
      <c r="AM7455" s="50"/>
      <c r="AN7455" s="50"/>
      <c r="AO7455" s="50"/>
      <c r="AP7455" s="50"/>
      <c r="AQ7455" s="50"/>
      <c r="AR7455" s="50"/>
      <c r="AS7455" s="50"/>
      <c r="AT7455" s="50"/>
      <c r="AU7455" s="50"/>
      <c r="AV7455" s="50"/>
      <c r="AW7455" s="50"/>
      <c r="AX7455" s="50"/>
      <c r="AY7455" s="50"/>
      <c r="AZ7455" s="50"/>
      <c r="BA7455" s="50"/>
      <c r="BB7455" s="50"/>
      <c r="BC7455" s="50"/>
      <c r="BD7455" s="50"/>
      <c r="BE7455" s="50"/>
      <c r="BF7455" s="50"/>
      <c r="BG7455" s="50"/>
      <c r="BH7455" s="50"/>
      <c r="BI7455" s="50"/>
      <c r="BJ7455" s="50"/>
      <c r="BK7455" s="50"/>
      <c r="BL7455" s="50"/>
      <c r="BM7455" s="50"/>
      <c r="BN7455" s="50"/>
      <c r="BO7455" s="50"/>
      <c r="BP7455" s="50"/>
      <c r="BQ7455" s="50"/>
      <c r="BR7455" s="50"/>
      <c r="BS7455" s="50"/>
      <c r="BT7455" s="50"/>
      <c r="BU7455" s="50"/>
      <c r="BV7455" s="50"/>
      <c r="BW7455" s="50"/>
      <c r="BX7455" s="50"/>
      <c r="BY7455" s="50"/>
      <c r="BZ7455" s="50"/>
      <c r="CA7455" s="50"/>
      <c r="CB7455" s="50"/>
      <c r="CC7455" s="50"/>
      <c r="CD7455" s="50"/>
      <c r="CE7455" s="50"/>
      <c r="CF7455" s="50"/>
      <c r="CG7455" s="50"/>
      <c r="CH7455" s="50"/>
      <c r="CI7455" s="50"/>
      <c r="CJ7455" s="50"/>
      <c r="CK7455" s="50"/>
      <c r="CL7455" s="50"/>
      <c r="CM7455" s="50"/>
      <c r="CN7455" s="50"/>
      <c r="CO7455" s="50"/>
      <c r="CP7455" s="50"/>
      <c r="CQ7455" s="50"/>
      <c r="CR7455" s="50"/>
      <c r="CS7455" s="50"/>
      <c r="CT7455" s="50"/>
      <c r="CU7455" s="50"/>
      <c r="CV7455" s="50"/>
      <c r="CW7455" s="50"/>
      <c r="CX7455" s="50"/>
      <c r="CY7455" s="50"/>
      <c r="CZ7455" s="50"/>
      <c r="DA7455" s="50"/>
      <c r="DB7455" s="50"/>
      <c r="DC7455" s="50"/>
      <c r="DD7455" s="50"/>
      <c r="DE7455" s="50"/>
      <c r="DF7455" s="50"/>
      <c r="DG7455" s="50"/>
    </row>
    <row r="7456" spans="1:111" x14ac:dyDescent="0.2">
      <c r="A7456" s="185"/>
      <c r="B7456" s="186"/>
      <c r="C7456" s="186"/>
      <c r="D7456" s="54"/>
      <c r="E7456" s="310"/>
      <c r="F7456" s="192"/>
      <c r="G7456" s="192"/>
      <c r="H7456" s="50"/>
      <c r="I7456" s="50"/>
      <c r="J7456" s="50"/>
      <c r="K7456" s="50"/>
      <c r="L7456" s="50"/>
      <c r="M7456" s="50"/>
      <c r="N7456" s="50"/>
      <c r="O7456" s="50"/>
      <c r="P7456" s="50"/>
      <c r="Q7456" s="50"/>
      <c r="R7456" s="50"/>
      <c r="S7456" s="50"/>
      <c r="T7456" s="50"/>
      <c r="U7456" s="50"/>
      <c r="V7456" s="50"/>
      <c r="W7456" s="50"/>
      <c r="X7456" s="50"/>
      <c r="Y7456" s="50"/>
      <c r="Z7456" s="50"/>
      <c r="AA7456" s="50"/>
      <c r="AB7456" s="50"/>
      <c r="AC7456" s="50"/>
      <c r="AD7456" s="50"/>
      <c r="AE7456" s="50"/>
      <c r="AF7456" s="50"/>
      <c r="AG7456" s="50"/>
      <c r="AH7456" s="50"/>
      <c r="AI7456" s="50"/>
      <c r="AJ7456" s="50"/>
      <c r="AK7456" s="50"/>
      <c r="AL7456" s="50"/>
      <c r="AM7456" s="50"/>
      <c r="AN7456" s="50"/>
      <c r="AO7456" s="50"/>
      <c r="AP7456" s="50"/>
      <c r="AQ7456" s="50"/>
      <c r="AR7456" s="50"/>
      <c r="AS7456" s="50"/>
      <c r="AT7456" s="50"/>
      <c r="AU7456" s="50"/>
      <c r="AV7456" s="50"/>
      <c r="AW7456" s="50"/>
      <c r="AX7456" s="50"/>
      <c r="AY7456" s="50"/>
      <c r="AZ7456" s="50"/>
      <c r="BA7456" s="50"/>
      <c r="BB7456" s="50"/>
      <c r="BC7456" s="50"/>
      <c r="BD7456" s="50"/>
      <c r="BE7456" s="50"/>
      <c r="BF7456" s="50"/>
      <c r="BG7456" s="50"/>
      <c r="BH7456" s="50"/>
      <c r="BI7456" s="50"/>
      <c r="BJ7456" s="50"/>
      <c r="BK7456" s="50"/>
      <c r="BL7456" s="50"/>
      <c r="BM7456" s="50"/>
      <c r="BN7456" s="50"/>
      <c r="BO7456" s="50"/>
      <c r="BP7456" s="50"/>
      <c r="BQ7456" s="50"/>
      <c r="BR7456" s="50"/>
      <c r="BS7456" s="50"/>
      <c r="BT7456" s="50"/>
      <c r="BU7456" s="50"/>
      <c r="BV7456" s="50"/>
      <c r="BW7456" s="50"/>
      <c r="BX7456" s="50"/>
      <c r="BY7456" s="50"/>
      <c r="BZ7456" s="50"/>
      <c r="CA7456" s="50"/>
      <c r="CB7456" s="50"/>
      <c r="CC7456" s="50"/>
      <c r="CD7456" s="50"/>
      <c r="CE7456" s="50"/>
      <c r="CF7456" s="50"/>
      <c r="CG7456" s="50"/>
      <c r="CH7456" s="50"/>
      <c r="CI7456" s="50"/>
      <c r="CJ7456" s="50"/>
      <c r="CK7456" s="50"/>
      <c r="CL7456" s="50"/>
      <c r="CM7456" s="50"/>
      <c r="CN7456" s="50"/>
      <c r="CO7456" s="50"/>
      <c r="CP7456" s="50"/>
      <c r="CQ7456" s="50"/>
      <c r="CR7456" s="50"/>
      <c r="CS7456" s="50"/>
      <c r="CT7456" s="50"/>
      <c r="CU7456" s="50"/>
      <c r="CV7456" s="50"/>
      <c r="CW7456" s="50"/>
      <c r="CX7456" s="50"/>
      <c r="CY7456" s="50"/>
      <c r="CZ7456" s="50"/>
      <c r="DA7456" s="50"/>
      <c r="DB7456" s="50"/>
      <c r="DC7456" s="50"/>
      <c r="DD7456" s="50"/>
      <c r="DE7456" s="50"/>
      <c r="DF7456" s="50"/>
      <c r="DG7456" s="50"/>
    </row>
    <row r="7457" spans="1:111" x14ac:dyDescent="0.2">
      <c r="A7457" s="185"/>
      <c r="B7457" s="186"/>
      <c r="C7457" s="186"/>
      <c r="D7457" s="54"/>
      <c r="E7457" s="310"/>
      <c r="F7457" s="192"/>
      <c r="G7457" s="192"/>
      <c r="H7457" s="50"/>
      <c r="I7457" s="50"/>
      <c r="J7457" s="50"/>
      <c r="K7457" s="50"/>
      <c r="L7457" s="50"/>
      <c r="M7457" s="50"/>
      <c r="N7457" s="50"/>
      <c r="O7457" s="50"/>
      <c r="P7457" s="50"/>
      <c r="Q7457" s="50"/>
      <c r="R7457" s="50"/>
      <c r="S7457" s="50"/>
      <c r="T7457" s="50"/>
      <c r="U7457" s="50"/>
      <c r="V7457" s="50"/>
      <c r="W7457" s="50"/>
      <c r="X7457" s="50"/>
      <c r="Y7457" s="50"/>
      <c r="Z7457" s="50"/>
      <c r="AA7457" s="50"/>
      <c r="AB7457" s="50"/>
      <c r="AC7457" s="50"/>
      <c r="AD7457" s="50"/>
      <c r="AE7457" s="50"/>
      <c r="AF7457" s="50"/>
      <c r="AG7457" s="50"/>
      <c r="AH7457" s="50"/>
      <c r="AI7457" s="50"/>
      <c r="AJ7457" s="50"/>
      <c r="AK7457" s="50"/>
      <c r="AL7457" s="50"/>
      <c r="AM7457" s="50"/>
      <c r="AN7457" s="50"/>
      <c r="AO7457" s="50"/>
      <c r="AP7457" s="50"/>
      <c r="AQ7457" s="50"/>
      <c r="AR7457" s="50"/>
      <c r="AS7457" s="50"/>
      <c r="AT7457" s="50"/>
      <c r="AU7457" s="50"/>
      <c r="AV7457" s="50"/>
      <c r="AW7457" s="50"/>
      <c r="AX7457" s="50"/>
      <c r="AY7457" s="50"/>
      <c r="AZ7457" s="50"/>
      <c r="BA7457" s="50"/>
      <c r="BB7457" s="50"/>
      <c r="BC7457" s="50"/>
      <c r="BD7457" s="50"/>
      <c r="BE7457" s="50"/>
      <c r="BF7457" s="50"/>
      <c r="BG7457" s="50"/>
      <c r="BH7457" s="50"/>
      <c r="BI7457" s="50"/>
      <c r="BJ7457" s="50"/>
      <c r="BK7457" s="50"/>
      <c r="BL7457" s="50"/>
      <c r="BM7457" s="50"/>
      <c r="BN7457" s="50"/>
      <c r="BO7457" s="50"/>
      <c r="BP7457" s="50"/>
      <c r="BQ7457" s="50"/>
      <c r="BR7457" s="50"/>
      <c r="BS7457" s="50"/>
      <c r="BT7457" s="50"/>
      <c r="BU7457" s="50"/>
      <c r="BV7457" s="50"/>
      <c r="BW7457" s="50"/>
      <c r="BX7457" s="50"/>
      <c r="BY7457" s="50"/>
      <c r="BZ7457" s="50"/>
      <c r="CA7457" s="50"/>
      <c r="CB7457" s="50"/>
      <c r="CC7457" s="50"/>
      <c r="CD7457" s="50"/>
      <c r="CE7457" s="50"/>
      <c r="CF7457" s="50"/>
      <c r="CG7457" s="50"/>
      <c r="CH7457" s="50"/>
      <c r="CI7457" s="50"/>
      <c r="CJ7457" s="50"/>
      <c r="CK7457" s="50"/>
      <c r="CL7457" s="50"/>
      <c r="CM7457" s="50"/>
      <c r="CN7457" s="50"/>
      <c r="CO7457" s="50"/>
      <c r="CP7457" s="50"/>
      <c r="CQ7457" s="50"/>
      <c r="CR7457" s="50"/>
      <c r="CS7457" s="50"/>
      <c r="CT7457" s="50"/>
      <c r="CU7457" s="50"/>
      <c r="CV7457" s="50"/>
      <c r="CW7457" s="50"/>
      <c r="CX7457" s="50"/>
      <c r="CY7457" s="50"/>
      <c r="CZ7457" s="50"/>
      <c r="DA7457" s="50"/>
      <c r="DB7457" s="50"/>
      <c r="DC7457" s="50"/>
      <c r="DD7457" s="50"/>
      <c r="DE7457" s="50"/>
      <c r="DF7457" s="50"/>
      <c r="DG7457" s="50"/>
    </row>
    <row r="7458" spans="1:111" x14ac:dyDescent="0.2">
      <c r="A7458" s="185"/>
      <c r="B7458" s="186"/>
      <c r="C7458" s="186"/>
      <c r="D7458" s="54"/>
      <c r="E7458" s="310"/>
      <c r="F7458" s="192"/>
      <c r="G7458" s="192"/>
      <c r="H7458" s="50"/>
      <c r="I7458" s="50"/>
      <c r="J7458" s="50"/>
      <c r="K7458" s="50"/>
      <c r="L7458" s="50"/>
      <c r="M7458" s="50"/>
      <c r="N7458" s="50"/>
      <c r="O7458" s="50"/>
      <c r="P7458" s="50"/>
      <c r="Q7458" s="50"/>
      <c r="R7458" s="50"/>
      <c r="S7458" s="50"/>
      <c r="T7458" s="50"/>
      <c r="U7458" s="50"/>
      <c r="V7458" s="50"/>
      <c r="W7458" s="50"/>
      <c r="X7458" s="50"/>
      <c r="Y7458" s="50"/>
      <c r="Z7458" s="50"/>
      <c r="AA7458" s="50"/>
      <c r="AB7458" s="50"/>
      <c r="AC7458" s="50"/>
      <c r="AD7458" s="50"/>
      <c r="AE7458" s="50"/>
      <c r="AF7458" s="50"/>
      <c r="AG7458" s="50"/>
      <c r="AH7458" s="50"/>
      <c r="AI7458" s="50"/>
      <c r="AJ7458" s="50"/>
      <c r="AK7458" s="50"/>
      <c r="AL7458" s="50"/>
      <c r="AM7458" s="50"/>
      <c r="AN7458" s="50"/>
      <c r="AO7458" s="50"/>
      <c r="AP7458" s="50"/>
      <c r="AQ7458" s="50"/>
      <c r="AR7458" s="50"/>
      <c r="AS7458" s="50"/>
      <c r="AT7458" s="50"/>
      <c r="AU7458" s="50"/>
      <c r="AV7458" s="50"/>
      <c r="AW7458" s="50"/>
      <c r="AX7458" s="50"/>
      <c r="AY7458" s="50"/>
      <c r="AZ7458" s="50"/>
      <c r="BA7458" s="50"/>
      <c r="BB7458" s="50"/>
      <c r="BC7458" s="50"/>
      <c r="BD7458" s="50"/>
      <c r="BE7458" s="50"/>
      <c r="BF7458" s="50"/>
      <c r="BG7458" s="50"/>
      <c r="BH7458" s="50"/>
      <c r="BI7458" s="50"/>
      <c r="BJ7458" s="50"/>
      <c r="BK7458" s="50"/>
      <c r="BL7458" s="50"/>
      <c r="BM7458" s="50"/>
      <c r="BN7458" s="50"/>
      <c r="BO7458" s="50"/>
      <c r="BP7458" s="50"/>
      <c r="BQ7458" s="50"/>
      <c r="BR7458" s="50"/>
      <c r="BS7458" s="50"/>
      <c r="BT7458" s="50"/>
      <c r="BU7458" s="50"/>
      <c r="BV7458" s="50"/>
      <c r="BW7458" s="50"/>
      <c r="BX7458" s="50"/>
      <c r="BY7458" s="50"/>
      <c r="BZ7458" s="50"/>
      <c r="CA7458" s="50"/>
      <c r="CB7458" s="50"/>
      <c r="CC7458" s="50"/>
      <c r="CD7458" s="50"/>
      <c r="CE7458" s="50"/>
      <c r="CF7458" s="50"/>
      <c r="CG7458" s="50"/>
      <c r="CH7458" s="50"/>
      <c r="CI7458" s="50"/>
      <c r="CJ7458" s="50"/>
      <c r="CK7458" s="50"/>
      <c r="CL7458" s="50"/>
      <c r="CM7458" s="50"/>
      <c r="CN7458" s="50"/>
      <c r="CO7458" s="50"/>
      <c r="CP7458" s="50"/>
      <c r="CQ7458" s="50"/>
      <c r="CR7458" s="50"/>
      <c r="CS7458" s="50"/>
      <c r="CT7458" s="50"/>
      <c r="CU7458" s="50"/>
      <c r="CV7458" s="50"/>
      <c r="CW7458" s="50"/>
      <c r="CX7458" s="50"/>
      <c r="CY7458" s="50"/>
      <c r="CZ7458" s="50"/>
      <c r="DA7458" s="50"/>
      <c r="DB7458" s="50"/>
      <c r="DC7458" s="50"/>
      <c r="DD7458" s="50"/>
      <c r="DE7458" s="50"/>
      <c r="DF7458" s="50"/>
      <c r="DG7458" s="50"/>
    </row>
    <row r="7459" spans="1:111" x14ac:dyDescent="0.2">
      <c r="A7459" s="185"/>
      <c r="B7459" s="186"/>
      <c r="C7459" s="186"/>
      <c r="D7459" s="54"/>
      <c r="E7459" s="310"/>
      <c r="F7459" s="192"/>
      <c r="G7459" s="192"/>
      <c r="H7459" s="50"/>
      <c r="I7459" s="50"/>
      <c r="J7459" s="50"/>
      <c r="K7459" s="50"/>
      <c r="L7459" s="50"/>
      <c r="M7459" s="50"/>
      <c r="N7459" s="50"/>
      <c r="O7459" s="50"/>
      <c r="P7459" s="50"/>
      <c r="Q7459" s="50"/>
      <c r="R7459" s="50"/>
      <c r="S7459" s="50"/>
      <c r="T7459" s="50"/>
      <c r="U7459" s="50"/>
      <c r="V7459" s="50"/>
      <c r="W7459" s="50"/>
      <c r="X7459" s="50"/>
      <c r="Y7459" s="50"/>
      <c r="Z7459" s="50"/>
      <c r="AA7459" s="50"/>
      <c r="AB7459" s="50"/>
      <c r="AC7459" s="50"/>
      <c r="AD7459" s="50"/>
      <c r="AE7459" s="50"/>
      <c r="AF7459" s="50"/>
      <c r="AG7459" s="50"/>
      <c r="AH7459" s="50"/>
      <c r="AI7459" s="50"/>
      <c r="AJ7459" s="50"/>
      <c r="AK7459" s="50"/>
      <c r="AL7459" s="50"/>
      <c r="AM7459" s="50"/>
      <c r="AN7459" s="50"/>
      <c r="AO7459" s="50"/>
      <c r="AP7459" s="50"/>
      <c r="AQ7459" s="50"/>
      <c r="AR7459" s="50"/>
      <c r="AS7459" s="50"/>
      <c r="AT7459" s="50"/>
      <c r="AU7459" s="50"/>
      <c r="AV7459" s="50"/>
      <c r="AW7459" s="50"/>
      <c r="AX7459" s="50"/>
      <c r="AY7459" s="50"/>
      <c r="AZ7459" s="50"/>
      <c r="BA7459" s="50"/>
      <c r="BB7459" s="50"/>
      <c r="BC7459" s="50"/>
      <c r="BD7459" s="50"/>
      <c r="BE7459" s="50"/>
      <c r="BF7459" s="50"/>
      <c r="BG7459" s="50"/>
      <c r="BH7459" s="50"/>
      <c r="BI7459" s="50"/>
      <c r="BJ7459" s="50"/>
      <c r="BK7459" s="50"/>
      <c r="BL7459" s="50"/>
      <c r="BM7459" s="50"/>
      <c r="BN7459" s="50"/>
      <c r="BO7459" s="50"/>
      <c r="BP7459" s="50"/>
      <c r="BQ7459" s="50"/>
      <c r="BR7459" s="50"/>
      <c r="BS7459" s="50"/>
      <c r="BT7459" s="50"/>
      <c r="BU7459" s="50"/>
      <c r="BV7459" s="50"/>
      <c r="BW7459" s="50"/>
      <c r="BX7459" s="50"/>
      <c r="BY7459" s="50"/>
      <c r="BZ7459" s="50"/>
      <c r="CA7459" s="50"/>
      <c r="CB7459" s="50"/>
      <c r="CC7459" s="50"/>
      <c r="CD7459" s="50"/>
      <c r="CE7459" s="50"/>
      <c r="CF7459" s="50"/>
      <c r="CG7459" s="50"/>
      <c r="CH7459" s="50"/>
      <c r="CI7459" s="50"/>
      <c r="CJ7459" s="50"/>
      <c r="CK7459" s="50"/>
      <c r="CL7459" s="50"/>
      <c r="CM7459" s="50"/>
      <c r="CN7459" s="50"/>
      <c r="CO7459" s="50"/>
      <c r="CP7459" s="50"/>
      <c r="CQ7459" s="50"/>
      <c r="CR7459" s="50"/>
      <c r="CS7459" s="50"/>
      <c r="CT7459" s="50"/>
      <c r="CU7459" s="50"/>
      <c r="CV7459" s="50"/>
      <c r="CW7459" s="50"/>
      <c r="CX7459" s="50"/>
      <c r="CY7459" s="50"/>
      <c r="CZ7459" s="50"/>
      <c r="DA7459" s="50"/>
      <c r="DB7459" s="50"/>
      <c r="DC7459" s="50"/>
      <c r="DD7459" s="50"/>
      <c r="DE7459" s="50"/>
      <c r="DF7459" s="50"/>
      <c r="DG7459" s="50"/>
    </row>
    <row r="7460" spans="1:111" x14ac:dyDescent="0.2">
      <c r="A7460" s="185"/>
      <c r="B7460" s="186"/>
      <c r="C7460" s="186"/>
      <c r="D7460" s="54"/>
      <c r="E7460" s="310"/>
      <c r="F7460" s="192"/>
      <c r="G7460" s="192"/>
      <c r="H7460" s="50"/>
      <c r="I7460" s="50"/>
      <c r="J7460" s="50"/>
      <c r="K7460" s="50"/>
      <c r="L7460" s="50"/>
      <c r="M7460" s="50"/>
      <c r="N7460" s="50"/>
      <c r="O7460" s="50"/>
      <c r="P7460" s="50"/>
      <c r="Q7460" s="50"/>
      <c r="R7460" s="50"/>
      <c r="S7460" s="50"/>
      <c r="T7460" s="50"/>
      <c r="U7460" s="50"/>
      <c r="V7460" s="50"/>
      <c r="W7460" s="50"/>
      <c r="X7460" s="50"/>
      <c r="Y7460" s="50"/>
      <c r="Z7460" s="50"/>
      <c r="AA7460" s="50"/>
      <c r="AB7460" s="50"/>
      <c r="AC7460" s="50"/>
      <c r="AD7460" s="50"/>
      <c r="AE7460" s="50"/>
      <c r="AF7460" s="50"/>
      <c r="AG7460" s="50"/>
      <c r="AH7460" s="50"/>
      <c r="AI7460" s="50"/>
      <c r="AJ7460" s="50"/>
      <c r="AK7460" s="50"/>
      <c r="AL7460" s="50"/>
      <c r="AM7460" s="50"/>
      <c r="AN7460" s="50"/>
      <c r="AO7460" s="50"/>
      <c r="AP7460" s="50"/>
      <c r="AQ7460" s="50"/>
      <c r="AR7460" s="50"/>
      <c r="AS7460" s="50"/>
      <c r="AT7460" s="50"/>
      <c r="AU7460" s="50"/>
      <c r="AV7460" s="50"/>
      <c r="AW7460" s="50"/>
      <c r="AX7460" s="50"/>
      <c r="AY7460" s="50"/>
      <c r="AZ7460" s="50"/>
      <c r="BA7460" s="50"/>
      <c r="BB7460" s="50"/>
      <c r="BC7460" s="50"/>
      <c r="BD7460" s="50"/>
      <c r="BE7460" s="50"/>
      <c r="BF7460" s="50"/>
      <c r="BG7460" s="50"/>
      <c r="BH7460" s="50"/>
      <c r="BI7460" s="50"/>
      <c r="BJ7460" s="50"/>
      <c r="BK7460" s="50"/>
      <c r="BL7460" s="50"/>
      <c r="BM7460" s="50"/>
      <c r="BN7460" s="50"/>
      <c r="BO7460" s="50"/>
      <c r="BP7460" s="50"/>
      <c r="BQ7460" s="50"/>
      <c r="BR7460" s="50"/>
      <c r="BS7460" s="50"/>
      <c r="BT7460" s="50"/>
      <c r="BU7460" s="50"/>
      <c r="BV7460" s="50"/>
      <c r="BW7460" s="50"/>
      <c r="BX7460" s="50"/>
      <c r="BY7460" s="50"/>
      <c r="BZ7460" s="50"/>
      <c r="CA7460" s="50"/>
      <c r="CB7460" s="50"/>
      <c r="CC7460" s="50"/>
      <c r="CD7460" s="50"/>
      <c r="CE7460" s="50"/>
      <c r="CF7460" s="50"/>
      <c r="CG7460" s="50"/>
      <c r="CH7460" s="50"/>
      <c r="CI7460" s="50"/>
      <c r="CJ7460" s="50"/>
      <c r="CK7460" s="50"/>
      <c r="CL7460" s="50"/>
      <c r="CM7460" s="50"/>
      <c r="CN7460" s="50"/>
      <c r="CO7460" s="50"/>
      <c r="CP7460" s="50"/>
      <c r="CQ7460" s="50"/>
      <c r="CR7460" s="50"/>
      <c r="CS7460" s="50"/>
      <c r="CT7460" s="50"/>
      <c r="CU7460" s="50"/>
      <c r="CV7460" s="50"/>
      <c r="CW7460" s="50"/>
      <c r="CX7460" s="50"/>
      <c r="CY7460" s="50"/>
      <c r="CZ7460" s="50"/>
      <c r="DA7460" s="50"/>
      <c r="DB7460" s="50"/>
      <c r="DC7460" s="50"/>
      <c r="DD7460" s="50"/>
      <c r="DE7460" s="50"/>
      <c r="DF7460" s="50"/>
      <c r="DG7460" s="50"/>
    </row>
    <row r="7461" spans="1:111" x14ac:dyDescent="0.2">
      <c r="A7461" s="185"/>
      <c r="B7461" s="186"/>
      <c r="C7461" s="186"/>
      <c r="D7461" s="54"/>
      <c r="E7461" s="310"/>
      <c r="F7461" s="192"/>
      <c r="G7461" s="192"/>
      <c r="H7461" s="50"/>
      <c r="I7461" s="50"/>
      <c r="J7461" s="50"/>
      <c r="K7461" s="50"/>
      <c r="L7461" s="50"/>
      <c r="M7461" s="50"/>
      <c r="N7461" s="50"/>
      <c r="O7461" s="50"/>
      <c r="P7461" s="50"/>
      <c r="Q7461" s="50"/>
      <c r="R7461" s="50"/>
      <c r="S7461" s="50"/>
      <c r="T7461" s="50"/>
      <c r="U7461" s="50"/>
      <c r="V7461" s="50"/>
      <c r="W7461" s="50"/>
      <c r="X7461" s="50"/>
      <c r="Y7461" s="50"/>
      <c r="Z7461" s="50"/>
      <c r="AA7461" s="50"/>
      <c r="AB7461" s="50"/>
      <c r="AC7461" s="50"/>
      <c r="AD7461" s="50"/>
      <c r="AE7461" s="50"/>
      <c r="AF7461" s="50"/>
      <c r="AG7461" s="50"/>
      <c r="AH7461" s="50"/>
      <c r="AI7461" s="50"/>
      <c r="AJ7461" s="50"/>
      <c r="AK7461" s="50"/>
      <c r="AL7461" s="50"/>
      <c r="AM7461" s="50"/>
      <c r="AN7461" s="50"/>
      <c r="AO7461" s="50"/>
      <c r="AP7461" s="50"/>
      <c r="AQ7461" s="50"/>
      <c r="AR7461" s="50"/>
      <c r="AS7461" s="50"/>
      <c r="AT7461" s="50"/>
      <c r="AU7461" s="50"/>
      <c r="AV7461" s="50"/>
      <c r="AW7461" s="50"/>
      <c r="AX7461" s="50"/>
      <c r="AY7461" s="50"/>
      <c r="AZ7461" s="50"/>
      <c r="BA7461" s="50"/>
      <c r="BB7461" s="50"/>
      <c r="BC7461" s="50"/>
      <c r="BD7461" s="50"/>
      <c r="BE7461" s="50"/>
      <c r="BF7461" s="50"/>
      <c r="BG7461" s="50"/>
      <c r="BH7461" s="50"/>
      <c r="BI7461" s="50"/>
      <c r="BJ7461" s="50"/>
      <c r="BK7461" s="50"/>
      <c r="BL7461" s="50"/>
      <c r="BM7461" s="50"/>
      <c r="BN7461" s="50"/>
      <c r="BO7461" s="50"/>
      <c r="BP7461" s="50"/>
      <c r="BQ7461" s="50"/>
      <c r="BR7461" s="50"/>
      <c r="BS7461" s="50"/>
      <c r="BT7461" s="50"/>
      <c r="BU7461" s="50"/>
      <c r="BV7461" s="50"/>
      <c r="BW7461" s="50"/>
      <c r="BX7461" s="50"/>
      <c r="BY7461" s="50"/>
      <c r="BZ7461" s="50"/>
      <c r="CA7461" s="50"/>
      <c r="CB7461" s="50"/>
      <c r="CC7461" s="50"/>
      <c r="CD7461" s="50"/>
      <c r="CE7461" s="50"/>
      <c r="CF7461" s="50"/>
      <c r="CG7461" s="50"/>
      <c r="CH7461" s="50"/>
      <c r="CI7461" s="50"/>
      <c r="CJ7461" s="50"/>
      <c r="CK7461" s="50"/>
      <c r="CL7461" s="50"/>
      <c r="CM7461" s="50"/>
      <c r="CN7461" s="50"/>
      <c r="CO7461" s="50"/>
      <c r="CP7461" s="50"/>
      <c r="CQ7461" s="50"/>
      <c r="CR7461" s="50"/>
      <c r="CS7461" s="50"/>
      <c r="CT7461" s="50"/>
      <c r="CU7461" s="50"/>
      <c r="CV7461" s="50"/>
      <c r="CW7461" s="50"/>
      <c r="CX7461" s="50"/>
      <c r="CY7461" s="50"/>
      <c r="CZ7461" s="50"/>
      <c r="DA7461" s="50"/>
      <c r="DB7461" s="50"/>
      <c r="DC7461" s="50"/>
      <c r="DD7461" s="50"/>
      <c r="DE7461" s="50"/>
      <c r="DF7461" s="50"/>
      <c r="DG7461" s="50"/>
    </row>
    <row r="7462" spans="1:111" x14ac:dyDescent="0.2">
      <c r="A7462" s="185"/>
      <c r="B7462" s="186"/>
      <c r="C7462" s="186"/>
      <c r="D7462" s="54"/>
      <c r="E7462" s="310"/>
      <c r="F7462" s="192"/>
      <c r="G7462" s="192"/>
      <c r="H7462" s="50"/>
      <c r="I7462" s="50"/>
      <c r="J7462" s="50"/>
      <c r="K7462" s="50"/>
      <c r="L7462" s="50"/>
      <c r="M7462" s="50"/>
      <c r="N7462" s="50"/>
      <c r="O7462" s="50"/>
      <c r="P7462" s="50"/>
      <c r="Q7462" s="50"/>
      <c r="R7462" s="50"/>
      <c r="S7462" s="50"/>
      <c r="T7462" s="50"/>
      <c r="U7462" s="50"/>
      <c r="V7462" s="50"/>
      <c r="W7462" s="50"/>
      <c r="X7462" s="50"/>
      <c r="Y7462" s="50"/>
      <c r="Z7462" s="50"/>
      <c r="AA7462" s="50"/>
      <c r="AB7462" s="50"/>
      <c r="AC7462" s="50"/>
      <c r="AD7462" s="50"/>
      <c r="AE7462" s="50"/>
      <c r="AF7462" s="50"/>
      <c r="AG7462" s="50"/>
      <c r="AH7462" s="50"/>
      <c r="AI7462" s="50"/>
      <c r="AJ7462" s="50"/>
      <c r="AK7462" s="50"/>
      <c r="AL7462" s="50"/>
      <c r="AM7462" s="50"/>
      <c r="AN7462" s="50"/>
      <c r="AO7462" s="50"/>
      <c r="AP7462" s="50"/>
      <c r="AQ7462" s="50"/>
      <c r="AR7462" s="50"/>
      <c r="AS7462" s="50"/>
      <c r="AT7462" s="50"/>
      <c r="AU7462" s="50"/>
      <c r="AV7462" s="50"/>
      <c r="AW7462" s="50"/>
      <c r="AX7462" s="50"/>
      <c r="AY7462" s="50"/>
      <c r="AZ7462" s="50"/>
      <c r="BA7462" s="50"/>
      <c r="BB7462" s="50"/>
      <c r="BC7462" s="50"/>
      <c r="BD7462" s="50"/>
      <c r="BE7462" s="50"/>
      <c r="BF7462" s="50"/>
      <c r="BG7462" s="50"/>
      <c r="BH7462" s="50"/>
      <c r="BI7462" s="50"/>
      <c r="BJ7462" s="50"/>
      <c r="BK7462" s="50"/>
      <c r="BL7462" s="50"/>
      <c r="BM7462" s="50"/>
      <c r="BN7462" s="50"/>
      <c r="BO7462" s="50"/>
      <c r="BP7462" s="50"/>
      <c r="BQ7462" s="50"/>
      <c r="BR7462" s="50"/>
      <c r="BS7462" s="50"/>
      <c r="BT7462" s="50"/>
      <c r="BU7462" s="50"/>
      <c r="BV7462" s="50"/>
      <c r="BW7462" s="50"/>
      <c r="BX7462" s="50"/>
      <c r="BY7462" s="50"/>
      <c r="BZ7462" s="50"/>
      <c r="CA7462" s="50"/>
      <c r="CB7462" s="50"/>
      <c r="CC7462" s="50"/>
      <c r="CD7462" s="50"/>
      <c r="CE7462" s="50"/>
      <c r="CF7462" s="50"/>
      <c r="CG7462" s="50"/>
      <c r="CH7462" s="50"/>
      <c r="CI7462" s="50"/>
      <c r="CJ7462" s="50"/>
      <c r="CK7462" s="50"/>
      <c r="CL7462" s="50"/>
      <c r="CM7462" s="50"/>
      <c r="CN7462" s="50"/>
      <c r="CO7462" s="50"/>
      <c r="CP7462" s="50"/>
      <c r="CQ7462" s="50"/>
      <c r="CR7462" s="50"/>
      <c r="CS7462" s="50"/>
      <c r="CT7462" s="50"/>
      <c r="CU7462" s="50"/>
      <c r="CV7462" s="50"/>
      <c r="CW7462" s="50"/>
      <c r="CX7462" s="50"/>
      <c r="CY7462" s="50"/>
      <c r="CZ7462" s="50"/>
      <c r="DA7462" s="50"/>
      <c r="DB7462" s="50"/>
      <c r="DC7462" s="50"/>
      <c r="DD7462" s="50"/>
      <c r="DE7462" s="50"/>
      <c r="DF7462" s="50"/>
      <c r="DG7462" s="50"/>
    </row>
    <row r="7463" spans="1:111" x14ac:dyDescent="0.2">
      <c r="A7463" s="185"/>
      <c r="B7463" s="186"/>
      <c r="C7463" s="186"/>
      <c r="D7463" s="54"/>
      <c r="E7463" s="310"/>
      <c r="F7463" s="192"/>
      <c r="G7463" s="192"/>
      <c r="H7463" s="50"/>
      <c r="I7463" s="50"/>
      <c r="J7463" s="50"/>
      <c r="K7463" s="50"/>
      <c r="L7463" s="50"/>
      <c r="M7463" s="50"/>
      <c r="N7463" s="50"/>
      <c r="O7463" s="50"/>
      <c r="P7463" s="50"/>
      <c r="Q7463" s="50"/>
      <c r="R7463" s="50"/>
      <c r="S7463" s="50"/>
      <c r="T7463" s="50"/>
      <c r="U7463" s="50"/>
      <c r="V7463" s="50"/>
      <c r="W7463" s="50"/>
      <c r="X7463" s="50"/>
      <c r="Y7463" s="50"/>
      <c r="Z7463" s="50"/>
      <c r="AA7463" s="50"/>
      <c r="AB7463" s="50"/>
      <c r="AC7463" s="50"/>
      <c r="AD7463" s="50"/>
      <c r="AE7463" s="50"/>
      <c r="AF7463" s="50"/>
      <c r="AG7463" s="50"/>
      <c r="AH7463" s="50"/>
      <c r="AI7463" s="50"/>
      <c r="AJ7463" s="50"/>
      <c r="AK7463" s="50"/>
      <c r="AL7463" s="50"/>
      <c r="AM7463" s="50"/>
      <c r="AN7463" s="50"/>
      <c r="AO7463" s="50"/>
      <c r="AP7463" s="50"/>
      <c r="AQ7463" s="50"/>
      <c r="AR7463" s="50"/>
      <c r="AS7463" s="50"/>
      <c r="AT7463" s="50"/>
      <c r="AU7463" s="50"/>
      <c r="AV7463" s="50"/>
      <c r="AW7463" s="50"/>
      <c r="AX7463" s="50"/>
      <c r="AY7463" s="50"/>
      <c r="AZ7463" s="50"/>
      <c r="BA7463" s="50"/>
      <c r="BB7463" s="50"/>
      <c r="BC7463" s="50"/>
      <c r="BD7463" s="50"/>
      <c r="BE7463" s="50"/>
      <c r="BF7463" s="50"/>
      <c r="BG7463" s="50"/>
      <c r="BH7463" s="50"/>
      <c r="BI7463" s="50"/>
      <c r="BJ7463" s="50"/>
      <c r="BK7463" s="50"/>
      <c r="BL7463" s="50"/>
      <c r="BM7463" s="50"/>
      <c r="BN7463" s="50"/>
      <c r="BO7463" s="50"/>
      <c r="BP7463" s="50"/>
      <c r="BQ7463" s="50"/>
      <c r="BR7463" s="50"/>
      <c r="BS7463" s="50"/>
      <c r="BT7463" s="50"/>
      <c r="BU7463" s="50"/>
      <c r="BV7463" s="50"/>
      <c r="BW7463" s="50"/>
      <c r="BX7463" s="50"/>
      <c r="BY7463" s="50"/>
      <c r="BZ7463" s="50"/>
      <c r="CA7463" s="50"/>
      <c r="CB7463" s="50"/>
      <c r="CC7463" s="50"/>
      <c r="CD7463" s="50"/>
      <c r="CE7463" s="50"/>
      <c r="CF7463" s="50"/>
      <c r="CG7463" s="50"/>
      <c r="CH7463" s="50"/>
      <c r="CI7463" s="50"/>
      <c r="CJ7463" s="50"/>
      <c r="CK7463" s="50"/>
      <c r="CL7463" s="50"/>
      <c r="CM7463" s="50"/>
      <c r="CN7463" s="50"/>
      <c r="CO7463" s="50"/>
      <c r="CP7463" s="50"/>
      <c r="CQ7463" s="50"/>
      <c r="CR7463" s="50"/>
      <c r="CS7463" s="50"/>
      <c r="CT7463" s="50"/>
      <c r="CU7463" s="50"/>
      <c r="CV7463" s="50"/>
      <c r="CW7463" s="50"/>
      <c r="CX7463" s="50"/>
      <c r="CY7463" s="50"/>
      <c r="CZ7463" s="50"/>
      <c r="DA7463" s="50"/>
      <c r="DB7463" s="50"/>
      <c r="DC7463" s="50"/>
      <c r="DD7463" s="50"/>
      <c r="DE7463" s="50"/>
      <c r="DF7463" s="50"/>
      <c r="DG7463" s="50"/>
    </row>
    <row r="7464" spans="1:111" x14ac:dyDescent="0.2">
      <c r="A7464" s="185"/>
      <c r="B7464" s="186"/>
      <c r="C7464" s="186"/>
      <c r="D7464" s="54"/>
      <c r="E7464" s="310"/>
      <c r="F7464" s="192"/>
      <c r="G7464" s="192"/>
      <c r="H7464" s="50"/>
      <c r="I7464" s="50"/>
      <c r="J7464" s="50"/>
      <c r="K7464" s="50"/>
      <c r="L7464" s="50"/>
      <c r="M7464" s="50"/>
      <c r="N7464" s="50"/>
      <c r="O7464" s="50"/>
      <c r="P7464" s="50"/>
      <c r="Q7464" s="50"/>
      <c r="R7464" s="50"/>
      <c r="S7464" s="50"/>
      <c r="T7464" s="50"/>
      <c r="U7464" s="50"/>
      <c r="V7464" s="50"/>
      <c r="W7464" s="50"/>
      <c r="X7464" s="50"/>
      <c r="Y7464" s="50"/>
      <c r="Z7464" s="50"/>
      <c r="AA7464" s="50"/>
      <c r="AB7464" s="50"/>
      <c r="AC7464" s="50"/>
      <c r="AD7464" s="50"/>
      <c r="AE7464" s="50"/>
      <c r="AF7464" s="50"/>
      <c r="AG7464" s="50"/>
      <c r="AH7464" s="50"/>
      <c r="AI7464" s="50"/>
      <c r="AJ7464" s="50"/>
      <c r="AK7464" s="50"/>
      <c r="AL7464" s="50"/>
      <c r="AM7464" s="50"/>
      <c r="AN7464" s="50"/>
      <c r="AO7464" s="50"/>
      <c r="AP7464" s="50"/>
      <c r="AQ7464" s="50"/>
      <c r="AR7464" s="50"/>
      <c r="AS7464" s="50"/>
      <c r="AT7464" s="50"/>
      <c r="AU7464" s="50"/>
      <c r="AV7464" s="50"/>
      <c r="AW7464" s="50"/>
      <c r="AX7464" s="50"/>
      <c r="AY7464" s="50"/>
      <c r="AZ7464" s="50"/>
      <c r="BA7464" s="50"/>
      <c r="BB7464" s="50"/>
      <c r="BC7464" s="50"/>
      <c r="BD7464" s="50"/>
      <c r="BE7464" s="50"/>
      <c r="BF7464" s="50"/>
      <c r="BG7464" s="50"/>
      <c r="BH7464" s="50"/>
      <c r="BI7464" s="50"/>
      <c r="BJ7464" s="50"/>
      <c r="BK7464" s="50"/>
      <c r="BL7464" s="50"/>
      <c r="BM7464" s="50"/>
      <c r="BN7464" s="50"/>
      <c r="BO7464" s="50"/>
      <c r="BP7464" s="50"/>
      <c r="BQ7464" s="50"/>
      <c r="BR7464" s="50"/>
      <c r="BS7464" s="50"/>
      <c r="BT7464" s="50"/>
      <c r="BU7464" s="50"/>
      <c r="BV7464" s="50"/>
      <c r="BW7464" s="50"/>
      <c r="BX7464" s="50"/>
      <c r="BY7464" s="50"/>
      <c r="BZ7464" s="50"/>
      <c r="CA7464" s="50"/>
      <c r="CB7464" s="50"/>
      <c r="CC7464" s="50"/>
      <c r="CD7464" s="50"/>
      <c r="CE7464" s="50"/>
      <c r="CF7464" s="50"/>
      <c r="CG7464" s="50"/>
      <c r="CH7464" s="50"/>
      <c r="CI7464" s="50"/>
      <c r="CJ7464" s="50"/>
      <c r="CK7464" s="50"/>
      <c r="CL7464" s="50"/>
      <c r="CM7464" s="50"/>
      <c r="CN7464" s="50"/>
      <c r="CO7464" s="50"/>
      <c r="CP7464" s="50"/>
      <c r="CQ7464" s="50"/>
      <c r="CR7464" s="50"/>
      <c r="CS7464" s="50"/>
      <c r="CT7464" s="50"/>
      <c r="CU7464" s="50"/>
      <c r="CV7464" s="50"/>
      <c r="CW7464" s="50"/>
      <c r="CX7464" s="50"/>
      <c r="CY7464" s="50"/>
      <c r="CZ7464" s="50"/>
      <c r="DA7464" s="50"/>
      <c r="DB7464" s="50"/>
      <c r="DC7464" s="50"/>
      <c r="DD7464" s="50"/>
      <c r="DE7464" s="50"/>
      <c r="DF7464" s="50"/>
      <c r="DG7464" s="50"/>
    </row>
    <row r="7465" spans="1:111" x14ac:dyDescent="0.2">
      <c r="A7465" s="185"/>
      <c r="B7465" s="186"/>
      <c r="C7465" s="186"/>
      <c r="D7465" s="54"/>
      <c r="E7465" s="310"/>
      <c r="F7465" s="192"/>
      <c r="G7465" s="192"/>
      <c r="H7465" s="50"/>
      <c r="I7465" s="50"/>
      <c r="J7465" s="50"/>
      <c r="K7465" s="50"/>
      <c r="L7465" s="50"/>
      <c r="M7465" s="50"/>
      <c r="N7465" s="50"/>
      <c r="O7465" s="50"/>
      <c r="P7465" s="50"/>
      <c r="Q7465" s="50"/>
      <c r="R7465" s="50"/>
      <c r="S7465" s="50"/>
      <c r="T7465" s="50"/>
      <c r="U7465" s="50"/>
      <c r="V7465" s="50"/>
      <c r="W7465" s="50"/>
      <c r="X7465" s="50"/>
      <c r="Y7465" s="50"/>
      <c r="Z7465" s="50"/>
      <c r="AA7465" s="50"/>
      <c r="AB7465" s="50"/>
      <c r="AC7465" s="50"/>
      <c r="AD7465" s="50"/>
      <c r="AE7465" s="50"/>
      <c r="AF7465" s="50"/>
      <c r="AG7465" s="50"/>
      <c r="AH7465" s="50"/>
      <c r="AI7465" s="50"/>
      <c r="AJ7465" s="50"/>
      <c r="AK7465" s="50"/>
      <c r="AL7465" s="50"/>
      <c r="AM7465" s="50"/>
      <c r="AN7465" s="50"/>
      <c r="AO7465" s="50"/>
      <c r="AP7465" s="50"/>
      <c r="AQ7465" s="50"/>
      <c r="AR7465" s="50"/>
      <c r="AS7465" s="50"/>
      <c r="AT7465" s="50"/>
      <c r="AU7465" s="50"/>
      <c r="AV7465" s="50"/>
      <c r="AW7465" s="50"/>
      <c r="AX7465" s="50"/>
      <c r="AY7465" s="50"/>
      <c r="AZ7465" s="50"/>
      <c r="BA7465" s="50"/>
      <c r="BB7465" s="50"/>
      <c r="BC7465" s="50"/>
      <c r="BD7465" s="50"/>
      <c r="BE7465" s="50"/>
      <c r="BF7465" s="50"/>
      <c r="BG7465" s="50"/>
      <c r="BH7465" s="50"/>
      <c r="BI7465" s="50"/>
      <c r="BJ7465" s="50"/>
      <c r="BK7465" s="50"/>
      <c r="BL7465" s="50"/>
      <c r="BM7465" s="50"/>
      <c r="BN7465" s="50"/>
      <c r="BO7465" s="50"/>
      <c r="BP7465" s="50"/>
      <c r="BQ7465" s="50"/>
      <c r="BR7465" s="50"/>
      <c r="BS7465" s="50"/>
      <c r="BT7465" s="50"/>
      <c r="BU7465" s="50"/>
      <c r="BV7465" s="50"/>
      <c r="BW7465" s="50"/>
      <c r="BX7465" s="50"/>
      <c r="BY7465" s="50"/>
      <c r="BZ7465" s="50"/>
      <c r="CA7465" s="50"/>
      <c r="CB7465" s="50"/>
      <c r="CC7465" s="50"/>
      <c r="CD7465" s="50"/>
      <c r="CE7465" s="50"/>
      <c r="CF7465" s="50"/>
      <c r="CG7465" s="50"/>
      <c r="CH7465" s="50"/>
      <c r="CI7465" s="50"/>
      <c r="CJ7465" s="50"/>
      <c r="CK7465" s="50"/>
      <c r="CL7465" s="50"/>
      <c r="CM7465" s="50"/>
      <c r="CN7465" s="50"/>
      <c r="CO7465" s="50"/>
      <c r="CP7465" s="50"/>
      <c r="CQ7465" s="50"/>
      <c r="CR7465" s="50"/>
      <c r="CS7465" s="50"/>
      <c r="CT7465" s="50"/>
      <c r="CU7465" s="50"/>
      <c r="CV7465" s="50"/>
      <c r="CW7465" s="50"/>
      <c r="CX7465" s="50"/>
      <c r="CY7465" s="50"/>
      <c r="CZ7465" s="50"/>
      <c r="DA7465" s="50"/>
      <c r="DB7465" s="50"/>
      <c r="DC7465" s="50"/>
      <c r="DD7465" s="50"/>
      <c r="DE7465" s="50"/>
      <c r="DF7465" s="50"/>
      <c r="DG7465" s="50"/>
    </row>
    <row r="7466" spans="1:111" x14ac:dyDescent="0.2">
      <c r="A7466" s="185"/>
      <c r="B7466" s="186"/>
      <c r="C7466" s="186"/>
      <c r="D7466" s="54"/>
      <c r="E7466" s="310"/>
      <c r="F7466" s="192"/>
      <c r="G7466" s="192"/>
      <c r="H7466" s="50"/>
      <c r="I7466" s="50"/>
      <c r="J7466" s="50"/>
      <c r="K7466" s="50"/>
      <c r="L7466" s="50"/>
      <c r="M7466" s="50"/>
      <c r="N7466" s="50"/>
      <c r="O7466" s="50"/>
      <c r="P7466" s="50"/>
      <c r="Q7466" s="50"/>
      <c r="R7466" s="50"/>
      <c r="S7466" s="50"/>
      <c r="T7466" s="50"/>
      <c r="U7466" s="50"/>
      <c r="V7466" s="50"/>
      <c r="W7466" s="50"/>
      <c r="X7466" s="50"/>
      <c r="Y7466" s="50"/>
      <c r="Z7466" s="50"/>
      <c r="AA7466" s="50"/>
      <c r="AB7466" s="50"/>
      <c r="AC7466" s="50"/>
      <c r="AD7466" s="50"/>
      <c r="AE7466" s="50"/>
      <c r="AF7466" s="50"/>
      <c r="AG7466" s="50"/>
      <c r="AH7466" s="50"/>
      <c r="AI7466" s="50"/>
      <c r="AJ7466" s="50"/>
      <c r="AK7466" s="50"/>
      <c r="AL7466" s="50"/>
      <c r="AM7466" s="50"/>
      <c r="AN7466" s="50"/>
      <c r="AO7466" s="50"/>
      <c r="AP7466" s="50"/>
      <c r="AQ7466" s="50"/>
      <c r="AR7466" s="50"/>
      <c r="AS7466" s="50"/>
      <c r="AT7466" s="50"/>
      <c r="AU7466" s="50"/>
      <c r="AV7466" s="50"/>
      <c r="AW7466" s="50"/>
      <c r="AX7466" s="50"/>
      <c r="AY7466" s="50"/>
      <c r="AZ7466" s="50"/>
      <c r="BA7466" s="50"/>
      <c r="BB7466" s="50"/>
      <c r="BC7466" s="50"/>
      <c r="BD7466" s="50"/>
      <c r="BE7466" s="50"/>
      <c r="BF7466" s="50"/>
      <c r="BG7466" s="50"/>
      <c r="BH7466" s="50"/>
      <c r="BI7466" s="50"/>
      <c r="BJ7466" s="50"/>
      <c r="BK7466" s="50"/>
      <c r="BL7466" s="50"/>
      <c r="BM7466" s="50"/>
      <c r="BN7466" s="50"/>
      <c r="BO7466" s="50"/>
      <c r="BP7466" s="50"/>
      <c r="BQ7466" s="50"/>
      <c r="BR7466" s="50"/>
      <c r="BS7466" s="50"/>
      <c r="BT7466" s="50"/>
      <c r="BU7466" s="50"/>
      <c r="BV7466" s="50"/>
      <c r="BW7466" s="50"/>
      <c r="BX7466" s="50"/>
      <c r="BY7466" s="50"/>
      <c r="BZ7466" s="50"/>
      <c r="CA7466" s="50"/>
      <c r="CB7466" s="50"/>
      <c r="CC7466" s="50"/>
      <c r="CD7466" s="50"/>
      <c r="CE7466" s="50"/>
      <c r="CF7466" s="50"/>
      <c r="CG7466" s="50"/>
      <c r="CH7466" s="50"/>
      <c r="CI7466" s="50"/>
      <c r="CJ7466" s="50"/>
      <c r="CK7466" s="50"/>
      <c r="CL7466" s="50"/>
      <c r="CM7466" s="50"/>
      <c r="CN7466" s="50"/>
      <c r="CO7466" s="50"/>
      <c r="CP7466" s="50"/>
      <c r="CQ7466" s="50"/>
      <c r="CR7466" s="50"/>
      <c r="CS7466" s="50"/>
      <c r="CT7466" s="50"/>
      <c r="CU7466" s="50"/>
      <c r="CV7466" s="50"/>
      <c r="CW7466" s="50"/>
      <c r="CX7466" s="50"/>
      <c r="CY7466" s="50"/>
      <c r="CZ7466" s="50"/>
      <c r="DA7466" s="50"/>
      <c r="DB7466" s="50"/>
      <c r="DC7466" s="50"/>
      <c r="DD7466" s="50"/>
      <c r="DE7466" s="50"/>
      <c r="DF7466" s="50"/>
      <c r="DG7466" s="50"/>
    </row>
    <row r="7467" spans="1:111" x14ac:dyDescent="0.2">
      <c r="A7467" s="185"/>
      <c r="B7467" s="186"/>
      <c r="C7467" s="186"/>
      <c r="D7467" s="54"/>
      <c r="E7467" s="310"/>
      <c r="F7467" s="192"/>
      <c r="G7467" s="192"/>
      <c r="H7467" s="50"/>
      <c r="I7467" s="50"/>
      <c r="J7467" s="50"/>
      <c r="K7467" s="50"/>
      <c r="L7467" s="50"/>
      <c r="M7467" s="50"/>
      <c r="N7467" s="50"/>
      <c r="O7467" s="50"/>
      <c r="P7467" s="50"/>
      <c r="Q7467" s="50"/>
      <c r="R7467" s="50"/>
      <c r="S7467" s="50"/>
      <c r="T7467" s="50"/>
      <c r="U7467" s="50"/>
      <c r="V7467" s="50"/>
      <c r="W7467" s="50"/>
      <c r="X7467" s="50"/>
      <c r="Y7467" s="50"/>
      <c r="Z7467" s="50"/>
      <c r="AA7467" s="50"/>
      <c r="AB7467" s="50"/>
      <c r="AC7467" s="50"/>
      <c r="AD7467" s="50"/>
      <c r="AE7467" s="50"/>
      <c r="AF7467" s="50"/>
      <c r="AG7467" s="50"/>
      <c r="AH7467" s="50"/>
      <c r="AI7467" s="50"/>
      <c r="AJ7467" s="50"/>
      <c r="AK7467" s="50"/>
      <c r="AL7467" s="50"/>
      <c r="AM7467" s="50"/>
      <c r="AN7467" s="50"/>
      <c r="AO7467" s="50"/>
      <c r="AP7467" s="50"/>
      <c r="AQ7467" s="50"/>
      <c r="AR7467" s="50"/>
      <c r="AS7467" s="50"/>
      <c r="AT7467" s="50"/>
      <c r="AU7467" s="50"/>
      <c r="AV7467" s="50"/>
      <c r="AW7467" s="50"/>
      <c r="AX7467" s="50"/>
      <c r="AY7467" s="50"/>
      <c r="AZ7467" s="50"/>
      <c r="BA7467" s="50"/>
      <c r="BB7467" s="50"/>
      <c r="BC7467" s="50"/>
      <c r="BD7467" s="50"/>
      <c r="BE7467" s="50"/>
      <c r="BF7467" s="50"/>
      <c r="BG7467" s="50"/>
      <c r="BH7467" s="50"/>
      <c r="BI7467" s="50"/>
      <c r="BJ7467" s="50"/>
      <c r="BK7467" s="50"/>
      <c r="BL7467" s="50"/>
      <c r="BM7467" s="50"/>
      <c r="BN7467" s="50"/>
      <c r="BO7467" s="50"/>
      <c r="BP7467" s="50"/>
      <c r="BQ7467" s="50"/>
      <c r="BR7467" s="50"/>
      <c r="BS7467" s="50"/>
      <c r="BT7467" s="50"/>
      <c r="BU7467" s="50"/>
      <c r="BV7467" s="50"/>
      <c r="BW7467" s="50"/>
      <c r="BX7467" s="50"/>
      <c r="BY7467" s="50"/>
      <c r="BZ7467" s="50"/>
      <c r="CA7467" s="50"/>
      <c r="CB7467" s="50"/>
      <c r="CC7467" s="50"/>
      <c r="CD7467" s="50"/>
      <c r="CE7467" s="50"/>
      <c r="CF7467" s="50"/>
      <c r="CG7467" s="50"/>
      <c r="CH7467" s="50"/>
      <c r="CI7467" s="50"/>
      <c r="CJ7467" s="50"/>
      <c r="CK7467" s="50"/>
      <c r="CL7467" s="50"/>
      <c r="CM7467" s="50"/>
      <c r="CN7467" s="50"/>
      <c r="CO7467" s="50"/>
      <c r="CP7467" s="50"/>
      <c r="CQ7467" s="50"/>
      <c r="CR7467" s="50"/>
      <c r="CS7467" s="50"/>
      <c r="CT7467" s="50"/>
      <c r="CU7467" s="50"/>
      <c r="CV7467" s="50"/>
      <c r="CW7467" s="50"/>
      <c r="CX7467" s="50"/>
      <c r="CY7467" s="50"/>
      <c r="CZ7467" s="50"/>
      <c r="DA7467" s="50"/>
      <c r="DB7467" s="50"/>
      <c r="DC7467" s="50"/>
      <c r="DD7467" s="50"/>
      <c r="DE7467" s="50"/>
      <c r="DF7467" s="50"/>
      <c r="DG7467" s="50"/>
    </row>
    <row r="7468" spans="1:111" x14ac:dyDescent="0.2">
      <c r="A7468" s="185"/>
      <c r="B7468" s="186"/>
      <c r="C7468" s="186"/>
      <c r="D7468" s="54"/>
      <c r="E7468" s="310"/>
      <c r="F7468" s="192"/>
      <c r="G7468" s="192"/>
      <c r="H7468" s="50"/>
      <c r="I7468" s="50"/>
      <c r="J7468" s="50"/>
      <c r="K7468" s="50"/>
      <c r="L7468" s="50"/>
      <c r="M7468" s="50"/>
      <c r="N7468" s="50"/>
      <c r="O7468" s="50"/>
      <c r="P7468" s="50"/>
      <c r="Q7468" s="50"/>
      <c r="R7468" s="50"/>
      <c r="S7468" s="50"/>
      <c r="T7468" s="50"/>
      <c r="U7468" s="50"/>
      <c r="V7468" s="50"/>
      <c r="W7468" s="50"/>
      <c r="X7468" s="50"/>
      <c r="Y7468" s="50"/>
      <c r="Z7468" s="50"/>
      <c r="AA7468" s="50"/>
      <c r="AB7468" s="50"/>
      <c r="AC7468" s="50"/>
      <c r="AD7468" s="50"/>
      <c r="AE7468" s="50"/>
      <c r="AF7468" s="50"/>
      <c r="AG7468" s="50"/>
      <c r="AH7468" s="50"/>
      <c r="AI7468" s="50"/>
      <c r="AJ7468" s="50"/>
      <c r="AK7468" s="50"/>
      <c r="AL7468" s="50"/>
      <c r="AM7468" s="50"/>
      <c r="AN7468" s="50"/>
      <c r="AO7468" s="50"/>
      <c r="AP7468" s="50"/>
      <c r="AQ7468" s="50"/>
      <c r="AR7468" s="50"/>
      <c r="AS7468" s="50"/>
      <c r="AT7468" s="50"/>
      <c r="AU7468" s="50"/>
      <c r="AV7468" s="50"/>
      <c r="AW7468" s="50"/>
      <c r="AX7468" s="50"/>
      <c r="AY7468" s="50"/>
      <c r="AZ7468" s="50"/>
      <c r="BA7468" s="50"/>
      <c r="BB7468" s="50"/>
      <c r="BC7468" s="50"/>
      <c r="BD7468" s="50"/>
      <c r="BE7468" s="50"/>
      <c r="BF7468" s="50"/>
      <c r="BG7468" s="50"/>
      <c r="BH7468" s="50"/>
      <c r="BI7468" s="50"/>
      <c r="BJ7468" s="50"/>
      <c r="BK7468" s="50"/>
      <c r="BL7468" s="50"/>
      <c r="BM7468" s="50"/>
      <c r="BN7468" s="50"/>
      <c r="BO7468" s="50"/>
      <c r="BP7468" s="50"/>
      <c r="BQ7468" s="50"/>
      <c r="BR7468" s="50"/>
      <c r="BS7468" s="50"/>
      <c r="BT7468" s="50"/>
      <c r="BU7468" s="50"/>
      <c r="BV7468" s="50"/>
      <c r="BW7468" s="50"/>
      <c r="BX7468" s="50"/>
      <c r="BY7468" s="50"/>
      <c r="BZ7468" s="50"/>
      <c r="CA7468" s="50"/>
      <c r="CB7468" s="50"/>
      <c r="CC7468" s="50"/>
      <c r="CD7468" s="50"/>
      <c r="CE7468" s="50"/>
      <c r="CF7468" s="50"/>
      <c r="CG7468" s="50"/>
      <c r="CH7468" s="50"/>
      <c r="CI7468" s="50"/>
      <c r="CJ7468" s="50"/>
      <c r="CK7468" s="50"/>
      <c r="CL7468" s="50"/>
      <c r="CM7468" s="50"/>
      <c r="CN7468" s="50"/>
      <c r="CO7468" s="50"/>
      <c r="CP7468" s="50"/>
      <c r="CQ7468" s="50"/>
      <c r="CR7468" s="50"/>
      <c r="CS7468" s="50"/>
      <c r="CT7468" s="50"/>
      <c r="CU7468" s="50"/>
      <c r="CV7468" s="50"/>
      <c r="CW7468" s="50"/>
      <c r="CX7468" s="50"/>
      <c r="CY7468" s="50"/>
      <c r="CZ7468" s="50"/>
      <c r="DA7468" s="50"/>
      <c r="DB7468" s="50"/>
      <c r="DC7468" s="50"/>
      <c r="DD7468" s="50"/>
      <c r="DE7468" s="50"/>
      <c r="DF7468" s="50"/>
      <c r="DG7468" s="50"/>
    </row>
    <row r="7469" spans="1:111" x14ac:dyDescent="0.2">
      <c r="A7469" s="185"/>
      <c r="B7469" s="186"/>
      <c r="C7469" s="186"/>
      <c r="D7469" s="54"/>
      <c r="E7469" s="310"/>
      <c r="F7469" s="192"/>
      <c r="G7469" s="192"/>
      <c r="H7469" s="50"/>
      <c r="I7469" s="50"/>
      <c r="J7469" s="50"/>
      <c r="K7469" s="50"/>
      <c r="L7469" s="50"/>
      <c r="M7469" s="50"/>
      <c r="N7469" s="50"/>
      <c r="O7469" s="50"/>
      <c r="P7469" s="50"/>
      <c r="Q7469" s="50"/>
      <c r="R7469" s="50"/>
      <c r="S7469" s="50"/>
      <c r="T7469" s="50"/>
      <c r="U7469" s="50"/>
      <c r="V7469" s="50"/>
      <c r="W7469" s="50"/>
      <c r="X7469" s="50"/>
      <c r="Y7469" s="50"/>
      <c r="Z7469" s="50"/>
      <c r="AA7469" s="50"/>
      <c r="AB7469" s="50"/>
      <c r="AC7469" s="50"/>
      <c r="AD7469" s="50"/>
      <c r="AE7469" s="50"/>
      <c r="AF7469" s="50"/>
      <c r="AG7469" s="50"/>
      <c r="AH7469" s="50"/>
      <c r="AI7469" s="50"/>
      <c r="AJ7469" s="50"/>
      <c r="AK7469" s="50"/>
      <c r="AL7469" s="50"/>
      <c r="AM7469" s="50"/>
      <c r="AN7469" s="50"/>
      <c r="AO7469" s="50"/>
      <c r="AP7469" s="50"/>
      <c r="AQ7469" s="50"/>
      <c r="AR7469" s="50"/>
      <c r="AS7469" s="50"/>
      <c r="AT7469" s="50"/>
      <c r="AU7469" s="50"/>
      <c r="AV7469" s="50"/>
      <c r="AW7469" s="50"/>
      <c r="AX7469" s="50"/>
      <c r="AY7469" s="50"/>
      <c r="AZ7469" s="50"/>
      <c r="BA7469" s="50"/>
      <c r="BB7469" s="50"/>
      <c r="BC7469" s="50"/>
      <c r="BD7469" s="50"/>
      <c r="BE7469" s="50"/>
      <c r="BF7469" s="50"/>
      <c r="BG7469" s="50"/>
      <c r="BH7469" s="50"/>
      <c r="BI7469" s="50"/>
      <c r="BJ7469" s="50"/>
      <c r="BK7469" s="50"/>
      <c r="BL7469" s="50"/>
      <c r="BM7469" s="50"/>
      <c r="BN7469" s="50"/>
      <c r="BO7469" s="50"/>
      <c r="BP7469" s="50"/>
      <c r="BQ7469" s="50"/>
      <c r="BR7469" s="50"/>
      <c r="BS7469" s="50"/>
      <c r="BT7469" s="50"/>
      <c r="BU7469" s="50"/>
      <c r="BV7469" s="50"/>
      <c r="BW7469" s="50"/>
      <c r="BX7469" s="50"/>
      <c r="BY7469" s="50"/>
      <c r="BZ7469" s="50"/>
      <c r="CA7469" s="50"/>
      <c r="CB7469" s="50"/>
      <c r="CC7469" s="50"/>
      <c r="CD7469" s="50"/>
      <c r="CE7469" s="50"/>
      <c r="CF7469" s="50"/>
      <c r="CG7469" s="50"/>
      <c r="CH7469" s="50"/>
      <c r="CI7469" s="50"/>
      <c r="CJ7469" s="50"/>
      <c r="CK7469" s="50"/>
      <c r="CL7469" s="50"/>
      <c r="CM7469" s="50"/>
      <c r="CN7469" s="50"/>
      <c r="CO7469" s="50"/>
      <c r="CP7469" s="50"/>
      <c r="CQ7469" s="50"/>
      <c r="CR7469" s="50"/>
      <c r="CS7469" s="50"/>
      <c r="CT7469" s="50"/>
      <c r="CU7469" s="50"/>
      <c r="CV7469" s="50"/>
      <c r="CW7469" s="50"/>
      <c r="CX7469" s="50"/>
      <c r="CY7469" s="50"/>
      <c r="CZ7469" s="50"/>
      <c r="DA7469" s="50"/>
      <c r="DB7469" s="50"/>
      <c r="DC7469" s="50"/>
      <c r="DD7469" s="50"/>
      <c r="DE7469" s="50"/>
      <c r="DF7469" s="50"/>
      <c r="DG7469" s="50"/>
    </row>
    <row r="7470" spans="1:111" x14ac:dyDescent="0.2">
      <c r="A7470" s="185"/>
      <c r="B7470" s="186"/>
      <c r="C7470" s="186"/>
      <c r="D7470" s="54"/>
      <c r="E7470" s="310"/>
      <c r="F7470" s="192"/>
      <c r="G7470" s="192"/>
      <c r="H7470" s="50"/>
      <c r="I7470" s="50"/>
      <c r="J7470" s="50"/>
      <c r="K7470" s="50"/>
      <c r="L7470" s="50"/>
      <c r="M7470" s="50"/>
      <c r="N7470" s="50"/>
      <c r="O7470" s="50"/>
      <c r="P7470" s="50"/>
      <c r="Q7470" s="50"/>
      <c r="R7470" s="50"/>
      <c r="S7470" s="50"/>
      <c r="T7470" s="50"/>
      <c r="U7470" s="50"/>
      <c r="V7470" s="50"/>
      <c r="W7470" s="50"/>
      <c r="X7470" s="50"/>
      <c r="Y7470" s="50"/>
      <c r="Z7470" s="50"/>
      <c r="AA7470" s="50"/>
      <c r="AB7470" s="50"/>
      <c r="AC7470" s="50"/>
      <c r="AD7470" s="50"/>
      <c r="AE7470" s="50"/>
      <c r="AF7470" s="50"/>
      <c r="AG7470" s="50"/>
      <c r="AH7470" s="50"/>
      <c r="AI7470" s="50"/>
      <c r="AJ7470" s="50"/>
      <c r="AK7470" s="50"/>
      <c r="AL7470" s="50"/>
      <c r="AM7470" s="50"/>
      <c r="AN7470" s="50"/>
      <c r="AO7470" s="50"/>
      <c r="AP7470" s="50"/>
      <c r="AQ7470" s="50"/>
      <c r="AR7470" s="50"/>
      <c r="AS7470" s="50"/>
      <c r="AT7470" s="50"/>
      <c r="AU7470" s="50"/>
      <c r="AV7470" s="50"/>
      <c r="AW7470" s="50"/>
      <c r="AX7470" s="50"/>
      <c r="AY7470" s="50"/>
      <c r="AZ7470" s="50"/>
      <c r="BA7470" s="50"/>
      <c r="BB7470" s="50"/>
      <c r="BC7470" s="50"/>
      <c r="BD7470" s="50"/>
      <c r="BE7470" s="50"/>
      <c r="BF7470" s="50"/>
      <c r="BG7470" s="50"/>
      <c r="BH7470" s="50"/>
      <c r="BI7470" s="50"/>
      <c r="BJ7470" s="50"/>
      <c r="BK7470" s="50"/>
      <c r="BL7470" s="50"/>
      <c r="BM7470" s="50"/>
      <c r="BN7470" s="50"/>
      <c r="BO7470" s="50"/>
      <c r="BP7470" s="50"/>
      <c r="BQ7470" s="50"/>
      <c r="BR7470" s="50"/>
      <c r="BS7470" s="50"/>
      <c r="BT7470" s="50"/>
      <c r="BU7470" s="50"/>
      <c r="BV7470" s="50"/>
      <c r="BW7470" s="50"/>
      <c r="BX7470" s="50"/>
      <c r="BY7470" s="50"/>
      <c r="BZ7470" s="50"/>
      <c r="CA7470" s="50"/>
      <c r="CB7470" s="50"/>
      <c r="CC7470" s="50"/>
      <c r="CD7470" s="50"/>
      <c r="CE7470" s="50"/>
      <c r="CF7470" s="50"/>
      <c r="CG7470" s="50"/>
      <c r="CH7470" s="50"/>
      <c r="CI7470" s="50"/>
      <c r="CJ7470" s="50"/>
      <c r="CK7470" s="50"/>
      <c r="CL7470" s="50"/>
      <c r="CM7470" s="50"/>
      <c r="CN7470" s="50"/>
      <c r="CO7470" s="50"/>
      <c r="CP7470" s="50"/>
      <c r="CQ7470" s="50"/>
      <c r="CR7470" s="50"/>
      <c r="CS7470" s="50"/>
      <c r="CT7470" s="50"/>
      <c r="CU7470" s="50"/>
      <c r="CV7470" s="50"/>
      <c r="CW7470" s="50"/>
      <c r="CX7470" s="50"/>
      <c r="CY7470" s="50"/>
      <c r="CZ7470" s="50"/>
      <c r="DA7470" s="50"/>
      <c r="DB7470" s="50"/>
      <c r="DC7470" s="50"/>
      <c r="DD7470" s="50"/>
      <c r="DE7470" s="50"/>
      <c r="DF7470" s="50"/>
      <c r="DG7470" s="50"/>
    </row>
    <row r="7471" spans="1:111" x14ac:dyDescent="0.2">
      <c r="A7471" s="185"/>
      <c r="B7471" s="186"/>
      <c r="C7471" s="186"/>
      <c r="D7471" s="54"/>
      <c r="E7471" s="310"/>
      <c r="F7471" s="192"/>
      <c r="G7471" s="192"/>
      <c r="H7471" s="50"/>
      <c r="I7471" s="50"/>
      <c r="J7471" s="50"/>
      <c r="K7471" s="50"/>
      <c r="L7471" s="50"/>
      <c r="M7471" s="50"/>
      <c r="N7471" s="50"/>
      <c r="O7471" s="50"/>
      <c r="P7471" s="50"/>
      <c r="Q7471" s="50"/>
      <c r="R7471" s="50"/>
      <c r="S7471" s="50"/>
      <c r="T7471" s="50"/>
      <c r="U7471" s="50"/>
      <c r="V7471" s="50"/>
      <c r="W7471" s="50"/>
      <c r="X7471" s="50"/>
      <c r="Y7471" s="50"/>
      <c r="Z7471" s="50"/>
      <c r="AA7471" s="50"/>
      <c r="AB7471" s="50"/>
      <c r="AC7471" s="50"/>
      <c r="AD7471" s="50"/>
      <c r="AE7471" s="50"/>
      <c r="AF7471" s="50"/>
      <c r="AG7471" s="50"/>
      <c r="AH7471" s="50"/>
      <c r="AI7471" s="50"/>
      <c r="AJ7471" s="50"/>
      <c r="AK7471" s="50"/>
      <c r="AL7471" s="50"/>
      <c r="AM7471" s="50"/>
      <c r="AN7471" s="50"/>
      <c r="AO7471" s="50"/>
      <c r="AP7471" s="50"/>
      <c r="AQ7471" s="50"/>
      <c r="AR7471" s="50"/>
      <c r="AS7471" s="50"/>
      <c r="AT7471" s="50"/>
      <c r="AU7471" s="50"/>
      <c r="AV7471" s="50"/>
      <c r="AW7471" s="50"/>
      <c r="AX7471" s="50"/>
      <c r="AY7471" s="50"/>
      <c r="AZ7471" s="50"/>
      <c r="BA7471" s="50"/>
      <c r="BB7471" s="50"/>
      <c r="BC7471" s="50"/>
      <c r="BD7471" s="50"/>
      <c r="BE7471" s="50"/>
      <c r="BF7471" s="50"/>
      <c r="BG7471" s="50"/>
      <c r="BH7471" s="50"/>
      <c r="BI7471" s="50"/>
      <c r="BJ7471" s="50"/>
      <c r="BK7471" s="50"/>
      <c r="BL7471" s="50"/>
      <c r="BM7471" s="50"/>
      <c r="BN7471" s="50"/>
      <c r="BO7471" s="50"/>
      <c r="BP7471" s="50"/>
      <c r="BQ7471" s="50"/>
      <c r="BR7471" s="50"/>
      <c r="BS7471" s="50"/>
      <c r="BT7471" s="50"/>
      <c r="BU7471" s="50"/>
      <c r="BV7471" s="50"/>
      <c r="BW7471" s="50"/>
      <c r="BX7471" s="50"/>
      <c r="BY7471" s="50"/>
      <c r="BZ7471" s="50"/>
      <c r="CA7471" s="50"/>
      <c r="CB7471" s="50"/>
      <c r="CC7471" s="50"/>
      <c r="CD7471" s="50"/>
      <c r="CE7471" s="50"/>
      <c r="CF7471" s="50"/>
      <c r="CG7471" s="50"/>
      <c r="CH7471" s="50"/>
      <c r="CI7471" s="50"/>
      <c r="CJ7471" s="50"/>
      <c r="CK7471" s="50"/>
      <c r="CL7471" s="50"/>
      <c r="CM7471" s="50"/>
      <c r="CN7471" s="50"/>
      <c r="CO7471" s="50"/>
      <c r="CP7471" s="50"/>
      <c r="CQ7471" s="50"/>
      <c r="CR7471" s="50"/>
      <c r="CS7471" s="50"/>
      <c r="CT7471" s="50"/>
      <c r="CU7471" s="50"/>
      <c r="CV7471" s="50"/>
      <c r="CW7471" s="50"/>
      <c r="CX7471" s="50"/>
      <c r="CY7471" s="50"/>
      <c r="CZ7471" s="50"/>
      <c r="DA7471" s="50"/>
      <c r="DB7471" s="50"/>
      <c r="DC7471" s="50"/>
      <c r="DD7471" s="50"/>
      <c r="DE7471" s="50"/>
      <c r="DF7471" s="50"/>
      <c r="DG7471" s="50"/>
    </row>
    <row r="7472" spans="1:111" x14ac:dyDescent="0.2">
      <c r="A7472" s="185"/>
      <c r="B7472" s="186"/>
      <c r="C7472" s="186"/>
      <c r="D7472" s="54"/>
      <c r="E7472" s="310"/>
      <c r="F7472" s="192"/>
      <c r="G7472" s="192"/>
      <c r="H7472" s="50"/>
      <c r="I7472" s="50"/>
      <c r="J7472" s="50"/>
      <c r="K7472" s="50"/>
      <c r="L7472" s="50"/>
      <c r="M7472" s="50"/>
      <c r="N7472" s="50"/>
      <c r="O7472" s="50"/>
      <c r="P7472" s="50"/>
      <c r="Q7472" s="50"/>
      <c r="R7472" s="50"/>
      <c r="S7472" s="50"/>
      <c r="T7472" s="50"/>
      <c r="U7472" s="50"/>
      <c r="V7472" s="50"/>
      <c r="W7472" s="50"/>
      <c r="X7472" s="50"/>
      <c r="Y7472" s="50"/>
      <c r="Z7472" s="50"/>
      <c r="AA7472" s="50"/>
      <c r="AB7472" s="50"/>
      <c r="AC7472" s="50"/>
      <c r="AD7472" s="50"/>
      <c r="AE7472" s="50"/>
      <c r="AF7472" s="50"/>
      <c r="AG7472" s="50"/>
      <c r="AH7472" s="50"/>
      <c r="AI7472" s="50"/>
      <c r="AJ7472" s="50"/>
      <c r="AK7472" s="50"/>
      <c r="AL7472" s="50"/>
      <c r="AM7472" s="50"/>
      <c r="AN7472" s="50"/>
      <c r="AO7472" s="50"/>
      <c r="AP7472" s="50"/>
      <c r="AQ7472" s="50"/>
      <c r="AR7472" s="50"/>
      <c r="AS7472" s="50"/>
      <c r="AT7472" s="50"/>
      <c r="AU7472" s="50"/>
      <c r="AV7472" s="50"/>
      <c r="AW7472" s="50"/>
      <c r="AX7472" s="50"/>
      <c r="AY7472" s="50"/>
      <c r="AZ7472" s="50"/>
      <c r="BA7472" s="50"/>
      <c r="BB7472" s="50"/>
      <c r="BC7472" s="50"/>
      <c r="BD7472" s="50"/>
      <c r="BE7472" s="50"/>
      <c r="BF7472" s="50"/>
      <c r="BG7472" s="50"/>
      <c r="BH7472" s="50"/>
      <c r="BI7472" s="50"/>
      <c r="BJ7472" s="50"/>
      <c r="BK7472" s="50"/>
      <c r="BL7472" s="50"/>
      <c r="BM7472" s="50"/>
      <c r="BN7472" s="50"/>
      <c r="BO7472" s="50"/>
      <c r="BP7472" s="50"/>
      <c r="BQ7472" s="50"/>
      <c r="BR7472" s="50"/>
      <c r="BS7472" s="50"/>
      <c r="BT7472" s="50"/>
      <c r="BU7472" s="50"/>
      <c r="BV7472" s="50"/>
      <c r="BW7472" s="50"/>
      <c r="BX7472" s="50"/>
      <c r="BY7472" s="50"/>
      <c r="BZ7472" s="50"/>
      <c r="CA7472" s="50"/>
      <c r="CB7472" s="50"/>
      <c r="CC7472" s="50"/>
      <c r="CD7472" s="50"/>
      <c r="CE7472" s="50"/>
      <c r="CF7472" s="50"/>
      <c r="CG7472" s="50"/>
      <c r="CH7472" s="50"/>
      <c r="CI7472" s="50"/>
      <c r="CJ7472" s="50"/>
      <c r="CK7472" s="50"/>
      <c r="CL7472" s="50"/>
      <c r="CM7472" s="50"/>
      <c r="CN7472" s="50"/>
      <c r="CO7472" s="50"/>
      <c r="CP7472" s="50"/>
      <c r="CQ7472" s="50"/>
      <c r="CR7472" s="50"/>
      <c r="CS7472" s="50"/>
      <c r="CT7472" s="50"/>
      <c r="CU7472" s="50"/>
      <c r="CV7472" s="50"/>
      <c r="CW7472" s="50"/>
      <c r="CX7472" s="50"/>
      <c r="CY7472" s="50"/>
      <c r="CZ7472" s="50"/>
      <c r="DA7472" s="50"/>
      <c r="DB7472" s="50"/>
      <c r="DC7472" s="50"/>
      <c r="DD7472" s="50"/>
      <c r="DE7472" s="50"/>
      <c r="DF7472" s="50"/>
      <c r="DG7472" s="50"/>
    </row>
    <row r="7473" spans="1:111" x14ac:dyDescent="0.2">
      <c r="A7473" s="185"/>
      <c r="B7473" s="186"/>
      <c r="C7473" s="186"/>
      <c r="D7473" s="54"/>
      <c r="E7473" s="310"/>
      <c r="F7473" s="192"/>
      <c r="G7473" s="192"/>
      <c r="H7473" s="50"/>
      <c r="I7473" s="50"/>
      <c r="J7473" s="50"/>
      <c r="K7473" s="50"/>
      <c r="L7473" s="50"/>
      <c r="M7473" s="50"/>
      <c r="N7473" s="50"/>
      <c r="O7473" s="50"/>
      <c r="P7473" s="50"/>
      <c r="Q7473" s="50"/>
      <c r="R7473" s="50"/>
      <c r="S7473" s="50"/>
      <c r="T7473" s="50"/>
      <c r="U7473" s="50"/>
      <c r="V7473" s="50"/>
      <c r="W7473" s="50"/>
      <c r="X7473" s="50"/>
      <c r="Y7473" s="50"/>
      <c r="Z7473" s="50"/>
      <c r="AA7473" s="50"/>
      <c r="AB7473" s="50"/>
      <c r="AC7473" s="50"/>
      <c r="AD7473" s="50"/>
      <c r="AE7473" s="50"/>
      <c r="AF7473" s="50"/>
      <c r="AG7473" s="50"/>
      <c r="AH7473" s="50"/>
      <c r="AI7473" s="50"/>
      <c r="AJ7473" s="50"/>
      <c r="AK7473" s="50"/>
      <c r="AL7473" s="50"/>
      <c r="AM7473" s="50"/>
      <c r="AN7473" s="50"/>
      <c r="AO7473" s="50"/>
      <c r="AP7473" s="50"/>
      <c r="AQ7473" s="50"/>
      <c r="AR7473" s="50"/>
      <c r="AS7473" s="50"/>
      <c r="AT7473" s="50"/>
      <c r="AU7473" s="50"/>
      <c r="AV7473" s="50"/>
      <c r="AW7473" s="50"/>
      <c r="AX7473" s="50"/>
      <c r="AY7473" s="50"/>
      <c r="AZ7473" s="50"/>
      <c r="BA7473" s="50"/>
      <c r="BB7473" s="50"/>
      <c r="BC7473" s="50"/>
      <c r="BD7473" s="50"/>
      <c r="BE7473" s="50"/>
      <c r="BF7473" s="50"/>
      <c r="BG7473" s="50"/>
      <c r="BH7473" s="50"/>
      <c r="BI7473" s="50"/>
      <c r="BJ7473" s="50"/>
      <c r="BK7473" s="50"/>
      <c r="BL7473" s="50"/>
      <c r="BM7473" s="50"/>
      <c r="BN7473" s="50"/>
      <c r="BO7473" s="50"/>
      <c r="BP7473" s="50"/>
      <c r="BQ7473" s="50"/>
      <c r="BR7473" s="50"/>
      <c r="BS7473" s="50"/>
      <c r="BT7473" s="50"/>
      <c r="BU7473" s="50"/>
      <c r="BV7473" s="50"/>
      <c r="BW7473" s="50"/>
      <c r="BX7473" s="50"/>
      <c r="BY7473" s="50"/>
      <c r="BZ7473" s="50"/>
      <c r="CA7473" s="50"/>
      <c r="CB7473" s="50"/>
      <c r="CC7473" s="50"/>
      <c r="CD7473" s="50"/>
      <c r="CE7473" s="50"/>
      <c r="CF7473" s="50"/>
      <c r="CG7473" s="50"/>
      <c r="CH7473" s="50"/>
      <c r="CI7473" s="50"/>
      <c r="CJ7473" s="50"/>
      <c r="CK7473" s="50"/>
      <c r="CL7473" s="50"/>
      <c r="CM7473" s="50"/>
      <c r="CN7473" s="50"/>
      <c r="CO7473" s="50"/>
      <c r="CP7473" s="50"/>
      <c r="CQ7473" s="50"/>
      <c r="CR7473" s="50"/>
      <c r="CS7473" s="50"/>
      <c r="CT7473" s="50"/>
      <c r="CU7473" s="50"/>
      <c r="CV7473" s="50"/>
      <c r="CW7473" s="50"/>
      <c r="CX7473" s="50"/>
      <c r="CY7473" s="50"/>
      <c r="CZ7473" s="50"/>
      <c r="DA7473" s="50"/>
      <c r="DB7473" s="50"/>
      <c r="DC7473" s="50"/>
      <c r="DD7473" s="50"/>
      <c r="DE7473" s="50"/>
      <c r="DF7473" s="50"/>
      <c r="DG7473" s="50"/>
    </row>
    <row r="7474" spans="1:111" x14ac:dyDescent="0.2">
      <c r="A7474" s="185"/>
      <c r="B7474" s="186"/>
      <c r="C7474" s="186"/>
      <c r="D7474" s="54"/>
      <c r="E7474" s="310"/>
      <c r="F7474" s="192"/>
      <c r="G7474" s="192"/>
      <c r="H7474" s="50"/>
      <c r="I7474" s="50"/>
      <c r="J7474" s="50"/>
      <c r="K7474" s="50"/>
      <c r="L7474" s="50"/>
      <c r="M7474" s="50"/>
      <c r="N7474" s="50"/>
      <c r="O7474" s="50"/>
      <c r="P7474" s="50"/>
      <c r="Q7474" s="50"/>
      <c r="R7474" s="50"/>
      <c r="S7474" s="50"/>
      <c r="T7474" s="50"/>
      <c r="U7474" s="50"/>
      <c r="V7474" s="50"/>
      <c r="W7474" s="50"/>
      <c r="X7474" s="50"/>
      <c r="Y7474" s="50"/>
      <c r="Z7474" s="50"/>
      <c r="AA7474" s="50"/>
      <c r="AB7474" s="50"/>
      <c r="AC7474" s="50"/>
      <c r="AD7474" s="50"/>
      <c r="AE7474" s="50"/>
      <c r="AF7474" s="50"/>
      <c r="AG7474" s="50"/>
      <c r="AH7474" s="50"/>
      <c r="AI7474" s="50"/>
      <c r="AJ7474" s="50"/>
      <c r="AK7474" s="50"/>
      <c r="AL7474" s="50"/>
      <c r="AM7474" s="50"/>
      <c r="AN7474" s="50"/>
      <c r="AO7474" s="50"/>
      <c r="AP7474" s="50"/>
      <c r="AQ7474" s="50"/>
      <c r="AR7474" s="50"/>
      <c r="AS7474" s="50"/>
      <c r="AT7474" s="50"/>
      <c r="AU7474" s="50"/>
      <c r="AV7474" s="50"/>
      <c r="AW7474" s="50"/>
      <c r="AX7474" s="50"/>
      <c r="AY7474" s="50"/>
      <c r="AZ7474" s="50"/>
      <c r="BA7474" s="50"/>
      <c r="BB7474" s="50"/>
      <c r="BC7474" s="50"/>
      <c r="BD7474" s="50"/>
      <c r="BE7474" s="50"/>
      <c r="BF7474" s="50"/>
      <c r="BG7474" s="50"/>
      <c r="BH7474" s="50"/>
      <c r="BI7474" s="50"/>
      <c r="BJ7474" s="50"/>
      <c r="BK7474" s="50"/>
      <c r="BL7474" s="50"/>
      <c r="BM7474" s="50"/>
      <c r="BN7474" s="50"/>
      <c r="BO7474" s="50"/>
      <c r="BP7474" s="50"/>
      <c r="BQ7474" s="50"/>
      <c r="BR7474" s="50"/>
      <c r="BS7474" s="50"/>
      <c r="BT7474" s="50"/>
      <c r="BU7474" s="50"/>
      <c r="BV7474" s="50"/>
      <c r="BW7474" s="50"/>
      <c r="BX7474" s="50"/>
      <c r="BY7474" s="50"/>
      <c r="BZ7474" s="50"/>
      <c r="CA7474" s="50"/>
      <c r="CB7474" s="50"/>
      <c r="CC7474" s="50"/>
      <c r="CD7474" s="50"/>
      <c r="CE7474" s="50"/>
      <c r="CF7474" s="50"/>
      <c r="CG7474" s="50"/>
      <c r="CH7474" s="50"/>
      <c r="CI7474" s="50"/>
      <c r="CJ7474" s="50"/>
      <c r="CK7474" s="50"/>
      <c r="CL7474" s="50"/>
      <c r="CM7474" s="50"/>
      <c r="CN7474" s="50"/>
      <c r="CO7474" s="50"/>
      <c r="CP7474" s="50"/>
      <c r="CQ7474" s="50"/>
      <c r="CR7474" s="50"/>
      <c r="CS7474" s="50"/>
      <c r="CT7474" s="50"/>
      <c r="CU7474" s="50"/>
      <c r="CV7474" s="50"/>
      <c r="CW7474" s="50"/>
      <c r="CX7474" s="50"/>
      <c r="CY7474" s="50"/>
      <c r="CZ7474" s="50"/>
      <c r="DA7474" s="50"/>
      <c r="DB7474" s="50"/>
      <c r="DC7474" s="50"/>
      <c r="DD7474" s="50"/>
      <c r="DE7474" s="50"/>
      <c r="DF7474" s="50"/>
      <c r="DG7474" s="50"/>
    </row>
    <row r="7475" spans="1:111" x14ac:dyDescent="0.2">
      <c r="A7475" s="185"/>
      <c r="B7475" s="186"/>
      <c r="C7475" s="186"/>
      <c r="D7475" s="54"/>
      <c r="E7475" s="310"/>
      <c r="F7475" s="192"/>
      <c r="G7475" s="192"/>
      <c r="H7475" s="50"/>
      <c r="I7475" s="50"/>
      <c r="J7475" s="50"/>
      <c r="K7475" s="50"/>
      <c r="L7475" s="50"/>
      <c r="M7475" s="50"/>
      <c r="N7475" s="50"/>
      <c r="O7475" s="50"/>
      <c r="P7475" s="50"/>
      <c r="Q7475" s="50"/>
      <c r="R7475" s="50"/>
      <c r="S7475" s="50"/>
      <c r="T7475" s="50"/>
      <c r="U7475" s="50"/>
      <c r="V7475" s="50"/>
      <c r="W7475" s="50"/>
      <c r="X7475" s="50"/>
      <c r="Y7475" s="50"/>
      <c r="Z7475" s="50"/>
      <c r="AA7475" s="50"/>
      <c r="AB7475" s="50"/>
      <c r="AC7475" s="50"/>
      <c r="AD7475" s="50"/>
      <c r="AE7475" s="50"/>
      <c r="AF7475" s="50"/>
      <c r="AG7475" s="50"/>
      <c r="AH7475" s="50"/>
      <c r="AI7475" s="50"/>
      <c r="AJ7475" s="50"/>
      <c r="AK7475" s="50"/>
      <c r="AL7475" s="50"/>
      <c r="AM7475" s="50"/>
      <c r="AN7475" s="50"/>
      <c r="AO7475" s="50"/>
      <c r="AP7475" s="50"/>
      <c r="AQ7475" s="50"/>
      <c r="AR7475" s="50"/>
      <c r="AS7475" s="50"/>
      <c r="AT7475" s="50"/>
      <c r="AU7475" s="50"/>
      <c r="AV7475" s="50"/>
      <c r="AW7475" s="50"/>
      <c r="AX7475" s="50"/>
      <c r="AY7475" s="50"/>
      <c r="AZ7475" s="50"/>
      <c r="BA7475" s="50"/>
      <c r="BB7475" s="50"/>
      <c r="BC7475" s="50"/>
      <c r="BD7475" s="50"/>
      <c r="BE7475" s="50"/>
      <c r="BF7475" s="50"/>
      <c r="BG7475" s="50"/>
      <c r="BH7475" s="50"/>
      <c r="BI7475" s="50"/>
      <c r="BJ7475" s="50"/>
      <c r="BK7475" s="50"/>
      <c r="BL7475" s="50"/>
      <c r="BM7475" s="50"/>
      <c r="BN7475" s="50"/>
      <c r="BO7475" s="50"/>
      <c r="BP7475" s="50"/>
      <c r="BQ7475" s="50"/>
      <c r="BR7475" s="50"/>
      <c r="BS7475" s="50"/>
      <c r="BT7475" s="50"/>
      <c r="BU7475" s="50"/>
      <c r="BV7475" s="50"/>
      <c r="BW7475" s="50"/>
      <c r="BX7475" s="50"/>
      <c r="BY7475" s="50"/>
      <c r="BZ7475" s="50"/>
      <c r="CA7475" s="50"/>
      <c r="CB7475" s="50"/>
      <c r="CC7475" s="50"/>
      <c r="CD7475" s="50"/>
      <c r="CE7475" s="50"/>
      <c r="CF7475" s="50"/>
      <c r="CG7475" s="50"/>
      <c r="CH7475" s="50"/>
      <c r="CI7475" s="50"/>
      <c r="CJ7475" s="50"/>
      <c r="CK7475" s="50"/>
      <c r="CL7475" s="50"/>
      <c r="CM7475" s="50"/>
      <c r="CN7475" s="50"/>
      <c r="CO7475" s="50"/>
      <c r="CP7475" s="50"/>
      <c r="CQ7475" s="50"/>
      <c r="CR7475" s="50"/>
      <c r="CS7475" s="50"/>
      <c r="CT7475" s="50"/>
      <c r="CU7475" s="50"/>
      <c r="CV7475" s="50"/>
      <c r="CW7475" s="50"/>
      <c r="CX7475" s="50"/>
      <c r="CY7475" s="50"/>
      <c r="CZ7475" s="50"/>
      <c r="DA7475" s="50"/>
      <c r="DB7475" s="50"/>
      <c r="DC7475" s="50"/>
      <c r="DD7475" s="50"/>
      <c r="DE7475" s="50"/>
      <c r="DF7475" s="50"/>
      <c r="DG7475" s="50"/>
    </row>
    <row r="7476" spans="1:111" x14ac:dyDescent="0.2">
      <c r="A7476" s="185"/>
      <c r="B7476" s="186"/>
      <c r="C7476" s="186"/>
      <c r="D7476" s="54"/>
      <c r="E7476" s="310"/>
      <c r="F7476" s="192"/>
      <c r="G7476" s="192"/>
      <c r="H7476" s="50"/>
      <c r="I7476" s="50"/>
      <c r="J7476" s="50"/>
      <c r="K7476" s="50"/>
      <c r="L7476" s="50"/>
      <c r="M7476" s="50"/>
      <c r="N7476" s="50"/>
      <c r="O7476" s="50"/>
      <c r="P7476" s="50"/>
      <c r="Q7476" s="50"/>
      <c r="R7476" s="50"/>
      <c r="S7476" s="50"/>
      <c r="T7476" s="50"/>
      <c r="U7476" s="50"/>
      <c r="V7476" s="50"/>
      <c r="W7476" s="50"/>
      <c r="X7476" s="50"/>
      <c r="Y7476" s="50"/>
      <c r="Z7476" s="50"/>
      <c r="AA7476" s="50"/>
      <c r="AB7476" s="50"/>
      <c r="AC7476" s="50"/>
      <c r="AD7476" s="50"/>
      <c r="AE7476" s="50"/>
      <c r="AF7476" s="50"/>
      <c r="AG7476" s="50"/>
      <c r="AH7476" s="50"/>
      <c r="AI7476" s="50"/>
      <c r="AJ7476" s="50"/>
      <c r="AK7476" s="50"/>
      <c r="AL7476" s="50"/>
      <c r="AM7476" s="50"/>
      <c r="AN7476" s="50"/>
      <c r="AO7476" s="50"/>
      <c r="AP7476" s="50"/>
      <c r="AQ7476" s="50"/>
      <c r="AR7476" s="50"/>
      <c r="AS7476" s="50"/>
      <c r="AT7476" s="50"/>
      <c r="AU7476" s="50"/>
      <c r="AV7476" s="50"/>
      <c r="AW7476" s="50"/>
      <c r="AX7476" s="50"/>
      <c r="AY7476" s="50"/>
      <c r="AZ7476" s="50"/>
      <c r="BA7476" s="50"/>
      <c r="BB7476" s="50"/>
      <c r="BC7476" s="50"/>
      <c r="BD7476" s="50"/>
      <c r="BE7476" s="50"/>
      <c r="BF7476" s="50"/>
      <c r="BG7476" s="50"/>
      <c r="BH7476" s="50"/>
      <c r="BI7476" s="50"/>
      <c r="BJ7476" s="50"/>
      <c r="BK7476" s="50"/>
      <c r="BL7476" s="50"/>
      <c r="BM7476" s="50"/>
      <c r="BN7476" s="50"/>
      <c r="BO7476" s="50"/>
      <c r="BP7476" s="50"/>
      <c r="BQ7476" s="50"/>
      <c r="BR7476" s="50"/>
      <c r="BS7476" s="50"/>
      <c r="BT7476" s="50"/>
      <c r="BU7476" s="50"/>
      <c r="BV7476" s="50"/>
      <c r="BW7476" s="50"/>
      <c r="BX7476" s="50"/>
      <c r="BY7476" s="50"/>
      <c r="BZ7476" s="50"/>
      <c r="CA7476" s="50"/>
      <c r="CB7476" s="50"/>
      <c r="CC7476" s="50"/>
      <c r="CD7476" s="50"/>
      <c r="CE7476" s="50"/>
      <c r="CF7476" s="50"/>
      <c r="CG7476" s="50"/>
      <c r="CH7476" s="50"/>
      <c r="CI7476" s="50"/>
      <c r="CJ7476" s="50"/>
      <c r="CK7476" s="50"/>
      <c r="CL7476" s="50"/>
      <c r="CM7476" s="50"/>
      <c r="CN7476" s="50"/>
      <c r="CO7476" s="50"/>
      <c r="CP7476" s="50"/>
      <c r="CQ7476" s="50"/>
      <c r="CR7476" s="50"/>
      <c r="CS7476" s="50"/>
      <c r="CT7476" s="50"/>
      <c r="CU7476" s="50"/>
      <c r="CV7476" s="50"/>
      <c r="CW7476" s="50"/>
      <c r="CX7476" s="50"/>
      <c r="CY7476" s="50"/>
      <c r="CZ7476" s="50"/>
      <c r="DA7476" s="50"/>
      <c r="DB7476" s="50"/>
      <c r="DC7476" s="50"/>
      <c r="DD7476" s="50"/>
      <c r="DE7476" s="50"/>
      <c r="DF7476" s="50"/>
      <c r="DG7476" s="50"/>
    </row>
    <row r="7477" spans="1:111" x14ac:dyDescent="0.2">
      <c r="A7477" s="185"/>
      <c r="B7477" s="186"/>
      <c r="C7477" s="186"/>
      <c r="D7477" s="54"/>
      <c r="E7477" s="310"/>
      <c r="F7477" s="192"/>
      <c r="G7477" s="192"/>
      <c r="H7477" s="50"/>
      <c r="I7477" s="50"/>
      <c r="J7477" s="50"/>
      <c r="K7477" s="50"/>
      <c r="L7477" s="50"/>
      <c r="M7477" s="50"/>
      <c r="N7477" s="50"/>
      <c r="O7477" s="50"/>
      <c r="P7477" s="50"/>
      <c r="Q7477" s="50"/>
      <c r="R7477" s="50"/>
      <c r="S7477" s="50"/>
      <c r="T7477" s="50"/>
      <c r="U7477" s="50"/>
      <c r="V7477" s="50"/>
      <c r="W7477" s="50"/>
      <c r="X7477" s="50"/>
      <c r="Y7477" s="50"/>
      <c r="Z7477" s="50"/>
      <c r="AA7477" s="50"/>
      <c r="AB7477" s="50"/>
      <c r="AC7477" s="50"/>
      <c r="AD7477" s="50"/>
      <c r="AE7477" s="50"/>
      <c r="AF7477" s="50"/>
      <c r="AG7477" s="50"/>
      <c r="AH7477" s="50"/>
      <c r="AI7477" s="50"/>
      <c r="AJ7477" s="50"/>
      <c r="AK7477" s="50"/>
      <c r="AL7477" s="50"/>
      <c r="AM7477" s="50"/>
      <c r="AN7477" s="50"/>
      <c r="AO7477" s="50"/>
      <c r="AP7477" s="50"/>
      <c r="AQ7477" s="50"/>
      <c r="AR7477" s="50"/>
      <c r="AS7477" s="50"/>
      <c r="AT7477" s="50"/>
      <c r="AU7477" s="50"/>
      <c r="AV7477" s="50"/>
      <c r="AW7477" s="50"/>
      <c r="AX7477" s="50"/>
      <c r="AY7477" s="50"/>
      <c r="AZ7477" s="50"/>
      <c r="BA7477" s="50"/>
      <c r="BB7477" s="50"/>
      <c r="BC7477" s="50"/>
      <c r="BD7477" s="50"/>
      <c r="BE7477" s="50"/>
      <c r="BF7477" s="50"/>
      <c r="BG7477" s="50"/>
      <c r="BH7477" s="50"/>
      <c r="BI7477" s="50"/>
      <c r="BJ7477" s="50"/>
      <c r="BK7477" s="50"/>
      <c r="BL7477" s="50"/>
      <c r="BM7477" s="50"/>
      <c r="BN7477" s="50"/>
      <c r="BO7477" s="50"/>
      <c r="BP7477" s="50"/>
      <c r="BQ7477" s="50"/>
      <c r="BR7477" s="50"/>
      <c r="BS7477" s="50"/>
      <c r="BT7477" s="50"/>
      <c r="BU7477" s="50"/>
      <c r="BV7477" s="50"/>
      <c r="BW7477" s="50"/>
      <c r="BX7477" s="50"/>
      <c r="BY7477" s="50"/>
      <c r="BZ7477" s="50"/>
      <c r="CA7477" s="50"/>
      <c r="CB7477" s="50"/>
      <c r="CC7477" s="50"/>
      <c r="CD7477" s="50"/>
      <c r="CE7477" s="50"/>
      <c r="CF7477" s="50"/>
      <c r="CG7477" s="50"/>
      <c r="CH7477" s="50"/>
      <c r="CI7477" s="50"/>
      <c r="CJ7477" s="50"/>
      <c r="CK7477" s="50"/>
      <c r="CL7477" s="50"/>
      <c r="CM7477" s="50"/>
      <c r="CN7477" s="50"/>
      <c r="CO7477" s="50"/>
      <c r="CP7477" s="50"/>
      <c r="CQ7477" s="50"/>
      <c r="CR7477" s="50"/>
      <c r="CS7477" s="50"/>
      <c r="CT7477" s="50"/>
      <c r="CU7477" s="50"/>
      <c r="CV7477" s="50"/>
      <c r="CW7477" s="50"/>
      <c r="CX7477" s="50"/>
      <c r="CY7477" s="50"/>
      <c r="CZ7477" s="50"/>
      <c r="DA7477" s="50"/>
      <c r="DB7477" s="50"/>
      <c r="DC7477" s="50"/>
      <c r="DD7477" s="50"/>
      <c r="DE7477" s="50"/>
      <c r="DF7477" s="50"/>
      <c r="DG7477" s="50"/>
    </row>
    <row r="7478" spans="1:111" x14ac:dyDescent="0.2">
      <c r="A7478" s="185"/>
      <c r="B7478" s="186"/>
      <c r="C7478" s="186"/>
      <c r="D7478" s="54"/>
      <c r="E7478" s="310"/>
      <c r="F7478" s="192"/>
      <c r="G7478" s="192"/>
      <c r="H7478" s="50"/>
      <c r="I7478" s="50"/>
      <c r="J7478" s="50"/>
      <c r="K7478" s="50"/>
      <c r="L7478" s="50"/>
      <c r="M7478" s="50"/>
      <c r="N7478" s="50"/>
      <c r="O7478" s="50"/>
      <c r="P7478" s="50"/>
      <c r="Q7478" s="50"/>
      <c r="R7478" s="50"/>
      <c r="S7478" s="50"/>
      <c r="T7478" s="50"/>
      <c r="U7478" s="50"/>
      <c r="V7478" s="50"/>
      <c r="W7478" s="50"/>
      <c r="X7478" s="50"/>
      <c r="Y7478" s="50"/>
      <c r="Z7478" s="50"/>
      <c r="AA7478" s="50"/>
      <c r="AB7478" s="50"/>
      <c r="AC7478" s="50"/>
      <c r="AD7478" s="50"/>
      <c r="AE7478" s="50"/>
      <c r="AF7478" s="50"/>
      <c r="AG7478" s="50"/>
      <c r="AH7478" s="50"/>
      <c r="AI7478" s="50"/>
      <c r="AJ7478" s="50"/>
      <c r="AK7478" s="50"/>
      <c r="AL7478" s="50"/>
      <c r="AM7478" s="50"/>
      <c r="AN7478" s="50"/>
      <c r="AO7478" s="50"/>
      <c r="AP7478" s="50"/>
      <c r="AQ7478" s="50"/>
      <c r="AR7478" s="50"/>
      <c r="AS7478" s="50"/>
      <c r="AT7478" s="50"/>
      <c r="AU7478" s="50"/>
      <c r="AV7478" s="50"/>
      <c r="AW7478" s="50"/>
      <c r="AX7478" s="50"/>
      <c r="AY7478" s="50"/>
      <c r="AZ7478" s="50"/>
      <c r="BA7478" s="50"/>
      <c r="BB7478" s="50"/>
      <c r="BC7478" s="50"/>
      <c r="BD7478" s="50"/>
      <c r="BE7478" s="50"/>
      <c r="BF7478" s="50"/>
      <c r="BG7478" s="50"/>
      <c r="BH7478" s="50"/>
      <c r="BI7478" s="50"/>
      <c r="BJ7478" s="50"/>
      <c r="BK7478" s="50"/>
      <c r="BL7478" s="50"/>
      <c r="BM7478" s="50"/>
      <c r="BN7478" s="50"/>
      <c r="BO7478" s="50"/>
      <c r="BP7478" s="50"/>
      <c r="BQ7478" s="50"/>
      <c r="BR7478" s="50"/>
      <c r="BS7478" s="50"/>
      <c r="BT7478" s="50"/>
      <c r="BU7478" s="50"/>
      <c r="BV7478" s="50"/>
      <c r="BW7478" s="50"/>
      <c r="BX7478" s="50"/>
      <c r="BY7478" s="50"/>
      <c r="BZ7478" s="50"/>
      <c r="CA7478" s="50"/>
      <c r="CB7478" s="50"/>
      <c r="CC7478" s="50"/>
      <c r="CD7478" s="50"/>
      <c r="CE7478" s="50"/>
      <c r="CF7478" s="50"/>
      <c r="CG7478" s="50"/>
      <c r="CH7478" s="50"/>
      <c r="CI7478" s="50"/>
      <c r="CJ7478" s="50"/>
      <c r="CK7478" s="50"/>
      <c r="CL7478" s="50"/>
      <c r="CM7478" s="50"/>
      <c r="CN7478" s="50"/>
      <c r="CO7478" s="50"/>
      <c r="CP7478" s="50"/>
      <c r="CQ7478" s="50"/>
      <c r="CR7478" s="50"/>
      <c r="CS7478" s="50"/>
      <c r="CT7478" s="50"/>
      <c r="CU7478" s="50"/>
      <c r="CV7478" s="50"/>
      <c r="CW7478" s="50"/>
      <c r="CX7478" s="50"/>
      <c r="CY7478" s="50"/>
      <c r="CZ7478" s="50"/>
      <c r="DA7478" s="50"/>
      <c r="DB7478" s="50"/>
      <c r="DC7478" s="50"/>
      <c r="DD7478" s="50"/>
      <c r="DE7478" s="50"/>
      <c r="DF7478" s="50"/>
      <c r="DG7478" s="50"/>
    </row>
    <row r="7479" spans="1:111" x14ac:dyDescent="0.2">
      <c r="A7479" s="185"/>
      <c r="B7479" s="186"/>
      <c r="C7479" s="186"/>
      <c r="D7479" s="54"/>
      <c r="E7479" s="310"/>
      <c r="F7479" s="192"/>
      <c r="G7479" s="192"/>
      <c r="H7479" s="50"/>
      <c r="I7479" s="50"/>
      <c r="J7479" s="50"/>
      <c r="K7479" s="50"/>
      <c r="L7479" s="50"/>
      <c r="M7479" s="50"/>
      <c r="N7479" s="50"/>
      <c r="O7479" s="50"/>
      <c r="P7479" s="50"/>
      <c r="Q7479" s="50"/>
      <c r="R7479" s="50"/>
      <c r="S7479" s="50"/>
      <c r="T7479" s="50"/>
      <c r="U7479" s="50"/>
      <c r="V7479" s="50"/>
      <c r="W7479" s="50"/>
      <c r="X7479" s="50"/>
      <c r="Y7479" s="50"/>
      <c r="Z7479" s="50"/>
      <c r="AA7479" s="50"/>
      <c r="AB7479" s="50"/>
      <c r="AC7479" s="50"/>
      <c r="AD7479" s="50"/>
      <c r="AE7479" s="50"/>
      <c r="AF7479" s="50"/>
      <c r="AG7479" s="50"/>
      <c r="AH7479" s="50"/>
      <c r="AI7479" s="50"/>
      <c r="AJ7479" s="50"/>
      <c r="AK7479" s="50"/>
      <c r="AL7479" s="50"/>
      <c r="AM7479" s="50"/>
      <c r="AN7479" s="50"/>
      <c r="AO7479" s="50"/>
      <c r="AP7479" s="50"/>
      <c r="AQ7479" s="50"/>
      <c r="AR7479" s="50"/>
      <c r="AS7479" s="50"/>
      <c r="AT7479" s="50"/>
      <c r="AU7479" s="50"/>
      <c r="AV7479" s="50"/>
      <c r="AW7479" s="50"/>
      <c r="AX7479" s="50"/>
      <c r="AY7479" s="50"/>
      <c r="AZ7479" s="50"/>
      <c r="BA7479" s="50"/>
      <c r="BB7479" s="50"/>
      <c r="BC7479" s="50"/>
      <c r="BD7479" s="50"/>
      <c r="BE7479" s="50"/>
      <c r="BF7479" s="50"/>
      <c r="BG7479" s="50"/>
      <c r="BH7479" s="50"/>
      <c r="BI7479" s="50"/>
      <c r="BJ7479" s="50"/>
      <c r="BK7479" s="50"/>
      <c r="BL7479" s="50"/>
      <c r="BM7479" s="50"/>
      <c r="BN7479" s="50"/>
      <c r="BO7479" s="50"/>
      <c r="BP7479" s="50"/>
      <c r="BQ7479" s="50"/>
      <c r="BR7479" s="50"/>
      <c r="BS7479" s="50"/>
      <c r="BT7479" s="50"/>
      <c r="BU7479" s="50"/>
      <c r="BV7479" s="50"/>
      <c r="BW7479" s="50"/>
      <c r="BX7479" s="50"/>
      <c r="BY7479" s="50"/>
      <c r="BZ7479" s="50"/>
      <c r="CA7479" s="50"/>
      <c r="CB7479" s="50"/>
      <c r="CC7479" s="50"/>
      <c r="CD7479" s="50"/>
      <c r="CE7479" s="50"/>
      <c r="CF7479" s="50"/>
      <c r="CG7479" s="50"/>
      <c r="CH7479" s="50"/>
      <c r="CI7479" s="50"/>
      <c r="CJ7479" s="50"/>
      <c r="CK7479" s="50"/>
      <c r="CL7479" s="50"/>
      <c r="CM7479" s="50"/>
      <c r="CN7479" s="50"/>
      <c r="CO7479" s="50"/>
      <c r="CP7479" s="50"/>
      <c r="CQ7479" s="50"/>
      <c r="CR7479" s="50"/>
      <c r="CS7479" s="50"/>
      <c r="CT7479" s="50"/>
      <c r="CU7479" s="50"/>
      <c r="CV7479" s="50"/>
      <c r="CW7479" s="50"/>
      <c r="CX7479" s="50"/>
      <c r="CY7479" s="50"/>
      <c r="CZ7479" s="50"/>
      <c r="DA7479" s="50"/>
      <c r="DB7479" s="50"/>
      <c r="DC7479" s="50"/>
      <c r="DD7479" s="50"/>
      <c r="DE7479" s="50"/>
      <c r="DF7479" s="50"/>
      <c r="DG7479" s="50"/>
    </row>
    <row r="7480" spans="1:111" x14ac:dyDescent="0.2">
      <c r="A7480" s="185"/>
      <c r="B7480" s="186"/>
      <c r="C7480" s="186"/>
      <c r="D7480" s="54"/>
      <c r="E7480" s="310"/>
      <c r="F7480" s="192"/>
      <c r="G7480" s="192"/>
      <c r="H7480" s="50"/>
      <c r="I7480" s="50"/>
      <c r="J7480" s="50"/>
      <c r="K7480" s="50"/>
      <c r="L7480" s="50"/>
      <c r="M7480" s="50"/>
      <c r="N7480" s="50"/>
      <c r="O7480" s="50"/>
      <c r="P7480" s="50"/>
      <c r="Q7480" s="50"/>
      <c r="R7480" s="50"/>
      <c r="S7480" s="50"/>
      <c r="T7480" s="50"/>
      <c r="U7480" s="50"/>
      <c r="V7480" s="50"/>
      <c r="W7480" s="50"/>
      <c r="X7480" s="50"/>
      <c r="Y7480" s="50"/>
      <c r="Z7480" s="50"/>
      <c r="AA7480" s="50"/>
      <c r="AB7480" s="50"/>
      <c r="AC7480" s="50"/>
      <c r="AD7480" s="50"/>
      <c r="AE7480" s="50"/>
      <c r="AF7480" s="50"/>
      <c r="AG7480" s="50"/>
      <c r="AH7480" s="50"/>
      <c r="AI7480" s="50"/>
      <c r="AJ7480" s="50"/>
      <c r="AK7480" s="50"/>
      <c r="AL7480" s="50"/>
      <c r="AM7480" s="50"/>
      <c r="AN7480" s="50"/>
      <c r="AO7480" s="50"/>
      <c r="AP7480" s="50"/>
      <c r="AQ7480" s="50"/>
      <c r="AR7480" s="50"/>
      <c r="AS7480" s="50"/>
      <c r="AT7480" s="50"/>
      <c r="AU7480" s="50"/>
      <c r="AV7480" s="50"/>
      <c r="AW7480" s="50"/>
      <c r="AX7480" s="50"/>
      <c r="AY7480" s="50"/>
      <c r="AZ7480" s="50"/>
      <c r="BA7480" s="50"/>
      <c r="BB7480" s="50"/>
      <c r="BC7480" s="50"/>
      <c r="BD7480" s="50"/>
      <c r="BE7480" s="50"/>
      <c r="BF7480" s="50"/>
      <c r="BG7480" s="50"/>
      <c r="BH7480" s="50"/>
      <c r="BI7480" s="50"/>
      <c r="BJ7480" s="50"/>
      <c r="BK7480" s="50"/>
      <c r="BL7480" s="50"/>
      <c r="BM7480" s="50"/>
      <c r="BN7480" s="50"/>
      <c r="BO7480" s="50"/>
      <c r="BP7480" s="50"/>
      <c r="BQ7480" s="50"/>
      <c r="BR7480" s="50"/>
      <c r="BS7480" s="50"/>
      <c r="BT7480" s="50"/>
      <c r="BU7480" s="50"/>
      <c r="BV7480" s="50"/>
      <c r="BW7480" s="50"/>
      <c r="BX7480" s="50"/>
      <c r="BY7480" s="50"/>
      <c r="BZ7480" s="50"/>
      <c r="CA7480" s="50"/>
      <c r="CB7480" s="50"/>
      <c r="CC7480" s="50"/>
      <c r="CD7480" s="50"/>
      <c r="CE7480" s="50"/>
      <c r="CF7480" s="50"/>
      <c r="CG7480" s="50"/>
      <c r="CH7480" s="50"/>
      <c r="CI7480" s="50"/>
      <c r="CJ7480" s="50"/>
      <c r="CK7480" s="50"/>
      <c r="CL7480" s="50"/>
      <c r="CM7480" s="50"/>
      <c r="CN7480" s="50"/>
      <c r="CO7480" s="50"/>
      <c r="CP7480" s="50"/>
      <c r="CQ7480" s="50"/>
      <c r="CR7480" s="50"/>
      <c r="CS7480" s="50"/>
      <c r="CT7480" s="50"/>
      <c r="CU7480" s="50"/>
      <c r="CV7480" s="50"/>
      <c r="CW7480" s="50"/>
      <c r="CX7480" s="50"/>
      <c r="CY7480" s="50"/>
      <c r="CZ7480" s="50"/>
      <c r="DA7480" s="50"/>
      <c r="DB7480" s="50"/>
      <c r="DC7480" s="50"/>
      <c r="DD7480" s="50"/>
      <c r="DE7480" s="50"/>
      <c r="DF7480" s="50"/>
      <c r="DG7480" s="50"/>
    </row>
    <row r="7481" spans="1:111" x14ac:dyDescent="0.2">
      <c r="A7481" s="185"/>
      <c r="B7481" s="186"/>
      <c r="C7481" s="186"/>
      <c r="D7481" s="54"/>
      <c r="E7481" s="310"/>
      <c r="F7481" s="192"/>
      <c r="G7481" s="192"/>
      <c r="H7481" s="50"/>
      <c r="I7481" s="50"/>
      <c r="J7481" s="50"/>
      <c r="K7481" s="50"/>
      <c r="L7481" s="50"/>
      <c r="M7481" s="50"/>
      <c r="N7481" s="50"/>
      <c r="O7481" s="50"/>
      <c r="P7481" s="50"/>
      <c r="Q7481" s="50"/>
      <c r="R7481" s="50"/>
      <c r="S7481" s="50"/>
      <c r="T7481" s="50"/>
      <c r="U7481" s="50"/>
      <c r="V7481" s="50"/>
      <c r="W7481" s="50"/>
      <c r="X7481" s="50"/>
      <c r="Y7481" s="50"/>
      <c r="Z7481" s="50"/>
      <c r="AA7481" s="50"/>
      <c r="AB7481" s="50"/>
      <c r="AC7481" s="50"/>
      <c r="AD7481" s="50"/>
      <c r="AE7481" s="50"/>
      <c r="AF7481" s="50"/>
      <c r="AG7481" s="50"/>
      <c r="AH7481" s="50"/>
      <c r="AI7481" s="50"/>
      <c r="AJ7481" s="50"/>
      <c r="AK7481" s="50"/>
      <c r="AL7481" s="50"/>
      <c r="AM7481" s="50"/>
      <c r="AN7481" s="50"/>
      <c r="AO7481" s="50"/>
      <c r="AP7481" s="50"/>
      <c r="AQ7481" s="50"/>
      <c r="AR7481" s="50"/>
      <c r="AS7481" s="50"/>
      <c r="AT7481" s="50"/>
      <c r="AU7481" s="50"/>
      <c r="AV7481" s="50"/>
      <c r="AW7481" s="50"/>
      <c r="AX7481" s="50"/>
      <c r="AY7481" s="50"/>
      <c r="AZ7481" s="50"/>
      <c r="BA7481" s="50"/>
      <c r="BB7481" s="50"/>
      <c r="BC7481" s="50"/>
      <c r="BD7481" s="50"/>
      <c r="BE7481" s="50"/>
      <c r="BF7481" s="50"/>
      <c r="BG7481" s="50"/>
      <c r="BH7481" s="50"/>
      <c r="BI7481" s="50"/>
      <c r="BJ7481" s="50"/>
      <c r="BK7481" s="50"/>
      <c r="BL7481" s="50"/>
      <c r="BM7481" s="50"/>
      <c r="BN7481" s="50"/>
      <c r="BO7481" s="50"/>
      <c r="BP7481" s="50"/>
      <c r="BQ7481" s="50"/>
      <c r="BR7481" s="50"/>
      <c r="BS7481" s="50"/>
      <c r="BT7481" s="50"/>
      <c r="BU7481" s="50"/>
      <c r="BV7481" s="50"/>
      <c r="BW7481" s="50"/>
      <c r="BX7481" s="50"/>
      <c r="BY7481" s="50"/>
      <c r="BZ7481" s="50"/>
      <c r="CA7481" s="50"/>
      <c r="CB7481" s="50"/>
      <c r="CC7481" s="50"/>
      <c r="CD7481" s="50"/>
      <c r="CE7481" s="50"/>
      <c r="CF7481" s="50"/>
      <c r="CG7481" s="50"/>
      <c r="CH7481" s="50"/>
      <c r="CI7481" s="50"/>
      <c r="CJ7481" s="50"/>
      <c r="CK7481" s="50"/>
      <c r="CL7481" s="50"/>
      <c r="CM7481" s="50"/>
      <c r="CN7481" s="50"/>
      <c r="CO7481" s="50"/>
      <c r="CP7481" s="50"/>
      <c r="CQ7481" s="50"/>
      <c r="CR7481" s="50"/>
      <c r="CS7481" s="50"/>
      <c r="CT7481" s="50"/>
      <c r="CU7481" s="50"/>
      <c r="CV7481" s="50"/>
      <c r="CW7481" s="50"/>
      <c r="CX7481" s="50"/>
      <c r="CY7481" s="50"/>
      <c r="CZ7481" s="50"/>
      <c r="DA7481" s="50"/>
      <c r="DB7481" s="50"/>
      <c r="DC7481" s="50"/>
      <c r="DD7481" s="50"/>
      <c r="DE7481" s="50"/>
      <c r="DF7481" s="50"/>
      <c r="DG7481" s="50"/>
    </row>
    <row r="7482" spans="1:111" x14ac:dyDescent="0.2">
      <c r="A7482" s="185"/>
      <c r="B7482" s="186"/>
      <c r="C7482" s="186"/>
      <c r="D7482" s="54"/>
      <c r="E7482" s="310"/>
      <c r="F7482" s="192"/>
      <c r="G7482" s="192"/>
      <c r="H7482" s="50"/>
      <c r="I7482" s="50"/>
      <c r="J7482" s="50"/>
      <c r="K7482" s="50"/>
      <c r="L7482" s="50"/>
      <c r="M7482" s="50"/>
      <c r="N7482" s="50"/>
      <c r="O7482" s="50"/>
      <c r="P7482" s="50"/>
      <c r="Q7482" s="50"/>
      <c r="R7482" s="50"/>
      <c r="S7482" s="50"/>
      <c r="T7482" s="50"/>
      <c r="U7482" s="50"/>
      <c r="V7482" s="50"/>
      <c r="W7482" s="50"/>
      <c r="X7482" s="50"/>
      <c r="Y7482" s="50"/>
      <c r="Z7482" s="50"/>
      <c r="AA7482" s="50"/>
      <c r="AB7482" s="50"/>
      <c r="AC7482" s="50"/>
      <c r="AD7482" s="50"/>
      <c r="AE7482" s="50"/>
      <c r="AF7482" s="50"/>
      <c r="AG7482" s="50"/>
      <c r="AH7482" s="50"/>
      <c r="AI7482" s="50"/>
      <c r="AJ7482" s="50"/>
      <c r="AK7482" s="50"/>
      <c r="AL7482" s="50"/>
      <c r="AM7482" s="50"/>
      <c r="AN7482" s="50"/>
      <c r="AO7482" s="50"/>
      <c r="AP7482" s="50"/>
      <c r="AQ7482" s="50"/>
      <c r="AR7482" s="50"/>
      <c r="AS7482" s="50"/>
      <c r="AT7482" s="50"/>
      <c r="AU7482" s="50"/>
      <c r="AV7482" s="50"/>
      <c r="AW7482" s="50"/>
      <c r="AX7482" s="50"/>
      <c r="AY7482" s="50"/>
      <c r="AZ7482" s="50"/>
      <c r="BA7482" s="50"/>
      <c r="BB7482" s="50"/>
      <c r="BC7482" s="50"/>
      <c r="BD7482" s="50"/>
      <c r="BE7482" s="50"/>
      <c r="BF7482" s="50"/>
      <c r="BG7482" s="50"/>
      <c r="BH7482" s="50"/>
      <c r="BI7482" s="50"/>
      <c r="BJ7482" s="50"/>
      <c r="BK7482" s="50"/>
      <c r="BL7482" s="50"/>
      <c r="BM7482" s="50"/>
      <c r="BN7482" s="50"/>
      <c r="BO7482" s="50"/>
      <c r="BP7482" s="50"/>
      <c r="BQ7482" s="50"/>
      <c r="BR7482" s="50"/>
      <c r="BS7482" s="50"/>
      <c r="BT7482" s="50"/>
      <c r="BU7482" s="50"/>
      <c r="BV7482" s="50"/>
      <c r="BW7482" s="50"/>
      <c r="BX7482" s="50"/>
      <c r="BY7482" s="50"/>
      <c r="BZ7482" s="50"/>
      <c r="CA7482" s="50"/>
      <c r="CB7482" s="50"/>
      <c r="CC7482" s="50"/>
      <c r="CD7482" s="50"/>
      <c r="CE7482" s="50"/>
      <c r="CF7482" s="50"/>
      <c r="CG7482" s="50"/>
      <c r="CH7482" s="50"/>
      <c r="CI7482" s="50"/>
      <c r="CJ7482" s="50"/>
      <c r="CK7482" s="50"/>
      <c r="CL7482" s="50"/>
      <c r="CM7482" s="50"/>
      <c r="CN7482" s="50"/>
      <c r="CO7482" s="50"/>
      <c r="CP7482" s="50"/>
      <c r="CQ7482" s="50"/>
      <c r="CR7482" s="50"/>
      <c r="CS7482" s="50"/>
      <c r="CT7482" s="50"/>
      <c r="CU7482" s="50"/>
      <c r="CV7482" s="50"/>
      <c r="CW7482" s="50"/>
      <c r="CX7482" s="50"/>
      <c r="CY7482" s="50"/>
      <c r="CZ7482" s="50"/>
      <c r="DA7482" s="50"/>
      <c r="DB7482" s="50"/>
      <c r="DC7482" s="50"/>
      <c r="DD7482" s="50"/>
      <c r="DE7482" s="50"/>
      <c r="DF7482" s="50"/>
      <c r="DG7482" s="50"/>
    </row>
    <row r="7483" spans="1:111" x14ac:dyDescent="0.2">
      <c r="A7483" s="185"/>
      <c r="B7483" s="186"/>
      <c r="C7483" s="186"/>
      <c r="D7483" s="54"/>
      <c r="E7483" s="310"/>
      <c r="F7483" s="192"/>
      <c r="G7483" s="192"/>
      <c r="H7483" s="50"/>
      <c r="I7483" s="50"/>
      <c r="J7483" s="50"/>
      <c r="K7483" s="50"/>
      <c r="L7483" s="50"/>
      <c r="M7483" s="50"/>
      <c r="N7483" s="50"/>
      <c r="O7483" s="50"/>
      <c r="P7483" s="50"/>
      <c r="Q7483" s="50"/>
      <c r="R7483" s="50"/>
      <c r="S7483" s="50"/>
      <c r="T7483" s="50"/>
      <c r="U7483" s="50"/>
      <c r="V7483" s="50"/>
      <c r="W7483" s="50"/>
      <c r="X7483" s="50"/>
      <c r="Y7483" s="50"/>
      <c r="Z7483" s="50"/>
      <c r="AA7483" s="50"/>
      <c r="AB7483" s="50"/>
      <c r="AC7483" s="50"/>
      <c r="AD7483" s="50"/>
      <c r="AE7483" s="50"/>
      <c r="AF7483" s="50"/>
      <c r="AG7483" s="50"/>
      <c r="AH7483" s="50"/>
      <c r="AI7483" s="50"/>
      <c r="AJ7483" s="50"/>
      <c r="AK7483" s="50"/>
      <c r="AL7483" s="50"/>
      <c r="AM7483" s="50"/>
      <c r="AN7483" s="50"/>
      <c r="AO7483" s="50"/>
      <c r="AP7483" s="50"/>
      <c r="AQ7483" s="50"/>
      <c r="AR7483" s="50"/>
      <c r="AS7483" s="50"/>
      <c r="AT7483" s="50"/>
      <c r="AU7483" s="50"/>
      <c r="AV7483" s="50"/>
      <c r="AW7483" s="50"/>
      <c r="AX7483" s="50"/>
      <c r="AY7483" s="50"/>
      <c r="AZ7483" s="50"/>
      <c r="BA7483" s="50"/>
      <c r="BB7483" s="50"/>
      <c r="BC7483" s="50"/>
      <c r="BD7483" s="50"/>
      <c r="BE7483" s="50"/>
      <c r="BF7483" s="50"/>
      <c r="BG7483" s="50"/>
      <c r="BH7483" s="50"/>
      <c r="BI7483" s="50"/>
      <c r="BJ7483" s="50"/>
      <c r="BK7483" s="50"/>
      <c r="BL7483" s="50"/>
      <c r="BM7483" s="50"/>
      <c r="BN7483" s="50"/>
      <c r="BO7483" s="50"/>
      <c r="BP7483" s="50"/>
      <c r="BQ7483" s="50"/>
      <c r="BR7483" s="50"/>
      <c r="BS7483" s="50"/>
      <c r="BT7483" s="50"/>
      <c r="BU7483" s="50"/>
      <c r="BV7483" s="50"/>
      <c r="BW7483" s="50"/>
      <c r="BX7483" s="50"/>
      <c r="BY7483" s="50"/>
      <c r="BZ7483" s="50"/>
      <c r="CA7483" s="50"/>
      <c r="CB7483" s="50"/>
      <c r="CC7483" s="50"/>
      <c r="CD7483" s="50"/>
      <c r="CE7483" s="50"/>
      <c r="CF7483" s="50"/>
      <c r="CG7483" s="50"/>
      <c r="CH7483" s="50"/>
      <c r="CI7483" s="50"/>
      <c r="CJ7483" s="50"/>
      <c r="CK7483" s="50"/>
      <c r="CL7483" s="50"/>
      <c r="CM7483" s="50"/>
      <c r="CN7483" s="50"/>
      <c r="CO7483" s="50"/>
      <c r="CP7483" s="50"/>
      <c r="CQ7483" s="50"/>
      <c r="CR7483" s="50"/>
      <c r="CS7483" s="50"/>
      <c r="CT7483" s="50"/>
      <c r="CU7483" s="50"/>
      <c r="CV7483" s="50"/>
      <c r="CW7483" s="50"/>
      <c r="CX7483" s="50"/>
      <c r="CY7483" s="50"/>
      <c r="CZ7483" s="50"/>
      <c r="DA7483" s="50"/>
      <c r="DB7483" s="50"/>
      <c r="DC7483" s="50"/>
      <c r="DD7483" s="50"/>
      <c r="DE7483" s="50"/>
      <c r="DF7483" s="50"/>
      <c r="DG7483" s="50"/>
    </row>
    <row r="7484" spans="1:111" x14ac:dyDescent="0.2">
      <c r="A7484" s="185"/>
      <c r="B7484" s="186"/>
      <c r="C7484" s="186"/>
      <c r="D7484" s="54"/>
      <c r="E7484" s="310"/>
      <c r="F7484" s="192"/>
      <c r="G7484" s="192"/>
      <c r="H7484" s="50"/>
      <c r="I7484" s="50"/>
      <c r="J7484" s="50"/>
      <c r="K7484" s="50"/>
      <c r="L7484" s="50"/>
      <c r="M7484" s="50"/>
      <c r="N7484" s="50"/>
      <c r="O7484" s="50"/>
      <c r="P7484" s="50"/>
      <c r="Q7484" s="50"/>
      <c r="R7484" s="50"/>
      <c r="S7484" s="50"/>
      <c r="T7484" s="50"/>
      <c r="U7484" s="50"/>
      <c r="V7484" s="50"/>
      <c r="W7484" s="50"/>
      <c r="X7484" s="50"/>
      <c r="Y7484" s="50"/>
      <c r="Z7484" s="50"/>
      <c r="AA7484" s="50"/>
      <c r="AB7484" s="50"/>
      <c r="AC7484" s="50"/>
      <c r="AD7484" s="50"/>
      <c r="AE7484" s="50"/>
      <c r="AF7484" s="50"/>
      <c r="AG7484" s="50"/>
      <c r="AH7484" s="50"/>
      <c r="AI7484" s="50"/>
      <c r="AJ7484" s="50"/>
      <c r="AK7484" s="50"/>
      <c r="AL7484" s="50"/>
      <c r="AM7484" s="50"/>
      <c r="AN7484" s="50"/>
      <c r="AO7484" s="50"/>
      <c r="AP7484" s="50"/>
      <c r="AQ7484" s="50"/>
      <c r="AR7484" s="50"/>
      <c r="AS7484" s="50"/>
      <c r="AT7484" s="50"/>
      <c r="AU7484" s="50"/>
      <c r="AV7484" s="50"/>
      <c r="AW7484" s="50"/>
      <c r="AX7484" s="50"/>
      <c r="AY7484" s="50"/>
      <c r="AZ7484" s="50"/>
      <c r="BA7484" s="50"/>
      <c r="BB7484" s="50"/>
      <c r="BC7484" s="50"/>
      <c r="BD7484" s="50"/>
      <c r="BE7484" s="50"/>
      <c r="BF7484" s="50"/>
      <c r="BG7484" s="50"/>
      <c r="BH7484" s="50"/>
      <c r="BI7484" s="50"/>
      <c r="BJ7484" s="50"/>
      <c r="BK7484" s="50"/>
      <c r="BL7484" s="50"/>
      <c r="BM7484" s="50"/>
      <c r="BN7484" s="50"/>
      <c r="BO7484" s="50"/>
      <c r="BP7484" s="50"/>
      <c r="BQ7484" s="50"/>
      <c r="BR7484" s="50"/>
      <c r="BS7484" s="50"/>
      <c r="BT7484" s="50"/>
      <c r="BU7484" s="50"/>
      <c r="BV7484" s="50"/>
      <c r="BW7484" s="50"/>
      <c r="BX7484" s="50"/>
      <c r="BY7484" s="50"/>
      <c r="BZ7484" s="50"/>
      <c r="CA7484" s="50"/>
      <c r="CB7484" s="50"/>
      <c r="CC7484" s="50"/>
      <c r="CD7484" s="50"/>
      <c r="CE7484" s="50"/>
      <c r="CF7484" s="50"/>
      <c r="CG7484" s="50"/>
      <c r="CH7484" s="50"/>
      <c r="CI7484" s="50"/>
      <c r="CJ7484" s="50"/>
      <c r="CK7484" s="50"/>
      <c r="CL7484" s="50"/>
      <c r="CM7484" s="50"/>
      <c r="CN7484" s="50"/>
      <c r="CO7484" s="50"/>
      <c r="CP7484" s="50"/>
      <c r="CQ7484" s="50"/>
      <c r="CR7484" s="50"/>
      <c r="CS7484" s="50"/>
      <c r="CT7484" s="50"/>
      <c r="CU7484" s="50"/>
      <c r="CV7484" s="50"/>
      <c r="CW7484" s="50"/>
      <c r="CX7484" s="50"/>
      <c r="CY7484" s="50"/>
      <c r="CZ7484" s="50"/>
      <c r="DA7484" s="50"/>
      <c r="DB7484" s="50"/>
      <c r="DC7484" s="50"/>
      <c r="DD7484" s="50"/>
      <c r="DE7484" s="50"/>
      <c r="DF7484" s="50"/>
      <c r="DG7484" s="50"/>
    </row>
    <row r="7485" spans="1:111" x14ac:dyDescent="0.2">
      <c r="A7485" s="185"/>
      <c r="B7485" s="186"/>
      <c r="C7485" s="186"/>
      <c r="D7485" s="54"/>
      <c r="E7485" s="310"/>
      <c r="F7485" s="192"/>
      <c r="G7485" s="192"/>
      <c r="H7485" s="50"/>
      <c r="I7485" s="50"/>
      <c r="J7485" s="50"/>
      <c r="K7485" s="50"/>
      <c r="L7485" s="50"/>
      <c r="M7485" s="50"/>
      <c r="N7485" s="50"/>
      <c r="O7485" s="50"/>
      <c r="P7485" s="50"/>
      <c r="Q7485" s="50"/>
      <c r="R7485" s="50"/>
      <c r="S7485" s="50"/>
      <c r="T7485" s="50"/>
      <c r="U7485" s="50"/>
      <c r="V7485" s="50"/>
      <c r="W7485" s="50"/>
      <c r="X7485" s="50"/>
      <c r="Y7485" s="50"/>
      <c r="Z7485" s="50"/>
      <c r="AA7485" s="50"/>
      <c r="AB7485" s="50"/>
      <c r="AC7485" s="50"/>
      <c r="AD7485" s="50"/>
      <c r="AE7485" s="50"/>
      <c r="AF7485" s="50"/>
      <c r="AG7485" s="50"/>
      <c r="AH7485" s="50"/>
      <c r="AI7485" s="50"/>
      <c r="AJ7485" s="50"/>
      <c r="AK7485" s="50"/>
      <c r="AL7485" s="50"/>
      <c r="AM7485" s="50"/>
      <c r="AN7485" s="50"/>
      <c r="AO7485" s="50"/>
      <c r="AP7485" s="50"/>
      <c r="AQ7485" s="50"/>
      <c r="AR7485" s="50"/>
      <c r="AS7485" s="50"/>
      <c r="AT7485" s="50"/>
      <c r="AU7485" s="50"/>
      <c r="AV7485" s="50"/>
      <c r="AW7485" s="50"/>
      <c r="AX7485" s="50"/>
      <c r="AY7485" s="50"/>
      <c r="AZ7485" s="50"/>
      <c r="BA7485" s="50"/>
      <c r="BB7485" s="50"/>
      <c r="BC7485" s="50"/>
      <c r="BD7485" s="50"/>
      <c r="BE7485" s="50"/>
      <c r="BF7485" s="50"/>
      <c r="BG7485" s="50"/>
      <c r="BH7485" s="50"/>
      <c r="BI7485" s="50"/>
      <c r="BJ7485" s="50"/>
      <c r="BK7485" s="50"/>
      <c r="BL7485" s="50"/>
      <c r="BM7485" s="50"/>
      <c r="BN7485" s="50"/>
      <c r="BO7485" s="50"/>
      <c r="BP7485" s="50"/>
      <c r="BQ7485" s="50"/>
      <c r="BR7485" s="50"/>
      <c r="BS7485" s="50"/>
      <c r="BT7485" s="50"/>
      <c r="BU7485" s="50"/>
      <c r="BV7485" s="50"/>
      <c r="BW7485" s="50"/>
      <c r="BX7485" s="50"/>
      <c r="BY7485" s="50"/>
      <c r="BZ7485" s="50"/>
      <c r="CA7485" s="50"/>
      <c r="CB7485" s="50"/>
      <c r="CC7485" s="50"/>
      <c r="CD7485" s="50"/>
      <c r="CE7485" s="50"/>
      <c r="CF7485" s="50"/>
      <c r="CG7485" s="50"/>
      <c r="CH7485" s="50"/>
      <c r="CI7485" s="50"/>
      <c r="CJ7485" s="50"/>
      <c r="CK7485" s="50"/>
      <c r="CL7485" s="50"/>
      <c r="CM7485" s="50"/>
      <c r="CN7485" s="50"/>
      <c r="CO7485" s="50"/>
      <c r="CP7485" s="50"/>
      <c r="CQ7485" s="50"/>
      <c r="CR7485" s="50"/>
      <c r="CS7485" s="50"/>
      <c r="CT7485" s="50"/>
      <c r="CU7485" s="50"/>
      <c r="CV7485" s="50"/>
      <c r="CW7485" s="50"/>
      <c r="CX7485" s="50"/>
      <c r="CY7485" s="50"/>
      <c r="CZ7485" s="50"/>
      <c r="DA7485" s="50"/>
      <c r="DB7485" s="50"/>
      <c r="DC7485" s="50"/>
      <c r="DD7485" s="50"/>
      <c r="DE7485" s="50"/>
      <c r="DF7485" s="50"/>
      <c r="DG7485" s="50"/>
    </row>
    <row r="7486" spans="1:111" x14ac:dyDescent="0.2">
      <c r="A7486" s="185"/>
      <c r="B7486" s="186"/>
      <c r="C7486" s="186"/>
      <c r="D7486" s="54"/>
      <c r="E7486" s="310"/>
      <c r="F7486" s="192"/>
      <c r="G7486" s="192"/>
      <c r="H7486" s="50"/>
      <c r="I7486" s="50"/>
      <c r="J7486" s="50"/>
      <c r="K7486" s="50"/>
      <c r="L7486" s="50"/>
      <c r="M7486" s="50"/>
      <c r="N7486" s="50"/>
      <c r="O7486" s="50"/>
      <c r="P7486" s="50"/>
      <c r="Q7486" s="50"/>
      <c r="R7486" s="50"/>
      <c r="S7486" s="50"/>
      <c r="T7486" s="50"/>
      <c r="U7486" s="50"/>
      <c r="V7486" s="50"/>
      <c r="W7486" s="50"/>
      <c r="X7486" s="50"/>
      <c r="Y7486" s="50"/>
      <c r="Z7486" s="50"/>
      <c r="AA7486" s="50"/>
      <c r="AB7486" s="50"/>
      <c r="AC7486" s="50"/>
      <c r="AD7486" s="50"/>
      <c r="AE7486" s="50"/>
      <c r="AF7486" s="50"/>
      <c r="AG7486" s="50"/>
      <c r="AH7486" s="50"/>
      <c r="AI7486" s="50"/>
      <c r="AJ7486" s="50"/>
      <c r="AK7486" s="50"/>
      <c r="AL7486" s="50"/>
      <c r="AM7486" s="50"/>
      <c r="AN7486" s="50"/>
      <c r="AO7486" s="50"/>
      <c r="AP7486" s="50"/>
      <c r="AQ7486" s="50"/>
      <c r="AR7486" s="50"/>
      <c r="AS7486" s="50"/>
      <c r="AT7486" s="50"/>
      <c r="AU7486" s="50"/>
      <c r="AV7486" s="50"/>
      <c r="AW7486" s="50"/>
      <c r="AX7486" s="50"/>
      <c r="AY7486" s="50"/>
      <c r="AZ7486" s="50"/>
      <c r="BA7486" s="50"/>
      <c r="BB7486" s="50"/>
      <c r="BC7486" s="50"/>
      <c r="BD7486" s="50"/>
      <c r="BE7486" s="50"/>
      <c r="BF7486" s="50"/>
      <c r="BG7486" s="50"/>
      <c r="BH7486" s="50"/>
      <c r="BI7486" s="50"/>
      <c r="BJ7486" s="50"/>
      <c r="BK7486" s="50"/>
      <c r="BL7486" s="50"/>
      <c r="BM7486" s="50"/>
      <c r="BN7486" s="50"/>
      <c r="BO7486" s="50"/>
      <c r="BP7486" s="50"/>
      <c r="BQ7486" s="50"/>
      <c r="BR7486" s="50"/>
      <c r="BS7486" s="50"/>
      <c r="BT7486" s="50"/>
      <c r="BU7486" s="50"/>
      <c r="BV7486" s="50"/>
      <c r="BW7486" s="50"/>
      <c r="BX7486" s="50"/>
      <c r="BY7486" s="50"/>
      <c r="BZ7486" s="50"/>
      <c r="CA7486" s="50"/>
      <c r="CB7486" s="50"/>
      <c r="CC7486" s="50"/>
      <c r="CD7486" s="50"/>
      <c r="CE7486" s="50"/>
      <c r="CF7486" s="50"/>
      <c r="CG7486" s="50"/>
      <c r="CH7486" s="50"/>
      <c r="CI7486" s="50"/>
      <c r="CJ7486" s="50"/>
      <c r="CK7486" s="50"/>
      <c r="CL7486" s="50"/>
      <c r="CM7486" s="50"/>
      <c r="CN7486" s="50"/>
      <c r="CO7486" s="50"/>
      <c r="CP7486" s="50"/>
      <c r="CQ7486" s="50"/>
      <c r="CR7486" s="50"/>
      <c r="CS7486" s="50"/>
      <c r="CT7486" s="50"/>
      <c r="CU7486" s="50"/>
      <c r="CV7486" s="50"/>
      <c r="CW7486" s="50"/>
      <c r="CX7486" s="50"/>
      <c r="CY7486" s="50"/>
      <c r="CZ7486" s="50"/>
      <c r="DA7486" s="50"/>
      <c r="DB7486" s="50"/>
      <c r="DC7486" s="50"/>
      <c r="DD7486" s="50"/>
      <c r="DE7486" s="50"/>
      <c r="DF7486" s="50"/>
      <c r="DG7486" s="50"/>
    </row>
    <row r="7487" spans="1:111" x14ac:dyDescent="0.2">
      <c r="A7487" s="185"/>
      <c r="B7487" s="186"/>
      <c r="C7487" s="186"/>
      <c r="D7487" s="54"/>
      <c r="E7487" s="310"/>
      <c r="F7487" s="192"/>
      <c r="G7487" s="192"/>
      <c r="H7487" s="50"/>
      <c r="I7487" s="50"/>
      <c r="J7487" s="50"/>
      <c r="K7487" s="50"/>
      <c r="L7487" s="50"/>
      <c r="M7487" s="50"/>
      <c r="N7487" s="50"/>
      <c r="O7487" s="50"/>
      <c r="P7487" s="50"/>
      <c r="Q7487" s="50"/>
      <c r="R7487" s="50"/>
      <c r="S7487" s="50"/>
      <c r="T7487" s="50"/>
      <c r="U7487" s="50"/>
      <c r="V7487" s="50"/>
      <c r="W7487" s="50"/>
      <c r="X7487" s="50"/>
      <c r="Y7487" s="50"/>
      <c r="Z7487" s="50"/>
      <c r="AA7487" s="50"/>
      <c r="AB7487" s="50"/>
      <c r="AC7487" s="50"/>
      <c r="AD7487" s="50"/>
      <c r="AE7487" s="50"/>
      <c r="AF7487" s="50"/>
      <c r="AG7487" s="50"/>
      <c r="AH7487" s="50"/>
      <c r="AI7487" s="50"/>
      <c r="AJ7487" s="50"/>
      <c r="AK7487" s="50"/>
      <c r="AL7487" s="50"/>
      <c r="AM7487" s="50"/>
      <c r="AN7487" s="50"/>
      <c r="AO7487" s="50"/>
      <c r="AP7487" s="50"/>
      <c r="AQ7487" s="50"/>
      <c r="AR7487" s="50"/>
      <c r="AS7487" s="50"/>
      <c r="AT7487" s="50"/>
      <c r="AU7487" s="50"/>
      <c r="AV7487" s="50"/>
      <c r="AW7487" s="50"/>
      <c r="AX7487" s="50"/>
      <c r="AY7487" s="50"/>
      <c r="AZ7487" s="50"/>
      <c r="BA7487" s="50"/>
      <c r="BB7487" s="50"/>
      <c r="BC7487" s="50"/>
      <c r="BD7487" s="50"/>
      <c r="BE7487" s="50"/>
      <c r="BF7487" s="50"/>
      <c r="BG7487" s="50"/>
      <c r="BH7487" s="50"/>
      <c r="BI7487" s="50"/>
      <c r="BJ7487" s="50"/>
      <c r="BK7487" s="50"/>
      <c r="BL7487" s="50"/>
      <c r="BM7487" s="50"/>
      <c r="BN7487" s="50"/>
      <c r="BO7487" s="50"/>
      <c r="BP7487" s="50"/>
      <c r="BQ7487" s="50"/>
      <c r="BR7487" s="50"/>
      <c r="BS7487" s="50"/>
      <c r="BT7487" s="50"/>
      <c r="BU7487" s="50"/>
      <c r="BV7487" s="50"/>
      <c r="BW7487" s="50"/>
      <c r="BX7487" s="50"/>
      <c r="BY7487" s="50"/>
      <c r="BZ7487" s="50"/>
      <c r="CA7487" s="50"/>
      <c r="CB7487" s="50"/>
      <c r="CC7487" s="50"/>
      <c r="CD7487" s="50"/>
      <c r="CE7487" s="50"/>
      <c r="CF7487" s="50"/>
      <c r="CG7487" s="50"/>
      <c r="CH7487" s="50"/>
      <c r="CI7487" s="50"/>
      <c r="CJ7487" s="50"/>
      <c r="CK7487" s="50"/>
      <c r="CL7487" s="50"/>
      <c r="CM7487" s="50"/>
      <c r="CN7487" s="50"/>
      <c r="CO7487" s="50"/>
      <c r="CP7487" s="50"/>
      <c r="CQ7487" s="50"/>
      <c r="CR7487" s="50"/>
      <c r="CS7487" s="50"/>
      <c r="CT7487" s="50"/>
      <c r="CU7487" s="50"/>
      <c r="CV7487" s="50"/>
      <c r="CW7487" s="50"/>
      <c r="CX7487" s="50"/>
      <c r="CY7487" s="50"/>
      <c r="CZ7487" s="50"/>
      <c r="DA7487" s="50"/>
      <c r="DB7487" s="50"/>
      <c r="DC7487" s="50"/>
      <c r="DD7487" s="50"/>
      <c r="DE7487" s="50"/>
      <c r="DF7487" s="50"/>
      <c r="DG7487" s="50"/>
    </row>
    <row r="7488" spans="1:111" x14ac:dyDescent="0.2">
      <c r="A7488" s="185"/>
      <c r="B7488" s="186"/>
      <c r="C7488" s="186"/>
      <c r="D7488" s="54"/>
      <c r="E7488" s="310"/>
      <c r="F7488" s="192"/>
      <c r="G7488" s="192"/>
      <c r="H7488" s="50"/>
      <c r="I7488" s="50"/>
      <c r="J7488" s="50"/>
      <c r="K7488" s="50"/>
      <c r="L7488" s="50"/>
      <c r="M7488" s="50"/>
      <c r="N7488" s="50"/>
      <c r="O7488" s="50"/>
      <c r="P7488" s="50"/>
      <c r="Q7488" s="50"/>
      <c r="R7488" s="50"/>
      <c r="S7488" s="50"/>
      <c r="T7488" s="50"/>
      <c r="U7488" s="50"/>
      <c r="V7488" s="50"/>
      <c r="W7488" s="50"/>
      <c r="X7488" s="50"/>
      <c r="Y7488" s="50"/>
      <c r="Z7488" s="50"/>
      <c r="AA7488" s="50"/>
      <c r="AB7488" s="50"/>
      <c r="AC7488" s="50"/>
      <c r="AD7488" s="50"/>
      <c r="AE7488" s="50"/>
      <c r="AF7488" s="50"/>
      <c r="AG7488" s="50"/>
      <c r="AH7488" s="50"/>
      <c r="AI7488" s="50"/>
      <c r="AJ7488" s="50"/>
      <c r="AK7488" s="50"/>
      <c r="AL7488" s="50"/>
      <c r="AM7488" s="50"/>
      <c r="AN7488" s="50"/>
      <c r="AO7488" s="50"/>
      <c r="AP7488" s="50"/>
      <c r="AQ7488" s="50"/>
      <c r="AR7488" s="50"/>
      <c r="AS7488" s="50"/>
      <c r="AT7488" s="50"/>
      <c r="AU7488" s="50"/>
      <c r="AV7488" s="50"/>
      <c r="AW7488" s="50"/>
      <c r="AX7488" s="50"/>
      <c r="AY7488" s="50"/>
      <c r="AZ7488" s="50"/>
      <c r="BA7488" s="50"/>
      <c r="BB7488" s="50"/>
      <c r="BC7488" s="50"/>
      <c r="BD7488" s="50"/>
      <c r="BE7488" s="50"/>
      <c r="BF7488" s="50"/>
      <c r="BG7488" s="50"/>
      <c r="BH7488" s="50"/>
      <c r="BI7488" s="50"/>
      <c r="BJ7488" s="50"/>
      <c r="BK7488" s="50"/>
      <c r="BL7488" s="50"/>
      <c r="BM7488" s="50"/>
      <c r="BN7488" s="50"/>
      <c r="BO7488" s="50"/>
      <c r="BP7488" s="50"/>
      <c r="BQ7488" s="50"/>
      <c r="BR7488" s="50"/>
      <c r="BS7488" s="50"/>
      <c r="BT7488" s="50"/>
      <c r="BU7488" s="50"/>
      <c r="BV7488" s="50"/>
      <c r="BW7488" s="50"/>
      <c r="BX7488" s="50"/>
      <c r="BY7488" s="50"/>
      <c r="BZ7488" s="50"/>
      <c r="CA7488" s="50"/>
      <c r="CB7488" s="50"/>
      <c r="CC7488" s="50"/>
      <c r="CD7488" s="50"/>
      <c r="CE7488" s="50"/>
      <c r="CF7488" s="50"/>
      <c r="CG7488" s="50"/>
      <c r="CH7488" s="50"/>
      <c r="CI7488" s="50"/>
      <c r="CJ7488" s="50"/>
      <c r="CK7488" s="50"/>
      <c r="CL7488" s="50"/>
      <c r="CM7488" s="50"/>
      <c r="CN7488" s="50"/>
      <c r="CO7488" s="50"/>
      <c r="CP7488" s="50"/>
      <c r="CQ7488" s="50"/>
      <c r="CR7488" s="50"/>
      <c r="CS7488" s="50"/>
      <c r="CT7488" s="50"/>
      <c r="CU7488" s="50"/>
      <c r="CV7488" s="50"/>
      <c r="CW7488" s="50"/>
      <c r="CX7488" s="50"/>
      <c r="CY7488" s="50"/>
      <c r="CZ7488" s="50"/>
      <c r="DA7488" s="50"/>
      <c r="DB7488" s="50"/>
      <c r="DC7488" s="50"/>
      <c r="DD7488" s="50"/>
      <c r="DE7488" s="50"/>
      <c r="DF7488" s="50"/>
      <c r="DG7488" s="50"/>
    </row>
    <row r="7489" spans="1:111" x14ac:dyDescent="0.2">
      <c r="A7489" s="185"/>
      <c r="B7489" s="186"/>
      <c r="C7489" s="186"/>
      <c r="D7489" s="54"/>
      <c r="E7489" s="310"/>
      <c r="F7489" s="192"/>
      <c r="G7489" s="192"/>
      <c r="H7489" s="50"/>
      <c r="I7489" s="50"/>
      <c r="J7489" s="50"/>
      <c r="K7489" s="50"/>
      <c r="L7489" s="50"/>
      <c r="M7489" s="50"/>
      <c r="N7489" s="50"/>
      <c r="O7489" s="50"/>
      <c r="P7489" s="50"/>
      <c r="Q7489" s="50"/>
      <c r="R7489" s="50"/>
      <c r="S7489" s="50"/>
      <c r="T7489" s="50"/>
      <c r="U7489" s="50"/>
      <c r="V7489" s="50"/>
      <c r="W7489" s="50"/>
      <c r="X7489" s="50"/>
      <c r="Y7489" s="50"/>
      <c r="Z7489" s="50"/>
      <c r="AA7489" s="50"/>
      <c r="AB7489" s="50"/>
      <c r="AC7489" s="50"/>
      <c r="AD7489" s="50"/>
      <c r="AE7489" s="50"/>
      <c r="AF7489" s="50"/>
      <c r="AG7489" s="50"/>
      <c r="AH7489" s="50"/>
      <c r="AI7489" s="50"/>
      <c r="AJ7489" s="50"/>
      <c r="AK7489" s="50"/>
      <c r="AL7489" s="50"/>
      <c r="AM7489" s="50"/>
      <c r="AN7489" s="50"/>
      <c r="AO7489" s="50"/>
      <c r="AP7489" s="50"/>
      <c r="AQ7489" s="50"/>
      <c r="AR7489" s="50"/>
      <c r="AS7489" s="50"/>
      <c r="AT7489" s="50"/>
      <c r="AU7489" s="50"/>
      <c r="AV7489" s="50"/>
      <c r="AW7489" s="50"/>
      <c r="AX7489" s="50"/>
      <c r="AY7489" s="50"/>
      <c r="AZ7489" s="50"/>
      <c r="BA7489" s="50"/>
      <c r="BB7489" s="50"/>
      <c r="BC7489" s="50"/>
      <c r="BD7489" s="50"/>
      <c r="BE7489" s="50"/>
      <c r="BF7489" s="50"/>
      <c r="BG7489" s="50"/>
      <c r="BH7489" s="50"/>
      <c r="BI7489" s="50"/>
      <c r="BJ7489" s="50"/>
      <c r="BK7489" s="50"/>
      <c r="BL7489" s="50"/>
      <c r="BM7489" s="50"/>
      <c r="BN7489" s="50"/>
      <c r="BO7489" s="50"/>
      <c r="BP7489" s="50"/>
      <c r="BQ7489" s="50"/>
      <c r="BR7489" s="50"/>
      <c r="BS7489" s="50"/>
      <c r="BT7489" s="50"/>
      <c r="BU7489" s="50"/>
      <c r="BV7489" s="50"/>
      <c r="BW7489" s="50"/>
      <c r="BX7489" s="50"/>
      <c r="BY7489" s="50"/>
      <c r="BZ7489" s="50"/>
      <c r="CA7489" s="50"/>
      <c r="CB7489" s="50"/>
      <c r="CC7489" s="50"/>
      <c r="CD7489" s="50"/>
      <c r="CE7489" s="50"/>
      <c r="CF7489" s="50"/>
      <c r="CG7489" s="50"/>
      <c r="CH7489" s="50"/>
      <c r="CI7489" s="50"/>
      <c r="CJ7489" s="50"/>
      <c r="CK7489" s="50"/>
      <c r="CL7489" s="50"/>
      <c r="CM7489" s="50"/>
      <c r="CN7489" s="50"/>
      <c r="CO7489" s="50"/>
      <c r="CP7489" s="50"/>
      <c r="CQ7489" s="50"/>
      <c r="CR7489" s="50"/>
      <c r="CS7489" s="50"/>
      <c r="CT7489" s="50"/>
      <c r="CU7489" s="50"/>
      <c r="CV7489" s="50"/>
      <c r="CW7489" s="50"/>
      <c r="CX7489" s="50"/>
      <c r="CY7489" s="50"/>
      <c r="CZ7489" s="50"/>
      <c r="DA7489" s="50"/>
      <c r="DB7489" s="50"/>
      <c r="DC7489" s="50"/>
      <c r="DD7489" s="50"/>
      <c r="DE7489" s="50"/>
      <c r="DF7489" s="50"/>
      <c r="DG7489" s="50"/>
    </row>
    <row r="7490" spans="1:111" x14ac:dyDescent="0.2">
      <c r="A7490" s="185"/>
      <c r="B7490" s="186"/>
      <c r="C7490" s="186"/>
      <c r="D7490" s="54"/>
      <c r="E7490" s="310"/>
      <c r="F7490" s="192"/>
      <c r="G7490" s="192"/>
      <c r="H7490" s="50"/>
      <c r="I7490" s="50"/>
      <c r="J7490" s="50"/>
      <c r="K7490" s="50"/>
      <c r="L7490" s="50"/>
      <c r="M7490" s="50"/>
      <c r="N7490" s="50"/>
      <c r="O7490" s="50"/>
      <c r="P7490" s="50"/>
      <c r="Q7490" s="50"/>
      <c r="R7490" s="50"/>
      <c r="S7490" s="50"/>
      <c r="T7490" s="50"/>
      <c r="U7490" s="50"/>
      <c r="V7490" s="50"/>
      <c r="W7490" s="50"/>
      <c r="X7490" s="50"/>
      <c r="Y7490" s="50"/>
      <c r="Z7490" s="50"/>
      <c r="AA7490" s="50"/>
      <c r="AB7490" s="50"/>
      <c r="AC7490" s="50"/>
      <c r="AD7490" s="50"/>
      <c r="AE7490" s="50"/>
      <c r="AF7490" s="50"/>
      <c r="AG7490" s="50"/>
      <c r="AH7490" s="50"/>
      <c r="AI7490" s="50"/>
      <c r="AJ7490" s="50"/>
      <c r="AK7490" s="50"/>
      <c r="AL7490" s="50"/>
      <c r="AM7490" s="50"/>
      <c r="AN7490" s="50"/>
      <c r="AO7490" s="50"/>
      <c r="AP7490" s="50"/>
      <c r="AQ7490" s="50"/>
      <c r="AR7490" s="50"/>
      <c r="AS7490" s="50"/>
      <c r="AT7490" s="50"/>
      <c r="AU7490" s="50"/>
      <c r="AV7490" s="50"/>
      <c r="AW7490" s="50"/>
      <c r="AX7490" s="50"/>
      <c r="AY7490" s="50"/>
      <c r="AZ7490" s="50"/>
      <c r="BA7490" s="50"/>
      <c r="BB7490" s="50"/>
      <c r="BC7490" s="50"/>
      <c r="BD7490" s="50"/>
      <c r="BE7490" s="50"/>
      <c r="BF7490" s="50"/>
      <c r="BG7490" s="50"/>
      <c r="BH7490" s="50"/>
      <c r="BI7490" s="50"/>
      <c r="BJ7490" s="50"/>
      <c r="BK7490" s="50"/>
      <c r="BL7490" s="50"/>
      <c r="BM7490" s="50"/>
      <c r="BN7490" s="50"/>
      <c r="BO7490" s="50"/>
      <c r="BP7490" s="50"/>
      <c r="BQ7490" s="50"/>
      <c r="BR7490" s="50"/>
      <c r="BS7490" s="50"/>
      <c r="BT7490" s="50"/>
      <c r="BU7490" s="50"/>
      <c r="BV7490" s="50"/>
      <c r="BW7490" s="50"/>
      <c r="BX7490" s="50"/>
      <c r="BY7490" s="50"/>
      <c r="BZ7490" s="50"/>
      <c r="CA7490" s="50"/>
      <c r="CB7490" s="50"/>
      <c r="CC7490" s="50"/>
      <c r="CD7490" s="50"/>
      <c r="CE7490" s="50"/>
      <c r="CF7490" s="50"/>
      <c r="CG7490" s="50"/>
      <c r="CH7490" s="50"/>
      <c r="CI7490" s="50"/>
      <c r="CJ7490" s="50"/>
      <c r="CK7490" s="50"/>
      <c r="CL7490" s="50"/>
      <c r="CM7490" s="50"/>
      <c r="CN7490" s="50"/>
      <c r="CO7490" s="50"/>
      <c r="CP7490" s="50"/>
      <c r="CQ7490" s="50"/>
      <c r="CR7490" s="50"/>
      <c r="CS7490" s="50"/>
      <c r="CT7490" s="50"/>
      <c r="CU7490" s="50"/>
      <c r="CV7490" s="50"/>
      <c r="CW7490" s="50"/>
      <c r="CX7490" s="50"/>
      <c r="CY7490" s="50"/>
      <c r="CZ7490" s="50"/>
      <c r="DA7490" s="50"/>
      <c r="DB7490" s="50"/>
      <c r="DC7490" s="50"/>
      <c r="DD7490" s="50"/>
      <c r="DE7490" s="50"/>
      <c r="DF7490" s="50"/>
      <c r="DG7490" s="50"/>
    </row>
    <row r="7491" spans="1:111" x14ac:dyDescent="0.2">
      <c r="A7491" s="185"/>
      <c r="B7491" s="186"/>
      <c r="C7491" s="186"/>
      <c r="D7491" s="54"/>
      <c r="E7491" s="310"/>
      <c r="F7491" s="192"/>
      <c r="G7491" s="192"/>
      <c r="H7491" s="50"/>
      <c r="I7491" s="50"/>
      <c r="J7491" s="50"/>
      <c r="K7491" s="50"/>
      <c r="L7491" s="50"/>
      <c r="M7491" s="50"/>
      <c r="N7491" s="50"/>
      <c r="O7491" s="50"/>
      <c r="P7491" s="50"/>
      <c r="Q7491" s="50"/>
      <c r="R7491" s="50"/>
      <c r="S7491" s="50"/>
      <c r="T7491" s="50"/>
      <c r="U7491" s="50"/>
      <c r="V7491" s="50"/>
      <c r="W7491" s="50"/>
      <c r="X7491" s="50"/>
      <c r="Y7491" s="50"/>
      <c r="Z7491" s="50"/>
      <c r="AA7491" s="50"/>
      <c r="AB7491" s="50"/>
      <c r="AC7491" s="50"/>
      <c r="AD7491" s="50"/>
      <c r="AE7491" s="50"/>
      <c r="AF7491" s="50"/>
      <c r="AG7491" s="50"/>
      <c r="AH7491" s="50"/>
      <c r="AI7491" s="50"/>
      <c r="AJ7491" s="50"/>
      <c r="AK7491" s="50"/>
      <c r="AL7491" s="50"/>
      <c r="AM7491" s="50"/>
      <c r="AN7491" s="50"/>
      <c r="AO7491" s="50"/>
      <c r="AP7491" s="50"/>
      <c r="AQ7491" s="50"/>
      <c r="AR7491" s="50"/>
      <c r="AS7491" s="50"/>
      <c r="AT7491" s="50"/>
      <c r="AU7491" s="50"/>
      <c r="AV7491" s="50"/>
      <c r="AW7491" s="50"/>
      <c r="AX7491" s="50"/>
      <c r="AY7491" s="50"/>
      <c r="AZ7491" s="50"/>
      <c r="BA7491" s="50"/>
      <c r="BB7491" s="50"/>
      <c r="BC7491" s="50"/>
      <c r="BD7491" s="50"/>
      <c r="BE7491" s="50"/>
      <c r="BF7491" s="50"/>
      <c r="BG7491" s="50"/>
      <c r="BH7491" s="50"/>
      <c r="BI7491" s="50"/>
      <c r="BJ7491" s="50"/>
      <c r="BK7491" s="50"/>
      <c r="BL7491" s="50"/>
      <c r="BM7491" s="50"/>
      <c r="BN7491" s="50"/>
      <c r="BO7491" s="50"/>
      <c r="BP7491" s="50"/>
      <c r="BQ7491" s="50"/>
      <c r="BR7491" s="50"/>
      <c r="BS7491" s="50"/>
      <c r="BT7491" s="50"/>
      <c r="BU7491" s="50"/>
      <c r="BV7491" s="50"/>
      <c r="BW7491" s="50"/>
      <c r="BX7491" s="50"/>
      <c r="BY7491" s="50"/>
      <c r="BZ7491" s="50"/>
      <c r="CA7491" s="50"/>
      <c r="CB7491" s="50"/>
      <c r="CC7491" s="50"/>
      <c r="CD7491" s="50"/>
      <c r="CE7491" s="50"/>
      <c r="CF7491" s="50"/>
      <c r="CG7491" s="50"/>
      <c r="CH7491" s="50"/>
      <c r="CI7491" s="50"/>
      <c r="CJ7491" s="50"/>
      <c r="CK7491" s="50"/>
      <c r="CL7491" s="50"/>
      <c r="CM7491" s="50"/>
      <c r="CN7491" s="50"/>
      <c r="CO7491" s="50"/>
      <c r="CP7491" s="50"/>
      <c r="CQ7491" s="50"/>
      <c r="CR7491" s="50"/>
      <c r="CS7491" s="50"/>
      <c r="CT7491" s="50"/>
      <c r="CU7491" s="50"/>
      <c r="CV7491" s="50"/>
      <c r="CW7491" s="50"/>
      <c r="CX7491" s="50"/>
      <c r="CY7491" s="50"/>
      <c r="CZ7491" s="50"/>
      <c r="DA7491" s="50"/>
      <c r="DB7491" s="50"/>
      <c r="DC7491" s="50"/>
      <c r="DD7491" s="50"/>
      <c r="DE7491" s="50"/>
      <c r="DF7491" s="50"/>
      <c r="DG7491" s="50"/>
    </row>
    <row r="7492" spans="1:111" x14ac:dyDescent="0.2">
      <c r="A7492" s="185"/>
      <c r="B7492" s="186"/>
      <c r="C7492" s="186"/>
      <c r="D7492" s="54"/>
      <c r="E7492" s="310"/>
      <c r="F7492" s="192"/>
      <c r="G7492" s="192"/>
      <c r="H7492" s="50"/>
      <c r="I7492" s="50"/>
      <c r="J7492" s="50"/>
      <c r="K7492" s="50"/>
      <c r="L7492" s="50"/>
      <c r="M7492" s="50"/>
      <c r="N7492" s="50"/>
      <c r="O7492" s="50"/>
      <c r="P7492" s="50"/>
      <c r="Q7492" s="50"/>
      <c r="R7492" s="50"/>
      <c r="S7492" s="50"/>
      <c r="T7492" s="50"/>
      <c r="U7492" s="50"/>
      <c r="V7492" s="50"/>
      <c r="W7492" s="50"/>
      <c r="X7492" s="50"/>
      <c r="Y7492" s="50"/>
      <c r="Z7492" s="50"/>
      <c r="AA7492" s="50"/>
      <c r="AB7492" s="50"/>
      <c r="AC7492" s="50"/>
      <c r="AD7492" s="50"/>
      <c r="AE7492" s="50"/>
      <c r="AF7492" s="50"/>
      <c r="AG7492" s="50"/>
      <c r="AH7492" s="50"/>
      <c r="AI7492" s="50"/>
      <c r="AJ7492" s="50"/>
      <c r="AK7492" s="50"/>
      <c r="AL7492" s="50"/>
      <c r="AM7492" s="50"/>
      <c r="AN7492" s="50"/>
      <c r="AO7492" s="50"/>
      <c r="AP7492" s="50"/>
      <c r="AQ7492" s="50"/>
      <c r="AR7492" s="50"/>
      <c r="AS7492" s="50"/>
      <c r="AT7492" s="50"/>
      <c r="AU7492" s="50"/>
      <c r="AV7492" s="50"/>
      <c r="AW7492" s="50"/>
      <c r="AX7492" s="50"/>
      <c r="AY7492" s="50"/>
      <c r="AZ7492" s="50"/>
      <c r="BA7492" s="50"/>
      <c r="BB7492" s="50"/>
      <c r="BC7492" s="50"/>
      <c r="BD7492" s="50"/>
      <c r="BE7492" s="50"/>
      <c r="BF7492" s="50"/>
      <c r="BG7492" s="50"/>
      <c r="BH7492" s="50"/>
      <c r="BI7492" s="50"/>
      <c r="BJ7492" s="50"/>
      <c r="BK7492" s="50"/>
      <c r="BL7492" s="50"/>
      <c r="BM7492" s="50"/>
      <c r="BN7492" s="50"/>
      <c r="BO7492" s="50"/>
      <c r="BP7492" s="50"/>
      <c r="BQ7492" s="50"/>
      <c r="BR7492" s="50"/>
      <c r="BS7492" s="50"/>
      <c r="BT7492" s="50"/>
      <c r="BU7492" s="50"/>
      <c r="BV7492" s="50"/>
      <c r="BW7492" s="50"/>
      <c r="BX7492" s="50"/>
      <c r="BY7492" s="50"/>
      <c r="BZ7492" s="50"/>
      <c r="CA7492" s="50"/>
      <c r="CB7492" s="50"/>
      <c r="CC7492" s="50"/>
      <c r="CD7492" s="50"/>
      <c r="CE7492" s="50"/>
      <c r="CF7492" s="50"/>
      <c r="CG7492" s="50"/>
      <c r="CH7492" s="50"/>
      <c r="CI7492" s="50"/>
      <c r="CJ7492" s="50"/>
      <c r="CK7492" s="50"/>
      <c r="CL7492" s="50"/>
      <c r="CM7492" s="50"/>
      <c r="CN7492" s="50"/>
      <c r="CO7492" s="50"/>
      <c r="CP7492" s="50"/>
      <c r="CQ7492" s="50"/>
      <c r="CR7492" s="50"/>
      <c r="CS7492" s="50"/>
      <c r="CT7492" s="50"/>
      <c r="CU7492" s="50"/>
      <c r="CV7492" s="50"/>
      <c r="CW7492" s="50"/>
      <c r="CX7492" s="50"/>
      <c r="CY7492" s="50"/>
      <c r="CZ7492" s="50"/>
      <c r="DA7492" s="50"/>
      <c r="DB7492" s="50"/>
      <c r="DC7492" s="50"/>
      <c r="DD7492" s="50"/>
      <c r="DE7492" s="50"/>
      <c r="DF7492" s="50"/>
      <c r="DG7492" s="50"/>
    </row>
    <row r="7493" spans="1:111" x14ac:dyDescent="0.2">
      <c r="A7493" s="185"/>
      <c r="B7493" s="186"/>
      <c r="C7493" s="186"/>
      <c r="D7493" s="54"/>
      <c r="E7493" s="310"/>
      <c r="F7493" s="192"/>
      <c r="G7493" s="192"/>
      <c r="H7493" s="50"/>
      <c r="I7493" s="50"/>
      <c r="J7493" s="50"/>
      <c r="K7493" s="50"/>
      <c r="L7493" s="50"/>
      <c r="M7493" s="50"/>
      <c r="N7493" s="50"/>
      <c r="O7493" s="50"/>
      <c r="P7493" s="50"/>
      <c r="Q7493" s="50"/>
      <c r="R7493" s="50"/>
      <c r="S7493" s="50"/>
      <c r="T7493" s="50"/>
      <c r="U7493" s="50"/>
      <c r="V7493" s="50"/>
      <c r="W7493" s="50"/>
      <c r="X7493" s="50"/>
      <c r="Y7493" s="50"/>
      <c r="Z7493" s="50"/>
      <c r="AA7493" s="50"/>
      <c r="AB7493" s="50"/>
      <c r="AC7493" s="50"/>
      <c r="AD7493" s="50"/>
      <c r="AE7493" s="50"/>
      <c r="AF7493" s="50"/>
      <c r="AG7493" s="50"/>
      <c r="AH7493" s="50"/>
      <c r="AI7493" s="50"/>
      <c r="AJ7493" s="50"/>
      <c r="AK7493" s="50"/>
      <c r="AL7493" s="50"/>
      <c r="AM7493" s="50"/>
      <c r="AN7493" s="50"/>
      <c r="AO7493" s="50"/>
      <c r="AP7493" s="50"/>
      <c r="AQ7493" s="50"/>
      <c r="AR7493" s="50"/>
      <c r="AS7493" s="50"/>
      <c r="AT7493" s="50"/>
      <c r="AU7493" s="50"/>
      <c r="AV7493" s="50"/>
      <c r="AW7493" s="50"/>
      <c r="AX7493" s="50"/>
      <c r="AY7493" s="50"/>
      <c r="AZ7493" s="50"/>
      <c r="BA7493" s="50"/>
      <c r="BB7493" s="50"/>
      <c r="BC7493" s="50"/>
      <c r="BD7493" s="50"/>
      <c r="BE7493" s="50"/>
      <c r="BF7493" s="50"/>
      <c r="BG7493" s="50"/>
      <c r="BH7493" s="50"/>
      <c r="BI7493" s="50"/>
      <c r="BJ7493" s="50"/>
      <c r="BK7493" s="50"/>
      <c r="BL7493" s="50"/>
      <c r="BM7493" s="50"/>
      <c r="BN7493" s="50"/>
      <c r="BO7493" s="50"/>
      <c r="BP7493" s="50"/>
      <c r="BQ7493" s="50"/>
      <c r="BR7493" s="50"/>
      <c r="BS7493" s="50"/>
      <c r="BT7493" s="50"/>
      <c r="BU7493" s="50"/>
      <c r="BV7493" s="50"/>
      <c r="BW7493" s="50"/>
      <c r="BX7493" s="50"/>
      <c r="BY7493" s="50"/>
      <c r="BZ7493" s="50"/>
      <c r="CA7493" s="50"/>
      <c r="CB7493" s="50"/>
      <c r="CC7493" s="50"/>
      <c r="CD7493" s="50"/>
      <c r="CE7493" s="50"/>
      <c r="CF7493" s="50"/>
      <c r="CG7493" s="50"/>
      <c r="CH7493" s="50"/>
      <c r="CI7493" s="50"/>
      <c r="CJ7493" s="50"/>
      <c r="CK7493" s="50"/>
      <c r="CL7493" s="50"/>
      <c r="CM7493" s="50"/>
      <c r="CN7493" s="50"/>
      <c r="CO7493" s="50"/>
      <c r="CP7493" s="50"/>
      <c r="CQ7493" s="50"/>
      <c r="CR7493" s="50"/>
      <c r="CS7493" s="50"/>
      <c r="CT7493" s="50"/>
      <c r="CU7493" s="50"/>
      <c r="CV7493" s="50"/>
      <c r="CW7493" s="50"/>
      <c r="CX7493" s="50"/>
      <c r="CY7493" s="50"/>
      <c r="CZ7493" s="50"/>
      <c r="DA7493" s="50"/>
      <c r="DB7493" s="50"/>
      <c r="DC7493" s="50"/>
      <c r="DD7493" s="50"/>
      <c r="DE7493" s="50"/>
      <c r="DF7493" s="50"/>
      <c r="DG7493" s="50"/>
    </row>
    <row r="7494" spans="1:111" x14ac:dyDescent="0.2">
      <c r="A7494" s="185"/>
      <c r="B7494" s="186"/>
      <c r="C7494" s="186"/>
      <c r="D7494" s="54"/>
      <c r="E7494" s="310"/>
      <c r="F7494" s="192"/>
      <c r="G7494" s="192"/>
      <c r="H7494" s="50"/>
      <c r="I7494" s="50"/>
      <c r="J7494" s="50"/>
      <c r="K7494" s="50"/>
      <c r="L7494" s="50"/>
      <c r="M7494" s="50"/>
      <c r="N7494" s="50"/>
      <c r="O7494" s="50"/>
      <c r="P7494" s="50"/>
      <c r="Q7494" s="50"/>
      <c r="R7494" s="50"/>
      <c r="S7494" s="50"/>
      <c r="T7494" s="50"/>
      <c r="U7494" s="50"/>
      <c r="V7494" s="50"/>
      <c r="W7494" s="50"/>
      <c r="X7494" s="50"/>
      <c r="Y7494" s="50"/>
      <c r="Z7494" s="50"/>
      <c r="AA7494" s="50"/>
      <c r="AB7494" s="50"/>
      <c r="AC7494" s="50"/>
      <c r="AD7494" s="50"/>
      <c r="AE7494" s="50"/>
      <c r="AF7494" s="50"/>
      <c r="AG7494" s="50"/>
      <c r="AH7494" s="50"/>
      <c r="AI7494" s="50"/>
      <c r="AJ7494" s="50"/>
      <c r="AK7494" s="50"/>
      <c r="AL7494" s="50"/>
      <c r="AM7494" s="50"/>
      <c r="AN7494" s="50"/>
      <c r="AO7494" s="50"/>
      <c r="AP7494" s="50"/>
      <c r="AQ7494" s="50"/>
      <c r="AR7494" s="50"/>
      <c r="AS7494" s="50"/>
      <c r="AT7494" s="50"/>
      <c r="AU7494" s="50"/>
      <c r="AV7494" s="50"/>
      <c r="AW7494" s="50"/>
      <c r="AX7494" s="50"/>
      <c r="AY7494" s="50"/>
      <c r="AZ7494" s="50"/>
      <c r="BA7494" s="50"/>
      <c r="BB7494" s="50"/>
      <c r="BC7494" s="50"/>
      <c r="BD7494" s="50"/>
      <c r="BE7494" s="50"/>
      <c r="BF7494" s="50"/>
      <c r="BG7494" s="50"/>
      <c r="BH7494" s="50"/>
      <c r="BI7494" s="50"/>
      <c r="BJ7494" s="50"/>
      <c r="BK7494" s="50"/>
      <c r="BL7494" s="50"/>
      <c r="BM7494" s="50"/>
      <c r="BN7494" s="50"/>
      <c r="BO7494" s="50"/>
      <c r="BP7494" s="50"/>
      <c r="BQ7494" s="50"/>
      <c r="BR7494" s="50"/>
      <c r="BS7494" s="50"/>
      <c r="BT7494" s="50"/>
      <c r="BU7494" s="50"/>
      <c r="BV7494" s="50"/>
      <c r="BW7494" s="50"/>
      <c r="BX7494" s="50"/>
      <c r="BY7494" s="50"/>
      <c r="BZ7494" s="50"/>
      <c r="CA7494" s="50"/>
      <c r="CB7494" s="50"/>
      <c r="CC7494" s="50"/>
      <c r="CD7494" s="50"/>
      <c r="CE7494" s="50"/>
      <c r="CF7494" s="50"/>
      <c r="CG7494" s="50"/>
      <c r="CH7494" s="50"/>
      <c r="CI7494" s="50"/>
      <c r="CJ7494" s="50"/>
      <c r="CK7494" s="50"/>
      <c r="CL7494" s="50"/>
      <c r="CM7494" s="50"/>
      <c r="CN7494" s="50"/>
      <c r="CO7494" s="50"/>
      <c r="CP7494" s="50"/>
      <c r="CQ7494" s="50"/>
      <c r="CR7494" s="50"/>
      <c r="CS7494" s="50"/>
      <c r="CT7494" s="50"/>
      <c r="CU7494" s="50"/>
      <c r="CV7494" s="50"/>
      <c r="CW7494" s="50"/>
      <c r="CX7494" s="50"/>
      <c r="CY7494" s="50"/>
      <c r="CZ7494" s="50"/>
      <c r="DA7494" s="50"/>
      <c r="DB7494" s="50"/>
      <c r="DC7494" s="50"/>
      <c r="DD7494" s="50"/>
      <c r="DE7494" s="50"/>
      <c r="DF7494" s="50"/>
      <c r="DG7494" s="50"/>
    </row>
    <row r="7495" spans="1:111" x14ac:dyDescent="0.2">
      <c r="A7495" s="185"/>
      <c r="B7495" s="186"/>
      <c r="C7495" s="186"/>
      <c r="D7495" s="54"/>
      <c r="E7495" s="310"/>
      <c r="F7495" s="192"/>
      <c r="G7495" s="192"/>
      <c r="H7495" s="50"/>
      <c r="I7495" s="50"/>
      <c r="J7495" s="50"/>
      <c r="K7495" s="50"/>
      <c r="L7495" s="50"/>
      <c r="M7495" s="50"/>
      <c r="N7495" s="50"/>
      <c r="O7495" s="50"/>
      <c r="P7495" s="50"/>
      <c r="Q7495" s="50"/>
      <c r="R7495" s="50"/>
      <c r="S7495" s="50"/>
      <c r="T7495" s="50"/>
      <c r="U7495" s="50"/>
      <c r="V7495" s="50"/>
      <c r="W7495" s="50"/>
      <c r="X7495" s="50"/>
      <c r="Y7495" s="50"/>
      <c r="Z7495" s="50"/>
      <c r="AA7495" s="50"/>
      <c r="AB7495" s="50"/>
      <c r="AC7495" s="50"/>
      <c r="AD7495" s="50"/>
      <c r="AE7495" s="50"/>
      <c r="AF7495" s="50"/>
      <c r="AG7495" s="50"/>
      <c r="AH7495" s="50"/>
      <c r="AI7495" s="50"/>
      <c r="AJ7495" s="50"/>
      <c r="AK7495" s="50"/>
      <c r="AL7495" s="50"/>
      <c r="AM7495" s="50"/>
      <c r="AN7495" s="50"/>
      <c r="AO7495" s="50"/>
      <c r="AP7495" s="50"/>
      <c r="AQ7495" s="50"/>
      <c r="AR7495" s="50"/>
      <c r="AS7495" s="50"/>
      <c r="AT7495" s="50"/>
      <c r="AU7495" s="50"/>
      <c r="AV7495" s="50"/>
      <c r="AW7495" s="50"/>
      <c r="AX7495" s="50"/>
      <c r="AY7495" s="50"/>
      <c r="AZ7495" s="50"/>
      <c r="BA7495" s="50"/>
      <c r="BB7495" s="50"/>
      <c r="BC7495" s="50"/>
      <c r="BD7495" s="50"/>
      <c r="BE7495" s="50"/>
      <c r="BF7495" s="50"/>
      <c r="BG7495" s="50"/>
      <c r="BH7495" s="50"/>
      <c r="BI7495" s="50"/>
      <c r="BJ7495" s="50"/>
      <c r="BK7495" s="50"/>
      <c r="BL7495" s="50"/>
      <c r="BM7495" s="50"/>
      <c r="BN7495" s="50"/>
      <c r="BO7495" s="50"/>
      <c r="BP7495" s="50"/>
      <c r="BQ7495" s="50"/>
      <c r="BR7495" s="50"/>
      <c r="BS7495" s="50"/>
      <c r="BT7495" s="50"/>
      <c r="BU7495" s="50"/>
      <c r="BV7495" s="50"/>
      <c r="BW7495" s="50"/>
      <c r="BX7495" s="50"/>
      <c r="BY7495" s="50"/>
      <c r="BZ7495" s="50"/>
      <c r="CA7495" s="50"/>
      <c r="CB7495" s="50"/>
      <c r="CC7495" s="50"/>
      <c r="CD7495" s="50"/>
      <c r="CE7495" s="50"/>
      <c r="CF7495" s="50"/>
      <c r="CG7495" s="50"/>
      <c r="CH7495" s="50"/>
      <c r="CI7495" s="50"/>
      <c r="CJ7495" s="50"/>
      <c r="CK7495" s="50"/>
      <c r="CL7495" s="50"/>
      <c r="CM7495" s="50"/>
      <c r="CN7495" s="50"/>
      <c r="CO7495" s="50"/>
      <c r="CP7495" s="50"/>
      <c r="CQ7495" s="50"/>
      <c r="CR7495" s="50"/>
      <c r="CS7495" s="50"/>
      <c r="CT7495" s="50"/>
      <c r="CU7495" s="50"/>
      <c r="CV7495" s="50"/>
      <c r="CW7495" s="50"/>
      <c r="CX7495" s="50"/>
      <c r="CY7495" s="50"/>
      <c r="CZ7495" s="50"/>
      <c r="DA7495" s="50"/>
      <c r="DB7495" s="50"/>
      <c r="DC7495" s="50"/>
      <c r="DD7495" s="50"/>
      <c r="DE7495" s="50"/>
      <c r="DF7495" s="50"/>
      <c r="DG7495" s="50"/>
    </row>
    <row r="7496" spans="1:111" x14ac:dyDescent="0.2">
      <c r="A7496" s="185"/>
      <c r="B7496" s="186"/>
      <c r="C7496" s="186"/>
      <c r="D7496" s="54"/>
      <c r="E7496" s="310"/>
      <c r="F7496" s="192"/>
      <c r="G7496" s="192"/>
      <c r="H7496" s="50"/>
      <c r="I7496" s="50"/>
      <c r="J7496" s="50"/>
      <c r="K7496" s="50"/>
      <c r="L7496" s="50"/>
      <c r="M7496" s="50"/>
      <c r="N7496" s="50"/>
      <c r="O7496" s="50"/>
      <c r="P7496" s="50"/>
      <c r="Q7496" s="50"/>
      <c r="R7496" s="50"/>
      <c r="S7496" s="50"/>
      <c r="T7496" s="50"/>
      <c r="U7496" s="50"/>
      <c r="V7496" s="50"/>
      <c r="W7496" s="50"/>
      <c r="X7496" s="50"/>
      <c r="Y7496" s="50"/>
      <c r="Z7496" s="50"/>
      <c r="AA7496" s="50"/>
      <c r="AB7496" s="50"/>
      <c r="AC7496" s="50"/>
      <c r="AD7496" s="50"/>
      <c r="AE7496" s="50"/>
      <c r="AF7496" s="50"/>
      <c r="AG7496" s="50"/>
      <c r="AH7496" s="50"/>
      <c r="AI7496" s="50"/>
      <c r="AJ7496" s="50"/>
      <c r="AK7496" s="50"/>
      <c r="AL7496" s="50"/>
      <c r="AM7496" s="50"/>
      <c r="AN7496" s="50"/>
      <c r="AO7496" s="50"/>
      <c r="AP7496" s="50"/>
      <c r="AQ7496" s="50"/>
      <c r="AR7496" s="50"/>
      <c r="AS7496" s="50"/>
      <c r="AT7496" s="50"/>
      <c r="AU7496" s="50"/>
      <c r="AV7496" s="50"/>
      <c r="AW7496" s="50"/>
      <c r="AX7496" s="50"/>
      <c r="AY7496" s="50"/>
      <c r="AZ7496" s="50"/>
      <c r="BA7496" s="50"/>
      <c r="BB7496" s="50"/>
      <c r="BC7496" s="50"/>
      <c r="BD7496" s="50"/>
      <c r="BE7496" s="50"/>
      <c r="BF7496" s="50"/>
      <c r="BG7496" s="50"/>
      <c r="BH7496" s="50"/>
      <c r="BI7496" s="50"/>
      <c r="BJ7496" s="50"/>
      <c r="BK7496" s="50"/>
      <c r="BL7496" s="50"/>
      <c r="BM7496" s="50"/>
      <c r="BN7496" s="50"/>
      <c r="BO7496" s="50"/>
      <c r="BP7496" s="50"/>
      <c r="BQ7496" s="50"/>
      <c r="BR7496" s="50"/>
      <c r="BS7496" s="50"/>
      <c r="BT7496" s="50"/>
      <c r="BU7496" s="50"/>
      <c r="BV7496" s="50"/>
      <c r="BW7496" s="50"/>
      <c r="BX7496" s="50"/>
      <c r="BY7496" s="50"/>
      <c r="BZ7496" s="50"/>
      <c r="CA7496" s="50"/>
      <c r="CB7496" s="50"/>
      <c r="CC7496" s="50"/>
      <c r="CD7496" s="50"/>
      <c r="CE7496" s="50"/>
      <c r="CF7496" s="50"/>
      <c r="CG7496" s="50"/>
      <c r="CH7496" s="50"/>
      <c r="CI7496" s="50"/>
      <c r="CJ7496" s="50"/>
      <c r="CK7496" s="50"/>
      <c r="CL7496" s="50"/>
      <c r="CM7496" s="50"/>
      <c r="CN7496" s="50"/>
      <c r="CO7496" s="50"/>
      <c r="CP7496" s="50"/>
      <c r="CQ7496" s="50"/>
      <c r="CR7496" s="50"/>
      <c r="CS7496" s="50"/>
      <c r="CT7496" s="50"/>
      <c r="CU7496" s="50"/>
      <c r="CV7496" s="50"/>
      <c r="CW7496" s="50"/>
      <c r="CX7496" s="50"/>
      <c r="CY7496" s="50"/>
      <c r="CZ7496" s="50"/>
      <c r="DA7496" s="50"/>
      <c r="DB7496" s="50"/>
      <c r="DC7496" s="50"/>
      <c r="DD7496" s="50"/>
      <c r="DE7496" s="50"/>
      <c r="DF7496" s="50"/>
      <c r="DG7496" s="50"/>
    </row>
    <row r="7497" spans="1:111" x14ac:dyDescent="0.2">
      <c r="A7497" s="185"/>
      <c r="B7497" s="186"/>
      <c r="C7497" s="186"/>
      <c r="D7497" s="54"/>
      <c r="E7497" s="310"/>
      <c r="F7497" s="192"/>
      <c r="G7497" s="192"/>
      <c r="H7497" s="50"/>
      <c r="I7497" s="50"/>
      <c r="J7497" s="50"/>
      <c r="K7497" s="50"/>
      <c r="L7497" s="50"/>
      <c r="M7497" s="50"/>
      <c r="N7497" s="50"/>
      <c r="O7497" s="50"/>
      <c r="P7497" s="50"/>
      <c r="Q7497" s="50"/>
      <c r="R7497" s="50"/>
      <c r="S7497" s="50"/>
      <c r="T7497" s="50"/>
      <c r="U7497" s="50"/>
      <c r="V7497" s="50"/>
      <c r="W7497" s="50"/>
      <c r="X7497" s="50"/>
      <c r="Y7497" s="50"/>
      <c r="Z7497" s="50"/>
      <c r="AA7497" s="50"/>
      <c r="AB7497" s="50"/>
      <c r="AC7497" s="50"/>
      <c r="AD7497" s="50"/>
      <c r="AE7497" s="50"/>
      <c r="AF7497" s="50"/>
      <c r="AG7497" s="50"/>
      <c r="AH7497" s="50"/>
      <c r="AI7497" s="50"/>
      <c r="AJ7497" s="50"/>
      <c r="AK7497" s="50"/>
      <c r="AL7497" s="50"/>
      <c r="AM7497" s="50"/>
      <c r="AN7497" s="50"/>
      <c r="AO7497" s="50"/>
      <c r="AP7497" s="50"/>
      <c r="AQ7497" s="50"/>
      <c r="AR7497" s="50"/>
      <c r="AS7497" s="50"/>
      <c r="AT7497" s="50"/>
      <c r="AU7497" s="50"/>
      <c r="AV7497" s="50"/>
      <c r="AW7497" s="50"/>
      <c r="AX7497" s="50"/>
      <c r="AY7497" s="50"/>
      <c r="AZ7497" s="50"/>
      <c r="BA7497" s="50"/>
      <c r="BB7497" s="50"/>
      <c r="BC7497" s="50"/>
      <c r="BD7497" s="50"/>
      <c r="BE7497" s="50"/>
      <c r="BF7497" s="50"/>
      <c r="BG7497" s="50"/>
      <c r="BH7497" s="50"/>
      <c r="BI7497" s="50"/>
      <c r="BJ7497" s="50"/>
      <c r="BK7497" s="50"/>
      <c r="BL7497" s="50"/>
      <c r="BM7497" s="50"/>
      <c r="BN7497" s="50"/>
      <c r="BO7497" s="50"/>
      <c r="BP7497" s="50"/>
      <c r="BQ7497" s="50"/>
      <c r="BR7497" s="50"/>
      <c r="BS7497" s="50"/>
      <c r="BT7497" s="50"/>
      <c r="BU7497" s="50"/>
      <c r="BV7497" s="50"/>
      <c r="BW7497" s="50"/>
      <c r="BX7497" s="50"/>
      <c r="BY7497" s="50"/>
      <c r="BZ7497" s="50"/>
      <c r="CA7497" s="50"/>
      <c r="CB7497" s="50"/>
      <c r="CC7497" s="50"/>
      <c r="CD7497" s="50"/>
      <c r="CE7497" s="50"/>
      <c r="CF7497" s="50"/>
      <c r="CG7497" s="50"/>
      <c r="CH7497" s="50"/>
      <c r="CI7497" s="50"/>
      <c r="CJ7497" s="50"/>
      <c r="CK7497" s="50"/>
      <c r="CL7497" s="50"/>
      <c r="CM7497" s="50"/>
      <c r="CN7497" s="50"/>
      <c r="CO7497" s="50"/>
      <c r="CP7497" s="50"/>
      <c r="CQ7497" s="50"/>
      <c r="CR7497" s="50"/>
      <c r="CS7497" s="50"/>
      <c r="CT7497" s="50"/>
      <c r="CU7497" s="50"/>
      <c r="CV7497" s="50"/>
      <c r="CW7497" s="50"/>
      <c r="CX7497" s="50"/>
      <c r="CY7497" s="50"/>
      <c r="CZ7497" s="50"/>
      <c r="DA7497" s="50"/>
      <c r="DB7497" s="50"/>
      <c r="DC7497" s="50"/>
      <c r="DD7497" s="50"/>
      <c r="DE7497" s="50"/>
      <c r="DF7497" s="50"/>
      <c r="DG7497" s="50"/>
    </row>
    <row r="7498" spans="1:111" x14ac:dyDescent="0.2">
      <c r="A7498" s="185"/>
      <c r="B7498" s="186"/>
      <c r="C7498" s="186"/>
      <c r="D7498" s="54"/>
      <c r="E7498" s="310"/>
      <c r="F7498" s="192"/>
      <c r="G7498" s="192"/>
      <c r="H7498" s="50"/>
      <c r="I7498" s="50"/>
      <c r="J7498" s="50"/>
      <c r="K7498" s="50"/>
      <c r="L7498" s="50"/>
      <c r="M7498" s="50"/>
      <c r="N7498" s="50"/>
      <c r="O7498" s="50"/>
      <c r="P7498" s="50"/>
      <c r="Q7498" s="50"/>
      <c r="R7498" s="50"/>
      <c r="S7498" s="50"/>
      <c r="T7498" s="50"/>
      <c r="U7498" s="50"/>
      <c r="V7498" s="50"/>
      <c r="W7498" s="50"/>
      <c r="X7498" s="50"/>
      <c r="Y7498" s="50"/>
      <c r="Z7498" s="50"/>
      <c r="AA7498" s="50"/>
      <c r="AB7498" s="50"/>
      <c r="AC7498" s="50"/>
      <c r="AD7498" s="50"/>
      <c r="AE7498" s="50"/>
      <c r="AF7498" s="50"/>
      <c r="AG7498" s="50"/>
      <c r="AH7498" s="50"/>
      <c r="AI7498" s="50"/>
      <c r="AJ7498" s="50"/>
      <c r="AK7498" s="50"/>
      <c r="AL7498" s="50"/>
      <c r="AM7498" s="50"/>
      <c r="AN7498" s="50"/>
      <c r="AO7498" s="50"/>
      <c r="AP7498" s="50"/>
      <c r="AQ7498" s="50"/>
      <c r="AR7498" s="50"/>
      <c r="AS7498" s="50"/>
      <c r="AT7498" s="50"/>
      <c r="AU7498" s="50"/>
      <c r="AV7498" s="50"/>
      <c r="AW7498" s="50"/>
      <c r="AX7498" s="50"/>
      <c r="AY7498" s="50"/>
      <c r="AZ7498" s="50"/>
      <c r="BA7498" s="50"/>
      <c r="BB7498" s="50"/>
      <c r="BC7498" s="50"/>
      <c r="BD7498" s="50"/>
      <c r="BE7498" s="50"/>
      <c r="BF7498" s="50"/>
      <c r="BG7498" s="50"/>
      <c r="BH7498" s="50"/>
      <c r="BI7498" s="50"/>
      <c r="BJ7498" s="50"/>
      <c r="BK7498" s="50"/>
      <c r="BL7498" s="50"/>
      <c r="BM7498" s="50"/>
      <c r="BN7498" s="50"/>
      <c r="BO7498" s="50"/>
      <c r="BP7498" s="50"/>
      <c r="BQ7498" s="50"/>
      <c r="BR7498" s="50"/>
      <c r="BS7498" s="50"/>
      <c r="BT7498" s="50"/>
      <c r="BU7498" s="50"/>
      <c r="BV7498" s="50"/>
      <c r="BW7498" s="50"/>
      <c r="BX7498" s="50"/>
      <c r="BY7498" s="50"/>
      <c r="BZ7498" s="50"/>
      <c r="CA7498" s="50"/>
      <c r="CB7498" s="50"/>
      <c r="CC7498" s="50"/>
      <c r="CD7498" s="50"/>
      <c r="CE7498" s="50"/>
      <c r="CF7498" s="50"/>
      <c r="CG7498" s="50"/>
      <c r="CH7498" s="50"/>
      <c r="CI7498" s="50"/>
      <c r="CJ7498" s="50"/>
      <c r="CK7498" s="50"/>
      <c r="CL7498" s="50"/>
      <c r="CM7498" s="50"/>
      <c r="CN7498" s="50"/>
      <c r="CO7498" s="50"/>
      <c r="CP7498" s="50"/>
      <c r="CQ7498" s="50"/>
      <c r="CR7498" s="50"/>
      <c r="CS7498" s="50"/>
      <c r="CT7498" s="50"/>
      <c r="CU7498" s="50"/>
      <c r="CV7498" s="50"/>
      <c r="CW7498" s="50"/>
      <c r="CX7498" s="50"/>
      <c r="CY7498" s="50"/>
      <c r="CZ7498" s="50"/>
      <c r="DA7498" s="50"/>
      <c r="DB7498" s="50"/>
      <c r="DC7498" s="50"/>
      <c r="DD7498" s="50"/>
      <c r="DE7498" s="50"/>
      <c r="DF7498" s="50"/>
      <c r="DG7498" s="50"/>
    </row>
    <row r="7499" spans="1:111" x14ac:dyDescent="0.2">
      <c r="A7499" s="185"/>
      <c r="B7499" s="186"/>
      <c r="C7499" s="186"/>
      <c r="D7499" s="54"/>
      <c r="E7499" s="310"/>
      <c r="F7499" s="192"/>
      <c r="G7499" s="192"/>
      <c r="H7499" s="50"/>
      <c r="I7499" s="50"/>
      <c r="J7499" s="50"/>
      <c r="K7499" s="50"/>
      <c r="L7499" s="50"/>
      <c r="M7499" s="50"/>
      <c r="N7499" s="50"/>
      <c r="O7499" s="50"/>
      <c r="P7499" s="50"/>
      <c r="Q7499" s="50"/>
      <c r="R7499" s="50"/>
      <c r="S7499" s="50"/>
      <c r="T7499" s="50"/>
      <c r="U7499" s="50"/>
      <c r="V7499" s="50"/>
      <c r="W7499" s="50"/>
      <c r="X7499" s="50"/>
      <c r="Y7499" s="50"/>
      <c r="Z7499" s="50"/>
      <c r="AA7499" s="50"/>
      <c r="AB7499" s="50"/>
      <c r="AC7499" s="50"/>
      <c r="AD7499" s="50"/>
      <c r="AE7499" s="50"/>
      <c r="AF7499" s="50"/>
      <c r="AG7499" s="50"/>
      <c r="AH7499" s="50"/>
      <c r="AI7499" s="50"/>
      <c r="AJ7499" s="50"/>
      <c r="AK7499" s="50"/>
      <c r="AL7499" s="50"/>
      <c r="AM7499" s="50"/>
      <c r="AN7499" s="50"/>
      <c r="AO7499" s="50"/>
      <c r="AP7499" s="50"/>
      <c r="AQ7499" s="50"/>
      <c r="AR7499" s="50"/>
      <c r="AS7499" s="50"/>
      <c r="AT7499" s="50"/>
      <c r="AU7499" s="50"/>
      <c r="AV7499" s="50"/>
      <c r="AW7499" s="50"/>
      <c r="AX7499" s="50"/>
      <c r="AY7499" s="50"/>
      <c r="AZ7499" s="50"/>
      <c r="BA7499" s="50"/>
      <c r="BB7499" s="50"/>
      <c r="BC7499" s="50"/>
      <c r="BD7499" s="50"/>
      <c r="BE7499" s="50"/>
      <c r="BF7499" s="50"/>
      <c r="BG7499" s="50"/>
      <c r="BH7499" s="50"/>
      <c r="BI7499" s="50"/>
      <c r="BJ7499" s="50"/>
      <c r="BK7499" s="50"/>
      <c r="BL7499" s="50"/>
      <c r="BM7499" s="50"/>
      <c r="BN7499" s="50"/>
      <c r="BO7499" s="50"/>
      <c r="BP7499" s="50"/>
      <c r="BQ7499" s="50"/>
      <c r="BR7499" s="50"/>
      <c r="BS7499" s="50"/>
      <c r="BT7499" s="50"/>
      <c r="BU7499" s="50"/>
      <c r="BV7499" s="50"/>
      <c r="BW7499" s="50"/>
      <c r="BX7499" s="50"/>
      <c r="BY7499" s="50"/>
      <c r="BZ7499" s="50"/>
      <c r="CA7499" s="50"/>
      <c r="CB7499" s="50"/>
      <c r="CC7499" s="50"/>
      <c r="CD7499" s="50"/>
      <c r="CE7499" s="50"/>
      <c r="CF7499" s="50"/>
      <c r="CG7499" s="50"/>
      <c r="CH7499" s="50"/>
      <c r="CI7499" s="50"/>
      <c r="CJ7499" s="50"/>
      <c r="CK7499" s="50"/>
      <c r="CL7499" s="50"/>
      <c r="CM7499" s="50"/>
      <c r="CN7499" s="50"/>
      <c r="CO7499" s="50"/>
      <c r="CP7499" s="50"/>
      <c r="CQ7499" s="50"/>
      <c r="CR7499" s="50"/>
      <c r="CS7499" s="50"/>
      <c r="CT7499" s="50"/>
      <c r="CU7499" s="50"/>
      <c r="CV7499" s="50"/>
      <c r="CW7499" s="50"/>
      <c r="CX7499" s="50"/>
      <c r="CY7499" s="50"/>
      <c r="CZ7499" s="50"/>
      <c r="DA7499" s="50"/>
      <c r="DB7499" s="50"/>
      <c r="DC7499" s="50"/>
      <c r="DD7499" s="50"/>
      <c r="DE7499" s="50"/>
      <c r="DF7499" s="50"/>
      <c r="DG7499" s="50"/>
    </row>
    <row r="7500" spans="1:111" x14ac:dyDescent="0.2">
      <c r="A7500" s="185"/>
      <c r="B7500" s="186"/>
      <c r="C7500" s="186"/>
      <c r="D7500" s="54"/>
      <c r="E7500" s="310"/>
      <c r="F7500" s="192"/>
      <c r="G7500" s="192"/>
      <c r="H7500" s="50"/>
      <c r="I7500" s="50"/>
      <c r="J7500" s="50"/>
      <c r="K7500" s="50"/>
      <c r="L7500" s="50"/>
      <c r="M7500" s="50"/>
      <c r="N7500" s="50"/>
      <c r="O7500" s="50"/>
      <c r="P7500" s="50"/>
      <c r="Q7500" s="50"/>
      <c r="R7500" s="50"/>
      <c r="S7500" s="50"/>
      <c r="T7500" s="50"/>
      <c r="U7500" s="50"/>
      <c r="V7500" s="50"/>
      <c r="W7500" s="50"/>
      <c r="X7500" s="50"/>
      <c r="Y7500" s="50"/>
      <c r="Z7500" s="50"/>
      <c r="AA7500" s="50"/>
      <c r="AB7500" s="50"/>
      <c r="AC7500" s="50"/>
      <c r="AD7500" s="50"/>
      <c r="AE7500" s="50"/>
      <c r="AF7500" s="50"/>
      <c r="AG7500" s="50"/>
      <c r="AH7500" s="50"/>
      <c r="AI7500" s="50"/>
      <c r="AJ7500" s="50"/>
      <c r="AK7500" s="50"/>
      <c r="AL7500" s="50"/>
      <c r="AM7500" s="50"/>
      <c r="AN7500" s="50"/>
      <c r="AO7500" s="50"/>
      <c r="AP7500" s="50"/>
      <c r="AQ7500" s="50"/>
      <c r="AR7500" s="50"/>
      <c r="AS7500" s="50"/>
      <c r="AT7500" s="50"/>
      <c r="AU7500" s="50"/>
      <c r="AV7500" s="50"/>
      <c r="AW7500" s="50"/>
      <c r="AX7500" s="50"/>
      <c r="AY7500" s="50"/>
      <c r="AZ7500" s="50"/>
      <c r="BA7500" s="50"/>
      <c r="BB7500" s="50"/>
      <c r="BC7500" s="50"/>
      <c r="BD7500" s="50"/>
      <c r="BE7500" s="50"/>
      <c r="BF7500" s="50"/>
      <c r="BG7500" s="50"/>
      <c r="BH7500" s="50"/>
      <c r="BI7500" s="50"/>
      <c r="BJ7500" s="50"/>
      <c r="BK7500" s="50"/>
      <c r="BL7500" s="50"/>
      <c r="BM7500" s="50"/>
      <c r="BN7500" s="50"/>
      <c r="BO7500" s="50"/>
      <c r="BP7500" s="50"/>
      <c r="BQ7500" s="50"/>
      <c r="BR7500" s="50"/>
      <c r="BS7500" s="50"/>
      <c r="BT7500" s="50"/>
      <c r="BU7500" s="50"/>
      <c r="BV7500" s="50"/>
      <c r="BW7500" s="50"/>
      <c r="BX7500" s="50"/>
      <c r="BY7500" s="50"/>
      <c r="BZ7500" s="50"/>
      <c r="CA7500" s="50"/>
      <c r="CB7500" s="50"/>
      <c r="CC7500" s="50"/>
      <c r="CD7500" s="50"/>
      <c r="CE7500" s="50"/>
      <c r="CF7500" s="50"/>
      <c r="CG7500" s="50"/>
      <c r="CH7500" s="50"/>
      <c r="CI7500" s="50"/>
      <c r="CJ7500" s="50"/>
      <c r="CK7500" s="50"/>
      <c r="CL7500" s="50"/>
      <c r="CM7500" s="50"/>
      <c r="CN7500" s="50"/>
      <c r="CO7500" s="50"/>
      <c r="CP7500" s="50"/>
      <c r="CQ7500" s="50"/>
      <c r="CR7500" s="50"/>
      <c r="CS7500" s="50"/>
      <c r="CT7500" s="50"/>
      <c r="CU7500" s="50"/>
      <c r="CV7500" s="50"/>
      <c r="CW7500" s="50"/>
      <c r="CX7500" s="50"/>
      <c r="CY7500" s="50"/>
      <c r="CZ7500" s="50"/>
      <c r="DA7500" s="50"/>
      <c r="DB7500" s="50"/>
      <c r="DC7500" s="50"/>
      <c r="DD7500" s="50"/>
      <c r="DE7500" s="50"/>
      <c r="DF7500" s="50"/>
      <c r="DG7500" s="50"/>
    </row>
    <row r="7501" spans="1:111" x14ac:dyDescent="0.2">
      <c r="A7501" s="185"/>
      <c r="B7501" s="186"/>
      <c r="C7501" s="186"/>
      <c r="D7501" s="54"/>
      <c r="E7501" s="310"/>
      <c r="F7501" s="192"/>
      <c r="G7501" s="192"/>
      <c r="H7501" s="50"/>
      <c r="I7501" s="50"/>
      <c r="J7501" s="50"/>
      <c r="K7501" s="50"/>
      <c r="L7501" s="50"/>
      <c r="M7501" s="50"/>
      <c r="N7501" s="50"/>
      <c r="O7501" s="50"/>
      <c r="P7501" s="50"/>
      <c r="Q7501" s="50"/>
      <c r="R7501" s="50"/>
      <c r="S7501" s="50"/>
      <c r="T7501" s="50"/>
      <c r="U7501" s="50"/>
      <c r="V7501" s="50"/>
      <c r="W7501" s="50"/>
      <c r="X7501" s="50"/>
      <c r="Y7501" s="50"/>
      <c r="Z7501" s="50"/>
      <c r="AA7501" s="50"/>
      <c r="AB7501" s="50"/>
      <c r="AC7501" s="50"/>
      <c r="AD7501" s="50"/>
      <c r="AE7501" s="50"/>
      <c r="AF7501" s="50"/>
      <c r="AG7501" s="50"/>
      <c r="AH7501" s="50"/>
      <c r="AI7501" s="50"/>
      <c r="AJ7501" s="50"/>
      <c r="AK7501" s="50"/>
      <c r="AL7501" s="50"/>
      <c r="AM7501" s="50"/>
      <c r="AN7501" s="50"/>
      <c r="AO7501" s="50"/>
      <c r="AP7501" s="50"/>
      <c r="AQ7501" s="50"/>
      <c r="AR7501" s="50"/>
      <c r="AS7501" s="50"/>
      <c r="AT7501" s="50"/>
      <c r="AU7501" s="50"/>
      <c r="AV7501" s="50"/>
      <c r="AW7501" s="50"/>
      <c r="AX7501" s="50"/>
      <c r="AY7501" s="50"/>
      <c r="AZ7501" s="50"/>
      <c r="BA7501" s="50"/>
      <c r="BB7501" s="50"/>
      <c r="BC7501" s="50"/>
      <c r="BD7501" s="50"/>
      <c r="BE7501" s="50"/>
      <c r="BF7501" s="50"/>
      <c r="BG7501" s="50"/>
      <c r="BH7501" s="50"/>
      <c r="BI7501" s="50"/>
      <c r="BJ7501" s="50"/>
      <c r="BK7501" s="50"/>
      <c r="BL7501" s="50"/>
      <c r="BM7501" s="50"/>
      <c r="BN7501" s="50"/>
      <c r="BO7501" s="50"/>
      <c r="BP7501" s="50"/>
      <c r="BQ7501" s="50"/>
      <c r="BR7501" s="50"/>
      <c r="BS7501" s="50"/>
      <c r="BT7501" s="50"/>
      <c r="BU7501" s="50"/>
      <c r="BV7501" s="50"/>
      <c r="BW7501" s="50"/>
      <c r="BX7501" s="50"/>
      <c r="BY7501" s="50"/>
      <c r="BZ7501" s="50"/>
      <c r="CA7501" s="50"/>
      <c r="CB7501" s="50"/>
      <c r="CC7501" s="50"/>
      <c r="CD7501" s="50"/>
      <c r="CE7501" s="50"/>
      <c r="CF7501" s="50"/>
      <c r="CG7501" s="50"/>
      <c r="CH7501" s="50"/>
      <c r="CI7501" s="50"/>
      <c r="CJ7501" s="50"/>
      <c r="CK7501" s="50"/>
      <c r="CL7501" s="50"/>
      <c r="CM7501" s="50"/>
      <c r="CN7501" s="50"/>
      <c r="CO7501" s="50"/>
      <c r="CP7501" s="50"/>
      <c r="CQ7501" s="50"/>
      <c r="CR7501" s="50"/>
      <c r="CS7501" s="50"/>
      <c r="CT7501" s="50"/>
      <c r="CU7501" s="50"/>
      <c r="CV7501" s="50"/>
      <c r="CW7501" s="50"/>
      <c r="CX7501" s="50"/>
      <c r="CY7501" s="50"/>
      <c r="CZ7501" s="50"/>
      <c r="DA7501" s="50"/>
      <c r="DB7501" s="50"/>
      <c r="DC7501" s="50"/>
      <c r="DD7501" s="50"/>
      <c r="DE7501" s="50"/>
      <c r="DF7501" s="50"/>
      <c r="DG7501" s="50"/>
    </row>
    <row r="7502" spans="1:111" x14ac:dyDescent="0.2">
      <c r="A7502" s="185"/>
      <c r="B7502" s="186"/>
      <c r="C7502" s="186"/>
      <c r="D7502" s="54"/>
      <c r="E7502" s="310"/>
      <c r="F7502" s="192"/>
      <c r="G7502" s="192"/>
      <c r="H7502" s="50"/>
      <c r="I7502" s="50"/>
      <c r="J7502" s="50"/>
      <c r="K7502" s="50"/>
      <c r="L7502" s="50"/>
      <c r="M7502" s="50"/>
      <c r="N7502" s="50"/>
      <c r="O7502" s="50"/>
      <c r="P7502" s="50"/>
      <c r="Q7502" s="50"/>
      <c r="R7502" s="50"/>
      <c r="S7502" s="50"/>
      <c r="T7502" s="50"/>
      <c r="U7502" s="50"/>
      <c r="V7502" s="50"/>
      <c r="W7502" s="50"/>
      <c r="X7502" s="50"/>
      <c r="Y7502" s="50"/>
      <c r="Z7502" s="50"/>
      <c r="AA7502" s="50"/>
      <c r="AB7502" s="50"/>
      <c r="AC7502" s="50"/>
      <c r="AD7502" s="50"/>
      <c r="AE7502" s="50"/>
      <c r="AF7502" s="50"/>
      <c r="AG7502" s="50"/>
      <c r="AH7502" s="50"/>
      <c r="AI7502" s="50"/>
      <c r="AJ7502" s="50"/>
      <c r="AK7502" s="50"/>
      <c r="AL7502" s="50"/>
      <c r="AM7502" s="50"/>
      <c r="AN7502" s="50"/>
      <c r="AO7502" s="50"/>
      <c r="AP7502" s="50"/>
      <c r="AQ7502" s="50"/>
      <c r="AR7502" s="50"/>
      <c r="AS7502" s="50"/>
      <c r="AT7502" s="50"/>
      <c r="AU7502" s="50"/>
      <c r="AV7502" s="50"/>
      <c r="AW7502" s="50"/>
      <c r="AX7502" s="50"/>
      <c r="AY7502" s="50"/>
      <c r="AZ7502" s="50"/>
      <c r="BA7502" s="50"/>
      <c r="BB7502" s="50"/>
      <c r="BC7502" s="50"/>
      <c r="BD7502" s="50"/>
      <c r="BE7502" s="50"/>
      <c r="BF7502" s="50"/>
      <c r="BG7502" s="50"/>
      <c r="BH7502" s="50"/>
      <c r="BI7502" s="50"/>
      <c r="BJ7502" s="50"/>
      <c r="BK7502" s="50"/>
      <c r="BL7502" s="50"/>
      <c r="BM7502" s="50"/>
      <c r="BN7502" s="50"/>
      <c r="BO7502" s="50"/>
      <c r="BP7502" s="50"/>
      <c r="BQ7502" s="50"/>
      <c r="BR7502" s="50"/>
      <c r="BS7502" s="50"/>
      <c r="BT7502" s="50"/>
      <c r="BU7502" s="50"/>
      <c r="BV7502" s="50"/>
      <c r="BW7502" s="50"/>
      <c r="BX7502" s="50"/>
      <c r="BY7502" s="50"/>
      <c r="BZ7502" s="50"/>
      <c r="CA7502" s="50"/>
      <c r="CB7502" s="50"/>
      <c r="CC7502" s="50"/>
      <c r="CD7502" s="50"/>
      <c r="CE7502" s="50"/>
      <c r="CF7502" s="50"/>
      <c r="CG7502" s="50"/>
      <c r="CH7502" s="50"/>
      <c r="CI7502" s="50"/>
      <c r="CJ7502" s="50"/>
      <c r="CK7502" s="50"/>
      <c r="CL7502" s="50"/>
      <c r="CM7502" s="50"/>
      <c r="CN7502" s="50"/>
      <c r="CO7502" s="50"/>
      <c r="CP7502" s="50"/>
      <c r="CQ7502" s="50"/>
      <c r="CR7502" s="50"/>
      <c r="CS7502" s="50"/>
      <c r="CT7502" s="50"/>
      <c r="CU7502" s="50"/>
      <c r="CV7502" s="50"/>
      <c r="CW7502" s="50"/>
      <c r="CX7502" s="50"/>
      <c r="CY7502" s="50"/>
      <c r="CZ7502" s="50"/>
      <c r="DA7502" s="50"/>
      <c r="DB7502" s="50"/>
      <c r="DC7502" s="50"/>
      <c r="DD7502" s="50"/>
      <c r="DE7502" s="50"/>
      <c r="DF7502" s="50"/>
      <c r="DG7502" s="50"/>
    </row>
    <row r="7503" spans="1:111" x14ac:dyDescent="0.2">
      <c r="A7503" s="185"/>
      <c r="B7503" s="186"/>
      <c r="C7503" s="186"/>
      <c r="D7503" s="54"/>
      <c r="E7503" s="310"/>
      <c r="F7503" s="192"/>
      <c r="G7503" s="192"/>
      <c r="H7503" s="50"/>
      <c r="I7503" s="50"/>
      <c r="J7503" s="50"/>
      <c r="K7503" s="50"/>
      <c r="L7503" s="50"/>
      <c r="M7503" s="50"/>
      <c r="N7503" s="50"/>
      <c r="O7503" s="50"/>
      <c r="P7503" s="50"/>
      <c r="Q7503" s="50"/>
      <c r="R7503" s="50"/>
      <c r="S7503" s="50"/>
      <c r="T7503" s="50"/>
      <c r="U7503" s="50"/>
      <c r="V7503" s="50"/>
      <c r="W7503" s="50"/>
      <c r="X7503" s="50"/>
      <c r="Y7503" s="50"/>
      <c r="Z7503" s="50"/>
      <c r="AA7503" s="50"/>
      <c r="AB7503" s="50"/>
      <c r="AC7503" s="50"/>
      <c r="AD7503" s="50"/>
      <c r="AE7503" s="50"/>
      <c r="AF7503" s="50"/>
      <c r="AG7503" s="50"/>
      <c r="AH7503" s="50"/>
      <c r="AI7503" s="50"/>
      <c r="AJ7503" s="50"/>
      <c r="AK7503" s="50"/>
      <c r="AL7503" s="50"/>
      <c r="AM7503" s="50"/>
      <c r="AN7503" s="50"/>
      <c r="AO7503" s="50"/>
      <c r="AP7503" s="50"/>
      <c r="AQ7503" s="50"/>
      <c r="AR7503" s="50"/>
      <c r="AS7503" s="50"/>
      <c r="AT7503" s="50"/>
      <c r="AU7503" s="50"/>
      <c r="AV7503" s="50"/>
      <c r="AW7503" s="50"/>
      <c r="AX7503" s="50"/>
      <c r="AY7503" s="50"/>
      <c r="AZ7503" s="50"/>
      <c r="BA7503" s="50"/>
      <c r="BB7503" s="50"/>
      <c r="BC7503" s="50"/>
      <c r="BD7503" s="50"/>
      <c r="BE7503" s="50"/>
      <c r="BF7503" s="50"/>
      <c r="BG7503" s="50"/>
      <c r="BH7503" s="50"/>
      <c r="BI7503" s="50"/>
      <c r="BJ7503" s="50"/>
      <c r="BK7503" s="50"/>
      <c r="BL7503" s="50"/>
      <c r="BM7503" s="50"/>
      <c r="BN7503" s="50"/>
      <c r="BO7503" s="50"/>
      <c r="BP7503" s="50"/>
      <c r="BQ7503" s="50"/>
      <c r="BR7503" s="50"/>
      <c r="BS7503" s="50"/>
      <c r="BT7503" s="50"/>
      <c r="BU7503" s="50"/>
      <c r="BV7503" s="50"/>
      <c r="BW7503" s="50"/>
      <c r="BX7503" s="50"/>
      <c r="BY7503" s="50"/>
      <c r="BZ7503" s="50"/>
      <c r="CA7503" s="50"/>
      <c r="CB7503" s="50"/>
      <c r="CC7503" s="50"/>
      <c r="CD7503" s="50"/>
      <c r="CE7503" s="50"/>
      <c r="CF7503" s="50"/>
      <c r="CG7503" s="50"/>
      <c r="CH7503" s="50"/>
      <c r="CI7503" s="50"/>
      <c r="CJ7503" s="50"/>
      <c r="CK7503" s="50"/>
      <c r="CL7503" s="50"/>
      <c r="CM7503" s="50"/>
      <c r="CN7503" s="50"/>
      <c r="CO7503" s="50"/>
      <c r="CP7503" s="50"/>
      <c r="CQ7503" s="50"/>
      <c r="CR7503" s="50"/>
      <c r="CS7503" s="50"/>
      <c r="CT7503" s="50"/>
      <c r="CU7503" s="50"/>
      <c r="CV7503" s="50"/>
      <c r="CW7503" s="50"/>
      <c r="CX7503" s="50"/>
      <c r="CY7503" s="50"/>
      <c r="CZ7503" s="50"/>
      <c r="DA7503" s="50"/>
      <c r="DB7503" s="50"/>
      <c r="DC7503" s="50"/>
      <c r="DD7503" s="50"/>
      <c r="DE7503" s="50"/>
      <c r="DF7503" s="50"/>
      <c r="DG7503" s="50"/>
    </row>
    <row r="7504" spans="1:111" x14ac:dyDescent="0.2">
      <c r="A7504" s="185"/>
      <c r="B7504" s="186"/>
      <c r="C7504" s="186"/>
      <c r="D7504" s="54"/>
      <c r="E7504" s="310"/>
      <c r="F7504" s="192"/>
      <c r="G7504" s="192"/>
      <c r="H7504" s="50"/>
      <c r="I7504" s="50"/>
      <c r="J7504" s="50"/>
      <c r="K7504" s="50"/>
      <c r="L7504" s="50"/>
      <c r="M7504" s="50"/>
      <c r="N7504" s="50"/>
      <c r="O7504" s="50"/>
      <c r="P7504" s="50"/>
      <c r="Q7504" s="50"/>
      <c r="R7504" s="50"/>
      <c r="S7504" s="50"/>
      <c r="T7504" s="50"/>
      <c r="U7504" s="50"/>
      <c r="V7504" s="50"/>
      <c r="W7504" s="50"/>
      <c r="X7504" s="50"/>
      <c r="Y7504" s="50"/>
      <c r="Z7504" s="50"/>
      <c r="AA7504" s="50"/>
      <c r="AB7504" s="50"/>
      <c r="AC7504" s="50"/>
      <c r="AD7504" s="50"/>
      <c r="AE7504" s="50"/>
      <c r="AF7504" s="50"/>
      <c r="AG7504" s="50"/>
      <c r="AH7504" s="50"/>
      <c r="AI7504" s="50"/>
      <c r="AJ7504" s="50"/>
      <c r="AK7504" s="50"/>
      <c r="AL7504" s="50"/>
      <c r="AM7504" s="50"/>
      <c r="AN7504" s="50"/>
      <c r="AO7504" s="50"/>
      <c r="AP7504" s="50"/>
      <c r="AQ7504" s="50"/>
      <c r="AR7504" s="50"/>
      <c r="AS7504" s="50"/>
      <c r="AT7504" s="50"/>
      <c r="AU7504" s="50"/>
      <c r="AV7504" s="50"/>
      <c r="AW7504" s="50"/>
      <c r="AX7504" s="50"/>
      <c r="AY7504" s="50"/>
      <c r="AZ7504" s="50"/>
      <c r="BA7504" s="50"/>
      <c r="BB7504" s="50"/>
      <c r="BC7504" s="50"/>
      <c r="BD7504" s="50"/>
      <c r="BE7504" s="50"/>
      <c r="BF7504" s="50"/>
      <c r="BG7504" s="50"/>
      <c r="BH7504" s="50"/>
      <c r="BI7504" s="50"/>
      <c r="BJ7504" s="50"/>
      <c r="BK7504" s="50"/>
      <c r="BL7504" s="50"/>
      <c r="BM7504" s="50"/>
      <c r="BN7504" s="50"/>
      <c r="BO7504" s="50"/>
      <c r="BP7504" s="50"/>
      <c r="BQ7504" s="50"/>
      <c r="BR7504" s="50"/>
      <c r="BS7504" s="50"/>
      <c r="BT7504" s="50"/>
      <c r="BU7504" s="50"/>
      <c r="BV7504" s="50"/>
      <c r="BW7504" s="50"/>
      <c r="BX7504" s="50"/>
      <c r="BY7504" s="50"/>
      <c r="BZ7504" s="50"/>
      <c r="CA7504" s="50"/>
      <c r="CB7504" s="50"/>
      <c r="CC7504" s="50"/>
      <c r="CD7504" s="50"/>
      <c r="CE7504" s="50"/>
      <c r="CF7504" s="50"/>
      <c r="CG7504" s="50"/>
      <c r="CH7504" s="50"/>
      <c r="CI7504" s="50"/>
      <c r="CJ7504" s="50"/>
      <c r="CK7504" s="50"/>
      <c r="CL7504" s="50"/>
      <c r="CM7504" s="50"/>
      <c r="CN7504" s="50"/>
      <c r="CO7504" s="50"/>
      <c r="CP7504" s="50"/>
      <c r="CQ7504" s="50"/>
      <c r="CR7504" s="50"/>
      <c r="CS7504" s="50"/>
      <c r="CT7504" s="50"/>
      <c r="CU7504" s="50"/>
      <c r="CV7504" s="50"/>
      <c r="CW7504" s="50"/>
      <c r="CX7504" s="50"/>
      <c r="CY7504" s="50"/>
      <c r="CZ7504" s="50"/>
      <c r="DA7504" s="50"/>
      <c r="DB7504" s="50"/>
      <c r="DC7504" s="50"/>
      <c r="DD7504" s="50"/>
      <c r="DE7504" s="50"/>
      <c r="DF7504" s="50"/>
      <c r="DG7504" s="50"/>
    </row>
    <row r="7505" spans="1:111" x14ac:dyDescent="0.2">
      <c r="A7505" s="185"/>
      <c r="B7505" s="186"/>
      <c r="C7505" s="186"/>
      <c r="D7505" s="54"/>
      <c r="E7505" s="310"/>
      <c r="F7505" s="192"/>
      <c r="G7505" s="192"/>
      <c r="H7505" s="50"/>
      <c r="I7505" s="50"/>
      <c r="J7505" s="50"/>
      <c r="K7505" s="50"/>
      <c r="L7505" s="50"/>
      <c r="M7505" s="50"/>
      <c r="N7505" s="50"/>
      <c r="O7505" s="50"/>
      <c r="P7505" s="50"/>
      <c r="Q7505" s="50"/>
      <c r="R7505" s="50"/>
      <c r="S7505" s="50"/>
      <c r="T7505" s="50"/>
      <c r="U7505" s="50"/>
      <c r="V7505" s="50"/>
      <c r="W7505" s="50"/>
      <c r="X7505" s="50"/>
      <c r="Y7505" s="50"/>
      <c r="Z7505" s="50"/>
      <c r="AA7505" s="50"/>
      <c r="AB7505" s="50"/>
      <c r="AC7505" s="50"/>
      <c r="AD7505" s="50"/>
      <c r="AE7505" s="50"/>
      <c r="AF7505" s="50"/>
      <c r="AG7505" s="50"/>
      <c r="AH7505" s="50"/>
      <c r="AI7505" s="50"/>
      <c r="AJ7505" s="50"/>
      <c r="AK7505" s="50"/>
      <c r="AL7505" s="50"/>
      <c r="AM7505" s="50"/>
      <c r="AN7505" s="50"/>
      <c r="AO7505" s="50"/>
      <c r="AP7505" s="50"/>
      <c r="AQ7505" s="50"/>
      <c r="AR7505" s="50"/>
      <c r="AS7505" s="50"/>
      <c r="AT7505" s="50"/>
      <c r="AU7505" s="50"/>
      <c r="AV7505" s="50"/>
      <c r="AW7505" s="50"/>
      <c r="AX7505" s="50"/>
      <c r="AY7505" s="50"/>
      <c r="AZ7505" s="50"/>
      <c r="BA7505" s="50"/>
      <c r="BB7505" s="50"/>
      <c r="BC7505" s="50"/>
      <c r="BD7505" s="50"/>
      <c r="BE7505" s="50"/>
      <c r="BF7505" s="50"/>
      <c r="BG7505" s="50"/>
      <c r="BH7505" s="50"/>
      <c r="BI7505" s="50"/>
      <c r="BJ7505" s="50"/>
      <c r="BK7505" s="50"/>
      <c r="BL7505" s="50"/>
      <c r="BM7505" s="50"/>
      <c r="BN7505" s="50"/>
      <c r="BO7505" s="50"/>
      <c r="BP7505" s="50"/>
      <c r="BQ7505" s="50"/>
      <c r="BR7505" s="50"/>
      <c r="BS7505" s="50"/>
      <c r="BT7505" s="50"/>
      <c r="BU7505" s="50"/>
      <c r="BV7505" s="50"/>
      <c r="BW7505" s="50"/>
      <c r="BX7505" s="50"/>
      <c r="BY7505" s="50"/>
      <c r="BZ7505" s="50"/>
      <c r="CA7505" s="50"/>
      <c r="CB7505" s="50"/>
      <c r="CC7505" s="50"/>
      <c r="CD7505" s="50"/>
      <c r="CE7505" s="50"/>
      <c r="CF7505" s="50"/>
      <c r="CG7505" s="50"/>
      <c r="CH7505" s="50"/>
      <c r="CI7505" s="50"/>
      <c r="CJ7505" s="50"/>
      <c r="CK7505" s="50"/>
      <c r="CL7505" s="50"/>
      <c r="CM7505" s="50"/>
      <c r="CN7505" s="50"/>
      <c r="CO7505" s="50"/>
      <c r="CP7505" s="50"/>
      <c r="CQ7505" s="50"/>
      <c r="CR7505" s="50"/>
      <c r="CS7505" s="50"/>
      <c r="CT7505" s="50"/>
      <c r="CU7505" s="50"/>
      <c r="CV7505" s="50"/>
      <c r="CW7505" s="50"/>
      <c r="CX7505" s="50"/>
      <c r="CY7505" s="50"/>
      <c r="CZ7505" s="50"/>
      <c r="DA7505" s="50"/>
      <c r="DB7505" s="50"/>
      <c r="DC7505" s="50"/>
      <c r="DD7505" s="50"/>
      <c r="DE7505" s="50"/>
      <c r="DF7505" s="50"/>
      <c r="DG7505" s="50"/>
    </row>
    <row r="7506" spans="1:111" x14ac:dyDescent="0.2">
      <c r="A7506" s="185"/>
      <c r="B7506" s="186"/>
      <c r="C7506" s="186"/>
      <c r="D7506" s="54"/>
      <c r="E7506" s="310"/>
      <c r="F7506" s="192"/>
      <c r="G7506" s="192"/>
      <c r="H7506" s="50"/>
      <c r="I7506" s="50"/>
      <c r="J7506" s="50"/>
      <c r="K7506" s="50"/>
      <c r="L7506" s="50"/>
      <c r="M7506" s="50"/>
      <c r="N7506" s="50"/>
      <c r="O7506" s="50"/>
      <c r="P7506" s="50"/>
      <c r="Q7506" s="50"/>
      <c r="R7506" s="50"/>
      <c r="S7506" s="50"/>
      <c r="T7506" s="50"/>
      <c r="U7506" s="50"/>
      <c r="V7506" s="50"/>
      <c r="W7506" s="50"/>
      <c r="X7506" s="50"/>
      <c r="Y7506" s="50"/>
      <c r="Z7506" s="50"/>
      <c r="AA7506" s="50"/>
      <c r="AB7506" s="50"/>
      <c r="AC7506" s="50"/>
      <c r="AD7506" s="50"/>
      <c r="AE7506" s="50"/>
      <c r="AF7506" s="50"/>
      <c r="AG7506" s="50"/>
      <c r="AH7506" s="50"/>
      <c r="AI7506" s="50"/>
      <c r="AJ7506" s="50"/>
      <c r="AK7506" s="50"/>
      <c r="AL7506" s="50"/>
      <c r="AM7506" s="50"/>
      <c r="AN7506" s="50"/>
      <c r="AO7506" s="50"/>
      <c r="AP7506" s="50"/>
      <c r="AQ7506" s="50"/>
      <c r="AR7506" s="50"/>
      <c r="AS7506" s="50"/>
      <c r="AT7506" s="50"/>
      <c r="AU7506" s="50"/>
      <c r="AV7506" s="50"/>
      <c r="AW7506" s="50"/>
      <c r="AX7506" s="50"/>
      <c r="AY7506" s="50"/>
      <c r="AZ7506" s="50"/>
      <c r="BA7506" s="50"/>
      <c r="BB7506" s="50"/>
      <c r="BC7506" s="50"/>
      <c r="BD7506" s="50"/>
      <c r="BE7506" s="50"/>
      <c r="BF7506" s="50"/>
      <c r="BG7506" s="50"/>
      <c r="BH7506" s="50"/>
      <c r="BI7506" s="50"/>
      <c r="BJ7506" s="50"/>
      <c r="BK7506" s="50"/>
      <c r="BL7506" s="50"/>
      <c r="BM7506" s="50"/>
      <c r="BN7506" s="50"/>
      <c r="BO7506" s="50"/>
      <c r="BP7506" s="50"/>
      <c r="BQ7506" s="50"/>
      <c r="BR7506" s="50"/>
      <c r="BS7506" s="50"/>
      <c r="BT7506" s="50"/>
      <c r="BU7506" s="50"/>
      <c r="BV7506" s="50"/>
      <c r="BW7506" s="50"/>
      <c r="BX7506" s="50"/>
      <c r="BY7506" s="50"/>
      <c r="BZ7506" s="50"/>
      <c r="CA7506" s="50"/>
      <c r="CB7506" s="50"/>
      <c r="CC7506" s="50"/>
      <c r="CD7506" s="50"/>
      <c r="CE7506" s="50"/>
      <c r="CF7506" s="50"/>
      <c r="CG7506" s="50"/>
      <c r="CH7506" s="50"/>
      <c r="CI7506" s="50"/>
      <c r="CJ7506" s="50"/>
      <c r="CK7506" s="50"/>
      <c r="CL7506" s="50"/>
      <c r="CM7506" s="50"/>
      <c r="CN7506" s="50"/>
      <c r="CO7506" s="50"/>
      <c r="CP7506" s="50"/>
      <c r="CQ7506" s="50"/>
      <c r="CR7506" s="50"/>
      <c r="CS7506" s="50"/>
      <c r="CT7506" s="50"/>
      <c r="CU7506" s="50"/>
      <c r="CV7506" s="50"/>
      <c r="CW7506" s="50"/>
      <c r="CX7506" s="50"/>
      <c r="CY7506" s="50"/>
      <c r="CZ7506" s="50"/>
      <c r="DA7506" s="50"/>
      <c r="DB7506" s="50"/>
      <c r="DC7506" s="50"/>
      <c r="DD7506" s="50"/>
      <c r="DE7506" s="50"/>
      <c r="DF7506" s="50"/>
      <c r="DG7506" s="50"/>
    </row>
    <row r="7507" spans="1:111" x14ac:dyDescent="0.2">
      <c r="A7507" s="185"/>
      <c r="B7507" s="186"/>
      <c r="C7507" s="186"/>
      <c r="D7507" s="54"/>
      <c r="E7507" s="310"/>
      <c r="F7507" s="192"/>
      <c r="G7507" s="192"/>
      <c r="H7507" s="50"/>
      <c r="I7507" s="50"/>
      <c r="J7507" s="50"/>
      <c r="K7507" s="50"/>
      <c r="L7507" s="50"/>
      <c r="M7507" s="50"/>
      <c r="N7507" s="50"/>
      <c r="O7507" s="50"/>
      <c r="P7507" s="50"/>
      <c r="Q7507" s="50"/>
      <c r="R7507" s="50"/>
      <c r="S7507" s="50"/>
      <c r="T7507" s="50"/>
      <c r="U7507" s="50"/>
      <c r="V7507" s="50"/>
      <c r="W7507" s="50"/>
      <c r="X7507" s="50"/>
      <c r="Y7507" s="50"/>
      <c r="Z7507" s="50"/>
      <c r="AA7507" s="50"/>
      <c r="AB7507" s="50"/>
      <c r="AC7507" s="50"/>
      <c r="AD7507" s="50"/>
      <c r="AE7507" s="50"/>
      <c r="AF7507" s="50"/>
      <c r="AG7507" s="50"/>
      <c r="AH7507" s="50"/>
      <c r="AI7507" s="50"/>
      <c r="AJ7507" s="50"/>
      <c r="AK7507" s="50"/>
      <c r="AL7507" s="50"/>
      <c r="AM7507" s="50"/>
      <c r="AN7507" s="50"/>
      <c r="AO7507" s="50"/>
      <c r="AP7507" s="50"/>
      <c r="AQ7507" s="50"/>
      <c r="AR7507" s="50"/>
      <c r="AS7507" s="50"/>
      <c r="AT7507" s="50"/>
      <c r="AU7507" s="50"/>
      <c r="AV7507" s="50"/>
      <c r="AW7507" s="50"/>
      <c r="AX7507" s="50"/>
      <c r="AY7507" s="50"/>
      <c r="AZ7507" s="50"/>
      <c r="BA7507" s="50"/>
      <c r="BB7507" s="50"/>
      <c r="BC7507" s="50"/>
      <c r="BD7507" s="50"/>
      <c r="BE7507" s="50"/>
      <c r="BF7507" s="50"/>
      <c r="BG7507" s="50"/>
      <c r="BH7507" s="50"/>
      <c r="BI7507" s="50"/>
      <c r="BJ7507" s="50"/>
      <c r="BK7507" s="50"/>
      <c r="BL7507" s="50"/>
      <c r="BM7507" s="50"/>
      <c r="BN7507" s="50"/>
      <c r="BO7507" s="50"/>
      <c r="BP7507" s="50"/>
      <c r="BQ7507" s="50"/>
      <c r="BR7507" s="50"/>
      <c r="BS7507" s="50"/>
      <c r="BT7507" s="50"/>
      <c r="BU7507" s="50"/>
      <c r="BV7507" s="50"/>
      <c r="BW7507" s="50"/>
      <c r="BX7507" s="50"/>
      <c r="BY7507" s="50"/>
      <c r="BZ7507" s="50"/>
      <c r="CA7507" s="50"/>
      <c r="CB7507" s="50"/>
      <c r="CC7507" s="50"/>
      <c r="CD7507" s="50"/>
      <c r="CE7507" s="50"/>
      <c r="CF7507" s="50"/>
      <c r="CG7507" s="50"/>
      <c r="CH7507" s="50"/>
      <c r="CI7507" s="50"/>
      <c r="CJ7507" s="50"/>
      <c r="CK7507" s="50"/>
      <c r="CL7507" s="50"/>
      <c r="CM7507" s="50"/>
      <c r="CN7507" s="50"/>
      <c r="CO7507" s="50"/>
      <c r="CP7507" s="50"/>
      <c r="CQ7507" s="50"/>
      <c r="CR7507" s="50"/>
      <c r="CS7507" s="50"/>
      <c r="CT7507" s="50"/>
      <c r="CU7507" s="50"/>
      <c r="CV7507" s="50"/>
      <c r="CW7507" s="50"/>
      <c r="CX7507" s="50"/>
      <c r="CY7507" s="50"/>
      <c r="CZ7507" s="50"/>
      <c r="DA7507" s="50"/>
      <c r="DB7507" s="50"/>
      <c r="DC7507" s="50"/>
      <c r="DD7507" s="50"/>
      <c r="DE7507" s="50"/>
      <c r="DF7507" s="50"/>
      <c r="DG7507" s="50"/>
    </row>
    <row r="7508" spans="1:111" x14ac:dyDescent="0.2">
      <c r="A7508" s="185"/>
      <c r="B7508" s="186"/>
      <c r="C7508" s="186"/>
      <c r="D7508" s="54"/>
      <c r="E7508" s="310"/>
      <c r="F7508" s="192"/>
      <c r="G7508" s="192"/>
      <c r="H7508" s="50"/>
      <c r="I7508" s="50"/>
      <c r="J7508" s="50"/>
      <c r="K7508" s="50"/>
      <c r="L7508" s="50"/>
      <c r="M7508" s="50"/>
      <c r="N7508" s="50"/>
      <c r="O7508" s="50"/>
      <c r="P7508" s="50"/>
      <c r="Q7508" s="50"/>
      <c r="R7508" s="50"/>
      <c r="S7508" s="50"/>
      <c r="T7508" s="50"/>
      <c r="U7508" s="50"/>
      <c r="V7508" s="50"/>
      <c r="W7508" s="50"/>
      <c r="X7508" s="50"/>
      <c r="Y7508" s="50"/>
      <c r="Z7508" s="50"/>
      <c r="AA7508" s="50"/>
      <c r="AB7508" s="50"/>
      <c r="AC7508" s="50"/>
      <c r="AD7508" s="50"/>
      <c r="AE7508" s="50"/>
      <c r="AF7508" s="50"/>
      <c r="AG7508" s="50"/>
      <c r="AH7508" s="50"/>
      <c r="AI7508" s="50"/>
      <c r="AJ7508" s="50"/>
      <c r="AK7508" s="50"/>
      <c r="AL7508" s="50"/>
      <c r="AM7508" s="50"/>
      <c r="AN7508" s="50"/>
      <c r="AO7508" s="50"/>
      <c r="AP7508" s="50"/>
      <c r="AQ7508" s="50"/>
      <c r="AR7508" s="50"/>
      <c r="AS7508" s="50"/>
      <c r="AT7508" s="50"/>
      <c r="AU7508" s="50"/>
      <c r="AV7508" s="50"/>
      <c r="AW7508" s="50"/>
      <c r="AX7508" s="50"/>
      <c r="AY7508" s="50"/>
      <c r="AZ7508" s="50"/>
      <c r="BA7508" s="50"/>
      <c r="BB7508" s="50"/>
      <c r="BC7508" s="50"/>
      <c r="BD7508" s="50"/>
      <c r="BE7508" s="50"/>
      <c r="BF7508" s="50"/>
      <c r="BG7508" s="50"/>
      <c r="BH7508" s="50"/>
      <c r="BI7508" s="50"/>
      <c r="BJ7508" s="50"/>
      <c r="BK7508" s="50"/>
      <c r="BL7508" s="50"/>
      <c r="BM7508" s="50"/>
      <c r="BN7508" s="50"/>
      <c r="BO7508" s="50"/>
      <c r="BP7508" s="50"/>
      <c r="BQ7508" s="50"/>
      <c r="BR7508" s="50"/>
      <c r="BS7508" s="50"/>
      <c r="BT7508" s="50"/>
      <c r="BU7508" s="50"/>
      <c r="BV7508" s="50"/>
      <c r="BW7508" s="50"/>
      <c r="BX7508" s="50"/>
      <c r="BY7508" s="50"/>
      <c r="BZ7508" s="50"/>
      <c r="CA7508" s="50"/>
      <c r="CB7508" s="50"/>
      <c r="CC7508" s="50"/>
      <c r="CD7508" s="50"/>
      <c r="CE7508" s="50"/>
      <c r="CF7508" s="50"/>
      <c r="CG7508" s="50"/>
      <c r="CH7508" s="50"/>
      <c r="CI7508" s="50"/>
      <c r="CJ7508" s="50"/>
      <c r="CK7508" s="50"/>
      <c r="CL7508" s="50"/>
      <c r="CM7508" s="50"/>
      <c r="CN7508" s="50"/>
      <c r="CO7508" s="50"/>
      <c r="CP7508" s="50"/>
      <c r="CQ7508" s="50"/>
      <c r="CR7508" s="50"/>
      <c r="CS7508" s="50"/>
      <c r="CT7508" s="50"/>
      <c r="CU7508" s="50"/>
      <c r="CV7508" s="50"/>
      <c r="CW7508" s="50"/>
      <c r="CX7508" s="50"/>
      <c r="CY7508" s="50"/>
      <c r="CZ7508" s="50"/>
      <c r="DA7508" s="50"/>
      <c r="DB7508" s="50"/>
      <c r="DC7508" s="50"/>
      <c r="DD7508" s="50"/>
      <c r="DE7508" s="50"/>
      <c r="DF7508" s="50"/>
      <c r="DG7508" s="50"/>
    </row>
    <row r="7509" spans="1:111" x14ac:dyDescent="0.2">
      <c r="A7509" s="185"/>
      <c r="B7509" s="186"/>
      <c r="C7509" s="186"/>
      <c r="D7509" s="54"/>
      <c r="E7509" s="310"/>
      <c r="F7509" s="192"/>
      <c r="G7509" s="192"/>
      <c r="H7509" s="50"/>
      <c r="I7509" s="50"/>
      <c r="J7509" s="50"/>
      <c r="K7509" s="50"/>
      <c r="L7509" s="50"/>
      <c r="M7509" s="50"/>
      <c r="N7509" s="50"/>
      <c r="O7509" s="50"/>
      <c r="P7509" s="50"/>
      <c r="Q7509" s="50"/>
      <c r="R7509" s="50"/>
      <c r="S7509" s="50"/>
      <c r="T7509" s="50"/>
      <c r="U7509" s="50"/>
      <c r="V7509" s="50"/>
      <c r="W7509" s="50"/>
      <c r="X7509" s="50"/>
      <c r="Y7509" s="50"/>
      <c r="Z7509" s="50"/>
      <c r="AA7509" s="50"/>
      <c r="AB7509" s="50"/>
      <c r="AC7509" s="50"/>
      <c r="AD7509" s="50"/>
      <c r="AE7509" s="50"/>
      <c r="AF7509" s="50"/>
      <c r="AG7509" s="50"/>
      <c r="AH7509" s="50"/>
      <c r="AI7509" s="50"/>
      <c r="AJ7509" s="50"/>
      <c r="AK7509" s="50"/>
      <c r="AL7509" s="50"/>
      <c r="AM7509" s="50"/>
      <c r="AN7509" s="50"/>
      <c r="AO7509" s="50"/>
      <c r="AP7509" s="50"/>
      <c r="AQ7509" s="50"/>
      <c r="AR7509" s="50"/>
      <c r="AS7509" s="50"/>
      <c r="AT7509" s="50"/>
      <c r="AU7509" s="50"/>
      <c r="AV7509" s="50"/>
      <c r="AW7509" s="50"/>
      <c r="AX7509" s="50"/>
      <c r="AY7509" s="50"/>
      <c r="AZ7509" s="50"/>
      <c r="BA7509" s="50"/>
      <c r="BB7509" s="50"/>
      <c r="BC7509" s="50"/>
      <c r="BD7509" s="50"/>
      <c r="BE7509" s="50"/>
      <c r="BF7509" s="50"/>
      <c r="BG7509" s="50"/>
      <c r="BH7509" s="50"/>
      <c r="BI7509" s="50"/>
      <c r="BJ7509" s="50"/>
      <c r="BK7509" s="50"/>
      <c r="BL7509" s="50"/>
      <c r="BM7509" s="50"/>
      <c r="BN7509" s="50"/>
      <c r="BO7509" s="50"/>
      <c r="BP7509" s="50"/>
      <c r="BQ7509" s="50"/>
      <c r="BR7509" s="50"/>
      <c r="BS7509" s="50"/>
      <c r="BT7509" s="50"/>
      <c r="BU7509" s="50"/>
      <c r="BV7509" s="50"/>
      <c r="BW7509" s="50"/>
      <c r="BX7509" s="50"/>
      <c r="BY7509" s="50"/>
      <c r="BZ7509" s="50"/>
      <c r="CA7509" s="50"/>
      <c r="CB7509" s="50"/>
      <c r="CC7509" s="50"/>
      <c r="CD7509" s="50"/>
      <c r="CE7509" s="50"/>
      <c r="CF7509" s="50"/>
      <c r="CG7509" s="50"/>
      <c r="CH7509" s="50"/>
      <c r="CI7509" s="50"/>
      <c r="CJ7509" s="50"/>
      <c r="CK7509" s="50"/>
      <c r="CL7509" s="50"/>
      <c r="CM7509" s="50"/>
      <c r="CN7509" s="50"/>
      <c r="CO7509" s="50"/>
      <c r="CP7509" s="50"/>
      <c r="CQ7509" s="50"/>
      <c r="CR7509" s="50"/>
      <c r="CS7509" s="50"/>
      <c r="CT7509" s="50"/>
      <c r="CU7509" s="50"/>
      <c r="CV7509" s="50"/>
      <c r="CW7509" s="50"/>
      <c r="CX7509" s="50"/>
      <c r="CY7509" s="50"/>
      <c r="CZ7509" s="50"/>
      <c r="DA7509" s="50"/>
      <c r="DB7509" s="50"/>
      <c r="DC7509" s="50"/>
      <c r="DD7509" s="50"/>
      <c r="DE7509" s="50"/>
      <c r="DF7509" s="50"/>
      <c r="DG7509" s="50"/>
    </row>
    <row r="7510" spans="1:111" x14ac:dyDescent="0.2">
      <c r="A7510" s="185"/>
      <c r="B7510" s="186"/>
      <c r="C7510" s="186"/>
      <c r="D7510" s="54"/>
      <c r="E7510" s="310"/>
      <c r="F7510" s="192"/>
      <c r="G7510" s="192"/>
      <c r="H7510" s="50"/>
      <c r="I7510" s="50"/>
      <c r="J7510" s="50"/>
      <c r="K7510" s="50"/>
      <c r="L7510" s="50"/>
      <c r="M7510" s="50"/>
      <c r="N7510" s="50"/>
      <c r="O7510" s="50"/>
      <c r="P7510" s="50"/>
      <c r="Q7510" s="50"/>
      <c r="R7510" s="50"/>
      <c r="S7510" s="50"/>
      <c r="T7510" s="50"/>
      <c r="U7510" s="50"/>
      <c r="V7510" s="50"/>
      <c r="W7510" s="50"/>
      <c r="X7510" s="50"/>
      <c r="Y7510" s="50"/>
      <c r="Z7510" s="50"/>
      <c r="AA7510" s="50"/>
      <c r="AB7510" s="50"/>
      <c r="AC7510" s="50"/>
      <c r="AD7510" s="50"/>
      <c r="AE7510" s="50"/>
      <c r="AF7510" s="50"/>
      <c r="AG7510" s="50"/>
      <c r="AH7510" s="50"/>
      <c r="AI7510" s="50"/>
      <c r="AJ7510" s="50"/>
      <c r="AK7510" s="50"/>
      <c r="AL7510" s="50"/>
      <c r="AM7510" s="50"/>
      <c r="AN7510" s="50"/>
      <c r="AO7510" s="50"/>
      <c r="AP7510" s="50"/>
      <c r="AQ7510" s="50"/>
      <c r="AR7510" s="50"/>
      <c r="AS7510" s="50"/>
      <c r="AT7510" s="50"/>
      <c r="AU7510" s="50"/>
      <c r="AV7510" s="50"/>
      <c r="AW7510" s="50"/>
      <c r="AX7510" s="50"/>
      <c r="AY7510" s="50"/>
      <c r="AZ7510" s="50"/>
      <c r="BA7510" s="50"/>
      <c r="BB7510" s="50"/>
      <c r="BC7510" s="50"/>
      <c r="BD7510" s="50"/>
      <c r="BE7510" s="50"/>
      <c r="BF7510" s="50"/>
      <c r="BG7510" s="50"/>
      <c r="BH7510" s="50"/>
      <c r="BI7510" s="50"/>
      <c r="BJ7510" s="50"/>
      <c r="BK7510" s="50"/>
      <c r="BL7510" s="50"/>
      <c r="BM7510" s="50"/>
      <c r="BN7510" s="50"/>
      <c r="BO7510" s="50"/>
      <c r="BP7510" s="50"/>
      <c r="BQ7510" s="50"/>
      <c r="BR7510" s="50"/>
      <c r="BS7510" s="50"/>
      <c r="BT7510" s="50"/>
      <c r="BU7510" s="50"/>
      <c r="BV7510" s="50"/>
      <c r="BW7510" s="50"/>
      <c r="BX7510" s="50"/>
      <c r="BY7510" s="50"/>
      <c r="BZ7510" s="50"/>
      <c r="CA7510" s="50"/>
      <c r="CB7510" s="50"/>
      <c r="CC7510" s="50"/>
      <c r="CD7510" s="50"/>
      <c r="CE7510" s="50"/>
      <c r="CF7510" s="50"/>
      <c r="CG7510" s="50"/>
      <c r="CH7510" s="50"/>
      <c r="CI7510" s="50"/>
      <c r="CJ7510" s="50"/>
      <c r="CK7510" s="50"/>
      <c r="CL7510" s="50"/>
      <c r="CM7510" s="50"/>
      <c r="CN7510" s="50"/>
      <c r="CO7510" s="50"/>
      <c r="CP7510" s="50"/>
      <c r="CQ7510" s="50"/>
      <c r="CR7510" s="50"/>
      <c r="CS7510" s="50"/>
      <c r="CT7510" s="50"/>
      <c r="CU7510" s="50"/>
      <c r="CV7510" s="50"/>
      <c r="CW7510" s="50"/>
      <c r="CX7510" s="50"/>
      <c r="CY7510" s="50"/>
      <c r="CZ7510" s="50"/>
      <c r="DA7510" s="50"/>
      <c r="DB7510" s="50"/>
      <c r="DC7510" s="50"/>
      <c r="DD7510" s="50"/>
      <c r="DE7510" s="50"/>
      <c r="DF7510" s="50"/>
      <c r="DG7510" s="50"/>
    </row>
    <row r="7511" spans="1:111" x14ac:dyDescent="0.2">
      <c r="A7511" s="185"/>
      <c r="B7511" s="186"/>
      <c r="C7511" s="186"/>
      <c r="D7511" s="54"/>
      <c r="E7511" s="310"/>
      <c r="F7511" s="192"/>
      <c r="G7511" s="192"/>
      <c r="H7511" s="50"/>
      <c r="I7511" s="50"/>
      <c r="J7511" s="50"/>
      <c r="K7511" s="50"/>
      <c r="L7511" s="50"/>
      <c r="M7511" s="50"/>
      <c r="N7511" s="50"/>
      <c r="O7511" s="50"/>
      <c r="P7511" s="50"/>
      <c r="Q7511" s="50"/>
      <c r="R7511" s="50"/>
      <c r="S7511" s="50"/>
      <c r="T7511" s="50"/>
      <c r="U7511" s="50"/>
      <c r="V7511" s="50"/>
      <c r="W7511" s="50"/>
      <c r="X7511" s="50"/>
      <c r="Y7511" s="50"/>
      <c r="Z7511" s="50"/>
      <c r="AA7511" s="50"/>
      <c r="AB7511" s="50"/>
      <c r="AC7511" s="50"/>
      <c r="AD7511" s="50"/>
      <c r="AE7511" s="50"/>
      <c r="AF7511" s="50"/>
      <c r="AG7511" s="50"/>
      <c r="AH7511" s="50"/>
      <c r="AI7511" s="50"/>
      <c r="AJ7511" s="50"/>
      <c r="AK7511" s="50"/>
      <c r="AL7511" s="50"/>
      <c r="AM7511" s="50"/>
      <c r="AN7511" s="50"/>
      <c r="AO7511" s="50"/>
      <c r="AP7511" s="50"/>
      <c r="AQ7511" s="50"/>
      <c r="AR7511" s="50"/>
      <c r="AS7511" s="50"/>
      <c r="AT7511" s="50"/>
      <c r="AU7511" s="50"/>
      <c r="AV7511" s="50"/>
      <c r="AW7511" s="50"/>
      <c r="AX7511" s="50"/>
      <c r="AY7511" s="50"/>
      <c r="AZ7511" s="50"/>
      <c r="BA7511" s="50"/>
      <c r="BB7511" s="50"/>
      <c r="BC7511" s="50"/>
      <c r="BD7511" s="50"/>
      <c r="BE7511" s="50"/>
      <c r="BF7511" s="50"/>
      <c r="BG7511" s="50"/>
      <c r="BH7511" s="50"/>
      <c r="BI7511" s="50"/>
      <c r="BJ7511" s="50"/>
      <c r="BK7511" s="50"/>
      <c r="BL7511" s="50"/>
      <c r="BM7511" s="50"/>
      <c r="BN7511" s="50"/>
      <c r="BO7511" s="50"/>
      <c r="BP7511" s="50"/>
      <c r="BQ7511" s="50"/>
      <c r="BR7511" s="50"/>
      <c r="BS7511" s="50"/>
      <c r="BT7511" s="50"/>
      <c r="BU7511" s="50"/>
      <c r="BV7511" s="50"/>
      <c r="BW7511" s="50"/>
      <c r="BX7511" s="50"/>
      <c r="BY7511" s="50"/>
      <c r="BZ7511" s="50"/>
      <c r="CA7511" s="50"/>
      <c r="CB7511" s="50"/>
      <c r="CC7511" s="50"/>
      <c r="CD7511" s="50"/>
      <c r="CE7511" s="50"/>
      <c r="CF7511" s="50"/>
      <c r="CG7511" s="50"/>
      <c r="CH7511" s="50"/>
      <c r="CI7511" s="50"/>
      <c r="CJ7511" s="50"/>
      <c r="CK7511" s="50"/>
      <c r="CL7511" s="50"/>
      <c r="CM7511" s="50"/>
      <c r="CN7511" s="50"/>
      <c r="CO7511" s="50"/>
      <c r="CP7511" s="50"/>
      <c r="CQ7511" s="50"/>
      <c r="CR7511" s="50"/>
      <c r="CS7511" s="50"/>
      <c r="CT7511" s="50"/>
      <c r="CU7511" s="50"/>
      <c r="CV7511" s="50"/>
      <c r="CW7511" s="50"/>
      <c r="CX7511" s="50"/>
      <c r="CY7511" s="50"/>
      <c r="CZ7511" s="50"/>
      <c r="DA7511" s="50"/>
      <c r="DB7511" s="50"/>
      <c r="DC7511" s="50"/>
      <c r="DD7511" s="50"/>
      <c r="DE7511" s="50"/>
      <c r="DF7511" s="50"/>
      <c r="DG7511" s="50"/>
    </row>
    <row r="7512" spans="1:111" x14ac:dyDescent="0.2">
      <c r="A7512" s="185"/>
      <c r="B7512" s="186"/>
      <c r="C7512" s="186"/>
      <c r="D7512" s="54"/>
      <c r="E7512" s="310"/>
      <c r="F7512" s="192"/>
      <c r="G7512" s="192"/>
      <c r="H7512" s="50"/>
      <c r="I7512" s="50"/>
      <c r="J7512" s="50"/>
      <c r="K7512" s="50"/>
      <c r="L7512" s="50"/>
      <c r="M7512" s="50"/>
      <c r="N7512" s="50"/>
      <c r="O7512" s="50"/>
      <c r="P7512" s="50"/>
      <c r="Q7512" s="50"/>
      <c r="R7512" s="50"/>
      <c r="S7512" s="50"/>
      <c r="T7512" s="50"/>
      <c r="U7512" s="50"/>
      <c r="V7512" s="50"/>
      <c r="W7512" s="50"/>
      <c r="X7512" s="50"/>
      <c r="Y7512" s="50"/>
      <c r="Z7512" s="50"/>
      <c r="AA7512" s="50"/>
      <c r="AB7512" s="50"/>
      <c r="AC7512" s="50"/>
      <c r="AD7512" s="50"/>
      <c r="AE7512" s="50"/>
      <c r="AF7512" s="50"/>
      <c r="AG7512" s="50"/>
      <c r="AH7512" s="50"/>
      <c r="AI7512" s="50"/>
      <c r="AJ7512" s="50"/>
      <c r="AK7512" s="50"/>
      <c r="AL7512" s="50"/>
      <c r="AM7512" s="50"/>
      <c r="AN7512" s="50"/>
      <c r="AO7512" s="50"/>
      <c r="AP7512" s="50"/>
      <c r="AQ7512" s="50"/>
      <c r="AR7512" s="50"/>
      <c r="AS7512" s="50"/>
      <c r="AT7512" s="50"/>
      <c r="AU7512" s="50"/>
      <c r="AV7512" s="50"/>
      <c r="AW7512" s="50"/>
      <c r="AX7512" s="50"/>
      <c r="AY7512" s="50"/>
      <c r="AZ7512" s="50"/>
      <c r="BA7512" s="50"/>
      <c r="BB7512" s="50"/>
      <c r="BC7512" s="50"/>
      <c r="BD7512" s="50"/>
      <c r="BE7512" s="50"/>
      <c r="BF7512" s="50"/>
      <c r="BG7512" s="50"/>
      <c r="BH7512" s="50"/>
      <c r="BI7512" s="50"/>
      <c r="BJ7512" s="50"/>
      <c r="BK7512" s="50"/>
      <c r="BL7512" s="50"/>
      <c r="BM7512" s="50"/>
      <c r="BN7512" s="50"/>
      <c r="BO7512" s="50"/>
      <c r="BP7512" s="50"/>
      <c r="BQ7512" s="50"/>
      <c r="BR7512" s="50"/>
      <c r="BS7512" s="50"/>
      <c r="BT7512" s="50"/>
      <c r="BU7512" s="50"/>
      <c r="BV7512" s="50"/>
      <c r="BW7512" s="50"/>
      <c r="BX7512" s="50"/>
      <c r="BY7512" s="50"/>
      <c r="BZ7512" s="50"/>
      <c r="CA7512" s="50"/>
      <c r="CB7512" s="50"/>
      <c r="CC7512" s="50"/>
      <c r="CD7512" s="50"/>
      <c r="CE7512" s="50"/>
      <c r="CF7512" s="50"/>
      <c r="CG7512" s="50"/>
      <c r="CH7512" s="50"/>
      <c r="CI7512" s="50"/>
      <c r="CJ7512" s="50"/>
      <c r="CK7512" s="50"/>
      <c r="CL7512" s="50"/>
      <c r="CM7512" s="50"/>
      <c r="CN7512" s="50"/>
      <c r="CO7512" s="50"/>
      <c r="CP7512" s="50"/>
      <c r="CQ7512" s="50"/>
      <c r="CR7512" s="50"/>
      <c r="CS7512" s="50"/>
      <c r="CT7512" s="50"/>
      <c r="CU7512" s="50"/>
      <c r="CV7512" s="50"/>
      <c r="CW7512" s="50"/>
      <c r="CX7512" s="50"/>
      <c r="CY7512" s="50"/>
      <c r="CZ7512" s="50"/>
      <c r="DA7512" s="50"/>
      <c r="DB7512" s="50"/>
      <c r="DC7512" s="50"/>
      <c r="DD7512" s="50"/>
      <c r="DE7512" s="50"/>
      <c r="DF7512" s="50"/>
      <c r="DG7512" s="50"/>
    </row>
    <row r="7513" spans="1:111" x14ac:dyDescent="0.2">
      <c r="A7513" s="185"/>
      <c r="B7513" s="186"/>
      <c r="C7513" s="186"/>
      <c r="D7513" s="54"/>
      <c r="E7513" s="310"/>
      <c r="F7513" s="192"/>
      <c r="G7513" s="192"/>
      <c r="H7513" s="50"/>
      <c r="I7513" s="50"/>
      <c r="J7513" s="50"/>
      <c r="K7513" s="50"/>
      <c r="L7513" s="50"/>
      <c r="M7513" s="50"/>
      <c r="N7513" s="50"/>
      <c r="O7513" s="50"/>
      <c r="P7513" s="50"/>
      <c r="Q7513" s="50"/>
      <c r="R7513" s="50"/>
      <c r="S7513" s="50"/>
      <c r="T7513" s="50"/>
      <c r="U7513" s="50"/>
      <c r="V7513" s="50"/>
      <c r="W7513" s="50"/>
      <c r="X7513" s="50"/>
      <c r="Y7513" s="50"/>
      <c r="Z7513" s="50"/>
      <c r="AA7513" s="50"/>
      <c r="AB7513" s="50"/>
      <c r="AC7513" s="50"/>
      <c r="AD7513" s="50"/>
      <c r="AE7513" s="50"/>
      <c r="AF7513" s="50"/>
      <c r="AG7513" s="50"/>
      <c r="AH7513" s="50"/>
      <c r="AI7513" s="50"/>
      <c r="AJ7513" s="50"/>
      <c r="AK7513" s="50"/>
      <c r="AL7513" s="50"/>
      <c r="AM7513" s="50"/>
      <c r="AN7513" s="50"/>
      <c r="AO7513" s="50"/>
      <c r="AP7513" s="50"/>
      <c r="AQ7513" s="50"/>
      <c r="AR7513" s="50"/>
      <c r="AS7513" s="50"/>
      <c r="AT7513" s="50"/>
      <c r="AU7513" s="50"/>
      <c r="AV7513" s="50"/>
      <c r="AW7513" s="50"/>
      <c r="AX7513" s="50"/>
      <c r="AY7513" s="50"/>
      <c r="AZ7513" s="50"/>
      <c r="BA7513" s="50"/>
      <c r="BB7513" s="50"/>
      <c r="BC7513" s="50"/>
      <c r="BD7513" s="50"/>
      <c r="BE7513" s="50"/>
      <c r="BF7513" s="50"/>
      <c r="BG7513" s="50"/>
      <c r="BH7513" s="50"/>
      <c r="BI7513" s="50"/>
      <c r="BJ7513" s="50"/>
      <c r="BK7513" s="50"/>
      <c r="BL7513" s="50"/>
      <c r="BM7513" s="50"/>
      <c r="BN7513" s="50"/>
      <c r="BO7513" s="50"/>
      <c r="BP7513" s="50"/>
      <c r="BQ7513" s="50"/>
      <c r="BR7513" s="50"/>
      <c r="BS7513" s="50"/>
      <c r="BT7513" s="50"/>
      <c r="BU7513" s="50"/>
      <c r="BV7513" s="50"/>
      <c r="BW7513" s="50"/>
      <c r="BX7513" s="50"/>
      <c r="BY7513" s="50"/>
      <c r="BZ7513" s="50"/>
      <c r="CA7513" s="50"/>
      <c r="CB7513" s="50"/>
      <c r="CC7513" s="50"/>
      <c r="CD7513" s="50"/>
      <c r="CE7513" s="50"/>
      <c r="CF7513" s="50"/>
      <c r="CG7513" s="50"/>
      <c r="CH7513" s="50"/>
      <c r="CI7513" s="50"/>
      <c r="CJ7513" s="50"/>
      <c r="CK7513" s="50"/>
      <c r="CL7513" s="50"/>
      <c r="CM7513" s="50"/>
      <c r="CN7513" s="50"/>
      <c r="CO7513" s="50"/>
      <c r="CP7513" s="50"/>
      <c r="CQ7513" s="50"/>
      <c r="CR7513" s="50"/>
      <c r="CS7513" s="50"/>
      <c r="CT7513" s="50"/>
      <c r="CU7513" s="50"/>
      <c r="CV7513" s="50"/>
      <c r="CW7513" s="50"/>
      <c r="CX7513" s="50"/>
      <c r="CY7513" s="50"/>
      <c r="CZ7513" s="50"/>
      <c r="DA7513" s="50"/>
      <c r="DB7513" s="50"/>
      <c r="DC7513" s="50"/>
      <c r="DD7513" s="50"/>
      <c r="DE7513" s="50"/>
      <c r="DF7513" s="50"/>
      <c r="DG7513" s="50"/>
    </row>
    <row r="7514" spans="1:111" x14ac:dyDescent="0.2">
      <c r="A7514" s="185"/>
      <c r="B7514" s="186"/>
      <c r="C7514" s="186"/>
      <c r="D7514" s="54"/>
      <c r="E7514" s="310"/>
      <c r="F7514" s="192"/>
      <c r="G7514" s="192"/>
      <c r="H7514" s="50"/>
      <c r="I7514" s="50"/>
      <c r="J7514" s="50"/>
      <c r="K7514" s="50"/>
      <c r="L7514" s="50"/>
      <c r="M7514" s="50"/>
      <c r="N7514" s="50"/>
      <c r="O7514" s="50"/>
      <c r="P7514" s="50"/>
      <c r="Q7514" s="50"/>
      <c r="R7514" s="50"/>
      <c r="S7514" s="50"/>
      <c r="T7514" s="50"/>
      <c r="U7514" s="50"/>
      <c r="V7514" s="50"/>
      <c r="W7514" s="50"/>
      <c r="X7514" s="50"/>
      <c r="Y7514" s="50"/>
      <c r="Z7514" s="50"/>
      <c r="AA7514" s="50"/>
      <c r="AB7514" s="50"/>
      <c r="AC7514" s="50"/>
      <c r="AD7514" s="50"/>
      <c r="AE7514" s="50"/>
      <c r="AF7514" s="50"/>
      <c r="AG7514" s="50"/>
      <c r="AH7514" s="50"/>
      <c r="AI7514" s="50"/>
      <c r="AJ7514" s="50"/>
      <c r="AK7514" s="50"/>
      <c r="AL7514" s="50"/>
      <c r="AM7514" s="50"/>
      <c r="AN7514" s="50"/>
      <c r="AO7514" s="50"/>
      <c r="AP7514" s="50"/>
      <c r="AQ7514" s="50"/>
      <c r="AR7514" s="50"/>
      <c r="AS7514" s="50"/>
      <c r="AT7514" s="50"/>
      <c r="AU7514" s="50"/>
      <c r="AV7514" s="50"/>
      <c r="AW7514" s="50"/>
      <c r="AX7514" s="50"/>
      <c r="AY7514" s="50"/>
      <c r="AZ7514" s="50"/>
      <c r="BA7514" s="50"/>
      <c r="BB7514" s="50"/>
      <c r="BC7514" s="50"/>
      <c r="BD7514" s="50"/>
      <c r="BE7514" s="50"/>
      <c r="BF7514" s="50"/>
      <c r="BG7514" s="50"/>
      <c r="BH7514" s="50"/>
      <c r="BI7514" s="50"/>
      <c r="BJ7514" s="50"/>
      <c r="BK7514" s="50"/>
      <c r="BL7514" s="50"/>
      <c r="BM7514" s="50"/>
      <c r="BN7514" s="50"/>
      <c r="BO7514" s="50"/>
      <c r="BP7514" s="50"/>
      <c r="BQ7514" s="50"/>
      <c r="BR7514" s="50"/>
      <c r="BS7514" s="50"/>
      <c r="BT7514" s="50"/>
      <c r="BU7514" s="50"/>
      <c r="BV7514" s="50"/>
      <c r="BW7514" s="50"/>
      <c r="BX7514" s="50"/>
      <c r="BY7514" s="50"/>
      <c r="BZ7514" s="50"/>
      <c r="CA7514" s="50"/>
      <c r="CB7514" s="50"/>
      <c r="CC7514" s="50"/>
      <c r="CD7514" s="50"/>
      <c r="CE7514" s="50"/>
      <c r="CF7514" s="50"/>
      <c r="CG7514" s="50"/>
      <c r="CH7514" s="50"/>
      <c r="CI7514" s="50"/>
      <c r="CJ7514" s="50"/>
      <c r="CK7514" s="50"/>
      <c r="CL7514" s="50"/>
      <c r="CM7514" s="50"/>
      <c r="CN7514" s="50"/>
      <c r="CO7514" s="50"/>
      <c r="CP7514" s="50"/>
      <c r="CQ7514" s="50"/>
      <c r="CR7514" s="50"/>
      <c r="CS7514" s="50"/>
      <c r="CT7514" s="50"/>
      <c r="CU7514" s="50"/>
      <c r="CV7514" s="50"/>
      <c r="CW7514" s="50"/>
      <c r="CX7514" s="50"/>
      <c r="CY7514" s="50"/>
      <c r="CZ7514" s="50"/>
      <c r="DA7514" s="50"/>
      <c r="DB7514" s="50"/>
      <c r="DC7514" s="50"/>
      <c r="DD7514" s="50"/>
      <c r="DE7514" s="50"/>
      <c r="DF7514" s="50"/>
      <c r="DG7514" s="50"/>
    </row>
    <row r="7515" spans="1:111" x14ac:dyDescent="0.2">
      <c r="A7515" s="185"/>
      <c r="B7515" s="186"/>
      <c r="C7515" s="186"/>
      <c r="D7515" s="54"/>
      <c r="E7515" s="310"/>
      <c r="F7515" s="192"/>
      <c r="G7515" s="192"/>
      <c r="H7515" s="50"/>
      <c r="I7515" s="50"/>
      <c r="J7515" s="50"/>
      <c r="K7515" s="50"/>
      <c r="L7515" s="50"/>
      <c r="M7515" s="50"/>
      <c r="N7515" s="50"/>
      <c r="O7515" s="50"/>
      <c r="P7515" s="50"/>
      <c r="Q7515" s="50"/>
      <c r="R7515" s="50"/>
      <c r="S7515" s="50"/>
      <c r="T7515" s="50"/>
      <c r="U7515" s="50"/>
      <c r="V7515" s="50"/>
      <c r="W7515" s="50"/>
      <c r="X7515" s="50"/>
      <c r="Y7515" s="50"/>
      <c r="Z7515" s="50"/>
      <c r="AA7515" s="50"/>
      <c r="AB7515" s="50"/>
      <c r="AC7515" s="50"/>
      <c r="AD7515" s="50"/>
      <c r="AE7515" s="50"/>
      <c r="AF7515" s="50"/>
      <c r="AG7515" s="50"/>
      <c r="AH7515" s="50"/>
      <c r="AI7515" s="50"/>
      <c r="AJ7515" s="50"/>
      <c r="AK7515" s="50"/>
      <c r="AL7515" s="50"/>
      <c r="AM7515" s="50"/>
      <c r="AN7515" s="50"/>
      <c r="AO7515" s="50"/>
      <c r="AP7515" s="50"/>
      <c r="AQ7515" s="50"/>
      <c r="AR7515" s="50"/>
      <c r="AS7515" s="50"/>
      <c r="AT7515" s="50"/>
      <c r="AU7515" s="50"/>
      <c r="AV7515" s="50"/>
      <c r="AW7515" s="50"/>
      <c r="AX7515" s="50"/>
      <c r="AY7515" s="50"/>
      <c r="AZ7515" s="50"/>
      <c r="BA7515" s="50"/>
      <c r="BB7515" s="50"/>
      <c r="BC7515" s="50"/>
      <c r="BD7515" s="50"/>
      <c r="BE7515" s="50"/>
      <c r="BF7515" s="50"/>
      <c r="BG7515" s="50"/>
      <c r="BH7515" s="50"/>
      <c r="BI7515" s="50"/>
      <c r="BJ7515" s="50"/>
      <c r="BK7515" s="50"/>
      <c r="BL7515" s="50"/>
      <c r="BM7515" s="50"/>
      <c r="BN7515" s="50"/>
      <c r="BO7515" s="50"/>
      <c r="BP7515" s="50"/>
      <c r="BQ7515" s="50"/>
      <c r="BR7515" s="50"/>
      <c r="BS7515" s="50"/>
      <c r="BT7515" s="50"/>
      <c r="BU7515" s="50"/>
      <c r="BV7515" s="50"/>
      <c r="BW7515" s="50"/>
      <c r="BX7515" s="50"/>
      <c r="BY7515" s="50"/>
      <c r="BZ7515" s="50"/>
      <c r="CA7515" s="50"/>
      <c r="CB7515" s="50"/>
      <c r="CC7515" s="50"/>
      <c r="CD7515" s="50"/>
      <c r="CE7515" s="50"/>
      <c r="CF7515" s="50"/>
      <c r="CG7515" s="50"/>
      <c r="CH7515" s="50"/>
      <c r="CI7515" s="50"/>
      <c r="CJ7515" s="50"/>
      <c r="CK7515" s="50"/>
      <c r="CL7515" s="50"/>
      <c r="CM7515" s="50"/>
      <c r="CN7515" s="50"/>
      <c r="CO7515" s="50"/>
      <c r="CP7515" s="50"/>
      <c r="CQ7515" s="50"/>
      <c r="CR7515" s="50"/>
      <c r="CS7515" s="50"/>
      <c r="CT7515" s="50"/>
      <c r="CU7515" s="50"/>
      <c r="CV7515" s="50"/>
      <c r="CW7515" s="50"/>
      <c r="CX7515" s="50"/>
      <c r="CY7515" s="50"/>
      <c r="CZ7515" s="50"/>
      <c r="DA7515" s="50"/>
      <c r="DB7515" s="50"/>
      <c r="DC7515" s="50"/>
      <c r="DD7515" s="50"/>
      <c r="DE7515" s="50"/>
      <c r="DF7515" s="50"/>
      <c r="DG7515" s="50"/>
    </row>
    <row r="7516" spans="1:111" x14ac:dyDescent="0.2">
      <c r="A7516" s="185"/>
      <c r="B7516" s="186"/>
      <c r="C7516" s="186"/>
      <c r="D7516" s="54"/>
      <c r="E7516" s="310"/>
      <c r="F7516" s="192"/>
      <c r="G7516" s="192"/>
      <c r="H7516" s="50"/>
      <c r="I7516" s="50"/>
      <c r="J7516" s="50"/>
      <c r="K7516" s="50"/>
      <c r="L7516" s="50"/>
      <c r="M7516" s="50"/>
      <c r="N7516" s="50"/>
      <c r="O7516" s="50"/>
      <c r="P7516" s="50"/>
      <c r="Q7516" s="50"/>
      <c r="R7516" s="50"/>
      <c r="S7516" s="50"/>
      <c r="T7516" s="50"/>
      <c r="U7516" s="50"/>
      <c r="V7516" s="50"/>
      <c r="W7516" s="50"/>
      <c r="X7516" s="50"/>
      <c r="Y7516" s="50"/>
      <c r="Z7516" s="50"/>
      <c r="AA7516" s="50"/>
      <c r="AB7516" s="50"/>
      <c r="AC7516" s="50"/>
      <c r="AD7516" s="50"/>
      <c r="AE7516" s="50"/>
      <c r="AF7516" s="50"/>
      <c r="AG7516" s="50"/>
      <c r="AH7516" s="50"/>
      <c r="AI7516" s="50"/>
      <c r="AJ7516" s="50"/>
      <c r="AK7516" s="50"/>
      <c r="AL7516" s="50"/>
      <c r="AM7516" s="50"/>
      <c r="AN7516" s="50"/>
      <c r="AO7516" s="50"/>
      <c r="AP7516" s="50"/>
      <c r="AQ7516" s="50"/>
      <c r="AR7516" s="50"/>
      <c r="AS7516" s="50"/>
      <c r="AT7516" s="50"/>
      <c r="AU7516" s="50"/>
      <c r="AV7516" s="50"/>
      <c r="AW7516" s="50"/>
      <c r="AX7516" s="50"/>
      <c r="AY7516" s="50"/>
      <c r="AZ7516" s="50"/>
      <c r="BA7516" s="50"/>
      <c r="BB7516" s="50"/>
      <c r="BC7516" s="50"/>
      <c r="BD7516" s="50"/>
      <c r="BE7516" s="50"/>
      <c r="BF7516" s="50"/>
      <c r="BG7516" s="50"/>
      <c r="BH7516" s="50"/>
      <c r="BI7516" s="50"/>
      <c r="BJ7516" s="50"/>
      <c r="BK7516" s="50"/>
      <c r="BL7516" s="50"/>
      <c r="BM7516" s="50"/>
      <c r="BN7516" s="50"/>
      <c r="BO7516" s="50"/>
      <c r="BP7516" s="50"/>
      <c r="BQ7516" s="50"/>
      <c r="BR7516" s="50"/>
      <c r="BS7516" s="50"/>
      <c r="BT7516" s="50"/>
      <c r="BU7516" s="50"/>
      <c r="BV7516" s="50"/>
      <c r="BW7516" s="50"/>
      <c r="BX7516" s="50"/>
      <c r="BY7516" s="50"/>
      <c r="BZ7516" s="50"/>
      <c r="CA7516" s="50"/>
      <c r="CB7516" s="50"/>
      <c r="CC7516" s="50"/>
      <c r="CD7516" s="50"/>
      <c r="CE7516" s="50"/>
      <c r="CF7516" s="50"/>
      <c r="CG7516" s="50"/>
      <c r="CH7516" s="50"/>
      <c r="CI7516" s="50"/>
      <c r="CJ7516" s="50"/>
      <c r="CK7516" s="50"/>
      <c r="CL7516" s="50"/>
      <c r="CM7516" s="50"/>
      <c r="CN7516" s="50"/>
      <c r="CO7516" s="50"/>
      <c r="CP7516" s="50"/>
      <c r="CQ7516" s="50"/>
      <c r="CR7516" s="50"/>
      <c r="CS7516" s="50"/>
      <c r="CT7516" s="50"/>
      <c r="CU7516" s="50"/>
      <c r="CV7516" s="50"/>
      <c r="CW7516" s="50"/>
      <c r="CX7516" s="50"/>
      <c r="CY7516" s="50"/>
      <c r="CZ7516" s="50"/>
      <c r="DA7516" s="50"/>
      <c r="DB7516" s="50"/>
      <c r="DC7516" s="50"/>
      <c r="DD7516" s="50"/>
      <c r="DE7516" s="50"/>
      <c r="DF7516" s="50"/>
      <c r="DG7516" s="50"/>
    </row>
    <row r="7517" spans="1:111" x14ac:dyDescent="0.2">
      <c r="A7517" s="185"/>
      <c r="B7517" s="186"/>
      <c r="C7517" s="186"/>
      <c r="D7517" s="54"/>
      <c r="E7517" s="310"/>
      <c r="F7517" s="192"/>
      <c r="G7517" s="192"/>
      <c r="H7517" s="50"/>
      <c r="I7517" s="50"/>
      <c r="J7517" s="50"/>
      <c r="K7517" s="50"/>
      <c r="L7517" s="50"/>
      <c r="M7517" s="50"/>
      <c r="N7517" s="50"/>
      <c r="O7517" s="50"/>
      <c r="P7517" s="50"/>
      <c r="Q7517" s="50"/>
      <c r="R7517" s="50"/>
      <c r="S7517" s="50"/>
      <c r="T7517" s="50"/>
      <c r="U7517" s="50"/>
      <c r="V7517" s="50"/>
      <c r="W7517" s="50"/>
      <c r="X7517" s="50"/>
      <c r="Y7517" s="50"/>
      <c r="Z7517" s="50"/>
      <c r="AA7517" s="50"/>
      <c r="AB7517" s="50"/>
      <c r="AC7517" s="50"/>
      <c r="AD7517" s="50"/>
      <c r="AE7517" s="50"/>
      <c r="AF7517" s="50"/>
      <c r="AG7517" s="50"/>
      <c r="AH7517" s="50"/>
      <c r="AI7517" s="50"/>
      <c r="AJ7517" s="50"/>
      <c r="AK7517" s="50"/>
      <c r="AL7517" s="50"/>
      <c r="AM7517" s="50"/>
      <c r="AN7517" s="50"/>
      <c r="AO7517" s="50"/>
      <c r="AP7517" s="50"/>
      <c r="AQ7517" s="50"/>
      <c r="AR7517" s="50"/>
      <c r="AS7517" s="50"/>
      <c r="AT7517" s="50"/>
      <c r="AU7517" s="50"/>
      <c r="AV7517" s="50"/>
      <c r="AW7517" s="50"/>
      <c r="AX7517" s="50"/>
      <c r="AY7517" s="50"/>
      <c r="AZ7517" s="50"/>
      <c r="BA7517" s="50"/>
      <c r="BB7517" s="50"/>
      <c r="BC7517" s="50"/>
      <c r="BD7517" s="50"/>
      <c r="BE7517" s="50"/>
      <c r="BF7517" s="50"/>
      <c r="BG7517" s="50"/>
      <c r="BH7517" s="50"/>
      <c r="BI7517" s="50"/>
      <c r="BJ7517" s="50"/>
      <c r="BK7517" s="50"/>
      <c r="BL7517" s="50"/>
      <c r="BM7517" s="50"/>
      <c r="BN7517" s="50"/>
      <c r="BO7517" s="50"/>
      <c r="BP7517" s="50"/>
      <c r="BQ7517" s="50"/>
      <c r="BR7517" s="50"/>
      <c r="BS7517" s="50"/>
      <c r="BT7517" s="50"/>
      <c r="BU7517" s="50"/>
      <c r="BV7517" s="50"/>
      <c r="BW7517" s="50"/>
      <c r="BX7517" s="50"/>
      <c r="BY7517" s="50"/>
      <c r="BZ7517" s="50"/>
      <c r="CA7517" s="50"/>
      <c r="CB7517" s="50"/>
      <c r="CC7517" s="50"/>
      <c r="CD7517" s="50"/>
      <c r="CE7517" s="50"/>
      <c r="CF7517" s="50"/>
      <c r="CG7517" s="50"/>
      <c r="CH7517" s="50"/>
      <c r="CI7517" s="50"/>
      <c r="CJ7517" s="50"/>
      <c r="CK7517" s="50"/>
      <c r="CL7517" s="50"/>
      <c r="CM7517" s="50"/>
      <c r="CN7517" s="50"/>
      <c r="CO7517" s="50"/>
      <c r="CP7517" s="50"/>
      <c r="CQ7517" s="50"/>
      <c r="CR7517" s="50"/>
      <c r="CS7517" s="50"/>
      <c r="CT7517" s="50"/>
      <c r="CU7517" s="50"/>
      <c r="CV7517" s="50"/>
      <c r="CW7517" s="50"/>
      <c r="CX7517" s="50"/>
      <c r="CY7517" s="50"/>
      <c r="CZ7517" s="50"/>
      <c r="DA7517" s="50"/>
      <c r="DB7517" s="50"/>
      <c r="DC7517" s="50"/>
      <c r="DD7517" s="50"/>
      <c r="DE7517" s="50"/>
      <c r="DF7517" s="50"/>
      <c r="DG7517" s="50"/>
    </row>
    <row r="7518" spans="1:111" x14ac:dyDescent="0.2">
      <c r="A7518" s="185"/>
      <c r="B7518" s="186"/>
      <c r="C7518" s="186"/>
      <c r="D7518" s="54"/>
      <c r="E7518" s="310"/>
      <c r="F7518" s="192"/>
      <c r="G7518" s="192"/>
      <c r="H7518" s="50"/>
      <c r="I7518" s="50"/>
      <c r="J7518" s="50"/>
      <c r="K7518" s="50"/>
      <c r="L7518" s="50"/>
      <c r="M7518" s="50"/>
      <c r="N7518" s="50"/>
      <c r="O7518" s="50"/>
      <c r="P7518" s="50"/>
      <c r="Q7518" s="50"/>
      <c r="R7518" s="50"/>
      <c r="S7518" s="50"/>
      <c r="T7518" s="50"/>
      <c r="U7518" s="50"/>
      <c r="V7518" s="50"/>
      <c r="W7518" s="50"/>
      <c r="X7518" s="50"/>
      <c r="Y7518" s="50"/>
      <c r="Z7518" s="50"/>
      <c r="AA7518" s="50"/>
      <c r="AB7518" s="50"/>
      <c r="AC7518" s="50"/>
      <c r="AD7518" s="50"/>
      <c r="AE7518" s="50"/>
      <c r="AF7518" s="50"/>
      <c r="AG7518" s="50"/>
      <c r="AH7518" s="50"/>
      <c r="AI7518" s="50"/>
      <c r="AJ7518" s="50"/>
      <c r="AK7518" s="50"/>
      <c r="AL7518" s="50"/>
      <c r="AM7518" s="50"/>
      <c r="AN7518" s="50"/>
      <c r="AO7518" s="50"/>
      <c r="AP7518" s="50"/>
      <c r="AQ7518" s="50"/>
      <c r="AR7518" s="50"/>
      <c r="AS7518" s="50"/>
      <c r="AT7518" s="50"/>
      <c r="AU7518" s="50"/>
      <c r="AV7518" s="50"/>
      <c r="AW7518" s="50"/>
      <c r="AX7518" s="50"/>
      <c r="AY7518" s="50"/>
      <c r="AZ7518" s="50"/>
      <c r="BA7518" s="50"/>
      <c r="BB7518" s="50"/>
      <c r="BC7518" s="50"/>
      <c r="BD7518" s="50"/>
      <c r="BE7518" s="50"/>
      <c r="BF7518" s="50"/>
      <c r="BG7518" s="50"/>
      <c r="BH7518" s="50"/>
      <c r="BI7518" s="50"/>
      <c r="BJ7518" s="50"/>
      <c r="BK7518" s="50"/>
      <c r="BL7518" s="50"/>
      <c r="BM7518" s="50"/>
      <c r="BN7518" s="50"/>
      <c r="BO7518" s="50"/>
      <c r="BP7518" s="50"/>
      <c r="BQ7518" s="50"/>
      <c r="BR7518" s="50"/>
      <c r="BS7518" s="50"/>
      <c r="BT7518" s="50"/>
      <c r="BU7518" s="50"/>
      <c r="BV7518" s="50"/>
      <c r="BW7518" s="50"/>
      <c r="BX7518" s="50"/>
      <c r="BY7518" s="50"/>
      <c r="BZ7518" s="50"/>
      <c r="CA7518" s="50"/>
      <c r="CB7518" s="50"/>
      <c r="CC7518" s="50"/>
      <c r="CD7518" s="50"/>
      <c r="CE7518" s="50"/>
      <c r="CF7518" s="50"/>
      <c r="CG7518" s="50"/>
      <c r="CH7518" s="50"/>
      <c r="CI7518" s="50"/>
      <c r="CJ7518" s="50"/>
      <c r="CK7518" s="50"/>
      <c r="CL7518" s="50"/>
      <c r="CM7518" s="50"/>
      <c r="CN7518" s="50"/>
      <c r="CO7518" s="50"/>
      <c r="CP7518" s="50"/>
      <c r="CQ7518" s="50"/>
      <c r="CR7518" s="50"/>
      <c r="CS7518" s="50"/>
      <c r="CT7518" s="50"/>
      <c r="CU7518" s="50"/>
      <c r="CV7518" s="50"/>
      <c r="CW7518" s="50"/>
      <c r="CX7518" s="50"/>
      <c r="CY7518" s="50"/>
      <c r="CZ7518" s="50"/>
      <c r="DA7518" s="50"/>
      <c r="DB7518" s="50"/>
      <c r="DC7518" s="50"/>
      <c r="DD7518" s="50"/>
      <c r="DE7518" s="50"/>
      <c r="DF7518" s="50"/>
      <c r="DG7518" s="50"/>
    </row>
    <row r="7519" spans="1:111" x14ac:dyDescent="0.2">
      <c r="A7519" s="185"/>
      <c r="B7519" s="186"/>
      <c r="C7519" s="186"/>
      <c r="D7519" s="54"/>
      <c r="E7519" s="310"/>
      <c r="F7519" s="192"/>
      <c r="G7519" s="192"/>
      <c r="H7519" s="50"/>
      <c r="I7519" s="50"/>
      <c r="J7519" s="50"/>
      <c r="K7519" s="50"/>
      <c r="L7519" s="50"/>
      <c r="M7519" s="50"/>
      <c r="N7519" s="50"/>
      <c r="O7519" s="50"/>
      <c r="P7519" s="50"/>
      <c r="Q7519" s="50"/>
      <c r="R7519" s="50"/>
      <c r="S7519" s="50"/>
      <c r="T7519" s="50"/>
      <c r="U7519" s="50"/>
      <c r="V7519" s="50"/>
      <c r="W7519" s="50"/>
      <c r="X7519" s="50"/>
      <c r="Y7519" s="50"/>
      <c r="Z7519" s="50"/>
      <c r="AA7519" s="50"/>
      <c r="AB7519" s="50"/>
      <c r="AC7519" s="50"/>
      <c r="AD7519" s="50"/>
      <c r="AE7519" s="50"/>
      <c r="AF7519" s="50"/>
      <c r="AG7519" s="50"/>
      <c r="AH7519" s="50"/>
      <c r="AI7519" s="50"/>
      <c r="AJ7519" s="50"/>
      <c r="AK7519" s="50"/>
      <c r="AL7519" s="50"/>
      <c r="AM7519" s="50"/>
      <c r="AN7519" s="50"/>
      <c r="AO7519" s="50"/>
      <c r="AP7519" s="50"/>
      <c r="AQ7519" s="50"/>
      <c r="AR7519" s="50"/>
      <c r="AS7519" s="50"/>
      <c r="AT7519" s="50"/>
      <c r="AU7519" s="50"/>
      <c r="AV7519" s="50"/>
      <c r="AW7519" s="50"/>
      <c r="AX7519" s="50"/>
      <c r="AY7519" s="50"/>
      <c r="AZ7519" s="50"/>
      <c r="BA7519" s="50"/>
      <c r="BB7519" s="50"/>
      <c r="BC7519" s="50"/>
      <c r="BD7519" s="50"/>
      <c r="BE7519" s="50"/>
      <c r="BF7519" s="50"/>
      <c r="BG7519" s="50"/>
      <c r="BH7519" s="50"/>
      <c r="BI7519" s="50"/>
      <c r="BJ7519" s="50"/>
      <c r="BK7519" s="50"/>
      <c r="BL7519" s="50"/>
      <c r="BM7519" s="50"/>
      <c r="BN7519" s="50"/>
      <c r="BO7519" s="50"/>
      <c r="BP7519" s="50"/>
      <c r="BQ7519" s="50"/>
      <c r="BR7519" s="50"/>
      <c r="BS7519" s="50"/>
      <c r="BT7519" s="50"/>
      <c r="BU7519" s="50"/>
      <c r="BV7519" s="50"/>
      <c r="BW7519" s="50"/>
      <c r="BX7519" s="50"/>
      <c r="BY7519" s="50"/>
      <c r="BZ7519" s="50"/>
      <c r="CA7519" s="50"/>
      <c r="CB7519" s="50"/>
      <c r="CC7519" s="50"/>
      <c r="CD7519" s="50"/>
      <c r="CE7519" s="50"/>
      <c r="CF7519" s="50"/>
      <c r="CG7519" s="50"/>
      <c r="CH7519" s="50"/>
      <c r="CI7519" s="50"/>
      <c r="CJ7519" s="50"/>
      <c r="CK7519" s="50"/>
      <c r="CL7519" s="50"/>
      <c r="CM7519" s="50"/>
      <c r="CN7519" s="50"/>
      <c r="CO7519" s="50"/>
      <c r="CP7519" s="50"/>
      <c r="CQ7519" s="50"/>
      <c r="CR7519" s="50"/>
      <c r="CS7519" s="50"/>
      <c r="CT7519" s="50"/>
      <c r="CU7519" s="50"/>
      <c r="CV7519" s="50"/>
      <c r="CW7519" s="50"/>
      <c r="CX7519" s="50"/>
      <c r="CY7519" s="50"/>
      <c r="CZ7519" s="50"/>
      <c r="DA7519" s="50"/>
      <c r="DB7519" s="50"/>
      <c r="DC7519" s="50"/>
      <c r="DD7519" s="50"/>
      <c r="DE7519" s="50"/>
      <c r="DF7519" s="50"/>
      <c r="DG7519" s="50"/>
    </row>
    <row r="7520" spans="1:111" x14ac:dyDescent="0.2">
      <c r="A7520" s="185"/>
      <c r="B7520" s="186"/>
      <c r="C7520" s="186"/>
      <c r="D7520" s="54"/>
      <c r="E7520" s="310"/>
      <c r="F7520" s="192"/>
      <c r="G7520" s="192"/>
      <c r="H7520" s="50"/>
      <c r="I7520" s="50"/>
      <c r="J7520" s="50"/>
      <c r="K7520" s="50"/>
      <c r="L7520" s="50"/>
      <c r="M7520" s="50"/>
      <c r="N7520" s="50"/>
      <c r="O7520" s="50"/>
      <c r="P7520" s="50"/>
      <c r="Q7520" s="50"/>
      <c r="R7520" s="50"/>
      <c r="S7520" s="50"/>
      <c r="T7520" s="50"/>
      <c r="U7520" s="50"/>
      <c r="V7520" s="50"/>
      <c r="W7520" s="50"/>
      <c r="X7520" s="50"/>
      <c r="Y7520" s="50"/>
      <c r="Z7520" s="50"/>
      <c r="AA7520" s="50"/>
      <c r="AB7520" s="50"/>
      <c r="AC7520" s="50"/>
      <c r="AD7520" s="50"/>
      <c r="AE7520" s="50"/>
      <c r="AF7520" s="50"/>
      <c r="AG7520" s="50"/>
      <c r="AH7520" s="50"/>
      <c r="AI7520" s="50"/>
      <c r="AJ7520" s="50"/>
      <c r="AK7520" s="50"/>
      <c r="AL7520" s="50"/>
      <c r="AM7520" s="50"/>
      <c r="AN7520" s="50"/>
      <c r="AO7520" s="50"/>
      <c r="AP7520" s="50"/>
      <c r="AQ7520" s="50"/>
      <c r="AR7520" s="50"/>
      <c r="AS7520" s="50"/>
      <c r="AT7520" s="50"/>
      <c r="AU7520" s="50"/>
      <c r="AV7520" s="50"/>
      <c r="AW7520" s="50"/>
      <c r="AX7520" s="50"/>
      <c r="AY7520" s="50"/>
      <c r="AZ7520" s="50"/>
      <c r="BA7520" s="50"/>
      <c r="BB7520" s="50"/>
      <c r="BC7520" s="50"/>
      <c r="BD7520" s="50"/>
      <c r="BE7520" s="50"/>
      <c r="BF7520" s="50"/>
      <c r="BG7520" s="50"/>
      <c r="BH7520" s="50"/>
      <c r="BI7520" s="50"/>
      <c r="BJ7520" s="50"/>
      <c r="BK7520" s="50"/>
      <c r="BL7520" s="50"/>
      <c r="BM7520" s="50"/>
      <c r="BN7520" s="50"/>
      <c r="BO7520" s="50"/>
      <c r="BP7520" s="50"/>
      <c r="BQ7520" s="50"/>
      <c r="BR7520" s="50"/>
      <c r="BS7520" s="50"/>
      <c r="BT7520" s="50"/>
      <c r="BU7520" s="50"/>
      <c r="BV7520" s="50"/>
      <c r="BW7520" s="50"/>
      <c r="BX7520" s="50"/>
      <c r="BY7520" s="50"/>
      <c r="BZ7520" s="50"/>
      <c r="CA7520" s="50"/>
      <c r="CB7520" s="50"/>
      <c r="CC7520" s="50"/>
      <c r="CD7520" s="50"/>
      <c r="CE7520" s="50"/>
      <c r="CF7520" s="50"/>
      <c r="CG7520" s="50"/>
      <c r="CH7520" s="50"/>
      <c r="CI7520" s="50"/>
      <c r="CJ7520" s="50"/>
      <c r="CK7520" s="50"/>
      <c r="CL7520" s="50"/>
      <c r="CM7520" s="50"/>
      <c r="CN7520" s="50"/>
      <c r="CO7520" s="50"/>
      <c r="CP7520" s="50"/>
      <c r="CQ7520" s="50"/>
      <c r="CR7520" s="50"/>
      <c r="CS7520" s="50"/>
      <c r="CT7520" s="50"/>
      <c r="CU7520" s="50"/>
      <c r="CV7520" s="50"/>
      <c r="CW7520" s="50"/>
      <c r="CX7520" s="50"/>
      <c r="CY7520" s="50"/>
      <c r="CZ7520" s="50"/>
      <c r="DA7520" s="50"/>
      <c r="DB7520" s="50"/>
      <c r="DC7520" s="50"/>
      <c r="DD7520" s="50"/>
      <c r="DE7520" s="50"/>
      <c r="DF7520" s="50"/>
      <c r="DG7520" s="50"/>
    </row>
    <row r="7521" spans="1:111" x14ac:dyDescent="0.2">
      <c r="A7521" s="185"/>
      <c r="B7521" s="186"/>
      <c r="C7521" s="186"/>
      <c r="D7521" s="54"/>
      <c r="E7521" s="310"/>
      <c r="F7521" s="192"/>
      <c r="G7521" s="192"/>
      <c r="H7521" s="50"/>
      <c r="I7521" s="50"/>
      <c r="J7521" s="50"/>
      <c r="K7521" s="50"/>
      <c r="L7521" s="50"/>
      <c r="M7521" s="50"/>
      <c r="N7521" s="50"/>
      <c r="O7521" s="50"/>
      <c r="P7521" s="50"/>
      <c r="Q7521" s="50"/>
      <c r="R7521" s="50"/>
      <c r="S7521" s="50"/>
      <c r="T7521" s="50"/>
      <c r="U7521" s="50"/>
      <c r="V7521" s="50"/>
      <c r="W7521" s="50"/>
      <c r="X7521" s="50"/>
      <c r="Y7521" s="50"/>
      <c r="Z7521" s="50"/>
      <c r="AA7521" s="50"/>
      <c r="AB7521" s="50"/>
      <c r="AC7521" s="50"/>
      <c r="AD7521" s="50"/>
      <c r="AE7521" s="50"/>
      <c r="AF7521" s="50"/>
      <c r="AG7521" s="50"/>
      <c r="AH7521" s="50"/>
      <c r="AI7521" s="50"/>
      <c r="AJ7521" s="50"/>
      <c r="AK7521" s="50"/>
      <c r="AL7521" s="50"/>
      <c r="AM7521" s="50"/>
      <c r="AN7521" s="50"/>
      <c r="AO7521" s="50"/>
      <c r="AP7521" s="50"/>
      <c r="AQ7521" s="50"/>
      <c r="AR7521" s="50"/>
      <c r="AS7521" s="50"/>
      <c r="AT7521" s="50"/>
      <c r="AU7521" s="50"/>
      <c r="AV7521" s="50"/>
      <c r="AW7521" s="50"/>
      <c r="AX7521" s="50"/>
      <c r="AY7521" s="50"/>
      <c r="AZ7521" s="50"/>
      <c r="BA7521" s="50"/>
      <c r="BB7521" s="50"/>
      <c r="BC7521" s="50"/>
      <c r="BD7521" s="50"/>
      <c r="BE7521" s="50"/>
      <c r="BF7521" s="50"/>
      <c r="BG7521" s="50"/>
      <c r="BH7521" s="50"/>
      <c r="BI7521" s="50"/>
      <c r="BJ7521" s="50"/>
      <c r="BK7521" s="50"/>
      <c r="BL7521" s="50"/>
      <c r="BM7521" s="50"/>
      <c r="BN7521" s="50"/>
      <c r="BO7521" s="50"/>
      <c r="BP7521" s="50"/>
      <c r="BQ7521" s="50"/>
      <c r="BR7521" s="50"/>
      <c r="BS7521" s="50"/>
      <c r="BT7521" s="50"/>
      <c r="BU7521" s="50"/>
      <c r="BV7521" s="50"/>
      <c r="BW7521" s="50"/>
      <c r="BX7521" s="50"/>
      <c r="BY7521" s="50"/>
      <c r="BZ7521" s="50"/>
      <c r="CA7521" s="50"/>
      <c r="CB7521" s="50"/>
      <c r="CC7521" s="50"/>
      <c r="CD7521" s="50"/>
      <c r="CE7521" s="50"/>
      <c r="CF7521" s="50"/>
      <c r="CG7521" s="50"/>
      <c r="CH7521" s="50"/>
      <c r="CI7521" s="50"/>
      <c r="CJ7521" s="50"/>
      <c r="CK7521" s="50"/>
      <c r="CL7521" s="50"/>
      <c r="CM7521" s="50"/>
      <c r="CN7521" s="50"/>
      <c r="CO7521" s="50"/>
      <c r="CP7521" s="50"/>
      <c r="CQ7521" s="50"/>
      <c r="CR7521" s="50"/>
      <c r="CS7521" s="50"/>
      <c r="CT7521" s="50"/>
      <c r="CU7521" s="50"/>
      <c r="CV7521" s="50"/>
      <c r="CW7521" s="50"/>
      <c r="CX7521" s="50"/>
      <c r="CY7521" s="50"/>
      <c r="CZ7521" s="50"/>
      <c r="DA7521" s="50"/>
      <c r="DB7521" s="50"/>
      <c r="DC7521" s="50"/>
      <c r="DD7521" s="50"/>
      <c r="DE7521" s="50"/>
      <c r="DF7521" s="50"/>
      <c r="DG7521" s="50"/>
    </row>
    <row r="7522" spans="1:111" x14ac:dyDescent="0.2">
      <c r="A7522" s="185"/>
      <c r="B7522" s="186"/>
      <c r="C7522" s="186"/>
      <c r="D7522" s="54"/>
      <c r="E7522" s="310"/>
      <c r="F7522" s="192"/>
      <c r="G7522" s="192"/>
      <c r="H7522" s="50"/>
      <c r="I7522" s="50"/>
      <c r="J7522" s="50"/>
      <c r="K7522" s="50"/>
      <c r="L7522" s="50"/>
      <c r="M7522" s="50"/>
      <c r="N7522" s="50"/>
      <c r="O7522" s="50"/>
      <c r="P7522" s="50"/>
      <c r="Q7522" s="50"/>
      <c r="R7522" s="50"/>
      <c r="S7522" s="50"/>
      <c r="T7522" s="50"/>
      <c r="U7522" s="50"/>
      <c r="V7522" s="50"/>
      <c r="W7522" s="50"/>
      <c r="X7522" s="50"/>
      <c r="Y7522" s="50"/>
      <c r="Z7522" s="50"/>
      <c r="AA7522" s="50"/>
      <c r="AB7522" s="50"/>
      <c r="AC7522" s="50"/>
      <c r="AD7522" s="50"/>
      <c r="AE7522" s="50"/>
      <c r="AF7522" s="50"/>
      <c r="AG7522" s="50"/>
      <c r="AH7522" s="50"/>
      <c r="AI7522" s="50"/>
      <c r="AJ7522" s="50"/>
      <c r="AK7522" s="50"/>
      <c r="AL7522" s="50"/>
      <c r="AM7522" s="50"/>
      <c r="AN7522" s="50"/>
      <c r="AO7522" s="50"/>
      <c r="AP7522" s="50"/>
      <c r="AQ7522" s="50"/>
      <c r="AR7522" s="50"/>
      <c r="AS7522" s="50"/>
      <c r="AT7522" s="50"/>
      <c r="AU7522" s="50"/>
      <c r="AV7522" s="50"/>
      <c r="AW7522" s="50"/>
      <c r="AX7522" s="50"/>
      <c r="AY7522" s="50"/>
      <c r="AZ7522" s="50"/>
      <c r="BA7522" s="50"/>
      <c r="BB7522" s="50"/>
      <c r="BC7522" s="50"/>
      <c r="BD7522" s="50"/>
      <c r="BE7522" s="50"/>
      <c r="BF7522" s="50"/>
      <c r="BG7522" s="50"/>
      <c r="BH7522" s="50"/>
      <c r="BI7522" s="50"/>
      <c r="BJ7522" s="50"/>
      <c r="BK7522" s="50"/>
      <c r="BL7522" s="50"/>
      <c r="BM7522" s="50"/>
      <c r="BN7522" s="50"/>
      <c r="BO7522" s="50"/>
      <c r="BP7522" s="50"/>
      <c r="BQ7522" s="50"/>
      <c r="BR7522" s="50"/>
      <c r="BS7522" s="50"/>
      <c r="BT7522" s="50"/>
      <c r="BU7522" s="50"/>
      <c r="BV7522" s="50"/>
      <c r="BW7522" s="50"/>
      <c r="BX7522" s="50"/>
      <c r="BY7522" s="50"/>
      <c r="BZ7522" s="50"/>
      <c r="CA7522" s="50"/>
      <c r="CB7522" s="50"/>
      <c r="CC7522" s="50"/>
      <c r="CD7522" s="50"/>
      <c r="CE7522" s="50"/>
      <c r="CF7522" s="50"/>
      <c r="CG7522" s="50"/>
      <c r="CH7522" s="50"/>
      <c r="CI7522" s="50"/>
      <c r="CJ7522" s="50"/>
      <c r="CK7522" s="50"/>
      <c r="CL7522" s="50"/>
      <c r="CM7522" s="50"/>
      <c r="CN7522" s="50"/>
      <c r="CO7522" s="50"/>
      <c r="CP7522" s="50"/>
      <c r="CQ7522" s="50"/>
      <c r="CR7522" s="50"/>
      <c r="CS7522" s="50"/>
      <c r="CT7522" s="50"/>
      <c r="CU7522" s="50"/>
      <c r="CV7522" s="50"/>
      <c r="CW7522" s="50"/>
      <c r="CX7522" s="50"/>
      <c r="CY7522" s="50"/>
      <c r="CZ7522" s="50"/>
      <c r="DA7522" s="50"/>
      <c r="DB7522" s="50"/>
      <c r="DC7522" s="50"/>
      <c r="DD7522" s="50"/>
      <c r="DE7522" s="50"/>
      <c r="DF7522" s="50"/>
      <c r="DG7522" s="50"/>
    </row>
    <row r="7523" spans="1:111" x14ac:dyDescent="0.2">
      <c r="A7523" s="185"/>
      <c r="B7523" s="186"/>
      <c r="C7523" s="186"/>
      <c r="D7523" s="54"/>
      <c r="E7523" s="310"/>
      <c r="F7523" s="192"/>
      <c r="G7523" s="192"/>
      <c r="H7523" s="50"/>
      <c r="I7523" s="50"/>
      <c r="J7523" s="50"/>
      <c r="K7523" s="50"/>
      <c r="L7523" s="50"/>
      <c r="M7523" s="50"/>
      <c r="N7523" s="50"/>
      <c r="O7523" s="50"/>
      <c r="P7523" s="50"/>
      <c r="Q7523" s="50"/>
      <c r="R7523" s="50"/>
      <c r="S7523" s="50"/>
      <c r="T7523" s="50"/>
      <c r="U7523" s="50"/>
      <c r="V7523" s="50"/>
      <c r="W7523" s="50"/>
      <c r="X7523" s="50"/>
      <c r="Y7523" s="50"/>
      <c r="Z7523" s="50"/>
      <c r="AA7523" s="50"/>
      <c r="AB7523" s="50"/>
      <c r="AC7523" s="50"/>
      <c r="AD7523" s="50"/>
      <c r="AE7523" s="50"/>
      <c r="AF7523" s="50"/>
      <c r="AG7523" s="50"/>
      <c r="AH7523" s="50"/>
      <c r="AI7523" s="50"/>
      <c r="AJ7523" s="50"/>
      <c r="AK7523" s="50"/>
      <c r="AL7523" s="50"/>
      <c r="AM7523" s="50"/>
      <c r="AN7523" s="50"/>
      <c r="AO7523" s="50"/>
      <c r="AP7523" s="50"/>
      <c r="AQ7523" s="50"/>
      <c r="AR7523" s="50"/>
      <c r="AS7523" s="50"/>
      <c r="AT7523" s="50"/>
      <c r="AU7523" s="50"/>
      <c r="AV7523" s="50"/>
      <c r="AW7523" s="50"/>
      <c r="AX7523" s="50"/>
      <c r="AY7523" s="50"/>
      <c r="AZ7523" s="50"/>
      <c r="BA7523" s="50"/>
      <c r="BB7523" s="50"/>
      <c r="BC7523" s="50"/>
      <c r="BD7523" s="50"/>
      <c r="BE7523" s="50"/>
      <c r="BF7523" s="50"/>
      <c r="BG7523" s="50"/>
      <c r="BH7523" s="50"/>
      <c r="BI7523" s="50"/>
      <c r="BJ7523" s="50"/>
      <c r="BK7523" s="50"/>
      <c r="BL7523" s="50"/>
      <c r="BM7523" s="50"/>
      <c r="BN7523" s="50"/>
      <c r="BO7523" s="50"/>
      <c r="BP7523" s="50"/>
      <c r="BQ7523" s="50"/>
      <c r="BR7523" s="50"/>
      <c r="BS7523" s="50"/>
      <c r="BT7523" s="50"/>
      <c r="BU7523" s="50"/>
      <c r="BV7523" s="50"/>
      <c r="BW7523" s="50"/>
      <c r="BX7523" s="50"/>
      <c r="BY7523" s="50"/>
      <c r="BZ7523" s="50"/>
      <c r="CA7523" s="50"/>
      <c r="CB7523" s="50"/>
      <c r="CC7523" s="50"/>
      <c r="CD7523" s="50"/>
      <c r="CE7523" s="50"/>
      <c r="CF7523" s="50"/>
      <c r="CG7523" s="50"/>
      <c r="CH7523" s="50"/>
      <c r="CI7523" s="50"/>
      <c r="CJ7523" s="50"/>
      <c r="CK7523" s="50"/>
      <c r="CL7523" s="50"/>
      <c r="CM7523" s="50"/>
      <c r="CN7523" s="50"/>
      <c r="CO7523" s="50"/>
      <c r="CP7523" s="50"/>
      <c r="CQ7523" s="50"/>
      <c r="CR7523" s="50"/>
      <c r="CS7523" s="50"/>
      <c r="CT7523" s="50"/>
      <c r="CU7523" s="50"/>
      <c r="CV7523" s="50"/>
      <c r="CW7523" s="50"/>
      <c r="CX7523" s="50"/>
      <c r="CY7523" s="50"/>
      <c r="CZ7523" s="50"/>
      <c r="DA7523" s="50"/>
      <c r="DB7523" s="50"/>
      <c r="DC7523" s="50"/>
      <c r="DD7523" s="50"/>
      <c r="DE7523" s="50"/>
      <c r="DF7523" s="50"/>
      <c r="DG7523" s="50"/>
    </row>
    <row r="7524" spans="1:111" x14ac:dyDescent="0.2">
      <c r="A7524" s="185"/>
      <c r="B7524" s="186"/>
      <c r="C7524" s="186"/>
      <c r="D7524" s="54"/>
      <c r="E7524" s="310"/>
      <c r="F7524" s="192"/>
      <c r="G7524" s="192"/>
      <c r="H7524" s="50"/>
      <c r="I7524" s="50"/>
      <c r="J7524" s="50"/>
      <c r="K7524" s="50"/>
      <c r="L7524" s="50"/>
      <c r="M7524" s="50"/>
      <c r="N7524" s="50"/>
      <c r="O7524" s="50"/>
      <c r="P7524" s="50"/>
      <c r="Q7524" s="50"/>
      <c r="R7524" s="50"/>
      <c r="S7524" s="50"/>
      <c r="T7524" s="50"/>
      <c r="U7524" s="50"/>
      <c r="V7524" s="50"/>
      <c r="W7524" s="50"/>
      <c r="X7524" s="50"/>
      <c r="Y7524" s="50"/>
      <c r="Z7524" s="50"/>
      <c r="AA7524" s="50"/>
      <c r="AB7524" s="50"/>
      <c r="AC7524" s="50"/>
      <c r="AD7524" s="50"/>
      <c r="AE7524" s="50"/>
      <c r="AF7524" s="50"/>
      <c r="AG7524" s="50"/>
      <c r="AH7524" s="50"/>
      <c r="AI7524" s="50"/>
      <c r="AJ7524" s="50"/>
      <c r="AK7524" s="50"/>
      <c r="AL7524" s="50"/>
      <c r="AM7524" s="50"/>
      <c r="AN7524" s="50"/>
      <c r="AO7524" s="50"/>
      <c r="AP7524" s="50"/>
      <c r="AQ7524" s="50"/>
      <c r="AR7524" s="50"/>
      <c r="AS7524" s="50"/>
      <c r="AT7524" s="50"/>
      <c r="AU7524" s="50"/>
      <c r="AV7524" s="50"/>
      <c r="AW7524" s="50"/>
      <c r="AX7524" s="50"/>
      <c r="AY7524" s="50"/>
      <c r="AZ7524" s="50"/>
      <c r="BA7524" s="50"/>
      <c r="BB7524" s="50"/>
      <c r="BC7524" s="50"/>
      <c r="BD7524" s="50"/>
      <c r="BE7524" s="50"/>
      <c r="BF7524" s="50"/>
      <c r="BG7524" s="50"/>
      <c r="BH7524" s="50"/>
      <c r="BI7524" s="50"/>
      <c r="BJ7524" s="50"/>
      <c r="BK7524" s="50"/>
      <c r="BL7524" s="50"/>
      <c r="BM7524" s="50"/>
      <c r="BN7524" s="50"/>
      <c r="BO7524" s="50"/>
      <c r="BP7524" s="50"/>
      <c r="BQ7524" s="50"/>
      <c r="BR7524" s="50"/>
      <c r="BS7524" s="50"/>
      <c r="BT7524" s="50"/>
      <c r="BU7524" s="50"/>
      <c r="BV7524" s="50"/>
      <c r="BW7524" s="50"/>
      <c r="BX7524" s="50"/>
      <c r="BY7524" s="50"/>
      <c r="BZ7524" s="50"/>
      <c r="CA7524" s="50"/>
      <c r="CB7524" s="50"/>
      <c r="CC7524" s="50"/>
      <c r="CD7524" s="50"/>
      <c r="CE7524" s="50"/>
      <c r="CF7524" s="50"/>
      <c r="CG7524" s="50"/>
      <c r="CH7524" s="50"/>
      <c r="CI7524" s="50"/>
      <c r="CJ7524" s="50"/>
      <c r="CK7524" s="50"/>
      <c r="CL7524" s="50"/>
      <c r="CM7524" s="50"/>
      <c r="CN7524" s="50"/>
      <c r="CO7524" s="50"/>
      <c r="CP7524" s="50"/>
      <c r="CQ7524" s="50"/>
      <c r="CR7524" s="50"/>
      <c r="CS7524" s="50"/>
      <c r="CT7524" s="50"/>
      <c r="CU7524" s="50"/>
      <c r="CV7524" s="50"/>
      <c r="CW7524" s="50"/>
      <c r="CX7524" s="50"/>
      <c r="CY7524" s="50"/>
      <c r="CZ7524" s="50"/>
      <c r="DA7524" s="50"/>
      <c r="DB7524" s="50"/>
      <c r="DC7524" s="50"/>
      <c r="DD7524" s="50"/>
      <c r="DE7524" s="50"/>
      <c r="DF7524" s="50"/>
      <c r="DG7524" s="50"/>
    </row>
    <row r="7525" spans="1:111" x14ac:dyDescent="0.2">
      <c r="A7525" s="185"/>
      <c r="B7525" s="186"/>
      <c r="C7525" s="186"/>
      <c r="D7525" s="54"/>
      <c r="E7525" s="310"/>
      <c r="F7525" s="192"/>
      <c r="G7525" s="192"/>
      <c r="H7525" s="50"/>
      <c r="I7525" s="50"/>
      <c r="J7525" s="50"/>
      <c r="K7525" s="50"/>
      <c r="L7525" s="50"/>
      <c r="M7525" s="50"/>
      <c r="N7525" s="50"/>
      <c r="O7525" s="50"/>
      <c r="P7525" s="50"/>
      <c r="Q7525" s="50"/>
      <c r="R7525" s="50"/>
      <c r="S7525" s="50"/>
      <c r="T7525" s="50"/>
      <c r="U7525" s="50"/>
      <c r="V7525" s="50"/>
      <c r="W7525" s="50"/>
      <c r="X7525" s="50"/>
      <c r="Y7525" s="50"/>
      <c r="Z7525" s="50"/>
      <c r="AA7525" s="50"/>
      <c r="AB7525" s="50"/>
      <c r="AC7525" s="50"/>
      <c r="AD7525" s="50"/>
      <c r="AE7525" s="50"/>
      <c r="AF7525" s="50"/>
      <c r="AG7525" s="50"/>
      <c r="AH7525" s="50"/>
      <c r="AI7525" s="50"/>
      <c r="AJ7525" s="50"/>
      <c r="AK7525" s="50"/>
      <c r="AL7525" s="50"/>
      <c r="AM7525" s="50"/>
      <c r="AN7525" s="50"/>
      <c r="AO7525" s="50"/>
      <c r="AP7525" s="50"/>
      <c r="AQ7525" s="50"/>
      <c r="AR7525" s="50"/>
      <c r="AS7525" s="50"/>
      <c r="AT7525" s="50"/>
      <c r="AU7525" s="50"/>
      <c r="AV7525" s="50"/>
      <c r="AW7525" s="50"/>
      <c r="AX7525" s="50"/>
      <c r="AY7525" s="50"/>
      <c r="AZ7525" s="50"/>
      <c r="BA7525" s="50"/>
      <c r="BB7525" s="50"/>
      <c r="BC7525" s="50"/>
      <c r="BD7525" s="50"/>
      <c r="BE7525" s="50"/>
      <c r="BF7525" s="50"/>
      <c r="BG7525" s="50"/>
      <c r="BH7525" s="50"/>
      <c r="BI7525" s="50"/>
      <c r="BJ7525" s="50"/>
      <c r="BK7525" s="50"/>
      <c r="BL7525" s="50"/>
      <c r="BM7525" s="50"/>
      <c r="BN7525" s="50"/>
      <c r="BO7525" s="50"/>
      <c r="BP7525" s="50"/>
      <c r="BQ7525" s="50"/>
      <c r="BR7525" s="50"/>
      <c r="BS7525" s="50"/>
      <c r="BT7525" s="50"/>
      <c r="BU7525" s="50"/>
      <c r="BV7525" s="50"/>
      <c r="BW7525" s="50"/>
      <c r="BX7525" s="50"/>
      <c r="BY7525" s="50"/>
      <c r="BZ7525" s="50"/>
      <c r="CA7525" s="50"/>
      <c r="CB7525" s="50"/>
      <c r="CC7525" s="50"/>
      <c r="CD7525" s="50"/>
      <c r="CE7525" s="50"/>
      <c r="CF7525" s="50"/>
      <c r="CG7525" s="50"/>
      <c r="CH7525" s="50"/>
      <c r="CI7525" s="50"/>
      <c r="CJ7525" s="50"/>
      <c r="CK7525" s="50"/>
      <c r="CL7525" s="50"/>
      <c r="CM7525" s="50"/>
      <c r="CN7525" s="50"/>
      <c r="CO7525" s="50"/>
      <c r="CP7525" s="50"/>
      <c r="CQ7525" s="50"/>
      <c r="CR7525" s="50"/>
      <c r="CS7525" s="50"/>
      <c r="CT7525" s="50"/>
      <c r="CU7525" s="50"/>
      <c r="CV7525" s="50"/>
      <c r="CW7525" s="50"/>
      <c r="CX7525" s="50"/>
      <c r="CY7525" s="50"/>
      <c r="CZ7525" s="50"/>
      <c r="DA7525" s="50"/>
      <c r="DB7525" s="50"/>
      <c r="DC7525" s="50"/>
      <c r="DD7525" s="50"/>
      <c r="DE7525" s="50"/>
      <c r="DF7525" s="50"/>
      <c r="DG7525" s="50"/>
    </row>
    <row r="7526" spans="1:111" x14ac:dyDescent="0.2">
      <c r="A7526" s="185"/>
      <c r="B7526" s="186"/>
      <c r="C7526" s="186"/>
      <c r="D7526" s="54"/>
      <c r="E7526" s="310"/>
      <c r="F7526" s="192"/>
      <c r="G7526" s="192"/>
      <c r="H7526" s="50"/>
      <c r="I7526" s="50"/>
      <c r="J7526" s="50"/>
      <c r="K7526" s="50"/>
      <c r="L7526" s="50"/>
      <c r="M7526" s="50"/>
      <c r="N7526" s="50"/>
      <c r="O7526" s="50"/>
      <c r="P7526" s="50"/>
      <c r="Q7526" s="50"/>
      <c r="R7526" s="50"/>
      <c r="S7526" s="50"/>
      <c r="T7526" s="50"/>
      <c r="U7526" s="50"/>
      <c r="V7526" s="50"/>
      <c r="W7526" s="50"/>
      <c r="X7526" s="50"/>
      <c r="Y7526" s="50"/>
      <c r="Z7526" s="50"/>
      <c r="AA7526" s="50"/>
      <c r="AB7526" s="50"/>
      <c r="AC7526" s="50"/>
      <c r="AD7526" s="50"/>
      <c r="AE7526" s="50"/>
      <c r="AF7526" s="50"/>
      <c r="AG7526" s="50"/>
      <c r="AH7526" s="50"/>
      <c r="AI7526" s="50"/>
      <c r="AJ7526" s="50"/>
      <c r="AK7526" s="50"/>
      <c r="AL7526" s="50"/>
      <c r="AM7526" s="50"/>
      <c r="AN7526" s="50"/>
      <c r="AO7526" s="50"/>
      <c r="AP7526" s="50"/>
      <c r="AQ7526" s="50"/>
      <c r="AR7526" s="50"/>
      <c r="AS7526" s="50"/>
      <c r="AT7526" s="50"/>
      <c r="AU7526" s="50"/>
      <c r="AV7526" s="50"/>
      <c r="AW7526" s="50"/>
      <c r="AX7526" s="50"/>
      <c r="AY7526" s="50"/>
      <c r="AZ7526" s="50"/>
      <c r="BA7526" s="50"/>
      <c r="BB7526" s="50"/>
      <c r="BC7526" s="50"/>
      <c r="BD7526" s="50"/>
      <c r="BE7526" s="50"/>
      <c r="BF7526" s="50"/>
      <c r="BG7526" s="50"/>
      <c r="BH7526" s="50"/>
      <c r="BI7526" s="50"/>
      <c r="BJ7526" s="50"/>
      <c r="BK7526" s="50"/>
      <c r="BL7526" s="50"/>
      <c r="BM7526" s="50"/>
      <c r="BN7526" s="50"/>
      <c r="BO7526" s="50"/>
      <c r="BP7526" s="50"/>
      <c r="BQ7526" s="50"/>
      <c r="BR7526" s="50"/>
      <c r="BS7526" s="50"/>
      <c r="BT7526" s="50"/>
      <c r="BU7526" s="50"/>
      <c r="BV7526" s="50"/>
      <c r="BW7526" s="50"/>
      <c r="BX7526" s="50"/>
      <c r="BY7526" s="50"/>
      <c r="BZ7526" s="50"/>
      <c r="CA7526" s="50"/>
      <c r="CB7526" s="50"/>
      <c r="CC7526" s="50"/>
      <c r="CD7526" s="50"/>
      <c r="CE7526" s="50"/>
      <c r="CF7526" s="50"/>
      <c r="CG7526" s="50"/>
      <c r="CH7526" s="50"/>
      <c r="CI7526" s="50"/>
      <c r="CJ7526" s="50"/>
      <c r="CK7526" s="50"/>
      <c r="CL7526" s="50"/>
      <c r="CM7526" s="50"/>
      <c r="CN7526" s="50"/>
      <c r="CO7526" s="50"/>
      <c r="CP7526" s="50"/>
      <c r="CQ7526" s="50"/>
      <c r="CR7526" s="50"/>
      <c r="CS7526" s="50"/>
      <c r="CT7526" s="50"/>
      <c r="CU7526" s="50"/>
      <c r="CV7526" s="50"/>
      <c r="CW7526" s="50"/>
      <c r="CX7526" s="50"/>
      <c r="CY7526" s="50"/>
      <c r="CZ7526" s="50"/>
      <c r="DA7526" s="50"/>
      <c r="DB7526" s="50"/>
      <c r="DC7526" s="50"/>
      <c r="DD7526" s="50"/>
      <c r="DE7526" s="50"/>
      <c r="DF7526" s="50"/>
      <c r="DG7526" s="50"/>
    </row>
    <row r="7527" spans="1:111" x14ac:dyDescent="0.2">
      <c r="A7527" s="185"/>
      <c r="B7527" s="186"/>
      <c r="C7527" s="186"/>
      <c r="D7527" s="54"/>
      <c r="E7527" s="310"/>
      <c r="F7527" s="192"/>
      <c r="G7527" s="192"/>
      <c r="H7527" s="50"/>
      <c r="I7527" s="50"/>
      <c r="J7527" s="50"/>
      <c r="K7527" s="50"/>
      <c r="L7527" s="50"/>
      <c r="M7527" s="50"/>
      <c r="N7527" s="50"/>
      <c r="O7527" s="50"/>
      <c r="P7527" s="50"/>
      <c r="Q7527" s="50"/>
      <c r="R7527" s="50"/>
      <c r="S7527" s="50"/>
      <c r="T7527" s="50"/>
      <c r="U7527" s="50"/>
      <c r="V7527" s="50"/>
      <c r="W7527" s="50"/>
      <c r="X7527" s="50"/>
      <c r="Y7527" s="50"/>
      <c r="Z7527" s="50"/>
      <c r="AA7527" s="50"/>
      <c r="AB7527" s="50"/>
      <c r="AC7527" s="50"/>
      <c r="AD7527" s="50"/>
      <c r="AE7527" s="50"/>
      <c r="AF7527" s="50"/>
      <c r="AG7527" s="50"/>
      <c r="AH7527" s="50"/>
      <c r="AI7527" s="50"/>
      <c r="AJ7527" s="50"/>
      <c r="AK7527" s="50"/>
      <c r="AL7527" s="50"/>
      <c r="AM7527" s="50"/>
      <c r="AN7527" s="50"/>
      <c r="AO7527" s="50"/>
      <c r="AP7527" s="50"/>
      <c r="AQ7527" s="50"/>
      <c r="AR7527" s="50"/>
      <c r="AS7527" s="50"/>
      <c r="AT7527" s="50"/>
      <c r="AU7527" s="50"/>
      <c r="AV7527" s="50"/>
      <c r="AW7527" s="50"/>
      <c r="AX7527" s="50"/>
      <c r="AY7527" s="50"/>
      <c r="AZ7527" s="50"/>
      <c r="BA7527" s="50"/>
      <c r="BB7527" s="50"/>
      <c r="BC7527" s="50"/>
      <c r="BD7527" s="50"/>
      <c r="BE7527" s="50"/>
      <c r="BF7527" s="50"/>
      <c r="BG7527" s="50"/>
      <c r="BH7527" s="50"/>
      <c r="BI7527" s="50"/>
      <c r="BJ7527" s="50"/>
      <c r="BK7527" s="50"/>
      <c r="BL7527" s="50"/>
      <c r="BM7527" s="50"/>
      <c r="BN7527" s="50"/>
      <c r="BO7527" s="50"/>
      <c r="BP7527" s="50"/>
      <c r="BQ7527" s="50"/>
      <c r="BR7527" s="50"/>
      <c r="BS7527" s="50"/>
      <c r="BT7527" s="50"/>
      <c r="BU7527" s="50"/>
      <c r="BV7527" s="50"/>
      <c r="BW7527" s="50"/>
      <c r="BX7527" s="50"/>
      <c r="BY7527" s="50"/>
      <c r="BZ7527" s="50"/>
      <c r="CA7527" s="50"/>
      <c r="CB7527" s="50"/>
      <c r="CC7527" s="50"/>
      <c r="CD7527" s="50"/>
      <c r="CE7527" s="50"/>
      <c r="CF7527" s="50"/>
      <c r="CG7527" s="50"/>
      <c r="CH7527" s="50"/>
      <c r="CI7527" s="50"/>
      <c r="CJ7527" s="50"/>
      <c r="CK7527" s="50"/>
      <c r="CL7527" s="50"/>
      <c r="CM7527" s="50"/>
      <c r="CN7527" s="50"/>
      <c r="CO7527" s="50"/>
      <c r="CP7527" s="50"/>
      <c r="CQ7527" s="50"/>
      <c r="CR7527" s="50"/>
      <c r="CS7527" s="50"/>
      <c r="CT7527" s="50"/>
      <c r="CU7527" s="50"/>
      <c r="CV7527" s="50"/>
      <c r="CW7527" s="50"/>
      <c r="CX7527" s="50"/>
      <c r="CY7527" s="50"/>
      <c r="CZ7527" s="50"/>
      <c r="DA7527" s="50"/>
      <c r="DB7527" s="50"/>
      <c r="DC7527" s="50"/>
      <c r="DD7527" s="50"/>
      <c r="DE7527" s="50"/>
      <c r="DF7527" s="50"/>
      <c r="DG7527" s="50"/>
    </row>
    <row r="7528" spans="1:111" x14ac:dyDescent="0.2">
      <c r="A7528" s="185"/>
      <c r="B7528" s="186"/>
      <c r="C7528" s="186"/>
      <c r="D7528" s="54"/>
      <c r="E7528" s="310"/>
      <c r="F7528" s="192"/>
      <c r="G7528" s="192"/>
      <c r="H7528" s="50"/>
      <c r="I7528" s="50"/>
      <c r="J7528" s="50"/>
      <c r="K7528" s="50"/>
      <c r="L7528" s="50"/>
      <c r="M7528" s="50"/>
      <c r="N7528" s="50"/>
      <c r="O7528" s="50"/>
      <c r="P7528" s="50"/>
      <c r="Q7528" s="50"/>
      <c r="R7528" s="50"/>
      <c r="S7528" s="50"/>
      <c r="T7528" s="50"/>
      <c r="U7528" s="50"/>
      <c r="V7528" s="50"/>
      <c r="W7528" s="50"/>
      <c r="X7528" s="50"/>
      <c r="Y7528" s="50"/>
      <c r="Z7528" s="50"/>
      <c r="AA7528" s="50"/>
      <c r="AB7528" s="50"/>
      <c r="AC7528" s="50"/>
      <c r="AD7528" s="50"/>
      <c r="AE7528" s="50"/>
      <c r="AF7528" s="50"/>
      <c r="AG7528" s="50"/>
      <c r="AH7528" s="50"/>
      <c r="AI7528" s="50"/>
      <c r="AJ7528" s="50"/>
      <c r="AK7528" s="50"/>
      <c r="AL7528" s="50"/>
      <c r="AM7528" s="50"/>
      <c r="AN7528" s="50"/>
      <c r="AO7528" s="50"/>
      <c r="AP7528" s="50"/>
      <c r="AQ7528" s="50"/>
      <c r="AR7528" s="50"/>
      <c r="AS7528" s="50"/>
      <c r="AT7528" s="50"/>
      <c r="AU7528" s="50"/>
      <c r="AV7528" s="50"/>
      <c r="AW7528" s="50"/>
      <c r="AX7528" s="50"/>
      <c r="AY7528" s="50"/>
      <c r="AZ7528" s="50"/>
      <c r="BA7528" s="50"/>
      <c r="BB7528" s="50"/>
      <c r="BC7528" s="50"/>
      <c r="BD7528" s="50"/>
      <c r="BE7528" s="50"/>
      <c r="BF7528" s="50"/>
      <c r="BG7528" s="50"/>
      <c r="BH7528" s="50"/>
      <c r="BI7528" s="50"/>
      <c r="BJ7528" s="50"/>
      <c r="BK7528" s="50"/>
      <c r="BL7528" s="50"/>
      <c r="BM7528" s="50"/>
      <c r="BN7528" s="50"/>
      <c r="BO7528" s="50"/>
      <c r="BP7528" s="50"/>
      <c r="BQ7528" s="50"/>
      <c r="BR7528" s="50"/>
      <c r="BS7528" s="50"/>
      <c r="BT7528" s="50"/>
      <c r="BU7528" s="50"/>
      <c r="BV7528" s="50"/>
      <c r="BW7528" s="50"/>
      <c r="BX7528" s="50"/>
      <c r="BY7528" s="50"/>
      <c r="BZ7528" s="50"/>
      <c r="CA7528" s="50"/>
      <c r="CB7528" s="50"/>
      <c r="CC7528" s="50"/>
      <c r="CD7528" s="50"/>
      <c r="CE7528" s="50"/>
      <c r="CF7528" s="50"/>
      <c r="CG7528" s="50"/>
      <c r="CH7528" s="50"/>
      <c r="CI7528" s="50"/>
      <c r="CJ7528" s="50"/>
      <c r="CK7528" s="50"/>
      <c r="CL7528" s="50"/>
      <c r="CM7528" s="50"/>
      <c r="CN7528" s="50"/>
      <c r="CO7528" s="50"/>
      <c r="CP7528" s="50"/>
      <c r="CQ7528" s="50"/>
      <c r="CR7528" s="50"/>
      <c r="CS7528" s="50"/>
      <c r="CT7528" s="50"/>
      <c r="CU7528" s="50"/>
      <c r="CV7528" s="50"/>
      <c r="CW7528" s="50"/>
      <c r="CX7528" s="50"/>
      <c r="CY7528" s="50"/>
      <c r="CZ7528" s="50"/>
      <c r="DA7528" s="50"/>
      <c r="DB7528" s="50"/>
      <c r="DC7528" s="50"/>
      <c r="DD7528" s="50"/>
      <c r="DE7528" s="50"/>
      <c r="DF7528" s="50"/>
      <c r="DG7528" s="50"/>
    </row>
    <row r="7529" spans="1:111" x14ac:dyDescent="0.2">
      <c r="A7529" s="185"/>
      <c r="B7529" s="186"/>
      <c r="C7529" s="186"/>
      <c r="D7529" s="54"/>
      <c r="E7529" s="310"/>
      <c r="F7529" s="192"/>
      <c r="G7529" s="192"/>
      <c r="H7529" s="50"/>
      <c r="I7529" s="50"/>
      <c r="J7529" s="50"/>
      <c r="K7529" s="50"/>
      <c r="L7529" s="50"/>
      <c r="M7529" s="50"/>
      <c r="N7529" s="50"/>
      <c r="O7529" s="50"/>
      <c r="P7529" s="50"/>
      <c r="Q7529" s="50"/>
      <c r="R7529" s="50"/>
      <c r="S7529" s="50"/>
      <c r="T7529" s="50"/>
      <c r="U7529" s="50"/>
      <c r="V7529" s="50"/>
      <c r="W7529" s="50"/>
      <c r="X7529" s="50"/>
      <c r="Y7529" s="50"/>
      <c r="Z7529" s="50"/>
      <c r="AA7529" s="50"/>
      <c r="AB7529" s="50"/>
      <c r="AC7529" s="50"/>
      <c r="AD7529" s="50"/>
      <c r="AE7529" s="50"/>
      <c r="AF7529" s="50"/>
      <c r="AG7529" s="50"/>
      <c r="AH7529" s="50"/>
      <c r="AI7529" s="50"/>
      <c r="AJ7529" s="50"/>
      <c r="AK7529" s="50"/>
      <c r="AL7529" s="50"/>
      <c r="AM7529" s="50"/>
      <c r="AN7529" s="50"/>
      <c r="AO7529" s="50"/>
      <c r="AP7529" s="50"/>
      <c r="AQ7529" s="50"/>
      <c r="AR7529" s="50"/>
      <c r="AS7529" s="50"/>
      <c r="AT7529" s="50"/>
      <c r="AU7529" s="50"/>
      <c r="AV7529" s="50"/>
      <c r="AW7529" s="50"/>
      <c r="AX7529" s="50"/>
      <c r="AY7529" s="50"/>
      <c r="AZ7529" s="50"/>
      <c r="BA7529" s="50"/>
      <c r="BB7529" s="50"/>
      <c r="BC7529" s="50"/>
      <c r="BD7529" s="50"/>
      <c r="BE7529" s="50"/>
      <c r="BF7529" s="50"/>
      <c r="BG7529" s="50"/>
      <c r="BH7529" s="50"/>
      <c r="BI7529" s="50"/>
      <c r="BJ7529" s="50"/>
      <c r="BK7529" s="50"/>
      <c r="BL7529" s="50"/>
      <c r="BM7529" s="50"/>
      <c r="BN7529" s="50"/>
      <c r="BO7529" s="50"/>
      <c r="BP7529" s="50"/>
      <c r="BQ7529" s="50"/>
      <c r="BR7529" s="50"/>
      <c r="BS7529" s="50"/>
      <c r="BT7529" s="50"/>
      <c r="BU7529" s="50"/>
      <c r="BV7529" s="50"/>
      <c r="BW7529" s="50"/>
      <c r="BX7529" s="50"/>
      <c r="BY7529" s="50"/>
      <c r="BZ7529" s="50"/>
      <c r="CA7529" s="50"/>
      <c r="CB7529" s="50"/>
      <c r="CC7529" s="50"/>
      <c r="CD7529" s="50"/>
      <c r="CE7529" s="50"/>
      <c r="CF7529" s="50"/>
      <c r="CG7529" s="50"/>
      <c r="CH7529" s="50"/>
      <c r="CI7529" s="50"/>
      <c r="CJ7529" s="50"/>
      <c r="CK7529" s="50"/>
      <c r="CL7529" s="50"/>
      <c r="CM7529" s="50"/>
      <c r="CN7529" s="50"/>
      <c r="CO7529" s="50"/>
      <c r="CP7529" s="50"/>
      <c r="CQ7529" s="50"/>
      <c r="CR7529" s="50"/>
      <c r="CS7529" s="50"/>
      <c r="CT7529" s="50"/>
      <c r="CU7529" s="50"/>
      <c r="CV7529" s="50"/>
      <c r="CW7529" s="50"/>
      <c r="CX7529" s="50"/>
      <c r="CY7529" s="50"/>
      <c r="CZ7529" s="50"/>
      <c r="DA7529" s="50"/>
      <c r="DB7529" s="50"/>
      <c r="DC7529" s="50"/>
      <c r="DD7529" s="50"/>
      <c r="DE7529" s="50"/>
      <c r="DF7529" s="50"/>
      <c r="DG7529" s="50"/>
    </row>
    <row r="7530" spans="1:111" x14ac:dyDescent="0.2">
      <c r="A7530" s="185"/>
      <c r="B7530" s="186"/>
      <c r="C7530" s="186"/>
      <c r="D7530" s="54"/>
      <c r="E7530" s="310"/>
      <c r="F7530" s="192"/>
      <c r="G7530" s="192"/>
      <c r="H7530" s="50"/>
      <c r="I7530" s="50"/>
      <c r="J7530" s="50"/>
      <c r="K7530" s="50"/>
      <c r="L7530" s="50"/>
      <c r="M7530" s="50"/>
      <c r="N7530" s="50"/>
      <c r="O7530" s="50"/>
      <c r="P7530" s="50"/>
      <c r="Q7530" s="50"/>
      <c r="R7530" s="50"/>
      <c r="S7530" s="50"/>
      <c r="T7530" s="50"/>
      <c r="U7530" s="50"/>
      <c r="V7530" s="50"/>
      <c r="W7530" s="50"/>
      <c r="X7530" s="50"/>
      <c r="Y7530" s="50"/>
      <c r="Z7530" s="50"/>
      <c r="AA7530" s="50"/>
      <c r="AB7530" s="50"/>
      <c r="AC7530" s="50"/>
      <c r="AD7530" s="50"/>
      <c r="AE7530" s="50"/>
      <c r="AF7530" s="50"/>
      <c r="AG7530" s="50"/>
      <c r="AH7530" s="50"/>
      <c r="AI7530" s="50"/>
      <c r="AJ7530" s="50"/>
      <c r="AK7530" s="50"/>
      <c r="AL7530" s="50"/>
      <c r="AM7530" s="50"/>
      <c r="AN7530" s="50"/>
      <c r="AO7530" s="50"/>
      <c r="AP7530" s="50"/>
      <c r="AQ7530" s="50"/>
      <c r="AR7530" s="50"/>
      <c r="AS7530" s="50"/>
      <c r="AT7530" s="50"/>
      <c r="AU7530" s="50"/>
      <c r="AV7530" s="50"/>
      <c r="AW7530" s="50"/>
      <c r="AX7530" s="50"/>
      <c r="AY7530" s="50"/>
      <c r="AZ7530" s="50"/>
      <c r="BA7530" s="50"/>
      <c r="BB7530" s="50"/>
      <c r="BC7530" s="50"/>
      <c r="BD7530" s="50"/>
      <c r="BE7530" s="50"/>
      <c r="BF7530" s="50"/>
      <c r="BG7530" s="50"/>
      <c r="BH7530" s="50"/>
      <c r="BI7530" s="50"/>
      <c r="BJ7530" s="50"/>
      <c r="BK7530" s="50"/>
      <c r="BL7530" s="50"/>
      <c r="BM7530" s="50"/>
      <c r="BN7530" s="50"/>
      <c r="BO7530" s="50"/>
      <c r="BP7530" s="50"/>
      <c r="BQ7530" s="50"/>
      <c r="BR7530" s="50"/>
      <c r="BS7530" s="50"/>
      <c r="BT7530" s="50"/>
      <c r="BU7530" s="50"/>
      <c r="BV7530" s="50"/>
      <c r="BW7530" s="50"/>
      <c r="BX7530" s="50"/>
      <c r="BY7530" s="50"/>
      <c r="BZ7530" s="50"/>
      <c r="CA7530" s="50"/>
      <c r="CB7530" s="50"/>
      <c r="CC7530" s="50"/>
      <c r="CD7530" s="50"/>
      <c r="CE7530" s="50"/>
      <c r="CF7530" s="50"/>
      <c r="CG7530" s="50"/>
      <c r="CH7530" s="50"/>
      <c r="CI7530" s="50"/>
      <c r="CJ7530" s="50"/>
      <c r="CK7530" s="50"/>
      <c r="CL7530" s="50"/>
      <c r="CM7530" s="50"/>
      <c r="CN7530" s="50"/>
      <c r="CO7530" s="50"/>
      <c r="CP7530" s="50"/>
      <c r="CQ7530" s="50"/>
      <c r="CR7530" s="50"/>
      <c r="CS7530" s="50"/>
      <c r="CT7530" s="50"/>
      <c r="CU7530" s="50"/>
      <c r="CV7530" s="50"/>
      <c r="CW7530" s="50"/>
      <c r="CX7530" s="50"/>
      <c r="CY7530" s="50"/>
      <c r="CZ7530" s="50"/>
      <c r="DA7530" s="50"/>
      <c r="DB7530" s="50"/>
      <c r="DC7530" s="50"/>
      <c r="DD7530" s="50"/>
      <c r="DE7530" s="50"/>
      <c r="DF7530" s="50"/>
      <c r="DG7530" s="50"/>
    </row>
    <row r="7531" spans="1:111" x14ac:dyDescent="0.2">
      <c r="A7531" s="185"/>
      <c r="B7531" s="186"/>
      <c r="C7531" s="186"/>
      <c r="D7531" s="54"/>
      <c r="E7531" s="310"/>
      <c r="F7531" s="192"/>
      <c r="G7531" s="192"/>
      <c r="H7531" s="50"/>
      <c r="I7531" s="50"/>
      <c r="J7531" s="50"/>
      <c r="K7531" s="50"/>
      <c r="L7531" s="50"/>
      <c r="M7531" s="50"/>
      <c r="N7531" s="50"/>
      <c r="O7531" s="50"/>
      <c r="P7531" s="50"/>
      <c r="Q7531" s="50"/>
      <c r="R7531" s="50"/>
      <c r="S7531" s="50"/>
      <c r="T7531" s="50"/>
      <c r="U7531" s="50"/>
      <c r="V7531" s="50"/>
      <c r="W7531" s="50"/>
      <c r="X7531" s="50"/>
      <c r="Y7531" s="50"/>
      <c r="Z7531" s="50"/>
      <c r="AA7531" s="50"/>
      <c r="AB7531" s="50"/>
      <c r="AC7531" s="50"/>
      <c r="AD7531" s="50"/>
      <c r="AE7531" s="50"/>
      <c r="AF7531" s="50"/>
      <c r="AG7531" s="50"/>
      <c r="AH7531" s="50"/>
      <c r="AI7531" s="50"/>
      <c r="AJ7531" s="50"/>
      <c r="AK7531" s="50"/>
      <c r="AL7531" s="50"/>
      <c r="AM7531" s="50"/>
      <c r="AN7531" s="50"/>
      <c r="AO7531" s="50"/>
      <c r="AP7531" s="50"/>
      <c r="AQ7531" s="50"/>
      <c r="AR7531" s="50"/>
      <c r="AS7531" s="50"/>
      <c r="AT7531" s="50"/>
      <c r="AU7531" s="50"/>
      <c r="AV7531" s="50"/>
      <c r="AW7531" s="50"/>
      <c r="AX7531" s="50"/>
      <c r="AY7531" s="50"/>
      <c r="AZ7531" s="50"/>
      <c r="BA7531" s="50"/>
      <c r="BB7531" s="50"/>
      <c r="BC7531" s="50"/>
      <c r="BD7531" s="50"/>
      <c r="BE7531" s="50"/>
      <c r="BF7531" s="50"/>
      <c r="BG7531" s="50"/>
      <c r="BH7531" s="50"/>
      <c r="BI7531" s="50"/>
      <c r="BJ7531" s="50"/>
      <c r="BK7531" s="50"/>
      <c r="BL7531" s="50"/>
      <c r="BM7531" s="50"/>
      <c r="BN7531" s="50"/>
      <c r="BO7531" s="50"/>
      <c r="BP7531" s="50"/>
      <c r="BQ7531" s="50"/>
      <c r="BR7531" s="50"/>
      <c r="BS7531" s="50"/>
      <c r="BT7531" s="50"/>
      <c r="BU7531" s="50"/>
      <c r="BV7531" s="50"/>
      <c r="BW7531" s="50"/>
      <c r="BX7531" s="50"/>
      <c r="BY7531" s="50"/>
      <c r="BZ7531" s="50"/>
      <c r="CA7531" s="50"/>
      <c r="CB7531" s="50"/>
      <c r="CC7531" s="50"/>
      <c r="CD7531" s="50"/>
      <c r="CE7531" s="50"/>
      <c r="CF7531" s="50"/>
      <c r="CG7531" s="50"/>
      <c r="CH7531" s="50"/>
      <c r="CI7531" s="50"/>
      <c r="CJ7531" s="50"/>
      <c r="CK7531" s="50"/>
      <c r="CL7531" s="50"/>
      <c r="CM7531" s="50"/>
      <c r="CN7531" s="50"/>
      <c r="CO7531" s="50"/>
      <c r="CP7531" s="50"/>
      <c r="CQ7531" s="50"/>
      <c r="CR7531" s="50"/>
      <c r="CS7531" s="50"/>
      <c r="CT7531" s="50"/>
      <c r="CU7531" s="50"/>
      <c r="CV7531" s="50"/>
      <c r="CW7531" s="50"/>
      <c r="CX7531" s="50"/>
      <c r="CY7531" s="50"/>
      <c r="CZ7531" s="50"/>
      <c r="DA7531" s="50"/>
      <c r="DB7531" s="50"/>
      <c r="DC7531" s="50"/>
      <c r="DD7531" s="50"/>
      <c r="DE7531" s="50"/>
      <c r="DF7531" s="50"/>
      <c r="DG7531" s="50"/>
    </row>
    <row r="7532" spans="1:111" x14ac:dyDescent="0.2">
      <c r="A7532" s="185"/>
      <c r="B7532" s="186"/>
      <c r="C7532" s="186"/>
      <c r="D7532" s="54"/>
      <c r="E7532" s="310"/>
      <c r="F7532" s="192"/>
      <c r="G7532" s="192"/>
      <c r="H7532" s="50"/>
      <c r="I7532" s="50"/>
      <c r="J7532" s="50"/>
      <c r="K7532" s="50"/>
      <c r="L7532" s="50"/>
      <c r="M7532" s="50"/>
      <c r="N7532" s="50"/>
      <c r="O7532" s="50"/>
      <c r="P7532" s="50"/>
      <c r="Q7532" s="50"/>
      <c r="R7532" s="50"/>
      <c r="S7532" s="50"/>
      <c r="T7532" s="50"/>
      <c r="U7532" s="50"/>
      <c r="V7532" s="50"/>
      <c r="W7532" s="50"/>
      <c r="X7532" s="50"/>
      <c r="Y7532" s="50"/>
      <c r="Z7532" s="50"/>
      <c r="AA7532" s="50"/>
      <c r="AB7532" s="50"/>
      <c r="AC7532" s="50"/>
      <c r="AD7532" s="50"/>
      <c r="AE7532" s="50"/>
      <c r="AF7532" s="50"/>
      <c r="AG7532" s="50"/>
      <c r="AH7532" s="50"/>
      <c r="AI7532" s="50"/>
      <c r="AJ7532" s="50"/>
      <c r="AK7532" s="50"/>
      <c r="AL7532" s="50"/>
      <c r="AM7532" s="50"/>
      <c r="AN7532" s="50"/>
      <c r="AO7532" s="50"/>
      <c r="AP7532" s="50"/>
      <c r="AQ7532" s="50"/>
      <c r="AR7532" s="50"/>
      <c r="AS7532" s="50"/>
      <c r="AT7532" s="50"/>
      <c r="AU7532" s="50"/>
      <c r="AV7532" s="50"/>
      <c r="AW7532" s="50"/>
      <c r="AX7532" s="50"/>
      <c r="AY7532" s="50"/>
      <c r="AZ7532" s="50"/>
      <c r="BA7532" s="50"/>
      <c r="BB7532" s="50"/>
      <c r="BC7532" s="50"/>
      <c r="BD7532" s="50"/>
      <c r="BE7532" s="50"/>
      <c r="BF7532" s="50"/>
      <c r="BG7532" s="50"/>
      <c r="BH7532" s="50"/>
      <c r="BI7532" s="50"/>
      <c r="BJ7532" s="50"/>
      <c r="BK7532" s="50"/>
      <c r="BL7532" s="50"/>
      <c r="BM7532" s="50"/>
      <c r="BN7532" s="50"/>
      <c r="BO7532" s="50"/>
      <c r="BP7532" s="50"/>
      <c r="BQ7532" s="50"/>
      <c r="BR7532" s="50"/>
      <c r="BS7532" s="50"/>
      <c r="BT7532" s="50"/>
      <c r="BU7532" s="50"/>
      <c r="BV7532" s="50"/>
      <c r="BW7532" s="50"/>
      <c r="BX7532" s="50"/>
      <c r="BY7532" s="50"/>
      <c r="BZ7532" s="50"/>
      <c r="CA7532" s="50"/>
      <c r="CB7532" s="50"/>
      <c r="CC7532" s="50"/>
      <c r="CD7532" s="50"/>
      <c r="CE7532" s="50"/>
      <c r="CF7532" s="50"/>
      <c r="CG7532" s="50"/>
      <c r="CH7532" s="50"/>
      <c r="CI7532" s="50"/>
      <c r="CJ7532" s="50"/>
      <c r="CK7532" s="50"/>
      <c r="CL7532" s="50"/>
      <c r="CM7532" s="50"/>
      <c r="CN7532" s="50"/>
      <c r="CO7532" s="50"/>
      <c r="CP7532" s="50"/>
      <c r="CQ7532" s="50"/>
      <c r="CR7532" s="50"/>
      <c r="CS7532" s="50"/>
      <c r="CT7532" s="50"/>
      <c r="CU7532" s="50"/>
      <c r="CV7532" s="50"/>
      <c r="CW7532" s="50"/>
      <c r="CX7532" s="50"/>
      <c r="CY7532" s="50"/>
      <c r="CZ7532" s="50"/>
      <c r="DA7532" s="50"/>
      <c r="DB7532" s="50"/>
      <c r="DC7532" s="50"/>
      <c r="DD7532" s="50"/>
      <c r="DE7532" s="50"/>
      <c r="DF7532" s="50"/>
      <c r="DG7532" s="50"/>
    </row>
    <row r="7533" spans="1:111" x14ac:dyDescent="0.2">
      <c r="A7533" s="185"/>
      <c r="B7533" s="186"/>
      <c r="C7533" s="186"/>
      <c r="D7533" s="54"/>
      <c r="E7533" s="310"/>
      <c r="F7533" s="192"/>
      <c r="G7533" s="192"/>
      <c r="H7533" s="50"/>
      <c r="I7533" s="50"/>
      <c r="J7533" s="50"/>
      <c r="K7533" s="50"/>
      <c r="L7533" s="50"/>
      <c r="M7533" s="50"/>
      <c r="N7533" s="50"/>
      <c r="O7533" s="50"/>
      <c r="P7533" s="50"/>
      <c r="Q7533" s="50"/>
      <c r="R7533" s="50"/>
      <c r="S7533" s="50"/>
      <c r="T7533" s="50"/>
      <c r="U7533" s="50"/>
      <c r="V7533" s="50"/>
      <c r="W7533" s="50"/>
      <c r="X7533" s="50"/>
      <c r="Y7533" s="50"/>
      <c r="Z7533" s="50"/>
      <c r="AA7533" s="50"/>
      <c r="AB7533" s="50"/>
      <c r="AC7533" s="50"/>
      <c r="AD7533" s="50"/>
      <c r="AE7533" s="50"/>
      <c r="AF7533" s="50"/>
      <c r="AG7533" s="50"/>
      <c r="AH7533" s="50"/>
      <c r="AI7533" s="50"/>
      <c r="AJ7533" s="50"/>
      <c r="AK7533" s="50"/>
      <c r="AL7533" s="50"/>
      <c r="AM7533" s="50"/>
      <c r="AN7533" s="50"/>
      <c r="AO7533" s="50"/>
      <c r="AP7533" s="50"/>
      <c r="AQ7533" s="50"/>
      <c r="AR7533" s="50"/>
      <c r="AS7533" s="50"/>
      <c r="AT7533" s="50"/>
      <c r="AU7533" s="50"/>
      <c r="AV7533" s="50"/>
      <c r="AW7533" s="50"/>
      <c r="AX7533" s="50"/>
      <c r="AY7533" s="50"/>
      <c r="AZ7533" s="50"/>
      <c r="BA7533" s="50"/>
      <c r="BB7533" s="50"/>
      <c r="BC7533" s="50"/>
      <c r="BD7533" s="50"/>
      <c r="BE7533" s="50"/>
      <c r="BF7533" s="50"/>
      <c r="BG7533" s="50"/>
      <c r="BH7533" s="50"/>
      <c r="BI7533" s="50"/>
      <c r="BJ7533" s="50"/>
      <c r="BK7533" s="50"/>
      <c r="BL7533" s="50"/>
      <c r="BM7533" s="50"/>
      <c r="BN7533" s="50"/>
      <c r="BO7533" s="50"/>
      <c r="BP7533" s="50"/>
      <c r="BQ7533" s="50"/>
      <c r="BR7533" s="50"/>
      <c r="BS7533" s="50"/>
      <c r="BT7533" s="50"/>
      <c r="BU7533" s="50"/>
      <c r="BV7533" s="50"/>
      <c r="BW7533" s="50"/>
      <c r="BX7533" s="50"/>
      <c r="BY7533" s="50"/>
      <c r="BZ7533" s="50"/>
      <c r="CA7533" s="50"/>
      <c r="CB7533" s="50"/>
      <c r="CC7533" s="50"/>
      <c r="CD7533" s="50"/>
      <c r="CE7533" s="50"/>
      <c r="CF7533" s="50"/>
      <c r="CG7533" s="50"/>
      <c r="CH7533" s="50"/>
      <c r="CI7533" s="50"/>
      <c r="CJ7533" s="50"/>
      <c r="CK7533" s="50"/>
      <c r="CL7533" s="50"/>
      <c r="CM7533" s="50"/>
      <c r="CN7533" s="50"/>
      <c r="CO7533" s="50"/>
      <c r="CP7533" s="50"/>
      <c r="CQ7533" s="50"/>
      <c r="CR7533" s="50"/>
      <c r="CS7533" s="50"/>
      <c r="CT7533" s="50"/>
      <c r="CU7533" s="50"/>
      <c r="CV7533" s="50"/>
      <c r="CW7533" s="50"/>
      <c r="CX7533" s="50"/>
      <c r="CY7533" s="50"/>
      <c r="CZ7533" s="50"/>
      <c r="DA7533" s="50"/>
      <c r="DB7533" s="50"/>
      <c r="DC7533" s="50"/>
      <c r="DD7533" s="50"/>
      <c r="DE7533" s="50"/>
      <c r="DF7533" s="50"/>
      <c r="DG7533" s="50"/>
    </row>
    <row r="7534" spans="1:111" x14ac:dyDescent="0.2">
      <c r="A7534" s="185"/>
      <c r="B7534" s="186"/>
      <c r="C7534" s="186"/>
      <c r="D7534" s="54"/>
      <c r="E7534" s="310"/>
      <c r="F7534" s="192"/>
      <c r="G7534" s="192"/>
      <c r="H7534" s="50"/>
      <c r="I7534" s="50"/>
      <c r="J7534" s="50"/>
      <c r="K7534" s="50"/>
      <c r="L7534" s="50"/>
      <c r="M7534" s="50"/>
      <c r="N7534" s="50"/>
      <c r="O7534" s="50"/>
      <c r="P7534" s="50"/>
      <c r="Q7534" s="50"/>
      <c r="R7534" s="50"/>
      <c r="S7534" s="50"/>
      <c r="T7534" s="50"/>
      <c r="U7534" s="50"/>
      <c r="V7534" s="50"/>
      <c r="W7534" s="50"/>
      <c r="X7534" s="50"/>
      <c r="Y7534" s="50"/>
      <c r="Z7534" s="50"/>
      <c r="AA7534" s="50"/>
      <c r="AB7534" s="50"/>
      <c r="AC7534" s="50"/>
      <c r="AD7534" s="50"/>
      <c r="AE7534" s="50"/>
      <c r="AF7534" s="50"/>
      <c r="AG7534" s="50"/>
      <c r="AH7534" s="50"/>
      <c r="AI7534" s="50"/>
      <c r="AJ7534" s="50"/>
      <c r="AK7534" s="50"/>
      <c r="AL7534" s="50"/>
      <c r="AM7534" s="50"/>
      <c r="AN7534" s="50"/>
      <c r="AO7534" s="50"/>
      <c r="AP7534" s="50"/>
      <c r="AQ7534" s="50"/>
      <c r="AR7534" s="50"/>
      <c r="AS7534" s="50"/>
      <c r="AT7534" s="50"/>
      <c r="AU7534" s="50"/>
      <c r="AV7534" s="50"/>
      <c r="AW7534" s="50"/>
      <c r="AX7534" s="50"/>
      <c r="AY7534" s="50"/>
      <c r="AZ7534" s="50"/>
      <c r="BA7534" s="50"/>
      <c r="BB7534" s="50"/>
      <c r="BC7534" s="50"/>
      <c r="BD7534" s="50"/>
      <c r="BE7534" s="50"/>
      <c r="BF7534" s="50"/>
      <c r="BG7534" s="50"/>
      <c r="BH7534" s="50"/>
      <c r="BI7534" s="50"/>
      <c r="BJ7534" s="50"/>
      <c r="BK7534" s="50"/>
      <c r="BL7534" s="50"/>
      <c r="BM7534" s="50"/>
      <c r="BN7534" s="50"/>
      <c r="BO7534" s="50"/>
      <c r="BP7534" s="50"/>
      <c r="BQ7534" s="50"/>
      <c r="BR7534" s="50"/>
      <c r="BS7534" s="50"/>
      <c r="BT7534" s="50"/>
      <c r="BU7534" s="50"/>
      <c r="BV7534" s="50"/>
      <c r="BW7534" s="50"/>
      <c r="BX7534" s="50"/>
      <c r="BY7534" s="50"/>
      <c r="BZ7534" s="50"/>
      <c r="CA7534" s="50"/>
      <c r="CB7534" s="50"/>
      <c r="CC7534" s="50"/>
      <c r="CD7534" s="50"/>
      <c r="CE7534" s="50"/>
      <c r="CF7534" s="50"/>
      <c r="CG7534" s="50"/>
      <c r="CH7534" s="50"/>
      <c r="CI7534" s="50"/>
      <c r="CJ7534" s="50"/>
      <c r="CK7534" s="50"/>
      <c r="CL7534" s="50"/>
      <c r="CM7534" s="50"/>
      <c r="CN7534" s="50"/>
      <c r="CO7534" s="50"/>
      <c r="CP7534" s="50"/>
      <c r="CQ7534" s="50"/>
      <c r="CR7534" s="50"/>
      <c r="CS7534" s="50"/>
      <c r="CT7534" s="50"/>
      <c r="CU7534" s="50"/>
      <c r="CV7534" s="50"/>
      <c r="CW7534" s="50"/>
      <c r="CX7534" s="50"/>
      <c r="CY7534" s="50"/>
      <c r="CZ7534" s="50"/>
      <c r="DA7534" s="50"/>
      <c r="DB7534" s="50"/>
      <c r="DC7534" s="50"/>
      <c r="DD7534" s="50"/>
      <c r="DE7534" s="50"/>
      <c r="DF7534" s="50"/>
      <c r="DG7534" s="50"/>
    </row>
    <row r="7535" spans="1:111" x14ac:dyDescent="0.2">
      <c r="A7535" s="185"/>
      <c r="B7535" s="186"/>
      <c r="C7535" s="186"/>
      <c r="D7535" s="54"/>
      <c r="E7535" s="310"/>
      <c r="F7535" s="192"/>
      <c r="G7535" s="192"/>
      <c r="H7535" s="50"/>
      <c r="I7535" s="50"/>
      <c r="J7535" s="50"/>
      <c r="K7535" s="50"/>
      <c r="L7535" s="50"/>
      <c r="M7535" s="50"/>
      <c r="N7535" s="50"/>
      <c r="O7535" s="50"/>
      <c r="P7535" s="50"/>
      <c r="Q7535" s="50"/>
      <c r="R7535" s="50"/>
      <c r="S7535" s="50"/>
      <c r="T7535" s="50"/>
      <c r="U7535" s="50"/>
      <c r="V7535" s="50"/>
      <c r="W7535" s="50"/>
      <c r="X7535" s="50"/>
      <c r="Y7535" s="50"/>
      <c r="Z7535" s="50"/>
      <c r="AA7535" s="50"/>
      <c r="AB7535" s="50"/>
      <c r="AC7535" s="50"/>
      <c r="AD7535" s="50"/>
      <c r="AE7535" s="50"/>
      <c r="AF7535" s="50"/>
      <c r="AG7535" s="50"/>
      <c r="AH7535" s="50"/>
      <c r="AI7535" s="50"/>
      <c r="AJ7535" s="50"/>
      <c r="AK7535" s="50"/>
      <c r="AL7535" s="50"/>
      <c r="AM7535" s="50"/>
      <c r="AN7535" s="50"/>
      <c r="AO7535" s="50"/>
      <c r="AP7535" s="50"/>
      <c r="AQ7535" s="50"/>
      <c r="AR7535" s="50"/>
      <c r="AS7535" s="50"/>
      <c r="AT7535" s="50"/>
      <c r="AU7535" s="50"/>
      <c r="AV7535" s="50"/>
      <c r="AW7535" s="50"/>
      <c r="AX7535" s="50"/>
      <c r="AY7535" s="50"/>
      <c r="AZ7535" s="50"/>
      <c r="BA7535" s="50"/>
      <c r="BB7535" s="50"/>
      <c r="BC7535" s="50"/>
      <c r="BD7535" s="50"/>
      <c r="BE7535" s="50"/>
      <c r="BF7535" s="50"/>
      <c r="BG7535" s="50"/>
      <c r="BH7535" s="50"/>
      <c r="BI7535" s="50"/>
      <c r="BJ7535" s="50"/>
      <c r="BK7535" s="50"/>
      <c r="BL7535" s="50"/>
      <c r="BM7535" s="50"/>
      <c r="BN7535" s="50"/>
      <c r="BO7535" s="50"/>
      <c r="BP7535" s="50"/>
      <c r="BQ7535" s="50"/>
      <c r="BR7535" s="50"/>
      <c r="BS7535" s="50"/>
      <c r="BT7535" s="50"/>
      <c r="BU7535" s="50"/>
      <c r="BV7535" s="50"/>
      <c r="BW7535" s="50"/>
      <c r="BX7535" s="50"/>
      <c r="BY7535" s="50"/>
      <c r="BZ7535" s="50"/>
      <c r="CA7535" s="50"/>
      <c r="CB7535" s="50"/>
      <c r="CC7535" s="50"/>
      <c r="CD7535" s="50"/>
      <c r="CE7535" s="50"/>
      <c r="CF7535" s="50"/>
      <c r="CG7535" s="50"/>
      <c r="CH7535" s="50"/>
      <c r="CI7535" s="50"/>
      <c r="CJ7535" s="50"/>
      <c r="CK7535" s="50"/>
      <c r="CL7535" s="50"/>
      <c r="CM7535" s="50"/>
      <c r="CN7535" s="50"/>
      <c r="CO7535" s="50"/>
      <c r="CP7535" s="50"/>
      <c r="CQ7535" s="50"/>
      <c r="CR7535" s="50"/>
      <c r="CS7535" s="50"/>
      <c r="CT7535" s="50"/>
      <c r="CU7535" s="50"/>
      <c r="CV7535" s="50"/>
      <c r="CW7535" s="50"/>
      <c r="CX7535" s="50"/>
      <c r="CY7535" s="50"/>
      <c r="CZ7535" s="50"/>
      <c r="DA7535" s="50"/>
      <c r="DB7535" s="50"/>
      <c r="DC7535" s="50"/>
      <c r="DD7535" s="50"/>
      <c r="DE7535" s="50"/>
      <c r="DF7535" s="50"/>
      <c r="DG7535" s="50"/>
    </row>
    <row r="7536" spans="1:111" x14ac:dyDescent="0.2">
      <c r="A7536" s="185"/>
      <c r="B7536" s="186"/>
      <c r="C7536" s="186"/>
      <c r="D7536" s="54"/>
      <c r="E7536" s="310"/>
      <c r="F7536" s="192"/>
      <c r="G7536" s="192"/>
      <c r="H7536" s="50"/>
      <c r="I7536" s="50"/>
      <c r="J7536" s="50"/>
      <c r="K7536" s="50"/>
      <c r="L7536" s="50"/>
      <c r="M7536" s="50"/>
      <c r="N7536" s="50"/>
      <c r="O7536" s="50"/>
      <c r="P7536" s="50"/>
      <c r="Q7536" s="50"/>
      <c r="R7536" s="50"/>
      <c r="S7536" s="50"/>
      <c r="T7536" s="50"/>
      <c r="U7536" s="50"/>
      <c r="V7536" s="50"/>
      <c r="W7536" s="50"/>
      <c r="X7536" s="50"/>
      <c r="Y7536" s="50"/>
      <c r="Z7536" s="50"/>
      <c r="AA7536" s="50"/>
      <c r="AB7536" s="50"/>
      <c r="AC7536" s="50"/>
      <c r="AD7536" s="50"/>
      <c r="AE7536" s="50"/>
      <c r="AF7536" s="50"/>
      <c r="AG7536" s="50"/>
      <c r="AH7536" s="50"/>
      <c r="AI7536" s="50"/>
      <c r="AJ7536" s="50"/>
      <c r="AK7536" s="50"/>
      <c r="AL7536" s="50"/>
      <c r="AM7536" s="50"/>
      <c r="AN7536" s="50"/>
      <c r="AO7536" s="50"/>
      <c r="AP7536" s="50"/>
      <c r="AQ7536" s="50"/>
      <c r="AR7536" s="50"/>
      <c r="AS7536" s="50"/>
      <c r="AT7536" s="50"/>
      <c r="AU7536" s="50"/>
      <c r="AV7536" s="50"/>
      <c r="AW7536" s="50"/>
      <c r="AX7536" s="50"/>
      <c r="AY7536" s="50"/>
      <c r="AZ7536" s="50"/>
      <c r="BA7536" s="50"/>
      <c r="BB7536" s="50"/>
      <c r="BC7536" s="50"/>
      <c r="BD7536" s="50"/>
      <c r="BE7536" s="50"/>
      <c r="BF7536" s="50"/>
      <c r="BG7536" s="50"/>
      <c r="BH7536" s="50"/>
      <c r="BI7536" s="50"/>
      <c r="BJ7536" s="50"/>
      <c r="BK7536" s="50"/>
      <c r="BL7536" s="50"/>
      <c r="BM7536" s="50"/>
      <c r="BN7536" s="50"/>
      <c r="BO7536" s="50"/>
      <c r="BP7536" s="50"/>
      <c r="BQ7536" s="50"/>
      <c r="BR7536" s="50"/>
      <c r="BS7536" s="50"/>
      <c r="BT7536" s="50"/>
      <c r="BU7536" s="50"/>
      <c r="BV7536" s="50"/>
      <c r="BW7536" s="50"/>
      <c r="BX7536" s="50"/>
      <c r="BY7536" s="50"/>
      <c r="BZ7536" s="50"/>
      <c r="CA7536" s="50"/>
      <c r="CB7536" s="50"/>
      <c r="CC7536" s="50"/>
      <c r="CD7536" s="50"/>
      <c r="CE7536" s="50"/>
      <c r="CF7536" s="50"/>
      <c r="CG7536" s="50"/>
      <c r="CH7536" s="50"/>
      <c r="CI7536" s="50"/>
      <c r="CJ7536" s="50"/>
      <c r="CK7536" s="50"/>
      <c r="CL7536" s="50"/>
      <c r="CM7536" s="50"/>
      <c r="CN7536" s="50"/>
      <c r="CO7536" s="50"/>
      <c r="CP7536" s="50"/>
      <c r="CQ7536" s="50"/>
      <c r="CR7536" s="50"/>
      <c r="CS7536" s="50"/>
      <c r="CT7536" s="50"/>
      <c r="CU7536" s="50"/>
      <c r="CV7536" s="50"/>
      <c r="CW7536" s="50"/>
      <c r="CX7536" s="50"/>
      <c r="CY7536" s="50"/>
      <c r="CZ7536" s="50"/>
      <c r="DA7536" s="50"/>
      <c r="DB7536" s="50"/>
      <c r="DC7536" s="50"/>
      <c r="DD7536" s="50"/>
      <c r="DE7536" s="50"/>
      <c r="DF7536" s="50"/>
      <c r="DG7536" s="50"/>
    </row>
    <row r="7537" spans="1:111" x14ac:dyDescent="0.2">
      <c r="A7537" s="185"/>
      <c r="B7537" s="186"/>
      <c r="C7537" s="186"/>
      <c r="D7537" s="54"/>
      <c r="E7537" s="310"/>
      <c r="F7537" s="192"/>
      <c r="G7537" s="192"/>
      <c r="H7537" s="50"/>
      <c r="I7537" s="50"/>
      <c r="J7537" s="50"/>
      <c r="K7537" s="50"/>
      <c r="L7537" s="50"/>
      <c r="M7537" s="50"/>
      <c r="N7537" s="50"/>
      <c r="O7537" s="50"/>
      <c r="P7537" s="50"/>
      <c r="Q7537" s="50"/>
      <c r="R7537" s="50"/>
      <c r="S7537" s="50"/>
      <c r="T7537" s="50"/>
      <c r="U7537" s="50"/>
      <c r="V7537" s="50"/>
      <c r="W7537" s="50"/>
      <c r="X7537" s="50"/>
      <c r="Y7537" s="50"/>
      <c r="Z7537" s="50"/>
      <c r="AA7537" s="50"/>
      <c r="AB7537" s="50"/>
      <c r="AC7537" s="50"/>
      <c r="AD7537" s="50"/>
      <c r="AE7537" s="50"/>
      <c r="AF7537" s="50"/>
      <c r="AG7537" s="50"/>
      <c r="AH7537" s="50"/>
      <c r="AI7537" s="50"/>
      <c r="AJ7537" s="50"/>
      <c r="AK7537" s="50"/>
      <c r="AL7537" s="50"/>
      <c r="AM7537" s="50"/>
      <c r="AN7537" s="50"/>
      <c r="AO7537" s="50"/>
      <c r="AP7537" s="50"/>
      <c r="AQ7537" s="50"/>
      <c r="AR7537" s="50"/>
      <c r="AS7537" s="50"/>
      <c r="AT7537" s="50"/>
      <c r="AU7537" s="50"/>
      <c r="AV7537" s="50"/>
      <c r="AW7537" s="50"/>
      <c r="AX7537" s="50"/>
      <c r="AY7537" s="50"/>
      <c r="AZ7537" s="50"/>
      <c r="BA7537" s="50"/>
      <c r="BB7537" s="50"/>
      <c r="BC7537" s="50"/>
      <c r="BD7537" s="50"/>
      <c r="BE7537" s="50"/>
      <c r="BF7537" s="50"/>
      <c r="BG7537" s="50"/>
      <c r="BH7537" s="50"/>
      <c r="BI7537" s="50"/>
      <c r="BJ7537" s="50"/>
      <c r="BK7537" s="50"/>
      <c r="BL7537" s="50"/>
      <c r="BM7537" s="50"/>
      <c r="BN7537" s="50"/>
      <c r="BO7537" s="50"/>
      <c r="BP7537" s="50"/>
      <c r="BQ7537" s="50"/>
      <c r="BR7537" s="50"/>
      <c r="BS7537" s="50"/>
      <c r="BT7537" s="50"/>
      <c r="BU7537" s="50"/>
      <c r="BV7537" s="50"/>
      <c r="BW7537" s="50"/>
      <c r="BX7537" s="50"/>
      <c r="BY7537" s="50"/>
      <c r="BZ7537" s="50"/>
      <c r="CA7537" s="50"/>
      <c r="CB7537" s="50"/>
      <c r="CC7537" s="50"/>
      <c r="CD7537" s="50"/>
      <c r="CE7537" s="50"/>
      <c r="CF7537" s="50"/>
      <c r="CG7537" s="50"/>
      <c r="CH7537" s="50"/>
      <c r="CI7537" s="50"/>
      <c r="CJ7537" s="50"/>
      <c r="CK7537" s="50"/>
      <c r="CL7537" s="50"/>
      <c r="CM7537" s="50"/>
      <c r="CN7537" s="50"/>
      <c r="CO7537" s="50"/>
      <c r="CP7537" s="50"/>
      <c r="CQ7537" s="50"/>
      <c r="CR7537" s="50"/>
      <c r="CS7537" s="50"/>
      <c r="CT7537" s="50"/>
      <c r="CU7537" s="50"/>
      <c r="CV7537" s="50"/>
      <c r="CW7537" s="50"/>
      <c r="CX7537" s="50"/>
      <c r="CY7537" s="50"/>
      <c r="CZ7537" s="50"/>
      <c r="DA7537" s="50"/>
      <c r="DB7537" s="50"/>
      <c r="DC7537" s="50"/>
      <c r="DD7537" s="50"/>
      <c r="DE7537" s="50"/>
      <c r="DF7537" s="50"/>
      <c r="DG7537" s="50"/>
    </row>
    <row r="7538" spans="1:111" x14ac:dyDescent="0.2">
      <c r="A7538" s="185"/>
      <c r="B7538" s="186"/>
      <c r="C7538" s="186"/>
      <c r="D7538" s="54"/>
      <c r="E7538" s="310"/>
      <c r="F7538" s="192"/>
      <c r="G7538" s="192"/>
      <c r="H7538" s="50"/>
      <c r="I7538" s="50"/>
      <c r="J7538" s="50"/>
      <c r="K7538" s="50"/>
      <c r="L7538" s="50"/>
      <c r="M7538" s="50"/>
      <c r="N7538" s="50"/>
      <c r="O7538" s="50"/>
      <c r="P7538" s="50"/>
      <c r="Q7538" s="50"/>
      <c r="R7538" s="50"/>
      <c r="S7538" s="50"/>
      <c r="T7538" s="50"/>
      <c r="U7538" s="50"/>
      <c r="V7538" s="50"/>
      <c r="W7538" s="50"/>
      <c r="X7538" s="50"/>
      <c r="Y7538" s="50"/>
      <c r="Z7538" s="50"/>
      <c r="AA7538" s="50"/>
      <c r="AB7538" s="50"/>
      <c r="AC7538" s="50"/>
      <c r="AD7538" s="50"/>
      <c r="AE7538" s="50"/>
      <c r="AF7538" s="50"/>
      <c r="AG7538" s="50"/>
      <c r="AH7538" s="50"/>
      <c r="AI7538" s="50"/>
      <c r="AJ7538" s="50"/>
      <c r="AK7538" s="50"/>
      <c r="AL7538" s="50"/>
      <c r="AM7538" s="50"/>
      <c r="AN7538" s="50"/>
      <c r="AO7538" s="50"/>
      <c r="AP7538" s="50"/>
      <c r="AQ7538" s="50"/>
      <c r="AR7538" s="50"/>
      <c r="AS7538" s="50"/>
      <c r="AT7538" s="50"/>
      <c r="AU7538" s="50"/>
      <c r="AV7538" s="50"/>
      <c r="AW7538" s="50"/>
      <c r="AX7538" s="50"/>
      <c r="AY7538" s="50"/>
      <c r="AZ7538" s="50"/>
      <c r="BA7538" s="50"/>
      <c r="BB7538" s="50"/>
      <c r="BC7538" s="50"/>
      <c r="BD7538" s="50"/>
      <c r="BE7538" s="50"/>
      <c r="BF7538" s="50"/>
      <c r="BG7538" s="50"/>
      <c r="BH7538" s="50"/>
      <c r="BI7538" s="50"/>
      <c r="BJ7538" s="50"/>
      <c r="BK7538" s="50"/>
      <c r="BL7538" s="50"/>
      <c r="BM7538" s="50"/>
      <c r="BN7538" s="50"/>
      <c r="BO7538" s="50"/>
      <c r="BP7538" s="50"/>
      <c r="BQ7538" s="50"/>
      <c r="BR7538" s="50"/>
      <c r="BS7538" s="50"/>
      <c r="BT7538" s="50"/>
      <c r="BU7538" s="50"/>
      <c r="BV7538" s="50"/>
      <c r="BW7538" s="50"/>
      <c r="BX7538" s="50"/>
      <c r="BY7538" s="50"/>
      <c r="BZ7538" s="50"/>
      <c r="CA7538" s="50"/>
      <c r="CB7538" s="50"/>
      <c r="CC7538" s="50"/>
      <c r="CD7538" s="50"/>
      <c r="CE7538" s="50"/>
      <c r="CF7538" s="50"/>
      <c r="CG7538" s="50"/>
      <c r="CH7538" s="50"/>
      <c r="CI7538" s="50"/>
      <c r="CJ7538" s="50"/>
      <c r="CK7538" s="50"/>
      <c r="CL7538" s="50"/>
      <c r="CM7538" s="50"/>
      <c r="CN7538" s="50"/>
      <c r="CO7538" s="50"/>
      <c r="CP7538" s="50"/>
      <c r="CQ7538" s="50"/>
      <c r="CR7538" s="50"/>
      <c r="CS7538" s="50"/>
      <c r="CT7538" s="50"/>
      <c r="CU7538" s="50"/>
      <c r="CV7538" s="50"/>
      <c r="CW7538" s="50"/>
      <c r="CX7538" s="50"/>
      <c r="CY7538" s="50"/>
      <c r="CZ7538" s="50"/>
      <c r="DA7538" s="50"/>
      <c r="DB7538" s="50"/>
      <c r="DC7538" s="50"/>
      <c r="DD7538" s="50"/>
      <c r="DE7538" s="50"/>
      <c r="DF7538" s="50"/>
      <c r="DG7538" s="50"/>
    </row>
    <row r="7539" spans="1:111" x14ac:dyDescent="0.2">
      <c r="A7539" s="185"/>
      <c r="B7539" s="186"/>
      <c r="C7539" s="186"/>
      <c r="D7539" s="54"/>
      <c r="E7539" s="310"/>
      <c r="F7539" s="192"/>
      <c r="G7539" s="192"/>
      <c r="H7539" s="50"/>
      <c r="I7539" s="50"/>
      <c r="J7539" s="50"/>
      <c r="K7539" s="50"/>
      <c r="L7539" s="50"/>
      <c r="M7539" s="50"/>
      <c r="N7539" s="50"/>
      <c r="O7539" s="50"/>
      <c r="P7539" s="50"/>
      <c r="Q7539" s="50"/>
      <c r="R7539" s="50"/>
      <c r="S7539" s="50"/>
      <c r="T7539" s="50"/>
      <c r="U7539" s="50"/>
      <c r="V7539" s="50"/>
      <c r="W7539" s="50"/>
      <c r="X7539" s="50"/>
      <c r="Y7539" s="50"/>
      <c r="Z7539" s="50"/>
      <c r="AA7539" s="50"/>
      <c r="AB7539" s="50"/>
      <c r="AC7539" s="50"/>
      <c r="AD7539" s="50"/>
      <c r="AE7539" s="50"/>
      <c r="AF7539" s="50"/>
      <c r="AG7539" s="50"/>
      <c r="AH7539" s="50"/>
      <c r="AI7539" s="50"/>
      <c r="AJ7539" s="50"/>
      <c r="AK7539" s="50"/>
      <c r="AL7539" s="50"/>
      <c r="AM7539" s="50"/>
      <c r="AN7539" s="50"/>
      <c r="AO7539" s="50"/>
      <c r="AP7539" s="50"/>
      <c r="AQ7539" s="50"/>
      <c r="AR7539" s="50"/>
      <c r="AS7539" s="50"/>
      <c r="AT7539" s="50"/>
      <c r="AU7539" s="50"/>
      <c r="AV7539" s="50"/>
      <c r="AW7539" s="50"/>
      <c r="AX7539" s="50"/>
      <c r="AY7539" s="50"/>
      <c r="AZ7539" s="50"/>
      <c r="BA7539" s="50"/>
      <c r="BB7539" s="50"/>
      <c r="BC7539" s="50"/>
      <c r="BD7539" s="50"/>
      <c r="BE7539" s="50"/>
      <c r="BF7539" s="50"/>
      <c r="BG7539" s="50"/>
      <c r="BH7539" s="50"/>
      <c r="BI7539" s="50"/>
      <c r="BJ7539" s="50"/>
      <c r="BK7539" s="50"/>
      <c r="BL7539" s="50"/>
      <c r="BM7539" s="50"/>
      <c r="BN7539" s="50"/>
      <c r="BO7539" s="50"/>
      <c r="BP7539" s="50"/>
      <c r="BQ7539" s="50"/>
      <c r="BR7539" s="50"/>
      <c r="BS7539" s="50"/>
      <c r="BT7539" s="50"/>
      <c r="BU7539" s="50"/>
      <c r="BV7539" s="50"/>
      <c r="BW7539" s="50"/>
      <c r="BX7539" s="50"/>
      <c r="BY7539" s="50"/>
      <c r="BZ7539" s="50"/>
      <c r="CA7539" s="50"/>
      <c r="CB7539" s="50"/>
      <c r="CC7539" s="50"/>
      <c r="CD7539" s="50"/>
      <c r="CE7539" s="50"/>
      <c r="CF7539" s="50"/>
      <c r="CG7539" s="50"/>
      <c r="CH7539" s="50"/>
      <c r="CI7539" s="50"/>
      <c r="CJ7539" s="50"/>
      <c r="CK7539" s="50"/>
      <c r="CL7539" s="50"/>
      <c r="CM7539" s="50"/>
      <c r="CN7539" s="50"/>
      <c r="CO7539" s="50"/>
      <c r="CP7539" s="50"/>
      <c r="CQ7539" s="50"/>
      <c r="CR7539" s="50"/>
      <c r="CS7539" s="50"/>
      <c r="CT7539" s="50"/>
      <c r="CU7539" s="50"/>
      <c r="CV7539" s="50"/>
      <c r="CW7539" s="50"/>
      <c r="CX7539" s="50"/>
      <c r="CY7539" s="50"/>
      <c r="CZ7539" s="50"/>
      <c r="DA7539" s="50"/>
      <c r="DB7539" s="50"/>
      <c r="DC7539" s="50"/>
      <c r="DD7539" s="50"/>
      <c r="DE7539" s="50"/>
      <c r="DF7539" s="50"/>
      <c r="DG7539" s="50"/>
    </row>
    <row r="7540" spans="1:111" x14ac:dyDescent="0.2">
      <c r="A7540" s="185"/>
      <c r="B7540" s="186"/>
      <c r="C7540" s="186"/>
      <c r="D7540" s="54"/>
      <c r="E7540" s="310"/>
      <c r="F7540" s="192"/>
      <c r="G7540" s="192"/>
      <c r="H7540" s="50"/>
      <c r="I7540" s="50"/>
      <c r="J7540" s="50"/>
      <c r="K7540" s="50"/>
      <c r="L7540" s="50"/>
      <c r="M7540" s="50"/>
      <c r="N7540" s="50"/>
      <c r="O7540" s="50"/>
      <c r="P7540" s="50"/>
      <c r="Q7540" s="50"/>
      <c r="R7540" s="50"/>
      <c r="S7540" s="50"/>
      <c r="T7540" s="50"/>
      <c r="U7540" s="50"/>
      <c r="V7540" s="50"/>
      <c r="W7540" s="50"/>
      <c r="X7540" s="50"/>
      <c r="Y7540" s="50"/>
      <c r="Z7540" s="50"/>
      <c r="AA7540" s="50"/>
      <c r="AB7540" s="50"/>
      <c r="AC7540" s="50"/>
      <c r="AD7540" s="50"/>
      <c r="AE7540" s="50"/>
      <c r="AF7540" s="50"/>
      <c r="AG7540" s="50"/>
      <c r="AH7540" s="50"/>
      <c r="AI7540" s="50"/>
      <c r="AJ7540" s="50"/>
      <c r="AK7540" s="50"/>
      <c r="AL7540" s="50"/>
      <c r="AM7540" s="50"/>
      <c r="AN7540" s="50"/>
      <c r="AO7540" s="50"/>
      <c r="AP7540" s="50"/>
      <c r="AQ7540" s="50"/>
      <c r="AR7540" s="50"/>
      <c r="AS7540" s="50"/>
      <c r="AT7540" s="50"/>
      <c r="AU7540" s="50"/>
      <c r="AV7540" s="50"/>
      <c r="AW7540" s="50"/>
      <c r="AX7540" s="50"/>
      <c r="AY7540" s="50"/>
      <c r="AZ7540" s="50"/>
      <c r="BA7540" s="50"/>
      <c r="BB7540" s="50"/>
      <c r="BC7540" s="50"/>
      <c r="BD7540" s="50"/>
      <c r="BE7540" s="50"/>
      <c r="BF7540" s="50"/>
      <c r="BG7540" s="50"/>
      <c r="BH7540" s="50"/>
      <c r="BI7540" s="50"/>
      <c r="BJ7540" s="50"/>
      <c r="BK7540" s="50"/>
      <c r="BL7540" s="50"/>
      <c r="BM7540" s="50"/>
      <c r="BN7540" s="50"/>
      <c r="BO7540" s="50"/>
      <c r="BP7540" s="50"/>
      <c r="BQ7540" s="50"/>
      <c r="BR7540" s="50"/>
      <c r="BS7540" s="50"/>
      <c r="BT7540" s="50"/>
      <c r="BU7540" s="50"/>
      <c r="BV7540" s="50"/>
      <c r="BW7540" s="50"/>
      <c r="BX7540" s="50"/>
      <c r="BY7540" s="50"/>
      <c r="BZ7540" s="50"/>
      <c r="CA7540" s="50"/>
      <c r="CB7540" s="50"/>
      <c r="CC7540" s="50"/>
      <c r="CD7540" s="50"/>
      <c r="CE7540" s="50"/>
      <c r="CF7540" s="50"/>
      <c r="CG7540" s="50"/>
      <c r="CH7540" s="50"/>
      <c r="CI7540" s="50"/>
      <c r="CJ7540" s="50"/>
      <c r="CK7540" s="50"/>
      <c r="CL7540" s="50"/>
      <c r="CM7540" s="50"/>
      <c r="CN7540" s="50"/>
      <c r="CO7540" s="50"/>
      <c r="CP7540" s="50"/>
      <c r="CQ7540" s="50"/>
      <c r="CR7540" s="50"/>
      <c r="CS7540" s="50"/>
      <c r="CT7540" s="50"/>
      <c r="CU7540" s="50"/>
      <c r="CV7540" s="50"/>
      <c r="CW7540" s="50"/>
      <c r="CX7540" s="50"/>
      <c r="CY7540" s="50"/>
      <c r="CZ7540" s="50"/>
      <c r="DA7540" s="50"/>
      <c r="DB7540" s="50"/>
      <c r="DC7540" s="50"/>
      <c r="DD7540" s="50"/>
      <c r="DE7540" s="50"/>
      <c r="DF7540" s="50"/>
      <c r="DG7540" s="50"/>
    </row>
    <row r="7541" spans="1:111" x14ac:dyDescent="0.2">
      <c r="A7541" s="185"/>
      <c r="B7541" s="186"/>
      <c r="C7541" s="186"/>
      <c r="D7541" s="54"/>
      <c r="E7541" s="310"/>
      <c r="F7541" s="192"/>
      <c r="G7541" s="192"/>
      <c r="H7541" s="50"/>
      <c r="I7541" s="50"/>
      <c r="J7541" s="50"/>
      <c r="K7541" s="50"/>
      <c r="L7541" s="50"/>
      <c r="M7541" s="50"/>
      <c r="N7541" s="50"/>
      <c r="O7541" s="50"/>
      <c r="P7541" s="50"/>
      <c r="Q7541" s="50"/>
      <c r="R7541" s="50"/>
      <c r="S7541" s="50"/>
      <c r="T7541" s="50"/>
      <c r="U7541" s="50"/>
      <c r="V7541" s="50"/>
      <c r="W7541" s="50"/>
      <c r="X7541" s="50"/>
      <c r="Y7541" s="50"/>
      <c r="Z7541" s="50"/>
      <c r="AA7541" s="50"/>
      <c r="AB7541" s="50"/>
      <c r="AC7541" s="50"/>
      <c r="AD7541" s="50"/>
      <c r="AE7541" s="50"/>
      <c r="AF7541" s="50"/>
      <c r="AG7541" s="50"/>
      <c r="AH7541" s="50"/>
      <c r="AI7541" s="50"/>
      <c r="AJ7541" s="50"/>
      <c r="AK7541" s="50"/>
      <c r="AL7541" s="50"/>
      <c r="AM7541" s="50"/>
      <c r="AN7541" s="50"/>
      <c r="AO7541" s="50"/>
      <c r="AP7541" s="50"/>
      <c r="AQ7541" s="50"/>
      <c r="AR7541" s="50"/>
      <c r="AS7541" s="50"/>
      <c r="AT7541" s="50"/>
      <c r="AU7541" s="50"/>
      <c r="AV7541" s="50"/>
      <c r="AW7541" s="50"/>
      <c r="AX7541" s="50"/>
      <c r="AY7541" s="50"/>
      <c r="AZ7541" s="50"/>
      <c r="BA7541" s="50"/>
      <c r="BB7541" s="50"/>
      <c r="BC7541" s="50"/>
      <c r="BD7541" s="50"/>
      <c r="BE7541" s="50"/>
      <c r="BF7541" s="50"/>
      <c r="BG7541" s="50"/>
      <c r="BH7541" s="50"/>
      <c r="BI7541" s="50"/>
      <c r="BJ7541" s="50"/>
      <c r="BK7541" s="50"/>
      <c r="BL7541" s="50"/>
      <c r="BM7541" s="50"/>
      <c r="BN7541" s="50"/>
      <c r="BO7541" s="50"/>
      <c r="BP7541" s="50"/>
      <c r="BQ7541" s="50"/>
      <c r="BR7541" s="50"/>
      <c r="BS7541" s="50"/>
      <c r="BT7541" s="50"/>
      <c r="BU7541" s="50"/>
      <c r="BV7541" s="50"/>
      <c r="BW7541" s="50"/>
      <c r="BX7541" s="50"/>
      <c r="BY7541" s="50"/>
      <c r="BZ7541" s="50"/>
      <c r="CA7541" s="50"/>
      <c r="CB7541" s="50"/>
      <c r="CC7541" s="50"/>
      <c r="CD7541" s="50"/>
      <c r="CE7541" s="50"/>
      <c r="CF7541" s="50"/>
      <c r="CG7541" s="50"/>
      <c r="CH7541" s="50"/>
      <c r="CI7541" s="50"/>
      <c r="CJ7541" s="50"/>
      <c r="CK7541" s="50"/>
      <c r="CL7541" s="50"/>
      <c r="CM7541" s="50"/>
      <c r="CN7541" s="50"/>
      <c r="CO7541" s="50"/>
      <c r="CP7541" s="50"/>
      <c r="CQ7541" s="50"/>
      <c r="CR7541" s="50"/>
      <c r="CS7541" s="50"/>
      <c r="CT7541" s="50"/>
      <c r="CU7541" s="50"/>
      <c r="CV7541" s="50"/>
      <c r="CW7541" s="50"/>
      <c r="CX7541" s="50"/>
      <c r="CY7541" s="50"/>
      <c r="CZ7541" s="50"/>
      <c r="DA7541" s="50"/>
      <c r="DB7541" s="50"/>
      <c r="DC7541" s="50"/>
      <c r="DD7541" s="50"/>
      <c r="DE7541" s="50"/>
      <c r="DF7541" s="50"/>
      <c r="DG7541" s="50"/>
    </row>
    <row r="7542" spans="1:111" x14ac:dyDescent="0.2">
      <c r="A7542" s="185"/>
      <c r="B7542" s="186"/>
      <c r="C7542" s="186"/>
      <c r="D7542" s="54"/>
      <c r="E7542" s="310"/>
      <c r="F7542" s="192"/>
      <c r="G7542" s="192"/>
      <c r="H7542" s="50"/>
      <c r="I7542" s="50"/>
      <c r="J7542" s="50"/>
      <c r="K7542" s="50"/>
      <c r="L7542" s="50"/>
      <c r="M7542" s="50"/>
      <c r="N7542" s="50"/>
      <c r="O7542" s="50"/>
      <c r="P7542" s="50"/>
      <c r="Q7542" s="50"/>
      <c r="R7542" s="50"/>
      <c r="S7542" s="50"/>
      <c r="T7542" s="50"/>
      <c r="U7542" s="50"/>
      <c r="V7542" s="50"/>
      <c r="W7542" s="50"/>
      <c r="X7542" s="50"/>
      <c r="Y7542" s="50"/>
      <c r="Z7542" s="50"/>
      <c r="AA7542" s="50"/>
      <c r="AB7542" s="50"/>
      <c r="AC7542" s="50"/>
      <c r="AD7542" s="50"/>
      <c r="AE7542" s="50"/>
      <c r="AF7542" s="50"/>
      <c r="AG7542" s="50"/>
      <c r="AH7542" s="50"/>
      <c r="AI7542" s="50"/>
      <c r="AJ7542" s="50"/>
      <c r="AK7542" s="50"/>
      <c r="AL7542" s="50"/>
      <c r="AM7542" s="50"/>
      <c r="AN7542" s="50"/>
      <c r="AO7542" s="50"/>
      <c r="AP7542" s="50"/>
      <c r="AQ7542" s="50"/>
      <c r="AR7542" s="50"/>
      <c r="AS7542" s="50"/>
      <c r="AT7542" s="50"/>
      <c r="AU7542" s="50"/>
      <c r="AV7542" s="50"/>
      <c r="AW7542" s="50"/>
      <c r="AX7542" s="50"/>
      <c r="AY7542" s="50"/>
      <c r="AZ7542" s="50"/>
      <c r="BA7542" s="50"/>
      <c r="BB7542" s="50"/>
      <c r="BC7542" s="50"/>
      <c r="BD7542" s="50"/>
      <c r="BE7542" s="50"/>
      <c r="BF7542" s="50"/>
      <c r="BG7542" s="50"/>
      <c r="BH7542" s="50"/>
      <c r="BI7542" s="50"/>
      <c r="BJ7542" s="50"/>
      <c r="BK7542" s="50"/>
      <c r="BL7542" s="50"/>
      <c r="BM7542" s="50"/>
      <c r="BN7542" s="50"/>
      <c r="BO7542" s="50"/>
      <c r="BP7542" s="50"/>
      <c r="BQ7542" s="50"/>
      <c r="BR7542" s="50"/>
      <c r="BS7542" s="50"/>
      <c r="BT7542" s="50"/>
      <c r="BU7542" s="50"/>
      <c r="BV7542" s="50"/>
      <c r="BW7542" s="50"/>
      <c r="BX7542" s="50"/>
      <c r="BY7542" s="50"/>
      <c r="BZ7542" s="50"/>
      <c r="CA7542" s="50"/>
      <c r="CB7542" s="50"/>
      <c r="CC7542" s="50"/>
      <c r="CD7542" s="50"/>
      <c r="CE7542" s="50"/>
      <c r="CF7542" s="50"/>
      <c r="CG7542" s="50"/>
      <c r="CH7542" s="50"/>
      <c r="CI7542" s="50"/>
      <c r="CJ7542" s="50"/>
      <c r="CK7542" s="50"/>
      <c r="CL7542" s="50"/>
      <c r="CM7542" s="50"/>
      <c r="CN7542" s="50"/>
      <c r="CO7542" s="50"/>
      <c r="CP7542" s="50"/>
      <c r="CQ7542" s="50"/>
      <c r="CR7542" s="50"/>
      <c r="CS7542" s="50"/>
      <c r="CT7542" s="50"/>
      <c r="CU7542" s="50"/>
      <c r="CV7542" s="50"/>
      <c r="CW7542" s="50"/>
      <c r="CX7542" s="50"/>
      <c r="CY7542" s="50"/>
      <c r="CZ7542" s="50"/>
      <c r="DA7542" s="50"/>
      <c r="DB7542" s="50"/>
      <c r="DC7542" s="50"/>
      <c r="DD7542" s="50"/>
      <c r="DE7542" s="50"/>
      <c r="DF7542" s="50"/>
      <c r="DG7542" s="50"/>
    </row>
    <row r="7543" spans="1:111" x14ac:dyDescent="0.2">
      <c r="A7543" s="185"/>
      <c r="B7543" s="186"/>
      <c r="C7543" s="186"/>
      <c r="D7543" s="54"/>
      <c r="E7543" s="310"/>
      <c r="F7543" s="192"/>
      <c r="G7543" s="192"/>
      <c r="H7543" s="50"/>
      <c r="I7543" s="50"/>
      <c r="J7543" s="50"/>
      <c r="K7543" s="50"/>
      <c r="L7543" s="50"/>
      <c r="M7543" s="50"/>
      <c r="N7543" s="50"/>
      <c r="O7543" s="50"/>
      <c r="P7543" s="50"/>
      <c r="Q7543" s="50"/>
      <c r="R7543" s="50"/>
      <c r="S7543" s="50"/>
      <c r="T7543" s="50"/>
      <c r="U7543" s="50"/>
      <c r="V7543" s="50"/>
      <c r="W7543" s="50"/>
      <c r="X7543" s="50"/>
      <c r="Y7543" s="50"/>
      <c r="Z7543" s="50"/>
      <c r="AA7543" s="50"/>
      <c r="AB7543" s="50"/>
      <c r="AC7543" s="50"/>
      <c r="AD7543" s="50"/>
      <c r="AE7543" s="50"/>
      <c r="AF7543" s="50"/>
      <c r="AG7543" s="50"/>
      <c r="AH7543" s="50"/>
      <c r="AI7543" s="50"/>
      <c r="AJ7543" s="50"/>
      <c r="AK7543" s="50"/>
      <c r="AL7543" s="50"/>
      <c r="AM7543" s="50"/>
      <c r="AN7543" s="50"/>
      <c r="AO7543" s="50"/>
      <c r="AP7543" s="50"/>
      <c r="AQ7543" s="50"/>
      <c r="AR7543" s="50"/>
      <c r="AS7543" s="50"/>
      <c r="AT7543" s="50"/>
      <c r="AU7543" s="50"/>
      <c r="AV7543" s="50"/>
      <c r="AW7543" s="50"/>
      <c r="AX7543" s="50"/>
      <c r="AY7543" s="50"/>
      <c r="AZ7543" s="50"/>
      <c r="BA7543" s="50"/>
      <c r="BB7543" s="50"/>
      <c r="BC7543" s="50"/>
      <c r="BD7543" s="50"/>
      <c r="BE7543" s="50"/>
      <c r="BF7543" s="50"/>
      <c r="BG7543" s="50"/>
      <c r="BH7543" s="50"/>
      <c r="BI7543" s="50"/>
      <c r="BJ7543" s="50"/>
      <c r="BK7543" s="50"/>
      <c r="BL7543" s="50"/>
      <c r="BM7543" s="50"/>
      <c r="BN7543" s="50"/>
      <c r="BO7543" s="50"/>
      <c r="BP7543" s="50"/>
      <c r="BQ7543" s="50"/>
      <c r="BR7543" s="50"/>
      <c r="BS7543" s="50"/>
      <c r="BT7543" s="50"/>
      <c r="BU7543" s="50"/>
      <c r="BV7543" s="50"/>
      <c r="BW7543" s="50"/>
      <c r="BX7543" s="50"/>
      <c r="BY7543" s="50"/>
      <c r="BZ7543" s="50"/>
      <c r="CA7543" s="50"/>
      <c r="CB7543" s="50"/>
      <c r="CC7543" s="50"/>
      <c r="CD7543" s="50"/>
      <c r="CE7543" s="50"/>
      <c r="CF7543" s="50"/>
      <c r="CG7543" s="50"/>
      <c r="CH7543" s="50"/>
      <c r="CI7543" s="50"/>
      <c r="CJ7543" s="50"/>
      <c r="CK7543" s="50"/>
      <c r="CL7543" s="50"/>
      <c r="CM7543" s="50"/>
      <c r="CN7543" s="50"/>
      <c r="CO7543" s="50"/>
      <c r="CP7543" s="50"/>
      <c r="CQ7543" s="50"/>
      <c r="CR7543" s="50"/>
      <c r="CS7543" s="50"/>
      <c r="CT7543" s="50"/>
      <c r="CU7543" s="50"/>
      <c r="CV7543" s="50"/>
      <c r="CW7543" s="50"/>
      <c r="CX7543" s="50"/>
      <c r="CY7543" s="50"/>
      <c r="CZ7543" s="50"/>
      <c r="DA7543" s="50"/>
      <c r="DB7543" s="50"/>
      <c r="DC7543" s="50"/>
      <c r="DD7543" s="50"/>
      <c r="DE7543" s="50"/>
      <c r="DF7543" s="50"/>
      <c r="DG7543" s="50"/>
    </row>
    <row r="7544" spans="1:111" x14ac:dyDescent="0.2">
      <c r="A7544" s="185"/>
      <c r="B7544" s="186"/>
      <c r="C7544" s="186"/>
      <c r="D7544" s="54"/>
      <c r="E7544" s="310"/>
      <c r="F7544" s="192"/>
      <c r="G7544" s="192"/>
      <c r="H7544" s="50"/>
      <c r="I7544" s="50"/>
      <c r="J7544" s="50"/>
      <c r="K7544" s="50"/>
      <c r="L7544" s="50"/>
      <c r="M7544" s="50"/>
      <c r="N7544" s="50"/>
      <c r="O7544" s="50"/>
      <c r="P7544" s="50"/>
      <c r="Q7544" s="50"/>
      <c r="R7544" s="50"/>
      <c r="S7544" s="50"/>
      <c r="T7544" s="50"/>
      <c r="U7544" s="50"/>
      <c r="V7544" s="50"/>
      <c r="W7544" s="50"/>
      <c r="X7544" s="50"/>
      <c r="Y7544" s="50"/>
      <c r="Z7544" s="50"/>
      <c r="AA7544" s="50"/>
      <c r="AB7544" s="50"/>
      <c r="AC7544" s="50"/>
      <c r="AD7544" s="50"/>
      <c r="AE7544" s="50"/>
      <c r="AF7544" s="50"/>
      <c r="AG7544" s="50"/>
      <c r="AH7544" s="50"/>
      <c r="AI7544" s="50"/>
      <c r="AJ7544" s="50"/>
      <c r="AK7544" s="50"/>
      <c r="AL7544" s="50"/>
      <c r="AM7544" s="50"/>
      <c r="AN7544" s="50"/>
      <c r="AO7544" s="50"/>
      <c r="AP7544" s="50"/>
      <c r="AQ7544" s="50"/>
      <c r="AR7544" s="50"/>
      <c r="AS7544" s="50"/>
      <c r="AT7544" s="50"/>
      <c r="AU7544" s="50"/>
      <c r="AV7544" s="50"/>
      <c r="AW7544" s="50"/>
      <c r="AX7544" s="50"/>
      <c r="AY7544" s="50"/>
      <c r="AZ7544" s="50"/>
      <c r="BA7544" s="50"/>
      <c r="BB7544" s="50"/>
      <c r="BC7544" s="50"/>
      <c r="BD7544" s="50"/>
      <c r="BE7544" s="50"/>
      <c r="BF7544" s="50"/>
      <c r="BG7544" s="50"/>
      <c r="BH7544" s="50"/>
      <c r="BI7544" s="50"/>
      <c r="BJ7544" s="50"/>
      <c r="BK7544" s="50"/>
      <c r="BL7544" s="50"/>
      <c r="BM7544" s="50"/>
      <c r="BN7544" s="50"/>
      <c r="BO7544" s="50"/>
      <c r="BP7544" s="50"/>
      <c r="BQ7544" s="50"/>
      <c r="BR7544" s="50"/>
      <c r="BS7544" s="50"/>
      <c r="BT7544" s="50"/>
      <c r="BU7544" s="50"/>
      <c r="BV7544" s="50"/>
      <c r="BW7544" s="50"/>
      <c r="BX7544" s="50"/>
      <c r="BY7544" s="50"/>
      <c r="BZ7544" s="50"/>
      <c r="CA7544" s="50"/>
      <c r="CB7544" s="50"/>
      <c r="CC7544" s="50"/>
      <c r="CD7544" s="50"/>
      <c r="CE7544" s="50"/>
      <c r="CF7544" s="50"/>
      <c r="CG7544" s="50"/>
      <c r="CH7544" s="50"/>
      <c r="CI7544" s="50"/>
      <c r="CJ7544" s="50"/>
      <c r="CK7544" s="50"/>
      <c r="CL7544" s="50"/>
      <c r="CM7544" s="50"/>
      <c r="CN7544" s="50"/>
      <c r="CO7544" s="50"/>
      <c r="CP7544" s="50"/>
      <c r="CQ7544" s="50"/>
      <c r="CR7544" s="50"/>
      <c r="CS7544" s="50"/>
      <c r="CT7544" s="50"/>
      <c r="CU7544" s="50"/>
      <c r="CV7544" s="50"/>
      <c r="CW7544" s="50"/>
      <c r="CX7544" s="50"/>
      <c r="CY7544" s="50"/>
      <c r="CZ7544" s="50"/>
      <c r="DA7544" s="50"/>
      <c r="DB7544" s="50"/>
      <c r="DC7544" s="50"/>
      <c r="DD7544" s="50"/>
      <c r="DE7544" s="50"/>
      <c r="DF7544" s="50"/>
      <c r="DG7544" s="50"/>
    </row>
    <row r="7545" spans="1:111" x14ac:dyDescent="0.2">
      <c r="A7545" s="185"/>
      <c r="B7545" s="186"/>
      <c r="C7545" s="186"/>
      <c r="D7545" s="54"/>
      <c r="E7545" s="310"/>
      <c r="F7545" s="192"/>
      <c r="G7545" s="192"/>
      <c r="H7545" s="50"/>
      <c r="I7545" s="50"/>
      <c r="J7545" s="50"/>
      <c r="K7545" s="50"/>
      <c r="L7545" s="50"/>
      <c r="M7545" s="50"/>
      <c r="N7545" s="50"/>
      <c r="O7545" s="50"/>
      <c r="P7545" s="50"/>
      <c r="Q7545" s="50"/>
      <c r="R7545" s="50"/>
      <c r="S7545" s="50"/>
      <c r="T7545" s="50"/>
      <c r="U7545" s="50"/>
      <c r="V7545" s="50"/>
      <c r="W7545" s="50"/>
      <c r="X7545" s="50"/>
      <c r="Y7545" s="50"/>
      <c r="Z7545" s="50"/>
      <c r="AA7545" s="50"/>
      <c r="AB7545" s="50"/>
      <c r="AC7545" s="50"/>
      <c r="AD7545" s="50"/>
      <c r="AE7545" s="50"/>
      <c r="AF7545" s="50"/>
      <c r="AG7545" s="50"/>
      <c r="AH7545" s="50"/>
      <c r="AI7545" s="50"/>
      <c r="AJ7545" s="50"/>
      <c r="AK7545" s="50"/>
      <c r="AL7545" s="50"/>
      <c r="AM7545" s="50"/>
      <c r="AN7545" s="50"/>
      <c r="AO7545" s="50"/>
      <c r="AP7545" s="50"/>
      <c r="AQ7545" s="50"/>
      <c r="AR7545" s="50"/>
      <c r="AS7545" s="50"/>
      <c r="AT7545" s="50"/>
      <c r="AU7545" s="50"/>
      <c r="AV7545" s="50"/>
      <c r="AW7545" s="50"/>
      <c r="AX7545" s="50"/>
      <c r="AY7545" s="50"/>
      <c r="AZ7545" s="50"/>
      <c r="BA7545" s="50"/>
      <c r="BB7545" s="50"/>
      <c r="BC7545" s="50"/>
      <c r="BD7545" s="50"/>
      <c r="BE7545" s="50"/>
      <c r="BF7545" s="50"/>
      <c r="BG7545" s="50"/>
      <c r="BH7545" s="50"/>
      <c r="BI7545" s="50"/>
      <c r="BJ7545" s="50"/>
      <c r="BK7545" s="50"/>
      <c r="BL7545" s="50"/>
      <c r="BM7545" s="50"/>
      <c r="BN7545" s="50"/>
      <c r="BO7545" s="50"/>
      <c r="BP7545" s="50"/>
      <c r="BQ7545" s="50"/>
      <c r="BR7545" s="50"/>
      <c r="BS7545" s="50"/>
      <c r="BT7545" s="50"/>
      <c r="BU7545" s="50"/>
      <c r="BV7545" s="50"/>
      <c r="BW7545" s="50"/>
      <c r="BX7545" s="50"/>
      <c r="BY7545" s="50"/>
      <c r="BZ7545" s="50"/>
      <c r="CA7545" s="50"/>
      <c r="CB7545" s="50"/>
      <c r="CC7545" s="50"/>
      <c r="CD7545" s="50"/>
      <c r="CE7545" s="50"/>
      <c r="CF7545" s="50"/>
      <c r="CG7545" s="50"/>
      <c r="CH7545" s="50"/>
      <c r="CI7545" s="50"/>
      <c r="CJ7545" s="50"/>
      <c r="CK7545" s="50"/>
      <c r="CL7545" s="50"/>
      <c r="CM7545" s="50"/>
      <c r="CN7545" s="50"/>
      <c r="CO7545" s="50"/>
      <c r="CP7545" s="50"/>
      <c r="CQ7545" s="50"/>
      <c r="CR7545" s="50"/>
      <c r="CS7545" s="50"/>
      <c r="CT7545" s="50"/>
      <c r="CU7545" s="50"/>
      <c r="CV7545" s="50"/>
      <c r="CW7545" s="50"/>
      <c r="CX7545" s="50"/>
      <c r="CY7545" s="50"/>
      <c r="CZ7545" s="50"/>
      <c r="DA7545" s="50"/>
      <c r="DB7545" s="50"/>
      <c r="DC7545" s="50"/>
      <c r="DD7545" s="50"/>
      <c r="DE7545" s="50"/>
      <c r="DF7545" s="50"/>
      <c r="DG7545" s="50"/>
    </row>
    <row r="7546" spans="1:111" x14ac:dyDescent="0.2">
      <c r="A7546" s="185"/>
      <c r="B7546" s="186"/>
      <c r="C7546" s="186"/>
      <c r="D7546" s="54"/>
      <c r="E7546" s="310"/>
      <c r="F7546" s="192"/>
      <c r="G7546" s="192"/>
      <c r="H7546" s="50"/>
      <c r="I7546" s="50"/>
      <c r="J7546" s="50"/>
      <c r="K7546" s="50"/>
      <c r="L7546" s="50"/>
      <c r="M7546" s="50"/>
      <c r="N7546" s="50"/>
      <c r="O7546" s="50"/>
      <c r="P7546" s="50"/>
      <c r="Q7546" s="50"/>
      <c r="R7546" s="50"/>
      <c r="S7546" s="50"/>
      <c r="T7546" s="50"/>
      <c r="U7546" s="50"/>
      <c r="V7546" s="50"/>
      <c r="W7546" s="50"/>
      <c r="X7546" s="50"/>
      <c r="Y7546" s="50"/>
      <c r="Z7546" s="50"/>
      <c r="AA7546" s="50"/>
      <c r="AB7546" s="50"/>
      <c r="AC7546" s="50"/>
      <c r="AD7546" s="50"/>
      <c r="AE7546" s="50"/>
      <c r="AF7546" s="50"/>
      <c r="AG7546" s="50"/>
      <c r="AH7546" s="50"/>
      <c r="AI7546" s="50"/>
      <c r="AJ7546" s="50"/>
      <c r="AK7546" s="50"/>
      <c r="AL7546" s="50"/>
      <c r="AM7546" s="50"/>
      <c r="AN7546" s="50"/>
      <c r="AO7546" s="50"/>
      <c r="AP7546" s="50"/>
      <c r="AQ7546" s="50"/>
      <c r="AR7546" s="50"/>
      <c r="AS7546" s="50"/>
      <c r="AT7546" s="50"/>
      <c r="AU7546" s="50"/>
      <c r="AV7546" s="50"/>
      <c r="AW7546" s="50"/>
      <c r="AX7546" s="50"/>
      <c r="AY7546" s="50"/>
      <c r="AZ7546" s="50"/>
      <c r="BA7546" s="50"/>
      <c r="BB7546" s="50"/>
      <c r="BC7546" s="50"/>
      <c r="BD7546" s="50"/>
      <c r="BE7546" s="50"/>
      <c r="BF7546" s="50"/>
      <c r="BG7546" s="50"/>
      <c r="BH7546" s="50"/>
      <c r="BI7546" s="50"/>
      <c r="BJ7546" s="50"/>
      <c r="BK7546" s="50"/>
      <c r="BL7546" s="50"/>
      <c r="BM7546" s="50"/>
      <c r="BN7546" s="50"/>
      <c r="BO7546" s="50"/>
      <c r="BP7546" s="50"/>
      <c r="BQ7546" s="50"/>
      <c r="BR7546" s="50"/>
      <c r="BS7546" s="50"/>
      <c r="BT7546" s="50"/>
      <c r="BU7546" s="50"/>
      <c r="BV7546" s="50"/>
      <c r="BW7546" s="50"/>
      <c r="BX7546" s="50"/>
      <c r="BY7546" s="50"/>
      <c r="BZ7546" s="50"/>
      <c r="CA7546" s="50"/>
      <c r="CB7546" s="50"/>
      <c r="CC7546" s="50"/>
      <c r="CD7546" s="50"/>
      <c r="CE7546" s="50"/>
      <c r="CF7546" s="50"/>
      <c r="CG7546" s="50"/>
      <c r="CH7546" s="50"/>
      <c r="CI7546" s="50"/>
      <c r="CJ7546" s="50"/>
      <c r="CK7546" s="50"/>
      <c r="CL7546" s="50"/>
      <c r="CM7546" s="50"/>
      <c r="CN7546" s="50"/>
      <c r="CO7546" s="50"/>
      <c r="CP7546" s="50"/>
      <c r="CQ7546" s="50"/>
      <c r="CR7546" s="50"/>
      <c r="CS7546" s="50"/>
      <c r="CT7546" s="50"/>
      <c r="CU7546" s="50"/>
      <c r="CV7546" s="50"/>
      <c r="CW7546" s="50"/>
      <c r="CX7546" s="50"/>
      <c r="CY7546" s="50"/>
      <c r="CZ7546" s="50"/>
      <c r="DA7546" s="50"/>
      <c r="DB7546" s="50"/>
      <c r="DC7546" s="50"/>
      <c r="DD7546" s="50"/>
      <c r="DE7546" s="50"/>
      <c r="DF7546" s="50"/>
      <c r="DG7546" s="50"/>
    </row>
    <row r="7547" spans="1:111" x14ac:dyDescent="0.2">
      <c r="A7547" s="185"/>
      <c r="B7547" s="186"/>
      <c r="C7547" s="186"/>
      <c r="D7547" s="54"/>
      <c r="E7547" s="310"/>
      <c r="F7547" s="192"/>
      <c r="G7547" s="192"/>
      <c r="H7547" s="50"/>
      <c r="I7547" s="50"/>
      <c r="J7547" s="50"/>
      <c r="K7547" s="50"/>
      <c r="L7547" s="50"/>
      <c r="M7547" s="50"/>
      <c r="N7547" s="50"/>
      <c r="O7547" s="50"/>
      <c r="P7547" s="50"/>
      <c r="Q7547" s="50"/>
      <c r="R7547" s="50"/>
      <c r="S7547" s="50"/>
      <c r="T7547" s="50"/>
      <c r="U7547" s="50"/>
      <c r="V7547" s="50"/>
      <c r="W7547" s="50"/>
      <c r="X7547" s="50"/>
      <c r="Y7547" s="50"/>
      <c r="Z7547" s="50"/>
      <c r="AA7547" s="50"/>
      <c r="AB7547" s="50"/>
      <c r="AC7547" s="50"/>
      <c r="AD7547" s="50"/>
      <c r="AE7547" s="50"/>
      <c r="AF7547" s="50"/>
      <c r="AG7547" s="50"/>
      <c r="AH7547" s="50"/>
      <c r="AI7547" s="50"/>
      <c r="AJ7547" s="50"/>
      <c r="AK7547" s="50"/>
      <c r="AL7547" s="50"/>
      <c r="AM7547" s="50"/>
      <c r="AN7547" s="50"/>
      <c r="AO7547" s="50"/>
      <c r="AP7547" s="50"/>
      <c r="AQ7547" s="50"/>
      <c r="AR7547" s="50"/>
      <c r="AS7547" s="50"/>
      <c r="AT7547" s="50"/>
      <c r="AU7547" s="50"/>
      <c r="AV7547" s="50"/>
      <c r="AW7547" s="50"/>
      <c r="AX7547" s="50"/>
      <c r="AY7547" s="50"/>
      <c r="AZ7547" s="50"/>
      <c r="BA7547" s="50"/>
      <c r="BB7547" s="50"/>
      <c r="BC7547" s="50"/>
      <c r="BD7547" s="50"/>
      <c r="BE7547" s="50"/>
      <c r="BF7547" s="50"/>
      <c r="BG7547" s="50"/>
      <c r="BH7547" s="50"/>
      <c r="BI7547" s="50"/>
      <c r="BJ7547" s="50"/>
      <c r="BK7547" s="50"/>
      <c r="BL7547" s="50"/>
      <c r="BM7547" s="50"/>
      <c r="BN7547" s="50"/>
      <c r="BO7547" s="50"/>
      <c r="BP7547" s="50"/>
      <c r="BQ7547" s="50"/>
      <c r="BR7547" s="50"/>
      <c r="BS7547" s="50"/>
      <c r="BT7547" s="50"/>
      <c r="BU7547" s="50"/>
      <c r="BV7547" s="50"/>
      <c r="BW7547" s="50"/>
      <c r="BX7547" s="50"/>
      <c r="BY7547" s="50"/>
      <c r="BZ7547" s="50"/>
      <c r="CA7547" s="50"/>
      <c r="CB7547" s="50"/>
      <c r="CC7547" s="50"/>
      <c r="CD7547" s="50"/>
      <c r="CE7547" s="50"/>
      <c r="CF7547" s="50"/>
      <c r="CG7547" s="50"/>
      <c r="CH7547" s="50"/>
      <c r="CI7547" s="50"/>
      <c r="CJ7547" s="50"/>
      <c r="CK7547" s="50"/>
      <c r="CL7547" s="50"/>
      <c r="CM7547" s="50"/>
      <c r="CN7547" s="50"/>
      <c r="CO7547" s="50"/>
      <c r="CP7547" s="50"/>
      <c r="CQ7547" s="50"/>
      <c r="CR7547" s="50"/>
      <c r="CS7547" s="50"/>
      <c r="CT7547" s="50"/>
      <c r="CU7547" s="50"/>
      <c r="CV7547" s="50"/>
      <c r="CW7547" s="50"/>
      <c r="CX7547" s="50"/>
      <c r="CY7547" s="50"/>
      <c r="CZ7547" s="50"/>
      <c r="DA7547" s="50"/>
      <c r="DB7547" s="50"/>
      <c r="DC7547" s="50"/>
      <c r="DD7547" s="50"/>
      <c r="DE7547" s="50"/>
      <c r="DF7547" s="50"/>
      <c r="DG7547" s="50"/>
    </row>
    <row r="7548" spans="1:111" x14ac:dyDescent="0.2">
      <c r="A7548" s="185"/>
      <c r="B7548" s="186"/>
      <c r="C7548" s="186"/>
      <c r="D7548" s="54"/>
      <c r="E7548" s="310"/>
      <c r="F7548" s="192"/>
      <c r="G7548" s="192"/>
      <c r="H7548" s="50"/>
      <c r="I7548" s="50"/>
      <c r="J7548" s="50"/>
      <c r="K7548" s="50"/>
      <c r="L7548" s="50"/>
      <c r="M7548" s="50"/>
      <c r="N7548" s="50"/>
      <c r="O7548" s="50"/>
      <c r="P7548" s="50"/>
      <c r="Q7548" s="50"/>
      <c r="R7548" s="50"/>
      <c r="S7548" s="50"/>
      <c r="T7548" s="50"/>
      <c r="U7548" s="50"/>
      <c r="V7548" s="50"/>
      <c r="W7548" s="50"/>
      <c r="X7548" s="50"/>
      <c r="Y7548" s="50"/>
      <c r="Z7548" s="50"/>
      <c r="AA7548" s="50"/>
      <c r="AB7548" s="50"/>
      <c r="AC7548" s="50"/>
      <c r="AD7548" s="50"/>
      <c r="AE7548" s="50"/>
      <c r="AF7548" s="50"/>
      <c r="AG7548" s="50"/>
      <c r="AH7548" s="50"/>
      <c r="AI7548" s="50"/>
      <c r="AJ7548" s="50"/>
      <c r="AK7548" s="50"/>
      <c r="AL7548" s="50"/>
      <c r="AM7548" s="50"/>
      <c r="AN7548" s="50"/>
      <c r="AO7548" s="50"/>
      <c r="AP7548" s="50"/>
      <c r="AQ7548" s="50"/>
      <c r="AR7548" s="50"/>
      <c r="AS7548" s="50"/>
      <c r="AT7548" s="50"/>
      <c r="AU7548" s="50"/>
      <c r="AV7548" s="50"/>
      <c r="AW7548" s="50"/>
      <c r="AX7548" s="50"/>
      <c r="AY7548" s="50"/>
      <c r="AZ7548" s="50"/>
      <c r="BA7548" s="50"/>
      <c r="BB7548" s="50"/>
      <c r="BC7548" s="50"/>
      <c r="BD7548" s="50"/>
      <c r="BE7548" s="50"/>
      <c r="BF7548" s="50"/>
      <c r="BG7548" s="50"/>
      <c r="BH7548" s="50"/>
      <c r="BI7548" s="50"/>
      <c r="BJ7548" s="50"/>
      <c r="BK7548" s="50"/>
      <c r="BL7548" s="50"/>
      <c r="BM7548" s="50"/>
      <c r="BN7548" s="50"/>
      <c r="BO7548" s="50"/>
      <c r="BP7548" s="50"/>
      <c r="BQ7548" s="50"/>
      <c r="BR7548" s="50"/>
      <c r="BS7548" s="50"/>
      <c r="BT7548" s="50"/>
      <c r="BU7548" s="50"/>
      <c r="BV7548" s="50"/>
      <c r="BW7548" s="50"/>
      <c r="BX7548" s="50"/>
      <c r="BY7548" s="50"/>
      <c r="BZ7548" s="50"/>
      <c r="CA7548" s="50"/>
      <c r="CB7548" s="50"/>
      <c r="CC7548" s="50"/>
      <c r="CD7548" s="50"/>
      <c r="CE7548" s="50"/>
      <c r="CF7548" s="50"/>
      <c r="CG7548" s="50"/>
      <c r="CH7548" s="50"/>
      <c r="CI7548" s="50"/>
      <c r="CJ7548" s="50"/>
      <c r="CK7548" s="50"/>
      <c r="CL7548" s="50"/>
      <c r="CM7548" s="50"/>
      <c r="CN7548" s="50"/>
      <c r="CO7548" s="50"/>
      <c r="CP7548" s="50"/>
      <c r="CQ7548" s="50"/>
      <c r="CR7548" s="50"/>
      <c r="CS7548" s="50"/>
      <c r="CT7548" s="50"/>
      <c r="CU7548" s="50"/>
      <c r="CV7548" s="50"/>
      <c r="CW7548" s="50"/>
      <c r="CX7548" s="50"/>
      <c r="CY7548" s="50"/>
      <c r="CZ7548" s="50"/>
      <c r="DA7548" s="50"/>
      <c r="DB7548" s="50"/>
      <c r="DC7548" s="50"/>
      <c r="DD7548" s="50"/>
      <c r="DE7548" s="50"/>
      <c r="DF7548" s="50"/>
      <c r="DG7548" s="50"/>
    </row>
    <row r="7549" spans="1:111" x14ac:dyDescent="0.2">
      <c r="A7549" s="185"/>
      <c r="B7549" s="186"/>
      <c r="C7549" s="186"/>
      <c r="D7549" s="54"/>
      <c r="E7549" s="310"/>
      <c r="F7549" s="192"/>
      <c r="G7549" s="192"/>
      <c r="H7549" s="50"/>
      <c r="I7549" s="50"/>
      <c r="J7549" s="50"/>
      <c r="K7549" s="50"/>
      <c r="L7549" s="50"/>
      <c r="M7549" s="50"/>
      <c r="N7549" s="50"/>
      <c r="O7549" s="50"/>
      <c r="P7549" s="50"/>
      <c r="Q7549" s="50"/>
      <c r="R7549" s="50"/>
      <c r="S7549" s="50"/>
      <c r="T7549" s="50"/>
      <c r="U7549" s="50"/>
      <c r="V7549" s="50"/>
      <c r="W7549" s="50"/>
      <c r="X7549" s="50"/>
      <c r="Y7549" s="50"/>
      <c r="Z7549" s="50"/>
      <c r="AA7549" s="50"/>
      <c r="AB7549" s="50"/>
      <c r="AC7549" s="50"/>
      <c r="AD7549" s="50"/>
      <c r="AE7549" s="50"/>
      <c r="AF7549" s="50"/>
      <c r="AG7549" s="50"/>
      <c r="AH7549" s="50"/>
      <c r="AI7549" s="50"/>
      <c r="AJ7549" s="50"/>
      <c r="AK7549" s="50"/>
      <c r="AL7549" s="50"/>
      <c r="AM7549" s="50"/>
      <c r="AN7549" s="50"/>
      <c r="AO7549" s="50"/>
      <c r="AP7549" s="50"/>
      <c r="AQ7549" s="50"/>
      <c r="AR7549" s="50"/>
      <c r="AS7549" s="50"/>
      <c r="AT7549" s="50"/>
      <c r="AU7549" s="50"/>
      <c r="AV7549" s="50"/>
      <c r="AW7549" s="50"/>
      <c r="AX7549" s="50"/>
      <c r="AY7549" s="50"/>
      <c r="AZ7549" s="50"/>
      <c r="BA7549" s="50"/>
      <c r="BB7549" s="50"/>
      <c r="BC7549" s="50"/>
      <c r="BD7549" s="50"/>
      <c r="BE7549" s="50"/>
      <c r="BF7549" s="50"/>
      <c r="BG7549" s="50"/>
      <c r="BH7549" s="50"/>
      <c r="BI7549" s="50"/>
      <c r="BJ7549" s="50"/>
      <c r="BK7549" s="50"/>
      <c r="BL7549" s="50"/>
      <c r="BM7549" s="50"/>
      <c r="BN7549" s="50"/>
      <c r="BO7549" s="50"/>
      <c r="BP7549" s="50"/>
      <c r="BQ7549" s="50"/>
      <c r="BR7549" s="50"/>
      <c r="BS7549" s="50"/>
      <c r="BT7549" s="50"/>
      <c r="BU7549" s="50"/>
      <c r="BV7549" s="50"/>
      <c r="BW7549" s="50"/>
      <c r="BX7549" s="50"/>
      <c r="BY7549" s="50"/>
      <c r="BZ7549" s="50"/>
      <c r="CA7549" s="50"/>
      <c r="CB7549" s="50"/>
      <c r="CC7549" s="50"/>
      <c r="CD7549" s="50"/>
      <c r="CE7549" s="50"/>
      <c r="CF7549" s="50"/>
      <c r="CG7549" s="50"/>
      <c r="CH7549" s="50"/>
      <c r="CI7549" s="50"/>
      <c r="CJ7549" s="50"/>
      <c r="CK7549" s="50"/>
      <c r="CL7549" s="50"/>
      <c r="CM7549" s="50"/>
      <c r="CN7549" s="50"/>
      <c r="CO7549" s="50"/>
      <c r="CP7549" s="50"/>
      <c r="CQ7549" s="50"/>
      <c r="CR7549" s="50"/>
      <c r="CS7549" s="50"/>
      <c r="CT7549" s="50"/>
      <c r="CU7549" s="50"/>
      <c r="CV7549" s="50"/>
      <c r="CW7549" s="50"/>
      <c r="CX7549" s="50"/>
      <c r="CY7549" s="50"/>
      <c r="CZ7549" s="50"/>
      <c r="DA7549" s="50"/>
      <c r="DB7549" s="50"/>
      <c r="DC7549" s="50"/>
      <c r="DD7549" s="50"/>
      <c r="DE7549" s="50"/>
      <c r="DF7549" s="50"/>
      <c r="DG7549" s="50"/>
    </row>
    <row r="7550" spans="1:111" x14ac:dyDescent="0.2">
      <c r="A7550" s="185"/>
      <c r="B7550" s="186"/>
      <c r="C7550" s="186"/>
      <c r="D7550" s="54"/>
      <c r="E7550" s="310"/>
      <c r="F7550" s="192"/>
      <c r="G7550" s="192"/>
      <c r="H7550" s="50"/>
      <c r="I7550" s="50"/>
      <c r="J7550" s="50"/>
      <c r="K7550" s="50"/>
      <c r="L7550" s="50"/>
      <c r="M7550" s="50"/>
      <c r="N7550" s="50"/>
      <c r="O7550" s="50"/>
      <c r="P7550" s="50"/>
      <c r="Q7550" s="50"/>
      <c r="R7550" s="50"/>
      <c r="S7550" s="50"/>
      <c r="T7550" s="50"/>
      <c r="U7550" s="50"/>
      <c r="V7550" s="50"/>
      <c r="W7550" s="50"/>
      <c r="X7550" s="50"/>
      <c r="Y7550" s="50"/>
      <c r="Z7550" s="50"/>
      <c r="AA7550" s="50"/>
      <c r="AB7550" s="50"/>
      <c r="AC7550" s="50"/>
      <c r="AD7550" s="50"/>
      <c r="AE7550" s="50"/>
      <c r="AF7550" s="50"/>
      <c r="AG7550" s="50"/>
      <c r="AH7550" s="50"/>
      <c r="AI7550" s="50"/>
      <c r="AJ7550" s="50"/>
      <c r="AK7550" s="50"/>
      <c r="AL7550" s="50"/>
      <c r="AM7550" s="50"/>
      <c r="AN7550" s="50"/>
      <c r="AO7550" s="50"/>
      <c r="AP7550" s="50"/>
      <c r="AQ7550" s="50"/>
      <c r="AR7550" s="50"/>
      <c r="AS7550" s="50"/>
      <c r="AT7550" s="50"/>
      <c r="AU7550" s="50"/>
      <c r="AV7550" s="50"/>
      <c r="AW7550" s="50"/>
      <c r="AX7550" s="50"/>
      <c r="AY7550" s="50"/>
      <c r="AZ7550" s="50"/>
      <c r="BA7550" s="50"/>
      <c r="BB7550" s="50"/>
      <c r="BC7550" s="50"/>
      <c r="BD7550" s="50"/>
      <c r="BE7550" s="50"/>
      <c r="BF7550" s="50"/>
      <c r="BG7550" s="50"/>
      <c r="BH7550" s="50"/>
      <c r="BI7550" s="50"/>
      <c r="BJ7550" s="50"/>
      <c r="BK7550" s="50"/>
      <c r="BL7550" s="50"/>
      <c r="BM7550" s="50"/>
      <c r="BN7550" s="50"/>
      <c r="BO7550" s="50"/>
      <c r="BP7550" s="50"/>
      <c r="BQ7550" s="50"/>
      <c r="BR7550" s="50"/>
      <c r="BS7550" s="50"/>
      <c r="BT7550" s="50"/>
      <c r="BU7550" s="50"/>
      <c r="BV7550" s="50"/>
      <c r="BW7550" s="50"/>
      <c r="BX7550" s="50"/>
      <c r="BY7550" s="50"/>
      <c r="BZ7550" s="50"/>
      <c r="CA7550" s="50"/>
      <c r="CB7550" s="50"/>
      <c r="CC7550" s="50"/>
      <c r="CD7550" s="50"/>
      <c r="CE7550" s="50"/>
      <c r="CF7550" s="50"/>
      <c r="CG7550" s="50"/>
      <c r="CH7550" s="50"/>
      <c r="CI7550" s="50"/>
      <c r="CJ7550" s="50"/>
      <c r="CK7550" s="50"/>
      <c r="CL7550" s="50"/>
      <c r="CM7550" s="50"/>
      <c r="CN7550" s="50"/>
      <c r="CO7550" s="50"/>
      <c r="CP7550" s="50"/>
      <c r="CQ7550" s="50"/>
      <c r="CR7550" s="50"/>
      <c r="CS7550" s="50"/>
      <c r="CT7550" s="50"/>
      <c r="CU7550" s="50"/>
      <c r="CV7550" s="50"/>
      <c r="CW7550" s="50"/>
      <c r="CX7550" s="50"/>
      <c r="CY7550" s="50"/>
      <c r="CZ7550" s="50"/>
      <c r="DA7550" s="50"/>
      <c r="DB7550" s="50"/>
      <c r="DC7550" s="50"/>
      <c r="DD7550" s="50"/>
      <c r="DE7550" s="50"/>
      <c r="DF7550" s="50"/>
      <c r="DG7550" s="50"/>
    </row>
    <row r="7551" spans="1:111" x14ac:dyDescent="0.2">
      <c r="A7551" s="185"/>
      <c r="B7551" s="186"/>
      <c r="C7551" s="186"/>
      <c r="D7551" s="54"/>
      <c r="E7551" s="310"/>
      <c r="F7551" s="192"/>
      <c r="G7551" s="192"/>
      <c r="H7551" s="50"/>
      <c r="I7551" s="50"/>
      <c r="J7551" s="50"/>
      <c r="K7551" s="50"/>
      <c r="L7551" s="50"/>
      <c r="M7551" s="50"/>
      <c r="N7551" s="50"/>
      <c r="O7551" s="50"/>
      <c r="P7551" s="50"/>
      <c r="Q7551" s="50"/>
      <c r="R7551" s="50"/>
      <c r="S7551" s="50"/>
      <c r="T7551" s="50"/>
      <c r="U7551" s="50"/>
      <c r="V7551" s="50"/>
      <c r="W7551" s="50"/>
      <c r="X7551" s="50"/>
      <c r="Y7551" s="50"/>
      <c r="Z7551" s="50"/>
      <c r="AA7551" s="50"/>
      <c r="AB7551" s="50"/>
      <c r="AC7551" s="50"/>
      <c r="AD7551" s="50"/>
      <c r="AE7551" s="50"/>
      <c r="AF7551" s="50"/>
      <c r="AG7551" s="50"/>
      <c r="AH7551" s="50"/>
      <c r="AI7551" s="50"/>
      <c r="AJ7551" s="50"/>
      <c r="AK7551" s="50"/>
      <c r="AL7551" s="50"/>
      <c r="AM7551" s="50"/>
      <c r="AN7551" s="50"/>
      <c r="AO7551" s="50"/>
      <c r="AP7551" s="50"/>
      <c r="AQ7551" s="50"/>
      <c r="AR7551" s="50"/>
      <c r="AS7551" s="50"/>
      <c r="AT7551" s="50"/>
      <c r="AU7551" s="50"/>
      <c r="AV7551" s="50"/>
      <c r="AW7551" s="50"/>
      <c r="AX7551" s="50"/>
      <c r="AY7551" s="50"/>
      <c r="AZ7551" s="50"/>
      <c r="BA7551" s="50"/>
      <c r="BB7551" s="50"/>
      <c r="BC7551" s="50"/>
      <c r="BD7551" s="50"/>
      <c r="BE7551" s="50"/>
      <c r="BF7551" s="50"/>
      <c r="BG7551" s="50"/>
      <c r="BH7551" s="50"/>
      <c r="BI7551" s="50"/>
      <c r="BJ7551" s="50"/>
      <c r="BK7551" s="50"/>
      <c r="BL7551" s="50"/>
      <c r="BM7551" s="50"/>
      <c r="BN7551" s="50"/>
      <c r="BO7551" s="50"/>
      <c r="BP7551" s="50"/>
      <c r="BQ7551" s="50"/>
      <c r="BR7551" s="50"/>
      <c r="BS7551" s="50"/>
      <c r="BT7551" s="50"/>
      <c r="BU7551" s="50"/>
      <c r="BV7551" s="50"/>
      <c r="BW7551" s="50"/>
      <c r="BX7551" s="50"/>
      <c r="BY7551" s="50"/>
      <c r="BZ7551" s="50"/>
      <c r="CA7551" s="50"/>
      <c r="CB7551" s="50"/>
      <c r="CC7551" s="50"/>
      <c r="CD7551" s="50"/>
      <c r="CE7551" s="50"/>
      <c r="CF7551" s="50"/>
      <c r="CG7551" s="50"/>
      <c r="CH7551" s="50"/>
      <c r="CI7551" s="50"/>
      <c r="CJ7551" s="50"/>
      <c r="CK7551" s="50"/>
      <c r="CL7551" s="50"/>
      <c r="CM7551" s="50"/>
      <c r="CN7551" s="50"/>
      <c r="CO7551" s="50"/>
      <c r="CP7551" s="50"/>
      <c r="CQ7551" s="50"/>
      <c r="CR7551" s="50"/>
      <c r="CS7551" s="50"/>
      <c r="CT7551" s="50"/>
      <c r="CU7551" s="50"/>
      <c r="CV7551" s="50"/>
      <c r="CW7551" s="50"/>
      <c r="CX7551" s="50"/>
      <c r="CY7551" s="50"/>
      <c r="CZ7551" s="50"/>
      <c r="DA7551" s="50"/>
      <c r="DB7551" s="50"/>
      <c r="DC7551" s="50"/>
      <c r="DD7551" s="50"/>
      <c r="DE7551" s="50"/>
      <c r="DF7551" s="50"/>
      <c r="DG7551" s="50"/>
    </row>
    <row r="7552" spans="1:111" x14ac:dyDescent="0.2">
      <c r="A7552" s="185"/>
      <c r="B7552" s="186"/>
      <c r="C7552" s="186"/>
      <c r="D7552" s="54"/>
      <c r="E7552" s="310"/>
      <c r="F7552" s="192"/>
      <c r="G7552" s="192"/>
      <c r="H7552" s="50"/>
      <c r="I7552" s="50"/>
      <c r="J7552" s="50"/>
      <c r="K7552" s="50"/>
      <c r="L7552" s="50"/>
      <c r="M7552" s="50"/>
      <c r="N7552" s="50"/>
      <c r="O7552" s="50"/>
      <c r="P7552" s="50"/>
      <c r="Q7552" s="50"/>
      <c r="R7552" s="50"/>
      <c r="S7552" s="50"/>
      <c r="T7552" s="50"/>
      <c r="U7552" s="50"/>
      <c r="V7552" s="50"/>
      <c r="W7552" s="50"/>
      <c r="X7552" s="50"/>
      <c r="Y7552" s="50"/>
      <c r="Z7552" s="50"/>
      <c r="AA7552" s="50"/>
      <c r="AB7552" s="50"/>
      <c r="AC7552" s="50"/>
      <c r="AD7552" s="50"/>
      <c r="AE7552" s="50"/>
      <c r="AF7552" s="50"/>
      <c r="AG7552" s="50"/>
      <c r="AH7552" s="50"/>
      <c r="AI7552" s="50"/>
      <c r="AJ7552" s="50"/>
      <c r="AK7552" s="50"/>
      <c r="AL7552" s="50"/>
      <c r="AM7552" s="50"/>
      <c r="AN7552" s="50"/>
      <c r="AO7552" s="50"/>
      <c r="AP7552" s="50"/>
      <c r="AQ7552" s="50"/>
      <c r="AR7552" s="50"/>
      <c r="AS7552" s="50"/>
      <c r="AT7552" s="50"/>
      <c r="AU7552" s="50"/>
      <c r="AV7552" s="50"/>
      <c r="AW7552" s="50"/>
      <c r="AX7552" s="50"/>
      <c r="AY7552" s="50"/>
      <c r="AZ7552" s="50"/>
      <c r="BA7552" s="50"/>
      <c r="BB7552" s="50"/>
      <c r="BC7552" s="50"/>
      <c r="BD7552" s="50"/>
      <c r="BE7552" s="50"/>
      <c r="BF7552" s="50"/>
      <c r="BG7552" s="50"/>
      <c r="BH7552" s="50"/>
      <c r="BI7552" s="50"/>
      <c r="BJ7552" s="50"/>
      <c r="BK7552" s="50"/>
      <c r="BL7552" s="50"/>
      <c r="BM7552" s="50"/>
      <c r="BN7552" s="50"/>
      <c r="BO7552" s="50"/>
      <c r="BP7552" s="50"/>
      <c r="BQ7552" s="50"/>
      <c r="BR7552" s="50"/>
      <c r="BS7552" s="50"/>
      <c r="BT7552" s="50"/>
      <c r="BU7552" s="50"/>
      <c r="BV7552" s="50"/>
      <c r="BW7552" s="50"/>
      <c r="BX7552" s="50"/>
      <c r="BY7552" s="50"/>
      <c r="BZ7552" s="50"/>
      <c r="CA7552" s="50"/>
      <c r="CB7552" s="50"/>
      <c r="CC7552" s="50"/>
      <c r="CD7552" s="50"/>
      <c r="CE7552" s="50"/>
      <c r="CF7552" s="50"/>
      <c r="CG7552" s="50"/>
      <c r="CH7552" s="50"/>
      <c r="CI7552" s="50"/>
      <c r="CJ7552" s="50"/>
      <c r="CK7552" s="50"/>
      <c r="CL7552" s="50"/>
      <c r="CM7552" s="50"/>
      <c r="CN7552" s="50"/>
      <c r="CO7552" s="50"/>
      <c r="CP7552" s="50"/>
      <c r="CQ7552" s="50"/>
      <c r="CR7552" s="50"/>
      <c r="CS7552" s="50"/>
      <c r="CT7552" s="50"/>
      <c r="CU7552" s="50"/>
      <c r="CV7552" s="50"/>
      <c r="CW7552" s="50"/>
      <c r="CX7552" s="50"/>
      <c r="CY7552" s="50"/>
      <c r="CZ7552" s="50"/>
      <c r="DA7552" s="50"/>
      <c r="DB7552" s="50"/>
      <c r="DC7552" s="50"/>
      <c r="DD7552" s="50"/>
      <c r="DE7552" s="50"/>
      <c r="DF7552" s="50"/>
      <c r="DG7552" s="50"/>
    </row>
    <row r="7553" spans="1:111" x14ac:dyDescent="0.2">
      <c r="A7553" s="185"/>
      <c r="B7553" s="186"/>
      <c r="C7553" s="186"/>
      <c r="D7553" s="54"/>
      <c r="E7553" s="310"/>
      <c r="F7553" s="192"/>
      <c r="G7553" s="192"/>
      <c r="H7553" s="50"/>
      <c r="I7553" s="50"/>
      <c r="J7553" s="50"/>
      <c r="K7553" s="50"/>
      <c r="L7553" s="50"/>
      <c r="M7553" s="50"/>
      <c r="N7553" s="50"/>
      <c r="O7553" s="50"/>
      <c r="P7553" s="50"/>
      <c r="Q7553" s="50"/>
      <c r="R7553" s="50"/>
      <c r="S7553" s="50"/>
      <c r="T7553" s="50"/>
      <c r="U7553" s="50"/>
      <c r="V7553" s="50"/>
      <c r="W7553" s="50"/>
      <c r="X7553" s="50"/>
      <c r="Y7553" s="50"/>
      <c r="Z7553" s="50"/>
      <c r="AA7553" s="50"/>
      <c r="AB7553" s="50"/>
      <c r="AC7553" s="50"/>
      <c r="AD7553" s="50"/>
      <c r="AE7553" s="50"/>
      <c r="AF7553" s="50"/>
      <c r="AG7553" s="50"/>
      <c r="AH7553" s="50"/>
      <c r="AI7553" s="50"/>
      <c r="AJ7553" s="50"/>
      <c r="AK7553" s="50"/>
      <c r="AL7553" s="50"/>
      <c r="AM7553" s="50"/>
      <c r="AN7553" s="50"/>
      <c r="AO7553" s="50"/>
      <c r="AP7553" s="50"/>
      <c r="AQ7553" s="50"/>
      <c r="AR7553" s="50"/>
      <c r="AS7553" s="50"/>
      <c r="AT7553" s="50"/>
      <c r="AU7553" s="50"/>
      <c r="AV7553" s="50"/>
      <c r="AW7553" s="50"/>
      <c r="AX7553" s="50"/>
      <c r="AY7553" s="50"/>
      <c r="AZ7553" s="50"/>
      <c r="BA7553" s="50"/>
      <c r="BB7553" s="50"/>
      <c r="BC7553" s="50"/>
      <c r="BD7553" s="50"/>
      <c r="BE7553" s="50"/>
      <c r="BF7553" s="50"/>
      <c r="BG7553" s="50"/>
      <c r="BH7553" s="50"/>
      <c r="BI7553" s="50"/>
      <c r="BJ7553" s="50"/>
      <c r="BK7553" s="50"/>
      <c r="BL7553" s="50"/>
      <c r="BM7553" s="50"/>
      <c r="BN7553" s="50"/>
      <c r="BO7553" s="50"/>
      <c r="BP7553" s="50"/>
      <c r="BQ7553" s="50"/>
      <c r="BR7553" s="50"/>
      <c r="BS7553" s="50"/>
      <c r="BT7553" s="50"/>
      <c r="BU7553" s="50"/>
      <c r="BV7553" s="50"/>
      <c r="BW7553" s="50"/>
      <c r="BX7553" s="50"/>
      <c r="BY7553" s="50"/>
      <c r="BZ7553" s="50"/>
      <c r="CA7553" s="50"/>
      <c r="CB7553" s="50"/>
      <c r="CC7553" s="50"/>
      <c r="CD7553" s="50"/>
      <c r="CE7553" s="50"/>
      <c r="CF7553" s="50"/>
      <c r="CG7553" s="50"/>
      <c r="CH7553" s="50"/>
      <c r="CI7553" s="50"/>
      <c r="CJ7553" s="50"/>
      <c r="CK7553" s="50"/>
      <c r="CL7553" s="50"/>
      <c r="CM7553" s="50"/>
      <c r="CN7553" s="50"/>
      <c r="CO7553" s="50"/>
      <c r="CP7553" s="50"/>
      <c r="CQ7553" s="50"/>
      <c r="CR7553" s="50"/>
      <c r="CS7553" s="50"/>
      <c r="CT7553" s="50"/>
      <c r="CU7553" s="50"/>
      <c r="CV7553" s="50"/>
      <c r="CW7553" s="50"/>
      <c r="CX7553" s="50"/>
      <c r="CY7553" s="50"/>
      <c r="CZ7553" s="50"/>
      <c r="DA7553" s="50"/>
      <c r="DB7553" s="50"/>
      <c r="DC7553" s="50"/>
      <c r="DD7553" s="50"/>
      <c r="DE7553" s="50"/>
      <c r="DF7553" s="50"/>
      <c r="DG7553" s="50"/>
    </row>
    <row r="7554" spans="1:111" x14ac:dyDescent="0.2">
      <c r="A7554" s="185"/>
      <c r="B7554" s="186"/>
      <c r="C7554" s="186"/>
      <c r="D7554" s="54"/>
      <c r="E7554" s="310"/>
      <c r="F7554" s="192"/>
      <c r="G7554" s="192"/>
      <c r="H7554" s="50"/>
      <c r="I7554" s="50"/>
      <c r="J7554" s="50"/>
      <c r="K7554" s="50"/>
      <c r="L7554" s="50"/>
      <c r="M7554" s="50"/>
      <c r="N7554" s="50"/>
      <c r="O7554" s="50"/>
      <c r="P7554" s="50"/>
      <c r="Q7554" s="50"/>
      <c r="R7554" s="50"/>
      <c r="S7554" s="50"/>
      <c r="T7554" s="50"/>
      <c r="U7554" s="50"/>
      <c r="V7554" s="50"/>
      <c r="W7554" s="50"/>
      <c r="X7554" s="50"/>
      <c r="Y7554" s="50"/>
      <c r="Z7554" s="50"/>
      <c r="AA7554" s="50"/>
      <c r="AB7554" s="50"/>
      <c r="AC7554" s="50"/>
      <c r="AD7554" s="50"/>
      <c r="AE7554" s="50"/>
      <c r="AF7554" s="50"/>
      <c r="AG7554" s="50"/>
      <c r="AH7554" s="50"/>
      <c r="AI7554" s="50"/>
      <c r="AJ7554" s="50"/>
      <c r="AK7554" s="50"/>
      <c r="AL7554" s="50"/>
      <c r="AM7554" s="50"/>
      <c r="AN7554" s="50"/>
      <c r="AO7554" s="50"/>
      <c r="AP7554" s="50"/>
      <c r="AQ7554" s="50"/>
      <c r="AR7554" s="50"/>
      <c r="AS7554" s="50"/>
      <c r="AT7554" s="50"/>
      <c r="AU7554" s="50"/>
      <c r="AV7554" s="50"/>
      <c r="AW7554" s="50"/>
      <c r="AX7554" s="50"/>
      <c r="AY7554" s="50"/>
      <c r="AZ7554" s="50"/>
      <c r="BA7554" s="50"/>
      <c r="BB7554" s="50"/>
      <c r="BC7554" s="50"/>
      <c r="BD7554" s="50"/>
      <c r="BE7554" s="50"/>
      <c r="BF7554" s="50"/>
      <c r="BG7554" s="50"/>
      <c r="BH7554" s="50"/>
      <c r="BI7554" s="50"/>
      <c r="BJ7554" s="50"/>
      <c r="BK7554" s="50"/>
      <c r="BL7554" s="50"/>
      <c r="BM7554" s="50"/>
      <c r="BN7554" s="50"/>
      <c r="BO7554" s="50"/>
      <c r="BP7554" s="50"/>
      <c r="BQ7554" s="50"/>
      <c r="BR7554" s="50"/>
      <c r="BS7554" s="50"/>
      <c r="BT7554" s="50"/>
      <c r="BU7554" s="50"/>
      <c r="BV7554" s="50"/>
      <c r="BW7554" s="50"/>
      <c r="BX7554" s="50"/>
      <c r="BY7554" s="50"/>
      <c r="BZ7554" s="50"/>
      <c r="CA7554" s="50"/>
      <c r="CB7554" s="50"/>
      <c r="CC7554" s="50"/>
      <c r="CD7554" s="50"/>
      <c r="CE7554" s="50"/>
      <c r="CF7554" s="50"/>
      <c r="CG7554" s="50"/>
      <c r="CH7554" s="50"/>
      <c r="CI7554" s="50"/>
      <c r="CJ7554" s="50"/>
      <c r="CK7554" s="50"/>
      <c r="CL7554" s="50"/>
      <c r="CM7554" s="50"/>
      <c r="CN7554" s="50"/>
      <c r="CO7554" s="50"/>
      <c r="CP7554" s="50"/>
      <c r="CQ7554" s="50"/>
      <c r="CR7554" s="50"/>
      <c r="CS7554" s="50"/>
      <c r="CT7554" s="50"/>
      <c r="CU7554" s="50"/>
      <c r="CV7554" s="50"/>
      <c r="CW7554" s="50"/>
      <c r="CX7554" s="50"/>
      <c r="CY7554" s="50"/>
      <c r="CZ7554" s="50"/>
      <c r="DA7554" s="50"/>
      <c r="DB7554" s="50"/>
      <c r="DC7554" s="50"/>
      <c r="DD7554" s="50"/>
      <c r="DE7554" s="50"/>
      <c r="DF7554" s="50"/>
      <c r="DG7554" s="50"/>
    </row>
    <row r="7555" spans="1:111" x14ac:dyDescent="0.2">
      <c r="A7555" s="185"/>
      <c r="B7555" s="186"/>
      <c r="C7555" s="186"/>
      <c r="D7555" s="54"/>
      <c r="E7555" s="310"/>
      <c r="F7555" s="192"/>
      <c r="G7555" s="192"/>
      <c r="H7555" s="50"/>
      <c r="I7555" s="50"/>
      <c r="J7555" s="50"/>
      <c r="K7555" s="50"/>
      <c r="L7555" s="50"/>
      <c r="M7555" s="50"/>
      <c r="N7555" s="50"/>
      <c r="O7555" s="50"/>
      <c r="P7555" s="50"/>
      <c r="Q7555" s="50"/>
      <c r="R7555" s="50"/>
      <c r="S7555" s="50"/>
      <c r="T7555" s="50"/>
      <c r="U7555" s="50"/>
      <c r="V7555" s="50"/>
      <c r="W7555" s="50"/>
      <c r="X7555" s="50"/>
      <c r="Y7555" s="50"/>
      <c r="Z7555" s="50"/>
      <c r="AA7555" s="50"/>
      <c r="AB7555" s="50"/>
      <c r="AC7555" s="50"/>
      <c r="AD7555" s="50"/>
      <c r="AE7555" s="50"/>
      <c r="AF7555" s="50"/>
      <c r="AG7555" s="50"/>
      <c r="AH7555" s="50"/>
      <c r="AI7555" s="50"/>
      <c r="AJ7555" s="50"/>
      <c r="AK7555" s="50"/>
      <c r="AL7555" s="50"/>
      <c r="AM7555" s="50"/>
      <c r="AN7555" s="50"/>
      <c r="AO7555" s="50"/>
      <c r="AP7555" s="50"/>
      <c r="AQ7555" s="50"/>
      <c r="AR7555" s="50"/>
      <c r="AS7555" s="50"/>
      <c r="AT7555" s="50"/>
      <c r="AU7555" s="50"/>
      <c r="AV7555" s="50"/>
      <c r="AW7555" s="50"/>
      <c r="AX7555" s="50"/>
      <c r="AY7555" s="50"/>
      <c r="AZ7555" s="50"/>
      <c r="BA7555" s="50"/>
      <c r="BB7555" s="50"/>
      <c r="BC7555" s="50"/>
      <c r="BD7555" s="50"/>
      <c r="BE7555" s="50"/>
      <c r="BF7555" s="50"/>
      <c r="BG7555" s="50"/>
      <c r="BH7555" s="50"/>
      <c r="BI7555" s="50"/>
      <c r="BJ7555" s="50"/>
      <c r="BK7555" s="50"/>
      <c r="BL7555" s="50"/>
      <c r="BM7555" s="50"/>
      <c r="BN7555" s="50"/>
      <c r="BO7555" s="50"/>
      <c r="BP7555" s="50"/>
      <c r="BQ7555" s="50"/>
      <c r="BR7555" s="50"/>
      <c r="BS7555" s="50"/>
      <c r="BT7555" s="50"/>
      <c r="BU7555" s="50"/>
      <c r="BV7555" s="50"/>
      <c r="BW7555" s="50"/>
      <c r="BX7555" s="50"/>
      <c r="BY7555" s="50"/>
      <c r="BZ7555" s="50"/>
      <c r="CA7555" s="50"/>
      <c r="CB7555" s="50"/>
      <c r="CC7555" s="50"/>
      <c r="CD7555" s="50"/>
      <c r="CE7555" s="50"/>
      <c r="CF7555" s="50"/>
      <c r="CG7555" s="50"/>
      <c r="CH7555" s="50"/>
      <c r="CI7555" s="50"/>
      <c r="CJ7555" s="50"/>
      <c r="CK7555" s="50"/>
      <c r="CL7555" s="50"/>
      <c r="CM7555" s="50"/>
      <c r="CN7555" s="50"/>
      <c r="CO7555" s="50"/>
      <c r="CP7555" s="50"/>
      <c r="CQ7555" s="50"/>
      <c r="CR7555" s="50"/>
      <c r="CS7555" s="50"/>
      <c r="CT7555" s="50"/>
      <c r="CU7555" s="50"/>
      <c r="CV7555" s="50"/>
      <c r="CW7555" s="50"/>
      <c r="CX7555" s="50"/>
      <c r="CY7555" s="50"/>
      <c r="CZ7555" s="50"/>
      <c r="DA7555" s="50"/>
      <c r="DB7555" s="50"/>
      <c r="DC7555" s="50"/>
      <c r="DD7555" s="50"/>
      <c r="DE7555" s="50"/>
      <c r="DF7555" s="50"/>
      <c r="DG7555" s="50"/>
    </row>
    <row r="7556" spans="1:111" x14ac:dyDescent="0.2">
      <c r="A7556" s="185"/>
      <c r="B7556" s="186"/>
      <c r="C7556" s="186"/>
      <c r="D7556" s="54"/>
      <c r="E7556" s="310"/>
      <c r="F7556" s="192"/>
      <c r="G7556" s="192"/>
      <c r="H7556" s="50"/>
      <c r="I7556" s="50"/>
      <c r="J7556" s="50"/>
      <c r="K7556" s="50"/>
      <c r="L7556" s="50"/>
      <c r="M7556" s="50"/>
      <c r="N7556" s="50"/>
      <c r="O7556" s="50"/>
      <c r="P7556" s="50"/>
      <c r="Q7556" s="50"/>
      <c r="R7556" s="50"/>
      <c r="S7556" s="50"/>
      <c r="T7556" s="50"/>
      <c r="U7556" s="50"/>
      <c r="V7556" s="50"/>
      <c r="W7556" s="50"/>
      <c r="X7556" s="50"/>
      <c r="Y7556" s="50"/>
      <c r="Z7556" s="50"/>
      <c r="AA7556" s="50"/>
      <c r="AB7556" s="50"/>
      <c r="AC7556" s="50"/>
      <c r="AD7556" s="50"/>
      <c r="AE7556" s="50"/>
      <c r="AF7556" s="50"/>
      <c r="AG7556" s="50"/>
      <c r="AH7556" s="50"/>
      <c r="AI7556" s="50"/>
      <c r="AJ7556" s="50"/>
      <c r="AK7556" s="50"/>
      <c r="AL7556" s="50"/>
      <c r="AM7556" s="50"/>
      <c r="AN7556" s="50"/>
      <c r="AO7556" s="50"/>
      <c r="AP7556" s="50"/>
      <c r="AQ7556" s="50"/>
      <c r="AR7556" s="50"/>
      <c r="AS7556" s="50"/>
      <c r="AT7556" s="50"/>
      <c r="AU7556" s="50"/>
      <c r="AV7556" s="50"/>
      <c r="AW7556" s="50"/>
      <c r="AX7556" s="50"/>
      <c r="AY7556" s="50"/>
      <c r="AZ7556" s="50"/>
      <c r="BA7556" s="50"/>
      <c r="BB7556" s="50"/>
      <c r="BC7556" s="50"/>
      <c r="BD7556" s="50"/>
      <c r="BE7556" s="50"/>
      <c r="BF7556" s="50"/>
      <c r="BG7556" s="50"/>
      <c r="BH7556" s="50"/>
      <c r="BI7556" s="50"/>
      <c r="BJ7556" s="50"/>
      <c r="BK7556" s="50"/>
      <c r="BL7556" s="50"/>
      <c r="BM7556" s="50"/>
      <c r="BN7556" s="50"/>
      <c r="BO7556" s="50"/>
      <c r="BP7556" s="50"/>
      <c r="BQ7556" s="50"/>
      <c r="BR7556" s="50"/>
      <c r="BS7556" s="50"/>
      <c r="BT7556" s="50"/>
      <c r="BU7556" s="50"/>
      <c r="BV7556" s="50"/>
      <c r="BW7556" s="50"/>
      <c r="BX7556" s="50"/>
      <c r="BY7556" s="50"/>
      <c r="BZ7556" s="50"/>
      <c r="CA7556" s="50"/>
      <c r="CB7556" s="50"/>
      <c r="CC7556" s="50"/>
      <c r="CD7556" s="50"/>
      <c r="CE7556" s="50"/>
      <c r="CF7556" s="50"/>
      <c r="CG7556" s="50"/>
      <c r="CH7556" s="50"/>
      <c r="CI7556" s="50"/>
      <c r="CJ7556" s="50"/>
      <c r="CK7556" s="50"/>
      <c r="CL7556" s="50"/>
      <c r="CM7556" s="50"/>
      <c r="CN7556" s="50"/>
      <c r="CO7556" s="50"/>
      <c r="CP7556" s="50"/>
      <c r="CQ7556" s="50"/>
      <c r="CR7556" s="50"/>
      <c r="CS7556" s="50"/>
      <c r="CT7556" s="50"/>
      <c r="CU7556" s="50"/>
      <c r="CV7556" s="50"/>
      <c r="CW7556" s="50"/>
      <c r="CX7556" s="50"/>
      <c r="CY7556" s="50"/>
      <c r="CZ7556" s="50"/>
      <c r="DA7556" s="50"/>
      <c r="DB7556" s="50"/>
      <c r="DC7556" s="50"/>
      <c r="DD7556" s="50"/>
      <c r="DE7556" s="50"/>
      <c r="DF7556" s="50"/>
      <c r="DG7556" s="50"/>
    </row>
    <row r="7557" spans="1:111" x14ac:dyDescent="0.2">
      <c r="A7557" s="185"/>
      <c r="B7557" s="186"/>
      <c r="C7557" s="186"/>
      <c r="D7557" s="54"/>
      <c r="E7557" s="310"/>
      <c r="F7557" s="192"/>
      <c r="G7557" s="192"/>
      <c r="H7557" s="50"/>
      <c r="I7557" s="50"/>
      <c r="J7557" s="50"/>
      <c r="K7557" s="50"/>
      <c r="L7557" s="50"/>
      <c r="M7557" s="50"/>
      <c r="N7557" s="50"/>
      <c r="O7557" s="50"/>
      <c r="P7557" s="50"/>
      <c r="Q7557" s="50"/>
      <c r="R7557" s="50"/>
      <c r="S7557" s="50"/>
      <c r="T7557" s="50"/>
      <c r="U7557" s="50"/>
      <c r="V7557" s="50"/>
      <c r="W7557" s="50"/>
      <c r="X7557" s="50"/>
      <c r="Y7557" s="50"/>
      <c r="Z7557" s="50"/>
      <c r="AA7557" s="50"/>
      <c r="AB7557" s="50"/>
      <c r="AC7557" s="50"/>
      <c r="AD7557" s="50"/>
      <c r="AE7557" s="50"/>
      <c r="AF7557" s="50"/>
      <c r="AG7557" s="50"/>
      <c r="AH7557" s="50"/>
      <c r="AI7557" s="50"/>
      <c r="AJ7557" s="50"/>
      <c r="AK7557" s="50"/>
      <c r="AL7557" s="50"/>
      <c r="AM7557" s="50"/>
      <c r="AN7557" s="50"/>
      <c r="AO7557" s="50"/>
      <c r="AP7557" s="50"/>
      <c r="AQ7557" s="50"/>
      <c r="AR7557" s="50"/>
      <c r="AS7557" s="50"/>
      <c r="AT7557" s="50"/>
      <c r="AU7557" s="50"/>
      <c r="AV7557" s="50"/>
      <c r="AW7557" s="50"/>
      <c r="AX7557" s="50"/>
      <c r="AY7557" s="50"/>
      <c r="AZ7557" s="50"/>
      <c r="BA7557" s="50"/>
      <c r="BB7557" s="50"/>
      <c r="BC7557" s="50"/>
      <c r="BD7557" s="50"/>
      <c r="BE7557" s="50"/>
      <c r="BF7557" s="50"/>
      <c r="BG7557" s="50"/>
      <c r="BH7557" s="50"/>
      <c r="BI7557" s="50"/>
      <c r="BJ7557" s="50"/>
      <c r="BK7557" s="50"/>
      <c r="BL7557" s="50"/>
      <c r="BM7557" s="50"/>
      <c r="BN7557" s="50"/>
      <c r="BO7557" s="50"/>
      <c r="BP7557" s="50"/>
      <c r="BQ7557" s="50"/>
      <c r="BR7557" s="50"/>
      <c r="BS7557" s="50"/>
      <c r="BT7557" s="50"/>
      <c r="BU7557" s="50"/>
      <c r="BV7557" s="50"/>
      <c r="BW7557" s="50"/>
      <c r="BX7557" s="50"/>
      <c r="BY7557" s="50"/>
      <c r="BZ7557" s="50"/>
      <c r="CA7557" s="50"/>
      <c r="CB7557" s="50"/>
      <c r="CC7557" s="50"/>
      <c r="CD7557" s="50"/>
      <c r="CE7557" s="50"/>
      <c r="CF7557" s="50"/>
      <c r="CG7557" s="50"/>
      <c r="CH7557" s="50"/>
      <c r="CI7557" s="50"/>
      <c r="CJ7557" s="50"/>
      <c r="CK7557" s="50"/>
      <c r="CL7557" s="50"/>
      <c r="CM7557" s="50"/>
      <c r="CN7557" s="50"/>
      <c r="CO7557" s="50"/>
      <c r="CP7557" s="50"/>
      <c r="CQ7557" s="50"/>
      <c r="CR7557" s="50"/>
      <c r="CS7557" s="50"/>
      <c r="CT7557" s="50"/>
      <c r="CU7557" s="50"/>
      <c r="CV7557" s="50"/>
      <c r="CW7557" s="50"/>
      <c r="CX7557" s="50"/>
      <c r="CY7557" s="50"/>
      <c r="CZ7557" s="50"/>
      <c r="DA7557" s="50"/>
      <c r="DB7557" s="50"/>
      <c r="DC7557" s="50"/>
      <c r="DD7557" s="50"/>
      <c r="DE7557" s="50"/>
      <c r="DF7557" s="50"/>
      <c r="DG7557" s="50"/>
    </row>
    <row r="7558" spans="1:111" x14ac:dyDescent="0.2">
      <c r="A7558" s="185"/>
      <c r="B7558" s="186"/>
      <c r="C7558" s="186"/>
      <c r="D7558" s="54"/>
      <c r="E7558" s="310"/>
      <c r="F7558" s="192"/>
      <c r="G7558" s="192"/>
      <c r="H7558" s="50"/>
      <c r="I7558" s="50"/>
      <c r="J7558" s="50"/>
      <c r="K7558" s="50"/>
      <c r="L7558" s="50"/>
      <c r="M7558" s="50"/>
      <c r="N7558" s="50"/>
      <c r="O7558" s="50"/>
      <c r="P7558" s="50"/>
      <c r="Q7558" s="50"/>
      <c r="R7558" s="50"/>
      <c r="S7558" s="50"/>
      <c r="T7558" s="50"/>
      <c r="U7558" s="50"/>
      <c r="V7558" s="50"/>
      <c r="W7558" s="50"/>
      <c r="X7558" s="50"/>
      <c r="Y7558" s="50"/>
      <c r="Z7558" s="50"/>
      <c r="AA7558" s="50"/>
      <c r="AB7558" s="50"/>
      <c r="AC7558" s="50"/>
      <c r="AD7558" s="50"/>
      <c r="AE7558" s="50"/>
      <c r="AF7558" s="50"/>
      <c r="AG7558" s="50"/>
      <c r="AH7558" s="50"/>
      <c r="AI7558" s="50"/>
      <c r="AJ7558" s="50"/>
      <c r="AK7558" s="50"/>
      <c r="AL7558" s="50"/>
      <c r="AM7558" s="50"/>
      <c r="AN7558" s="50"/>
      <c r="AO7558" s="50"/>
      <c r="AP7558" s="50"/>
      <c r="AQ7558" s="50"/>
      <c r="AR7558" s="50"/>
      <c r="AS7558" s="50"/>
      <c r="AT7558" s="50"/>
      <c r="AU7558" s="50"/>
      <c r="AV7558" s="50"/>
      <c r="AW7558" s="50"/>
      <c r="AX7558" s="50"/>
      <c r="AY7558" s="50"/>
      <c r="AZ7558" s="50"/>
      <c r="BA7558" s="50"/>
      <c r="BB7558" s="50"/>
      <c r="BC7558" s="50"/>
      <c r="BD7558" s="50"/>
      <c r="BE7558" s="50"/>
      <c r="BF7558" s="50"/>
      <c r="BG7558" s="50"/>
      <c r="BH7558" s="50"/>
      <c r="BI7558" s="50"/>
      <c r="BJ7558" s="50"/>
      <c r="BK7558" s="50"/>
      <c r="BL7558" s="50"/>
      <c r="BM7558" s="50"/>
      <c r="BN7558" s="50"/>
      <c r="BO7558" s="50"/>
      <c r="BP7558" s="50"/>
      <c r="BQ7558" s="50"/>
      <c r="BR7558" s="50"/>
      <c r="BS7558" s="50"/>
      <c r="BT7558" s="50"/>
      <c r="BU7558" s="50"/>
      <c r="BV7558" s="50"/>
      <c r="BW7558" s="50"/>
      <c r="BX7558" s="50"/>
      <c r="BY7558" s="50"/>
      <c r="BZ7558" s="50"/>
      <c r="CA7558" s="50"/>
      <c r="CB7558" s="50"/>
      <c r="CC7558" s="50"/>
      <c r="CD7558" s="50"/>
      <c r="CE7558" s="50"/>
      <c r="CF7558" s="50"/>
      <c r="CG7558" s="50"/>
      <c r="CH7558" s="50"/>
      <c r="CI7558" s="50"/>
      <c r="CJ7558" s="50"/>
      <c r="CK7558" s="50"/>
      <c r="CL7558" s="50"/>
      <c r="CM7558" s="50"/>
      <c r="CN7558" s="50"/>
      <c r="CO7558" s="50"/>
      <c r="CP7558" s="50"/>
      <c r="CQ7558" s="50"/>
      <c r="CR7558" s="50"/>
      <c r="CS7558" s="50"/>
      <c r="CT7558" s="50"/>
      <c r="CU7558" s="50"/>
      <c r="CV7558" s="50"/>
      <c r="CW7558" s="50"/>
      <c r="CX7558" s="50"/>
      <c r="CY7558" s="50"/>
      <c r="CZ7558" s="50"/>
      <c r="DA7558" s="50"/>
      <c r="DB7558" s="50"/>
      <c r="DC7558" s="50"/>
      <c r="DD7558" s="50"/>
      <c r="DE7558" s="50"/>
      <c r="DF7558" s="50"/>
      <c r="DG7558" s="50"/>
    </row>
    <row r="7559" spans="1:111" x14ac:dyDescent="0.2">
      <c r="A7559" s="185"/>
      <c r="B7559" s="186"/>
      <c r="C7559" s="186"/>
      <c r="D7559" s="54"/>
      <c r="E7559" s="310"/>
      <c r="F7559" s="192"/>
      <c r="G7559" s="192"/>
      <c r="H7559" s="50"/>
      <c r="I7559" s="50"/>
      <c r="J7559" s="50"/>
      <c r="K7559" s="50"/>
      <c r="L7559" s="50"/>
      <c r="M7559" s="50"/>
      <c r="N7559" s="50"/>
      <c r="O7559" s="50"/>
      <c r="P7559" s="50"/>
      <c r="Q7559" s="50"/>
      <c r="R7559" s="50"/>
      <c r="S7559" s="50"/>
      <c r="T7559" s="50"/>
      <c r="U7559" s="50"/>
      <c r="V7559" s="50"/>
      <c r="W7559" s="50"/>
      <c r="X7559" s="50"/>
      <c r="Y7559" s="50"/>
      <c r="Z7559" s="50"/>
      <c r="AA7559" s="50"/>
      <c r="AB7559" s="50"/>
      <c r="AC7559" s="50"/>
      <c r="AD7559" s="50"/>
      <c r="AE7559" s="50"/>
      <c r="AF7559" s="50"/>
      <c r="AG7559" s="50"/>
      <c r="AH7559" s="50"/>
      <c r="AI7559" s="50"/>
      <c r="AJ7559" s="50"/>
      <c r="AK7559" s="50"/>
      <c r="AL7559" s="50"/>
      <c r="AM7559" s="50"/>
      <c r="AN7559" s="50"/>
      <c r="AO7559" s="50"/>
      <c r="AP7559" s="50"/>
      <c r="AQ7559" s="50"/>
      <c r="AR7559" s="50"/>
      <c r="AS7559" s="50"/>
      <c r="AT7559" s="50"/>
      <c r="AU7559" s="50"/>
      <c r="AV7559" s="50"/>
      <c r="AW7559" s="50"/>
      <c r="AX7559" s="50"/>
      <c r="AY7559" s="50"/>
      <c r="AZ7559" s="50"/>
      <c r="BA7559" s="50"/>
      <c r="BB7559" s="50"/>
      <c r="BC7559" s="50"/>
      <c r="BD7559" s="50"/>
      <c r="BE7559" s="50"/>
      <c r="BF7559" s="50"/>
      <c r="BG7559" s="50"/>
      <c r="BH7559" s="50"/>
      <c r="BI7559" s="50"/>
      <c r="BJ7559" s="50"/>
      <c r="BK7559" s="50"/>
      <c r="BL7559" s="50"/>
      <c r="BM7559" s="50"/>
      <c r="BN7559" s="50"/>
      <c r="BO7559" s="50"/>
      <c r="BP7559" s="50"/>
      <c r="BQ7559" s="50"/>
      <c r="BR7559" s="50"/>
      <c r="BS7559" s="50"/>
      <c r="BT7559" s="50"/>
      <c r="BU7559" s="50"/>
      <c r="BV7559" s="50"/>
      <c r="BW7559" s="50"/>
      <c r="BX7559" s="50"/>
      <c r="BY7559" s="50"/>
      <c r="BZ7559" s="50"/>
      <c r="CA7559" s="50"/>
      <c r="CB7559" s="50"/>
      <c r="CC7559" s="50"/>
      <c r="CD7559" s="50"/>
      <c r="CE7559" s="50"/>
      <c r="CF7559" s="50"/>
      <c r="CG7559" s="50"/>
      <c r="CH7559" s="50"/>
      <c r="CI7559" s="50"/>
      <c r="CJ7559" s="50"/>
      <c r="CK7559" s="50"/>
      <c r="CL7559" s="50"/>
      <c r="CM7559" s="50"/>
      <c r="CN7559" s="50"/>
      <c r="CO7559" s="50"/>
      <c r="CP7559" s="50"/>
      <c r="CQ7559" s="50"/>
      <c r="CR7559" s="50"/>
      <c r="CS7559" s="50"/>
      <c r="CT7559" s="50"/>
      <c r="CU7559" s="50"/>
      <c r="CV7559" s="50"/>
      <c r="CW7559" s="50"/>
      <c r="CX7559" s="50"/>
      <c r="CY7559" s="50"/>
      <c r="CZ7559" s="50"/>
      <c r="DA7559" s="50"/>
      <c r="DB7559" s="50"/>
      <c r="DC7559" s="50"/>
      <c r="DD7559" s="50"/>
      <c r="DE7559" s="50"/>
      <c r="DF7559" s="50"/>
      <c r="DG7559" s="50"/>
    </row>
    <row r="7560" spans="1:111" x14ac:dyDescent="0.2">
      <c r="A7560" s="185"/>
      <c r="B7560" s="186"/>
      <c r="C7560" s="186"/>
      <c r="D7560" s="54"/>
      <c r="E7560" s="310"/>
      <c r="F7560" s="192"/>
      <c r="G7560" s="192"/>
      <c r="H7560" s="50"/>
      <c r="I7560" s="50"/>
      <c r="J7560" s="50"/>
      <c r="K7560" s="50"/>
      <c r="L7560" s="50"/>
      <c r="M7560" s="50"/>
      <c r="N7560" s="50"/>
      <c r="O7560" s="50"/>
      <c r="P7560" s="50"/>
      <c r="Q7560" s="50"/>
      <c r="R7560" s="50"/>
      <c r="S7560" s="50"/>
      <c r="T7560" s="50"/>
      <c r="U7560" s="50"/>
      <c r="V7560" s="50"/>
      <c r="W7560" s="50"/>
      <c r="X7560" s="50"/>
      <c r="Y7560" s="50"/>
      <c r="Z7560" s="50"/>
      <c r="AA7560" s="50"/>
      <c r="AB7560" s="50"/>
      <c r="AC7560" s="50"/>
      <c r="AD7560" s="50"/>
      <c r="AE7560" s="50"/>
      <c r="AF7560" s="50"/>
      <c r="AG7560" s="50"/>
      <c r="AH7560" s="50"/>
      <c r="AI7560" s="50"/>
      <c r="AJ7560" s="50"/>
      <c r="AK7560" s="50"/>
      <c r="AL7560" s="50"/>
      <c r="AM7560" s="50"/>
      <c r="AN7560" s="50"/>
      <c r="AO7560" s="50"/>
      <c r="AP7560" s="50"/>
      <c r="AQ7560" s="50"/>
      <c r="AR7560" s="50"/>
      <c r="AS7560" s="50"/>
      <c r="AT7560" s="50"/>
      <c r="AU7560" s="50"/>
      <c r="AV7560" s="50"/>
      <c r="AW7560" s="50"/>
      <c r="AX7560" s="50"/>
      <c r="AY7560" s="50"/>
      <c r="AZ7560" s="50"/>
      <c r="BA7560" s="50"/>
      <c r="BB7560" s="50"/>
      <c r="BC7560" s="50"/>
      <c r="BD7560" s="50"/>
      <c r="BE7560" s="50"/>
      <c r="BF7560" s="50"/>
      <c r="BG7560" s="50"/>
      <c r="BH7560" s="50"/>
      <c r="BI7560" s="50"/>
      <c r="BJ7560" s="50"/>
      <c r="BK7560" s="50"/>
      <c r="BL7560" s="50"/>
      <c r="BM7560" s="50"/>
      <c r="BN7560" s="50"/>
      <c r="BO7560" s="50"/>
      <c r="BP7560" s="50"/>
      <c r="BQ7560" s="50"/>
      <c r="BR7560" s="50"/>
      <c r="BS7560" s="50"/>
      <c r="BT7560" s="50"/>
      <c r="BU7560" s="50"/>
      <c r="BV7560" s="50"/>
      <c r="BW7560" s="50"/>
      <c r="BX7560" s="50"/>
      <c r="BY7560" s="50"/>
      <c r="BZ7560" s="50"/>
      <c r="CA7560" s="50"/>
      <c r="CB7560" s="50"/>
      <c r="CC7560" s="50"/>
      <c r="CD7560" s="50"/>
      <c r="CE7560" s="50"/>
      <c r="CF7560" s="50"/>
      <c r="CG7560" s="50"/>
      <c r="CH7560" s="50"/>
      <c r="CI7560" s="50"/>
      <c r="CJ7560" s="50"/>
      <c r="CK7560" s="50"/>
      <c r="CL7560" s="50"/>
      <c r="CM7560" s="50"/>
      <c r="CN7560" s="50"/>
      <c r="CO7560" s="50"/>
      <c r="CP7560" s="50"/>
      <c r="CQ7560" s="50"/>
      <c r="CR7560" s="50"/>
      <c r="CS7560" s="50"/>
      <c r="CT7560" s="50"/>
      <c r="CU7560" s="50"/>
      <c r="CV7560" s="50"/>
      <c r="CW7560" s="50"/>
      <c r="CX7560" s="50"/>
      <c r="CY7560" s="50"/>
      <c r="CZ7560" s="50"/>
      <c r="DA7560" s="50"/>
      <c r="DB7560" s="50"/>
      <c r="DC7560" s="50"/>
      <c r="DD7560" s="50"/>
      <c r="DE7560" s="50"/>
      <c r="DF7560" s="50"/>
      <c r="DG7560" s="50"/>
    </row>
    <row r="7561" spans="1:111" x14ac:dyDescent="0.2">
      <c r="A7561" s="185"/>
      <c r="B7561" s="186"/>
      <c r="C7561" s="186"/>
      <c r="D7561" s="54"/>
      <c r="E7561" s="310"/>
      <c r="F7561" s="192"/>
      <c r="G7561" s="192"/>
      <c r="H7561" s="50"/>
      <c r="I7561" s="50"/>
      <c r="J7561" s="50"/>
      <c r="K7561" s="50"/>
      <c r="L7561" s="50"/>
      <c r="M7561" s="50"/>
      <c r="N7561" s="50"/>
      <c r="O7561" s="50"/>
      <c r="P7561" s="50"/>
      <c r="Q7561" s="50"/>
      <c r="R7561" s="50"/>
      <c r="S7561" s="50"/>
      <c r="T7561" s="50"/>
      <c r="U7561" s="50"/>
      <c r="V7561" s="50"/>
      <c r="W7561" s="50"/>
      <c r="X7561" s="50"/>
      <c r="Y7561" s="50"/>
      <c r="Z7561" s="50"/>
      <c r="AA7561" s="50"/>
      <c r="AB7561" s="50"/>
      <c r="AC7561" s="50"/>
      <c r="AD7561" s="50"/>
      <c r="AE7561" s="50"/>
      <c r="AF7561" s="50"/>
      <c r="AG7561" s="50"/>
      <c r="AH7561" s="50"/>
      <c r="AI7561" s="50"/>
      <c r="AJ7561" s="50"/>
      <c r="AK7561" s="50"/>
      <c r="AL7561" s="50"/>
      <c r="AM7561" s="50"/>
      <c r="AN7561" s="50"/>
      <c r="AO7561" s="50"/>
      <c r="AP7561" s="50"/>
      <c r="AQ7561" s="50"/>
      <c r="AR7561" s="50"/>
      <c r="AS7561" s="50"/>
      <c r="AT7561" s="50"/>
      <c r="AU7561" s="50"/>
      <c r="AV7561" s="50"/>
      <c r="AW7561" s="50"/>
      <c r="AX7561" s="50"/>
      <c r="AY7561" s="50"/>
      <c r="AZ7561" s="50"/>
      <c r="BA7561" s="50"/>
      <c r="BB7561" s="50"/>
      <c r="BC7561" s="50"/>
      <c r="BD7561" s="50"/>
      <c r="BE7561" s="50"/>
      <c r="BF7561" s="50"/>
      <c r="BG7561" s="50"/>
      <c r="BH7561" s="50"/>
      <c r="BI7561" s="50"/>
      <c r="BJ7561" s="50"/>
      <c r="BK7561" s="50"/>
      <c r="BL7561" s="50"/>
      <c r="BM7561" s="50"/>
      <c r="BN7561" s="50"/>
      <c r="BO7561" s="50"/>
      <c r="BP7561" s="50"/>
      <c r="BQ7561" s="50"/>
      <c r="BR7561" s="50"/>
      <c r="BS7561" s="50"/>
      <c r="BT7561" s="50"/>
      <c r="BU7561" s="50"/>
      <c r="BV7561" s="50"/>
      <c r="BW7561" s="50"/>
      <c r="BX7561" s="50"/>
      <c r="BY7561" s="50"/>
      <c r="BZ7561" s="50"/>
      <c r="CA7561" s="50"/>
      <c r="CB7561" s="50"/>
      <c r="CC7561" s="50"/>
      <c r="CD7561" s="50"/>
      <c r="CE7561" s="50"/>
      <c r="CF7561" s="50"/>
      <c r="CG7561" s="50"/>
      <c r="CH7561" s="50"/>
      <c r="CI7561" s="50"/>
      <c r="CJ7561" s="50"/>
      <c r="CK7561" s="50"/>
      <c r="CL7561" s="50"/>
      <c r="CM7561" s="50"/>
      <c r="CN7561" s="50"/>
      <c r="CO7561" s="50"/>
      <c r="CP7561" s="50"/>
      <c r="CQ7561" s="50"/>
      <c r="CR7561" s="50"/>
      <c r="CS7561" s="50"/>
      <c r="CT7561" s="50"/>
      <c r="CU7561" s="50"/>
      <c r="CV7561" s="50"/>
      <c r="CW7561" s="50"/>
      <c r="CX7561" s="50"/>
      <c r="CY7561" s="50"/>
      <c r="CZ7561" s="50"/>
      <c r="DA7561" s="50"/>
      <c r="DB7561" s="50"/>
      <c r="DC7561" s="50"/>
      <c r="DD7561" s="50"/>
      <c r="DE7561" s="50"/>
      <c r="DF7561" s="50"/>
      <c r="DG7561" s="50"/>
    </row>
    <row r="7562" spans="1:111" x14ac:dyDescent="0.2">
      <c r="A7562" s="185"/>
      <c r="B7562" s="186"/>
      <c r="C7562" s="186"/>
      <c r="D7562" s="54"/>
      <c r="E7562" s="310"/>
      <c r="F7562" s="192"/>
      <c r="G7562" s="192"/>
      <c r="H7562" s="50"/>
      <c r="I7562" s="50"/>
      <c r="J7562" s="50"/>
      <c r="K7562" s="50"/>
      <c r="L7562" s="50"/>
      <c r="M7562" s="50"/>
      <c r="N7562" s="50"/>
      <c r="O7562" s="50"/>
      <c r="P7562" s="50"/>
      <c r="Q7562" s="50"/>
      <c r="R7562" s="50"/>
      <c r="S7562" s="50"/>
      <c r="T7562" s="50"/>
      <c r="U7562" s="50"/>
      <c r="V7562" s="50"/>
      <c r="W7562" s="50"/>
      <c r="X7562" s="50"/>
      <c r="Y7562" s="50"/>
      <c r="Z7562" s="50"/>
      <c r="AA7562" s="50"/>
      <c r="AB7562" s="50"/>
      <c r="AC7562" s="50"/>
      <c r="AD7562" s="50"/>
      <c r="AE7562" s="50"/>
      <c r="AF7562" s="50"/>
      <c r="AG7562" s="50"/>
      <c r="AH7562" s="50"/>
      <c r="AI7562" s="50"/>
      <c r="AJ7562" s="50"/>
      <c r="AK7562" s="50"/>
      <c r="AL7562" s="50"/>
      <c r="AM7562" s="50"/>
      <c r="AN7562" s="50"/>
      <c r="AO7562" s="50"/>
      <c r="AP7562" s="50"/>
      <c r="AQ7562" s="50"/>
      <c r="AR7562" s="50"/>
      <c r="AS7562" s="50"/>
      <c r="AT7562" s="50"/>
      <c r="AU7562" s="50"/>
      <c r="AV7562" s="50"/>
      <c r="AW7562" s="50"/>
      <c r="AX7562" s="50"/>
      <c r="AY7562" s="50"/>
      <c r="AZ7562" s="50"/>
      <c r="BA7562" s="50"/>
      <c r="BB7562" s="50"/>
      <c r="BC7562" s="50"/>
      <c r="BD7562" s="50"/>
      <c r="BE7562" s="50"/>
      <c r="BF7562" s="50"/>
      <c r="BG7562" s="50"/>
      <c r="BH7562" s="50"/>
      <c r="BI7562" s="50"/>
      <c r="BJ7562" s="50"/>
      <c r="BK7562" s="50"/>
      <c r="BL7562" s="50"/>
      <c r="BM7562" s="50"/>
      <c r="BN7562" s="50"/>
      <c r="BO7562" s="50"/>
      <c r="BP7562" s="50"/>
      <c r="BQ7562" s="50"/>
      <c r="BR7562" s="50"/>
      <c r="BS7562" s="50"/>
      <c r="BT7562" s="50"/>
      <c r="BU7562" s="50"/>
      <c r="BV7562" s="50"/>
      <c r="BW7562" s="50"/>
      <c r="BX7562" s="50"/>
      <c r="BY7562" s="50"/>
      <c r="BZ7562" s="50"/>
      <c r="CA7562" s="50"/>
      <c r="CB7562" s="50"/>
      <c r="CC7562" s="50"/>
      <c r="CD7562" s="50"/>
      <c r="CE7562" s="50"/>
      <c r="CF7562" s="50"/>
      <c r="CG7562" s="50"/>
      <c r="CH7562" s="50"/>
      <c r="CI7562" s="50"/>
      <c r="CJ7562" s="50"/>
      <c r="CK7562" s="50"/>
      <c r="CL7562" s="50"/>
      <c r="CM7562" s="50"/>
      <c r="CN7562" s="50"/>
      <c r="CO7562" s="50"/>
      <c r="CP7562" s="50"/>
      <c r="CQ7562" s="50"/>
      <c r="CR7562" s="50"/>
      <c r="CS7562" s="50"/>
      <c r="CT7562" s="50"/>
      <c r="CU7562" s="50"/>
      <c r="CV7562" s="50"/>
      <c r="CW7562" s="50"/>
      <c r="CX7562" s="50"/>
      <c r="CY7562" s="50"/>
      <c r="CZ7562" s="50"/>
      <c r="DA7562" s="50"/>
      <c r="DB7562" s="50"/>
      <c r="DC7562" s="50"/>
      <c r="DD7562" s="50"/>
      <c r="DE7562" s="50"/>
      <c r="DF7562" s="50"/>
      <c r="DG7562" s="50"/>
    </row>
    <row r="7563" spans="1:111" x14ac:dyDescent="0.2">
      <c r="A7563" s="185"/>
      <c r="B7563" s="186"/>
      <c r="C7563" s="186"/>
      <c r="D7563" s="54"/>
      <c r="E7563" s="310"/>
      <c r="F7563" s="192"/>
      <c r="G7563" s="192"/>
      <c r="H7563" s="50"/>
      <c r="I7563" s="50"/>
      <c r="J7563" s="50"/>
      <c r="K7563" s="50"/>
      <c r="L7563" s="50"/>
      <c r="M7563" s="50"/>
      <c r="N7563" s="50"/>
      <c r="O7563" s="50"/>
      <c r="P7563" s="50"/>
      <c r="Q7563" s="50"/>
      <c r="R7563" s="50"/>
      <c r="S7563" s="50"/>
      <c r="T7563" s="50"/>
      <c r="U7563" s="50"/>
      <c r="V7563" s="50"/>
      <c r="W7563" s="50"/>
      <c r="X7563" s="50"/>
      <c r="Y7563" s="50"/>
      <c r="Z7563" s="50"/>
      <c r="AA7563" s="50"/>
      <c r="AB7563" s="50"/>
      <c r="AC7563" s="50"/>
      <c r="AD7563" s="50"/>
      <c r="AE7563" s="50"/>
      <c r="AF7563" s="50"/>
      <c r="AG7563" s="50"/>
      <c r="AH7563" s="50"/>
      <c r="AI7563" s="50"/>
      <c r="AJ7563" s="50"/>
      <c r="AK7563" s="50"/>
      <c r="AL7563" s="50"/>
      <c r="AM7563" s="50"/>
      <c r="AN7563" s="50"/>
      <c r="AO7563" s="50"/>
      <c r="AP7563" s="50"/>
      <c r="AQ7563" s="50"/>
      <c r="AR7563" s="50"/>
      <c r="AS7563" s="50"/>
      <c r="AT7563" s="50"/>
      <c r="AU7563" s="50"/>
      <c r="AV7563" s="50"/>
      <c r="AW7563" s="50"/>
      <c r="AX7563" s="50"/>
      <c r="AY7563" s="50"/>
      <c r="AZ7563" s="50"/>
      <c r="BA7563" s="50"/>
      <c r="BB7563" s="50"/>
      <c r="BC7563" s="50"/>
      <c r="BD7563" s="50"/>
      <c r="BE7563" s="50"/>
      <c r="BF7563" s="50"/>
      <c r="BG7563" s="50"/>
      <c r="BH7563" s="50"/>
      <c r="BI7563" s="50"/>
      <c r="BJ7563" s="50"/>
      <c r="BK7563" s="50"/>
      <c r="BL7563" s="50"/>
      <c r="BM7563" s="50"/>
      <c r="BN7563" s="50"/>
      <c r="BO7563" s="50"/>
      <c r="BP7563" s="50"/>
      <c r="BQ7563" s="50"/>
      <c r="BR7563" s="50"/>
      <c r="BS7563" s="50"/>
      <c r="BT7563" s="50"/>
      <c r="BU7563" s="50"/>
      <c r="BV7563" s="50"/>
      <c r="BW7563" s="50"/>
      <c r="BX7563" s="50"/>
      <c r="BY7563" s="50"/>
      <c r="BZ7563" s="50"/>
      <c r="CA7563" s="50"/>
      <c r="CB7563" s="50"/>
      <c r="CC7563" s="50"/>
      <c r="CD7563" s="50"/>
      <c r="CE7563" s="50"/>
      <c r="CF7563" s="50"/>
      <c r="CG7563" s="50"/>
      <c r="CH7563" s="50"/>
      <c r="CI7563" s="50"/>
      <c r="CJ7563" s="50"/>
      <c r="CK7563" s="50"/>
      <c r="CL7563" s="50"/>
      <c r="CM7563" s="50"/>
      <c r="CN7563" s="50"/>
      <c r="CO7563" s="50"/>
      <c r="CP7563" s="50"/>
      <c r="CQ7563" s="50"/>
      <c r="CR7563" s="50"/>
      <c r="CS7563" s="50"/>
      <c r="CT7563" s="50"/>
      <c r="CU7563" s="50"/>
      <c r="CV7563" s="50"/>
      <c r="CW7563" s="50"/>
      <c r="CX7563" s="50"/>
      <c r="CY7563" s="50"/>
      <c r="CZ7563" s="50"/>
      <c r="DA7563" s="50"/>
      <c r="DB7563" s="50"/>
      <c r="DC7563" s="50"/>
      <c r="DD7563" s="50"/>
      <c r="DE7563" s="50"/>
      <c r="DF7563" s="50"/>
      <c r="DG7563" s="50"/>
    </row>
    <row r="7564" spans="1:111" x14ac:dyDescent="0.2">
      <c r="A7564" s="185"/>
      <c r="B7564" s="186"/>
      <c r="C7564" s="186"/>
      <c r="D7564" s="54"/>
      <c r="E7564" s="310"/>
      <c r="F7564" s="192"/>
      <c r="G7564" s="192"/>
      <c r="H7564" s="50"/>
      <c r="I7564" s="50"/>
      <c r="J7564" s="50"/>
      <c r="K7564" s="50"/>
      <c r="L7564" s="50"/>
      <c r="M7564" s="50"/>
      <c r="N7564" s="50"/>
      <c r="O7564" s="50"/>
      <c r="P7564" s="50"/>
      <c r="Q7564" s="50"/>
      <c r="R7564" s="50"/>
      <c r="S7564" s="50"/>
      <c r="T7564" s="50"/>
      <c r="U7564" s="50"/>
      <c r="V7564" s="50"/>
      <c r="W7564" s="50"/>
      <c r="X7564" s="50"/>
      <c r="Y7564" s="50"/>
      <c r="Z7564" s="50"/>
      <c r="AA7564" s="50"/>
      <c r="AB7564" s="50"/>
      <c r="AC7564" s="50"/>
      <c r="AD7564" s="50"/>
      <c r="AE7564" s="50"/>
      <c r="AF7564" s="50"/>
      <c r="AG7564" s="50"/>
      <c r="AH7564" s="50"/>
      <c r="AI7564" s="50"/>
      <c r="AJ7564" s="50"/>
      <c r="AK7564" s="50"/>
      <c r="AL7564" s="50"/>
      <c r="AM7564" s="50"/>
      <c r="AN7564" s="50"/>
      <c r="AO7564" s="50"/>
      <c r="AP7564" s="50"/>
      <c r="AQ7564" s="50"/>
      <c r="AR7564" s="50"/>
      <c r="AS7564" s="50"/>
      <c r="AT7564" s="50"/>
      <c r="AU7564" s="50"/>
      <c r="AV7564" s="50"/>
      <c r="AW7564" s="50"/>
      <c r="AX7564" s="50"/>
      <c r="AY7564" s="50"/>
      <c r="AZ7564" s="50"/>
      <c r="BA7564" s="50"/>
      <c r="BB7564" s="50"/>
      <c r="BC7564" s="50"/>
      <c r="BD7564" s="50"/>
      <c r="BE7564" s="50"/>
      <c r="BF7564" s="50"/>
      <c r="BG7564" s="50"/>
      <c r="BH7564" s="50"/>
      <c r="BI7564" s="50"/>
      <c r="BJ7564" s="50"/>
      <c r="BK7564" s="50"/>
      <c r="BL7564" s="50"/>
      <c r="BM7564" s="50"/>
      <c r="BN7564" s="50"/>
      <c r="BO7564" s="50"/>
      <c r="BP7564" s="50"/>
      <c r="BQ7564" s="50"/>
      <c r="BR7564" s="50"/>
      <c r="BS7564" s="50"/>
      <c r="BT7564" s="50"/>
      <c r="BU7564" s="50"/>
      <c r="BV7564" s="50"/>
      <c r="BW7564" s="50"/>
      <c r="BX7564" s="50"/>
      <c r="BY7564" s="50"/>
      <c r="BZ7564" s="50"/>
      <c r="CA7564" s="50"/>
      <c r="CB7564" s="50"/>
      <c r="CC7564" s="50"/>
      <c r="CD7564" s="50"/>
      <c r="CE7564" s="50"/>
      <c r="CF7564" s="50"/>
      <c r="CG7564" s="50"/>
      <c r="CH7564" s="50"/>
      <c r="CI7564" s="50"/>
      <c r="CJ7564" s="50"/>
      <c r="CK7564" s="50"/>
      <c r="CL7564" s="50"/>
      <c r="CM7564" s="50"/>
      <c r="CN7564" s="50"/>
      <c r="CO7564" s="50"/>
      <c r="CP7564" s="50"/>
      <c r="CQ7564" s="50"/>
      <c r="CR7564" s="50"/>
      <c r="CS7564" s="50"/>
      <c r="CT7564" s="50"/>
      <c r="CU7564" s="50"/>
      <c r="CV7564" s="50"/>
      <c r="CW7564" s="50"/>
      <c r="CX7564" s="50"/>
      <c r="CY7564" s="50"/>
      <c r="CZ7564" s="50"/>
      <c r="DA7564" s="50"/>
      <c r="DB7564" s="50"/>
      <c r="DC7564" s="50"/>
      <c r="DD7564" s="50"/>
      <c r="DE7564" s="50"/>
      <c r="DF7564" s="50"/>
      <c r="DG7564" s="50"/>
    </row>
    <row r="7565" spans="1:111" x14ac:dyDescent="0.2">
      <c r="A7565" s="185"/>
      <c r="B7565" s="186"/>
      <c r="C7565" s="186"/>
      <c r="D7565" s="54"/>
      <c r="E7565" s="310"/>
      <c r="F7565" s="192"/>
      <c r="G7565" s="192"/>
      <c r="H7565" s="50"/>
      <c r="I7565" s="50"/>
      <c r="J7565" s="50"/>
      <c r="K7565" s="50"/>
      <c r="L7565" s="50"/>
      <c r="M7565" s="50"/>
      <c r="N7565" s="50"/>
      <c r="O7565" s="50"/>
      <c r="P7565" s="50"/>
      <c r="Q7565" s="50"/>
      <c r="R7565" s="50"/>
      <c r="S7565" s="50"/>
      <c r="T7565" s="50"/>
      <c r="U7565" s="50"/>
      <c r="V7565" s="50"/>
      <c r="W7565" s="50"/>
      <c r="X7565" s="50"/>
      <c r="Y7565" s="50"/>
      <c r="Z7565" s="50"/>
      <c r="AA7565" s="50"/>
      <c r="AB7565" s="50"/>
      <c r="AC7565" s="50"/>
      <c r="AD7565" s="50"/>
      <c r="AE7565" s="50"/>
      <c r="AF7565" s="50"/>
      <c r="AG7565" s="50"/>
      <c r="AH7565" s="50"/>
      <c r="AI7565" s="50"/>
      <c r="AJ7565" s="50"/>
      <c r="AK7565" s="50"/>
      <c r="AL7565" s="50"/>
      <c r="AM7565" s="50"/>
      <c r="AN7565" s="50"/>
      <c r="AO7565" s="50"/>
      <c r="AP7565" s="50"/>
      <c r="AQ7565" s="50"/>
      <c r="AR7565" s="50"/>
      <c r="AS7565" s="50"/>
      <c r="AT7565" s="50"/>
      <c r="AU7565" s="50"/>
      <c r="AV7565" s="50"/>
      <c r="AW7565" s="50"/>
      <c r="AX7565" s="50"/>
      <c r="AY7565" s="50"/>
      <c r="AZ7565" s="50"/>
      <c r="BA7565" s="50"/>
      <c r="BB7565" s="50"/>
      <c r="BC7565" s="50"/>
      <c r="BD7565" s="50"/>
      <c r="BE7565" s="50"/>
      <c r="BF7565" s="50"/>
      <c r="BG7565" s="50"/>
      <c r="BH7565" s="50"/>
      <c r="BI7565" s="50"/>
      <c r="BJ7565" s="50"/>
      <c r="BK7565" s="50"/>
      <c r="BL7565" s="50"/>
      <c r="BM7565" s="50"/>
      <c r="BN7565" s="50"/>
      <c r="BO7565" s="50"/>
      <c r="BP7565" s="50"/>
      <c r="BQ7565" s="50"/>
      <c r="BR7565" s="50"/>
      <c r="BS7565" s="50"/>
      <c r="BT7565" s="50"/>
      <c r="BU7565" s="50"/>
      <c r="BV7565" s="50"/>
      <c r="BW7565" s="50"/>
      <c r="BX7565" s="50"/>
      <c r="BY7565" s="50"/>
      <c r="BZ7565" s="50"/>
      <c r="CA7565" s="50"/>
      <c r="CB7565" s="50"/>
      <c r="CC7565" s="50"/>
      <c r="CD7565" s="50"/>
      <c r="CE7565" s="50"/>
      <c r="CF7565" s="50"/>
      <c r="CG7565" s="50"/>
      <c r="CH7565" s="50"/>
      <c r="CI7565" s="50"/>
      <c r="CJ7565" s="50"/>
      <c r="CK7565" s="50"/>
      <c r="CL7565" s="50"/>
      <c r="CM7565" s="50"/>
      <c r="CN7565" s="50"/>
      <c r="CO7565" s="50"/>
      <c r="CP7565" s="50"/>
      <c r="CQ7565" s="50"/>
      <c r="CR7565" s="50"/>
      <c r="CS7565" s="50"/>
      <c r="CT7565" s="50"/>
      <c r="CU7565" s="50"/>
      <c r="CV7565" s="50"/>
      <c r="CW7565" s="50"/>
      <c r="CX7565" s="50"/>
      <c r="CY7565" s="50"/>
      <c r="CZ7565" s="50"/>
      <c r="DA7565" s="50"/>
      <c r="DB7565" s="50"/>
      <c r="DC7565" s="50"/>
      <c r="DD7565" s="50"/>
      <c r="DE7565" s="50"/>
      <c r="DF7565" s="50"/>
      <c r="DG7565" s="50"/>
    </row>
    <row r="7566" spans="1:111" x14ac:dyDescent="0.2">
      <c r="A7566" s="185"/>
      <c r="B7566" s="186"/>
      <c r="C7566" s="186"/>
      <c r="D7566" s="54"/>
      <c r="E7566" s="310"/>
      <c r="F7566" s="192"/>
      <c r="G7566" s="192"/>
      <c r="H7566" s="50"/>
      <c r="I7566" s="50"/>
      <c r="J7566" s="50"/>
      <c r="K7566" s="50"/>
      <c r="L7566" s="50"/>
      <c r="M7566" s="50"/>
      <c r="N7566" s="50"/>
      <c r="O7566" s="50"/>
      <c r="P7566" s="50"/>
      <c r="Q7566" s="50"/>
      <c r="R7566" s="50"/>
      <c r="S7566" s="50"/>
      <c r="T7566" s="50"/>
      <c r="U7566" s="50"/>
      <c r="V7566" s="50"/>
      <c r="W7566" s="50"/>
      <c r="X7566" s="50"/>
      <c r="Y7566" s="50"/>
      <c r="Z7566" s="50"/>
      <c r="AA7566" s="50"/>
      <c r="AB7566" s="50"/>
      <c r="AC7566" s="50"/>
      <c r="AD7566" s="50"/>
      <c r="AE7566" s="50"/>
      <c r="AF7566" s="50"/>
      <c r="AG7566" s="50"/>
      <c r="AH7566" s="50"/>
      <c r="AI7566" s="50"/>
      <c r="AJ7566" s="50"/>
      <c r="AK7566" s="50"/>
      <c r="AL7566" s="50"/>
      <c r="AM7566" s="50"/>
      <c r="AN7566" s="50"/>
      <c r="AO7566" s="50"/>
      <c r="AP7566" s="50"/>
      <c r="AQ7566" s="50"/>
      <c r="AR7566" s="50"/>
      <c r="AS7566" s="50"/>
      <c r="AT7566" s="50"/>
      <c r="AU7566" s="50"/>
      <c r="AV7566" s="50"/>
      <c r="AW7566" s="50"/>
      <c r="AX7566" s="50"/>
      <c r="AY7566" s="50"/>
      <c r="AZ7566" s="50"/>
      <c r="BA7566" s="50"/>
      <c r="BB7566" s="50"/>
      <c r="BC7566" s="50"/>
      <c r="BD7566" s="50"/>
      <c r="BE7566" s="50"/>
      <c r="BF7566" s="50"/>
      <c r="BG7566" s="50"/>
      <c r="BH7566" s="50"/>
      <c r="BI7566" s="50"/>
      <c r="BJ7566" s="50"/>
      <c r="BK7566" s="50"/>
      <c r="BL7566" s="50"/>
      <c r="BM7566" s="50"/>
      <c r="BN7566" s="50"/>
      <c r="BO7566" s="50"/>
      <c r="BP7566" s="50"/>
      <c r="BQ7566" s="50"/>
      <c r="BR7566" s="50"/>
      <c r="BS7566" s="50"/>
      <c r="BT7566" s="50"/>
      <c r="BU7566" s="50"/>
      <c r="BV7566" s="50"/>
      <c r="BW7566" s="50"/>
      <c r="BX7566" s="50"/>
      <c r="BY7566" s="50"/>
      <c r="BZ7566" s="50"/>
      <c r="CA7566" s="50"/>
      <c r="CB7566" s="50"/>
      <c r="CC7566" s="50"/>
      <c r="CD7566" s="50"/>
      <c r="CE7566" s="50"/>
      <c r="CF7566" s="50"/>
      <c r="CG7566" s="50"/>
      <c r="CH7566" s="50"/>
      <c r="CI7566" s="50"/>
      <c r="CJ7566" s="50"/>
      <c r="CK7566" s="50"/>
      <c r="CL7566" s="50"/>
      <c r="CM7566" s="50"/>
      <c r="CN7566" s="50"/>
      <c r="CO7566" s="50"/>
      <c r="CP7566" s="50"/>
      <c r="CQ7566" s="50"/>
      <c r="CR7566" s="50"/>
      <c r="CS7566" s="50"/>
      <c r="CT7566" s="50"/>
      <c r="CU7566" s="50"/>
      <c r="CV7566" s="50"/>
      <c r="CW7566" s="50"/>
      <c r="CX7566" s="50"/>
      <c r="CY7566" s="50"/>
      <c r="CZ7566" s="50"/>
      <c r="DA7566" s="50"/>
      <c r="DB7566" s="50"/>
      <c r="DC7566" s="50"/>
      <c r="DD7566" s="50"/>
      <c r="DE7566" s="50"/>
      <c r="DF7566" s="50"/>
      <c r="DG7566" s="50"/>
    </row>
    <row r="7567" spans="1:111" x14ac:dyDescent="0.2">
      <c r="A7567" s="185"/>
      <c r="B7567" s="186"/>
      <c r="C7567" s="186"/>
      <c r="D7567" s="54"/>
      <c r="E7567" s="310"/>
      <c r="F7567" s="192"/>
      <c r="G7567" s="192"/>
      <c r="H7567" s="50"/>
      <c r="I7567" s="50"/>
      <c r="J7567" s="50"/>
      <c r="K7567" s="50"/>
      <c r="L7567" s="50"/>
      <c r="M7567" s="50"/>
      <c r="N7567" s="50"/>
      <c r="O7567" s="50"/>
      <c r="P7567" s="50"/>
      <c r="Q7567" s="50"/>
      <c r="R7567" s="50"/>
      <c r="S7567" s="50"/>
      <c r="T7567" s="50"/>
      <c r="U7567" s="50"/>
      <c r="V7567" s="50"/>
      <c r="W7567" s="50"/>
      <c r="X7567" s="50"/>
      <c r="Y7567" s="50"/>
      <c r="Z7567" s="50"/>
      <c r="AA7567" s="50"/>
      <c r="AB7567" s="50"/>
      <c r="AC7567" s="50"/>
      <c r="AD7567" s="50"/>
      <c r="AE7567" s="50"/>
      <c r="AF7567" s="50"/>
      <c r="AG7567" s="50"/>
      <c r="AH7567" s="50"/>
      <c r="AI7567" s="50"/>
      <c r="AJ7567" s="50"/>
      <c r="AK7567" s="50"/>
      <c r="AL7567" s="50"/>
      <c r="AM7567" s="50"/>
      <c r="AN7567" s="50"/>
      <c r="AO7567" s="50"/>
      <c r="AP7567" s="50"/>
      <c r="AQ7567" s="50"/>
      <c r="AR7567" s="50"/>
      <c r="AS7567" s="50"/>
      <c r="AT7567" s="50"/>
      <c r="AU7567" s="50"/>
      <c r="AV7567" s="50"/>
      <c r="AW7567" s="50"/>
      <c r="AX7567" s="50"/>
      <c r="AY7567" s="50"/>
      <c r="AZ7567" s="50"/>
      <c r="BA7567" s="50"/>
      <c r="BB7567" s="50"/>
      <c r="BC7567" s="50"/>
      <c r="BD7567" s="50"/>
      <c r="BE7567" s="50"/>
      <c r="BF7567" s="50"/>
      <c r="BG7567" s="50"/>
      <c r="BH7567" s="50"/>
      <c r="BI7567" s="50"/>
      <c r="BJ7567" s="50"/>
      <c r="BK7567" s="50"/>
      <c r="BL7567" s="50"/>
      <c r="BM7567" s="50"/>
      <c r="BN7567" s="50"/>
      <c r="BO7567" s="50"/>
      <c r="BP7567" s="50"/>
      <c r="BQ7567" s="50"/>
      <c r="BR7567" s="50"/>
      <c r="BS7567" s="50"/>
      <c r="BT7567" s="50"/>
      <c r="BU7567" s="50"/>
      <c r="BV7567" s="50"/>
      <c r="BW7567" s="50"/>
      <c r="BX7567" s="50"/>
      <c r="BY7567" s="50"/>
      <c r="BZ7567" s="50"/>
      <c r="CA7567" s="50"/>
      <c r="CB7567" s="50"/>
      <c r="CC7567" s="50"/>
      <c r="CD7567" s="50"/>
      <c r="CE7567" s="50"/>
      <c r="CF7567" s="50"/>
      <c r="CG7567" s="50"/>
      <c r="CH7567" s="50"/>
      <c r="CI7567" s="50"/>
      <c r="CJ7567" s="50"/>
      <c r="CK7567" s="50"/>
      <c r="CL7567" s="50"/>
      <c r="CM7567" s="50"/>
      <c r="CN7567" s="50"/>
      <c r="CO7567" s="50"/>
      <c r="CP7567" s="50"/>
      <c r="CQ7567" s="50"/>
      <c r="CR7567" s="50"/>
      <c r="CS7567" s="50"/>
      <c r="CT7567" s="50"/>
      <c r="CU7567" s="50"/>
      <c r="CV7567" s="50"/>
      <c r="CW7567" s="50"/>
      <c r="CX7567" s="50"/>
      <c r="CY7567" s="50"/>
      <c r="CZ7567" s="50"/>
      <c r="DA7567" s="50"/>
      <c r="DB7567" s="50"/>
      <c r="DC7567" s="50"/>
      <c r="DD7567" s="50"/>
      <c r="DE7567" s="50"/>
      <c r="DF7567" s="50"/>
      <c r="DG7567" s="50"/>
    </row>
    <row r="7568" spans="1:111" x14ac:dyDescent="0.2">
      <c r="A7568" s="185"/>
      <c r="B7568" s="186"/>
      <c r="C7568" s="186"/>
      <c r="D7568" s="54"/>
      <c r="E7568" s="310"/>
      <c r="F7568" s="192"/>
      <c r="G7568" s="192"/>
      <c r="H7568" s="50"/>
      <c r="I7568" s="50"/>
      <c r="J7568" s="50"/>
      <c r="K7568" s="50"/>
      <c r="L7568" s="50"/>
      <c r="M7568" s="50"/>
      <c r="N7568" s="50"/>
      <c r="O7568" s="50"/>
      <c r="P7568" s="50"/>
      <c r="Q7568" s="50"/>
      <c r="R7568" s="50"/>
      <c r="S7568" s="50"/>
      <c r="T7568" s="50"/>
      <c r="U7568" s="50"/>
      <c r="V7568" s="50"/>
      <c r="W7568" s="50"/>
      <c r="X7568" s="50"/>
      <c r="Y7568" s="50"/>
      <c r="Z7568" s="50"/>
      <c r="AA7568" s="50"/>
      <c r="AB7568" s="50"/>
      <c r="AC7568" s="50"/>
      <c r="AD7568" s="50"/>
      <c r="AE7568" s="50"/>
      <c r="AF7568" s="50"/>
      <c r="AG7568" s="50"/>
      <c r="AH7568" s="50"/>
      <c r="AI7568" s="50"/>
      <c r="AJ7568" s="50"/>
      <c r="AK7568" s="50"/>
      <c r="AL7568" s="50"/>
      <c r="AM7568" s="50"/>
      <c r="AN7568" s="50"/>
      <c r="AO7568" s="50"/>
      <c r="AP7568" s="50"/>
      <c r="AQ7568" s="50"/>
      <c r="AR7568" s="50"/>
      <c r="AS7568" s="50"/>
      <c r="AT7568" s="50"/>
      <c r="AU7568" s="50"/>
      <c r="AV7568" s="50"/>
      <c r="AW7568" s="50"/>
      <c r="AX7568" s="50"/>
      <c r="AY7568" s="50"/>
      <c r="AZ7568" s="50"/>
      <c r="BA7568" s="50"/>
      <c r="BB7568" s="50"/>
      <c r="BC7568" s="50"/>
      <c r="BD7568" s="50"/>
      <c r="BE7568" s="50"/>
      <c r="BF7568" s="50"/>
      <c r="BG7568" s="50"/>
      <c r="BH7568" s="50"/>
      <c r="BI7568" s="50"/>
      <c r="BJ7568" s="50"/>
      <c r="BK7568" s="50"/>
      <c r="BL7568" s="50"/>
      <c r="BM7568" s="50"/>
      <c r="BN7568" s="50"/>
      <c r="BO7568" s="50"/>
      <c r="BP7568" s="50"/>
      <c r="BQ7568" s="50"/>
      <c r="BR7568" s="50"/>
      <c r="BS7568" s="50"/>
      <c r="BT7568" s="50"/>
      <c r="BU7568" s="50"/>
      <c r="BV7568" s="50"/>
      <c r="BW7568" s="50"/>
      <c r="BX7568" s="50"/>
      <c r="BY7568" s="50"/>
      <c r="BZ7568" s="50"/>
      <c r="CA7568" s="50"/>
      <c r="CB7568" s="50"/>
      <c r="CC7568" s="50"/>
      <c r="CD7568" s="50"/>
      <c r="CE7568" s="50"/>
      <c r="CF7568" s="50"/>
      <c r="CG7568" s="50"/>
      <c r="CH7568" s="50"/>
      <c r="CI7568" s="50"/>
      <c r="CJ7568" s="50"/>
      <c r="CK7568" s="50"/>
      <c r="CL7568" s="50"/>
      <c r="CM7568" s="50"/>
      <c r="CN7568" s="50"/>
      <c r="CO7568" s="50"/>
      <c r="CP7568" s="50"/>
      <c r="CQ7568" s="50"/>
      <c r="CR7568" s="50"/>
      <c r="CS7568" s="50"/>
      <c r="CT7568" s="50"/>
      <c r="CU7568" s="50"/>
      <c r="CV7568" s="50"/>
      <c r="CW7568" s="50"/>
      <c r="CX7568" s="50"/>
      <c r="CY7568" s="50"/>
      <c r="CZ7568" s="50"/>
      <c r="DA7568" s="50"/>
      <c r="DB7568" s="50"/>
      <c r="DC7568" s="50"/>
      <c r="DD7568" s="50"/>
      <c r="DE7568" s="50"/>
      <c r="DF7568" s="50"/>
      <c r="DG7568" s="50"/>
    </row>
    <row r="7569" spans="1:111" x14ac:dyDescent="0.2">
      <c r="A7569" s="185"/>
      <c r="B7569" s="186"/>
      <c r="C7569" s="186"/>
      <c r="D7569" s="54"/>
      <c r="E7569" s="310"/>
      <c r="F7569" s="192"/>
      <c r="G7569" s="192"/>
      <c r="H7569" s="50"/>
      <c r="I7569" s="50"/>
      <c r="J7569" s="50"/>
      <c r="K7569" s="50"/>
      <c r="L7569" s="50"/>
      <c r="M7569" s="50"/>
      <c r="N7569" s="50"/>
      <c r="O7569" s="50"/>
      <c r="P7569" s="50"/>
      <c r="Q7569" s="50"/>
      <c r="R7569" s="50"/>
      <c r="S7569" s="50"/>
      <c r="T7569" s="50"/>
      <c r="U7569" s="50"/>
      <c r="V7569" s="50"/>
      <c r="W7569" s="50"/>
      <c r="X7569" s="50"/>
      <c r="Y7569" s="50"/>
      <c r="Z7569" s="50"/>
      <c r="AA7569" s="50"/>
      <c r="AB7569" s="50"/>
      <c r="AC7569" s="50"/>
      <c r="AD7569" s="50"/>
      <c r="AE7569" s="50"/>
      <c r="AF7569" s="50"/>
      <c r="AG7569" s="50"/>
      <c r="AH7569" s="50"/>
      <c r="AI7569" s="50"/>
      <c r="AJ7569" s="50"/>
      <c r="AK7569" s="50"/>
      <c r="AL7569" s="50"/>
      <c r="AM7569" s="50"/>
      <c r="AN7569" s="50"/>
      <c r="AO7569" s="50"/>
      <c r="AP7569" s="50"/>
      <c r="AQ7569" s="50"/>
      <c r="AR7569" s="50"/>
      <c r="AS7569" s="50"/>
      <c r="AT7569" s="50"/>
      <c r="AU7569" s="50"/>
      <c r="AV7569" s="50"/>
      <c r="AW7569" s="50"/>
      <c r="AX7569" s="50"/>
      <c r="AY7569" s="50"/>
      <c r="AZ7569" s="50"/>
      <c r="BA7569" s="50"/>
      <c r="BB7569" s="50"/>
      <c r="BC7569" s="50"/>
      <c r="BD7569" s="50"/>
      <c r="BE7569" s="50"/>
      <c r="BF7569" s="50"/>
      <c r="BG7569" s="50"/>
      <c r="BH7569" s="50"/>
      <c r="BI7569" s="50"/>
      <c r="BJ7569" s="50"/>
      <c r="BK7569" s="50"/>
      <c r="BL7569" s="50"/>
      <c r="BM7569" s="50"/>
      <c r="BN7569" s="50"/>
      <c r="BO7569" s="50"/>
      <c r="BP7569" s="50"/>
      <c r="BQ7569" s="50"/>
      <c r="BR7569" s="50"/>
      <c r="BS7569" s="50"/>
      <c r="BT7569" s="50"/>
      <c r="BU7569" s="50"/>
      <c r="BV7569" s="50"/>
      <c r="BW7569" s="50"/>
      <c r="BX7569" s="50"/>
      <c r="BY7569" s="50"/>
      <c r="BZ7569" s="50"/>
      <c r="CA7569" s="50"/>
      <c r="CB7569" s="50"/>
      <c r="CC7569" s="50"/>
      <c r="CD7569" s="50"/>
      <c r="CE7569" s="50"/>
      <c r="CF7569" s="50"/>
      <c r="CG7569" s="50"/>
      <c r="CH7569" s="50"/>
      <c r="CI7569" s="50"/>
      <c r="CJ7569" s="50"/>
      <c r="CK7569" s="50"/>
      <c r="CL7569" s="50"/>
      <c r="CM7569" s="50"/>
      <c r="CN7569" s="50"/>
      <c r="CO7569" s="50"/>
      <c r="CP7569" s="50"/>
      <c r="CQ7569" s="50"/>
      <c r="CR7569" s="50"/>
      <c r="CS7569" s="50"/>
      <c r="CT7569" s="50"/>
      <c r="CU7569" s="50"/>
      <c r="CV7569" s="50"/>
      <c r="CW7569" s="50"/>
      <c r="CX7569" s="50"/>
      <c r="CY7569" s="50"/>
      <c r="CZ7569" s="50"/>
      <c r="DA7569" s="50"/>
      <c r="DB7569" s="50"/>
      <c r="DC7569" s="50"/>
      <c r="DD7569" s="50"/>
      <c r="DE7569" s="50"/>
      <c r="DF7569" s="50"/>
      <c r="DG7569" s="50"/>
    </row>
    <row r="7570" spans="1:111" x14ac:dyDescent="0.2">
      <c r="A7570" s="185"/>
      <c r="B7570" s="186"/>
      <c r="C7570" s="186"/>
      <c r="D7570" s="54"/>
      <c r="E7570" s="310"/>
      <c r="F7570" s="192"/>
      <c r="G7570" s="192"/>
      <c r="H7570" s="50"/>
      <c r="I7570" s="50"/>
      <c r="J7570" s="50"/>
      <c r="K7570" s="50"/>
      <c r="L7570" s="50"/>
      <c r="M7570" s="50"/>
      <c r="N7570" s="50"/>
      <c r="O7570" s="50"/>
      <c r="P7570" s="50"/>
      <c r="Q7570" s="50"/>
      <c r="R7570" s="50"/>
      <c r="S7570" s="50"/>
      <c r="T7570" s="50"/>
      <c r="U7570" s="50"/>
      <c r="V7570" s="50"/>
      <c r="W7570" s="50"/>
      <c r="X7570" s="50"/>
      <c r="Y7570" s="50"/>
      <c r="Z7570" s="50"/>
      <c r="AA7570" s="50"/>
      <c r="AB7570" s="50"/>
      <c r="AC7570" s="50"/>
      <c r="AD7570" s="50"/>
      <c r="AE7570" s="50"/>
      <c r="AF7570" s="50"/>
      <c r="AG7570" s="50"/>
      <c r="AH7570" s="50"/>
      <c r="AI7570" s="50"/>
      <c r="AJ7570" s="50"/>
      <c r="AK7570" s="50"/>
      <c r="AL7570" s="50"/>
      <c r="AM7570" s="50"/>
      <c r="AN7570" s="50"/>
      <c r="AO7570" s="50"/>
      <c r="AP7570" s="50"/>
      <c r="AQ7570" s="50"/>
      <c r="AR7570" s="50"/>
      <c r="AS7570" s="50"/>
      <c r="AT7570" s="50"/>
      <c r="AU7570" s="50"/>
      <c r="AV7570" s="50"/>
      <c r="AW7570" s="50"/>
      <c r="AX7570" s="50"/>
      <c r="AY7570" s="50"/>
      <c r="AZ7570" s="50"/>
      <c r="BA7570" s="50"/>
      <c r="BB7570" s="50"/>
      <c r="BC7570" s="50"/>
      <c r="BD7570" s="50"/>
      <c r="BE7570" s="50"/>
      <c r="BF7570" s="50"/>
      <c r="BG7570" s="50"/>
      <c r="BH7570" s="50"/>
      <c r="BI7570" s="50"/>
      <c r="BJ7570" s="50"/>
      <c r="BK7570" s="50"/>
      <c r="BL7570" s="50"/>
      <c r="BM7570" s="50"/>
      <c r="BN7570" s="50"/>
      <c r="BO7570" s="50"/>
      <c r="BP7570" s="50"/>
      <c r="BQ7570" s="50"/>
      <c r="BR7570" s="50"/>
      <c r="BS7570" s="50"/>
      <c r="BT7570" s="50"/>
      <c r="BU7570" s="50"/>
      <c r="BV7570" s="50"/>
      <c r="BW7570" s="50"/>
      <c r="BX7570" s="50"/>
      <c r="BY7570" s="50"/>
      <c r="BZ7570" s="50"/>
      <c r="CA7570" s="50"/>
      <c r="CB7570" s="50"/>
      <c r="CC7570" s="50"/>
      <c r="CD7570" s="50"/>
      <c r="CE7570" s="50"/>
      <c r="CF7570" s="50"/>
      <c r="CG7570" s="50"/>
      <c r="CH7570" s="50"/>
      <c r="CI7570" s="50"/>
      <c r="CJ7570" s="50"/>
      <c r="CK7570" s="50"/>
      <c r="CL7570" s="50"/>
      <c r="CM7570" s="50"/>
      <c r="CN7570" s="50"/>
      <c r="CO7570" s="50"/>
      <c r="CP7570" s="50"/>
      <c r="CQ7570" s="50"/>
      <c r="CR7570" s="50"/>
      <c r="CS7570" s="50"/>
      <c r="CT7570" s="50"/>
      <c r="CU7570" s="50"/>
      <c r="CV7570" s="50"/>
      <c r="CW7570" s="50"/>
      <c r="CX7570" s="50"/>
      <c r="CY7570" s="50"/>
      <c r="CZ7570" s="50"/>
      <c r="DA7570" s="50"/>
      <c r="DB7570" s="50"/>
      <c r="DC7570" s="50"/>
      <c r="DD7570" s="50"/>
      <c r="DE7570" s="50"/>
      <c r="DF7570" s="50"/>
      <c r="DG7570" s="50"/>
    </row>
    <row r="7571" spans="1:111" x14ac:dyDescent="0.2">
      <c r="A7571" s="185"/>
      <c r="B7571" s="186"/>
      <c r="C7571" s="186"/>
      <c r="D7571" s="54"/>
      <c r="E7571" s="310"/>
      <c r="F7571" s="192"/>
      <c r="G7571" s="192"/>
      <c r="H7571" s="50"/>
      <c r="I7571" s="50"/>
      <c r="J7571" s="50"/>
      <c r="K7571" s="50"/>
      <c r="L7571" s="50"/>
      <c r="M7571" s="50"/>
      <c r="N7571" s="50"/>
      <c r="O7571" s="50"/>
      <c r="P7571" s="50"/>
      <c r="Q7571" s="50"/>
      <c r="R7571" s="50"/>
      <c r="S7571" s="50"/>
      <c r="T7571" s="50"/>
      <c r="U7571" s="50"/>
      <c r="V7571" s="50"/>
      <c r="W7571" s="50"/>
      <c r="X7571" s="50"/>
      <c r="Y7571" s="50"/>
      <c r="Z7571" s="50"/>
      <c r="AA7571" s="50"/>
      <c r="AB7571" s="50"/>
      <c r="AC7571" s="50"/>
      <c r="AD7571" s="50"/>
      <c r="AE7571" s="50"/>
      <c r="AF7571" s="50"/>
      <c r="AG7571" s="50"/>
      <c r="AH7571" s="50"/>
      <c r="AI7571" s="50"/>
      <c r="AJ7571" s="50"/>
      <c r="AK7571" s="50"/>
      <c r="AL7571" s="50"/>
      <c r="AM7571" s="50"/>
      <c r="AN7571" s="50"/>
      <c r="AO7571" s="50"/>
      <c r="AP7571" s="50"/>
      <c r="AQ7571" s="50"/>
      <c r="AR7571" s="50"/>
      <c r="AS7571" s="50"/>
      <c r="AT7571" s="50"/>
      <c r="AU7571" s="50"/>
      <c r="AV7571" s="50"/>
      <c r="AW7571" s="50"/>
      <c r="AX7571" s="50"/>
      <c r="AY7571" s="50"/>
      <c r="AZ7571" s="50"/>
      <c r="BA7571" s="50"/>
      <c r="BB7571" s="50"/>
      <c r="BC7571" s="50"/>
      <c r="BD7571" s="50"/>
      <c r="BE7571" s="50"/>
      <c r="BF7571" s="50"/>
      <c r="BG7571" s="50"/>
      <c r="BH7571" s="50"/>
      <c r="BI7571" s="50"/>
      <c r="BJ7571" s="50"/>
      <c r="BK7571" s="50"/>
      <c r="BL7571" s="50"/>
      <c r="BM7571" s="50"/>
      <c r="BN7571" s="50"/>
      <c r="BO7571" s="50"/>
      <c r="BP7571" s="50"/>
      <c r="BQ7571" s="50"/>
      <c r="BR7571" s="50"/>
      <c r="BS7571" s="50"/>
      <c r="BT7571" s="50"/>
      <c r="BU7571" s="50"/>
      <c r="BV7571" s="50"/>
      <c r="BW7571" s="50"/>
      <c r="BX7571" s="50"/>
      <c r="BY7571" s="50"/>
      <c r="BZ7571" s="50"/>
      <c r="CA7571" s="50"/>
      <c r="CB7571" s="50"/>
      <c r="CC7571" s="50"/>
      <c r="CD7571" s="50"/>
      <c r="CE7571" s="50"/>
      <c r="CF7571" s="50"/>
      <c r="CG7571" s="50"/>
      <c r="CH7571" s="50"/>
      <c r="CI7571" s="50"/>
      <c r="CJ7571" s="50"/>
      <c r="CK7571" s="50"/>
      <c r="CL7571" s="50"/>
      <c r="CM7571" s="50"/>
      <c r="CN7571" s="50"/>
      <c r="CO7571" s="50"/>
      <c r="CP7571" s="50"/>
      <c r="CQ7571" s="50"/>
      <c r="CR7571" s="50"/>
      <c r="CS7571" s="50"/>
      <c r="CT7571" s="50"/>
      <c r="CU7571" s="50"/>
      <c r="CV7571" s="50"/>
      <c r="CW7571" s="50"/>
      <c r="CX7571" s="50"/>
      <c r="CY7571" s="50"/>
      <c r="CZ7571" s="50"/>
      <c r="DA7571" s="50"/>
      <c r="DB7571" s="50"/>
      <c r="DC7571" s="50"/>
      <c r="DD7571" s="50"/>
      <c r="DE7571" s="50"/>
      <c r="DF7571" s="50"/>
      <c r="DG7571" s="50"/>
    </row>
    <row r="7572" spans="1:111" x14ac:dyDescent="0.2">
      <c r="A7572" s="185"/>
      <c r="B7572" s="186"/>
      <c r="C7572" s="186"/>
      <c r="D7572" s="54"/>
      <c r="E7572" s="310"/>
      <c r="F7572" s="192"/>
      <c r="G7572" s="192"/>
      <c r="H7572" s="50"/>
      <c r="I7572" s="50"/>
      <c r="J7572" s="50"/>
      <c r="K7572" s="50"/>
      <c r="L7572" s="50"/>
      <c r="M7572" s="50"/>
      <c r="N7572" s="50"/>
      <c r="O7572" s="50"/>
      <c r="P7572" s="50"/>
      <c r="Q7572" s="50"/>
      <c r="R7572" s="50"/>
      <c r="S7572" s="50"/>
      <c r="T7572" s="50"/>
      <c r="U7572" s="50"/>
      <c r="V7572" s="50"/>
      <c r="W7572" s="50"/>
      <c r="X7572" s="50"/>
      <c r="Y7572" s="50"/>
      <c r="Z7572" s="50"/>
      <c r="AA7572" s="50"/>
      <c r="AB7572" s="50"/>
      <c r="AC7572" s="50"/>
      <c r="AD7572" s="50"/>
      <c r="AE7572" s="50"/>
      <c r="AF7572" s="50"/>
      <c r="AG7572" s="50"/>
      <c r="AH7572" s="50"/>
      <c r="AI7572" s="50"/>
      <c r="AJ7572" s="50"/>
      <c r="AK7572" s="50"/>
      <c r="AL7572" s="50"/>
      <c r="AM7572" s="50"/>
      <c r="AN7572" s="50"/>
      <c r="AO7572" s="50"/>
      <c r="AP7572" s="50"/>
      <c r="AQ7572" s="50"/>
      <c r="AR7572" s="50"/>
      <c r="AS7572" s="50"/>
      <c r="AT7572" s="50"/>
      <c r="AU7572" s="50"/>
      <c r="AV7572" s="50"/>
      <c r="AW7572" s="50"/>
      <c r="AX7572" s="50"/>
      <c r="AY7572" s="50"/>
      <c r="AZ7572" s="50"/>
      <c r="BA7572" s="50"/>
      <c r="BB7572" s="50"/>
      <c r="BC7572" s="50"/>
      <c r="BD7572" s="50"/>
      <c r="BE7572" s="50"/>
      <c r="BF7572" s="50"/>
      <c r="BG7572" s="50"/>
      <c r="BH7572" s="50"/>
      <c r="BI7572" s="50"/>
      <c r="BJ7572" s="50"/>
      <c r="BK7572" s="50"/>
      <c r="BL7572" s="50"/>
      <c r="BM7572" s="50"/>
      <c r="BN7572" s="50"/>
      <c r="BO7572" s="50"/>
      <c r="BP7572" s="50"/>
      <c r="BQ7572" s="50"/>
      <c r="BR7572" s="50"/>
      <c r="BS7572" s="50"/>
      <c r="BT7572" s="50"/>
      <c r="BU7572" s="50"/>
      <c r="BV7572" s="50"/>
      <c r="BW7572" s="50"/>
      <c r="BX7572" s="50"/>
      <c r="BY7572" s="50"/>
      <c r="BZ7572" s="50"/>
      <c r="CA7572" s="50"/>
      <c r="CB7572" s="50"/>
      <c r="CC7572" s="50"/>
      <c r="CD7572" s="50"/>
      <c r="CE7572" s="50"/>
      <c r="CF7572" s="50"/>
      <c r="CG7572" s="50"/>
      <c r="CH7572" s="50"/>
      <c r="CI7572" s="50"/>
      <c r="CJ7572" s="50"/>
      <c r="CK7572" s="50"/>
      <c r="CL7572" s="50"/>
      <c r="CM7572" s="50"/>
      <c r="CN7572" s="50"/>
      <c r="CO7572" s="50"/>
      <c r="CP7572" s="50"/>
      <c r="CQ7572" s="50"/>
      <c r="CR7572" s="50"/>
      <c r="CS7572" s="50"/>
      <c r="CT7572" s="50"/>
      <c r="CU7572" s="50"/>
      <c r="CV7572" s="50"/>
      <c r="CW7572" s="50"/>
      <c r="CX7572" s="50"/>
      <c r="CY7572" s="50"/>
      <c r="CZ7572" s="50"/>
      <c r="DA7572" s="50"/>
      <c r="DB7572" s="50"/>
      <c r="DC7572" s="50"/>
      <c r="DD7572" s="50"/>
      <c r="DE7572" s="50"/>
      <c r="DF7572" s="50"/>
      <c r="DG7572" s="50"/>
    </row>
    <row r="7573" spans="1:111" x14ac:dyDescent="0.2">
      <c r="A7573" s="185"/>
      <c r="B7573" s="186"/>
      <c r="C7573" s="186"/>
      <c r="D7573" s="54"/>
      <c r="E7573" s="310"/>
      <c r="F7573" s="192"/>
      <c r="G7573" s="192"/>
      <c r="H7573" s="50"/>
      <c r="I7573" s="50"/>
      <c r="J7573" s="50"/>
      <c r="K7573" s="50"/>
      <c r="L7573" s="50"/>
      <c r="M7573" s="50"/>
      <c r="N7573" s="50"/>
      <c r="O7573" s="50"/>
      <c r="P7573" s="50"/>
      <c r="Q7573" s="50"/>
      <c r="R7573" s="50"/>
      <c r="S7573" s="50"/>
      <c r="T7573" s="50"/>
      <c r="U7573" s="50"/>
      <c r="V7573" s="50"/>
      <c r="W7573" s="50"/>
      <c r="X7573" s="50"/>
      <c r="Y7573" s="50"/>
      <c r="Z7573" s="50"/>
      <c r="AA7573" s="50"/>
      <c r="AB7573" s="50"/>
      <c r="AC7573" s="50"/>
      <c r="AD7573" s="50"/>
      <c r="AE7573" s="50"/>
      <c r="AF7573" s="50"/>
      <c r="AG7573" s="50"/>
      <c r="AH7573" s="50"/>
      <c r="AI7573" s="50"/>
      <c r="AJ7573" s="50"/>
      <c r="AK7573" s="50"/>
      <c r="AL7573" s="50"/>
      <c r="AM7573" s="50"/>
      <c r="AN7573" s="50"/>
      <c r="AO7573" s="50"/>
      <c r="AP7573" s="50"/>
      <c r="AQ7573" s="50"/>
      <c r="AR7573" s="50"/>
      <c r="AS7573" s="50"/>
      <c r="AT7573" s="50"/>
      <c r="AU7573" s="50"/>
      <c r="AV7573" s="50"/>
      <c r="AW7573" s="50"/>
      <c r="AX7573" s="50"/>
      <c r="AY7573" s="50"/>
      <c r="AZ7573" s="50"/>
      <c r="BA7573" s="50"/>
      <c r="BB7573" s="50"/>
      <c r="BC7573" s="50"/>
      <c r="BD7573" s="50"/>
      <c r="BE7573" s="50"/>
      <c r="BF7573" s="50"/>
      <c r="BG7573" s="50"/>
      <c r="BH7573" s="50"/>
      <c r="BI7573" s="50"/>
      <c r="BJ7573" s="50"/>
      <c r="BK7573" s="50"/>
      <c r="BL7573" s="50"/>
      <c r="BM7573" s="50"/>
      <c r="BN7573" s="50"/>
      <c r="BO7573" s="50"/>
      <c r="BP7573" s="50"/>
      <c r="BQ7573" s="50"/>
      <c r="BR7573" s="50"/>
      <c r="BS7573" s="50"/>
      <c r="BT7573" s="50"/>
      <c r="BU7573" s="50"/>
      <c r="BV7573" s="50"/>
      <c r="BW7573" s="50"/>
      <c r="BX7573" s="50"/>
      <c r="BY7573" s="50"/>
      <c r="BZ7573" s="50"/>
      <c r="CA7573" s="50"/>
      <c r="CB7573" s="50"/>
      <c r="CC7573" s="50"/>
      <c r="CD7573" s="50"/>
      <c r="CE7573" s="50"/>
      <c r="CF7573" s="50"/>
      <c r="CG7573" s="50"/>
      <c r="CH7573" s="50"/>
      <c r="CI7573" s="50"/>
      <c r="CJ7573" s="50"/>
      <c r="CK7573" s="50"/>
      <c r="CL7573" s="50"/>
      <c r="CM7573" s="50"/>
      <c r="CN7573" s="50"/>
      <c r="CO7573" s="50"/>
      <c r="CP7573" s="50"/>
      <c r="CQ7573" s="50"/>
      <c r="CR7573" s="50"/>
      <c r="CS7573" s="50"/>
      <c r="CT7573" s="50"/>
      <c r="CU7573" s="50"/>
      <c r="CV7573" s="50"/>
      <c r="CW7573" s="50"/>
      <c r="CX7573" s="50"/>
      <c r="CY7573" s="50"/>
      <c r="CZ7573" s="50"/>
      <c r="DA7573" s="50"/>
      <c r="DB7573" s="50"/>
      <c r="DC7573" s="50"/>
      <c r="DD7573" s="50"/>
      <c r="DE7573" s="50"/>
      <c r="DF7573" s="50"/>
      <c r="DG7573" s="50"/>
    </row>
    <row r="7574" spans="1:111" x14ac:dyDescent="0.2">
      <c r="A7574" s="185"/>
      <c r="B7574" s="186"/>
      <c r="C7574" s="186"/>
      <c r="D7574" s="54"/>
      <c r="E7574" s="310"/>
      <c r="F7574" s="192"/>
      <c r="G7574" s="192"/>
      <c r="H7574" s="50"/>
      <c r="I7574" s="50"/>
      <c r="J7574" s="50"/>
      <c r="K7574" s="50"/>
      <c r="L7574" s="50"/>
      <c r="M7574" s="50"/>
      <c r="N7574" s="50"/>
      <c r="O7574" s="50"/>
      <c r="P7574" s="50"/>
      <c r="Q7574" s="50"/>
      <c r="R7574" s="50"/>
      <c r="S7574" s="50"/>
      <c r="T7574" s="50"/>
      <c r="U7574" s="50"/>
      <c r="V7574" s="50"/>
      <c r="W7574" s="50"/>
      <c r="X7574" s="50"/>
      <c r="Y7574" s="50"/>
      <c r="Z7574" s="50"/>
      <c r="AA7574" s="50"/>
      <c r="AB7574" s="50"/>
      <c r="AC7574" s="50"/>
      <c r="AD7574" s="50"/>
      <c r="AE7574" s="50"/>
      <c r="AF7574" s="50"/>
      <c r="AG7574" s="50"/>
      <c r="AH7574" s="50"/>
      <c r="AI7574" s="50"/>
      <c r="AJ7574" s="50"/>
      <c r="AK7574" s="50"/>
      <c r="AL7574" s="50"/>
      <c r="AM7574" s="50"/>
      <c r="AN7574" s="50"/>
      <c r="AO7574" s="50"/>
      <c r="AP7574" s="50"/>
      <c r="AQ7574" s="50"/>
      <c r="AR7574" s="50"/>
      <c r="AS7574" s="50"/>
      <c r="AT7574" s="50"/>
      <c r="AU7574" s="50"/>
      <c r="AV7574" s="50"/>
      <c r="AW7574" s="50"/>
      <c r="AX7574" s="50"/>
      <c r="AY7574" s="50"/>
      <c r="AZ7574" s="50"/>
      <c r="BA7574" s="50"/>
      <c r="BB7574" s="50"/>
      <c r="BC7574" s="50"/>
      <c r="BD7574" s="50"/>
      <c r="BE7574" s="50"/>
      <c r="BF7574" s="50"/>
      <c r="BG7574" s="50"/>
      <c r="BH7574" s="50"/>
      <c r="BI7574" s="50"/>
      <c r="BJ7574" s="50"/>
      <c r="BK7574" s="50"/>
      <c r="BL7574" s="50"/>
      <c r="BM7574" s="50"/>
      <c r="BN7574" s="50"/>
      <c r="BO7574" s="50"/>
      <c r="BP7574" s="50"/>
      <c r="BQ7574" s="50"/>
      <c r="BR7574" s="50"/>
      <c r="BS7574" s="50"/>
      <c r="BT7574" s="50"/>
      <c r="BU7574" s="50"/>
      <c r="BV7574" s="50"/>
      <c r="BW7574" s="50"/>
      <c r="BX7574" s="50"/>
      <c r="BY7574" s="50"/>
      <c r="BZ7574" s="50"/>
      <c r="CA7574" s="50"/>
      <c r="CB7574" s="50"/>
      <c r="CC7574" s="50"/>
      <c r="CD7574" s="50"/>
      <c r="CE7574" s="50"/>
      <c r="CF7574" s="50"/>
      <c r="CG7574" s="50"/>
      <c r="CH7574" s="50"/>
      <c r="CI7574" s="50"/>
      <c r="CJ7574" s="50"/>
      <c r="CK7574" s="50"/>
      <c r="CL7574" s="50"/>
      <c r="CM7574" s="50"/>
      <c r="CN7574" s="50"/>
      <c r="CO7574" s="50"/>
      <c r="CP7574" s="50"/>
      <c r="CQ7574" s="50"/>
      <c r="CR7574" s="50"/>
      <c r="CS7574" s="50"/>
      <c r="CT7574" s="50"/>
      <c r="CU7574" s="50"/>
      <c r="CV7574" s="50"/>
      <c r="CW7574" s="50"/>
      <c r="CX7574" s="50"/>
      <c r="CY7574" s="50"/>
      <c r="CZ7574" s="50"/>
      <c r="DA7574" s="50"/>
      <c r="DB7574" s="50"/>
      <c r="DC7574" s="50"/>
      <c r="DD7574" s="50"/>
      <c r="DE7574" s="50"/>
      <c r="DF7574" s="50"/>
      <c r="DG7574" s="50"/>
    </row>
    <row r="7575" spans="1:111" x14ac:dyDescent="0.2">
      <c r="A7575" s="185"/>
      <c r="B7575" s="186"/>
      <c r="C7575" s="186"/>
      <c r="D7575" s="54"/>
      <c r="E7575" s="310"/>
      <c r="F7575" s="192"/>
      <c r="G7575" s="192"/>
      <c r="H7575" s="50"/>
      <c r="I7575" s="50"/>
      <c r="J7575" s="50"/>
      <c r="K7575" s="50"/>
      <c r="L7575" s="50"/>
      <c r="M7575" s="50"/>
      <c r="N7575" s="50"/>
      <c r="O7575" s="50"/>
      <c r="P7575" s="50"/>
      <c r="Q7575" s="50"/>
      <c r="R7575" s="50"/>
      <c r="S7575" s="50"/>
      <c r="T7575" s="50"/>
      <c r="U7575" s="50"/>
      <c r="V7575" s="50"/>
      <c r="W7575" s="50"/>
      <c r="X7575" s="50"/>
      <c r="Y7575" s="50"/>
      <c r="Z7575" s="50"/>
      <c r="AA7575" s="50"/>
      <c r="AB7575" s="50"/>
      <c r="AC7575" s="50"/>
      <c r="AD7575" s="50"/>
      <c r="AE7575" s="50"/>
      <c r="AF7575" s="50"/>
      <c r="AG7575" s="50"/>
      <c r="AH7575" s="50"/>
      <c r="AI7575" s="50"/>
      <c r="AJ7575" s="50"/>
      <c r="AK7575" s="50"/>
      <c r="AL7575" s="50"/>
      <c r="AM7575" s="50"/>
      <c r="AN7575" s="50"/>
      <c r="AO7575" s="50"/>
      <c r="AP7575" s="50"/>
      <c r="AQ7575" s="50"/>
      <c r="AR7575" s="50"/>
      <c r="AS7575" s="50"/>
      <c r="AT7575" s="50"/>
      <c r="AU7575" s="50"/>
      <c r="AV7575" s="50"/>
      <c r="AW7575" s="50"/>
      <c r="AX7575" s="50"/>
      <c r="AY7575" s="50"/>
      <c r="AZ7575" s="50"/>
      <c r="BA7575" s="50"/>
      <c r="BB7575" s="50"/>
      <c r="BC7575" s="50"/>
      <c r="BD7575" s="50"/>
      <c r="BE7575" s="50"/>
      <c r="BF7575" s="50"/>
      <c r="BG7575" s="50"/>
      <c r="BH7575" s="50"/>
      <c r="BI7575" s="50"/>
      <c r="BJ7575" s="50"/>
      <c r="BK7575" s="50"/>
      <c r="BL7575" s="50"/>
      <c r="BM7575" s="50"/>
      <c r="BN7575" s="50"/>
      <c r="BO7575" s="50"/>
      <c r="BP7575" s="50"/>
      <c r="BQ7575" s="50"/>
      <c r="BR7575" s="50"/>
      <c r="BS7575" s="50"/>
      <c r="BT7575" s="50"/>
      <c r="BU7575" s="50"/>
      <c r="BV7575" s="50"/>
      <c r="BW7575" s="50"/>
      <c r="BX7575" s="50"/>
      <c r="BY7575" s="50"/>
      <c r="BZ7575" s="50"/>
      <c r="CA7575" s="50"/>
      <c r="CB7575" s="50"/>
      <c r="CC7575" s="50"/>
      <c r="CD7575" s="50"/>
      <c r="CE7575" s="50"/>
      <c r="CF7575" s="50"/>
      <c r="CG7575" s="50"/>
      <c r="CH7575" s="50"/>
      <c r="CI7575" s="50"/>
      <c r="CJ7575" s="50"/>
      <c r="CK7575" s="50"/>
      <c r="CL7575" s="50"/>
      <c r="CM7575" s="50"/>
      <c r="CN7575" s="50"/>
      <c r="CO7575" s="50"/>
      <c r="CP7575" s="50"/>
      <c r="CQ7575" s="50"/>
      <c r="CR7575" s="50"/>
      <c r="CS7575" s="50"/>
      <c r="CT7575" s="50"/>
      <c r="CU7575" s="50"/>
      <c r="CV7575" s="50"/>
      <c r="CW7575" s="50"/>
      <c r="CX7575" s="50"/>
      <c r="CY7575" s="50"/>
      <c r="CZ7575" s="50"/>
      <c r="DA7575" s="50"/>
      <c r="DB7575" s="50"/>
      <c r="DC7575" s="50"/>
      <c r="DD7575" s="50"/>
      <c r="DE7575" s="50"/>
      <c r="DF7575" s="50"/>
      <c r="DG7575" s="50"/>
    </row>
    <row r="7576" spans="1:111" x14ac:dyDescent="0.2">
      <c r="A7576" s="185"/>
      <c r="B7576" s="186"/>
      <c r="C7576" s="186"/>
      <c r="D7576" s="54"/>
      <c r="E7576" s="310"/>
      <c r="F7576" s="192"/>
      <c r="G7576" s="192"/>
      <c r="H7576" s="50"/>
      <c r="I7576" s="50"/>
      <c r="J7576" s="50"/>
      <c r="K7576" s="50"/>
      <c r="L7576" s="50"/>
      <c r="M7576" s="50"/>
      <c r="N7576" s="50"/>
      <c r="O7576" s="50"/>
      <c r="P7576" s="50"/>
      <c r="Q7576" s="50"/>
      <c r="R7576" s="50"/>
      <c r="S7576" s="50"/>
      <c r="T7576" s="50"/>
      <c r="U7576" s="50"/>
      <c r="V7576" s="50"/>
      <c r="W7576" s="50"/>
      <c r="X7576" s="50"/>
      <c r="Y7576" s="50"/>
      <c r="Z7576" s="50"/>
      <c r="AA7576" s="50"/>
      <c r="AB7576" s="50"/>
      <c r="AC7576" s="50"/>
      <c r="AD7576" s="50"/>
      <c r="AE7576" s="50"/>
      <c r="AF7576" s="50"/>
      <c r="AG7576" s="50"/>
      <c r="AH7576" s="50"/>
      <c r="AI7576" s="50"/>
      <c r="AJ7576" s="50"/>
      <c r="AK7576" s="50"/>
      <c r="AL7576" s="50"/>
      <c r="AM7576" s="50"/>
      <c r="AN7576" s="50"/>
      <c r="AO7576" s="50"/>
      <c r="AP7576" s="50"/>
      <c r="AQ7576" s="50"/>
      <c r="AR7576" s="50"/>
      <c r="AS7576" s="50"/>
      <c r="AT7576" s="50"/>
      <c r="AU7576" s="50"/>
      <c r="AV7576" s="50"/>
      <c r="AW7576" s="50"/>
      <c r="AX7576" s="50"/>
      <c r="AY7576" s="50"/>
      <c r="AZ7576" s="50"/>
      <c r="BA7576" s="50"/>
      <c r="BB7576" s="50"/>
      <c r="BC7576" s="50"/>
      <c r="BD7576" s="50"/>
      <c r="BE7576" s="50"/>
      <c r="BF7576" s="50"/>
      <c r="BG7576" s="50"/>
      <c r="BH7576" s="50"/>
      <c r="BI7576" s="50"/>
      <c r="BJ7576" s="50"/>
      <c r="BK7576" s="50"/>
      <c r="BL7576" s="50"/>
      <c r="BM7576" s="50"/>
      <c r="BN7576" s="50"/>
      <c r="BO7576" s="50"/>
      <c r="BP7576" s="50"/>
      <c r="BQ7576" s="50"/>
      <c r="BR7576" s="50"/>
      <c r="BS7576" s="50"/>
      <c r="BT7576" s="50"/>
      <c r="BU7576" s="50"/>
      <c r="BV7576" s="50"/>
      <c r="BW7576" s="50"/>
      <c r="BX7576" s="50"/>
      <c r="BY7576" s="50"/>
      <c r="BZ7576" s="50"/>
      <c r="CA7576" s="50"/>
      <c r="CB7576" s="50"/>
      <c r="CC7576" s="50"/>
      <c r="CD7576" s="50"/>
      <c r="CE7576" s="50"/>
      <c r="CF7576" s="50"/>
      <c r="CG7576" s="50"/>
      <c r="CH7576" s="50"/>
      <c r="CI7576" s="50"/>
      <c r="CJ7576" s="50"/>
      <c r="CK7576" s="50"/>
      <c r="CL7576" s="50"/>
      <c r="CM7576" s="50"/>
      <c r="CN7576" s="50"/>
      <c r="CO7576" s="50"/>
      <c r="CP7576" s="50"/>
      <c r="CQ7576" s="50"/>
      <c r="CR7576" s="50"/>
      <c r="CS7576" s="50"/>
      <c r="CT7576" s="50"/>
      <c r="CU7576" s="50"/>
      <c r="CV7576" s="50"/>
      <c r="CW7576" s="50"/>
      <c r="CX7576" s="50"/>
      <c r="CY7576" s="50"/>
      <c r="CZ7576" s="50"/>
      <c r="DA7576" s="50"/>
      <c r="DB7576" s="50"/>
      <c r="DC7576" s="50"/>
      <c r="DD7576" s="50"/>
      <c r="DE7576" s="50"/>
      <c r="DF7576" s="50"/>
      <c r="DG7576" s="50"/>
    </row>
    <row r="7577" spans="1:111" x14ac:dyDescent="0.2">
      <c r="A7577" s="185"/>
      <c r="B7577" s="186"/>
      <c r="C7577" s="186"/>
      <c r="D7577" s="54"/>
      <c r="E7577" s="310"/>
      <c r="F7577" s="192"/>
      <c r="G7577" s="192"/>
      <c r="H7577" s="50"/>
      <c r="I7577" s="50"/>
      <c r="J7577" s="50"/>
      <c r="K7577" s="50"/>
      <c r="L7577" s="50"/>
      <c r="M7577" s="50"/>
      <c r="N7577" s="50"/>
      <c r="O7577" s="50"/>
      <c r="P7577" s="50"/>
      <c r="Q7577" s="50"/>
      <c r="R7577" s="50"/>
      <c r="S7577" s="50"/>
      <c r="T7577" s="50"/>
      <c r="U7577" s="50"/>
      <c r="V7577" s="50"/>
      <c r="W7577" s="50"/>
      <c r="X7577" s="50"/>
      <c r="Y7577" s="50"/>
      <c r="Z7577" s="50"/>
      <c r="AA7577" s="50"/>
      <c r="AB7577" s="50"/>
      <c r="AC7577" s="50"/>
      <c r="AD7577" s="50"/>
      <c r="AE7577" s="50"/>
      <c r="AF7577" s="50"/>
      <c r="AG7577" s="50"/>
      <c r="AH7577" s="50"/>
      <c r="AI7577" s="50"/>
      <c r="AJ7577" s="50"/>
      <c r="AK7577" s="50"/>
      <c r="AL7577" s="50"/>
      <c r="AM7577" s="50"/>
      <c r="AN7577" s="50"/>
      <c r="AO7577" s="50"/>
      <c r="AP7577" s="50"/>
      <c r="AQ7577" s="50"/>
      <c r="AR7577" s="50"/>
      <c r="AS7577" s="50"/>
      <c r="AT7577" s="50"/>
      <c r="AU7577" s="50"/>
      <c r="AV7577" s="50"/>
      <c r="AW7577" s="50"/>
      <c r="AX7577" s="50"/>
      <c r="AY7577" s="50"/>
      <c r="AZ7577" s="50"/>
      <c r="BA7577" s="50"/>
      <c r="BB7577" s="50"/>
      <c r="BC7577" s="50"/>
      <c r="BD7577" s="50"/>
      <c r="BE7577" s="50"/>
      <c r="BF7577" s="50"/>
      <c r="BG7577" s="50"/>
      <c r="BH7577" s="50"/>
      <c r="BI7577" s="50"/>
      <c r="BJ7577" s="50"/>
      <c r="BK7577" s="50"/>
      <c r="BL7577" s="50"/>
      <c r="BM7577" s="50"/>
      <c r="BN7577" s="50"/>
      <c r="BO7577" s="50"/>
      <c r="BP7577" s="50"/>
      <c r="BQ7577" s="50"/>
      <c r="BR7577" s="50"/>
      <c r="BS7577" s="50"/>
      <c r="BT7577" s="50"/>
      <c r="BU7577" s="50"/>
      <c r="BV7577" s="50"/>
      <c r="BW7577" s="50"/>
      <c r="BX7577" s="50"/>
      <c r="BY7577" s="50"/>
      <c r="BZ7577" s="50"/>
      <c r="CA7577" s="50"/>
      <c r="CB7577" s="50"/>
      <c r="CC7577" s="50"/>
      <c r="CD7577" s="50"/>
      <c r="CE7577" s="50"/>
      <c r="CF7577" s="50"/>
      <c r="CG7577" s="50"/>
      <c r="CH7577" s="50"/>
      <c r="CI7577" s="50"/>
      <c r="CJ7577" s="50"/>
      <c r="CK7577" s="50"/>
      <c r="CL7577" s="50"/>
      <c r="CM7577" s="50"/>
      <c r="CN7577" s="50"/>
      <c r="CO7577" s="50"/>
      <c r="CP7577" s="50"/>
      <c r="CQ7577" s="50"/>
      <c r="CR7577" s="50"/>
      <c r="CS7577" s="50"/>
      <c r="CT7577" s="50"/>
      <c r="CU7577" s="50"/>
      <c r="CV7577" s="50"/>
      <c r="CW7577" s="50"/>
      <c r="CX7577" s="50"/>
      <c r="CY7577" s="50"/>
      <c r="CZ7577" s="50"/>
      <c r="DA7577" s="50"/>
      <c r="DB7577" s="50"/>
      <c r="DC7577" s="50"/>
      <c r="DD7577" s="50"/>
      <c r="DE7577" s="50"/>
      <c r="DF7577" s="50"/>
      <c r="DG7577" s="50"/>
    </row>
    <row r="7578" spans="1:111" x14ac:dyDescent="0.2">
      <c r="A7578" s="185"/>
      <c r="B7578" s="186"/>
      <c r="C7578" s="186"/>
      <c r="D7578" s="54"/>
      <c r="E7578" s="310"/>
      <c r="F7578" s="192"/>
      <c r="G7578" s="192"/>
      <c r="H7578" s="50"/>
      <c r="I7578" s="50"/>
      <c r="J7578" s="50"/>
      <c r="K7578" s="50"/>
      <c r="L7578" s="50"/>
      <c r="M7578" s="50"/>
      <c r="N7578" s="50"/>
      <c r="O7578" s="50"/>
      <c r="P7578" s="50"/>
      <c r="Q7578" s="50"/>
      <c r="R7578" s="50"/>
      <c r="S7578" s="50"/>
      <c r="T7578" s="50"/>
      <c r="U7578" s="50"/>
      <c r="V7578" s="50"/>
      <c r="W7578" s="50"/>
      <c r="X7578" s="50"/>
      <c r="Y7578" s="50"/>
      <c r="Z7578" s="50"/>
      <c r="AA7578" s="50"/>
      <c r="AB7578" s="50"/>
      <c r="AC7578" s="50"/>
      <c r="AD7578" s="50"/>
      <c r="AE7578" s="50"/>
      <c r="AF7578" s="50"/>
      <c r="AG7578" s="50"/>
      <c r="AH7578" s="50"/>
      <c r="AI7578" s="50"/>
      <c r="AJ7578" s="50"/>
      <c r="AK7578" s="50"/>
      <c r="AL7578" s="50"/>
      <c r="AM7578" s="50"/>
      <c r="AN7578" s="50"/>
      <c r="AO7578" s="50"/>
      <c r="AP7578" s="50"/>
      <c r="AQ7578" s="50"/>
      <c r="AR7578" s="50"/>
      <c r="AS7578" s="50"/>
      <c r="AT7578" s="50"/>
      <c r="AU7578" s="50"/>
      <c r="AV7578" s="50"/>
      <c r="AW7578" s="50"/>
      <c r="AX7578" s="50"/>
      <c r="AY7578" s="50"/>
      <c r="AZ7578" s="50"/>
      <c r="BA7578" s="50"/>
      <c r="BB7578" s="50"/>
      <c r="BC7578" s="50"/>
      <c r="BD7578" s="50"/>
      <c r="BE7578" s="50"/>
      <c r="BF7578" s="50"/>
      <c r="BG7578" s="50"/>
      <c r="BH7578" s="50"/>
      <c r="BI7578" s="50"/>
      <c r="BJ7578" s="50"/>
      <c r="BK7578" s="50"/>
      <c r="BL7578" s="50"/>
      <c r="BM7578" s="50"/>
      <c r="BN7578" s="50"/>
      <c r="BO7578" s="50"/>
      <c r="BP7578" s="50"/>
      <c r="BQ7578" s="50"/>
      <c r="BR7578" s="50"/>
      <c r="BS7578" s="50"/>
      <c r="BT7578" s="50"/>
      <c r="BU7578" s="50"/>
      <c r="BV7578" s="50"/>
      <c r="BW7578" s="50"/>
      <c r="BX7578" s="50"/>
      <c r="BY7578" s="50"/>
      <c r="BZ7578" s="50"/>
      <c r="CA7578" s="50"/>
      <c r="CB7578" s="50"/>
      <c r="CC7578" s="50"/>
      <c r="CD7578" s="50"/>
      <c r="CE7578" s="50"/>
      <c r="CF7578" s="50"/>
      <c r="CG7578" s="50"/>
      <c r="CH7578" s="50"/>
      <c r="CI7578" s="50"/>
      <c r="CJ7578" s="50"/>
      <c r="CK7578" s="50"/>
      <c r="CL7578" s="50"/>
      <c r="CM7578" s="50"/>
      <c r="CN7578" s="50"/>
      <c r="CO7578" s="50"/>
      <c r="CP7578" s="50"/>
      <c r="CQ7578" s="50"/>
      <c r="CR7578" s="50"/>
      <c r="CS7578" s="50"/>
      <c r="CT7578" s="50"/>
      <c r="CU7578" s="50"/>
      <c r="CV7578" s="50"/>
      <c r="CW7578" s="50"/>
      <c r="CX7578" s="50"/>
      <c r="CY7578" s="50"/>
      <c r="CZ7578" s="50"/>
      <c r="DA7578" s="50"/>
      <c r="DB7578" s="50"/>
      <c r="DC7578" s="50"/>
      <c r="DD7578" s="50"/>
      <c r="DE7578" s="50"/>
      <c r="DF7578" s="50"/>
      <c r="DG7578" s="50"/>
    </row>
    <row r="7579" spans="1:111" x14ac:dyDescent="0.2">
      <c r="A7579" s="185"/>
      <c r="B7579" s="186"/>
      <c r="C7579" s="186"/>
      <c r="D7579" s="54"/>
      <c r="E7579" s="310"/>
      <c r="F7579" s="192"/>
      <c r="G7579" s="192"/>
      <c r="H7579" s="50"/>
      <c r="I7579" s="50"/>
      <c r="J7579" s="50"/>
      <c r="K7579" s="50"/>
      <c r="L7579" s="50"/>
      <c r="M7579" s="50"/>
      <c r="N7579" s="50"/>
      <c r="O7579" s="50"/>
      <c r="P7579" s="50"/>
      <c r="Q7579" s="50"/>
      <c r="R7579" s="50"/>
      <c r="S7579" s="50"/>
      <c r="T7579" s="50"/>
      <c r="U7579" s="50"/>
      <c r="V7579" s="50"/>
      <c r="W7579" s="50"/>
      <c r="X7579" s="50"/>
      <c r="Y7579" s="50"/>
      <c r="Z7579" s="50"/>
      <c r="AA7579" s="50"/>
      <c r="AB7579" s="50"/>
      <c r="AC7579" s="50"/>
      <c r="AD7579" s="50"/>
      <c r="AE7579" s="50"/>
      <c r="AF7579" s="50"/>
      <c r="AG7579" s="50"/>
      <c r="AH7579" s="50"/>
      <c r="AI7579" s="50"/>
      <c r="AJ7579" s="50"/>
      <c r="AK7579" s="50"/>
      <c r="AL7579" s="50"/>
      <c r="AM7579" s="50"/>
      <c r="AN7579" s="50"/>
      <c r="AO7579" s="50"/>
      <c r="AP7579" s="50"/>
      <c r="AQ7579" s="50"/>
      <c r="AR7579" s="50"/>
      <c r="AS7579" s="50"/>
      <c r="AT7579" s="50"/>
      <c r="AU7579" s="50"/>
      <c r="AV7579" s="50"/>
      <c r="AW7579" s="50"/>
      <c r="AX7579" s="50"/>
      <c r="AY7579" s="50"/>
      <c r="AZ7579" s="50"/>
      <c r="BA7579" s="50"/>
      <c r="BB7579" s="50"/>
      <c r="BC7579" s="50"/>
      <c r="BD7579" s="50"/>
      <c r="BE7579" s="50"/>
      <c r="BF7579" s="50"/>
      <c r="BG7579" s="50"/>
      <c r="BH7579" s="50"/>
      <c r="BI7579" s="50"/>
      <c r="BJ7579" s="50"/>
      <c r="BK7579" s="50"/>
      <c r="BL7579" s="50"/>
      <c r="BM7579" s="50"/>
      <c r="BN7579" s="50"/>
      <c r="BO7579" s="50"/>
      <c r="BP7579" s="50"/>
      <c r="BQ7579" s="50"/>
      <c r="BR7579" s="50"/>
      <c r="BS7579" s="50"/>
      <c r="BT7579" s="50"/>
      <c r="BU7579" s="50"/>
      <c r="BV7579" s="50"/>
      <c r="BW7579" s="50"/>
      <c r="BX7579" s="50"/>
      <c r="BY7579" s="50"/>
      <c r="BZ7579" s="50"/>
      <c r="CA7579" s="50"/>
      <c r="CB7579" s="50"/>
      <c r="CC7579" s="50"/>
      <c r="CD7579" s="50"/>
      <c r="CE7579" s="50"/>
      <c r="CF7579" s="50"/>
      <c r="CG7579" s="50"/>
      <c r="CH7579" s="50"/>
      <c r="CI7579" s="50"/>
      <c r="CJ7579" s="50"/>
      <c r="CK7579" s="50"/>
      <c r="CL7579" s="50"/>
      <c r="CM7579" s="50"/>
      <c r="CN7579" s="50"/>
      <c r="CO7579" s="50"/>
      <c r="CP7579" s="50"/>
      <c r="CQ7579" s="50"/>
      <c r="CR7579" s="50"/>
      <c r="CS7579" s="50"/>
      <c r="CT7579" s="50"/>
      <c r="CU7579" s="50"/>
      <c r="CV7579" s="50"/>
      <c r="CW7579" s="50"/>
      <c r="CX7579" s="50"/>
      <c r="CY7579" s="50"/>
      <c r="CZ7579" s="50"/>
      <c r="DA7579" s="50"/>
      <c r="DB7579" s="50"/>
      <c r="DC7579" s="50"/>
      <c r="DD7579" s="50"/>
      <c r="DE7579" s="50"/>
      <c r="DF7579" s="50"/>
      <c r="DG7579" s="50"/>
    </row>
    <row r="7580" spans="1:111" x14ac:dyDescent="0.2">
      <c r="A7580" s="185"/>
      <c r="B7580" s="186"/>
      <c r="C7580" s="186"/>
      <c r="D7580" s="54"/>
      <c r="E7580" s="310"/>
      <c r="F7580" s="192"/>
      <c r="G7580" s="192"/>
      <c r="H7580" s="50"/>
      <c r="I7580" s="50"/>
      <c r="J7580" s="50"/>
      <c r="K7580" s="50"/>
      <c r="L7580" s="50"/>
      <c r="M7580" s="50"/>
      <c r="N7580" s="50"/>
      <c r="O7580" s="50"/>
      <c r="P7580" s="50"/>
      <c r="Q7580" s="50"/>
      <c r="R7580" s="50"/>
      <c r="S7580" s="50"/>
      <c r="T7580" s="50"/>
      <c r="U7580" s="50"/>
      <c r="V7580" s="50"/>
      <c r="W7580" s="50"/>
      <c r="X7580" s="50"/>
      <c r="Y7580" s="50"/>
      <c r="Z7580" s="50"/>
      <c r="AA7580" s="50"/>
      <c r="AB7580" s="50"/>
      <c r="AC7580" s="50"/>
      <c r="AD7580" s="50"/>
      <c r="AE7580" s="50"/>
      <c r="AF7580" s="50"/>
      <c r="AG7580" s="50"/>
      <c r="AH7580" s="50"/>
      <c r="AI7580" s="50"/>
      <c r="AJ7580" s="50"/>
      <c r="AK7580" s="50"/>
      <c r="AL7580" s="50"/>
      <c r="AM7580" s="50"/>
      <c r="AN7580" s="50"/>
      <c r="AO7580" s="50"/>
      <c r="AP7580" s="50"/>
      <c r="AQ7580" s="50"/>
      <c r="AR7580" s="50"/>
      <c r="AS7580" s="50"/>
      <c r="AT7580" s="50"/>
      <c r="AU7580" s="50"/>
      <c r="AV7580" s="50"/>
      <c r="AW7580" s="50"/>
      <c r="AX7580" s="50"/>
      <c r="AY7580" s="50"/>
      <c r="AZ7580" s="50"/>
      <c r="BA7580" s="50"/>
      <c r="BB7580" s="50"/>
      <c r="BC7580" s="50"/>
      <c r="BD7580" s="50"/>
      <c r="BE7580" s="50"/>
      <c r="BF7580" s="50"/>
      <c r="BG7580" s="50"/>
      <c r="BH7580" s="50"/>
      <c r="BI7580" s="50"/>
      <c r="BJ7580" s="50"/>
      <c r="BK7580" s="50"/>
      <c r="BL7580" s="50"/>
      <c r="BM7580" s="50"/>
      <c r="BN7580" s="50"/>
      <c r="BO7580" s="50"/>
      <c r="BP7580" s="50"/>
      <c r="BQ7580" s="50"/>
      <c r="BR7580" s="50"/>
      <c r="BS7580" s="50"/>
      <c r="BT7580" s="50"/>
      <c r="BU7580" s="50"/>
      <c r="BV7580" s="50"/>
      <c r="BW7580" s="50"/>
      <c r="BX7580" s="50"/>
      <c r="BY7580" s="50"/>
      <c r="BZ7580" s="50"/>
      <c r="CA7580" s="50"/>
      <c r="CB7580" s="50"/>
      <c r="CC7580" s="50"/>
      <c r="CD7580" s="50"/>
      <c r="CE7580" s="50"/>
      <c r="CF7580" s="50"/>
      <c r="CG7580" s="50"/>
      <c r="CH7580" s="50"/>
      <c r="CI7580" s="50"/>
      <c r="CJ7580" s="50"/>
      <c r="CK7580" s="50"/>
      <c r="CL7580" s="50"/>
      <c r="CM7580" s="50"/>
      <c r="CN7580" s="50"/>
      <c r="CO7580" s="50"/>
      <c r="CP7580" s="50"/>
      <c r="CQ7580" s="50"/>
      <c r="CR7580" s="50"/>
      <c r="CS7580" s="50"/>
      <c r="CT7580" s="50"/>
      <c r="CU7580" s="50"/>
      <c r="CV7580" s="50"/>
      <c r="CW7580" s="50"/>
      <c r="CX7580" s="50"/>
      <c r="CY7580" s="50"/>
      <c r="CZ7580" s="50"/>
      <c r="DA7580" s="50"/>
      <c r="DB7580" s="50"/>
      <c r="DC7580" s="50"/>
      <c r="DD7580" s="50"/>
      <c r="DE7580" s="50"/>
      <c r="DF7580" s="50"/>
      <c r="DG7580" s="50"/>
    </row>
    <row r="7581" spans="1:111" x14ac:dyDescent="0.2">
      <c r="A7581" s="185"/>
      <c r="B7581" s="186"/>
      <c r="C7581" s="186"/>
      <c r="D7581" s="54"/>
      <c r="E7581" s="310"/>
      <c r="F7581" s="192"/>
      <c r="G7581" s="192"/>
      <c r="H7581" s="50"/>
      <c r="I7581" s="50"/>
      <c r="J7581" s="50"/>
      <c r="K7581" s="50"/>
      <c r="L7581" s="50"/>
      <c r="M7581" s="50"/>
      <c r="N7581" s="50"/>
      <c r="O7581" s="50"/>
      <c r="P7581" s="50"/>
      <c r="Q7581" s="50"/>
      <c r="R7581" s="50"/>
      <c r="S7581" s="50"/>
      <c r="T7581" s="50"/>
      <c r="U7581" s="50"/>
      <c r="V7581" s="50"/>
      <c r="W7581" s="50"/>
      <c r="X7581" s="50"/>
      <c r="Y7581" s="50"/>
      <c r="Z7581" s="50"/>
      <c r="AA7581" s="50"/>
      <c r="AB7581" s="50"/>
      <c r="AC7581" s="50"/>
      <c r="AD7581" s="50"/>
      <c r="AE7581" s="50"/>
      <c r="AF7581" s="50"/>
      <c r="AG7581" s="50"/>
      <c r="AH7581" s="50"/>
      <c r="AI7581" s="50"/>
      <c r="AJ7581" s="50"/>
      <c r="AK7581" s="50"/>
      <c r="AL7581" s="50"/>
      <c r="AM7581" s="50"/>
      <c r="AN7581" s="50"/>
      <c r="AO7581" s="50"/>
      <c r="AP7581" s="50"/>
      <c r="AQ7581" s="50"/>
      <c r="AR7581" s="50"/>
      <c r="AS7581" s="50"/>
      <c r="AT7581" s="50"/>
      <c r="AU7581" s="50"/>
      <c r="AV7581" s="50"/>
      <c r="AW7581" s="50"/>
      <c r="AX7581" s="50"/>
      <c r="AY7581" s="50"/>
      <c r="AZ7581" s="50"/>
      <c r="BA7581" s="50"/>
      <c r="BB7581" s="50"/>
      <c r="BC7581" s="50"/>
      <c r="BD7581" s="50"/>
      <c r="BE7581" s="50"/>
      <c r="BF7581" s="50"/>
      <c r="BG7581" s="50"/>
      <c r="BH7581" s="50"/>
      <c r="BI7581" s="50"/>
      <c r="BJ7581" s="50"/>
      <c r="BK7581" s="50"/>
      <c r="BL7581" s="50"/>
      <c r="BM7581" s="50"/>
      <c r="BN7581" s="50"/>
      <c r="BO7581" s="50"/>
      <c r="BP7581" s="50"/>
      <c r="BQ7581" s="50"/>
      <c r="BR7581" s="50"/>
      <c r="BS7581" s="50"/>
      <c r="BT7581" s="50"/>
      <c r="BU7581" s="50"/>
      <c r="BV7581" s="50"/>
      <c r="BW7581" s="50"/>
      <c r="BX7581" s="50"/>
      <c r="BY7581" s="50"/>
      <c r="BZ7581" s="50"/>
      <c r="CA7581" s="50"/>
      <c r="CB7581" s="50"/>
      <c r="CC7581" s="50"/>
      <c r="CD7581" s="50"/>
      <c r="CE7581" s="50"/>
      <c r="CF7581" s="50"/>
      <c r="CG7581" s="50"/>
      <c r="CH7581" s="50"/>
      <c r="CI7581" s="50"/>
      <c r="CJ7581" s="50"/>
      <c r="CK7581" s="50"/>
      <c r="CL7581" s="50"/>
      <c r="CM7581" s="50"/>
      <c r="CN7581" s="50"/>
      <c r="CO7581" s="50"/>
      <c r="CP7581" s="50"/>
      <c r="CQ7581" s="50"/>
      <c r="CR7581" s="50"/>
      <c r="CS7581" s="50"/>
      <c r="CT7581" s="50"/>
      <c r="CU7581" s="50"/>
      <c r="CV7581" s="50"/>
      <c r="CW7581" s="50"/>
      <c r="CX7581" s="50"/>
      <c r="CY7581" s="50"/>
      <c r="CZ7581" s="50"/>
      <c r="DA7581" s="50"/>
      <c r="DB7581" s="50"/>
      <c r="DC7581" s="50"/>
      <c r="DD7581" s="50"/>
      <c r="DE7581" s="50"/>
      <c r="DF7581" s="50"/>
      <c r="DG7581" s="50"/>
    </row>
    <row r="7582" spans="1:111" x14ac:dyDescent="0.2">
      <c r="A7582" s="185"/>
      <c r="B7582" s="186"/>
      <c r="C7582" s="186"/>
      <c r="D7582" s="54"/>
      <c r="E7582" s="310"/>
      <c r="F7582" s="192"/>
      <c r="G7582" s="192"/>
      <c r="H7582" s="50"/>
      <c r="I7582" s="50"/>
      <c r="J7582" s="50"/>
      <c r="K7582" s="50"/>
      <c r="L7582" s="50"/>
      <c r="M7582" s="50"/>
      <c r="N7582" s="50"/>
      <c r="O7582" s="50"/>
      <c r="P7582" s="50"/>
      <c r="Q7582" s="50"/>
      <c r="R7582" s="50"/>
      <c r="S7582" s="50"/>
      <c r="T7582" s="50"/>
      <c r="U7582" s="50"/>
      <c r="V7582" s="50"/>
      <c r="W7582" s="50"/>
      <c r="X7582" s="50"/>
      <c r="Y7582" s="50"/>
      <c r="Z7582" s="50"/>
      <c r="AA7582" s="50"/>
      <c r="AB7582" s="50"/>
      <c r="AC7582" s="50"/>
      <c r="AD7582" s="50"/>
      <c r="AE7582" s="50"/>
      <c r="AF7582" s="50"/>
      <c r="AG7582" s="50"/>
      <c r="AH7582" s="50"/>
      <c r="AI7582" s="50"/>
      <c r="AJ7582" s="50"/>
      <c r="AK7582" s="50"/>
      <c r="AL7582" s="50"/>
      <c r="AM7582" s="50"/>
      <c r="AN7582" s="50"/>
      <c r="AO7582" s="50"/>
      <c r="AP7582" s="50"/>
      <c r="AQ7582" s="50"/>
      <c r="AR7582" s="50"/>
      <c r="AS7582" s="50"/>
      <c r="AT7582" s="50"/>
      <c r="AU7582" s="50"/>
      <c r="AV7582" s="50"/>
      <c r="AW7582" s="50"/>
      <c r="AX7582" s="50"/>
      <c r="AY7582" s="50"/>
      <c r="AZ7582" s="50"/>
      <c r="BA7582" s="50"/>
      <c r="BB7582" s="50"/>
      <c r="BC7582" s="50"/>
      <c r="BD7582" s="50"/>
      <c r="BE7582" s="50"/>
      <c r="BF7582" s="50"/>
      <c r="BG7582" s="50"/>
      <c r="BH7582" s="50"/>
      <c r="BI7582" s="50"/>
      <c r="BJ7582" s="50"/>
      <c r="BK7582" s="50"/>
      <c r="BL7582" s="50"/>
      <c r="BM7582" s="50"/>
      <c r="BN7582" s="50"/>
      <c r="BO7582" s="50"/>
      <c r="BP7582" s="50"/>
      <c r="BQ7582" s="50"/>
      <c r="BR7582" s="50"/>
      <c r="BS7582" s="50"/>
      <c r="BT7582" s="50"/>
      <c r="BU7582" s="50"/>
      <c r="BV7582" s="50"/>
      <c r="BW7582" s="50"/>
      <c r="BX7582" s="50"/>
      <c r="BY7582" s="50"/>
      <c r="BZ7582" s="50"/>
      <c r="CA7582" s="50"/>
      <c r="CB7582" s="50"/>
      <c r="CC7582" s="50"/>
      <c r="CD7582" s="50"/>
      <c r="CE7582" s="50"/>
      <c r="CF7582" s="50"/>
      <c r="CG7582" s="50"/>
      <c r="CH7582" s="50"/>
      <c r="CI7582" s="50"/>
      <c r="CJ7582" s="50"/>
      <c r="CK7582" s="50"/>
      <c r="CL7582" s="50"/>
      <c r="CM7582" s="50"/>
      <c r="CN7582" s="50"/>
      <c r="CO7582" s="50"/>
      <c r="CP7582" s="50"/>
      <c r="CQ7582" s="50"/>
      <c r="CR7582" s="50"/>
      <c r="CS7582" s="50"/>
      <c r="CT7582" s="50"/>
      <c r="CU7582" s="50"/>
      <c r="CV7582" s="50"/>
      <c r="CW7582" s="50"/>
      <c r="CX7582" s="50"/>
      <c r="CY7582" s="50"/>
      <c r="CZ7582" s="50"/>
      <c r="DA7582" s="50"/>
      <c r="DB7582" s="50"/>
      <c r="DC7582" s="50"/>
      <c r="DD7582" s="50"/>
      <c r="DE7582" s="50"/>
      <c r="DF7582" s="50"/>
      <c r="DG7582" s="50"/>
    </row>
    <row r="7583" spans="1:111" x14ac:dyDescent="0.2">
      <c r="A7583" s="185"/>
      <c r="B7583" s="186"/>
      <c r="C7583" s="186"/>
      <c r="D7583" s="54"/>
      <c r="E7583" s="310"/>
      <c r="F7583" s="192"/>
      <c r="G7583" s="192"/>
      <c r="H7583" s="50"/>
      <c r="I7583" s="50"/>
      <c r="J7583" s="50"/>
      <c r="K7583" s="50"/>
      <c r="L7583" s="50"/>
      <c r="M7583" s="50"/>
      <c r="N7583" s="50"/>
      <c r="O7583" s="50"/>
      <c r="P7583" s="50"/>
      <c r="Q7583" s="50"/>
      <c r="R7583" s="50"/>
      <c r="S7583" s="50"/>
      <c r="T7583" s="50"/>
      <c r="U7583" s="50"/>
      <c r="V7583" s="50"/>
      <c r="W7583" s="50"/>
      <c r="X7583" s="50"/>
      <c r="Y7583" s="50"/>
      <c r="Z7583" s="50"/>
      <c r="AA7583" s="50"/>
      <c r="AB7583" s="50"/>
      <c r="AC7583" s="50"/>
      <c r="AD7583" s="50"/>
      <c r="AE7583" s="50"/>
      <c r="AF7583" s="50"/>
      <c r="AG7583" s="50"/>
      <c r="AH7583" s="50"/>
      <c r="AI7583" s="50"/>
      <c r="AJ7583" s="50"/>
      <c r="AK7583" s="50"/>
      <c r="AL7583" s="50"/>
      <c r="AM7583" s="50"/>
      <c r="AN7583" s="50"/>
      <c r="AO7583" s="50"/>
      <c r="AP7583" s="50"/>
      <c r="AQ7583" s="50"/>
      <c r="AR7583" s="50"/>
      <c r="AS7583" s="50"/>
      <c r="AT7583" s="50"/>
      <c r="AU7583" s="50"/>
      <c r="AV7583" s="50"/>
      <c r="AW7583" s="50"/>
      <c r="AX7583" s="50"/>
      <c r="AY7583" s="50"/>
      <c r="AZ7583" s="50"/>
      <c r="BA7583" s="50"/>
      <c r="BB7583" s="50"/>
      <c r="BC7583" s="50"/>
      <c r="BD7583" s="50"/>
      <c r="BE7583" s="50"/>
      <c r="BF7583" s="50"/>
      <c r="BG7583" s="50"/>
      <c r="BH7583" s="50"/>
      <c r="BI7583" s="50"/>
      <c r="BJ7583" s="50"/>
      <c r="BK7583" s="50"/>
      <c r="BL7583" s="50"/>
      <c r="BM7583" s="50"/>
      <c r="BN7583" s="50"/>
      <c r="BO7583" s="50"/>
      <c r="BP7583" s="50"/>
      <c r="BQ7583" s="50"/>
      <c r="BR7583" s="50"/>
      <c r="BS7583" s="50"/>
      <c r="BT7583" s="50"/>
      <c r="BU7583" s="50"/>
      <c r="BV7583" s="50"/>
      <c r="BW7583" s="50"/>
      <c r="BX7583" s="50"/>
      <c r="BY7583" s="50"/>
      <c r="BZ7583" s="50"/>
      <c r="CA7583" s="50"/>
      <c r="CB7583" s="50"/>
      <c r="CC7583" s="50"/>
      <c r="CD7583" s="50"/>
      <c r="CE7583" s="50"/>
      <c r="CF7583" s="50"/>
      <c r="CG7583" s="50"/>
      <c r="CH7583" s="50"/>
      <c r="CI7583" s="50"/>
      <c r="CJ7583" s="50"/>
      <c r="CK7583" s="50"/>
      <c r="CL7583" s="50"/>
      <c r="CM7583" s="50"/>
      <c r="CN7583" s="50"/>
      <c r="CO7583" s="50"/>
      <c r="CP7583" s="50"/>
      <c r="CQ7583" s="50"/>
      <c r="CR7583" s="50"/>
      <c r="CS7583" s="50"/>
      <c r="CT7583" s="50"/>
      <c r="CU7583" s="50"/>
      <c r="CV7583" s="50"/>
      <c r="CW7583" s="50"/>
      <c r="CX7583" s="50"/>
      <c r="CY7583" s="50"/>
      <c r="CZ7583" s="50"/>
      <c r="DA7583" s="50"/>
      <c r="DB7583" s="50"/>
      <c r="DC7583" s="50"/>
      <c r="DD7583" s="50"/>
      <c r="DE7583" s="50"/>
      <c r="DF7583" s="50"/>
      <c r="DG7583" s="50"/>
    </row>
    <row r="7584" spans="1:111" x14ac:dyDescent="0.2">
      <c r="A7584" s="185"/>
      <c r="B7584" s="186"/>
      <c r="C7584" s="186"/>
      <c r="D7584" s="54"/>
      <c r="E7584" s="310"/>
      <c r="F7584" s="192"/>
      <c r="G7584" s="192"/>
      <c r="H7584" s="50"/>
      <c r="I7584" s="50"/>
      <c r="J7584" s="50"/>
      <c r="K7584" s="50"/>
      <c r="L7584" s="50"/>
      <c r="M7584" s="50"/>
      <c r="N7584" s="50"/>
      <c r="O7584" s="50"/>
      <c r="P7584" s="50"/>
      <c r="Q7584" s="50"/>
      <c r="R7584" s="50"/>
      <c r="S7584" s="50"/>
      <c r="T7584" s="50"/>
      <c r="U7584" s="50"/>
      <c r="V7584" s="50"/>
      <c r="W7584" s="50"/>
      <c r="X7584" s="50"/>
      <c r="Y7584" s="50"/>
      <c r="Z7584" s="50"/>
      <c r="AA7584" s="50"/>
      <c r="AB7584" s="50"/>
      <c r="AC7584" s="50"/>
      <c r="AD7584" s="50"/>
      <c r="AE7584" s="50"/>
      <c r="AF7584" s="50"/>
      <c r="AG7584" s="50"/>
      <c r="AH7584" s="50"/>
      <c r="AI7584" s="50"/>
      <c r="AJ7584" s="50"/>
      <c r="AK7584" s="50"/>
      <c r="AL7584" s="50"/>
      <c r="AM7584" s="50"/>
      <c r="AN7584" s="50"/>
      <c r="AO7584" s="50"/>
      <c r="AP7584" s="50"/>
      <c r="AQ7584" s="50"/>
      <c r="AR7584" s="50"/>
      <c r="AS7584" s="50"/>
      <c r="AT7584" s="50"/>
      <c r="AU7584" s="50"/>
      <c r="AV7584" s="50"/>
      <c r="AW7584" s="50"/>
      <c r="AX7584" s="50"/>
      <c r="AY7584" s="50"/>
      <c r="AZ7584" s="50"/>
      <c r="BA7584" s="50"/>
      <c r="BB7584" s="50"/>
      <c r="BC7584" s="50"/>
      <c r="BD7584" s="50"/>
      <c r="BE7584" s="50"/>
      <c r="BF7584" s="50"/>
      <c r="BG7584" s="50"/>
      <c r="BH7584" s="50"/>
      <c r="BI7584" s="50"/>
      <c r="BJ7584" s="50"/>
      <c r="BK7584" s="50"/>
      <c r="BL7584" s="50"/>
      <c r="BM7584" s="50"/>
      <c r="BN7584" s="50"/>
      <c r="BO7584" s="50"/>
      <c r="BP7584" s="50"/>
      <c r="BQ7584" s="50"/>
      <c r="BR7584" s="50"/>
      <c r="BS7584" s="50"/>
      <c r="BT7584" s="50"/>
      <c r="BU7584" s="50"/>
      <c r="BV7584" s="50"/>
      <c r="BW7584" s="50"/>
      <c r="BX7584" s="50"/>
      <c r="BY7584" s="50"/>
      <c r="BZ7584" s="50"/>
      <c r="CA7584" s="50"/>
      <c r="CB7584" s="50"/>
      <c r="CC7584" s="50"/>
      <c r="CD7584" s="50"/>
      <c r="CE7584" s="50"/>
      <c r="CF7584" s="50"/>
      <c r="CG7584" s="50"/>
      <c r="CH7584" s="50"/>
      <c r="CI7584" s="50"/>
      <c r="CJ7584" s="50"/>
      <c r="CK7584" s="50"/>
      <c r="CL7584" s="50"/>
      <c r="CM7584" s="50"/>
      <c r="CN7584" s="50"/>
      <c r="CO7584" s="50"/>
      <c r="CP7584" s="50"/>
      <c r="CQ7584" s="50"/>
      <c r="CR7584" s="50"/>
      <c r="CS7584" s="50"/>
      <c r="CT7584" s="50"/>
      <c r="CU7584" s="50"/>
      <c r="CV7584" s="50"/>
      <c r="CW7584" s="50"/>
      <c r="CX7584" s="50"/>
      <c r="CY7584" s="50"/>
      <c r="CZ7584" s="50"/>
      <c r="DA7584" s="50"/>
      <c r="DB7584" s="50"/>
      <c r="DC7584" s="50"/>
      <c r="DD7584" s="50"/>
      <c r="DE7584" s="50"/>
      <c r="DF7584" s="50"/>
      <c r="DG7584" s="50"/>
    </row>
    <row r="7585" spans="1:111" x14ac:dyDescent="0.2">
      <c r="A7585" s="185"/>
      <c r="B7585" s="186"/>
      <c r="C7585" s="186"/>
      <c r="D7585" s="54"/>
      <c r="E7585" s="310"/>
      <c r="F7585" s="192"/>
      <c r="G7585" s="192"/>
      <c r="H7585" s="50"/>
      <c r="I7585" s="50"/>
      <c r="J7585" s="50"/>
      <c r="K7585" s="50"/>
      <c r="L7585" s="50"/>
      <c r="M7585" s="50"/>
      <c r="N7585" s="50"/>
      <c r="O7585" s="50"/>
      <c r="P7585" s="50"/>
      <c r="Q7585" s="50"/>
      <c r="R7585" s="50"/>
      <c r="S7585" s="50"/>
      <c r="T7585" s="50"/>
      <c r="U7585" s="50"/>
      <c r="V7585" s="50"/>
      <c r="W7585" s="50"/>
      <c r="X7585" s="50"/>
      <c r="Y7585" s="50"/>
      <c r="Z7585" s="50"/>
      <c r="AA7585" s="50"/>
      <c r="AB7585" s="50"/>
      <c r="AC7585" s="50"/>
      <c r="AD7585" s="50"/>
      <c r="AE7585" s="50"/>
      <c r="AF7585" s="50"/>
      <c r="AG7585" s="50"/>
      <c r="AH7585" s="50"/>
      <c r="AI7585" s="50"/>
      <c r="AJ7585" s="50"/>
      <c r="AK7585" s="50"/>
      <c r="AL7585" s="50"/>
      <c r="AM7585" s="50"/>
      <c r="AN7585" s="50"/>
      <c r="AO7585" s="50"/>
      <c r="AP7585" s="50"/>
      <c r="AQ7585" s="50"/>
      <c r="AR7585" s="50"/>
      <c r="AS7585" s="50"/>
      <c r="AT7585" s="50"/>
      <c r="AU7585" s="50"/>
      <c r="AV7585" s="50"/>
      <c r="AW7585" s="50"/>
      <c r="AX7585" s="50"/>
      <c r="AY7585" s="50"/>
      <c r="AZ7585" s="50"/>
      <c r="BA7585" s="50"/>
      <c r="BB7585" s="50"/>
      <c r="BC7585" s="50"/>
      <c r="BD7585" s="50"/>
      <c r="BE7585" s="50"/>
      <c r="BF7585" s="50"/>
      <c r="BG7585" s="50"/>
      <c r="BH7585" s="50"/>
      <c r="BI7585" s="50"/>
      <c r="BJ7585" s="50"/>
      <c r="BK7585" s="50"/>
      <c r="BL7585" s="50"/>
      <c r="BM7585" s="50"/>
      <c r="BN7585" s="50"/>
      <c r="BO7585" s="50"/>
      <c r="BP7585" s="50"/>
      <c r="BQ7585" s="50"/>
      <c r="BR7585" s="50"/>
      <c r="BS7585" s="50"/>
      <c r="BT7585" s="50"/>
      <c r="BU7585" s="50"/>
      <c r="BV7585" s="50"/>
      <c r="BW7585" s="50"/>
      <c r="BX7585" s="50"/>
      <c r="BY7585" s="50"/>
      <c r="BZ7585" s="50"/>
      <c r="CA7585" s="50"/>
      <c r="CB7585" s="50"/>
      <c r="CC7585" s="50"/>
      <c r="CD7585" s="50"/>
      <c r="CE7585" s="50"/>
      <c r="CF7585" s="50"/>
      <c r="CG7585" s="50"/>
      <c r="CH7585" s="50"/>
      <c r="CI7585" s="50"/>
      <c r="CJ7585" s="50"/>
      <c r="CK7585" s="50"/>
      <c r="CL7585" s="50"/>
      <c r="CM7585" s="50"/>
      <c r="CN7585" s="50"/>
      <c r="CO7585" s="50"/>
      <c r="CP7585" s="50"/>
      <c r="CQ7585" s="50"/>
      <c r="CR7585" s="50"/>
      <c r="CS7585" s="50"/>
      <c r="CT7585" s="50"/>
      <c r="CU7585" s="50"/>
      <c r="CV7585" s="50"/>
      <c r="CW7585" s="50"/>
      <c r="CX7585" s="50"/>
      <c r="CY7585" s="50"/>
      <c r="CZ7585" s="50"/>
      <c r="DA7585" s="50"/>
      <c r="DB7585" s="50"/>
      <c r="DC7585" s="50"/>
      <c r="DD7585" s="50"/>
      <c r="DE7585" s="50"/>
      <c r="DF7585" s="50"/>
      <c r="DG7585" s="50"/>
    </row>
    <row r="7586" spans="1:111" x14ac:dyDescent="0.2">
      <c r="A7586" s="185"/>
      <c r="B7586" s="186"/>
      <c r="C7586" s="186"/>
      <c r="D7586" s="54"/>
      <c r="E7586" s="310"/>
      <c r="F7586" s="192"/>
      <c r="G7586" s="192"/>
      <c r="H7586" s="50"/>
      <c r="I7586" s="50"/>
      <c r="J7586" s="50"/>
      <c r="K7586" s="50"/>
      <c r="L7586" s="50"/>
      <c r="M7586" s="50"/>
      <c r="N7586" s="50"/>
      <c r="O7586" s="50"/>
      <c r="P7586" s="50"/>
      <c r="Q7586" s="50"/>
      <c r="R7586" s="50"/>
      <c r="S7586" s="50"/>
      <c r="T7586" s="50"/>
      <c r="U7586" s="50"/>
      <c r="V7586" s="50"/>
      <c r="W7586" s="50"/>
      <c r="X7586" s="50"/>
      <c r="Y7586" s="50"/>
      <c r="Z7586" s="50"/>
      <c r="AA7586" s="50"/>
      <c r="AB7586" s="50"/>
      <c r="AC7586" s="50"/>
      <c r="AD7586" s="50"/>
      <c r="AE7586" s="50"/>
      <c r="AF7586" s="50"/>
      <c r="AG7586" s="50"/>
      <c r="AH7586" s="50"/>
      <c r="AI7586" s="50"/>
      <c r="AJ7586" s="50"/>
      <c r="AK7586" s="50"/>
      <c r="AL7586" s="50"/>
      <c r="AM7586" s="50"/>
      <c r="AN7586" s="50"/>
      <c r="AO7586" s="50"/>
      <c r="AP7586" s="50"/>
      <c r="AQ7586" s="50"/>
      <c r="AR7586" s="50"/>
      <c r="AS7586" s="50"/>
      <c r="AT7586" s="50"/>
      <c r="AU7586" s="50"/>
      <c r="AV7586" s="50"/>
      <c r="AW7586" s="50"/>
      <c r="AX7586" s="50"/>
      <c r="AY7586" s="50"/>
      <c r="AZ7586" s="50"/>
      <c r="BA7586" s="50"/>
      <c r="BB7586" s="50"/>
      <c r="BC7586" s="50"/>
      <c r="BD7586" s="50"/>
      <c r="BE7586" s="50"/>
      <c r="BF7586" s="50"/>
      <c r="BG7586" s="50"/>
      <c r="BH7586" s="50"/>
      <c r="BI7586" s="50"/>
      <c r="BJ7586" s="50"/>
      <c r="BK7586" s="50"/>
      <c r="BL7586" s="50"/>
      <c r="BM7586" s="50"/>
      <c r="BN7586" s="50"/>
      <c r="BO7586" s="50"/>
      <c r="BP7586" s="50"/>
      <c r="BQ7586" s="50"/>
      <c r="BR7586" s="50"/>
      <c r="BS7586" s="50"/>
      <c r="BT7586" s="50"/>
      <c r="BU7586" s="50"/>
      <c r="BV7586" s="50"/>
      <c r="BW7586" s="50"/>
      <c r="BX7586" s="50"/>
      <c r="BY7586" s="50"/>
      <c r="BZ7586" s="50"/>
      <c r="CA7586" s="50"/>
      <c r="CB7586" s="50"/>
      <c r="CC7586" s="50"/>
      <c r="CD7586" s="50"/>
      <c r="CE7586" s="50"/>
      <c r="CF7586" s="50"/>
      <c r="CG7586" s="50"/>
      <c r="CH7586" s="50"/>
      <c r="CI7586" s="50"/>
      <c r="CJ7586" s="50"/>
      <c r="CK7586" s="50"/>
      <c r="CL7586" s="50"/>
      <c r="CM7586" s="50"/>
      <c r="CN7586" s="50"/>
      <c r="CO7586" s="50"/>
      <c r="CP7586" s="50"/>
      <c r="CQ7586" s="50"/>
      <c r="CR7586" s="50"/>
      <c r="CS7586" s="50"/>
      <c r="CT7586" s="50"/>
      <c r="CU7586" s="50"/>
      <c r="CV7586" s="50"/>
      <c r="CW7586" s="50"/>
      <c r="CX7586" s="50"/>
      <c r="CY7586" s="50"/>
      <c r="CZ7586" s="50"/>
      <c r="DA7586" s="50"/>
      <c r="DB7586" s="50"/>
      <c r="DC7586" s="50"/>
      <c r="DD7586" s="50"/>
      <c r="DE7586" s="50"/>
      <c r="DF7586" s="50"/>
      <c r="DG7586" s="50"/>
    </row>
    <row r="7587" spans="1:111" x14ac:dyDescent="0.2">
      <c r="A7587" s="185"/>
      <c r="B7587" s="186"/>
      <c r="C7587" s="186"/>
      <c r="D7587" s="54"/>
      <c r="E7587" s="310"/>
      <c r="F7587" s="192"/>
      <c r="G7587" s="192"/>
      <c r="H7587" s="50"/>
      <c r="I7587" s="50"/>
      <c r="J7587" s="50"/>
      <c r="K7587" s="50"/>
      <c r="L7587" s="50"/>
      <c r="M7587" s="50"/>
      <c r="N7587" s="50"/>
      <c r="O7587" s="50"/>
      <c r="P7587" s="50"/>
      <c r="Q7587" s="50"/>
      <c r="R7587" s="50"/>
      <c r="S7587" s="50"/>
      <c r="T7587" s="50"/>
      <c r="U7587" s="50"/>
      <c r="V7587" s="50"/>
      <c r="W7587" s="50"/>
      <c r="X7587" s="50"/>
      <c r="Y7587" s="50"/>
      <c r="Z7587" s="50"/>
      <c r="AA7587" s="50"/>
      <c r="AB7587" s="50"/>
      <c r="AC7587" s="50"/>
      <c r="AD7587" s="50"/>
      <c r="AE7587" s="50"/>
      <c r="AF7587" s="50"/>
      <c r="AG7587" s="50"/>
      <c r="AH7587" s="50"/>
      <c r="AI7587" s="50"/>
      <c r="AJ7587" s="50"/>
      <c r="AK7587" s="50"/>
      <c r="AL7587" s="50"/>
      <c r="AM7587" s="50"/>
      <c r="AN7587" s="50"/>
      <c r="AO7587" s="50"/>
      <c r="AP7587" s="50"/>
      <c r="AQ7587" s="50"/>
      <c r="AR7587" s="50"/>
      <c r="AS7587" s="50"/>
      <c r="AT7587" s="50"/>
      <c r="AU7587" s="50"/>
      <c r="AV7587" s="50"/>
      <c r="AW7587" s="50"/>
      <c r="AX7587" s="50"/>
      <c r="AY7587" s="50"/>
      <c r="AZ7587" s="50"/>
      <c r="BA7587" s="50"/>
      <c r="BB7587" s="50"/>
      <c r="BC7587" s="50"/>
      <c r="BD7587" s="50"/>
      <c r="BE7587" s="50"/>
      <c r="BF7587" s="50"/>
      <c r="BG7587" s="50"/>
      <c r="BH7587" s="50"/>
      <c r="BI7587" s="50"/>
      <c r="BJ7587" s="50"/>
      <c r="BK7587" s="50"/>
      <c r="BL7587" s="50"/>
      <c r="BM7587" s="50"/>
      <c r="BN7587" s="50"/>
      <c r="BO7587" s="50"/>
      <c r="BP7587" s="50"/>
      <c r="BQ7587" s="50"/>
      <c r="BR7587" s="50"/>
      <c r="BS7587" s="50"/>
      <c r="BT7587" s="50"/>
      <c r="BU7587" s="50"/>
      <c r="BV7587" s="50"/>
      <c r="BW7587" s="50"/>
      <c r="BX7587" s="50"/>
      <c r="BY7587" s="50"/>
      <c r="BZ7587" s="50"/>
      <c r="CA7587" s="50"/>
      <c r="CB7587" s="50"/>
      <c r="CC7587" s="50"/>
      <c r="CD7587" s="50"/>
      <c r="CE7587" s="50"/>
      <c r="CF7587" s="50"/>
      <c r="CG7587" s="50"/>
      <c r="CH7587" s="50"/>
      <c r="CI7587" s="50"/>
      <c r="CJ7587" s="50"/>
      <c r="CK7587" s="50"/>
      <c r="CL7587" s="50"/>
      <c r="CM7587" s="50"/>
      <c r="CN7587" s="50"/>
      <c r="CO7587" s="50"/>
      <c r="CP7587" s="50"/>
      <c r="CQ7587" s="50"/>
      <c r="CR7587" s="50"/>
      <c r="CS7587" s="50"/>
      <c r="CT7587" s="50"/>
      <c r="CU7587" s="50"/>
      <c r="CV7587" s="50"/>
      <c r="CW7587" s="50"/>
      <c r="CX7587" s="50"/>
      <c r="CY7587" s="50"/>
      <c r="CZ7587" s="50"/>
      <c r="DA7587" s="50"/>
      <c r="DB7587" s="50"/>
      <c r="DC7587" s="50"/>
      <c r="DD7587" s="50"/>
      <c r="DE7587" s="50"/>
      <c r="DF7587" s="50"/>
      <c r="DG7587" s="50"/>
    </row>
    <row r="7588" spans="1:111" x14ac:dyDescent="0.2">
      <c r="A7588" s="185"/>
      <c r="B7588" s="186"/>
      <c r="C7588" s="186"/>
      <c r="D7588" s="54"/>
      <c r="E7588" s="310"/>
      <c r="F7588" s="192"/>
      <c r="G7588" s="192"/>
      <c r="H7588" s="50"/>
      <c r="I7588" s="50"/>
      <c r="J7588" s="50"/>
      <c r="K7588" s="50"/>
      <c r="L7588" s="50"/>
      <c r="M7588" s="50"/>
      <c r="N7588" s="50"/>
      <c r="O7588" s="50"/>
      <c r="P7588" s="50"/>
      <c r="Q7588" s="50"/>
      <c r="R7588" s="50"/>
      <c r="S7588" s="50"/>
      <c r="T7588" s="50"/>
      <c r="U7588" s="50"/>
      <c r="V7588" s="50"/>
      <c r="W7588" s="50"/>
      <c r="X7588" s="50"/>
      <c r="Y7588" s="50"/>
      <c r="Z7588" s="50"/>
      <c r="AA7588" s="50"/>
      <c r="AB7588" s="50"/>
      <c r="AC7588" s="50"/>
      <c r="AD7588" s="50"/>
      <c r="AE7588" s="50"/>
      <c r="AF7588" s="50"/>
      <c r="AG7588" s="50"/>
      <c r="AH7588" s="50"/>
      <c r="AI7588" s="50"/>
      <c r="AJ7588" s="50"/>
      <c r="AK7588" s="50"/>
      <c r="AL7588" s="50"/>
      <c r="AM7588" s="50"/>
      <c r="AN7588" s="50"/>
      <c r="AO7588" s="50"/>
      <c r="AP7588" s="50"/>
      <c r="AQ7588" s="50"/>
      <c r="AR7588" s="50"/>
      <c r="AS7588" s="50"/>
      <c r="AT7588" s="50"/>
      <c r="AU7588" s="50"/>
      <c r="AV7588" s="50"/>
      <c r="AW7588" s="50"/>
      <c r="AX7588" s="50"/>
      <c r="AY7588" s="50"/>
      <c r="AZ7588" s="50"/>
      <c r="BA7588" s="50"/>
      <c r="BB7588" s="50"/>
      <c r="BC7588" s="50"/>
      <c r="BD7588" s="50"/>
      <c r="BE7588" s="50"/>
      <c r="BF7588" s="50"/>
      <c r="BG7588" s="50"/>
      <c r="BH7588" s="50"/>
      <c r="BI7588" s="50"/>
      <c r="BJ7588" s="50"/>
      <c r="BK7588" s="50"/>
      <c r="BL7588" s="50"/>
      <c r="BM7588" s="50"/>
      <c r="BN7588" s="50"/>
      <c r="BO7588" s="50"/>
      <c r="BP7588" s="50"/>
      <c r="BQ7588" s="50"/>
      <c r="BR7588" s="50"/>
      <c r="BS7588" s="50"/>
      <c r="BT7588" s="50"/>
      <c r="BU7588" s="50"/>
      <c r="BV7588" s="50"/>
      <c r="BW7588" s="50"/>
      <c r="BX7588" s="50"/>
      <c r="BY7588" s="50"/>
      <c r="BZ7588" s="50"/>
      <c r="CA7588" s="50"/>
      <c r="CB7588" s="50"/>
      <c r="CC7588" s="50"/>
      <c r="CD7588" s="50"/>
      <c r="CE7588" s="50"/>
      <c r="CF7588" s="50"/>
      <c r="CG7588" s="50"/>
      <c r="CH7588" s="50"/>
      <c r="CI7588" s="50"/>
      <c r="CJ7588" s="50"/>
      <c r="CK7588" s="50"/>
      <c r="CL7588" s="50"/>
      <c r="CM7588" s="50"/>
      <c r="CN7588" s="50"/>
      <c r="CO7588" s="50"/>
      <c r="CP7588" s="50"/>
      <c r="CQ7588" s="50"/>
      <c r="CR7588" s="50"/>
      <c r="CS7588" s="50"/>
      <c r="CT7588" s="50"/>
      <c r="CU7588" s="50"/>
      <c r="CV7588" s="50"/>
      <c r="CW7588" s="50"/>
      <c r="CX7588" s="50"/>
      <c r="CY7588" s="50"/>
      <c r="CZ7588" s="50"/>
      <c r="DA7588" s="50"/>
      <c r="DB7588" s="50"/>
      <c r="DC7588" s="50"/>
      <c r="DD7588" s="50"/>
      <c r="DE7588" s="50"/>
      <c r="DF7588" s="50"/>
      <c r="DG7588" s="50"/>
    </row>
    <row r="7589" spans="1:111" x14ac:dyDescent="0.2">
      <c r="A7589" s="185"/>
      <c r="B7589" s="186"/>
      <c r="C7589" s="186"/>
      <c r="D7589" s="54"/>
      <c r="E7589" s="310"/>
      <c r="F7589" s="192"/>
      <c r="G7589" s="192"/>
      <c r="H7589" s="50"/>
      <c r="I7589" s="50"/>
      <c r="J7589" s="50"/>
      <c r="K7589" s="50"/>
      <c r="L7589" s="50"/>
      <c r="M7589" s="50"/>
      <c r="N7589" s="50"/>
      <c r="O7589" s="50"/>
      <c r="P7589" s="50"/>
      <c r="Q7589" s="50"/>
      <c r="R7589" s="50"/>
      <c r="S7589" s="50"/>
      <c r="T7589" s="50"/>
      <c r="U7589" s="50"/>
      <c r="V7589" s="50"/>
      <c r="W7589" s="50"/>
      <c r="X7589" s="50"/>
      <c r="Y7589" s="50"/>
      <c r="Z7589" s="50"/>
      <c r="AA7589" s="50"/>
      <c r="AB7589" s="50"/>
      <c r="AC7589" s="50"/>
      <c r="AD7589" s="50"/>
      <c r="AE7589" s="50"/>
      <c r="AF7589" s="50"/>
      <c r="AG7589" s="50"/>
      <c r="AH7589" s="50"/>
      <c r="AI7589" s="50"/>
      <c r="AJ7589" s="50"/>
      <c r="AK7589" s="50"/>
      <c r="AL7589" s="50"/>
      <c r="AM7589" s="50"/>
      <c r="AN7589" s="50"/>
      <c r="AO7589" s="50"/>
      <c r="AP7589" s="50"/>
      <c r="AQ7589" s="50"/>
      <c r="AR7589" s="50"/>
      <c r="AS7589" s="50"/>
      <c r="AT7589" s="50"/>
      <c r="AU7589" s="50"/>
      <c r="AV7589" s="50"/>
      <c r="AW7589" s="50"/>
      <c r="AX7589" s="50"/>
      <c r="AY7589" s="50"/>
      <c r="AZ7589" s="50"/>
      <c r="BA7589" s="50"/>
      <c r="BB7589" s="50"/>
      <c r="BC7589" s="50"/>
      <c r="BD7589" s="50"/>
      <c r="BE7589" s="50"/>
      <c r="BF7589" s="50"/>
      <c r="BG7589" s="50"/>
      <c r="BH7589" s="50"/>
      <c r="BI7589" s="50"/>
      <c r="BJ7589" s="50"/>
      <c r="BK7589" s="50"/>
      <c r="BL7589" s="50"/>
      <c r="BM7589" s="50"/>
      <c r="BN7589" s="50"/>
      <c r="BO7589" s="50"/>
      <c r="BP7589" s="50"/>
      <c r="BQ7589" s="50"/>
      <c r="BR7589" s="50"/>
      <c r="BS7589" s="50"/>
      <c r="BT7589" s="50"/>
      <c r="BU7589" s="50"/>
      <c r="BV7589" s="50"/>
      <c r="BW7589" s="50"/>
      <c r="BX7589" s="50"/>
      <c r="BY7589" s="50"/>
      <c r="BZ7589" s="50"/>
      <c r="CA7589" s="50"/>
      <c r="CB7589" s="50"/>
      <c r="CC7589" s="50"/>
      <c r="CD7589" s="50"/>
      <c r="CE7589" s="50"/>
      <c r="CF7589" s="50"/>
      <c r="CG7589" s="50"/>
      <c r="CH7589" s="50"/>
      <c r="CI7589" s="50"/>
      <c r="CJ7589" s="50"/>
      <c r="CK7589" s="50"/>
      <c r="CL7589" s="50"/>
      <c r="CM7589" s="50"/>
      <c r="CN7589" s="50"/>
      <c r="CO7589" s="50"/>
      <c r="CP7589" s="50"/>
      <c r="CQ7589" s="50"/>
      <c r="CR7589" s="50"/>
      <c r="CS7589" s="50"/>
      <c r="CT7589" s="50"/>
      <c r="CU7589" s="50"/>
      <c r="CV7589" s="50"/>
      <c r="CW7589" s="50"/>
      <c r="CX7589" s="50"/>
      <c r="CY7589" s="50"/>
      <c r="CZ7589" s="50"/>
      <c r="DA7589" s="50"/>
      <c r="DB7589" s="50"/>
      <c r="DC7589" s="50"/>
      <c r="DD7589" s="50"/>
      <c r="DE7589" s="50"/>
      <c r="DF7589" s="50"/>
      <c r="DG7589" s="50"/>
    </row>
    <row r="7590" spans="1:111" x14ac:dyDescent="0.2">
      <c r="A7590" s="185"/>
      <c r="B7590" s="186"/>
      <c r="C7590" s="186"/>
      <c r="D7590" s="54"/>
      <c r="E7590" s="310"/>
      <c r="F7590" s="192"/>
      <c r="G7590" s="192"/>
      <c r="H7590" s="50"/>
      <c r="I7590" s="50"/>
      <c r="J7590" s="50"/>
      <c r="K7590" s="50"/>
      <c r="L7590" s="50"/>
      <c r="M7590" s="50"/>
      <c r="N7590" s="50"/>
      <c r="O7590" s="50"/>
      <c r="P7590" s="50"/>
      <c r="Q7590" s="50"/>
      <c r="R7590" s="50"/>
      <c r="S7590" s="50"/>
      <c r="T7590" s="50"/>
      <c r="U7590" s="50"/>
      <c r="V7590" s="50"/>
      <c r="W7590" s="50"/>
      <c r="X7590" s="50"/>
      <c r="Y7590" s="50"/>
      <c r="Z7590" s="50"/>
      <c r="AA7590" s="50"/>
      <c r="AB7590" s="50"/>
      <c r="AC7590" s="50"/>
      <c r="AD7590" s="50"/>
      <c r="AE7590" s="50"/>
      <c r="AF7590" s="50"/>
      <c r="AG7590" s="50"/>
      <c r="AH7590" s="50"/>
      <c r="AI7590" s="50"/>
      <c r="AJ7590" s="50"/>
      <c r="AK7590" s="50"/>
      <c r="AL7590" s="50"/>
      <c r="AM7590" s="50"/>
      <c r="AN7590" s="50"/>
      <c r="AO7590" s="50"/>
      <c r="AP7590" s="50"/>
      <c r="AQ7590" s="50"/>
      <c r="AR7590" s="50"/>
      <c r="AS7590" s="50"/>
      <c r="AT7590" s="50"/>
      <c r="AU7590" s="50"/>
      <c r="AV7590" s="50"/>
      <c r="AW7590" s="50"/>
      <c r="AX7590" s="50"/>
      <c r="AY7590" s="50"/>
      <c r="AZ7590" s="50"/>
      <c r="BA7590" s="50"/>
      <c r="BB7590" s="50"/>
      <c r="BC7590" s="50"/>
      <c r="BD7590" s="50"/>
      <c r="BE7590" s="50"/>
      <c r="BF7590" s="50"/>
      <c r="BG7590" s="50"/>
      <c r="BH7590" s="50"/>
      <c r="BI7590" s="50"/>
      <c r="BJ7590" s="50"/>
      <c r="BK7590" s="50"/>
      <c r="BL7590" s="50"/>
      <c r="BM7590" s="50"/>
      <c r="BN7590" s="50"/>
      <c r="BO7590" s="50"/>
      <c r="BP7590" s="50"/>
      <c r="BQ7590" s="50"/>
      <c r="BR7590" s="50"/>
      <c r="BS7590" s="50"/>
      <c r="BT7590" s="50"/>
      <c r="BU7590" s="50"/>
      <c r="BV7590" s="50"/>
      <c r="BW7590" s="50"/>
      <c r="BX7590" s="50"/>
      <c r="BY7590" s="50"/>
      <c r="BZ7590" s="50"/>
      <c r="CA7590" s="50"/>
      <c r="CB7590" s="50"/>
      <c r="CC7590" s="50"/>
      <c r="CD7590" s="50"/>
      <c r="CE7590" s="50"/>
      <c r="CF7590" s="50"/>
      <c r="CG7590" s="50"/>
      <c r="CH7590" s="50"/>
      <c r="CI7590" s="50"/>
      <c r="CJ7590" s="50"/>
      <c r="CK7590" s="50"/>
      <c r="CL7590" s="50"/>
      <c r="CM7590" s="50"/>
      <c r="CN7590" s="50"/>
      <c r="CO7590" s="50"/>
      <c r="CP7590" s="50"/>
      <c r="CQ7590" s="50"/>
      <c r="CR7590" s="50"/>
      <c r="CS7590" s="50"/>
      <c r="CT7590" s="50"/>
      <c r="CU7590" s="50"/>
      <c r="CV7590" s="50"/>
      <c r="CW7590" s="50"/>
      <c r="CX7590" s="50"/>
      <c r="CY7590" s="50"/>
      <c r="CZ7590" s="50"/>
      <c r="DA7590" s="50"/>
      <c r="DB7590" s="50"/>
      <c r="DC7590" s="50"/>
      <c r="DD7590" s="50"/>
      <c r="DE7590" s="50"/>
      <c r="DF7590" s="50"/>
      <c r="DG7590" s="50"/>
    </row>
    <row r="7591" spans="1:111" x14ac:dyDescent="0.2">
      <c r="A7591" s="185"/>
      <c r="B7591" s="186"/>
      <c r="C7591" s="186"/>
      <c r="D7591" s="54"/>
      <c r="E7591" s="310"/>
      <c r="F7591" s="192"/>
      <c r="G7591" s="192"/>
      <c r="H7591" s="50"/>
      <c r="I7591" s="50"/>
      <c r="J7591" s="50"/>
      <c r="K7591" s="50"/>
      <c r="L7591" s="50"/>
      <c r="M7591" s="50"/>
      <c r="N7591" s="50"/>
      <c r="O7591" s="50"/>
      <c r="P7591" s="50"/>
      <c r="Q7591" s="50"/>
      <c r="R7591" s="50"/>
      <c r="S7591" s="50"/>
      <c r="T7591" s="50"/>
      <c r="U7591" s="50"/>
      <c r="V7591" s="50"/>
      <c r="W7591" s="50"/>
      <c r="X7591" s="50"/>
      <c r="Y7591" s="50"/>
      <c r="Z7591" s="50"/>
      <c r="AA7591" s="50"/>
      <c r="AB7591" s="50"/>
      <c r="AC7591" s="50"/>
      <c r="AD7591" s="50"/>
      <c r="AE7591" s="50"/>
      <c r="AF7591" s="50"/>
      <c r="AG7591" s="50"/>
      <c r="AH7591" s="50"/>
      <c r="AI7591" s="50"/>
      <c r="AJ7591" s="50"/>
      <c r="AK7591" s="50"/>
      <c r="AL7591" s="50"/>
      <c r="AM7591" s="50"/>
      <c r="AN7591" s="50"/>
      <c r="AO7591" s="50"/>
      <c r="AP7591" s="50"/>
      <c r="AQ7591" s="50"/>
      <c r="AR7591" s="50"/>
      <c r="AS7591" s="50"/>
      <c r="AT7591" s="50"/>
      <c r="AU7591" s="50"/>
      <c r="AV7591" s="50"/>
      <c r="AW7591" s="50"/>
      <c r="AX7591" s="50"/>
      <c r="AY7591" s="50"/>
      <c r="AZ7591" s="50"/>
      <c r="BA7591" s="50"/>
      <c r="BB7591" s="50"/>
      <c r="BC7591" s="50"/>
      <c r="BD7591" s="50"/>
      <c r="BE7591" s="50"/>
      <c r="BF7591" s="50"/>
      <c r="BG7591" s="50"/>
      <c r="BH7591" s="50"/>
      <c r="BI7591" s="50"/>
      <c r="BJ7591" s="50"/>
      <c r="BK7591" s="50"/>
      <c r="BL7591" s="50"/>
      <c r="BM7591" s="50"/>
      <c r="BN7591" s="50"/>
      <c r="BO7591" s="50"/>
      <c r="BP7591" s="50"/>
      <c r="BQ7591" s="50"/>
      <c r="BR7591" s="50"/>
      <c r="BS7591" s="50"/>
      <c r="BT7591" s="50"/>
      <c r="BU7591" s="50"/>
      <c r="BV7591" s="50"/>
      <c r="BW7591" s="50"/>
      <c r="BX7591" s="50"/>
      <c r="BY7591" s="50"/>
      <c r="BZ7591" s="50"/>
      <c r="CA7591" s="50"/>
      <c r="CB7591" s="50"/>
      <c r="CC7591" s="50"/>
      <c r="CD7591" s="50"/>
      <c r="CE7591" s="50"/>
      <c r="CF7591" s="50"/>
      <c r="CG7591" s="50"/>
      <c r="CH7591" s="50"/>
      <c r="CI7591" s="50"/>
      <c r="CJ7591" s="50"/>
      <c r="CK7591" s="50"/>
      <c r="CL7591" s="50"/>
      <c r="CM7591" s="50"/>
      <c r="CN7591" s="50"/>
      <c r="CO7591" s="50"/>
      <c r="CP7591" s="50"/>
      <c r="CQ7591" s="50"/>
      <c r="CR7591" s="50"/>
      <c r="CS7591" s="50"/>
      <c r="CT7591" s="50"/>
      <c r="CU7591" s="50"/>
      <c r="CV7591" s="50"/>
      <c r="CW7591" s="50"/>
      <c r="CX7591" s="50"/>
      <c r="CY7591" s="50"/>
      <c r="CZ7591" s="50"/>
      <c r="DA7591" s="50"/>
      <c r="DB7591" s="50"/>
      <c r="DC7591" s="50"/>
      <c r="DD7591" s="50"/>
      <c r="DE7591" s="50"/>
      <c r="DF7591" s="50"/>
      <c r="DG7591" s="50"/>
    </row>
    <row r="7592" spans="1:111" x14ac:dyDescent="0.2">
      <c r="A7592" s="185"/>
      <c r="B7592" s="186"/>
      <c r="C7592" s="186"/>
      <c r="D7592" s="54"/>
      <c r="E7592" s="310"/>
      <c r="F7592" s="192"/>
      <c r="G7592" s="192"/>
      <c r="H7592" s="50"/>
      <c r="I7592" s="50"/>
      <c r="J7592" s="50"/>
      <c r="K7592" s="50"/>
      <c r="L7592" s="50"/>
      <c r="M7592" s="50"/>
      <c r="N7592" s="50"/>
      <c r="O7592" s="50"/>
      <c r="P7592" s="50"/>
      <c r="Q7592" s="50"/>
      <c r="R7592" s="50"/>
      <c r="S7592" s="50"/>
      <c r="T7592" s="50"/>
      <c r="U7592" s="50"/>
      <c r="V7592" s="50"/>
      <c r="W7592" s="50"/>
      <c r="X7592" s="50"/>
      <c r="Y7592" s="50"/>
      <c r="Z7592" s="50"/>
      <c r="AA7592" s="50"/>
      <c r="AB7592" s="50"/>
      <c r="AC7592" s="50"/>
      <c r="AD7592" s="50"/>
      <c r="AE7592" s="50"/>
      <c r="AF7592" s="50"/>
      <c r="AG7592" s="50"/>
      <c r="AH7592" s="50"/>
      <c r="AI7592" s="50"/>
      <c r="AJ7592" s="50"/>
      <c r="AK7592" s="50"/>
      <c r="AL7592" s="50"/>
      <c r="AM7592" s="50"/>
      <c r="AN7592" s="50"/>
      <c r="AO7592" s="50"/>
      <c r="AP7592" s="50"/>
      <c r="AQ7592" s="50"/>
      <c r="AR7592" s="50"/>
      <c r="AS7592" s="50"/>
      <c r="AT7592" s="50"/>
      <c r="AU7592" s="50"/>
      <c r="AV7592" s="50"/>
      <c r="AW7592" s="50"/>
      <c r="AX7592" s="50"/>
      <c r="AY7592" s="50"/>
      <c r="AZ7592" s="50"/>
      <c r="BA7592" s="50"/>
      <c r="BB7592" s="50"/>
      <c r="BC7592" s="50"/>
      <c r="BD7592" s="50"/>
      <c r="BE7592" s="50"/>
      <c r="BF7592" s="50"/>
      <c r="BG7592" s="50"/>
      <c r="BH7592" s="50"/>
      <c r="BI7592" s="50"/>
      <c r="BJ7592" s="50"/>
      <c r="BK7592" s="50"/>
      <c r="BL7592" s="50"/>
      <c r="BM7592" s="50"/>
      <c r="BN7592" s="50"/>
      <c r="BO7592" s="50"/>
      <c r="BP7592" s="50"/>
      <c r="BQ7592" s="50"/>
      <c r="BR7592" s="50"/>
      <c r="BS7592" s="50"/>
      <c r="BT7592" s="50"/>
      <c r="BU7592" s="50"/>
      <c r="BV7592" s="50"/>
      <c r="BW7592" s="50"/>
      <c r="BX7592" s="50"/>
      <c r="BY7592" s="50"/>
      <c r="BZ7592" s="50"/>
      <c r="CA7592" s="50"/>
      <c r="CB7592" s="50"/>
      <c r="CC7592" s="50"/>
      <c r="CD7592" s="50"/>
      <c r="CE7592" s="50"/>
      <c r="CF7592" s="50"/>
      <c r="CG7592" s="50"/>
      <c r="CH7592" s="50"/>
      <c r="CI7592" s="50"/>
      <c r="CJ7592" s="50"/>
      <c r="CK7592" s="50"/>
      <c r="CL7592" s="50"/>
      <c r="CM7592" s="50"/>
      <c r="CN7592" s="50"/>
      <c r="CO7592" s="50"/>
      <c r="CP7592" s="50"/>
      <c r="CQ7592" s="50"/>
      <c r="CR7592" s="50"/>
      <c r="CS7592" s="50"/>
      <c r="CT7592" s="50"/>
      <c r="CU7592" s="50"/>
      <c r="CV7592" s="50"/>
      <c r="CW7592" s="50"/>
      <c r="CX7592" s="50"/>
      <c r="CY7592" s="50"/>
      <c r="CZ7592" s="50"/>
      <c r="DA7592" s="50"/>
      <c r="DB7592" s="50"/>
      <c r="DC7592" s="50"/>
      <c r="DD7592" s="50"/>
      <c r="DE7592" s="50"/>
      <c r="DF7592" s="50"/>
      <c r="DG7592" s="50"/>
    </row>
    <row r="7593" spans="1:111" x14ac:dyDescent="0.2">
      <c r="A7593" s="185"/>
      <c r="B7593" s="186"/>
      <c r="C7593" s="186"/>
      <c r="D7593" s="54"/>
      <c r="E7593" s="310"/>
      <c r="F7593" s="192"/>
      <c r="G7593" s="192"/>
      <c r="H7593" s="50"/>
      <c r="I7593" s="50"/>
      <c r="J7593" s="50"/>
      <c r="K7593" s="50"/>
      <c r="L7593" s="50"/>
      <c r="M7593" s="50"/>
      <c r="N7593" s="50"/>
      <c r="O7593" s="50"/>
      <c r="P7593" s="50"/>
      <c r="Q7593" s="50"/>
      <c r="R7593" s="50"/>
      <c r="S7593" s="50"/>
      <c r="T7593" s="50"/>
      <c r="U7593" s="50"/>
      <c r="V7593" s="50"/>
      <c r="W7593" s="50"/>
      <c r="X7593" s="50"/>
      <c r="Y7593" s="50"/>
      <c r="Z7593" s="50"/>
      <c r="AA7593" s="50"/>
      <c r="AB7593" s="50"/>
      <c r="AC7593" s="50"/>
      <c r="AD7593" s="50"/>
      <c r="AE7593" s="50"/>
      <c r="AF7593" s="50"/>
      <c r="AG7593" s="50"/>
      <c r="AH7593" s="50"/>
      <c r="AI7593" s="50"/>
      <c r="AJ7593" s="50"/>
      <c r="AK7593" s="50"/>
      <c r="AL7593" s="50"/>
      <c r="AM7593" s="50"/>
      <c r="AN7593" s="50"/>
      <c r="AO7593" s="50"/>
      <c r="AP7593" s="50"/>
      <c r="AQ7593" s="50"/>
      <c r="AR7593" s="50"/>
      <c r="AS7593" s="50"/>
      <c r="AT7593" s="50"/>
      <c r="AU7593" s="50"/>
      <c r="AV7593" s="50"/>
      <c r="AW7593" s="50"/>
      <c r="AX7593" s="50"/>
      <c r="AY7593" s="50"/>
      <c r="AZ7593" s="50"/>
      <c r="BA7593" s="50"/>
      <c r="BB7593" s="50"/>
      <c r="BC7593" s="50"/>
      <c r="BD7593" s="50"/>
      <c r="BE7593" s="50"/>
      <c r="BF7593" s="50"/>
      <c r="BG7593" s="50"/>
      <c r="BH7593" s="50"/>
      <c r="BI7593" s="50"/>
      <c r="BJ7593" s="50"/>
      <c r="BK7593" s="50"/>
      <c r="BL7593" s="50"/>
      <c r="BM7593" s="50"/>
      <c r="BN7593" s="50"/>
      <c r="BO7593" s="50"/>
      <c r="BP7593" s="50"/>
      <c r="BQ7593" s="50"/>
      <c r="BR7593" s="50"/>
      <c r="BS7593" s="50"/>
      <c r="BT7593" s="50"/>
      <c r="BU7593" s="50"/>
      <c r="BV7593" s="50"/>
      <c r="BW7593" s="50"/>
      <c r="BX7593" s="50"/>
      <c r="BY7593" s="50"/>
      <c r="BZ7593" s="50"/>
      <c r="CA7593" s="50"/>
      <c r="CB7593" s="50"/>
      <c r="CC7593" s="50"/>
      <c r="CD7593" s="50"/>
      <c r="CE7593" s="50"/>
      <c r="CF7593" s="50"/>
      <c r="CG7593" s="50"/>
      <c r="CH7593" s="50"/>
      <c r="CI7593" s="50"/>
      <c r="CJ7593" s="50"/>
      <c r="CK7593" s="50"/>
      <c r="CL7593" s="50"/>
      <c r="CM7593" s="50"/>
      <c r="CN7593" s="50"/>
      <c r="CO7593" s="50"/>
      <c r="CP7593" s="50"/>
      <c r="CQ7593" s="50"/>
      <c r="CR7593" s="50"/>
      <c r="CS7593" s="50"/>
      <c r="CT7593" s="50"/>
      <c r="CU7593" s="50"/>
      <c r="CV7593" s="50"/>
      <c r="CW7593" s="50"/>
      <c r="CX7593" s="50"/>
      <c r="CY7593" s="50"/>
      <c r="CZ7593" s="50"/>
      <c r="DA7593" s="50"/>
      <c r="DB7593" s="50"/>
      <c r="DC7593" s="50"/>
      <c r="DD7593" s="50"/>
      <c r="DE7593" s="50"/>
      <c r="DF7593" s="50"/>
      <c r="DG7593" s="50"/>
    </row>
    <row r="7594" spans="1:111" x14ac:dyDescent="0.2">
      <c r="A7594" s="185"/>
      <c r="B7594" s="186"/>
      <c r="C7594" s="186"/>
      <c r="D7594" s="54"/>
      <c r="E7594" s="310"/>
      <c r="F7594" s="192"/>
      <c r="G7594" s="192"/>
      <c r="H7594" s="50"/>
      <c r="I7594" s="50"/>
      <c r="J7594" s="50"/>
      <c r="K7594" s="50"/>
      <c r="L7594" s="50"/>
      <c r="M7594" s="50"/>
      <c r="N7594" s="50"/>
      <c r="O7594" s="50"/>
      <c r="P7594" s="50"/>
      <c r="Q7594" s="50"/>
      <c r="R7594" s="50"/>
      <c r="S7594" s="50"/>
      <c r="T7594" s="50"/>
      <c r="U7594" s="50"/>
      <c r="V7594" s="50"/>
      <c r="W7594" s="50"/>
      <c r="X7594" s="50"/>
      <c r="Y7594" s="50"/>
      <c r="Z7594" s="50"/>
      <c r="AA7594" s="50"/>
      <c r="AB7594" s="50"/>
      <c r="AC7594" s="50"/>
      <c r="AD7594" s="50"/>
      <c r="AE7594" s="50"/>
      <c r="AF7594" s="50"/>
      <c r="AG7594" s="50"/>
      <c r="AH7594" s="50"/>
      <c r="AI7594" s="50"/>
      <c r="AJ7594" s="50"/>
      <c r="AK7594" s="50"/>
      <c r="AL7594" s="50"/>
      <c r="AM7594" s="50"/>
      <c r="AN7594" s="50"/>
      <c r="AO7594" s="50"/>
      <c r="AP7594" s="50"/>
      <c r="AQ7594" s="50"/>
      <c r="AR7594" s="50"/>
      <c r="AS7594" s="50"/>
      <c r="AT7594" s="50"/>
      <c r="AU7594" s="50"/>
      <c r="AV7594" s="50"/>
      <c r="AW7594" s="50"/>
      <c r="AX7594" s="50"/>
      <c r="AY7594" s="50"/>
      <c r="AZ7594" s="50"/>
      <c r="BA7594" s="50"/>
      <c r="BB7594" s="50"/>
      <c r="BC7594" s="50"/>
      <c r="BD7594" s="50"/>
      <c r="BE7594" s="50"/>
      <c r="BF7594" s="50"/>
      <c r="BG7594" s="50"/>
      <c r="BH7594" s="50"/>
      <c r="BI7594" s="50"/>
      <c r="BJ7594" s="50"/>
      <c r="BK7594" s="50"/>
      <c r="BL7594" s="50"/>
      <c r="BM7594" s="50"/>
      <c r="BN7594" s="50"/>
      <c r="BO7594" s="50"/>
      <c r="BP7594" s="50"/>
      <c r="BQ7594" s="50"/>
      <c r="BR7594" s="50"/>
      <c r="BS7594" s="50"/>
      <c r="BT7594" s="50"/>
      <c r="BU7594" s="50"/>
      <c r="BV7594" s="50"/>
      <c r="BW7594" s="50"/>
      <c r="BX7594" s="50"/>
      <c r="BY7594" s="50"/>
      <c r="BZ7594" s="50"/>
      <c r="CA7594" s="50"/>
      <c r="CB7594" s="50"/>
      <c r="CC7594" s="50"/>
      <c r="CD7594" s="50"/>
      <c r="CE7594" s="50"/>
      <c r="CF7594" s="50"/>
      <c r="CG7594" s="50"/>
      <c r="CH7594" s="50"/>
      <c r="CI7594" s="50"/>
      <c r="CJ7594" s="50"/>
      <c r="CK7594" s="50"/>
      <c r="CL7594" s="50"/>
      <c r="CM7594" s="50"/>
      <c r="CN7594" s="50"/>
      <c r="CO7594" s="50"/>
      <c r="CP7594" s="50"/>
      <c r="CQ7594" s="50"/>
      <c r="CR7594" s="50"/>
      <c r="CS7594" s="50"/>
      <c r="CT7594" s="50"/>
      <c r="CU7594" s="50"/>
      <c r="CV7594" s="50"/>
      <c r="CW7594" s="50"/>
      <c r="CX7594" s="50"/>
      <c r="CY7594" s="50"/>
      <c r="CZ7594" s="50"/>
      <c r="DA7594" s="50"/>
      <c r="DB7594" s="50"/>
      <c r="DC7594" s="50"/>
      <c r="DD7594" s="50"/>
      <c r="DE7594" s="50"/>
      <c r="DF7594" s="50"/>
      <c r="DG7594" s="50"/>
    </row>
    <row r="7595" spans="1:111" x14ac:dyDescent="0.2">
      <c r="A7595" s="185"/>
      <c r="B7595" s="186"/>
      <c r="C7595" s="186"/>
      <c r="D7595" s="54"/>
      <c r="E7595" s="310"/>
      <c r="F7595" s="192"/>
      <c r="G7595" s="192"/>
      <c r="H7595" s="50"/>
      <c r="I7595" s="50"/>
      <c r="J7595" s="50"/>
      <c r="K7595" s="50"/>
      <c r="L7595" s="50"/>
      <c r="M7595" s="50"/>
      <c r="N7595" s="50"/>
      <c r="O7595" s="50"/>
      <c r="P7595" s="50"/>
      <c r="Q7595" s="50"/>
      <c r="R7595" s="50"/>
      <c r="S7595" s="50"/>
      <c r="T7595" s="50"/>
      <c r="U7595" s="50"/>
      <c r="V7595" s="50"/>
      <c r="W7595" s="50"/>
      <c r="X7595" s="50"/>
      <c r="Y7595" s="50"/>
      <c r="Z7595" s="50"/>
      <c r="AA7595" s="50"/>
      <c r="AB7595" s="50"/>
      <c r="AC7595" s="50"/>
      <c r="AD7595" s="50"/>
      <c r="AE7595" s="50"/>
      <c r="AF7595" s="50"/>
      <c r="AG7595" s="50"/>
      <c r="AH7595" s="50"/>
      <c r="AI7595" s="50"/>
      <c r="AJ7595" s="50"/>
      <c r="AK7595" s="50"/>
      <c r="AL7595" s="50"/>
      <c r="AM7595" s="50"/>
      <c r="AN7595" s="50"/>
      <c r="AO7595" s="50"/>
      <c r="AP7595" s="50"/>
      <c r="AQ7595" s="50"/>
      <c r="AR7595" s="50"/>
      <c r="AS7595" s="50"/>
      <c r="AT7595" s="50"/>
      <c r="AU7595" s="50"/>
      <c r="AV7595" s="50"/>
      <c r="AW7595" s="50"/>
      <c r="AX7595" s="50"/>
      <c r="AY7595" s="50"/>
      <c r="AZ7595" s="50"/>
      <c r="BA7595" s="50"/>
      <c r="BB7595" s="50"/>
      <c r="BC7595" s="50"/>
      <c r="BD7595" s="50"/>
      <c r="BE7595" s="50"/>
      <c r="BF7595" s="50"/>
      <c r="BG7595" s="50"/>
      <c r="BH7595" s="50"/>
      <c r="BI7595" s="50"/>
      <c r="BJ7595" s="50"/>
      <c r="BK7595" s="50"/>
      <c r="BL7595" s="50"/>
      <c r="BM7595" s="50"/>
      <c r="BN7595" s="50"/>
      <c r="BO7595" s="50"/>
      <c r="BP7595" s="50"/>
      <c r="BQ7595" s="50"/>
      <c r="BR7595" s="50"/>
      <c r="BS7595" s="50"/>
      <c r="BT7595" s="50"/>
      <c r="BU7595" s="50"/>
      <c r="BV7595" s="50"/>
      <c r="BW7595" s="50"/>
      <c r="BX7595" s="50"/>
      <c r="BY7595" s="50"/>
      <c r="BZ7595" s="50"/>
      <c r="CA7595" s="50"/>
      <c r="CB7595" s="50"/>
      <c r="CC7595" s="50"/>
      <c r="CD7595" s="50"/>
      <c r="CE7595" s="50"/>
      <c r="CF7595" s="50"/>
      <c r="CG7595" s="50"/>
      <c r="CH7595" s="50"/>
      <c r="CI7595" s="50"/>
      <c r="CJ7595" s="50"/>
      <c r="CK7595" s="50"/>
      <c r="CL7595" s="50"/>
      <c r="CM7595" s="50"/>
      <c r="CN7595" s="50"/>
      <c r="CO7595" s="50"/>
      <c r="CP7595" s="50"/>
      <c r="CQ7595" s="50"/>
      <c r="CR7595" s="50"/>
      <c r="CS7595" s="50"/>
      <c r="CT7595" s="50"/>
      <c r="CU7595" s="50"/>
      <c r="CV7595" s="50"/>
      <c r="CW7595" s="50"/>
      <c r="CX7595" s="50"/>
      <c r="CY7595" s="50"/>
      <c r="CZ7595" s="50"/>
      <c r="DA7595" s="50"/>
      <c r="DB7595" s="50"/>
      <c r="DC7595" s="50"/>
      <c r="DD7595" s="50"/>
      <c r="DE7595" s="50"/>
      <c r="DF7595" s="50"/>
      <c r="DG7595" s="50"/>
    </row>
    <row r="7596" spans="1:111" x14ac:dyDescent="0.2">
      <c r="A7596" s="185"/>
      <c r="B7596" s="186"/>
      <c r="C7596" s="186"/>
      <c r="D7596" s="54"/>
      <c r="E7596" s="310"/>
      <c r="F7596" s="192"/>
      <c r="G7596" s="192"/>
      <c r="H7596" s="50"/>
      <c r="I7596" s="50"/>
      <c r="J7596" s="50"/>
      <c r="K7596" s="50"/>
      <c r="L7596" s="50"/>
      <c r="M7596" s="50"/>
      <c r="N7596" s="50"/>
      <c r="O7596" s="50"/>
      <c r="P7596" s="50"/>
      <c r="Q7596" s="50"/>
      <c r="R7596" s="50"/>
      <c r="S7596" s="50"/>
      <c r="T7596" s="50"/>
      <c r="U7596" s="50"/>
      <c r="V7596" s="50"/>
      <c r="W7596" s="50"/>
      <c r="X7596" s="50"/>
      <c r="Y7596" s="50"/>
      <c r="Z7596" s="50"/>
      <c r="AA7596" s="50"/>
      <c r="AB7596" s="50"/>
      <c r="AC7596" s="50"/>
      <c r="AD7596" s="50"/>
      <c r="AE7596" s="50"/>
      <c r="AF7596" s="50"/>
      <c r="AG7596" s="50"/>
      <c r="AH7596" s="50"/>
      <c r="AI7596" s="50"/>
      <c r="AJ7596" s="50"/>
      <c r="AK7596" s="50"/>
      <c r="AL7596" s="50"/>
      <c r="AM7596" s="50"/>
      <c r="AN7596" s="50"/>
      <c r="AO7596" s="50"/>
      <c r="AP7596" s="50"/>
      <c r="AQ7596" s="50"/>
      <c r="AR7596" s="50"/>
      <c r="AS7596" s="50"/>
      <c r="AT7596" s="50"/>
      <c r="AU7596" s="50"/>
      <c r="AV7596" s="50"/>
      <c r="AW7596" s="50"/>
      <c r="AX7596" s="50"/>
      <c r="AY7596" s="50"/>
      <c r="AZ7596" s="50"/>
      <c r="BA7596" s="50"/>
      <c r="BB7596" s="50"/>
      <c r="BC7596" s="50"/>
      <c r="BD7596" s="50"/>
      <c r="BE7596" s="50"/>
      <c r="BF7596" s="50"/>
      <c r="BG7596" s="50"/>
      <c r="BH7596" s="50"/>
      <c r="BI7596" s="50"/>
      <c r="BJ7596" s="50"/>
      <c r="BK7596" s="50"/>
      <c r="BL7596" s="50"/>
      <c r="BM7596" s="50"/>
      <c r="BN7596" s="50"/>
      <c r="BO7596" s="50"/>
      <c r="BP7596" s="50"/>
      <c r="BQ7596" s="50"/>
      <c r="BR7596" s="50"/>
      <c r="BS7596" s="50"/>
      <c r="BT7596" s="50"/>
      <c r="BU7596" s="50"/>
      <c r="BV7596" s="50"/>
      <c r="BW7596" s="50"/>
      <c r="BX7596" s="50"/>
      <c r="BY7596" s="50"/>
      <c r="BZ7596" s="50"/>
      <c r="CA7596" s="50"/>
      <c r="CB7596" s="50"/>
      <c r="CC7596" s="50"/>
      <c r="CD7596" s="50"/>
      <c r="CE7596" s="50"/>
      <c r="CF7596" s="50"/>
      <c r="CG7596" s="50"/>
      <c r="CH7596" s="50"/>
      <c r="CI7596" s="50"/>
      <c r="CJ7596" s="50"/>
      <c r="CK7596" s="50"/>
      <c r="CL7596" s="50"/>
      <c r="CM7596" s="50"/>
      <c r="CN7596" s="50"/>
      <c r="CO7596" s="50"/>
      <c r="CP7596" s="50"/>
      <c r="CQ7596" s="50"/>
      <c r="CR7596" s="50"/>
      <c r="CS7596" s="50"/>
      <c r="CT7596" s="50"/>
      <c r="CU7596" s="50"/>
      <c r="CV7596" s="50"/>
      <c r="CW7596" s="50"/>
      <c r="CX7596" s="50"/>
      <c r="CY7596" s="50"/>
      <c r="CZ7596" s="50"/>
      <c r="DA7596" s="50"/>
      <c r="DB7596" s="50"/>
      <c r="DC7596" s="50"/>
      <c r="DD7596" s="50"/>
      <c r="DE7596" s="50"/>
      <c r="DF7596" s="50"/>
      <c r="DG7596" s="50"/>
    </row>
    <row r="7597" spans="1:111" x14ac:dyDescent="0.2">
      <c r="A7597" s="185"/>
      <c r="B7597" s="186"/>
      <c r="C7597" s="186"/>
      <c r="D7597" s="54"/>
      <c r="E7597" s="310"/>
      <c r="F7597" s="192"/>
      <c r="G7597" s="192"/>
      <c r="H7597" s="50"/>
      <c r="I7597" s="50"/>
      <c r="J7597" s="50"/>
      <c r="K7597" s="50"/>
      <c r="L7597" s="50"/>
      <c r="M7597" s="50"/>
      <c r="N7597" s="50"/>
      <c r="O7597" s="50"/>
      <c r="P7597" s="50"/>
      <c r="Q7597" s="50"/>
      <c r="R7597" s="50"/>
      <c r="S7597" s="50"/>
      <c r="T7597" s="50"/>
      <c r="U7597" s="50"/>
      <c r="V7597" s="50"/>
      <c r="W7597" s="50"/>
      <c r="X7597" s="50"/>
      <c r="Y7597" s="50"/>
      <c r="Z7597" s="50"/>
      <c r="AA7597" s="50"/>
      <c r="AB7597" s="50"/>
      <c r="AC7597" s="50"/>
      <c r="AD7597" s="50"/>
      <c r="AE7597" s="50"/>
      <c r="AF7597" s="50"/>
      <c r="AG7597" s="50"/>
      <c r="AH7597" s="50"/>
      <c r="AI7597" s="50"/>
      <c r="AJ7597" s="50"/>
      <c r="AK7597" s="50"/>
      <c r="AL7597" s="50"/>
      <c r="AM7597" s="50"/>
      <c r="AN7597" s="50"/>
      <c r="AO7597" s="50"/>
      <c r="AP7597" s="50"/>
      <c r="AQ7597" s="50"/>
      <c r="AR7597" s="50"/>
      <c r="AS7597" s="50"/>
      <c r="AT7597" s="50"/>
      <c r="AU7597" s="50"/>
      <c r="AV7597" s="50"/>
      <c r="AW7597" s="50"/>
      <c r="AX7597" s="50"/>
      <c r="AY7597" s="50"/>
      <c r="AZ7597" s="50"/>
      <c r="BA7597" s="50"/>
      <c r="BB7597" s="50"/>
      <c r="BC7597" s="50"/>
      <c r="BD7597" s="50"/>
      <c r="BE7597" s="50"/>
      <c r="BF7597" s="50"/>
      <c r="BG7597" s="50"/>
      <c r="BH7597" s="50"/>
      <c r="BI7597" s="50"/>
      <c r="BJ7597" s="50"/>
      <c r="BK7597" s="50"/>
      <c r="BL7597" s="50"/>
      <c r="BM7597" s="50"/>
      <c r="BN7597" s="50"/>
      <c r="BO7597" s="50"/>
      <c r="BP7597" s="50"/>
      <c r="BQ7597" s="50"/>
      <c r="BR7597" s="50"/>
      <c r="BS7597" s="50"/>
      <c r="BT7597" s="50"/>
      <c r="BU7597" s="50"/>
      <c r="BV7597" s="50"/>
      <c r="BW7597" s="50"/>
      <c r="BX7597" s="50"/>
      <c r="BY7597" s="50"/>
      <c r="BZ7597" s="50"/>
      <c r="CA7597" s="50"/>
      <c r="CB7597" s="50"/>
      <c r="CC7597" s="50"/>
      <c r="CD7597" s="50"/>
      <c r="CE7597" s="50"/>
      <c r="CF7597" s="50"/>
      <c r="CG7597" s="50"/>
      <c r="CH7597" s="50"/>
      <c r="CI7597" s="50"/>
      <c r="CJ7597" s="50"/>
      <c r="CK7597" s="50"/>
      <c r="CL7597" s="50"/>
      <c r="CM7597" s="50"/>
      <c r="CN7597" s="50"/>
      <c r="CO7597" s="50"/>
      <c r="CP7597" s="50"/>
      <c r="CQ7597" s="50"/>
      <c r="CR7597" s="50"/>
      <c r="CS7597" s="50"/>
      <c r="CT7597" s="50"/>
      <c r="CU7597" s="50"/>
      <c r="CV7597" s="50"/>
      <c r="CW7597" s="50"/>
      <c r="CX7597" s="50"/>
      <c r="CY7597" s="50"/>
      <c r="CZ7597" s="50"/>
      <c r="DA7597" s="50"/>
      <c r="DB7597" s="50"/>
      <c r="DC7597" s="50"/>
      <c r="DD7597" s="50"/>
      <c r="DE7597" s="50"/>
      <c r="DF7597" s="50"/>
      <c r="DG7597" s="50"/>
    </row>
    <row r="7598" spans="1:111" x14ac:dyDescent="0.2">
      <c r="A7598" s="185"/>
      <c r="B7598" s="186"/>
      <c r="C7598" s="186"/>
      <c r="D7598" s="54"/>
      <c r="E7598" s="310"/>
      <c r="F7598" s="192"/>
      <c r="G7598" s="192"/>
      <c r="H7598" s="50"/>
      <c r="I7598" s="50"/>
      <c r="J7598" s="50"/>
      <c r="K7598" s="50"/>
      <c r="L7598" s="50"/>
      <c r="M7598" s="50"/>
      <c r="N7598" s="50"/>
      <c r="O7598" s="50"/>
      <c r="P7598" s="50"/>
      <c r="Q7598" s="50"/>
      <c r="R7598" s="50"/>
      <c r="S7598" s="50"/>
      <c r="T7598" s="50"/>
      <c r="U7598" s="50"/>
      <c r="V7598" s="50"/>
      <c r="W7598" s="50"/>
      <c r="X7598" s="50"/>
      <c r="Y7598" s="50"/>
      <c r="Z7598" s="50"/>
      <c r="AA7598" s="50"/>
      <c r="AB7598" s="50"/>
      <c r="AC7598" s="50"/>
      <c r="AD7598" s="50"/>
      <c r="AE7598" s="50"/>
      <c r="AF7598" s="50"/>
      <c r="AG7598" s="50"/>
      <c r="AH7598" s="50"/>
      <c r="AI7598" s="50"/>
      <c r="AJ7598" s="50"/>
      <c r="AK7598" s="50"/>
      <c r="AL7598" s="50"/>
      <c r="AM7598" s="50"/>
      <c r="AN7598" s="50"/>
      <c r="AO7598" s="50"/>
      <c r="AP7598" s="50"/>
      <c r="AQ7598" s="50"/>
      <c r="AR7598" s="50"/>
      <c r="AS7598" s="50"/>
      <c r="AT7598" s="50"/>
      <c r="AU7598" s="50"/>
      <c r="AV7598" s="50"/>
      <c r="AW7598" s="50"/>
      <c r="AX7598" s="50"/>
      <c r="AY7598" s="50"/>
      <c r="AZ7598" s="50"/>
      <c r="BA7598" s="50"/>
      <c r="BB7598" s="50"/>
      <c r="BC7598" s="50"/>
      <c r="BD7598" s="50"/>
      <c r="BE7598" s="50"/>
      <c r="BF7598" s="50"/>
      <c r="BG7598" s="50"/>
      <c r="BH7598" s="50"/>
      <c r="BI7598" s="50"/>
      <c r="BJ7598" s="50"/>
      <c r="BK7598" s="50"/>
      <c r="BL7598" s="50"/>
      <c r="BM7598" s="50"/>
      <c r="BN7598" s="50"/>
      <c r="BO7598" s="50"/>
      <c r="BP7598" s="50"/>
      <c r="BQ7598" s="50"/>
      <c r="BR7598" s="50"/>
      <c r="BS7598" s="50"/>
      <c r="BT7598" s="50"/>
      <c r="BU7598" s="50"/>
      <c r="BV7598" s="50"/>
      <c r="BW7598" s="50"/>
      <c r="BX7598" s="50"/>
      <c r="BY7598" s="50"/>
      <c r="BZ7598" s="50"/>
      <c r="CA7598" s="50"/>
      <c r="CB7598" s="50"/>
      <c r="CC7598" s="50"/>
      <c r="CD7598" s="50"/>
      <c r="CE7598" s="50"/>
      <c r="CF7598" s="50"/>
      <c r="CG7598" s="50"/>
      <c r="CH7598" s="50"/>
      <c r="CI7598" s="50"/>
      <c r="CJ7598" s="50"/>
      <c r="CK7598" s="50"/>
      <c r="CL7598" s="50"/>
      <c r="CM7598" s="50"/>
      <c r="CN7598" s="50"/>
      <c r="CO7598" s="50"/>
      <c r="CP7598" s="50"/>
      <c r="CQ7598" s="50"/>
      <c r="CR7598" s="50"/>
      <c r="CS7598" s="50"/>
      <c r="CT7598" s="50"/>
      <c r="CU7598" s="50"/>
      <c r="CV7598" s="50"/>
      <c r="CW7598" s="50"/>
      <c r="CX7598" s="50"/>
      <c r="CY7598" s="50"/>
      <c r="CZ7598" s="50"/>
      <c r="DA7598" s="50"/>
      <c r="DB7598" s="50"/>
      <c r="DC7598" s="50"/>
      <c r="DD7598" s="50"/>
      <c r="DE7598" s="50"/>
      <c r="DF7598" s="50"/>
      <c r="DG7598" s="50"/>
    </row>
    <row r="7599" spans="1:111" x14ac:dyDescent="0.2">
      <c r="A7599" s="185"/>
      <c r="B7599" s="186"/>
      <c r="C7599" s="186"/>
      <c r="D7599" s="54"/>
      <c r="E7599" s="310"/>
      <c r="F7599" s="192"/>
      <c r="G7599" s="192"/>
      <c r="H7599" s="50"/>
      <c r="I7599" s="50"/>
      <c r="J7599" s="50"/>
      <c r="K7599" s="50"/>
      <c r="L7599" s="50"/>
      <c r="M7599" s="50"/>
      <c r="N7599" s="50"/>
      <c r="O7599" s="50"/>
      <c r="P7599" s="50"/>
      <c r="Q7599" s="50"/>
      <c r="R7599" s="50"/>
      <c r="S7599" s="50"/>
      <c r="T7599" s="50"/>
      <c r="U7599" s="50"/>
      <c r="V7599" s="50"/>
      <c r="W7599" s="50"/>
      <c r="X7599" s="50"/>
      <c r="Y7599" s="50"/>
      <c r="Z7599" s="50"/>
      <c r="AA7599" s="50"/>
      <c r="AB7599" s="50"/>
      <c r="AC7599" s="50"/>
      <c r="AD7599" s="50"/>
      <c r="AE7599" s="50"/>
      <c r="AF7599" s="50"/>
      <c r="AG7599" s="50"/>
      <c r="AH7599" s="50"/>
      <c r="AI7599" s="50"/>
      <c r="AJ7599" s="50"/>
      <c r="AK7599" s="50"/>
      <c r="AL7599" s="50"/>
      <c r="AM7599" s="50"/>
      <c r="AN7599" s="50"/>
      <c r="AO7599" s="50"/>
      <c r="AP7599" s="50"/>
      <c r="AQ7599" s="50"/>
      <c r="AR7599" s="50"/>
      <c r="AS7599" s="50"/>
      <c r="AT7599" s="50"/>
      <c r="AU7599" s="50"/>
      <c r="AV7599" s="50"/>
      <c r="AW7599" s="50"/>
      <c r="AX7599" s="50"/>
      <c r="AY7599" s="50"/>
      <c r="AZ7599" s="50"/>
      <c r="BA7599" s="50"/>
      <c r="BB7599" s="50"/>
      <c r="BC7599" s="50"/>
      <c r="BD7599" s="50"/>
      <c r="BE7599" s="50"/>
      <c r="BF7599" s="50"/>
      <c r="BG7599" s="50"/>
      <c r="BH7599" s="50"/>
      <c r="BI7599" s="50"/>
      <c r="BJ7599" s="50"/>
      <c r="BK7599" s="50"/>
      <c r="BL7599" s="50"/>
      <c r="BM7599" s="50"/>
      <c r="BN7599" s="50"/>
      <c r="BO7599" s="50"/>
      <c r="BP7599" s="50"/>
      <c r="BQ7599" s="50"/>
      <c r="BR7599" s="50"/>
      <c r="BS7599" s="50"/>
      <c r="BT7599" s="50"/>
      <c r="BU7599" s="50"/>
      <c r="BV7599" s="50"/>
      <c r="BW7599" s="50"/>
      <c r="BX7599" s="50"/>
      <c r="BY7599" s="50"/>
      <c r="BZ7599" s="50"/>
      <c r="CA7599" s="50"/>
      <c r="CB7599" s="50"/>
      <c r="CC7599" s="50"/>
      <c r="CD7599" s="50"/>
      <c r="CE7599" s="50"/>
      <c r="CF7599" s="50"/>
      <c r="CG7599" s="50"/>
      <c r="CH7599" s="50"/>
      <c r="CI7599" s="50"/>
      <c r="CJ7599" s="50"/>
      <c r="CK7599" s="50"/>
      <c r="CL7599" s="50"/>
      <c r="CM7599" s="50"/>
      <c r="CN7599" s="50"/>
      <c r="CO7599" s="50"/>
      <c r="CP7599" s="50"/>
      <c r="CQ7599" s="50"/>
      <c r="CR7599" s="50"/>
      <c r="CS7599" s="50"/>
      <c r="CT7599" s="50"/>
      <c r="CU7599" s="50"/>
      <c r="CV7599" s="50"/>
      <c r="CW7599" s="50"/>
      <c r="CX7599" s="50"/>
      <c r="CY7599" s="50"/>
      <c r="CZ7599" s="50"/>
      <c r="DA7599" s="50"/>
      <c r="DB7599" s="50"/>
      <c r="DC7599" s="50"/>
      <c r="DD7599" s="50"/>
      <c r="DE7599" s="50"/>
      <c r="DF7599" s="50"/>
      <c r="DG7599" s="50"/>
    </row>
    <row r="7600" spans="1:111" x14ac:dyDescent="0.2">
      <c r="A7600" s="185"/>
      <c r="B7600" s="186"/>
      <c r="C7600" s="186"/>
      <c r="D7600" s="54"/>
      <c r="E7600" s="310"/>
      <c r="F7600" s="192"/>
      <c r="G7600" s="192"/>
      <c r="H7600" s="50"/>
      <c r="I7600" s="50"/>
      <c r="J7600" s="50"/>
      <c r="K7600" s="50"/>
      <c r="L7600" s="50"/>
      <c r="M7600" s="50"/>
      <c r="N7600" s="50"/>
      <c r="O7600" s="50"/>
      <c r="P7600" s="50"/>
      <c r="Q7600" s="50"/>
      <c r="R7600" s="50"/>
      <c r="S7600" s="50"/>
      <c r="T7600" s="50"/>
      <c r="U7600" s="50"/>
      <c r="V7600" s="50"/>
      <c r="W7600" s="50"/>
      <c r="X7600" s="50"/>
      <c r="Y7600" s="50"/>
      <c r="Z7600" s="50"/>
      <c r="AA7600" s="50"/>
      <c r="AB7600" s="50"/>
      <c r="AC7600" s="50"/>
      <c r="AD7600" s="50"/>
      <c r="AE7600" s="50"/>
      <c r="AF7600" s="50"/>
      <c r="AG7600" s="50"/>
      <c r="AH7600" s="50"/>
      <c r="AI7600" s="50"/>
      <c r="AJ7600" s="50"/>
      <c r="AK7600" s="50"/>
      <c r="AL7600" s="50"/>
      <c r="AM7600" s="50"/>
      <c r="AN7600" s="50"/>
      <c r="AO7600" s="50"/>
      <c r="AP7600" s="50"/>
      <c r="AQ7600" s="50"/>
      <c r="AR7600" s="50"/>
      <c r="AS7600" s="50"/>
      <c r="AT7600" s="50"/>
      <c r="AU7600" s="50"/>
      <c r="AV7600" s="50"/>
      <c r="AW7600" s="50"/>
      <c r="AX7600" s="50"/>
      <c r="AY7600" s="50"/>
      <c r="AZ7600" s="50"/>
      <c r="BA7600" s="50"/>
      <c r="BB7600" s="50"/>
      <c r="BC7600" s="50"/>
      <c r="BD7600" s="50"/>
      <c r="BE7600" s="50"/>
      <c r="BF7600" s="50"/>
      <c r="BG7600" s="50"/>
      <c r="BH7600" s="50"/>
      <c r="BI7600" s="50"/>
      <c r="BJ7600" s="50"/>
      <c r="BK7600" s="50"/>
      <c r="BL7600" s="50"/>
      <c r="BM7600" s="50"/>
      <c r="BN7600" s="50"/>
      <c r="BO7600" s="50"/>
      <c r="BP7600" s="50"/>
      <c r="BQ7600" s="50"/>
      <c r="BR7600" s="50"/>
      <c r="BS7600" s="50"/>
      <c r="BT7600" s="50"/>
      <c r="BU7600" s="50"/>
      <c r="BV7600" s="50"/>
      <c r="BW7600" s="50"/>
      <c r="BX7600" s="50"/>
      <c r="BY7600" s="50"/>
      <c r="BZ7600" s="50"/>
      <c r="CA7600" s="50"/>
      <c r="CB7600" s="50"/>
      <c r="CC7600" s="50"/>
      <c r="CD7600" s="50"/>
      <c r="CE7600" s="50"/>
      <c r="CF7600" s="50"/>
      <c r="CG7600" s="50"/>
      <c r="CH7600" s="50"/>
      <c r="CI7600" s="50"/>
      <c r="CJ7600" s="50"/>
      <c r="CK7600" s="50"/>
      <c r="CL7600" s="50"/>
      <c r="CM7600" s="50"/>
      <c r="CN7600" s="50"/>
      <c r="CO7600" s="50"/>
      <c r="CP7600" s="50"/>
      <c r="CQ7600" s="50"/>
      <c r="CR7600" s="50"/>
      <c r="CS7600" s="50"/>
      <c r="CT7600" s="50"/>
      <c r="CU7600" s="50"/>
      <c r="CV7600" s="50"/>
      <c r="CW7600" s="50"/>
      <c r="CX7600" s="50"/>
      <c r="CY7600" s="50"/>
      <c r="CZ7600" s="50"/>
      <c r="DA7600" s="50"/>
      <c r="DB7600" s="50"/>
      <c r="DC7600" s="50"/>
      <c r="DD7600" s="50"/>
      <c r="DE7600" s="50"/>
      <c r="DF7600" s="50"/>
      <c r="DG7600" s="50"/>
    </row>
    <row r="7601" spans="1:111" x14ac:dyDescent="0.2">
      <c r="A7601" s="185"/>
      <c r="B7601" s="186"/>
      <c r="C7601" s="186"/>
      <c r="D7601" s="54"/>
      <c r="E7601" s="310"/>
      <c r="F7601" s="192"/>
      <c r="G7601" s="192"/>
      <c r="H7601" s="50"/>
      <c r="I7601" s="50"/>
      <c r="J7601" s="50"/>
      <c r="K7601" s="50"/>
      <c r="L7601" s="50"/>
      <c r="M7601" s="50"/>
      <c r="N7601" s="50"/>
      <c r="O7601" s="50"/>
      <c r="P7601" s="50"/>
      <c r="Q7601" s="50"/>
      <c r="R7601" s="50"/>
      <c r="S7601" s="50"/>
      <c r="T7601" s="50"/>
      <c r="U7601" s="50"/>
      <c r="V7601" s="50"/>
      <c r="W7601" s="50"/>
      <c r="X7601" s="50"/>
      <c r="Y7601" s="50"/>
      <c r="Z7601" s="50"/>
      <c r="AA7601" s="50"/>
      <c r="AB7601" s="50"/>
      <c r="AC7601" s="50"/>
      <c r="AD7601" s="50"/>
      <c r="AE7601" s="50"/>
      <c r="AF7601" s="50"/>
      <c r="AG7601" s="50"/>
      <c r="AH7601" s="50"/>
      <c r="AI7601" s="50"/>
      <c r="AJ7601" s="50"/>
      <c r="AK7601" s="50"/>
      <c r="AL7601" s="50"/>
      <c r="AM7601" s="50"/>
      <c r="AN7601" s="50"/>
      <c r="AO7601" s="50"/>
      <c r="AP7601" s="50"/>
      <c r="AQ7601" s="50"/>
      <c r="AR7601" s="50"/>
      <c r="AS7601" s="50"/>
      <c r="AT7601" s="50"/>
      <c r="AU7601" s="50"/>
      <c r="AV7601" s="50"/>
      <c r="AW7601" s="50"/>
      <c r="AX7601" s="50"/>
      <c r="AY7601" s="50"/>
      <c r="AZ7601" s="50"/>
      <c r="BA7601" s="50"/>
      <c r="BB7601" s="50"/>
      <c r="BC7601" s="50"/>
      <c r="BD7601" s="50"/>
      <c r="BE7601" s="50"/>
      <c r="BF7601" s="50"/>
      <c r="BG7601" s="50"/>
      <c r="BH7601" s="50"/>
      <c r="BI7601" s="50"/>
      <c r="BJ7601" s="50"/>
      <c r="BK7601" s="50"/>
      <c r="BL7601" s="50"/>
      <c r="BM7601" s="50"/>
      <c r="BN7601" s="50"/>
      <c r="BO7601" s="50"/>
      <c r="BP7601" s="50"/>
      <c r="BQ7601" s="50"/>
      <c r="BR7601" s="50"/>
      <c r="BS7601" s="50"/>
      <c r="BT7601" s="50"/>
      <c r="BU7601" s="50"/>
      <c r="BV7601" s="50"/>
      <c r="BW7601" s="50"/>
      <c r="BX7601" s="50"/>
      <c r="BY7601" s="50"/>
      <c r="BZ7601" s="50"/>
      <c r="CA7601" s="50"/>
      <c r="CB7601" s="50"/>
      <c r="CC7601" s="50"/>
      <c r="CD7601" s="50"/>
      <c r="CE7601" s="50"/>
      <c r="CF7601" s="50"/>
      <c r="CG7601" s="50"/>
      <c r="CH7601" s="50"/>
      <c r="CI7601" s="50"/>
      <c r="CJ7601" s="50"/>
      <c r="CK7601" s="50"/>
      <c r="CL7601" s="50"/>
      <c r="CM7601" s="50"/>
      <c r="CN7601" s="50"/>
      <c r="CO7601" s="50"/>
      <c r="CP7601" s="50"/>
      <c r="CQ7601" s="50"/>
      <c r="CR7601" s="50"/>
      <c r="CS7601" s="50"/>
      <c r="CT7601" s="50"/>
      <c r="CU7601" s="50"/>
      <c r="CV7601" s="50"/>
      <c r="CW7601" s="50"/>
      <c r="CX7601" s="50"/>
      <c r="CY7601" s="50"/>
      <c r="CZ7601" s="50"/>
      <c r="DA7601" s="50"/>
      <c r="DB7601" s="50"/>
      <c r="DC7601" s="50"/>
      <c r="DD7601" s="50"/>
      <c r="DE7601" s="50"/>
      <c r="DF7601" s="50"/>
      <c r="DG7601" s="50"/>
    </row>
    <row r="7602" spans="1:111" x14ac:dyDescent="0.2">
      <c r="A7602" s="185"/>
      <c r="B7602" s="186"/>
      <c r="C7602" s="186"/>
      <c r="D7602" s="54"/>
      <c r="E7602" s="310"/>
      <c r="F7602" s="192"/>
      <c r="G7602" s="192"/>
      <c r="H7602" s="50"/>
      <c r="I7602" s="50"/>
      <c r="J7602" s="50"/>
      <c r="K7602" s="50"/>
      <c r="L7602" s="50"/>
      <c r="M7602" s="50"/>
      <c r="N7602" s="50"/>
      <c r="O7602" s="50"/>
      <c r="P7602" s="50"/>
      <c r="Q7602" s="50"/>
      <c r="R7602" s="50"/>
      <c r="S7602" s="50"/>
      <c r="T7602" s="50"/>
      <c r="U7602" s="50"/>
      <c r="V7602" s="50"/>
      <c r="W7602" s="50"/>
      <c r="X7602" s="50"/>
      <c r="Y7602" s="50"/>
      <c r="Z7602" s="50"/>
      <c r="AA7602" s="50"/>
      <c r="AB7602" s="50"/>
      <c r="AC7602" s="50"/>
      <c r="AD7602" s="50"/>
      <c r="AE7602" s="50"/>
      <c r="AF7602" s="50"/>
      <c r="AG7602" s="50"/>
      <c r="AH7602" s="50"/>
      <c r="AI7602" s="50"/>
      <c r="AJ7602" s="50"/>
      <c r="AK7602" s="50"/>
      <c r="AL7602" s="50"/>
      <c r="AM7602" s="50"/>
      <c r="AN7602" s="50"/>
      <c r="AO7602" s="50"/>
      <c r="AP7602" s="50"/>
      <c r="AQ7602" s="50"/>
      <c r="AR7602" s="50"/>
      <c r="AS7602" s="50"/>
      <c r="AT7602" s="50"/>
      <c r="AU7602" s="50"/>
      <c r="AV7602" s="50"/>
      <c r="AW7602" s="50"/>
      <c r="AX7602" s="50"/>
      <c r="AY7602" s="50"/>
      <c r="AZ7602" s="50"/>
      <c r="BA7602" s="50"/>
      <c r="BB7602" s="50"/>
      <c r="BC7602" s="50"/>
      <c r="BD7602" s="50"/>
      <c r="BE7602" s="50"/>
      <c r="BF7602" s="50"/>
      <c r="BG7602" s="50"/>
      <c r="BH7602" s="50"/>
      <c r="BI7602" s="50"/>
      <c r="BJ7602" s="50"/>
      <c r="BK7602" s="50"/>
      <c r="BL7602" s="50"/>
      <c r="BM7602" s="50"/>
      <c r="BN7602" s="50"/>
      <c r="BO7602" s="50"/>
      <c r="BP7602" s="50"/>
      <c r="BQ7602" s="50"/>
      <c r="BR7602" s="50"/>
      <c r="BS7602" s="50"/>
      <c r="BT7602" s="50"/>
      <c r="BU7602" s="50"/>
      <c r="BV7602" s="50"/>
      <c r="BW7602" s="50"/>
      <c r="BX7602" s="50"/>
      <c r="BY7602" s="50"/>
      <c r="BZ7602" s="50"/>
      <c r="CA7602" s="50"/>
      <c r="CB7602" s="50"/>
      <c r="CC7602" s="50"/>
      <c r="CD7602" s="50"/>
      <c r="CE7602" s="50"/>
      <c r="CF7602" s="50"/>
      <c r="CG7602" s="50"/>
      <c r="CH7602" s="50"/>
      <c r="CI7602" s="50"/>
      <c r="CJ7602" s="50"/>
      <c r="CK7602" s="50"/>
      <c r="CL7602" s="50"/>
      <c r="CM7602" s="50"/>
      <c r="CN7602" s="50"/>
      <c r="CO7602" s="50"/>
      <c r="CP7602" s="50"/>
      <c r="CQ7602" s="50"/>
      <c r="CR7602" s="50"/>
      <c r="CS7602" s="50"/>
      <c r="CT7602" s="50"/>
      <c r="CU7602" s="50"/>
      <c r="CV7602" s="50"/>
      <c r="CW7602" s="50"/>
      <c r="CX7602" s="50"/>
      <c r="CY7602" s="50"/>
      <c r="CZ7602" s="50"/>
      <c r="DA7602" s="50"/>
      <c r="DB7602" s="50"/>
      <c r="DC7602" s="50"/>
      <c r="DD7602" s="50"/>
      <c r="DE7602" s="50"/>
      <c r="DF7602" s="50"/>
      <c r="DG7602" s="50"/>
    </row>
    <row r="7603" spans="1:111" x14ac:dyDescent="0.2">
      <c r="A7603" s="185"/>
      <c r="B7603" s="186"/>
      <c r="C7603" s="186"/>
      <c r="D7603" s="54"/>
      <c r="E7603" s="310"/>
      <c r="F7603" s="192"/>
      <c r="G7603" s="192"/>
      <c r="H7603" s="50"/>
      <c r="I7603" s="50"/>
      <c r="J7603" s="50"/>
      <c r="K7603" s="50"/>
      <c r="L7603" s="50"/>
      <c r="M7603" s="50"/>
      <c r="N7603" s="50"/>
      <c r="O7603" s="50"/>
      <c r="P7603" s="50"/>
      <c r="Q7603" s="50"/>
      <c r="R7603" s="50"/>
      <c r="S7603" s="50"/>
      <c r="T7603" s="50"/>
      <c r="U7603" s="50"/>
      <c r="V7603" s="50"/>
      <c r="W7603" s="50"/>
      <c r="X7603" s="50"/>
      <c r="Y7603" s="50"/>
      <c r="Z7603" s="50"/>
      <c r="AA7603" s="50"/>
      <c r="AB7603" s="50"/>
      <c r="AC7603" s="50"/>
      <c r="AD7603" s="50"/>
      <c r="AE7603" s="50"/>
      <c r="AF7603" s="50"/>
      <c r="AG7603" s="50"/>
      <c r="AH7603" s="50"/>
      <c r="AI7603" s="50"/>
      <c r="AJ7603" s="50"/>
      <c r="AK7603" s="50"/>
      <c r="AL7603" s="50"/>
      <c r="AM7603" s="50"/>
      <c r="AN7603" s="50"/>
      <c r="AO7603" s="50"/>
      <c r="AP7603" s="50"/>
      <c r="AQ7603" s="50"/>
      <c r="AR7603" s="50"/>
      <c r="AS7603" s="50"/>
      <c r="AT7603" s="50"/>
      <c r="AU7603" s="50"/>
      <c r="AV7603" s="50"/>
      <c r="AW7603" s="50"/>
      <c r="AX7603" s="50"/>
      <c r="AY7603" s="50"/>
      <c r="AZ7603" s="50"/>
      <c r="BA7603" s="50"/>
      <c r="BB7603" s="50"/>
      <c r="BC7603" s="50"/>
      <c r="BD7603" s="50"/>
      <c r="BE7603" s="50"/>
      <c r="BF7603" s="50"/>
      <c r="BG7603" s="50"/>
      <c r="BH7603" s="50"/>
      <c r="BI7603" s="50"/>
      <c r="BJ7603" s="50"/>
      <c r="BK7603" s="50"/>
      <c r="BL7603" s="50"/>
      <c r="BM7603" s="50"/>
      <c r="BN7603" s="50"/>
      <c r="BO7603" s="50"/>
      <c r="BP7603" s="50"/>
      <c r="BQ7603" s="50"/>
      <c r="BR7603" s="50"/>
      <c r="BS7603" s="50"/>
      <c r="BT7603" s="50"/>
      <c r="BU7603" s="50"/>
      <c r="BV7603" s="50"/>
      <c r="BW7603" s="50"/>
      <c r="BX7603" s="50"/>
      <c r="BY7603" s="50"/>
      <c r="BZ7603" s="50"/>
      <c r="CA7603" s="50"/>
      <c r="CB7603" s="50"/>
      <c r="CC7603" s="50"/>
      <c r="CD7603" s="50"/>
      <c r="CE7603" s="50"/>
      <c r="CF7603" s="50"/>
      <c r="CG7603" s="50"/>
      <c r="CH7603" s="50"/>
      <c r="CI7603" s="50"/>
      <c r="CJ7603" s="50"/>
      <c r="CK7603" s="50"/>
      <c r="CL7603" s="50"/>
      <c r="CM7603" s="50"/>
      <c r="CN7603" s="50"/>
      <c r="CO7603" s="50"/>
      <c r="CP7603" s="50"/>
      <c r="CQ7603" s="50"/>
      <c r="CR7603" s="50"/>
      <c r="CS7603" s="50"/>
      <c r="CT7603" s="50"/>
      <c r="CU7603" s="50"/>
      <c r="CV7603" s="50"/>
      <c r="CW7603" s="50"/>
      <c r="CX7603" s="50"/>
      <c r="CY7603" s="50"/>
      <c r="CZ7603" s="50"/>
      <c r="DA7603" s="50"/>
      <c r="DB7603" s="50"/>
      <c r="DC7603" s="50"/>
      <c r="DD7603" s="50"/>
      <c r="DE7603" s="50"/>
      <c r="DF7603" s="50"/>
      <c r="DG7603" s="50"/>
    </row>
    <row r="7604" spans="1:111" x14ac:dyDescent="0.2">
      <c r="A7604" s="185"/>
      <c r="B7604" s="186"/>
      <c r="C7604" s="186"/>
      <c r="D7604" s="54"/>
      <c r="E7604" s="310"/>
      <c r="F7604" s="192"/>
      <c r="G7604" s="192"/>
      <c r="H7604" s="50"/>
      <c r="I7604" s="50"/>
      <c r="J7604" s="50"/>
      <c r="K7604" s="50"/>
      <c r="L7604" s="50"/>
      <c r="M7604" s="50"/>
      <c r="N7604" s="50"/>
      <c r="O7604" s="50"/>
      <c r="P7604" s="50"/>
      <c r="Q7604" s="50"/>
      <c r="R7604" s="50"/>
      <c r="S7604" s="50"/>
      <c r="T7604" s="50"/>
      <c r="U7604" s="50"/>
      <c r="V7604" s="50"/>
      <c r="W7604" s="50"/>
      <c r="X7604" s="50"/>
      <c r="Y7604" s="50"/>
      <c r="Z7604" s="50"/>
      <c r="AA7604" s="50"/>
      <c r="AB7604" s="50"/>
      <c r="AC7604" s="50"/>
      <c r="AD7604" s="50"/>
      <c r="AE7604" s="50"/>
      <c r="AF7604" s="50"/>
      <c r="AG7604" s="50"/>
      <c r="AH7604" s="50"/>
      <c r="AI7604" s="50"/>
      <c r="AJ7604" s="50"/>
      <c r="AK7604" s="50"/>
      <c r="AL7604" s="50"/>
      <c r="AM7604" s="50"/>
      <c r="AN7604" s="50"/>
      <c r="AO7604" s="50"/>
      <c r="AP7604" s="50"/>
      <c r="AQ7604" s="50"/>
      <c r="AR7604" s="50"/>
      <c r="AS7604" s="50"/>
      <c r="AT7604" s="50"/>
      <c r="AU7604" s="50"/>
      <c r="AV7604" s="50"/>
      <c r="AW7604" s="50"/>
      <c r="AX7604" s="50"/>
      <c r="AY7604" s="50"/>
      <c r="AZ7604" s="50"/>
      <c r="BA7604" s="50"/>
      <c r="BB7604" s="50"/>
      <c r="BC7604" s="50"/>
      <c r="BD7604" s="50"/>
      <c r="BE7604" s="50"/>
      <c r="BF7604" s="50"/>
      <c r="BG7604" s="50"/>
      <c r="BH7604" s="50"/>
      <c r="BI7604" s="50"/>
      <c r="BJ7604" s="50"/>
      <c r="BK7604" s="50"/>
      <c r="BL7604" s="50"/>
      <c r="BM7604" s="50"/>
      <c r="BN7604" s="50"/>
      <c r="BO7604" s="50"/>
      <c r="BP7604" s="50"/>
      <c r="BQ7604" s="50"/>
      <c r="BR7604" s="50"/>
      <c r="BS7604" s="50"/>
      <c r="BT7604" s="50"/>
      <c r="BU7604" s="50"/>
      <c r="BV7604" s="50"/>
      <c r="BW7604" s="50"/>
      <c r="BX7604" s="50"/>
      <c r="BY7604" s="50"/>
      <c r="BZ7604" s="50"/>
      <c r="CA7604" s="50"/>
      <c r="CB7604" s="50"/>
      <c r="CC7604" s="50"/>
      <c r="CD7604" s="50"/>
      <c r="CE7604" s="50"/>
      <c r="CF7604" s="50"/>
      <c r="CG7604" s="50"/>
      <c r="CH7604" s="50"/>
      <c r="CI7604" s="50"/>
      <c r="CJ7604" s="50"/>
      <c r="CK7604" s="50"/>
      <c r="CL7604" s="50"/>
      <c r="CM7604" s="50"/>
      <c r="CN7604" s="50"/>
      <c r="CO7604" s="50"/>
      <c r="CP7604" s="50"/>
      <c r="CQ7604" s="50"/>
      <c r="CR7604" s="50"/>
      <c r="CS7604" s="50"/>
      <c r="CT7604" s="50"/>
      <c r="CU7604" s="50"/>
      <c r="CV7604" s="50"/>
      <c r="CW7604" s="50"/>
      <c r="CX7604" s="50"/>
      <c r="CY7604" s="50"/>
      <c r="CZ7604" s="50"/>
      <c r="DA7604" s="50"/>
      <c r="DB7604" s="50"/>
      <c r="DC7604" s="50"/>
      <c r="DD7604" s="50"/>
      <c r="DE7604" s="50"/>
      <c r="DF7604" s="50"/>
      <c r="DG7604" s="50"/>
    </row>
    <row r="7605" spans="1:111" x14ac:dyDescent="0.2">
      <c r="A7605" s="185"/>
      <c r="B7605" s="186"/>
      <c r="C7605" s="186"/>
      <c r="D7605" s="54"/>
      <c r="E7605" s="310"/>
      <c r="F7605" s="192"/>
      <c r="G7605" s="192"/>
      <c r="H7605" s="50"/>
      <c r="I7605" s="50"/>
      <c r="J7605" s="50"/>
      <c r="K7605" s="50"/>
      <c r="L7605" s="50"/>
      <c r="M7605" s="50"/>
      <c r="N7605" s="50"/>
      <c r="O7605" s="50"/>
      <c r="P7605" s="50"/>
      <c r="Q7605" s="50"/>
      <c r="R7605" s="50"/>
      <c r="S7605" s="50"/>
      <c r="T7605" s="50"/>
      <c r="U7605" s="50"/>
      <c r="V7605" s="50"/>
      <c r="W7605" s="50"/>
      <c r="X7605" s="50"/>
      <c r="Y7605" s="50"/>
      <c r="Z7605" s="50"/>
      <c r="AA7605" s="50"/>
      <c r="AB7605" s="50"/>
      <c r="AC7605" s="50"/>
      <c r="AD7605" s="50"/>
      <c r="AE7605" s="50"/>
      <c r="AF7605" s="50"/>
      <c r="AG7605" s="50"/>
      <c r="AH7605" s="50"/>
      <c r="AI7605" s="50"/>
      <c r="AJ7605" s="50"/>
      <c r="AK7605" s="50"/>
      <c r="AL7605" s="50"/>
      <c r="AM7605" s="50"/>
      <c r="AN7605" s="50"/>
      <c r="AO7605" s="50"/>
      <c r="AP7605" s="50"/>
      <c r="AQ7605" s="50"/>
      <c r="AR7605" s="50"/>
      <c r="AS7605" s="50"/>
      <c r="AT7605" s="50"/>
      <c r="AU7605" s="50"/>
      <c r="AV7605" s="50"/>
      <c r="AW7605" s="50"/>
      <c r="AX7605" s="50"/>
      <c r="AY7605" s="50"/>
      <c r="AZ7605" s="50"/>
      <c r="BA7605" s="50"/>
      <c r="BB7605" s="50"/>
      <c r="BC7605" s="50"/>
      <c r="BD7605" s="50"/>
      <c r="BE7605" s="50"/>
      <c r="BF7605" s="50"/>
      <c r="BG7605" s="50"/>
      <c r="BH7605" s="50"/>
      <c r="BI7605" s="50"/>
      <c r="BJ7605" s="50"/>
      <c r="BK7605" s="50"/>
      <c r="BL7605" s="50"/>
      <c r="BM7605" s="50"/>
      <c r="BN7605" s="50"/>
      <c r="BO7605" s="50"/>
      <c r="BP7605" s="50"/>
      <c r="BQ7605" s="50"/>
      <c r="BR7605" s="50"/>
      <c r="BS7605" s="50"/>
      <c r="BT7605" s="50"/>
      <c r="BU7605" s="50"/>
      <c r="BV7605" s="50"/>
      <c r="BW7605" s="50"/>
      <c r="BX7605" s="50"/>
      <c r="BY7605" s="50"/>
      <c r="BZ7605" s="50"/>
      <c r="CA7605" s="50"/>
      <c r="CB7605" s="50"/>
      <c r="CC7605" s="50"/>
      <c r="CD7605" s="50"/>
      <c r="CE7605" s="50"/>
      <c r="CF7605" s="50"/>
      <c r="CG7605" s="50"/>
      <c r="CH7605" s="50"/>
      <c r="CI7605" s="50"/>
      <c r="CJ7605" s="50"/>
      <c r="CK7605" s="50"/>
      <c r="CL7605" s="50"/>
      <c r="CM7605" s="50"/>
      <c r="CN7605" s="50"/>
      <c r="CO7605" s="50"/>
      <c r="CP7605" s="50"/>
      <c r="CQ7605" s="50"/>
      <c r="CR7605" s="50"/>
      <c r="CS7605" s="50"/>
      <c r="CT7605" s="50"/>
      <c r="CU7605" s="50"/>
      <c r="CV7605" s="50"/>
      <c r="CW7605" s="50"/>
      <c r="CX7605" s="50"/>
      <c r="CY7605" s="50"/>
      <c r="CZ7605" s="50"/>
      <c r="DA7605" s="50"/>
      <c r="DB7605" s="50"/>
      <c r="DC7605" s="50"/>
      <c r="DD7605" s="50"/>
      <c r="DE7605" s="50"/>
      <c r="DF7605" s="50"/>
      <c r="DG7605" s="50"/>
    </row>
    <row r="7606" spans="1:111" x14ac:dyDescent="0.2">
      <c r="A7606" s="185"/>
      <c r="B7606" s="186"/>
      <c r="C7606" s="186"/>
      <c r="D7606" s="54"/>
      <c r="E7606" s="310"/>
      <c r="F7606" s="192"/>
      <c r="G7606" s="192"/>
      <c r="H7606" s="50"/>
      <c r="I7606" s="50"/>
      <c r="J7606" s="50"/>
      <c r="K7606" s="50"/>
      <c r="L7606" s="50"/>
      <c r="M7606" s="50"/>
      <c r="N7606" s="50"/>
      <c r="O7606" s="50"/>
      <c r="P7606" s="50"/>
      <c r="Q7606" s="50"/>
      <c r="R7606" s="50"/>
      <c r="S7606" s="50"/>
      <c r="T7606" s="50"/>
      <c r="U7606" s="50"/>
      <c r="V7606" s="50"/>
      <c r="W7606" s="50"/>
      <c r="X7606" s="50"/>
      <c r="Y7606" s="50"/>
      <c r="Z7606" s="50"/>
      <c r="AA7606" s="50"/>
      <c r="AB7606" s="50"/>
      <c r="AC7606" s="50"/>
      <c r="AD7606" s="50"/>
      <c r="AE7606" s="50"/>
      <c r="AF7606" s="50"/>
      <c r="AG7606" s="50"/>
      <c r="AH7606" s="50"/>
      <c r="AI7606" s="50"/>
      <c r="AJ7606" s="50"/>
      <c r="AK7606" s="50"/>
      <c r="AL7606" s="50"/>
      <c r="AM7606" s="50"/>
      <c r="AN7606" s="50"/>
      <c r="AO7606" s="50"/>
      <c r="AP7606" s="50"/>
      <c r="AQ7606" s="50"/>
      <c r="AR7606" s="50"/>
      <c r="AS7606" s="50"/>
      <c r="AT7606" s="50"/>
      <c r="AU7606" s="50"/>
      <c r="AV7606" s="50"/>
      <c r="AW7606" s="50"/>
      <c r="AX7606" s="50"/>
      <c r="AY7606" s="50"/>
      <c r="AZ7606" s="50"/>
      <c r="BA7606" s="50"/>
      <c r="BB7606" s="50"/>
      <c r="BC7606" s="50"/>
      <c r="BD7606" s="50"/>
      <c r="BE7606" s="50"/>
      <c r="BF7606" s="50"/>
      <c r="BG7606" s="50"/>
      <c r="BH7606" s="50"/>
      <c r="BI7606" s="50"/>
      <c r="BJ7606" s="50"/>
      <c r="BK7606" s="50"/>
      <c r="BL7606" s="50"/>
      <c r="BM7606" s="50"/>
      <c r="BN7606" s="50"/>
      <c r="BO7606" s="50"/>
      <c r="BP7606" s="50"/>
      <c r="BQ7606" s="50"/>
      <c r="BR7606" s="50"/>
      <c r="BS7606" s="50"/>
      <c r="BT7606" s="50"/>
      <c r="BU7606" s="50"/>
      <c r="BV7606" s="50"/>
      <c r="BW7606" s="50"/>
      <c r="BX7606" s="50"/>
      <c r="BY7606" s="50"/>
      <c r="BZ7606" s="50"/>
      <c r="CA7606" s="50"/>
      <c r="CB7606" s="50"/>
      <c r="CC7606" s="50"/>
      <c r="CD7606" s="50"/>
      <c r="CE7606" s="50"/>
      <c r="CF7606" s="50"/>
      <c r="CG7606" s="50"/>
      <c r="CH7606" s="50"/>
      <c r="CI7606" s="50"/>
      <c r="CJ7606" s="50"/>
      <c r="CK7606" s="50"/>
      <c r="CL7606" s="50"/>
      <c r="CM7606" s="50"/>
      <c r="CN7606" s="50"/>
      <c r="CO7606" s="50"/>
      <c r="CP7606" s="50"/>
      <c r="CQ7606" s="50"/>
      <c r="CR7606" s="50"/>
      <c r="CS7606" s="50"/>
      <c r="CT7606" s="50"/>
      <c r="CU7606" s="50"/>
      <c r="CV7606" s="50"/>
      <c r="CW7606" s="50"/>
      <c r="CX7606" s="50"/>
      <c r="CY7606" s="50"/>
      <c r="CZ7606" s="50"/>
      <c r="DA7606" s="50"/>
      <c r="DB7606" s="50"/>
      <c r="DC7606" s="50"/>
      <c r="DD7606" s="50"/>
      <c r="DE7606" s="50"/>
      <c r="DF7606" s="50"/>
      <c r="DG7606" s="50"/>
    </row>
    <row r="7607" spans="1:111" x14ac:dyDescent="0.2">
      <c r="A7607" s="185"/>
      <c r="B7607" s="186"/>
      <c r="C7607" s="186"/>
      <c r="D7607" s="54"/>
      <c r="E7607" s="310"/>
      <c r="F7607" s="192"/>
      <c r="G7607" s="192"/>
      <c r="H7607" s="50"/>
      <c r="I7607" s="50"/>
      <c r="J7607" s="50"/>
      <c r="K7607" s="50"/>
      <c r="L7607" s="50"/>
      <c r="M7607" s="50"/>
      <c r="N7607" s="50"/>
      <c r="O7607" s="50"/>
      <c r="P7607" s="50"/>
      <c r="Q7607" s="50"/>
      <c r="R7607" s="50"/>
      <c r="S7607" s="50"/>
      <c r="T7607" s="50"/>
      <c r="U7607" s="50"/>
      <c r="V7607" s="50"/>
      <c r="W7607" s="50"/>
      <c r="X7607" s="50"/>
      <c r="Y7607" s="50"/>
      <c r="Z7607" s="50"/>
      <c r="AA7607" s="50"/>
      <c r="AB7607" s="50"/>
      <c r="AC7607" s="50"/>
      <c r="AD7607" s="50"/>
      <c r="AE7607" s="50"/>
      <c r="AF7607" s="50"/>
      <c r="AG7607" s="50"/>
      <c r="AH7607" s="50"/>
      <c r="AI7607" s="50"/>
      <c r="AJ7607" s="50"/>
      <c r="AK7607" s="50"/>
      <c r="AL7607" s="50"/>
      <c r="AM7607" s="50"/>
      <c r="AN7607" s="50"/>
      <c r="AO7607" s="50"/>
      <c r="AP7607" s="50"/>
      <c r="AQ7607" s="50"/>
      <c r="AR7607" s="50"/>
      <c r="AS7607" s="50"/>
      <c r="AT7607" s="50"/>
      <c r="AU7607" s="50"/>
      <c r="AV7607" s="50"/>
      <c r="AW7607" s="50"/>
      <c r="AX7607" s="50"/>
      <c r="AY7607" s="50"/>
      <c r="AZ7607" s="50"/>
      <c r="BA7607" s="50"/>
      <c r="BB7607" s="50"/>
      <c r="BC7607" s="50"/>
      <c r="BD7607" s="50"/>
      <c r="BE7607" s="50"/>
      <c r="BF7607" s="50"/>
      <c r="BG7607" s="50"/>
      <c r="BH7607" s="50"/>
      <c r="BI7607" s="50"/>
      <c r="BJ7607" s="50"/>
      <c r="BK7607" s="50"/>
      <c r="BL7607" s="50"/>
      <c r="BM7607" s="50"/>
      <c r="BN7607" s="50"/>
      <c r="BO7607" s="50"/>
      <c r="BP7607" s="50"/>
      <c r="BQ7607" s="50"/>
      <c r="BR7607" s="50"/>
      <c r="BS7607" s="50"/>
      <c r="BT7607" s="50"/>
      <c r="BU7607" s="50"/>
      <c r="BV7607" s="50"/>
      <c r="BW7607" s="50"/>
      <c r="BX7607" s="50"/>
      <c r="BY7607" s="50"/>
      <c r="BZ7607" s="50"/>
      <c r="CA7607" s="50"/>
      <c r="CB7607" s="50"/>
      <c r="CC7607" s="50"/>
      <c r="CD7607" s="50"/>
      <c r="CE7607" s="50"/>
      <c r="CF7607" s="50"/>
      <c r="CG7607" s="50"/>
      <c r="CH7607" s="50"/>
      <c r="CI7607" s="50"/>
      <c r="CJ7607" s="50"/>
      <c r="CK7607" s="50"/>
      <c r="CL7607" s="50"/>
      <c r="CM7607" s="50"/>
      <c r="CN7607" s="50"/>
      <c r="CO7607" s="50"/>
      <c r="CP7607" s="50"/>
      <c r="CQ7607" s="50"/>
      <c r="CR7607" s="50"/>
      <c r="CS7607" s="50"/>
      <c r="CT7607" s="50"/>
      <c r="CU7607" s="50"/>
      <c r="CV7607" s="50"/>
      <c r="CW7607" s="50"/>
      <c r="CX7607" s="50"/>
      <c r="CY7607" s="50"/>
      <c r="CZ7607" s="50"/>
      <c r="DA7607" s="50"/>
      <c r="DB7607" s="50"/>
      <c r="DC7607" s="50"/>
      <c r="DD7607" s="50"/>
      <c r="DE7607" s="50"/>
      <c r="DF7607" s="50"/>
      <c r="DG7607" s="50"/>
    </row>
    <row r="7608" spans="1:111" x14ac:dyDescent="0.2">
      <c r="A7608" s="185"/>
      <c r="B7608" s="186"/>
      <c r="C7608" s="186"/>
      <c r="D7608" s="54"/>
      <c r="E7608" s="310"/>
      <c r="F7608" s="192"/>
      <c r="G7608" s="192"/>
      <c r="H7608" s="50"/>
      <c r="I7608" s="50"/>
      <c r="J7608" s="50"/>
      <c r="K7608" s="50"/>
      <c r="L7608" s="50"/>
      <c r="M7608" s="50"/>
      <c r="N7608" s="50"/>
      <c r="O7608" s="50"/>
      <c r="P7608" s="50"/>
      <c r="Q7608" s="50"/>
      <c r="R7608" s="50"/>
      <c r="S7608" s="50"/>
      <c r="T7608" s="50"/>
      <c r="U7608" s="50"/>
      <c r="V7608" s="50"/>
      <c r="W7608" s="50"/>
      <c r="X7608" s="50"/>
      <c r="Y7608" s="50"/>
      <c r="Z7608" s="50"/>
      <c r="AA7608" s="50"/>
      <c r="AB7608" s="50"/>
      <c r="AC7608" s="50"/>
      <c r="AD7608" s="50"/>
      <c r="AE7608" s="50"/>
      <c r="AF7608" s="50"/>
      <c r="AG7608" s="50"/>
      <c r="AH7608" s="50"/>
      <c r="AI7608" s="50"/>
      <c r="AJ7608" s="50"/>
      <c r="AK7608" s="50"/>
      <c r="AL7608" s="50"/>
      <c r="AM7608" s="50"/>
      <c r="AN7608" s="50"/>
      <c r="AO7608" s="50"/>
      <c r="AP7608" s="50"/>
      <c r="AQ7608" s="50"/>
      <c r="AR7608" s="50"/>
      <c r="AS7608" s="50"/>
      <c r="AT7608" s="50"/>
      <c r="AU7608" s="50"/>
      <c r="AV7608" s="50"/>
      <c r="AW7608" s="50"/>
      <c r="AX7608" s="50"/>
      <c r="AY7608" s="50"/>
      <c r="AZ7608" s="50"/>
      <c r="BA7608" s="50"/>
      <c r="BB7608" s="50"/>
      <c r="BC7608" s="50"/>
      <c r="BD7608" s="50"/>
      <c r="BE7608" s="50"/>
      <c r="BF7608" s="50"/>
      <c r="BG7608" s="50"/>
      <c r="BH7608" s="50"/>
      <c r="BI7608" s="50"/>
      <c r="BJ7608" s="50"/>
      <c r="BK7608" s="50"/>
      <c r="BL7608" s="50"/>
      <c r="BM7608" s="50"/>
      <c r="BN7608" s="50"/>
      <c r="BO7608" s="50"/>
      <c r="BP7608" s="50"/>
      <c r="BQ7608" s="50"/>
      <c r="BR7608" s="50"/>
      <c r="BS7608" s="50"/>
      <c r="BT7608" s="50"/>
      <c r="BU7608" s="50"/>
      <c r="BV7608" s="50"/>
      <c r="BW7608" s="50"/>
      <c r="BX7608" s="50"/>
      <c r="BY7608" s="50"/>
      <c r="BZ7608" s="50"/>
      <c r="CA7608" s="50"/>
      <c r="CB7608" s="50"/>
      <c r="CC7608" s="50"/>
      <c r="CD7608" s="50"/>
      <c r="CE7608" s="50"/>
      <c r="CF7608" s="50"/>
      <c r="CG7608" s="50"/>
      <c r="CH7608" s="50"/>
      <c r="CI7608" s="50"/>
      <c r="CJ7608" s="50"/>
      <c r="CK7608" s="50"/>
      <c r="CL7608" s="50"/>
      <c r="CM7608" s="50"/>
      <c r="CN7608" s="50"/>
      <c r="CO7608" s="50"/>
      <c r="CP7608" s="50"/>
      <c r="CQ7608" s="50"/>
      <c r="CR7608" s="50"/>
      <c r="CS7608" s="50"/>
      <c r="CT7608" s="50"/>
      <c r="CU7608" s="50"/>
      <c r="CV7608" s="50"/>
      <c r="CW7608" s="50"/>
      <c r="CX7608" s="50"/>
      <c r="CY7608" s="50"/>
      <c r="CZ7608" s="50"/>
      <c r="DA7608" s="50"/>
      <c r="DB7608" s="50"/>
      <c r="DC7608" s="50"/>
      <c r="DD7608" s="50"/>
      <c r="DE7608" s="50"/>
      <c r="DF7608" s="50"/>
      <c r="DG7608" s="50"/>
    </row>
    <row r="7609" spans="1:111" x14ac:dyDescent="0.2">
      <c r="A7609" s="185"/>
      <c r="B7609" s="186"/>
      <c r="C7609" s="186"/>
      <c r="D7609" s="54"/>
      <c r="E7609" s="310"/>
      <c r="F7609" s="192"/>
      <c r="G7609" s="192"/>
      <c r="H7609" s="50"/>
      <c r="I7609" s="50"/>
      <c r="J7609" s="50"/>
      <c r="K7609" s="50"/>
      <c r="L7609" s="50"/>
      <c r="M7609" s="50"/>
      <c r="N7609" s="50"/>
      <c r="O7609" s="50"/>
      <c r="P7609" s="50"/>
      <c r="Q7609" s="50"/>
      <c r="R7609" s="50"/>
      <c r="S7609" s="50"/>
      <c r="T7609" s="50"/>
      <c r="U7609" s="50"/>
      <c r="V7609" s="50"/>
      <c r="W7609" s="50"/>
      <c r="X7609" s="50"/>
      <c r="Y7609" s="50"/>
      <c r="Z7609" s="50"/>
      <c r="AA7609" s="50"/>
      <c r="AB7609" s="50"/>
      <c r="AC7609" s="50"/>
      <c r="AD7609" s="50"/>
      <c r="AE7609" s="50"/>
      <c r="AF7609" s="50"/>
      <c r="AG7609" s="50"/>
      <c r="AH7609" s="50"/>
      <c r="AI7609" s="50"/>
      <c r="AJ7609" s="50"/>
      <c r="AK7609" s="50"/>
      <c r="AL7609" s="50"/>
      <c r="AM7609" s="50"/>
      <c r="AN7609" s="50"/>
      <c r="AO7609" s="50"/>
      <c r="AP7609" s="50"/>
      <c r="AQ7609" s="50"/>
      <c r="AR7609" s="50"/>
      <c r="AS7609" s="50"/>
      <c r="AT7609" s="50"/>
      <c r="AU7609" s="50"/>
      <c r="AV7609" s="50"/>
      <c r="AW7609" s="50"/>
      <c r="AX7609" s="50"/>
      <c r="AY7609" s="50"/>
      <c r="AZ7609" s="50"/>
      <c r="BA7609" s="50"/>
      <c r="BB7609" s="50"/>
      <c r="BC7609" s="50"/>
      <c r="BD7609" s="50"/>
      <c r="BE7609" s="50"/>
      <c r="BF7609" s="50"/>
      <c r="BG7609" s="50"/>
      <c r="BH7609" s="50"/>
      <c r="BI7609" s="50"/>
      <c r="BJ7609" s="50"/>
      <c r="BK7609" s="50"/>
      <c r="BL7609" s="50"/>
      <c r="BM7609" s="50"/>
      <c r="BN7609" s="50"/>
      <c r="BO7609" s="50"/>
      <c r="BP7609" s="50"/>
      <c r="BQ7609" s="50"/>
      <c r="BR7609" s="50"/>
      <c r="BS7609" s="50"/>
      <c r="BT7609" s="50"/>
      <c r="BU7609" s="50"/>
      <c r="BV7609" s="50"/>
      <c r="BW7609" s="50"/>
      <c r="BX7609" s="50"/>
      <c r="BY7609" s="50"/>
      <c r="BZ7609" s="50"/>
      <c r="CA7609" s="50"/>
      <c r="CB7609" s="50"/>
      <c r="CC7609" s="50"/>
      <c r="CD7609" s="50"/>
      <c r="CE7609" s="50"/>
      <c r="CF7609" s="50"/>
      <c r="CG7609" s="50"/>
      <c r="CH7609" s="50"/>
      <c r="CI7609" s="50"/>
      <c r="CJ7609" s="50"/>
      <c r="CK7609" s="50"/>
      <c r="CL7609" s="50"/>
      <c r="CM7609" s="50"/>
      <c r="CN7609" s="50"/>
      <c r="CO7609" s="50"/>
      <c r="CP7609" s="50"/>
      <c r="CQ7609" s="50"/>
      <c r="CR7609" s="50"/>
      <c r="CS7609" s="50"/>
      <c r="CT7609" s="50"/>
      <c r="CU7609" s="50"/>
      <c r="CV7609" s="50"/>
      <c r="CW7609" s="50"/>
      <c r="CX7609" s="50"/>
      <c r="CY7609" s="50"/>
      <c r="CZ7609" s="50"/>
      <c r="DA7609" s="50"/>
      <c r="DB7609" s="50"/>
      <c r="DC7609" s="50"/>
      <c r="DD7609" s="50"/>
      <c r="DE7609" s="50"/>
      <c r="DF7609" s="50"/>
      <c r="DG7609" s="50"/>
    </row>
    <row r="7610" spans="1:111" x14ac:dyDescent="0.2">
      <c r="A7610" s="185"/>
      <c r="B7610" s="186"/>
      <c r="C7610" s="186"/>
      <c r="D7610" s="54"/>
      <c r="E7610" s="310"/>
      <c r="F7610" s="192"/>
      <c r="G7610" s="192"/>
      <c r="H7610" s="50"/>
      <c r="I7610" s="50"/>
      <c r="J7610" s="50"/>
      <c r="K7610" s="50"/>
      <c r="L7610" s="50"/>
      <c r="M7610" s="50"/>
      <c r="N7610" s="50"/>
      <c r="O7610" s="50"/>
      <c r="P7610" s="50"/>
      <c r="Q7610" s="50"/>
      <c r="R7610" s="50"/>
      <c r="S7610" s="50"/>
      <c r="T7610" s="50"/>
      <c r="U7610" s="50"/>
      <c r="V7610" s="50"/>
      <c r="W7610" s="50"/>
      <c r="X7610" s="50"/>
      <c r="Y7610" s="50"/>
      <c r="Z7610" s="50"/>
      <c r="AA7610" s="50"/>
      <c r="AB7610" s="50"/>
      <c r="AC7610" s="50"/>
      <c r="AD7610" s="50"/>
      <c r="AE7610" s="50"/>
      <c r="AF7610" s="50"/>
      <c r="AG7610" s="50"/>
      <c r="AH7610" s="50"/>
      <c r="AI7610" s="50"/>
      <c r="AJ7610" s="50"/>
      <c r="AK7610" s="50"/>
      <c r="AL7610" s="50"/>
      <c r="AM7610" s="50"/>
      <c r="AN7610" s="50"/>
      <c r="AO7610" s="50"/>
      <c r="AP7610" s="50"/>
      <c r="AQ7610" s="50"/>
      <c r="AR7610" s="50"/>
      <c r="AS7610" s="50"/>
      <c r="AT7610" s="50"/>
      <c r="AU7610" s="50"/>
      <c r="AV7610" s="50"/>
      <c r="AW7610" s="50"/>
      <c r="AX7610" s="50"/>
      <c r="AY7610" s="50"/>
      <c r="AZ7610" s="50"/>
      <c r="BA7610" s="50"/>
      <c r="BB7610" s="50"/>
      <c r="BC7610" s="50"/>
      <c r="BD7610" s="50"/>
      <c r="BE7610" s="50"/>
      <c r="BF7610" s="50"/>
      <c r="BG7610" s="50"/>
      <c r="BH7610" s="50"/>
      <c r="BI7610" s="50"/>
      <c r="BJ7610" s="50"/>
      <c r="BK7610" s="50"/>
      <c r="BL7610" s="50"/>
      <c r="BM7610" s="50"/>
      <c r="BN7610" s="50"/>
      <c r="BO7610" s="50"/>
      <c r="BP7610" s="50"/>
      <c r="BQ7610" s="50"/>
      <c r="BR7610" s="50"/>
      <c r="BS7610" s="50"/>
      <c r="BT7610" s="50"/>
      <c r="BU7610" s="50"/>
      <c r="BV7610" s="50"/>
      <c r="BW7610" s="50"/>
      <c r="BX7610" s="50"/>
      <c r="BY7610" s="50"/>
      <c r="BZ7610" s="50"/>
      <c r="CA7610" s="50"/>
      <c r="CB7610" s="50"/>
      <c r="CC7610" s="50"/>
      <c r="CD7610" s="50"/>
      <c r="CE7610" s="50"/>
      <c r="CF7610" s="50"/>
      <c r="CG7610" s="50"/>
      <c r="CH7610" s="50"/>
      <c r="CI7610" s="50"/>
      <c r="CJ7610" s="50"/>
      <c r="CK7610" s="50"/>
      <c r="CL7610" s="50"/>
      <c r="CM7610" s="50"/>
      <c r="CN7610" s="50"/>
      <c r="CO7610" s="50"/>
      <c r="CP7610" s="50"/>
      <c r="CQ7610" s="50"/>
      <c r="CR7610" s="50"/>
      <c r="CS7610" s="50"/>
      <c r="CT7610" s="50"/>
      <c r="CU7610" s="50"/>
      <c r="CV7610" s="50"/>
      <c r="CW7610" s="50"/>
      <c r="CX7610" s="50"/>
      <c r="CY7610" s="50"/>
      <c r="CZ7610" s="50"/>
      <c r="DA7610" s="50"/>
      <c r="DB7610" s="50"/>
      <c r="DC7610" s="50"/>
      <c r="DD7610" s="50"/>
      <c r="DE7610" s="50"/>
      <c r="DF7610" s="50"/>
      <c r="DG7610" s="50"/>
    </row>
    <row r="7611" spans="1:111" x14ac:dyDescent="0.2">
      <c r="A7611" s="185"/>
      <c r="B7611" s="186"/>
      <c r="C7611" s="186"/>
      <c r="D7611" s="54"/>
      <c r="E7611" s="310"/>
      <c r="F7611" s="192"/>
      <c r="G7611" s="192"/>
      <c r="H7611" s="50"/>
      <c r="I7611" s="50"/>
      <c r="J7611" s="50"/>
      <c r="K7611" s="50"/>
      <c r="L7611" s="50"/>
      <c r="M7611" s="50"/>
      <c r="N7611" s="50"/>
      <c r="O7611" s="50"/>
      <c r="P7611" s="50"/>
      <c r="Q7611" s="50"/>
      <c r="R7611" s="50"/>
      <c r="S7611" s="50"/>
      <c r="T7611" s="50"/>
      <c r="U7611" s="50"/>
      <c r="V7611" s="50"/>
      <c r="W7611" s="50"/>
      <c r="X7611" s="50"/>
      <c r="Y7611" s="50"/>
      <c r="Z7611" s="50"/>
      <c r="AA7611" s="50"/>
      <c r="AB7611" s="50"/>
      <c r="AC7611" s="50"/>
      <c r="AD7611" s="50"/>
      <c r="AE7611" s="50"/>
      <c r="AF7611" s="50"/>
      <c r="AG7611" s="50"/>
      <c r="AH7611" s="50"/>
      <c r="AI7611" s="50"/>
      <c r="AJ7611" s="50"/>
      <c r="AK7611" s="50"/>
      <c r="AL7611" s="50"/>
      <c r="AM7611" s="50"/>
      <c r="AN7611" s="50"/>
      <c r="AO7611" s="50"/>
      <c r="AP7611" s="50"/>
      <c r="AQ7611" s="50"/>
      <c r="AR7611" s="50"/>
      <c r="AS7611" s="50"/>
      <c r="AT7611" s="50"/>
      <c r="AU7611" s="50"/>
      <c r="AV7611" s="50"/>
      <c r="AW7611" s="50"/>
      <c r="AX7611" s="50"/>
      <c r="AY7611" s="50"/>
      <c r="AZ7611" s="50"/>
      <c r="BA7611" s="50"/>
      <c r="BB7611" s="50"/>
      <c r="BC7611" s="50"/>
      <c r="BD7611" s="50"/>
      <c r="BE7611" s="50"/>
      <c r="BF7611" s="50"/>
      <c r="BG7611" s="50"/>
      <c r="BH7611" s="50"/>
      <c r="BI7611" s="50"/>
      <c r="BJ7611" s="50"/>
      <c r="BK7611" s="50"/>
      <c r="BL7611" s="50"/>
      <c r="BM7611" s="50"/>
      <c r="BN7611" s="50"/>
      <c r="BO7611" s="50"/>
      <c r="BP7611" s="50"/>
      <c r="BQ7611" s="50"/>
      <c r="BR7611" s="50"/>
      <c r="BS7611" s="50"/>
      <c r="BT7611" s="50"/>
      <c r="BU7611" s="50"/>
      <c r="BV7611" s="50"/>
      <c r="BW7611" s="50"/>
      <c r="BX7611" s="50"/>
      <c r="BY7611" s="50"/>
      <c r="BZ7611" s="50"/>
      <c r="CA7611" s="50"/>
      <c r="CB7611" s="50"/>
      <c r="CC7611" s="50"/>
      <c r="CD7611" s="50"/>
      <c r="CE7611" s="50"/>
      <c r="CF7611" s="50"/>
      <c r="CG7611" s="50"/>
      <c r="CH7611" s="50"/>
      <c r="CI7611" s="50"/>
      <c r="CJ7611" s="50"/>
      <c r="CK7611" s="50"/>
      <c r="CL7611" s="50"/>
      <c r="CM7611" s="50"/>
      <c r="CN7611" s="50"/>
      <c r="CO7611" s="50"/>
      <c r="CP7611" s="50"/>
      <c r="CQ7611" s="50"/>
      <c r="CR7611" s="50"/>
      <c r="CS7611" s="50"/>
      <c r="CT7611" s="50"/>
      <c r="CU7611" s="50"/>
      <c r="CV7611" s="50"/>
      <c r="CW7611" s="50"/>
      <c r="CX7611" s="50"/>
      <c r="CY7611" s="50"/>
      <c r="CZ7611" s="50"/>
      <c r="DA7611" s="50"/>
      <c r="DB7611" s="50"/>
      <c r="DC7611" s="50"/>
      <c r="DD7611" s="50"/>
      <c r="DE7611" s="50"/>
      <c r="DF7611" s="50"/>
      <c r="DG7611" s="50"/>
    </row>
    <row r="7612" spans="1:111" x14ac:dyDescent="0.2">
      <c r="A7612" s="185"/>
      <c r="B7612" s="186"/>
      <c r="C7612" s="186"/>
      <c r="D7612" s="54"/>
      <c r="E7612" s="310"/>
      <c r="F7612" s="192"/>
      <c r="G7612" s="192"/>
      <c r="H7612" s="50"/>
      <c r="I7612" s="50"/>
      <c r="J7612" s="50"/>
      <c r="K7612" s="50"/>
      <c r="L7612" s="50"/>
      <c r="M7612" s="50"/>
      <c r="N7612" s="50"/>
      <c r="O7612" s="50"/>
      <c r="P7612" s="50"/>
      <c r="Q7612" s="50"/>
      <c r="R7612" s="50"/>
      <c r="S7612" s="50"/>
      <c r="T7612" s="50"/>
      <c r="U7612" s="50"/>
      <c r="V7612" s="50"/>
      <c r="W7612" s="50"/>
      <c r="X7612" s="50"/>
      <c r="Y7612" s="50"/>
      <c r="Z7612" s="50"/>
      <c r="AA7612" s="50"/>
      <c r="AB7612" s="50"/>
      <c r="AC7612" s="50"/>
      <c r="AD7612" s="50"/>
      <c r="AE7612" s="50"/>
      <c r="AF7612" s="50"/>
      <c r="AG7612" s="50"/>
      <c r="AH7612" s="50"/>
      <c r="AI7612" s="50"/>
      <c r="AJ7612" s="50"/>
      <c r="AK7612" s="50"/>
      <c r="AL7612" s="50"/>
      <c r="AM7612" s="50"/>
      <c r="AN7612" s="50"/>
      <c r="AO7612" s="50"/>
      <c r="AP7612" s="50"/>
      <c r="AQ7612" s="50"/>
      <c r="AR7612" s="50"/>
      <c r="AS7612" s="50"/>
      <c r="AT7612" s="50"/>
      <c r="AU7612" s="50"/>
      <c r="AV7612" s="50"/>
      <c r="AW7612" s="50"/>
      <c r="AX7612" s="50"/>
      <c r="AY7612" s="50"/>
      <c r="AZ7612" s="50"/>
      <c r="BA7612" s="50"/>
      <c r="BB7612" s="50"/>
      <c r="BC7612" s="50"/>
      <c r="BD7612" s="50"/>
      <c r="BE7612" s="50"/>
      <c r="BF7612" s="50"/>
      <c r="BG7612" s="50"/>
      <c r="BH7612" s="50"/>
      <c r="BI7612" s="50"/>
      <c r="BJ7612" s="50"/>
      <c r="BK7612" s="50"/>
      <c r="BL7612" s="50"/>
      <c r="BM7612" s="50"/>
      <c r="BN7612" s="50"/>
      <c r="BO7612" s="50"/>
      <c r="BP7612" s="50"/>
      <c r="BQ7612" s="50"/>
      <c r="BR7612" s="50"/>
      <c r="BS7612" s="50"/>
      <c r="BT7612" s="50"/>
      <c r="BU7612" s="50"/>
      <c r="BV7612" s="50"/>
      <c r="BW7612" s="50"/>
      <c r="BX7612" s="50"/>
      <c r="BY7612" s="50"/>
      <c r="BZ7612" s="50"/>
      <c r="CA7612" s="50"/>
      <c r="CB7612" s="50"/>
      <c r="CC7612" s="50"/>
      <c r="CD7612" s="50"/>
      <c r="CE7612" s="50"/>
      <c r="CF7612" s="50"/>
      <c r="CG7612" s="50"/>
      <c r="CH7612" s="50"/>
      <c r="CI7612" s="50"/>
      <c r="CJ7612" s="50"/>
      <c r="CK7612" s="50"/>
      <c r="CL7612" s="50"/>
      <c r="CM7612" s="50"/>
      <c r="CN7612" s="50"/>
      <c r="CO7612" s="50"/>
      <c r="CP7612" s="50"/>
      <c r="CQ7612" s="50"/>
      <c r="CR7612" s="50"/>
      <c r="CS7612" s="50"/>
      <c r="CT7612" s="50"/>
      <c r="CU7612" s="50"/>
      <c r="CV7612" s="50"/>
      <c r="CW7612" s="50"/>
      <c r="CX7612" s="50"/>
      <c r="CY7612" s="50"/>
      <c r="CZ7612" s="50"/>
      <c r="DA7612" s="50"/>
      <c r="DB7612" s="50"/>
      <c r="DC7612" s="50"/>
      <c r="DD7612" s="50"/>
      <c r="DE7612" s="50"/>
      <c r="DF7612" s="50"/>
      <c r="DG7612" s="50"/>
    </row>
    <row r="7613" spans="1:111" x14ac:dyDescent="0.2">
      <c r="A7613" s="185"/>
      <c r="B7613" s="186"/>
      <c r="C7613" s="186"/>
      <c r="D7613" s="54"/>
      <c r="E7613" s="310"/>
      <c r="F7613" s="192"/>
      <c r="G7613" s="192"/>
      <c r="H7613" s="50"/>
      <c r="I7613" s="50"/>
      <c r="J7613" s="50"/>
      <c r="K7613" s="50"/>
      <c r="L7613" s="50"/>
      <c r="M7613" s="50"/>
      <c r="N7613" s="50"/>
      <c r="O7613" s="50"/>
      <c r="P7613" s="50"/>
      <c r="Q7613" s="50"/>
      <c r="R7613" s="50"/>
      <c r="S7613" s="50"/>
      <c r="T7613" s="50"/>
      <c r="U7613" s="50"/>
      <c r="V7613" s="50"/>
      <c r="W7613" s="50"/>
      <c r="X7613" s="50"/>
      <c r="Y7613" s="50"/>
      <c r="Z7613" s="50"/>
      <c r="AA7613" s="50"/>
      <c r="AB7613" s="50"/>
      <c r="AC7613" s="50"/>
      <c r="AD7613" s="50"/>
      <c r="AE7613" s="50"/>
      <c r="AF7613" s="50"/>
      <c r="AG7613" s="50"/>
      <c r="AH7613" s="50"/>
      <c r="AI7613" s="50"/>
      <c r="AJ7613" s="50"/>
      <c r="AK7613" s="50"/>
      <c r="AL7613" s="50"/>
      <c r="AM7613" s="50"/>
      <c r="AN7613" s="50"/>
      <c r="AO7613" s="50"/>
      <c r="AP7613" s="50"/>
      <c r="AQ7613" s="50"/>
      <c r="AR7613" s="50"/>
      <c r="AS7613" s="50"/>
      <c r="AT7613" s="50"/>
      <c r="AU7613" s="50"/>
      <c r="AV7613" s="50"/>
      <c r="AW7613" s="50"/>
      <c r="AX7613" s="50"/>
      <c r="AY7613" s="50"/>
      <c r="AZ7613" s="50"/>
      <c r="BA7613" s="50"/>
      <c r="BB7613" s="50"/>
      <c r="BC7613" s="50"/>
      <c r="BD7613" s="50"/>
      <c r="BE7613" s="50"/>
      <c r="BF7613" s="50"/>
      <c r="BG7613" s="50"/>
      <c r="BH7613" s="50"/>
      <c r="BI7613" s="50"/>
      <c r="BJ7613" s="50"/>
      <c r="BK7613" s="50"/>
      <c r="BL7613" s="50"/>
      <c r="BM7613" s="50"/>
      <c r="BN7613" s="50"/>
      <c r="BO7613" s="50"/>
      <c r="BP7613" s="50"/>
      <c r="BQ7613" s="50"/>
      <c r="BR7613" s="50"/>
      <c r="BS7613" s="50"/>
      <c r="BT7613" s="50"/>
      <c r="BU7613" s="50"/>
      <c r="BV7613" s="50"/>
      <c r="BW7613" s="50"/>
      <c r="BX7613" s="50"/>
      <c r="BY7613" s="50"/>
      <c r="BZ7613" s="50"/>
      <c r="CA7613" s="50"/>
      <c r="CB7613" s="50"/>
      <c r="CC7613" s="50"/>
      <c r="CD7613" s="50"/>
      <c r="CE7613" s="50"/>
      <c r="CF7613" s="50"/>
      <c r="CG7613" s="50"/>
      <c r="CH7613" s="50"/>
      <c r="CI7613" s="50"/>
      <c r="CJ7613" s="50"/>
      <c r="CK7613" s="50"/>
      <c r="CL7613" s="50"/>
      <c r="CM7613" s="50"/>
      <c r="CN7613" s="50"/>
      <c r="CO7613" s="50"/>
      <c r="CP7613" s="50"/>
      <c r="CQ7613" s="50"/>
      <c r="CR7613" s="50"/>
      <c r="CS7613" s="50"/>
      <c r="CT7613" s="50"/>
      <c r="CU7613" s="50"/>
      <c r="CV7613" s="50"/>
      <c r="CW7613" s="50"/>
      <c r="CX7613" s="50"/>
      <c r="CY7613" s="50"/>
      <c r="CZ7613" s="50"/>
      <c r="DA7613" s="50"/>
      <c r="DB7613" s="50"/>
      <c r="DC7613" s="50"/>
      <c r="DD7613" s="50"/>
      <c r="DE7613" s="50"/>
      <c r="DF7613" s="50"/>
      <c r="DG7613" s="50"/>
    </row>
    <row r="7614" spans="1:111" x14ac:dyDescent="0.2">
      <c r="A7614" s="185"/>
      <c r="B7614" s="186"/>
      <c r="C7614" s="186"/>
      <c r="D7614" s="54"/>
      <c r="E7614" s="310"/>
      <c r="F7614" s="192"/>
      <c r="G7614" s="192"/>
      <c r="H7614" s="50"/>
      <c r="I7614" s="50"/>
      <c r="J7614" s="50"/>
      <c r="K7614" s="50"/>
      <c r="L7614" s="50"/>
      <c r="M7614" s="50"/>
      <c r="N7614" s="50"/>
      <c r="O7614" s="50"/>
      <c r="P7614" s="50"/>
      <c r="Q7614" s="50"/>
      <c r="R7614" s="50"/>
      <c r="S7614" s="50"/>
      <c r="T7614" s="50"/>
      <c r="U7614" s="50"/>
      <c r="V7614" s="50"/>
      <c r="W7614" s="50"/>
      <c r="X7614" s="50"/>
      <c r="Y7614" s="50"/>
      <c r="Z7614" s="50"/>
      <c r="AA7614" s="50"/>
      <c r="AB7614" s="50"/>
      <c r="AC7614" s="50"/>
      <c r="AD7614" s="50"/>
      <c r="AE7614" s="50"/>
      <c r="AF7614" s="50"/>
      <c r="AG7614" s="50"/>
      <c r="AH7614" s="50"/>
      <c r="AI7614" s="50"/>
      <c r="AJ7614" s="50"/>
      <c r="AK7614" s="50"/>
      <c r="AL7614" s="50"/>
      <c r="AM7614" s="50"/>
      <c r="AN7614" s="50"/>
      <c r="AO7614" s="50"/>
      <c r="AP7614" s="50"/>
      <c r="AQ7614" s="50"/>
      <c r="AR7614" s="50"/>
      <c r="AS7614" s="50"/>
      <c r="AT7614" s="50"/>
      <c r="AU7614" s="50"/>
      <c r="AV7614" s="50"/>
      <c r="AW7614" s="50"/>
      <c r="AX7614" s="50"/>
      <c r="AY7614" s="50"/>
      <c r="AZ7614" s="50"/>
      <c r="BA7614" s="50"/>
      <c r="BB7614" s="50"/>
      <c r="BC7614" s="50"/>
      <c r="BD7614" s="50"/>
      <c r="BE7614" s="50"/>
      <c r="BF7614" s="50"/>
      <c r="BG7614" s="50"/>
      <c r="BH7614" s="50"/>
      <c r="BI7614" s="50"/>
      <c r="BJ7614" s="50"/>
      <c r="BK7614" s="50"/>
      <c r="BL7614" s="50"/>
      <c r="BM7614" s="50"/>
      <c r="BN7614" s="50"/>
      <c r="BO7614" s="50"/>
      <c r="BP7614" s="50"/>
      <c r="BQ7614" s="50"/>
      <c r="BR7614" s="50"/>
      <c r="BS7614" s="50"/>
      <c r="BT7614" s="50"/>
      <c r="BU7614" s="50"/>
      <c r="BV7614" s="50"/>
      <c r="BW7614" s="50"/>
      <c r="BX7614" s="50"/>
      <c r="BY7614" s="50"/>
      <c r="BZ7614" s="50"/>
      <c r="CA7614" s="50"/>
      <c r="CB7614" s="50"/>
      <c r="CC7614" s="50"/>
      <c r="CD7614" s="50"/>
      <c r="CE7614" s="50"/>
      <c r="CF7614" s="50"/>
      <c r="CG7614" s="50"/>
      <c r="CH7614" s="50"/>
      <c r="CI7614" s="50"/>
      <c r="CJ7614" s="50"/>
      <c r="CK7614" s="50"/>
      <c r="CL7614" s="50"/>
      <c r="CM7614" s="50"/>
      <c r="CN7614" s="50"/>
      <c r="CO7614" s="50"/>
      <c r="CP7614" s="50"/>
      <c r="CQ7614" s="50"/>
      <c r="CR7614" s="50"/>
      <c r="CS7614" s="50"/>
      <c r="CT7614" s="50"/>
      <c r="CU7614" s="50"/>
      <c r="CV7614" s="50"/>
      <c r="CW7614" s="50"/>
      <c r="CX7614" s="50"/>
      <c r="CY7614" s="50"/>
      <c r="CZ7614" s="50"/>
      <c r="DA7614" s="50"/>
      <c r="DB7614" s="50"/>
      <c r="DC7614" s="50"/>
      <c r="DD7614" s="50"/>
      <c r="DE7614" s="50"/>
      <c r="DF7614" s="50"/>
      <c r="DG7614" s="50"/>
    </row>
    <row r="7615" spans="1:111" x14ac:dyDescent="0.2">
      <c r="A7615" s="185"/>
      <c r="B7615" s="186"/>
      <c r="C7615" s="186"/>
      <c r="D7615" s="54"/>
      <c r="E7615" s="310"/>
      <c r="F7615" s="192"/>
      <c r="G7615" s="192"/>
      <c r="H7615" s="50"/>
      <c r="I7615" s="50"/>
      <c r="J7615" s="50"/>
      <c r="K7615" s="50"/>
      <c r="L7615" s="50"/>
      <c r="M7615" s="50"/>
      <c r="N7615" s="50"/>
      <c r="O7615" s="50"/>
      <c r="P7615" s="50"/>
      <c r="Q7615" s="50"/>
      <c r="R7615" s="50"/>
      <c r="S7615" s="50"/>
      <c r="T7615" s="50"/>
      <c r="U7615" s="50"/>
      <c r="V7615" s="50"/>
      <c r="W7615" s="50"/>
      <c r="X7615" s="50"/>
      <c r="Y7615" s="50"/>
      <c r="Z7615" s="50"/>
      <c r="AA7615" s="50"/>
      <c r="AB7615" s="50"/>
      <c r="AC7615" s="50"/>
      <c r="AD7615" s="50"/>
      <c r="AE7615" s="50"/>
      <c r="AF7615" s="50"/>
      <c r="AG7615" s="50"/>
      <c r="AH7615" s="50"/>
      <c r="AI7615" s="50"/>
      <c r="AJ7615" s="50"/>
      <c r="AK7615" s="50"/>
      <c r="AL7615" s="50"/>
      <c r="AM7615" s="50"/>
      <c r="AN7615" s="50"/>
      <c r="AO7615" s="50"/>
      <c r="AP7615" s="50"/>
      <c r="AQ7615" s="50"/>
      <c r="AR7615" s="50"/>
      <c r="AS7615" s="50"/>
      <c r="AT7615" s="50"/>
      <c r="AU7615" s="50"/>
      <c r="AV7615" s="50"/>
      <c r="AW7615" s="50"/>
      <c r="AX7615" s="50"/>
      <c r="AY7615" s="50"/>
      <c r="AZ7615" s="50"/>
      <c r="BA7615" s="50"/>
      <c r="BB7615" s="50"/>
      <c r="BC7615" s="50"/>
      <c r="BD7615" s="50"/>
      <c r="BE7615" s="50"/>
      <c r="BF7615" s="50"/>
      <c r="BG7615" s="50"/>
      <c r="BH7615" s="50"/>
      <c r="BI7615" s="50"/>
      <c r="BJ7615" s="50"/>
      <c r="BK7615" s="50"/>
      <c r="BL7615" s="50"/>
      <c r="BM7615" s="50"/>
      <c r="BN7615" s="50"/>
      <c r="BO7615" s="50"/>
      <c r="BP7615" s="50"/>
      <c r="BQ7615" s="50"/>
      <c r="BR7615" s="50"/>
      <c r="BS7615" s="50"/>
      <c r="BT7615" s="50"/>
      <c r="BU7615" s="50"/>
      <c r="BV7615" s="50"/>
      <c r="BW7615" s="50"/>
      <c r="BX7615" s="50"/>
      <c r="BY7615" s="50"/>
      <c r="BZ7615" s="50"/>
      <c r="CA7615" s="50"/>
      <c r="CB7615" s="50"/>
      <c r="CC7615" s="50"/>
      <c r="CD7615" s="50"/>
      <c r="CE7615" s="50"/>
      <c r="CF7615" s="50"/>
      <c r="CG7615" s="50"/>
      <c r="CH7615" s="50"/>
      <c r="CI7615" s="50"/>
      <c r="CJ7615" s="50"/>
      <c r="CK7615" s="50"/>
      <c r="CL7615" s="50"/>
      <c r="CM7615" s="50"/>
      <c r="CN7615" s="50"/>
      <c r="CO7615" s="50"/>
      <c r="CP7615" s="50"/>
      <c r="CQ7615" s="50"/>
      <c r="CR7615" s="50"/>
      <c r="CS7615" s="50"/>
      <c r="CT7615" s="50"/>
      <c r="CU7615" s="50"/>
      <c r="CV7615" s="50"/>
      <c r="CW7615" s="50"/>
      <c r="CX7615" s="50"/>
      <c r="CY7615" s="50"/>
      <c r="CZ7615" s="50"/>
      <c r="DA7615" s="50"/>
      <c r="DB7615" s="50"/>
      <c r="DC7615" s="50"/>
      <c r="DD7615" s="50"/>
      <c r="DE7615" s="50"/>
      <c r="DF7615" s="50"/>
      <c r="DG7615" s="50"/>
    </row>
    <row r="7616" spans="1:111" x14ac:dyDescent="0.2">
      <c r="A7616" s="185"/>
      <c r="B7616" s="186"/>
      <c r="C7616" s="186"/>
      <c r="D7616" s="54"/>
      <c r="E7616" s="310"/>
      <c r="F7616" s="192"/>
      <c r="G7616" s="192"/>
      <c r="H7616" s="50"/>
      <c r="I7616" s="50"/>
      <c r="J7616" s="50"/>
      <c r="K7616" s="50"/>
      <c r="L7616" s="50"/>
      <c r="M7616" s="50"/>
      <c r="N7616" s="50"/>
      <c r="O7616" s="50"/>
      <c r="P7616" s="50"/>
      <c r="Q7616" s="50"/>
      <c r="R7616" s="50"/>
      <c r="S7616" s="50"/>
      <c r="T7616" s="50"/>
      <c r="U7616" s="50"/>
      <c r="V7616" s="50"/>
      <c r="W7616" s="50"/>
      <c r="X7616" s="50"/>
      <c r="Y7616" s="50"/>
      <c r="Z7616" s="50"/>
      <c r="AA7616" s="50"/>
      <c r="AB7616" s="50"/>
      <c r="AC7616" s="50"/>
      <c r="AD7616" s="50"/>
      <c r="AE7616" s="50"/>
      <c r="AF7616" s="50"/>
      <c r="AG7616" s="50"/>
      <c r="AH7616" s="50"/>
      <c r="AI7616" s="50"/>
      <c r="AJ7616" s="50"/>
      <c r="AK7616" s="50"/>
      <c r="AL7616" s="50"/>
      <c r="AM7616" s="50"/>
      <c r="AN7616" s="50"/>
      <c r="AO7616" s="50"/>
      <c r="AP7616" s="50"/>
      <c r="AQ7616" s="50"/>
      <c r="AR7616" s="50"/>
      <c r="AS7616" s="50"/>
      <c r="AT7616" s="50"/>
      <c r="AU7616" s="50"/>
      <c r="AV7616" s="50"/>
      <c r="AW7616" s="50"/>
      <c r="AX7616" s="50"/>
      <c r="AY7616" s="50"/>
      <c r="AZ7616" s="50"/>
      <c r="BA7616" s="50"/>
      <c r="BB7616" s="50"/>
      <c r="BC7616" s="50"/>
      <c r="BD7616" s="50"/>
      <c r="BE7616" s="50"/>
      <c r="BF7616" s="50"/>
      <c r="BG7616" s="50"/>
      <c r="BH7616" s="50"/>
      <c r="BI7616" s="50"/>
      <c r="BJ7616" s="50"/>
      <c r="BK7616" s="50"/>
      <c r="BL7616" s="50"/>
      <c r="BM7616" s="50"/>
      <c r="BN7616" s="50"/>
      <c r="BO7616" s="50"/>
      <c r="BP7616" s="50"/>
      <c r="BQ7616" s="50"/>
      <c r="BR7616" s="50"/>
      <c r="BS7616" s="50"/>
      <c r="BT7616" s="50"/>
      <c r="BU7616" s="50"/>
      <c r="BV7616" s="50"/>
      <c r="BW7616" s="50"/>
      <c r="BX7616" s="50"/>
      <c r="BY7616" s="50"/>
      <c r="BZ7616" s="50"/>
      <c r="CA7616" s="50"/>
      <c r="CB7616" s="50"/>
      <c r="CC7616" s="50"/>
      <c r="CD7616" s="50"/>
      <c r="CE7616" s="50"/>
      <c r="CF7616" s="50"/>
      <c r="CG7616" s="50"/>
      <c r="CH7616" s="50"/>
      <c r="CI7616" s="50"/>
      <c r="CJ7616" s="50"/>
      <c r="CK7616" s="50"/>
      <c r="CL7616" s="50"/>
      <c r="CM7616" s="50"/>
      <c r="CN7616" s="50"/>
      <c r="CO7616" s="50"/>
      <c r="CP7616" s="50"/>
      <c r="CQ7616" s="50"/>
      <c r="CR7616" s="50"/>
      <c r="CS7616" s="50"/>
      <c r="CT7616" s="50"/>
      <c r="CU7616" s="50"/>
      <c r="CV7616" s="50"/>
      <c r="CW7616" s="50"/>
      <c r="CX7616" s="50"/>
      <c r="CY7616" s="50"/>
      <c r="CZ7616" s="50"/>
      <c r="DA7616" s="50"/>
      <c r="DB7616" s="50"/>
      <c r="DC7616" s="50"/>
      <c r="DD7616" s="50"/>
      <c r="DE7616" s="50"/>
      <c r="DF7616" s="50"/>
      <c r="DG7616" s="50"/>
    </row>
    <row r="7617" spans="1:111" x14ac:dyDescent="0.2">
      <c r="A7617" s="185"/>
      <c r="B7617" s="186"/>
      <c r="C7617" s="186"/>
      <c r="D7617" s="54"/>
      <c r="E7617" s="310"/>
      <c r="F7617" s="192"/>
      <c r="G7617" s="192"/>
      <c r="H7617" s="50"/>
      <c r="I7617" s="50"/>
      <c r="J7617" s="50"/>
      <c r="K7617" s="50"/>
      <c r="L7617" s="50"/>
      <c r="M7617" s="50"/>
      <c r="N7617" s="50"/>
      <c r="O7617" s="50"/>
      <c r="P7617" s="50"/>
      <c r="Q7617" s="50"/>
      <c r="R7617" s="50"/>
      <c r="S7617" s="50"/>
      <c r="T7617" s="50"/>
      <c r="U7617" s="50"/>
      <c r="V7617" s="50"/>
      <c r="W7617" s="50"/>
      <c r="X7617" s="50"/>
      <c r="Y7617" s="50"/>
      <c r="Z7617" s="50"/>
      <c r="AA7617" s="50"/>
      <c r="AB7617" s="50"/>
      <c r="AC7617" s="50"/>
      <c r="AD7617" s="50"/>
      <c r="AE7617" s="50"/>
      <c r="AF7617" s="50"/>
      <c r="AG7617" s="50"/>
      <c r="AH7617" s="50"/>
      <c r="AI7617" s="50"/>
      <c r="AJ7617" s="50"/>
      <c r="AK7617" s="50"/>
      <c r="AL7617" s="50"/>
      <c r="AM7617" s="50"/>
      <c r="AN7617" s="50"/>
      <c r="AO7617" s="50"/>
      <c r="AP7617" s="50"/>
      <c r="AQ7617" s="50"/>
      <c r="AR7617" s="50"/>
      <c r="AS7617" s="50"/>
      <c r="AT7617" s="50"/>
      <c r="AU7617" s="50"/>
      <c r="AV7617" s="50"/>
      <c r="AW7617" s="50"/>
      <c r="AX7617" s="50"/>
      <c r="AY7617" s="50"/>
      <c r="AZ7617" s="50"/>
      <c r="BA7617" s="50"/>
      <c r="BB7617" s="50"/>
      <c r="BC7617" s="50"/>
      <c r="BD7617" s="50"/>
      <c r="BE7617" s="50"/>
      <c r="BF7617" s="50"/>
      <c r="BG7617" s="50"/>
      <c r="BH7617" s="50"/>
      <c r="BI7617" s="50"/>
      <c r="BJ7617" s="50"/>
      <c r="BK7617" s="50"/>
      <c r="BL7617" s="50"/>
      <c r="BM7617" s="50"/>
      <c r="BN7617" s="50"/>
      <c r="BO7617" s="50"/>
      <c r="BP7617" s="50"/>
      <c r="BQ7617" s="50"/>
      <c r="BR7617" s="50"/>
      <c r="BS7617" s="50"/>
      <c r="BT7617" s="50"/>
      <c r="BU7617" s="50"/>
      <c r="BV7617" s="50"/>
      <c r="BW7617" s="50"/>
      <c r="BX7617" s="50"/>
      <c r="BY7617" s="50"/>
      <c r="BZ7617" s="50"/>
      <c r="CA7617" s="50"/>
      <c r="CB7617" s="50"/>
      <c r="CC7617" s="50"/>
      <c r="CD7617" s="50"/>
      <c r="CE7617" s="50"/>
      <c r="CF7617" s="50"/>
      <c r="CG7617" s="50"/>
      <c r="CH7617" s="50"/>
      <c r="CI7617" s="50"/>
      <c r="CJ7617" s="50"/>
      <c r="CK7617" s="50"/>
      <c r="CL7617" s="50"/>
      <c r="CM7617" s="50"/>
      <c r="CN7617" s="50"/>
      <c r="CO7617" s="50"/>
      <c r="CP7617" s="50"/>
      <c r="CQ7617" s="50"/>
      <c r="CR7617" s="50"/>
      <c r="CS7617" s="50"/>
      <c r="CT7617" s="50"/>
      <c r="CU7617" s="50"/>
      <c r="CV7617" s="50"/>
      <c r="CW7617" s="50"/>
      <c r="CX7617" s="50"/>
      <c r="CY7617" s="50"/>
      <c r="CZ7617" s="50"/>
      <c r="DA7617" s="50"/>
      <c r="DB7617" s="50"/>
      <c r="DC7617" s="50"/>
      <c r="DD7617" s="50"/>
      <c r="DE7617" s="50"/>
      <c r="DF7617" s="50"/>
      <c r="DG7617" s="50"/>
    </row>
    <row r="7618" spans="1:111" x14ac:dyDescent="0.2">
      <c r="A7618" s="185"/>
      <c r="B7618" s="186"/>
      <c r="C7618" s="186"/>
      <c r="D7618" s="54"/>
      <c r="E7618" s="310"/>
      <c r="F7618" s="192"/>
      <c r="G7618" s="192"/>
      <c r="H7618" s="50"/>
      <c r="I7618" s="50"/>
      <c r="J7618" s="50"/>
      <c r="K7618" s="50"/>
      <c r="L7618" s="50"/>
      <c r="M7618" s="50"/>
      <c r="N7618" s="50"/>
      <c r="O7618" s="50"/>
      <c r="P7618" s="50"/>
      <c r="Q7618" s="50"/>
      <c r="R7618" s="50"/>
      <c r="S7618" s="50"/>
      <c r="T7618" s="50"/>
      <c r="U7618" s="50"/>
      <c r="V7618" s="50"/>
      <c r="W7618" s="50"/>
      <c r="X7618" s="50"/>
      <c r="Y7618" s="50"/>
      <c r="Z7618" s="50"/>
      <c r="AA7618" s="50"/>
      <c r="AB7618" s="50"/>
      <c r="AC7618" s="50"/>
      <c r="AD7618" s="50"/>
      <c r="AE7618" s="50"/>
      <c r="AF7618" s="50"/>
      <c r="AG7618" s="50"/>
      <c r="AH7618" s="50"/>
      <c r="AI7618" s="50"/>
      <c r="AJ7618" s="50"/>
      <c r="AK7618" s="50"/>
      <c r="AL7618" s="50"/>
      <c r="AM7618" s="50"/>
      <c r="AN7618" s="50"/>
      <c r="AO7618" s="50"/>
      <c r="AP7618" s="50"/>
      <c r="AQ7618" s="50"/>
      <c r="AR7618" s="50"/>
      <c r="AS7618" s="50"/>
      <c r="AT7618" s="50"/>
      <c r="AU7618" s="50"/>
      <c r="AV7618" s="50"/>
      <c r="AW7618" s="50"/>
      <c r="AX7618" s="50"/>
      <c r="AY7618" s="50"/>
      <c r="AZ7618" s="50"/>
      <c r="BA7618" s="50"/>
      <c r="BB7618" s="50"/>
      <c r="BC7618" s="50"/>
      <c r="BD7618" s="50"/>
      <c r="BE7618" s="50"/>
      <c r="BF7618" s="50"/>
      <c r="BG7618" s="50"/>
      <c r="BH7618" s="50"/>
      <c r="BI7618" s="50"/>
      <c r="BJ7618" s="50"/>
      <c r="BK7618" s="50"/>
      <c r="BL7618" s="50"/>
      <c r="BM7618" s="50"/>
      <c r="BN7618" s="50"/>
      <c r="BO7618" s="50"/>
      <c r="BP7618" s="50"/>
      <c r="BQ7618" s="50"/>
      <c r="BR7618" s="50"/>
      <c r="BS7618" s="50"/>
      <c r="BT7618" s="50"/>
      <c r="BU7618" s="50"/>
      <c r="BV7618" s="50"/>
      <c r="BW7618" s="50"/>
      <c r="BX7618" s="50"/>
      <c r="BY7618" s="50"/>
      <c r="BZ7618" s="50"/>
      <c r="CA7618" s="50"/>
      <c r="CB7618" s="50"/>
      <c r="CC7618" s="50"/>
      <c r="CD7618" s="50"/>
      <c r="CE7618" s="50"/>
      <c r="CF7618" s="50"/>
      <c r="CG7618" s="50"/>
      <c r="CH7618" s="50"/>
      <c r="CI7618" s="50"/>
      <c r="CJ7618" s="50"/>
      <c r="CK7618" s="50"/>
      <c r="CL7618" s="50"/>
      <c r="CM7618" s="50"/>
      <c r="CN7618" s="50"/>
      <c r="CO7618" s="50"/>
      <c r="CP7618" s="50"/>
      <c r="CQ7618" s="50"/>
      <c r="CR7618" s="50"/>
      <c r="CS7618" s="50"/>
      <c r="CT7618" s="50"/>
      <c r="CU7618" s="50"/>
      <c r="CV7618" s="50"/>
      <c r="CW7618" s="50"/>
      <c r="CX7618" s="50"/>
      <c r="CY7618" s="50"/>
      <c r="CZ7618" s="50"/>
      <c r="DA7618" s="50"/>
      <c r="DB7618" s="50"/>
      <c r="DC7618" s="50"/>
      <c r="DD7618" s="50"/>
      <c r="DE7618" s="50"/>
      <c r="DF7618" s="50"/>
      <c r="DG7618" s="50"/>
    </row>
    <row r="7619" spans="1:111" x14ac:dyDescent="0.2">
      <c r="A7619" s="185"/>
      <c r="B7619" s="186"/>
      <c r="C7619" s="186"/>
      <c r="D7619" s="54"/>
      <c r="E7619" s="310"/>
      <c r="F7619" s="192"/>
      <c r="G7619" s="192"/>
      <c r="H7619" s="50"/>
      <c r="I7619" s="50"/>
      <c r="J7619" s="50"/>
      <c r="K7619" s="50"/>
      <c r="L7619" s="50"/>
      <c r="M7619" s="50"/>
      <c r="N7619" s="50"/>
      <c r="O7619" s="50"/>
      <c r="P7619" s="50"/>
      <c r="Q7619" s="50"/>
      <c r="R7619" s="50"/>
      <c r="S7619" s="50"/>
      <c r="T7619" s="50"/>
      <c r="U7619" s="50"/>
      <c r="V7619" s="50"/>
      <c r="W7619" s="50"/>
      <c r="X7619" s="50"/>
      <c r="Y7619" s="50"/>
      <c r="Z7619" s="50"/>
      <c r="AA7619" s="50"/>
      <c r="AB7619" s="50"/>
      <c r="AC7619" s="50"/>
      <c r="AD7619" s="50"/>
      <c r="AE7619" s="50"/>
      <c r="AF7619" s="50"/>
      <c r="AG7619" s="50"/>
      <c r="AH7619" s="50"/>
      <c r="AI7619" s="50"/>
      <c r="AJ7619" s="50"/>
      <c r="AK7619" s="50"/>
      <c r="AL7619" s="50"/>
      <c r="AM7619" s="50"/>
      <c r="AN7619" s="50"/>
      <c r="AO7619" s="50"/>
      <c r="AP7619" s="50"/>
      <c r="AQ7619" s="50"/>
      <c r="AR7619" s="50"/>
      <c r="AS7619" s="50"/>
      <c r="AT7619" s="50"/>
      <c r="AU7619" s="50"/>
      <c r="AV7619" s="50"/>
      <c r="AW7619" s="50"/>
      <c r="AX7619" s="50"/>
      <c r="AY7619" s="50"/>
      <c r="AZ7619" s="50"/>
      <c r="BA7619" s="50"/>
      <c r="BB7619" s="50"/>
      <c r="BC7619" s="50"/>
      <c r="BD7619" s="50"/>
      <c r="BE7619" s="50"/>
      <c r="BF7619" s="50"/>
      <c r="BG7619" s="50"/>
      <c r="BH7619" s="50"/>
      <c r="BI7619" s="50"/>
      <c r="BJ7619" s="50"/>
      <c r="BK7619" s="50"/>
      <c r="BL7619" s="50"/>
      <c r="BM7619" s="50"/>
      <c r="BN7619" s="50"/>
      <c r="BO7619" s="50"/>
      <c r="BP7619" s="50"/>
      <c r="BQ7619" s="50"/>
      <c r="BR7619" s="50"/>
      <c r="BS7619" s="50"/>
      <c r="BT7619" s="50"/>
      <c r="BU7619" s="50"/>
      <c r="BV7619" s="50"/>
      <c r="BW7619" s="50"/>
      <c r="BX7619" s="50"/>
      <c r="BY7619" s="50"/>
      <c r="BZ7619" s="50"/>
      <c r="CA7619" s="50"/>
      <c r="CB7619" s="50"/>
      <c r="CC7619" s="50"/>
      <c r="CD7619" s="50"/>
      <c r="CE7619" s="50"/>
      <c r="CF7619" s="50"/>
      <c r="CG7619" s="50"/>
      <c r="CH7619" s="50"/>
      <c r="CI7619" s="50"/>
      <c r="CJ7619" s="50"/>
      <c r="CK7619" s="50"/>
      <c r="CL7619" s="50"/>
      <c r="CM7619" s="50"/>
      <c r="CN7619" s="50"/>
      <c r="CO7619" s="50"/>
      <c r="CP7619" s="50"/>
      <c r="CQ7619" s="50"/>
      <c r="CR7619" s="50"/>
      <c r="CS7619" s="50"/>
      <c r="CT7619" s="50"/>
      <c r="CU7619" s="50"/>
      <c r="CV7619" s="50"/>
      <c r="CW7619" s="50"/>
      <c r="CX7619" s="50"/>
      <c r="CY7619" s="50"/>
      <c r="CZ7619" s="50"/>
      <c r="DA7619" s="50"/>
      <c r="DB7619" s="50"/>
      <c r="DC7619" s="50"/>
      <c r="DD7619" s="50"/>
      <c r="DE7619" s="50"/>
      <c r="DF7619" s="50"/>
      <c r="DG7619" s="50"/>
    </row>
    <row r="7620" spans="1:111" x14ac:dyDescent="0.2">
      <c r="A7620" s="185"/>
      <c r="B7620" s="186"/>
      <c r="C7620" s="186"/>
      <c r="D7620" s="54"/>
      <c r="E7620" s="310"/>
      <c r="F7620" s="192"/>
      <c r="G7620" s="192"/>
      <c r="H7620" s="50"/>
      <c r="I7620" s="50"/>
      <c r="J7620" s="50"/>
      <c r="K7620" s="50"/>
      <c r="L7620" s="50"/>
      <c r="M7620" s="50"/>
      <c r="N7620" s="50"/>
      <c r="O7620" s="50"/>
      <c r="P7620" s="50"/>
      <c r="Q7620" s="50"/>
      <c r="R7620" s="50"/>
      <c r="S7620" s="50"/>
      <c r="T7620" s="50"/>
      <c r="U7620" s="50"/>
      <c r="V7620" s="50"/>
      <c r="W7620" s="50"/>
      <c r="X7620" s="50"/>
      <c r="Y7620" s="50"/>
      <c r="Z7620" s="50"/>
      <c r="AA7620" s="50"/>
      <c r="AB7620" s="50"/>
      <c r="AC7620" s="50"/>
      <c r="AD7620" s="50"/>
      <c r="AE7620" s="50"/>
      <c r="AF7620" s="50"/>
      <c r="AG7620" s="50"/>
      <c r="AH7620" s="50"/>
      <c r="AI7620" s="50"/>
      <c r="AJ7620" s="50"/>
      <c r="AK7620" s="50"/>
      <c r="AL7620" s="50"/>
      <c r="AM7620" s="50"/>
      <c r="AN7620" s="50"/>
      <c r="AO7620" s="50"/>
      <c r="AP7620" s="50"/>
      <c r="AQ7620" s="50"/>
      <c r="AR7620" s="50"/>
      <c r="AS7620" s="50"/>
      <c r="AT7620" s="50"/>
      <c r="AU7620" s="50"/>
      <c r="AV7620" s="50"/>
      <c r="AW7620" s="50"/>
      <c r="AX7620" s="50"/>
      <c r="AY7620" s="50"/>
      <c r="AZ7620" s="50"/>
      <c r="BA7620" s="50"/>
      <c r="BB7620" s="50"/>
      <c r="BC7620" s="50"/>
      <c r="BD7620" s="50"/>
      <c r="BE7620" s="50"/>
      <c r="BF7620" s="50"/>
      <c r="BG7620" s="50"/>
      <c r="BH7620" s="50"/>
      <c r="BI7620" s="50"/>
      <c r="BJ7620" s="50"/>
      <c r="BK7620" s="50"/>
      <c r="BL7620" s="50"/>
      <c r="BM7620" s="50"/>
      <c r="BN7620" s="50"/>
      <c r="BO7620" s="50"/>
      <c r="BP7620" s="50"/>
      <c r="BQ7620" s="50"/>
      <c r="BR7620" s="50"/>
      <c r="BS7620" s="50"/>
      <c r="BT7620" s="50"/>
      <c r="BU7620" s="50"/>
      <c r="BV7620" s="50"/>
      <c r="BW7620" s="50"/>
      <c r="BX7620" s="50"/>
      <c r="BY7620" s="50"/>
      <c r="BZ7620" s="50"/>
      <c r="CA7620" s="50"/>
      <c r="CB7620" s="50"/>
      <c r="CC7620" s="50"/>
      <c r="CD7620" s="50"/>
      <c r="CE7620" s="50"/>
      <c r="CF7620" s="50"/>
      <c r="CG7620" s="50"/>
      <c r="CH7620" s="50"/>
      <c r="CI7620" s="50"/>
      <c r="CJ7620" s="50"/>
      <c r="CK7620" s="50"/>
      <c r="CL7620" s="50"/>
      <c r="CM7620" s="50"/>
      <c r="CN7620" s="50"/>
      <c r="CO7620" s="50"/>
      <c r="CP7620" s="50"/>
      <c r="CQ7620" s="50"/>
      <c r="CR7620" s="50"/>
      <c r="CS7620" s="50"/>
      <c r="CT7620" s="50"/>
      <c r="CU7620" s="50"/>
      <c r="CV7620" s="50"/>
      <c r="CW7620" s="50"/>
      <c r="CX7620" s="50"/>
      <c r="CY7620" s="50"/>
      <c r="CZ7620" s="50"/>
      <c r="DA7620" s="50"/>
      <c r="DB7620" s="50"/>
      <c r="DC7620" s="50"/>
      <c r="DD7620" s="50"/>
      <c r="DE7620" s="50"/>
      <c r="DF7620" s="50"/>
      <c r="DG7620" s="50"/>
    </row>
    <row r="7621" spans="1:111" x14ac:dyDescent="0.2">
      <c r="A7621" s="185"/>
      <c r="B7621" s="186"/>
      <c r="C7621" s="186"/>
      <c r="D7621" s="54"/>
      <c r="E7621" s="310"/>
      <c r="F7621" s="192"/>
      <c r="G7621" s="192"/>
      <c r="H7621" s="50"/>
      <c r="I7621" s="50"/>
      <c r="J7621" s="50"/>
      <c r="K7621" s="50"/>
      <c r="L7621" s="50"/>
      <c r="M7621" s="50"/>
      <c r="N7621" s="50"/>
      <c r="O7621" s="50"/>
      <c r="P7621" s="50"/>
      <c r="Q7621" s="50"/>
      <c r="R7621" s="50"/>
      <c r="S7621" s="50"/>
      <c r="T7621" s="50"/>
      <c r="U7621" s="50"/>
      <c r="V7621" s="50"/>
      <c r="W7621" s="50"/>
      <c r="X7621" s="50"/>
      <c r="Y7621" s="50"/>
      <c r="Z7621" s="50"/>
      <c r="AA7621" s="50"/>
      <c r="AB7621" s="50"/>
      <c r="AC7621" s="50"/>
      <c r="AD7621" s="50"/>
      <c r="AE7621" s="50"/>
      <c r="AF7621" s="50"/>
      <c r="AG7621" s="50"/>
      <c r="AH7621" s="50"/>
      <c r="AI7621" s="50"/>
      <c r="AJ7621" s="50"/>
      <c r="AK7621" s="50"/>
      <c r="AL7621" s="50"/>
      <c r="AM7621" s="50"/>
      <c r="AN7621" s="50"/>
      <c r="AO7621" s="50"/>
      <c r="AP7621" s="50"/>
      <c r="AQ7621" s="50"/>
      <c r="AR7621" s="50"/>
      <c r="AS7621" s="50"/>
      <c r="AT7621" s="50"/>
      <c r="AU7621" s="50"/>
      <c r="AV7621" s="50"/>
      <c r="AW7621" s="50"/>
      <c r="AX7621" s="50"/>
      <c r="AY7621" s="50"/>
      <c r="AZ7621" s="50"/>
      <c r="BA7621" s="50"/>
      <c r="BB7621" s="50"/>
      <c r="BC7621" s="50"/>
      <c r="BD7621" s="50"/>
      <c r="BE7621" s="50"/>
      <c r="BF7621" s="50"/>
      <c r="BG7621" s="50"/>
      <c r="BH7621" s="50"/>
      <c r="BI7621" s="50"/>
      <c r="BJ7621" s="50"/>
      <c r="BK7621" s="50"/>
      <c r="BL7621" s="50"/>
      <c r="BM7621" s="50"/>
      <c r="BN7621" s="50"/>
      <c r="BO7621" s="50"/>
      <c r="BP7621" s="50"/>
      <c r="BQ7621" s="50"/>
      <c r="BR7621" s="50"/>
      <c r="BS7621" s="50"/>
      <c r="BT7621" s="50"/>
      <c r="BU7621" s="50"/>
      <c r="BV7621" s="50"/>
      <c r="BW7621" s="50"/>
      <c r="BX7621" s="50"/>
      <c r="BY7621" s="50"/>
      <c r="BZ7621" s="50"/>
      <c r="CA7621" s="50"/>
      <c r="CB7621" s="50"/>
      <c r="CC7621" s="50"/>
      <c r="CD7621" s="50"/>
      <c r="CE7621" s="50"/>
      <c r="CF7621" s="50"/>
      <c r="CG7621" s="50"/>
      <c r="CH7621" s="50"/>
      <c r="CI7621" s="50"/>
      <c r="CJ7621" s="50"/>
      <c r="CK7621" s="50"/>
      <c r="CL7621" s="50"/>
      <c r="CM7621" s="50"/>
      <c r="CN7621" s="50"/>
      <c r="CO7621" s="50"/>
      <c r="CP7621" s="50"/>
      <c r="CQ7621" s="50"/>
      <c r="CR7621" s="50"/>
      <c r="CS7621" s="50"/>
      <c r="CT7621" s="50"/>
      <c r="CU7621" s="50"/>
      <c r="CV7621" s="50"/>
      <c r="CW7621" s="50"/>
      <c r="CX7621" s="50"/>
      <c r="CY7621" s="50"/>
      <c r="CZ7621" s="50"/>
      <c r="DA7621" s="50"/>
      <c r="DB7621" s="50"/>
      <c r="DC7621" s="50"/>
      <c r="DD7621" s="50"/>
      <c r="DE7621" s="50"/>
      <c r="DF7621" s="50"/>
      <c r="DG7621" s="50"/>
    </row>
    <row r="7622" spans="1:111" x14ac:dyDescent="0.2">
      <c r="A7622" s="185"/>
      <c r="B7622" s="186"/>
      <c r="C7622" s="186"/>
      <c r="D7622" s="54"/>
      <c r="E7622" s="310"/>
      <c r="F7622" s="192"/>
      <c r="G7622" s="192"/>
      <c r="H7622" s="50"/>
      <c r="I7622" s="50"/>
      <c r="J7622" s="50"/>
      <c r="K7622" s="50"/>
      <c r="L7622" s="50"/>
      <c r="M7622" s="50"/>
      <c r="N7622" s="50"/>
      <c r="O7622" s="50"/>
      <c r="P7622" s="50"/>
      <c r="Q7622" s="50"/>
      <c r="R7622" s="50"/>
      <c r="S7622" s="50"/>
      <c r="T7622" s="50"/>
      <c r="U7622" s="50"/>
      <c r="V7622" s="50"/>
      <c r="W7622" s="50"/>
      <c r="X7622" s="50"/>
      <c r="Y7622" s="50"/>
      <c r="Z7622" s="50"/>
      <c r="AA7622" s="50"/>
      <c r="AB7622" s="50"/>
      <c r="AC7622" s="50"/>
      <c r="AD7622" s="50"/>
      <c r="AE7622" s="50"/>
      <c r="AF7622" s="50"/>
      <c r="AG7622" s="50"/>
      <c r="AH7622" s="50"/>
      <c r="AI7622" s="50"/>
      <c r="AJ7622" s="50"/>
      <c r="AK7622" s="50"/>
      <c r="AL7622" s="50"/>
      <c r="AM7622" s="50"/>
      <c r="AN7622" s="50"/>
      <c r="AO7622" s="50"/>
      <c r="AP7622" s="50"/>
      <c r="AQ7622" s="50"/>
      <c r="AR7622" s="50"/>
      <c r="AS7622" s="50"/>
      <c r="AT7622" s="50"/>
      <c r="AU7622" s="50"/>
      <c r="AV7622" s="50"/>
      <c r="AW7622" s="50"/>
      <c r="AX7622" s="50"/>
      <c r="AY7622" s="50"/>
      <c r="AZ7622" s="50"/>
      <c r="BA7622" s="50"/>
      <c r="BB7622" s="50"/>
      <c r="BC7622" s="50"/>
      <c r="BD7622" s="50"/>
      <c r="BE7622" s="50"/>
      <c r="BF7622" s="50"/>
      <c r="BG7622" s="50"/>
      <c r="BH7622" s="50"/>
      <c r="BI7622" s="50"/>
      <c r="BJ7622" s="50"/>
      <c r="BK7622" s="50"/>
      <c r="BL7622" s="50"/>
      <c r="BM7622" s="50"/>
      <c r="BN7622" s="50"/>
      <c r="BO7622" s="50"/>
      <c r="BP7622" s="50"/>
      <c r="BQ7622" s="50"/>
      <c r="BR7622" s="50"/>
      <c r="BS7622" s="50"/>
      <c r="BT7622" s="50"/>
      <c r="BU7622" s="50"/>
      <c r="BV7622" s="50"/>
      <c r="BW7622" s="50"/>
      <c r="BX7622" s="50"/>
      <c r="BY7622" s="50"/>
      <c r="BZ7622" s="50"/>
      <c r="CA7622" s="50"/>
      <c r="CB7622" s="50"/>
      <c r="CC7622" s="50"/>
      <c r="CD7622" s="50"/>
      <c r="CE7622" s="50"/>
      <c r="CF7622" s="50"/>
      <c r="CG7622" s="50"/>
      <c r="CH7622" s="50"/>
      <c r="CI7622" s="50"/>
      <c r="CJ7622" s="50"/>
      <c r="CK7622" s="50"/>
      <c r="CL7622" s="50"/>
      <c r="CM7622" s="50"/>
      <c r="CN7622" s="50"/>
      <c r="CO7622" s="50"/>
      <c r="CP7622" s="50"/>
      <c r="CQ7622" s="50"/>
      <c r="CR7622" s="50"/>
      <c r="CS7622" s="50"/>
      <c r="CT7622" s="50"/>
      <c r="CU7622" s="50"/>
      <c r="CV7622" s="50"/>
      <c r="CW7622" s="50"/>
      <c r="CX7622" s="50"/>
      <c r="CY7622" s="50"/>
      <c r="CZ7622" s="50"/>
      <c r="DA7622" s="50"/>
      <c r="DB7622" s="50"/>
      <c r="DC7622" s="50"/>
      <c r="DD7622" s="50"/>
      <c r="DE7622" s="50"/>
      <c r="DF7622" s="50"/>
      <c r="DG7622" s="50"/>
    </row>
    <row r="7623" spans="1:111" x14ac:dyDescent="0.2">
      <c r="A7623" s="185"/>
      <c r="B7623" s="186"/>
      <c r="C7623" s="186"/>
      <c r="D7623" s="54"/>
      <c r="E7623" s="310"/>
      <c r="F7623" s="192"/>
      <c r="G7623" s="192"/>
      <c r="H7623" s="50"/>
      <c r="I7623" s="50"/>
      <c r="J7623" s="50"/>
      <c r="K7623" s="50"/>
      <c r="L7623" s="50"/>
      <c r="M7623" s="50"/>
      <c r="N7623" s="50"/>
      <c r="O7623" s="50"/>
      <c r="P7623" s="50"/>
      <c r="Q7623" s="50"/>
      <c r="R7623" s="50"/>
      <c r="S7623" s="50"/>
      <c r="T7623" s="50"/>
      <c r="U7623" s="50"/>
      <c r="V7623" s="50"/>
      <c r="W7623" s="50"/>
      <c r="X7623" s="50"/>
      <c r="Y7623" s="50"/>
      <c r="Z7623" s="50"/>
      <c r="AA7623" s="50"/>
      <c r="AB7623" s="50"/>
      <c r="AC7623" s="50"/>
      <c r="AD7623" s="50"/>
      <c r="AE7623" s="50"/>
      <c r="AF7623" s="50"/>
      <c r="AG7623" s="50"/>
      <c r="AH7623" s="50"/>
      <c r="AI7623" s="50"/>
      <c r="AJ7623" s="50"/>
      <c r="AK7623" s="50"/>
      <c r="AL7623" s="50"/>
      <c r="AM7623" s="50"/>
      <c r="AN7623" s="50"/>
      <c r="AO7623" s="50"/>
      <c r="AP7623" s="50"/>
      <c r="AQ7623" s="50"/>
      <c r="AR7623" s="50"/>
      <c r="AS7623" s="50"/>
      <c r="AT7623" s="50"/>
      <c r="AU7623" s="50"/>
      <c r="AV7623" s="50"/>
      <c r="AW7623" s="50"/>
      <c r="AX7623" s="50"/>
      <c r="AY7623" s="50"/>
      <c r="AZ7623" s="50"/>
      <c r="BA7623" s="50"/>
      <c r="BB7623" s="50"/>
      <c r="BC7623" s="50"/>
      <c r="BD7623" s="50"/>
      <c r="BE7623" s="50"/>
      <c r="BF7623" s="50"/>
      <c r="BG7623" s="50"/>
      <c r="BH7623" s="50"/>
      <c r="BI7623" s="50"/>
      <c r="BJ7623" s="50"/>
      <c r="BK7623" s="50"/>
      <c r="BL7623" s="50"/>
      <c r="BM7623" s="50"/>
      <c r="BN7623" s="50"/>
      <c r="BO7623" s="50"/>
      <c r="BP7623" s="50"/>
      <c r="BQ7623" s="50"/>
      <c r="BR7623" s="50"/>
      <c r="BS7623" s="50"/>
      <c r="BT7623" s="50"/>
      <c r="BU7623" s="50"/>
      <c r="BV7623" s="50"/>
      <c r="BW7623" s="50"/>
      <c r="BX7623" s="50"/>
      <c r="BY7623" s="50"/>
      <c r="BZ7623" s="50"/>
      <c r="CA7623" s="50"/>
      <c r="CB7623" s="50"/>
      <c r="CC7623" s="50"/>
      <c r="CD7623" s="50"/>
      <c r="CE7623" s="50"/>
      <c r="CF7623" s="50"/>
      <c r="CG7623" s="50"/>
      <c r="CH7623" s="50"/>
      <c r="CI7623" s="50"/>
      <c r="CJ7623" s="50"/>
      <c r="CK7623" s="50"/>
      <c r="CL7623" s="50"/>
      <c r="CM7623" s="50"/>
      <c r="CN7623" s="50"/>
      <c r="CO7623" s="50"/>
      <c r="CP7623" s="50"/>
      <c r="CQ7623" s="50"/>
      <c r="CR7623" s="50"/>
      <c r="CS7623" s="50"/>
      <c r="CT7623" s="50"/>
      <c r="CU7623" s="50"/>
      <c r="CV7623" s="50"/>
      <c r="CW7623" s="50"/>
      <c r="CX7623" s="50"/>
      <c r="CY7623" s="50"/>
      <c r="CZ7623" s="50"/>
      <c r="DA7623" s="50"/>
      <c r="DB7623" s="50"/>
      <c r="DC7623" s="50"/>
      <c r="DD7623" s="50"/>
      <c r="DE7623" s="50"/>
      <c r="DF7623" s="50"/>
      <c r="DG7623" s="50"/>
    </row>
    <row r="7624" spans="1:111" x14ac:dyDescent="0.2">
      <c r="A7624" s="185"/>
      <c r="B7624" s="186"/>
      <c r="C7624" s="186"/>
      <c r="D7624" s="54"/>
      <c r="E7624" s="310"/>
      <c r="F7624" s="192"/>
      <c r="G7624" s="192"/>
      <c r="H7624" s="50"/>
      <c r="I7624" s="50"/>
      <c r="J7624" s="50"/>
      <c r="K7624" s="50"/>
      <c r="L7624" s="50"/>
      <c r="M7624" s="50"/>
      <c r="N7624" s="50"/>
      <c r="O7624" s="50"/>
      <c r="P7624" s="50"/>
      <c r="Q7624" s="50"/>
      <c r="R7624" s="50"/>
      <c r="S7624" s="50"/>
      <c r="T7624" s="50"/>
      <c r="U7624" s="50"/>
      <c r="V7624" s="50"/>
      <c r="W7624" s="50"/>
      <c r="X7624" s="50"/>
      <c r="Y7624" s="50"/>
      <c r="Z7624" s="50"/>
      <c r="AA7624" s="50"/>
      <c r="AB7624" s="50"/>
      <c r="AC7624" s="50"/>
      <c r="AD7624" s="50"/>
      <c r="AE7624" s="50"/>
      <c r="AF7624" s="50"/>
      <c r="AG7624" s="50"/>
      <c r="AH7624" s="50"/>
      <c r="AI7624" s="50"/>
      <c r="AJ7624" s="50"/>
      <c r="AK7624" s="50"/>
      <c r="AL7624" s="50"/>
      <c r="AM7624" s="50"/>
      <c r="AN7624" s="50"/>
      <c r="AO7624" s="50"/>
      <c r="AP7624" s="50"/>
      <c r="AQ7624" s="50"/>
      <c r="AR7624" s="50"/>
      <c r="AS7624" s="50"/>
      <c r="AT7624" s="50"/>
      <c r="AU7624" s="50"/>
      <c r="AV7624" s="50"/>
      <c r="AW7624" s="50"/>
      <c r="AX7624" s="50"/>
      <c r="AY7624" s="50"/>
      <c r="AZ7624" s="50"/>
      <c r="BA7624" s="50"/>
      <c r="BB7624" s="50"/>
      <c r="BC7624" s="50"/>
      <c r="BD7624" s="50"/>
      <c r="BE7624" s="50"/>
      <c r="BF7624" s="50"/>
      <c r="BG7624" s="50"/>
      <c r="BH7624" s="50"/>
      <c r="BI7624" s="50"/>
      <c r="BJ7624" s="50"/>
      <c r="BK7624" s="50"/>
      <c r="BL7624" s="50"/>
      <c r="BM7624" s="50"/>
      <c r="BN7624" s="50"/>
      <c r="BO7624" s="50"/>
      <c r="BP7624" s="50"/>
      <c r="BQ7624" s="50"/>
      <c r="BR7624" s="50"/>
      <c r="BS7624" s="50"/>
      <c r="BT7624" s="50"/>
      <c r="BU7624" s="50"/>
      <c r="BV7624" s="50"/>
      <c r="BW7624" s="50"/>
      <c r="BX7624" s="50"/>
      <c r="BY7624" s="50"/>
      <c r="BZ7624" s="50"/>
      <c r="CA7624" s="50"/>
      <c r="CB7624" s="50"/>
      <c r="CC7624" s="50"/>
      <c r="CD7624" s="50"/>
      <c r="CE7624" s="50"/>
      <c r="CF7624" s="50"/>
      <c r="CG7624" s="50"/>
      <c r="CH7624" s="50"/>
      <c r="CI7624" s="50"/>
      <c r="CJ7624" s="50"/>
      <c r="CK7624" s="50"/>
      <c r="CL7624" s="50"/>
      <c r="CM7624" s="50"/>
      <c r="CN7624" s="50"/>
      <c r="CO7624" s="50"/>
      <c r="CP7624" s="50"/>
      <c r="CQ7624" s="50"/>
      <c r="CR7624" s="50"/>
      <c r="CS7624" s="50"/>
      <c r="CT7624" s="50"/>
      <c r="CU7624" s="50"/>
      <c r="CV7624" s="50"/>
      <c r="CW7624" s="50"/>
      <c r="CX7624" s="50"/>
      <c r="CY7624" s="50"/>
      <c r="CZ7624" s="50"/>
      <c r="DA7624" s="50"/>
      <c r="DB7624" s="50"/>
      <c r="DC7624" s="50"/>
      <c r="DD7624" s="50"/>
      <c r="DE7624" s="50"/>
      <c r="DF7624" s="50"/>
      <c r="DG7624" s="50"/>
    </row>
    <row r="7625" spans="1:111" x14ac:dyDescent="0.2">
      <c r="A7625" s="185"/>
      <c r="B7625" s="186"/>
      <c r="C7625" s="186"/>
      <c r="D7625" s="54"/>
      <c r="E7625" s="310"/>
      <c r="F7625" s="192"/>
      <c r="G7625" s="192"/>
      <c r="H7625" s="50"/>
      <c r="I7625" s="50"/>
      <c r="J7625" s="50"/>
      <c r="K7625" s="50"/>
      <c r="L7625" s="50"/>
      <c r="M7625" s="50"/>
      <c r="N7625" s="50"/>
      <c r="O7625" s="50"/>
      <c r="P7625" s="50"/>
      <c r="Q7625" s="50"/>
      <c r="R7625" s="50"/>
      <c r="S7625" s="50"/>
      <c r="T7625" s="50"/>
      <c r="U7625" s="50"/>
      <c r="V7625" s="50"/>
      <c r="W7625" s="50"/>
      <c r="X7625" s="50"/>
      <c r="Y7625" s="50"/>
      <c r="Z7625" s="50"/>
      <c r="AA7625" s="50"/>
      <c r="AB7625" s="50"/>
      <c r="AC7625" s="50"/>
      <c r="AD7625" s="50"/>
      <c r="AE7625" s="50"/>
      <c r="AF7625" s="50"/>
      <c r="AG7625" s="50"/>
      <c r="AH7625" s="50"/>
      <c r="AI7625" s="50"/>
      <c r="AJ7625" s="50"/>
      <c r="AK7625" s="50"/>
      <c r="AL7625" s="50"/>
      <c r="AM7625" s="50"/>
      <c r="AN7625" s="50"/>
      <c r="AO7625" s="50"/>
      <c r="AP7625" s="50"/>
      <c r="AQ7625" s="50"/>
      <c r="AR7625" s="50"/>
      <c r="AS7625" s="50"/>
      <c r="AT7625" s="50"/>
      <c r="AU7625" s="50"/>
      <c r="AV7625" s="50"/>
      <c r="AW7625" s="50"/>
      <c r="AX7625" s="50"/>
      <c r="AY7625" s="50"/>
      <c r="AZ7625" s="50"/>
      <c r="BA7625" s="50"/>
      <c r="BB7625" s="50"/>
      <c r="BC7625" s="50"/>
      <c r="BD7625" s="50"/>
      <c r="BE7625" s="50"/>
      <c r="BF7625" s="50"/>
      <c r="BG7625" s="50"/>
      <c r="BH7625" s="50"/>
      <c r="BI7625" s="50"/>
      <c r="BJ7625" s="50"/>
      <c r="BK7625" s="50"/>
      <c r="BL7625" s="50"/>
      <c r="BM7625" s="50"/>
      <c r="BN7625" s="50"/>
      <c r="BO7625" s="50"/>
      <c r="BP7625" s="50"/>
      <c r="BQ7625" s="50"/>
      <c r="BR7625" s="50"/>
      <c r="BS7625" s="50"/>
      <c r="BT7625" s="50"/>
      <c r="BU7625" s="50"/>
      <c r="BV7625" s="50"/>
      <c r="BW7625" s="50"/>
      <c r="BX7625" s="50"/>
      <c r="BY7625" s="50"/>
      <c r="BZ7625" s="50"/>
      <c r="CA7625" s="50"/>
      <c r="CB7625" s="50"/>
      <c r="CC7625" s="50"/>
      <c r="CD7625" s="50"/>
      <c r="CE7625" s="50"/>
      <c r="CF7625" s="50"/>
      <c r="CG7625" s="50"/>
      <c r="CH7625" s="50"/>
      <c r="CI7625" s="50"/>
      <c r="CJ7625" s="50"/>
      <c r="CK7625" s="50"/>
      <c r="CL7625" s="50"/>
      <c r="CM7625" s="50"/>
      <c r="CN7625" s="50"/>
      <c r="CO7625" s="50"/>
      <c r="CP7625" s="50"/>
      <c r="CQ7625" s="50"/>
      <c r="CR7625" s="50"/>
      <c r="CS7625" s="50"/>
      <c r="CT7625" s="50"/>
      <c r="CU7625" s="50"/>
      <c r="CV7625" s="50"/>
      <c r="CW7625" s="50"/>
      <c r="CX7625" s="50"/>
      <c r="CY7625" s="50"/>
      <c r="CZ7625" s="50"/>
      <c r="DA7625" s="50"/>
      <c r="DB7625" s="50"/>
      <c r="DC7625" s="50"/>
      <c r="DD7625" s="50"/>
      <c r="DE7625" s="50"/>
      <c r="DF7625" s="50"/>
      <c r="DG7625" s="50"/>
    </row>
    <row r="7626" spans="1:111" x14ac:dyDescent="0.2">
      <c r="A7626" s="185"/>
      <c r="B7626" s="186"/>
      <c r="C7626" s="186"/>
      <c r="D7626" s="54"/>
      <c r="E7626" s="310"/>
      <c r="F7626" s="192"/>
      <c r="G7626" s="192"/>
      <c r="H7626" s="50"/>
      <c r="I7626" s="50"/>
      <c r="J7626" s="50"/>
      <c r="K7626" s="50"/>
      <c r="L7626" s="50"/>
      <c r="M7626" s="50"/>
      <c r="N7626" s="50"/>
      <c r="O7626" s="50"/>
      <c r="P7626" s="50"/>
      <c r="Q7626" s="50"/>
      <c r="R7626" s="50"/>
      <c r="S7626" s="50"/>
      <c r="T7626" s="50"/>
      <c r="U7626" s="50"/>
      <c r="V7626" s="50"/>
      <c r="W7626" s="50"/>
      <c r="X7626" s="50"/>
      <c r="Y7626" s="50"/>
      <c r="Z7626" s="50"/>
      <c r="AA7626" s="50"/>
      <c r="AB7626" s="50"/>
      <c r="AC7626" s="50"/>
      <c r="AD7626" s="50"/>
      <c r="AE7626" s="50"/>
      <c r="AF7626" s="50"/>
      <c r="AG7626" s="50"/>
      <c r="AH7626" s="50"/>
      <c r="AI7626" s="50"/>
      <c r="AJ7626" s="50"/>
      <c r="AK7626" s="50"/>
      <c r="AL7626" s="50"/>
      <c r="AM7626" s="50"/>
      <c r="AN7626" s="50"/>
      <c r="AO7626" s="50"/>
      <c r="AP7626" s="50"/>
      <c r="AQ7626" s="50"/>
      <c r="AR7626" s="50"/>
      <c r="AS7626" s="50"/>
      <c r="AT7626" s="50"/>
      <c r="AU7626" s="50"/>
      <c r="AV7626" s="50"/>
      <c r="AW7626" s="50"/>
      <c r="AX7626" s="50"/>
      <c r="AY7626" s="50"/>
      <c r="AZ7626" s="50"/>
      <c r="BA7626" s="50"/>
      <c r="BB7626" s="50"/>
      <c r="BC7626" s="50"/>
      <c r="BD7626" s="50"/>
      <c r="BE7626" s="50"/>
      <c r="BF7626" s="50"/>
      <c r="BG7626" s="50"/>
      <c r="BH7626" s="50"/>
      <c r="BI7626" s="50"/>
      <c r="BJ7626" s="50"/>
      <c r="BK7626" s="50"/>
      <c r="BL7626" s="50"/>
      <c r="BM7626" s="50"/>
      <c r="BN7626" s="50"/>
      <c r="BO7626" s="50"/>
      <c r="BP7626" s="50"/>
      <c r="BQ7626" s="50"/>
      <c r="BR7626" s="50"/>
      <c r="BS7626" s="50"/>
      <c r="BT7626" s="50"/>
      <c r="BU7626" s="50"/>
      <c r="BV7626" s="50"/>
      <c r="BW7626" s="50"/>
      <c r="BX7626" s="50"/>
      <c r="BY7626" s="50"/>
      <c r="BZ7626" s="50"/>
      <c r="CA7626" s="50"/>
      <c r="CB7626" s="50"/>
      <c r="CC7626" s="50"/>
      <c r="CD7626" s="50"/>
      <c r="CE7626" s="50"/>
      <c r="CF7626" s="50"/>
      <c r="CG7626" s="50"/>
      <c r="CH7626" s="50"/>
      <c r="CI7626" s="50"/>
      <c r="CJ7626" s="50"/>
      <c r="CK7626" s="50"/>
      <c r="CL7626" s="50"/>
      <c r="CM7626" s="50"/>
      <c r="CN7626" s="50"/>
      <c r="CO7626" s="50"/>
      <c r="CP7626" s="50"/>
      <c r="CQ7626" s="50"/>
      <c r="CR7626" s="50"/>
      <c r="CS7626" s="50"/>
      <c r="CT7626" s="50"/>
      <c r="CU7626" s="50"/>
      <c r="CV7626" s="50"/>
      <c r="CW7626" s="50"/>
      <c r="CX7626" s="50"/>
      <c r="CY7626" s="50"/>
      <c r="CZ7626" s="50"/>
      <c r="DA7626" s="50"/>
      <c r="DB7626" s="50"/>
      <c r="DC7626" s="50"/>
      <c r="DD7626" s="50"/>
      <c r="DE7626" s="50"/>
      <c r="DF7626" s="50"/>
      <c r="DG7626" s="50"/>
    </row>
    <row r="7627" spans="1:111" x14ac:dyDescent="0.2">
      <c r="A7627" s="185"/>
      <c r="B7627" s="186"/>
      <c r="C7627" s="186"/>
      <c r="D7627" s="54"/>
      <c r="E7627" s="310"/>
      <c r="F7627" s="192"/>
      <c r="G7627" s="192"/>
      <c r="H7627" s="50"/>
      <c r="I7627" s="50"/>
      <c r="J7627" s="50"/>
      <c r="K7627" s="50"/>
      <c r="L7627" s="50"/>
      <c r="M7627" s="50"/>
      <c r="N7627" s="50"/>
      <c r="O7627" s="50"/>
      <c r="P7627" s="50"/>
      <c r="Q7627" s="50"/>
      <c r="R7627" s="50"/>
      <c r="S7627" s="50"/>
      <c r="T7627" s="50"/>
      <c r="U7627" s="50"/>
      <c r="V7627" s="50"/>
      <c r="W7627" s="50"/>
      <c r="X7627" s="50"/>
      <c r="Y7627" s="50"/>
      <c r="Z7627" s="50"/>
      <c r="AA7627" s="50"/>
      <c r="AB7627" s="50"/>
      <c r="AC7627" s="50"/>
      <c r="AD7627" s="50"/>
      <c r="AE7627" s="50"/>
      <c r="AF7627" s="50"/>
      <c r="AG7627" s="50"/>
      <c r="AH7627" s="50"/>
      <c r="AI7627" s="50"/>
      <c r="AJ7627" s="50"/>
      <c r="AK7627" s="50"/>
      <c r="AL7627" s="50"/>
      <c r="AM7627" s="50"/>
      <c r="AN7627" s="50"/>
      <c r="AO7627" s="50"/>
      <c r="AP7627" s="50"/>
      <c r="AQ7627" s="50"/>
      <c r="AR7627" s="50"/>
      <c r="AS7627" s="50"/>
      <c r="AT7627" s="50"/>
      <c r="AU7627" s="50"/>
      <c r="AV7627" s="50"/>
      <c r="AW7627" s="50"/>
      <c r="AX7627" s="50"/>
      <c r="AY7627" s="50"/>
      <c r="AZ7627" s="50"/>
      <c r="BA7627" s="50"/>
      <c r="BB7627" s="50"/>
      <c r="BC7627" s="50"/>
      <c r="BD7627" s="50"/>
      <c r="BE7627" s="50"/>
      <c r="BF7627" s="50"/>
      <c r="BG7627" s="50"/>
      <c r="BH7627" s="50"/>
      <c r="BI7627" s="50"/>
      <c r="BJ7627" s="50"/>
      <c r="BK7627" s="50"/>
      <c r="BL7627" s="50"/>
      <c r="BM7627" s="50"/>
      <c r="BN7627" s="50"/>
      <c r="BO7627" s="50"/>
      <c r="BP7627" s="50"/>
      <c r="BQ7627" s="50"/>
      <c r="BR7627" s="50"/>
      <c r="BS7627" s="50"/>
      <c r="BT7627" s="50"/>
      <c r="BU7627" s="50"/>
      <c r="BV7627" s="50"/>
      <c r="BW7627" s="50"/>
      <c r="BX7627" s="50"/>
      <c r="BY7627" s="50"/>
      <c r="BZ7627" s="50"/>
      <c r="CA7627" s="50"/>
      <c r="CB7627" s="50"/>
      <c r="CC7627" s="50"/>
      <c r="CD7627" s="50"/>
      <c r="CE7627" s="50"/>
      <c r="CF7627" s="50"/>
      <c r="CG7627" s="50"/>
      <c r="CH7627" s="50"/>
      <c r="CI7627" s="50"/>
      <c r="CJ7627" s="50"/>
      <c r="CK7627" s="50"/>
      <c r="CL7627" s="50"/>
      <c r="CM7627" s="50"/>
      <c r="CN7627" s="50"/>
      <c r="CO7627" s="50"/>
      <c r="CP7627" s="50"/>
      <c r="CQ7627" s="50"/>
      <c r="CR7627" s="50"/>
      <c r="CS7627" s="50"/>
      <c r="CT7627" s="50"/>
      <c r="CU7627" s="50"/>
      <c r="CV7627" s="50"/>
      <c r="CW7627" s="50"/>
      <c r="CX7627" s="50"/>
      <c r="CY7627" s="50"/>
      <c r="CZ7627" s="50"/>
      <c r="DA7627" s="50"/>
      <c r="DB7627" s="50"/>
      <c r="DC7627" s="50"/>
      <c r="DD7627" s="50"/>
      <c r="DE7627" s="50"/>
      <c r="DF7627" s="50"/>
      <c r="DG7627" s="50"/>
    </row>
    <row r="7628" spans="1:111" x14ac:dyDescent="0.2">
      <c r="A7628" s="185"/>
      <c r="B7628" s="186"/>
      <c r="C7628" s="186"/>
      <c r="D7628" s="54"/>
      <c r="E7628" s="310"/>
      <c r="F7628" s="192"/>
      <c r="G7628" s="192"/>
      <c r="H7628" s="50"/>
      <c r="I7628" s="50"/>
      <c r="J7628" s="50"/>
      <c r="K7628" s="50"/>
      <c r="L7628" s="50"/>
      <c r="M7628" s="50"/>
      <c r="N7628" s="50"/>
      <c r="O7628" s="50"/>
      <c r="P7628" s="50"/>
      <c r="Q7628" s="50"/>
      <c r="R7628" s="50"/>
      <c r="S7628" s="50"/>
      <c r="T7628" s="50"/>
      <c r="U7628" s="50"/>
      <c r="V7628" s="50"/>
      <c r="W7628" s="50"/>
      <c r="X7628" s="50"/>
      <c r="Y7628" s="50"/>
      <c r="Z7628" s="50"/>
      <c r="AA7628" s="50"/>
      <c r="AB7628" s="50"/>
      <c r="AC7628" s="50"/>
      <c r="AD7628" s="50"/>
      <c r="AE7628" s="50"/>
      <c r="AF7628" s="50"/>
      <c r="AG7628" s="50"/>
      <c r="AH7628" s="50"/>
      <c r="AI7628" s="50"/>
      <c r="AJ7628" s="50"/>
      <c r="AK7628" s="50"/>
      <c r="AL7628" s="50"/>
      <c r="AM7628" s="50"/>
      <c r="AN7628" s="50"/>
      <c r="AO7628" s="50"/>
      <c r="AP7628" s="50"/>
      <c r="AQ7628" s="50"/>
      <c r="AR7628" s="50"/>
      <c r="AS7628" s="50"/>
      <c r="AT7628" s="50"/>
      <c r="AU7628" s="50"/>
      <c r="AV7628" s="50"/>
      <c r="AW7628" s="50"/>
      <c r="AX7628" s="50"/>
      <c r="AY7628" s="50"/>
      <c r="AZ7628" s="50"/>
      <c r="BA7628" s="50"/>
      <c r="BB7628" s="50"/>
      <c r="BC7628" s="50"/>
      <c r="BD7628" s="50"/>
      <c r="BE7628" s="50"/>
      <c r="BF7628" s="50"/>
      <c r="BG7628" s="50"/>
      <c r="BH7628" s="50"/>
      <c r="BI7628" s="50"/>
      <c r="BJ7628" s="50"/>
      <c r="BK7628" s="50"/>
      <c r="BL7628" s="50"/>
      <c r="BM7628" s="50"/>
      <c r="BN7628" s="50"/>
      <c r="BO7628" s="50"/>
      <c r="BP7628" s="50"/>
      <c r="BQ7628" s="50"/>
      <c r="BR7628" s="50"/>
      <c r="BS7628" s="50"/>
      <c r="BT7628" s="50"/>
      <c r="BU7628" s="50"/>
      <c r="BV7628" s="50"/>
      <c r="BW7628" s="50"/>
      <c r="BX7628" s="50"/>
      <c r="BY7628" s="50"/>
      <c r="BZ7628" s="50"/>
      <c r="CA7628" s="50"/>
      <c r="CB7628" s="50"/>
      <c r="CC7628" s="50"/>
      <c r="CD7628" s="50"/>
      <c r="CE7628" s="50"/>
      <c r="CF7628" s="50"/>
      <c r="CG7628" s="50"/>
      <c r="CH7628" s="50"/>
      <c r="CI7628" s="50"/>
      <c r="CJ7628" s="50"/>
      <c r="CK7628" s="50"/>
      <c r="CL7628" s="50"/>
      <c r="CM7628" s="50"/>
      <c r="CN7628" s="50"/>
      <c r="CO7628" s="50"/>
      <c r="CP7628" s="50"/>
      <c r="CQ7628" s="50"/>
      <c r="CR7628" s="50"/>
      <c r="CS7628" s="50"/>
      <c r="CT7628" s="50"/>
      <c r="CU7628" s="50"/>
      <c r="CV7628" s="50"/>
      <c r="CW7628" s="50"/>
      <c r="CX7628" s="50"/>
      <c r="CY7628" s="50"/>
      <c r="CZ7628" s="50"/>
      <c r="DA7628" s="50"/>
      <c r="DB7628" s="50"/>
      <c r="DC7628" s="50"/>
      <c r="DD7628" s="50"/>
      <c r="DE7628" s="50"/>
      <c r="DF7628" s="50"/>
      <c r="DG7628" s="50"/>
    </row>
    <row r="7629" spans="1:111" x14ac:dyDescent="0.2">
      <c r="A7629" s="185"/>
      <c r="B7629" s="186"/>
      <c r="C7629" s="186"/>
      <c r="D7629" s="54"/>
      <c r="E7629" s="310"/>
      <c r="F7629" s="192"/>
      <c r="G7629" s="192"/>
      <c r="H7629" s="50"/>
      <c r="I7629" s="50"/>
      <c r="J7629" s="50"/>
      <c r="K7629" s="50"/>
      <c r="L7629" s="50"/>
      <c r="M7629" s="50"/>
      <c r="N7629" s="50"/>
      <c r="O7629" s="50"/>
      <c r="P7629" s="50"/>
      <c r="Q7629" s="50"/>
      <c r="R7629" s="50"/>
      <c r="S7629" s="50"/>
      <c r="T7629" s="50"/>
      <c r="U7629" s="50"/>
      <c r="V7629" s="50"/>
      <c r="W7629" s="50"/>
      <c r="X7629" s="50"/>
      <c r="Y7629" s="50"/>
      <c r="Z7629" s="50"/>
      <c r="AA7629" s="50"/>
      <c r="AB7629" s="50"/>
      <c r="AC7629" s="50"/>
      <c r="AD7629" s="50"/>
      <c r="AE7629" s="50"/>
      <c r="AF7629" s="50"/>
      <c r="AG7629" s="50"/>
      <c r="AH7629" s="50"/>
      <c r="AI7629" s="50"/>
      <c r="AJ7629" s="50"/>
      <c r="AK7629" s="50"/>
      <c r="AL7629" s="50"/>
      <c r="AM7629" s="50"/>
      <c r="AN7629" s="50"/>
      <c r="AO7629" s="50"/>
      <c r="AP7629" s="50"/>
      <c r="AQ7629" s="50"/>
      <c r="AR7629" s="50"/>
      <c r="AS7629" s="50"/>
      <c r="AT7629" s="50"/>
      <c r="AU7629" s="50"/>
      <c r="AV7629" s="50"/>
      <c r="AW7629" s="50"/>
      <c r="AX7629" s="50"/>
      <c r="AY7629" s="50"/>
      <c r="AZ7629" s="50"/>
      <c r="BA7629" s="50"/>
      <c r="BB7629" s="50"/>
      <c r="BC7629" s="50"/>
      <c r="BD7629" s="50"/>
      <c r="BE7629" s="50"/>
      <c r="BF7629" s="50"/>
      <c r="BG7629" s="50"/>
      <c r="BH7629" s="50"/>
      <c r="BI7629" s="50"/>
      <c r="BJ7629" s="50"/>
      <c r="BK7629" s="50"/>
      <c r="BL7629" s="50"/>
      <c r="BM7629" s="50"/>
      <c r="BN7629" s="50"/>
      <c r="BO7629" s="50"/>
      <c r="BP7629" s="50"/>
      <c r="BQ7629" s="50"/>
      <c r="BR7629" s="50"/>
      <c r="BS7629" s="50"/>
      <c r="BT7629" s="50"/>
      <c r="BU7629" s="50"/>
      <c r="BV7629" s="50"/>
      <c r="BW7629" s="50"/>
      <c r="BX7629" s="50"/>
      <c r="BY7629" s="50"/>
      <c r="BZ7629" s="50"/>
      <c r="CA7629" s="50"/>
      <c r="CB7629" s="50"/>
      <c r="CC7629" s="50"/>
      <c r="CD7629" s="50"/>
      <c r="CE7629" s="50"/>
      <c r="CF7629" s="50"/>
      <c r="CG7629" s="50"/>
      <c r="CH7629" s="50"/>
      <c r="CI7629" s="50"/>
      <c r="CJ7629" s="50"/>
      <c r="CK7629" s="50"/>
      <c r="CL7629" s="50"/>
      <c r="CM7629" s="50"/>
      <c r="CN7629" s="50"/>
      <c r="CO7629" s="50"/>
      <c r="CP7629" s="50"/>
      <c r="CQ7629" s="50"/>
      <c r="CR7629" s="50"/>
      <c r="CS7629" s="50"/>
      <c r="CT7629" s="50"/>
      <c r="CU7629" s="50"/>
      <c r="CV7629" s="50"/>
      <c r="CW7629" s="50"/>
      <c r="CX7629" s="50"/>
      <c r="CY7629" s="50"/>
      <c r="CZ7629" s="50"/>
      <c r="DA7629" s="50"/>
      <c r="DB7629" s="50"/>
      <c r="DC7629" s="50"/>
      <c r="DD7629" s="50"/>
      <c r="DE7629" s="50"/>
      <c r="DF7629" s="50"/>
      <c r="DG7629" s="50"/>
    </row>
    <row r="7630" spans="1:111" x14ac:dyDescent="0.2">
      <c r="A7630" s="185"/>
      <c r="B7630" s="186"/>
      <c r="C7630" s="186"/>
      <c r="D7630" s="54"/>
      <c r="E7630" s="310"/>
      <c r="F7630" s="192"/>
      <c r="G7630" s="192"/>
      <c r="H7630" s="50"/>
      <c r="I7630" s="50"/>
      <c r="J7630" s="50"/>
      <c r="K7630" s="50"/>
      <c r="L7630" s="50"/>
      <c r="M7630" s="50"/>
      <c r="N7630" s="50"/>
      <c r="O7630" s="50"/>
      <c r="P7630" s="50"/>
      <c r="Q7630" s="50"/>
      <c r="R7630" s="50"/>
      <c r="S7630" s="50"/>
      <c r="T7630" s="50"/>
      <c r="U7630" s="50"/>
      <c r="V7630" s="50"/>
      <c r="W7630" s="50"/>
      <c r="X7630" s="50"/>
      <c r="Y7630" s="50"/>
      <c r="Z7630" s="50"/>
      <c r="AA7630" s="50"/>
      <c r="AB7630" s="50"/>
      <c r="AC7630" s="50"/>
      <c r="AD7630" s="50"/>
      <c r="AE7630" s="50"/>
      <c r="AF7630" s="50"/>
      <c r="AG7630" s="50"/>
      <c r="AH7630" s="50"/>
      <c r="AI7630" s="50"/>
      <c r="AJ7630" s="50"/>
      <c r="AK7630" s="50"/>
      <c r="AL7630" s="50"/>
      <c r="AM7630" s="50"/>
      <c r="AN7630" s="50"/>
      <c r="AO7630" s="50"/>
      <c r="AP7630" s="50"/>
      <c r="AQ7630" s="50"/>
      <c r="AR7630" s="50"/>
      <c r="AS7630" s="50"/>
      <c r="AT7630" s="50"/>
      <c r="AU7630" s="50"/>
      <c r="AV7630" s="50"/>
      <c r="AW7630" s="50"/>
      <c r="AX7630" s="50"/>
      <c r="AY7630" s="50"/>
      <c r="AZ7630" s="50"/>
      <c r="BA7630" s="50"/>
      <c r="BB7630" s="50"/>
      <c r="BC7630" s="50"/>
      <c r="BD7630" s="50"/>
      <c r="BE7630" s="50"/>
      <c r="BF7630" s="50"/>
      <c r="BG7630" s="50"/>
      <c r="BH7630" s="50"/>
      <c r="BI7630" s="50"/>
      <c r="BJ7630" s="50"/>
      <c r="BK7630" s="50"/>
      <c r="BL7630" s="50"/>
      <c r="BM7630" s="50"/>
      <c r="BN7630" s="50"/>
      <c r="BO7630" s="50"/>
      <c r="BP7630" s="50"/>
      <c r="BQ7630" s="50"/>
      <c r="BR7630" s="50"/>
      <c r="BS7630" s="50"/>
      <c r="BT7630" s="50"/>
      <c r="BU7630" s="50"/>
      <c r="BV7630" s="50"/>
      <c r="BW7630" s="50"/>
      <c r="BX7630" s="50"/>
      <c r="BY7630" s="50"/>
      <c r="BZ7630" s="50"/>
      <c r="CA7630" s="50"/>
      <c r="CB7630" s="50"/>
      <c r="CC7630" s="50"/>
      <c r="CD7630" s="50"/>
      <c r="CE7630" s="50"/>
      <c r="CF7630" s="50"/>
      <c r="CG7630" s="50"/>
      <c r="CH7630" s="50"/>
      <c r="CI7630" s="50"/>
      <c r="CJ7630" s="50"/>
      <c r="CK7630" s="50"/>
      <c r="CL7630" s="50"/>
      <c r="CM7630" s="50"/>
      <c r="CN7630" s="50"/>
      <c r="CO7630" s="50"/>
      <c r="CP7630" s="50"/>
      <c r="CQ7630" s="50"/>
      <c r="CR7630" s="50"/>
      <c r="CS7630" s="50"/>
      <c r="CT7630" s="50"/>
      <c r="CU7630" s="50"/>
      <c r="CV7630" s="50"/>
      <c r="CW7630" s="50"/>
      <c r="CX7630" s="50"/>
      <c r="CY7630" s="50"/>
      <c r="CZ7630" s="50"/>
      <c r="DA7630" s="50"/>
      <c r="DB7630" s="50"/>
      <c r="DC7630" s="50"/>
      <c r="DD7630" s="50"/>
      <c r="DE7630" s="50"/>
      <c r="DF7630" s="50"/>
      <c r="DG7630" s="50"/>
    </row>
    <row r="7631" spans="1:111" x14ac:dyDescent="0.2">
      <c r="A7631" s="185"/>
      <c r="B7631" s="186"/>
      <c r="C7631" s="186"/>
      <c r="D7631" s="54"/>
      <c r="E7631" s="310"/>
      <c r="F7631" s="192"/>
      <c r="G7631" s="192"/>
      <c r="H7631" s="50"/>
      <c r="I7631" s="50"/>
      <c r="J7631" s="50"/>
      <c r="K7631" s="50"/>
      <c r="L7631" s="50"/>
      <c r="M7631" s="50"/>
      <c r="N7631" s="50"/>
      <c r="O7631" s="50"/>
      <c r="P7631" s="50"/>
      <c r="Q7631" s="50"/>
      <c r="R7631" s="50"/>
      <c r="S7631" s="50"/>
      <c r="T7631" s="50"/>
      <c r="U7631" s="50"/>
      <c r="V7631" s="50"/>
      <c r="W7631" s="50"/>
      <c r="X7631" s="50"/>
      <c r="Y7631" s="50"/>
      <c r="Z7631" s="50"/>
      <c r="AA7631" s="50"/>
      <c r="AB7631" s="50"/>
      <c r="AC7631" s="50"/>
      <c r="AD7631" s="50"/>
      <c r="AE7631" s="50"/>
      <c r="AF7631" s="50"/>
      <c r="AG7631" s="50"/>
      <c r="AH7631" s="50"/>
      <c r="AI7631" s="50"/>
      <c r="AJ7631" s="50"/>
      <c r="AK7631" s="50"/>
      <c r="AL7631" s="50"/>
      <c r="AM7631" s="50"/>
      <c r="AN7631" s="50"/>
      <c r="AO7631" s="50"/>
      <c r="AP7631" s="50"/>
      <c r="AQ7631" s="50"/>
      <c r="AR7631" s="50"/>
      <c r="AS7631" s="50"/>
      <c r="AT7631" s="50"/>
      <c r="AU7631" s="50"/>
      <c r="AV7631" s="50"/>
      <c r="AW7631" s="50"/>
      <c r="AX7631" s="50"/>
      <c r="AY7631" s="50"/>
      <c r="AZ7631" s="50"/>
      <c r="BA7631" s="50"/>
      <c r="BB7631" s="50"/>
      <c r="BC7631" s="50"/>
      <c r="BD7631" s="50"/>
      <c r="BE7631" s="50"/>
      <c r="BF7631" s="50"/>
      <c r="BG7631" s="50"/>
      <c r="BH7631" s="50"/>
      <c r="BI7631" s="50"/>
      <c r="BJ7631" s="50"/>
      <c r="BK7631" s="50"/>
      <c r="BL7631" s="50"/>
      <c r="BM7631" s="50"/>
      <c r="BN7631" s="50"/>
      <c r="BO7631" s="50"/>
      <c r="BP7631" s="50"/>
      <c r="BQ7631" s="50"/>
      <c r="BR7631" s="50"/>
      <c r="BS7631" s="50"/>
      <c r="BT7631" s="50"/>
      <c r="BU7631" s="50"/>
      <c r="BV7631" s="50"/>
      <c r="BW7631" s="50"/>
      <c r="BX7631" s="50"/>
      <c r="BY7631" s="50"/>
      <c r="BZ7631" s="50"/>
      <c r="CA7631" s="50"/>
      <c r="CB7631" s="50"/>
      <c r="CC7631" s="50"/>
      <c r="CD7631" s="50"/>
      <c r="CE7631" s="50"/>
      <c r="CF7631" s="50"/>
      <c r="CG7631" s="50"/>
      <c r="CH7631" s="50"/>
      <c r="CI7631" s="50"/>
      <c r="CJ7631" s="50"/>
      <c r="CK7631" s="50"/>
      <c r="CL7631" s="50"/>
      <c r="CM7631" s="50"/>
      <c r="CN7631" s="50"/>
      <c r="CO7631" s="50"/>
      <c r="CP7631" s="50"/>
      <c r="CQ7631" s="50"/>
      <c r="CR7631" s="50"/>
      <c r="CS7631" s="50"/>
      <c r="CT7631" s="50"/>
      <c r="CU7631" s="50"/>
      <c r="CV7631" s="50"/>
      <c r="CW7631" s="50"/>
      <c r="CX7631" s="50"/>
      <c r="CY7631" s="50"/>
      <c r="CZ7631" s="50"/>
      <c r="DA7631" s="50"/>
      <c r="DB7631" s="50"/>
      <c r="DC7631" s="50"/>
      <c r="DD7631" s="50"/>
      <c r="DE7631" s="50"/>
      <c r="DF7631" s="50"/>
      <c r="DG7631" s="50"/>
    </row>
    <row r="7632" spans="1:111" x14ac:dyDescent="0.2">
      <c r="A7632" s="185"/>
      <c r="B7632" s="186"/>
      <c r="C7632" s="186"/>
      <c r="D7632" s="54"/>
      <c r="E7632" s="310"/>
      <c r="F7632" s="192"/>
      <c r="G7632" s="192"/>
      <c r="H7632" s="50"/>
      <c r="I7632" s="50"/>
      <c r="J7632" s="50"/>
      <c r="K7632" s="50"/>
      <c r="L7632" s="50"/>
      <c r="M7632" s="50"/>
      <c r="N7632" s="50"/>
      <c r="O7632" s="50"/>
      <c r="P7632" s="50"/>
      <c r="Q7632" s="50"/>
      <c r="R7632" s="50"/>
      <c r="S7632" s="50"/>
      <c r="T7632" s="50"/>
      <c r="U7632" s="50"/>
      <c r="V7632" s="50"/>
      <c r="W7632" s="50"/>
      <c r="X7632" s="50"/>
      <c r="Y7632" s="50"/>
      <c r="Z7632" s="50"/>
      <c r="AA7632" s="50"/>
      <c r="AB7632" s="50"/>
      <c r="AC7632" s="50"/>
      <c r="AD7632" s="50"/>
      <c r="AE7632" s="50"/>
      <c r="AF7632" s="50"/>
      <c r="AG7632" s="50"/>
      <c r="AH7632" s="50"/>
      <c r="AI7632" s="50"/>
      <c r="AJ7632" s="50"/>
      <c r="AK7632" s="50"/>
      <c r="AL7632" s="50"/>
      <c r="AM7632" s="50"/>
      <c r="AN7632" s="50"/>
      <c r="AO7632" s="50"/>
      <c r="AP7632" s="50"/>
      <c r="AQ7632" s="50"/>
      <c r="AR7632" s="50"/>
      <c r="AS7632" s="50"/>
      <c r="AT7632" s="50"/>
      <c r="AU7632" s="50"/>
      <c r="AV7632" s="50"/>
      <c r="AW7632" s="50"/>
      <c r="AX7632" s="50"/>
      <c r="AY7632" s="50"/>
      <c r="AZ7632" s="50"/>
      <c r="BA7632" s="50"/>
      <c r="BB7632" s="50"/>
      <c r="BC7632" s="50"/>
      <c r="BD7632" s="50"/>
      <c r="BE7632" s="50"/>
      <c r="BF7632" s="50"/>
      <c r="BG7632" s="50"/>
      <c r="BH7632" s="50"/>
      <c r="BI7632" s="50"/>
      <c r="BJ7632" s="50"/>
      <c r="BK7632" s="50"/>
      <c r="BL7632" s="50"/>
      <c r="BM7632" s="50"/>
      <c r="BN7632" s="50"/>
      <c r="BO7632" s="50"/>
      <c r="BP7632" s="50"/>
      <c r="BQ7632" s="50"/>
      <c r="BR7632" s="50"/>
      <c r="BS7632" s="50"/>
      <c r="BT7632" s="50"/>
      <c r="BU7632" s="50"/>
      <c r="BV7632" s="50"/>
      <c r="BW7632" s="50"/>
      <c r="BX7632" s="50"/>
      <c r="BY7632" s="50"/>
      <c r="BZ7632" s="50"/>
      <c r="CA7632" s="50"/>
      <c r="CB7632" s="50"/>
      <c r="CC7632" s="50"/>
      <c r="CD7632" s="50"/>
      <c r="CE7632" s="50"/>
      <c r="CF7632" s="50"/>
      <c r="CG7632" s="50"/>
      <c r="CH7632" s="50"/>
      <c r="CI7632" s="50"/>
      <c r="CJ7632" s="50"/>
      <c r="CK7632" s="50"/>
      <c r="CL7632" s="50"/>
      <c r="CM7632" s="50"/>
      <c r="CN7632" s="50"/>
      <c r="CO7632" s="50"/>
      <c r="CP7632" s="50"/>
      <c r="CQ7632" s="50"/>
      <c r="CR7632" s="50"/>
      <c r="CS7632" s="50"/>
      <c r="CT7632" s="50"/>
      <c r="CU7632" s="50"/>
      <c r="CV7632" s="50"/>
      <c r="CW7632" s="50"/>
      <c r="CX7632" s="50"/>
      <c r="CY7632" s="50"/>
      <c r="CZ7632" s="50"/>
      <c r="DA7632" s="50"/>
      <c r="DB7632" s="50"/>
      <c r="DC7632" s="50"/>
      <c r="DD7632" s="50"/>
      <c r="DE7632" s="50"/>
      <c r="DF7632" s="50"/>
      <c r="DG7632" s="50"/>
    </row>
    <row r="7633" spans="1:111" x14ac:dyDescent="0.2">
      <c r="A7633" s="185"/>
      <c r="B7633" s="186"/>
      <c r="C7633" s="186"/>
      <c r="D7633" s="54"/>
      <c r="E7633" s="310"/>
      <c r="F7633" s="192"/>
      <c r="G7633" s="192"/>
      <c r="H7633" s="50"/>
      <c r="I7633" s="50"/>
      <c r="J7633" s="50"/>
      <c r="K7633" s="50"/>
      <c r="L7633" s="50"/>
      <c r="M7633" s="50"/>
      <c r="N7633" s="50"/>
      <c r="O7633" s="50"/>
      <c r="P7633" s="50"/>
      <c r="Q7633" s="50"/>
      <c r="R7633" s="50"/>
      <c r="S7633" s="50"/>
      <c r="T7633" s="50"/>
      <c r="U7633" s="50"/>
      <c r="V7633" s="50"/>
      <c r="W7633" s="50"/>
      <c r="X7633" s="50"/>
      <c r="Y7633" s="50"/>
      <c r="Z7633" s="50"/>
      <c r="AA7633" s="50"/>
      <c r="AB7633" s="50"/>
      <c r="AC7633" s="50"/>
      <c r="AD7633" s="50"/>
      <c r="AE7633" s="50"/>
      <c r="AF7633" s="50"/>
      <c r="AG7633" s="50"/>
      <c r="AH7633" s="50"/>
      <c r="AI7633" s="50"/>
      <c r="AJ7633" s="50"/>
      <c r="AK7633" s="50"/>
      <c r="AL7633" s="50"/>
      <c r="AM7633" s="50"/>
      <c r="AN7633" s="50"/>
      <c r="AO7633" s="50"/>
      <c r="AP7633" s="50"/>
      <c r="AQ7633" s="50"/>
      <c r="AR7633" s="50"/>
      <c r="AS7633" s="50"/>
      <c r="AT7633" s="50"/>
      <c r="AU7633" s="50"/>
      <c r="AV7633" s="50"/>
      <c r="AW7633" s="50"/>
      <c r="AX7633" s="50"/>
      <c r="AY7633" s="50"/>
      <c r="AZ7633" s="50"/>
      <c r="BA7633" s="50"/>
      <c r="BB7633" s="50"/>
      <c r="BC7633" s="50"/>
      <c r="BD7633" s="50"/>
      <c r="BE7633" s="50"/>
      <c r="BF7633" s="50"/>
      <c r="BG7633" s="50"/>
      <c r="BH7633" s="50"/>
      <c r="BI7633" s="50"/>
      <c r="BJ7633" s="50"/>
      <c r="BK7633" s="50"/>
      <c r="BL7633" s="50"/>
      <c r="BM7633" s="50"/>
      <c r="BN7633" s="50"/>
      <c r="BO7633" s="50"/>
      <c r="BP7633" s="50"/>
      <c r="BQ7633" s="50"/>
      <c r="BR7633" s="50"/>
      <c r="BS7633" s="50"/>
      <c r="BT7633" s="50"/>
      <c r="BU7633" s="50"/>
      <c r="BV7633" s="50"/>
      <c r="BW7633" s="50"/>
      <c r="BX7633" s="50"/>
      <c r="BY7633" s="50"/>
      <c r="BZ7633" s="50"/>
      <c r="CA7633" s="50"/>
      <c r="CB7633" s="50"/>
      <c r="CC7633" s="50"/>
      <c r="CD7633" s="50"/>
      <c r="CE7633" s="50"/>
      <c r="CF7633" s="50"/>
      <c r="CG7633" s="50"/>
      <c r="CH7633" s="50"/>
      <c r="CI7633" s="50"/>
      <c r="CJ7633" s="50"/>
      <c r="CK7633" s="50"/>
      <c r="CL7633" s="50"/>
      <c r="CM7633" s="50"/>
      <c r="CN7633" s="50"/>
      <c r="CO7633" s="50"/>
      <c r="CP7633" s="50"/>
      <c r="CQ7633" s="50"/>
      <c r="CR7633" s="50"/>
      <c r="CS7633" s="50"/>
      <c r="CT7633" s="50"/>
      <c r="CU7633" s="50"/>
      <c r="CV7633" s="50"/>
      <c r="CW7633" s="50"/>
      <c r="CX7633" s="50"/>
      <c r="CY7633" s="50"/>
      <c r="CZ7633" s="50"/>
      <c r="DA7633" s="50"/>
      <c r="DB7633" s="50"/>
      <c r="DC7633" s="50"/>
      <c r="DD7633" s="50"/>
      <c r="DE7633" s="50"/>
      <c r="DF7633" s="50"/>
      <c r="DG7633" s="50"/>
    </row>
    <row r="7634" spans="1:111" x14ac:dyDescent="0.2">
      <c r="A7634" s="185"/>
      <c r="B7634" s="186"/>
      <c r="C7634" s="186"/>
      <c r="D7634" s="54"/>
      <c r="E7634" s="310"/>
      <c r="F7634" s="192"/>
      <c r="G7634" s="192"/>
      <c r="H7634" s="50"/>
      <c r="I7634" s="50"/>
      <c r="J7634" s="50"/>
      <c r="K7634" s="50"/>
      <c r="L7634" s="50"/>
      <c r="M7634" s="50"/>
      <c r="N7634" s="50"/>
      <c r="O7634" s="50"/>
      <c r="P7634" s="50"/>
      <c r="Q7634" s="50"/>
      <c r="R7634" s="50"/>
      <c r="S7634" s="50"/>
      <c r="T7634" s="50"/>
      <c r="U7634" s="50"/>
      <c r="V7634" s="50"/>
      <c r="W7634" s="50"/>
      <c r="X7634" s="50"/>
      <c r="Y7634" s="50"/>
      <c r="Z7634" s="50"/>
      <c r="AA7634" s="50"/>
      <c r="AB7634" s="50"/>
      <c r="AC7634" s="50"/>
      <c r="AD7634" s="50"/>
      <c r="AE7634" s="50"/>
      <c r="AF7634" s="50"/>
      <c r="AG7634" s="50"/>
      <c r="AH7634" s="50"/>
      <c r="AI7634" s="50"/>
      <c r="AJ7634" s="50"/>
      <c r="AK7634" s="50"/>
      <c r="AL7634" s="50"/>
      <c r="AM7634" s="50"/>
      <c r="AN7634" s="50"/>
      <c r="AO7634" s="50"/>
      <c r="AP7634" s="50"/>
      <c r="AQ7634" s="50"/>
      <c r="AR7634" s="50"/>
      <c r="AS7634" s="50"/>
      <c r="AT7634" s="50"/>
      <c r="AU7634" s="50"/>
      <c r="AV7634" s="50"/>
      <c r="AW7634" s="50"/>
      <c r="AX7634" s="50"/>
      <c r="AY7634" s="50"/>
      <c r="AZ7634" s="50"/>
      <c r="BA7634" s="50"/>
      <c r="BB7634" s="50"/>
      <c r="BC7634" s="50"/>
      <c r="BD7634" s="50"/>
      <c r="BE7634" s="50"/>
      <c r="BF7634" s="50"/>
      <c r="BG7634" s="50"/>
      <c r="BH7634" s="50"/>
      <c r="BI7634" s="50"/>
      <c r="BJ7634" s="50"/>
      <c r="BK7634" s="50"/>
      <c r="BL7634" s="50"/>
      <c r="BM7634" s="50"/>
      <c r="BN7634" s="50"/>
      <c r="BO7634" s="50"/>
      <c r="BP7634" s="50"/>
      <c r="BQ7634" s="50"/>
      <c r="BR7634" s="50"/>
      <c r="BS7634" s="50"/>
      <c r="BT7634" s="50"/>
      <c r="BU7634" s="50"/>
      <c r="BV7634" s="50"/>
      <c r="BW7634" s="50"/>
      <c r="BX7634" s="50"/>
      <c r="BY7634" s="50"/>
      <c r="BZ7634" s="50"/>
      <c r="CA7634" s="50"/>
      <c r="CB7634" s="50"/>
      <c r="CC7634" s="50"/>
      <c r="CD7634" s="50"/>
      <c r="CE7634" s="50"/>
      <c r="CF7634" s="50"/>
      <c r="CG7634" s="50"/>
      <c r="CH7634" s="50"/>
      <c r="CI7634" s="50"/>
      <c r="CJ7634" s="50"/>
      <c r="CK7634" s="50"/>
      <c r="CL7634" s="50"/>
      <c r="CM7634" s="50"/>
      <c r="CN7634" s="50"/>
      <c r="CO7634" s="50"/>
      <c r="CP7634" s="50"/>
      <c r="CQ7634" s="50"/>
      <c r="CR7634" s="50"/>
      <c r="CS7634" s="50"/>
      <c r="CT7634" s="50"/>
      <c r="CU7634" s="50"/>
      <c r="CV7634" s="50"/>
      <c r="CW7634" s="50"/>
      <c r="CX7634" s="50"/>
      <c r="CY7634" s="50"/>
      <c r="CZ7634" s="50"/>
      <c r="DA7634" s="50"/>
      <c r="DB7634" s="50"/>
      <c r="DC7634" s="50"/>
      <c r="DD7634" s="50"/>
      <c r="DE7634" s="50"/>
      <c r="DF7634" s="50"/>
      <c r="DG7634" s="50"/>
    </row>
    <row r="7635" spans="1:111" x14ac:dyDescent="0.2">
      <c r="A7635" s="185"/>
      <c r="B7635" s="186"/>
      <c r="C7635" s="186"/>
      <c r="D7635" s="54"/>
      <c r="E7635" s="310"/>
      <c r="F7635" s="192"/>
      <c r="G7635" s="192"/>
      <c r="H7635" s="50"/>
      <c r="I7635" s="50"/>
      <c r="J7635" s="50"/>
      <c r="K7635" s="50"/>
      <c r="L7635" s="50"/>
      <c r="M7635" s="50"/>
      <c r="N7635" s="50"/>
      <c r="O7635" s="50"/>
      <c r="P7635" s="50"/>
      <c r="Q7635" s="50"/>
      <c r="R7635" s="50"/>
      <c r="S7635" s="50"/>
      <c r="T7635" s="50"/>
      <c r="U7635" s="50"/>
      <c r="V7635" s="50"/>
      <c r="W7635" s="50"/>
      <c r="X7635" s="50"/>
      <c r="Y7635" s="50"/>
      <c r="Z7635" s="50"/>
      <c r="AA7635" s="50"/>
      <c r="AB7635" s="50"/>
      <c r="AC7635" s="50"/>
      <c r="AD7635" s="50"/>
      <c r="AE7635" s="50"/>
      <c r="AF7635" s="50"/>
      <c r="AG7635" s="50"/>
      <c r="AH7635" s="50"/>
      <c r="AI7635" s="50"/>
      <c r="AJ7635" s="50"/>
      <c r="AK7635" s="50"/>
      <c r="AL7635" s="50"/>
      <c r="AM7635" s="50"/>
      <c r="AN7635" s="50"/>
      <c r="AO7635" s="50"/>
      <c r="AP7635" s="50"/>
      <c r="AQ7635" s="50"/>
      <c r="AR7635" s="50"/>
      <c r="AS7635" s="50"/>
      <c r="AT7635" s="50"/>
      <c r="AU7635" s="50"/>
      <c r="AV7635" s="50"/>
      <c r="AW7635" s="50"/>
      <c r="AX7635" s="50"/>
      <c r="AY7635" s="50"/>
      <c r="AZ7635" s="50"/>
      <c r="BA7635" s="50"/>
      <c r="BB7635" s="50"/>
      <c r="BC7635" s="50"/>
      <c r="BD7635" s="50"/>
      <c r="BE7635" s="50"/>
      <c r="BF7635" s="50"/>
      <c r="BG7635" s="50"/>
      <c r="BH7635" s="50"/>
      <c r="BI7635" s="50"/>
      <c r="BJ7635" s="50"/>
      <c r="BK7635" s="50"/>
      <c r="BL7635" s="50"/>
      <c r="BM7635" s="50"/>
      <c r="BN7635" s="50"/>
      <c r="BO7635" s="50"/>
      <c r="BP7635" s="50"/>
      <c r="BQ7635" s="50"/>
      <c r="BR7635" s="50"/>
      <c r="BS7635" s="50"/>
      <c r="BT7635" s="50"/>
      <c r="BU7635" s="50"/>
      <c r="BV7635" s="50"/>
      <c r="BW7635" s="50"/>
      <c r="BX7635" s="50"/>
      <c r="BY7635" s="50"/>
      <c r="BZ7635" s="50"/>
      <c r="CA7635" s="50"/>
      <c r="CB7635" s="50"/>
      <c r="CC7635" s="50"/>
      <c r="CD7635" s="50"/>
      <c r="CE7635" s="50"/>
      <c r="CF7635" s="50"/>
      <c r="CG7635" s="50"/>
      <c r="CH7635" s="50"/>
      <c r="CI7635" s="50"/>
      <c r="CJ7635" s="50"/>
      <c r="CK7635" s="50"/>
      <c r="CL7635" s="50"/>
      <c r="CM7635" s="50"/>
      <c r="CN7635" s="50"/>
      <c r="CO7635" s="50"/>
      <c r="CP7635" s="50"/>
      <c r="CQ7635" s="50"/>
      <c r="CR7635" s="50"/>
      <c r="CS7635" s="50"/>
      <c r="CT7635" s="50"/>
      <c r="CU7635" s="50"/>
      <c r="CV7635" s="50"/>
      <c r="CW7635" s="50"/>
      <c r="CX7635" s="50"/>
      <c r="CY7635" s="50"/>
      <c r="CZ7635" s="50"/>
      <c r="DA7635" s="50"/>
      <c r="DB7635" s="50"/>
      <c r="DC7635" s="50"/>
      <c r="DD7635" s="50"/>
      <c r="DE7635" s="50"/>
      <c r="DF7635" s="50"/>
      <c r="DG7635" s="50"/>
    </row>
    <row r="7636" spans="1:111" x14ac:dyDescent="0.2">
      <c r="A7636" s="185"/>
      <c r="B7636" s="186"/>
      <c r="C7636" s="186"/>
      <c r="D7636" s="54"/>
      <c r="E7636" s="310"/>
      <c r="F7636" s="192"/>
      <c r="G7636" s="192"/>
      <c r="H7636" s="50"/>
      <c r="I7636" s="50"/>
      <c r="J7636" s="50"/>
      <c r="K7636" s="50"/>
      <c r="L7636" s="50"/>
      <c r="M7636" s="50"/>
      <c r="N7636" s="50"/>
      <c r="O7636" s="50"/>
      <c r="P7636" s="50"/>
      <c r="Q7636" s="50"/>
      <c r="R7636" s="50"/>
      <c r="S7636" s="50"/>
      <c r="T7636" s="50"/>
      <c r="U7636" s="50"/>
      <c r="V7636" s="50"/>
      <c r="W7636" s="50"/>
      <c r="X7636" s="50"/>
      <c r="Y7636" s="50"/>
      <c r="Z7636" s="50"/>
      <c r="AA7636" s="50"/>
      <c r="AB7636" s="50"/>
      <c r="AC7636" s="50"/>
      <c r="AD7636" s="50"/>
      <c r="AE7636" s="50"/>
      <c r="AF7636" s="50"/>
      <c r="AG7636" s="50"/>
      <c r="AH7636" s="50"/>
      <c r="AI7636" s="50"/>
      <c r="AJ7636" s="50"/>
      <c r="AK7636" s="50"/>
      <c r="AL7636" s="50"/>
      <c r="AM7636" s="50"/>
      <c r="AN7636" s="50"/>
      <c r="AO7636" s="50"/>
      <c r="AP7636" s="50"/>
      <c r="AQ7636" s="50"/>
      <c r="AR7636" s="50"/>
      <c r="AS7636" s="50"/>
      <c r="AT7636" s="50"/>
      <c r="AU7636" s="50"/>
      <c r="AV7636" s="50"/>
      <c r="AW7636" s="50"/>
      <c r="AX7636" s="50"/>
      <c r="AY7636" s="50"/>
      <c r="AZ7636" s="50"/>
      <c r="BA7636" s="50"/>
      <c r="BB7636" s="50"/>
      <c r="BC7636" s="50"/>
      <c r="BD7636" s="50"/>
      <c r="BE7636" s="50"/>
      <c r="BF7636" s="50"/>
      <c r="BG7636" s="50"/>
      <c r="BH7636" s="50"/>
      <c r="BI7636" s="50"/>
      <c r="BJ7636" s="50"/>
      <c r="BK7636" s="50"/>
      <c r="BL7636" s="50"/>
      <c r="BM7636" s="50"/>
      <c r="BN7636" s="50"/>
      <c r="BO7636" s="50"/>
      <c r="BP7636" s="50"/>
      <c r="BQ7636" s="50"/>
      <c r="BR7636" s="50"/>
      <c r="BS7636" s="50"/>
      <c r="BT7636" s="50"/>
      <c r="BU7636" s="50"/>
      <c r="BV7636" s="50"/>
      <c r="BW7636" s="50"/>
      <c r="BX7636" s="50"/>
      <c r="BY7636" s="50"/>
      <c r="BZ7636" s="50"/>
      <c r="CA7636" s="50"/>
      <c r="CB7636" s="50"/>
      <c r="CC7636" s="50"/>
      <c r="CD7636" s="50"/>
      <c r="CE7636" s="50"/>
      <c r="CF7636" s="50"/>
      <c r="CG7636" s="50"/>
      <c r="CH7636" s="50"/>
      <c r="CI7636" s="50"/>
      <c r="CJ7636" s="50"/>
      <c r="CK7636" s="50"/>
      <c r="CL7636" s="50"/>
      <c r="CM7636" s="50"/>
      <c r="CN7636" s="50"/>
      <c r="CO7636" s="50"/>
      <c r="CP7636" s="50"/>
      <c r="CQ7636" s="50"/>
      <c r="CR7636" s="50"/>
      <c r="CS7636" s="50"/>
      <c r="CT7636" s="50"/>
      <c r="CU7636" s="50"/>
      <c r="CV7636" s="50"/>
      <c r="CW7636" s="50"/>
      <c r="CX7636" s="50"/>
      <c r="CY7636" s="50"/>
      <c r="CZ7636" s="50"/>
      <c r="DA7636" s="50"/>
      <c r="DB7636" s="50"/>
      <c r="DC7636" s="50"/>
      <c r="DD7636" s="50"/>
      <c r="DE7636" s="50"/>
      <c r="DF7636" s="50"/>
      <c r="DG7636" s="50"/>
    </row>
    <row r="7637" spans="1:111" x14ac:dyDescent="0.2">
      <c r="A7637" s="185"/>
      <c r="B7637" s="186"/>
      <c r="C7637" s="186"/>
      <c r="D7637" s="54"/>
      <c r="E7637" s="310"/>
      <c r="F7637" s="192"/>
      <c r="G7637" s="192"/>
      <c r="H7637" s="50"/>
      <c r="I7637" s="50"/>
      <c r="J7637" s="50"/>
      <c r="K7637" s="50"/>
      <c r="L7637" s="50"/>
      <c r="M7637" s="50"/>
      <c r="N7637" s="50"/>
      <c r="O7637" s="50"/>
      <c r="P7637" s="50"/>
      <c r="Q7637" s="50"/>
      <c r="R7637" s="50"/>
      <c r="S7637" s="50"/>
      <c r="T7637" s="50"/>
      <c r="U7637" s="50"/>
      <c r="V7637" s="50"/>
      <c r="W7637" s="50"/>
      <c r="X7637" s="50"/>
      <c r="Y7637" s="50"/>
      <c r="Z7637" s="50"/>
      <c r="AA7637" s="50"/>
      <c r="AB7637" s="50"/>
      <c r="AC7637" s="50"/>
      <c r="AD7637" s="50"/>
      <c r="AE7637" s="50"/>
      <c r="AF7637" s="50"/>
      <c r="AG7637" s="50"/>
      <c r="AH7637" s="50"/>
      <c r="AI7637" s="50"/>
      <c r="AJ7637" s="50"/>
      <c r="AK7637" s="50"/>
      <c r="AL7637" s="50"/>
      <c r="AM7637" s="50"/>
      <c r="AN7637" s="50"/>
      <c r="AO7637" s="50"/>
      <c r="AP7637" s="50"/>
      <c r="AQ7637" s="50"/>
      <c r="AR7637" s="50"/>
      <c r="AS7637" s="50"/>
      <c r="AT7637" s="50"/>
      <c r="AU7637" s="50"/>
      <c r="AV7637" s="50"/>
      <c r="AW7637" s="50"/>
      <c r="AX7637" s="50"/>
      <c r="AY7637" s="50"/>
      <c r="AZ7637" s="50"/>
      <c r="BA7637" s="50"/>
      <c r="BB7637" s="50"/>
      <c r="BC7637" s="50"/>
      <c r="BD7637" s="50"/>
      <c r="BE7637" s="50"/>
      <c r="BF7637" s="50"/>
      <c r="BG7637" s="50"/>
      <c r="BH7637" s="50"/>
      <c r="BI7637" s="50"/>
      <c r="BJ7637" s="50"/>
      <c r="BK7637" s="50"/>
      <c r="BL7637" s="50"/>
      <c r="BM7637" s="50"/>
      <c r="BN7637" s="50"/>
      <c r="BO7637" s="50"/>
      <c r="BP7637" s="50"/>
      <c r="BQ7637" s="50"/>
      <c r="BR7637" s="50"/>
      <c r="BS7637" s="50"/>
      <c r="BT7637" s="50"/>
      <c r="BU7637" s="50"/>
      <c r="BV7637" s="50"/>
      <c r="BW7637" s="50"/>
      <c r="BX7637" s="50"/>
      <c r="BY7637" s="50"/>
      <c r="BZ7637" s="50"/>
      <c r="CA7637" s="50"/>
      <c r="CB7637" s="50"/>
      <c r="CC7637" s="50"/>
      <c r="CD7637" s="50"/>
      <c r="CE7637" s="50"/>
      <c r="CF7637" s="50"/>
      <c r="CG7637" s="50"/>
      <c r="CH7637" s="50"/>
      <c r="CI7637" s="50"/>
      <c r="CJ7637" s="50"/>
      <c r="CK7637" s="50"/>
      <c r="CL7637" s="50"/>
      <c r="CM7637" s="50"/>
      <c r="CN7637" s="50"/>
      <c r="CO7637" s="50"/>
      <c r="CP7637" s="50"/>
      <c r="CQ7637" s="50"/>
      <c r="CR7637" s="50"/>
      <c r="CS7637" s="50"/>
      <c r="CT7637" s="50"/>
      <c r="CU7637" s="50"/>
      <c r="CV7637" s="50"/>
      <c r="CW7637" s="50"/>
      <c r="CX7637" s="50"/>
      <c r="CY7637" s="50"/>
      <c r="CZ7637" s="50"/>
      <c r="DA7637" s="50"/>
      <c r="DB7637" s="50"/>
      <c r="DC7637" s="50"/>
      <c r="DD7637" s="50"/>
      <c r="DE7637" s="50"/>
      <c r="DF7637" s="50"/>
      <c r="DG7637" s="50"/>
    </row>
    <row r="7638" spans="1:111" x14ac:dyDescent="0.2">
      <c r="A7638" s="185"/>
      <c r="B7638" s="186"/>
      <c r="C7638" s="186"/>
      <c r="D7638" s="54"/>
      <c r="E7638" s="310"/>
      <c r="F7638" s="192"/>
      <c r="G7638" s="192"/>
      <c r="H7638" s="50"/>
      <c r="I7638" s="50"/>
      <c r="J7638" s="50"/>
      <c r="K7638" s="50"/>
      <c r="L7638" s="50"/>
      <c r="M7638" s="50"/>
      <c r="N7638" s="50"/>
      <c r="O7638" s="50"/>
      <c r="P7638" s="50"/>
      <c r="Q7638" s="50"/>
      <c r="R7638" s="50"/>
      <c r="S7638" s="50"/>
      <c r="T7638" s="50"/>
      <c r="U7638" s="50"/>
      <c r="V7638" s="50"/>
      <c r="W7638" s="50"/>
      <c r="X7638" s="50"/>
      <c r="Y7638" s="50"/>
      <c r="Z7638" s="50"/>
      <c r="AA7638" s="50"/>
      <c r="AB7638" s="50"/>
      <c r="AC7638" s="50"/>
      <c r="AD7638" s="50"/>
      <c r="AE7638" s="50"/>
      <c r="AF7638" s="50"/>
      <c r="AG7638" s="50"/>
      <c r="AH7638" s="50"/>
      <c r="AI7638" s="50"/>
      <c r="AJ7638" s="50"/>
      <c r="AK7638" s="50"/>
      <c r="AL7638" s="50"/>
      <c r="AM7638" s="50"/>
      <c r="AN7638" s="50"/>
      <c r="AO7638" s="50"/>
      <c r="AP7638" s="50"/>
      <c r="AQ7638" s="50"/>
      <c r="AR7638" s="50"/>
      <c r="AS7638" s="50"/>
      <c r="AT7638" s="50"/>
      <c r="AU7638" s="50"/>
      <c r="AV7638" s="50"/>
      <c r="AW7638" s="50"/>
      <c r="AX7638" s="50"/>
      <c r="AY7638" s="50"/>
      <c r="AZ7638" s="50"/>
      <c r="BA7638" s="50"/>
      <c r="BB7638" s="50"/>
      <c r="BC7638" s="50"/>
      <c r="BD7638" s="50"/>
      <c r="BE7638" s="50"/>
      <c r="BF7638" s="50"/>
      <c r="BG7638" s="50"/>
      <c r="BH7638" s="50"/>
      <c r="BI7638" s="50"/>
      <c r="BJ7638" s="50"/>
      <c r="BK7638" s="50"/>
      <c r="BL7638" s="50"/>
      <c r="BM7638" s="50"/>
      <c r="BN7638" s="50"/>
      <c r="BO7638" s="50"/>
      <c r="BP7638" s="50"/>
      <c r="BQ7638" s="50"/>
      <c r="BR7638" s="50"/>
      <c r="BS7638" s="50"/>
      <c r="BT7638" s="50"/>
      <c r="BU7638" s="50"/>
      <c r="BV7638" s="50"/>
      <c r="BW7638" s="50"/>
      <c r="BX7638" s="50"/>
      <c r="BY7638" s="50"/>
      <c r="BZ7638" s="50"/>
      <c r="CA7638" s="50"/>
      <c r="CB7638" s="50"/>
      <c r="CC7638" s="50"/>
      <c r="CD7638" s="50"/>
      <c r="CE7638" s="50"/>
      <c r="CF7638" s="50"/>
      <c r="CG7638" s="50"/>
      <c r="CH7638" s="50"/>
      <c r="CI7638" s="50"/>
      <c r="CJ7638" s="50"/>
      <c r="CK7638" s="50"/>
      <c r="CL7638" s="50"/>
      <c r="CM7638" s="50"/>
      <c r="CN7638" s="50"/>
      <c r="CO7638" s="50"/>
      <c r="CP7638" s="50"/>
      <c r="CQ7638" s="50"/>
      <c r="CR7638" s="50"/>
      <c r="CS7638" s="50"/>
      <c r="CT7638" s="50"/>
      <c r="CU7638" s="50"/>
      <c r="CV7638" s="50"/>
      <c r="CW7638" s="50"/>
      <c r="CX7638" s="50"/>
      <c r="CY7638" s="50"/>
      <c r="CZ7638" s="50"/>
      <c r="DA7638" s="50"/>
      <c r="DB7638" s="50"/>
      <c r="DC7638" s="50"/>
      <c r="DD7638" s="50"/>
      <c r="DE7638" s="50"/>
      <c r="DF7638" s="50"/>
      <c r="DG7638" s="50"/>
    </row>
    <row r="7639" spans="1:111" x14ac:dyDescent="0.2">
      <c r="A7639" s="185"/>
      <c r="B7639" s="186"/>
      <c r="C7639" s="186"/>
      <c r="D7639" s="54"/>
      <c r="E7639" s="310"/>
      <c r="F7639" s="192"/>
      <c r="G7639" s="192"/>
      <c r="H7639" s="50"/>
      <c r="I7639" s="50"/>
      <c r="J7639" s="50"/>
      <c r="K7639" s="50"/>
      <c r="L7639" s="50"/>
      <c r="M7639" s="50"/>
      <c r="N7639" s="50"/>
      <c r="O7639" s="50"/>
      <c r="P7639" s="50"/>
      <c r="Q7639" s="50"/>
      <c r="R7639" s="50"/>
      <c r="S7639" s="50"/>
      <c r="T7639" s="50"/>
      <c r="U7639" s="50"/>
      <c r="V7639" s="50"/>
      <c r="W7639" s="50"/>
      <c r="X7639" s="50"/>
      <c r="Y7639" s="50"/>
      <c r="Z7639" s="50"/>
      <c r="AA7639" s="50"/>
      <c r="AB7639" s="50"/>
      <c r="AC7639" s="50"/>
      <c r="AD7639" s="50"/>
      <c r="AE7639" s="50"/>
      <c r="AF7639" s="50"/>
      <c r="AG7639" s="50"/>
      <c r="AH7639" s="50"/>
      <c r="AI7639" s="50"/>
      <c r="AJ7639" s="50"/>
      <c r="AK7639" s="50"/>
      <c r="AL7639" s="50"/>
      <c r="AM7639" s="50"/>
      <c r="AN7639" s="50"/>
      <c r="AO7639" s="50"/>
      <c r="AP7639" s="50"/>
      <c r="AQ7639" s="50"/>
      <c r="AR7639" s="50"/>
      <c r="AS7639" s="50"/>
      <c r="AT7639" s="50"/>
      <c r="AU7639" s="50"/>
      <c r="AV7639" s="50"/>
      <c r="AW7639" s="50"/>
      <c r="AX7639" s="50"/>
      <c r="AY7639" s="50"/>
      <c r="AZ7639" s="50"/>
      <c r="BA7639" s="50"/>
      <c r="BB7639" s="50"/>
      <c r="BC7639" s="50"/>
      <c r="BD7639" s="50"/>
      <c r="BE7639" s="50"/>
      <c r="BF7639" s="50"/>
      <c r="BG7639" s="50"/>
      <c r="BH7639" s="50"/>
      <c r="BI7639" s="50"/>
      <c r="BJ7639" s="50"/>
      <c r="BK7639" s="50"/>
      <c r="BL7639" s="50"/>
      <c r="BM7639" s="50"/>
      <c r="BN7639" s="50"/>
      <c r="BO7639" s="50"/>
      <c r="BP7639" s="50"/>
      <c r="BQ7639" s="50"/>
      <c r="BR7639" s="50"/>
      <c r="BS7639" s="50"/>
      <c r="BT7639" s="50"/>
      <c r="BU7639" s="50"/>
      <c r="BV7639" s="50"/>
      <c r="BW7639" s="50"/>
      <c r="BX7639" s="50"/>
      <c r="BY7639" s="50"/>
      <c r="BZ7639" s="50"/>
      <c r="CA7639" s="50"/>
      <c r="CB7639" s="50"/>
      <c r="CC7639" s="50"/>
      <c r="CD7639" s="50"/>
      <c r="CE7639" s="50"/>
      <c r="CF7639" s="50"/>
      <c r="CG7639" s="50"/>
      <c r="CH7639" s="50"/>
      <c r="CI7639" s="50"/>
      <c r="CJ7639" s="50"/>
      <c r="CK7639" s="50"/>
      <c r="CL7639" s="50"/>
      <c r="CM7639" s="50"/>
      <c r="CN7639" s="50"/>
      <c r="CO7639" s="50"/>
      <c r="CP7639" s="50"/>
      <c r="CQ7639" s="50"/>
      <c r="CR7639" s="50"/>
      <c r="CS7639" s="50"/>
      <c r="CT7639" s="50"/>
      <c r="CU7639" s="50"/>
      <c r="CV7639" s="50"/>
      <c r="CW7639" s="50"/>
      <c r="CX7639" s="50"/>
      <c r="CY7639" s="50"/>
      <c r="CZ7639" s="50"/>
      <c r="DA7639" s="50"/>
      <c r="DB7639" s="50"/>
      <c r="DC7639" s="50"/>
      <c r="DD7639" s="50"/>
      <c r="DE7639" s="50"/>
      <c r="DF7639" s="50"/>
      <c r="DG7639" s="50"/>
    </row>
    <row r="7640" spans="1:111" x14ac:dyDescent="0.2">
      <c r="A7640" s="185"/>
      <c r="B7640" s="186"/>
      <c r="C7640" s="186"/>
      <c r="D7640" s="54"/>
      <c r="E7640" s="310"/>
      <c r="F7640" s="192"/>
      <c r="G7640" s="192"/>
      <c r="H7640" s="50"/>
      <c r="I7640" s="50"/>
      <c r="J7640" s="50"/>
      <c r="K7640" s="50"/>
      <c r="L7640" s="50"/>
      <c r="M7640" s="50"/>
      <c r="N7640" s="50"/>
      <c r="O7640" s="50"/>
      <c r="P7640" s="50"/>
      <c r="Q7640" s="50"/>
      <c r="R7640" s="50"/>
      <c r="S7640" s="50"/>
      <c r="T7640" s="50"/>
      <c r="U7640" s="50"/>
      <c r="V7640" s="50"/>
      <c r="W7640" s="50"/>
      <c r="X7640" s="50"/>
      <c r="Y7640" s="50"/>
      <c r="Z7640" s="50"/>
      <c r="AA7640" s="50"/>
      <c r="AB7640" s="50"/>
      <c r="AC7640" s="50"/>
      <c r="AD7640" s="50"/>
      <c r="AE7640" s="50"/>
      <c r="AF7640" s="50"/>
      <c r="AG7640" s="50"/>
      <c r="AH7640" s="50"/>
      <c r="AI7640" s="50"/>
      <c r="AJ7640" s="50"/>
      <c r="AK7640" s="50"/>
      <c r="AL7640" s="50"/>
      <c r="AM7640" s="50"/>
      <c r="AN7640" s="50"/>
      <c r="AO7640" s="50"/>
      <c r="AP7640" s="50"/>
      <c r="AQ7640" s="50"/>
      <c r="AR7640" s="50"/>
      <c r="AS7640" s="50"/>
      <c r="AT7640" s="50"/>
      <c r="AU7640" s="50"/>
      <c r="AV7640" s="50"/>
      <c r="AW7640" s="50"/>
      <c r="AX7640" s="50"/>
      <c r="AY7640" s="50"/>
      <c r="AZ7640" s="50"/>
      <c r="BA7640" s="50"/>
      <c r="BB7640" s="50"/>
      <c r="BC7640" s="50"/>
      <c r="BD7640" s="50"/>
      <c r="BE7640" s="50"/>
      <c r="BF7640" s="50"/>
      <c r="BG7640" s="50"/>
      <c r="BH7640" s="50"/>
      <c r="BI7640" s="50"/>
      <c r="BJ7640" s="50"/>
      <c r="BK7640" s="50"/>
      <c r="BL7640" s="50"/>
      <c r="BM7640" s="50"/>
      <c r="BN7640" s="50"/>
      <c r="BO7640" s="50"/>
      <c r="BP7640" s="50"/>
      <c r="BQ7640" s="50"/>
      <c r="BR7640" s="50"/>
      <c r="BS7640" s="50"/>
      <c r="BT7640" s="50"/>
      <c r="BU7640" s="50"/>
      <c r="BV7640" s="50"/>
      <c r="BW7640" s="50"/>
      <c r="BX7640" s="50"/>
      <c r="BY7640" s="50"/>
      <c r="BZ7640" s="50"/>
      <c r="CA7640" s="50"/>
      <c r="CB7640" s="50"/>
      <c r="CC7640" s="50"/>
      <c r="CD7640" s="50"/>
      <c r="CE7640" s="50"/>
      <c r="CF7640" s="50"/>
      <c r="CG7640" s="50"/>
      <c r="CH7640" s="50"/>
      <c r="CI7640" s="50"/>
      <c r="CJ7640" s="50"/>
      <c r="CK7640" s="50"/>
      <c r="CL7640" s="50"/>
      <c r="CM7640" s="50"/>
      <c r="CN7640" s="50"/>
      <c r="CO7640" s="50"/>
      <c r="CP7640" s="50"/>
      <c r="CQ7640" s="50"/>
      <c r="CR7640" s="50"/>
      <c r="CS7640" s="50"/>
      <c r="CT7640" s="50"/>
      <c r="CU7640" s="50"/>
      <c r="CV7640" s="50"/>
      <c r="CW7640" s="50"/>
      <c r="CX7640" s="50"/>
      <c r="CY7640" s="50"/>
      <c r="CZ7640" s="50"/>
      <c r="DA7640" s="50"/>
      <c r="DB7640" s="50"/>
      <c r="DC7640" s="50"/>
      <c r="DD7640" s="50"/>
      <c r="DE7640" s="50"/>
      <c r="DF7640" s="50"/>
      <c r="DG7640" s="50"/>
    </row>
    <row r="7641" spans="1:111" x14ac:dyDescent="0.2">
      <c r="A7641" s="185"/>
      <c r="B7641" s="186"/>
      <c r="C7641" s="186"/>
      <c r="D7641" s="54"/>
      <c r="E7641" s="310"/>
      <c r="F7641" s="192"/>
      <c r="G7641" s="192"/>
      <c r="H7641" s="50"/>
      <c r="I7641" s="50"/>
      <c r="J7641" s="50"/>
      <c r="K7641" s="50"/>
      <c r="L7641" s="50"/>
      <c r="M7641" s="50"/>
      <c r="N7641" s="50"/>
      <c r="O7641" s="50"/>
      <c r="P7641" s="50"/>
      <c r="Q7641" s="50"/>
      <c r="R7641" s="50"/>
      <c r="S7641" s="50"/>
      <c r="T7641" s="50"/>
      <c r="U7641" s="50"/>
      <c r="V7641" s="50"/>
      <c r="W7641" s="50"/>
      <c r="X7641" s="50"/>
      <c r="Y7641" s="50"/>
      <c r="Z7641" s="50"/>
      <c r="AA7641" s="50"/>
      <c r="AB7641" s="50"/>
      <c r="AC7641" s="50"/>
      <c r="AD7641" s="50"/>
      <c r="AE7641" s="50"/>
      <c r="AF7641" s="50"/>
      <c r="AG7641" s="50"/>
      <c r="AH7641" s="50"/>
      <c r="AI7641" s="50"/>
      <c r="AJ7641" s="50"/>
      <c r="AK7641" s="50"/>
      <c r="AL7641" s="50"/>
      <c r="AM7641" s="50"/>
      <c r="AN7641" s="50"/>
      <c r="AO7641" s="50"/>
      <c r="AP7641" s="50"/>
      <c r="AQ7641" s="50"/>
      <c r="AR7641" s="50"/>
      <c r="AS7641" s="50"/>
      <c r="AT7641" s="50"/>
      <c r="AU7641" s="50"/>
      <c r="AV7641" s="50"/>
      <c r="AW7641" s="50"/>
      <c r="AX7641" s="50"/>
      <c r="AY7641" s="50"/>
      <c r="AZ7641" s="50"/>
      <c r="BA7641" s="50"/>
      <c r="BB7641" s="50"/>
      <c r="BC7641" s="50"/>
      <c r="BD7641" s="50"/>
      <c r="BE7641" s="50"/>
      <c r="BF7641" s="50"/>
      <c r="BG7641" s="50"/>
      <c r="BH7641" s="50"/>
      <c r="BI7641" s="50"/>
      <c r="BJ7641" s="50"/>
      <c r="BK7641" s="50"/>
      <c r="BL7641" s="50"/>
      <c r="BM7641" s="50"/>
      <c r="BN7641" s="50"/>
      <c r="BO7641" s="50"/>
      <c r="BP7641" s="50"/>
      <c r="BQ7641" s="50"/>
      <c r="BR7641" s="50"/>
      <c r="BS7641" s="50"/>
      <c r="BT7641" s="50"/>
      <c r="BU7641" s="50"/>
      <c r="BV7641" s="50"/>
      <c r="BW7641" s="50"/>
      <c r="BX7641" s="50"/>
      <c r="BY7641" s="50"/>
      <c r="BZ7641" s="50"/>
      <c r="CA7641" s="50"/>
      <c r="CB7641" s="50"/>
      <c r="CC7641" s="50"/>
      <c r="CD7641" s="50"/>
      <c r="CE7641" s="50"/>
      <c r="CF7641" s="50"/>
      <c r="CG7641" s="50"/>
      <c r="CH7641" s="50"/>
      <c r="CI7641" s="50"/>
      <c r="CJ7641" s="50"/>
      <c r="CK7641" s="50"/>
      <c r="CL7641" s="50"/>
      <c r="CM7641" s="50"/>
      <c r="CN7641" s="50"/>
      <c r="CO7641" s="50"/>
      <c r="CP7641" s="50"/>
      <c r="CQ7641" s="50"/>
      <c r="CR7641" s="50"/>
      <c r="CS7641" s="50"/>
      <c r="CT7641" s="50"/>
      <c r="CU7641" s="50"/>
      <c r="CV7641" s="50"/>
      <c r="CW7641" s="50"/>
      <c r="CX7641" s="50"/>
      <c r="CY7641" s="50"/>
      <c r="CZ7641" s="50"/>
      <c r="DA7641" s="50"/>
      <c r="DB7641" s="50"/>
      <c r="DC7641" s="50"/>
      <c r="DD7641" s="50"/>
      <c r="DE7641" s="50"/>
      <c r="DF7641" s="50"/>
      <c r="DG7641" s="50"/>
    </row>
    <row r="7642" spans="1:111" x14ac:dyDescent="0.2">
      <c r="A7642" s="185"/>
      <c r="B7642" s="186"/>
      <c r="C7642" s="186"/>
      <c r="D7642" s="54"/>
      <c r="E7642" s="310"/>
      <c r="F7642" s="192"/>
      <c r="G7642" s="192"/>
      <c r="H7642" s="50"/>
      <c r="I7642" s="50"/>
      <c r="J7642" s="50"/>
      <c r="K7642" s="50"/>
      <c r="L7642" s="50"/>
      <c r="M7642" s="50"/>
      <c r="N7642" s="50"/>
      <c r="O7642" s="50"/>
      <c r="P7642" s="50"/>
      <c r="Q7642" s="50"/>
      <c r="R7642" s="50"/>
      <c r="S7642" s="50"/>
      <c r="T7642" s="50"/>
      <c r="U7642" s="50"/>
      <c r="V7642" s="50"/>
      <c r="W7642" s="50"/>
      <c r="X7642" s="50"/>
      <c r="Y7642" s="50"/>
      <c r="Z7642" s="50"/>
      <c r="AA7642" s="50"/>
      <c r="AB7642" s="50"/>
      <c r="AC7642" s="50"/>
      <c r="AD7642" s="50"/>
      <c r="AE7642" s="50"/>
      <c r="AF7642" s="50"/>
      <c r="AG7642" s="50"/>
      <c r="AH7642" s="50"/>
      <c r="AI7642" s="50"/>
      <c r="AJ7642" s="50"/>
      <c r="AK7642" s="50"/>
      <c r="AL7642" s="50"/>
      <c r="AM7642" s="50"/>
      <c r="AN7642" s="50"/>
      <c r="AO7642" s="50"/>
      <c r="AP7642" s="50"/>
      <c r="AQ7642" s="50"/>
      <c r="AR7642" s="50"/>
      <c r="AS7642" s="50"/>
      <c r="AT7642" s="50"/>
      <c r="AU7642" s="50"/>
      <c r="AV7642" s="50"/>
      <c r="AW7642" s="50"/>
      <c r="AX7642" s="50"/>
      <c r="AY7642" s="50"/>
      <c r="AZ7642" s="50"/>
      <c r="BA7642" s="50"/>
      <c r="BB7642" s="50"/>
      <c r="BC7642" s="50"/>
      <c r="BD7642" s="50"/>
      <c r="BE7642" s="50"/>
      <c r="BF7642" s="50"/>
      <c r="BG7642" s="50"/>
      <c r="BH7642" s="50"/>
      <c r="BI7642" s="50"/>
      <c r="BJ7642" s="50"/>
      <c r="BK7642" s="50"/>
      <c r="BL7642" s="50"/>
      <c r="BM7642" s="50"/>
      <c r="BN7642" s="50"/>
      <c r="BO7642" s="50"/>
      <c r="BP7642" s="50"/>
      <c r="BQ7642" s="50"/>
      <c r="BR7642" s="50"/>
      <c r="BS7642" s="50"/>
      <c r="BT7642" s="50"/>
      <c r="BU7642" s="50"/>
      <c r="BV7642" s="50"/>
      <c r="BW7642" s="50"/>
      <c r="BX7642" s="50"/>
      <c r="BY7642" s="50"/>
      <c r="BZ7642" s="50"/>
      <c r="CA7642" s="50"/>
      <c r="CB7642" s="50"/>
      <c r="CC7642" s="50"/>
      <c r="CD7642" s="50"/>
      <c r="CE7642" s="50"/>
      <c r="CF7642" s="50"/>
      <c r="CG7642" s="50"/>
      <c r="CH7642" s="50"/>
      <c r="CI7642" s="50"/>
      <c r="CJ7642" s="50"/>
      <c r="CK7642" s="50"/>
      <c r="CL7642" s="50"/>
      <c r="CM7642" s="50"/>
      <c r="CN7642" s="50"/>
      <c r="CO7642" s="50"/>
      <c r="CP7642" s="50"/>
      <c r="CQ7642" s="50"/>
      <c r="CR7642" s="50"/>
      <c r="CS7642" s="50"/>
      <c r="CT7642" s="50"/>
      <c r="CU7642" s="50"/>
      <c r="CV7642" s="50"/>
      <c r="CW7642" s="50"/>
      <c r="CX7642" s="50"/>
      <c r="CY7642" s="50"/>
      <c r="CZ7642" s="50"/>
      <c r="DA7642" s="50"/>
      <c r="DB7642" s="50"/>
      <c r="DC7642" s="50"/>
      <c r="DD7642" s="50"/>
      <c r="DE7642" s="50"/>
      <c r="DF7642" s="50"/>
      <c r="DG7642" s="50"/>
    </row>
    <row r="7643" spans="1:111" x14ac:dyDescent="0.2">
      <c r="A7643" s="185"/>
      <c r="B7643" s="186"/>
      <c r="C7643" s="186"/>
      <c r="D7643" s="54"/>
      <c r="E7643" s="310"/>
      <c r="F7643" s="192"/>
      <c r="G7643" s="192"/>
      <c r="H7643" s="50"/>
      <c r="I7643" s="50"/>
      <c r="J7643" s="50"/>
      <c r="K7643" s="50"/>
      <c r="L7643" s="50"/>
      <c r="M7643" s="50"/>
      <c r="N7643" s="50"/>
      <c r="O7643" s="50"/>
      <c r="P7643" s="50"/>
      <c r="Q7643" s="50"/>
      <c r="R7643" s="50"/>
      <c r="S7643" s="50"/>
      <c r="T7643" s="50"/>
      <c r="U7643" s="50"/>
      <c r="V7643" s="50"/>
      <c r="W7643" s="50"/>
      <c r="X7643" s="50"/>
      <c r="Y7643" s="50"/>
      <c r="Z7643" s="50"/>
      <c r="AA7643" s="50"/>
      <c r="AB7643" s="50"/>
      <c r="AC7643" s="50"/>
      <c r="AD7643" s="50"/>
      <c r="AE7643" s="50"/>
      <c r="AF7643" s="50"/>
      <c r="AG7643" s="50"/>
      <c r="AH7643" s="50"/>
      <c r="AI7643" s="50"/>
      <c r="AJ7643" s="50"/>
      <c r="AK7643" s="50"/>
      <c r="AL7643" s="50"/>
      <c r="AM7643" s="50"/>
      <c r="AN7643" s="50"/>
      <c r="AO7643" s="50"/>
      <c r="AP7643" s="50"/>
      <c r="AQ7643" s="50"/>
      <c r="AR7643" s="50"/>
      <c r="AS7643" s="50"/>
      <c r="AT7643" s="50"/>
      <c r="AU7643" s="50"/>
      <c r="AV7643" s="50"/>
      <c r="AW7643" s="50"/>
      <c r="AX7643" s="50"/>
      <c r="AY7643" s="50"/>
      <c r="AZ7643" s="50"/>
      <c r="BA7643" s="50"/>
      <c r="BB7643" s="50"/>
      <c r="BC7643" s="50"/>
      <c r="BD7643" s="50"/>
      <c r="BE7643" s="50"/>
      <c r="BF7643" s="50"/>
      <c r="BG7643" s="50"/>
      <c r="BH7643" s="50"/>
      <c r="BI7643" s="50"/>
      <c r="BJ7643" s="50"/>
      <c r="BK7643" s="50"/>
      <c r="BL7643" s="50"/>
      <c r="BM7643" s="50"/>
      <c r="BN7643" s="50"/>
      <c r="BO7643" s="50"/>
      <c r="BP7643" s="50"/>
      <c r="BQ7643" s="50"/>
      <c r="BR7643" s="50"/>
      <c r="BS7643" s="50"/>
      <c r="BT7643" s="50"/>
      <c r="BU7643" s="50"/>
      <c r="BV7643" s="50"/>
      <c r="BW7643" s="50"/>
      <c r="BX7643" s="50"/>
      <c r="BY7643" s="50"/>
      <c r="BZ7643" s="50"/>
      <c r="CA7643" s="50"/>
      <c r="CB7643" s="50"/>
      <c r="CC7643" s="50"/>
      <c r="CD7643" s="50"/>
      <c r="CE7643" s="50"/>
      <c r="CF7643" s="50"/>
      <c r="CG7643" s="50"/>
      <c r="CH7643" s="50"/>
      <c r="CI7643" s="50"/>
      <c r="CJ7643" s="50"/>
      <c r="CK7643" s="50"/>
      <c r="CL7643" s="50"/>
      <c r="CM7643" s="50"/>
      <c r="CN7643" s="50"/>
      <c r="CO7643" s="50"/>
      <c r="CP7643" s="50"/>
      <c r="CQ7643" s="50"/>
      <c r="CR7643" s="50"/>
      <c r="CS7643" s="50"/>
      <c r="CT7643" s="50"/>
      <c r="CU7643" s="50"/>
      <c r="CV7643" s="50"/>
      <c r="CW7643" s="50"/>
      <c r="CX7643" s="50"/>
      <c r="CY7643" s="50"/>
      <c r="CZ7643" s="50"/>
      <c r="DA7643" s="50"/>
      <c r="DB7643" s="50"/>
      <c r="DC7643" s="50"/>
      <c r="DD7643" s="50"/>
      <c r="DE7643" s="50"/>
      <c r="DF7643" s="50"/>
      <c r="DG7643" s="50"/>
    </row>
    <row r="7644" spans="1:111" x14ac:dyDescent="0.2">
      <c r="A7644" s="185"/>
      <c r="B7644" s="186"/>
      <c r="C7644" s="186"/>
      <c r="D7644" s="54"/>
      <c r="E7644" s="310"/>
      <c r="F7644" s="192"/>
      <c r="G7644" s="192"/>
      <c r="H7644" s="50"/>
      <c r="I7644" s="50"/>
      <c r="J7644" s="50"/>
      <c r="K7644" s="50"/>
      <c r="L7644" s="50"/>
      <c r="M7644" s="50"/>
      <c r="N7644" s="50"/>
      <c r="O7644" s="50"/>
      <c r="P7644" s="50"/>
      <c r="Q7644" s="50"/>
      <c r="R7644" s="50"/>
      <c r="S7644" s="50"/>
      <c r="T7644" s="50"/>
      <c r="U7644" s="50"/>
      <c r="V7644" s="50"/>
      <c r="W7644" s="50"/>
      <c r="X7644" s="50"/>
      <c r="Y7644" s="50"/>
      <c r="Z7644" s="50"/>
      <c r="AA7644" s="50"/>
      <c r="AB7644" s="50"/>
      <c r="AC7644" s="50"/>
      <c r="AD7644" s="50"/>
      <c r="AE7644" s="50"/>
      <c r="AF7644" s="50"/>
      <c r="AG7644" s="50"/>
      <c r="AH7644" s="50"/>
      <c r="AI7644" s="50"/>
      <c r="AJ7644" s="50"/>
      <c r="AK7644" s="50"/>
      <c r="AL7644" s="50"/>
      <c r="AM7644" s="50"/>
      <c r="AN7644" s="50"/>
      <c r="AO7644" s="50"/>
      <c r="AP7644" s="50"/>
      <c r="AQ7644" s="50"/>
      <c r="AR7644" s="50"/>
      <c r="AS7644" s="50"/>
      <c r="AT7644" s="50"/>
      <c r="AU7644" s="50"/>
      <c r="AV7644" s="50"/>
      <c r="AW7644" s="50"/>
      <c r="AX7644" s="50"/>
      <c r="AY7644" s="50"/>
      <c r="AZ7644" s="50"/>
      <c r="BA7644" s="50"/>
      <c r="BB7644" s="50"/>
      <c r="BC7644" s="50"/>
      <c r="BD7644" s="50"/>
      <c r="BE7644" s="50"/>
      <c r="BF7644" s="50"/>
      <c r="BG7644" s="50"/>
      <c r="BH7644" s="50"/>
      <c r="BI7644" s="50"/>
      <c r="BJ7644" s="50"/>
      <c r="BK7644" s="50"/>
      <c r="BL7644" s="50"/>
      <c r="BM7644" s="50"/>
      <c r="BN7644" s="50"/>
      <c r="BO7644" s="50"/>
      <c r="BP7644" s="50"/>
      <c r="BQ7644" s="50"/>
      <c r="BR7644" s="50"/>
      <c r="BS7644" s="50"/>
      <c r="BT7644" s="50"/>
      <c r="BU7644" s="50"/>
      <c r="BV7644" s="50"/>
      <c r="BW7644" s="50"/>
      <c r="BX7644" s="50"/>
      <c r="BY7644" s="50"/>
      <c r="BZ7644" s="50"/>
      <c r="CA7644" s="50"/>
      <c r="CB7644" s="50"/>
      <c r="CC7644" s="50"/>
      <c r="CD7644" s="50"/>
      <c r="CE7644" s="50"/>
      <c r="CF7644" s="50"/>
      <c r="CG7644" s="50"/>
      <c r="CH7644" s="50"/>
      <c r="CI7644" s="50"/>
      <c r="CJ7644" s="50"/>
      <c r="CK7644" s="50"/>
      <c r="CL7644" s="50"/>
      <c r="CM7644" s="50"/>
      <c r="CN7644" s="50"/>
      <c r="CO7644" s="50"/>
      <c r="CP7644" s="50"/>
      <c r="CQ7644" s="50"/>
      <c r="CR7644" s="50"/>
      <c r="CS7644" s="50"/>
      <c r="CT7644" s="50"/>
      <c r="CU7644" s="50"/>
      <c r="CV7644" s="50"/>
      <c r="CW7644" s="50"/>
      <c r="CX7644" s="50"/>
      <c r="CY7644" s="50"/>
      <c r="CZ7644" s="50"/>
      <c r="DA7644" s="50"/>
      <c r="DB7644" s="50"/>
      <c r="DC7644" s="50"/>
      <c r="DD7644" s="50"/>
      <c r="DE7644" s="50"/>
      <c r="DF7644" s="50"/>
      <c r="DG7644" s="50"/>
    </row>
    <row r="7645" spans="1:111" x14ac:dyDescent="0.2">
      <c r="A7645" s="185"/>
      <c r="B7645" s="186"/>
      <c r="C7645" s="186"/>
      <c r="D7645" s="54"/>
      <c r="E7645" s="310"/>
      <c r="F7645" s="192"/>
      <c r="G7645" s="192"/>
      <c r="H7645" s="50"/>
      <c r="I7645" s="50"/>
      <c r="J7645" s="50"/>
      <c r="K7645" s="50"/>
      <c r="L7645" s="50"/>
      <c r="M7645" s="50"/>
      <c r="N7645" s="50"/>
      <c r="O7645" s="50"/>
      <c r="P7645" s="50"/>
      <c r="Q7645" s="50"/>
      <c r="R7645" s="50"/>
      <c r="S7645" s="50"/>
      <c r="T7645" s="50"/>
      <c r="U7645" s="50"/>
      <c r="V7645" s="50"/>
      <c r="W7645" s="50"/>
      <c r="X7645" s="50"/>
      <c r="Y7645" s="50"/>
      <c r="Z7645" s="50"/>
      <c r="AA7645" s="50"/>
      <c r="AB7645" s="50"/>
      <c r="AC7645" s="50"/>
      <c r="AD7645" s="50"/>
      <c r="AE7645" s="50"/>
      <c r="AF7645" s="50"/>
      <c r="AG7645" s="50"/>
      <c r="AH7645" s="50"/>
      <c r="AI7645" s="50"/>
      <c r="AJ7645" s="50"/>
      <c r="AK7645" s="50"/>
      <c r="AL7645" s="50"/>
      <c r="AM7645" s="50"/>
      <c r="AN7645" s="50"/>
      <c r="AO7645" s="50"/>
      <c r="AP7645" s="50"/>
      <c r="AQ7645" s="50"/>
      <c r="AR7645" s="50"/>
      <c r="AS7645" s="50"/>
      <c r="AT7645" s="50"/>
      <c r="AU7645" s="50"/>
      <c r="AV7645" s="50"/>
      <c r="AW7645" s="50"/>
      <c r="AX7645" s="50"/>
      <c r="AY7645" s="50"/>
      <c r="AZ7645" s="50"/>
      <c r="BA7645" s="50"/>
      <c r="BB7645" s="50"/>
      <c r="BC7645" s="50"/>
      <c r="BD7645" s="50"/>
      <c r="BE7645" s="50"/>
      <c r="BF7645" s="50"/>
      <c r="BG7645" s="50"/>
      <c r="BH7645" s="50"/>
      <c r="BI7645" s="50"/>
      <c r="BJ7645" s="50"/>
      <c r="BK7645" s="50"/>
      <c r="BL7645" s="50"/>
      <c r="BM7645" s="50"/>
      <c r="BN7645" s="50"/>
      <c r="BO7645" s="50"/>
      <c r="BP7645" s="50"/>
      <c r="BQ7645" s="50"/>
      <c r="BR7645" s="50"/>
      <c r="BS7645" s="50"/>
      <c r="BT7645" s="50"/>
      <c r="BU7645" s="50"/>
      <c r="BV7645" s="50"/>
      <c r="BW7645" s="50"/>
      <c r="BX7645" s="50"/>
      <c r="BY7645" s="50"/>
      <c r="BZ7645" s="50"/>
      <c r="CA7645" s="50"/>
      <c r="CB7645" s="50"/>
      <c r="CC7645" s="50"/>
      <c r="CD7645" s="50"/>
      <c r="CE7645" s="50"/>
      <c r="CF7645" s="50"/>
      <c r="CG7645" s="50"/>
      <c r="CH7645" s="50"/>
      <c r="CI7645" s="50"/>
      <c r="CJ7645" s="50"/>
      <c r="CK7645" s="50"/>
      <c r="CL7645" s="50"/>
      <c r="CM7645" s="50"/>
      <c r="CN7645" s="50"/>
      <c r="CO7645" s="50"/>
      <c r="CP7645" s="50"/>
      <c r="CQ7645" s="50"/>
      <c r="CR7645" s="50"/>
      <c r="CS7645" s="50"/>
      <c r="CT7645" s="50"/>
      <c r="CU7645" s="50"/>
      <c r="CV7645" s="50"/>
      <c r="CW7645" s="50"/>
      <c r="CX7645" s="50"/>
      <c r="CY7645" s="50"/>
      <c r="CZ7645" s="50"/>
      <c r="DA7645" s="50"/>
      <c r="DB7645" s="50"/>
      <c r="DC7645" s="50"/>
      <c r="DD7645" s="50"/>
      <c r="DE7645" s="50"/>
      <c r="DF7645" s="50"/>
      <c r="DG7645" s="50"/>
    </row>
    <row r="7646" spans="1:111" x14ac:dyDescent="0.2">
      <c r="A7646" s="185"/>
      <c r="B7646" s="186"/>
      <c r="C7646" s="186"/>
      <c r="D7646" s="54"/>
      <c r="E7646" s="310"/>
      <c r="F7646" s="192"/>
      <c r="G7646" s="192"/>
      <c r="H7646" s="50"/>
      <c r="I7646" s="50"/>
      <c r="J7646" s="50"/>
      <c r="K7646" s="50"/>
      <c r="L7646" s="50"/>
      <c r="M7646" s="50"/>
      <c r="N7646" s="50"/>
      <c r="O7646" s="50"/>
      <c r="P7646" s="50"/>
      <c r="Q7646" s="50"/>
      <c r="R7646" s="50"/>
      <c r="S7646" s="50"/>
      <c r="T7646" s="50"/>
      <c r="U7646" s="50"/>
      <c r="V7646" s="50"/>
      <c r="W7646" s="50"/>
      <c r="X7646" s="50"/>
      <c r="Y7646" s="50"/>
      <c r="Z7646" s="50"/>
      <c r="AA7646" s="50"/>
      <c r="AB7646" s="50"/>
      <c r="AC7646" s="50"/>
      <c r="AD7646" s="50"/>
      <c r="AE7646" s="50"/>
      <c r="AF7646" s="50"/>
      <c r="AG7646" s="50"/>
      <c r="AH7646" s="50"/>
      <c r="AI7646" s="50"/>
      <c r="AJ7646" s="50"/>
      <c r="AK7646" s="50"/>
      <c r="AL7646" s="50"/>
      <c r="AM7646" s="50"/>
      <c r="AN7646" s="50"/>
      <c r="AO7646" s="50"/>
      <c r="AP7646" s="50"/>
      <c r="AQ7646" s="50"/>
      <c r="AR7646" s="50"/>
      <c r="AS7646" s="50"/>
      <c r="AT7646" s="50"/>
      <c r="AU7646" s="50"/>
      <c r="AV7646" s="50"/>
      <c r="AW7646" s="50"/>
      <c r="AX7646" s="50"/>
      <c r="AY7646" s="50"/>
      <c r="AZ7646" s="50"/>
      <c r="BA7646" s="50"/>
      <c r="BB7646" s="50"/>
      <c r="BC7646" s="50"/>
      <c r="BD7646" s="50"/>
      <c r="BE7646" s="50"/>
      <c r="BF7646" s="50"/>
      <c r="BG7646" s="50"/>
      <c r="BH7646" s="50"/>
      <c r="BI7646" s="50"/>
      <c r="BJ7646" s="50"/>
      <c r="BK7646" s="50"/>
      <c r="BL7646" s="50"/>
      <c r="BM7646" s="50"/>
      <c r="BN7646" s="50"/>
      <c r="BO7646" s="50"/>
      <c r="BP7646" s="50"/>
      <c r="BQ7646" s="50"/>
      <c r="BR7646" s="50"/>
      <c r="BS7646" s="50"/>
      <c r="BT7646" s="50"/>
      <c r="BU7646" s="50"/>
      <c r="BV7646" s="50"/>
      <c r="BW7646" s="50"/>
      <c r="BX7646" s="50"/>
      <c r="BY7646" s="50"/>
      <c r="BZ7646" s="50"/>
      <c r="CA7646" s="50"/>
      <c r="CB7646" s="50"/>
      <c r="CC7646" s="50"/>
      <c r="CD7646" s="50"/>
      <c r="CE7646" s="50"/>
      <c r="CF7646" s="50"/>
      <c r="CG7646" s="50"/>
      <c r="CH7646" s="50"/>
      <c r="CI7646" s="50"/>
      <c r="CJ7646" s="50"/>
      <c r="CK7646" s="50"/>
      <c r="CL7646" s="50"/>
      <c r="CM7646" s="50"/>
      <c r="CN7646" s="50"/>
      <c r="CO7646" s="50"/>
      <c r="CP7646" s="50"/>
      <c r="CQ7646" s="50"/>
      <c r="CR7646" s="50"/>
      <c r="CS7646" s="50"/>
      <c r="CT7646" s="50"/>
      <c r="CU7646" s="50"/>
      <c r="CV7646" s="50"/>
      <c r="CW7646" s="50"/>
      <c r="CX7646" s="50"/>
      <c r="CY7646" s="50"/>
      <c r="CZ7646" s="50"/>
      <c r="DA7646" s="50"/>
      <c r="DB7646" s="50"/>
      <c r="DC7646" s="50"/>
      <c r="DD7646" s="50"/>
      <c r="DE7646" s="50"/>
      <c r="DF7646" s="50"/>
      <c r="DG7646" s="50"/>
    </row>
    <row r="7647" spans="1:111" x14ac:dyDescent="0.2">
      <c r="A7647" s="185"/>
      <c r="B7647" s="186"/>
      <c r="C7647" s="186"/>
      <c r="D7647" s="54"/>
      <c r="E7647" s="310"/>
      <c r="F7647" s="192"/>
      <c r="G7647" s="192"/>
      <c r="H7647" s="50"/>
      <c r="I7647" s="50"/>
      <c r="J7647" s="50"/>
      <c r="K7647" s="50"/>
      <c r="L7647" s="50"/>
      <c r="M7647" s="50"/>
      <c r="N7647" s="50"/>
      <c r="O7647" s="50"/>
      <c r="P7647" s="50"/>
      <c r="Q7647" s="50"/>
      <c r="R7647" s="50"/>
      <c r="S7647" s="50"/>
      <c r="T7647" s="50"/>
      <c r="U7647" s="50"/>
      <c r="V7647" s="50"/>
      <c r="W7647" s="50"/>
      <c r="X7647" s="50"/>
      <c r="Y7647" s="50"/>
      <c r="Z7647" s="50"/>
      <c r="AA7647" s="50"/>
      <c r="AB7647" s="50"/>
      <c r="AC7647" s="50"/>
      <c r="AD7647" s="50"/>
      <c r="AE7647" s="50"/>
      <c r="AF7647" s="50"/>
      <c r="AG7647" s="50"/>
      <c r="AH7647" s="50"/>
      <c r="AI7647" s="50"/>
      <c r="AJ7647" s="50"/>
      <c r="AK7647" s="50"/>
      <c r="AL7647" s="50"/>
      <c r="AM7647" s="50"/>
      <c r="AN7647" s="50"/>
      <c r="AO7647" s="50"/>
      <c r="AP7647" s="50"/>
      <c r="AQ7647" s="50"/>
      <c r="AR7647" s="50"/>
      <c r="AS7647" s="50"/>
      <c r="AT7647" s="50"/>
      <c r="AU7647" s="50"/>
      <c r="AV7647" s="50"/>
      <c r="AW7647" s="50"/>
      <c r="AX7647" s="50"/>
      <c r="AY7647" s="50"/>
      <c r="AZ7647" s="50"/>
      <c r="BA7647" s="50"/>
      <c r="BB7647" s="50"/>
      <c r="BC7647" s="50"/>
      <c r="BD7647" s="50"/>
      <c r="BE7647" s="50"/>
      <c r="BF7647" s="50"/>
      <c r="BG7647" s="50"/>
      <c r="BH7647" s="50"/>
      <c r="BI7647" s="50"/>
      <c r="BJ7647" s="50"/>
      <c r="BK7647" s="50"/>
      <c r="BL7647" s="50"/>
      <c r="BM7647" s="50"/>
      <c r="BN7647" s="50"/>
      <c r="BO7647" s="50"/>
      <c r="BP7647" s="50"/>
      <c r="BQ7647" s="50"/>
      <c r="BR7647" s="50"/>
      <c r="BS7647" s="50"/>
      <c r="BT7647" s="50"/>
      <c r="BU7647" s="50"/>
      <c r="BV7647" s="50"/>
      <c r="BW7647" s="50"/>
      <c r="BX7647" s="50"/>
      <c r="BY7647" s="50"/>
      <c r="BZ7647" s="50"/>
      <c r="CA7647" s="50"/>
      <c r="CB7647" s="50"/>
      <c r="CC7647" s="50"/>
      <c r="CD7647" s="50"/>
      <c r="CE7647" s="50"/>
      <c r="CF7647" s="50"/>
      <c r="CG7647" s="50"/>
      <c r="CH7647" s="50"/>
      <c r="CI7647" s="50"/>
      <c r="CJ7647" s="50"/>
      <c r="CK7647" s="50"/>
      <c r="CL7647" s="50"/>
      <c r="CM7647" s="50"/>
      <c r="CN7647" s="50"/>
      <c r="CO7647" s="50"/>
      <c r="CP7647" s="50"/>
      <c r="CQ7647" s="50"/>
      <c r="CR7647" s="50"/>
      <c r="CS7647" s="50"/>
      <c r="CT7647" s="50"/>
      <c r="CU7647" s="50"/>
      <c r="CV7647" s="50"/>
      <c r="CW7647" s="50"/>
      <c r="CX7647" s="50"/>
      <c r="CY7647" s="50"/>
      <c r="CZ7647" s="50"/>
      <c r="DA7647" s="50"/>
      <c r="DB7647" s="50"/>
      <c r="DC7647" s="50"/>
      <c r="DD7647" s="50"/>
      <c r="DE7647" s="50"/>
      <c r="DF7647" s="50"/>
      <c r="DG7647" s="50"/>
    </row>
    <row r="7648" spans="1:111" x14ac:dyDescent="0.2">
      <c r="A7648" s="185"/>
      <c r="B7648" s="186"/>
      <c r="C7648" s="186"/>
      <c r="D7648" s="54"/>
      <c r="E7648" s="310"/>
      <c r="F7648" s="192"/>
      <c r="G7648" s="192"/>
      <c r="H7648" s="50"/>
      <c r="I7648" s="50"/>
      <c r="J7648" s="50"/>
      <c r="K7648" s="50"/>
      <c r="L7648" s="50"/>
      <c r="M7648" s="50"/>
      <c r="N7648" s="50"/>
      <c r="O7648" s="50"/>
      <c r="P7648" s="50"/>
      <c r="Q7648" s="50"/>
      <c r="R7648" s="50"/>
      <c r="S7648" s="50"/>
      <c r="T7648" s="50"/>
      <c r="U7648" s="50"/>
      <c r="V7648" s="50"/>
      <c r="W7648" s="50"/>
      <c r="X7648" s="50"/>
      <c r="Y7648" s="50"/>
      <c r="Z7648" s="50"/>
      <c r="AA7648" s="50"/>
      <c r="AB7648" s="50"/>
      <c r="AC7648" s="50"/>
      <c r="AD7648" s="50"/>
      <c r="AE7648" s="50"/>
      <c r="AF7648" s="50"/>
      <c r="AG7648" s="50"/>
      <c r="AH7648" s="50"/>
      <c r="AI7648" s="50"/>
      <c r="AJ7648" s="50"/>
      <c r="AK7648" s="50"/>
      <c r="AL7648" s="50"/>
      <c r="AM7648" s="50"/>
      <c r="AN7648" s="50"/>
      <c r="AO7648" s="50"/>
      <c r="AP7648" s="50"/>
      <c r="AQ7648" s="50"/>
      <c r="AR7648" s="50"/>
      <c r="AS7648" s="50"/>
      <c r="AT7648" s="50"/>
      <c r="AU7648" s="50"/>
      <c r="AV7648" s="50"/>
      <c r="AW7648" s="50"/>
      <c r="AX7648" s="50"/>
      <c r="AY7648" s="50"/>
      <c r="AZ7648" s="50"/>
      <c r="BA7648" s="50"/>
      <c r="BB7648" s="50"/>
      <c r="BC7648" s="50"/>
      <c r="BD7648" s="50"/>
      <c r="BE7648" s="50"/>
      <c r="BF7648" s="50"/>
      <c r="BG7648" s="50"/>
      <c r="BH7648" s="50"/>
      <c r="BI7648" s="50"/>
      <c r="BJ7648" s="50"/>
      <c r="BK7648" s="50"/>
      <c r="BL7648" s="50"/>
      <c r="BM7648" s="50"/>
      <c r="BN7648" s="50"/>
      <c r="BO7648" s="50"/>
      <c r="BP7648" s="50"/>
      <c r="BQ7648" s="50"/>
      <c r="BR7648" s="50"/>
      <c r="BS7648" s="50"/>
      <c r="BT7648" s="50"/>
      <c r="BU7648" s="50"/>
      <c r="BV7648" s="50"/>
      <c r="BW7648" s="50"/>
      <c r="BX7648" s="50"/>
      <c r="BY7648" s="50"/>
      <c r="BZ7648" s="50"/>
      <c r="CA7648" s="50"/>
      <c r="CB7648" s="50"/>
      <c r="CC7648" s="50"/>
      <c r="CD7648" s="50"/>
      <c r="CE7648" s="50"/>
      <c r="CF7648" s="50"/>
      <c r="CG7648" s="50"/>
      <c r="CH7648" s="50"/>
      <c r="CI7648" s="50"/>
      <c r="CJ7648" s="50"/>
      <c r="CK7648" s="50"/>
      <c r="CL7648" s="50"/>
      <c r="CM7648" s="50"/>
      <c r="CN7648" s="50"/>
      <c r="CO7648" s="50"/>
      <c r="CP7648" s="50"/>
      <c r="CQ7648" s="50"/>
      <c r="CR7648" s="50"/>
      <c r="CS7648" s="50"/>
      <c r="CT7648" s="50"/>
      <c r="CU7648" s="50"/>
      <c r="CV7648" s="50"/>
      <c r="CW7648" s="50"/>
      <c r="CX7648" s="50"/>
      <c r="CY7648" s="50"/>
      <c r="CZ7648" s="50"/>
      <c r="DA7648" s="50"/>
      <c r="DB7648" s="50"/>
      <c r="DC7648" s="50"/>
      <c r="DD7648" s="50"/>
      <c r="DE7648" s="50"/>
      <c r="DF7648" s="50"/>
      <c r="DG7648" s="50"/>
    </row>
    <row r="7649" spans="1:111" x14ac:dyDescent="0.2">
      <c r="A7649" s="185"/>
      <c r="B7649" s="186"/>
      <c r="C7649" s="186"/>
      <c r="D7649" s="54"/>
      <c r="E7649" s="310"/>
      <c r="F7649" s="192"/>
      <c r="G7649" s="192"/>
      <c r="H7649" s="50"/>
      <c r="I7649" s="50"/>
      <c r="J7649" s="50"/>
      <c r="K7649" s="50"/>
      <c r="L7649" s="50"/>
      <c r="M7649" s="50"/>
      <c r="N7649" s="50"/>
      <c r="O7649" s="50"/>
      <c r="P7649" s="50"/>
      <c r="Q7649" s="50"/>
      <c r="R7649" s="50"/>
      <c r="S7649" s="50"/>
      <c r="T7649" s="50"/>
      <c r="U7649" s="50"/>
      <c r="V7649" s="50"/>
      <c r="W7649" s="50"/>
      <c r="X7649" s="50"/>
      <c r="Y7649" s="50"/>
      <c r="Z7649" s="50"/>
      <c r="AA7649" s="50"/>
      <c r="AB7649" s="50"/>
      <c r="AC7649" s="50"/>
      <c r="AD7649" s="50"/>
      <c r="AE7649" s="50"/>
      <c r="AF7649" s="50"/>
      <c r="AG7649" s="50"/>
      <c r="AH7649" s="50"/>
      <c r="AI7649" s="50"/>
      <c r="AJ7649" s="50"/>
      <c r="AK7649" s="50"/>
      <c r="AL7649" s="50"/>
      <c r="AM7649" s="50"/>
      <c r="AN7649" s="50"/>
      <c r="AO7649" s="50"/>
      <c r="AP7649" s="50"/>
      <c r="AQ7649" s="50"/>
      <c r="AR7649" s="50"/>
      <c r="AS7649" s="50"/>
      <c r="AT7649" s="50"/>
      <c r="AU7649" s="50"/>
      <c r="AV7649" s="50"/>
      <c r="AW7649" s="50"/>
      <c r="AX7649" s="50"/>
      <c r="AY7649" s="50"/>
      <c r="AZ7649" s="50"/>
      <c r="BA7649" s="50"/>
      <c r="BB7649" s="50"/>
      <c r="BC7649" s="50"/>
      <c r="BD7649" s="50"/>
      <c r="BE7649" s="50"/>
      <c r="BF7649" s="50"/>
      <c r="BG7649" s="50"/>
      <c r="BH7649" s="50"/>
      <c r="BI7649" s="50"/>
      <c r="BJ7649" s="50"/>
      <c r="BK7649" s="50"/>
      <c r="BL7649" s="50"/>
      <c r="BM7649" s="50"/>
      <c r="BN7649" s="50"/>
      <c r="BO7649" s="50"/>
      <c r="BP7649" s="50"/>
      <c r="BQ7649" s="50"/>
      <c r="BR7649" s="50"/>
      <c r="BS7649" s="50"/>
      <c r="BT7649" s="50"/>
      <c r="BU7649" s="50"/>
      <c r="BV7649" s="50"/>
      <c r="BW7649" s="50"/>
      <c r="BX7649" s="50"/>
      <c r="BY7649" s="50"/>
      <c r="BZ7649" s="50"/>
      <c r="CA7649" s="50"/>
      <c r="CB7649" s="50"/>
      <c r="CC7649" s="50"/>
      <c r="CD7649" s="50"/>
      <c r="CE7649" s="50"/>
      <c r="CF7649" s="50"/>
      <c r="CG7649" s="50"/>
      <c r="CH7649" s="50"/>
      <c r="CI7649" s="50"/>
      <c r="CJ7649" s="50"/>
      <c r="CK7649" s="50"/>
      <c r="CL7649" s="50"/>
      <c r="CM7649" s="50"/>
      <c r="CN7649" s="50"/>
      <c r="CO7649" s="50"/>
      <c r="CP7649" s="50"/>
      <c r="CQ7649" s="50"/>
      <c r="CR7649" s="50"/>
      <c r="CS7649" s="50"/>
      <c r="CT7649" s="50"/>
      <c r="CU7649" s="50"/>
      <c r="CV7649" s="50"/>
      <c r="CW7649" s="50"/>
      <c r="CX7649" s="50"/>
      <c r="CY7649" s="50"/>
      <c r="CZ7649" s="50"/>
      <c r="DA7649" s="50"/>
      <c r="DB7649" s="50"/>
      <c r="DC7649" s="50"/>
      <c r="DD7649" s="50"/>
      <c r="DE7649" s="50"/>
      <c r="DF7649" s="50"/>
      <c r="DG7649" s="50"/>
    </row>
    <row r="7650" spans="1:111" x14ac:dyDescent="0.2">
      <c r="A7650" s="185"/>
      <c r="B7650" s="186"/>
      <c r="C7650" s="186"/>
      <c r="D7650" s="54"/>
      <c r="E7650" s="310"/>
      <c r="F7650" s="192"/>
      <c r="G7650" s="192"/>
      <c r="H7650" s="50"/>
      <c r="I7650" s="50"/>
      <c r="J7650" s="50"/>
      <c r="K7650" s="50"/>
      <c r="L7650" s="50"/>
      <c r="M7650" s="50"/>
      <c r="N7650" s="50"/>
      <c r="O7650" s="50"/>
      <c r="P7650" s="50"/>
      <c r="Q7650" s="50"/>
      <c r="R7650" s="50"/>
      <c r="S7650" s="50"/>
      <c r="T7650" s="50"/>
      <c r="U7650" s="50"/>
      <c r="V7650" s="50"/>
      <c r="W7650" s="50"/>
      <c r="X7650" s="50"/>
      <c r="Y7650" s="50"/>
      <c r="Z7650" s="50"/>
      <c r="AA7650" s="50"/>
      <c r="AB7650" s="50"/>
      <c r="AC7650" s="50"/>
      <c r="AD7650" s="50"/>
      <c r="AE7650" s="50"/>
      <c r="AF7650" s="50"/>
      <c r="AG7650" s="50"/>
      <c r="AH7650" s="50"/>
      <c r="AI7650" s="50"/>
      <c r="AJ7650" s="50"/>
      <c r="AK7650" s="50"/>
      <c r="AL7650" s="50"/>
      <c r="AM7650" s="50"/>
      <c r="AN7650" s="50"/>
      <c r="AO7650" s="50"/>
      <c r="AP7650" s="50"/>
      <c r="AQ7650" s="50"/>
      <c r="AR7650" s="50"/>
      <c r="AS7650" s="50"/>
      <c r="AT7650" s="50"/>
      <c r="AU7650" s="50"/>
      <c r="AV7650" s="50"/>
      <c r="AW7650" s="50"/>
      <c r="AX7650" s="50"/>
      <c r="AY7650" s="50"/>
      <c r="AZ7650" s="50"/>
      <c r="BA7650" s="50"/>
      <c r="BB7650" s="50"/>
      <c r="BC7650" s="50"/>
      <c r="BD7650" s="50"/>
      <c r="BE7650" s="50"/>
      <c r="BF7650" s="50"/>
      <c r="BG7650" s="50"/>
      <c r="BH7650" s="50"/>
      <c r="BI7650" s="50"/>
      <c r="BJ7650" s="50"/>
      <c r="BK7650" s="50"/>
      <c r="BL7650" s="50"/>
      <c r="BM7650" s="50"/>
      <c r="BN7650" s="50"/>
      <c r="BO7650" s="50"/>
      <c r="BP7650" s="50"/>
      <c r="BQ7650" s="50"/>
      <c r="BR7650" s="50"/>
      <c r="BS7650" s="50"/>
      <c r="BT7650" s="50"/>
      <c r="BU7650" s="50"/>
      <c r="BV7650" s="50"/>
      <c r="BW7650" s="50"/>
      <c r="BX7650" s="50"/>
      <c r="BY7650" s="50"/>
      <c r="BZ7650" s="50"/>
      <c r="CA7650" s="50"/>
      <c r="CB7650" s="50"/>
      <c r="CC7650" s="50"/>
      <c r="CD7650" s="50"/>
      <c r="CE7650" s="50"/>
      <c r="CF7650" s="50"/>
      <c r="CG7650" s="50"/>
      <c r="CH7650" s="50"/>
      <c r="CI7650" s="50"/>
      <c r="CJ7650" s="50"/>
      <c r="CK7650" s="50"/>
      <c r="CL7650" s="50"/>
      <c r="CM7650" s="50"/>
      <c r="CN7650" s="50"/>
      <c r="CO7650" s="50"/>
      <c r="CP7650" s="50"/>
      <c r="CQ7650" s="50"/>
      <c r="CR7650" s="50"/>
      <c r="CS7650" s="50"/>
      <c r="CT7650" s="50"/>
      <c r="CU7650" s="50"/>
      <c r="CV7650" s="50"/>
      <c r="CW7650" s="50"/>
      <c r="CX7650" s="50"/>
      <c r="CY7650" s="50"/>
      <c r="CZ7650" s="50"/>
      <c r="DA7650" s="50"/>
      <c r="DB7650" s="50"/>
      <c r="DC7650" s="50"/>
      <c r="DD7650" s="50"/>
      <c r="DE7650" s="50"/>
      <c r="DF7650" s="50"/>
      <c r="DG7650" s="50"/>
    </row>
    <row r="7651" spans="1:111" x14ac:dyDescent="0.2">
      <c r="A7651" s="185"/>
      <c r="B7651" s="186"/>
      <c r="C7651" s="186"/>
      <c r="D7651" s="54"/>
      <c r="E7651" s="310"/>
      <c r="F7651" s="192"/>
      <c r="G7651" s="192"/>
      <c r="H7651" s="50"/>
      <c r="I7651" s="50"/>
      <c r="J7651" s="50"/>
      <c r="K7651" s="50"/>
      <c r="L7651" s="50"/>
      <c r="M7651" s="50"/>
      <c r="N7651" s="50"/>
      <c r="O7651" s="50"/>
      <c r="P7651" s="50"/>
      <c r="Q7651" s="50"/>
      <c r="R7651" s="50"/>
      <c r="S7651" s="50"/>
      <c r="T7651" s="50"/>
      <c r="U7651" s="50"/>
      <c r="V7651" s="50"/>
      <c r="W7651" s="50"/>
      <c r="X7651" s="50"/>
      <c r="Y7651" s="50"/>
      <c r="Z7651" s="50"/>
      <c r="AA7651" s="50"/>
      <c r="AB7651" s="50"/>
      <c r="AC7651" s="50"/>
      <c r="AD7651" s="50"/>
      <c r="AE7651" s="50"/>
      <c r="AF7651" s="50"/>
      <c r="AG7651" s="50"/>
      <c r="AH7651" s="50"/>
      <c r="AI7651" s="50"/>
      <c r="AJ7651" s="50"/>
      <c r="AK7651" s="50"/>
      <c r="AL7651" s="50"/>
      <c r="AM7651" s="50"/>
      <c r="AN7651" s="50"/>
      <c r="AO7651" s="50"/>
      <c r="AP7651" s="50"/>
      <c r="AQ7651" s="50"/>
      <c r="AR7651" s="50"/>
      <c r="AS7651" s="50"/>
      <c r="AT7651" s="50"/>
      <c r="AU7651" s="50"/>
      <c r="AV7651" s="50"/>
      <c r="AW7651" s="50"/>
      <c r="AX7651" s="50"/>
      <c r="AY7651" s="50"/>
      <c r="AZ7651" s="50"/>
      <c r="BA7651" s="50"/>
      <c r="BB7651" s="50"/>
      <c r="BC7651" s="50"/>
      <c r="BD7651" s="50"/>
      <c r="BE7651" s="50"/>
      <c r="BF7651" s="50"/>
      <c r="BG7651" s="50"/>
      <c r="BH7651" s="50"/>
      <c r="BI7651" s="50"/>
      <c r="BJ7651" s="50"/>
      <c r="BK7651" s="50"/>
      <c r="BL7651" s="50"/>
      <c r="BM7651" s="50"/>
      <c r="BN7651" s="50"/>
      <c r="BO7651" s="50"/>
      <c r="BP7651" s="50"/>
      <c r="BQ7651" s="50"/>
      <c r="BR7651" s="50"/>
      <c r="BS7651" s="50"/>
      <c r="BT7651" s="50"/>
      <c r="BU7651" s="50"/>
      <c r="BV7651" s="50"/>
      <c r="BW7651" s="50"/>
      <c r="BX7651" s="50"/>
      <c r="BY7651" s="50"/>
      <c r="BZ7651" s="50"/>
      <c r="CA7651" s="50"/>
      <c r="CB7651" s="50"/>
      <c r="CC7651" s="50"/>
      <c r="CD7651" s="50"/>
      <c r="CE7651" s="50"/>
      <c r="CF7651" s="50"/>
      <c r="CG7651" s="50"/>
      <c r="CH7651" s="50"/>
      <c r="CI7651" s="50"/>
      <c r="CJ7651" s="50"/>
      <c r="CK7651" s="50"/>
      <c r="CL7651" s="50"/>
      <c r="CM7651" s="50"/>
      <c r="CN7651" s="50"/>
      <c r="CO7651" s="50"/>
      <c r="CP7651" s="50"/>
      <c r="CQ7651" s="50"/>
      <c r="CR7651" s="50"/>
      <c r="CS7651" s="50"/>
      <c r="CT7651" s="50"/>
      <c r="CU7651" s="50"/>
      <c r="CV7651" s="50"/>
      <c r="CW7651" s="50"/>
      <c r="CX7651" s="50"/>
      <c r="CY7651" s="50"/>
      <c r="CZ7651" s="50"/>
      <c r="DA7651" s="50"/>
      <c r="DB7651" s="50"/>
      <c r="DC7651" s="50"/>
      <c r="DD7651" s="50"/>
      <c r="DE7651" s="50"/>
      <c r="DF7651" s="50"/>
      <c r="DG7651" s="50"/>
    </row>
    <row r="7652" spans="1:111" x14ac:dyDescent="0.2">
      <c r="A7652" s="185"/>
      <c r="B7652" s="186"/>
      <c r="C7652" s="186"/>
      <c r="D7652" s="54"/>
      <c r="E7652" s="310"/>
      <c r="F7652" s="192"/>
      <c r="G7652" s="192"/>
      <c r="H7652" s="50"/>
      <c r="I7652" s="50"/>
      <c r="J7652" s="50"/>
      <c r="K7652" s="50"/>
      <c r="L7652" s="50"/>
      <c r="M7652" s="50"/>
      <c r="N7652" s="50"/>
      <c r="O7652" s="50"/>
      <c r="P7652" s="50"/>
      <c r="Q7652" s="50"/>
      <c r="R7652" s="50"/>
      <c r="S7652" s="50"/>
      <c r="T7652" s="50"/>
      <c r="U7652" s="50"/>
      <c r="V7652" s="50"/>
      <c r="W7652" s="50"/>
      <c r="X7652" s="50"/>
      <c r="Y7652" s="50"/>
      <c r="Z7652" s="50"/>
      <c r="AA7652" s="50"/>
      <c r="AB7652" s="50"/>
      <c r="AC7652" s="50"/>
      <c r="AD7652" s="50"/>
      <c r="AE7652" s="50"/>
      <c r="AF7652" s="50"/>
      <c r="AG7652" s="50"/>
      <c r="AH7652" s="50"/>
      <c r="AI7652" s="50"/>
      <c r="AJ7652" s="50"/>
      <c r="AK7652" s="50"/>
      <c r="AL7652" s="50"/>
      <c r="AM7652" s="50"/>
      <c r="AN7652" s="50"/>
      <c r="AO7652" s="50"/>
      <c r="AP7652" s="50"/>
      <c r="AQ7652" s="50"/>
      <c r="AR7652" s="50"/>
      <c r="AS7652" s="50"/>
      <c r="AT7652" s="50"/>
      <c r="AU7652" s="50"/>
      <c r="AV7652" s="50"/>
      <c r="AW7652" s="50"/>
      <c r="AX7652" s="50"/>
      <c r="AY7652" s="50"/>
      <c r="AZ7652" s="50"/>
      <c r="BA7652" s="50"/>
      <c r="BB7652" s="50"/>
      <c r="BC7652" s="50"/>
      <c r="BD7652" s="50"/>
      <c r="BE7652" s="50"/>
      <c r="BF7652" s="50"/>
      <c r="BG7652" s="50"/>
      <c r="BH7652" s="50"/>
      <c r="BI7652" s="50"/>
      <c r="BJ7652" s="50"/>
      <c r="BK7652" s="50"/>
      <c r="BL7652" s="50"/>
      <c r="BM7652" s="50"/>
      <c r="BN7652" s="50"/>
      <c r="BO7652" s="50"/>
      <c r="BP7652" s="50"/>
      <c r="BQ7652" s="50"/>
      <c r="BR7652" s="50"/>
      <c r="BS7652" s="50"/>
      <c r="BT7652" s="50"/>
      <c r="BU7652" s="50"/>
      <c r="BV7652" s="50"/>
      <c r="BW7652" s="50"/>
      <c r="BX7652" s="50"/>
      <c r="BY7652" s="50"/>
      <c r="BZ7652" s="50"/>
      <c r="CA7652" s="50"/>
      <c r="CB7652" s="50"/>
      <c r="CC7652" s="50"/>
      <c r="CD7652" s="50"/>
      <c r="CE7652" s="50"/>
      <c r="CF7652" s="50"/>
      <c r="CG7652" s="50"/>
      <c r="CH7652" s="50"/>
      <c r="CI7652" s="50"/>
      <c r="CJ7652" s="50"/>
      <c r="CK7652" s="50"/>
      <c r="CL7652" s="50"/>
      <c r="CM7652" s="50"/>
      <c r="CN7652" s="50"/>
      <c r="CO7652" s="50"/>
      <c r="CP7652" s="50"/>
      <c r="CQ7652" s="50"/>
      <c r="CR7652" s="50"/>
      <c r="CS7652" s="50"/>
      <c r="CT7652" s="50"/>
      <c r="CU7652" s="50"/>
      <c r="CV7652" s="50"/>
      <c r="CW7652" s="50"/>
      <c r="CX7652" s="50"/>
      <c r="CY7652" s="50"/>
      <c r="CZ7652" s="50"/>
      <c r="DA7652" s="50"/>
      <c r="DB7652" s="50"/>
      <c r="DC7652" s="50"/>
      <c r="DD7652" s="50"/>
      <c r="DE7652" s="50"/>
      <c r="DF7652" s="50"/>
      <c r="DG7652" s="50"/>
    </row>
    <row r="7653" spans="1:111" x14ac:dyDescent="0.2">
      <c r="A7653" s="185"/>
      <c r="B7653" s="186"/>
      <c r="C7653" s="186"/>
      <c r="D7653" s="54"/>
      <c r="E7653" s="310"/>
      <c r="F7653" s="192"/>
      <c r="G7653" s="192"/>
      <c r="H7653" s="50"/>
      <c r="I7653" s="50"/>
      <c r="J7653" s="50"/>
      <c r="K7653" s="50"/>
      <c r="L7653" s="50"/>
      <c r="M7653" s="50"/>
      <c r="N7653" s="50"/>
      <c r="O7653" s="50"/>
      <c r="P7653" s="50"/>
      <c r="Q7653" s="50"/>
      <c r="R7653" s="50"/>
      <c r="S7653" s="50"/>
      <c r="T7653" s="50"/>
      <c r="U7653" s="50"/>
      <c r="V7653" s="50"/>
      <c r="W7653" s="50"/>
      <c r="X7653" s="50"/>
      <c r="Y7653" s="50"/>
      <c r="Z7653" s="50"/>
      <c r="AA7653" s="50"/>
      <c r="AB7653" s="50"/>
      <c r="AC7653" s="50"/>
      <c r="AD7653" s="50"/>
      <c r="AE7653" s="50"/>
      <c r="AF7653" s="50"/>
      <c r="AG7653" s="50"/>
      <c r="AH7653" s="50"/>
      <c r="AI7653" s="50"/>
      <c r="AJ7653" s="50"/>
      <c r="AK7653" s="50"/>
      <c r="AL7653" s="50"/>
      <c r="AM7653" s="50"/>
      <c r="AN7653" s="50"/>
      <c r="AO7653" s="50"/>
      <c r="AP7653" s="50"/>
      <c r="AQ7653" s="50"/>
      <c r="AR7653" s="50"/>
      <c r="AS7653" s="50"/>
      <c r="AT7653" s="50"/>
      <c r="AU7653" s="50"/>
      <c r="AV7653" s="50"/>
      <c r="AW7653" s="50"/>
      <c r="AX7653" s="50"/>
      <c r="AY7653" s="50"/>
      <c r="AZ7653" s="50"/>
      <c r="BA7653" s="50"/>
      <c r="BB7653" s="50"/>
      <c r="BC7653" s="50"/>
      <c r="BD7653" s="50"/>
      <c r="BE7653" s="50"/>
      <c r="BF7653" s="50"/>
      <c r="BG7653" s="50"/>
      <c r="BH7653" s="50"/>
      <c r="BI7653" s="50"/>
      <c r="BJ7653" s="50"/>
      <c r="BK7653" s="50"/>
      <c r="BL7653" s="50"/>
      <c r="BM7653" s="50"/>
      <c r="BN7653" s="50"/>
      <c r="BO7653" s="50"/>
      <c r="BP7653" s="50"/>
      <c r="BQ7653" s="50"/>
      <c r="BR7653" s="50"/>
      <c r="BS7653" s="50"/>
      <c r="BT7653" s="50"/>
      <c r="BU7653" s="50"/>
      <c r="BV7653" s="50"/>
      <c r="BW7653" s="50"/>
      <c r="BX7653" s="50"/>
      <c r="BY7653" s="50"/>
      <c r="BZ7653" s="50"/>
      <c r="CA7653" s="50"/>
      <c r="CB7653" s="50"/>
      <c r="CC7653" s="50"/>
      <c r="CD7653" s="50"/>
      <c r="CE7653" s="50"/>
      <c r="CF7653" s="50"/>
      <c r="CG7653" s="50"/>
      <c r="CH7653" s="50"/>
      <c r="CI7653" s="50"/>
      <c r="CJ7653" s="50"/>
      <c r="CK7653" s="50"/>
      <c r="CL7653" s="50"/>
      <c r="CM7653" s="50"/>
      <c r="CN7653" s="50"/>
      <c r="CO7653" s="50"/>
      <c r="CP7653" s="50"/>
      <c r="CQ7653" s="50"/>
      <c r="CR7653" s="50"/>
      <c r="CS7653" s="50"/>
      <c r="CT7653" s="50"/>
      <c r="CU7653" s="50"/>
      <c r="CV7653" s="50"/>
      <c r="CW7653" s="50"/>
      <c r="CX7653" s="50"/>
      <c r="CY7653" s="50"/>
      <c r="CZ7653" s="50"/>
      <c r="DA7653" s="50"/>
      <c r="DB7653" s="50"/>
      <c r="DC7653" s="50"/>
      <c r="DD7653" s="50"/>
      <c r="DE7653" s="50"/>
      <c r="DF7653" s="50"/>
      <c r="DG7653" s="50"/>
    </row>
    <row r="7654" spans="1:111" x14ac:dyDescent="0.2">
      <c r="A7654" s="185"/>
      <c r="B7654" s="186"/>
      <c r="C7654" s="186"/>
      <c r="D7654" s="54"/>
      <c r="E7654" s="310"/>
      <c r="F7654" s="192"/>
      <c r="G7654" s="192"/>
      <c r="H7654" s="50"/>
      <c r="I7654" s="50"/>
      <c r="J7654" s="50"/>
      <c r="K7654" s="50"/>
      <c r="L7654" s="50"/>
      <c r="M7654" s="50"/>
      <c r="N7654" s="50"/>
      <c r="O7654" s="50"/>
      <c r="P7654" s="50"/>
      <c r="Q7654" s="50"/>
      <c r="R7654" s="50"/>
      <c r="S7654" s="50"/>
      <c r="T7654" s="50"/>
      <c r="U7654" s="50"/>
      <c r="V7654" s="50"/>
      <c r="W7654" s="50"/>
      <c r="X7654" s="50"/>
      <c r="Y7654" s="50"/>
      <c r="Z7654" s="50"/>
      <c r="AA7654" s="50"/>
      <c r="AB7654" s="50"/>
      <c r="AC7654" s="50"/>
      <c r="AD7654" s="50"/>
      <c r="AE7654" s="50"/>
      <c r="AF7654" s="50"/>
      <c r="AG7654" s="50"/>
      <c r="AH7654" s="50"/>
      <c r="AI7654" s="50"/>
      <c r="AJ7654" s="50"/>
      <c r="AK7654" s="50"/>
      <c r="AL7654" s="50"/>
      <c r="AM7654" s="50"/>
      <c r="AN7654" s="50"/>
      <c r="AO7654" s="50"/>
      <c r="AP7654" s="50"/>
      <c r="AQ7654" s="50"/>
      <c r="AR7654" s="50"/>
      <c r="AS7654" s="50"/>
      <c r="AT7654" s="50"/>
      <c r="AU7654" s="50"/>
      <c r="AV7654" s="50"/>
      <c r="AW7654" s="50"/>
      <c r="AX7654" s="50"/>
      <c r="AY7654" s="50"/>
      <c r="AZ7654" s="50"/>
      <c r="BA7654" s="50"/>
      <c r="BB7654" s="50"/>
      <c r="BC7654" s="50"/>
      <c r="BD7654" s="50"/>
      <c r="BE7654" s="50"/>
      <c r="BF7654" s="50"/>
      <c r="BG7654" s="50"/>
      <c r="BH7654" s="50"/>
      <c r="BI7654" s="50"/>
      <c r="BJ7654" s="50"/>
      <c r="BK7654" s="50"/>
      <c r="BL7654" s="50"/>
      <c r="BM7654" s="50"/>
      <c r="BN7654" s="50"/>
      <c r="BO7654" s="50"/>
      <c r="BP7654" s="50"/>
      <c r="BQ7654" s="50"/>
      <c r="BR7654" s="50"/>
      <c r="BS7654" s="50"/>
      <c r="BT7654" s="50"/>
      <c r="BU7654" s="50"/>
      <c r="BV7654" s="50"/>
      <c r="BW7654" s="50"/>
      <c r="BX7654" s="50"/>
      <c r="BY7654" s="50"/>
      <c r="BZ7654" s="50"/>
      <c r="CA7654" s="50"/>
      <c r="CB7654" s="50"/>
      <c r="CC7654" s="50"/>
      <c r="CD7654" s="50"/>
      <c r="CE7654" s="50"/>
      <c r="CF7654" s="50"/>
      <c r="CG7654" s="50"/>
      <c r="CH7654" s="50"/>
      <c r="CI7654" s="50"/>
      <c r="CJ7654" s="50"/>
      <c r="CK7654" s="50"/>
      <c r="CL7654" s="50"/>
      <c r="CM7654" s="50"/>
      <c r="CN7654" s="50"/>
      <c r="CO7654" s="50"/>
      <c r="CP7654" s="50"/>
      <c r="CQ7654" s="50"/>
      <c r="CR7654" s="50"/>
      <c r="CS7654" s="50"/>
      <c r="CT7654" s="50"/>
      <c r="CU7654" s="50"/>
      <c r="CV7654" s="50"/>
      <c r="CW7654" s="50"/>
      <c r="CX7654" s="50"/>
      <c r="CY7654" s="50"/>
      <c r="CZ7654" s="50"/>
      <c r="DA7654" s="50"/>
      <c r="DB7654" s="50"/>
      <c r="DC7654" s="50"/>
      <c r="DD7654" s="50"/>
      <c r="DE7654" s="50"/>
      <c r="DF7654" s="50"/>
      <c r="DG7654" s="50"/>
    </row>
    <row r="7655" spans="1:111" x14ac:dyDescent="0.2">
      <c r="A7655" s="185"/>
      <c r="B7655" s="186"/>
      <c r="C7655" s="186"/>
      <c r="D7655" s="54"/>
      <c r="E7655" s="310"/>
      <c r="F7655" s="192"/>
      <c r="G7655" s="192"/>
      <c r="H7655" s="50"/>
      <c r="I7655" s="50"/>
      <c r="J7655" s="50"/>
      <c r="K7655" s="50"/>
      <c r="L7655" s="50"/>
      <c r="M7655" s="50"/>
      <c r="N7655" s="50"/>
      <c r="O7655" s="50"/>
      <c r="P7655" s="50"/>
      <c r="Q7655" s="50"/>
      <c r="R7655" s="50"/>
      <c r="S7655" s="50"/>
      <c r="T7655" s="50"/>
      <c r="U7655" s="50"/>
      <c r="V7655" s="50"/>
      <c r="W7655" s="50"/>
      <c r="X7655" s="50"/>
      <c r="Y7655" s="50"/>
      <c r="Z7655" s="50"/>
      <c r="AA7655" s="50"/>
      <c r="AB7655" s="50"/>
      <c r="AC7655" s="50"/>
      <c r="AD7655" s="50"/>
      <c r="AE7655" s="50"/>
      <c r="AF7655" s="50"/>
      <c r="AG7655" s="50"/>
      <c r="AH7655" s="50"/>
      <c r="AI7655" s="50"/>
      <c r="AJ7655" s="50"/>
      <c r="AK7655" s="50"/>
      <c r="AL7655" s="50"/>
      <c r="AM7655" s="50"/>
      <c r="AN7655" s="50"/>
      <c r="AO7655" s="50"/>
      <c r="AP7655" s="50"/>
      <c r="AQ7655" s="50"/>
      <c r="AR7655" s="50"/>
      <c r="AS7655" s="50"/>
      <c r="AT7655" s="50"/>
      <c r="AU7655" s="50"/>
      <c r="AV7655" s="50"/>
      <c r="AW7655" s="50"/>
      <c r="AX7655" s="50"/>
      <c r="AY7655" s="50"/>
      <c r="AZ7655" s="50"/>
      <c r="BA7655" s="50"/>
      <c r="BB7655" s="50"/>
      <c r="BC7655" s="50"/>
      <c r="BD7655" s="50"/>
      <c r="BE7655" s="50"/>
      <c r="BF7655" s="50"/>
      <c r="BG7655" s="50"/>
      <c r="BH7655" s="50"/>
      <c r="BI7655" s="50"/>
      <c r="BJ7655" s="50"/>
      <c r="BK7655" s="50"/>
      <c r="BL7655" s="50"/>
      <c r="BM7655" s="50"/>
      <c r="BN7655" s="50"/>
      <c r="BO7655" s="50"/>
      <c r="BP7655" s="50"/>
      <c r="BQ7655" s="50"/>
      <c r="BR7655" s="50"/>
      <c r="BS7655" s="50"/>
      <c r="BT7655" s="50"/>
      <c r="BU7655" s="50"/>
      <c r="BV7655" s="50"/>
      <c r="BW7655" s="50"/>
      <c r="BX7655" s="50"/>
      <c r="BY7655" s="50"/>
      <c r="BZ7655" s="50"/>
      <c r="CA7655" s="50"/>
      <c r="CB7655" s="50"/>
      <c r="CC7655" s="50"/>
      <c r="CD7655" s="50"/>
      <c r="CE7655" s="50"/>
      <c r="CF7655" s="50"/>
      <c r="CG7655" s="50"/>
      <c r="CH7655" s="50"/>
      <c r="CI7655" s="50"/>
      <c r="CJ7655" s="50"/>
      <c r="CK7655" s="50"/>
      <c r="CL7655" s="50"/>
      <c r="CM7655" s="50"/>
      <c r="CN7655" s="50"/>
      <c r="CO7655" s="50"/>
      <c r="CP7655" s="50"/>
      <c r="CQ7655" s="50"/>
      <c r="CR7655" s="50"/>
      <c r="CS7655" s="50"/>
      <c r="CT7655" s="50"/>
      <c r="CU7655" s="50"/>
      <c r="CV7655" s="50"/>
      <c r="CW7655" s="50"/>
      <c r="CX7655" s="50"/>
      <c r="CY7655" s="50"/>
      <c r="CZ7655" s="50"/>
      <c r="DA7655" s="50"/>
      <c r="DB7655" s="50"/>
      <c r="DC7655" s="50"/>
      <c r="DD7655" s="50"/>
      <c r="DE7655" s="50"/>
      <c r="DF7655" s="50"/>
      <c r="DG7655" s="50"/>
    </row>
    <row r="7656" spans="1:111" x14ac:dyDescent="0.2">
      <c r="A7656" s="185"/>
      <c r="B7656" s="186"/>
      <c r="C7656" s="186"/>
      <c r="D7656" s="54"/>
      <c r="E7656" s="310"/>
      <c r="F7656" s="192"/>
      <c r="G7656" s="192"/>
      <c r="H7656" s="50"/>
      <c r="I7656" s="50"/>
      <c r="J7656" s="50"/>
      <c r="K7656" s="50"/>
      <c r="L7656" s="50"/>
      <c r="M7656" s="50"/>
      <c r="N7656" s="50"/>
      <c r="O7656" s="50"/>
      <c r="P7656" s="50"/>
      <c r="Q7656" s="50"/>
      <c r="R7656" s="50"/>
      <c r="S7656" s="50"/>
      <c r="T7656" s="50"/>
      <c r="U7656" s="50"/>
      <c r="V7656" s="50"/>
      <c r="W7656" s="50"/>
      <c r="X7656" s="50"/>
      <c r="Y7656" s="50"/>
      <c r="Z7656" s="50"/>
      <c r="AA7656" s="50"/>
      <c r="AB7656" s="50"/>
      <c r="AC7656" s="50"/>
      <c r="AD7656" s="50"/>
      <c r="AE7656" s="50"/>
      <c r="AF7656" s="50"/>
      <c r="AG7656" s="50"/>
      <c r="AH7656" s="50"/>
      <c r="AI7656" s="50"/>
      <c r="AJ7656" s="50"/>
      <c r="AK7656" s="50"/>
      <c r="AL7656" s="50"/>
      <c r="AM7656" s="50"/>
      <c r="AN7656" s="50"/>
      <c r="AO7656" s="50"/>
      <c r="AP7656" s="50"/>
      <c r="AQ7656" s="50"/>
      <c r="AR7656" s="50"/>
      <c r="AS7656" s="50"/>
      <c r="AT7656" s="50"/>
      <c r="AU7656" s="50"/>
      <c r="AV7656" s="50"/>
      <c r="AW7656" s="50"/>
      <c r="AX7656" s="50"/>
      <c r="AY7656" s="50"/>
      <c r="AZ7656" s="50"/>
      <c r="BA7656" s="50"/>
      <c r="BB7656" s="50"/>
      <c r="BC7656" s="50"/>
      <c r="BD7656" s="50"/>
      <c r="BE7656" s="50"/>
      <c r="BF7656" s="50"/>
      <c r="BG7656" s="50"/>
      <c r="BH7656" s="50"/>
      <c r="BI7656" s="50"/>
      <c r="BJ7656" s="50"/>
      <c r="BK7656" s="50"/>
      <c r="BL7656" s="50"/>
      <c r="BM7656" s="50"/>
      <c r="BN7656" s="50"/>
      <c r="BO7656" s="50"/>
      <c r="BP7656" s="50"/>
      <c r="BQ7656" s="50"/>
      <c r="BR7656" s="50"/>
      <c r="BS7656" s="50"/>
      <c r="BT7656" s="50"/>
      <c r="BU7656" s="50"/>
      <c r="BV7656" s="50"/>
      <c r="BW7656" s="50"/>
      <c r="BX7656" s="50"/>
      <c r="BY7656" s="50"/>
      <c r="BZ7656" s="50"/>
      <c r="CA7656" s="50"/>
      <c r="CB7656" s="50"/>
      <c r="CC7656" s="50"/>
      <c r="CD7656" s="50"/>
      <c r="CE7656" s="50"/>
      <c r="CF7656" s="50"/>
      <c r="CG7656" s="50"/>
      <c r="CH7656" s="50"/>
      <c r="CI7656" s="50"/>
      <c r="CJ7656" s="50"/>
      <c r="CK7656" s="50"/>
      <c r="CL7656" s="50"/>
      <c r="CM7656" s="50"/>
      <c r="CN7656" s="50"/>
      <c r="CO7656" s="50"/>
      <c r="CP7656" s="50"/>
      <c r="CQ7656" s="50"/>
      <c r="CR7656" s="50"/>
      <c r="CS7656" s="50"/>
      <c r="CT7656" s="50"/>
      <c r="CU7656" s="50"/>
      <c r="CV7656" s="50"/>
      <c r="CW7656" s="50"/>
      <c r="CX7656" s="50"/>
      <c r="CY7656" s="50"/>
      <c r="CZ7656" s="50"/>
      <c r="DA7656" s="50"/>
      <c r="DB7656" s="50"/>
      <c r="DC7656" s="50"/>
      <c r="DD7656" s="50"/>
      <c r="DE7656" s="50"/>
      <c r="DF7656" s="50"/>
      <c r="DG7656" s="50"/>
    </row>
    <row r="7657" spans="1:111" x14ac:dyDescent="0.2">
      <c r="A7657" s="185"/>
      <c r="B7657" s="186"/>
      <c r="C7657" s="186"/>
      <c r="D7657" s="54"/>
      <c r="E7657" s="310"/>
      <c r="F7657" s="192"/>
      <c r="G7657" s="192"/>
      <c r="H7657" s="50"/>
      <c r="I7657" s="50"/>
      <c r="J7657" s="50"/>
      <c r="K7657" s="50"/>
      <c r="L7657" s="50"/>
      <c r="M7657" s="50"/>
      <c r="N7657" s="50"/>
      <c r="O7657" s="50"/>
      <c r="P7657" s="50"/>
      <c r="Q7657" s="50"/>
      <c r="R7657" s="50"/>
      <c r="S7657" s="50"/>
      <c r="T7657" s="50"/>
      <c r="U7657" s="50"/>
      <c r="V7657" s="50"/>
      <c r="W7657" s="50"/>
      <c r="X7657" s="50"/>
      <c r="Y7657" s="50"/>
      <c r="Z7657" s="50"/>
      <c r="AA7657" s="50"/>
      <c r="AB7657" s="50"/>
      <c r="AC7657" s="50"/>
      <c r="AD7657" s="50"/>
      <c r="AE7657" s="50"/>
      <c r="AF7657" s="50"/>
      <c r="AG7657" s="50"/>
      <c r="AH7657" s="50"/>
      <c r="AI7657" s="50"/>
      <c r="AJ7657" s="50"/>
      <c r="AK7657" s="50"/>
      <c r="AL7657" s="50"/>
      <c r="AM7657" s="50"/>
      <c r="AN7657" s="50"/>
      <c r="AO7657" s="50"/>
      <c r="AP7657" s="50"/>
      <c r="AQ7657" s="50"/>
      <c r="AR7657" s="50"/>
      <c r="AS7657" s="50"/>
      <c r="AT7657" s="50"/>
      <c r="AU7657" s="50"/>
      <c r="AV7657" s="50"/>
      <c r="AW7657" s="50"/>
      <c r="AX7657" s="50"/>
      <c r="AY7657" s="50"/>
      <c r="AZ7657" s="50"/>
      <c r="BA7657" s="50"/>
      <c r="BB7657" s="50"/>
      <c r="BC7657" s="50"/>
      <c r="BD7657" s="50"/>
      <c r="BE7657" s="50"/>
      <c r="BF7657" s="50"/>
      <c r="BG7657" s="50"/>
      <c r="BH7657" s="50"/>
      <c r="BI7657" s="50"/>
      <c r="BJ7657" s="50"/>
      <c r="BK7657" s="50"/>
      <c r="BL7657" s="50"/>
      <c r="BM7657" s="50"/>
      <c r="BN7657" s="50"/>
      <c r="BO7657" s="50"/>
      <c r="BP7657" s="50"/>
      <c r="BQ7657" s="50"/>
      <c r="BR7657" s="50"/>
      <c r="BS7657" s="50"/>
      <c r="BT7657" s="50"/>
      <c r="BU7657" s="50"/>
      <c r="BV7657" s="50"/>
      <c r="BW7657" s="50"/>
      <c r="BX7657" s="50"/>
      <c r="BY7657" s="50"/>
      <c r="BZ7657" s="50"/>
      <c r="CA7657" s="50"/>
      <c r="CB7657" s="50"/>
      <c r="CC7657" s="50"/>
      <c r="CD7657" s="50"/>
      <c r="CE7657" s="50"/>
      <c r="CF7657" s="50"/>
      <c r="CG7657" s="50"/>
      <c r="CH7657" s="50"/>
      <c r="CI7657" s="50"/>
      <c r="CJ7657" s="50"/>
      <c r="CK7657" s="50"/>
      <c r="CL7657" s="50"/>
      <c r="CM7657" s="50"/>
      <c r="CN7657" s="50"/>
      <c r="CO7657" s="50"/>
      <c r="CP7657" s="50"/>
      <c r="CQ7657" s="50"/>
      <c r="CR7657" s="50"/>
      <c r="CS7657" s="50"/>
      <c r="CT7657" s="50"/>
      <c r="CU7657" s="50"/>
      <c r="CV7657" s="50"/>
      <c r="CW7657" s="50"/>
      <c r="CX7657" s="50"/>
      <c r="CY7657" s="50"/>
      <c r="CZ7657" s="50"/>
      <c r="DA7657" s="50"/>
      <c r="DB7657" s="50"/>
      <c r="DC7657" s="50"/>
      <c r="DD7657" s="50"/>
      <c r="DE7657" s="50"/>
      <c r="DF7657" s="50"/>
      <c r="DG7657" s="50"/>
    </row>
    <row r="7658" spans="1:111" x14ac:dyDescent="0.2">
      <c r="A7658" s="185"/>
      <c r="B7658" s="186"/>
      <c r="C7658" s="186"/>
      <c r="D7658" s="54"/>
      <c r="E7658" s="310"/>
      <c r="F7658" s="192"/>
      <c r="G7658" s="192"/>
      <c r="H7658" s="50"/>
      <c r="I7658" s="50"/>
      <c r="J7658" s="50"/>
      <c r="K7658" s="50"/>
      <c r="L7658" s="50"/>
      <c r="M7658" s="50"/>
      <c r="N7658" s="50"/>
      <c r="O7658" s="50"/>
      <c r="P7658" s="50"/>
      <c r="Q7658" s="50"/>
      <c r="R7658" s="50"/>
      <c r="S7658" s="50"/>
      <c r="T7658" s="50"/>
      <c r="U7658" s="50"/>
      <c r="V7658" s="50"/>
      <c r="W7658" s="50"/>
      <c r="X7658" s="50"/>
      <c r="Y7658" s="50"/>
      <c r="Z7658" s="50"/>
      <c r="AA7658" s="50"/>
      <c r="AB7658" s="50"/>
      <c r="AC7658" s="50"/>
      <c r="AD7658" s="50"/>
      <c r="AE7658" s="50"/>
      <c r="AF7658" s="50"/>
      <c r="AG7658" s="50"/>
      <c r="AH7658" s="50"/>
      <c r="AI7658" s="50"/>
      <c r="AJ7658" s="50"/>
      <c r="AK7658" s="50"/>
      <c r="AL7658" s="50"/>
      <c r="AM7658" s="50"/>
      <c r="AN7658" s="50"/>
      <c r="AO7658" s="50"/>
      <c r="AP7658" s="50"/>
      <c r="AQ7658" s="50"/>
      <c r="AR7658" s="50"/>
      <c r="AS7658" s="50"/>
      <c r="AT7658" s="50"/>
      <c r="AU7658" s="50"/>
      <c r="AV7658" s="50"/>
      <c r="AW7658" s="50"/>
      <c r="AX7658" s="50"/>
      <c r="AY7658" s="50"/>
      <c r="AZ7658" s="50"/>
      <c r="BA7658" s="50"/>
      <c r="BB7658" s="50"/>
      <c r="BC7658" s="50"/>
      <c r="BD7658" s="50"/>
      <c r="BE7658" s="50"/>
      <c r="BF7658" s="50"/>
      <c r="BG7658" s="50"/>
      <c r="BH7658" s="50"/>
      <c r="BI7658" s="50"/>
      <c r="BJ7658" s="50"/>
      <c r="BK7658" s="50"/>
      <c r="BL7658" s="50"/>
      <c r="BM7658" s="50"/>
      <c r="BN7658" s="50"/>
      <c r="BO7658" s="50"/>
      <c r="BP7658" s="50"/>
      <c r="BQ7658" s="50"/>
      <c r="BR7658" s="50"/>
      <c r="BS7658" s="50"/>
      <c r="BT7658" s="50"/>
      <c r="BU7658" s="50"/>
      <c r="BV7658" s="50"/>
      <c r="BW7658" s="50"/>
      <c r="BX7658" s="50"/>
      <c r="BY7658" s="50"/>
      <c r="BZ7658" s="50"/>
      <c r="CA7658" s="50"/>
      <c r="CB7658" s="50"/>
      <c r="CC7658" s="50"/>
      <c r="CD7658" s="50"/>
      <c r="CE7658" s="50"/>
      <c r="CF7658" s="50"/>
      <c r="CG7658" s="50"/>
      <c r="CH7658" s="50"/>
      <c r="CI7658" s="50"/>
      <c r="CJ7658" s="50"/>
      <c r="CK7658" s="50"/>
      <c r="CL7658" s="50"/>
      <c r="CM7658" s="50"/>
      <c r="CN7658" s="50"/>
      <c r="CO7658" s="50"/>
      <c r="CP7658" s="50"/>
      <c r="CQ7658" s="50"/>
      <c r="CR7658" s="50"/>
      <c r="CS7658" s="50"/>
      <c r="CT7658" s="50"/>
      <c r="CU7658" s="50"/>
      <c r="CV7658" s="50"/>
      <c r="CW7658" s="50"/>
      <c r="CX7658" s="50"/>
      <c r="CY7658" s="50"/>
      <c r="CZ7658" s="50"/>
      <c r="DA7658" s="50"/>
      <c r="DB7658" s="50"/>
      <c r="DC7658" s="50"/>
      <c r="DD7658" s="50"/>
      <c r="DE7658" s="50"/>
      <c r="DF7658" s="50"/>
      <c r="DG7658" s="50"/>
    </row>
    <row r="7659" spans="1:111" x14ac:dyDescent="0.2">
      <c r="A7659" s="185"/>
      <c r="B7659" s="186"/>
      <c r="C7659" s="186"/>
      <c r="D7659" s="54"/>
      <c r="E7659" s="310"/>
      <c r="F7659" s="192"/>
      <c r="G7659" s="192"/>
      <c r="H7659" s="50"/>
      <c r="I7659" s="50"/>
      <c r="J7659" s="50"/>
      <c r="K7659" s="50"/>
      <c r="L7659" s="50"/>
      <c r="M7659" s="50"/>
      <c r="N7659" s="50"/>
      <c r="O7659" s="50"/>
      <c r="P7659" s="50"/>
      <c r="Q7659" s="50"/>
      <c r="R7659" s="50"/>
      <c r="S7659" s="50"/>
      <c r="T7659" s="50"/>
      <c r="U7659" s="50"/>
      <c r="V7659" s="50"/>
      <c r="W7659" s="50"/>
      <c r="X7659" s="50"/>
      <c r="Y7659" s="50"/>
      <c r="Z7659" s="50"/>
      <c r="AA7659" s="50"/>
      <c r="AB7659" s="50"/>
      <c r="AC7659" s="50"/>
      <c r="AD7659" s="50"/>
      <c r="AE7659" s="50"/>
      <c r="AF7659" s="50"/>
      <c r="AG7659" s="50"/>
      <c r="AH7659" s="50"/>
      <c r="AI7659" s="50"/>
      <c r="AJ7659" s="50"/>
      <c r="AK7659" s="50"/>
      <c r="AL7659" s="50"/>
      <c r="AM7659" s="50"/>
      <c r="AN7659" s="50"/>
      <c r="AO7659" s="50"/>
      <c r="AP7659" s="50"/>
      <c r="AQ7659" s="50"/>
      <c r="AR7659" s="50"/>
      <c r="AS7659" s="50"/>
      <c r="AT7659" s="50"/>
      <c r="AU7659" s="50"/>
      <c r="AV7659" s="50"/>
      <c r="AW7659" s="50"/>
      <c r="AX7659" s="50"/>
      <c r="AY7659" s="50"/>
      <c r="AZ7659" s="50"/>
      <c r="BA7659" s="50"/>
      <c r="BB7659" s="50"/>
      <c r="BC7659" s="50"/>
      <c r="BD7659" s="50"/>
      <c r="BE7659" s="50"/>
      <c r="BF7659" s="50"/>
      <c r="BG7659" s="50"/>
      <c r="BH7659" s="50"/>
      <c r="BI7659" s="50"/>
      <c r="BJ7659" s="50"/>
      <c r="BK7659" s="50"/>
      <c r="BL7659" s="50"/>
      <c r="BM7659" s="50"/>
      <c r="BN7659" s="50"/>
      <c r="BO7659" s="50"/>
      <c r="BP7659" s="50"/>
      <c r="BQ7659" s="50"/>
      <c r="BR7659" s="50"/>
      <c r="BS7659" s="50"/>
      <c r="BT7659" s="50"/>
      <c r="BU7659" s="50"/>
      <c r="BV7659" s="50"/>
      <c r="BW7659" s="50"/>
      <c r="BX7659" s="50"/>
      <c r="BY7659" s="50"/>
      <c r="BZ7659" s="50"/>
      <c r="CA7659" s="50"/>
      <c r="CB7659" s="50"/>
      <c r="CC7659" s="50"/>
      <c r="CD7659" s="50"/>
      <c r="CE7659" s="50"/>
      <c r="CF7659" s="50"/>
      <c r="CG7659" s="50"/>
      <c r="CH7659" s="50"/>
      <c r="CI7659" s="50"/>
      <c r="CJ7659" s="50"/>
      <c r="CK7659" s="50"/>
      <c r="CL7659" s="50"/>
      <c r="CM7659" s="50"/>
      <c r="CN7659" s="50"/>
      <c r="CO7659" s="50"/>
      <c r="CP7659" s="50"/>
      <c r="CQ7659" s="50"/>
      <c r="CR7659" s="50"/>
      <c r="CS7659" s="50"/>
      <c r="CT7659" s="50"/>
      <c r="CU7659" s="50"/>
      <c r="CV7659" s="50"/>
      <c r="CW7659" s="50"/>
      <c r="CX7659" s="50"/>
      <c r="CY7659" s="50"/>
      <c r="CZ7659" s="50"/>
      <c r="DA7659" s="50"/>
      <c r="DB7659" s="50"/>
      <c r="DC7659" s="50"/>
      <c r="DD7659" s="50"/>
      <c r="DE7659" s="50"/>
      <c r="DF7659" s="50"/>
      <c r="DG7659" s="50"/>
    </row>
    <row r="7660" spans="1:111" x14ac:dyDescent="0.2">
      <c r="A7660" s="185"/>
      <c r="B7660" s="186"/>
      <c r="C7660" s="186"/>
      <c r="D7660" s="54"/>
      <c r="E7660" s="310"/>
      <c r="F7660" s="192"/>
      <c r="G7660" s="192"/>
      <c r="H7660" s="50"/>
      <c r="I7660" s="50"/>
      <c r="J7660" s="50"/>
      <c r="K7660" s="50"/>
      <c r="L7660" s="50"/>
      <c r="M7660" s="50"/>
      <c r="N7660" s="50"/>
      <c r="O7660" s="50"/>
      <c r="P7660" s="50"/>
      <c r="Q7660" s="50"/>
      <c r="R7660" s="50"/>
      <c r="S7660" s="50"/>
      <c r="T7660" s="50"/>
      <c r="U7660" s="50"/>
      <c r="V7660" s="50"/>
      <c r="W7660" s="50"/>
      <c r="X7660" s="50"/>
      <c r="Y7660" s="50"/>
      <c r="Z7660" s="50"/>
      <c r="AA7660" s="50"/>
      <c r="AB7660" s="50"/>
      <c r="AC7660" s="50"/>
      <c r="AD7660" s="50"/>
      <c r="AE7660" s="50"/>
      <c r="AF7660" s="50"/>
      <c r="AG7660" s="50"/>
      <c r="AH7660" s="50"/>
      <c r="AI7660" s="50"/>
      <c r="AJ7660" s="50"/>
      <c r="AK7660" s="50"/>
      <c r="AL7660" s="50"/>
      <c r="AM7660" s="50"/>
      <c r="AN7660" s="50"/>
      <c r="AO7660" s="50"/>
      <c r="AP7660" s="50"/>
      <c r="AQ7660" s="50"/>
      <c r="AR7660" s="50"/>
      <c r="AS7660" s="50"/>
      <c r="AT7660" s="50"/>
      <c r="AU7660" s="50"/>
      <c r="AV7660" s="50"/>
      <c r="AW7660" s="50"/>
      <c r="AX7660" s="50"/>
      <c r="AY7660" s="50"/>
      <c r="AZ7660" s="50"/>
      <c r="BA7660" s="50"/>
      <c r="BB7660" s="50"/>
      <c r="BC7660" s="50"/>
      <c r="BD7660" s="50"/>
      <c r="BE7660" s="50"/>
      <c r="BF7660" s="50"/>
      <c r="BG7660" s="50"/>
      <c r="BH7660" s="50"/>
      <c r="BI7660" s="50"/>
      <c r="BJ7660" s="50"/>
      <c r="BK7660" s="50"/>
      <c r="BL7660" s="50"/>
      <c r="BM7660" s="50"/>
      <c r="BN7660" s="50"/>
      <c r="BO7660" s="50"/>
      <c r="BP7660" s="50"/>
      <c r="BQ7660" s="50"/>
      <c r="BR7660" s="50"/>
      <c r="BS7660" s="50"/>
      <c r="BT7660" s="50"/>
      <c r="BU7660" s="50"/>
      <c r="BV7660" s="50"/>
      <c r="BW7660" s="50"/>
      <c r="BX7660" s="50"/>
      <c r="BY7660" s="50"/>
      <c r="BZ7660" s="50"/>
      <c r="CA7660" s="50"/>
      <c r="CB7660" s="50"/>
      <c r="CC7660" s="50"/>
      <c r="CD7660" s="50"/>
      <c r="CE7660" s="50"/>
      <c r="CF7660" s="50"/>
      <c r="CG7660" s="50"/>
      <c r="CH7660" s="50"/>
      <c r="CI7660" s="50"/>
      <c r="CJ7660" s="50"/>
      <c r="CK7660" s="50"/>
      <c r="CL7660" s="50"/>
      <c r="CM7660" s="50"/>
      <c r="CN7660" s="50"/>
      <c r="CO7660" s="50"/>
      <c r="CP7660" s="50"/>
      <c r="CQ7660" s="50"/>
      <c r="CR7660" s="50"/>
      <c r="CS7660" s="50"/>
      <c r="CT7660" s="50"/>
      <c r="CU7660" s="50"/>
      <c r="CV7660" s="50"/>
      <c r="CW7660" s="50"/>
      <c r="CX7660" s="50"/>
      <c r="CY7660" s="50"/>
      <c r="CZ7660" s="50"/>
      <c r="DA7660" s="50"/>
      <c r="DB7660" s="50"/>
      <c r="DC7660" s="50"/>
      <c r="DD7660" s="50"/>
      <c r="DE7660" s="50"/>
      <c r="DF7660" s="50"/>
      <c r="DG7660" s="50"/>
    </row>
    <row r="7661" spans="1:111" x14ac:dyDescent="0.2">
      <c r="A7661" s="185"/>
      <c r="B7661" s="186"/>
      <c r="C7661" s="186"/>
      <c r="D7661" s="54"/>
      <c r="E7661" s="310"/>
      <c r="F7661" s="192"/>
      <c r="G7661" s="192"/>
      <c r="H7661" s="50"/>
      <c r="I7661" s="50"/>
      <c r="J7661" s="50"/>
      <c r="K7661" s="50"/>
      <c r="L7661" s="50"/>
      <c r="M7661" s="50"/>
      <c r="N7661" s="50"/>
      <c r="O7661" s="50"/>
      <c r="P7661" s="50"/>
      <c r="Q7661" s="50"/>
      <c r="R7661" s="50"/>
      <c r="S7661" s="50"/>
      <c r="T7661" s="50"/>
      <c r="U7661" s="50"/>
      <c r="V7661" s="50"/>
      <c r="W7661" s="50"/>
      <c r="X7661" s="50"/>
      <c r="Y7661" s="50"/>
      <c r="Z7661" s="50"/>
      <c r="AA7661" s="50"/>
      <c r="AB7661" s="50"/>
      <c r="AC7661" s="50"/>
      <c r="AD7661" s="50"/>
      <c r="AE7661" s="50"/>
      <c r="AF7661" s="50"/>
      <c r="AG7661" s="50"/>
      <c r="AH7661" s="50"/>
      <c r="AI7661" s="50"/>
      <c r="AJ7661" s="50"/>
      <c r="AK7661" s="50"/>
      <c r="AL7661" s="50"/>
      <c r="AM7661" s="50"/>
      <c r="AN7661" s="50"/>
      <c r="AO7661" s="50"/>
      <c r="AP7661" s="50"/>
      <c r="AQ7661" s="50"/>
      <c r="AR7661" s="50"/>
      <c r="AS7661" s="50"/>
      <c r="AT7661" s="50"/>
      <c r="AU7661" s="50"/>
      <c r="AV7661" s="50"/>
      <c r="AW7661" s="50"/>
      <c r="AX7661" s="50"/>
      <c r="AY7661" s="50"/>
      <c r="AZ7661" s="50"/>
      <c r="BA7661" s="50"/>
      <c r="BB7661" s="50"/>
      <c r="BC7661" s="50"/>
      <c r="BD7661" s="50"/>
      <c r="BE7661" s="50"/>
      <c r="BF7661" s="50"/>
      <c r="BG7661" s="50"/>
      <c r="BH7661" s="50"/>
      <c r="BI7661" s="50"/>
      <c r="BJ7661" s="50"/>
      <c r="BK7661" s="50"/>
      <c r="BL7661" s="50"/>
      <c r="BM7661" s="50"/>
      <c r="BN7661" s="50"/>
      <c r="BO7661" s="50"/>
      <c r="BP7661" s="50"/>
      <c r="BQ7661" s="50"/>
      <c r="BR7661" s="50"/>
      <c r="BS7661" s="50"/>
      <c r="BT7661" s="50"/>
      <c r="BU7661" s="50"/>
      <c r="BV7661" s="50"/>
      <c r="BW7661" s="50"/>
      <c r="BX7661" s="50"/>
      <c r="BY7661" s="50"/>
      <c r="BZ7661" s="50"/>
      <c r="CA7661" s="50"/>
      <c r="CB7661" s="50"/>
      <c r="CC7661" s="50"/>
      <c r="CD7661" s="50"/>
      <c r="CE7661" s="50"/>
      <c r="CF7661" s="50"/>
      <c r="CG7661" s="50"/>
      <c r="CH7661" s="50"/>
      <c r="CI7661" s="50"/>
      <c r="CJ7661" s="50"/>
      <c r="CK7661" s="50"/>
      <c r="CL7661" s="50"/>
      <c r="CM7661" s="50"/>
      <c r="CN7661" s="50"/>
      <c r="CO7661" s="50"/>
      <c r="CP7661" s="50"/>
      <c r="CQ7661" s="50"/>
      <c r="CR7661" s="50"/>
      <c r="CS7661" s="50"/>
      <c r="CT7661" s="50"/>
      <c r="CU7661" s="50"/>
      <c r="CV7661" s="50"/>
      <c r="CW7661" s="50"/>
      <c r="CX7661" s="50"/>
      <c r="CY7661" s="50"/>
      <c r="CZ7661" s="50"/>
      <c r="DA7661" s="50"/>
      <c r="DB7661" s="50"/>
      <c r="DC7661" s="50"/>
      <c r="DD7661" s="50"/>
      <c r="DE7661" s="50"/>
      <c r="DF7661" s="50"/>
      <c r="DG7661" s="50"/>
    </row>
    <row r="7662" spans="1:111" x14ac:dyDescent="0.2">
      <c r="A7662" s="185"/>
      <c r="B7662" s="186"/>
      <c r="C7662" s="186"/>
      <c r="D7662" s="54"/>
      <c r="E7662" s="310"/>
      <c r="F7662" s="192"/>
      <c r="G7662" s="192"/>
      <c r="H7662" s="50"/>
      <c r="I7662" s="50"/>
      <c r="J7662" s="50"/>
      <c r="K7662" s="50"/>
      <c r="L7662" s="50"/>
      <c r="M7662" s="50"/>
      <c r="N7662" s="50"/>
      <c r="O7662" s="50"/>
      <c r="P7662" s="50"/>
      <c r="Q7662" s="50"/>
      <c r="R7662" s="50"/>
      <c r="S7662" s="50"/>
      <c r="T7662" s="50"/>
      <c r="U7662" s="50"/>
      <c r="V7662" s="50"/>
      <c r="W7662" s="50"/>
      <c r="X7662" s="50"/>
      <c r="Y7662" s="50"/>
      <c r="Z7662" s="50"/>
      <c r="AA7662" s="50"/>
      <c r="AB7662" s="50"/>
      <c r="AC7662" s="50"/>
      <c r="AD7662" s="50"/>
      <c r="AE7662" s="50"/>
      <c r="AF7662" s="50"/>
      <c r="AG7662" s="50"/>
      <c r="AH7662" s="50"/>
      <c r="AI7662" s="50"/>
      <c r="AJ7662" s="50"/>
      <c r="AK7662" s="50"/>
      <c r="AL7662" s="50"/>
      <c r="AM7662" s="50"/>
      <c r="AN7662" s="50"/>
      <c r="AO7662" s="50"/>
      <c r="AP7662" s="50"/>
      <c r="AQ7662" s="50"/>
      <c r="AR7662" s="50"/>
      <c r="AS7662" s="50"/>
      <c r="AT7662" s="50"/>
      <c r="AU7662" s="50"/>
      <c r="AV7662" s="50"/>
      <c r="AW7662" s="50"/>
      <c r="AX7662" s="50"/>
      <c r="AY7662" s="50"/>
      <c r="AZ7662" s="50"/>
      <c r="BA7662" s="50"/>
      <c r="BB7662" s="50"/>
      <c r="BC7662" s="50"/>
      <c r="BD7662" s="50"/>
      <c r="BE7662" s="50"/>
      <c r="BF7662" s="50"/>
      <c r="BG7662" s="50"/>
      <c r="BH7662" s="50"/>
      <c r="BI7662" s="50"/>
      <c r="BJ7662" s="50"/>
      <c r="BK7662" s="50"/>
      <c r="BL7662" s="50"/>
      <c r="BM7662" s="50"/>
      <c r="BN7662" s="50"/>
      <c r="BO7662" s="50"/>
      <c r="BP7662" s="50"/>
      <c r="BQ7662" s="50"/>
      <c r="BR7662" s="50"/>
      <c r="BS7662" s="50"/>
      <c r="BT7662" s="50"/>
      <c r="BU7662" s="50"/>
      <c r="BV7662" s="50"/>
      <c r="BW7662" s="50"/>
      <c r="BX7662" s="50"/>
      <c r="BY7662" s="50"/>
      <c r="BZ7662" s="50"/>
      <c r="CA7662" s="50"/>
      <c r="CB7662" s="50"/>
      <c r="CC7662" s="50"/>
      <c r="CD7662" s="50"/>
      <c r="CE7662" s="50"/>
      <c r="CF7662" s="50"/>
      <c r="CG7662" s="50"/>
      <c r="CH7662" s="50"/>
      <c r="CI7662" s="50"/>
      <c r="CJ7662" s="50"/>
      <c r="CK7662" s="50"/>
      <c r="CL7662" s="50"/>
      <c r="CM7662" s="50"/>
      <c r="CN7662" s="50"/>
      <c r="CO7662" s="50"/>
      <c r="CP7662" s="50"/>
      <c r="CQ7662" s="50"/>
      <c r="CR7662" s="50"/>
      <c r="CS7662" s="50"/>
      <c r="CT7662" s="50"/>
      <c r="CU7662" s="50"/>
      <c r="CV7662" s="50"/>
      <c r="CW7662" s="50"/>
      <c r="CX7662" s="50"/>
      <c r="CY7662" s="50"/>
      <c r="CZ7662" s="50"/>
      <c r="DA7662" s="50"/>
      <c r="DB7662" s="50"/>
      <c r="DC7662" s="50"/>
      <c r="DD7662" s="50"/>
      <c r="DE7662" s="50"/>
      <c r="DF7662" s="50"/>
      <c r="DG7662" s="50"/>
    </row>
    <row r="7663" spans="1:111" x14ac:dyDescent="0.2">
      <c r="A7663" s="185"/>
      <c r="B7663" s="186"/>
      <c r="C7663" s="186"/>
      <c r="D7663" s="54"/>
      <c r="E7663" s="310"/>
      <c r="F7663" s="192"/>
      <c r="G7663" s="192"/>
      <c r="H7663" s="50"/>
      <c r="I7663" s="50"/>
      <c r="J7663" s="50"/>
      <c r="K7663" s="50"/>
      <c r="L7663" s="50"/>
      <c r="M7663" s="50"/>
      <c r="N7663" s="50"/>
      <c r="O7663" s="50"/>
      <c r="P7663" s="50"/>
      <c r="Q7663" s="50"/>
      <c r="R7663" s="50"/>
      <c r="S7663" s="50"/>
      <c r="T7663" s="50"/>
      <c r="U7663" s="50"/>
      <c r="V7663" s="50"/>
      <c r="W7663" s="50"/>
      <c r="X7663" s="50"/>
      <c r="Y7663" s="50"/>
      <c r="Z7663" s="50"/>
      <c r="AA7663" s="50"/>
      <c r="AB7663" s="50"/>
      <c r="AC7663" s="50"/>
      <c r="AD7663" s="50"/>
      <c r="AE7663" s="50"/>
      <c r="AF7663" s="50"/>
      <c r="AG7663" s="50"/>
      <c r="AH7663" s="50"/>
      <c r="AI7663" s="50"/>
      <c r="AJ7663" s="50"/>
      <c r="AK7663" s="50"/>
      <c r="AL7663" s="50"/>
      <c r="AM7663" s="50"/>
      <c r="AN7663" s="50"/>
      <c r="AO7663" s="50"/>
      <c r="AP7663" s="50"/>
      <c r="AQ7663" s="50"/>
      <c r="AR7663" s="50"/>
      <c r="AS7663" s="50"/>
      <c r="AT7663" s="50"/>
      <c r="AU7663" s="50"/>
      <c r="AV7663" s="50"/>
      <c r="AW7663" s="50"/>
      <c r="AX7663" s="50"/>
      <c r="AY7663" s="50"/>
      <c r="AZ7663" s="50"/>
      <c r="BA7663" s="50"/>
      <c r="BB7663" s="50"/>
      <c r="BC7663" s="50"/>
      <c r="BD7663" s="50"/>
      <c r="BE7663" s="50"/>
      <c r="BF7663" s="50"/>
      <c r="BG7663" s="50"/>
      <c r="BH7663" s="50"/>
      <c r="BI7663" s="50"/>
      <c r="BJ7663" s="50"/>
      <c r="BK7663" s="50"/>
      <c r="BL7663" s="50"/>
      <c r="BM7663" s="50"/>
      <c r="BN7663" s="50"/>
      <c r="BO7663" s="50"/>
      <c r="BP7663" s="50"/>
      <c r="BQ7663" s="50"/>
      <c r="BR7663" s="50"/>
      <c r="BS7663" s="50"/>
      <c r="BT7663" s="50"/>
      <c r="BU7663" s="50"/>
      <c r="BV7663" s="50"/>
      <c r="BW7663" s="50"/>
      <c r="BX7663" s="50"/>
      <c r="BY7663" s="50"/>
      <c r="BZ7663" s="50"/>
      <c r="CA7663" s="50"/>
      <c r="CB7663" s="50"/>
      <c r="CC7663" s="50"/>
      <c r="CD7663" s="50"/>
      <c r="CE7663" s="50"/>
      <c r="CF7663" s="50"/>
      <c r="CG7663" s="50"/>
      <c r="CH7663" s="50"/>
      <c r="CI7663" s="50"/>
      <c r="CJ7663" s="50"/>
      <c r="CK7663" s="50"/>
      <c r="CL7663" s="50"/>
      <c r="CM7663" s="50"/>
      <c r="CN7663" s="50"/>
      <c r="CO7663" s="50"/>
      <c r="CP7663" s="50"/>
      <c r="CQ7663" s="50"/>
      <c r="CR7663" s="50"/>
      <c r="CS7663" s="50"/>
      <c r="CT7663" s="50"/>
      <c r="CU7663" s="50"/>
      <c r="CV7663" s="50"/>
      <c r="CW7663" s="50"/>
      <c r="CX7663" s="50"/>
      <c r="CY7663" s="50"/>
      <c r="CZ7663" s="50"/>
      <c r="DA7663" s="50"/>
      <c r="DB7663" s="50"/>
      <c r="DC7663" s="50"/>
      <c r="DD7663" s="50"/>
      <c r="DE7663" s="50"/>
      <c r="DF7663" s="50"/>
      <c r="DG7663" s="50"/>
    </row>
    <row r="7664" spans="1:111" x14ac:dyDescent="0.2">
      <c r="A7664" s="185"/>
      <c r="B7664" s="186"/>
      <c r="C7664" s="186"/>
      <c r="D7664" s="54"/>
      <c r="E7664" s="310"/>
      <c r="F7664" s="192"/>
      <c r="G7664" s="192"/>
      <c r="H7664" s="50"/>
      <c r="I7664" s="50"/>
      <c r="J7664" s="50"/>
      <c r="K7664" s="50"/>
      <c r="L7664" s="50"/>
      <c r="M7664" s="50"/>
      <c r="N7664" s="50"/>
      <c r="O7664" s="50"/>
      <c r="P7664" s="50"/>
      <c r="Q7664" s="50"/>
      <c r="R7664" s="50"/>
      <c r="S7664" s="50"/>
      <c r="T7664" s="50"/>
      <c r="U7664" s="50"/>
      <c r="V7664" s="50"/>
      <c r="W7664" s="50"/>
      <c r="X7664" s="50"/>
      <c r="Y7664" s="50"/>
      <c r="Z7664" s="50"/>
      <c r="AA7664" s="50"/>
      <c r="AB7664" s="50"/>
      <c r="AC7664" s="50"/>
      <c r="AD7664" s="50"/>
      <c r="AE7664" s="50"/>
      <c r="AF7664" s="50"/>
      <c r="AG7664" s="50"/>
      <c r="AH7664" s="50"/>
      <c r="AI7664" s="50"/>
      <c r="AJ7664" s="50"/>
      <c r="AK7664" s="50"/>
      <c r="AL7664" s="50"/>
      <c r="AM7664" s="50"/>
      <c r="AN7664" s="50"/>
      <c r="AO7664" s="50"/>
      <c r="AP7664" s="50"/>
      <c r="AQ7664" s="50"/>
      <c r="AR7664" s="50"/>
      <c r="AS7664" s="50"/>
      <c r="AT7664" s="50"/>
      <c r="AU7664" s="50"/>
      <c r="AV7664" s="50"/>
      <c r="AW7664" s="50"/>
      <c r="AX7664" s="50"/>
      <c r="AY7664" s="50"/>
      <c r="AZ7664" s="50"/>
      <c r="BA7664" s="50"/>
      <c r="BB7664" s="50"/>
      <c r="BC7664" s="50"/>
      <c r="BD7664" s="50"/>
      <c r="BE7664" s="50"/>
      <c r="BF7664" s="50"/>
      <c r="BG7664" s="50"/>
      <c r="BH7664" s="50"/>
      <c r="BI7664" s="50"/>
      <c r="BJ7664" s="50"/>
      <c r="BK7664" s="50"/>
      <c r="BL7664" s="50"/>
      <c r="BM7664" s="50"/>
      <c r="BN7664" s="50"/>
      <c r="BO7664" s="50"/>
      <c r="BP7664" s="50"/>
      <c r="BQ7664" s="50"/>
      <c r="BR7664" s="50"/>
      <c r="BS7664" s="50"/>
      <c r="BT7664" s="50"/>
      <c r="BU7664" s="50"/>
      <c r="BV7664" s="50"/>
      <c r="BW7664" s="50"/>
      <c r="BX7664" s="50"/>
      <c r="BY7664" s="50"/>
      <c r="BZ7664" s="50"/>
      <c r="CA7664" s="50"/>
      <c r="CB7664" s="50"/>
      <c r="CC7664" s="50"/>
      <c r="CD7664" s="50"/>
      <c r="CE7664" s="50"/>
      <c r="CF7664" s="50"/>
      <c r="CG7664" s="50"/>
      <c r="CH7664" s="50"/>
      <c r="CI7664" s="50"/>
      <c r="CJ7664" s="50"/>
      <c r="CK7664" s="50"/>
      <c r="CL7664" s="50"/>
      <c r="CM7664" s="50"/>
      <c r="CN7664" s="50"/>
      <c r="CO7664" s="50"/>
      <c r="CP7664" s="50"/>
      <c r="CQ7664" s="50"/>
      <c r="CR7664" s="50"/>
      <c r="CS7664" s="50"/>
      <c r="CT7664" s="50"/>
      <c r="CU7664" s="50"/>
      <c r="CV7664" s="50"/>
      <c r="CW7664" s="50"/>
      <c r="CX7664" s="50"/>
      <c r="CY7664" s="50"/>
      <c r="CZ7664" s="50"/>
      <c r="DA7664" s="50"/>
      <c r="DB7664" s="50"/>
      <c r="DC7664" s="50"/>
      <c r="DD7664" s="50"/>
      <c r="DE7664" s="50"/>
      <c r="DF7664" s="50"/>
      <c r="DG7664" s="50"/>
    </row>
    <row r="7665" spans="1:111" x14ac:dyDescent="0.2">
      <c r="A7665" s="185"/>
      <c r="B7665" s="186"/>
      <c r="C7665" s="186"/>
      <c r="D7665" s="54"/>
      <c r="E7665" s="310"/>
      <c r="F7665" s="192"/>
      <c r="G7665" s="192"/>
      <c r="H7665" s="50"/>
      <c r="I7665" s="50"/>
      <c r="J7665" s="50"/>
      <c r="K7665" s="50"/>
      <c r="L7665" s="50"/>
      <c r="M7665" s="50"/>
      <c r="N7665" s="50"/>
      <c r="O7665" s="50"/>
      <c r="P7665" s="50"/>
      <c r="Q7665" s="50"/>
      <c r="R7665" s="50"/>
      <c r="S7665" s="50"/>
      <c r="T7665" s="50"/>
      <c r="U7665" s="50"/>
      <c r="V7665" s="50"/>
      <c r="W7665" s="50"/>
      <c r="X7665" s="50"/>
      <c r="Y7665" s="50"/>
      <c r="Z7665" s="50"/>
      <c r="AA7665" s="50"/>
      <c r="AB7665" s="50"/>
      <c r="AC7665" s="50"/>
      <c r="AD7665" s="50"/>
      <c r="AE7665" s="50"/>
      <c r="AF7665" s="50"/>
      <c r="AG7665" s="50"/>
      <c r="AH7665" s="50"/>
      <c r="AI7665" s="50"/>
      <c r="AJ7665" s="50"/>
      <c r="AK7665" s="50"/>
      <c r="AL7665" s="50"/>
      <c r="AM7665" s="50"/>
      <c r="AN7665" s="50"/>
      <c r="AO7665" s="50"/>
      <c r="AP7665" s="50"/>
      <c r="AQ7665" s="50"/>
      <c r="AR7665" s="50"/>
      <c r="AS7665" s="50"/>
      <c r="AT7665" s="50"/>
      <c r="AU7665" s="50"/>
      <c r="AV7665" s="50"/>
      <c r="AW7665" s="50"/>
      <c r="AX7665" s="50"/>
      <c r="AY7665" s="50"/>
      <c r="AZ7665" s="50"/>
      <c r="BA7665" s="50"/>
      <c r="BB7665" s="50"/>
      <c r="BC7665" s="50"/>
      <c r="BD7665" s="50"/>
      <c r="BE7665" s="50"/>
      <c r="BF7665" s="50"/>
      <c r="BG7665" s="50"/>
      <c r="BH7665" s="50"/>
      <c r="BI7665" s="50"/>
      <c r="BJ7665" s="50"/>
      <c r="BK7665" s="50"/>
      <c r="BL7665" s="50"/>
      <c r="BM7665" s="50"/>
      <c r="BN7665" s="50"/>
      <c r="BO7665" s="50"/>
      <c r="BP7665" s="50"/>
      <c r="BQ7665" s="50"/>
      <c r="BR7665" s="50"/>
      <c r="BS7665" s="50"/>
      <c r="BT7665" s="50"/>
      <c r="BU7665" s="50"/>
      <c r="BV7665" s="50"/>
      <c r="BW7665" s="50"/>
      <c r="BX7665" s="50"/>
      <c r="BY7665" s="50"/>
      <c r="BZ7665" s="50"/>
      <c r="CA7665" s="50"/>
      <c r="CB7665" s="50"/>
      <c r="CC7665" s="50"/>
      <c r="CD7665" s="50"/>
      <c r="CE7665" s="50"/>
      <c r="CF7665" s="50"/>
      <c r="CG7665" s="50"/>
      <c r="CH7665" s="50"/>
      <c r="CI7665" s="50"/>
      <c r="CJ7665" s="50"/>
      <c r="CK7665" s="50"/>
      <c r="CL7665" s="50"/>
      <c r="CM7665" s="50"/>
      <c r="CN7665" s="50"/>
      <c r="CO7665" s="50"/>
      <c r="CP7665" s="50"/>
      <c r="CQ7665" s="50"/>
      <c r="CR7665" s="50"/>
      <c r="CS7665" s="50"/>
      <c r="CT7665" s="50"/>
      <c r="CU7665" s="50"/>
      <c r="CV7665" s="50"/>
      <c r="CW7665" s="50"/>
      <c r="CX7665" s="50"/>
      <c r="CY7665" s="50"/>
      <c r="CZ7665" s="50"/>
      <c r="DA7665" s="50"/>
      <c r="DB7665" s="50"/>
      <c r="DC7665" s="50"/>
      <c r="DD7665" s="50"/>
      <c r="DE7665" s="50"/>
      <c r="DF7665" s="50"/>
      <c r="DG7665" s="50"/>
    </row>
    <row r="7666" spans="1:111" x14ac:dyDescent="0.2">
      <c r="A7666" s="185"/>
      <c r="B7666" s="186"/>
      <c r="C7666" s="186"/>
      <c r="D7666" s="54"/>
      <c r="E7666" s="310"/>
      <c r="F7666" s="192"/>
      <c r="G7666" s="192"/>
      <c r="H7666" s="50"/>
      <c r="I7666" s="50"/>
      <c r="J7666" s="50"/>
      <c r="K7666" s="50"/>
      <c r="L7666" s="50"/>
      <c r="M7666" s="50"/>
      <c r="N7666" s="50"/>
      <c r="O7666" s="50"/>
      <c r="P7666" s="50"/>
      <c r="Q7666" s="50"/>
      <c r="R7666" s="50"/>
      <c r="S7666" s="50"/>
      <c r="T7666" s="50"/>
      <c r="U7666" s="50"/>
      <c r="V7666" s="50"/>
      <c r="W7666" s="50"/>
      <c r="X7666" s="50"/>
      <c r="Y7666" s="50"/>
      <c r="Z7666" s="50"/>
      <c r="AA7666" s="50"/>
      <c r="AB7666" s="50"/>
      <c r="AC7666" s="50"/>
      <c r="AD7666" s="50"/>
      <c r="AE7666" s="50"/>
      <c r="AF7666" s="50"/>
      <c r="AG7666" s="50"/>
      <c r="AH7666" s="50"/>
      <c r="AI7666" s="50"/>
      <c r="AJ7666" s="50"/>
      <c r="AK7666" s="50"/>
      <c r="AL7666" s="50"/>
      <c r="AM7666" s="50"/>
      <c r="AN7666" s="50"/>
      <c r="AO7666" s="50"/>
      <c r="AP7666" s="50"/>
      <c r="AQ7666" s="50"/>
      <c r="AR7666" s="50"/>
      <c r="AS7666" s="50"/>
      <c r="AT7666" s="50"/>
      <c r="AU7666" s="50"/>
      <c r="AV7666" s="50"/>
      <c r="AW7666" s="50"/>
      <c r="AX7666" s="50"/>
      <c r="AY7666" s="50"/>
      <c r="AZ7666" s="50"/>
      <c r="BA7666" s="50"/>
      <c r="BB7666" s="50"/>
      <c r="BC7666" s="50"/>
      <c r="BD7666" s="50"/>
      <c r="BE7666" s="50"/>
      <c r="BF7666" s="50"/>
      <c r="BG7666" s="50"/>
      <c r="BH7666" s="50"/>
      <c r="BI7666" s="50"/>
      <c r="BJ7666" s="50"/>
      <c r="BK7666" s="50"/>
      <c r="BL7666" s="50"/>
      <c r="BM7666" s="50"/>
      <c r="BN7666" s="50"/>
      <c r="BO7666" s="50"/>
      <c r="BP7666" s="50"/>
      <c r="BQ7666" s="50"/>
      <c r="BR7666" s="50"/>
      <c r="BS7666" s="50"/>
      <c r="BT7666" s="50"/>
      <c r="BU7666" s="50"/>
      <c r="BV7666" s="50"/>
      <c r="BW7666" s="50"/>
      <c r="BX7666" s="50"/>
      <c r="BY7666" s="50"/>
      <c r="BZ7666" s="50"/>
      <c r="CA7666" s="50"/>
      <c r="CB7666" s="50"/>
      <c r="CC7666" s="50"/>
      <c r="CD7666" s="50"/>
      <c r="CE7666" s="50"/>
      <c r="CF7666" s="50"/>
      <c r="CG7666" s="50"/>
      <c r="CH7666" s="50"/>
      <c r="CI7666" s="50"/>
      <c r="CJ7666" s="50"/>
      <c r="CK7666" s="50"/>
      <c r="CL7666" s="50"/>
      <c r="CM7666" s="50"/>
      <c r="CN7666" s="50"/>
      <c r="CO7666" s="50"/>
      <c r="CP7666" s="50"/>
      <c r="CQ7666" s="50"/>
      <c r="CR7666" s="50"/>
      <c r="CS7666" s="50"/>
      <c r="CT7666" s="50"/>
      <c r="CU7666" s="50"/>
      <c r="CV7666" s="50"/>
      <c r="CW7666" s="50"/>
      <c r="CX7666" s="50"/>
      <c r="CY7666" s="50"/>
      <c r="CZ7666" s="50"/>
      <c r="DA7666" s="50"/>
      <c r="DB7666" s="50"/>
      <c r="DC7666" s="50"/>
      <c r="DD7666" s="50"/>
      <c r="DE7666" s="50"/>
      <c r="DF7666" s="50"/>
      <c r="DG7666" s="50"/>
    </row>
    <row r="7667" spans="1:111" x14ac:dyDescent="0.2">
      <c r="A7667" s="185"/>
      <c r="B7667" s="186"/>
      <c r="C7667" s="186"/>
      <c r="D7667" s="54"/>
      <c r="E7667" s="310"/>
      <c r="F7667" s="192"/>
      <c r="G7667" s="192"/>
      <c r="H7667" s="50"/>
      <c r="I7667" s="50"/>
      <c r="J7667" s="50"/>
      <c r="K7667" s="50"/>
      <c r="L7667" s="50"/>
      <c r="M7667" s="50"/>
      <c r="N7667" s="50"/>
      <c r="O7667" s="50"/>
      <c r="P7667" s="50"/>
      <c r="Q7667" s="50"/>
      <c r="R7667" s="50"/>
      <c r="S7667" s="50"/>
      <c r="T7667" s="50"/>
      <c r="U7667" s="50"/>
      <c r="V7667" s="50"/>
      <c r="W7667" s="50"/>
      <c r="X7667" s="50"/>
      <c r="Y7667" s="50"/>
      <c r="Z7667" s="50"/>
      <c r="AA7667" s="50"/>
      <c r="AB7667" s="50"/>
      <c r="AC7667" s="50"/>
      <c r="AD7667" s="50"/>
      <c r="AE7667" s="50"/>
      <c r="AF7667" s="50"/>
      <c r="AG7667" s="50"/>
      <c r="AH7667" s="50"/>
      <c r="AI7667" s="50"/>
      <c r="AJ7667" s="50"/>
      <c r="AK7667" s="50"/>
      <c r="AL7667" s="50"/>
      <c r="AM7667" s="50"/>
      <c r="AN7667" s="50"/>
      <c r="AO7667" s="50"/>
      <c r="AP7667" s="50"/>
      <c r="AQ7667" s="50"/>
      <c r="AR7667" s="50"/>
      <c r="AS7667" s="50"/>
      <c r="AT7667" s="50"/>
      <c r="AU7667" s="50"/>
      <c r="AV7667" s="50"/>
      <c r="AW7667" s="50"/>
      <c r="AX7667" s="50"/>
      <c r="AY7667" s="50"/>
      <c r="AZ7667" s="50"/>
      <c r="BA7667" s="50"/>
      <c r="BB7667" s="50"/>
      <c r="BC7667" s="50"/>
      <c r="BD7667" s="50"/>
      <c r="BE7667" s="50"/>
      <c r="BF7667" s="50"/>
      <c r="BG7667" s="50"/>
      <c r="BH7667" s="50"/>
      <c r="BI7667" s="50"/>
      <c r="BJ7667" s="50"/>
      <c r="BK7667" s="50"/>
      <c r="BL7667" s="50"/>
      <c r="BM7667" s="50"/>
      <c r="BN7667" s="50"/>
      <c r="BO7667" s="50"/>
      <c r="BP7667" s="50"/>
      <c r="BQ7667" s="50"/>
      <c r="BR7667" s="50"/>
      <c r="BS7667" s="50"/>
      <c r="BT7667" s="50"/>
      <c r="BU7667" s="50"/>
      <c r="BV7667" s="50"/>
      <c r="BW7667" s="50"/>
      <c r="BX7667" s="50"/>
      <c r="BY7667" s="50"/>
      <c r="BZ7667" s="50"/>
      <c r="CA7667" s="50"/>
      <c r="CB7667" s="50"/>
      <c r="CC7667" s="50"/>
      <c r="CD7667" s="50"/>
      <c r="CE7667" s="50"/>
      <c r="CF7667" s="50"/>
      <c r="CG7667" s="50"/>
      <c r="CH7667" s="50"/>
      <c r="CI7667" s="50"/>
      <c r="CJ7667" s="50"/>
      <c r="CK7667" s="50"/>
      <c r="CL7667" s="50"/>
      <c r="CM7667" s="50"/>
      <c r="CN7667" s="50"/>
      <c r="CO7667" s="50"/>
      <c r="CP7667" s="50"/>
      <c r="CQ7667" s="50"/>
      <c r="CR7667" s="50"/>
      <c r="CS7667" s="50"/>
      <c r="CT7667" s="50"/>
      <c r="CU7667" s="50"/>
      <c r="CV7667" s="50"/>
      <c r="CW7667" s="50"/>
      <c r="CX7667" s="50"/>
      <c r="CY7667" s="50"/>
      <c r="CZ7667" s="50"/>
      <c r="DA7667" s="50"/>
      <c r="DB7667" s="50"/>
      <c r="DC7667" s="50"/>
      <c r="DD7667" s="50"/>
      <c r="DE7667" s="50"/>
      <c r="DF7667" s="50"/>
      <c r="DG7667" s="50"/>
    </row>
    <row r="7668" spans="1:111" x14ac:dyDescent="0.2">
      <c r="A7668" s="185"/>
      <c r="B7668" s="186"/>
      <c r="C7668" s="186"/>
      <c r="D7668" s="54"/>
      <c r="E7668" s="310"/>
      <c r="F7668" s="192"/>
      <c r="G7668" s="192"/>
      <c r="H7668" s="50"/>
      <c r="I7668" s="50"/>
      <c r="J7668" s="50"/>
      <c r="K7668" s="50"/>
      <c r="L7668" s="50"/>
      <c r="M7668" s="50"/>
      <c r="N7668" s="50"/>
      <c r="O7668" s="50"/>
      <c r="P7668" s="50"/>
      <c r="Q7668" s="50"/>
      <c r="R7668" s="50"/>
      <c r="S7668" s="50"/>
      <c r="T7668" s="50"/>
      <c r="U7668" s="50"/>
      <c r="V7668" s="50"/>
      <c r="W7668" s="50"/>
      <c r="X7668" s="50"/>
      <c r="Y7668" s="50"/>
      <c r="Z7668" s="50"/>
      <c r="AA7668" s="50"/>
      <c r="AB7668" s="50"/>
      <c r="AC7668" s="50"/>
      <c r="AD7668" s="50"/>
      <c r="AE7668" s="50"/>
      <c r="AF7668" s="50"/>
      <c r="AG7668" s="50"/>
      <c r="AH7668" s="50"/>
      <c r="AI7668" s="50"/>
      <c r="AJ7668" s="50"/>
      <c r="AK7668" s="50"/>
      <c r="AL7668" s="50"/>
      <c r="AM7668" s="50"/>
      <c r="AN7668" s="50"/>
      <c r="AO7668" s="50"/>
      <c r="AP7668" s="50"/>
      <c r="AQ7668" s="50"/>
      <c r="AR7668" s="50"/>
      <c r="AS7668" s="50"/>
      <c r="AT7668" s="50"/>
      <c r="AU7668" s="50"/>
      <c r="AV7668" s="50"/>
      <c r="AW7668" s="50"/>
      <c r="AX7668" s="50"/>
      <c r="AY7668" s="50"/>
      <c r="AZ7668" s="50"/>
      <c r="BA7668" s="50"/>
      <c r="BB7668" s="50"/>
      <c r="BC7668" s="50"/>
      <c r="BD7668" s="50"/>
      <c r="BE7668" s="50"/>
      <c r="BF7668" s="50"/>
      <c r="BG7668" s="50"/>
      <c r="BH7668" s="50"/>
      <c r="BI7668" s="50"/>
      <c r="BJ7668" s="50"/>
      <c r="BK7668" s="50"/>
      <c r="BL7668" s="50"/>
      <c r="BM7668" s="50"/>
      <c r="BN7668" s="50"/>
      <c r="BO7668" s="50"/>
      <c r="BP7668" s="50"/>
      <c r="BQ7668" s="50"/>
      <c r="BR7668" s="50"/>
      <c r="BS7668" s="50"/>
      <c r="BT7668" s="50"/>
      <c r="BU7668" s="50"/>
      <c r="BV7668" s="50"/>
      <c r="BW7668" s="50"/>
      <c r="BX7668" s="50"/>
      <c r="BY7668" s="50"/>
      <c r="BZ7668" s="50"/>
      <c r="CA7668" s="50"/>
      <c r="CB7668" s="50"/>
      <c r="CC7668" s="50"/>
      <c r="CD7668" s="50"/>
      <c r="CE7668" s="50"/>
      <c r="CF7668" s="50"/>
      <c r="CG7668" s="50"/>
      <c r="CH7668" s="50"/>
      <c r="CI7668" s="50"/>
      <c r="CJ7668" s="50"/>
      <c r="CK7668" s="50"/>
      <c r="CL7668" s="50"/>
      <c r="CM7668" s="50"/>
      <c r="CN7668" s="50"/>
      <c r="CO7668" s="50"/>
      <c r="CP7668" s="50"/>
      <c r="CQ7668" s="50"/>
      <c r="CR7668" s="50"/>
      <c r="CS7668" s="50"/>
      <c r="CT7668" s="50"/>
      <c r="CU7668" s="50"/>
      <c r="CV7668" s="50"/>
      <c r="CW7668" s="50"/>
      <c r="CX7668" s="50"/>
      <c r="CY7668" s="50"/>
      <c r="CZ7668" s="50"/>
      <c r="DA7668" s="50"/>
      <c r="DB7668" s="50"/>
      <c r="DC7668" s="50"/>
      <c r="DD7668" s="50"/>
      <c r="DE7668" s="50"/>
      <c r="DF7668" s="50"/>
      <c r="DG7668" s="50"/>
    </row>
    <row r="7669" spans="1:111" x14ac:dyDescent="0.2">
      <c r="A7669" s="185"/>
      <c r="B7669" s="186"/>
      <c r="C7669" s="186"/>
      <c r="D7669" s="54"/>
      <c r="E7669" s="310"/>
      <c r="F7669" s="192"/>
      <c r="G7669" s="192"/>
      <c r="H7669" s="50"/>
      <c r="I7669" s="50"/>
      <c r="J7669" s="50"/>
      <c r="K7669" s="50"/>
      <c r="L7669" s="50"/>
      <c r="M7669" s="50"/>
      <c r="N7669" s="50"/>
      <c r="O7669" s="50"/>
      <c r="P7669" s="50"/>
      <c r="Q7669" s="50"/>
      <c r="R7669" s="50"/>
      <c r="S7669" s="50"/>
      <c r="T7669" s="50"/>
      <c r="U7669" s="50"/>
      <c r="V7669" s="50"/>
      <c r="W7669" s="50"/>
      <c r="X7669" s="50"/>
      <c r="Y7669" s="50"/>
      <c r="Z7669" s="50"/>
      <c r="AA7669" s="50"/>
      <c r="AB7669" s="50"/>
      <c r="AC7669" s="50"/>
      <c r="AD7669" s="50"/>
      <c r="AE7669" s="50"/>
      <c r="AF7669" s="50"/>
      <c r="AG7669" s="50"/>
      <c r="AH7669" s="50"/>
      <c r="AI7669" s="50"/>
      <c r="AJ7669" s="50"/>
      <c r="AK7669" s="50"/>
      <c r="AL7669" s="50"/>
      <c r="AM7669" s="50"/>
      <c r="AN7669" s="50"/>
      <c r="AO7669" s="50"/>
      <c r="AP7669" s="50"/>
      <c r="AQ7669" s="50"/>
      <c r="AR7669" s="50"/>
      <c r="AS7669" s="50"/>
      <c r="AT7669" s="50"/>
      <c r="AU7669" s="50"/>
      <c r="AV7669" s="50"/>
      <c r="AW7669" s="50"/>
      <c r="AX7669" s="50"/>
      <c r="AY7669" s="50"/>
      <c r="AZ7669" s="50"/>
      <c r="BA7669" s="50"/>
      <c r="BB7669" s="50"/>
      <c r="BC7669" s="50"/>
      <c r="BD7669" s="50"/>
      <c r="BE7669" s="50"/>
      <c r="BF7669" s="50"/>
      <c r="BG7669" s="50"/>
      <c r="BH7669" s="50"/>
      <c r="BI7669" s="50"/>
      <c r="BJ7669" s="50"/>
      <c r="BK7669" s="50"/>
      <c r="BL7669" s="50"/>
      <c r="BM7669" s="50"/>
      <c r="BN7669" s="50"/>
      <c r="BO7669" s="50"/>
      <c r="BP7669" s="50"/>
      <c r="BQ7669" s="50"/>
      <c r="BR7669" s="50"/>
      <c r="BS7669" s="50"/>
      <c r="BT7669" s="50"/>
      <c r="BU7669" s="50"/>
      <c r="BV7669" s="50"/>
      <c r="BW7669" s="50"/>
      <c r="BX7669" s="50"/>
      <c r="BY7669" s="50"/>
      <c r="BZ7669" s="50"/>
      <c r="CA7669" s="50"/>
      <c r="CB7669" s="50"/>
      <c r="CC7669" s="50"/>
      <c r="CD7669" s="50"/>
      <c r="CE7669" s="50"/>
      <c r="CF7669" s="50"/>
      <c r="CG7669" s="50"/>
      <c r="CH7669" s="50"/>
      <c r="CI7669" s="50"/>
      <c r="CJ7669" s="50"/>
      <c r="CK7669" s="50"/>
      <c r="CL7669" s="50"/>
      <c r="CM7669" s="50"/>
      <c r="CN7669" s="50"/>
      <c r="CO7669" s="50"/>
      <c r="CP7669" s="50"/>
      <c r="CQ7669" s="50"/>
      <c r="CR7669" s="50"/>
      <c r="CS7669" s="50"/>
      <c r="CT7669" s="50"/>
      <c r="CU7669" s="50"/>
      <c r="CV7669" s="50"/>
      <c r="CW7669" s="50"/>
      <c r="CX7669" s="50"/>
      <c r="CY7669" s="50"/>
      <c r="CZ7669" s="50"/>
      <c r="DA7669" s="50"/>
      <c r="DB7669" s="50"/>
      <c r="DC7669" s="50"/>
      <c r="DD7669" s="50"/>
      <c r="DE7669" s="50"/>
      <c r="DF7669" s="50"/>
      <c r="DG7669" s="50"/>
    </row>
    <row r="7670" spans="1:111" x14ac:dyDescent="0.2">
      <c r="A7670" s="185"/>
      <c r="B7670" s="186"/>
      <c r="C7670" s="186"/>
      <c r="D7670" s="54"/>
      <c r="E7670" s="310"/>
      <c r="F7670" s="192"/>
      <c r="G7670" s="192"/>
      <c r="H7670" s="50"/>
      <c r="I7670" s="50"/>
      <c r="J7670" s="50"/>
      <c r="K7670" s="50"/>
      <c r="L7670" s="50"/>
      <c r="M7670" s="50"/>
      <c r="N7670" s="50"/>
      <c r="O7670" s="50"/>
      <c r="P7670" s="50"/>
      <c r="Q7670" s="50"/>
      <c r="R7670" s="50"/>
      <c r="S7670" s="50"/>
      <c r="T7670" s="50"/>
      <c r="U7670" s="50"/>
      <c r="V7670" s="50"/>
      <c r="W7670" s="50"/>
      <c r="X7670" s="50"/>
      <c r="Y7670" s="50"/>
      <c r="Z7670" s="50"/>
      <c r="AA7670" s="50"/>
      <c r="AB7670" s="50"/>
      <c r="AC7670" s="50"/>
      <c r="AD7670" s="50"/>
      <c r="AE7670" s="50"/>
      <c r="AF7670" s="50"/>
      <c r="AG7670" s="50"/>
      <c r="AH7670" s="50"/>
      <c r="AI7670" s="50"/>
      <c r="AJ7670" s="50"/>
      <c r="AK7670" s="50"/>
      <c r="AL7670" s="50"/>
      <c r="AM7670" s="50"/>
      <c r="AN7670" s="50"/>
      <c r="AO7670" s="50"/>
      <c r="AP7670" s="50"/>
      <c r="AQ7670" s="50"/>
      <c r="AR7670" s="50"/>
      <c r="AS7670" s="50"/>
      <c r="AT7670" s="50"/>
      <c r="AU7670" s="50"/>
      <c r="AV7670" s="50"/>
      <c r="AW7670" s="50"/>
      <c r="AX7670" s="50"/>
      <c r="AY7670" s="50"/>
      <c r="AZ7670" s="50"/>
      <c r="BA7670" s="50"/>
      <c r="BB7670" s="50"/>
      <c r="BC7670" s="50"/>
      <c r="BD7670" s="50"/>
      <c r="BE7670" s="50"/>
      <c r="BF7670" s="50"/>
      <c r="BG7670" s="50"/>
      <c r="BH7670" s="50"/>
      <c r="BI7670" s="50"/>
      <c r="BJ7670" s="50"/>
      <c r="BK7670" s="50"/>
      <c r="BL7670" s="50"/>
      <c r="BM7670" s="50"/>
      <c r="BN7670" s="50"/>
      <c r="BO7670" s="50"/>
      <c r="BP7670" s="50"/>
      <c r="BQ7670" s="50"/>
      <c r="BR7670" s="50"/>
      <c r="BS7670" s="50"/>
      <c r="BT7670" s="50"/>
      <c r="BU7670" s="50"/>
      <c r="BV7670" s="50"/>
      <c r="BW7670" s="50"/>
      <c r="BX7670" s="50"/>
      <c r="BY7670" s="50"/>
      <c r="BZ7670" s="50"/>
      <c r="CA7670" s="50"/>
      <c r="CB7670" s="50"/>
      <c r="CC7670" s="50"/>
      <c r="CD7670" s="50"/>
      <c r="CE7670" s="50"/>
      <c r="CF7670" s="50"/>
      <c r="CG7670" s="50"/>
      <c r="CH7670" s="50"/>
      <c r="CI7670" s="50"/>
      <c r="CJ7670" s="50"/>
      <c r="CK7670" s="50"/>
      <c r="CL7670" s="50"/>
      <c r="CM7670" s="50"/>
      <c r="CN7670" s="50"/>
      <c r="CO7670" s="50"/>
      <c r="CP7670" s="50"/>
      <c r="CQ7670" s="50"/>
      <c r="CR7670" s="50"/>
      <c r="CS7670" s="50"/>
      <c r="CT7670" s="50"/>
      <c r="CU7670" s="50"/>
      <c r="CV7670" s="50"/>
      <c r="CW7670" s="50"/>
      <c r="CX7670" s="50"/>
      <c r="CY7670" s="50"/>
      <c r="CZ7670" s="50"/>
      <c r="DA7670" s="50"/>
      <c r="DB7670" s="50"/>
      <c r="DC7670" s="50"/>
      <c r="DD7670" s="50"/>
      <c r="DE7670" s="50"/>
      <c r="DF7670" s="50"/>
      <c r="DG7670" s="50"/>
    </row>
    <row r="7671" spans="1:111" x14ac:dyDescent="0.2">
      <c r="A7671" s="185"/>
      <c r="B7671" s="186"/>
      <c r="C7671" s="186"/>
      <c r="D7671" s="54"/>
      <c r="E7671" s="310"/>
      <c r="F7671" s="192"/>
      <c r="G7671" s="192"/>
      <c r="H7671" s="50"/>
      <c r="I7671" s="50"/>
      <c r="J7671" s="50"/>
      <c r="K7671" s="50"/>
      <c r="L7671" s="50"/>
      <c r="M7671" s="50"/>
      <c r="N7671" s="50"/>
      <c r="O7671" s="50"/>
      <c r="P7671" s="50"/>
      <c r="Q7671" s="50"/>
      <c r="R7671" s="50"/>
      <c r="S7671" s="50"/>
      <c r="T7671" s="50"/>
      <c r="U7671" s="50"/>
      <c r="V7671" s="50"/>
      <c r="W7671" s="50"/>
      <c r="X7671" s="50"/>
      <c r="Y7671" s="50"/>
      <c r="Z7671" s="50"/>
      <c r="AA7671" s="50"/>
      <c r="AB7671" s="50"/>
      <c r="AC7671" s="50"/>
      <c r="AD7671" s="50"/>
      <c r="AE7671" s="50"/>
      <c r="AF7671" s="50"/>
      <c r="AG7671" s="50"/>
      <c r="AH7671" s="50"/>
      <c r="AI7671" s="50"/>
      <c r="AJ7671" s="50"/>
      <c r="AK7671" s="50"/>
      <c r="AL7671" s="50"/>
      <c r="AM7671" s="50"/>
      <c r="AN7671" s="50"/>
      <c r="AO7671" s="50"/>
      <c r="AP7671" s="50"/>
      <c r="AQ7671" s="50"/>
      <c r="AR7671" s="50"/>
      <c r="AS7671" s="50"/>
      <c r="AT7671" s="50"/>
      <c r="AU7671" s="50"/>
      <c r="AV7671" s="50"/>
      <c r="AW7671" s="50"/>
      <c r="AX7671" s="50"/>
      <c r="AY7671" s="50"/>
      <c r="AZ7671" s="50"/>
      <c r="BA7671" s="50"/>
      <c r="BB7671" s="50"/>
      <c r="BC7671" s="50"/>
      <c r="BD7671" s="50"/>
      <c r="BE7671" s="50"/>
      <c r="BF7671" s="50"/>
      <c r="BG7671" s="50"/>
      <c r="BH7671" s="50"/>
      <c r="BI7671" s="50"/>
      <c r="BJ7671" s="50"/>
      <c r="BK7671" s="50"/>
      <c r="BL7671" s="50"/>
      <c r="BM7671" s="50"/>
      <c r="BN7671" s="50"/>
      <c r="BO7671" s="50"/>
      <c r="BP7671" s="50"/>
      <c r="BQ7671" s="50"/>
      <c r="BR7671" s="50"/>
      <c r="BS7671" s="50"/>
      <c r="BT7671" s="50"/>
      <c r="BU7671" s="50"/>
      <c r="BV7671" s="50"/>
      <c r="BW7671" s="50"/>
      <c r="BX7671" s="50"/>
      <c r="BY7671" s="50"/>
      <c r="BZ7671" s="50"/>
      <c r="CA7671" s="50"/>
      <c r="CB7671" s="50"/>
      <c r="CC7671" s="50"/>
      <c r="CD7671" s="50"/>
      <c r="CE7671" s="50"/>
      <c r="CF7671" s="50"/>
      <c r="CG7671" s="50"/>
      <c r="CH7671" s="50"/>
      <c r="CI7671" s="50"/>
      <c r="CJ7671" s="50"/>
      <c r="CK7671" s="50"/>
      <c r="CL7671" s="50"/>
      <c r="CM7671" s="50"/>
      <c r="CN7671" s="50"/>
      <c r="CO7671" s="50"/>
      <c r="CP7671" s="50"/>
      <c r="CQ7671" s="50"/>
      <c r="CR7671" s="50"/>
      <c r="CS7671" s="50"/>
      <c r="CT7671" s="50"/>
      <c r="CU7671" s="50"/>
      <c r="CV7671" s="50"/>
      <c r="CW7671" s="50"/>
      <c r="CX7671" s="50"/>
      <c r="CY7671" s="50"/>
      <c r="CZ7671" s="50"/>
      <c r="DA7671" s="50"/>
      <c r="DB7671" s="50"/>
      <c r="DC7671" s="50"/>
      <c r="DD7671" s="50"/>
      <c r="DE7671" s="50"/>
      <c r="DF7671" s="50"/>
      <c r="DG7671" s="50"/>
    </row>
    <row r="7672" spans="1:111" x14ac:dyDescent="0.2">
      <c r="A7672" s="185"/>
      <c r="B7672" s="186"/>
      <c r="C7672" s="186"/>
      <c r="D7672" s="54"/>
      <c r="E7672" s="310"/>
      <c r="F7672" s="192"/>
      <c r="G7672" s="192"/>
      <c r="H7672" s="50"/>
      <c r="I7672" s="50"/>
      <c r="J7672" s="50"/>
      <c r="K7672" s="50"/>
      <c r="L7672" s="50"/>
      <c r="M7672" s="50"/>
      <c r="N7672" s="50"/>
      <c r="O7672" s="50"/>
      <c r="P7672" s="50"/>
      <c r="Q7672" s="50"/>
      <c r="R7672" s="50"/>
      <c r="S7672" s="50"/>
      <c r="T7672" s="50"/>
      <c r="U7672" s="50"/>
      <c r="V7672" s="50"/>
      <c r="W7672" s="50"/>
      <c r="X7672" s="50"/>
      <c r="Y7672" s="50"/>
      <c r="Z7672" s="50"/>
      <c r="AA7672" s="50"/>
      <c r="AB7672" s="50"/>
      <c r="AC7672" s="50"/>
      <c r="AD7672" s="50"/>
      <c r="AE7672" s="50"/>
      <c r="AF7672" s="50"/>
      <c r="AG7672" s="50"/>
      <c r="AH7672" s="50"/>
      <c r="AI7672" s="50"/>
      <c r="AJ7672" s="50"/>
      <c r="AK7672" s="50"/>
      <c r="AL7672" s="50"/>
      <c r="AM7672" s="50"/>
      <c r="AN7672" s="50"/>
      <c r="AO7672" s="50"/>
      <c r="AP7672" s="50"/>
      <c r="AQ7672" s="50"/>
      <c r="AR7672" s="50"/>
      <c r="AS7672" s="50"/>
      <c r="AT7672" s="50"/>
      <c r="AU7672" s="50"/>
      <c r="AV7672" s="50"/>
      <c r="AW7672" s="50"/>
      <c r="AX7672" s="50"/>
      <c r="AY7672" s="50"/>
      <c r="AZ7672" s="50"/>
      <c r="BA7672" s="50"/>
      <c r="BB7672" s="50"/>
      <c r="BC7672" s="50"/>
      <c r="BD7672" s="50"/>
      <c r="BE7672" s="50"/>
      <c r="BF7672" s="50"/>
      <c r="BG7672" s="50"/>
      <c r="BH7672" s="50"/>
      <c r="BI7672" s="50"/>
      <c r="BJ7672" s="50"/>
      <c r="BK7672" s="50"/>
      <c r="BL7672" s="50"/>
      <c r="BM7672" s="50"/>
      <c r="BN7672" s="50"/>
      <c r="BO7672" s="50"/>
      <c r="BP7672" s="50"/>
      <c r="BQ7672" s="50"/>
      <c r="BR7672" s="50"/>
      <c r="BS7672" s="50"/>
      <c r="BT7672" s="50"/>
      <c r="BU7672" s="50"/>
      <c r="BV7672" s="50"/>
      <c r="BW7672" s="50"/>
      <c r="BX7672" s="50"/>
      <c r="BY7672" s="50"/>
      <c r="BZ7672" s="50"/>
      <c r="CA7672" s="50"/>
      <c r="CB7672" s="50"/>
      <c r="CC7672" s="50"/>
      <c r="CD7672" s="50"/>
      <c r="CE7672" s="50"/>
      <c r="CF7672" s="50"/>
      <c r="CG7672" s="50"/>
      <c r="CH7672" s="50"/>
      <c r="CI7672" s="50"/>
      <c r="CJ7672" s="50"/>
      <c r="CK7672" s="50"/>
      <c r="CL7672" s="50"/>
      <c r="CM7672" s="50"/>
      <c r="CN7672" s="50"/>
      <c r="CO7672" s="50"/>
      <c r="CP7672" s="50"/>
      <c r="CQ7672" s="50"/>
      <c r="CR7672" s="50"/>
      <c r="CS7672" s="50"/>
      <c r="CT7672" s="50"/>
      <c r="CU7672" s="50"/>
      <c r="CV7672" s="50"/>
      <c r="CW7672" s="50"/>
      <c r="CX7672" s="50"/>
      <c r="CY7672" s="50"/>
      <c r="CZ7672" s="50"/>
      <c r="DA7672" s="50"/>
      <c r="DB7672" s="50"/>
      <c r="DC7672" s="50"/>
      <c r="DD7672" s="50"/>
      <c r="DE7672" s="50"/>
      <c r="DF7672" s="50"/>
      <c r="DG7672" s="50"/>
    </row>
    <row r="7673" spans="1:111" x14ac:dyDescent="0.2">
      <c r="A7673" s="185"/>
      <c r="B7673" s="186"/>
      <c r="C7673" s="186"/>
      <c r="D7673" s="54"/>
      <c r="E7673" s="310"/>
      <c r="F7673" s="192"/>
      <c r="G7673" s="192"/>
      <c r="H7673" s="50"/>
      <c r="I7673" s="50"/>
      <c r="J7673" s="50"/>
      <c r="K7673" s="50"/>
      <c r="L7673" s="50"/>
      <c r="M7673" s="50"/>
      <c r="N7673" s="50"/>
      <c r="O7673" s="50"/>
      <c r="P7673" s="50"/>
      <c r="Q7673" s="50"/>
      <c r="R7673" s="50"/>
      <c r="S7673" s="50"/>
      <c r="T7673" s="50"/>
      <c r="U7673" s="50"/>
      <c r="V7673" s="50"/>
      <c r="W7673" s="50"/>
      <c r="X7673" s="50"/>
      <c r="Y7673" s="50"/>
      <c r="Z7673" s="50"/>
      <c r="AA7673" s="50"/>
      <c r="AB7673" s="50"/>
      <c r="AC7673" s="50"/>
      <c r="AD7673" s="50"/>
      <c r="AE7673" s="50"/>
      <c r="AF7673" s="50"/>
      <c r="AG7673" s="50"/>
      <c r="AH7673" s="50"/>
      <c r="AI7673" s="50"/>
      <c r="AJ7673" s="50"/>
      <c r="AK7673" s="50"/>
      <c r="AL7673" s="50"/>
      <c r="AM7673" s="50"/>
      <c r="AN7673" s="50"/>
      <c r="AO7673" s="50"/>
      <c r="AP7673" s="50"/>
      <c r="AQ7673" s="50"/>
      <c r="AR7673" s="50"/>
      <c r="AS7673" s="50"/>
      <c r="AT7673" s="50"/>
      <c r="AU7673" s="50"/>
      <c r="AV7673" s="50"/>
      <c r="AW7673" s="50"/>
      <c r="AX7673" s="50"/>
      <c r="AY7673" s="50"/>
      <c r="AZ7673" s="50"/>
      <c r="BA7673" s="50"/>
      <c r="BB7673" s="50"/>
      <c r="BC7673" s="50"/>
      <c r="BD7673" s="50"/>
      <c r="BE7673" s="50"/>
      <c r="BF7673" s="50"/>
      <c r="BG7673" s="50"/>
      <c r="BH7673" s="50"/>
      <c r="BI7673" s="50"/>
      <c r="BJ7673" s="50"/>
      <c r="BK7673" s="50"/>
      <c r="BL7673" s="50"/>
      <c r="BM7673" s="50"/>
      <c r="BN7673" s="50"/>
      <c r="BO7673" s="50"/>
      <c r="BP7673" s="50"/>
      <c r="BQ7673" s="50"/>
      <c r="BR7673" s="50"/>
      <c r="BS7673" s="50"/>
      <c r="BT7673" s="50"/>
      <c r="BU7673" s="50"/>
      <c r="BV7673" s="50"/>
      <c r="BW7673" s="50"/>
      <c r="BX7673" s="50"/>
      <c r="BY7673" s="50"/>
      <c r="BZ7673" s="50"/>
      <c r="CA7673" s="50"/>
      <c r="CB7673" s="50"/>
      <c r="CC7673" s="50"/>
      <c r="CD7673" s="50"/>
      <c r="CE7673" s="50"/>
      <c r="CF7673" s="50"/>
      <c r="CG7673" s="50"/>
      <c r="CH7673" s="50"/>
      <c r="CI7673" s="50"/>
      <c r="CJ7673" s="50"/>
      <c r="CK7673" s="50"/>
      <c r="CL7673" s="50"/>
      <c r="CM7673" s="50"/>
      <c r="CN7673" s="50"/>
      <c r="CO7673" s="50"/>
      <c r="CP7673" s="50"/>
      <c r="CQ7673" s="50"/>
      <c r="CR7673" s="50"/>
      <c r="CS7673" s="50"/>
      <c r="CT7673" s="50"/>
      <c r="CU7673" s="50"/>
      <c r="CV7673" s="50"/>
      <c r="CW7673" s="50"/>
      <c r="CX7673" s="50"/>
      <c r="CY7673" s="50"/>
      <c r="CZ7673" s="50"/>
      <c r="DA7673" s="50"/>
      <c r="DB7673" s="50"/>
      <c r="DC7673" s="50"/>
      <c r="DD7673" s="50"/>
      <c r="DE7673" s="50"/>
      <c r="DF7673" s="50"/>
      <c r="DG7673" s="50"/>
    </row>
    <row r="7674" spans="1:111" x14ac:dyDescent="0.2">
      <c r="A7674" s="185"/>
      <c r="B7674" s="186"/>
      <c r="C7674" s="186"/>
      <c r="D7674" s="54"/>
      <c r="E7674" s="310"/>
      <c r="F7674" s="192"/>
      <c r="G7674" s="192"/>
      <c r="H7674" s="50"/>
      <c r="I7674" s="50"/>
      <c r="J7674" s="50"/>
      <c r="K7674" s="50"/>
      <c r="L7674" s="50"/>
      <c r="M7674" s="50"/>
      <c r="N7674" s="50"/>
      <c r="O7674" s="50"/>
      <c r="P7674" s="50"/>
      <c r="Q7674" s="50"/>
      <c r="R7674" s="50"/>
      <c r="S7674" s="50"/>
      <c r="T7674" s="50"/>
      <c r="U7674" s="50"/>
      <c r="V7674" s="50"/>
      <c r="W7674" s="50"/>
      <c r="X7674" s="50"/>
      <c r="Y7674" s="50"/>
      <c r="Z7674" s="50"/>
      <c r="AA7674" s="50"/>
      <c r="AB7674" s="50"/>
      <c r="AC7674" s="50"/>
      <c r="AD7674" s="50"/>
      <c r="AE7674" s="50"/>
      <c r="AF7674" s="50"/>
      <c r="AG7674" s="50"/>
      <c r="AH7674" s="50"/>
      <c r="AI7674" s="50"/>
      <c r="AJ7674" s="50"/>
      <c r="AK7674" s="50"/>
      <c r="AL7674" s="50"/>
      <c r="AM7674" s="50"/>
      <c r="AN7674" s="50"/>
      <c r="AO7674" s="50"/>
      <c r="AP7674" s="50"/>
      <c r="AQ7674" s="50"/>
      <c r="AR7674" s="50"/>
      <c r="AS7674" s="50"/>
      <c r="AT7674" s="50"/>
      <c r="AU7674" s="50"/>
      <c r="AV7674" s="50"/>
      <c r="AW7674" s="50"/>
      <c r="AX7674" s="50"/>
      <c r="AY7674" s="50"/>
      <c r="AZ7674" s="50"/>
      <c r="BA7674" s="50"/>
      <c r="BB7674" s="50"/>
      <c r="BC7674" s="50"/>
      <c r="BD7674" s="50"/>
      <c r="BE7674" s="50"/>
      <c r="BF7674" s="50"/>
      <c r="BG7674" s="50"/>
      <c r="BH7674" s="50"/>
      <c r="BI7674" s="50"/>
      <c r="BJ7674" s="50"/>
      <c r="BK7674" s="50"/>
      <c r="BL7674" s="50"/>
      <c r="BM7674" s="50"/>
      <c r="BN7674" s="50"/>
      <c r="BO7674" s="50"/>
      <c r="BP7674" s="50"/>
      <c r="BQ7674" s="50"/>
      <c r="BR7674" s="50"/>
      <c r="BS7674" s="50"/>
      <c r="BT7674" s="50"/>
      <c r="BU7674" s="50"/>
      <c r="BV7674" s="50"/>
      <c r="BW7674" s="50"/>
      <c r="BX7674" s="50"/>
      <c r="BY7674" s="50"/>
      <c r="BZ7674" s="50"/>
      <c r="CA7674" s="50"/>
      <c r="CB7674" s="50"/>
      <c r="CC7674" s="50"/>
      <c r="CD7674" s="50"/>
      <c r="CE7674" s="50"/>
      <c r="CF7674" s="50"/>
      <c r="CG7674" s="50"/>
      <c r="CH7674" s="50"/>
      <c r="CI7674" s="50"/>
      <c r="CJ7674" s="50"/>
      <c r="CK7674" s="50"/>
      <c r="CL7674" s="50"/>
      <c r="CM7674" s="50"/>
      <c r="CN7674" s="50"/>
      <c r="CO7674" s="50"/>
      <c r="CP7674" s="50"/>
      <c r="CQ7674" s="50"/>
      <c r="CR7674" s="50"/>
      <c r="CS7674" s="50"/>
      <c r="CT7674" s="50"/>
      <c r="CU7674" s="50"/>
      <c r="CV7674" s="50"/>
      <c r="CW7674" s="50"/>
      <c r="CX7674" s="50"/>
      <c r="CY7674" s="50"/>
      <c r="CZ7674" s="50"/>
      <c r="DA7674" s="50"/>
      <c r="DB7674" s="50"/>
      <c r="DC7674" s="50"/>
      <c r="DD7674" s="50"/>
      <c r="DE7674" s="50"/>
      <c r="DF7674" s="50"/>
      <c r="DG7674" s="50"/>
    </row>
    <row r="7675" spans="1:111" x14ac:dyDescent="0.2">
      <c r="A7675" s="185"/>
      <c r="B7675" s="186"/>
      <c r="C7675" s="186"/>
      <c r="D7675" s="54"/>
      <c r="E7675" s="310"/>
      <c r="F7675" s="192"/>
      <c r="G7675" s="192"/>
      <c r="H7675" s="50"/>
      <c r="I7675" s="50"/>
      <c r="J7675" s="50"/>
      <c r="K7675" s="50"/>
      <c r="L7675" s="50"/>
      <c r="M7675" s="50"/>
      <c r="N7675" s="50"/>
      <c r="O7675" s="50"/>
      <c r="P7675" s="50"/>
      <c r="Q7675" s="50"/>
      <c r="R7675" s="50"/>
      <c r="S7675" s="50"/>
      <c r="T7675" s="50"/>
      <c r="U7675" s="50"/>
      <c r="V7675" s="50"/>
      <c r="W7675" s="50"/>
      <c r="X7675" s="50"/>
      <c r="Y7675" s="50"/>
      <c r="Z7675" s="50"/>
      <c r="AA7675" s="50"/>
      <c r="AB7675" s="50"/>
      <c r="AC7675" s="50"/>
      <c r="AD7675" s="50"/>
      <c r="AE7675" s="50"/>
      <c r="AF7675" s="50"/>
      <c r="AG7675" s="50"/>
      <c r="AH7675" s="50"/>
      <c r="AI7675" s="50"/>
      <c r="AJ7675" s="50"/>
      <c r="AK7675" s="50"/>
      <c r="AL7675" s="50"/>
      <c r="AM7675" s="50"/>
      <c r="AN7675" s="50"/>
      <c r="AO7675" s="50"/>
      <c r="AP7675" s="50"/>
      <c r="AQ7675" s="50"/>
      <c r="AR7675" s="50"/>
      <c r="AS7675" s="50"/>
      <c r="AT7675" s="50"/>
      <c r="AU7675" s="50"/>
      <c r="AV7675" s="50"/>
      <c r="AW7675" s="50"/>
      <c r="AX7675" s="50"/>
      <c r="AY7675" s="50"/>
      <c r="AZ7675" s="50"/>
      <c r="BA7675" s="50"/>
      <c r="BB7675" s="50"/>
      <c r="BC7675" s="50"/>
      <c r="BD7675" s="50"/>
      <c r="BE7675" s="50"/>
      <c r="BF7675" s="50"/>
      <c r="BG7675" s="50"/>
      <c r="BH7675" s="50"/>
      <c r="BI7675" s="50"/>
      <c r="BJ7675" s="50"/>
      <c r="BK7675" s="50"/>
      <c r="BL7675" s="50"/>
      <c r="BM7675" s="50"/>
      <c r="BN7675" s="50"/>
      <c r="BO7675" s="50"/>
      <c r="BP7675" s="50"/>
      <c r="BQ7675" s="50"/>
      <c r="BR7675" s="50"/>
      <c r="BS7675" s="50"/>
      <c r="BT7675" s="50"/>
      <c r="BU7675" s="50"/>
      <c r="BV7675" s="50"/>
      <c r="BW7675" s="50"/>
      <c r="BX7675" s="50"/>
      <c r="BY7675" s="50"/>
      <c r="BZ7675" s="50"/>
      <c r="CA7675" s="50"/>
      <c r="CB7675" s="50"/>
      <c r="CC7675" s="50"/>
      <c r="CD7675" s="50"/>
      <c r="CE7675" s="50"/>
      <c r="CF7675" s="50"/>
      <c r="CG7675" s="50"/>
      <c r="CH7675" s="50"/>
      <c r="CI7675" s="50"/>
      <c r="CJ7675" s="50"/>
      <c r="CK7675" s="50"/>
      <c r="CL7675" s="50"/>
      <c r="CM7675" s="50"/>
      <c r="CN7675" s="50"/>
      <c r="CO7675" s="50"/>
      <c r="CP7675" s="50"/>
      <c r="CQ7675" s="50"/>
      <c r="CR7675" s="50"/>
      <c r="CS7675" s="50"/>
      <c r="CT7675" s="50"/>
      <c r="CU7675" s="50"/>
      <c r="CV7675" s="50"/>
      <c r="CW7675" s="50"/>
      <c r="CX7675" s="50"/>
      <c r="CY7675" s="50"/>
      <c r="CZ7675" s="50"/>
      <c r="DA7675" s="50"/>
      <c r="DB7675" s="50"/>
      <c r="DC7675" s="50"/>
      <c r="DD7675" s="50"/>
      <c r="DE7675" s="50"/>
      <c r="DF7675" s="50"/>
      <c r="DG7675" s="50"/>
    </row>
    <row r="7676" spans="1:111" x14ac:dyDescent="0.2">
      <c r="A7676" s="185"/>
      <c r="B7676" s="186"/>
      <c r="C7676" s="186"/>
      <c r="D7676" s="54"/>
      <c r="E7676" s="310"/>
      <c r="F7676" s="192"/>
      <c r="G7676" s="192"/>
      <c r="H7676" s="50"/>
      <c r="I7676" s="50"/>
      <c r="J7676" s="50"/>
      <c r="K7676" s="50"/>
      <c r="L7676" s="50"/>
      <c r="M7676" s="50"/>
      <c r="N7676" s="50"/>
      <c r="O7676" s="50"/>
      <c r="P7676" s="50"/>
      <c r="Q7676" s="50"/>
      <c r="R7676" s="50"/>
      <c r="S7676" s="50"/>
      <c r="T7676" s="50"/>
      <c r="U7676" s="50"/>
      <c r="V7676" s="50"/>
      <c r="W7676" s="50"/>
      <c r="X7676" s="50"/>
      <c r="Y7676" s="50"/>
      <c r="Z7676" s="50"/>
      <c r="AA7676" s="50"/>
      <c r="AB7676" s="50"/>
      <c r="AC7676" s="50"/>
      <c r="AD7676" s="50"/>
      <c r="AE7676" s="50"/>
      <c r="AF7676" s="50"/>
      <c r="AG7676" s="50"/>
      <c r="AH7676" s="50"/>
      <c r="AI7676" s="50"/>
      <c r="AJ7676" s="50"/>
      <c r="AK7676" s="50"/>
      <c r="AL7676" s="50"/>
      <c r="AM7676" s="50"/>
      <c r="AN7676" s="50"/>
      <c r="AO7676" s="50"/>
      <c r="AP7676" s="50"/>
      <c r="AQ7676" s="50"/>
      <c r="AR7676" s="50"/>
      <c r="AS7676" s="50"/>
      <c r="AT7676" s="50"/>
      <c r="AU7676" s="50"/>
      <c r="AV7676" s="50"/>
      <c r="AW7676" s="50"/>
      <c r="AX7676" s="50"/>
      <c r="AY7676" s="50"/>
      <c r="AZ7676" s="50"/>
      <c r="BA7676" s="50"/>
      <c r="BB7676" s="50"/>
      <c r="BC7676" s="50"/>
      <c r="BD7676" s="50"/>
      <c r="BE7676" s="50"/>
      <c r="BF7676" s="50"/>
      <c r="BG7676" s="50"/>
      <c r="BH7676" s="50"/>
      <c r="BI7676" s="50"/>
      <c r="BJ7676" s="50"/>
      <c r="BK7676" s="50"/>
      <c r="BL7676" s="50"/>
      <c r="BM7676" s="50"/>
      <c r="BN7676" s="50"/>
      <c r="BO7676" s="50"/>
      <c r="BP7676" s="50"/>
      <c r="BQ7676" s="50"/>
      <c r="BR7676" s="50"/>
      <c r="BS7676" s="50"/>
      <c r="BT7676" s="50"/>
      <c r="BU7676" s="50"/>
      <c r="BV7676" s="50"/>
      <c r="BW7676" s="50"/>
      <c r="BX7676" s="50"/>
      <c r="BY7676" s="50"/>
      <c r="BZ7676" s="50"/>
      <c r="CA7676" s="50"/>
      <c r="CB7676" s="50"/>
      <c r="CC7676" s="50"/>
      <c r="CD7676" s="50"/>
      <c r="CE7676" s="50"/>
      <c r="CF7676" s="50"/>
      <c r="CG7676" s="50"/>
      <c r="CH7676" s="50"/>
      <c r="CI7676" s="50"/>
      <c r="CJ7676" s="50"/>
      <c r="CK7676" s="50"/>
      <c r="CL7676" s="50"/>
      <c r="CM7676" s="50"/>
      <c r="CN7676" s="50"/>
      <c r="CO7676" s="50"/>
      <c r="CP7676" s="50"/>
      <c r="CQ7676" s="50"/>
      <c r="CR7676" s="50"/>
      <c r="CS7676" s="50"/>
      <c r="CT7676" s="50"/>
      <c r="CU7676" s="50"/>
      <c r="CV7676" s="50"/>
      <c r="CW7676" s="50"/>
      <c r="CX7676" s="50"/>
      <c r="CY7676" s="50"/>
      <c r="CZ7676" s="50"/>
      <c r="DA7676" s="50"/>
      <c r="DB7676" s="50"/>
      <c r="DC7676" s="50"/>
      <c r="DD7676" s="50"/>
      <c r="DE7676" s="50"/>
      <c r="DF7676" s="50"/>
      <c r="DG7676" s="50"/>
    </row>
    <row r="7677" spans="1:111" x14ac:dyDescent="0.2">
      <c r="A7677" s="185"/>
      <c r="B7677" s="186"/>
      <c r="C7677" s="186"/>
      <c r="D7677" s="54"/>
      <c r="E7677" s="310"/>
      <c r="F7677" s="192"/>
      <c r="G7677" s="192"/>
      <c r="H7677" s="50"/>
      <c r="I7677" s="50"/>
      <c r="J7677" s="50"/>
      <c r="K7677" s="50"/>
      <c r="L7677" s="50"/>
      <c r="M7677" s="50"/>
      <c r="N7677" s="50"/>
      <c r="O7677" s="50"/>
      <c r="P7677" s="50"/>
      <c r="Q7677" s="50"/>
      <c r="R7677" s="50"/>
      <c r="S7677" s="50"/>
      <c r="T7677" s="50"/>
      <c r="U7677" s="50"/>
      <c r="V7677" s="50"/>
      <c r="W7677" s="50"/>
      <c r="X7677" s="50"/>
      <c r="Y7677" s="50"/>
      <c r="Z7677" s="50"/>
      <c r="AA7677" s="50"/>
      <c r="AB7677" s="50"/>
      <c r="AC7677" s="50"/>
      <c r="AD7677" s="50"/>
      <c r="AE7677" s="50"/>
      <c r="AF7677" s="50"/>
      <c r="AG7677" s="50"/>
      <c r="AH7677" s="50"/>
      <c r="AI7677" s="50"/>
      <c r="AJ7677" s="50"/>
      <c r="AK7677" s="50"/>
      <c r="AL7677" s="50"/>
      <c r="AM7677" s="50"/>
      <c r="AN7677" s="50"/>
      <c r="AO7677" s="50"/>
      <c r="AP7677" s="50"/>
      <c r="AQ7677" s="50"/>
      <c r="AR7677" s="50"/>
      <c r="AS7677" s="50"/>
      <c r="AT7677" s="50"/>
      <c r="AU7677" s="50"/>
      <c r="AV7677" s="50"/>
      <c r="AW7677" s="50"/>
      <c r="AX7677" s="50"/>
      <c r="AY7677" s="50"/>
      <c r="AZ7677" s="50"/>
      <c r="BA7677" s="50"/>
      <c r="BB7677" s="50"/>
      <c r="BC7677" s="50"/>
      <c r="BD7677" s="50"/>
      <c r="BE7677" s="50"/>
      <c r="BF7677" s="50"/>
      <c r="BG7677" s="50"/>
      <c r="BH7677" s="50"/>
      <c r="BI7677" s="50"/>
      <c r="BJ7677" s="50"/>
      <c r="BK7677" s="50"/>
      <c r="BL7677" s="50"/>
      <c r="BM7677" s="50"/>
      <c r="BN7677" s="50"/>
      <c r="BO7677" s="50"/>
      <c r="BP7677" s="50"/>
      <c r="BQ7677" s="50"/>
      <c r="BR7677" s="50"/>
      <c r="BS7677" s="50"/>
      <c r="BT7677" s="50"/>
      <c r="BU7677" s="50"/>
      <c r="BV7677" s="50"/>
      <c r="BW7677" s="50"/>
      <c r="BX7677" s="50"/>
      <c r="BY7677" s="50"/>
      <c r="BZ7677" s="50"/>
      <c r="CA7677" s="50"/>
      <c r="CB7677" s="50"/>
      <c r="CC7677" s="50"/>
      <c r="CD7677" s="50"/>
      <c r="CE7677" s="50"/>
      <c r="CF7677" s="50"/>
      <c r="CG7677" s="50"/>
      <c r="CH7677" s="50"/>
      <c r="CI7677" s="50"/>
      <c r="CJ7677" s="50"/>
      <c r="CK7677" s="50"/>
      <c r="CL7677" s="50"/>
      <c r="CM7677" s="50"/>
      <c r="CN7677" s="50"/>
      <c r="CO7677" s="50"/>
      <c r="CP7677" s="50"/>
      <c r="CQ7677" s="50"/>
      <c r="CR7677" s="50"/>
      <c r="CS7677" s="50"/>
      <c r="CT7677" s="50"/>
      <c r="CU7677" s="50"/>
      <c r="CV7677" s="50"/>
      <c r="CW7677" s="50"/>
      <c r="CX7677" s="50"/>
      <c r="CY7677" s="50"/>
      <c r="CZ7677" s="50"/>
      <c r="DA7677" s="50"/>
      <c r="DB7677" s="50"/>
      <c r="DC7677" s="50"/>
      <c r="DD7677" s="50"/>
      <c r="DE7677" s="50"/>
      <c r="DF7677" s="50"/>
      <c r="DG7677" s="50"/>
    </row>
    <row r="7678" spans="1:111" x14ac:dyDescent="0.2">
      <c r="A7678" s="185"/>
      <c r="B7678" s="186"/>
      <c r="C7678" s="186"/>
      <c r="D7678" s="54"/>
      <c r="E7678" s="310"/>
      <c r="F7678" s="192"/>
      <c r="G7678" s="192"/>
      <c r="H7678" s="50"/>
      <c r="I7678" s="50"/>
      <c r="J7678" s="50"/>
      <c r="K7678" s="50"/>
      <c r="L7678" s="50"/>
      <c r="M7678" s="50"/>
      <c r="N7678" s="50"/>
      <c r="O7678" s="50"/>
      <c r="P7678" s="50"/>
      <c r="Q7678" s="50"/>
      <c r="R7678" s="50"/>
      <c r="S7678" s="50"/>
      <c r="T7678" s="50"/>
      <c r="U7678" s="50"/>
      <c r="V7678" s="50"/>
      <c r="W7678" s="50"/>
      <c r="X7678" s="50"/>
      <c r="Y7678" s="50"/>
      <c r="Z7678" s="50"/>
      <c r="AA7678" s="50"/>
      <c r="AB7678" s="50"/>
      <c r="AC7678" s="50"/>
      <c r="AD7678" s="50"/>
      <c r="AE7678" s="50"/>
      <c r="AF7678" s="50"/>
      <c r="AG7678" s="50"/>
      <c r="AH7678" s="50"/>
      <c r="AI7678" s="50"/>
      <c r="AJ7678" s="50"/>
      <c r="AK7678" s="50"/>
      <c r="AL7678" s="50"/>
      <c r="AM7678" s="50"/>
      <c r="AN7678" s="50"/>
      <c r="AO7678" s="50"/>
      <c r="AP7678" s="50"/>
      <c r="AQ7678" s="50"/>
      <c r="AR7678" s="50"/>
      <c r="AS7678" s="50"/>
      <c r="AT7678" s="50"/>
      <c r="AU7678" s="50"/>
      <c r="AV7678" s="50"/>
      <c r="AW7678" s="50"/>
      <c r="AX7678" s="50"/>
      <c r="AY7678" s="50"/>
      <c r="AZ7678" s="50"/>
      <c r="BA7678" s="50"/>
      <c r="BB7678" s="50"/>
      <c r="BC7678" s="50"/>
      <c r="BD7678" s="50"/>
      <c r="BE7678" s="50"/>
      <c r="BF7678" s="50"/>
      <c r="BG7678" s="50"/>
      <c r="BH7678" s="50"/>
      <c r="BI7678" s="50"/>
      <c r="BJ7678" s="50"/>
      <c r="BK7678" s="50"/>
      <c r="BL7678" s="50"/>
      <c r="BM7678" s="50"/>
      <c r="BN7678" s="50"/>
      <c r="BO7678" s="50"/>
      <c r="BP7678" s="50"/>
      <c r="BQ7678" s="50"/>
      <c r="BR7678" s="50"/>
      <c r="BS7678" s="50"/>
      <c r="BT7678" s="50"/>
      <c r="BU7678" s="50"/>
      <c r="BV7678" s="50"/>
      <c r="BW7678" s="50"/>
      <c r="BX7678" s="50"/>
      <c r="BY7678" s="50"/>
      <c r="BZ7678" s="50"/>
      <c r="CA7678" s="50"/>
      <c r="CB7678" s="50"/>
      <c r="CC7678" s="50"/>
      <c r="CD7678" s="50"/>
      <c r="CE7678" s="50"/>
      <c r="CF7678" s="50"/>
      <c r="CG7678" s="50"/>
      <c r="CH7678" s="50"/>
      <c r="CI7678" s="50"/>
      <c r="CJ7678" s="50"/>
      <c r="CK7678" s="50"/>
      <c r="CL7678" s="50"/>
      <c r="CM7678" s="50"/>
      <c r="CN7678" s="50"/>
      <c r="CO7678" s="50"/>
      <c r="CP7678" s="50"/>
      <c r="CQ7678" s="50"/>
      <c r="CR7678" s="50"/>
      <c r="CS7678" s="50"/>
      <c r="CT7678" s="50"/>
      <c r="CU7678" s="50"/>
      <c r="CV7678" s="50"/>
      <c r="CW7678" s="50"/>
      <c r="CX7678" s="50"/>
      <c r="CY7678" s="50"/>
      <c r="CZ7678" s="50"/>
      <c r="DA7678" s="50"/>
      <c r="DB7678" s="50"/>
      <c r="DC7678" s="50"/>
      <c r="DD7678" s="50"/>
      <c r="DE7678" s="50"/>
      <c r="DF7678" s="50"/>
      <c r="DG7678" s="50"/>
    </row>
    <row r="7679" spans="1:111" x14ac:dyDescent="0.2">
      <c r="A7679" s="185"/>
      <c r="B7679" s="186"/>
      <c r="C7679" s="186"/>
      <c r="D7679" s="54"/>
      <c r="E7679" s="310"/>
      <c r="F7679" s="192"/>
      <c r="G7679" s="192"/>
      <c r="H7679" s="50"/>
      <c r="I7679" s="50"/>
      <c r="J7679" s="50"/>
      <c r="K7679" s="50"/>
      <c r="L7679" s="50"/>
      <c r="M7679" s="50"/>
      <c r="N7679" s="50"/>
      <c r="O7679" s="50"/>
      <c r="P7679" s="50"/>
      <c r="Q7679" s="50"/>
      <c r="R7679" s="50"/>
      <c r="S7679" s="50"/>
      <c r="T7679" s="50"/>
      <c r="U7679" s="50"/>
      <c r="V7679" s="50"/>
      <c r="W7679" s="50"/>
      <c r="X7679" s="50"/>
      <c r="Y7679" s="50"/>
      <c r="Z7679" s="50"/>
      <c r="AA7679" s="50"/>
      <c r="AB7679" s="50"/>
      <c r="AC7679" s="50"/>
      <c r="AD7679" s="50"/>
      <c r="AE7679" s="50"/>
      <c r="AF7679" s="50"/>
      <c r="AG7679" s="50"/>
      <c r="AH7679" s="50"/>
      <c r="AI7679" s="50"/>
      <c r="AJ7679" s="50"/>
      <c r="AK7679" s="50"/>
      <c r="AL7679" s="50"/>
      <c r="AM7679" s="50"/>
      <c r="AN7679" s="50"/>
      <c r="AO7679" s="50"/>
      <c r="AP7679" s="50"/>
      <c r="AQ7679" s="50"/>
      <c r="AR7679" s="50"/>
      <c r="AS7679" s="50"/>
      <c r="AT7679" s="50"/>
      <c r="AU7679" s="50"/>
      <c r="AV7679" s="50"/>
      <c r="AW7679" s="50"/>
      <c r="AX7679" s="50"/>
      <c r="AY7679" s="50"/>
      <c r="AZ7679" s="50"/>
      <c r="BA7679" s="50"/>
      <c r="BB7679" s="50"/>
      <c r="BC7679" s="50"/>
      <c r="BD7679" s="50"/>
      <c r="BE7679" s="50"/>
      <c r="BF7679" s="50"/>
      <c r="BG7679" s="50"/>
      <c r="BH7679" s="50"/>
      <c r="BI7679" s="50"/>
      <c r="BJ7679" s="50"/>
      <c r="BK7679" s="50"/>
      <c r="BL7679" s="50"/>
      <c r="BM7679" s="50"/>
      <c r="BN7679" s="50"/>
      <c r="BO7679" s="50"/>
      <c r="BP7679" s="50"/>
      <c r="BQ7679" s="50"/>
      <c r="BR7679" s="50"/>
      <c r="BS7679" s="50"/>
      <c r="BT7679" s="50"/>
      <c r="BU7679" s="50"/>
      <c r="BV7679" s="50"/>
      <c r="BW7679" s="50"/>
      <c r="BX7679" s="50"/>
      <c r="BY7679" s="50"/>
      <c r="BZ7679" s="50"/>
      <c r="CA7679" s="50"/>
      <c r="CB7679" s="50"/>
      <c r="CC7679" s="50"/>
      <c r="CD7679" s="50"/>
      <c r="CE7679" s="50"/>
      <c r="CF7679" s="50"/>
      <c r="CG7679" s="50"/>
      <c r="CH7679" s="50"/>
      <c r="CI7679" s="50"/>
      <c r="CJ7679" s="50"/>
      <c r="CK7679" s="50"/>
      <c r="CL7679" s="50"/>
      <c r="CM7679" s="50"/>
      <c r="CN7679" s="50"/>
      <c r="CO7679" s="50"/>
      <c r="CP7679" s="50"/>
      <c r="CQ7679" s="50"/>
      <c r="CR7679" s="50"/>
      <c r="CS7679" s="50"/>
      <c r="CT7679" s="50"/>
      <c r="CU7679" s="50"/>
      <c r="CV7679" s="50"/>
      <c r="CW7679" s="50"/>
      <c r="CX7679" s="50"/>
      <c r="CY7679" s="50"/>
      <c r="CZ7679" s="50"/>
      <c r="DA7679" s="50"/>
      <c r="DB7679" s="50"/>
      <c r="DC7679" s="50"/>
      <c r="DD7679" s="50"/>
      <c r="DE7679" s="50"/>
      <c r="DF7679" s="50"/>
      <c r="DG7679" s="50"/>
    </row>
    <row r="7680" spans="1:111" x14ac:dyDescent="0.2">
      <c r="A7680" s="185"/>
      <c r="B7680" s="186"/>
      <c r="C7680" s="186"/>
      <c r="D7680" s="54"/>
      <c r="E7680" s="310"/>
      <c r="F7680" s="192"/>
      <c r="G7680" s="192"/>
      <c r="H7680" s="50"/>
      <c r="I7680" s="50"/>
      <c r="J7680" s="50"/>
      <c r="K7680" s="50"/>
      <c r="L7680" s="50"/>
      <c r="M7680" s="50"/>
      <c r="N7680" s="50"/>
      <c r="O7680" s="50"/>
      <c r="P7680" s="50"/>
      <c r="Q7680" s="50"/>
      <c r="R7680" s="50"/>
      <c r="S7680" s="50"/>
      <c r="T7680" s="50"/>
      <c r="U7680" s="50"/>
      <c r="V7680" s="50"/>
      <c r="W7680" s="50"/>
      <c r="X7680" s="50"/>
      <c r="Y7680" s="50"/>
      <c r="Z7680" s="50"/>
      <c r="AA7680" s="50"/>
      <c r="AB7680" s="50"/>
      <c r="AC7680" s="50"/>
      <c r="AD7680" s="50"/>
      <c r="AE7680" s="50"/>
      <c r="AF7680" s="50"/>
      <c r="AG7680" s="50"/>
      <c r="AH7680" s="50"/>
      <c r="AI7680" s="50"/>
      <c r="AJ7680" s="50"/>
      <c r="AK7680" s="50"/>
      <c r="AL7680" s="50"/>
      <c r="AM7680" s="50"/>
      <c r="AN7680" s="50"/>
      <c r="AO7680" s="50"/>
      <c r="AP7680" s="50"/>
      <c r="AQ7680" s="50"/>
      <c r="AR7680" s="50"/>
      <c r="AS7680" s="50"/>
      <c r="AT7680" s="50"/>
      <c r="AU7680" s="50"/>
      <c r="AV7680" s="50"/>
      <c r="AW7680" s="50"/>
      <c r="AX7680" s="50"/>
      <c r="AY7680" s="50"/>
      <c r="AZ7680" s="50"/>
      <c r="BA7680" s="50"/>
      <c r="BB7680" s="50"/>
      <c r="BC7680" s="50"/>
      <c r="BD7680" s="50"/>
      <c r="BE7680" s="50"/>
      <c r="BF7680" s="50"/>
      <c r="BG7680" s="50"/>
      <c r="BH7680" s="50"/>
      <c r="BI7680" s="50"/>
      <c r="BJ7680" s="50"/>
      <c r="BK7680" s="50"/>
      <c r="BL7680" s="50"/>
      <c r="BM7680" s="50"/>
      <c r="BN7680" s="50"/>
      <c r="BO7680" s="50"/>
      <c r="BP7680" s="50"/>
      <c r="BQ7680" s="50"/>
      <c r="BR7680" s="50"/>
      <c r="BS7680" s="50"/>
      <c r="BT7680" s="50"/>
      <c r="BU7680" s="50"/>
      <c r="BV7680" s="50"/>
      <c r="BW7680" s="50"/>
      <c r="BX7680" s="50"/>
      <c r="BY7680" s="50"/>
      <c r="BZ7680" s="50"/>
      <c r="CA7680" s="50"/>
      <c r="CB7680" s="50"/>
      <c r="CC7680" s="50"/>
      <c r="CD7680" s="50"/>
      <c r="CE7680" s="50"/>
      <c r="CF7680" s="50"/>
      <c r="CG7680" s="50"/>
      <c r="CH7680" s="50"/>
      <c r="CI7680" s="50"/>
      <c r="CJ7680" s="50"/>
      <c r="CK7680" s="50"/>
      <c r="CL7680" s="50"/>
      <c r="CM7680" s="50"/>
      <c r="CN7680" s="50"/>
      <c r="CO7680" s="50"/>
      <c r="CP7680" s="50"/>
      <c r="CQ7680" s="50"/>
      <c r="CR7680" s="50"/>
      <c r="CS7680" s="50"/>
      <c r="CT7680" s="50"/>
      <c r="CU7680" s="50"/>
      <c r="CV7680" s="50"/>
      <c r="CW7680" s="50"/>
      <c r="CX7680" s="50"/>
      <c r="CY7680" s="50"/>
      <c r="CZ7680" s="50"/>
      <c r="DA7680" s="50"/>
      <c r="DB7680" s="50"/>
      <c r="DC7680" s="50"/>
      <c r="DD7680" s="50"/>
      <c r="DE7680" s="50"/>
      <c r="DF7680" s="50"/>
      <c r="DG7680" s="50"/>
    </row>
    <row r="7681" spans="1:111" x14ac:dyDescent="0.2">
      <c r="A7681" s="185"/>
      <c r="B7681" s="186"/>
      <c r="C7681" s="186"/>
      <c r="D7681" s="54"/>
      <c r="E7681" s="310"/>
      <c r="F7681" s="192"/>
      <c r="G7681" s="192"/>
      <c r="H7681" s="50"/>
      <c r="I7681" s="50"/>
      <c r="J7681" s="50"/>
      <c r="K7681" s="50"/>
      <c r="L7681" s="50"/>
      <c r="M7681" s="50"/>
      <c r="N7681" s="50"/>
      <c r="O7681" s="50"/>
      <c r="P7681" s="50"/>
      <c r="Q7681" s="50"/>
      <c r="R7681" s="50"/>
      <c r="S7681" s="50"/>
      <c r="T7681" s="50"/>
      <c r="U7681" s="50"/>
      <c r="V7681" s="50"/>
      <c r="W7681" s="50"/>
      <c r="X7681" s="50"/>
      <c r="Y7681" s="50"/>
      <c r="Z7681" s="50"/>
      <c r="AA7681" s="50"/>
      <c r="AB7681" s="50"/>
      <c r="AC7681" s="50"/>
      <c r="AD7681" s="50"/>
      <c r="AE7681" s="50"/>
      <c r="AF7681" s="50"/>
      <c r="AG7681" s="50"/>
      <c r="AH7681" s="50"/>
      <c r="AI7681" s="50"/>
      <c r="AJ7681" s="50"/>
      <c r="AK7681" s="50"/>
      <c r="AL7681" s="50"/>
      <c r="AM7681" s="50"/>
      <c r="AN7681" s="50"/>
      <c r="AO7681" s="50"/>
      <c r="AP7681" s="50"/>
      <c r="AQ7681" s="50"/>
      <c r="AR7681" s="50"/>
      <c r="AS7681" s="50"/>
      <c r="AT7681" s="50"/>
      <c r="AU7681" s="50"/>
      <c r="AV7681" s="50"/>
      <c r="AW7681" s="50"/>
      <c r="AX7681" s="50"/>
      <c r="AY7681" s="50"/>
      <c r="AZ7681" s="50"/>
      <c r="BA7681" s="50"/>
      <c r="BB7681" s="50"/>
      <c r="BC7681" s="50"/>
      <c r="BD7681" s="50"/>
      <c r="BE7681" s="50"/>
      <c r="BF7681" s="50"/>
      <c r="BG7681" s="50"/>
      <c r="BH7681" s="50"/>
      <c r="BI7681" s="50"/>
      <c r="BJ7681" s="50"/>
      <c r="BK7681" s="50"/>
      <c r="BL7681" s="50"/>
      <c r="BM7681" s="50"/>
      <c r="BN7681" s="50"/>
      <c r="BO7681" s="50"/>
      <c r="BP7681" s="50"/>
      <c r="BQ7681" s="50"/>
      <c r="BR7681" s="50"/>
      <c r="BS7681" s="50"/>
      <c r="BT7681" s="50"/>
      <c r="BU7681" s="50"/>
      <c r="BV7681" s="50"/>
      <c r="BW7681" s="50"/>
      <c r="BX7681" s="50"/>
      <c r="BY7681" s="50"/>
      <c r="BZ7681" s="50"/>
      <c r="CA7681" s="50"/>
      <c r="CB7681" s="50"/>
      <c r="CC7681" s="50"/>
      <c r="CD7681" s="50"/>
      <c r="CE7681" s="50"/>
      <c r="CF7681" s="50"/>
      <c r="CG7681" s="50"/>
      <c r="CH7681" s="50"/>
      <c r="CI7681" s="50"/>
      <c r="CJ7681" s="50"/>
      <c r="CK7681" s="50"/>
      <c r="CL7681" s="50"/>
      <c r="CM7681" s="50"/>
      <c r="CN7681" s="50"/>
      <c r="CO7681" s="50"/>
      <c r="CP7681" s="50"/>
      <c r="CQ7681" s="50"/>
      <c r="CR7681" s="50"/>
      <c r="CS7681" s="50"/>
      <c r="CT7681" s="50"/>
      <c r="CU7681" s="50"/>
      <c r="CV7681" s="50"/>
      <c r="CW7681" s="50"/>
      <c r="CX7681" s="50"/>
      <c r="CY7681" s="50"/>
      <c r="CZ7681" s="50"/>
      <c r="DA7681" s="50"/>
      <c r="DB7681" s="50"/>
      <c r="DC7681" s="50"/>
      <c r="DD7681" s="50"/>
      <c r="DE7681" s="50"/>
      <c r="DF7681" s="50"/>
      <c r="DG7681" s="50"/>
    </row>
    <row r="7682" spans="1:111" x14ac:dyDescent="0.2">
      <c r="A7682" s="185"/>
      <c r="B7682" s="186"/>
      <c r="C7682" s="186"/>
      <c r="D7682" s="54"/>
      <c r="E7682" s="310"/>
      <c r="F7682" s="192"/>
      <c r="G7682" s="192"/>
      <c r="H7682" s="50"/>
      <c r="I7682" s="50"/>
      <c r="J7682" s="50"/>
      <c r="K7682" s="50"/>
      <c r="L7682" s="50"/>
      <c r="M7682" s="50"/>
      <c r="N7682" s="50"/>
      <c r="O7682" s="50"/>
      <c r="P7682" s="50"/>
      <c r="Q7682" s="50"/>
      <c r="R7682" s="50"/>
      <c r="S7682" s="50"/>
      <c r="T7682" s="50"/>
      <c r="U7682" s="50"/>
      <c r="V7682" s="50"/>
      <c r="W7682" s="50"/>
      <c r="X7682" s="50"/>
      <c r="Y7682" s="50"/>
      <c r="Z7682" s="50"/>
      <c r="AA7682" s="50"/>
      <c r="AB7682" s="50"/>
      <c r="AC7682" s="50"/>
      <c r="AD7682" s="50"/>
      <c r="AE7682" s="50"/>
      <c r="AF7682" s="50"/>
      <c r="AG7682" s="50"/>
      <c r="AH7682" s="50"/>
      <c r="AI7682" s="50"/>
      <c r="AJ7682" s="50"/>
      <c r="AK7682" s="50"/>
      <c r="AL7682" s="50"/>
      <c r="AM7682" s="50"/>
      <c r="AN7682" s="50"/>
      <c r="AO7682" s="50"/>
      <c r="AP7682" s="50"/>
      <c r="AQ7682" s="50"/>
      <c r="AR7682" s="50"/>
      <c r="AS7682" s="50"/>
      <c r="AT7682" s="50"/>
      <c r="AU7682" s="50"/>
      <c r="AV7682" s="50"/>
      <c r="AW7682" s="50"/>
      <c r="AX7682" s="50"/>
      <c r="AY7682" s="50"/>
      <c r="AZ7682" s="50"/>
      <c r="BA7682" s="50"/>
      <c r="BB7682" s="50"/>
      <c r="BC7682" s="50"/>
      <c r="BD7682" s="50"/>
      <c r="BE7682" s="50"/>
      <c r="BF7682" s="50"/>
      <c r="BG7682" s="50"/>
      <c r="BH7682" s="50"/>
      <c r="BI7682" s="50"/>
      <c r="BJ7682" s="50"/>
      <c r="BK7682" s="50"/>
      <c r="BL7682" s="50"/>
      <c r="BM7682" s="50"/>
      <c r="BN7682" s="50"/>
      <c r="BO7682" s="50"/>
      <c r="BP7682" s="50"/>
      <c r="BQ7682" s="50"/>
      <c r="BR7682" s="50"/>
      <c r="BS7682" s="50"/>
      <c r="BT7682" s="50"/>
      <c r="BU7682" s="50"/>
      <c r="BV7682" s="50"/>
      <c r="BW7682" s="50"/>
      <c r="BX7682" s="50"/>
      <c r="BY7682" s="50"/>
      <c r="BZ7682" s="50"/>
      <c r="CA7682" s="50"/>
      <c r="CB7682" s="50"/>
      <c r="CC7682" s="50"/>
      <c r="CD7682" s="50"/>
      <c r="CE7682" s="50"/>
      <c r="CF7682" s="50"/>
      <c r="CG7682" s="50"/>
      <c r="CH7682" s="50"/>
      <c r="CI7682" s="50"/>
      <c r="CJ7682" s="50"/>
      <c r="CK7682" s="50"/>
      <c r="CL7682" s="50"/>
      <c r="CM7682" s="50"/>
      <c r="CN7682" s="50"/>
      <c r="CO7682" s="50"/>
      <c r="CP7682" s="50"/>
      <c r="CQ7682" s="50"/>
      <c r="CR7682" s="50"/>
      <c r="CS7682" s="50"/>
      <c r="CT7682" s="50"/>
      <c r="CU7682" s="50"/>
      <c r="CV7682" s="50"/>
      <c r="CW7682" s="50"/>
      <c r="CX7682" s="50"/>
      <c r="CY7682" s="50"/>
      <c r="CZ7682" s="50"/>
      <c r="DA7682" s="50"/>
      <c r="DB7682" s="50"/>
      <c r="DC7682" s="50"/>
      <c r="DD7682" s="50"/>
      <c r="DE7682" s="50"/>
      <c r="DF7682" s="50"/>
      <c r="DG7682" s="50"/>
    </row>
    <row r="7683" spans="1:111" x14ac:dyDescent="0.2">
      <c r="A7683" s="185"/>
      <c r="B7683" s="186"/>
      <c r="C7683" s="186"/>
      <c r="D7683" s="54"/>
      <c r="E7683" s="310"/>
      <c r="F7683" s="192"/>
      <c r="G7683" s="192"/>
      <c r="H7683" s="50"/>
      <c r="I7683" s="50"/>
      <c r="J7683" s="50"/>
      <c r="K7683" s="50"/>
      <c r="L7683" s="50"/>
      <c r="M7683" s="50"/>
      <c r="N7683" s="50"/>
      <c r="O7683" s="50"/>
      <c r="P7683" s="50"/>
      <c r="Q7683" s="50"/>
      <c r="R7683" s="50"/>
      <c r="S7683" s="50"/>
      <c r="T7683" s="50"/>
      <c r="U7683" s="50"/>
      <c r="V7683" s="50"/>
      <c r="W7683" s="50"/>
      <c r="X7683" s="50"/>
      <c r="Y7683" s="50"/>
      <c r="Z7683" s="50"/>
      <c r="AA7683" s="50"/>
      <c r="AB7683" s="50"/>
      <c r="AC7683" s="50"/>
      <c r="AD7683" s="50"/>
      <c r="AE7683" s="50"/>
      <c r="AF7683" s="50"/>
      <c r="AG7683" s="50"/>
      <c r="AH7683" s="50"/>
      <c r="AI7683" s="50"/>
      <c r="AJ7683" s="50"/>
      <c r="AK7683" s="50"/>
      <c r="AL7683" s="50"/>
      <c r="AM7683" s="50"/>
      <c r="AN7683" s="50"/>
      <c r="AO7683" s="50"/>
      <c r="AP7683" s="50"/>
      <c r="AQ7683" s="50"/>
      <c r="AR7683" s="50"/>
      <c r="AS7683" s="50"/>
      <c r="AT7683" s="50"/>
      <c r="AU7683" s="50"/>
      <c r="AV7683" s="50"/>
      <c r="AW7683" s="50"/>
      <c r="AX7683" s="50"/>
      <c r="AY7683" s="50"/>
      <c r="AZ7683" s="50"/>
      <c r="BA7683" s="50"/>
      <c r="BB7683" s="50"/>
      <c r="BC7683" s="50"/>
      <c r="BD7683" s="50"/>
      <c r="BE7683" s="50"/>
      <c r="BF7683" s="50"/>
      <c r="BG7683" s="50"/>
      <c r="BH7683" s="50"/>
      <c r="BI7683" s="50"/>
      <c r="BJ7683" s="50"/>
      <c r="BK7683" s="50"/>
      <c r="BL7683" s="50"/>
      <c r="BM7683" s="50"/>
      <c r="BN7683" s="50"/>
      <c r="BO7683" s="50"/>
      <c r="BP7683" s="50"/>
      <c r="BQ7683" s="50"/>
      <c r="BR7683" s="50"/>
      <c r="BS7683" s="50"/>
      <c r="BT7683" s="50"/>
      <c r="BU7683" s="50"/>
      <c r="BV7683" s="50"/>
      <c r="BW7683" s="50"/>
      <c r="BX7683" s="50"/>
      <c r="BY7683" s="50"/>
      <c r="BZ7683" s="50"/>
      <c r="CA7683" s="50"/>
      <c r="CB7683" s="50"/>
      <c r="CC7683" s="50"/>
      <c r="CD7683" s="50"/>
      <c r="CE7683" s="50"/>
      <c r="CF7683" s="50"/>
      <c r="CG7683" s="50"/>
      <c r="CH7683" s="50"/>
      <c r="CI7683" s="50"/>
      <c r="CJ7683" s="50"/>
      <c r="CK7683" s="50"/>
      <c r="CL7683" s="50"/>
      <c r="CM7683" s="50"/>
      <c r="CN7683" s="50"/>
      <c r="CO7683" s="50"/>
      <c r="CP7683" s="50"/>
      <c r="CQ7683" s="50"/>
      <c r="CR7683" s="50"/>
      <c r="CS7683" s="50"/>
      <c r="CT7683" s="50"/>
      <c r="CU7683" s="50"/>
      <c r="CV7683" s="50"/>
      <c r="CW7683" s="50"/>
      <c r="CX7683" s="50"/>
      <c r="CY7683" s="50"/>
      <c r="CZ7683" s="50"/>
      <c r="DA7683" s="50"/>
      <c r="DB7683" s="50"/>
      <c r="DC7683" s="50"/>
      <c r="DD7683" s="50"/>
      <c r="DE7683" s="50"/>
      <c r="DF7683" s="50"/>
      <c r="DG7683" s="50"/>
    </row>
    <row r="7684" spans="1:111" x14ac:dyDescent="0.2">
      <c r="A7684" s="185"/>
      <c r="B7684" s="186"/>
      <c r="C7684" s="186"/>
      <c r="D7684" s="54"/>
      <c r="E7684" s="310"/>
      <c r="F7684" s="192"/>
      <c r="G7684" s="192"/>
      <c r="H7684" s="50"/>
      <c r="I7684" s="50"/>
      <c r="J7684" s="50"/>
      <c r="K7684" s="50"/>
      <c r="L7684" s="50"/>
      <c r="M7684" s="50"/>
      <c r="N7684" s="50"/>
      <c r="O7684" s="50"/>
      <c r="P7684" s="50"/>
      <c r="Q7684" s="50"/>
      <c r="R7684" s="50"/>
      <c r="S7684" s="50"/>
      <c r="T7684" s="50"/>
      <c r="U7684" s="50"/>
      <c r="V7684" s="50"/>
      <c r="W7684" s="50"/>
      <c r="X7684" s="50"/>
      <c r="Y7684" s="50"/>
      <c r="Z7684" s="50"/>
      <c r="AA7684" s="50"/>
      <c r="AB7684" s="50"/>
      <c r="AC7684" s="50"/>
      <c r="AD7684" s="50"/>
      <c r="AE7684" s="50"/>
      <c r="AF7684" s="50"/>
      <c r="AG7684" s="50"/>
      <c r="AH7684" s="50"/>
      <c r="AI7684" s="50"/>
      <c r="AJ7684" s="50"/>
      <c r="AK7684" s="50"/>
      <c r="AL7684" s="50"/>
      <c r="AM7684" s="50"/>
      <c r="AN7684" s="50"/>
      <c r="AO7684" s="50"/>
      <c r="AP7684" s="50"/>
      <c r="AQ7684" s="50"/>
      <c r="AR7684" s="50"/>
      <c r="AS7684" s="50"/>
      <c r="AT7684" s="50"/>
      <c r="AU7684" s="50"/>
      <c r="AV7684" s="50"/>
      <c r="AW7684" s="50"/>
      <c r="AX7684" s="50"/>
      <c r="AY7684" s="50"/>
      <c r="AZ7684" s="50"/>
      <c r="BA7684" s="50"/>
      <c r="BB7684" s="50"/>
      <c r="BC7684" s="50"/>
      <c r="BD7684" s="50"/>
      <c r="BE7684" s="50"/>
      <c r="BF7684" s="50"/>
      <c r="BG7684" s="50"/>
      <c r="BH7684" s="50"/>
      <c r="BI7684" s="50"/>
      <c r="BJ7684" s="50"/>
      <c r="BK7684" s="50"/>
      <c r="BL7684" s="50"/>
      <c r="BM7684" s="50"/>
      <c r="BN7684" s="50"/>
      <c r="BO7684" s="50"/>
      <c r="BP7684" s="50"/>
      <c r="BQ7684" s="50"/>
      <c r="BR7684" s="50"/>
      <c r="BS7684" s="50"/>
      <c r="BT7684" s="50"/>
      <c r="BU7684" s="50"/>
      <c r="BV7684" s="50"/>
      <c r="BW7684" s="50"/>
      <c r="BX7684" s="50"/>
      <c r="BY7684" s="50"/>
      <c r="BZ7684" s="50"/>
      <c r="CA7684" s="50"/>
      <c r="CB7684" s="50"/>
      <c r="CC7684" s="50"/>
      <c r="CD7684" s="50"/>
      <c r="CE7684" s="50"/>
      <c r="CF7684" s="50"/>
      <c r="CG7684" s="50"/>
      <c r="CH7684" s="50"/>
      <c r="CI7684" s="50"/>
      <c r="CJ7684" s="50"/>
      <c r="CK7684" s="50"/>
      <c r="CL7684" s="50"/>
      <c r="CM7684" s="50"/>
      <c r="CN7684" s="50"/>
      <c r="CO7684" s="50"/>
      <c r="CP7684" s="50"/>
      <c r="CQ7684" s="50"/>
      <c r="CR7684" s="50"/>
      <c r="CS7684" s="50"/>
      <c r="CT7684" s="50"/>
      <c r="CU7684" s="50"/>
      <c r="CV7684" s="50"/>
      <c r="CW7684" s="50"/>
      <c r="CX7684" s="50"/>
      <c r="CY7684" s="50"/>
      <c r="CZ7684" s="50"/>
      <c r="DA7684" s="50"/>
      <c r="DB7684" s="50"/>
      <c r="DC7684" s="50"/>
      <c r="DD7684" s="50"/>
      <c r="DE7684" s="50"/>
      <c r="DF7684" s="50"/>
      <c r="DG7684" s="50"/>
    </row>
    <row r="7685" spans="1:111" x14ac:dyDescent="0.2">
      <c r="A7685" s="185"/>
      <c r="B7685" s="186"/>
      <c r="C7685" s="186"/>
      <c r="D7685" s="54"/>
      <c r="E7685" s="310"/>
      <c r="F7685" s="192"/>
      <c r="G7685" s="192"/>
      <c r="H7685" s="50"/>
      <c r="I7685" s="50"/>
      <c r="J7685" s="50"/>
      <c r="K7685" s="50"/>
      <c r="L7685" s="50"/>
      <c r="M7685" s="50"/>
      <c r="N7685" s="50"/>
      <c r="O7685" s="50"/>
      <c r="P7685" s="50"/>
      <c r="Q7685" s="50"/>
      <c r="R7685" s="50"/>
      <c r="S7685" s="50"/>
      <c r="T7685" s="50"/>
      <c r="U7685" s="50"/>
      <c r="V7685" s="50"/>
      <c r="W7685" s="50"/>
      <c r="X7685" s="50"/>
      <c r="Y7685" s="50"/>
      <c r="Z7685" s="50"/>
      <c r="AA7685" s="50"/>
      <c r="AB7685" s="50"/>
      <c r="AC7685" s="50"/>
      <c r="AD7685" s="50"/>
      <c r="AE7685" s="50"/>
      <c r="AF7685" s="50"/>
      <c r="AG7685" s="50"/>
      <c r="AH7685" s="50"/>
      <c r="AI7685" s="50"/>
      <c r="AJ7685" s="50"/>
      <c r="AK7685" s="50"/>
      <c r="AL7685" s="50"/>
      <c r="AM7685" s="50"/>
      <c r="AN7685" s="50"/>
      <c r="AO7685" s="50"/>
      <c r="AP7685" s="50"/>
      <c r="AQ7685" s="50"/>
      <c r="AR7685" s="50"/>
      <c r="AS7685" s="50"/>
      <c r="AT7685" s="50"/>
      <c r="AU7685" s="50"/>
      <c r="AV7685" s="50"/>
      <c r="AW7685" s="50"/>
      <c r="AX7685" s="50"/>
      <c r="AY7685" s="50"/>
      <c r="AZ7685" s="50"/>
      <c r="BA7685" s="50"/>
      <c r="BB7685" s="50"/>
      <c r="BC7685" s="50"/>
      <c r="BD7685" s="50"/>
      <c r="BE7685" s="50"/>
      <c r="BF7685" s="50"/>
      <c r="BG7685" s="50"/>
      <c r="BH7685" s="50"/>
      <c r="BI7685" s="50"/>
      <c r="BJ7685" s="50"/>
      <c r="BK7685" s="50"/>
      <c r="BL7685" s="50"/>
      <c r="BM7685" s="50"/>
      <c r="BN7685" s="50"/>
      <c r="BO7685" s="50"/>
      <c r="BP7685" s="50"/>
      <c r="BQ7685" s="50"/>
      <c r="BR7685" s="50"/>
      <c r="BS7685" s="50"/>
      <c r="BT7685" s="50"/>
      <c r="BU7685" s="50"/>
      <c r="BV7685" s="50"/>
      <c r="BW7685" s="50"/>
      <c r="BX7685" s="50"/>
      <c r="BY7685" s="50"/>
      <c r="BZ7685" s="50"/>
      <c r="CA7685" s="50"/>
      <c r="CB7685" s="50"/>
      <c r="CC7685" s="50"/>
      <c r="CD7685" s="50"/>
      <c r="CE7685" s="50"/>
      <c r="CF7685" s="50"/>
      <c r="CG7685" s="50"/>
      <c r="CH7685" s="50"/>
      <c r="CI7685" s="50"/>
      <c r="CJ7685" s="50"/>
      <c r="CK7685" s="50"/>
      <c r="CL7685" s="50"/>
      <c r="CM7685" s="50"/>
      <c r="CN7685" s="50"/>
      <c r="CO7685" s="50"/>
      <c r="CP7685" s="50"/>
      <c r="CQ7685" s="50"/>
      <c r="CR7685" s="50"/>
      <c r="CS7685" s="50"/>
      <c r="CT7685" s="50"/>
      <c r="CU7685" s="50"/>
      <c r="CV7685" s="50"/>
      <c r="CW7685" s="50"/>
      <c r="CX7685" s="50"/>
      <c r="CY7685" s="50"/>
      <c r="CZ7685" s="50"/>
      <c r="DA7685" s="50"/>
      <c r="DB7685" s="50"/>
      <c r="DC7685" s="50"/>
      <c r="DD7685" s="50"/>
      <c r="DE7685" s="50"/>
      <c r="DF7685" s="50"/>
      <c r="DG7685" s="50"/>
    </row>
    <row r="7686" spans="1:111" x14ac:dyDescent="0.2">
      <c r="A7686" s="185"/>
      <c r="B7686" s="186"/>
      <c r="C7686" s="186"/>
      <c r="D7686" s="54"/>
      <c r="E7686" s="310"/>
      <c r="F7686" s="192"/>
      <c r="G7686" s="192"/>
      <c r="H7686" s="50"/>
      <c r="I7686" s="50"/>
      <c r="J7686" s="50"/>
      <c r="K7686" s="50"/>
      <c r="L7686" s="50"/>
      <c r="M7686" s="50"/>
      <c r="N7686" s="50"/>
      <c r="O7686" s="50"/>
      <c r="P7686" s="50"/>
      <c r="Q7686" s="50"/>
      <c r="R7686" s="50"/>
      <c r="S7686" s="50"/>
      <c r="T7686" s="50"/>
      <c r="U7686" s="50"/>
      <c r="V7686" s="50"/>
      <c r="W7686" s="50"/>
      <c r="X7686" s="50"/>
      <c r="Y7686" s="50"/>
      <c r="Z7686" s="50"/>
      <c r="AA7686" s="50"/>
      <c r="AB7686" s="50"/>
      <c r="AC7686" s="50"/>
      <c r="AD7686" s="50"/>
      <c r="AE7686" s="50"/>
      <c r="AF7686" s="50"/>
      <c r="AG7686" s="50"/>
      <c r="AH7686" s="50"/>
      <c r="AI7686" s="50"/>
      <c r="AJ7686" s="50"/>
      <c r="AK7686" s="50"/>
      <c r="AL7686" s="50"/>
      <c r="AM7686" s="50"/>
      <c r="AN7686" s="50"/>
      <c r="AO7686" s="50"/>
      <c r="AP7686" s="50"/>
      <c r="AQ7686" s="50"/>
      <c r="AR7686" s="50"/>
      <c r="AS7686" s="50"/>
      <c r="AT7686" s="50"/>
      <c r="AU7686" s="50"/>
      <c r="AV7686" s="50"/>
      <c r="AW7686" s="50"/>
      <c r="AX7686" s="50"/>
      <c r="AY7686" s="50"/>
      <c r="AZ7686" s="50"/>
      <c r="BA7686" s="50"/>
      <c r="BB7686" s="50"/>
      <c r="BC7686" s="50"/>
      <c r="BD7686" s="50"/>
      <c r="BE7686" s="50"/>
      <c r="BF7686" s="50"/>
      <c r="BG7686" s="50"/>
      <c r="BH7686" s="50"/>
      <c r="BI7686" s="50"/>
      <c r="BJ7686" s="50"/>
      <c r="BK7686" s="50"/>
      <c r="BL7686" s="50"/>
      <c r="BM7686" s="50"/>
      <c r="BN7686" s="50"/>
      <c r="BO7686" s="50"/>
      <c r="BP7686" s="50"/>
      <c r="BQ7686" s="50"/>
      <c r="BR7686" s="50"/>
      <c r="BS7686" s="50"/>
      <c r="BT7686" s="50"/>
      <c r="BU7686" s="50"/>
      <c r="BV7686" s="50"/>
      <c r="BW7686" s="50"/>
      <c r="BX7686" s="50"/>
      <c r="BY7686" s="50"/>
      <c r="BZ7686" s="50"/>
      <c r="CA7686" s="50"/>
      <c r="CB7686" s="50"/>
      <c r="CC7686" s="50"/>
      <c r="CD7686" s="50"/>
      <c r="CE7686" s="50"/>
      <c r="CF7686" s="50"/>
      <c r="CG7686" s="50"/>
      <c r="CH7686" s="50"/>
      <c r="CI7686" s="50"/>
      <c r="CJ7686" s="50"/>
      <c r="CK7686" s="50"/>
      <c r="CL7686" s="50"/>
      <c r="CM7686" s="50"/>
      <c r="CN7686" s="50"/>
      <c r="CO7686" s="50"/>
      <c r="CP7686" s="50"/>
      <c r="CQ7686" s="50"/>
      <c r="CR7686" s="50"/>
      <c r="CS7686" s="50"/>
      <c r="CT7686" s="50"/>
      <c r="CU7686" s="50"/>
      <c r="CV7686" s="50"/>
      <c r="CW7686" s="50"/>
      <c r="CX7686" s="50"/>
      <c r="CY7686" s="50"/>
      <c r="CZ7686" s="50"/>
      <c r="DA7686" s="50"/>
      <c r="DB7686" s="50"/>
      <c r="DC7686" s="50"/>
      <c r="DD7686" s="50"/>
      <c r="DE7686" s="50"/>
      <c r="DF7686" s="50"/>
      <c r="DG7686" s="50"/>
    </row>
    <row r="7687" spans="1:111" x14ac:dyDescent="0.2">
      <c r="A7687" s="185"/>
      <c r="B7687" s="186"/>
      <c r="C7687" s="186"/>
      <c r="D7687" s="54"/>
      <c r="E7687" s="310"/>
      <c r="F7687" s="192"/>
      <c r="G7687" s="192"/>
      <c r="H7687" s="50"/>
      <c r="I7687" s="50"/>
      <c r="J7687" s="50"/>
      <c r="K7687" s="50"/>
      <c r="L7687" s="50"/>
      <c r="M7687" s="50"/>
      <c r="N7687" s="50"/>
      <c r="O7687" s="50"/>
      <c r="P7687" s="50"/>
      <c r="Q7687" s="50"/>
      <c r="R7687" s="50"/>
      <c r="S7687" s="50"/>
      <c r="T7687" s="50"/>
      <c r="U7687" s="50"/>
      <c r="V7687" s="50"/>
      <c r="W7687" s="50"/>
      <c r="X7687" s="50"/>
      <c r="Y7687" s="50"/>
      <c r="Z7687" s="50"/>
      <c r="AA7687" s="50"/>
      <c r="AB7687" s="50"/>
      <c r="AC7687" s="50"/>
      <c r="AD7687" s="50"/>
      <c r="AE7687" s="50"/>
      <c r="AF7687" s="50"/>
      <c r="AG7687" s="50"/>
      <c r="AH7687" s="50"/>
      <c r="AI7687" s="50"/>
      <c r="AJ7687" s="50"/>
      <c r="AK7687" s="50"/>
      <c r="AL7687" s="50"/>
      <c r="AM7687" s="50"/>
      <c r="AN7687" s="50"/>
      <c r="AO7687" s="50"/>
      <c r="AP7687" s="50"/>
      <c r="AQ7687" s="50"/>
      <c r="AR7687" s="50"/>
      <c r="AS7687" s="50"/>
      <c r="AT7687" s="50"/>
      <c r="AU7687" s="50"/>
      <c r="AV7687" s="50"/>
      <c r="AW7687" s="50"/>
      <c r="AX7687" s="50"/>
      <c r="AY7687" s="50"/>
      <c r="AZ7687" s="50"/>
      <c r="BA7687" s="50"/>
      <c r="BB7687" s="50"/>
      <c r="BC7687" s="50"/>
      <c r="BD7687" s="50"/>
      <c r="BE7687" s="50"/>
      <c r="BF7687" s="50"/>
      <c r="BG7687" s="50"/>
      <c r="BH7687" s="50"/>
      <c r="BI7687" s="50"/>
      <c r="BJ7687" s="50"/>
      <c r="BK7687" s="50"/>
      <c r="BL7687" s="50"/>
      <c r="BM7687" s="50"/>
      <c r="BN7687" s="50"/>
      <c r="BO7687" s="50"/>
      <c r="BP7687" s="50"/>
      <c r="BQ7687" s="50"/>
      <c r="BR7687" s="50"/>
      <c r="BS7687" s="50"/>
      <c r="BT7687" s="50"/>
      <c r="BU7687" s="50"/>
      <c r="BV7687" s="50"/>
      <c r="BW7687" s="50"/>
      <c r="BX7687" s="50"/>
      <c r="BY7687" s="50"/>
      <c r="BZ7687" s="50"/>
      <c r="CA7687" s="50"/>
      <c r="CB7687" s="50"/>
      <c r="CC7687" s="50"/>
      <c r="CD7687" s="50"/>
      <c r="CE7687" s="50"/>
      <c r="CF7687" s="50"/>
      <c r="CG7687" s="50"/>
      <c r="CH7687" s="50"/>
      <c r="CI7687" s="50"/>
      <c r="CJ7687" s="50"/>
      <c r="CK7687" s="50"/>
      <c r="CL7687" s="50"/>
      <c r="CM7687" s="50"/>
      <c r="CN7687" s="50"/>
      <c r="CO7687" s="50"/>
      <c r="CP7687" s="50"/>
      <c r="CQ7687" s="50"/>
      <c r="CR7687" s="50"/>
      <c r="CS7687" s="50"/>
      <c r="CT7687" s="50"/>
      <c r="CU7687" s="50"/>
      <c r="CV7687" s="50"/>
      <c r="CW7687" s="50"/>
      <c r="CX7687" s="50"/>
      <c r="CY7687" s="50"/>
      <c r="CZ7687" s="50"/>
      <c r="DA7687" s="50"/>
      <c r="DB7687" s="50"/>
      <c r="DC7687" s="50"/>
      <c r="DD7687" s="50"/>
      <c r="DE7687" s="50"/>
      <c r="DF7687" s="50"/>
      <c r="DG7687" s="50"/>
    </row>
    <row r="7688" spans="1:111" x14ac:dyDescent="0.2">
      <c r="A7688" s="185"/>
      <c r="B7688" s="186"/>
      <c r="C7688" s="186"/>
      <c r="D7688" s="54"/>
      <c r="E7688" s="310"/>
      <c r="F7688" s="192"/>
      <c r="G7688" s="192"/>
      <c r="H7688" s="50"/>
      <c r="I7688" s="50"/>
      <c r="J7688" s="50"/>
      <c r="K7688" s="50"/>
      <c r="L7688" s="50"/>
      <c r="M7688" s="50"/>
      <c r="N7688" s="50"/>
      <c r="O7688" s="50"/>
      <c r="P7688" s="50"/>
      <c r="Q7688" s="50"/>
      <c r="R7688" s="50"/>
      <c r="S7688" s="50"/>
      <c r="T7688" s="50"/>
      <c r="U7688" s="50"/>
      <c r="V7688" s="50"/>
      <c r="W7688" s="50"/>
      <c r="X7688" s="50"/>
      <c r="Y7688" s="50"/>
      <c r="Z7688" s="50"/>
      <c r="AA7688" s="50"/>
      <c r="AB7688" s="50"/>
      <c r="AC7688" s="50"/>
      <c r="AD7688" s="50"/>
      <c r="AE7688" s="50"/>
      <c r="AF7688" s="50"/>
      <c r="AG7688" s="50"/>
      <c r="AH7688" s="50"/>
      <c r="AI7688" s="50"/>
      <c r="AJ7688" s="50"/>
      <c r="AK7688" s="50"/>
      <c r="AL7688" s="50"/>
      <c r="AM7688" s="50"/>
      <c r="AN7688" s="50"/>
      <c r="AO7688" s="50"/>
      <c r="AP7688" s="50"/>
      <c r="AQ7688" s="50"/>
      <c r="AR7688" s="50"/>
      <c r="AS7688" s="50"/>
      <c r="AT7688" s="50"/>
      <c r="AU7688" s="50"/>
      <c r="AV7688" s="50"/>
      <c r="AW7688" s="50"/>
      <c r="AX7688" s="50"/>
      <c r="AY7688" s="50"/>
      <c r="AZ7688" s="50"/>
      <c r="BA7688" s="50"/>
      <c r="BB7688" s="50"/>
      <c r="BC7688" s="50"/>
      <c r="BD7688" s="50"/>
      <c r="BE7688" s="50"/>
      <c r="BF7688" s="50"/>
      <c r="BG7688" s="50"/>
      <c r="BH7688" s="50"/>
      <c r="BI7688" s="50"/>
      <c r="BJ7688" s="50"/>
      <c r="BK7688" s="50"/>
      <c r="BL7688" s="50"/>
      <c r="BM7688" s="50"/>
      <c r="BN7688" s="50"/>
      <c r="BO7688" s="50"/>
      <c r="BP7688" s="50"/>
      <c r="BQ7688" s="50"/>
      <c r="BR7688" s="50"/>
      <c r="BS7688" s="50"/>
      <c r="BT7688" s="50"/>
      <c r="BU7688" s="50"/>
      <c r="BV7688" s="50"/>
      <c r="BW7688" s="50"/>
      <c r="BX7688" s="50"/>
      <c r="BY7688" s="50"/>
      <c r="BZ7688" s="50"/>
      <c r="CA7688" s="50"/>
      <c r="CB7688" s="50"/>
      <c r="CC7688" s="50"/>
      <c r="CD7688" s="50"/>
      <c r="CE7688" s="50"/>
      <c r="CF7688" s="50"/>
      <c r="CG7688" s="50"/>
      <c r="CH7688" s="50"/>
      <c r="CI7688" s="50"/>
      <c r="CJ7688" s="50"/>
      <c r="CK7688" s="50"/>
      <c r="CL7688" s="50"/>
      <c r="CM7688" s="50"/>
      <c r="CN7688" s="50"/>
      <c r="CO7688" s="50"/>
      <c r="CP7688" s="50"/>
      <c r="CQ7688" s="50"/>
      <c r="CR7688" s="50"/>
      <c r="CS7688" s="50"/>
      <c r="CT7688" s="50"/>
      <c r="CU7688" s="50"/>
      <c r="CV7688" s="50"/>
      <c r="CW7688" s="50"/>
      <c r="CX7688" s="50"/>
      <c r="CY7688" s="50"/>
      <c r="CZ7688" s="50"/>
      <c r="DA7688" s="50"/>
      <c r="DB7688" s="50"/>
      <c r="DC7688" s="50"/>
      <c r="DD7688" s="50"/>
      <c r="DE7688" s="50"/>
      <c r="DF7688" s="50"/>
      <c r="DG7688" s="50"/>
    </row>
    <row r="7689" spans="1:111" x14ac:dyDescent="0.2">
      <c r="A7689" s="185"/>
      <c r="B7689" s="186"/>
      <c r="C7689" s="186"/>
      <c r="D7689" s="54"/>
      <c r="E7689" s="310"/>
      <c r="F7689" s="192"/>
      <c r="G7689" s="192"/>
      <c r="H7689" s="50"/>
      <c r="I7689" s="50"/>
      <c r="J7689" s="50"/>
      <c r="K7689" s="50"/>
      <c r="L7689" s="50"/>
      <c r="M7689" s="50"/>
      <c r="N7689" s="50"/>
      <c r="O7689" s="50"/>
      <c r="P7689" s="50"/>
      <c r="Q7689" s="50"/>
      <c r="R7689" s="50"/>
      <c r="S7689" s="50"/>
      <c r="T7689" s="50"/>
      <c r="U7689" s="50"/>
      <c r="V7689" s="50"/>
      <c r="W7689" s="50"/>
      <c r="X7689" s="50"/>
      <c r="Y7689" s="50"/>
      <c r="Z7689" s="50"/>
      <c r="AA7689" s="50"/>
      <c r="AB7689" s="50"/>
      <c r="AC7689" s="50"/>
      <c r="AD7689" s="50"/>
      <c r="AE7689" s="50"/>
      <c r="AF7689" s="50"/>
      <c r="AG7689" s="50"/>
      <c r="AH7689" s="50"/>
      <c r="AI7689" s="50"/>
      <c r="AJ7689" s="50"/>
      <c r="AK7689" s="50"/>
      <c r="AL7689" s="50"/>
      <c r="AM7689" s="50"/>
      <c r="AN7689" s="50"/>
      <c r="AO7689" s="50"/>
      <c r="AP7689" s="50"/>
      <c r="AQ7689" s="50"/>
      <c r="AR7689" s="50"/>
      <c r="AS7689" s="50"/>
      <c r="AT7689" s="50"/>
      <c r="AU7689" s="50"/>
      <c r="AV7689" s="50"/>
      <c r="AW7689" s="50"/>
      <c r="AX7689" s="50"/>
      <c r="AY7689" s="50"/>
      <c r="AZ7689" s="50"/>
      <c r="BA7689" s="50"/>
      <c r="BB7689" s="50"/>
      <c r="BC7689" s="50"/>
      <c r="BD7689" s="50"/>
      <c r="BE7689" s="50"/>
      <c r="BF7689" s="50"/>
      <c r="BG7689" s="50"/>
      <c r="BH7689" s="50"/>
      <c r="BI7689" s="50"/>
      <c r="BJ7689" s="50"/>
      <c r="BK7689" s="50"/>
      <c r="BL7689" s="50"/>
      <c r="BM7689" s="50"/>
      <c r="BN7689" s="50"/>
      <c r="BO7689" s="50"/>
      <c r="BP7689" s="50"/>
      <c r="BQ7689" s="50"/>
      <c r="BR7689" s="50"/>
      <c r="BS7689" s="50"/>
      <c r="BT7689" s="50"/>
      <c r="BU7689" s="50"/>
      <c r="BV7689" s="50"/>
      <c r="BW7689" s="50"/>
      <c r="BX7689" s="50"/>
      <c r="BY7689" s="50"/>
      <c r="BZ7689" s="50"/>
      <c r="CA7689" s="50"/>
      <c r="CB7689" s="50"/>
      <c r="CC7689" s="50"/>
      <c r="CD7689" s="50"/>
      <c r="CE7689" s="50"/>
      <c r="CF7689" s="50"/>
      <c r="CG7689" s="50"/>
      <c r="CH7689" s="50"/>
      <c r="CI7689" s="50"/>
      <c r="CJ7689" s="50"/>
      <c r="CK7689" s="50"/>
      <c r="CL7689" s="50"/>
      <c r="CM7689" s="50"/>
      <c r="CN7689" s="50"/>
      <c r="CO7689" s="50"/>
      <c r="CP7689" s="50"/>
      <c r="CQ7689" s="50"/>
      <c r="CR7689" s="50"/>
      <c r="CS7689" s="50"/>
      <c r="CT7689" s="50"/>
      <c r="CU7689" s="50"/>
      <c r="CV7689" s="50"/>
      <c r="CW7689" s="50"/>
      <c r="CX7689" s="50"/>
      <c r="CY7689" s="50"/>
      <c r="CZ7689" s="50"/>
      <c r="DA7689" s="50"/>
      <c r="DB7689" s="50"/>
      <c r="DC7689" s="50"/>
      <c r="DD7689" s="50"/>
      <c r="DE7689" s="50"/>
      <c r="DF7689" s="50"/>
      <c r="DG7689" s="50"/>
    </row>
    <row r="7690" spans="1:111" x14ac:dyDescent="0.2">
      <c r="A7690" s="185"/>
      <c r="B7690" s="186"/>
      <c r="C7690" s="186"/>
      <c r="D7690" s="54"/>
      <c r="E7690" s="310"/>
      <c r="F7690" s="192"/>
      <c r="G7690" s="192"/>
      <c r="H7690" s="50"/>
      <c r="I7690" s="50"/>
      <c r="J7690" s="50"/>
      <c r="K7690" s="50"/>
      <c r="L7690" s="50"/>
      <c r="M7690" s="50"/>
      <c r="N7690" s="50"/>
      <c r="O7690" s="50"/>
      <c r="P7690" s="50"/>
      <c r="Q7690" s="50"/>
      <c r="R7690" s="50"/>
      <c r="S7690" s="50"/>
      <c r="T7690" s="50"/>
      <c r="U7690" s="50"/>
      <c r="V7690" s="50"/>
      <c r="W7690" s="50"/>
      <c r="X7690" s="50"/>
      <c r="Y7690" s="50"/>
      <c r="Z7690" s="50"/>
      <c r="AA7690" s="50"/>
      <c r="AB7690" s="50"/>
      <c r="AC7690" s="50"/>
      <c r="AD7690" s="50"/>
      <c r="AE7690" s="50"/>
      <c r="AF7690" s="50"/>
      <c r="AG7690" s="50"/>
      <c r="AH7690" s="50"/>
      <c r="AI7690" s="50"/>
      <c r="AJ7690" s="50"/>
      <c r="AK7690" s="50"/>
      <c r="AL7690" s="50"/>
      <c r="AM7690" s="50"/>
      <c r="AN7690" s="50"/>
      <c r="AO7690" s="50"/>
      <c r="AP7690" s="50"/>
      <c r="AQ7690" s="50"/>
      <c r="AR7690" s="50"/>
      <c r="AS7690" s="50"/>
      <c r="AT7690" s="50"/>
      <c r="AU7690" s="50"/>
      <c r="AV7690" s="50"/>
      <c r="AW7690" s="50"/>
      <c r="AX7690" s="50"/>
      <c r="AY7690" s="50"/>
      <c r="AZ7690" s="50"/>
      <c r="BA7690" s="50"/>
      <c r="BB7690" s="50"/>
      <c r="BC7690" s="50"/>
      <c r="BD7690" s="50"/>
      <c r="BE7690" s="50"/>
      <c r="BF7690" s="50"/>
      <c r="BG7690" s="50"/>
      <c r="BH7690" s="50"/>
      <c r="BI7690" s="50"/>
      <c r="BJ7690" s="50"/>
      <c r="BK7690" s="50"/>
      <c r="BL7690" s="50"/>
      <c r="BM7690" s="50"/>
      <c r="BN7690" s="50"/>
      <c r="BO7690" s="50"/>
      <c r="BP7690" s="50"/>
      <c r="BQ7690" s="50"/>
      <c r="BR7690" s="50"/>
      <c r="BS7690" s="50"/>
      <c r="BT7690" s="50"/>
      <c r="BU7690" s="50"/>
      <c r="BV7690" s="50"/>
      <c r="BW7690" s="50"/>
      <c r="BX7690" s="50"/>
      <c r="BY7690" s="50"/>
      <c r="BZ7690" s="50"/>
      <c r="CA7690" s="50"/>
      <c r="CB7690" s="50"/>
      <c r="CC7690" s="50"/>
      <c r="CD7690" s="50"/>
      <c r="CE7690" s="50"/>
      <c r="CF7690" s="50"/>
      <c r="CG7690" s="50"/>
      <c r="CH7690" s="50"/>
      <c r="CI7690" s="50"/>
      <c r="CJ7690" s="50"/>
      <c r="CK7690" s="50"/>
      <c r="CL7690" s="50"/>
      <c r="CM7690" s="50"/>
      <c r="CN7690" s="50"/>
      <c r="CO7690" s="50"/>
      <c r="CP7690" s="50"/>
      <c r="CQ7690" s="50"/>
      <c r="CR7690" s="50"/>
      <c r="CS7690" s="50"/>
      <c r="CT7690" s="50"/>
      <c r="CU7690" s="50"/>
      <c r="CV7690" s="50"/>
      <c r="CW7690" s="50"/>
      <c r="CX7690" s="50"/>
      <c r="CY7690" s="50"/>
      <c r="CZ7690" s="50"/>
      <c r="DA7690" s="50"/>
      <c r="DB7690" s="50"/>
      <c r="DC7690" s="50"/>
      <c r="DD7690" s="50"/>
      <c r="DE7690" s="50"/>
      <c r="DF7690" s="50"/>
      <c r="DG7690" s="50"/>
    </row>
    <row r="7691" spans="1:111" x14ac:dyDescent="0.2">
      <c r="A7691" s="185"/>
      <c r="B7691" s="186"/>
      <c r="C7691" s="186"/>
      <c r="D7691" s="54"/>
      <c r="E7691" s="310"/>
      <c r="F7691" s="192"/>
      <c r="G7691" s="192"/>
      <c r="H7691" s="50"/>
      <c r="I7691" s="50"/>
      <c r="J7691" s="50"/>
      <c r="K7691" s="50"/>
      <c r="L7691" s="50"/>
      <c r="M7691" s="50"/>
      <c r="N7691" s="50"/>
      <c r="O7691" s="50"/>
      <c r="P7691" s="50"/>
      <c r="Q7691" s="50"/>
      <c r="R7691" s="50"/>
      <c r="S7691" s="50"/>
      <c r="T7691" s="50"/>
      <c r="U7691" s="50"/>
      <c r="V7691" s="50"/>
      <c r="W7691" s="50"/>
      <c r="X7691" s="50"/>
      <c r="Y7691" s="50"/>
      <c r="Z7691" s="50"/>
      <c r="AA7691" s="50"/>
      <c r="AB7691" s="50"/>
      <c r="AC7691" s="50"/>
      <c r="AD7691" s="50"/>
      <c r="AE7691" s="50"/>
      <c r="AF7691" s="50"/>
      <c r="AG7691" s="50"/>
      <c r="AH7691" s="50"/>
      <c r="AI7691" s="50"/>
      <c r="AJ7691" s="50"/>
      <c r="AK7691" s="50"/>
      <c r="AL7691" s="50"/>
      <c r="AM7691" s="50"/>
      <c r="AN7691" s="50"/>
      <c r="AO7691" s="50"/>
      <c r="AP7691" s="50"/>
      <c r="AQ7691" s="50"/>
      <c r="AR7691" s="50"/>
      <c r="AS7691" s="50"/>
      <c r="AT7691" s="50"/>
      <c r="AU7691" s="50"/>
      <c r="AV7691" s="50"/>
      <c r="AW7691" s="50"/>
      <c r="AX7691" s="50"/>
      <c r="AY7691" s="50"/>
      <c r="AZ7691" s="50"/>
      <c r="BA7691" s="50"/>
      <c r="BB7691" s="50"/>
      <c r="BC7691" s="50"/>
      <c r="BD7691" s="50"/>
      <c r="BE7691" s="50"/>
      <c r="BF7691" s="50"/>
      <c r="BG7691" s="50"/>
      <c r="BH7691" s="50"/>
      <c r="BI7691" s="50"/>
      <c r="BJ7691" s="50"/>
      <c r="BK7691" s="50"/>
      <c r="BL7691" s="50"/>
      <c r="BM7691" s="50"/>
      <c r="BN7691" s="50"/>
      <c r="BO7691" s="50"/>
      <c r="BP7691" s="50"/>
      <c r="BQ7691" s="50"/>
      <c r="BR7691" s="50"/>
      <c r="BS7691" s="50"/>
      <c r="BT7691" s="50"/>
      <c r="BU7691" s="50"/>
      <c r="BV7691" s="50"/>
      <c r="BW7691" s="50"/>
      <c r="BX7691" s="50"/>
      <c r="BY7691" s="50"/>
      <c r="BZ7691" s="50"/>
      <c r="CA7691" s="50"/>
      <c r="CB7691" s="50"/>
      <c r="CC7691" s="50"/>
      <c r="CD7691" s="50"/>
      <c r="CE7691" s="50"/>
      <c r="CF7691" s="50"/>
      <c r="CG7691" s="50"/>
      <c r="CH7691" s="50"/>
      <c r="CI7691" s="50"/>
      <c r="CJ7691" s="50"/>
      <c r="CK7691" s="50"/>
      <c r="CL7691" s="50"/>
      <c r="CM7691" s="50"/>
      <c r="CN7691" s="50"/>
      <c r="CO7691" s="50"/>
      <c r="CP7691" s="50"/>
      <c r="CQ7691" s="50"/>
      <c r="CR7691" s="50"/>
      <c r="CS7691" s="50"/>
      <c r="CT7691" s="50"/>
      <c r="CU7691" s="50"/>
      <c r="CV7691" s="50"/>
      <c r="CW7691" s="50"/>
      <c r="CX7691" s="50"/>
      <c r="CY7691" s="50"/>
      <c r="CZ7691" s="50"/>
      <c r="DA7691" s="50"/>
      <c r="DB7691" s="50"/>
      <c r="DC7691" s="50"/>
      <c r="DD7691" s="50"/>
      <c r="DE7691" s="50"/>
      <c r="DF7691" s="50"/>
      <c r="DG7691" s="50"/>
    </row>
    <row r="7692" spans="1:111" x14ac:dyDescent="0.2">
      <c r="A7692" s="185"/>
      <c r="B7692" s="186"/>
      <c r="C7692" s="186"/>
      <c r="D7692" s="54"/>
      <c r="E7692" s="310"/>
      <c r="F7692" s="192"/>
      <c r="G7692" s="192"/>
      <c r="H7692" s="50"/>
      <c r="I7692" s="50"/>
      <c r="J7692" s="50"/>
      <c r="K7692" s="50"/>
      <c r="L7692" s="50"/>
      <c r="M7692" s="50"/>
      <c r="N7692" s="50"/>
      <c r="O7692" s="50"/>
      <c r="P7692" s="50"/>
      <c r="Q7692" s="50"/>
      <c r="R7692" s="50"/>
      <c r="S7692" s="50"/>
      <c r="T7692" s="50"/>
      <c r="U7692" s="50"/>
      <c r="V7692" s="50"/>
      <c r="W7692" s="50"/>
      <c r="X7692" s="50"/>
      <c r="Y7692" s="50"/>
      <c r="Z7692" s="50"/>
      <c r="AA7692" s="50"/>
      <c r="AB7692" s="50"/>
      <c r="AC7692" s="50"/>
      <c r="AD7692" s="50"/>
      <c r="AE7692" s="50"/>
      <c r="AF7692" s="50"/>
      <c r="AG7692" s="50"/>
      <c r="AH7692" s="50"/>
      <c r="AI7692" s="50"/>
      <c r="AJ7692" s="50"/>
      <c r="AK7692" s="50"/>
      <c r="AL7692" s="50"/>
      <c r="AM7692" s="50"/>
      <c r="AN7692" s="50"/>
      <c r="AO7692" s="50"/>
      <c r="AP7692" s="50"/>
      <c r="AQ7692" s="50"/>
      <c r="AR7692" s="50"/>
      <c r="AS7692" s="50"/>
      <c r="AT7692" s="50"/>
      <c r="AU7692" s="50"/>
      <c r="AV7692" s="50"/>
      <c r="AW7692" s="50"/>
      <c r="AX7692" s="50"/>
      <c r="AY7692" s="50"/>
      <c r="AZ7692" s="50"/>
      <c r="BA7692" s="50"/>
      <c r="BB7692" s="50"/>
      <c r="BC7692" s="50"/>
      <c r="BD7692" s="50"/>
      <c r="BE7692" s="50"/>
      <c r="BF7692" s="50"/>
      <c r="BG7692" s="50"/>
      <c r="BH7692" s="50"/>
      <c r="BI7692" s="50"/>
      <c r="BJ7692" s="50"/>
      <c r="BK7692" s="50"/>
      <c r="BL7692" s="50"/>
      <c r="BM7692" s="50"/>
      <c r="BN7692" s="50"/>
      <c r="BO7692" s="50"/>
      <c r="BP7692" s="50"/>
      <c r="BQ7692" s="50"/>
      <c r="BR7692" s="50"/>
      <c r="BS7692" s="50"/>
      <c r="BT7692" s="50"/>
      <c r="BU7692" s="50"/>
      <c r="BV7692" s="50"/>
      <c r="BW7692" s="50"/>
      <c r="BX7692" s="50"/>
      <c r="BY7692" s="50"/>
      <c r="BZ7692" s="50"/>
      <c r="CA7692" s="50"/>
      <c r="CB7692" s="50"/>
      <c r="CC7692" s="50"/>
      <c r="CD7692" s="50"/>
      <c r="CE7692" s="50"/>
      <c r="CF7692" s="50"/>
      <c r="CG7692" s="50"/>
      <c r="CH7692" s="50"/>
      <c r="CI7692" s="50"/>
      <c r="CJ7692" s="50"/>
      <c r="CK7692" s="50"/>
      <c r="CL7692" s="50"/>
      <c r="CM7692" s="50"/>
      <c r="CN7692" s="50"/>
      <c r="CO7692" s="50"/>
      <c r="CP7692" s="50"/>
      <c r="CQ7692" s="50"/>
      <c r="CR7692" s="50"/>
      <c r="CS7692" s="50"/>
      <c r="CT7692" s="50"/>
      <c r="CU7692" s="50"/>
      <c r="CV7692" s="50"/>
      <c r="CW7692" s="50"/>
      <c r="CX7692" s="50"/>
      <c r="CY7692" s="50"/>
      <c r="CZ7692" s="50"/>
      <c r="DA7692" s="50"/>
      <c r="DB7692" s="50"/>
      <c r="DC7692" s="50"/>
      <c r="DD7692" s="50"/>
      <c r="DE7692" s="50"/>
      <c r="DF7692" s="50"/>
      <c r="DG7692" s="50"/>
    </row>
    <row r="7693" spans="1:111" x14ac:dyDescent="0.2">
      <c r="A7693" s="185"/>
      <c r="B7693" s="186"/>
      <c r="C7693" s="186"/>
      <c r="D7693" s="54"/>
      <c r="E7693" s="310"/>
      <c r="F7693" s="192"/>
      <c r="G7693" s="192"/>
      <c r="H7693" s="50"/>
      <c r="I7693" s="50"/>
      <c r="J7693" s="50"/>
      <c r="K7693" s="50"/>
      <c r="L7693" s="50"/>
      <c r="M7693" s="50"/>
      <c r="N7693" s="50"/>
      <c r="O7693" s="50"/>
      <c r="P7693" s="50"/>
      <c r="Q7693" s="50"/>
      <c r="R7693" s="50"/>
      <c r="S7693" s="50"/>
      <c r="T7693" s="50"/>
      <c r="U7693" s="50"/>
      <c r="V7693" s="50"/>
      <c r="W7693" s="50"/>
      <c r="X7693" s="50"/>
      <c r="Y7693" s="50"/>
      <c r="Z7693" s="50"/>
      <c r="AA7693" s="50"/>
      <c r="AB7693" s="50"/>
      <c r="AC7693" s="50"/>
      <c r="AD7693" s="50"/>
      <c r="AE7693" s="50"/>
      <c r="AF7693" s="50"/>
      <c r="AG7693" s="50"/>
      <c r="AH7693" s="50"/>
      <c r="AI7693" s="50"/>
      <c r="AJ7693" s="50"/>
      <c r="AK7693" s="50"/>
      <c r="AL7693" s="50"/>
      <c r="AM7693" s="50"/>
      <c r="AN7693" s="50"/>
      <c r="AO7693" s="50"/>
      <c r="AP7693" s="50"/>
      <c r="AQ7693" s="50"/>
      <c r="AR7693" s="50"/>
      <c r="AS7693" s="50"/>
      <c r="AT7693" s="50"/>
      <c r="AU7693" s="50"/>
      <c r="AV7693" s="50"/>
      <c r="AW7693" s="50"/>
      <c r="AX7693" s="50"/>
      <c r="AY7693" s="50"/>
      <c r="AZ7693" s="50"/>
      <c r="BA7693" s="50"/>
      <c r="BB7693" s="50"/>
      <c r="BC7693" s="50"/>
      <c r="BD7693" s="50"/>
      <c r="BE7693" s="50"/>
      <c r="BF7693" s="50"/>
      <c r="BG7693" s="50"/>
      <c r="BH7693" s="50"/>
      <c r="BI7693" s="50"/>
      <c r="BJ7693" s="50"/>
      <c r="BK7693" s="50"/>
      <c r="BL7693" s="50"/>
      <c r="BM7693" s="50"/>
      <c r="BN7693" s="50"/>
      <c r="BO7693" s="50"/>
      <c r="BP7693" s="50"/>
      <c r="BQ7693" s="50"/>
      <c r="BR7693" s="50"/>
      <c r="BS7693" s="50"/>
      <c r="BT7693" s="50"/>
      <c r="BU7693" s="50"/>
      <c r="BV7693" s="50"/>
      <c r="BW7693" s="50"/>
      <c r="BX7693" s="50"/>
      <c r="BY7693" s="50"/>
      <c r="BZ7693" s="50"/>
      <c r="CA7693" s="50"/>
      <c r="CB7693" s="50"/>
      <c r="CC7693" s="50"/>
      <c r="CD7693" s="50"/>
      <c r="CE7693" s="50"/>
      <c r="CF7693" s="50"/>
      <c r="CG7693" s="50"/>
      <c r="CH7693" s="50"/>
      <c r="CI7693" s="50"/>
      <c r="CJ7693" s="50"/>
      <c r="CK7693" s="50"/>
      <c r="CL7693" s="50"/>
      <c r="CM7693" s="50"/>
      <c r="CN7693" s="50"/>
      <c r="CO7693" s="50"/>
      <c r="CP7693" s="50"/>
      <c r="CQ7693" s="50"/>
      <c r="CR7693" s="50"/>
      <c r="CS7693" s="50"/>
      <c r="CT7693" s="50"/>
      <c r="CU7693" s="50"/>
      <c r="CV7693" s="50"/>
      <c r="CW7693" s="50"/>
      <c r="CX7693" s="50"/>
      <c r="CY7693" s="50"/>
      <c r="CZ7693" s="50"/>
      <c r="DA7693" s="50"/>
      <c r="DB7693" s="50"/>
      <c r="DC7693" s="50"/>
      <c r="DD7693" s="50"/>
      <c r="DE7693" s="50"/>
      <c r="DF7693" s="50"/>
      <c r="DG7693" s="50"/>
    </row>
    <row r="7694" spans="1:111" x14ac:dyDescent="0.2">
      <c r="A7694" s="185"/>
      <c r="B7694" s="186"/>
      <c r="C7694" s="186"/>
      <c r="D7694" s="54"/>
      <c r="E7694" s="310"/>
      <c r="F7694" s="192"/>
      <c r="G7694" s="192"/>
      <c r="H7694" s="50"/>
      <c r="I7694" s="50"/>
      <c r="J7694" s="50"/>
      <c r="K7694" s="50"/>
      <c r="L7694" s="50"/>
      <c r="M7694" s="50"/>
      <c r="N7694" s="50"/>
      <c r="O7694" s="50"/>
      <c r="P7694" s="50"/>
      <c r="Q7694" s="50"/>
      <c r="R7694" s="50"/>
      <c r="S7694" s="50"/>
      <c r="T7694" s="50"/>
      <c r="U7694" s="50"/>
      <c r="V7694" s="50"/>
      <c r="W7694" s="50"/>
      <c r="X7694" s="50"/>
      <c r="Y7694" s="50"/>
      <c r="Z7694" s="50"/>
      <c r="AA7694" s="50"/>
      <c r="AB7694" s="50"/>
      <c r="AC7694" s="50"/>
      <c r="AD7694" s="50"/>
      <c r="AE7694" s="50"/>
      <c r="AF7694" s="50"/>
      <c r="AG7694" s="50"/>
      <c r="AH7694" s="50"/>
      <c r="AI7694" s="50"/>
      <c r="AJ7694" s="50"/>
      <c r="AK7694" s="50"/>
      <c r="AL7694" s="50"/>
      <c r="AM7694" s="50"/>
      <c r="AN7694" s="50"/>
      <c r="AO7694" s="50"/>
      <c r="AP7694" s="50"/>
      <c r="AQ7694" s="50"/>
      <c r="AR7694" s="50"/>
      <c r="AS7694" s="50"/>
      <c r="AT7694" s="50"/>
      <c r="AU7694" s="50"/>
      <c r="AV7694" s="50"/>
      <c r="AW7694" s="50"/>
      <c r="AX7694" s="50"/>
      <c r="AY7694" s="50"/>
      <c r="AZ7694" s="50"/>
      <c r="BA7694" s="50"/>
      <c r="BB7694" s="50"/>
      <c r="BC7694" s="50"/>
      <c r="BD7694" s="50"/>
      <c r="BE7694" s="50"/>
      <c r="BF7694" s="50"/>
      <c r="BG7694" s="50"/>
      <c r="BH7694" s="50"/>
      <c r="BI7694" s="50"/>
      <c r="BJ7694" s="50"/>
      <c r="BK7694" s="50"/>
      <c r="BL7694" s="50"/>
      <c r="BM7694" s="50"/>
      <c r="BN7694" s="50"/>
      <c r="BO7694" s="50"/>
      <c r="BP7694" s="50"/>
      <c r="BQ7694" s="50"/>
      <c r="BR7694" s="50"/>
      <c r="BS7694" s="50"/>
      <c r="BT7694" s="50"/>
      <c r="BU7694" s="50"/>
      <c r="BV7694" s="50"/>
      <c r="BW7694" s="50"/>
      <c r="BX7694" s="50"/>
      <c r="BY7694" s="50"/>
      <c r="BZ7694" s="50"/>
      <c r="CA7694" s="50"/>
      <c r="CB7694" s="50"/>
      <c r="CC7694" s="50"/>
      <c r="CD7694" s="50"/>
      <c r="CE7694" s="50"/>
      <c r="CF7694" s="50"/>
      <c r="CG7694" s="50"/>
      <c r="CH7694" s="50"/>
      <c r="CI7694" s="50"/>
      <c r="CJ7694" s="50"/>
      <c r="CK7694" s="50"/>
      <c r="CL7694" s="50"/>
      <c r="CM7694" s="50"/>
      <c r="CN7694" s="50"/>
      <c r="CO7694" s="50"/>
      <c r="CP7694" s="50"/>
      <c r="CQ7694" s="50"/>
      <c r="CR7694" s="50"/>
      <c r="CS7694" s="50"/>
      <c r="CT7694" s="50"/>
      <c r="CU7694" s="50"/>
      <c r="CV7694" s="50"/>
      <c r="CW7694" s="50"/>
      <c r="CX7694" s="50"/>
      <c r="CY7694" s="50"/>
      <c r="CZ7694" s="50"/>
      <c r="DA7694" s="50"/>
      <c r="DB7694" s="50"/>
      <c r="DC7694" s="50"/>
      <c r="DD7694" s="50"/>
      <c r="DE7694" s="50"/>
      <c r="DF7694" s="50"/>
      <c r="DG7694" s="50"/>
    </row>
    <row r="7695" spans="1:111" x14ac:dyDescent="0.2">
      <c r="A7695" s="185"/>
      <c r="B7695" s="186"/>
      <c r="C7695" s="186"/>
      <c r="D7695" s="54"/>
      <c r="E7695" s="310"/>
      <c r="F7695" s="192"/>
      <c r="G7695" s="192"/>
      <c r="H7695" s="50"/>
      <c r="I7695" s="50"/>
      <c r="J7695" s="50"/>
      <c r="K7695" s="50"/>
      <c r="L7695" s="50"/>
      <c r="M7695" s="50"/>
      <c r="N7695" s="50"/>
      <c r="O7695" s="50"/>
      <c r="P7695" s="50"/>
      <c r="Q7695" s="50"/>
      <c r="R7695" s="50"/>
      <c r="S7695" s="50"/>
      <c r="T7695" s="50"/>
      <c r="U7695" s="50"/>
      <c r="V7695" s="50"/>
      <c r="W7695" s="50"/>
      <c r="X7695" s="50"/>
      <c r="Y7695" s="50"/>
      <c r="Z7695" s="50"/>
      <c r="AA7695" s="50"/>
      <c r="AB7695" s="50"/>
      <c r="AC7695" s="50"/>
      <c r="AD7695" s="50"/>
      <c r="AE7695" s="50"/>
      <c r="AF7695" s="50"/>
      <c r="AG7695" s="50"/>
      <c r="AH7695" s="50"/>
      <c r="AI7695" s="50"/>
      <c r="AJ7695" s="50"/>
      <c r="AK7695" s="50"/>
      <c r="AL7695" s="50"/>
      <c r="AM7695" s="50"/>
      <c r="AN7695" s="50"/>
      <c r="AO7695" s="50"/>
      <c r="AP7695" s="50"/>
      <c r="AQ7695" s="50"/>
      <c r="AR7695" s="50"/>
      <c r="AS7695" s="50"/>
      <c r="AT7695" s="50"/>
      <c r="AU7695" s="50"/>
      <c r="AV7695" s="50"/>
      <c r="AW7695" s="50"/>
      <c r="AX7695" s="50"/>
      <c r="AY7695" s="50"/>
      <c r="AZ7695" s="50"/>
      <c r="BA7695" s="50"/>
      <c r="BB7695" s="50"/>
      <c r="BC7695" s="50"/>
      <c r="BD7695" s="50"/>
      <c r="BE7695" s="50"/>
      <c r="BF7695" s="50"/>
      <c r="BG7695" s="50"/>
      <c r="BH7695" s="50"/>
      <c r="BI7695" s="50"/>
      <c r="BJ7695" s="50"/>
      <c r="BK7695" s="50"/>
      <c r="BL7695" s="50"/>
      <c r="BM7695" s="50"/>
      <c r="BN7695" s="50"/>
      <c r="BO7695" s="50"/>
      <c r="BP7695" s="50"/>
      <c r="BQ7695" s="50"/>
      <c r="BR7695" s="50"/>
      <c r="BS7695" s="50"/>
      <c r="BT7695" s="50"/>
      <c r="BU7695" s="50"/>
      <c r="BV7695" s="50"/>
      <c r="BW7695" s="50"/>
      <c r="BX7695" s="50"/>
      <c r="BY7695" s="50"/>
      <c r="BZ7695" s="50"/>
      <c r="CA7695" s="50"/>
      <c r="CB7695" s="50"/>
      <c r="CC7695" s="50"/>
      <c r="CD7695" s="50"/>
      <c r="CE7695" s="50"/>
      <c r="CF7695" s="50"/>
      <c r="CG7695" s="50"/>
      <c r="CH7695" s="50"/>
      <c r="CI7695" s="50"/>
      <c r="CJ7695" s="50"/>
      <c r="CK7695" s="50"/>
      <c r="CL7695" s="50"/>
      <c r="CM7695" s="50"/>
      <c r="CN7695" s="50"/>
      <c r="CO7695" s="50"/>
      <c r="CP7695" s="50"/>
      <c r="CQ7695" s="50"/>
      <c r="CR7695" s="50"/>
      <c r="CS7695" s="50"/>
      <c r="CT7695" s="50"/>
      <c r="CU7695" s="50"/>
      <c r="CV7695" s="50"/>
      <c r="CW7695" s="50"/>
      <c r="CX7695" s="50"/>
      <c r="CY7695" s="50"/>
      <c r="CZ7695" s="50"/>
      <c r="DA7695" s="50"/>
      <c r="DB7695" s="50"/>
      <c r="DC7695" s="50"/>
      <c r="DD7695" s="50"/>
      <c r="DE7695" s="50"/>
      <c r="DF7695" s="50"/>
      <c r="DG7695" s="50"/>
    </row>
    <row r="7696" spans="1:111" x14ac:dyDescent="0.2">
      <c r="A7696" s="185"/>
      <c r="B7696" s="186"/>
      <c r="C7696" s="186"/>
      <c r="D7696" s="54"/>
      <c r="E7696" s="310"/>
      <c r="F7696" s="192"/>
      <c r="G7696" s="192"/>
      <c r="H7696" s="50"/>
      <c r="I7696" s="50"/>
      <c r="J7696" s="50"/>
      <c r="K7696" s="50"/>
      <c r="L7696" s="50"/>
      <c r="M7696" s="50"/>
      <c r="N7696" s="50"/>
      <c r="O7696" s="50"/>
      <c r="P7696" s="50"/>
      <c r="Q7696" s="50"/>
      <c r="R7696" s="50"/>
      <c r="S7696" s="50"/>
      <c r="T7696" s="50"/>
      <c r="U7696" s="50"/>
      <c r="V7696" s="50"/>
      <c r="W7696" s="50"/>
      <c r="X7696" s="50"/>
      <c r="Y7696" s="50"/>
      <c r="Z7696" s="50"/>
      <c r="AA7696" s="50"/>
      <c r="AB7696" s="50"/>
      <c r="AC7696" s="50"/>
      <c r="AD7696" s="50"/>
      <c r="AE7696" s="50"/>
      <c r="AF7696" s="50"/>
      <c r="AG7696" s="50"/>
      <c r="AH7696" s="50"/>
      <c r="AI7696" s="50"/>
      <c r="AJ7696" s="50"/>
      <c r="AK7696" s="50"/>
      <c r="AL7696" s="50"/>
      <c r="AM7696" s="50"/>
      <c r="AN7696" s="50"/>
      <c r="AO7696" s="50"/>
      <c r="AP7696" s="50"/>
      <c r="AQ7696" s="50"/>
      <c r="AR7696" s="50"/>
      <c r="AS7696" s="50"/>
      <c r="AT7696" s="50"/>
      <c r="AU7696" s="50"/>
      <c r="AV7696" s="50"/>
      <c r="AW7696" s="50"/>
      <c r="AX7696" s="50"/>
      <c r="AY7696" s="50"/>
      <c r="AZ7696" s="50"/>
      <c r="BA7696" s="50"/>
      <c r="BB7696" s="50"/>
      <c r="BC7696" s="50"/>
      <c r="BD7696" s="50"/>
      <c r="BE7696" s="50"/>
      <c r="BF7696" s="50"/>
      <c r="BG7696" s="50"/>
      <c r="BH7696" s="50"/>
      <c r="BI7696" s="50"/>
      <c r="BJ7696" s="50"/>
      <c r="BK7696" s="50"/>
      <c r="BL7696" s="50"/>
      <c r="BM7696" s="50"/>
      <c r="BN7696" s="50"/>
      <c r="BO7696" s="50"/>
      <c r="BP7696" s="50"/>
      <c r="BQ7696" s="50"/>
      <c r="BR7696" s="50"/>
      <c r="BS7696" s="50"/>
      <c r="BT7696" s="50"/>
      <c r="BU7696" s="50"/>
      <c r="BV7696" s="50"/>
      <c r="BW7696" s="50"/>
      <c r="BX7696" s="50"/>
      <c r="BY7696" s="50"/>
      <c r="BZ7696" s="50"/>
      <c r="CA7696" s="50"/>
      <c r="CB7696" s="50"/>
      <c r="CC7696" s="50"/>
      <c r="CD7696" s="50"/>
      <c r="CE7696" s="50"/>
      <c r="CF7696" s="50"/>
      <c r="CG7696" s="50"/>
      <c r="CH7696" s="50"/>
      <c r="CI7696" s="50"/>
      <c r="CJ7696" s="50"/>
      <c r="CK7696" s="50"/>
      <c r="CL7696" s="50"/>
      <c r="CM7696" s="50"/>
      <c r="CN7696" s="50"/>
      <c r="CO7696" s="50"/>
      <c r="CP7696" s="50"/>
      <c r="CQ7696" s="50"/>
      <c r="CR7696" s="50"/>
      <c r="CS7696" s="50"/>
      <c r="CT7696" s="50"/>
      <c r="CU7696" s="50"/>
      <c r="CV7696" s="50"/>
      <c r="CW7696" s="50"/>
      <c r="CX7696" s="50"/>
      <c r="CY7696" s="50"/>
      <c r="CZ7696" s="50"/>
      <c r="DA7696" s="50"/>
      <c r="DB7696" s="50"/>
      <c r="DC7696" s="50"/>
      <c r="DD7696" s="50"/>
      <c r="DE7696" s="50"/>
      <c r="DF7696" s="50"/>
      <c r="DG7696" s="50"/>
    </row>
    <row r="7697" spans="1:111" x14ac:dyDescent="0.2">
      <c r="A7697" s="185"/>
      <c r="B7697" s="186"/>
      <c r="C7697" s="186"/>
      <c r="D7697" s="54"/>
      <c r="E7697" s="310"/>
      <c r="F7697" s="192"/>
      <c r="G7697" s="192"/>
      <c r="H7697" s="50"/>
      <c r="I7697" s="50"/>
      <c r="J7697" s="50"/>
      <c r="K7697" s="50"/>
      <c r="L7697" s="50"/>
      <c r="M7697" s="50"/>
      <c r="N7697" s="50"/>
      <c r="O7697" s="50"/>
      <c r="P7697" s="50"/>
      <c r="Q7697" s="50"/>
      <c r="R7697" s="50"/>
      <c r="S7697" s="50"/>
      <c r="T7697" s="50"/>
      <c r="U7697" s="50"/>
      <c r="V7697" s="50"/>
      <c r="W7697" s="50"/>
      <c r="X7697" s="50"/>
      <c r="Y7697" s="50"/>
      <c r="Z7697" s="50"/>
      <c r="AA7697" s="50"/>
      <c r="AB7697" s="50"/>
      <c r="AC7697" s="50"/>
      <c r="AD7697" s="50"/>
      <c r="AE7697" s="50"/>
      <c r="AF7697" s="50"/>
      <c r="AG7697" s="50"/>
      <c r="AH7697" s="50"/>
      <c r="AI7697" s="50"/>
      <c r="AJ7697" s="50"/>
      <c r="AK7697" s="50"/>
      <c r="AL7697" s="50"/>
      <c r="AM7697" s="50"/>
      <c r="AN7697" s="50"/>
      <c r="AO7697" s="50"/>
      <c r="AP7697" s="50"/>
      <c r="AQ7697" s="50"/>
      <c r="AR7697" s="50"/>
      <c r="AS7697" s="50"/>
      <c r="AT7697" s="50"/>
      <c r="AU7697" s="50"/>
      <c r="AV7697" s="50"/>
      <c r="AW7697" s="50"/>
      <c r="AX7697" s="50"/>
      <c r="AY7697" s="50"/>
      <c r="AZ7697" s="50"/>
      <c r="BA7697" s="50"/>
      <c r="BB7697" s="50"/>
      <c r="BC7697" s="50"/>
      <c r="BD7697" s="50"/>
      <c r="BE7697" s="50"/>
      <c r="BF7697" s="50"/>
      <c r="BG7697" s="50"/>
      <c r="BH7697" s="50"/>
      <c r="BI7697" s="50"/>
      <c r="BJ7697" s="50"/>
      <c r="BK7697" s="50"/>
      <c r="BL7697" s="50"/>
      <c r="BM7697" s="50"/>
      <c r="BN7697" s="50"/>
      <c r="BO7697" s="50"/>
      <c r="BP7697" s="50"/>
      <c r="BQ7697" s="50"/>
      <c r="BR7697" s="50"/>
      <c r="BS7697" s="50"/>
      <c r="BT7697" s="50"/>
      <c r="BU7697" s="50"/>
      <c r="BV7697" s="50"/>
      <c r="BW7697" s="50"/>
      <c r="BX7697" s="50"/>
      <c r="BY7697" s="50"/>
      <c r="BZ7697" s="50"/>
      <c r="CA7697" s="50"/>
      <c r="CB7697" s="50"/>
      <c r="CC7697" s="50"/>
      <c r="CD7697" s="50"/>
      <c r="CE7697" s="50"/>
      <c r="CF7697" s="50"/>
      <c r="CG7697" s="50"/>
      <c r="CH7697" s="50"/>
      <c r="CI7697" s="50"/>
      <c r="CJ7697" s="50"/>
      <c r="CK7697" s="50"/>
      <c r="CL7697" s="50"/>
      <c r="CM7697" s="50"/>
      <c r="CN7697" s="50"/>
      <c r="CO7697" s="50"/>
      <c r="CP7697" s="50"/>
      <c r="CQ7697" s="50"/>
      <c r="CR7697" s="50"/>
      <c r="CS7697" s="50"/>
      <c r="CT7697" s="50"/>
      <c r="CU7697" s="50"/>
      <c r="CV7697" s="50"/>
      <c r="CW7697" s="50"/>
      <c r="CX7697" s="50"/>
      <c r="CY7697" s="50"/>
      <c r="CZ7697" s="50"/>
      <c r="DA7697" s="50"/>
      <c r="DB7697" s="50"/>
      <c r="DC7697" s="50"/>
      <c r="DD7697" s="50"/>
      <c r="DE7697" s="50"/>
      <c r="DF7697" s="50"/>
      <c r="DG7697" s="50"/>
    </row>
    <row r="7698" spans="1:111" x14ac:dyDescent="0.2">
      <c r="A7698" s="185"/>
      <c r="B7698" s="186"/>
      <c r="C7698" s="186"/>
      <c r="D7698" s="54"/>
      <c r="E7698" s="310"/>
      <c r="F7698" s="192"/>
      <c r="G7698" s="192"/>
      <c r="H7698" s="50"/>
      <c r="I7698" s="50"/>
      <c r="J7698" s="50"/>
      <c r="K7698" s="50"/>
      <c r="L7698" s="50"/>
      <c r="M7698" s="50"/>
      <c r="N7698" s="50"/>
      <c r="O7698" s="50"/>
      <c r="P7698" s="50"/>
      <c r="Q7698" s="50"/>
      <c r="R7698" s="50"/>
      <c r="S7698" s="50"/>
      <c r="T7698" s="50"/>
      <c r="U7698" s="50"/>
      <c r="V7698" s="50"/>
      <c r="W7698" s="50"/>
      <c r="X7698" s="50"/>
      <c r="Y7698" s="50"/>
      <c r="Z7698" s="50"/>
      <c r="AA7698" s="50"/>
      <c r="AB7698" s="50"/>
      <c r="AC7698" s="50"/>
      <c r="AD7698" s="50"/>
      <c r="AE7698" s="50"/>
      <c r="AF7698" s="50"/>
      <c r="AG7698" s="50"/>
      <c r="AH7698" s="50"/>
      <c r="AI7698" s="50"/>
      <c r="AJ7698" s="50"/>
      <c r="AK7698" s="50"/>
      <c r="AL7698" s="50"/>
      <c r="AM7698" s="50"/>
      <c r="AN7698" s="50"/>
      <c r="AO7698" s="50"/>
      <c r="AP7698" s="50"/>
      <c r="AQ7698" s="50"/>
      <c r="AR7698" s="50"/>
      <c r="AS7698" s="50"/>
      <c r="AT7698" s="50"/>
      <c r="AU7698" s="50"/>
      <c r="AV7698" s="50"/>
      <c r="AW7698" s="50"/>
      <c r="AX7698" s="50"/>
      <c r="AY7698" s="50"/>
      <c r="AZ7698" s="50"/>
      <c r="BA7698" s="50"/>
      <c r="BB7698" s="50"/>
      <c r="BC7698" s="50"/>
      <c r="BD7698" s="50"/>
      <c r="BE7698" s="50"/>
      <c r="BF7698" s="50"/>
      <c r="BG7698" s="50"/>
      <c r="BH7698" s="50"/>
      <c r="BI7698" s="50"/>
      <c r="BJ7698" s="50"/>
      <c r="BK7698" s="50"/>
      <c r="BL7698" s="50"/>
      <c r="BM7698" s="50"/>
      <c r="BN7698" s="50"/>
      <c r="BO7698" s="50"/>
      <c r="BP7698" s="50"/>
      <c r="BQ7698" s="50"/>
      <c r="BR7698" s="50"/>
      <c r="BS7698" s="50"/>
      <c r="BT7698" s="50"/>
      <c r="BU7698" s="50"/>
      <c r="BV7698" s="50"/>
      <c r="BW7698" s="50"/>
      <c r="BX7698" s="50"/>
      <c r="BY7698" s="50"/>
      <c r="BZ7698" s="50"/>
      <c r="CA7698" s="50"/>
      <c r="CB7698" s="50"/>
      <c r="CC7698" s="50"/>
      <c r="CD7698" s="50"/>
      <c r="CE7698" s="50"/>
      <c r="CF7698" s="50"/>
      <c r="CG7698" s="50"/>
      <c r="CH7698" s="50"/>
      <c r="CI7698" s="50"/>
      <c r="CJ7698" s="50"/>
      <c r="CK7698" s="50"/>
      <c r="CL7698" s="50"/>
      <c r="CM7698" s="50"/>
      <c r="CN7698" s="50"/>
      <c r="CO7698" s="50"/>
      <c r="CP7698" s="50"/>
      <c r="CQ7698" s="50"/>
      <c r="CR7698" s="50"/>
      <c r="CS7698" s="50"/>
      <c r="CT7698" s="50"/>
      <c r="CU7698" s="50"/>
      <c r="CV7698" s="50"/>
      <c r="CW7698" s="50"/>
      <c r="CX7698" s="50"/>
      <c r="CY7698" s="50"/>
      <c r="CZ7698" s="50"/>
      <c r="DA7698" s="50"/>
      <c r="DB7698" s="50"/>
      <c r="DC7698" s="50"/>
      <c r="DD7698" s="50"/>
      <c r="DE7698" s="50"/>
      <c r="DF7698" s="50"/>
      <c r="DG7698" s="50"/>
    </row>
    <row r="7699" spans="1:111" x14ac:dyDescent="0.2">
      <c r="A7699" s="185"/>
      <c r="B7699" s="186"/>
      <c r="C7699" s="186"/>
      <c r="D7699" s="54"/>
      <c r="E7699" s="310"/>
      <c r="F7699" s="192"/>
      <c r="G7699" s="192"/>
      <c r="H7699" s="50"/>
      <c r="I7699" s="50"/>
      <c r="J7699" s="50"/>
      <c r="K7699" s="50"/>
      <c r="L7699" s="50"/>
      <c r="M7699" s="50"/>
      <c r="N7699" s="50"/>
      <c r="O7699" s="50"/>
      <c r="P7699" s="50"/>
      <c r="Q7699" s="50"/>
      <c r="R7699" s="50"/>
      <c r="S7699" s="50"/>
      <c r="T7699" s="50"/>
      <c r="U7699" s="50"/>
      <c r="V7699" s="50"/>
      <c r="W7699" s="50"/>
      <c r="X7699" s="50"/>
      <c r="Y7699" s="50"/>
      <c r="Z7699" s="50"/>
      <c r="AA7699" s="50"/>
      <c r="AB7699" s="50"/>
      <c r="AC7699" s="50"/>
      <c r="AD7699" s="50"/>
      <c r="AE7699" s="50"/>
      <c r="AF7699" s="50"/>
      <c r="AG7699" s="50"/>
      <c r="AH7699" s="50"/>
      <c r="AI7699" s="50"/>
      <c r="AJ7699" s="50"/>
      <c r="AK7699" s="50"/>
      <c r="AL7699" s="50"/>
      <c r="AM7699" s="50"/>
      <c r="AN7699" s="50"/>
      <c r="AO7699" s="50"/>
      <c r="AP7699" s="50"/>
      <c r="AQ7699" s="50"/>
      <c r="AR7699" s="50"/>
      <c r="AS7699" s="50"/>
      <c r="AT7699" s="50"/>
      <c r="AU7699" s="50"/>
      <c r="AV7699" s="50"/>
      <c r="AW7699" s="50"/>
      <c r="AX7699" s="50"/>
      <c r="AY7699" s="50"/>
      <c r="AZ7699" s="50"/>
      <c r="BA7699" s="50"/>
      <c r="BB7699" s="50"/>
      <c r="BC7699" s="50"/>
      <c r="BD7699" s="50"/>
      <c r="BE7699" s="50"/>
      <c r="BF7699" s="50"/>
      <c r="BG7699" s="50"/>
      <c r="BH7699" s="50"/>
      <c r="BI7699" s="50"/>
      <c r="BJ7699" s="50"/>
      <c r="BK7699" s="50"/>
      <c r="BL7699" s="50"/>
      <c r="BM7699" s="50"/>
      <c r="BN7699" s="50"/>
      <c r="BO7699" s="50"/>
      <c r="BP7699" s="50"/>
      <c r="BQ7699" s="50"/>
      <c r="BR7699" s="50"/>
      <c r="BS7699" s="50"/>
      <c r="BT7699" s="50"/>
      <c r="BU7699" s="50"/>
      <c r="BV7699" s="50"/>
      <c r="BW7699" s="50"/>
      <c r="BX7699" s="50"/>
      <c r="BY7699" s="50"/>
      <c r="BZ7699" s="50"/>
      <c r="CA7699" s="50"/>
      <c r="CB7699" s="50"/>
      <c r="CC7699" s="50"/>
      <c r="CD7699" s="50"/>
      <c r="CE7699" s="50"/>
      <c r="CF7699" s="50"/>
      <c r="CG7699" s="50"/>
      <c r="CH7699" s="50"/>
      <c r="CI7699" s="50"/>
      <c r="CJ7699" s="50"/>
      <c r="CK7699" s="50"/>
      <c r="CL7699" s="50"/>
      <c r="CM7699" s="50"/>
      <c r="CN7699" s="50"/>
      <c r="CO7699" s="50"/>
      <c r="CP7699" s="50"/>
      <c r="CQ7699" s="50"/>
      <c r="CR7699" s="50"/>
      <c r="CS7699" s="50"/>
      <c r="CT7699" s="50"/>
      <c r="CU7699" s="50"/>
      <c r="CV7699" s="50"/>
      <c r="CW7699" s="50"/>
      <c r="CX7699" s="50"/>
      <c r="CY7699" s="50"/>
      <c r="CZ7699" s="50"/>
      <c r="DA7699" s="50"/>
      <c r="DB7699" s="50"/>
      <c r="DC7699" s="50"/>
      <c r="DD7699" s="50"/>
      <c r="DE7699" s="50"/>
      <c r="DF7699" s="50"/>
      <c r="DG7699" s="50"/>
    </row>
    <row r="7700" spans="1:111" x14ac:dyDescent="0.2">
      <c r="A7700" s="185"/>
      <c r="B7700" s="186"/>
      <c r="C7700" s="186"/>
      <c r="D7700" s="54"/>
      <c r="E7700" s="310"/>
      <c r="F7700" s="192"/>
      <c r="G7700" s="192"/>
      <c r="H7700" s="50"/>
      <c r="I7700" s="50"/>
      <c r="J7700" s="50"/>
      <c r="K7700" s="50"/>
      <c r="L7700" s="50"/>
      <c r="M7700" s="50"/>
      <c r="N7700" s="50"/>
      <c r="O7700" s="50"/>
      <c r="P7700" s="50"/>
      <c r="Q7700" s="50"/>
      <c r="R7700" s="50"/>
      <c r="S7700" s="50"/>
      <c r="T7700" s="50"/>
      <c r="U7700" s="50"/>
      <c r="V7700" s="50"/>
      <c r="W7700" s="50"/>
      <c r="X7700" s="50"/>
      <c r="Y7700" s="50"/>
      <c r="Z7700" s="50"/>
      <c r="AA7700" s="50"/>
      <c r="AB7700" s="50"/>
      <c r="AC7700" s="50"/>
      <c r="AD7700" s="50"/>
      <c r="AE7700" s="50"/>
      <c r="AF7700" s="50"/>
      <c r="AG7700" s="50"/>
      <c r="AH7700" s="50"/>
      <c r="AI7700" s="50"/>
      <c r="AJ7700" s="50"/>
      <c r="AK7700" s="50"/>
      <c r="AL7700" s="50"/>
      <c r="AM7700" s="50"/>
      <c r="AN7700" s="50"/>
      <c r="AO7700" s="50"/>
      <c r="AP7700" s="50"/>
      <c r="AQ7700" s="50"/>
      <c r="AR7700" s="50"/>
      <c r="AS7700" s="50"/>
      <c r="AT7700" s="50"/>
      <c r="AU7700" s="50"/>
      <c r="AV7700" s="50"/>
      <c r="AW7700" s="50"/>
      <c r="AX7700" s="50"/>
      <c r="AY7700" s="50"/>
      <c r="AZ7700" s="50"/>
      <c r="BA7700" s="50"/>
      <c r="BB7700" s="50"/>
      <c r="BC7700" s="50"/>
      <c r="BD7700" s="50"/>
      <c r="BE7700" s="50"/>
      <c r="BF7700" s="50"/>
      <c r="BG7700" s="50"/>
      <c r="BH7700" s="50"/>
      <c r="BI7700" s="50"/>
      <c r="BJ7700" s="50"/>
      <c r="BK7700" s="50"/>
      <c r="BL7700" s="50"/>
      <c r="BM7700" s="50"/>
      <c r="BN7700" s="50"/>
      <c r="BO7700" s="50"/>
      <c r="BP7700" s="50"/>
      <c r="BQ7700" s="50"/>
      <c r="BR7700" s="50"/>
      <c r="BS7700" s="50"/>
      <c r="BT7700" s="50"/>
      <c r="BU7700" s="50"/>
      <c r="BV7700" s="50"/>
      <c r="BW7700" s="50"/>
      <c r="BX7700" s="50"/>
      <c r="BY7700" s="50"/>
      <c r="BZ7700" s="50"/>
      <c r="CA7700" s="50"/>
      <c r="CB7700" s="50"/>
      <c r="CC7700" s="50"/>
      <c r="CD7700" s="50"/>
      <c r="CE7700" s="50"/>
      <c r="CF7700" s="50"/>
      <c r="CG7700" s="50"/>
      <c r="CH7700" s="50"/>
      <c r="CI7700" s="50"/>
      <c r="CJ7700" s="50"/>
      <c r="CK7700" s="50"/>
      <c r="CL7700" s="50"/>
      <c r="CM7700" s="50"/>
      <c r="CN7700" s="50"/>
      <c r="CO7700" s="50"/>
      <c r="CP7700" s="50"/>
      <c r="CQ7700" s="50"/>
      <c r="CR7700" s="50"/>
      <c r="CS7700" s="50"/>
      <c r="CT7700" s="50"/>
      <c r="CU7700" s="50"/>
      <c r="CV7700" s="50"/>
      <c r="CW7700" s="50"/>
      <c r="CX7700" s="50"/>
      <c r="CY7700" s="50"/>
      <c r="CZ7700" s="50"/>
      <c r="DA7700" s="50"/>
      <c r="DB7700" s="50"/>
      <c r="DC7700" s="50"/>
      <c r="DD7700" s="50"/>
      <c r="DE7700" s="50"/>
      <c r="DF7700" s="50"/>
      <c r="DG7700" s="50"/>
    </row>
    <row r="7701" spans="1:111" x14ac:dyDescent="0.2">
      <c r="A7701" s="185"/>
      <c r="B7701" s="186"/>
      <c r="C7701" s="186"/>
      <c r="D7701" s="54"/>
      <c r="E7701" s="310"/>
      <c r="F7701" s="192"/>
      <c r="G7701" s="192"/>
      <c r="H7701" s="50"/>
      <c r="I7701" s="50"/>
      <c r="J7701" s="50"/>
      <c r="K7701" s="50"/>
      <c r="L7701" s="50"/>
      <c r="M7701" s="50"/>
      <c r="N7701" s="50"/>
      <c r="O7701" s="50"/>
      <c r="P7701" s="50"/>
      <c r="Q7701" s="50"/>
      <c r="R7701" s="50"/>
      <c r="S7701" s="50"/>
      <c r="T7701" s="50"/>
      <c r="U7701" s="50"/>
      <c r="V7701" s="50"/>
      <c r="W7701" s="50"/>
      <c r="X7701" s="50"/>
      <c r="Y7701" s="50"/>
      <c r="Z7701" s="50"/>
      <c r="AA7701" s="50"/>
      <c r="AB7701" s="50"/>
      <c r="AC7701" s="50"/>
      <c r="AD7701" s="50"/>
      <c r="AE7701" s="50"/>
      <c r="AF7701" s="50"/>
      <c r="AG7701" s="50"/>
      <c r="AH7701" s="50"/>
      <c r="AI7701" s="50"/>
      <c r="AJ7701" s="50"/>
      <c r="AK7701" s="50"/>
      <c r="AL7701" s="50"/>
      <c r="AM7701" s="50"/>
      <c r="AN7701" s="50"/>
      <c r="AO7701" s="50"/>
      <c r="AP7701" s="50"/>
      <c r="AQ7701" s="50"/>
      <c r="AR7701" s="50"/>
      <c r="AS7701" s="50"/>
      <c r="AT7701" s="50"/>
      <c r="AU7701" s="50"/>
      <c r="AV7701" s="50"/>
      <c r="AW7701" s="50"/>
      <c r="AX7701" s="50"/>
      <c r="AY7701" s="50"/>
      <c r="AZ7701" s="50"/>
      <c r="BA7701" s="50"/>
      <c r="BB7701" s="50"/>
      <c r="BC7701" s="50"/>
      <c r="BD7701" s="50"/>
      <c r="BE7701" s="50"/>
      <c r="BF7701" s="50"/>
      <c r="BG7701" s="50"/>
      <c r="BH7701" s="50"/>
      <c r="BI7701" s="50"/>
      <c r="BJ7701" s="50"/>
      <c r="BK7701" s="50"/>
      <c r="BL7701" s="50"/>
      <c r="BM7701" s="50"/>
      <c r="BN7701" s="50"/>
      <c r="BO7701" s="50"/>
      <c r="BP7701" s="50"/>
      <c r="BQ7701" s="50"/>
      <c r="BR7701" s="50"/>
      <c r="BS7701" s="50"/>
      <c r="BT7701" s="50"/>
      <c r="BU7701" s="50"/>
      <c r="BV7701" s="50"/>
      <c r="BW7701" s="50"/>
      <c r="BX7701" s="50"/>
      <c r="BY7701" s="50"/>
      <c r="BZ7701" s="50"/>
      <c r="CA7701" s="50"/>
      <c r="CB7701" s="50"/>
      <c r="CC7701" s="50"/>
      <c r="CD7701" s="50"/>
      <c r="CE7701" s="50"/>
      <c r="CF7701" s="50"/>
      <c r="CG7701" s="50"/>
      <c r="CH7701" s="50"/>
      <c r="CI7701" s="50"/>
      <c r="CJ7701" s="50"/>
      <c r="CK7701" s="50"/>
      <c r="CL7701" s="50"/>
      <c r="CM7701" s="50"/>
      <c r="CN7701" s="50"/>
      <c r="CO7701" s="50"/>
      <c r="CP7701" s="50"/>
      <c r="CQ7701" s="50"/>
      <c r="CR7701" s="50"/>
      <c r="CS7701" s="50"/>
      <c r="CT7701" s="50"/>
      <c r="CU7701" s="50"/>
      <c r="CV7701" s="50"/>
      <c r="CW7701" s="50"/>
      <c r="CX7701" s="50"/>
      <c r="CY7701" s="50"/>
      <c r="CZ7701" s="50"/>
      <c r="DA7701" s="50"/>
      <c r="DB7701" s="50"/>
      <c r="DC7701" s="50"/>
      <c r="DD7701" s="50"/>
      <c r="DE7701" s="50"/>
      <c r="DF7701" s="50"/>
      <c r="DG7701" s="50"/>
    </row>
    <row r="7702" spans="1:111" x14ac:dyDescent="0.2">
      <c r="A7702" s="185"/>
      <c r="B7702" s="186"/>
      <c r="C7702" s="186"/>
      <c r="D7702" s="54"/>
      <c r="E7702" s="310"/>
      <c r="F7702" s="192"/>
      <c r="G7702" s="192"/>
      <c r="H7702" s="50"/>
      <c r="I7702" s="50"/>
      <c r="J7702" s="50"/>
      <c r="K7702" s="50"/>
      <c r="L7702" s="50"/>
      <c r="M7702" s="50"/>
      <c r="N7702" s="50"/>
      <c r="O7702" s="50"/>
      <c r="P7702" s="50"/>
      <c r="Q7702" s="50"/>
      <c r="R7702" s="50"/>
      <c r="S7702" s="50"/>
      <c r="T7702" s="50"/>
      <c r="U7702" s="50"/>
      <c r="V7702" s="50"/>
      <c r="W7702" s="50"/>
      <c r="X7702" s="50"/>
      <c r="Y7702" s="50"/>
      <c r="Z7702" s="50"/>
      <c r="AA7702" s="50"/>
      <c r="AB7702" s="50"/>
      <c r="AC7702" s="50"/>
      <c r="AD7702" s="50"/>
      <c r="AE7702" s="50"/>
      <c r="AF7702" s="50"/>
      <c r="AG7702" s="50"/>
      <c r="AH7702" s="50"/>
      <c r="AI7702" s="50"/>
      <c r="AJ7702" s="50"/>
      <c r="AK7702" s="50"/>
      <c r="AL7702" s="50"/>
      <c r="AM7702" s="50"/>
      <c r="AN7702" s="50"/>
      <c r="AO7702" s="50"/>
      <c r="AP7702" s="50"/>
      <c r="AQ7702" s="50"/>
      <c r="AR7702" s="50"/>
      <c r="AS7702" s="50"/>
      <c r="AT7702" s="50"/>
      <c r="AU7702" s="50"/>
      <c r="AV7702" s="50"/>
      <c r="AW7702" s="50"/>
      <c r="AX7702" s="50"/>
      <c r="AY7702" s="50"/>
      <c r="AZ7702" s="50"/>
      <c r="BA7702" s="50"/>
      <c r="BB7702" s="50"/>
      <c r="BC7702" s="50"/>
      <c r="BD7702" s="50"/>
      <c r="BE7702" s="50"/>
      <c r="BF7702" s="50"/>
      <c r="BG7702" s="50"/>
      <c r="BH7702" s="50"/>
      <c r="BI7702" s="50"/>
      <c r="BJ7702" s="50"/>
      <c r="BK7702" s="50"/>
      <c r="BL7702" s="50"/>
      <c r="BM7702" s="50"/>
      <c r="BN7702" s="50"/>
      <c r="BO7702" s="50"/>
      <c r="BP7702" s="50"/>
      <c r="BQ7702" s="50"/>
      <c r="BR7702" s="50"/>
      <c r="BS7702" s="50"/>
      <c r="BT7702" s="50"/>
      <c r="BU7702" s="50"/>
      <c r="BV7702" s="50"/>
      <c r="BW7702" s="50"/>
      <c r="BX7702" s="50"/>
      <c r="BY7702" s="50"/>
      <c r="BZ7702" s="50"/>
      <c r="CA7702" s="50"/>
      <c r="CB7702" s="50"/>
      <c r="CC7702" s="50"/>
      <c r="CD7702" s="50"/>
      <c r="CE7702" s="50"/>
      <c r="CF7702" s="50"/>
      <c r="CG7702" s="50"/>
      <c r="CH7702" s="50"/>
      <c r="CI7702" s="50"/>
      <c r="CJ7702" s="50"/>
      <c r="CK7702" s="50"/>
      <c r="CL7702" s="50"/>
      <c r="CM7702" s="50"/>
      <c r="CN7702" s="50"/>
      <c r="CO7702" s="50"/>
      <c r="CP7702" s="50"/>
      <c r="CQ7702" s="50"/>
      <c r="CR7702" s="50"/>
      <c r="CS7702" s="50"/>
      <c r="CT7702" s="50"/>
      <c r="CU7702" s="50"/>
      <c r="CV7702" s="50"/>
      <c r="CW7702" s="50"/>
      <c r="CX7702" s="50"/>
      <c r="CY7702" s="50"/>
      <c r="CZ7702" s="50"/>
      <c r="DA7702" s="50"/>
      <c r="DB7702" s="50"/>
      <c r="DC7702" s="50"/>
      <c r="DD7702" s="50"/>
      <c r="DE7702" s="50"/>
      <c r="DF7702" s="50"/>
      <c r="DG7702" s="50"/>
    </row>
    <row r="7703" spans="1:111" x14ac:dyDescent="0.2">
      <c r="A7703" s="185"/>
      <c r="B7703" s="186"/>
      <c r="C7703" s="186"/>
      <c r="D7703" s="54"/>
      <c r="E7703" s="310"/>
      <c r="F7703" s="192"/>
      <c r="G7703" s="192"/>
      <c r="H7703" s="50"/>
      <c r="I7703" s="50"/>
      <c r="J7703" s="50"/>
      <c r="K7703" s="50"/>
      <c r="L7703" s="50"/>
      <c r="M7703" s="50"/>
      <c r="N7703" s="50"/>
      <c r="O7703" s="50"/>
      <c r="P7703" s="50"/>
      <c r="Q7703" s="50"/>
      <c r="R7703" s="50"/>
      <c r="S7703" s="50"/>
      <c r="T7703" s="50"/>
      <c r="U7703" s="50"/>
      <c r="V7703" s="50"/>
      <c r="W7703" s="50"/>
      <c r="X7703" s="50"/>
      <c r="Y7703" s="50"/>
      <c r="Z7703" s="50"/>
      <c r="AA7703" s="50"/>
      <c r="AB7703" s="50"/>
      <c r="AC7703" s="50"/>
      <c r="AD7703" s="50"/>
      <c r="AE7703" s="50"/>
      <c r="AF7703" s="50"/>
      <c r="AG7703" s="50"/>
      <c r="AH7703" s="50"/>
      <c r="AI7703" s="50"/>
      <c r="AJ7703" s="50"/>
      <c r="AK7703" s="50"/>
      <c r="AL7703" s="50"/>
      <c r="AM7703" s="50"/>
      <c r="AN7703" s="50"/>
      <c r="AO7703" s="50"/>
      <c r="AP7703" s="50"/>
      <c r="AQ7703" s="50"/>
      <c r="AR7703" s="50"/>
      <c r="AS7703" s="50"/>
      <c r="AT7703" s="50"/>
      <c r="AU7703" s="50"/>
      <c r="AV7703" s="50"/>
      <c r="AW7703" s="50"/>
      <c r="AX7703" s="50"/>
      <c r="AY7703" s="50"/>
      <c r="AZ7703" s="50"/>
      <c r="BA7703" s="50"/>
      <c r="BB7703" s="50"/>
      <c r="BC7703" s="50"/>
      <c r="BD7703" s="50"/>
      <c r="BE7703" s="50"/>
      <c r="BF7703" s="50"/>
      <c r="BG7703" s="50"/>
      <c r="BH7703" s="50"/>
      <c r="BI7703" s="50"/>
      <c r="BJ7703" s="50"/>
      <c r="BK7703" s="50"/>
      <c r="BL7703" s="50"/>
      <c r="BM7703" s="50"/>
      <c r="BN7703" s="50"/>
      <c r="BO7703" s="50"/>
      <c r="BP7703" s="50"/>
      <c r="BQ7703" s="50"/>
      <c r="BR7703" s="50"/>
      <c r="BS7703" s="50"/>
      <c r="BT7703" s="50"/>
      <c r="BU7703" s="50"/>
      <c r="BV7703" s="50"/>
      <c r="BW7703" s="50"/>
      <c r="BX7703" s="50"/>
      <c r="BY7703" s="50"/>
      <c r="BZ7703" s="50"/>
      <c r="CA7703" s="50"/>
      <c r="CB7703" s="50"/>
      <c r="CC7703" s="50"/>
      <c r="CD7703" s="50"/>
      <c r="CE7703" s="50"/>
      <c r="CF7703" s="50"/>
      <c r="CG7703" s="50"/>
      <c r="CH7703" s="50"/>
      <c r="CI7703" s="50"/>
      <c r="CJ7703" s="50"/>
      <c r="CK7703" s="50"/>
      <c r="CL7703" s="50"/>
      <c r="CM7703" s="50"/>
      <c r="CN7703" s="50"/>
      <c r="CO7703" s="50"/>
      <c r="CP7703" s="50"/>
      <c r="CQ7703" s="50"/>
      <c r="CR7703" s="50"/>
      <c r="CS7703" s="50"/>
      <c r="CT7703" s="50"/>
      <c r="CU7703" s="50"/>
      <c r="CV7703" s="50"/>
      <c r="CW7703" s="50"/>
      <c r="CX7703" s="50"/>
      <c r="CY7703" s="50"/>
      <c r="CZ7703" s="50"/>
      <c r="DA7703" s="50"/>
      <c r="DB7703" s="50"/>
      <c r="DC7703" s="50"/>
      <c r="DD7703" s="50"/>
      <c r="DE7703" s="50"/>
      <c r="DF7703" s="50"/>
      <c r="DG7703" s="50"/>
    </row>
    <row r="7704" spans="1:111" x14ac:dyDescent="0.2">
      <c r="A7704" s="185"/>
      <c r="B7704" s="186"/>
      <c r="C7704" s="186"/>
      <c r="D7704" s="54"/>
      <c r="E7704" s="310"/>
      <c r="F7704" s="192"/>
      <c r="G7704" s="192"/>
      <c r="H7704" s="50"/>
      <c r="I7704" s="50"/>
      <c r="J7704" s="50"/>
      <c r="K7704" s="50"/>
      <c r="L7704" s="50"/>
      <c r="M7704" s="50"/>
      <c r="N7704" s="50"/>
      <c r="O7704" s="50"/>
      <c r="P7704" s="50"/>
      <c r="Q7704" s="50"/>
      <c r="R7704" s="50"/>
      <c r="S7704" s="50"/>
      <c r="T7704" s="50"/>
      <c r="U7704" s="50"/>
      <c r="V7704" s="50"/>
      <c r="W7704" s="50"/>
      <c r="X7704" s="50"/>
      <c r="Y7704" s="50"/>
      <c r="Z7704" s="50"/>
      <c r="AA7704" s="50"/>
      <c r="AB7704" s="50"/>
      <c r="AC7704" s="50"/>
      <c r="AD7704" s="50"/>
      <c r="AE7704" s="50"/>
      <c r="AF7704" s="50"/>
      <c r="AG7704" s="50"/>
      <c r="AH7704" s="50"/>
      <c r="AI7704" s="50"/>
      <c r="AJ7704" s="50"/>
      <c r="AK7704" s="50"/>
      <c r="AL7704" s="50"/>
      <c r="AM7704" s="50"/>
      <c r="AN7704" s="50"/>
      <c r="AO7704" s="50"/>
      <c r="AP7704" s="50"/>
      <c r="AQ7704" s="50"/>
      <c r="AR7704" s="50"/>
      <c r="AS7704" s="50"/>
      <c r="AT7704" s="50"/>
      <c r="AU7704" s="50"/>
      <c r="AV7704" s="50"/>
      <c r="AW7704" s="50"/>
      <c r="AX7704" s="50"/>
      <c r="AY7704" s="50"/>
      <c r="AZ7704" s="50"/>
      <c r="BA7704" s="50"/>
      <c r="BB7704" s="50"/>
      <c r="BC7704" s="50"/>
      <c r="BD7704" s="50"/>
      <c r="BE7704" s="50"/>
      <c r="BF7704" s="50"/>
      <c r="BG7704" s="50"/>
      <c r="BH7704" s="50"/>
      <c r="BI7704" s="50"/>
      <c r="BJ7704" s="50"/>
      <c r="BK7704" s="50"/>
      <c r="BL7704" s="50"/>
      <c r="BM7704" s="50"/>
      <c r="BN7704" s="50"/>
      <c r="BO7704" s="50"/>
      <c r="BP7704" s="50"/>
      <c r="BQ7704" s="50"/>
      <c r="BR7704" s="50"/>
      <c r="BS7704" s="50"/>
      <c r="BT7704" s="50"/>
      <c r="BU7704" s="50"/>
      <c r="BV7704" s="50"/>
      <c r="BW7704" s="50"/>
      <c r="BX7704" s="50"/>
      <c r="BY7704" s="50"/>
      <c r="BZ7704" s="50"/>
      <c r="CA7704" s="50"/>
      <c r="CB7704" s="50"/>
      <c r="CC7704" s="50"/>
      <c r="CD7704" s="50"/>
      <c r="CE7704" s="50"/>
      <c r="CF7704" s="50"/>
      <c r="CG7704" s="50"/>
      <c r="CH7704" s="50"/>
      <c r="CI7704" s="50"/>
      <c r="CJ7704" s="50"/>
      <c r="CK7704" s="50"/>
      <c r="CL7704" s="50"/>
      <c r="CM7704" s="50"/>
      <c r="CN7704" s="50"/>
      <c r="CO7704" s="50"/>
      <c r="CP7704" s="50"/>
      <c r="CQ7704" s="50"/>
      <c r="CR7704" s="50"/>
      <c r="CS7704" s="50"/>
      <c r="CT7704" s="50"/>
      <c r="CU7704" s="50"/>
      <c r="CV7704" s="50"/>
      <c r="CW7704" s="50"/>
      <c r="CX7704" s="50"/>
      <c r="CY7704" s="50"/>
      <c r="CZ7704" s="50"/>
      <c r="DA7704" s="50"/>
      <c r="DB7704" s="50"/>
      <c r="DC7704" s="50"/>
      <c r="DD7704" s="50"/>
      <c r="DE7704" s="50"/>
      <c r="DF7704" s="50"/>
      <c r="DG7704" s="50"/>
    </row>
    <row r="7705" spans="1:111" x14ac:dyDescent="0.2">
      <c r="A7705" s="185"/>
      <c r="B7705" s="186"/>
      <c r="C7705" s="186"/>
      <c r="D7705" s="54"/>
      <c r="E7705" s="310"/>
      <c r="F7705" s="192"/>
      <c r="G7705" s="192"/>
      <c r="H7705" s="50"/>
      <c r="I7705" s="50"/>
      <c r="J7705" s="50"/>
      <c r="K7705" s="50"/>
      <c r="L7705" s="50"/>
      <c r="M7705" s="50"/>
      <c r="N7705" s="50"/>
      <c r="O7705" s="50"/>
      <c r="P7705" s="50"/>
      <c r="Q7705" s="50"/>
      <c r="R7705" s="50"/>
      <c r="S7705" s="50"/>
      <c r="T7705" s="50"/>
      <c r="U7705" s="50"/>
      <c r="V7705" s="50"/>
      <c r="W7705" s="50"/>
      <c r="X7705" s="50"/>
      <c r="Y7705" s="50"/>
      <c r="Z7705" s="50"/>
      <c r="AA7705" s="50"/>
      <c r="AB7705" s="50"/>
      <c r="AC7705" s="50"/>
      <c r="AD7705" s="50"/>
      <c r="AE7705" s="50"/>
      <c r="AF7705" s="50"/>
      <c r="AG7705" s="50"/>
      <c r="AH7705" s="50"/>
      <c r="AI7705" s="50"/>
      <c r="AJ7705" s="50"/>
      <c r="AK7705" s="50"/>
      <c r="AL7705" s="50"/>
      <c r="AM7705" s="50"/>
      <c r="AN7705" s="50"/>
      <c r="AO7705" s="50"/>
      <c r="AP7705" s="50"/>
      <c r="AQ7705" s="50"/>
      <c r="AR7705" s="50"/>
      <c r="AS7705" s="50"/>
      <c r="AT7705" s="50"/>
      <c r="AU7705" s="50"/>
      <c r="AV7705" s="50"/>
      <c r="AW7705" s="50"/>
      <c r="AX7705" s="50"/>
      <c r="AY7705" s="50"/>
      <c r="AZ7705" s="50"/>
      <c r="BA7705" s="50"/>
      <c r="BB7705" s="50"/>
      <c r="BC7705" s="50"/>
      <c r="BD7705" s="50"/>
      <c r="BE7705" s="50"/>
      <c r="BF7705" s="50"/>
      <c r="BG7705" s="50"/>
      <c r="BH7705" s="50"/>
      <c r="BI7705" s="50"/>
      <c r="BJ7705" s="50"/>
      <c r="BK7705" s="50"/>
      <c r="BL7705" s="50"/>
      <c r="BM7705" s="50"/>
      <c r="BN7705" s="50"/>
      <c r="BO7705" s="50"/>
      <c r="BP7705" s="50"/>
      <c r="BQ7705" s="50"/>
      <c r="BR7705" s="50"/>
      <c r="BS7705" s="50"/>
      <c r="BT7705" s="50"/>
      <c r="BU7705" s="50"/>
      <c r="BV7705" s="50"/>
      <c r="BW7705" s="50"/>
      <c r="BX7705" s="50"/>
      <c r="BY7705" s="50"/>
      <c r="BZ7705" s="50"/>
      <c r="CA7705" s="50"/>
      <c r="CB7705" s="50"/>
      <c r="CC7705" s="50"/>
      <c r="CD7705" s="50"/>
      <c r="CE7705" s="50"/>
      <c r="CF7705" s="50"/>
      <c r="CG7705" s="50"/>
      <c r="CH7705" s="50"/>
      <c r="CI7705" s="50"/>
      <c r="CJ7705" s="50"/>
      <c r="CK7705" s="50"/>
      <c r="CL7705" s="50"/>
      <c r="CM7705" s="50"/>
      <c r="CN7705" s="50"/>
      <c r="CO7705" s="50"/>
      <c r="CP7705" s="50"/>
      <c r="CQ7705" s="50"/>
      <c r="CR7705" s="50"/>
      <c r="CS7705" s="50"/>
      <c r="CT7705" s="50"/>
      <c r="CU7705" s="50"/>
      <c r="CV7705" s="50"/>
      <c r="CW7705" s="50"/>
      <c r="CX7705" s="50"/>
      <c r="CY7705" s="50"/>
      <c r="CZ7705" s="50"/>
      <c r="DA7705" s="50"/>
      <c r="DB7705" s="50"/>
      <c r="DC7705" s="50"/>
      <c r="DD7705" s="50"/>
      <c r="DE7705" s="50"/>
      <c r="DF7705" s="50"/>
      <c r="DG7705" s="50"/>
    </row>
    <row r="7706" spans="1:111" x14ac:dyDescent="0.2">
      <c r="A7706" s="185"/>
      <c r="B7706" s="186"/>
      <c r="C7706" s="186"/>
      <c r="D7706" s="54"/>
      <c r="E7706" s="310"/>
      <c r="F7706" s="192"/>
      <c r="G7706" s="192"/>
      <c r="H7706" s="50"/>
      <c r="I7706" s="50"/>
      <c r="J7706" s="50"/>
      <c r="K7706" s="50"/>
      <c r="L7706" s="50"/>
      <c r="M7706" s="50"/>
      <c r="N7706" s="50"/>
      <c r="O7706" s="50"/>
      <c r="P7706" s="50"/>
      <c r="Q7706" s="50"/>
      <c r="R7706" s="50"/>
      <c r="S7706" s="50"/>
      <c r="T7706" s="50"/>
      <c r="U7706" s="50"/>
      <c r="V7706" s="50"/>
      <c r="W7706" s="50"/>
      <c r="X7706" s="50"/>
      <c r="Y7706" s="50"/>
      <c r="Z7706" s="50"/>
      <c r="AA7706" s="50"/>
      <c r="AB7706" s="50"/>
      <c r="AC7706" s="50"/>
      <c r="AD7706" s="50"/>
      <c r="AE7706" s="50"/>
      <c r="AF7706" s="50"/>
      <c r="AG7706" s="50"/>
      <c r="AH7706" s="50"/>
      <c r="AI7706" s="50"/>
      <c r="AJ7706" s="50"/>
      <c r="AK7706" s="50"/>
      <c r="AL7706" s="50"/>
      <c r="AM7706" s="50"/>
      <c r="AN7706" s="50"/>
      <c r="AO7706" s="50"/>
      <c r="AP7706" s="50"/>
      <c r="AQ7706" s="50"/>
      <c r="AR7706" s="50"/>
      <c r="AS7706" s="50"/>
      <c r="AT7706" s="50"/>
      <c r="AU7706" s="50"/>
      <c r="AV7706" s="50"/>
      <c r="AW7706" s="50"/>
      <c r="AX7706" s="50"/>
      <c r="AY7706" s="50"/>
      <c r="AZ7706" s="50"/>
      <c r="BA7706" s="50"/>
      <c r="BB7706" s="50"/>
      <c r="BC7706" s="50"/>
      <c r="BD7706" s="50"/>
      <c r="BE7706" s="50"/>
      <c r="BF7706" s="50"/>
      <c r="BG7706" s="50"/>
      <c r="BH7706" s="50"/>
      <c r="BI7706" s="50"/>
      <c r="BJ7706" s="50"/>
      <c r="BK7706" s="50"/>
      <c r="BL7706" s="50"/>
      <c r="BM7706" s="50"/>
      <c r="BN7706" s="50"/>
      <c r="BO7706" s="50"/>
      <c r="BP7706" s="50"/>
      <c r="BQ7706" s="50"/>
      <c r="BR7706" s="50"/>
      <c r="BS7706" s="50"/>
      <c r="BT7706" s="50"/>
      <c r="BU7706" s="50"/>
      <c r="BV7706" s="50"/>
      <c r="BW7706" s="50"/>
      <c r="BX7706" s="50"/>
      <c r="BY7706" s="50"/>
      <c r="BZ7706" s="50"/>
      <c r="CA7706" s="50"/>
      <c r="CB7706" s="50"/>
      <c r="CC7706" s="50"/>
      <c r="CD7706" s="50"/>
      <c r="CE7706" s="50"/>
      <c r="CF7706" s="50"/>
      <c r="CG7706" s="50"/>
      <c r="CH7706" s="50"/>
      <c r="CI7706" s="50"/>
      <c r="CJ7706" s="50"/>
      <c r="CK7706" s="50"/>
      <c r="CL7706" s="50"/>
      <c r="CM7706" s="50"/>
      <c r="CN7706" s="50"/>
      <c r="CO7706" s="50"/>
      <c r="CP7706" s="50"/>
      <c r="CQ7706" s="50"/>
      <c r="CR7706" s="50"/>
      <c r="CS7706" s="50"/>
      <c r="CT7706" s="50"/>
      <c r="CU7706" s="50"/>
      <c r="CV7706" s="50"/>
      <c r="CW7706" s="50"/>
      <c r="CX7706" s="50"/>
      <c r="CY7706" s="50"/>
      <c r="CZ7706" s="50"/>
      <c r="DA7706" s="50"/>
      <c r="DB7706" s="50"/>
      <c r="DC7706" s="50"/>
      <c r="DD7706" s="50"/>
      <c r="DE7706" s="50"/>
      <c r="DF7706" s="50"/>
      <c r="DG7706" s="50"/>
    </row>
    <row r="7707" spans="1:111" x14ac:dyDescent="0.2">
      <c r="A7707" s="185"/>
      <c r="B7707" s="186"/>
      <c r="C7707" s="186"/>
      <c r="D7707" s="54"/>
      <c r="E7707" s="310"/>
      <c r="F7707" s="192"/>
      <c r="G7707" s="192"/>
      <c r="H7707" s="50"/>
      <c r="I7707" s="50"/>
      <c r="J7707" s="50"/>
      <c r="K7707" s="50"/>
      <c r="L7707" s="50"/>
      <c r="M7707" s="50"/>
      <c r="N7707" s="50"/>
      <c r="O7707" s="50"/>
      <c r="P7707" s="50"/>
      <c r="Q7707" s="50"/>
      <c r="R7707" s="50"/>
      <c r="S7707" s="50"/>
      <c r="T7707" s="50"/>
      <c r="U7707" s="50"/>
      <c r="V7707" s="50"/>
      <c r="W7707" s="50"/>
      <c r="X7707" s="50"/>
      <c r="Y7707" s="50"/>
      <c r="Z7707" s="50"/>
      <c r="AA7707" s="50"/>
      <c r="AB7707" s="50"/>
      <c r="AC7707" s="50"/>
      <c r="AD7707" s="50"/>
      <c r="AE7707" s="50"/>
      <c r="AF7707" s="50"/>
      <c r="AG7707" s="50"/>
      <c r="AH7707" s="50"/>
      <c r="AI7707" s="50"/>
      <c r="AJ7707" s="50"/>
      <c r="AK7707" s="50"/>
      <c r="AL7707" s="50"/>
      <c r="AM7707" s="50"/>
      <c r="AN7707" s="50"/>
      <c r="AO7707" s="50"/>
      <c r="AP7707" s="50"/>
      <c r="AQ7707" s="50"/>
      <c r="AR7707" s="50"/>
      <c r="AS7707" s="50"/>
      <c r="AT7707" s="50"/>
      <c r="AU7707" s="50"/>
      <c r="AV7707" s="50"/>
      <c r="AW7707" s="50"/>
      <c r="AX7707" s="50"/>
      <c r="AY7707" s="50"/>
      <c r="AZ7707" s="50"/>
      <c r="BA7707" s="50"/>
      <c r="BB7707" s="50"/>
      <c r="BC7707" s="50"/>
      <c r="BD7707" s="50"/>
      <c r="BE7707" s="50"/>
      <c r="BF7707" s="50"/>
      <c r="BG7707" s="50"/>
      <c r="BH7707" s="50"/>
      <c r="BI7707" s="50"/>
      <c r="BJ7707" s="50"/>
      <c r="BK7707" s="50"/>
      <c r="BL7707" s="50"/>
      <c r="BM7707" s="50"/>
      <c r="BN7707" s="50"/>
      <c r="BO7707" s="50"/>
      <c r="BP7707" s="50"/>
      <c r="BQ7707" s="50"/>
      <c r="BR7707" s="50"/>
      <c r="BS7707" s="50"/>
      <c r="BT7707" s="50"/>
      <c r="BU7707" s="50"/>
      <c r="BV7707" s="50"/>
      <c r="BW7707" s="50"/>
      <c r="BX7707" s="50"/>
      <c r="BY7707" s="50"/>
      <c r="BZ7707" s="50"/>
      <c r="CA7707" s="50"/>
      <c r="CB7707" s="50"/>
      <c r="CC7707" s="50"/>
      <c r="CD7707" s="50"/>
      <c r="CE7707" s="50"/>
      <c r="CF7707" s="50"/>
      <c r="CG7707" s="50"/>
      <c r="CH7707" s="50"/>
      <c r="CI7707" s="50"/>
      <c r="CJ7707" s="50"/>
      <c r="CK7707" s="50"/>
      <c r="CL7707" s="50"/>
      <c r="CM7707" s="50"/>
      <c r="CN7707" s="50"/>
      <c r="CO7707" s="50"/>
      <c r="CP7707" s="50"/>
      <c r="CQ7707" s="50"/>
      <c r="CR7707" s="50"/>
      <c r="CS7707" s="50"/>
      <c r="CT7707" s="50"/>
      <c r="CU7707" s="50"/>
      <c r="CV7707" s="50"/>
      <c r="CW7707" s="50"/>
      <c r="CX7707" s="50"/>
      <c r="CY7707" s="50"/>
      <c r="CZ7707" s="50"/>
      <c r="DA7707" s="50"/>
      <c r="DB7707" s="50"/>
      <c r="DC7707" s="50"/>
      <c r="DD7707" s="50"/>
      <c r="DE7707" s="50"/>
      <c r="DF7707" s="50"/>
      <c r="DG7707" s="50"/>
    </row>
    <row r="7708" spans="1:111" x14ac:dyDescent="0.2">
      <c r="A7708" s="185"/>
      <c r="B7708" s="186"/>
      <c r="C7708" s="186"/>
      <c r="D7708" s="54"/>
      <c r="E7708" s="310"/>
      <c r="F7708" s="192"/>
      <c r="G7708" s="192"/>
      <c r="H7708" s="50"/>
      <c r="I7708" s="50"/>
      <c r="J7708" s="50"/>
      <c r="K7708" s="50"/>
      <c r="L7708" s="50"/>
      <c r="M7708" s="50"/>
      <c r="N7708" s="50"/>
      <c r="O7708" s="50"/>
      <c r="P7708" s="50"/>
      <c r="Q7708" s="50"/>
      <c r="R7708" s="50"/>
      <c r="S7708" s="50"/>
      <c r="T7708" s="50"/>
      <c r="U7708" s="50"/>
      <c r="V7708" s="50"/>
      <c r="W7708" s="50"/>
      <c r="X7708" s="50"/>
      <c r="Y7708" s="50"/>
      <c r="Z7708" s="50"/>
      <c r="AA7708" s="50"/>
      <c r="AB7708" s="50"/>
      <c r="AC7708" s="50"/>
      <c r="AD7708" s="50"/>
      <c r="AE7708" s="50"/>
      <c r="AF7708" s="50"/>
      <c r="AG7708" s="50"/>
      <c r="AH7708" s="50"/>
      <c r="AI7708" s="50"/>
      <c r="AJ7708" s="50"/>
      <c r="AK7708" s="50"/>
      <c r="AL7708" s="50"/>
      <c r="AM7708" s="50"/>
      <c r="AN7708" s="50"/>
      <c r="AO7708" s="50"/>
      <c r="AP7708" s="50"/>
      <c r="AQ7708" s="50"/>
      <c r="AR7708" s="50"/>
      <c r="AS7708" s="50"/>
      <c r="AT7708" s="50"/>
      <c r="AU7708" s="50"/>
      <c r="AV7708" s="50"/>
      <c r="AW7708" s="50"/>
      <c r="AX7708" s="50"/>
      <c r="AY7708" s="50"/>
      <c r="AZ7708" s="50"/>
      <c r="BA7708" s="50"/>
      <c r="BB7708" s="50"/>
      <c r="BC7708" s="50"/>
      <c r="BD7708" s="50"/>
      <c r="BE7708" s="50"/>
      <c r="BF7708" s="50"/>
      <c r="BG7708" s="50"/>
      <c r="BH7708" s="50"/>
      <c r="BI7708" s="50"/>
      <c r="BJ7708" s="50"/>
      <c r="BK7708" s="50"/>
      <c r="BL7708" s="50"/>
      <c r="BM7708" s="50"/>
      <c r="BN7708" s="50"/>
      <c r="BO7708" s="50"/>
      <c r="BP7708" s="50"/>
      <c r="BQ7708" s="50"/>
      <c r="BR7708" s="50"/>
      <c r="BS7708" s="50"/>
      <c r="BT7708" s="50"/>
      <c r="BU7708" s="50"/>
      <c r="BV7708" s="50"/>
      <c r="BW7708" s="50"/>
      <c r="BX7708" s="50"/>
      <c r="BY7708" s="50"/>
      <c r="BZ7708" s="50"/>
      <c r="CA7708" s="50"/>
      <c r="CB7708" s="50"/>
      <c r="CC7708" s="50"/>
      <c r="CD7708" s="50"/>
      <c r="CE7708" s="50"/>
      <c r="CF7708" s="50"/>
      <c r="CG7708" s="50"/>
      <c r="CH7708" s="50"/>
      <c r="CI7708" s="50"/>
      <c r="CJ7708" s="50"/>
      <c r="CK7708" s="50"/>
      <c r="CL7708" s="50"/>
      <c r="CM7708" s="50"/>
      <c r="CN7708" s="50"/>
      <c r="CO7708" s="50"/>
      <c r="CP7708" s="50"/>
      <c r="CQ7708" s="50"/>
      <c r="CR7708" s="50"/>
      <c r="CS7708" s="50"/>
      <c r="CT7708" s="50"/>
      <c r="CU7708" s="50"/>
      <c r="CV7708" s="50"/>
      <c r="CW7708" s="50"/>
      <c r="CX7708" s="50"/>
      <c r="CY7708" s="50"/>
      <c r="CZ7708" s="50"/>
      <c r="DA7708" s="50"/>
      <c r="DB7708" s="50"/>
      <c r="DC7708" s="50"/>
      <c r="DD7708" s="50"/>
      <c r="DE7708" s="50"/>
      <c r="DF7708" s="50"/>
      <c r="DG7708" s="50"/>
    </row>
    <row r="7709" spans="1:111" x14ac:dyDescent="0.2">
      <c r="A7709" s="185"/>
      <c r="B7709" s="186"/>
      <c r="C7709" s="186"/>
      <c r="D7709" s="54"/>
      <c r="E7709" s="310"/>
      <c r="F7709" s="192"/>
      <c r="G7709" s="192"/>
      <c r="H7709" s="50"/>
      <c r="I7709" s="50"/>
      <c r="J7709" s="50"/>
      <c r="K7709" s="50"/>
      <c r="L7709" s="50"/>
      <c r="M7709" s="50"/>
      <c r="N7709" s="50"/>
      <c r="O7709" s="50"/>
      <c r="P7709" s="50"/>
      <c r="Q7709" s="50"/>
      <c r="R7709" s="50"/>
      <c r="S7709" s="50"/>
      <c r="T7709" s="50"/>
      <c r="U7709" s="50"/>
      <c r="V7709" s="50"/>
      <c r="W7709" s="50"/>
      <c r="X7709" s="50"/>
      <c r="Y7709" s="50"/>
      <c r="Z7709" s="50"/>
      <c r="AA7709" s="50"/>
      <c r="AB7709" s="50"/>
      <c r="AC7709" s="50"/>
      <c r="AD7709" s="50"/>
      <c r="AE7709" s="50"/>
      <c r="AF7709" s="50"/>
      <c r="AG7709" s="50"/>
      <c r="AH7709" s="50"/>
      <c r="AI7709" s="50"/>
      <c r="AJ7709" s="50"/>
      <c r="AK7709" s="50"/>
      <c r="AL7709" s="50"/>
      <c r="AM7709" s="50"/>
      <c r="AN7709" s="50"/>
      <c r="AO7709" s="50"/>
      <c r="AP7709" s="50"/>
      <c r="AQ7709" s="50"/>
      <c r="AR7709" s="50"/>
      <c r="AS7709" s="50"/>
      <c r="AT7709" s="50"/>
      <c r="AU7709" s="50"/>
      <c r="AV7709" s="50"/>
      <c r="AW7709" s="50"/>
      <c r="AX7709" s="50"/>
      <c r="AY7709" s="50"/>
      <c r="AZ7709" s="50"/>
      <c r="BA7709" s="50"/>
      <c r="BB7709" s="50"/>
      <c r="BC7709" s="50"/>
      <c r="BD7709" s="50"/>
      <c r="BE7709" s="50"/>
      <c r="BF7709" s="50"/>
      <c r="BG7709" s="50"/>
      <c r="BH7709" s="50"/>
      <c r="BI7709" s="50"/>
      <c r="BJ7709" s="50"/>
      <c r="BK7709" s="50"/>
      <c r="BL7709" s="50"/>
      <c r="BM7709" s="50"/>
      <c r="BN7709" s="50"/>
      <c r="BO7709" s="50"/>
      <c r="BP7709" s="50"/>
      <c r="BQ7709" s="50"/>
      <c r="BR7709" s="50"/>
      <c r="BS7709" s="50"/>
      <c r="BT7709" s="50"/>
      <c r="BU7709" s="50"/>
      <c r="BV7709" s="50"/>
      <c r="BW7709" s="50"/>
      <c r="BX7709" s="50"/>
      <c r="BY7709" s="50"/>
      <c r="BZ7709" s="50"/>
      <c r="CA7709" s="50"/>
      <c r="CB7709" s="50"/>
      <c r="CC7709" s="50"/>
      <c r="CD7709" s="50"/>
      <c r="CE7709" s="50"/>
      <c r="CF7709" s="50"/>
      <c r="CG7709" s="50"/>
      <c r="CH7709" s="50"/>
      <c r="CI7709" s="50"/>
      <c r="CJ7709" s="50"/>
      <c r="CK7709" s="50"/>
      <c r="CL7709" s="50"/>
      <c r="CM7709" s="50"/>
      <c r="CN7709" s="50"/>
      <c r="CO7709" s="50"/>
      <c r="CP7709" s="50"/>
      <c r="CQ7709" s="50"/>
      <c r="CR7709" s="50"/>
      <c r="CS7709" s="50"/>
      <c r="CT7709" s="50"/>
      <c r="CU7709" s="50"/>
      <c r="CV7709" s="50"/>
      <c r="CW7709" s="50"/>
      <c r="CX7709" s="50"/>
      <c r="CY7709" s="50"/>
      <c r="CZ7709" s="50"/>
      <c r="DA7709" s="50"/>
      <c r="DB7709" s="50"/>
      <c r="DC7709" s="50"/>
      <c r="DD7709" s="50"/>
      <c r="DE7709" s="50"/>
      <c r="DF7709" s="50"/>
      <c r="DG7709" s="50"/>
    </row>
    <row r="7710" spans="1:111" x14ac:dyDescent="0.2">
      <c r="A7710" s="185"/>
      <c r="B7710" s="186"/>
      <c r="C7710" s="186"/>
      <c r="D7710" s="54"/>
      <c r="E7710" s="310"/>
      <c r="F7710" s="192"/>
      <c r="G7710" s="192"/>
      <c r="H7710" s="50"/>
      <c r="I7710" s="50"/>
      <c r="J7710" s="50"/>
      <c r="K7710" s="50"/>
      <c r="L7710" s="50"/>
      <c r="M7710" s="50"/>
      <c r="N7710" s="50"/>
      <c r="O7710" s="50"/>
      <c r="P7710" s="50"/>
      <c r="Q7710" s="50"/>
      <c r="R7710" s="50"/>
      <c r="S7710" s="50"/>
      <c r="T7710" s="50"/>
      <c r="U7710" s="50"/>
      <c r="V7710" s="50"/>
      <c r="W7710" s="50"/>
      <c r="X7710" s="50"/>
      <c r="Y7710" s="50"/>
      <c r="Z7710" s="50"/>
      <c r="AA7710" s="50"/>
      <c r="AB7710" s="50"/>
      <c r="AC7710" s="50"/>
      <c r="AD7710" s="50"/>
      <c r="AE7710" s="50"/>
      <c r="AF7710" s="50"/>
      <c r="AG7710" s="50"/>
      <c r="AH7710" s="50"/>
      <c r="AI7710" s="50"/>
      <c r="AJ7710" s="50"/>
      <c r="AK7710" s="50"/>
      <c r="AL7710" s="50"/>
      <c r="AM7710" s="50"/>
      <c r="AN7710" s="50"/>
      <c r="AO7710" s="50"/>
      <c r="AP7710" s="50"/>
      <c r="AQ7710" s="50"/>
      <c r="AR7710" s="50"/>
      <c r="AS7710" s="50"/>
      <c r="AT7710" s="50"/>
      <c r="AU7710" s="50"/>
      <c r="AV7710" s="50"/>
      <c r="AW7710" s="50"/>
      <c r="AX7710" s="50"/>
      <c r="AY7710" s="50"/>
      <c r="AZ7710" s="50"/>
      <c r="BA7710" s="50"/>
      <c r="BB7710" s="50"/>
      <c r="BC7710" s="50"/>
      <c r="BD7710" s="50"/>
      <c r="BE7710" s="50"/>
      <c r="BF7710" s="50"/>
      <c r="BG7710" s="50"/>
      <c r="BH7710" s="50"/>
      <c r="BI7710" s="50"/>
      <c r="BJ7710" s="50"/>
      <c r="BK7710" s="50"/>
      <c r="BL7710" s="50"/>
      <c r="BM7710" s="50"/>
      <c r="BN7710" s="50"/>
      <c r="BO7710" s="50"/>
      <c r="BP7710" s="50"/>
      <c r="BQ7710" s="50"/>
      <c r="BR7710" s="50"/>
      <c r="BS7710" s="50"/>
      <c r="BT7710" s="50"/>
      <c r="BU7710" s="50"/>
      <c r="BV7710" s="50"/>
      <c r="BW7710" s="50"/>
      <c r="BX7710" s="50"/>
      <c r="BY7710" s="50"/>
      <c r="BZ7710" s="50"/>
      <c r="CA7710" s="50"/>
      <c r="CB7710" s="50"/>
      <c r="CC7710" s="50"/>
      <c r="CD7710" s="50"/>
      <c r="CE7710" s="50"/>
      <c r="CF7710" s="50"/>
      <c r="CG7710" s="50"/>
      <c r="CH7710" s="50"/>
      <c r="CI7710" s="50"/>
      <c r="CJ7710" s="50"/>
      <c r="CK7710" s="50"/>
      <c r="CL7710" s="50"/>
      <c r="CM7710" s="50"/>
      <c r="CN7710" s="50"/>
      <c r="CO7710" s="50"/>
      <c r="CP7710" s="50"/>
      <c r="CQ7710" s="50"/>
      <c r="CR7710" s="50"/>
      <c r="CS7710" s="50"/>
      <c r="CT7710" s="50"/>
      <c r="CU7710" s="50"/>
      <c r="CV7710" s="50"/>
      <c r="CW7710" s="50"/>
      <c r="CX7710" s="50"/>
      <c r="CY7710" s="50"/>
      <c r="CZ7710" s="50"/>
      <c r="DA7710" s="50"/>
      <c r="DB7710" s="50"/>
      <c r="DC7710" s="50"/>
      <c r="DD7710" s="50"/>
      <c r="DE7710" s="50"/>
      <c r="DF7710" s="50"/>
      <c r="DG7710" s="50"/>
    </row>
    <row r="7711" spans="1:111" x14ac:dyDescent="0.2">
      <c r="A7711" s="185"/>
      <c r="B7711" s="186"/>
      <c r="C7711" s="186"/>
      <c r="D7711" s="54"/>
      <c r="E7711" s="310"/>
      <c r="F7711" s="192"/>
      <c r="G7711" s="192"/>
      <c r="H7711" s="50"/>
      <c r="I7711" s="50"/>
      <c r="J7711" s="50"/>
      <c r="K7711" s="50"/>
      <c r="L7711" s="50"/>
      <c r="M7711" s="50"/>
      <c r="N7711" s="50"/>
      <c r="O7711" s="50"/>
      <c r="P7711" s="50"/>
      <c r="Q7711" s="50"/>
      <c r="R7711" s="50"/>
      <c r="S7711" s="50"/>
      <c r="T7711" s="50"/>
      <c r="U7711" s="50"/>
      <c r="V7711" s="50"/>
      <c r="W7711" s="50"/>
      <c r="X7711" s="50"/>
      <c r="Y7711" s="50"/>
      <c r="Z7711" s="50"/>
      <c r="AA7711" s="50"/>
      <c r="AB7711" s="50"/>
      <c r="AC7711" s="50"/>
      <c r="AD7711" s="50"/>
      <c r="AE7711" s="50"/>
      <c r="AF7711" s="50"/>
      <c r="AG7711" s="50"/>
      <c r="AH7711" s="50"/>
      <c r="AI7711" s="50"/>
      <c r="AJ7711" s="50"/>
      <c r="AK7711" s="50"/>
      <c r="AL7711" s="50"/>
      <c r="AM7711" s="50"/>
      <c r="AN7711" s="50"/>
      <c r="AO7711" s="50"/>
      <c r="AP7711" s="50"/>
      <c r="AQ7711" s="50"/>
      <c r="AR7711" s="50"/>
      <c r="AS7711" s="50"/>
      <c r="AT7711" s="50"/>
      <c r="AU7711" s="50"/>
      <c r="AV7711" s="50"/>
      <c r="AW7711" s="50"/>
      <c r="AX7711" s="50"/>
      <c r="AY7711" s="50"/>
      <c r="AZ7711" s="50"/>
      <c r="BA7711" s="50"/>
      <c r="BB7711" s="50"/>
      <c r="BC7711" s="50"/>
      <c r="BD7711" s="50"/>
      <c r="BE7711" s="50"/>
      <c r="BF7711" s="50"/>
      <c r="BG7711" s="50"/>
      <c r="BH7711" s="50"/>
      <c r="BI7711" s="50"/>
      <c r="BJ7711" s="50"/>
      <c r="BK7711" s="50"/>
      <c r="BL7711" s="50"/>
      <c r="BM7711" s="50"/>
      <c r="BN7711" s="50"/>
      <c r="BO7711" s="50"/>
      <c r="BP7711" s="50"/>
      <c r="BQ7711" s="50"/>
      <c r="BR7711" s="50"/>
      <c r="BS7711" s="50"/>
      <c r="BT7711" s="50"/>
      <c r="BU7711" s="50"/>
      <c r="BV7711" s="50"/>
      <c r="BW7711" s="50"/>
      <c r="BX7711" s="50"/>
      <c r="BY7711" s="50"/>
      <c r="BZ7711" s="50"/>
      <c r="CA7711" s="50"/>
      <c r="CB7711" s="50"/>
      <c r="CC7711" s="50"/>
      <c r="CD7711" s="50"/>
      <c r="CE7711" s="50"/>
      <c r="CF7711" s="50"/>
      <c r="CG7711" s="50"/>
      <c r="CH7711" s="50"/>
      <c r="CI7711" s="50"/>
      <c r="CJ7711" s="50"/>
      <c r="CK7711" s="50"/>
      <c r="CL7711" s="50"/>
      <c r="CM7711" s="50"/>
      <c r="CN7711" s="50"/>
      <c r="CO7711" s="50"/>
      <c r="CP7711" s="50"/>
      <c r="CQ7711" s="50"/>
      <c r="CR7711" s="50"/>
      <c r="CS7711" s="50"/>
      <c r="CT7711" s="50"/>
      <c r="CU7711" s="50"/>
      <c r="CV7711" s="50"/>
      <c r="CW7711" s="50"/>
      <c r="CX7711" s="50"/>
      <c r="CY7711" s="50"/>
      <c r="CZ7711" s="50"/>
      <c r="DA7711" s="50"/>
      <c r="DB7711" s="50"/>
      <c r="DC7711" s="50"/>
      <c r="DD7711" s="50"/>
      <c r="DE7711" s="50"/>
      <c r="DF7711" s="50"/>
      <c r="DG7711" s="50"/>
    </row>
    <row r="7712" spans="1:111" x14ac:dyDescent="0.2">
      <c r="A7712" s="185"/>
      <c r="B7712" s="186"/>
      <c r="C7712" s="186"/>
      <c r="D7712" s="54"/>
      <c r="E7712" s="310"/>
      <c r="F7712" s="192"/>
      <c r="G7712" s="192"/>
      <c r="H7712" s="50"/>
      <c r="I7712" s="50"/>
      <c r="J7712" s="50"/>
      <c r="K7712" s="50"/>
      <c r="L7712" s="50"/>
      <c r="M7712" s="50"/>
      <c r="N7712" s="50"/>
      <c r="O7712" s="50"/>
      <c r="P7712" s="50"/>
      <c r="Q7712" s="50"/>
      <c r="R7712" s="50"/>
      <c r="S7712" s="50"/>
      <c r="T7712" s="50"/>
      <c r="U7712" s="50"/>
      <c r="V7712" s="50"/>
      <c r="W7712" s="50"/>
      <c r="X7712" s="50"/>
      <c r="Y7712" s="50"/>
      <c r="Z7712" s="50"/>
      <c r="AA7712" s="50"/>
      <c r="AB7712" s="50"/>
      <c r="AC7712" s="50"/>
      <c r="AD7712" s="50"/>
      <c r="AE7712" s="50"/>
      <c r="AF7712" s="50"/>
      <c r="AG7712" s="50"/>
      <c r="AH7712" s="50"/>
      <c r="AI7712" s="50"/>
      <c r="AJ7712" s="50"/>
      <c r="AK7712" s="50"/>
      <c r="AL7712" s="50"/>
      <c r="AM7712" s="50"/>
      <c r="AN7712" s="50"/>
      <c r="AO7712" s="50"/>
      <c r="AP7712" s="50"/>
      <c r="AQ7712" s="50"/>
      <c r="AR7712" s="50"/>
      <c r="AS7712" s="50"/>
      <c r="AT7712" s="50"/>
      <c r="AU7712" s="50"/>
      <c r="AV7712" s="50"/>
      <c r="AW7712" s="50"/>
      <c r="AX7712" s="50"/>
      <c r="AY7712" s="50"/>
      <c r="AZ7712" s="50"/>
      <c r="BA7712" s="50"/>
      <c r="BB7712" s="50"/>
      <c r="BC7712" s="50"/>
      <c r="BD7712" s="50"/>
      <c r="BE7712" s="50"/>
      <c r="BF7712" s="50"/>
      <c r="BG7712" s="50"/>
      <c r="BH7712" s="50"/>
      <c r="BI7712" s="50"/>
      <c r="BJ7712" s="50"/>
      <c r="BK7712" s="50"/>
      <c r="BL7712" s="50"/>
      <c r="BM7712" s="50"/>
      <c r="BN7712" s="50"/>
      <c r="BO7712" s="50"/>
      <c r="BP7712" s="50"/>
      <c r="BQ7712" s="50"/>
      <c r="BR7712" s="50"/>
      <c r="BS7712" s="50"/>
      <c r="BT7712" s="50"/>
      <c r="BU7712" s="50"/>
      <c r="BV7712" s="50"/>
      <c r="BW7712" s="50"/>
      <c r="BX7712" s="50"/>
      <c r="BY7712" s="50"/>
      <c r="BZ7712" s="50"/>
      <c r="CA7712" s="50"/>
      <c r="CB7712" s="50"/>
      <c r="CC7712" s="50"/>
      <c r="CD7712" s="50"/>
      <c r="CE7712" s="50"/>
      <c r="CF7712" s="50"/>
      <c r="CG7712" s="50"/>
      <c r="CH7712" s="50"/>
      <c r="CI7712" s="50"/>
      <c r="CJ7712" s="50"/>
      <c r="CK7712" s="50"/>
      <c r="CL7712" s="50"/>
      <c r="CM7712" s="50"/>
      <c r="CN7712" s="50"/>
      <c r="CO7712" s="50"/>
      <c r="CP7712" s="50"/>
      <c r="CQ7712" s="50"/>
      <c r="CR7712" s="50"/>
      <c r="CS7712" s="50"/>
      <c r="CT7712" s="50"/>
      <c r="CU7712" s="50"/>
      <c r="CV7712" s="50"/>
      <c r="CW7712" s="50"/>
      <c r="CX7712" s="50"/>
      <c r="CY7712" s="50"/>
      <c r="CZ7712" s="50"/>
      <c r="DA7712" s="50"/>
      <c r="DB7712" s="50"/>
      <c r="DC7712" s="50"/>
      <c r="DD7712" s="50"/>
      <c r="DE7712" s="50"/>
      <c r="DF7712" s="50"/>
      <c r="DG7712" s="50"/>
    </row>
    <row r="7713" spans="1:111" x14ac:dyDescent="0.2">
      <c r="A7713" s="185"/>
      <c r="B7713" s="186"/>
      <c r="C7713" s="186"/>
      <c r="D7713" s="54"/>
      <c r="E7713" s="310"/>
      <c r="F7713" s="192"/>
      <c r="G7713" s="192"/>
      <c r="H7713" s="50"/>
      <c r="I7713" s="50"/>
      <c r="J7713" s="50"/>
      <c r="K7713" s="50"/>
      <c r="L7713" s="50"/>
      <c r="M7713" s="50"/>
      <c r="N7713" s="50"/>
      <c r="O7713" s="50"/>
      <c r="P7713" s="50"/>
      <c r="Q7713" s="50"/>
      <c r="R7713" s="50"/>
      <c r="S7713" s="50"/>
      <c r="T7713" s="50"/>
      <c r="U7713" s="50"/>
      <c r="V7713" s="50"/>
      <c r="W7713" s="50"/>
      <c r="X7713" s="50"/>
      <c r="Y7713" s="50"/>
      <c r="Z7713" s="50"/>
      <c r="AA7713" s="50"/>
      <c r="AB7713" s="50"/>
      <c r="AC7713" s="50"/>
      <c r="AD7713" s="50"/>
      <c r="AE7713" s="50"/>
      <c r="AF7713" s="50"/>
      <c r="AG7713" s="50"/>
      <c r="AH7713" s="50"/>
      <c r="AI7713" s="50"/>
      <c r="AJ7713" s="50"/>
      <c r="AK7713" s="50"/>
      <c r="AL7713" s="50"/>
      <c r="AM7713" s="50"/>
      <c r="AN7713" s="50"/>
      <c r="AO7713" s="50"/>
      <c r="AP7713" s="50"/>
      <c r="AQ7713" s="50"/>
      <c r="AR7713" s="50"/>
      <c r="AS7713" s="50"/>
      <c r="AT7713" s="50"/>
      <c r="AU7713" s="50"/>
      <c r="AV7713" s="50"/>
      <c r="AW7713" s="50"/>
      <c r="AX7713" s="50"/>
      <c r="AY7713" s="50"/>
      <c r="AZ7713" s="50"/>
      <c r="BA7713" s="50"/>
      <c r="BB7713" s="50"/>
      <c r="BC7713" s="50"/>
      <c r="BD7713" s="50"/>
      <c r="BE7713" s="50"/>
      <c r="BF7713" s="50"/>
      <c r="BG7713" s="50"/>
      <c r="BH7713" s="50"/>
      <c r="BI7713" s="50"/>
      <c r="BJ7713" s="50"/>
      <c r="BK7713" s="50"/>
      <c r="BL7713" s="50"/>
      <c r="BM7713" s="50"/>
      <c r="BN7713" s="50"/>
      <c r="BO7713" s="50"/>
      <c r="BP7713" s="50"/>
      <c r="BQ7713" s="50"/>
      <c r="BR7713" s="50"/>
      <c r="BS7713" s="50"/>
      <c r="BT7713" s="50"/>
      <c r="BU7713" s="50"/>
      <c r="BV7713" s="50"/>
      <c r="BW7713" s="50"/>
      <c r="BX7713" s="50"/>
      <c r="BY7713" s="50"/>
      <c r="BZ7713" s="50"/>
      <c r="CA7713" s="50"/>
      <c r="CB7713" s="50"/>
      <c r="CC7713" s="50"/>
      <c r="CD7713" s="50"/>
      <c r="CE7713" s="50"/>
      <c r="CF7713" s="50"/>
      <c r="CG7713" s="50"/>
      <c r="CH7713" s="50"/>
      <c r="CI7713" s="50"/>
      <c r="CJ7713" s="50"/>
      <c r="CK7713" s="50"/>
      <c r="CL7713" s="50"/>
      <c r="CM7713" s="50"/>
      <c r="CN7713" s="50"/>
      <c r="CO7713" s="50"/>
      <c r="CP7713" s="50"/>
      <c r="CQ7713" s="50"/>
      <c r="CR7713" s="50"/>
      <c r="CS7713" s="50"/>
      <c r="CT7713" s="50"/>
      <c r="CU7713" s="50"/>
      <c r="CV7713" s="50"/>
      <c r="CW7713" s="50"/>
      <c r="CX7713" s="50"/>
      <c r="CY7713" s="50"/>
      <c r="CZ7713" s="50"/>
      <c r="DA7713" s="50"/>
      <c r="DB7713" s="50"/>
      <c r="DC7713" s="50"/>
      <c r="DD7713" s="50"/>
      <c r="DE7713" s="50"/>
      <c r="DF7713" s="50"/>
      <c r="DG7713" s="50"/>
    </row>
    <row r="7714" spans="1:111" x14ac:dyDescent="0.2">
      <c r="A7714" s="185"/>
      <c r="B7714" s="186"/>
      <c r="C7714" s="186"/>
      <c r="D7714" s="54"/>
      <c r="E7714" s="310"/>
      <c r="F7714" s="192"/>
      <c r="G7714" s="192"/>
      <c r="H7714" s="50"/>
      <c r="I7714" s="50"/>
      <c r="J7714" s="50"/>
      <c r="K7714" s="50"/>
      <c r="L7714" s="50"/>
      <c r="M7714" s="50"/>
      <c r="N7714" s="50"/>
      <c r="O7714" s="50"/>
      <c r="P7714" s="50"/>
      <c r="Q7714" s="50"/>
      <c r="R7714" s="50"/>
      <c r="S7714" s="50"/>
      <c r="T7714" s="50"/>
      <c r="U7714" s="50"/>
      <c r="V7714" s="50"/>
      <c r="W7714" s="50"/>
      <c r="X7714" s="50"/>
      <c r="Y7714" s="50"/>
      <c r="Z7714" s="50"/>
      <c r="AA7714" s="50"/>
      <c r="AB7714" s="50"/>
      <c r="AC7714" s="50"/>
      <c r="AD7714" s="50"/>
      <c r="AE7714" s="50"/>
      <c r="AF7714" s="50"/>
      <c r="AG7714" s="50"/>
      <c r="AH7714" s="50"/>
      <c r="AI7714" s="50"/>
      <c r="AJ7714" s="50"/>
      <c r="AK7714" s="50"/>
      <c r="AL7714" s="50"/>
      <c r="AM7714" s="50"/>
      <c r="AN7714" s="50"/>
      <c r="AO7714" s="50"/>
      <c r="AP7714" s="50"/>
      <c r="AQ7714" s="50"/>
      <c r="AR7714" s="50"/>
      <c r="AS7714" s="50"/>
      <c r="AT7714" s="50"/>
      <c r="AU7714" s="50"/>
      <c r="AV7714" s="50"/>
      <c r="AW7714" s="50"/>
      <c r="AX7714" s="50"/>
      <c r="AY7714" s="50"/>
      <c r="AZ7714" s="50"/>
      <c r="BA7714" s="50"/>
      <c r="BB7714" s="50"/>
      <c r="BC7714" s="50"/>
      <c r="BD7714" s="50"/>
      <c r="BE7714" s="50"/>
      <c r="BF7714" s="50"/>
      <c r="BG7714" s="50"/>
      <c r="BH7714" s="50"/>
      <c r="BI7714" s="50"/>
      <c r="BJ7714" s="50"/>
      <c r="BK7714" s="50"/>
      <c r="BL7714" s="50"/>
      <c r="BM7714" s="50"/>
      <c r="BN7714" s="50"/>
      <c r="BO7714" s="50"/>
      <c r="BP7714" s="50"/>
      <c r="BQ7714" s="50"/>
      <c r="BR7714" s="50"/>
      <c r="BS7714" s="50"/>
      <c r="BT7714" s="50"/>
      <c r="BU7714" s="50"/>
      <c r="BV7714" s="50"/>
      <c r="BW7714" s="50"/>
      <c r="BX7714" s="50"/>
      <c r="BY7714" s="50"/>
      <c r="BZ7714" s="50"/>
      <c r="CA7714" s="50"/>
      <c r="CB7714" s="50"/>
      <c r="CC7714" s="50"/>
      <c r="CD7714" s="50"/>
      <c r="CE7714" s="50"/>
      <c r="CF7714" s="50"/>
      <c r="CG7714" s="50"/>
      <c r="CH7714" s="50"/>
      <c r="CI7714" s="50"/>
      <c r="CJ7714" s="50"/>
      <c r="CK7714" s="50"/>
      <c r="CL7714" s="50"/>
      <c r="CM7714" s="50"/>
      <c r="CN7714" s="50"/>
      <c r="CO7714" s="50"/>
      <c r="CP7714" s="50"/>
      <c r="CQ7714" s="50"/>
      <c r="CR7714" s="50"/>
      <c r="CS7714" s="50"/>
      <c r="CT7714" s="50"/>
      <c r="CU7714" s="50"/>
      <c r="CV7714" s="50"/>
      <c r="CW7714" s="50"/>
      <c r="CX7714" s="50"/>
      <c r="CY7714" s="50"/>
      <c r="CZ7714" s="50"/>
      <c r="DA7714" s="50"/>
      <c r="DB7714" s="50"/>
      <c r="DC7714" s="50"/>
      <c r="DD7714" s="50"/>
      <c r="DE7714" s="50"/>
      <c r="DF7714" s="50"/>
      <c r="DG7714" s="50"/>
    </row>
    <row r="7715" spans="1:111" x14ac:dyDescent="0.2">
      <c r="A7715" s="185"/>
      <c r="B7715" s="186"/>
      <c r="C7715" s="186"/>
      <c r="D7715" s="54"/>
      <c r="E7715" s="310"/>
      <c r="F7715" s="192"/>
      <c r="G7715" s="192"/>
      <c r="H7715" s="50"/>
      <c r="I7715" s="50"/>
      <c r="J7715" s="50"/>
      <c r="K7715" s="50"/>
      <c r="L7715" s="50"/>
      <c r="M7715" s="50"/>
      <c r="N7715" s="50"/>
      <c r="O7715" s="50"/>
      <c r="P7715" s="50"/>
      <c r="Q7715" s="50"/>
      <c r="R7715" s="50"/>
      <c r="S7715" s="50"/>
      <c r="T7715" s="50"/>
      <c r="U7715" s="50"/>
      <c r="V7715" s="50"/>
      <c r="W7715" s="50"/>
      <c r="X7715" s="50"/>
      <c r="Y7715" s="50"/>
      <c r="Z7715" s="50"/>
      <c r="AA7715" s="50"/>
      <c r="AB7715" s="50"/>
      <c r="AC7715" s="50"/>
      <c r="AD7715" s="50"/>
      <c r="AE7715" s="50"/>
      <c r="AF7715" s="50"/>
      <c r="AG7715" s="50"/>
      <c r="AH7715" s="50"/>
      <c r="AI7715" s="50"/>
      <c r="AJ7715" s="50"/>
      <c r="AK7715" s="50"/>
      <c r="AL7715" s="50"/>
      <c r="AM7715" s="50"/>
      <c r="AN7715" s="50"/>
      <c r="AO7715" s="50"/>
      <c r="AP7715" s="50"/>
      <c r="AQ7715" s="50"/>
      <c r="AR7715" s="50"/>
      <c r="AS7715" s="50"/>
      <c r="AT7715" s="50"/>
      <c r="AU7715" s="50"/>
      <c r="AV7715" s="50"/>
      <c r="AW7715" s="50"/>
      <c r="AX7715" s="50"/>
      <c r="AY7715" s="50"/>
      <c r="AZ7715" s="50"/>
      <c r="BA7715" s="50"/>
      <c r="BB7715" s="50"/>
      <c r="BC7715" s="50"/>
      <c r="BD7715" s="50"/>
      <c r="BE7715" s="50"/>
      <c r="BF7715" s="50"/>
      <c r="BG7715" s="50"/>
      <c r="BH7715" s="50"/>
      <c r="BI7715" s="50"/>
      <c r="BJ7715" s="50"/>
      <c r="BK7715" s="50"/>
      <c r="BL7715" s="50"/>
      <c r="BM7715" s="50"/>
      <c r="BN7715" s="50"/>
      <c r="BO7715" s="50"/>
      <c r="BP7715" s="50"/>
      <c r="BQ7715" s="50"/>
      <c r="BR7715" s="50"/>
      <c r="BS7715" s="50"/>
      <c r="BT7715" s="50"/>
      <c r="BU7715" s="50"/>
      <c r="BV7715" s="50"/>
      <c r="BW7715" s="50"/>
      <c r="BX7715" s="50"/>
      <c r="BY7715" s="50"/>
      <c r="BZ7715" s="50"/>
      <c r="CA7715" s="50"/>
      <c r="CB7715" s="50"/>
      <c r="CC7715" s="50"/>
      <c r="CD7715" s="50"/>
      <c r="CE7715" s="50"/>
      <c r="CF7715" s="50"/>
      <c r="CG7715" s="50"/>
      <c r="CH7715" s="50"/>
      <c r="CI7715" s="50"/>
      <c r="CJ7715" s="50"/>
      <c r="CK7715" s="50"/>
      <c r="CL7715" s="50"/>
      <c r="CM7715" s="50"/>
      <c r="CN7715" s="50"/>
      <c r="CO7715" s="50"/>
      <c r="CP7715" s="50"/>
      <c r="CQ7715" s="50"/>
      <c r="CR7715" s="50"/>
      <c r="CS7715" s="50"/>
      <c r="CT7715" s="50"/>
      <c r="CU7715" s="50"/>
      <c r="CV7715" s="50"/>
      <c r="CW7715" s="50"/>
      <c r="CX7715" s="50"/>
      <c r="CY7715" s="50"/>
      <c r="CZ7715" s="50"/>
      <c r="DA7715" s="50"/>
      <c r="DB7715" s="50"/>
      <c r="DC7715" s="50"/>
      <c r="DD7715" s="50"/>
      <c r="DE7715" s="50"/>
      <c r="DF7715" s="50"/>
      <c r="DG7715" s="50"/>
    </row>
    <row r="7716" spans="1:111" x14ac:dyDescent="0.2">
      <c r="A7716" s="185"/>
      <c r="B7716" s="186"/>
      <c r="C7716" s="186"/>
      <c r="D7716" s="54"/>
      <c r="E7716" s="310"/>
      <c r="F7716" s="192"/>
      <c r="G7716" s="192"/>
      <c r="H7716" s="50"/>
      <c r="I7716" s="50"/>
      <c r="J7716" s="50"/>
      <c r="K7716" s="50"/>
      <c r="L7716" s="50"/>
      <c r="M7716" s="50"/>
      <c r="N7716" s="50"/>
      <c r="O7716" s="50"/>
      <c r="P7716" s="50"/>
      <c r="Q7716" s="50"/>
      <c r="R7716" s="50"/>
      <c r="S7716" s="50"/>
      <c r="T7716" s="50"/>
      <c r="U7716" s="50"/>
      <c r="V7716" s="50"/>
      <c r="W7716" s="50"/>
      <c r="X7716" s="50"/>
      <c r="Y7716" s="50"/>
      <c r="Z7716" s="50"/>
      <c r="AA7716" s="50"/>
      <c r="AB7716" s="50"/>
      <c r="AC7716" s="50"/>
      <c r="AD7716" s="50"/>
      <c r="AE7716" s="50"/>
      <c r="AF7716" s="50"/>
      <c r="AG7716" s="50"/>
      <c r="AH7716" s="50"/>
      <c r="AI7716" s="50"/>
      <c r="AJ7716" s="50"/>
      <c r="AK7716" s="50"/>
      <c r="AL7716" s="50"/>
      <c r="AM7716" s="50"/>
      <c r="AN7716" s="50"/>
      <c r="AO7716" s="50"/>
      <c r="AP7716" s="50"/>
      <c r="AQ7716" s="50"/>
      <c r="AR7716" s="50"/>
      <c r="AS7716" s="50"/>
      <c r="AT7716" s="50"/>
      <c r="AU7716" s="50"/>
      <c r="AV7716" s="50"/>
      <c r="AW7716" s="50"/>
      <c r="AX7716" s="50"/>
      <c r="AY7716" s="50"/>
      <c r="AZ7716" s="50"/>
      <c r="BA7716" s="50"/>
      <c r="BB7716" s="50"/>
      <c r="BC7716" s="50"/>
      <c r="BD7716" s="50"/>
      <c r="BE7716" s="50"/>
      <c r="BF7716" s="50"/>
      <c r="BG7716" s="50"/>
      <c r="BH7716" s="50"/>
      <c r="BI7716" s="50"/>
      <c r="BJ7716" s="50"/>
      <c r="BK7716" s="50"/>
      <c r="BL7716" s="50"/>
      <c r="BM7716" s="50"/>
      <c r="BN7716" s="50"/>
      <c r="BO7716" s="50"/>
      <c r="BP7716" s="50"/>
      <c r="BQ7716" s="50"/>
      <c r="BR7716" s="50"/>
      <c r="BS7716" s="50"/>
      <c r="BT7716" s="50"/>
      <c r="BU7716" s="50"/>
      <c r="BV7716" s="50"/>
      <c r="BW7716" s="50"/>
      <c r="BX7716" s="50"/>
      <c r="BY7716" s="50"/>
      <c r="BZ7716" s="50"/>
      <c r="CA7716" s="50"/>
      <c r="CB7716" s="50"/>
      <c r="CC7716" s="50"/>
      <c r="CD7716" s="50"/>
      <c r="CE7716" s="50"/>
      <c r="CF7716" s="50"/>
      <c r="CG7716" s="50"/>
      <c r="CH7716" s="50"/>
      <c r="CI7716" s="50"/>
      <c r="CJ7716" s="50"/>
      <c r="CK7716" s="50"/>
      <c r="CL7716" s="50"/>
      <c r="CM7716" s="50"/>
      <c r="CN7716" s="50"/>
      <c r="CO7716" s="50"/>
      <c r="CP7716" s="50"/>
      <c r="CQ7716" s="50"/>
      <c r="CR7716" s="50"/>
      <c r="CS7716" s="50"/>
      <c r="CT7716" s="50"/>
      <c r="CU7716" s="50"/>
      <c r="CV7716" s="50"/>
      <c r="CW7716" s="50"/>
      <c r="CX7716" s="50"/>
      <c r="CY7716" s="50"/>
      <c r="CZ7716" s="50"/>
      <c r="DA7716" s="50"/>
      <c r="DB7716" s="50"/>
      <c r="DC7716" s="50"/>
      <c r="DD7716" s="50"/>
      <c r="DE7716" s="50"/>
      <c r="DF7716" s="50"/>
      <c r="DG7716" s="50"/>
    </row>
    <row r="7717" spans="1:111" x14ac:dyDescent="0.2">
      <c r="A7717" s="185"/>
      <c r="B7717" s="186"/>
      <c r="C7717" s="186"/>
      <c r="D7717" s="54"/>
      <c r="E7717" s="310"/>
      <c r="F7717" s="192"/>
      <c r="G7717" s="192"/>
      <c r="H7717" s="50"/>
      <c r="I7717" s="50"/>
      <c r="J7717" s="50"/>
      <c r="K7717" s="50"/>
      <c r="L7717" s="50"/>
      <c r="M7717" s="50"/>
      <c r="N7717" s="50"/>
      <c r="O7717" s="50"/>
      <c r="P7717" s="50"/>
      <c r="Q7717" s="50"/>
      <c r="R7717" s="50"/>
      <c r="S7717" s="50"/>
      <c r="T7717" s="50"/>
      <c r="U7717" s="50"/>
      <c r="V7717" s="50"/>
      <c r="W7717" s="50"/>
      <c r="X7717" s="50"/>
      <c r="Y7717" s="50"/>
      <c r="Z7717" s="50"/>
      <c r="AA7717" s="50"/>
      <c r="AB7717" s="50"/>
      <c r="AC7717" s="50"/>
      <c r="AD7717" s="50"/>
      <c r="AE7717" s="50"/>
      <c r="AF7717" s="50"/>
      <c r="AG7717" s="50"/>
      <c r="AH7717" s="50"/>
      <c r="AI7717" s="50"/>
      <c r="AJ7717" s="50"/>
      <c r="AK7717" s="50"/>
      <c r="AL7717" s="50"/>
      <c r="AM7717" s="50"/>
      <c r="AN7717" s="50"/>
      <c r="AO7717" s="50"/>
      <c r="AP7717" s="50"/>
      <c r="AQ7717" s="50"/>
      <c r="AR7717" s="50"/>
      <c r="AS7717" s="50"/>
      <c r="AT7717" s="50"/>
      <c r="AU7717" s="50"/>
      <c r="AV7717" s="50"/>
      <c r="AW7717" s="50"/>
      <c r="AX7717" s="50"/>
      <c r="AY7717" s="50"/>
      <c r="AZ7717" s="50"/>
      <c r="BA7717" s="50"/>
      <c r="BB7717" s="50"/>
      <c r="BC7717" s="50"/>
      <c r="BD7717" s="50"/>
      <c r="BE7717" s="50"/>
      <c r="BF7717" s="50"/>
      <c r="BG7717" s="50"/>
      <c r="BH7717" s="50"/>
      <c r="BI7717" s="50"/>
      <c r="BJ7717" s="50"/>
      <c r="BK7717" s="50"/>
      <c r="BL7717" s="50"/>
      <c r="BM7717" s="50"/>
      <c r="BN7717" s="50"/>
      <c r="BO7717" s="50"/>
      <c r="BP7717" s="50"/>
      <c r="BQ7717" s="50"/>
      <c r="BR7717" s="50"/>
      <c r="BS7717" s="50"/>
      <c r="BT7717" s="50"/>
      <c r="BU7717" s="50"/>
      <c r="BV7717" s="50"/>
      <c r="BW7717" s="50"/>
      <c r="BX7717" s="50"/>
      <c r="BY7717" s="50"/>
      <c r="BZ7717" s="50"/>
      <c r="CA7717" s="50"/>
      <c r="CB7717" s="50"/>
      <c r="CC7717" s="50"/>
      <c r="CD7717" s="50"/>
      <c r="CE7717" s="50"/>
      <c r="CF7717" s="50"/>
      <c r="CG7717" s="50"/>
      <c r="CH7717" s="50"/>
      <c r="CI7717" s="50"/>
      <c r="CJ7717" s="50"/>
      <c r="CK7717" s="50"/>
      <c r="CL7717" s="50"/>
      <c r="CM7717" s="50"/>
      <c r="CN7717" s="50"/>
      <c r="CO7717" s="50"/>
      <c r="CP7717" s="50"/>
      <c r="CQ7717" s="50"/>
      <c r="CR7717" s="50"/>
      <c r="CS7717" s="50"/>
      <c r="CT7717" s="50"/>
      <c r="CU7717" s="50"/>
      <c r="CV7717" s="50"/>
      <c r="CW7717" s="50"/>
      <c r="CX7717" s="50"/>
      <c r="CY7717" s="50"/>
      <c r="CZ7717" s="50"/>
      <c r="DA7717" s="50"/>
      <c r="DB7717" s="50"/>
      <c r="DC7717" s="50"/>
      <c r="DD7717" s="50"/>
      <c r="DE7717" s="50"/>
      <c r="DF7717" s="50"/>
      <c r="DG7717" s="50"/>
    </row>
    <row r="7718" spans="1:111" x14ac:dyDescent="0.2">
      <c r="A7718" s="185"/>
      <c r="B7718" s="186"/>
      <c r="C7718" s="186"/>
      <c r="D7718" s="54"/>
      <c r="E7718" s="310"/>
      <c r="F7718" s="192"/>
      <c r="G7718" s="192"/>
      <c r="H7718" s="50"/>
      <c r="I7718" s="50"/>
      <c r="J7718" s="50"/>
      <c r="K7718" s="50"/>
      <c r="L7718" s="50"/>
      <c r="M7718" s="50"/>
      <c r="N7718" s="50"/>
      <c r="O7718" s="50"/>
      <c r="P7718" s="50"/>
      <c r="Q7718" s="50"/>
      <c r="R7718" s="50"/>
      <c r="S7718" s="50"/>
      <c r="T7718" s="50"/>
      <c r="U7718" s="50"/>
      <c r="V7718" s="50"/>
      <c r="W7718" s="50"/>
      <c r="X7718" s="50"/>
      <c r="Y7718" s="50"/>
      <c r="Z7718" s="50"/>
      <c r="AA7718" s="50"/>
      <c r="AB7718" s="50"/>
      <c r="AC7718" s="50"/>
      <c r="AD7718" s="50"/>
      <c r="AE7718" s="50"/>
      <c r="AF7718" s="50"/>
      <c r="AG7718" s="50"/>
      <c r="AH7718" s="50"/>
      <c r="AI7718" s="50"/>
      <c r="AJ7718" s="50"/>
      <c r="AK7718" s="50"/>
      <c r="AL7718" s="50"/>
      <c r="AM7718" s="50"/>
      <c r="AN7718" s="50"/>
      <c r="AO7718" s="50"/>
      <c r="AP7718" s="50"/>
      <c r="AQ7718" s="50"/>
      <c r="AR7718" s="50"/>
      <c r="AS7718" s="50"/>
      <c r="AT7718" s="50"/>
      <c r="AU7718" s="50"/>
      <c r="AV7718" s="50"/>
      <c r="AW7718" s="50"/>
      <c r="AX7718" s="50"/>
      <c r="AY7718" s="50"/>
      <c r="AZ7718" s="50"/>
      <c r="BA7718" s="50"/>
      <c r="BB7718" s="50"/>
      <c r="BC7718" s="50"/>
      <c r="BD7718" s="50"/>
      <c r="BE7718" s="50"/>
      <c r="BF7718" s="50"/>
      <c r="BG7718" s="50"/>
      <c r="BH7718" s="50"/>
      <c r="BI7718" s="50"/>
      <c r="BJ7718" s="50"/>
      <c r="BK7718" s="50"/>
      <c r="BL7718" s="50"/>
      <c r="BM7718" s="50"/>
      <c r="BN7718" s="50"/>
      <c r="BO7718" s="50"/>
      <c r="BP7718" s="50"/>
      <c r="BQ7718" s="50"/>
      <c r="BR7718" s="50"/>
      <c r="BS7718" s="50"/>
      <c r="BT7718" s="50"/>
      <c r="BU7718" s="50"/>
      <c r="BV7718" s="50"/>
      <c r="BW7718" s="50"/>
      <c r="BX7718" s="50"/>
      <c r="BY7718" s="50"/>
      <c r="BZ7718" s="50"/>
      <c r="CA7718" s="50"/>
      <c r="CB7718" s="50"/>
      <c r="CC7718" s="50"/>
      <c r="CD7718" s="50"/>
      <c r="CE7718" s="50"/>
      <c r="CF7718" s="50"/>
      <c r="CG7718" s="50"/>
      <c r="CH7718" s="50"/>
      <c r="CI7718" s="50"/>
      <c r="CJ7718" s="50"/>
      <c r="CK7718" s="50"/>
      <c r="CL7718" s="50"/>
      <c r="CM7718" s="50"/>
      <c r="CN7718" s="50"/>
      <c r="CO7718" s="50"/>
      <c r="CP7718" s="50"/>
      <c r="CQ7718" s="50"/>
      <c r="CR7718" s="50"/>
      <c r="CS7718" s="50"/>
      <c r="CT7718" s="50"/>
      <c r="CU7718" s="50"/>
      <c r="CV7718" s="50"/>
      <c r="CW7718" s="50"/>
      <c r="CX7718" s="50"/>
      <c r="CY7718" s="50"/>
      <c r="CZ7718" s="50"/>
      <c r="DA7718" s="50"/>
      <c r="DB7718" s="50"/>
      <c r="DC7718" s="50"/>
      <c r="DD7718" s="50"/>
      <c r="DE7718" s="50"/>
      <c r="DF7718" s="50"/>
      <c r="DG7718" s="50"/>
    </row>
    <row r="7719" spans="1:111" x14ac:dyDescent="0.2">
      <c r="A7719" s="185"/>
      <c r="B7719" s="186"/>
      <c r="C7719" s="186"/>
      <c r="D7719" s="54"/>
      <c r="E7719" s="310"/>
      <c r="F7719" s="192"/>
      <c r="G7719" s="192"/>
      <c r="H7719" s="50"/>
      <c r="I7719" s="50"/>
      <c r="J7719" s="50"/>
      <c r="K7719" s="50"/>
      <c r="L7719" s="50"/>
      <c r="M7719" s="50"/>
      <c r="N7719" s="50"/>
      <c r="O7719" s="50"/>
      <c r="P7719" s="50"/>
      <c r="Q7719" s="50"/>
      <c r="R7719" s="50"/>
      <c r="S7719" s="50"/>
      <c r="T7719" s="50"/>
      <c r="U7719" s="50"/>
      <c r="V7719" s="50"/>
      <c r="W7719" s="50"/>
      <c r="X7719" s="50"/>
      <c r="Y7719" s="50"/>
      <c r="Z7719" s="50"/>
      <c r="AA7719" s="50"/>
      <c r="AB7719" s="50"/>
      <c r="AC7719" s="50"/>
      <c r="AD7719" s="50"/>
      <c r="AE7719" s="50"/>
      <c r="AF7719" s="50"/>
      <c r="AG7719" s="50"/>
      <c r="AH7719" s="50"/>
      <c r="AI7719" s="50"/>
      <c r="AJ7719" s="50"/>
      <c r="AK7719" s="50"/>
      <c r="AL7719" s="50"/>
      <c r="AM7719" s="50"/>
      <c r="AN7719" s="50"/>
      <c r="AO7719" s="50"/>
      <c r="AP7719" s="50"/>
      <c r="AQ7719" s="50"/>
      <c r="AR7719" s="50"/>
      <c r="AS7719" s="50"/>
      <c r="AT7719" s="50"/>
      <c r="AU7719" s="50"/>
      <c r="AV7719" s="50"/>
      <c r="AW7719" s="50"/>
      <c r="AX7719" s="50"/>
      <c r="AY7719" s="50"/>
      <c r="AZ7719" s="50"/>
      <c r="BA7719" s="50"/>
      <c r="BB7719" s="50"/>
      <c r="BC7719" s="50"/>
      <c r="BD7719" s="50"/>
      <c r="BE7719" s="50"/>
      <c r="BF7719" s="50"/>
      <c r="BG7719" s="50"/>
      <c r="BH7719" s="50"/>
      <c r="BI7719" s="50"/>
      <c r="BJ7719" s="50"/>
      <c r="BK7719" s="50"/>
      <c r="BL7719" s="50"/>
      <c r="BM7719" s="50"/>
      <c r="BN7719" s="50"/>
      <c r="BO7719" s="50"/>
      <c r="BP7719" s="50"/>
      <c r="BQ7719" s="50"/>
      <c r="BR7719" s="50"/>
      <c r="BS7719" s="50"/>
      <c r="BT7719" s="50"/>
      <c r="BU7719" s="50"/>
      <c r="BV7719" s="50"/>
      <c r="BW7719" s="50"/>
      <c r="BX7719" s="50"/>
      <c r="BY7719" s="50"/>
      <c r="BZ7719" s="50"/>
      <c r="CA7719" s="50"/>
      <c r="CB7719" s="50"/>
      <c r="CC7719" s="50"/>
      <c r="CD7719" s="50"/>
      <c r="CE7719" s="50"/>
      <c r="CF7719" s="50"/>
      <c r="CG7719" s="50"/>
      <c r="CH7719" s="50"/>
      <c r="CI7719" s="50"/>
      <c r="CJ7719" s="50"/>
      <c r="CK7719" s="50"/>
      <c r="CL7719" s="50"/>
      <c r="CM7719" s="50"/>
      <c r="CN7719" s="50"/>
      <c r="CO7719" s="50"/>
      <c r="CP7719" s="50"/>
      <c r="CQ7719" s="50"/>
      <c r="CR7719" s="50"/>
      <c r="CS7719" s="50"/>
      <c r="CT7719" s="50"/>
      <c r="CU7719" s="50"/>
      <c r="CV7719" s="50"/>
      <c r="CW7719" s="50"/>
      <c r="CX7719" s="50"/>
      <c r="CY7719" s="50"/>
      <c r="CZ7719" s="50"/>
      <c r="DA7719" s="50"/>
      <c r="DB7719" s="50"/>
      <c r="DC7719" s="50"/>
      <c r="DD7719" s="50"/>
      <c r="DE7719" s="50"/>
      <c r="DF7719" s="50"/>
      <c r="DG7719" s="50"/>
    </row>
    <row r="7720" spans="1:111" x14ac:dyDescent="0.2">
      <c r="A7720" s="185"/>
      <c r="B7720" s="186"/>
      <c r="C7720" s="186"/>
      <c r="D7720" s="54"/>
      <c r="E7720" s="310"/>
      <c r="F7720" s="192"/>
      <c r="G7720" s="192"/>
      <c r="H7720" s="50"/>
      <c r="I7720" s="50"/>
      <c r="J7720" s="50"/>
      <c r="K7720" s="50"/>
      <c r="L7720" s="50"/>
      <c r="M7720" s="50"/>
      <c r="N7720" s="50"/>
      <c r="O7720" s="50"/>
      <c r="P7720" s="50"/>
      <c r="Q7720" s="50"/>
      <c r="R7720" s="50"/>
      <c r="S7720" s="50"/>
      <c r="T7720" s="50"/>
      <c r="U7720" s="50"/>
      <c r="V7720" s="50"/>
      <c r="W7720" s="50"/>
      <c r="X7720" s="50"/>
      <c r="Y7720" s="50"/>
      <c r="Z7720" s="50"/>
      <c r="AA7720" s="50"/>
      <c r="AB7720" s="50"/>
      <c r="AC7720" s="50"/>
      <c r="AD7720" s="50"/>
      <c r="AE7720" s="50"/>
      <c r="AF7720" s="50"/>
      <c r="AG7720" s="50"/>
      <c r="AH7720" s="50"/>
      <c r="AI7720" s="50"/>
      <c r="AJ7720" s="50"/>
      <c r="AK7720" s="50"/>
      <c r="AL7720" s="50"/>
      <c r="AM7720" s="50"/>
      <c r="AN7720" s="50"/>
      <c r="AO7720" s="50"/>
      <c r="AP7720" s="50"/>
      <c r="AQ7720" s="50"/>
      <c r="AR7720" s="50"/>
      <c r="AS7720" s="50"/>
      <c r="AT7720" s="50"/>
      <c r="AU7720" s="50"/>
      <c r="AV7720" s="50"/>
      <c r="AW7720" s="50"/>
      <c r="AX7720" s="50"/>
      <c r="AY7720" s="50"/>
      <c r="AZ7720" s="50"/>
      <c r="BA7720" s="50"/>
      <c r="BB7720" s="50"/>
      <c r="BC7720" s="50"/>
      <c r="BD7720" s="50"/>
      <c r="BE7720" s="50"/>
      <c r="BF7720" s="50"/>
      <c r="BG7720" s="50"/>
      <c r="BH7720" s="50"/>
      <c r="BI7720" s="50"/>
      <c r="BJ7720" s="50"/>
      <c r="BK7720" s="50"/>
      <c r="BL7720" s="50"/>
      <c r="BM7720" s="50"/>
      <c r="BN7720" s="50"/>
      <c r="BO7720" s="50"/>
      <c r="BP7720" s="50"/>
      <c r="BQ7720" s="50"/>
      <c r="BR7720" s="50"/>
      <c r="BS7720" s="50"/>
      <c r="BT7720" s="50"/>
      <c r="BU7720" s="50"/>
      <c r="BV7720" s="50"/>
      <c r="BW7720" s="50"/>
      <c r="BX7720" s="50"/>
      <c r="BY7720" s="50"/>
      <c r="BZ7720" s="50"/>
      <c r="CA7720" s="50"/>
      <c r="CB7720" s="50"/>
      <c r="CC7720" s="50"/>
      <c r="CD7720" s="50"/>
      <c r="CE7720" s="50"/>
      <c r="CF7720" s="50"/>
      <c r="CG7720" s="50"/>
      <c r="CH7720" s="50"/>
      <c r="CI7720" s="50"/>
      <c r="CJ7720" s="50"/>
      <c r="CK7720" s="50"/>
      <c r="CL7720" s="50"/>
      <c r="CM7720" s="50"/>
      <c r="CN7720" s="50"/>
      <c r="CO7720" s="50"/>
      <c r="CP7720" s="50"/>
      <c r="CQ7720" s="50"/>
      <c r="CR7720" s="50"/>
      <c r="CS7720" s="50"/>
      <c r="CT7720" s="50"/>
      <c r="CU7720" s="50"/>
      <c r="CV7720" s="50"/>
      <c r="CW7720" s="50"/>
      <c r="CX7720" s="50"/>
      <c r="CY7720" s="50"/>
      <c r="CZ7720" s="50"/>
      <c r="DA7720" s="50"/>
      <c r="DB7720" s="50"/>
      <c r="DC7720" s="50"/>
      <c r="DD7720" s="50"/>
      <c r="DE7720" s="50"/>
      <c r="DF7720" s="50"/>
      <c r="DG7720" s="50"/>
    </row>
    <row r="7721" spans="1:111" x14ac:dyDescent="0.2">
      <c r="A7721" s="185"/>
      <c r="B7721" s="186"/>
      <c r="C7721" s="186"/>
      <c r="D7721" s="54"/>
      <c r="E7721" s="310"/>
      <c r="F7721" s="192"/>
      <c r="G7721" s="192"/>
      <c r="H7721" s="50"/>
      <c r="I7721" s="50"/>
      <c r="J7721" s="50"/>
      <c r="K7721" s="50"/>
      <c r="L7721" s="50"/>
      <c r="M7721" s="50"/>
      <c r="N7721" s="50"/>
      <c r="O7721" s="50"/>
      <c r="P7721" s="50"/>
      <c r="Q7721" s="50"/>
      <c r="R7721" s="50"/>
      <c r="S7721" s="50"/>
      <c r="T7721" s="50"/>
      <c r="U7721" s="50"/>
      <c r="V7721" s="50"/>
      <c r="W7721" s="50"/>
      <c r="X7721" s="50"/>
      <c r="Y7721" s="50"/>
      <c r="Z7721" s="50"/>
      <c r="AA7721" s="50"/>
      <c r="AB7721" s="50"/>
      <c r="AC7721" s="50"/>
      <c r="AD7721" s="50"/>
      <c r="AE7721" s="50"/>
      <c r="AF7721" s="50"/>
      <c r="AG7721" s="50"/>
      <c r="AH7721" s="50"/>
      <c r="AI7721" s="50"/>
      <c r="AJ7721" s="50"/>
      <c r="AK7721" s="50"/>
      <c r="AL7721" s="50"/>
      <c r="AM7721" s="50"/>
      <c r="AN7721" s="50"/>
      <c r="AO7721" s="50"/>
      <c r="AP7721" s="50"/>
      <c r="AQ7721" s="50"/>
      <c r="AR7721" s="50"/>
      <c r="AS7721" s="50"/>
      <c r="AT7721" s="50"/>
      <c r="AU7721" s="50"/>
      <c r="AV7721" s="50"/>
      <c r="AW7721" s="50"/>
      <c r="AX7721" s="50"/>
      <c r="AY7721" s="50"/>
      <c r="AZ7721" s="50"/>
      <c r="BA7721" s="50"/>
      <c r="BB7721" s="50"/>
      <c r="BC7721" s="50"/>
      <c r="BD7721" s="50"/>
      <c r="BE7721" s="50"/>
      <c r="BF7721" s="50"/>
      <c r="BG7721" s="50"/>
      <c r="BH7721" s="50"/>
      <c r="BI7721" s="50"/>
      <c r="BJ7721" s="50"/>
      <c r="BK7721" s="50"/>
      <c r="BL7721" s="50"/>
      <c r="BM7721" s="50"/>
      <c r="BN7721" s="50"/>
      <c r="BO7721" s="50"/>
      <c r="BP7721" s="50"/>
      <c r="BQ7721" s="50"/>
      <c r="BR7721" s="50"/>
      <c r="BS7721" s="50"/>
      <c r="BT7721" s="50"/>
      <c r="BU7721" s="50"/>
      <c r="BV7721" s="50"/>
      <c r="BW7721" s="50"/>
      <c r="BX7721" s="50"/>
      <c r="BY7721" s="50"/>
      <c r="BZ7721" s="50"/>
      <c r="CA7721" s="50"/>
      <c r="CB7721" s="50"/>
      <c r="CC7721" s="50"/>
      <c r="CD7721" s="50"/>
      <c r="CE7721" s="50"/>
      <c r="CF7721" s="50"/>
      <c r="CG7721" s="50"/>
      <c r="CH7721" s="50"/>
      <c r="CI7721" s="50"/>
      <c r="CJ7721" s="50"/>
      <c r="CK7721" s="50"/>
      <c r="CL7721" s="50"/>
      <c r="CM7721" s="50"/>
      <c r="CN7721" s="50"/>
      <c r="CO7721" s="50"/>
      <c r="CP7721" s="50"/>
      <c r="CQ7721" s="50"/>
      <c r="CR7721" s="50"/>
      <c r="CS7721" s="50"/>
      <c r="CT7721" s="50"/>
      <c r="CU7721" s="50"/>
      <c r="CV7721" s="50"/>
      <c r="CW7721" s="50"/>
      <c r="CX7721" s="50"/>
      <c r="CY7721" s="50"/>
      <c r="CZ7721" s="50"/>
      <c r="DA7721" s="50"/>
      <c r="DB7721" s="50"/>
      <c r="DC7721" s="50"/>
      <c r="DD7721" s="50"/>
      <c r="DE7721" s="50"/>
      <c r="DF7721" s="50"/>
      <c r="DG7721" s="50"/>
    </row>
    <row r="7722" spans="1:111" x14ac:dyDescent="0.2">
      <c r="A7722" s="185"/>
      <c r="B7722" s="186"/>
      <c r="C7722" s="186"/>
      <c r="D7722" s="54"/>
      <c r="E7722" s="310"/>
      <c r="F7722" s="192"/>
      <c r="G7722" s="192"/>
      <c r="H7722" s="50"/>
      <c r="I7722" s="50"/>
      <c r="J7722" s="50"/>
      <c r="K7722" s="50"/>
      <c r="L7722" s="50"/>
      <c r="M7722" s="50"/>
      <c r="N7722" s="50"/>
      <c r="O7722" s="50"/>
      <c r="P7722" s="50"/>
      <c r="Q7722" s="50"/>
      <c r="R7722" s="50"/>
      <c r="S7722" s="50"/>
      <c r="T7722" s="50"/>
      <c r="U7722" s="50"/>
      <c r="V7722" s="50"/>
      <c r="W7722" s="50"/>
      <c r="X7722" s="50"/>
      <c r="Y7722" s="50"/>
      <c r="Z7722" s="50"/>
      <c r="AA7722" s="50"/>
      <c r="AB7722" s="50"/>
      <c r="AC7722" s="50"/>
      <c r="AD7722" s="50"/>
      <c r="AE7722" s="50"/>
      <c r="AF7722" s="50"/>
      <c r="AG7722" s="50"/>
      <c r="AH7722" s="50"/>
      <c r="AI7722" s="50"/>
      <c r="AJ7722" s="50"/>
      <c r="AK7722" s="50"/>
      <c r="AL7722" s="50"/>
      <c r="AM7722" s="50"/>
      <c r="AN7722" s="50"/>
      <c r="AO7722" s="50"/>
      <c r="AP7722" s="50"/>
      <c r="AQ7722" s="50"/>
      <c r="AR7722" s="50"/>
      <c r="AS7722" s="50"/>
      <c r="AT7722" s="50"/>
      <c r="AU7722" s="50"/>
      <c r="AV7722" s="50"/>
      <c r="AW7722" s="50"/>
      <c r="AX7722" s="50"/>
      <c r="AY7722" s="50"/>
      <c r="AZ7722" s="50"/>
      <c r="BA7722" s="50"/>
      <c r="BB7722" s="50"/>
      <c r="BC7722" s="50"/>
      <c r="BD7722" s="50"/>
      <c r="BE7722" s="50"/>
      <c r="BF7722" s="50"/>
      <c r="BG7722" s="50"/>
      <c r="BH7722" s="50"/>
      <c r="BI7722" s="50"/>
      <c r="BJ7722" s="50"/>
      <c r="BK7722" s="50"/>
      <c r="BL7722" s="50"/>
      <c r="BM7722" s="50"/>
      <c r="BN7722" s="50"/>
      <c r="BO7722" s="50"/>
      <c r="BP7722" s="50"/>
      <c r="BQ7722" s="50"/>
      <c r="BR7722" s="50"/>
      <c r="BS7722" s="50"/>
      <c r="BT7722" s="50"/>
      <c r="BU7722" s="50"/>
      <c r="BV7722" s="50"/>
      <c r="BW7722" s="50"/>
      <c r="BX7722" s="50"/>
      <c r="BY7722" s="50"/>
      <c r="BZ7722" s="50"/>
      <c r="CA7722" s="50"/>
      <c r="CB7722" s="50"/>
      <c r="CC7722" s="50"/>
      <c r="CD7722" s="50"/>
      <c r="CE7722" s="50"/>
      <c r="CF7722" s="50"/>
      <c r="CG7722" s="50"/>
      <c r="CH7722" s="50"/>
      <c r="CI7722" s="50"/>
      <c r="CJ7722" s="50"/>
      <c r="CK7722" s="50"/>
      <c r="CL7722" s="50"/>
      <c r="CM7722" s="50"/>
      <c r="CN7722" s="50"/>
      <c r="CO7722" s="50"/>
      <c r="CP7722" s="50"/>
      <c r="CQ7722" s="50"/>
      <c r="CR7722" s="50"/>
      <c r="CS7722" s="50"/>
      <c r="CT7722" s="50"/>
      <c r="CU7722" s="50"/>
      <c r="CV7722" s="50"/>
      <c r="CW7722" s="50"/>
      <c r="CX7722" s="50"/>
      <c r="CY7722" s="50"/>
      <c r="CZ7722" s="50"/>
      <c r="DA7722" s="50"/>
      <c r="DB7722" s="50"/>
      <c r="DC7722" s="50"/>
      <c r="DD7722" s="50"/>
      <c r="DE7722" s="50"/>
      <c r="DF7722" s="50"/>
      <c r="DG7722" s="50"/>
    </row>
    <row r="7723" spans="1:111" x14ac:dyDescent="0.2">
      <c r="A7723" s="185"/>
      <c r="B7723" s="186"/>
      <c r="C7723" s="186"/>
      <c r="D7723" s="54"/>
      <c r="E7723" s="310"/>
      <c r="F7723" s="192"/>
      <c r="G7723" s="192"/>
      <c r="H7723" s="50"/>
      <c r="I7723" s="50"/>
      <c r="J7723" s="50"/>
      <c r="K7723" s="50"/>
      <c r="L7723" s="50"/>
      <c r="M7723" s="50"/>
      <c r="N7723" s="50"/>
      <c r="O7723" s="50"/>
      <c r="P7723" s="50"/>
      <c r="Q7723" s="50"/>
      <c r="R7723" s="50"/>
      <c r="S7723" s="50"/>
      <c r="T7723" s="50"/>
      <c r="U7723" s="50"/>
      <c r="V7723" s="50"/>
      <c r="W7723" s="50"/>
      <c r="X7723" s="50"/>
      <c r="Y7723" s="50"/>
      <c r="Z7723" s="50"/>
      <c r="AA7723" s="50"/>
      <c r="AB7723" s="50"/>
      <c r="AC7723" s="50"/>
      <c r="AD7723" s="50"/>
      <c r="AE7723" s="50"/>
      <c r="AF7723" s="50"/>
      <c r="AG7723" s="50"/>
      <c r="AH7723" s="50"/>
      <c r="AI7723" s="50"/>
      <c r="AJ7723" s="50"/>
      <c r="AK7723" s="50"/>
      <c r="AL7723" s="50"/>
      <c r="AM7723" s="50"/>
      <c r="AN7723" s="50"/>
      <c r="AO7723" s="50"/>
      <c r="AP7723" s="50"/>
      <c r="AQ7723" s="50"/>
      <c r="AR7723" s="50"/>
      <c r="AS7723" s="50"/>
      <c r="AT7723" s="50"/>
      <c r="AU7723" s="50"/>
      <c r="AV7723" s="50"/>
      <c r="AW7723" s="50"/>
      <c r="AX7723" s="50"/>
      <c r="AY7723" s="50"/>
      <c r="AZ7723" s="50"/>
      <c r="BA7723" s="50"/>
      <c r="BB7723" s="50"/>
      <c r="BC7723" s="50"/>
      <c r="BD7723" s="50"/>
      <c r="BE7723" s="50"/>
      <c r="BF7723" s="50"/>
      <c r="BG7723" s="50"/>
      <c r="BH7723" s="50"/>
      <c r="BI7723" s="50"/>
      <c r="BJ7723" s="50"/>
      <c r="BK7723" s="50"/>
      <c r="BL7723" s="50"/>
      <c r="BM7723" s="50"/>
      <c r="BN7723" s="50"/>
      <c r="BO7723" s="50"/>
      <c r="BP7723" s="50"/>
      <c r="BQ7723" s="50"/>
      <c r="BR7723" s="50"/>
      <c r="BS7723" s="50"/>
      <c r="BT7723" s="50"/>
      <c r="BU7723" s="50"/>
      <c r="BV7723" s="50"/>
      <c r="BW7723" s="50"/>
      <c r="BX7723" s="50"/>
      <c r="BY7723" s="50"/>
      <c r="BZ7723" s="50"/>
      <c r="CA7723" s="50"/>
      <c r="CB7723" s="50"/>
      <c r="CC7723" s="50"/>
      <c r="CD7723" s="50"/>
      <c r="CE7723" s="50"/>
      <c r="CF7723" s="50"/>
      <c r="CG7723" s="50"/>
      <c r="CH7723" s="50"/>
      <c r="CI7723" s="50"/>
      <c r="CJ7723" s="50"/>
      <c r="CK7723" s="50"/>
      <c r="CL7723" s="50"/>
      <c r="CM7723" s="50"/>
      <c r="CN7723" s="50"/>
      <c r="CO7723" s="50"/>
      <c r="CP7723" s="50"/>
      <c r="CQ7723" s="50"/>
      <c r="CR7723" s="50"/>
      <c r="CS7723" s="50"/>
      <c r="CT7723" s="50"/>
      <c r="CU7723" s="50"/>
      <c r="CV7723" s="50"/>
      <c r="CW7723" s="50"/>
      <c r="CX7723" s="50"/>
      <c r="CY7723" s="50"/>
      <c r="CZ7723" s="50"/>
      <c r="DA7723" s="50"/>
      <c r="DB7723" s="50"/>
      <c r="DC7723" s="50"/>
      <c r="DD7723" s="50"/>
      <c r="DE7723" s="50"/>
      <c r="DF7723" s="50"/>
      <c r="DG7723" s="50"/>
    </row>
    <row r="7724" spans="1:111" x14ac:dyDescent="0.2">
      <c r="A7724" s="185"/>
      <c r="B7724" s="186"/>
      <c r="C7724" s="186"/>
      <c r="D7724" s="54"/>
      <c r="E7724" s="310"/>
      <c r="F7724" s="192"/>
      <c r="G7724" s="192"/>
      <c r="H7724" s="50"/>
      <c r="I7724" s="50"/>
      <c r="J7724" s="50"/>
      <c r="K7724" s="50"/>
      <c r="L7724" s="50"/>
      <c r="M7724" s="50"/>
      <c r="N7724" s="50"/>
      <c r="O7724" s="50"/>
      <c r="P7724" s="50"/>
      <c r="Q7724" s="50"/>
      <c r="R7724" s="50"/>
      <c r="S7724" s="50"/>
      <c r="T7724" s="50"/>
      <c r="U7724" s="50"/>
      <c r="V7724" s="50"/>
      <c r="W7724" s="50"/>
      <c r="X7724" s="50"/>
      <c r="Y7724" s="50"/>
      <c r="Z7724" s="50"/>
      <c r="AA7724" s="50"/>
      <c r="AB7724" s="50"/>
      <c r="AC7724" s="50"/>
      <c r="AD7724" s="50"/>
      <c r="AE7724" s="50"/>
      <c r="AF7724" s="50"/>
      <c r="AG7724" s="50"/>
      <c r="AH7724" s="50"/>
      <c r="AI7724" s="50"/>
      <c r="AJ7724" s="50"/>
      <c r="AK7724" s="50"/>
      <c r="AL7724" s="50"/>
      <c r="AM7724" s="50"/>
      <c r="AN7724" s="50"/>
      <c r="AO7724" s="50"/>
      <c r="AP7724" s="50"/>
      <c r="AQ7724" s="50"/>
      <c r="AR7724" s="50"/>
      <c r="AS7724" s="50"/>
      <c r="AT7724" s="50"/>
      <c r="AU7724" s="50"/>
      <c r="AV7724" s="50"/>
      <c r="AW7724" s="50"/>
      <c r="AX7724" s="50"/>
      <c r="AY7724" s="50"/>
      <c r="AZ7724" s="50"/>
      <c r="BA7724" s="50"/>
      <c r="BB7724" s="50"/>
      <c r="BC7724" s="50"/>
      <c r="BD7724" s="50"/>
      <c r="BE7724" s="50"/>
      <c r="BF7724" s="50"/>
      <c r="BG7724" s="50"/>
      <c r="BH7724" s="50"/>
      <c r="BI7724" s="50"/>
      <c r="BJ7724" s="50"/>
      <c r="BK7724" s="50"/>
      <c r="BL7724" s="50"/>
      <c r="BM7724" s="50"/>
      <c r="BN7724" s="50"/>
      <c r="BO7724" s="50"/>
      <c r="BP7724" s="50"/>
      <c r="BQ7724" s="50"/>
      <c r="BR7724" s="50"/>
      <c r="BS7724" s="50"/>
      <c r="BT7724" s="50"/>
      <c r="BU7724" s="50"/>
      <c r="BV7724" s="50"/>
      <c r="BW7724" s="50"/>
      <c r="BX7724" s="50"/>
      <c r="BY7724" s="50"/>
      <c r="BZ7724" s="50"/>
      <c r="CA7724" s="50"/>
      <c r="CB7724" s="50"/>
      <c r="CC7724" s="50"/>
      <c r="CD7724" s="50"/>
      <c r="CE7724" s="50"/>
      <c r="CF7724" s="50"/>
      <c r="CG7724" s="50"/>
      <c r="CH7724" s="50"/>
      <c r="CI7724" s="50"/>
      <c r="CJ7724" s="50"/>
      <c r="CK7724" s="50"/>
      <c r="CL7724" s="50"/>
      <c r="CM7724" s="50"/>
      <c r="CN7724" s="50"/>
      <c r="CO7724" s="50"/>
      <c r="CP7724" s="50"/>
      <c r="CQ7724" s="50"/>
      <c r="CR7724" s="50"/>
      <c r="CS7724" s="50"/>
      <c r="CT7724" s="50"/>
      <c r="CU7724" s="50"/>
      <c r="CV7724" s="50"/>
      <c r="CW7724" s="50"/>
      <c r="CX7724" s="50"/>
      <c r="CY7724" s="50"/>
      <c r="CZ7724" s="50"/>
      <c r="DA7724" s="50"/>
      <c r="DB7724" s="50"/>
      <c r="DC7724" s="50"/>
      <c r="DD7724" s="50"/>
      <c r="DE7724" s="50"/>
      <c r="DF7724" s="50"/>
      <c r="DG7724" s="50"/>
    </row>
    <row r="7725" spans="1:111" x14ac:dyDescent="0.2">
      <c r="A7725" s="185"/>
      <c r="B7725" s="186"/>
      <c r="C7725" s="186"/>
      <c r="D7725" s="54"/>
      <c r="E7725" s="310"/>
      <c r="F7725" s="192"/>
      <c r="G7725" s="192"/>
      <c r="H7725" s="50"/>
      <c r="I7725" s="50"/>
      <c r="J7725" s="50"/>
      <c r="K7725" s="50"/>
      <c r="L7725" s="50"/>
      <c r="M7725" s="50"/>
      <c r="N7725" s="50"/>
      <c r="O7725" s="50"/>
      <c r="P7725" s="50"/>
      <c r="Q7725" s="50"/>
      <c r="R7725" s="50"/>
      <c r="S7725" s="50"/>
      <c r="T7725" s="50"/>
      <c r="U7725" s="50"/>
      <c r="V7725" s="50"/>
      <c r="W7725" s="50"/>
      <c r="X7725" s="50"/>
      <c r="Y7725" s="50"/>
      <c r="Z7725" s="50"/>
      <c r="AA7725" s="50"/>
      <c r="AB7725" s="50"/>
      <c r="AC7725" s="50"/>
      <c r="AD7725" s="50"/>
      <c r="AE7725" s="50"/>
      <c r="AF7725" s="50"/>
      <c r="AG7725" s="50"/>
      <c r="AH7725" s="50"/>
      <c r="AI7725" s="50"/>
      <c r="AJ7725" s="50"/>
      <c r="AK7725" s="50"/>
      <c r="AL7725" s="50"/>
      <c r="AM7725" s="50"/>
      <c r="AN7725" s="50"/>
      <c r="AO7725" s="50"/>
      <c r="AP7725" s="50"/>
      <c r="AQ7725" s="50"/>
      <c r="AR7725" s="50"/>
      <c r="AS7725" s="50"/>
      <c r="AT7725" s="50"/>
      <c r="AU7725" s="50"/>
      <c r="AV7725" s="50"/>
      <c r="AW7725" s="50"/>
      <c r="AX7725" s="50"/>
      <c r="AY7725" s="50"/>
      <c r="AZ7725" s="50"/>
      <c r="BA7725" s="50"/>
      <c r="BB7725" s="50"/>
      <c r="BC7725" s="50"/>
      <c r="BD7725" s="50"/>
      <c r="BE7725" s="50"/>
      <c r="BF7725" s="50"/>
      <c r="BG7725" s="50"/>
      <c r="BH7725" s="50"/>
      <c r="BI7725" s="50"/>
      <c r="BJ7725" s="50"/>
      <c r="BK7725" s="50"/>
      <c r="BL7725" s="50"/>
      <c r="BM7725" s="50"/>
      <c r="BN7725" s="50"/>
      <c r="BO7725" s="50"/>
      <c r="BP7725" s="50"/>
      <c r="BQ7725" s="50"/>
      <c r="BR7725" s="50"/>
      <c r="BS7725" s="50"/>
      <c r="BT7725" s="50"/>
      <c r="BU7725" s="50"/>
      <c r="BV7725" s="50"/>
      <c r="BW7725" s="50"/>
      <c r="BX7725" s="50"/>
      <c r="BY7725" s="50"/>
      <c r="BZ7725" s="50"/>
      <c r="CA7725" s="50"/>
      <c r="CB7725" s="50"/>
      <c r="CC7725" s="50"/>
      <c r="CD7725" s="50"/>
      <c r="CE7725" s="50"/>
      <c r="CF7725" s="50"/>
      <c r="CG7725" s="50"/>
      <c r="CH7725" s="50"/>
      <c r="CI7725" s="50"/>
      <c r="CJ7725" s="50"/>
      <c r="CK7725" s="50"/>
      <c r="CL7725" s="50"/>
      <c r="CM7725" s="50"/>
      <c r="CN7725" s="50"/>
      <c r="CO7725" s="50"/>
      <c r="CP7725" s="50"/>
      <c r="CQ7725" s="50"/>
      <c r="CR7725" s="50"/>
      <c r="CS7725" s="50"/>
      <c r="CT7725" s="50"/>
      <c r="CU7725" s="50"/>
      <c r="CV7725" s="50"/>
      <c r="CW7725" s="50"/>
      <c r="CX7725" s="50"/>
      <c r="CY7725" s="50"/>
      <c r="CZ7725" s="50"/>
      <c r="DA7725" s="50"/>
      <c r="DB7725" s="50"/>
      <c r="DC7725" s="50"/>
      <c r="DD7725" s="50"/>
      <c r="DE7725" s="50"/>
      <c r="DF7725" s="50"/>
      <c r="DG7725" s="50"/>
    </row>
    <row r="7726" spans="1:111" x14ac:dyDescent="0.2">
      <c r="A7726" s="185"/>
      <c r="B7726" s="186"/>
      <c r="C7726" s="186"/>
      <c r="D7726" s="54"/>
      <c r="E7726" s="310"/>
      <c r="F7726" s="192"/>
      <c r="G7726" s="192"/>
      <c r="H7726" s="50"/>
      <c r="I7726" s="50"/>
      <c r="J7726" s="50"/>
      <c r="K7726" s="50"/>
      <c r="L7726" s="50"/>
      <c r="M7726" s="50"/>
      <c r="N7726" s="50"/>
      <c r="O7726" s="50"/>
      <c r="P7726" s="50"/>
      <c r="Q7726" s="50"/>
      <c r="R7726" s="50"/>
      <c r="S7726" s="50"/>
      <c r="T7726" s="50"/>
      <c r="U7726" s="50"/>
      <c r="V7726" s="50"/>
      <c r="W7726" s="50"/>
      <c r="X7726" s="50"/>
      <c r="Y7726" s="50"/>
      <c r="Z7726" s="50"/>
      <c r="AA7726" s="50"/>
      <c r="AB7726" s="50"/>
      <c r="AC7726" s="50"/>
      <c r="AD7726" s="50"/>
      <c r="AE7726" s="50"/>
      <c r="AF7726" s="50"/>
      <c r="AG7726" s="50"/>
      <c r="AH7726" s="50"/>
      <c r="AI7726" s="50"/>
      <c r="AJ7726" s="50"/>
      <c r="AK7726" s="50"/>
      <c r="AL7726" s="50"/>
      <c r="AM7726" s="50"/>
      <c r="AN7726" s="50"/>
      <c r="AO7726" s="50"/>
      <c r="AP7726" s="50"/>
      <c r="AQ7726" s="50"/>
      <c r="AR7726" s="50"/>
      <c r="AS7726" s="50"/>
      <c r="AT7726" s="50"/>
      <c r="AU7726" s="50"/>
      <c r="AV7726" s="50"/>
      <c r="AW7726" s="50"/>
      <c r="AX7726" s="50"/>
      <c r="AY7726" s="50"/>
      <c r="AZ7726" s="50"/>
      <c r="BA7726" s="50"/>
      <c r="BB7726" s="50"/>
      <c r="BC7726" s="50"/>
      <c r="BD7726" s="50"/>
      <c r="BE7726" s="50"/>
      <c r="BF7726" s="50"/>
      <c r="BG7726" s="50"/>
      <c r="BH7726" s="50"/>
      <c r="BI7726" s="50"/>
      <c r="BJ7726" s="50"/>
      <c r="BK7726" s="50"/>
      <c r="BL7726" s="50"/>
      <c r="BM7726" s="50"/>
      <c r="BN7726" s="50"/>
      <c r="BO7726" s="50"/>
      <c r="BP7726" s="50"/>
      <c r="BQ7726" s="50"/>
      <c r="BR7726" s="50"/>
      <c r="BS7726" s="50"/>
      <c r="BT7726" s="50"/>
      <c r="BU7726" s="50"/>
      <c r="BV7726" s="50"/>
      <c r="BW7726" s="50"/>
      <c r="BX7726" s="50"/>
      <c r="BY7726" s="50"/>
      <c r="BZ7726" s="50"/>
      <c r="CA7726" s="50"/>
      <c r="CB7726" s="50"/>
      <c r="CC7726" s="50"/>
      <c r="CD7726" s="50"/>
      <c r="CE7726" s="50"/>
      <c r="CF7726" s="50"/>
      <c r="CG7726" s="50"/>
      <c r="CH7726" s="50"/>
      <c r="CI7726" s="50"/>
      <c r="CJ7726" s="50"/>
      <c r="CK7726" s="50"/>
      <c r="CL7726" s="50"/>
      <c r="CM7726" s="50"/>
      <c r="CN7726" s="50"/>
      <c r="CO7726" s="50"/>
      <c r="CP7726" s="50"/>
      <c r="CQ7726" s="50"/>
      <c r="CR7726" s="50"/>
      <c r="CS7726" s="50"/>
      <c r="CT7726" s="50"/>
      <c r="CU7726" s="50"/>
      <c r="CV7726" s="50"/>
      <c r="CW7726" s="50"/>
      <c r="CX7726" s="50"/>
      <c r="CY7726" s="50"/>
      <c r="CZ7726" s="50"/>
      <c r="DA7726" s="50"/>
      <c r="DB7726" s="50"/>
      <c r="DC7726" s="50"/>
      <c r="DD7726" s="50"/>
      <c r="DE7726" s="50"/>
      <c r="DF7726" s="50"/>
      <c r="DG7726" s="50"/>
    </row>
    <row r="7727" spans="1:111" x14ac:dyDescent="0.2">
      <c r="A7727" s="185"/>
      <c r="B7727" s="186"/>
      <c r="C7727" s="186"/>
      <c r="D7727" s="54"/>
      <c r="E7727" s="310"/>
      <c r="F7727" s="192"/>
      <c r="G7727" s="192"/>
      <c r="H7727" s="50"/>
      <c r="I7727" s="50"/>
      <c r="J7727" s="50"/>
      <c r="K7727" s="50"/>
      <c r="L7727" s="50"/>
      <c r="M7727" s="50"/>
      <c r="N7727" s="50"/>
      <c r="O7727" s="50"/>
      <c r="P7727" s="50"/>
      <c r="Q7727" s="50"/>
      <c r="R7727" s="50"/>
      <c r="S7727" s="50"/>
      <c r="T7727" s="50"/>
      <c r="U7727" s="50"/>
      <c r="V7727" s="50"/>
      <c r="W7727" s="50"/>
      <c r="X7727" s="50"/>
      <c r="Y7727" s="50"/>
      <c r="Z7727" s="50"/>
      <c r="AA7727" s="50"/>
      <c r="AB7727" s="50"/>
      <c r="AC7727" s="50"/>
      <c r="AD7727" s="50"/>
      <c r="AE7727" s="50"/>
      <c r="AF7727" s="50"/>
      <c r="AG7727" s="50"/>
      <c r="AH7727" s="50"/>
      <c r="AI7727" s="50"/>
      <c r="AJ7727" s="50"/>
      <c r="AK7727" s="50"/>
      <c r="AL7727" s="50"/>
      <c r="AM7727" s="50"/>
      <c r="AN7727" s="50"/>
      <c r="AO7727" s="50"/>
      <c r="AP7727" s="50"/>
      <c r="AQ7727" s="50"/>
      <c r="AR7727" s="50"/>
      <c r="AS7727" s="50"/>
      <c r="AT7727" s="50"/>
      <c r="AU7727" s="50"/>
      <c r="AV7727" s="50"/>
      <c r="AW7727" s="50"/>
      <c r="AX7727" s="50"/>
      <c r="AY7727" s="50"/>
      <c r="AZ7727" s="50"/>
      <c r="BA7727" s="50"/>
      <c r="BB7727" s="50"/>
      <c r="BC7727" s="50"/>
      <c r="BD7727" s="50"/>
      <c r="BE7727" s="50"/>
      <c r="BF7727" s="50"/>
      <c r="BG7727" s="50"/>
      <c r="BH7727" s="50"/>
      <c r="BI7727" s="50"/>
      <c r="BJ7727" s="50"/>
      <c r="BK7727" s="50"/>
      <c r="BL7727" s="50"/>
      <c r="BM7727" s="50"/>
      <c r="BN7727" s="50"/>
      <c r="BO7727" s="50"/>
      <c r="BP7727" s="50"/>
      <c r="BQ7727" s="50"/>
      <c r="BR7727" s="50"/>
      <c r="BS7727" s="50"/>
      <c r="BT7727" s="50"/>
      <c r="BU7727" s="50"/>
      <c r="BV7727" s="50"/>
      <c r="BW7727" s="50"/>
      <c r="BX7727" s="50"/>
      <c r="BY7727" s="50"/>
      <c r="BZ7727" s="50"/>
      <c r="CA7727" s="50"/>
      <c r="CB7727" s="50"/>
      <c r="CC7727" s="50"/>
      <c r="CD7727" s="50"/>
      <c r="CE7727" s="50"/>
      <c r="CF7727" s="50"/>
      <c r="CG7727" s="50"/>
      <c r="CH7727" s="50"/>
      <c r="CI7727" s="50"/>
      <c r="CJ7727" s="50"/>
      <c r="CK7727" s="50"/>
      <c r="CL7727" s="50"/>
      <c r="CM7727" s="50"/>
      <c r="CN7727" s="50"/>
      <c r="CO7727" s="50"/>
      <c r="CP7727" s="50"/>
      <c r="CQ7727" s="50"/>
      <c r="CR7727" s="50"/>
      <c r="CS7727" s="50"/>
      <c r="CT7727" s="50"/>
      <c r="CU7727" s="50"/>
      <c r="CV7727" s="50"/>
      <c r="CW7727" s="50"/>
      <c r="CX7727" s="50"/>
      <c r="CY7727" s="50"/>
      <c r="CZ7727" s="50"/>
      <c r="DA7727" s="50"/>
      <c r="DB7727" s="50"/>
      <c r="DC7727" s="50"/>
      <c r="DD7727" s="50"/>
      <c r="DE7727" s="50"/>
      <c r="DF7727" s="50"/>
      <c r="DG7727" s="50"/>
    </row>
    <row r="7728" spans="1:111" x14ac:dyDescent="0.2">
      <c r="A7728" s="185"/>
      <c r="B7728" s="186"/>
      <c r="C7728" s="186"/>
      <c r="D7728" s="54"/>
      <c r="E7728" s="310"/>
      <c r="F7728" s="192"/>
      <c r="G7728" s="192"/>
      <c r="H7728" s="50"/>
      <c r="I7728" s="50"/>
      <c r="J7728" s="50"/>
      <c r="K7728" s="50"/>
      <c r="L7728" s="50"/>
      <c r="M7728" s="50"/>
      <c r="N7728" s="50"/>
      <c r="O7728" s="50"/>
      <c r="P7728" s="50"/>
      <c r="Q7728" s="50"/>
      <c r="R7728" s="50"/>
      <c r="S7728" s="50"/>
      <c r="T7728" s="50"/>
      <c r="U7728" s="50"/>
      <c r="V7728" s="50"/>
      <c r="W7728" s="50"/>
      <c r="X7728" s="50"/>
      <c r="Y7728" s="50"/>
      <c r="Z7728" s="50"/>
      <c r="AA7728" s="50"/>
      <c r="AB7728" s="50"/>
      <c r="AC7728" s="50"/>
      <c r="AD7728" s="50"/>
      <c r="AE7728" s="50"/>
      <c r="AF7728" s="50"/>
      <c r="AG7728" s="50"/>
      <c r="AH7728" s="50"/>
      <c r="AI7728" s="50"/>
      <c r="AJ7728" s="50"/>
      <c r="AK7728" s="50"/>
      <c r="AL7728" s="50"/>
      <c r="AM7728" s="50"/>
      <c r="AN7728" s="50"/>
      <c r="AO7728" s="50"/>
      <c r="AP7728" s="50"/>
      <c r="AQ7728" s="50"/>
      <c r="AR7728" s="50"/>
      <c r="AS7728" s="50"/>
      <c r="AT7728" s="50"/>
      <c r="AU7728" s="50"/>
      <c r="AV7728" s="50"/>
      <c r="AW7728" s="50"/>
      <c r="AX7728" s="50"/>
      <c r="AY7728" s="50"/>
      <c r="AZ7728" s="50"/>
      <c r="BA7728" s="50"/>
      <c r="BB7728" s="50"/>
      <c r="BC7728" s="50"/>
      <c r="BD7728" s="50"/>
      <c r="BE7728" s="50"/>
      <c r="BF7728" s="50"/>
      <c r="BG7728" s="50"/>
      <c r="BH7728" s="50"/>
      <c r="BI7728" s="50"/>
      <c r="BJ7728" s="50"/>
      <c r="BK7728" s="50"/>
      <c r="BL7728" s="50"/>
      <c r="BM7728" s="50"/>
      <c r="BN7728" s="50"/>
      <c r="BO7728" s="50"/>
      <c r="BP7728" s="50"/>
      <c r="BQ7728" s="50"/>
      <c r="BR7728" s="50"/>
      <c r="BS7728" s="50"/>
      <c r="BT7728" s="50"/>
      <c r="BU7728" s="50"/>
      <c r="BV7728" s="50"/>
      <c r="BW7728" s="50"/>
      <c r="BX7728" s="50"/>
      <c r="BY7728" s="50"/>
      <c r="BZ7728" s="50"/>
      <c r="CA7728" s="50"/>
      <c r="CB7728" s="50"/>
      <c r="CC7728" s="50"/>
      <c r="CD7728" s="50"/>
      <c r="CE7728" s="50"/>
      <c r="CF7728" s="50"/>
      <c r="CG7728" s="50"/>
      <c r="CH7728" s="50"/>
      <c r="CI7728" s="50"/>
      <c r="CJ7728" s="50"/>
      <c r="CK7728" s="50"/>
      <c r="CL7728" s="50"/>
      <c r="CM7728" s="50"/>
      <c r="CN7728" s="50"/>
      <c r="CO7728" s="50"/>
      <c r="CP7728" s="50"/>
      <c r="CQ7728" s="50"/>
      <c r="CR7728" s="50"/>
      <c r="CS7728" s="50"/>
      <c r="CT7728" s="50"/>
      <c r="CU7728" s="50"/>
      <c r="CV7728" s="50"/>
      <c r="CW7728" s="50"/>
      <c r="CX7728" s="50"/>
      <c r="CY7728" s="50"/>
      <c r="CZ7728" s="50"/>
      <c r="DA7728" s="50"/>
      <c r="DB7728" s="50"/>
      <c r="DC7728" s="50"/>
      <c r="DD7728" s="50"/>
      <c r="DE7728" s="50"/>
      <c r="DF7728" s="50"/>
      <c r="DG7728" s="50"/>
    </row>
    <row r="7729" spans="1:111" x14ac:dyDescent="0.2">
      <c r="A7729" s="185"/>
      <c r="B7729" s="186"/>
      <c r="C7729" s="186"/>
      <c r="D7729" s="54"/>
      <c r="E7729" s="310"/>
      <c r="F7729" s="192"/>
      <c r="G7729" s="192"/>
      <c r="H7729" s="50"/>
      <c r="I7729" s="50"/>
      <c r="J7729" s="50"/>
      <c r="K7729" s="50"/>
      <c r="L7729" s="50"/>
      <c r="M7729" s="50"/>
      <c r="N7729" s="50"/>
      <c r="O7729" s="50"/>
      <c r="P7729" s="50"/>
      <c r="Q7729" s="50"/>
      <c r="R7729" s="50"/>
      <c r="S7729" s="50"/>
      <c r="T7729" s="50"/>
      <c r="U7729" s="50"/>
      <c r="V7729" s="50"/>
      <c r="W7729" s="50"/>
      <c r="X7729" s="50"/>
      <c r="Y7729" s="50"/>
      <c r="Z7729" s="50"/>
      <c r="AA7729" s="50"/>
      <c r="AB7729" s="50"/>
      <c r="AC7729" s="50"/>
      <c r="AD7729" s="50"/>
      <c r="AE7729" s="50"/>
      <c r="AF7729" s="50"/>
      <c r="AG7729" s="50"/>
      <c r="AH7729" s="50"/>
      <c r="AI7729" s="50"/>
      <c r="AJ7729" s="50"/>
      <c r="AK7729" s="50"/>
      <c r="AL7729" s="50"/>
      <c r="AM7729" s="50"/>
      <c r="AN7729" s="50"/>
      <c r="AO7729" s="50"/>
      <c r="AP7729" s="50"/>
      <c r="AQ7729" s="50"/>
      <c r="AR7729" s="50"/>
      <c r="AS7729" s="50"/>
      <c r="AT7729" s="50"/>
      <c r="AU7729" s="50"/>
      <c r="AV7729" s="50"/>
      <c r="AW7729" s="50"/>
      <c r="AX7729" s="50"/>
      <c r="AY7729" s="50"/>
      <c r="AZ7729" s="50"/>
      <c r="BA7729" s="50"/>
      <c r="BB7729" s="50"/>
      <c r="BC7729" s="50"/>
      <c r="BD7729" s="50"/>
      <c r="BE7729" s="50"/>
      <c r="BF7729" s="50"/>
      <c r="BG7729" s="50"/>
      <c r="BH7729" s="50"/>
      <c r="BI7729" s="50"/>
      <c r="BJ7729" s="50"/>
      <c r="BK7729" s="50"/>
      <c r="BL7729" s="50"/>
      <c r="BM7729" s="50"/>
      <c r="BN7729" s="50"/>
      <c r="BO7729" s="50"/>
      <c r="BP7729" s="50"/>
      <c r="BQ7729" s="50"/>
      <c r="BR7729" s="50"/>
      <c r="BS7729" s="50"/>
      <c r="BT7729" s="50"/>
      <c r="BU7729" s="50"/>
      <c r="BV7729" s="50"/>
      <c r="BW7729" s="50"/>
      <c r="BX7729" s="50"/>
      <c r="BY7729" s="50"/>
      <c r="BZ7729" s="50"/>
      <c r="CA7729" s="50"/>
      <c r="CB7729" s="50"/>
      <c r="CC7729" s="50"/>
      <c r="CD7729" s="50"/>
      <c r="CE7729" s="50"/>
      <c r="CF7729" s="50"/>
      <c r="CG7729" s="50"/>
      <c r="CH7729" s="50"/>
      <c r="CI7729" s="50"/>
      <c r="CJ7729" s="50"/>
      <c r="CK7729" s="50"/>
      <c r="CL7729" s="50"/>
      <c r="CM7729" s="50"/>
      <c r="CN7729" s="50"/>
      <c r="CO7729" s="50"/>
      <c r="CP7729" s="50"/>
      <c r="CQ7729" s="50"/>
      <c r="CR7729" s="50"/>
      <c r="CS7729" s="50"/>
      <c r="CT7729" s="50"/>
      <c r="CU7729" s="50"/>
      <c r="CV7729" s="50"/>
      <c r="CW7729" s="50"/>
      <c r="CX7729" s="50"/>
      <c r="CY7729" s="50"/>
      <c r="CZ7729" s="50"/>
      <c r="DA7729" s="50"/>
      <c r="DB7729" s="50"/>
      <c r="DC7729" s="50"/>
      <c r="DD7729" s="50"/>
      <c r="DE7729" s="50"/>
      <c r="DF7729" s="50"/>
      <c r="DG7729" s="50"/>
    </row>
    <row r="7730" spans="1:111" x14ac:dyDescent="0.2">
      <c r="A7730" s="185"/>
      <c r="B7730" s="186"/>
      <c r="C7730" s="186"/>
      <c r="D7730" s="54"/>
      <c r="E7730" s="310"/>
      <c r="F7730" s="192"/>
      <c r="G7730" s="192"/>
      <c r="H7730" s="50"/>
      <c r="I7730" s="50"/>
      <c r="J7730" s="50"/>
      <c r="K7730" s="50"/>
      <c r="L7730" s="50"/>
      <c r="M7730" s="50"/>
      <c r="N7730" s="50"/>
      <c r="O7730" s="50"/>
      <c r="P7730" s="50"/>
      <c r="Q7730" s="50"/>
      <c r="R7730" s="50"/>
      <c r="S7730" s="50"/>
      <c r="T7730" s="50"/>
      <c r="U7730" s="50"/>
      <c r="V7730" s="50"/>
      <c r="W7730" s="50"/>
      <c r="X7730" s="50"/>
      <c r="Y7730" s="50"/>
      <c r="Z7730" s="50"/>
      <c r="AA7730" s="50"/>
      <c r="AB7730" s="50"/>
      <c r="AC7730" s="50"/>
      <c r="AD7730" s="50"/>
      <c r="AE7730" s="50"/>
      <c r="AF7730" s="50"/>
      <c r="AG7730" s="50"/>
      <c r="AH7730" s="50"/>
      <c r="AI7730" s="50"/>
      <c r="AJ7730" s="50"/>
      <c r="AK7730" s="50"/>
      <c r="AL7730" s="50"/>
      <c r="AM7730" s="50"/>
      <c r="AN7730" s="50"/>
      <c r="AO7730" s="50"/>
      <c r="AP7730" s="50"/>
      <c r="AQ7730" s="50"/>
      <c r="AR7730" s="50"/>
      <c r="AS7730" s="50"/>
      <c r="AT7730" s="50"/>
      <c r="AU7730" s="50"/>
      <c r="AV7730" s="50"/>
      <c r="AW7730" s="50"/>
      <c r="AX7730" s="50"/>
      <c r="AY7730" s="50"/>
      <c r="AZ7730" s="50"/>
      <c r="BA7730" s="50"/>
      <c r="BB7730" s="50"/>
      <c r="BC7730" s="50"/>
      <c r="BD7730" s="50"/>
      <c r="BE7730" s="50"/>
      <c r="BF7730" s="50"/>
      <c r="BG7730" s="50"/>
      <c r="BH7730" s="50"/>
      <c r="BI7730" s="50"/>
      <c r="BJ7730" s="50"/>
      <c r="BK7730" s="50"/>
      <c r="BL7730" s="50"/>
      <c r="BM7730" s="50"/>
      <c r="BN7730" s="50"/>
      <c r="BO7730" s="50"/>
      <c r="BP7730" s="50"/>
      <c r="BQ7730" s="50"/>
      <c r="BR7730" s="50"/>
      <c r="BS7730" s="50"/>
      <c r="BT7730" s="50"/>
      <c r="BU7730" s="50"/>
      <c r="BV7730" s="50"/>
      <c r="BW7730" s="50"/>
      <c r="BX7730" s="50"/>
      <c r="BY7730" s="50"/>
      <c r="BZ7730" s="50"/>
      <c r="CA7730" s="50"/>
      <c r="CB7730" s="50"/>
      <c r="CC7730" s="50"/>
      <c r="CD7730" s="50"/>
      <c r="CE7730" s="50"/>
      <c r="CF7730" s="50"/>
      <c r="CG7730" s="50"/>
      <c r="CH7730" s="50"/>
      <c r="CI7730" s="50"/>
      <c r="CJ7730" s="50"/>
      <c r="CK7730" s="50"/>
      <c r="CL7730" s="50"/>
      <c r="CM7730" s="50"/>
      <c r="CN7730" s="50"/>
      <c r="CO7730" s="50"/>
      <c r="CP7730" s="50"/>
      <c r="CQ7730" s="50"/>
      <c r="CR7730" s="50"/>
      <c r="CS7730" s="50"/>
      <c r="CT7730" s="50"/>
      <c r="CU7730" s="50"/>
      <c r="CV7730" s="50"/>
      <c r="CW7730" s="50"/>
      <c r="CX7730" s="50"/>
      <c r="CY7730" s="50"/>
      <c r="CZ7730" s="50"/>
      <c r="DA7730" s="50"/>
      <c r="DB7730" s="50"/>
      <c r="DC7730" s="50"/>
      <c r="DD7730" s="50"/>
      <c r="DE7730" s="50"/>
      <c r="DF7730" s="50"/>
      <c r="DG7730" s="50"/>
    </row>
    <row r="7731" spans="1:111" x14ac:dyDescent="0.2">
      <c r="A7731" s="185"/>
      <c r="B7731" s="186"/>
      <c r="C7731" s="186"/>
      <c r="D7731" s="54"/>
      <c r="E7731" s="310"/>
      <c r="F7731" s="192"/>
      <c r="G7731" s="192"/>
      <c r="H7731" s="50"/>
      <c r="I7731" s="50"/>
      <c r="J7731" s="50"/>
      <c r="K7731" s="50"/>
      <c r="L7731" s="50"/>
      <c r="M7731" s="50"/>
      <c r="N7731" s="50"/>
      <c r="O7731" s="50"/>
      <c r="P7731" s="50"/>
      <c r="Q7731" s="50"/>
      <c r="R7731" s="50"/>
      <c r="S7731" s="50"/>
      <c r="T7731" s="50"/>
      <c r="U7731" s="50"/>
      <c r="V7731" s="50"/>
      <c r="W7731" s="50"/>
      <c r="X7731" s="50"/>
      <c r="Y7731" s="50"/>
      <c r="Z7731" s="50"/>
      <c r="AA7731" s="50"/>
      <c r="AB7731" s="50"/>
      <c r="AC7731" s="50"/>
      <c r="AD7731" s="50"/>
      <c r="AE7731" s="50"/>
      <c r="AF7731" s="50"/>
      <c r="AG7731" s="50"/>
      <c r="AH7731" s="50"/>
      <c r="AI7731" s="50"/>
      <c r="AJ7731" s="50"/>
      <c r="AK7731" s="50"/>
      <c r="AL7731" s="50"/>
      <c r="AM7731" s="50"/>
      <c r="AN7731" s="50"/>
      <c r="AO7731" s="50"/>
      <c r="AP7731" s="50"/>
      <c r="AQ7731" s="50"/>
      <c r="AR7731" s="50"/>
      <c r="AS7731" s="50"/>
      <c r="AT7731" s="50"/>
      <c r="AU7731" s="50"/>
      <c r="AV7731" s="50"/>
      <c r="AW7731" s="50"/>
      <c r="AX7731" s="50"/>
      <c r="AY7731" s="50"/>
      <c r="AZ7731" s="50"/>
      <c r="BA7731" s="50"/>
      <c r="BB7731" s="50"/>
      <c r="BC7731" s="50"/>
      <c r="BD7731" s="50"/>
      <c r="BE7731" s="50"/>
      <c r="BF7731" s="50"/>
      <c r="BG7731" s="50"/>
      <c r="BH7731" s="50"/>
      <c r="BI7731" s="50"/>
      <c r="BJ7731" s="50"/>
      <c r="BK7731" s="50"/>
      <c r="BL7731" s="50"/>
      <c r="BM7731" s="50"/>
      <c r="BN7731" s="50"/>
      <c r="BO7731" s="50"/>
      <c r="BP7731" s="50"/>
      <c r="BQ7731" s="50"/>
      <c r="BR7731" s="50"/>
      <c r="BS7731" s="50"/>
      <c r="BT7731" s="50"/>
      <c r="BU7731" s="50"/>
      <c r="BV7731" s="50"/>
      <c r="BW7731" s="50"/>
      <c r="BX7731" s="50"/>
      <c r="BY7731" s="50"/>
      <c r="BZ7731" s="50"/>
      <c r="CA7731" s="50"/>
      <c r="CB7731" s="50"/>
      <c r="CC7731" s="50"/>
      <c r="CD7731" s="50"/>
      <c r="CE7731" s="50"/>
      <c r="CF7731" s="50"/>
      <c r="CG7731" s="50"/>
      <c r="CH7731" s="50"/>
      <c r="CI7731" s="50"/>
      <c r="CJ7731" s="50"/>
      <c r="CK7731" s="50"/>
      <c r="CL7731" s="50"/>
      <c r="CM7731" s="50"/>
      <c r="CN7731" s="50"/>
      <c r="CO7731" s="50"/>
      <c r="CP7731" s="50"/>
      <c r="CQ7731" s="50"/>
      <c r="CR7731" s="50"/>
      <c r="CS7731" s="50"/>
      <c r="CT7731" s="50"/>
      <c r="CU7731" s="50"/>
      <c r="CV7731" s="50"/>
      <c r="CW7731" s="50"/>
      <c r="CX7731" s="50"/>
      <c r="CY7731" s="50"/>
      <c r="CZ7731" s="50"/>
      <c r="DA7731" s="50"/>
      <c r="DB7731" s="50"/>
      <c r="DC7731" s="50"/>
      <c r="DD7731" s="50"/>
      <c r="DE7731" s="50"/>
      <c r="DF7731" s="50"/>
      <c r="DG7731" s="50"/>
    </row>
    <row r="7732" spans="1:111" x14ac:dyDescent="0.2">
      <c r="A7732" s="185"/>
      <c r="B7732" s="186"/>
      <c r="C7732" s="186"/>
      <c r="D7732" s="54"/>
      <c r="E7732" s="310"/>
      <c r="F7732" s="192"/>
      <c r="G7732" s="192"/>
      <c r="H7732" s="50"/>
      <c r="I7732" s="50"/>
      <c r="J7732" s="50"/>
      <c r="K7732" s="50"/>
      <c r="L7732" s="50"/>
      <c r="M7732" s="50"/>
      <c r="N7732" s="50"/>
      <c r="O7732" s="50"/>
      <c r="P7732" s="50"/>
      <c r="Q7732" s="50"/>
      <c r="R7732" s="50"/>
      <c r="S7732" s="50"/>
      <c r="T7732" s="50"/>
      <c r="U7732" s="50"/>
      <c r="V7732" s="50"/>
      <c r="W7732" s="50"/>
      <c r="X7732" s="50"/>
      <c r="Y7732" s="50"/>
      <c r="Z7732" s="50"/>
      <c r="AA7732" s="50"/>
      <c r="AB7732" s="50"/>
      <c r="AC7732" s="50"/>
      <c r="AD7732" s="50"/>
      <c r="AE7732" s="50"/>
      <c r="AF7732" s="50"/>
      <c r="AG7732" s="50"/>
      <c r="AH7732" s="50"/>
      <c r="AI7732" s="50"/>
      <c r="AJ7732" s="50"/>
      <c r="AK7732" s="50"/>
      <c r="AL7732" s="50"/>
      <c r="AM7732" s="50"/>
      <c r="AN7732" s="50"/>
      <c r="AO7732" s="50"/>
      <c r="AP7732" s="50"/>
      <c r="AQ7732" s="50"/>
      <c r="AR7732" s="50"/>
      <c r="AS7732" s="50"/>
      <c r="AT7732" s="50"/>
      <c r="AU7732" s="50"/>
      <c r="AV7732" s="50"/>
      <c r="AW7732" s="50"/>
      <c r="AX7732" s="50"/>
      <c r="AY7732" s="50"/>
      <c r="AZ7732" s="50"/>
      <c r="BA7732" s="50"/>
      <c r="BB7732" s="50"/>
      <c r="BC7732" s="50"/>
      <c r="BD7732" s="50"/>
      <c r="BE7732" s="50"/>
      <c r="BF7732" s="50"/>
      <c r="BG7732" s="50"/>
      <c r="BH7732" s="50"/>
      <c r="BI7732" s="50"/>
      <c r="BJ7732" s="50"/>
      <c r="BK7732" s="50"/>
      <c r="BL7732" s="50"/>
      <c r="BM7732" s="50"/>
      <c r="BN7732" s="50"/>
      <c r="BO7732" s="50"/>
      <c r="BP7732" s="50"/>
      <c r="BQ7732" s="50"/>
      <c r="BR7732" s="50"/>
      <c r="BS7732" s="50"/>
      <c r="BT7732" s="50"/>
      <c r="BU7732" s="50"/>
      <c r="BV7732" s="50"/>
      <c r="BW7732" s="50"/>
      <c r="BX7732" s="50"/>
      <c r="BY7732" s="50"/>
      <c r="BZ7732" s="50"/>
      <c r="CA7732" s="50"/>
      <c r="CB7732" s="50"/>
      <c r="CC7732" s="50"/>
      <c r="CD7732" s="50"/>
      <c r="CE7732" s="50"/>
      <c r="CF7732" s="50"/>
      <c r="CG7732" s="50"/>
      <c r="CH7732" s="50"/>
      <c r="CI7732" s="50"/>
      <c r="CJ7732" s="50"/>
      <c r="CK7732" s="50"/>
      <c r="CL7732" s="50"/>
      <c r="CM7732" s="50"/>
      <c r="CN7732" s="50"/>
      <c r="CO7732" s="50"/>
      <c r="CP7732" s="50"/>
      <c r="CQ7732" s="50"/>
      <c r="CR7732" s="50"/>
      <c r="CS7732" s="50"/>
      <c r="CT7732" s="50"/>
      <c r="CU7732" s="50"/>
      <c r="CV7732" s="50"/>
      <c r="CW7732" s="50"/>
      <c r="CX7732" s="50"/>
      <c r="CY7732" s="50"/>
      <c r="CZ7732" s="50"/>
      <c r="DA7732" s="50"/>
      <c r="DB7732" s="50"/>
      <c r="DC7732" s="50"/>
      <c r="DD7732" s="50"/>
      <c r="DE7732" s="50"/>
      <c r="DF7732" s="50"/>
      <c r="DG7732" s="50"/>
    </row>
    <row r="7733" spans="1:111" x14ac:dyDescent="0.2">
      <c r="A7733" s="185"/>
      <c r="B7733" s="186"/>
      <c r="C7733" s="186"/>
      <c r="D7733" s="54"/>
      <c r="E7733" s="310"/>
      <c r="F7733" s="192"/>
      <c r="G7733" s="192"/>
      <c r="H7733" s="50"/>
      <c r="I7733" s="50"/>
      <c r="J7733" s="50"/>
      <c r="K7733" s="50"/>
      <c r="L7733" s="50"/>
      <c r="M7733" s="50"/>
      <c r="N7733" s="50"/>
      <c r="O7733" s="50"/>
      <c r="P7733" s="50"/>
      <c r="Q7733" s="50"/>
      <c r="R7733" s="50"/>
      <c r="S7733" s="50"/>
      <c r="T7733" s="50"/>
      <c r="U7733" s="50"/>
      <c r="V7733" s="50"/>
      <c r="W7733" s="50"/>
      <c r="X7733" s="50"/>
      <c r="Y7733" s="50"/>
      <c r="Z7733" s="50"/>
      <c r="AA7733" s="50"/>
      <c r="AB7733" s="50"/>
      <c r="AC7733" s="50"/>
      <c r="AD7733" s="50"/>
      <c r="AE7733" s="50"/>
      <c r="AF7733" s="50"/>
      <c r="AG7733" s="50"/>
      <c r="AH7733" s="50"/>
      <c r="AI7733" s="50"/>
      <c r="AJ7733" s="50"/>
      <c r="AK7733" s="50"/>
      <c r="AL7733" s="50"/>
      <c r="AM7733" s="50"/>
      <c r="AN7733" s="50"/>
      <c r="AO7733" s="50"/>
      <c r="AP7733" s="50"/>
      <c r="AQ7733" s="50"/>
      <c r="AR7733" s="50"/>
      <c r="AS7733" s="50"/>
      <c r="AT7733" s="50"/>
      <c r="AU7733" s="50"/>
      <c r="AV7733" s="50"/>
      <c r="AW7733" s="50"/>
      <c r="AX7733" s="50"/>
      <c r="AY7733" s="50"/>
      <c r="AZ7733" s="50"/>
      <c r="BA7733" s="50"/>
      <c r="BB7733" s="50"/>
      <c r="BC7733" s="50"/>
      <c r="BD7733" s="50"/>
      <c r="BE7733" s="50"/>
      <c r="BF7733" s="50"/>
      <c r="BG7733" s="50"/>
      <c r="BH7733" s="50"/>
      <c r="BI7733" s="50"/>
      <c r="BJ7733" s="50"/>
      <c r="BK7733" s="50"/>
      <c r="BL7733" s="50"/>
      <c r="BM7733" s="50"/>
      <c r="BN7733" s="50"/>
      <c r="BO7733" s="50"/>
      <c r="BP7733" s="50"/>
      <c r="BQ7733" s="50"/>
      <c r="BR7733" s="50"/>
      <c r="BS7733" s="50"/>
      <c r="BT7733" s="50"/>
      <c r="BU7733" s="50"/>
      <c r="BV7733" s="50"/>
      <c r="BW7733" s="50"/>
      <c r="BX7733" s="50"/>
      <c r="BY7733" s="50"/>
      <c r="BZ7733" s="50"/>
      <c r="CA7733" s="50"/>
      <c r="CB7733" s="50"/>
      <c r="CC7733" s="50"/>
      <c r="CD7733" s="50"/>
      <c r="CE7733" s="50"/>
      <c r="CF7733" s="50"/>
      <c r="CG7733" s="50"/>
      <c r="CH7733" s="50"/>
      <c r="CI7733" s="50"/>
      <c r="CJ7733" s="50"/>
      <c r="CK7733" s="50"/>
      <c r="CL7733" s="50"/>
      <c r="CM7733" s="50"/>
      <c r="CN7733" s="50"/>
      <c r="CO7733" s="50"/>
      <c r="CP7733" s="50"/>
      <c r="CQ7733" s="50"/>
      <c r="CR7733" s="50"/>
      <c r="CS7733" s="50"/>
      <c r="CT7733" s="50"/>
      <c r="CU7733" s="50"/>
      <c r="CV7733" s="50"/>
      <c r="CW7733" s="50"/>
      <c r="CX7733" s="50"/>
      <c r="CY7733" s="50"/>
      <c r="CZ7733" s="50"/>
      <c r="DA7733" s="50"/>
      <c r="DB7733" s="50"/>
      <c r="DC7733" s="50"/>
      <c r="DD7733" s="50"/>
      <c r="DE7733" s="50"/>
      <c r="DF7733" s="50"/>
      <c r="DG7733" s="50"/>
    </row>
    <row r="7734" spans="1:111" x14ac:dyDescent="0.2">
      <c r="A7734" s="185"/>
      <c r="B7734" s="186"/>
      <c r="C7734" s="186"/>
      <c r="D7734" s="54"/>
      <c r="E7734" s="310"/>
      <c r="F7734" s="192"/>
      <c r="G7734" s="192"/>
      <c r="H7734" s="50"/>
      <c r="I7734" s="50"/>
      <c r="J7734" s="50"/>
      <c r="K7734" s="50"/>
      <c r="L7734" s="50"/>
      <c r="M7734" s="50"/>
      <c r="N7734" s="50"/>
      <c r="O7734" s="50"/>
      <c r="P7734" s="50"/>
      <c r="Q7734" s="50"/>
      <c r="R7734" s="50"/>
      <c r="S7734" s="50"/>
      <c r="T7734" s="50"/>
      <c r="U7734" s="50"/>
      <c r="V7734" s="50"/>
      <c r="W7734" s="50"/>
      <c r="X7734" s="50"/>
      <c r="Y7734" s="50"/>
      <c r="Z7734" s="50"/>
      <c r="AA7734" s="50"/>
      <c r="AB7734" s="50"/>
      <c r="AC7734" s="50"/>
      <c r="AD7734" s="50"/>
      <c r="AE7734" s="50"/>
      <c r="AF7734" s="50"/>
      <c r="AG7734" s="50"/>
      <c r="AH7734" s="50"/>
      <c r="AI7734" s="50"/>
      <c r="AJ7734" s="50"/>
      <c r="AK7734" s="50"/>
      <c r="AL7734" s="50"/>
      <c r="AM7734" s="50"/>
      <c r="AN7734" s="50"/>
      <c r="AO7734" s="50"/>
      <c r="AP7734" s="50"/>
      <c r="AQ7734" s="50"/>
      <c r="AR7734" s="50"/>
      <c r="AS7734" s="50"/>
      <c r="AT7734" s="50"/>
      <c r="AU7734" s="50"/>
      <c r="AV7734" s="50"/>
      <c r="AW7734" s="50"/>
      <c r="AX7734" s="50"/>
      <c r="AY7734" s="50"/>
      <c r="AZ7734" s="50"/>
      <c r="BA7734" s="50"/>
      <c r="BB7734" s="50"/>
      <c r="BC7734" s="50"/>
      <c r="BD7734" s="50"/>
      <c r="BE7734" s="50"/>
      <c r="BF7734" s="50"/>
      <c r="BG7734" s="50"/>
      <c r="BH7734" s="50"/>
      <c r="BI7734" s="50"/>
      <c r="BJ7734" s="50"/>
      <c r="BK7734" s="50"/>
      <c r="BL7734" s="50"/>
      <c r="BM7734" s="50"/>
      <c r="BN7734" s="50"/>
      <c r="BO7734" s="50"/>
      <c r="BP7734" s="50"/>
      <c r="BQ7734" s="50"/>
      <c r="BR7734" s="50"/>
      <c r="BS7734" s="50"/>
      <c r="BT7734" s="50"/>
      <c r="BU7734" s="50"/>
      <c r="BV7734" s="50"/>
      <c r="BW7734" s="50"/>
      <c r="BX7734" s="50"/>
      <c r="BY7734" s="50"/>
      <c r="BZ7734" s="50"/>
      <c r="CA7734" s="50"/>
      <c r="CB7734" s="50"/>
      <c r="CC7734" s="50"/>
      <c r="CD7734" s="50"/>
      <c r="CE7734" s="50"/>
      <c r="CF7734" s="50"/>
      <c r="CG7734" s="50"/>
      <c r="CH7734" s="50"/>
      <c r="CI7734" s="50"/>
      <c r="CJ7734" s="50"/>
      <c r="CK7734" s="50"/>
      <c r="CL7734" s="50"/>
      <c r="CM7734" s="50"/>
      <c r="CN7734" s="50"/>
      <c r="CO7734" s="50"/>
      <c r="CP7734" s="50"/>
      <c r="CQ7734" s="50"/>
      <c r="CR7734" s="50"/>
      <c r="CS7734" s="50"/>
      <c r="CT7734" s="50"/>
      <c r="CU7734" s="50"/>
      <c r="CV7734" s="50"/>
      <c r="CW7734" s="50"/>
      <c r="CX7734" s="50"/>
      <c r="CY7734" s="50"/>
      <c r="CZ7734" s="50"/>
      <c r="DA7734" s="50"/>
      <c r="DB7734" s="50"/>
      <c r="DC7734" s="50"/>
      <c r="DD7734" s="50"/>
      <c r="DE7734" s="50"/>
      <c r="DF7734" s="50"/>
      <c r="DG7734" s="50"/>
    </row>
    <row r="7735" spans="1:111" x14ac:dyDescent="0.2">
      <c r="A7735" s="185"/>
      <c r="B7735" s="186"/>
      <c r="C7735" s="186"/>
      <c r="D7735" s="54"/>
      <c r="E7735" s="310"/>
      <c r="F7735" s="192"/>
      <c r="G7735" s="192"/>
      <c r="H7735" s="50"/>
      <c r="I7735" s="50"/>
      <c r="J7735" s="50"/>
      <c r="K7735" s="50"/>
      <c r="L7735" s="50"/>
      <c r="M7735" s="50"/>
      <c r="N7735" s="50"/>
      <c r="O7735" s="50"/>
      <c r="P7735" s="50"/>
      <c r="Q7735" s="50"/>
      <c r="R7735" s="50"/>
      <c r="S7735" s="50"/>
      <c r="T7735" s="50"/>
      <c r="U7735" s="50"/>
      <c r="V7735" s="50"/>
      <c r="W7735" s="50"/>
      <c r="X7735" s="50"/>
      <c r="Y7735" s="50"/>
      <c r="Z7735" s="50"/>
      <c r="AA7735" s="50"/>
      <c r="AB7735" s="50"/>
      <c r="AC7735" s="50"/>
      <c r="AD7735" s="50"/>
      <c r="AE7735" s="50"/>
      <c r="AF7735" s="50"/>
      <c r="AG7735" s="50"/>
      <c r="AH7735" s="50"/>
      <c r="AI7735" s="50"/>
      <c r="AJ7735" s="50"/>
      <c r="AK7735" s="50"/>
      <c r="AL7735" s="50"/>
      <c r="AM7735" s="50"/>
      <c r="AN7735" s="50"/>
      <c r="AO7735" s="50"/>
      <c r="AP7735" s="50"/>
      <c r="AQ7735" s="50"/>
      <c r="AR7735" s="50"/>
      <c r="AS7735" s="50"/>
      <c r="AT7735" s="50"/>
      <c r="AU7735" s="50"/>
      <c r="AV7735" s="50"/>
      <c r="AW7735" s="50"/>
      <c r="AX7735" s="50"/>
      <c r="AY7735" s="50"/>
      <c r="AZ7735" s="50"/>
      <c r="BA7735" s="50"/>
      <c r="BB7735" s="50"/>
      <c r="BC7735" s="50"/>
      <c r="BD7735" s="50"/>
      <c r="BE7735" s="50"/>
      <c r="BF7735" s="50"/>
      <c r="BG7735" s="50"/>
      <c r="BH7735" s="50"/>
      <c r="BI7735" s="50"/>
      <c r="BJ7735" s="50"/>
      <c r="BK7735" s="50"/>
      <c r="BL7735" s="50"/>
      <c r="BM7735" s="50"/>
      <c r="BN7735" s="50"/>
      <c r="BO7735" s="50"/>
      <c r="BP7735" s="50"/>
      <c r="BQ7735" s="50"/>
      <c r="BR7735" s="50"/>
      <c r="BS7735" s="50"/>
      <c r="BT7735" s="50"/>
      <c r="BU7735" s="50"/>
      <c r="BV7735" s="50"/>
      <c r="BW7735" s="50"/>
      <c r="BX7735" s="50"/>
      <c r="BY7735" s="50"/>
      <c r="BZ7735" s="50"/>
      <c r="CA7735" s="50"/>
      <c r="CB7735" s="50"/>
      <c r="CC7735" s="50"/>
      <c r="CD7735" s="50"/>
      <c r="CE7735" s="50"/>
      <c r="CF7735" s="50"/>
      <c r="CG7735" s="50"/>
      <c r="CH7735" s="50"/>
      <c r="CI7735" s="50"/>
      <c r="CJ7735" s="50"/>
      <c r="CK7735" s="50"/>
      <c r="CL7735" s="50"/>
      <c r="CM7735" s="50"/>
      <c r="CN7735" s="50"/>
      <c r="CO7735" s="50"/>
      <c r="CP7735" s="50"/>
      <c r="CQ7735" s="50"/>
      <c r="CR7735" s="50"/>
      <c r="CS7735" s="50"/>
      <c r="CT7735" s="50"/>
      <c r="CU7735" s="50"/>
      <c r="CV7735" s="50"/>
      <c r="CW7735" s="50"/>
      <c r="CX7735" s="50"/>
      <c r="CY7735" s="50"/>
      <c r="CZ7735" s="50"/>
      <c r="DA7735" s="50"/>
      <c r="DB7735" s="50"/>
      <c r="DC7735" s="50"/>
      <c r="DD7735" s="50"/>
      <c r="DE7735" s="50"/>
      <c r="DF7735" s="50"/>
      <c r="DG7735" s="50"/>
    </row>
    <row r="7736" spans="1:111" x14ac:dyDescent="0.2">
      <c r="A7736" s="185"/>
      <c r="B7736" s="186"/>
      <c r="C7736" s="186"/>
      <c r="D7736" s="54"/>
      <c r="E7736" s="310"/>
      <c r="F7736" s="192"/>
      <c r="G7736" s="192"/>
      <c r="H7736" s="50"/>
      <c r="I7736" s="50"/>
      <c r="J7736" s="50"/>
      <c r="K7736" s="50"/>
      <c r="L7736" s="50"/>
      <c r="M7736" s="50"/>
      <c r="N7736" s="50"/>
      <c r="O7736" s="50"/>
      <c r="P7736" s="50"/>
      <c r="Q7736" s="50"/>
      <c r="R7736" s="50"/>
      <c r="S7736" s="50"/>
      <c r="T7736" s="50"/>
      <c r="U7736" s="50"/>
      <c r="V7736" s="50"/>
      <c r="W7736" s="50"/>
      <c r="X7736" s="50"/>
      <c r="Y7736" s="50"/>
      <c r="Z7736" s="50"/>
      <c r="AA7736" s="50"/>
      <c r="AB7736" s="50"/>
      <c r="AC7736" s="50"/>
      <c r="AD7736" s="50"/>
      <c r="AE7736" s="50"/>
      <c r="AF7736" s="50"/>
      <c r="AG7736" s="50"/>
      <c r="AH7736" s="50"/>
      <c r="AI7736" s="50"/>
      <c r="AJ7736" s="50"/>
      <c r="AK7736" s="50"/>
      <c r="AL7736" s="50"/>
      <c r="AM7736" s="50"/>
      <c r="AN7736" s="50"/>
      <c r="AO7736" s="50"/>
      <c r="AP7736" s="50"/>
      <c r="AQ7736" s="50"/>
      <c r="AR7736" s="50"/>
      <c r="AS7736" s="50"/>
      <c r="AT7736" s="50"/>
      <c r="AU7736" s="50"/>
      <c r="AV7736" s="50"/>
      <c r="AW7736" s="50"/>
      <c r="AX7736" s="50"/>
      <c r="AY7736" s="50"/>
      <c r="AZ7736" s="50"/>
      <c r="BA7736" s="50"/>
      <c r="BB7736" s="50"/>
      <c r="BC7736" s="50"/>
      <c r="BD7736" s="50"/>
      <c r="BE7736" s="50"/>
      <c r="BF7736" s="50"/>
      <c r="BG7736" s="50"/>
      <c r="BH7736" s="50"/>
      <c r="BI7736" s="50"/>
      <c r="BJ7736" s="50"/>
      <c r="BK7736" s="50"/>
      <c r="BL7736" s="50"/>
      <c r="BM7736" s="50"/>
      <c r="BN7736" s="50"/>
      <c r="BO7736" s="50"/>
      <c r="BP7736" s="50"/>
      <c r="BQ7736" s="50"/>
      <c r="BR7736" s="50"/>
      <c r="BS7736" s="50"/>
      <c r="BT7736" s="50"/>
      <c r="BU7736" s="50"/>
      <c r="BV7736" s="50"/>
      <c r="BW7736" s="50"/>
      <c r="BX7736" s="50"/>
      <c r="BY7736" s="50"/>
      <c r="BZ7736" s="50"/>
      <c r="CA7736" s="50"/>
      <c r="CB7736" s="50"/>
      <c r="CC7736" s="50"/>
      <c r="CD7736" s="50"/>
      <c r="CE7736" s="50"/>
      <c r="CF7736" s="50"/>
      <c r="CG7736" s="50"/>
      <c r="CH7736" s="50"/>
      <c r="CI7736" s="50"/>
      <c r="CJ7736" s="50"/>
      <c r="CK7736" s="50"/>
      <c r="CL7736" s="50"/>
      <c r="CM7736" s="50"/>
      <c r="CN7736" s="50"/>
      <c r="CO7736" s="50"/>
      <c r="CP7736" s="50"/>
      <c r="CQ7736" s="50"/>
      <c r="CR7736" s="50"/>
      <c r="CS7736" s="50"/>
      <c r="CT7736" s="50"/>
      <c r="CU7736" s="50"/>
      <c r="CV7736" s="50"/>
      <c r="CW7736" s="50"/>
      <c r="CX7736" s="50"/>
      <c r="CY7736" s="50"/>
      <c r="CZ7736" s="50"/>
      <c r="DA7736" s="50"/>
      <c r="DB7736" s="50"/>
      <c r="DC7736" s="50"/>
      <c r="DD7736" s="50"/>
      <c r="DE7736" s="50"/>
      <c r="DF7736" s="50"/>
      <c r="DG7736" s="50"/>
    </row>
    <row r="7737" spans="1:111" x14ac:dyDescent="0.2">
      <c r="A7737" s="185"/>
      <c r="B7737" s="186"/>
      <c r="C7737" s="186"/>
      <c r="D7737" s="54"/>
      <c r="E7737" s="310"/>
      <c r="F7737" s="192"/>
      <c r="G7737" s="192"/>
      <c r="H7737" s="50"/>
      <c r="I7737" s="50"/>
      <c r="J7737" s="50"/>
      <c r="K7737" s="50"/>
      <c r="L7737" s="50"/>
      <c r="M7737" s="50"/>
      <c r="N7737" s="50"/>
      <c r="O7737" s="50"/>
      <c r="P7737" s="50"/>
      <c r="Q7737" s="50"/>
      <c r="R7737" s="50"/>
      <c r="S7737" s="50"/>
      <c r="T7737" s="50"/>
      <c r="U7737" s="50"/>
      <c r="V7737" s="50"/>
      <c r="W7737" s="50"/>
      <c r="X7737" s="50"/>
      <c r="Y7737" s="50"/>
      <c r="Z7737" s="50"/>
      <c r="AA7737" s="50"/>
      <c r="AB7737" s="50"/>
      <c r="AC7737" s="50"/>
      <c r="AD7737" s="50"/>
      <c r="AE7737" s="50"/>
      <c r="AF7737" s="50"/>
      <c r="AG7737" s="50"/>
      <c r="AH7737" s="50"/>
      <c r="AI7737" s="50"/>
      <c r="AJ7737" s="50"/>
      <c r="AK7737" s="50"/>
      <c r="AL7737" s="50"/>
      <c r="AM7737" s="50"/>
      <c r="AN7737" s="50"/>
      <c r="AO7737" s="50"/>
      <c r="AP7737" s="50"/>
      <c r="AQ7737" s="50"/>
      <c r="AR7737" s="50"/>
      <c r="AS7737" s="50"/>
      <c r="AT7737" s="50"/>
      <c r="AU7737" s="50"/>
      <c r="AV7737" s="50"/>
      <c r="AW7737" s="50"/>
      <c r="AX7737" s="50"/>
      <c r="AY7737" s="50"/>
      <c r="AZ7737" s="50"/>
      <c r="BA7737" s="50"/>
      <c r="BB7737" s="50"/>
      <c r="BC7737" s="50"/>
      <c r="BD7737" s="50"/>
      <c r="BE7737" s="50"/>
      <c r="BF7737" s="50"/>
      <c r="BG7737" s="50"/>
      <c r="BH7737" s="50"/>
      <c r="BI7737" s="50"/>
      <c r="BJ7737" s="50"/>
      <c r="BK7737" s="50"/>
      <c r="BL7737" s="50"/>
      <c r="BM7737" s="50"/>
      <c r="BN7737" s="50"/>
      <c r="BO7737" s="50"/>
      <c r="BP7737" s="50"/>
      <c r="BQ7737" s="50"/>
      <c r="BR7737" s="50"/>
      <c r="BS7737" s="50"/>
      <c r="BT7737" s="50"/>
      <c r="BU7737" s="50"/>
      <c r="BV7737" s="50"/>
      <c r="BW7737" s="50"/>
      <c r="BX7737" s="50"/>
      <c r="BY7737" s="50"/>
      <c r="BZ7737" s="50"/>
      <c r="CA7737" s="50"/>
      <c r="CB7737" s="50"/>
      <c r="CC7737" s="50"/>
      <c r="CD7737" s="50"/>
      <c r="CE7737" s="50"/>
      <c r="CF7737" s="50"/>
      <c r="CG7737" s="50"/>
      <c r="CH7737" s="50"/>
      <c r="CI7737" s="50"/>
      <c r="CJ7737" s="50"/>
      <c r="CK7737" s="50"/>
      <c r="CL7737" s="50"/>
      <c r="CM7737" s="50"/>
      <c r="CN7737" s="50"/>
      <c r="CO7737" s="50"/>
      <c r="CP7737" s="50"/>
      <c r="CQ7737" s="50"/>
      <c r="CR7737" s="50"/>
      <c r="CS7737" s="50"/>
      <c r="CT7737" s="50"/>
      <c r="CU7737" s="50"/>
      <c r="CV7737" s="50"/>
      <c r="CW7737" s="50"/>
      <c r="CX7737" s="50"/>
      <c r="CY7737" s="50"/>
      <c r="CZ7737" s="50"/>
      <c r="DA7737" s="50"/>
      <c r="DB7737" s="50"/>
      <c r="DC7737" s="50"/>
      <c r="DD7737" s="50"/>
      <c r="DE7737" s="50"/>
      <c r="DF7737" s="50"/>
      <c r="DG7737" s="50"/>
    </row>
    <row r="7738" spans="1:111" x14ac:dyDescent="0.2">
      <c r="A7738" s="185"/>
      <c r="B7738" s="186"/>
      <c r="C7738" s="186"/>
      <c r="D7738" s="54"/>
      <c r="E7738" s="310"/>
      <c r="F7738" s="192"/>
      <c r="G7738" s="192"/>
      <c r="H7738" s="50"/>
      <c r="I7738" s="50"/>
      <c r="J7738" s="50"/>
      <c r="K7738" s="50"/>
      <c r="L7738" s="50"/>
      <c r="M7738" s="50"/>
      <c r="N7738" s="50"/>
      <c r="O7738" s="50"/>
      <c r="P7738" s="50"/>
      <c r="Q7738" s="50"/>
      <c r="R7738" s="50"/>
      <c r="S7738" s="50"/>
      <c r="T7738" s="50"/>
      <c r="U7738" s="50"/>
      <c r="V7738" s="50"/>
      <c r="W7738" s="50"/>
      <c r="X7738" s="50"/>
      <c r="Y7738" s="50"/>
      <c r="Z7738" s="50"/>
      <c r="AA7738" s="50"/>
      <c r="AB7738" s="50"/>
      <c r="AC7738" s="50"/>
      <c r="AD7738" s="50"/>
      <c r="AE7738" s="50"/>
      <c r="AF7738" s="50"/>
      <c r="AG7738" s="50"/>
      <c r="AH7738" s="50"/>
      <c r="AI7738" s="50"/>
      <c r="AJ7738" s="50"/>
      <c r="AK7738" s="50"/>
      <c r="AL7738" s="50"/>
      <c r="AM7738" s="50"/>
      <c r="AN7738" s="50"/>
      <c r="AO7738" s="50"/>
      <c r="AP7738" s="50"/>
      <c r="AQ7738" s="50"/>
      <c r="AR7738" s="50"/>
      <c r="AS7738" s="50"/>
      <c r="AT7738" s="50"/>
      <c r="AU7738" s="50"/>
      <c r="AV7738" s="50"/>
      <c r="AW7738" s="50"/>
      <c r="AX7738" s="50"/>
      <c r="AY7738" s="50"/>
      <c r="AZ7738" s="50"/>
      <c r="BA7738" s="50"/>
      <c r="BB7738" s="50"/>
      <c r="BC7738" s="50"/>
      <c r="BD7738" s="50"/>
      <c r="BE7738" s="50"/>
      <c r="BF7738" s="50"/>
      <c r="BG7738" s="50"/>
      <c r="BH7738" s="50"/>
      <c r="BI7738" s="50"/>
      <c r="BJ7738" s="50"/>
      <c r="BK7738" s="50"/>
      <c r="BL7738" s="50"/>
      <c r="BM7738" s="50"/>
      <c r="BN7738" s="50"/>
      <c r="BO7738" s="50"/>
      <c r="BP7738" s="50"/>
      <c r="BQ7738" s="50"/>
      <c r="BR7738" s="50"/>
      <c r="BS7738" s="50"/>
      <c r="BT7738" s="50"/>
      <c r="BU7738" s="50"/>
      <c r="BV7738" s="50"/>
      <c r="BW7738" s="50"/>
      <c r="BX7738" s="50"/>
      <c r="BY7738" s="50"/>
      <c r="BZ7738" s="50"/>
      <c r="CA7738" s="50"/>
      <c r="CB7738" s="50"/>
      <c r="CC7738" s="50"/>
      <c r="CD7738" s="50"/>
      <c r="CE7738" s="50"/>
      <c r="CF7738" s="50"/>
      <c r="CG7738" s="50"/>
      <c r="CH7738" s="50"/>
      <c r="CI7738" s="50"/>
      <c r="CJ7738" s="50"/>
      <c r="CK7738" s="50"/>
      <c r="CL7738" s="50"/>
      <c r="CM7738" s="50"/>
      <c r="CN7738" s="50"/>
      <c r="CO7738" s="50"/>
      <c r="CP7738" s="50"/>
      <c r="CQ7738" s="50"/>
      <c r="CR7738" s="50"/>
      <c r="CS7738" s="50"/>
      <c r="CT7738" s="50"/>
      <c r="CU7738" s="50"/>
      <c r="CV7738" s="50"/>
      <c r="CW7738" s="50"/>
      <c r="CX7738" s="50"/>
      <c r="CY7738" s="50"/>
      <c r="CZ7738" s="50"/>
      <c r="DA7738" s="50"/>
      <c r="DB7738" s="50"/>
      <c r="DC7738" s="50"/>
      <c r="DD7738" s="50"/>
      <c r="DE7738" s="50"/>
      <c r="DF7738" s="50"/>
      <c r="DG7738" s="50"/>
    </row>
    <row r="7739" spans="1:111" x14ac:dyDescent="0.2">
      <c r="A7739" s="185"/>
      <c r="B7739" s="186"/>
      <c r="C7739" s="186"/>
      <c r="D7739" s="54"/>
      <c r="E7739" s="310"/>
      <c r="F7739" s="192"/>
      <c r="G7739" s="192"/>
      <c r="H7739" s="50"/>
      <c r="I7739" s="50"/>
      <c r="J7739" s="50"/>
      <c r="K7739" s="50"/>
      <c r="L7739" s="50"/>
      <c r="M7739" s="50"/>
      <c r="N7739" s="50"/>
      <c r="O7739" s="50"/>
      <c r="P7739" s="50"/>
      <c r="Q7739" s="50"/>
      <c r="R7739" s="50"/>
      <c r="S7739" s="50"/>
      <c r="T7739" s="50"/>
      <c r="U7739" s="50"/>
      <c r="V7739" s="50"/>
      <c r="W7739" s="50"/>
      <c r="X7739" s="50"/>
      <c r="Y7739" s="50"/>
      <c r="Z7739" s="50"/>
      <c r="AA7739" s="50"/>
      <c r="AB7739" s="50"/>
      <c r="AC7739" s="50"/>
      <c r="AD7739" s="50"/>
      <c r="AE7739" s="50"/>
      <c r="AF7739" s="50"/>
      <c r="AG7739" s="50"/>
      <c r="AH7739" s="50"/>
      <c r="AI7739" s="50"/>
      <c r="AJ7739" s="50"/>
      <c r="AK7739" s="50"/>
      <c r="AL7739" s="50"/>
      <c r="AM7739" s="50"/>
      <c r="AN7739" s="50"/>
      <c r="AO7739" s="50"/>
      <c r="AP7739" s="50"/>
      <c r="AQ7739" s="50"/>
      <c r="AR7739" s="50"/>
      <c r="AS7739" s="50"/>
      <c r="AT7739" s="50"/>
      <c r="AU7739" s="50"/>
      <c r="AV7739" s="50"/>
      <c r="AW7739" s="50"/>
      <c r="AX7739" s="50"/>
      <c r="AY7739" s="50"/>
      <c r="AZ7739" s="50"/>
      <c r="BA7739" s="50"/>
      <c r="BB7739" s="50"/>
      <c r="BC7739" s="50"/>
      <c r="BD7739" s="50"/>
      <c r="BE7739" s="50"/>
      <c r="BF7739" s="50"/>
      <c r="BG7739" s="50"/>
      <c r="BH7739" s="50"/>
      <c r="BI7739" s="50"/>
      <c r="BJ7739" s="50"/>
      <c r="BK7739" s="50"/>
      <c r="BL7739" s="50"/>
      <c r="BM7739" s="50"/>
      <c r="BN7739" s="50"/>
      <c r="BO7739" s="50"/>
      <c r="BP7739" s="50"/>
      <c r="BQ7739" s="50"/>
      <c r="BR7739" s="50"/>
      <c r="BS7739" s="50"/>
      <c r="BT7739" s="50"/>
      <c r="BU7739" s="50"/>
      <c r="BV7739" s="50"/>
      <c r="BW7739" s="50"/>
      <c r="BX7739" s="50"/>
      <c r="BY7739" s="50"/>
      <c r="BZ7739" s="50"/>
      <c r="CA7739" s="50"/>
      <c r="CB7739" s="50"/>
      <c r="CC7739" s="50"/>
      <c r="CD7739" s="50"/>
      <c r="CE7739" s="50"/>
      <c r="CF7739" s="50"/>
      <c r="CG7739" s="50"/>
      <c r="CH7739" s="50"/>
      <c r="CI7739" s="50"/>
      <c r="CJ7739" s="50"/>
      <c r="CK7739" s="50"/>
      <c r="CL7739" s="50"/>
      <c r="CM7739" s="50"/>
      <c r="CN7739" s="50"/>
      <c r="CO7739" s="50"/>
      <c r="CP7739" s="50"/>
      <c r="CQ7739" s="50"/>
      <c r="CR7739" s="50"/>
      <c r="CS7739" s="50"/>
      <c r="CT7739" s="50"/>
      <c r="CU7739" s="50"/>
      <c r="CV7739" s="50"/>
      <c r="CW7739" s="50"/>
      <c r="CX7739" s="50"/>
      <c r="CY7739" s="50"/>
      <c r="CZ7739" s="50"/>
      <c r="DA7739" s="50"/>
      <c r="DB7739" s="50"/>
      <c r="DC7739" s="50"/>
      <c r="DD7739" s="50"/>
      <c r="DE7739" s="50"/>
      <c r="DF7739" s="50"/>
      <c r="DG7739" s="50"/>
    </row>
    <row r="7740" spans="1:111" x14ac:dyDescent="0.2">
      <c r="A7740" s="185"/>
      <c r="B7740" s="186"/>
      <c r="C7740" s="186"/>
      <c r="D7740" s="54"/>
      <c r="E7740" s="310"/>
      <c r="F7740" s="192"/>
      <c r="G7740" s="192"/>
      <c r="H7740" s="50"/>
      <c r="I7740" s="50"/>
      <c r="J7740" s="50"/>
      <c r="K7740" s="50"/>
      <c r="L7740" s="50"/>
      <c r="M7740" s="50"/>
      <c r="N7740" s="50"/>
      <c r="O7740" s="50"/>
      <c r="P7740" s="50"/>
      <c r="Q7740" s="50"/>
      <c r="R7740" s="50"/>
      <c r="S7740" s="50"/>
      <c r="T7740" s="50"/>
      <c r="U7740" s="50"/>
      <c r="V7740" s="50"/>
      <c r="W7740" s="50"/>
      <c r="X7740" s="50"/>
      <c r="Y7740" s="50"/>
      <c r="Z7740" s="50"/>
      <c r="AA7740" s="50"/>
      <c r="AB7740" s="50"/>
      <c r="AC7740" s="50"/>
      <c r="AD7740" s="50"/>
      <c r="AE7740" s="50"/>
      <c r="AF7740" s="50"/>
      <c r="AG7740" s="50"/>
      <c r="AH7740" s="50"/>
      <c r="AI7740" s="50"/>
      <c r="AJ7740" s="50"/>
      <c r="AK7740" s="50"/>
      <c r="AL7740" s="50"/>
      <c r="AM7740" s="50"/>
      <c r="AN7740" s="50"/>
      <c r="AO7740" s="50"/>
      <c r="AP7740" s="50"/>
      <c r="AQ7740" s="50"/>
      <c r="AR7740" s="50"/>
      <c r="AS7740" s="50"/>
      <c r="AT7740" s="50"/>
      <c r="AU7740" s="50"/>
      <c r="AV7740" s="50"/>
      <c r="AW7740" s="50"/>
      <c r="AX7740" s="50"/>
      <c r="AY7740" s="50"/>
      <c r="AZ7740" s="50"/>
      <c r="BA7740" s="50"/>
      <c r="BB7740" s="50"/>
      <c r="BC7740" s="50"/>
      <c r="BD7740" s="50"/>
      <c r="BE7740" s="50"/>
      <c r="BF7740" s="50"/>
      <c r="BG7740" s="50"/>
      <c r="BH7740" s="50"/>
      <c r="BI7740" s="50"/>
      <c r="BJ7740" s="50"/>
      <c r="BK7740" s="50"/>
      <c r="BL7740" s="50"/>
      <c r="BM7740" s="50"/>
      <c r="BN7740" s="50"/>
      <c r="BO7740" s="50"/>
      <c r="BP7740" s="50"/>
      <c r="BQ7740" s="50"/>
      <c r="BR7740" s="50"/>
      <c r="BS7740" s="50"/>
      <c r="BT7740" s="50"/>
      <c r="BU7740" s="50"/>
      <c r="BV7740" s="50"/>
      <c r="BW7740" s="50"/>
      <c r="BX7740" s="50"/>
      <c r="BY7740" s="50"/>
      <c r="BZ7740" s="50"/>
      <c r="CA7740" s="50"/>
      <c r="CB7740" s="50"/>
      <c r="CC7740" s="50"/>
      <c r="CD7740" s="50"/>
      <c r="CE7740" s="50"/>
      <c r="CF7740" s="50"/>
      <c r="CG7740" s="50"/>
      <c r="CH7740" s="50"/>
      <c r="CI7740" s="50"/>
      <c r="CJ7740" s="50"/>
      <c r="CK7740" s="50"/>
      <c r="CL7740" s="50"/>
      <c r="CM7740" s="50"/>
      <c r="CN7740" s="50"/>
      <c r="CO7740" s="50"/>
      <c r="CP7740" s="50"/>
      <c r="CQ7740" s="50"/>
      <c r="CR7740" s="50"/>
      <c r="CS7740" s="50"/>
      <c r="CT7740" s="50"/>
      <c r="CU7740" s="50"/>
      <c r="CV7740" s="50"/>
      <c r="CW7740" s="50"/>
      <c r="CX7740" s="50"/>
      <c r="CY7740" s="50"/>
      <c r="CZ7740" s="50"/>
      <c r="DA7740" s="50"/>
      <c r="DB7740" s="50"/>
      <c r="DC7740" s="50"/>
      <c r="DD7740" s="50"/>
      <c r="DE7740" s="50"/>
      <c r="DF7740" s="50"/>
      <c r="DG7740" s="50"/>
    </row>
    <row r="7741" spans="1:111" x14ac:dyDescent="0.2">
      <c r="A7741" s="185"/>
      <c r="B7741" s="186"/>
      <c r="C7741" s="186"/>
      <c r="D7741" s="54"/>
      <c r="E7741" s="310"/>
      <c r="F7741" s="192"/>
      <c r="G7741" s="192"/>
      <c r="H7741" s="50"/>
      <c r="I7741" s="50"/>
      <c r="J7741" s="50"/>
      <c r="K7741" s="50"/>
      <c r="L7741" s="50"/>
      <c r="M7741" s="50"/>
      <c r="N7741" s="50"/>
      <c r="O7741" s="50"/>
      <c r="P7741" s="50"/>
      <c r="Q7741" s="50"/>
      <c r="R7741" s="50"/>
      <c r="S7741" s="50"/>
      <c r="T7741" s="50"/>
      <c r="U7741" s="50"/>
      <c r="V7741" s="50"/>
      <c r="W7741" s="50"/>
      <c r="X7741" s="50"/>
      <c r="Y7741" s="50"/>
      <c r="Z7741" s="50"/>
      <c r="AA7741" s="50"/>
      <c r="AB7741" s="50"/>
      <c r="AC7741" s="50"/>
      <c r="AD7741" s="50"/>
      <c r="AE7741" s="50"/>
      <c r="AF7741" s="50"/>
      <c r="AG7741" s="50"/>
      <c r="AH7741" s="50"/>
      <c r="AI7741" s="50"/>
      <c r="AJ7741" s="50"/>
      <c r="AK7741" s="50"/>
      <c r="AL7741" s="50"/>
      <c r="AM7741" s="50"/>
      <c r="AN7741" s="50"/>
      <c r="AO7741" s="50"/>
      <c r="AP7741" s="50"/>
      <c r="AQ7741" s="50"/>
      <c r="AR7741" s="50"/>
      <c r="AS7741" s="50"/>
      <c r="AT7741" s="50"/>
      <c r="AU7741" s="50"/>
      <c r="AV7741" s="50"/>
      <c r="AW7741" s="50"/>
      <c r="AX7741" s="50"/>
      <c r="AY7741" s="50"/>
      <c r="AZ7741" s="50"/>
      <c r="BA7741" s="50"/>
      <c r="BB7741" s="50"/>
      <c r="BC7741" s="50"/>
      <c r="BD7741" s="50"/>
      <c r="BE7741" s="50"/>
      <c r="BF7741" s="50"/>
      <c r="BG7741" s="50"/>
      <c r="BH7741" s="50"/>
      <c r="BI7741" s="50"/>
      <c r="BJ7741" s="50"/>
      <c r="BK7741" s="50"/>
      <c r="BL7741" s="50"/>
      <c r="BM7741" s="50"/>
      <c r="BN7741" s="50"/>
      <c r="BO7741" s="50"/>
      <c r="BP7741" s="50"/>
      <c r="BQ7741" s="50"/>
      <c r="BR7741" s="50"/>
      <c r="BS7741" s="50"/>
      <c r="BT7741" s="50"/>
      <c r="BU7741" s="50"/>
      <c r="BV7741" s="50"/>
      <c r="BW7741" s="50"/>
      <c r="BX7741" s="50"/>
      <c r="BY7741" s="50"/>
      <c r="BZ7741" s="50"/>
      <c r="CA7741" s="50"/>
      <c r="CB7741" s="50"/>
      <c r="CC7741" s="50"/>
      <c r="CD7741" s="50"/>
      <c r="CE7741" s="50"/>
      <c r="CF7741" s="50"/>
      <c r="CG7741" s="50"/>
      <c r="CH7741" s="50"/>
      <c r="CI7741" s="50"/>
      <c r="CJ7741" s="50"/>
      <c r="CK7741" s="50"/>
      <c r="CL7741" s="50"/>
      <c r="CM7741" s="50"/>
      <c r="CN7741" s="50"/>
      <c r="CO7741" s="50"/>
      <c r="CP7741" s="50"/>
      <c r="CQ7741" s="50"/>
      <c r="CR7741" s="50"/>
      <c r="CS7741" s="50"/>
      <c r="CT7741" s="50"/>
      <c r="CU7741" s="50"/>
      <c r="CV7741" s="50"/>
      <c r="CW7741" s="50"/>
      <c r="CX7741" s="50"/>
      <c r="CY7741" s="50"/>
      <c r="CZ7741" s="50"/>
      <c r="DA7741" s="50"/>
      <c r="DB7741" s="50"/>
      <c r="DC7741" s="50"/>
      <c r="DD7741" s="50"/>
      <c r="DE7741" s="50"/>
      <c r="DF7741" s="50"/>
      <c r="DG7741" s="50"/>
    </row>
    <row r="7742" spans="1:111" x14ac:dyDescent="0.2">
      <c r="A7742" s="185"/>
      <c r="B7742" s="186"/>
      <c r="C7742" s="186"/>
      <c r="D7742" s="54"/>
      <c r="E7742" s="310"/>
      <c r="F7742" s="192"/>
      <c r="G7742" s="192"/>
      <c r="H7742" s="50"/>
      <c r="I7742" s="50"/>
      <c r="J7742" s="50"/>
      <c r="K7742" s="50"/>
      <c r="L7742" s="50"/>
      <c r="M7742" s="50"/>
      <c r="N7742" s="50"/>
      <c r="O7742" s="50"/>
      <c r="P7742" s="50"/>
      <c r="Q7742" s="50"/>
      <c r="R7742" s="50"/>
      <c r="S7742" s="50"/>
      <c r="T7742" s="50"/>
      <c r="U7742" s="50"/>
      <c r="V7742" s="50"/>
      <c r="W7742" s="50"/>
      <c r="X7742" s="50"/>
      <c r="Y7742" s="50"/>
      <c r="Z7742" s="50"/>
      <c r="AA7742" s="50"/>
      <c r="AB7742" s="50"/>
      <c r="AC7742" s="50"/>
      <c r="AD7742" s="50"/>
      <c r="AE7742" s="50"/>
      <c r="AF7742" s="50"/>
      <c r="AG7742" s="50"/>
      <c r="AH7742" s="50"/>
      <c r="AI7742" s="50"/>
      <c r="AJ7742" s="50"/>
      <c r="AK7742" s="50"/>
      <c r="AL7742" s="50"/>
      <c r="AM7742" s="50"/>
      <c r="AN7742" s="50"/>
      <c r="AO7742" s="50"/>
      <c r="AP7742" s="50"/>
      <c r="AQ7742" s="50"/>
      <c r="AR7742" s="50"/>
      <c r="AS7742" s="50"/>
      <c r="AT7742" s="50"/>
      <c r="AU7742" s="50"/>
      <c r="AV7742" s="50"/>
      <c r="AW7742" s="50"/>
      <c r="AX7742" s="50"/>
      <c r="AY7742" s="50"/>
      <c r="AZ7742" s="50"/>
      <c r="BA7742" s="50"/>
      <c r="BB7742" s="50"/>
      <c r="BC7742" s="50"/>
      <c r="BD7742" s="50"/>
      <c r="BE7742" s="50"/>
      <c r="BF7742" s="50"/>
      <c r="BG7742" s="50"/>
      <c r="BH7742" s="50"/>
      <c r="BI7742" s="50"/>
      <c r="BJ7742" s="50"/>
      <c r="BK7742" s="50"/>
      <c r="BL7742" s="50"/>
      <c r="BM7742" s="50"/>
      <c r="BN7742" s="50"/>
      <c r="BO7742" s="50"/>
      <c r="BP7742" s="50"/>
      <c r="BQ7742" s="50"/>
      <c r="BR7742" s="50"/>
      <c r="BS7742" s="50"/>
      <c r="BT7742" s="50"/>
      <c r="BU7742" s="50"/>
      <c r="BV7742" s="50"/>
      <c r="BW7742" s="50"/>
      <c r="BX7742" s="50"/>
      <c r="BY7742" s="50"/>
      <c r="BZ7742" s="50"/>
      <c r="CA7742" s="50"/>
      <c r="CB7742" s="50"/>
      <c r="CC7742" s="50"/>
      <c r="CD7742" s="50"/>
      <c r="CE7742" s="50"/>
      <c r="CF7742" s="50"/>
      <c r="CG7742" s="50"/>
      <c r="CH7742" s="50"/>
      <c r="CI7742" s="50"/>
      <c r="CJ7742" s="50"/>
      <c r="CK7742" s="50"/>
      <c r="CL7742" s="50"/>
      <c r="CM7742" s="50"/>
      <c r="CN7742" s="50"/>
      <c r="CO7742" s="50"/>
      <c r="CP7742" s="50"/>
      <c r="CQ7742" s="50"/>
      <c r="CR7742" s="50"/>
      <c r="CS7742" s="50"/>
      <c r="CT7742" s="50"/>
      <c r="CU7742" s="50"/>
      <c r="CV7742" s="50"/>
      <c r="CW7742" s="50"/>
      <c r="CX7742" s="50"/>
      <c r="CY7742" s="50"/>
      <c r="CZ7742" s="50"/>
      <c r="DA7742" s="50"/>
      <c r="DB7742" s="50"/>
      <c r="DC7742" s="50"/>
      <c r="DD7742" s="50"/>
      <c r="DE7742" s="50"/>
      <c r="DF7742" s="50"/>
      <c r="DG7742" s="50"/>
    </row>
    <row r="7743" spans="1:111" x14ac:dyDescent="0.2">
      <c r="A7743" s="185"/>
      <c r="B7743" s="186"/>
      <c r="C7743" s="186"/>
      <c r="D7743" s="54"/>
      <c r="E7743" s="310"/>
      <c r="F7743" s="192"/>
      <c r="G7743" s="192"/>
      <c r="H7743" s="50"/>
      <c r="I7743" s="50"/>
      <c r="J7743" s="50"/>
      <c r="K7743" s="50"/>
      <c r="L7743" s="50"/>
      <c r="M7743" s="50"/>
      <c r="N7743" s="50"/>
      <c r="O7743" s="50"/>
      <c r="P7743" s="50"/>
      <c r="Q7743" s="50"/>
      <c r="R7743" s="50"/>
      <c r="S7743" s="50"/>
      <c r="T7743" s="50"/>
      <c r="U7743" s="50"/>
      <c r="V7743" s="50"/>
      <c r="W7743" s="50"/>
      <c r="X7743" s="50"/>
      <c r="Y7743" s="50"/>
      <c r="Z7743" s="50"/>
      <c r="AA7743" s="50"/>
      <c r="AB7743" s="50"/>
      <c r="AC7743" s="50"/>
      <c r="AD7743" s="50"/>
      <c r="AE7743" s="50"/>
      <c r="AF7743" s="50"/>
      <c r="AG7743" s="50"/>
      <c r="AH7743" s="50"/>
      <c r="AI7743" s="50"/>
      <c r="AJ7743" s="50"/>
      <c r="AK7743" s="50"/>
      <c r="AL7743" s="50"/>
      <c r="AM7743" s="50"/>
      <c r="AN7743" s="50"/>
      <c r="AO7743" s="50"/>
      <c r="AP7743" s="50"/>
      <c r="AQ7743" s="50"/>
      <c r="AR7743" s="50"/>
      <c r="AS7743" s="50"/>
      <c r="AT7743" s="50"/>
      <c r="AU7743" s="50"/>
      <c r="AV7743" s="50"/>
      <c r="AW7743" s="50"/>
      <c r="AX7743" s="50"/>
      <c r="AY7743" s="50"/>
      <c r="AZ7743" s="50"/>
      <c r="BA7743" s="50"/>
      <c r="BB7743" s="50"/>
      <c r="BC7743" s="50"/>
      <c r="BD7743" s="50"/>
      <c r="BE7743" s="50"/>
      <c r="BF7743" s="50"/>
      <c r="BG7743" s="50"/>
      <c r="BH7743" s="50"/>
      <c r="BI7743" s="50"/>
      <c r="BJ7743" s="50"/>
      <c r="BK7743" s="50"/>
      <c r="BL7743" s="50"/>
      <c r="BM7743" s="50"/>
      <c r="BN7743" s="50"/>
      <c r="BO7743" s="50"/>
      <c r="BP7743" s="50"/>
      <c r="BQ7743" s="50"/>
      <c r="BR7743" s="50"/>
      <c r="BS7743" s="50"/>
      <c r="BT7743" s="50"/>
      <c r="BU7743" s="50"/>
      <c r="BV7743" s="50"/>
      <c r="BW7743" s="50"/>
      <c r="BX7743" s="50"/>
      <c r="BY7743" s="50"/>
      <c r="BZ7743" s="50"/>
      <c r="CA7743" s="50"/>
      <c r="CB7743" s="50"/>
      <c r="CC7743" s="50"/>
      <c r="CD7743" s="50"/>
      <c r="CE7743" s="50"/>
      <c r="CF7743" s="50"/>
      <c r="CG7743" s="50"/>
      <c r="CH7743" s="50"/>
      <c r="CI7743" s="50"/>
      <c r="CJ7743" s="50"/>
      <c r="CK7743" s="50"/>
      <c r="CL7743" s="50"/>
      <c r="CM7743" s="50"/>
      <c r="CN7743" s="50"/>
      <c r="CO7743" s="50"/>
      <c r="CP7743" s="50"/>
      <c r="CQ7743" s="50"/>
      <c r="CR7743" s="50"/>
      <c r="CS7743" s="50"/>
      <c r="CT7743" s="50"/>
      <c r="CU7743" s="50"/>
      <c r="CV7743" s="50"/>
      <c r="CW7743" s="50"/>
      <c r="CX7743" s="50"/>
      <c r="CY7743" s="50"/>
      <c r="CZ7743" s="50"/>
      <c r="DA7743" s="50"/>
      <c r="DB7743" s="50"/>
      <c r="DC7743" s="50"/>
      <c r="DD7743" s="50"/>
      <c r="DE7743" s="50"/>
      <c r="DF7743" s="50"/>
      <c r="DG7743" s="50"/>
    </row>
    <row r="7744" spans="1:111" x14ac:dyDescent="0.2">
      <c r="A7744" s="185"/>
      <c r="B7744" s="186"/>
      <c r="C7744" s="186"/>
      <c r="D7744" s="54"/>
      <c r="E7744" s="310"/>
      <c r="F7744" s="192"/>
      <c r="G7744" s="192"/>
      <c r="H7744" s="50"/>
      <c r="I7744" s="50"/>
      <c r="J7744" s="50"/>
      <c r="K7744" s="50"/>
      <c r="L7744" s="50"/>
      <c r="M7744" s="50"/>
      <c r="N7744" s="50"/>
      <c r="O7744" s="50"/>
      <c r="P7744" s="50"/>
      <c r="Q7744" s="50"/>
      <c r="R7744" s="50"/>
      <c r="S7744" s="50"/>
      <c r="T7744" s="50"/>
      <c r="U7744" s="50"/>
      <c r="V7744" s="50"/>
      <c r="W7744" s="50"/>
      <c r="X7744" s="50"/>
      <c r="Y7744" s="50"/>
      <c r="Z7744" s="50"/>
      <c r="AA7744" s="50"/>
      <c r="AB7744" s="50"/>
      <c r="AC7744" s="50"/>
      <c r="AD7744" s="50"/>
      <c r="AE7744" s="50"/>
      <c r="AF7744" s="50"/>
      <c r="AG7744" s="50"/>
      <c r="AH7744" s="50"/>
      <c r="AI7744" s="50"/>
      <c r="AJ7744" s="50"/>
      <c r="AK7744" s="50"/>
      <c r="AL7744" s="50"/>
      <c r="AM7744" s="50"/>
      <c r="AN7744" s="50"/>
      <c r="AO7744" s="50"/>
      <c r="AP7744" s="50"/>
      <c r="AQ7744" s="50"/>
      <c r="AR7744" s="50"/>
      <c r="AS7744" s="50"/>
      <c r="AT7744" s="50"/>
      <c r="AU7744" s="50"/>
      <c r="AV7744" s="50"/>
      <c r="AW7744" s="50"/>
      <c r="AX7744" s="50"/>
      <c r="AY7744" s="50"/>
      <c r="AZ7744" s="50"/>
      <c r="BA7744" s="50"/>
      <c r="BB7744" s="50"/>
      <c r="BC7744" s="50"/>
      <c r="BD7744" s="50"/>
      <c r="BE7744" s="50"/>
      <c r="BF7744" s="50"/>
      <c r="BG7744" s="50"/>
      <c r="BH7744" s="50"/>
      <c r="BI7744" s="50"/>
      <c r="BJ7744" s="50"/>
      <c r="BK7744" s="50"/>
      <c r="BL7744" s="50"/>
      <c r="BM7744" s="50"/>
      <c r="BN7744" s="50"/>
      <c r="BO7744" s="50"/>
      <c r="BP7744" s="50"/>
      <c r="BQ7744" s="50"/>
      <c r="BR7744" s="50"/>
      <c r="BS7744" s="50"/>
      <c r="BT7744" s="50"/>
      <c r="BU7744" s="50"/>
      <c r="BV7744" s="50"/>
      <c r="BW7744" s="50"/>
      <c r="BX7744" s="50"/>
      <c r="BY7744" s="50"/>
      <c r="BZ7744" s="50"/>
      <c r="CA7744" s="50"/>
      <c r="CB7744" s="50"/>
      <c r="CC7744" s="50"/>
      <c r="CD7744" s="50"/>
      <c r="CE7744" s="50"/>
      <c r="CF7744" s="50"/>
      <c r="CG7744" s="50"/>
      <c r="CH7744" s="50"/>
      <c r="CI7744" s="50"/>
      <c r="CJ7744" s="50"/>
      <c r="CK7744" s="50"/>
      <c r="CL7744" s="50"/>
      <c r="CM7744" s="50"/>
      <c r="CN7744" s="50"/>
      <c r="CO7744" s="50"/>
      <c r="CP7744" s="50"/>
      <c r="CQ7744" s="50"/>
      <c r="CR7744" s="50"/>
      <c r="CS7744" s="50"/>
      <c r="CT7744" s="50"/>
      <c r="CU7744" s="50"/>
      <c r="CV7744" s="50"/>
      <c r="CW7744" s="50"/>
      <c r="CX7744" s="50"/>
      <c r="CY7744" s="50"/>
      <c r="CZ7744" s="50"/>
      <c r="DA7744" s="50"/>
      <c r="DB7744" s="50"/>
      <c r="DC7744" s="50"/>
      <c r="DD7744" s="50"/>
      <c r="DE7744" s="50"/>
      <c r="DF7744" s="50"/>
      <c r="DG7744" s="50"/>
    </row>
    <row r="7745" spans="1:111" x14ac:dyDescent="0.2">
      <c r="A7745" s="185"/>
      <c r="B7745" s="186"/>
      <c r="C7745" s="186"/>
      <c r="D7745" s="54"/>
      <c r="E7745" s="310"/>
      <c r="F7745" s="192"/>
      <c r="G7745" s="192"/>
      <c r="H7745" s="50"/>
      <c r="I7745" s="50"/>
      <c r="J7745" s="50"/>
      <c r="K7745" s="50"/>
      <c r="L7745" s="50"/>
      <c r="M7745" s="50"/>
      <c r="N7745" s="50"/>
      <c r="O7745" s="50"/>
      <c r="P7745" s="50"/>
      <c r="Q7745" s="50"/>
      <c r="R7745" s="50"/>
      <c r="S7745" s="50"/>
      <c r="T7745" s="50"/>
      <c r="U7745" s="50"/>
      <c r="V7745" s="50"/>
      <c r="W7745" s="50"/>
      <c r="X7745" s="50"/>
      <c r="Y7745" s="50"/>
      <c r="Z7745" s="50"/>
      <c r="AA7745" s="50"/>
      <c r="AB7745" s="50"/>
      <c r="AC7745" s="50"/>
      <c r="AD7745" s="50"/>
      <c r="AE7745" s="50"/>
      <c r="AF7745" s="50"/>
      <c r="AG7745" s="50"/>
      <c r="AH7745" s="50"/>
      <c r="AI7745" s="50"/>
      <c r="AJ7745" s="50"/>
      <c r="AK7745" s="50"/>
      <c r="AL7745" s="50"/>
      <c r="AM7745" s="50"/>
      <c r="AN7745" s="50"/>
      <c r="AO7745" s="50"/>
      <c r="AP7745" s="50"/>
      <c r="AQ7745" s="50"/>
      <c r="AR7745" s="50"/>
      <c r="AS7745" s="50"/>
      <c r="AT7745" s="50"/>
      <c r="AU7745" s="50"/>
      <c r="AV7745" s="50"/>
      <c r="AW7745" s="50"/>
      <c r="AX7745" s="50"/>
      <c r="AY7745" s="50"/>
      <c r="AZ7745" s="50"/>
      <c r="BA7745" s="50"/>
      <c r="BB7745" s="50"/>
      <c r="BC7745" s="50"/>
      <c r="BD7745" s="50"/>
      <c r="BE7745" s="50"/>
      <c r="BF7745" s="50"/>
      <c r="BG7745" s="50"/>
      <c r="BH7745" s="50"/>
      <c r="BI7745" s="50"/>
      <c r="BJ7745" s="50"/>
      <c r="BK7745" s="50"/>
      <c r="BL7745" s="50"/>
      <c r="BM7745" s="50"/>
      <c r="BN7745" s="50"/>
      <c r="BO7745" s="50"/>
      <c r="BP7745" s="50"/>
      <c r="BQ7745" s="50"/>
      <c r="BR7745" s="50"/>
      <c r="BS7745" s="50"/>
      <c r="BT7745" s="50"/>
      <c r="BU7745" s="50"/>
      <c r="BV7745" s="50"/>
      <c r="BW7745" s="50"/>
      <c r="BX7745" s="50"/>
      <c r="BY7745" s="50"/>
      <c r="BZ7745" s="50"/>
      <c r="CA7745" s="50"/>
      <c r="CB7745" s="50"/>
      <c r="CC7745" s="50"/>
      <c r="CD7745" s="50"/>
      <c r="CE7745" s="50"/>
      <c r="CF7745" s="50"/>
      <c r="CG7745" s="50"/>
      <c r="CH7745" s="50"/>
      <c r="CI7745" s="50"/>
      <c r="CJ7745" s="50"/>
      <c r="CK7745" s="50"/>
      <c r="CL7745" s="50"/>
      <c r="CM7745" s="50"/>
      <c r="CN7745" s="50"/>
      <c r="CO7745" s="50"/>
      <c r="CP7745" s="50"/>
      <c r="CQ7745" s="50"/>
      <c r="CR7745" s="50"/>
      <c r="CS7745" s="50"/>
      <c r="CT7745" s="50"/>
      <c r="CU7745" s="50"/>
      <c r="CV7745" s="50"/>
      <c r="CW7745" s="50"/>
      <c r="CX7745" s="50"/>
      <c r="CY7745" s="50"/>
      <c r="CZ7745" s="50"/>
      <c r="DA7745" s="50"/>
      <c r="DB7745" s="50"/>
      <c r="DC7745" s="50"/>
      <c r="DD7745" s="50"/>
      <c r="DE7745" s="50"/>
      <c r="DF7745" s="50"/>
      <c r="DG7745" s="50"/>
    </row>
    <row r="7746" spans="1:111" x14ac:dyDescent="0.2">
      <c r="A7746" s="185"/>
      <c r="B7746" s="186"/>
      <c r="C7746" s="186"/>
      <c r="D7746" s="54"/>
      <c r="E7746" s="310"/>
      <c r="F7746" s="192"/>
      <c r="G7746" s="192"/>
      <c r="H7746" s="50"/>
      <c r="I7746" s="50"/>
      <c r="J7746" s="50"/>
      <c r="K7746" s="50"/>
      <c r="L7746" s="50"/>
      <c r="M7746" s="50"/>
      <c r="N7746" s="50"/>
      <c r="O7746" s="50"/>
      <c r="P7746" s="50"/>
      <c r="Q7746" s="50"/>
      <c r="R7746" s="50"/>
      <c r="S7746" s="50"/>
      <c r="T7746" s="50"/>
      <c r="U7746" s="50"/>
      <c r="V7746" s="50"/>
      <c r="W7746" s="50"/>
      <c r="X7746" s="50"/>
      <c r="Y7746" s="50"/>
      <c r="Z7746" s="50"/>
      <c r="AA7746" s="50"/>
      <c r="AB7746" s="50"/>
      <c r="AC7746" s="50"/>
      <c r="AD7746" s="50"/>
      <c r="AE7746" s="50"/>
      <c r="AF7746" s="50"/>
      <c r="AG7746" s="50"/>
      <c r="AH7746" s="50"/>
      <c r="AI7746" s="50"/>
      <c r="AJ7746" s="50"/>
      <c r="AK7746" s="50"/>
      <c r="AL7746" s="50"/>
      <c r="AM7746" s="50"/>
      <c r="AN7746" s="50"/>
      <c r="AO7746" s="50"/>
      <c r="AP7746" s="50"/>
      <c r="AQ7746" s="50"/>
      <c r="AR7746" s="50"/>
      <c r="AS7746" s="50"/>
      <c r="AT7746" s="50"/>
      <c r="AU7746" s="50"/>
      <c r="AV7746" s="50"/>
      <c r="AW7746" s="50"/>
      <c r="AX7746" s="50"/>
      <c r="AY7746" s="50"/>
      <c r="AZ7746" s="50"/>
      <c r="BA7746" s="50"/>
      <c r="BB7746" s="50"/>
      <c r="BC7746" s="50"/>
      <c r="BD7746" s="50"/>
      <c r="BE7746" s="50"/>
      <c r="BF7746" s="50"/>
      <c r="BG7746" s="50"/>
      <c r="BH7746" s="50"/>
      <c r="BI7746" s="50"/>
      <c r="BJ7746" s="50"/>
      <c r="BK7746" s="50"/>
      <c r="BL7746" s="50"/>
      <c r="BM7746" s="50"/>
      <c r="BN7746" s="50"/>
      <c r="BO7746" s="50"/>
      <c r="BP7746" s="50"/>
      <c r="BQ7746" s="50"/>
      <c r="BR7746" s="50"/>
      <c r="BS7746" s="50"/>
      <c r="BT7746" s="50"/>
      <c r="BU7746" s="50"/>
      <c r="BV7746" s="50"/>
      <c r="BW7746" s="50"/>
      <c r="BX7746" s="50"/>
      <c r="BY7746" s="50"/>
      <c r="BZ7746" s="50"/>
      <c r="CA7746" s="50"/>
      <c r="CB7746" s="50"/>
      <c r="CC7746" s="50"/>
      <c r="CD7746" s="50"/>
      <c r="CE7746" s="50"/>
      <c r="CF7746" s="50"/>
      <c r="CG7746" s="50"/>
      <c r="CH7746" s="50"/>
      <c r="CI7746" s="50"/>
      <c r="CJ7746" s="50"/>
      <c r="CK7746" s="50"/>
      <c r="CL7746" s="50"/>
      <c r="CM7746" s="50"/>
      <c r="CN7746" s="50"/>
      <c r="CO7746" s="50"/>
      <c r="CP7746" s="50"/>
      <c r="CQ7746" s="50"/>
      <c r="CR7746" s="50"/>
      <c r="CS7746" s="50"/>
      <c r="CT7746" s="50"/>
      <c r="CU7746" s="50"/>
      <c r="CV7746" s="50"/>
      <c r="CW7746" s="50"/>
      <c r="CX7746" s="50"/>
      <c r="CY7746" s="50"/>
      <c r="CZ7746" s="50"/>
      <c r="DA7746" s="50"/>
      <c r="DB7746" s="50"/>
      <c r="DC7746" s="50"/>
      <c r="DD7746" s="50"/>
      <c r="DE7746" s="50"/>
      <c r="DF7746" s="50"/>
      <c r="DG7746" s="50"/>
    </row>
    <row r="7747" spans="1:111" x14ac:dyDescent="0.2">
      <c r="A7747" s="185"/>
      <c r="B7747" s="186"/>
      <c r="C7747" s="186"/>
      <c r="D7747" s="54"/>
      <c r="E7747" s="310"/>
      <c r="F7747" s="192"/>
      <c r="G7747" s="192"/>
      <c r="H7747" s="50"/>
      <c r="I7747" s="50"/>
      <c r="J7747" s="50"/>
      <c r="K7747" s="50"/>
      <c r="L7747" s="50"/>
      <c r="M7747" s="50"/>
      <c r="N7747" s="50"/>
      <c r="O7747" s="50"/>
      <c r="P7747" s="50"/>
      <c r="Q7747" s="50"/>
      <c r="R7747" s="50"/>
      <c r="S7747" s="50"/>
      <c r="T7747" s="50"/>
      <c r="U7747" s="50"/>
      <c r="V7747" s="50"/>
      <c r="W7747" s="50"/>
      <c r="X7747" s="50"/>
      <c r="Y7747" s="50"/>
      <c r="Z7747" s="50"/>
      <c r="AA7747" s="50"/>
      <c r="AB7747" s="50"/>
      <c r="AC7747" s="50"/>
      <c r="AD7747" s="50"/>
      <c r="AE7747" s="50"/>
      <c r="AF7747" s="50"/>
      <c r="AG7747" s="50"/>
      <c r="AH7747" s="50"/>
      <c r="AI7747" s="50"/>
      <c r="AJ7747" s="50"/>
      <c r="AK7747" s="50"/>
      <c r="AL7747" s="50"/>
      <c r="AM7747" s="50"/>
      <c r="AN7747" s="50"/>
      <c r="AO7747" s="50"/>
      <c r="AP7747" s="50"/>
      <c r="AQ7747" s="50"/>
      <c r="AR7747" s="50"/>
      <c r="AS7747" s="50"/>
      <c r="AT7747" s="50"/>
      <c r="AU7747" s="50"/>
      <c r="AV7747" s="50"/>
      <c r="AW7747" s="50"/>
      <c r="AX7747" s="50"/>
      <c r="AY7747" s="50"/>
      <c r="AZ7747" s="50"/>
      <c r="BA7747" s="50"/>
      <c r="BB7747" s="50"/>
      <c r="BC7747" s="50"/>
      <c r="BD7747" s="50"/>
      <c r="BE7747" s="50"/>
      <c r="BF7747" s="50"/>
      <c r="BG7747" s="50"/>
      <c r="BH7747" s="50"/>
      <c r="BI7747" s="50"/>
      <c r="BJ7747" s="50"/>
      <c r="BK7747" s="50"/>
      <c r="BL7747" s="50"/>
      <c r="BM7747" s="50"/>
      <c r="BN7747" s="50"/>
      <c r="BO7747" s="50"/>
      <c r="BP7747" s="50"/>
      <c r="BQ7747" s="50"/>
      <c r="BR7747" s="50"/>
      <c r="BS7747" s="50"/>
      <c r="BT7747" s="50"/>
      <c r="BU7747" s="50"/>
      <c r="BV7747" s="50"/>
      <c r="BW7747" s="50"/>
      <c r="BX7747" s="50"/>
      <c r="BY7747" s="50"/>
      <c r="BZ7747" s="50"/>
      <c r="CA7747" s="50"/>
      <c r="CB7747" s="50"/>
      <c r="CC7747" s="50"/>
      <c r="CD7747" s="50"/>
      <c r="CE7747" s="50"/>
      <c r="CF7747" s="50"/>
      <c r="CG7747" s="50"/>
      <c r="CH7747" s="50"/>
      <c r="CI7747" s="50"/>
      <c r="CJ7747" s="50"/>
      <c r="CK7747" s="50"/>
      <c r="CL7747" s="50"/>
      <c r="CM7747" s="50"/>
      <c r="CN7747" s="50"/>
      <c r="CO7747" s="50"/>
      <c r="CP7747" s="50"/>
      <c r="CQ7747" s="50"/>
      <c r="CR7747" s="50"/>
      <c r="CS7747" s="50"/>
      <c r="CT7747" s="50"/>
      <c r="CU7747" s="50"/>
      <c r="CV7747" s="50"/>
      <c r="CW7747" s="50"/>
      <c r="CX7747" s="50"/>
      <c r="CY7747" s="50"/>
      <c r="CZ7747" s="50"/>
      <c r="DA7747" s="50"/>
      <c r="DB7747" s="50"/>
      <c r="DC7747" s="50"/>
      <c r="DD7747" s="50"/>
      <c r="DE7747" s="50"/>
      <c r="DF7747" s="50"/>
      <c r="DG7747" s="50"/>
    </row>
    <row r="7748" spans="1:111" x14ac:dyDescent="0.2">
      <c r="A7748" s="185"/>
      <c r="B7748" s="186"/>
      <c r="C7748" s="186"/>
      <c r="D7748" s="54"/>
      <c r="E7748" s="310"/>
      <c r="F7748" s="192"/>
      <c r="G7748" s="192"/>
      <c r="H7748" s="50"/>
      <c r="I7748" s="50"/>
      <c r="J7748" s="50"/>
      <c r="K7748" s="50"/>
      <c r="L7748" s="50"/>
      <c r="M7748" s="50"/>
      <c r="N7748" s="50"/>
      <c r="O7748" s="50"/>
      <c r="P7748" s="50"/>
      <c r="Q7748" s="50"/>
      <c r="R7748" s="50"/>
      <c r="S7748" s="50"/>
      <c r="T7748" s="50"/>
      <c r="U7748" s="50"/>
      <c r="V7748" s="50"/>
      <c r="W7748" s="50"/>
      <c r="X7748" s="50"/>
      <c r="Y7748" s="50"/>
      <c r="Z7748" s="50"/>
      <c r="AA7748" s="50"/>
      <c r="AB7748" s="50"/>
      <c r="AC7748" s="50"/>
      <c r="AD7748" s="50"/>
      <c r="AE7748" s="50"/>
      <c r="AF7748" s="50"/>
      <c r="AG7748" s="50"/>
      <c r="AH7748" s="50"/>
      <c r="AI7748" s="50"/>
      <c r="AJ7748" s="50"/>
      <c r="AK7748" s="50"/>
      <c r="AL7748" s="50"/>
      <c r="AM7748" s="50"/>
      <c r="AN7748" s="50"/>
      <c r="AO7748" s="50"/>
      <c r="AP7748" s="50"/>
      <c r="AQ7748" s="50"/>
      <c r="AR7748" s="50"/>
      <c r="AS7748" s="50"/>
      <c r="AT7748" s="50"/>
      <c r="AU7748" s="50"/>
      <c r="AV7748" s="50"/>
      <c r="AW7748" s="50"/>
      <c r="AX7748" s="50"/>
      <c r="AY7748" s="50"/>
      <c r="AZ7748" s="50"/>
      <c r="BA7748" s="50"/>
      <c r="BB7748" s="50"/>
      <c r="BC7748" s="50"/>
      <c r="BD7748" s="50"/>
      <c r="BE7748" s="50"/>
      <c r="BF7748" s="50"/>
      <c r="BG7748" s="50"/>
      <c r="BH7748" s="50"/>
      <c r="BI7748" s="50"/>
      <c r="BJ7748" s="50"/>
      <c r="BK7748" s="50"/>
      <c r="BL7748" s="50"/>
      <c r="BM7748" s="50"/>
      <c r="BN7748" s="50"/>
      <c r="BO7748" s="50"/>
      <c r="BP7748" s="50"/>
      <c r="BQ7748" s="50"/>
      <c r="BR7748" s="50"/>
      <c r="BS7748" s="50"/>
      <c r="BT7748" s="50"/>
      <c r="BU7748" s="50"/>
      <c r="BV7748" s="50"/>
      <c r="BW7748" s="50"/>
      <c r="BX7748" s="50"/>
      <c r="BY7748" s="50"/>
      <c r="BZ7748" s="50"/>
      <c r="CA7748" s="50"/>
      <c r="CB7748" s="50"/>
      <c r="CC7748" s="50"/>
      <c r="CD7748" s="50"/>
      <c r="CE7748" s="50"/>
      <c r="CF7748" s="50"/>
      <c r="CG7748" s="50"/>
      <c r="CH7748" s="50"/>
      <c r="CI7748" s="50"/>
      <c r="CJ7748" s="50"/>
      <c r="CK7748" s="50"/>
      <c r="CL7748" s="50"/>
      <c r="CM7748" s="50"/>
      <c r="CN7748" s="50"/>
      <c r="CO7748" s="50"/>
      <c r="CP7748" s="50"/>
      <c r="CQ7748" s="50"/>
      <c r="CR7748" s="50"/>
      <c r="CS7748" s="50"/>
      <c r="CT7748" s="50"/>
      <c r="CU7748" s="50"/>
      <c r="CV7748" s="50"/>
      <c r="CW7748" s="50"/>
      <c r="CX7748" s="50"/>
      <c r="CY7748" s="50"/>
      <c r="CZ7748" s="50"/>
      <c r="DA7748" s="50"/>
      <c r="DB7748" s="50"/>
      <c r="DC7748" s="50"/>
      <c r="DD7748" s="50"/>
      <c r="DE7748" s="50"/>
      <c r="DF7748" s="50"/>
      <c r="DG7748" s="50"/>
    </row>
    <row r="7749" spans="1:111" x14ac:dyDescent="0.2">
      <c r="A7749" s="185"/>
      <c r="B7749" s="186"/>
      <c r="C7749" s="186"/>
      <c r="D7749" s="54"/>
      <c r="E7749" s="310"/>
      <c r="F7749" s="192"/>
      <c r="G7749" s="192"/>
      <c r="H7749" s="50"/>
      <c r="I7749" s="50"/>
      <c r="J7749" s="50"/>
      <c r="K7749" s="50"/>
      <c r="L7749" s="50"/>
      <c r="M7749" s="50"/>
      <c r="N7749" s="50"/>
      <c r="O7749" s="50"/>
      <c r="P7749" s="50"/>
      <c r="Q7749" s="50"/>
      <c r="R7749" s="50"/>
      <c r="S7749" s="50"/>
      <c r="T7749" s="50"/>
      <c r="U7749" s="50"/>
      <c r="V7749" s="50"/>
      <c r="W7749" s="50"/>
      <c r="X7749" s="50"/>
      <c r="Y7749" s="50"/>
      <c r="Z7749" s="50"/>
      <c r="AA7749" s="50"/>
      <c r="AB7749" s="50"/>
      <c r="AC7749" s="50"/>
      <c r="AD7749" s="50"/>
      <c r="AE7749" s="50"/>
      <c r="AF7749" s="50"/>
      <c r="AG7749" s="50"/>
      <c r="AH7749" s="50"/>
      <c r="AI7749" s="50"/>
      <c r="AJ7749" s="50"/>
      <c r="AK7749" s="50"/>
      <c r="AL7749" s="50"/>
      <c r="AM7749" s="50"/>
      <c r="AN7749" s="50"/>
      <c r="AO7749" s="50"/>
      <c r="AP7749" s="50"/>
      <c r="AQ7749" s="50"/>
      <c r="AR7749" s="50"/>
      <c r="AS7749" s="50"/>
      <c r="AT7749" s="50"/>
      <c r="AU7749" s="50"/>
      <c r="AV7749" s="50"/>
      <c r="AW7749" s="50"/>
      <c r="AX7749" s="50"/>
      <c r="AY7749" s="50"/>
      <c r="AZ7749" s="50"/>
      <c r="BA7749" s="50"/>
      <c r="BB7749" s="50"/>
      <c r="BC7749" s="50"/>
      <c r="BD7749" s="50"/>
      <c r="BE7749" s="50"/>
      <c r="BF7749" s="50"/>
      <c r="BG7749" s="50"/>
      <c r="BH7749" s="50"/>
      <c r="BI7749" s="50"/>
      <c r="BJ7749" s="50"/>
      <c r="BK7749" s="50"/>
      <c r="BL7749" s="50"/>
      <c r="BM7749" s="50"/>
      <c r="BN7749" s="50"/>
      <c r="BO7749" s="50"/>
      <c r="BP7749" s="50"/>
      <c r="BQ7749" s="50"/>
      <c r="BR7749" s="50"/>
      <c r="BS7749" s="50"/>
      <c r="BT7749" s="50"/>
      <c r="BU7749" s="50"/>
      <c r="BV7749" s="50"/>
      <c r="BW7749" s="50"/>
      <c r="BX7749" s="50"/>
      <c r="BY7749" s="50"/>
      <c r="BZ7749" s="50"/>
      <c r="CA7749" s="50"/>
      <c r="CB7749" s="50"/>
      <c r="CC7749" s="50"/>
      <c r="CD7749" s="50"/>
      <c r="CE7749" s="50"/>
      <c r="CF7749" s="50"/>
      <c r="CG7749" s="50"/>
      <c r="CH7749" s="50"/>
      <c r="CI7749" s="50"/>
      <c r="CJ7749" s="50"/>
      <c r="CK7749" s="50"/>
      <c r="CL7749" s="50"/>
      <c r="CM7749" s="50"/>
      <c r="CN7749" s="50"/>
      <c r="CO7749" s="50"/>
      <c r="CP7749" s="50"/>
      <c r="CQ7749" s="50"/>
      <c r="CR7749" s="50"/>
      <c r="CS7749" s="50"/>
      <c r="CT7749" s="50"/>
      <c r="CU7749" s="50"/>
      <c r="CV7749" s="50"/>
      <c r="CW7749" s="50"/>
      <c r="CX7749" s="50"/>
      <c r="CY7749" s="50"/>
      <c r="CZ7749" s="50"/>
      <c r="DA7749" s="50"/>
      <c r="DB7749" s="50"/>
      <c r="DC7749" s="50"/>
      <c r="DD7749" s="50"/>
      <c r="DE7749" s="50"/>
      <c r="DF7749" s="50"/>
      <c r="DG7749" s="50"/>
    </row>
    <row r="7750" spans="1:111" x14ac:dyDescent="0.2">
      <c r="A7750" s="185"/>
      <c r="B7750" s="186"/>
      <c r="C7750" s="186"/>
      <c r="D7750" s="54"/>
      <c r="E7750" s="310"/>
      <c r="F7750" s="192"/>
      <c r="G7750" s="192"/>
      <c r="H7750" s="50"/>
      <c r="I7750" s="50"/>
      <c r="J7750" s="50"/>
      <c r="K7750" s="50"/>
      <c r="L7750" s="50"/>
      <c r="M7750" s="50"/>
      <c r="N7750" s="50"/>
      <c r="O7750" s="50"/>
      <c r="P7750" s="50"/>
      <c r="Q7750" s="50"/>
      <c r="R7750" s="50"/>
      <c r="S7750" s="50"/>
      <c r="T7750" s="50"/>
      <c r="U7750" s="50"/>
      <c r="V7750" s="50"/>
      <c r="W7750" s="50"/>
      <c r="X7750" s="50"/>
      <c r="Y7750" s="50"/>
      <c r="Z7750" s="50"/>
      <c r="AA7750" s="50"/>
      <c r="AB7750" s="50"/>
      <c r="AC7750" s="50"/>
      <c r="AD7750" s="50"/>
      <c r="AE7750" s="50"/>
      <c r="AF7750" s="50"/>
      <c r="AG7750" s="50"/>
      <c r="AH7750" s="50"/>
      <c r="AI7750" s="50"/>
      <c r="AJ7750" s="50"/>
      <c r="AK7750" s="50"/>
      <c r="AL7750" s="50"/>
      <c r="AM7750" s="50"/>
      <c r="AN7750" s="50"/>
      <c r="AO7750" s="50"/>
      <c r="AP7750" s="50"/>
      <c r="AQ7750" s="50"/>
      <c r="AR7750" s="50"/>
      <c r="AS7750" s="50"/>
      <c r="AT7750" s="50"/>
      <c r="AU7750" s="50"/>
      <c r="AV7750" s="50"/>
      <c r="AW7750" s="50"/>
      <c r="AX7750" s="50"/>
      <c r="AY7750" s="50"/>
      <c r="AZ7750" s="50"/>
      <c r="BA7750" s="50"/>
      <c r="BB7750" s="50"/>
      <c r="BC7750" s="50"/>
      <c r="BD7750" s="50"/>
      <c r="BE7750" s="50"/>
      <c r="BF7750" s="50"/>
      <c r="BG7750" s="50"/>
      <c r="BH7750" s="50"/>
      <c r="BI7750" s="50"/>
      <c r="BJ7750" s="50"/>
      <c r="BK7750" s="50"/>
      <c r="BL7750" s="50"/>
      <c r="BM7750" s="50"/>
      <c r="BN7750" s="50"/>
      <c r="BO7750" s="50"/>
      <c r="BP7750" s="50"/>
      <c r="BQ7750" s="50"/>
      <c r="BR7750" s="50"/>
      <c r="BS7750" s="50"/>
      <c r="BT7750" s="50"/>
      <c r="BU7750" s="50"/>
      <c r="BV7750" s="50"/>
      <c r="BW7750" s="50"/>
      <c r="BX7750" s="50"/>
      <c r="BY7750" s="50"/>
      <c r="BZ7750" s="50"/>
      <c r="CA7750" s="50"/>
      <c r="CB7750" s="50"/>
      <c r="CC7750" s="50"/>
      <c r="CD7750" s="50"/>
      <c r="CE7750" s="50"/>
      <c r="CF7750" s="50"/>
      <c r="CG7750" s="50"/>
      <c r="CH7750" s="50"/>
      <c r="CI7750" s="50"/>
      <c r="CJ7750" s="50"/>
      <c r="CK7750" s="50"/>
      <c r="CL7750" s="50"/>
      <c r="CM7750" s="50"/>
      <c r="CN7750" s="50"/>
      <c r="CO7750" s="50"/>
      <c r="CP7750" s="50"/>
      <c r="CQ7750" s="50"/>
      <c r="CR7750" s="50"/>
      <c r="CS7750" s="50"/>
      <c r="CT7750" s="50"/>
      <c r="CU7750" s="50"/>
      <c r="CV7750" s="50"/>
      <c r="CW7750" s="50"/>
      <c r="CX7750" s="50"/>
      <c r="CY7750" s="50"/>
      <c r="CZ7750" s="50"/>
      <c r="DA7750" s="50"/>
      <c r="DB7750" s="50"/>
      <c r="DC7750" s="50"/>
      <c r="DD7750" s="50"/>
      <c r="DE7750" s="50"/>
      <c r="DF7750" s="50"/>
      <c r="DG7750" s="50"/>
    </row>
    <row r="7751" spans="1:111" x14ac:dyDescent="0.2">
      <c r="A7751" s="185"/>
      <c r="B7751" s="186"/>
      <c r="C7751" s="186"/>
      <c r="D7751" s="54"/>
      <c r="E7751" s="310"/>
      <c r="F7751" s="192"/>
      <c r="G7751" s="192"/>
      <c r="H7751" s="50"/>
      <c r="I7751" s="50"/>
      <c r="J7751" s="50"/>
      <c r="K7751" s="50"/>
      <c r="L7751" s="50"/>
      <c r="M7751" s="50"/>
      <c r="N7751" s="50"/>
      <c r="O7751" s="50"/>
      <c r="P7751" s="50"/>
      <c r="Q7751" s="50"/>
      <c r="R7751" s="50"/>
      <c r="S7751" s="50"/>
      <c r="T7751" s="50"/>
      <c r="U7751" s="50"/>
      <c r="V7751" s="50"/>
      <c r="W7751" s="50"/>
      <c r="X7751" s="50"/>
      <c r="Y7751" s="50"/>
      <c r="Z7751" s="50"/>
      <c r="AA7751" s="50"/>
      <c r="AB7751" s="50"/>
      <c r="AC7751" s="50"/>
      <c r="AD7751" s="50"/>
      <c r="AE7751" s="50"/>
      <c r="AF7751" s="50"/>
      <c r="AG7751" s="50"/>
      <c r="AH7751" s="50"/>
      <c r="AI7751" s="50"/>
      <c r="AJ7751" s="50"/>
      <c r="AK7751" s="50"/>
      <c r="AL7751" s="50"/>
      <c r="AM7751" s="50"/>
      <c r="AN7751" s="50"/>
      <c r="AO7751" s="50"/>
      <c r="AP7751" s="50"/>
      <c r="AQ7751" s="50"/>
      <c r="AR7751" s="50"/>
      <c r="AS7751" s="50"/>
      <c r="AT7751" s="50"/>
      <c r="AU7751" s="50"/>
      <c r="AV7751" s="50"/>
      <c r="AW7751" s="50"/>
      <c r="AX7751" s="50"/>
      <c r="AY7751" s="50"/>
      <c r="AZ7751" s="50"/>
      <c r="BA7751" s="50"/>
      <c r="BB7751" s="50"/>
      <c r="BC7751" s="50"/>
      <c r="BD7751" s="50"/>
      <c r="BE7751" s="50"/>
      <c r="BF7751" s="50"/>
      <c r="BG7751" s="50"/>
      <c r="BH7751" s="50"/>
      <c r="BI7751" s="50"/>
      <c r="BJ7751" s="50"/>
      <c r="BK7751" s="50"/>
      <c r="BL7751" s="50"/>
      <c r="BM7751" s="50"/>
      <c r="BN7751" s="50"/>
      <c r="BO7751" s="50"/>
      <c r="BP7751" s="50"/>
      <c r="BQ7751" s="50"/>
      <c r="BR7751" s="50"/>
      <c r="BS7751" s="50"/>
      <c r="BT7751" s="50"/>
      <c r="BU7751" s="50"/>
      <c r="BV7751" s="50"/>
      <c r="BW7751" s="50"/>
      <c r="BX7751" s="50"/>
      <c r="BY7751" s="50"/>
      <c r="BZ7751" s="50"/>
      <c r="CA7751" s="50"/>
      <c r="CB7751" s="50"/>
      <c r="CC7751" s="50"/>
      <c r="CD7751" s="50"/>
      <c r="CE7751" s="50"/>
      <c r="CF7751" s="50"/>
      <c r="CG7751" s="50"/>
      <c r="CH7751" s="50"/>
      <c r="CI7751" s="50"/>
      <c r="CJ7751" s="50"/>
      <c r="CK7751" s="50"/>
      <c r="CL7751" s="50"/>
      <c r="CM7751" s="50"/>
      <c r="CN7751" s="50"/>
      <c r="CO7751" s="50"/>
      <c r="CP7751" s="50"/>
      <c r="CQ7751" s="50"/>
      <c r="CR7751" s="50"/>
      <c r="CS7751" s="50"/>
      <c r="CT7751" s="50"/>
      <c r="CU7751" s="50"/>
      <c r="CV7751" s="50"/>
      <c r="CW7751" s="50"/>
      <c r="CX7751" s="50"/>
      <c r="CY7751" s="50"/>
      <c r="CZ7751" s="50"/>
      <c r="DA7751" s="50"/>
      <c r="DB7751" s="50"/>
      <c r="DC7751" s="50"/>
      <c r="DD7751" s="50"/>
      <c r="DE7751" s="50"/>
      <c r="DF7751" s="50"/>
      <c r="DG7751" s="50"/>
    </row>
    <row r="7752" spans="1:111" x14ac:dyDescent="0.2">
      <c r="A7752" s="185"/>
      <c r="B7752" s="186"/>
      <c r="C7752" s="186"/>
      <c r="D7752" s="54"/>
      <c r="E7752" s="310"/>
      <c r="F7752" s="192"/>
      <c r="G7752" s="192"/>
      <c r="H7752" s="50"/>
      <c r="I7752" s="50"/>
      <c r="J7752" s="50"/>
      <c r="K7752" s="50"/>
      <c r="L7752" s="50"/>
      <c r="M7752" s="50"/>
      <c r="N7752" s="50"/>
      <c r="O7752" s="50"/>
      <c r="P7752" s="50"/>
      <c r="Q7752" s="50"/>
      <c r="R7752" s="50"/>
      <c r="S7752" s="50"/>
      <c r="T7752" s="50"/>
      <c r="U7752" s="50"/>
      <c r="V7752" s="50"/>
      <c r="W7752" s="50"/>
      <c r="X7752" s="50"/>
      <c r="Y7752" s="50"/>
      <c r="Z7752" s="50"/>
      <c r="AA7752" s="50"/>
      <c r="AB7752" s="50"/>
      <c r="AC7752" s="50"/>
      <c r="AD7752" s="50"/>
      <c r="AE7752" s="50"/>
      <c r="AF7752" s="50"/>
      <c r="AG7752" s="50"/>
      <c r="AH7752" s="50"/>
      <c r="AI7752" s="50"/>
      <c r="AJ7752" s="50"/>
      <c r="AK7752" s="50"/>
      <c r="AL7752" s="50"/>
      <c r="AM7752" s="50"/>
      <c r="AN7752" s="50"/>
      <c r="AO7752" s="50"/>
      <c r="AP7752" s="50"/>
      <c r="AQ7752" s="50"/>
      <c r="AR7752" s="50"/>
      <c r="AS7752" s="50"/>
      <c r="AT7752" s="50"/>
      <c r="AU7752" s="50"/>
      <c r="AV7752" s="50"/>
      <c r="AW7752" s="50"/>
      <c r="AX7752" s="50"/>
      <c r="AY7752" s="50"/>
      <c r="AZ7752" s="50"/>
      <c r="BA7752" s="50"/>
      <c r="BB7752" s="50"/>
      <c r="BC7752" s="50"/>
      <c r="BD7752" s="50"/>
      <c r="BE7752" s="50"/>
      <c r="BF7752" s="50"/>
      <c r="BG7752" s="50"/>
      <c r="BH7752" s="50"/>
      <c r="BI7752" s="50"/>
      <c r="BJ7752" s="50"/>
      <c r="BK7752" s="50"/>
      <c r="BL7752" s="50"/>
      <c r="BM7752" s="50"/>
      <c r="BN7752" s="50"/>
      <c r="BO7752" s="50"/>
      <c r="BP7752" s="50"/>
      <c r="BQ7752" s="50"/>
      <c r="BR7752" s="50"/>
      <c r="BS7752" s="50"/>
      <c r="BT7752" s="50"/>
      <c r="BU7752" s="50"/>
      <c r="BV7752" s="50"/>
      <c r="BW7752" s="50"/>
      <c r="BX7752" s="50"/>
      <c r="BY7752" s="50"/>
      <c r="BZ7752" s="50"/>
      <c r="CA7752" s="50"/>
      <c r="CB7752" s="50"/>
      <c r="CC7752" s="50"/>
      <c r="CD7752" s="50"/>
      <c r="CE7752" s="50"/>
      <c r="CF7752" s="50"/>
      <c r="CG7752" s="50"/>
      <c r="CH7752" s="50"/>
      <c r="CI7752" s="50"/>
      <c r="CJ7752" s="50"/>
      <c r="CK7752" s="50"/>
      <c r="CL7752" s="50"/>
      <c r="CM7752" s="50"/>
      <c r="CN7752" s="50"/>
      <c r="CO7752" s="50"/>
      <c r="CP7752" s="50"/>
      <c r="CQ7752" s="50"/>
      <c r="CR7752" s="50"/>
      <c r="CS7752" s="50"/>
      <c r="CT7752" s="50"/>
      <c r="CU7752" s="50"/>
      <c r="CV7752" s="50"/>
      <c r="CW7752" s="50"/>
      <c r="CX7752" s="50"/>
      <c r="CY7752" s="50"/>
      <c r="CZ7752" s="50"/>
      <c r="DA7752" s="50"/>
      <c r="DB7752" s="50"/>
      <c r="DC7752" s="50"/>
      <c r="DD7752" s="50"/>
      <c r="DE7752" s="50"/>
      <c r="DF7752" s="50"/>
      <c r="DG7752" s="50"/>
    </row>
    <row r="7753" spans="1:111" x14ac:dyDescent="0.2">
      <c r="A7753" s="185"/>
      <c r="B7753" s="186"/>
      <c r="C7753" s="186"/>
      <c r="D7753" s="54"/>
      <c r="E7753" s="310"/>
      <c r="F7753" s="192"/>
      <c r="G7753" s="192"/>
      <c r="H7753" s="50"/>
      <c r="I7753" s="50"/>
      <c r="J7753" s="50"/>
      <c r="K7753" s="50"/>
      <c r="L7753" s="50"/>
      <c r="M7753" s="50"/>
      <c r="N7753" s="50"/>
      <c r="O7753" s="50"/>
      <c r="P7753" s="50"/>
      <c r="Q7753" s="50"/>
      <c r="R7753" s="50"/>
      <c r="S7753" s="50"/>
      <c r="T7753" s="50"/>
      <c r="U7753" s="50"/>
      <c r="V7753" s="50"/>
      <c r="W7753" s="50"/>
      <c r="X7753" s="50"/>
      <c r="Y7753" s="50"/>
      <c r="Z7753" s="50"/>
      <c r="AA7753" s="50"/>
      <c r="AB7753" s="50"/>
      <c r="AC7753" s="50"/>
      <c r="AD7753" s="50"/>
      <c r="AE7753" s="50"/>
      <c r="AF7753" s="50"/>
      <c r="AG7753" s="50"/>
      <c r="AH7753" s="50"/>
      <c r="AI7753" s="50"/>
      <c r="AJ7753" s="50"/>
      <c r="AK7753" s="50"/>
      <c r="AL7753" s="50"/>
      <c r="AM7753" s="50"/>
      <c r="AN7753" s="50"/>
      <c r="AO7753" s="50"/>
      <c r="AP7753" s="50"/>
      <c r="AQ7753" s="50"/>
      <c r="AR7753" s="50"/>
      <c r="AS7753" s="50"/>
      <c r="AT7753" s="50"/>
      <c r="AU7753" s="50"/>
      <c r="AV7753" s="50"/>
      <c r="AW7753" s="50"/>
      <c r="AX7753" s="50"/>
      <c r="AY7753" s="50"/>
      <c r="AZ7753" s="50"/>
      <c r="BA7753" s="50"/>
      <c r="BB7753" s="50"/>
      <c r="BC7753" s="50"/>
      <c r="BD7753" s="50"/>
      <c r="BE7753" s="50"/>
      <c r="BF7753" s="50"/>
      <c r="BG7753" s="50"/>
      <c r="BH7753" s="50"/>
      <c r="BI7753" s="50"/>
      <c r="BJ7753" s="50"/>
      <c r="BK7753" s="50"/>
      <c r="BL7753" s="50"/>
      <c r="BM7753" s="50"/>
      <c r="BN7753" s="50"/>
      <c r="BO7753" s="50"/>
      <c r="BP7753" s="50"/>
      <c r="BQ7753" s="50"/>
      <c r="BR7753" s="50"/>
      <c r="BS7753" s="50"/>
      <c r="BT7753" s="50"/>
      <c r="BU7753" s="50"/>
      <c r="BV7753" s="50"/>
      <c r="BW7753" s="50"/>
      <c r="BX7753" s="50"/>
      <c r="BY7753" s="50"/>
      <c r="BZ7753" s="50"/>
      <c r="CA7753" s="50"/>
      <c r="CB7753" s="50"/>
      <c r="CC7753" s="50"/>
      <c r="CD7753" s="50"/>
      <c r="CE7753" s="50"/>
      <c r="CF7753" s="50"/>
      <c r="CG7753" s="50"/>
      <c r="CH7753" s="50"/>
      <c r="CI7753" s="50"/>
      <c r="CJ7753" s="50"/>
      <c r="CK7753" s="50"/>
      <c r="CL7753" s="50"/>
      <c r="CM7753" s="50"/>
      <c r="CN7753" s="50"/>
      <c r="CO7753" s="50"/>
      <c r="CP7753" s="50"/>
      <c r="CQ7753" s="50"/>
      <c r="CR7753" s="50"/>
      <c r="CS7753" s="50"/>
      <c r="CT7753" s="50"/>
      <c r="CU7753" s="50"/>
      <c r="CV7753" s="50"/>
      <c r="CW7753" s="50"/>
      <c r="CX7753" s="50"/>
      <c r="CY7753" s="50"/>
      <c r="CZ7753" s="50"/>
      <c r="DA7753" s="50"/>
      <c r="DB7753" s="50"/>
      <c r="DC7753" s="50"/>
      <c r="DD7753" s="50"/>
      <c r="DE7753" s="50"/>
      <c r="DF7753" s="50"/>
      <c r="DG7753" s="50"/>
    </row>
    <row r="7754" spans="1:111" x14ac:dyDescent="0.2">
      <c r="A7754" s="185"/>
      <c r="B7754" s="186"/>
      <c r="C7754" s="186"/>
      <c r="D7754" s="54"/>
      <c r="E7754" s="310"/>
      <c r="F7754" s="192"/>
      <c r="G7754" s="192"/>
      <c r="H7754" s="50"/>
      <c r="I7754" s="50"/>
      <c r="J7754" s="50"/>
      <c r="K7754" s="50"/>
      <c r="L7754" s="50"/>
      <c r="M7754" s="50"/>
      <c r="N7754" s="50"/>
      <c r="O7754" s="50"/>
      <c r="P7754" s="50"/>
      <c r="Q7754" s="50"/>
      <c r="R7754" s="50"/>
      <c r="S7754" s="50"/>
      <c r="T7754" s="50"/>
      <c r="U7754" s="50"/>
      <c r="V7754" s="50"/>
      <c r="W7754" s="50"/>
      <c r="X7754" s="50"/>
      <c r="Y7754" s="50"/>
      <c r="Z7754" s="50"/>
      <c r="AA7754" s="50"/>
      <c r="AB7754" s="50"/>
      <c r="AC7754" s="50"/>
      <c r="AD7754" s="50"/>
      <c r="AE7754" s="50"/>
      <c r="AF7754" s="50"/>
      <c r="AG7754" s="50"/>
      <c r="AH7754" s="50"/>
      <c r="AI7754" s="50"/>
      <c r="AJ7754" s="50"/>
      <c r="AK7754" s="50"/>
      <c r="AL7754" s="50"/>
      <c r="AM7754" s="50"/>
      <c r="AN7754" s="50"/>
      <c r="AO7754" s="50"/>
      <c r="AP7754" s="50"/>
      <c r="AQ7754" s="50"/>
      <c r="AR7754" s="50"/>
      <c r="AS7754" s="50"/>
      <c r="AT7754" s="50"/>
      <c r="AU7754" s="50"/>
      <c r="AV7754" s="50"/>
      <c r="AW7754" s="50"/>
      <c r="AX7754" s="50"/>
      <c r="AY7754" s="50"/>
      <c r="AZ7754" s="50"/>
      <c r="BA7754" s="50"/>
      <c r="BB7754" s="50"/>
      <c r="BC7754" s="50"/>
      <c r="BD7754" s="50"/>
      <c r="BE7754" s="50"/>
      <c r="BF7754" s="50"/>
      <c r="BG7754" s="50"/>
      <c r="BH7754" s="50"/>
      <c r="BI7754" s="50"/>
      <c r="BJ7754" s="50"/>
      <c r="BK7754" s="50"/>
      <c r="BL7754" s="50"/>
      <c r="BM7754" s="50"/>
      <c r="BN7754" s="50"/>
      <c r="BO7754" s="50"/>
      <c r="BP7754" s="50"/>
      <c r="BQ7754" s="50"/>
      <c r="BR7754" s="50"/>
      <c r="BS7754" s="50"/>
      <c r="BT7754" s="50"/>
      <c r="BU7754" s="50"/>
      <c r="BV7754" s="50"/>
      <c r="BW7754" s="50"/>
      <c r="BX7754" s="50"/>
      <c r="BY7754" s="50"/>
      <c r="BZ7754" s="50"/>
      <c r="CA7754" s="50"/>
      <c r="CB7754" s="50"/>
      <c r="CC7754" s="50"/>
      <c r="CD7754" s="50"/>
      <c r="CE7754" s="50"/>
      <c r="CF7754" s="50"/>
      <c r="CG7754" s="50"/>
      <c r="CH7754" s="50"/>
      <c r="CI7754" s="50"/>
      <c r="CJ7754" s="50"/>
      <c r="CK7754" s="50"/>
      <c r="CL7754" s="50"/>
      <c r="CM7754" s="50"/>
      <c r="CN7754" s="50"/>
      <c r="CO7754" s="50"/>
      <c r="CP7754" s="50"/>
      <c r="CQ7754" s="50"/>
      <c r="CR7754" s="50"/>
      <c r="CS7754" s="50"/>
      <c r="CT7754" s="50"/>
      <c r="CU7754" s="50"/>
      <c r="CV7754" s="50"/>
      <c r="CW7754" s="50"/>
      <c r="CX7754" s="50"/>
      <c r="CY7754" s="50"/>
      <c r="CZ7754" s="50"/>
      <c r="DA7754" s="50"/>
      <c r="DB7754" s="50"/>
      <c r="DC7754" s="50"/>
      <c r="DD7754" s="50"/>
      <c r="DE7754" s="50"/>
      <c r="DF7754" s="50"/>
      <c r="DG7754" s="50"/>
    </row>
    <row r="7755" spans="1:111" x14ac:dyDescent="0.2">
      <c r="A7755" s="185"/>
      <c r="B7755" s="186"/>
      <c r="C7755" s="186"/>
      <c r="D7755" s="54"/>
      <c r="E7755" s="310"/>
      <c r="F7755" s="192"/>
      <c r="G7755" s="192"/>
      <c r="H7755" s="50"/>
      <c r="I7755" s="50"/>
      <c r="J7755" s="50"/>
      <c r="K7755" s="50"/>
      <c r="L7755" s="50"/>
      <c r="M7755" s="50"/>
      <c r="N7755" s="50"/>
      <c r="O7755" s="50"/>
      <c r="P7755" s="50"/>
      <c r="Q7755" s="50"/>
      <c r="R7755" s="50"/>
      <c r="S7755" s="50"/>
      <c r="T7755" s="50"/>
      <c r="U7755" s="50"/>
      <c r="V7755" s="50"/>
      <c r="W7755" s="50"/>
      <c r="X7755" s="50"/>
      <c r="Y7755" s="50"/>
      <c r="Z7755" s="50"/>
      <c r="AA7755" s="50"/>
      <c r="AB7755" s="50"/>
      <c r="AC7755" s="50"/>
      <c r="AD7755" s="50"/>
      <c r="AE7755" s="50"/>
      <c r="AF7755" s="50"/>
      <c r="AG7755" s="50"/>
      <c r="AH7755" s="50"/>
      <c r="AI7755" s="50"/>
      <c r="AJ7755" s="50"/>
      <c r="AK7755" s="50"/>
      <c r="AL7755" s="50"/>
      <c r="AM7755" s="50"/>
      <c r="AN7755" s="50"/>
      <c r="AO7755" s="50"/>
      <c r="AP7755" s="50"/>
      <c r="AQ7755" s="50"/>
      <c r="AR7755" s="50"/>
      <c r="AS7755" s="50"/>
      <c r="AT7755" s="50"/>
      <c r="AU7755" s="50"/>
      <c r="AV7755" s="50"/>
      <c r="AW7755" s="50"/>
      <c r="AX7755" s="50"/>
      <c r="AY7755" s="50"/>
      <c r="AZ7755" s="50"/>
      <c r="BA7755" s="50"/>
      <c r="BB7755" s="50"/>
      <c r="BC7755" s="50"/>
      <c r="BD7755" s="50"/>
      <c r="BE7755" s="50"/>
      <c r="BF7755" s="50"/>
      <c r="BG7755" s="50"/>
      <c r="BH7755" s="50"/>
      <c r="BI7755" s="50"/>
      <c r="BJ7755" s="50"/>
      <c r="BK7755" s="50"/>
      <c r="BL7755" s="50"/>
      <c r="BM7755" s="50"/>
      <c r="BN7755" s="50"/>
      <c r="BO7755" s="50"/>
      <c r="BP7755" s="50"/>
      <c r="BQ7755" s="50"/>
      <c r="BR7755" s="50"/>
      <c r="BS7755" s="50"/>
      <c r="BT7755" s="50"/>
      <c r="BU7755" s="50"/>
      <c r="BV7755" s="50"/>
      <c r="BW7755" s="50"/>
      <c r="BX7755" s="50"/>
      <c r="BY7755" s="50"/>
      <c r="BZ7755" s="50"/>
      <c r="CA7755" s="50"/>
      <c r="CB7755" s="50"/>
      <c r="CC7755" s="50"/>
      <c r="CD7755" s="50"/>
      <c r="CE7755" s="50"/>
      <c r="CF7755" s="50"/>
      <c r="CG7755" s="50"/>
      <c r="CH7755" s="50"/>
      <c r="CI7755" s="50"/>
      <c r="CJ7755" s="50"/>
      <c r="CK7755" s="50"/>
      <c r="CL7755" s="50"/>
      <c r="CM7755" s="50"/>
      <c r="CN7755" s="50"/>
      <c r="CO7755" s="50"/>
      <c r="CP7755" s="50"/>
      <c r="CQ7755" s="50"/>
      <c r="CR7755" s="50"/>
      <c r="CS7755" s="50"/>
      <c r="CT7755" s="50"/>
      <c r="CU7755" s="50"/>
      <c r="CV7755" s="50"/>
      <c r="CW7755" s="50"/>
      <c r="CX7755" s="50"/>
      <c r="CY7755" s="50"/>
      <c r="CZ7755" s="50"/>
      <c r="DA7755" s="50"/>
      <c r="DB7755" s="50"/>
      <c r="DC7755" s="50"/>
      <c r="DD7755" s="50"/>
      <c r="DE7755" s="50"/>
      <c r="DF7755" s="50"/>
      <c r="DG7755" s="50"/>
    </row>
    <row r="7756" spans="1:111" x14ac:dyDescent="0.2">
      <c r="A7756" s="185"/>
      <c r="B7756" s="186"/>
      <c r="C7756" s="186"/>
      <c r="D7756" s="54"/>
      <c r="E7756" s="310"/>
      <c r="F7756" s="192"/>
      <c r="G7756" s="192"/>
      <c r="H7756" s="50"/>
      <c r="I7756" s="50"/>
      <c r="J7756" s="50"/>
      <c r="K7756" s="50"/>
      <c r="L7756" s="50"/>
      <c r="M7756" s="50"/>
      <c r="N7756" s="50"/>
      <c r="O7756" s="50"/>
      <c r="P7756" s="50"/>
      <c r="Q7756" s="50"/>
      <c r="R7756" s="50"/>
      <c r="S7756" s="50"/>
      <c r="T7756" s="50"/>
      <c r="U7756" s="50"/>
      <c r="V7756" s="50"/>
      <c r="W7756" s="50"/>
      <c r="X7756" s="50"/>
      <c r="Y7756" s="50"/>
      <c r="Z7756" s="50"/>
      <c r="AA7756" s="50"/>
      <c r="AB7756" s="50"/>
      <c r="AC7756" s="50"/>
      <c r="AD7756" s="50"/>
      <c r="AE7756" s="50"/>
      <c r="AF7756" s="50"/>
      <c r="AG7756" s="50"/>
      <c r="AH7756" s="50"/>
      <c r="AI7756" s="50"/>
      <c r="AJ7756" s="50"/>
      <c r="AK7756" s="50"/>
      <c r="AL7756" s="50"/>
      <c r="AM7756" s="50"/>
      <c r="AN7756" s="50"/>
      <c r="AO7756" s="50"/>
      <c r="AP7756" s="50"/>
      <c r="AQ7756" s="50"/>
      <c r="AR7756" s="50"/>
      <c r="AS7756" s="50"/>
      <c r="AT7756" s="50"/>
      <c r="AU7756" s="50"/>
      <c r="AV7756" s="50"/>
      <c r="AW7756" s="50"/>
      <c r="AX7756" s="50"/>
      <c r="AY7756" s="50"/>
      <c r="AZ7756" s="50"/>
      <c r="BA7756" s="50"/>
      <c r="BB7756" s="50"/>
      <c r="BC7756" s="50"/>
      <c r="BD7756" s="50"/>
      <c r="BE7756" s="50"/>
      <c r="BF7756" s="50"/>
      <c r="BG7756" s="50"/>
      <c r="BH7756" s="50"/>
      <c r="BI7756" s="50"/>
      <c r="BJ7756" s="50"/>
      <c r="BK7756" s="50"/>
      <c r="BL7756" s="50"/>
      <c r="BM7756" s="50"/>
      <c r="BN7756" s="50"/>
      <c r="BO7756" s="50"/>
      <c r="BP7756" s="50"/>
      <c r="BQ7756" s="50"/>
      <c r="BR7756" s="50"/>
      <c r="BS7756" s="50"/>
      <c r="BT7756" s="50"/>
      <c r="BU7756" s="50"/>
      <c r="BV7756" s="50"/>
      <c r="BW7756" s="50"/>
      <c r="BX7756" s="50"/>
      <c r="BY7756" s="50"/>
      <c r="BZ7756" s="50"/>
      <c r="CA7756" s="50"/>
      <c r="CB7756" s="50"/>
      <c r="CC7756" s="50"/>
      <c r="CD7756" s="50"/>
      <c r="CE7756" s="50"/>
      <c r="CF7756" s="50"/>
      <c r="CG7756" s="50"/>
      <c r="CH7756" s="50"/>
      <c r="CI7756" s="50"/>
      <c r="CJ7756" s="50"/>
      <c r="CK7756" s="50"/>
      <c r="CL7756" s="50"/>
      <c r="CM7756" s="50"/>
      <c r="CN7756" s="50"/>
      <c r="CO7756" s="50"/>
      <c r="CP7756" s="50"/>
      <c r="CQ7756" s="50"/>
      <c r="CR7756" s="50"/>
      <c r="CS7756" s="50"/>
      <c r="CT7756" s="50"/>
      <c r="CU7756" s="50"/>
      <c r="CV7756" s="50"/>
      <c r="CW7756" s="50"/>
      <c r="CX7756" s="50"/>
      <c r="CY7756" s="50"/>
      <c r="CZ7756" s="50"/>
      <c r="DA7756" s="50"/>
      <c r="DB7756" s="50"/>
      <c r="DC7756" s="50"/>
      <c r="DD7756" s="50"/>
      <c r="DE7756" s="50"/>
      <c r="DF7756" s="50"/>
      <c r="DG7756" s="50"/>
    </row>
    <row r="7757" spans="1:111" x14ac:dyDescent="0.2">
      <c r="A7757" s="185"/>
      <c r="B7757" s="186"/>
      <c r="C7757" s="186"/>
      <c r="D7757" s="54"/>
      <c r="E7757" s="310"/>
      <c r="F7757" s="192"/>
      <c r="G7757" s="192"/>
      <c r="H7757" s="50"/>
      <c r="I7757" s="50"/>
      <c r="J7757" s="50"/>
      <c r="K7757" s="50"/>
      <c r="L7757" s="50"/>
      <c r="M7757" s="50"/>
      <c r="N7757" s="50"/>
      <c r="O7757" s="50"/>
      <c r="P7757" s="50"/>
      <c r="Q7757" s="50"/>
      <c r="R7757" s="50"/>
      <c r="S7757" s="50"/>
      <c r="T7757" s="50"/>
      <c r="U7757" s="50"/>
      <c r="V7757" s="50"/>
      <c r="W7757" s="50"/>
      <c r="X7757" s="50"/>
      <c r="Y7757" s="50"/>
      <c r="Z7757" s="50"/>
      <c r="AA7757" s="50"/>
      <c r="AB7757" s="50"/>
      <c r="AC7757" s="50"/>
      <c r="AD7757" s="50"/>
      <c r="AE7757" s="50"/>
      <c r="AF7757" s="50"/>
      <c r="AG7757" s="50"/>
      <c r="AH7757" s="50"/>
      <c r="AI7757" s="50"/>
      <c r="AJ7757" s="50"/>
      <c r="AK7757" s="50"/>
      <c r="AL7757" s="50"/>
      <c r="AM7757" s="50"/>
      <c r="AN7757" s="50"/>
      <c r="AO7757" s="50"/>
      <c r="AP7757" s="50"/>
      <c r="AQ7757" s="50"/>
      <c r="AR7757" s="50"/>
      <c r="AS7757" s="50"/>
      <c r="AT7757" s="50"/>
      <c r="AU7757" s="50"/>
      <c r="AV7757" s="50"/>
      <c r="AW7757" s="50"/>
      <c r="AX7757" s="50"/>
      <c r="AY7757" s="50"/>
      <c r="AZ7757" s="50"/>
      <c r="BA7757" s="50"/>
      <c r="BB7757" s="50"/>
      <c r="BC7757" s="50"/>
      <c r="BD7757" s="50"/>
      <c r="BE7757" s="50"/>
      <c r="BF7757" s="50"/>
      <c r="BG7757" s="50"/>
      <c r="BH7757" s="50"/>
      <c r="BI7757" s="50"/>
      <c r="BJ7757" s="50"/>
      <c r="BK7757" s="50"/>
      <c r="BL7757" s="50"/>
      <c r="BM7757" s="50"/>
      <c r="BN7757" s="50"/>
      <c r="BO7757" s="50"/>
      <c r="BP7757" s="50"/>
      <c r="BQ7757" s="50"/>
      <c r="BR7757" s="50"/>
      <c r="BS7757" s="50"/>
      <c r="BT7757" s="50"/>
      <c r="BU7757" s="50"/>
      <c r="BV7757" s="50"/>
      <c r="BW7757" s="50"/>
      <c r="BX7757" s="50"/>
      <c r="BY7757" s="50"/>
      <c r="BZ7757" s="50"/>
      <c r="CA7757" s="50"/>
      <c r="CB7757" s="50"/>
      <c r="CC7757" s="50"/>
      <c r="CD7757" s="50"/>
      <c r="CE7757" s="50"/>
      <c r="CF7757" s="50"/>
      <c r="CG7757" s="50"/>
      <c r="CH7757" s="50"/>
      <c r="CI7757" s="50"/>
      <c r="CJ7757" s="50"/>
      <c r="CK7757" s="50"/>
      <c r="CL7757" s="50"/>
      <c r="CM7757" s="50"/>
      <c r="CN7757" s="50"/>
      <c r="CO7757" s="50"/>
      <c r="CP7757" s="50"/>
      <c r="CQ7757" s="50"/>
      <c r="CR7757" s="50"/>
      <c r="CS7757" s="50"/>
      <c r="CT7757" s="50"/>
      <c r="CU7757" s="50"/>
      <c r="CV7757" s="50"/>
      <c r="CW7757" s="50"/>
      <c r="CX7757" s="50"/>
      <c r="CY7757" s="50"/>
      <c r="CZ7757" s="50"/>
      <c r="DA7757" s="50"/>
      <c r="DB7757" s="50"/>
      <c r="DC7757" s="50"/>
      <c r="DD7757" s="50"/>
      <c r="DE7757" s="50"/>
      <c r="DF7757" s="50"/>
      <c r="DG7757" s="50"/>
    </row>
    <row r="7758" spans="1:111" x14ac:dyDescent="0.2">
      <c r="A7758" s="185"/>
      <c r="B7758" s="186"/>
      <c r="C7758" s="186"/>
      <c r="D7758" s="54"/>
      <c r="E7758" s="310"/>
      <c r="F7758" s="192"/>
      <c r="G7758" s="192"/>
      <c r="H7758" s="50"/>
      <c r="I7758" s="50"/>
      <c r="J7758" s="50"/>
      <c r="K7758" s="50"/>
      <c r="L7758" s="50"/>
      <c r="M7758" s="50"/>
      <c r="N7758" s="50"/>
      <c r="O7758" s="50"/>
      <c r="P7758" s="50"/>
      <c r="Q7758" s="50"/>
      <c r="R7758" s="50"/>
      <c r="S7758" s="50"/>
      <c r="T7758" s="50"/>
      <c r="U7758" s="50"/>
      <c r="V7758" s="50"/>
      <c r="W7758" s="50"/>
      <c r="X7758" s="50"/>
      <c r="Y7758" s="50"/>
      <c r="Z7758" s="50"/>
      <c r="AA7758" s="50"/>
      <c r="AB7758" s="50"/>
      <c r="AC7758" s="50"/>
      <c r="AD7758" s="50"/>
      <c r="AE7758" s="50"/>
      <c r="AF7758" s="50"/>
      <c r="AG7758" s="50"/>
      <c r="AH7758" s="50"/>
      <c r="AI7758" s="50"/>
      <c r="AJ7758" s="50"/>
      <c r="AK7758" s="50"/>
      <c r="AL7758" s="50"/>
      <c r="AM7758" s="50"/>
      <c r="AN7758" s="50"/>
      <c r="AO7758" s="50"/>
      <c r="AP7758" s="50"/>
      <c r="AQ7758" s="50"/>
      <c r="AR7758" s="50"/>
      <c r="AS7758" s="50"/>
      <c r="AT7758" s="50"/>
      <c r="AU7758" s="50"/>
      <c r="AV7758" s="50"/>
      <c r="AW7758" s="50"/>
      <c r="AX7758" s="50"/>
      <c r="AY7758" s="50"/>
      <c r="AZ7758" s="50"/>
      <c r="BA7758" s="50"/>
      <c r="BB7758" s="50"/>
      <c r="BC7758" s="50"/>
      <c r="BD7758" s="50"/>
      <c r="BE7758" s="50"/>
      <c r="BF7758" s="50"/>
      <c r="BG7758" s="50"/>
      <c r="BH7758" s="50"/>
      <c r="BI7758" s="50"/>
      <c r="BJ7758" s="50"/>
      <c r="BK7758" s="50"/>
      <c r="BL7758" s="50"/>
      <c r="BM7758" s="50"/>
      <c r="BN7758" s="50"/>
      <c r="BO7758" s="50"/>
      <c r="BP7758" s="50"/>
      <c r="BQ7758" s="50"/>
      <c r="BR7758" s="50"/>
      <c r="BS7758" s="50"/>
      <c r="BT7758" s="50"/>
      <c r="BU7758" s="50"/>
      <c r="BV7758" s="50"/>
      <c r="BW7758" s="50"/>
      <c r="BX7758" s="50"/>
      <c r="BY7758" s="50"/>
      <c r="BZ7758" s="50"/>
      <c r="CA7758" s="50"/>
      <c r="CB7758" s="50"/>
      <c r="CC7758" s="50"/>
      <c r="CD7758" s="50"/>
      <c r="CE7758" s="50"/>
      <c r="CF7758" s="50"/>
      <c r="CG7758" s="50"/>
      <c r="CH7758" s="50"/>
      <c r="CI7758" s="50"/>
      <c r="CJ7758" s="50"/>
      <c r="CK7758" s="50"/>
      <c r="CL7758" s="50"/>
      <c r="CM7758" s="50"/>
      <c r="CN7758" s="50"/>
      <c r="CO7758" s="50"/>
      <c r="CP7758" s="50"/>
      <c r="CQ7758" s="50"/>
      <c r="CR7758" s="50"/>
      <c r="CS7758" s="50"/>
      <c r="CT7758" s="50"/>
      <c r="CU7758" s="50"/>
      <c r="CV7758" s="50"/>
      <c r="CW7758" s="50"/>
      <c r="CX7758" s="50"/>
      <c r="CY7758" s="50"/>
      <c r="CZ7758" s="50"/>
      <c r="DA7758" s="50"/>
      <c r="DB7758" s="50"/>
      <c r="DC7758" s="50"/>
      <c r="DD7758" s="50"/>
      <c r="DE7758" s="50"/>
      <c r="DF7758" s="50"/>
      <c r="DG7758" s="50"/>
    </row>
    <row r="7759" spans="1:111" x14ac:dyDescent="0.2">
      <c r="A7759" s="185"/>
      <c r="B7759" s="186"/>
      <c r="C7759" s="186"/>
      <c r="D7759" s="54"/>
      <c r="E7759" s="310"/>
      <c r="F7759" s="192"/>
      <c r="G7759" s="192"/>
      <c r="H7759" s="50"/>
      <c r="I7759" s="50"/>
      <c r="J7759" s="50"/>
      <c r="K7759" s="50"/>
      <c r="L7759" s="50"/>
      <c r="M7759" s="50"/>
      <c r="N7759" s="50"/>
      <c r="O7759" s="50"/>
      <c r="P7759" s="50"/>
      <c r="Q7759" s="50"/>
      <c r="R7759" s="50"/>
      <c r="S7759" s="50"/>
      <c r="T7759" s="50"/>
      <c r="U7759" s="50"/>
      <c r="V7759" s="50"/>
      <c r="W7759" s="50"/>
      <c r="X7759" s="50"/>
      <c r="Y7759" s="50"/>
      <c r="Z7759" s="50"/>
      <c r="AA7759" s="50"/>
      <c r="AB7759" s="50"/>
      <c r="AC7759" s="50"/>
      <c r="AD7759" s="50"/>
      <c r="AE7759" s="50"/>
      <c r="AF7759" s="50"/>
      <c r="AG7759" s="50"/>
      <c r="AH7759" s="50"/>
      <c r="AI7759" s="50"/>
      <c r="AJ7759" s="50"/>
      <c r="AK7759" s="50"/>
      <c r="AL7759" s="50"/>
      <c r="AM7759" s="50"/>
      <c r="AN7759" s="50"/>
      <c r="AO7759" s="50"/>
      <c r="AP7759" s="50"/>
      <c r="AQ7759" s="50"/>
      <c r="AR7759" s="50"/>
      <c r="AS7759" s="50"/>
      <c r="AT7759" s="50"/>
      <c r="AU7759" s="50"/>
      <c r="AV7759" s="50"/>
      <c r="AW7759" s="50"/>
      <c r="AX7759" s="50"/>
      <c r="AY7759" s="50"/>
      <c r="AZ7759" s="50"/>
      <c r="BA7759" s="50"/>
      <c r="BB7759" s="50"/>
      <c r="BC7759" s="50"/>
      <c r="BD7759" s="50"/>
      <c r="BE7759" s="50"/>
      <c r="BF7759" s="50"/>
      <c r="BG7759" s="50"/>
      <c r="BH7759" s="50"/>
      <c r="BI7759" s="50"/>
      <c r="BJ7759" s="50"/>
      <c r="BK7759" s="50"/>
      <c r="BL7759" s="50"/>
      <c r="BM7759" s="50"/>
      <c r="BN7759" s="50"/>
      <c r="BO7759" s="50"/>
      <c r="BP7759" s="50"/>
      <c r="BQ7759" s="50"/>
      <c r="BR7759" s="50"/>
      <c r="BS7759" s="50"/>
      <c r="BT7759" s="50"/>
      <c r="BU7759" s="50"/>
      <c r="BV7759" s="50"/>
      <c r="BW7759" s="50"/>
      <c r="BX7759" s="50"/>
      <c r="BY7759" s="50"/>
      <c r="BZ7759" s="50"/>
      <c r="CA7759" s="50"/>
      <c r="CB7759" s="50"/>
      <c r="CC7759" s="50"/>
      <c r="CD7759" s="50"/>
      <c r="CE7759" s="50"/>
      <c r="CF7759" s="50"/>
      <c r="CG7759" s="50"/>
      <c r="CH7759" s="50"/>
      <c r="CI7759" s="50"/>
      <c r="CJ7759" s="50"/>
      <c r="CK7759" s="50"/>
      <c r="CL7759" s="50"/>
      <c r="CM7759" s="50"/>
      <c r="CN7759" s="50"/>
      <c r="CO7759" s="50"/>
      <c r="CP7759" s="50"/>
      <c r="CQ7759" s="50"/>
      <c r="CR7759" s="50"/>
      <c r="CS7759" s="50"/>
      <c r="CT7759" s="50"/>
      <c r="CU7759" s="50"/>
      <c r="CV7759" s="50"/>
      <c r="CW7759" s="50"/>
      <c r="CX7759" s="50"/>
      <c r="CY7759" s="50"/>
      <c r="CZ7759" s="50"/>
      <c r="DA7759" s="50"/>
      <c r="DB7759" s="50"/>
      <c r="DC7759" s="50"/>
      <c r="DD7759" s="50"/>
      <c r="DE7759" s="50"/>
      <c r="DF7759" s="50"/>
      <c r="DG7759" s="50"/>
    </row>
    <row r="7760" spans="1:111" x14ac:dyDescent="0.2">
      <c r="A7760" s="185"/>
      <c r="B7760" s="186"/>
      <c r="C7760" s="186"/>
      <c r="D7760" s="54"/>
      <c r="E7760" s="310"/>
      <c r="F7760" s="192"/>
      <c r="G7760" s="192"/>
      <c r="H7760" s="50"/>
      <c r="I7760" s="50"/>
      <c r="J7760" s="50"/>
      <c r="K7760" s="50"/>
      <c r="L7760" s="50"/>
      <c r="M7760" s="50"/>
      <c r="N7760" s="50"/>
      <c r="O7760" s="50"/>
      <c r="P7760" s="50"/>
      <c r="Q7760" s="50"/>
      <c r="R7760" s="50"/>
      <c r="S7760" s="50"/>
      <c r="T7760" s="50"/>
      <c r="U7760" s="50"/>
      <c r="V7760" s="50"/>
      <c r="W7760" s="50"/>
      <c r="X7760" s="50"/>
      <c r="Y7760" s="50"/>
      <c r="Z7760" s="50"/>
      <c r="AA7760" s="50"/>
      <c r="AB7760" s="50"/>
      <c r="AC7760" s="50"/>
      <c r="AD7760" s="50"/>
      <c r="AE7760" s="50"/>
      <c r="AF7760" s="50"/>
      <c r="AG7760" s="50"/>
      <c r="AH7760" s="50"/>
      <c r="AI7760" s="50"/>
      <c r="AJ7760" s="50"/>
      <c r="AK7760" s="50"/>
      <c r="AL7760" s="50"/>
      <c r="AM7760" s="50"/>
      <c r="AN7760" s="50"/>
      <c r="AO7760" s="50"/>
      <c r="AP7760" s="50"/>
      <c r="AQ7760" s="50"/>
      <c r="AR7760" s="50"/>
      <c r="AS7760" s="50"/>
      <c r="AT7760" s="50"/>
      <c r="AU7760" s="50"/>
      <c r="AV7760" s="50"/>
      <c r="AW7760" s="50"/>
      <c r="AX7760" s="50"/>
      <c r="AY7760" s="50"/>
      <c r="AZ7760" s="50"/>
      <c r="BA7760" s="50"/>
      <c r="BB7760" s="50"/>
      <c r="BC7760" s="50"/>
      <c r="BD7760" s="50"/>
      <c r="BE7760" s="50"/>
      <c r="BF7760" s="50"/>
      <c r="BG7760" s="50"/>
      <c r="BH7760" s="50"/>
      <c r="BI7760" s="50"/>
      <c r="BJ7760" s="50"/>
      <c r="BK7760" s="50"/>
      <c r="BL7760" s="50"/>
      <c r="BM7760" s="50"/>
      <c r="BN7760" s="50"/>
      <c r="BO7760" s="50"/>
      <c r="BP7760" s="50"/>
      <c r="BQ7760" s="50"/>
      <c r="BR7760" s="50"/>
      <c r="BS7760" s="50"/>
      <c r="BT7760" s="50"/>
      <c r="BU7760" s="50"/>
      <c r="BV7760" s="50"/>
      <c r="BW7760" s="50"/>
      <c r="BX7760" s="50"/>
      <c r="BY7760" s="50"/>
      <c r="BZ7760" s="50"/>
      <c r="CA7760" s="50"/>
      <c r="CB7760" s="50"/>
      <c r="CC7760" s="50"/>
      <c r="CD7760" s="50"/>
      <c r="CE7760" s="50"/>
      <c r="CF7760" s="50"/>
      <c r="CG7760" s="50"/>
      <c r="CH7760" s="50"/>
      <c r="CI7760" s="50"/>
      <c r="CJ7760" s="50"/>
      <c r="CK7760" s="50"/>
      <c r="CL7760" s="50"/>
      <c r="CM7760" s="50"/>
      <c r="CN7760" s="50"/>
      <c r="CO7760" s="50"/>
      <c r="CP7760" s="50"/>
      <c r="CQ7760" s="50"/>
      <c r="CR7760" s="50"/>
      <c r="CS7760" s="50"/>
      <c r="CT7760" s="50"/>
      <c r="CU7760" s="50"/>
      <c r="CV7760" s="50"/>
      <c r="CW7760" s="50"/>
      <c r="CX7760" s="50"/>
      <c r="CY7760" s="50"/>
      <c r="CZ7760" s="50"/>
      <c r="DA7760" s="50"/>
      <c r="DB7760" s="50"/>
      <c r="DC7760" s="50"/>
      <c r="DD7760" s="50"/>
      <c r="DE7760" s="50"/>
      <c r="DF7760" s="50"/>
      <c r="DG7760" s="50"/>
    </row>
    <row r="7761" spans="1:111" x14ac:dyDescent="0.2">
      <c r="A7761" s="185"/>
      <c r="B7761" s="186"/>
      <c r="C7761" s="186"/>
      <c r="D7761" s="54"/>
      <c r="E7761" s="310"/>
      <c r="F7761" s="192"/>
      <c r="G7761" s="192"/>
      <c r="H7761" s="50"/>
      <c r="I7761" s="50"/>
      <c r="J7761" s="50"/>
      <c r="K7761" s="50"/>
      <c r="L7761" s="50"/>
      <c r="M7761" s="50"/>
      <c r="N7761" s="50"/>
      <c r="O7761" s="50"/>
      <c r="P7761" s="50"/>
      <c r="Q7761" s="50"/>
      <c r="R7761" s="50"/>
      <c r="S7761" s="50"/>
      <c r="T7761" s="50"/>
      <c r="U7761" s="50"/>
      <c r="V7761" s="50"/>
      <c r="W7761" s="50"/>
      <c r="X7761" s="50"/>
      <c r="Y7761" s="50"/>
      <c r="Z7761" s="50"/>
      <c r="AA7761" s="50"/>
      <c r="AB7761" s="50"/>
      <c r="AC7761" s="50"/>
      <c r="AD7761" s="50"/>
      <c r="AE7761" s="50"/>
      <c r="AF7761" s="50"/>
      <c r="AG7761" s="50"/>
      <c r="AH7761" s="50"/>
      <c r="AI7761" s="50"/>
      <c r="AJ7761" s="50"/>
      <c r="AK7761" s="50"/>
      <c r="AL7761" s="50"/>
      <c r="AM7761" s="50"/>
      <c r="AN7761" s="50"/>
      <c r="AO7761" s="50"/>
      <c r="AP7761" s="50"/>
      <c r="AQ7761" s="50"/>
      <c r="AR7761" s="50"/>
      <c r="AS7761" s="50"/>
      <c r="AT7761" s="50"/>
      <c r="AU7761" s="50"/>
      <c r="AV7761" s="50"/>
      <c r="AW7761" s="50"/>
      <c r="AX7761" s="50"/>
      <c r="AY7761" s="50"/>
      <c r="AZ7761" s="50"/>
      <c r="BA7761" s="50"/>
      <c r="BB7761" s="50"/>
      <c r="BC7761" s="50"/>
      <c r="BD7761" s="50"/>
      <c r="BE7761" s="50"/>
      <c r="BF7761" s="50"/>
      <c r="BG7761" s="50"/>
      <c r="BH7761" s="50"/>
      <c r="BI7761" s="50"/>
      <c r="BJ7761" s="50"/>
      <c r="BK7761" s="50"/>
      <c r="BL7761" s="50"/>
      <c r="BM7761" s="50"/>
      <c r="BN7761" s="50"/>
      <c r="BO7761" s="50"/>
      <c r="BP7761" s="50"/>
      <c r="BQ7761" s="50"/>
      <c r="BR7761" s="50"/>
      <c r="BS7761" s="50"/>
      <c r="BT7761" s="50"/>
      <c r="BU7761" s="50"/>
      <c r="BV7761" s="50"/>
      <c r="BW7761" s="50"/>
      <c r="BX7761" s="50"/>
      <c r="BY7761" s="50"/>
      <c r="BZ7761" s="50"/>
      <c r="CA7761" s="50"/>
      <c r="CB7761" s="50"/>
      <c r="CC7761" s="50"/>
      <c r="CD7761" s="50"/>
      <c r="CE7761" s="50"/>
      <c r="CF7761" s="50"/>
      <c r="CG7761" s="50"/>
      <c r="CH7761" s="50"/>
      <c r="CI7761" s="50"/>
      <c r="CJ7761" s="50"/>
      <c r="CK7761" s="50"/>
      <c r="CL7761" s="50"/>
      <c r="CM7761" s="50"/>
      <c r="CN7761" s="50"/>
      <c r="CO7761" s="50"/>
      <c r="CP7761" s="50"/>
      <c r="CQ7761" s="50"/>
      <c r="CR7761" s="50"/>
      <c r="CS7761" s="50"/>
      <c r="CT7761" s="50"/>
      <c r="CU7761" s="50"/>
      <c r="CV7761" s="50"/>
      <c r="CW7761" s="50"/>
      <c r="CX7761" s="50"/>
      <c r="CY7761" s="50"/>
      <c r="CZ7761" s="50"/>
      <c r="DA7761" s="50"/>
      <c r="DB7761" s="50"/>
      <c r="DC7761" s="50"/>
      <c r="DD7761" s="50"/>
      <c r="DE7761" s="50"/>
      <c r="DF7761" s="50"/>
      <c r="DG7761" s="50"/>
    </row>
    <row r="7762" spans="1:111" x14ac:dyDescent="0.2">
      <c r="A7762" s="185"/>
      <c r="B7762" s="186"/>
      <c r="C7762" s="186"/>
      <c r="D7762" s="54"/>
      <c r="E7762" s="310"/>
      <c r="F7762" s="192"/>
      <c r="G7762" s="192"/>
      <c r="H7762" s="50"/>
      <c r="I7762" s="50"/>
      <c r="J7762" s="50"/>
      <c r="K7762" s="50"/>
      <c r="L7762" s="50"/>
      <c r="M7762" s="50"/>
      <c r="N7762" s="50"/>
      <c r="O7762" s="50"/>
      <c r="P7762" s="50"/>
      <c r="Q7762" s="50"/>
      <c r="R7762" s="50"/>
      <c r="S7762" s="50"/>
      <c r="T7762" s="50"/>
      <c r="U7762" s="50"/>
      <c r="V7762" s="50"/>
      <c r="W7762" s="50"/>
      <c r="X7762" s="50"/>
      <c r="Y7762" s="50"/>
      <c r="Z7762" s="50"/>
      <c r="AA7762" s="50"/>
      <c r="AB7762" s="50"/>
      <c r="AC7762" s="50"/>
      <c r="AD7762" s="50"/>
      <c r="AE7762" s="50"/>
      <c r="AF7762" s="50"/>
      <c r="AG7762" s="50"/>
      <c r="AH7762" s="50"/>
      <c r="AI7762" s="50"/>
      <c r="AJ7762" s="50"/>
      <c r="AK7762" s="50"/>
      <c r="AL7762" s="50"/>
      <c r="AM7762" s="50"/>
      <c r="AN7762" s="50"/>
      <c r="AO7762" s="50"/>
      <c r="AP7762" s="50"/>
      <c r="AQ7762" s="50"/>
      <c r="AR7762" s="50"/>
      <c r="AS7762" s="50"/>
      <c r="AT7762" s="50"/>
      <c r="AU7762" s="50"/>
      <c r="AV7762" s="50"/>
      <c r="AW7762" s="50"/>
      <c r="AX7762" s="50"/>
      <c r="AY7762" s="50"/>
      <c r="AZ7762" s="50"/>
      <c r="BA7762" s="50"/>
      <c r="BB7762" s="50"/>
      <c r="BC7762" s="50"/>
      <c r="BD7762" s="50"/>
      <c r="BE7762" s="50"/>
      <c r="BF7762" s="50"/>
      <c r="BG7762" s="50"/>
      <c r="BH7762" s="50"/>
      <c r="BI7762" s="50"/>
      <c r="BJ7762" s="50"/>
      <c r="BK7762" s="50"/>
      <c r="BL7762" s="50"/>
      <c r="BM7762" s="50"/>
      <c r="BN7762" s="50"/>
      <c r="BO7762" s="50"/>
      <c r="BP7762" s="50"/>
      <c r="BQ7762" s="50"/>
      <c r="BR7762" s="50"/>
      <c r="BS7762" s="50"/>
      <c r="BT7762" s="50"/>
      <c r="BU7762" s="50"/>
      <c r="BV7762" s="50"/>
      <c r="BW7762" s="50"/>
      <c r="BX7762" s="50"/>
      <c r="BY7762" s="50"/>
      <c r="BZ7762" s="50"/>
      <c r="CA7762" s="50"/>
      <c r="CB7762" s="50"/>
      <c r="CC7762" s="50"/>
      <c r="CD7762" s="50"/>
      <c r="CE7762" s="50"/>
      <c r="CF7762" s="50"/>
      <c r="CG7762" s="50"/>
      <c r="CH7762" s="50"/>
      <c r="CI7762" s="50"/>
      <c r="CJ7762" s="50"/>
      <c r="CK7762" s="50"/>
      <c r="CL7762" s="50"/>
      <c r="CM7762" s="50"/>
      <c r="CN7762" s="50"/>
      <c r="CO7762" s="50"/>
      <c r="CP7762" s="50"/>
      <c r="CQ7762" s="50"/>
      <c r="CR7762" s="50"/>
      <c r="CS7762" s="50"/>
      <c r="CT7762" s="50"/>
      <c r="CU7762" s="50"/>
      <c r="CV7762" s="50"/>
      <c r="CW7762" s="50"/>
      <c r="CX7762" s="50"/>
      <c r="CY7762" s="50"/>
      <c r="CZ7762" s="50"/>
      <c r="DA7762" s="50"/>
      <c r="DB7762" s="50"/>
      <c r="DC7762" s="50"/>
      <c r="DD7762" s="50"/>
      <c r="DE7762" s="50"/>
      <c r="DF7762" s="50"/>
      <c r="DG7762" s="50"/>
    </row>
    <row r="7763" spans="1:111" x14ac:dyDescent="0.2">
      <c r="A7763" s="185"/>
      <c r="B7763" s="186"/>
      <c r="C7763" s="186"/>
      <c r="D7763" s="54"/>
      <c r="E7763" s="310"/>
      <c r="F7763" s="192"/>
      <c r="G7763" s="192"/>
      <c r="H7763" s="50"/>
      <c r="I7763" s="50"/>
      <c r="J7763" s="50"/>
      <c r="K7763" s="50"/>
      <c r="L7763" s="50"/>
      <c r="M7763" s="50"/>
      <c r="N7763" s="50"/>
      <c r="O7763" s="50"/>
      <c r="P7763" s="50"/>
      <c r="Q7763" s="50"/>
      <c r="R7763" s="50"/>
      <c r="S7763" s="50"/>
      <c r="T7763" s="50"/>
      <c r="U7763" s="50"/>
      <c r="V7763" s="50"/>
      <c r="W7763" s="50"/>
      <c r="X7763" s="50"/>
      <c r="Y7763" s="50"/>
      <c r="Z7763" s="50"/>
      <c r="AA7763" s="50"/>
      <c r="AB7763" s="50"/>
      <c r="AC7763" s="50"/>
      <c r="AD7763" s="50"/>
      <c r="AE7763" s="50"/>
      <c r="AF7763" s="50"/>
      <c r="AG7763" s="50"/>
      <c r="AH7763" s="50"/>
      <c r="AI7763" s="50"/>
      <c r="AJ7763" s="50"/>
      <c r="AK7763" s="50"/>
      <c r="AL7763" s="50"/>
      <c r="AM7763" s="50"/>
      <c r="AN7763" s="50"/>
      <c r="AO7763" s="50"/>
      <c r="AP7763" s="50"/>
      <c r="AQ7763" s="50"/>
      <c r="AR7763" s="50"/>
      <c r="AS7763" s="50"/>
      <c r="AT7763" s="50"/>
      <c r="AU7763" s="50"/>
      <c r="AV7763" s="50"/>
      <c r="AW7763" s="50"/>
      <c r="AX7763" s="50"/>
      <c r="AY7763" s="50"/>
      <c r="AZ7763" s="50"/>
      <c r="BA7763" s="50"/>
      <c r="BB7763" s="50"/>
      <c r="BC7763" s="50"/>
      <c r="BD7763" s="50"/>
      <c r="BE7763" s="50"/>
      <c r="BF7763" s="50"/>
      <c r="BG7763" s="50"/>
      <c r="BH7763" s="50"/>
      <c r="BI7763" s="50"/>
      <c r="BJ7763" s="50"/>
      <c r="BK7763" s="50"/>
      <c r="BL7763" s="50"/>
      <c r="BM7763" s="50"/>
      <c r="BN7763" s="50"/>
      <c r="BO7763" s="50"/>
      <c r="BP7763" s="50"/>
      <c r="BQ7763" s="50"/>
      <c r="BR7763" s="50"/>
      <c r="BS7763" s="50"/>
      <c r="BT7763" s="50"/>
      <c r="BU7763" s="50"/>
      <c r="BV7763" s="50"/>
      <c r="BW7763" s="50"/>
      <c r="BX7763" s="50"/>
      <c r="BY7763" s="50"/>
      <c r="BZ7763" s="50"/>
      <c r="CA7763" s="50"/>
      <c r="CB7763" s="50"/>
      <c r="CC7763" s="50"/>
      <c r="CD7763" s="50"/>
      <c r="CE7763" s="50"/>
      <c r="CF7763" s="50"/>
      <c r="CG7763" s="50"/>
      <c r="CH7763" s="50"/>
      <c r="CI7763" s="50"/>
      <c r="CJ7763" s="50"/>
      <c r="CK7763" s="50"/>
      <c r="CL7763" s="50"/>
      <c r="CM7763" s="50"/>
      <c r="CN7763" s="50"/>
      <c r="CO7763" s="50"/>
      <c r="CP7763" s="50"/>
      <c r="CQ7763" s="50"/>
      <c r="CR7763" s="50"/>
      <c r="CS7763" s="50"/>
      <c r="CT7763" s="50"/>
      <c r="CU7763" s="50"/>
      <c r="CV7763" s="50"/>
      <c r="CW7763" s="50"/>
      <c r="CX7763" s="50"/>
      <c r="CY7763" s="50"/>
      <c r="CZ7763" s="50"/>
      <c r="DA7763" s="50"/>
      <c r="DB7763" s="50"/>
      <c r="DC7763" s="50"/>
      <c r="DD7763" s="50"/>
      <c r="DE7763" s="50"/>
      <c r="DF7763" s="50"/>
      <c r="DG7763" s="50"/>
    </row>
    <row r="7764" spans="1:111" x14ac:dyDescent="0.2">
      <c r="A7764" s="185"/>
      <c r="B7764" s="186"/>
      <c r="C7764" s="186"/>
      <c r="D7764" s="54"/>
      <c r="E7764" s="310"/>
      <c r="F7764" s="192"/>
      <c r="G7764" s="192"/>
      <c r="H7764" s="50"/>
      <c r="I7764" s="50"/>
      <c r="J7764" s="50"/>
      <c r="K7764" s="50"/>
      <c r="L7764" s="50"/>
      <c r="M7764" s="50"/>
      <c r="N7764" s="50"/>
      <c r="O7764" s="50"/>
      <c r="P7764" s="50"/>
      <c r="Q7764" s="50"/>
      <c r="R7764" s="50"/>
      <c r="S7764" s="50"/>
      <c r="T7764" s="50"/>
      <c r="U7764" s="50"/>
      <c r="V7764" s="50"/>
      <c r="W7764" s="50"/>
      <c r="X7764" s="50"/>
      <c r="Y7764" s="50"/>
      <c r="Z7764" s="50"/>
      <c r="AA7764" s="50"/>
      <c r="AB7764" s="50"/>
      <c r="AC7764" s="50"/>
      <c r="AD7764" s="50"/>
      <c r="AE7764" s="50"/>
      <c r="AF7764" s="50"/>
      <c r="AG7764" s="50"/>
      <c r="AH7764" s="50"/>
      <c r="AI7764" s="50"/>
      <c r="AJ7764" s="50"/>
      <c r="AK7764" s="50"/>
      <c r="AL7764" s="50"/>
      <c r="AM7764" s="50"/>
      <c r="AN7764" s="50"/>
      <c r="AO7764" s="50"/>
      <c r="AP7764" s="50"/>
      <c r="AQ7764" s="50"/>
      <c r="AR7764" s="50"/>
      <c r="AS7764" s="50"/>
      <c r="AT7764" s="50"/>
      <c r="AU7764" s="50"/>
      <c r="AV7764" s="50"/>
      <c r="AW7764" s="50"/>
      <c r="AX7764" s="50"/>
      <c r="AY7764" s="50"/>
      <c r="AZ7764" s="50"/>
      <c r="BA7764" s="50"/>
      <c r="BB7764" s="50"/>
      <c r="BC7764" s="50"/>
      <c r="BD7764" s="50"/>
      <c r="BE7764" s="50"/>
      <c r="BF7764" s="50"/>
      <c r="BG7764" s="50"/>
      <c r="BH7764" s="50"/>
      <c r="BI7764" s="50"/>
      <c r="BJ7764" s="50"/>
      <c r="BK7764" s="50"/>
      <c r="BL7764" s="50"/>
      <c r="BM7764" s="50"/>
      <c r="BN7764" s="50"/>
      <c r="BO7764" s="50"/>
      <c r="BP7764" s="50"/>
      <c r="BQ7764" s="50"/>
      <c r="BR7764" s="50"/>
      <c r="BS7764" s="50"/>
      <c r="BT7764" s="50"/>
      <c r="BU7764" s="50"/>
      <c r="BV7764" s="50"/>
      <c r="BW7764" s="50"/>
      <c r="BX7764" s="50"/>
      <c r="BY7764" s="50"/>
      <c r="BZ7764" s="50"/>
      <c r="CA7764" s="50"/>
      <c r="CB7764" s="50"/>
      <c r="CC7764" s="50"/>
      <c r="CD7764" s="50"/>
      <c r="CE7764" s="50"/>
      <c r="CF7764" s="50"/>
      <c r="CG7764" s="50"/>
      <c r="CH7764" s="50"/>
      <c r="CI7764" s="50"/>
      <c r="CJ7764" s="50"/>
      <c r="CK7764" s="50"/>
      <c r="CL7764" s="50"/>
      <c r="CM7764" s="50"/>
      <c r="CN7764" s="50"/>
      <c r="CO7764" s="50"/>
      <c r="CP7764" s="50"/>
      <c r="CQ7764" s="50"/>
      <c r="CR7764" s="50"/>
      <c r="CS7764" s="50"/>
      <c r="CT7764" s="50"/>
      <c r="CU7764" s="50"/>
      <c r="CV7764" s="50"/>
      <c r="CW7764" s="50"/>
      <c r="CX7764" s="50"/>
      <c r="CY7764" s="50"/>
      <c r="CZ7764" s="50"/>
      <c r="DA7764" s="50"/>
      <c r="DB7764" s="50"/>
      <c r="DC7764" s="50"/>
      <c r="DD7764" s="50"/>
      <c r="DE7764" s="50"/>
      <c r="DF7764" s="50"/>
      <c r="DG7764" s="50"/>
    </row>
    <row r="7765" spans="1:111" x14ac:dyDescent="0.2">
      <c r="A7765" s="185"/>
      <c r="B7765" s="186"/>
      <c r="C7765" s="186"/>
      <c r="D7765" s="54"/>
      <c r="E7765" s="310"/>
      <c r="F7765" s="192"/>
      <c r="G7765" s="192"/>
      <c r="H7765" s="50"/>
      <c r="I7765" s="50"/>
      <c r="J7765" s="50"/>
      <c r="K7765" s="50"/>
      <c r="L7765" s="50"/>
      <c r="M7765" s="50"/>
      <c r="N7765" s="50"/>
      <c r="O7765" s="50"/>
      <c r="P7765" s="50"/>
      <c r="Q7765" s="50"/>
      <c r="R7765" s="50"/>
      <c r="S7765" s="50"/>
      <c r="T7765" s="50"/>
      <c r="U7765" s="50"/>
      <c r="V7765" s="50"/>
      <c r="W7765" s="50"/>
      <c r="X7765" s="50"/>
      <c r="Y7765" s="50"/>
      <c r="Z7765" s="50"/>
      <c r="AA7765" s="50"/>
      <c r="AB7765" s="50"/>
      <c r="AC7765" s="50"/>
      <c r="AD7765" s="50"/>
      <c r="AE7765" s="50"/>
      <c r="AF7765" s="50"/>
      <c r="AG7765" s="50"/>
      <c r="AH7765" s="50"/>
      <c r="AI7765" s="50"/>
      <c r="AJ7765" s="50"/>
      <c r="AK7765" s="50"/>
      <c r="AL7765" s="50"/>
      <c r="AM7765" s="50"/>
      <c r="AN7765" s="50"/>
      <c r="AO7765" s="50"/>
      <c r="AP7765" s="50"/>
      <c r="AQ7765" s="50"/>
      <c r="AR7765" s="50"/>
      <c r="AS7765" s="50"/>
      <c r="AT7765" s="50"/>
      <c r="AU7765" s="50"/>
      <c r="AV7765" s="50"/>
      <c r="AW7765" s="50"/>
      <c r="AX7765" s="50"/>
      <c r="AY7765" s="50"/>
      <c r="AZ7765" s="50"/>
      <c r="BA7765" s="50"/>
      <c r="BB7765" s="50"/>
      <c r="BC7765" s="50"/>
      <c r="BD7765" s="50"/>
      <c r="BE7765" s="50"/>
      <c r="BF7765" s="50"/>
      <c r="BG7765" s="50"/>
      <c r="BH7765" s="50"/>
      <c r="BI7765" s="50"/>
      <c r="BJ7765" s="50"/>
      <c r="BK7765" s="50"/>
      <c r="BL7765" s="50"/>
      <c r="BM7765" s="50"/>
      <c r="BN7765" s="50"/>
      <c r="BO7765" s="50"/>
      <c r="BP7765" s="50"/>
      <c r="BQ7765" s="50"/>
      <c r="BR7765" s="50"/>
      <c r="BS7765" s="50"/>
      <c r="BT7765" s="50"/>
      <c r="BU7765" s="50"/>
      <c r="BV7765" s="50"/>
      <c r="BW7765" s="50"/>
      <c r="BX7765" s="50"/>
      <c r="BY7765" s="50"/>
      <c r="BZ7765" s="50"/>
      <c r="CA7765" s="50"/>
      <c r="CB7765" s="50"/>
      <c r="CC7765" s="50"/>
      <c r="CD7765" s="50"/>
      <c r="CE7765" s="50"/>
      <c r="CF7765" s="50"/>
      <c r="CG7765" s="50"/>
      <c r="CH7765" s="50"/>
      <c r="CI7765" s="50"/>
      <c r="CJ7765" s="50"/>
      <c r="CK7765" s="50"/>
      <c r="CL7765" s="50"/>
      <c r="CM7765" s="50"/>
      <c r="CN7765" s="50"/>
      <c r="CO7765" s="50"/>
      <c r="CP7765" s="50"/>
      <c r="CQ7765" s="50"/>
      <c r="CR7765" s="50"/>
      <c r="CS7765" s="50"/>
      <c r="CT7765" s="50"/>
      <c r="CU7765" s="50"/>
      <c r="CV7765" s="50"/>
      <c r="CW7765" s="50"/>
      <c r="CX7765" s="50"/>
      <c r="CY7765" s="50"/>
      <c r="CZ7765" s="50"/>
      <c r="DA7765" s="50"/>
      <c r="DB7765" s="50"/>
      <c r="DC7765" s="50"/>
      <c r="DD7765" s="50"/>
      <c r="DE7765" s="50"/>
      <c r="DF7765" s="50"/>
      <c r="DG7765" s="50"/>
    </row>
    <row r="7766" spans="1:111" x14ac:dyDescent="0.2">
      <c r="A7766" s="185"/>
      <c r="B7766" s="186"/>
      <c r="C7766" s="186"/>
      <c r="D7766" s="54"/>
      <c r="E7766" s="310"/>
      <c r="F7766" s="192"/>
      <c r="G7766" s="192"/>
      <c r="H7766" s="50"/>
      <c r="I7766" s="50"/>
      <c r="J7766" s="50"/>
      <c r="K7766" s="50"/>
      <c r="L7766" s="50"/>
      <c r="M7766" s="50"/>
      <c r="N7766" s="50"/>
      <c r="O7766" s="50"/>
      <c r="P7766" s="50"/>
      <c r="Q7766" s="50"/>
      <c r="R7766" s="50"/>
      <c r="S7766" s="50"/>
      <c r="T7766" s="50"/>
      <c r="U7766" s="50"/>
      <c r="V7766" s="50"/>
      <c r="W7766" s="50"/>
      <c r="X7766" s="50"/>
      <c r="Y7766" s="50"/>
      <c r="Z7766" s="50"/>
      <c r="AA7766" s="50"/>
      <c r="AB7766" s="50"/>
      <c r="AC7766" s="50"/>
      <c r="AD7766" s="50"/>
      <c r="AE7766" s="50"/>
      <c r="AF7766" s="50"/>
      <c r="AG7766" s="50"/>
      <c r="AH7766" s="50"/>
      <c r="AI7766" s="50"/>
      <c r="AJ7766" s="50"/>
      <c r="AK7766" s="50"/>
      <c r="AL7766" s="50"/>
      <c r="AM7766" s="50"/>
      <c r="AN7766" s="50"/>
      <c r="AO7766" s="50"/>
      <c r="AP7766" s="50"/>
      <c r="AQ7766" s="50"/>
      <c r="AR7766" s="50"/>
      <c r="AS7766" s="50"/>
      <c r="AT7766" s="50"/>
      <c r="AU7766" s="50"/>
      <c r="AV7766" s="50"/>
      <c r="AW7766" s="50"/>
      <c r="AX7766" s="50"/>
      <c r="AY7766" s="50"/>
      <c r="AZ7766" s="50"/>
      <c r="BA7766" s="50"/>
      <c r="BB7766" s="50"/>
      <c r="BC7766" s="50"/>
      <c r="BD7766" s="50"/>
      <c r="BE7766" s="50"/>
      <c r="BF7766" s="50"/>
      <c r="BG7766" s="50"/>
      <c r="BH7766" s="50"/>
      <c r="BI7766" s="50"/>
      <c r="BJ7766" s="50"/>
      <c r="BK7766" s="50"/>
      <c r="BL7766" s="50"/>
      <c r="BM7766" s="50"/>
      <c r="BN7766" s="50"/>
      <c r="BO7766" s="50"/>
      <c r="BP7766" s="50"/>
      <c r="BQ7766" s="50"/>
      <c r="BR7766" s="50"/>
      <c r="BS7766" s="50"/>
      <c r="BT7766" s="50"/>
      <c r="BU7766" s="50"/>
      <c r="BV7766" s="50"/>
      <c r="BW7766" s="50"/>
      <c r="BX7766" s="50"/>
      <c r="BY7766" s="50"/>
      <c r="BZ7766" s="50"/>
      <c r="CA7766" s="50"/>
      <c r="CB7766" s="50"/>
      <c r="CC7766" s="50"/>
      <c r="CD7766" s="50"/>
      <c r="CE7766" s="50"/>
      <c r="CF7766" s="50"/>
      <c r="CG7766" s="50"/>
      <c r="CH7766" s="50"/>
      <c r="CI7766" s="50"/>
      <c r="CJ7766" s="50"/>
      <c r="CK7766" s="50"/>
      <c r="CL7766" s="50"/>
      <c r="CM7766" s="50"/>
      <c r="CN7766" s="50"/>
      <c r="CO7766" s="50"/>
      <c r="CP7766" s="50"/>
      <c r="CQ7766" s="50"/>
      <c r="CR7766" s="50"/>
      <c r="CS7766" s="50"/>
      <c r="CT7766" s="50"/>
      <c r="CU7766" s="50"/>
      <c r="CV7766" s="50"/>
      <c r="CW7766" s="50"/>
      <c r="CX7766" s="50"/>
      <c r="CY7766" s="50"/>
      <c r="CZ7766" s="50"/>
      <c r="DA7766" s="50"/>
      <c r="DB7766" s="50"/>
      <c r="DC7766" s="50"/>
      <c r="DD7766" s="50"/>
      <c r="DE7766" s="50"/>
      <c r="DF7766" s="50"/>
      <c r="DG7766" s="50"/>
    </row>
    <row r="7767" spans="1:111" x14ac:dyDescent="0.2">
      <c r="A7767" s="185"/>
      <c r="B7767" s="186"/>
      <c r="C7767" s="186"/>
      <c r="D7767" s="54"/>
      <c r="E7767" s="310"/>
      <c r="F7767" s="192"/>
      <c r="G7767" s="192"/>
      <c r="H7767" s="50"/>
      <c r="I7767" s="50"/>
      <c r="J7767" s="50"/>
      <c r="K7767" s="50"/>
      <c r="L7767" s="50"/>
      <c r="M7767" s="50"/>
      <c r="N7767" s="50"/>
      <c r="O7767" s="50"/>
      <c r="P7767" s="50"/>
      <c r="Q7767" s="50"/>
      <c r="R7767" s="50"/>
      <c r="S7767" s="50"/>
      <c r="T7767" s="50"/>
      <c r="U7767" s="50"/>
      <c r="V7767" s="50"/>
      <c r="W7767" s="50"/>
      <c r="X7767" s="50"/>
      <c r="Y7767" s="50"/>
      <c r="Z7767" s="50"/>
      <c r="AA7767" s="50"/>
      <c r="AB7767" s="50"/>
      <c r="AC7767" s="50"/>
      <c r="AD7767" s="50"/>
      <c r="AE7767" s="50"/>
      <c r="AF7767" s="50"/>
      <c r="AG7767" s="50"/>
      <c r="AH7767" s="50"/>
      <c r="AI7767" s="50"/>
      <c r="AJ7767" s="50"/>
      <c r="AK7767" s="50"/>
      <c r="AL7767" s="50"/>
      <c r="AM7767" s="50"/>
      <c r="AN7767" s="50"/>
      <c r="AO7767" s="50"/>
      <c r="AP7767" s="50"/>
      <c r="AQ7767" s="50"/>
      <c r="AR7767" s="50"/>
      <c r="AS7767" s="50"/>
      <c r="AT7767" s="50"/>
      <c r="AU7767" s="50"/>
      <c r="AV7767" s="50"/>
      <c r="AW7767" s="50"/>
      <c r="AX7767" s="50"/>
      <c r="AY7767" s="50"/>
      <c r="AZ7767" s="50"/>
      <c r="BA7767" s="50"/>
      <c r="BB7767" s="50"/>
      <c r="BC7767" s="50"/>
      <c r="BD7767" s="50"/>
      <c r="BE7767" s="50"/>
      <c r="BF7767" s="50"/>
      <c r="BG7767" s="50"/>
      <c r="BH7767" s="50"/>
      <c r="BI7767" s="50"/>
      <c r="BJ7767" s="50"/>
      <c r="BK7767" s="50"/>
      <c r="BL7767" s="50"/>
      <c r="BM7767" s="50"/>
      <c r="BN7767" s="50"/>
      <c r="BO7767" s="50"/>
      <c r="BP7767" s="50"/>
      <c r="BQ7767" s="50"/>
      <c r="BR7767" s="50"/>
      <c r="BS7767" s="50"/>
      <c r="BT7767" s="50"/>
      <c r="BU7767" s="50"/>
      <c r="BV7767" s="50"/>
      <c r="BW7767" s="50"/>
      <c r="BX7767" s="50"/>
      <c r="BY7767" s="50"/>
      <c r="BZ7767" s="50"/>
      <c r="CA7767" s="50"/>
      <c r="CB7767" s="50"/>
      <c r="CC7767" s="50"/>
      <c r="CD7767" s="50"/>
      <c r="CE7767" s="50"/>
      <c r="CF7767" s="50"/>
      <c r="CG7767" s="50"/>
      <c r="CH7767" s="50"/>
      <c r="CI7767" s="50"/>
      <c r="CJ7767" s="50"/>
      <c r="CK7767" s="50"/>
      <c r="CL7767" s="50"/>
      <c r="CM7767" s="50"/>
      <c r="CN7767" s="50"/>
      <c r="CO7767" s="50"/>
      <c r="CP7767" s="50"/>
      <c r="CQ7767" s="50"/>
      <c r="CR7767" s="50"/>
      <c r="CS7767" s="50"/>
      <c r="CT7767" s="50"/>
      <c r="CU7767" s="50"/>
      <c r="CV7767" s="50"/>
      <c r="CW7767" s="50"/>
      <c r="CX7767" s="50"/>
      <c r="CY7767" s="50"/>
      <c r="CZ7767" s="50"/>
      <c r="DA7767" s="50"/>
      <c r="DB7767" s="50"/>
      <c r="DC7767" s="50"/>
      <c r="DD7767" s="50"/>
      <c r="DE7767" s="50"/>
      <c r="DF7767" s="50"/>
      <c r="DG7767" s="50"/>
    </row>
    <row r="7768" spans="1:111" x14ac:dyDescent="0.2">
      <c r="A7768" s="185"/>
      <c r="B7768" s="186"/>
      <c r="C7768" s="186"/>
      <c r="D7768" s="54"/>
      <c r="E7768" s="310"/>
      <c r="F7768" s="192"/>
      <c r="G7768" s="192"/>
      <c r="H7768" s="50"/>
      <c r="I7768" s="50"/>
      <c r="J7768" s="50"/>
      <c r="K7768" s="50"/>
      <c r="L7768" s="50"/>
      <c r="M7768" s="50"/>
      <c r="N7768" s="50"/>
      <c r="O7768" s="50"/>
      <c r="P7768" s="50"/>
      <c r="Q7768" s="50"/>
      <c r="R7768" s="50"/>
      <c r="S7768" s="50"/>
      <c r="T7768" s="50"/>
      <c r="U7768" s="50"/>
      <c r="V7768" s="50"/>
      <c r="W7768" s="50"/>
      <c r="X7768" s="50"/>
      <c r="Y7768" s="50"/>
      <c r="Z7768" s="50"/>
      <c r="AA7768" s="50"/>
      <c r="AB7768" s="50"/>
      <c r="AC7768" s="50"/>
      <c r="AD7768" s="50"/>
      <c r="AE7768" s="50"/>
      <c r="AF7768" s="50"/>
      <c r="AG7768" s="50"/>
      <c r="AH7768" s="50"/>
      <c r="AI7768" s="50"/>
      <c r="AJ7768" s="50"/>
      <c r="AK7768" s="50"/>
      <c r="AL7768" s="50"/>
      <c r="AM7768" s="50"/>
      <c r="AN7768" s="50"/>
      <c r="AO7768" s="50"/>
      <c r="AP7768" s="50"/>
      <c r="AQ7768" s="50"/>
      <c r="AR7768" s="50"/>
      <c r="AS7768" s="50"/>
      <c r="AT7768" s="50"/>
      <c r="AU7768" s="50"/>
      <c r="AV7768" s="50"/>
      <c r="AW7768" s="50"/>
      <c r="AX7768" s="50"/>
      <c r="AY7768" s="50"/>
      <c r="AZ7768" s="50"/>
      <c r="BA7768" s="50"/>
      <c r="BB7768" s="50"/>
      <c r="BC7768" s="50"/>
      <c r="BD7768" s="50"/>
      <c r="BE7768" s="50"/>
      <c r="BF7768" s="50"/>
      <c r="BG7768" s="50"/>
      <c r="BH7768" s="50"/>
      <c r="BI7768" s="50"/>
      <c r="BJ7768" s="50"/>
      <c r="BK7768" s="50"/>
      <c r="BL7768" s="50"/>
      <c r="BM7768" s="50"/>
      <c r="BN7768" s="50"/>
      <c r="BO7768" s="50"/>
      <c r="BP7768" s="50"/>
      <c r="BQ7768" s="50"/>
      <c r="BR7768" s="50"/>
      <c r="BS7768" s="50"/>
      <c r="BT7768" s="50"/>
      <c r="BU7768" s="50"/>
      <c r="BV7768" s="50"/>
      <c r="BW7768" s="50"/>
      <c r="BX7768" s="50"/>
      <c r="BY7768" s="50"/>
      <c r="BZ7768" s="50"/>
      <c r="CA7768" s="50"/>
      <c r="CB7768" s="50"/>
      <c r="CC7768" s="50"/>
      <c r="CD7768" s="50"/>
      <c r="CE7768" s="50"/>
      <c r="CF7768" s="50"/>
      <c r="CG7768" s="50"/>
      <c r="CH7768" s="50"/>
      <c r="CI7768" s="50"/>
      <c r="CJ7768" s="50"/>
      <c r="CK7768" s="50"/>
      <c r="CL7768" s="50"/>
      <c r="CM7768" s="50"/>
      <c r="CN7768" s="50"/>
      <c r="CO7768" s="50"/>
      <c r="CP7768" s="50"/>
      <c r="CQ7768" s="50"/>
      <c r="CR7768" s="50"/>
      <c r="CS7768" s="50"/>
      <c r="CT7768" s="50"/>
      <c r="CU7768" s="50"/>
      <c r="CV7768" s="50"/>
      <c r="CW7768" s="50"/>
      <c r="CX7768" s="50"/>
      <c r="CY7768" s="50"/>
      <c r="CZ7768" s="50"/>
      <c r="DA7768" s="50"/>
      <c r="DB7768" s="50"/>
      <c r="DC7768" s="50"/>
      <c r="DD7768" s="50"/>
      <c r="DE7768" s="50"/>
      <c r="DF7768" s="50"/>
      <c r="DG7768" s="50"/>
    </row>
    <row r="7769" spans="1:111" x14ac:dyDescent="0.2">
      <c r="A7769" s="185"/>
      <c r="B7769" s="186"/>
      <c r="C7769" s="186"/>
      <c r="D7769" s="54"/>
      <c r="E7769" s="310"/>
      <c r="F7769" s="192"/>
      <c r="G7769" s="192"/>
      <c r="H7769" s="50"/>
      <c r="I7769" s="50"/>
      <c r="J7769" s="50"/>
      <c r="K7769" s="50"/>
      <c r="L7769" s="50"/>
      <c r="M7769" s="50"/>
      <c r="N7769" s="50"/>
      <c r="O7769" s="50"/>
      <c r="P7769" s="50"/>
      <c r="Q7769" s="50"/>
      <c r="R7769" s="50"/>
      <c r="S7769" s="50"/>
      <c r="T7769" s="50"/>
      <c r="U7769" s="50"/>
      <c r="V7769" s="50"/>
      <c r="W7769" s="50"/>
      <c r="X7769" s="50"/>
      <c r="Y7769" s="50"/>
      <c r="Z7769" s="50"/>
      <c r="AA7769" s="50"/>
      <c r="AB7769" s="50"/>
      <c r="AC7769" s="50"/>
      <c r="AD7769" s="50"/>
      <c r="AE7769" s="50"/>
      <c r="AF7769" s="50"/>
      <c r="AG7769" s="50"/>
      <c r="AH7769" s="50"/>
      <c r="AI7769" s="50"/>
      <c r="AJ7769" s="50"/>
      <c r="AK7769" s="50"/>
      <c r="AL7769" s="50"/>
      <c r="AM7769" s="50"/>
      <c r="AN7769" s="50"/>
      <c r="AO7769" s="50"/>
      <c r="AP7769" s="50"/>
      <c r="AQ7769" s="50"/>
      <c r="AR7769" s="50"/>
      <c r="AS7769" s="50"/>
      <c r="AT7769" s="50"/>
      <c r="AU7769" s="50"/>
      <c r="AV7769" s="50"/>
      <c r="AW7769" s="50"/>
      <c r="AX7769" s="50"/>
      <c r="AY7769" s="50"/>
      <c r="AZ7769" s="50"/>
      <c r="BA7769" s="50"/>
      <c r="BB7769" s="50"/>
      <c r="BC7769" s="50"/>
      <c r="BD7769" s="50"/>
      <c r="BE7769" s="50"/>
      <c r="BF7769" s="50"/>
      <c r="BG7769" s="50"/>
      <c r="BH7769" s="50"/>
      <c r="BI7769" s="50"/>
      <c r="BJ7769" s="50"/>
      <c r="BK7769" s="50"/>
      <c r="BL7769" s="50"/>
      <c r="BM7769" s="50"/>
      <c r="BN7769" s="50"/>
      <c r="BO7769" s="50"/>
      <c r="BP7769" s="50"/>
      <c r="BQ7769" s="50"/>
      <c r="BR7769" s="50"/>
      <c r="BS7769" s="50"/>
      <c r="BT7769" s="50"/>
      <c r="BU7769" s="50"/>
      <c r="BV7769" s="50"/>
      <c r="BW7769" s="50"/>
      <c r="BX7769" s="50"/>
      <c r="BY7769" s="50"/>
      <c r="BZ7769" s="50"/>
      <c r="CA7769" s="50"/>
      <c r="CB7769" s="50"/>
      <c r="CC7769" s="50"/>
      <c r="CD7769" s="50"/>
      <c r="CE7769" s="50"/>
      <c r="CF7769" s="50"/>
      <c r="CG7769" s="50"/>
      <c r="CH7769" s="50"/>
      <c r="CI7769" s="50"/>
      <c r="CJ7769" s="50"/>
      <c r="CK7769" s="50"/>
      <c r="CL7769" s="50"/>
      <c r="CM7769" s="50"/>
      <c r="CN7769" s="50"/>
      <c r="CO7769" s="50"/>
      <c r="CP7769" s="50"/>
      <c r="CQ7769" s="50"/>
      <c r="CR7769" s="50"/>
      <c r="CS7769" s="50"/>
      <c r="CT7769" s="50"/>
      <c r="CU7769" s="50"/>
      <c r="CV7769" s="50"/>
      <c r="CW7769" s="50"/>
      <c r="CX7769" s="50"/>
      <c r="CY7769" s="50"/>
      <c r="CZ7769" s="50"/>
      <c r="DA7769" s="50"/>
      <c r="DB7769" s="50"/>
      <c r="DC7769" s="50"/>
      <c r="DD7769" s="50"/>
      <c r="DE7769" s="50"/>
      <c r="DF7769" s="50"/>
      <c r="DG7769" s="50"/>
    </row>
    <row r="7770" spans="1:111" x14ac:dyDescent="0.2">
      <c r="A7770" s="185"/>
      <c r="B7770" s="186"/>
      <c r="C7770" s="186"/>
      <c r="D7770" s="54"/>
      <c r="E7770" s="310"/>
      <c r="F7770" s="192"/>
      <c r="G7770" s="192"/>
      <c r="H7770" s="50"/>
      <c r="I7770" s="50"/>
      <c r="J7770" s="50"/>
      <c r="K7770" s="50"/>
      <c r="L7770" s="50"/>
      <c r="M7770" s="50"/>
      <c r="N7770" s="50"/>
      <c r="O7770" s="50"/>
      <c r="P7770" s="50"/>
      <c r="Q7770" s="50"/>
      <c r="R7770" s="50"/>
      <c r="S7770" s="50"/>
      <c r="T7770" s="50"/>
      <c r="U7770" s="50"/>
      <c r="V7770" s="50"/>
      <c r="W7770" s="50"/>
      <c r="X7770" s="50"/>
      <c r="Y7770" s="50"/>
      <c r="Z7770" s="50"/>
      <c r="AA7770" s="50"/>
      <c r="AB7770" s="50"/>
      <c r="AC7770" s="50"/>
      <c r="AD7770" s="50"/>
      <c r="AE7770" s="50"/>
      <c r="AF7770" s="50"/>
      <c r="AG7770" s="50"/>
      <c r="AH7770" s="50"/>
      <c r="AI7770" s="50"/>
      <c r="AJ7770" s="50"/>
      <c r="AK7770" s="50"/>
      <c r="AL7770" s="50"/>
      <c r="AM7770" s="50"/>
      <c r="AN7770" s="50"/>
      <c r="AO7770" s="50"/>
      <c r="AP7770" s="50"/>
      <c r="AQ7770" s="50"/>
      <c r="AR7770" s="50"/>
      <c r="AS7770" s="50"/>
      <c r="AT7770" s="50"/>
      <c r="AU7770" s="50"/>
      <c r="AV7770" s="50"/>
      <c r="AW7770" s="50"/>
      <c r="AX7770" s="50"/>
      <c r="AY7770" s="50"/>
      <c r="AZ7770" s="50"/>
      <c r="BA7770" s="50"/>
      <c r="BB7770" s="50"/>
      <c r="BC7770" s="50"/>
      <c r="BD7770" s="50"/>
      <c r="BE7770" s="50"/>
      <c r="BF7770" s="50"/>
      <c r="BG7770" s="50"/>
      <c r="BH7770" s="50"/>
      <c r="BI7770" s="50"/>
      <c r="BJ7770" s="50"/>
      <c r="BK7770" s="50"/>
      <c r="BL7770" s="50"/>
      <c r="BM7770" s="50"/>
      <c r="BN7770" s="50"/>
      <c r="BO7770" s="50"/>
      <c r="BP7770" s="50"/>
      <c r="BQ7770" s="50"/>
      <c r="BR7770" s="50"/>
      <c r="BS7770" s="50"/>
      <c r="BT7770" s="50"/>
      <c r="BU7770" s="50"/>
      <c r="BV7770" s="50"/>
      <c r="BW7770" s="50"/>
      <c r="BX7770" s="50"/>
      <c r="BY7770" s="50"/>
      <c r="BZ7770" s="50"/>
      <c r="CA7770" s="50"/>
      <c r="CB7770" s="50"/>
      <c r="CC7770" s="50"/>
      <c r="CD7770" s="50"/>
      <c r="CE7770" s="50"/>
      <c r="CF7770" s="50"/>
      <c r="CG7770" s="50"/>
      <c r="CH7770" s="50"/>
      <c r="CI7770" s="50"/>
      <c r="CJ7770" s="50"/>
      <c r="CK7770" s="50"/>
      <c r="CL7770" s="50"/>
      <c r="CM7770" s="50"/>
      <c r="CN7770" s="50"/>
      <c r="CO7770" s="50"/>
      <c r="CP7770" s="50"/>
      <c r="CQ7770" s="50"/>
      <c r="CR7770" s="50"/>
      <c r="CS7770" s="50"/>
      <c r="CT7770" s="50"/>
      <c r="CU7770" s="50"/>
      <c r="CV7770" s="50"/>
      <c r="CW7770" s="50"/>
      <c r="CX7770" s="50"/>
      <c r="CY7770" s="50"/>
      <c r="CZ7770" s="50"/>
      <c r="DA7770" s="50"/>
      <c r="DB7770" s="50"/>
      <c r="DC7770" s="50"/>
      <c r="DD7770" s="50"/>
      <c r="DE7770" s="50"/>
      <c r="DF7770" s="50"/>
      <c r="DG7770" s="50"/>
    </row>
    <row r="7771" spans="1:111" x14ac:dyDescent="0.2">
      <c r="A7771" s="185"/>
      <c r="B7771" s="186"/>
      <c r="C7771" s="186"/>
      <c r="D7771" s="54"/>
      <c r="E7771" s="310"/>
      <c r="F7771" s="192"/>
      <c r="G7771" s="192"/>
      <c r="H7771" s="50"/>
      <c r="I7771" s="50"/>
      <c r="J7771" s="50"/>
      <c r="K7771" s="50"/>
      <c r="L7771" s="50"/>
      <c r="M7771" s="50"/>
      <c r="N7771" s="50"/>
      <c r="O7771" s="50"/>
      <c r="P7771" s="50"/>
      <c r="Q7771" s="50"/>
      <c r="R7771" s="50"/>
      <c r="S7771" s="50"/>
      <c r="T7771" s="50"/>
      <c r="U7771" s="50"/>
      <c r="V7771" s="50"/>
      <c r="W7771" s="50"/>
      <c r="X7771" s="50"/>
      <c r="Y7771" s="50"/>
      <c r="Z7771" s="50"/>
      <c r="AA7771" s="50"/>
      <c r="AB7771" s="50"/>
      <c r="AC7771" s="50"/>
      <c r="AD7771" s="50"/>
      <c r="AE7771" s="50"/>
      <c r="AF7771" s="50"/>
      <c r="AG7771" s="50"/>
      <c r="AH7771" s="50"/>
      <c r="AI7771" s="50"/>
      <c r="AJ7771" s="50"/>
      <c r="AK7771" s="50"/>
      <c r="AL7771" s="50"/>
      <c r="AM7771" s="50"/>
      <c r="AN7771" s="50"/>
      <c r="AO7771" s="50"/>
      <c r="AP7771" s="50"/>
      <c r="AQ7771" s="50"/>
      <c r="AR7771" s="50"/>
      <c r="AS7771" s="50"/>
      <c r="AT7771" s="50"/>
      <c r="AU7771" s="50"/>
      <c r="AV7771" s="50"/>
      <c r="AW7771" s="50"/>
      <c r="AX7771" s="50"/>
      <c r="AY7771" s="50"/>
      <c r="AZ7771" s="50"/>
      <c r="BA7771" s="50"/>
      <c r="BB7771" s="50"/>
      <c r="BC7771" s="50"/>
      <c r="BD7771" s="50"/>
      <c r="BE7771" s="50"/>
      <c r="BF7771" s="50"/>
      <c r="BG7771" s="50"/>
      <c r="BH7771" s="50"/>
      <c r="BI7771" s="50"/>
      <c r="BJ7771" s="50"/>
      <c r="BK7771" s="50"/>
      <c r="BL7771" s="50"/>
      <c r="BM7771" s="50"/>
      <c r="BN7771" s="50"/>
      <c r="BO7771" s="50"/>
      <c r="BP7771" s="50"/>
      <c r="BQ7771" s="50"/>
      <c r="BR7771" s="50"/>
      <c r="BS7771" s="50"/>
      <c r="BT7771" s="50"/>
      <c r="BU7771" s="50"/>
      <c r="BV7771" s="50"/>
      <c r="BW7771" s="50"/>
      <c r="BX7771" s="50"/>
      <c r="BY7771" s="50"/>
      <c r="BZ7771" s="50"/>
      <c r="CA7771" s="50"/>
      <c r="CB7771" s="50"/>
      <c r="CC7771" s="50"/>
      <c r="CD7771" s="50"/>
      <c r="CE7771" s="50"/>
      <c r="CF7771" s="50"/>
      <c r="CG7771" s="50"/>
      <c r="CH7771" s="50"/>
      <c r="CI7771" s="50"/>
      <c r="CJ7771" s="50"/>
      <c r="CK7771" s="50"/>
      <c r="CL7771" s="50"/>
      <c r="CM7771" s="50"/>
      <c r="CN7771" s="50"/>
      <c r="CO7771" s="50"/>
      <c r="CP7771" s="50"/>
      <c r="CQ7771" s="50"/>
      <c r="CR7771" s="50"/>
      <c r="CS7771" s="50"/>
      <c r="CT7771" s="50"/>
      <c r="CU7771" s="50"/>
      <c r="CV7771" s="50"/>
      <c r="CW7771" s="50"/>
      <c r="CX7771" s="50"/>
      <c r="CY7771" s="50"/>
      <c r="CZ7771" s="50"/>
      <c r="DA7771" s="50"/>
      <c r="DB7771" s="50"/>
      <c r="DC7771" s="50"/>
      <c r="DD7771" s="50"/>
      <c r="DE7771" s="50"/>
      <c r="DF7771" s="50"/>
      <c r="DG7771" s="50"/>
    </row>
    <row r="7772" spans="1:111" x14ac:dyDescent="0.2">
      <c r="A7772" s="185"/>
      <c r="B7772" s="186"/>
      <c r="C7772" s="186"/>
      <c r="D7772" s="54"/>
      <c r="E7772" s="310"/>
      <c r="F7772" s="192"/>
      <c r="G7772" s="192"/>
      <c r="H7772" s="50"/>
      <c r="I7772" s="50"/>
      <c r="J7772" s="50"/>
      <c r="K7772" s="50"/>
      <c r="L7772" s="50"/>
      <c r="M7772" s="50"/>
      <c r="N7772" s="50"/>
      <c r="O7772" s="50"/>
      <c r="P7772" s="50"/>
      <c r="Q7772" s="50"/>
      <c r="R7772" s="50"/>
      <c r="S7772" s="50"/>
      <c r="T7772" s="50"/>
      <c r="U7772" s="50"/>
      <c r="V7772" s="50"/>
      <c r="W7772" s="50"/>
      <c r="X7772" s="50"/>
      <c r="Y7772" s="50"/>
      <c r="Z7772" s="50"/>
      <c r="AA7772" s="50"/>
      <c r="AB7772" s="50"/>
      <c r="AC7772" s="50"/>
      <c r="AD7772" s="50"/>
      <c r="AE7772" s="50"/>
      <c r="AF7772" s="50"/>
      <c r="AG7772" s="50"/>
      <c r="AH7772" s="50"/>
      <c r="AI7772" s="50"/>
      <c r="AJ7772" s="50"/>
      <c r="AK7772" s="50"/>
      <c r="AL7772" s="50"/>
      <c r="AM7772" s="50"/>
      <c r="AN7772" s="50"/>
      <c r="AO7772" s="50"/>
      <c r="AP7772" s="50"/>
      <c r="AQ7772" s="50"/>
      <c r="AR7772" s="50"/>
      <c r="AS7772" s="50"/>
      <c r="AT7772" s="50"/>
      <c r="AU7772" s="50"/>
      <c r="AV7772" s="50"/>
      <c r="AW7772" s="50"/>
      <c r="AX7772" s="50"/>
      <c r="AY7772" s="50"/>
      <c r="AZ7772" s="50"/>
      <c r="BA7772" s="50"/>
      <c r="BB7772" s="50"/>
      <c r="BC7772" s="50"/>
      <c r="BD7772" s="50"/>
      <c r="BE7772" s="50"/>
      <c r="BF7772" s="50"/>
      <c r="BG7772" s="50"/>
      <c r="BH7772" s="50"/>
      <c r="BI7772" s="50"/>
      <c r="BJ7772" s="50"/>
      <c r="BK7772" s="50"/>
      <c r="BL7772" s="50"/>
      <c r="BM7772" s="50"/>
      <c r="BN7772" s="50"/>
      <c r="BO7772" s="50"/>
      <c r="BP7772" s="50"/>
      <c r="BQ7772" s="50"/>
      <c r="BR7772" s="50"/>
      <c r="BS7772" s="50"/>
      <c r="BT7772" s="50"/>
      <c r="BU7772" s="50"/>
      <c r="BV7772" s="50"/>
      <c r="BW7772" s="50"/>
      <c r="BX7772" s="50"/>
      <c r="BY7772" s="50"/>
      <c r="BZ7772" s="50"/>
      <c r="CA7772" s="50"/>
      <c r="CB7772" s="50"/>
      <c r="CC7772" s="50"/>
      <c r="CD7772" s="50"/>
      <c r="CE7772" s="50"/>
      <c r="CF7772" s="50"/>
      <c r="CG7772" s="50"/>
      <c r="CH7772" s="50"/>
      <c r="CI7772" s="50"/>
      <c r="CJ7772" s="50"/>
      <c r="CK7772" s="50"/>
      <c r="CL7772" s="50"/>
      <c r="CM7772" s="50"/>
      <c r="CN7772" s="50"/>
      <c r="CO7772" s="50"/>
      <c r="CP7772" s="50"/>
      <c r="CQ7772" s="50"/>
      <c r="CR7772" s="50"/>
      <c r="CS7772" s="50"/>
      <c r="CT7772" s="50"/>
      <c r="CU7772" s="50"/>
      <c r="CV7772" s="50"/>
      <c r="CW7772" s="50"/>
      <c r="CX7772" s="50"/>
      <c r="CY7772" s="50"/>
      <c r="CZ7772" s="50"/>
      <c r="DA7772" s="50"/>
      <c r="DB7772" s="50"/>
      <c r="DC7772" s="50"/>
      <c r="DD7772" s="50"/>
      <c r="DE7772" s="50"/>
      <c r="DF7772" s="50"/>
      <c r="DG7772" s="50"/>
    </row>
    <row r="7773" spans="1:111" x14ac:dyDescent="0.2">
      <c r="A7773" s="185"/>
      <c r="B7773" s="186"/>
      <c r="C7773" s="186"/>
      <c r="D7773" s="54"/>
      <c r="E7773" s="310"/>
      <c r="F7773" s="192"/>
      <c r="G7773" s="192"/>
      <c r="H7773" s="50"/>
      <c r="I7773" s="50"/>
      <c r="J7773" s="50"/>
      <c r="K7773" s="50"/>
      <c r="L7773" s="50"/>
      <c r="M7773" s="50"/>
      <c r="N7773" s="50"/>
      <c r="O7773" s="50"/>
      <c r="P7773" s="50"/>
      <c r="Q7773" s="50"/>
      <c r="R7773" s="50"/>
      <c r="S7773" s="50"/>
      <c r="T7773" s="50"/>
      <c r="U7773" s="50"/>
      <c r="V7773" s="50"/>
      <c r="W7773" s="50"/>
      <c r="X7773" s="50"/>
      <c r="Y7773" s="50"/>
      <c r="Z7773" s="50"/>
      <c r="AA7773" s="50"/>
      <c r="AB7773" s="50"/>
      <c r="AC7773" s="50"/>
      <c r="AD7773" s="50"/>
      <c r="AE7773" s="50"/>
      <c r="AF7773" s="50"/>
      <c r="AG7773" s="50"/>
      <c r="AH7773" s="50"/>
      <c r="AI7773" s="50"/>
      <c r="AJ7773" s="50"/>
      <c r="AK7773" s="50"/>
      <c r="AL7773" s="50"/>
      <c r="AM7773" s="50"/>
      <c r="AN7773" s="50"/>
      <c r="AO7773" s="50"/>
      <c r="AP7773" s="50"/>
      <c r="AQ7773" s="50"/>
      <c r="AR7773" s="50"/>
      <c r="AS7773" s="50"/>
      <c r="AT7773" s="50"/>
      <c r="AU7773" s="50"/>
      <c r="AV7773" s="50"/>
      <c r="AW7773" s="50"/>
      <c r="AX7773" s="50"/>
      <c r="AY7773" s="50"/>
      <c r="AZ7773" s="50"/>
      <c r="BA7773" s="50"/>
      <c r="BB7773" s="50"/>
      <c r="BC7773" s="50"/>
      <c r="BD7773" s="50"/>
      <c r="BE7773" s="50"/>
      <c r="BF7773" s="50"/>
      <c r="BG7773" s="50"/>
      <c r="BH7773" s="50"/>
      <c r="BI7773" s="50"/>
      <c r="BJ7773" s="50"/>
      <c r="BK7773" s="50"/>
      <c r="BL7773" s="50"/>
      <c r="BM7773" s="50"/>
      <c r="BN7773" s="50"/>
      <c r="BO7773" s="50"/>
      <c r="BP7773" s="50"/>
      <c r="BQ7773" s="50"/>
      <c r="BR7773" s="50"/>
      <c r="BS7773" s="50"/>
      <c r="BT7773" s="50"/>
      <c r="BU7773" s="50"/>
      <c r="BV7773" s="50"/>
      <c r="BW7773" s="50"/>
      <c r="BX7773" s="50"/>
      <c r="BY7773" s="50"/>
      <c r="BZ7773" s="50"/>
      <c r="CA7773" s="50"/>
      <c r="CB7773" s="50"/>
      <c r="CC7773" s="50"/>
      <c r="CD7773" s="50"/>
      <c r="CE7773" s="50"/>
      <c r="CF7773" s="50"/>
      <c r="CG7773" s="50"/>
      <c r="CH7773" s="50"/>
      <c r="CI7773" s="50"/>
      <c r="CJ7773" s="50"/>
      <c r="CK7773" s="50"/>
      <c r="CL7773" s="50"/>
      <c r="CM7773" s="50"/>
      <c r="CN7773" s="50"/>
      <c r="CO7773" s="50"/>
      <c r="CP7773" s="50"/>
      <c r="CQ7773" s="50"/>
      <c r="CR7773" s="50"/>
      <c r="CS7773" s="50"/>
      <c r="CT7773" s="50"/>
      <c r="CU7773" s="50"/>
      <c r="CV7773" s="50"/>
      <c r="CW7773" s="50"/>
      <c r="CX7773" s="50"/>
      <c r="CY7773" s="50"/>
      <c r="CZ7773" s="50"/>
      <c r="DA7773" s="50"/>
      <c r="DB7773" s="50"/>
      <c r="DC7773" s="50"/>
      <c r="DD7773" s="50"/>
      <c r="DE7773" s="50"/>
      <c r="DF7773" s="50"/>
      <c r="DG7773" s="50"/>
    </row>
    <row r="7774" spans="1:111" x14ac:dyDescent="0.2">
      <c r="A7774" s="185"/>
      <c r="B7774" s="186"/>
      <c r="C7774" s="186"/>
      <c r="D7774" s="54"/>
      <c r="E7774" s="310"/>
      <c r="F7774" s="192"/>
      <c r="G7774" s="192"/>
      <c r="H7774" s="50"/>
      <c r="I7774" s="50"/>
      <c r="J7774" s="50"/>
      <c r="K7774" s="50"/>
      <c r="L7774" s="50"/>
      <c r="M7774" s="50"/>
      <c r="N7774" s="50"/>
      <c r="O7774" s="50"/>
      <c r="P7774" s="50"/>
      <c r="Q7774" s="50"/>
      <c r="R7774" s="50"/>
      <c r="S7774" s="50"/>
      <c r="T7774" s="50"/>
      <c r="U7774" s="50"/>
      <c r="V7774" s="50"/>
      <c r="W7774" s="50"/>
      <c r="X7774" s="50"/>
      <c r="Y7774" s="50"/>
      <c r="Z7774" s="50"/>
      <c r="AA7774" s="50"/>
      <c r="AB7774" s="50"/>
      <c r="AC7774" s="50"/>
      <c r="AD7774" s="50"/>
      <c r="AE7774" s="50"/>
      <c r="AF7774" s="50"/>
      <c r="AG7774" s="50"/>
      <c r="AH7774" s="50"/>
      <c r="AI7774" s="50"/>
      <c r="AJ7774" s="50"/>
      <c r="AK7774" s="50"/>
      <c r="AL7774" s="50"/>
      <c r="AM7774" s="50"/>
      <c r="AN7774" s="50"/>
      <c r="AO7774" s="50"/>
      <c r="AP7774" s="50"/>
      <c r="AQ7774" s="50"/>
      <c r="AR7774" s="50"/>
      <c r="AS7774" s="50"/>
      <c r="AT7774" s="50"/>
      <c r="AU7774" s="50"/>
      <c r="AV7774" s="50"/>
      <c r="AW7774" s="50"/>
      <c r="AX7774" s="50"/>
      <c r="AY7774" s="50"/>
      <c r="AZ7774" s="50"/>
      <c r="BA7774" s="50"/>
      <c r="BB7774" s="50"/>
      <c r="BC7774" s="50"/>
      <c r="BD7774" s="50"/>
      <c r="BE7774" s="50"/>
      <c r="BF7774" s="50"/>
      <c r="BG7774" s="50"/>
      <c r="BH7774" s="50"/>
      <c r="BI7774" s="50"/>
      <c r="BJ7774" s="50"/>
      <c r="BK7774" s="50"/>
      <c r="BL7774" s="50"/>
      <c r="BM7774" s="50"/>
      <c r="BN7774" s="50"/>
      <c r="BO7774" s="50"/>
      <c r="BP7774" s="50"/>
      <c r="BQ7774" s="50"/>
      <c r="BR7774" s="50"/>
      <c r="BS7774" s="50"/>
      <c r="BT7774" s="50"/>
      <c r="BU7774" s="50"/>
      <c r="BV7774" s="50"/>
      <c r="BW7774" s="50"/>
      <c r="BX7774" s="50"/>
      <c r="BY7774" s="50"/>
      <c r="BZ7774" s="50"/>
      <c r="CA7774" s="50"/>
      <c r="CB7774" s="50"/>
      <c r="CC7774" s="50"/>
      <c r="CD7774" s="50"/>
      <c r="CE7774" s="50"/>
      <c r="CF7774" s="50"/>
      <c r="CG7774" s="50"/>
      <c r="CH7774" s="50"/>
      <c r="CI7774" s="50"/>
      <c r="CJ7774" s="50"/>
      <c r="CK7774" s="50"/>
      <c r="CL7774" s="50"/>
      <c r="CM7774" s="50"/>
      <c r="CN7774" s="50"/>
      <c r="CO7774" s="50"/>
      <c r="CP7774" s="50"/>
      <c r="CQ7774" s="50"/>
      <c r="CR7774" s="50"/>
      <c r="CS7774" s="50"/>
      <c r="CT7774" s="50"/>
      <c r="CU7774" s="50"/>
      <c r="CV7774" s="50"/>
      <c r="CW7774" s="50"/>
      <c r="CX7774" s="50"/>
      <c r="CY7774" s="50"/>
      <c r="CZ7774" s="50"/>
      <c r="DA7774" s="50"/>
      <c r="DB7774" s="50"/>
      <c r="DC7774" s="50"/>
      <c r="DD7774" s="50"/>
      <c r="DE7774" s="50"/>
      <c r="DF7774" s="50"/>
      <c r="DG7774" s="50"/>
    </row>
    <row r="7775" spans="1:111" x14ac:dyDescent="0.2">
      <c r="A7775" s="185"/>
      <c r="B7775" s="186"/>
      <c r="C7775" s="186"/>
      <c r="D7775" s="54"/>
      <c r="E7775" s="310"/>
      <c r="F7775" s="192"/>
      <c r="G7775" s="192"/>
      <c r="H7775" s="50"/>
      <c r="I7775" s="50"/>
      <c r="J7775" s="50"/>
      <c r="K7775" s="50"/>
      <c r="L7775" s="50"/>
      <c r="M7775" s="50"/>
      <c r="N7775" s="50"/>
      <c r="O7775" s="50"/>
      <c r="P7775" s="50"/>
      <c r="Q7775" s="50"/>
      <c r="R7775" s="50"/>
      <c r="S7775" s="50"/>
      <c r="T7775" s="50"/>
      <c r="U7775" s="50"/>
      <c r="V7775" s="50"/>
      <c r="W7775" s="50"/>
      <c r="X7775" s="50"/>
      <c r="Y7775" s="50"/>
      <c r="Z7775" s="50"/>
      <c r="AA7775" s="50"/>
      <c r="AB7775" s="50"/>
      <c r="AC7775" s="50"/>
      <c r="AD7775" s="50"/>
      <c r="AE7775" s="50"/>
      <c r="AF7775" s="50"/>
      <c r="AG7775" s="50"/>
      <c r="AH7775" s="50"/>
      <c r="AI7775" s="50"/>
      <c r="AJ7775" s="50"/>
      <c r="AK7775" s="50"/>
      <c r="AL7775" s="50"/>
      <c r="AM7775" s="50"/>
      <c r="AN7775" s="50"/>
      <c r="AO7775" s="50"/>
      <c r="AP7775" s="50"/>
      <c r="AQ7775" s="50"/>
      <c r="AR7775" s="50"/>
      <c r="AS7775" s="50"/>
      <c r="AT7775" s="50"/>
      <c r="AU7775" s="50"/>
      <c r="AV7775" s="50"/>
      <c r="AW7775" s="50"/>
      <c r="AX7775" s="50"/>
      <c r="AY7775" s="50"/>
      <c r="AZ7775" s="50"/>
      <c r="BA7775" s="50"/>
      <c r="BB7775" s="50"/>
      <c r="BC7775" s="50"/>
      <c r="BD7775" s="50"/>
      <c r="BE7775" s="50"/>
      <c r="BF7775" s="50"/>
      <c r="BG7775" s="50"/>
      <c r="BH7775" s="50"/>
      <c r="BI7775" s="50"/>
      <c r="BJ7775" s="50"/>
      <c r="BK7775" s="50"/>
      <c r="BL7775" s="50"/>
      <c r="BM7775" s="50"/>
      <c r="BN7775" s="50"/>
      <c r="BO7775" s="50"/>
      <c r="BP7775" s="50"/>
      <c r="BQ7775" s="50"/>
      <c r="BR7775" s="50"/>
      <c r="BS7775" s="50"/>
      <c r="BT7775" s="50"/>
      <c r="BU7775" s="50"/>
      <c r="BV7775" s="50"/>
      <c r="BW7775" s="50"/>
      <c r="BX7775" s="50"/>
      <c r="BY7775" s="50"/>
      <c r="BZ7775" s="50"/>
      <c r="CA7775" s="50"/>
      <c r="CB7775" s="50"/>
      <c r="CC7775" s="50"/>
      <c r="CD7775" s="50"/>
      <c r="CE7775" s="50"/>
      <c r="CF7775" s="50"/>
      <c r="CG7775" s="50"/>
      <c r="CH7775" s="50"/>
      <c r="CI7775" s="50"/>
      <c r="CJ7775" s="50"/>
      <c r="CK7775" s="50"/>
      <c r="CL7775" s="50"/>
      <c r="CM7775" s="50"/>
      <c r="CN7775" s="50"/>
      <c r="CO7775" s="50"/>
      <c r="CP7775" s="50"/>
      <c r="CQ7775" s="50"/>
      <c r="CR7775" s="50"/>
      <c r="CS7775" s="50"/>
      <c r="CT7775" s="50"/>
      <c r="CU7775" s="50"/>
      <c r="CV7775" s="50"/>
      <c r="CW7775" s="50"/>
      <c r="CX7775" s="50"/>
      <c r="CY7775" s="50"/>
      <c r="CZ7775" s="50"/>
      <c r="DA7775" s="50"/>
      <c r="DB7775" s="50"/>
      <c r="DC7775" s="50"/>
      <c r="DD7775" s="50"/>
      <c r="DE7775" s="50"/>
      <c r="DF7775" s="50"/>
      <c r="DG7775" s="50"/>
    </row>
    <row r="7776" spans="1:111" x14ac:dyDescent="0.2">
      <c r="A7776" s="185"/>
      <c r="B7776" s="186"/>
      <c r="C7776" s="186"/>
      <c r="D7776" s="54"/>
      <c r="E7776" s="310"/>
      <c r="F7776" s="192"/>
      <c r="G7776" s="192"/>
      <c r="H7776" s="50"/>
      <c r="I7776" s="50"/>
      <c r="J7776" s="50"/>
      <c r="K7776" s="50"/>
      <c r="L7776" s="50"/>
      <c r="M7776" s="50"/>
      <c r="N7776" s="50"/>
      <c r="O7776" s="50"/>
      <c r="P7776" s="50"/>
      <c r="Q7776" s="50"/>
      <c r="R7776" s="50"/>
      <c r="S7776" s="50"/>
      <c r="T7776" s="50"/>
      <c r="U7776" s="50"/>
      <c r="V7776" s="50"/>
      <c r="W7776" s="50"/>
      <c r="X7776" s="50"/>
      <c r="Y7776" s="50"/>
      <c r="Z7776" s="50"/>
      <c r="AA7776" s="50"/>
      <c r="AB7776" s="50"/>
      <c r="AC7776" s="50"/>
      <c r="AD7776" s="50"/>
      <c r="AE7776" s="50"/>
      <c r="AF7776" s="50"/>
      <c r="AG7776" s="50"/>
      <c r="AH7776" s="50"/>
      <c r="AI7776" s="50"/>
      <c r="AJ7776" s="50"/>
      <c r="AK7776" s="50"/>
      <c r="AL7776" s="50"/>
      <c r="AM7776" s="50"/>
      <c r="AN7776" s="50"/>
      <c r="AO7776" s="50"/>
      <c r="AP7776" s="50"/>
      <c r="AQ7776" s="50"/>
      <c r="AR7776" s="50"/>
      <c r="AS7776" s="50"/>
      <c r="AT7776" s="50"/>
      <c r="AU7776" s="50"/>
      <c r="AV7776" s="50"/>
      <c r="AW7776" s="50"/>
      <c r="AX7776" s="50"/>
      <c r="AY7776" s="50"/>
      <c r="AZ7776" s="50"/>
      <c r="BA7776" s="50"/>
      <c r="BB7776" s="50"/>
      <c r="BC7776" s="50"/>
      <c r="BD7776" s="50"/>
      <c r="BE7776" s="50"/>
      <c r="BF7776" s="50"/>
      <c r="BG7776" s="50"/>
      <c r="BH7776" s="50"/>
      <c r="BI7776" s="50"/>
      <c r="BJ7776" s="50"/>
      <c r="BK7776" s="50"/>
      <c r="BL7776" s="50"/>
      <c r="BM7776" s="50"/>
      <c r="BN7776" s="50"/>
      <c r="BO7776" s="50"/>
      <c r="BP7776" s="50"/>
      <c r="BQ7776" s="50"/>
      <c r="BR7776" s="50"/>
      <c r="BS7776" s="50"/>
      <c r="BT7776" s="50"/>
      <c r="BU7776" s="50"/>
      <c r="BV7776" s="50"/>
      <c r="BW7776" s="50"/>
      <c r="BX7776" s="50"/>
      <c r="BY7776" s="50"/>
      <c r="BZ7776" s="50"/>
      <c r="CA7776" s="50"/>
      <c r="CB7776" s="50"/>
      <c r="CC7776" s="50"/>
      <c r="CD7776" s="50"/>
      <c r="CE7776" s="50"/>
      <c r="CF7776" s="50"/>
      <c r="CG7776" s="50"/>
      <c r="CH7776" s="50"/>
      <c r="CI7776" s="50"/>
      <c r="CJ7776" s="50"/>
      <c r="CK7776" s="50"/>
      <c r="CL7776" s="50"/>
      <c r="CM7776" s="50"/>
      <c r="CN7776" s="50"/>
      <c r="CO7776" s="50"/>
      <c r="CP7776" s="50"/>
      <c r="CQ7776" s="50"/>
      <c r="CR7776" s="50"/>
      <c r="CS7776" s="50"/>
      <c r="CT7776" s="50"/>
      <c r="CU7776" s="50"/>
      <c r="CV7776" s="50"/>
      <c r="CW7776" s="50"/>
      <c r="CX7776" s="50"/>
      <c r="CY7776" s="50"/>
      <c r="CZ7776" s="50"/>
      <c r="DA7776" s="50"/>
      <c r="DB7776" s="50"/>
      <c r="DC7776" s="50"/>
      <c r="DD7776" s="50"/>
      <c r="DE7776" s="50"/>
      <c r="DF7776" s="50"/>
      <c r="DG7776" s="50"/>
    </row>
    <row r="7777" spans="1:111" x14ac:dyDescent="0.2">
      <c r="A7777" s="185"/>
      <c r="B7777" s="186"/>
      <c r="C7777" s="186"/>
      <c r="D7777" s="54"/>
      <c r="E7777" s="310"/>
      <c r="F7777" s="192"/>
      <c r="G7777" s="192"/>
      <c r="H7777" s="50"/>
      <c r="I7777" s="50"/>
      <c r="J7777" s="50"/>
      <c r="K7777" s="50"/>
      <c r="L7777" s="50"/>
      <c r="M7777" s="50"/>
      <c r="N7777" s="50"/>
      <c r="O7777" s="50"/>
      <c r="P7777" s="50"/>
      <c r="Q7777" s="50"/>
      <c r="R7777" s="50"/>
      <c r="S7777" s="50"/>
      <c r="T7777" s="50"/>
      <c r="U7777" s="50"/>
      <c r="V7777" s="50"/>
      <c r="W7777" s="50"/>
      <c r="X7777" s="50"/>
      <c r="Y7777" s="50"/>
      <c r="Z7777" s="50"/>
      <c r="AA7777" s="50"/>
      <c r="AB7777" s="50"/>
      <c r="AC7777" s="50"/>
      <c r="AD7777" s="50"/>
      <c r="AE7777" s="50"/>
      <c r="AF7777" s="50"/>
      <c r="AG7777" s="50"/>
      <c r="AH7777" s="50"/>
      <c r="AI7777" s="50"/>
      <c r="AJ7777" s="50"/>
      <c r="AK7777" s="50"/>
      <c r="AL7777" s="50"/>
      <c r="AM7777" s="50"/>
      <c r="AN7777" s="50"/>
      <c r="AO7777" s="50"/>
      <c r="AP7777" s="50"/>
      <c r="AQ7777" s="50"/>
      <c r="AR7777" s="50"/>
      <c r="AS7777" s="50"/>
      <c r="AT7777" s="50"/>
      <c r="AU7777" s="50"/>
      <c r="AV7777" s="50"/>
      <c r="AW7777" s="50"/>
      <c r="AX7777" s="50"/>
      <c r="AY7777" s="50"/>
      <c r="AZ7777" s="50"/>
      <c r="BA7777" s="50"/>
      <c r="BB7777" s="50"/>
      <c r="BC7777" s="50"/>
      <c r="BD7777" s="50"/>
      <c r="BE7777" s="50"/>
      <c r="BF7777" s="50"/>
      <c r="BG7777" s="50"/>
      <c r="BH7777" s="50"/>
      <c r="BI7777" s="50"/>
      <c r="BJ7777" s="50"/>
      <c r="BK7777" s="50"/>
      <c r="BL7777" s="50"/>
      <c r="BM7777" s="50"/>
      <c r="BN7777" s="50"/>
      <c r="BO7777" s="50"/>
      <c r="BP7777" s="50"/>
      <c r="BQ7777" s="50"/>
      <c r="BR7777" s="50"/>
      <c r="BS7777" s="50"/>
      <c r="BT7777" s="50"/>
      <c r="BU7777" s="50"/>
      <c r="BV7777" s="50"/>
      <c r="BW7777" s="50"/>
      <c r="BX7777" s="50"/>
      <c r="BY7777" s="50"/>
      <c r="BZ7777" s="50"/>
      <c r="CA7777" s="50"/>
      <c r="CB7777" s="50"/>
      <c r="CC7777" s="50"/>
      <c r="CD7777" s="50"/>
      <c r="CE7777" s="50"/>
      <c r="CF7777" s="50"/>
      <c r="CG7777" s="50"/>
      <c r="CH7777" s="50"/>
      <c r="CI7777" s="50"/>
      <c r="CJ7777" s="50"/>
      <c r="CK7777" s="50"/>
      <c r="CL7777" s="50"/>
      <c r="CM7777" s="50"/>
      <c r="CN7777" s="50"/>
      <c r="CO7777" s="50"/>
      <c r="CP7777" s="50"/>
      <c r="CQ7777" s="50"/>
      <c r="CR7777" s="50"/>
      <c r="CS7777" s="50"/>
      <c r="CT7777" s="50"/>
      <c r="CU7777" s="50"/>
      <c r="CV7777" s="50"/>
      <c r="CW7777" s="50"/>
      <c r="CX7777" s="50"/>
      <c r="CY7777" s="50"/>
      <c r="CZ7777" s="50"/>
      <c r="DA7777" s="50"/>
      <c r="DB7777" s="50"/>
      <c r="DC7777" s="50"/>
      <c r="DD7777" s="50"/>
      <c r="DE7777" s="50"/>
      <c r="DF7777" s="50"/>
      <c r="DG7777" s="50"/>
    </row>
    <row r="7778" spans="1:111" x14ac:dyDescent="0.2">
      <c r="A7778" s="185"/>
      <c r="B7778" s="186"/>
      <c r="C7778" s="186"/>
      <c r="D7778" s="54"/>
      <c r="E7778" s="310"/>
      <c r="F7778" s="192"/>
      <c r="G7778" s="192"/>
      <c r="H7778" s="50"/>
      <c r="I7778" s="50"/>
      <c r="J7778" s="50"/>
      <c r="K7778" s="50"/>
      <c r="L7778" s="50"/>
      <c r="M7778" s="50"/>
      <c r="N7778" s="50"/>
      <c r="O7778" s="50"/>
      <c r="P7778" s="50"/>
      <c r="Q7778" s="50"/>
      <c r="R7778" s="50"/>
      <c r="S7778" s="50"/>
      <c r="T7778" s="50"/>
      <c r="U7778" s="50"/>
      <c r="V7778" s="50"/>
      <c r="W7778" s="50"/>
      <c r="X7778" s="50"/>
      <c r="Y7778" s="50"/>
      <c r="Z7778" s="50"/>
      <c r="AA7778" s="50"/>
      <c r="AB7778" s="50"/>
      <c r="AC7778" s="50"/>
      <c r="AD7778" s="50"/>
      <c r="AE7778" s="50"/>
      <c r="AF7778" s="50"/>
      <c r="AG7778" s="50"/>
      <c r="AH7778" s="50"/>
      <c r="AI7778" s="50"/>
      <c r="AJ7778" s="50"/>
      <c r="AK7778" s="50"/>
      <c r="AL7778" s="50"/>
      <c r="AM7778" s="50"/>
      <c r="AN7778" s="50"/>
      <c r="AO7778" s="50"/>
      <c r="AP7778" s="50"/>
      <c r="AQ7778" s="50"/>
      <c r="AR7778" s="50"/>
      <c r="AS7778" s="50"/>
      <c r="AT7778" s="50"/>
      <c r="AU7778" s="50"/>
      <c r="AV7778" s="50"/>
      <c r="AW7778" s="50"/>
      <c r="AX7778" s="50"/>
      <c r="AY7778" s="50"/>
      <c r="AZ7778" s="50"/>
      <c r="BA7778" s="50"/>
      <c r="BB7778" s="50"/>
      <c r="BC7778" s="50"/>
      <c r="BD7778" s="50"/>
      <c r="BE7778" s="50"/>
      <c r="BF7778" s="50"/>
      <c r="BG7778" s="50"/>
      <c r="BH7778" s="50"/>
      <c r="BI7778" s="50"/>
      <c r="BJ7778" s="50"/>
      <c r="BK7778" s="50"/>
      <c r="BL7778" s="50"/>
      <c r="BM7778" s="50"/>
      <c r="BN7778" s="50"/>
      <c r="BO7778" s="50"/>
      <c r="BP7778" s="50"/>
      <c r="BQ7778" s="50"/>
      <c r="BR7778" s="50"/>
      <c r="BS7778" s="50"/>
      <c r="BT7778" s="50"/>
      <c r="BU7778" s="50"/>
      <c r="BV7778" s="50"/>
      <c r="BW7778" s="50"/>
      <c r="BX7778" s="50"/>
      <c r="BY7778" s="50"/>
      <c r="BZ7778" s="50"/>
      <c r="CA7778" s="50"/>
      <c r="CB7778" s="50"/>
      <c r="CC7778" s="50"/>
      <c r="CD7778" s="50"/>
      <c r="CE7778" s="50"/>
      <c r="CF7778" s="50"/>
      <c r="CG7778" s="50"/>
      <c r="CH7778" s="50"/>
      <c r="CI7778" s="50"/>
      <c r="CJ7778" s="50"/>
      <c r="CK7778" s="50"/>
      <c r="CL7778" s="50"/>
      <c r="CM7778" s="50"/>
      <c r="CN7778" s="50"/>
      <c r="CO7778" s="50"/>
      <c r="CP7778" s="50"/>
      <c r="CQ7778" s="50"/>
      <c r="CR7778" s="50"/>
      <c r="CS7778" s="50"/>
      <c r="CT7778" s="50"/>
      <c r="CU7778" s="50"/>
      <c r="CV7778" s="50"/>
      <c r="CW7778" s="50"/>
      <c r="CX7778" s="50"/>
      <c r="CY7778" s="50"/>
      <c r="CZ7778" s="50"/>
      <c r="DA7778" s="50"/>
      <c r="DB7778" s="50"/>
      <c r="DC7778" s="50"/>
      <c r="DD7778" s="50"/>
      <c r="DE7778" s="50"/>
      <c r="DF7778" s="50"/>
      <c r="DG7778" s="50"/>
    </row>
    <row r="7779" spans="1:111" x14ac:dyDescent="0.2">
      <c r="A7779" s="185"/>
      <c r="B7779" s="186"/>
      <c r="C7779" s="186"/>
      <c r="D7779" s="54"/>
      <c r="E7779" s="310"/>
      <c r="F7779" s="192"/>
      <c r="G7779" s="192"/>
      <c r="H7779" s="50"/>
      <c r="I7779" s="50"/>
      <c r="J7779" s="50"/>
      <c r="K7779" s="50"/>
      <c r="L7779" s="50"/>
      <c r="M7779" s="50"/>
      <c r="N7779" s="50"/>
      <c r="O7779" s="50"/>
      <c r="P7779" s="50"/>
      <c r="Q7779" s="50"/>
      <c r="R7779" s="50"/>
      <c r="S7779" s="50"/>
      <c r="T7779" s="50"/>
      <c r="U7779" s="50"/>
      <c r="V7779" s="50"/>
      <c r="W7779" s="50"/>
      <c r="X7779" s="50"/>
      <c r="Y7779" s="50"/>
      <c r="Z7779" s="50"/>
      <c r="AA7779" s="50"/>
      <c r="AB7779" s="50"/>
      <c r="AC7779" s="50"/>
      <c r="AD7779" s="50"/>
      <c r="AE7779" s="50"/>
      <c r="AF7779" s="50"/>
      <c r="AG7779" s="50"/>
      <c r="AH7779" s="50"/>
      <c r="AI7779" s="50"/>
      <c r="AJ7779" s="50"/>
      <c r="AK7779" s="50"/>
      <c r="AL7779" s="50"/>
      <c r="AM7779" s="50"/>
      <c r="AN7779" s="50"/>
      <c r="AO7779" s="50"/>
      <c r="AP7779" s="50"/>
      <c r="AQ7779" s="50"/>
      <c r="AR7779" s="50"/>
      <c r="AS7779" s="50"/>
      <c r="AT7779" s="50"/>
      <c r="AU7779" s="50"/>
      <c r="AV7779" s="50"/>
      <c r="AW7779" s="50"/>
      <c r="AX7779" s="50"/>
      <c r="AY7779" s="50"/>
      <c r="AZ7779" s="50"/>
      <c r="BA7779" s="50"/>
      <c r="BB7779" s="50"/>
      <c r="BC7779" s="50"/>
      <c r="BD7779" s="50"/>
      <c r="BE7779" s="50"/>
      <c r="BF7779" s="50"/>
      <c r="BG7779" s="50"/>
      <c r="BH7779" s="50"/>
      <c r="BI7779" s="50"/>
      <c r="BJ7779" s="50"/>
      <c r="BK7779" s="50"/>
      <c r="BL7779" s="50"/>
      <c r="BM7779" s="50"/>
      <c r="BN7779" s="50"/>
      <c r="BO7779" s="50"/>
      <c r="BP7779" s="50"/>
      <c r="BQ7779" s="50"/>
      <c r="BR7779" s="50"/>
      <c r="BS7779" s="50"/>
      <c r="BT7779" s="50"/>
      <c r="BU7779" s="50"/>
      <c r="BV7779" s="50"/>
      <c r="BW7779" s="50"/>
      <c r="BX7779" s="50"/>
      <c r="BY7779" s="50"/>
      <c r="BZ7779" s="50"/>
      <c r="CA7779" s="50"/>
      <c r="CB7779" s="50"/>
      <c r="CC7779" s="50"/>
      <c r="CD7779" s="50"/>
      <c r="CE7779" s="50"/>
      <c r="CF7779" s="50"/>
      <c r="CG7779" s="50"/>
      <c r="CH7779" s="50"/>
      <c r="CI7779" s="50"/>
      <c r="CJ7779" s="50"/>
      <c r="CK7779" s="50"/>
      <c r="CL7779" s="50"/>
      <c r="CM7779" s="50"/>
      <c r="CN7779" s="50"/>
      <c r="CO7779" s="50"/>
      <c r="CP7779" s="50"/>
      <c r="CQ7779" s="50"/>
      <c r="CR7779" s="50"/>
      <c r="CS7779" s="50"/>
      <c r="CT7779" s="50"/>
      <c r="CU7779" s="50"/>
      <c r="CV7779" s="50"/>
      <c r="CW7779" s="50"/>
      <c r="CX7779" s="50"/>
      <c r="CY7779" s="50"/>
      <c r="CZ7779" s="50"/>
      <c r="DA7779" s="50"/>
      <c r="DB7779" s="50"/>
      <c r="DC7779" s="50"/>
      <c r="DD7779" s="50"/>
      <c r="DE7779" s="50"/>
      <c r="DF7779" s="50"/>
      <c r="DG7779" s="50"/>
    </row>
    <row r="7780" spans="1:111" x14ac:dyDescent="0.2">
      <c r="A7780" s="185"/>
      <c r="B7780" s="186"/>
      <c r="C7780" s="186"/>
      <c r="D7780" s="54"/>
      <c r="E7780" s="310"/>
      <c r="F7780" s="192"/>
      <c r="G7780" s="192"/>
      <c r="H7780" s="50"/>
      <c r="I7780" s="50"/>
      <c r="J7780" s="50"/>
      <c r="K7780" s="50"/>
      <c r="L7780" s="50"/>
      <c r="M7780" s="50"/>
      <c r="N7780" s="50"/>
      <c r="O7780" s="50"/>
      <c r="P7780" s="50"/>
      <c r="Q7780" s="50"/>
      <c r="R7780" s="50"/>
      <c r="S7780" s="50"/>
      <c r="T7780" s="50"/>
      <c r="U7780" s="50"/>
      <c r="V7780" s="50"/>
      <c r="W7780" s="50"/>
      <c r="X7780" s="50"/>
      <c r="Y7780" s="50"/>
      <c r="Z7780" s="50"/>
      <c r="AA7780" s="50"/>
      <c r="AB7780" s="50"/>
      <c r="AC7780" s="50"/>
      <c r="AD7780" s="50"/>
      <c r="AE7780" s="50"/>
      <c r="AF7780" s="50"/>
      <c r="AG7780" s="50"/>
      <c r="AH7780" s="50"/>
      <c r="AI7780" s="50"/>
      <c r="AJ7780" s="50"/>
      <c r="AK7780" s="50"/>
      <c r="AL7780" s="50"/>
      <c r="AM7780" s="50"/>
      <c r="AN7780" s="50"/>
      <c r="AO7780" s="50"/>
      <c r="AP7780" s="50"/>
      <c r="AQ7780" s="50"/>
      <c r="AR7780" s="50"/>
      <c r="AS7780" s="50"/>
      <c r="AT7780" s="50"/>
      <c r="AU7780" s="50"/>
      <c r="AV7780" s="50"/>
      <c r="AW7780" s="50"/>
      <c r="AX7780" s="50"/>
      <c r="AY7780" s="50"/>
      <c r="AZ7780" s="50"/>
      <c r="BA7780" s="50"/>
      <c r="BB7780" s="50"/>
      <c r="BC7780" s="50"/>
      <c r="BD7780" s="50"/>
      <c r="BE7780" s="50"/>
      <c r="BF7780" s="50"/>
      <c r="BG7780" s="50"/>
      <c r="BH7780" s="50"/>
      <c r="BI7780" s="50"/>
      <c r="BJ7780" s="50"/>
      <c r="BK7780" s="50"/>
      <c r="BL7780" s="50"/>
      <c r="BM7780" s="50"/>
      <c r="BN7780" s="50"/>
      <c r="BO7780" s="50"/>
      <c r="BP7780" s="50"/>
      <c r="BQ7780" s="50"/>
      <c r="BR7780" s="50"/>
      <c r="BS7780" s="50"/>
      <c r="BT7780" s="50"/>
      <c r="BU7780" s="50"/>
      <c r="BV7780" s="50"/>
      <c r="BW7780" s="50"/>
      <c r="BX7780" s="50"/>
      <c r="BY7780" s="50"/>
      <c r="BZ7780" s="50"/>
      <c r="CA7780" s="50"/>
      <c r="CB7780" s="50"/>
      <c r="CC7780" s="50"/>
      <c r="CD7780" s="50"/>
      <c r="CE7780" s="50"/>
      <c r="CF7780" s="50"/>
      <c r="CG7780" s="50"/>
      <c r="CH7780" s="50"/>
      <c r="CI7780" s="50"/>
      <c r="CJ7780" s="50"/>
      <c r="CK7780" s="50"/>
      <c r="CL7780" s="50"/>
      <c r="CM7780" s="50"/>
      <c r="CN7780" s="50"/>
      <c r="CO7780" s="50"/>
      <c r="CP7780" s="50"/>
      <c r="CQ7780" s="50"/>
      <c r="CR7780" s="50"/>
      <c r="CS7780" s="50"/>
      <c r="CT7780" s="50"/>
      <c r="CU7780" s="50"/>
      <c r="CV7780" s="50"/>
      <c r="CW7780" s="50"/>
      <c r="CX7780" s="50"/>
      <c r="CY7780" s="50"/>
      <c r="CZ7780" s="50"/>
      <c r="DA7780" s="50"/>
      <c r="DB7780" s="50"/>
      <c r="DC7780" s="50"/>
      <c r="DD7780" s="50"/>
      <c r="DE7780" s="50"/>
      <c r="DF7780" s="50"/>
      <c r="DG7780" s="50"/>
    </row>
    <row r="7781" spans="1:111" x14ac:dyDescent="0.2">
      <c r="A7781" s="185"/>
      <c r="B7781" s="186"/>
      <c r="C7781" s="186"/>
      <c r="D7781" s="54"/>
      <c r="E7781" s="310"/>
      <c r="F7781" s="192"/>
      <c r="G7781" s="192"/>
      <c r="H7781" s="50"/>
      <c r="I7781" s="50"/>
      <c r="J7781" s="50"/>
      <c r="K7781" s="50"/>
      <c r="L7781" s="50"/>
      <c r="M7781" s="50"/>
      <c r="N7781" s="50"/>
      <c r="O7781" s="50"/>
      <c r="P7781" s="50"/>
      <c r="Q7781" s="50"/>
      <c r="R7781" s="50"/>
      <c r="S7781" s="50"/>
      <c r="T7781" s="50"/>
      <c r="U7781" s="50"/>
      <c r="V7781" s="50"/>
      <c r="W7781" s="50"/>
      <c r="X7781" s="50"/>
      <c r="Y7781" s="50"/>
      <c r="Z7781" s="50"/>
      <c r="AA7781" s="50"/>
      <c r="AB7781" s="50"/>
      <c r="AC7781" s="50"/>
      <c r="AD7781" s="50"/>
      <c r="AE7781" s="50"/>
      <c r="AF7781" s="50"/>
      <c r="AG7781" s="50"/>
      <c r="AH7781" s="50"/>
      <c r="AI7781" s="50"/>
      <c r="AJ7781" s="50"/>
      <c r="AK7781" s="50"/>
      <c r="AL7781" s="50"/>
      <c r="AM7781" s="50"/>
      <c r="AN7781" s="50"/>
      <c r="AO7781" s="50"/>
      <c r="AP7781" s="50"/>
      <c r="AQ7781" s="50"/>
      <c r="AR7781" s="50"/>
      <c r="AS7781" s="50"/>
      <c r="AT7781" s="50"/>
      <c r="AU7781" s="50"/>
      <c r="AV7781" s="50"/>
      <c r="AW7781" s="50"/>
      <c r="AX7781" s="50"/>
      <c r="AY7781" s="50"/>
      <c r="AZ7781" s="50"/>
      <c r="BA7781" s="50"/>
      <c r="BB7781" s="50"/>
      <c r="BC7781" s="50"/>
      <c r="BD7781" s="50"/>
      <c r="BE7781" s="50"/>
      <c r="BF7781" s="50"/>
      <c r="BG7781" s="50"/>
      <c r="BH7781" s="50"/>
      <c r="BI7781" s="50"/>
      <c r="BJ7781" s="50"/>
      <c r="BK7781" s="50"/>
      <c r="BL7781" s="50"/>
      <c r="BM7781" s="50"/>
      <c r="BN7781" s="50"/>
      <c r="BO7781" s="50"/>
      <c r="BP7781" s="50"/>
      <c r="BQ7781" s="50"/>
      <c r="BR7781" s="50"/>
      <c r="BS7781" s="50"/>
      <c r="BT7781" s="50"/>
      <c r="BU7781" s="50"/>
      <c r="BV7781" s="50"/>
      <c r="BW7781" s="50"/>
      <c r="BX7781" s="50"/>
      <c r="BY7781" s="50"/>
      <c r="BZ7781" s="50"/>
      <c r="CA7781" s="50"/>
      <c r="CB7781" s="50"/>
      <c r="CC7781" s="50"/>
      <c r="CD7781" s="50"/>
      <c r="CE7781" s="50"/>
      <c r="CF7781" s="50"/>
      <c r="CG7781" s="50"/>
      <c r="CH7781" s="50"/>
      <c r="CI7781" s="50"/>
      <c r="CJ7781" s="50"/>
      <c r="CK7781" s="50"/>
      <c r="CL7781" s="50"/>
      <c r="CM7781" s="50"/>
      <c r="CN7781" s="50"/>
      <c r="CO7781" s="50"/>
      <c r="CP7781" s="50"/>
      <c r="CQ7781" s="50"/>
      <c r="CR7781" s="50"/>
      <c r="CS7781" s="50"/>
      <c r="CT7781" s="50"/>
      <c r="CU7781" s="50"/>
      <c r="CV7781" s="50"/>
      <c r="CW7781" s="50"/>
      <c r="CX7781" s="50"/>
      <c r="CY7781" s="50"/>
      <c r="CZ7781" s="50"/>
      <c r="DA7781" s="50"/>
      <c r="DB7781" s="50"/>
      <c r="DC7781" s="50"/>
      <c r="DD7781" s="50"/>
      <c r="DE7781" s="50"/>
      <c r="DF7781" s="50"/>
      <c r="DG7781" s="50"/>
    </row>
    <row r="7782" spans="1:111" x14ac:dyDescent="0.2">
      <c r="A7782" s="185"/>
      <c r="B7782" s="186"/>
      <c r="C7782" s="186"/>
      <c r="D7782" s="54"/>
      <c r="E7782" s="310"/>
      <c r="F7782" s="192"/>
      <c r="G7782" s="192"/>
      <c r="H7782" s="50"/>
      <c r="I7782" s="50"/>
      <c r="J7782" s="50"/>
      <c r="K7782" s="50"/>
      <c r="L7782" s="50"/>
      <c r="M7782" s="50"/>
      <c r="N7782" s="50"/>
      <c r="O7782" s="50"/>
      <c r="P7782" s="50"/>
      <c r="Q7782" s="50"/>
      <c r="R7782" s="50"/>
      <c r="S7782" s="50"/>
      <c r="T7782" s="50"/>
      <c r="U7782" s="50"/>
      <c r="V7782" s="50"/>
      <c r="W7782" s="50"/>
      <c r="X7782" s="50"/>
      <c r="Y7782" s="50"/>
      <c r="Z7782" s="50"/>
      <c r="AA7782" s="50"/>
      <c r="AB7782" s="50"/>
      <c r="AC7782" s="50"/>
      <c r="AD7782" s="50"/>
      <c r="AE7782" s="50"/>
      <c r="AF7782" s="50"/>
      <c r="AG7782" s="50"/>
      <c r="AH7782" s="50"/>
      <c r="AI7782" s="50"/>
      <c r="AJ7782" s="50"/>
      <c r="AK7782" s="50"/>
      <c r="AL7782" s="50"/>
      <c r="AM7782" s="50"/>
      <c r="AN7782" s="50"/>
      <c r="AO7782" s="50"/>
      <c r="AP7782" s="50"/>
      <c r="AQ7782" s="50"/>
      <c r="AR7782" s="50"/>
      <c r="AS7782" s="50"/>
      <c r="AT7782" s="50"/>
      <c r="AU7782" s="50"/>
      <c r="AV7782" s="50"/>
      <c r="AW7782" s="50"/>
      <c r="AX7782" s="50"/>
      <c r="AY7782" s="50"/>
      <c r="AZ7782" s="50"/>
      <c r="BA7782" s="50"/>
      <c r="BB7782" s="50"/>
      <c r="BC7782" s="50"/>
      <c r="BD7782" s="50"/>
      <c r="BE7782" s="50"/>
      <c r="BF7782" s="50"/>
      <c r="BG7782" s="50"/>
      <c r="BH7782" s="50"/>
      <c r="BI7782" s="50"/>
      <c r="BJ7782" s="50"/>
      <c r="BK7782" s="50"/>
      <c r="BL7782" s="50"/>
      <c r="BM7782" s="50"/>
      <c r="BN7782" s="50"/>
      <c r="BO7782" s="50"/>
      <c r="BP7782" s="50"/>
      <c r="BQ7782" s="50"/>
      <c r="BR7782" s="50"/>
      <c r="BS7782" s="50"/>
      <c r="BT7782" s="50"/>
      <c r="BU7782" s="50"/>
      <c r="BV7782" s="50"/>
      <c r="BW7782" s="50"/>
      <c r="BX7782" s="50"/>
      <c r="BY7782" s="50"/>
      <c r="BZ7782" s="50"/>
      <c r="CA7782" s="50"/>
      <c r="CB7782" s="50"/>
      <c r="CC7782" s="50"/>
      <c r="CD7782" s="50"/>
      <c r="CE7782" s="50"/>
      <c r="CF7782" s="50"/>
      <c r="CG7782" s="50"/>
      <c r="CH7782" s="50"/>
      <c r="CI7782" s="50"/>
      <c r="CJ7782" s="50"/>
      <c r="CK7782" s="50"/>
      <c r="CL7782" s="50"/>
      <c r="CM7782" s="50"/>
      <c r="CN7782" s="50"/>
      <c r="CO7782" s="50"/>
      <c r="CP7782" s="50"/>
      <c r="CQ7782" s="50"/>
      <c r="CR7782" s="50"/>
      <c r="CS7782" s="50"/>
      <c r="CT7782" s="50"/>
      <c r="CU7782" s="50"/>
      <c r="CV7782" s="50"/>
      <c r="CW7782" s="50"/>
      <c r="CX7782" s="50"/>
      <c r="CY7782" s="50"/>
      <c r="CZ7782" s="50"/>
      <c r="DA7782" s="50"/>
      <c r="DB7782" s="50"/>
      <c r="DC7782" s="50"/>
      <c r="DD7782" s="50"/>
      <c r="DE7782" s="50"/>
      <c r="DF7782" s="50"/>
      <c r="DG7782" s="50"/>
    </row>
    <row r="7783" spans="1:111" x14ac:dyDescent="0.2">
      <c r="A7783" s="185"/>
      <c r="B7783" s="186"/>
      <c r="C7783" s="186"/>
      <c r="D7783" s="54"/>
      <c r="E7783" s="310"/>
      <c r="F7783" s="192"/>
      <c r="G7783" s="192"/>
      <c r="H7783" s="50"/>
      <c r="I7783" s="50"/>
      <c r="J7783" s="50"/>
      <c r="K7783" s="50"/>
      <c r="L7783" s="50"/>
      <c r="M7783" s="50"/>
      <c r="N7783" s="50"/>
      <c r="O7783" s="50"/>
      <c r="P7783" s="50"/>
      <c r="Q7783" s="50"/>
      <c r="R7783" s="50"/>
      <c r="S7783" s="50"/>
      <c r="T7783" s="50"/>
      <c r="U7783" s="50"/>
      <c r="V7783" s="50"/>
      <c r="W7783" s="50"/>
      <c r="X7783" s="50"/>
      <c r="Y7783" s="50"/>
      <c r="Z7783" s="50"/>
      <c r="AA7783" s="50"/>
      <c r="AB7783" s="50"/>
      <c r="AC7783" s="50"/>
      <c r="AD7783" s="50"/>
      <c r="AE7783" s="50"/>
      <c r="AF7783" s="50"/>
      <c r="AG7783" s="50"/>
      <c r="AH7783" s="50"/>
      <c r="AI7783" s="50"/>
      <c r="AJ7783" s="50"/>
      <c r="AK7783" s="50"/>
      <c r="AL7783" s="50"/>
      <c r="AM7783" s="50"/>
      <c r="AN7783" s="50"/>
      <c r="AO7783" s="50"/>
      <c r="AP7783" s="50"/>
      <c r="AQ7783" s="50"/>
      <c r="AR7783" s="50"/>
      <c r="AS7783" s="50"/>
      <c r="AT7783" s="50"/>
      <c r="AU7783" s="50"/>
      <c r="AV7783" s="50"/>
      <c r="AW7783" s="50"/>
      <c r="AX7783" s="50"/>
      <c r="AY7783" s="50"/>
      <c r="AZ7783" s="50"/>
      <c r="BA7783" s="50"/>
      <c r="BB7783" s="50"/>
      <c r="BC7783" s="50"/>
      <c r="BD7783" s="50"/>
      <c r="BE7783" s="50"/>
      <c r="BF7783" s="50"/>
      <c r="BG7783" s="50"/>
      <c r="BH7783" s="50"/>
      <c r="BI7783" s="50"/>
      <c r="BJ7783" s="50"/>
      <c r="BK7783" s="50"/>
      <c r="BL7783" s="50"/>
      <c r="BM7783" s="50"/>
      <c r="BN7783" s="50"/>
      <c r="BO7783" s="50"/>
      <c r="BP7783" s="50"/>
      <c r="BQ7783" s="50"/>
      <c r="BR7783" s="50"/>
      <c r="BS7783" s="50"/>
      <c r="BT7783" s="50"/>
      <c r="BU7783" s="50"/>
      <c r="BV7783" s="50"/>
      <c r="BW7783" s="50"/>
      <c r="BX7783" s="50"/>
      <c r="BY7783" s="50"/>
      <c r="BZ7783" s="50"/>
      <c r="CA7783" s="50"/>
      <c r="CB7783" s="50"/>
      <c r="CC7783" s="50"/>
      <c r="CD7783" s="50"/>
      <c r="CE7783" s="50"/>
      <c r="CF7783" s="50"/>
      <c r="CG7783" s="50"/>
      <c r="CH7783" s="50"/>
      <c r="CI7783" s="50"/>
      <c r="CJ7783" s="50"/>
      <c r="CK7783" s="50"/>
      <c r="CL7783" s="50"/>
      <c r="CM7783" s="50"/>
      <c r="CN7783" s="50"/>
      <c r="CO7783" s="50"/>
      <c r="CP7783" s="50"/>
      <c r="CQ7783" s="50"/>
      <c r="CR7783" s="50"/>
      <c r="CS7783" s="50"/>
      <c r="CT7783" s="50"/>
      <c r="CU7783" s="50"/>
      <c r="CV7783" s="50"/>
      <c r="CW7783" s="50"/>
      <c r="CX7783" s="50"/>
      <c r="CY7783" s="50"/>
      <c r="CZ7783" s="50"/>
      <c r="DA7783" s="50"/>
      <c r="DB7783" s="50"/>
      <c r="DC7783" s="50"/>
      <c r="DD7783" s="50"/>
      <c r="DE7783" s="50"/>
      <c r="DF7783" s="50"/>
      <c r="DG7783" s="50"/>
    </row>
    <row r="7784" spans="1:111" x14ac:dyDescent="0.2">
      <c r="A7784" s="185"/>
      <c r="B7784" s="186"/>
      <c r="C7784" s="186"/>
      <c r="D7784" s="54"/>
      <c r="E7784" s="310"/>
      <c r="F7784" s="192"/>
      <c r="G7784" s="192"/>
      <c r="H7784" s="50"/>
      <c r="I7784" s="50"/>
      <c r="J7784" s="50"/>
      <c r="K7784" s="50"/>
      <c r="L7784" s="50"/>
      <c r="M7784" s="50"/>
      <c r="N7784" s="50"/>
      <c r="O7784" s="50"/>
      <c r="P7784" s="50"/>
      <c r="Q7784" s="50"/>
      <c r="R7784" s="50"/>
      <c r="S7784" s="50"/>
      <c r="T7784" s="50"/>
      <c r="U7784" s="50"/>
      <c r="V7784" s="50"/>
      <c r="W7784" s="50"/>
      <c r="X7784" s="50"/>
      <c r="Y7784" s="50"/>
      <c r="Z7784" s="50"/>
      <c r="AA7784" s="50"/>
      <c r="AB7784" s="50"/>
      <c r="AC7784" s="50"/>
      <c r="AD7784" s="50"/>
      <c r="AE7784" s="50"/>
      <c r="AF7784" s="50"/>
      <c r="AG7784" s="50"/>
      <c r="AH7784" s="50"/>
      <c r="AI7784" s="50"/>
      <c r="AJ7784" s="50"/>
      <c r="AK7784" s="50"/>
      <c r="AL7784" s="50"/>
      <c r="AM7784" s="50"/>
      <c r="AN7784" s="50"/>
      <c r="AO7784" s="50"/>
      <c r="AP7784" s="50"/>
      <c r="AQ7784" s="50"/>
      <c r="AR7784" s="50"/>
      <c r="AS7784" s="50"/>
      <c r="AT7784" s="50"/>
      <c r="AU7784" s="50"/>
      <c r="AV7784" s="50"/>
      <c r="AW7784" s="50"/>
      <c r="AX7784" s="50"/>
      <c r="AY7784" s="50"/>
      <c r="AZ7784" s="50"/>
      <c r="BA7784" s="50"/>
      <c r="BB7784" s="50"/>
      <c r="BC7784" s="50"/>
      <c r="BD7784" s="50"/>
      <c r="BE7784" s="50"/>
      <c r="BF7784" s="50"/>
      <c r="BG7784" s="50"/>
      <c r="BH7784" s="50"/>
      <c r="BI7784" s="50"/>
      <c r="BJ7784" s="50"/>
      <c r="BK7784" s="50"/>
      <c r="BL7784" s="50"/>
      <c r="BM7784" s="50"/>
      <c r="BN7784" s="50"/>
      <c r="BO7784" s="50"/>
      <c r="BP7784" s="50"/>
      <c r="BQ7784" s="50"/>
      <c r="BR7784" s="50"/>
      <c r="BS7784" s="50"/>
      <c r="BT7784" s="50"/>
      <c r="BU7784" s="50"/>
      <c r="BV7784" s="50"/>
      <c r="BW7784" s="50"/>
      <c r="BX7784" s="50"/>
      <c r="BY7784" s="50"/>
      <c r="BZ7784" s="50"/>
      <c r="CA7784" s="50"/>
      <c r="CB7784" s="50"/>
      <c r="CC7784" s="50"/>
      <c r="CD7784" s="50"/>
      <c r="CE7784" s="50"/>
      <c r="CF7784" s="50"/>
      <c r="CG7784" s="50"/>
      <c r="CH7784" s="50"/>
      <c r="CI7784" s="50"/>
      <c r="CJ7784" s="50"/>
      <c r="CK7784" s="50"/>
      <c r="CL7784" s="50"/>
      <c r="CM7784" s="50"/>
      <c r="CN7784" s="50"/>
      <c r="CO7784" s="50"/>
      <c r="CP7784" s="50"/>
      <c r="CQ7784" s="50"/>
      <c r="CR7784" s="50"/>
      <c r="CS7784" s="50"/>
      <c r="CT7784" s="50"/>
      <c r="CU7784" s="50"/>
      <c r="CV7784" s="50"/>
      <c r="CW7784" s="50"/>
      <c r="CX7784" s="50"/>
      <c r="CY7784" s="50"/>
      <c r="CZ7784" s="50"/>
      <c r="DA7784" s="50"/>
      <c r="DB7784" s="50"/>
      <c r="DC7784" s="50"/>
      <c r="DD7784" s="50"/>
      <c r="DE7784" s="50"/>
      <c r="DF7784" s="50"/>
      <c r="DG7784" s="50"/>
    </row>
    <row r="7785" spans="1:111" x14ac:dyDescent="0.2">
      <c r="A7785" s="185"/>
      <c r="B7785" s="186"/>
      <c r="C7785" s="186"/>
      <c r="D7785" s="54"/>
      <c r="E7785" s="310"/>
      <c r="F7785" s="192"/>
      <c r="G7785" s="192"/>
      <c r="H7785" s="50"/>
      <c r="I7785" s="50"/>
      <c r="J7785" s="50"/>
      <c r="K7785" s="50"/>
      <c r="L7785" s="50"/>
      <c r="M7785" s="50"/>
      <c r="N7785" s="50"/>
      <c r="O7785" s="50"/>
      <c r="P7785" s="50"/>
      <c r="Q7785" s="50"/>
      <c r="R7785" s="50"/>
      <c r="S7785" s="50"/>
      <c r="T7785" s="50"/>
      <c r="U7785" s="50"/>
      <c r="V7785" s="50"/>
      <c r="W7785" s="50"/>
      <c r="X7785" s="50"/>
      <c r="Y7785" s="50"/>
      <c r="Z7785" s="50"/>
      <c r="AA7785" s="50"/>
      <c r="AB7785" s="50"/>
      <c r="AC7785" s="50"/>
      <c r="AD7785" s="50"/>
      <c r="AE7785" s="50"/>
      <c r="AF7785" s="50"/>
      <c r="AG7785" s="50"/>
      <c r="AH7785" s="50"/>
      <c r="AI7785" s="50"/>
      <c r="AJ7785" s="50"/>
      <c r="AK7785" s="50"/>
      <c r="AL7785" s="50"/>
      <c r="AM7785" s="50"/>
      <c r="AN7785" s="50"/>
      <c r="AO7785" s="50"/>
      <c r="AP7785" s="50"/>
      <c r="AQ7785" s="50"/>
      <c r="AR7785" s="50"/>
      <c r="AS7785" s="50"/>
      <c r="AT7785" s="50"/>
      <c r="AU7785" s="50"/>
      <c r="AV7785" s="50"/>
      <c r="AW7785" s="50"/>
      <c r="AX7785" s="50"/>
      <c r="AY7785" s="50"/>
      <c r="AZ7785" s="50"/>
      <c r="BA7785" s="50"/>
      <c r="BB7785" s="50"/>
      <c r="BC7785" s="50"/>
      <c r="BD7785" s="50"/>
      <c r="BE7785" s="50"/>
      <c r="BF7785" s="50"/>
      <c r="BG7785" s="50"/>
      <c r="BH7785" s="50"/>
      <c r="BI7785" s="50"/>
      <c r="BJ7785" s="50"/>
      <c r="BK7785" s="50"/>
      <c r="BL7785" s="50"/>
      <c r="BM7785" s="50"/>
      <c r="BN7785" s="50"/>
      <c r="BO7785" s="50"/>
      <c r="BP7785" s="50"/>
      <c r="BQ7785" s="50"/>
      <c r="BR7785" s="50"/>
      <c r="BS7785" s="50"/>
      <c r="BT7785" s="50"/>
      <c r="BU7785" s="50"/>
      <c r="BV7785" s="50"/>
      <c r="BW7785" s="50"/>
      <c r="BX7785" s="50"/>
      <c r="BY7785" s="50"/>
      <c r="BZ7785" s="50"/>
      <c r="CA7785" s="50"/>
      <c r="CB7785" s="50"/>
      <c r="CC7785" s="50"/>
      <c r="CD7785" s="50"/>
      <c r="CE7785" s="50"/>
      <c r="CF7785" s="50"/>
      <c r="CG7785" s="50"/>
      <c r="CH7785" s="50"/>
      <c r="CI7785" s="50"/>
      <c r="CJ7785" s="50"/>
      <c r="CK7785" s="50"/>
      <c r="CL7785" s="50"/>
      <c r="CM7785" s="50"/>
      <c r="CN7785" s="50"/>
      <c r="CO7785" s="50"/>
      <c r="CP7785" s="50"/>
      <c r="CQ7785" s="50"/>
      <c r="CR7785" s="50"/>
      <c r="CS7785" s="50"/>
      <c r="CT7785" s="50"/>
      <c r="CU7785" s="50"/>
      <c r="CV7785" s="50"/>
      <c r="CW7785" s="50"/>
      <c r="CX7785" s="50"/>
      <c r="CY7785" s="50"/>
      <c r="CZ7785" s="50"/>
      <c r="DA7785" s="50"/>
      <c r="DB7785" s="50"/>
      <c r="DC7785" s="50"/>
      <c r="DD7785" s="50"/>
      <c r="DE7785" s="50"/>
      <c r="DF7785" s="50"/>
      <c r="DG7785" s="50"/>
    </row>
    <row r="7786" spans="1:111" x14ac:dyDescent="0.2">
      <c r="A7786" s="185"/>
      <c r="B7786" s="186"/>
      <c r="C7786" s="186"/>
      <c r="D7786" s="54"/>
      <c r="E7786" s="310"/>
      <c r="F7786" s="192"/>
      <c r="G7786" s="192"/>
      <c r="H7786" s="50"/>
      <c r="I7786" s="50"/>
      <c r="J7786" s="50"/>
      <c r="K7786" s="50"/>
      <c r="L7786" s="50"/>
      <c r="M7786" s="50"/>
      <c r="N7786" s="50"/>
      <c r="O7786" s="50"/>
      <c r="P7786" s="50"/>
      <c r="Q7786" s="50"/>
      <c r="R7786" s="50"/>
      <c r="S7786" s="50"/>
      <c r="T7786" s="50"/>
      <c r="U7786" s="50"/>
      <c r="V7786" s="50"/>
      <c r="W7786" s="50"/>
      <c r="X7786" s="50"/>
      <c r="Y7786" s="50"/>
      <c r="Z7786" s="50"/>
      <c r="AA7786" s="50"/>
      <c r="AB7786" s="50"/>
      <c r="AC7786" s="50"/>
      <c r="AD7786" s="50"/>
      <c r="AE7786" s="50"/>
      <c r="AF7786" s="50"/>
      <c r="AG7786" s="50"/>
      <c r="AH7786" s="50"/>
      <c r="AI7786" s="50"/>
      <c r="AJ7786" s="50"/>
      <c r="AK7786" s="50"/>
      <c r="AL7786" s="50"/>
      <c r="AM7786" s="50"/>
      <c r="AN7786" s="50"/>
      <c r="AO7786" s="50"/>
      <c r="AP7786" s="50"/>
      <c r="AQ7786" s="50"/>
      <c r="AR7786" s="50"/>
      <c r="AS7786" s="50"/>
      <c r="AT7786" s="50"/>
      <c r="AU7786" s="50"/>
      <c r="AV7786" s="50"/>
      <c r="AW7786" s="50"/>
      <c r="AX7786" s="50"/>
      <c r="AY7786" s="50"/>
      <c r="AZ7786" s="50"/>
      <c r="BA7786" s="50"/>
      <c r="BB7786" s="50"/>
      <c r="BC7786" s="50"/>
      <c r="BD7786" s="50"/>
      <c r="BE7786" s="50"/>
      <c r="BF7786" s="50"/>
      <c r="BG7786" s="50"/>
      <c r="BH7786" s="50"/>
      <c r="BI7786" s="50"/>
      <c r="BJ7786" s="50"/>
      <c r="BK7786" s="50"/>
      <c r="BL7786" s="50"/>
      <c r="BM7786" s="50"/>
      <c r="BN7786" s="50"/>
      <c r="BO7786" s="50"/>
      <c r="BP7786" s="50"/>
      <c r="BQ7786" s="50"/>
      <c r="BR7786" s="50"/>
      <c r="BS7786" s="50"/>
      <c r="BT7786" s="50"/>
      <c r="BU7786" s="50"/>
      <c r="BV7786" s="50"/>
      <c r="BW7786" s="50"/>
      <c r="BX7786" s="50"/>
      <c r="BY7786" s="50"/>
      <c r="BZ7786" s="50"/>
      <c r="CA7786" s="50"/>
      <c r="CB7786" s="50"/>
      <c r="CC7786" s="50"/>
      <c r="CD7786" s="50"/>
      <c r="CE7786" s="50"/>
      <c r="CF7786" s="50"/>
      <c r="CG7786" s="50"/>
      <c r="CH7786" s="50"/>
      <c r="CI7786" s="50"/>
      <c r="CJ7786" s="50"/>
      <c r="CK7786" s="50"/>
      <c r="CL7786" s="50"/>
      <c r="CM7786" s="50"/>
      <c r="CN7786" s="50"/>
      <c r="CO7786" s="50"/>
      <c r="CP7786" s="50"/>
      <c r="CQ7786" s="50"/>
      <c r="CR7786" s="50"/>
      <c r="CS7786" s="50"/>
      <c r="CT7786" s="50"/>
      <c r="CU7786" s="50"/>
      <c r="CV7786" s="50"/>
      <c r="CW7786" s="50"/>
      <c r="CX7786" s="50"/>
      <c r="CY7786" s="50"/>
      <c r="CZ7786" s="50"/>
      <c r="DA7786" s="50"/>
      <c r="DB7786" s="50"/>
      <c r="DC7786" s="50"/>
      <c r="DD7786" s="50"/>
      <c r="DE7786" s="50"/>
      <c r="DF7786" s="50"/>
      <c r="DG7786" s="50"/>
    </row>
    <row r="7787" spans="1:111" x14ac:dyDescent="0.2">
      <c r="A7787" s="185"/>
      <c r="B7787" s="186"/>
      <c r="C7787" s="186"/>
      <c r="D7787" s="54"/>
      <c r="E7787" s="310"/>
      <c r="F7787" s="192"/>
      <c r="G7787" s="192"/>
      <c r="H7787" s="50"/>
      <c r="I7787" s="50"/>
      <c r="J7787" s="50"/>
      <c r="K7787" s="50"/>
      <c r="L7787" s="50"/>
      <c r="M7787" s="50"/>
      <c r="N7787" s="50"/>
      <c r="O7787" s="50"/>
      <c r="P7787" s="50"/>
      <c r="Q7787" s="50"/>
      <c r="R7787" s="50"/>
      <c r="S7787" s="50"/>
      <c r="T7787" s="50"/>
      <c r="U7787" s="50"/>
      <c r="V7787" s="50"/>
      <c r="W7787" s="50"/>
      <c r="X7787" s="50"/>
      <c r="Y7787" s="50"/>
      <c r="Z7787" s="50"/>
      <c r="AA7787" s="50"/>
      <c r="AB7787" s="50"/>
      <c r="AC7787" s="50"/>
      <c r="AD7787" s="50"/>
      <c r="AE7787" s="50"/>
      <c r="AF7787" s="50"/>
      <c r="AG7787" s="50"/>
      <c r="AH7787" s="50"/>
      <c r="AI7787" s="50"/>
      <c r="AJ7787" s="50"/>
      <c r="AK7787" s="50"/>
      <c r="AL7787" s="50"/>
      <c r="AM7787" s="50"/>
      <c r="AN7787" s="50"/>
      <c r="AO7787" s="50"/>
      <c r="AP7787" s="50"/>
      <c r="AQ7787" s="50"/>
      <c r="AR7787" s="50"/>
      <c r="AS7787" s="50"/>
      <c r="AT7787" s="50"/>
      <c r="AU7787" s="50"/>
      <c r="AV7787" s="50"/>
      <c r="AW7787" s="50"/>
      <c r="AX7787" s="50"/>
      <c r="AY7787" s="50"/>
      <c r="AZ7787" s="50"/>
      <c r="BA7787" s="50"/>
      <c r="BB7787" s="50"/>
      <c r="BC7787" s="50"/>
      <c r="BD7787" s="50"/>
      <c r="BE7787" s="50"/>
      <c r="BF7787" s="50"/>
      <c r="BG7787" s="50"/>
      <c r="BH7787" s="50"/>
      <c r="BI7787" s="50"/>
      <c r="BJ7787" s="50"/>
      <c r="BK7787" s="50"/>
      <c r="BL7787" s="50"/>
      <c r="BM7787" s="50"/>
      <c r="BN7787" s="50"/>
      <c r="BO7787" s="50"/>
      <c r="BP7787" s="50"/>
      <c r="BQ7787" s="50"/>
      <c r="BR7787" s="50"/>
      <c r="BS7787" s="50"/>
      <c r="BT7787" s="50"/>
      <c r="BU7787" s="50"/>
      <c r="BV7787" s="50"/>
      <c r="BW7787" s="50"/>
      <c r="BX7787" s="50"/>
      <c r="BY7787" s="50"/>
      <c r="BZ7787" s="50"/>
      <c r="CA7787" s="50"/>
      <c r="CB7787" s="50"/>
      <c r="CC7787" s="50"/>
      <c r="CD7787" s="50"/>
      <c r="CE7787" s="50"/>
      <c r="CF7787" s="50"/>
      <c r="CG7787" s="50"/>
      <c r="CH7787" s="50"/>
      <c r="CI7787" s="50"/>
      <c r="CJ7787" s="50"/>
      <c r="CK7787" s="50"/>
      <c r="CL7787" s="50"/>
      <c r="CM7787" s="50"/>
      <c r="CN7787" s="50"/>
      <c r="CO7787" s="50"/>
      <c r="CP7787" s="50"/>
      <c r="CQ7787" s="50"/>
      <c r="CR7787" s="50"/>
      <c r="CS7787" s="50"/>
      <c r="CT7787" s="50"/>
      <c r="CU7787" s="50"/>
      <c r="CV7787" s="50"/>
      <c r="CW7787" s="50"/>
      <c r="CX7787" s="50"/>
      <c r="CY7787" s="50"/>
      <c r="CZ7787" s="50"/>
      <c r="DA7787" s="50"/>
      <c r="DB7787" s="50"/>
      <c r="DC7787" s="50"/>
      <c r="DD7787" s="50"/>
      <c r="DE7787" s="50"/>
      <c r="DF7787" s="50"/>
      <c r="DG7787" s="50"/>
    </row>
    <row r="7788" spans="1:111" x14ac:dyDescent="0.2">
      <c r="A7788" s="185"/>
      <c r="B7788" s="186"/>
      <c r="C7788" s="186"/>
      <c r="D7788" s="54"/>
      <c r="E7788" s="310"/>
      <c r="F7788" s="192"/>
      <c r="G7788" s="192"/>
      <c r="H7788" s="50"/>
      <c r="I7788" s="50"/>
      <c r="J7788" s="50"/>
      <c r="K7788" s="50"/>
      <c r="L7788" s="50"/>
      <c r="M7788" s="50"/>
      <c r="N7788" s="50"/>
      <c r="O7788" s="50"/>
      <c r="P7788" s="50"/>
      <c r="Q7788" s="50"/>
      <c r="R7788" s="50"/>
      <c r="S7788" s="50"/>
      <c r="T7788" s="50"/>
      <c r="U7788" s="50"/>
      <c r="V7788" s="50"/>
      <c r="W7788" s="50"/>
      <c r="X7788" s="50"/>
      <c r="Y7788" s="50"/>
      <c r="Z7788" s="50"/>
      <c r="AA7788" s="50"/>
      <c r="AB7788" s="50"/>
      <c r="AC7788" s="50"/>
      <c r="AD7788" s="50"/>
      <c r="AE7788" s="50"/>
      <c r="AF7788" s="50"/>
      <c r="AG7788" s="50"/>
      <c r="AH7788" s="50"/>
      <c r="AI7788" s="50"/>
      <c r="AJ7788" s="50"/>
      <c r="AK7788" s="50"/>
      <c r="AL7788" s="50"/>
      <c r="AM7788" s="50"/>
      <c r="AN7788" s="50"/>
      <c r="AO7788" s="50"/>
      <c r="AP7788" s="50"/>
      <c r="AQ7788" s="50"/>
      <c r="AR7788" s="50"/>
      <c r="AS7788" s="50"/>
      <c r="AT7788" s="50"/>
      <c r="AU7788" s="50"/>
      <c r="AV7788" s="50"/>
      <c r="AW7788" s="50"/>
      <c r="AX7788" s="50"/>
      <c r="AY7788" s="50"/>
      <c r="AZ7788" s="50"/>
      <c r="BA7788" s="50"/>
      <c r="BB7788" s="50"/>
      <c r="BC7788" s="50"/>
      <c r="BD7788" s="50"/>
      <c r="BE7788" s="50"/>
      <c r="BF7788" s="50"/>
      <c r="BG7788" s="50"/>
      <c r="BH7788" s="50"/>
      <c r="BI7788" s="50"/>
      <c r="BJ7788" s="50"/>
      <c r="BK7788" s="50"/>
      <c r="BL7788" s="50"/>
      <c r="BM7788" s="50"/>
      <c r="BN7788" s="50"/>
      <c r="BO7788" s="50"/>
      <c r="BP7788" s="50"/>
      <c r="BQ7788" s="50"/>
      <c r="BR7788" s="50"/>
      <c r="BS7788" s="50"/>
      <c r="BT7788" s="50"/>
      <c r="BU7788" s="50"/>
      <c r="BV7788" s="50"/>
      <c r="BW7788" s="50"/>
      <c r="BX7788" s="50"/>
      <c r="BY7788" s="50"/>
      <c r="BZ7788" s="50"/>
      <c r="CA7788" s="50"/>
      <c r="CB7788" s="50"/>
      <c r="CC7788" s="50"/>
      <c r="CD7788" s="50"/>
      <c r="CE7788" s="50"/>
      <c r="CF7788" s="50"/>
      <c r="CG7788" s="50"/>
      <c r="CH7788" s="50"/>
      <c r="CI7788" s="50"/>
      <c r="CJ7788" s="50"/>
      <c r="CK7788" s="50"/>
      <c r="CL7788" s="50"/>
      <c r="CM7788" s="50"/>
      <c r="CN7788" s="50"/>
      <c r="CO7788" s="50"/>
      <c r="CP7788" s="50"/>
      <c r="CQ7788" s="50"/>
      <c r="CR7788" s="50"/>
      <c r="CS7788" s="50"/>
      <c r="CT7788" s="50"/>
      <c r="CU7788" s="50"/>
      <c r="CV7788" s="50"/>
      <c r="CW7788" s="50"/>
      <c r="CX7788" s="50"/>
      <c r="CY7788" s="50"/>
      <c r="CZ7788" s="50"/>
      <c r="DA7788" s="50"/>
      <c r="DB7788" s="50"/>
      <c r="DC7788" s="50"/>
      <c r="DD7788" s="50"/>
      <c r="DE7788" s="50"/>
      <c r="DF7788" s="50"/>
      <c r="DG7788" s="50"/>
    </row>
    <row r="7789" spans="1:111" x14ac:dyDescent="0.2">
      <c r="A7789" s="185"/>
      <c r="B7789" s="186"/>
      <c r="C7789" s="186"/>
      <c r="D7789" s="54"/>
      <c r="E7789" s="310"/>
      <c r="F7789" s="192"/>
      <c r="G7789" s="192"/>
      <c r="H7789" s="50"/>
      <c r="I7789" s="50"/>
      <c r="J7789" s="50"/>
      <c r="K7789" s="50"/>
      <c r="L7789" s="50"/>
      <c r="M7789" s="50"/>
      <c r="N7789" s="50"/>
      <c r="O7789" s="50"/>
      <c r="P7789" s="50"/>
      <c r="Q7789" s="50"/>
      <c r="R7789" s="50"/>
      <c r="S7789" s="50"/>
      <c r="T7789" s="50"/>
      <c r="U7789" s="50"/>
      <c r="V7789" s="50"/>
      <c r="W7789" s="50"/>
      <c r="X7789" s="50"/>
      <c r="Y7789" s="50"/>
      <c r="Z7789" s="50"/>
      <c r="AA7789" s="50"/>
      <c r="AB7789" s="50"/>
      <c r="AC7789" s="50"/>
      <c r="AD7789" s="50"/>
      <c r="AE7789" s="50"/>
      <c r="AF7789" s="50"/>
      <c r="AG7789" s="50"/>
      <c r="AH7789" s="50"/>
      <c r="AI7789" s="50"/>
      <c r="AJ7789" s="50"/>
      <c r="AK7789" s="50"/>
      <c r="AL7789" s="50"/>
      <c r="AM7789" s="50"/>
      <c r="AN7789" s="50"/>
      <c r="AO7789" s="50"/>
      <c r="AP7789" s="50"/>
      <c r="AQ7789" s="50"/>
      <c r="AR7789" s="50"/>
      <c r="AS7789" s="50"/>
      <c r="AT7789" s="50"/>
      <c r="AU7789" s="50"/>
      <c r="AV7789" s="50"/>
      <c r="AW7789" s="50"/>
      <c r="AX7789" s="50"/>
      <c r="AY7789" s="50"/>
      <c r="AZ7789" s="50"/>
      <c r="BA7789" s="50"/>
      <c r="BB7789" s="50"/>
      <c r="BC7789" s="50"/>
      <c r="BD7789" s="50"/>
      <c r="BE7789" s="50"/>
      <c r="BF7789" s="50"/>
      <c r="BG7789" s="50"/>
      <c r="BH7789" s="50"/>
      <c r="BI7789" s="50"/>
      <c r="BJ7789" s="50"/>
      <c r="BK7789" s="50"/>
      <c r="BL7789" s="50"/>
      <c r="BM7789" s="50"/>
      <c r="BN7789" s="50"/>
      <c r="BO7789" s="50"/>
      <c r="BP7789" s="50"/>
      <c r="BQ7789" s="50"/>
      <c r="BR7789" s="50"/>
      <c r="BS7789" s="50"/>
      <c r="BT7789" s="50"/>
      <c r="BU7789" s="50"/>
      <c r="BV7789" s="50"/>
      <c r="BW7789" s="50"/>
      <c r="BX7789" s="50"/>
      <c r="BY7789" s="50"/>
      <c r="BZ7789" s="50"/>
      <c r="CA7789" s="50"/>
      <c r="CB7789" s="50"/>
      <c r="CC7789" s="50"/>
      <c r="CD7789" s="50"/>
      <c r="CE7789" s="50"/>
      <c r="CF7789" s="50"/>
      <c r="CG7789" s="50"/>
      <c r="CH7789" s="50"/>
      <c r="CI7789" s="50"/>
      <c r="CJ7789" s="50"/>
      <c r="CK7789" s="50"/>
      <c r="CL7789" s="50"/>
      <c r="CM7789" s="50"/>
      <c r="CN7789" s="50"/>
      <c r="CO7789" s="50"/>
      <c r="CP7789" s="50"/>
      <c r="CQ7789" s="50"/>
      <c r="CR7789" s="50"/>
      <c r="CS7789" s="50"/>
      <c r="CT7789" s="50"/>
      <c r="CU7789" s="50"/>
      <c r="CV7789" s="50"/>
      <c r="CW7789" s="50"/>
      <c r="CX7789" s="50"/>
      <c r="CY7789" s="50"/>
      <c r="CZ7789" s="50"/>
      <c r="DA7789" s="50"/>
      <c r="DB7789" s="50"/>
      <c r="DC7789" s="50"/>
      <c r="DD7789" s="50"/>
      <c r="DE7789" s="50"/>
      <c r="DF7789" s="50"/>
      <c r="DG7789" s="50"/>
    </row>
    <row r="7790" spans="1:111" x14ac:dyDescent="0.2">
      <c r="A7790" s="185"/>
      <c r="B7790" s="186"/>
      <c r="C7790" s="186"/>
      <c r="D7790" s="54"/>
      <c r="E7790" s="310"/>
      <c r="F7790" s="192"/>
      <c r="G7790" s="192"/>
      <c r="H7790" s="50"/>
      <c r="I7790" s="50"/>
      <c r="J7790" s="50"/>
      <c r="K7790" s="50"/>
      <c r="L7790" s="50"/>
      <c r="M7790" s="50"/>
      <c r="N7790" s="50"/>
      <c r="O7790" s="50"/>
      <c r="P7790" s="50"/>
      <c r="Q7790" s="50"/>
      <c r="R7790" s="50"/>
      <c r="S7790" s="50"/>
      <c r="T7790" s="50"/>
      <c r="U7790" s="50"/>
      <c r="V7790" s="50"/>
      <c r="W7790" s="50"/>
      <c r="X7790" s="50"/>
      <c r="Y7790" s="50"/>
      <c r="Z7790" s="50"/>
      <c r="AA7790" s="50"/>
      <c r="AB7790" s="50"/>
      <c r="AC7790" s="50"/>
      <c r="AD7790" s="50"/>
      <c r="AE7790" s="50"/>
      <c r="AF7790" s="50"/>
      <c r="AG7790" s="50"/>
      <c r="AH7790" s="50"/>
      <c r="AI7790" s="50"/>
      <c r="AJ7790" s="50"/>
      <c r="AK7790" s="50"/>
      <c r="AL7790" s="50"/>
      <c r="AM7790" s="50"/>
      <c r="AN7790" s="50"/>
      <c r="AO7790" s="50"/>
      <c r="AP7790" s="50"/>
      <c r="AQ7790" s="50"/>
      <c r="AR7790" s="50"/>
      <c r="AS7790" s="50"/>
      <c r="AT7790" s="50"/>
      <c r="AU7790" s="50"/>
      <c r="AV7790" s="50"/>
      <c r="AW7790" s="50"/>
      <c r="AX7790" s="50"/>
      <c r="AY7790" s="50"/>
      <c r="AZ7790" s="50"/>
      <c r="BA7790" s="50"/>
      <c r="BB7790" s="50"/>
      <c r="BC7790" s="50"/>
      <c r="BD7790" s="50"/>
      <c r="BE7790" s="50"/>
      <c r="BF7790" s="50"/>
      <c r="BG7790" s="50"/>
      <c r="BH7790" s="50"/>
      <c r="BI7790" s="50"/>
      <c r="BJ7790" s="50"/>
      <c r="BK7790" s="50"/>
      <c r="BL7790" s="50"/>
      <c r="BM7790" s="50"/>
      <c r="BN7790" s="50"/>
      <c r="BO7790" s="50"/>
      <c r="BP7790" s="50"/>
      <c r="BQ7790" s="50"/>
      <c r="BR7790" s="50"/>
      <c r="BS7790" s="50"/>
      <c r="BT7790" s="50"/>
      <c r="BU7790" s="50"/>
      <c r="BV7790" s="50"/>
      <c r="BW7790" s="50"/>
      <c r="BX7790" s="50"/>
      <c r="BY7790" s="50"/>
      <c r="BZ7790" s="50"/>
      <c r="CA7790" s="50"/>
      <c r="CB7790" s="50"/>
      <c r="CC7790" s="50"/>
      <c r="CD7790" s="50"/>
      <c r="CE7790" s="50"/>
      <c r="CF7790" s="50"/>
      <c r="CG7790" s="50"/>
      <c r="CH7790" s="50"/>
      <c r="CI7790" s="50"/>
      <c r="CJ7790" s="50"/>
      <c r="CK7790" s="50"/>
      <c r="CL7790" s="50"/>
      <c r="CM7790" s="50"/>
      <c r="CN7790" s="50"/>
      <c r="CO7790" s="50"/>
      <c r="CP7790" s="50"/>
      <c r="CQ7790" s="50"/>
      <c r="CR7790" s="50"/>
      <c r="CS7790" s="50"/>
      <c r="CT7790" s="50"/>
      <c r="CU7790" s="50"/>
      <c r="CV7790" s="50"/>
      <c r="CW7790" s="50"/>
      <c r="CX7790" s="50"/>
      <c r="CY7790" s="50"/>
      <c r="CZ7790" s="50"/>
      <c r="DA7790" s="50"/>
      <c r="DB7790" s="50"/>
      <c r="DC7790" s="50"/>
      <c r="DD7790" s="50"/>
      <c r="DE7790" s="50"/>
      <c r="DF7790" s="50"/>
      <c r="DG7790" s="50"/>
    </row>
    <row r="7791" spans="1:111" x14ac:dyDescent="0.2">
      <c r="A7791" s="185"/>
      <c r="B7791" s="186"/>
      <c r="C7791" s="186"/>
      <c r="D7791" s="54"/>
      <c r="E7791" s="310"/>
      <c r="F7791" s="192"/>
      <c r="G7791" s="192"/>
      <c r="H7791" s="50"/>
      <c r="I7791" s="50"/>
      <c r="J7791" s="50"/>
      <c r="K7791" s="50"/>
      <c r="L7791" s="50"/>
      <c r="M7791" s="50"/>
      <c r="N7791" s="50"/>
      <c r="O7791" s="50"/>
      <c r="P7791" s="50"/>
      <c r="Q7791" s="50"/>
      <c r="R7791" s="50"/>
      <c r="S7791" s="50"/>
      <c r="T7791" s="50"/>
      <c r="U7791" s="50"/>
      <c r="V7791" s="50"/>
      <c r="W7791" s="50"/>
      <c r="X7791" s="50"/>
      <c r="Y7791" s="50"/>
      <c r="Z7791" s="50"/>
      <c r="AA7791" s="50"/>
      <c r="AB7791" s="50"/>
      <c r="AC7791" s="50"/>
      <c r="AD7791" s="50"/>
      <c r="AE7791" s="50"/>
      <c r="AF7791" s="50"/>
      <c r="AG7791" s="50"/>
      <c r="AH7791" s="50"/>
      <c r="AI7791" s="50"/>
      <c r="AJ7791" s="50"/>
      <c r="AK7791" s="50"/>
      <c r="AL7791" s="50"/>
      <c r="AM7791" s="50"/>
      <c r="AN7791" s="50"/>
      <c r="AO7791" s="50"/>
      <c r="AP7791" s="50"/>
      <c r="AQ7791" s="50"/>
      <c r="AR7791" s="50"/>
      <c r="AS7791" s="50"/>
      <c r="AT7791" s="50"/>
      <c r="AU7791" s="50"/>
      <c r="AV7791" s="50"/>
      <c r="AW7791" s="50"/>
      <c r="AX7791" s="50"/>
      <c r="AY7791" s="50"/>
      <c r="AZ7791" s="50"/>
      <c r="BA7791" s="50"/>
      <c r="BB7791" s="50"/>
      <c r="BC7791" s="50"/>
      <c r="BD7791" s="50"/>
      <c r="BE7791" s="50"/>
      <c r="BF7791" s="50"/>
      <c r="BG7791" s="50"/>
      <c r="BH7791" s="50"/>
      <c r="BI7791" s="50"/>
      <c r="BJ7791" s="50"/>
      <c r="BK7791" s="50"/>
      <c r="BL7791" s="50"/>
      <c r="BM7791" s="50"/>
      <c r="BN7791" s="50"/>
      <c r="BO7791" s="50"/>
      <c r="BP7791" s="50"/>
      <c r="BQ7791" s="50"/>
      <c r="BR7791" s="50"/>
      <c r="BS7791" s="50"/>
      <c r="BT7791" s="50"/>
      <c r="BU7791" s="50"/>
      <c r="BV7791" s="50"/>
      <c r="BW7791" s="50"/>
      <c r="BX7791" s="50"/>
      <c r="BY7791" s="50"/>
      <c r="BZ7791" s="50"/>
      <c r="CA7791" s="50"/>
      <c r="CB7791" s="50"/>
      <c r="CC7791" s="50"/>
      <c r="CD7791" s="50"/>
      <c r="CE7791" s="50"/>
      <c r="CF7791" s="50"/>
      <c r="CG7791" s="50"/>
      <c r="CH7791" s="50"/>
      <c r="CI7791" s="50"/>
      <c r="CJ7791" s="50"/>
      <c r="CK7791" s="50"/>
      <c r="CL7791" s="50"/>
      <c r="CM7791" s="50"/>
      <c r="CN7791" s="50"/>
      <c r="CO7791" s="50"/>
      <c r="CP7791" s="50"/>
      <c r="CQ7791" s="50"/>
      <c r="CR7791" s="50"/>
      <c r="CS7791" s="50"/>
      <c r="CT7791" s="50"/>
      <c r="CU7791" s="50"/>
      <c r="CV7791" s="50"/>
      <c r="CW7791" s="50"/>
      <c r="CX7791" s="50"/>
      <c r="CY7791" s="50"/>
      <c r="CZ7791" s="50"/>
      <c r="DA7791" s="50"/>
      <c r="DB7791" s="50"/>
      <c r="DC7791" s="50"/>
      <c r="DD7791" s="50"/>
      <c r="DE7791" s="50"/>
      <c r="DF7791" s="50"/>
      <c r="DG7791" s="50"/>
    </row>
    <row r="7792" spans="1:111" x14ac:dyDescent="0.2">
      <c r="A7792" s="185"/>
      <c r="B7792" s="186"/>
      <c r="C7792" s="186"/>
      <c r="D7792" s="54"/>
      <c r="E7792" s="310"/>
      <c r="F7792" s="192"/>
      <c r="G7792" s="192"/>
      <c r="H7792" s="50"/>
      <c r="I7792" s="50"/>
      <c r="J7792" s="50"/>
      <c r="K7792" s="50"/>
      <c r="L7792" s="50"/>
      <c r="M7792" s="50"/>
      <c r="N7792" s="50"/>
      <c r="O7792" s="50"/>
      <c r="P7792" s="50"/>
      <c r="Q7792" s="50"/>
      <c r="R7792" s="50"/>
      <c r="S7792" s="50"/>
      <c r="T7792" s="50"/>
      <c r="U7792" s="50"/>
      <c r="V7792" s="50"/>
      <c r="W7792" s="50"/>
      <c r="X7792" s="50"/>
      <c r="Y7792" s="50"/>
      <c r="Z7792" s="50"/>
      <c r="AA7792" s="50"/>
      <c r="AB7792" s="50"/>
      <c r="AC7792" s="50"/>
      <c r="AD7792" s="50"/>
      <c r="AE7792" s="50"/>
      <c r="AF7792" s="50"/>
      <c r="AG7792" s="50"/>
      <c r="AH7792" s="50"/>
      <c r="AI7792" s="50"/>
      <c r="AJ7792" s="50"/>
      <c r="AK7792" s="50"/>
      <c r="AL7792" s="50"/>
      <c r="AM7792" s="50"/>
      <c r="AN7792" s="50"/>
      <c r="AO7792" s="50"/>
      <c r="AP7792" s="50"/>
      <c r="AQ7792" s="50"/>
      <c r="AR7792" s="50"/>
      <c r="AS7792" s="50"/>
      <c r="AT7792" s="50"/>
      <c r="AU7792" s="50"/>
      <c r="AV7792" s="50"/>
      <c r="AW7792" s="50"/>
      <c r="AX7792" s="50"/>
      <c r="AY7792" s="50"/>
      <c r="AZ7792" s="50"/>
      <c r="BA7792" s="50"/>
      <c r="BB7792" s="50"/>
      <c r="BC7792" s="50"/>
      <c r="BD7792" s="50"/>
      <c r="BE7792" s="50"/>
      <c r="BF7792" s="50"/>
      <c r="BG7792" s="50"/>
      <c r="BH7792" s="50"/>
      <c r="BI7792" s="50"/>
      <c r="BJ7792" s="50"/>
      <c r="BK7792" s="50"/>
      <c r="BL7792" s="50"/>
      <c r="BM7792" s="50"/>
      <c r="BN7792" s="50"/>
      <c r="BO7792" s="50"/>
      <c r="BP7792" s="50"/>
      <c r="BQ7792" s="50"/>
      <c r="BR7792" s="50"/>
      <c r="BS7792" s="50"/>
      <c r="BT7792" s="50"/>
      <c r="BU7792" s="50"/>
      <c r="BV7792" s="50"/>
      <c r="BW7792" s="50"/>
      <c r="BX7792" s="50"/>
      <c r="BY7792" s="50"/>
      <c r="BZ7792" s="50"/>
      <c r="CA7792" s="50"/>
      <c r="CB7792" s="50"/>
      <c r="CC7792" s="50"/>
      <c r="CD7792" s="50"/>
      <c r="CE7792" s="50"/>
      <c r="CF7792" s="50"/>
      <c r="CG7792" s="50"/>
      <c r="CH7792" s="50"/>
      <c r="CI7792" s="50"/>
      <c r="CJ7792" s="50"/>
      <c r="CK7792" s="50"/>
      <c r="CL7792" s="50"/>
      <c r="CM7792" s="50"/>
      <c r="CN7792" s="50"/>
      <c r="CO7792" s="50"/>
      <c r="CP7792" s="50"/>
      <c r="CQ7792" s="50"/>
      <c r="CR7792" s="50"/>
      <c r="CS7792" s="50"/>
      <c r="CT7792" s="50"/>
      <c r="CU7792" s="50"/>
      <c r="CV7792" s="50"/>
      <c r="CW7792" s="50"/>
      <c r="CX7792" s="50"/>
      <c r="CY7792" s="50"/>
      <c r="CZ7792" s="50"/>
      <c r="DA7792" s="50"/>
      <c r="DB7792" s="50"/>
      <c r="DC7792" s="50"/>
      <c r="DD7792" s="50"/>
      <c r="DE7792" s="50"/>
      <c r="DF7792" s="50"/>
      <c r="DG7792" s="50"/>
    </row>
    <row r="7793" spans="1:111" x14ac:dyDescent="0.2">
      <c r="A7793" s="185"/>
      <c r="B7793" s="186"/>
      <c r="C7793" s="186"/>
      <c r="D7793" s="54"/>
      <c r="E7793" s="310"/>
      <c r="F7793" s="192"/>
      <c r="G7793" s="192"/>
      <c r="H7793" s="50"/>
      <c r="I7793" s="50"/>
      <c r="J7793" s="50"/>
      <c r="K7793" s="50"/>
      <c r="L7793" s="50"/>
      <c r="M7793" s="50"/>
      <c r="N7793" s="50"/>
      <c r="O7793" s="50"/>
      <c r="P7793" s="50"/>
      <c r="Q7793" s="50"/>
      <c r="R7793" s="50"/>
      <c r="S7793" s="50"/>
      <c r="T7793" s="50"/>
      <c r="U7793" s="50"/>
      <c r="V7793" s="50"/>
      <c r="W7793" s="50"/>
      <c r="X7793" s="50"/>
      <c r="Y7793" s="50"/>
      <c r="Z7793" s="50"/>
      <c r="AA7793" s="50"/>
      <c r="AB7793" s="50"/>
      <c r="AC7793" s="50"/>
      <c r="AD7793" s="50"/>
      <c r="AE7793" s="50"/>
      <c r="AF7793" s="50"/>
      <c r="AG7793" s="50"/>
      <c r="AH7793" s="50"/>
      <c r="AI7793" s="50"/>
      <c r="AJ7793" s="50"/>
      <c r="AK7793" s="50"/>
      <c r="AL7793" s="50"/>
      <c r="AM7793" s="50"/>
      <c r="AN7793" s="50"/>
      <c r="AO7793" s="50"/>
      <c r="AP7793" s="50"/>
      <c r="AQ7793" s="50"/>
      <c r="AR7793" s="50"/>
      <c r="AS7793" s="50"/>
      <c r="AT7793" s="50"/>
      <c r="AU7793" s="50"/>
      <c r="AV7793" s="50"/>
      <c r="AW7793" s="50"/>
      <c r="AX7793" s="50"/>
      <c r="AY7793" s="50"/>
      <c r="AZ7793" s="50"/>
      <c r="BA7793" s="50"/>
      <c r="BB7793" s="50"/>
      <c r="BC7793" s="50"/>
      <c r="BD7793" s="50"/>
      <c r="BE7793" s="50"/>
      <c r="BF7793" s="50"/>
      <c r="BG7793" s="50"/>
      <c r="BH7793" s="50"/>
      <c r="BI7793" s="50"/>
      <c r="BJ7793" s="50"/>
      <c r="BK7793" s="50"/>
      <c r="BL7793" s="50"/>
      <c r="BM7793" s="50"/>
      <c r="BN7793" s="50"/>
      <c r="BO7793" s="50"/>
      <c r="BP7793" s="50"/>
      <c r="BQ7793" s="50"/>
      <c r="BR7793" s="50"/>
      <c r="BS7793" s="50"/>
      <c r="BT7793" s="50"/>
      <c r="BU7793" s="50"/>
      <c r="BV7793" s="50"/>
      <c r="BW7793" s="50"/>
      <c r="BX7793" s="50"/>
      <c r="BY7793" s="50"/>
      <c r="BZ7793" s="50"/>
      <c r="CA7793" s="50"/>
      <c r="CB7793" s="50"/>
      <c r="CC7793" s="50"/>
      <c r="CD7793" s="50"/>
      <c r="CE7793" s="50"/>
      <c r="CF7793" s="50"/>
      <c r="CG7793" s="50"/>
      <c r="CH7793" s="50"/>
      <c r="CI7793" s="50"/>
      <c r="CJ7793" s="50"/>
      <c r="CK7793" s="50"/>
      <c r="CL7793" s="50"/>
      <c r="CM7793" s="50"/>
      <c r="CN7793" s="50"/>
      <c r="CO7793" s="50"/>
      <c r="CP7793" s="50"/>
      <c r="CQ7793" s="50"/>
      <c r="CR7793" s="50"/>
      <c r="CS7793" s="50"/>
      <c r="CT7793" s="50"/>
      <c r="CU7793" s="50"/>
      <c r="CV7793" s="50"/>
      <c r="CW7793" s="50"/>
      <c r="CX7793" s="50"/>
      <c r="CY7793" s="50"/>
      <c r="CZ7793" s="50"/>
      <c r="DA7793" s="50"/>
      <c r="DB7793" s="50"/>
      <c r="DC7793" s="50"/>
      <c r="DD7793" s="50"/>
      <c r="DE7793" s="50"/>
      <c r="DF7793" s="50"/>
      <c r="DG7793" s="50"/>
    </row>
    <row r="7794" spans="1:111" x14ac:dyDescent="0.2">
      <c r="A7794" s="185"/>
      <c r="B7794" s="186"/>
      <c r="C7794" s="186"/>
      <c r="D7794" s="54"/>
      <c r="E7794" s="310"/>
      <c r="F7794" s="192"/>
      <c r="G7794" s="192"/>
      <c r="H7794" s="50"/>
      <c r="I7794" s="50"/>
      <c r="J7794" s="50"/>
      <c r="K7794" s="50"/>
      <c r="L7794" s="50"/>
      <c r="M7794" s="50"/>
      <c r="N7794" s="50"/>
      <c r="O7794" s="50"/>
      <c r="P7794" s="50"/>
      <c r="Q7794" s="50"/>
      <c r="R7794" s="50"/>
      <c r="S7794" s="50"/>
      <c r="T7794" s="50"/>
      <c r="U7794" s="50"/>
      <c r="V7794" s="50"/>
      <c r="W7794" s="50"/>
      <c r="X7794" s="50"/>
      <c r="Y7794" s="50"/>
      <c r="Z7794" s="50"/>
      <c r="AA7794" s="50"/>
      <c r="AB7794" s="50"/>
      <c r="AC7794" s="50"/>
      <c r="AD7794" s="50"/>
      <c r="AE7794" s="50"/>
      <c r="AF7794" s="50"/>
      <c r="AG7794" s="50"/>
      <c r="AH7794" s="50"/>
      <c r="AI7794" s="50"/>
      <c r="AJ7794" s="50"/>
      <c r="AK7794" s="50"/>
      <c r="AL7794" s="50"/>
      <c r="AM7794" s="50"/>
      <c r="AN7794" s="50"/>
      <c r="AO7794" s="50"/>
      <c r="AP7794" s="50"/>
      <c r="AQ7794" s="50"/>
      <c r="AR7794" s="50"/>
      <c r="AS7794" s="50"/>
      <c r="AT7794" s="50"/>
      <c r="AU7794" s="50"/>
      <c r="AV7794" s="50"/>
      <c r="AW7794" s="50"/>
      <c r="AX7794" s="50"/>
      <c r="AY7794" s="50"/>
      <c r="AZ7794" s="50"/>
      <c r="BA7794" s="50"/>
      <c r="BB7794" s="50"/>
      <c r="BC7794" s="50"/>
      <c r="BD7794" s="50"/>
      <c r="BE7794" s="50"/>
      <c r="BF7794" s="50"/>
      <c r="BG7794" s="50"/>
      <c r="BH7794" s="50"/>
      <c r="BI7794" s="50"/>
      <c r="BJ7794" s="50"/>
      <c r="BK7794" s="50"/>
      <c r="BL7794" s="50"/>
      <c r="BM7794" s="50"/>
      <c r="BN7794" s="50"/>
      <c r="BO7794" s="50"/>
      <c r="BP7794" s="50"/>
      <c r="BQ7794" s="50"/>
      <c r="BR7794" s="50"/>
      <c r="BS7794" s="50"/>
      <c r="BT7794" s="50"/>
      <c r="BU7794" s="50"/>
      <c r="BV7794" s="50"/>
      <c r="BW7794" s="50"/>
      <c r="BX7794" s="50"/>
      <c r="BY7794" s="50"/>
      <c r="BZ7794" s="50"/>
      <c r="CA7794" s="50"/>
      <c r="CB7794" s="50"/>
      <c r="CC7794" s="50"/>
      <c r="CD7794" s="50"/>
      <c r="CE7794" s="50"/>
      <c r="CF7794" s="50"/>
      <c r="CG7794" s="50"/>
      <c r="CH7794" s="50"/>
      <c r="CI7794" s="50"/>
      <c r="CJ7794" s="50"/>
      <c r="CK7794" s="50"/>
      <c r="CL7794" s="50"/>
      <c r="CM7794" s="50"/>
      <c r="CN7794" s="50"/>
      <c r="CO7794" s="50"/>
      <c r="CP7794" s="50"/>
      <c r="CQ7794" s="50"/>
      <c r="CR7794" s="50"/>
      <c r="CS7794" s="50"/>
      <c r="CT7794" s="50"/>
      <c r="CU7794" s="50"/>
      <c r="CV7794" s="50"/>
      <c r="CW7794" s="50"/>
      <c r="CX7794" s="50"/>
      <c r="CY7794" s="50"/>
      <c r="CZ7794" s="50"/>
      <c r="DA7794" s="50"/>
      <c r="DB7794" s="50"/>
      <c r="DC7794" s="50"/>
      <c r="DD7794" s="50"/>
      <c r="DE7794" s="50"/>
      <c r="DF7794" s="50"/>
      <c r="DG7794" s="50"/>
    </row>
    <row r="7795" spans="1:111" x14ac:dyDescent="0.2">
      <c r="A7795" s="185"/>
      <c r="B7795" s="186"/>
      <c r="C7795" s="186"/>
      <c r="D7795" s="54"/>
      <c r="E7795" s="310"/>
      <c r="F7795" s="192"/>
      <c r="G7795" s="192"/>
      <c r="H7795" s="50"/>
      <c r="I7795" s="50"/>
      <c r="J7795" s="50"/>
      <c r="K7795" s="50"/>
      <c r="L7795" s="50"/>
      <c r="M7795" s="50"/>
      <c r="N7795" s="50"/>
      <c r="O7795" s="50"/>
      <c r="P7795" s="50"/>
      <c r="Q7795" s="50"/>
      <c r="R7795" s="50"/>
      <c r="S7795" s="50"/>
      <c r="T7795" s="50"/>
      <c r="U7795" s="50"/>
      <c r="V7795" s="50"/>
      <c r="W7795" s="50"/>
      <c r="X7795" s="50"/>
      <c r="Y7795" s="50"/>
      <c r="Z7795" s="50"/>
      <c r="AA7795" s="50"/>
      <c r="AB7795" s="50"/>
      <c r="AC7795" s="50"/>
      <c r="AD7795" s="50"/>
      <c r="AE7795" s="50"/>
      <c r="AF7795" s="50"/>
      <c r="AG7795" s="50"/>
      <c r="AH7795" s="50"/>
      <c r="AI7795" s="50"/>
      <c r="AJ7795" s="50"/>
      <c r="AK7795" s="50"/>
      <c r="AL7795" s="50"/>
      <c r="AM7795" s="50"/>
      <c r="AN7795" s="50"/>
      <c r="AO7795" s="50"/>
      <c r="AP7795" s="50"/>
      <c r="AQ7795" s="50"/>
      <c r="AR7795" s="50"/>
      <c r="AS7795" s="50"/>
      <c r="AT7795" s="50"/>
      <c r="AU7795" s="50"/>
      <c r="AV7795" s="50"/>
      <c r="AW7795" s="50"/>
      <c r="AX7795" s="50"/>
      <c r="AY7795" s="50"/>
      <c r="AZ7795" s="50"/>
      <c r="BA7795" s="50"/>
      <c r="BB7795" s="50"/>
      <c r="BC7795" s="50"/>
      <c r="BD7795" s="50"/>
      <c r="BE7795" s="50"/>
      <c r="BF7795" s="50"/>
      <c r="BG7795" s="50"/>
      <c r="BH7795" s="50"/>
      <c r="BI7795" s="50"/>
      <c r="BJ7795" s="50"/>
      <c r="BK7795" s="50"/>
      <c r="BL7795" s="50"/>
      <c r="BM7795" s="50"/>
      <c r="BN7795" s="50"/>
      <c r="BO7795" s="50"/>
      <c r="BP7795" s="50"/>
      <c r="BQ7795" s="50"/>
      <c r="BR7795" s="50"/>
      <c r="BS7795" s="50"/>
      <c r="BT7795" s="50"/>
      <c r="BU7795" s="50"/>
      <c r="BV7795" s="50"/>
      <c r="BW7795" s="50"/>
      <c r="BX7795" s="50"/>
      <c r="BY7795" s="50"/>
      <c r="BZ7795" s="50"/>
      <c r="CA7795" s="50"/>
      <c r="CB7795" s="50"/>
      <c r="CC7795" s="50"/>
      <c r="CD7795" s="50"/>
      <c r="CE7795" s="50"/>
      <c r="CF7795" s="50"/>
      <c r="CG7795" s="50"/>
      <c r="CH7795" s="50"/>
      <c r="CI7795" s="50"/>
      <c r="CJ7795" s="50"/>
      <c r="CK7795" s="50"/>
      <c r="CL7795" s="50"/>
      <c r="CM7795" s="50"/>
      <c r="CN7795" s="50"/>
      <c r="CO7795" s="50"/>
      <c r="CP7795" s="50"/>
      <c r="CQ7795" s="50"/>
      <c r="CR7795" s="50"/>
      <c r="CS7795" s="50"/>
      <c r="CT7795" s="50"/>
      <c r="CU7795" s="50"/>
      <c r="CV7795" s="50"/>
      <c r="CW7795" s="50"/>
      <c r="CX7795" s="50"/>
      <c r="CY7795" s="50"/>
      <c r="CZ7795" s="50"/>
      <c r="DA7795" s="50"/>
      <c r="DB7795" s="50"/>
      <c r="DC7795" s="50"/>
      <c r="DD7795" s="50"/>
      <c r="DE7795" s="50"/>
      <c r="DF7795" s="50"/>
      <c r="DG7795" s="50"/>
    </row>
    <row r="7796" spans="1:111" x14ac:dyDescent="0.2">
      <c r="A7796" s="185"/>
      <c r="B7796" s="186"/>
      <c r="C7796" s="186"/>
      <c r="D7796" s="54"/>
      <c r="E7796" s="310"/>
      <c r="F7796" s="192"/>
      <c r="G7796" s="192"/>
      <c r="H7796" s="50"/>
      <c r="I7796" s="50"/>
      <c r="J7796" s="50"/>
      <c r="K7796" s="50"/>
      <c r="L7796" s="50"/>
      <c r="M7796" s="50"/>
      <c r="N7796" s="50"/>
      <c r="O7796" s="50"/>
      <c r="P7796" s="50"/>
      <c r="Q7796" s="50"/>
      <c r="R7796" s="50"/>
      <c r="S7796" s="50"/>
      <c r="T7796" s="50"/>
      <c r="U7796" s="50"/>
      <c r="V7796" s="50"/>
      <c r="W7796" s="50"/>
      <c r="X7796" s="50"/>
      <c r="Y7796" s="50"/>
      <c r="Z7796" s="50"/>
      <c r="AA7796" s="50"/>
      <c r="AB7796" s="50"/>
      <c r="AC7796" s="50"/>
      <c r="AD7796" s="50"/>
      <c r="AE7796" s="50"/>
      <c r="AF7796" s="50"/>
      <c r="AG7796" s="50"/>
      <c r="AH7796" s="50"/>
      <c r="AI7796" s="50"/>
      <c r="AJ7796" s="50"/>
      <c r="AK7796" s="50"/>
      <c r="AL7796" s="50"/>
      <c r="AM7796" s="50"/>
      <c r="AN7796" s="50"/>
      <c r="AO7796" s="50"/>
      <c r="AP7796" s="50"/>
      <c r="AQ7796" s="50"/>
      <c r="AR7796" s="50"/>
      <c r="AS7796" s="50"/>
      <c r="AT7796" s="50"/>
      <c r="AU7796" s="50"/>
      <c r="AV7796" s="50"/>
      <c r="AW7796" s="50"/>
      <c r="AX7796" s="50"/>
      <c r="AY7796" s="50"/>
      <c r="AZ7796" s="50"/>
      <c r="BA7796" s="50"/>
      <c r="BB7796" s="50"/>
      <c r="BC7796" s="50"/>
      <c r="BD7796" s="50"/>
      <c r="BE7796" s="50"/>
      <c r="BF7796" s="50"/>
      <c r="BG7796" s="50"/>
      <c r="BH7796" s="50"/>
      <c r="BI7796" s="50"/>
      <c r="BJ7796" s="50"/>
      <c r="BK7796" s="50"/>
      <c r="BL7796" s="50"/>
      <c r="BM7796" s="50"/>
      <c r="BN7796" s="50"/>
      <c r="BO7796" s="50"/>
      <c r="BP7796" s="50"/>
      <c r="BQ7796" s="50"/>
      <c r="BR7796" s="50"/>
      <c r="BS7796" s="50"/>
      <c r="BT7796" s="50"/>
      <c r="BU7796" s="50"/>
      <c r="BV7796" s="50"/>
      <c r="BW7796" s="50"/>
      <c r="BX7796" s="50"/>
      <c r="BY7796" s="50"/>
      <c r="BZ7796" s="50"/>
      <c r="CA7796" s="50"/>
      <c r="CB7796" s="50"/>
      <c r="CC7796" s="50"/>
      <c r="CD7796" s="50"/>
      <c r="CE7796" s="50"/>
      <c r="CF7796" s="50"/>
      <c r="CG7796" s="50"/>
      <c r="CH7796" s="50"/>
      <c r="CI7796" s="50"/>
      <c r="CJ7796" s="50"/>
      <c r="CK7796" s="50"/>
      <c r="CL7796" s="50"/>
      <c r="CM7796" s="50"/>
      <c r="CN7796" s="50"/>
      <c r="CO7796" s="50"/>
      <c r="CP7796" s="50"/>
      <c r="CQ7796" s="50"/>
      <c r="CR7796" s="50"/>
      <c r="CS7796" s="50"/>
      <c r="CT7796" s="50"/>
      <c r="CU7796" s="50"/>
      <c r="CV7796" s="50"/>
      <c r="CW7796" s="50"/>
      <c r="CX7796" s="50"/>
      <c r="CY7796" s="50"/>
      <c r="CZ7796" s="50"/>
      <c r="DA7796" s="50"/>
      <c r="DB7796" s="50"/>
      <c r="DC7796" s="50"/>
      <c r="DD7796" s="50"/>
      <c r="DE7796" s="50"/>
      <c r="DF7796" s="50"/>
      <c r="DG7796" s="50"/>
    </row>
    <row r="7797" spans="1:111" x14ac:dyDescent="0.2">
      <c r="A7797" s="185"/>
      <c r="B7797" s="186"/>
      <c r="C7797" s="186"/>
      <c r="D7797" s="54"/>
      <c r="E7797" s="310"/>
      <c r="F7797" s="192"/>
      <c r="G7797" s="192"/>
      <c r="H7797" s="50"/>
      <c r="I7797" s="50"/>
      <c r="J7797" s="50"/>
      <c r="K7797" s="50"/>
      <c r="L7797" s="50"/>
      <c r="M7797" s="50"/>
      <c r="N7797" s="50"/>
      <c r="O7797" s="50"/>
      <c r="P7797" s="50"/>
      <c r="Q7797" s="50"/>
      <c r="R7797" s="50"/>
      <c r="S7797" s="50"/>
      <c r="T7797" s="50"/>
      <c r="U7797" s="50"/>
      <c r="V7797" s="50"/>
      <c r="W7797" s="50"/>
      <c r="X7797" s="50"/>
      <c r="Y7797" s="50"/>
      <c r="Z7797" s="50"/>
      <c r="AA7797" s="50"/>
      <c r="AB7797" s="50"/>
      <c r="AC7797" s="50"/>
      <c r="AD7797" s="50"/>
      <c r="AE7797" s="50"/>
      <c r="AF7797" s="50"/>
      <c r="AG7797" s="50"/>
      <c r="AH7797" s="50"/>
      <c r="AI7797" s="50"/>
      <c r="AJ7797" s="50"/>
      <c r="AK7797" s="50"/>
      <c r="AL7797" s="50"/>
      <c r="AM7797" s="50"/>
      <c r="AN7797" s="50"/>
      <c r="AO7797" s="50"/>
      <c r="AP7797" s="50"/>
      <c r="AQ7797" s="50"/>
      <c r="AR7797" s="50"/>
      <c r="AS7797" s="50"/>
      <c r="AT7797" s="50"/>
      <c r="AU7797" s="50"/>
      <c r="AV7797" s="50"/>
      <c r="AW7797" s="50"/>
      <c r="AX7797" s="50"/>
      <c r="AY7797" s="50"/>
      <c r="AZ7797" s="50"/>
      <c r="BA7797" s="50"/>
      <c r="BB7797" s="50"/>
      <c r="BC7797" s="50"/>
      <c r="BD7797" s="50"/>
      <c r="BE7797" s="50"/>
      <c r="BF7797" s="50"/>
      <c r="BG7797" s="50"/>
      <c r="BH7797" s="50"/>
      <c r="BI7797" s="50"/>
      <c r="BJ7797" s="50"/>
      <c r="BK7797" s="50"/>
      <c r="BL7797" s="50"/>
      <c r="BM7797" s="50"/>
      <c r="BN7797" s="50"/>
      <c r="BO7797" s="50"/>
      <c r="BP7797" s="50"/>
      <c r="BQ7797" s="50"/>
      <c r="BR7797" s="50"/>
      <c r="BS7797" s="50"/>
      <c r="BT7797" s="50"/>
      <c r="BU7797" s="50"/>
      <c r="BV7797" s="50"/>
      <c r="BW7797" s="50"/>
      <c r="BX7797" s="50"/>
      <c r="BY7797" s="50"/>
      <c r="BZ7797" s="50"/>
      <c r="CA7797" s="50"/>
      <c r="CB7797" s="50"/>
      <c r="CC7797" s="50"/>
      <c r="CD7797" s="50"/>
      <c r="CE7797" s="50"/>
      <c r="CF7797" s="50"/>
      <c r="CG7797" s="50"/>
      <c r="CH7797" s="50"/>
      <c r="CI7797" s="50"/>
      <c r="CJ7797" s="50"/>
      <c r="CK7797" s="50"/>
      <c r="CL7797" s="50"/>
      <c r="CM7797" s="50"/>
      <c r="CN7797" s="50"/>
      <c r="CO7797" s="50"/>
      <c r="CP7797" s="50"/>
      <c r="CQ7797" s="50"/>
      <c r="CR7797" s="50"/>
      <c r="CS7797" s="50"/>
      <c r="CT7797" s="50"/>
      <c r="CU7797" s="50"/>
      <c r="CV7797" s="50"/>
      <c r="CW7797" s="50"/>
      <c r="CX7797" s="50"/>
      <c r="CY7797" s="50"/>
      <c r="CZ7797" s="50"/>
      <c r="DA7797" s="50"/>
      <c r="DB7797" s="50"/>
      <c r="DC7797" s="50"/>
      <c r="DD7797" s="50"/>
      <c r="DE7797" s="50"/>
      <c r="DF7797" s="50"/>
      <c r="DG7797" s="50"/>
    </row>
    <row r="7798" spans="1:111" x14ac:dyDescent="0.2">
      <c r="A7798" s="185"/>
      <c r="B7798" s="186"/>
      <c r="C7798" s="186"/>
      <c r="D7798" s="54"/>
      <c r="E7798" s="310"/>
      <c r="F7798" s="192"/>
      <c r="G7798" s="192"/>
      <c r="H7798" s="50"/>
      <c r="I7798" s="50"/>
      <c r="J7798" s="50"/>
      <c r="K7798" s="50"/>
      <c r="L7798" s="50"/>
      <c r="M7798" s="50"/>
      <c r="N7798" s="50"/>
      <c r="O7798" s="50"/>
      <c r="P7798" s="50"/>
      <c r="Q7798" s="50"/>
      <c r="R7798" s="50"/>
      <c r="S7798" s="50"/>
      <c r="T7798" s="50"/>
      <c r="U7798" s="50"/>
      <c r="V7798" s="50"/>
      <c r="W7798" s="50"/>
      <c r="X7798" s="50"/>
      <c r="Y7798" s="50"/>
      <c r="Z7798" s="50"/>
      <c r="AA7798" s="50"/>
      <c r="AB7798" s="50"/>
      <c r="AC7798" s="50"/>
      <c r="AD7798" s="50"/>
      <c r="AE7798" s="50"/>
      <c r="AF7798" s="50"/>
      <c r="AG7798" s="50"/>
      <c r="AH7798" s="50"/>
      <c r="AI7798" s="50"/>
      <c r="AJ7798" s="50"/>
      <c r="AK7798" s="50"/>
      <c r="AL7798" s="50"/>
      <c r="AM7798" s="50"/>
      <c r="AN7798" s="50"/>
      <c r="AO7798" s="50"/>
      <c r="AP7798" s="50"/>
      <c r="AQ7798" s="50"/>
      <c r="AR7798" s="50"/>
      <c r="AS7798" s="50"/>
      <c r="AT7798" s="50"/>
      <c r="AU7798" s="50"/>
      <c r="AV7798" s="50"/>
      <c r="AW7798" s="50"/>
      <c r="AX7798" s="50"/>
      <c r="AY7798" s="50"/>
      <c r="AZ7798" s="50"/>
      <c r="BA7798" s="50"/>
      <c r="BB7798" s="50"/>
      <c r="BC7798" s="50"/>
      <c r="BD7798" s="50"/>
      <c r="BE7798" s="50"/>
      <c r="BF7798" s="50"/>
      <c r="BG7798" s="50"/>
      <c r="BH7798" s="50"/>
      <c r="BI7798" s="50"/>
      <c r="BJ7798" s="50"/>
      <c r="BK7798" s="50"/>
      <c r="BL7798" s="50"/>
      <c r="BM7798" s="50"/>
      <c r="BN7798" s="50"/>
      <c r="BO7798" s="50"/>
      <c r="BP7798" s="50"/>
      <c r="BQ7798" s="50"/>
      <c r="BR7798" s="50"/>
      <c r="BS7798" s="50"/>
      <c r="BT7798" s="50"/>
      <c r="BU7798" s="50"/>
      <c r="BV7798" s="50"/>
      <c r="BW7798" s="50"/>
      <c r="BX7798" s="50"/>
      <c r="BY7798" s="50"/>
      <c r="BZ7798" s="50"/>
      <c r="CA7798" s="50"/>
      <c r="CB7798" s="50"/>
      <c r="CC7798" s="50"/>
      <c r="CD7798" s="50"/>
      <c r="CE7798" s="50"/>
      <c r="CF7798" s="50"/>
      <c r="CG7798" s="50"/>
      <c r="CH7798" s="50"/>
      <c r="CI7798" s="50"/>
      <c r="CJ7798" s="50"/>
      <c r="CK7798" s="50"/>
      <c r="CL7798" s="50"/>
      <c r="CM7798" s="50"/>
      <c r="CN7798" s="50"/>
      <c r="CO7798" s="50"/>
      <c r="CP7798" s="50"/>
      <c r="CQ7798" s="50"/>
      <c r="CR7798" s="50"/>
      <c r="CS7798" s="50"/>
      <c r="CT7798" s="50"/>
      <c r="CU7798" s="50"/>
      <c r="CV7798" s="50"/>
      <c r="CW7798" s="50"/>
      <c r="CX7798" s="50"/>
      <c r="CY7798" s="50"/>
      <c r="CZ7798" s="50"/>
      <c r="DA7798" s="50"/>
      <c r="DB7798" s="50"/>
      <c r="DC7798" s="50"/>
      <c r="DD7798" s="50"/>
      <c r="DE7798" s="50"/>
      <c r="DF7798" s="50"/>
      <c r="DG7798" s="50"/>
    </row>
    <row r="7799" spans="1:111" x14ac:dyDescent="0.2">
      <c r="A7799" s="185"/>
      <c r="B7799" s="186"/>
      <c r="C7799" s="186"/>
      <c r="D7799" s="54"/>
      <c r="E7799" s="310"/>
      <c r="F7799" s="192"/>
      <c r="G7799" s="192"/>
      <c r="H7799" s="50"/>
      <c r="I7799" s="50"/>
      <c r="J7799" s="50"/>
      <c r="K7799" s="50"/>
      <c r="L7799" s="50"/>
      <c r="M7799" s="50"/>
      <c r="N7799" s="50"/>
      <c r="O7799" s="50"/>
      <c r="P7799" s="50"/>
      <c r="Q7799" s="50"/>
      <c r="R7799" s="50"/>
      <c r="S7799" s="50"/>
      <c r="T7799" s="50"/>
      <c r="U7799" s="50"/>
      <c r="V7799" s="50"/>
      <c r="W7799" s="50"/>
      <c r="X7799" s="50"/>
      <c r="Y7799" s="50"/>
      <c r="Z7799" s="50"/>
      <c r="AA7799" s="50"/>
      <c r="AB7799" s="50"/>
      <c r="AC7799" s="50"/>
      <c r="AD7799" s="50"/>
      <c r="AE7799" s="50"/>
      <c r="AF7799" s="50"/>
      <c r="AG7799" s="50"/>
      <c r="AH7799" s="50"/>
      <c r="AI7799" s="50"/>
      <c r="AJ7799" s="50"/>
      <c r="AK7799" s="50"/>
      <c r="AL7799" s="50"/>
      <c r="AM7799" s="50"/>
      <c r="AN7799" s="50"/>
      <c r="AO7799" s="50"/>
      <c r="AP7799" s="50"/>
      <c r="AQ7799" s="50"/>
      <c r="AR7799" s="50"/>
      <c r="AS7799" s="50"/>
      <c r="AT7799" s="50"/>
      <c r="AU7799" s="50"/>
      <c r="AV7799" s="50"/>
      <c r="AW7799" s="50"/>
      <c r="AX7799" s="50"/>
      <c r="AY7799" s="50"/>
      <c r="AZ7799" s="50"/>
      <c r="BA7799" s="50"/>
      <c r="BB7799" s="50"/>
      <c r="BC7799" s="50"/>
      <c r="BD7799" s="50"/>
      <c r="BE7799" s="50"/>
      <c r="BF7799" s="50"/>
      <c r="BG7799" s="50"/>
      <c r="BH7799" s="50"/>
      <c r="BI7799" s="50"/>
      <c r="BJ7799" s="50"/>
      <c r="BK7799" s="50"/>
      <c r="BL7799" s="50"/>
      <c r="BM7799" s="50"/>
      <c r="BN7799" s="50"/>
      <c r="BO7799" s="50"/>
      <c r="BP7799" s="50"/>
      <c r="BQ7799" s="50"/>
      <c r="BR7799" s="50"/>
      <c r="BS7799" s="50"/>
      <c r="BT7799" s="50"/>
      <c r="BU7799" s="50"/>
      <c r="BV7799" s="50"/>
      <c r="BW7799" s="50"/>
      <c r="BX7799" s="50"/>
      <c r="BY7799" s="50"/>
      <c r="BZ7799" s="50"/>
      <c r="CA7799" s="50"/>
      <c r="CB7799" s="50"/>
      <c r="CC7799" s="50"/>
      <c r="CD7799" s="50"/>
      <c r="CE7799" s="50"/>
      <c r="CF7799" s="50"/>
      <c r="CG7799" s="50"/>
      <c r="CH7799" s="50"/>
      <c r="CI7799" s="50"/>
      <c r="CJ7799" s="50"/>
      <c r="CK7799" s="50"/>
      <c r="CL7799" s="50"/>
      <c r="CM7799" s="50"/>
      <c r="CN7799" s="50"/>
      <c r="CO7799" s="50"/>
      <c r="CP7799" s="50"/>
      <c r="CQ7799" s="50"/>
      <c r="CR7799" s="50"/>
      <c r="CS7799" s="50"/>
      <c r="CT7799" s="50"/>
      <c r="CU7799" s="50"/>
      <c r="CV7799" s="50"/>
      <c r="CW7799" s="50"/>
      <c r="CX7799" s="50"/>
      <c r="CY7799" s="50"/>
      <c r="CZ7799" s="50"/>
      <c r="DA7799" s="50"/>
      <c r="DB7799" s="50"/>
      <c r="DC7799" s="50"/>
      <c r="DD7799" s="50"/>
      <c r="DE7799" s="50"/>
      <c r="DF7799" s="50"/>
      <c r="DG7799" s="50"/>
    </row>
    <row r="7800" spans="1:111" x14ac:dyDescent="0.2">
      <c r="A7800" s="185"/>
      <c r="B7800" s="186"/>
      <c r="C7800" s="186"/>
      <c r="D7800" s="54"/>
      <c r="E7800" s="310"/>
      <c r="F7800" s="192"/>
      <c r="G7800" s="192"/>
      <c r="H7800" s="50"/>
      <c r="I7800" s="50"/>
      <c r="J7800" s="50"/>
      <c r="K7800" s="50"/>
      <c r="L7800" s="50"/>
      <c r="M7800" s="50"/>
      <c r="N7800" s="50"/>
      <c r="O7800" s="50"/>
      <c r="P7800" s="50"/>
      <c r="Q7800" s="50"/>
      <c r="R7800" s="50"/>
      <c r="S7800" s="50"/>
      <c r="T7800" s="50"/>
      <c r="U7800" s="50"/>
      <c r="V7800" s="50"/>
      <c r="W7800" s="50"/>
      <c r="X7800" s="50"/>
      <c r="Y7800" s="50"/>
      <c r="Z7800" s="50"/>
      <c r="AA7800" s="50"/>
      <c r="AB7800" s="50"/>
      <c r="AC7800" s="50"/>
      <c r="AD7800" s="50"/>
      <c r="AE7800" s="50"/>
      <c r="AF7800" s="50"/>
      <c r="AG7800" s="50"/>
      <c r="AH7800" s="50"/>
      <c r="AI7800" s="50"/>
      <c r="AJ7800" s="50"/>
      <c r="AK7800" s="50"/>
      <c r="AL7800" s="50"/>
      <c r="AM7800" s="50"/>
      <c r="AN7800" s="50"/>
      <c r="AO7800" s="50"/>
      <c r="AP7800" s="50"/>
      <c r="AQ7800" s="50"/>
      <c r="AR7800" s="50"/>
      <c r="AS7800" s="50"/>
      <c r="AT7800" s="50"/>
      <c r="AU7800" s="50"/>
      <c r="AV7800" s="50"/>
      <c r="AW7800" s="50"/>
      <c r="AX7800" s="50"/>
      <c r="AY7800" s="50"/>
      <c r="AZ7800" s="50"/>
      <c r="BA7800" s="50"/>
      <c r="BB7800" s="50"/>
      <c r="BC7800" s="50"/>
      <c r="BD7800" s="50"/>
      <c r="BE7800" s="50"/>
      <c r="BF7800" s="50"/>
      <c r="BG7800" s="50"/>
      <c r="BH7800" s="50"/>
      <c r="BI7800" s="50"/>
      <c r="BJ7800" s="50"/>
      <c r="BK7800" s="50"/>
      <c r="BL7800" s="50"/>
      <c r="BM7800" s="50"/>
      <c r="BN7800" s="50"/>
      <c r="BO7800" s="50"/>
      <c r="BP7800" s="50"/>
      <c r="BQ7800" s="50"/>
      <c r="BR7800" s="50"/>
      <c r="BS7800" s="50"/>
      <c r="BT7800" s="50"/>
      <c r="BU7800" s="50"/>
      <c r="BV7800" s="50"/>
      <c r="BW7800" s="50"/>
      <c r="BX7800" s="50"/>
      <c r="BY7800" s="50"/>
      <c r="BZ7800" s="50"/>
      <c r="CA7800" s="50"/>
      <c r="CB7800" s="50"/>
      <c r="CC7800" s="50"/>
      <c r="CD7800" s="50"/>
      <c r="CE7800" s="50"/>
      <c r="CF7800" s="50"/>
      <c r="CG7800" s="50"/>
      <c r="CH7800" s="50"/>
      <c r="CI7800" s="50"/>
      <c r="CJ7800" s="50"/>
      <c r="CK7800" s="50"/>
      <c r="CL7800" s="50"/>
      <c r="CM7800" s="50"/>
      <c r="CN7800" s="50"/>
      <c r="CO7800" s="50"/>
      <c r="CP7800" s="50"/>
      <c r="CQ7800" s="50"/>
      <c r="CR7800" s="50"/>
      <c r="CS7800" s="50"/>
      <c r="CT7800" s="50"/>
      <c r="CU7800" s="50"/>
      <c r="CV7800" s="50"/>
      <c r="CW7800" s="50"/>
      <c r="CX7800" s="50"/>
      <c r="CY7800" s="50"/>
      <c r="CZ7800" s="50"/>
      <c r="DA7800" s="50"/>
      <c r="DB7800" s="50"/>
      <c r="DC7800" s="50"/>
      <c r="DD7800" s="50"/>
      <c r="DE7800" s="50"/>
      <c r="DF7800" s="50"/>
      <c r="DG7800" s="50"/>
    </row>
    <row r="7801" spans="1:111" x14ac:dyDescent="0.2">
      <c r="A7801" s="185"/>
      <c r="B7801" s="186"/>
      <c r="C7801" s="186"/>
      <c r="D7801" s="54"/>
      <c r="E7801" s="310"/>
      <c r="F7801" s="192"/>
      <c r="G7801" s="192"/>
      <c r="H7801" s="50"/>
      <c r="I7801" s="50"/>
      <c r="J7801" s="50"/>
      <c r="K7801" s="50"/>
      <c r="L7801" s="50"/>
      <c r="M7801" s="50"/>
      <c r="N7801" s="50"/>
      <c r="O7801" s="50"/>
      <c r="P7801" s="50"/>
      <c r="Q7801" s="50"/>
      <c r="R7801" s="50"/>
      <c r="S7801" s="50"/>
      <c r="T7801" s="50"/>
      <c r="U7801" s="50"/>
      <c r="V7801" s="50"/>
      <c r="W7801" s="50"/>
      <c r="X7801" s="50"/>
      <c r="Y7801" s="50"/>
      <c r="Z7801" s="50"/>
      <c r="AA7801" s="50"/>
      <c r="AB7801" s="50"/>
      <c r="AC7801" s="50"/>
      <c r="AD7801" s="50"/>
      <c r="AE7801" s="50"/>
      <c r="AF7801" s="50"/>
      <c r="AG7801" s="50"/>
      <c r="AH7801" s="50"/>
      <c r="AI7801" s="50"/>
      <c r="AJ7801" s="50"/>
      <c r="AK7801" s="50"/>
      <c r="AL7801" s="50"/>
      <c r="AM7801" s="50"/>
      <c r="AN7801" s="50"/>
      <c r="AO7801" s="50"/>
      <c r="AP7801" s="50"/>
      <c r="AQ7801" s="50"/>
      <c r="AR7801" s="50"/>
      <c r="AS7801" s="50"/>
      <c r="AT7801" s="50"/>
      <c r="AU7801" s="50"/>
      <c r="AV7801" s="50"/>
      <c r="AW7801" s="50"/>
      <c r="AX7801" s="50"/>
      <c r="AY7801" s="50"/>
      <c r="AZ7801" s="50"/>
      <c r="BA7801" s="50"/>
      <c r="BB7801" s="50"/>
      <c r="BC7801" s="50"/>
      <c r="BD7801" s="50"/>
      <c r="BE7801" s="50"/>
      <c r="BF7801" s="50"/>
      <c r="BG7801" s="50"/>
      <c r="BH7801" s="50"/>
      <c r="BI7801" s="50"/>
      <c r="BJ7801" s="50"/>
      <c r="BK7801" s="50"/>
      <c r="BL7801" s="50"/>
      <c r="BM7801" s="50"/>
      <c r="BN7801" s="50"/>
      <c r="BO7801" s="50"/>
      <c r="BP7801" s="50"/>
      <c r="BQ7801" s="50"/>
      <c r="BR7801" s="50"/>
      <c r="BS7801" s="50"/>
      <c r="BT7801" s="50"/>
      <c r="BU7801" s="50"/>
      <c r="BV7801" s="50"/>
      <c r="BW7801" s="50"/>
      <c r="BX7801" s="50"/>
      <c r="BY7801" s="50"/>
      <c r="BZ7801" s="50"/>
      <c r="CA7801" s="50"/>
      <c r="CB7801" s="50"/>
      <c r="CC7801" s="50"/>
      <c r="CD7801" s="50"/>
      <c r="CE7801" s="50"/>
      <c r="CF7801" s="50"/>
      <c r="CG7801" s="50"/>
      <c r="CH7801" s="50"/>
      <c r="CI7801" s="50"/>
      <c r="CJ7801" s="50"/>
      <c r="CK7801" s="50"/>
      <c r="CL7801" s="50"/>
      <c r="CM7801" s="50"/>
      <c r="CN7801" s="50"/>
      <c r="CO7801" s="50"/>
      <c r="CP7801" s="50"/>
      <c r="CQ7801" s="50"/>
      <c r="CR7801" s="50"/>
      <c r="CS7801" s="50"/>
      <c r="CT7801" s="50"/>
      <c r="CU7801" s="50"/>
      <c r="CV7801" s="50"/>
      <c r="CW7801" s="50"/>
      <c r="CX7801" s="50"/>
      <c r="CY7801" s="50"/>
      <c r="CZ7801" s="50"/>
      <c r="DA7801" s="50"/>
      <c r="DB7801" s="50"/>
      <c r="DC7801" s="50"/>
      <c r="DD7801" s="50"/>
      <c r="DE7801" s="50"/>
      <c r="DF7801" s="50"/>
      <c r="DG7801" s="50"/>
    </row>
    <row r="7802" spans="1:111" x14ac:dyDescent="0.2">
      <c r="A7802" s="185"/>
      <c r="B7802" s="186"/>
      <c r="C7802" s="186"/>
      <c r="D7802" s="54"/>
      <c r="E7802" s="310"/>
      <c r="F7802" s="192"/>
      <c r="G7802" s="192"/>
      <c r="H7802" s="50"/>
      <c r="I7802" s="50"/>
      <c r="J7802" s="50"/>
      <c r="K7802" s="50"/>
      <c r="L7802" s="50"/>
      <c r="M7802" s="50"/>
      <c r="N7802" s="50"/>
      <c r="O7802" s="50"/>
      <c r="P7802" s="50"/>
      <c r="Q7802" s="50"/>
      <c r="R7802" s="50"/>
      <c r="S7802" s="50"/>
      <c r="T7802" s="50"/>
      <c r="U7802" s="50"/>
      <c r="V7802" s="50"/>
      <c r="W7802" s="50"/>
      <c r="X7802" s="50"/>
      <c r="Y7802" s="50"/>
      <c r="Z7802" s="50"/>
      <c r="AA7802" s="50"/>
      <c r="AB7802" s="50"/>
      <c r="AC7802" s="50"/>
      <c r="AD7802" s="50"/>
      <c r="AE7802" s="50"/>
      <c r="AF7802" s="50"/>
      <c r="AG7802" s="50"/>
      <c r="AH7802" s="50"/>
      <c r="AI7802" s="50"/>
      <c r="AJ7802" s="50"/>
      <c r="AK7802" s="50"/>
      <c r="AL7802" s="50"/>
      <c r="AM7802" s="50"/>
      <c r="AN7802" s="50"/>
      <c r="AO7802" s="50"/>
      <c r="AP7802" s="50"/>
      <c r="AQ7802" s="50"/>
      <c r="AR7802" s="50"/>
      <c r="AS7802" s="50"/>
      <c r="AT7802" s="50"/>
      <c r="AU7802" s="50"/>
      <c r="AV7802" s="50"/>
      <c r="AW7802" s="50"/>
      <c r="AX7802" s="50"/>
      <c r="AY7802" s="50"/>
      <c r="AZ7802" s="50"/>
      <c r="BA7802" s="50"/>
      <c r="BB7802" s="50"/>
      <c r="BC7802" s="50"/>
      <c r="BD7802" s="50"/>
      <c r="BE7802" s="50"/>
      <c r="BF7802" s="50"/>
      <c r="BG7802" s="50"/>
      <c r="BH7802" s="50"/>
      <c r="BI7802" s="50"/>
      <c r="BJ7802" s="50"/>
      <c r="BK7802" s="50"/>
      <c r="BL7802" s="50"/>
      <c r="BM7802" s="50"/>
      <c r="BN7802" s="50"/>
      <c r="BO7802" s="50"/>
      <c r="BP7802" s="50"/>
      <c r="BQ7802" s="50"/>
      <c r="BR7802" s="50"/>
      <c r="BS7802" s="50"/>
      <c r="BT7802" s="50"/>
      <c r="BU7802" s="50"/>
      <c r="BV7802" s="50"/>
      <c r="BW7802" s="50"/>
      <c r="BX7802" s="50"/>
      <c r="BY7802" s="50"/>
      <c r="BZ7802" s="50"/>
      <c r="CA7802" s="50"/>
      <c r="CB7802" s="50"/>
      <c r="CC7802" s="50"/>
      <c r="CD7802" s="50"/>
      <c r="CE7802" s="50"/>
      <c r="CF7802" s="50"/>
      <c r="CG7802" s="50"/>
      <c r="CH7802" s="50"/>
      <c r="CI7802" s="50"/>
      <c r="CJ7802" s="50"/>
      <c r="CK7802" s="50"/>
      <c r="CL7802" s="50"/>
      <c r="CM7802" s="50"/>
      <c r="CN7802" s="50"/>
      <c r="CO7802" s="50"/>
      <c r="CP7802" s="50"/>
      <c r="CQ7802" s="50"/>
      <c r="CR7802" s="50"/>
      <c r="CS7802" s="50"/>
      <c r="CT7802" s="50"/>
      <c r="CU7802" s="50"/>
      <c r="CV7802" s="50"/>
      <c r="CW7802" s="50"/>
      <c r="CX7802" s="50"/>
      <c r="CY7802" s="50"/>
      <c r="CZ7802" s="50"/>
      <c r="DA7802" s="50"/>
      <c r="DB7802" s="50"/>
      <c r="DC7802" s="50"/>
      <c r="DD7802" s="50"/>
      <c r="DE7802" s="50"/>
      <c r="DF7802" s="50"/>
      <c r="DG7802" s="50"/>
    </row>
    <row r="7803" spans="1:111" x14ac:dyDescent="0.2">
      <c r="A7803" s="185"/>
      <c r="B7803" s="186"/>
      <c r="C7803" s="186"/>
      <c r="D7803" s="54"/>
      <c r="E7803" s="310"/>
      <c r="F7803" s="192"/>
      <c r="G7803" s="192"/>
      <c r="H7803" s="50"/>
      <c r="I7803" s="50"/>
      <c r="J7803" s="50"/>
      <c r="K7803" s="50"/>
      <c r="L7803" s="50"/>
      <c r="M7803" s="50"/>
      <c r="N7803" s="50"/>
      <c r="O7803" s="50"/>
      <c r="P7803" s="50"/>
      <c r="Q7803" s="50"/>
      <c r="R7803" s="50"/>
      <c r="S7803" s="50"/>
      <c r="T7803" s="50"/>
      <c r="U7803" s="50"/>
      <c r="V7803" s="50"/>
      <c r="W7803" s="50"/>
      <c r="X7803" s="50"/>
      <c r="Y7803" s="50"/>
      <c r="Z7803" s="50"/>
      <c r="AA7803" s="50"/>
      <c r="AB7803" s="50"/>
      <c r="AC7803" s="50"/>
      <c r="AD7803" s="50"/>
      <c r="AE7803" s="50"/>
      <c r="AF7803" s="50"/>
      <c r="AG7803" s="50"/>
      <c r="AH7803" s="50"/>
      <c r="AI7803" s="50"/>
      <c r="AJ7803" s="50"/>
      <c r="AK7803" s="50"/>
      <c r="AL7803" s="50"/>
      <c r="AM7803" s="50"/>
      <c r="AN7803" s="50"/>
      <c r="AO7803" s="50"/>
      <c r="AP7803" s="50"/>
      <c r="AQ7803" s="50"/>
      <c r="AR7803" s="50"/>
      <c r="AS7803" s="50"/>
      <c r="AT7803" s="50"/>
      <c r="AU7803" s="50"/>
      <c r="AV7803" s="50"/>
      <c r="AW7803" s="50"/>
      <c r="AX7803" s="50"/>
      <c r="AY7803" s="50"/>
      <c r="AZ7803" s="50"/>
      <c r="BA7803" s="50"/>
      <c r="BB7803" s="50"/>
      <c r="BC7803" s="50"/>
      <c r="BD7803" s="50"/>
      <c r="BE7803" s="50"/>
      <c r="BF7803" s="50"/>
      <c r="BG7803" s="50"/>
      <c r="BH7803" s="50"/>
      <c r="BI7803" s="50"/>
      <c r="BJ7803" s="50"/>
      <c r="BK7803" s="50"/>
      <c r="BL7803" s="50"/>
      <c r="BM7803" s="50"/>
      <c r="BN7803" s="50"/>
      <c r="BO7803" s="50"/>
      <c r="BP7803" s="50"/>
      <c r="BQ7803" s="50"/>
      <c r="BR7803" s="50"/>
      <c r="BS7803" s="50"/>
      <c r="BT7803" s="50"/>
      <c r="BU7803" s="50"/>
      <c r="BV7803" s="50"/>
      <c r="BW7803" s="50"/>
      <c r="BX7803" s="50"/>
      <c r="BY7803" s="50"/>
      <c r="BZ7803" s="50"/>
      <c r="CA7803" s="50"/>
      <c r="CB7803" s="50"/>
      <c r="CC7803" s="50"/>
      <c r="CD7803" s="50"/>
      <c r="CE7803" s="50"/>
      <c r="CF7803" s="50"/>
      <c r="CG7803" s="50"/>
      <c r="CH7803" s="50"/>
      <c r="CI7803" s="50"/>
      <c r="CJ7803" s="50"/>
      <c r="CK7803" s="50"/>
      <c r="CL7803" s="50"/>
      <c r="CM7803" s="50"/>
      <c r="CN7803" s="50"/>
      <c r="CO7803" s="50"/>
      <c r="CP7803" s="50"/>
      <c r="CQ7803" s="50"/>
      <c r="CR7803" s="50"/>
      <c r="CS7803" s="50"/>
      <c r="CT7803" s="50"/>
      <c r="CU7803" s="50"/>
      <c r="CV7803" s="50"/>
      <c r="CW7803" s="50"/>
      <c r="CX7803" s="50"/>
      <c r="CY7803" s="50"/>
      <c r="CZ7803" s="50"/>
      <c r="DA7803" s="50"/>
      <c r="DB7803" s="50"/>
      <c r="DC7803" s="50"/>
      <c r="DD7803" s="50"/>
      <c r="DE7803" s="50"/>
      <c r="DF7803" s="50"/>
      <c r="DG7803" s="50"/>
    </row>
    <row r="7804" spans="1:111" x14ac:dyDescent="0.2">
      <c r="A7804" s="185"/>
      <c r="B7804" s="186"/>
      <c r="C7804" s="186"/>
      <c r="D7804" s="54"/>
      <c r="E7804" s="310"/>
      <c r="F7804" s="192"/>
      <c r="G7804" s="192"/>
      <c r="H7804" s="50"/>
      <c r="I7804" s="50"/>
      <c r="J7804" s="50"/>
      <c r="K7804" s="50"/>
      <c r="L7804" s="50"/>
      <c r="M7804" s="50"/>
      <c r="N7804" s="50"/>
      <c r="O7804" s="50"/>
      <c r="P7804" s="50"/>
      <c r="Q7804" s="50"/>
      <c r="R7804" s="50"/>
      <c r="S7804" s="50"/>
      <c r="T7804" s="50"/>
      <c r="U7804" s="50"/>
      <c r="V7804" s="50"/>
      <c r="W7804" s="50"/>
      <c r="X7804" s="50"/>
      <c r="Y7804" s="50"/>
      <c r="Z7804" s="50"/>
      <c r="AA7804" s="50"/>
      <c r="AB7804" s="50"/>
      <c r="AC7804" s="50"/>
      <c r="AD7804" s="50"/>
      <c r="AE7804" s="50"/>
      <c r="AF7804" s="50"/>
      <c r="AG7804" s="50"/>
      <c r="AH7804" s="50"/>
      <c r="AI7804" s="50"/>
      <c r="AJ7804" s="50"/>
      <c r="AK7804" s="50"/>
      <c r="AL7804" s="50"/>
      <c r="AM7804" s="50"/>
      <c r="AN7804" s="50"/>
      <c r="AO7804" s="50"/>
      <c r="AP7804" s="50"/>
      <c r="AQ7804" s="50"/>
      <c r="AR7804" s="50"/>
      <c r="AS7804" s="50"/>
      <c r="AT7804" s="50"/>
      <c r="AU7804" s="50"/>
      <c r="AV7804" s="50"/>
      <c r="AW7804" s="50"/>
      <c r="AX7804" s="50"/>
      <c r="AY7804" s="50"/>
      <c r="AZ7804" s="50"/>
      <c r="BA7804" s="50"/>
      <c r="BB7804" s="50"/>
      <c r="BC7804" s="50"/>
      <c r="BD7804" s="50"/>
      <c r="BE7804" s="50"/>
      <c r="BF7804" s="50"/>
      <c r="BG7804" s="50"/>
      <c r="BH7804" s="50"/>
      <c r="BI7804" s="50"/>
      <c r="BJ7804" s="50"/>
      <c r="BK7804" s="50"/>
      <c r="BL7804" s="50"/>
      <c r="BM7804" s="50"/>
      <c r="BN7804" s="50"/>
      <c r="BO7804" s="50"/>
      <c r="BP7804" s="50"/>
      <c r="BQ7804" s="50"/>
      <c r="BR7804" s="50"/>
      <c r="BS7804" s="50"/>
      <c r="BT7804" s="50"/>
      <c r="BU7804" s="50"/>
      <c r="BV7804" s="50"/>
      <c r="BW7804" s="50"/>
      <c r="BX7804" s="50"/>
      <c r="BY7804" s="50"/>
      <c r="BZ7804" s="50"/>
      <c r="CA7804" s="50"/>
      <c r="CB7804" s="50"/>
      <c r="CC7804" s="50"/>
      <c r="CD7804" s="50"/>
      <c r="CE7804" s="50"/>
      <c r="CF7804" s="50"/>
      <c r="CG7804" s="50"/>
      <c r="CH7804" s="50"/>
      <c r="CI7804" s="50"/>
      <c r="CJ7804" s="50"/>
      <c r="CK7804" s="50"/>
      <c r="CL7804" s="50"/>
      <c r="CM7804" s="50"/>
      <c r="CN7804" s="50"/>
      <c r="CO7804" s="50"/>
      <c r="CP7804" s="50"/>
      <c r="CQ7804" s="50"/>
      <c r="CR7804" s="50"/>
      <c r="CS7804" s="50"/>
      <c r="CT7804" s="50"/>
      <c r="CU7804" s="50"/>
      <c r="CV7804" s="50"/>
      <c r="CW7804" s="50"/>
      <c r="CX7804" s="50"/>
      <c r="CY7804" s="50"/>
      <c r="CZ7804" s="50"/>
      <c r="DA7804" s="50"/>
      <c r="DB7804" s="50"/>
      <c r="DC7804" s="50"/>
      <c r="DD7804" s="50"/>
      <c r="DE7804" s="50"/>
      <c r="DF7804" s="50"/>
      <c r="DG7804" s="50"/>
    </row>
    <row r="7805" spans="1:111" x14ac:dyDescent="0.2">
      <c r="A7805" s="185"/>
      <c r="B7805" s="186"/>
      <c r="C7805" s="186"/>
      <c r="D7805" s="54"/>
      <c r="E7805" s="310"/>
      <c r="F7805" s="192"/>
      <c r="G7805" s="192"/>
      <c r="H7805" s="50"/>
      <c r="I7805" s="50"/>
      <c r="J7805" s="50"/>
      <c r="K7805" s="50"/>
      <c r="L7805" s="50"/>
      <c r="M7805" s="50"/>
      <c r="N7805" s="50"/>
      <c r="O7805" s="50"/>
      <c r="P7805" s="50"/>
      <c r="Q7805" s="50"/>
      <c r="R7805" s="50"/>
      <c r="S7805" s="50"/>
      <c r="T7805" s="50"/>
      <c r="U7805" s="50"/>
      <c r="V7805" s="50"/>
      <c r="W7805" s="50"/>
      <c r="X7805" s="50"/>
      <c r="Y7805" s="50"/>
      <c r="Z7805" s="50"/>
      <c r="AA7805" s="50"/>
      <c r="AB7805" s="50"/>
      <c r="AC7805" s="50"/>
      <c r="AD7805" s="50"/>
      <c r="AE7805" s="50"/>
      <c r="AF7805" s="50"/>
      <c r="AG7805" s="50"/>
      <c r="AH7805" s="50"/>
      <c r="AI7805" s="50"/>
      <c r="AJ7805" s="50"/>
      <c r="AK7805" s="50"/>
      <c r="AL7805" s="50"/>
      <c r="AM7805" s="50"/>
      <c r="AN7805" s="50"/>
      <c r="AO7805" s="50"/>
      <c r="AP7805" s="50"/>
      <c r="AQ7805" s="50"/>
      <c r="AR7805" s="50"/>
      <c r="AS7805" s="50"/>
      <c r="AT7805" s="50"/>
      <c r="AU7805" s="50"/>
      <c r="AV7805" s="50"/>
      <c r="AW7805" s="50"/>
      <c r="AX7805" s="50"/>
      <c r="AY7805" s="50"/>
      <c r="AZ7805" s="50"/>
      <c r="BA7805" s="50"/>
      <c r="BB7805" s="50"/>
      <c r="BC7805" s="50"/>
      <c r="BD7805" s="50"/>
      <c r="BE7805" s="50"/>
      <c r="BF7805" s="50"/>
      <c r="BG7805" s="50"/>
      <c r="BH7805" s="50"/>
      <c r="BI7805" s="50"/>
      <c r="BJ7805" s="50"/>
      <c r="BK7805" s="50"/>
      <c r="BL7805" s="50"/>
      <c r="BM7805" s="50"/>
      <c r="BN7805" s="50"/>
      <c r="BO7805" s="50"/>
      <c r="BP7805" s="50"/>
      <c r="BQ7805" s="50"/>
      <c r="BR7805" s="50"/>
      <c r="BS7805" s="50"/>
      <c r="BT7805" s="50"/>
      <c r="BU7805" s="50"/>
      <c r="BV7805" s="50"/>
      <c r="BW7805" s="50"/>
      <c r="BX7805" s="50"/>
      <c r="BY7805" s="50"/>
      <c r="BZ7805" s="50"/>
      <c r="CA7805" s="50"/>
      <c r="CB7805" s="50"/>
      <c r="CC7805" s="50"/>
      <c r="CD7805" s="50"/>
      <c r="CE7805" s="50"/>
      <c r="CF7805" s="50"/>
      <c r="CG7805" s="50"/>
      <c r="CH7805" s="50"/>
      <c r="CI7805" s="50"/>
      <c r="CJ7805" s="50"/>
      <c r="CK7805" s="50"/>
      <c r="CL7805" s="50"/>
      <c r="CM7805" s="50"/>
      <c r="CN7805" s="50"/>
      <c r="CO7805" s="50"/>
      <c r="CP7805" s="50"/>
      <c r="CQ7805" s="50"/>
      <c r="CR7805" s="50"/>
      <c r="CS7805" s="50"/>
      <c r="CT7805" s="50"/>
      <c r="CU7805" s="50"/>
      <c r="CV7805" s="50"/>
      <c r="CW7805" s="50"/>
      <c r="CX7805" s="50"/>
      <c r="CY7805" s="50"/>
      <c r="CZ7805" s="50"/>
      <c r="DA7805" s="50"/>
      <c r="DB7805" s="50"/>
      <c r="DC7805" s="50"/>
      <c r="DD7805" s="50"/>
      <c r="DE7805" s="50"/>
      <c r="DF7805" s="50"/>
      <c r="DG7805" s="50"/>
    </row>
    <row r="7806" spans="1:111" x14ac:dyDescent="0.2">
      <c r="A7806" s="185"/>
      <c r="B7806" s="186"/>
      <c r="C7806" s="186"/>
      <c r="D7806" s="54"/>
      <c r="E7806" s="310"/>
      <c r="F7806" s="192"/>
      <c r="G7806" s="192"/>
      <c r="H7806" s="50"/>
      <c r="I7806" s="50"/>
      <c r="J7806" s="50"/>
      <c r="K7806" s="50"/>
      <c r="L7806" s="50"/>
      <c r="M7806" s="50"/>
      <c r="N7806" s="50"/>
      <c r="O7806" s="50"/>
      <c r="P7806" s="50"/>
      <c r="Q7806" s="50"/>
      <c r="R7806" s="50"/>
      <c r="S7806" s="50"/>
      <c r="T7806" s="50"/>
      <c r="U7806" s="50"/>
      <c r="V7806" s="50"/>
      <c r="W7806" s="50"/>
      <c r="X7806" s="50"/>
      <c r="Y7806" s="50"/>
      <c r="Z7806" s="50"/>
      <c r="AA7806" s="50"/>
      <c r="AB7806" s="50"/>
      <c r="AC7806" s="50"/>
      <c r="AD7806" s="50"/>
      <c r="AE7806" s="50"/>
      <c r="AF7806" s="50"/>
      <c r="AG7806" s="50"/>
      <c r="AH7806" s="50"/>
      <c r="AI7806" s="50"/>
      <c r="AJ7806" s="50"/>
      <c r="AK7806" s="50"/>
      <c r="AL7806" s="50"/>
      <c r="AM7806" s="50"/>
      <c r="AN7806" s="50"/>
      <c r="AO7806" s="50"/>
      <c r="AP7806" s="50"/>
      <c r="AQ7806" s="50"/>
      <c r="AR7806" s="50"/>
      <c r="AS7806" s="50"/>
      <c r="AT7806" s="50"/>
      <c r="AU7806" s="50"/>
      <c r="AV7806" s="50"/>
      <c r="AW7806" s="50"/>
      <c r="AX7806" s="50"/>
      <c r="AY7806" s="50"/>
      <c r="AZ7806" s="50"/>
      <c r="BA7806" s="50"/>
      <c r="BB7806" s="50"/>
      <c r="BC7806" s="50"/>
      <c r="BD7806" s="50"/>
      <c r="BE7806" s="50"/>
      <c r="BF7806" s="50"/>
      <c r="BG7806" s="50"/>
      <c r="BH7806" s="50"/>
      <c r="BI7806" s="50"/>
      <c r="BJ7806" s="50"/>
      <c r="BK7806" s="50"/>
      <c r="BL7806" s="50"/>
      <c r="BM7806" s="50"/>
      <c r="BN7806" s="50"/>
      <c r="BO7806" s="50"/>
      <c r="BP7806" s="50"/>
      <c r="BQ7806" s="50"/>
      <c r="BR7806" s="50"/>
      <c r="BS7806" s="50"/>
      <c r="BT7806" s="50"/>
      <c r="BU7806" s="50"/>
      <c r="BV7806" s="50"/>
      <c r="BW7806" s="50"/>
      <c r="BX7806" s="50"/>
      <c r="BY7806" s="50"/>
      <c r="BZ7806" s="50"/>
      <c r="CA7806" s="50"/>
      <c r="CB7806" s="50"/>
      <c r="CC7806" s="50"/>
      <c r="CD7806" s="50"/>
      <c r="CE7806" s="50"/>
      <c r="CF7806" s="50"/>
      <c r="CG7806" s="50"/>
      <c r="CH7806" s="50"/>
      <c r="CI7806" s="50"/>
      <c r="CJ7806" s="50"/>
      <c r="CK7806" s="50"/>
      <c r="CL7806" s="50"/>
      <c r="CM7806" s="50"/>
      <c r="CN7806" s="50"/>
      <c r="CO7806" s="50"/>
      <c r="CP7806" s="50"/>
      <c r="CQ7806" s="50"/>
      <c r="CR7806" s="50"/>
      <c r="CS7806" s="50"/>
      <c r="CT7806" s="50"/>
      <c r="CU7806" s="50"/>
      <c r="CV7806" s="50"/>
      <c r="CW7806" s="50"/>
      <c r="CX7806" s="50"/>
      <c r="CY7806" s="50"/>
      <c r="CZ7806" s="50"/>
      <c r="DA7806" s="50"/>
      <c r="DB7806" s="50"/>
      <c r="DC7806" s="50"/>
      <c r="DD7806" s="50"/>
      <c r="DE7806" s="50"/>
      <c r="DF7806" s="50"/>
      <c r="DG7806" s="50"/>
    </row>
    <row r="7807" spans="1:111" x14ac:dyDescent="0.2">
      <c r="A7807" s="185"/>
      <c r="B7807" s="186"/>
      <c r="C7807" s="186"/>
      <c r="D7807" s="54"/>
      <c r="E7807" s="310"/>
      <c r="F7807" s="192"/>
      <c r="G7807" s="192"/>
      <c r="H7807" s="50"/>
      <c r="I7807" s="50"/>
      <c r="J7807" s="50"/>
      <c r="K7807" s="50"/>
      <c r="L7807" s="50"/>
      <c r="M7807" s="50"/>
      <c r="N7807" s="50"/>
      <c r="O7807" s="50"/>
      <c r="P7807" s="50"/>
      <c r="Q7807" s="50"/>
      <c r="R7807" s="50"/>
      <c r="S7807" s="50"/>
      <c r="T7807" s="50"/>
      <c r="U7807" s="50"/>
      <c r="V7807" s="50"/>
      <c r="W7807" s="50"/>
      <c r="X7807" s="50"/>
      <c r="Y7807" s="50"/>
      <c r="Z7807" s="50"/>
      <c r="AA7807" s="50"/>
      <c r="AB7807" s="50"/>
      <c r="AC7807" s="50"/>
      <c r="AD7807" s="50"/>
      <c r="AE7807" s="50"/>
      <c r="AF7807" s="50"/>
      <c r="AG7807" s="50"/>
      <c r="AH7807" s="50"/>
      <c r="AI7807" s="50"/>
      <c r="AJ7807" s="50"/>
      <c r="AK7807" s="50"/>
      <c r="AL7807" s="50"/>
      <c r="AM7807" s="50"/>
      <c r="AN7807" s="50"/>
      <c r="AO7807" s="50"/>
      <c r="AP7807" s="50"/>
      <c r="AQ7807" s="50"/>
      <c r="AR7807" s="50"/>
      <c r="AS7807" s="50"/>
      <c r="AT7807" s="50"/>
      <c r="AU7807" s="50"/>
      <c r="AV7807" s="50"/>
      <c r="AW7807" s="50"/>
      <c r="AX7807" s="50"/>
      <c r="AY7807" s="50"/>
      <c r="AZ7807" s="50"/>
      <c r="BA7807" s="50"/>
      <c r="BB7807" s="50"/>
      <c r="BC7807" s="50"/>
      <c r="BD7807" s="50"/>
      <c r="BE7807" s="50"/>
      <c r="BF7807" s="50"/>
      <c r="BG7807" s="50"/>
      <c r="BH7807" s="50"/>
      <c r="BI7807" s="50"/>
      <c r="BJ7807" s="50"/>
      <c r="BK7807" s="50"/>
      <c r="BL7807" s="50"/>
      <c r="BM7807" s="50"/>
      <c r="BN7807" s="50"/>
      <c r="BO7807" s="50"/>
      <c r="BP7807" s="50"/>
      <c r="BQ7807" s="50"/>
      <c r="BR7807" s="50"/>
      <c r="BS7807" s="50"/>
      <c r="BT7807" s="50"/>
      <c r="BU7807" s="50"/>
      <c r="BV7807" s="50"/>
      <c r="BW7807" s="50"/>
      <c r="BX7807" s="50"/>
      <c r="BY7807" s="50"/>
      <c r="BZ7807" s="50"/>
      <c r="CA7807" s="50"/>
      <c r="CB7807" s="50"/>
      <c r="CC7807" s="50"/>
      <c r="CD7807" s="50"/>
      <c r="CE7807" s="50"/>
      <c r="CF7807" s="50"/>
      <c r="CG7807" s="50"/>
      <c r="CH7807" s="50"/>
      <c r="CI7807" s="50"/>
      <c r="CJ7807" s="50"/>
      <c r="CK7807" s="50"/>
      <c r="CL7807" s="50"/>
      <c r="CM7807" s="50"/>
      <c r="CN7807" s="50"/>
      <c r="CO7807" s="50"/>
      <c r="CP7807" s="50"/>
      <c r="CQ7807" s="50"/>
      <c r="CR7807" s="50"/>
      <c r="CS7807" s="50"/>
      <c r="CT7807" s="50"/>
      <c r="CU7807" s="50"/>
      <c r="CV7807" s="50"/>
      <c r="CW7807" s="50"/>
      <c r="CX7807" s="50"/>
      <c r="CY7807" s="50"/>
      <c r="CZ7807" s="50"/>
      <c r="DA7807" s="50"/>
      <c r="DB7807" s="50"/>
      <c r="DC7807" s="50"/>
      <c r="DD7807" s="50"/>
      <c r="DE7807" s="50"/>
      <c r="DF7807" s="50"/>
      <c r="DG7807" s="50"/>
    </row>
    <row r="7808" spans="1:111" x14ac:dyDescent="0.2">
      <c r="A7808" s="185"/>
      <c r="B7808" s="186"/>
      <c r="C7808" s="186"/>
      <c r="D7808" s="54"/>
      <c r="E7808" s="310"/>
      <c r="F7808" s="192"/>
      <c r="G7808" s="192"/>
      <c r="H7808" s="50"/>
      <c r="I7808" s="50"/>
      <c r="J7808" s="50"/>
      <c r="K7808" s="50"/>
      <c r="L7808" s="50"/>
      <c r="M7808" s="50"/>
      <c r="N7808" s="50"/>
      <c r="O7808" s="50"/>
      <c r="P7808" s="50"/>
      <c r="Q7808" s="50"/>
      <c r="R7808" s="50"/>
      <c r="S7808" s="50"/>
      <c r="T7808" s="50"/>
      <c r="U7808" s="50"/>
      <c r="V7808" s="50"/>
      <c r="W7808" s="50"/>
      <c r="X7808" s="50"/>
      <c r="Y7808" s="50"/>
      <c r="Z7808" s="50"/>
      <c r="AA7808" s="50"/>
      <c r="AB7808" s="50"/>
      <c r="AC7808" s="50"/>
      <c r="AD7808" s="50"/>
      <c r="AE7808" s="50"/>
      <c r="AF7808" s="50"/>
      <c r="AG7808" s="50"/>
      <c r="AH7808" s="50"/>
      <c r="AI7808" s="50"/>
      <c r="AJ7808" s="50"/>
      <c r="AK7808" s="50"/>
      <c r="AL7808" s="50"/>
      <c r="AM7808" s="50"/>
      <c r="AN7808" s="50"/>
      <c r="AO7808" s="50"/>
      <c r="AP7808" s="50"/>
      <c r="AQ7808" s="50"/>
      <c r="AR7808" s="50"/>
      <c r="AS7808" s="50"/>
      <c r="AT7808" s="50"/>
      <c r="AU7808" s="50"/>
      <c r="AV7808" s="50"/>
      <c r="AW7808" s="50"/>
      <c r="AX7808" s="50"/>
      <c r="AY7808" s="50"/>
      <c r="AZ7808" s="50"/>
      <c r="BA7808" s="50"/>
      <c r="BB7808" s="50"/>
      <c r="BC7808" s="50"/>
      <c r="BD7808" s="50"/>
      <c r="BE7808" s="50"/>
      <c r="BF7808" s="50"/>
      <c r="BG7808" s="50"/>
      <c r="BH7808" s="50"/>
      <c r="BI7808" s="50"/>
      <c r="BJ7808" s="50"/>
      <c r="BK7808" s="50"/>
      <c r="BL7808" s="50"/>
      <c r="BM7808" s="50"/>
      <c r="BN7808" s="50"/>
      <c r="BO7808" s="50"/>
      <c r="BP7808" s="50"/>
      <c r="BQ7808" s="50"/>
      <c r="BR7808" s="50"/>
      <c r="BS7808" s="50"/>
      <c r="BT7808" s="50"/>
      <c r="BU7808" s="50"/>
      <c r="BV7808" s="50"/>
      <c r="BW7808" s="50"/>
      <c r="BX7808" s="50"/>
      <c r="BY7808" s="50"/>
      <c r="BZ7808" s="50"/>
      <c r="CA7808" s="50"/>
      <c r="CB7808" s="50"/>
      <c r="CC7808" s="50"/>
      <c r="CD7808" s="50"/>
      <c r="CE7808" s="50"/>
      <c r="CF7808" s="50"/>
      <c r="CG7808" s="50"/>
      <c r="CH7808" s="50"/>
      <c r="CI7808" s="50"/>
      <c r="CJ7808" s="50"/>
      <c r="CK7808" s="50"/>
      <c r="CL7808" s="50"/>
      <c r="CM7808" s="50"/>
      <c r="CN7808" s="50"/>
      <c r="CO7808" s="50"/>
      <c r="CP7808" s="50"/>
      <c r="CQ7808" s="50"/>
      <c r="CR7808" s="50"/>
      <c r="CS7808" s="50"/>
      <c r="CT7808" s="50"/>
      <c r="CU7808" s="50"/>
      <c r="CV7808" s="50"/>
      <c r="CW7808" s="50"/>
      <c r="CX7808" s="50"/>
      <c r="CY7808" s="50"/>
      <c r="CZ7808" s="50"/>
      <c r="DA7808" s="50"/>
      <c r="DB7808" s="50"/>
      <c r="DC7808" s="50"/>
      <c r="DD7808" s="50"/>
      <c r="DE7808" s="50"/>
      <c r="DF7808" s="50"/>
      <c r="DG7808" s="50"/>
    </row>
    <row r="7809" spans="1:111" x14ac:dyDescent="0.2">
      <c r="A7809" s="185"/>
      <c r="B7809" s="186"/>
      <c r="C7809" s="186"/>
      <c r="D7809" s="54"/>
      <c r="E7809" s="310"/>
      <c r="F7809" s="192"/>
      <c r="G7809" s="192"/>
      <c r="H7809" s="50"/>
      <c r="I7809" s="50"/>
      <c r="J7809" s="50"/>
      <c r="K7809" s="50"/>
      <c r="L7809" s="50"/>
      <c r="M7809" s="50"/>
      <c r="N7809" s="50"/>
      <c r="O7809" s="50"/>
      <c r="P7809" s="50"/>
      <c r="Q7809" s="50"/>
      <c r="R7809" s="50"/>
      <c r="S7809" s="50"/>
      <c r="T7809" s="50"/>
      <c r="U7809" s="50"/>
      <c r="V7809" s="50"/>
      <c r="W7809" s="50"/>
      <c r="X7809" s="50"/>
      <c r="Y7809" s="50"/>
      <c r="Z7809" s="50"/>
      <c r="AA7809" s="50"/>
      <c r="AB7809" s="50"/>
      <c r="AC7809" s="50"/>
      <c r="AD7809" s="50"/>
      <c r="AE7809" s="50"/>
      <c r="AF7809" s="50"/>
      <c r="AG7809" s="50"/>
      <c r="AH7809" s="50"/>
      <c r="AI7809" s="50"/>
      <c r="AJ7809" s="50"/>
      <c r="AK7809" s="50"/>
      <c r="AL7809" s="50"/>
      <c r="AM7809" s="50"/>
      <c r="AN7809" s="50"/>
      <c r="AO7809" s="50"/>
      <c r="AP7809" s="50"/>
      <c r="AQ7809" s="50"/>
      <c r="AR7809" s="50"/>
      <c r="AS7809" s="50"/>
      <c r="AT7809" s="50"/>
      <c r="AU7809" s="50"/>
      <c r="AV7809" s="50"/>
      <c r="AW7809" s="50"/>
      <c r="AX7809" s="50"/>
      <c r="AY7809" s="50"/>
      <c r="AZ7809" s="50"/>
      <c r="BA7809" s="50"/>
      <c r="BB7809" s="50"/>
      <c r="BC7809" s="50"/>
      <c r="BD7809" s="50"/>
      <c r="BE7809" s="50"/>
      <c r="BF7809" s="50"/>
      <c r="BG7809" s="50"/>
      <c r="BH7809" s="50"/>
      <c r="BI7809" s="50"/>
      <c r="BJ7809" s="50"/>
      <c r="BK7809" s="50"/>
      <c r="BL7809" s="50"/>
      <c r="BM7809" s="50"/>
      <c r="BN7809" s="50"/>
      <c r="BO7809" s="50"/>
      <c r="BP7809" s="50"/>
      <c r="BQ7809" s="50"/>
      <c r="BR7809" s="50"/>
      <c r="BS7809" s="50"/>
      <c r="BT7809" s="50"/>
      <c r="BU7809" s="50"/>
      <c r="BV7809" s="50"/>
      <c r="BW7809" s="50"/>
      <c r="BX7809" s="50"/>
      <c r="BY7809" s="50"/>
      <c r="BZ7809" s="50"/>
      <c r="CA7809" s="50"/>
      <c r="CB7809" s="50"/>
      <c r="CC7809" s="50"/>
      <c r="CD7809" s="50"/>
      <c r="CE7809" s="50"/>
      <c r="CF7809" s="50"/>
      <c r="CG7809" s="50"/>
      <c r="CH7809" s="50"/>
      <c r="CI7809" s="50"/>
      <c r="CJ7809" s="50"/>
      <c r="CK7809" s="50"/>
      <c r="CL7809" s="50"/>
      <c r="CM7809" s="50"/>
      <c r="CN7809" s="50"/>
      <c r="CO7809" s="50"/>
      <c r="CP7809" s="50"/>
      <c r="CQ7809" s="50"/>
      <c r="CR7809" s="50"/>
      <c r="CS7809" s="50"/>
      <c r="CT7809" s="50"/>
      <c r="CU7809" s="50"/>
      <c r="CV7809" s="50"/>
      <c r="CW7809" s="50"/>
      <c r="CX7809" s="50"/>
      <c r="CY7809" s="50"/>
      <c r="CZ7809" s="50"/>
      <c r="DA7809" s="50"/>
      <c r="DB7809" s="50"/>
      <c r="DC7809" s="50"/>
      <c r="DD7809" s="50"/>
      <c r="DE7809" s="50"/>
      <c r="DF7809" s="50"/>
      <c r="DG7809" s="50"/>
    </row>
    <row r="7810" spans="1:111" x14ac:dyDescent="0.2">
      <c r="A7810" s="185"/>
      <c r="B7810" s="186"/>
      <c r="C7810" s="186"/>
      <c r="D7810" s="54"/>
      <c r="E7810" s="310"/>
      <c r="F7810" s="192"/>
      <c r="G7810" s="192"/>
      <c r="H7810" s="50"/>
      <c r="I7810" s="50"/>
      <c r="J7810" s="50"/>
      <c r="K7810" s="50"/>
      <c r="L7810" s="50"/>
      <c r="M7810" s="50"/>
      <c r="N7810" s="50"/>
      <c r="O7810" s="50"/>
      <c r="P7810" s="50"/>
      <c r="Q7810" s="50"/>
      <c r="R7810" s="50"/>
      <c r="S7810" s="50"/>
      <c r="T7810" s="50"/>
      <c r="U7810" s="50"/>
      <c r="V7810" s="50"/>
      <c r="W7810" s="50"/>
      <c r="X7810" s="50"/>
      <c r="Y7810" s="50"/>
      <c r="Z7810" s="50"/>
      <c r="AA7810" s="50"/>
      <c r="AB7810" s="50"/>
      <c r="AC7810" s="50"/>
      <c r="AD7810" s="50"/>
      <c r="AE7810" s="50"/>
      <c r="AF7810" s="50"/>
      <c r="AG7810" s="50"/>
      <c r="AH7810" s="50"/>
      <c r="AI7810" s="50"/>
      <c r="AJ7810" s="50"/>
      <c r="AK7810" s="50"/>
      <c r="AL7810" s="50"/>
      <c r="AM7810" s="50"/>
      <c r="AN7810" s="50"/>
      <c r="AO7810" s="50"/>
      <c r="AP7810" s="50"/>
      <c r="AQ7810" s="50"/>
      <c r="AR7810" s="50"/>
      <c r="AS7810" s="50"/>
      <c r="AT7810" s="50"/>
      <c r="AU7810" s="50"/>
      <c r="AV7810" s="50"/>
      <c r="AW7810" s="50"/>
      <c r="AX7810" s="50"/>
      <c r="AY7810" s="50"/>
      <c r="AZ7810" s="50"/>
      <c r="BA7810" s="50"/>
      <c r="BB7810" s="50"/>
      <c r="BC7810" s="50"/>
      <c r="BD7810" s="50"/>
      <c r="BE7810" s="50"/>
      <c r="BF7810" s="50"/>
      <c r="BG7810" s="50"/>
      <c r="BH7810" s="50"/>
      <c r="BI7810" s="50"/>
      <c r="BJ7810" s="50"/>
      <c r="BK7810" s="50"/>
      <c r="BL7810" s="50"/>
      <c r="BM7810" s="50"/>
      <c r="BN7810" s="50"/>
      <c r="BO7810" s="50"/>
      <c r="BP7810" s="50"/>
      <c r="BQ7810" s="50"/>
      <c r="BR7810" s="50"/>
      <c r="BS7810" s="50"/>
      <c r="BT7810" s="50"/>
      <c r="BU7810" s="50"/>
      <c r="BV7810" s="50"/>
      <c r="BW7810" s="50"/>
      <c r="BX7810" s="50"/>
      <c r="BY7810" s="50"/>
      <c r="BZ7810" s="50"/>
      <c r="CA7810" s="50"/>
      <c r="CB7810" s="50"/>
      <c r="CC7810" s="50"/>
      <c r="CD7810" s="50"/>
      <c r="CE7810" s="50"/>
      <c r="CF7810" s="50"/>
      <c r="CG7810" s="50"/>
      <c r="CH7810" s="50"/>
      <c r="CI7810" s="50"/>
      <c r="CJ7810" s="50"/>
      <c r="CK7810" s="50"/>
      <c r="CL7810" s="50"/>
      <c r="CM7810" s="50"/>
      <c r="CN7810" s="50"/>
      <c r="CO7810" s="50"/>
      <c r="CP7810" s="50"/>
      <c r="CQ7810" s="50"/>
      <c r="CR7810" s="50"/>
      <c r="CS7810" s="50"/>
      <c r="CT7810" s="50"/>
      <c r="CU7810" s="50"/>
      <c r="CV7810" s="50"/>
      <c r="CW7810" s="50"/>
      <c r="CX7810" s="50"/>
      <c r="CY7810" s="50"/>
      <c r="CZ7810" s="50"/>
      <c r="DA7810" s="50"/>
      <c r="DB7810" s="50"/>
      <c r="DC7810" s="50"/>
      <c r="DD7810" s="50"/>
      <c r="DE7810" s="50"/>
      <c r="DF7810" s="50"/>
      <c r="DG7810" s="50"/>
    </row>
    <row r="7811" spans="1:111" x14ac:dyDescent="0.2">
      <c r="A7811" s="185"/>
      <c r="B7811" s="186"/>
      <c r="C7811" s="186"/>
      <c r="D7811" s="54"/>
      <c r="E7811" s="310"/>
      <c r="F7811" s="192"/>
      <c r="G7811" s="192"/>
      <c r="H7811" s="50"/>
      <c r="I7811" s="50"/>
      <c r="J7811" s="50"/>
      <c r="K7811" s="50"/>
      <c r="L7811" s="50"/>
      <c r="M7811" s="50"/>
      <c r="N7811" s="50"/>
      <c r="O7811" s="50"/>
      <c r="P7811" s="50"/>
      <c r="Q7811" s="50"/>
      <c r="R7811" s="50"/>
      <c r="S7811" s="50"/>
      <c r="T7811" s="50"/>
      <c r="U7811" s="50"/>
      <c r="V7811" s="50"/>
      <c r="W7811" s="50"/>
      <c r="X7811" s="50"/>
      <c r="Y7811" s="50"/>
      <c r="Z7811" s="50"/>
      <c r="AA7811" s="50"/>
      <c r="AB7811" s="50"/>
      <c r="AC7811" s="50"/>
      <c r="AD7811" s="50"/>
      <c r="AE7811" s="50"/>
      <c r="AF7811" s="50"/>
      <c r="AG7811" s="50"/>
      <c r="AH7811" s="50"/>
      <c r="AI7811" s="50"/>
      <c r="AJ7811" s="50"/>
      <c r="AK7811" s="50"/>
      <c r="AL7811" s="50"/>
      <c r="AM7811" s="50"/>
      <c r="AN7811" s="50"/>
      <c r="AO7811" s="50"/>
      <c r="AP7811" s="50"/>
      <c r="AQ7811" s="50"/>
      <c r="AR7811" s="50"/>
      <c r="AS7811" s="50"/>
      <c r="AT7811" s="50"/>
      <c r="AU7811" s="50"/>
      <c r="AV7811" s="50"/>
      <c r="AW7811" s="50"/>
      <c r="AX7811" s="50"/>
      <c r="AY7811" s="50"/>
      <c r="AZ7811" s="50"/>
      <c r="BA7811" s="50"/>
      <c r="BB7811" s="50"/>
      <c r="BC7811" s="50"/>
      <c r="BD7811" s="50"/>
      <c r="BE7811" s="50"/>
      <c r="BF7811" s="50"/>
      <c r="BG7811" s="50"/>
      <c r="BH7811" s="50"/>
      <c r="BI7811" s="50"/>
      <c r="BJ7811" s="50"/>
      <c r="BK7811" s="50"/>
      <c r="BL7811" s="50"/>
      <c r="BM7811" s="50"/>
      <c r="BN7811" s="50"/>
      <c r="BO7811" s="50"/>
      <c r="BP7811" s="50"/>
      <c r="BQ7811" s="50"/>
      <c r="BR7811" s="50"/>
      <c r="BS7811" s="50"/>
      <c r="BT7811" s="50"/>
      <c r="BU7811" s="50"/>
      <c r="BV7811" s="50"/>
      <c r="BW7811" s="50"/>
      <c r="BX7811" s="50"/>
      <c r="BY7811" s="50"/>
      <c r="BZ7811" s="50"/>
      <c r="CA7811" s="50"/>
      <c r="CB7811" s="50"/>
      <c r="CC7811" s="50"/>
      <c r="CD7811" s="50"/>
      <c r="CE7811" s="50"/>
      <c r="CF7811" s="50"/>
      <c r="CG7811" s="50"/>
      <c r="CH7811" s="50"/>
      <c r="CI7811" s="50"/>
      <c r="CJ7811" s="50"/>
      <c r="CK7811" s="50"/>
      <c r="CL7811" s="50"/>
      <c r="CM7811" s="50"/>
      <c r="CN7811" s="50"/>
      <c r="CO7811" s="50"/>
      <c r="CP7811" s="50"/>
      <c r="CQ7811" s="50"/>
      <c r="CR7811" s="50"/>
      <c r="CS7811" s="50"/>
      <c r="CT7811" s="50"/>
      <c r="CU7811" s="50"/>
      <c r="CV7811" s="50"/>
      <c r="CW7811" s="50"/>
      <c r="CX7811" s="50"/>
      <c r="CY7811" s="50"/>
      <c r="CZ7811" s="50"/>
      <c r="DA7811" s="50"/>
      <c r="DB7811" s="50"/>
      <c r="DC7811" s="50"/>
      <c r="DD7811" s="50"/>
      <c r="DE7811" s="50"/>
      <c r="DF7811" s="50"/>
      <c r="DG7811" s="50"/>
    </row>
    <row r="7812" spans="1:111" x14ac:dyDescent="0.2">
      <c r="A7812" s="185"/>
      <c r="B7812" s="186"/>
      <c r="C7812" s="186"/>
      <c r="D7812" s="54"/>
      <c r="E7812" s="310"/>
      <c r="F7812" s="192"/>
      <c r="G7812" s="192"/>
      <c r="H7812" s="50"/>
      <c r="I7812" s="50"/>
      <c r="J7812" s="50"/>
      <c r="K7812" s="50"/>
      <c r="L7812" s="50"/>
      <c r="M7812" s="50"/>
      <c r="N7812" s="50"/>
      <c r="O7812" s="50"/>
      <c r="P7812" s="50"/>
      <c r="Q7812" s="50"/>
      <c r="R7812" s="50"/>
      <c r="S7812" s="50"/>
      <c r="T7812" s="50"/>
      <c r="U7812" s="50"/>
      <c r="V7812" s="50"/>
      <c r="W7812" s="50"/>
      <c r="X7812" s="50"/>
      <c r="Y7812" s="50"/>
      <c r="Z7812" s="50"/>
      <c r="AA7812" s="50"/>
      <c r="AB7812" s="50"/>
      <c r="AC7812" s="50"/>
      <c r="AD7812" s="50"/>
      <c r="AE7812" s="50"/>
      <c r="AF7812" s="50"/>
      <c r="AG7812" s="50"/>
      <c r="AH7812" s="50"/>
      <c r="AI7812" s="50"/>
      <c r="AJ7812" s="50"/>
      <c r="AK7812" s="50"/>
      <c r="AL7812" s="50"/>
      <c r="AM7812" s="50"/>
      <c r="AN7812" s="50"/>
      <c r="AO7812" s="50"/>
      <c r="AP7812" s="50"/>
      <c r="AQ7812" s="50"/>
      <c r="AR7812" s="50"/>
      <c r="AS7812" s="50"/>
      <c r="AT7812" s="50"/>
      <c r="AU7812" s="50"/>
      <c r="AV7812" s="50"/>
      <c r="AW7812" s="50"/>
      <c r="AX7812" s="50"/>
      <c r="AY7812" s="50"/>
      <c r="AZ7812" s="50"/>
      <c r="BA7812" s="50"/>
      <c r="BB7812" s="50"/>
      <c r="BC7812" s="50"/>
      <c r="BD7812" s="50"/>
      <c r="BE7812" s="50"/>
      <c r="BF7812" s="50"/>
      <c r="BG7812" s="50"/>
      <c r="BH7812" s="50"/>
      <c r="BI7812" s="50"/>
      <c r="BJ7812" s="50"/>
      <c r="BK7812" s="50"/>
      <c r="BL7812" s="50"/>
      <c r="BM7812" s="50"/>
      <c r="BN7812" s="50"/>
      <c r="BO7812" s="50"/>
      <c r="BP7812" s="50"/>
      <c r="BQ7812" s="50"/>
      <c r="BR7812" s="50"/>
      <c r="BS7812" s="50"/>
      <c r="BT7812" s="50"/>
      <c r="BU7812" s="50"/>
      <c r="BV7812" s="50"/>
      <c r="BW7812" s="50"/>
      <c r="BX7812" s="50"/>
      <c r="BY7812" s="50"/>
      <c r="BZ7812" s="50"/>
      <c r="CA7812" s="50"/>
      <c r="CB7812" s="50"/>
      <c r="CC7812" s="50"/>
      <c r="CD7812" s="50"/>
      <c r="CE7812" s="50"/>
      <c r="CF7812" s="50"/>
      <c r="CG7812" s="50"/>
      <c r="CH7812" s="50"/>
      <c r="CI7812" s="50"/>
      <c r="CJ7812" s="50"/>
      <c r="CK7812" s="50"/>
      <c r="CL7812" s="50"/>
      <c r="CM7812" s="50"/>
      <c r="CN7812" s="50"/>
      <c r="CO7812" s="50"/>
      <c r="CP7812" s="50"/>
      <c r="CQ7812" s="50"/>
      <c r="CR7812" s="50"/>
      <c r="CS7812" s="50"/>
      <c r="CT7812" s="50"/>
      <c r="CU7812" s="50"/>
      <c r="CV7812" s="50"/>
      <c r="CW7812" s="50"/>
      <c r="CX7812" s="50"/>
      <c r="CY7812" s="50"/>
      <c r="CZ7812" s="50"/>
      <c r="DA7812" s="50"/>
      <c r="DB7812" s="50"/>
      <c r="DC7812" s="50"/>
      <c r="DD7812" s="50"/>
      <c r="DE7812" s="50"/>
      <c r="DF7812" s="50"/>
      <c r="DG7812" s="50"/>
    </row>
    <row r="7813" spans="1:111" x14ac:dyDescent="0.2">
      <c r="A7813" s="185"/>
      <c r="B7813" s="186"/>
      <c r="C7813" s="186"/>
      <c r="D7813" s="54"/>
      <c r="E7813" s="310"/>
      <c r="F7813" s="192"/>
      <c r="G7813" s="192"/>
      <c r="H7813" s="50"/>
      <c r="I7813" s="50"/>
      <c r="J7813" s="50"/>
      <c r="K7813" s="50"/>
      <c r="L7813" s="50"/>
      <c r="M7813" s="50"/>
      <c r="N7813" s="50"/>
      <c r="O7813" s="50"/>
      <c r="P7813" s="50"/>
      <c r="Q7813" s="50"/>
      <c r="R7813" s="50"/>
      <c r="S7813" s="50"/>
      <c r="T7813" s="50"/>
      <c r="U7813" s="50"/>
      <c r="V7813" s="50"/>
      <c r="W7813" s="50"/>
      <c r="X7813" s="50"/>
      <c r="Y7813" s="50"/>
      <c r="Z7813" s="50"/>
      <c r="AA7813" s="50"/>
      <c r="AB7813" s="50"/>
      <c r="AC7813" s="50"/>
      <c r="AD7813" s="50"/>
      <c r="AE7813" s="50"/>
      <c r="AF7813" s="50"/>
      <c r="AG7813" s="50"/>
      <c r="AH7813" s="50"/>
      <c r="AI7813" s="50"/>
      <c r="AJ7813" s="50"/>
      <c r="AK7813" s="50"/>
      <c r="AL7813" s="50"/>
      <c r="AM7813" s="50"/>
      <c r="AN7813" s="50"/>
      <c r="AO7813" s="50"/>
      <c r="AP7813" s="50"/>
      <c r="AQ7813" s="50"/>
      <c r="AR7813" s="50"/>
      <c r="AS7813" s="50"/>
      <c r="AT7813" s="50"/>
      <c r="AU7813" s="50"/>
      <c r="AV7813" s="50"/>
      <c r="AW7813" s="50"/>
      <c r="AX7813" s="50"/>
      <c r="AY7813" s="50"/>
      <c r="AZ7813" s="50"/>
      <c r="BA7813" s="50"/>
      <c r="BB7813" s="50"/>
      <c r="BC7813" s="50"/>
      <c r="BD7813" s="50"/>
      <c r="BE7813" s="50"/>
      <c r="BF7813" s="50"/>
      <c r="BG7813" s="50"/>
      <c r="BH7813" s="50"/>
      <c r="BI7813" s="50"/>
      <c r="BJ7813" s="50"/>
      <c r="BK7813" s="50"/>
      <c r="BL7813" s="50"/>
      <c r="BM7813" s="50"/>
      <c r="BN7813" s="50"/>
      <c r="BO7813" s="50"/>
      <c r="BP7813" s="50"/>
      <c r="BQ7813" s="50"/>
      <c r="BR7813" s="50"/>
      <c r="BS7813" s="50"/>
      <c r="BT7813" s="50"/>
      <c r="BU7813" s="50"/>
      <c r="BV7813" s="50"/>
      <c r="BW7813" s="50"/>
      <c r="BX7813" s="50"/>
      <c r="BY7813" s="50"/>
      <c r="BZ7813" s="50"/>
      <c r="CA7813" s="50"/>
      <c r="CB7813" s="50"/>
      <c r="CC7813" s="50"/>
      <c r="CD7813" s="50"/>
      <c r="CE7813" s="50"/>
      <c r="CF7813" s="50"/>
      <c r="CG7813" s="50"/>
      <c r="CH7813" s="50"/>
      <c r="CI7813" s="50"/>
      <c r="CJ7813" s="50"/>
      <c r="CK7813" s="50"/>
      <c r="CL7813" s="50"/>
      <c r="CM7813" s="50"/>
      <c r="CN7813" s="50"/>
      <c r="CO7813" s="50"/>
      <c r="CP7813" s="50"/>
      <c r="CQ7813" s="50"/>
      <c r="CR7813" s="50"/>
      <c r="CS7813" s="50"/>
      <c r="CT7813" s="50"/>
      <c r="CU7813" s="50"/>
      <c r="CV7813" s="50"/>
      <c r="CW7813" s="50"/>
      <c r="CX7813" s="50"/>
      <c r="CY7813" s="50"/>
      <c r="CZ7813" s="50"/>
      <c r="DA7813" s="50"/>
      <c r="DB7813" s="50"/>
      <c r="DC7813" s="50"/>
      <c r="DD7813" s="50"/>
      <c r="DE7813" s="50"/>
      <c r="DF7813" s="50"/>
      <c r="DG7813" s="50"/>
    </row>
    <row r="7814" spans="1:111" x14ac:dyDescent="0.2">
      <c r="A7814" s="185"/>
      <c r="B7814" s="186"/>
      <c r="C7814" s="186"/>
      <c r="D7814" s="54"/>
      <c r="E7814" s="310"/>
      <c r="F7814" s="192"/>
      <c r="G7814" s="192"/>
      <c r="H7814" s="50"/>
      <c r="I7814" s="50"/>
      <c r="J7814" s="50"/>
      <c r="K7814" s="50"/>
      <c r="L7814" s="50"/>
      <c r="M7814" s="50"/>
      <c r="N7814" s="50"/>
      <c r="O7814" s="50"/>
      <c r="P7814" s="50"/>
      <c r="Q7814" s="50"/>
      <c r="R7814" s="50"/>
      <c r="S7814" s="50"/>
      <c r="T7814" s="50"/>
      <c r="U7814" s="50"/>
      <c r="V7814" s="50"/>
      <c r="W7814" s="50"/>
      <c r="X7814" s="50"/>
      <c r="Y7814" s="50"/>
      <c r="Z7814" s="50"/>
      <c r="AA7814" s="50"/>
      <c r="AB7814" s="50"/>
      <c r="AC7814" s="50"/>
      <c r="AD7814" s="50"/>
      <c r="AE7814" s="50"/>
      <c r="AF7814" s="50"/>
      <c r="AG7814" s="50"/>
      <c r="AH7814" s="50"/>
      <c r="AI7814" s="50"/>
      <c r="AJ7814" s="50"/>
      <c r="AK7814" s="50"/>
      <c r="AL7814" s="50"/>
      <c r="AM7814" s="50"/>
      <c r="AN7814" s="50"/>
      <c r="AO7814" s="50"/>
      <c r="AP7814" s="50"/>
      <c r="AQ7814" s="50"/>
      <c r="AR7814" s="50"/>
      <c r="AS7814" s="50"/>
      <c r="AT7814" s="50"/>
      <c r="AU7814" s="50"/>
      <c r="AV7814" s="50"/>
      <c r="AW7814" s="50"/>
      <c r="AX7814" s="50"/>
      <c r="AY7814" s="50"/>
      <c r="AZ7814" s="50"/>
      <c r="BA7814" s="50"/>
      <c r="BB7814" s="50"/>
      <c r="BC7814" s="50"/>
      <c r="BD7814" s="50"/>
      <c r="BE7814" s="50"/>
      <c r="BF7814" s="50"/>
      <c r="BG7814" s="50"/>
      <c r="BH7814" s="50"/>
      <c r="BI7814" s="50"/>
      <c r="BJ7814" s="50"/>
      <c r="BK7814" s="50"/>
      <c r="BL7814" s="50"/>
      <c r="BM7814" s="50"/>
      <c r="BN7814" s="50"/>
      <c r="BO7814" s="50"/>
      <c r="BP7814" s="50"/>
      <c r="BQ7814" s="50"/>
      <c r="BR7814" s="50"/>
      <c r="BS7814" s="50"/>
      <c r="BT7814" s="50"/>
      <c r="BU7814" s="50"/>
      <c r="BV7814" s="50"/>
      <c r="BW7814" s="50"/>
      <c r="BX7814" s="50"/>
      <c r="BY7814" s="50"/>
      <c r="BZ7814" s="50"/>
      <c r="CA7814" s="50"/>
      <c r="CB7814" s="50"/>
      <c r="CC7814" s="50"/>
      <c r="CD7814" s="50"/>
      <c r="CE7814" s="50"/>
      <c r="CF7814" s="50"/>
      <c r="CG7814" s="50"/>
      <c r="CH7814" s="50"/>
      <c r="CI7814" s="50"/>
      <c r="CJ7814" s="50"/>
      <c r="CK7814" s="50"/>
      <c r="CL7814" s="50"/>
      <c r="CM7814" s="50"/>
      <c r="CN7814" s="50"/>
      <c r="CO7814" s="50"/>
      <c r="CP7814" s="50"/>
      <c r="CQ7814" s="50"/>
      <c r="CR7814" s="50"/>
      <c r="CS7814" s="50"/>
      <c r="CT7814" s="50"/>
      <c r="CU7814" s="50"/>
      <c r="CV7814" s="50"/>
      <c r="CW7814" s="50"/>
      <c r="CX7814" s="50"/>
      <c r="CY7814" s="50"/>
      <c r="CZ7814" s="50"/>
      <c r="DA7814" s="50"/>
      <c r="DB7814" s="50"/>
      <c r="DC7814" s="50"/>
      <c r="DD7814" s="50"/>
      <c r="DE7814" s="50"/>
      <c r="DF7814" s="50"/>
      <c r="DG7814" s="50"/>
    </row>
    <row r="7815" spans="1:111" x14ac:dyDescent="0.2">
      <c r="A7815" s="185"/>
      <c r="B7815" s="186"/>
      <c r="C7815" s="186"/>
      <c r="D7815" s="54"/>
      <c r="E7815" s="310"/>
      <c r="F7815" s="192"/>
      <c r="G7815" s="192"/>
      <c r="H7815" s="50"/>
      <c r="I7815" s="50"/>
      <c r="J7815" s="50"/>
      <c r="K7815" s="50"/>
      <c r="L7815" s="50"/>
      <c r="M7815" s="50"/>
      <c r="N7815" s="50"/>
      <c r="O7815" s="50"/>
      <c r="P7815" s="50"/>
      <c r="Q7815" s="50"/>
      <c r="R7815" s="50"/>
      <c r="S7815" s="50"/>
      <c r="T7815" s="50"/>
      <c r="U7815" s="50"/>
      <c r="V7815" s="50"/>
      <c r="W7815" s="50"/>
      <c r="X7815" s="50"/>
      <c r="Y7815" s="50"/>
      <c r="Z7815" s="50"/>
      <c r="AA7815" s="50"/>
      <c r="AB7815" s="50"/>
      <c r="AC7815" s="50"/>
      <c r="AD7815" s="50"/>
      <c r="AE7815" s="50"/>
      <c r="AF7815" s="50"/>
      <c r="AG7815" s="50"/>
      <c r="AH7815" s="50"/>
      <c r="AI7815" s="50"/>
      <c r="AJ7815" s="50"/>
      <c r="AK7815" s="50"/>
      <c r="AL7815" s="50"/>
      <c r="AM7815" s="50"/>
      <c r="AN7815" s="50"/>
      <c r="AO7815" s="50"/>
      <c r="AP7815" s="50"/>
      <c r="AQ7815" s="50"/>
      <c r="AR7815" s="50"/>
      <c r="AS7815" s="50"/>
      <c r="AT7815" s="50"/>
      <c r="AU7815" s="50"/>
      <c r="AV7815" s="50"/>
      <c r="AW7815" s="50"/>
      <c r="AX7815" s="50"/>
      <c r="AY7815" s="50"/>
      <c r="AZ7815" s="50"/>
      <c r="BA7815" s="50"/>
      <c r="BB7815" s="50"/>
      <c r="BC7815" s="50"/>
      <c r="BD7815" s="50"/>
      <c r="BE7815" s="50"/>
      <c r="BF7815" s="50"/>
      <c r="BG7815" s="50"/>
      <c r="BH7815" s="50"/>
      <c r="BI7815" s="50"/>
      <c r="BJ7815" s="50"/>
      <c r="BK7815" s="50"/>
      <c r="BL7815" s="50"/>
      <c r="BM7815" s="50"/>
      <c r="BN7815" s="50"/>
      <c r="BO7815" s="50"/>
      <c r="BP7815" s="50"/>
      <c r="BQ7815" s="50"/>
      <c r="BR7815" s="50"/>
      <c r="BS7815" s="50"/>
      <c r="BT7815" s="50"/>
      <c r="BU7815" s="50"/>
      <c r="BV7815" s="50"/>
      <c r="BW7815" s="50"/>
      <c r="BX7815" s="50"/>
      <c r="BY7815" s="50"/>
      <c r="BZ7815" s="50"/>
      <c r="CA7815" s="50"/>
      <c r="CB7815" s="50"/>
      <c r="CC7815" s="50"/>
      <c r="CD7815" s="50"/>
      <c r="CE7815" s="50"/>
      <c r="CF7815" s="50"/>
      <c r="CG7815" s="50"/>
      <c r="CH7815" s="50"/>
      <c r="CI7815" s="50"/>
      <c r="CJ7815" s="50"/>
      <c r="CK7815" s="50"/>
      <c r="CL7815" s="50"/>
      <c r="CM7815" s="50"/>
      <c r="CN7815" s="50"/>
      <c r="CO7815" s="50"/>
      <c r="CP7815" s="50"/>
      <c r="CQ7815" s="50"/>
      <c r="CR7815" s="50"/>
      <c r="CS7815" s="50"/>
      <c r="CT7815" s="50"/>
      <c r="CU7815" s="50"/>
      <c r="CV7815" s="50"/>
      <c r="CW7815" s="50"/>
      <c r="CX7815" s="50"/>
      <c r="CY7815" s="50"/>
      <c r="CZ7815" s="50"/>
      <c r="DA7815" s="50"/>
      <c r="DB7815" s="50"/>
      <c r="DC7815" s="50"/>
      <c r="DD7815" s="50"/>
      <c r="DE7815" s="50"/>
      <c r="DF7815" s="50"/>
      <c r="DG7815" s="50"/>
    </row>
    <row r="7816" spans="1:111" x14ac:dyDescent="0.2">
      <c r="A7816" s="185"/>
      <c r="B7816" s="186"/>
      <c r="C7816" s="186"/>
      <c r="D7816" s="54"/>
      <c r="E7816" s="310"/>
      <c r="F7816" s="192"/>
      <c r="G7816" s="192"/>
      <c r="H7816" s="50"/>
      <c r="I7816" s="50"/>
      <c r="J7816" s="50"/>
      <c r="K7816" s="50"/>
      <c r="L7816" s="50"/>
      <c r="M7816" s="50"/>
      <c r="N7816" s="50"/>
      <c r="O7816" s="50"/>
      <c r="P7816" s="50"/>
      <c r="Q7816" s="50"/>
      <c r="R7816" s="50"/>
      <c r="S7816" s="50"/>
      <c r="T7816" s="50"/>
      <c r="U7816" s="50"/>
      <c r="V7816" s="50"/>
      <c r="W7816" s="50"/>
      <c r="X7816" s="50"/>
      <c r="Y7816" s="50"/>
      <c r="Z7816" s="50"/>
      <c r="AA7816" s="50"/>
      <c r="AB7816" s="50"/>
      <c r="AC7816" s="50"/>
      <c r="AD7816" s="50"/>
      <c r="AE7816" s="50"/>
      <c r="AF7816" s="50"/>
      <c r="AG7816" s="50"/>
      <c r="AH7816" s="50"/>
      <c r="AI7816" s="50"/>
      <c r="AJ7816" s="50"/>
      <c r="AK7816" s="50"/>
      <c r="AL7816" s="50"/>
      <c r="AM7816" s="50"/>
      <c r="AN7816" s="50"/>
      <c r="AO7816" s="50"/>
      <c r="AP7816" s="50"/>
      <c r="AQ7816" s="50"/>
      <c r="AR7816" s="50"/>
      <c r="AS7816" s="50"/>
      <c r="AT7816" s="50"/>
      <c r="AU7816" s="50"/>
      <c r="AV7816" s="50"/>
      <c r="AW7816" s="50"/>
      <c r="AX7816" s="50"/>
      <c r="AY7816" s="50"/>
      <c r="AZ7816" s="50"/>
      <c r="BA7816" s="50"/>
      <c r="BB7816" s="50"/>
      <c r="BC7816" s="50"/>
      <c r="BD7816" s="50"/>
      <c r="BE7816" s="50"/>
      <c r="BF7816" s="50"/>
      <c r="BG7816" s="50"/>
      <c r="BH7816" s="50"/>
      <c r="BI7816" s="50"/>
      <c r="BJ7816" s="50"/>
      <c r="BK7816" s="50"/>
      <c r="BL7816" s="50"/>
      <c r="BM7816" s="50"/>
      <c r="BN7816" s="50"/>
      <c r="BO7816" s="50"/>
      <c r="BP7816" s="50"/>
      <c r="BQ7816" s="50"/>
      <c r="BR7816" s="50"/>
      <c r="BS7816" s="50"/>
      <c r="BT7816" s="50"/>
      <c r="BU7816" s="50"/>
      <c r="BV7816" s="50"/>
      <c r="BW7816" s="50"/>
      <c r="BX7816" s="50"/>
      <c r="BY7816" s="50"/>
      <c r="BZ7816" s="50"/>
      <c r="CA7816" s="50"/>
      <c r="CB7816" s="50"/>
      <c r="CC7816" s="50"/>
      <c r="CD7816" s="50"/>
      <c r="CE7816" s="50"/>
      <c r="CF7816" s="50"/>
      <c r="CG7816" s="50"/>
      <c r="CH7816" s="50"/>
      <c r="CI7816" s="50"/>
      <c r="CJ7816" s="50"/>
      <c r="CK7816" s="50"/>
      <c r="CL7816" s="50"/>
      <c r="CM7816" s="50"/>
      <c r="CN7816" s="50"/>
      <c r="CO7816" s="50"/>
      <c r="CP7816" s="50"/>
      <c r="CQ7816" s="50"/>
      <c r="CR7816" s="50"/>
      <c r="CS7816" s="50"/>
      <c r="CT7816" s="50"/>
      <c r="CU7816" s="50"/>
      <c r="CV7816" s="50"/>
      <c r="CW7816" s="50"/>
      <c r="CX7816" s="50"/>
      <c r="CY7816" s="50"/>
      <c r="CZ7816" s="50"/>
      <c r="DA7816" s="50"/>
      <c r="DB7816" s="50"/>
      <c r="DC7816" s="50"/>
      <c r="DD7816" s="50"/>
      <c r="DE7816" s="50"/>
      <c r="DF7816" s="50"/>
      <c r="DG7816" s="50"/>
    </row>
    <row r="7817" spans="1:111" x14ac:dyDescent="0.2">
      <c r="A7817" s="185"/>
      <c r="B7817" s="186"/>
      <c r="C7817" s="186"/>
      <c r="D7817" s="54"/>
      <c r="E7817" s="310"/>
      <c r="F7817" s="192"/>
      <c r="G7817" s="192"/>
      <c r="H7817" s="50"/>
      <c r="I7817" s="50"/>
      <c r="J7817" s="50"/>
      <c r="K7817" s="50"/>
      <c r="L7817" s="50"/>
      <c r="M7817" s="50"/>
      <c r="N7817" s="50"/>
      <c r="O7817" s="50"/>
      <c r="P7817" s="50"/>
      <c r="Q7817" s="50"/>
      <c r="R7817" s="50"/>
      <c r="S7817" s="50"/>
      <c r="T7817" s="50"/>
      <c r="U7817" s="50"/>
      <c r="V7817" s="50"/>
      <c r="W7817" s="50"/>
      <c r="X7817" s="50"/>
      <c r="Y7817" s="50"/>
      <c r="Z7817" s="50"/>
      <c r="AA7817" s="50"/>
      <c r="AB7817" s="50"/>
      <c r="AC7817" s="50"/>
      <c r="AD7817" s="50"/>
      <c r="AE7817" s="50"/>
      <c r="AF7817" s="50"/>
      <c r="AG7817" s="50"/>
      <c r="AH7817" s="50"/>
      <c r="AI7817" s="50"/>
      <c r="AJ7817" s="50"/>
      <c r="AK7817" s="50"/>
      <c r="AL7817" s="50"/>
      <c r="AM7817" s="50"/>
      <c r="AN7817" s="50"/>
      <c r="AO7817" s="50"/>
      <c r="AP7817" s="50"/>
      <c r="AQ7817" s="50"/>
      <c r="AR7817" s="50"/>
      <c r="AS7817" s="50"/>
      <c r="AT7817" s="50"/>
      <c r="AU7817" s="50"/>
      <c r="AV7817" s="50"/>
      <c r="AW7817" s="50"/>
      <c r="AX7817" s="50"/>
      <c r="AY7817" s="50"/>
      <c r="AZ7817" s="50"/>
      <c r="BA7817" s="50"/>
      <c r="BB7817" s="50"/>
      <c r="BC7817" s="50"/>
      <c r="BD7817" s="50"/>
      <c r="BE7817" s="50"/>
      <c r="BF7817" s="50"/>
      <c r="BG7817" s="50"/>
      <c r="BH7817" s="50"/>
      <c r="BI7817" s="50"/>
      <c r="BJ7817" s="50"/>
      <c r="BK7817" s="50"/>
      <c r="BL7817" s="50"/>
      <c r="BM7817" s="50"/>
      <c r="BN7817" s="50"/>
      <c r="BO7817" s="50"/>
      <c r="BP7817" s="50"/>
      <c r="BQ7817" s="50"/>
      <c r="BR7817" s="50"/>
      <c r="BS7817" s="50"/>
      <c r="BT7817" s="50"/>
      <c r="BU7817" s="50"/>
      <c r="BV7817" s="50"/>
      <c r="BW7817" s="50"/>
      <c r="BX7817" s="50"/>
      <c r="BY7817" s="50"/>
      <c r="BZ7817" s="50"/>
      <c r="CA7817" s="50"/>
      <c r="CB7817" s="50"/>
      <c r="CC7817" s="50"/>
      <c r="CD7817" s="50"/>
      <c r="CE7817" s="50"/>
      <c r="CF7817" s="50"/>
      <c r="CG7817" s="50"/>
      <c r="CH7817" s="50"/>
      <c r="CI7817" s="50"/>
      <c r="CJ7817" s="50"/>
      <c r="CK7817" s="50"/>
      <c r="CL7817" s="50"/>
      <c r="CM7817" s="50"/>
      <c r="CN7817" s="50"/>
      <c r="CO7817" s="50"/>
      <c r="CP7817" s="50"/>
      <c r="CQ7817" s="50"/>
      <c r="CR7817" s="50"/>
      <c r="CS7817" s="50"/>
      <c r="CT7817" s="50"/>
      <c r="CU7817" s="50"/>
      <c r="CV7817" s="50"/>
      <c r="CW7817" s="50"/>
      <c r="CX7817" s="50"/>
      <c r="CY7817" s="50"/>
      <c r="CZ7817" s="50"/>
      <c r="DA7817" s="50"/>
      <c r="DB7817" s="50"/>
      <c r="DC7817" s="50"/>
      <c r="DD7817" s="50"/>
      <c r="DE7817" s="50"/>
      <c r="DF7817" s="50"/>
      <c r="DG7817" s="50"/>
    </row>
    <row r="7818" spans="1:111" x14ac:dyDescent="0.2">
      <c r="A7818" s="185"/>
      <c r="B7818" s="186"/>
      <c r="C7818" s="186"/>
      <c r="D7818" s="54"/>
      <c r="E7818" s="310"/>
      <c r="F7818" s="192"/>
      <c r="G7818" s="192"/>
      <c r="H7818" s="50"/>
      <c r="I7818" s="50"/>
      <c r="J7818" s="50"/>
      <c r="K7818" s="50"/>
      <c r="L7818" s="50"/>
      <c r="M7818" s="50"/>
      <c r="N7818" s="50"/>
      <c r="O7818" s="50"/>
      <c r="P7818" s="50"/>
      <c r="Q7818" s="50"/>
      <c r="R7818" s="50"/>
      <c r="S7818" s="50"/>
      <c r="T7818" s="50"/>
      <c r="U7818" s="50"/>
      <c r="V7818" s="50"/>
      <c r="W7818" s="50"/>
      <c r="X7818" s="50"/>
      <c r="Y7818" s="50"/>
      <c r="Z7818" s="50"/>
      <c r="AA7818" s="50"/>
      <c r="AB7818" s="50"/>
      <c r="AC7818" s="50"/>
      <c r="AD7818" s="50"/>
      <c r="AE7818" s="50"/>
      <c r="AF7818" s="50"/>
      <c r="AG7818" s="50"/>
      <c r="AH7818" s="50"/>
      <c r="AI7818" s="50"/>
      <c r="AJ7818" s="50"/>
      <c r="AK7818" s="50"/>
      <c r="AL7818" s="50"/>
      <c r="AM7818" s="50"/>
      <c r="AN7818" s="50"/>
      <c r="AO7818" s="50"/>
      <c r="AP7818" s="50"/>
      <c r="AQ7818" s="50"/>
      <c r="AR7818" s="50"/>
      <c r="AS7818" s="50"/>
      <c r="AT7818" s="50"/>
      <c r="AU7818" s="50"/>
      <c r="AV7818" s="50"/>
      <c r="AW7818" s="50"/>
      <c r="AX7818" s="50"/>
      <c r="AY7818" s="50"/>
      <c r="AZ7818" s="50"/>
      <c r="BA7818" s="50"/>
      <c r="BB7818" s="50"/>
      <c r="BC7818" s="50"/>
      <c r="BD7818" s="50"/>
      <c r="BE7818" s="50"/>
      <c r="BF7818" s="50"/>
      <c r="BG7818" s="50"/>
      <c r="BH7818" s="50"/>
      <c r="BI7818" s="50"/>
      <c r="BJ7818" s="50"/>
      <c r="BK7818" s="50"/>
      <c r="BL7818" s="50"/>
      <c r="BM7818" s="50"/>
      <c r="BN7818" s="50"/>
      <c r="BO7818" s="50"/>
      <c r="BP7818" s="50"/>
      <c r="BQ7818" s="50"/>
      <c r="BR7818" s="50"/>
      <c r="BS7818" s="50"/>
      <c r="BT7818" s="50"/>
      <c r="BU7818" s="50"/>
      <c r="BV7818" s="50"/>
      <c r="BW7818" s="50"/>
      <c r="BX7818" s="50"/>
      <c r="BY7818" s="50"/>
      <c r="BZ7818" s="50"/>
      <c r="CA7818" s="50"/>
      <c r="CB7818" s="50"/>
      <c r="CC7818" s="50"/>
      <c r="CD7818" s="50"/>
      <c r="CE7818" s="50"/>
      <c r="CF7818" s="50"/>
      <c r="CG7818" s="50"/>
      <c r="CH7818" s="50"/>
      <c r="CI7818" s="50"/>
      <c r="CJ7818" s="50"/>
      <c r="CK7818" s="50"/>
      <c r="CL7818" s="50"/>
      <c r="CM7818" s="50"/>
      <c r="CN7818" s="50"/>
      <c r="CO7818" s="50"/>
      <c r="CP7818" s="50"/>
      <c r="CQ7818" s="50"/>
      <c r="CR7818" s="50"/>
      <c r="CS7818" s="50"/>
      <c r="CT7818" s="50"/>
      <c r="CU7818" s="50"/>
      <c r="CV7818" s="50"/>
      <c r="CW7818" s="50"/>
      <c r="CX7818" s="50"/>
      <c r="CY7818" s="50"/>
      <c r="CZ7818" s="50"/>
      <c r="DA7818" s="50"/>
      <c r="DB7818" s="50"/>
      <c r="DC7818" s="50"/>
      <c r="DD7818" s="50"/>
      <c r="DE7818" s="50"/>
      <c r="DF7818" s="50"/>
      <c r="DG7818" s="50"/>
    </row>
    <row r="7819" spans="1:111" x14ac:dyDescent="0.2">
      <c r="A7819" s="185"/>
      <c r="B7819" s="186"/>
      <c r="C7819" s="186"/>
      <c r="D7819" s="54"/>
      <c r="E7819" s="310"/>
      <c r="F7819" s="192"/>
      <c r="G7819" s="192"/>
      <c r="H7819" s="50"/>
      <c r="I7819" s="50"/>
      <c r="J7819" s="50"/>
      <c r="K7819" s="50"/>
      <c r="L7819" s="50"/>
      <c r="M7819" s="50"/>
      <c r="N7819" s="50"/>
      <c r="O7819" s="50"/>
      <c r="P7819" s="50"/>
      <c r="Q7819" s="50"/>
      <c r="R7819" s="50"/>
      <c r="S7819" s="50"/>
      <c r="T7819" s="50"/>
      <c r="U7819" s="50"/>
      <c r="V7819" s="50"/>
      <c r="W7819" s="50"/>
      <c r="X7819" s="50"/>
      <c r="Y7819" s="50"/>
      <c r="Z7819" s="50"/>
      <c r="AA7819" s="50"/>
      <c r="AB7819" s="50"/>
      <c r="AC7819" s="50"/>
      <c r="AD7819" s="50"/>
      <c r="AE7819" s="50"/>
      <c r="AF7819" s="50"/>
      <c r="AG7819" s="50"/>
      <c r="AH7819" s="50"/>
      <c r="AI7819" s="50"/>
      <c r="AJ7819" s="50"/>
      <c r="AK7819" s="50"/>
      <c r="AL7819" s="50"/>
      <c r="AM7819" s="50"/>
      <c r="AN7819" s="50"/>
      <c r="AO7819" s="50"/>
      <c r="AP7819" s="50"/>
      <c r="AQ7819" s="50"/>
      <c r="AR7819" s="50"/>
      <c r="AS7819" s="50"/>
      <c r="AT7819" s="50"/>
      <c r="AU7819" s="50"/>
      <c r="AV7819" s="50"/>
      <c r="AW7819" s="50"/>
      <c r="AX7819" s="50"/>
      <c r="AY7819" s="50"/>
      <c r="AZ7819" s="50"/>
      <c r="BA7819" s="50"/>
      <c r="BB7819" s="50"/>
      <c r="BC7819" s="50"/>
      <c r="BD7819" s="50"/>
      <c r="BE7819" s="50"/>
      <c r="BF7819" s="50"/>
      <c r="BG7819" s="50"/>
      <c r="BH7819" s="50"/>
      <c r="BI7819" s="50"/>
      <c r="BJ7819" s="50"/>
      <c r="BK7819" s="50"/>
      <c r="BL7819" s="50"/>
      <c r="BM7819" s="50"/>
      <c r="BN7819" s="50"/>
      <c r="BO7819" s="50"/>
      <c r="BP7819" s="50"/>
      <c r="BQ7819" s="50"/>
      <c r="BR7819" s="50"/>
      <c r="BS7819" s="50"/>
      <c r="BT7819" s="50"/>
      <c r="BU7819" s="50"/>
      <c r="BV7819" s="50"/>
      <c r="BW7819" s="50"/>
      <c r="BX7819" s="50"/>
      <c r="BY7819" s="50"/>
      <c r="BZ7819" s="50"/>
      <c r="CA7819" s="50"/>
      <c r="CB7819" s="50"/>
      <c r="CC7819" s="50"/>
      <c r="CD7819" s="50"/>
      <c r="CE7819" s="50"/>
      <c r="CF7819" s="50"/>
      <c r="CG7819" s="50"/>
      <c r="CH7819" s="50"/>
      <c r="CI7819" s="50"/>
      <c r="CJ7819" s="50"/>
      <c r="CK7819" s="50"/>
      <c r="CL7819" s="50"/>
      <c r="CM7819" s="50"/>
      <c r="CN7819" s="50"/>
      <c r="CO7819" s="50"/>
      <c r="CP7819" s="50"/>
      <c r="CQ7819" s="50"/>
      <c r="CR7819" s="50"/>
      <c r="CS7819" s="50"/>
      <c r="CT7819" s="50"/>
      <c r="CU7819" s="50"/>
      <c r="CV7819" s="50"/>
      <c r="CW7819" s="50"/>
      <c r="CX7819" s="50"/>
      <c r="CY7819" s="50"/>
      <c r="CZ7819" s="50"/>
      <c r="DA7819" s="50"/>
      <c r="DB7819" s="50"/>
      <c r="DC7819" s="50"/>
      <c r="DD7819" s="50"/>
      <c r="DE7819" s="50"/>
      <c r="DF7819" s="50"/>
      <c r="DG7819" s="50"/>
    </row>
    <row r="7820" spans="1:111" x14ac:dyDescent="0.2">
      <c r="A7820" s="185"/>
      <c r="B7820" s="186"/>
      <c r="C7820" s="186"/>
      <c r="D7820" s="54"/>
      <c r="E7820" s="310"/>
      <c r="F7820" s="192"/>
      <c r="G7820" s="192"/>
      <c r="H7820" s="50"/>
      <c r="I7820" s="50"/>
      <c r="J7820" s="50"/>
      <c r="K7820" s="50"/>
      <c r="L7820" s="50"/>
      <c r="M7820" s="50"/>
      <c r="N7820" s="50"/>
      <c r="O7820" s="50"/>
      <c r="P7820" s="50"/>
      <c r="Q7820" s="50"/>
      <c r="R7820" s="50"/>
      <c r="S7820" s="50"/>
      <c r="T7820" s="50"/>
      <c r="U7820" s="50"/>
      <c r="V7820" s="50"/>
      <c r="W7820" s="50"/>
      <c r="X7820" s="50"/>
      <c r="Y7820" s="50"/>
      <c r="Z7820" s="50"/>
      <c r="AA7820" s="50"/>
      <c r="AB7820" s="50"/>
      <c r="AC7820" s="50"/>
      <c r="AD7820" s="50"/>
      <c r="AE7820" s="50"/>
      <c r="AF7820" s="50"/>
      <c r="AG7820" s="50"/>
      <c r="AH7820" s="50"/>
      <c r="AI7820" s="50"/>
      <c r="AJ7820" s="50"/>
      <c r="AK7820" s="50"/>
      <c r="AL7820" s="50"/>
      <c r="AM7820" s="50"/>
      <c r="AN7820" s="50"/>
      <c r="AO7820" s="50"/>
      <c r="AP7820" s="50"/>
      <c r="AQ7820" s="50"/>
      <c r="AR7820" s="50"/>
      <c r="AS7820" s="50"/>
      <c r="AT7820" s="50"/>
      <c r="AU7820" s="50"/>
      <c r="AV7820" s="50"/>
      <c r="AW7820" s="50"/>
      <c r="AX7820" s="50"/>
      <c r="AY7820" s="50"/>
      <c r="AZ7820" s="50"/>
      <c r="BA7820" s="50"/>
      <c r="BB7820" s="50"/>
      <c r="BC7820" s="50"/>
      <c r="BD7820" s="50"/>
      <c r="BE7820" s="50"/>
      <c r="BF7820" s="50"/>
      <c r="BG7820" s="50"/>
      <c r="BH7820" s="50"/>
      <c r="BI7820" s="50"/>
      <c r="BJ7820" s="50"/>
      <c r="BK7820" s="50"/>
      <c r="BL7820" s="50"/>
      <c r="BM7820" s="50"/>
      <c r="BN7820" s="50"/>
      <c r="BO7820" s="50"/>
      <c r="BP7820" s="50"/>
      <c r="BQ7820" s="50"/>
      <c r="BR7820" s="50"/>
      <c r="BS7820" s="50"/>
      <c r="BT7820" s="50"/>
      <c r="BU7820" s="50"/>
      <c r="BV7820" s="50"/>
      <c r="BW7820" s="50"/>
      <c r="BX7820" s="50"/>
      <c r="BY7820" s="50"/>
      <c r="BZ7820" s="50"/>
      <c r="CA7820" s="50"/>
      <c r="CB7820" s="50"/>
      <c r="CC7820" s="50"/>
      <c r="CD7820" s="50"/>
      <c r="CE7820" s="50"/>
      <c r="CF7820" s="50"/>
      <c r="CG7820" s="50"/>
      <c r="CH7820" s="50"/>
      <c r="CI7820" s="50"/>
      <c r="CJ7820" s="50"/>
      <c r="CK7820" s="50"/>
      <c r="CL7820" s="50"/>
      <c r="CM7820" s="50"/>
      <c r="CN7820" s="50"/>
      <c r="CO7820" s="50"/>
      <c r="CP7820" s="50"/>
      <c r="CQ7820" s="50"/>
      <c r="CR7820" s="50"/>
      <c r="CS7820" s="50"/>
      <c r="CT7820" s="50"/>
      <c r="CU7820" s="50"/>
      <c r="CV7820" s="50"/>
      <c r="CW7820" s="50"/>
      <c r="CX7820" s="50"/>
      <c r="CY7820" s="50"/>
      <c r="CZ7820" s="50"/>
      <c r="DA7820" s="50"/>
      <c r="DB7820" s="50"/>
      <c r="DC7820" s="50"/>
      <c r="DD7820" s="50"/>
      <c r="DE7820" s="50"/>
      <c r="DF7820" s="50"/>
      <c r="DG7820" s="50"/>
    </row>
    <row r="7821" spans="1:111" x14ac:dyDescent="0.2">
      <c r="A7821" s="185"/>
      <c r="B7821" s="186"/>
      <c r="C7821" s="186"/>
      <c r="D7821" s="54"/>
      <c r="E7821" s="310"/>
      <c r="F7821" s="192"/>
      <c r="G7821" s="192"/>
      <c r="H7821" s="50"/>
      <c r="I7821" s="50"/>
      <c r="J7821" s="50"/>
      <c r="K7821" s="50"/>
      <c r="L7821" s="50"/>
      <c r="M7821" s="50"/>
      <c r="N7821" s="50"/>
      <c r="O7821" s="50"/>
      <c r="P7821" s="50"/>
      <c r="Q7821" s="50"/>
      <c r="R7821" s="50"/>
      <c r="S7821" s="50"/>
      <c r="T7821" s="50"/>
      <c r="U7821" s="50"/>
      <c r="V7821" s="50"/>
      <c r="W7821" s="50"/>
      <c r="X7821" s="50"/>
      <c r="Y7821" s="50"/>
      <c r="Z7821" s="50"/>
      <c r="AA7821" s="50"/>
      <c r="AB7821" s="50"/>
      <c r="AC7821" s="50"/>
      <c r="AD7821" s="50"/>
      <c r="AE7821" s="50"/>
      <c r="AF7821" s="50"/>
      <c r="AG7821" s="50"/>
      <c r="AH7821" s="50"/>
      <c r="AI7821" s="50"/>
      <c r="AJ7821" s="50"/>
      <c r="AK7821" s="50"/>
      <c r="AL7821" s="50"/>
      <c r="AM7821" s="50"/>
      <c r="AN7821" s="50"/>
      <c r="AO7821" s="50"/>
      <c r="AP7821" s="50"/>
      <c r="AQ7821" s="50"/>
      <c r="AR7821" s="50"/>
      <c r="AS7821" s="50"/>
      <c r="AT7821" s="50"/>
      <c r="AU7821" s="50"/>
      <c r="AV7821" s="50"/>
      <c r="AW7821" s="50"/>
      <c r="AX7821" s="50"/>
      <c r="AY7821" s="50"/>
      <c r="AZ7821" s="50"/>
      <c r="BA7821" s="50"/>
      <c r="BB7821" s="50"/>
      <c r="BC7821" s="50"/>
      <c r="BD7821" s="50"/>
      <c r="BE7821" s="50"/>
      <c r="BF7821" s="50"/>
      <c r="BG7821" s="50"/>
      <c r="BH7821" s="50"/>
      <c r="BI7821" s="50"/>
      <c r="BJ7821" s="50"/>
      <c r="BK7821" s="50"/>
      <c r="BL7821" s="50"/>
      <c r="BM7821" s="50"/>
      <c r="BN7821" s="50"/>
      <c r="BO7821" s="50"/>
      <c r="BP7821" s="50"/>
      <c r="BQ7821" s="50"/>
      <c r="BR7821" s="50"/>
      <c r="BS7821" s="50"/>
      <c r="BT7821" s="50"/>
      <c r="BU7821" s="50"/>
      <c r="BV7821" s="50"/>
      <c r="BW7821" s="50"/>
      <c r="BX7821" s="50"/>
      <c r="BY7821" s="50"/>
      <c r="BZ7821" s="50"/>
      <c r="CA7821" s="50"/>
      <c r="CB7821" s="50"/>
      <c r="CC7821" s="50"/>
      <c r="CD7821" s="50"/>
      <c r="CE7821" s="50"/>
      <c r="CF7821" s="50"/>
      <c r="CG7821" s="50"/>
      <c r="CH7821" s="50"/>
      <c r="CI7821" s="50"/>
      <c r="CJ7821" s="50"/>
      <c r="CK7821" s="50"/>
      <c r="CL7821" s="50"/>
      <c r="CM7821" s="50"/>
      <c r="CN7821" s="50"/>
      <c r="CO7821" s="50"/>
      <c r="CP7821" s="50"/>
      <c r="CQ7821" s="50"/>
      <c r="CR7821" s="50"/>
      <c r="CS7821" s="50"/>
      <c r="CT7821" s="50"/>
      <c r="CU7821" s="50"/>
      <c r="CV7821" s="50"/>
      <c r="CW7821" s="50"/>
      <c r="CX7821" s="50"/>
      <c r="CY7821" s="50"/>
      <c r="CZ7821" s="50"/>
      <c r="DA7821" s="50"/>
      <c r="DB7821" s="50"/>
      <c r="DC7821" s="50"/>
      <c r="DD7821" s="50"/>
      <c r="DE7821" s="50"/>
      <c r="DF7821" s="50"/>
      <c r="DG7821" s="50"/>
    </row>
    <row r="7822" spans="1:111" x14ac:dyDescent="0.2">
      <c r="A7822" s="185"/>
      <c r="B7822" s="186"/>
      <c r="C7822" s="186"/>
      <c r="D7822" s="54"/>
      <c r="E7822" s="310"/>
      <c r="F7822" s="192"/>
      <c r="G7822" s="192"/>
      <c r="H7822" s="50"/>
      <c r="I7822" s="50"/>
      <c r="J7822" s="50"/>
      <c r="K7822" s="50"/>
      <c r="L7822" s="50"/>
      <c r="M7822" s="50"/>
      <c r="N7822" s="50"/>
      <c r="O7822" s="50"/>
      <c r="P7822" s="50"/>
      <c r="Q7822" s="50"/>
      <c r="R7822" s="50"/>
      <c r="S7822" s="50"/>
      <c r="T7822" s="50"/>
      <c r="U7822" s="50"/>
      <c r="V7822" s="50"/>
      <c r="W7822" s="50"/>
      <c r="X7822" s="50"/>
      <c r="Y7822" s="50"/>
      <c r="Z7822" s="50"/>
      <c r="AA7822" s="50"/>
      <c r="AB7822" s="50"/>
      <c r="AC7822" s="50"/>
      <c r="AD7822" s="50"/>
      <c r="AE7822" s="50"/>
      <c r="AF7822" s="50"/>
      <c r="AG7822" s="50"/>
      <c r="AH7822" s="50"/>
      <c r="AI7822" s="50"/>
      <c r="AJ7822" s="50"/>
      <c r="AK7822" s="50"/>
      <c r="AL7822" s="50"/>
      <c r="AM7822" s="50"/>
      <c r="AN7822" s="50"/>
      <c r="AO7822" s="50"/>
      <c r="AP7822" s="50"/>
      <c r="AQ7822" s="50"/>
      <c r="AR7822" s="50"/>
      <c r="AS7822" s="50"/>
      <c r="AT7822" s="50"/>
      <c r="AU7822" s="50"/>
      <c r="AV7822" s="50"/>
      <c r="AW7822" s="50"/>
      <c r="AX7822" s="50"/>
      <c r="AY7822" s="50"/>
      <c r="AZ7822" s="50"/>
      <c r="BA7822" s="50"/>
      <c r="BB7822" s="50"/>
      <c r="BC7822" s="50"/>
      <c r="BD7822" s="50"/>
      <c r="BE7822" s="50"/>
      <c r="BF7822" s="50"/>
      <c r="BG7822" s="50"/>
      <c r="BH7822" s="50"/>
      <c r="BI7822" s="50"/>
      <c r="BJ7822" s="50"/>
      <c r="BK7822" s="50"/>
      <c r="BL7822" s="50"/>
      <c r="BM7822" s="50"/>
      <c r="BN7822" s="50"/>
      <c r="BO7822" s="50"/>
      <c r="BP7822" s="50"/>
      <c r="BQ7822" s="50"/>
      <c r="BR7822" s="50"/>
      <c r="BS7822" s="50"/>
      <c r="BT7822" s="50"/>
      <c r="BU7822" s="50"/>
      <c r="BV7822" s="50"/>
      <c r="BW7822" s="50"/>
      <c r="BX7822" s="50"/>
      <c r="BY7822" s="50"/>
      <c r="BZ7822" s="50"/>
      <c r="CA7822" s="50"/>
      <c r="CB7822" s="50"/>
      <c r="CC7822" s="50"/>
      <c r="CD7822" s="50"/>
      <c r="CE7822" s="50"/>
      <c r="CF7822" s="50"/>
      <c r="CG7822" s="50"/>
      <c r="CH7822" s="50"/>
      <c r="CI7822" s="50"/>
      <c r="CJ7822" s="50"/>
      <c r="CK7822" s="50"/>
      <c r="CL7822" s="50"/>
      <c r="CM7822" s="50"/>
      <c r="CN7822" s="50"/>
      <c r="CO7822" s="50"/>
      <c r="CP7822" s="50"/>
      <c r="CQ7822" s="50"/>
      <c r="CR7822" s="50"/>
      <c r="CS7822" s="50"/>
      <c r="CT7822" s="50"/>
      <c r="CU7822" s="50"/>
      <c r="CV7822" s="50"/>
      <c r="CW7822" s="50"/>
      <c r="CX7822" s="50"/>
      <c r="CY7822" s="50"/>
      <c r="CZ7822" s="50"/>
      <c r="DA7822" s="50"/>
      <c r="DB7822" s="50"/>
      <c r="DC7822" s="50"/>
      <c r="DD7822" s="50"/>
      <c r="DE7822" s="50"/>
      <c r="DF7822" s="50"/>
      <c r="DG7822" s="50"/>
    </row>
    <row r="7823" spans="1:111" x14ac:dyDescent="0.2">
      <c r="A7823" s="185"/>
      <c r="B7823" s="186"/>
      <c r="C7823" s="186"/>
      <c r="D7823" s="54"/>
      <c r="E7823" s="310"/>
      <c r="F7823" s="192"/>
      <c r="G7823" s="192"/>
      <c r="H7823" s="50"/>
      <c r="I7823" s="50"/>
      <c r="J7823" s="50"/>
      <c r="K7823" s="50"/>
      <c r="L7823" s="50"/>
      <c r="M7823" s="50"/>
      <c r="N7823" s="50"/>
      <c r="O7823" s="50"/>
      <c r="P7823" s="50"/>
      <c r="Q7823" s="50"/>
      <c r="R7823" s="50"/>
      <c r="S7823" s="50"/>
      <c r="T7823" s="50"/>
      <c r="U7823" s="50"/>
      <c r="V7823" s="50"/>
      <c r="W7823" s="50"/>
      <c r="X7823" s="50"/>
      <c r="Y7823" s="50"/>
      <c r="Z7823" s="50"/>
      <c r="AA7823" s="50"/>
      <c r="AB7823" s="50"/>
      <c r="AC7823" s="50"/>
      <c r="AD7823" s="50"/>
      <c r="AE7823" s="50"/>
      <c r="AF7823" s="50"/>
      <c r="AG7823" s="50"/>
      <c r="AH7823" s="50"/>
      <c r="AI7823" s="50"/>
      <c r="AJ7823" s="50"/>
      <c r="AK7823" s="50"/>
      <c r="AL7823" s="50"/>
      <c r="AM7823" s="50"/>
      <c r="AN7823" s="50"/>
      <c r="AO7823" s="50"/>
      <c r="AP7823" s="50"/>
      <c r="AQ7823" s="50"/>
      <c r="AR7823" s="50"/>
      <c r="AS7823" s="50"/>
      <c r="AT7823" s="50"/>
      <c r="AU7823" s="50"/>
      <c r="AV7823" s="50"/>
      <c r="AW7823" s="50"/>
      <c r="AX7823" s="50"/>
      <c r="AY7823" s="50"/>
      <c r="AZ7823" s="50"/>
      <c r="BA7823" s="50"/>
      <c r="BB7823" s="50"/>
      <c r="BC7823" s="50"/>
      <c r="BD7823" s="50"/>
      <c r="BE7823" s="50"/>
      <c r="BF7823" s="50"/>
      <c r="BG7823" s="50"/>
      <c r="BH7823" s="50"/>
      <c r="BI7823" s="50"/>
      <c r="BJ7823" s="50"/>
      <c r="BK7823" s="50"/>
      <c r="BL7823" s="50"/>
      <c r="BM7823" s="50"/>
      <c r="BN7823" s="50"/>
      <c r="BO7823" s="50"/>
      <c r="BP7823" s="50"/>
      <c r="BQ7823" s="50"/>
      <c r="BR7823" s="50"/>
      <c r="BS7823" s="50"/>
      <c r="BT7823" s="50"/>
      <c r="BU7823" s="50"/>
      <c r="BV7823" s="50"/>
      <c r="BW7823" s="50"/>
      <c r="BX7823" s="50"/>
      <c r="BY7823" s="50"/>
      <c r="BZ7823" s="50"/>
      <c r="CA7823" s="50"/>
      <c r="CB7823" s="50"/>
      <c r="CC7823" s="50"/>
      <c r="CD7823" s="50"/>
      <c r="CE7823" s="50"/>
      <c r="CF7823" s="50"/>
      <c r="CG7823" s="50"/>
      <c r="CH7823" s="50"/>
      <c r="CI7823" s="50"/>
      <c r="CJ7823" s="50"/>
      <c r="CK7823" s="50"/>
      <c r="CL7823" s="50"/>
      <c r="CM7823" s="50"/>
      <c r="CN7823" s="50"/>
      <c r="CO7823" s="50"/>
      <c r="CP7823" s="50"/>
      <c r="CQ7823" s="50"/>
      <c r="CR7823" s="50"/>
      <c r="CS7823" s="50"/>
      <c r="CT7823" s="50"/>
      <c r="CU7823" s="50"/>
      <c r="CV7823" s="50"/>
      <c r="CW7823" s="50"/>
      <c r="CX7823" s="50"/>
      <c r="CY7823" s="50"/>
      <c r="CZ7823" s="50"/>
      <c r="DA7823" s="50"/>
      <c r="DB7823" s="50"/>
      <c r="DC7823" s="50"/>
      <c r="DD7823" s="50"/>
      <c r="DE7823" s="50"/>
      <c r="DF7823" s="50"/>
      <c r="DG7823" s="50"/>
    </row>
    <row r="7824" spans="1:111" x14ac:dyDescent="0.2">
      <c r="A7824" s="185"/>
      <c r="B7824" s="186"/>
      <c r="C7824" s="186"/>
      <c r="D7824" s="54"/>
      <c r="E7824" s="310"/>
      <c r="F7824" s="192"/>
      <c r="G7824" s="192"/>
      <c r="H7824" s="50"/>
      <c r="I7824" s="50"/>
      <c r="J7824" s="50"/>
      <c r="K7824" s="50"/>
      <c r="L7824" s="50"/>
      <c r="M7824" s="50"/>
      <c r="N7824" s="50"/>
      <c r="O7824" s="50"/>
      <c r="P7824" s="50"/>
      <c r="Q7824" s="50"/>
      <c r="R7824" s="50"/>
      <c r="S7824" s="50"/>
      <c r="T7824" s="50"/>
      <c r="U7824" s="50"/>
      <c r="V7824" s="50"/>
      <c r="W7824" s="50"/>
      <c r="X7824" s="50"/>
      <c r="Y7824" s="50"/>
      <c r="Z7824" s="50"/>
      <c r="AA7824" s="50"/>
      <c r="AB7824" s="50"/>
      <c r="AC7824" s="50"/>
      <c r="AD7824" s="50"/>
      <c r="AE7824" s="50"/>
      <c r="AF7824" s="50"/>
      <c r="AG7824" s="50"/>
      <c r="AH7824" s="50"/>
      <c r="AI7824" s="50"/>
      <c r="AJ7824" s="50"/>
      <c r="AK7824" s="50"/>
      <c r="AL7824" s="50"/>
      <c r="AM7824" s="50"/>
      <c r="AN7824" s="50"/>
      <c r="AO7824" s="50"/>
      <c r="AP7824" s="50"/>
      <c r="AQ7824" s="50"/>
      <c r="AR7824" s="50"/>
      <c r="AS7824" s="50"/>
      <c r="AT7824" s="50"/>
      <c r="AU7824" s="50"/>
      <c r="AV7824" s="50"/>
      <c r="AW7824" s="50"/>
      <c r="AX7824" s="50"/>
      <c r="AY7824" s="50"/>
      <c r="AZ7824" s="50"/>
      <c r="BA7824" s="50"/>
      <c r="BB7824" s="50"/>
      <c r="BC7824" s="50"/>
      <c r="BD7824" s="50"/>
      <c r="BE7824" s="50"/>
      <c r="BF7824" s="50"/>
      <c r="BG7824" s="50"/>
      <c r="BH7824" s="50"/>
      <c r="BI7824" s="50"/>
      <c r="BJ7824" s="50"/>
      <c r="BK7824" s="50"/>
      <c r="BL7824" s="50"/>
      <c r="BM7824" s="50"/>
      <c r="BN7824" s="50"/>
      <c r="BO7824" s="50"/>
      <c r="BP7824" s="50"/>
      <c r="BQ7824" s="50"/>
      <c r="BR7824" s="50"/>
      <c r="BS7824" s="50"/>
      <c r="BT7824" s="50"/>
      <c r="BU7824" s="50"/>
      <c r="BV7824" s="50"/>
      <c r="BW7824" s="50"/>
      <c r="BX7824" s="50"/>
      <c r="BY7824" s="50"/>
      <c r="BZ7824" s="50"/>
      <c r="CA7824" s="50"/>
      <c r="CB7824" s="50"/>
      <c r="CC7824" s="50"/>
      <c r="CD7824" s="50"/>
      <c r="CE7824" s="50"/>
      <c r="CF7824" s="50"/>
      <c r="CG7824" s="50"/>
      <c r="CH7824" s="50"/>
      <c r="CI7824" s="50"/>
      <c r="CJ7824" s="50"/>
      <c r="CK7824" s="50"/>
      <c r="CL7824" s="50"/>
      <c r="CM7824" s="50"/>
      <c r="CN7824" s="50"/>
      <c r="CO7824" s="50"/>
      <c r="CP7824" s="50"/>
      <c r="CQ7824" s="50"/>
      <c r="CR7824" s="50"/>
      <c r="CS7824" s="50"/>
      <c r="CT7824" s="50"/>
      <c r="CU7824" s="50"/>
      <c r="CV7824" s="50"/>
      <c r="CW7824" s="50"/>
      <c r="CX7824" s="50"/>
      <c r="CY7824" s="50"/>
      <c r="CZ7824" s="50"/>
      <c r="DA7824" s="50"/>
      <c r="DB7824" s="50"/>
      <c r="DC7824" s="50"/>
      <c r="DD7824" s="50"/>
      <c r="DE7824" s="50"/>
      <c r="DF7824" s="50"/>
      <c r="DG7824" s="50"/>
    </row>
    <row r="7825" spans="1:111" x14ac:dyDescent="0.2">
      <c r="A7825" s="185"/>
      <c r="B7825" s="186"/>
      <c r="C7825" s="186"/>
      <c r="D7825" s="54"/>
      <c r="E7825" s="310"/>
      <c r="F7825" s="192"/>
      <c r="G7825" s="192"/>
      <c r="H7825" s="50"/>
      <c r="I7825" s="50"/>
      <c r="J7825" s="50"/>
      <c r="K7825" s="50"/>
      <c r="L7825" s="50"/>
      <c r="M7825" s="50"/>
      <c r="N7825" s="50"/>
      <c r="O7825" s="50"/>
      <c r="P7825" s="50"/>
      <c r="Q7825" s="50"/>
      <c r="R7825" s="50"/>
      <c r="S7825" s="50"/>
      <c r="T7825" s="50"/>
      <c r="U7825" s="50"/>
      <c r="V7825" s="50"/>
      <c r="W7825" s="50"/>
      <c r="X7825" s="50"/>
      <c r="Y7825" s="50"/>
      <c r="Z7825" s="50"/>
      <c r="AA7825" s="50"/>
      <c r="AB7825" s="50"/>
      <c r="AC7825" s="50"/>
      <c r="AD7825" s="50"/>
      <c r="AE7825" s="50"/>
      <c r="AF7825" s="50"/>
      <c r="AG7825" s="50"/>
      <c r="AH7825" s="50"/>
      <c r="AI7825" s="50"/>
      <c r="AJ7825" s="50"/>
      <c r="AK7825" s="50"/>
      <c r="AL7825" s="50"/>
      <c r="AM7825" s="50"/>
      <c r="AN7825" s="50"/>
      <c r="AO7825" s="50"/>
      <c r="AP7825" s="50"/>
      <c r="AQ7825" s="50"/>
      <c r="AR7825" s="50"/>
      <c r="AS7825" s="50"/>
      <c r="AT7825" s="50"/>
      <c r="AU7825" s="50"/>
      <c r="AV7825" s="50"/>
      <c r="AW7825" s="50"/>
      <c r="AX7825" s="50"/>
      <c r="AY7825" s="50"/>
      <c r="AZ7825" s="50"/>
      <c r="BA7825" s="50"/>
      <c r="BB7825" s="50"/>
      <c r="BC7825" s="50"/>
      <c r="BD7825" s="50"/>
      <c r="BE7825" s="50"/>
      <c r="BF7825" s="50"/>
      <c r="BG7825" s="50"/>
      <c r="BH7825" s="50"/>
      <c r="BI7825" s="50"/>
      <c r="BJ7825" s="50"/>
      <c r="BK7825" s="50"/>
      <c r="BL7825" s="50"/>
      <c r="BM7825" s="50"/>
      <c r="BN7825" s="50"/>
      <c r="BO7825" s="50"/>
      <c r="BP7825" s="50"/>
      <c r="BQ7825" s="50"/>
      <c r="BR7825" s="50"/>
      <c r="BS7825" s="50"/>
      <c r="BT7825" s="50"/>
      <c r="BU7825" s="50"/>
      <c r="BV7825" s="50"/>
      <c r="BW7825" s="50"/>
      <c r="BX7825" s="50"/>
      <c r="BY7825" s="50"/>
      <c r="BZ7825" s="50"/>
      <c r="CA7825" s="50"/>
      <c r="CB7825" s="50"/>
      <c r="CC7825" s="50"/>
      <c r="CD7825" s="50"/>
      <c r="CE7825" s="50"/>
      <c r="CF7825" s="50"/>
      <c r="CG7825" s="50"/>
      <c r="CH7825" s="50"/>
      <c r="CI7825" s="50"/>
      <c r="CJ7825" s="50"/>
      <c r="CK7825" s="50"/>
      <c r="CL7825" s="50"/>
      <c r="CM7825" s="50"/>
      <c r="CN7825" s="50"/>
      <c r="CO7825" s="50"/>
      <c r="CP7825" s="50"/>
      <c r="CQ7825" s="50"/>
      <c r="CR7825" s="50"/>
      <c r="CS7825" s="50"/>
      <c r="CT7825" s="50"/>
      <c r="CU7825" s="50"/>
      <c r="CV7825" s="50"/>
      <c r="CW7825" s="50"/>
      <c r="CX7825" s="50"/>
      <c r="CY7825" s="50"/>
      <c r="CZ7825" s="50"/>
      <c r="DA7825" s="50"/>
      <c r="DB7825" s="50"/>
      <c r="DC7825" s="50"/>
      <c r="DD7825" s="50"/>
      <c r="DE7825" s="50"/>
      <c r="DF7825" s="50"/>
      <c r="DG7825" s="50"/>
    </row>
    <row r="7826" spans="1:111" x14ac:dyDescent="0.2">
      <c r="A7826" s="185"/>
      <c r="B7826" s="186"/>
      <c r="C7826" s="186"/>
      <c r="D7826" s="54"/>
      <c r="E7826" s="310"/>
      <c r="F7826" s="192"/>
      <c r="G7826" s="192"/>
      <c r="H7826" s="50"/>
      <c r="I7826" s="50"/>
      <c r="J7826" s="50"/>
      <c r="K7826" s="50"/>
      <c r="L7826" s="50"/>
      <c r="M7826" s="50"/>
      <c r="N7826" s="50"/>
      <c r="O7826" s="50"/>
      <c r="P7826" s="50"/>
      <c r="Q7826" s="50"/>
      <c r="R7826" s="50"/>
      <c r="S7826" s="50"/>
      <c r="T7826" s="50"/>
      <c r="U7826" s="50"/>
      <c r="V7826" s="50"/>
      <c r="W7826" s="50"/>
      <c r="X7826" s="50"/>
      <c r="Y7826" s="50"/>
      <c r="Z7826" s="50"/>
      <c r="AA7826" s="50"/>
      <c r="AB7826" s="50"/>
      <c r="AC7826" s="50"/>
      <c r="AD7826" s="50"/>
      <c r="AE7826" s="50"/>
      <c r="AF7826" s="50"/>
      <c r="AG7826" s="50"/>
      <c r="AH7826" s="50"/>
      <c r="AI7826" s="50"/>
      <c r="AJ7826" s="50"/>
      <c r="AK7826" s="50"/>
      <c r="AL7826" s="50"/>
      <c r="AM7826" s="50"/>
      <c r="AN7826" s="50"/>
      <c r="AO7826" s="50"/>
      <c r="AP7826" s="50"/>
      <c r="AQ7826" s="50"/>
      <c r="AR7826" s="50"/>
      <c r="AS7826" s="50"/>
      <c r="AT7826" s="50"/>
      <c r="AU7826" s="50"/>
      <c r="AV7826" s="50"/>
      <c r="AW7826" s="50"/>
      <c r="AX7826" s="50"/>
      <c r="AY7826" s="50"/>
      <c r="AZ7826" s="50"/>
      <c r="BA7826" s="50"/>
      <c r="BB7826" s="50"/>
      <c r="BC7826" s="50"/>
      <c r="BD7826" s="50"/>
      <c r="BE7826" s="50"/>
      <c r="BF7826" s="50"/>
      <c r="BG7826" s="50"/>
      <c r="BH7826" s="50"/>
      <c r="BI7826" s="50"/>
      <c r="BJ7826" s="50"/>
      <c r="BK7826" s="50"/>
      <c r="BL7826" s="50"/>
      <c r="BM7826" s="50"/>
      <c r="BN7826" s="50"/>
      <c r="BO7826" s="50"/>
      <c r="BP7826" s="50"/>
      <c r="BQ7826" s="50"/>
      <c r="BR7826" s="50"/>
      <c r="BS7826" s="50"/>
      <c r="BT7826" s="50"/>
      <c r="BU7826" s="50"/>
      <c r="BV7826" s="50"/>
      <c r="BW7826" s="50"/>
      <c r="BX7826" s="50"/>
      <c r="BY7826" s="50"/>
      <c r="BZ7826" s="50"/>
      <c r="CA7826" s="50"/>
      <c r="CB7826" s="50"/>
      <c r="CC7826" s="50"/>
      <c r="CD7826" s="50"/>
      <c r="CE7826" s="50"/>
      <c r="CF7826" s="50"/>
      <c r="CG7826" s="50"/>
      <c r="CH7826" s="50"/>
      <c r="CI7826" s="50"/>
      <c r="CJ7826" s="50"/>
      <c r="CK7826" s="50"/>
      <c r="CL7826" s="50"/>
      <c r="CM7826" s="50"/>
      <c r="CN7826" s="50"/>
      <c r="CO7826" s="50"/>
      <c r="CP7826" s="50"/>
      <c r="CQ7826" s="50"/>
      <c r="CR7826" s="50"/>
      <c r="CS7826" s="50"/>
      <c r="CT7826" s="50"/>
      <c r="CU7826" s="50"/>
      <c r="CV7826" s="50"/>
      <c r="CW7826" s="50"/>
      <c r="CX7826" s="50"/>
      <c r="CY7826" s="50"/>
      <c r="CZ7826" s="50"/>
      <c r="DA7826" s="50"/>
      <c r="DB7826" s="50"/>
      <c r="DC7826" s="50"/>
      <c r="DD7826" s="50"/>
      <c r="DE7826" s="50"/>
      <c r="DF7826" s="50"/>
      <c r="DG7826" s="50"/>
    </row>
    <row r="7827" spans="1:111" x14ac:dyDescent="0.2">
      <c r="A7827" s="185"/>
      <c r="B7827" s="186"/>
      <c r="C7827" s="186"/>
      <c r="D7827" s="54"/>
      <c r="E7827" s="310"/>
      <c r="F7827" s="192"/>
      <c r="G7827" s="192"/>
      <c r="H7827" s="50"/>
      <c r="I7827" s="50"/>
      <c r="J7827" s="50"/>
      <c r="K7827" s="50"/>
      <c r="L7827" s="50"/>
      <c r="M7827" s="50"/>
      <c r="N7827" s="50"/>
      <c r="O7827" s="50"/>
      <c r="P7827" s="50"/>
      <c r="Q7827" s="50"/>
      <c r="R7827" s="50"/>
      <c r="S7827" s="50"/>
      <c r="T7827" s="50"/>
      <c r="U7827" s="50"/>
      <c r="V7827" s="50"/>
      <c r="W7827" s="50"/>
      <c r="X7827" s="50"/>
      <c r="Y7827" s="50"/>
      <c r="Z7827" s="50"/>
      <c r="AA7827" s="50"/>
      <c r="AB7827" s="50"/>
      <c r="AC7827" s="50"/>
      <c r="AD7827" s="50"/>
      <c r="AE7827" s="50"/>
      <c r="AF7827" s="50"/>
      <c r="AG7827" s="50"/>
      <c r="AH7827" s="50"/>
      <c r="AI7827" s="50"/>
      <c r="AJ7827" s="50"/>
      <c r="AK7827" s="50"/>
      <c r="AL7827" s="50"/>
      <c r="AM7827" s="50"/>
      <c r="AN7827" s="50"/>
      <c r="AO7827" s="50"/>
      <c r="AP7827" s="50"/>
      <c r="AQ7827" s="50"/>
      <c r="AR7827" s="50"/>
      <c r="AS7827" s="50"/>
      <c r="AT7827" s="50"/>
      <c r="AU7827" s="50"/>
      <c r="AV7827" s="50"/>
      <c r="AW7827" s="50"/>
      <c r="AX7827" s="50"/>
      <c r="AY7827" s="50"/>
      <c r="AZ7827" s="50"/>
      <c r="BA7827" s="50"/>
      <c r="BB7827" s="50"/>
      <c r="BC7827" s="50"/>
      <c r="BD7827" s="50"/>
      <c r="BE7827" s="50"/>
      <c r="BF7827" s="50"/>
      <c r="BG7827" s="50"/>
      <c r="BH7827" s="50"/>
      <c r="BI7827" s="50"/>
      <c r="BJ7827" s="50"/>
      <c r="BK7827" s="50"/>
      <c r="BL7827" s="50"/>
      <c r="BM7827" s="50"/>
      <c r="BN7827" s="50"/>
      <c r="BO7827" s="50"/>
      <c r="BP7827" s="50"/>
      <c r="BQ7827" s="50"/>
      <c r="BR7827" s="50"/>
      <c r="BS7827" s="50"/>
      <c r="BT7827" s="50"/>
      <c r="BU7827" s="50"/>
      <c r="BV7827" s="50"/>
      <c r="BW7827" s="50"/>
      <c r="BX7827" s="50"/>
      <c r="BY7827" s="50"/>
      <c r="BZ7827" s="50"/>
      <c r="CA7827" s="50"/>
      <c r="CB7827" s="50"/>
      <c r="CC7827" s="50"/>
      <c r="CD7827" s="50"/>
      <c r="CE7827" s="50"/>
      <c r="CF7827" s="50"/>
      <c r="CG7827" s="50"/>
      <c r="CH7827" s="50"/>
      <c r="CI7827" s="50"/>
      <c r="CJ7827" s="50"/>
      <c r="CK7827" s="50"/>
      <c r="CL7827" s="50"/>
      <c r="CM7827" s="50"/>
      <c r="CN7827" s="50"/>
      <c r="CO7827" s="50"/>
      <c r="CP7827" s="50"/>
      <c r="CQ7827" s="50"/>
      <c r="CR7827" s="50"/>
      <c r="CS7827" s="50"/>
      <c r="CT7827" s="50"/>
      <c r="CU7827" s="50"/>
      <c r="CV7827" s="50"/>
      <c r="CW7827" s="50"/>
      <c r="CX7827" s="50"/>
      <c r="CY7827" s="50"/>
      <c r="CZ7827" s="50"/>
      <c r="DA7827" s="50"/>
      <c r="DB7827" s="50"/>
      <c r="DC7827" s="50"/>
      <c r="DD7827" s="50"/>
      <c r="DE7827" s="50"/>
      <c r="DF7827" s="50"/>
      <c r="DG7827" s="50"/>
    </row>
    <row r="7828" spans="1:111" x14ac:dyDescent="0.2">
      <c r="A7828" s="185"/>
      <c r="B7828" s="186"/>
      <c r="C7828" s="186"/>
      <c r="D7828" s="54"/>
      <c r="E7828" s="310"/>
      <c r="F7828" s="192"/>
      <c r="G7828" s="192"/>
      <c r="H7828" s="50"/>
      <c r="I7828" s="50"/>
      <c r="J7828" s="50"/>
      <c r="K7828" s="50"/>
      <c r="L7828" s="50"/>
      <c r="M7828" s="50"/>
      <c r="N7828" s="50"/>
      <c r="O7828" s="50"/>
      <c r="P7828" s="50"/>
      <c r="Q7828" s="50"/>
      <c r="R7828" s="50"/>
      <c r="S7828" s="50"/>
      <c r="T7828" s="50"/>
      <c r="U7828" s="50"/>
      <c r="V7828" s="50"/>
      <c r="W7828" s="50"/>
      <c r="X7828" s="50"/>
      <c r="Y7828" s="50"/>
      <c r="Z7828" s="50"/>
      <c r="AA7828" s="50"/>
      <c r="AB7828" s="50"/>
      <c r="AC7828" s="50"/>
      <c r="AD7828" s="50"/>
      <c r="AE7828" s="50"/>
      <c r="AF7828" s="50"/>
      <c r="AG7828" s="50"/>
      <c r="AH7828" s="50"/>
      <c r="AI7828" s="50"/>
      <c r="AJ7828" s="50"/>
      <c r="AK7828" s="50"/>
      <c r="AL7828" s="50"/>
      <c r="AM7828" s="50"/>
      <c r="AN7828" s="50"/>
      <c r="AO7828" s="50"/>
      <c r="AP7828" s="50"/>
      <c r="AQ7828" s="50"/>
      <c r="AR7828" s="50"/>
      <c r="AS7828" s="50"/>
      <c r="AT7828" s="50"/>
      <c r="AU7828" s="50"/>
      <c r="AV7828" s="50"/>
      <c r="AW7828" s="50"/>
      <c r="AX7828" s="50"/>
      <c r="AY7828" s="50"/>
      <c r="AZ7828" s="50"/>
      <c r="BA7828" s="50"/>
      <c r="BB7828" s="50"/>
      <c r="BC7828" s="50"/>
      <c r="BD7828" s="50"/>
      <c r="BE7828" s="50"/>
      <c r="BF7828" s="50"/>
      <c r="BG7828" s="50"/>
      <c r="BH7828" s="50"/>
      <c r="BI7828" s="50"/>
      <c r="BJ7828" s="50"/>
      <c r="BK7828" s="50"/>
      <c r="BL7828" s="50"/>
      <c r="BM7828" s="50"/>
      <c r="BN7828" s="50"/>
      <c r="BO7828" s="50"/>
      <c r="BP7828" s="50"/>
      <c r="BQ7828" s="50"/>
      <c r="BR7828" s="50"/>
      <c r="BS7828" s="50"/>
      <c r="BT7828" s="50"/>
      <c r="BU7828" s="50"/>
      <c r="BV7828" s="50"/>
      <c r="BW7828" s="50"/>
      <c r="BX7828" s="50"/>
      <c r="BY7828" s="50"/>
      <c r="BZ7828" s="50"/>
      <c r="CA7828" s="50"/>
      <c r="CB7828" s="50"/>
      <c r="CC7828" s="50"/>
      <c r="CD7828" s="50"/>
      <c r="CE7828" s="50"/>
      <c r="CF7828" s="50"/>
      <c r="CG7828" s="50"/>
      <c r="CH7828" s="50"/>
      <c r="CI7828" s="50"/>
      <c r="CJ7828" s="50"/>
      <c r="CK7828" s="50"/>
      <c r="CL7828" s="50"/>
      <c r="CM7828" s="50"/>
      <c r="CN7828" s="50"/>
      <c r="CO7828" s="50"/>
      <c r="CP7828" s="50"/>
      <c r="CQ7828" s="50"/>
      <c r="CR7828" s="50"/>
      <c r="CS7828" s="50"/>
      <c r="CT7828" s="50"/>
      <c r="CU7828" s="50"/>
      <c r="CV7828" s="50"/>
      <c r="CW7828" s="50"/>
      <c r="CX7828" s="50"/>
      <c r="CY7828" s="50"/>
      <c r="CZ7828" s="50"/>
      <c r="DA7828" s="50"/>
      <c r="DB7828" s="50"/>
      <c r="DC7828" s="50"/>
      <c r="DD7828" s="50"/>
      <c r="DE7828" s="50"/>
      <c r="DF7828" s="50"/>
      <c r="DG7828" s="50"/>
    </row>
    <row r="7829" spans="1:111" x14ac:dyDescent="0.2">
      <c r="A7829" s="185"/>
      <c r="B7829" s="186"/>
      <c r="C7829" s="186"/>
      <c r="D7829" s="54"/>
      <c r="E7829" s="310"/>
      <c r="F7829" s="192"/>
      <c r="G7829" s="192"/>
      <c r="H7829" s="50"/>
      <c r="I7829" s="50"/>
      <c r="J7829" s="50"/>
      <c r="K7829" s="50"/>
      <c r="L7829" s="50"/>
      <c r="M7829" s="50"/>
      <c r="N7829" s="50"/>
      <c r="O7829" s="50"/>
      <c r="P7829" s="50"/>
      <c r="Q7829" s="50"/>
      <c r="R7829" s="50"/>
      <c r="S7829" s="50"/>
      <c r="T7829" s="50"/>
      <c r="U7829" s="50"/>
      <c r="V7829" s="50"/>
      <c r="W7829" s="50"/>
      <c r="X7829" s="50"/>
      <c r="Y7829" s="50"/>
      <c r="Z7829" s="50"/>
      <c r="AA7829" s="50"/>
      <c r="AB7829" s="50"/>
      <c r="AC7829" s="50"/>
      <c r="AD7829" s="50"/>
      <c r="AE7829" s="50"/>
      <c r="AF7829" s="50"/>
      <c r="AG7829" s="50"/>
      <c r="AH7829" s="50"/>
      <c r="AI7829" s="50"/>
      <c r="AJ7829" s="50"/>
      <c r="AK7829" s="50"/>
      <c r="AL7829" s="50"/>
      <c r="AM7829" s="50"/>
      <c r="AN7829" s="50"/>
      <c r="AO7829" s="50"/>
      <c r="AP7829" s="50"/>
      <c r="AQ7829" s="50"/>
      <c r="AR7829" s="50"/>
      <c r="AS7829" s="50"/>
      <c r="AT7829" s="50"/>
      <c r="AU7829" s="50"/>
      <c r="AV7829" s="50"/>
      <c r="AW7829" s="50"/>
      <c r="AX7829" s="50"/>
      <c r="AY7829" s="50"/>
      <c r="AZ7829" s="50"/>
      <c r="BA7829" s="50"/>
      <c r="BB7829" s="50"/>
      <c r="BC7829" s="50"/>
      <c r="BD7829" s="50"/>
      <c r="BE7829" s="50"/>
      <c r="BF7829" s="50"/>
      <c r="BG7829" s="50"/>
      <c r="BH7829" s="50"/>
      <c r="BI7829" s="50"/>
      <c r="BJ7829" s="50"/>
      <c r="BK7829" s="50"/>
      <c r="BL7829" s="50"/>
      <c r="BM7829" s="50"/>
      <c r="BN7829" s="50"/>
      <c r="BO7829" s="50"/>
      <c r="BP7829" s="50"/>
      <c r="BQ7829" s="50"/>
      <c r="BR7829" s="50"/>
      <c r="BS7829" s="50"/>
      <c r="BT7829" s="50"/>
      <c r="BU7829" s="50"/>
      <c r="BV7829" s="50"/>
      <c r="BW7829" s="50"/>
      <c r="BX7829" s="50"/>
      <c r="BY7829" s="50"/>
      <c r="BZ7829" s="50"/>
      <c r="CA7829" s="50"/>
      <c r="CB7829" s="50"/>
      <c r="CC7829" s="50"/>
      <c r="CD7829" s="50"/>
      <c r="CE7829" s="50"/>
      <c r="CF7829" s="50"/>
      <c r="CG7829" s="50"/>
      <c r="CH7829" s="50"/>
      <c r="CI7829" s="50"/>
      <c r="CJ7829" s="50"/>
      <c r="CK7829" s="50"/>
      <c r="CL7829" s="50"/>
      <c r="CM7829" s="50"/>
      <c r="CN7829" s="50"/>
      <c r="CO7829" s="50"/>
      <c r="CP7829" s="50"/>
      <c r="CQ7829" s="50"/>
      <c r="CR7829" s="50"/>
      <c r="CS7829" s="50"/>
      <c r="CT7829" s="50"/>
      <c r="CU7829" s="50"/>
      <c r="CV7829" s="50"/>
      <c r="CW7829" s="50"/>
      <c r="CX7829" s="50"/>
      <c r="CY7829" s="50"/>
      <c r="CZ7829" s="50"/>
      <c r="DA7829" s="50"/>
      <c r="DB7829" s="50"/>
      <c r="DC7829" s="50"/>
      <c r="DD7829" s="50"/>
      <c r="DE7829" s="50"/>
      <c r="DF7829" s="50"/>
      <c r="DG7829" s="50"/>
    </row>
    <row r="7830" spans="1:111" x14ac:dyDescent="0.2">
      <c r="A7830" s="185"/>
      <c r="B7830" s="186"/>
      <c r="C7830" s="186"/>
      <c r="D7830" s="54"/>
      <c r="E7830" s="310"/>
      <c r="F7830" s="192"/>
      <c r="G7830" s="192"/>
      <c r="H7830" s="50"/>
      <c r="I7830" s="50"/>
      <c r="J7830" s="50"/>
      <c r="K7830" s="50"/>
      <c r="L7830" s="50"/>
      <c r="M7830" s="50"/>
      <c r="N7830" s="50"/>
      <c r="O7830" s="50"/>
      <c r="P7830" s="50"/>
      <c r="Q7830" s="50"/>
      <c r="R7830" s="50"/>
      <c r="S7830" s="50"/>
      <c r="T7830" s="50"/>
      <c r="U7830" s="50"/>
      <c r="V7830" s="50"/>
      <c r="W7830" s="50"/>
      <c r="X7830" s="50"/>
      <c r="Y7830" s="50"/>
      <c r="Z7830" s="50"/>
      <c r="AA7830" s="50"/>
      <c r="AB7830" s="50"/>
      <c r="AC7830" s="50"/>
      <c r="AD7830" s="50"/>
      <c r="AE7830" s="50"/>
      <c r="AF7830" s="50"/>
      <c r="AG7830" s="50"/>
      <c r="AH7830" s="50"/>
      <c r="AI7830" s="50"/>
      <c r="AJ7830" s="50"/>
      <c r="AK7830" s="50"/>
      <c r="AL7830" s="50"/>
      <c r="AM7830" s="50"/>
      <c r="AN7830" s="50"/>
      <c r="AO7830" s="50"/>
      <c r="AP7830" s="50"/>
      <c r="AQ7830" s="50"/>
      <c r="AR7830" s="50"/>
      <c r="AS7830" s="50"/>
      <c r="AT7830" s="50"/>
      <c r="AU7830" s="50"/>
      <c r="AV7830" s="50"/>
      <c r="AW7830" s="50"/>
      <c r="AX7830" s="50"/>
      <c r="AY7830" s="50"/>
      <c r="AZ7830" s="50"/>
      <c r="BA7830" s="50"/>
      <c r="BB7830" s="50"/>
      <c r="BC7830" s="50"/>
      <c r="BD7830" s="50"/>
      <c r="BE7830" s="50"/>
      <c r="BF7830" s="50"/>
      <c r="BG7830" s="50"/>
      <c r="BH7830" s="50"/>
      <c r="BI7830" s="50"/>
      <c r="BJ7830" s="50"/>
      <c r="BK7830" s="50"/>
      <c r="BL7830" s="50"/>
      <c r="BM7830" s="50"/>
      <c r="BN7830" s="50"/>
      <c r="BO7830" s="50"/>
      <c r="BP7830" s="50"/>
      <c r="BQ7830" s="50"/>
      <c r="BR7830" s="50"/>
      <c r="BS7830" s="50"/>
      <c r="BT7830" s="50"/>
      <c r="BU7830" s="50"/>
      <c r="BV7830" s="50"/>
      <c r="BW7830" s="50"/>
      <c r="BX7830" s="50"/>
      <c r="BY7830" s="50"/>
      <c r="BZ7830" s="50"/>
      <c r="CA7830" s="50"/>
      <c r="CB7830" s="50"/>
      <c r="CC7830" s="50"/>
      <c r="CD7830" s="50"/>
      <c r="CE7830" s="50"/>
      <c r="CF7830" s="50"/>
      <c r="CG7830" s="50"/>
      <c r="CH7830" s="50"/>
      <c r="CI7830" s="50"/>
      <c r="CJ7830" s="50"/>
      <c r="CK7830" s="50"/>
      <c r="CL7830" s="50"/>
      <c r="CM7830" s="50"/>
      <c r="CN7830" s="50"/>
      <c r="CO7830" s="50"/>
      <c r="CP7830" s="50"/>
      <c r="CQ7830" s="50"/>
      <c r="CR7830" s="50"/>
      <c r="CS7830" s="50"/>
      <c r="CT7830" s="50"/>
      <c r="CU7830" s="50"/>
      <c r="CV7830" s="50"/>
      <c r="CW7830" s="50"/>
      <c r="CX7830" s="50"/>
      <c r="CY7830" s="50"/>
      <c r="CZ7830" s="50"/>
      <c r="DA7830" s="50"/>
      <c r="DB7830" s="50"/>
      <c r="DC7830" s="50"/>
      <c r="DD7830" s="50"/>
      <c r="DE7830" s="50"/>
      <c r="DF7830" s="50"/>
      <c r="DG7830" s="50"/>
    </row>
    <row r="7831" spans="1:111" x14ac:dyDescent="0.2">
      <c r="A7831" s="185"/>
      <c r="B7831" s="186"/>
      <c r="C7831" s="186"/>
      <c r="D7831" s="54"/>
      <c r="E7831" s="310"/>
      <c r="F7831" s="192"/>
      <c r="G7831" s="192"/>
      <c r="H7831" s="50"/>
      <c r="I7831" s="50"/>
      <c r="J7831" s="50"/>
      <c r="K7831" s="50"/>
      <c r="L7831" s="50"/>
      <c r="M7831" s="50"/>
      <c r="N7831" s="50"/>
      <c r="O7831" s="50"/>
      <c r="P7831" s="50"/>
      <c r="Q7831" s="50"/>
      <c r="R7831" s="50"/>
      <c r="S7831" s="50"/>
      <c r="T7831" s="50"/>
      <c r="U7831" s="50"/>
      <c r="V7831" s="50"/>
      <c r="W7831" s="50"/>
      <c r="X7831" s="50"/>
      <c r="Y7831" s="50"/>
      <c r="Z7831" s="50"/>
      <c r="AA7831" s="50"/>
      <c r="AB7831" s="50"/>
      <c r="AC7831" s="50"/>
      <c r="AD7831" s="50"/>
      <c r="AE7831" s="50"/>
      <c r="AF7831" s="50"/>
      <c r="AG7831" s="50"/>
      <c r="AH7831" s="50"/>
      <c r="AI7831" s="50"/>
      <c r="AJ7831" s="50"/>
      <c r="AK7831" s="50"/>
      <c r="AL7831" s="50"/>
      <c r="AM7831" s="50"/>
      <c r="AN7831" s="50"/>
      <c r="AO7831" s="50"/>
      <c r="AP7831" s="50"/>
      <c r="AQ7831" s="50"/>
      <c r="AR7831" s="50"/>
      <c r="AS7831" s="50"/>
      <c r="AT7831" s="50"/>
      <c r="AU7831" s="50"/>
      <c r="AV7831" s="50"/>
      <c r="AW7831" s="50"/>
      <c r="AX7831" s="50"/>
      <c r="AY7831" s="50"/>
      <c r="AZ7831" s="50"/>
      <c r="BA7831" s="50"/>
      <c r="BB7831" s="50"/>
      <c r="BC7831" s="50"/>
      <c r="BD7831" s="50"/>
      <c r="BE7831" s="50"/>
      <c r="BF7831" s="50"/>
      <c r="BG7831" s="50"/>
      <c r="BH7831" s="50"/>
      <c r="BI7831" s="50"/>
      <c r="BJ7831" s="50"/>
      <c r="BK7831" s="50"/>
      <c r="BL7831" s="50"/>
      <c r="BM7831" s="50"/>
      <c r="BN7831" s="50"/>
      <c r="BO7831" s="50"/>
      <c r="BP7831" s="50"/>
      <c r="BQ7831" s="50"/>
      <c r="BR7831" s="50"/>
      <c r="BS7831" s="50"/>
      <c r="BT7831" s="50"/>
      <c r="BU7831" s="50"/>
      <c r="BV7831" s="50"/>
      <c r="BW7831" s="50"/>
      <c r="BX7831" s="50"/>
      <c r="BY7831" s="50"/>
      <c r="BZ7831" s="50"/>
      <c r="CA7831" s="50"/>
      <c r="CB7831" s="50"/>
      <c r="CC7831" s="50"/>
      <c r="CD7831" s="50"/>
      <c r="CE7831" s="50"/>
      <c r="CF7831" s="50"/>
      <c r="CG7831" s="50"/>
      <c r="CH7831" s="50"/>
      <c r="CI7831" s="50"/>
      <c r="CJ7831" s="50"/>
      <c r="CK7831" s="50"/>
      <c r="CL7831" s="50"/>
      <c r="CM7831" s="50"/>
      <c r="CN7831" s="50"/>
      <c r="CO7831" s="50"/>
      <c r="CP7831" s="50"/>
      <c r="CQ7831" s="50"/>
      <c r="CR7831" s="50"/>
      <c r="CS7831" s="50"/>
      <c r="CT7831" s="50"/>
      <c r="CU7831" s="50"/>
      <c r="CV7831" s="50"/>
      <c r="CW7831" s="50"/>
      <c r="CX7831" s="50"/>
      <c r="CY7831" s="50"/>
      <c r="CZ7831" s="50"/>
      <c r="DA7831" s="50"/>
      <c r="DB7831" s="50"/>
      <c r="DC7831" s="50"/>
      <c r="DD7831" s="50"/>
      <c r="DE7831" s="50"/>
      <c r="DF7831" s="50"/>
      <c r="DG7831" s="50"/>
    </row>
    <row r="7832" spans="1:111" x14ac:dyDescent="0.2">
      <c r="A7832" s="185"/>
      <c r="B7832" s="186"/>
      <c r="C7832" s="186"/>
      <c r="D7832" s="54"/>
      <c r="E7832" s="310"/>
      <c r="F7832" s="192"/>
      <c r="G7832" s="192"/>
      <c r="H7832" s="50"/>
      <c r="I7832" s="50"/>
      <c r="J7832" s="50"/>
      <c r="K7832" s="50"/>
      <c r="L7832" s="50"/>
      <c r="M7832" s="50"/>
      <c r="N7832" s="50"/>
      <c r="O7832" s="50"/>
      <c r="P7832" s="50"/>
      <c r="Q7832" s="50"/>
      <c r="R7832" s="50"/>
      <c r="S7832" s="50"/>
      <c r="T7832" s="50"/>
      <c r="U7832" s="50"/>
      <c r="V7832" s="50"/>
      <c r="W7832" s="50"/>
      <c r="X7832" s="50"/>
      <c r="Y7832" s="50"/>
      <c r="Z7832" s="50"/>
      <c r="AA7832" s="50"/>
      <c r="AB7832" s="50"/>
      <c r="AC7832" s="50"/>
      <c r="AD7832" s="50"/>
      <c r="AE7832" s="50"/>
      <c r="AF7832" s="50"/>
      <c r="AG7832" s="50"/>
      <c r="AH7832" s="50"/>
      <c r="AI7832" s="50"/>
      <c r="AJ7832" s="50"/>
      <c r="AK7832" s="50"/>
      <c r="AL7832" s="50"/>
      <c r="AM7832" s="50"/>
      <c r="AN7832" s="50"/>
      <c r="AO7832" s="50"/>
      <c r="AP7832" s="50"/>
      <c r="AQ7832" s="50"/>
      <c r="AR7832" s="50"/>
      <c r="AS7832" s="50"/>
      <c r="AT7832" s="50"/>
      <c r="AU7832" s="50"/>
      <c r="AV7832" s="50"/>
      <c r="AW7832" s="50"/>
      <c r="AX7832" s="50"/>
      <c r="AY7832" s="50"/>
      <c r="AZ7832" s="50"/>
      <c r="BA7832" s="50"/>
      <c r="BB7832" s="50"/>
      <c r="BC7832" s="50"/>
      <c r="BD7832" s="50"/>
      <c r="BE7832" s="50"/>
      <c r="BF7832" s="50"/>
      <c r="BG7832" s="50"/>
      <c r="BH7832" s="50"/>
      <c r="BI7832" s="50"/>
      <c r="BJ7832" s="50"/>
      <c r="BK7832" s="50"/>
      <c r="BL7832" s="50"/>
      <c r="BM7832" s="50"/>
      <c r="BN7832" s="50"/>
      <c r="BO7832" s="50"/>
      <c r="BP7832" s="50"/>
      <c r="BQ7832" s="50"/>
      <c r="BR7832" s="50"/>
      <c r="BS7832" s="50"/>
      <c r="BT7832" s="50"/>
      <c r="BU7832" s="50"/>
      <c r="BV7832" s="50"/>
      <c r="BW7832" s="50"/>
      <c r="BX7832" s="50"/>
      <c r="BY7832" s="50"/>
      <c r="BZ7832" s="50"/>
      <c r="CA7832" s="50"/>
      <c r="CB7832" s="50"/>
      <c r="CC7832" s="50"/>
      <c r="CD7832" s="50"/>
      <c r="CE7832" s="50"/>
      <c r="CF7832" s="50"/>
      <c r="CG7832" s="50"/>
      <c r="CH7832" s="50"/>
      <c r="CI7832" s="50"/>
      <c r="CJ7832" s="50"/>
      <c r="CK7832" s="50"/>
      <c r="CL7832" s="50"/>
      <c r="CM7832" s="50"/>
      <c r="CN7832" s="50"/>
      <c r="CO7832" s="50"/>
      <c r="CP7832" s="50"/>
      <c r="CQ7832" s="50"/>
      <c r="CR7832" s="50"/>
      <c r="CS7832" s="50"/>
      <c r="CT7832" s="50"/>
      <c r="CU7832" s="50"/>
      <c r="CV7832" s="50"/>
      <c r="CW7832" s="50"/>
      <c r="CX7832" s="50"/>
      <c r="CY7832" s="50"/>
      <c r="CZ7832" s="50"/>
      <c r="DA7832" s="50"/>
      <c r="DB7832" s="50"/>
      <c r="DC7832" s="50"/>
      <c r="DD7832" s="50"/>
      <c r="DE7832" s="50"/>
      <c r="DF7832" s="50"/>
      <c r="DG7832" s="50"/>
    </row>
    <row r="7833" spans="1:111" x14ac:dyDescent="0.2">
      <c r="A7833" s="185"/>
      <c r="B7833" s="186"/>
      <c r="C7833" s="186"/>
      <c r="D7833" s="54"/>
      <c r="E7833" s="310"/>
      <c r="F7833" s="192"/>
      <c r="G7833" s="192"/>
      <c r="H7833" s="50"/>
      <c r="I7833" s="50"/>
      <c r="J7833" s="50"/>
      <c r="K7833" s="50"/>
      <c r="L7833" s="50"/>
      <c r="M7833" s="50"/>
      <c r="N7833" s="50"/>
      <c r="O7833" s="50"/>
      <c r="P7833" s="50"/>
      <c r="Q7833" s="50"/>
      <c r="R7833" s="50"/>
      <c r="S7833" s="50"/>
      <c r="T7833" s="50"/>
      <c r="U7833" s="50"/>
      <c r="V7833" s="50"/>
      <c r="W7833" s="50"/>
      <c r="X7833" s="50"/>
      <c r="Y7833" s="50"/>
      <c r="Z7833" s="50"/>
      <c r="AA7833" s="50"/>
      <c r="AB7833" s="50"/>
      <c r="AC7833" s="50"/>
      <c r="AD7833" s="50"/>
      <c r="AE7833" s="50"/>
      <c r="AF7833" s="50"/>
      <c r="AG7833" s="50"/>
      <c r="AH7833" s="50"/>
      <c r="AI7833" s="50"/>
      <c r="AJ7833" s="50"/>
      <c r="AK7833" s="50"/>
      <c r="AL7833" s="50"/>
      <c r="AM7833" s="50"/>
      <c r="AN7833" s="50"/>
      <c r="AO7833" s="50"/>
      <c r="AP7833" s="50"/>
      <c r="AQ7833" s="50"/>
      <c r="AR7833" s="50"/>
      <c r="AS7833" s="50"/>
      <c r="AT7833" s="50"/>
      <c r="AU7833" s="50"/>
      <c r="AV7833" s="50"/>
      <c r="AW7833" s="50"/>
      <c r="AX7833" s="50"/>
      <c r="AY7833" s="50"/>
      <c r="AZ7833" s="50"/>
      <c r="BA7833" s="50"/>
      <c r="BB7833" s="50"/>
      <c r="BC7833" s="50"/>
      <c r="BD7833" s="50"/>
      <c r="BE7833" s="50"/>
      <c r="BF7833" s="50"/>
      <c r="BG7833" s="50"/>
      <c r="BH7833" s="50"/>
      <c r="BI7833" s="50"/>
      <c r="BJ7833" s="50"/>
      <c r="BK7833" s="50"/>
      <c r="BL7833" s="50"/>
      <c r="BM7833" s="50"/>
      <c r="BN7833" s="50"/>
      <c r="BO7833" s="50"/>
      <c r="BP7833" s="50"/>
      <c r="BQ7833" s="50"/>
      <c r="BR7833" s="50"/>
      <c r="BS7833" s="50"/>
      <c r="BT7833" s="50"/>
      <c r="BU7833" s="50"/>
      <c r="BV7833" s="50"/>
      <c r="BW7833" s="50"/>
      <c r="BX7833" s="50"/>
      <c r="BY7833" s="50"/>
      <c r="BZ7833" s="50"/>
      <c r="CA7833" s="50"/>
      <c r="CB7833" s="50"/>
      <c r="CC7833" s="50"/>
      <c r="CD7833" s="50"/>
      <c r="CE7833" s="50"/>
      <c r="CF7833" s="50"/>
      <c r="CG7833" s="50"/>
      <c r="CH7833" s="50"/>
      <c r="CI7833" s="50"/>
      <c r="CJ7833" s="50"/>
      <c r="CK7833" s="50"/>
      <c r="CL7833" s="50"/>
      <c r="CM7833" s="50"/>
      <c r="CN7833" s="50"/>
      <c r="CO7833" s="50"/>
      <c r="CP7833" s="50"/>
      <c r="CQ7833" s="50"/>
      <c r="CR7833" s="50"/>
      <c r="CS7833" s="50"/>
      <c r="CT7833" s="50"/>
      <c r="CU7833" s="50"/>
      <c r="CV7833" s="50"/>
      <c r="CW7833" s="50"/>
      <c r="CX7833" s="50"/>
      <c r="CY7833" s="50"/>
      <c r="CZ7833" s="50"/>
      <c r="DA7833" s="50"/>
      <c r="DB7833" s="50"/>
      <c r="DC7833" s="50"/>
      <c r="DD7833" s="50"/>
      <c r="DE7833" s="50"/>
      <c r="DF7833" s="50"/>
      <c r="DG7833" s="50"/>
    </row>
    <row r="7834" spans="1:111" x14ac:dyDescent="0.2">
      <c r="A7834" s="185"/>
      <c r="B7834" s="186"/>
      <c r="C7834" s="186"/>
      <c r="D7834" s="54"/>
      <c r="E7834" s="310"/>
      <c r="F7834" s="192"/>
      <c r="G7834" s="192"/>
      <c r="H7834" s="50"/>
      <c r="I7834" s="50"/>
      <c r="J7834" s="50"/>
      <c r="K7834" s="50"/>
      <c r="L7834" s="50"/>
      <c r="M7834" s="50"/>
      <c r="N7834" s="50"/>
      <c r="O7834" s="50"/>
      <c r="P7834" s="50"/>
      <c r="Q7834" s="50"/>
      <c r="R7834" s="50"/>
      <c r="S7834" s="50"/>
      <c r="T7834" s="50"/>
      <c r="U7834" s="50"/>
      <c r="V7834" s="50"/>
      <c r="W7834" s="50"/>
      <c r="X7834" s="50"/>
      <c r="Y7834" s="50"/>
      <c r="Z7834" s="50"/>
      <c r="AA7834" s="50"/>
      <c r="AB7834" s="50"/>
      <c r="AC7834" s="50"/>
      <c r="AD7834" s="50"/>
      <c r="AE7834" s="50"/>
      <c r="AF7834" s="50"/>
      <c r="AG7834" s="50"/>
      <c r="AH7834" s="50"/>
      <c r="AI7834" s="50"/>
      <c r="AJ7834" s="50"/>
      <c r="AK7834" s="50"/>
      <c r="AL7834" s="50"/>
      <c r="AM7834" s="50"/>
      <c r="AN7834" s="50"/>
      <c r="AO7834" s="50"/>
      <c r="AP7834" s="50"/>
      <c r="AQ7834" s="50"/>
      <c r="AR7834" s="50"/>
      <c r="AS7834" s="50"/>
      <c r="AT7834" s="50"/>
      <c r="AU7834" s="50"/>
      <c r="AV7834" s="50"/>
      <c r="AW7834" s="50"/>
      <c r="AX7834" s="50"/>
      <c r="AY7834" s="50"/>
      <c r="AZ7834" s="50"/>
      <c r="BA7834" s="50"/>
      <c r="BB7834" s="50"/>
      <c r="BC7834" s="50"/>
      <c r="BD7834" s="50"/>
      <c r="BE7834" s="50"/>
      <c r="BF7834" s="50"/>
      <c r="BG7834" s="50"/>
      <c r="BH7834" s="50"/>
      <c r="BI7834" s="50"/>
      <c r="BJ7834" s="50"/>
      <c r="BK7834" s="50"/>
      <c r="BL7834" s="50"/>
      <c r="BM7834" s="50"/>
      <c r="BN7834" s="50"/>
      <c r="BO7834" s="50"/>
      <c r="BP7834" s="50"/>
      <c r="BQ7834" s="50"/>
      <c r="BR7834" s="50"/>
      <c r="BS7834" s="50"/>
      <c r="BT7834" s="50"/>
      <c r="BU7834" s="50"/>
      <c r="BV7834" s="50"/>
      <c r="BW7834" s="50"/>
      <c r="BX7834" s="50"/>
      <c r="BY7834" s="50"/>
      <c r="BZ7834" s="50"/>
      <c r="CA7834" s="50"/>
      <c r="CB7834" s="50"/>
      <c r="CC7834" s="50"/>
      <c r="CD7834" s="50"/>
      <c r="CE7834" s="50"/>
      <c r="CF7834" s="50"/>
      <c r="CG7834" s="50"/>
      <c r="CH7834" s="50"/>
      <c r="CI7834" s="50"/>
      <c r="CJ7834" s="50"/>
      <c r="CK7834" s="50"/>
      <c r="CL7834" s="50"/>
      <c r="CM7834" s="50"/>
      <c r="CN7834" s="50"/>
      <c r="CO7834" s="50"/>
      <c r="CP7834" s="50"/>
      <c r="CQ7834" s="50"/>
      <c r="CR7834" s="50"/>
      <c r="CS7834" s="50"/>
      <c r="CT7834" s="50"/>
      <c r="CU7834" s="50"/>
      <c r="CV7834" s="50"/>
      <c r="CW7834" s="50"/>
      <c r="CX7834" s="50"/>
      <c r="CY7834" s="50"/>
      <c r="CZ7834" s="50"/>
      <c r="DA7834" s="50"/>
      <c r="DB7834" s="50"/>
      <c r="DC7834" s="50"/>
      <c r="DD7834" s="50"/>
      <c r="DE7834" s="50"/>
      <c r="DF7834" s="50"/>
      <c r="DG7834" s="50"/>
    </row>
    <row r="7835" spans="1:111" x14ac:dyDescent="0.2">
      <c r="A7835" s="185"/>
      <c r="B7835" s="186"/>
      <c r="C7835" s="186"/>
      <c r="D7835" s="54"/>
      <c r="E7835" s="310"/>
      <c r="F7835" s="192"/>
      <c r="G7835" s="192"/>
      <c r="H7835" s="50"/>
      <c r="I7835" s="50"/>
      <c r="J7835" s="50"/>
      <c r="K7835" s="50"/>
      <c r="L7835" s="50"/>
      <c r="M7835" s="50"/>
      <c r="N7835" s="50"/>
      <c r="O7835" s="50"/>
      <c r="P7835" s="50"/>
      <c r="Q7835" s="50"/>
      <c r="R7835" s="50"/>
      <c r="S7835" s="50"/>
      <c r="T7835" s="50"/>
      <c r="U7835" s="50"/>
      <c r="V7835" s="50"/>
      <c r="W7835" s="50"/>
      <c r="X7835" s="50"/>
      <c r="Y7835" s="50"/>
      <c r="Z7835" s="50"/>
      <c r="AA7835" s="50"/>
      <c r="AB7835" s="50"/>
      <c r="AC7835" s="50"/>
      <c r="AD7835" s="50"/>
      <c r="AE7835" s="50"/>
      <c r="AF7835" s="50"/>
      <c r="AG7835" s="50"/>
      <c r="AH7835" s="50"/>
      <c r="AI7835" s="50"/>
      <c r="AJ7835" s="50"/>
      <c r="AK7835" s="50"/>
      <c r="AL7835" s="50"/>
      <c r="AM7835" s="50"/>
      <c r="AN7835" s="50"/>
      <c r="AO7835" s="50"/>
      <c r="AP7835" s="50"/>
      <c r="AQ7835" s="50"/>
      <c r="AR7835" s="50"/>
      <c r="AS7835" s="50"/>
      <c r="AT7835" s="50"/>
      <c r="AU7835" s="50"/>
      <c r="AV7835" s="50"/>
      <c r="AW7835" s="50"/>
      <c r="AX7835" s="50"/>
      <c r="AY7835" s="50"/>
      <c r="AZ7835" s="50"/>
      <c r="BA7835" s="50"/>
      <c r="BB7835" s="50"/>
      <c r="BC7835" s="50"/>
      <c r="BD7835" s="50"/>
      <c r="BE7835" s="50"/>
      <c r="BF7835" s="50"/>
      <c r="BG7835" s="50"/>
      <c r="BH7835" s="50"/>
      <c r="BI7835" s="50"/>
      <c r="BJ7835" s="50"/>
      <c r="BK7835" s="50"/>
      <c r="BL7835" s="50"/>
      <c r="BM7835" s="50"/>
      <c r="BN7835" s="50"/>
      <c r="BO7835" s="50"/>
      <c r="BP7835" s="50"/>
      <c r="BQ7835" s="50"/>
      <c r="BR7835" s="50"/>
      <c r="BS7835" s="50"/>
      <c r="BT7835" s="50"/>
      <c r="BU7835" s="50"/>
      <c r="BV7835" s="50"/>
      <c r="BW7835" s="50"/>
      <c r="BX7835" s="50"/>
      <c r="BY7835" s="50"/>
      <c r="BZ7835" s="50"/>
      <c r="CA7835" s="50"/>
      <c r="CB7835" s="50"/>
      <c r="CC7835" s="50"/>
      <c r="CD7835" s="50"/>
      <c r="CE7835" s="50"/>
      <c r="CF7835" s="50"/>
      <c r="CG7835" s="50"/>
      <c r="CH7835" s="50"/>
      <c r="CI7835" s="50"/>
      <c r="CJ7835" s="50"/>
      <c r="CK7835" s="50"/>
      <c r="CL7835" s="50"/>
      <c r="CM7835" s="50"/>
      <c r="CN7835" s="50"/>
      <c r="CO7835" s="50"/>
      <c r="CP7835" s="50"/>
      <c r="CQ7835" s="50"/>
      <c r="CR7835" s="50"/>
      <c r="CS7835" s="50"/>
      <c r="CT7835" s="50"/>
      <c r="CU7835" s="50"/>
      <c r="CV7835" s="50"/>
      <c r="CW7835" s="50"/>
      <c r="CX7835" s="50"/>
      <c r="CY7835" s="50"/>
      <c r="CZ7835" s="50"/>
      <c r="DA7835" s="50"/>
      <c r="DB7835" s="50"/>
      <c r="DC7835" s="50"/>
      <c r="DD7835" s="50"/>
      <c r="DE7835" s="50"/>
      <c r="DF7835" s="50"/>
      <c r="DG7835" s="50"/>
    </row>
    <row r="7836" spans="1:111" x14ac:dyDescent="0.2">
      <c r="A7836" s="185"/>
      <c r="B7836" s="186"/>
      <c r="C7836" s="186"/>
      <c r="D7836" s="54"/>
      <c r="E7836" s="310"/>
      <c r="F7836" s="192"/>
      <c r="G7836" s="192"/>
      <c r="H7836" s="50"/>
      <c r="I7836" s="50"/>
      <c r="J7836" s="50"/>
      <c r="K7836" s="50"/>
      <c r="L7836" s="50"/>
      <c r="M7836" s="50"/>
      <c r="N7836" s="50"/>
      <c r="O7836" s="50"/>
      <c r="P7836" s="50"/>
      <c r="Q7836" s="50"/>
      <c r="R7836" s="50"/>
      <c r="S7836" s="50"/>
      <c r="T7836" s="50"/>
      <c r="U7836" s="50"/>
      <c r="V7836" s="50"/>
      <c r="W7836" s="50"/>
      <c r="X7836" s="50"/>
      <c r="Y7836" s="50"/>
      <c r="Z7836" s="50"/>
      <c r="AA7836" s="50"/>
      <c r="AB7836" s="50"/>
      <c r="AC7836" s="50"/>
      <c r="AD7836" s="50"/>
      <c r="AE7836" s="50"/>
      <c r="AF7836" s="50"/>
      <c r="AG7836" s="50"/>
      <c r="AH7836" s="50"/>
      <c r="AI7836" s="50"/>
      <c r="AJ7836" s="50"/>
      <c r="AK7836" s="50"/>
      <c r="AL7836" s="50"/>
      <c r="AM7836" s="50"/>
      <c r="AN7836" s="50"/>
      <c r="AO7836" s="50"/>
      <c r="AP7836" s="50"/>
      <c r="AQ7836" s="50"/>
      <c r="AR7836" s="50"/>
      <c r="AS7836" s="50"/>
      <c r="AT7836" s="50"/>
      <c r="AU7836" s="50"/>
      <c r="AV7836" s="50"/>
      <c r="AW7836" s="50"/>
      <c r="AX7836" s="50"/>
      <c r="AY7836" s="50"/>
      <c r="AZ7836" s="50"/>
      <c r="BA7836" s="50"/>
      <c r="BB7836" s="50"/>
      <c r="BC7836" s="50"/>
      <c r="BD7836" s="50"/>
      <c r="BE7836" s="50"/>
      <c r="BF7836" s="50"/>
      <c r="BG7836" s="50"/>
      <c r="BH7836" s="50"/>
      <c r="BI7836" s="50"/>
      <c r="BJ7836" s="50"/>
      <c r="BK7836" s="50"/>
      <c r="BL7836" s="50"/>
      <c r="BM7836" s="50"/>
      <c r="BN7836" s="50"/>
      <c r="BO7836" s="50"/>
      <c r="BP7836" s="50"/>
      <c r="BQ7836" s="50"/>
      <c r="BR7836" s="50"/>
      <c r="BS7836" s="50"/>
      <c r="BT7836" s="50"/>
      <c r="BU7836" s="50"/>
      <c r="BV7836" s="50"/>
      <c r="BW7836" s="50"/>
      <c r="BX7836" s="50"/>
      <c r="BY7836" s="50"/>
      <c r="BZ7836" s="50"/>
      <c r="CA7836" s="50"/>
      <c r="CB7836" s="50"/>
      <c r="CC7836" s="50"/>
      <c r="CD7836" s="50"/>
      <c r="CE7836" s="50"/>
      <c r="CF7836" s="50"/>
      <c r="CG7836" s="50"/>
      <c r="CH7836" s="50"/>
      <c r="CI7836" s="50"/>
      <c r="CJ7836" s="50"/>
      <c r="CK7836" s="50"/>
      <c r="CL7836" s="50"/>
      <c r="CM7836" s="50"/>
      <c r="CN7836" s="50"/>
      <c r="CO7836" s="50"/>
      <c r="CP7836" s="50"/>
      <c r="CQ7836" s="50"/>
      <c r="CR7836" s="50"/>
      <c r="CS7836" s="50"/>
      <c r="CT7836" s="50"/>
      <c r="CU7836" s="50"/>
      <c r="CV7836" s="50"/>
      <c r="CW7836" s="50"/>
      <c r="CX7836" s="50"/>
      <c r="CY7836" s="50"/>
      <c r="CZ7836" s="50"/>
      <c r="DA7836" s="50"/>
      <c r="DB7836" s="50"/>
      <c r="DC7836" s="50"/>
      <c r="DD7836" s="50"/>
      <c r="DE7836" s="50"/>
      <c r="DF7836" s="50"/>
      <c r="DG7836" s="50"/>
    </row>
    <row r="7837" spans="1:111" x14ac:dyDescent="0.2">
      <c r="A7837" s="185"/>
      <c r="B7837" s="186"/>
      <c r="C7837" s="186"/>
      <c r="D7837" s="54"/>
      <c r="E7837" s="310"/>
      <c r="F7837" s="192"/>
      <c r="G7837" s="192"/>
      <c r="H7837" s="50"/>
      <c r="I7837" s="50"/>
      <c r="J7837" s="50"/>
      <c r="K7837" s="50"/>
      <c r="L7837" s="50"/>
      <c r="M7837" s="50"/>
      <c r="N7837" s="50"/>
      <c r="O7837" s="50"/>
      <c r="P7837" s="50"/>
      <c r="Q7837" s="50"/>
      <c r="R7837" s="50"/>
      <c r="S7837" s="50"/>
      <c r="T7837" s="50"/>
      <c r="U7837" s="50"/>
      <c r="V7837" s="50"/>
      <c r="W7837" s="50"/>
      <c r="X7837" s="50"/>
      <c r="Y7837" s="50"/>
      <c r="Z7837" s="50"/>
      <c r="AA7837" s="50"/>
      <c r="AB7837" s="50"/>
      <c r="AC7837" s="50"/>
      <c r="AD7837" s="50"/>
      <c r="AE7837" s="50"/>
      <c r="AF7837" s="50"/>
      <c r="AG7837" s="50"/>
      <c r="AH7837" s="50"/>
      <c r="AI7837" s="50"/>
      <c r="AJ7837" s="50"/>
      <c r="AK7837" s="50"/>
      <c r="AL7837" s="50"/>
      <c r="AM7837" s="50"/>
      <c r="AN7837" s="50"/>
      <c r="AO7837" s="50"/>
      <c r="AP7837" s="50"/>
      <c r="AQ7837" s="50"/>
      <c r="AR7837" s="50"/>
      <c r="AS7837" s="50"/>
      <c r="AT7837" s="50"/>
      <c r="AU7837" s="50"/>
      <c r="AV7837" s="50"/>
      <c r="AW7837" s="50"/>
      <c r="AX7837" s="50"/>
      <c r="AY7837" s="50"/>
      <c r="AZ7837" s="50"/>
      <c r="BA7837" s="50"/>
      <c r="BB7837" s="50"/>
      <c r="BC7837" s="50"/>
      <c r="BD7837" s="50"/>
      <c r="BE7837" s="50"/>
      <c r="BF7837" s="50"/>
      <c r="BG7837" s="50"/>
      <c r="BH7837" s="50"/>
      <c r="BI7837" s="50"/>
      <c r="BJ7837" s="50"/>
      <c r="BK7837" s="50"/>
      <c r="BL7837" s="50"/>
      <c r="BM7837" s="50"/>
      <c r="BN7837" s="50"/>
      <c r="BO7837" s="50"/>
      <c r="BP7837" s="50"/>
      <c r="BQ7837" s="50"/>
      <c r="BR7837" s="50"/>
      <c r="BS7837" s="50"/>
      <c r="BT7837" s="50"/>
      <c r="BU7837" s="50"/>
      <c r="BV7837" s="50"/>
      <c r="BW7837" s="50"/>
      <c r="BX7837" s="50"/>
      <c r="BY7837" s="50"/>
      <c r="BZ7837" s="50"/>
      <c r="CA7837" s="50"/>
      <c r="CB7837" s="50"/>
      <c r="CC7837" s="50"/>
      <c r="CD7837" s="50"/>
      <c r="CE7837" s="50"/>
      <c r="CF7837" s="50"/>
      <c r="CG7837" s="50"/>
      <c r="CH7837" s="50"/>
      <c r="CI7837" s="50"/>
      <c r="CJ7837" s="50"/>
      <c r="CK7837" s="50"/>
      <c r="CL7837" s="50"/>
      <c r="CM7837" s="50"/>
      <c r="CN7837" s="50"/>
      <c r="CO7837" s="50"/>
      <c r="CP7837" s="50"/>
      <c r="CQ7837" s="50"/>
      <c r="CR7837" s="50"/>
      <c r="CS7837" s="50"/>
      <c r="CT7837" s="50"/>
      <c r="CU7837" s="50"/>
      <c r="CV7837" s="50"/>
      <c r="CW7837" s="50"/>
      <c r="CX7837" s="50"/>
      <c r="CY7837" s="50"/>
      <c r="CZ7837" s="50"/>
      <c r="DA7837" s="50"/>
      <c r="DB7837" s="50"/>
      <c r="DC7837" s="50"/>
      <c r="DD7837" s="50"/>
      <c r="DE7837" s="50"/>
      <c r="DF7837" s="50"/>
      <c r="DG7837" s="50"/>
    </row>
    <row r="7838" spans="1:111" x14ac:dyDescent="0.2">
      <c r="A7838" s="185"/>
      <c r="B7838" s="186"/>
      <c r="C7838" s="186"/>
      <c r="D7838" s="54"/>
      <c r="E7838" s="310"/>
      <c r="F7838" s="192"/>
      <c r="G7838" s="192"/>
      <c r="H7838" s="50"/>
      <c r="I7838" s="50"/>
      <c r="J7838" s="50"/>
      <c r="K7838" s="50"/>
      <c r="L7838" s="50"/>
      <c r="M7838" s="50"/>
      <c r="N7838" s="50"/>
      <c r="O7838" s="50"/>
      <c r="P7838" s="50"/>
      <c r="Q7838" s="50"/>
      <c r="R7838" s="50"/>
      <c r="S7838" s="50"/>
      <c r="T7838" s="50"/>
      <c r="U7838" s="50"/>
      <c r="V7838" s="50"/>
      <c r="W7838" s="50"/>
      <c r="X7838" s="50"/>
      <c r="Y7838" s="50"/>
      <c r="Z7838" s="50"/>
      <c r="AA7838" s="50"/>
      <c r="AB7838" s="50"/>
      <c r="AC7838" s="50"/>
      <c r="AD7838" s="50"/>
      <c r="AE7838" s="50"/>
      <c r="AF7838" s="50"/>
      <c r="AG7838" s="50"/>
      <c r="AH7838" s="50"/>
      <c r="AI7838" s="50"/>
      <c r="AJ7838" s="50"/>
      <c r="AK7838" s="50"/>
      <c r="AL7838" s="50"/>
      <c r="AM7838" s="50"/>
      <c r="AN7838" s="50"/>
      <c r="AO7838" s="50"/>
      <c r="AP7838" s="50"/>
      <c r="AQ7838" s="50"/>
      <c r="AR7838" s="50"/>
      <c r="AS7838" s="50"/>
      <c r="AT7838" s="50"/>
      <c r="AU7838" s="50"/>
      <c r="AV7838" s="50"/>
      <c r="AW7838" s="50"/>
      <c r="AX7838" s="50"/>
      <c r="AY7838" s="50"/>
      <c r="AZ7838" s="50"/>
      <c r="BA7838" s="50"/>
      <c r="BB7838" s="50"/>
      <c r="BC7838" s="50"/>
      <c r="BD7838" s="50"/>
      <c r="BE7838" s="50"/>
      <c r="BF7838" s="50"/>
      <c r="BG7838" s="50"/>
      <c r="BH7838" s="50"/>
      <c r="BI7838" s="50"/>
      <c r="BJ7838" s="50"/>
      <c r="BK7838" s="50"/>
      <c r="BL7838" s="50"/>
      <c r="BM7838" s="50"/>
      <c r="BN7838" s="50"/>
      <c r="BO7838" s="50"/>
      <c r="BP7838" s="50"/>
      <c r="BQ7838" s="50"/>
      <c r="BR7838" s="50"/>
      <c r="BS7838" s="50"/>
      <c r="BT7838" s="50"/>
      <c r="BU7838" s="50"/>
      <c r="BV7838" s="50"/>
      <c r="BW7838" s="50"/>
      <c r="BX7838" s="50"/>
      <c r="BY7838" s="50"/>
      <c r="BZ7838" s="50"/>
      <c r="CA7838" s="50"/>
      <c r="CB7838" s="50"/>
      <c r="CC7838" s="50"/>
      <c r="CD7838" s="50"/>
      <c r="CE7838" s="50"/>
      <c r="CF7838" s="50"/>
      <c r="CG7838" s="50"/>
      <c r="CH7838" s="50"/>
      <c r="CI7838" s="50"/>
      <c r="CJ7838" s="50"/>
      <c r="CK7838" s="50"/>
      <c r="CL7838" s="50"/>
      <c r="CM7838" s="50"/>
      <c r="CN7838" s="50"/>
      <c r="CO7838" s="50"/>
      <c r="CP7838" s="50"/>
      <c r="CQ7838" s="50"/>
      <c r="CR7838" s="50"/>
      <c r="CS7838" s="50"/>
      <c r="CT7838" s="50"/>
      <c r="CU7838" s="50"/>
      <c r="CV7838" s="50"/>
      <c r="CW7838" s="50"/>
      <c r="CX7838" s="50"/>
      <c r="CY7838" s="50"/>
      <c r="CZ7838" s="50"/>
      <c r="DA7838" s="50"/>
      <c r="DB7838" s="50"/>
      <c r="DC7838" s="50"/>
      <c r="DD7838" s="50"/>
      <c r="DE7838" s="50"/>
      <c r="DF7838" s="50"/>
      <c r="DG7838" s="50"/>
    </row>
    <row r="7839" spans="1:111" x14ac:dyDescent="0.2">
      <c r="A7839" s="185"/>
      <c r="B7839" s="186"/>
      <c r="C7839" s="186"/>
      <c r="D7839" s="54"/>
      <c r="E7839" s="310"/>
      <c r="F7839" s="192"/>
      <c r="G7839" s="192"/>
      <c r="H7839" s="50"/>
      <c r="I7839" s="50"/>
      <c r="J7839" s="50"/>
      <c r="K7839" s="50"/>
      <c r="L7839" s="50"/>
      <c r="M7839" s="50"/>
      <c r="N7839" s="50"/>
      <c r="O7839" s="50"/>
      <c r="P7839" s="50"/>
      <c r="Q7839" s="50"/>
      <c r="R7839" s="50"/>
      <c r="S7839" s="50"/>
      <c r="T7839" s="50"/>
      <c r="U7839" s="50"/>
      <c r="V7839" s="50"/>
      <c r="W7839" s="50"/>
      <c r="X7839" s="50"/>
      <c r="Y7839" s="50"/>
      <c r="Z7839" s="50"/>
      <c r="AA7839" s="50"/>
      <c r="AB7839" s="50"/>
      <c r="AC7839" s="50"/>
      <c r="AD7839" s="50"/>
      <c r="AE7839" s="50"/>
      <c r="AF7839" s="50"/>
      <c r="AG7839" s="50"/>
      <c r="AH7839" s="50"/>
      <c r="AI7839" s="50"/>
      <c r="AJ7839" s="50"/>
      <c r="AK7839" s="50"/>
      <c r="AL7839" s="50"/>
      <c r="AM7839" s="50"/>
      <c r="AN7839" s="50"/>
      <c r="AO7839" s="50"/>
      <c r="AP7839" s="50"/>
      <c r="AQ7839" s="50"/>
      <c r="AR7839" s="50"/>
      <c r="AS7839" s="50"/>
      <c r="AT7839" s="50"/>
      <c r="AU7839" s="50"/>
      <c r="AV7839" s="50"/>
      <c r="AW7839" s="50"/>
      <c r="AX7839" s="50"/>
      <c r="AY7839" s="50"/>
      <c r="AZ7839" s="50"/>
      <c r="BA7839" s="50"/>
      <c r="BB7839" s="50"/>
      <c r="BC7839" s="50"/>
      <c r="BD7839" s="50"/>
      <c r="BE7839" s="50"/>
      <c r="BF7839" s="50"/>
      <c r="BG7839" s="50"/>
      <c r="BH7839" s="50"/>
      <c r="BI7839" s="50"/>
      <c r="BJ7839" s="50"/>
      <c r="BK7839" s="50"/>
      <c r="BL7839" s="50"/>
      <c r="BM7839" s="50"/>
      <c r="BN7839" s="50"/>
      <c r="BO7839" s="50"/>
      <c r="BP7839" s="50"/>
      <c r="BQ7839" s="50"/>
      <c r="BR7839" s="50"/>
      <c r="BS7839" s="50"/>
      <c r="BT7839" s="50"/>
      <c r="BU7839" s="50"/>
      <c r="BV7839" s="50"/>
      <c r="BW7839" s="50"/>
      <c r="BX7839" s="50"/>
      <c r="BY7839" s="50"/>
      <c r="BZ7839" s="50"/>
      <c r="CA7839" s="50"/>
      <c r="CB7839" s="50"/>
      <c r="CC7839" s="50"/>
      <c r="CD7839" s="50"/>
      <c r="CE7839" s="50"/>
      <c r="CF7839" s="50"/>
      <c r="CG7839" s="50"/>
      <c r="CH7839" s="50"/>
      <c r="CI7839" s="50"/>
      <c r="CJ7839" s="50"/>
      <c r="CK7839" s="50"/>
      <c r="CL7839" s="50"/>
      <c r="CM7839" s="50"/>
      <c r="CN7839" s="50"/>
      <c r="CO7839" s="50"/>
      <c r="CP7839" s="50"/>
      <c r="CQ7839" s="50"/>
      <c r="CR7839" s="50"/>
      <c r="CS7839" s="50"/>
      <c r="CT7839" s="50"/>
      <c r="CU7839" s="50"/>
      <c r="CV7839" s="50"/>
      <c r="CW7839" s="50"/>
      <c r="CX7839" s="50"/>
      <c r="CY7839" s="50"/>
      <c r="CZ7839" s="50"/>
      <c r="DA7839" s="50"/>
      <c r="DB7839" s="50"/>
      <c r="DC7839" s="50"/>
      <c r="DD7839" s="50"/>
      <c r="DE7839" s="50"/>
      <c r="DF7839" s="50"/>
      <c r="DG7839" s="50"/>
    </row>
    <row r="7840" spans="1:111" x14ac:dyDescent="0.2">
      <c r="A7840" s="185"/>
      <c r="B7840" s="186"/>
      <c r="C7840" s="186"/>
      <c r="D7840" s="54"/>
      <c r="E7840" s="310"/>
      <c r="F7840" s="192"/>
      <c r="G7840" s="192"/>
      <c r="H7840" s="50"/>
      <c r="I7840" s="50"/>
      <c r="J7840" s="50"/>
      <c r="K7840" s="50"/>
      <c r="L7840" s="50"/>
      <c r="M7840" s="50"/>
      <c r="N7840" s="50"/>
      <c r="O7840" s="50"/>
      <c r="P7840" s="50"/>
      <c r="Q7840" s="50"/>
      <c r="R7840" s="50"/>
      <c r="S7840" s="50"/>
      <c r="T7840" s="50"/>
      <c r="U7840" s="50"/>
      <c r="V7840" s="50"/>
      <c r="W7840" s="50"/>
      <c r="X7840" s="50"/>
      <c r="Y7840" s="50"/>
      <c r="Z7840" s="50"/>
      <c r="AA7840" s="50"/>
      <c r="AB7840" s="50"/>
      <c r="AC7840" s="50"/>
      <c r="AD7840" s="50"/>
      <c r="AE7840" s="50"/>
      <c r="AF7840" s="50"/>
      <c r="AG7840" s="50"/>
      <c r="AH7840" s="50"/>
      <c r="AI7840" s="50"/>
      <c r="AJ7840" s="50"/>
      <c r="AK7840" s="50"/>
      <c r="AL7840" s="50"/>
      <c r="AM7840" s="50"/>
      <c r="AN7840" s="50"/>
      <c r="AO7840" s="50"/>
      <c r="AP7840" s="50"/>
      <c r="AQ7840" s="50"/>
      <c r="AR7840" s="50"/>
      <c r="AS7840" s="50"/>
      <c r="AT7840" s="50"/>
      <c r="AU7840" s="50"/>
      <c r="AV7840" s="50"/>
      <c r="AW7840" s="50"/>
      <c r="AX7840" s="50"/>
      <c r="AY7840" s="50"/>
      <c r="AZ7840" s="50"/>
      <c r="BA7840" s="50"/>
      <c r="BB7840" s="50"/>
      <c r="BC7840" s="50"/>
      <c r="BD7840" s="50"/>
      <c r="BE7840" s="50"/>
      <c r="BF7840" s="50"/>
      <c r="BG7840" s="50"/>
      <c r="BH7840" s="50"/>
      <c r="BI7840" s="50"/>
      <c r="BJ7840" s="50"/>
      <c r="BK7840" s="50"/>
      <c r="BL7840" s="50"/>
      <c r="BM7840" s="50"/>
      <c r="BN7840" s="50"/>
      <c r="BO7840" s="50"/>
      <c r="BP7840" s="50"/>
      <c r="BQ7840" s="50"/>
      <c r="BR7840" s="50"/>
      <c r="BS7840" s="50"/>
      <c r="BT7840" s="50"/>
      <c r="BU7840" s="50"/>
      <c r="BV7840" s="50"/>
      <c r="BW7840" s="50"/>
      <c r="BX7840" s="50"/>
      <c r="BY7840" s="50"/>
      <c r="BZ7840" s="50"/>
      <c r="CA7840" s="50"/>
      <c r="CB7840" s="50"/>
      <c r="CC7840" s="50"/>
      <c r="CD7840" s="50"/>
      <c r="CE7840" s="50"/>
      <c r="CF7840" s="50"/>
      <c r="CG7840" s="50"/>
      <c r="CH7840" s="50"/>
      <c r="CI7840" s="50"/>
      <c r="CJ7840" s="50"/>
      <c r="CK7840" s="50"/>
      <c r="CL7840" s="50"/>
      <c r="CM7840" s="50"/>
      <c r="CN7840" s="50"/>
      <c r="CO7840" s="50"/>
      <c r="CP7840" s="50"/>
      <c r="CQ7840" s="50"/>
      <c r="CR7840" s="50"/>
      <c r="CS7840" s="50"/>
      <c r="CT7840" s="50"/>
      <c r="CU7840" s="50"/>
      <c r="CV7840" s="50"/>
      <c r="CW7840" s="50"/>
      <c r="CX7840" s="50"/>
      <c r="CY7840" s="50"/>
      <c r="CZ7840" s="50"/>
      <c r="DA7840" s="50"/>
      <c r="DB7840" s="50"/>
      <c r="DC7840" s="50"/>
      <c r="DD7840" s="50"/>
      <c r="DE7840" s="50"/>
      <c r="DF7840" s="50"/>
      <c r="DG7840" s="50"/>
    </row>
    <row r="7841" spans="1:111" x14ac:dyDescent="0.2">
      <c r="A7841" s="185"/>
      <c r="B7841" s="186"/>
      <c r="C7841" s="186"/>
      <c r="D7841" s="54"/>
      <c r="E7841" s="310"/>
      <c r="F7841" s="192"/>
      <c r="G7841" s="192"/>
      <c r="H7841" s="50"/>
      <c r="I7841" s="50"/>
      <c r="J7841" s="50"/>
      <c r="K7841" s="50"/>
      <c r="L7841" s="50"/>
      <c r="M7841" s="50"/>
      <c r="N7841" s="50"/>
      <c r="O7841" s="50"/>
      <c r="P7841" s="50"/>
      <c r="Q7841" s="50"/>
      <c r="R7841" s="50"/>
      <c r="S7841" s="50"/>
      <c r="T7841" s="50"/>
      <c r="U7841" s="50"/>
      <c r="V7841" s="50"/>
      <c r="W7841" s="50"/>
      <c r="X7841" s="50"/>
      <c r="Y7841" s="50"/>
      <c r="Z7841" s="50"/>
      <c r="AA7841" s="50"/>
      <c r="AB7841" s="50"/>
      <c r="AC7841" s="50"/>
      <c r="AD7841" s="50"/>
      <c r="AE7841" s="50"/>
      <c r="AF7841" s="50"/>
      <c r="AG7841" s="50"/>
      <c r="AH7841" s="50"/>
      <c r="AI7841" s="50"/>
      <c r="AJ7841" s="50"/>
      <c r="AK7841" s="50"/>
      <c r="AL7841" s="50"/>
      <c r="AM7841" s="50"/>
      <c r="AN7841" s="50"/>
      <c r="AO7841" s="50"/>
      <c r="AP7841" s="50"/>
      <c r="AQ7841" s="50"/>
      <c r="AR7841" s="50"/>
      <c r="AS7841" s="50"/>
      <c r="AT7841" s="50"/>
      <c r="AU7841" s="50"/>
      <c r="AV7841" s="50"/>
      <c r="AW7841" s="50"/>
      <c r="AX7841" s="50"/>
      <c r="AY7841" s="50"/>
      <c r="AZ7841" s="50"/>
      <c r="BA7841" s="50"/>
      <c r="BB7841" s="50"/>
      <c r="BC7841" s="50"/>
      <c r="BD7841" s="50"/>
      <c r="BE7841" s="50"/>
      <c r="BF7841" s="50"/>
      <c r="BG7841" s="50"/>
      <c r="BH7841" s="50"/>
      <c r="BI7841" s="50"/>
      <c r="BJ7841" s="50"/>
      <c r="BK7841" s="50"/>
      <c r="BL7841" s="50"/>
      <c r="BM7841" s="50"/>
      <c r="BN7841" s="50"/>
      <c r="BO7841" s="50"/>
      <c r="BP7841" s="50"/>
      <c r="BQ7841" s="50"/>
      <c r="BR7841" s="50"/>
      <c r="BS7841" s="50"/>
      <c r="BT7841" s="50"/>
      <c r="BU7841" s="50"/>
      <c r="BV7841" s="50"/>
      <c r="BW7841" s="50"/>
      <c r="BX7841" s="50"/>
      <c r="BY7841" s="50"/>
      <c r="BZ7841" s="50"/>
      <c r="CA7841" s="50"/>
      <c r="CB7841" s="50"/>
      <c r="CC7841" s="50"/>
      <c r="CD7841" s="50"/>
      <c r="CE7841" s="50"/>
      <c r="CF7841" s="50"/>
      <c r="CG7841" s="50"/>
      <c r="CH7841" s="50"/>
      <c r="CI7841" s="50"/>
      <c r="CJ7841" s="50"/>
      <c r="CK7841" s="50"/>
      <c r="CL7841" s="50"/>
      <c r="CM7841" s="50"/>
      <c r="CN7841" s="50"/>
      <c r="CO7841" s="50"/>
      <c r="CP7841" s="50"/>
      <c r="CQ7841" s="50"/>
      <c r="CR7841" s="50"/>
      <c r="CS7841" s="50"/>
      <c r="CT7841" s="50"/>
      <c r="CU7841" s="50"/>
      <c r="CV7841" s="50"/>
      <c r="CW7841" s="50"/>
      <c r="CX7841" s="50"/>
      <c r="CY7841" s="50"/>
      <c r="CZ7841" s="50"/>
      <c r="DA7841" s="50"/>
      <c r="DB7841" s="50"/>
      <c r="DC7841" s="50"/>
      <c r="DD7841" s="50"/>
      <c r="DE7841" s="50"/>
      <c r="DF7841" s="50"/>
      <c r="DG7841" s="50"/>
    </row>
    <row r="7842" spans="1:111" x14ac:dyDescent="0.2">
      <c r="A7842" s="185"/>
      <c r="B7842" s="186"/>
      <c r="C7842" s="186"/>
      <c r="D7842" s="54"/>
      <c r="E7842" s="310"/>
      <c r="F7842" s="192"/>
      <c r="G7842" s="192"/>
      <c r="H7842" s="50"/>
      <c r="I7842" s="50"/>
      <c r="J7842" s="50"/>
      <c r="K7842" s="50"/>
      <c r="L7842" s="50"/>
      <c r="M7842" s="50"/>
      <c r="N7842" s="50"/>
      <c r="O7842" s="50"/>
      <c r="P7842" s="50"/>
      <c r="Q7842" s="50"/>
      <c r="R7842" s="50"/>
      <c r="S7842" s="50"/>
      <c r="T7842" s="50"/>
      <c r="U7842" s="50"/>
      <c r="V7842" s="50"/>
      <c r="W7842" s="50"/>
      <c r="X7842" s="50"/>
      <c r="Y7842" s="50"/>
      <c r="Z7842" s="50"/>
      <c r="AA7842" s="50"/>
      <c r="AB7842" s="50"/>
      <c r="AC7842" s="50"/>
      <c r="AD7842" s="50"/>
      <c r="AE7842" s="50"/>
      <c r="AF7842" s="50"/>
      <c r="AG7842" s="50"/>
      <c r="AH7842" s="50"/>
      <c r="AI7842" s="50"/>
      <c r="AJ7842" s="50"/>
      <c r="AK7842" s="50"/>
      <c r="AL7842" s="50"/>
      <c r="AM7842" s="50"/>
      <c r="AN7842" s="50"/>
      <c r="AO7842" s="50"/>
      <c r="AP7842" s="50"/>
      <c r="AQ7842" s="50"/>
      <c r="AR7842" s="50"/>
      <c r="AS7842" s="50"/>
      <c r="AT7842" s="50"/>
      <c r="AU7842" s="50"/>
      <c r="AV7842" s="50"/>
      <c r="AW7842" s="50"/>
      <c r="AX7842" s="50"/>
      <c r="AY7842" s="50"/>
      <c r="AZ7842" s="50"/>
      <c r="BA7842" s="50"/>
      <c r="BB7842" s="50"/>
      <c r="BC7842" s="50"/>
      <c r="BD7842" s="50"/>
      <c r="BE7842" s="50"/>
      <c r="BF7842" s="50"/>
      <c r="BG7842" s="50"/>
      <c r="BH7842" s="50"/>
      <c r="BI7842" s="50"/>
      <c r="BJ7842" s="50"/>
      <c r="BK7842" s="50"/>
      <c r="BL7842" s="50"/>
      <c r="BM7842" s="50"/>
      <c r="BN7842" s="50"/>
      <c r="BO7842" s="50"/>
      <c r="BP7842" s="50"/>
      <c r="BQ7842" s="50"/>
      <c r="BR7842" s="50"/>
      <c r="BS7842" s="50"/>
      <c r="BT7842" s="50"/>
      <c r="BU7842" s="50"/>
      <c r="BV7842" s="50"/>
      <c r="BW7842" s="50"/>
      <c r="BX7842" s="50"/>
      <c r="BY7842" s="50"/>
      <c r="BZ7842" s="50"/>
      <c r="CA7842" s="50"/>
      <c r="CB7842" s="50"/>
      <c r="CC7842" s="50"/>
      <c r="CD7842" s="50"/>
      <c r="CE7842" s="50"/>
      <c r="CF7842" s="50"/>
      <c r="CG7842" s="50"/>
      <c r="CH7842" s="50"/>
      <c r="CI7842" s="50"/>
      <c r="CJ7842" s="50"/>
      <c r="CK7842" s="50"/>
      <c r="CL7842" s="50"/>
      <c r="CM7842" s="50"/>
      <c r="CN7842" s="50"/>
      <c r="CO7842" s="50"/>
      <c r="CP7842" s="50"/>
      <c r="CQ7842" s="50"/>
      <c r="CR7842" s="50"/>
      <c r="CS7842" s="50"/>
      <c r="CT7842" s="50"/>
      <c r="CU7842" s="50"/>
      <c r="CV7842" s="50"/>
      <c r="CW7842" s="50"/>
      <c r="CX7842" s="50"/>
      <c r="CY7842" s="50"/>
      <c r="CZ7842" s="50"/>
      <c r="DA7842" s="50"/>
      <c r="DB7842" s="50"/>
      <c r="DC7842" s="50"/>
      <c r="DD7842" s="50"/>
      <c r="DE7842" s="50"/>
      <c r="DF7842" s="50"/>
      <c r="DG7842" s="50"/>
    </row>
    <row r="7843" spans="1:111" x14ac:dyDescent="0.2">
      <c r="A7843" s="185"/>
      <c r="B7843" s="186"/>
      <c r="C7843" s="186"/>
      <c r="D7843" s="54"/>
      <c r="E7843" s="310"/>
      <c r="F7843" s="192"/>
      <c r="G7843" s="192"/>
      <c r="H7843" s="50"/>
      <c r="I7843" s="50"/>
      <c r="J7843" s="50"/>
      <c r="K7843" s="50"/>
      <c r="L7843" s="50"/>
      <c r="M7843" s="50"/>
      <c r="N7843" s="50"/>
      <c r="O7843" s="50"/>
      <c r="P7843" s="50"/>
      <c r="Q7843" s="50"/>
      <c r="R7843" s="50"/>
      <c r="S7843" s="50"/>
      <c r="T7843" s="50"/>
      <c r="U7843" s="50"/>
      <c r="V7843" s="50"/>
      <c r="W7843" s="50"/>
      <c r="X7843" s="50"/>
      <c r="Y7843" s="50"/>
      <c r="Z7843" s="50"/>
      <c r="AA7843" s="50"/>
      <c r="AB7843" s="50"/>
      <c r="AC7843" s="50"/>
      <c r="AD7843" s="50"/>
      <c r="AE7843" s="50"/>
      <c r="AF7843" s="50"/>
      <c r="AG7843" s="50"/>
      <c r="AH7843" s="50"/>
      <c r="AI7843" s="50"/>
      <c r="AJ7843" s="50"/>
      <c r="AK7843" s="50"/>
      <c r="AL7843" s="50"/>
      <c r="AM7843" s="50"/>
      <c r="AN7843" s="50"/>
      <c r="AO7843" s="50"/>
      <c r="AP7843" s="50"/>
      <c r="AQ7843" s="50"/>
      <c r="AR7843" s="50"/>
      <c r="AS7843" s="50"/>
      <c r="AT7843" s="50"/>
      <c r="AU7843" s="50"/>
      <c r="AV7843" s="50"/>
      <c r="AW7843" s="50"/>
      <c r="AX7843" s="50"/>
      <c r="AY7843" s="50"/>
      <c r="AZ7843" s="50"/>
      <c r="BA7843" s="50"/>
      <c r="BB7843" s="50"/>
      <c r="BC7843" s="50"/>
      <c r="BD7843" s="50"/>
      <c r="BE7843" s="50"/>
      <c r="BF7843" s="50"/>
      <c r="BG7843" s="50"/>
      <c r="BH7843" s="50"/>
      <c r="BI7843" s="50"/>
      <c r="BJ7843" s="50"/>
      <c r="BK7843" s="50"/>
      <c r="BL7843" s="50"/>
      <c r="BM7843" s="50"/>
      <c r="BN7843" s="50"/>
      <c r="BO7843" s="50"/>
      <c r="BP7843" s="50"/>
      <c r="BQ7843" s="50"/>
      <c r="BR7843" s="50"/>
      <c r="BS7843" s="50"/>
      <c r="BT7843" s="50"/>
      <c r="BU7843" s="50"/>
      <c r="BV7843" s="50"/>
      <c r="BW7843" s="50"/>
      <c r="BX7843" s="50"/>
      <c r="BY7843" s="50"/>
      <c r="BZ7843" s="50"/>
      <c r="CA7843" s="50"/>
      <c r="CB7843" s="50"/>
      <c r="CC7843" s="50"/>
      <c r="CD7843" s="50"/>
      <c r="CE7843" s="50"/>
      <c r="CF7843" s="50"/>
      <c r="CG7843" s="50"/>
      <c r="CH7843" s="50"/>
      <c r="CI7843" s="50"/>
      <c r="CJ7843" s="50"/>
      <c r="CK7843" s="50"/>
      <c r="CL7843" s="50"/>
      <c r="CM7843" s="50"/>
      <c r="CN7843" s="50"/>
      <c r="CO7843" s="50"/>
      <c r="CP7843" s="50"/>
      <c r="CQ7843" s="50"/>
      <c r="CR7843" s="50"/>
      <c r="CS7843" s="50"/>
      <c r="CT7843" s="50"/>
      <c r="CU7843" s="50"/>
      <c r="CV7843" s="50"/>
      <c r="CW7843" s="50"/>
      <c r="CX7843" s="50"/>
      <c r="CY7843" s="50"/>
      <c r="CZ7843" s="50"/>
      <c r="DA7843" s="50"/>
      <c r="DB7843" s="50"/>
      <c r="DC7843" s="50"/>
      <c r="DD7843" s="50"/>
      <c r="DE7843" s="50"/>
      <c r="DF7843" s="50"/>
      <c r="DG7843" s="50"/>
    </row>
    <row r="7844" spans="1:111" x14ac:dyDescent="0.2">
      <c r="A7844" s="185"/>
      <c r="B7844" s="186"/>
      <c r="C7844" s="186"/>
      <c r="D7844" s="54"/>
      <c r="E7844" s="310"/>
      <c r="F7844" s="192"/>
      <c r="G7844" s="192"/>
      <c r="H7844" s="50"/>
      <c r="I7844" s="50"/>
      <c r="J7844" s="50"/>
      <c r="K7844" s="50"/>
      <c r="L7844" s="50"/>
      <c r="M7844" s="50"/>
      <c r="N7844" s="50"/>
      <c r="O7844" s="50"/>
      <c r="P7844" s="50"/>
      <c r="Q7844" s="50"/>
      <c r="R7844" s="50"/>
      <c r="S7844" s="50"/>
      <c r="T7844" s="50"/>
      <c r="U7844" s="50"/>
      <c r="V7844" s="50"/>
      <c r="W7844" s="50"/>
      <c r="X7844" s="50"/>
      <c r="Y7844" s="50"/>
      <c r="Z7844" s="50"/>
      <c r="AA7844" s="50"/>
      <c r="AB7844" s="50"/>
      <c r="AC7844" s="50"/>
      <c r="AD7844" s="50"/>
      <c r="AE7844" s="50"/>
      <c r="AF7844" s="50"/>
      <c r="AG7844" s="50"/>
      <c r="AH7844" s="50"/>
      <c r="AI7844" s="50"/>
      <c r="AJ7844" s="50"/>
      <c r="AK7844" s="50"/>
      <c r="AL7844" s="50"/>
      <c r="AM7844" s="50"/>
      <c r="AN7844" s="50"/>
      <c r="AO7844" s="50"/>
      <c r="AP7844" s="50"/>
      <c r="AQ7844" s="50"/>
      <c r="AR7844" s="50"/>
      <c r="AS7844" s="50"/>
      <c r="AT7844" s="50"/>
      <c r="AU7844" s="50"/>
      <c r="AV7844" s="50"/>
      <c r="AW7844" s="50"/>
      <c r="AX7844" s="50"/>
      <c r="AY7844" s="50"/>
      <c r="AZ7844" s="50"/>
      <c r="BA7844" s="50"/>
      <c r="BB7844" s="50"/>
      <c r="BC7844" s="50"/>
      <c r="BD7844" s="50"/>
      <c r="BE7844" s="50"/>
      <c r="BF7844" s="50"/>
      <c r="BG7844" s="50"/>
      <c r="BH7844" s="50"/>
      <c r="BI7844" s="50"/>
      <c r="BJ7844" s="50"/>
      <c r="BK7844" s="50"/>
      <c r="BL7844" s="50"/>
      <c r="BM7844" s="50"/>
      <c r="BN7844" s="50"/>
      <c r="BO7844" s="50"/>
      <c r="BP7844" s="50"/>
      <c r="BQ7844" s="50"/>
      <c r="BR7844" s="50"/>
      <c r="BS7844" s="50"/>
      <c r="BT7844" s="50"/>
      <c r="BU7844" s="50"/>
      <c r="BV7844" s="50"/>
      <c r="BW7844" s="50"/>
      <c r="BX7844" s="50"/>
      <c r="BY7844" s="50"/>
      <c r="BZ7844" s="50"/>
      <c r="CA7844" s="50"/>
      <c r="CB7844" s="50"/>
      <c r="CC7844" s="50"/>
      <c r="CD7844" s="50"/>
      <c r="CE7844" s="50"/>
      <c r="CF7844" s="50"/>
      <c r="CG7844" s="50"/>
      <c r="CH7844" s="50"/>
      <c r="CI7844" s="50"/>
      <c r="CJ7844" s="50"/>
      <c r="CK7844" s="50"/>
      <c r="CL7844" s="50"/>
      <c r="CM7844" s="50"/>
      <c r="CN7844" s="50"/>
      <c r="CO7844" s="50"/>
      <c r="CP7844" s="50"/>
      <c r="CQ7844" s="50"/>
      <c r="CR7844" s="50"/>
      <c r="CS7844" s="50"/>
      <c r="CT7844" s="50"/>
      <c r="CU7844" s="50"/>
      <c r="CV7844" s="50"/>
      <c r="CW7844" s="50"/>
      <c r="CX7844" s="50"/>
      <c r="CY7844" s="50"/>
      <c r="CZ7844" s="50"/>
      <c r="DA7844" s="50"/>
      <c r="DB7844" s="50"/>
      <c r="DC7844" s="50"/>
      <c r="DD7844" s="50"/>
      <c r="DE7844" s="50"/>
      <c r="DF7844" s="50"/>
      <c r="DG7844" s="50"/>
    </row>
    <row r="7845" spans="1:111" x14ac:dyDescent="0.2">
      <c r="A7845" s="185"/>
      <c r="B7845" s="186"/>
      <c r="C7845" s="186"/>
      <c r="D7845" s="54"/>
      <c r="E7845" s="310"/>
      <c r="F7845" s="192"/>
      <c r="G7845" s="192"/>
      <c r="H7845" s="50"/>
      <c r="I7845" s="50"/>
      <c r="J7845" s="50"/>
      <c r="K7845" s="50"/>
      <c r="L7845" s="50"/>
      <c r="M7845" s="50"/>
      <c r="N7845" s="50"/>
      <c r="O7845" s="50"/>
      <c r="P7845" s="50"/>
      <c r="Q7845" s="50"/>
      <c r="R7845" s="50"/>
      <c r="S7845" s="50"/>
      <c r="T7845" s="50"/>
      <c r="U7845" s="50"/>
      <c r="V7845" s="50"/>
      <c r="W7845" s="50"/>
      <c r="X7845" s="50"/>
      <c r="Y7845" s="50"/>
      <c r="Z7845" s="50"/>
      <c r="AA7845" s="50"/>
      <c r="AB7845" s="50"/>
      <c r="AC7845" s="50"/>
      <c r="AD7845" s="50"/>
      <c r="AE7845" s="50"/>
      <c r="AF7845" s="50"/>
      <c r="AG7845" s="50"/>
      <c r="AH7845" s="50"/>
      <c r="AI7845" s="50"/>
      <c r="AJ7845" s="50"/>
      <c r="AK7845" s="50"/>
      <c r="AL7845" s="50"/>
      <c r="AM7845" s="50"/>
      <c r="AN7845" s="50"/>
      <c r="AO7845" s="50"/>
      <c r="AP7845" s="50"/>
      <c r="AQ7845" s="50"/>
      <c r="AR7845" s="50"/>
      <c r="AS7845" s="50"/>
      <c r="AT7845" s="50"/>
      <c r="AU7845" s="50"/>
      <c r="AV7845" s="50"/>
      <c r="AW7845" s="50"/>
      <c r="AX7845" s="50"/>
      <c r="AY7845" s="50"/>
      <c r="AZ7845" s="50"/>
      <c r="BA7845" s="50"/>
      <c r="BB7845" s="50"/>
      <c r="BC7845" s="50"/>
      <c r="BD7845" s="50"/>
      <c r="BE7845" s="50"/>
      <c r="BF7845" s="50"/>
      <c r="BG7845" s="50"/>
      <c r="BH7845" s="50"/>
      <c r="BI7845" s="50"/>
      <c r="BJ7845" s="50"/>
      <c r="BK7845" s="50"/>
      <c r="BL7845" s="50"/>
      <c r="BM7845" s="50"/>
      <c r="BN7845" s="50"/>
      <c r="BO7845" s="50"/>
      <c r="BP7845" s="50"/>
      <c r="BQ7845" s="50"/>
      <c r="BR7845" s="50"/>
      <c r="BS7845" s="50"/>
      <c r="BT7845" s="50"/>
      <c r="BU7845" s="50"/>
      <c r="BV7845" s="50"/>
      <c r="BW7845" s="50"/>
      <c r="BX7845" s="50"/>
      <c r="BY7845" s="50"/>
      <c r="BZ7845" s="50"/>
      <c r="CA7845" s="50"/>
      <c r="CB7845" s="50"/>
      <c r="CC7845" s="50"/>
      <c r="CD7845" s="50"/>
      <c r="CE7845" s="50"/>
      <c r="CF7845" s="50"/>
      <c r="CG7845" s="50"/>
      <c r="CH7845" s="50"/>
      <c r="CI7845" s="50"/>
      <c r="CJ7845" s="50"/>
      <c r="CK7845" s="50"/>
      <c r="CL7845" s="50"/>
      <c r="CM7845" s="50"/>
      <c r="CN7845" s="50"/>
      <c r="CO7845" s="50"/>
      <c r="CP7845" s="50"/>
      <c r="CQ7845" s="50"/>
      <c r="CR7845" s="50"/>
      <c r="CS7845" s="50"/>
      <c r="CT7845" s="50"/>
      <c r="CU7845" s="50"/>
      <c r="CV7845" s="50"/>
      <c r="CW7845" s="50"/>
      <c r="CX7845" s="50"/>
      <c r="CY7845" s="50"/>
      <c r="CZ7845" s="50"/>
      <c r="DA7845" s="50"/>
      <c r="DB7845" s="50"/>
      <c r="DC7845" s="50"/>
      <c r="DD7845" s="50"/>
      <c r="DE7845" s="50"/>
      <c r="DF7845" s="50"/>
      <c r="DG7845" s="50"/>
    </row>
    <row r="7846" spans="1:111" x14ac:dyDescent="0.2">
      <c r="A7846" s="185"/>
      <c r="B7846" s="186"/>
      <c r="C7846" s="186"/>
      <c r="D7846" s="54"/>
      <c r="E7846" s="310"/>
      <c r="F7846" s="192"/>
      <c r="G7846" s="192"/>
      <c r="H7846" s="50"/>
      <c r="I7846" s="50"/>
      <c r="J7846" s="50"/>
      <c r="K7846" s="50"/>
      <c r="L7846" s="50"/>
      <c r="M7846" s="50"/>
      <c r="N7846" s="50"/>
      <c r="O7846" s="50"/>
      <c r="P7846" s="50"/>
      <c r="Q7846" s="50"/>
      <c r="R7846" s="50"/>
      <c r="S7846" s="50"/>
      <c r="T7846" s="50"/>
      <c r="U7846" s="50"/>
      <c r="V7846" s="50"/>
      <c r="W7846" s="50"/>
      <c r="X7846" s="50"/>
      <c r="Y7846" s="50"/>
      <c r="Z7846" s="50"/>
      <c r="AA7846" s="50"/>
      <c r="AB7846" s="50"/>
      <c r="AC7846" s="50"/>
      <c r="AD7846" s="50"/>
      <c r="AE7846" s="50"/>
      <c r="AF7846" s="50"/>
      <c r="AG7846" s="50"/>
      <c r="AH7846" s="50"/>
      <c r="AI7846" s="50"/>
      <c r="AJ7846" s="50"/>
      <c r="AK7846" s="50"/>
      <c r="AL7846" s="50"/>
      <c r="AM7846" s="50"/>
      <c r="AN7846" s="50"/>
      <c r="AO7846" s="50"/>
      <c r="AP7846" s="50"/>
      <c r="AQ7846" s="50"/>
      <c r="AR7846" s="50"/>
      <c r="AS7846" s="50"/>
      <c r="AT7846" s="50"/>
      <c r="AU7846" s="50"/>
      <c r="AV7846" s="50"/>
      <c r="AW7846" s="50"/>
      <c r="AX7846" s="50"/>
      <c r="AY7846" s="50"/>
      <c r="AZ7846" s="50"/>
      <c r="BA7846" s="50"/>
      <c r="BB7846" s="50"/>
      <c r="BC7846" s="50"/>
      <c r="BD7846" s="50"/>
      <c r="BE7846" s="50"/>
      <c r="BF7846" s="50"/>
      <c r="BG7846" s="50"/>
      <c r="BH7846" s="50"/>
      <c r="BI7846" s="50"/>
      <c r="BJ7846" s="50"/>
      <c r="BK7846" s="50"/>
      <c r="BL7846" s="50"/>
      <c r="BM7846" s="50"/>
      <c r="BN7846" s="50"/>
      <c r="BO7846" s="50"/>
      <c r="BP7846" s="50"/>
      <c r="BQ7846" s="50"/>
      <c r="BR7846" s="50"/>
      <c r="BS7846" s="50"/>
      <c r="BT7846" s="50"/>
      <c r="BU7846" s="50"/>
      <c r="BV7846" s="50"/>
      <c r="BW7846" s="50"/>
      <c r="BX7846" s="50"/>
      <c r="BY7846" s="50"/>
      <c r="BZ7846" s="50"/>
      <c r="CA7846" s="50"/>
      <c r="CB7846" s="50"/>
      <c r="CC7846" s="50"/>
      <c r="CD7846" s="50"/>
      <c r="CE7846" s="50"/>
      <c r="CF7846" s="50"/>
      <c r="CG7846" s="50"/>
      <c r="CH7846" s="50"/>
      <c r="CI7846" s="50"/>
      <c r="CJ7846" s="50"/>
      <c r="CK7846" s="50"/>
      <c r="CL7846" s="50"/>
      <c r="CM7846" s="50"/>
      <c r="CN7846" s="50"/>
      <c r="CO7846" s="50"/>
      <c r="CP7846" s="50"/>
      <c r="CQ7846" s="50"/>
      <c r="CR7846" s="50"/>
      <c r="CS7846" s="50"/>
      <c r="CT7846" s="50"/>
      <c r="CU7846" s="50"/>
      <c r="CV7846" s="50"/>
      <c r="CW7846" s="50"/>
      <c r="CX7846" s="50"/>
      <c r="CY7846" s="50"/>
      <c r="CZ7846" s="50"/>
      <c r="DA7846" s="50"/>
      <c r="DB7846" s="50"/>
      <c r="DC7846" s="50"/>
      <c r="DD7846" s="50"/>
      <c r="DE7846" s="50"/>
      <c r="DF7846" s="50"/>
      <c r="DG7846" s="50"/>
    </row>
    <row r="7847" spans="1:111" x14ac:dyDescent="0.2">
      <c r="A7847" s="185"/>
      <c r="B7847" s="186"/>
      <c r="C7847" s="186"/>
      <c r="D7847" s="54"/>
      <c r="E7847" s="310"/>
      <c r="F7847" s="192"/>
      <c r="G7847" s="192"/>
      <c r="H7847" s="50"/>
      <c r="I7847" s="50"/>
      <c r="J7847" s="50"/>
      <c r="K7847" s="50"/>
      <c r="L7847" s="50"/>
      <c r="M7847" s="50"/>
      <c r="N7847" s="50"/>
      <c r="O7847" s="50"/>
      <c r="P7847" s="50"/>
      <c r="Q7847" s="50"/>
      <c r="R7847" s="50"/>
      <c r="S7847" s="50"/>
      <c r="T7847" s="50"/>
      <c r="U7847" s="50"/>
      <c r="V7847" s="50"/>
      <c r="W7847" s="50"/>
      <c r="X7847" s="50"/>
      <c r="Y7847" s="50"/>
      <c r="Z7847" s="50"/>
      <c r="AA7847" s="50"/>
      <c r="AB7847" s="50"/>
      <c r="AC7847" s="50"/>
      <c r="AD7847" s="50"/>
      <c r="AE7847" s="50"/>
      <c r="AF7847" s="50"/>
      <c r="AG7847" s="50"/>
      <c r="AH7847" s="50"/>
      <c r="AI7847" s="50"/>
      <c r="AJ7847" s="50"/>
      <c r="AK7847" s="50"/>
      <c r="AL7847" s="50"/>
      <c r="AM7847" s="50"/>
      <c r="AN7847" s="50"/>
      <c r="AO7847" s="50"/>
      <c r="AP7847" s="50"/>
      <c r="AQ7847" s="50"/>
      <c r="AR7847" s="50"/>
      <c r="AS7847" s="50"/>
      <c r="AT7847" s="50"/>
      <c r="AU7847" s="50"/>
      <c r="AV7847" s="50"/>
      <c r="AW7847" s="50"/>
      <c r="AX7847" s="50"/>
      <c r="AY7847" s="50"/>
      <c r="AZ7847" s="50"/>
      <c r="BA7847" s="50"/>
      <c r="BB7847" s="50"/>
      <c r="BC7847" s="50"/>
      <c r="BD7847" s="50"/>
      <c r="BE7847" s="50"/>
      <c r="BF7847" s="50"/>
      <c r="BG7847" s="50"/>
      <c r="BH7847" s="50"/>
      <c r="BI7847" s="50"/>
      <c r="BJ7847" s="50"/>
      <c r="BK7847" s="50"/>
      <c r="BL7847" s="50"/>
      <c r="BM7847" s="50"/>
      <c r="BN7847" s="50"/>
      <c r="BO7847" s="50"/>
      <c r="BP7847" s="50"/>
      <c r="BQ7847" s="50"/>
      <c r="BR7847" s="50"/>
      <c r="BS7847" s="50"/>
      <c r="BT7847" s="50"/>
      <c r="BU7847" s="50"/>
      <c r="BV7847" s="50"/>
      <c r="BW7847" s="50"/>
      <c r="BX7847" s="50"/>
      <c r="BY7847" s="50"/>
      <c r="BZ7847" s="50"/>
      <c r="CA7847" s="50"/>
      <c r="CB7847" s="50"/>
      <c r="CC7847" s="50"/>
      <c r="CD7847" s="50"/>
      <c r="CE7847" s="50"/>
      <c r="CF7847" s="50"/>
      <c r="CG7847" s="50"/>
      <c r="CH7847" s="50"/>
      <c r="CI7847" s="50"/>
      <c r="CJ7847" s="50"/>
      <c r="CK7847" s="50"/>
      <c r="CL7847" s="50"/>
      <c r="CM7847" s="50"/>
      <c r="CN7847" s="50"/>
      <c r="CO7847" s="50"/>
      <c r="CP7847" s="50"/>
      <c r="CQ7847" s="50"/>
      <c r="CR7847" s="50"/>
      <c r="CS7847" s="50"/>
      <c r="CT7847" s="50"/>
      <c r="CU7847" s="50"/>
      <c r="CV7847" s="50"/>
      <c r="CW7847" s="50"/>
      <c r="CX7847" s="50"/>
      <c r="CY7847" s="50"/>
      <c r="CZ7847" s="50"/>
      <c r="DA7847" s="50"/>
      <c r="DB7847" s="50"/>
      <c r="DC7847" s="50"/>
      <c r="DD7847" s="50"/>
      <c r="DE7847" s="50"/>
      <c r="DF7847" s="50"/>
      <c r="DG7847" s="50"/>
    </row>
    <row r="7848" spans="1:111" x14ac:dyDescent="0.2">
      <c r="A7848" s="185"/>
      <c r="B7848" s="186"/>
      <c r="C7848" s="186"/>
      <c r="D7848" s="54"/>
      <c r="E7848" s="310"/>
      <c r="F7848" s="192"/>
      <c r="G7848" s="192"/>
      <c r="H7848" s="50"/>
      <c r="I7848" s="50"/>
      <c r="J7848" s="50"/>
      <c r="K7848" s="50"/>
      <c r="L7848" s="50"/>
      <c r="M7848" s="50"/>
      <c r="N7848" s="50"/>
      <c r="O7848" s="50"/>
      <c r="P7848" s="50"/>
      <c r="Q7848" s="50"/>
      <c r="R7848" s="50"/>
      <c r="S7848" s="50"/>
      <c r="T7848" s="50"/>
      <c r="U7848" s="50"/>
      <c r="V7848" s="50"/>
      <c r="W7848" s="50"/>
      <c r="X7848" s="50"/>
      <c r="Y7848" s="50"/>
      <c r="Z7848" s="50"/>
      <c r="AA7848" s="50"/>
      <c r="AB7848" s="50"/>
      <c r="AC7848" s="50"/>
      <c r="AD7848" s="50"/>
      <c r="AE7848" s="50"/>
      <c r="AF7848" s="50"/>
      <c r="AG7848" s="50"/>
      <c r="AH7848" s="50"/>
      <c r="AI7848" s="50"/>
      <c r="AJ7848" s="50"/>
      <c r="AK7848" s="50"/>
      <c r="AL7848" s="50"/>
      <c r="AM7848" s="50"/>
      <c r="AN7848" s="50"/>
      <c r="AO7848" s="50"/>
      <c r="AP7848" s="50"/>
      <c r="AQ7848" s="50"/>
      <c r="AR7848" s="50"/>
      <c r="AS7848" s="50"/>
      <c r="AT7848" s="50"/>
      <c r="AU7848" s="50"/>
      <c r="AV7848" s="50"/>
      <c r="AW7848" s="50"/>
      <c r="AX7848" s="50"/>
      <c r="AY7848" s="50"/>
      <c r="AZ7848" s="50"/>
      <c r="BA7848" s="50"/>
      <c r="BB7848" s="50"/>
      <c r="BC7848" s="50"/>
      <c r="BD7848" s="50"/>
      <c r="BE7848" s="50"/>
      <c r="BF7848" s="50"/>
      <c r="BG7848" s="50"/>
      <c r="BH7848" s="50"/>
      <c r="BI7848" s="50"/>
      <c r="BJ7848" s="50"/>
      <c r="BK7848" s="50"/>
      <c r="BL7848" s="50"/>
      <c r="BM7848" s="50"/>
      <c r="BN7848" s="50"/>
      <c r="BO7848" s="50"/>
      <c r="BP7848" s="50"/>
      <c r="BQ7848" s="50"/>
      <c r="BR7848" s="50"/>
      <c r="BS7848" s="50"/>
      <c r="BT7848" s="50"/>
      <c r="BU7848" s="50"/>
      <c r="BV7848" s="50"/>
      <c r="BW7848" s="50"/>
      <c r="BX7848" s="50"/>
      <c r="BY7848" s="50"/>
      <c r="BZ7848" s="50"/>
      <c r="CA7848" s="50"/>
      <c r="CB7848" s="50"/>
      <c r="CC7848" s="50"/>
      <c r="CD7848" s="50"/>
      <c r="CE7848" s="50"/>
      <c r="CF7848" s="50"/>
      <c r="CG7848" s="50"/>
      <c r="CH7848" s="50"/>
      <c r="CI7848" s="50"/>
      <c r="CJ7848" s="50"/>
      <c r="CK7848" s="50"/>
      <c r="CL7848" s="50"/>
      <c r="CM7848" s="50"/>
      <c r="CN7848" s="50"/>
      <c r="CO7848" s="50"/>
      <c r="CP7848" s="50"/>
      <c r="CQ7848" s="50"/>
      <c r="CR7848" s="50"/>
      <c r="CS7848" s="50"/>
      <c r="CT7848" s="50"/>
      <c r="CU7848" s="50"/>
      <c r="CV7848" s="50"/>
      <c r="CW7848" s="50"/>
      <c r="CX7848" s="50"/>
      <c r="CY7848" s="50"/>
      <c r="CZ7848" s="50"/>
      <c r="DA7848" s="50"/>
      <c r="DB7848" s="50"/>
      <c r="DC7848" s="50"/>
      <c r="DD7848" s="50"/>
      <c r="DE7848" s="50"/>
      <c r="DF7848" s="50"/>
      <c r="DG7848" s="50"/>
    </row>
    <row r="7849" spans="1:111" x14ac:dyDescent="0.2">
      <c r="A7849" s="185"/>
      <c r="B7849" s="186"/>
      <c r="C7849" s="186"/>
      <c r="D7849" s="54"/>
      <c r="E7849" s="310"/>
      <c r="F7849" s="192"/>
      <c r="G7849" s="192"/>
      <c r="H7849" s="50"/>
      <c r="I7849" s="50"/>
      <c r="J7849" s="50"/>
      <c r="K7849" s="50"/>
      <c r="L7849" s="50"/>
      <c r="M7849" s="50"/>
      <c r="N7849" s="50"/>
      <c r="O7849" s="50"/>
      <c r="P7849" s="50"/>
      <c r="Q7849" s="50"/>
      <c r="R7849" s="50"/>
      <c r="S7849" s="50"/>
      <c r="T7849" s="50"/>
      <c r="U7849" s="50"/>
      <c r="V7849" s="50"/>
      <c r="W7849" s="50"/>
      <c r="X7849" s="50"/>
      <c r="Y7849" s="50"/>
      <c r="Z7849" s="50"/>
      <c r="AA7849" s="50"/>
      <c r="AB7849" s="50"/>
      <c r="AC7849" s="50"/>
      <c r="AD7849" s="50"/>
      <c r="AE7849" s="50"/>
      <c r="AF7849" s="50"/>
      <c r="AG7849" s="50"/>
      <c r="AH7849" s="50"/>
      <c r="AI7849" s="50"/>
      <c r="AJ7849" s="50"/>
      <c r="AK7849" s="50"/>
      <c r="AL7849" s="50"/>
      <c r="AM7849" s="50"/>
      <c r="AN7849" s="50"/>
      <c r="AO7849" s="50"/>
      <c r="AP7849" s="50"/>
      <c r="AQ7849" s="50"/>
      <c r="AR7849" s="50"/>
      <c r="AS7849" s="50"/>
      <c r="AT7849" s="50"/>
      <c r="AU7849" s="50"/>
      <c r="AV7849" s="50"/>
      <c r="AW7849" s="50"/>
      <c r="AX7849" s="50"/>
      <c r="AY7849" s="50"/>
      <c r="AZ7849" s="50"/>
      <c r="BA7849" s="50"/>
      <c r="BB7849" s="50"/>
      <c r="BC7849" s="50"/>
      <c r="BD7849" s="50"/>
      <c r="BE7849" s="50"/>
      <c r="BF7849" s="50"/>
      <c r="BG7849" s="50"/>
      <c r="BH7849" s="50"/>
      <c r="BI7849" s="50"/>
      <c r="BJ7849" s="50"/>
      <c r="BK7849" s="50"/>
      <c r="BL7849" s="50"/>
      <c r="BM7849" s="50"/>
      <c r="BN7849" s="50"/>
      <c r="BO7849" s="50"/>
      <c r="BP7849" s="50"/>
      <c r="BQ7849" s="50"/>
      <c r="BR7849" s="50"/>
      <c r="BS7849" s="50"/>
      <c r="BT7849" s="50"/>
      <c r="BU7849" s="50"/>
      <c r="BV7849" s="50"/>
      <c r="BW7849" s="50"/>
      <c r="BX7849" s="50"/>
      <c r="BY7849" s="50"/>
      <c r="BZ7849" s="50"/>
      <c r="CA7849" s="50"/>
      <c r="CB7849" s="50"/>
      <c r="CC7849" s="50"/>
      <c r="CD7849" s="50"/>
      <c r="CE7849" s="50"/>
      <c r="CF7849" s="50"/>
      <c r="CG7849" s="50"/>
      <c r="CH7849" s="50"/>
      <c r="CI7849" s="50"/>
      <c r="CJ7849" s="50"/>
      <c r="CK7849" s="50"/>
      <c r="CL7849" s="50"/>
      <c r="CM7849" s="50"/>
      <c r="CN7849" s="50"/>
      <c r="CO7849" s="50"/>
      <c r="CP7849" s="50"/>
      <c r="CQ7849" s="50"/>
      <c r="CR7849" s="50"/>
      <c r="CS7849" s="50"/>
      <c r="CT7849" s="50"/>
      <c r="CU7849" s="50"/>
      <c r="CV7849" s="50"/>
      <c r="CW7849" s="50"/>
      <c r="CX7849" s="50"/>
      <c r="CY7849" s="50"/>
      <c r="CZ7849" s="50"/>
      <c r="DA7849" s="50"/>
      <c r="DB7849" s="50"/>
      <c r="DC7849" s="50"/>
      <c r="DD7849" s="50"/>
      <c r="DE7849" s="50"/>
      <c r="DF7849" s="50"/>
      <c r="DG7849" s="50"/>
    </row>
    <row r="7850" spans="1:111" x14ac:dyDescent="0.2">
      <c r="A7850" s="185"/>
      <c r="B7850" s="186"/>
      <c r="C7850" s="186"/>
      <c r="D7850" s="54"/>
      <c r="E7850" s="310"/>
      <c r="F7850" s="192"/>
      <c r="G7850" s="192"/>
      <c r="H7850" s="50"/>
      <c r="I7850" s="50"/>
      <c r="J7850" s="50"/>
      <c r="K7850" s="50"/>
      <c r="L7850" s="50"/>
      <c r="M7850" s="50"/>
      <c r="N7850" s="50"/>
      <c r="O7850" s="50"/>
      <c r="P7850" s="50"/>
      <c r="Q7850" s="50"/>
      <c r="R7850" s="50"/>
      <c r="S7850" s="50"/>
      <c r="T7850" s="50"/>
      <c r="U7850" s="50"/>
      <c r="V7850" s="50"/>
      <c r="W7850" s="50"/>
      <c r="X7850" s="50"/>
      <c r="Y7850" s="50"/>
      <c r="Z7850" s="50"/>
      <c r="AA7850" s="50"/>
      <c r="AB7850" s="50"/>
      <c r="AC7850" s="50"/>
      <c r="AD7850" s="50"/>
      <c r="AE7850" s="50"/>
      <c r="AF7850" s="50"/>
      <c r="AG7850" s="50"/>
      <c r="AH7850" s="50"/>
      <c r="AI7850" s="50"/>
      <c r="AJ7850" s="50"/>
      <c r="AK7850" s="50"/>
      <c r="AL7850" s="50"/>
      <c r="AM7850" s="50"/>
      <c r="AN7850" s="50"/>
      <c r="AO7850" s="50"/>
      <c r="AP7850" s="50"/>
      <c r="AQ7850" s="50"/>
      <c r="AR7850" s="50"/>
      <c r="AS7850" s="50"/>
      <c r="AT7850" s="50"/>
      <c r="AU7850" s="50"/>
      <c r="AV7850" s="50"/>
      <c r="AW7850" s="50"/>
      <c r="AX7850" s="50"/>
      <c r="AY7850" s="50"/>
      <c r="AZ7850" s="50"/>
      <c r="BA7850" s="50"/>
      <c r="BB7850" s="50"/>
      <c r="BC7850" s="50"/>
      <c r="BD7850" s="50"/>
      <c r="BE7850" s="50"/>
      <c r="BF7850" s="50"/>
      <c r="BG7850" s="50"/>
      <c r="BH7850" s="50"/>
      <c r="BI7850" s="50"/>
      <c r="BJ7850" s="50"/>
      <c r="BK7850" s="50"/>
      <c r="BL7850" s="50"/>
      <c r="BM7850" s="50"/>
      <c r="BN7850" s="50"/>
      <c r="BO7850" s="50"/>
      <c r="BP7850" s="50"/>
      <c r="BQ7850" s="50"/>
      <c r="BR7850" s="50"/>
      <c r="BS7850" s="50"/>
      <c r="BT7850" s="50"/>
      <c r="BU7850" s="50"/>
      <c r="BV7850" s="50"/>
      <c r="BW7850" s="50"/>
      <c r="BX7850" s="50"/>
      <c r="BY7850" s="50"/>
      <c r="BZ7850" s="50"/>
      <c r="CA7850" s="50"/>
      <c r="CB7850" s="50"/>
      <c r="CC7850" s="50"/>
      <c r="CD7850" s="50"/>
      <c r="CE7850" s="50"/>
      <c r="CF7850" s="50"/>
      <c r="CG7850" s="50"/>
      <c r="CH7850" s="50"/>
      <c r="CI7850" s="50"/>
      <c r="CJ7850" s="50"/>
      <c r="CK7850" s="50"/>
      <c r="CL7850" s="50"/>
      <c r="CM7850" s="50"/>
      <c r="CN7850" s="50"/>
      <c r="CO7850" s="50"/>
      <c r="CP7850" s="50"/>
      <c r="CQ7850" s="50"/>
      <c r="CR7850" s="50"/>
      <c r="CS7850" s="50"/>
      <c r="CT7850" s="50"/>
      <c r="CU7850" s="50"/>
      <c r="CV7850" s="50"/>
      <c r="CW7850" s="50"/>
      <c r="CX7850" s="50"/>
      <c r="CY7850" s="50"/>
      <c r="CZ7850" s="50"/>
      <c r="DA7850" s="50"/>
      <c r="DB7850" s="50"/>
      <c r="DC7850" s="50"/>
      <c r="DD7850" s="50"/>
      <c r="DE7850" s="50"/>
      <c r="DF7850" s="50"/>
      <c r="DG7850" s="50"/>
    </row>
    <row r="7851" spans="1:111" x14ac:dyDescent="0.2">
      <c r="A7851" s="185"/>
      <c r="B7851" s="186"/>
      <c r="C7851" s="186"/>
      <c r="D7851" s="54"/>
      <c r="E7851" s="310"/>
      <c r="F7851" s="192"/>
      <c r="G7851" s="192"/>
      <c r="H7851" s="50"/>
      <c r="I7851" s="50"/>
      <c r="J7851" s="50"/>
      <c r="K7851" s="50"/>
      <c r="L7851" s="50"/>
      <c r="M7851" s="50"/>
      <c r="N7851" s="50"/>
      <c r="O7851" s="50"/>
      <c r="P7851" s="50"/>
      <c r="Q7851" s="50"/>
      <c r="R7851" s="50"/>
      <c r="S7851" s="50"/>
      <c r="T7851" s="50"/>
      <c r="U7851" s="50"/>
      <c r="V7851" s="50"/>
      <c r="W7851" s="50"/>
      <c r="X7851" s="50"/>
      <c r="Y7851" s="50"/>
      <c r="Z7851" s="50"/>
      <c r="AA7851" s="50"/>
      <c r="AB7851" s="50"/>
      <c r="AC7851" s="50"/>
      <c r="AD7851" s="50"/>
      <c r="AE7851" s="50"/>
      <c r="AF7851" s="50"/>
      <c r="AG7851" s="50"/>
      <c r="AH7851" s="50"/>
      <c r="AI7851" s="50"/>
      <c r="AJ7851" s="50"/>
      <c r="AK7851" s="50"/>
      <c r="AL7851" s="50"/>
      <c r="AM7851" s="50"/>
      <c r="AN7851" s="50"/>
      <c r="AO7851" s="50"/>
      <c r="AP7851" s="50"/>
      <c r="AQ7851" s="50"/>
      <c r="AR7851" s="50"/>
      <c r="AS7851" s="50"/>
      <c r="AT7851" s="50"/>
      <c r="AU7851" s="50"/>
      <c r="AV7851" s="50"/>
      <c r="AW7851" s="50"/>
      <c r="AX7851" s="50"/>
      <c r="AY7851" s="50"/>
      <c r="AZ7851" s="50"/>
      <c r="BA7851" s="50"/>
      <c r="BB7851" s="50"/>
      <c r="BC7851" s="50"/>
      <c r="BD7851" s="50"/>
      <c r="BE7851" s="50"/>
      <c r="BF7851" s="50"/>
      <c r="BG7851" s="50"/>
      <c r="BH7851" s="50"/>
      <c r="BI7851" s="50"/>
      <c r="BJ7851" s="50"/>
      <c r="BK7851" s="50"/>
      <c r="BL7851" s="50"/>
      <c r="BM7851" s="50"/>
      <c r="BN7851" s="50"/>
      <c r="BO7851" s="50"/>
      <c r="BP7851" s="50"/>
      <c r="BQ7851" s="50"/>
      <c r="BR7851" s="50"/>
      <c r="BS7851" s="50"/>
      <c r="BT7851" s="50"/>
      <c r="BU7851" s="50"/>
      <c r="BV7851" s="50"/>
      <c r="BW7851" s="50"/>
      <c r="BX7851" s="50"/>
      <c r="BY7851" s="50"/>
      <c r="BZ7851" s="50"/>
      <c r="CA7851" s="50"/>
      <c r="CB7851" s="50"/>
      <c r="CC7851" s="50"/>
      <c r="CD7851" s="50"/>
      <c r="CE7851" s="50"/>
      <c r="CF7851" s="50"/>
      <c r="CG7851" s="50"/>
      <c r="CH7851" s="50"/>
      <c r="CI7851" s="50"/>
      <c r="CJ7851" s="50"/>
      <c r="CK7851" s="50"/>
      <c r="CL7851" s="50"/>
      <c r="CM7851" s="50"/>
      <c r="CN7851" s="50"/>
      <c r="CO7851" s="50"/>
      <c r="CP7851" s="50"/>
      <c r="CQ7851" s="50"/>
      <c r="CR7851" s="50"/>
      <c r="CS7851" s="50"/>
      <c r="CT7851" s="50"/>
      <c r="CU7851" s="50"/>
      <c r="CV7851" s="50"/>
      <c r="CW7851" s="50"/>
      <c r="CX7851" s="50"/>
      <c r="CY7851" s="50"/>
      <c r="CZ7851" s="50"/>
      <c r="DA7851" s="50"/>
      <c r="DB7851" s="50"/>
      <c r="DC7851" s="50"/>
      <c r="DD7851" s="50"/>
      <c r="DE7851" s="50"/>
      <c r="DF7851" s="50"/>
      <c r="DG7851" s="50"/>
    </row>
    <row r="7852" spans="1:111" x14ac:dyDescent="0.2">
      <c r="A7852" s="185"/>
      <c r="B7852" s="186"/>
      <c r="C7852" s="186"/>
      <c r="D7852" s="54"/>
      <c r="E7852" s="310"/>
      <c r="F7852" s="192"/>
      <c r="G7852" s="192"/>
      <c r="H7852" s="50"/>
      <c r="I7852" s="50"/>
      <c r="J7852" s="50"/>
      <c r="K7852" s="50"/>
      <c r="L7852" s="50"/>
      <c r="M7852" s="50"/>
      <c r="N7852" s="50"/>
      <c r="O7852" s="50"/>
      <c r="P7852" s="50"/>
      <c r="Q7852" s="50"/>
      <c r="R7852" s="50"/>
      <c r="S7852" s="50"/>
      <c r="T7852" s="50"/>
      <c r="U7852" s="50"/>
      <c r="V7852" s="50"/>
      <c r="W7852" s="50"/>
      <c r="X7852" s="50"/>
      <c r="Y7852" s="50"/>
      <c r="Z7852" s="50"/>
      <c r="AA7852" s="50"/>
      <c r="AB7852" s="50"/>
      <c r="AC7852" s="50"/>
      <c r="AD7852" s="50"/>
      <c r="AE7852" s="50"/>
      <c r="AF7852" s="50"/>
      <c r="AG7852" s="50"/>
      <c r="AH7852" s="50"/>
      <c r="AI7852" s="50"/>
      <c r="AJ7852" s="50"/>
      <c r="AK7852" s="50"/>
      <c r="AL7852" s="50"/>
      <c r="AM7852" s="50"/>
      <c r="AN7852" s="50"/>
      <c r="AO7852" s="50"/>
      <c r="AP7852" s="50"/>
      <c r="AQ7852" s="50"/>
      <c r="AR7852" s="50"/>
      <c r="AS7852" s="50"/>
      <c r="AT7852" s="50"/>
      <c r="AU7852" s="50"/>
      <c r="AV7852" s="50"/>
      <c r="AW7852" s="50"/>
      <c r="AX7852" s="50"/>
      <c r="AY7852" s="50"/>
      <c r="AZ7852" s="50"/>
      <c r="BA7852" s="50"/>
      <c r="BB7852" s="50"/>
      <c r="BC7852" s="50"/>
      <c r="BD7852" s="50"/>
      <c r="BE7852" s="50"/>
      <c r="BF7852" s="50"/>
      <c r="BG7852" s="50"/>
      <c r="BH7852" s="50"/>
      <c r="BI7852" s="50"/>
      <c r="BJ7852" s="50"/>
      <c r="BK7852" s="50"/>
      <c r="BL7852" s="50"/>
      <c r="BM7852" s="50"/>
      <c r="BN7852" s="50"/>
      <c r="BO7852" s="50"/>
      <c r="BP7852" s="50"/>
      <c r="BQ7852" s="50"/>
      <c r="BR7852" s="50"/>
      <c r="BS7852" s="50"/>
      <c r="BT7852" s="50"/>
      <c r="BU7852" s="50"/>
      <c r="BV7852" s="50"/>
      <c r="BW7852" s="50"/>
      <c r="BX7852" s="50"/>
      <c r="BY7852" s="50"/>
      <c r="BZ7852" s="50"/>
      <c r="CA7852" s="50"/>
      <c r="CB7852" s="50"/>
      <c r="CC7852" s="50"/>
      <c r="CD7852" s="50"/>
      <c r="CE7852" s="50"/>
      <c r="CF7852" s="50"/>
      <c r="CG7852" s="50"/>
      <c r="CH7852" s="50"/>
      <c r="CI7852" s="50"/>
      <c r="CJ7852" s="50"/>
      <c r="CK7852" s="50"/>
      <c r="CL7852" s="50"/>
      <c r="CM7852" s="50"/>
      <c r="CN7852" s="50"/>
      <c r="CO7852" s="50"/>
      <c r="CP7852" s="50"/>
      <c r="CQ7852" s="50"/>
      <c r="CR7852" s="50"/>
      <c r="CS7852" s="50"/>
      <c r="CT7852" s="50"/>
      <c r="CU7852" s="50"/>
      <c r="CV7852" s="50"/>
      <c r="CW7852" s="50"/>
      <c r="CX7852" s="50"/>
      <c r="CY7852" s="50"/>
      <c r="CZ7852" s="50"/>
      <c r="DA7852" s="50"/>
      <c r="DB7852" s="50"/>
      <c r="DC7852" s="50"/>
      <c r="DD7852" s="50"/>
      <c r="DE7852" s="50"/>
      <c r="DF7852" s="50"/>
      <c r="DG7852" s="50"/>
    </row>
    <row r="7853" spans="1:111" x14ac:dyDescent="0.2">
      <c r="A7853" s="185"/>
      <c r="B7853" s="186"/>
      <c r="C7853" s="186"/>
      <c r="D7853" s="54"/>
      <c r="E7853" s="310"/>
      <c r="F7853" s="192"/>
      <c r="G7853" s="192"/>
      <c r="H7853" s="50"/>
      <c r="I7853" s="50"/>
      <c r="J7853" s="50"/>
      <c r="K7853" s="50"/>
      <c r="L7853" s="50"/>
      <c r="M7853" s="50"/>
      <c r="N7853" s="50"/>
      <c r="O7853" s="50"/>
      <c r="P7853" s="50"/>
      <c r="Q7853" s="50"/>
      <c r="R7853" s="50"/>
      <c r="S7853" s="50"/>
      <c r="T7853" s="50"/>
      <c r="U7853" s="50"/>
      <c r="V7853" s="50"/>
      <c r="W7853" s="50"/>
      <c r="X7853" s="50"/>
      <c r="Y7853" s="50"/>
      <c r="Z7853" s="50"/>
      <c r="AA7853" s="50"/>
      <c r="AB7853" s="50"/>
      <c r="AC7853" s="50"/>
      <c r="AD7853" s="50"/>
      <c r="AE7853" s="50"/>
      <c r="AF7853" s="50"/>
      <c r="AG7853" s="50"/>
      <c r="AH7853" s="50"/>
      <c r="AI7853" s="50"/>
      <c r="AJ7853" s="50"/>
      <c r="AK7853" s="50"/>
      <c r="AL7853" s="50"/>
      <c r="AM7853" s="50"/>
      <c r="AN7853" s="50"/>
      <c r="AO7853" s="50"/>
      <c r="AP7853" s="50"/>
      <c r="AQ7853" s="50"/>
      <c r="AR7853" s="50"/>
      <c r="AS7853" s="50"/>
      <c r="AT7853" s="50"/>
      <c r="AU7853" s="50"/>
      <c r="AV7853" s="50"/>
      <c r="AW7853" s="50"/>
      <c r="AX7853" s="50"/>
      <c r="AY7853" s="50"/>
      <c r="AZ7853" s="50"/>
      <c r="BA7853" s="50"/>
      <c r="BB7853" s="50"/>
      <c r="BC7853" s="50"/>
      <c r="BD7853" s="50"/>
      <c r="BE7853" s="50"/>
      <c r="BF7853" s="50"/>
      <c r="BG7853" s="50"/>
      <c r="BH7853" s="50"/>
      <c r="BI7853" s="50"/>
      <c r="BJ7853" s="50"/>
      <c r="BK7853" s="50"/>
      <c r="BL7853" s="50"/>
      <c r="BM7853" s="50"/>
      <c r="BN7853" s="50"/>
      <c r="BO7853" s="50"/>
      <c r="BP7853" s="50"/>
      <c r="BQ7853" s="50"/>
      <c r="BR7853" s="50"/>
      <c r="BS7853" s="50"/>
      <c r="BT7853" s="50"/>
      <c r="BU7853" s="50"/>
      <c r="BV7853" s="50"/>
      <c r="BW7853" s="50"/>
      <c r="BX7853" s="50"/>
      <c r="BY7853" s="50"/>
      <c r="BZ7853" s="50"/>
      <c r="CA7853" s="50"/>
      <c r="CB7853" s="50"/>
      <c r="CC7853" s="50"/>
      <c r="CD7853" s="50"/>
      <c r="CE7853" s="50"/>
      <c r="CF7853" s="50"/>
      <c r="CG7853" s="50"/>
      <c r="CH7853" s="50"/>
      <c r="CI7853" s="50"/>
      <c r="CJ7853" s="50"/>
      <c r="CK7853" s="50"/>
      <c r="CL7853" s="50"/>
      <c r="CM7853" s="50"/>
      <c r="CN7853" s="50"/>
      <c r="CO7853" s="50"/>
      <c r="CP7853" s="50"/>
      <c r="CQ7853" s="50"/>
      <c r="CR7853" s="50"/>
      <c r="CS7853" s="50"/>
      <c r="CT7853" s="50"/>
      <c r="CU7853" s="50"/>
      <c r="CV7853" s="50"/>
      <c r="CW7853" s="50"/>
      <c r="CX7853" s="50"/>
      <c r="CY7853" s="50"/>
      <c r="CZ7853" s="50"/>
      <c r="DA7853" s="50"/>
      <c r="DB7853" s="50"/>
      <c r="DC7853" s="50"/>
      <c r="DD7853" s="50"/>
      <c r="DE7853" s="50"/>
      <c r="DF7853" s="50"/>
      <c r="DG7853" s="50"/>
    </row>
    <row r="7854" spans="1:111" x14ac:dyDescent="0.2">
      <c r="A7854" s="185"/>
      <c r="B7854" s="186"/>
      <c r="C7854" s="186"/>
      <c r="D7854" s="54"/>
      <c r="E7854" s="310"/>
      <c r="F7854" s="192"/>
      <c r="G7854" s="192"/>
      <c r="H7854" s="50"/>
      <c r="I7854" s="50"/>
      <c r="J7854" s="50"/>
      <c r="K7854" s="50"/>
      <c r="L7854" s="50"/>
      <c r="M7854" s="50"/>
      <c r="N7854" s="50"/>
      <c r="O7854" s="50"/>
      <c r="P7854" s="50"/>
      <c r="Q7854" s="50"/>
      <c r="R7854" s="50"/>
      <c r="S7854" s="50"/>
      <c r="T7854" s="50"/>
      <c r="U7854" s="50"/>
      <c r="V7854" s="50"/>
      <c r="W7854" s="50"/>
      <c r="X7854" s="50"/>
      <c r="Y7854" s="50"/>
      <c r="Z7854" s="50"/>
      <c r="AA7854" s="50"/>
      <c r="AB7854" s="50"/>
      <c r="AC7854" s="50"/>
      <c r="AD7854" s="50"/>
      <c r="AE7854" s="50"/>
      <c r="AF7854" s="50"/>
      <c r="AG7854" s="50"/>
      <c r="AH7854" s="50"/>
      <c r="AI7854" s="50"/>
      <c r="AJ7854" s="50"/>
      <c r="AK7854" s="50"/>
      <c r="AL7854" s="50"/>
      <c r="AM7854" s="50"/>
      <c r="AN7854" s="50"/>
      <c r="AO7854" s="50"/>
      <c r="AP7854" s="50"/>
      <c r="AQ7854" s="50"/>
      <c r="AR7854" s="50"/>
      <c r="AS7854" s="50"/>
      <c r="AT7854" s="50"/>
      <c r="AU7854" s="50"/>
      <c r="AV7854" s="50"/>
      <c r="AW7854" s="50"/>
      <c r="AX7854" s="50"/>
      <c r="AY7854" s="50"/>
      <c r="AZ7854" s="50"/>
      <c r="BA7854" s="50"/>
      <c r="BB7854" s="50"/>
      <c r="BC7854" s="50"/>
      <c r="BD7854" s="50"/>
      <c r="BE7854" s="50"/>
      <c r="BF7854" s="50"/>
      <c r="BG7854" s="50"/>
      <c r="BH7854" s="50"/>
      <c r="BI7854" s="50"/>
      <c r="BJ7854" s="50"/>
      <c r="BK7854" s="50"/>
      <c r="BL7854" s="50"/>
      <c r="BM7854" s="50"/>
      <c r="BN7854" s="50"/>
      <c r="BO7854" s="50"/>
      <c r="BP7854" s="50"/>
      <c r="BQ7854" s="50"/>
      <c r="BR7854" s="50"/>
      <c r="BS7854" s="50"/>
      <c r="BT7854" s="50"/>
      <c r="BU7854" s="50"/>
      <c r="BV7854" s="50"/>
      <c r="BW7854" s="50"/>
      <c r="BX7854" s="50"/>
      <c r="BY7854" s="50"/>
      <c r="BZ7854" s="50"/>
      <c r="CA7854" s="50"/>
      <c r="CB7854" s="50"/>
      <c r="CC7854" s="50"/>
      <c r="CD7854" s="50"/>
      <c r="CE7854" s="50"/>
      <c r="CF7854" s="50"/>
      <c r="CG7854" s="50"/>
      <c r="CH7854" s="50"/>
      <c r="CI7854" s="50"/>
      <c r="CJ7854" s="50"/>
      <c r="CK7854" s="50"/>
      <c r="CL7854" s="50"/>
      <c r="CM7854" s="50"/>
      <c r="CN7854" s="50"/>
      <c r="CO7854" s="50"/>
      <c r="CP7854" s="50"/>
      <c r="CQ7854" s="50"/>
      <c r="CR7854" s="50"/>
      <c r="CS7854" s="50"/>
      <c r="CT7854" s="50"/>
      <c r="CU7854" s="50"/>
      <c r="CV7854" s="50"/>
      <c r="CW7854" s="50"/>
      <c r="CX7854" s="50"/>
      <c r="CY7854" s="50"/>
      <c r="CZ7854" s="50"/>
      <c r="DA7854" s="50"/>
      <c r="DB7854" s="50"/>
      <c r="DC7854" s="50"/>
      <c r="DD7854" s="50"/>
      <c r="DE7854" s="50"/>
      <c r="DF7854" s="50"/>
      <c r="DG7854" s="50"/>
    </row>
    <row r="7855" spans="1:111" x14ac:dyDescent="0.2">
      <c r="A7855" s="185"/>
      <c r="B7855" s="186"/>
      <c r="C7855" s="186"/>
      <c r="D7855" s="54"/>
      <c r="E7855" s="310"/>
      <c r="F7855" s="192"/>
      <c r="G7855" s="192"/>
      <c r="H7855" s="50"/>
      <c r="I7855" s="50"/>
      <c r="J7855" s="50"/>
      <c r="K7855" s="50"/>
      <c r="L7855" s="50"/>
      <c r="M7855" s="50"/>
      <c r="N7855" s="50"/>
      <c r="O7855" s="50"/>
      <c r="P7855" s="50"/>
      <c r="Q7855" s="50"/>
      <c r="R7855" s="50"/>
      <c r="S7855" s="50"/>
      <c r="T7855" s="50"/>
      <c r="U7855" s="50"/>
      <c r="V7855" s="50"/>
      <c r="W7855" s="50"/>
      <c r="X7855" s="50"/>
      <c r="Y7855" s="50"/>
      <c r="Z7855" s="50"/>
      <c r="AA7855" s="50"/>
      <c r="AB7855" s="50"/>
      <c r="AC7855" s="50"/>
      <c r="AD7855" s="50"/>
      <c r="AE7855" s="50"/>
      <c r="AF7855" s="50"/>
      <c r="AG7855" s="50"/>
      <c r="AH7855" s="50"/>
      <c r="AI7855" s="50"/>
      <c r="AJ7855" s="50"/>
      <c r="AK7855" s="50"/>
      <c r="AL7855" s="50"/>
      <c r="AM7855" s="50"/>
      <c r="AN7855" s="50"/>
      <c r="AO7855" s="50"/>
      <c r="AP7855" s="50"/>
      <c r="AQ7855" s="50"/>
      <c r="AR7855" s="50"/>
      <c r="AS7855" s="50"/>
      <c r="AT7855" s="50"/>
      <c r="AU7855" s="50"/>
      <c r="AV7855" s="50"/>
      <c r="AW7855" s="50"/>
      <c r="AX7855" s="50"/>
      <c r="AY7855" s="50"/>
      <c r="AZ7855" s="50"/>
      <c r="BA7855" s="50"/>
      <c r="BB7855" s="50"/>
      <c r="BC7855" s="50"/>
      <c r="BD7855" s="50"/>
      <c r="BE7855" s="50"/>
      <c r="BF7855" s="50"/>
      <c r="BG7855" s="50"/>
      <c r="BH7855" s="50"/>
      <c r="BI7855" s="50"/>
      <c r="BJ7855" s="50"/>
      <c r="BK7855" s="50"/>
      <c r="BL7855" s="50"/>
      <c r="BM7855" s="50"/>
      <c r="BN7855" s="50"/>
      <c r="BO7855" s="50"/>
      <c r="BP7855" s="50"/>
      <c r="BQ7855" s="50"/>
      <c r="BR7855" s="50"/>
      <c r="BS7855" s="50"/>
      <c r="BT7855" s="50"/>
      <c r="BU7855" s="50"/>
      <c r="BV7855" s="50"/>
      <c r="BW7855" s="50"/>
      <c r="BX7855" s="50"/>
      <c r="BY7855" s="50"/>
      <c r="BZ7855" s="50"/>
      <c r="CA7855" s="50"/>
      <c r="CB7855" s="50"/>
      <c r="CC7855" s="50"/>
      <c r="CD7855" s="50"/>
      <c r="CE7855" s="50"/>
      <c r="CF7855" s="50"/>
      <c r="CG7855" s="50"/>
      <c r="CH7855" s="50"/>
      <c r="CI7855" s="50"/>
      <c r="CJ7855" s="50"/>
      <c r="CK7855" s="50"/>
      <c r="CL7855" s="50"/>
      <c r="CM7855" s="50"/>
      <c r="CN7855" s="50"/>
      <c r="CO7855" s="50"/>
      <c r="CP7855" s="50"/>
      <c r="CQ7855" s="50"/>
      <c r="CR7855" s="50"/>
      <c r="CS7855" s="50"/>
      <c r="CT7855" s="50"/>
      <c r="CU7855" s="50"/>
      <c r="CV7855" s="50"/>
      <c r="CW7855" s="50"/>
      <c r="CX7855" s="50"/>
      <c r="CY7855" s="50"/>
      <c r="CZ7855" s="50"/>
      <c r="DA7855" s="50"/>
      <c r="DB7855" s="50"/>
      <c r="DC7855" s="50"/>
      <c r="DD7855" s="50"/>
      <c r="DE7855" s="50"/>
      <c r="DF7855" s="50"/>
      <c r="DG7855" s="50"/>
    </row>
    <row r="7856" spans="1:111" x14ac:dyDescent="0.2">
      <c r="A7856" s="185"/>
      <c r="B7856" s="186"/>
      <c r="C7856" s="186"/>
      <c r="D7856" s="54"/>
      <c r="E7856" s="310"/>
      <c r="F7856" s="192"/>
      <c r="G7856" s="192"/>
      <c r="H7856" s="50"/>
      <c r="I7856" s="50"/>
      <c r="J7856" s="50"/>
      <c r="K7856" s="50"/>
      <c r="L7856" s="50"/>
      <c r="M7856" s="50"/>
      <c r="N7856" s="50"/>
      <c r="O7856" s="50"/>
      <c r="P7856" s="50"/>
      <c r="Q7856" s="50"/>
      <c r="R7856" s="50"/>
      <c r="S7856" s="50"/>
      <c r="T7856" s="50"/>
      <c r="U7856" s="50"/>
      <c r="V7856" s="50"/>
      <c r="W7856" s="50"/>
      <c r="X7856" s="50"/>
      <c r="Y7856" s="50"/>
      <c r="Z7856" s="50"/>
      <c r="AA7856" s="50"/>
      <c r="AB7856" s="50"/>
      <c r="AC7856" s="50"/>
      <c r="AD7856" s="50"/>
      <c r="AE7856" s="50"/>
      <c r="AF7856" s="50"/>
      <c r="AG7856" s="50"/>
      <c r="AH7856" s="50"/>
      <c r="AI7856" s="50"/>
      <c r="AJ7856" s="50"/>
      <c r="AK7856" s="50"/>
      <c r="AL7856" s="50"/>
      <c r="AM7856" s="50"/>
      <c r="AN7856" s="50"/>
      <c r="AO7856" s="50"/>
      <c r="AP7856" s="50"/>
      <c r="AQ7856" s="50"/>
      <c r="AR7856" s="50"/>
      <c r="AS7856" s="50"/>
      <c r="AT7856" s="50"/>
      <c r="AU7856" s="50"/>
      <c r="AV7856" s="50"/>
      <c r="AW7856" s="50"/>
      <c r="AX7856" s="50"/>
      <c r="AY7856" s="50"/>
      <c r="AZ7856" s="50"/>
      <c r="BA7856" s="50"/>
      <c r="BB7856" s="50"/>
      <c r="BC7856" s="50"/>
      <c r="BD7856" s="50"/>
      <c r="BE7856" s="50"/>
      <c r="BF7856" s="50"/>
      <c r="BG7856" s="50"/>
      <c r="BH7856" s="50"/>
      <c r="BI7856" s="50"/>
      <c r="BJ7856" s="50"/>
      <c r="BK7856" s="50"/>
      <c r="BL7856" s="50"/>
      <c r="BM7856" s="50"/>
      <c r="BN7856" s="50"/>
      <c r="BO7856" s="50"/>
      <c r="BP7856" s="50"/>
      <c r="BQ7856" s="50"/>
      <c r="BR7856" s="50"/>
      <c r="BS7856" s="50"/>
      <c r="BT7856" s="50"/>
      <c r="BU7856" s="50"/>
      <c r="BV7856" s="50"/>
      <c r="BW7856" s="50"/>
      <c r="BX7856" s="50"/>
      <c r="BY7856" s="50"/>
      <c r="BZ7856" s="50"/>
      <c r="CA7856" s="50"/>
      <c r="CB7856" s="50"/>
      <c r="CC7856" s="50"/>
      <c r="CD7856" s="50"/>
      <c r="CE7856" s="50"/>
      <c r="CF7856" s="50"/>
      <c r="CG7856" s="50"/>
      <c r="CH7856" s="50"/>
      <c r="CI7856" s="50"/>
      <c r="CJ7856" s="50"/>
      <c r="CK7856" s="50"/>
      <c r="CL7856" s="50"/>
      <c r="CM7856" s="50"/>
      <c r="CN7856" s="50"/>
      <c r="CO7856" s="50"/>
      <c r="CP7856" s="50"/>
      <c r="CQ7856" s="50"/>
      <c r="CR7856" s="50"/>
      <c r="CS7856" s="50"/>
      <c r="CT7856" s="50"/>
      <c r="CU7856" s="50"/>
      <c r="CV7856" s="50"/>
      <c r="CW7856" s="50"/>
      <c r="CX7856" s="50"/>
      <c r="CY7856" s="50"/>
      <c r="CZ7856" s="50"/>
      <c r="DA7856" s="50"/>
      <c r="DB7856" s="50"/>
      <c r="DC7856" s="50"/>
      <c r="DD7856" s="50"/>
      <c r="DE7856" s="50"/>
      <c r="DF7856" s="50"/>
      <c r="DG7856" s="50"/>
    </row>
    <row r="7857" spans="1:111" x14ac:dyDescent="0.2">
      <c r="A7857" s="185"/>
      <c r="B7857" s="186"/>
      <c r="C7857" s="186"/>
      <c r="D7857" s="54"/>
      <c r="E7857" s="310"/>
      <c r="F7857" s="192"/>
      <c r="G7857" s="192"/>
      <c r="H7857" s="50"/>
      <c r="I7857" s="50"/>
      <c r="J7857" s="50"/>
      <c r="K7857" s="50"/>
      <c r="L7857" s="50"/>
      <c r="M7857" s="50"/>
      <c r="N7857" s="50"/>
      <c r="O7857" s="50"/>
      <c r="P7857" s="50"/>
      <c r="Q7857" s="50"/>
      <c r="R7857" s="50"/>
      <c r="S7857" s="50"/>
      <c r="T7857" s="50"/>
      <c r="U7857" s="50"/>
      <c r="V7857" s="50"/>
      <c r="W7857" s="50"/>
      <c r="X7857" s="50"/>
      <c r="Y7857" s="50"/>
      <c r="Z7857" s="50"/>
      <c r="AA7857" s="50"/>
      <c r="AB7857" s="50"/>
      <c r="AC7857" s="50"/>
      <c r="AD7857" s="50"/>
      <c r="AE7857" s="50"/>
      <c r="AF7857" s="50"/>
      <c r="AG7857" s="50"/>
      <c r="AH7857" s="50"/>
      <c r="AI7857" s="50"/>
      <c r="AJ7857" s="50"/>
      <c r="AK7857" s="50"/>
      <c r="AL7857" s="50"/>
      <c r="AM7857" s="50"/>
      <c r="AN7857" s="50"/>
      <c r="AO7857" s="50"/>
      <c r="AP7857" s="50"/>
      <c r="AQ7857" s="50"/>
      <c r="AR7857" s="50"/>
      <c r="AS7857" s="50"/>
      <c r="AT7857" s="50"/>
      <c r="AU7857" s="50"/>
      <c r="AV7857" s="50"/>
      <c r="AW7857" s="50"/>
      <c r="AX7857" s="50"/>
      <c r="AY7857" s="50"/>
      <c r="AZ7857" s="50"/>
      <c r="BA7857" s="50"/>
      <c r="BB7857" s="50"/>
      <c r="BC7857" s="50"/>
      <c r="BD7857" s="50"/>
      <c r="BE7857" s="50"/>
      <c r="BF7857" s="50"/>
      <c r="BG7857" s="50"/>
      <c r="BH7857" s="50"/>
      <c r="BI7857" s="50"/>
      <c r="BJ7857" s="50"/>
      <c r="BK7857" s="50"/>
      <c r="BL7857" s="50"/>
      <c r="BM7857" s="50"/>
      <c r="BN7857" s="50"/>
      <c r="BO7857" s="50"/>
      <c r="BP7857" s="50"/>
      <c r="BQ7857" s="50"/>
      <c r="BR7857" s="50"/>
      <c r="BS7857" s="50"/>
      <c r="BT7857" s="50"/>
      <c r="BU7857" s="50"/>
      <c r="BV7857" s="50"/>
      <c r="BW7857" s="50"/>
      <c r="BX7857" s="50"/>
      <c r="BY7857" s="50"/>
      <c r="BZ7857" s="50"/>
      <c r="CA7857" s="50"/>
      <c r="CB7857" s="50"/>
      <c r="CC7857" s="50"/>
      <c r="CD7857" s="50"/>
      <c r="CE7857" s="50"/>
      <c r="CF7857" s="50"/>
      <c r="CG7857" s="50"/>
      <c r="CH7857" s="50"/>
      <c r="CI7857" s="50"/>
      <c r="CJ7857" s="50"/>
      <c r="CK7857" s="50"/>
      <c r="CL7857" s="50"/>
      <c r="CM7857" s="50"/>
      <c r="CN7857" s="50"/>
      <c r="CO7857" s="50"/>
      <c r="CP7857" s="50"/>
      <c r="CQ7857" s="50"/>
      <c r="CR7857" s="50"/>
      <c r="CS7857" s="50"/>
      <c r="CT7857" s="50"/>
      <c r="CU7857" s="50"/>
      <c r="CV7857" s="50"/>
      <c r="CW7857" s="50"/>
      <c r="CX7857" s="50"/>
      <c r="CY7857" s="50"/>
      <c r="CZ7857" s="50"/>
      <c r="DA7857" s="50"/>
      <c r="DB7857" s="50"/>
      <c r="DC7857" s="50"/>
      <c r="DD7857" s="50"/>
      <c r="DE7857" s="50"/>
      <c r="DF7857" s="50"/>
      <c r="DG7857" s="50"/>
    </row>
    <row r="7858" spans="1:111" x14ac:dyDescent="0.2">
      <c r="A7858" s="185"/>
      <c r="B7858" s="186"/>
      <c r="C7858" s="186"/>
      <c r="D7858" s="54"/>
      <c r="E7858" s="310"/>
      <c r="F7858" s="192"/>
      <c r="G7858" s="192"/>
      <c r="H7858" s="50"/>
      <c r="I7858" s="50"/>
      <c r="J7858" s="50"/>
      <c r="K7858" s="50"/>
      <c r="L7858" s="50"/>
      <c r="M7858" s="50"/>
      <c r="N7858" s="50"/>
      <c r="O7858" s="50"/>
      <c r="P7858" s="50"/>
      <c r="Q7858" s="50"/>
      <c r="R7858" s="50"/>
      <c r="S7858" s="50"/>
      <c r="T7858" s="50"/>
      <c r="U7858" s="50"/>
      <c r="V7858" s="50"/>
      <c r="W7858" s="50"/>
      <c r="X7858" s="50"/>
      <c r="Y7858" s="50"/>
      <c r="Z7858" s="50"/>
      <c r="AA7858" s="50"/>
      <c r="AB7858" s="50"/>
      <c r="AC7858" s="50"/>
      <c r="AD7858" s="50"/>
      <c r="AE7858" s="50"/>
      <c r="AF7858" s="50"/>
      <c r="AG7858" s="50"/>
      <c r="AH7858" s="50"/>
      <c r="AI7858" s="50"/>
      <c r="AJ7858" s="50"/>
      <c r="AK7858" s="50"/>
      <c r="AL7858" s="50"/>
      <c r="AM7858" s="50"/>
      <c r="AN7858" s="50"/>
      <c r="AO7858" s="50"/>
      <c r="AP7858" s="50"/>
      <c r="AQ7858" s="50"/>
      <c r="AR7858" s="50"/>
      <c r="AS7858" s="50"/>
      <c r="AT7858" s="50"/>
      <c r="AU7858" s="50"/>
      <c r="AV7858" s="50"/>
      <c r="AW7858" s="50"/>
      <c r="AX7858" s="50"/>
      <c r="AY7858" s="50"/>
      <c r="AZ7858" s="50"/>
      <c r="BA7858" s="50"/>
      <c r="BB7858" s="50"/>
      <c r="BC7858" s="50"/>
      <c r="BD7858" s="50"/>
      <c r="BE7858" s="50"/>
      <c r="BF7858" s="50"/>
      <c r="BG7858" s="50"/>
      <c r="BH7858" s="50"/>
      <c r="BI7858" s="50"/>
      <c r="BJ7858" s="50"/>
      <c r="BK7858" s="50"/>
      <c r="BL7858" s="50"/>
      <c r="BM7858" s="50"/>
      <c r="BN7858" s="50"/>
      <c r="BO7858" s="50"/>
      <c r="BP7858" s="50"/>
      <c r="BQ7858" s="50"/>
      <c r="BR7858" s="50"/>
      <c r="BS7858" s="50"/>
      <c r="BT7858" s="50"/>
      <c r="BU7858" s="50"/>
      <c r="BV7858" s="50"/>
      <c r="BW7858" s="50"/>
      <c r="BX7858" s="50"/>
      <c r="BY7858" s="50"/>
      <c r="BZ7858" s="50"/>
      <c r="CA7858" s="50"/>
      <c r="CB7858" s="50"/>
      <c r="CC7858" s="50"/>
      <c r="CD7858" s="50"/>
      <c r="CE7858" s="50"/>
      <c r="CF7858" s="50"/>
      <c r="CG7858" s="50"/>
      <c r="CH7858" s="50"/>
      <c r="CI7858" s="50"/>
      <c r="CJ7858" s="50"/>
      <c r="CK7858" s="50"/>
      <c r="CL7858" s="50"/>
      <c r="CM7858" s="50"/>
      <c r="CN7858" s="50"/>
      <c r="CO7858" s="50"/>
      <c r="CP7858" s="50"/>
      <c r="CQ7858" s="50"/>
      <c r="CR7858" s="50"/>
      <c r="CS7858" s="50"/>
      <c r="CT7858" s="50"/>
      <c r="CU7858" s="50"/>
      <c r="CV7858" s="50"/>
      <c r="CW7858" s="50"/>
      <c r="CX7858" s="50"/>
      <c r="CY7858" s="50"/>
      <c r="CZ7858" s="50"/>
      <c r="DA7858" s="50"/>
      <c r="DB7858" s="50"/>
      <c r="DC7858" s="50"/>
      <c r="DD7858" s="50"/>
      <c r="DE7858" s="50"/>
      <c r="DF7858" s="50"/>
      <c r="DG7858" s="50"/>
    </row>
    <row r="7859" spans="1:111" x14ac:dyDescent="0.2">
      <c r="A7859" s="185"/>
      <c r="B7859" s="186"/>
      <c r="C7859" s="186"/>
      <c r="D7859" s="54"/>
      <c r="E7859" s="310"/>
      <c r="F7859" s="192"/>
      <c r="G7859" s="192"/>
      <c r="H7859" s="50"/>
      <c r="I7859" s="50"/>
      <c r="J7859" s="50"/>
      <c r="K7859" s="50"/>
      <c r="L7859" s="50"/>
      <c r="M7859" s="50"/>
      <c r="N7859" s="50"/>
      <c r="O7859" s="50"/>
      <c r="P7859" s="50"/>
      <c r="Q7859" s="50"/>
      <c r="R7859" s="50"/>
      <c r="S7859" s="50"/>
      <c r="T7859" s="50"/>
      <c r="U7859" s="50"/>
      <c r="V7859" s="50"/>
      <c r="W7859" s="50"/>
      <c r="X7859" s="50"/>
      <c r="Y7859" s="50"/>
      <c r="Z7859" s="50"/>
      <c r="AA7859" s="50"/>
      <c r="AB7859" s="50"/>
      <c r="AC7859" s="50"/>
      <c r="AD7859" s="50"/>
      <c r="AE7859" s="50"/>
      <c r="AF7859" s="50"/>
      <c r="AG7859" s="50"/>
      <c r="AH7859" s="50"/>
      <c r="AI7859" s="50"/>
      <c r="AJ7859" s="50"/>
      <c r="AK7859" s="50"/>
      <c r="AL7859" s="50"/>
      <c r="AM7859" s="50"/>
      <c r="AN7859" s="50"/>
      <c r="AO7859" s="50"/>
      <c r="AP7859" s="50"/>
      <c r="AQ7859" s="50"/>
      <c r="AR7859" s="50"/>
      <c r="AS7859" s="50"/>
      <c r="AT7859" s="50"/>
      <c r="AU7859" s="50"/>
      <c r="AV7859" s="50"/>
      <c r="AW7859" s="50"/>
      <c r="AX7859" s="50"/>
      <c r="AY7859" s="50"/>
      <c r="AZ7859" s="50"/>
      <c r="BA7859" s="50"/>
      <c r="BB7859" s="50"/>
      <c r="BC7859" s="50"/>
      <c r="BD7859" s="50"/>
      <c r="BE7859" s="50"/>
      <c r="BF7859" s="50"/>
      <c r="BG7859" s="50"/>
      <c r="BH7859" s="50"/>
      <c r="BI7859" s="50"/>
      <c r="BJ7859" s="50"/>
      <c r="BK7859" s="50"/>
      <c r="BL7859" s="50"/>
      <c r="BM7859" s="50"/>
      <c r="BN7859" s="50"/>
      <c r="BO7859" s="50"/>
      <c r="BP7859" s="50"/>
      <c r="BQ7859" s="50"/>
      <c r="BR7859" s="50"/>
      <c r="BS7859" s="50"/>
      <c r="BT7859" s="50"/>
      <c r="BU7859" s="50"/>
      <c r="BV7859" s="50"/>
      <c r="BW7859" s="50"/>
      <c r="BX7859" s="50"/>
      <c r="BY7859" s="50"/>
      <c r="BZ7859" s="50"/>
      <c r="CA7859" s="50"/>
      <c r="CB7859" s="50"/>
      <c r="CC7859" s="50"/>
      <c r="CD7859" s="50"/>
      <c r="CE7859" s="50"/>
      <c r="CF7859" s="50"/>
      <c r="CG7859" s="50"/>
      <c r="CH7859" s="50"/>
      <c r="CI7859" s="50"/>
      <c r="CJ7859" s="50"/>
      <c r="CK7859" s="50"/>
      <c r="CL7859" s="50"/>
      <c r="CM7859" s="50"/>
      <c r="CN7859" s="50"/>
      <c r="CO7859" s="50"/>
      <c r="CP7859" s="50"/>
      <c r="CQ7859" s="50"/>
      <c r="CR7859" s="50"/>
      <c r="CS7859" s="50"/>
      <c r="CT7859" s="50"/>
      <c r="CU7859" s="50"/>
      <c r="CV7859" s="50"/>
      <c r="CW7859" s="50"/>
      <c r="CX7859" s="50"/>
      <c r="CY7859" s="50"/>
      <c r="CZ7859" s="50"/>
      <c r="DA7859" s="50"/>
      <c r="DB7859" s="50"/>
      <c r="DC7859" s="50"/>
      <c r="DD7859" s="50"/>
      <c r="DE7859" s="50"/>
      <c r="DF7859" s="50"/>
      <c r="DG7859" s="50"/>
    </row>
    <row r="7860" spans="1:111" x14ac:dyDescent="0.2">
      <c r="A7860" s="185"/>
      <c r="B7860" s="186"/>
      <c r="C7860" s="186"/>
      <c r="D7860" s="54"/>
      <c r="E7860" s="310"/>
      <c r="F7860" s="192"/>
      <c r="G7860" s="192"/>
      <c r="H7860" s="50"/>
      <c r="I7860" s="50"/>
      <c r="J7860" s="50"/>
      <c r="K7860" s="50"/>
      <c r="L7860" s="50"/>
      <c r="M7860" s="50"/>
      <c r="N7860" s="50"/>
      <c r="O7860" s="50"/>
      <c r="P7860" s="50"/>
      <c r="Q7860" s="50"/>
      <c r="R7860" s="50"/>
      <c r="S7860" s="50"/>
      <c r="T7860" s="50"/>
      <c r="U7860" s="50"/>
      <c r="V7860" s="50"/>
      <c r="W7860" s="50"/>
      <c r="X7860" s="50"/>
      <c r="Y7860" s="50"/>
      <c r="Z7860" s="50"/>
      <c r="AA7860" s="50"/>
      <c r="AB7860" s="50"/>
      <c r="AC7860" s="50"/>
      <c r="AD7860" s="50"/>
      <c r="AE7860" s="50"/>
      <c r="AF7860" s="50"/>
      <c r="AG7860" s="50"/>
      <c r="AH7860" s="50"/>
      <c r="AI7860" s="50"/>
      <c r="AJ7860" s="50"/>
      <c r="AK7860" s="50"/>
      <c r="AL7860" s="50"/>
      <c r="AM7860" s="50"/>
      <c r="AN7860" s="50"/>
      <c r="AO7860" s="50"/>
      <c r="AP7860" s="50"/>
      <c r="AQ7860" s="50"/>
      <c r="AR7860" s="50"/>
      <c r="AS7860" s="50"/>
      <c r="AT7860" s="50"/>
      <c r="AU7860" s="50"/>
      <c r="AV7860" s="50"/>
      <c r="AW7860" s="50"/>
      <c r="AX7860" s="50"/>
      <c r="AY7860" s="50"/>
      <c r="AZ7860" s="50"/>
      <c r="BA7860" s="50"/>
      <c r="BB7860" s="50"/>
      <c r="BC7860" s="50"/>
      <c r="BD7860" s="50"/>
      <c r="BE7860" s="50"/>
      <c r="BF7860" s="50"/>
      <c r="BG7860" s="50"/>
      <c r="BH7860" s="50"/>
      <c r="BI7860" s="50"/>
      <c r="BJ7860" s="50"/>
      <c r="BK7860" s="50"/>
      <c r="BL7860" s="50"/>
      <c r="BM7860" s="50"/>
      <c r="BN7860" s="50"/>
      <c r="BO7860" s="50"/>
      <c r="BP7860" s="50"/>
      <c r="BQ7860" s="50"/>
      <c r="BR7860" s="50"/>
      <c r="BS7860" s="50"/>
      <c r="BT7860" s="50"/>
      <c r="BU7860" s="50"/>
      <c r="BV7860" s="50"/>
      <c r="BW7860" s="50"/>
      <c r="BX7860" s="50"/>
      <c r="BY7860" s="50"/>
      <c r="BZ7860" s="50"/>
      <c r="CA7860" s="50"/>
      <c r="CB7860" s="50"/>
      <c r="CC7860" s="50"/>
      <c r="CD7860" s="50"/>
      <c r="CE7860" s="50"/>
      <c r="CF7860" s="50"/>
      <c r="CG7860" s="50"/>
      <c r="CH7860" s="50"/>
      <c r="CI7860" s="50"/>
      <c r="CJ7860" s="50"/>
      <c r="CK7860" s="50"/>
      <c r="CL7860" s="50"/>
      <c r="CM7860" s="50"/>
      <c r="CN7860" s="50"/>
      <c r="CO7860" s="50"/>
      <c r="CP7860" s="50"/>
      <c r="CQ7860" s="50"/>
      <c r="CR7860" s="50"/>
      <c r="CS7860" s="50"/>
      <c r="CT7860" s="50"/>
      <c r="CU7860" s="50"/>
      <c r="CV7860" s="50"/>
      <c r="CW7860" s="50"/>
      <c r="CX7860" s="50"/>
      <c r="CY7860" s="50"/>
      <c r="CZ7860" s="50"/>
      <c r="DA7860" s="50"/>
      <c r="DB7860" s="50"/>
      <c r="DC7860" s="50"/>
      <c r="DD7860" s="50"/>
      <c r="DE7860" s="50"/>
      <c r="DF7860" s="50"/>
      <c r="DG7860" s="50"/>
    </row>
    <row r="7861" spans="1:111" x14ac:dyDescent="0.2">
      <c r="A7861" s="185"/>
      <c r="B7861" s="186"/>
      <c r="C7861" s="186"/>
      <c r="D7861" s="54"/>
      <c r="E7861" s="310"/>
      <c r="F7861" s="192"/>
      <c r="G7861" s="192"/>
      <c r="H7861" s="50"/>
      <c r="I7861" s="50"/>
      <c r="J7861" s="50"/>
      <c r="K7861" s="50"/>
      <c r="L7861" s="50"/>
      <c r="M7861" s="50"/>
      <c r="N7861" s="50"/>
      <c r="O7861" s="50"/>
      <c r="P7861" s="50"/>
      <c r="Q7861" s="50"/>
      <c r="R7861" s="50"/>
      <c r="S7861" s="50"/>
      <c r="T7861" s="50"/>
      <c r="U7861" s="50"/>
      <c r="V7861" s="50"/>
      <c r="W7861" s="50"/>
      <c r="X7861" s="50"/>
      <c r="Y7861" s="50"/>
      <c r="Z7861" s="50"/>
      <c r="AA7861" s="50"/>
      <c r="AB7861" s="50"/>
      <c r="AC7861" s="50"/>
      <c r="AD7861" s="50"/>
      <c r="AE7861" s="50"/>
      <c r="AF7861" s="50"/>
      <c r="AG7861" s="50"/>
      <c r="AH7861" s="50"/>
      <c r="AI7861" s="50"/>
      <c r="AJ7861" s="50"/>
      <c r="AK7861" s="50"/>
      <c r="AL7861" s="50"/>
      <c r="AM7861" s="50"/>
      <c r="AN7861" s="50"/>
      <c r="AO7861" s="50"/>
      <c r="AP7861" s="50"/>
      <c r="AQ7861" s="50"/>
      <c r="AR7861" s="50"/>
      <c r="AS7861" s="50"/>
      <c r="AT7861" s="50"/>
      <c r="AU7861" s="50"/>
      <c r="AV7861" s="50"/>
      <c r="AW7861" s="50"/>
      <c r="AX7861" s="50"/>
      <c r="AY7861" s="50"/>
      <c r="AZ7861" s="50"/>
      <c r="BA7861" s="50"/>
      <c r="BB7861" s="50"/>
      <c r="BC7861" s="50"/>
      <c r="BD7861" s="50"/>
      <c r="BE7861" s="50"/>
      <c r="BF7861" s="50"/>
      <c r="BG7861" s="50"/>
      <c r="BH7861" s="50"/>
      <c r="BI7861" s="50"/>
      <c r="BJ7861" s="50"/>
      <c r="BK7861" s="50"/>
      <c r="BL7861" s="50"/>
      <c r="BM7861" s="50"/>
      <c r="BN7861" s="50"/>
      <c r="BO7861" s="50"/>
      <c r="BP7861" s="50"/>
      <c r="BQ7861" s="50"/>
      <c r="BR7861" s="50"/>
      <c r="BS7861" s="50"/>
      <c r="BT7861" s="50"/>
      <c r="BU7861" s="50"/>
      <c r="BV7861" s="50"/>
      <c r="BW7861" s="50"/>
      <c r="BX7861" s="50"/>
      <c r="BY7861" s="50"/>
      <c r="BZ7861" s="50"/>
      <c r="CA7861" s="50"/>
      <c r="CB7861" s="50"/>
      <c r="CC7861" s="50"/>
      <c r="CD7861" s="50"/>
      <c r="CE7861" s="50"/>
      <c r="CF7861" s="50"/>
      <c r="CG7861" s="50"/>
      <c r="CH7861" s="50"/>
      <c r="CI7861" s="50"/>
      <c r="CJ7861" s="50"/>
      <c r="CK7861" s="50"/>
      <c r="CL7861" s="50"/>
      <c r="CM7861" s="50"/>
      <c r="CN7861" s="50"/>
      <c r="CO7861" s="50"/>
      <c r="CP7861" s="50"/>
      <c r="CQ7861" s="50"/>
      <c r="CR7861" s="50"/>
      <c r="CS7861" s="50"/>
      <c r="CT7861" s="50"/>
      <c r="CU7861" s="50"/>
      <c r="CV7861" s="50"/>
      <c r="CW7861" s="50"/>
      <c r="CX7861" s="50"/>
      <c r="CY7861" s="50"/>
      <c r="CZ7861" s="50"/>
      <c r="DA7861" s="50"/>
      <c r="DB7861" s="50"/>
      <c r="DC7861" s="50"/>
      <c r="DD7861" s="50"/>
      <c r="DE7861" s="50"/>
      <c r="DF7861" s="50"/>
      <c r="DG7861" s="50"/>
    </row>
    <row r="7862" spans="1:111" x14ac:dyDescent="0.2">
      <c r="A7862" s="185"/>
      <c r="B7862" s="186"/>
      <c r="C7862" s="186"/>
      <c r="D7862" s="54"/>
      <c r="E7862" s="310"/>
      <c r="F7862" s="192"/>
      <c r="G7862" s="192"/>
      <c r="H7862" s="50"/>
      <c r="I7862" s="50"/>
      <c r="J7862" s="50"/>
      <c r="K7862" s="50"/>
      <c r="L7862" s="50"/>
      <c r="M7862" s="50"/>
      <c r="N7862" s="50"/>
      <c r="O7862" s="50"/>
      <c r="P7862" s="50"/>
      <c r="Q7862" s="50"/>
      <c r="R7862" s="50"/>
      <c r="S7862" s="50"/>
      <c r="T7862" s="50"/>
      <c r="U7862" s="50"/>
      <c r="V7862" s="50"/>
      <c r="W7862" s="50"/>
      <c r="X7862" s="50"/>
      <c r="Y7862" s="50"/>
      <c r="Z7862" s="50"/>
      <c r="AA7862" s="50"/>
      <c r="AB7862" s="50"/>
      <c r="AC7862" s="50"/>
      <c r="AD7862" s="50"/>
      <c r="AE7862" s="50"/>
      <c r="AF7862" s="50"/>
      <c r="AG7862" s="50"/>
      <c r="AH7862" s="50"/>
      <c r="AI7862" s="50"/>
      <c r="AJ7862" s="50"/>
      <c r="AK7862" s="50"/>
      <c r="AL7862" s="50"/>
      <c r="AM7862" s="50"/>
      <c r="AN7862" s="50"/>
      <c r="AO7862" s="50"/>
      <c r="AP7862" s="50"/>
      <c r="AQ7862" s="50"/>
      <c r="AR7862" s="50"/>
      <c r="AS7862" s="50"/>
      <c r="AT7862" s="50"/>
      <c r="AU7862" s="50"/>
      <c r="AV7862" s="50"/>
      <c r="AW7862" s="50"/>
      <c r="AX7862" s="50"/>
      <c r="AY7862" s="50"/>
      <c r="AZ7862" s="50"/>
      <c r="BA7862" s="50"/>
      <c r="BB7862" s="50"/>
      <c r="BC7862" s="50"/>
      <c r="BD7862" s="50"/>
      <c r="BE7862" s="50"/>
      <c r="BF7862" s="50"/>
      <c r="BG7862" s="50"/>
      <c r="BH7862" s="50"/>
      <c r="BI7862" s="50"/>
      <c r="BJ7862" s="50"/>
      <c r="BK7862" s="50"/>
      <c r="BL7862" s="50"/>
      <c r="BM7862" s="50"/>
      <c r="BN7862" s="50"/>
      <c r="BO7862" s="50"/>
      <c r="BP7862" s="50"/>
      <c r="BQ7862" s="50"/>
      <c r="BR7862" s="50"/>
      <c r="BS7862" s="50"/>
      <c r="BT7862" s="50"/>
      <c r="BU7862" s="50"/>
      <c r="BV7862" s="50"/>
      <c r="BW7862" s="50"/>
      <c r="BX7862" s="50"/>
      <c r="BY7862" s="50"/>
      <c r="BZ7862" s="50"/>
      <c r="CA7862" s="50"/>
      <c r="CB7862" s="50"/>
      <c r="CC7862" s="50"/>
      <c r="CD7862" s="50"/>
      <c r="CE7862" s="50"/>
      <c r="CF7862" s="50"/>
      <c r="CG7862" s="50"/>
      <c r="CH7862" s="50"/>
      <c r="CI7862" s="50"/>
      <c r="CJ7862" s="50"/>
      <c r="CK7862" s="50"/>
      <c r="CL7862" s="50"/>
      <c r="CM7862" s="50"/>
      <c r="CN7862" s="50"/>
      <c r="CO7862" s="50"/>
      <c r="CP7862" s="50"/>
      <c r="CQ7862" s="50"/>
      <c r="CR7862" s="50"/>
      <c r="CS7862" s="50"/>
      <c r="CT7862" s="50"/>
      <c r="CU7862" s="50"/>
      <c r="CV7862" s="50"/>
      <c r="CW7862" s="50"/>
      <c r="CX7862" s="50"/>
      <c r="CY7862" s="50"/>
      <c r="CZ7862" s="50"/>
      <c r="DA7862" s="50"/>
      <c r="DB7862" s="50"/>
      <c r="DC7862" s="50"/>
      <c r="DD7862" s="50"/>
      <c r="DE7862" s="50"/>
      <c r="DF7862" s="50"/>
      <c r="DG7862" s="50"/>
    </row>
    <row r="7863" spans="1:111" x14ac:dyDescent="0.2">
      <c r="A7863" s="185"/>
      <c r="B7863" s="186"/>
      <c r="C7863" s="186"/>
      <c r="D7863" s="54"/>
      <c r="E7863" s="310"/>
      <c r="F7863" s="192"/>
      <c r="G7863" s="192"/>
      <c r="H7863" s="50"/>
      <c r="I7863" s="50"/>
      <c r="J7863" s="50"/>
      <c r="K7863" s="50"/>
      <c r="L7863" s="50"/>
      <c r="M7863" s="50"/>
      <c r="N7863" s="50"/>
      <c r="O7863" s="50"/>
      <c r="P7863" s="50"/>
      <c r="Q7863" s="50"/>
      <c r="R7863" s="50"/>
      <c r="S7863" s="50"/>
      <c r="T7863" s="50"/>
      <c r="U7863" s="50"/>
      <c r="V7863" s="50"/>
      <c r="W7863" s="50"/>
      <c r="X7863" s="50"/>
      <c r="Y7863" s="50"/>
      <c r="Z7863" s="50"/>
      <c r="AA7863" s="50"/>
      <c r="AB7863" s="50"/>
      <c r="AC7863" s="50"/>
      <c r="AD7863" s="50"/>
      <c r="AE7863" s="50"/>
      <c r="AF7863" s="50"/>
      <c r="AG7863" s="50"/>
      <c r="AH7863" s="50"/>
      <c r="AI7863" s="50"/>
      <c r="AJ7863" s="50"/>
      <c r="AK7863" s="50"/>
      <c r="AL7863" s="50"/>
      <c r="AM7863" s="50"/>
      <c r="AN7863" s="50"/>
      <c r="AO7863" s="50"/>
      <c r="AP7863" s="50"/>
      <c r="AQ7863" s="50"/>
      <c r="AR7863" s="50"/>
      <c r="AS7863" s="50"/>
      <c r="AT7863" s="50"/>
      <c r="AU7863" s="50"/>
      <c r="AV7863" s="50"/>
      <c r="AW7863" s="50"/>
      <c r="AX7863" s="50"/>
      <c r="AY7863" s="50"/>
      <c r="AZ7863" s="50"/>
      <c r="BA7863" s="50"/>
      <c r="BB7863" s="50"/>
      <c r="BC7863" s="50"/>
      <c r="BD7863" s="50"/>
      <c r="BE7863" s="50"/>
      <c r="BF7863" s="50"/>
      <c r="BG7863" s="50"/>
      <c r="BH7863" s="50"/>
      <c r="BI7863" s="50"/>
      <c r="BJ7863" s="50"/>
      <c r="BK7863" s="50"/>
      <c r="BL7863" s="50"/>
      <c r="BM7863" s="50"/>
      <c r="BN7863" s="50"/>
      <c r="BO7863" s="50"/>
      <c r="BP7863" s="50"/>
      <c r="BQ7863" s="50"/>
      <c r="BR7863" s="50"/>
      <c r="BS7863" s="50"/>
      <c r="BT7863" s="50"/>
      <c r="BU7863" s="50"/>
      <c r="BV7863" s="50"/>
      <c r="BW7863" s="50"/>
      <c r="BX7863" s="50"/>
      <c r="BY7863" s="50"/>
      <c r="BZ7863" s="50"/>
      <c r="CA7863" s="50"/>
      <c r="CB7863" s="50"/>
      <c r="CC7863" s="50"/>
      <c r="CD7863" s="50"/>
      <c r="CE7863" s="50"/>
      <c r="CF7863" s="50"/>
      <c r="CG7863" s="50"/>
      <c r="CH7863" s="50"/>
      <c r="CI7863" s="50"/>
      <c r="CJ7863" s="50"/>
      <c r="CK7863" s="50"/>
      <c r="CL7863" s="50"/>
      <c r="CM7863" s="50"/>
      <c r="CN7863" s="50"/>
      <c r="CO7863" s="50"/>
      <c r="CP7863" s="50"/>
      <c r="CQ7863" s="50"/>
      <c r="CR7863" s="50"/>
      <c r="CS7863" s="50"/>
      <c r="CT7863" s="50"/>
      <c r="CU7863" s="50"/>
      <c r="CV7863" s="50"/>
      <c r="CW7863" s="50"/>
      <c r="CX7863" s="50"/>
      <c r="CY7863" s="50"/>
      <c r="CZ7863" s="50"/>
      <c r="DA7863" s="50"/>
      <c r="DB7863" s="50"/>
      <c r="DC7863" s="50"/>
      <c r="DD7863" s="50"/>
      <c r="DE7863" s="50"/>
      <c r="DF7863" s="50"/>
      <c r="DG7863" s="50"/>
    </row>
    <row r="7864" spans="1:111" x14ac:dyDescent="0.2">
      <c r="A7864" s="185"/>
      <c r="B7864" s="186"/>
      <c r="C7864" s="186"/>
      <c r="D7864" s="54"/>
      <c r="E7864" s="310"/>
      <c r="F7864" s="192"/>
      <c r="G7864" s="192"/>
      <c r="H7864" s="50"/>
      <c r="I7864" s="50"/>
      <c r="J7864" s="50"/>
      <c r="K7864" s="50"/>
      <c r="L7864" s="50"/>
      <c r="M7864" s="50"/>
      <c r="N7864" s="50"/>
      <c r="O7864" s="50"/>
      <c r="P7864" s="50"/>
      <c r="Q7864" s="50"/>
      <c r="R7864" s="50"/>
      <c r="S7864" s="50"/>
      <c r="T7864" s="50"/>
      <c r="U7864" s="50"/>
      <c r="V7864" s="50"/>
      <c r="W7864" s="50"/>
      <c r="X7864" s="50"/>
      <c r="Y7864" s="50"/>
      <c r="Z7864" s="50"/>
      <c r="AA7864" s="50"/>
      <c r="AB7864" s="50"/>
      <c r="AC7864" s="50"/>
      <c r="AD7864" s="50"/>
      <c r="AE7864" s="50"/>
      <c r="AF7864" s="50"/>
      <c r="AG7864" s="50"/>
      <c r="AH7864" s="50"/>
      <c r="AI7864" s="50"/>
      <c r="AJ7864" s="50"/>
      <c r="AK7864" s="50"/>
      <c r="AL7864" s="50"/>
      <c r="AM7864" s="50"/>
      <c r="AN7864" s="50"/>
      <c r="AO7864" s="50"/>
      <c r="AP7864" s="50"/>
      <c r="AQ7864" s="50"/>
      <c r="AR7864" s="50"/>
      <c r="AS7864" s="50"/>
      <c r="AT7864" s="50"/>
      <c r="AU7864" s="50"/>
      <c r="AV7864" s="50"/>
      <c r="AW7864" s="50"/>
      <c r="AX7864" s="50"/>
      <c r="AY7864" s="50"/>
      <c r="AZ7864" s="50"/>
      <c r="BA7864" s="50"/>
      <c r="BB7864" s="50"/>
      <c r="BC7864" s="50"/>
      <c r="BD7864" s="50"/>
      <c r="BE7864" s="50"/>
      <c r="BF7864" s="50"/>
      <c r="BG7864" s="50"/>
      <c r="BH7864" s="50"/>
      <c r="BI7864" s="50"/>
      <c r="BJ7864" s="50"/>
      <c r="BK7864" s="50"/>
      <c r="BL7864" s="50"/>
      <c r="BM7864" s="50"/>
      <c r="BN7864" s="50"/>
      <c r="BO7864" s="50"/>
      <c r="BP7864" s="50"/>
      <c r="BQ7864" s="50"/>
      <c r="BR7864" s="50"/>
      <c r="BS7864" s="50"/>
      <c r="BT7864" s="50"/>
      <c r="BU7864" s="50"/>
      <c r="BV7864" s="50"/>
      <c r="BW7864" s="50"/>
      <c r="BX7864" s="50"/>
      <c r="BY7864" s="50"/>
      <c r="BZ7864" s="50"/>
      <c r="CA7864" s="50"/>
      <c r="CB7864" s="50"/>
      <c r="CC7864" s="50"/>
      <c r="CD7864" s="50"/>
      <c r="CE7864" s="50"/>
      <c r="CF7864" s="50"/>
      <c r="CG7864" s="50"/>
      <c r="CH7864" s="50"/>
      <c r="CI7864" s="50"/>
      <c r="CJ7864" s="50"/>
      <c r="CK7864" s="50"/>
      <c r="CL7864" s="50"/>
      <c r="CM7864" s="50"/>
      <c r="CN7864" s="50"/>
      <c r="CO7864" s="50"/>
      <c r="CP7864" s="50"/>
      <c r="CQ7864" s="50"/>
      <c r="CR7864" s="50"/>
      <c r="CS7864" s="50"/>
      <c r="CT7864" s="50"/>
      <c r="CU7864" s="50"/>
      <c r="CV7864" s="50"/>
      <c r="CW7864" s="50"/>
      <c r="CX7864" s="50"/>
      <c r="CY7864" s="50"/>
      <c r="CZ7864" s="50"/>
      <c r="DA7864" s="50"/>
      <c r="DB7864" s="50"/>
      <c r="DC7864" s="50"/>
      <c r="DD7864" s="50"/>
      <c r="DE7864" s="50"/>
      <c r="DF7864" s="50"/>
      <c r="DG7864" s="50"/>
    </row>
    <row r="7865" spans="1:111" x14ac:dyDescent="0.2">
      <c r="A7865" s="185"/>
      <c r="B7865" s="186"/>
      <c r="C7865" s="186"/>
      <c r="D7865" s="54"/>
      <c r="E7865" s="310"/>
      <c r="F7865" s="192"/>
      <c r="G7865" s="192"/>
      <c r="H7865" s="50"/>
      <c r="I7865" s="50"/>
      <c r="J7865" s="50"/>
      <c r="K7865" s="50"/>
      <c r="L7865" s="50"/>
      <c r="M7865" s="50"/>
      <c r="N7865" s="50"/>
      <c r="O7865" s="50"/>
      <c r="P7865" s="50"/>
      <c r="Q7865" s="50"/>
      <c r="R7865" s="50"/>
      <c r="S7865" s="50"/>
      <c r="T7865" s="50"/>
      <c r="U7865" s="50"/>
      <c r="V7865" s="50"/>
      <c r="W7865" s="50"/>
      <c r="X7865" s="50"/>
      <c r="Y7865" s="50"/>
      <c r="Z7865" s="50"/>
      <c r="AA7865" s="50"/>
      <c r="AB7865" s="50"/>
      <c r="AC7865" s="50"/>
      <c r="AD7865" s="50"/>
      <c r="AE7865" s="50"/>
      <c r="AF7865" s="50"/>
      <c r="AG7865" s="50"/>
      <c r="AH7865" s="50"/>
      <c r="AI7865" s="50"/>
      <c r="AJ7865" s="50"/>
      <c r="AK7865" s="50"/>
      <c r="AL7865" s="50"/>
      <c r="AM7865" s="50"/>
      <c r="AN7865" s="50"/>
      <c r="AO7865" s="50"/>
      <c r="AP7865" s="50"/>
      <c r="AQ7865" s="50"/>
      <c r="AR7865" s="50"/>
      <c r="AS7865" s="50"/>
      <c r="AT7865" s="50"/>
      <c r="AU7865" s="50"/>
      <c r="AV7865" s="50"/>
      <c r="AW7865" s="50"/>
      <c r="AX7865" s="50"/>
      <c r="AY7865" s="50"/>
      <c r="AZ7865" s="50"/>
      <c r="BA7865" s="50"/>
      <c r="BB7865" s="50"/>
      <c r="BC7865" s="50"/>
      <c r="BD7865" s="50"/>
      <c r="BE7865" s="50"/>
      <c r="BF7865" s="50"/>
      <c r="BG7865" s="50"/>
      <c r="BH7865" s="50"/>
      <c r="BI7865" s="50"/>
      <c r="BJ7865" s="50"/>
      <c r="BK7865" s="50"/>
      <c r="BL7865" s="50"/>
      <c r="BM7865" s="50"/>
      <c r="BN7865" s="50"/>
      <c r="BO7865" s="50"/>
      <c r="BP7865" s="50"/>
      <c r="BQ7865" s="50"/>
      <c r="BR7865" s="50"/>
      <c r="BS7865" s="50"/>
      <c r="BT7865" s="50"/>
      <c r="BU7865" s="50"/>
      <c r="BV7865" s="50"/>
      <c r="BW7865" s="50"/>
      <c r="BX7865" s="50"/>
      <c r="BY7865" s="50"/>
      <c r="BZ7865" s="50"/>
      <c r="CA7865" s="50"/>
      <c r="CB7865" s="50"/>
      <c r="CC7865" s="50"/>
      <c r="CD7865" s="50"/>
      <c r="CE7865" s="50"/>
      <c r="CF7865" s="50"/>
      <c r="CG7865" s="50"/>
      <c r="CH7865" s="50"/>
      <c r="CI7865" s="50"/>
      <c r="CJ7865" s="50"/>
      <c r="CK7865" s="50"/>
      <c r="CL7865" s="50"/>
      <c r="CM7865" s="50"/>
      <c r="CN7865" s="50"/>
      <c r="CO7865" s="50"/>
      <c r="CP7865" s="50"/>
      <c r="CQ7865" s="50"/>
      <c r="CR7865" s="50"/>
      <c r="CS7865" s="50"/>
      <c r="CT7865" s="50"/>
      <c r="CU7865" s="50"/>
      <c r="CV7865" s="50"/>
      <c r="CW7865" s="50"/>
      <c r="CX7865" s="50"/>
      <c r="CY7865" s="50"/>
      <c r="CZ7865" s="50"/>
      <c r="DA7865" s="50"/>
      <c r="DB7865" s="50"/>
      <c r="DC7865" s="50"/>
      <c r="DD7865" s="50"/>
      <c r="DE7865" s="50"/>
      <c r="DF7865" s="50"/>
      <c r="DG7865" s="50"/>
    </row>
    <row r="7866" spans="1:111" x14ac:dyDescent="0.2">
      <c r="A7866" s="185"/>
      <c r="B7866" s="186"/>
      <c r="C7866" s="186"/>
      <c r="D7866" s="54"/>
      <c r="E7866" s="310"/>
      <c r="F7866" s="192"/>
      <c r="G7866" s="192"/>
      <c r="H7866" s="50"/>
      <c r="I7866" s="50"/>
      <c r="J7866" s="50"/>
      <c r="K7866" s="50"/>
      <c r="L7866" s="50"/>
      <c r="M7866" s="50"/>
      <c r="N7866" s="50"/>
      <c r="O7866" s="50"/>
      <c r="P7866" s="50"/>
      <c r="Q7866" s="50"/>
      <c r="R7866" s="50"/>
      <c r="S7866" s="50"/>
      <c r="T7866" s="50"/>
      <c r="U7866" s="50"/>
      <c r="V7866" s="50"/>
      <c r="W7866" s="50"/>
      <c r="X7866" s="50"/>
      <c r="Y7866" s="50"/>
      <c r="Z7866" s="50"/>
      <c r="AA7866" s="50"/>
      <c r="AB7866" s="50"/>
      <c r="AC7866" s="50"/>
      <c r="AD7866" s="50"/>
      <c r="AE7866" s="50"/>
      <c r="AF7866" s="50"/>
      <c r="AG7866" s="50"/>
      <c r="AH7866" s="50"/>
      <c r="AI7866" s="50"/>
      <c r="AJ7866" s="50"/>
      <c r="AK7866" s="50"/>
      <c r="AL7866" s="50"/>
      <c r="AM7866" s="50"/>
      <c r="AN7866" s="50"/>
      <c r="AO7866" s="50"/>
      <c r="AP7866" s="50"/>
      <c r="AQ7866" s="50"/>
      <c r="AR7866" s="50"/>
      <c r="AS7866" s="50"/>
      <c r="AT7866" s="50"/>
      <c r="AU7866" s="50"/>
      <c r="AV7866" s="50"/>
      <c r="AW7866" s="50"/>
      <c r="AX7866" s="50"/>
      <c r="AY7866" s="50"/>
      <c r="AZ7866" s="50"/>
      <c r="BA7866" s="50"/>
      <c r="BB7866" s="50"/>
      <c r="BC7866" s="50"/>
      <c r="BD7866" s="50"/>
      <c r="BE7866" s="50"/>
      <c r="BF7866" s="50"/>
      <c r="BG7866" s="50"/>
      <c r="BH7866" s="50"/>
      <c r="BI7866" s="50"/>
      <c r="BJ7866" s="50"/>
      <c r="BK7866" s="50"/>
      <c r="BL7866" s="50"/>
      <c r="BM7866" s="50"/>
      <c r="BN7866" s="50"/>
      <c r="BO7866" s="50"/>
      <c r="BP7866" s="50"/>
      <c r="BQ7866" s="50"/>
      <c r="BR7866" s="50"/>
      <c r="BS7866" s="50"/>
      <c r="BT7866" s="50"/>
      <c r="BU7866" s="50"/>
      <c r="BV7866" s="50"/>
      <c r="BW7866" s="50"/>
      <c r="BX7866" s="50"/>
      <c r="BY7866" s="50"/>
      <c r="BZ7866" s="50"/>
      <c r="CA7866" s="50"/>
      <c r="CB7866" s="50"/>
      <c r="CC7866" s="50"/>
      <c r="CD7866" s="50"/>
      <c r="CE7866" s="50"/>
      <c r="CF7866" s="50"/>
      <c r="CG7866" s="50"/>
      <c r="CH7866" s="50"/>
      <c r="CI7866" s="50"/>
      <c r="CJ7866" s="50"/>
      <c r="CK7866" s="50"/>
      <c r="CL7866" s="50"/>
      <c r="CM7866" s="50"/>
      <c r="CN7866" s="50"/>
      <c r="CO7866" s="50"/>
      <c r="CP7866" s="50"/>
      <c r="CQ7866" s="50"/>
      <c r="CR7866" s="50"/>
      <c r="CS7866" s="50"/>
      <c r="CT7866" s="50"/>
      <c r="CU7866" s="50"/>
      <c r="CV7866" s="50"/>
      <c r="CW7866" s="50"/>
      <c r="CX7866" s="50"/>
      <c r="CY7866" s="50"/>
      <c r="CZ7866" s="50"/>
      <c r="DA7866" s="50"/>
      <c r="DB7866" s="50"/>
      <c r="DC7866" s="50"/>
      <c r="DD7866" s="50"/>
      <c r="DE7866" s="50"/>
      <c r="DF7866" s="50"/>
      <c r="DG7866" s="50"/>
    </row>
    <row r="7867" spans="1:111" x14ac:dyDescent="0.2">
      <c r="A7867" s="185"/>
      <c r="B7867" s="186"/>
      <c r="C7867" s="186"/>
      <c r="D7867" s="54"/>
      <c r="E7867" s="310"/>
      <c r="F7867" s="192"/>
      <c r="G7867" s="192"/>
      <c r="H7867" s="50"/>
      <c r="I7867" s="50"/>
      <c r="J7867" s="50"/>
      <c r="K7867" s="50"/>
      <c r="L7867" s="50"/>
      <c r="M7867" s="50"/>
      <c r="N7867" s="50"/>
      <c r="O7867" s="50"/>
      <c r="P7867" s="50"/>
      <c r="Q7867" s="50"/>
      <c r="R7867" s="50"/>
      <c r="S7867" s="50"/>
      <c r="T7867" s="50"/>
      <c r="U7867" s="50"/>
      <c r="V7867" s="50"/>
      <c r="W7867" s="50"/>
      <c r="X7867" s="50"/>
      <c r="Y7867" s="50"/>
      <c r="Z7867" s="50"/>
      <c r="AA7867" s="50"/>
      <c r="AB7867" s="50"/>
      <c r="AC7867" s="50"/>
      <c r="AD7867" s="50"/>
      <c r="AE7867" s="50"/>
      <c r="AF7867" s="50"/>
      <c r="AG7867" s="50"/>
      <c r="AH7867" s="50"/>
      <c r="AI7867" s="50"/>
      <c r="AJ7867" s="50"/>
      <c r="AK7867" s="50"/>
      <c r="AL7867" s="50"/>
      <c r="AM7867" s="50"/>
      <c r="AN7867" s="50"/>
      <c r="AO7867" s="50"/>
      <c r="AP7867" s="50"/>
      <c r="AQ7867" s="50"/>
      <c r="AR7867" s="50"/>
      <c r="AS7867" s="50"/>
      <c r="AT7867" s="50"/>
      <c r="AU7867" s="50"/>
      <c r="AV7867" s="50"/>
      <c r="AW7867" s="50"/>
      <c r="AX7867" s="50"/>
      <c r="AY7867" s="50"/>
      <c r="AZ7867" s="50"/>
      <c r="BA7867" s="50"/>
      <c r="BB7867" s="50"/>
      <c r="BC7867" s="50"/>
      <c r="BD7867" s="50"/>
      <c r="BE7867" s="50"/>
      <c r="BF7867" s="50"/>
      <c r="BG7867" s="50"/>
      <c r="BH7867" s="50"/>
      <c r="BI7867" s="50"/>
      <c r="BJ7867" s="50"/>
      <c r="BK7867" s="50"/>
      <c r="BL7867" s="50"/>
      <c r="BM7867" s="50"/>
      <c r="BN7867" s="50"/>
      <c r="BO7867" s="50"/>
      <c r="BP7867" s="50"/>
      <c r="BQ7867" s="50"/>
      <c r="BR7867" s="50"/>
      <c r="BS7867" s="50"/>
      <c r="BT7867" s="50"/>
      <c r="BU7867" s="50"/>
      <c r="BV7867" s="50"/>
      <c r="BW7867" s="50"/>
      <c r="BX7867" s="50"/>
      <c r="BY7867" s="50"/>
      <c r="BZ7867" s="50"/>
      <c r="CA7867" s="50"/>
      <c r="CB7867" s="50"/>
      <c r="CC7867" s="50"/>
      <c r="CD7867" s="50"/>
      <c r="CE7867" s="50"/>
      <c r="CF7867" s="50"/>
      <c r="CG7867" s="50"/>
      <c r="CH7867" s="50"/>
      <c r="CI7867" s="50"/>
      <c r="CJ7867" s="50"/>
      <c r="CK7867" s="50"/>
      <c r="CL7867" s="50"/>
      <c r="CM7867" s="50"/>
      <c r="CN7867" s="50"/>
      <c r="CO7867" s="50"/>
      <c r="CP7867" s="50"/>
      <c r="CQ7867" s="50"/>
      <c r="CR7867" s="50"/>
      <c r="CS7867" s="50"/>
      <c r="CT7867" s="50"/>
      <c r="CU7867" s="50"/>
      <c r="CV7867" s="50"/>
      <c r="CW7867" s="50"/>
      <c r="CX7867" s="50"/>
      <c r="CY7867" s="50"/>
      <c r="CZ7867" s="50"/>
      <c r="DA7867" s="50"/>
      <c r="DB7867" s="50"/>
      <c r="DC7867" s="50"/>
      <c r="DD7867" s="50"/>
      <c r="DE7867" s="50"/>
      <c r="DF7867" s="50"/>
      <c r="DG7867" s="50"/>
    </row>
    <row r="7868" spans="1:111" x14ac:dyDescent="0.2">
      <c r="A7868" s="185"/>
      <c r="B7868" s="186"/>
      <c r="C7868" s="186"/>
      <c r="D7868" s="54"/>
      <c r="E7868" s="310"/>
      <c r="F7868" s="192"/>
      <c r="G7868" s="192"/>
      <c r="H7868" s="50"/>
      <c r="I7868" s="50"/>
      <c r="J7868" s="50"/>
      <c r="K7868" s="50"/>
      <c r="L7868" s="50"/>
      <c r="M7868" s="50"/>
      <c r="N7868" s="50"/>
      <c r="O7868" s="50"/>
      <c r="P7868" s="50"/>
      <c r="Q7868" s="50"/>
      <c r="R7868" s="50"/>
      <c r="S7868" s="50"/>
      <c r="T7868" s="50"/>
      <c r="U7868" s="50"/>
      <c r="V7868" s="50"/>
      <c r="W7868" s="50"/>
      <c r="X7868" s="50"/>
      <c r="Y7868" s="50"/>
      <c r="Z7868" s="50"/>
      <c r="AA7868" s="50"/>
      <c r="AB7868" s="50"/>
      <c r="AC7868" s="50"/>
      <c r="AD7868" s="50"/>
      <c r="AE7868" s="50"/>
      <c r="AF7868" s="50"/>
      <c r="AG7868" s="50"/>
      <c r="AH7868" s="50"/>
      <c r="AI7868" s="50"/>
      <c r="AJ7868" s="50"/>
      <c r="AK7868" s="50"/>
      <c r="AL7868" s="50"/>
      <c r="AM7868" s="50"/>
      <c r="AN7868" s="50"/>
      <c r="AO7868" s="50"/>
      <c r="AP7868" s="50"/>
      <c r="AQ7868" s="50"/>
      <c r="AR7868" s="50"/>
      <c r="AS7868" s="50"/>
      <c r="AT7868" s="50"/>
      <c r="AU7868" s="50"/>
      <c r="AV7868" s="50"/>
      <c r="AW7868" s="50"/>
      <c r="AX7868" s="50"/>
      <c r="AY7868" s="50"/>
      <c r="AZ7868" s="50"/>
      <c r="BA7868" s="50"/>
      <c r="BB7868" s="50"/>
      <c r="BC7868" s="50"/>
      <c r="BD7868" s="50"/>
      <c r="BE7868" s="50"/>
      <c r="BF7868" s="50"/>
      <c r="BG7868" s="50"/>
      <c r="BH7868" s="50"/>
      <c r="BI7868" s="50"/>
      <c r="BJ7868" s="50"/>
      <c r="BK7868" s="50"/>
      <c r="BL7868" s="50"/>
      <c r="BM7868" s="50"/>
      <c r="BN7868" s="50"/>
      <c r="BO7868" s="50"/>
      <c r="BP7868" s="50"/>
      <c r="BQ7868" s="50"/>
      <c r="BR7868" s="50"/>
      <c r="BS7868" s="50"/>
      <c r="BT7868" s="50"/>
      <c r="BU7868" s="50"/>
      <c r="BV7868" s="50"/>
      <c r="BW7868" s="50"/>
      <c r="BX7868" s="50"/>
      <c r="BY7868" s="50"/>
      <c r="BZ7868" s="50"/>
      <c r="CA7868" s="50"/>
      <c r="CB7868" s="50"/>
      <c r="CC7868" s="50"/>
      <c r="CD7868" s="50"/>
      <c r="CE7868" s="50"/>
      <c r="CF7868" s="50"/>
      <c r="CG7868" s="50"/>
      <c r="CH7868" s="50"/>
      <c r="CI7868" s="50"/>
      <c r="CJ7868" s="50"/>
      <c r="CK7868" s="50"/>
      <c r="CL7868" s="50"/>
      <c r="CM7868" s="50"/>
      <c r="CN7868" s="50"/>
      <c r="CO7868" s="50"/>
      <c r="CP7868" s="50"/>
      <c r="CQ7868" s="50"/>
      <c r="CR7868" s="50"/>
      <c r="CS7868" s="50"/>
      <c r="CT7868" s="50"/>
      <c r="CU7868" s="50"/>
      <c r="CV7868" s="50"/>
      <c r="CW7868" s="50"/>
      <c r="CX7868" s="50"/>
      <c r="CY7868" s="50"/>
      <c r="CZ7868" s="50"/>
      <c r="DA7868" s="50"/>
      <c r="DB7868" s="50"/>
      <c r="DC7868" s="50"/>
      <c r="DD7868" s="50"/>
      <c r="DE7868" s="50"/>
      <c r="DF7868" s="50"/>
      <c r="DG7868" s="50"/>
    </row>
    <row r="7869" spans="1:111" x14ac:dyDescent="0.2">
      <c r="A7869" s="185"/>
      <c r="B7869" s="186"/>
      <c r="C7869" s="186"/>
      <c r="D7869" s="54"/>
      <c r="E7869" s="310"/>
      <c r="F7869" s="192"/>
      <c r="G7869" s="192"/>
      <c r="H7869" s="50"/>
      <c r="I7869" s="50"/>
      <c r="J7869" s="50"/>
      <c r="K7869" s="50"/>
      <c r="L7869" s="50"/>
      <c r="M7869" s="50"/>
      <c r="N7869" s="50"/>
      <c r="O7869" s="50"/>
      <c r="P7869" s="50"/>
      <c r="Q7869" s="50"/>
      <c r="R7869" s="50"/>
      <c r="S7869" s="50"/>
      <c r="T7869" s="50"/>
      <c r="U7869" s="50"/>
      <c r="V7869" s="50"/>
      <c r="W7869" s="50"/>
      <c r="X7869" s="50"/>
      <c r="Y7869" s="50"/>
      <c r="Z7869" s="50"/>
      <c r="AA7869" s="50"/>
      <c r="AB7869" s="50"/>
      <c r="AC7869" s="50"/>
      <c r="AD7869" s="50"/>
      <c r="AE7869" s="50"/>
      <c r="AF7869" s="50"/>
      <c r="AG7869" s="50"/>
      <c r="AH7869" s="50"/>
      <c r="AI7869" s="50"/>
      <c r="AJ7869" s="50"/>
      <c r="AK7869" s="50"/>
      <c r="AL7869" s="50"/>
      <c r="AM7869" s="50"/>
      <c r="AN7869" s="50"/>
      <c r="AO7869" s="50"/>
      <c r="AP7869" s="50"/>
      <c r="AQ7869" s="50"/>
      <c r="AR7869" s="50"/>
      <c r="AS7869" s="50"/>
      <c r="AT7869" s="50"/>
      <c r="AU7869" s="50"/>
      <c r="AV7869" s="50"/>
      <c r="AW7869" s="50"/>
      <c r="AX7869" s="50"/>
      <c r="AY7869" s="50"/>
      <c r="AZ7869" s="50"/>
      <c r="BA7869" s="50"/>
      <c r="BB7869" s="50"/>
      <c r="BC7869" s="50"/>
      <c r="BD7869" s="50"/>
      <c r="BE7869" s="50"/>
      <c r="BF7869" s="50"/>
      <c r="BG7869" s="50"/>
      <c r="BH7869" s="50"/>
      <c r="BI7869" s="50"/>
      <c r="BJ7869" s="50"/>
      <c r="BK7869" s="50"/>
      <c r="BL7869" s="50"/>
      <c r="BM7869" s="50"/>
      <c r="BN7869" s="50"/>
      <c r="BO7869" s="50"/>
      <c r="BP7869" s="50"/>
      <c r="BQ7869" s="50"/>
      <c r="BR7869" s="50"/>
      <c r="BS7869" s="50"/>
      <c r="BT7869" s="50"/>
      <c r="BU7869" s="50"/>
      <c r="BV7869" s="50"/>
      <c r="BW7869" s="50"/>
      <c r="BX7869" s="50"/>
      <c r="BY7869" s="50"/>
      <c r="BZ7869" s="50"/>
      <c r="CA7869" s="50"/>
      <c r="CB7869" s="50"/>
      <c r="CC7869" s="50"/>
      <c r="CD7869" s="50"/>
      <c r="CE7869" s="50"/>
      <c r="CF7869" s="50"/>
      <c r="CG7869" s="50"/>
      <c r="CH7869" s="50"/>
      <c r="CI7869" s="50"/>
      <c r="CJ7869" s="50"/>
      <c r="CK7869" s="50"/>
      <c r="CL7869" s="50"/>
      <c r="CM7869" s="50"/>
      <c r="CN7869" s="50"/>
      <c r="CO7869" s="50"/>
      <c r="CP7869" s="50"/>
      <c r="CQ7869" s="50"/>
      <c r="CR7869" s="50"/>
      <c r="CS7869" s="50"/>
      <c r="CT7869" s="50"/>
      <c r="CU7869" s="50"/>
      <c r="CV7869" s="50"/>
      <c r="CW7869" s="50"/>
      <c r="CX7869" s="50"/>
      <c r="CY7869" s="50"/>
      <c r="CZ7869" s="50"/>
      <c r="DA7869" s="50"/>
      <c r="DB7869" s="50"/>
      <c r="DC7869" s="50"/>
      <c r="DD7869" s="50"/>
      <c r="DE7869" s="50"/>
      <c r="DF7869" s="50"/>
      <c r="DG7869" s="50"/>
    </row>
    <row r="7870" spans="1:111" x14ac:dyDescent="0.2">
      <c r="A7870" s="185"/>
      <c r="B7870" s="186"/>
      <c r="C7870" s="186"/>
      <c r="D7870" s="54"/>
      <c r="E7870" s="310"/>
      <c r="F7870" s="192"/>
      <c r="G7870" s="192"/>
      <c r="H7870" s="50"/>
      <c r="I7870" s="50"/>
      <c r="J7870" s="50"/>
      <c r="K7870" s="50"/>
      <c r="L7870" s="50"/>
      <c r="M7870" s="50"/>
      <c r="N7870" s="50"/>
      <c r="O7870" s="50"/>
      <c r="P7870" s="50"/>
      <c r="Q7870" s="50"/>
      <c r="R7870" s="50"/>
      <c r="S7870" s="50"/>
      <c r="T7870" s="50"/>
      <c r="U7870" s="50"/>
      <c r="V7870" s="50"/>
      <c r="W7870" s="50"/>
      <c r="X7870" s="50"/>
      <c r="Y7870" s="50"/>
      <c r="Z7870" s="50"/>
      <c r="AA7870" s="50"/>
      <c r="AB7870" s="50"/>
      <c r="AC7870" s="50"/>
      <c r="AD7870" s="50"/>
      <c r="AE7870" s="50"/>
      <c r="AF7870" s="50"/>
      <c r="AG7870" s="50"/>
      <c r="AH7870" s="50"/>
      <c r="AI7870" s="50"/>
      <c r="AJ7870" s="50"/>
      <c r="AK7870" s="50"/>
      <c r="AL7870" s="50"/>
      <c r="AM7870" s="50"/>
      <c r="AN7870" s="50"/>
      <c r="AO7870" s="50"/>
      <c r="AP7870" s="50"/>
      <c r="AQ7870" s="50"/>
      <c r="AR7870" s="50"/>
      <c r="AS7870" s="50"/>
      <c r="AT7870" s="50"/>
      <c r="AU7870" s="50"/>
      <c r="AV7870" s="50"/>
      <c r="AW7870" s="50"/>
      <c r="AX7870" s="50"/>
      <c r="AY7870" s="50"/>
      <c r="AZ7870" s="50"/>
      <c r="BA7870" s="50"/>
      <c r="BB7870" s="50"/>
      <c r="BC7870" s="50"/>
      <c r="BD7870" s="50"/>
      <c r="BE7870" s="50"/>
      <c r="BF7870" s="50"/>
      <c r="BG7870" s="50"/>
      <c r="BH7870" s="50"/>
      <c r="BI7870" s="50"/>
      <c r="BJ7870" s="50"/>
      <c r="BK7870" s="50"/>
      <c r="BL7870" s="50"/>
      <c r="BM7870" s="50"/>
      <c r="BN7870" s="50"/>
      <c r="BO7870" s="50"/>
      <c r="BP7870" s="50"/>
      <c r="BQ7870" s="50"/>
      <c r="BR7870" s="50"/>
      <c r="BS7870" s="50"/>
      <c r="BT7870" s="50"/>
      <c r="BU7870" s="50"/>
      <c r="BV7870" s="50"/>
      <c r="BW7870" s="50"/>
      <c r="BX7870" s="50"/>
      <c r="BY7870" s="50"/>
      <c r="BZ7870" s="50"/>
      <c r="CA7870" s="50"/>
      <c r="CB7870" s="50"/>
      <c r="CC7870" s="50"/>
      <c r="CD7870" s="50"/>
      <c r="CE7870" s="50"/>
      <c r="CF7870" s="50"/>
      <c r="CG7870" s="50"/>
      <c r="CH7870" s="50"/>
      <c r="CI7870" s="50"/>
      <c r="CJ7870" s="50"/>
      <c r="CK7870" s="50"/>
      <c r="CL7870" s="50"/>
      <c r="CM7870" s="50"/>
      <c r="CN7870" s="50"/>
      <c r="CO7870" s="50"/>
      <c r="CP7870" s="50"/>
      <c r="CQ7870" s="50"/>
      <c r="CR7870" s="50"/>
      <c r="CS7870" s="50"/>
      <c r="CT7870" s="50"/>
      <c r="CU7870" s="50"/>
      <c r="CV7870" s="50"/>
      <c r="CW7870" s="50"/>
      <c r="CX7870" s="50"/>
      <c r="CY7870" s="50"/>
      <c r="CZ7870" s="50"/>
      <c r="DA7870" s="50"/>
      <c r="DB7870" s="50"/>
      <c r="DC7870" s="50"/>
      <c r="DD7870" s="50"/>
      <c r="DE7870" s="50"/>
      <c r="DF7870" s="50"/>
      <c r="DG7870" s="50"/>
    </row>
    <row r="7871" spans="1:111" x14ac:dyDescent="0.2">
      <c r="A7871" s="185"/>
      <c r="B7871" s="186"/>
      <c r="C7871" s="186"/>
      <c r="D7871" s="54"/>
      <c r="E7871" s="310"/>
      <c r="F7871" s="192"/>
      <c r="G7871" s="192"/>
      <c r="H7871" s="50"/>
      <c r="I7871" s="50"/>
      <c r="J7871" s="50"/>
      <c r="K7871" s="50"/>
      <c r="L7871" s="50"/>
      <c r="M7871" s="50"/>
      <c r="N7871" s="50"/>
      <c r="O7871" s="50"/>
      <c r="P7871" s="50"/>
      <c r="Q7871" s="50"/>
      <c r="R7871" s="50"/>
      <c r="S7871" s="50"/>
      <c r="T7871" s="50"/>
      <c r="U7871" s="50"/>
      <c r="V7871" s="50"/>
      <c r="W7871" s="50"/>
      <c r="X7871" s="50"/>
      <c r="Y7871" s="50"/>
      <c r="Z7871" s="50"/>
      <c r="AA7871" s="50"/>
      <c r="AB7871" s="50"/>
      <c r="AC7871" s="50"/>
      <c r="AD7871" s="50"/>
      <c r="AE7871" s="50"/>
      <c r="AF7871" s="50"/>
      <c r="AG7871" s="50"/>
      <c r="AH7871" s="50"/>
      <c r="AI7871" s="50"/>
      <c r="AJ7871" s="50"/>
      <c r="AK7871" s="50"/>
      <c r="AL7871" s="50"/>
      <c r="AM7871" s="50"/>
      <c r="AN7871" s="50"/>
      <c r="AO7871" s="50"/>
      <c r="AP7871" s="50"/>
      <c r="AQ7871" s="50"/>
      <c r="AR7871" s="50"/>
      <c r="AS7871" s="50"/>
      <c r="AT7871" s="50"/>
      <c r="AU7871" s="50"/>
      <c r="AV7871" s="50"/>
      <c r="AW7871" s="50"/>
      <c r="AX7871" s="50"/>
      <c r="AY7871" s="50"/>
      <c r="AZ7871" s="50"/>
      <c r="BA7871" s="50"/>
      <c r="BB7871" s="50"/>
      <c r="BC7871" s="50"/>
      <c r="BD7871" s="50"/>
      <c r="BE7871" s="50"/>
      <c r="BF7871" s="50"/>
      <c r="BG7871" s="50"/>
      <c r="BH7871" s="50"/>
      <c r="BI7871" s="50"/>
      <c r="BJ7871" s="50"/>
      <c r="BK7871" s="50"/>
      <c r="BL7871" s="50"/>
      <c r="BM7871" s="50"/>
      <c r="BN7871" s="50"/>
      <c r="BO7871" s="50"/>
      <c r="BP7871" s="50"/>
      <c r="BQ7871" s="50"/>
      <c r="BR7871" s="50"/>
      <c r="BS7871" s="50"/>
      <c r="BT7871" s="50"/>
      <c r="BU7871" s="50"/>
      <c r="BV7871" s="50"/>
      <c r="BW7871" s="50"/>
      <c r="BX7871" s="50"/>
      <c r="BY7871" s="50"/>
      <c r="BZ7871" s="50"/>
      <c r="CA7871" s="50"/>
      <c r="CB7871" s="50"/>
      <c r="CC7871" s="50"/>
      <c r="CD7871" s="50"/>
      <c r="CE7871" s="50"/>
      <c r="CF7871" s="50"/>
      <c r="CG7871" s="50"/>
      <c r="CH7871" s="50"/>
      <c r="CI7871" s="50"/>
      <c r="CJ7871" s="50"/>
      <c r="CK7871" s="50"/>
      <c r="CL7871" s="50"/>
      <c r="CM7871" s="50"/>
      <c r="CN7871" s="50"/>
      <c r="CO7871" s="50"/>
      <c r="CP7871" s="50"/>
      <c r="CQ7871" s="50"/>
      <c r="CR7871" s="50"/>
      <c r="CS7871" s="50"/>
      <c r="CT7871" s="50"/>
      <c r="CU7871" s="50"/>
      <c r="CV7871" s="50"/>
      <c r="CW7871" s="50"/>
      <c r="CX7871" s="50"/>
      <c r="CY7871" s="50"/>
      <c r="CZ7871" s="50"/>
      <c r="DA7871" s="50"/>
      <c r="DB7871" s="50"/>
      <c r="DC7871" s="50"/>
      <c r="DD7871" s="50"/>
      <c r="DE7871" s="50"/>
      <c r="DF7871" s="50"/>
      <c r="DG7871" s="50"/>
    </row>
    <row r="7872" spans="1:111" x14ac:dyDescent="0.2">
      <c r="A7872" s="185"/>
      <c r="B7872" s="186"/>
      <c r="C7872" s="186"/>
      <c r="D7872" s="54"/>
      <c r="E7872" s="310"/>
      <c r="F7872" s="192"/>
      <c r="G7872" s="192"/>
      <c r="H7872" s="50"/>
      <c r="I7872" s="50"/>
      <c r="J7872" s="50"/>
      <c r="K7872" s="50"/>
      <c r="L7872" s="50"/>
      <c r="M7872" s="50"/>
      <c r="N7872" s="50"/>
      <c r="O7872" s="50"/>
      <c r="P7872" s="50"/>
      <c r="Q7872" s="50"/>
      <c r="R7872" s="50"/>
      <c r="S7872" s="50"/>
      <c r="T7872" s="50"/>
      <c r="U7872" s="50"/>
      <c r="V7872" s="50"/>
      <c r="W7872" s="50"/>
      <c r="X7872" s="50"/>
      <c r="Y7872" s="50"/>
      <c r="Z7872" s="50"/>
      <c r="AA7872" s="50"/>
      <c r="AB7872" s="50"/>
      <c r="AC7872" s="50"/>
      <c r="AD7872" s="50"/>
      <c r="AE7872" s="50"/>
      <c r="AF7872" s="50"/>
      <c r="AG7872" s="50"/>
      <c r="AH7872" s="50"/>
      <c r="AI7872" s="50"/>
      <c r="AJ7872" s="50"/>
      <c r="AK7872" s="50"/>
      <c r="AL7872" s="50"/>
      <c r="AM7872" s="50"/>
      <c r="AN7872" s="50"/>
      <c r="AO7872" s="50"/>
      <c r="AP7872" s="50"/>
      <c r="AQ7872" s="50"/>
      <c r="AR7872" s="50"/>
      <c r="AS7872" s="50"/>
      <c r="AT7872" s="50"/>
      <c r="AU7872" s="50"/>
      <c r="AV7872" s="50"/>
      <c r="AW7872" s="50"/>
      <c r="AX7872" s="50"/>
      <c r="AY7872" s="50"/>
      <c r="AZ7872" s="50"/>
      <c r="BA7872" s="50"/>
      <c r="BB7872" s="50"/>
      <c r="BC7872" s="50"/>
      <c r="BD7872" s="50"/>
      <c r="BE7872" s="50"/>
      <c r="BF7872" s="50"/>
      <c r="BG7872" s="50"/>
      <c r="BH7872" s="50"/>
      <c r="BI7872" s="50"/>
      <c r="BJ7872" s="50"/>
      <c r="BK7872" s="50"/>
      <c r="BL7872" s="50"/>
      <c r="BM7872" s="50"/>
      <c r="BN7872" s="50"/>
      <c r="BO7872" s="50"/>
      <c r="BP7872" s="50"/>
      <c r="BQ7872" s="50"/>
      <c r="BR7872" s="50"/>
      <c r="BS7872" s="50"/>
      <c r="BT7872" s="50"/>
      <c r="BU7872" s="50"/>
      <c r="BV7872" s="50"/>
      <c r="BW7872" s="50"/>
      <c r="BX7872" s="50"/>
      <c r="BY7872" s="50"/>
      <c r="BZ7872" s="50"/>
      <c r="CA7872" s="50"/>
      <c r="CB7872" s="50"/>
      <c r="CC7872" s="50"/>
      <c r="CD7872" s="50"/>
      <c r="CE7872" s="50"/>
      <c r="CF7872" s="50"/>
      <c r="CG7872" s="50"/>
      <c r="CH7872" s="50"/>
      <c r="CI7872" s="50"/>
      <c r="CJ7872" s="50"/>
      <c r="CK7872" s="50"/>
      <c r="CL7872" s="50"/>
      <c r="CM7872" s="50"/>
      <c r="CN7872" s="50"/>
      <c r="CO7872" s="50"/>
      <c r="CP7872" s="50"/>
      <c r="CQ7872" s="50"/>
      <c r="CR7872" s="50"/>
      <c r="CS7872" s="50"/>
      <c r="CT7872" s="50"/>
      <c r="CU7872" s="50"/>
      <c r="CV7872" s="50"/>
      <c r="CW7872" s="50"/>
      <c r="CX7872" s="50"/>
      <c r="CY7872" s="50"/>
      <c r="CZ7872" s="50"/>
      <c r="DA7872" s="50"/>
      <c r="DB7872" s="50"/>
      <c r="DC7872" s="50"/>
      <c r="DD7872" s="50"/>
      <c r="DE7872" s="50"/>
      <c r="DF7872" s="50"/>
      <c r="DG7872" s="50"/>
    </row>
    <row r="7873" spans="1:111" x14ac:dyDescent="0.2">
      <c r="A7873" s="185"/>
      <c r="B7873" s="186"/>
      <c r="C7873" s="186"/>
      <c r="D7873" s="54"/>
      <c r="E7873" s="310"/>
      <c r="F7873" s="192"/>
      <c r="G7873" s="192"/>
      <c r="H7873" s="50"/>
      <c r="I7873" s="50"/>
      <c r="J7873" s="50"/>
      <c r="K7873" s="50"/>
      <c r="L7873" s="50"/>
      <c r="M7873" s="50"/>
      <c r="N7873" s="50"/>
      <c r="O7873" s="50"/>
      <c r="P7873" s="50"/>
      <c r="Q7873" s="50"/>
      <c r="R7873" s="50"/>
      <c r="S7873" s="50"/>
      <c r="T7873" s="50"/>
      <c r="U7873" s="50"/>
      <c r="V7873" s="50"/>
      <c r="W7873" s="50"/>
      <c r="X7873" s="50"/>
      <c r="Y7873" s="50"/>
      <c r="Z7873" s="50"/>
      <c r="AA7873" s="50"/>
      <c r="AB7873" s="50"/>
      <c r="AC7873" s="50"/>
      <c r="AD7873" s="50"/>
      <c r="AE7873" s="50"/>
      <c r="AF7873" s="50"/>
      <c r="AG7873" s="50"/>
      <c r="AH7873" s="50"/>
      <c r="AI7873" s="50"/>
      <c r="AJ7873" s="50"/>
      <c r="AK7873" s="50"/>
      <c r="AL7873" s="50"/>
      <c r="AM7873" s="50"/>
      <c r="AN7873" s="50"/>
      <c r="AO7873" s="50"/>
      <c r="AP7873" s="50"/>
      <c r="AQ7873" s="50"/>
      <c r="AR7873" s="50"/>
      <c r="AS7873" s="50"/>
      <c r="AT7873" s="50"/>
      <c r="AU7873" s="50"/>
      <c r="AV7873" s="50"/>
      <c r="AW7873" s="50"/>
      <c r="AX7873" s="50"/>
      <c r="AY7873" s="50"/>
      <c r="AZ7873" s="50"/>
      <c r="BA7873" s="50"/>
      <c r="BB7873" s="50"/>
      <c r="BC7873" s="50"/>
      <c r="BD7873" s="50"/>
      <c r="BE7873" s="50"/>
      <c r="BF7873" s="50"/>
      <c r="BG7873" s="50"/>
      <c r="BH7873" s="50"/>
      <c r="BI7873" s="50"/>
      <c r="BJ7873" s="50"/>
      <c r="BK7873" s="50"/>
      <c r="BL7873" s="50"/>
      <c r="BM7873" s="50"/>
      <c r="BN7873" s="50"/>
      <c r="BO7873" s="50"/>
      <c r="BP7873" s="50"/>
      <c r="BQ7873" s="50"/>
      <c r="BR7873" s="50"/>
      <c r="BS7873" s="50"/>
      <c r="BT7873" s="50"/>
      <c r="BU7873" s="50"/>
      <c r="BV7873" s="50"/>
      <c r="BW7873" s="50"/>
      <c r="BX7873" s="50"/>
      <c r="BY7873" s="50"/>
      <c r="BZ7873" s="50"/>
      <c r="CA7873" s="50"/>
      <c r="CB7873" s="50"/>
      <c r="CC7873" s="50"/>
      <c r="CD7873" s="50"/>
      <c r="CE7873" s="50"/>
      <c r="CF7873" s="50"/>
      <c r="CG7873" s="50"/>
      <c r="CH7873" s="50"/>
      <c r="CI7873" s="50"/>
      <c r="CJ7873" s="50"/>
      <c r="CK7873" s="50"/>
      <c r="CL7873" s="50"/>
      <c r="CM7873" s="50"/>
      <c r="CN7873" s="50"/>
      <c r="CO7873" s="50"/>
      <c r="CP7873" s="50"/>
      <c r="CQ7873" s="50"/>
      <c r="CR7873" s="50"/>
      <c r="CS7873" s="50"/>
      <c r="CT7873" s="50"/>
      <c r="CU7873" s="50"/>
      <c r="CV7873" s="50"/>
      <c r="CW7873" s="50"/>
      <c r="CX7873" s="50"/>
      <c r="CY7873" s="50"/>
      <c r="CZ7873" s="50"/>
      <c r="DA7873" s="50"/>
      <c r="DB7873" s="50"/>
      <c r="DC7873" s="50"/>
      <c r="DD7873" s="50"/>
      <c r="DE7873" s="50"/>
      <c r="DF7873" s="50"/>
      <c r="DG7873" s="50"/>
    </row>
    <row r="7874" spans="1:111" x14ac:dyDescent="0.2">
      <c r="A7874" s="185"/>
      <c r="B7874" s="186"/>
      <c r="C7874" s="186"/>
      <c r="D7874" s="54"/>
      <c r="E7874" s="310"/>
      <c r="F7874" s="192"/>
      <c r="G7874" s="192"/>
      <c r="H7874" s="50"/>
      <c r="I7874" s="50"/>
      <c r="J7874" s="50"/>
      <c r="K7874" s="50"/>
      <c r="L7874" s="50"/>
      <c r="M7874" s="50"/>
      <c r="N7874" s="50"/>
      <c r="O7874" s="50"/>
      <c r="P7874" s="50"/>
      <c r="Q7874" s="50"/>
      <c r="R7874" s="50"/>
      <c r="S7874" s="50"/>
      <c r="T7874" s="50"/>
      <c r="U7874" s="50"/>
      <c r="V7874" s="50"/>
      <c r="W7874" s="50"/>
      <c r="X7874" s="50"/>
      <c r="Y7874" s="50"/>
      <c r="Z7874" s="50"/>
      <c r="AA7874" s="50"/>
      <c r="AB7874" s="50"/>
      <c r="AC7874" s="50"/>
      <c r="AD7874" s="50"/>
      <c r="AE7874" s="50"/>
      <c r="AF7874" s="50"/>
      <c r="AG7874" s="50"/>
      <c r="AH7874" s="50"/>
      <c r="AI7874" s="50"/>
      <c r="AJ7874" s="50"/>
      <c r="AK7874" s="50"/>
      <c r="AL7874" s="50"/>
      <c r="AM7874" s="50"/>
      <c r="AN7874" s="50"/>
      <c r="AO7874" s="50"/>
      <c r="AP7874" s="50"/>
      <c r="AQ7874" s="50"/>
      <c r="AR7874" s="50"/>
      <c r="AS7874" s="50"/>
      <c r="AT7874" s="50"/>
      <c r="AU7874" s="50"/>
      <c r="AV7874" s="50"/>
      <c r="AW7874" s="50"/>
      <c r="AX7874" s="50"/>
      <c r="AY7874" s="50"/>
      <c r="AZ7874" s="50"/>
      <c r="BA7874" s="50"/>
      <c r="BB7874" s="50"/>
      <c r="BC7874" s="50"/>
      <c r="BD7874" s="50"/>
      <c r="BE7874" s="50"/>
      <c r="BF7874" s="50"/>
      <c r="BG7874" s="50"/>
      <c r="BH7874" s="50"/>
      <c r="BI7874" s="50"/>
      <c r="BJ7874" s="50"/>
      <c r="BK7874" s="50"/>
      <c r="BL7874" s="50"/>
      <c r="BM7874" s="50"/>
      <c r="BN7874" s="50"/>
      <c r="BO7874" s="50"/>
      <c r="BP7874" s="50"/>
      <c r="BQ7874" s="50"/>
      <c r="BR7874" s="50"/>
      <c r="BS7874" s="50"/>
      <c r="BT7874" s="50"/>
      <c r="BU7874" s="50"/>
      <c r="BV7874" s="50"/>
      <c r="BW7874" s="50"/>
      <c r="BX7874" s="50"/>
      <c r="BY7874" s="50"/>
      <c r="BZ7874" s="50"/>
      <c r="CA7874" s="50"/>
      <c r="CB7874" s="50"/>
      <c r="CC7874" s="50"/>
      <c r="CD7874" s="50"/>
      <c r="CE7874" s="50"/>
      <c r="CF7874" s="50"/>
      <c r="CG7874" s="50"/>
      <c r="CH7874" s="50"/>
      <c r="CI7874" s="50"/>
      <c r="CJ7874" s="50"/>
      <c r="CK7874" s="50"/>
      <c r="CL7874" s="50"/>
      <c r="CM7874" s="50"/>
      <c r="CN7874" s="50"/>
      <c r="CO7874" s="50"/>
      <c r="CP7874" s="50"/>
      <c r="CQ7874" s="50"/>
      <c r="CR7874" s="50"/>
      <c r="CS7874" s="50"/>
      <c r="CT7874" s="50"/>
      <c r="CU7874" s="50"/>
      <c r="CV7874" s="50"/>
      <c r="CW7874" s="50"/>
      <c r="CX7874" s="50"/>
      <c r="CY7874" s="50"/>
      <c r="CZ7874" s="50"/>
      <c r="DA7874" s="50"/>
      <c r="DB7874" s="50"/>
      <c r="DC7874" s="50"/>
      <c r="DD7874" s="50"/>
      <c r="DE7874" s="50"/>
      <c r="DF7874" s="50"/>
      <c r="DG7874" s="50"/>
    </row>
    <row r="7875" spans="1:111" x14ac:dyDescent="0.2">
      <c r="A7875" s="185"/>
      <c r="B7875" s="186"/>
      <c r="C7875" s="186"/>
      <c r="D7875" s="54"/>
      <c r="E7875" s="310"/>
      <c r="F7875" s="192"/>
      <c r="G7875" s="192"/>
      <c r="H7875" s="50"/>
      <c r="I7875" s="50"/>
      <c r="J7875" s="50"/>
      <c r="K7875" s="50"/>
      <c r="L7875" s="50"/>
      <c r="M7875" s="50"/>
      <c r="N7875" s="50"/>
      <c r="O7875" s="50"/>
      <c r="P7875" s="50"/>
      <c r="Q7875" s="50"/>
      <c r="R7875" s="50"/>
      <c r="S7875" s="50"/>
      <c r="T7875" s="50"/>
      <c r="U7875" s="50"/>
      <c r="V7875" s="50"/>
      <c r="W7875" s="50"/>
      <c r="X7875" s="50"/>
      <c r="Y7875" s="50"/>
      <c r="Z7875" s="50"/>
      <c r="AA7875" s="50"/>
      <c r="AB7875" s="50"/>
      <c r="AC7875" s="50"/>
      <c r="AD7875" s="50"/>
      <c r="AE7875" s="50"/>
      <c r="AF7875" s="50"/>
      <c r="AG7875" s="50"/>
      <c r="AH7875" s="50"/>
      <c r="AI7875" s="50"/>
      <c r="AJ7875" s="50"/>
      <c r="AK7875" s="50"/>
      <c r="AL7875" s="50"/>
      <c r="AM7875" s="50"/>
      <c r="AN7875" s="50"/>
      <c r="AO7875" s="50"/>
      <c r="AP7875" s="50"/>
      <c r="AQ7875" s="50"/>
      <c r="AR7875" s="50"/>
      <c r="AS7875" s="50"/>
      <c r="AT7875" s="50"/>
      <c r="AU7875" s="50"/>
      <c r="AV7875" s="50"/>
      <c r="AW7875" s="50"/>
      <c r="AX7875" s="50"/>
      <c r="AY7875" s="50"/>
      <c r="AZ7875" s="50"/>
      <c r="BA7875" s="50"/>
      <c r="BB7875" s="50"/>
      <c r="BC7875" s="50"/>
      <c r="BD7875" s="50"/>
      <c r="BE7875" s="50"/>
      <c r="BF7875" s="50"/>
      <c r="BG7875" s="50"/>
      <c r="BH7875" s="50"/>
      <c r="BI7875" s="50"/>
      <c r="BJ7875" s="50"/>
      <c r="BK7875" s="50"/>
      <c r="BL7875" s="50"/>
      <c r="BM7875" s="50"/>
      <c r="BN7875" s="50"/>
      <c r="BO7875" s="50"/>
      <c r="BP7875" s="50"/>
      <c r="BQ7875" s="50"/>
      <c r="BR7875" s="50"/>
      <c r="BS7875" s="50"/>
      <c r="BT7875" s="50"/>
      <c r="BU7875" s="50"/>
      <c r="BV7875" s="50"/>
      <c r="BW7875" s="50"/>
      <c r="BX7875" s="50"/>
      <c r="BY7875" s="50"/>
      <c r="BZ7875" s="50"/>
      <c r="CA7875" s="50"/>
      <c r="CB7875" s="50"/>
      <c r="CC7875" s="50"/>
      <c r="CD7875" s="50"/>
      <c r="CE7875" s="50"/>
      <c r="CF7875" s="50"/>
      <c r="CG7875" s="50"/>
      <c r="CH7875" s="50"/>
      <c r="CI7875" s="50"/>
      <c r="CJ7875" s="50"/>
      <c r="CK7875" s="50"/>
      <c r="CL7875" s="50"/>
      <c r="CM7875" s="50"/>
      <c r="CN7875" s="50"/>
      <c r="CO7875" s="50"/>
      <c r="CP7875" s="50"/>
      <c r="CQ7875" s="50"/>
      <c r="CR7875" s="50"/>
      <c r="CS7875" s="50"/>
      <c r="CT7875" s="50"/>
      <c r="CU7875" s="50"/>
      <c r="CV7875" s="50"/>
      <c r="CW7875" s="50"/>
      <c r="CX7875" s="50"/>
      <c r="CY7875" s="50"/>
      <c r="CZ7875" s="50"/>
      <c r="DA7875" s="50"/>
      <c r="DB7875" s="50"/>
      <c r="DC7875" s="50"/>
      <c r="DD7875" s="50"/>
      <c r="DE7875" s="50"/>
      <c r="DF7875" s="50"/>
      <c r="DG7875" s="50"/>
    </row>
    <row r="7876" spans="1:111" x14ac:dyDescent="0.2">
      <c r="A7876" s="185"/>
      <c r="B7876" s="186"/>
      <c r="C7876" s="186"/>
      <c r="D7876" s="54"/>
      <c r="E7876" s="310"/>
      <c r="F7876" s="192"/>
      <c r="G7876" s="192"/>
      <c r="H7876" s="50"/>
      <c r="I7876" s="50"/>
      <c r="J7876" s="50"/>
      <c r="K7876" s="50"/>
      <c r="L7876" s="50"/>
      <c r="M7876" s="50"/>
      <c r="N7876" s="50"/>
      <c r="O7876" s="50"/>
      <c r="P7876" s="50"/>
      <c r="Q7876" s="50"/>
      <c r="R7876" s="50"/>
      <c r="S7876" s="50"/>
      <c r="T7876" s="50"/>
      <c r="U7876" s="50"/>
      <c r="V7876" s="50"/>
      <c r="W7876" s="50"/>
      <c r="X7876" s="50"/>
      <c r="Y7876" s="50"/>
      <c r="Z7876" s="50"/>
      <c r="AA7876" s="50"/>
      <c r="AB7876" s="50"/>
      <c r="AC7876" s="50"/>
      <c r="AD7876" s="50"/>
      <c r="AE7876" s="50"/>
      <c r="AF7876" s="50"/>
      <c r="AG7876" s="50"/>
      <c r="AH7876" s="50"/>
      <c r="AI7876" s="50"/>
      <c r="AJ7876" s="50"/>
      <c r="AK7876" s="50"/>
      <c r="AL7876" s="50"/>
      <c r="AM7876" s="50"/>
      <c r="AN7876" s="50"/>
      <c r="AO7876" s="50"/>
      <c r="AP7876" s="50"/>
      <c r="AQ7876" s="50"/>
      <c r="AR7876" s="50"/>
      <c r="AS7876" s="50"/>
      <c r="AT7876" s="50"/>
      <c r="AU7876" s="50"/>
      <c r="AV7876" s="50"/>
      <c r="AW7876" s="50"/>
      <c r="AX7876" s="50"/>
      <c r="AY7876" s="50"/>
      <c r="AZ7876" s="50"/>
      <c r="BA7876" s="50"/>
      <c r="BB7876" s="50"/>
      <c r="BC7876" s="50"/>
      <c r="BD7876" s="50"/>
      <c r="BE7876" s="50"/>
      <c r="BF7876" s="50"/>
      <c r="BG7876" s="50"/>
      <c r="BH7876" s="50"/>
      <c r="BI7876" s="50"/>
      <c r="BJ7876" s="50"/>
      <c r="BK7876" s="50"/>
      <c r="BL7876" s="50"/>
      <c r="BM7876" s="50"/>
      <c r="BN7876" s="50"/>
      <c r="BO7876" s="50"/>
      <c r="BP7876" s="50"/>
      <c r="BQ7876" s="50"/>
      <c r="BR7876" s="50"/>
      <c r="BS7876" s="50"/>
      <c r="BT7876" s="50"/>
      <c r="BU7876" s="50"/>
      <c r="BV7876" s="50"/>
      <c r="BW7876" s="50"/>
      <c r="BX7876" s="50"/>
      <c r="BY7876" s="50"/>
      <c r="BZ7876" s="50"/>
      <c r="CA7876" s="50"/>
      <c r="CB7876" s="50"/>
      <c r="CC7876" s="50"/>
      <c r="CD7876" s="50"/>
      <c r="CE7876" s="50"/>
      <c r="CF7876" s="50"/>
      <c r="CG7876" s="50"/>
      <c r="CH7876" s="50"/>
      <c r="CI7876" s="50"/>
      <c r="CJ7876" s="50"/>
      <c r="CK7876" s="50"/>
      <c r="CL7876" s="50"/>
      <c r="CM7876" s="50"/>
      <c r="CN7876" s="50"/>
      <c r="CO7876" s="50"/>
      <c r="CP7876" s="50"/>
      <c r="CQ7876" s="50"/>
      <c r="CR7876" s="50"/>
      <c r="CS7876" s="50"/>
      <c r="CT7876" s="50"/>
      <c r="CU7876" s="50"/>
      <c r="CV7876" s="50"/>
      <c r="CW7876" s="50"/>
      <c r="CX7876" s="50"/>
      <c r="CY7876" s="50"/>
      <c r="CZ7876" s="50"/>
      <c r="DA7876" s="50"/>
      <c r="DB7876" s="50"/>
      <c r="DC7876" s="50"/>
      <c r="DD7876" s="50"/>
      <c r="DE7876" s="50"/>
      <c r="DF7876" s="50"/>
      <c r="DG7876" s="50"/>
    </row>
    <row r="7877" spans="1:111" x14ac:dyDescent="0.2">
      <c r="A7877" s="185"/>
      <c r="B7877" s="186"/>
      <c r="C7877" s="186"/>
      <c r="D7877" s="54"/>
      <c r="E7877" s="310"/>
      <c r="F7877" s="192"/>
      <c r="G7877" s="192"/>
      <c r="H7877" s="50"/>
      <c r="I7877" s="50"/>
      <c r="J7877" s="50"/>
      <c r="K7877" s="50"/>
      <c r="L7877" s="50"/>
      <c r="M7877" s="50"/>
      <c r="N7877" s="50"/>
      <c r="O7877" s="50"/>
      <c r="P7877" s="50"/>
      <c r="Q7877" s="50"/>
      <c r="R7877" s="50"/>
      <c r="S7877" s="50"/>
      <c r="T7877" s="50"/>
      <c r="U7877" s="50"/>
      <c r="V7877" s="50"/>
      <c r="W7877" s="50"/>
      <c r="X7877" s="50"/>
      <c r="Y7877" s="50"/>
      <c r="Z7877" s="50"/>
      <c r="AA7877" s="50"/>
      <c r="AB7877" s="50"/>
      <c r="AC7877" s="50"/>
      <c r="AD7877" s="50"/>
      <c r="AE7877" s="50"/>
      <c r="AF7877" s="50"/>
      <c r="AG7877" s="50"/>
      <c r="AH7877" s="50"/>
      <c r="AI7877" s="50"/>
      <c r="AJ7877" s="50"/>
      <c r="AK7877" s="50"/>
      <c r="AL7877" s="50"/>
      <c r="AM7877" s="50"/>
      <c r="AN7877" s="50"/>
      <c r="AO7877" s="50"/>
      <c r="AP7877" s="50"/>
      <c r="AQ7877" s="50"/>
      <c r="AR7877" s="50"/>
      <c r="AS7877" s="50"/>
      <c r="AT7877" s="50"/>
      <c r="AU7877" s="50"/>
      <c r="AV7877" s="50"/>
      <c r="AW7877" s="50"/>
      <c r="AX7877" s="50"/>
      <c r="AY7877" s="50"/>
      <c r="AZ7877" s="50"/>
      <c r="BA7877" s="50"/>
      <c r="BB7877" s="50"/>
      <c r="BC7877" s="50"/>
      <c r="BD7877" s="50"/>
      <c r="BE7877" s="50"/>
      <c r="BF7877" s="50"/>
      <c r="BG7877" s="50"/>
      <c r="BH7877" s="50"/>
      <c r="BI7877" s="50"/>
      <c r="BJ7877" s="50"/>
      <c r="BK7877" s="50"/>
      <c r="BL7877" s="50"/>
      <c r="BM7877" s="50"/>
      <c r="BN7877" s="50"/>
      <c r="BO7877" s="50"/>
      <c r="BP7877" s="50"/>
      <c r="BQ7877" s="50"/>
      <c r="BR7877" s="50"/>
      <c r="BS7877" s="50"/>
      <c r="BT7877" s="50"/>
      <c r="BU7877" s="50"/>
      <c r="BV7877" s="50"/>
      <c r="BW7877" s="50"/>
      <c r="BX7877" s="50"/>
      <c r="BY7877" s="50"/>
      <c r="BZ7877" s="50"/>
      <c r="CA7877" s="50"/>
      <c r="CB7877" s="50"/>
      <c r="CC7877" s="50"/>
      <c r="CD7877" s="50"/>
      <c r="CE7877" s="50"/>
      <c r="CF7877" s="50"/>
      <c r="CG7877" s="50"/>
      <c r="CH7877" s="50"/>
      <c r="CI7877" s="50"/>
      <c r="CJ7877" s="50"/>
      <c r="CK7877" s="50"/>
      <c r="CL7877" s="50"/>
      <c r="CM7877" s="50"/>
      <c r="CN7877" s="50"/>
      <c r="CO7877" s="50"/>
      <c r="CP7877" s="50"/>
      <c r="CQ7877" s="50"/>
      <c r="CR7877" s="50"/>
      <c r="CS7877" s="50"/>
      <c r="CT7877" s="50"/>
      <c r="CU7877" s="50"/>
      <c r="CV7877" s="50"/>
      <c r="CW7877" s="50"/>
      <c r="CX7877" s="50"/>
      <c r="CY7877" s="50"/>
      <c r="CZ7877" s="50"/>
      <c r="DA7877" s="50"/>
      <c r="DB7877" s="50"/>
      <c r="DC7877" s="50"/>
      <c r="DD7877" s="50"/>
      <c r="DE7877" s="50"/>
      <c r="DF7877" s="50"/>
      <c r="DG7877" s="50"/>
    </row>
    <row r="7878" spans="1:111" x14ac:dyDescent="0.2">
      <c r="A7878" s="185"/>
      <c r="B7878" s="186"/>
      <c r="C7878" s="186"/>
      <c r="D7878" s="54"/>
      <c r="E7878" s="310"/>
      <c r="F7878" s="192"/>
      <c r="G7878" s="192"/>
      <c r="H7878" s="50"/>
      <c r="I7878" s="50"/>
      <c r="J7878" s="50"/>
      <c r="K7878" s="50"/>
      <c r="L7878" s="50"/>
      <c r="M7878" s="50"/>
      <c r="N7878" s="50"/>
      <c r="O7878" s="50"/>
      <c r="P7878" s="50"/>
      <c r="Q7878" s="50"/>
      <c r="R7878" s="50"/>
      <c r="S7878" s="50"/>
      <c r="T7878" s="50"/>
      <c r="U7878" s="50"/>
      <c r="V7878" s="50"/>
      <c r="W7878" s="50"/>
      <c r="X7878" s="50"/>
      <c r="Y7878" s="50"/>
      <c r="Z7878" s="50"/>
      <c r="AA7878" s="50"/>
      <c r="AB7878" s="50"/>
      <c r="AC7878" s="50"/>
      <c r="AD7878" s="50"/>
      <c r="AE7878" s="50"/>
      <c r="AF7878" s="50"/>
      <c r="AG7878" s="50"/>
      <c r="AH7878" s="50"/>
      <c r="AI7878" s="50"/>
      <c r="AJ7878" s="50"/>
      <c r="AK7878" s="50"/>
      <c r="AL7878" s="50"/>
      <c r="AM7878" s="50"/>
      <c r="AN7878" s="50"/>
      <c r="AO7878" s="50"/>
      <c r="AP7878" s="50"/>
      <c r="AQ7878" s="50"/>
      <c r="AR7878" s="50"/>
      <c r="AS7878" s="50"/>
      <c r="AT7878" s="50"/>
      <c r="AU7878" s="50"/>
      <c r="AV7878" s="50"/>
      <c r="AW7878" s="50"/>
      <c r="AX7878" s="50"/>
      <c r="AY7878" s="50"/>
      <c r="AZ7878" s="50"/>
      <c r="BA7878" s="50"/>
      <c r="BB7878" s="50"/>
      <c r="BC7878" s="50"/>
      <c r="BD7878" s="50"/>
      <c r="BE7878" s="50"/>
      <c r="BF7878" s="50"/>
      <c r="BG7878" s="50"/>
      <c r="BH7878" s="50"/>
      <c r="BI7878" s="50"/>
      <c r="BJ7878" s="50"/>
      <c r="BK7878" s="50"/>
      <c r="BL7878" s="50"/>
      <c r="BM7878" s="50"/>
      <c r="BN7878" s="50"/>
      <c r="BO7878" s="50"/>
      <c r="BP7878" s="50"/>
      <c r="BQ7878" s="50"/>
      <c r="BR7878" s="50"/>
      <c r="BS7878" s="50"/>
      <c r="BT7878" s="50"/>
      <c r="BU7878" s="50"/>
      <c r="BV7878" s="50"/>
      <c r="BW7878" s="50"/>
      <c r="BX7878" s="50"/>
      <c r="BY7878" s="50"/>
      <c r="BZ7878" s="50"/>
      <c r="CA7878" s="50"/>
      <c r="CB7878" s="50"/>
      <c r="CC7878" s="50"/>
      <c r="CD7878" s="50"/>
      <c r="CE7878" s="50"/>
      <c r="CF7878" s="50"/>
      <c r="CG7878" s="50"/>
      <c r="CH7878" s="50"/>
      <c r="CI7878" s="50"/>
      <c r="CJ7878" s="50"/>
      <c r="CK7878" s="50"/>
      <c r="CL7878" s="50"/>
      <c r="CM7878" s="50"/>
      <c r="CN7878" s="50"/>
      <c r="CO7878" s="50"/>
      <c r="CP7878" s="50"/>
      <c r="CQ7878" s="50"/>
      <c r="CR7878" s="50"/>
      <c r="CS7878" s="50"/>
      <c r="CT7878" s="50"/>
      <c r="CU7878" s="50"/>
      <c r="CV7878" s="50"/>
      <c r="CW7878" s="50"/>
      <c r="CX7878" s="50"/>
      <c r="CY7878" s="50"/>
      <c r="CZ7878" s="50"/>
      <c r="DA7878" s="50"/>
      <c r="DB7878" s="50"/>
      <c r="DC7878" s="50"/>
      <c r="DD7878" s="50"/>
      <c r="DE7878" s="50"/>
      <c r="DF7878" s="50"/>
      <c r="DG7878" s="50"/>
    </row>
    <row r="7879" spans="1:111" x14ac:dyDescent="0.2">
      <c r="A7879" s="185"/>
      <c r="B7879" s="186"/>
      <c r="C7879" s="186"/>
      <c r="D7879" s="54"/>
      <c r="E7879" s="310"/>
      <c r="F7879" s="192"/>
      <c r="G7879" s="192"/>
      <c r="H7879" s="50"/>
      <c r="I7879" s="50"/>
      <c r="J7879" s="50"/>
      <c r="K7879" s="50"/>
      <c r="L7879" s="50"/>
      <c r="M7879" s="50"/>
      <c r="N7879" s="50"/>
      <c r="O7879" s="50"/>
      <c r="P7879" s="50"/>
      <c r="Q7879" s="50"/>
      <c r="R7879" s="50"/>
      <c r="S7879" s="50"/>
      <c r="T7879" s="50"/>
      <c r="U7879" s="50"/>
      <c r="V7879" s="50"/>
      <c r="W7879" s="50"/>
      <c r="X7879" s="50"/>
      <c r="Y7879" s="50"/>
      <c r="Z7879" s="50"/>
      <c r="AA7879" s="50"/>
      <c r="AB7879" s="50"/>
      <c r="AC7879" s="50"/>
      <c r="AD7879" s="50"/>
      <c r="AE7879" s="50"/>
      <c r="AF7879" s="50"/>
      <c r="AG7879" s="50"/>
      <c r="AH7879" s="50"/>
      <c r="AI7879" s="50"/>
      <c r="AJ7879" s="50"/>
      <c r="AK7879" s="50"/>
      <c r="AL7879" s="50"/>
      <c r="AM7879" s="50"/>
      <c r="AN7879" s="50"/>
      <c r="AO7879" s="50"/>
      <c r="AP7879" s="50"/>
      <c r="AQ7879" s="50"/>
      <c r="AR7879" s="50"/>
      <c r="AS7879" s="50"/>
      <c r="AT7879" s="50"/>
      <c r="AU7879" s="50"/>
      <c r="AV7879" s="50"/>
      <c r="AW7879" s="50"/>
      <c r="AX7879" s="50"/>
      <c r="AY7879" s="50"/>
      <c r="AZ7879" s="50"/>
      <c r="BA7879" s="50"/>
      <c r="BB7879" s="50"/>
      <c r="BC7879" s="50"/>
      <c r="BD7879" s="50"/>
      <c r="BE7879" s="50"/>
      <c r="BF7879" s="50"/>
      <c r="BG7879" s="50"/>
      <c r="BH7879" s="50"/>
      <c r="BI7879" s="50"/>
      <c r="BJ7879" s="50"/>
      <c r="BK7879" s="50"/>
      <c r="BL7879" s="50"/>
      <c r="BM7879" s="50"/>
      <c r="BN7879" s="50"/>
      <c r="BO7879" s="50"/>
      <c r="BP7879" s="50"/>
      <c r="BQ7879" s="50"/>
      <c r="BR7879" s="50"/>
      <c r="BS7879" s="50"/>
      <c r="BT7879" s="50"/>
      <c r="BU7879" s="50"/>
      <c r="BV7879" s="50"/>
      <c r="BW7879" s="50"/>
      <c r="BX7879" s="50"/>
      <c r="BY7879" s="50"/>
      <c r="BZ7879" s="50"/>
      <c r="CA7879" s="50"/>
      <c r="CB7879" s="50"/>
      <c r="CC7879" s="50"/>
      <c r="CD7879" s="50"/>
      <c r="CE7879" s="50"/>
      <c r="CF7879" s="50"/>
      <c r="CG7879" s="50"/>
      <c r="CH7879" s="50"/>
      <c r="CI7879" s="50"/>
      <c r="CJ7879" s="50"/>
      <c r="CK7879" s="50"/>
      <c r="CL7879" s="50"/>
      <c r="CM7879" s="50"/>
      <c r="CN7879" s="50"/>
      <c r="CO7879" s="50"/>
      <c r="CP7879" s="50"/>
      <c r="CQ7879" s="50"/>
      <c r="CR7879" s="50"/>
      <c r="CS7879" s="50"/>
      <c r="CT7879" s="50"/>
      <c r="CU7879" s="50"/>
      <c r="CV7879" s="50"/>
      <c r="CW7879" s="50"/>
      <c r="CX7879" s="50"/>
      <c r="CY7879" s="50"/>
      <c r="CZ7879" s="50"/>
      <c r="DA7879" s="50"/>
      <c r="DB7879" s="50"/>
      <c r="DC7879" s="50"/>
      <c r="DD7879" s="50"/>
      <c r="DE7879" s="50"/>
      <c r="DF7879" s="50"/>
      <c r="DG7879" s="50"/>
    </row>
    <row r="7880" spans="1:111" x14ac:dyDescent="0.2">
      <c r="A7880" s="185"/>
      <c r="B7880" s="186"/>
      <c r="C7880" s="186"/>
      <c r="D7880" s="54"/>
      <c r="E7880" s="310"/>
      <c r="F7880" s="192"/>
      <c r="G7880" s="192"/>
      <c r="H7880" s="50"/>
      <c r="I7880" s="50"/>
      <c r="J7880" s="50"/>
      <c r="K7880" s="50"/>
      <c r="L7880" s="50"/>
      <c r="M7880" s="50"/>
      <c r="N7880" s="50"/>
      <c r="O7880" s="50"/>
      <c r="P7880" s="50"/>
      <c r="Q7880" s="50"/>
      <c r="R7880" s="50"/>
      <c r="S7880" s="50"/>
      <c r="T7880" s="50"/>
      <c r="U7880" s="50"/>
      <c r="V7880" s="50"/>
      <c r="W7880" s="50"/>
      <c r="X7880" s="50"/>
      <c r="Y7880" s="50"/>
      <c r="Z7880" s="50"/>
      <c r="AA7880" s="50"/>
      <c r="AB7880" s="50"/>
      <c r="AC7880" s="50"/>
      <c r="AD7880" s="50"/>
      <c r="AE7880" s="50"/>
      <c r="AF7880" s="50"/>
      <c r="AG7880" s="50"/>
      <c r="AH7880" s="50"/>
      <c r="AI7880" s="50"/>
      <c r="AJ7880" s="50"/>
      <c r="AK7880" s="50"/>
      <c r="AL7880" s="50"/>
      <c r="AM7880" s="50"/>
      <c r="AN7880" s="50"/>
      <c r="AO7880" s="50"/>
      <c r="AP7880" s="50"/>
      <c r="AQ7880" s="50"/>
      <c r="AR7880" s="50"/>
      <c r="AS7880" s="50"/>
      <c r="AT7880" s="50"/>
      <c r="AU7880" s="50"/>
      <c r="AV7880" s="50"/>
      <c r="AW7880" s="50"/>
      <c r="AX7880" s="50"/>
      <c r="AY7880" s="50"/>
      <c r="AZ7880" s="50"/>
      <c r="BA7880" s="50"/>
      <c r="BB7880" s="50"/>
      <c r="BC7880" s="50"/>
      <c r="BD7880" s="50"/>
      <c r="BE7880" s="50"/>
      <c r="BF7880" s="50"/>
      <c r="BG7880" s="50"/>
      <c r="BH7880" s="50"/>
      <c r="BI7880" s="50"/>
      <c r="BJ7880" s="50"/>
      <c r="BK7880" s="50"/>
      <c r="BL7880" s="50"/>
      <c r="BM7880" s="50"/>
      <c r="BN7880" s="50"/>
      <c r="BO7880" s="50"/>
      <c r="BP7880" s="50"/>
      <c r="BQ7880" s="50"/>
      <c r="BR7880" s="50"/>
      <c r="BS7880" s="50"/>
      <c r="BT7880" s="50"/>
      <c r="BU7880" s="50"/>
      <c r="BV7880" s="50"/>
      <c r="BW7880" s="50"/>
      <c r="BX7880" s="50"/>
      <c r="BY7880" s="50"/>
      <c r="BZ7880" s="50"/>
      <c r="CA7880" s="50"/>
      <c r="CB7880" s="50"/>
      <c r="CC7880" s="50"/>
      <c r="CD7880" s="50"/>
      <c r="CE7880" s="50"/>
      <c r="CF7880" s="50"/>
      <c r="CG7880" s="50"/>
      <c r="CH7880" s="50"/>
      <c r="CI7880" s="50"/>
      <c r="CJ7880" s="50"/>
      <c r="CK7880" s="50"/>
      <c r="CL7880" s="50"/>
      <c r="CM7880" s="50"/>
      <c r="CN7880" s="50"/>
      <c r="CO7880" s="50"/>
      <c r="CP7880" s="50"/>
      <c r="CQ7880" s="50"/>
      <c r="CR7880" s="50"/>
      <c r="CS7880" s="50"/>
      <c r="CT7880" s="50"/>
      <c r="CU7880" s="50"/>
      <c r="CV7880" s="50"/>
      <c r="CW7880" s="50"/>
      <c r="CX7880" s="50"/>
      <c r="CY7880" s="50"/>
      <c r="CZ7880" s="50"/>
      <c r="DA7880" s="50"/>
      <c r="DB7880" s="50"/>
      <c r="DC7880" s="50"/>
      <c r="DD7880" s="50"/>
      <c r="DE7880" s="50"/>
      <c r="DF7880" s="50"/>
      <c r="DG7880" s="50"/>
    </row>
    <row r="7881" spans="1:111" x14ac:dyDescent="0.2">
      <c r="A7881" s="185"/>
      <c r="B7881" s="186"/>
      <c r="C7881" s="186"/>
      <c r="D7881" s="54"/>
      <c r="E7881" s="310"/>
      <c r="F7881" s="192"/>
      <c r="G7881" s="192"/>
      <c r="H7881" s="50"/>
      <c r="I7881" s="50"/>
      <c r="J7881" s="50"/>
      <c r="K7881" s="50"/>
      <c r="L7881" s="50"/>
      <c r="M7881" s="50"/>
      <c r="N7881" s="50"/>
      <c r="O7881" s="50"/>
      <c r="P7881" s="50"/>
      <c r="Q7881" s="50"/>
      <c r="R7881" s="50"/>
      <c r="S7881" s="50"/>
      <c r="T7881" s="50"/>
      <c r="U7881" s="50"/>
      <c r="V7881" s="50"/>
      <c r="W7881" s="50"/>
      <c r="X7881" s="50"/>
      <c r="Y7881" s="50"/>
      <c r="Z7881" s="50"/>
      <c r="AA7881" s="50"/>
      <c r="AB7881" s="50"/>
      <c r="AC7881" s="50"/>
      <c r="AD7881" s="50"/>
      <c r="AE7881" s="50"/>
      <c r="AF7881" s="50"/>
      <c r="AG7881" s="50"/>
      <c r="AH7881" s="50"/>
      <c r="AI7881" s="50"/>
      <c r="AJ7881" s="50"/>
      <c r="AK7881" s="50"/>
      <c r="AL7881" s="50"/>
      <c r="AM7881" s="50"/>
      <c r="AN7881" s="50"/>
      <c r="AO7881" s="50"/>
      <c r="AP7881" s="50"/>
      <c r="AQ7881" s="50"/>
      <c r="AR7881" s="50"/>
      <c r="AS7881" s="50"/>
      <c r="AT7881" s="50"/>
      <c r="AU7881" s="50"/>
      <c r="AV7881" s="50"/>
      <c r="AW7881" s="50"/>
      <c r="AX7881" s="50"/>
      <c r="AY7881" s="50"/>
      <c r="AZ7881" s="50"/>
      <c r="BA7881" s="50"/>
      <c r="BB7881" s="50"/>
      <c r="BC7881" s="50"/>
      <c r="BD7881" s="50"/>
      <c r="BE7881" s="50"/>
      <c r="BF7881" s="50"/>
      <c r="BG7881" s="50"/>
      <c r="BH7881" s="50"/>
      <c r="BI7881" s="50"/>
      <c r="BJ7881" s="50"/>
      <c r="BK7881" s="50"/>
      <c r="BL7881" s="50"/>
      <c r="BM7881" s="50"/>
      <c r="BN7881" s="50"/>
      <c r="BO7881" s="50"/>
      <c r="BP7881" s="50"/>
      <c r="BQ7881" s="50"/>
      <c r="BR7881" s="50"/>
      <c r="BS7881" s="50"/>
      <c r="BT7881" s="50"/>
      <c r="BU7881" s="50"/>
      <c r="BV7881" s="50"/>
      <c r="BW7881" s="50"/>
      <c r="BX7881" s="50"/>
      <c r="BY7881" s="50"/>
      <c r="BZ7881" s="50"/>
      <c r="CA7881" s="50"/>
      <c r="CB7881" s="50"/>
      <c r="CC7881" s="50"/>
      <c r="CD7881" s="50"/>
      <c r="CE7881" s="50"/>
      <c r="CF7881" s="50"/>
      <c r="CG7881" s="50"/>
      <c r="CH7881" s="50"/>
      <c r="CI7881" s="50"/>
      <c r="CJ7881" s="50"/>
      <c r="CK7881" s="50"/>
      <c r="CL7881" s="50"/>
      <c r="CM7881" s="50"/>
      <c r="CN7881" s="50"/>
      <c r="CO7881" s="50"/>
      <c r="CP7881" s="50"/>
      <c r="CQ7881" s="50"/>
      <c r="CR7881" s="50"/>
      <c r="CS7881" s="50"/>
      <c r="CT7881" s="50"/>
      <c r="CU7881" s="50"/>
      <c r="CV7881" s="50"/>
      <c r="CW7881" s="50"/>
      <c r="CX7881" s="50"/>
      <c r="CY7881" s="50"/>
      <c r="CZ7881" s="50"/>
      <c r="DA7881" s="50"/>
      <c r="DB7881" s="50"/>
      <c r="DC7881" s="50"/>
      <c r="DD7881" s="50"/>
      <c r="DE7881" s="50"/>
      <c r="DF7881" s="50"/>
      <c r="DG7881" s="50"/>
    </row>
    <row r="7882" spans="1:111" x14ac:dyDescent="0.2">
      <c r="A7882" s="185"/>
      <c r="B7882" s="186"/>
      <c r="C7882" s="186"/>
      <c r="D7882" s="54"/>
      <c r="E7882" s="310"/>
      <c r="F7882" s="192"/>
      <c r="G7882" s="192"/>
      <c r="H7882" s="50"/>
      <c r="I7882" s="50"/>
      <c r="J7882" s="50"/>
      <c r="K7882" s="50"/>
      <c r="L7882" s="50"/>
      <c r="M7882" s="50"/>
      <c r="N7882" s="50"/>
      <c r="O7882" s="50"/>
      <c r="P7882" s="50"/>
      <c r="Q7882" s="50"/>
      <c r="R7882" s="50"/>
      <c r="S7882" s="50"/>
      <c r="T7882" s="50"/>
      <c r="U7882" s="50"/>
      <c r="V7882" s="50"/>
      <c r="W7882" s="50"/>
      <c r="X7882" s="50"/>
      <c r="Y7882" s="50"/>
      <c r="Z7882" s="50"/>
      <c r="AA7882" s="50"/>
      <c r="AB7882" s="50"/>
      <c r="AC7882" s="50"/>
      <c r="AD7882" s="50"/>
      <c r="AE7882" s="50"/>
      <c r="AF7882" s="50"/>
      <c r="AG7882" s="50"/>
      <c r="AH7882" s="50"/>
      <c r="AI7882" s="50"/>
      <c r="AJ7882" s="50"/>
      <c r="AK7882" s="50"/>
      <c r="AL7882" s="50"/>
      <c r="AM7882" s="50"/>
      <c r="AN7882" s="50"/>
      <c r="AO7882" s="50"/>
      <c r="AP7882" s="50"/>
      <c r="AQ7882" s="50"/>
      <c r="AR7882" s="50"/>
      <c r="AS7882" s="50"/>
      <c r="AT7882" s="50"/>
      <c r="AU7882" s="50"/>
      <c r="AV7882" s="50"/>
      <c r="AW7882" s="50"/>
      <c r="AX7882" s="50"/>
      <c r="AY7882" s="50"/>
      <c r="AZ7882" s="50"/>
      <c r="BA7882" s="50"/>
      <c r="BB7882" s="50"/>
      <c r="BC7882" s="50"/>
      <c r="BD7882" s="50"/>
      <c r="BE7882" s="50"/>
      <c r="BF7882" s="50"/>
      <c r="BG7882" s="50"/>
      <c r="BH7882" s="50"/>
      <c r="BI7882" s="50"/>
      <c r="BJ7882" s="50"/>
      <c r="BK7882" s="50"/>
      <c r="BL7882" s="50"/>
      <c r="BM7882" s="50"/>
      <c r="BN7882" s="50"/>
      <c r="BO7882" s="50"/>
      <c r="BP7882" s="50"/>
      <c r="BQ7882" s="50"/>
      <c r="BR7882" s="50"/>
      <c r="BS7882" s="50"/>
      <c r="BT7882" s="50"/>
      <c r="BU7882" s="50"/>
      <c r="BV7882" s="50"/>
      <c r="BW7882" s="50"/>
      <c r="BX7882" s="50"/>
      <c r="BY7882" s="50"/>
      <c r="BZ7882" s="50"/>
      <c r="CA7882" s="50"/>
      <c r="CB7882" s="50"/>
      <c r="CC7882" s="50"/>
      <c r="CD7882" s="50"/>
      <c r="CE7882" s="50"/>
      <c r="CF7882" s="50"/>
      <c r="CG7882" s="50"/>
      <c r="CH7882" s="50"/>
      <c r="CI7882" s="50"/>
      <c r="CJ7882" s="50"/>
      <c r="CK7882" s="50"/>
      <c r="CL7882" s="50"/>
      <c r="CM7882" s="50"/>
      <c r="CN7882" s="50"/>
      <c r="CO7882" s="50"/>
      <c r="CP7882" s="50"/>
      <c r="CQ7882" s="50"/>
      <c r="CR7882" s="50"/>
      <c r="CS7882" s="50"/>
      <c r="CT7882" s="50"/>
      <c r="CU7882" s="50"/>
      <c r="CV7882" s="50"/>
      <c r="CW7882" s="50"/>
      <c r="CX7882" s="50"/>
      <c r="CY7882" s="50"/>
      <c r="CZ7882" s="50"/>
      <c r="DA7882" s="50"/>
      <c r="DB7882" s="50"/>
      <c r="DC7882" s="50"/>
      <c r="DD7882" s="50"/>
      <c r="DE7882" s="50"/>
      <c r="DF7882" s="50"/>
      <c r="DG7882" s="50"/>
    </row>
    <row r="7883" spans="1:111" x14ac:dyDescent="0.2">
      <c r="A7883" s="185"/>
      <c r="B7883" s="186"/>
      <c r="C7883" s="186"/>
      <c r="D7883" s="54"/>
      <c r="E7883" s="310"/>
      <c r="F7883" s="192"/>
      <c r="G7883" s="192"/>
      <c r="H7883" s="50"/>
      <c r="I7883" s="50"/>
      <c r="J7883" s="50"/>
      <c r="K7883" s="50"/>
      <c r="L7883" s="50"/>
      <c r="M7883" s="50"/>
      <c r="N7883" s="50"/>
      <c r="O7883" s="50"/>
      <c r="P7883" s="50"/>
      <c r="Q7883" s="50"/>
      <c r="R7883" s="50"/>
      <c r="S7883" s="50"/>
      <c r="T7883" s="50"/>
      <c r="U7883" s="50"/>
      <c r="V7883" s="50"/>
      <c r="W7883" s="50"/>
      <c r="X7883" s="50"/>
      <c r="Y7883" s="50"/>
      <c r="Z7883" s="50"/>
      <c r="AA7883" s="50"/>
      <c r="AB7883" s="50"/>
      <c r="AC7883" s="50"/>
      <c r="AD7883" s="50"/>
      <c r="AE7883" s="50"/>
      <c r="AF7883" s="50"/>
      <c r="AG7883" s="50"/>
      <c r="AH7883" s="50"/>
      <c r="AI7883" s="50"/>
      <c r="AJ7883" s="50"/>
      <c r="AK7883" s="50"/>
      <c r="AL7883" s="50"/>
      <c r="AM7883" s="50"/>
      <c r="AN7883" s="50"/>
      <c r="AO7883" s="50"/>
      <c r="AP7883" s="50"/>
      <c r="AQ7883" s="50"/>
      <c r="AR7883" s="50"/>
      <c r="AS7883" s="50"/>
      <c r="AT7883" s="50"/>
      <c r="AU7883" s="50"/>
      <c r="AV7883" s="50"/>
      <c r="AW7883" s="50"/>
      <c r="AX7883" s="50"/>
      <c r="AY7883" s="50"/>
      <c r="AZ7883" s="50"/>
      <c r="BA7883" s="50"/>
      <c r="BB7883" s="50"/>
      <c r="BC7883" s="50"/>
      <c r="BD7883" s="50"/>
      <c r="BE7883" s="50"/>
      <c r="BF7883" s="50"/>
      <c r="BG7883" s="50"/>
      <c r="BH7883" s="50"/>
      <c r="BI7883" s="50"/>
      <c r="BJ7883" s="50"/>
      <c r="BK7883" s="50"/>
      <c r="BL7883" s="50"/>
      <c r="BM7883" s="50"/>
      <c r="BN7883" s="50"/>
      <c r="BO7883" s="50"/>
      <c r="BP7883" s="50"/>
      <c r="BQ7883" s="50"/>
      <c r="BR7883" s="50"/>
      <c r="BS7883" s="50"/>
      <c r="BT7883" s="50"/>
      <c r="BU7883" s="50"/>
      <c r="BV7883" s="50"/>
      <c r="BW7883" s="50"/>
      <c r="BX7883" s="50"/>
      <c r="BY7883" s="50"/>
      <c r="BZ7883" s="50"/>
      <c r="CA7883" s="50"/>
      <c r="CB7883" s="50"/>
      <c r="CC7883" s="50"/>
      <c r="CD7883" s="50"/>
      <c r="CE7883" s="50"/>
      <c r="CF7883" s="50"/>
      <c r="CG7883" s="50"/>
      <c r="CH7883" s="50"/>
      <c r="CI7883" s="50"/>
      <c r="CJ7883" s="50"/>
      <c r="CK7883" s="50"/>
      <c r="CL7883" s="50"/>
      <c r="CM7883" s="50"/>
      <c r="CN7883" s="50"/>
      <c r="CO7883" s="50"/>
      <c r="CP7883" s="50"/>
      <c r="CQ7883" s="50"/>
      <c r="CR7883" s="50"/>
      <c r="CS7883" s="50"/>
      <c r="CT7883" s="50"/>
      <c r="CU7883" s="50"/>
      <c r="CV7883" s="50"/>
      <c r="CW7883" s="50"/>
      <c r="CX7883" s="50"/>
      <c r="CY7883" s="50"/>
      <c r="CZ7883" s="50"/>
      <c r="DA7883" s="50"/>
      <c r="DB7883" s="50"/>
      <c r="DC7883" s="50"/>
      <c r="DD7883" s="50"/>
      <c r="DE7883" s="50"/>
      <c r="DF7883" s="50"/>
      <c r="DG7883" s="50"/>
    </row>
    <row r="7884" spans="1:111" x14ac:dyDescent="0.2">
      <c r="A7884" s="185"/>
      <c r="B7884" s="186"/>
      <c r="C7884" s="186"/>
      <c r="D7884" s="54"/>
      <c r="E7884" s="310"/>
      <c r="F7884" s="192"/>
      <c r="G7884" s="192"/>
      <c r="H7884" s="50"/>
      <c r="I7884" s="50"/>
      <c r="J7884" s="50"/>
      <c r="K7884" s="50"/>
      <c r="L7884" s="50"/>
      <c r="M7884" s="50"/>
      <c r="N7884" s="50"/>
      <c r="O7884" s="50"/>
      <c r="P7884" s="50"/>
      <c r="Q7884" s="50"/>
      <c r="R7884" s="50"/>
      <c r="S7884" s="50"/>
      <c r="T7884" s="50"/>
      <c r="U7884" s="50"/>
      <c r="V7884" s="50"/>
      <c r="W7884" s="50"/>
      <c r="X7884" s="50"/>
      <c r="Y7884" s="50"/>
      <c r="Z7884" s="50"/>
      <c r="AA7884" s="50"/>
      <c r="AB7884" s="50"/>
      <c r="AC7884" s="50"/>
      <c r="AD7884" s="50"/>
      <c r="AE7884" s="50"/>
      <c r="AF7884" s="50"/>
      <c r="AG7884" s="50"/>
      <c r="AH7884" s="50"/>
      <c r="AI7884" s="50"/>
      <c r="AJ7884" s="50"/>
      <c r="AK7884" s="50"/>
      <c r="AL7884" s="50"/>
      <c r="AM7884" s="50"/>
      <c r="AN7884" s="50"/>
      <c r="AO7884" s="50"/>
      <c r="AP7884" s="50"/>
      <c r="AQ7884" s="50"/>
      <c r="AR7884" s="50"/>
      <c r="AS7884" s="50"/>
      <c r="AT7884" s="50"/>
      <c r="AU7884" s="50"/>
      <c r="AV7884" s="50"/>
      <c r="AW7884" s="50"/>
      <c r="AX7884" s="50"/>
      <c r="AY7884" s="50"/>
      <c r="AZ7884" s="50"/>
      <c r="BA7884" s="50"/>
      <c r="BB7884" s="50"/>
      <c r="BC7884" s="50"/>
      <c r="BD7884" s="50"/>
      <c r="BE7884" s="50"/>
      <c r="BF7884" s="50"/>
      <c r="BG7884" s="50"/>
      <c r="BH7884" s="50"/>
      <c r="BI7884" s="50"/>
      <c r="BJ7884" s="50"/>
      <c r="BK7884" s="50"/>
      <c r="BL7884" s="50"/>
      <c r="BM7884" s="50"/>
      <c r="BN7884" s="50"/>
      <c r="BO7884" s="50"/>
      <c r="BP7884" s="50"/>
      <c r="BQ7884" s="50"/>
      <c r="BR7884" s="50"/>
      <c r="BS7884" s="50"/>
      <c r="BT7884" s="50"/>
      <c r="BU7884" s="50"/>
      <c r="BV7884" s="50"/>
      <c r="BW7884" s="50"/>
      <c r="BX7884" s="50"/>
      <c r="BY7884" s="50"/>
      <c r="BZ7884" s="50"/>
      <c r="CA7884" s="50"/>
      <c r="CB7884" s="50"/>
      <c r="CC7884" s="50"/>
      <c r="CD7884" s="50"/>
      <c r="CE7884" s="50"/>
      <c r="CF7884" s="50"/>
      <c r="CG7884" s="50"/>
      <c r="CH7884" s="50"/>
      <c r="CI7884" s="50"/>
      <c r="CJ7884" s="50"/>
      <c r="CK7884" s="50"/>
      <c r="CL7884" s="50"/>
      <c r="CM7884" s="50"/>
      <c r="CN7884" s="50"/>
      <c r="CO7884" s="50"/>
      <c r="CP7884" s="50"/>
      <c r="CQ7884" s="50"/>
      <c r="CR7884" s="50"/>
      <c r="CS7884" s="50"/>
      <c r="CT7884" s="50"/>
      <c r="CU7884" s="50"/>
      <c r="CV7884" s="50"/>
      <c r="CW7884" s="50"/>
      <c r="CX7884" s="50"/>
      <c r="CY7884" s="50"/>
      <c r="CZ7884" s="50"/>
      <c r="DA7884" s="50"/>
      <c r="DB7884" s="50"/>
      <c r="DC7884" s="50"/>
      <c r="DD7884" s="50"/>
      <c r="DE7884" s="50"/>
      <c r="DF7884" s="50"/>
      <c r="DG7884" s="50"/>
    </row>
    <row r="7885" spans="1:111" x14ac:dyDescent="0.2">
      <c r="A7885" s="185"/>
      <c r="B7885" s="186"/>
      <c r="C7885" s="186"/>
      <c r="D7885" s="54"/>
      <c r="E7885" s="310"/>
      <c r="F7885" s="192"/>
      <c r="G7885" s="192"/>
      <c r="H7885" s="50"/>
      <c r="I7885" s="50"/>
      <c r="J7885" s="50"/>
      <c r="K7885" s="50"/>
      <c r="L7885" s="50"/>
      <c r="M7885" s="50"/>
      <c r="N7885" s="50"/>
      <c r="O7885" s="50"/>
      <c r="P7885" s="50"/>
      <c r="Q7885" s="50"/>
      <c r="R7885" s="50"/>
      <c r="S7885" s="50"/>
      <c r="T7885" s="50"/>
      <c r="U7885" s="50"/>
      <c r="V7885" s="50"/>
      <c r="W7885" s="50"/>
      <c r="X7885" s="50"/>
      <c r="Y7885" s="50"/>
      <c r="Z7885" s="50"/>
      <c r="AA7885" s="50"/>
      <c r="AB7885" s="50"/>
      <c r="AC7885" s="50"/>
      <c r="AD7885" s="50"/>
      <c r="AE7885" s="50"/>
      <c r="AF7885" s="50"/>
      <c r="AG7885" s="50"/>
      <c r="AH7885" s="50"/>
      <c r="AI7885" s="50"/>
      <c r="AJ7885" s="50"/>
      <c r="AK7885" s="50"/>
      <c r="AL7885" s="50"/>
      <c r="AM7885" s="50"/>
      <c r="AN7885" s="50"/>
      <c r="AO7885" s="50"/>
      <c r="AP7885" s="50"/>
      <c r="AQ7885" s="50"/>
      <c r="AR7885" s="50"/>
      <c r="AS7885" s="50"/>
      <c r="AT7885" s="50"/>
      <c r="AU7885" s="50"/>
      <c r="AV7885" s="50"/>
      <c r="AW7885" s="50"/>
      <c r="AX7885" s="50"/>
      <c r="AY7885" s="50"/>
      <c r="AZ7885" s="50"/>
      <c r="BA7885" s="50"/>
      <c r="BB7885" s="50"/>
      <c r="BC7885" s="50"/>
      <c r="BD7885" s="50"/>
      <c r="BE7885" s="50"/>
      <c r="BF7885" s="50"/>
      <c r="BG7885" s="50"/>
      <c r="BH7885" s="50"/>
      <c r="BI7885" s="50"/>
      <c r="BJ7885" s="50"/>
      <c r="BK7885" s="50"/>
      <c r="BL7885" s="50"/>
      <c r="BM7885" s="50"/>
      <c r="BN7885" s="50"/>
      <c r="BO7885" s="50"/>
      <c r="BP7885" s="50"/>
      <c r="BQ7885" s="50"/>
      <c r="BR7885" s="50"/>
      <c r="BS7885" s="50"/>
      <c r="BT7885" s="50"/>
      <c r="BU7885" s="50"/>
      <c r="BV7885" s="50"/>
      <c r="BW7885" s="50"/>
      <c r="BX7885" s="50"/>
      <c r="BY7885" s="50"/>
      <c r="BZ7885" s="50"/>
      <c r="CA7885" s="50"/>
      <c r="CB7885" s="50"/>
      <c r="CC7885" s="50"/>
      <c r="CD7885" s="50"/>
      <c r="CE7885" s="50"/>
      <c r="CF7885" s="50"/>
      <c r="CG7885" s="50"/>
      <c r="CH7885" s="50"/>
      <c r="CI7885" s="50"/>
      <c r="CJ7885" s="50"/>
      <c r="CK7885" s="50"/>
      <c r="CL7885" s="50"/>
      <c r="CM7885" s="50"/>
      <c r="CN7885" s="50"/>
      <c r="CO7885" s="50"/>
      <c r="CP7885" s="50"/>
      <c r="CQ7885" s="50"/>
      <c r="CR7885" s="50"/>
      <c r="CS7885" s="50"/>
      <c r="CT7885" s="50"/>
      <c r="CU7885" s="50"/>
      <c r="CV7885" s="50"/>
      <c r="CW7885" s="50"/>
      <c r="CX7885" s="50"/>
      <c r="CY7885" s="50"/>
      <c r="CZ7885" s="50"/>
      <c r="DA7885" s="50"/>
      <c r="DB7885" s="50"/>
      <c r="DC7885" s="50"/>
      <c r="DD7885" s="50"/>
      <c r="DE7885" s="50"/>
      <c r="DF7885" s="50"/>
      <c r="DG7885" s="50"/>
    </row>
    <row r="7886" spans="1:111" x14ac:dyDescent="0.2">
      <c r="A7886" s="185"/>
      <c r="B7886" s="186"/>
      <c r="C7886" s="186"/>
      <c r="D7886" s="54"/>
      <c r="E7886" s="310"/>
      <c r="F7886" s="192"/>
      <c r="G7886" s="192"/>
      <c r="H7886" s="50"/>
      <c r="I7886" s="50"/>
      <c r="J7886" s="50"/>
      <c r="K7886" s="50"/>
      <c r="L7886" s="50"/>
      <c r="M7886" s="50"/>
      <c r="N7886" s="50"/>
      <c r="O7886" s="50"/>
      <c r="P7886" s="50"/>
      <c r="Q7886" s="50"/>
      <c r="R7886" s="50"/>
      <c r="S7886" s="50"/>
      <c r="T7886" s="50"/>
      <c r="U7886" s="50"/>
      <c r="V7886" s="50"/>
      <c r="W7886" s="50"/>
      <c r="X7886" s="50"/>
      <c r="Y7886" s="50"/>
      <c r="Z7886" s="50"/>
      <c r="AA7886" s="50"/>
      <c r="AB7886" s="50"/>
      <c r="AC7886" s="50"/>
      <c r="AD7886" s="50"/>
      <c r="AE7886" s="50"/>
      <c r="AF7886" s="50"/>
      <c r="AG7886" s="50"/>
      <c r="AH7886" s="50"/>
      <c r="AI7886" s="50"/>
      <c r="AJ7886" s="50"/>
      <c r="AK7886" s="50"/>
      <c r="AL7886" s="50"/>
      <c r="AM7886" s="50"/>
      <c r="AN7886" s="50"/>
      <c r="AO7886" s="50"/>
      <c r="AP7886" s="50"/>
      <c r="AQ7886" s="50"/>
      <c r="AR7886" s="50"/>
      <c r="AS7886" s="50"/>
      <c r="AT7886" s="50"/>
      <c r="AU7886" s="50"/>
      <c r="AV7886" s="50"/>
      <c r="AW7886" s="50"/>
      <c r="AX7886" s="50"/>
      <c r="AY7886" s="50"/>
      <c r="AZ7886" s="50"/>
      <c r="BA7886" s="50"/>
      <c r="BB7886" s="50"/>
      <c r="BC7886" s="50"/>
      <c r="BD7886" s="50"/>
      <c r="BE7886" s="50"/>
      <c r="BF7886" s="50"/>
      <c r="BG7886" s="50"/>
      <c r="BH7886" s="50"/>
      <c r="BI7886" s="50"/>
      <c r="BJ7886" s="50"/>
      <c r="BK7886" s="50"/>
      <c r="BL7886" s="50"/>
      <c r="BM7886" s="50"/>
      <c r="BN7886" s="50"/>
      <c r="BO7886" s="50"/>
      <c r="BP7886" s="50"/>
      <c r="BQ7886" s="50"/>
      <c r="BR7886" s="50"/>
      <c r="BS7886" s="50"/>
      <c r="BT7886" s="50"/>
      <c r="BU7886" s="50"/>
      <c r="BV7886" s="50"/>
      <c r="BW7886" s="50"/>
      <c r="BX7886" s="50"/>
      <c r="BY7886" s="50"/>
      <c r="BZ7886" s="50"/>
      <c r="CA7886" s="50"/>
      <c r="CB7886" s="50"/>
      <c r="CC7886" s="50"/>
      <c r="CD7886" s="50"/>
      <c r="CE7886" s="50"/>
      <c r="CF7886" s="50"/>
      <c r="CG7886" s="50"/>
      <c r="CH7886" s="50"/>
      <c r="CI7886" s="50"/>
      <c r="CJ7886" s="50"/>
      <c r="CK7886" s="50"/>
      <c r="CL7886" s="50"/>
      <c r="CM7886" s="50"/>
      <c r="CN7886" s="50"/>
      <c r="CO7886" s="50"/>
      <c r="CP7886" s="50"/>
      <c r="CQ7886" s="50"/>
      <c r="CR7886" s="50"/>
      <c r="CS7886" s="50"/>
      <c r="CT7886" s="50"/>
      <c r="CU7886" s="50"/>
      <c r="CV7886" s="50"/>
      <c r="CW7886" s="50"/>
      <c r="CX7886" s="50"/>
      <c r="CY7886" s="50"/>
      <c r="CZ7886" s="50"/>
      <c r="DA7886" s="50"/>
      <c r="DB7886" s="50"/>
      <c r="DC7886" s="50"/>
      <c r="DD7886" s="50"/>
      <c r="DE7886" s="50"/>
      <c r="DF7886" s="50"/>
      <c r="DG7886" s="50"/>
    </row>
    <row r="7887" spans="1:111" x14ac:dyDescent="0.2">
      <c r="A7887" s="185"/>
      <c r="B7887" s="186"/>
      <c r="C7887" s="186"/>
      <c r="D7887" s="54"/>
      <c r="E7887" s="310"/>
      <c r="F7887" s="192"/>
      <c r="G7887" s="192"/>
      <c r="H7887" s="50"/>
      <c r="I7887" s="50"/>
      <c r="J7887" s="50"/>
      <c r="K7887" s="50"/>
      <c r="L7887" s="50"/>
      <c r="M7887" s="50"/>
      <c r="N7887" s="50"/>
      <c r="O7887" s="50"/>
      <c r="P7887" s="50"/>
      <c r="Q7887" s="50"/>
      <c r="R7887" s="50"/>
      <c r="S7887" s="50"/>
      <c r="T7887" s="50"/>
      <c r="U7887" s="50"/>
      <c r="V7887" s="50"/>
      <c r="W7887" s="50"/>
      <c r="X7887" s="50"/>
      <c r="Y7887" s="50"/>
      <c r="Z7887" s="50"/>
      <c r="AA7887" s="50"/>
      <c r="AB7887" s="50"/>
      <c r="AC7887" s="50"/>
      <c r="AD7887" s="50"/>
      <c r="AE7887" s="50"/>
      <c r="AF7887" s="50"/>
      <c r="AG7887" s="50"/>
      <c r="AH7887" s="50"/>
      <c r="AI7887" s="50"/>
      <c r="AJ7887" s="50"/>
      <c r="AK7887" s="50"/>
      <c r="AL7887" s="50"/>
      <c r="AM7887" s="50"/>
      <c r="AN7887" s="50"/>
      <c r="AO7887" s="50"/>
      <c r="AP7887" s="50"/>
      <c r="AQ7887" s="50"/>
      <c r="AR7887" s="50"/>
      <c r="AS7887" s="50"/>
      <c r="AT7887" s="50"/>
      <c r="AU7887" s="50"/>
      <c r="AV7887" s="50"/>
      <c r="AW7887" s="50"/>
      <c r="AX7887" s="50"/>
      <c r="AY7887" s="50"/>
      <c r="AZ7887" s="50"/>
      <c r="BA7887" s="50"/>
      <c r="BB7887" s="50"/>
      <c r="BC7887" s="50"/>
      <c r="BD7887" s="50"/>
      <c r="BE7887" s="50"/>
      <c r="BF7887" s="50"/>
      <c r="BG7887" s="50"/>
      <c r="BH7887" s="50"/>
      <c r="BI7887" s="50"/>
      <c r="BJ7887" s="50"/>
      <c r="BK7887" s="50"/>
      <c r="BL7887" s="50"/>
      <c r="BM7887" s="50"/>
      <c r="BN7887" s="50"/>
      <c r="BO7887" s="50"/>
      <c r="BP7887" s="50"/>
      <c r="BQ7887" s="50"/>
      <c r="BR7887" s="50"/>
      <c r="BS7887" s="50"/>
      <c r="BT7887" s="50"/>
      <c r="BU7887" s="50"/>
      <c r="BV7887" s="50"/>
      <c r="BW7887" s="50"/>
      <c r="BX7887" s="50"/>
      <c r="BY7887" s="50"/>
      <c r="BZ7887" s="50"/>
      <c r="CA7887" s="50"/>
      <c r="CB7887" s="50"/>
      <c r="CC7887" s="50"/>
      <c r="CD7887" s="50"/>
      <c r="CE7887" s="50"/>
      <c r="CF7887" s="50"/>
      <c r="CG7887" s="50"/>
      <c r="CH7887" s="50"/>
      <c r="CI7887" s="50"/>
      <c r="CJ7887" s="50"/>
      <c r="CK7887" s="50"/>
      <c r="CL7887" s="50"/>
      <c r="CM7887" s="50"/>
      <c r="CN7887" s="50"/>
      <c r="CO7887" s="50"/>
      <c r="CP7887" s="50"/>
      <c r="CQ7887" s="50"/>
      <c r="CR7887" s="50"/>
      <c r="CS7887" s="50"/>
      <c r="CT7887" s="50"/>
      <c r="CU7887" s="50"/>
      <c r="CV7887" s="50"/>
      <c r="CW7887" s="50"/>
      <c r="CX7887" s="50"/>
      <c r="CY7887" s="50"/>
      <c r="CZ7887" s="50"/>
      <c r="DA7887" s="50"/>
      <c r="DB7887" s="50"/>
      <c r="DC7887" s="50"/>
      <c r="DD7887" s="50"/>
      <c r="DE7887" s="50"/>
      <c r="DF7887" s="50"/>
      <c r="DG7887" s="50"/>
    </row>
    <row r="7888" spans="1:111" x14ac:dyDescent="0.2">
      <c r="A7888" s="185"/>
      <c r="B7888" s="186"/>
      <c r="C7888" s="186"/>
      <c r="D7888" s="54"/>
      <c r="E7888" s="310"/>
      <c r="F7888" s="192"/>
      <c r="G7888" s="192"/>
      <c r="H7888" s="50"/>
      <c r="I7888" s="50"/>
      <c r="J7888" s="50"/>
      <c r="K7888" s="50"/>
      <c r="L7888" s="50"/>
      <c r="M7888" s="50"/>
      <c r="N7888" s="50"/>
      <c r="O7888" s="50"/>
      <c r="P7888" s="50"/>
      <c r="Q7888" s="50"/>
      <c r="R7888" s="50"/>
      <c r="S7888" s="50"/>
      <c r="T7888" s="50"/>
      <c r="U7888" s="50"/>
      <c r="V7888" s="50"/>
      <c r="W7888" s="50"/>
      <c r="X7888" s="50"/>
      <c r="Y7888" s="50"/>
      <c r="Z7888" s="50"/>
      <c r="AA7888" s="50"/>
      <c r="AB7888" s="50"/>
      <c r="AC7888" s="50"/>
      <c r="AD7888" s="50"/>
      <c r="AE7888" s="50"/>
      <c r="AF7888" s="50"/>
      <c r="AG7888" s="50"/>
      <c r="AH7888" s="50"/>
      <c r="AI7888" s="50"/>
      <c r="AJ7888" s="50"/>
      <c r="AK7888" s="50"/>
      <c r="AL7888" s="50"/>
      <c r="AM7888" s="50"/>
      <c r="AN7888" s="50"/>
      <c r="AO7888" s="50"/>
      <c r="AP7888" s="50"/>
      <c r="AQ7888" s="50"/>
      <c r="AR7888" s="50"/>
      <c r="AS7888" s="50"/>
      <c r="AT7888" s="50"/>
      <c r="AU7888" s="50"/>
      <c r="AV7888" s="50"/>
      <c r="AW7888" s="50"/>
      <c r="AX7888" s="50"/>
      <c r="AY7888" s="50"/>
      <c r="AZ7888" s="50"/>
      <c r="BA7888" s="50"/>
      <c r="BB7888" s="50"/>
      <c r="BC7888" s="50"/>
      <c r="BD7888" s="50"/>
      <c r="BE7888" s="50"/>
      <c r="BF7888" s="50"/>
      <c r="BG7888" s="50"/>
      <c r="BH7888" s="50"/>
      <c r="BI7888" s="50"/>
      <c r="BJ7888" s="50"/>
      <c r="BK7888" s="50"/>
      <c r="BL7888" s="50"/>
      <c r="BM7888" s="50"/>
      <c r="BN7888" s="50"/>
      <c r="BO7888" s="50"/>
      <c r="BP7888" s="50"/>
      <c r="BQ7888" s="50"/>
      <c r="BR7888" s="50"/>
      <c r="BS7888" s="50"/>
      <c r="BT7888" s="50"/>
      <c r="BU7888" s="50"/>
      <c r="BV7888" s="50"/>
      <c r="BW7888" s="50"/>
      <c r="BX7888" s="50"/>
      <c r="BY7888" s="50"/>
      <c r="BZ7888" s="50"/>
      <c r="CA7888" s="50"/>
      <c r="CB7888" s="50"/>
      <c r="CC7888" s="50"/>
      <c r="CD7888" s="50"/>
      <c r="CE7888" s="50"/>
      <c r="CF7888" s="50"/>
      <c r="CG7888" s="50"/>
      <c r="CH7888" s="50"/>
      <c r="CI7888" s="50"/>
      <c r="CJ7888" s="50"/>
      <c r="CK7888" s="50"/>
      <c r="CL7888" s="50"/>
      <c r="CM7888" s="50"/>
      <c r="CN7888" s="50"/>
      <c r="CO7888" s="50"/>
      <c r="CP7888" s="50"/>
      <c r="CQ7888" s="50"/>
      <c r="CR7888" s="50"/>
      <c r="CS7888" s="50"/>
      <c r="CT7888" s="50"/>
      <c r="CU7888" s="50"/>
      <c r="CV7888" s="50"/>
      <c r="CW7888" s="50"/>
      <c r="CX7888" s="50"/>
      <c r="CY7888" s="50"/>
      <c r="CZ7888" s="50"/>
      <c r="DA7888" s="50"/>
      <c r="DB7888" s="50"/>
      <c r="DC7888" s="50"/>
      <c r="DD7888" s="50"/>
      <c r="DE7888" s="50"/>
      <c r="DF7888" s="50"/>
      <c r="DG7888" s="50"/>
    </row>
    <row r="7889" spans="1:111" x14ac:dyDescent="0.2">
      <c r="A7889" s="185"/>
      <c r="B7889" s="186"/>
      <c r="C7889" s="186"/>
      <c r="D7889" s="54"/>
      <c r="E7889" s="310"/>
      <c r="F7889" s="192"/>
      <c r="G7889" s="192"/>
      <c r="H7889" s="50"/>
      <c r="I7889" s="50"/>
      <c r="J7889" s="50"/>
      <c r="K7889" s="50"/>
      <c r="L7889" s="50"/>
      <c r="M7889" s="50"/>
      <c r="N7889" s="50"/>
      <c r="O7889" s="50"/>
      <c r="P7889" s="50"/>
      <c r="Q7889" s="50"/>
      <c r="R7889" s="50"/>
      <c r="S7889" s="50"/>
      <c r="T7889" s="50"/>
      <c r="U7889" s="50"/>
      <c r="V7889" s="50"/>
      <c r="W7889" s="50"/>
      <c r="X7889" s="50"/>
      <c r="Y7889" s="50"/>
      <c r="Z7889" s="50"/>
      <c r="AA7889" s="50"/>
      <c r="AB7889" s="50"/>
      <c r="AC7889" s="50"/>
      <c r="AD7889" s="50"/>
      <c r="AE7889" s="50"/>
      <c r="AF7889" s="50"/>
      <c r="AG7889" s="50"/>
      <c r="AH7889" s="50"/>
      <c r="AI7889" s="50"/>
      <c r="AJ7889" s="50"/>
      <c r="AK7889" s="50"/>
      <c r="AL7889" s="50"/>
      <c r="AM7889" s="50"/>
      <c r="AN7889" s="50"/>
      <c r="AO7889" s="50"/>
      <c r="AP7889" s="50"/>
      <c r="AQ7889" s="50"/>
      <c r="AR7889" s="50"/>
      <c r="AS7889" s="50"/>
      <c r="AT7889" s="50"/>
      <c r="AU7889" s="50"/>
      <c r="AV7889" s="50"/>
      <c r="AW7889" s="50"/>
      <c r="AX7889" s="50"/>
      <c r="AY7889" s="50"/>
      <c r="AZ7889" s="50"/>
      <c r="BA7889" s="50"/>
      <c r="BB7889" s="50"/>
      <c r="BC7889" s="50"/>
      <c r="BD7889" s="50"/>
      <c r="BE7889" s="50"/>
      <c r="BF7889" s="50"/>
      <c r="BG7889" s="50"/>
      <c r="BH7889" s="50"/>
      <c r="BI7889" s="50"/>
      <c r="BJ7889" s="50"/>
      <c r="BK7889" s="50"/>
      <c r="BL7889" s="50"/>
      <c r="BM7889" s="50"/>
      <c r="BN7889" s="50"/>
      <c r="BO7889" s="50"/>
      <c r="BP7889" s="50"/>
      <c r="BQ7889" s="50"/>
      <c r="BR7889" s="50"/>
      <c r="BS7889" s="50"/>
      <c r="BT7889" s="50"/>
      <c r="BU7889" s="50"/>
      <c r="BV7889" s="50"/>
      <c r="BW7889" s="50"/>
      <c r="BX7889" s="50"/>
      <c r="BY7889" s="50"/>
      <c r="BZ7889" s="50"/>
      <c r="CA7889" s="50"/>
      <c r="CB7889" s="50"/>
      <c r="CC7889" s="50"/>
      <c r="CD7889" s="50"/>
      <c r="CE7889" s="50"/>
      <c r="CF7889" s="50"/>
      <c r="CG7889" s="50"/>
      <c r="CH7889" s="50"/>
      <c r="CI7889" s="50"/>
      <c r="CJ7889" s="50"/>
      <c r="CK7889" s="50"/>
      <c r="CL7889" s="50"/>
      <c r="CM7889" s="50"/>
      <c r="CN7889" s="50"/>
      <c r="CO7889" s="50"/>
      <c r="CP7889" s="50"/>
      <c r="CQ7889" s="50"/>
      <c r="CR7889" s="50"/>
      <c r="CS7889" s="50"/>
      <c r="CT7889" s="50"/>
      <c r="CU7889" s="50"/>
      <c r="CV7889" s="50"/>
      <c r="CW7889" s="50"/>
      <c r="CX7889" s="50"/>
      <c r="CY7889" s="50"/>
      <c r="CZ7889" s="50"/>
      <c r="DA7889" s="50"/>
      <c r="DB7889" s="50"/>
      <c r="DC7889" s="50"/>
      <c r="DD7889" s="50"/>
      <c r="DE7889" s="50"/>
      <c r="DF7889" s="50"/>
      <c r="DG7889" s="50"/>
    </row>
    <row r="7890" spans="1:111" x14ac:dyDescent="0.2">
      <c r="A7890" s="185"/>
      <c r="B7890" s="186"/>
      <c r="C7890" s="186"/>
      <c r="D7890" s="54"/>
      <c r="E7890" s="310"/>
      <c r="F7890" s="192"/>
      <c r="G7890" s="192"/>
      <c r="H7890" s="50"/>
      <c r="I7890" s="50"/>
      <c r="J7890" s="50"/>
      <c r="K7890" s="50"/>
      <c r="L7890" s="50"/>
      <c r="M7890" s="50"/>
      <c r="N7890" s="50"/>
      <c r="O7890" s="50"/>
      <c r="P7890" s="50"/>
      <c r="Q7890" s="50"/>
      <c r="R7890" s="50"/>
      <c r="S7890" s="50"/>
      <c r="T7890" s="50"/>
      <c r="U7890" s="50"/>
      <c r="V7890" s="50"/>
      <c r="W7890" s="50"/>
      <c r="X7890" s="50"/>
      <c r="Y7890" s="50"/>
      <c r="Z7890" s="50"/>
      <c r="AA7890" s="50"/>
      <c r="AB7890" s="50"/>
      <c r="AC7890" s="50"/>
      <c r="AD7890" s="50"/>
      <c r="AE7890" s="50"/>
      <c r="AF7890" s="50"/>
      <c r="AG7890" s="50"/>
      <c r="AH7890" s="50"/>
      <c r="AI7890" s="50"/>
      <c r="AJ7890" s="50"/>
      <c r="AK7890" s="50"/>
      <c r="AL7890" s="50"/>
      <c r="AM7890" s="50"/>
      <c r="AN7890" s="50"/>
      <c r="AO7890" s="50"/>
      <c r="AP7890" s="50"/>
      <c r="AQ7890" s="50"/>
      <c r="AR7890" s="50"/>
      <c r="AS7890" s="50"/>
      <c r="AT7890" s="50"/>
      <c r="AU7890" s="50"/>
      <c r="AV7890" s="50"/>
      <c r="AW7890" s="50"/>
      <c r="AX7890" s="50"/>
      <c r="AY7890" s="50"/>
      <c r="AZ7890" s="50"/>
      <c r="BA7890" s="50"/>
      <c r="BB7890" s="50"/>
      <c r="BC7890" s="50"/>
      <c r="BD7890" s="50"/>
      <c r="BE7890" s="50"/>
      <c r="BF7890" s="50"/>
      <c r="BG7890" s="50"/>
      <c r="BH7890" s="50"/>
      <c r="BI7890" s="50"/>
      <c r="BJ7890" s="50"/>
      <c r="BK7890" s="50"/>
      <c r="BL7890" s="50"/>
      <c r="BM7890" s="50"/>
      <c r="BN7890" s="50"/>
      <c r="BO7890" s="50"/>
      <c r="BP7890" s="50"/>
      <c r="BQ7890" s="50"/>
      <c r="BR7890" s="50"/>
      <c r="BS7890" s="50"/>
      <c r="BT7890" s="50"/>
      <c r="BU7890" s="50"/>
      <c r="BV7890" s="50"/>
      <c r="BW7890" s="50"/>
      <c r="BX7890" s="50"/>
      <c r="BY7890" s="50"/>
      <c r="BZ7890" s="50"/>
      <c r="CA7890" s="50"/>
      <c r="CB7890" s="50"/>
      <c r="CC7890" s="50"/>
      <c r="CD7890" s="50"/>
      <c r="CE7890" s="50"/>
      <c r="CF7890" s="50"/>
      <c r="CG7890" s="50"/>
      <c r="CH7890" s="50"/>
      <c r="CI7890" s="50"/>
      <c r="CJ7890" s="50"/>
      <c r="CK7890" s="50"/>
      <c r="CL7890" s="50"/>
      <c r="CM7890" s="50"/>
      <c r="CN7890" s="50"/>
      <c r="CO7890" s="50"/>
      <c r="CP7890" s="50"/>
      <c r="CQ7890" s="50"/>
      <c r="CR7890" s="50"/>
      <c r="CS7890" s="50"/>
      <c r="CT7890" s="50"/>
      <c r="CU7890" s="50"/>
      <c r="CV7890" s="50"/>
      <c r="CW7890" s="50"/>
      <c r="CX7890" s="50"/>
      <c r="CY7890" s="50"/>
      <c r="CZ7890" s="50"/>
      <c r="DA7890" s="50"/>
      <c r="DB7890" s="50"/>
      <c r="DC7890" s="50"/>
      <c r="DD7890" s="50"/>
      <c r="DE7890" s="50"/>
      <c r="DF7890" s="50"/>
      <c r="DG7890" s="50"/>
    </row>
    <row r="7891" spans="1:111" x14ac:dyDescent="0.2">
      <c r="A7891" s="185"/>
      <c r="B7891" s="186"/>
      <c r="C7891" s="186"/>
      <c r="D7891" s="54"/>
      <c r="E7891" s="310"/>
      <c r="F7891" s="192"/>
      <c r="G7891" s="192"/>
      <c r="H7891" s="50"/>
      <c r="I7891" s="50"/>
      <c r="J7891" s="50"/>
      <c r="K7891" s="50"/>
      <c r="L7891" s="50"/>
      <c r="M7891" s="50"/>
      <c r="N7891" s="50"/>
      <c r="O7891" s="50"/>
      <c r="P7891" s="50"/>
      <c r="Q7891" s="50"/>
      <c r="R7891" s="50"/>
      <c r="S7891" s="50"/>
      <c r="T7891" s="50"/>
      <c r="U7891" s="50"/>
      <c r="V7891" s="50"/>
      <c r="W7891" s="50"/>
      <c r="X7891" s="50"/>
      <c r="Y7891" s="50"/>
      <c r="Z7891" s="50"/>
      <c r="AA7891" s="50"/>
      <c r="AB7891" s="50"/>
      <c r="AC7891" s="50"/>
      <c r="AD7891" s="50"/>
      <c r="AE7891" s="50"/>
      <c r="AF7891" s="50"/>
      <c r="AG7891" s="50"/>
      <c r="AH7891" s="50"/>
      <c r="AI7891" s="50"/>
      <c r="AJ7891" s="50"/>
      <c r="AK7891" s="50"/>
      <c r="AL7891" s="50"/>
      <c r="AM7891" s="50"/>
      <c r="AN7891" s="50"/>
      <c r="AO7891" s="50"/>
      <c r="AP7891" s="50"/>
      <c r="AQ7891" s="50"/>
      <c r="AR7891" s="50"/>
      <c r="AS7891" s="50"/>
      <c r="AT7891" s="50"/>
      <c r="AU7891" s="50"/>
      <c r="AV7891" s="50"/>
      <c r="AW7891" s="50"/>
      <c r="AX7891" s="50"/>
      <c r="AY7891" s="50"/>
      <c r="AZ7891" s="50"/>
      <c r="BA7891" s="50"/>
      <c r="BB7891" s="50"/>
      <c r="BC7891" s="50"/>
      <c r="BD7891" s="50"/>
      <c r="BE7891" s="50"/>
      <c r="BF7891" s="50"/>
      <c r="BG7891" s="50"/>
      <c r="BH7891" s="50"/>
      <c r="BI7891" s="50"/>
      <c r="BJ7891" s="50"/>
      <c r="BK7891" s="50"/>
      <c r="BL7891" s="50"/>
      <c r="BM7891" s="50"/>
      <c r="BN7891" s="50"/>
      <c r="BO7891" s="50"/>
      <c r="BP7891" s="50"/>
      <c r="BQ7891" s="50"/>
      <c r="BR7891" s="50"/>
      <c r="BS7891" s="50"/>
      <c r="BT7891" s="50"/>
      <c r="BU7891" s="50"/>
      <c r="BV7891" s="50"/>
      <c r="BW7891" s="50"/>
      <c r="BX7891" s="50"/>
      <c r="BY7891" s="50"/>
      <c r="BZ7891" s="50"/>
      <c r="CA7891" s="50"/>
      <c r="CB7891" s="50"/>
      <c r="CC7891" s="50"/>
      <c r="CD7891" s="50"/>
      <c r="CE7891" s="50"/>
      <c r="CF7891" s="50"/>
      <c r="CG7891" s="50"/>
      <c r="CH7891" s="50"/>
      <c r="CI7891" s="50"/>
      <c r="CJ7891" s="50"/>
      <c r="CK7891" s="50"/>
      <c r="CL7891" s="50"/>
      <c r="CM7891" s="50"/>
      <c r="CN7891" s="50"/>
      <c r="CO7891" s="50"/>
      <c r="CP7891" s="50"/>
      <c r="CQ7891" s="50"/>
      <c r="CR7891" s="50"/>
      <c r="CS7891" s="50"/>
      <c r="CT7891" s="50"/>
      <c r="CU7891" s="50"/>
      <c r="CV7891" s="50"/>
      <c r="CW7891" s="50"/>
      <c r="CX7891" s="50"/>
      <c r="CY7891" s="50"/>
      <c r="CZ7891" s="50"/>
      <c r="DA7891" s="50"/>
      <c r="DB7891" s="50"/>
      <c r="DC7891" s="50"/>
      <c r="DD7891" s="50"/>
      <c r="DE7891" s="50"/>
      <c r="DF7891" s="50"/>
      <c r="DG7891" s="50"/>
    </row>
    <row r="7892" spans="1:111" x14ac:dyDescent="0.2">
      <c r="A7892" s="185"/>
      <c r="B7892" s="186"/>
      <c r="C7892" s="186"/>
      <c r="D7892" s="54"/>
      <c r="E7892" s="310"/>
      <c r="F7892" s="192"/>
      <c r="G7892" s="192"/>
      <c r="H7892" s="50"/>
      <c r="I7892" s="50"/>
      <c r="J7892" s="50"/>
      <c r="K7892" s="50"/>
      <c r="L7892" s="50"/>
      <c r="M7892" s="50"/>
      <c r="N7892" s="50"/>
      <c r="O7892" s="50"/>
      <c r="P7892" s="50"/>
      <c r="Q7892" s="50"/>
      <c r="R7892" s="50"/>
      <c r="S7892" s="50"/>
      <c r="T7892" s="50"/>
      <c r="U7892" s="50"/>
      <c r="V7892" s="50"/>
      <c r="W7892" s="50"/>
      <c r="X7892" s="50"/>
      <c r="Y7892" s="50"/>
      <c r="Z7892" s="50"/>
      <c r="AA7892" s="50"/>
      <c r="AB7892" s="50"/>
      <c r="AC7892" s="50"/>
      <c r="AD7892" s="50"/>
      <c r="AE7892" s="50"/>
      <c r="AF7892" s="50"/>
      <c r="AG7892" s="50"/>
      <c r="AH7892" s="50"/>
      <c r="AI7892" s="50"/>
      <c r="AJ7892" s="50"/>
      <c r="AK7892" s="50"/>
      <c r="AL7892" s="50"/>
      <c r="AM7892" s="50"/>
      <c r="AN7892" s="50"/>
      <c r="AO7892" s="50"/>
      <c r="AP7892" s="50"/>
      <c r="AQ7892" s="50"/>
      <c r="AR7892" s="50"/>
      <c r="AS7892" s="50"/>
      <c r="AT7892" s="50"/>
      <c r="AU7892" s="50"/>
      <c r="AV7892" s="50"/>
      <c r="AW7892" s="50"/>
      <c r="AX7892" s="50"/>
      <c r="AY7892" s="50"/>
      <c r="AZ7892" s="50"/>
      <c r="BA7892" s="50"/>
      <c r="BB7892" s="50"/>
      <c r="BC7892" s="50"/>
      <c r="BD7892" s="50"/>
      <c r="BE7892" s="50"/>
      <c r="BF7892" s="50"/>
      <c r="BG7892" s="50"/>
      <c r="BH7892" s="50"/>
      <c r="BI7892" s="50"/>
      <c r="BJ7892" s="50"/>
      <c r="BK7892" s="50"/>
      <c r="BL7892" s="50"/>
      <c r="BM7892" s="50"/>
      <c r="BN7892" s="50"/>
      <c r="BO7892" s="50"/>
      <c r="BP7892" s="50"/>
      <c r="BQ7892" s="50"/>
      <c r="BR7892" s="50"/>
      <c r="BS7892" s="50"/>
      <c r="BT7892" s="50"/>
      <c r="BU7892" s="50"/>
      <c r="BV7892" s="50"/>
      <c r="BW7892" s="50"/>
      <c r="BX7892" s="50"/>
      <c r="BY7892" s="50"/>
      <c r="BZ7892" s="50"/>
      <c r="CA7892" s="50"/>
      <c r="CB7892" s="50"/>
      <c r="CC7892" s="50"/>
      <c r="CD7892" s="50"/>
      <c r="CE7892" s="50"/>
      <c r="CF7892" s="50"/>
      <c r="CG7892" s="50"/>
      <c r="CH7892" s="50"/>
      <c r="CI7892" s="50"/>
      <c r="CJ7892" s="50"/>
      <c r="CK7892" s="50"/>
      <c r="CL7892" s="50"/>
      <c r="CM7892" s="50"/>
      <c r="CN7892" s="50"/>
      <c r="CO7892" s="50"/>
      <c r="CP7892" s="50"/>
      <c r="CQ7892" s="50"/>
      <c r="CR7892" s="50"/>
      <c r="CS7892" s="50"/>
      <c r="CT7892" s="50"/>
      <c r="CU7892" s="50"/>
      <c r="CV7892" s="50"/>
      <c r="CW7892" s="50"/>
      <c r="CX7892" s="50"/>
      <c r="CY7892" s="50"/>
      <c r="CZ7892" s="50"/>
      <c r="DA7892" s="50"/>
      <c r="DB7892" s="50"/>
      <c r="DC7892" s="50"/>
      <c r="DD7892" s="50"/>
      <c r="DE7892" s="50"/>
      <c r="DF7892" s="50"/>
      <c r="DG7892" s="50"/>
    </row>
    <row r="7893" spans="1:111" x14ac:dyDescent="0.2">
      <c r="A7893" s="185"/>
      <c r="B7893" s="186"/>
      <c r="C7893" s="186"/>
      <c r="D7893" s="54"/>
      <c r="E7893" s="310"/>
      <c r="F7893" s="192"/>
      <c r="G7893" s="192"/>
      <c r="H7893" s="50"/>
      <c r="I7893" s="50"/>
      <c r="J7893" s="50"/>
      <c r="K7893" s="50"/>
      <c r="L7893" s="50"/>
      <c r="M7893" s="50"/>
      <c r="N7893" s="50"/>
      <c r="O7893" s="50"/>
      <c r="P7893" s="50"/>
      <c r="Q7893" s="50"/>
      <c r="R7893" s="50"/>
      <c r="S7893" s="50"/>
      <c r="T7893" s="50"/>
      <c r="U7893" s="50"/>
      <c r="V7893" s="50"/>
      <c r="W7893" s="50"/>
      <c r="X7893" s="50"/>
      <c r="Y7893" s="50"/>
      <c r="Z7893" s="50"/>
      <c r="AA7893" s="50"/>
      <c r="AB7893" s="50"/>
      <c r="AC7893" s="50"/>
      <c r="AD7893" s="50"/>
      <c r="AE7893" s="50"/>
      <c r="AF7893" s="50"/>
      <c r="AG7893" s="50"/>
      <c r="AH7893" s="50"/>
      <c r="AI7893" s="50"/>
      <c r="AJ7893" s="50"/>
      <c r="AK7893" s="50"/>
      <c r="AL7893" s="50"/>
      <c r="AM7893" s="50"/>
      <c r="AN7893" s="50"/>
      <c r="AO7893" s="50"/>
      <c r="AP7893" s="50"/>
      <c r="AQ7893" s="50"/>
      <c r="AR7893" s="50"/>
      <c r="AS7893" s="50"/>
      <c r="AT7893" s="50"/>
      <c r="AU7893" s="50"/>
      <c r="AV7893" s="50"/>
      <c r="AW7893" s="50"/>
      <c r="AX7893" s="50"/>
      <c r="AY7893" s="50"/>
      <c r="AZ7893" s="50"/>
      <c r="BA7893" s="50"/>
      <c r="BB7893" s="50"/>
      <c r="BC7893" s="50"/>
      <c r="BD7893" s="50"/>
      <c r="BE7893" s="50"/>
      <c r="BF7893" s="50"/>
      <c r="BG7893" s="50"/>
      <c r="BH7893" s="50"/>
      <c r="BI7893" s="50"/>
      <c r="BJ7893" s="50"/>
      <c r="BK7893" s="50"/>
      <c r="BL7893" s="50"/>
      <c r="BM7893" s="50"/>
      <c r="BN7893" s="50"/>
      <c r="BO7893" s="50"/>
      <c r="BP7893" s="50"/>
      <c r="BQ7893" s="50"/>
      <c r="BR7893" s="50"/>
      <c r="BS7893" s="50"/>
      <c r="BT7893" s="50"/>
      <c r="BU7893" s="50"/>
      <c r="BV7893" s="50"/>
      <c r="BW7893" s="50"/>
      <c r="BX7893" s="50"/>
      <c r="BY7893" s="50"/>
      <c r="BZ7893" s="50"/>
      <c r="CA7893" s="50"/>
      <c r="CB7893" s="50"/>
      <c r="CC7893" s="50"/>
      <c r="CD7893" s="50"/>
      <c r="CE7893" s="50"/>
      <c r="CF7893" s="50"/>
      <c r="CG7893" s="50"/>
      <c r="CH7893" s="50"/>
      <c r="CI7893" s="50"/>
      <c r="CJ7893" s="50"/>
      <c r="CK7893" s="50"/>
      <c r="CL7893" s="50"/>
      <c r="CM7893" s="50"/>
      <c r="CN7893" s="50"/>
      <c r="CO7893" s="50"/>
      <c r="CP7893" s="50"/>
      <c r="CQ7893" s="50"/>
      <c r="CR7893" s="50"/>
      <c r="CS7893" s="50"/>
      <c r="CT7893" s="50"/>
      <c r="CU7893" s="50"/>
      <c r="CV7893" s="50"/>
      <c r="CW7893" s="50"/>
      <c r="CX7893" s="50"/>
      <c r="CY7893" s="50"/>
      <c r="CZ7893" s="50"/>
      <c r="DA7893" s="50"/>
      <c r="DB7893" s="50"/>
      <c r="DC7893" s="50"/>
      <c r="DD7893" s="50"/>
      <c r="DE7893" s="50"/>
      <c r="DF7893" s="50"/>
      <c r="DG7893" s="50"/>
    </row>
    <row r="7894" spans="1:111" x14ac:dyDescent="0.2">
      <c r="A7894" s="185"/>
      <c r="B7894" s="186"/>
      <c r="C7894" s="186"/>
      <c r="D7894" s="54"/>
      <c r="E7894" s="310"/>
      <c r="F7894" s="192"/>
      <c r="G7894" s="192"/>
      <c r="H7894" s="50"/>
      <c r="I7894" s="50"/>
      <c r="J7894" s="50"/>
      <c r="K7894" s="50"/>
      <c r="L7894" s="50"/>
      <c r="M7894" s="50"/>
      <c r="N7894" s="50"/>
      <c r="O7894" s="50"/>
      <c r="P7894" s="50"/>
      <c r="Q7894" s="50"/>
      <c r="R7894" s="50"/>
      <c r="S7894" s="50"/>
      <c r="T7894" s="50"/>
      <c r="U7894" s="50"/>
      <c r="V7894" s="50"/>
      <c r="W7894" s="50"/>
      <c r="X7894" s="50"/>
      <c r="Y7894" s="50"/>
      <c r="Z7894" s="50"/>
      <c r="AA7894" s="50"/>
      <c r="AB7894" s="50"/>
      <c r="AC7894" s="50"/>
      <c r="AD7894" s="50"/>
      <c r="AE7894" s="50"/>
      <c r="AF7894" s="50"/>
      <c r="AG7894" s="50"/>
      <c r="AH7894" s="50"/>
      <c r="AI7894" s="50"/>
      <c r="AJ7894" s="50"/>
      <c r="AK7894" s="50"/>
      <c r="AL7894" s="50"/>
      <c r="AM7894" s="50"/>
      <c r="AN7894" s="50"/>
      <c r="AO7894" s="50"/>
      <c r="AP7894" s="50"/>
      <c r="AQ7894" s="50"/>
      <c r="AR7894" s="50"/>
      <c r="AS7894" s="50"/>
      <c r="AT7894" s="50"/>
      <c r="AU7894" s="50"/>
      <c r="AV7894" s="50"/>
      <c r="AW7894" s="50"/>
      <c r="AX7894" s="50"/>
      <c r="AY7894" s="50"/>
      <c r="AZ7894" s="50"/>
      <c r="BA7894" s="50"/>
      <c r="BB7894" s="50"/>
      <c r="BC7894" s="50"/>
      <c r="BD7894" s="50"/>
      <c r="BE7894" s="50"/>
      <c r="BF7894" s="50"/>
      <c r="BG7894" s="50"/>
      <c r="BH7894" s="50"/>
      <c r="BI7894" s="50"/>
      <c r="BJ7894" s="50"/>
      <c r="BK7894" s="50"/>
      <c r="BL7894" s="50"/>
      <c r="BM7894" s="50"/>
      <c r="BN7894" s="50"/>
      <c r="BO7894" s="50"/>
      <c r="BP7894" s="50"/>
      <c r="BQ7894" s="50"/>
      <c r="BR7894" s="50"/>
      <c r="BS7894" s="50"/>
      <c r="BT7894" s="50"/>
      <c r="BU7894" s="50"/>
      <c r="BV7894" s="50"/>
      <c r="BW7894" s="50"/>
      <c r="BX7894" s="50"/>
      <c r="BY7894" s="50"/>
      <c r="BZ7894" s="50"/>
      <c r="CA7894" s="50"/>
      <c r="CB7894" s="50"/>
      <c r="CC7894" s="50"/>
      <c r="CD7894" s="50"/>
      <c r="CE7894" s="50"/>
      <c r="CF7894" s="50"/>
      <c r="CG7894" s="50"/>
      <c r="CH7894" s="50"/>
      <c r="CI7894" s="50"/>
      <c r="CJ7894" s="50"/>
      <c r="CK7894" s="50"/>
      <c r="CL7894" s="50"/>
      <c r="CM7894" s="50"/>
      <c r="CN7894" s="50"/>
      <c r="CO7894" s="50"/>
      <c r="CP7894" s="50"/>
      <c r="CQ7894" s="50"/>
      <c r="CR7894" s="50"/>
      <c r="CS7894" s="50"/>
      <c r="CT7894" s="50"/>
      <c r="CU7894" s="50"/>
      <c r="CV7894" s="50"/>
      <c r="CW7894" s="50"/>
      <c r="CX7894" s="50"/>
      <c r="CY7894" s="50"/>
      <c r="CZ7894" s="50"/>
      <c r="DA7894" s="50"/>
      <c r="DB7894" s="50"/>
      <c r="DC7894" s="50"/>
      <c r="DD7894" s="50"/>
      <c r="DE7894" s="50"/>
      <c r="DF7894" s="50"/>
      <c r="DG7894" s="50"/>
    </row>
    <row r="7895" spans="1:111" x14ac:dyDescent="0.2">
      <c r="A7895" s="185"/>
      <c r="B7895" s="186"/>
      <c r="C7895" s="186"/>
      <c r="D7895" s="54"/>
      <c r="E7895" s="310"/>
      <c r="F7895" s="192"/>
      <c r="G7895" s="192"/>
      <c r="H7895" s="50"/>
      <c r="I7895" s="50"/>
      <c r="J7895" s="50"/>
      <c r="K7895" s="50"/>
      <c r="L7895" s="50"/>
      <c r="M7895" s="50"/>
      <c r="N7895" s="50"/>
      <c r="O7895" s="50"/>
      <c r="P7895" s="50"/>
      <c r="Q7895" s="50"/>
      <c r="R7895" s="50"/>
      <c r="S7895" s="50"/>
      <c r="T7895" s="50"/>
      <c r="U7895" s="50"/>
      <c r="V7895" s="50"/>
      <c r="W7895" s="50"/>
      <c r="X7895" s="50"/>
      <c r="Y7895" s="50"/>
      <c r="Z7895" s="50"/>
      <c r="AA7895" s="50"/>
      <c r="AB7895" s="50"/>
      <c r="AC7895" s="50"/>
      <c r="AD7895" s="50"/>
      <c r="AE7895" s="50"/>
      <c r="AF7895" s="50"/>
      <c r="AG7895" s="50"/>
      <c r="AH7895" s="50"/>
      <c r="AI7895" s="50"/>
      <c r="AJ7895" s="50"/>
      <c r="AK7895" s="50"/>
      <c r="AL7895" s="50"/>
      <c r="AM7895" s="50"/>
      <c r="AN7895" s="50"/>
      <c r="AO7895" s="50"/>
      <c r="AP7895" s="50"/>
      <c r="AQ7895" s="50"/>
      <c r="AR7895" s="50"/>
      <c r="AS7895" s="50"/>
      <c r="AT7895" s="50"/>
      <c r="AU7895" s="50"/>
      <c r="AV7895" s="50"/>
      <c r="AW7895" s="50"/>
      <c r="AX7895" s="50"/>
      <c r="AY7895" s="50"/>
      <c r="AZ7895" s="50"/>
      <c r="BA7895" s="50"/>
      <c r="BB7895" s="50"/>
      <c r="BC7895" s="50"/>
      <c r="BD7895" s="50"/>
      <c r="BE7895" s="50"/>
      <c r="BF7895" s="50"/>
      <c r="BG7895" s="50"/>
      <c r="BH7895" s="50"/>
      <c r="BI7895" s="50"/>
      <c r="BJ7895" s="50"/>
      <c r="BK7895" s="50"/>
      <c r="BL7895" s="50"/>
      <c r="BM7895" s="50"/>
      <c r="BN7895" s="50"/>
      <c r="BO7895" s="50"/>
      <c r="BP7895" s="50"/>
      <c r="BQ7895" s="50"/>
      <c r="BR7895" s="50"/>
      <c r="BS7895" s="50"/>
      <c r="BT7895" s="50"/>
      <c r="BU7895" s="50"/>
      <c r="BV7895" s="50"/>
      <c r="BW7895" s="50"/>
      <c r="BX7895" s="50"/>
      <c r="BY7895" s="50"/>
      <c r="BZ7895" s="50"/>
      <c r="CA7895" s="50"/>
      <c r="CB7895" s="50"/>
      <c r="CC7895" s="50"/>
      <c r="CD7895" s="50"/>
      <c r="CE7895" s="50"/>
      <c r="CF7895" s="50"/>
      <c r="CG7895" s="50"/>
      <c r="CH7895" s="50"/>
      <c r="CI7895" s="50"/>
      <c r="CJ7895" s="50"/>
      <c r="CK7895" s="50"/>
      <c r="CL7895" s="50"/>
      <c r="CM7895" s="50"/>
      <c r="CN7895" s="50"/>
      <c r="CO7895" s="50"/>
      <c r="CP7895" s="50"/>
      <c r="CQ7895" s="50"/>
      <c r="CR7895" s="50"/>
      <c r="CS7895" s="50"/>
      <c r="CT7895" s="50"/>
      <c r="CU7895" s="50"/>
      <c r="CV7895" s="50"/>
      <c r="CW7895" s="50"/>
      <c r="CX7895" s="50"/>
      <c r="CY7895" s="50"/>
      <c r="CZ7895" s="50"/>
      <c r="DA7895" s="50"/>
      <c r="DB7895" s="50"/>
      <c r="DC7895" s="50"/>
      <c r="DD7895" s="50"/>
      <c r="DE7895" s="50"/>
      <c r="DF7895" s="50"/>
      <c r="DG7895" s="50"/>
    </row>
    <row r="7896" spans="1:111" x14ac:dyDescent="0.2">
      <c r="A7896" s="185"/>
      <c r="B7896" s="186"/>
      <c r="C7896" s="186"/>
      <c r="D7896" s="54"/>
      <c r="E7896" s="310"/>
      <c r="F7896" s="192"/>
      <c r="G7896" s="192"/>
      <c r="H7896" s="50"/>
      <c r="I7896" s="50"/>
      <c r="J7896" s="50"/>
      <c r="K7896" s="50"/>
      <c r="L7896" s="50"/>
      <c r="M7896" s="50"/>
      <c r="N7896" s="50"/>
      <c r="O7896" s="50"/>
      <c r="P7896" s="50"/>
      <c r="Q7896" s="50"/>
      <c r="R7896" s="50"/>
      <c r="S7896" s="50"/>
      <c r="T7896" s="50"/>
      <c r="U7896" s="50"/>
      <c r="V7896" s="50"/>
      <c r="W7896" s="50"/>
      <c r="X7896" s="50"/>
      <c r="Y7896" s="50"/>
      <c r="Z7896" s="50"/>
      <c r="AA7896" s="50"/>
      <c r="AB7896" s="50"/>
      <c r="AC7896" s="50"/>
      <c r="AD7896" s="50"/>
      <c r="AE7896" s="50"/>
      <c r="AF7896" s="50"/>
      <c r="AG7896" s="50"/>
      <c r="AH7896" s="50"/>
      <c r="AI7896" s="50"/>
      <c r="AJ7896" s="50"/>
      <c r="AK7896" s="50"/>
      <c r="AL7896" s="50"/>
      <c r="AM7896" s="50"/>
      <c r="AN7896" s="50"/>
      <c r="AO7896" s="50"/>
      <c r="AP7896" s="50"/>
      <c r="AQ7896" s="50"/>
      <c r="AR7896" s="50"/>
      <c r="AS7896" s="50"/>
      <c r="AT7896" s="50"/>
      <c r="AU7896" s="50"/>
      <c r="AV7896" s="50"/>
      <c r="AW7896" s="50"/>
      <c r="AX7896" s="50"/>
      <c r="AY7896" s="50"/>
      <c r="AZ7896" s="50"/>
      <c r="BA7896" s="50"/>
      <c r="BB7896" s="50"/>
      <c r="BC7896" s="50"/>
      <c r="BD7896" s="50"/>
      <c r="BE7896" s="50"/>
      <c r="BF7896" s="50"/>
      <c r="BG7896" s="50"/>
      <c r="BH7896" s="50"/>
      <c r="BI7896" s="50"/>
      <c r="BJ7896" s="50"/>
      <c r="BK7896" s="50"/>
      <c r="BL7896" s="50"/>
      <c r="BM7896" s="50"/>
      <c r="BN7896" s="50"/>
      <c r="BO7896" s="50"/>
      <c r="BP7896" s="50"/>
      <c r="BQ7896" s="50"/>
      <c r="BR7896" s="50"/>
      <c r="BS7896" s="50"/>
      <c r="BT7896" s="50"/>
      <c r="BU7896" s="50"/>
      <c r="BV7896" s="50"/>
      <c r="BW7896" s="50"/>
      <c r="BX7896" s="50"/>
      <c r="BY7896" s="50"/>
      <c r="BZ7896" s="50"/>
      <c r="CA7896" s="50"/>
      <c r="CB7896" s="50"/>
      <c r="CC7896" s="50"/>
      <c r="CD7896" s="50"/>
      <c r="CE7896" s="50"/>
      <c r="CF7896" s="50"/>
      <c r="CG7896" s="50"/>
      <c r="CH7896" s="50"/>
      <c r="CI7896" s="50"/>
      <c r="CJ7896" s="50"/>
      <c r="CK7896" s="50"/>
      <c r="CL7896" s="50"/>
      <c r="CM7896" s="50"/>
      <c r="CN7896" s="50"/>
      <c r="CO7896" s="50"/>
      <c r="CP7896" s="50"/>
      <c r="CQ7896" s="50"/>
      <c r="CR7896" s="50"/>
      <c r="CS7896" s="50"/>
      <c r="CT7896" s="50"/>
      <c r="CU7896" s="50"/>
      <c r="CV7896" s="50"/>
      <c r="CW7896" s="50"/>
      <c r="CX7896" s="50"/>
      <c r="CY7896" s="50"/>
      <c r="CZ7896" s="50"/>
      <c r="DA7896" s="50"/>
      <c r="DB7896" s="50"/>
      <c r="DC7896" s="50"/>
      <c r="DD7896" s="50"/>
      <c r="DE7896" s="50"/>
      <c r="DF7896" s="50"/>
      <c r="DG7896" s="50"/>
    </row>
    <row r="7897" spans="1:111" x14ac:dyDescent="0.2">
      <c r="A7897" s="185"/>
      <c r="B7897" s="186"/>
      <c r="C7897" s="186"/>
      <c r="D7897" s="54"/>
      <c r="E7897" s="310"/>
      <c r="F7897" s="192"/>
      <c r="G7897" s="192"/>
      <c r="H7897" s="50"/>
      <c r="I7897" s="50"/>
      <c r="J7897" s="50"/>
      <c r="K7897" s="50"/>
      <c r="L7897" s="50"/>
      <c r="M7897" s="50"/>
      <c r="N7897" s="50"/>
      <c r="O7897" s="50"/>
      <c r="P7897" s="50"/>
      <c r="Q7897" s="50"/>
      <c r="R7897" s="50"/>
      <c r="S7897" s="50"/>
      <c r="T7897" s="50"/>
      <c r="U7897" s="50"/>
      <c r="V7897" s="50"/>
      <c r="W7897" s="50"/>
      <c r="X7897" s="50"/>
      <c r="Y7897" s="50"/>
      <c r="Z7897" s="50"/>
      <c r="AA7897" s="50"/>
      <c r="AB7897" s="50"/>
      <c r="AC7897" s="50"/>
      <c r="AD7897" s="50"/>
      <c r="AE7897" s="50"/>
      <c r="AF7897" s="50"/>
      <c r="AG7897" s="50"/>
      <c r="AH7897" s="50"/>
      <c r="AI7897" s="50"/>
      <c r="AJ7897" s="50"/>
      <c r="AK7897" s="50"/>
      <c r="AL7897" s="50"/>
      <c r="AM7897" s="50"/>
      <c r="AN7897" s="50"/>
      <c r="AO7897" s="50"/>
      <c r="AP7897" s="50"/>
      <c r="AQ7897" s="50"/>
      <c r="AR7897" s="50"/>
      <c r="AS7897" s="50"/>
      <c r="AT7897" s="50"/>
      <c r="AU7897" s="50"/>
      <c r="AV7897" s="50"/>
      <c r="AW7897" s="50"/>
      <c r="AX7897" s="50"/>
      <c r="AY7897" s="50"/>
      <c r="AZ7897" s="50"/>
      <c r="BA7897" s="50"/>
      <c r="BB7897" s="50"/>
      <c r="BC7897" s="50"/>
      <c r="BD7897" s="50"/>
      <c r="BE7897" s="50"/>
      <c r="BF7897" s="50"/>
      <c r="BG7897" s="50"/>
      <c r="BH7897" s="50"/>
      <c r="BI7897" s="50"/>
      <c r="BJ7897" s="50"/>
      <c r="BK7897" s="50"/>
      <c r="BL7897" s="50"/>
      <c r="BM7897" s="50"/>
      <c r="BN7897" s="50"/>
      <c r="BO7897" s="50"/>
      <c r="BP7897" s="50"/>
      <c r="BQ7897" s="50"/>
      <c r="BR7897" s="50"/>
      <c r="BS7897" s="50"/>
      <c r="BT7897" s="50"/>
      <c r="BU7897" s="50"/>
      <c r="BV7897" s="50"/>
      <c r="BW7897" s="50"/>
      <c r="BX7897" s="50"/>
      <c r="BY7897" s="50"/>
      <c r="BZ7897" s="50"/>
      <c r="CA7897" s="50"/>
      <c r="CB7897" s="50"/>
      <c r="CC7897" s="50"/>
      <c r="CD7897" s="50"/>
      <c r="CE7897" s="50"/>
      <c r="CF7897" s="50"/>
      <c r="CG7897" s="50"/>
      <c r="CH7897" s="50"/>
      <c r="CI7897" s="50"/>
      <c r="CJ7897" s="50"/>
      <c r="CK7897" s="50"/>
      <c r="CL7897" s="50"/>
      <c r="CM7897" s="50"/>
      <c r="CN7897" s="50"/>
      <c r="CO7897" s="50"/>
      <c r="CP7897" s="50"/>
      <c r="CQ7897" s="50"/>
      <c r="CR7897" s="50"/>
      <c r="CS7897" s="50"/>
      <c r="CT7897" s="50"/>
      <c r="CU7897" s="50"/>
      <c r="CV7897" s="50"/>
      <c r="CW7897" s="50"/>
      <c r="CX7897" s="50"/>
      <c r="CY7897" s="50"/>
      <c r="CZ7897" s="50"/>
      <c r="DA7897" s="50"/>
      <c r="DB7897" s="50"/>
      <c r="DC7897" s="50"/>
      <c r="DD7897" s="50"/>
      <c r="DE7897" s="50"/>
      <c r="DF7897" s="50"/>
      <c r="DG7897" s="50"/>
    </row>
    <row r="7898" spans="1:111" x14ac:dyDescent="0.2">
      <c r="A7898" s="185"/>
      <c r="B7898" s="186"/>
      <c r="C7898" s="186"/>
      <c r="D7898" s="54"/>
      <c r="E7898" s="310"/>
      <c r="F7898" s="192"/>
      <c r="G7898" s="192"/>
      <c r="H7898" s="50"/>
      <c r="I7898" s="50"/>
      <c r="J7898" s="50"/>
      <c r="K7898" s="50"/>
      <c r="L7898" s="50"/>
      <c r="M7898" s="50"/>
      <c r="N7898" s="50"/>
      <c r="O7898" s="50"/>
      <c r="P7898" s="50"/>
      <c r="Q7898" s="50"/>
      <c r="R7898" s="50"/>
      <c r="S7898" s="50"/>
      <c r="T7898" s="50"/>
      <c r="U7898" s="50"/>
      <c r="V7898" s="50"/>
      <c r="W7898" s="50"/>
      <c r="X7898" s="50"/>
      <c r="Y7898" s="50"/>
      <c r="Z7898" s="50"/>
      <c r="AA7898" s="50"/>
      <c r="AB7898" s="50"/>
      <c r="AC7898" s="50"/>
      <c r="AD7898" s="50"/>
      <c r="AE7898" s="50"/>
      <c r="AF7898" s="50"/>
      <c r="AG7898" s="50"/>
      <c r="AH7898" s="50"/>
      <c r="AI7898" s="50"/>
      <c r="AJ7898" s="50"/>
      <c r="AK7898" s="50"/>
      <c r="AL7898" s="50"/>
      <c r="AM7898" s="50"/>
      <c r="AN7898" s="50"/>
      <c r="AO7898" s="50"/>
      <c r="AP7898" s="50"/>
      <c r="AQ7898" s="50"/>
      <c r="AR7898" s="50"/>
      <c r="AS7898" s="50"/>
      <c r="AT7898" s="50"/>
      <c r="AU7898" s="50"/>
      <c r="AV7898" s="50"/>
      <c r="AW7898" s="50"/>
      <c r="AX7898" s="50"/>
      <c r="AY7898" s="50"/>
      <c r="AZ7898" s="50"/>
      <c r="BA7898" s="50"/>
      <c r="BB7898" s="50"/>
      <c r="BC7898" s="50"/>
      <c r="BD7898" s="50"/>
      <c r="BE7898" s="50"/>
      <c r="BF7898" s="50"/>
      <c r="BG7898" s="50"/>
      <c r="BH7898" s="50"/>
      <c r="BI7898" s="50"/>
      <c r="BJ7898" s="50"/>
      <c r="BK7898" s="50"/>
      <c r="BL7898" s="50"/>
      <c r="BM7898" s="50"/>
      <c r="BN7898" s="50"/>
      <c r="BO7898" s="50"/>
      <c r="BP7898" s="50"/>
      <c r="BQ7898" s="50"/>
      <c r="BR7898" s="50"/>
      <c r="BS7898" s="50"/>
      <c r="BT7898" s="50"/>
      <c r="BU7898" s="50"/>
      <c r="BV7898" s="50"/>
      <c r="BW7898" s="50"/>
      <c r="BX7898" s="50"/>
      <c r="BY7898" s="50"/>
      <c r="BZ7898" s="50"/>
      <c r="CA7898" s="50"/>
      <c r="CB7898" s="50"/>
      <c r="CC7898" s="50"/>
      <c r="CD7898" s="50"/>
      <c r="CE7898" s="50"/>
      <c r="CF7898" s="50"/>
      <c r="CG7898" s="50"/>
      <c r="CH7898" s="50"/>
      <c r="CI7898" s="50"/>
      <c r="CJ7898" s="50"/>
      <c r="CK7898" s="50"/>
      <c r="CL7898" s="50"/>
      <c r="CM7898" s="50"/>
      <c r="CN7898" s="50"/>
      <c r="CO7898" s="50"/>
      <c r="CP7898" s="50"/>
      <c r="CQ7898" s="50"/>
      <c r="CR7898" s="50"/>
      <c r="CS7898" s="50"/>
      <c r="CT7898" s="50"/>
      <c r="CU7898" s="50"/>
      <c r="CV7898" s="50"/>
      <c r="CW7898" s="50"/>
      <c r="CX7898" s="50"/>
      <c r="CY7898" s="50"/>
      <c r="CZ7898" s="50"/>
      <c r="DA7898" s="50"/>
      <c r="DB7898" s="50"/>
      <c r="DC7898" s="50"/>
      <c r="DD7898" s="50"/>
      <c r="DE7898" s="50"/>
      <c r="DF7898" s="50"/>
      <c r="DG7898" s="50"/>
    </row>
    <row r="7899" spans="1:111" x14ac:dyDescent="0.2">
      <c r="A7899" s="185"/>
      <c r="B7899" s="186"/>
      <c r="C7899" s="186"/>
      <c r="D7899" s="54"/>
      <c r="E7899" s="310"/>
      <c r="F7899" s="192"/>
      <c r="G7899" s="192"/>
      <c r="H7899" s="50"/>
      <c r="I7899" s="50"/>
      <c r="J7899" s="50"/>
      <c r="K7899" s="50"/>
      <c r="L7899" s="50"/>
      <c r="M7899" s="50"/>
      <c r="N7899" s="50"/>
      <c r="O7899" s="50"/>
      <c r="P7899" s="50"/>
      <c r="Q7899" s="50"/>
      <c r="R7899" s="50"/>
      <c r="S7899" s="50"/>
      <c r="T7899" s="50"/>
      <c r="U7899" s="50"/>
      <c r="V7899" s="50"/>
      <c r="W7899" s="50"/>
      <c r="X7899" s="50"/>
      <c r="Y7899" s="50"/>
      <c r="Z7899" s="50"/>
      <c r="AA7899" s="50"/>
      <c r="AB7899" s="50"/>
      <c r="AC7899" s="50"/>
      <c r="AD7899" s="50"/>
      <c r="AE7899" s="50"/>
      <c r="AF7899" s="50"/>
      <c r="AG7899" s="50"/>
      <c r="AH7899" s="50"/>
      <c r="AI7899" s="50"/>
      <c r="AJ7899" s="50"/>
      <c r="AK7899" s="50"/>
      <c r="AL7899" s="50"/>
      <c r="AM7899" s="50"/>
      <c r="AN7899" s="50"/>
      <c r="AO7899" s="50"/>
      <c r="AP7899" s="50"/>
      <c r="AQ7899" s="50"/>
      <c r="AR7899" s="50"/>
      <c r="AS7899" s="50"/>
      <c r="AT7899" s="50"/>
      <c r="AU7899" s="50"/>
      <c r="AV7899" s="50"/>
      <c r="AW7899" s="50"/>
      <c r="AX7899" s="50"/>
      <c r="AY7899" s="50"/>
      <c r="AZ7899" s="50"/>
      <c r="BA7899" s="50"/>
      <c r="BB7899" s="50"/>
      <c r="BC7899" s="50"/>
      <c r="BD7899" s="50"/>
      <c r="BE7899" s="50"/>
      <c r="BF7899" s="50"/>
      <c r="BG7899" s="50"/>
      <c r="BH7899" s="50"/>
      <c r="BI7899" s="50"/>
      <c r="BJ7899" s="50"/>
      <c r="BK7899" s="50"/>
      <c r="BL7899" s="50"/>
      <c r="BM7899" s="50"/>
      <c r="BN7899" s="50"/>
      <c r="BO7899" s="50"/>
      <c r="BP7899" s="50"/>
      <c r="BQ7899" s="50"/>
      <c r="BR7899" s="50"/>
      <c r="BS7899" s="50"/>
      <c r="BT7899" s="50"/>
      <c r="BU7899" s="50"/>
      <c r="BV7899" s="50"/>
      <c r="BW7899" s="50"/>
      <c r="BX7899" s="50"/>
      <c r="BY7899" s="50"/>
      <c r="BZ7899" s="50"/>
      <c r="CA7899" s="50"/>
      <c r="CB7899" s="50"/>
      <c r="CC7899" s="50"/>
      <c r="CD7899" s="50"/>
      <c r="CE7899" s="50"/>
      <c r="CF7899" s="50"/>
      <c r="CG7899" s="50"/>
      <c r="CH7899" s="50"/>
      <c r="CI7899" s="50"/>
      <c r="CJ7899" s="50"/>
      <c r="CK7899" s="50"/>
      <c r="CL7899" s="50"/>
      <c r="CM7899" s="50"/>
      <c r="CN7899" s="50"/>
      <c r="CO7899" s="50"/>
      <c r="CP7899" s="50"/>
      <c r="CQ7899" s="50"/>
      <c r="CR7899" s="50"/>
      <c r="CS7899" s="50"/>
      <c r="CT7899" s="50"/>
      <c r="CU7899" s="50"/>
      <c r="CV7899" s="50"/>
      <c r="CW7899" s="50"/>
      <c r="CX7899" s="50"/>
      <c r="CY7899" s="50"/>
      <c r="CZ7899" s="50"/>
      <c r="DA7899" s="50"/>
      <c r="DB7899" s="50"/>
      <c r="DC7899" s="50"/>
      <c r="DD7899" s="50"/>
      <c r="DE7899" s="50"/>
      <c r="DF7899" s="50"/>
      <c r="DG7899" s="50"/>
    </row>
    <row r="7900" spans="1:111" x14ac:dyDescent="0.2">
      <c r="A7900" s="185"/>
      <c r="B7900" s="186"/>
      <c r="C7900" s="186"/>
      <c r="D7900" s="54"/>
      <c r="E7900" s="310"/>
      <c r="F7900" s="192"/>
      <c r="G7900" s="192"/>
      <c r="H7900" s="50"/>
      <c r="I7900" s="50"/>
      <c r="J7900" s="50"/>
      <c r="K7900" s="50"/>
      <c r="L7900" s="50"/>
      <c r="M7900" s="50"/>
      <c r="N7900" s="50"/>
      <c r="O7900" s="50"/>
      <c r="P7900" s="50"/>
      <c r="Q7900" s="50"/>
      <c r="R7900" s="50"/>
      <c r="S7900" s="50"/>
      <c r="T7900" s="50"/>
      <c r="U7900" s="50"/>
      <c r="V7900" s="50"/>
      <c r="W7900" s="50"/>
      <c r="X7900" s="50"/>
      <c r="Y7900" s="50"/>
      <c r="Z7900" s="50"/>
      <c r="AA7900" s="50"/>
      <c r="AB7900" s="50"/>
      <c r="AC7900" s="50"/>
      <c r="AD7900" s="50"/>
      <c r="AE7900" s="50"/>
      <c r="AF7900" s="50"/>
      <c r="AG7900" s="50"/>
      <c r="AH7900" s="50"/>
      <c r="AI7900" s="50"/>
      <c r="AJ7900" s="50"/>
      <c r="AK7900" s="50"/>
      <c r="AL7900" s="50"/>
      <c r="AM7900" s="50"/>
      <c r="AN7900" s="50"/>
      <c r="AO7900" s="50"/>
      <c r="AP7900" s="50"/>
      <c r="AQ7900" s="50"/>
      <c r="AR7900" s="50"/>
      <c r="AS7900" s="50"/>
      <c r="AT7900" s="50"/>
      <c r="AU7900" s="50"/>
      <c r="AV7900" s="50"/>
      <c r="AW7900" s="50"/>
      <c r="AX7900" s="50"/>
      <c r="AY7900" s="50"/>
      <c r="AZ7900" s="50"/>
      <c r="BA7900" s="50"/>
      <c r="BB7900" s="50"/>
      <c r="BC7900" s="50"/>
      <c r="BD7900" s="50"/>
      <c r="BE7900" s="50"/>
      <c r="BF7900" s="50"/>
      <c r="BG7900" s="50"/>
      <c r="BH7900" s="50"/>
      <c r="BI7900" s="50"/>
      <c r="BJ7900" s="50"/>
      <c r="BK7900" s="50"/>
      <c r="BL7900" s="50"/>
      <c r="BM7900" s="50"/>
      <c r="BN7900" s="50"/>
      <c r="BO7900" s="50"/>
      <c r="BP7900" s="50"/>
      <c r="BQ7900" s="50"/>
      <c r="BR7900" s="50"/>
      <c r="BS7900" s="50"/>
      <c r="BT7900" s="50"/>
      <c r="BU7900" s="50"/>
      <c r="BV7900" s="50"/>
      <c r="BW7900" s="50"/>
      <c r="BX7900" s="50"/>
      <c r="BY7900" s="50"/>
      <c r="BZ7900" s="50"/>
      <c r="CA7900" s="50"/>
      <c r="CB7900" s="50"/>
      <c r="CC7900" s="50"/>
      <c r="CD7900" s="50"/>
      <c r="CE7900" s="50"/>
      <c r="CF7900" s="50"/>
      <c r="CG7900" s="50"/>
      <c r="CH7900" s="50"/>
      <c r="CI7900" s="50"/>
      <c r="CJ7900" s="50"/>
      <c r="CK7900" s="50"/>
      <c r="CL7900" s="50"/>
      <c r="CM7900" s="50"/>
      <c r="CN7900" s="50"/>
      <c r="CO7900" s="50"/>
      <c r="CP7900" s="50"/>
      <c r="CQ7900" s="50"/>
      <c r="CR7900" s="50"/>
      <c r="CS7900" s="50"/>
      <c r="CT7900" s="50"/>
      <c r="CU7900" s="50"/>
      <c r="CV7900" s="50"/>
      <c r="CW7900" s="50"/>
      <c r="CX7900" s="50"/>
      <c r="CY7900" s="50"/>
      <c r="CZ7900" s="50"/>
      <c r="DA7900" s="50"/>
      <c r="DB7900" s="50"/>
      <c r="DC7900" s="50"/>
      <c r="DD7900" s="50"/>
      <c r="DE7900" s="50"/>
      <c r="DF7900" s="50"/>
      <c r="DG7900" s="50"/>
    </row>
    <row r="7901" spans="1:111" x14ac:dyDescent="0.2">
      <c r="A7901" s="185"/>
      <c r="B7901" s="186"/>
      <c r="C7901" s="186"/>
      <c r="D7901" s="54"/>
      <c r="E7901" s="310"/>
      <c r="F7901" s="192"/>
      <c r="G7901" s="192"/>
      <c r="H7901" s="50"/>
      <c r="I7901" s="50"/>
      <c r="J7901" s="50"/>
      <c r="K7901" s="50"/>
      <c r="L7901" s="50"/>
      <c r="M7901" s="50"/>
      <c r="N7901" s="50"/>
      <c r="O7901" s="50"/>
      <c r="P7901" s="50"/>
      <c r="Q7901" s="50"/>
      <c r="R7901" s="50"/>
      <c r="S7901" s="50"/>
      <c r="T7901" s="50"/>
      <c r="U7901" s="50"/>
      <c r="V7901" s="50"/>
      <c r="W7901" s="50"/>
      <c r="X7901" s="50"/>
      <c r="Y7901" s="50"/>
      <c r="Z7901" s="50"/>
      <c r="AA7901" s="50"/>
      <c r="AB7901" s="50"/>
      <c r="AC7901" s="50"/>
      <c r="AD7901" s="50"/>
      <c r="AE7901" s="50"/>
      <c r="AF7901" s="50"/>
      <c r="AG7901" s="50"/>
      <c r="AH7901" s="50"/>
      <c r="AI7901" s="50"/>
      <c r="AJ7901" s="50"/>
      <c r="AK7901" s="50"/>
      <c r="AL7901" s="50"/>
      <c r="AM7901" s="50"/>
      <c r="AN7901" s="50"/>
      <c r="AO7901" s="50"/>
      <c r="AP7901" s="50"/>
      <c r="AQ7901" s="50"/>
      <c r="AR7901" s="50"/>
      <c r="AS7901" s="50"/>
      <c r="AT7901" s="50"/>
      <c r="AU7901" s="50"/>
      <c r="AV7901" s="50"/>
      <c r="AW7901" s="50"/>
      <c r="AX7901" s="50"/>
      <c r="AY7901" s="50"/>
      <c r="AZ7901" s="50"/>
      <c r="BA7901" s="50"/>
      <c r="BB7901" s="50"/>
      <c r="BC7901" s="50"/>
      <c r="BD7901" s="50"/>
      <c r="BE7901" s="50"/>
      <c r="BF7901" s="50"/>
      <c r="BG7901" s="50"/>
      <c r="BH7901" s="50"/>
      <c r="BI7901" s="50"/>
      <c r="BJ7901" s="50"/>
      <c r="BK7901" s="50"/>
      <c r="BL7901" s="50"/>
      <c r="BM7901" s="50"/>
      <c r="BN7901" s="50"/>
      <c r="BO7901" s="50"/>
      <c r="BP7901" s="50"/>
      <c r="BQ7901" s="50"/>
      <c r="BR7901" s="50"/>
      <c r="BS7901" s="50"/>
      <c r="BT7901" s="50"/>
      <c r="BU7901" s="50"/>
      <c r="BV7901" s="50"/>
      <c r="BW7901" s="50"/>
      <c r="BX7901" s="50"/>
      <c r="BY7901" s="50"/>
      <c r="BZ7901" s="50"/>
      <c r="CA7901" s="50"/>
      <c r="CB7901" s="50"/>
      <c r="CC7901" s="50"/>
      <c r="CD7901" s="50"/>
      <c r="CE7901" s="50"/>
      <c r="CF7901" s="50"/>
      <c r="CG7901" s="50"/>
      <c r="CH7901" s="50"/>
      <c r="CI7901" s="50"/>
      <c r="CJ7901" s="50"/>
      <c r="CK7901" s="50"/>
      <c r="CL7901" s="50"/>
      <c r="CM7901" s="50"/>
      <c r="CN7901" s="50"/>
      <c r="CO7901" s="50"/>
      <c r="CP7901" s="50"/>
      <c r="CQ7901" s="50"/>
      <c r="CR7901" s="50"/>
      <c r="CS7901" s="50"/>
      <c r="CT7901" s="50"/>
      <c r="CU7901" s="50"/>
      <c r="CV7901" s="50"/>
      <c r="CW7901" s="50"/>
      <c r="CX7901" s="50"/>
      <c r="CY7901" s="50"/>
      <c r="CZ7901" s="50"/>
      <c r="DA7901" s="50"/>
      <c r="DB7901" s="50"/>
      <c r="DC7901" s="50"/>
      <c r="DD7901" s="50"/>
      <c r="DE7901" s="50"/>
      <c r="DF7901" s="50"/>
      <c r="DG7901" s="50"/>
    </row>
    <row r="7902" spans="1:111" x14ac:dyDescent="0.2">
      <c r="A7902" s="185"/>
      <c r="B7902" s="186"/>
      <c r="C7902" s="186"/>
      <c r="D7902" s="54"/>
      <c r="E7902" s="310"/>
      <c r="F7902" s="192"/>
      <c r="G7902" s="192"/>
      <c r="H7902" s="50"/>
      <c r="I7902" s="50"/>
      <c r="J7902" s="50"/>
      <c r="K7902" s="50"/>
      <c r="L7902" s="50"/>
      <c r="M7902" s="50"/>
      <c r="N7902" s="50"/>
      <c r="O7902" s="50"/>
      <c r="P7902" s="50"/>
      <c r="Q7902" s="50"/>
      <c r="R7902" s="50"/>
      <c r="S7902" s="50"/>
      <c r="T7902" s="50"/>
      <c r="U7902" s="50"/>
      <c r="V7902" s="50"/>
      <c r="W7902" s="50"/>
      <c r="X7902" s="50"/>
      <c r="Y7902" s="50"/>
      <c r="Z7902" s="50"/>
      <c r="AA7902" s="50"/>
      <c r="AB7902" s="50"/>
      <c r="AC7902" s="50"/>
      <c r="AD7902" s="50"/>
      <c r="AE7902" s="50"/>
      <c r="AF7902" s="50"/>
      <c r="AG7902" s="50"/>
      <c r="AH7902" s="50"/>
      <c r="AI7902" s="50"/>
      <c r="AJ7902" s="50"/>
      <c r="AK7902" s="50"/>
      <c r="AL7902" s="50"/>
      <c r="AM7902" s="50"/>
      <c r="AN7902" s="50"/>
      <c r="AO7902" s="50"/>
      <c r="AP7902" s="50"/>
      <c r="AQ7902" s="50"/>
      <c r="AR7902" s="50"/>
      <c r="AS7902" s="50"/>
      <c r="AT7902" s="50"/>
      <c r="AU7902" s="50"/>
      <c r="AV7902" s="50"/>
      <c r="AW7902" s="50"/>
      <c r="AX7902" s="50"/>
      <c r="AY7902" s="50"/>
      <c r="AZ7902" s="50"/>
      <c r="BA7902" s="50"/>
      <c r="BB7902" s="50"/>
      <c r="BC7902" s="50"/>
      <c r="BD7902" s="50"/>
      <c r="BE7902" s="50"/>
      <c r="BF7902" s="50"/>
      <c r="BG7902" s="50"/>
      <c r="BH7902" s="50"/>
      <c r="BI7902" s="50"/>
      <c r="BJ7902" s="50"/>
      <c r="BK7902" s="50"/>
      <c r="BL7902" s="50"/>
      <c r="BM7902" s="50"/>
      <c r="BN7902" s="50"/>
      <c r="BO7902" s="50"/>
      <c r="BP7902" s="50"/>
      <c r="BQ7902" s="50"/>
      <c r="BR7902" s="50"/>
      <c r="BS7902" s="50"/>
      <c r="BT7902" s="50"/>
      <c r="BU7902" s="50"/>
      <c r="BV7902" s="50"/>
      <c r="BW7902" s="50"/>
      <c r="BX7902" s="50"/>
      <c r="BY7902" s="50"/>
      <c r="BZ7902" s="50"/>
      <c r="CA7902" s="50"/>
      <c r="CB7902" s="50"/>
      <c r="CC7902" s="50"/>
      <c r="CD7902" s="50"/>
      <c r="CE7902" s="50"/>
      <c r="CF7902" s="50"/>
      <c r="CG7902" s="50"/>
      <c r="CH7902" s="50"/>
      <c r="CI7902" s="50"/>
      <c r="CJ7902" s="50"/>
      <c r="CK7902" s="50"/>
      <c r="CL7902" s="50"/>
      <c r="CM7902" s="50"/>
      <c r="CN7902" s="50"/>
      <c r="CO7902" s="50"/>
      <c r="CP7902" s="50"/>
      <c r="CQ7902" s="50"/>
      <c r="CR7902" s="50"/>
      <c r="CS7902" s="50"/>
      <c r="CT7902" s="50"/>
      <c r="CU7902" s="50"/>
      <c r="CV7902" s="50"/>
      <c r="CW7902" s="50"/>
      <c r="CX7902" s="50"/>
      <c r="CY7902" s="50"/>
      <c r="CZ7902" s="50"/>
      <c r="DA7902" s="50"/>
      <c r="DB7902" s="50"/>
      <c r="DC7902" s="50"/>
      <c r="DD7902" s="50"/>
      <c r="DE7902" s="50"/>
      <c r="DF7902" s="50"/>
      <c r="DG7902" s="50"/>
    </row>
    <row r="7903" spans="1:111" x14ac:dyDescent="0.2">
      <c r="A7903" s="185"/>
      <c r="B7903" s="186"/>
      <c r="C7903" s="186"/>
      <c r="D7903" s="54"/>
      <c r="E7903" s="310"/>
      <c r="F7903" s="192"/>
      <c r="G7903" s="192"/>
      <c r="H7903" s="50"/>
      <c r="I7903" s="50"/>
      <c r="J7903" s="50"/>
      <c r="K7903" s="50"/>
      <c r="L7903" s="50"/>
      <c r="M7903" s="50"/>
      <c r="N7903" s="50"/>
      <c r="O7903" s="50"/>
      <c r="P7903" s="50"/>
      <c r="Q7903" s="50"/>
      <c r="R7903" s="50"/>
      <c r="S7903" s="50"/>
      <c r="T7903" s="50"/>
      <c r="U7903" s="50"/>
      <c r="V7903" s="50"/>
      <c r="W7903" s="50"/>
      <c r="X7903" s="50"/>
      <c r="Y7903" s="50"/>
      <c r="Z7903" s="50"/>
      <c r="AA7903" s="50"/>
      <c r="AB7903" s="50"/>
      <c r="AC7903" s="50"/>
      <c r="AD7903" s="50"/>
      <c r="AE7903" s="50"/>
      <c r="AF7903" s="50"/>
      <c r="AG7903" s="50"/>
      <c r="AH7903" s="50"/>
      <c r="AI7903" s="50"/>
      <c r="AJ7903" s="50"/>
      <c r="AK7903" s="50"/>
      <c r="AL7903" s="50"/>
      <c r="AM7903" s="50"/>
      <c r="AN7903" s="50"/>
      <c r="AO7903" s="50"/>
      <c r="AP7903" s="50"/>
      <c r="AQ7903" s="50"/>
      <c r="AR7903" s="50"/>
      <c r="AS7903" s="50"/>
      <c r="AT7903" s="50"/>
      <c r="AU7903" s="50"/>
      <c r="AV7903" s="50"/>
      <c r="AW7903" s="50"/>
      <c r="AX7903" s="50"/>
      <c r="AY7903" s="50"/>
      <c r="AZ7903" s="50"/>
      <c r="BA7903" s="50"/>
      <c r="BB7903" s="50"/>
      <c r="BC7903" s="50"/>
      <c r="BD7903" s="50"/>
      <c r="BE7903" s="50"/>
      <c r="BF7903" s="50"/>
      <c r="BG7903" s="50"/>
      <c r="BH7903" s="50"/>
      <c r="BI7903" s="50"/>
      <c r="BJ7903" s="50"/>
      <c r="BK7903" s="50"/>
      <c r="BL7903" s="50"/>
      <c r="BM7903" s="50"/>
      <c r="BN7903" s="50"/>
      <c r="BO7903" s="50"/>
      <c r="BP7903" s="50"/>
      <c r="BQ7903" s="50"/>
      <c r="BR7903" s="50"/>
      <c r="BS7903" s="50"/>
      <c r="BT7903" s="50"/>
      <c r="BU7903" s="50"/>
      <c r="BV7903" s="50"/>
      <c r="BW7903" s="50"/>
      <c r="BX7903" s="50"/>
      <c r="BY7903" s="50"/>
      <c r="BZ7903" s="50"/>
      <c r="CA7903" s="50"/>
      <c r="CB7903" s="50"/>
      <c r="CC7903" s="50"/>
      <c r="CD7903" s="50"/>
      <c r="CE7903" s="50"/>
      <c r="CF7903" s="50"/>
      <c r="CG7903" s="50"/>
      <c r="CH7903" s="50"/>
      <c r="CI7903" s="50"/>
      <c r="CJ7903" s="50"/>
      <c r="CK7903" s="50"/>
      <c r="CL7903" s="50"/>
      <c r="CM7903" s="50"/>
      <c r="CN7903" s="50"/>
      <c r="CO7903" s="50"/>
      <c r="CP7903" s="50"/>
      <c r="CQ7903" s="50"/>
      <c r="CR7903" s="50"/>
      <c r="CS7903" s="50"/>
      <c r="CT7903" s="50"/>
      <c r="CU7903" s="50"/>
      <c r="CV7903" s="50"/>
      <c r="CW7903" s="50"/>
      <c r="CX7903" s="50"/>
      <c r="CY7903" s="50"/>
      <c r="CZ7903" s="50"/>
      <c r="DA7903" s="50"/>
      <c r="DB7903" s="50"/>
      <c r="DC7903" s="50"/>
      <c r="DD7903" s="50"/>
      <c r="DE7903" s="50"/>
      <c r="DF7903" s="50"/>
      <c r="DG7903" s="50"/>
    </row>
    <row r="7904" spans="1:111" x14ac:dyDescent="0.2">
      <c r="A7904" s="185"/>
      <c r="B7904" s="186"/>
      <c r="C7904" s="186"/>
      <c r="D7904" s="54"/>
      <c r="E7904" s="310"/>
      <c r="F7904" s="192"/>
      <c r="G7904" s="192"/>
      <c r="H7904" s="50"/>
      <c r="I7904" s="50"/>
      <c r="J7904" s="50"/>
      <c r="K7904" s="50"/>
      <c r="L7904" s="50"/>
      <c r="M7904" s="50"/>
      <c r="N7904" s="50"/>
      <c r="O7904" s="50"/>
      <c r="P7904" s="50"/>
      <c r="Q7904" s="50"/>
      <c r="R7904" s="50"/>
      <c r="S7904" s="50"/>
      <c r="T7904" s="50"/>
      <c r="U7904" s="50"/>
      <c r="V7904" s="50"/>
      <c r="W7904" s="50"/>
      <c r="X7904" s="50"/>
      <c r="Y7904" s="50"/>
      <c r="Z7904" s="50"/>
      <c r="AA7904" s="50"/>
      <c r="AB7904" s="50"/>
      <c r="AC7904" s="50"/>
      <c r="AD7904" s="50"/>
      <c r="AE7904" s="50"/>
      <c r="AF7904" s="50"/>
      <c r="AG7904" s="50"/>
      <c r="AH7904" s="50"/>
      <c r="AI7904" s="50"/>
      <c r="AJ7904" s="50"/>
      <c r="AK7904" s="50"/>
      <c r="AL7904" s="50"/>
      <c r="AM7904" s="50"/>
      <c r="AN7904" s="50"/>
      <c r="AO7904" s="50"/>
      <c r="AP7904" s="50"/>
      <c r="AQ7904" s="50"/>
      <c r="AR7904" s="50"/>
      <c r="AS7904" s="50"/>
      <c r="AT7904" s="50"/>
      <c r="AU7904" s="50"/>
      <c r="AV7904" s="50"/>
      <c r="AW7904" s="50"/>
      <c r="AX7904" s="50"/>
      <c r="AY7904" s="50"/>
      <c r="AZ7904" s="50"/>
      <c r="BA7904" s="50"/>
      <c r="BB7904" s="50"/>
      <c r="BC7904" s="50"/>
      <c r="BD7904" s="50"/>
      <c r="BE7904" s="50"/>
      <c r="BF7904" s="50"/>
      <c r="BG7904" s="50"/>
      <c r="BH7904" s="50"/>
      <c r="BI7904" s="50"/>
      <c r="BJ7904" s="50"/>
      <c r="BK7904" s="50"/>
      <c r="BL7904" s="50"/>
      <c r="BM7904" s="50"/>
      <c r="BN7904" s="50"/>
      <c r="BO7904" s="50"/>
      <c r="BP7904" s="50"/>
      <c r="BQ7904" s="50"/>
      <c r="BR7904" s="50"/>
      <c r="BS7904" s="50"/>
      <c r="BT7904" s="50"/>
      <c r="BU7904" s="50"/>
      <c r="BV7904" s="50"/>
      <c r="BW7904" s="50"/>
      <c r="BX7904" s="50"/>
      <c r="BY7904" s="50"/>
      <c r="BZ7904" s="50"/>
      <c r="CA7904" s="50"/>
      <c r="CB7904" s="50"/>
      <c r="CC7904" s="50"/>
      <c r="CD7904" s="50"/>
      <c r="CE7904" s="50"/>
      <c r="CF7904" s="50"/>
      <c r="CG7904" s="50"/>
      <c r="CH7904" s="50"/>
      <c r="CI7904" s="50"/>
      <c r="CJ7904" s="50"/>
      <c r="CK7904" s="50"/>
      <c r="CL7904" s="50"/>
      <c r="CM7904" s="50"/>
      <c r="CN7904" s="50"/>
      <c r="CO7904" s="50"/>
      <c r="CP7904" s="50"/>
      <c r="CQ7904" s="50"/>
      <c r="CR7904" s="50"/>
      <c r="CS7904" s="50"/>
      <c r="CT7904" s="50"/>
      <c r="CU7904" s="50"/>
      <c r="CV7904" s="50"/>
      <c r="CW7904" s="50"/>
      <c r="CX7904" s="50"/>
      <c r="CY7904" s="50"/>
      <c r="CZ7904" s="50"/>
      <c r="DA7904" s="50"/>
      <c r="DB7904" s="50"/>
      <c r="DC7904" s="50"/>
      <c r="DD7904" s="50"/>
      <c r="DE7904" s="50"/>
      <c r="DF7904" s="50"/>
      <c r="DG7904" s="50"/>
    </row>
    <row r="7905" spans="1:111" x14ac:dyDescent="0.2">
      <c r="A7905" s="185"/>
      <c r="B7905" s="186"/>
      <c r="C7905" s="186"/>
      <c r="D7905" s="54"/>
      <c r="E7905" s="310"/>
      <c r="F7905" s="192"/>
      <c r="G7905" s="192"/>
      <c r="H7905" s="50"/>
      <c r="I7905" s="50"/>
      <c r="J7905" s="50"/>
      <c r="K7905" s="50"/>
      <c r="L7905" s="50"/>
      <c r="M7905" s="50"/>
      <c r="N7905" s="50"/>
      <c r="O7905" s="50"/>
      <c r="P7905" s="50"/>
      <c r="Q7905" s="50"/>
      <c r="R7905" s="50"/>
      <c r="S7905" s="50"/>
      <c r="T7905" s="50"/>
      <c r="U7905" s="50"/>
      <c r="V7905" s="50"/>
      <c r="W7905" s="50"/>
      <c r="X7905" s="50"/>
      <c r="Y7905" s="50"/>
      <c r="Z7905" s="50"/>
      <c r="AA7905" s="50"/>
      <c r="AB7905" s="50"/>
      <c r="AC7905" s="50"/>
      <c r="AD7905" s="50"/>
      <c r="AE7905" s="50"/>
      <c r="AF7905" s="50"/>
      <c r="AG7905" s="50"/>
      <c r="AH7905" s="50"/>
      <c r="AI7905" s="50"/>
      <c r="AJ7905" s="50"/>
      <c r="AK7905" s="50"/>
      <c r="AL7905" s="50"/>
      <c r="AM7905" s="50"/>
      <c r="AN7905" s="50"/>
      <c r="AO7905" s="50"/>
      <c r="AP7905" s="50"/>
      <c r="AQ7905" s="50"/>
      <c r="AR7905" s="50"/>
      <c r="AS7905" s="50"/>
      <c r="AT7905" s="50"/>
      <c r="AU7905" s="50"/>
      <c r="AV7905" s="50"/>
      <c r="AW7905" s="50"/>
      <c r="AX7905" s="50"/>
      <c r="AY7905" s="50"/>
      <c r="AZ7905" s="50"/>
      <c r="BA7905" s="50"/>
      <c r="BB7905" s="50"/>
      <c r="BC7905" s="50"/>
      <c r="BD7905" s="50"/>
      <c r="BE7905" s="50"/>
      <c r="BF7905" s="50"/>
      <c r="BG7905" s="50"/>
      <c r="BH7905" s="50"/>
      <c r="BI7905" s="50"/>
      <c r="BJ7905" s="50"/>
      <c r="BK7905" s="50"/>
      <c r="BL7905" s="50"/>
      <c r="BM7905" s="50"/>
      <c r="BN7905" s="50"/>
      <c r="BO7905" s="50"/>
      <c r="BP7905" s="50"/>
      <c r="BQ7905" s="50"/>
      <c r="BR7905" s="50"/>
      <c r="BS7905" s="50"/>
      <c r="BT7905" s="50"/>
      <c r="BU7905" s="50"/>
      <c r="BV7905" s="50"/>
      <c r="BW7905" s="50"/>
      <c r="BX7905" s="50"/>
      <c r="BY7905" s="50"/>
      <c r="BZ7905" s="50"/>
      <c r="CA7905" s="50"/>
      <c r="CB7905" s="50"/>
      <c r="CC7905" s="50"/>
      <c r="CD7905" s="50"/>
      <c r="CE7905" s="50"/>
      <c r="CF7905" s="50"/>
      <c r="CG7905" s="50"/>
      <c r="CH7905" s="50"/>
      <c r="CI7905" s="50"/>
      <c r="CJ7905" s="50"/>
      <c r="CK7905" s="50"/>
      <c r="CL7905" s="50"/>
      <c r="CM7905" s="50"/>
      <c r="CN7905" s="50"/>
      <c r="CO7905" s="50"/>
      <c r="CP7905" s="50"/>
      <c r="CQ7905" s="50"/>
      <c r="CR7905" s="50"/>
      <c r="CS7905" s="50"/>
      <c r="CT7905" s="50"/>
      <c r="CU7905" s="50"/>
      <c r="CV7905" s="50"/>
      <c r="CW7905" s="50"/>
      <c r="CX7905" s="50"/>
      <c r="CY7905" s="50"/>
      <c r="CZ7905" s="50"/>
      <c r="DA7905" s="50"/>
      <c r="DB7905" s="50"/>
      <c r="DC7905" s="50"/>
      <c r="DD7905" s="50"/>
      <c r="DE7905" s="50"/>
      <c r="DF7905" s="50"/>
      <c r="DG7905" s="50"/>
    </row>
    <row r="7906" spans="1:111" x14ac:dyDescent="0.2">
      <c r="A7906" s="185"/>
      <c r="B7906" s="186"/>
      <c r="C7906" s="186"/>
      <c r="D7906" s="54"/>
      <c r="E7906" s="310"/>
      <c r="F7906" s="192"/>
      <c r="G7906" s="192"/>
      <c r="H7906" s="50"/>
      <c r="I7906" s="50"/>
      <c r="J7906" s="50"/>
      <c r="K7906" s="50"/>
      <c r="L7906" s="50"/>
      <c r="M7906" s="50"/>
      <c r="N7906" s="50"/>
      <c r="O7906" s="50"/>
      <c r="P7906" s="50"/>
      <c r="Q7906" s="50"/>
      <c r="R7906" s="50"/>
      <c r="S7906" s="50"/>
      <c r="T7906" s="50"/>
      <c r="U7906" s="50"/>
      <c r="V7906" s="50"/>
      <c r="W7906" s="50"/>
      <c r="X7906" s="50"/>
      <c r="Y7906" s="50"/>
      <c r="Z7906" s="50"/>
      <c r="AA7906" s="50"/>
      <c r="AB7906" s="50"/>
      <c r="AC7906" s="50"/>
      <c r="AD7906" s="50"/>
      <c r="AE7906" s="50"/>
      <c r="AF7906" s="50"/>
      <c r="AG7906" s="50"/>
      <c r="AH7906" s="50"/>
      <c r="AI7906" s="50"/>
      <c r="AJ7906" s="50"/>
      <c r="AK7906" s="50"/>
      <c r="AL7906" s="50"/>
      <c r="AM7906" s="50"/>
      <c r="AN7906" s="50"/>
      <c r="AO7906" s="50"/>
      <c r="AP7906" s="50"/>
      <c r="AQ7906" s="50"/>
      <c r="AR7906" s="50"/>
      <c r="AS7906" s="50"/>
      <c r="AT7906" s="50"/>
      <c r="AU7906" s="50"/>
      <c r="AV7906" s="50"/>
      <c r="AW7906" s="50"/>
      <c r="AX7906" s="50"/>
      <c r="AY7906" s="50"/>
      <c r="AZ7906" s="50"/>
      <c r="BA7906" s="50"/>
      <c r="BB7906" s="50"/>
      <c r="BC7906" s="50"/>
      <c r="BD7906" s="50"/>
      <c r="BE7906" s="50"/>
      <c r="BF7906" s="50"/>
      <c r="BG7906" s="50"/>
      <c r="BH7906" s="50"/>
      <c r="BI7906" s="50"/>
      <c r="BJ7906" s="50"/>
      <c r="BK7906" s="50"/>
      <c r="BL7906" s="50"/>
      <c r="BM7906" s="50"/>
      <c r="BN7906" s="50"/>
      <c r="BO7906" s="50"/>
      <c r="BP7906" s="50"/>
      <c r="BQ7906" s="50"/>
      <c r="BR7906" s="50"/>
      <c r="BS7906" s="50"/>
      <c r="BT7906" s="50"/>
      <c r="BU7906" s="50"/>
      <c r="BV7906" s="50"/>
      <c r="BW7906" s="50"/>
      <c r="BX7906" s="50"/>
      <c r="BY7906" s="50"/>
      <c r="BZ7906" s="50"/>
      <c r="CA7906" s="50"/>
      <c r="CB7906" s="50"/>
      <c r="CC7906" s="50"/>
      <c r="CD7906" s="50"/>
      <c r="CE7906" s="50"/>
      <c r="CF7906" s="50"/>
      <c r="CG7906" s="50"/>
      <c r="CH7906" s="50"/>
      <c r="CI7906" s="50"/>
      <c r="CJ7906" s="50"/>
      <c r="CK7906" s="50"/>
      <c r="CL7906" s="50"/>
      <c r="CM7906" s="50"/>
      <c r="CN7906" s="50"/>
      <c r="CO7906" s="50"/>
      <c r="CP7906" s="50"/>
      <c r="CQ7906" s="50"/>
      <c r="CR7906" s="50"/>
      <c r="CS7906" s="50"/>
      <c r="CT7906" s="50"/>
      <c r="CU7906" s="50"/>
      <c r="CV7906" s="50"/>
      <c r="CW7906" s="50"/>
      <c r="CX7906" s="50"/>
      <c r="CY7906" s="50"/>
      <c r="CZ7906" s="50"/>
      <c r="DA7906" s="50"/>
      <c r="DB7906" s="50"/>
      <c r="DC7906" s="50"/>
      <c r="DD7906" s="50"/>
      <c r="DE7906" s="50"/>
      <c r="DF7906" s="50"/>
      <c r="DG7906" s="50"/>
    </row>
    <row r="7907" spans="1:111" x14ac:dyDescent="0.2">
      <c r="A7907" s="185"/>
      <c r="B7907" s="186"/>
      <c r="C7907" s="186"/>
      <c r="D7907" s="54"/>
      <c r="E7907" s="310"/>
      <c r="F7907" s="192"/>
      <c r="G7907" s="192"/>
      <c r="H7907" s="50"/>
      <c r="I7907" s="50"/>
      <c r="J7907" s="50"/>
      <c r="K7907" s="50"/>
      <c r="L7907" s="50"/>
      <c r="M7907" s="50"/>
      <c r="N7907" s="50"/>
      <c r="O7907" s="50"/>
      <c r="P7907" s="50"/>
      <c r="Q7907" s="50"/>
      <c r="R7907" s="50"/>
      <c r="S7907" s="50"/>
      <c r="T7907" s="50"/>
      <c r="U7907" s="50"/>
      <c r="V7907" s="50"/>
      <c r="W7907" s="50"/>
      <c r="X7907" s="50"/>
      <c r="Y7907" s="50"/>
      <c r="Z7907" s="50"/>
      <c r="AA7907" s="50"/>
      <c r="AB7907" s="50"/>
      <c r="AC7907" s="50"/>
      <c r="AD7907" s="50"/>
      <c r="AE7907" s="50"/>
      <c r="AF7907" s="50"/>
      <c r="AG7907" s="50"/>
      <c r="AH7907" s="50"/>
      <c r="AI7907" s="50"/>
      <c r="AJ7907" s="50"/>
      <c r="AK7907" s="50"/>
      <c r="AL7907" s="50"/>
      <c r="AM7907" s="50"/>
      <c r="AN7907" s="50"/>
      <c r="AO7907" s="50"/>
      <c r="AP7907" s="50"/>
      <c r="AQ7907" s="50"/>
      <c r="AR7907" s="50"/>
      <c r="AS7907" s="50"/>
      <c r="AT7907" s="50"/>
      <c r="AU7907" s="50"/>
      <c r="AV7907" s="50"/>
      <c r="AW7907" s="50"/>
      <c r="AX7907" s="50"/>
      <c r="AY7907" s="50"/>
      <c r="AZ7907" s="50"/>
      <c r="BA7907" s="50"/>
      <c r="BB7907" s="50"/>
      <c r="BC7907" s="50"/>
      <c r="BD7907" s="50"/>
      <c r="BE7907" s="50"/>
      <c r="BF7907" s="50"/>
      <c r="BG7907" s="50"/>
      <c r="BH7907" s="50"/>
      <c r="BI7907" s="50"/>
      <c r="BJ7907" s="50"/>
      <c r="BK7907" s="50"/>
      <c r="BL7907" s="50"/>
      <c r="BM7907" s="50"/>
      <c r="BN7907" s="50"/>
      <c r="BO7907" s="50"/>
      <c r="BP7907" s="50"/>
      <c r="BQ7907" s="50"/>
      <c r="BR7907" s="50"/>
      <c r="BS7907" s="50"/>
      <c r="BT7907" s="50"/>
      <c r="BU7907" s="50"/>
      <c r="BV7907" s="50"/>
      <c r="BW7907" s="50"/>
      <c r="BX7907" s="50"/>
      <c r="BY7907" s="50"/>
      <c r="BZ7907" s="50"/>
      <c r="CA7907" s="50"/>
      <c r="CB7907" s="50"/>
      <c r="CC7907" s="50"/>
      <c r="CD7907" s="50"/>
      <c r="CE7907" s="50"/>
      <c r="CF7907" s="50"/>
      <c r="CG7907" s="50"/>
      <c r="CH7907" s="50"/>
      <c r="CI7907" s="50"/>
      <c r="CJ7907" s="50"/>
      <c r="CK7907" s="50"/>
      <c r="CL7907" s="50"/>
      <c r="CM7907" s="50"/>
      <c r="CN7907" s="50"/>
      <c r="CO7907" s="50"/>
      <c r="CP7907" s="50"/>
      <c r="CQ7907" s="50"/>
      <c r="CR7907" s="50"/>
      <c r="CS7907" s="50"/>
      <c r="CT7907" s="50"/>
      <c r="CU7907" s="50"/>
      <c r="CV7907" s="50"/>
      <c r="CW7907" s="50"/>
      <c r="CX7907" s="50"/>
      <c r="CY7907" s="50"/>
      <c r="CZ7907" s="50"/>
      <c r="DA7907" s="50"/>
      <c r="DB7907" s="50"/>
      <c r="DC7907" s="50"/>
      <c r="DD7907" s="50"/>
      <c r="DE7907" s="50"/>
      <c r="DF7907" s="50"/>
      <c r="DG7907" s="50"/>
    </row>
    <row r="7908" spans="1:111" x14ac:dyDescent="0.2">
      <c r="A7908" s="185"/>
      <c r="B7908" s="186"/>
      <c r="C7908" s="186"/>
      <c r="D7908" s="54"/>
      <c r="E7908" s="310"/>
      <c r="F7908" s="192"/>
      <c r="G7908" s="192"/>
      <c r="H7908" s="50"/>
      <c r="I7908" s="50"/>
      <c r="J7908" s="50"/>
      <c r="K7908" s="50"/>
      <c r="L7908" s="50"/>
      <c r="M7908" s="50"/>
      <c r="N7908" s="50"/>
      <c r="O7908" s="50"/>
      <c r="P7908" s="50"/>
      <c r="Q7908" s="50"/>
      <c r="R7908" s="50"/>
      <c r="S7908" s="50"/>
      <c r="T7908" s="50"/>
      <c r="U7908" s="50"/>
      <c r="V7908" s="50"/>
      <c r="W7908" s="50"/>
      <c r="X7908" s="50"/>
      <c r="Y7908" s="50"/>
      <c r="Z7908" s="50"/>
      <c r="AA7908" s="50"/>
      <c r="AB7908" s="50"/>
      <c r="AC7908" s="50"/>
      <c r="AD7908" s="50"/>
      <c r="AE7908" s="50"/>
      <c r="AF7908" s="50"/>
      <c r="AG7908" s="50"/>
      <c r="AH7908" s="50"/>
      <c r="AI7908" s="50"/>
      <c r="AJ7908" s="50"/>
      <c r="AK7908" s="50"/>
      <c r="AL7908" s="50"/>
      <c r="AM7908" s="50"/>
      <c r="AN7908" s="50"/>
      <c r="AO7908" s="50"/>
      <c r="AP7908" s="50"/>
      <c r="AQ7908" s="50"/>
      <c r="AR7908" s="50"/>
      <c r="AS7908" s="50"/>
      <c r="AT7908" s="50"/>
      <c r="AU7908" s="50"/>
      <c r="AV7908" s="50"/>
      <c r="AW7908" s="50"/>
      <c r="AX7908" s="50"/>
      <c r="AY7908" s="50"/>
      <c r="AZ7908" s="50"/>
      <c r="BA7908" s="50"/>
      <c r="BB7908" s="50"/>
      <c r="BC7908" s="50"/>
      <c r="BD7908" s="50"/>
      <c r="BE7908" s="50"/>
      <c r="BF7908" s="50"/>
      <c r="BG7908" s="50"/>
      <c r="BH7908" s="50"/>
      <c r="BI7908" s="50"/>
      <c r="BJ7908" s="50"/>
      <c r="BK7908" s="50"/>
      <c r="BL7908" s="50"/>
      <c r="BM7908" s="50"/>
      <c r="BN7908" s="50"/>
      <c r="BO7908" s="50"/>
      <c r="BP7908" s="50"/>
      <c r="BQ7908" s="50"/>
      <c r="BR7908" s="50"/>
      <c r="BS7908" s="50"/>
      <c r="BT7908" s="50"/>
      <c r="BU7908" s="50"/>
      <c r="BV7908" s="50"/>
      <c r="BW7908" s="50"/>
      <c r="BX7908" s="50"/>
      <c r="BY7908" s="50"/>
      <c r="BZ7908" s="50"/>
      <c r="CA7908" s="50"/>
      <c r="CB7908" s="50"/>
      <c r="CC7908" s="50"/>
      <c r="CD7908" s="50"/>
      <c r="CE7908" s="50"/>
      <c r="CF7908" s="50"/>
      <c r="CG7908" s="50"/>
      <c r="CH7908" s="50"/>
      <c r="CI7908" s="50"/>
      <c r="CJ7908" s="50"/>
      <c r="CK7908" s="50"/>
      <c r="CL7908" s="50"/>
      <c r="CM7908" s="50"/>
      <c r="CN7908" s="50"/>
      <c r="CO7908" s="50"/>
      <c r="CP7908" s="50"/>
      <c r="CQ7908" s="50"/>
      <c r="CR7908" s="50"/>
      <c r="CS7908" s="50"/>
      <c r="CT7908" s="50"/>
      <c r="CU7908" s="50"/>
      <c r="CV7908" s="50"/>
      <c r="CW7908" s="50"/>
      <c r="CX7908" s="50"/>
      <c r="CY7908" s="50"/>
      <c r="CZ7908" s="50"/>
      <c r="DA7908" s="50"/>
      <c r="DB7908" s="50"/>
      <c r="DC7908" s="50"/>
      <c r="DD7908" s="50"/>
      <c r="DE7908" s="50"/>
      <c r="DF7908" s="50"/>
      <c r="DG7908" s="50"/>
    </row>
    <row r="7909" spans="1:111" x14ac:dyDescent="0.2">
      <c r="A7909" s="185"/>
      <c r="B7909" s="186"/>
      <c r="C7909" s="186"/>
      <c r="D7909" s="54"/>
      <c r="E7909" s="310"/>
      <c r="F7909" s="192"/>
      <c r="G7909" s="192"/>
      <c r="H7909" s="50"/>
      <c r="I7909" s="50"/>
      <c r="J7909" s="50"/>
      <c r="K7909" s="50"/>
      <c r="L7909" s="50"/>
      <c r="M7909" s="50"/>
      <c r="N7909" s="50"/>
      <c r="O7909" s="50"/>
      <c r="P7909" s="50"/>
      <c r="Q7909" s="50"/>
      <c r="R7909" s="50"/>
      <c r="S7909" s="50"/>
      <c r="T7909" s="50"/>
      <c r="U7909" s="50"/>
      <c r="V7909" s="50"/>
      <c r="W7909" s="50"/>
      <c r="X7909" s="50"/>
      <c r="Y7909" s="50"/>
      <c r="Z7909" s="50"/>
      <c r="AA7909" s="50"/>
      <c r="AB7909" s="50"/>
      <c r="AC7909" s="50"/>
      <c r="AD7909" s="50"/>
      <c r="AE7909" s="50"/>
      <c r="AF7909" s="50"/>
      <c r="AG7909" s="50"/>
      <c r="AH7909" s="50"/>
      <c r="AI7909" s="50"/>
      <c r="AJ7909" s="50"/>
      <c r="AK7909" s="50"/>
      <c r="AL7909" s="50"/>
      <c r="AM7909" s="50"/>
      <c r="AN7909" s="50"/>
      <c r="AO7909" s="50"/>
      <c r="AP7909" s="50"/>
      <c r="AQ7909" s="50"/>
      <c r="AR7909" s="50"/>
      <c r="AS7909" s="50"/>
      <c r="AT7909" s="50"/>
      <c r="AU7909" s="50"/>
      <c r="AV7909" s="50"/>
      <c r="AW7909" s="50"/>
      <c r="AX7909" s="50"/>
      <c r="AY7909" s="50"/>
      <c r="AZ7909" s="50"/>
      <c r="BA7909" s="50"/>
      <c r="BB7909" s="50"/>
      <c r="BC7909" s="50"/>
      <c r="BD7909" s="50"/>
      <c r="BE7909" s="50"/>
      <c r="BF7909" s="50"/>
      <c r="BG7909" s="50"/>
      <c r="BH7909" s="50"/>
      <c r="BI7909" s="50"/>
      <c r="BJ7909" s="50"/>
      <c r="BK7909" s="50"/>
      <c r="BL7909" s="50"/>
      <c r="BM7909" s="50"/>
      <c r="BN7909" s="50"/>
      <c r="BO7909" s="50"/>
      <c r="BP7909" s="50"/>
      <c r="BQ7909" s="50"/>
      <c r="BR7909" s="50"/>
      <c r="BS7909" s="50"/>
      <c r="BT7909" s="50"/>
      <c r="BU7909" s="50"/>
      <c r="BV7909" s="50"/>
      <c r="BW7909" s="50"/>
      <c r="BX7909" s="50"/>
      <c r="BY7909" s="50"/>
      <c r="BZ7909" s="50"/>
      <c r="CA7909" s="50"/>
      <c r="CB7909" s="50"/>
      <c r="CC7909" s="50"/>
      <c r="CD7909" s="50"/>
      <c r="CE7909" s="50"/>
      <c r="CF7909" s="50"/>
      <c r="CG7909" s="50"/>
      <c r="CH7909" s="50"/>
      <c r="CI7909" s="50"/>
      <c r="CJ7909" s="50"/>
      <c r="CK7909" s="50"/>
      <c r="CL7909" s="50"/>
      <c r="CM7909" s="50"/>
      <c r="CN7909" s="50"/>
      <c r="CO7909" s="50"/>
      <c r="CP7909" s="50"/>
      <c r="CQ7909" s="50"/>
      <c r="CR7909" s="50"/>
      <c r="CS7909" s="50"/>
      <c r="CT7909" s="50"/>
      <c r="CU7909" s="50"/>
      <c r="CV7909" s="50"/>
      <c r="CW7909" s="50"/>
      <c r="CX7909" s="50"/>
      <c r="CY7909" s="50"/>
      <c r="CZ7909" s="50"/>
      <c r="DA7909" s="50"/>
      <c r="DB7909" s="50"/>
      <c r="DC7909" s="50"/>
      <c r="DD7909" s="50"/>
      <c r="DE7909" s="50"/>
      <c r="DF7909" s="50"/>
      <c r="DG7909" s="50"/>
    </row>
    <row r="7910" spans="1:111" x14ac:dyDescent="0.2">
      <c r="A7910" s="185"/>
      <c r="B7910" s="186"/>
      <c r="C7910" s="186"/>
      <c r="D7910" s="54"/>
      <c r="E7910" s="310"/>
      <c r="F7910" s="192"/>
      <c r="G7910" s="192"/>
      <c r="H7910" s="50"/>
      <c r="I7910" s="50"/>
      <c r="J7910" s="50"/>
      <c r="K7910" s="50"/>
      <c r="L7910" s="50"/>
      <c r="M7910" s="50"/>
      <c r="N7910" s="50"/>
      <c r="O7910" s="50"/>
      <c r="P7910" s="50"/>
      <c r="Q7910" s="50"/>
      <c r="R7910" s="50"/>
      <c r="S7910" s="50"/>
      <c r="T7910" s="50"/>
      <c r="U7910" s="50"/>
      <c r="V7910" s="50"/>
      <c r="W7910" s="50"/>
      <c r="X7910" s="50"/>
      <c r="Y7910" s="50"/>
      <c r="Z7910" s="50"/>
      <c r="AA7910" s="50"/>
      <c r="AB7910" s="50"/>
      <c r="AC7910" s="50"/>
      <c r="AD7910" s="50"/>
      <c r="AE7910" s="50"/>
      <c r="AF7910" s="50"/>
      <c r="AG7910" s="50"/>
      <c r="AH7910" s="50"/>
      <c r="AI7910" s="50"/>
      <c r="AJ7910" s="50"/>
      <c r="AK7910" s="50"/>
      <c r="AL7910" s="50"/>
      <c r="AM7910" s="50"/>
      <c r="AN7910" s="50"/>
      <c r="AO7910" s="50"/>
      <c r="AP7910" s="50"/>
      <c r="AQ7910" s="50"/>
      <c r="AR7910" s="50"/>
      <c r="AS7910" s="50"/>
      <c r="AT7910" s="50"/>
      <c r="AU7910" s="50"/>
      <c r="AV7910" s="50"/>
      <c r="AW7910" s="50"/>
      <c r="AX7910" s="50"/>
      <c r="AY7910" s="50"/>
      <c r="AZ7910" s="50"/>
      <c r="BA7910" s="50"/>
      <c r="BB7910" s="50"/>
      <c r="BC7910" s="50"/>
      <c r="BD7910" s="50"/>
      <c r="BE7910" s="50"/>
      <c r="BF7910" s="50"/>
      <c r="BG7910" s="50"/>
      <c r="BH7910" s="50"/>
      <c r="BI7910" s="50"/>
      <c r="BJ7910" s="50"/>
      <c r="BK7910" s="50"/>
      <c r="BL7910" s="50"/>
      <c r="BM7910" s="50"/>
      <c r="BN7910" s="50"/>
      <c r="BO7910" s="50"/>
      <c r="BP7910" s="50"/>
      <c r="BQ7910" s="50"/>
      <c r="BR7910" s="50"/>
      <c r="BS7910" s="50"/>
      <c r="BT7910" s="50"/>
      <c r="BU7910" s="50"/>
      <c r="BV7910" s="50"/>
      <c r="BW7910" s="50"/>
      <c r="BX7910" s="50"/>
      <c r="BY7910" s="50"/>
      <c r="BZ7910" s="50"/>
      <c r="CA7910" s="50"/>
      <c r="CB7910" s="50"/>
      <c r="CC7910" s="50"/>
      <c r="CD7910" s="50"/>
      <c r="CE7910" s="50"/>
      <c r="CF7910" s="50"/>
      <c r="CG7910" s="50"/>
      <c r="CH7910" s="50"/>
      <c r="CI7910" s="50"/>
      <c r="CJ7910" s="50"/>
      <c r="CK7910" s="50"/>
      <c r="CL7910" s="50"/>
      <c r="CM7910" s="50"/>
      <c r="CN7910" s="50"/>
      <c r="CO7910" s="50"/>
      <c r="CP7910" s="50"/>
      <c r="CQ7910" s="50"/>
      <c r="CR7910" s="50"/>
      <c r="CS7910" s="50"/>
      <c r="CT7910" s="50"/>
      <c r="CU7910" s="50"/>
      <c r="CV7910" s="50"/>
      <c r="CW7910" s="50"/>
      <c r="CX7910" s="50"/>
      <c r="CY7910" s="50"/>
      <c r="CZ7910" s="50"/>
      <c r="DA7910" s="50"/>
      <c r="DB7910" s="50"/>
      <c r="DC7910" s="50"/>
      <c r="DD7910" s="50"/>
      <c r="DE7910" s="50"/>
      <c r="DF7910" s="50"/>
      <c r="DG7910" s="50"/>
    </row>
    <row r="7911" spans="1:111" x14ac:dyDescent="0.2">
      <c r="A7911" s="185"/>
      <c r="B7911" s="186"/>
      <c r="C7911" s="186"/>
      <c r="D7911" s="54"/>
      <c r="E7911" s="310"/>
      <c r="F7911" s="192"/>
      <c r="G7911" s="192"/>
      <c r="H7911" s="50"/>
      <c r="I7911" s="50"/>
      <c r="J7911" s="50"/>
      <c r="K7911" s="50"/>
      <c r="L7911" s="50"/>
      <c r="M7911" s="50"/>
      <c r="N7911" s="50"/>
      <c r="O7911" s="50"/>
      <c r="P7911" s="50"/>
      <c r="Q7911" s="50"/>
      <c r="R7911" s="50"/>
      <c r="S7911" s="50"/>
      <c r="T7911" s="50"/>
      <c r="U7911" s="50"/>
      <c r="V7911" s="50"/>
      <c r="W7911" s="50"/>
      <c r="X7911" s="50"/>
      <c r="Y7911" s="50"/>
      <c r="Z7911" s="50"/>
      <c r="AA7911" s="50"/>
      <c r="AB7911" s="50"/>
      <c r="AC7911" s="50"/>
      <c r="AD7911" s="50"/>
      <c r="AE7911" s="50"/>
      <c r="AF7911" s="50"/>
      <c r="AG7911" s="50"/>
      <c r="AH7911" s="50"/>
      <c r="AI7911" s="50"/>
      <c r="AJ7911" s="50"/>
      <c r="AK7911" s="50"/>
      <c r="AL7911" s="50"/>
      <c r="AM7911" s="50"/>
      <c r="AN7911" s="50"/>
      <c r="AO7911" s="50"/>
      <c r="AP7911" s="50"/>
      <c r="AQ7911" s="50"/>
      <c r="AR7911" s="50"/>
      <c r="AS7911" s="50"/>
      <c r="AT7911" s="50"/>
      <c r="AU7911" s="50"/>
      <c r="AV7911" s="50"/>
      <c r="AW7911" s="50"/>
      <c r="AX7911" s="50"/>
      <c r="AY7911" s="50"/>
      <c r="AZ7911" s="50"/>
      <c r="BA7911" s="50"/>
      <c r="BB7911" s="50"/>
      <c r="BC7911" s="50"/>
      <c r="BD7911" s="50"/>
      <c r="BE7911" s="50"/>
      <c r="BF7911" s="50"/>
      <c r="BG7911" s="50"/>
      <c r="BH7911" s="50"/>
      <c r="BI7911" s="50"/>
      <c r="BJ7911" s="50"/>
      <c r="BK7911" s="50"/>
      <c r="BL7911" s="50"/>
      <c r="BM7911" s="50"/>
      <c r="BN7911" s="50"/>
      <c r="BO7911" s="50"/>
      <c r="BP7911" s="50"/>
      <c r="BQ7911" s="50"/>
      <c r="BR7911" s="50"/>
      <c r="BS7911" s="50"/>
      <c r="BT7911" s="50"/>
      <c r="BU7911" s="50"/>
      <c r="BV7911" s="50"/>
      <c r="BW7911" s="50"/>
      <c r="BX7911" s="50"/>
      <c r="BY7911" s="50"/>
      <c r="BZ7911" s="50"/>
      <c r="CA7911" s="50"/>
      <c r="CB7911" s="50"/>
      <c r="CC7911" s="50"/>
      <c r="CD7911" s="50"/>
      <c r="CE7911" s="50"/>
      <c r="CF7911" s="50"/>
      <c r="CG7911" s="50"/>
      <c r="CH7911" s="50"/>
      <c r="CI7911" s="50"/>
      <c r="CJ7911" s="50"/>
      <c r="CK7911" s="50"/>
      <c r="CL7911" s="50"/>
      <c r="CM7911" s="50"/>
      <c r="CN7911" s="50"/>
      <c r="CO7911" s="50"/>
      <c r="CP7911" s="50"/>
      <c r="CQ7911" s="50"/>
      <c r="CR7911" s="50"/>
      <c r="CS7911" s="50"/>
      <c r="CT7911" s="50"/>
      <c r="CU7911" s="50"/>
      <c r="CV7911" s="50"/>
      <c r="CW7911" s="50"/>
      <c r="CX7911" s="50"/>
      <c r="CY7911" s="50"/>
      <c r="CZ7911" s="50"/>
      <c r="DA7911" s="50"/>
      <c r="DB7911" s="50"/>
      <c r="DC7911" s="50"/>
      <c r="DD7911" s="50"/>
      <c r="DE7911" s="50"/>
      <c r="DF7911" s="50"/>
      <c r="DG7911" s="50"/>
    </row>
    <row r="7912" spans="1:111" x14ac:dyDescent="0.2">
      <c r="A7912" s="185"/>
      <c r="B7912" s="186"/>
      <c r="C7912" s="186"/>
      <c r="D7912" s="54"/>
      <c r="E7912" s="310"/>
      <c r="F7912" s="192"/>
      <c r="G7912" s="192"/>
      <c r="H7912" s="50"/>
      <c r="I7912" s="50"/>
      <c r="J7912" s="50"/>
      <c r="K7912" s="50"/>
      <c r="L7912" s="50"/>
      <c r="M7912" s="50"/>
      <c r="N7912" s="50"/>
      <c r="O7912" s="50"/>
      <c r="P7912" s="50"/>
      <c r="Q7912" s="50"/>
      <c r="R7912" s="50"/>
      <c r="S7912" s="50"/>
      <c r="T7912" s="50"/>
      <c r="U7912" s="50"/>
      <c r="V7912" s="50"/>
      <c r="W7912" s="50"/>
      <c r="X7912" s="50"/>
      <c r="Y7912" s="50"/>
      <c r="Z7912" s="50"/>
      <c r="AA7912" s="50"/>
      <c r="AB7912" s="50"/>
      <c r="AC7912" s="50"/>
      <c r="AD7912" s="50"/>
      <c r="AE7912" s="50"/>
      <c r="AF7912" s="50"/>
      <c r="AG7912" s="50"/>
      <c r="AH7912" s="50"/>
      <c r="AI7912" s="50"/>
      <c r="AJ7912" s="50"/>
      <c r="AK7912" s="50"/>
      <c r="AL7912" s="50"/>
      <c r="AM7912" s="50"/>
      <c r="AN7912" s="50"/>
      <c r="AO7912" s="50"/>
      <c r="AP7912" s="50"/>
      <c r="AQ7912" s="50"/>
      <c r="AR7912" s="50"/>
      <c r="AS7912" s="50"/>
      <c r="AT7912" s="50"/>
      <c r="AU7912" s="50"/>
      <c r="AV7912" s="50"/>
      <c r="AW7912" s="50"/>
      <c r="AX7912" s="50"/>
      <c r="AY7912" s="50"/>
      <c r="AZ7912" s="50"/>
      <c r="BA7912" s="50"/>
      <c r="BB7912" s="50"/>
      <c r="BC7912" s="50"/>
      <c r="BD7912" s="50"/>
      <c r="BE7912" s="50"/>
      <c r="BF7912" s="50"/>
      <c r="BG7912" s="50"/>
      <c r="BH7912" s="50"/>
      <c r="BI7912" s="50"/>
      <c r="BJ7912" s="50"/>
      <c r="BK7912" s="50"/>
      <c r="BL7912" s="50"/>
      <c r="BM7912" s="50"/>
      <c r="BN7912" s="50"/>
      <c r="BO7912" s="50"/>
      <c r="BP7912" s="50"/>
      <c r="BQ7912" s="50"/>
      <c r="BR7912" s="50"/>
      <c r="BS7912" s="50"/>
      <c r="BT7912" s="50"/>
      <c r="BU7912" s="50"/>
      <c r="BV7912" s="50"/>
      <c r="BW7912" s="50"/>
      <c r="BX7912" s="50"/>
      <c r="BY7912" s="50"/>
      <c r="BZ7912" s="50"/>
      <c r="CA7912" s="50"/>
      <c r="CB7912" s="50"/>
      <c r="CC7912" s="50"/>
      <c r="CD7912" s="50"/>
      <c r="CE7912" s="50"/>
      <c r="CF7912" s="50"/>
      <c r="CG7912" s="50"/>
      <c r="CH7912" s="50"/>
      <c r="CI7912" s="50"/>
      <c r="CJ7912" s="50"/>
      <c r="CK7912" s="50"/>
      <c r="CL7912" s="50"/>
      <c r="CM7912" s="50"/>
      <c r="CN7912" s="50"/>
      <c r="CO7912" s="50"/>
      <c r="CP7912" s="50"/>
      <c r="CQ7912" s="50"/>
      <c r="CR7912" s="50"/>
      <c r="CS7912" s="50"/>
      <c r="CT7912" s="50"/>
      <c r="CU7912" s="50"/>
      <c r="CV7912" s="50"/>
      <c r="CW7912" s="50"/>
      <c r="CX7912" s="50"/>
      <c r="CY7912" s="50"/>
      <c r="CZ7912" s="50"/>
      <c r="DA7912" s="50"/>
      <c r="DB7912" s="50"/>
      <c r="DC7912" s="50"/>
      <c r="DD7912" s="50"/>
      <c r="DE7912" s="50"/>
      <c r="DF7912" s="50"/>
      <c r="DG7912" s="50"/>
    </row>
    <row r="7913" spans="1:111" x14ac:dyDescent="0.2">
      <c r="A7913" s="185"/>
      <c r="B7913" s="186"/>
      <c r="C7913" s="186"/>
      <c r="D7913" s="54"/>
      <c r="E7913" s="310"/>
      <c r="F7913" s="192"/>
      <c r="G7913" s="192"/>
      <c r="H7913" s="50"/>
      <c r="I7913" s="50"/>
      <c r="J7913" s="50"/>
      <c r="K7913" s="50"/>
      <c r="L7913" s="50"/>
      <c r="M7913" s="50"/>
      <c r="N7913" s="50"/>
      <c r="O7913" s="50"/>
      <c r="P7913" s="50"/>
      <c r="Q7913" s="50"/>
      <c r="R7913" s="50"/>
      <c r="S7913" s="50"/>
      <c r="T7913" s="50"/>
      <c r="U7913" s="50"/>
      <c r="V7913" s="50"/>
      <c r="W7913" s="50"/>
      <c r="X7913" s="50"/>
      <c r="Y7913" s="50"/>
      <c r="Z7913" s="50"/>
      <c r="AA7913" s="50"/>
      <c r="AB7913" s="50"/>
      <c r="AC7913" s="50"/>
      <c r="AD7913" s="50"/>
      <c r="AE7913" s="50"/>
      <c r="AF7913" s="50"/>
      <c r="AG7913" s="50"/>
      <c r="AH7913" s="50"/>
      <c r="AI7913" s="50"/>
      <c r="AJ7913" s="50"/>
      <c r="AK7913" s="50"/>
      <c r="AL7913" s="50"/>
      <c r="AM7913" s="50"/>
      <c r="AN7913" s="50"/>
      <c r="AO7913" s="50"/>
      <c r="AP7913" s="50"/>
      <c r="AQ7913" s="50"/>
      <c r="AR7913" s="50"/>
      <c r="AS7913" s="50"/>
      <c r="AT7913" s="50"/>
      <c r="AU7913" s="50"/>
      <c r="AV7913" s="50"/>
      <c r="AW7913" s="50"/>
      <c r="AX7913" s="50"/>
      <c r="AY7913" s="50"/>
      <c r="AZ7913" s="50"/>
      <c r="BA7913" s="50"/>
      <c r="BB7913" s="50"/>
      <c r="BC7913" s="50"/>
      <c r="BD7913" s="50"/>
      <c r="BE7913" s="50"/>
      <c r="BF7913" s="50"/>
      <c r="BG7913" s="50"/>
      <c r="BH7913" s="50"/>
      <c r="BI7913" s="50"/>
      <c r="BJ7913" s="50"/>
      <c r="BK7913" s="50"/>
      <c r="BL7913" s="50"/>
      <c r="BM7913" s="50"/>
      <c r="BN7913" s="50"/>
      <c r="BO7913" s="50"/>
      <c r="BP7913" s="50"/>
      <c r="BQ7913" s="50"/>
      <c r="BR7913" s="50"/>
      <c r="BS7913" s="50"/>
      <c r="BT7913" s="50"/>
      <c r="BU7913" s="50"/>
      <c r="BV7913" s="50"/>
      <c r="BW7913" s="50"/>
      <c r="BX7913" s="50"/>
      <c r="BY7913" s="50"/>
      <c r="BZ7913" s="50"/>
      <c r="CA7913" s="50"/>
      <c r="CB7913" s="50"/>
      <c r="CC7913" s="50"/>
      <c r="CD7913" s="50"/>
      <c r="CE7913" s="50"/>
      <c r="CF7913" s="50"/>
      <c r="CG7913" s="50"/>
      <c r="CH7913" s="50"/>
      <c r="CI7913" s="50"/>
      <c r="CJ7913" s="50"/>
      <c r="CK7913" s="50"/>
      <c r="CL7913" s="50"/>
      <c r="CM7913" s="50"/>
      <c r="CN7913" s="50"/>
      <c r="CO7913" s="50"/>
      <c r="CP7913" s="50"/>
      <c r="CQ7913" s="50"/>
      <c r="CR7913" s="50"/>
      <c r="CS7913" s="50"/>
      <c r="CT7913" s="50"/>
      <c r="CU7913" s="50"/>
      <c r="CV7913" s="50"/>
      <c r="CW7913" s="50"/>
      <c r="CX7913" s="50"/>
      <c r="CY7913" s="50"/>
      <c r="CZ7913" s="50"/>
      <c r="DA7913" s="50"/>
      <c r="DB7913" s="50"/>
      <c r="DC7913" s="50"/>
      <c r="DD7913" s="50"/>
      <c r="DE7913" s="50"/>
      <c r="DF7913" s="50"/>
      <c r="DG7913" s="50"/>
    </row>
    <row r="7914" spans="1:111" x14ac:dyDescent="0.2">
      <c r="A7914" s="185"/>
      <c r="B7914" s="186"/>
      <c r="C7914" s="186"/>
      <c r="D7914" s="54"/>
      <c r="E7914" s="310"/>
      <c r="F7914" s="192"/>
      <c r="G7914" s="192"/>
      <c r="H7914" s="50"/>
      <c r="I7914" s="50"/>
      <c r="J7914" s="50"/>
      <c r="K7914" s="50"/>
      <c r="L7914" s="50"/>
      <c r="M7914" s="50"/>
      <c r="N7914" s="50"/>
      <c r="O7914" s="50"/>
      <c r="P7914" s="50"/>
      <c r="Q7914" s="50"/>
      <c r="R7914" s="50"/>
      <c r="S7914" s="50"/>
      <c r="T7914" s="50"/>
      <c r="U7914" s="50"/>
      <c r="V7914" s="50"/>
      <c r="W7914" s="50"/>
      <c r="X7914" s="50"/>
      <c r="Y7914" s="50"/>
      <c r="Z7914" s="50"/>
      <c r="AA7914" s="50"/>
      <c r="AB7914" s="50"/>
      <c r="AC7914" s="50"/>
      <c r="AD7914" s="50"/>
      <c r="AE7914" s="50"/>
      <c r="AF7914" s="50"/>
      <c r="AG7914" s="50"/>
      <c r="AH7914" s="50"/>
      <c r="AI7914" s="50"/>
      <c r="AJ7914" s="50"/>
      <c r="AK7914" s="50"/>
      <c r="AL7914" s="50"/>
      <c r="AM7914" s="50"/>
      <c r="AN7914" s="50"/>
      <c r="AO7914" s="50"/>
      <c r="AP7914" s="50"/>
      <c r="AQ7914" s="50"/>
      <c r="AR7914" s="50"/>
      <c r="AS7914" s="50"/>
      <c r="AT7914" s="50"/>
      <c r="AU7914" s="50"/>
      <c r="AV7914" s="50"/>
      <c r="AW7914" s="50"/>
      <c r="AX7914" s="50"/>
      <c r="AY7914" s="50"/>
      <c r="AZ7914" s="50"/>
      <c r="BA7914" s="50"/>
      <c r="BB7914" s="50"/>
      <c r="BC7914" s="50"/>
      <c r="BD7914" s="50"/>
      <c r="BE7914" s="50"/>
      <c r="BF7914" s="50"/>
      <c r="BG7914" s="50"/>
      <c r="BH7914" s="50"/>
      <c r="BI7914" s="50"/>
      <c r="BJ7914" s="50"/>
      <c r="BK7914" s="50"/>
      <c r="BL7914" s="50"/>
      <c r="BM7914" s="50"/>
      <c r="BN7914" s="50"/>
      <c r="BO7914" s="50"/>
      <c r="BP7914" s="50"/>
      <c r="BQ7914" s="50"/>
      <c r="BR7914" s="50"/>
      <c r="BS7914" s="50"/>
      <c r="BT7914" s="50"/>
      <c r="BU7914" s="50"/>
      <c r="BV7914" s="50"/>
      <c r="BW7914" s="50"/>
      <c r="BX7914" s="50"/>
      <c r="BY7914" s="50"/>
      <c r="BZ7914" s="50"/>
      <c r="CA7914" s="50"/>
      <c r="CB7914" s="50"/>
      <c r="CC7914" s="50"/>
      <c r="CD7914" s="50"/>
      <c r="CE7914" s="50"/>
      <c r="CF7914" s="50"/>
      <c r="CG7914" s="50"/>
      <c r="CH7914" s="50"/>
      <c r="CI7914" s="50"/>
      <c r="CJ7914" s="50"/>
      <c r="CK7914" s="50"/>
      <c r="CL7914" s="50"/>
      <c r="CM7914" s="50"/>
      <c r="CN7914" s="50"/>
      <c r="CO7914" s="50"/>
      <c r="CP7914" s="50"/>
      <c r="CQ7914" s="50"/>
      <c r="CR7914" s="50"/>
      <c r="CS7914" s="50"/>
      <c r="CT7914" s="50"/>
      <c r="CU7914" s="50"/>
      <c r="CV7914" s="50"/>
      <c r="CW7914" s="50"/>
      <c r="CX7914" s="50"/>
      <c r="CY7914" s="50"/>
      <c r="CZ7914" s="50"/>
      <c r="DA7914" s="50"/>
      <c r="DB7914" s="50"/>
      <c r="DC7914" s="50"/>
      <c r="DD7914" s="50"/>
      <c r="DE7914" s="50"/>
      <c r="DF7914" s="50"/>
      <c r="DG7914" s="50"/>
    </row>
    <row r="7915" spans="1:111" x14ac:dyDescent="0.2">
      <c r="A7915" s="185"/>
      <c r="B7915" s="186"/>
      <c r="C7915" s="186"/>
      <c r="D7915" s="54"/>
      <c r="E7915" s="310"/>
      <c r="F7915" s="192"/>
      <c r="G7915" s="192"/>
      <c r="H7915" s="50"/>
      <c r="I7915" s="50"/>
      <c r="J7915" s="50"/>
      <c r="K7915" s="50"/>
      <c r="L7915" s="50"/>
      <c r="M7915" s="50"/>
      <c r="N7915" s="50"/>
      <c r="O7915" s="50"/>
      <c r="P7915" s="50"/>
      <c r="Q7915" s="50"/>
      <c r="R7915" s="50"/>
      <c r="S7915" s="50"/>
      <c r="T7915" s="50"/>
      <c r="U7915" s="50"/>
      <c r="V7915" s="50"/>
      <c r="W7915" s="50"/>
      <c r="X7915" s="50"/>
      <c r="Y7915" s="50"/>
      <c r="Z7915" s="50"/>
      <c r="AA7915" s="50"/>
      <c r="AB7915" s="50"/>
      <c r="AC7915" s="50"/>
      <c r="AD7915" s="50"/>
      <c r="AE7915" s="50"/>
      <c r="AF7915" s="50"/>
      <c r="AG7915" s="50"/>
      <c r="AH7915" s="50"/>
      <c r="AI7915" s="50"/>
      <c r="AJ7915" s="50"/>
      <c r="AK7915" s="50"/>
      <c r="AL7915" s="50"/>
      <c r="AM7915" s="50"/>
      <c r="AN7915" s="50"/>
      <c r="AO7915" s="50"/>
      <c r="AP7915" s="50"/>
      <c r="AQ7915" s="50"/>
      <c r="AR7915" s="50"/>
      <c r="AS7915" s="50"/>
      <c r="AT7915" s="50"/>
      <c r="AU7915" s="50"/>
      <c r="AV7915" s="50"/>
      <c r="AW7915" s="50"/>
      <c r="AX7915" s="50"/>
      <c r="AY7915" s="50"/>
      <c r="AZ7915" s="50"/>
      <c r="BA7915" s="50"/>
      <c r="BB7915" s="50"/>
      <c r="BC7915" s="50"/>
      <c r="BD7915" s="50"/>
      <c r="BE7915" s="50"/>
      <c r="BF7915" s="50"/>
      <c r="BG7915" s="50"/>
      <c r="BH7915" s="50"/>
      <c r="BI7915" s="50"/>
      <c r="BJ7915" s="50"/>
      <c r="BK7915" s="50"/>
      <c r="BL7915" s="50"/>
      <c r="BM7915" s="50"/>
      <c r="BN7915" s="50"/>
      <c r="BO7915" s="50"/>
      <c r="BP7915" s="50"/>
      <c r="BQ7915" s="50"/>
      <c r="BR7915" s="50"/>
      <c r="BS7915" s="50"/>
      <c r="BT7915" s="50"/>
      <c r="BU7915" s="50"/>
      <c r="BV7915" s="50"/>
      <c r="BW7915" s="50"/>
      <c r="BX7915" s="50"/>
      <c r="BY7915" s="50"/>
      <c r="BZ7915" s="50"/>
      <c r="CA7915" s="50"/>
      <c r="CB7915" s="50"/>
      <c r="CC7915" s="50"/>
      <c r="CD7915" s="50"/>
      <c r="CE7915" s="50"/>
      <c r="CF7915" s="50"/>
      <c r="CG7915" s="50"/>
      <c r="CH7915" s="50"/>
      <c r="CI7915" s="50"/>
      <c r="CJ7915" s="50"/>
      <c r="CK7915" s="50"/>
      <c r="CL7915" s="50"/>
      <c r="CM7915" s="50"/>
      <c r="CN7915" s="50"/>
      <c r="CO7915" s="50"/>
      <c r="CP7915" s="50"/>
      <c r="CQ7915" s="50"/>
      <c r="CR7915" s="50"/>
      <c r="CS7915" s="50"/>
      <c r="CT7915" s="50"/>
      <c r="CU7915" s="50"/>
      <c r="CV7915" s="50"/>
      <c r="CW7915" s="50"/>
      <c r="CX7915" s="50"/>
      <c r="CY7915" s="50"/>
      <c r="CZ7915" s="50"/>
      <c r="DA7915" s="50"/>
      <c r="DB7915" s="50"/>
      <c r="DC7915" s="50"/>
      <c r="DD7915" s="50"/>
      <c r="DE7915" s="50"/>
      <c r="DF7915" s="50"/>
      <c r="DG7915" s="50"/>
    </row>
    <row r="7916" spans="1:111" x14ac:dyDescent="0.2">
      <c r="A7916" s="185"/>
      <c r="B7916" s="186"/>
      <c r="C7916" s="186"/>
      <c r="D7916" s="54"/>
      <c r="E7916" s="310"/>
      <c r="F7916" s="192"/>
      <c r="G7916" s="192"/>
      <c r="H7916" s="50"/>
      <c r="I7916" s="50"/>
      <c r="J7916" s="50"/>
      <c r="K7916" s="50"/>
      <c r="L7916" s="50"/>
      <c r="M7916" s="50"/>
      <c r="N7916" s="50"/>
      <c r="O7916" s="50"/>
      <c r="P7916" s="50"/>
      <c r="Q7916" s="50"/>
      <c r="R7916" s="50"/>
      <c r="S7916" s="50"/>
      <c r="T7916" s="50"/>
      <c r="U7916" s="50"/>
      <c r="V7916" s="50"/>
      <c r="W7916" s="50"/>
      <c r="X7916" s="50"/>
      <c r="Y7916" s="50"/>
      <c r="Z7916" s="50"/>
      <c r="AA7916" s="50"/>
      <c r="AB7916" s="50"/>
      <c r="AC7916" s="50"/>
      <c r="AD7916" s="50"/>
      <c r="AE7916" s="50"/>
      <c r="AF7916" s="50"/>
      <c r="AG7916" s="50"/>
      <c r="AH7916" s="50"/>
      <c r="AI7916" s="50"/>
      <c r="AJ7916" s="50"/>
      <c r="AK7916" s="50"/>
      <c r="AL7916" s="50"/>
      <c r="AM7916" s="50"/>
      <c r="AN7916" s="50"/>
      <c r="AO7916" s="50"/>
      <c r="AP7916" s="50"/>
      <c r="AQ7916" s="50"/>
      <c r="AR7916" s="50"/>
      <c r="AS7916" s="50"/>
      <c r="AT7916" s="50"/>
      <c r="AU7916" s="50"/>
      <c r="AV7916" s="50"/>
      <c r="AW7916" s="50"/>
      <c r="AX7916" s="50"/>
      <c r="AY7916" s="50"/>
      <c r="AZ7916" s="50"/>
      <c r="BA7916" s="50"/>
      <c r="BB7916" s="50"/>
      <c r="BC7916" s="50"/>
      <c r="BD7916" s="50"/>
      <c r="BE7916" s="50"/>
      <c r="BF7916" s="50"/>
      <c r="BG7916" s="50"/>
      <c r="BH7916" s="50"/>
      <c r="BI7916" s="50"/>
      <c r="BJ7916" s="50"/>
      <c r="BK7916" s="50"/>
      <c r="BL7916" s="50"/>
      <c r="BM7916" s="50"/>
      <c r="BN7916" s="50"/>
      <c r="BO7916" s="50"/>
      <c r="BP7916" s="50"/>
      <c r="BQ7916" s="50"/>
      <c r="BR7916" s="50"/>
      <c r="BS7916" s="50"/>
      <c r="BT7916" s="50"/>
      <c r="BU7916" s="50"/>
      <c r="BV7916" s="50"/>
      <c r="BW7916" s="50"/>
      <c r="BX7916" s="50"/>
      <c r="BY7916" s="50"/>
      <c r="BZ7916" s="50"/>
      <c r="CA7916" s="50"/>
      <c r="CB7916" s="50"/>
      <c r="CC7916" s="50"/>
      <c r="CD7916" s="50"/>
      <c r="CE7916" s="50"/>
      <c r="CF7916" s="50"/>
      <c r="CG7916" s="50"/>
      <c r="CH7916" s="50"/>
      <c r="CI7916" s="50"/>
      <c r="CJ7916" s="50"/>
      <c r="CK7916" s="50"/>
      <c r="CL7916" s="50"/>
      <c r="CM7916" s="50"/>
      <c r="CN7916" s="50"/>
      <c r="CO7916" s="50"/>
      <c r="CP7916" s="50"/>
      <c r="CQ7916" s="50"/>
      <c r="CR7916" s="50"/>
      <c r="CS7916" s="50"/>
      <c r="CT7916" s="50"/>
      <c r="CU7916" s="50"/>
      <c r="CV7916" s="50"/>
      <c r="CW7916" s="50"/>
      <c r="CX7916" s="50"/>
      <c r="CY7916" s="50"/>
      <c r="CZ7916" s="50"/>
      <c r="DA7916" s="50"/>
      <c r="DB7916" s="50"/>
      <c r="DC7916" s="50"/>
      <c r="DD7916" s="50"/>
      <c r="DE7916" s="50"/>
      <c r="DF7916" s="50"/>
      <c r="DG7916" s="50"/>
    </row>
    <row r="7917" spans="1:111" x14ac:dyDescent="0.2">
      <c r="A7917" s="185"/>
      <c r="B7917" s="186"/>
      <c r="C7917" s="186"/>
      <c r="D7917" s="54"/>
      <c r="E7917" s="310"/>
      <c r="F7917" s="192"/>
      <c r="G7917" s="192"/>
      <c r="H7917" s="50"/>
      <c r="I7917" s="50"/>
      <c r="J7917" s="50"/>
      <c r="K7917" s="50"/>
      <c r="L7917" s="50"/>
      <c r="M7917" s="50"/>
      <c r="N7917" s="50"/>
      <c r="O7917" s="50"/>
      <c r="P7917" s="50"/>
      <c r="Q7917" s="50"/>
      <c r="R7917" s="50"/>
      <c r="S7917" s="50"/>
      <c r="T7917" s="50"/>
      <c r="U7917" s="50"/>
      <c r="V7917" s="50"/>
      <c r="W7917" s="50"/>
      <c r="X7917" s="50"/>
      <c r="Y7917" s="50"/>
      <c r="Z7917" s="50"/>
      <c r="AA7917" s="50"/>
      <c r="AB7917" s="50"/>
      <c r="AC7917" s="50"/>
      <c r="AD7917" s="50"/>
      <c r="AE7917" s="50"/>
      <c r="AF7917" s="50"/>
      <c r="AG7917" s="50"/>
      <c r="AH7917" s="50"/>
      <c r="AI7917" s="50"/>
      <c r="AJ7917" s="50"/>
      <c r="AK7917" s="50"/>
      <c r="AL7917" s="50"/>
      <c r="AM7917" s="50"/>
      <c r="AN7917" s="50"/>
      <c r="AO7917" s="50"/>
      <c r="AP7917" s="50"/>
      <c r="AQ7917" s="50"/>
      <c r="AR7917" s="50"/>
      <c r="AS7917" s="50"/>
      <c r="AT7917" s="50"/>
      <c r="AU7917" s="50"/>
      <c r="AV7917" s="50"/>
      <c r="AW7917" s="50"/>
      <c r="AX7917" s="50"/>
      <c r="AY7917" s="50"/>
      <c r="AZ7917" s="50"/>
      <c r="BA7917" s="50"/>
      <c r="BB7917" s="50"/>
      <c r="BC7917" s="50"/>
      <c r="BD7917" s="50"/>
      <c r="BE7917" s="50"/>
      <c r="BF7917" s="50"/>
      <c r="BG7917" s="50"/>
      <c r="BH7917" s="50"/>
      <c r="BI7917" s="50"/>
      <c r="BJ7917" s="50"/>
      <c r="BK7917" s="50"/>
      <c r="BL7917" s="50"/>
      <c r="BM7917" s="50"/>
      <c r="BN7917" s="50"/>
      <c r="BO7917" s="50"/>
      <c r="BP7917" s="50"/>
      <c r="BQ7917" s="50"/>
      <c r="BR7917" s="50"/>
      <c r="BS7917" s="50"/>
      <c r="BT7917" s="50"/>
      <c r="BU7917" s="50"/>
      <c r="BV7917" s="50"/>
      <c r="BW7917" s="50"/>
      <c r="BX7917" s="50"/>
      <c r="BY7917" s="50"/>
      <c r="BZ7917" s="50"/>
      <c r="CA7917" s="50"/>
      <c r="CB7917" s="50"/>
      <c r="CC7917" s="50"/>
      <c r="CD7917" s="50"/>
      <c r="CE7917" s="50"/>
      <c r="CF7917" s="50"/>
      <c r="CG7917" s="50"/>
      <c r="CH7917" s="50"/>
      <c r="CI7917" s="50"/>
      <c r="CJ7917" s="50"/>
      <c r="CK7917" s="50"/>
      <c r="CL7917" s="50"/>
      <c r="CM7917" s="50"/>
      <c r="CN7917" s="50"/>
      <c r="CO7917" s="50"/>
      <c r="CP7917" s="50"/>
      <c r="CQ7917" s="50"/>
      <c r="CR7917" s="50"/>
      <c r="CS7917" s="50"/>
      <c r="CT7917" s="50"/>
      <c r="CU7917" s="50"/>
      <c r="CV7917" s="50"/>
      <c r="CW7917" s="50"/>
      <c r="CX7917" s="50"/>
      <c r="CY7917" s="50"/>
      <c r="CZ7917" s="50"/>
      <c r="DA7917" s="50"/>
      <c r="DB7917" s="50"/>
      <c r="DC7917" s="50"/>
      <c r="DD7917" s="50"/>
      <c r="DE7917" s="50"/>
      <c r="DF7917" s="50"/>
      <c r="DG7917" s="50"/>
    </row>
    <row r="7918" spans="1:111" x14ac:dyDescent="0.2">
      <c r="A7918" s="185"/>
      <c r="B7918" s="186"/>
      <c r="C7918" s="186"/>
      <c r="D7918" s="54"/>
      <c r="E7918" s="310"/>
      <c r="F7918" s="192"/>
      <c r="G7918" s="192"/>
      <c r="H7918" s="50"/>
      <c r="I7918" s="50"/>
      <c r="J7918" s="50"/>
      <c r="K7918" s="50"/>
      <c r="L7918" s="50"/>
      <c r="M7918" s="50"/>
      <c r="N7918" s="50"/>
      <c r="O7918" s="50"/>
      <c r="P7918" s="50"/>
      <c r="Q7918" s="50"/>
      <c r="R7918" s="50"/>
      <c r="S7918" s="50"/>
      <c r="T7918" s="50"/>
      <c r="U7918" s="50"/>
      <c r="V7918" s="50"/>
      <c r="W7918" s="50"/>
      <c r="X7918" s="50"/>
      <c r="Y7918" s="50"/>
      <c r="Z7918" s="50"/>
      <c r="AA7918" s="50"/>
      <c r="AB7918" s="50"/>
      <c r="AC7918" s="50"/>
      <c r="AD7918" s="50"/>
      <c r="AE7918" s="50"/>
      <c r="AF7918" s="50"/>
      <c r="AG7918" s="50"/>
      <c r="AH7918" s="50"/>
      <c r="AI7918" s="50"/>
      <c r="AJ7918" s="50"/>
      <c r="AK7918" s="50"/>
      <c r="AL7918" s="50"/>
      <c r="AM7918" s="50"/>
      <c r="AN7918" s="50"/>
      <c r="AO7918" s="50"/>
      <c r="AP7918" s="50"/>
      <c r="AQ7918" s="50"/>
      <c r="AR7918" s="50"/>
      <c r="AS7918" s="50"/>
      <c r="AT7918" s="50"/>
      <c r="AU7918" s="50"/>
      <c r="AV7918" s="50"/>
      <c r="AW7918" s="50"/>
      <c r="AX7918" s="50"/>
      <c r="AY7918" s="50"/>
      <c r="AZ7918" s="50"/>
      <c r="BA7918" s="50"/>
      <c r="BB7918" s="50"/>
      <c r="BC7918" s="50"/>
      <c r="BD7918" s="50"/>
      <c r="BE7918" s="50"/>
      <c r="BF7918" s="50"/>
      <c r="BG7918" s="50"/>
      <c r="BH7918" s="50"/>
      <c r="BI7918" s="50"/>
      <c r="BJ7918" s="50"/>
      <c r="BK7918" s="50"/>
      <c r="BL7918" s="50"/>
      <c r="BM7918" s="50"/>
      <c r="BN7918" s="50"/>
      <c r="BO7918" s="50"/>
      <c r="BP7918" s="50"/>
      <c r="BQ7918" s="50"/>
      <c r="BR7918" s="50"/>
      <c r="BS7918" s="50"/>
      <c r="BT7918" s="50"/>
      <c r="BU7918" s="50"/>
      <c r="BV7918" s="50"/>
      <c r="BW7918" s="50"/>
      <c r="BX7918" s="50"/>
      <c r="BY7918" s="50"/>
      <c r="BZ7918" s="50"/>
      <c r="CA7918" s="50"/>
      <c r="CB7918" s="50"/>
      <c r="CC7918" s="50"/>
      <c r="CD7918" s="50"/>
      <c r="CE7918" s="50"/>
      <c r="CF7918" s="50"/>
      <c r="CG7918" s="50"/>
      <c r="CH7918" s="50"/>
      <c r="CI7918" s="50"/>
      <c r="CJ7918" s="50"/>
      <c r="CK7918" s="50"/>
      <c r="CL7918" s="50"/>
      <c r="CM7918" s="50"/>
      <c r="CN7918" s="50"/>
      <c r="CO7918" s="50"/>
      <c r="CP7918" s="50"/>
      <c r="CQ7918" s="50"/>
      <c r="CR7918" s="50"/>
      <c r="CS7918" s="50"/>
      <c r="CT7918" s="50"/>
      <c r="CU7918" s="50"/>
      <c r="CV7918" s="50"/>
      <c r="CW7918" s="50"/>
      <c r="CX7918" s="50"/>
      <c r="CY7918" s="50"/>
      <c r="CZ7918" s="50"/>
      <c r="DA7918" s="50"/>
      <c r="DB7918" s="50"/>
      <c r="DC7918" s="50"/>
      <c r="DD7918" s="50"/>
      <c r="DE7918" s="50"/>
      <c r="DF7918" s="50"/>
      <c r="DG7918" s="50"/>
    </row>
    <row r="7919" spans="1:111" x14ac:dyDescent="0.2">
      <c r="A7919" s="185"/>
      <c r="B7919" s="186"/>
      <c r="C7919" s="186"/>
      <c r="D7919" s="54"/>
      <c r="E7919" s="310"/>
      <c r="F7919" s="192"/>
      <c r="G7919" s="192"/>
      <c r="H7919" s="50"/>
      <c r="I7919" s="50"/>
      <c r="J7919" s="50"/>
      <c r="K7919" s="50"/>
      <c r="L7919" s="50"/>
      <c r="M7919" s="50"/>
      <c r="N7919" s="50"/>
      <c r="O7919" s="50"/>
      <c r="P7919" s="50"/>
      <c r="Q7919" s="50"/>
      <c r="R7919" s="50"/>
      <c r="S7919" s="50"/>
      <c r="T7919" s="50"/>
      <c r="U7919" s="50"/>
      <c r="V7919" s="50"/>
      <c r="W7919" s="50"/>
      <c r="X7919" s="50"/>
      <c r="Y7919" s="50"/>
      <c r="Z7919" s="50"/>
      <c r="AA7919" s="50"/>
      <c r="AB7919" s="50"/>
      <c r="AC7919" s="50"/>
      <c r="AD7919" s="50"/>
      <c r="AE7919" s="50"/>
      <c r="AF7919" s="50"/>
      <c r="AG7919" s="50"/>
      <c r="AH7919" s="50"/>
      <c r="AI7919" s="50"/>
      <c r="AJ7919" s="50"/>
      <c r="AK7919" s="50"/>
      <c r="AL7919" s="50"/>
      <c r="AM7919" s="50"/>
      <c r="AN7919" s="50"/>
      <c r="AO7919" s="50"/>
      <c r="AP7919" s="50"/>
      <c r="AQ7919" s="50"/>
      <c r="AR7919" s="50"/>
      <c r="AS7919" s="50"/>
      <c r="AT7919" s="50"/>
      <c r="AU7919" s="50"/>
      <c r="AV7919" s="50"/>
      <c r="AW7919" s="50"/>
      <c r="AX7919" s="50"/>
      <c r="AY7919" s="50"/>
      <c r="AZ7919" s="50"/>
      <c r="BA7919" s="50"/>
      <c r="BB7919" s="50"/>
      <c r="BC7919" s="50"/>
      <c r="BD7919" s="50"/>
      <c r="BE7919" s="50"/>
      <c r="BF7919" s="50"/>
      <c r="BG7919" s="50"/>
      <c r="BH7919" s="50"/>
      <c r="BI7919" s="50"/>
      <c r="BJ7919" s="50"/>
      <c r="BK7919" s="50"/>
      <c r="BL7919" s="50"/>
      <c r="BM7919" s="50"/>
      <c r="BN7919" s="50"/>
      <c r="BO7919" s="50"/>
      <c r="BP7919" s="50"/>
      <c r="BQ7919" s="50"/>
      <c r="BR7919" s="50"/>
      <c r="BS7919" s="50"/>
      <c r="BT7919" s="50"/>
      <c r="BU7919" s="50"/>
      <c r="BV7919" s="50"/>
      <c r="BW7919" s="50"/>
      <c r="BX7919" s="50"/>
      <c r="BY7919" s="50"/>
      <c r="BZ7919" s="50"/>
      <c r="CA7919" s="50"/>
      <c r="CB7919" s="50"/>
      <c r="CC7919" s="50"/>
      <c r="CD7919" s="50"/>
      <c r="CE7919" s="50"/>
      <c r="CF7919" s="50"/>
      <c r="CG7919" s="50"/>
      <c r="CH7919" s="50"/>
      <c r="CI7919" s="50"/>
      <c r="CJ7919" s="50"/>
      <c r="CK7919" s="50"/>
      <c r="CL7919" s="50"/>
      <c r="CM7919" s="50"/>
      <c r="CN7919" s="50"/>
      <c r="CO7919" s="50"/>
      <c r="CP7919" s="50"/>
      <c r="CQ7919" s="50"/>
      <c r="CR7919" s="50"/>
      <c r="CS7919" s="50"/>
      <c r="CT7919" s="50"/>
      <c r="CU7919" s="50"/>
      <c r="CV7919" s="50"/>
      <c r="CW7919" s="50"/>
      <c r="CX7919" s="50"/>
      <c r="CY7919" s="50"/>
      <c r="CZ7919" s="50"/>
      <c r="DA7919" s="50"/>
      <c r="DB7919" s="50"/>
      <c r="DC7919" s="50"/>
      <c r="DD7919" s="50"/>
      <c r="DE7919" s="50"/>
      <c r="DF7919" s="50"/>
      <c r="DG7919" s="50"/>
    </row>
    <row r="7920" spans="1:111" x14ac:dyDescent="0.2">
      <c r="A7920" s="185"/>
      <c r="B7920" s="186"/>
      <c r="C7920" s="186"/>
      <c r="D7920" s="54"/>
      <c r="E7920" s="310"/>
      <c r="F7920" s="192"/>
      <c r="G7920" s="192"/>
      <c r="H7920" s="50"/>
      <c r="I7920" s="50"/>
      <c r="J7920" s="50"/>
      <c r="K7920" s="50"/>
      <c r="L7920" s="50"/>
      <c r="M7920" s="50"/>
      <c r="N7920" s="50"/>
      <c r="O7920" s="50"/>
      <c r="P7920" s="50"/>
      <c r="Q7920" s="50"/>
      <c r="R7920" s="50"/>
      <c r="S7920" s="50"/>
      <c r="T7920" s="50"/>
      <c r="U7920" s="50"/>
      <c r="V7920" s="50"/>
      <c r="W7920" s="50"/>
      <c r="X7920" s="50"/>
      <c r="Y7920" s="50"/>
      <c r="Z7920" s="50"/>
      <c r="AA7920" s="50"/>
      <c r="AB7920" s="50"/>
      <c r="AC7920" s="50"/>
      <c r="AD7920" s="50"/>
      <c r="AE7920" s="50"/>
      <c r="AF7920" s="50"/>
      <c r="AG7920" s="50"/>
      <c r="AH7920" s="50"/>
      <c r="AI7920" s="50"/>
      <c r="AJ7920" s="50"/>
      <c r="AK7920" s="50"/>
      <c r="AL7920" s="50"/>
      <c r="AM7920" s="50"/>
      <c r="AN7920" s="50"/>
      <c r="AO7920" s="50"/>
      <c r="AP7920" s="50"/>
      <c r="AQ7920" s="50"/>
      <c r="AR7920" s="50"/>
      <c r="AS7920" s="50"/>
      <c r="AT7920" s="50"/>
      <c r="AU7920" s="50"/>
      <c r="AV7920" s="50"/>
      <c r="AW7920" s="50"/>
      <c r="AX7920" s="50"/>
      <c r="AY7920" s="50"/>
      <c r="AZ7920" s="50"/>
      <c r="BA7920" s="50"/>
      <c r="BB7920" s="50"/>
      <c r="BC7920" s="50"/>
      <c r="BD7920" s="50"/>
      <c r="BE7920" s="50"/>
      <c r="BF7920" s="50"/>
      <c r="BG7920" s="50"/>
      <c r="BH7920" s="50"/>
      <c r="BI7920" s="50"/>
      <c r="BJ7920" s="50"/>
      <c r="BK7920" s="50"/>
      <c r="BL7920" s="50"/>
      <c r="BM7920" s="50"/>
      <c r="BN7920" s="50"/>
      <c r="BO7920" s="50"/>
      <c r="BP7920" s="50"/>
      <c r="BQ7920" s="50"/>
      <c r="BR7920" s="50"/>
      <c r="BS7920" s="50"/>
      <c r="BT7920" s="50"/>
      <c r="BU7920" s="50"/>
      <c r="BV7920" s="50"/>
      <c r="BW7920" s="50"/>
      <c r="BX7920" s="50"/>
      <c r="BY7920" s="50"/>
      <c r="BZ7920" s="50"/>
      <c r="CA7920" s="50"/>
      <c r="CB7920" s="50"/>
      <c r="CC7920" s="50"/>
      <c r="CD7920" s="50"/>
      <c r="CE7920" s="50"/>
      <c r="CF7920" s="50"/>
      <c r="CG7920" s="50"/>
      <c r="CH7920" s="50"/>
      <c r="CI7920" s="50"/>
      <c r="CJ7920" s="50"/>
      <c r="CK7920" s="50"/>
      <c r="CL7920" s="50"/>
      <c r="CM7920" s="50"/>
      <c r="CN7920" s="50"/>
      <c r="CO7920" s="50"/>
      <c r="CP7920" s="50"/>
      <c r="CQ7920" s="50"/>
      <c r="CR7920" s="50"/>
      <c r="CS7920" s="50"/>
      <c r="CT7920" s="50"/>
      <c r="CU7920" s="50"/>
      <c r="CV7920" s="50"/>
      <c r="CW7920" s="50"/>
      <c r="CX7920" s="50"/>
      <c r="CY7920" s="50"/>
      <c r="CZ7920" s="50"/>
      <c r="DA7920" s="50"/>
      <c r="DB7920" s="50"/>
      <c r="DC7920" s="50"/>
      <c r="DD7920" s="50"/>
      <c r="DE7920" s="50"/>
      <c r="DF7920" s="50"/>
      <c r="DG7920" s="50"/>
    </row>
    <row r="7921" spans="1:111" x14ac:dyDescent="0.2">
      <c r="A7921" s="185"/>
      <c r="B7921" s="186"/>
      <c r="C7921" s="186"/>
      <c r="D7921" s="54"/>
      <c r="E7921" s="310"/>
      <c r="F7921" s="192"/>
      <c r="G7921" s="192"/>
      <c r="H7921" s="50"/>
      <c r="I7921" s="50"/>
      <c r="J7921" s="50"/>
      <c r="K7921" s="50"/>
      <c r="L7921" s="50"/>
      <c r="M7921" s="50"/>
      <c r="N7921" s="50"/>
      <c r="O7921" s="50"/>
      <c r="P7921" s="50"/>
      <c r="Q7921" s="50"/>
      <c r="R7921" s="50"/>
      <c r="S7921" s="50"/>
      <c r="T7921" s="50"/>
      <c r="U7921" s="50"/>
      <c r="V7921" s="50"/>
      <c r="W7921" s="50"/>
      <c r="X7921" s="50"/>
      <c r="Y7921" s="50"/>
      <c r="Z7921" s="50"/>
      <c r="AA7921" s="50"/>
      <c r="AB7921" s="50"/>
      <c r="AC7921" s="50"/>
      <c r="AD7921" s="50"/>
      <c r="AE7921" s="50"/>
      <c r="AF7921" s="50"/>
      <c r="AG7921" s="50"/>
      <c r="AH7921" s="50"/>
      <c r="AI7921" s="50"/>
      <c r="AJ7921" s="50"/>
      <c r="AK7921" s="50"/>
      <c r="AL7921" s="50"/>
      <c r="AM7921" s="50"/>
      <c r="AN7921" s="50"/>
      <c r="AO7921" s="50"/>
      <c r="AP7921" s="50"/>
      <c r="AQ7921" s="50"/>
      <c r="AR7921" s="50"/>
      <c r="AS7921" s="50"/>
      <c r="AT7921" s="50"/>
      <c r="AU7921" s="50"/>
      <c r="AV7921" s="50"/>
      <c r="AW7921" s="50"/>
      <c r="AX7921" s="50"/>
      <c r="AY7921" s="50"/>
      <c r="AZ7921" s="50"/>
      <c r="BA7921" s="50"/>
      <c r="BB7921" s="50"/>
      <c r="BC7921" s="50"/>
      <c r="BD7921" s="50"/>
      <c r="BE7921" s="50"/>
      <c r="BF7921" s="50"/>
      <c r="BG7921" s="50"/>
      <c r="BH7921" s="50"/>
      <c r="BI7921" s="50"/>
      <c r="BJ7921" s="50"/>
      <c r="BK7921" s="50"/>
      <c r="BL7921" s="50"/>
      <c r="BM7921" s="50"/>
      <c r="BN7921" s="50"/>
      <c r="BO7921" s="50"/>
      <c r="BP7921" s="50"/>
      <c r="BQ7921" s="50"/>
      <c r="BR7921" s="50"/>
      <c r="BS7921" s="50"/>
      <c r="BT7921" s="50"/>
      <c r="BU7921" s="50"/>
      <c r="BV7921" s="50"/>
      <c r="BW7921" s="50"/>
      <c r="BX7921" s="50"/>
      <c r="BY7921" s="50"/>
      <c r="BZ7921" s="50"/>
      <c r="CA7921" s="50"/>
      <c r="CB7921" s="50"/>
      <c r="CC7921" s="50"/>
      <c r="CD7921" s="50"/>
      <c r="CE7921" s="50"/>
      <c r="CF7921" s="50"/>
      <c r="CG7921" s="50"/>
      <c r="CH7921" s="50"/>
      <c r="CI7921" s="50"/>
      <c r="CJ7921" s="50"/>
      <c r="CK7921" s="50"/>
      <c r="CL7921" s="50"/>
      <c r="CM7921" s="50"/>
      <c r="CN7921" s="50"/>
      <c r="CO7921" s="50"/>
      <c r="CP7921" s="50"/>
      <c r="CQ7921" s="50"/>
      <c r="CR7921" s="50"/>
      <c r="CS7921" s="50"/>
      <c r="CT7921" s="50"/>
      <c r="CU7921" s="50"/>
      <c r="CV7921" s="50"/>
      <c r="CW7921" s="50"/>
      <c r="CX7921" s="50"/>
      <c r="CY7921" s="50"/>
      <c r="CZ7921" s="50"/>
      <c r="DA7921" s="50"/>
      <c r="DB7921" s="50"/>
      <c r="DC7921" s="50"/>
      <c r="DD7921" s="50"/>
      <c r="DE7921" s="50"/>
      <c r="DF7921" s="50"/>
      <c r="DG7921" s="50"/>
    </row>
    <row r="7922" spans="1:111" x14ac:dyDescent="0.2">
      <c r="A7922" s="185"/>
      <c r="B7922" s="186"/>
      <c r="C7922" s="186"/>
      <c r="D7922" s="54"/>
      <c r="E7922" s="310"/>
      <c r="F7922" s="192"/>
      <c r="G7922" s="192"/>
      <c r="H7922" s="50"/>
      <c r="I7922" s="50"/>
      <c r="J7922" s="50"/>
      <c r="K7922" s="50"/>
      <c r="L7922" s="50"/>
      <c r="M7922" s="50"/>
      <c r="N7922" s="50"/>
      <c r="O7922" s="50"/>
      <c r="P7922" s="50"/>
      <c r="Q7922" s="50"/>
      <c r="R7922" s="50"/>
      <c r="S7922" s="50"/>
      <c r="T7922" s="50"/>
      <c r="U7922" s="50"/>
      <c r="V7922" s="50"/>
      <c r="W7922" s="50"/>
      <c r="X7922" s="50"/>
      <c r="Y7922" s="50"/>
      <c r="Z7922" s="50"/>
      <c r="AA7922" s="50"/>
      <c r="AB7922" s="50"/>
      <c r="AC7922" s="50"/>
      <c r="AD7922" s="50"/>
      <c r="AE7922" s="50"/>
      <c r="AF7922" s="50"/>
      <c r="AG7922" s="50"/>
      <c r="AH7922" s="50"/>
      <c r="AI7922" s="50"/>
      <c r="AJ7922" s="50"/>
      <c r="AK7922" s="50"/>
      <c r="AL7922" s="50"/>
      <c r="AM7922" s="50"/>
      <c r="AN7922" s="50"/>
      <c r="AO7922" s="50"/>
      <c r="AP7922" s="50"/>
      <c r="AQ7922" s="50"/>
      <c r="AR7922" s="50"/>
      <c r="AS7922" s="50"/>
      <c r="AT7922" s="50"/>
      <c r="AU7922" s="50"/>
      <c r="AV7922" s="50"/>
      <c r="AW7922" s="50"/>
      <c r="AX7922" s="50"/>
      <c r="AY7922" s="50"/>
      <c r="AZ7922" s="50"/>
      <c r="BA7922" s="50"/>
      <c r="BB7922" s="50"/>
      <c r="BC7922" s="50"/>
      <c r="BD7922" s="50"/>
      <c r="BE7922" s="50"/>
      <c r="BF7922" s="50"/>
      <c r="BG7922" s="50"/>
      <c r="BH7922" s="50"/>
      <c r="BI7922" s="50"/>
      <c r="BJ7922" s="50"/>
      <c r="BK7922" s="50"/>
      <c r="BL7922" s="50"/>
      <c r="BM7922" s="50"/>
      <c r="BN7922" s="50"/>
      <c r="BO7922" s="50"/>
      <c r="BP7922" s="50"/>
      <c r="BQ7922" s="50"/>
      <c r="BR7922" s="50"/>
      <c r="BS7922" s="50"/>
      <c r="BT7922" s="50"/>
      <c r="BU7922" s="50"/>
      <c r="BV7922" s="50"/>
      <c r="BW7922" s="50"/>
      <c r="BX7922" s="50"/>
      <c r="BY7922" s="50"/>
      <c r="BZ7922" s="50"/>
      <c r="CA7922" s="50"/>
      <c r="CB7922" s="50"/>
      <c r="CC7922" s="50"/>
      <c r="CD7922" s="50"/>
      <c r="CE7922" s="50"/>
      <c r="CF7922" s="50"/>
      <c r="CG7922" s="50"/>
      <c r="CH7922" s="50"/>
      <c r="CI7922" s="50"/>
      <c r="CJ7922" s="50"/>
      <c r="CK7922" s="50"/>
      <c r="CL7922" s="50"/>
      <c r="CM7922" s="50"/>
      <c r="CN7922" s="50"/>
      <c r="CO7922" s="50"/>
      <c r="CP7922" s="50"/>
      <c r="CQ7922" s="50"/>
      <c r="CR7922" s="50"/>
      <c r="CS7922" s="50"/>
      <c r="CT7922" s="50"/>
      <c r="CU7922" s="50"/>
      <c r="CV7922" s="50"/>
      <c r="CW7922" s="50"/>
      <c r="CX7922" s="50"/>
      <c r="CY7922" s="50"/>
      <c r="CZ7922" s="50"/>
      <c r="DA7922" s="50"/>
      <c r="DB7922" s="50"/>
      <c r="DC7922" s="50"/>
      <c r="DD7922" s="50"/>
      <c r="DE7922" s="50"/>
      <c r="DF7922" s="50"/>
      <c r="DG7922" s="50"/>
    </row>
    <row r="7923" spans="1:111" x14ac:dyDescent="0.2">
      <c r="A7923" s="185"/>
      <c r="B7923" s="186"/>
      <c r="C7923" s="186"/>
      <c r="D7923" s="54"/>
      <c r="E7923" s="310"/>
      <c r="F7923" s="192"/>
      <c r="G7923" s="192"/>
      <c r="H7923" s="50"/>
      <c r="I7923" s="50"/>
      <c r="J7923" s="50"/>
      <c r="K7923" s="50"/>
      <c r="L7923" s="50"/>
      <c r="M7923" s="50"/>
      <c r="N7923" s="50"/>
      <c r="O7923" s="50"/>
      <c r="P7923" s="50"/>
      <c r="Q7923" s="50"/>
      <c r="R7923" s="50"/>
      <c r="S7923" s="50"/>
      <c r="T7923" s="50"/>
      <c r="U7923" s="50"/>
      <c r="V7923" s="50"/>
      <c r="W7923" s="50"/>
      <c r="X7923" s="50"/>
      <c r="Y7923" s="50"/>
      <c r="Z7923" s="50"/>
      <c r="AA7923" s="50"/>
      <c r="AB7923" s="50"/>
      <c r="AC7923" s="50"/>
      <c r="AD7923" s="50"/>
      <c r="AE7923" s="50"/>
      <c r="AF7923" s="50"/>
      <c r="AG7923" s="50"/>
      <c r="AH7923" s="50"/>
      <c r="AI7923" s="50"/>
      <c r="AJ7923" s="50"/>
      <c r="AK7923" s="50"/>
      <c r="AL7923" s="50"/>
      <c r="AM7923" s="50"/>
      <c r="AN7923" s="50"/>
      <c r="AO7923" s="50"/>
      <c r="AP7923" s="50"/>
      <c r="AQ7923" s="50"/>
      <c r="AR7923" s="50"/>
      <c r="AS7923" s="50"/>
      <c r="AT7923" s="50"/>
      <c r="AU7923" s="50"/>
      <c r="AV7923" s="50"/>
      <c r="AW7923" s="50"/>
      <c r="AX7923" s="50"/>
      <c r="AY7923" s="50"/>
      <c r="AZ7923" s="50"/>
      <c r="BA7923" s="50"/>
      <c r="BB7923" s="50"/>
      <c r="BC7923" s="50"/>
      <c r="BD7923" s="50"/>
      <c r="BE7923" s="50"/>
      <c r="BF7923" s="50"/>
      <c r="BG7923" s="50"/>
      <c r="BH7923" s="50"/>
      <c r="BI7923" s="50"/>
      <c r="BJ7923" s="50"/>
      <c r="BK7923" s="50"/>
      <c r="BL7923" s="50"/>
      <c r="BM7923" s="50"/>
      <c r="BN7923" s="50"/>
      <c r="BO7923" s="50"/>
      <c r="BP7923" s="50"/>
      <c r="BQ7923" s="50"/>
      <c r="BR7923" s="50"/>
      <c r="BS7923" s="50"/>
      <c r="BT7923" s="50"/>
      <c r="BU7923" s="50"/>
      <c r="BV7923" s="50"/>
      <c r="BW7923" s="50"/>
      <c r="BX7923" s="50"/>
      <c r="BY7923" s="50"/>
      <c r="BZ7923" s="50"/>
      <c r="CA7923" s="50"/>
      <c r="CB7923" s="50"/>
      <c r="CC7923" s="50"/>
      <c r="CD7923" s="50"/>
      <c r="CE7923" s="50"/>
      <c r="CF7923" s="50"/>
      <c r="CG7923" s="50"/>
      <c r="CH7923" s="50"/>
      <c r="CI7923" s="50"/>
      <c r="CJ7923" s="50"/>
      <c r="CK7923" s="50"/>
      <c r="CL7923" s="50"/>
      <c r="CM7923" s="50"/>
      <c r="CN7923" s="50"/>
      <c r="CO7923" s="50"/>
      <c r="CP7923" s="50"/>
      <c r="CQ7923" s="50"/>
      <c r="CR7923" s="50"/>
      <c r="CS7923" s="50"/>
      <c r="CT7923" s="50"/>
      <c r="CU7923" s="50"/>
      <c r="CV7923" s="50"/>
      <c r="CW7923" s="50"/>
      <c r="CX7923" s="50"/>
      <c r="CY7923" s="50"/>
      <c r="CZ7923" s="50"/>
      <c r="DA7923" s="50"/>
      <c r="DB7923" s="50"/>
      <c r="DC7923" s="50"/>
      <c r="DD7923" s="50"/>
      <c r="DE7923" s="50"/>
      <c r="DF7923" s="50"/>
      <c r="DG7923" s="50"/>
    </row>
    <row r="7924" spans="1:111" x14ac:dyDescent="0.2">
      <c r="A7924" s="185"/>
      <c r="B7924" s="186"/>
      <c r="C7924" s="186"/>
      <c r="D7924" s="54"/>
      <c r="E7924" s="310"/>
      <c r="F7924" s="192"/>
      <c r="G7924" s="192"/>
      <c r="H7924" s="50"/>
      <c r="I7924" s="50"/>
      <c r="J7924" s="50"/>
      <c r="K7924" s="50"/>
      <c r="L7924" s="50"/>
      <c r="M7924" s="50"/>
      <c r="N7924" s="50"/>
      <c r="O7924" s="50"/>
      <c r="P7924" s="50"/>
      <c r="Q7924" s="50"/>
      <c r="R7924" s="50"/>
      <c r="S7924" s="50"/>
      <c r="T7924" s="50"/>
      <c r="U7924" s="50"/>
      <c r="V7924" s="50"/>
      <c r="W7924" s="50"/>
      <c r="X7924" s="50"/>
      <c r="Y7924" s="50"/>
      <c r="Z7924" s="50"/>
      <c r="AA7924" s="50"/>
      <c r="AB7924" s="50"/>
      <c r="AC7924" s="50"/>
      <c r="AD7924" s="50"/>
      <c r="AE7924" s="50"/>
      <c r="AF7924" s="50"/>
      <c r="AG7924" s="50"/>
      <c r="AH7924" s="50"/>
      <c r="AI7924" s="50"/>
      <c r="AJ7924" s="50"/>
      <c r="AK7924" s="50"/>
      <c r="AL7924" s="50"/>
      <c r="AM7924" s="50"/>
      <c r="AN7924" s="50"/>
      <c r="AO7924" s="50"/>
      <c r="AP7924" s="50"/>
      <c r="AQ7924" s="50"/>
      <c r="AR7924" s="50"/>
      <c r="AS7924" s="50"/>
      <c r="AT7924" s="50"/>
      <c r="AU7924" s="50"/>
      <c r="AV7924" s="50"/>
      <c r="AW7924" s="50"/>
      <c r="AX7924" s="50"/>
      <c r="AY7924" s="50"/>
      <c r="AZ7924" s="50"/>
      <c r="BA7924" s="50"/>
      <c r="BB7924" s="50"/>
      <c r="BC7924" s="50"/>
      <c r="BD7924" s="50"/>
      <c r="BE7924" s="50"/>
      <c r="BF7924" s="50"/>
      <c r="BG7924" s="50"/>
      <c r="BH7924" s="50"/>
      <c r="BI7924" s="50"/>
      <c r="BJ7924" s="50"/>
      <c r="BK7924" s="50"/>
      <c r="BL7924" s="50"/>
      <c r="BM7924" s="50"/>
      <c r="BN7924" s="50"/>
      <c r="BO7924" s="50"/>
      <c r="BP7924" s="50"/>
      <c r="BQ7924" s="50"/>
      <c r="BR7924" s="50"/>
      <c r="BS7924" s="50"/>
      <c r="BT7924" s="50"/>
      <c r="BU7924" s="50"/>
      <c r="BV7924" s="50"/>
      <c r="BW7924" s="50"/>
      <c r="BX7924" s="50"/>
      <c r="BY7924" s="50"/>
      <c r="BZ7924" s="50"/>
      <c r="CA7924" s="50"/>
      <c r="CB7924" s="50"/>
      <c r="CC7924" s="50"/>
      <c r="CD7924" s="50"/>
      <c r="CE7924" s="50"/>
      <c r="CF7924" s="50"/>
      <c r="CG7924" s="50"/>
      <c r="CH7924" s="50"/>
      <c r="CI7924" s="50"/>
      <c r="CJ7924" s="50"/>
      <c r="CK7924" s="50"/>
      <c r="CL7924" s="50"/>
      <c r="CM7924" s="50"/>
      <c r="CN7924" s="50"/>
      <c r="CO7924" s="50"/>
      <c r="CP7924" s="50"/>
      <c r="CQ7924" s="50"/>
      <c r="CR7924" s="50"/>
      <c r="CS7924" s="50"/>
      <c r="CT7924" s="50"/>
      <c r="CU7924" s="50"/>
      <c r="CV7924" s="50"/>
      <c r="CW7924" s="50"/>
      <c r="CX7924" s="50"/>
      <c r="CY7924" s="50"/>
      <c r="CZ7924" s="50"/>
      <c r="DA7924" s="50"/>
      <c r="DB7924" s="50"/>
      <c r="DC7924" s="50"/>
      <c r="DD7924" s="50"/>
      <c r="DE7924" s="50"/>
      <c r="DF7924" s="50"/>
      <c r="DG7924" s="50"/>
    </row>
    <row r="7925" spans="1:111" x14ac:dyDescent="0.2">
      <c r="A7925" s="185"/>
      <c r="B7925" s="186"/>
      <c r="C7925" s="186"/>
      <c r="D7925" s="54"/>
      <c r="E7925" s="310"/>
      <c r="F7925" s="192"/>
      <c r="G7925" s="192"/>
      <c r="H7925" s="50"/>
      <c r="I7925" s="50"/>
      <c r="J7925" s="50"/>
      <c r="K7925" s="50"/>
      <c r="L7925" s="50"/>
      <c r="M7925" s="50"/>
      <c r="N7925" s="50"/>
      <c r="O7925" s="50"/>
      <c r="P7925" s="50"/>
      <c r="Q7925" s="50"/>
      <c r="R7925" s="50"/>
      <c r="S7925" s="50"/>
      <c r="T7925" s="50"/>
      <c r="U7925" s="50"/>
      <c r="V7925" s="50"/>
      <c r="W7925" s="50"/>
      <c r="X7925" s="50"/>
      <c r="Y7925" s="50"/>
      <c r="Z7925" s="50"/>
      <c r="AA7925" s="50"/>
      <c r="AB7925" s="50"/>
      <c r="AC7925" s="50"/>
      <c r="AD7925" s="50"/>
      <c r="AE7925" s="50"/>
      <c r="AF7925" s="50"/>
      <c r="AG7925" s="50"/>
      <c r="AH7925" s="50"/>
      <c r="AI7925" s="50"/>
      <c r="AJ7925" s="50"/>
      <c r="AK7925" s="50"/>
      <c r="AL7925" s="50"/>
      <c r="AM7925" s="50"/>
      <c r="AN7925" s="50"/>
      <c r="AO7925" s="50"/>
      <c r="AP7925" s="50"/>
      <c r="AQ7925" s="50"/>
      <c r="AR7925" s="50"/>
      <c r="AS7925" s="50"/>
      <c r="AT7925" s="50"/>
      <c r="AU7925" s="50"/>
      <c r="AV7925" s="50"/>
      <c r="AW7925" s="50"/>
      <c r="AX7925" s="50"/>
      <c r="AY7925" s="50"/>
      <c r="AZ7925" s="50"/>
      <c r="BA7925" s="50"/>
      <c r="BB7925" s="50"/>
      <c r="BC7925" s="50"/>
      <c r="BD7925" s="50"/>
      <c r="BE7925" s="50"/>
      <c r="BF7925" s="50"/>
      <c r="BG7925" s="50"/>
      <c r="BH7925" s="50"/>
      <c r="BI7925" s="50"/>
      <c r="BJ7925" s="50"/>
      <c r="BK7925" s="50"/>
      <c r="BL7925" s="50"/>
      <c r="BM7925" s="50"/>
      <c r="BN7925" s="50"/>
      <c r="BO7925" s="50"/>
      <c r="BP7925" s="50"/>
      <c r="BQ7925" s="50"/>
      <c r="BR7925" s="50"/>
      <c r="BS7925" s="50"/>
      <c r="BT7925" s="50"/>
      <c r="BU7925" s="50"/>
      <c r="BV7925" s="50"/>
      <c r="BW7925" s="50"/>
      <c r="BX7925" s="50"/>
      <c r="BY7925" s="50"/>
      <c r="BZ7925" s="50"/>
      <c r="CA7925" s="50"/>
      <c r="CB7925" s="50"/>
      <c r="CC7925" s="50"/>
      <c r="CD7925" s="50"/>
      <c r="CE7925" s="50"/>
      <c r="CF7925" s="50"/>
      <c r="CG7925" s="50"/>
      <c r="CH7925" s="50"/>
      <c r="CI7925" s="50"/>
      <c r="CJ7925" s="50"/>
      <c r="CK7925" s="50"/>
      <c r="CL7925" s="50"/>
      <c r="CM7925" s="50"/>
      <c r="CN7925" s="50"/>
      <c r="CO7925" s="50"/>
      <c r="CP7925" s="50"/>
      <c r="CQ7925" s="50"/>
      <c r="CR7925" s="50"/>
      <c r="CS7925" s="50"/>
      <c r="CT7925" s="50"/>
      <c r="CU7925" s="50"/>
      <c r="CV7925" s="50"/>
      <c r="CW7925" s="50"/>
      <c r="CX7925" s="50"/>
      <c r="CY7925" s="50"/>
      <c r="CZ7925" s="50"/>
      <c r="DA7925" s="50"/>
      <c r="DB7925" s="50"/>
      <c r="DC7925" s="50"/>
      <c r="DD7925" s="50"/>
      <c r="DE7925" s="50"/>
      <c r="DF7925" s="50"/>
      <c r="DG7925" s="50"/>
    </row>
    <row r="7926" spans="1:111" x14ac:dyDescent="0.2">
      <c r="A7926" s="185"/>
      <c r="B7926" s="186"/>
      <c r="C7926" s="186"/>
      <c r="D7926" s="54"/>
      <c r="E7926" s="310"/>
      <c r="F7926" s="192"/>
      <c r="G7926" s="192"/>
      <c r="H7926" s="50"/>
      <c r="I7926" s="50"/>
      <c r="J7926" s="50"/>
      <c r="K7926" s="50"/>
      <c r="L7926" s="50"/>
      <c r="M7926" s="50"/>
      <c r="N7926" s="50"/>
      <c r="O7926" s="50"/>
      <c r="P7926" s="50"/>
      <c r="Q7926" s="50"/>
      <c r="R7926" s="50"/>
      <c r="S7926" s="50"/>
      <c r="T7926" s="50"/>
      <c r="U7926" s="50"/>
      <c r="V7926" s="50"/>
      <c r="W7926" s="50"/>
      <c r="X7926" s="50"/>
      <c r="Y7926" s="50"/>
      <c r="Z7926" s="50"/>
      <c r="AA7926" s="50"/>
      <c r="AB7926" s="50"/>
      <c r="AC7926" s="50"/>
      <c r="AD7926" s="50"/>
      <c r="AE7926" s="50"/>
      <c r="AF7926" s="50"/>
      <c r="AG7926" s="50"/>
      <c r="AH7926" s="50"/>
      <c r="AI7926" s="50"/>
      <c r="AJ7926" s="50"/>
      <c r="AK7926" s="50"/>
      <c r="AL7926" s="50"/>
      <c r="AM7926" s="50"/>
      <c r="AN7926" s="50"/>
      <c r="AO7926" s="50"/>
      <c r="AP7926" s="50"/>
      <c r="AQ7926" s="50"/>
      <c r="AR7926" s="50"/>
      <c r="AS7926" s="50"/>
      <c r="AT7926" s="50"/>
      <c r="AU7926" s="50"/>
      <c r="AV7926" s="50"/>
      <c r="AW7926" s="50"/>
      <c r="AX7926" s="50"/>
      <c r="AY7926" s="50"/>
      <c r="AZ7926" s="50"/>
      <c r="BA7926" s="50"/>
      <c r="BB7926" s="50"/>
      <c r="BC7926" s="50"/>
      <c r="BD7926" s="50"/>
      <c r="BE7926" s="50"/>
      <c r="BF7926" s="50"/>
      <c r="BG7926" s="50"/>
      <c r="BH7926" s="50"/>
      <c r="BI7926" s="50"/>
      <c r="BJ7926" s="50"/>
      <c r="BK7926" s="50"/>
      <c r="BL7926" s="50"/>
      <c r="BM7926" s="50"/>
      <c r="BN7926" s="50"/>
      <c r="BO7926" s="50"/>
      <c r="BP7926" s="50"/>
      <c r="BQ7926" s="50"/>
      <c r="BR7926" s="50"/>
      <c r="BS7926" s="50"/>
      <c r="BT7926" s="50"/>
      <c r="BU7926" s="50"/>
      <c r="BV7926" s="50"/>
      <c r="BW7926" s="50"/>
      <c r="BX7926" s="50"/>
      <c r="BY7926" s="50"/>
      <c r="BZ7926" s="50"/>
      <c r="CA7926" s="50"/>
      <c r="CB7926" s="50"/>
      <c r="CC7926" s="50"/>
      <c r="CD7926" s="50"/>
      <c r="CE7926" s="50"/>
      <c r="CF7926" s="50"/>
      <c r="CG7926" s="50"/>
      <c r="CH7926" s="50"/>
      <c r="CI7926" s="50"/>
      <c r="CJ7926" s="50"/>
      <c r="CK7926" s="50"/>
      <c r="CL7926" s="50"/>
      <c r="CM7926" s="50"/>
      <c r="CN7926" s="50"/>
      <c r="CO7926" s="50"/>
      <c r="CP7926" s="50"/>
      <c r="CQ7926" s="50"/>
      <c r="CR7926" s="50"/>
      <c r="CS7926" s="50"/>
      <c r="CT7926" s="50"/>
      <c r="CU7926" s="50"/>
      <c r="CV7926" s="50"/>
      <c r="CW7926" s="50"/>
      <c r="CX7926" s="50"/>
      <c r="CY7926" s="50"/>
      <c r="CZ7926" s="50"/>
      <c r="DA7926" s="50"/>
      <c r="DB7926" s="50"/>
      <c r="DC7926" s="50"/>
      <c r="DD7926" s="50"/>
      <c r="DE7926" s="50"/>
      <c r="DF7926" s="50"/>
      <c r="DG7926" s="50"/>
    </row>
    <row r="7927" spans="1:111" x14ac:dyDescent="0.2">
      <c r="A7927" s="185"/>
      <c r="B7927" s="186"/>
      <c r="C7927" s="186"/>
      <c r="D7927" s="54"/>
      <c r="E7927" s="310"/>
      <c r="F7927" s="192"/>
      <c r="G7927" s="192"/>
      <c r="H7927" s="50"/>
      <c r="I7927" s="50"/>
      <c r="J7927" s="50"/>
      <c r="K7927" s="50"/>
      <c r="L7927" s="50"/>
      <c r="M7927" s="50"/>
      <c r="N7927" s="50"/>
      <c r="O7927" s="50"/>
      <c r="P7927" s="50"/>
      <c r="Q7927" s="50"/>
      <c r="R7927" s="50"/>
      <c r="S7927" s="50"/>
      <c r="T7927" s="50"/>
      <c r="U7927" s="50"/>
      <c r="V7927" s="50"/>
      <c r="W7927" s="50"/>
      <c r="X7927" s="50"/>
      <c r="Y7927" s="50"/>
      <c r="Z7927" s="50"/>
      <c r="AA7927" s="50"/>
      <c r="AB7927" s="50"/>
      <c r="AC7927" s="50"/>
      <c r="AD7927" s="50"/>
      <c r="AE7927" s="50"/>
      <c r="AF7927" s="50"/>
      <c r="AG7927" s="50"/>
      <c r="AH7927" s="50"/>
      <c r="AI7927" s="50"/>
      <c r="AJ7927" s="50"/>
      <c r="AK7927" s="50"/>
      <c r="AL7927" s="50"/>
      <c r="AM7927" s="50"/>
      <c r="AN7927" s="50"/>
      <c r="AO7927" s="50"/>
      <c r="AP7927" s="50"/>
      <c r="AQ7927" s="50"/>
      <c r="AR7927" s="50"/>
      <c r="AS7927" s="50"/>
      <c r="AT7927" s="50"/>
      <c r="AU7927" s="50"/>
      <c r="AV7927" s="50"/>
      <c r="AW7927" s="50"/>
      <c r="AX7927" s="50"/>
      <c r="AY7927" s="50"/>
      <c r="AZ7927" s="50"/>
      <c r="BA7927" s="50"/>
      <c r="BB7927" s="50"/>
      <c r="BC7927" s="50"/>
      <c r="BD7927" s="50"/>
      <c r="BE7927" s="50"/>
      <c r="BF7927" s="50"/>
      <c r="BG7927" s="50"/>
      <c r="BH7927" s="50"/>
      <c r="BI7927" s="50"/>
      <c r="BJ7927" s="50"/>
      <c r="BK7927" s="50"/>
      <c r="BL7927" s="50"/>
      <c r="BM7927" s="50"/>
      <c r="BN7927" s="50"/>
      <c r="BO7927" s="50"/>
      <c r="BP7927" s="50"/>
      <c r="BQ7927" s="50"/>
      <c r="BR7927" s="50"/>
      <c r="BS7927" s="50"/>
      <c r="BT7927" s="50"/>
      <c r="BU7927" s="50"/>
      <c r="BV7927" s="50"/>
      <c r="BW7927" s="50"/>
      <c r="BX7927" s="50"/>
      <c r="BY7927" s="50"/>
      <c r="BZ7927" s="50"/>
      <c r="CA7927" s="50"/>
      <c r="CB7927" s="50"/>
      <c r="CC7927" s="50"/>
      <c r="CD7927" s="50"/>
      <c r="CE7927" s="50"/>
      <c r="CF7927" s="50"/>
      <c r="CG7927" s="50"/>
      <c r="CH7927" s="50"/>
      <c r="CI7927" s="50"/>
      <c r="CJ7927" s="50"/>
      <c r="CK7927" s="50"/>
      <c r="CL7927" s="50"/>
      <c r="CM7927" s="50"/>
      <c r="CN7927" s="50"/>
      <c r="CO7927" s="50"/>
      <c r="CP7927" s="50"/>
      <c r="CQ7927" s="50"/>
      <c r="CR7927" s="50"/>
      <c r="CS7927" s="50"/>
      <c r="CT7927" s="50"/>
      <c r="CU7927" s="50"/>
      <c r="CV7927" s="50"/>
      <c r="CW7927" s="50"/>
      <c r="CX7927" s="50"/>
      <c r="CY7927" s="50"/>
      <c r="CZ7927" s="50"/>
      <c r="DA7927" s="50"/>
      <c r="DB7927" s="50"/>
      <c r="DC7927" s="50"/>
      <c r="DD7927" s="50"/>
      <c r="DE7927" s="50"/>
      <c r="DF7927" s="50"/>
      <c r="DG7927" s="50"/>
    </row>
    <row r="7928" spans="1:111" x14ac:dyDescent="0.2">
      <c r="A7928" s="185"/>
      <c r="B7928" s="186"/>
      <c r="C7928" s="186"/>
      <c r="D7928" s="54"/>
      <c r="E7928" s="310"/>
      <c r="F7928" s="192"/>
      <c r="G7928" s="192"/>
      <c r="H7928" s="50"/>
      <c r="I7928" s="50"/>
      <c r="J7928" s="50"/>
      <c r="K7928" s="50"/>
      <c r="L7928" s="50"/>
      <c r="M7928" s="50"/>
      <c r="N7928" s="50"/>
      <c r="O7928" s="50"/>
      <c r="P7928" s="50"/>
      <c r="Q7928" s="50"/>
      <c r="R7928" s="50"/>
      <c r="S7928" s="50"/>
      <c r="T7928" s="50"/>
      <c r="U7928" s="50"/>
      <c r="V7928" s="50"/>
      <c r="W7928" s="50"/>
      <c r="X7928" s="50"/>
      <c r="Y7928" s="50"/>
      <c r="Z7928" s="50"/>
      <c r="AA7928" s="50"/>
      <c r="AB7928" s="50"/>
      <c r="AC7928" s="50"/>
      <c r="AD7928" s="50"/>
      <c r="AE7928" s="50"/>
      <c r="AF7928" s="50"/>
      <c r="AG7928" s="50"/>
      <c r="AH7928" s="50"/>
      <c r="AI7928" s="50"/>
      <c r="AJ7928" s="50"/>
      <c r="AK7928" s="50"/>
      <c r="AL7928" s="50"/>
      <c r="AM7928" s="50"/>
      <c r="AN7928" s="50"/>
      <c r="AO7928" s="50"/>
      <c r="AP7928" s="50"/>
      <c r="AQ7928" s="50"/>
      <c r="AR7928" s="50"/>
      <c r="AS7928" s="50"/>
      <c r="AT7928" s="50"/>
      <c r="AU7928" s="50"/>
      <c r="AV7928" s="50"/>
      <c r="AW7928" s="50"/>
      <c r="AX7928" s="50"/>
      <c r="AY7928" s="50"/>
      <c r="AZ7928" s="50"/>
      <c r="BA7928" s="50"/>
      <c r="BB7928" s="50"/>
      <c r="BC7928" s="50"/>
      <c r="BD7928" s="50"/>
      <c r="BE7928" s="50"/>
      <c r="BF7928" s="50"/>
      <c r="BG7928" s="50"/>
      <c r="BH7928" s="50"/>
      <c r="BI7928" s="50"/>
      <c r="BJ7928" s="50"/>
      <c r="BK7928" s="50"/>
      <c r="BL7928" s="50"/>
      <c r="BM7928" s="50"/>
      <c r="BN7928" s="50"/>
      <c r="BO7928" s="50"/>
      <c r="BP7928" s="50"/>
      <c r="BQ7928" s="50"/>
      <c r="BR7928" s="50"/>
      <c r="BS7928" s="50"/>
      <c r="BT7928" s="50"/>
      <c r="BU7928" s="50"/>
      <c r="BV7928" s="50"/>
      <c r="BW7928" s="50"/>
      <c r="BX7928" s="50"/>
      <c r="BY7928" s="50"/>
      <c r="BZ7928" s="50"/>
      <c r="CA7928" s="50"/>
      <c r="CB7928" s="50"/>
      <c r="CC7928" s="50"/>
      <c r="CD7928" s="50"/>
      <c r="CE7928" s="50"/>
      <c r="CF7928" s="50"/>
      <c r="CG7928" s="50"/>
      <c r="CH7928" s="50"/>
      <c r="CI7928" s="50"/>
      <c r="CJ7928" s="50"/>
      <c r="CK7928" s="50"/>
      <c r="CL7928" s="50"/>
      <c r="CM7928" s="50"/>
      <c r="CN7928" s="50"/>
      <c r="CO7928" s="50"/>
      <c r="CP7928" s="50"/>
      <c r="CQ7928" s="50"/>
      <c r="CR7928" s="50"/>
      <c r="CS7928" s="50"/>
      <c r="CT7928" s="50"/>
      <c r="CU7928" s="50"/>
      <c r="CV7928" s="50"/>
      <c r="CW7928" s="50"/>
      <c r="CX7928" s="50"/>
      <c r="CY7928" s="50"/>
      <c r="CZ7928" s="50"/>
      <c r="DA7928" s="50"/>
      <c r="DB7928" s="50"/>
      <c r="DC7928" s="50"/>
      <c r="DD7928" s="50"/>
      <c r="DE7928" s="50"/>
      <c r="DF7928" s="50"/>
      <c r="DG7928" s="50"/>
    </row>
    <row r="7929" spans="1:111" x14ac:dyDescent="0.2">
      <c r="A7929" s="185"/>
      <c r="B7929" s="186"/>
      <c r="C7929" s="186"/>
      <c r="D7929" s="54"/>
      <c r="E7929" s="310"/>
      <c r="F7929" s="192"/>
      <c r="G7929" s="192"/>
      <c r="H7929" s="50"/>
      <c r="I7929" s="50"/>
      <c r="J7929" s="50"/>
      <c r="K7929" s="50"/>
      <c r="L7929" s="50"/>
      <c r="M7929" s="50"/>
      <c r="N7929" s="50"/>
      <c r="O7929" s="50"/>
      <c r="P7929" s="50"/>
      <c r="Q7929" s="50"/>
      <c r="R7929" s="50"/>
      <c r="S7929" s="50"/>
      <c r="T7929" s="50"/>
      <c r="U7929" s="50"/>
      <c r="V7929" s="50"/>
      <c r="W7929" s="50"/>
      <c r="X7929" s="50"/>
      <c r="Y7929" s="50"/>
      <c r="Z7929" s="50"/>
      <c r="AA7929" s="50"/>
      <c r="AB7929" s="50"/>
      <c r="AC7929" s="50"/>
      <c r="AD7929" s="50"/>
      <c r="AE7929" s="50"/>
      <c r="AF7929" s="50"/>
      <c r="AG7929" s="50"/>
      <c r="AH7929" s="50"/>
      <c r="AI7929" s="50"/>
      <c r="AJ7929" s="50"/>
      <c r="AK7929" s="50"/>
      <c r="AL7929" s="50"/>
      <c r="AM7929" s="50"/>
      <c r="AN7929" s="50"/>
      <c r="AO7929" s="50"/>
      <c r="AP7929" s="50"/>
      <c r="AQ7929" s="50"/>
      <c r="AR7929" s="50"/>
      <c r="AS7929" s="50"/>
      <c r="AT7929" s="50"/>
      <c r="AU7929" s="50"/>
      <c r="AV7929" s="50"/>
      <c r="AW7929" s="50"/>
      <c r="AX7929" s="50"/>
      <c r="AY7929" s="50"/>
      <c r="AZ7929" s="50"/>
      <c r="BA7929" s="50"/>
      <c r="BB7929" s="50"/>
      <c r="BC7929" s="50"/>
      <c r="BD7929" s="50"/>
      <c r="BE7929" s="50"/>
      <c r="BF7929" s="50"/>
      <c r="BG7929" s="50"/>
      <c r="BH7929" s="50"/>
      <c r="BI7929" s="50"/>
      <c r="BJ7929" s="50"/>
      <c r="BK7929" s="50"/>
      <c r="BL7929" s="50"/>
      <c r="BM7929" s="50"/>
      <c r="BN7929" s="50"/>
      <c r="BO7929" s="50"/>
      <c r="BP7929" s="50"/>
      <c r="BQ7929" s="50"/>
      <c r="BR7929" s="50"/>
      <c r="BS7929" s="50"/>
      <c r="BT7929" s="50"/>
      <c r="BU7929" s="50"/>
      <c r="BV7929" s="50"/>
      <c r="BW7929" s="50"/>
      <c r="BX7929" s="50"/>
      <c r="BY7929" s="50"/>
      <c r="BZ7929" s="50"/>
      <c r="CA7929" s="50"/>
      <c r="CB7929" s="50"/>
      <c r="CC7929" s="50"/>
      <c r="CD7929" s="50"/>
      <c r="CE7929" s="50"/>
      <c r="CF7929" s="50"/>
      <c r="CG7929" s="50"/>
      <c r="CH7929" s="50"/>
      <c r="CI7929" s="50"/>
      <c r="CJ7929" s="50"/>
      <c r="CK7929" s="50"/>
      <c r="CL7929" s="50"/>
      <c r="CM7929" s="50"/>
      <c r="CN7929" s="50"/>
      <c r="CO7929" s="50"/>
      <c r="CP7929" s="50"/>
      <c r="CQ7929" s="50"/>
      <c r="CR7929" s="50"/>
      <c r="CS7929" s="50"/>
      <c r="CT7929" s="50"/>
      <c r="CU7929" s="50"/>
      <c r="CV7929" s="50"/>
      <c r="CW7929" s="50"/>
      <c r="CX7929" s="50"/>
      <c r="CY7929" s="50"/>
      <c r="CZ7929" s="50"/>
      <c r="DA7929" s="50"/>
      <c r="DB7929" s="50"/>
      <c r="DC7929" s="50"/>
      <c r="DD7929" s="50"/>
      <c r="DE7929" s="50"/>
      <c r="DF7929" s="50"/>
      <c r="DG7929" s="50"/>
    </row>
    <row r="7930" spans="1:111" x14ac:dyDescent="0.2">
      <c r="A7930" s="185"/>
      <c r="B7930" s="186"/>
      <c r="C7930" s="186"/>
      <c r="D7930" s="54"/>
      <c r="E7930" s="310"/>
      <c r="F7930" s="192"/>
      <c r="G7930" s="192"/>
      <c r="H7930" s="50"/>
      <c r="I7930" s="50"/>
      <c r="J7930" s="50"/>
      <c r="K7930" s="50"/>
      <c r="L7930" s="50"/>
      <c r="M7930" s="50"/>
      <c r="N7930" s="50"/>
      <c r="O7930" s="50"/>
      <c r="P7930" s="50"/>
      <c r="Q7930" s="50"/>
      <c r="R7930" s="50"/>
      <c r="S7930" s="50"/>
      <c r="T7930" s="50"/>
      <c r="U7930" s="50"/>
      <c r="V7930" s="50"/>
      <c r="W7930" s="50"/>
      <c r="X7930" s="50"/>
      <c r="Y7930" s="50"/>
      <c r="Z7930" s="50"/>
      <c r="AA7930" s="50"/>
      <c r="AB7930" s="50"/>
      <c r="AC7930" s="50"/>
      <c r="AD7930" s="50"/>
      <c r="AE7930" s="50"/>
      <c r="AF7930" s="50"/>
      <c r="AG7930" s="50"/>
      <c r="AH7930" s="50"/>
      <c r="AI7930" s="50"/>
      <c r="AJ7930" s="50"/>
      <c r="AK7930" s="50"/>
      <c r="AL7930" s="50"/>
      <c r="AM7930" s="50"/>
      <c r="AN7930" s="50"/>
      <c r="AO7930" s="50"/>
      <c r="AP7930" s="50"/>
      <c r="AQ7930" s="50"/>
      <c r="AR7930" s="50"/>
      <c r="AS7930" s="50"/>
      <c r="AT7930" s="50"/>
      <c r="AU7930" s="50"/>
      <c r="AV7930" s="50"/>
      <c r="AW7930" s="50"/>
      <c r="AX7930" s="50"/>
      <c r="AY7930" s="50"/>
      <c r="AZ7930" s="50"/>
      <c r="BA7930" s="50"/>
      <c r="BB7930" s="50"/>
      <c r="BC7930" s="50"/>
      <c r="BD7930" s="50"/>
      <c r="BE7930" s="50"/>
      <c r="BF7930" s="50"/>
      <c r="BG7930" s="50"/>
      <c r="BH7930" s="50"/>
      <c r="BI7930" s="50"/>
      <c r="BJ7930" s="50"/>
      <c r="BK7930" s="50"/>
      <c r="BL7930" s="50"/>
      <c r="BM7930" s="50"/>
      <c r="BN7930" s="50"/>
      <c r="BO7930" s="50"/>
      <c r="BP7930" s="50"/>
      <c r="BQ7930" s="50"/>
      <c r="BR7930" s="50"/>
      <c r="BS7930" s="50"/>
      <c r="BT7930" s="50"/>
      <c r="BU7930" s="50"/>
      <c r="BV7930" s="50"/>
      <c r="BW7930" s="50"/>
      <c r="BX7930" s="50"/>
      <c r="BY7930" s="50"/>
      <c r="BZ7930" s="50"/>
      <c r="CA7930" s="50"/>
      <c r="CB7930" s="50"/>
      <c r="CC7930" s="50"/>
      <c r="CD7930" s="50"/>
      <c r="CE7930" s="50"/>
      <c r="CF7930" s="50"/>
      <c r="CG7930" s="50"/>
      <c r="CH7930" s="50"/>
      <c r="CI7930" s="50"/>
      <c r="CJ7930" s="50"/>
      <c r="CK7930" s="50"/>
      <c r="CL7930" s="50"/>
      <c r="CM7930" s="50"/>
      <c r="CN7930" s="50"/>
      <c r="CO7930" s="50"/>
      <c r="CP7930" s="50"/>
      <c r="CQ7930" s="50"/>
      <c r="CR7930" s="50"/>
      <c r="CS7930" s="50"/>
      <c r="CT7930" s="50"/>
      <c r="CU7930" s="50"/>
      <c r="CV7930" s="50"/>
      <c r="CW7930" s="50"/>
      <c r="CX7930" s="50"/>
      <c r="CY7930" s="50"/>
      <c r="CZ7930" s="50"/>
      <c r="DA7930" s="50"/>
      <c r="DB7930" s="50"/>
      <c r="DC7930" s="50"/>
      <c r="DD7930" s="50"/>
      <c r="DE7930" s="50"/>
      <c r="DF7930" s="50"/>
      <c r="DG7930" s="50"/>
    </row>
    <row r="7931" spans="1:111" x14ac:dyDescent="0.2">
      <c r="A7931" s="185"/>
      <c r="B7931" s="186"/>
      <c r="C7931" s="186"/>
      <c r="D7931" s="54"/>
      <c r="E7931" s="310"/>
      <c r="F7931" s="192"/>
      <c r="G7931" s="192"/>
      <c r="H7931" s="50"/>
      <c r="I7931" s="50"/>
      <c r="J7931" s="50"/>
      <c r="K7931" s="50"/>
      <c r="L7931" s="50"/>
      <c r="M7931" s="50"/>
      <c r="N7931" s="50"/>
      <c r="O7931" s="50"/>
      <c r="P7931" s="50"/>
      <c r="Q7931" s="50"/>
      <c r="R7931" s="50"/>
      <c r="S7931" s="50"/>
      <c r="T7931" s="50"/>
      <c r="U7931" s="50"/>
      <c r="V7931" s="50"/>
      <c r="W7931" s="50"/>
      <c r="X7931" s="50"/>
      <c r="Y7931" s="50"/>
      <c r="Z7931" s="50"/>
      <c r="AA7931" s="50"/>
      <c r="AB7931" s="50"/>
      <c r="AC7931" s="50"/>
      <c r="AD7931" s="50"/>
      <c r="AE7931" s="50"/>
      <c r="AF7931" s="50"/>
      <c r="AG7931" s="50"/>
      <c r="AH7931" s="50"/>
      <c r="AI7931" s="50"/>
      <c r="AJ7931" s="50"/>
      <c r="AK7931" s="50"/>
      <c r="AL7931" s="50"/>
      <c r="AM7931" s="50"/>
      <c r="AN7931" s="50"/>
      <c r="AO7931" s="50"/>
      <c r="AP7931" s="50"/>
      <c r="AQ7931" s="50"/>
      <c r="AR7931" s="50"/>
      <c r="AS7931" s="50"/>
      <c r="AT7931" s="50"/>
      <c r="AU7931" s="50"/>
      <c r="AV7931" s="50"/>
      <c r="AW7931" s="50"/>
      <c r="AX7931" s="50"/>
      <c r="AY7931" s="50"/>
      <c r="AZ7931" s="50"/>
      <c r="BA7931" s="50"/>
      <c r="BB7931" s="50"/>
      <c r="BC7931" s="50"/>
      <c r="BD7931" s="50"/>
      <c r="BE7931" s="50"/>
      <c r="BF7931" s="50"/>
      <c r="BG7931" s="50"/>
      <c r="BH7931" s="50"/>
      <c r="BI7931" s="50"/>
      <c r="BJ7931" s="50"/>
      <c r="BK7931" s="50"/>
      <c r="BL7931" s="50"/>
      <c r="BM7931" s="50"/>
      <c r="BN7931" s="50"/>
      <c r="BO7931" s="50"/>
      <c r="BP7931" s="50"/>
      <c r="BQ7931" s="50"/>
      <c r="BR7931" s="50"/>
      <c r="BS7931" s="50"/>
      <c r="BT7931" s="50"/>
      <c r="BU7931" s="50"/>
      <c r="BV7931" s="50"/>
      <c r="BW7931" s="50"/>
      <c r="BX7931" s="50"/>
      <c r="BY7931" s="50"/>
      <c r="BZ7931" s="50"/>
      <c r="CA7931" s="50"/>
      <c r="CB7931" s="50"/>
      <c r="CC7931" s="50"/>
      <c r="CD7931" s="50"/>
      <c r="CE7931" s="50"/>
      <c r="CF7931" s="50"/>
      <c r="CG7931" s="50"/>
      <c r="CH7931" s="50"/>
      <c r="CI7931" s="50"/>
      <c r="CJ7931" s="50"/>
      <c r="CK7931" s="50"/>
      <c r="CL7931" s="50"/>
      <c r="CM7931" s="50"/>
      <c r="CN7931" s="50"/>
      <c r="CO7931" s="50"/>
      <c r="CP7931" s="50"/>
      <c r="CQ7931" s="50"/>
      <c r="CR7931" s="50"/>
      <c r="CS7931" s="50"/>
      <c r="CT7931" s="50"/>
      <c r="CU7931" s="50"/>
      <c r="CV7931" s="50"/>
      <c r="CW7931" s="50"/>
      <c r="CX7931" s="50"/>
      <c r="CY7931" s="50"/>
      <c r="CZ7931" s="50"/>
      <c r="DA7931" s="50"/>
      <c r="DB7931" s="50"/>
      <c r="DC7931" s="50"/>
      <c r="DD7931" s="50"/>
      <c r="DE7931" s="50"/>
      <c r="DF7931" s="50"/>
      <c r="DG7931" s="50"/>
    </row>
    <row r="7932" spans="1:111" x14ac:dyDescent="0.2">
      <c r="A7932" s="185"/>
      <c r="B7932" s="186"/>
      <c r="C7932" s="186"/>
      <c r="D7932" s="54"/>
      <c r="E7932" s="310"/>
      <c r="F7932" s="192"/>
      <c r="G7932" s="192"/>
      <c r="H7932" s="50"/>
      <c r="I7932" s="50"/>
      <c r="J7932" s="50"/>
      <c r="K7932" s="50"/>
      <c r="L7932" s="50"/>
      <c r="M7932" s="50"/>
      <c r="N7932" s="50"/>
      <c r="O7932" s="50"/>
      <c r="P7932" s="50"/>
      <c r="Q7932" s="50"/>
      <c r="R7932" s="50"/>
      <c r="S7932" s="50"/>
      <c r="T7932" s="50"/>
      <c r="U7932" s="50"/>
      <c r="V7932" s="50"/>
      <c r="W7932" s="50"/>
      <c r="X7932" s="50"/>
      <c r="Y7932" s="50"/>
      <c r="Z7932" s="50"/>
      <c r="AA7932" s="50"/>
      <c r="AB7932" s="50"/>
      <c r="AC7932" s="50"/>
      <c r="AD7932" s="50"/>
      <c r="AE7932" s="50"/>
      <c r="AF7932" s="50"/>
      <c r="AG7932" s="50"/>
      <c r="AH7932" s="50"/>
      <c r="AI7932" s="50"/>
      <c r="AJ7932" s="50"/>
      <c r="AK7932" s="50"/>
      <c r="AL7932" s="50"/>
      <c r="AM7932" s="50"/>
      <c r="AN7932" s="50"/>
      <c r="AO7932" s="50"/>
      <c r="AP7932" s="50"/>
      <c r="AQ7932" s="50"/>
      <c r="AR7932" s="50"/>
      <c r="AS7932" s="50"/>
      <c r="AT7932" s="50"/>
      <c r="AU7932" s="50"/>
      <c r="AV7932" s="50"/>
      <c r="AW7932" s="50"/>
      <c r="AX7932" s="50"/>
      <c r="AY7932" s="50"/>
      <c r="AZ7932" s="50"/>
      <c r="BA7932" s="50"/>
      <c r="BB7932" s="50"/>
      <c r="BC7932" s="50"/>
      <c r="BD7932" s="50"/>
      <c r="BE7932" s="50"/>
      <c r="BF7932" s="50"/>
      <c r="BG7932" s="50"/>
      <c r="BH7932" s="50"/>
      <c r="BI7932" s="50"/>
      <c r="BJ7932" s="50"/>
      <c r="BK7932" s="50"/>
      <c r="BL7932" s="50"/>
      <c r="BM7932" s="50"/>
      <c r="BN7932" s="50"/>
      <c r="BO7932" s="50"/>
      <c r="BP7932" s="50"/>
      <c r="BQ7932" s="50"/>
      <c r="BR7932" s="50"/>
      <c r="BS7932" s="50"/>
      <c r="BT7932" s="50"/>
      <c r="BU7932" s="50"/>
      <c r="BV7932" s="50"/>
      <c r="BW7932" s="50"/>
      <c r="BX7932" s="50"/>
      <c r="BY7932" s="50"/>
      <c r="BZ7932" s="50"/>
      <c r="CA7932" s="50"/>
      <c r="CB7932" s="50"/>
      <c r="CC7932" s="50"/>
      <c r="CD7932" s="50"/>
      <c r="CE7932" s="50"/>
      <c r="CF7932" s="50"/>
      <c r="CG7932" s="50"/>
      <c r="CH7932" s="50"/>
      <c r="CI7932" s="50"/>
      <c r="CJ7932" s="50"/>
      <c r="CK7932" s="50"/>
      <c r="CL7932" s="50"/>
      <c r="CM7932" s="50"/>
      <c r="CN7932" s="50"/>
      <c r="CO7932" s="50"/>
      <c r="CP7932" s="50"/>
      <c r="CQ7932" s="50"/>
      <c r="CR7932" s="50"/>
      <c r="CS7932" s="50"/>
      <c r="CT7932" s="50"/>
      <c r="CU7932" s="50"/>
      <c r="CV7932" s="50"/>
      <c r="CW7932" s="50"/>
      <c r="CX7932" s="50"/>
      <c r="CY7932" s="50"/>
      <c r="CZ7932" s="50"/>
      <c r="DA7932" s="50"/>
      <c r="DB7932" s="50"/>
      <c r="DC7932" s="50"/>
      <c r="DD7932" s="50"/>
      <c r="DE7932" s="50"/>
      <c r="DF7932" s="50"/>
      <c r="DG7932" s="50"/>
    </row>
    <row r="7933" spans="1:111" x14ac:dyDescent="0.2">
      <c r="A7933" s="185"/>
      <c r="B7933" s="186"/>
      <c r="C7933" s="186"/>
      <c r="D7933" s="54"/>
      <c r="E7933" s="310"/>
      <c r="F7933" s="192"/>
      <c r="G7933" s="192"/>
      <c r="H7933" s="50"/>
      <c r="I7933" s="50"/>
      <c r="J7933" s="50"/>
      <c r="K7933" s="50"/>
      <c r="L7933" s="50"/>
      <c r="M7933" s="50"/>
      <c r="N7933" s="50"/>
      <c r="O7933" s="50"/>
      <c r="P7933" s="50"/>
      <c r="Q7933" s="50"/>
      <c r="R7933" s="50"/>
      <c r="S7933" s="50"/>
      <c r="T7933" s="50"/>
      <c r="U7933" s="50"/>
      <c r="V7933" s="50"/>
      <c r="W7933" s="50"/>
      <c r="X7933" s="50"/>
      <c r="Y7933" s="50"/>
      <c r="Z7933" s="50"/>
      <c r="AA7933" s="50"/>
      <c r="AB7933" s="50"/>
      <c r="AC7933" s="50"/>
      <c r="AD7933" s="50"/>
      <c r="AE7933" s="50"/>
      <c r="AF7933" s="50"/>
      <c r="AG7933" s="50"/>
      <c r="AH7933" s="50"/>
      <c r="AI7933" s="50"/>
      <c r="AJ7933" s="50"/>
      <c r="AK7933" s="50"/>
      <c r="AL7933" s="50"/>
      <c r="AM7933" s="50"/>
      <c r="AN7933" s="50"/>
      <c r="AO7933" s="50"/>
      <c r="AP7933" s="50"/>
      <c r="AQ7933" s="50"/>
      <c r="AR7933" s="50"/>
      <c r="AS7933" s="50"/>
      <c r="AT7933" s="50"/>
      <c r="AU7933" s="50"/>
      <c r="AV7933" s="50"/>
      <c r="AW7933" s="50"/>
      <c r="AX7933" s="50"/>
      <c r="AY7933" s="50"/>
      <c r="AZ7933" s="50"/>
      <c r="BA7933" s="50"/>
      <c r="BB7933" s="50"/>
      <c r="BC7933" s="50"/>
      <c r="BD7933" s="50"/>
      <c r="BE7933" s="50"/>
      <c r="BF7933" s="50"/>
      <c r="BG7933" s="50"/>
      <c r="BH7933" s="50"/>
      <c r="BI7933" s="50"/>
      <c r="BJ7933" s="50"/>
      <c r="BK7933" s="50"/>
      <c r="BL7933" s="50"/>
      <c r="BM7933" s="50"/>
      <c r="BN7933" s="50"/>
      <c r="BO7933" s="50"/>
      <c r="BP7933" s="50"/>
      <c r="BQ7933" s="50"/>
      <c r="BR7933" s="50"/>
      <c r="BS7933" s="50"/>
      <c r="BT7933" s="50"/>
      <c r="BU7933" s="50"/>
      <c r="BV7933" s="50"/>
      <c r="BW7933" s="50"/>
      <c r="BX7933" s="50"/>
      <c r="BY7933" s="50"/>
      <c r="BZ7933" s="50"/>
      <c r="CA7933" s="50"/>
      <c r="CB7933" s="50"/>
      <c r="CC7933" s="50"/>
      <c r="CD7933" s="50"/>
      <c r="CE7933" s="50"/>
      <c r="CF7933" s="50"/>
      <c r="CG7933" s="50"/>
      <c r="CH7933" s="50"/>
      <c r="CI7933" s="50"/>
      <c r="CJ7933" s="50"/>
      <c r="CK7933" s="50"/>
      <c r="CL7933" s="50"/>
      <c r="CM7933" s="50"/>
      <c r="CN7933" s="50"/>
      <c r="CO7933" s="50"/>
      <c r="CP7933" s="50"/>
      <c r="CQ7933" s="50"/>
      <c r="CR7933" s="50"/>
      <c r="CS7933" s="50"/>
      <c r="CT7933" s="50"/>
      <c r="CU7933" s="50"/>
      <c r="CV7933" s="50"/>
      <c r="CW7933" s="50"/>
      <c r="CX7933" s="50"/>
      <c r="CY7933" s="50"/>
      <c r="CZ7933" s="50"/>
      <c r="DA7933" s="50"/>
      <c r="DB7933" s="50"/>
      <c r="DC7933" s="50"/>
      <c r="DD7933" s="50"/>
      <c r="DE7933" s="50"/>
      <c r="DF7933" s="50"/>
      <c r="DG7933" s="50"/>
    </row>
    <row r="7934" spans="1:111" x14ac:dyDescent="0.2">
      <c r="A7934" s="185"/>
      <c r="B7934" s="186"/>
      <c r="C7934" s="186"/>
      <c r="D7934" s="54"/>
      <c r="E7934" s="310"/>
      <c r="F7934" s="192"/>
      <c r="G7934" s="192"/>
      <c r="H7934" s="50"/>
      <c r="I7934" s="50"/>
      <c r="J7934" s="50"/>
      <c r="K7934" s="50"/>
      <c r="L7934" s="50"/>
      <c r="M7934" s="50"/>
      <c r="N7934" s="50"/>
      <c r="O7934" s="50"/>
      <c r="P7934" s="50"/>
      <c r="Q7934" s="50"/>
      <c r="R7934" s="50"/>
      <c r="S7934" s="50"/>
      <c r="T7934" s="50"/>
      <c r="U7934" s="50"/>
      <c r="V7934" s="50"/>
      <c r="W7934" s="50"/>
      <c r="X7934" s="50"/>
      <c r="Y7934" s="50"/>
      <c r="Z7934" s="50"/>
      <c r="AA7934" s="50"/>
      <c r="AB7934" s="50"/>
      <c r="AC7934" s="50"/>
      <c r="AD7934" s="50"/>
      <c r="AE7934" s="50"/>
      <c r="AF7934" s="50"/>
      <c r="AG7934" s="50"/>
      <c r="AH7934" s="50"/>
      <c r="AI7934" s="50"/>
      <c r="AJ7934" s="50"/>
      <c r="AK7934" s="50"/>
      <c r="AL7934" s="50"/>
      <c r="AM7934" s="50"/>
      <c r="AN7934" s="50"/>
      <c r="AO7934" s="50"/>
      <c r="AP7934" s="50"/>
      <c r="AQ7934" s="50"/>
      <c r="AR7934" s="50"/>
      <c r="AS7934" s="50"/>
      <c r="AT7934" s="50"/>
      <c r="AU7934" s="50"/>
      <c r="AV7934" s="50"/>
      <c r="AW7934" s="50"/>
      <c r="AX7934" s="50"/>
      <c r="AY7934" s="50"/>
      <c r="AZ7934" s="50"/>
      <c r="BA7934" s="50"/>
      <c r="BB7934" s="50"/>
      <c r="BC7934" s="50"/>
      <c r="BD7934" s="50"/>
      <c r="BE7934" s="50"/>
      <c r="BF7934" s="50"/>
      <c r="BG7934" s="50"/>
      <c r="BH7934" s="50"/>
      <c r="BI7934" s="50"/>
      <c r="BJ7934" s="50"/>
      <c r="BK7934" s="50"/>
      <c r="BL7934" s="50"/>
      <c r="BM7934" s="50"/>
      <c r="BN7934" s="50"/>
      <c r="BO7934" s="50"/>
      <c r="BP7934" s="50"/>
      <c r="BQ7934" s="50"/>
      <c r="BR7934" s="50"/>
      <c r="BS7934" s="50"/>
      <c r="BT7934" s="50"/>
      <c r="BU7934" s="50"/>
      <c r="BV7934" s="50"/>
      <c r="BW7934" s="50"/>
      <c r="BX7934" s="50"/>
      <c r="BY7934" s="50"/>
      <c r="BZ7934" s="50"/>
      <c r="CA7934" s="50"/>
      <c r="CB7934" s="50"/>
      <c r="CC7934" s="50"/>
      <c r="CD7934" s="50"/>
      <c r="CE7934" s="50"/>
      <c r="CF7934" s="50"/>
      <c r="CG7934" s="50"/>
      <c r="CH7934" s="50"/>
      <c r="CI7934" s="50"/>
      <c r="CJ7934" s="50"/>
      <c r="CK7934" s="50"/>
      <c r="CL7934" s="50"/>
      <c r="CM7934" s="50"/>
      <c r="CN7934" s="50"/>
      <c r="CO7934" s="50"/>
      <c r="CP7934" s="50"/>
      <c r="CQ7934" s="50"/>
      <c r="CR7934" s="50"/>
      <c r="CS7934" s="50"/>
      <c r="CT7934" s="50"/>
      <c r="CU7934" s="50"/>
      <c r="CV7934" s="50"/>
      <c r="CW7934" s="50"/>
      <c r="CX7934" s="50"/>
      <c r="CY7934" s="50"/>
      <c r="CZ7934" s="50"/>
      <c r="DA7934" s="50"/>
      <c r="DB7934" s="50"/>
      <c r="DC7934" s="50"/>
      <c r="DD7934" s="50"/>
      <c r="DE7934" s="50"/>
      <c r="DF7934" s="50"/>
      <c r="DG7934" s="50"/>
    </row>
    <row r="7935" spans="1:111" x14ac:dyDescent="0.2">
      <c r="A7935" s="185"/>
      <c r="B7935" s="186"/>
      <c r="C7935" s="186"/>
      <c r="D7935" s="54"/>
      <c r="E7935" s="310"/>
      <c r="F7935" s="192"/>
      <c r="G7935" s="192"/>
      <c r="H7935" s="50"/>
      <c r="I7935" s="50"/>
      <c r="J7935" s="50"/>
      <c r="K7935" s="50"/>
      <c r="L7935" s="50"/>
      <c r="M7935" s="50"/>
      <c r="N7935" s="50"/>
      <c r="O7935" s="50"/>
      <c r="P7935" s="50"/>
      <c r="Q7935" s="50"/>
      <c r="R7935" s="50"/>
      <c r="S7935" s="50"/>
      <c r="T7935" s="50"/>
      <c r="U7935" s="50"/>
      <c r="V7935" s="50"/>
      <c r="W7935" s="50"/>
      <c r="X7935" s="50"/>
      <c r="Y7935" s="50"/>
      <c r="Z7935" s="50"/>
      <c r="AA7935" s="50"/>
      <c r="AB7935" s="50"/>
      <c r="AC7935" s="50"/>
      <c r="AD7935" s="50"/>
      <c r="AE7935" s="50"/>
      <c r="AF7935" s="50"/>
      <c r="AG7935" s="50"/>
      <c r="AH7935" s="50"/>
      <c r="AI7935" s="50"/>
      <c r="AJ7935" s="50"/>
      <c r="AK7935" s="50"/>
      <c r="AL7935" s="50"/>
      <c r="AM7935" s="50"/>
      <c r="AN7935" s="50"/>
      <c r="AO7935" s="50"/>
      <c r="AP7935" s="50"/>
      <c r="AQ7935" s="50"/>
      <c r="AR7935" s="50"/>
      <c r="AS7935" s="50"/>
      <c r="AT7935" s="50"/>
      <c r="AU7935" s="50"/>
      <c r="AV7935" s="50"/>
      <c r="AW7935" s="50"/>
      <c r="AX7935" s="50"/>
      <c r="AY7935" s="50"/>
      <c r="AZ7935" s="50"/>
      <c r="BA7935" s="50"/>
      <c r="BB7935" s="50"/>
      <c r="BC7935" s="50"/>
      <c r="BD7935" s="50"/>
      <c r="BE7935" s="50"/>
      <c r="BF7935" s="50"/>
      <c r="BG7935" s="50"/>
      <c r="BH7935" s="50"/>
      <c r="BI7935" s="50"/>
      <c r="BJ7935" s="50"/>
      <c r="BK7935" s="50"/>
      <c r="BL7935" s="50"/>
      <c r="BM7935" s="50"/>
      <c r="BN7935" s="50"/>
      <c r="BO7935" s="50"/>
      <c r="BP7935" s="50"/>
      <c r="BQ7935" s="50"/>
      <c r="BR7935" s="50"/>
      <c r="BS7935" s="50"/>
      <c r="BT7935" s="50"/>
      <c r="BU7935" s="50"/>
      <c r="BV7935" s="50"/>
      <c r="BW7935" s="50"/>
      <c r="BX7935" s="50"/>
      <c r="BY7935" s="50"/>
      <c r="BZ7935" s="50"/>
      <c r="CA7935" s="50"/>
      <c r="CB7935" s="50"/>
      <c r="CC7935" s="50"/>
      <c r="CD7935" s="50"/>
      <c r="CE7935" s="50"/>
      <c r="CF7935" s="50"/>
      <c r="CG7935" s="50"/>
      <c r="CH7935" s="50"/>
      <c r="CI7935" s="50"/>
      <c r="CJ7935" s="50"/>
      <c r="CK7935" s="50"/>
      <c r="CL7935" s="50"/>
      <c r="CM7935" s="50"/>
      <c r="CN7935" s="50"/>
      <c r="CO7935" s="50"/>
      <c r="CP7935" s="50"/>
      <c r="CQ7935" s="50"/>
      <c r="CR7935" s="50"/>
      <c r="CS7935" s="50"/>
      <c r="CT7935" s="50"/>
      <c r="CU7935" s="50"/>
      <c r="CV7935" s="50"/>
      <c r="CW7935" s="50"/>
      <c r="CX7935" s="50"/>
      <c r="CY7935" s="50"/>
      <c r="CZ7935" s="50"/>
      <c r="DA7935" s="50"/>
      <c r="DB7935" s="50"/>
      <c r="DC7935" s="50"/>
      <c r="DD7935" s="50"/>
      <c r="DE7935" s="50"/>
      <c r="DF7935" s="50"/>
      <c r="DG7935" s="50"/>
    </row>
    <row r="7936" spans="1:111" x14ac:dyDescent="0.2">
      <c r="A7936" s="185"/>
      <c r="B7936" s="186"/>
      <c r="C7936" s="186"/>
      <c r="D7936" s="54"/>
      <c r="E7936" s="310"/>
      <c r="F7936" s="192"/>
      <c r="G7936" s="192"/>
      <c r="H7936" s="50"/>
      <c r="I7936" s="50"/>
      <c r="J7936" s="50"/>
      <c r="K7936" s="50"/>
      <c r="L7936" s="50"/>
      <c r="M7936" s="50"/>
      <c r="N7936" s="50"/>
      <c r="O7936" s="50"/>
      <c r="P7936" s="50"/>
      <c r="Q7936" s="50"/>
      <c r="R7936" s="50"/>
      <c r="S7936" s="50"/>
      <c r="T7936" s="50"/>
      <c r="U7936" s="50"/>
      <c r="V7936" s="50"/>
      <c r="W7936" s="50"/>
      <c r="X7936" s="50"/>
      <c r="Y7936" s="50"/>
      <c r="Z7936" s="50"/>
      <c r="AA7936" s="50"/>
      <c r="AB7936" s="50"/>
      <c r="AC7936" s="50"/>
      <c r="AD7936" s="50"/>
      <c r="AE7936" s="50"/>
      <c r="AF7936" s="50"/>
      <c r="AG7936" s="50"/>
      <c r="AH7936" s="50"/>
      <c r="AI7936" s="50"/>
      <c r="AJ7936" s="50"/>
      <c r="AK7936" s="50"/>
      <c r="AL7936" s="50"/>
      <c r="AM7936" s="50"/>
      <c r="AN7936" s="50"/>
      <c r="AO7936" s="50"/>
      <c r="AP7936" s="50"/>
      <c r="AQ7936" s="50"/>
      <c r="AR7936" s="50"/>
      <c r="AS7936" s="50"/>
      <c r="AT7936" s="50"/>
      <c r="AU7936" s="50"/>
      <c r="AV7936" s="50"/>
      <c r="AW7936" s="50"/>
      <c r="AX7936" s="50"/>
      <c r="AY7936" s="50"/>
      <c r="AZ7936" s="50"/>
      <c r="BA7936" s="50"/>
      <c r="BB7936" s="50"/>
      <c r="BC7936" s="50"/>
      <c r="BD7936" s="50"/>
      <c r="BE7936" s="50"/>
      <c r="BF7936" s="50"/>
      <c r="BG7936" s="50"/>
      <c r="BH7936" s="50"/>
      <c r="BI7936" s="50"/>
      <c r="BJ7936" s="50"/>
      <c r="BK7936" s="50"/>
      <c r="BL7936" s="50"/>
      <c r="BM7936" s="50"/>
      <c r="BN7936" s="50"/>
      <c r="BO7936" s="50"/>
      <c r="BP7936" s="50"/>
      <c r="BQ7936" s="50"/>
      <c r="BR7936" s="50"/>
      <c r="BS7936" s="50"/>
      <c r="BT7936" s="50"/>
      <c r="BU7936" s="50"/>
      <c r="BV7936" s="50"/>
      <c r="BW7936" s="50"/>
      <c r="BX7936" s="50"/>
      <c r="BY7936" s="50"/>
      <c r="BZ7936" s="50"/>
      <c r="CA7936" s="50"/>
      <c r="CB7936" s="50"/>
      <c r="CC7936" s="50"/>
      <c r="CD7936" s="50"/>
      <c r="CE7936" s="50"/>
      <c r="CF7936" s="50"/>
      <c r="CG7936" s="50"/>
      <c r="CH7936" s="50"/>
      <c r="CI7936" s="50"/>
      <c r="CJ7936" s="50"/>
      <c r="CK7936" s="50"/>
      <c r="CL7936" s="50"/>
      <c r="CM7936" s="50"/>
      <c r="CN7936" s="50"/>
      <c r="CO7936" s="50"/>
      <c r="CP7936" s="50"/>
      <c r="CQ7936" s="50"/>
      <c r="CR7936" s="50"/>
      <c r="CS7936" s="50"/>
      <c r="CT7936" s="50"/>
      <c r="CU7936" s="50"/>
      <c r="CV7936" s="50"/>
      <c r="CW7936" s="50"/>
      <c r="CX7936" s="50"/>
      <c r="CY7936" s="50"/>
      <c r="CZ7936" s="50"/>
      <c r="DA7936" s="50"/>
      <c r="DB7936" s="50"/>
      <c r="DC7936" s="50"/>
      <c r="DD7936" s="50"/>
      <c r="DE7936" s="50"/>
      <c r="DF7936" s="50"/>
      <c r="DG7936" s="50"/>
    </row>
    <row r="7937" spans="1:111" x14ac:dyDescent="0.2">
      <c r="A7937" s="185"/>
      <c r="B7937" s="186"/>
      <c r="C7937" s="186"/>
      <c r="D7937" s="54"/>
      <c r="E7937" s="310"/>
      <c r="F7937" s="192"/>
      <c r="G7937" s="192"/>
      <c r="H7937" s="50"/>
      <c r="I7937" s="50"/>
      <c r="J7937" s="50"/>
      <c r="K7937" s="50"/>
      <c r="L7937" s="50"/>
      <c r="M7937" s="50"/>
      <c r="N7937" s="50"/>
      <c r="O7937" s="50"/>
      <c r="P7937" s="50"/>
      <c r="Q7937" s="50"/>
      <c r="R7937" s="50"/>
      <c r="S7937" s="50"/>
      <c r="T7937" s="50"/>
      <c r="U7937" s="50"/>
      <c r="V7937" s="50"/>
      <c r="W7937" s="50"/>
      <c r="X7937" s="50"/>
      <c r="Y7937" s="50"/>
      <c r="Z7937" s="50"/>
      <c r="AA7937" s="50"/>
      <c r="AB7937" s="50"/>
      <c r="AC7937" s="50"/>
      <c r="AD7937" s="50"/>
      <c r="AE7937" s="50"/>
      <c r="AF7937" s="50"/>
      <c r="AG7937" s="50"/>
      <c r="AH7937" s="50"/>
      <c r="AI7937" s="50"/>
      <c r="AJ7937" s="50"/>
      <c r="AK7937" s="50"/>
      <c r="AL7937" s="50"/>
      <c r="AM7937" s="50"/>
      <c r="AN7937" s="50"/>
      <c r="AO7937" s="50"/>
      <c r="AP7937" s="50"/>
      <c r="AQ7937" s="50"/>
      <c r="AR7937" s="50"/>
      <c r="AS7937" s="50"/>
      <c r="AT7937" s="50"/>
      <c r="AU7937" s="50"/>
      <c r="AV7937" s="50"/>
      <c r="AW7937" s="50"/>
      <c r="AX7937" s="50"/>
      <c r="AY7937" s="50"/>
      <c r="AZ7937" s="50"/>
      <c r="BA7937" s="50"/>
      <c r="BB7937" s="50"/>
      <c r="BC7937" s="50"/>
      <c r="BD7937" s="50"/>
      <c r="BE7937" s="50"/>
      <c r="BF7937" s="50"/>
      <c r="BG7937" s="50"/>
      <c r="BH7937" s="50"/>
      <c r="BI7937" s="50"/>
      <c r="BJ7937" s="50"/>
      <c r="BK7937" s="50"/>
      <c r="BL7937" s="50"/>
      <c r="BM7937" s="50"/>
      <c r="BN7937" s="50"/>
      <c r="BO7937" s="50"/>
      <c r="BP7937" s="50"/>
      <c r="BQ7937" s="50"/>
      <c r="BR7937" s="50"/>
      <c r="BS7937" s="50"/>
      <c r="BT7937" s="50"/>
      <c r="BU7937" s="50"/>
      <c r="BV7937" s="50"/>
      <c r="BW7937" s="50"/>
      <c r="BX7937" s="50"/>
      <c r="BY7937" s="50"/>
      <c r="BZ7937" s="50"/>
      <c r="CA7937" s="50"/>
      <c r="CB7937" s="50"/>
      <c r="CC7937" s="50"/>
      <c r="CD7937" s="50"/>
      <c r="CE7937" s="50"/>
      <c r="CF7937" s="50"/>
      <c r="CG7937" s="50"/>
      <c r="CH7937" s="50"/>
      <c r="CI7937" s="50"/>
      <c r="CJ7937" s="50"/>
      <c r="CK7937" s="50"/>
      <c r="CL7937" s="50"/>
      <c r="CM7937" s="50"/>
      <c r="CN7937" s="50"/>
      <c r="CO7937" s="50"/>
      <c r="CP7937" s="50"/>
      <c r="CQ7937" s="50"/>
      <c r="CR7937" s="50"/>
      <c r="CS7937" s="50"/>
      <c r="CT7937" s="50"/>
      <c r="CU7937" s="50"/>
      <c r="CV7937" s="50"/>
      <c r="CW7937" s="50"/>
      <c r="CX7937" s="50"/>
      <c r="CY7937" s="50"/>
      <c r="CZ7937" s="50"/>
      <c r="DA7937" s="50"/>
      <c r="DB7937" s="50"/>
      <c r="DC7937" s="50"/>
      <c r="DD7937" s="50"/>
      <c r="DE7937" s="50"/>
      <c r="DF7937" s="50"/>
      <c r="DG7937" s="50"/>
    </row>
    <row r="7938" spans="1:111" x14ac:dyDescent="0.2">
      <c r="A7938" s="185"/>
      <c r="B7938" s="186"/>
      <c r="C7938" s="186"/>
      <c r="D7938" s="54"/>
      <c r="E7938" s="310"/>
      <c r="F7938" s="192"/>
      <c r="G7938" s="192"/>
      <c r="H7938" s="50"/>
      <c r="I7938" s="50"/>
      <c r="J7938" s="50"/>
      <c r="K7938" s="50"/>
      <c r="L7938" s="50"/>
      <c r="M7938" s="50"/>
      <c r="N7938" s="50"/>
      <c r="O7938" s="50"/>
      <c r="P7938" s="50"/>
      <c r="Q7938" s="50"/>
      <c r="R7938" s="50"/>
      <c r="S7938" s="50"/>
      <c r="T7938" s="50"/>
      <c r="U7938" s="50"/>
      <c r="V7938" s="50"/>
      <c r="W7938" s="50"/>
      <c r="X7938" s="50"/>
      <c r="Y7938" s="50"/>
      <c r="Z7938" s="50"/>
      <c r="AA7938" s="50"/>
      <c r="AB7938" s="50"/>
      <c r="AC7938" s="50"/>
      <c r="AD7938" s="50"/>
      <c r="AE7938" s="50"/>
      <c r="AF7938" s="50"/>
      <c r="AG7938" s="50"/>
      <c r="AH7938" s="50"/>
      <c r="AI7938" s="50"/>
      <c r="AJ7938" s="50"/>
      <c r="AK7938" s="50"/>
      <c r="AL7938" s="50"/>
      <c r="AM7938" s="50"/>
      <c r="AN7938" s="50"/>
      <c r="AO7938" s="50"/>
      <c r="AP7938" s="50"/>
      <c r="AQ7938" s="50"/>
      <c r="AR7938" s="50"/>
      <c r="AS7938" s="50"/>
      <c r="AT7938" s="50"/>
      <c r="AU7938" s="50"/>
      <c r="AV7938" s="50"/>
      <c r="AW7938" s="50"/>
      <c r="AX7938" s="50"/>
      <c r="AY7938" s="50"/>
      <c r="AZ7938" s="50"/>
      <c r="BA7938" s="50"/>
      <c r="BB7938" s="50"/>
      <c r="BC7938" s="50"/>
      <c r="BD7938" s="50"/>
      <c r="BE7938" s="50"/>
      <c r="BF7938" s="50"/>
      <c r="BG7938" s="50"/>
      <c r="BH7938" s="50"/>
      <c r="BI7938" s="50"/>
      <c r="BJ7938" s="50"/>
      <c r="BK7938" s="50"/>
      <c r="BL7938" s="50"/>
      <c r="BM7938" s="50"/>
      <c r="BN7938" s="50"/>
      <c r="BO7938" s="50"/>
      <c r="BP7938" s="50"/>
      <c r="BQ7938" s="50"/>
      <c r="BR7938" s="50"/>
      <c r="BS7938" s="50"/>
      <c r="BT7938" s="50"/>
      <c r="BU7938" s="50"/>
      <c r="BV7938" s="50"/>
      <c r="BW7938" s="50"/>
      <c r="BX7938" s="50"/>
      <c r="BY7938" s="50"/>
      <c r="BZ7938" s="50"/>
      <c r="CA7938" s="50"/>
      <c r="CB7938" s="50"/>
      <c r="CC7938" s="50"/>
      <c r="CD7938" s="50"/>
      <c r="CE7938" s="50"/>
      <c r="CF7938" s="50"/>
      <c r="CG7938" s="50"/>
      <c r="CH7938" s="50"/>
      <c r="CI7938" s="50"/>
      <c r="CJ7938" s="50"/>
      <c r="CK7938" s="50"/>
      <c r="CL7938" s="50"/>
      <c r="CM7938" s="50"/>
      <c r="CN7938" s="50"/>
      <c r="CO7938" s="50"/>
      <c r="CP7938" s="50"/>
      <c r="CQ7938" s="50"/>
      <c r="CR7938" s="50"/>
      <c r="CS7938" s="50"/>
      <c r="CT7938" s="50"/>
      <c r="CU7938" s="50"/>
      <c r="CV7938" s="50"/>
      <c r="CW7938" s="50"/>
      <c r="CX7938" s="50"/>
      <c r="CY7938" s="50"/>
      <c r="CZ7938" s="50"/>
      <c r="DA7938" s="50"/>
      <c r="DB7938" s="50"/>
      <c r="DC7938" s="50"/>
      <c r="DD7938" s="50"/>
      <c r="DE7938" s="50"/>
      <c r="DF7938" s="50"/>
      <c r="DG7938" s="50"/>
    </row>
    <row r="7939" spans="1:111" x14ac:dyDescent="0.2">
      <c r="A7939" s="185"/>
      <c r="B7939" s="186"/>
      <c r="C7939" s="186"/>
      <c r="D7939" s="54"/>
      <c r="E7939" s="310"/>
      <c r="F7939" s="192"/>
      <c r="G7939" s="192"/>
      <c r="H7939" s="50"/>
      <c r="I7939" s="50"/>
      <c r="J7939" s="50"/>
      <c r="K7939" s="50"/>
      <c r="L7939" s="50"/>
      <c r="M7939" s="50"/>
      <c r="N7939" s="50"/>
      <c r="O7939" s="50"/>
      <c r="P7939" s="50"/>
      <c r="Q7939" s="50"/>
      <c r="R7939" s="50"/>
      <c r="S7939" s="50"/>
      <c r="T7939" s="50"/>
      <c r="U7939" s="50"/>
      <c r="V7939" s="50"/>
      <c r="W7939" s="50"/>
      <c r="X7939" s="50"/>
      <c r="Y7939" s="50"/>
      <c r="Z7939" s="50"/>
      <c r="AA7939" s="50"/>
      <c r="AB7939" s="50"/>
      <c r="AC7939" s="50"/>
      <c r="AD7939" s="50"/>
      <c r="AE7939" s="50"/>
      <c r="AF7939" s="50"/>
      <c r="AG7939" s="50"/>
      <c r="AH7939" s="50"/>
      <c r="AI7939" s="50"/>
      <c r="AJ7939" s="50"/>
      <c r="AK7939" s="50"/>
      <c r="AL7939" s="50"/>
      <c r="AM7939" s="50"/>
      <c r="AN7939" s="50"/>
      <c r="AO7939" s="50"/>
      <c r="AP7939" s="50"/>
      <c r="AQ7939" s="50"/>
      <c r="AR7939" s="50"/>
      <c r="AS7939" s="50"/>
      <c r="AT7939" s="50"/>
      <c r="AU7939" s="50"/>
      <c r="AV7939" s="50"/>
      <c r="AW7939" s="50"/>
      <c r="AX7939" s="50"/>
      <c r="AY7939" s="50"/>
      <c r="AZ7939" s="50"/>
      <c r="BA7939" s="50"/>
      <c r="BB7939" s="50"/>
      <c r="BC7939" s="50"/>
      <c r="BD7939" s="50"/>
      <c r="BE7939" s="50"/>
      <c r="BF7939" s="50"/>
      <c r="BG7939" s="50"/>
      <c r="BH7939" s="50"/>
      <c r="BI7939" s="50"/>
      <c r="BJ7939" s="50"/>
      <c r="BK7939" s="50"/>
      <c r="BL7939" s="50"/>
      <c r="BM7939" s="50"/>
      <c r="BN7939" s="50"/>
      <c r="BO7939" s="50"/>
      <c r="BP7939" s="50"/>
      <c r="BQ7939" s="50"/>
      <c r="BR7939" s="50"/>
      <c r="BS7939" s="50"/>
      <c r="BT7939" s="50"/>
      <c r="BU7939" s="50"/>
      <c r="BV7939" s="50"/>
      <c r="BW7939" s="50"/>
      <c r="BX7939" s="50"/>
      <c r="BY7939" s="50"/>
      <c r="BZ7939" s="50"/>
      <c r="CA7939" s="50"/>
      <c r="CB7939" s="50"/>
      <c r="CC7939" s="50"/>
      <c r="CD7939" s="50"/>
      <c r="CE7939" s="50"/>
      <c r="CF7939" s="50"/>
      <c r="CG7939" s="50"/>
      <c r="CH7939" s="50"/>
      <c r="CI7939" s="50"/>
      <c r="CJ7939" s="50"/>
      <c r="CK7939" s="50"/>
      <c r="CL7939" s="50"/>
      <c r="CM7939" s="50"/>
      <c r="CN7939" s="50"/>
      <c r="CO7939" s="50"/>
      <c r="CP7939" s="50"/>
      <c r="CQ7939" s="50"/>
      <c r="CR7939" s="50"/>
      <c r="CS7939" s="50"/>
      <c r="CT7939" s="50"/>
      <c r="CU7939" s="50"/>
      <c r="CV7939" s="50"/>
      <c r="CW7939" s="50"/>
      <c r="CX7939" s="50"/>
      <c r="CY7939" s="50"/>
      <c r="CZ7939" s="50"/>
      <c r="DA7939" s="50"/>
      <c r="DB7939" s="50"/>
      <c r="DC7939" s="50"/>
      <c r="DD7939" s="50"/>
      <c r="DE7939" s="50"/>
      <c r="DF7939" s="50"/>
      <c r="DG7939" s="50"/>
    </row>
    <row r="7940" spans="1:111" x14ac:dyDescent="0.2">
      <c r="A7940" s="185"/>
      <c r="B7940" s="186"/>
      <c r="C7940" s="186"/>
      <c r="D7940" s="54"/>
      <c r="E7940" s="310"/>
      <c r="F7940" s="192"/>
      <c r="G7940" s="192"/>
      <c r="H7940" s="50"/>
      <c r="I7940" s="50"/>
      <c r="J7940" s="50"/>
      <c r="K7940" s="50"/>
      <c r="L7940" s="50"/>
      <c r="M7940" s="50"/>
      <c r="N7940" s="50"/>
      <c r="O7940" s="50"/>
      <c r="P7940" s="50"/>
      <c r="Q7940" s="50"/>
      <c r="R7940" s="50"/>
      <c r="S7940" s="50"/>
      <c r="T7940" s="50"/>
      <c r="U7940" s="50"/>
      <c r="V7940" s="50"/>
      <c r="W7940" s="50"/>
      <c r="X7940" s="50"/>
      <c r="Y7940" s="50"/>
      <c r="Z7940" s="50"/>
      <c r="AA7940" s="50"/>
      <c r="AB7940" s="50"/>
      <c r="AC7940" s="50"/>
      <c r="AD7940" s="50"/>
      <c r="AE7940" s="50"/>
      <c r="AF7940" s="50"/>
      <c r="AG7940" s="50"/>
      <c r="AH7940" s="50"/>
      <c r="AI7940" s="50"/>
      <c r="AJ7940" s="50"/>
      <c r="AK7940" s="50"/>
      <c r="AL7940" s="50"/>
      <c r="AM7940" s="50"/>
      <c r="AN7940" s="50"/>
      <c r="AO7940" s="50"/>
      <c r="AP7940" s="50"/>
      <c r="AQ7940" s="50"/>
      <c r="AR7940" s="50"/>
      <c r="AS7940" s="50"/>
      <c r="AT7940" s="50"/>
      <c r="AU7940" s="50"/>
      <c r="AV7940" s="50"/>
      <c r="AW7940" s="50"/>
      <c r="AX7940" s="50"/>
      <c r="AY7940" s="50"/>
      <c r="AZ7940" s="50"/>
      <c r="BA7940" s="50"/>
      <c r="BB7940" s="50"/>
      <c r="BC7940" s="50"/>
      <c r="BD7940" s="50"/>
      <c r="BE7940" s="50"/>
      <c r="BF7940" s="50"/>
      <c r="BG7940" s="50"/>
      <c r="BH7940" s="50"/>
      <c r="BI7940" s="50"/>
      <c r="BJ7940" s="50"/>
      <c r="BK7940" s="50"/>
      <c r="BL7940" s="50"/>
      <c r="BM7940" s="50"/>
      <c r="BN7940" s="50"/>
      <c r="BO7940" s="50"/>
      <c r="BP7940" s="50"/>
      <c r="BQ7940" s="50"/>
      <c r="BR7940" s="50"/>
      <c r="BS7940" s="50"/>
      <c r="BT7940" s="50"/>
      <c r="BU7940" s="50"/>
      <c r="BV7940" s="50"/>
      <c r="BW7940" s="50"/>
      <c r="BX7940" s="50"/>
      <c r="BY7940" s="50"/>
      <c r="BZ7940" s="50"/>
      <c r="CA7940" s="50"/>
      <c r="CB7940" s="50"/>
      <c r="CC7940" s="50"/>
      <c r="CD7940" s="50"/>
      <c r="CE7940" s="50"/>
      <c r="CF7940" s="50"/>
      <c r="CG7940" s="50"/>
      <c r="CH7940" s="50"/>
      <c r="CI7940" s="50"/>
      <c r="CJ7940" s="50"/>
      <c r="CK7940" s="50"/>
      <c r="CL7940" s="50"/>
      <c r="CM7940" s="50"/>
      <c r="CN7940" s="50"/>
      <c r="CO7940" s="50"/>
      <c r="CP7940" s="50"/>
      <c r="CQ7940" s="50"/>
      <c r="CR7940" s="50"/>
      <c r="CS7940" s="50"/>
      <c r="CT7940" s="50"/>
      <c r="CU7940" s="50"/>
      <c r="CV7940" s="50"/>
      <c r="CW7940" s="50"/>
      <c r="CX7940" s="50"/>
      <c r="CY7940" s="50"/>
      <c r="CZ7940" s="50"/>
      <c r="DA7940" s="50"/>
      <c r="DB7940" s="50"/>
      <c r="DC7940" s="50"/>
      <c r="DD7940" s="50"/>
      <c r="DE7940" s="50"/>
      <c r="DF7940" s="50"/>
      <c r="DG7940" s="50"/>
    </row>
    <row r="7941" spans="1:111" x14ac:dyDescent="0.2">
      <c r="A7941" s="185"/>
      <c r="B7941" s="186"/>
      <c r="C7941" s="186"/>
      <c r="D7941" s="54"/>
      <c r="E7941" s="310"/>
      <c r="F7941" s="192"/>
      <c r="G7941" s="192"/>
      <c r="H7941" s="50"/>
      <c r="I7941" s="50"/>
      <c r="J7941" s="50"/>
      <c r="K7941" s="50"/>
      <c r="L7941" s="50"/>
      <c r="M7941" s="50"/>
      <c r="N7941" s="50"/>
      <c r="O7941" s="50"/>
      <c r="P7941" s="50"/>
      <c r="Q7941" s="50"/>
      <c r="R7941" s="50"/>
      <c r="S7941" s="50"/>
      <c r="T7941" s="50"/>
      <c r="U7941" s="50"/>
      <c r="V7941" s="50"/>
      <c r="W7941" s="50"/>
      <c r="X7941" s="50"/>
      <c r="Y7941" s="50"/>
      <c r="Z7941" s="50"/>
      <c r="AA7941" s="50"/>
      <c r="AB7941" s="50"/>
      <c r="AC7941" s="50"/>
      <c r="AD7941" s="50"/>
      <c r="AE7941" s="50"/>
      <c r="AF7941" s="50"/>
      <c r="AG7941" s="50"/>
      <c r="AH7941" s="50"/>
      <c r="AI7941" s="50"/>
      <c r="AJ7941" s="50"/>
      <c r="AK7941" s="50"/>
      <c r="AL7941" s="50"/>
      <c r="AM7941" s="50"/>
      <c r="AN7941" s="50"/>
      <c r="AO7941" s="50"/>
      <c r="AP7941" s="50"/>
      <c r="AQ7941" s="50"/>
      <c r="AR7941" s="50"/>
      <c r="AS7941" s="50"/>
      <c r="AT7941" s="50"/>
      <c r="AU7941" s="50"/>
      <c r="AV7941" s="50"/>
      <c r="AW7941" s="50"/>
      <c r="AX7941" s="50"/>
      <c r="AY7941" s="50"/>
      <c r="AZ7941" s="50"/>
      <c r="BA7941" s="50"/>
      <c r="BB7941" s="50"/>
      <c r="BC7941" s="50"/>
      <c r="BD7941" s="50"/>
      <c r="BE7941" s="50"/>
      <c r="BF7941" s="50"/>
      <c r="BG7941" s="50"/>
      <c r="BH7941" s="50"/>
      <c r="BI7941" s="50"/>
      <c r="BJ7941" s="50"/>
      <c r="BK7941" s="50"/>
      <c r="BL7941" s="50"/>
      <c r="BM7941" s="50"/>
      <c r="BN7941" s="50"/>
      <c r="BO7941" s="50"/>
      <c r="BP7941" s="50"/>
      <c r="BQ7941" s="50"/>
      <c r="BR7941" s="50"/>
      <c r="BS7941" s="50"/>
      <c r="BT7941" s="50"/>
      <c r="BU7941" s="50"/>
      <c r="BV7941" s="50"/>
      <c r="BW7941" s="50"/>
      <c r="BX7941" s="50"/>
      <c r="BY7941" s="50"/>
      <c r="BZ7941" s="50"/>
      <c r="CA7941" s="50"/>
      <c r="CB7941" s="50"/>
      <c r="CC7941" s="50"/>
      <c r="CD7941" s="50"/>
      <c r="CE7941" s="50"/>
      <c r="CF7941" s="50"/>
      <c r="CG7941" s="50"/>
      <c r="CH7941" s="50"/>
      <c r="CI7941" s="50"/>
      <c r="CJ7941" s="50"/>
      <c r="CK7941" s="50"/>
      <c r="CL7941" s="50"/>
      <c r="CM7941" s="50"/>
      <c r="CN7941" s="50"/>
      <c r="CO7941" s="50"/>
      <c r="CP7941" s="50"/>
      <c r="CQ7941" s="50"/>
      <c r="CR7941" s="50"/>
      <c r="CS7941" s="50"/>
      <c r="CT7941" s="50"/>
      <c r="CU7941" s="50"/>
      <c r="CV7941" s="50"/>
      <c r="CW7941" s="50"/>
      <c r="CX7941" s="50"/>
      <c r="CY7941" s="50"/>
      <c r="CZ7941" s="50"/>
      <c r="DA7941" s="50"/>
      <c r="DB7941" s="50"/>
      <c r="DC7941" s="50"/>
      <c r="DD7941" s="50"/>
      <c r="DE7941" s="50"/>
      <c r="DF7941" s="50"/>
      <c r="DG7941" s="50"/>
    </row>
    <row r="7942" spans="1:111" x14ac:dyDescent="0.2">
      <c r="A7942" s="185"/>
      <c r="B7942" s="186"/>
      <c r="C7942" s="186"/>
      <c r="D7942" s="54"/>
      <c r="E7942" s="310"/>
      <c r="F7942" s="192"/>
      <c r="G7942" s="192"/>
      <c r="H7942" s="50"/>
      <c r="I7942" s="50"/>
      <c r="J7942" s="50"/>
      <c r="K7942" s="50"/>
      <c r="L7942" s="50"/>
      <c r="M7942" s="50"/>
      <c r="N7942" s="50"/>
      <c r="O7942" s="50"/>
      <c r="P7942" s="50"/>
      <c r="Q7942" s="50"/>
      <c r="R7942" s="50"/>
      <c r="S7942" s="50"/>
      <c r="T7942" s="50"/>
      <c r="U7942" s="50"/>
      <c r="V7942" s="50"/>
      <c r="W7942" s="50"/>
      <c r="X7942" s="50"/>
      <c r="Y7942" s="50"/>
      <c r="Z7942" s="50"/>
      <c r="AA7942" s="50"/>
      <c r="AB7942" s="50"/>
      <c r="AC7942" s="50"/>
      <c r="AD7942" s="50"/>
      <c r="AE7942" s="50"/>
      <c r="AF7942" s="50"/>
      <c r="AG7942" s="50"/>
      <c r="AH7942" s="50"/>
      <c r="AI7942" s="50"/>
      <c r="AJ7942" s="50"/>
      <c r="AK7942" s="50"/>
      <c r="AL7942" s="50"/>
      <c r="AM7942" s="50"/>
      <c r="AN7942" s="50"/>
      <c r="AO7942" s="50"/>
      <c r="AP7942" s="50"/>
      <c r="AQ7942" s="50"/>
      <c r="AR7942" s="50"/>
      <c r="AS7942" s="50"/>
      <c r="AT7942" s="50"/>
      <c r="AU7942" s="50"/>
      <c r="AV7942" s="50"/>
      <c r="AW7942" s="50"/>
      <c r="AX7942" s="50"/>
      <c r="AY7942" s="50"/>
      <c r="AZ7942" s="50"/>
      <c r="BA7942" s="50"/>
      <c r="BB7942" s="50"/>
      <c r="BC7942" s="50"/>
      <c r="BD7942" s="50"/>
      <c r="BE7942" s="50"/>
      <c r="BF7942" s="50"/>
      <c r="BG7942" s="50"/>
      <c r="BH7942" s="50"/>
      <c r="BI7942" s="50"/>
      <c r="BJ7942" s="50"/>
      <c r="BK7942" s="50"/>
      <c r="BL7942" s="50"/>
      <c r="BM7942" s="50"/>
      <c r="BN7942" s="50"/>
      <c r="BO7942" s="50"/>
      <c r="BP7942" s="50"/>
      <c r="BQ7942" s="50"/>
      <c r="BR7942" s="50"/>
      <c r="BS7942" s="50"/>
      <c r="BT7942" s="50"/>
      <c r="BU7942" s="50"/>
      <c r="BV7942" s="50"/>
      <c r="BW7942" s="50"/>
      <c r="BX7942" s="50"/>
      <c r="BY7942" s="50"/>
      <c r="BZ7942" s="50"/>
      <c r="CA7942" s="50"/>
      <c r="CB7942" s="50"/>
      <c r="CC7942" s="50"/>
      <c r="CD7942" s="50"/>
      <c r="CE7942" s="50"/>
      <c r="CF7942" s="50"/>
      <c r="CG7942" s="50"/>
      <c r="CH7942" s="50"/>
      <c r="CI7942" s="50"/>
      <c r="CJ7942" s="50"/>
      <c r="CK7942" s="50"/>
      <c r="CL7942" s="50"/>
      <c r="CM7942" s="50"/>
      <c r="CN7942" s="50"/>
      <c r="CO7942" s="50"/>
      <c r="CP7942" s="50"/>
      <c r="CQ7942" s="50"/>
      <c r="CR7942" s="50"/>
      <c r="CS7942" s="50"/>
      <c r="CT7942" s="50"/>
      <c r="CU7942" s="50"/>
      <c r="CV7942" s="50"/>
      <c r="CW7942" s="50"/>
      <c r="CX7942" s="50"/>
      <c r="CY7942" s="50"/>
      <c r="CZ7942" s="50"/>
      <c r="DA7942" s="50"/>
      <c r="DB7942" s="50"/>
      <c r="DC7942" s="50"/>
      <c r="DD7942" s="50"/>
      <c r="DE7942" s="50"/>
      <c r="DF7942" s="50"/>
      <c r="DG7942" s="50"/>
    </row>
    <row r="7943" spans="1:111" x14ac:dyDescent="0.2">
      <c r="A7943" s="185"/>
      <c r="B7943" s="186"/>
      <c r="C7943" s="186"/>
      <c r="D7943" s="54"/>
      <c r="E7943" s="310"/>
      <c r="F7943" s="192"/>
      <c r="G7943" s="192"/>
      <c r="H7943" s="50"/>
      <c r="I7943" s="50"/>
      <c r="J7943" s="50"/>
      <c r="K7943" s="50"/>
      <c r="L7943" s="50"/>
      <c r="M7943" s="50"/>
      <c r="N7943" s="50"/>
      <c r="O7943" s="50"/>
      <c r="P7943" s="50"/>
      <c r="Q7943" s="50"/>
      <c r="R7943" s="50"/>
      <c r="S7943" s="50"/>
      <c r="T7943" s="50"/>
      <c r="U7943" s="50"/>
      <c r="V7943" s="50"/>
      <c r="W7943" s="50"/>
      <c r="X7943" s="50"/>
      <c r="Y7943" s="50"/>
      <c r="Z7943" s="50"/>
      <c r="AA7943" s="50"/>
      <c r="AB7943" s="50"/>
      <c r="AC7943" s="50"/>
      <c r="AD7943" s="50"/>
      <c r="AE7943" s="50"/>
      <c r="AF7943" s="50"/>
      <c r="AG7943" s="50"/>
      <c r="AH7943" s="50"/>
      <c r="AI7943" s="50"/>
      <c r="AJ7943" s="50"/>
      <c r="AK7943" s="50"/>
      <c r="AL7943" s="50"/>
      <c r="AM7943" s="50"/>
      <c r="AN7943" s="50"/>
      <c r="AO7943" s="50"/>
      <c r="AP7943" s="50"/>
      <c r="AQ7943" s="50"/>
      <c r="AR7943" s="50"/>
      <c r="AS7943" s="50"/>
      <c r="AT7943" s="50"/>
      <c r="AU7943" s="50"/>
      <c r="AV7943" s="50"/>
      <c r="AW7943" s="50"/>
      <c r="AX7943" s="50"/>
      <c r="AY7943" s="50"/>
      <c r="AZ7943" s="50"/>
      <c r="BA7943" s="50"/>
      <c r="BB7943" s="50"/>
      <c r="BC7943" s="50"/>
      <c r="BD7943" s="50"/>
      <c r="BE7943" s="50"/>
      <c r="BF7943" s="50"/>
      <c r="BG7943" s="50"/>
      <c r="BH7943" s="50"/>
      <c r="BI7943" s="50"/>
      <c r="BJ7943" s="50"/>
      <c r="BK7943" s="50"/>
      <c r="BL7943" s="50"/>
      <c r="BM7943" s="50"/>
      <c r="BN7943" s="50"/>
      <c r="BO7943" s="50"/>
      <c r="BP7943" s="50"/>
      <c r="BQ7943" s="50"/>
      <c r="BR7943" s="50"/>
      <c r="BS7943" s="50"/>
      <c r="BT7943" s="50"/>
      <c r="BU7943" s="50"/>
      <c r="BV7943" s="50"/>
      <c r="BW7943" s="50"/>
      <c r="BX7943" s="50"/>
      <c r="BY7943" s="50"/>
      <c r="BZ7943" s="50"/>
      <c r="CA7943" s="50"/>
      <c r="CB7943" s="50"/>
      <c r="CC7943" s="50"/>
      <c r="CD7943" s="50"/>
      <c r="CE7943" s="50"/>
      <c r="CF7943" s="50"/>
      <c r="CG7943" s="50"/>
      <c r="CH7943" s="50"/>
      <c r="CI7943" s="50"/>
      <c r="CJ7943" s="50"/>
      <c r="CK7943" s="50"/>
      <c r="CL7943" s="50"/>
      <c r="CM7943" s="50"/>
      <c r="CN7943" s="50"/>
      <c r="CO7943" s="50"/>
      <c r="CP7943" s="50"/>
      <c r="CQ7943" s="50"/>
      <c r="CR7943" s="50"/>
      <c r="CS7943" s="50"/>
      <c r="CT7943" s="50"/>
      <c r="CU7943" s="50"/>
      <c r="CV7943" s="50"/>
      <c r="CW7943" s="50"/>
      <c r="CX7943" s="50"/>
      <c r="CY7943" s="50"/>
      <c r="CZ7943" s="50"/>
      <c r="DA7943" s="50"/>
      <c r="DB7943" s="50"/>
      <c r="DC7943" s="50"/>
      <c r="DD7943" s="50"/>
      <c r="DE7943" s="50"/>
      <c r="DF7943" s="50"/>
      <c r="DG7943" s="50"/>
    </row>
    <row r="7944" spans="1:111" x14ac:dyDescent="0.2">
      <c r="A7944" s="185"/>
      <c r="B7944" s="186"/>
      <c r="C7944" s="186"/>
      <c r="D7944" s="54"/>
      <c r="E7944" s="310"/>
      <c r="F7944" s="192"/>
      <c r="G7944" s="192"/>
      <c r="H7944" s="50"/>
      <c r="I7944" s="50"/>
      <c r="J7944" s="50"/>
      <c r="K7944" s="50"/>
      <c r="L7944" s="50"/>
      <c r="M7944" s="50"/>
      <c r="N7944" s="50"/>
      <c r="O7944" s="50"/>
      <c r="P7944" s="50"/>
      <c r="Q7944" s="50"/>
      <c r="R7944" s="50"/>
      <c r="S7944" s="50"/>
      <c r="T7944" s="50"/>
      <c r="U7944" s="50"/>
      <c r="V7944" s="50"/>
      <c r="W7944" s="50"/>
      <c r="X7944" s="50"/>
      <c r="Y7944" s="50"/>
      <c r="Z7944" s="50"/>
      <c r="AA7944" s="50"/>
      <c r="AB7944" s="50"/>
      <c r="AC7944" s="50"/>
      <c r="AD7944" s="50"/>
      <c r="AE7944" s="50"/>
      <c r="AF7944" s="50"/>
      <c r="AG7944" s="50"/>
      <c r="AH7944" s="50"/>
      <c r="AI7944" s="50"/>
      <c r="AJ7944" s="50"/>
      <c r="AK7944" s="50"/>
      <c r="AL7944" s="50"/>
      <c r="AM7944" s="50"/>
      <c r="AN7944" s="50"/>
      <c r="AO7944" s="50"/>
      <c r="AP7944" s="50"/>
      <c r="AQ7944" s="50"/>
      <c r="AR7944" s="50"/>
      <c r="AS7944" s="50"/>
      <c r="AT7944" s="50"/>
      <c r="AU7944" s="50"/>
      <c r="AV7944" s="50"/>
      <c r="AW7944" s="50"/>
      <c r="AX7944" s="50"/>
      <c r="AY7944" s="50"/>
      <c r="AZ7944" s="50"/>
      <c r="BA7944" s="50"/>
      <c r="BB7944" s="50"/>
      <c r="BC7944" s="50"/>
      <c r="BD7944" s="50"/>
      <c r="BE7944" s="50"/>
      <c r="BF7944" s="50"/>
      <c r="BG7944" s="50"/>
      <c r="BH7944" s="50"/>
      <c r="BI7944" s="50"/>
      <c r="BJ7944" s="50"/>
      <c r="BK7944" s="50"/>
      <c r="BL7944" s="50"/>
      <c r="BM7944" s="50"/>
      <c r="BN7944" s="50"/>
      <c r="BO7944" s="50"/>
      <c r="BP7944" s="50"/>
      <c r="BQ7944" s="50"/>
      <c r="BR7944" s="50"/>
      <c r="BS7944" s="50"/>
      <c r="BT7944" s="50"/>
      <c r="BU7944" s="50"/>
      <c r="BV7944" s="50"/>
      <c r="BW7944" s="50"/>
      <c r="BX7944" s="50"/>
      <c r="BY7944" s="50"/>
      <c r="BZ7944" s="50"/>
      <c r="CA7944" s="50"/>
      <c r="CB7944" s="50"/>
      <c r="CC7944" s="50"/>
      <c r="CD7944" s="50"/>
      <c r="CE7944" s="50"/>
      <c r="CF7944" s="50"/>
      <c r="CG7944" s="50"/>
      <c r="CH7944" s="50"/>
      <c r="CI7944" s="50"/>
      <c r="CJ7944" s="50"/>
      <c r="CK7944" s="50"/>
      <c r="CL7944" s="50"/>
      <c r="CM7944" s="50"/>
      <c r="CN7944" s="50"/>
      <c r="CO7944" s="50"/>
      <c r="CP7944" s="50"/>
      <c r="CQ7944" s="50"/>
      <c r="CR7944" s="50"/>
      <c r="CS7944" s="50"/>
      <c r="CT7944" s="50"/>
      <c r="CU7944" s="50"/>
      <c r="CV7944" s="50"/>
      <c r="CW7944" s="50"/>
      <c r="CX7944" s="50"/>
      <c r="CY7944" s="50"/>
      <c r="CZ7944" s="50"/>
      <c r="DA7944" s="50"/>
      <c r="DB7944" s="50"/>
      <c r="DC7944" s="50"/>
      <c r="DD7944" s="50"/>
      <c r="DE7944" s="50"/>
      <c r="DF7944" s="50"/>
      <c r="DG7944" s="50"/>
    </row>
    <row r="7945" spans="1:111" x14ac:dyDescent="0.2">
      <c r="A7945" s="185"/>
      <c r="B7945" s="186"/>
      <c r="C7945" s="186"/>
      <c r="D7945" s="54"/>
      <c r="E7945" s="310"/>
      <c r="F7945" s="192"/>
      <c r="G7945" s="192"/>
      <c r="H7945" s="50"/>
      <c r="I7945" s="50"/>
      <c r="J7945" s="50"/>
      <c r="K7945" s="50"/>
      <c r="L7945" s="50"/>
      <c r="M7945" s="50"/>
      <c r="N7945" s="50"/>
      <c r="O7945" s="50"/>
      <c r="P7945" s="50"/>
      <c r="Q7945" s="50"/>
      <c r="R7945" s="50"/>
      <c r="S7945" s="50"/>
      <c r="T7945" s="50"/>
      <c r="U7945" s="50"/>
      <c r="V7945" s="50"/>
      <c r="W7945" s="50"/>
      <c r="X7945" s="50"/>
      <c r="Y7945" s="50"/>
      <c r="Z7945" s="50"/>
      <c r="AA7945" s="50"/>
      <c r="AB7945" s="50"/>
      <c r="AC7945" s="50"/>
      <c r="AD7945" s="50"/>
      <c r="AE7945" s="50"/>
      <c r="AF7945" s="50"/>
      <c r="AG7945" s="50"/>
      <c r="AH7945" s="50"/>
      <c r="AI7945" s="50"/>
      <c r="AJ7945" s="50"/>
      <c r="AK7945" s="50"/>
      <c r="AL7945" s="50"/>
      <c r="AM7945" s="50"/>
      <c r="AN7945" s="50"/>
      <c r="AO7945" s="50"/>
      <c r="AP7945" s="50"/>
      <c r="AQ7945" s="50"/>
      <c r="AR7945" s="50"/>
      <c r="AS7945" s="50"/>
      <c r="AT7945" s="50"/>
      <c r="AU7945" s="50"/>
      <c r="AV7945" s="50"/>
      <c r="AW7945" s="50"/>
      <c r="AX7945" s="50"/>
      <c r="AY7945" s="50"/>
      <c r="AZ7945" s="50"/>
      <c r="BA7945" s="50"/>
      <c r="BB7945" s="50"/>
      <c r="BC7945" s="50"/>
      <c r="BD7945" s="50"/>
      <c r="BE7945" s="50"/>
      <c r="BF7945" s="50"/>
      <c r="BG7945" s="50"/>
      <c r="BH7945" s="50"/>
      <c r="BI7945" s="50"/>
      <c r="BJ7945" s="50"/>
      <c r="BK7945" s="50"/>
      <c r="BL7945" s="50"/>
      <c r="BM7945" s="50"/>
      <c r="BN7945" s="50"/>
      <c r="BO7945" s="50"/>
      <c r="BP7945" s="50"/>
      <c r="BQ7945" s="50"/>
      <c r="BR7945" s="50"/>
      <c r="BS7945" s="50"/>
      <c r="BT7945" s="50"/>
      <c r="BU7945" s="50"/>
      <c r="BV7945" s="50"/>
      <c r="BW7945" s="50"/>
      <c r="BX7945" s="50"/>
      <c r="BY7945" s="50"/>
      <c r="BZ7945" s="50"/>
      <c r="CA7945" s="50"/>
      <c r="CB7945" s="50"/>
      <c r="CC7945" s="50"/>
      <c r="CD7945" s="50"/>
      <c r="CE7945" s="50"/>
      <c r="CF7945" s="50"/>
      <c r="CG7945" s="50"/>
      <c r="CH7945" s="50"/>
      <c r="CI7945" s="50"/>
      <c r="CJ7945" s="50"/>
      <c r="CK7945" s="50"/>
      <c r="CL7945" s="50"/>
      <c r="CM7945" s="50"/>
      <c r="CN7945" s="50"/>
      <c r="CO7945" s="50"/>
      <c r="CP7945" s="50"/>
      <c r="CQ7945" s="50"/>
      <c r="CR7945" s="50"/>
      <c r="CS7945" s="50"/>
      <c r="CT7945" s="50"/>
      <c r="CU7945" s="50"/>
      <c r="CV7945" s="50"/>
      <c r="CW7945" s="50"/>
      <c r="CX7945" s="50"/>
      <c r="CY7945" s="50"/>
      <c r="CZ7945" s="50"/>
      <c r="DA7945" s="50"/>
      <c r="DB7945" s="50"/>
      <c r="DC7945" s="50"/>
      <c r="DD7945" s="50"/>
      <c r="DE7945" s="50"/>
      <c r="DF7945" s="50"/>
      <c r="DG7945" s="50"/>
    </row>
    <row r="7946" spans="1:111" x14ac:dyDescent="0.2">
      <c r="A7946" s="185"/>
      <c r="B7946" s="186"/>
      <c r="C7946" s="186"/>
      <c r="D7946" s="54"/>
      <c r="E7946" s="310"/>
      <c r="F7946" s="192"/>
      <c r="G7946" s="192"/>
      <c r="H7946" s="50"/>
      <c r="I7946" s="50"/>
      <c r="J7946" s="50"/>
      <c r="K7946" s="50"/>
      <c r="L7946" s="50"/>
      <c r="M7946" s="50"/>
      <c r="N7946" s="50"/>
      <c r="O7946" s="50"/>
      <c r="P7946" s="50"/>
      <c r="Q7946" s="50"/>
      <c r="R7946" s="50"/>
      <c r="S7946" s="50"/>
      <c r="T7946" s="50"/>
      <c r="U7946" s="50"/>
      <c r="V7946" s="50"/>
      <c r="W7946" s="50"/>
      <c r="X7946" s="50"/>
      <c r="Y7946" s="50"/>
      <c r="Z7946" s="50"/>
      <c r="AA7946" s="50"/>
      <c r="AB7946" s="50"/>
      <c r="AC7946" s="50"/>
      <c r="AD7946" s="50"/>
      <c r="AE7946" s="50"/>
      <c r="AF7946" s="50"/>
      <c r="AG7946" s="50"/>
      <c r="AH7946" s="50"/>
      <c r="AI7946" s="50"/>
      <c r="AJ7946" s="50"/>
      <c r="AK7946" s="50"/>
      <c r="AL7946" s="50"/>
      <c r="AM7946" s="50"/>
      <c r="AN7946" s="50"/>
      <c r="AO7946" s="50"/>
      <c r="AP7946" s="50"/>
      <c r="AQ7946" s="50"/>
      <c r="AR7946" s="50"/>
      <c r="AS7946" s="50"/>
      <c r="AT7946" s="50"/>
      <c r="AU7946" s="50"/>
      <c r="AV7946" s="50"/>
      <c r="AW7946" s="50"/>
      <c r="AX7946" s="50"/>
      <c r="AY7946" s="50"/>
      <c r="AZ7946" s="50"/>
      <c r="BA7946" s="50"/>
      <c r="BB7946" s="50"/>
      <c r="BC7946" s="50"/>
      <c r="BD7946" s="50"/>
      <c r="BE7946" s="50"/>
      <c r="BF7946" s="50"/>
      <c r="BG7946" s="50"/>
      <c r="BH7946" s="50"/>
      <c r="BI7946" s="50"/>
      <c r="BJ7946" s="50"/>
      <c r="BK7946" s="50"/>
      <c r="BL7946" s="50"/>
      <c r="BM7946" s="50"/>
      <c r="BN7946" s="50"/>
      <c r="BO7946" s="50"/>
      <c r="BP7946" s="50"/>
      <c r="BQ7946" s="50"/>
      <c r="BR7946" s="50"/>
      <c r="BS7946" s="50"/>
      <c r="BT7946" s="50"/>
      <c r="BU7946" s="50"/>
      <c r="BV7946" s="50"/>
      <c r="BW7946" s="50"/>
      <c r="BX7946" s="50"/>
      <c r="BY7946" s="50"/>
      <c r="BZ7946" s="50"/>
      <c r="CA7946" s="50"/>
      <c r="CB7946" s="50"/>
      <c r="CC7946" s="50"/>
      <c r="CD7946" s="50"/>
      <c r="CE7946" s="50"/>
      <c r="CF7946" s="50"/>
      <c r="CG7946" s="50"/>
      <c r="CH7946" s="50"/>
      <c r="CI7946" s="50"/>
      <c r="CJ7946" s="50"/>
      <c r="CK7946" s="50"/>
      <c r="CL7946" s="50"/>
      <c r="CM7946" s="50"/>
      <c r="CN7946" s="50"/>
      <c r="CO7946" s="50"/>
      <c r="CP7946" s="50"/>
      <c r="CQ7946" s="50"/>
      <c r="CR7946" s="50"/>
      <c r="CS7946" s="50"/>
      <c r="CT7946" s="50"/>
      <c r="CU7946" s="50"/>
      <c r="CV7946" s="50"/>
      <c r="CW7946" s="50"/>
      <c r="CX7946" s="50"/>
      <c r="CY7946" s="50"/>
      <c r="CZ7946" s="50"/>
      <c r="DA7946" s="50"/>
      <c r="DB7946" s="50"/>
      <c r="DC7946" s="50"/>
      <c r="DD7946" s="50"/>
      <c r="DE7946" s="50"/>
      <c r="DF7946" s="50"/>
      <c r="DG7946" s="50"/>
    </row>
    <row r="7947" spans="1:111" x14ac:dyDescent="0.2">
      <c r="A7947" s="185"/>
      <c r="B7947" s="186"/>
      <c r="C7947" s="186"/>
      <c r="D7947" s="54"/>
      <c r="E7947" s="310"/>
      <c r="F7947" s="192"/>
      <c r="G7947" s="192"/>
      <c r="H7947" s="50"/>
      <c r="I7947" s="50"/>
      <c r="J7947" s="50"/>
      <c r="K7947" s="50"/>
      <c r="L7947" s="50"/>
      <c r="M7947" s="50"/>
      <c r="N7947" s="50"/>
      <c r="O7947" s="50"/>
      <c r="P7947" s="50"/>
      <c r="Q7947" s="50"/>
      <c r="R7947" s="50"/>
      <c r="S7947" s="50"/>
      <c r="T7947" s="50"/>
      <c r="U7947" s="50"/>
      <c r="V7947" s="50"/>
      <c r="W7947" s="50"/>
      <c r="X7947" s="50"/>
      <c r="Y7947" s="50"/>
      <c r="Z7947" s="50"/>
      <c r="AA7947" s="50"/>
      <c r="AB7947" s="50"/>
      <c r="AC7947" s="50"/>
      <c r="AD7947" s="50"/>
      <c r="AE7947" s="50"/>
      <c r="AF7947" s="50"/>
      <c r="AG7947" s="50"/>
      <c r="AH7947" s="50"/>
      <c r="AI7947" s="50"/>
      <c r="AJ7947" s="50"/>
      <c r="AK7947" s="50"/>
      <c r="AL7947" s="50"/>
      <c r="AM7947" s="50"/>
      <c r="AN7947" s="50"/>
      <c r="AO7947" s="50"/>
      <c r="AP7947" s="50"/>
      <c r="AQ7947" s="50"/>
      <c r="AR7947" s="50"/>
      <c r="AS7947" s="50"/>
      <c r="AT7947" s="50"/>
      <c r="AU7947" s="50"/>
      <c r="AV7947" s="50"/>
      <c r="AW7947" s="50"/>
      <c r="AX7947" s="50"/>
      <c r="AY7947" s="50"/>
      <c r="AZ7947" s="50"/>
      <c r="BA7947" s="50"/>
      <c r="BB7947" s="50"/>
      <c r="BC7947" s="50"/>
      <c r="BD7947" s="50"/>
      <c r="BE7947" s="50"/>
      <c r="BF7947" s="50"/>
      <c r="BG7947" s="50"/>
      <c r="BH7947" s="50"/>
      <c r="BI7947" s="50"/>
      <c r="BJ7947" s="50"/>
      <c r="BK7947" s="50"/>
      <c r="BL7947" s="50"/>
      <c r="BM7947" s="50"/>
      <c r="BN7947" s="50"/>
      <c r="BO7947" s="50"/>
      <c r="BP7947" s="50"/>
      <c r="BQ7947" s="50"/>
      <c r="BR7947" s="50"/>
      <c r="BS7947" s="50"/>
      <c r="BT7947" s="50"/>
      <c r="BU7947" s="50"/>
      <c r="BV7947" s="50"/>
      <c r="BW7947" s="50"/>
      <c r="BX7947" s="50"/>
      <c r="BY7947" s="50"/>
      <c r="BZ7947" s="50"/>
      <c r="CA7947" s="50"/>
      <c r="CB7947" s="50"/>
      <c r="CC7947" s="50"/>
      <c r="CD7947" s="50"/>
      <c r="CE7947" s="50"/>
      <c r="CF7947" s="50"/>
      <c r="CG7947" s="50"/>
      <c r="CH7947" s="50"/>
      <c r="CI7947" s="50"/>
      <c r="CJ7947" s="50"/>
      <c r="CK7947" s="50"/>
      <c r="CL7947" s="50"/>
      <c r="CM7947" s="50"/>
      <c r="CN7947" s="50"/>
      <c r="CO7947" s="50"/>
      <c r="CP7947" s="50"/>
      <c r="CQ7947" s="50"/>
      <c r="CR7947" s="50"/>
      <c r="CS7947" s="50"/>
      <c r="CT7947" s="50"/>
      <c r="CU7947" s="50"/>
      <c r="CV7947" s="50"/>
      <c r="CW7947" s="50"/>
      <c r="CX7947" s="50"/>
      <c r="CY7947" s="50"/>
      <c r="CZ7947" s="50"/>
      <c r="DA7947" s="50"/>
      <c r="DB7947" s="50"/>
      <c r="DC7947" s="50"/>
      <c r="DD7947" s="50"/>
      <c r="DE7947" s="50"/>
      <c r="DF7947" s="50"/>
      <c r="DG7947" s="50"/>
    </row>
    <row r="7948" spans="1:111" x14ac:dyDescent="0.2">
      <c r="A7948" s="185"/>
      <c r="B7948" s="186"/>
      <c r="C7948" s="186"/>
      <c r="D7948" s="54"/>
      <c r="E7948" s="310"/>
      <c r="F7948" s="192"/>
      <c r="G7948" s="192"/>
      <c r="H7948" s="50"/>
      <c r="I7948" s="50"/>
      <c r="J7948" s="50"/>
      <c r="K7948" s="50"/>
      <c r="L7948" s="50"/>
      <c r="M7948" s="50"/>
      <c r="N7948" s="50"/>
      <c r="O7948" s="50"/>
      <c r="P7948" s="50"/>
      <c r="Q7948" s="50"/>
      <c r="R7948" s="50"/>
      <c r="S7948" s="50"/>
      <c r="T7948" s="50"/>
      <c r="U7948" s="50"/>
      <c r="V7948" s="50"/>
      <c r="W7948" s="50"/>
      <c r="X7948" s="50"/>
      <c r="Y7948" s="50"/>
      <c r="Z7948" s="50"/>
      <c r="AA7948" s="50"/>
      <c r="AB7948" s="50"/>
      <c r="AC7948" s="50"/>
      <c r="AD7948" s="50"/>
      <c r="AE7948" s="50"/>
      <c r="AF7948" s="50"/>
      <c r="AG7948" s="50"/>
      <c r="AH7948" s="50"/>
      <c r="AI7948" s="50"/>
      <c r="AJ7948" s="50"/>
      <c r="AK7948" s="50"/>
      <c r="AL7948" s="50"/>
      <c r="AM7948" s="50"/>
      <c r="AN7948" s="50"/>
      <c r="AO7948" s="50"/>
      <c r="AP7948" s="50"/>
      <c r="AQ7948" s="50"/>
      <c r="AR7948" s="50"/>
      <c r="AS7948" s="50"/>
      <c r="AT7948" s="50"/>
      <c r="AU7948" s="50"/>
      <c r="AV7948" s="50"/>
      <c r="AW7948" s="50"/>
      <c r="AX7948" s="50"/>
      <c r="AY7948" s="50"/>
      <c r="AZ7948" s="50"/>
      <c r="BA7948" s="50"/>
      <c r="BB7948" s="50"/>
      <c r="BC7948" s="50"/>
      <c r="BD7948" s="50"/>
      <c r="BE7948" s="50"/>
      <c r="BF7948" s="50"/>
      <c r="BG7948" s="50"/>
      <c r="BH7948" s="50"/>
      <c r="BI7948" s="50"/>
      <c r="BJ7948" s="50"/>
      <c r="BK7948" s="50"/>
      <c r="BL7948" s="50"/>
      <c r="BM7948" s="50"/>
      <c r="BN7948" s="50"/>
      <c r="BO7948" s="50"/>
      <c r="BP7948" s="50"/>
      <c r="BQ7948" s="50"/>
      <c r="BR7948" s="50"/>
      <c r="BS7948" s="50"/>
      <c r="BT7948" s="50"/>
      <c r="BU7948" s="50"/>
      <c r="BV7948" s="50"/>
      <c r="BW7948" s="50"/>
      <c r="BX7948" s="50"/>
      <c r="BY7948" s="50"/>
      <c r="BZ7948" s="50"/>
      <c r="CA7948" s="50"/>
      <c r="CB7948" s="50"/>
      <c r="CC7948" s="50"/>
      <c r="CD7948" s="50"/>
      <c r="CE7948" s="50"/>
      <c r="CF7948" s="50"/>
      <c r="CG7948" s="50"/>
      <c r="CH7948" s="50"/>
      <c r="CI7948" s="50"/>
      <c r="CJ7948" s="50"/>
      <c r="CK7948" s="50"/>
      <c r="CL7948" s="50"/>
      <c r="CM7948" s="50"/>
      <c r="CN7948" s="50"/>
      <c r="CO7948" s="50"/>
      <c r="CP7948" s="50"/>
      <c r="CQ7948" s="50"/>
      <c r="CR7948" s="50"/>
      <c r="CS7948" s="50"/>
      <c r="CT7948" s="50"/>
      <c r="CU7948" s="50"/>
      <c r="CV7948" s="50"/>
      <c r="CW7948" s="50"/>
      <c r="CX7948" s="50"/>
      <c r="CY7948" s="50"/>
      <c r="CZ7948" s="50"/>
      <c r="DA7948" s="50"/>
      <c r="DB7948" s="50"/>
      <c r="DC7948" s="50"/>
      <c r="DD7948" s="50"/>
      <c r="DE7948" s="50"/>
      <c r="DF7948" s="50"/>
      <c r="DG7948" s="50"/>
    </row>
    <row r="7949" spans="1:111" x14ac:dyDescent="0.2">
      <c r="A7949" s="185"/>
      <c r="B7949" s="186"/>
      <c r="C7949" s="186"/>
      <c r="D7949" s="54"/>
      <c r="E7949" s="310"/>
      <c r="F7949" s="192"/>
      <c r="G7949" s="192"/>
      <c r="H7949" s="50"/>
      <c r="I7949" s="50"/>
      <c r="J7949" s="50"/>
      <c r="K7949" s="50"/>
      <c r="L7949" s="50"/>
      <c r="M7949" s="50"/>
      <c r="N7949" s="50"/>
      <c r="O7949" s="50"/>
      <c r="P7949" s="50"/>
      <c r="Q7949" s="50"/>
      <c r="R7949" s="50"/>
      <c r="S7949" s="50"/>
      <c r="T7949" s="50"/>
      <c r="U7949" s="50"/>
      <c r="V7949" s="50"/>
      <c r="W7949" s="50"/>
      <c r="X7949" s="50"/>
      <c r="Y7949" s="50"/>
      <c r="Z7949" s="50"/>
      <c r="AA7949" s="50"/>
      <c r="AB7949" s="50"/>
      <c r="AC7949" s="50"/>
      <c r="AD7949" s="50"/>
      <c r="AE7949" s="50"/>
      <c r="AF7949" s="50"/>
      <c r="AG7949" s="50"/>
      <c r="AH7949" s="50"/>
      <c r="AI7949" s="50"/>
      <c r="AJ7949" s="50"/>
      <c r="AK7949" s="50"/>
      <c r="AL7949" s="50"/>
      <c r="AM7949" s="50"/>
      <c r="AN7949" s="50"/>
      <c r="AO7949" s="50"/>
      <c r="AP7949" s="50"/>
      <c r="AQ7949" s="50"/>
      <c r="AR7949" s="50"/>
      <c r="AS7949" s="50"/>
      <c r="AT7949" s="50"/>
      <c r="AU7949" s="50"/>
      <c r="AV7949" s="50"/>
      <c r="AW7949" s="50"/>
      <c r="AX7949" s="50"/>
      <c r="AY7949" s="50"/>
      <c r="AZ7949" s="50"/>
      <c r="BA7949" s="50"/>
      <c r="BB7949" s="50"/>
      <c r="BC7949" s="50"/>
      <c r="BD7949" s="50"/>
      <c r="BE7949" s="50"/>
      <c r="BF7949" s="50"/>
      <c r="BG7949" s="50"/>
      <c r="BH7949" s="50"/>
      <c r="BI7949" s="50"/>
      <c r="BJ7949" s="50"/>
      <c r="BK7949" s="50"/>
      <c r="BL7949" s="50"/>
      <c r="BM7949" s="50"/>
      <c r="BN7949" s="50"/>
      <c r="BO7949" s="50"/>
      <c r="BP7949" s="50"/>
      <c r="BQ7949" s="50"/>
      <c r="BR7949" s="50"/>
      <c r="BS7949" s="50"/>
      <c r="BT7949" s="50"/>
      <c r="BU7949" s="50"/>
      <c r="BV7949" s="50"/>
      <c r="BW7949" s="50"/>
      <c r="BX7949" s="50"/>
      <c r="BY7949" s="50"/>
      <c r="BZ7949" s="50"/>
      <c r="CA7949" s="50"/>
      <c r="CB7949" s="50"/>
      <c r="CC7949" s="50"/>
      <c r="CD7949" s="50"/>
      <c r="CE7949" s="50"/>
      <c r="CF7949" s="50"/>
      <c r="CG7949" s="50"/>
      <c r="CH7949" s="50"/>
      <c r="CI7949" s="50"/>
      <c r="CJ7949" s="50"/>
      <c r="CK7949" s="50"/>
      <c r="CL7949" s="50"/>
      <c r="CM7949" s="50"/>
      <c r="CN7949" s="50"/>
      <c r="CO7949" s="50"/>
      <c r="CP7949" s="50"/>
      <c r="CQ7949" s="50"/>
      <c r="CR7949" s="50"/>
      <c r="CS7949" s="50"/>
      <c r="CT7949" s="50"/>
      <c r="CU7949" s="50"/>
      <c r="CV7949" s="50"/>
      <c r="CW7949" s="50"/>
      <c r="CX7949" s="50"/>
      <c r="CY7949" s="50"/>
      <c r="CZ7949" s="50"/>
      <c r="DA7949" s="50"/>
      <c r="DB7949" s="50"/>
      <c r="DC7949" s="50"/>
      <c r="DD7949" s="50"/>
      <c r="DE7949" s="50"/>
      <c r="DF7949" s="50"/>
      <c r="DG7949" s="50"/>
    </row>
    <row r="7950" spans="1:111" x14ac:dyDescent="0.2">
      <c r="A7950" s="185"/>
      <c r="B7950" s="186"/>
      <c r="C7950" s="186"/>
      <c r="D7950" s="54"/>
      <c r="E7950" s="310"/>
      <c r="F7950" s="192"/>
      <c r="G7950" s="192"/>
      <c r="H7950" s="50"/>
      <c r="I7950" s="50"/>
      <c r="J7950" s="50"/>
      <c r="K7950" s="50"/>
      <c r="L7950" s="50"/>
      <c r="M7950" s="50"/>
      <c r="N7950" s="50"/>
      <c r="O7950" s="50"/>
      <c r="P7950" s="50"/>
      <c r="Q7950" s="50"/>
      <c r="R7950" s="50"/>
      <c r="S7950" s="50"/>
      <c r="T7950" s="50"/>
      <c r="U7950" s="50"/>
      <c r="V7950" s="50"/>
      <c r="W7950" s="50"/>
      <c r="X7950" s="50"/>
      <c r="Y7950" s="50"/>
      <c r="Z7950" s="50"/>
      <c r="AA7950" s="50"/>
      <c r="AB7950" s="50"/>
      <c r="AC7950" s="50"/>
      <c r="AD7950" s="50"/>
      <c r="AE7950" s="50"/>
      <c r="AF7950" s="50"/>
      <c r="AG7950" s="50"/>
      <c r="AH7950" s="50"/>
      <c r="AI7950" s="50"/>
      <c r="AJ7950" s="50"/>
      <c r="AK7950" s="50"/>
      <c r="AL7950" s="50"/>
      <c r="AM7950" s="50"/>
      <c r="AN7950" s="50"/>
      <c r="AO7950" s="50"/>
      <c r="AP7950" s="50"/>
      <c r="AQ7950" s="50"/>
      <c r="AR7950" s="50"/>
      <c r="AS7950" s="50"/>
      <c r="AT7950" s="50"/>
      <c r="AU7950" s="50"/>
      <c r="AV7950" s="50"/>
      <c r="AW7950" s="50"/>
      <c r="AX7950" s="50"/>
      <c r="AY7950" s="50"/>
      <c r="AZ7950" s="50"/>
      <c r="BA7950" s="50"/>
      <c r="BB7950" s="50"/>
      <c r="BC7950" s="50"/>
      <c r="BD7950" s="50"/>
      <c r="BE7950" s="50"/>
      <c r="BF7950" s="50"/>
      <c r="BG7950" s="50"/>
      <c r="BH7950" s="50"/>
      <c r="BI7950" s="50"/>
      <c r="BJ7950" s="50"/>
      <c r="BK7950" s="50"/>
      <c r="BL7950" s="50"/>
      <c r="BM7950" s="50"/>
      <c r="BN7950" s="50"/>
      <c r="BO7950" s="50"/>
      <c r="BP7950" s="50"/>
      <c r="BQ7950" s="50"/>
      <c r="BR7950" s="50"/>
      <c r="BS7950" s="50"/>
      <c r="BT7950" s="50"/>
      <c r="BU7950" s="50"/>
      <c r="BV7950" s="50"/>
      <c r="BW7950" s="50"/>
      <c r="BX7950" s="50"/>
      <c r="BY7950" s="50"/>
      <c r="BZ7950" s="50"/>
      <c r="CA7950" s="50"/>
      <c r="CB7950" s="50"/>
      <c r="CC7950" s="50"/>
      <c r="CD7950" s="50"/>
      <c r="CE7950" s="50"/>
      <c r="CF7950" s="50"/>
      <c r="CG7950" s="50"/>
      <c r="CH7950" s="50"/>
      <c r="CI7950" s="50"/>
      <c r="CJ7950" s="50"/>
      <c r="CK7950" s="50"/>
      <c r="CL7950" s="50"/>
      <c r="CM7950" s="50"/>
      <c r="CN7950" s="50"/>
      <c r="CO7950" s="50"/>
      <c r="CP7950" s="50"/>
      <c r="CQ7950" s="50"/>
      <c r="CR7950" s="50"/>
      <c r="CS7950" s="50"/>
      <c r="CT7950" s="50"/>
      <c r="CU7950" s="50"/>
      <c r="CV7950" s="50"/>
      <c r="CW7950" s="50"/>
      <c r="CX7950" s="50"/>
      <c r="CY7950" s="50"/>
      <c r="CZ7950" s="50"/>
      <c r="DA7950" s="50"/>
      <c r="DB7950" s="50"/>
      <c r="DC7950" s="50"/>
      <c r="DD7950" s="50"/>
      <c r="DE7950" s="50"/>
      <c r="DF7950" s="50"/>
      <c r="DG7950" s="50"/>
    </row>
    <row r="7951" spans="1:111" x14ac:dyDescent="0.2">
      <c r="A7951" s="185"/>
      <c r="B7951" s="186"/>
      <c r="C7951" s="186"/>
      <c r="D7951" s="54"/>
      <c r="E7951" s="310"/>
      <c r="F7951" s="192"/>
      <c r="G7951" s="192"/>
      <c r="H7951" s="50"/>
      <c r="I7951" s="50"/>
      <c r="J7951" s="50"/>
      <c r="K7951" s="50"/>
      <c r="L7951" s="50"/>
      <c r="M7951" s="50"/>
      <c r="N7951" s="50"/>
      <c r="O7951" s="50"/>
      <c r="P7951" s="50"/>
      <c r="Q7951" s="50"/>
      <c r="R7951" s="50"/>
      <c r="S7951" s="50"/>
      <c r="T7951" s="50"/>
      <c r="U7951" s="50"/>
      <c r="V7951" s="50"/>
      <c r="W7951" s="50"/>
      <c r="X7951" s="50"/>
      <c r="Y7951" s="50"/>
      <c r="Z7951" s="50"/>
      <c r="AA7951" s="50"/>
      <c r="AB7951" s="50"/>
      <c r="AC7951" s="50"/>
      <c r="AD7951" s="50"/>
      <c r="AE7951" s="50"/>
      <c r="AF7951" s="50"/>
      <c r="AG7951" s="50"/>
      <c r="AH7951" s="50"/>
      <c r="AI7951" s="50"/>
      <c r="AJ7951" s="50"/>
      <c r="AK7951" s="50"/>
      <c r="AL7951" s="50"/>
      <c r="AM7951" s="50"/>
      <c r="AN7951" s="50"/>
      <c r="AO7951" s="50"/>
      <c r="AP7951" s="50"/>
      <c r="AQ7951" s="50"/>
      <c r="AR7951" s="50"/>
      <c r="AS7951" s="50"/>
      <c r="AT7951" s="50"/>
      <c r="AU7951" s="50"/>
      <c r="AV7951" s="50"/>
      <c r="AW7951" s="50"/>
      <c r="AX7951" s="50"/>
      <c r="AY7951" s="50"/>
      <c r="AZ7951" s="50"/>
      <c r="BA7951" s="50"/>
      <c r="BB7951" s="50"/>
      <c r="BC7951" s="50"/>
      <c r="BD7951" s="50"/>
      <c r="BE7951" s="50"/>
      <c r="BF7951" s="50"/>
      <c r="BG7951" s="50"/>
      <c r="BH7951" s="50"/>
      <c r="BI7951" s="50"/>
      <c r="BJ7951" s="50"/>
      <c r="BK7951" s="50"/>
      <c r="BL7951" s="50"/>
      <c r="BM7951" s="50"/>
      <c r="BN7951" s="50"/>
      <c r="BO7951" s="50"/>
      <c r="BP7951" s="50"/>
      <c r="BQ7951" s="50"/>
      <c r="BR7951" s="50"/>
      <c r="BS7951" s="50"/>
      <c r="BT7951" s="50"/>
      <c r="BU7951" s="50"/>
      <c r="BV7951" s="50"/>
      <c r="BW7951" s="50"/>
      <c r="BX7951" s="50"/>
      <c r="BY7951" s="50"/>
      <c r="BZ7951" s="50"/>
      <c r="CA7951" s="50"/>
      <c r="CB7951" s="50"/>
      <c r="CC7951" s="50"/>
      <c r="CD7951" s="50"/>
      <c r="CE7951" s="50"/>
      <c r="CF7951" s="50"/>
      <c r="CG7951" s="50"/>
      <c r="CH7951" s="50"/>
      <c r="CI7951" s="50"/>
      <c r="CJ7951" s="50"/>
      <c r="CK7951" s="50"/>
      <c r="CL7951" s="50"/>
      <c r="CM7951" s="50"/>
      <c r="CN7951" s="50"/>
      <c r="CO7951" s="50"/>
      <c r="CP7951" s="50"/>
      <c r="CQ7951" s="50"/>
      <c r="CR7951" s="50"/>
      <c r="CS7951" s="50"/>
      <c r="CT7951" s="50"/>
      <c r="CU7951" s="50"/>
      <c r="CV7951" s="50"/>
      <c r="CW7951" s="50"/>
      <c r="CX7951" s="50"/>
      <c r="CY7951" s="50"/>
      <c r="CZ7951" s="50"/>
      <c r="DA7951" s="50"/>
      <c r="DB7951" s="50"/>
      <c r="DC7951" s="50"/>
      <c r="DD7951" s="50"/>
      <c r="DE7951" s="50"/>
      <c r="DF7951" s="50"/>
      <c r="DG7951" s="50"/>
    </row>
    <row r="7952" spans="1:111" x14ac:dyDescent="0.2">
      <c r="A7952" s="185"/>
      <c r="B7952" s="186"/>
      <c r="C7952" s="186"/>
      <c r="D7952" s="54"/>
      <c r="E7952" s="310"/>
      <c r="F7952" s="192"/>
      <c r="G7952" s="192"/>
      <c r="H7952" s="50"/>
      <c r="I7952" s="50"/>
      <c r="J7952" s="50"/>
      <c r="K7952" s="50"/>
      <c r="L7952" s="50"/>
      <c r="M7952" s="50"/>
      <c r="N7952" s="50"/>
      <c r="O7952" s="50"/>
      <c r="P7952" s="50"/>
      <c r="Q7952" s="50"/>
      <c r="R7952" s="50"/>
      <c r="S7952" s="50"/>
      <c r="T7952" s="50"/>
      <c r="U7952" s="50"/>
      <c r="V7952" s="50"/>
      <c r="W7952" s="50"/>
      <c r="X7952" s="50"/>
      <c r="Y7952" s="50"/>
      <c r="Z7952" s="50"/>
      <c r="AA7952" s="50"/>
      <c r="AB7952" s="50"/>
      <c r="AC7952" s="50"/>
      <c r="AD7952" s="50"/>
      <c r="AE7952" s="50"/>
      <c r="AF7952" s="50"/>
      <c r="AG7952" s="50"/>
      <c r="AH7952" s="50"/>
      <c r="AI7952" s="50"/>
      <c r="AJ7952" s="50"/>
      <c r="AK7952" s="50"/>
      <c r="AL7952" s="50"/>
      <c r="AM7952" s="50"/>
      <c r="AN7952" s="50"/>
      <c r="AO7952" s="50"/>
      <c r="AP7952" s="50"/>
      <c r="AQ7952" s="50"/>
      <c r="AR7952" s="50"/>
      <c r="AS7952" s="50"/>
      <c r="AT7952" s="50"/>
      <c r="AU7952" s="50"/>
      <c r="AV7952" s="50"/>
      <c r="AW7952" s="50"/>
      <c r="AX7952" s="50"/>
      <c r="AY7952" s="50"/>
      <c r="AZ7952" s="50"/>
      <c r="BA7952" s="50"/>
      <c r="BB7952" s="50"/>
      <c r="BC7952" s="50"/>
      <c r="BD7952" s="50"/>
      <c r="BE7952" s="50"/>
      <c r="BF7952" s="50"/>
      <c r="BG7952" s="50"/>
      <c r="BH7952" s="50"/>
      <c r="BI7952" s="50"/>
      <c r="BJ7952" s="50"/>
      <c r="BK7952" s="50"/>
      <c r="BL7952" s="50"/>
      <c r="BM7952" s="50"/>
      <c r="BN7952" s="50"/>
      <c r="BO7952" s="50"/>
      <c r="BP7952" s="50"/>
      <c r="BQ7952" s="50"/>
      <c r="BR7952" s="50"/>
      <c r="BS7952" s="50"/>
      <c r="BT7952" s="50"/>
      <c r="BU7952" s="50"/>
      <c r="BV7952" s="50"/>
      <c r="BW7952" s="50"/>
      <c r="BX7952" s="50"/>
      <c r="BY7952" s="50"/>
      <c r="BZ7952" s="50"/>
      <c r="CA7952" s="50"/>
      <c r="CB7952" s="50"/>
      <c r="CC7952" s="50"/>
      <c r="CD7952" s="50"/>
      <c r="CE7952" s="50"/>
      <c r="CF7952" s="50"/>
      <c r="CG7952" s="50"/>
      <c r="CH7952" s="50"/>
      <c r="CI7952" s="50"/>
      <c r="CJ7952" s="50"/>
      <c r="CK7952" s="50"/>
      <c r="CL7952" s="50"/>
      <c r="CM7952" s="50"/>
      <c r="CN7952" s="50"/>
      <c r="CO7952" s="50"/>
      <c r="CP7952" s="50"/>
      <c r="CQ7952" s="50"/>
      <c r="CR7952" s="50"/>
      <c r="CS7952" s="50"/>
      <c r="CT7952" s="50"/>
      <c r="CU7952" s="50"/>
      <c r="CV7952" s="50"/>
      <c r="CW7952" s="50"/>
      <c r="CX7952" s="50"/>
      <c r="CY7952" s="50"/>
      <c r="CZ7952" s="50"/>
      <c r="DA7952" s="50"/>
      <c r="DB7952" s="50"/>
      <c r="DC7952" s="50"/>
      <c r="DD7952" s="50"/>
      <c r="DE7952" s="50"/>
      <c r="DF7952" s="50"/>
      <c r="DG7952" s="50"/>
    </row>
    <row r="7953" spans="1:111" x14ac:dyDescent="0.2">
      <c r="A7953" s="185"/>
      <c r="B7953" s="186"/>
      <c r="C7953" s="186"/>
      <c r="D7953" s="54"/>
      <c r="E7953" s="310"/>
      <c r="F7953" s="192"/>
      <c r="G7953" s="192"/>
      <c r="H7953" s="50"/>
      <c r="I7953" s="50"/>
      <c r="J7953" s="50"/>
      <c r="K7953" s="50"/>
      <c r="L7953" s="50"/>
      <c r="M7953" s="50"/>
      <c r="N7953" s="50"/>
      <c r="O7953" s="50"/>
      <c r="P7953" s="50"/>
      <c r="Q7953" s="50"/>
      <c r="R7953" s="50"/>
      <c r="S7953" s="50"/>
      <c r="T7953" s="50"/>
      <c r="U7953" s="50"/>
      <c r="V7953" s="50"/>
      <c r="W7953" s="50"/>
      <c r="X7953" s="50"/>
      <c r="Y7953" s="50"/>
      <c r="Z7953" s="50"/>
      <c r="AA7953" s="50"/>
      <c r="AB7953" s="50"/>
      <c r="AC7953" s="50"/>
      <c r="AD7953" s="50"/>
      <c r="AE7953" s="50"/>
      <c r="AF7953" s="50"/>
      <c r="AG7953" s="50"/>
      <c r="AH7953" s="50"/>
      <c r="AI7953" s="50"/>
      <c r="AJ7953" s="50"/>
      <c r="AK7953" s="50"/>
      <c r="AL7953" s="50"/>
      <c r="AM7953" s="50"/>
      <c r="AN7953" s="50"/>
      <c r="AO7953" s="50"/>
      <c r="AP7953" s="50"/>
      <c r="AQ7953" s="50"/>
      <c r="AR7953" s="50"/>
      <c r="AS7953" s="50"/>
      <c r="AT7953" s="50"/>
      <c r="AU7953" s="50"/>
      <c r="AV7953" s="50"/>
      <c r="AW7953" s="50"/>
      <c r="AX7953" s="50"/>
      <c r="AY7953" s="50"/>
      <c r="AZ7953" s="50"/>
      <c r="BA7953" s="50"/>
      <c r="BB7953" s="50"/>
      <c r="BC7953" s="50"/>
      <c r="BD7953" s="50"/>
      <c r="BE7953" s="50"/>
      <c r="BF7953" s="50"/>
      <c r="BG7953" s="50"/>
      <c r="BH7953" s="50"/>
      <c r="BI7953" s="50"/>
      <c r="BJ7953" s="50"/>
      <c r="BK7953" s="50"/>
      <c r="BL7953" s="50"/>
      <c r="BM7953" s="50"/>
      <c r="BN7953" s="50"/>
      <c r="BO7953" s="50"/>
      <c r="BP7953" s="50"/>
      <c r="BQ7953" s="50"/>
      <c r="BR7953" s="50"/>
      <c r="BS7953" s="50"/>
      <c r="BT7953" s="50"/>
      <c r="BU7953" s="50"/>
      <c r="BV7953" s="50"/>
      <c r="BW7953" s="50"/>
      <c r="BX7953" s="50"/>
      <c r="BY7953" s="50"/>
      <c r="BZ7953" s="50"/>
      <c r="CA7953" s="50"/>
      <c r="CB7953" s="50"/>
      <c r="CC7953" s="50"/>
      <c r="CD7953" s="50"/>
      <c r="CE7953" s="50"/>
      <c r="CF7953" s="50"/>
      <c r="CG7953" s="50"/>
      <c r="CH7953" s="50"/>
      <c r="CI7953" s="50"/>
      <c r="CJ7953" s="50"/>
      <c r="CK7953" s="50"/>
      <c r="CL7953" s="50"/>
      <c r="CM7953" s="50"/>
      <c r="CN7953" s="50"/>
      <c r="CO7953" s="50"/>
      <c r="CP7953" s="50"/>
      <c r="CQ7953" s="50"/>
      <c r="CR7953" s="50"/>
      <c r="CS7953" s="50"/>
      <c r="CT7953" s="50"/>
      <c r="CU7953" s="50"/>
      <c r="CV7953" s="50"/>
      <c r="CW7953" s="50"/>
      <c r="CX7953" s="50"/>
      <c r="CY7953" s="50"/>
      <c r="CZ7953" s="50"/>
      <c r="DA7953" s="50"/>
      <c r="DB7953" s="50"/>
      <c r="DC7953" s="50"/>
      <c r="DD7953" s="50"/>
      <c r="DE7953" s="50"/>
      <c r="DF7953" s="50"/>
      <c r="DG7953" s="50"/>
    </row>
    <row r="7954" spans="1:111" x14ac:dyDescent="0.2">
      <c r="A7954" s="185"/>
      <c r="B7954" s="186"/>
      <c r="C7954" s="186"/>
      <c r="D7954" s="54"/>
      <c r="E7954" s="310"/>
      <c r="F7954" s="192"/>
      <c r="G7954" s="192"/>
      <c r="H7954" s="50"/>
      <c r="I7954" s="50"/>
      <c r="J7954" s="50"/>
      <c r="K7954" s="50"/>
      <c r="L7954" s="50"/>
      <c r="M7954" s="50"/>
      <c r="N7954" s="50"/>
      <c r="O7954" s="50"/>
      <c r="P7954" s="50"/>
      <c r="Q7954" s="50"/>
      <c r="R7954" s="50"/>
      <c r="S7954" s="50"/>
      <c r="T7954" s="50"/>
      <c r="U7954" s="50"/>
      <c r="V7954" s="50"/>
      <c r="W7954" s="50"/>
      <c r="X7954" s="50"/>
      <c r="Y7954" s="50"/>
      <c r="Z7954" s="50"/>
      <c r="AA7954" s="50"/>
      <c r="AB7954" s="50"/>
      <c r="AC7954" s="50"/>
      <c r="AD7954" s="50"/>
      <c r="AE7954" s="50"/>
      <c r="AF7954" s="50"/>
      <c r="AG7954" s="50"/>
      <c r="AH7954" s="50"/>
      <c r="AI7954" s="50"/>
      <c r="AJ7954" s="50"/>
      <c r="AK7954" s="50"/>
      <c r="AL7954" s="50"/>
      <c r="AM7954" s="50"/>
      <c r="AN7954" s="50"/>
      <c r="AO7954" s="50"/>
      <c r="AP7954" s="50"/>
      <c r="AQ7954" s="50"/>
      <c r="AR7954" s="50"/>
      <c r="AS7954" s="50"/>
      <c r="AT7954" s="50"/>
      <c r="AU7954" s="50"/>
      <c r="AV7954" s="50"/>
      <c r="AW7954" s="50"/>
      <c r="AX7954" s="50"/>
      <c r="AY7954" s="50"/>
      <c r="AZ7954" s="50"/>
      <c r="BA7954" s="50"/>
      <c r="BB7954" s="50"/>
      <c r="BC7954" s="50"/>
      <c r="BD7954" s="50"/>
      <c r="BE7954" s="50"/>
      <c r="BF7954" s="50"/>
      <c r="BG7954" s="50"/>
      <c r="BH7954" s="50"/>
      <c r="BI7954" s="50"/>
      <c r="BJ7954" s="50"/>
      <c r="BK7954" s="50"/>
      <c r="BL7954" s="50"/>
      <c r="BM7954" s="50"/>
      <c r="BN7954" s="50"/>
      <c r="BO7954" s="50"/>
      <c r="BP7954" s="50"/>
      <c r="BQ7954" s="50"/>
      <c r="BR7954" s="50"/>
      <c r="BS7954" s="50"/>
      <c r="BT7954" s="50"/>
      <c r="BU7954" s="50"/>
      <c r="BV7954" s="50"/>
      <c r="BW7954" s="50"/>
      <c r="BX7954" s="50"/>
      <c r="BY7954" s="50"/>
      <c r="BZ7954" s="50"/>
      <c r="CA7954" s="50"/>
      <c r="CB7954" s="50"/>
      <c r="CC7954" s="50"/>
      <c r="CD7954" s="50"/>
      <c r="CE7954" s="50"/>
      <c r="CF7954" s="50"/>
      <c r="CG7954" s="50"/>
      <c r="CH7954" s="50"/>
      <c r="CI7954" s="50"/>
      <c r="CJ7954" s="50"/>
      <c r="CK7954" s="50"/>
      <c r="CL7954" s="50"/>
      <c r="CM7954" s="50"/>
      <c r="CN7954" s="50"/>
      <c r="CO7954" s="50"/>
      <c r="CP7954" s="50"/>
      <c r="CQ7954" s="50"/>
      <c r="CR7954" s="50"/>
      <c r="CS7954" s="50"/>
      <c r="CT7954" s="50"/>
      <c r="CU7954" s="50"/>
      <c r="CV7954" s="50"/>
      <c r="CW7954" s="50"/>
      <c r="CX7954" s="50"/>
      <c r="CY7954" s="50"/>
      <c r="CZ7954" s="50"/>
      <c r="DA7954" s="50"/>
      <c r="DB7954" s="50"/>
      <c r="DC7954" s="50"/>
      <c r="DD7954" s="50"/>
      <c r="DE7954" s="50"/>
      <c r="DF7954" s="50"/>
      <c r="DG7954" s="50"/>
    </row>
    <row r="7955" spans="1:111" x14ac:dyDescent="0.2">
      <c r="A7955" s="185"/>
      <c r="B7955" s="186"/>
      <c r="C7955" s="186"/>
      <c r="D7955" s="54"/>
      <c r="E7955" s="310"/>
      <c r="F7955" s="192"/>
      <c r="G7955" s="192"/>
      <c r="H7955" s="50"/>
      <c r="I7955" s="50"/>
      <c r="J7955" s="50"/>
      <c r="K7955" s="50"/>
      <c r="L7955" s="50"/>
      <c r="M7955" s="50"/>
      <c r="N7955" s="50"/>
      <c r="O7955" s="50"/>
      <c r="P7955" s="50"/>
      <c r="Q7955" s="50"/>
      <c r="R7955" s="50"/>
      <c r="S7955" s="50"/>
      <c r="T7955" s="50"/>
      <c r="U7955" s="50"/>
      <c r="V7955" s="50"/>
      <c r="W7955" s="50"/>
      <c r="X7955" s="50"/>
      <c r="Y7955" s="50"/>
      <c r="Z7955" s="50"/>
      <c r="AA7955" s="50"/>
      <c r="AB7955" s="50"/>
      <c r="AC7955" s="50"/>
      <c r="AD7955" s="50"/>
      <c r="AE7955" s="50"/>
      <c r="AF7955" s="50"/>
      <c r="AG7955" s="50"/>
      <c r="AH7955" s="50"/>
      <c r="AI7955" s="50"/>
      <c r="AJ7955" s="50"/>
      <c r="AK7955" s="50"/>
      <c r="AL7955" s="50"/>
      <c r="AM7955" s="50"/>
      <c r="AN7955" s="50"/>
      <c r="AO7955" s="50"/>
      <c r="AP7955" s="50"/>
      <c r="AQ7955" s="50"/>
      <c r="AR7955" s="50"/>
      <c r="AS7955" s="50"/>
      <c r="AT7955" s="50"/>
      <c r="AU7955" s="50"/>
      <c r="AV7955" s="50"/>
      <c r="AW7955" s="50"/>
      <c r="AX7955" s="50"/>
      <c r="AY7955" s="50"/>
      <c r="AZ7955" s="50"/>
      <c r="BA7955" s="50"/>
      <c r="BB7955" s="50"/>
      <c r="BC7955" s="50"/>
      <c r="BD7955" s="50"/>
      <c r="BE7955" s="50"/>
      <c r="BF7955" s="50"/>
      <c r="BG7955" s="50"/>
      <c r="BH7955" s="50"/>
      <c r="BI7955" s="50"/>
      <c r="BJ7955" s="50"/>
      <c r="BK7955" s="50"/>
      <c r="BL7955" s="50"/>
      <c r="BM7955" s="50"/>
      <c r="BN7955" s="50"/>
      <c r="BO7955" s="50"/>
      <c r="BP7955" s="50"/>
      <c r="BQ7955" s="50"/>
      <c r="BR7955" s="50"/>
      <c r="BS7955" s="50"/>
      <c r="BT7955" s="50"/>
      <c r="BU7955" s="50"/>
      <c r="BV7955" s="50"/>
      <c r="BW7955" s="50"/>
      <c r="BX7955" s="50"/>
      <c r="BY7955" s="50"/>
      <c r="BZ7955" s="50"/>
      <c r="CA7955" s="50"/>
      <c r="CB7955" s="50"/>
      <c r="CC7955" s="50"/>
      <c r="CD7955" s="50"/>
      <c r="CE7955" s="50"/>
      <c r="CF7955" s="50"/>
      <c r="CG7955" s="50"/>
      <c r="CH7955" s="50"/>
      <c r="CI7955" s="50"/>
      <c r="CJ7955" s="50"/>
      <c r="CK7955" s="50"/>
      <c r="CL7955" s="50"/>
      <c r="CM7955" s="50"/>
      <c r="CN7955" s="50"/>
      <c r="CO7955" s="50"/>
      <c r="CP7955" s="50"/>
      <c r="CQ7955" s="50"/>
      <c r="CR7955" s="50"/>
      <c r="CS7955" s="50"/>
      <c r="CT7955" s="50"/>
      <c r="CU7955" s="50"/>
      <c r="CV7955" s="50"/>
      <c r="CW7955" s="50"/>
      <c r="CX7955" s="50"/>
      <c r="CY7955" s="50"/>
      <c r="CZ7955" s="50"/>
      <c r="DA7955" s="50"/>
      <c r="DB7955" s="50"/>
      <c r="DC7955" s="50"/>
      <c r="DD7955" s="50"/>
      <c r="DE7955" s="50"/>
      <c r="DF7955" s="50"/>
      <c r="DG7955" s="50"/>
    </row>
    <row r="7956" spans="1:111" x14ac:dyDescent="0.2">
      <c r="A7956" s="185"/>
      <c r="B7956" s="186"/>
      <c r="C7956" s="186"/>
      <c r="D7956" s="54"/>
      <c r="E7956" s="310"/>
      <c r="F7956" s="192"/>
      <c r="G7956" s="192"/>
      <c r="H7956" s="50"/>
      <c r="I7956" s="50"/>
      <c r="J7956" s="50"/>
      <c r="K7956" s="50"/>
      <c r="L7956" s="50"/>
      <c r="M7956" s="50"/>
      <c r="N7956" s="50"/>
      <c r="O7956" s="50"/>
      <c r="P7956" s="50"/>
      <c r="Q7956" s="50"/>
      <c r="R7956" s="50"/>
      <c r="S7956" s="50"/>
      <c r="T7956" s="50"/>
      <c r="U7956" s="50"/>
      <c r="V7956" s="50"/>
      <c r="W7956" s="50"/>
      <c r="X7956" s="50"/>
      <c r="Y7956" s="50"/>
      <c r="Z7956" s="50"/>
      <c r="AA7956" s="50"/>
      <c r="AB7956" s="50"/>
      <c r="AC7956" s="50"/>
      <c r="AD7956" s="50"/>
      <c r="AE7956" s="50"/>
      <c r="AF7956" s="50"/>
      <c r="AG7956" s="50"/>
      <c r="AH7956" s="50"/>
      <c r="AI7956" s="50"/>
      <c r="AJ7956" s="50"/>
      <c r="AK7956" s="50"/>
      <c r="AL7956" s="50"/>
      <c r="AM7956" s="50"/>
      <c r="AN7956" s="50"/>
      <c r="AO7956" s="50"/>
      <c r="AP7956" s="50"/>
      <c r="AQ7956" s="50"/>
      <c r="AR7956" s="50"/>
      <c r="AS7956" s="50"/>
      <c r="AT7956" s="50"/>
      <c r="AU7956" s="50"/>
      <c r="AV7956" s="50"/>
      <c r="AW7956" s="50"/>
      <c r="AX7956" s="50"/>
      <c r="AY7956" s="50"/>
      <c r="AZ7956" s="50"/>
      <c r="BA7956" s="50"/>
      <c r="BB7956" s="50"/>
      <c r="BC7956" s="50"/>
      <c r="BD7956" s="50"/>
      <c r="BE7956" s="50"/>
      <c r="BF7956" s="50"/>
      <c r="BG7956" s="50"/>
      <c r="BH7956" s="50"/>
      <c r="BI7956" s="50"/>
      <c r="BJ7956" s="50"/>
      <c r="BK7956" s="50"/>
      <c r="BL7956" s="50"/>
      <c r="BM7956" s="50"/>
      <c r="BN7956" s="50"/>
      <c r="BO7956" s="50"/>
      <c r="BP7956" s="50"/>
      <c r="BQ7956" s="50"/>
      <c r="BR7956" s="50"/>
      <c r="BS7956" s="50"/>
      <c r="BT7956" s="50"/>
      <c r="BU7956" s="50"/>
      <c r="BV7956" s="50"/>
      <c r="BW7956" s="50"/>
      <c r="BX7956" s="50"/>
      <c r="BY7956" s="50"/>
      <c r="BZ7956" s="50"/>
      <c r="CA7956" s="50"/>
      <c r="CB7956" s="50"/>
      <c r="CC7956" s="50"/>
      <c r="CD7956" s="50"/>
      <c r="CE7956" s="50"/>
      <c r="CF7956" s="50"/>
      <c r="CG7956" s="50"/>
      <c r="CH7956" s="50"/>
      <c r="CI7956" s="50"/>
      <c r="CJ7956" s="50"/>
      <c r="CK7956" s="50"/>
      <c r="CL7956" s="50"/>
      <c r="CM7956" s="50"/>
      <c r="CN7956" s="50"/>
      <c r="CO7956" s="50"/>
      <c r="CP7956" s="50"/>
      <c r="CQ7956" s="50"/>
      <c r="CR7956" s="50"/>
      <c r="CS7956" s="50"/>
      <c r="CT7956" s="50"/>
      <c r="CU7956" s="50"/>
      <c r="CV7956" s="50"/>
      <c r="CW7956" s="50"/>
      <c r="CX7956" s="50"/>
      <c r="CY7956" s="50"/>
      <c r="CZ7956" s="50"/>
      <c r="DA7956" s="50"/>
      <c r="DB7956" s="50"/>
      <c r="DC7956" s="50"/>
      <c r="DD7956" s="50"/>
      <c r="DE7956" s="50"/>
      <c r="DF7956" s="50"/>
      <c r="DG7956" s="50"/>
    </row>
    <row r="7957" spans="1:111" x14ac:dyDescent="0.2">
      <c r="A7957" s="185"/>
      <c r="B7957" s="186"/>
      <c r="C7957" s="186"/>
      <c r="D7957" s="54"/>
      <c r="E7957" s="310"/>
      <c r="F7957" s="192"/>
      <c r="G7957" s="192"/>
      <c r="H7957" s="50"/>
      <c r="I7957" s="50"/>
      <c r="J7957" s="50"/>
      <c r="K7957" s="50"/>
      <c r="L7957" s="50"/>
      <c r="M7957" s="50"/>
      <c r="N7957" s="50"/>
      <c r="O7957" s="50"/>
      <c r="P7957" s="50"/>
      <c r="Q7957" s="50"/>
      <c r="R7957" s="50"/>
      <c r="S7957" s="50"/>
      <c r="T7957" s="50"/>
      <c r="U7957" s="50"/>
      <c r="V7957" s="50"/>
      <c r="W7957" s="50"/>
      <c r="X7957" s="50"/>
      <c r="Y7957" s="50"/>
      <c r="Z7957" s="50"/>
      <c r="AA7957" s="50"/>
      <c r="AB7957" s="50"/>
      <c r="AC7957" s="50"/>
      <c r="AD7957" s="50"/>
      <c r="AE7957" s="50"/>
      <c r="AF7957" s="50"/>
      <c r="AG7957" s="50"/>
      <c r="AH7957" s="50"/>
      <c r="AI7957" s="50"/>
      <c r="AJ7957" s="50"/>
      <c r="AK7957" s="50"/>
      <c r="AL7957" s="50"/>
      <c r="AM7957" s="50"/>
      <c r="AN7957" s="50"/>
      <c r="AO7957" s="50"/>
      <c r="AP7957" s="50"/>
      <c r="AQ7957" s="50"/>
      <c r="AR7957" s="50"/>
      <c r="AS7957" s="50"/>
      <c r="AT7957" s="50"/>
      <c r="AU7957" s="50"/>
      <c r="AV7957" s="50"/>
      <c r="AW7957" s="50"/>
      <c r="AX7957" s="50"/>
      <c r="AY7957" s="50"/>
      <c r="AZ7957" s="50"/>
      <c r="BA7957" s="50"/>
      <c r="BB7957" s="50"/>
      <c r="BC7957" s="50"/>
      <c r="BD7957" s="50"/>
      <c r="BE7957" s="50"/>
      <c r="BF7957" s="50"/>
      <c r="BG7957" s="50"/>
      <c r="BH7957" s="50"/>
      <c r="BI7957" s="50"/>
      <c r="BJ7957" s="50"/>
      <c r="BK7957" s="50"/>
      <c r="BL7957" s="50"/>
      <c r="BM7957" s="50"/>
      <c r="BN7957" s="50"/>
      <c r="BO7957" s="50"/>
      <c r="BP7957" s="50"/>
      <c r="BQ7957" s="50"/>
      <c r="BR7957" s="50"/>
      <c r="BS7957" s="50"/>
      <c r="BT7957" s="50"/>
      <c r="BU7957" s="50"/>
      <c r="BV7957" s="50"/>
      <c r="BW7957" s="50"/>
      <c r="BX7957" s="50"/>
      <c r="BY7957" s="50"/>
      <c r="BZ7957" s="50"/>
      <c r="CA7957" s="50"/>
      <c r="CB7957" s="50"/>
      <c r="CC7957" s="50"/>
      <c r="CD7957" s="50"/>
      <c r="CE7957" s="50"/>
      <c r="CF7957" s="50"/>
      <c r="CG7957" s="50"/>
      <c r="CH7957" s="50"/>
      <c r="CI7957" s="50"/>
      <c r="CJ7957" s="50"/>
      <c r="CK7957" s="50"/>
      <c r="CL7957" s="50"/>
      <c r="CM7957" s="50"/>
      <c r="CN7957" s="50"/>
      <c r="CO7957" s="50"/>
      <c r="CP7957" s="50"/>
      <c r="CQ7957" s="50"/>
      <c r="CR7957" s="50"/>
      <c r="CS7957" s="50"/>
      <c r="CT7957" s="50"/>
      <c r="CU7957" s="50"/>
      <c r="CV7957" s="50"/>
      <c r="CW7957" s="50"/>
      <c r="CX7957" s="50"/>
      <c r="CY7957" s="50"/>
      <c r="CZ7957" s="50"/>
      <c r="DA7957" s="50"/>
      <c r="DB7957" s="50"/>
      <c r="DC7957" s="50"/>
      <c r="DD7957" s="50"/>
      <c r="DE7957" s="50"/>
      <c r="DF7957" s="50"/>
      <c r="DG7957" s="50"/>
    </row>
    <row r="7958" spans="1:111" x14ac:dyDescent="0.2">
      <c r="A7958" s="185"/>
      <c r="B7958" s="186"/>
      <c r="C7958" s="186"/>
      <c r="D7958" s="54"/>
      <c r="E7958" s="310"/>
      <c r="F7958" s="192"/>
      <c r="G7958" s="192"/>
      <c r="H7958" s="50"/>
      <c r="I7958" s="50"/>
      <c r="J7958" s="50"/>
      <c r="K7958" s="50"/>
      <c r="L7958" s="50"/>
      <c r="M7958" s="50"/>
      <c r="N7958" s="50"/>
      <c r="O7958" s="50"/>
      <c r="P7958" s="50"/>
      <c r="Q7958" s="50"/>
      <c r="R7958" s="50"/>
      <c r="S7958" s="50"/>
      <c r="T7958" s="50"/>
      <c r="U7958" s="50"/>
      <c r="V7958" s="50"/>
      <c r="W7958" s="50"/>
      <c r="X7958" s="50"/>
      <c r="Y7958" s="50"/>
      <c r="Z7958" s="50"/>
      <c r="AA7958" s="50"/>
      <c r="AB7958" s="50"/>
      <c r="AC7958" s="50"/>
      <c r="AD7958" s="50"/>
      <c r="AE7958" s="50"/>
      <c r="AF7958" s="50"/>
      <c r="AG7958" s="50"/>
      <c r="AH7958" s="50"/>
      <c r="AI7958" s="50"/>
      <c r="AJ7958" s="50"/>
      <c r="AK7958" s="50"/>
      <c r="AL7958" s="50"/>
      <c r="AM7958" s="50"/>
      <c r="AN7958" s="50"/>
      <c r="AO7958" s="50"/>
      <c r="AP7958" s="50"/>
      <c r="AQ7958" s="50"/>
      <c r="AR7958" s="50"/>
      <c r="AS7958" s="50"/>
      <c r="AT7958" s="50"/>
      <c r="AU7958" s="50"/>
      <c r="AV7958" s="50"/>
      <c r="AW7958" s="50"/>
      <c r="AX7958" s="50"/>
      <c r="AY7958" s="50"/>
      <c r="AZ7958" s="50"/>
      <c r="BA7958" s="50"/>
      <c r="BB7958" s="50"/>
      <c r="BC7958" s="50"/>
      <c r="BD7958" s="50"/>
      <c r="BE7958" s="50"/>
      <c r="BF7958" s="50"/>
      <c r="BG7958" s="50"/>
      <c r="BH7958" s="50"/>
      <c r="BI7958" s="50"/>
      <c r="BJ7958" s="50"/>
      <c r="BK7958" s="50"/>
      <c r="BL7958" s="50"/>
      <c r="BM7958" s="50"/>
      <c r="BN7958" s="50"/>
      <c r="BO7958" s="50"/>
      <c r="BP7958" s="50"/>
      <c r="BQ7958" s="50"/>
      <c r="BR7958" s="50"/>
      <c r="BS7958" s="50"/>
      <c r="BT7958" s="50"/>
      <c r="BU7958" s="50"/>
      <c r="BV7958" s="50"/>
      <c r="BW7958" s="50"/>
      <c r="BX7958" s="50"/>
      <c r="BY7958" s="50"/>
      <c r="BZ7958" s="50"/>
      <c r="CA7958" s="50"/>
      <c r="CB7958" s="50"/>
      <c r="CC7958" s="50"/>
      <c r="CD7958" s="50"/>
      <c r="CE7958" s="50"/>
      <c r="CF7958" s="50"/>
      <c r="CG7958" s="50"/>
      <c r="CH7958" s="50"/>
      <c r="CI7958" s="50"/>
      <c r="CJ7958" s="50"/>
      <c r="CK7958" s="50"/>
      <c r="CL7958" s="50"/>
      <c r="CM7958" s="50"/>
      <c r="CN7958" s="50"/>
      <c r="CO7958" s="50"/>
      <c r="CP7958" s="50"/>
      <c r="CQ7958" s="50"/>
      <c r="CR7958" s="50"/>
      <c r="CS7958" s="50"/>
      <c r="CT7958" s="50"/>
      <c r="CU7958" s="50"/>
      <c r="CV7958" s="50"/>
      <c r="CW7958" s="50"/>
      <c r="CX7958" s="50"/>
      <c r="CY7958" s="50"/>
      <c r="CZ7958" s="50"/>
      <c r="DA7958" s="50"/>
      <c r="DB7958" s="50"/>
      <c r="DC7958" s="50"/>
      <c r="DD7958" s="50"/>
      <c r="DE7958" s="50"/>
      <c r="DF7958" s="50"/>
      <c r="DG7958" s="50"/>
    </row>
    <row r="7959" spans="1:111" x14ac:dyDescent="0.2">
      <c r="A7959" s="185"/>
      <c r="B7959" s="186"/>
      <c r="C7959" s="186"/>
      <c r="D7959" s="54"/>
      <c r="E7959" s="310"/>
      <c r="F7959" s="192"/>
      <c r="G7959" s="192"/>
      <c r="H7959" s="50"/>
      <c r="I7959" s="50"/>
      <c r="J7959" s="50"/>
      <c r="K7959" s="50"/>
      <c r="L7959" s="50"/>
      <c r="M7959" s="50"/>
      <c r="N7959" s="50"/>
      <c r="O7959" s="50"/>
      <c r="P7959" s="50"/>
      <c r="Q7959" s="50"/>
      <c r="R7959" s="50"/>
      <c r="S7959" s="50"/>
      <c r="T7959" s="50"/>
      <c r="U7959" s="50"/>
      <c r="V7959" s="50"/>
      <c r="W7959" s="50"/>
      <c r="X7959" s="50"/>
      <c r="Y7959" s="50"/>
      <c r="Z7959" s="50"/>
      <c r="AA7959" s="50"/>
      <c r="AB7959" s="50"/>
      <c r="AC7959" s="50"/>
      <c r="AD7959" s="50"/>
      <c r="AE7959" s="50"/>
      <c r="AF7959" s="50"/>
      <c r="AG7959" s="50"/>
      <c r="AH7959" s="50"/>
      <c r="AI7959" s="50"/>
      <c r="AJ7959" s="50"/>
      <c r="AK7959" s="50"/>
      <c r="AL7959" s="50"/>
      <c r="AM7959" s="50"/>
      <c r="AN7959" s="50"/>
      <c r="AO7959" s="50"/>
      <c r="AP7959" s="50"/>
      <c r="AQ7959" s="50"/>
      <c r="AR7959" s="50"/>
      <c r="AS7959" s="50"/>
      <c r="AT7959" s="50"/>
      <c r="AU7959" s="50"/>
      <c r="AV7959" s="50"/>
      <c r="AW7959" s="50"/>
      <c r="AX7959" s="50"/>
      <c r="AY7959" s="50"/>
      <c r="AZ7959" s="50"/>
      <c r="BA7959" s="50"/>
      <c r="BB7959" s="50"/>
      <c r="BC7959" s="50"/>
      <c r="BD7959" s="50"/>
      <c r="BE7959" s="50"/>
      <c r="BF7959" s="50"/>
      <c r="BG7959" s="50"/>
      <c r="BH7959" s="50"/>
      <c r="BI7959" s="50"/>
      <c r="BJ7959" s="50"/>
      <c r="BK7959" s="50"/>
      <c r="BL7959" s="50"/>
      <c r="BM7959" s="50"/>
      <c r="BN7959" s="50"/>
      <c r="BO7959" s="50"/>
      <c r="BP7959" s="50"/>
      <c r="BQ7959" s="50"/>
      <c r="BR7959" s="50"/>
      <c r="BS7959" s="50"/>
      <c r="BT7959" s="50"/>
      <c r="BU7959" s="50"/>
      <c r="BV7959" s="50"/>
      <c r="BW7959" s="50"/>
      <c r="BX7959" s="50"/>
      <c r="BY7959" s="50"/>
      <c r="BZ7959" s="50"/>
      <c r="CA7959" s="50"/>
      <c r="CB7959" s="50"/>
      <c r="CC7959" s="50"/>
      <c r="CD7959" s="50"/>
      <c r="CE7959" s="50"/>
      <c r="CF7959" s="50"/>
      <c r="CG7959" s="50"/>
      <c r="CH7959" s="50"/>
      <c r="CI7959" s="50"/>
      <c r="CJ7959" s="50"/>
      <c r="CK7959" s="50"/>
      <c r="CL7959" s="50"/>
      <c r="CM7959" s="50"/>
      <c r="CN7959" s="50"/>
      <c r="CO7959" s="50"/>
      <c r="CP7959" s="50"/>
      <c r="CQ7959" s="50"/>
      <c r="CR7959" s="50"/>
      <c r="CS7959" s="50"/>
      <c r="CT7959" s="50"/>
      <c r="CU7959" s="50"/>
      <c r="CV7959" s="50"/>
      <c r="CW7959" s="50"/>
      <c r="CX7959" s="50"/>
      <c r="CY7959" s="50"/>
      <c r="CZ7959" s="50"/>
      <c r="DA7959" s="50"/>
      <c r="DB7959" s="50"/>
      <c r="DC7959" s="50"/>
      <c r="DD7959" s="50"/>
      <c r="DE7959" s="50"/>
      <c r="DF7959" s="50"/>
      <c r="DG7959" s="50"/>
    </row>
    <row r="7960" spans="1:111" x14ac:dyDescent="0.2">
      <c r="A7960" s="185"/>
      <c r="B7960" s="186"/>
      <c r="C7960" s="186"/>
      <c r="D7960" s="54"/>
      <c r="E7960" s="310"/>
      <c r="F7960" s="192"/>
      <c r="G7960" s="192"/>
      <c r="H7960" s="50"/>
      <c r="I7960" s="50"/>
      <c r="J7960" s="50"/>
      <c r="K7960" s="50"/>
      <c r="L7960" s="50"/>
      <c r="M7960" s="50"/>
      <c r="N7960" s="50"/>
      <c r="O7960" s="50"/>
      <c r="P7960" s="50"/>
      <c r="Q7960" s="50"/>
      <c r="R7960" s="50"/>
      <c r="S7960" s="50"/>
      <c r="T7960" s="50"/>
      <c r="U7960" s="50"/>
      <c r="V7960" s="50"/>
      <c r="W7960" s="50"/>
      <c r="X7960" s="50"/>
      <c r="Y7960" s="50"/>
      <c r="Z7960" s="50"/>
      <c r="AA7960" s="50"/>
      <c r="AB7960" s="50"/>
      <c r="AC7960" s="50"/>
      <c r="AD7960" s="50"/>
      <c r="AE7960" s="50"/>
      <c r="AF7960" s="50"/>
      <c r="AG7960" s="50"/>
      <c r="AH7960" s="50"/>
      <c r="AI7960" s="50"/>
      <c r="AJ7960" s="50"/>
      <c r="AK7960" s="50"/>
      <c r="AL7960" s="50"/>
      <c r="AM7960" s="50"/>
      <c r="AN7960" s="50"/>
      <c r="AO7960" s="50"/>
      <c r="AP7960" s="50"/>
      <c r="AQ7960" s="50"/>
      <c r="AR7960" s="50"/>
      <c r="AS7960" s="50"/>
      <c r="AT7960" s="50"/>
      <c r="AU7960" s="50"/>
      <c r="AV7960" s="50"/>
      <c r="AW7960" s="50"/>
      <c r="AX7960" s="50"/>
      <c r="AY7960" s="50"/>
      <c r="AZ7960" s="50"/>
      <c r="BA7960" s="50"/>
      <c r="BB7960" s="50"/>
      <c r="BC7960" s="50"/>
      <c r="BD7960" s="50"/>
      <c r="BE7960" s="50"/>
      <c r="BF7960" s="50"/>
      <c r="BG7960" s="50"/>
      <c r="BH7960" s="50"/>
      <c r="BI7960" s="50"/>
      <c r="BJ7960" s="50"/>
      <c r="BK7960" s="50"/>
      <c r="BL7960" s="50"/>
      <c r="BM7960" s="50"/>
      <c r="BN7960" s="50"/>
      <c r="BO7960" s="50"/>
      <c r="BP7960" s="50"/>
      <c r="BQ7960" s="50"/>
      <c r="BR7960" s="50"/>
      <c r="BS7960" s="50"/>
      <c r="BT7960" s="50"/>
      <c r="BU7960" s="50"/>
      <c r="BV7960" s="50"/>
      <c r="BW7960" s="50"/>
      <c r="BX7960" s="50"/>
      <c r="BY7960" s="50"/>
      <c r="BZ7960" s="50"/>
      <c r="CA7960" s="50"/>
      <c r="CB7960" s="50"/>
      <c r="CC7960" s="50"/>
      <c r="CD7960" s="50"/>
      <c r="CE7960" s="50"/>
      <c r="CF7960" s="50"/>
      <c r="CG7960" s="50"/>
      <c r="CH7960" s="50"/>
      <c r="CI7960" s="50"/>
      <c r="CJ7960" s="50"/>
      <c r="CK7960" s="50"/>
      <c r="CL7960" s="50"/>
      <c r="CM7960" s="50"/>
      <c r="CN7960" s="50"/>
      <c r="CO7960" s="50"/>
      <c r="CP7960" s="50"/>
      <c r="CQ7960" s="50"/>
      <c r="CR7960" s="50"/>
      <c r="CS7960" s="50"/>
      <c r="CT7960" s="50"/>
      <c r="CU7960" s="50"/>
      <c r="CV7960" s="50"/>
      <c r="CW7960" s="50"/>
      <c r="CX7960" s="50"/>
      <c r="CY7960" s="50"/>
      <c r="CZ7960" s="50"/>
      <c r="DA7960" s="50"/>
      <c r="DB7960" s="50"/>
      <c r="DC7960" s="50"/>
      <c r="DD7960" s="50"/>
      <c r="DE7960" s="50"/>
      <c r="DF7960" s="50"/>
      <c r="DG7960" s="50"/>
    </row>
    <row r="7961" spans="1:111" x14ac:dyDescent="0.2">
      <c r="A7961" s="185"/>
      <c r="B7961" s="186"/>
      <c r="C7961" s="186"/>
      <c r="D7961" s="54"/>
      <c r="E7961" s="310"/>
      <c r="F7961" s="192"/>
      <c r="G7961" s="192"/>
      <c r="H7961" s="50"/>
      <c r="I7961" s="50"/>
      <c r="J7961" s="50"/>
      <c r="K7961" s="50"/>
      <c r="L7961" s="50"/>
      <c r="M7961" s="50"/>
      <c r="N7961" s="50"/>
      <c r="O7961" s="50"/>
      <c r="P7961" s="50"/>
      <c r="Q7961" s="50"/>
      <c r="R7961" s="50"/>
      <c r="S7961" s="50"/>
      <c r="T7961" s="50"/>
      <c r="U7961" s="50"/>
      <c r="V7961" s="50"/>
      <c r="W7961" s="50"/>
      <c r="X7961" s="50"/>
      <c r="Y7961" s="50"/>
      <c r="Z7961" s="50"/>
      <c r="AA7961" s="50"/>
      <c r="AB7961" s="50"/>
      <c r="AC7961" s="50"/>
      <c r="AD7961" s="50"/>
      <c r="AE7961" s="50"/>
      <c r="AF7961" s="50"/>
      <c r="AG7961" s="50"/>
      <c r="AH7961" s="50"/>
      <c r="AI7961" s="50"/>
      <c r="AJ7961" s="50"/>
      <c r="AK7961" s="50"/>
      <c r="AL7961" s="50"/>
      <c r="AM7961" s="50"/>
      <c r="AN7961" s="50"/>
      <c r="AO7961" s="50"/>
      <c r="AP7961" s="50"/>
      <c r="AQ7961" s="50"/>
      <c r="AR7961" s="50"/>
      <c r="AS7961" s="50"/>
      <c r="AT7961" s="50"/>
      <c r="AU7961" s="50"/>
      <c r="AV7961" s="50"/>
      <c r="AW7961" s="50"/>
      <c r="AX7961" s="50"/>
      <c r="AY7961" s="50"/>
      <c r="AZ7961" s="50"/>
      <c r="BA7961" s="50"/>
      <c r="BB7961" s="50"/>
      <c r="BC7961" s="50"/>
      <c r="BD7961" s="50"/>
      <c r="BE7961" s="50"/>
      <c r="BF7961" s="50"/>
      <c r="BG7961" s="50"/>
      <c r="BH7961" s="50"/>
      <c r="BI7961" s="50"/>
      <c r="BJ7961" s="50"/>
      <c r="BK7961" s="50"/>
      <c r="BL7961" s="50"/>
      <c r="BM7961" s="50"/>
      <c r="BN7961" s="50"/>
      <c r="BO7961" s="50"/>
      <c r="BP7961" s="50"/>
      <c r="BQ7961" s="50"/>
      <c r="BR7961" s="50"/>
      <c r="BS7961" s="50"/>
      <c r="BT7961" s="50"/>
      <c r="BU7961" s="50"/>
      <c r="BV7961" s="50"/>
      <c r="BW7961" s="50"/>
      <c r="BX7961" s="50"/>
      <c r="BY7961" s="50"/>
      <c r="BZ7961" s="50"/>
      <c r="CA7961" s="50"/>
      <c r="CB7961" s="50"/>
      <c r="CC7961" s="50"/>
      <c r="CD7961" s="50"/>
      <c r="CE7961" s="50"/>
      <c r="CF7961" s="50"/>
      <c r="CG7961" s="50"/>
      <c r="CH7961" s="50"/>
      <c r="CI7961" s="50"/>
      <c r="CJ7961" s="50"/>
      <c r="CK7961" s="50"/>
      <c r="CL7961" s="50"/>
      <c r="CM7961" s="50"/>
      <c r="CN7961" s="50"/>
      <c r="CO7961" s="50"/>
      <c r="CP7961" s="50"/>
      <c r="CQ7961" s="50"/>
      <c r="CR7961" s="50"/>
      <c r="CS7961" s="50"/>
      <c r="CT7961" s="50"/>
      <c r="CU7961" s="50"/>
      <c r="CV7961" s="50"/>
      <c r="CW7961" s="50"/>
      <c r="CX7961" s="50"/>
      <c r="CY7961" s="50"/>
      <c r="CZ7961" s="50"/>
      <c r="DA7961" s="50"/>
      <c r="DB7961" s="50"/>
      <c r="DC7961" s="50"/>
      <c r="DD7961" s="50"/>
      <c r="DE7961" s="50"/>
      <c r="DF7961" s="50"/>
      <c r="DG7961" s="50"/>
    </row>
    <row r="7962" spans="1:111" x14ac:dyDescent="0.2">
      <c r="A7962" s="185"/>
      <c r="B7962" s="186"/>
      <c r="C7962" s="186"/>
      <c r="D7962" s="54"/>
      <c r="E7962" s="310"/>
      <c r="F7962" s="192"/>
      <c r="G7962" s="192"/>
      <c r="H7962" s="50"/>
      <c r="I7962" s="50"/>
      <c r="J7962" s="50"/>
      <c r="K7962" s="50"/>
      <c r="L7962" s="50"/>
      <c r="M7962" s="50"/>
      <c r="N7962" s="50"/>
      <c r="O7962" s="50"/>
      <c r="P7962" s="50"/>
      <c r="Q7962" s="50"/>
      <c r="R7962" s="50"/>
      <c r="S7962" s="50"/>
      <c r="T7962" s="50"/>
      <c r="U7962" s="50"/>
      <c r="V7962" s="50"/>
      <c r="W7962" s="50"/>
      <c r="X7962" s="50"/>
      <c r="Y7962" s="50"/>
      <c r="Z7962" s="50"/>
      <c r="AA7962" s="50"/>
      <c r="AB7962" s="50"/>
      <c r="AC7962" s="50"/>
      <c r="AD7962" s="50"/>
      <c r="AE7962" s="50"/>
      <c r="AF7962" s="50"/>
      <c r="AG7962" s="50"/>
      <c r="AH7962" s="50"/>
      <c r="AI7962" s="50"/>
      <c r="AJ7962" s="50"/>
      <c r="AK7962" s="50"/>
      <c r="AL7962" s="50"/>
      <c r="AM7962" s="50"/>
      <c r="AN7962" s="50"/>
      <c r="AO7962" s="50"/>
      <c r="AP7962" s="50"/>
      <c r="AQ7962" s="50"/>
      <c r="AR7962" s="50"/>
      <c r="AS7962" s="50"/>
      <c r="AT7962" s="50"/>
      <c r="AU7962" s="50"/>
      <c r="AV7962" s="50"/>
      <c r="AW7962" s="50"/>
      <c r="AX7962" s="50"/>
      <c r="AY7962" s="50"/>
      <c r="AZ7962" s="50"/>
      <c r="BA7962" s="50"/>
      <c r="BB7962" s="50"/>
      <c r="BC7962" s="50"/>
      <c r="BD7962" s="50"/>
      <c r="BE7962" s="50"/>
      <c r="BF7962" s="50"/>
      <c r="BG7962" s="50"/>
      <c r="BH7962" s="50"/>
      <c r="BI7962" s="50"/>
      <c r="BJ7962" s="50"/>
      <c r="BK7962" s="50"/>
      <c r="BL7962" s="50"/>
      <c r="BM7962" s="50"/>
      <c r="BN7962" s="50"/>
      <c r="BO7962" s="50"/>
      <c r="BP7962" s="50"/>
      <c r="BQ7962" s="50"/>
      <c r="BR7962" s="50"/>
      <c r="BS7962" s="50"/>
      <c r="BT7962" s="50"/>
      <c r="BU7962" s="50"/>
      <c r="BV7962" s="50"/>
      <c r="BW7962" s="50"/>
      <c r="BX7962" s="50"/>
      <c r="BY7962" s="50"/>
      <c r="BZ7962" s="50"/>
      <c r="CA7962" s="50"/>
      <c r="CB7962" s="50"/>
      <c r="CC7962" s="50"/>
      <c r="CD7962" s="50"/>
      <c r="CE7962" s="50"/>
      <c r="CF7962" s="50"/>
      <c r="CG7962" s="50"/>
      <c r="CH7962" s="50"/>
      <c r="CI7962" s="50"/>
      <c r="CJ7962" s="50"/>
      <c r="CK7962" s="50"/>
      <c r="CL7962" s="50"/>
      <c r="CM7962" s="50"/>
      <c r="CN7962" s="50"/>
      <c r="CO7962" s="50"/>
      <c r="CP7962" s="50"/>
      <c r="CQ7962" s="50"/>
      <c r="CR7962" s="50"/>
      <c r="CS7962" s="50"/>
      <c r="CT7962" s="50"/>
      <c r="CU7962" s="50"/>
      <c r="CV7962" s="50"/>
      <c r="CW7962" s="50"/>
      <c r="CX7962" s="50"/>
      <c r="CY7962" s="50"/>
      <c r="CZ7962" s="50"/>
      <c r="DA7962" s="50"/>
      <c r="DB7962" s="50"/>
      <c r="DC7962" s="50"/>
      <c r="DD7962" s="50"/>
      <c r="DE7962" s="50"/>
      <c r="DF7962" s="50"/>
      <c r="DG7962" s="50"/>
    </row>
    <row r="7963" spans="1:111" x14ac:dyDescent="0.2">
      <c r="A7963" s="185"/>
      <c r="B7963" s="186"/>
      <c r="C7963" s="186"/>
      <c r="D7963" s="54"/>
      <c r="E7963" s="310"/>
      <c r="F7963" s="192"/>
      <c r="G7963" s="192"/>
      <c r="H7963" s="50"/>
      <c r="I7963" s="50"/>
      <c r="J7963" s="50"/>
      <c r="K7963" s="50"/>
      <c r="L7963" s="50"/>
      <c r="M7963" s="50"/>
      <c r="N7963" s="50"/>
      <c r="O7963" s="50"/>
      <c r="P7963" s="50"/>
      <c r="Q7963" s="50"/>
      <c r="R7963" s="50"/>
      <c r="S7963" s="50"/>
      <c r="T7963" s="50"/>
      <c r="U7963" s="50"/>
      <c r="V7963" s="50"/>
      <c r="W7963" s="50"/>
      <c r="X7963" s="50"/>
      <c r="Y7963" s="50"/>
      <c r="Z7963" s="50"/>
      <c r="AA7963" s="50"/>
      <c r="AB7963" s="50"/>
      <c r="AC7963" s="50"/>
      <c r="AD7963" s="50"/>
      <c r="AE7963" s="50"/>
      <c r="AF7963" s="50"/>
      <c r="AG7963" s="50"/>
      <c r="AH7963" s="50"/>
      <c r="AI7963" s="50"/>
      <c r="AJ7963" s="50"/>
      <c r="AK7963" s="50"/>
      <c r="AL7963" s="50"/>
      <c r="AM7963" s="50"/>
      <c r="AN7963" s="50"/>
      <c r="AO7963" s="50"/>
      <c r="AP7963" s="50"/>
      <c r="AQ7963" s="50"/>
      <c r="AR7963" s="50"/>
      <c r="AS7963" s="50"/>
      <c r="AT7963" s="50"/>
      <c r="AU7963" s="50"/>
      <c r="AV7963" s="50"/>
      <c r="AW7963" s="50"/>
      <c r="AX7963" s="50"/>
      <c r="AY7963" s="50"/>
      <c r="AZ7963" s="50"/>
      <c r="BA7963" s="50"/>
      <c r="BB7963" s="50"/>
      <c r="BC7963" s="50"/>
      <c r="BD7963" s="50"/>
      <c r="BE7963" s="50"/>
      <c r="BF7963" s="50"/>
      <c r="BG7963" s="50"/>
      <c r="BH7963" s="50"/>
      <c r="BI7963" s="50"/>
      <c r="BJ7963" s="50"/>
      <c r="BK7963" s="50"/>
      <c r="BL7963" s="50"/>
      <c r="BM7963" s="50"/>
      <c r="BN7963" s="50"/>
      <c r="BO7963" s="50"/>
      <c r="BP7963" s="50"/>
      <c r="BQ7963" s="50"/>
      <c r="BR7963" s="50"/>
      <c r="BS7963" s="50"/>
      <c r="BT7963" s="50"/>
      <c r="BU7963" s="50"/>
      <c r="BV7963" s="50"/>
      <c r="BW7963" s="50"/>
      <c r="BX7963" s="50"/>
      <c r="BY7963" s="50"/>
      <c r="BZ7963" s="50"/>
      <c r="CA7963" s="50"/>
      <c r="CB7963" s="50"/>
      <c r="CC7963" s="50"/>
      <c r="CD7963" s="50"/>
      <c r="CE7963" s="50"/>
      <c r="CF7963" s="50"/>
      <c r="CG7963" s="50"/>
      <c r="CH7963" s="50"/>
      <c r="CI7963" s="50"/>
      <c r="CJ7963" s="50"/>
      <c r="CK7963" s="50"/>
      <c r="CL7963" s="50"/>
      <c r="CM7963" s="50"/>
      <c r="CN7963" s="50"/>
      <c r="CO7963" s="50"/>
      <c r="CP7963" s="50"/>
      <c r="CQ7963" s="50"/>
      <c r="CR7963" s="50"/>
      <c r="CS7963" s="50"/>
      <c r="CT7963" s="50"/>
      <c r="CU7963" s="50"/>
      <c r="CV7963" s="50"/>
      <c r="CW7963" s="50"/>
      <c r="CX7963" s="50"/>
      <c r="CY7963" s="50"/>
      <c r="CZ7963" s="50"/>
      <c r="DA7963" s="50"/>
      <c r="DB7963" s="50"/>
      <c r="DC7963" s="50"/>
      <c r="DD7963" s="50"/>
      <c r="DE7963" s="50"/>
      <c r="DF7963" s="50"/>
      <c r="DG7963" s="50"/>
    </row>
    <row r="7964" spans="1:111" x14ac:dyDescent="0.2">
      <c r="A7964" s="185"/>
      <c r="B7964" s="186"/>
      <c r="C7964" s="186"/>
      <c r="D7964" s="54"/>
      <c r="E7964" s="310"/>
      <c r="F7964" s="192"/>
      <c r="G7964" s="192"/>
      <c r="H7964" s="50"/>
      <c r="I7964" s="50"/>
      <c r="J7964" s="50"/>
      <c r="K7964" s="50"/>
      <c r="L7964" s="50"/>
      <c r="M7964" s="50"/>
      <c r="N7964" s="50"/>
      <c r="O7964" s="50"/>
      <c r="P7964" s="50"/>
      <c r="Q7964" s="50"/>
      <c r="R7964" s="50"/>
      <c r="S7964" s="50"/>
      <c r="T7964" s="50"/>
      <c r="U7964" s="50"/>
      <c r="V7964" s="50"/>
      <c r="W7964" s="50"/>
      <c r="X7964" s="50"/>
      <c r="Y7964" s="50"/>
      <c r="Z7964" s="50"/>
      <c r="AA7964" s="50"/>
      <c r="AB7964" s="50"/>
      <c r="AC7964" s="50"/>
      <c r="AD7964" s="50"/>
      <c r="AE7964" s="50"/>
      <c r="AF7964" s="50"/>
      <c r="AG7964" s="50"/>
      <c r="AH7964" s="50"/>
      <c r="AI7964" s="50"/>
      <c r="AJ7964" s="50"/>
      <c r="AK7964" s="50"/>
      <c r="AL7964" s="50"/>
      <c r="AM7964" s="50"/>
      <c r="AN7964" s="50"/>
      <c r="AO7964" s="50"/>
      <c r="AP7964" s="50"/>
      <c r="AQ7964" s="50"/>
      <c r="AR7964" s="50"/>
      <c r="AS7964" s="50"/>
      <c r="AT7964" s="50"/>
      <c r="AU7964" s="50"/>
      <c r="AV7964" s="50"/>
      <c r="AW7964" s="50"/>
      <c r="AX7964" s="50"/>
      <c r="AY7964" s="50"/>
      <c r="AZ7964" s="50"/>
      <c r="BA7964" s="50"/>
      <c r="BB7964" s="50"/>
      <c r="BC7964" s="50"/>
      <c r="BD7964" s="50"/>
      <c r="BE7964" s="50"/>
      <c r="BF7964" s="50"/>
      <c r="BG7964" s="50"/>
      <c r="BH7964" s="50"/>
      <c r="BI7964" s="50"/>
      <c r="BJ7964" s="50"/>
      <c r="BK7964" s="50"/>
      <c r="BL7964" s="50"/>
      <c r="BM7964" s="50"/>
      <c r="BN7964" s="50"/>
      <c r="BO7964" s="50"/>
      <c r="BP7964" s="50"/>
      <c r="BQ7964" s="50"/>
      <c r="BR7964" s="50"/>
      <c r="BS7964" s="50"/>
      <c r="BT7964" s="50"/>
      <c r="BU7964" s="50"/>
      <c r="BV7964" s="50"/>
      <c r="BW7964" s="50"/>
      <c r="BX7964" s="50"/>
      <c r="BY7964" s="50"/>
      <c r="BZ7964" s="50"/>
      <c r="CA7964" s="50"/>
      <c r="CB7964" s="50"/>
      <c r="CC7964" s="50"/>
      <c r="CD7964" s="50"/>
      <c r="CE7964" s="50"/>
      <c r="CF7964" s="50"/>
      <c r="CG7964" s="50"/>
      <c r="CH7964" s="50"/>
      <c r="CI7964" s="50"/>
      <c r="CJ7964" s="50"/>
      <c r="CK7964" s="50"/>
      <c r="CL7964" s="50"/>
      <c r="CM7964" s="50"/>
      <c r="CN7964" s="50"/>
      <c r="CO7964" s="50"/>
      <c r="CP7964" s="50"/>
      <c r="CQ7964" s="50"/>
      <c r="CR7964" s="50"/>
      <c r="CS7964" s="50"/>
      <c r="CT7964" s="50"/>
      <c r="CU7964" s="50"/>
      <c r="CV7964" s="50"/>
      <c r="CW7964" s="50"/>
      <c r="CX7964" s="50"/>
      <c r="CY7964" s="50"/>
      <c r="CZ7964" s="50"/>
      <c r="DA7964" s="50"/>
      <c r="DB7964" s="50"/>
      <c r="DC7964" s="50"/>
      <c r="DD7964" s="50"/>
      <c r="DE7964" s="50"/>
      <c r="DF7964" s="50"/>
      <c r="DG7964" s="50"/>
    </row>
    <row r="7965" spans="1:111" x14ac:dyDescent="0.2">
      <c r="A7965" s="185"/>
      <c r="B7965" s="186"/>
      <c r="C7965" s="186"/>
      <c r="D7965" s="54"/>
      <c r="E7965" s="310"/>
      <c r="F7965" s="192"/>
      <c r="G7965" s="192"/>
      <c r="H7965" s="50"/>
      <c r="I7965" s="50"/>
      <c r="J7965" s="50"/>
      <c r="K7965" s="50"/>
      <c r="L7965" s="50"/>
      <c r="M7965" s="50"/>
      <c r="N7965" s="50"/>
      <c r="O7965" s="50"/>
      <c r="P7965" s="50"/>
      <c r="Q7965" s="50"/>
      <c r="R7965" s="50"/>
      <c r="S7965" s="50"/>
      <c r="T7965" s="50"/>
      <c r="U7965" s="50"/>
      <c r="V7965" s="50"/>
      <c r="W7965" s="50"/>
      <c r="X7965" s="50"/>
      <c r="Y7965" s="50"/>
      <c r="Z7965" s="50"/>
      <c r="AA7965" s="50"/>
      <c r="AB7965" s="50"/>
      <c r="AC7965" s="50"/>
      <c r="AD7965" s="50"/>
      <c r="AE7965" s="50"/>
      <c r="AF7965" s="50"/>
      <c r="AG7965" s="50"/>
      <c r="AH7965" s="50"/>
      <c r="AI7965" s="50"/>
      <c r="AJ7965" s="50"/>
      <c r="AK7965" s="50"/>
      <c r="AL7965" s="50"/>
      <c r="AM7965" s="50"/>
      <c r="AN7965" s="50"/>
      <c r="AO7965" s="50"/>
      <c r="AP7965" s="50"/>
      <c r="AQ7965" s="50"/>
      <c r="AR7965" s="50"/>
      <c r="AS7965" s="50"/>
      <c r="AT7965" s="50"/>
      <c r="AU7965" s="50"/>
      <c r="AV7965" s="50"/>
      <c r="AW7965" s="50"/>
      <c r="AX7965" s="50"/>
      <c r="AY7965" s="50"/>
      <c r="AZ7965" s="50"/>
      <c r="BA7965" s="50"/>
      <c r="BB7965" s="50"/>
      <c r="BC7965" s="50"/>
      <c r="BD7965" s="50"/>
      <c r="BE7965" s="50"/>
      <c r="BF7965" s="50"/>
      <c r="BG7965" s="50"/>
      <c r="BH7965" s="50"/>
      <c r="BI7965" s="50"/>
      <c r="BJ7965" s="50"/>
      <c r="BK7965" s="50"/>
      <c r="BL7965" s="50"/>
      <c r="BM7965" s="50"/>
      <c r="BN7965" s="50"/>
      <c r="BO7965" s="50"/>
      <c r="BP7965" s="50"/>
      <c r="BQ7965" s="50"/>
      <c r="BR7965" s="50"/>
      <c r="BS7965" s="50"/>
      <c r="BT7965" s="50"/>
      <c r="BU7965" s="50"/>
      <c r="BV7965" s="50"/>
      <c r="BW7965" s="50"/>
      <c r="BX7965" s="50"/>
      <c r="BY7965" s="50"/>
      <c r="BZ7965" s="50"/>
      <c r="CA7965" s="50"/>
      <c r="CB7965" s="50"/>
      <c r="CC7965" s="50"/>
      <c r="CD7965" s="50"/>
      <c r="CE7965" s="50"/>
      <c r="CF7965" s="50"/>
      <c r="CG7965" s="50"/>
      <c r="CH7965" s="50"/>
      <c r="CI7965" s="50"/>
      <c r="CJ7965" s="50"/>
      <c r="CK7965" s="50"/>
      <c r="CL7965" s="50"/>
      <c r="CM7965" s="50"/>
      <c r="CN7965" s="50"/>
      <c r="CO7965" s="50"/>
      <c r="CP7965" s="50"/>
      <c r="CQ7965" s="50"/>
      <c r="CR7965" s="50"/>
      <c r="CS7965" s="50"/>
      <c r="CT7965" s="50"/>
      <c r="CU7965" s="50"/>
      <c r="CV7965" s="50"/>
      <c r="CW7965" s="50"/>
      <c r="CX7965" s="50"/>
      <c r="CY7965" s="50"/>
      <c r="CZ7965" s="50"/>
      <c r="DA7965" s="50"/>
      <c r="DB7965" s="50"/>
      <c r="DC7965" s="50"/>
      <c r="DD7965" s="50"/>
      <c r="DE7965" s="50"/>
      <c r="DF7965" s="50"/>
      <c r="DG7965" s="50"/>
    </row>
    <row r="7966" spans="1:111" x14ac:dyDescent="0.2">
      <c r="A7966" s="185"/>
      <c r="B7966" s="186"/>
      <c r="C7966" s="186"/>
      <c r="D7966" s="54"/>
      <c r="E7966" s="310"/>
      <c r="F7966" s="192"/>
      <c r="G7966" s="192"/>
      <c r="H7966" s="50"/>
      <c r="I7966" s="50"/>
      <c r="J7966" s="50"/>
      <c r="K7966" s="50"/>
      <c r="L7966" s="50"/>
      <c r="M7966" s="50"/>
      <c r="N7966" s="50"/>
      <c r="O7966" s="50"/>
      <c r="P7966" s="50"/>
      <c r="Q7966" s="50"/>
      <c r="R7966" s="50"/>
      <c r="S7966" s="50"/>
      <c r="T7966" s="50"/>
      <c r="U7966" s="50"/>
      <c r="V7966" s="50"/>
      <c r="W7966" s="50"/>
      <c r="X7966" s="50"/>
      <c r="Y7966" s="50"/>
      <c r="Z7966" s="50"/>
      <c r="AA7966" s="50"/>
      <c r="AB7966" s="50"/>
      <c r="AC7966" s="50"/>
      <c r="AD7966" s="50"/>
      <c r="AE7966" s="50"/>
      <c r="AF7966" s="50"/>
      <c r="AG7966" s="50"/>
      <c r="AH7966" s="50"/>
      <c r="AI7966" s="50"/>
      <c r="AJ7966" s="50"/>
      <c r="AK7966" s="50"/>
      <c r="AL7966" s="50"/>
      <c r="AM7966" s="50"/>
      <c r="AN7966" s="50"/>
      <c r="AO7966" s="50"/>
      <c r="AP7966" s="50"/>
      <c r="AQ7966" s="50"/>
      <c r="AR7966" s="50"/>
      <c r="AS7966" s="50"/>
      <c r="AT7966" s="50"/>
      <c r="AU7966" s="50"/>
      <c r="AV7966" s="50"/>
      <c r="AW7966" s="50"/>
      <c r="AX7966" s="50"/>
      <c r="AY7966" s="50"/>
      <c r="AZ7966" s="50"/>
      <c r="BA7966" s="50"/>
      <c r="BB7966" s="50"/>
      <c r="BC7966" s="50"/>
      <c r="BD7966" s="50"/>
      <c r="BE7966" s="50"/>
      <c r="BF7966" s="50"/>
      <c r="BG7966" s="50"/>
      <c r="BH7966" s="50"/>
      <c r="BI7966" s="50"/>
      <c r="BJ7966" s="50"/>
      <c r="BK7966" s="50"/>
      <c r="BL7966" s="50"/>
      <c r="BM7966" s="50"/>
      <c r="BN7966" s="50"/>
      <c r="BO7966" s="50"/>
      <c r="BP7966" s="50"/>
      <c r="BQ7966" s="50"/>
      <c r="BR7966" s="50"/>
      <c r="BS7966" s="50"/>
      <c r="BT7966" s="50"/>
      <c r="BU7966" s="50"/>
      <c r="BV7966" s="50"/>
      <c r="BW7966" s="50"/>
      <c r="BX7966" s="50"/>
      <c r="BY7966" s="50"/>
      <c r="BZ7966" s="50"/>
      <c r="CA7966" s="50"/>
      <c r="CB7966" s="50"/>
      <c r="CC7966" s="50"/>
      <c r="CD7966" s="50"/>
      <c r="CE7966" s="50"/>
      <c r="CF7966" s="50"/>
      <c r="CG7966" s="50"/>
      <c r="CH7966" s="50"/>
      <c r="CI7966" s="50"/>
      <c r="CJ7966" s="50"/>
      <c r="CK7966" s="50"/>
      <c r="CL7966" s="50"/>
      <c r="CM7966" s="50"/>
      <c r="CN7966" s="50"/>
      <c r="CO7966" s="50"/>
      <c r="CP7966" s="50"/>
      <c r="CQ7966" s="50"/>
      <c r="CR7966" s="50"/>
      <c r="CS7966" s="50"/>
      <c r="CT7966" s="50"/>
      <c r="CU7966" s="50"/>
      <c r="CV7966" s="50"/>
      <c r="CW7966" s="50"/>
      <c r="CX7966" s="50"/>
      <c r="CY7966" s="50"/>
      <c r="CZ7966" s="50"/>
      <c r="DA7966" s="50"/>
      <c r="DB7966" s="50"/>
      <c r="DC7966" s="50"/>
      <c r="DD7966" s="50"/>
      <c r="DE7966" s="50"/>
      <c r="DF7966" s="50"/>
      <c r="DG7966" s="50"/>
    </row>
    <row r="7967" spans="1:111" x14ac:dyDescent="0.2">
      <c r="A7967" s="185"/>
      <c r="B7967" s="186"/>
      <c r="C7967" s="186"/>
      <c r="D7967" s="54"/>
      <c r="E7967" s="310"/>
      <c r="F7967" s="192"/>
      <c r="G7967" s="192"/>
      <c r="H7967" s="50"/>
      <c r="I7967" s="50"/>
      <c r="J7967" s="50"/>
      <c r="K7967" s="50"/>
      <c r="L7967" s="50"/>
      <c r="M7967" s="50"/>
      <c r="N7967" s="50"/>
      <c r="O7967" s="50"/>
      <c r="P7967" s="50"/>
      <c r="Q7967" s="50"/>
      <c r="R7967" s="50"/>
      <c r="S7967" s="50"/>
      <c r="T7967" s="50"/>
      <c r="U7967" s="50"/>
      <c r="V7967" s="50"/>
      <c r="W7967" s="50"/>
      <c r="X7967" s="50"/>
      <c r="Y7967" s="50"/>
      <c r="Z7967" s="50"/>
      <c r="AA7967" s="50"/>
      <c r="AB7967" s="50"/>
      <c r="AC7967" s="50"/>
      <c r="AD7967" s="50"/>
      <c r="AE7967" s="50"/>
      <c r="AF7967" s="50"/>
      <c r="AG7967" s="50"/>
      <c r="AH7967" s="50"/>
      <c r="AI7967" s="50"/>
      <c r="AJ7967" s="50"/>
      <c r="AK7967" s="50"/>
      <c r="AL7967" s="50"/>
      <c r="AM7967" s="50"/>
      <c r="AN7967" s="50"/>
      <c r="AO7967" s="50"/>
      <c r="AP7967" s="50"/>
      <c r="AQ7967" s="50"/>
      <c r="AR7967" s="50"/>
      <c r="AS7967" s="50"/>
      <c r="AT7967" s="50"/>
      <c r="AU7967" s="50"/>
      <c r="AV7967" s="50"/>
      <c r="AW7967" s="50"/>
      <c r="AX7967" s="50"/>
      <c r="AY7967" s="50"/>
      <c r="AZ7967" s="50"/>
      <c r="BA7967" s="50"/>
      <c r="BB7967" s="50"/>
      <c r="BC7967" s="50"/>
      <c r="BD7967" s="50"/>
      <c r="BE7967" s="50"/>
      <c r="BF7967" s="50"/>
      <c r="BG7967" s="50"/>
      <c r="BH7967" s="50"/>
      <c r="BI7967" s="50"/>
      <c r="BJ7967" s="50"/>
      <c r="BK7967" s="50"/>
      <c r="BL7967" s="50"/>
      <c r="BM7967" s="50"/>
      <c r="BN7967" s="50"/>
      <c r="BO7967" s="50"/>
      <c r="BP7967" s="50"/>
      <c r="BQ7967" s="50"/>
      <c r="BR7967" s="50"/>
      <c r="BS7967" s="50"/>
      <c r="BT7967" s="50"/>
      <c r="BU7967" s="50"/>
      <c r="BV7967" s="50"/>
      <c r="BW7967" s="50"/>
      <c r="BX7967" s="50"/>
      <c r="BY7967" s="50"/>
      <c r="BZ7967" s="50"/>
      <c r="CA7967" s="50"/>
      <c r="CB7967" s="50"/>
      <c r="CC7967" s="50"/>
      <c r="CD7967" s="50"/>
      <c r="CE7967" s="50"/>
      <c r="CF7967" s="50"/>
      <c r="CG7967" s="50"/>
      <c r="CH7967" s="50"/>
      <c r="CI7967" s="50"/>
      <c r="CJ7967" s="50"/>
      <c r="CK7967" s="50"/>
      <c r="CL7967" s="50"/>
      <c r="CM7967" s="50"/>
      <c r="CN7967" s="50"/>
      <c r="CO7967" s="50"/>
      <c r="CP7967" s="50"/>
      <c r="CQ7967" s="50"/>
      <c r="CR7967" s="50"/>
      <c r="CS7967" s="50"/>
      <c r="CT7967" s="50"/>
      <c r="CU7967" s="50"/>
      <c r="CV7967" s="50"/>
      <c r="CW7967" s="50"/>
      <c r="CX7967" s="50"/>
      <c r="CY7967" s="50"/>
      <c r="CZ7967" s="50"/>
      <c r="DA7967" s="50"/>
      <c r="DB7967" s="50"/>
      <c r="DC7967" s="50"/>
      <c r="DD7967" s="50"/>
      <c r="DE7967" s="50"/>
      <c r="DF7967" s="50"/>
      <c r="DG7967" s="50"/>
    </row>
    <row r="7968" spans="1:111" x14ac:dyDescent="0.2">
      <c r="A7968" s="185"/>
      <c r="B7968" s="186"/>
      <c r="C7968" s="186"/>
      <c r="D7968" s="54"/>
      <c r="E7968" s="310"/>
      <c r="F7968" s="192"/>
      <c r="G7968" s="192"/>
      <c r="H7968" s="50"/>
      <c r="I7968" s="50"/>
      <c r="J7968" s="50"/>
      <c r="K7968" s="50"/>
      <c r="L7968" s="50"/>
      <c r="M7968" s="50"/>
      <c r="N7968" s="50"/>
      <c r="O7968" s="50"/>
      <c r="P7968" s="50"/>
      <c r="Q7968" s="50"/>
      <c r="R7968" s="50"/>
      <c r="S7968" s="50"/>
      <c r="T7968" s="50"/>
      <c r="U7968" s="50"/>
      <c r="V7968" s="50"/>
      <c r="W7968" s="50"/>
      <c r="X7968" s="50"/>
      <c r="Y7968" s="50"/>
      <c r="Z7968" s="50"/>
      <c r="AA7968" s="50"/>
      <c r="AB7968" s="50"/>
      <c r="AC7968" s="50"/>
      <c r="AD7968" s="50"/>
      <c r="AE7968" s="50"/>
      <c r="AF7968" s="50"/>
      <c r="AG7968" s="50"/>
      <c r="AH7968" s="50"/>
      <c r="AI7968" s="50"/>
      <c r="AJ7968" s="50"/>
      <c r="AK7968" s="50"/>
      <c r="AL7968" s="50"/>
      <c r="AM7968" s="50"/>
      <c r="AN7968" s="50"/>
      <c r="AO7968" s="50"/>
      <c r="AP7968" s="50"/>
      <c r="AQ7968" s="50"/>
      <c r="AR7968" s="50"/>
      <c r="AS7968" s="50"/>
      <c r="AT7968" s="50"/>
      <c r="AU7968" s="50"/>
      <c r="AV7968" s="50"/>
      <c r="AW7968" s="50"/>
      <c r="AX7968" s="50"/>
      <c r="AY7968" s="50"/>
      <c r="AZ7968" s="50"/>
      <c r="BA7968" s="50"/>
      <c r="BB7968" s="50"/>
      <c r="BC7968" s="50"/>
      <c r="BD7968" s="50"/>
      <c r="BE7968" s="50"/>
      <c r="BF7968" s="50"/>
      <c r="BG7968" s="50"/>
      <c r="BH7968" s="50"/>
      <c r="BI7968" s="50"/>
      <c r="BJ7968" s="50"/>
      <c r="BK7968" s="50"/>
      <c r="BL7968" s="50"/>
      <c r="BM7968" s="50"/>
      <c r="BN7968" s="50"/>
      <c r="BO7968" s="50"/>
      <c r="BP7968" s="50"/>
      <c r="BQ7968" s="50"/>
      <c r="BR7968" s="50"/>
      <c r="BS7968" s="50"/>
      <c r="BT7968" s="50"/>
      <c r="BU7968" s="50"/>
      <c r="BV7968" s="50"/>
      <c r="BW7968" s="50"/>
      <c r="BX7968" s="50"/>
      <c r="BY7968" s="50"/>
      <c r="BZ7968" s="50"/>
      <c r="CA7968" s="50"/>
      <c r="CB7968" s="50"/>
      <c r="CC7968" s="50"/>
      <c r="CD7968" s="50"/>
      <c r="CE7968" s="50"/>
      <c r="CF7968" s="50"/>
      <c r="CG7968" s="50"/>
      <c r="CH7968" s="50"/>
      <c r="CI7968" s="50"/>
      <c r="CJ7968" s="50"/>
      <c r="CK7968" s="50"/>
      <c r="CL7968" s="50"/>
      <c r="CM7968" s="50"/>
      <c r="CN7968" s="50"/>
      <c r="CO7968" s="50"/>
      <c r="CP7968" s="50"/>
      <c r="CQ7968" s="50"/>
      <c r="CR7968" s="50"/>
      <c r="CS7968" s="50"/>
      <c r="CT7968" s="50"/>
      <c r="CU7968" s="50"/>
      <c r="CV7968" s="50"/>
      <c r="CW7968" s="50"/>
      <c r="CX7968" s="50"/>
      <c r="CY7968" s="50"/>
      <c r="CZ7968" s="50"/>
      <c r="DA7968" s="50"/>
      <c r="DB7968" s="50"/>
      <c r="DC7968" s="50"/>
      <c r="DD7968" s="50"/>
      <c r="DE7968" s="50"/>
      <c r="DF7968" s="50"/>
      <c r="DG7968" s="50"/>
    </row>
    <row r="7969" spans="1:111" x14ac:dyDescent="0.2">
      <c r="A7969" s="185"/>
      <c r="B7969" s="186"/>
      <c r="C7969" s="186"/>
      <c r="D7969" s="54"/>
      <c r="E7969" s="310"/>
      <c r="F7969" s="192"/>
      <c r="G7969" s="192"/>
      <c r="H7969" s="50"/>
      <c r="I7969" s="50"/>
      <c r="J7969" s="50"/>
      <c r="K7969" s="50"/>
      <c r="L7969" s="50"/>
      <c r="M7969" s="50"/>
      <c r="N7969" s="50"/>
      <c r="O7969" s="50"/>
      <c r="P7969" s="50"/>
      <c r="Q7969" s="50"/>
      <c r="R7969" s="50"/>
      <c r="S7969" s="50"/>
      <c r="T7969" s="50"/>
      <c r="U7969" s="50"/>
      <c r="V7969" s="50"/>
      <c r="W7969" s="50"/>
      <c r="X7969" s="50"/>
      <c r="Y7969" s="50"/>
      <c r="Z7969" s="50"/>
      <c r="AA7969" s="50"/>
      <c r="AB7969" s="50"/>
      <c r="AC7969" s="50"/>
      <c r="AD7969" s="50"/>
      <c r="AE7969" s="50"/>
      <c r="AF7969" s="50"/>
      <c r="AG7969" s="50"/>
      <c r="AH7969" s="50"/>
      <c r="AI7969" s="50"/>
      <c r="AJ7969" s="50"/>
      <c r="AK7969" s="50"/>
      <c r="AL7969" s="50"/>
      <c r="AM7969" s="50"/>
      <c r="AN7969" s="50"/>
      <c r="AO7969" s="50"/>
      <c r="AP7969" s="50"/>
      <c r="AQ7969" s="50"/>
      <c r="AR7969" s="50"/>
      <c r="AS7969" s="50"/>
      <c r="AT7969" s="50"/>
      <c r="AU7969" s="50"/>
      <c r="AV7969" s="50"/>
      <c r="AW7969" s="50"/>
      <c r="AX7969" s="50"/>
      <c r="AY7969" s="50"/>
      <c r="AZ7969" s="50"/>
      <c r="BA7969" s="50"/>
      <c r="BB7969" s="50"/>
      <c r="BC7969" s="50"/>
      <c r="BD7969" s="50"/>
      <c r="BE7969" s="50"/>
      <c r="BF7969" s="50"/>
      <c r="BG7969" s="50"/>
      <c r="BH7969" s="50"/>
      <c r="BI7969" s="50"/>
      <c r="BJ7969" s="50"/>
      <c r="BK7969" s="50"/>
      <c r="BL7969" s="50"/>
      <c r="BM7969" s="50"/>
      <c r="BN7969" s="50"/>
      <c r="BO7969" s="50"/>
      <c r="BP7969" s="50"/>
      <c r="BQ7969" s="50"/>
      <c r="BR7969" s="50"/>
      <c r="BS7969" s="50"/>
      <c r="BT7969" s="50"/>
      <c r="BU7969" s="50"/>
      <c r="BV7969" s="50"/>
      <c r="BW7969" s="50"/>
      <c r="BX7969" s="50"/>
      <c r="BY7969" s="50"/>
      <c r="BZ7969" s="50"/>
      <c r="CA7969" s="50"/>
      <c r="CB7969" s="50"/>
      <c r="CC7969" s="50"/>
      <c r="CD7969" s="50"/>
      <c r="CE7969" s="50"/>
      <c r="CF7969" s="50"/>
      <c r="CG7969" s="50"/>
      <c r="CH7969" s="50"/>
      <c r="CI7969" s="50"/>
      <c r="CJ7969" s="50"/>
      <c r="CK7969" s="50"/>
      <c r="CL7969" s="50"/>
      <c r="CM7969" s="50"/>
      <c r="CN7969" s="50"/>
      <c r="CO7969" s="50"/>
      <c r="CP7969" s="50"/>
      <c r="CQ7969" s="50"/>
      <c r="CR7969" s="50"/>
      <c r="CS7969" s="50"/>
      <c r="CT7969" s="50"/>
      <c r="CU7969" s="50"/>
      <c r="CV7969" s="50"/>
      <c r="CW7969" s="50"/>
      <c r="CX7969" s="50"/>
      <c r="CY7969" s="50"/>
      <c r="CZ7969" s="50"/>
      <c r="DA7969" s="50"/>
      <c r="DB7969" s="50"/>
      <c r="DC7969" s="50"/>
      <c r="DD7969" s="50"/>
      <c r="DE7969" s="50"/>
      <c r="DF7969" s="50"/>
      <c r="DG7969" s="50"/>
    </row>
    <row r="7970" spans="1:111" x14ac:dyDescent="0.2">
      <c r="A7970" s="185"/>
      <c r="B7970" s="186"/>
      <c r="C7970" s="186"/>
      <c r="D7970" s="54"/>
      <c r="E7970" s="310"/>
      <c r="F7970" s="192"/>
      <c r="G7970" s="192"/>
      <c r="H7970" s="50"/>
      <c r="I7970" s="50"/>
      <c r="J7970" s="50"/>
      <c r="K7970" s="50"/>
      <c r="L7970" s="50"/>
      <c r="M7970" s="50"/>
      <c r="N7970" s="50"/>
      <c r="O7970" s="50"/>
      <c r="P7970" s="50"/>
      <c r="Q7970" s="50"/>
      <c r="R7970" s="50"/>
      <c r="S7970" s="50"/>
      <c r="T7970" s="50"/>
      <c r="U7970" s="50"/>
      <c r="V7970" s="50"/>
      <c r="W7970" s="50"/>
      <c r="X7970" s="50"/>
      <c r="Y7970" s="50"/>
      <c r="Z7970" s="50"/>
      <c r="AA7970" s="50"/>
      <c r="AB7970" s="50"/>
      <c r="AC7970" s="50"/>
      <c r="AD7970" s="50"/>
      <c r="AE7970" s="50"/>
      <c r="AF7970" s="50"/>
      <c r="AG7970" s="50"/>
      <c r="AH7970" s="50"/>
      <c r="AI7970" s="50"/>
      <c r="AJ7970" s="50"/>
      <c r="AK7970" s="50"/>
      <c r="AL7970" s="50"/>
      <c r="AM7970" s="50"/>
      <c r="AN7970" s="50"/>
      <c r="AO7970" s="50"/>
      <c r="AP7970" s="50"/>
      <c r="AQ7970" s="50"/>
      <c r="AR7970" s="50"/>
      <c r="AS7970" s="50"/>
      <c r="AT7970" s="50"/>
      <c r="AU7970" s="50"/>
      <c r="AV7970" s="50"/>
      <c r="AW7970" s="50"/>
      <c r="AX7970" s="50"/>
      <c r="AY7970" s="50"/>
      <c r="AZ7970" s="50"/>
      <c r="BA7970" s="50"/>
      <c r="BB7970" s="50"/>
      <c r="BC7970" s="50"/>
      <c r="BD7970" s="50"/>
      <c r="BE7970" s="50"/>
      <c r="BF7970" s="50"/>
      <c r="BG7970" s="50"/>
      <c r="BH7970" s="50"/>
      <c r="BI7970" s="50"/>
      <c r="BJ7970" s="50"/>
      <c r="BK7970" s="50"/>
      <c r="BL7970" s="50"/>
      <c r="BM7970" s="50"/>
      <c r="BN7970" s="50"/>
      <c r="BO7970" s="50"/>
      <c r="BP7970" s="50"/>
      <c r="BQ7970" s="50"/>
      <c r="BR7970" s="50"/>
      <c r="BS7970" s="50"/>
      <c r="BT7970" s="50"/>
      <c r="BU7970" s="50"/>
      <c r="BV7970" s="50"/>
      <c r="BW7970" s="50"/>
      <c r="BX7970" s="50"/>
      <c r="BY7970" s="50"/>
      <c r="BZ7970" s="50"/>
      <c r="CA7970" s="50"/>
      <c r="CB7970" s="50"/>
      <c r="CC7970" s="50"/>
      <c r="CD7970" s="50"/>
      <c r="CE7970" s="50"/>
      <c r="CF7970" s="50"/>
      <c r="CG7970" s="50"/>
      <c r="CH7970" s="50"/>
      <c r="CI7970" s="50"/>
      <c r="CJ7970" s="50"/>
      <c r="CK7970" s="50"/>
      <c r="CL7970" s="50"/>
      <c r="CM7970" s="50"/>
      <c r="CN7970" s="50"/>
      <c r="CO7970" s="50"/>
      <c r="CP7970" s="50"/>
      <c r="CQ7970" s="50"/>
      <c r="CR7970" s="50"/>
      <c r="CS7970" s="50"/>
      <c r="CT7970" s="50"/>
      <c r="CU7970" s="50"/>
      <c r="CV7970" s="50"/>
      <c r="CW7970" s="50"/>
      <c r="CX7970" s="50"/>
      <c r="CY7970" s="50"/>
      <c r="CZ7970" s="50"/>
      <c r="DA7970" s="50"/>
      <c r="DB7970" s="50"/>
      <c r="DC7970" s="50"/>
      <c r="DD7970" s="50"/>
      <c r="DE7970" s="50"/>
      <c r="DF7970" s="50"/>
      <c r="DG7970" s="50"/>
    </row>
    <row r="7971" spans="1:111" x14ac:dyDescent="0.2">
      <c r="A7971" s="185"/>
      <c r="B7971" s="186"/>
      <c r="C7971" s="186"/>
      <c r="D7971" s="54"/>
      <c r="E7971" s="310"/>
      <c r="F7971" s="192"/>
      <c r="G7971" s="192"/>
      <c r="H7971" s="50"/>
      <c r="I7971" s="50"/>
      <c r="J7971" s="50"/>
      <c r="K7971" s="50"/>
      <c r="L7971" s="50"/>
      <c r="M7971" s="50"/>
      <c r="N7971" s="50"/>
      <c r="O7971" s="50"/>
      <c r="P7971" s="50"/>
      <c r="Q7971" s="50"/>
      <c r="R7971" s="50"/>
      <c r="S7971" s="50"/>
      <c r="T7971" s="50"/>
      <c r="U7971" s="50"/>
      <c r="V7971" s="50"/>
      <c r="W7971" s="50"/>
      <c r="X7971" s="50"/>
      <c r="Y7971" s="50"/>
      <c r="Z7971" s="50"/>
      <c r="AA7971" s="50"/>
      <c r="AB7971" s="50"/>
      <c r="AC7971" s="50"/>
      <c r="AD7971" s="50"/>
      <c r="AE7971" s="50"/>
      <c r="AF7971" s="50"/>
      <c r="AG7971" s="50"/>
      <c r="AH7971" s="50"/>
      <c r="AI7971" s="50"/>
      <c r="AJ7971" s="50"/>
      <c r="AK7971" s="50"/>
      <c r="AL7971" s="50"/>
      <c r="AM7971" s="50"/>
      <c r="AN7971" s="50"/>
      <c r="AO7971" s="50"/>
      <c r="AP7971" s="50"/>
      <c r="AQ7971" s="50"/>
      <c r="AR7971" s="50"/>
      <c r="AS7971" s="50"/>
      <c r="AT7971" s="50"/>
      <c r="AU7971" s="50"/>
      <c r="AV7971" s="50"/>
      <c r="AW7971" s="50"/>
      <c r="AX7971" s="50"/>
      <c r="AY7971" s="50"/>
      <c r="AZ7971" s="50"/>
      <c r="BA7971" s="50"/>
      <c r="BB7971" s="50"/>
      <c r="BC7971" s="50"/>
      <c r="BD7971" s="50"/>
      <c r="BE7971" s="50"/>
      <c r="BF7971" s="50"/>
      <c r="BG7971" s="50"/>
      <c r="BH7971" s="50"/>
      <c r="BI7971" s="50"/>
      <c r="BJ7971" s="50"/>
      <c r="BK7971" s="50"/>
      <c r="BL7971" s="50"/>
      <c r="BM7971" s="50"/>
      <c r="BN7971" s="50"/>
      <c r="BO7971" s="50"/>
      <c r="BP7971" s="50"/>
      <c r="BQ7971" s="50"/>
      <c r="BR7971" s="50"/>
      <c r="BS7971" s="50"/>
      <c r="BT7971" s="50"/>
      <c r="BU7971" s="50"/>
      <c r="BV7971" s="50"/>
      <c r="BW7971" s="50"/>
      <c r="BX7971" s="50"/>
      <c r="BY7971" s="50"/>
      <c r="BZ7971" s="50"/>
      <c r="CA7971" s="50"/>
      <c r="CB7971" s="50"/>
      <c r="CC7971" s="50"/>
      <c r="CD7971" s="50"/>
      <c r="CE7971" s="50"/>
      <c r="CF7971" s="50"/>
      <c r="CG7971" s="50"/>
      <c r="CH7971" s="50"/>
      <c r="CI7971" s="50"/>
      <c r="CJ7971" s="50"/>
      <c r="CK7971" s="50"/>
      <c r="CL7971" s="50"/>
      <c r="CM7971" s="50"/>
      <c r="CN7971" s="50"/>
      <c r="CO7971" s="50"/>
      <c r="CP7971" s="50"/>
      <c r="CQ7971" s="50"/>
      <c r="CR7971" s="50"/>
      <c r="CS7971" s="50"/>
      <c r="CT7971" s="50"/>
      <c r="CU7971" s="50"/>
      <c r="CV7971" s="50"/>
      <c r="CW7971" s="50"/>
      <c r="CX7971" s="50"/>
      <c r="CY7971" s="50"/>
      <c r="CZ7971" s="50"/>
      <c r="DA7971" s="50"/>
      <c r="DB7971" s="50"/>
      <c r="DC7971" s="50"/>
      <c r="DD7971" s="50"/>
      <c r="DE7971" s="50"/>
      <c r="DF7971" s="50"/>
      <c r="DG7971" s="50"/>
    </row>
    <row r="7972" spans="1:111" x14ac:dyDescent="0.2">
      <c r="A7972" s="185"/>
      <c r="B7972" s="186"/>
      <c r="C7972" s="186"/>
      <c r="D7972" s="54"/>
      <c r="E7972" s="310"/>
      <c r="F7972" s="192"/>
      <c r="G7972" s="192"/>
      <c r="H7972" s="50"/>
      <c r="I7972" s="50"/>
      <c r="J7972" s="50"/>
      <c r="K7972" s="50"/>
      <c r="L7972" s="50"/>
      <c r="M7972" s="50"/>
      <c r="N7972" s="50"/>
      <c r="O7972" s="50"/>
      <c r="P7972" s="50"/>
      <c r="Q7972" s="50"/>
      <c r="R7972" s="50"/>
      <c r="S7972" s="50"/>
      <c r="T7972" s="50"/>
      <c r="U7972" s="50"/>
      <c r="V7972" s="50"/>
      <c r="W7972" s="50"/>
      <c r="X7972" s="50"/>
      <c r="Y7972" s="50"/>
      <c r="Z7972" s="50"/>
      <c r="AA7972" s="50"/>
      <c r="AB7972" s="50"/>
      <c r="AC7972" s="50"/>
      <c r="AD7972" s="50"/>
      <c r="AE7972" s="50"/>
      <c r="AF7972" s="50"/>
      <c r="AG7972" s="50"/>
      <c r="AH7972" s="50"/>
      <c r="AI7972" s="50"/>
      <c r="AJ7972" s="50"/>
      <c r="AK7972" s="50"/>
      <c r="AL7972" s="50"/>
      <c r="AM7972" s="50"/>
      <c r="AN7972" s="50"/>
      <c r="AO7972" s="50"/>
      <c r="AP7972" s="50"/>
      <c r="AQ7972" s="50"/>
      <c r="AR7972" s="50"/>
      <c r="AS7972" s="50"/>
      <c r="AT7972" s="50"/>
      <c r="AU7972" s="50"/>
      <c r="AV7972" s="50"/>
      <c r="AW7972" s="50"/>
      <c r="AX7972" s="50"/>
      <c r="AY7972" s="50"/>
      <c r="AZ7972" s="50"/>
      <c r="BA7972" s="50"/>
      <c r="BB7972" s="50"/>
      <c r="BC7972" s="50"/>
      <c r="BD7972" s="50"/>
      <c r="BE7972" s="50"/>
      <c r="BF7972" s="50"/>
      <c r="BG7972" s="50"/>
      <c r="BH7972" s="50"/>
      <c r="BI7972" s="50"/>
      <c r="BJ7972" s="50"/>
      <c r="BK7972" s="50"/>
      <c r="BL7972" s="50"/>
      <c r="BM7972" s="50"/>
      <c r="BN7972" s="50"/>
      <c r="BO7972" s="50"/>
      <c r="BP7972" s="50"/>
      <c r="BQ7972" s="50"/>
      <c r="BR7972" s="50"/>
      <c r="BS7972" s="50"/>
      <c r="BT7972" s="50"/>
      <c r="BU7972" s="50"/>
      <c r="BV7972" s="50"/>
      <c r="BW7972" s="50"/>
      <c r="BX7972" s="50"/>
      <c r="BY7972" s="50"/>
      <c r="BZ7972" s="50"/>
      <c r="CA7972" s="50"/>
      <c r="CB7972" s="50"/>
      <c r="CC7972" s="50"/>
      <c r="CD7972" s="50"/>
      <c r="CE7972" s="50"/>
      <c r="CF7972" s="50"/>
      <c r="CG7972" s="50"/>
      <c r="CH7972" s="50"/>
      <c r="CI7972" s="50"/>
      <c r="CJ7972" s="50"/>
      <c r="CK7972" s="50"/>
      <c r="CL7972" s="50"/>
      <c r="CM7972" s="50"/>
      <c r="CN7972" s="50"/>
      <c r="CO7972" s="50"/>
      <c r="CP7972" s="50"/>
      <c r="CQ7972" s="50"/>
      <c r="CR7972" s="50"/>
      <c r="CS7972" s="50"/>
      <c r="CT7972" s="50"/>
      <c r="CU7972" s="50"/>
      <c r="CV7972" s="50"/>
      <c r="CW7972" s="50"/>
      <c r="CX7972" s="50"/>
      <c r="CY7972" s="50"/>
      <c r="CZ7972" s="50"/>
      <c r="DA7972" s="50"/>
      <c r="DB7972" s="50"/>
      <c r="DC7972" s="50"/>
      <c r="DD7972" s="50"/>
      <c r="DE7972" s="50"/>
      <c r="DF7972" s="50"/>
      <c r="DG7972" s="50"/>
    </row>
    <row r="7973" spans="1:111" x14ac:dyDescent="0.2">
      <c r="A7973" s="185"/>
      <c r="B7973" s="186"/>
      <c r="C7973" s="186"/>
      <c r="D7973" s="54"/>
      <c r="E7973" s="310"/>
      <c r="F7973" s="192"/>
      <c r="G7973" s="192"/>
      <c r="H7973" s="50"/>
      <c r="I7973" s="50"/>
      <c r="J7973" s="50"/>
      <c r="K7973" s="50"/>
      <c r="L7973" s="50"/>
      <c r="M7973" s="50"/>
      <c r="N7973" s="50"/>
      <c r="O7973" s="50"/>
      <c r="P7973" s="50"/>
      <c r="Q7973" s="50"/>
      <c r="R7973" s="50"/>
      <c r="S7973" s="50"/>
      <c r="T7973" s="50"/>
      <c r="U7973" s="50"/>
      <c r="V7973" s="50"/>
      <c r="W7973" s="50"/>
      <c r="X7973" s="50"/>
      <c r="Y7973" s="50"/>
      <c r="Z7973" s="50"/>
      <c r="AA7973" s="50"/>
      <c r="AB7973" s="50"/>
      <c r="AC7973" s="50"/>
      <c r="AD7973" s="50"/>
      <c r="AE7973" s="50"/>
      <c r="AF7973" s="50"/>
      <c r="AG7973" s="50"/>
      <c r="AH7973" s="50"/>
      <c r="AI7973" s="50"/>
      <c r="AJ7973" s="50"/>
      <c r="AK7973" s="50"/>
      <c r="AL7973" s="50"/>
      <c r="AM7973" s="50"/>
      <c r="AN7973" s="50"/>
      <c r="AO7973" s="50"/>
      <c r="AP7973" s="50"/>
      <c r="AQ7973" s="50"/>
      <c r="AR7973" s="50"/>
      <c r="AS7973" s="50"/>
      <c r="AT7973" s="50"/>
      <c r="AU7973" s="50"/>
      <c r="AV7973" s="50"/>
      <c r="AW7973" s="50"/>
      <c r="AX7973" s="50"/>
      <c r="AY7973" s="50"/>
      <c r="AZ7973" s="50"/>
      <c r="BA7973" s="50"/>
      <c r="BB7973" s="50"/>
      <c r="BC7973" s="50"/>
      <c r="BD7973" s="50"/>
      <c r="BE7973" s="50"/>
      <c r="BF7973" s="50"/>
      <c r="BG7973" s="50"/>
      <c r="BH7973" s="50"/>
      <c r="BI7973" s="50"/>
      <c r="BJ7973" s="50"/>
      <c r="BK7973" s="50"/>
      <c r="BL7973" s="50"/>
      <c r="BM7973" s="50"/>
      <c r="BN7973" s="50"/>
      <c r="BO7973" s="50"/>
      <c r="BP7973" s="50"/>
      <c r="BQ7973" s="50"/>
      <c r="BR7973" s="50"/>
      <c r="BS7973" s="50"/>
      <c r="BT7973" s="50"/>
      <c r="BU7973" s="50"/>
      <c r="BV7973" s="50"/>
      <c r="BW7973" s="50"/>
      <c r="BX7973" s="50"/>
      <c r="BY7973" s="50"/>
      <c r="BZ7973" s="50"/>
      <c r="CA7973" s="50"/>
      <c r="CB7973" s="50"/>
      <c r="CC7973" s="50"/>
      <c r="CD7973" s="50"/>
      <c r="CE7973" s="50"/>
      <c r="CF7973" s="50"/>
      <c r="CG7973" s="50"/>
      <c r="CH7973" s="50"/>
      <c r="CI7973" s="50"/>
      <c r="CJ7973" s="50"/>
      <c r="CK7973" s="50"/>
      <c r="CL7973" s="50"/>
      <c r="CM7973" s="50"/>
      <c r="CN7973" s="50"/>
      <c r="CO7973" s="50"/>
      <c r="CP7973" s="50"/>
      <c r="CQ7973" s="50"/>
      <c r="CR7973" s="50"/>
      <c r="CS7973" s="50"/>
      <c r="CT7973" s="50"/>
      <c r="CU7973" s="50"/>
      <c r="CV7973" s="50"/>
      <c r="CW7973" s="50"/>
      <c r="CX7973" s="50"/>
      <c r="CY7973" s="50"/>
      <c r="CZ7973" s="50"/>
      <c r="DA7973" s="50"/>
      <c r="DB7973" s="50"/>
      <c r="DC7973" s="50"/>
      <c r="DD7973" s="50"/>
      <c r="DE7973" s="50"/>
      <c r="DF7973" s="50"/>
      <c r="DG7973" s="50"/>
    </row>
    <row r="7974" spans="1:111" x14ac:dyDescent="0.2">
      <c r="A7974" s="185"/>
      <c r="B7974" s="186"/>
      <c r="C7974" s="186"/>
      <c r="D7974" s="54"/>
      <c r="E7974" s="310"/>
      <c r="F7974" s="192"/>
      <c r="G7974" s="192"/>
      <c r="H7974" s="50"/>
      <c r="I7974" s="50"/>
      <c r="J7974" s="50"/>
      <c r="K7974" s="50"/>
      <c r="L7974" s="50"/>
      <c r="M7974" s="50"/>
      <c r="N7974" s="50"/>
      <c r="O7974" s="50"/>
      <c r="P7974" s="50"/>
      <c r="Q7974" s="50"/>
      <c r="R7974" s="50"/>
      <c r="S7974" s="50"/>
      <c r="T7974" s="50"/>
      <c r="U7974" s="50"/>
      <c r="V7974" s="50"/>
      <c r="W7974" s="50"/>
      <c r="X7974" s="50"/>
      <c r="Y7974" s="50"/>
      <c r="Z7974" s="50"/>
      <c r="AA7974" s="50"/>
      <c r="AB7974" s="50"/>
      <c r="AC7974" s="50"/>
      <c r="AD7974" s="50"/>
      <c r="AE7974" s="50"/>
      <c r="AF7974" s="50"/>
      <c r="AG7974" s="50"/>
      <c r="AH7974" s="50"/>
      <c r="AI7974" s="50"/>
      <c r="AJ7974" s="50"/>
      <c r="AK7974" s="50"/>
      <c r="AL7974" s="50"/>
      <c r="AM7974" s="50"/>
      <c r="AN7974" s="50"/>
      <c r="AO7974" s="50"/>
      <c r="AP7974" s="50"/>
      <c r="AQ7974" s="50"/>
      <c r="AR7974" s="50"/>
      <c r="AS7974" s="50"/>
      <c r="AT7974" s="50"/>
      <c r="AU7974" s="50"/>
      <c r="AV7974" s="50"/>
      <c r="AW7974" s="50"/>
      <c r="AX7974" s="50"/>
      <c r="AY7974" s="50"/>
      <c r="AZ7974" s="50"/>
      <c r="BA7974" s="50"/>
      <c r="BB7974" s="50"/>
      <c r="BC7974" s="50"/>
      <c r="BD7974" s="50"/>
      <c r="BE7974" s="50"/>
      <c r="BF7974" s="50"/>
      <c r="BG7974" s="50"/>
      <c r="BH7974" s="50"/>
      <c r="BI7974" s="50"/>
      <c r="BJ7974" s="50"/>
      <c r="BK7974" s="50"/>
      <c r="BL7974" s="50"/>
      <c r="BM7974" s="50"/>
      <c r="BN7974" s="50"/>
      <c r="BO7974" s="50"/>
      <c r="BP7974" s="50"/>
      <c r="BQ7974" s="50"/>
      <c r="BR7974" s="50"/>
      <c r="BS7974" s="50"/>
      <c r="BT7974" s="50"/>
      <c r="BU7974" s="50"/>
      <c r="BV7974" s="50"/>
      <c r="BW7974" s="50"/>
      <c r="BX7974" s="50"/>
      <c r="BY7974" s="50"/>
      <c r="BZ7974" s="50"/>
      <c r="CA7974" s="50"/>
      <c r="CB7974" s="50"/>
      <c r="CC7974" s="50"/>
      <c r="CD7974" s="50"/>
      <c r="CE7974" s="50"/>
      <c r="CF7974" s="50"/>
      <c r="CG7974" s="50"/>
      <c r="CH7974" s="50"/>
      <c r="CI7974" s="50"/>
      <c r="CJ7974" s="50"/>
      <c r="CK7974" s="50"/>
      <c r="CL7974" s="50"/>
      <c r="CM7974" s="50"/>
      <c r="CN7974" s="50"/>
      <c r="CO7974" s="50"/>
      <c r="CP7974" s="50"/>
      <c r="CQ7974" s="50"/>
      <c r="CR7974" s="50"/>
      <c r="CS7974" s="50"/>
      <c r="CT7974" s="50"/>
      <c r="CU7974" s="50"/>
      <c r="CV7974" s="50"/>
      <c r="CW7974" s="50"/>
      <c r="CX7974" s="50"/>
      <c r="CY7974" s="50"/>
      <c r="CZ7974" s="50"/>
      <c r="DA7974" s="50"/>
      <c r="DB7974" s="50"/>
      <c r="DC7974" s="50"/>
      <c r="DD7974" s="50"/>
      <c r="DE7974" s="50"/>
      <c r="DF7974" s="50"/>
      <c r="DG7974" s="50"/>
    </row>
    <row r="7975" spans="1:111" x14ac:dyDescent="0.2">
      <c r="A7975" s="185"/>
      <c r="B7975" s="186"/>
      <c r="C7975" s="186"/>
      <c r="D7975" s="54"/>
      <c r="E7975" s="310"/>
      <c r="F7975" s="192"/>
      <c r="G7975" s="192"/>
      <c r="H7975" s="50"/>
      <c r="I7975" s="50"/>
      <c r="J7975" s="50"/>
      <c r="K7975" s="50"/>
      <c r="L7975" s="50"/>
      <c r="M7975" s="50"/>
      <c r="N7975" s="50"/>
      <c r="O7975" s="50"/>
      <c r="P7975" s="50"/>
      <c r="Q7975" s="50"/>
      <c r="R7975" s="50"/>
      <c r="S7975" s="50"/>
      <c r="T7975" s="50"/>
      <c r="U7975" s="50"/>
      <c r="V7975" s="50"/>
      <c r="W7975" s="50"/>
      <c r="X7975" s="50"/>
      <c r="Y7975" s="50"/>
      <c r="Z7975" s="50"/>
      <c r="AA7975" s="50"/>
      <c r="AB7975" s="50"/>
      <c r="AC7975" s="50"/>
      <c r="AD7975" s="50"/>
      <c r="AE7975" s="50"/>
      <c r="AF7975" s="50"/>
      <c r="AG7975" s="50"/>
      <c r="AH7975" s="50"/>
      <c r="AI7975" s="50"/>
      <c r="AJ7975" s="50"/>
      <c r="AK7975" s="50"/>
      <c r="AL7975" s="50"/>
      <c r="AM7975" s="50"/>
      <c r="AN7975" s="50"/>
      <c r="AO7975" s="50"/>
      <c r="AP7975" s="50"/>
      <c r="AQ7975" s="50"/>
      <c r="AR7975" s="50"/>
      <c r="AS7975" s="50"/>
      <c r="AT7975" s="50"/>
      <c r="AU7975" s="50"/>
      <c r="AV7975" s="50"/>
      <c r="AW7975" s="50"/>
      <c r="AX7975" s="50"/>
      <c r="AY7975" s="50"/>
      <c r="AZ7975" s="50"/>
      <c r="BA7975" s="50"/>
      <c r="BB7975" s="50"/>
      <c r="BC7975" s="50"/>
      <c r="BD7975" s="50"/>
      <c r="BE7975" s="50"/>
      <c r="BF7975" s="50"/>
      <c r="BG7975" s="50"/>
      <c r="BH7975" s="50"/>
      <c r="BI7975" s="50"/>
      <c r="BJ7975" s="50"/>
      <c r="BK7975" s="50"/>
      <c r="BL7975" s="50"/>
      <c r="BM7975" s="50"/>
      <c r="BN7975" s="50"/>
      <c r="BO7975" s="50"/>
      <c r="BP7975" s="50"/>
      <c r="BQ7975" s="50"/>
      <c r="BR7975" s="50"/>
      <c r="BS7975" s="50"/>
      <c r="BT7975" s="50"/>
      <c r="BU7975" s="50"/>
      <c r="BV7975" s="50"/>
      <c r="BW7975" s="50"/>
      <c r="BX7975" s="50"/>
      <c r="BY7975" s="50"/>
      <c r="BZ7975" s="50"/>
      <c r="CA7975" s="50"/>
      <c r="CB7975" s="50"/>
      <c r="CC7975" s="50"/>
      <c r="CD7975" s="50"/>
      <c r="CE7975" s="50"/>
      <c r="CF7975" s="50"/>
      <c r="CG7975" s="50"/>
      <c r="CH7975" s="50"/>
      <c r="CI7975" s="50"/>
      <c r="CJ7975" s="50"/>
      <c r="CK7975" s="50"/>
      <c r="CL7975" s="50"/>
      <c r="CM7975" s="50"/>
      <c r="CN7975" s="50"/>
      <c r="CO7975" s="50"/>
      <c r="CP7975" s="50"/>
      <c r="CQ7975" s="50"/>
      <c r="CR7975" s="50"/>
      <c r="CS7975" s="50"/>
      <c r="CT7975" s="50"/>
      <c r="CU7975" s="50"/>
      <c r="CV7975" s="50"/>
      <c r="CW7975" s="50"/>
      <c r="CX7975" s="50"/>
      <c r="CY7975" s="50"/>
      <c r="CZ7975" s="50"/>
      <c r="DA7975" s="50"/>
      <c r="DB7975" s="50"/>
      <c r="DC7975" s="50"/>
      <c r="DD7975" s="50"/>
      <c r="DE7975" s="50"/>
      <c r="DF7975" s="50"/>
      <c r="DG7975" s="50"/>
    </row>
    <row r="7976" spans="1:111" x14ac:dyDescent="0.2">
      <c r="A7976" s="185"/>
      <c r="B7976" s="186"/>
      <c r="C7976" s="186"/>
      <c r="D7976" s="54"/>
      <c r="E7976" s="310"/>
      <c r="F7976" s="192"/>
      <c r="G7976" s="192"/>
      <c r="H7976" s="50"/>
      <c r="I7976" s="50"/>
      <c r="J7976" s="50"/>
      <c r="K7976" s="50"/>
      <c r="L7976" s="50"/>
      <c r="M7976" s="50"/>
      <c r="N7976" s="50"/>
      <c r="O7976" s="50"/>
      <c r="P7976" s="50"/>
      <c r="Q7976" s="50"/>
      <c r="R7976" s="50"/>
      <c r="S7976" s="50"/>
      <c r="T7976" s="50"/>
      <c r="U7976" s="50"/>
      <c r="V7976" s="50"/>
      <c r="W7976" s="50"/>
      <c r="X7976" s="50"/>
      <c r="Y7976" s="50"/>
      <c r="Z7976" s="50"/>
      <c r="AA7976" s="50"/>
      <c r="AB7976" s="50"/>
      <c r="AC7976" s="50"/>
      <c r="AD7976" s="50"/>
      <c r="AE7976" s="50"/>
      <c r="AF7976" s="50"/>
      <c r="AG7976" s="50"/>
      <c r="AH7976" s="50"/>
      <c r="AI7976" s="50"/>
      <c r="AJ7976" s="50"/>
      <c r="AK7976" s="50"/>
      <c r="AL7976" s="50"/>
      <c r="AM7976" s="50"/>
      <c r="AN7976" s="50"/>
      <c r="AO7976" s="50"/>
      <c r="AP7976" s="50"/>
      <c r="AQ7976" s="50"/>
      <c r="AR7976" s="50"/>
      <c r="AS7976" s="50"/>
      <c r="AT7976" s="50"/>
      <c r="AU7976" s="50"/>
      <c r="AV7976" s="50"/>
      <c r="AW7976" s="50"/>
      <c r="AX7976" s="50"/>
      <c r="AY7976" s="50"/>
      <c r="AZ7976" s="50"/>
      <c r="BA7976" s="50"/>
      <c r="BB7976" s="50"/>
      <c r="BC7976" s="50"/>
      <c r="BD7976" s="50"/>
      <c r="BE7976" s="50"/>
      <c r="BF7976" s="50"/>
      <c r="BG7976" s="50"/>
      <c r="BH7976" s="50"/>
      <c r="BI7976" s="50"/>
      <c r="BJ7976" s="50"/>
      <c r="BK7976" s="50"/>
      <c r="BL7976" s="50"/>
      <c r="BM7976" s="50"/>
      <c r="BN7976" s="50"/>
      <c r="BO7976" s="50"/>
      <c r="BP7976" s="50"/>
      <c r="BQ7976" s="50"/>
      <c r="BR7976" s="50"/>
      <c r="BS7976" s="50"/>
      <c r="BT7976" s="50"/>
      <c r="BU7976" s="50"/>
      <c r="BV7976" s="50"/>
      <c r="BW7976" s="50"/>
      <c r="BX7976" s="50"/>
      <c r="BY7976" s="50"/>
      <c r="BZ7976" s="50"/>
      <c r="CA7976" s="50"/>
      <c r="CB7976" s="50"/>
      <c r="CC7976" s="50"/>
      <c r="CD7976" s="50"/>
      <c r="CE7976" s="50"/>
      <c r="CF7976" s="50"/>
      <c r="CG7976" s="50"/>
      <c r="CH7976" s="50"/>
      <c r="CI7976" s="50"/>
      <c r="CJ7976" s="50"/>
      <c r="CK7976" s="50"/>
      <c r="CL7976" s="50"/>
      <c r="CM7976" s="50"/>
      <c r="CN7976" s="50"/>
      <c r="CO7976" s="50"/>
      <c r="CP7976" s="50"/>
      <c r="CQ7976" s="50"/>
      <c r="CR7976" s="50"/>
      <c r="CS7976" s="50"/>
      <c r="CT7976" s="50"/>
      <c r="CU7976" s="50"/>
      <c r="CV7976" s="50"/>
      <c r="CW7976" s="50"/>
      <c r="CX7976" s="50"/>
      <c r="CY7976" s="50"/>
      <c r="CZ7976" s="50"/>
      <c r="DA7976" s="50"/>
      <c r="DB7976" s="50"/>
      <c r="DC7976" s="50"/>
      <c r="DD7976" s="50"/>
      <c r="DE7976" s="50"/>
      <c r="DF7976" s="50"/>
      <c r="DG7976" s="50"/>
    </row>
    <row r="7977" spans="1:111" x14ac:dyDescent="0.2">
      <c r="A7977" s="185"/>
      <c r="B7977" s="186"/>
      <c r="C7977" s="186"/>
      <c r="D7977" s="54"/>
      <c r="E7977" s="310"/>
      <c r="F7977" s="192"/>
      <c r="G7977" s="192"/>
      <c r="H7977" s="50"/>
      <c r="I7977" s="50"/>
      <c r="J7977" s="50"/>
      <c r="K7977" s="50"/>
      <c r="L7977" s="50"/>
      <c r="M7977" s="50"/>
      <c r="N7977" s="50"/>
      <c r="O7977" s="50"/>
      <c r="P7977" s="50"/>
      <c r="Q7977" s="50"/>
      <c r="R7977" s="50"/>
      <c r="S7977" s="50"/>
      <c r="T7977" s="50"/>
      <c r="U7977" s="50"/>
      <c r="V7977" s="50"/>
      <c r="W7977" s="50"/>
      <c r="X7977" s="50"/>
      <c r="Y7977" s="50"/>
      <c r="Z7977" s="50"/>
      <c r="AA7977" s="50"/>
      <c r="AB7977" s="50"/>
      <c r="AC7977" s="50"/>
      <c r="AD7977" s="50"/>
      <c r="AE7977" s="50"/>
      <c r="AF7977" s="50"/>
      <c r="AG7977" s="50"/>
      <c r="AH7977" s="50"/>
      <c r="AI7977" s="50"/>
      <c r="AJ7977" s="50"/>
      <c r="AK7977" s="50"/>
      <c r="AL7977" s="50"/>
      <c r="AM7977" s="50"/>
      <c r="AN7977" s="50"/>
      <c r="AO7977" s="50"/>
      <c r="AP7977" s="50"/>
      <c r="AQ7977" s="50"/>
      <c r="AR7977" s="50"/>
      <c r="AS7977" s="50"/>
      <c r="AT7977" s="50"/>
      <c r="AU7977" s="50"/>
      <c r="AV7977" s="50"/>
      <c r="AW7977" s="50"/>
      <c r="AX7977" s="50"/>
      <c r="AY7977" s="50"/>
      <c r="AZ7977" s="50"/>
      <c r="BA7977" s="50"/>
      <c r="BB7977" s="50"/>
      <c r="BC7977" s="50"/>
      <c r="BD7977" s="50"/>
      <c r="BE7977" s="50"/>
      <c r="BF7977" s="50"/>
      <c r="BG7977" s="50"/>
      <c r="BH7977" s="50"/>
      <c r="BI7977" s="50"/>
      <c r="BJ7977" s="50"/>
      <c r="BK7977" s="50"/>
      <c r="BL7977" s="50"/>
      <c r="BM7977" s="50"/>
      <c r="BN7977" s="50"/>
      <c r="BO7977" s="50"/>
      <c r="BP7977" s="50"/>
      <c r="BQ7977" s="50"/>
      <c r="BR7977" s="50"/>
      <c r="BS7977" s="50"/>
      <c r="BT7977" s="50"/>
      <c r="BU7977" s="50"/>
      <c r="BV7977" s="50"/>
      <c r="BW7977" s="50"/>
      <c r="BX7977" s="50"/>
      <c r="BY7977" s="50"/>
      <c r="BZ7977" s="50"/>
      <c r="CA7977" s="50"/>
      <c r="CB7977" s="50"/>
      <c r="CC7977" s="50"/>
      <c r="CD7977" s="50"/>
      <c r="CE7977" s="50"/>
      <c r="CF7977" s="50"/>
      <c r="CG7977" s="50"/>
      <c r="CH7977" s="50"/>
      <c r="CI7977" s="50"/>
      <c r="CJ7977" s="50"/>
      <c r="CK7977" s="50"/>
      <c r="CL7977" s="50"/>
      <c r="CM7977" s="50"/>
      <c r="CN7977" s="50"/>
      <c r="CO7977" s="50"/>
      <c r="CP7977" s="50"/>
      <c r="CQ7977" s="50"/>
      <c r="CR7977" s="50"/>
      <c r="CS7977" s="50"/>
      <c r="CT7977" s="50"/>
      <c r="CU7977" s="50"/>
      <c r="CV7977" s="50"/>
      <c r="CW7977" s="50"/>
      <c r="CX7977" s="50"/>
      <c r="CY7977" s="50"/>
      <c r="CZ7977" s="50"/>
      <c r="DA7977" s="50"/>
      <c r="DB7977" s="50"/>
      <c r="DC7977" s="50"/>
      <c r="DD7977" s="50"/>
      <c r="DE7977" s="50"/>
      <c r="DF7977" s="50"/>
      <c r="DG7977" s="50"/>
    </row>
    <row r="7978" spans="1:111" x14ac:dyDescent="0.2">
      <c r="A7978" s="185"/>
      <c r="B7978" s="186"/>
      <c r="C7978" s="186"/>
      <c r="D7978" s="54"/>
      <c r="E7978" s="310"/>
      <c r="F7978" s="192"/>
      <c r="G7978" s="192"/>
      <c r="H7978" s="50"/>
      <c r="I7978" s="50"/>
      <c r="J7978" s="50"/>
      <c r="K7978" s="50"/>
      <c r="L7978" s="50"/>
      <c r="M7978" s="50"/>
      <c r="N7978" s="50"/>
      <c r="O7978" s="50"/>
      <c r="P7978" s="50"/>
      <c r="Q7978" s="50"/>
      <c r="R7978" s="50"/>
      <c r="S7978" s="50"/>
      <c r="T7978" s="50"/>
      <c r="U7978" s="50"/>
      <c r="V7978" s="50"/>
      <c r="W7978" s="50"/>
      <c r="X7978" s="50"/>
      <c r="Y7978" s="50"/>
      <c r="Z7978" s="50"/>
      <c r="AA7978" s="50"/>
      <c r="AB7978" s="50"/>
      <c r="AC7978" s="50"/>
      <c r="AD7978" s="50"/>
      <c r="AE7978" s="50"/>
      <c r="AF7978" s="50"/>
      <c r="AG7978" s="50"/>
      <c r="AH7978" s="50"/>
      <c r="AI7978" s="50"/>
      <c r="AJ7978" s="50"/>
      <c r="AK7978" s="50"/>
      <c r="AL7978" s="50"/>
      <c r="AM7978" s="50"/>
      <c r="AN7978" s="50"/>
      <c r="AO7978" s="50"/>
      <c r="AP7978" s="50"/>
      <c r="AQ7978" s="50"/>
      <c r="AR7978" s="50"/>
      <c r="AS7978" s="50"/>
      <c r="AT7978" s="50"/>
      <c r="AU7978" s="50"/>
      <c r="AV7978" s="50"/>
      <c r="AW7978" s="50"/>
      <c r="AX7978" s="50"/>
      <c r="AY7978" s="50"/>
      <c r="AZ7978" s="50"/>
      <c r="BA7978" s="50"/>
      <c r="BB7978" s="50"/>
      <c r="BC7978" s="50"/>
      <c r="BD7978" s="50"/>
      <c r="BE7978" s="50"/>
      <c r="BF7978" s="50"/>
      <c r="BG7978" s="50"/>
      <c r="BH7978" s="50"/>
      <c r="BI7978" s="50"/>
      <c r="BJ7978" s="50"/>
      <c r="BK7978" s="50"/>
      <c r="BL7978" s="50"/>
      <c r="BM7978" s="50"/>
      <c r="BN7978" s="50"/>
      <c r="BO7978" s="50"/>
      <c r="BP7978" s="50"/>
      <c r="BQ7978" s="50"/>
      <c r="BR7978" s="50"/>
      <c r="BS7978" s="50"/>
      <c r="BT7978" s="50"/>
      <c r="BU7978" s="50"/>
      <c r="BV7978" s="50"/>
      <c r="BW7978" s="50"/>
      <c r="BX7978" s="50"/>
      <c r="BY7978" s="50"/>
      <c r="BZ7978" s="50"/>
      <c r="CA7978" s="50"/>
      <c r="CB7978" s="50"/>
      <c r="CC7978" s="50"/>
      <c r="CD7978" s="50"/>
      <c r="CE7978" s="50"/>
      <c r="CF7978" s="50"/>
      <c r="CG7978" s="50"/>
      <c r="CH7978" s="50"/>
      <c r="CI7978" s="50"/>
      <c r="CJ7978" s="50"/>
      <c r="CK7978" s="50"/>
      <c r="CL7978" s="50"/>
      <c r="CM7978" s="50"/>
      <c r="CN7978" s="50"/>
      <c r="CO7978" s="50"/>
      <c r="CP7978" s="50"/>
      <c r="CQ7978" s="50"/>
      <c r="CR7978" s="50"/>
      <c r="CS7978" s="50"/>
      <c r="CT7978" s="50"/>
      <c r="CU7978" s="50"/>
      <c r="CV7978" s="50"/>
      <c r="CW7978" s="50"/>
      <c r="CX7978" s="50"/>
      <c r="CY7978" s="50"/>
      <c r="CZ7978" s="50"/>
      <c r="DA7978" s="50"/>
      <c r="DB7978" s="50"/>
      <c r="DC7978" s="50"/>
      <c r="DD7978" s="50"/>
      <c r="DE7978" s="50"/>
      <c r="DF7978" s="50"/>
      <c r="DG7978" s="50"/>
    </row>
    <row r="7979" spans="1:111" x14ac:dyDescent="0.2">
      <c r="A7979" s="185"/>
      <c r="B7979" s="186"/>
      <c r="C7979" s="186"/>
      <c r="D7979" s="54"/>
      <c r="E7979" s="310"/>
      <c r="F7979" s="192"/>
      <c r="G7979" s="192"/>
      <c r="H7979" s="50"/>
      <c r="I7979" s="50"/>
      <c r="J7979" s="50"/>
      <c r="K7979" s="50"/>
      <c r="L7979" s="50"/>
      <c r="M7979" s="50"/>
      <c r="N7979" s="50"/>
      <c r="O7979" s="50"/>
      <c r="P7979" s="50"/>
      <c r="Q7979" s="50"/>
      <c r="R7979" s="50"/>
      <c r="S7979" s="50"/>
      <c r="T7979" s="50"/>
      <c r="U7979" s="50"/>
      <c r="V7979" s="50"/>
      <c r="W7979" s="50"/>
      <c r="X7979" s="50"/>
      <c r="Y7979" s="50"/>
      <c r="Z7979" s="50"/>
      <c r="AA7979" s="50"/>
      <c r="AB7979" s="50"/>
      <c r="AC7979" s="50"/>
      <c r="AD7979" s="50"/>
      <c r="AE7979" s="50"/>
      <c r="AF7979" s="50"/>
      <c r="AG7979" s="50"/>
      <c r="AH7979" s="50"/>
      <c r="AI7979" s="50"/>
      <c r="AJ7979" s="50"/>
      <c r="AK7979" s="50"/>
      <c r="AL7979" s="50"/>
      <c r="AM7979" s="50"/>
      <c r="AN7979" s="50"/>
      <c r="AO7979" s="50"/>
      <c r="AP7979" s="50"/>
      <c r="AQ7979" s="50"/>
      <c r="AR7979" s="50"/>
      <c r="AS7979" s="50"/>
      <c r="AT7979" s="50"/>
      <c r="AU7979" s="50"/>
      <c r="AV7979" s="50"/>
      <c r="AW7979" s="50"/>
      <c r="AX7979" s="50"/>
      <c r="AY7979" s="50"/>
      <c r="AZ7979" s="50"/>
      <c r="BA7979" s="50"/>
      <c r="BB7979" s="50"/>
      <c r="BC7979" s="50"/>
      <c r="BD7979" s="50"/>
      <c r="BE7979" s="50"/>
      <c r="BF7979" s="50"/>
      <c r="BG7979" s="50"/>
      <c r="BH7979" s="50"/>
      <c r="BI7979" s="50"/>
      <c r="BJ7979" s="50"/>
      <c r="BK7979" s="50"/>
      <c r="BL7979" s="50"/>
      <c r="BM7979" s="50"/>
      <c r="BN7979" s="50"/>
      <c r="BO7979" s="50"/>
      <c r="BP7979" s="50"/>
      <c r="BQ7979" s="50"/>
      <c r="BR7979" s="50"/>
      <c r="BS7979" s="50"/>
      <c r="BT7979" s="50"/>
      <c r="BU7979" s="50"/>
      <c r="BV7979" s="50"/>
      <c r="BW7979" s="50"/>
      <c r="BX7979" s="50"/>
      <c r="BY7979" s="50"/>
      <c r="BZ7979" s="50"/>
      <c r="CA7979" s="50"/>
      <c r="CB7979" s="50"/>
      <c r="CC7979" s="50"/>
      <c r="CD7979" s="50"/>
      <c r="CE7979" s="50"/>
      <c r="CF7979" s="50"/>
      <c r="CG7979" s="50"/>
      <c r="CH7979" s="50"/>
      <c r="CI7979" s="50"/>
      <c r="CJ7979" s="50"/>
      <c r="CK7979" s="50"/>
      <c r="CL7979" s="50"/>
      <c r="CM7979" s="50"/>
      <c r="CN7979" s="50"/>
      <c r="CO7979" s="50"/>
      <c r="CP7979" s="50"/>
      <c r="CQ7979" s="50"/>
      <c r="CR7979" s="50"/>
      <c r="CS7979" s="50"/>
      <c r="CT7979" s="50"/>
      <c r="CU7979" s="50"/>
      <c r="CV7979" s="50"/>
      <c r="CW7979" s="50"/>
      <c r="CX7979" s="50"/>
      <c r="CY7979" s="50"/>
      <c r="CZ7979" s="50"/>
      <c r="DA7979" s="50"/>
      <c r="DB7979" s="50"/>
      <c r="DC7979" s="50"/>
      <c r="DD7979" s="50"/>
      <c r="DE7979" s="50"/>
      <c r="DF7979" s="50"/>
      <c r="DG7979" s="50"/>
    </row>
    <row r="7980" spans="1:111" x14ac:dyDescent="0.2">
      <c r="A7980" s="185"/>
      <c r="B7980" s="186"/>
      <c r="C7980" s="186"/>
      <c r="D7980" s="54"/>
      <c r="E7980" s="310"/>
      <c r="F7980" s="192"/>
      <c r="G7980" s="192"/>
      <c r="H7980" s="50"/>
      <c r="I7980" s="50"/>
      <c r="J7980" s="50"/>
      <c r="K7980" s="50"/>
      <c r="L7980" s="50"/>
      <c r="M7980" s="50"/>
      <c r="N7980" s="50"/>
      <c r="O7980" s="50"/>
      <c r="P7980" s="50"/>
      <c r="Q7980" s="50"/>
      <c r="R7980" s="50"/>
      <c r="S7980" s="50"/>
      <c r="T7980" s="50"/>
      <c r="U7980" s="50"/>
      <c r="V7980" s="50"/>
      <c r="W7980" s="50"/>
      <c r="X7980" s="50"/>
      <c r="Y7980" s="50"/>
      <c r="Z7980" s="50"/>
      <c r="AA7980" s="50"/>
      <c r="AB7980" s="50"/>
      <c r="AC7980" s="50"/>
      <c r="AD7980" s="50"/>
      <c r="AE7980" s="50"/>
      <c r="AF7980" s="50"/>
      <c r="AG7980" s="50"/>
      <c r="AH7980" s="50"/>
      <c r="AI7980" s="50"/>
      <c r="AJ7980" s="50"/>
      <c r="AK7980" s="50"/>
      <c r="AL7980" s="50"/>
      <c r="AM7980" s="50"/>
      <c r="AN7980" s="50"/>
      <c r="AO7980" s="50"/>
      <c r="AP7980" s="50"/>
      <c r="AQ7980" s="50"/>
      <c r="AR7980" s="50"/>
      <c r="AS7980" s="50"/>
      <c r="AT7980" s="50"/>
      <c r="AU7980" s="50"/>
      <c r="AV7980" s="50"/>
      <c r="AW7980" s="50"/>
      <c r="AX7980" s="50"/>
      <c r="AY7980" s="50"/>
      <c r="AZ7980" s="50"/>
      <c r="BA7980" s="50"/>
      <c r="BB7980" s="50"/>
      <c r="BC7980" s="50"/>
      <c r="BD7980" s="50"/>
      <c r="BE7980" s="50"/>
      <c r="BF7980" s="50"/>
      <c r="BG7980" s="50"/>
      <c r="BH7980" s="50"/>
      <c r="BI7980" s="50"/>
      <c r="BJ7980" s="50"/>
      <c r="BK7980" s="50"/>
      <c r="BL7980" s="50"/>
      <c r="BM7980" s="50"/>
      <c r="BN7980" s="50"/>
      <c r="BO7980" s="50"/>
      <c r="BP7980" s="50"/>
      <c r="BQ7980" s="50"/>
      <c r="BR7980" s="50"/>
      <c r="BS7980" s="50"/>
      <c r="BT7980" s="50"/>
      <c r="BU7980" s="50"/>
      <c r="BV7980" s="50"/>
      <c r="BW7980" s="50"/>
      <c r="BX7980" s="50"/>
      <c r="BY7980" s="50"/>
      <c r="BZ7980" s="50"/>
      <c r="CA7980" s="50"/>
      <c r="CB7980" s="50"/>
      <c r="CC7980" s="50"/>
      <c r="CD7980" s="50"/>
      <c r="CE7980" s="50"/>
      <c r="CF7980" s="50"/>
      <c r="CG7980" s="50"/>
      <c r="CH7980" s="50"/>
      <c r="CI7980" s="50"/>
      <c r="CJ7980" s="50"/>
      <c r="CK7980" s="50"/>
      <c r="CL7980" s="50"/>
      <c r="CM7980" s="50"/>
      <c r="CN7980" s="50"/>
      <c r="CO7980" s="50"/>
      <c r="CP7980" s="50"/>
      <c r="CQ7980" s="50"/>
      <c r="CR7980" s="50"/>
      <c r="CS7980" s="50"/>
      <c r="CT7980" s="50"/>
      <c r="CU7980" s="50"/>
      <c r="CV7980" s="50"/>
      <c r="CW7980" s="50"/>
      <c r="CX7980" s="50"/>
      <c r="CY7980" s="50"/>
      <c r="CZ7980" s="50"/>
      <c r="DA7980" s="50"/>
      <c r="DB7980" s="50"/>
      <c r="DC7980" s="50"/>
      <c r="DD7980" s="50"/>
      <c r="DE7980" s="50"/>
      <c r="DF7980" s="50"/>
      <c r="DG7980" s="50"/>
    </row>
    <row r="7981" spans="1:111" x14ac:dyDescent="0.2">
      <c r="A7981" s="185"/>
      <c r="B7981" s="186"/>
      <c r="C7981" s="186"/>
      <c r="D7981" s="54"/>
      <c r="E7981" s="310"/>
      <c r="F7981" s="192"/>
      <c r="G7981" s="192"/>
      <c r="H7981" s="50"/>
      <c r="I7981" s="50"/>
      <c r="J7981" s="50"/>
      <c r="K7981" s="50"/>
      <c r="L7981" s="50"/>
      <c r="M7981" s="50"/>
      <c r="N7981" s="50"/>
      <c r="O7981" s="50"/>
      <c r="P7981" s="50"/>
      <c r="Q7981" s="50"/>
      <c r="R7981" s="50"/>
      <c r="S7981" s="50"/>
      <c r="T7981" s="50"/>
      <c r="U7981" s="50"/>
      <c r="V7981" s="50"/>
      <c r="W7981" s="50"/>
      <c r="X7981" s="50"/>
      <c r="Y7981" s="50"/>
      <c r="Z7981" s="50"/>
      <c r="AA7981" s="50"/>
      <c r="AB7981" s="50"/>
      <c r="AC7981" s="50"/>
      <c r="AD7981" s="50"/>
      <c r="AE7981" s="50"/>
      <c r="AF7981" s="50"/>
      <c r="AG7981" s="50"/>
      <c r="AH7981" s="50"/>
      <c r="AI7981" s="50"/>
      <c r="AJ7981" s="50"/>
      <c r="AK7981" s="50"/>
      <c r="AL7981" s="50"/>
      <c r="AM7981" s="50"/>
      <c r="AN7981" s="50"/>
      <c r="AO7981" s="50"/>
      <c r="AP7981" s="50"/>
      <c r="AQ7981" s="50"/>
      <c r="AR7981" s="50"/>
      <c r="AS7981" s="50"/>
      <c r="AT7981" s="50"/>
      <c r="AU7981" s="50"/>
      <c r="AV7981" s="50"/>
      <c r="AW7981" s="50"/>
      <c r="AX7981" s="50"/>
      <c r="AY7981" s="50"/>
      <c r="AZ7981" s="50"/>
      <c r="BA7981" s="50"/>
      <c r="BB7981" s="50"/>
      <c r="BC7981" s="50"/>
      <c r="BD7981" s="50"/>
      <c r="BE7981" s="50"/>
      <c r="BF7981" s="50"/>
      <c r="BG7981" s="50"/>
      <c r="BH7981" s="50"/>
      <c r="BI7981" s="50"/>
      <c r="BJ7981" s="50"/>
      <c r="BK7981" s="50"/>
      <c r="BL7981" s="50"/>
      <c r="BM7981" s="50"/>
      <c r="BN7981" s="50"/>
      <c r="BO7981" s="50"/>
      <c r="BP7981" s="50"/>
      <c r="BQ7981" s="50"/>
      <c r="BR7981" s="50"/>
      <c r="BS7981" s="50"/>
      <c r="BT7981" s="50"/>
      <c r="BU7981" s="50"/>
      <c r="BV7981" s="50"/>
      <c r="BW7981" s="50"/>
      <c r="BX7981" s="50"/>
      <c r="BY7981" s="50"/>
      <c r="BZ7981" s="50"/>
      <c r="CA7981" s="50"/>
      <c r="CB7981" s="50"/>
      <c r="CC7981" s="50"/>
      <c r="CD7981" s="50"/>
      <c r="CE7981" s="50"/>
      <c r="CF7981" s="50"/>
      <c r="CG7981" s="50"/>
      <c r="CH7981" s="50"/>
      <c r="CI7981" s="50"/>
      <c r="CJ7981" s="50"/>
      <c r="CK7981" s="50"/>
      <c r="CL7981" s="50"/>
      <c r="CM7981" s="50"/>
      <c r="CN7981" s="50"/>
      <c r="CO7981" s="50"/>
      <c r="CP7981" s="50"/>
      <c r="CQ7981" s="50"/>
      <c r="CR7981" s="50"/>
      <c r="CS7981" s="50"/>
      <c r="CT7981" s="50"/>
      <c r="CU7981" s="50"/>
      <c r="CV7981" s="50"/>
      <c r="CW7981" s="50"/>
      <c r="CX7981" s="50"/>
      <c r="CY7981" s="50"/>
      <c r="CZ7981" s="50"/>
      <c r="DA7981" s="50"/>
      <c r="DB7981" s="50"/>
      <c r="DC7981" s="50"/>
      <c r="DD7981" s="50"/>
      <c r="DE7981" s="50"/>
      <c r="DF7981" s="50"/>
      <c r="DG7981" s="50"/>
    </row>
    <row r="7982" spans="1:111" x14ac:dyDescent="0.2">
      <c r="A7982" s="185"/>
      <c r="B7982" s="186"/>
      <c r="C7982" s="186"/>
      <c r="D7982" s="54"/>
      <c r="E7982" s="310"/>
      <c r="F7982" s="192"/>
      <c r="G7982" s="192"/>
      <c r="H7982" s="50"/>
      <c r="I7982" s="50"/>
      <c r="J7982" s="50"/>
      <c r="K7982" s="50"/>
      <c r="L7982" s="50"/>
      <c r="M7982" s="50"/>
      <c r="N7982" s="50"/>
      <c r="O7982" s="50"/>
      <c r="P7982" s="50"/>
      <c r="Q7982" s="50"/>
      <c r="R7982" s="50"/>
      <c r="S7982" s="50"/>
      <c r="T7982" s="50"/>
      <c r="U7982" s="50"/>
      <c r="V7982" s="50"/>
      <c r="W7982" s="50"/>
      <c r="X7982" s="50"/>
      <c r="Y7982" s="50"/>
      <c r="Z7982" s="50"/>
      <c r="AA7982" s="50"/>
      <c r="AB7982" s="50"/>
      <c r="AC7982" s="50"/>
      <c r="AD7982" s="50"/>
      <c r="AE7982" s="50"/>
      <c r="AF7982" s="50"/>
      <c r="AG7982" s="50"/>
      <c r="AH7982" s="50"/>
      <c r="AI7982" s="50"/>
      <c r="AJ7982" s="50"/>
      <c r="AK7982" s="50"/>
      <c r="AL7982" s="50"/>
      <c r="AM7982" s="50"/>
      <c r="AN7982" s="50"/>
      <c r="AO7982" s="50"/>
      <c r="AP7982" s="50"/>
      <c r="AQ7982" s="50"/>
      <c r="AR7982" s="50"/>
      <c r="AS7982" s="50"/>
      <c r="AT7982" s="50"/>
      <c r="AU7982" s="50"/>
      <c r="AV7982" s="50"/>
      <c r="AW7982" s="50"/>
      <c r="AX7982" s="50"/>
      <c r="AY7982" s="50"/>
      <c r="AZ7982" s="50"/>
      <c r="BA7982" s="50"/>
      <c r="BB7982" s="50"/>
      <c r="BC7982" s="50"/>
      <c r="BD7982" s="50"/>
      <c r="BE7982" s="50"/>
      <c r="BF7982" s="50"/>
      <c r="BG7982" s="50"/>
      <c r="BH7982" s="50"/>
      <c r="BI7982" s="50"/>
      <c r="BJ7982" s="50"/>
      <c r="BK7982" s="50"/>
      <c r="BL7982" s="50"/>
      <c r="BM7982" s="50"/>
      <c r="BN7982" s="50"/>
      <c r="BO7982" s="50"/>
      <c r="BP7982" s="50"/>
      <c r="BQ7982" s="50"/>
      <c r="BR7982" s="50"/>
      <c r="BS7982" s="50"/>
      <c r="BT7982" s="50"/>
      <c r="BU7982" s="50"/>
      <c r="BV7982" s="50"/>
      <c r="BW7982" s="50"/>
      <c r="BX7982" s="50"/>
      <c r="BY7982" s="50"/>
      <c r="BZ7982" s="50"/>
      <c r="CA7982" s="50"/>
      <c r="CB7982" s="50"/>
      <c r="CC7982" s="50"/>
      <c r="CD7982" s="50"/>
      <c r="CE7982" s="50"/>
      <c r="CF7982" s="50"/>
      <c r="CG7982" s="50"/>
      <c r="CH7982" s="50"/>
      <c r="CI7982" s="50"/>
      <c r="CJ7982" s="50"/>
      <c r="CK7982" s="50"/>
      <c r="CL7982" s="50"/>
      <c r="CM7982" s="50"/>
      <c r="CN7982" s="50"/>
      <c r="CO7982" s="50"/>
      <c r="CP7982" s="50"/>
      <c r="CQ7982" s="50"/>
      <c r="CR7982" s="50"/>
      <c r="CS7982" s="50"/>
      <c r="CT7982" s="50"/>
      <c r="CU7982" s="50"/>
      <c r="CV7982" s="50"/>
      <c r="CW7982" s="50"/>
      <c r="CX7982" s="50"/>
      <c r="CY7982" s="50"/>
      <c r="CZ7982" s="50"/>
      <c r="DA7982" s="50"/>
      <c r="DB7982" s="50"/>
      <c r="DC7982" s="50"/>
      <c r="DD7982" s="50"/>
      <c r="DE7982" s="50"/>
      <c r="DF7982" s="50"/>
      <c r="DG7982" s="50"/>
    </row>
    <row r="7983" spans="1:111" x14ac:dyDescent="0.2">
      <c r="A7983" s="185"/>
      <c r="B7983" s="186"/>
      <c r="C7983" s="186"/>
      <c r="D7983" s="54"/>
      <c r="E7983" s="310"/>
      <c r="F7983" s="192"/>
      <c r="G7983" s="192"/>
      <c r="H7983" s="50"/>
      <c r="I7983" s="50"/>
      <c r="J7983" s="50"/>
      <c r="K7983" s="50"/>
      <c r="L7983" s="50"/>
      <c r="M7983" s="50"/>
      <c r="N7983" s="50"/>
      <c r="O7983" s="50"/>
      <c r="P7983" s="50"/>
      <c r="Q7983" s="50"/>
      <c r="R7983" s="50"/>
      <c r="S7983" s="50"/>
      <c r="T7983" s="50"/>
      <c r="U7983" s="50"/>
      <c r="V7983" s="50"/>
      <c r="W7983" s="50"/>
      <c r="X7983" s="50"/>
      <c r="Y7983" s="50"/>
      <c r="Z7983" s="50"/>
      <c r="AA7983" s="50"/>
      <c r="AB7983" s="50"/>
      <c r="AC7983" s="50"/>
      <c r="AD7983" s="50"/>
      <c r="AE7983" s="50"/>
      <c r="AF7983" s="50"/>
      <c r="AG7983" s="50"/>
      <c r="AH7983" s="50"/>
      <c r="AI7983" s="50"/>
      <c r="AJ7983" s="50"/>
      <c r="AK7983" s="50"/>
      <c r="AL7983" s="50"/>
      <c r="AM7983" s="50"/>
      <c r="AN7983" s="50"/>
      <c r="AO7983" s="50"/>
      <c r="AP7983" s="50"/>
      <c r="AQ7983" s="50"/>
      <c r="AR7983" s="50"/>
      <c r="AS7983" s="50"/>
      <c r="AT7983" s="50"/>
      <c r="AU7983" s="50"/>
      <c r="AV7983" s="50"/>
      <c r="AW7983" s="50"/>
      <c r="AX7983" s="50"/>
      <c r="AY7983" s="50"/>
      <c r="AZ7983" s="50"/>
      <c r="BA7983" s="50"/>
      <c r="BB7983" s="50"/>
      <c r="BC7983" s="50"/>
      <c r="BD7983" s="50"/>
      <c r="BE7983" s="50"/>
      <c r="BF7983" s="50"/>
      <c r="BG7983" s="50"/>
      <c r="BH7983" s="50"/>
      <c r="BI7983" s="50"/>
      <c r="BJ7983" s="50"/>
      <c r="BK7983" s="50"/>
      <c r="BL7983" s="50"/>
      <c r="BM7983" s="50"/>
      <c r="BN7983" s="50"/>
      <c r="BO7983" s="50"/>
      <c r="BP7983" s="50"/>
      <c r="BQ7983" s="50"/>
      <c r="BR7983" s="50"/>
      <c r="BS7983" s="50"/>
      <c r="BT7983" s="50"/>
      <c r="BU7983" s="50"/>
      <c r="BV7983" s="50"/>
      <c r="BW7983" s="50"/>
      <c r="BX7983" s="50"/>
      <c r="BY7983" s="50"/>
      <c r="BZ7983" s="50"/>
      <c r="CA7983" s="50"/>
      <c r="CB7983" s="50"/>
      <c r="CC7983" s="50"/>
      <c r="CD7983" s="50"/>
      <c r="CE7983" s="50"/>
      <c r="CF7983" s="50"/>
      <c r="CG7983" s="50"/>
      <c r="CH7983" s="50"/>
      <c r="CI7983" s="50"/>
      <c r="CJ7983" s="50"/>
      <c r="CK7983" s="50"/>
      <c r="CL7983" s="50"/>
      <c r="CM7983" s="50"/>
      <c r="CN7983" s="50"/>
      <c r="CO7983" s="50"/>
      <c r="CP7983" s="50"/>
      <c r="CQ7983" s="50"/>
      <c r="CR7983" s="50"/>
      <c r="CS7983" s="50"/>
      <c r="CT7983" s="50"/>
      <c r="CU7983" s="50"/>
      <c r="CV7983" s="50"/>
      <c r="CW7983" s="50"/>
      <c r="CX7983" s="50"/>
      <c r="CY7983" s="50"/>
      <c r="CZ7983" s="50"/>
      <c r="DA7983" s="50"/>
      <c r="DB7983" s="50"/>
      <c r="DC7983" s="50"/>
      <c r="DD7983" s="50"/>
      <c r="DE7983" s="50"/>
      <c r="DF7983" s="50"/>
      <c r="DG7983" s="50"/>
    </row>
    <row r="7984" spans="1:111" x14ac:dyDescent="0.2">
      <c r="A7984" s="185"/>
      <c r="B7984" s="186"/>
      <c r="C7984" s="186"/>
      <c r="D7984" s="54"/>
      <c r="E7984" s="310"/>
      <c r="F7984" s="192"/>
      <c r="G7984" s="192"/>
      <c r="H7984" s="50"/>
      <c r="I7984" s="50"/>
      <c r="J7984" s="50"/>
      <c r="K7984" s="50"/>
      <c r="L7984" s="50"/>
      <c r="M7984" s="50"/>
      <c r="N7984" s="50"/>
      <c r="O7984" s="50"/>
      <c r="P7984" s="50"/>
      <c r="Q7984" s="50"/>
      <c r="R7984" s="50"/>
      <c r="S7984" s="50"/>
      <c r="T7984" s="50"/>
      <c r="U7984" s="50"/>
      <c r="V7984" s="50"/>
      <c r="W7984" s="50"/>
      <c r="X7984" s="50"/>
      <c r="Y7984" s="50"/>
      <c r="Z7984" s="50"/>
      <c r="AA7984" s="50"/>
      <c r="AB7984" s="50"/>
      <c r="AC7984" s="50"/>
      <c r="AD7984" s="50"/>
      <c r="AE7984" s="50"/>
      <c r="AF7984" s="50"/>
      <c r="AG7984" s="50"/>
      <c r="AH7984" s="50"/>
      <c r="AI7984" s="50"/>
      <c r="AJ7984" s="50"/>
      <c r="AK7984" s="50"/>
      <c r="AL7984" s="50"/>
      <c r="AM7984" s="50"/>
      <c r="AN7984" s="50"/>
      <c r="AO7984" s="50"/>
      <c r="AP7984" s="50"/>
      <c r="AQ7984" s="50"/>
      <c r="AR7984" s="50"/>
      <c r="AS7984" s="50"/>
      <c r="AT7984" s="50"/>
      <c r="AU7984" s="50"/>
      <c r="AV7984" s="50"/>
      <c r="AW7984" s="50"/>
      <c r="AX7984" s="50"/>
      <c r="AY7984" s="50"/>
      <c r="AZ7984" s="50"/>
      <c r="BA7984" s="50"/>
      <c r="BB7984" s="50"/>
      <c r="BC7984" s="50"/>
      <c r="BD7984" s="50"/>
      <c r="BE7984" s="50"/>
      <c r="BF7984" s="50"/>
      <c r="BG7984" s="50"/>
      <c r="BH7984" s="50"/>
      <c r="BI7984" s="50"/>
      <c r="BJ7984" s="50"/>
      <c r="BK7984" s="50"/>
      <c r="BL7984" s="50"/>
      <c r="BM7984" s="50"/>
      <c r="BN7984" s="50"/>
      <c r="BO7984" s="50"/>
      <c r="BP7984" s="50"/>
      <c r="BQ7984" s="50"/>
      <c r="BR7984" s="50"/>
      <c r="BS7984" s="50"/>
      <c r="BT7984" s="50"/>
      <c r="BU7984" s="50"/>
      <c r="BV7984" s="50"/>
      <c r="BW7984" s="50"/>
      <c r="BX7984" s="50"/>
      <c r="BY7984" s="50"/>
      <c r="BZ7984" s="50"/>
      <c r="CA7984" s="50"/>
      <c r="CB7984" s="50"/>
      <c r="CC7984" s="50"/>
      <c r="CD7984" s="50"/>
      <c r="CE7984" s="50"/>
      <c r="CF7984" s="50"/>
      <c r="CG7984" s="50"/>
      <c r="CH7984" s="50"/>
      <c r="CI7984" s="50"/>
      <c r="CJ7984" s="50"/>
      <c r="CK7984" s="50"/>
      <c r="CL7984" s="50"/>
      <c r="CM7984" s="50"/>
      <c r="CN7984" s="50"/>
      <c r="CO7984" s="50"/>
      <c r="CP7984" s="50"/>
      <c r="CQ7984" s="50"/>
      <c r="CR7984" s="50"/>
      <c r="CS7984" s="50"/>
      <c r="CT7984" s="50"/>
      <c r="CU7984" s="50"/>
      <c r="CV7984" s="50"/>
      <c r="CW7984" s="50"/>
      <c r="CX7984" s="50"/>
      <c r="CY7984" s="50"/>
      <c r="CZ7984" s="50"/>
      <c r="DA7984" s="50"/>
      <c r="DB7984" s="50"/>
      <c r="DC7984" s="50"/>
      <c r="DD7984" s="50"/>
      <c r="DE7984" s="50"/>
      <c r="DF7984" s="50"/>
      <c r="DG7984" s="50"/>
    </row>
    <row r="7985" spans="1:111" x14ac:dyDescent="0.2">
      <c r="A7985" s="185"/>
      <c r="B7985" s="186"/>
      <c r="C7985" s="186"/>
      <c r="D7985" s="54"/>
      <c r="E7985" s="310"/>
      <c r="F7985" s="192"/>
      <c r="G7985" s="192"/>
      <c r="H7985" s="50"/>
      <c r="I7985" s="50"/>
      <c r="J7985" s="50"/>
      <c r="K7985" s="50"/>
      <c r="L7985" s="50"/>
      <c r="M7985" s="50"/>
      <c r="N7985" s="50"/>
      <c r="O7985" s="50"/>
      <c r="P7985" s="50"/>
      <c r="Q7985" s="50"/>
      <c r="R7985" s="50"/>
      <c r="S7985" s="50"/>
      <c r="T7985" s="50"/>
      <c r="U7985" s="50"/>
      <c r="V7985" s="50"/>
      <c r="W7985" s="50"/>
      <c r="X7985" s="50"/>
      <c r="Y7985" s="50"/>
      <c r="Z7985" s="50"/>
      <c r="AA7985" s="50"/>
      <c r="AB7985" s="50"/>
      <c r="AC7985" s="50"/>
      <c r="AD7985" s="50"/>
      <c r="AE7985" s="50"/>
      <c r="AF7985" s="50"/>
      <c r="AG7985" s="50"/>
      <c r="AH7985" s="50"/>
      <c r="AI7985" s="50"/>
      <c r="AJ7985" s="50"/>
      <c r="AK7985" s="50"/>
      <c r="AL7985" s="50"/>
      <c r="AM7985" s="50"/>
      <c r="AN7985" s="50"/>
      <c r="AO7985" s="50"/>
      <c r="AP7985" s="50"/>
      <c r="AQ7985" s="50"/>
      <c r="AR7985" s="50"/>
      <c r="AS7985" s="50"/>
      <c r="AT7985" s="50"/>
      <c r="AU7985" s="50"/>
      <c r="AV7985" s="50"/>
      <c r="AW7985" s="50"/>
      <c r="AX7985" s="50"/>
      <c r="AY7985" s="50"/>
      <c r="AZ7985" s="50"/>
      <c r="BA7985" s="50"/>
      <c r="BB7985" s="50"/>
      <c r="BC7985" s="50"/>
      <c r="BD7985" s="50"/>
      <c r="BE7985" s="50"/>
      <c r="BF7985" s="50"/>
      <c r="BG7985" s="50"/>
      <c r="BH7985" s="50"/>
      <c r="BI7985" s="50"/>
      <c r="BJ7985" s="50"/>
      <c r="BK7985" s="50"/>
      <c r="BL7985" s="50"/>
      <c r="BM7985" s="50"/>
      <c r="BN7985" s="50"/>
      <c r="BO7985" s="50"/>
      <c r="BP7985" s="50"/>
      <c r="BQ7985" s="50"/>
      <c r="BR7985" s="50"/>
      <c r="BS7985" s="50"/>
      <c r="BT7985" s="50"/>
      <c r="BU7985" s="50"/>
      <c r="BV7985" s="50"/>
      <c r="BW7985" s="50"/>
      <c r="BX7985" s="50"/>
      <c r="BY7985" s="50"/>
      <c r="BZ7985" s="50"/>
      <c r="CA7985" s="50"/>
      <c r="CB7985" s="50"/>
      <c r="CC7985" s="50"/>
      <c r="CD7985" s="50"/>
      <c r="CE7985" s="50"/>
      <c r="CF7985" s="50"/>
      <c r="CG7985" s="50"/>
      <c r="CH7985" s="50"/>
      <c r="CI7985" s="50"/>
      <c r="CJ7985" s="50"/>
      <c r="CK7985" s="50"/>
      <c r="CL7985" s="50"/>
      <c r="CM7985" s="50"/>
      <c r="CN7985" s="50"/>
      <c r="CO7985" s="50"/>
      <c r="CP7985" s="50"/>
      <c r="CQ7985" s="50"/>
      <c r="CR7985" s="50"/>
      <c r="CS7985" s="50"/>
      <c r="CT7985" s="50"/>
      <c r="CU7985" s="50"/>
      <c r="CV7985" s="50"/>
      <c r="CW7985" s="50"/>
      <c r="CX7985" s="50"/>
      <c r="CY7985" s="50"/>
      <c r="CZ7985" s="50"/>
      <c r="DA7985" s="50"/>
      <c r="DB7985" s="50"/>
      <c r="DC7985" s="50"/>
      <c r="DD7985" s="50"/>
      <c r="DE7985" s="50"/>
      <c r="DF7985" s="50"/>
      <c r="DG7985" s="50"/>
    </row>
    <row r="7986" spans="1:111" x14ac:dyDescent="0.2">
      <c r="A7986" s="185"/>
      <c r="B7986" s="186"/>
      <c r="C7986" s="186"/>
      <c r="D7986" s="54"/>
      <c r="E7986" s="310"/>
      <c r="F7986" s="192"/>
      <c r="G7986" s="192"/>
      <c r="H7986" s="50"/>
      <c r="I7986" s="50"/>
      <c r="J7986" s="50"/>
      <c r="K7986" s="50"/>
      <c r="L7986" s="50"/>
      <c r="M7986" s="50"/>
      <c r="N7986" s="50"/>
      <c r="O7986" s="50"/>
      <c r="P7986" s="50"/>
      <c r="Q7986" s="50"/>
      <c r="R7986" s="50"/>
      <c r="S7986" s="50"/>
      <c r="T7986" s="50"/>
      <c r="U7986" s="50"/>
      <c r="V7986" s="50"/>
      <c r="W7986" s="50"/>
      <c r="X7986" s="50"/>
      <c r="Y7986" s="50"/>
      <c r="Z7986" s="50"/>
      <c r="AA7986" s="50"/>
      <c r="AB7986" s="50"/>
      <c r="AC7986" s="50"/>
      <c r="AD7986" s="50"/>
      <c r="AE7986" s="50"/>
      <c r="AF7986" s="50"/>
      <c r="AG7986" s="50"/>
      <c r="AH7986" s="50"/>
      <c r="AI7986" s="50"/>
      <c r="AJ7986" s="50"/>
      <c r="AK7986" s="50"/>
      <c r="AL7986" s="50"/>
      <c r="AM7986" s="50"/>
      <c r="AN7986" s="50"/>
      <c r="AO7986" s="50"/>
      <c r="AP7986" s="50"/>
      <c r="AQ7986" s="50"/>
      <c r="AR7986" s="50"/>
      <c r="AS7986" s="50"/>
      <c r="AT7986" s="50"/>
      <c r="AU7986" s="50"/>
      <c r="AV7986" s="50"/>
      <c r="AW7986" s="50"/>
      <c r="AX7986" s="50"/>
      <c r="AY7986" s="50"/>
      <c r="AZ7986" s="50"/>
      <c r="BA7986" s="50"/>
      <c r="BB7986" s="50"/>
      <c r="BC7986" s="50"/>
      <c r="BD7986" s="50"/>
      <c r="BE7986" s="50"/>
      <c r="BF7986" s="50"/>
      <c r="BG7986" s="50"/>
      <c r="BH7986" s="50"/>
      <c r="BI7986" s="50"/>
      <c r="BJ7986" s="50"/>
      <c r="BK7986" s="50"/>
      <c r="BL7986" s="50"/>
      <c r="BM7986" s="50"/>
      <c r="BN7986" s="50"/>
      <c r="BO7986" s="50"/>
      <c r="BP7986" s="50"/>
      <c r="BQ7986" s="50"/>
      <c r="BR7986" s="50"/>
      <c r="BS7986" s="50"/>
      <c r="BT7986" s="50"/>
      <c r="BU7986" s="50"/>
      <c r="BV7986" s="50"/>
      <c r="BW7986" s="50"/>
      <c r="BX7986" s="50"/>
      <c r="BY7986" s="50"/>
      <c r="BZ7986" s="50"/>
      <c r="CA7986" s="50"/>
      <c r="CB7986" s="50"/>
      <c r="CC7986" s="50"/>
      <c r="CD7986" s="50"/>
      <c r="CE7986" s="50"/>
      <c r="CF7986" s="50"/>
      <c r="CG7986" s="50"/>
      <c r="CH7986" s="50"/>
      <c r="CI7986" s="50"/>
      <c r="CJ7986" s="50"/>
      <c r="CK7986" s="50"/>
      <c r="CL7986" s="50"/>
      <c r="CM7986" s="50"/>
      <c r="CN7986" s="50"/>
      <c r="CO7986" s="50"/>
      <c r="CP7986" s="50"/>
      <c r="CQ7986" s="50"/>
      <c r="CR7986" s="50"/>
      <c r="CS7986" s="50"/>
      <c r="CT7986" s="50"/>
      <c r="CU7986" s="50"/>
      <c r="CV7986" s="50"/>
      <c r="CW7986" s="50"/>
      <c r="CX7986" s="50"/>
      <c r="CY7986" s="50"/>
      <c r="CZ7986" s="50"/>
      <c r="DA7986" s="50"/>
      <c r="DB7986" s="50"/>
      <c r="DC7986" s="50"/>
      <c r="DD7986" s="50"/>
      <c r="DE7986" s="50"/>
      <c r="DF7986" s="50"/>
      <c r="DG7986" s="50"/>
    </row>
    <row r="7987" spans="1:111" x14ac:dyDescent="0.2">
      <c r="A7987" s="185"/>
      <c r="B7987" s="186"/>
      <c r="C7987" s="186"/>
      <c r="D7987" s="54"/>
      <c r="E7987" s="310"/>
      <c r="F7987" s="192"/>
      <c r="G7987" s="192"/>
      <c r="H7987" s="50"/>
      <c r="I7987" s="50"/>
      <c r="J7987" s="50"/>
      <c r="K7987" s="50"/>
      <c r="L7987" s="50"/>
      <c r="M7987" s="50"/>
      <c r="N7987" s="50"/>
      <c r="O7987" s="50"/>
      <c r="P7987" s="50"/>
      <c r="Q7987" s="50"/>
      <c r="R7987" s="50"/>
      <c r="S7987" s="50"/>
      <c r="T7987" s="50"/>
      <c r="U7987" s="50"/>
      <c r="V7987" s="50"/>
      <c r="W7987" s="50"/>
      <c r="X7987" s="50"/>
      <c r="Y7987" s="50"/>
      <c r="Z7987" s="50"/>
      <c r="AA7987" s="50"/>
      <c r="AB7987" s="50"/>
      <c r="AC7987" s="50"/>
      <c r="AD7987" s="50"/>
      <c r="AE7987" s="50"/>
      <c r="AF7987" s="50"/>
      <c r="AG7987" s="50"/>
      <c r="AH7987" s="50"/>
      <c r="AI7987" s="50"/>
      <c r="AJ7987" s="50"/>
      <c r="AK7987" s="50"/>
      <c r="AL7987" s="50"/>
      <c r="AM7987" s="50"/>
      <c r="AN7987" s="50"/>
      <c r="AO7987" s="50"/>
      <c r="AP7987" s="50"/>
      <c r="AQ7987" s="50"/>
      <c r="AR7987" s="50"/>
      <c r="AS7987" s="50"/>
      <c r="AT7987" s="50"/>
      <c r="AU7987" s="50"/>
      <c r="AV7987" s="50"/>
      <c r="AW7987" s="50"/>
      <c r="AX7987" s="50"/>
      <c r="AY7987" s="50"/>
      <c r="AZ7987" s="50"/>
      <c r="BA7987" s="50"/>
      <c r="BB7987" s="50"/>
      <c r="BC7987" s="50"/>
      <c r="BD7987" s="50"/>
      <c r="BE7987" s="50"/>
      <c r="BF7987" s="50"/>
      <c r="BG7987" s="50"/>
      <c r="BH7987" s="50"/>
      <c r="BI7987" s="50"/>
      <c r="BJ7987" s="50"/>
      <c r="BK7987" s="50"/>
      <c r="BL7987" s="50"/>
      <c r="BM7987" s="50"/>
      <c r="BN7987" s="50"/>
      <c r="BO7987" s="50"/>
      <c r="BP7987" s="50"/>
      <c r="BQ7987" s="50"/>
      <c r="BR7987" s="50"/>
      <c r="BS7987" s="50"/>
      <c r="BT7987" s="50"/>
      <c r="BU7987" s="50"/>
      <c r="BV7987" s="50"/>
      <c r="BW7987" s="50"/>
      <c r="BX7987" s="50"/>
      <c r="BY7987" s="50"/>
      <c r="BZ7987" s="50"/>
      <c r="CA7987" s="50"/>
      <c r="CB7987" s="50"/>
      <c r="CC7987" s="50"/>
      <c r="CD7987" s="50"/>
      <c r="CE7987" s="50"/>
      <c r="CF7987" s="50"/>
      <c r="CG7987" s="50"/>
      <c r="CH7987" s="50"/>
      <c r="CI7987" s="50"/>
      <c r="CJ7987" s="50"/>
      <c r="CK7987" s="50"/>
      <c r="CL7987" s="50"/>
      <c r="CM7987" s="50"/>
      <c r="CN7987" s="50"/>
      <c r="CO7987" s="50"/>
      <c r="CP7987" s="50"/>
      <c r="CQ7987" s="50"/>
      <c r="CR7987" s="50"/>
      <c r="CS7987" s="50"/>
      <c r="CT7987" s="50"/>
      <c r="CU7987" s="50"/>
      <c r="CV7987" s="50"/>
      <c r="CW7987" s="50"/>
      <c r="CX7987" s="50"/>
      <c r="CY7987" s="50"/>
      <c r="CZ7987" s="50"/>
      <c r="DA7987" s="50"/>
      <c r="DB7987" s="50"/>
      <c r="DC7987" s="50"/>
      <c r="DD7987" s="50"/>
      <c r="DE7987" s="50"/>
      <c r="DF7987" s="50"/>
      <c r="DG7987" s="50"/>
    </row>
    <row r="7988" spans="1:111" x14ac:dyDescent="0.2">
      <c r="A7988" s="185"/>
      <c r="B7988" s="186"/>
      <c r="C7988" s="186"/>
      <c r="D7988" s="54"/>
      <c r="E7988" s="310"/>
      <c r="F7988" s="192"/>
      <c r="G7988" s="192"/>
      <c r="H7988" s="50"/>
      <c r="I7988" s="50"/>
      <c r="J7988" s="50"/>
      <c r="K7988" s="50"/>
      <c r="L7988" s="50"/>
      <c r="M7988" s="50"/>
      <c r="N7988" s="50"/>
      <c r="O7988" s="50"/>
      <c r="P7988" s="50"/>
      <c r="Q7988" s="50"/>
      <c r="R7988" s="50"/>
      <c r="S7988" s="50"/>
      <c r="T7988" s="50"/>
      <c r="U7988" s="50"/>
      <c r="V7988" s="50"/>
      <c r="W7988" s="50"/>
      <c r="X7988" s="50"/>
      <c r="Y7988" s="50"/>
      <c r="Z7988" s="50"/>
      <c r="AA7988" s="50"/>
      <c r="AB7988" s="50"/>
      <c r="AC7988" s="50"/>
      <c r="AD7988" s="50"/>
      <c r="AE7988" s="50"/>
      <c r="AF7988" s="50"/>
      <c r="AG7988" s="50"/>
      <c r="AH7988" s="50"/>
      <c r="AI7988" s="50"/>
      <c r="AJ7988" s="50"/>
      <c r="AK7988" s="50"/>
      <c r="AL7988" s="50"/>
      <c r="AM7988" s="50"/>
      <c r="AN7988" s="50"/>
      <c r="AO7988" s="50"/>
      <c r="AP7988" s="50"/>
      <c r="AQ7988" s="50"/>
      <c r="AR7988" s="50"/>
      <c r="AS7988" s="50"/>
      <c r="AT7988" s="50"/>
      <c r="AU7988" s="50"/>
      <c r="AV7988" s="50"/>
      <c r="AW7988" s="50"/>
      <c r="AX7988" s="50"/>
      <c r="AY7988" s="50"/>
      <c r="AZ7988" s="50"/>
      <c r="BA7988" s="50"/>
      <c r="BB7988" s="50"/>
      <c r="BC7988" s="50"/>
      <c r="BD7988" s="50"/>
      <c r="BE7988" s="50"/>
      <c r="BF7988" s="50"/>
      <c r="BG7988" s="50"/>
      <c r="BH7988" s="50"/>
      <c r="BI7988" s="50"/>
      <c r="BJ7988" s="50"/>
      <c r="BK7988" s="50"/>
      <c r="BL7988" s="50"/>
      <c r="BM7988" s="50"/>
      <c r="BN7988" s="50"/>
      <c r="BO7988" s="50"/>
      <c r="BP7988" s="50"/>
      <c r="BQ7988" s="50"/>
      <c r="BR7988" s="50"/>
      <c r="BS7988" s="50"/>
      <c r="BT7988" s="50"/>
      <c r="BU7988" s="50"/>
      <c r="BV7988" s="50"/>
      <c r="BW7988" s="50"/>
      <c r="BX7988" s="50"/>
      <c r="BY7988" s="50"/>
      <c r="BZ7988" s="50"/>
      <c r="CA7988" s="50"/>
      <c r="CB7988" s="50"/>
      <c r="CC7988" s="50"/>
      <c r="CD7988" s="50"/>
      <c r="CE7988" s="50"/>
      <c r="CF7988" s="50"/>
      <c r="CG7988" s="50"/>
      <c r="CH7988" s="50"/>
      <c r="CI7988" s="50"/>
      <c r="CJ7988" s="50"/>
      <c r="CK7988" s="50"/>
      <c r="CL7988" s="50"/>
      <c r="CM7988" s="50"/>
      <c r="CN7988" s="50"/>
      <c r="CO7988" s="50"/>
      <c r="CP7988" s="50"/>
      <c r="CQ7988" s="50"/>
      <c r="CR7988" s="50"/>
      <c r="CS7988" s="50"/>
      <c r="CT7988" s="50"/>
      <c r="CU7988" s="50"/>
      <c r="CV7988" s="50"/>
      <c r="CW7988" s="50"/>
      <c r="CX7988" s="50"/>
      <c r="CY7988" s="50"/>
      <c r="CZ7988" s="50"/>
      <c r="DA7988" s="50"/>
      <c r="DB7988" s="50"/>
      <c r="DC7988" s="50"/>
      <c r="DD7988" s="50"/>
      <c r="DE7988" s="50"/>
      <c r="DF7988" s="50"/>
      <c r="DG7988" s="50"/>
    </row>
    <row r="7989" spans="1:111" x14ac:dyDescent="0.2">
      <c r="A7989" s="185"/>
      <c r="B7989" s="186"/>
      <c r="C7989" s="186"/>
      <c r="D7989" s="54"/>
      <c r="E7989" s="310"/>
      <c r="F7989" s="192"/>
      <c r="G7989" s="192"/>
      <c r="H7989" s="50"/>
      <c r="I7989" s="50"/>
      <c r="J7989" s="50"/>
      <c r="K7989" s="50"/>
      <c r="L7989" s="50"/>
      <c r="M7989" s="50"/>
      <c r="N7989" s="50"/>
      <c r="O7989" s="50"/>
      <c r="P7989" s="50"/>
      <c r="Q7989" s="50"/>
      <c r="R7989" s="50"/>
      <c r="S7989" s="50"/>
      <c r="T7989" s="50"/>
      <c r="U7989" s="50"/>
      <c r="V7989" s="50"/>
      <c r="W7989" s="50"/>
      <c r="X7989" s="50"/>
      <c r="Y7989" s="50"/>
      <c r="Z7989" s="50"/>
      <c r="AA7989" s="50"/>
      <c r="AB7989" s="50"/>
      <c r="AC7989" s="50"/>
      <c r="AD7989" s="50"/>
      <c r="AE7989" s="50"/>
      <c r="AF7989" s="50"/>
      <c r="AG7989" s="50"/>
      <c r="AH7989" s="50"/>
      <c r="AI7989" s="50"/>
      <c r="AJ7989" s="50"/>
      <c r="AK7989" s="50"/>
      <c r="AL7989" s="50"/>
      <c r="AM7989" s="50"/>
      <c r="AN7989" s="50"/>
      <c r="AO7989" s="50"/>
      <c r="AP7989" s="50"/>
      <c r="AQ7989" s="50"/>
      <c r="AR7989" s="50"/>
      <c r="AS7989" s="50"/>
      <c r="AT7989" s="50"/>
      <c r="AU7989" s="50"/>
      <c r="AV7989" s="50"/>
      <c r="AW7989" s="50"/>
      <c r="AX7989" s="50"/>
      <c r="AY7989" s="50"/>
      <c r="AZ7989" s="50"/>
      <c r="BA7989" s="50"/>
      <c r="BB7989" s="50"/>
      <c r="BC7989" s="50"/>
      <c r="BD7989" s="50"/>
      <c r="BE7989" s="50"/>
      <c r="BF7989" s="50"/>
      <c r="BG7989" s="50"/>
      <c r="BH7989" s="50"/>
      <c r="BI7989" s="50"/>
      <c r="BJ7989" s="50"/>
      <c r="BK7989" s="50"/>
      <c r="BL7989" s="50"/>
      <c r="BM7989" s="50"/>
      <c r="BN7989" s="50"/>
      <c r="BO7989" s="50"/>
      <c r="BP7989" s="50"/>
      <c r="BQ7989" s="50"/>
      <c r="BR7989" s="50"/>
      <c r="BS7989" s="50"/>
      <c r="BT7989" s="50"/>
      <c r="BU7989" s="50"/>
      <c r="BV7989" s="50"/>
      <c r="BW7989" s="50"/>
      <c r="BX7989" s="50"/>
      <c r="BY7989" s="50"/>
      <c r="BZ7989" s="50"/>
      <c r="CA7989" s="50"/>
      <c r="CB7989" s="50"/>
      <c r="CC7989" s="50"/>
      <c r="CD7989" s="50"/>
      <c r="CE7989" s="50"/>
      <c r="CF7989" s="50"/>
      <c r="CG7989" s="50"/>
      <c r="CH7989" s="50"/>
      <c r="CI7989" s="50"/>
      <c r="CJ7989" s="50"/>
      <c r="CK7989" s="50"/>
      <c r="CL7989" s="50"/>
      <c r="CM7989" s="50"/>
      <c r="CN7989" s="50"/>
      <c r="CO7989" s="50"/>
      <c r="CP7989" s="50"/>
      <c r="CQ7989" s="50"/>
      <c r="CR7989" s="50"/>
      <c r="CS7989" s="50"/>
      <c r="CT7989" s="50"/>
      <c r="CU7989" s="50"/>
      <c r="CV7989" s="50"/>
      <c r="CW7989" s="50"/>
      <c r="CX7989" s="50"/>
      <c r="CY7989" s="50"/>
      <c r="CZ7989" s="50"/>
      <c r="DA7989" s="50"/>
      <c r="DB7989" s="50"/>
      <c r="DC7989" s="50"/>
      <c r="DD7989" s="50"/>
      <c r="DE7989" s="50"/>
      <c r="DF7989" s="50"/>
      <c r="DG7989" s="50"/>
    </row>
    <row r="7990" spans="1:111" x14ac:dyDescent="0.2">
      <c r="A7990" s="185"/>
      <c r="B7990" s="186"/>
      <c r="C7990" s="186"/>
      <c r="D7990" s="54"/>
      <c r="E7990" s="310"/>
      <c r="F7990" s="192"/>
      <c r="G7990" s="192"/>
      <c r="H7990" s="50"/>
      <c r="I7990" s="50"/>
      <c r="J7990" s="50"/>
      <c r="K7990" s="50"/>
      <c r="L7990" s="50"/>
      <c r="M7990" s="50"/>
      <c r="N7990" s="50"/>
      <c r="O7990" s="50"/>
      <c r="P7990" s="50"/>
      <c r="Q7990" s="50"/>
      <c r="R7990" s="50"/>
      <c r="S7990" s="50"/>
      <c r="T7990" s="50"/>
      <c r="U7990" s="50"/>
      <c r="V7990" s="50"/>
      <c r="W7990" s="50"/>
      <c r="X7990" s="50"/>
      <c r="Y7990" s="50"/>
      <c r="Z7990" s="50"/>
      <c r="AA7990" s="50"/>
      <c r="AB7990" s="50"/>
      <c r="AC7990" s="50"/>
      <c r="AD7990" s="50"/>
      <c r="AE7990" s="50"/>
      <c r="AF7990" s="50"/>
      <c r="AG7990" s="50"/>
      <c r="AH7990" s="50"/>
      <c r="AI7990" s="50"/>
      <c r="AJ7990" s="50"/>
      <c r="AK7990" s="50"/>
      <c r="AL7990" s="50"/>
      <c r="AM7990" s="50"/>
      <c r="AN7990" s="50"/>
      <c r="AO7990" s="50"/>
      <c r="AP7990" s="50"/>
      <c r="AQ7990" s="50"/>
      <c r="AR7990" s="50"/>
      <c r="AS7990" s="50"/>
      <c r="AT7990" s="50"/>
      <c r="AU7990" s="50"/>
      <c r="AV7990" s="50"/>
      <c r="AW7990" s="50"/>
      <c r="AX7990" s="50"/>
      <c r="AY7990" s="50"/>
      <c r="AZ7990" s="50"/>
      <c r="BA7990" s="50"/>
      <c r="BB7990" s="50"/>
      <c r="BC7990" s="50"/>
      <c r="BD7990" s="50"/>
      <c r="BE7990" s="50"/>
      <c r="BF7990" s="50"/>
      <c r="BG7990" s="50"/>
      <c r="BH7990" s="50"/>
      <c r="BI7990" s="50"/>
      <c r="BJ7990" s="50"/>
      <c r="BK7990" s="50"/>
      <c r="BL7990" s="50"/>
      <c r="BM7990" s="50"/>
      <c r="BN7990" s="50"/>
      <c r="BO7990" s="50"/>
      <c r="BP7990" s="50"/>
      <c r="BQ7990" s="50"/>
      <c r="BR7990" s="50"/>
      <c r="BS7990" s="50"/>
      <c r="BT7990" s="50"/>
      <c r="BU7990" s="50"/>
      <c r="BV7990" s="50"/>
      <c r="BW7990" s="50"/>
      <c r="BX7990" s="50"/>
      <c r="BY7990" s="50"/>
      <c r="BZ7990" s="50"/>
      <c r="CA7990" s="50"/>
      <c r="CB7990" s="50"/>
      <c r="CC7990" s="50"/>
      <c r="CD7990" s="50"/>
      <c r="CE7990" s="50"/>
      <c r="CF7990" s="50"/>
      <c r="CG7990" s="50"/>
      <c r="CH7990" s="50"/>
      <c r="CI7990" s="50"/>
      <c r="CJ7990" s="50"/>
      <c r="CK7990" s="50"/>
      <c r="CL7990" s="50"/>
      <c r="CM7990" s="50"/>
      <c r="CN7990" s="50"/>
      <c r="CO7990" s="50"/>
      <c r="CP7990" s="50"/>
      <c r="CQ7990" s="50"/>
      <c r="CR7990" s="50"/>
      <c r="CS7990" s="50"/>
      <c r="CT7990" s="50"/>
      <c r="CU7990" s="50"/>
      <c r="CV7990" s="50"/>
      <c r="CW7990" s="50"/>
      <c r="CX7990" s="50"/>
      <c r="CY7990" s="50"/>
      <c r="CZ7990" s="50"/>
      <c r="DA7990" s="50"/>
      <c r="DB7990" s="50"/>
      <c r="DC7990" s="50"/>
      <c r="DD7990" s="50"/>
      <c r="DE7990" s="50"/>
      <c r="DF7990" s="50"/>
      <c r="DG7990" s="50"/>
    </row>
    <row r="7991" spans="1:111" x14ac:dyDescent="0.2">
      <c r="A7991" s="185"/>
      <c r="B7991" s="186"/>
      <c r="C7991" s="186"/>
      <c r="D7991" s="54"/>
      <c r="E7991" s="310"/>
      <c r="F7991" s="192"/>
      <c r="G7991" s="192"/>
      <c r="H7991" s="50"/>
      <c r="I7991" s="50"/>
      <c r="J7991" s="50"/>
      <c r="K7991" s="50"/>
      <c r="L7991" s="50"/>
      <c r="M7991" s="50"/>
      <c r="N7991" s="50"/>
      <c r="O7991" s="50"/>
      <c r="P7991" s="50"/>
      <c r="Q7991" s="50"/>
      <c r="R7991" s="50"/>
      <c r="S7991" s="50"/>
      <c r="T7991" s="50"/>
      <c r="U7991" s="50"/>
      <c r="V7991" s="50"/>
      <c r="W7991" s="50"/>
      <c r="X7991" s="50"/>
      <c r="Y7991" s="50"/>
      <c r="Z7991" s="50"/>
      <c r="AA7991" s="50"/>
      <c r="AB7991" s="50"/>
      <c r="AC7991" s="50"/>
      <c r="AD7991" s="50"/>
      <c r="AE7991" s="50"/>
      <c r="AF7991" s="50"/>
      <c r="AG7991" s="50"/>
      <c r="AH7991" s="50"/>
      <c r="AI7991" s="50"/>
      <c r="AJ7991" s="50"/>
      <c r="AK7991" s="50"/>
      <c r="AL7991" s="50"/>
      <c r="AM7991" s="50"/>
      <c r="AN7991" s="50"/>
      <c r="AO7991" s="50"/>
      <c r="AP7991" s="50"/>
      <c r="AQ7991" s="50"/>
      <c r="AR7991" s="50"/>
      <c r="AS7991" s="50"/>
      <c r="AT7991" s="50"/>
      <c r="AU7991" s="50"/>
      <c r="AV7991" s="50"/>
      <c r="AW7991" s="50"/>
      <c r="AX7991" s="50"/>
      <c r="AY7991" s="50"/>
      <c r="AZ7991" s="50"/>
      <c r="BA7991" s="50"/>
      <c r="BB7991" s="50"/>
      <c r="BC7991" s="50"/>
      <c r="BD7991" s="50"/>
      <c r="BE7991" s="50"/>
      <c r="BF7991" s="50"/>
      <c r="BG7991" s="50"/>
      <c r="BH7991" s="50"/>
      <c r="BI7991" s="50"/>
      <c r="BJ7991" s="50"/>
      <c r="BK7991" s="50"/>
      <c r="BL7991" s="50"/>
      <c r="BM7991" s="50"/>
      <c r="BN7991" s="50"/>
      <c r="BO7991" s="50"/>
      <c r="BP7991" s="50"/>
      <c r="BQ7991" s="50"/>
      <c r="BR7991" s="50"/>
      <c r="BS7991" s="50"/>
      <c r="BT7991" s="50"/>
      <c r="BU7991" s="50"/>
      <c r="BV7991" s="50"/>
      <c r="BW7991" s="50"/>
      <c r="BX7991" s="50"/>
      <c r="BY7991" s="50"/>
      <c r="BZ7991" s="50"/>
      <c r="CA7991" s="50"/>
      <c r="CB7991" s="50"/>
      <c r="CC7991" s="50"/>
      <c r="CD7991" s="50"/>
      <c r="CE7991" s="50"/>
      <c r="CF7991" s="50"/>
      <c r="CG7991" s="50"/>
      <c r="CH7991" s="50"/>
      <c r="CI7991" s="50"/>
      <c r="CJ7991" s="50"/>
      <c r="CK7991" s="50"/>
      <c r="CL7991" s="50"/>
      <c r="CM7991" s="50"/>
      <c r="CN7991" s="50"/>
      <c r="CO7991" s="50"/>
      <c r="CP7991" s="50"/>
      <c r="CQ7991" s="50"/>
      <c r="CR7991" s="50"/>
      <c r="CS7991" s="50"/>
      <c r="CT7991" s="50"/>
      <c r="CU7991" s="50"/>
      <c r="CV7991" s="50"/>
      <c r="CW7991" s="50"/>
      <c r="CX7991" s="50"/>
      <c r="CY7991" s="50"/>
      <c r="CZ7991" s="50"/>
      <c r="DA7991" s="50"/>
      <c r="DB7991" s="50"/>
      <c r="DC7991" s="50"/>
      <c r="DD7991" s="50"/>
      <c r="DE7991" s="50"/>
      <c r="DF7991" s="50"/>
      <c r="DG7991" s="50"/>
    </row>
    <row r="7992" spans="1:111" x14ac:dyDescent="0.2">
      <c r="A7992" s="185"/>
      <c r="B7992" s="186"/>
      <c r="C7992" s="186"/>
      <c r="D7992" s="54"/>
      <c r="E7992" s="310"/>
      <c r="F7992" s="192"/>
      <c r="G7992" s="192"/>
      <c r="H7992" s="50"/>
      <c r="I7992" s="50"/>
      <c r="J7992" s="50"/>
      <c r="K7992" s="50"/>
      <c r="L7992" s="50"/>
      <c r="M7992" s="50"/>
      <c r="N7992" s="50"/>
      <c r="O7992" s="50"/>
      <c r="P7992" s="50"/>
      <c r="Q7992" s="50"/>
      <c r="R7992" s="50"/>
      <c r="S7992" s="50"/>
      <c r="T7992" s="50"/>
      <c r="U7992" s="50"/>
      <c r="V7992" s="50"/>
      <c r="W7992" s="50"/>
      <c r="X7992" s="50"/>
      <c r="Y7992" s="50"/>
      <c r="Z7992" s="50"/>
      <c r="AA7992" s="50"/>
      <c r="AB7992" s="50"/>
      <c r="AC7992" s="50"/>
      <c r="AD7992" s="50"/>
      <c r="AE7992" s="50"/>
      <c r="AF7992" s="50"/>
      <c r="AG7992" s="50"/>
      <c r="AH7992" s="50"/>
      <c r="AI7992" s="50"/>
      <c r="AJ7992" s="50"/>
      <c r="AK7992" s="50"/>
      <c r="AL7992" s="50"/>
      <c r="AM7992" s="50"/>
      <c r="AN7992" s="50"/>
      <c r="AO7992" s="50"/>
      <c r="AP7992" s="50"/>
      <c r="AQ7992" s="50"/>
      <c r="AR7992" s="50"/>
      <c r="AS7992" s="50"/>
      <c r="AT7992" s="50"/>
      <c r="AU7992" s="50"/>
      <c r="AV7992" s="50"/>
      <c r="AW7992" s="50"/>
      <c r="AX7992" s="50"/>
      <c r="AY7992" s="50"/>
      <c r="AZ7992" s="50"/>
      <c r="BA7992" s="50"/>
      <c r="BB7992" s="50"/>
      <c r="BC7992" s="50"/>
      <c r="BD7992" s="50"/>
      <c r="BE7992" s="50"/>
      <c r="BF7992" s="50"/>
      <c r="BG7992" s="50"/>
      <c r="BH7992" s="50"/>
      <c r="BI7992" s="50"/>
      <c r="BJ7992" s="50"/>
      <c r="BK7992" s="50"/>
      <c r="BL7992" s="50"/>
      <c r="BM7992" s="50"/>
      <c r="BN7992" s="50"/>
      <c r="BO7992" s="50"/>
      <c r="BP7992" s="50"/>
      <c r="BQ7992" s="50"/>
      <c r="BR7992" s="50"/>
      <c r="BS7992" s="50"/>
      <c r="BT7992" s="50"/>
      <c r="BU7992" s="50"/>
      <c r="BV7992" s="50"/>
      <c r="BW7992" s="50"/>
      <c r="BX7992" s="50"/>
      <c r="BY7992" s="50"/>
      <c r="BZ7992" s="50"/>
      <c r="CA7992" s="50"/>
      <c r="CB7992" s="50"/>
      <c r="CC7992" s="50"/>
      <c r="CD7992" s="50"/>
      <c r="CE7992" s="50"/>
      <c r="CF7992" s="50"/>
      <c r="CG7992" s="50"/>
      <c r="CH7992" s="50"/>
      <c r="CI7992" s="50"/>
      <c r="CJ7992" s="50"/>
      <c r="CK7992" s="50"/>
      <c r="CL7992" s="50"/>
      <c r="CM7992" s="50"/>
      <c r="CN7992" s="50"/>
      <c r="CO7992" s="50"/>
      <c r="CP7992" s="50"/>
      <c r="CQ7992" s="50"/>
      <c r="CR7992" s="50"/>
      <c r="CS7992" s="50"/>
      <c r="CT7992" s="50"/>
      <c r="CU7992" s="50"/>
      <c r="CV7992" s="50"/>
      <c r="CW7992" s="50"/>
      <c r="CX7992" s="50"/>
      <c r="CY7992" s="50"/>
      <c r="CZ7992" s="50"/>
      <c r="DA7992" s="50"/>
      <c r="DB7992" s="50"/>
      <c r="DC7992" s="50"/>
      <c r="DD7992" s="50"/>
      <c r="DE7992" s="50"/>
      <c r="DF7992" s="50"/>
      <c r="DG7992" s="50"/>
    </row>
    <row r="7993" spans="1:111" x14ac:dyDescent="0.2">
      <c r="A7993" s="185"/>
      <c r="B7993" s="186"/>
      <c r="C7993" s="186"/>
      <c r="D7993" s="54"/>
      <c r="E7993" s="310"/>
      <c r="F7993" s="192"/>
      <c r="G7993" s="192"/>
      <c r="H7993" s="50"/>
      <c r="I7993" s="50"/>
      <c r="J7993" s="50"/>
      <c r="K7993" s="50"/>
      <c r="L7993" s="50"/>
      <c r="M7993" s="50"/>
      <c r="N7993" s="50"/>
      <c r="O7993" s="50"/>
      <c r="P7993" s="50"/>
      <c r="Q7993" s="50"/>
      <c r="R7993" s="50"/>
      <c r="S7993" s="50"/>
      <c r="T7993" s="50"/>
      <c r="U7993" s="50"/>
      <c r="V7993" s="50"/>
      <c r="W7993" s="50"/>
      <c r="X7993" s="50"/>
      <c r="Y7993" s="50"/>
      <c r="Z7993" s="50"/>
      <c r="AA7993" s="50"/>
      <c r="AB7993" s="50"/>
      <c r="AC7993" s="50"/>
      <c r="AD7993" s="50"/>
      <c r="AE7993" s="50"/>
      <c r="AF7993" s="50"/>
      <c r="AG7993" s="50"/>
      <c r="AH7993" s="50"/>
      <c r="AI7993" s="50"/>
      <c r="AJ7993" s="50"/>
      <c r="AK7993" s="50"/>
      <c r="AL7993" s="50"/>
      <c r="AM7993" s="50"/>
      <c r="AN7993" s="50"/>
      <c r="AO7993" s="50"/>
      <c r="AP7993" s="50"/>
      <c r="AQ7993" s="50"/>
      <c r="AR7993" s="50"/>
      <c r="AS7993" s="50"/>
      <c r="AT7993" s="50"/>
      <c r="AU7993" s="50"/>
      <c r="AV7993" s="50"/>
      <c r="AW7993" s="50"/>
      <c r="AX7993" s="50"/>
      <c r="AY7993" s="50"/>
      <c r="AZ7993" s="50"/>
      <c r="BA7993" s="50"/>
      <c r="BB7993" s="50"/>
      <c r="BC7993" s="50"/>
      <c r="BD7993" s="50"/>
      <c r="BE7993" s="50"/>
      <c r="BF7993" s="50"/>
      <c r="BG7993" s="50"/>
      <c r="BH7993" s="50"/>
      <c r="BI7993" s="50"/>
      <c r="BJ7993" s="50"/>
      <c r="BK7993" s="50"/>
      <c r="BL7993" s="50"/>
      <c r="BM7993" s="50"/>
      <c r="BN7993" s="50"/>
      <c r="BO7993" s="50"/>
      <c r="BP7993" s="50"/>
      <c r="BQ7993" s="50"/>
      <c r="BR7993" s="50"/>
      <c r="BS7993" s="50"/>
      <c r="BT7993" s="50"/>
      <c r="BU7993" s="50"/>
      <c r="BV7993" s="50"/>
      <c r="BW7993" s="50"/>
      <c r="BX7993" s="50"/>
      <c r="BY7993" s="50"/>
      <c r="BZ7993" s="50"/>
      <c r="CA7993" s="50"/>
      <c r="CB7993" s="50"/>
      <c r="CC7993" s="50"/>
      <c r="CD7993" s="50"/>
      <c r="CE7993" s="50"/>
      <c r="CF7993" s="50"/>
      <c r="CG7993" s="50"/>
      <c r="CH7993" s="50"/>
      <c r="CI7993" s="50"/>
      <c r="CJ7993" s="50"/>
      <c r="CK7993" s="50"/>
      <c r="CL7993" s="50"/>
      <c r="CM7993" s="50"/>
      <c r="CN7993" s="50"/>
      <c r="CO7993" s="50"/>
      <c r="CP7993" s="50"/>
      <c r="CQ7993" s="50"/>
      <c r="CR7993" s="50"/>
      <c r="CS7993" s="50"/>
      <c r="CT7993" s="50"/>
      <c r="CU7993" s="50"/>
      <c r="CV7993" s="50"/>
      <c r="CW7993" s="50"/>
      <c r="CX7993" s="50"/>
      <c r="CY7993" s="50"/>
      <c r="CZ7993" s="50"/>
      <c r="DA7993" s="50"/>
      <c r="DB7993" s="50"/>
      <c r="DC7993" s="50"/>
      <c r="DD7993" s="50"/>
      <c r="DE7993" s="50"/>
      <c r="DF7993" s="50"/>
      <c r="DG7993" s="50"/>
    </row>
    <row r="7994" spans="1:111" x14ac:dyDescent="0.2">
      <c r="A7994" s="185"/>
      <c r="B7994" s="186"/>
      <c r="C7994" s="186"/>
      <c r="D7994" s="54"/>
      <c r="E7994" s="310"/>
      <c r="F7994" s="192"/>
      <c r="G7994" s="192"/>
      <c r="H7994" s="50"/>
      <c r="I7994" s="50"/>
      <c r="J7994" s="50"/>
      <c r="K7994" s="50"/>
      <c r="L7994" s="50"/>
      <c r="M7994" s="50"/>
      <c r="N7994" s="50"/>
      <c r="O7994" s="50"/>
      <c r="P7994" s="50"/>
      <c r="Q7994" s="50"/>
      <c r="R7994" s="50"/>
      <c r="S7994" s="50"/>
      <c r="T7994" s="50"/>
      <c r="U7994" s="50"/>
      <c r="V7994" s="50"/>
      <c r="W7994" s="50"/>
      <c r="X7994" s="50"/>
      <c r="Y7994" s="50"/>
      <c r="Z7994" s="50"/>
      <c r="AA7994" s="50"/>
      <c r="AB7994" s="50"/>
      <c r="AC7994" s="50"/>
      <c r="AD7994" s="50"/>
      <c r="AE7994" s="50"/>
      <c r="AF7994" s="50"/>
      <c r="AG7994" s="50"/>
      <c r="AH7994" s="50"/>
      <c r="AI7994" s="50"/>
      <c r="AJ7994" s="50"/>
      <c r="AK7994" s="50"/>
      <c r="AL7994" s="50"/>
      <c r="AM7994" s="50"/>
      <c r="AN7994" s="50"/>
      <c r="AO7994" s="50"/>
      <c r="AP7994" s="50"/>
      <c r="AQ7994" s="50"/>
      <c r="AR7994" s="50"/>
      <c r="AS7994" s="50"/>
      <c r="AT7994" s="50"/>
      <c r="AU7994" s="50"/>
      <c r="AV7994" s="50"/>
      <c r="AW7994" s="50"/>
      <c r="AX7994" s="50"/>
      <c r="AY7994" s="50"/>
      <c r="AZ7994" s="50"/>
      <c r="BA7994" s="50"/>
      <c r="BB7994" s="50"/>
      <c r="BC7994" s="50"/>
      <c r="BD7994" s="50"/>
      <c r="BE7994" s="50"/>
      <c r="BF7994" s="50"/>
      <c r="BG7994" s="50"/>
      <c r="BH7994" s="50"/>
      <c r="BI7994" s="50"/>
      <c r="BJ7994" s="50"/>
      <c r="BK7994" s="50"/>
      <c r="BL7994" s="50"/>
      <c r="BM7994" s="50"/>
      <c r="BN7994" s="50"/>
      <c r="BO7994" s="50"/>
      <c r="BP7994" s="50"/>
      <c r="BQ7994" s="50"/>
      <c r="BR7994" s="50"/>
      <c r="BS7994" s="50"/>
      <c r="BT7994" s="50"/>
      <c r="BU7994" s="50"/>
      <c r="BV7994" s="50"/>
      <c r="BW7994" s="50"/>
      <c r="BX7994" s="50"/>
      <c r="BY7994" s="50"/>
      <c r="BZ7994" s="50"/>
      <c r="CA7994" s="50"/>
      <c r="CB7994" s="50"/>
      <c r="CC7994" s="50"/>
      <c r="CD7994" s="50"/>
      <c r="CE7994" s="50"/>
      <c r="CF7994" s="50"/>
      <c r="CG7994" s="50"/>
      <c r="CH7994" s="50"/>
      <c r="CI7994" s="50"/>
      <c r="CJ7994" s="50"/>
      <c r="CK7994" s="50"/>
      <c r="CL7994" s="50"/>
      <c r="CM7994" s="50"/>
      <c r="CN7994" s="50"/>
      <c r="CO7994" s="50"/>
      <c r="CP7994" s="50"/>
      <c r="CQ7994" s="50"/>
      <c r="CR7994" s="50"/>
      <c r="CS7994" s="50"/>
      <c r="CT7994" s="50"/>
      <c r="CU7994" s="50"/>
      <c r="CV7994" s="50"/>
      <c r="CW7994" s="50"/>
      <c r="CX7994" s="50"/>
      <c r="CY7994" s="50"/>
      <c r="CZ7994" s="50"/>
      <c r="DA7994" s="50"/>
      <c r="DB7994" s="50"/>
      <c r="DC7994" s="50"/>
      <c r="DD7994" s="50"/>
      <c r="DE7994" s="50"/>
      <c r="DF7994" s="50"/>
      <c r="DG7994" s="50"/>
    </row>
    <row r="7995" spans="1:111" x14ac:dyDescent="0.2">
      <c r="A7995" s="185"/>
      <c r="B7995" s="186"/>
      <c r="C7995" s="186"/>
      <c r="D7995" s="54"/>
      <c r="E7995" s="310"/>
      <c r="F7995" s="192"/>
      <c r="G7995" s="192"/>
      <c r="H7995" s="50"/>
      <c r="I7995" s="50"/>
      <c r="J7995" s="50"/>
      <c r="K7995" s="50"/>
      <c r="L7995" s="50"/>
      <c r="M7995" s="50"/>
      <c r="N7995" s="50"/>
      <c r="O7995" s="50"/>
      <c r="P7995" s="50"/>
      <c r="Q7995" s="50"/>
      <c r="R7995" s="50"/>
      <c r="S7995" s="50"/>
      <c r="T7995" s="50"/>
      <c r="U7995" s="50"/>
      <c r="V7995" s="50"/>
      <c r="W7995" s="50"/>
      <c r="X7995" s="50"/>
      <c r="Y7995" s="50"/>
      <c r="Z7995" s="50"/>
      <c r="AA7995" s="50"/>
      <c r="AB7995" s="50"/>
      <c r="AC7995" s="50"/>
      <c r="AD7995" s="50"/>
      <c r="AE7995" s="50"/>
      <c r="AF7995" s="50"/>
      <c r="AG7995" s="50"/>
      <c r="AH7995" s="50"/>
      <c r="AI7995" s="50"/>
      <c r="AJ7995" s="50"/>
      <c r="AK7995" s="50"/>
      <c r="AL7995" s="50"/>
      <c r="AM7995" s="50"/>
      <c r="AN7995" s="50"/>
      <c r="AO7995" s="50"/>
      <c r="AP7995" s="50"/>
      <c r="AQ7995" s="50"/>
      <c r="AR7995" s="50"/>
      <c r="AS7995" s="50"/>
      <c r="AT7995" s="50"/>
      <c r="AU7995" s="50"/>
      <c r="AV7995" s="50"/>
      <c r="AW7995" s="50"/>
      <c r="AX7995" s="50"/>
      <c r="AY7995" s="50"/>
      <c r="AZ7995" s="50"/>
      <c r="BA7995" s="50"/>
      <c r="BB7995" s="50"/>
      <c r="BC7995" s="50"/>
      <c r="BD7995" s="50"/>
      <c r="BE7995" s="50"/>
      <c r="BF7995" s="50"/>
      <c r="BG7995" s="50"/>
      <c r="BH7995" s="50"/>
      <c r="BI7995" s="50"/>
      <c r="BJ7995" s="50"/>
      <c r="BK7995" s="50"/>
      <c r="BL7995" s="50"/>
      <c r="BM7995" s="50"/>
      <c r="BN7995" s="50"/>
      <c r="BO7995" s="50"/>
      <c r="BP7995" s="50"/>
      <c r="BQ7995" s="50"/>
      <c r="BR7995" s="50"/>
      <c r="BS7995" s="50"/>
      <c r="BT7995" s="50"/>
      <c r="BU7995" s="50"/>
      <c r="BV7995" s="50"/>
      <c r="BW7995" s="50"/>
      <c r="BX7995" s="50"/>
      <c r="BY7995" s="50"/>
      <c r="BZ7995" s="50"/>
      <c r="CA7995" s="50"/>
      <c r="CB7995" s="50"/>
      <c r="CC7995" s="50"/>
      <c r="CD7995" s="50"/>
      <c r="CE7995" s="50"/>
      <c r="CF7995" s="50"/>
      <c r="CG7995" s="50"/>
      <c r="CH7995" s="50"/>
      <c r="CI7995" s="50"/>
      <c r="CJ7995" s="50"/>
      <c r="CK7995" s="50"/>
      <c r="CL7995" s="50"/>
      <c r="CM7995" s="50"/>
      <c r="CN7995" s="50"/>
      <c r="CO7995" s="50"/>
      <c r="CP7995" s="50"/>
      <c r="CQ7995" s="50"/>
      <c r="CR7995" s="50"/>
      <c r="CS7995" s="50"/>
      <c r="CT7995" s="50"/>
      <c r="CU7995" s="50"/>
      <c r="CV7995" s="50"/>
      <c r="CW7995" s="50"/>
      <c r="CX7995" s="50"/>
      <c r="CY7995" s="50"/>
      <c r="CZ7995" s="50"/>
      <c r="DA7995" s="50"/>
      <c r="DB7995" s="50"/>
      <c r="DC7995" s="50"/>
      <c r="DD7995" s="50"/>
      <c r="DE7995" s="50"/>
      <c r="DF7995" s="50"/>
      <c r="DG7995" s="50"/>
    </row>
    <row r="7996" spans="1:111" x14ac:dyDescent="0.2">
      <c r="A7996" s="185"/>
      <c r="B7996" s="186"/>
      <c r="C7996" s="186"/>
      <c r="D7996" s="54"/>
      <c r="E7996" s="310"/>
      <c r="F7996" s="192"/>
      <c r="G7996" s="192"/>
      <c r="H7996" s="50"/>
      <c r="I7996" s="50"/>
      <c r="J7996" s="50"/>
      <c r="K7996" s="50"/>
      <c r="L7996" s="50"/>
      <c r="M7996" s="50"/>
      <c r="N7996" s="50"/>
      <c r="O7996" s="50"/>
      <c r="P7996" s="50"/>
      <c r="Q7996" s="50"/>
      <c r="R7996" s="50"/>
      <c r="S7996" s="50"/>
      <c r="T7996" s="50"/>
      <c r="U7996" s="50"/>
      <c r="V7996" s="50"/>
      <c r="W7996" s="50"/>
      <c r="X7996" s="50"/>
      <c r="Y7996" s="50"/>
      <c r="Z7996" s="50"/>
      <c r="AA7996" s="50"/>
      <c r="AB7996" s="50"/>
      <c r="AC7996" s="50"/>
      <c r="AD7996" s="50"/>
      <c r="AE7996" s="50"/>
      <c r="AF7996" s="50"/>
      <c r="AG7996" s="50"/>
      <c r="AH7996" s="50"/>
      <c r="AI7996" s="50"/>
      <c r="AJ7996" s="50"/>
      <c r="AK7996" s="50"/>
      <c r="AL7996" s="50"/>
      <c r="AM7996" s="50"/>
      <c r="AN7996" s="50"/>
      <c r="AO7996" s="50"/>
      <c r="AP7996" s="50"/>
      <c r="AQ7996" s="50"/>
      <c r="AR7996" s="50"/>
      <c r="AS7996" s="50"/>
      <c r="AT7996" s="50"/>
      <c r="AU7996" s="50"/>
      <c r="AV7996" s="50"/>
      <c r="AW7996" s="50"/>
      <c r="AX7996" s="50"/>
      <c r="AY7996" s="50"/>
      <c r="AZ7996" s="50"/>
      <c r="BA7996" s="50"/>
      <c r="BB7996" s="50"/>
      <c r="BC7996" s="50"/>
      <c r="BD7996" s="50"/>
      <c r="BE7996" s="50"/>
      <c r="BF7996" s="50"/>
      <c r="BG7996" s="50"/>
      <c r="BH7996" s="50"/>
      <c r="BI7996" s="50"/>
      <c r="BJ7996" s="50"/>
      <c r="BK7996" s="50"/>
      <c r="BL7996" s="50"/>
      <c r="BM7996" s="50"/>
      <c r="BN7996" s="50"/>
      <c r="BO7996" s="50"/>
      <c r="BP7996" s="50"/>
      <c r="BQ7996" s="50"/>
      <c r="BR7996" s="50"/>
      <c r="BS7996" s="50"/>
      <c r="BT7996" s="50"/>
      <c r="BU7996" s="50"/>
      <c r="BV7996" s="50"/>
      <c r="BW7996" s="50"/>
      <c r="BX7996" s="50"/>
      <c r="BY7996" s="50"/>
      <c r="BZ7996" s="50"/>
      <c r="CA7996" s="50"/>
      <c r="CB7996" s="50"/>
      <c r="CC7996" s="50"/>
      <c r="CD7996" s="50"/>
      <c r="CE7996" s="50"/>
      <c r="CF7996" s="50"/>
      <c r="CG7996" s="50"/>
      <c r="CH7996" s="50"/>
      <c r="CI7996" s="50"/>
      <c r="CJ7996" s="50"/>
      <c r="CK7996" s="50"/>
      <c r="CL7996" s="50"/>
      <c r="CM7996" s="50"/>
      <c r="CN7996" s="50"/>
      <c r="CO7996" s="50"/>
      <c r="CP7996" s="50"/>
      <c r="CQ7996" s="50"/>
      <c r="CR7996" s="50"/>
      <c r="CS7996" s="50"/>
      <c r="CT7996" s="50"/>
      <c r="CU7996" s="50"/>
      <c r="CV7996" s="50"/>
      <c r="CW7996" s="50"/>
      <c r="CX7996" s="50"/>
      <c r="CY7996" s="50"/>
      <c r="CZ7996" s="50"/>
      <c r="DA7996" s="50"/>
      <c r="DB7996" s="50"/>
      <c r="DC7996" s="50"/>
      <c r="DD7996" s="50"/>
      <c r="DE7996" s="50"/>
      <c r="DF7996" s="50"/>
      <c r="DG7996" s="50"/>
    </row>
    <row r="7997" spans="1:111" x14ac:dyDescent="0.2">
      <c r="A7997" s="185"/>
      <c r="B7997" s="186"/>
      <c r="C7997" s="186"/>
      <c r="D7997" s="54"/>
      <c r="E7997" s="310"/>
      <c r="F7997" s="192"/>
      <c r="G7997" s="192"/>
      <c r="H7997" s="50"/>
      <c r="I7997" s="50"/>
      <c r="J7997" s="50"/>
      <c r="K7997" s="50"/>
      <c r="L7997" s="50"/>
      <c r="M7997" s="50"/>
      <c r="N7997" s="50"/>
      <c r="O7997" s="50"/>
      <c r="P7997" s="50"/>
      <c r="Q7997" s="50"/>
      <c r="R7997" s="50"/>
      <c r="S7997" s="50"/>
      <c r="T7997" s="50"/>
      <c r="U7997" s="50"/>
      <c r="V7997" s="50"/>
      <c r="W7997" s="50"/>
      <c r="X7997" s="50"/>
      <c r="Y7997" s="50"/>
      <c r="Z7997" s="50"/>
      <c r="AA7997" s="50"/>
      <c r="AB7997" s="50"/>
      <c r="AC7997" s="50"/>
      <c r="AD7997" s="50"/>
      <c r="AE7997" s="50"/>
      <c r="AF7997" s="50"/>
      <c r="AG7997" s="50"/>
      <c r="AH7997" s="50"/>
      <c r="AI7997" s="50"/>
      <c r="AJ7997" s="50"/>
      <c r="AK7997" s="50"/>
      <c r="AL7997" s="50"/>
      <c r="AM7997" s="50"/>
      <c r="AN7997" s="50"/>
      <c r="AO7997" s="50"/>
      <c r="AP7997" s="50"/>
      <c r="AQ7997" s="50"/>
      <c r="AR7997" s="50"/>
      <c r="AS7997" s="50"/>
      <c r="AT7997" s="50"/>
      <c r="AU7997" s="50"/>
      <c r="AV7997" s="50"/>
      <c r="AW7997" s="50"/>
      <c r="AX7997" s="50"/>
      <c r="AY7997" s="50"/>
      <c r="AZ7997" s="50"/>
      <c r="BA7997" s="50"/>
      <c r="BB7997" s="50"/>
      <c r="BC7997" s="50"/>
      <c r="BD7997" s="50"/>
      <c r="BE7997" s="50"/>
      <c r="BF7997" s="50"/>
      <c r="BG7997" s="50"/>
      <c r="BH7997" s="50"/>
      <c r="BI7997" s="50"/>
      <c r="BJ7997" s="50"/>
      <c r="BK7997" s="50"/>
      <c r="BL7997" s="50"/>
      <c r="BM7997" s="50"/>
      <c r="BN7997" s="50"/>
      <c r="BO7997" s="50"/>
      <c r="BP7997" s="50"/>
      <c r="BQ7997" s="50"/>
      <c r="BR7997" s="50"/>
      <c r="BS7997" s="50"/>
      <c r="BT7997" s="50"/>
      <c r="BU7997" s="50"/>
      <c r="BV7997" s="50"/>
      <c r="BW7997" s="50"/>
      <c r="BX7997" s="50"/>
      <c r="BY7997" s="50"/>
      <c r="BZ7997" s="50"/>
      <c r="CA7997" s="50"/>
      <c r="CB7997" s="50"/>
      <c r="CC7997" s="50"/>
      <c r="CD7997" s="50"/>
      <c r="CE7997" s="50"/>
      <c r="CF7997" s="50"/>
      <c r="CG7997" s="50"/>
      <c r="CH7997" s="50"/>
      <c r="CI7997" s="50"/>
      <c r="CJ7997" s="50"/>
      <c r="CK7997" s="50"/>
      <c r="CL7997" s="50"/>
      <c r="CM7997" s="50"/>
      <c r="CN7997" s="50"/>
      <c r="CO7997" s="50"/>
      <c r="CP7997" s="50"/>
      <c r="CQ7997" s="50"/>
      <c r="CR7997" s="50"/>
      <c r="CS7997" s="50"/>
      <c r="CT7997" s="50"/>
      <c r="CU7997" s="50"/>
      <c r="CV7997" s="50"/>
      <c r="CW7997" s="50"/>
      <c r="CX7997" s="50"/>
      <c r="CY7997" s="50"/>
      <c r="CZ7997" s="50"/>
      <c r="DA7997" s="50"/>
      <c r="DB7997" s="50"/>
      <c r="DC7997" s="50"/>
      <c r="DD7997" s="50"/>
      <c r="DE7997" s="50"/>
      <c r="DF7997" s="50"/>
      <c r="DG7997" s="50"/>
    </row>
    <row r="7998" spans="1:111" x14ac:dyDescent="0.2">
      <c r="A7998" s="185"/>
      <c r="B7998" s="186"/>
      <c r="C7998" s="186"/>
      <c r="D7998" s="54"/>
      <c r="E7998" s="310"/>
      <c r="F7998" s="192"/>
      <c r="G7998" s="192"/>
      <c r="H7998" s="50"/>
      <c r="I7998" s="50"/>
      <c r="J7998" s="50"/>
      <c r="K7998" s="50"/>
      <c r="L7998" s="50"/>
      <c r="M7998" s="50"/>
      <c r="N7998" s="50"/>
      <c r="O7998" s="50"/>
      <c r="P7998" s="50"/>
      <c r="Q7998" s="50"/>
      <c r="R7998" s="50"/>
      <c r="S7998" s="50"/>
      <c r="T7998" s="50"/>
      <c r="U7998" s="50"/>
      <c r="V7998" s="50"/>
      <c r="W7998" s="50"/>
      <c r="X7998" s="50"/>
      <c r="Y7998" s="50"/>
      <c r="Z7998" s="50"/>
      <c r="AA7998" s="50"/>
      <c r="AB7998" s="50"/>
      <c r="AC7998" s="50"/>
      <c r="AD7998" s="50"/>
      <c r="AE7998" s="50"/>
      <c r="AF7998" s="50"/>
      <c r="AG7998" s="50"/>
      <c r="AH7998" s="50"/>
      <c r="AI7998" s="50"/>
      <c r="AJ7998" s="50"/>
      <c r="AK7998" s="50"/>
      <c r="AL7998" s="50"/>
      <c r="AM7998" s="50"/>
      <c r="AN7998" s="50"/>
      <c r="AO7998" s="50"/>
      <c r="AP7998" s="50"/>
      <c r="AQ7998" s="50"/>
      <c r="AR7998" s="50"/>
      <c r="AS7998" s="50"/>
      <c r="AT7998" s="50"/>
      <c r="AU7998" s="50"/>
      <c r="AV7998" s="50"/>
      <c r="AW7998" s="50"/>
      <c r="AX7998" s="50"/>
      <c r="AY7998" s="50"/>
      <c r="AZ7998" s="50"/>
      <c r="BA7998" s="50"/>
      <c r="BB7998" s="50"/>
      <c r="BC7998" s="50"/>
      <c r="BD7998" s="50"/>
      <c r="BE7998" s="50"/>
      <c r="BF7998" s="50"/>
      <c r="BG7998" s="50"/>
      <c r="BH7998" s="50"/>
      <c r="BI7998" s="50"/>
      <c r="BJ7998" s="50"/>
      <c r="BK7998" s="50"/>
      <c r="BL7998" s="50"/>
      <c r="BM7998" s="50"/>
      <c r="BN7998" s="50"/>
      <c r="BO7998" s="50"/>
      <c r="BP7998" s="50"/>
      <c r="BQ7998" s="50"/>
      <c r="BR7998" s="50"/>
      <c r="BS7998" s="50"/>
      <c r="BT7998" s="50"/>
      <c r="BU7998" s="50"/>
      <c r="BV7998" s="50"/>
      <c r="BW7998" s="50"/>
      <c r="BX7998" s="50"/>
      <c r="BY7998" s="50"/>
      <c r="BZ7998" s="50"/>
      <c r="CA7998" s="50"/>
      <c r="CB7998" s="50"/>
      <c r="CC7998" s="50"/>
      <c r="CD7998" s="50"/>
      <c r="CE7998" s="50"/>
      <c r="CF7998" s="50"/>
      <c r="CG7998" s="50"/>
      <c r="CH7998" s="50"/>
      <c r="CI7998" s="50"/>
      <c r="CJ7998" s="50"/>
      <c r="CK7998" s="50"/>
      <c r="CL7998" s="50"/>
      <c r="CM7998" s="50"/>
      <c r="CN7998" s="50"/>
      <c r="CO7998" s="50"/>
      <c r="CP7998" s="50"/>
      <c r="CQ7998" s="50"/>
      <c r="CR7998" s="50"/>
      <c r="CS7998" s="50"/>
      <c r="CT7998" s="50"/>
      <c r="CU7998" s="50"/>
      <c r="CV7998" s="50"/>
      <c r="CW7998" s="50"/>
      <c r="CX7998" s="50"/>
      <c r="CY7998" s="50"/>
      <c r="CZ7998" s="50"/>
      <c r="DA7998" s="50"/>
      <c r="DB7998" s="50"/>
      <c r="DC7998" s="50"/>
      <c r="DD7998" s="50"/>
      <c r="DE7998" s="50"/>
      <c r="DF7998" s="50"/>
      <c r="DG7998" s="50"/>
    </row>
    <row r="7999" spans="1:111" x14ac:dyDescent="0.2">
      <c r="A7999" s="185"/>
      <c r="B7999" s="186"/>
      <c r="C7999" s="186"/>
      <c r="D7999" s="54"/>
      <c r="E7999" s="310"/>
      <c r="F7999" s="192"/>
      <c r="G7999" s="192"/>
      <c r="H7999" s="50"/>
      <c r="I7999" s="50"/>
      <c r="J7999" s="50"/>
      <c r="K7999" s="50"/>
      <c r="L7999" s="50"/>
      <c r="M7999" s="50"/>
      <c r="N7999" s="50"/>
      <c r="O7999" s="50"/>
      <c r="P7999" s="50"/>
      <c r="Q7999" s="50"/>
      <c r="R7999" s="50"/>
      <c r="S7999" s="50"/>
      <c r="T7999" s="50"/>
      <c r="U7999" s="50"/>
      <c r="V7999" s="50"/>
      <c r="W7999" s="50"/>
      <c r="X7999" s="50"/>
      <c r="Y7999" s="50"/>
      <c r="Z7999" s="50"/>
      <c r="AA7999" s="50"/>
      <c r="AB7999" s="50"/>
      <c r="AC7999" s="50"/>
      <c r="AD7999" s="50"/>
      <c r="AE7999" s="50"/>
      <c r="AF7999" s="50"/>
      <c r="AG7999" s="50"/>
      <c r="AH7999" s="50"/>
      <c r="AI7999" s="50"/>
      <c r="AJ7999" s="50"/>
      <c r="AK7999" s="50"/>
      <c r="AL7999" s="50"/>
      <c r="AM7999" s="50"/>
      <c r="AN7999" s="50"/>
      <c r="AO7999" s="50"/>
      <c r="AP7999" s="50"/>
      <c r="AQ7999" s="50"/>
      <c r="AR7999" s="50"/>
      <c r="AS7999" s="50"/>
      <c r="AT7999" s="50"/>
      <c r="AU7999" s="50"/>
      <c r="AV7999" s="50"/>
      <c r="AW7999" s="50"/>
      <c r="AX7999" s="50"/>
      <c r="AY7999" s="50"/>
      <c r="AZ7999" s="50"/>
      <c r="BA7999" s="50"/>
      <c r="BB7999" s="50"/>
      <c r="BC7999" s="50"/>
      <c r="BD7999" s="50"/>
      <c r="BE7999" s="50"/>
      <c r="BF7999" s="50"/>
      <c r="BG7999" s="50"/>
      <c r="BH7999" s="50"/>
      <c r="BI7999" s="50"/>
      <c r="BJ7999" s="50"/>
      <c r="BK7999" s="50"/>
      <c r="BL7999" s="50"/>
      <c r="BM7999" s="50"/>
      <c r="BN7999" s="50"/>
      <c r="BO7999" s="50"/>
      <c r="BP7999" s="50"/>
      <c r="BQ7999" s="50"/>
      <c r="BR7999" s="50"/>
      <c r="BS7999" s="50"/>
      <c r="BT7999" s="50"/>
      <c r="BU7999" s="50"/>
      <c r="BV7999" s="50"/>
      <c r="BW7999" s="50"/>
      <c r="BX7999" s="50"/>
      <c r="BY7999" s="50"/>
      <c r="BZ7999" s="50"/>
      <c r="CA7999" s="50"/>
      <c r="CB7999" s="50"/>
      <c r="CC7999" s="50"/>
      <c r="CD7999" s="50"/>
      <c r="CE7999" s="50"/>
      <c r="CF7999" s="50"/>
      <c r="CG7999" s="50"/>
      <c r="CH7999" s="50"/>
      <c r="CI7999" s="50"/>
      <c r="CJ7999" s="50"/>
      <c r="CK7999" s="50"/>
      <c r="CL7999" s="50"/>
      <c r="CM7999" s="50"/>
      <c r="CN7999" s="50"/>
      <c r="CO7999" s="50"/>
      <c r="CP7999" s="50"/>
      <c r="CQ7999" s="50"/>
      <c r="CR7999" s="50"/>
      <c r="CS7999" s="50"/>
      <c r="CT7999" s="50"/>
      <c r="CU7999" s="50"/>
      <c r="CV7999" s="50"/>
      <c r="CW7999" s="50"/>
      <c r="CX7999" s="50"/>
      <c r="CY7999" s="50"/>
      <c r="CZ7999" s="50"/>
      <c r="DA7999" s="50"/>
      <c r="DB7999" s="50"/>
      <c r="DC7999" s="50"/>
      <c r="DD7999" s="50"/>
      <c r="DE7999" s="50"/>
      <c r="DF7999" s="50"/>
      <c r="DG7999" s="50"/>
    </row>
    <row r="8000" spans="1:111" x14ac:dyDescent="0.2">
      <c r="A8000" s="185"/>
      <c r="B8000" s="186"/>
      <c r="C8000" s="186"/>
      <c r="D8000" s="54"/>
      <c r="E8000" s="310"/>
      <c r="F8000" s="192"/>
      <c r="G8000" s="192"/>
      <c r="H8000" s="50"/>
      <c r="I8000" s="50"/>
      <c r="J8000" s="50"/>
      <c r="K8000" s="50"/>
      <c r="L8000" s="50"/>
      <c r="M8000" s="50"/>
      <c r="N8000" s="50"/>
      <c r="O8000" s="50"/>
      <c r="P8000" s="50"/>
      <c r="Q8000" s="50"/>
      <c r="R8000" s="50"/>
      <c r="S8000" s="50"/>
      <c r="T8000" s="50"/>
      <c r="U8000" s="50"/>
      <c r="V8000" s="50"/>
      <c r="W8000" s="50"/>
      <c r="X8000" s="50"/>
      <c r="Y8000" s="50"/>
      <c r="Z8000" s="50"/>
      <c r="AA8000" s="50"/>
      <c r="AB8000" s="50"/>
      <c r="AC8000" s="50"/>
      <c r="AD8000" s="50"/>
      <c r="AE8000" s="50"/>
      <c r="AF8000" s="50"/>
      <c r="AG8000" s="50"/>
      <c r="AH8000" s="50"/>
      <c r="AI8000" s="50"/>
      <c r="AJ8000" s="50"/>
      <c r="AK8000" s="50"/>
      <c r="AL8000" s="50"/>
      <c r="AM8000" s="50"/>
      <c r="AN8000" s="50"/>
      <c r="AO8000" s="50"/>
      <c r="AP8000" s="50"/>
      <c r="AQ8000" s="50"/>
      <c r="AR8000" s="50"/>
      <c r="AS8000" s="50"/>
      <c r="AT8000" s="50"/>
      <c r="AU8000" s="50"/>
      <c r="AV8000" s="50"/>
      <c r="AW8000" s="50"/>
      <c r="AX8000" s="50"/>
      <c r="AY8000" s="50"/>
      <c r="AZ8000" s="50"/>
      <c r="BA8000" s="50"/>
      <c r="BB8000" s="50"/>
      <c r="BC8000" s="50"/>
      <c r="BD8000" s="50"/>
      <c r="BE8000" s="50"/>
      <c r="BF8000" s="50"/>
      <c r="BG8000" s="50"/>
      <c r="BH8000" s="50"/>
      <c r="BI8000" s="50"/>
      <c r="BJ8000" s="50"/>
      <c r="BK8000" s="50"/>
      <c r="BL8000" s="50"/>
      <c r="BM8000" s="50"/>
      <c r="BN8000" s="50"/>
      <c r="BO8000" s="50"/>
      <c r="BP8000" s="50"/>
      <c r="BQ8000" s="50"/>
      <c r="BR8000" s="50"/>
      <c r="BS8000" s="50"/>
      <c r="BT8000" s="50"/>
      <c r="BU8000" s="50"/>
      <c r="BV8000" s="50"/>
      <c r="BW8000" s="50"/>
      <c r="BX8000" s="50"/>
      <c r="BY8000" s="50"/>
      <c r="BZ8000" s="50"/>
      <c r="CA8000" s="50"/>
      <c r="CB8000" s="50"/>
      <c r="CC8000" s="50"/>
      <c r="CD8000" s="50"/>
      <c r="CE8000" s="50"/>
      <c r="CF8000" s="50"/>
      <c r="CG8000" s="50"/>
      <c r="CH8000" s="50"/>
      <c r="CI8000" s="50"/>
      <c r="CJ8000" s="50"/>
      <c r="CK8000" s="50"/>
      <c r="CL8000" s="50"/>
      <c r="CM8000" s="50"/>
      <c r="CN8000" s="50"/>
      <c r="CO8000" s="50"/>
      <c r="CP8000" s="50"/>
      <c r="CQ8000" s="50"/>
      <c r="CR8000" s="50"/>
      <c r="CS8000" s="50"/>
      <c r="CT8000" s="50"/>
      <c r="CU8000" s="50"/>
      <c r="CV8000" s="50"/>
      <c r="CW8000" s="50"/>
      <c r="CX8000" s="50"/>
      <c r="CY8000" s="50"/>
      <c r="CZ8000" s="50"/>
      <c r="DA8000" s="50"/>
      <c r="DB8000" s="50"/>
      <c r="DC8000" s="50"/>
      <c r="DD8000" s="50"/>
      <c r="DE8000" s="50"/>
      <c r="DF8000" s="50"/>
      <c r="DG8000" s="50"/>
    </row>
    <row r="8001" spans="1:111" x14ac:dyDescent="0.2">
      <c r="A8001" s="185"/>
      <c r="B8001" s="186"/>
      <c r="C8001" s="186"/>
      <c r="D8001" s="54"/>
      <c r="E8001" s="310"/>
      <c r="F8001" s="192"/>
      <c r="G8001" s="192"/>
      <c r="H8001" s="50"/>
      <c r="I8001" s="50"/>
      <c r="J8001" s="50"/>
      <c r="K8001" s="50"/>
      <c r="L8001" s="50"/>
      <c r="M8001" s="50"/>
      <c r="N8001" s="50"/>
      <c r="O8001" s="50"/>
      <c r="P8001" s="50"/>
      <c r="Q8001" s="50"/>
      <c r="R8001" s="50"/>
      <c r="S8001" s="50"/>
      <c r="T8001" s="50"/>
      <c r="U8001" s="50"/>
      <c r="V8001" s="50"/>
      <c r="W8001" s="50"/>
      <c r="X8001" s="50"/>
      <c r="Y8001" s="50"/>
      <c r="Z8001" s="50"/>
      <c r="AA8001" s="50"/>
      <c r="AB8001" s="50"/>
      <c r="AC8001" s="50"/>
      <c r="AD8001" s="50"/>
      <c r="AE8001" s="50"/>
      <c r="AF8001" s="50"/>
      <c r="AG8001" s="50"/>
      <c r="AH8001" s="50"/>
      <c r="AI8001" s="50"/>
      <c r="AJ8001" s="50"/>
      <c r="AK8001" s="50"/>
      <c r="AL8001" s="50"/>
      <c r="AM8001" s="50"/>
      <c r="AN8001" s="50"/>
      <c r="AO8001" s="50"/>
      <c r="AP8001" s="50"/>
      <c r="AQ8001" s="50"/>
      <c r="AR8001" s="50"/>
      <c r="AS8001" s="50"/>
      <c r="AT8001" s="50"/>
      <c r="AU8001" s="50"/>
      <c r="AV8001" s="50"/>
      <c r="AW8001" s="50"/>
      <c r="AX8001" s="50"/>
      <c r="AY8001" s="50"/>
      <c r="AZ8001" s="50"/>
      <c r="BA8001" s="50"/>
      <c r="BB8001" s="50"/>
      <c r="BC8001" s="50"/>
      <c r="BD8001" s="50"/>
      <c r="BE8001" s="50"/>
      <c r="BF8001" s="50"/>
      <c r="BG8001" s="50"/>
      <c r="BH8001" s="50"/>
      <c r="BI8001" s="50"/>
      <c r="BJ8001" s="50"/>
      <c r="BK8001" s="50"/>
      <c r="BL8001" s="50"/>
      <c r="BM8001" s="50"/>
      <c r="BN8001" s="50"/>
      <c r="BO8001" s="50"/>
      <c r="BP8001" s="50"/>
      <c r="BQ8001" s="50"/>
      <c r="BR8001" s="50"/>
      <c r="BS8001" s="50"/>
      <c r="BT8001" s="50"/>
      <c r="BU8001" s="50"/>
      <c r="BV8001" s="50"/>
      <c r="BW8001" s="50"/>
      <c r="BX8001" s="50"/>
      <c r="BY8001" s="50"/>
      <c r="BZ8001" s="50"/>
      <c r="CA8001" s="50"/>
      <c r="CB8001" s="50"/>
      <c r="CC8001" s="50"/>
      <c r="CD8001" s="50"/>
      <c r="CE8001" s="50"/>
      <c r="CF8001" s="50"/>
      <c r="CG8001" s="50"/>
      <c r="CH8001" s="50"/>
      <c r="CI8001" s="50"/>
      <c r="CJ8001" s="50"/>
      <c r="CK8001" s="50"/>
      <c r="CL8001" s="50"/>
      <c r="CM8001" s="50"/>
      <c r="CN8001" s="50"/>
      <c r="CO8001" s="50"/>
      <c r="CP8001" s="50"/>
      <c r="CQ8001" s="50"/>
      <c r="CR8001" s="50"/>
      <c r="CS8001" s="50"/>
      <c r="CT8001" s="50"/>
      <c r="CU8001" s="50"/>
      <c r="CV8001" s="50"/>
      <c r="CW8001" s="50"/>
      <c r="CX8001" s="50"/>
      <c r="CY8001" s="50"/>
      <c r="CZ8001" s="50"/>
      <c r="DA8001" s="50"/>
      <c r="DB8001" s="50"/>
      <c r="DC8001" s="50"/>
      <c r="DD8001" s="50"/>
      <c r="DE8001" s="50"/>
      <c r="DF8001" s="50"/>
      <c r="DG8001" s="50"/>
    </row>
    <row r="8002" spans="1:111" x14ac:dyDescent="0.2">
      <c r="A8002" s="185"/>
      <c r="B8002" s="186"/>
      <c r="C8002" s="186"/>
      <c r="D8002" s="54"/>
      <c r="E8002" s="310"/>
      <c r="F8002" s="192"/>
      <c r="G8002" s="192"/>
      <c r="H8002" s="50"/>
      <c r="I8002" s="50"/>
      <c r="J8002" s="50"/>
      <c r="K8002" s="50"/>
      <c r="L8002" s="50"/>
      <c r="M8002" s="50"/>
      <c r="N8002" s="50"/>
      <c r="O8002" s="50"/>
      <c r="P8002" s="50"/>
      <c r="Q8002" s="50"/>
      <c r="R8002" s="50"/>
      <c r="S8002" s="50"/>
      <c r="T8002" s="50"/>
      <c r="U8002" s="50"/>
      <c r="V8002" s="50"/>
      <c r="W8002" s="50"/>
      <c r="X8002" s="50"/>
      <c r="Y8002" s="50"/>
      <c r="Z8002" s="50"/>
      <c r="AA8002" s="50"/>
      <c r="AB8002" s="50"/>
      <c r="AC8002" s="50"/>
      <c r="AD8002" s="50"/>
      <c r="AE8002" s="50"/>
      <c r="AF8002" s="50"/>
      <c r="AG8002" s="50"/>
      <c r="AH8002" s="50"/>
      <c r="AI8002" s="50"/>
      <c r="AJ8002" s="50"/>
      <c r="AK8002" s="50"/>
      <c r="AL8002" s="50"/>
      <c r="AM8002" s="50"/>
      <c r="AN8002" s="50"/>
      <c r="AO8002" s="50"/>
      <c r="AP8002" s="50"/>
      <c r="AQ8002" s="50"/>
      <c r="AR8002" s="50"/>
      <c r="AS8002" s="50"/>
      <c r="AT8002" s="50"/>
      <c r="AU8002" s="50"/>
      <c r="AV8002" s="50"/>
      <c r="AW8002" s="50"/>
      <c r="AX8002" s="50"/>
      <c r="AY8002" s="50"/>
      <c r="AZ8002" s="50"/>
      <c r="BA8002" s="50"/>
      <c r="BB8002" s="50"/>
      <c r="BC8002" s="50"/>
      <c r="BD8002" s="50"/>
      <c r="BE8002" s="50"/>
      <c r="BF8002" s="50"/>
      <c r="BG8002" s="50"/>
      <c r="BH8002" s="50"/>
      <c r="BI8002" s="50"/>
      <c r="BJ8002" s="50"/>
      <c r="BK8002" s="50"/>
      <c r="BL8002" s="50"/>
      <c r="BM8002" s="50"/>
      <c r="BN8002" s="50"/>
      <c r="BO8002" s="50"/>
      <c r="BP8002" s="50"/>
      <c r="BQ8002" s="50"/>
      <c r="BR8002" s="50"/>
      <c r="BS8002" s="50"/>
      <c r="BT8002" s="50"/>
      <c r="BU8002" s="50"/>
      <c r="BV8002" s="50"/>
      <c r="BW8002" s="50"/>
      <c r="BX8002" s="50"/>
      <c r="BY8002" s="50"/>
      <c r="BZ8002" s="50"/>
      <c r="CA8002" s="50"/>
      <c r="CB8002" s="50"/>
      <c r="CC8002" s="50"/>
      <c r="CD8002" s="50"/>
      <c r="CE8002" s="50"/>
      <c r="CF8002" s="50"/>
      <c r="CG8002" s="50"/>
      <c r="CH8002" s="50"/>
      <c r="CI8002" s="50"/>
      <c r="CJ8002" s="50"/>
      <c r="CK8002" s="50"/>
      <c r="CL8002" s="50"/>
      <c r="CM8002" s="50"/>
      <c r="CN8002" s="50"/>
      <c r="CO8002" s="50"/>
      <c r="CP8002" s="50"/>
      <c r="CQ8002" s="50"/>
      <c r="CR8002" s="50"/>
      <c r="CS8002" s="50"/>
      <c r="CT8002" s="50"/>
      <c r="CU8002" s="50"/>
      <c r="CV8002" s="50"/>
      <c r="CW8002" s="50"/>
      <c r="CX8002" s="50"/>
      <c r="CY8002" s="50"/>
      <c r="CZ8002" s="50"/>
      <c r="DA8002" s="50"/>
      <c r="DB8002" s="50"/>
      <c r="DC8002" s="50"/>
      <c r="DD8002" s="50"/>
      <c r="DE8002" s="50"/>
      <c r="DF8002" s="50"/>
      <c r="DG8002" s="50"/>
    </row>
    <row r="8003" spans="1:111" x14ac:dyDescent="0.2">
      <c r="A8003" s="185"/>
      <c r="B8003" s="186"/>
      <c r="C8003" s="186"/>
      <c r="D8003" s="54"/>
      <c r="E8003" s="310"/>
      <c r="F8003" s="192"/>
      <c r="G8003" s="192"/>
      <c r="H8003" s="50"/>
      <c r="I8003" s="50"/>
      <c r="J8003" s="50"/>
      <c r="K8003" s="50"/>
      <c r="L8003" s="50"/>
      <c r="M8003" s="50"/>
      <c r="N8003" s="50"/>
      <c r="O8003" s="50"/>
      <c r="P8003" s="50"/>
      <c r="Q8003" s="50"/>
      <c r="R8003" s="50"/>
      <c r="S8003" s="50"/>
      <c r="T8003" s="50"/>
      <c r="U8003" s="50"/>
      <c r="V8003" s="50"/>
      <c r="W8003" s="50"/>
      <c r="X8003" s="50"/>
      <c r="Y8003" s="50"/>
      <c r="Z8003" s="50"/>
      <c r="AA8003" s="50"/>
      <c r="AB8003" s="50"/>
      <c r="AC8003" s="50"/>
      <c r="AD8003" s="50"/>
      <c r="AE8003" s="50"/>
      <c r="AF8003" s="50"/>
      <c r="AG8003" s="50"/>
      <c r="AH8003" s="50"/>
      <c r="AI8003" s="50"/>
      <c r="AJ8003" s="50"/>
      <c r="AK8003" s="50"/>
      <c r="AL8003" s="50"/>
      <c r="AM8003" s="50"/>
      <c r="AN8003" s="50"/>
      <c r="AO8003" s="50"/>
      <c r="AP8003" s="50"/>
      <c r="AQ8003" s="50"/>
      <c r="AR8003" s="50"/>
      <c r="AS8003" s="50"/>
      <c r="AT8003" s="50"/>
      <c r="AU8003" s="50"/>
      <c r="AV8003" s="50"/>
      <c r="AW8003" s="50"/>
      <c r="AX8003" s="50"/>
      <c r="AY8003" s="50"/>
      <c r="AZ8003" s="50"/>
      <c r="BA8003" s="50"/>
      <c r="BB8003" s="50"/>
      <c r="BC8003" s="50"/>
      <c r="BD8003" s="50"/>
      <c r="BE8003" s="50"/>
      <c r="BF8003" s="50"/>
      <c r="BG8003" s="50"/>
      <c r="BH8003" s="50"/>
      <c r="BI8003" s="50"/>
      <c r="BJ8003" s="50"/>
      <c r="BK8003" s="50"/>
      <c r="BL8003" s="50"/>
      <c r="BM8003" s="50"/>
      <c r="BN8003" s="50"/>
      <c r="BO8003" s="50"/>
      <c r="BP8003" s="50"/>
      <c r="BQ8003" s="50"/>
      <c r="BR8003" s="50"/>
      <c r="BS8003" s="50"/>
      <c r="BT8003" s="50"/>
      <c r="BU8003" s="50"/>
      <c r="BV8003" s="50"/>
      <c r="BW8003" s="50"/>
      <c r="BX8003" s="50"/>
      <c r="BY8003" s="50"/>
      <c r="BZ8003" s="50"/>
      <c r="CA8003" s="50"/>
      <c r="CB8003" s="50"/>
      <c r="CC8003" s="50"/>
      <c r="CD8003" s="50"/>
      <c r="CE8003" s="50"/>
      <c r="CF8003" s="50"/>
      <c r="CG8003" s="50"/>
      <c r="CH8003" s="50"/>
      <c r="CI8003" s="50"/>
      <c r="CJ8003" s="50"/>
      <c r="CK8003" s="50"/>
      <c r="CL8003" s="50"/>
      <c r="CM8003" s="50"/>
      <c r="CN8003" s="50"/>
      <c r="CO8003" s="50"/>
      <c r="CP8003" s="50"/>
      <c r="CQ8003" s="50"/>
      <c r="CR8003" s="50"/>
      <c r="CS8003" s="50"/>
      <c r="CT8003" s="50"/>
      <c r="CU8003" s="50"/>
      <c r="CV8003" s="50"/>
      <c r="CW8003" s="50"/>
      <c r="CX8003" s="50"/>
      <c r="CY8003" s="50"/>
      <c r="CZ8003" s="50"/>
      <c r="DA8003" s="50"/>
      <c r="DB8003" s="50"/>
      <c r="DC8003" s="50"/>
      <c r="DD8003" s="50"/>
      <c r="DE8003" s="50"/>
      <c r="DF8003" s="50"/>
      <c r="DG8003" s="50"/>
    </row>
    <row r="8004" spans="1:111" x14ac:dyDescent="0.2">
      <c r="A8004" s="185"/>
      <c r="B8004" s="186"/>
      <c r="C8004" s="186"/>
      <c r="D8004" s="54"/>
      <c r="E8004" s="310"/>
      <c r="F8004" s="192"/>
      <c r="G8004" s="192"/>
      <c r="H8004" s="50"/>
      <c r="I8004" s="50"/>
      <c r="J8004" s="50"/>
      <c r="K8004" s="50"/>
      <c r="L8004" s="50"/>
      <c r="M8004" s="50"/>
      <c r="N8004" s="50"/>
      <c r="O8004" s="50"/>
      <c r="P8004" s="50"/>
      <c r="Q8004" s="50"/>
      <c r="R8004" s="50"/>
      <c r="S8004" s="50"/>
      <c r="T8004" s="50"/>
      <c r="U8004" s="50"/>
      <c r="V8004" s="50"/>
      <c r="W8004" s="50"/>
      <c r="X8004" s="50"/>
      <c r="Y8004" s="50"/>
      <c r="Z8004" s="50"/>
      <c r="AA8004" s="50"/>
      <c r="AB8004" s="50"/>
      <c r="AC8004" s="50"/>
      <c r="AD8004" s="50"/>
      <c r="AE8004" s="50"/>
      <c r="AF8004" s="50"/>
      <c r="AG8004" s="50"/>
      <c r="AH8004" s="50"/>
      <c r="AI8004" s="50"/>
      <c r="AJ8004" s="50"/>
      <c r="AK8004" s="50"/>
      <c r="AL8004" s="50"/>
      <c r="AM8004" s="50"/>
      <c r="AN8004" s="50"/>
      <c r="AO8004" s="50"/>
      <c r="AP8004" s="50"/>
      <c r="AQ8004" s="50"/>
      <c r="AR8004" s="50"/>
      <c r="AS8004" s="50"/>
      <c r="AT8004" s="50"/>
      <c r="AU8004" s="50"/>
      <c r="AV8004" s="50"/>
      <c r="AW8004" s="50"/>
      <c r="AX8004" s="50"/>
      <c r="AY8004" s="50"/>
      <c r="AZ8004" s="50"/>
      <c r="BA8004" s="50"/>
      <c r="BB8004" s="50"/>
      <c r="BC8004" s="50"/>
      <c r="BD8004" s="50"/>
      <c r="BE8004" s="50"/>
      <c r="BF8004" s="50"/>
      <c r="BG8004" s="50"/>
      <c r="BH8004" s="50"/>
      <c r="BI8004" s="50"/>
      <c r="BJ8004" s="50"/>
      <c r="BK8004" s="50"/>
      <c r="BL8004" s="50"/>
      <c r="BM8004" s="50"/>
      <c r="BN8004" s="50"/>
      <c r="BO8004" s="50"/>
      <c r="BP8004" s="50"/>
      <c r="BQ8004" s="50"/>
      <c r="BR8004" s="50"/>
      <c r="BS8004" s="50"/>
      <c r="BT8004" s="50"/>
      <c r="BU8004" s="50"/>
      <c r="BV8004" s="50"/>
      <c r="BW8004" s="50"/>
      <c r="BX8004" s="50"/>
      <c r="BY8004" s="50"/>
      <c r="BZ8004" s="50"/>
      <c r="CA8004" s="50"/>
      <c r="CB8004" s="50"/>
      <c r="CC8004" s="50"/>
      <c r="CD8004" s="50"/>
      <c r="CE8004" s="50"/>
      <c r="CF8004" s="50"/>
      <c r="CG8004" s="50"/>
      <c r="CH8004" s="50"/>
      <c r="CI8004" s="50"/>
      <c r="CJ8004" s="50"/>
      <c r="CK8004" s="50"/>
      <c r="CL8004" s="50"/>
      <c r="CM8004" s="50"/>
      <c r="CN8004" s="50"/>
      <c r="CO8004" s="50"/>
      <c r="CP8004" s="50"/>
      <c r="CQ8004" s="50"/>
      <c r="CR8004" s="50"/>
      <c r="CS8004" s="50"/>
      <c r="CT8004" s="50"/>
      <c r="CU8004" s="50"/>
      <c r="CV8004" s="50"/>
      <c r="CW8004" s="50"/>
      <c r="CX8004" s="50"/>
      <c r="CY8004" s="50"/>
      <c r="CZ8004" s="50"/>
      <c r="DA8004" s="50"/>
      <c r="DB8004" s="50"/>
      <c r="DC8004" s="50"/>
      <c r="DD8004" s="50"/>
      <c r="DE8004" s="50"/>
      <c r="DF8004" s="50"/>
      <c r="DG8004" s="50"/>
    </row>
    <row r="8005" spans="1:111" x14ac:dyDescent="0.2">
      <c r="A8005" s="185"/>
      <c r="B8005" s="186"/>
      <c r="C8005" s="186"/>
      <c r="D8005" s="54"/>
      <c r="E8005" s="310"/>
      <c r="F8005" s="192"/>
      <c r="G8005" s="192"/>
      <c r="H8005" s="50"/>
      <c r="I8005" s="50"/>
      <c r="J8005" s="50"/>
      <c r="K8005" s="50"/>
      <c r="L8005" s="50"/>
      <c r="M8005" s="50"/>
      <c r="N8005" s="50"/>
      <c r="O8005" s="50"/>
      <c r="P8005" s="50"/>
      <c r="Q8005" s="50"/>
      <c r="R8005" s="50"/>
      <c r="S8005" s="50"/>
      <c r="T8005" s="50"/>
      <c r="U8005" s="50"/>
      <c r="V8005" s="50"/>
      <c r="W8005" s="50"/>
      <c r="X8005" s="50"/>
      <c r="Y8005" s="50"/>
      <c r="Z8005" s="50"/>
      <c r="AA8005" s="50"/>
      <c r="AB8005" s="50"/>
      <c r="AC8005" s="50"/>
      <c r="AD8005" s="50"/>
      <c r="AE8005" s="50"/>
      <c r="AF8005" s="50"/>
      <c r="AG8005" s="50"/>
      <c r="AH8005" s="50"/>
      <c r="AI8005" s="50"/>
      <c r="AJ8005" s="50"/>
      <c r="AK8005" s="50"/>
      <c r="AL8005" s="50"/>
      <c r="AM8005" s="50"/>
      <c r="AN8005" s="50"/>
      <c r="AO8005" s="50"/>
      <c r="AP8005" s="50"/>
      <c r="AQ8005" s="50"/>
      <c r="AR8005" s="50"/>
      <c r="AS8005" s="50"/>
      <c r="AT8005" s="50"/>
      <c r="AU8005" s="50"/>
      <c r="AV8005" s="50"/>
      <c r="AW8005" s="50"/>
      <c r="AX8005" s="50"/>
      <c r="AY8005" s="50"/>
      <c r="AZ8005" s="50"/>
      <c r="BA8005" s="50"/>
      <c r="BB8005" s="50"/>
      <c r="BC8005" s="50"/>
      <c r="BD8005" s="50"/>
      <c r="BE8005" s="50"/>
      <c r="BF8005" s="50"/>
      <c r="BG8005" s="50"/>
      <c r="BH8005" s="50"/>
      <c r="BI8005" s="50"/>
      <c r="BJ8005" s="50"/>
      <c r="BK8005" s="50"/>
      <c r="BL8005" s="50"/>
      <c r="BM8005" s="50"/>
      <c r="BN8005" s="50"/>
      <c r="BO8005" s="50"/>
      <c r="BP8005" s="50"/>
      <c r="BQ8005" s="50"/>
      <c r="BR8005" s="50"/>
      <c r="BS8005" s="50"/>
      <c r="BT8005" s="50"/>
      <c r="BU8005" s="50"/>
      <c r="BV8005" s="50"/>
      <c r="BW8005" s="50"/>
      <c r="BX8005" s="50"/>
      <c r="BY8005" s="50"/>
      <c r="BZ8005" s="50"/>
      <c r="CA8005" s="50"/>
      <c r="CB8005" s="50"/>
      <c r="CC8005" s="50"/>
      <c r="CD8005" s="50"/>
      <c r="CE8005" s="50"/>
      <c r="CF8005" s="50"/>
      <c r="CG8005" s="50"/>
      <c r="CH8005" s="50"/>
      <c r="CI8005" s="50"/>
      <c r="CJ8005" s="50"/>
      <c r="CK8005" s="50"/>
      <c r="CL8005" s="50"/>
      <c r="CM8005" s="50"/>
      <c r="CN8005" s="50"/>
      <c r="CO8005" s="50"/>
      <c r="CP8005" s="50"/>
      <c r="CQ8005" s="50"/>
      <c r="CR8005" s="50"/>
      <c r="CS8005" s="50"/>
      <c r="CT8005" s="50"/>
      <c r="CU8005" s="50"/>
      <c r="CV8005" s="50"/>
      <c r="CW8005" s="50"/>
      <c r="CX8005" s="50"/>
      <c r="CY8005" s="50"/>
      <c r="CZ8005" s="50"/>
      <c r="DA8005" s="50"/>
      <c r="DB8005" s="50"/>
      <c r="DC8005" s="50"/>
      <c r="DD8005" s="50"/>
      <c r="DE8005" s="50"/>
      <c r="DF8005" s="50"/>
      <c r="DG8005" s="50"/>
    </row>
    <row r="8006" spans="1:111" x14ac:dyDescent="0.2">
      <c r="A8006" s="185"/>
      <c r="B8006" s="186"/>
      <c r="C8006" s="186"/>
      <c r="D8006" s="54"/>
      <c r="E8006" s="310"/>
      <c r="F8006" s="192"/>
      <c r="G8006" s="192"/>
      <c r="H8006" s="50"/>
      <c r="I8006" s="50"/>
      <c r="J8006" s="50"/>
      <c r="K8006" s="50"/>
      <c r="L8006" s="50"/>
      <c r="M8006" s="50"/>
      <c r="N8006" s="50"/>
      <c r="O8006" s="50"/>
      <c r="P8006" s="50"/>
      <c r="Q8006" s="50"/>
      <c r="R8006" s="50"/>
      <c r="S8006" s="50"/>
      <c r="T8006" s="50"/>
      <c r="U8006" s="50"/>
      <c r="V8006" s="50"/>
      <c r="W8006" s="50"/>
      <c r="X8006" s="50"/>
      <c r="Y8006" s="50"/>
      <c r="Z8006" s="50"/>
      <c r="AA8006" s="50"/>
      <c r="AB8006" s="50"/>
      <c r="AC8006" s="50"/>
      <c r="AD8006" s="50"/>
      <c r="AE8006" s="50"/>
      <c r="AF8006" s="50"/>
      <c r="AG8006" s="50"/>
      <c r="AH8006" s="50"/>
      <c r="AI8006" s="50"/>
      <c r="AJ8006" s="50"/>
      <c r="AK8006" s="50"/>
      <c r="AL8006" s="50"/>
      <c r="AM8006" s="50"/>
      <c r="AN8006" s="50"/>
      <c r="AO8006" s="50"/>
      <c r="AP8006" s="50"/>
      <c r="AQ8006" s="50"/>
      <c r="AR8006" s="50"/>
      <c r="AS8006" s="50"/>
      <c r="AT8006" s="50"/>
      <c r="AU8006" s="50"/>
      <c r="AV8006" s="50"/>
      <c r="AW8006" s="50"/>
      <c r="AX8006" s="50"/>
      <c r="AY8006" s="50"/>
      <c r="AZ8006" s="50"/>
      <c r="BA8006" s="50"/>
      <c r="BB8006" s="50"/>
      <c r="BC8006" s="50"/>
      <c r="BD8006" s="50"/>
      <c r="BE8006" s="50"/>
      <c r="BF8006" s="50"/>
      <c r="BG8006" s="50"/>
      <c r="BH8006" s="50"/>
      <c r="BI8006" s="50"/>
      <c r="BJ8006" s="50"/>
      <c r="BK8006" s="50"/>
      <c r="BL8006" s="50"/>
      <c r="BM8006" s="50"/>
      <c r="BN8006" s="50"/>
      <c r="BO8006" s="50"/>
      <c r="BP8006" s="50"/>
      <c r="BQ8006" s="50"/>
      <c r="BR8006" s="50"/>
      <c r="BS8006" s="50"/>
      <c r="BT8006" s="50"/>
      <c r="BU8006" s="50"/>
      <c r="BV8006" s="50"/>
      <c r="BW8006" s="50"/>
      <c r="BX8006" s="50"/>
      <c r="BY8006" s="50"/>
      <c r="BZ8006" s="50"/>
      <c r="CA8006" s="50"/>
      <c r="CB8006" s="50"/>
      <c r="CC8006" s="50"/>
      <c r="CD8006" s="50"/>
      <c r="CE8006" s="50"/>
      <c r="CF8006" s="50"/>
      <c r="CG8006" s="50"/>
      <c r="CH8006" s="50"/>
      <c r="CI8006" s="50"/>
      <c r="CJ8006" s="50"/>
      <c r="CK8006" s="50"/>
      <c r="CL8006" s="50"/>
      <c r="CM8006" s="50"/>
      <c r="CN8006" s="50"/>
      <c r="CO8006" s="50"/>
      <c r="CP8006" s="50"/>
      <c r="CQ8006" s="50"/>
      <c r="CR8006" s="50"/>
      <c r="CS8006" s="50"/>
      <c r="CT8006" s="50"/>
      <c r="CU8006" s="50"/>
      <c r="CV8006" s="50"/>
      <c r="CW8006" s="50"/>
      <c r="CX8006" s="50"/>
      <c r="CY8006" s="50"/>
      <c r="CZ8006" s="50"/>
      <c r="DA8006" s="50"/>
      <c r="DB8006" s="50"/>
      <c r="DC8006" s="50"/>
      <c r="DD8006" s="50"/>
      <c r="DE8006" s="50"/>
      <c r="DF8006" s="50"/>
      <c r="DG8006" s="50"/>
    </row>
    <row r="8007" spans="1:111" x14ac:dyDescent="0.2">
      <c r="A8007" s="185"/>
      <c r="B8007" s="186"/>
      <c r="C8007" s="186"/>
      <c r="D8007" s="54"/>
      <c r="E8007" s="310"/>
      <c r="F8007" s="192"/>
      <c r="G8007" s="192"/>
      <c r="H8007" s="50"/>
      <c r="I8007" s="50"/>
      <c r="J8007" s="50"/>
      <c r="K8007" s="50"/>
      <c r="L8007" s="50"/>
      <c r="M8007" s="50"/>
      <c r="N8007" s="50"/>
      <c r="O8007" s="50"/>
      <c r="P8007" s="50"/>
      <c r="Q8007" s="50"/>
      <c r="R8007" s="50"/>
      <c r="S8007" s="50"/>
      <c r="T8007" s="50"/>
      <c r="U8007" s="50"/>
      <c r="V8007" s="50"/>
      <c r="W8007" s="50"/>
      <c r="X8007" s="50"/>
      <c r="Y8007" s="50"/>
      <c r="Z8007" s="50"/>
      <c r="AA8007" s="50"/>
      <c r="AB8007" s="50"/>
      <c r="AC8007" s="50"/>
      <c r="AD8007" s="50"/>
      <c r="AE8007" s="50"/>
      <c r="AF8007" s="50"/>
      <c r="AG8007" s="50"/>
      <c r="AH8007" s="50"/>
      <c r="AI8007" s="50"/>
      <c r="AJ8007" s="50"/>
      <c r="AK8007" s="50"/>
      <c r="AL8007" s="50"/>
      <c r="AM8007" s="50"/>
      <c r="AN8007" s="50"/>
      <c r="AO8007" s="50"/>
      <c r="AP8007" s="50"/>
      <c r="AQ8007" s="50"/>
      <c r="AR8007" s="50"/>
      <c r="AS8007" s="50"/>
      <c r="AT8007" s="50"/>
      <c r="AU8007" s="50"/>
      <c r="AV8007" s="50"/>
      <c r="AW8007" s="50"/>
      <c r="AX8007" s="50"/>
      <c r="AY8007" s="50"/>
      <c r="AZ8007" s="50"/>
      <c r="BA8007" s="50"/>
      <c r="BB8007" s="50"/>
      <c r="BC8007" s="50"/>
      <c r="BD8007" s="50"/>
      <c r="BE8007" s="50"/>
      <c r="BF8007" s="50"/>
      <c r="BG8007" s="50"/>
      <c r="BH8007" s="50"/>
      <c r="BI8007" s="50"/>
      <c r="BJ8007" s="50"/>
      <c r="BK8007" s="50"/>
      <c r="BL8007" s="50"/>
      <c r="BM8007" s="50"/>
      <c r="BN8007" s="50"/>
      <c r="BO8007" s="50"/>
      <c r="BP8007" s="50"/>
      <c r="BQ8007" s="50"/>
      <c r="BR8007" s="50"/>
      <c r="BS8007" s="50"/>
      <c r="BT8007" s="50"/>
      <c r="BU8007" s="50"/>
      <c r="BV8007" s="50"/>
      <c r="BW8007" s="50"/>
      <c r="BX8007" s="50"/>
      <c r="BY8007" s="50"/>
      <c r="BZ8007" s="50"/>
      <c r="CA8007" s="50"/>
      <c r="CB8007" s="50"/>
      <c r="CC8007" s="50"/>
      <c r="CD8007" s="50"/>
      <c r="CE8007" s="50"/>
      <c r="CF8007" s="50"/>
      <c r="CG8007" s="50"/>
      <c r="CH8007" s="50"/>
      <c r="CI8007" s="50"/>
      <c r="CJ8007" s="50"/>
      <c r="CK8007" s="50"/>
      <c r="CL8007" s="50"/>
      <c r="CM8007" s="50"/>
      <c r="CN8007" s="50"/>
      <c r="CO8007" s="50"/>
      <c r="CP8007" s="50"/>
      <c r="CQ8007" s="50"/>
      <c r="CR8007" s="50"/>
      <c r="CS8007" s="50"/>
      <c r="CT8007" s="50"/>
      <c r="CU8007" s="50"/>
      <c r="CV8007" s="50"/>
      <c r="CW8007" s="50"/>
      <c r="CX8007" s="50"/>
      <c r="CY8007" s="50"/>
      <c r="CZ8007" s="50"/>
      <c r="DA8007" s="50"/>
      <c r="DB8007" s="50"/>
      <c r="DC8007" s="50"/>
      <c r="DD8007" s="50"/>
      <c r="DE8007" s="50"/>
      <c r="DF8007" s="50"/>
      <c r="DG8007" s="50"/>
    </row>
    <row r="8008" spans="1:111" x14ac:dyDescent="0.2">
      <c r="A8008" s="185"/>
      <c r="B8008" s="186"/>
      <c r="C8008" s="186"/>
      <c r="D8008" s="54"/>
      <c r="E8008" s="310"/>
      <c r="F8008" s="192"/>
      <c r="G8008" s="192"/>
      <c r="H8008" s="50"/>
      <c r="I8008" s="50"/>
      <c r="J8008" s="50"/>
      <c r="K8008" s="50"/>
      <c r="L8008" s="50"/>
      <c r="M8008" s="50"/>
      <c r="N8008" s="50"/>
      <c r="O8008" s="50"/>
      <c r="P8008" s="50"/>
      <c r="Q8008" s="50"/>
      <c r="R8008" s="50"/>
      <c r="S8008" s="50"/>
      <c r="T8008" s="50"/>
      <c r="U8008" s="50"/>
      <c r="V8008" s="50"/>
      <c r="W8008" s="50"/>
      <c r="X8008" s="50"/>
      <c r="Y8008" s="50"/>
      <c r="Z8008" s="50"/>
      <c r="AA8008" s="50"/>
      <c r="AB8008" s="50"/>
      <c r="AC8008" s="50"/>
      <c r="AD8008" s="50"/>
      <c r="AE8008" s="50"/>
      <c r="AF8008" s="50"/>
      <c r="AG8008" s="50"/>
      <c r="AH8008" s="50"/>
      <c r="AI8008" s="50"/>
      <c r="AJ8008" s="50"/>
      <c r="AK8008" s="50"/>
      <c r="AL8008" s="50"/>
      <c r="AM8008" s="50"/>
      <c r="AN8008" s="50"/>
      <c r="AO8008" s="50"/>
      <c r="AP8008" s="50"/>
      <c r="AQ8008" s="50"/>
      <c r="AR8008" s="50"/>
      <c r="AS8008" s="50"/>
      <c r="AT8008" s="50"/>
      <c r="AU8008" s="50"/>
      <c r="AV8008" s="50"/>
      <c r="AW8008" s="50"/>
      <c r="AX8008" s="50"/>
      <c r="AY8008" s="50"/>
      <c r="AZ8008" s="50"/>
      <c r="BA8008" s="50"/>
      <c r="BB8008" s="50"/>
      <c r="BC8008" s="50"/>
      <c r="BD8008" s="50"/>
      <c r="BE8008" s="50"/>
      <c r="BF8008" s="50"/>
      <c r="BG8008" s="50"/>
      <c r="BH8008" s="50"/>
      <c r="BI8008" s="50"/>
      <c r="BJ8008" s="50"/>
      <c r="BK8008" s="50"/>
      <c r="BL8008" s="50"/>
      <c r="BM8008" s="50"/>
      <c r="BN8008" s="50"/>
      <c r="BO8008" s="50"/>
      <c r="BP8008" s="50"/>
      <c r="BQ8008" s="50"/>
      <c r="BR8008" s="50"/>
      <c r="BS8008" s="50"/>
      <c r="BT8008" s="50"/>
      <c r="BU8008" s="50"/>
      <c r="BV8008" s="50"/>
      <c r="BW8008" s="50"/>
      <c r="BX8008" s="50"/>
      <c r="BY8008" s="50"/>
      <c r="BZ8008" s="50"/>
      <c r="CA8008" s="50"/>
      <c r="CB8008" s="50"/>
      <c r="CC8008" s="50"/>
      <c r="CD8008" s="50"/>
      <c r="CE8008" s="50"/>
      <c r="CF8008" s="50"/>
      <c r="CG8008" s="50"/>
      <c r="CH8008" s="50"/>
      <c r="CI8008" s="50"/>
      <c r="CJ8008" s="50"/>
      <c r="CK8008" s="50"/>
      <c r="CL8008" s="50"/>
      <c r="CM8008" s="50"/>
      <c r="CN8008" s="50"/>
      <c r="CO8008" s="50"/>
      <c r="CP8008" s="50"/>
      <c r="CQ8008" s="50"/>
      <c r="CR8008" s="50"/>
      <c r="CS8008" s="50"/>
      <c r="CT8008" s="50"/>
      <c r="CU8008" s="50"/>
      <c r="CV8008" s="50"/>
      <c r="CW8008" s="50"/>
      <c r="CX8008" s="50"/>
      <c r="CY8008" s="50"/>
      <c r="CZ8008" s="50"/>
      <c r="DA8008" s="50"/>
      <c r="DB8008" s="50"/>
      <c r="DC8008" s="50"/>
      <c r="DD8008" s="50"/>
      <c r="DE8008" s="50"/>
      <c r="DF8008" s="50"/>
      <c r="DG8008" s="50"/>
    </row>
    <row r="8009" spans="1:111" x14ac:dyDescent="0.2">
      <c r="A8009" s="185"/>
      <c r="B8009" s="186"/>
      <c r="C8009" s="186"/>
      <c r="D8009" s="54"/>
      <c r="E8009" s="310"/>
      <c r="F8009" s="192"/>
      <c r="G8009" s="192"/>
      <c r="H8009" s="50"/>
      <c r="I8009" s="50"/>
      <c r="J8009" s="50"/>
      <c r="K8009" s="50"/>
      <c r="L8009" s="50"/>
      <c r="M8009" s="50"/>
      <c r="N8009" s="50"/>
      <c r="O8009" s="50"/>
      <c r="P8009" s="50"/>
      <c r="Q8009" s="50"/>
      <c r="R8009" s="50"/>
      <c r="S8009" s="50"/>
      <c r="T8009" s="50"/>
      <c r="U8009" s="50"/>
      <c r="V8009" s="50"/>
      <c r="W8009" s="50"/>
      <c r="X8009" s="50"/>
      <c r="Y8009" s="50"/>
      <c r="Z8009" s="50"/>
      <c r="AA8009" s="50"/>
      <c r="AB8009" s="50"/>
      <c r="AC8009" s="50"/>
      <c r="AD8009" s="50"/>
      <c r="AE8009" s="50"/>
      <c r="AF8009" s="50"/>
      <c r="AG8009" s="50"/>
      <c r="AH8009" s="50"/>
      <c r="AI8009" s="50"/>
      <c r="AJ8009" s="50"/>
      <c r="AK8009" s="50"/>
      <c r="AL8009" s="50"/>
      <c r="AM8009" s="50"/>
      <c r="AN8009" s="50"/>
      <c r="AO8009" s="50"/>
      <c r="AP8009" s="50"/>
      <c r="AQ8009" s="50"/>
      <c r="AR8009" s="50"/>
      <c r="AS8009" s="50"/>
      <c r="AT8009" s="50"/>
      <c r="AU8009" s="50"/>
      <c r="AV8009" s="50"/>
      <c r="AW8009" s="50"/>
      <c r="AX8009" s="50"/>
      <c r="AY8009" s="50"/>
      <c r="AZ8009" s="50"/>
      <c r="BA8009" s="50"/>
      <c r="BB8009" s="50"/>
      <c r="BC8009" s="50"/>
      <c r="BD8009" s="50"/>
      <c r="BE8009" s="50"/>
      <c r="BF8009" s="50"/>
      <c r="BG8009" s="50"/>
      <c r="BH8009" s="50"/>
      <c r="BI8009" s="50"/>
      <c r="BJ8009" s="50"/>
      <c r="BK8009" s="50"/>
      <c r="BL8009" s="50"/>
      <c r="BM8009" s="50"/>
      <c r="BN8009" s="50"/>
      <c r="BO8009" s="50"/>
      <c r="BP8009" s="50"/>
      <c r="BQ8009" s="50"/>
      <c r="BR8009" s="50"/>
      <c r="BS8009" s="50"/>
      <c r="BT8009" s="50"/>
      <c r="BU8009" s="50"/>
      <c r="BV8009" s="50"/>
      <c r="BW8009" s="50"/>
      <c r="BX8009" s="50"/>
      <c r="BY8009" s="50"/>
      <c r="BZ8009" s="50"/>
      <c r="CA8009" s="50"/>
      <c r="CB8009" s="50"/>
      <c r="CC8009" s="50"/>
      <c r="CD8009" s="50"/>
      <c r="CE8009" s="50"/>
      <c r="CF8009" s="50"/>
      <c r="CG8009" s="50"/>
      <c r="CH8009" s="50"/>
      <c r="CI8009" s="50"/>
      <c r="CJ8009" s="50"/>
      <c r="CK8009" s="50"/>
      <c r="CL8009" s="50"/>
      <c r="CM8009" s="50"/>
      <c r="CN8009" s="50"/>
      <c r="CO8009" s="50"/>
      <c r="CP8009" s="50"/>
      <c r="CQ8009" s="50"/>
      <c r="CR8009" s="50"/>
      <c r="CS8009" s="50"/>
      <c r="CT8009" s="50"/>
      <c r="CU8009" s="50"/>
      <c r="CV8009" s="50"/>
      <c r="CW8009" s="50"/>
      <c r="CX8009" s="50"/>
      <c r="CY8009" s="50"/>
      <c r="CZ8009" s="50"/>
      <c r="DA8009" s="50"/>
      <c r="DB8009" s="50"/>
      <c r="DC8009" s="50"/>
      <c r="DD8009" s="50"/>
      <c r="DE8009" s="50"/>
      <c r="DF8009" s="50"/>
      <c r="DG8009" s="50"/>
    </row>
    <row r="8010" spans="1:111" x14ac:dyDescent="0.2">
      <c r="A8010" s="185"/>
      <c r="B8010" s="186"/>
      <c r="C8010" s="186"/>
      <c r="D8010" s="54"/>
      <c r="E8010" s="310"/>
      <c r="F8010" s="192"/>
      <c r="G8010" s="192"/>
      <c r="H8010" s="50"/>
      <c r="I8010" s="50"/>
      <c r="J8010" s="50"/>
      <c r="K8010" s="50"/>
      <c r="L8010" s="50"/>
      <c r="M8010" s="50"/>
      <c r="N8010" s="50"/>
      <c r="O8010" s="50"/>
      <c r="P8010" s="50"/>
      <c r="Q8010" s="50"/>
      <c r="R8010" s="50"/>
      <c r="S8010" s="50"/>
      <c r="T8010" s="50"/>
      <c r="U8010" s="50"/>
      <c r="V8010" s="50"/>
      <c r="W8010" s="50"/>
      <c r="X8010" s="50"/>
      <c r="Y8010" s="50"/>
      <c r="Z8010" s="50"/>
      <c r="AA8010" s="50"/>
      <c r="AB8010" s="50"/>
      <c r="AC8010" s="50"/>
      <c r="AD8010" s="50"/>
      <c r="AE8010" s="50"/>
      <c r="AF8010" s="50"/>
      <c r="AG8010" s="50"/>
      <c r="AH8010" s="50"/>
      <c r="AI8010" s="50"/>
      <c r="AJ8010" s="50"/>
      <c r="AK8010" s="50"/>
      <c r="AL8010" s="50"/>
      <c r="AM8010" s="50"/>
      <c r="AN8010" s="50"/>
      <c r="AO8010" s="50"/>
      <c r="AP8010" s="50"/>
      <c r="AQ8010" s="50"/>
      <c r="AR8010" s="50"/>
      <c r="AS8010" s="50"/>
      <c r="AT8010" s="50"/>
      <c r="AU8010" s="50"/>
      <c r="AV8010" s="50"/>
      <c r="AW8010" s="50"/>
      <c r="AX8010" s="50"/>
      <c r="AY8010" s="50"/>
      <c r="AZ8010" s="50"/>
      <c r="BA8010" s="50"/>
      <c r="BB8010" s="50"/>
      <c r="BC8010" s="50"/>
      <c r="BD8010" s="50"/>
      <c r="BE8010" s="50"/>
      <c r="BF8010" s="50"/>
      <c r="BG8010" s="50"/>
      <c r="BH8010" s="50"/>
      <c r="BI8010" s="50"/>
      <c r="BJ8010" s="50"/>
      <c r="BK8010" s="50"/>
      <c r="BL8010" s="50"/>
      <c r="BM8010" s="50"/>
      <c r="BN8010" s="50"/>
      <c r="BO8010" s="50"/>
      <c r="BP8010" s="50"/>
      <c r="BQ8010" s="50"/>
      <c r="BR8010" s="50"/>
      <c r="BS8010" s="50"/>
      <c r="BT8010" s="50"/>
      <c r="BU8010" s="50"/>
      <c r="BV8010" s="50"/>
      <c r="BW8010" s="50"/>
      <c r="BX8010" s="50"/>
      <c r="BY8010" s="50"/>
      <c r="BZ8010" s="50"/>
      <c r="CA8010" s="50"/>
      <c r="CB8010" s="50"/>
      <c r="CC8010" s="50"/>
      <c r="CD8010" s="50"/>
      <c r="CE8010" s="50"/>
      <c r="CF8010" s="50"/>
      <c r="CG8010" s="50"/>
      <c r="CH8010" s="50"/>
      <c r="CI8010" s="50"/>
      <c r="CJ8010" s="50"/>
      <c r="CK8010" s="50"/>
      <c r="CL8010" s="50"/>
      <c r="CM8010" s="50"/>
      <c r="CN8010" s="50"/>
      <c r="CO8010" s="50"/>
      <c r="CP8010" s="50"/>
      <c r="CQ8010" s="50"/>
      <c r="CR8010" s="50"/>
      <c r="CS8010" s="50"/>
      <c r="CT8010" s="50"/>
      <c r="CU8010" s="50"/>
      <c r="CV8010" s="50"/>
      <c r="CW8010" s="50"/>
      <c r="CX8010" s="50"/>
      <c r="CY8010" s="50"/>
      <c r="CZ8010" s="50"/>
      <c r="DA8010" s="50"/>
      <c r="DB8010" s="50"/>
      <c r="DC8010" s="50"/>
      <c r="DD8010" s="50"/>
      <c r="DE8010" s="50"/>
      <c r="DF8010" s="50"/>
      <c r="DG8010" s="50"/>
    </row>
    <row r="8011" spans="1:111" x14ac:dyDescent="0.2">
      <c r="A8011" s="185"/>
      <c r="B8011" s="186"/>
      <c r="C8011" s="186"/>
      <c r="D8011" s="54"/>
      <c r="E8011" s="310"/>
      <c r="F8011" s="192"/>
      <c r="G8011" s="192"/>
      <c r="H8011" s="50"/>
      <c r="I8011" s="50"/>
      <c r="J8011" s="50"/>
      <c r="K8011" s="50"/>
      <c r="L8011" s="50"/>
      <c r="M8011" s="50"/>
      <c r="N8011" s="50"/>
      <c r="O8011" s="50"/>
      <c r="P8011" s="50"/>
      <c r="Q8011" s="50"/>
      <c r="R8011" s="50"/>
      <c r="S8011" s="50"/>
      <c r="T8011" s="50"/>
      <c r="U8011" s="50"/>
      <c r="V8011" s="50"/>
      <c r="W8011" s="50"/>
      <c r="X8011" s="50"/>
      <c r="Y8011" s="50"/>
      <c r="Z8011" s="50"/>
      <c r="AA8011" s="50"/>
      <c r="AB8011" s="50"/>
      <c r="AC8011" s="50"/>
      <c r="AD8011" s="50"/>
      <c r="AE8011" s="50"/>
      <c r="AF8011" s="50"/>
      <c r="AG8011" s="50"/>
      <c r="AH8011" s="50"/>
      <c r="AI8011" s="50"/>
      <c r="AJ8011" s="50"/>
      <c r="AK8011" s="50"/>
      <c r="AL8011" s="50"/>
      <c r="AM8011" s="50"/>
      <c r="AN8011" s="50"/>
      <c r="AO8011" s="50"/>
      <c r="AP8011" s="50"/>
      <c r="AQ8011" s="50"/>
      <c r="AR8011" s="50"/>
      <c r="AS8011" s="50"/>
      <c r="AT8011" s="50"/>
      <c r="AU8011" s="50"/>
      <c r="AV8011" s="50"/>
      <c r="AW8011" s="50"/>
      <c r="AX8011" s="50"/>
      <c r="AY8011" s="50"/>
      <c r="AZ8011" s="50"/>
      <c r="BA8011" s="50"/>
      <c r="BB8011" s="50"/>
      <c r="BC8011" s="50"/>
      <c r="BD8011" s="50"/>
      <c r="BE8011" s="50"/>
      <c r="BF8011" s="50"/>
      <c r="BG8011" s="50"/>
      <c r="BH8011" s="50"/>
      <c r="BI8011" s="50"/>
      <c r="BJ8011" s="50"/>
      <c r="BK8011" s="50"/>
      <c r="BL8011" s="50"/>
      <c r="BM8011" s="50"/>
      <c r="BN8011" s="50"/>
      <c r="BO8011" s="50"/>
      <c r="BP8011" s="50"/>
      <c r="BQ8011" s="50"/>
      <c r="BR8011" s="50"/>
      <c r="BS8011" s="50"/>
      <c r="BT8011" s="50"/>
      <c r="BU8011" s="50"/>
      <c r="BV8011" s="50"/>
      <c r="BW8011" s="50"/>
      <c r="BX8011" s="50"/>
      <c r="BY8011" s="50"/>
      <c r="BZ8011" s="50"/>
      <c r="CA8011" s="50"/>
      <c r="CB8011" s="50"/>
      <c r="CC8011" s="50"/>
      <c r="CD8011" s="50"/>
      <c r="CE8011" s="50"/>
      <c r="CF8011" s="50"/>
      <c r="CG8011" s="50"/>
      <c r="CH8011" s="50"/>
      <c r="CI8011" s="50"/>
      <c r="CJ8011" s="50"/>
      <c r="CK8011" s="50"/>
      <c r="CL8011" s="50"/>
      <c r="CM8011" s="50"/>
      <c r="CN8011" s="50"/>
      <c r="CO8011" s="50"/>
      <c r="CP8011" s="50"/>
      <c r="CQ8011" s="50"/>
      <c r="CR8011" s="50"/>
      <c r="CS8011" s="50"/>
      <c r="CT8011" s="50"/>
      <c r="CU8011" s="50"/>
      <c r="CV8011" s="50"/>
      <c r="CW8011" s="50"/>
      <c r="CX8011" s="50"/>
      <c r="CY8011" s="50"/>
      <c r="CZ8011" s="50"/>
      <c r="DA8011" s="50"/>
      <c r="DB8011" s="50"/>
      <c r="DC8011" s="50"/>
      <c r="DD8011" s="50"/>
      <c r="DE8011" s="50"/>
      <c r="DF8011" s="50"/>
      <c r="DG8011" s="50"/>
    </row>
    <row r="8012" spans="1:111" x14ac:dyDescent="0.2">
      <c r="A8012" s="185"/>
      <c r="B8012" s="186"/>
      <c r="C8012" s="186"/>
      <c r="D8012" s="54"/>
      <c r="E8012" s="310"/>
      <c r="F8012" s="192"/>
      <c r="G8012" s="192"/>
      <c r="H8012" s="50"/>
      <c r="I8012" s="50"/>
      <c r="J8012" s="50"/>
      <c r="K8012" s="50"/>
      <c r="L8012" s="50"/>
      <c r="M8012" s="50"/>
      <c r="N8012" s="50"/>
      <c r="O8012" s="50"/>
      <c r="P8012" s="50"/>
      <c r="Q8012" s="50"/>
      <c r="R8012" s="50"/>
      <c r="S8012" s="50"/>
      <c r="T8012" s="50"/>
      <c r="U8012" s="50"/>
      <c r="V8012" s="50"/>
      <c r="W8012" s="50"/>
      <c r="X8012" s="50"/>
      <c r="Y8012" s="50"/>
      <c r="Z8012" s="50"/>
      <c r="AA8012" s="50"/>
      <c r="AB8012" s="50"/>
      <c r="AC8012" s="50"/>
      <c r="AD8012" s="50"/>
      <c r="AE8012" s="50"/>
      <c r="AF8012" s="50"/>
      <c r="AG8012" s="50"/>
      <c r="AH8012" s="50"/>
      <c r="AI8012" s="50"/>
      <c r="AJ8012" s="50"/>
      <c r="AK8012" s="50"/>
      <c r="AL8012" s="50"/>
      <c r="AM8012" s="50"/>
      <c r="AN8012" s="50"/>
      <c r="AO8012" s="50"/>
      <c r="AP8012" s="50"/>
      <c r="AQ8012" s="50"/>
      <c r="AR8012" s="50"/>
      <c r="AS8012" s="50"/>
      <c r="AT8012" s="50"/>
      <c r="AU8012" s="50"/>
      <c r="AV8012" s="50"/>
      <c r="AW8012" s="50"/>
      <c r="AX8012" s="50"/>
      <c r="AY8012" s="50"/>
      <c r="AZ8012" s="50"/>
      <c r="BA8012" s="50"/>
      <c r="BB8012" s="50"/>
      <c r="BC8012" s="50"/>
      <c r="BD8012" s="50"/>
      <c r="BE8012" s="50"/>
      <c r="BF8012" s="50"/>
      <c r="BG8012" s="50"/>
      <c r="BH8012" s="50"/>
      <c r="BI8012" s="50"/>
      <c r="BJ8012" s="50"/>
      <c r="BK8012" s="50"/>
      <c r="BL8012" s="50"/>
      <c r="BM8012" s="50"/>
      <c r="BN8012" s="50"/>
      <c r="BO8012" s="50"/>
      <c r="BP8012" s="50"/>
      <c r="BQ8012" s="50"/>
      <c r="BR8012" s="50"/>
      <c r="BS8012" s="50"/>
      <c r="BT8012" s="50"/>
      <c r="BU8012" s="50"/>
      <c r="BV8012" s="50"/>
      <c r="BW8012" s="50"/>
      <c r="BX8012" s="50"/>
      <c r="BY8012" s="50"/>
      <c r="BZ8012" s="50"/>
      <c r="CA8012" s="50"/>
      <c r="CB8012" s="50"/>
      <c r="CC8012" s="50"/>
      <c r="CD8012" s="50"/>
      <c r="CE8012" s="50"/>
      <c r="CF8012" s="50"/>
      <c r="CG8012" s="50"/>
      <c r="CH8012" s="50"/>
      <c r="CI8012" s="50"/>
      <c r="CJ8012" s="50"/>
      <c r="CK8012" s="50"/>
      <c r="CL8012" s="50"/>
      <c r="CM8012" s="50"/>
      <c r="CN8012" s="50"/>
      <c r="CO8012" s="50"/>
      <c r="CP8012" s="50"/>
      <c r="CQ8012" s="50"/>
      <c r="CR8012" s="50"/>
      <c r="CS8012" s="50"/>
      <c r="CT8012" s="50"/>
      <c r="CU8012" s="50"/>
      <c r="CV8012" s="50"/>
      <c r="CW8012" s="50"/>
      <c r="CX8012" s="50"/>
      <c r="CY8012" s="50"/>
      <c r="CZ8012" s="50"/>
      <c r="DA8012" s="50"/>
      <c r="DB8012" s="50"/>
      <c r="DC8012" s="50"/>
      <c r="DD8012" s="50"/>
      <c r="DE8012" s="50"/>
      <c r="DF8012" s="50"/>
      <c r="DG8012" s="50"/>
    </row>
    <row r="8013" spans="1:111" x14ac:dyDescent="0.2">
      <c r="A8013" s="185"/>
      <c r="B8013" s="186"/>
      <c r="C8013" s="186"/>
      <c r="D8013" s="54"/>
      <c r="E8013" s="310"/>
      <c r="F8013" s="192"/>
      <c r="G8013" s="192"/>
      <c r="H8013" s="50"/>
      <c r="I8013" s="50"/>
      <c r="J8013" s="50"/>
      <c r="K8013" s="50"/>
      <c r="L8013" s="50"/>
      <c r="M8013" s="50"/>
      <c r="N8013" s="50"/>
      <c r="O8013" s="50"/>
      <c r="P8013" s="50"/>
      <c r="Q8013" s="50"/>
      <c r="R8013" s="50"/>
      <c r="S8013" s="50"/>
      <c r="T8013" s="50"/>
      <c r="U8013" s="50"/>
      <c r="V8013" s="50"/>
      <c r="W8013" s="50"/>
      <c r="X8013" s="50"/>
      <c r="Y8013" s="50"/>
      <c r="Z8013" s="50"/>
      <c r="AA8013" s="50"/>
      <c r="AB8013" s="50"/>
      <c r="AC8013" s="50"/>
      <c r="AD8013" s="50"/>
      <c r="AE8013" s="50"/>
      <c r="AF8013" s="50"/>
      <c r="AG8013" s="50"/>
      <c r="AH8013" s="50"/>
      <c r="AI8013" s="50"/>
      <c r="AJ8013" s="50"/>
      <c r="AK8013" s="50"/>
      <c r="AL8013" s="50"/>
      <c r="AM8013" s="50"/>
      <c r="AN8013" s="50"/>
      <c r="AO8013" s="50"/>
      <c r="AP8013" s="50"/>
      <c r="AQ8013" s="50"/>
      <c r="AR8013" s="50"/>
      <c r="AS8013" s="50"/>
      <c r="AT8013" s="50"/>
      <c r="AU8013" s="50"/>
      <c r="AV8013" s="50"/>
      <c r="AW8013" s="50"/>
      <c r="AX8013" s="50"/>
      <c r="AY8013" s="50"/>
      <c r="AZ8013" s="50"/>
      <c r="BA8013" s="50"/>
      <c r="BB8013" s="50"/>
      <c r="BC8013" s="50"/>
      <c r="BD8013" s="50"/>
      <c r="BE8013" s="50"/>
      <c r="BF8013" s="50"/>
      <c r="BG8013" s="50"/>
      <c r="BH8013" s="50"/>
      <c r="BI8013" s="50"/>
      <c r="BJ8013" s="50"/>
      <c r="BK8013" s="50"/>
      <c r="BL8013" s="50"/>
      <c r="BM8013" s="50"/>
      <c r="BN8013" s="50"/>
      <c r="BO8013" s="50"/>
      <c r="BP8013" s="50"/>
      <c r="BQ8013" s="50"/>
      <c r="BR8013" s="50"/>
      <c r="BS8013" s="50"/>
      <c r="BT8013" s="50"/>
      <c r="BU8013" s="50"/>
      <c r="BV8013" s="50"/>
      <c r="BW8013" s="50"/>
      <c r="BX8013" s="50"/>
      <c r="BY8013" s="50"/>
      <c r="BZ8013" s="50"/>
      <c r="CA8013" s="50"/>
      <c r="CB8013" s="50"/>
      <c r="CC8013" s="50"/>
      <c r="CD8013" s="50"/>
      <c r="CE8013" s="50"/>
      <c r="CF8013" s="50"/>
      <c r="CG8013" s="50"/>
      <c r="CH8013" s="50"/>
      <c r="CI8013" s="50"/>
      <c r="CJ8013" s="50"/>
      <c r="CK8013" s="50"/>
      <c r="CL8013" s="50"/>
      <c r="CM8013" s="50"/>
      <c r="CN8013" s="50"/>
      <c r="CO8013" s="50"/>
      <c r="CP8013" s="50"/>
      <c r="CQ8013" s="50"/>
      <c r="CR8013" s="50"/>
      <c r="CS8013" s="50"/>
      <c r="CT8013" s="50"/>
      <c r="CU8013" s="50"/>
      <c r="CV8013" s="50"/>
      <c r="CW8013" s="50"/>
      <c r="CX8013" s="50"/>
      <c r="CY8013" s="50"/>
      <c r="CZ8013" s="50"/>
      <c r="DA8013" s="50"/>
      <c r="DB8013" s="50"/>
      <c r="DC8013" s="50"/>
      <c r="DD8013" s="50"/>
      <c r="DE8013" s="50"/>
      <c r="DF8013" s="50"/>
      <c r="DG8013" s="50"/>
    </row>
    <row r="8014" spans="1:111" x14ac:dyDescent="0.2">
      <c r="A8014" s="185"/>
      <c r="B8014" s="186"/>
      <c r="C8014" s="186"/>
      <c r="D8014" s="54"/>
      <c r="E8014" s="310"/>
      <c r="F8014" s="192"/>
      <c r="G8014" s="192"/>
      <c r="H8014" s="50"/>
      <c r="I8014" s="50"/>
      <c r="J8014" s="50"/>
      <c r="K8014" s="50"/>
      <c r="L8014" s="50"/>
      <c r="M8014" s="50"/>
      <c r="N8014" s="50"/>
      <c r="O8014" s="50"/>
      <c r="P8014" s="50"/>
      <c r="Q8014" s="50"/>
      <c r="R8014" s="50"/>
      <c r="S8014" s="50"/>
      <c r="T8014" s="50"/>
      <c r="U8014" s="50"/>
      <c r="V8014" s="50"/>
      <c r="W8014" s="50"/>
      <c r="X8014" s="50"/>
      <c r="Y8014" s="50"/>
      <c r="Z8014" s="50"/>
      <c r="AA8014" s="50"/>
      <c r="AB8014" s="50"/>
      <c r="AC8014" s="50"/>
      <c r="AD8014" s="50"/>
      <c r="AE8014" s="50"/>
      <c r="AF8014" s="50"/>
      <c r="AG8014" s="50"/>
      <c r="AH8014" s="50"/>
      <c r="AI8014" s="50"/>
      <c r="AJ8014" s="50"/>
      <c r="AK8014" s="50"/>
      <c r="AL8014" s="50"/>
      <c r="AM8014" s="50"/>
      <c r="AN8014" s="50"/>
      <c r="AO8014" s="50"/>
      <c r="AP8014" s="50"/>
      <c r="AQ8014" s="50"/>
      <c r="AR8014" s="50"/>
      <c r="AS8014" s="50"/>
      <c r="AT8014" s="50"/>
      <c r="AU8014" s="50"/>
      <c r="AV8014" s="50"/>
      <c r="AW8014" s="50"/>
      <c r="AX8014" s="50"/>
      <c r="AY8014" s="50"/>
      <c r="AZ8014" s="50"/>
      <c r="BA8014" s="50"/>
      <c r="BB8014" s="50"/>
      <c r="BC8014" s="50"/>
      <c r="BD8014" s="50"/>
      <c r="BE8014" s="50"/>
      <c r="BF8014" s="50"/>
      <c r="BG8014" s="50"/>
      <c r="BH8014" s="50"/>
      <c r="BI8014" s="50"/>
      <c r="BJ8014" s="50"/>
      <c r="BK8014" s="50"/>
      <c r="BL8014" s="50"/>
      <c r="BM8014" s="50"/>
      <c r="BN8014" s="50"/>
      <c r="BO8014" s="50"/>
      <c r="BP8014" s="50"/>
      <c r="BQ8014" s="50"/>
      <c r="BR8014" s="50"/>
      <c r="BS8014" s="50"/>
      <c r="BT8014" s="50"/>
      <c r="BU8014" s="50"/>
      <c r="BV8014" s="50"/>
      <c r="BW8014" s="50"/>
      <c r="BX8014" s="50"/>
      <c r="BY8014" s="50"/>
      <c r="BZ8014" s="50"/>
      <c r="CA8014" s="50"/>
      <c r="CB8014" s="50"/>
      <c r="CC8014" s="50"/>
      <c r="CD8014" s="50"/>
      <c r="CE8014" s="50"/>
      <c r="CF8014" s="50"/>
      <c r="CG8014" s="50"/>
      <c r="CH8014" s="50"/>
      <c r="CI8014" s="50"/>
      <c r="CJ8014" s="50"/>
      <c r="CK8014" s="50"/>
      <c r="CL8014" s="50"/>
      <c r="CM8014" s="50"/>
      <c r="CN8014" s="50"/>
      <c r="CO8014" s="50"/>
      <c r="CP8014" s="50"/>
      <c r="CQ8014" s="50"/>
      <c r="CR8014" s="50"/>
      <c r="CS8014" s="50"/>
      <c r="CT8014" s="50"/>
      <c r="CU8014" s="50"/>
      <c r="CV8014" s="50"/>
      <c r="CW8014" s="50"/>
      <c r="CX8014" s="50"/>
      <c r="CY8014" s="50"/>
      <c r="CZ8014" s="50"/>
      <c r="DA8014" s="50"/>
      <c r="DB8014" s="50"/>
      <c r="DC8014" s="50"/>
      <c r="DD8014" s="50"/>
      <c r="DE8014" s="50"/>
      <c r="DF8014" s="50"/>
      <c r="DG8014" s="50"/>
    </row>
    <row r="8015" spans="1:111" x14ac:dyDescent="0.2">
      <c r="A8015" s="185"/>
      <c r="B8015" s="186"/>
      <c r="C8015" s="186"/>
      <c r="D8015" s="54"/>
      <c r="E8015" s="310"/>
      <c r="F8015" s="192"/>
      <c r="G8015" s="192"/>
      <c r="H8015" s="50"/>
      <c r="I8015" s="50"/>
      <c r="J8015" s="50"/>
      <c r="K8015" s="50"/>
      <c r="L8015" s="50"/>
      <c r="M8015" s="50"/>
      <c r="N8015" s="50"/>
      <c r="O8015" s="50"/>
      <c r="P8015" s="50"/>
      <c r="Q8015" s="50"/>
      <c r="R8015" s="50"/>
      <c r="S8015" s="50"/>
      <c r="T8015" s="50"/>
      <c r="U8015" s="50"/>
      <c r="V8015" s="50"/>
      <c r="W8015" s="50"/>
      <c r="X8015" s="50"/>
      <c r="Y8015" s="50"/>
      <c r="Z8015" s="50"/>
      <c r="AA8015" s="50"/>
      <c r="AB8015" s="50"/>
      <c r="AC8015" s="50"/>
      <c r="AD8015" s="50"/>
      <c r="AE8015" s="50"/>
      <c r="AF8015" s="50"/>
      <c r="AG8015" s="50"/>
      <c r="AH8015" s="50"/>
      <c r="AI8015" s="50"/>
      <c r="AJ8015" s="50"/>
      <c r="AK8015" s="50"/>
      <c r="AL8015" s="50"/>
      <c r="AM8015" s="50"/>
      <c r="AN8015" s="50"/>
      <c r="AO8015" s="50"/>
      <c r="AP8015" s="50"/>
      <c r="AQ8015" s="50"/>
      <c r="AR8015" s="50"/>
      <c r="AS8015" s="50"/>
      <c r="AT8015" s="50"/>
      <c r="AU8015" s="50"/>
      <c r="AV8015" s="50"/>
      <c r="AW8015" s="50"/>
      <c r="AX8015" s="50"/>
      <c r="AY8015" s="50"/>
      <c r="AZ8015" s="50"/>
      <c r="BA8015" s="50"/>
      <c r="BB8015" s="50"/>
      <c r="BC8015" s="50"/>
      <c r="BD8015" s="50"/>
      <c r="BE8015" s="50"/>
      <c r="BF8015" s="50"/>
      <c r="BG8015" s="50"/>
      <c r="BH8015" s="50"/>
      <c r="BI8015" s="50"/>
      <c r="BJ8015" s="50"/>
      <c r="BK8015" s="50"/>
      <c r="BL8015" s="50"/>
      <c r="BM8015" s="50"/>
      <c r="BN8015" s="50"/>
      <c r="BO8015" s="50"/>
      <c r="BP8015" s="50"/>
      <c r="BQ8015" s="50"/>
      <c r="BR8015" s="50"/>
      <c r="BS8015" s="50"/>
      <c r="BT8015" s="50"/>
      <c r="BU8015" s="50"/>
      <c r="BV8015" s="50"/>
      <c r="BW8015" s="50"/>
      <c r="BX8015" s="50"/>
      <c r="BY8015" s="50"/>
      <c r="BZ8015" s="50"/>
      <c r="CA8015" s="50"/>
      <c r="CB8015" s="50"/>
      <c r="CC8015" s="50"/>
      <c r="CD8015" s="50"/>
      <c r="CE8015" s="50"/>
      <c r="CF8015" s="50"/>
      <c r="CG8015" s="50"/>
      <c r="CH8015" s="50"/>
      <c r="CI8015" s="50"/>
      <c r="CJ8015" s="50"/>
      <c r="CK8015" s="50"/>
      <c r="CL8015" s="50"/>
      <c r="CM8015" s="50"/>
      <c r="CN8015" s="50"/>
      <c r="CO8015" s="50"/>
      <c r="CP8015" s="50"/>
      <c r="CQ8015" s="50"/>
      <c r="CR8015" s="50"/>
      <c r="CS8015" s="50"/>
      <c r="CT8015" s="50"/>
      <c r="CU8015" s="50"/>
      <c r="CV8015" s="50"/>
      <c r="CW8015" s="50"/>
      <c r="CX8015" s="50"/>
      <c r="CY8015" s="50"/>
      <c r="CZ8015" s="50"/>
      <c r="DA8015" s="50"/>
      <c r="DB8015" s="50"/>
      <c r="DC8015" s="50"/>
      <c r="DD8015" s="50"/>
      <c r="DE8015" s="50"/>
      <c r="DF8015" s="50"/>
      <c r="DG8015" s="50"/>
    </row>
    <row r="8016" spans="1:111" x14ac:dyDescent="0.2">
      <c r="A8016" s="185"/>
      <c r="B8016" s="186"/>
      <c r="C8016" s="186"/>
      <c r="D8016" s="54"/>
      <c r="E8016" s="310"/>
      <c r="F8016" s="192"/>
      <c r="G8016" s="192"/>
      <c r="H8016" s="50"/>
      <c r="I8016" s="50"/>
      <c r="J8016" s="50"/>
      <c r="K8016" s="50"/>
      <c r="L8016" s="50"/>
      <c r="M8016" s="50"/>
      <c r="N8016" s="50"/>
      <c r="O8016" s="50"/>
      <c r="P8016" s="50"/>
      <c r="Q8016" s="50"/>
      <c r="R8016" s="50"/>
      <c r="S8016" s="50"/>
      <c r="T8016" s="50"/>
      <c r="U8016" s="50"/>
      <c r="V8016" s="50"/>
      <c r="W8016" s="50"/>
      <c r="X8016" s="50"/>
      <c r="Y8016" s="50"/>
      <c r="Z8016" s="50"/>
      <c r="AA8016" s="50"/>
      <c r="AB8016" s="50"/>
      <c r="AC8016" s="50"/>
      <c r="AD8016" s="50"/>
      <c r="AE8016" s="50"/>
      <c r="AF8016" s="50"/>
      <c r="AG8016" s="50"/>
      <c r="AH8016" s="50"/>
      <c r="AI8016" s="50"/>
      <c r="AJ8016" s="50"/>
      <c r="AK8016" s="50"/>
      <c r="AL8016" s="50"/>
      <c r="AM8016" s="50"/>
      <c r="AN8016" s="50"/>
      <c r="AO8016" s="50"/>
      <c r="AP8016" s="50"/>
      <c r="AQ8016" s="50"/>
      <c r="AR8016" s="50"/>
      <c r="AS8016" s="50"/>
      <c r="AT8016" s="50"/>
      <c r="AU8016" s="50"/>
      <c r="AV8016" s="50"/>
      <c r="AW8016" s="50"/>
      <c r="AX8016" s="50"/>
      <c r="AY8016" s="50"/>
      <c r="AZ8016" s="50"/>
      <c r="BA8016" s="50"/>
      <c r="BB8016" s="50"/>
      <c r="BC8016" s="50"/>
      <c r="BD8016" s="50"/>
      <c r="BE8016" s="50"/>
      <c r="BF8016" s="50"/>
      <c r="BG8016" s="50"/>
      <c r="BH8016" s="50"/>
      <c r="BI8016" s="50"/>
      <c r="BJ8016" s="50"/>
      <c r="BK8016" s="50"/>
      <c r="BL8016" s="50"/>
      <c r="BM8016" s="50"/>
      <c r="BN8016" s="50"/>
      <c r="BO8016" s="50"/>
      <c r="BP8016" s="50"/>
      <c r="BQ8016" s="50"/>
      <c r="BR8016" s="50"/>
      <c r="BS8016" s="50"/>
      <c r="BT8016" s="50"/>
      <c r="BU8016" s="50"/>
      <c r="BV8016" s="50"/>
      <c r="BW8016" s="50"/>
      <c r="BX8016" s="50"/>
      <c r="BY8016" s="50"/>
      <c r="BZ8016" s="50"/>
      <c r="CA8016" s="50"/>
      <c r="CB8016" s="50"/>
      <c r="CC8016" s="50"/>
      <c r="CD8016" s="50"/>
      <c r="CE8016" s="50"/>
      <c r="CF8016" s="50"/>
      <c r="CG8016" s="50"/>
      <c r="CH8016" s="50"/>
      <c r="CI8016" s="50"/>
      <c r="CJ8016" s="50"/>
      <c r="CK8016" s="50"/>
      <c r="CL8016" s="50"/>
      <c r="CM8016" s="50"/>
      <c r="CN8016" s="50"/>
      <c r="CO8016" s="50"/>
      <c r="CP8016" s="50"/>
      <c r="CQ8016" s="50"/>
      <c r="CR8016" s="50"/>
      <c r="CS8016" s="50"/>
      <c r="CT8016" s="50"/>
      <c r="CU8016" s="50"/>
      <c r="CV8016" s="50"/>
      <c r="CW8016" s="50"/>
      <c r="CX8016" s="50"/>
      <c r="CY8016" s="50"/>
      <c r="CZ8016" s="50"/>
      <c r="DA8016" s="50"/>
      <c r="DB8016" s="50"/>
      <c r="DC8016" s="50"/>
      <c r="DD8016" s="50"/>
      <c r="DE8016" s="50"/>
      <c r="DF8016" s="50"/>
      <c r="DG8016" s="50"/>
    </row>
    <row r="8017" spans="1:111" x14ac:dyDescent="0.2">
      <c r="A8017" s="185"/>
      <c r="B8017" s="186"/>
      <c r="C8017" s="186"/>
      <c r="D8017" s="54"/>
      <c r="E8017" s="310"/>
      <c r="F8017" s="192"/>
      <c r="G8017" s="192"/>
      <c r="H8017" s="50"/>
      <c r="I8017" s="50"/>
      <c r="J8017" s="50"/>
      <c r="K8017" s="50"/>
      <c r="L8017" s="50"/>
      <c r="M8017" s="50"/>
      <c r="N8017" s="50"/>
      <c r="O8017" s="50"/>
      <c r="P8017" s="50"/>
      <c r="Q8017" s="50"/>
      <c r="R8017" s="50"/>
      <c r="S8017" s="50"/>
      <c r="T8017" s="50"/>
      <c r="U8017" s="50"/>
      <c r="V8017" s="50"/>
      <c r="W8017" s="50"/>
      <c r="X8017" s="50"/>
      <c r="Y8017" s="50"/>
      <c r="Z8017" s="50"/>
      <c r="AA8017" s="50"/>
      <c r="AB8017" s="50"/>
      <c r="AC8017" s="50"/>
      <c r="AD8017" s="50"/>
      <c r="AE8017" s="50"/>
      <c r="AF8017" s="50"/>
      <c r="AG8017" s="50"/>
      <c r="AH8017" s="50"/>
      <c r="AI8017" s="50"/>
      <c r="AJ8017" s="50"/>
      <c r="AK8017" s="50"/>
      <c r="AL8017" s="50"/>
      <c r="AM8017" s="50"/>
      <c r="AN8017" s="50"/>
      <c r="AO8017" s="50"/>
      <c r="AP8017" s="50"/>
      <c r="AQ8017" s="50"/>
      <c r="AR8017" s="50"/>
      <c r="AS8017" s="50"/>
      <c r="AT8017" s="50"/>
      <c r="AU8017" s="50"/>
      <c r="AV8017" s="50"/>
      <c r="AW8017" s="50"/>
      <c r="AX8017" s="50"/>
      <c r="AY8017" s="50"/>
      <c r="AZ8017" s="50"/>
      <c r="BA8017" s="50"/>
      <c r="BB8017" s="50"/>
      <c r="BC8017" s="50"/>
      <c r="BD8017" s="50"/>
      <c r="BE8017" s="50"/>
      <c r="BF8017" s="50"/>
      <c r="BG8017" s="50"/>
      <c r="BH8017" s="50"/>
      <c r="BI8017" s="50"/>
      <c r="BJ8017" s="50"/>
      <c r="BK8017" s="50"/>
      <c r="BL8017" s="50"/>
      <c r="BM8017" s="50"/>
      <c r="BN8017" s="50"/>
      <c r="BO8017" s="50"/>
      <c r="BP8017" s="50"/>
      <c r="BQ8017" s="50"/>
      <c r="BR8017" s="50"/>
      <c r="BS8017" s="50"/>
      <c r="BT8017" s="50"/>
      <c r="BU8017" s="50"/>
      <c r="BV8017" s="50"/>
      <c r="BW8017" s="50"/>
      <c r="BX8017" s="50"/>
      <c r="BY8017" s="50"/>
      <c r="BZ8017" s="50"/>
      <c r="CA8017" s="50"/>
      <c r="CB8017" s="50"/>
      <c r="CC8017" s="50"/>
      <c r="CD8017" s="50"/>
      <c r="CE8017" s="50"/>
      <c r="CF8017" s="50"/>
      <c r="CG8017" s="50"/>
      <c r="CH8017" s="50"/>
      <c r="CI8017" s="50"/>
      <c r="CJ8017" s="50"/>
      <c r="CK8017" s="50"/>
      <c r="CL8017" s="50"/>
      <c r="CM8017" s="50"/>
      <c r="CN8017" s="50"/>
      <c r="CO8017" s="50"/>
      <c r="CP8017" s="50"/>
      <c r="CQ8017" s="50"/>
      <c r="CR8017" s="50"/>
      <c r="CS8017" s="50"/>
      <c r="CT8017" s="50"/>
      <c r="CU8017" s="50"/>
      <c r="CV8017" s="50"/>
      <c r="CW8017" s="50"/>
      <c r="CX8017" s="50"/>
      <c r="CY8017" s="50"/>
      <c r="CZ8017" s="50"/>
      <c r="DA8017" s="50"/>
      <c r="DB8017" s="50"/>
      <c r="DC8017" s="50"/>
      <c r="DD8017" s="50"/>
      <c r="DE8017" s="50"/>
      <c r="DF8017" s="50"/>
      <c r="DG8017" s="50"/>
    </row>
    <row r="8018" spans="1:111" x14ac:dyDescent="0.2">
      <c r="A8018" s="185"/>
      <c r="B8018" s="186"/>
      <c r="C8018" s="186"/>
      <c r="D8018" s="54"/>
      <c r="E8018" s="310"/>
      <c r="F8018" s="192"/>
      <c r="G8018" s="192"/>
      <c r="H8018" s="50"/>
      <c r="I8018" s="50"/>
      <c r="J8018" s="50"/>
      <c r="K8018" s="50"/>
      <c r="L8018" s="50"/>
      <c r="M8018" s="50"/>
      <c r="N8018" s="50"/>
      <c r="O8018" s="50"/>
      <c r="P8018" s="50"/>
      <c r="Q8018" s="50"/>
      <c r="R8018" s="50"/>
      <c r="S8018" s="50"/>
      <c r="T8018" s="50"/>
      <c r="U8018" s="50"/>
      <c r="V8018" s="50"/>
      <c r="W8018" s="50"/>
      <c r="X8018" s="50"/>
      <c r="Y8018" s="50"/>
      <c r="Z8018" s="50"/>
      <c r="AA8018" s="50"/>
      <c r="AB8018" s="50"/>
      <c r="AC8018" s="50"/>
      <c r="AD8018" s="50"/>
      <c r="AE8018" s="50"/>
      <c r="AF8018" s="50"/>
      <c r="AG8018" s="50"/>
      <c r="AH8018" s="50"/>
      <c r="AI8018" s="50"/>
      <c r="AJ8018" s="50"/>
      <c r="AK8018" s="50"/>
      <c r="AL8018" s="50"/>
      <c r="AM8018" s="50"/>
      <c r="AN8018" s="50"/>
      <c r="AO8018" s="50"/>
      <c r="AP8018" s="50"/>
      <c r="AQ8018" s="50"/>
      <c r="AR8018" s="50"/>
      <c r="AS8018" s="50"/>
      <c r="AT8018" s="50"/>
      <c r="AU8018" s="50"/>
      <c r="AV8018" s="50"/>
      <c r="AW8018" s="50"/>
      <c r="AX8018" s="50"/>
      <c r="AY8018" s="50"/>
      <c r="AZ8018" s="50"/>
      <c r="BA8018" s="50"/>
      <c r="BB8018" s="50"/>
      <c r="BC8018" s="50"/>
      <c r="BD8018" s="50"/>
      <c r="BE8018" s="50"/>
      <c r="BF8018" s="50"/>
      <c r="BG8018" s="50"/>
      <c r="BH8018" s="50"/>
      <c r="BI8018" s="50"/>
      <c r="BJ8018" s="50"/>
      <c r="BK8018" s="50"/>
      <c r="BL8018" s="50"/>
      <c r="BM8018" s="50"/>
      <c r="BN8018" s="50"/>
      <c r="BO8018" s="50"/>
      <c r="BP8018" s="50"/>
      <c r="BQ8018" s="50"/>
      <c r="BR8018" s="50"/>
      <c r="BS8018" s="50"/>
      <c r="BT8018" s="50"/>
      <c r="BU8018" s="50"/>
      <c r="BV8018" s="50"/>
      <c r="BW8018" s="50"/>
      <c r="BX8018" s="50"/>
      <c r="BY8018" s="50"/>
      <c r="BZ8018" s="50"/>
      <c r="CA8018" s="50"/>
      <c r="CB8018" s="50"/>
      <c r="CC8018" s="50"/>
      <c r="CD8018" s="50"/>
      <c r="CE8018" s="50"/>
      <c r="CF8018" s="50"/>
      <c r="CG8018" s="50"/>
      <c r="CH8018" s="50"/>
      <c r="CI8018" s="50"/>
      <c r="CJ8018" s="50"/>
      <c r="CK8018" s="50"/>
      <c r="CL8018" s="50"/>
      <c r="CM8018" s="50"/>
      <c r="CN8018" s="50"/>
      <c r="CO8018" s="50"/>
      <c r="CP8018" s="50"/>
      <c r="CQ8018" s="50"/>
      <c r="CR8018" s="50"/>
      <c r="CS8018" s="50"/>
      <c r="CT8018" s="50"/>
      <c r="CU8018" s="50"/>
      <c r="CV8018" s="50"/>
      <c r="CW8018" s="50"/>
      <c r="CX8018" s="50"/>
      <c r="CY8018" s="50"/>
      <c r="CZ8018" s="50"/>
      <c r="DA8018" s="50"/>
      <c r="DB8018" s="50"/>
      <c r="DC8018" s="50"/>
      <c r="DD8018" s="50"/>
      <c r="DE8018" s="50"/>
      <c r="DF8018" s="50"/>
      <c r="DG8018" s="50"/>
    </row>
    <row r="8019" spans="1:111" x14ac:dyDescent="0.2">
      <c r="A8019" s="185"/>
      <c r="B8019" s="186"/>
      <c r="C8019" s="186"/>
      <c r="D8019" s="54"/>
      <c r="E8019" s="310"/>
      <c r="F8019" s="192"/>
      <c r="G8019" s="192"/>
      <c r="H8019" s="50"/>
      <c r="I8019" s="50"/>
      <c r="J8019" s="50"/>
      <c r="K8019" s="50"/>
      <c r="L8019" s="50"/>
      <c r="M8019" s="50"/>
      <c r="N8019" s="50"/>
      <c r="O8019" s="50"/>
      <c r="P8019" s="50"/>
      <c r="Q8019" s="50"/>
      <c r="R8019" s="50"/>
      <c r="S8019" s="50"/>
      <c r="T8019" s="50"/>
      <c r="U8019" s="50"/>
      <c r="V8019" s="50"/>
      <c r="W8019" s="50"/>
      <c r="X8019" s="50"/>
      <c r="Y8019" s="50"/>
      <c r="Z8019" s="50"/>
      <c r="AA8019" s="50"/>
      <c r="AB8019" s="50"/>
      <c r="AC8019" s="50"/>
      <c r="AD8019" s="50"/>
      <c r="AE8019" s="50"/>
      <c r="AF8019" s="50"/>
      <c r="AG8019" s="50"/>
      <c r="AH8019" s="50"/>
      <c r="AI8019" s="50"/>
      <c r="AJ8019" s="50"/>
      <c r="AK8019" s="50"/>
      <c r="AL8019" s="50"/>
      <c r="AM8019" s="50"/>
      <c r="AN8019" s="50"/>
      <c r="AO8019" s="50"/>
      <c r="AP8019" s="50"/>
      <c r="AQ8019" s="50"/>
      <c r="AR8019" s="50"/>
      <c r="AS8019" s="50"/>
      <c r="AT8019" s="50"/>
      <c r="AU8019" s="50"/>
      <c r="AV8019" s="50"/>
      <c r="AW8019" s="50"/>
      <c r="AX8019" s="50"/>
      <c r="AY8019" s="50"/>
      <c r="AZ8019" s="50"/>
      <c r="BA8019" s="50"/>
      <c r="BB8019" s="50"/>
      <c r="BC8019" s="50"/>
      <c r="BD8019" s="50"/>
      <c r="BE8019" s="50"/>
      <c r="BF8019" s="50"/>
      <c r="BG8019" s="50"/>
      <c r="BH8019" s="50"/>
      <c r="BI8019" s="50"/>
      <c r="BJ8019" s="50"/>
      <c r="BK8019" s="50"/>
      <c r="BL8019" s="50"/>
      <c r="BM8019" s="50"/>
      <c r="BN8019" s="50"/>
      <c r="BO8019" s="50"/>
      <c r="BP8019" s="50"/>
      <c r="BQ8019" s="50"/>
      <c r="BR8019" s="50"/>
      <c r="BS8019" s="50"/>
      <c r="BT8019" s="50"/>
      <c r="BU8019" s="50"/>
      <c r="BV8019" s="50"/>
      <c r="BW8019" s="50"/>
      <c r="BX8019" s="50"/>
      <c r="BY8019" s="50"/>
      <c r="BZ8019" s="50"/>
      <c r="CA8019" s="50"/>
      <c r="CB8019" s="50"/>
      <c r="CC8019" s="50"/>
      <c r="CD8019" s="50"/>
      <c r="CE8019" s="50"/>
      <c r="CF8019" s="50"/>
      <c r="CG8019" s="50"/>
      <c r="CH8019" s="50"/>
      <c r="CI8019" s="50"/>
      <c r="CJ8019" s="50"/>
      <c r="CK8019" s="50"/>
      <c r="CL8019" s="50"/>
      <c r="CM8019" s="50"/>
      <c r="CN8019" s="50"/>
      <c r="CO8019" s="50"/>
      <c r="CP8019" s="50"/>
      <c r="CQ8019" s="50"/>
      <c r="CR8019" s="50"/>
      <c r="CS8019" s="50"/>
      <c r="CT8019" s="50"/>
      <c r="CU8019" s="50"/>
      <c r="CV8019" s="50"/>
      <c r="CW8019" s="50"/>
      <c r="CX8019" s="50"/>
      <c r="CY8019" s="50"/>
      <c r="CZ8019" s="50"/>
      <c r="DA8019" s="50"/>
      <c r="DB8019" s="50"/>
      <c r="DC8019" s="50"/>
      <c r="DD8019" s="50"/>
      <c r="DE8019" s="50"/>
      <c r="DF8019" s="50"/>
      <c r="DG8019" s="50"/>
    </row>
    <row r="8020" spans="1:111" x14ac:dyDescent="0.2">
      <c r="A8020" s="185"/>
      <c r="B8020" s="186"/>
      <c r="C8020" s="186"/>
      <c r="D8020" s="54"/>
      <c r="E8020" s="310"/>
      <c r="F8020" s="192"/>
      <c r="G8020" s="192"/>
      <c r="H8020" s="50"/>
      <c r="I8020" s="50"/>
      <c r="J8020" s="50"/>
      <c r="K8020" s="50"/>
      <c r="L8020" s="50"/>
      <c r="M8020" s="50"/>
      <c r="N8020" s="50"/>
      <c r="O8020" s="50"/>
      <c r="P8020" s="50"/>
      <c r="Q8020" s="50"/>
      <c r="R8020" s="50"/>
      <c r="S8020" s="50"/>
      <c r="T8020" s="50"/>
      <c r="U8020" s="50"/>
      <c r="V8020" s="50"/>
      <c r="W8020" s="50"/>
      <c r="X8020" s="50"/>
      <c r="Y8020" s="50"/>
      <c r="Z8020" s="50"/>
      <c r="AA8020" s="50"/>
      <c r="AB8020" s="50"/>
      <c r="AC8020" s="50"/>
      <c r="AD8020" s="50"/>
      <c r="AE8020" s="50"/>
      <c r="AF8020" s="50"/>
      <c r="AG8020" s="50"/>
      <c r="AH8020" s="50"/>
      <c r="AI8020" s="50"/>
      <c r="AJ8020" s="50"/>
      <c r="AK8020" s="50"/>
      <c r="AL8020" s="50"/>
      <c r="AM8020" s="50"/>
      <c r="AN8020" s="50"/>
      <c r="AO8020" s="50"/>
      <c r="AP8020" s="50"/>
      <c r="AQ8020" s="50"/>
      <c r="AR8020" s="50"/>
      <c r="AS8020" s="50"/>
      <c r="AT8020" s="50"/>
      <c r="AU8020" s="50"/>
      <c r="AV8020" s="50"/>
      <c r="AW8020" s="50"/>
      <c r="AX8020" s="50"/>
      <c r="AY8020" s="50"/>
      <c r="AZ8020" s="50"/>
      <c r="BA8020" s="50"/>
      <c r="BB8020" s="50"/>
      <c r="BC8020" s="50"/>
      <c r="BD8020" s="50"/>
      <c r="BE8020" s="50"/>
      <c r="BF8020" s="50"/>
      <c r="BG8020" s="50"/>
      <c r="BH8020" s="50"/>
      <c r="BI8020" s="50"/>
      <c r="BJ8020" s="50"/>
      <c r="BK8020" s="50"/>
      <c r="BL8020" s="50"/>
      <c r="BM8020" s="50"/>
      <c r="BN8020" s="50"/>
      <c r="BO8020" s="50"/>
      <c r="BP8020" s="50"/>
      <c r="BQ8020" s="50"/>
      <c r="BR8020" s="50"/>
      <c r="BS8020" s="50"/>
      <c r="BT8020" s="50"/>
      <c r="BU8020" s="50"/>
      <c r="BV8020" s="50"/>
      <c r="BW8020" s="50"/>
      <c r="BX8020" s="50"/>
      <c r="BY8020" s="50"/>
      <c r="BZ8020" s="50"/>
      <c r="CA8020" s="50"/>
      <c r="CB8020" s="50"/>
      <c r="CC8020" s="50"/>
      <c r="CD8020" s="50"/>
      <c r="CE8020" s="50"/>
      <c r="CF8020" s="50"/>
      <c r="CG8020" s="50"/>
      <c r="CH8020" s="50"/>
      <c r="CI8020" s="50"/>
      <c r="CJ8020" s="50"/>
      <c r="CK8020" s="50"/>
      <c r="CL8020" s="50"/>
      <c r="CM8020" s="50"/>
      <c r="CN8020" s="50"/>
      <c r="CO8020" s="50"/>
      <c r="CP8020" s="50"/>
      <c r="CQ8020" s="50"/>
      <c r="CR8020" s="50"/>
      <c r="CS8020" s="50"/>
      <c r="CT8020" s="50"/>
      <c r="CU8020" s="50"/>
      <c r="CV8020" s="50"/>
      <c r="CW8020" s="50"/>
      <c r="CX8020" s="50"/>
      <c r="CY8020" s="50"/>
      <c r="CZ8020" s="50"/>
      <c r="DA8020" s="50"/>
      <c r="DB8020" s="50"/>
      <c r="DC8020" s="50"/>
      <c r="DD8020" s="50"/>
      <c r="DE8020" s="50"/>
      <c r="DF8020" s="50"/>
      <c r="DG8020" s="50"/>
    </row>
    <row r="8021" spans="1:111" x14ac:dyDescent="0.2">
      <c r="A8021" s="185"/>
      <c r="B8021" s="186"/>
      <c r="C8021" s="186"/>
      <c r="D8021" s="54"/>
      <c r="E8021" s="310"/>
      <c r="F8021" s="192"/>
      <c r="G8021" s="192"/>
      <c r="H8021" s="50"/>
      <c r="I8021" s="50"/>
      <c r="J8021" s="50"/>
      <c r="K8021" s="50"/>
      <c r="L8021" s="50"/>
      <c r="M8021" s="50"/>
      <c r="N8021" s="50"/>
      <c r="O8021" s="50"/>
      <c r="P8021" s="50"/>
      <c r="Q8021" s="50"/>
      <c r="R8021" s="50"/>
      <c r="S8021" s="50"/>
      <c r="T8021" s="50"/>
      <c r="U8021" s="50"/>
      <c r="V8021" s="50"/>
      <c r="W8021" s="50"/>
      <c r="X8021" s="50"/>
      <c r="Y8021" s="50"/>
      <c r="Z8021" s="50"/>
      <c r="AA8021" s="50"/>
      <c r="AB8021" s="50"/>
      <c r="AC8021" s="50"/>
      <c r="AD8021" s="50"/>
      <c r="AE8021" s="50"/>
      <c r="AF8021" s="50"/>
      <c r="AG8021" s="50"/>
      <c r="AH8021" s="50"/>
      <c r="AI8021" s="50"/>
      <c r="AJ8021" s="50"/>
      <c r="AK8021" s="50"/>
      <c r="AL8021" s="50"/>
      <c r="AM8021" s="50"/>
      <c r="AN8021" s="50"/>
      <c r="AO8021" s="50"/>
      <c r="AP8021" s="50"/>
      <c r="AQ8021" s="50"/>
      <c r="AR8021" s="50"/>
      <c r="AS8021" s="50"/>
      <c r="AT8021" s="50"/>
      <c r="AU8021" s="50"/>
      <c r="AV8021" s="50"/>
      <c r="AW8021" s="50"/>
      <c r="AX8021" s="50"/>
      <c r="AY8021" s="50"/>
      <c r="AZ8021" s="50"/>
      <c r="BA8021" s="50"/>
      <c r="BB8021" s="50"/>
      <c r="BC8021" s="50"/>
      <c r="BD8021" s="50"/>
      <c r="BE8021" s="50"/>
      <c r="BF8021" s="50"/>
      <c r="BG8021" s="50"/>
      <c r="BH8021" s="50"/>
      <c r="BI8021" s="50"/>
      <c r="BJ8021" s="50"/>
      <c r="BK8021" s="50"/>
      <c r="BL8021" s="50"/>
      <c r="BM8021" s="50"/>
      <c r="BN8021" s="50"/>
      <c r="BO8021" s="50"/>
      <c r="BP8021" s="50"/>
      <c r="BQ8021" s="50"/>
      <c r="BR8021" s="50"/>
      <c r="BS8021" s="50"/>
      <c r="BT8021" s="50"/>
      <c r="BU8021" s="50"/>
      <c r="BV8021" s="50"/>
      <c r="BW8021" s="50"/>
      <c r="BX8021" s="50"/>
      <c r="BY8021" s="50"/>
      <c r="BZ8021" s="50"/>
      <c r="CA8021" s="50"/>
      <c r="CB8021" s="50"/>
      <c r="CC8021" s="50"/>
      <c r="CD8021" s="50"/>
      <c r="CE8021" s="50"/>
      <c r="CF8021" s="50"/>
      <c r="CG8021" s="50"/>
      <c r="CH8021" s="50"/>
      <c r="CI8021" s="50"/>
      <c r="CJ8021" s="50"/>
      <c r="CK8021" s="50"/>
      <c r="CL8021" s="50"/>
      <c r="CM8021" s="50"/>
      <c r="CN8021" s="50"/>
      <c r="CO8021" s="50"/>
      <c r="CP8021" s="50"/>
      <c r="CQ8021" s="50"/>
      <c r="CR8021" s="50"/>
      <c r="CS8021" s="50"/>
      <c r="CT8021" s="50"/>
      <c r="CU8021" s="50"/>
      <c r="CV8021" s="50"/>
      <c r="CW8021" s="50"/>
      <c r="CX8021" s="50"/>
      <c r="CY8021" s="50"/>
      <c r="CZ8021" s="50"/>
      <c r="DA8021" s="50"/>
      <c r="DB8021" s="50"/>
      <c r="DC8021" s="50"/>
      <c r="DD8021" s="50"/>
      <c r="DE8021" s="50"/>
      <c r="DF8021" s="50"/>
      <c r="DG8021" s="50"/>
    </row>
    <row r="8022" spans="1:111" x14ac:dyDescent="0.2">
      <c r="A8022" s="185"/>
      <c r="B8022" s="186"/>
      <c r="C8022" s="186"/>
      <c r="D8022" s="54"/>
      <c r="E8022" s="310"/>
      <c r="F8022" s="192"/>
      <c r="G8022" s="192"/>
      <c r="H8022" s="50"/>
      <c r="I8022" s="50"/>
      <c r="J8022" s="50"/>
      <c r="K8022" s="50"/>
      <c r="L8022" s="50"/>
      <c r="M8022" s="50"/>
      <c r="N8022" s="50"/>
      <c r="O8022" s="50"/>
      <c r="P8022" s="50"/>
      <c r="Q8022" s="50"/>
      <c r="R8022" s="50"/>
      <c r="S8022" s="50"/>
      <c r="T8022" s="50"/>
      <c r="U8022" s="50"/>
      <c r="V8022" s="50"/>
      <c r="W8022" s="50"/>
      <c r="X8022" s="50"/>
      <c r="Y8022" s="50"/>
      <c r="Z8022" s="50"/>
      <c r="AA8022" s="50"/>
      <c r="AB8022" s="50"/>
      <c r="AC8022" s="50"/>
      <c r="AD8022" s="50"/>
      <c r="AE8022" s="50"/>
      <c r="AF8022" s="50"/>
      <c r="AG8022" s="50"/>
      <c r="AH8022" s="50"/>
      <c r="AI8022" s="50"/>
      <c r="AJ8022" s="50"/>
      <c r="AK8022" s="50"/>
      <c r="AL8022" s="50"/>
      <c r="AM8022" s="50"/>
      <c r="AN8022" s="50"/>
      <c r="AO8022" s="50"/>
      <c r="AP8022" s="50"/>
      <c r="AQ8022" s="50"/>
      <c r="AR8022" s="50"/>
      <c r="AS8022" s="50"/>
      <c r="AT8022" s="50"/>
      <c r="AU8022" s="50"/>
      <c r="AV8022" s="50"/>
      <c r="AW8022" s="50"/>
      <c r="AX8022" s="50"/>
      <c r="AY8022" s="50"/>
      <c r="AZ8022" s="50"/>
      <c r="BA8022" s="50"/>
      <c r="BB8022" s="50"/>
      <c r="BC8022" s="50"/>
      <c r="BD8022" s="50"/>
      <c r="BE8022" s="50"/>
      <c r="BF8022" s="50"/>
      <c r="BG8022" s="50"/>
      <c r="BH8022" s="50"/>
      <c r="BI8022" s="50"/>
      <c r="BJ8022" s="50"/>
      <c r="BK8022" s="50"/>
      <c r="BL8022" s="50"/>
      <c r="BM8022" s="50"/>
      <c r="BN8022" s="50"/>
      <c r="BO8022" s="50"/>
      <c r="BP8022" s="50"/>
      <c r="BQ8022" s="50"/>
      <c r="BR8022" s="50"/>
      <c r="BS8022" s="50"/>
      <c r="BT8022" s="50"/>
      <c r="BU8022" s="50"/>
      <c r="BV8022" s="50"/>
      <c r="BW8022" s="50"/>
      <c r="BX8022" s="50"/>
      <c r="BY8022" s="50"/>
      <c r="BZ8022" s="50"/>
      <c r="CA8022" s="50"/>
      <c r="CB8022" s="50"/>
      <c r="CC8022" s="50"/>
      <c r="CD8022" s="50"/>
      <c r="CE8022" s="50"/>
      <c r="CF8022" s="50"/>
      <c r="CG8022" s="50"/>
      <c r="CH8022" s="50"/>
      <c r="CI8022" s="50"/>
      <c r="CJ8022" s="50"/>
      <c r="CK8022" s="50"/>
      <c r="CL8022" s="50"/>
      <c r="CM8022" s="50"/>
      <c r="CN8022" s="50"/>
      <c r="CO8022" s="50"/>
      <c r="CP8022" s="50"/>
      <c r="CQ8022" s="50"/>
      <c r="CR8022" s="50"/>
      <c r="CS8022" s="50"/>
      <c r="CT8022" s="50"/>
      <c r="CU8022" s="50"/>
      <c r="CV8022" s="50"/>
      <c r="CW8022" s="50"/>
      <c r="CX8022" s="50"/>
      <c r="CY8022" s="50"/>
      <c r="CZ8022" s="50"/>
      <c r="DA8022" s="50"/>
      <c r="DB8022" s="50"/>
      <c r="DC8022" s="50"/>
      <c r="DD8022" s="50"/>
      <c r="DE8022" s="50"/>
      <c r="DF8022" s="50"/>
      <c r="DG8022" s="50"/>
    </row>
    <row r="8023" spans="1:111" x14ac:dyDescent="0.2">
      <c r="A8023" s="185"/>
      <c r="B8023" s="186"/>
      <c r="C8023" s="186"/>
      <c r="D8023" s="54"/>
      <c r="E8023" s="310"/>
      <c r="F8023" s="192"/>
      <c r="G8023" s="192"/>
      <c r="H8023" s="50"/>
      <c r="I8023" s="50"/>
      <c r="J8023" s="50"/>
      <c r="K8023" s="50"/>
      <c r="L8023" s="50"/>
      <c r="M8023" s="50"/>
      <c r="N8023" s="50"/>
      <c r="O8023" s="50"/>
      <c r="P8023" s="50"/>
      <c r="Q8023" s="50"/>
      <c r="R8023" s="50"/>
      <c r="S8023" s="50"/>
      <c r="T8023" s="50"/>
      <c r="U8023" s="50"/>
      <c r="V8023" s="50"/>
      <c r="W8023" s="50"/>
      <c r="X8023" s="50"/>
      <c r="Y8023" s="50"/>
      <c r="Z8023" s="50"/>
      <c r="AA8023" s="50"/>
      <c r="AB8023" s="50"/>
      <c r="AC8023" s="50"/>
      <c r="AD8023" s="50"/>
      <c r="AE8023" s="50"/>
      <c r="AF8023" s="50"/>
      <c r="AG8023" s="50"/>
      <c r="AH8023" s="50"/>
      <c r="AI8023" s="50"/>
      <c r="AJ8023" s="50"/>
      <c r="AK8023" s="50"/>
      <c r="AL8023" s="50"/>
      <c r="AM8023" s="50"/>
      <c r="AN8023" s="50"/>
      <c r="AO8023" s="50"/>
      <c r="AP8023" s="50"/>
      <c r="AQ8023" s="50"/>
      <c r="AR8023" s="50"/>
      <c r="AS8023" s="50"/>
      <c r="AT8023" s="50"/>
      <c r="AU8023" s="50"/>
      <c r="AV8023" s="50"/>
      <c r="AW8023" s="50"/>
      <c r="AX8023" s="50"/>
      <c r="AY8023" s="50"/>
      <c r="AZ8023" s="50"/>
      <c r="BA8023" s="50"/>
      <c r="BB8023" s="50"/>
      <c r="BC8023" s="50"/>
      <c r="BD8023" s="50"/>
      <c r="BE8023" s="50"/>
      <c r="BF8023" s="50"/>
      <c r="BG8023" s="50"/>
      <c r="BH8023" s="50"/>
      <c r="BI8023" s="50"/>
      <c r="BJ8023" s="50"/>
      <c r="BK8023" s="50"/>
      <c r="BL8023" s="50"/>
      <c r="BM8023" s="50"/>
      <c r="BN8023" s="50"/>
      <c r="BO8023" s="50"/>
      <c r="BP8023" s="50"/>
      <c r="BQ8023" s="50"/>
      <c r="BR8023" s="50"/>
      <c r="BS8023" s="50"/>
      <c r="BT8023" s="50"/>
      <c r="BU8023" s="50"/>
      <c r="BV8023" s="50"/>
      <c r="BW8023" s="50"/>
      <c r="BX8023" s="50"/>
      <c r="BY8023" s="50"/>
      <c r="BZ8023" s="50"/>
      <c r="CA8023" s="50"/>
      <c r="CB8023" s="50"/>
      <c r="CC8023" s="50"/>
      <c r="CD8023" s="50"/>
      <c r="CE8023" s="50"/>
      <c r="CF8023" s="50"/>
      <c r="CG8023" s="50"/>
      <c r="CH8023" s="50"/>
      <c r="CI8023" s="50"/>
      <c r="CJ8023" s="50"/>
      <c r="CK8023" s="50"/>
      <c r="CL8023" s="50"/>
      <c r="CM8023" s="50"/>
      <c r="CN8023" s="50"/>
      <c r="CO8023" s="50"/>
      <c r="CP8023" s="50"/>
      <c r="CQ8023" s="50"/>
      <c r="CR8023" s="50"/>
      <c r="CS8023" s="50"/>
      <c r="CT8023" s="50"/>
      <c r="CU8023" s="50"/>
      <c r="CV8023" s="50"/>
      <c r="CW8023" s="50"/>
      <c r="CX8023" s="50"/>
      <c r="CY8023" s="50"/>
      <c r="CZ8023" s="50"/>
      <c r="DA8023" s="50"/>
      <c r="DB8023" s="50"/>
      <c r="DC8023" s="50"/>
      <c r="DD8023" s="50"/>
      <c r="DE8023" s="50"/>
      <c r="DF8023" s="50"/>
      <c r="DG8023" s="50"/>
    </row>
    <row r="8024" spans="1:111" x14ac:dyDescent="0.2">
      <c r="A8024" s="185"/>
      <c r="B8024" s="186"/>
      <c r="C8024" s="186"/>
      <c r="D8024" s="54"/>
      <c r="E8024" s="310"/>
      <c r="F8024" s="192"/>
      <c r="G8024" s="192"/>
      <c r="H8024" s="50"/>
      <c r="I8024" s="50"/>
      <c r="J8024" s="50"/>
      <c r="K8024" s="50"/>
      <c r="L8024" s="50"/>
      <c r="M8024" s="50"/>
      <c r="N8024" s="50"/>
      <c r="O8024" s="50"/>
      <c r="P8024" s="50"/>
      <c r="Q8024" s="50"/>
      <c r="R8024" s="50"/>
      <c r="S8024" s="50"/>
      <c r="T8024" s="50"/>
      <c r="U8024" s="50"/>
      <c r="V8024" s="50"/>
      <c r="W8024" s="50"/>
      <c r="X8024" s="50"/>
      <c r="Y8024" s="50"/>
      <c r="Z8024" s="50"/>
      <c r="AA8024" s="50"/>
      <c r="AB8024" s="50"/>
      <c r="AC8024" s="50"/>
      <c r="AD8024" s="50"/>
      <c r="AE8024" s="50"/>
      <c r="AF8024" s="50"/>
      <c r="AG8024" s="50"/>
      <c r="AH8024" s="50"/>
      <c r="AI8024" s="50"/>
      <c r="AJ8024" s="50"/>
      <c r="AK8024" s="50"/>
      <c r="AL8024" s="50"/>
      <c r="AM8024" s="50"/>
      <c r="AN8024" s="50"/>
      <c r="AO8024" s="50"/>
      <c r="AP8024" s="50"/>
      <c r="AQ8024" s="50"/>
      <c r="AR8024" s="50"/>
      <c r="AS8024" s="50"/>
      <c r="AT8024" s="50"/>
      <c r="AU8024" s="50"/>
      <c r="AV8024" s="50"/>
      <c r="AW8024" s="50"/>
      <c r="AX8024" s="50"/>
      <c r="AY8024" s="50"/>
      <c r="AZ8024" s="50"/>
      <c r="BA8024" s="50"/>
      <c r="BB8024" s="50"/>
      <c r="BC8024" s="50"/>
      <c r="BD8024" s="50"/>
      <c r="BE8024" s="50"/>
      <c r="BF8024" s="50"/>
      <c r="BG8024" s="50"/>
      <c r="BH8024" s="50"/>
      <c r="BI8024" s="50"/>
      <c r="BJ8024" s="50"/>
      <c r="BK8024" s="50"/>
      <c r="BL8024" s="50"/>
      <c r="BM8024" s="50"/>
      <c r="BN8024" s="50"/>
      <c r="BO8024" s="50"/>
      <c r="BP8024" s="50"/>
      <c r="BQ8024" s="50"/>
      <c r="BR8024" s="50"/>
      <c r="BS8024" s="50"/>
      <c r="BT8024" s="50"/>
      <c r="BU8024" s="50"/>
      <c r="BV8024" s="50"/>
      <c r="BW8024" s="50"/>
      <c r="BX8024" s="50"/>
      <c r="BY8024" s="50"/>
      <c r="BZ8024" s="50"/>
      <c r="CA8024" s="50"/>
      <c r="CB8024" s="50"/>
      <c r="CC8024" s="50"/>
      <c r="CD8024" s="50"/>
      <c r="CE8024" s="50"/>
      <c r="CF8024" s="50"/>
      <c r="CG8024" s="50"/>
      <c r="CH8024" s="50"/>
      <c r="CI8024" s="50"/>
      <c r="CJ8024" s="50"/>
      <c r="CK8024" s="50"/>
      <c r="CL8024" s="50"/>
      <c r="CM8024" s="50"/>
      <c r="CN8024" s="50"/>
      <c r="CO8024" s="50"/>
      <c r="CP8024" s="50"/>
      <c r="CQ8024" s="50"/>
      <c r="CR8024" s="50"/>
      <c r="CS8024" s="50"/>
      <c r="CT8024" s="50"/>
      <c r="CU8024" s="50"/>
      <c r="CV8024" s="50"/>
      <c r="CW8024" s="50"/>
      <c r="CX8024" s="50"/>
      <c r="CY8024" s="50"/>
      <c r="CZ8024" s="50"/>
      <c r="DA8024" s="50"/>
      <c r="DB8024" s="50"/>
      <c r="DC8024" s="50"/>
      <c r="DD8024" s="50"/>
      <c r="DE8024" s="50"/>
      <c r="DF8024" s="50"/>
      <c r="DG8024" s="50"/>
    </row>
    <row r="8025" spans="1:111" x14ac:dyDescent="0.2">
      <c r="A8025" s="185"/>
      <c r="B8025" s="186"/>
      <c r="C8025" s="186"/>
      <c r="D8025" s="54"/>
      <c r="E8025" s="310"/>
      <c r="F8025" s="192"/>
      <c r="G8025" s="192"/>
      <c r="H8025" s="50"/>
      <c r="I8025" s="50"/>
      <c r="J8025" s="50"/>
      <c r="K8025" s="50"/>
      <c r="L8025" s="50"/>
      <c r="M8025" s="50"/>
      <c r="N8025" s="50"/>
      <c r="O8025" s="50"/>
      <c r="P8025" s="50"/>
      <c r="Q8025" s="50"/>
      <c r="R8025" s="50"/>
      <c r="S8025" s="50"/>
      <c r="T8025" s="50"/>
      <c r="U8025" s="50"/>
      <c r="V8025" s="50"/>
      <c r="W8025" s="50"/>
      <c r="X8025" s="50"/>
      <c r="Y8025" s="50"/>
      <c r="Z8025" s="50"/>
      <c r="AA8025" s="50"/>
      <c r="AB8025" s="50"/>
      <c r="AC8025" s="50"/>
      <c r="AD8025" s="50"/>
      <c r="AE8025" s="50"/>
      <c r="AF8025" s="50"/>
      <c r="AG8025" s="50"/>
      <c r="AH8025" s="50"/>
      <c r="AI8025" s="50"/>
      <c r="AJ8025" s="50"/>
      <c r="AK8025" s="50"/>
      <c r="AL8025" s="50"/>
      <c r="AM8025" s="50"/>
      <c r="AN8025" s="50"/>
      <c r="AO8025" s="50"/>
      <c r="AP8025" s="50"/>
      <c r="AQ8025" s="50"/>
      <c r="AR8025" s="50"/>
      <c r="AS8025" s="50"/>
      <c r="AT8025" s="50"/>
      <c r="AU8025" s="50"/>
      <c r="AV8025" s="50"/>
      <c r="AW8025" s="50"/>
      <c r="AX8025" s="50"/>
      <c r="AY8025" s="50"/>
      <c r="AZ8025" s="50"/>
      <c r="BA8025" s="50"/>
      <c r="BB8025" s="50"/>
      <c r="BC8025" s="50"/>
      <c r="BD8025" s="50"/>
      <c r="BE8025" s="50"/>
      <c r="BF8025" s="50"/>
      <c r="BG8025" s="50"/>
      <c r="BH8025" s="50"/>
      <c r="BI8025" s="50"/>
      <c r="BJ8025" s="50"/>
      <c r="BK8025" s="50"/>
      <c r="BL8025" s="50"/>
      <c r="BM8025" s="50"/>
      <c r="BN8025" s="50"/>
      <c r="BO8025" s="50"/>
      <c r="BP8025" s="50"/>
      <c r="BQ8025" s="50"/>
      <c r="BR8025" s="50"/>
      <c r="BS8025" s="50"/>
      <c r="BT8025" s="50"/>
      <c r="BU8025" s="50"/>
      <c r="BV8025" s="50"/>
      <c r="BW8025" s="50"/>
      <c r="BX8025" s="50"/>
      <c r="BY8025" s="50"/>
      <c r="BZ8025" s="50"/>
      <c r="CA8025" s="50"/>
      <c r="CB8025" s="50"/>
      <c r="CC8025" s="50"/>
      <c r="CD8025" s="50"/>
      <c r="CE8025" s="50"/>
      <c r="CF8025" s="50"/>
      <c r="CG8025" s="50"/>
      <c r="CH8025" s="50"/>
      <c r="CI8025" s="50"/>
      <c r="CJ8025" s="50"/>
      <c r="CK8025" s="50"/>
      <c r="CL8025" s="50"/>
      <c r="CM8025" s="50"/>
      <c r="CN8025" s="50"/>
      <c r="CO8025" s="50"/>
      <c r="CP8025" s="50"/>
      <c r="CQ8025" s="50"/>
      <c r="CR8025" s="50"/>
      <c r="CS8025" s="50"/>
      <c r="CT8025" s="50"/>
      <c r="CU8025" s="50"/>
      <c r="CV8025" s="50"/>
      <c r="CW8025" s="50"/>
      <c r="CX8025" s="50"/>
      <c r="CY8025" s="50"/>
      <c r="CZ8025" s="50"/>
      <c r="DA8025" s="50"/>
      <c r="DB8025" s="50"/>
      <c r="DC8025" s="50"/>
      <c r="DD8025" s="50"/>
      <c r="DE8025" s="50"/>
      <c r="DF8025" s="50"/>
      <c r="DG8025" s="50"/>
    </row>
    <row r="8026" spans="1:111" x14ac:dyDescent="0.2">
      <c r="A8026" s="185"/>
      <c r="B8026" s="186"/>
      <c r="C8026" s="186"/>
      <c r="D8026" s="54"/>
      <c r="E8026" s="310"/>
      <c r="F8026" s="192"/>
      <c r="G8026" s="192"/>
      <c r="H8026" s="50"/>
      <c r="I8026" s="50"/>
      <c r="J8026" s="50"/>
      <c r="K8026" s="50"/>
      <c r="L8026" s="50"/>
      <c r="M8026" s="50"/>
      <c r="N8026" s="50"/>
      <c r="O8026" s="50"/>
      <c r="P8026" s="50"/>
      <c r="Q8026" s="50"/>
      <c r="R8026" s="50"/>
      <c r="S8026" s="50"/>
      <c r="T8026" s="50"/>
      <c r="U8026" s="50"/>
      <c r="V8026" s="50"/>
      <c r="W8026" s="50"/>
      <c r="X8026" s="50"/>
      <c r="Y8026" s="50"/>
      <c r="Z8026" s="50"/>
      <c r="AA8026" s="50"/>
      <c r="AB8026" s="50"/>
      <c r="AC8026" s="50"/>
      <c r="AD8026" s="50"/>
      <c r="AE8026" s="50"/>
      <c r="AF8026" s="50"/>
      <c r="AG8026" s="50"/>
      <c r="AH8026" s="50"/>
      <c r="AI8026" s="50"/>
      <c r="AJ8026" s="50"/>
      <c r="AK8026" s="50"/>
      <c r="AL8026" s="50"/>
      <c r="AM8026" s="50"/>
      <c r="AN8026" s="50"/>
      <c r="AO8026" s="50"/>
      <c r="AP8026" s="50"/>
      <c r="AQ8026" s="50"/>
      <c r="AR8026" s="50"/>
      <c r="AS8026" s="50"/>
      <c r="AT8026" s="50"/>
      <c r="AU8026" s="50"/>
      <c r="AV8026" s="50"/>
      <c r="AW8026" s="50"/>
      <c r="AX8026" s="50"/>
      <c r="AY8026" s="50"/>
      <c r="AZ8026" s="50"/>
      <c r="BA8026" s="50"/>
      <c r="BB8026" s="50"/>
      <c r="BC8026" s="50"/>
      <c r="BD8026" s="50"/>
      <c r="BE8026" s="50"/>
      <c r="BF8026" s="50"/>
      <c r="BG8026" s="50"/>
      <c r="BH8026" s="50"/>
      <c r="BI8026" s="50"/>
      <c r="BJ8026" s="50"/>
      <c r="BK8026" s="50"/>
      <c r="BL8026" s="50"/>
      <c r="BM8026" s="50"/>
      <c r="BN8026" s="50"/>
      <c r="BO8026" s="50"/>
      <c r="BP8026" s="50"/>
      <c r="BQ8026" s="50"/>
      <c r="BR8026" s="50"/>
      <c r="BS8026" s="50"/>
      <c r="BT8026" s="50"/>
      <c r="BU8026" s="50"/>
      <c r="BV8026" s="50"/>
      <c r="BW8026" s="50"/>
      <c r="BX8026" s="50"/>
      <c r="BY8026" s="50"/>
      <c r="BZ8026" s="50"/>
      <c r="CA8026" s="50"/>
      <c r="CB8026" s="50"/>
      <c r="CC8026" s="50"/>
      <c r="CD8026" s="50"/>
      <c r="CE8026" s="50"/>
      <c r="CF8026" s="50"/>
      <c r="CG8026" s="50"/>
      <c r="CH8026" s="50"/>
      <c r="CI8026" s="50"/>
      <c r="CJ8026" s="50"/>
      <c r="CK8026" s="50"/>
      <c r="CL8026" s="50"/>
      <c r="CM8026" s="50"/>
      <c r="CN8026" s="50"/>
      <c r="CO8026" s="50"/>
      <c r="CP8026" s="50"/>
      <c r="CQ8026" s="50"/>
      <c r="CR8026" s="50"/>
      <c r="CS8026" s="50"/>
      <c r="CT8026" s="50"/>
      <c r="CU8026" s="50"/>
      <c r="CV8026" s="50"/>
      <c r="CW8026" s="50"/>
      <c r="CX8026" s="50"/>
      <c r="CY8026" s="50"/>
      <c r="CZ8026" s="50"/>
      <c r="DA8026" s="50"/>
      <c r="DB8026" s="50"/>
      <c r="DC8026" s="50"/>
      <c r="DD8026" s="50"/>
      <c r="DE8026" s="50"/>
      <c r="DF8026" s="50"/>
      <c r="DG8026" s="50"/>
    </row>
    <row r="8027" spans="1:111" x14ac:dyDescent="0.2">
      <c r="A8027" s="185"/>
      <c r="B8027" s="186"/>
      <c r="C8027" s="186"/>
      <c r="D8027" s="54"/>
      <c r="E8027" s="310"/>
      <c r="F8027" s="192"/>
      <c r="G8027" s="192"/>
      <c r="H8027" s="50"/>
      <c r="I8027" s="50"/>
      <c r="J8027" s="50"/>
      <c r="K8027" s="50"/>
      <c r="L8027" s="50"/>
      <c r="M8027" s="50"/>
      <c r="N8027" s="50"/>
      <c r="O8027" s="50"/>
      <c r="P8027" s="50"/>
      <c r="Q8027" s="50"/>
      <c r="R8027" s="50"/>
      <c r="S8027" s="50"/>
      <c r="T8027" s="50"/>
      <c r="U8027" s="50"/>
      <c r="V8027" s="50"/>
      <c r="W8027" s="50"/>
      <c r="X8027" s="50"/>
      <c r="Y8027" s="50"/>
      <c r="Z8027" s="50"/>
      <c r="AA8027" s="50"/>
      <c r="AB8027" s="50"/>
      <c r="AC8027" s="50"/>
      <c r="AD8027" s="50"/>
      <c r="AE8027" s="50"/>
      <c r="AF8027" s="50"/>
      <c r="AG8027" s="50"/>
      <c r="AH8027" s="50"/>
      <c r="AI8027" s="50"/>
      <c r="AJ8027" s="50"/>
      <c r="AK8027" s="50"/>
      <c r="AL8027" s="50"/>
      <c r="AM8027" s="50"/>
      <c r="AN8027" s="50"/>
      <c r="AO8027" s="50"/>
      <c r="AP8027" s="50"/>
      <c r="AQ8027" s="50"/>
      <c r="AR8027" s="50"/>
      <c r="AS8027" s="50"/>
      <c r="AT8027" s="50"/>
      <c r="AU8027" s="50"/>
      <c r="AV8027" s="50"/>
      <c r="AW8027" s="50"/>
      <c r="AX8027" s="50"/>
      <c r="AY8027" s="50"/>
      <c r="AZ8027" s="50"/>
      <c r="BA8027" s="50"/>
      <c r="BB8027" s="50"/>
      <c r="BC8027" s="50"/>
      <c r="BD8027" s="50"/>
      <c r="BE8027" s="50"/>
      <c r="BF8027" s="50"/>
      <c r="BG8027" s="50"/>
      <c r="BH8027" s="50"/>
      <c r="BI8027" s="50"/>
      <c r="BJ8027" s="50"/>
      <c r="BK8027" s="50"/>
      <c r="BL8027" s="50"/>
      <c r="BM8027" s="50"/>
      <c r="BN8027" s="50"/>
      <c r="BO8027" s="50"/>
      <c r="BP8027" s="50"/>
      <c r="BQ8027" s="50"/>
      <c r="BR8027" s="50"/>
      <c r="BS8027" s="50"/>
      <c r="BT8027" s="50"/>
      <c r="BU8027" s="50"/>
      <c r="BV8027" s="50"/>
      <c r="BW8027" s="50"/>
      <c r="BX8027" s="50"/>
      <c r="BY8027" s="50"/>
      <c r="BZ8027" s="50"/>
      <c r="CA8027" s="50"/>
      <c r="CB8027" s="50"/>
      <c r="CC8027" s="50"/>
      <c r="CD8027" s="50"/>
      <c r="CE8027" s="50"/>
      <c r="CF8027" s="50"/>
      <c r="CG8027" s="50"/>
      <c r="CH8027" s="50"/>
      <c r="CI8027" s="50"/>
      <c r="CJ8027" s="50"/>
      <c r="CK8027" s="50"/>
      <c r="CL8027" s="50"/>
      <c r="CM8027" s="50"/>
      <c r="CN8027" s="50"/>
      <c r="CO8027" s="50"/>
      <c r="CP8027" s="50"/>
      <c r="CQ8027" s="50"/>
      <c r="CR8027" s="50"/>
      <c r="CS8027" s="50"/>
      <c r="CT8027" s="50"/>
      <c r="CU8027" s="50"/>
      <c r="CV8027" s="50"/>
      <c r="CW8027" s="50"/>
      <c r="CX8027" s="50"/>
      <c r="CY8027" s="50"/>
      <c r="CZ8027" s="50"/>
      <c r="DA8027" s="50"/>
      <c r="DB8027" s="50"/>
      <c r="DC8027" s="50"/>
      <c r="DD8027" s="50"/>
      <c r="DE8027" s="50"/>
      <c r="DF8027" s="50"/>
      <c r="DG8027" s="50"/>
    </row>
    <row r="8028" spans="1:111" x14ac:dyDescent="0.2">
      <c r="A8028" s="185"/>
      <c r="B8028" s="186"/>
      <c r="C8028" s="186"/>
      <c r="D8028" s="54"/>
      <c r="E8028" s="310"/>
      <c r="F8028" s="192"/>
      <c r="G8028" s="192"/>
      <c r="H8028" s="50"/>
      <c r="I8028" s="50"/>
      <c r="J8028" s="50"/>
      <c r="K8028" s="50"/>
      <c r="L8028" s="50"/>
      <c r="M8028" s="50"/>
      <c r="N8028" s="50"/>
      <c r="O8028" s="50"/>
      <c r="P8028" s="50"/>
      <c r="Q8028" s="50"/>
      <c r="R8028" s="50"/>
      <c r="S8028" s="50"/>
      <c r="T8028" s="50"/>
      <c r="U8028" s="50"/>
      <c r="V8028" s="50"/>
      <c r="W8028" s="50"/>
      <c r="X8028" s="50"/>
      <c r="Y8028" s="50"/>
      <c r="Z8028" s="50"/>
      <c r="AA8028" s="50"/>
      <c r="AB8028" s="50"/>
      <c r="AC8028" s="50"/>
      <c r="AD8028" s="50"/>
      <c r="AE8028" s="50"/>
      <c r="AF8028" s="50"/>
      <c r="AG8028" s="50"/>
      <c r="AH8028" s="50"/>
      <c r="AI8028" s="50"/>
      <c r="AJ8028" s="50"/>
      <c r="AK8028" s="50"/>
      <c r="AL8028" s="50"/>
      <c r="AM8028" s="50"/>
      <c r="AN8028" s="50"/>
      <c r="AO8028" s="50"/>
      <c r="AP8028" s="50"/>
      <c r="AQ8028" s="50"/>
      <c r="AR8028" s="50"/>
      <c r="AS8028" s="50"/>
      <c r="AT8028" s="50"/>
      <c r="AU8028" s="50"/>
      <c r="AV8028" s="50"/>
      <c r="AW8028" s="50"/>
      <c r="AX8028" s="50"/>
      <c r="AY8028" s="50"/>
      <c r="AZ8028" s="50"/>
      <c r="BA8028" s="50"/>
      <c r="BB8028" s="50"/>
      <c r="BC8028" s="50"/>
      <c r="BD8028" s="50"/>
      <c r="BE8028" s="50"/>
      <c r="BF8028" s="50"/>
      <c r="BG8028" s="50"/>
      <c r="BH8028" s="50"/>
      <c r="BI8028" s="50"/>
      <c r="BJ8028" s="50"/>
      <c r="BK8028" s="50"/>
      <c r="BL8028" s="50"/>
      <c r="BM8028" s="50"/>
      <c r="BN8028" s="50"/>
      <c r="BO8028" s="50"/>
      <c r="BP8028" s="50"/>
      <c r="BQ8028" s="50"/>
      <c r="BR8028" s="50"/>
      <c r="BS8028" s="50"/>
      <c r="BT8028" s="50"/>
      <c r="BU8028" s="50"/>
      <c r="BV8028" s="50"/>
      <c r="BW8028" s="50"/>
      <c r="BX8028" s="50"/>
      <c r="BY8028" s="50"/>
      <c r="BZ8028" s="50"/>
      <c r="CA8028" s="50"/>
      <c r="CB8028" s="50"/>
      <c r="CC8028" s="50"/>
      <c r="CD8028" s="50"/>
      <c r="CE8028" s="50"/>
      <c r="CF8028" s="50"/>
      <c r="CG8028" s="50"/>
      <c r="CH8028" s="50"/>
      <c r="CI8028" s="50"/>
      <c r="CJ8028" s="50"/>
      <c r="CK8028" s="50"/>
      <c r="CL8028" s="50"/>
      <c r="CM8028" s="50"/>
      <c r="CN8028" s="50"/>
      <c r="CO8028" s="50"/>
      <c r="CP8028" s="50"/>
      <c r="CQ8028" s="50"/>
      <c r="CR8028" s="50"/>
      <c r="CS8028" s="50"/>
      <c r="CT8028" s="50"/>
      <c r="CU8028" s="50"/>
      <c r="CV8028" s="50"/>
      <c r="CW8028" s="50"/>
      <c r="CX8028" s="50"/>
      <c r="CY8028" s="50"/>
      <c r="CZ8028" s="50"/>
      <c r="DA8028" s="50"/>
      <c r="DB8028" s="50"/>
      <c r="DC8028" s="50"/>
      <c r="DD8028" s="50"/>
      <c r="DE8028" s="50"/>
      <c r="DF8028" s="50"/>
      <c r="DG8028" s="50"/>
    </row>
    <row r="8029" spans="1:111" x14ac:dyDescent="0.2">
      <c r="A8029" s="185"/>
      <c r="B8029" s="186"/>
      <c r="C8029" s="186"/>
      <c r="D8029" s="54"/>
      <c r="E8029" s="310"/>
      <c r="F8029" s="192"/>
      <c r="G8029" s="192"/>
      <c r="H8029" s="50"/>
      <c r="I8029" s="50"/>
      <c r="J8029" s="50"/>
      <c r="K8029" s="50"/>
      <c r="L8029" s="50"/>
      <c r="M8029" s="50"/>
      <c r="N8029" s="50"/>
      <c r="O8029" s="50"/>
      <c r="P8029" s="50"/>
      <c r="Q8029" s="50"/>
      <c r="R8029" s="50"/>
      <c r="S8029" s="50"/>
      <c r="T8029" s="50"/>
      <c r="U8029" s="50"/>
      <c r="V8029" s="50"/>
      <c r="W8029" s="50"/>
      <c r="X8029" s="50"/>
      <c r="Y8029" s="50"/>
      <c r="Z8029" s="50"/>
      <c r="AA8029" s="50"/>
      <c r="AB8029" s="50"/>
      <c r="AC8029" s="50"/>
      <c r="AD8029" s="50"/>
      <c r="AE8029" s="50"/>
      <c r="AF8029" s="50"/>
      <c r="AG8029" s="50"/>
      <c r="AH8029" s="50"/>
      <c r="AI8029" s="50"/>
      <c r="AJ8029" s="50"/>
      <c r="AK8029" s="50"/>
      <c r="AL8029" s="50"/>
      <c r="AM8029" s="50"/>
      <c r="AN8029" s="50"/>
      <c r="AO8029" s="50"/>
      <c r="AP8029" s="50"/>
      <c r="AQ8029" s="50"/>
      <c r="AR8029" s="50"/>
      <c r="AS8029" s="50"/>
      <c r="AT8029" s="50"/>
      <c r="AU8029" s="50"/>
      <c r="AV8029" s="50"/>
      <c r="AW8029" s="50"/>
      <c r="AX8029" s="50"/>
      <c r="AY8029" s="50"/>
      <c r="AZ8029" s="50"/>
      <c r="BA8029" s="50"/>
      <c r="BB8029" s="50"/>
      <c r="BC8029" s="50"/>
      <c r="BD8029" s="50"/>
      <c r="BE8029" s="50"/>
      <c r="BF8029" s="50"/>
      <c r="BG8029" s="50"/>
      <c r="BH8029" s="50"/>
      <c r="BI8029" s="50"/>
      <c r="BJ8029" s="50"/>
      <c r="BK8029" s="50"/>
      <c r="BL8029" s="50"/>
      <c r="BM8029" s="50"/>
      <c r="BN8029" s="50"/>
      <c r="BO8029" s="50"/>
      <c r="BP8029" s="50"/>
      <c r="BQ8029" s="50"/>
      <c r="BR8029" s="50"/>
      <c r="BS8029" s="50"/>
      <c r="BT8029" s="50"/>
      <c r="BU8029" s="50"/>
      <c r="BV8029" s="50"/>
      <c r="BW8029" s="50"/>
      <c r="BX8029" s="50"/>
      <c r="BY8029" s="50"/>
      <c r="BZ8029" s="50"/>
      <c r="CA8029" s="50"/>
      <c r="CB8029" s="50"/>
      <c r="CC8029" s="50"/>
      <c r="CD8029" s="50"/>
      <c r="CE8029" s="50"/>
      <c r="CF8029" s="50"/>
      <c r="CG8029" s="50"/>
      <c r="CH8029" s="50"/>
      <c r="CI8029" s="50"/>
      <c r="CJ8029" s="50"/>
      <c r="CK8029" s="50"/>
      <c r="CL8029" s="50"/>
      <c r="CM8029" s="50"/>
      <c r="CN8029" s="50"/>
      <c r="CO8029" s="50"/>
      <c r="CP8029" s="50"/>
      <c r="CQ8029" s="50"/>
      <c r="CR8029" s="50"/>
      <c r="CS8029" s="50"/>
      <c r="CT8029" s="50"/>
      <c r="CU8029" s="50"/>
      <c r="CV8029" s="50"/>
      <c r="CW8029" s="50"/>
      <c r="CX8029" s="50"/>
      <c r="CY8029" s="50"/>
      <c r="CZ8029" s="50"/>
      <c r="DA8029" s="50"/>
      <c r="DB8029" s="50"/>
      <c r="DC8029" s="50"/>
      <c r="DD8029" s="50"/>
      <c r="DE8029" s="50"/>
      <c r="DF8029" s="50"/>
      <c r="DG8029" s="50"/>
    </row>
    <row r="8030" spans="1:111" x14ac:dyDescent="0.2">
      <c r="A8030" s="185"/>
      <c r="B8030" s="186"/>
      <c r="C8030" s="186"/>
      <c r="D8030" s="54"/>
      <c r="E8030" s="310"/>
      <c r="F8030" s="192"/>
      <c r="G8030" s="192"/>
      <c r="H8030" s="50"/>
      <c r="I8030" s="50"/>
      <c r="J8030" s="50"/>
      <c r="K8030" s="50"/>
      <c r="L8030" s="50"/>
      <c r="M8030" s="50"/>
      <c r="N8030" s="50"/>
      <c r="O8030" s="50"/>
      <c r="P8030" s="50"/>
      <c r="Q8030" s="50"/>
      <c r="R8030" s="50"/>
      <c r="S8030" s="50"/>
      <c r="T8030" s="50"/>
      <c r="U8030" s="50"/>
      <c r="V8030" s="50"/>
      <c r="W8030" s="50"/>
      <c r="X8030" s="50"/>
      <c r="Y8030" s="50"/>
      <c r="Z8030" s="50"/>
      <c r="AA8030" s="50"/>
      <c r="AB8030" s="50"/>
      <c r="AC8030" s="50"/>
      <c r="AD8030" s="50"/>
      <c r="AE8030" s="50"/>
      <c r="AF8030" s="50"/>
      <c r="AG8030" s="50"/>
      <c r="AH8030" s="50"/>
      <c r="AI8030" s="50"/>
      <c r="AJ8030" s="50"/>
      <c r="AK8030" s="50"/>
      <c r="AL8030" s="50"/>
      <c r="AM8030" s="50"/>
      <c r="AN8030" s="50"/>
      <c r="AO8030" s="50"/>
      <c r="AP8030" s="50"/>
      <c r="AQ8030" s="50"/>
      <c r="AR8030" s="50"/>
      <c r="AS8030" s="50"/>
      <c r="AT8030" s="50"/>
      <c r="AU8030" s="50"/>
      <c r="AV8030" s="50"/>
      <c r="AW8030" s="50"/>
      <c r="AX8030" s="50"/>
      <c r="AY8030" s="50"/>
      <c r="AZ8030" s="50"/>
      <c r="BA8030" s="50"/>
      <c r="BB8030" s="50"/>
      <c r="BC8030" s="50"/>
      <c r="BD8030" s="50"/>
      <c r="BE8030" s="50"/>
      <c r="BF8030" s="50"/>
      <c r="BG8030" s="50"/>
      <c r="BH8030" s="50"/>
      <c r="BI8030" s="50"/>
      <c r="BJ8030" s="50"/>
      <c r="BK8030" s="50"/>
      <c r="BL8030" s="50"/>
      <c r="BM8030" s="50"/>
      <c r="BN8030" s="50"/>
      <c r="BO8030" s="50"/>
      <c r="BP8030" s="50"/>
      <c r="BQ8030" s="50"/>
      <c r="BR8030" s="50"/>
      <c r="BS8030" s="50"/>
      <c r="BT8030" s="50"/>
      <c r="BU8030" s="50"/>
      <c r="BV8030" s="50"/>
      <c r="BW8030" s="50"/>
      <c r="BX8030" s="50"/>
      <c r="BY8030" s="50"/>
      <c r="BZ8030" s="50"/>
      <c r="CA8030" s="50"/>
      <c r="CB8030" s="50"/>
      <c r="CC8030" s="50"/>
      <c r="CD8030" s="50"/>
      <c r="CE8030" s="50"/>
      <c r="CF8030" s="50"/>
      <c r="CG8030" s="50"/>
      <c r="CH8030" s="50"/>
      <c r="CI8030" s="50"/>
      <c r="CJ8030" s="50"/>
      <c r="CK8030" s="50"/>
      <c r="CL8030" s="50"/>
      <c r="CM8030" s="50"/>
      <c r="CN8030" s="50"/>
      <c r="CO8030" s="50"/>
      <c r="CP8030" s="50"/>
      <c r="CQ8030" s="50"/>
      <c r="CR8030" s="50"/>
      <c r="CS8030" s="50"/>
      <c r="CT8030" s="50"/>
      <c r="CU8030" s="50"/>
      <c r="CV8030" s="50"/>
      <c r="CW8030" s="50"/>
      <c r="CX8030" s="50"/>
      <c r="CY8030" s="50"/>
      <c r="CZ8030" s="50"/>
      <c r="DA8030" s="50"/>
      <c r="DB8030" s="50"/>
      <c r="DC8030" s="50"/>
      <c r="DD8030" s="50"/>
      <c r="DE8030" s="50"/>
      <c r="DF8030" s="50"/>
      <c r="DG8030" s="50"/>
    </row>
    <row r="8031" spans="1:111" x14ac:dyDescent="0.2">
      <c r="A8031" s="185"/>
      <c r="B8031" s="186"/>
      <c r="C8031" s="186"/>
      <c r="D8031" s="54"/>
      <c r="E8031" s="310"/>
      <c r="F8031" s="192"/>
      <c r="G8031" s="192"/>
      <c r="H8031" s="50"/>
      <c r="I8031" s="50"/>
      <c r="J8031" s="50"/>
      <c r="K8031" s="50"/>
      <c r="L8031" s="50"/>
      <c r="M8031" s="50"/>
      <c r="N8031" s="50"/>
      <c r="O8031" s="50"/>
      <c r="P8031" s="50"/>
      <c r="Q8031" s="50"/>
      <c r="R8031" s="50"/>
      <c r="S8031" s="50"/>
      <c r="T8031" s="50"/>
      <c r="U8031" s="50"/>
      <c r="V8031" s="50"/>
      <c r="W8031" s="50"/>
      <c r="X8031" s="50"/>
      <c r="Y8031" s="50"/>
      <c r="Z8031" s="50"/>
      <c r="AA8031" s="50"/>
      <c r="AB8031" s="50"/>
      <c r="AC8031" s="50"/>
      <c r="AD8031" s="50"/>
      <c r="AE8031" s="50"/>
      <c r="AF8031" s="50"/>
      <c r="AG8031" s="50"/>
      <c r="AH8031" s="50"/>
      <c r="AI8031" s="50"/>
      <c r="AJ8031" s="50"/>
      <c r="AK8031" s="50"/>
      <c r="AL8031" s="50"/>
      <c r="AM8031" s="50"/>
      <c r="AN8031" s="50"/>
      <c r="AO8031" s="50"/>
      <c r="AP8031" s="50"/>
      <c r="AQ8031" s="50"/>
      <c r="AR8031" s="50"/>
      <c r="AS8031" s="50"/>
      <c r="AT8031" s="50"/>
      <c r="AU8031" s="50"/>
      <c r="AV8031" s="50"/>
      <c r="AW8031" s="50"/>
      <c r="AX8031" s="50"/>
      <c r="AY8031" s="50"/>
      <c r="AZ8031" s="50"/>
      <c r="BA8031" s="50"/>
      <c r="BB8031" s="50"/>
      <c r="BC8031" s="50"/>
      <c r="BD8031" s="50"/>
      <c r="BE8031" s="50"/>
      <c r="BF8031" s="50"/>
      <c r="BG8031" s="50"/>
      <c r="BH8031" s="50"/>
      <c r="BI8031" s="50"/>
      <c r="BJ8031" s="50"/>
      <c r="BK8031" s="50"/>
      <c r="BL8031" s="50"/>
      <c r="BM8031" s="50"/>
      <c r="BN8031" s="50"/>
      <c r="BO8031" s="50"/>
      <c r="BP8031" s="50"/>
      <c r="BQ8031" s="50"/>
      <c r="BR8031" s="50"/>
      <c r="BS8031" s="50"/>
      <c r="BT8031" s="50"/>
      <c r="BU8031" s="50"/>
      <c r="BV8031" s="50"/>
      <c r="BW8031" s="50"/>
      <c r="BX8031" s="50"/>
      <c r="BY8031" s="50"/>
      <c r="BZ8031" s="50"/>
      <c r="CA8031" s="50"/>
      <c r="CB8031" s="50"/>
      <c r="CC8031" s="50"/>
      <c r="CD8031" s="50"/>
      <c r="CE8031" s="50"/>
      <c r="CF8031" s="50"/>
      <c r="CG8031" s="50"/>
      <c r="CH8031" s="50"/>
      <c r="CI8031" s="50"/>
      <c r="CJ8031" s="50"/>
      <c r="CK8031" s="50"/>
      <c r="CL8031" s="50"/>
      <c r="CM8031" s="50"/>
      <c r="CN8031" s="50"/>
      <c r="CO8031" s="50"/>
      <c r="CP8031" s="50"/>
      <c r="CQ8031" s="50"/>
      <c r="CR8031" s="50"/>
      <c r="CS8031" s="50"/>
      <c r="CT8031" s="50"/>
      <c r="CU8031" s="50"/>
      <c r="CV8031" s="50"/>
      <c r="CW8031" s="50"/>
      <c r="CX8031" s="50"/>
      <c r="CY8031" s="50"/>
      <c r="CZ8031" s="50"/>
      <c r="DA8031" s="50"/>
      <c r="DB8031" s="50"/>
      <c r="DC8031" s="50"/>
      <c r="DD8031" s="50"/>
      <c r="DE8031" s="50"/>
      <c r="DF8031" s="50"/>
      <c r="DG8031" s="50"/>
    </row>
    <row r="8032" spans="1:111" x14ac:dyDescent="0.2">
      <c r="A8032" s="185"/>
      <c r="B8032" s="186"/>
      <c r="C8032" s="186"/>
      <c r="D8032" s="54"/>
      <c r="E8032" s="310"/>
      <c r="F8032" s="192"/>
      <c r="G8032" s="192"/>
      <c r="H8032" s="50"/>
      <c r="I8032" s="50"/>
      <c r="J8032" s="50"/>
      <c r="K8032" s="50"/>
      <c r="L8032" s="50"/>
      <c r="M8032" s="50"/>
      <c r="N8032" s="50"/>
      <c r="O8032" s="50"/>
      <c r="P8032" s="50"/>
      <c r="Q8032" s="50"/>
      <c r="R8032" s="50"/>
      <c r="S8032" s="50"/>
      <c r="T8032" s="50"/>
      <c r="U8032" s="50"/>
      <c r="V8032" s="50"/>
      <c r="W8032" s="50"/>
      <c r="X8032" s="50"/>
      <c r="Y8032" s="50"/>
      <c r="Z8032" s="50"/>
      <c r="AA8032" s="50"/>
      <c r="AB8032" s="50"/>
      <c r="AC8032" s="50"/>
      <c r="AD8032" s="50"/>
      <c r="AE8032" s="50"/>
      <c r="AF8032" s="50"/>
      <c r="AG8032" s="50"/>
      <c r="AH8032" s="50"/>
      <c r="AI8032" s="50"/>
      <c r="AJ8032" s="50"/>
      <c r="AK8032" s="50"/>
      <c r="AL8032" s="50"/>
      <c r="AM8032" s="50"/>
      <c r="AN8032" s="50"/>
      <c r="AO8032" s="50"/>
      <c r="AP8032" s="50"/>
      <c r="AQ8032" s="50"/>
      <c r="AR8032" s="50"/>
      <c r="AS8032" s="50"/>
      <c r="AT8032" s="50"/>
      <c r="AU8032" s="50"/>
      <c r="AV8032" s="50"/>
      <c r="AW8032" s="50"/>
      <c r="AX8032" s="50"/>
      <c r="AY8032" s="50"/>
      <c r="AZ8032" s="50"/>
      <c r="BA8032" s="50"/>
      <c r="BB8032" s="50"/>
      <c r="BC8032" s="50"/>
      <c r="BD8032" s="50"/>
      <c r="BE8032" s="50"/>
      <c r="BF8032" s="50"/>
      <c r="BG8032" s="50"/>
      <c r="BH8032" s="50"/>
      <c r="BI8032" s="50"/>
      <c r="BJ8032" s="50"/>
      <c r="BK8032" s="50"/>
      <c r="BL8032" s="50"/>
      <c r="BM8032" s="50"/>
      <c r="BN8032" s="50"/>
      <c r="BO8032" s="50"/>
      <c r="BP8032" s="50"/>
      <c r="BQ8032" s="50"/>
      <c r="BR8032" s="50"/>
      <c r="BS8032" s="50"/>
      <c r="BT8032" s="50"/>
      <c r="BU8032" s="50"/>
      <c r="BV8032" s="50"/>
      <c r="BW8032" s="50"/>
      <c r="BX8032" s="50"/>
      <c r="BY8032" s="50"/>
      <c r="BZ8032" s="50"/>
      <c r="CA8032" s="50"/>
      <c r="CB8032" s="50"/>
      <c r="CC8032" s="50"/>
      <c r="CD8032" s="50"/>
      <c r="CE8032" s="50"/>
      <c r="CF8032" s="50"/>
      <c r="CG8032" s="50"/>
      <c r="CH8032" s="50"/>
      <c r="CI8032" s="50"/>
      <c r="CJ8032" s="50"/>
      <c r="CK8032" s="50"/>
      <c r="CL8032" s="50"/>
      <c r="CM8032" s="50"/>
      <c r="CN8032" s="50"/>
      <c r="CO8032" s="50"/>
      <c r="CP8032" s="50"/>
      <c r="CQ8032" s="50"/>
      <c r="CR8032" s="50"/>
      <c r="CS8032" s="50"/>
      <c r="CT8032" s="50"/>
      <c r="CU8032" s="50"/>
      <c r="CV8032" s="50"/>
      <c r="CW8032" s="50"/>
      <c r="CX8032" s="50"/>
      <c r="CY8032" s="50"/>
      <c r="CZ8032" s="50"/>
      <c r="DA8032" s="50"/>
      <c r="DB8032" s="50"/>
      <c r="DC8032" s="50"/>
      <c r="DD8032" s="50"/>
      <c r="DE8032" s="50"/>
      <c r="DF8032" s="50"/>
      <c r="DG8032" s="50"/>
    </row>
    <row r="8033" spans="1:111" x14ac:dyDescent="0.2">
      <c r="A8033" s="185"/>
      <c r="B8033" s="186"/>
      <c r="C8033" s="186"/>
      <c r="D8033" s="54"/>
      <c r="E8033" s="310"/>
      <c r="F8033" s="192"/>
      <c r="G8033" s="192"/>
      <c r="H8033" s="50"/>
      <c r="I8033" s="50"/>
      <c r="J8033" s="50"/>
      <c r="K8033" s="50"/>
      <c r="L8033" s="50"/>
      <c r="M8033" s="50"/>
      <c r="N8033" s="50"/>
      <c r="O8033" s="50"/>
      <c r="P8033" s="50"/>
      <c r="Q8033" s="50"/>
      <c r="R8033" s="50"/>
      <c r="S8033" s="50"/>
      <c r="T8033" s="50"/>
      <c r="U8033" s="50"/>
      <c r="V8033" s="50"/>
      <c r="W8033" s="50"/>
      <c r="X8033" s="50"/>
      <c r="Y8033" s="50"/>
      <c r="Z8033" s="50"/>
      <c r="AA8033" s="50"/>
      <c r="AB8033" s="50"/>
      <c r="AC8033" s="50"/>
      <c r="AD8033" s="50"/>
      <c r="AE8033" s="50"/>
      <c r="AF8033" s="50"/>
      <c r="AG8033" s="50"/>
      <c r="AH8033" s="50"/>
      <c r="AI8033" s="50"/>
      <c r="AJ8033" s="50"/>
      <c r="AK8033" s="50"/>
      <c r="AL8033" s="50"/>
      <c r="AM8033" s="50"/>
      <c r="AN8033" s="50"/>
      <c r="AO8033" s="50"/>
      <c r="AP8033" s="50"/>
      <c r="AQ8033" s="50"/>
      <c r="AR8033" s="50"/>
      <c r="AS8033" s="50"/>
      <c r="AT8033" s="50"/>
      <c r="AU8033" s="50"/>
      <c r="AV8033" s="50"/>
      <c r="AW8033" s="50"/>
      <c r="AX8033" s="50"/>
      <c r="AY8033" s="50"/>
      <c r="AZ8033" s="50"/>
      <c r="BA8033" s="50"/>
      <c r="BB8033" s="50"/>
      <c r="BC8033" s="50"/>
      <c r="BD8033" s="50"/>
      <c r="BE8033" s="50"/>
      <c r="BF8033" s="50"/>
      <c r="BG8033" s="50"/>
      <c r="BH8033" s="50"/>
      <c r="BI8033" s="50"/>
      <c r="BJ8033" s="50"/>
      <c r="BK8033" s="50"/>
      <c r="BL8033" s="50"/>
      <c r="BM8033" s="50"/>
      <c r="BN8033" s="50"/>
      <c r="BO8033" s="50"/>
      <c r="BP8033" s="50"/>
      <c r="BQ8033" s="50"/>
      <c r="BR8033" s="50"/>
      <c r="BS8033" s="50"/>
      <c r="BT8033" s="50"/>
      <c r="BU8033" s="50"/>
      <c r="BV8033" s="50"/>
      <c r="BW8033" s="50"/>
      <c r="BX8033" s="50"/>
      <c r="BY8033" s="50"/>
      <c r="BZ8033" s="50"/>
      <c r="CA8033" s="50"/>
      <c r="CB8033" s="50"/>
      <c r="CC8033" s="50"/>
      <c r="CD8033" s="50"/>
      <c r="CE8033" s="50"/>
      <c r="CF8033" s="50"/>
      <c r="CG8033" s="50"/>
      <c r="CH8033" s="50"/>
      <c r="CI8033" s="50"/>
      <c r="CJ8033" s="50"/>
      <c r="CK8033" s="50"/>
      <c r="CL8033" s="50"/>
      <c r="CM8033" s="50"/>
      <c r="CN8033" s="50"/>
      <c r="CO8033" s="50"/>
      <c r="CP8033" s="50"/>
      <c r="CQ8033" s="50"/>
      <c r="CR8033" s="50"/>
      <c r="CS8033" s="50"/>
      <c r="CT8033" s="50"/>
      <c r="CU8033" s="50"/>
      <c r="CV8033" s="50"/>
      <c r="CW8033" s="50"/>
      <c r="CX8033" s="50"/>
      <c r="CY8033" s="50"/>
      <c r="CZ8033" s="50"/>
      <c r="DA8033" s="50"/>
      <c r="DB8033" s="50"/>
      <c r="DC8033" s="50"/>
      <c r="DD8033" s="50"/>
      <c r="DE8033" s="50"/>
      <c r="DF8033" s="50"/>
      <c r="DG8033" s="50"/>
    </row>
    <row r="8034" spans="1:111" x14ac:dyDescent="0.2">
      <c r="A8034" s="185"/>
      <c r="B8034" s="186"/>
      <c r="C8034" s="186"/>
      <c r="D8034" s="54"/>
      <c r="E8034" s="310"/>
      <c r="F8034" s="192"/>
      <c r="G8034" s="192"/>
      <c r="H8034" s="50"/>
      <c r="I8034" s="50"/>
      <c r="J8034" s="50"/>
      <c r="K8034" s="50"/>
      <c r="L8034" s="50"/>
      <c r="M8034" s="50"/>
      <c r="N8034" s="50"/>
      <c r="O8034" s="50"/>
      <c r="P8034" s="50"/>
      <c r="Q8034" s="50"/>
      <c r="R8034" s="50"/>
      <c r="S8034" s="50"/>
      <c r="T8034" s="50"/>
      <c r="U8034" s="50"/>
      <c r="V8034" s="50"/>
      <c r="W8034" s="50"/>
      <c r="X8034" s="50"/>
      <c r="Y8034" s="50"/>
      <c r="Z8034" s="50"/>
      <c r="AA8034" s="50"/>
      <c r="AB8034" s="50"/>
      <c r="AC8034" s="50"/>
      <c r="AD8034" s="50"/>
      <c r="AE8034" s="50"/>
      <c r="AF8034" s="50"/>
      <c r="AG8034" s="50"/>
      <c r="AH8034" s="50"/>
      <c r="AI8034" s="50"/>
      <c r="AJ8034" s="50"/>
      <c r="AK8034" s="50"/>
      <c r="AL8034" s="50"/>
      <c r="AM8034" s="50"/>
      <c r="AN8034" s="50"/>
      <c r="AO8034" s="50"/>
      <c r="AP8034" s="50"/>
      <c r="AQ8034" s="50"/>
      <c r="AR8034" s="50"/>
      <c r="AS8034" s="50"/>
      <c r="AT8034" s="50"/>
      <c r="AU8034" s="50"/>
      <c r="AV8034" s="50"/>
      <c r="AW8034" s="50"/>
      <c r="AX8034" s="50"/>
      <c r="AY8034" s="50"/>
      <c r="AZ8034" s="50"/>
      <c r="BA8034" s="50"/>
      <c r="BB8034" s="50"/>
      <c r="BC8034" s="50"/>
      <c r="BD8034" s="50"/>
      <c r="BE8034" s="50"/>
      <c r="BF8034" s="50"/>
      <c r="BG8034" s="50"/>
      <c r="BH8034" s="50"/>
      <c r="BI8034" s="50"/>
      <c r="BJ8034" s="50"/>
      <c r="BK8034" s="50"/>
      <c r="BL8034" s="50"/>
      <c r="BM8034" s="50"/>
      <c r="BN8034" s="50"/>
      <c r="BO8034" s="50"/>
      <c r="BP8034" s="50"/>
      <c r="BQ8034" s="50"/>
      <c r="BR8034" s="50"/>
      <c r="BS8034" s="50"/>
      <c r="BT8034" s="50"/>
      <c r="BU8034" s="50"/>
      <c r="BV8034" s="50"/>
      <c r="BW8034" s="50"/>
      <c r="BX8034" s="50"/>
      <c r="BY8034" s="50"/>
      <c r="BZ8034" s="50"/>
      <c r="CA8034" s="50"/>
      <c r="CB8034" s="50"/>
      <c r="CC8034" s="50"/>
      <c r="CD8034" s="50"/>
      <c r="CE8034" s="50"/>
      <c r="CF8034" s="50"/>
      <c r="CG8034" s="50"/>
      <c r="CH8034" s="50"/>
      <c r="CI8034" s="50"/>
      <c r="CJ8034" s="50"/>
      <c r="CK8034" s="50"/>
      <c r="CL8034" s="50"/>
      <c r="CM8034" s="50"/>
      <c r="CN8034" s="50"/>
      <c r="CO8034" s="50"/>
      <c r="CP8034" s="50"/>
      <c r="CQ8034" s="50"/>
      <c r="CR8034" s="50"/>
      <c r="CS8034" s="50"/>
      <c r="CT8034" s="50"/>
      <c r="CU8034" s="50"/>
      <c r="CV8034" s="50"/>
      <c r="CW8034" s="50"/>
      <c r="CX8034" s="50"/>
      <c r="CY8034" s="50"/>
      <c r="CZ8034" s="50"/>
      <c r="DA8034" s="50"/>
      <c r="DB8034" s="50"/>
      <c r="DC8034" s="50"/>
      <c r="DD8034" s="50"/>
      <c r="DE8034" s="50"/>
      <c r="DF8034" s="50"/>
      <c r="DG8034" s="50"/>
    </row>
    <row r="8035" spans="1:111" x14ac:dyDescent="0.2">
      <c r="A8035" s="185"/>
      <c r="B8035" s="186"/>
      <c r="C8035" s="186"/>
      <c r="D8035" s="54"/>
      <c r="E8035" s="310"/>
      <c r="F8035" s="192"/>
      <c r="G8035" s="192"/>
      <c r="H8035" s="50"/>
      <c r="I8035" s="50"/>
      <c r="J8035" s="50"/>
      <c r="K8035" s="50"/>
      <c r="L8035" s="50"/>
      <c r="M8035" s="50"/>
      <c r="N8035" s="50"/>
      <c r="O8035" s="50"/>
      <c r="P8035" s="50"/>
      <c r="Q8035" s="50"/>
      <c r="R8035" s="50"/>
      <c r="S8035" s="50"/>
      <c r="T8035" s="50"/>
      <c r="U8035" s="50"/>
      <c r="V8035" s="50"/>
      <c r="W8035" s="50"/>
      <c r="X8035" s="50"/>
      <c r="Y8035" s="50"/>
      <c r="Z8035" s="50"/>
      <c r="AA8035" s="50"/>
      <c r="AB8035" s="50"/>
      <c r="AC8035" s="50"/>
      <c r="AD8035" s="50"/>
      <c r="AE8035" s="50"/>
      <c r="AF8035" s="50"/>
      <c r="AG8035" s="50"/>
      <c r="AH8035" s="50"/>
      <c r="AI8035" s="50"/>
      <c r="AJ8035" s="50"/>
      <c r="AK8035" s="50"/>
      <c r="AL8035" s="50"/>
      <c r="AM8035" s="50"/>
      <c r="AN8035" s="50"/>
      <c r="AO8035" s="50"/>
      <c r="AP8035" s="50"/>
      <c r="AQ8035" s="50"/>
      <c r="AR8035" s="50"/>
      <c r="AS8035" s="50"/>
      <c r="AT8035" s="50"/>
      <c r="AU8035" s="50"/>
      <c r="AV8035" s="50"/>
      <c r="AW8035" s="50"/>
      <c r="AX8035" s="50"/>
      <c r="AY8035" s="50"/>
      <c r="AZ8035" s="50"/>
      <c r="BA8035" s="50"/>
      <c r="BB8035" s="50"/>
      <c r="BC8035" s="50"/>
      <c r="BD8035" s="50"/>
      <c r="BE8035" s="50"/>
      <c r="BF8035" s="50"/>
      <c r="BG8035" s="50"/>
      <c r="BH8035" s="50"/>
      <c r="BI8035" s="50"/>
      <c r="BJ8035" s="50"/>
      <c r="BK8035" s="50"/>
      <c r="BL8035" s="50"/>
      <c r="BM8035" s="50"/>
      <c r="BN8035" s="50"/>
      <c r="BO8035" s="50"/>
      <c r="BP8035" s="50"/>
      <c r="BQ8035" s="50"/>
      <c r="BR8035" s="50"/>
      <c r="BS8035" s="50"/>
      <c r="BT8035" s="50"/>
      <c r="BU8035" s="50"/>
      <c r="BV8035" s="50"/>
      <c r="BW8035" s="50"/>
      <c r="BX8035" s="50"/>
      <c r="BY8035" s="50"/>
      <c r="BZ8035" s="50"/>
      <c r="CA8035" s="50"/>
      <c r="CB8035" s="50"/>
      <c r="CC8035" s="50"/>
      <c r="CD8035" s="50"/>
      <c r="CE8035" s="50"/>
      <c r="CF8035" s="50"/>
      <c r="CG8035" s="50"/>
      <c r="CH8035" s="50"/>
      <c r="CI8035" s="50"/>
      <c r="CJ8035" s="50"/>
      <c r="CK8035" s="50"/>
      <c r="CL8035" s="50"/>
      <c r="CM8035" s="50"/>
      <c r="CN8035" s="50"/>
      <c r="CO8035" s="50"/>
      <c r="CP8035" s="50"/>
      <c r="CQ8035" s="50"/>
      <c r="CR8035" s="50"/>
      <c r="CS8035" s="50"/>
      <c r="CT8035" s="50"/>
      <c r="CU8035" s="50"/>
      <c r="CV8035" s="50"/>
      <c r="CW8035" s="50"/>
      <c r="CX8035" s="50"/>
      <c r="CY8035" s="50"/>
      <c r="CZ8035" s="50"/>
      <c r="DA8035" s="50"/>
      <c r="DB8035" s="50"/>
      <c r="DC8035" s="50"/>
      <c r="DD8035" s="50"/>
      <c r="DE8035" s="50"/>
      <c r="DF8035" s="50"/>
      <c r="DG8035" s="50"/>
    </row>
    <row r="8036" spans="1:111" x14ac:dyDescent="0.2">
      <c r="A8036" s="185"/>
      <c r="B8036" s="186"/>
      <c r="C8036" s="186"/>
      <c r="D8036" s="54"/>
      <c r="E8036" s="310"/>
      <c r="F8036" s="192"/>
      <c r="G8036" s="192"/>
      <c r="H8036" s="50"/>
      <c r="I8036" s="50"/>
      <c r="J8036" s="50"/>
      <c r="K8036" s="50"/>
      <c r="L8036" s="50"/>
      <c r="M8036" s="50"/>
      <c r="N8036" s="50"/>
      <c r="O8036" s="50"/>
      <c r="P8036" s="50"/>
      <c r="Q8036" s="50"/>
      <c r="R8036" s="50"/>
      <c r="S8036" s="50"/>
      <c r="T8036" s="50"/>
      <c r="U8036" s="50"/>
      <c r="V8036" s="50"/>
      <c r="W8036" s="50"/>
      <c r="X8036" s="50"/>
      <c r="Y8036" s="50"/>
      <c r="Z8036" s="50"/>
      <c r="AA8036" s="50"/>
      <c r="AB8036" s="50"/>
      <c r="AC8036" s="50"/>
      <c r="AD8036" s="50"/>
      <c r="AE8036" s="50"/>
      <c r="AF8036" s="50"/>
      <c r="AG8036" s="50"/>
      <c r="AH8036" s="50"/>
      <c r="AI8036" s="50"/>
      <c r="AJ8036" s="50"/>
      <c r="AK8036" s="50"/>
      <c r="AL8036" s="50"/>
      <c r="AM8036" s="50"/>
      <c r="AN8036" s="50"/>
      <c r="AO8036" s="50"/>
      <c r="AP8036" s="50"/>
      <c r="AQ8036" s="50"/>
      <c r="AR8036" s="50"/>
      <c r="AS8036" s="50"/>
      <c r="AT8036" s="50"/>
      <c r="AU8036" s="50"/>
      <c r="AV8036" s="50"/>
      <c r="AW8036" s="50"/>
      <c r="AX8036" s="50"/>
      <c r="AY8036" s="50"/>
      <c r="AZ8036" s="50"/>
      <c r="BA8036" s="50"/>
      <c r="BB8036" s="50"/>
      <c r="BC8036" s="50"/>
      <c r="BD8036" s="50"/>
      <c r="BE8036" s="50"/>
      <c r="BF8036" s="50"/>
      <c r="BG8036" s="50"/>
      <c r="BH8036" s="50"/>
      <c r="BI8036" s="50"/>
      <c r="BJ8036" s="50"/>
      <c r="BK8036" s="50"/>
      <c r="BL8036" s="50"/>
      <c r="BM8036" s="50"/>
      <c r="BN8036" s="50"/>
      <c r="BO8036" s="50"/>
      <c r="BP8036" s="50"/>
      <c r="BQ8036" s="50"/>
      <c r="BR8036" s="50"/>
      <c r="BS8036" s="50"/>
      <c r="BT8036" s="50"/>
      <c r="BU8036" s="50"/>
      <c r="BV8036" s="50"/>
      <c r="BW8036" s="50"/>
      <c r="BX8036" s="50"/>
      <c r="BY8036" s="50"/>
      <c r="BZ8036" s="50"/>
      <c r="CA8036" s="50"/>
      <c r="CB8036" s="50"/>
      <c r="CC8036" s="50"/>
      <c r="CD8036" s="50"/>
      <c r="CE8036" s="50"/>
      <c r="CF8036" s="50"/>
      <c r="CG8036" s="50"/>
      <c r="CH8036" s="50"/>
      <c r="CI8036" s="50"/>
      <c r="CJ8036" s="50"/>
      <c r="CK8036" s="50"/>
      <c r="CL8036" s="50"/>
      <c r="CM8036" s="50"/>
      <c r="CN8036" s="50"/>
      <c r="CO8036" s="50"/>
      <c r="CP8036" s="50"/>
      <c r="CQ8036" s="50"/>
      <c r="CR8036" s="50"/>
      <c r="CS8036" s="50"/>
      <c r="CT8036" s="50"/>
      <c r="CU8036" s="50"/>
      <c r="CV8036" s="50"/>
      <c r="CW8036" s="50"/>
      <c r="CX8036" s="50"/>
      <c r="CY8036" s="50"/>
      <c r="CZ8036" s="50"/>
      <c r="DA8036" s="50"/>
      <c r="DB8036" s="50"/>
      <c r="DC8036" s="50"/>
      <c r="DD8036" s="50"/>
      <c r="DE8036" s="50"/>
      <c r="DF8036" s="50"/>
      <c r="DG8036" s="50"/>
    </row>
    <row r="8037" spans="1:111" x14ac:dyDescent="0.2">
      <c r="A8037" s="185"/>
      <c r="B8037" s="186"/>
      <c r="C8037" s="186"/>
      <c r="D8037" s="54"/>
      <c r="E8037" s="310"/>
      <c r="F8037" s="192"/>
      <c r="G8037" s="192"/>
      <c r="H8037" s="50"/>
      <c r="I8037" s="50"/>
      <c r="J8037" s="50"/>
      <c r="K8037" s="50"/>
      <c r="L8037" s="50"/>
      <c r="M8037" s="50"/>
      <c r="N8037" s="50"/>
      <c r="O8037" s="50"/>
      <c r="P8037" s="50"/>
      <c r="Q8037" s="50"/>
      <c r="R8037" s="50"/>
      <c r="S8037" s="50"/>
      <c r="T8037" s="50"/>
      <c r="U8037" s="50"/>
      <c r="V8037" s="50"/>
      <c r="W8037" s="50"/>
      <c r="X8037" s="50"/>
      <c r="Y8037" s="50"/>
      <c r="Z8037" s="50"/>
      <c r="AA8037" s="50"/>
      <c r="AB8037" s="50"/>
      <c r="AC8037" s="50"/>
      <c r="AD8037" s="50"/>
      <c r="AE8037" s="50"/>
      <c r="AF8037" s="50"/>
      <c r="AG8037" s="50"/>
      <c r="AH8037" s="50"/>
      <c r="AI8037" s="50"/>
      <c r="AJ8037" s="50"/>
      <c r="AK8037" s="50"/>
      <c r="AL8037" s="50"/>
      <c r="AM8037" s="50"/>
      <c r="AN8037" s="50"/>
      <c r="AO8037" s="50"/>
      <c r="AP8037" s="50"/>
      <c r="AQ8037" s="50"/>
      <c r="AR8037" s="50"/>
      <c r="AS8037" s="50"/>
      <c r="AT8037" s="50"/>
      <c r="AU8037" s="50"/>
      <c r="AV8037" s="50"/>
      <c r="AW8037" s="50"/>
      <c r="AX8037" s="50"/>
      <c r="AY8037" s="50"/>
      <c r="AZ8037" s="50"/>
      <c r="BA8037" s="50"/>
      <c r="BB8037" s="50"/>
      <c r="BC8037" s="50"/>
      <c r="BD8037" s="50"/>
      <c r="BE8037" s="50"/>
      <c r="BF8037" s="50"/>
      <c r="BG8037" s="50"/>
      <c r="BH8037" s="50"/>
      <c r="BI8037" s="50"/>
      <c r="BJ8037" s="50"/>
      <c r="BK8037" s="50"/>
      <c r="BL8037" s="50"/>
      <c r="BM8037" s="50"/>
      <c r="BN8037" s="50"/>
      <c r="BO8037" s="50"/>
      <c r="BP8037" s="50"/>
      <c r="BQ8037" s="50"/>
      <c r="BR8037" s="50"/>
      <c r="BS8037" s="50"/>
      <c r="BT8037" s="50"/>
      <c r="BU8037" s="50"/>
      <c r="BV8037" s="50"/>
      <c r="BW8037" s="50"/>
      <c r="BX8037" s="50"/>
      <c r="BY8037" s="50"/>
      <c r="BZ8037" s="50"/>
      <c r="CA8037" s="50"/>
      <c r="CB8037" s="50"/>
      <c r="CC8037" s="50"/>
      <c r="CD8037" s="50"/>
      <c r="CE8037" s="50"/>
      <c r="CF8037" s="50"/>
      <c r="CG8037" s="50"/>
      <c r="CH8037" s="50"/>
      <c r="CI8037" s="50"/>
      <c r="CJ8037" s="50"/>
      <c r="CK8037" s="50"/>
      <c r="CL8037" s="50"/>
      <c r="CM8037" s="50"/>
      <c r="CN8037" s="50"/>
      <c r="CO8037" s="50"/>
      <c r="CP8037" s="50"/>
      <c r="CQ8037" s="50"/>
      <c r="CR8037" s="50"/>
      <c r="CS8037" s="50"/>
      <c r="CT8037" s="50"/>
      <c r="CU8037" s="50"/>
      <c r="CV8037" s="50"/>
      <c r="CW8037" s="50"/>
      <c r="CX8037" s="50"/>
      <c r="CY8037" s="50"/>
      <c r="CZ8037" s="50"/>
      <c r="DA8037" s="50"/>
      <c r="DB8037" s="50"/>
      <c r="DC8037" s="50"/>
      <c r="DD8037" s="50"/>
      <c r="DE8037" s="50"/>
      <c r="DF8037" s="50"/>
      <c r="DG8037" s="50"/>
    </row>
    <row r="8038" spans="1:111" x14ac:dyDescent="0.2">
      <c r="A8038" s="185"/>
      <c r="B8038" s="186"/>
      <c r="C8038" s="186"/>
      <c r="D8038" s="54"/>
      <c r="E8038" s="310"/>
      <c r="F8038" s="192"/>
      <c r="G8038" s="192"/>
      <c r="H8038" s="50"/>
      <c r="I8038" s="50"/>
      <c r="J8038" s="50"/>
      <c r="K8038" s="50"/>
      <c r="L8038" s="50"/>
      <c r="M8038" s="50"/>
      <c r="N8038" s="50"/>
      <c r="O8038" s="50"/>
      <c r="P8038" s="50"/>
      <c r="Q8038" s="50"/>
      <c r="R8038" s="50"/>
      <c r="S8038" s="50"/>
      <c r="T8038" s="50"/>
      <c r="U8038" s="50"/>
      <c r="V8038" s="50"/>
      <c r="W8038" s="50"/>
      <c r="X8038" s="50"/>
      <c r="Y8038" s="50"/>
      <c r="Z8038" s="50"/>
      <c r="AA8038" s="50"/>
      <c r="AB8038" s="50"/>
      <c r="AC8038" s="50"/>
      <c r="AD8038" s="50"/>
      <c r="AE8038" s="50"/>
      <c r="AF8038" s="50"/>
      <c r="AG8038" s="50"/>
      <c r="AH8038" s="50"/>
      <c r="AI8038" s="50"/>
      <c r="AJ8038" s="50"/>
      <c r="AK8038" s="50"/>
      <c r="AL8038" s="50"/>
      <c r="AM8038" s="50"/>
      <c r="AN8038" s="50"/>
      <c r="AO8038" s="50"/>
      <c r="AP8038" s="50"/>
      <c r="AQ8038" s="50"/>
      <c r="AR8038" s="50"/>
      <c r="AS8038" s="50"/>
      <c r="AT8038" s="50"/>
      <c r="AU8038" s="50"/>
      <c r="AV8038" s="50"/>
      <c r="AW8038" s="50"/>
      <c r="AX8038" s="50"/>
      <c r="AY8038" s="50"/>
      <c r="AZ8038" s="50"/>
      <c r="BA8038" s="50"/>
      <c r="BB8038" s="50"/>
      <c r="BC8038" s="50"/>
      <c r="BD8038" s="50"/>
      <c r="BE8038" s="50"/>
      <c r="BF8038" s="50"/>
      <c r="BG8038" s="50"/>
      <c r="BH8038" s="50"/>
      <c r="BI8038" s="50"/>
      <c r="BJ8038" s="50"/>
      <c r="BK8038" s="50"/>
      <c r="BL8038" s="50"/>
      <c r="BM8038" s="50"/>
      <c r="BN8038" s="50"/>
      <c r="BO8038" s="50"/>
      <c r="BP8038" s="50"/>
      <c r="BQ8038" s="50"/>
      <c r="BR8038" s="50"/>
      <c r="BS8038" s="50"/>
      <c r="BT8038" s="50"/>
      <c r="BU8038" s="50"/>
      <c r="BV8038" s="50"/>
      <c r="BW8038" s="50"/>
      <c r="BX8038" s="50"/>
      <c r="BY8038" s="50"/>
      <c r="BZ8038" s="50"/>
      <c r="CA8038" s="50"/>
      <c r="CB8038" s="50"/>
      <c r="CC8038" s="50"/>
      <c r="CD8038" s="50"/>
      <c r="CE8038" s="50"/>
      <c r="CF8038" s="50"/>
      <c r="CG8038" s="50"/>
      <c r="CH8038" s="50"/>
      <c r="CI8038" s="50"/>
      <c r="CJ8038" s="50"/>
      <c r="CK8038" s="50"/>
      <c r="CL8038" s="50"/>
      <c r="CM8038" s="50"/>
      <c r="CN8038" s="50"/>
      <c r="CO8038" s="50"/>
      <c r="CP8038" s="50"/>
      <c r="CQ8038" s="50"/>
      <c r="CR8038" s="50"/>
      <c r="CS8038" s="50"/>
      <c r="CT8038" s="50"/>
      <c r="CU8038" s="50"/>
      <c r="CV8038" s="50"/>
      <c r="CW8038" s="50"/>
      <c r="CX8038" s="50"/>
      <c r="CY8038" s="50"/>
      <c r="CZ8038" s="50"/>
      <c r="DA8038" s="50"/>
      <c r="DB8038" s="50"/>
      <c r="DC8038" s="50"/>
      <c r="DD8038" s="50"/>
      <c r="DE8038" s="50"/>
      <c r="DF8038" s="50"/>
      <c r="DG8038" s="50"/>
    </row>
    <row r="8039" spans="1:111" x14ac:dyDescent="0.2">
      <c r="A8039" s="185"/>
      <c r="B8039" s="186"/>
      <c r="C8039" s="186"/>
      <c r="D8039" s="54"/>
      <c r="E8039" s="310"/>
      <c r="F8039" s="192"/>
      <c r="G8039" s="192"/>
      <c r="H8039" s="50"/>
      <c r="I8039" s="50"/>
      <c r="J8039" s="50"/>
      <c r="K8039" s="50"/>
      <c r="L8039" s="50"/>
      <c r="M8039" s="50"/>
      <c r="N8039" s="50"/>
      <c r="O8039" s="50"/>
      <c r="P8039" s="50"/>
      <c r="Q8039" s="50"/>
      <c r="R8039" s="50"/>
      <c r="S8039" s="50"/>
      <c r="T8039" s="50"/>
      <c r="U8039" s="50"/>
      <c r="V8039" s="50"/>
      <c r="W8039" s="50"/>
      <c r="X8039" s="50"/>
      <c r="Y8039" s="50"/>
      <c r="Z8039" s="50"/>
      <c r="AA8039" s="50"/>
      <c r="AB8039" s="50"/>
      <c r="AC8039" s="50"/>
      <c r="AD8039" s="50"/>
      <c r="AE8039" s="50"/>
      <c r="AF8039" s="50"/>
      <c r="AG8039" s="50"/>
      <c r="AH8039" s="50"/>
      <c r="AI8039" s="50"/>
      <c r="AJ8039" s="50"/>
      <c r="AK8039" s="50"/>
      <c r="AL8039" s="50"/>
      <c r="AM8039" s="50"/>
      <c r="AN8039" s="50"/>
      <c r="AO8039" s="50"/>
      <c r="AP8039" s="50"/>
      <c r="AQ8039" s="50"/>
      <c r="AR8039" s="50"/>
      <c r="AS8039" s="50"/>
      <c r="AT8039" s="50"/>
      <c r="AU8039" s="50"/>
      <c r="AV8039" s="50"/>
      <c r="AW8039" s="50"/>
      <c r="AX8039" s="50"/>
      <c r="AY8039" s="50"/>
      <c r="AZ8039" s="50"/>
      <c r="BA8039" s="50"/>
      <c r="BB8039" s="50"/>
      <c r="BC8039" s="50"/>
      <c r="BD8039" s="50"/>
      <c r="BE8039" s="50"/>
      <c r="BF8039" s="50"/>
      <c r="BG8039" s="50"/>
      <c r="BH8039" s="50"/>
      <c r="BI8039" s="50"/>
      <c r="BJ8039" s="50"/>
      <c r="BK8039" s="50"/>
      <c r="BL8039" s="50"/>
      <c r="BM8039" s="50"/>
      <c r="BN8039" s="50"/>
      <c r="BO8039" s="50"/>
      <c r="BP8039" s="50"/>
      <c r="BQ8039" s="50"/>
      <c r="BR8039" s="50"/>
      <c r="BS8039" s="50"/>
      <c r="BT8039" s="50"/>
      <c r="BU8039" s="50"/>
      <c r="BV8039" s="50"/>
      <c r="BW8039" s="50"/>
      <c r="BX8039" s="50"/>
      <c r="BY8039" s="50"/>
      <c r="BZ8039" s="50"/>
      <c r="CA8039" s="50"/>
      <c r="CB8039" s="50"/>
      <c r="CC8039" s="50"/>
      <c r="CD8039" s="50"/>
      <c r="CE8039" s="50"/>
      <c r="CF8039" s="50"/>
      <c r="CG8039" s="50"/>
      <c r="CH8039" s="50"/>
      <c r="CI8039" s="50"/>
      <c r="CJ8039" s="50"/>
      <c r="CK8039" s="50"/>
      <c r="CL8039" s="50"/>
      <c r="CM8039" s="50"/>
      <c r="CN8039" s="50"/>
      <c r="CO8039" s="50"/>
      <c r="CP8039" s="50"/>
      <c r="CQ8039" s="50"/>
      <c r="CR8039" s="50"/>
      <c r="CS8039" s="50"/>
      <c r="CT8039" s="50"/>
      <c r="CU8039" s="50"/>
      <c r="CV8039" s="50"/>
      <c r="CW8039" s="50"/>
      <c r="CX8039" s="50"/>
      <c r="CY8039" s="50"/>
      <c r="CZ8039" s="50"/>
      <c r="DA8039" s="50"/>
      <c r="DB8039" s="50"/>
      <c r="DC8039" s="50"/>
      <c r="DD8039" s="50"/>
      <c r="DE8039" s="50"/>
      <c r="DF8039" s="50"/>
      <c r="DG8039" s="50"/>
    </row>
    <row r="8040" spans="1:111" x14ac:dyDescent="0.2">
      <c r="A8040" s="185"/>
      <c r="B8040" s="186"/>
      <c r="C8040" s="186"/>
      <c r="D8040" s="54"/>
      <c r="E8040" s="310"/>
      <c r="F8040" s="192"/>
      <c r="G8040" s="192"/>
      <c r="H8040" s="50"/>
      <c r="I8040" s="50"/>
      <c r="J8040" s="50"/>
      <c r="K8040" s="50"/>
      <c r="L8040" s="50"/>
      <c r="M8040" s="50"/>
      <c r="N8040" s="50"/>
      <c r="O8040" s="50"/>
      <c r="P8040" s="50"/>
      <c r="Q8040" s="50"/>
      <c r="R8040" s="50"/>
      <c r="S8040" s="50"/>
      <c r="T8040" s="50"/>
      <c r="U8040" s="50"/>
      <c r="V8040" s="50"/>
      <c r="W8040" s="50"/>
      <c r="X8040" s="50"/>
      <c r="Y8040" s="50"/>
      <c r="Z8040" s="50"/>
      <c r="AA8040" s="50"/>
      <c r="AB8040" s="50"/>
      <c r="AC8040" s="50"/>
      <c r="AD8040" s="50"/>
      <c r="AE8040" s="50"/>
      <c r="AF8040" s="50"/>
      <c r="AG8040" s="50"/>
      <c r="AH8040" s="50"/>
      <c r="AI8040" s="50"/>
      <c r="AJ8040" s="50"/>
      <c r="AK8040" s="50"/>
      <c r="AL8040" s="50"/>
      <c r="AM8040" s="50"/>
      <c r="AN8040" s="50"/>
      <c r="AO8040" s="50"/>
      <c r="AP8040" s="50"/>
      <c r="AQ8040" s="50"/>
      <c r="AR8040" s="50"/>
      <c r="AS8040" s="50"/>
      <c r="AT8040" s="50"/>
      <c r="AU8040" s="50"/>
      <c r="AV8040" s="50"/>
      <c r="AW8040" s="50"/>
      <c r="AX8040" s="50"/>
      <c r="AY8040" s="50"/>
      <c r="AZ8040" s="50"/>
      <c r="BA8040" s="50"/>
      <c r="BB8040" s="50"/>
      <c r="BC8040" s="50"/>
      <c r="BD8040" s="50"/>
      <c r="BE8040" s="50"/>
      <c r="BF8040" s="50"/>
      <c r="BG8040" s="50"/>
      <c r="BH8040" s="50"/>
      <c r="BI8040" s="50"/>
      <c r="BJ8040" s="50"/>
      <c r="BK8040" s="50"/>
      <c r="BL8040" s="50"/>
      <c r="BM8040" s="50"/>
      <c r="BN8040" s="50"/>
      <c r="BO8040" s="50"/>
      <c r="BP8040" s="50"/>
      <c r="BQ8040" s="50"/>
      <c r="BR8040" s="50"/>
      <c r="BS8040" s="50"/>
      <c r="BT8040" s="50"/>
      <c r="BU8040" s="50"/>
      <c r="BV8040" s="50"/>
      <c r="BW8040" s="50"/>
      <c r="BX8040" s="50"/>
      <c r="BY8040" s="50"/>
      <c r="BZ8040" s="50"/>
      <c r="CA8040" s="50"/>
      <c r="CB8040" s="50"/>
      <c r="CC8040" s="50"/>
      <c r="CD8040" s="50"/>
      <c r="CE8040" s="50"/>
      <c r="CF8040" s="50"/>
      <c r="CG8040" s="50"/>
      <c r="CH8040" s="50"/>
      <c r="CI8040" s="50"/>
      <c r="CJ8040" s="50"/>
      <c r="CK8040" s="50"/>
      <c r="CL8040" s="50"/>
      <c r="CM8040" s="50"/>
      <c r="CN8040" s="50"/>
      <c r="CO8040" s="50"/>
      <c r="CP8040" s="50"/>
      <c r="CQ8040" s="50"/>
      <c r="CR8040" s="50"/>
      <c r="CS8040" s="50"/>
      <c r="CT8040" s="50"/>
      <c r="CU8040" s="50"/>
      <c r="CV8040" s="50"/>
      <c r="CW8040" s="50"/>
      <c r="CX8040" s="50"/>
      <c r="CY8040" s="50"/>
      <c r="CZ8040" s="50"/>
      <c r="DA8040" s="50"/>
      <c r="DB8040" s="50"/>
      <c r="DC8040" s="50"/>
      <c r="DD8040" s="50"/>
      <c r="DE8040" s="50"/>
      <c r="DF8040" s="50"/>
      <c r="DG8040" s="50"/>
    </row>
    <row r="8041" spans="1:111" x14ac:dyDescent="0.2">
      <c r="A8041" s="185"/>
      <c r="B8041" s="186"/>
      <c r="C8041" s="186"/>
      <c r="D8041" s="54"/>
      <c r="E8041" s="310"/>
      <c r="F8041" s="192"/>
      <c r="G8041" s="192"/>
      <c r="H8041" s="50"/>
      <c r="I8041" s="50"/>
      <c r="J8041" s="50"/>
      <c r="K8041" s="50"/>
      <c r="L8041" s="50"/>
      <c r="M8041" s="50"/>
      <c r="N8041" s="50"/>
      <c r="O8041" s="50"/>
      <c r="P8041" s="50"/>
      <c r="Q8041" s="50"/>
      <c r="R8041" s="50"/>
      <c r="S8041" s="50"/>
      <c r="T8041" s="50"/>
      <c r="U8041" s="50"/>
      <c r="V8041" s="50"/>
      <c r="W8041" s="50"/>
      <c r="X8041" s="50"/>
      <c r="Y8041" s="50"/>
      <c r="Z8041" s="50"/>
      <c r="AA8041" s="50"/>
      <c r="AB8041" s="50"/>
      <c r="AC8041" s="50"/>
      <c r="AD8041" s="50"/>
      <c r="AE8041" s="50"/>
      <c r="AF8041" s="50"/>
      <c r="AG8041" s="50"/>
      <c r="AH8041" s="50"/>
      <c r="AI8041" s="50"/>
      <c r="AJ8041" s="50"/>
      <c r="AK8041" s="50"/>
      <c r="AL8041" s="50"/>
      <c r="AM8041" s="50"/>
      <c r="AN8041" s="50"/>
      <c r="AO8041" s="50"/>
      <c r="AP8041" s="50"/>
      <c r="AQ8041" s="50"/>
      <c r="AR8041" s="50"/>
      <c r="AS8041" s="50"/>
      <c r="AT8041" s="50"/>
      <c r="AU8041" s="50"/>
      <c r="AV8041" s="50"/>
      <c r="AW8041" s="50"/>
      <c r="AX8041" s="50"/>
      <c r="AY8041" s="50"/>
      <c r="AZ8041" s="50"/>
      <c r="BA8041" s="50"/>
      <c r="BB8041" s="50"/>
      <c r="BC8041" s="50"/>
      <c r="BD8041" s="50"/>
      <c r="BE8041" s="50"/>
      <c r="BF8041" s="50"/>
      <c r="BG8041" s="50"/>
      <c r="BH8041" s="50"/>
      <c r="BI8041" s="50"/>
      <c r="BJ8041" s="50"/>
      <c r="BK8041" s="50"/>
      <c r="BL8041" s="50"/>
      <c r="BM8041" s="50"/>
      <c r="BN8041" s="50"/>
      <c r="BO8041" s="50"/>
      <c r="BP8041" s="50"/>
      <c r="BQ8041" s="50"/>
      <c r="BR8041" s="50"/>
      <c r="BS8041" s="50"/>
      <c r="BT8041" s="50"/>
      <c r="BU8041" s="50"/>
      <c r="BV8041" s="50"/>
      <c r="BW8041" s="50"/>
      <c r="BX8041" s="50"/>
      <c r="BY8041" s="50"/>
      <c r="BZ8041" s="50"/>
      <c r="CA8041" s="50"/>
      <c r="CB8041" s="50"/>
      <c r="CC8041" s="50"/>
      <c r="CD8041" s="50"/>
      <c r="CE8041" s="50"/>
      <c r="CF8041" s="50"/>
      <c r="CG8041" s="50"/>
      <c r="CH8041" s="50"/>
      <c r="CI8041" s="50"/>
      <c r="CJ8041" s="50"/>
      <c r="CK8041" s="50"/>
      <c r="CL8041" s="50"/>
      <c r="CM8041" s="50"/>
      <c r="CN8041" s="50"/>
      <c r="CO8041" s="50"/>
      <c r="CP8041" s="50"/>
      <c r="CQ8041" s="50"/>
      <c r="CR8041" s="50"/>
      <c r="CS8041" s="50"/>
      <c r="CT8041" s="50"/>
      <c r="CU8041" s="50"/>
      <c r="CV8041" s="50"/>
      <c r="CW8041" s="50"/>
      <c r="CX8041" s="50"/>
      <c r="CY8041" s="50"/>
      <c r="CZ8041" s="50"/>
      <c r="DA8041" s="50"/>
      <c r="DB8041" s="50"/>
      <c r="DC8041" s="50"/>
      <c r="DD8041" s="50"/>
      <c r="DE8041" s="50"/>
      <c r="DF8041" s="50"/>
      <c r="DG8041" s="50"/>
    </row>
    <row r="8042" spans="1:111" x14ac:dyDescent="0.2">
      <c r="A8042" s="185"/>
      <c r="B8042" s="186"/>
      <c r="C8042" s="186"/>
      <c r="D8042" s="54"/>
      <c r="E8042" s="310"/>
      <c r="F8042" s="192"/>
      <c r="G8042" s="192"/>
      <c r="H8042" s="50"/>
      <c r="I8042" s="50"/>
      <c r="J8042" s="50"/>
      <c r="K8042" s="50"/>
      <c r="L8042" s="50"/>
      <c r="M8042" s="50"/>
      <c r="N8042" s="50"/>
      <c r="O8042" s="50"/>
      <c r="P8042" s="50"/>
      <c r="Q8042" s="50"/>
      <c r="R8042" s="50"/>
      <c r="S8042" s="50"/>
      <c r="T8042" s="50"/>
      <c r="U8042" s="50"/>
      <c r="V8042" s="50"/>
      <c r="W8042" s="50"/>
      <c r="X8042" s="50"/>
      <c r="Y8042" s="50"/>
      <c r="Z8042" s="50"/>
      <c r="AA8042" s="50"/>
      <c r="AB8042" s="50"/>
      <c r="AC8042" s="50"/>
      <c r="AD8042" s="50"/>
      <c r="AE8042" s="50"/>
      <c r="AF8042" s="50"/>
      <c r="AG8042" s="50"/>
      <c r="AH8042" s="50"/>
      <c r="AI8042" s="50"/>
      <c r="AJ8042" s="50"/>
      <c r="AK8042" s="50"/>
      <c r="AL8042" s="50"/>
      <c r="AM8042" s="50"/>
      <c r="AN8042" s="50"/>
      <c r="AO8042" s="50"/>
      <c r="AP8042" s="50"/>
      <c r="AQ8042" s="50"/>
      <c r="AR8042" s="50"/>
      <c r="AS8042" s="50"/>
      <c r="AT8042" s="50"/>
      <c r="AU8042" s="50"/>
      <c r="AV8042" s="50"/>
      <c r="AW8042" s="50"/>
      <c r="AX8042" s="50"/>
      <c r="AY8042" s="50"/>
      <c r="AZ8042" s="50"/>
      <c r="BA8042" s="50"/>
      <c r="BB8042" s="50"/>
      <c r="BC8042" s="50"/>
      <c r="BD8042" s="50"/>
      <c r="BE8042" s="50"/>
      <c r="BF8042" s="50"/>
      <c r="BG8042" s="50"/>
      <c r="BH8042" s="50"/>
      <c r="BI8042" s="50"/>
      <c r="BJ8042" s="50"/>
      <c r="BK8042" s="50"/>
      <c r="BL8042" s="50"/>
      <c r="BM8042" s="50"/>
      <c r="BN8042" s="50"/>
      <c r="BO8042" s="50"/>
      <c r="BP8042" s="50"/>
      <c r="BQ8042" s="50"/>
      <c r="BR8042" s="50"/>
      <c r="BS8042" s="50"/>
      <c r="BT8042" s="50"/>
      <c r="BU8042" s="50"/>
      <c r="BV8042" s="50"/>
      <c r="BW8042" s="50"/>
      <c r="BX8042" s="50"/>
      <c r="BY8042" s="50"/>
      <c r="BZ8042" s="50"/>
      <c r="CA8042" s="50"/>
      <c r="CB8042" s="50"/>
      <c r="CC8042" s="50"/>
      <c r="CD8042" s="50"/>
      <c r="CE8042" s="50"/>
      <c r="CF8042" s="50"/>
      <c r="CG8042" s="50"/>
      <c r="CH8042" s="50"/>
      <c r="CI8042" s="50"/>
      <c r="CJ8042" s="50"/>
      <c r="CK8042" s="50"/>
      <c r="CL8042" s="50"/>
      <c r="CM8042" s="50"/>
      <c r="CN8042" s="50"/>
      <c r="CO8042" s="50"/>
      <c r="CP8042" s="50"/>
      <c r="CQ8042" s="50"/>
      <c r="CR8042" s="50"/>
      <c r="CS8042" s="50"/>
      <c r="CT8042" s="50"/>
      <c r="CU8042" s="50"/>
      <c r="CV8042" s="50"/>
      <c r="CW8042" s="50"/>
      <c r="CX8042" s="50"/>
      <c r="CY8042" s="50"/>
      <c r="CZ8042" s="50"/>
      <c r="DA8042" s="50"/>
      <c r="DB8042" s="50"/>
      <c r="DC8042" s="50"/>
      <c r="DD8042" s="50"/>
      <c r="DE8042" s="50"/>
      <c r="DF8042" s="50"/>
      <c r="DG8042" s="50"/>
    </row>
    <row r="8043" spans="1:111" x14ac:dyDescent="0.2">
      <c r="A8043" s="185"/>
      <c r="B8043" s="186"/>
      <c r="C8043" s="186"/>
      <c r="D8043" s="54"/>
      <c r="E8043" s="310"/>
      <c r="F8043" s="192"/>
      <c r="G8043" s="192"/>
      <c r="H8043" s="50"/>
      <c r="I8043" s="50"/>
      <c r="J8043" s="50"/>
      <c r="K8043" s="50"/>
      <c r="L8043" s="50"/>
      <c r="M8043" s="50"/>
      <c r="N8043" s="50"/>
      <c r="O8043" s="50"/>
      <c r="P8043" s="50"/>
      <c r="Q8043" s="50"/>
      <c r="R8043" s="50"/>
      <c r="S8043" s="50"/>
      <c r="T8043" s="50"/>
      <c r="U8043" s="50"/>
      <c r="V8043" s="50"/>
      <c r="W8043" s="50"/>
      <c r="X8043" s="50"/>
      <c r="Y8043" s="50"/>
      <c r="Z8043" s="50"/>
      <c r="AA8043" s="50"/>
      <c r="AB8043" s="50"/>
      <c r="AC8043" s="50"/>
      <c r="AD8043" s="50"/>
      <c r="AE8043" s="50"/>
      <c r="AF8043" s="50"/>
      <c r="AG8043" s="50"/>
      <c r="AH8043" s="50"/>
      <c r="AI8043" s="50"/>
      <c r="AJ8043" s="50"/>
      <c r="AK8043" s="50"/>
      <c r="AL8043" s="50"/>
      <c r="AM8043" s="50"/>
      <c r="AN8043" s="50"/>
      <c r="AO8043" s="50"/>
      <c r="AP8043" s="50"/>
      <c r="AQ8043" s="50"/>
      <c r="AR8043" s="50"/>
      <c r="AS8043" s="50"/>
      <c r="AT8043" s="50"/>
      <c r="AU8043" s="50"/>
      <c r="AV8043" s="50"/>
      <c r="AW8043" s="50"/>
      <c r="AX8043" s="50"/>
      <c r="AY8043" s="50"/>
      <c r="AZ8043" s="50"/>
      <c r="BA8043" s="50"/>
      <c r="BB8043" s="50"/>
      <c r="BC8043" s="50"/>
      <c r="BD8043" s="50"/>
      <c r="BE8043" s="50"/>
      <c r="BF8043" s="50"/>
      <c r="BG8043" s="50"/>
      <c r="BH8043" s="50"/>
      <c r="BI8043" s="50"/>
      <c r="BJ8043" s="50"/>
      <c r="BK8043" s="50"/>
      <c r="BL8043" s="50"/>
      <c r="BM8043" s="50"/>
      <c r="BN8043" s="50"/>
      <c r="BO8043" s="50"/>
      <c r="BP8043" s="50"/>
      <c r="BQ8043" s="50"/>
      <c r="BR8043" s="50"/>
      <c r="BS8043" s="50"/>
      <c r="BT8043" s="50"/>
      <c r="BU8043" s="50"/>
      <c r="BV8043" s="50"/>
      <c r="BW8043" s="50"/>
      <c r="BX8043" s="50"/>
      <c r="BY8043" s="50"/>
      <c r="BZ8043" s="50"/>
      <c r="CA8043" s="50"/>
      <c r="CB8043" s="50"/>
      <c r="CC8043" s="50"/>
      <c r="CD8043" s="50"/>
      <c r="CE8043" s="50"/>
      <c r="CF8043" s="50"/>
      <c r="CG8043" s="50"/>
      <c r="CH8043" s="50"/>
      <c r="CI8043" s="50"/>
      <c r="CJ8043" s="50"/>
      <c r="CK8043" s="50"/>
      <c r="CL8043" s="50"/>
      <c r="CM8043" s="50"/>
      <c r="CN8043" s="50"/>
      <c r="CO8043" s="50"/>
      <c r="CP8043" s="50"/>
      <c r="CQ8043" s="50"/>
      <c r="CR8043" s="50"/>
      <c r="CS8043" s="50"/>
      <c r="CT8043" s="50"/>
      <c r="CU8043" s="50"/>
      <c r="CV8043" s="50"/>
      <c r="CW8043" s="50"/>
      <c r="CX8043" s="50"/>
      <c r="CY8043" s="50"/>
      <c r="CZ8043" s="50"/>
      <c r="DA8043" s="50"/>
      <c r="DB8043" s="50"/>
      <c r="DC8043" s="50"/>
      <c r="DD8043" s="50"/>
      <c r="DE8043" s="50"/>
      <c r="DF8043" s="50"/>
      <c r="DG8043" s="50"/>
    </row>
    <row r="8044" spans="1:111" x14ac:dyDescent="0.2">
      <c r="A8044" s="185"/>
      <c r="B8044" s="186"/>
      <c r="C8044" s="186"/>
      <c r="D8044" s="54"/>
      <c r="E8044" s="310"/>
      <c r="F8044" s="192"/>
      <c r="G8044" s="192"/>
      <c r="H8044" s="50"/>
      <c r="I8044" s="50"/>
      <c r="J8044" s="50"/>
      <c r="K8044" s="50"/>
      <c r="L8044" s="50"/>
      <c r="M8044" s="50"/>
      <c r="N8044" s="50"/>
      <c r="O8044" s="50"/>
      <c r="P8044" s="50"/>
      <c r="Q8044" s="50"/>
      <c r="R8044" s="50"/>
      <c r="S8044" s="50"/>
      <c r="T8044" s="50"/>
      <c r="U8044" s="50"/>
      <c r="V8044" s="50"/>
      <c r="W8044" s="50"/>
      <c r="X8044" s="50"/>
      <c r="Y8044" s="50"/>
      <c r="Z8044" s="50"/>
      <c r="AA8044" s="50"/>
      <c r="AB8044" s="50"/>
      <c r="AC8044" s="50"/>
      <c r="AD8044" s="50"/>
      <c r="AE8044" s="50"/>
      <c r="AF8044" s="50"/>
      <c r="AG8044" s="50"/>
      <c r="AH8044" s="50"/>
      <c r="AI8044" s="50"/>
      <c r="AJ8044" s="50"/>
      <c r="AK8044" s="50"/>
      <c r="AL8044" s="50"/>
      <c r="AM8044" s="50"/>
      <c r="AN8044" s="50"/>
      <c r="AO8044" s="50"/>
      <c r="AP8044" s="50"/>
      <c r="AQ8044" s="50"/>
      <c r="AR8044" s="50"/>
      <c r="AS8044" s="50"/>
      <c r="AT8044" s="50"/>
      <c r="AU8044" s="50"/>
      <c r="AV8044" s="50"/>
      <c r="AW8044" s="50"/>
      <c r="AX8044" s="50"/>
      <c r="AY8044" s="50"/>
      <c r="AZ8044" s="50"/>
      <c r="BA8044" s="50"/>
      <c r="BB8044" s="50"/>
      <c r="BC8044" s="50"/>
      <c r="BD8044" s="50"/>
      <c r="BE8044" s="50"/>
      <c r="BF8044" s="50"/>
      <c r="BG8044" s="50"/>
      <c r="BH8044" s="50"/>
      <c r="BI8044" s="50"/>
      <c r="BJ8044" s="50"/>
      <c r="BK8044" s="50"/>
      <c r="BL8044" s="50"/>
      <c r="BM8044" s="50"/>
      <c r="BN8044" s="50"/>
      <c r="BO8044" s="50"/>
      <c r="BP8044" s="50"/>
      <c r="BQ8044" s="50"/>
      <c r="BR8044" s="50"/>
      <c r="BS8044" s="50"/>
      <c r="BT8044" s="50"/>
      <c r="BU8044" s="50"/>
      <c r="BV8044" s="50"/>
      <c r="BW8044" s="50"/>
      <c r="BX8044" s="50"/>
      <c r="BY8044" s="50"/>
      <c r="BZ8044" s="50"/>
      <c r="CA8044" s="50"/>
      <c r="CB8044" s="50"/>
      <c r="CC8044" s="50"/>
      <c r="CD8044" s="50"/>
      <c r="CE8044" s="50"/>
      <c r="CF8044" s="50"/>
      <c r="CG8044" s="50"/>
      <c r="CH8044" s="50"/>
      <c r="CI8044" s="50"/>
      <c r="CJ8044" s="50"/>
      <c r="CK8044" s="50"/>
      <c r="CL8044" s="50"/>
      <c r="CM8044" s="50"/>
      <c r="CN8044" s="50"/>
      <c r="CO8044" s="50"/>
      <c r="CP8044" s="50"/>
      <c r="CQ8044" s="50"/>
      <c r="CR8044" s="50"/>
      <c r="CS8044" s="50"/>
      <c r="CT8044" s="50"/>
      <c r="CU8044" s="50"/>
      <c r="CV8044" s="50"/>
      <c r="CW8044" s="50"/>
      <c r="CX8044" s="50"/>
      <c r="CY8044" s="50"/>
      <c r="CZ8044" s="50"/>
      <c r="DA8044" s="50"/>
      <c r="DB8044" s="50"/>
      <c r="DC8044" s="50"/>
      <c r="DD8044" s="50"/>
      <c r="DE8044" s="50"/>
      <c r="DF8044" s="50"/>
      <c r="DG8044" s="50"/>
    </row>
    <row r="8045" spans="1:111" x14ac:dyDescent="0.2">
      <c r="A8045" s="185"/>
      <c r="B8045" s="186"/>
      <c r="C8045" s="186"/>
      <c r="D8045" s="54"/>
      <c r="E8045" s="310"/>
      <c r="F8045" s="192"/>
      <c r="G8045" s="192"/>
      <c r="H8045" s="50"/>
      <c r="I8045" s="50"/>
      <c r="J8045" s="50"/>
      <c r="K8045" s="50"/>
      <c r="L8045" s="50"/>
      <c r="M8045" s="50"/>
      <c r="N8045" s="50"/>
      <c r="O8045" s="50"/>
      <c r="P8045" s="50"/>
      <c r="Q8045" s="50"/>
      <c r="R8045" s="50"/>
      <c r="S8045" s="50"/>
      <c r="T8045" s="50"/>
      <c r="U8045" s="50"/>
      <c r="V8045" s="50"/>
      <c r="W8045" s="50"/>
      <c r="X8045" s="50"/>
      <c r="Y8045" s="50"/>
      <c r="Z8045" s="50"/>
      <c r="AA8045" s="50"/>
      <c r="AB8045" s="50"/>
      <c r="AC8045" s="50"/>
      <c r="AD8045" s="50"/>
      <c r="AE8045" s="50"/>
      <c r="AF8045" s="50"/>
      <c r="AG8045" s="50"/>
      <c r="AH8045" s="50"/>
      <c r="AI8045" s="50"/>
      <c r="AJ8045" s="50"/>
      <c r="AK8045" s="50"/>
      <c r="AL8045" s="50"/>
      <c r="AM8045" s="50"/>
      <c r="AN8045" s="50"/>
      <c r="AO8045" s="50"/>
      <c r="AP8045" s="50"/>
      <c r="AQ8045" s="50"/>
      <c r="AR8045" s="50"/>
      <c r="AS8045" s="50"/>
      <c r="AT8045" s="50"/>
      <c r="AU8045" s="50"/>
      <c r="AV8045" s="50"/>
      <c r="AW8045" s="50"/>
      <c r="AX8045" s="50"/>
      <c r="AY8045" s="50"/>
      <c r="AZ8045" s="50"/>
      <c r="BA8045" s="50"/>
      <c r="BB8045" s="50"/>
      <c r="BC8045" s="50"/>
      <c r="BD8045" s="50"/>
      <c r="BE8045" s="50"/>
      <c r="BF8045" s="50"/>
      <c r="BG8045" s="50"/>
      <c r="BH8045" s="50"/>
      <c r="BI8045" s="50"/>
      <c r="BJ8045" s="50"/>
      <c r="BK8045" s="50"/>
      <c r="BL8045" s="50"/>
      <c r="BM8045" s="50"/>
      <c r="BN8045" s="50"/>
      <c r="BO8045" s="50"/>
      <c r="BP8045" s="50"/>
      <c r="BQ8045" s="50"/>
      <c r="BR8045" s="50"/>
      <c r="BS8045" s="50"/>
      <c r="BT8045" s="50"/>
      <c r="BU8045" s="50"/>
      <c r="BV8045" s="50"/>
      <c r="BW8045" s="50"/>
      <c r="BX8045" s="50"/>
      <c r="BY8045" s="50"/>
      <c r="BZ8045" s="50"/>
      <c r="CA8045" s="50"/>
      <c r="CB8045" s="50"/>
      <c r="CC8045" s="50"/>
      <c r="CD8045" s="50"/>
      <c r="CE8045" s="50"/>
      <c r="CF8045" s="50"/>
      <c r="CG8045" s="50"/>
      <c r="CH8045" s="50"/>
      <c r="CI8045" s="50"/>
      <c r="CJ8045" s="50"/>
      <c r="CK8045" s="50"/>
      <c r="CL8045" s="50"/>
      <c r="CM8045" s="50"/>
      <c r="CN8045" s="50"/>
      <c r="CO8045" s="50"/>
      <c r="CP8045" s="50"/>
      <c r="CQ8045" s="50"/>
      <c r="CR8045" s="50"/>
      <c r="CS8045" s="50"/>
      <c r="CT8045" s="50"/>
      <c r="CU8045" s="50"/>
      <c r="CV8045" s="50"/>
      <c r="CW8045" s="50"/>
      <c r="CX8045" s="50"/>
      <c r="CY8045" s="50"/>
      <c r="CZ8045" s="50"/>
      <c r="DA8045" s="50"/>
      <c r="DB8045" s="50"/>
      <c r="DC8045" s="50"/>
      <c r="DD8045" s="50"/>
      <c r="DE8045" s="50"/>
      <c r="DF8045" s="50"/>
      <c r="DG8045" s="50"/>
    </row>
    <row r="8046" spans="1:111" x14ac:dyDescent="0.2">
      <c r="A8046" s="185"/>
      <c r="B8046" s="186"/>
      <c r="C8046" s="186"/>
      <c r="D8046" s="54"/>
      <c r="E8046" s="310"/>
      <c r="F8046" s="192"/>
      <c r="G8046" s="192"/>
      <c r="H8046" s="50"/>
      <c r="I8046" s="50"/>
      <c r="J8046" s="50"/>
      <c r="K8046" s="50"/>
      <c r="L8046" s="50"/>
      <c r="M8046" s="50"/>
      <c r="N8046" s="50"/>
      <c r="O8046" s="50"/>
      <c r="P8046" s="50"/>
      <c r="Q8046" s="50"/>
      <c r="R8046" s="50"/>
      <c r="S8046" s="50"/>
      <c r="T8046" s="50"/>
      <c r="U8046" s="50"/>
      <c r="V8046" s="50"/>
      <c r="W8046" s="50"/>
      <c r="X8046" s="50"/>
      <c r="Y8046" s="50"/>
      <c r="Z8046" s="50"/>
      <c r="AA8046" s="50"/>
      <c r="AB8046" s="50"/>
      <c r="AC8046" s="50"/>
      <c r="AD8046" s="50"/>
      <c r="AE8046" s="50"/>
      <c r="AF8046" s="50"/>
      <c r="AG8046" s="50"/>
      <c r="AH8046" s="50"/>
      <c r="AI8046" s="50"/>
      <c r="AJ8046" s="50"/>
      <c r="AK8046" s="50"/>
      <c r="AL8046" s="50"/>
      <c r="AM8046" s="50"/>
      <c r="AN8046" s="50"/>
      <c r="AO8046" s="50"/>
      <c r="AP8046" s="50"/>
      <c r="AQ8046" s="50"/>
      <c r="AR8046" s="50"/>
      <c r="AS8046" s="50"/>
      <c r="AT8046" s="50"/>
      <c r="AU8046" s="50"/>
      <c r="AV8046" s="50"/>
      <c r="AW8046" s="50"/>
      <c r="AX8046" s="50"/>
      <c r="AY8046" s="50"/>
      <c r="AZ8046" s="50"/>
      <c r="BA8046" s="50"/>
      <c r="BB8046" s="50"/>
      <c r="BC8046" s="50"/>
      <c r="BD8046" s="50"/>
      <c r="BE8046" s="50"/>
      <c r="BF8046" s="50"/>
      <c r="BG8046" s="50"/>
      <c r="BH8046" s="50"/>
      <c r="BI8046" s="50"/>
      <c r="BJ8046" s="50"/>
      <c r="BK8046" s="50"/>
      <c r="BL8046" s="50"/>
      <c r="BM8046" s="50"/>
      <c r="BN8046" s="50"/>
      <c r="BO8046" s="50"/>
      <c r="BP8046" s="50"/>
      <c r="BQ8046" s="50"/>
      <c r="BR8046" s="50"/>
      <c r="BS8046" s="50"/>
      <c r="BT8046" s="50"/>
      <c r="BU8046" s="50"/>
      <c r="BV8046" s="50"/>
      <c r="BW8046" s="50"/>
      <c r="BX8046" s="50"/>
      <c r="BY8046" s="50"/>
      <c r="BZ8046" s="50"/>
      <c r="CA8046" s="50"/>
      <c r="CB8046" s="50"/>
      <c r="CC8046" s="50"/>
      <c r="CD8046" s="50"/>
      <c r="CE8046" s="50"/>
      <c r="CF8046" s="50"/>
      <c r="CG8046" s="50"/>
      <c r="CH8046" s="50"/>
      <c r="CI8046" s="50"/>
      <c r="CJ8046" s="50"/>
      <c r="CK8046" s="50"/>
      <c r="CL8046" s="50"/>
      <c r="CM8046" s="50"/>
      <c r="CN8046" s="50"/>
      <c r="CO8046" s="50"/>
      <c r="CP8046" s="50"/>
      <c r="CQ8046" s="50"/>
      <c r="CR8046" s="50"/>
      <c r="CS8046" s="50"/>
      <c r="CT8046" s="50"/>
      <c r="CU8046" s="50"/>
      <c r="CV8046" s="50"/>
      <c r="CW8046" s="50"/>
      <c r="CX8046" s="50"/>
      <c r="CY8046" s="50"/>
      <c r="CZ8046" s="50"/>
      <c r="DA8046" s="50"/>
      <c r="DB8046" s="50"/>
      <c r="DC8046" s="50"/>
      <c r="DD8046" s="50"/>
      <c r="DE8046" s="50"/>
      <c r="DF8046" s="50"/>
      <c r="DG8046" s="50"/>
    </row>
    <row r="8047" spans="1:111" x14ac:dyDescent="0.2">
      <c r="A8047" s="185"/>
      <c r="B8047" s="186"/>
      <c r="C8047" s="186"/>
      <c r="D8047" s="54"/>
      <c r="E8047" s="310"/>
      <c r="F8047" s="192"/>
      <c r="G8047" s="192"/>
      <c r="H8047" s="50"/>
      <c r="I8047" s="50"/>
      <c r="J8047" s="50"/>
      <c r="K8047" s="50"/>
      <c r="L8047" s="50"/>
      <c r="M8047" s="50"/>
      <c r="N8047" s="50"/>
      <c r="O8047" s="50"/>
      <c r="P8047" s="50"/>
      <c r="Q8047" s="50"/>
      <c r="R8047" s="50"/>
      <c r="S8047" s="50"/>
      <c r="T8047" s="50"/>
      <c r="U8047" s="50"/>
      <c r="V8047" s="50"/>
      <c r="W8047" s="50"/>
      <c r="X8047" s="50"/>
      <c r="Y8047" s="50"/>
      <c r="Z8047" s="50"/>
      <c r="AA8047" s="50"/>
      <c r="AB8047" s="50"/>
      <c r="AC8047" s="50"/>
      <c r="AD8047" s="50"/>
      <c r="AE8047" s="50"/>
      <c r="AF8047" s="50"/>
      <c r="AG8047" s="50"/>
      <c r="AH8047" s="50"/>
      <c r="AI8047" s="50"/>
      <c r="AJ8047" s="50"/>
      <c r="AK8047" s="50"/>
      <c r="AL8047" s="50"/>
      <c r="AM8047" s="50"/>
      <c r="AN8047" s="50"/>
      <c r="AO8047" s="50"/>
      <c r="AP8047" s="50"/>
      <c r="AQ8047" s="50"/>
      <c r="AR8047" s="50"/>
      <c r="AS8047" s="50"/>
      <c r="AT8047" s="50"/>
      <c r="AU8047" s="50"/>
      <c r="AV8047" s="50"/>
      <c r="AW8047" s="50"/>
      <c r="AX8047" s="50"/>
      <c r="AY8047" s="50"/>
      <c r="AZ8047" s="50"/>
      <c r="BA8047" s="50"/>
      <c r="BB8047" s="50"/>
      <c r="BC8047" s="50"/>
      <c r="BD8047" s="50"/>
      <c r="BE8047" s="50"/>
      <c r="BF8047" s="50"/>
      <c r="BG8047" s="50"/>
      <c r="BH8047" s="50"/>
      <c r="BI8047" s="50"/>
      <c r="BJ8047" s="50"/>
      <c r="BK8047" s="50"/>
      <c r="BL8047" s="50"/>
      <c r="BM8047" s="50"/>
      <c r="BN8047" s="50"/>
      <c r="BO8047" s="50"/>
      <c r="BP8047" s="50"/>
      <c r="BQ8047" s="50"/>
      <c r="BR8047" s="50"/>
      <c r="BS8047" s="50"/>
      <c r="BT8047" s="50"/>
      <c r="BU8047" s="50"/>
      <c r="BV8047" s="50"/>
      <c r="BW8047" s="50"/>
      <c r="BX8047" s="50"/>
      <c r="BY8047" s="50"/>
      <c r="BZ8047" s="50"/>
      <c r="CA8047" s="50"/>
      <c r="CB8047" s="50"/>
      <c r="CC8047" s="50"/>
      <c r="CD8047" s="50"/>
      <c r="CE8047" s="50"/>
      <c r="CF8047" s="50"/>
      <c r="CG8047" s="50"/>
      <c r="CH8047" s="50"/>
      <c r="CI8047" s="50"/>
      <c r="CJ8047" s="50"/>
      <c r="CK8047" s="50"/>
      <c r="CL8047" s="50"/>
      <c r="CM8047" s="50"/>
      <c r="CN8047" s="50"/>
      <c r="CO8047" s="50"/>
      <c r="CP8047" s="50"/>
      <c r="CQ8047" s="50"/>
      <c r="CR8047" s="50"/>
      <c r="CS8047" s="50"/>
      <c r="CT8047" s="50"/>
      <c r="CU8047" s="50"/>
      <c r="CV8047" s="50"/>
      <c r="CW8047" s="50"/>
      <c r="CX8047" s="50"/>
      <c r="CY8047" s="50"/>
      <c r="CZ8047" s="50"/>
      <c r="DA8047" s="50"/>
      <c r="DB8047" s="50"/>
      <c r="DC8047" s="50"/>
      <c r="DD8047" s="50"/>
      <c r="DE8047" s="50"/>
      <c r="DF8047" s="50"/>
      <c r="DG8047" s="50"/>
    </row>
    <row r="8048" spans="1:111" x14ac:dyDescent="0.2">
      <c r="A8048" s="185"/>
      <c r="B8048" s="186"/>
      <c r="C8048" s="186"/>
      <c r="D8048" s="54"/>
      <c r="E8048" s="310"/>
      <c r="F8048" s="192"/>
      <c r="G8048" s="192"/>
      <c r="H8048" s="50"/>
      <c r="I8048" s="50"/>
      <c r="J8048" s="50"/>
      <c r="K8048" s="50"/>
      <c r="L8048" s="50"/>
      <c r="M8048" s="50"/>
      <c r="N8048" s="50"/>
      <c r="O8048" s="50"/>
      <c r="P8048" s="50"/>
      <c r="Q8048" s="50"/>
      <c r="R8048" s="50"/>
      <c r="S8048" s="50"/>
      <c r="T8048" s="50"/>
      <c r="U8048" s="50"/>
      <c r="V8048" s="50"/>
      <c r="W8048" s="50"/>
      <c r="X8048" s="50"/>
      <c r="Y8048" s="50"/>
      <c r="Z8048" s="50"/>
      <c r="AA8048" s="50"/>
      <c r="AB8048" s="50"/>
      <c r="AC8048" s="50"/>
      <c r="AD8048" s="50"/>
      <c r="AE8048" s="50"/>
      <c r="AF8048" s="50"/>
      <c r="AG8048" s="50"/>
      <c r="AH8048" s="50"/>
      <c r="AI8048" s="50"/>
      <c r="AJ8048" s="50"/>
      <c r="AK8048" s="50"/>
      <c r="AL8048" s="50"/>
      <c r="AM8048" s="50"/>
      <c r="AN8048" s="50"/>
      <c r="AO8048" s="50"/>
      <c r="AP8048" s="50"/>
      <c r="AQ8048" s="50"/>
      <c r="AR8048" s="50"/>
      <c r="AS8048" s="50"/>
      <c r="AT8048" s="50"/>
      <c r="AU8048" s="50"/>
      <c r="AV8048" s="50"/>
      <c r="AW8048" s="50"/>
      <c r="AX8048" s="50"/>
      <c r="AY8048" s="50"/>
      <c r="AZ8048" s="50"/>
      <c r="BA8048" s="50"/>
      <c r="BB8048" s="50"/>
      <c r="BC8048" s="50"/>
      <c r="BD8048" s="50"/>
      <c r="BE8048" s="50"/>
      <c r="BF8048" s="50"/>
      <c r="BG8048" s="50"/>
      <c r="BH8048" s="50"/>
      <c r="BI8048" s="50"/>
      <c r="BJ8048" s="50"/>
      <c r="BK8048" s="50"/>
      <c r="BL8048" s="50"/>
      <c r="BM8048" s="50"/>
      <c r="BN8048" s="50"/>
      <c r="BO8048" s="50"/>
      <c r="BP8048" s="50"/>
      <c r="BQ8048" s="50"/>
      <c r="BR8048" s="50"/>
      <c r="BS8048" s="50"/>
      <c r="BT8048" s="50"/>
      <c r="BU8048" s="50"/>
      <c r="BV8048" s="50"/>
      <c r="BW8048" s="50"/>
      <c r="BX8048" s="50"/>
      <c r="BY8048" s="50"/>
      <c r="BZ8048" s="50"/>
      <c r="CA8048" s="50"/>
      <c r="CB8048" s="50"/>
      <c r="CC8048" s="50"/>
      <c r="CD8048" s="50"/>
      <c r="CE8048" s="50"/>
      <c r="CF8048" s="50"/>
      <c r="CG8048" s="50"/>
      <c r="CH8048" s="50"/>
      <c r="CI8048" s="50"/>
      <c r="CJ8048" s="50"/>
      <c r="CK8048" s="50"/>
      <c r="CL8048" s="50"/>
      <c r="CM8048" s="50"/>
      <c r="CN8048" s="50"/>
      <c r="CO8048" s="50"/>
      <c r="CP8048" s="50"/>
      <c r="CQ8048" s="50"/>
      <c r="CR8048" s="50"/>
      <c r="CS8048" s="50"/>
      <c r="CT8048" s="50"/>
      <c r="CU8048" s="50"/>
      <c r="CV8048" s="50"/>
      <c r="CW8048" s="50"/>
      <c r="CX8048" s="50"/>
      <c r="CY8048" s="50"/>
      <c r="CZ8048" s="50"/>
      <c r="DA8048" s="50"/>
      <c r="DB8048" s="50"/>
      <c r="DC8048" s="50"/>
      <c r="DD8048" s="50"/>
      <c r="DE8048" s="50"/>
      <c r="DF8048" s="50"/>
      <c r="DG8048" s="50"/>
    </row>
    <row r="8049" spans="1:111" x14ac:dyDescent="0.2">
      <c r="A8049" s="185"/>
      <c r="B8049" s="186"/>
      <c r="C8049" s="186"/>
      <c r="D8049" s="54"/>
      <c r="E8049" s="310"/>
      <c r="F8049" s="192"/>
      <c r="G8049" s="192"/>
      <c r="H8049" s="50"/>
      <c r="I8049" s="50"/>
      <c r="J8049" s="50"/>
      <c r="K8049" s="50"/>
      <c r="L8049" s="50"/>
      <c r="M8049" s="50"/>
      <c r="N8049" s="50"/>
      <c r="O8049" s="50"/>
      <c r="P8049" s="50"/>
      <c r="Q8049" s="50"/>
      <c r="R8049" s="50"/>
      <c r="S8049" s="50"/>
      <c r="T8049" s="50"/>
      <c r="U8049" s="50"/>
      <c r="V8049" s="50"/>
      <c r="W8049" s="50"/>
      <c r="X8049" s="50"/>
      <c r="Y8049" s="50"/>
      <c r="Z8049" s="50"/>
      <c r="AA8049" s="50"/>
      <c r="AB8049" s="50"/>
      <c r="AC8049" s="50"/>
      <c r="AD8049" s="50"/>
      <c r="AE8049" s="50"/>
      <c r="AF8049" s="50"/>
      <c r="AG8049" s="50"/>
      <c r="AH8049" s="50"/>
      <c r="AI8049" s="50"/>
      <c r="AJ8049" s="50"/>
      <c r="AK8049" s="50"/>
      <c r="AL8049" s="50"/>
      <c r="AM8049" s="50"/>
      <c r="AN8049" s="50"/>
      <c r="AO8049" s="50"/>
      <c r="AP8049" s="50"/>
      <c r="AQ8049" s="50"/>
      <c r="AR8049" s="50"/>
      <c r="AS8049" s="50"/>
      <c r="AT8049" s="50"/>
      <c r="AU8049" s="50"/>
      <c r="AV8049" s="50"/>
      <c r="AW8049" s="50"/>
      <c r="AX8049" s="50"/>
      <c r="AY8049" s="50"/>
      <c r="AZ8049" s="50"/>
      <c r="BA8049" s="50"/>
      <c r="BB8049" s="50"/>
      <c r="BC8049" s="50"/>
      <c r="BD8049" s="50"/>
      <c r="BE8049" s="50"/>
      <c r="BF8049" s="50"/>
      <c r="BG8049" s="50"/>
      <c r="BH8049" s="50"/>
      <c r="BI8049" s="50"/>
      <c r="BJ8049" s="50"/>
      <c r="BK8049" s="50"/>
      <c r="BL8049" s="50"/>
      <c r="BM8049" s="50"/>
      <c r="BN8049" s="50"/>
      <c r="BO8049" s="50"/>
      <c r="BP8049" s="50"/>
      <c r="BQ8049" s="50"/>
      <c r="BR8049" s="50"/>
      <c r="BS8049" s="50"/>
      <c r="BT8049" s="50"/>
      <c r="BU8049" s="50"/>
      <c r="BV8049" s="50"/>
      <c r="BW8049" s="50"/>
      <c r="BX8049" s="50"/>
      <c r="BY8049" s="50"/>
      <c r="BZ8049" s="50"/>
      <c r="CA8049" s="50"/>
      <c r="CB8049" s="50"/>
      <c r="CC8049" s="50"/>
      <c r="CD8049" s="50"/>
      <c r="CE8049" s="50"/>
      <c r="CF8049" s="50"/>
      <c r="CG8049" s="50"/>
      <c r="CH8049" s="50"/>
      <c r="CI8049" s="50"/>
      <c r="CJ8049" s="50"/>
      <c r="CK8049" s="50"/>
      <c r="CL8049" s="50"/>
      <c r="CM8049" s="50"/>
      <c r="CN8049" s="50"/>
      <c r="CO8049" s="50"/>
      <c r="CP8049" s="50"/>
      <c r="CQ8049" s="50"/>
      <c r="CR8049" s="50"/>
      <c r="CS8049" s="50"/>
      <c r="CT8049" s="50"/>
      <c r="CU8049" s="50"/>
      <c r="CV8049" s="50"/>
      <c r="CW8049" s="50"/>
      <c r="CX8049" s="50"/>
      <c r="CY8049" s="50"/>
      <c r="CZ8049" s="50"/>
      <c r="DA8049" s="50"/>
      <c r="DB8049" s="50"/>
      <c r="DC8049" s="50"/>
      <c r="DD8049" s="50"/>
      <c r="DE8049" s="50"/>
      <c r="DF8049" s="50"/>
      <c r="DG8049" s="50"/>
    </row>
    <row r="8050" spans="1:111" x14ac:dyDescent="0.2">
      <c r="A8050" s="185"/>
      <c r="B8050" s="186"/>
      <c r="C8050" s="186"/>
      <c r="D8050" s="54"/>
      <c r="E8050" s="310"/>
      <c r="F8050" s="192"/>
      <c r="G8050" s="192"/>
      <c r="H8050" s="50"/>
      <c r="I8050" s="50"/>
      <c r="J8050" s="50"/>
      <c r="K8050" s="50"/>
      <c r="L8050" s="50"/>
      <c r="M8050" s="50"/>
      <c r="N8050" s="50"/>
      <c r="O8050" s="50"/>
      <c r="P8050" s="50"/>
      <c r="Q8050" s="50"/>
      <c r="R8050" s="50"/>
      <c r="S8050" s="50"/>
      <c r="T8050" s="50"/>
      <c r="U8050" s="50"/>
      <c r="V8050" s="50"/>
      <c r="W8050" s="50"/>
      <c r="X8050" s="50"/>
      <c r="Y8050" s="50"/>
      <c r="Z8050" s="50"/>
      <c r="AA8050" s="50"/>
      <c r="AB8050" s="50"/>
      <c r="AC8050" s="50"/>
      <c r="AD8050" s="50"/>
      <c r="AE8050" s="50"/>
      <c r="AF8050" s="50"/>
      <c r="AG8050" s="50"/>
      <c r="AH8050" s="50"/>
      <c r="AI8050" s="50"/>
      <c r="AJ8050" s="50"/>
      <c r="AK8050" s="50"/>
      <c r="AL8050" s="50"/>
      <c r="AM8050" s="50"/>
      <c r="AN8050" s="50"/>
      <c r="AO8050" s="50"/>
      <c r="AP8050" s="50"/>
      <c r="AQ8050" s="50"/>
      <c r="AR8050" s="50"/>
      <c r="AS8050" s="50"/>
      <c r="AT8050" s="50"/>
      <c r="AU8050" s="50"/>
      <c r="AV8050" s="50"/>
      <c r="AW8050" s="50"/>
      <c r="AX8050" s="50"/>
      <c r="AY8050" s="50"/>
      <c r="AZ8050" s="50"/>
      <c r="BA8050" s="50"/>
      <c r="BB8050" s="50"/>
      <c r="BC8050" s="50"/>
      <c r="BD8050" s="50"/>
      <c r="BE8050" s="50"/>
      <c r="BF8050" s="50"/>
      <c r="BG8050" s="50"/>
      <c r="BH8050" s="50"/>
      <c r="BI8050" s="50"/>
      <c r="BJ8050" s="50"/>
      <c r="BK8050" s="50"/>
      <c r="BL8050" s="50"/>
      <c r="BM8050" s="50"/>
      <c r="BN8050" s="50"/>
      <c r="BO8050" s="50"/>
      <c r="BP8050" s="50"/>
      <c r="BQ8050" s="50"/>
      <c r="BR8050" s="50"/>
      <c r="BS8050" s="50"/>
      <c r="BT8050" s="50"/>
      <c r="BU8050" s="50"/>
      <c r="BV8050" s="50"/>
      <c r="BW8050" s="50"/>
      <c r="BX8050" s="50"/>
      <c r="BY8050" s="50"/>
      <c r="BZ8050" s="50"/>
      <c r="CA8050" s="50"/>
      <c r="CB8050" s="50"/>
      <c r="CC8050" s="50"/>
      <c r="CD8050" s="50"/>
      <c r="CE8050" s="50"/>
      <c r="CF8050" s="50"/>
      <c r="CG8050" s="50"/>
      <c r="CH8050" s="50"/>
      <c r="CI8050" s="50"/>
      <c r="CJ8050" s="50"/>
      <c r="CK8050" s="50"/>
      <c r="CL8050" s="50"/>
      <c r="CM8050" s="50"/>
      <c r="CN8050" s="50"/>
      <c r="CO8050" s="50"/>
      <c r="CP8050" s="50"/>
      <c r="CQ8050" s="50"/>
      <c r="CR8050" s="50"/>
      <c r="CS8050" s="50"/>
      <c r="CT8050" s="50"/>
      <c r="CU8050" s="50"/>
      <c r="CV8050" s="50"/>
      <c r="CW8050" s="50"/>
      <c r="CX8050" s="50"/>
      <c r="CY8050" s="50"/>
      <c r="CZ8050" s="50"/>
      <c r="DA8050" s="50"/>
      <c r="DB8050" s="50"/>
      <c r="DC8050" s="50"/>
      <c r="DD8050" s="50"/>
      <c r="DE8050" s="50"/>
      <c r="DF8050" s="50"/>
      <c r="DG8050" s="50"/>
    </row>
    <row r="8051" spans="1:111" x14ac:dyDescent="0.2">
      <c r="A8051" s="185"/>
      <c r="B8051" s="186"/>
      <c r="C8051" s="186"/>
      <c r="D8051" s="54"/>
      <c r="E8051" s="310"/>
      <c r="F8051" s="192"/>
      <c r="G8051" s="192"/>
      <c r="H8051" s="50"/>
      <c r="I8051" s="50"/>
      <c r="J8051" s="50"/>
      <c r="K8051" s="50"/>
      <c r="L8051" s="50"/>
      <c r="M8051" s="50"/>
      <c r="N8051" s="50"/>
      <c r="O8051" s="50"/>
      <c r="P8051" s="50"/>
      <c r="Q8051" s="50"/>
      <c r="R8051" s="50"/>
      <c r="S8051" s="50"/>
      <c r="T8051" s="50"/>
      <c r="U8051" s="50"/>
      <c r="V8051" s="50"/>
      <c r="W8051" s="50"/>
      <c r="X8051" s="50"/>
      <c r="Y8051" s="50"/>
      <c r="Z8051" s="50"/>
      <c r="AA8051" s="50"/>
      <c r="AB8051" s="50"/>
      <c r="AC8051" s="50"/>
      <c r="AD8051" s="50"/>
      <c r="AE8051" s="50"/>
      <c r="AF8051" s="50"/>
      <c r="AG8051" s="50"/>
      <c r="AH8051" s="50"/>
      <c r="AI8051" s="50"/>
      <c r="AJ8051" s="50"/>
      <c r="AK8051" s="50"/>
      <c r="AL8051" s="50"/>
      <c r="AM8051" s="50"/>
      <c r="AN8051" s="50"/>
      <c r="AO8051" s="50"/>
      <c r="AP8051" s="50"/>
      <c r="AQ8051" s="50"/>
      <c r="AR8051" s="50"/>
      <c r="AS8051" s="50"/>
      <c r="AT8051" s="50"/>
      <c r="AU8051" s="50"/>
      <c r="AV8051" s="50"/>
      <c r="AW8051" s="50"/>
      <c r="AX8051" s="50"/>
      <c r="AY8051" s="50"/>
      <c r="AZ8051" s="50"/>
      <c r="BA8051" s="50"/>
      <c r="BB8051" s="50"/>
      <c r="BC8051" s="50"/>
      <c r="BD8051" s="50"/>
      <c r="BE8051" s="50"/>
      <c r="BF8051" s="50"/>
      <c r="BG8051" s="50"/>
      <c r="BH8051" s="50"/>
      <c r="BI8051" s="50"/>
      <c r="BJ8051" s="50"/>
      <c r="BK8051" s="50"/>
      <c r="BL8051" s="50"/>
      <c r="BM8051" s="50"/>
      <c r="BN8051" s="50"/>
      <c r="BO8051" s="50"/>
      <c r="BP8051" s="50"/>
      <c r="BQ8051" s="50"/>
      <c r="BR8051" s="50"/>
      <c r="BS8051" s="50"/>
      <c r="BT8051" s="50"/>
      <c r="BU8051" s="50"/>
      <c r="BV8051" s="50"/>
      <c r="BW8051" s="50"/>
      <c r="BX8051" s="50"/>
      <c r="BY8051" s="50"/>
      <c r="BZ8051" s="50"/>
      <c r="CA8051" s="50"/>
      <c r="CB8051" s="50"/>
      <c r="CC8051" s="50"/>
      <c r="CD8051" s="50"/>
      <c r="CE8051" s="50"/>
      <c r="CF8051" s="50"/>
      <c r="CG8051" s="50"/>
      <c r="CH8051" s="50"/>
      <c r="CI8051" s="50"/>
      <c r="CJ8051" s="50"/>
      <c r="CK8051" s="50"/>
      <c r="CL8051" s="50"/>
      <c r="CM8051" s="50"/>
      <c r="CN8051" s="50"/>
      <c r="CO8051" s="50"/>
      <c r="CP8051" s="50"/>
      <c r="CQ8051" s="50"/>
      <c r="CR8051" s="50"/>
      <c r="CS8051" s="50"/>
      <c r="CT8051" s="50"/>
      <c r="CU8051" s="50"/>
      <c r="CV8051" s="50"/>
      <c r="CW8051" s="50"/>
      <c r="CX8051" s="50"/>
      <c r="CY8051" s="50"/>
      <c r="CZ8051" s="50"/>
      <c r="DA8051" s="50"/>
      <c r="DB8051" s="50"/>
      <c r="DC8051" s="50"/>
      <c r="DD8051" s="50"/>
      <c r="DE8051" s="50"/>
      <c r="DF8051" s="50"/>
      <c r="DG8051" s="50"/>
    </row>
    <row r="8052" spans="1:111" x14ac:dyDescent="0.2">
      <c r="A8052" s="185"/>
      <c r="B8052" s="186"/>
      <c r="C8052" s="186"/>
      <c r="D8052" s="54"/>
      <c r="E8052" s="310"/>
      <c r="F8052" s="192"/>
      <c r="G8052" s="192"/>
      <c r="H8052" s="50"/>
      <c r="I8052" s="50"/>
      <c r="J8052" s="50"/>
      <c r="K8052" s="50"/>
      <c r="L8052" s="50"/>
      <c r="M8052" s="50"/>
      <c r="N8052" s="50"/>
      <c r="O8052" s="50"/>
      <c r="P8052" s="50"/>
      <c r="Q8052" s="50"/>
      <c r="R8052" s="50"/>
      <c r="S8052" s="50"/>
      <c r="T8052" s="50"/>
      <c r="U8052" s="50"/>
      <c r="V8052" s="50"/>
      <c r="W8052" s="50"/>
      <c r="X8052" s="50"/>
      <c r="Y8052" s="50"/>
      <c r="Z8052" s="50"/>
      <c r="AA8052" s="50"/>
      <c r="AB8052" s="50"/>
      <c r="AC8052" s="50"/>
      <c r="AD8052" s="50"/>
      <c r="AE8052" s="50"/>
      <c r="AF8052" s="50"/>
      <c r="AG8052" s="50"/>
      <c r="AH8052" s="50"/>
      <c r="AI8052" s="50"/>
      <c r="AJ8052" s="50"/>
      <c r="AK8052" s="50"/>
      <c r="AL8052" s="50"/>
      <c r="AM8052" s="50"/>
      <c r="AN8052" s="50"/>
      <c r="AO8052" s="50"/>
      <c r="AP8052" s="50"/>
      <c r="AQ8052" s="50"/>
      <c r="AR8052" s="50"/>
      <c r="AS8052" s="50"/>
      <c r="AT8052" s="50"/>
      <c r="AU8052" s="50"/>
      <c r="AV8052" s="50"/>
      <c r="AW8052" s="50"/>
      <c r="AX8052" s="50"/>
      <c r="AY8052" s="50"/>
      <c r="AZ8052" s="50"/>
      <c r="BA8052" s="50"/>
      <c r="BB8052" s="50"/>
      <c r="BC8052" s="50"/>
      <c r="BD8052" s="50"/>
      <c r="BE8052" s="50"/>
      <c r="BF8052" s="50"/>
      <c r="BG8052" s="50"/>
      <c r="BH8052" s="50"/>
      <c r="BI8052" s="50"/>
      <c r="BJ8052" s="50"/>
      <c r="BK8052" s="50"/>
      <c r="BL8052" s="50"/>
      <c r="BM8052" s="50"/>
      <c r="BN8052" s="50"/>
      <c r="BO8052" s="50"/>
      <c r="BP8052" s="50"/>
      <c r="BQ8052" s="50"/>
      <c r="BR8052" s="50"/>
      <c r="BS8052" s="50"/>
      <c r="BT8052" s="50"/>
      <c r="BU8052" s="50"/>
      <c r="BV8052" s="50"/>
      <c r="BW8052" s="50"/>
      <c r="BX8052" s="50"/>
      <c r="BY8052" s="50"/>
      <c r="BZ8052" s="50"/>
      <c r="CA8052" s="50"/>
      <c r="CB8052" s="50"/>
      <c r="CC8052" s="50"/>
      <c r="CD8052" s="50"/>
      <c r="CE8052" s="50"/>
      <c r="CF8052" s="50"/>
      <c r="CG8052" s="50"/>
      <c r="CH8052" s="50"/>
      <c r="CI8052" s="50"/>
      <c r="CJ8052" s="50"/>
      <c r="CK8052" s="50"/>
      <c r="CL8052" s="50"/>
      <c r="CM8052" s="50"/>
      <c r="CN8052" s="50"/>
      <c r="CO8052" s="50"/>
      <c r="CP8052" s="50"/>
      <c r="CQ8052" s="50"/>
      <c r="CR8052" s="50"/>
      <c r="CS8052" s="50"/>
      <c r="CT8052" s="50"/>
      <c r="CU8052" s="50"/>
      <c r="CV8052" s="50"/>
      <c r="CW8052" s="50"/>
      <c r="CX8052" s="50"/>
      <c r="CY8052" s="50"/>
      <c r="CZ8052" s="50"/>
      <c r="DA8052" s="50"/>
      <c r="DB8052" s="50"/>
      <c r="DC8052" s="50"/>
      <c r="DD8052" s="50"/>
      <c r="DE8052" s="50"/>
      <c r="DF8052" s="50"/>
      <c r="DG8052" s="50"/>
    </row>
    <row r="8053" spans="1:111" x14ac:dyDescent="0.2">
      <c r="A8053" s="185"/>
      <c r="B8053" s="186"/>
      <c r="C8053" s="186"/>
      <c r="D8053" s="54"/>
      <c r="E8053" s="310"/>
      <c r="F8053" s="192"/>
      <c r="G8053" s="192"/>
      <c r="H8053" s="50"/>
      <c r="I8053" s="50"/>
      <c r="J8053" s="50"/>
      <c r="K8053" s="50"/>
      <c r="L8053" s="50"/>
      <c r="M8053" s="50"/>
      <c r="N8053" s="50"/>
      <c r="O8053" s="50"/>
      <c r="P8053" s="50"/>
      <c r="Q8053" s="50"/>
      <c r="R8053" s="50"/>
      <c r="S8053" s="50"/>
      <c r="T8053" s="50"/>
      <c r="U8053" s="50"/>
      <c r="V8053" s="50"/>
      <c r="W8053" s="50"/>
      <c r="X8053" s="50"/>
      <c r="Y8053" s="50"/>
      <c r="Z8053" s="50"/>
      <c r="AA8053" s="50"/>
      <c r="AB8053" s="50"/>
      <c r="AC8053" s="50"/>
      <c r="AD8053" s="50"/>
      <c r="AE8053" s="50"/>
      <c r="AF8053" s="50"/>
      <c r="AG8053" s="50"/>
      <c r="AH8053" s="50"/>
      <c r="AI8053" s="50"/>
      <c r="AJ8053" s="50"/>
      <c r="AK8053" s="50"/>
      <c r="AL8053" s="50"/>
      <c r="AM8053" s="50"/>
      <c r="AN8053" s="50"/>
      <c r="AO8053" s="50"/>
      <c r="AP8053" s="50"/>
      <c r="AQ8053" s="50"/>
      <c r="AR8053" s="50"/>
      <c r="AS8053" s="50"/>
      <c r="AT8053" s="50"/>
      <c r="AU8053" s="50"/>
      <c r="AV8053" s="50"/>
      <c r="AW8053" s="50"/>
      <c r="AX8053" s="50"/>
      <c r="AY8053" s="50"/>
      <c r="AZ8053" s="50"/>
      <c r="BA8053" s="50"/>
      <c r="BB8053" s="50"/>
      <c r="BC8053" s="50"/>
      <c r="BD8053" s="50"/>
      <c r="BE8053" s="50"/>
      <c r="BF8053" s="50"/>
      <c r="BG8053" s="50"/>
      <c r="BH8053" s="50"/>
      <c r="BI8053" s="50"/>
      <c r="BJ8053" s="50"/>
      <c r="BK8053" s="50"/>
      <c r="BL8053" s="50"/>
      <c r="BM8053" s="50"/>
      <c r="BN8053" s="50"/>
      <c r="BO8053" s="50"/>
      <c r="BP8053" s="50"/>
      <c r="BQ8053" s="50"/>
      <c r="BR8053" s="50"/>
      <c r="BS8053" s="50"/>
      <c r="BT8053" s="50"/>
      <c r="BU8053" s="50"/>
      <c r="BV8053" s="50"/>
      <c r="BW8053" s="50"/>
      <c r="BX8053" s="50"/>
      <c r="BY8053" s="50"/>
      <c r="BZ8053" s="50"/>
      <c r="CA8053" s="50"/>
      <c r="CB8053" s="50"/>
      <c r="CC8053" s="50"/>
      <c r="CD8053" s="50"/>
      <c r="CE8053" s="50"/>
      <c r="CF8053" s="50"/>
      <c r="CG8053" s="50"/>
      <c r="CH8053" s="50"/>
      <c r="CI8053" s="50"/>
      <c r="CJ8053" s="50"/>
      <c r="CK8053" s="50"/>
      <c r="CL8053" s="50"/>
      <c r="CM8053" s="50"/>
      <c r="CN8053" s="50"/>
      <c r="CO8053" s="50"/>
      <c r="CP8053" s="50"/>
      <c r="CQ8053" s="50"/>
      <c r="CR8053" s="50"/>
      <c r="CS8053" s="50"/>
      <c r="CT8053" s="50"/>
      <c r="CU8053" s="50"/>
      <c r="CV8053" s="50"/>
      <c r="CW8053" s="50"/>
      <c r="CX8053" s="50"/>
      <c r="CY8053" s="50"/>
      <c r="CZ8053" s="50"/>
      <c r="DA8053" s="50"/>
      <c r="DB8053" s="50"/>
      <c r="DC8053" s="50"/>
      <c r="DD8053" s="50"/>
      <c r="DE8053" s="50"/>
      <c r="DF8053" s="50"/>
      <c r="DG8053" s="50"/>
    </row>
    <row r="8054" spans="1:111" x14ac:dyDescent="0.2">
      <c r="A8054" s="185"/>
      <c r="B8054" s="186"/>
      <c r="C8054" s="186"/>
      <c r="D8054" s="54"/>
      <c r="E8054" s="310"/>
      <c r="F8054" s="192"/>
      <c r="G8054" s="192"/>
      <c r="H8054" s="50"/>
      <c r="I8054" s="50"/>
      <c r="J8054" s="50"/>
      <c r="K8054" s="50"/>
      <c r="L8054" s="50"/>
      <c r="M8054" s="50"/>
      <c r="N8054" s="50"/>
      <c r="O8054" s="50"/>
      <c r="P8054" s="50"/>
      <c r="Q8054" s="50"/>
      <c r="R8054" s="50"/>
      <c r="S8054" s="50"/>
      <c r="T8054" s="50"/>
      <c r="U8054" s="50"/>
      <c r="V8054" s="50"/>
      <c r="W8054" s="50"/>
      <c r="X8054" s="50"/>
      <c r="Y8054" s="50"/>
      <c r="Z8054" s="50"/>
      <c r="AA8054" s="50"/>
      <c r="AB8054" s="50"/>
      <c r="AC8054" s="50"/>
      <c r="AD8054" s="50"/>
      <c r="AE8054" s="50"/>
      <c r="AF8054" s="50"/>
      <c r="AG8054" s="50"/>
      <c r="AH8054" s="50"/>
      <c r="AI8054" s="50"/>
      <c r="AJ8054" s="50"/>
      <c r="AK8054" s="50"/>
      <c r="AL8054" s="50"/>
      <c r="AM8054" s="50"/>
      <c r="AN8054" s="50"/>
      <c r="AO8054" s="50"/>
      <c r="AP8054" s="50"/>
      <c r="AQ8054" s="50"/>
      <c r="AR8054" s="50"/>
      <c r="AS8054" s="50"/>
      <c r="AT8054" s="50"/>
      <c r="AU8054" s="50"/>
      <c r="AV8054" s="50"/>
      <c r="AW8054" s="50"/>
      <c r="AX8054" s="50"/>
      <c r="AY8054" s="50"/>
      <c r="AZ8054" s="50"/>
      <c r="BA8054" s="50"/>
      <c r="BB8054" s="50"/>
      <c r="BC8054" s="50"/>
      <c r="BD8054" s="50"/>
      <c r="BE8054" s="50"/>
      <c r="BF8054" s="50"/>
      <c r="BG8054" s="50"/>
      <c r="BH8054" s="50"/>
      <c r="BI8054" s="50"/>
      <c r="BJ8054" s="50"/>
      <c r="BK8054" s="50"/>
      <c r="BL8054" s="50"/>
      <c r="BM8054" s="50"/>
      <c r="BN8054" s="50"/>
      <c r="BO8054" s="50"/>
      <c r="BP8054" s="50"/>
      <c r="BQ8054" s="50"/>
      <c r="BR8054" s="50"/>
      <c r="BS8054" s="50"/>
      <c r="BT8054" s="50"/>
      <c r="BU8054" s="50"/>
      <c r="BV8054" s="50"/>
      <c r="BW8054" s="50"/>
      <c r="BX8054" s="50"/>
      <c r="BY8054" s="50"/>
      <c r="BZ8054" s="50"/>
      <c r="CA8054" s="50"/>
      <c r="CB8054" s="50"/>
      <c r="CC8054" s="50"/>
      <c r="CD8054" s="50"/>
      <c r="CE8054" s="50"/>
      <c r="CF8054" s="50"/>
      <c r="CG8054" s="50"/>
      <c r="CH8054" s="50"/>
      <c r="CI8054" s="50"/>
      <c r="CJ8054" s="50"/>
      <c r="CK8054" s="50"/>
      <c r="CL8054" s="50"/>
      <c r="CM8054" s="50"/>
      <c r="CN8054" s="50"/>
      <c r="CO8054" s="50"/>
      <c r="CP8054" s="50"/>
      <c r="CQ8054" s="50"/>
      <c r="CR8054" s="50"/>
      <c r="CS8054" s="50"/>
      <c r="CT8054" s="50"/>
      <c r="CU8054" s="50"/>
      <c r="CV8054" s="50"/>
      <c r="CW8054" s="50"/>
      <c r="CX8054" s="50"/>
      <c r="CY8054" s="50"/>
      <c r="CZ8054" s="50"/>
      <c r="DA8054" s="50"/>
      <c r="DB8054" s="50"/>
      <c r="DC8054" s="50"/>
      <c r="DD8054" s="50"/>
      <c r="DE8054" s="50"/>
      <c r="DF8054" s="50"/>
      <c r="DG8054" s="50"/>
    </row>
    <row r="8055" spans="1:111" x14ac:dyDescent="0.2">
      <c r="A8055" s="185"/>
      <c r="B8055" s="186"/>
      <c r="C8055" s="186"/>
      <c r="D8055" s="54"/>
      <c r="E8055" s="310"/>
      <c r="F8055" s="192"/>
      <c r="G8055" s="192"/>
      <c r="H8055" s="50"/>
      <c r="I8055" s="50"/>
      <c r="J8055" s="50"/>
      <c r="K8055" s="50"/>
      <c r="L8055" s="50"/>
      <c r="M8055" s="50"/>
      <c r="N8055" s="50"/>
      <c r="O8055" s="50"/>
      <c r="P8055" s="50"/>
      <c r="Q8055" s="50"/>
      <c r="R8055" s="50"/>
      <c r="S8055" s="50"/>
      <c r="T8055" s="50"/>
      <c r="U8055" s="50"/>
      <c r="V8055" s="50"/>
      <c r="W8055" s="50"/>
      <c r="X8055" s="50"/>
      <c r="Y8055" s="50"/>
      <c r="Z8055" s="50"/>
      <c r="AA8055" s="50"/>
      <c r="AB8055" s="50"/>
      <c r="AC8055" s="50"/>
      <c r="AD8055" s="50"/>
      <c r="AE8055" s="50"/>
      <c r="AF8055" s="50"/>
      <c r="AG8055" s="50"/>
      <c r="AH8055" s="50"/>
      <c r="AI8055" s="50"/>
      <c r="AJ8055" s="50"/>
      <c r="AK8055" s="50"/>
      <c r="AL8055" s="50"/>
      <c r="AM8055" s="50"/>
      <c r="AN8055" s="50"/>
      <c r="AO8055" s="50"/>
      <c r="AP8055" s="50"/>
      <c r="AQ8055" s="50"/>
      <c r="AR8055" s="50"/>
      <c r="AS8055" s="50"/>
      <c r="AT8055" s="50"/>
      <c r="AU8055" s="50"/>
      <c r="AV8055" s="50"/>
      <c r="AW8055" s="50"/>
      <c r="AX8055" s="50"/>
      <c r="AY8055" s="50"/>
      <c r="AZ8055" s="50"/>
      <c r="BA8055" s="50"/>
      <c r="BB8055" s="50"/>
      <c r="BC8055" s="50"/>
      <c r="BD8055" s="50"/>
      <c r="BE8055" s="50"/>
      <c r="BF8055" s="50"/>
      <c r="BG8055" s="50"/>
      <c r="BH8055" s="50"/>
      <c r="BI8055" s="50"/>
      <c r="BJ8055" s="50"/>
      <c r="BK8055" s="50"/>
      <c r="BL8055" s="50"/>
      <c r="BM8055" s="50"/>
      <c r="BN8055" s="50"/>
      <c r="BO8055" s="50"/>
      <c r="BP8055" s="50"/>
      <c r="BQ8055" s="50"/>
      <c r="BR8055" s="50"/>
      <c r="BS8055" s="50"/>
      <c r="BT8055" s="50"/>
      <c r="BU8055" s="50"/>
      <c r="BV8055" s="50"/>
      <c r="BW8055" s="50"/>
      <c r="BX8055" s="50"/>
      <c r="BY8055" s="50"/>
      <c r="BZ8055" s="50"/>
      <c r="CA8055" s="50"/>
      <c r="CB8055" s="50"/>
      <c r="CC8055" s="50"/>
      <c r="CD8055" s="50"/>
      <c r="CE8055" s="50"/>
      <c r="CF8055" s="50"/>
      <c r="CG8055" s="50"/>
      <c r="CH8055" s="50"/>
      <c r="CI8055" s="50"/>
      <c r="CJ8055" s="50"/>
      <c r="CK8055" s="50"/>
      <c r="CL8055" s="50"/>
      <c r="CM8055" s="50"/>
      <c r="CN8055" s="50"/>
      <c r="CO8055" s="50"/>
      <c r="CP8055" s="50"/>
      <c r="CQ8055" s="50"/>
      <c r="CR8055" s="50"/>
      <c r="CS8055" s="50"/>
      <c r="CT8055" s="50"/>
      <c r="CU8055" s="50"/>
      <c r="CV8055" s="50"/>
      <c r="CW8055" s="50"/>
      <c r="CX8055" s="50"/>
      <c r="CY8055" s="50"/>
      <c r="CZ8055" s="50"/>
      <c r="DA8055" s="50"/>
      <c r="DB8055" s="50"/>
      <c r="DC8055" s="50"/>
      <c r="DD8055" s="50"/>
      <c r="DE8055" s="50"/>
      <c r="DF8055" s="50"/>
      <c r="DG8055" s="50"/>
    </row>
    <row r="8056" spans="1:111" x14ac:dyDescent="0.2">
      <c r="A8056" s="185"/>
      <c r="B8056" s="186"/>
      <c r="C8056" s="186"/>
      <c r="D8056" s="54"/>
      <c r="E8056" s="310"/>
      <c r="F8056" s="192"/>
      <c r="G8056" s="192"/>
      <c r="H8056" s="50"/>
      <c r="I8056" s="50"/>
      <c r="J8056" s="50"/>
      <c r="K8056" s="50"/>
      <c r="L8056" s="50"/>
      <c r="M8056" s="50"/>
      <c r="N8056" s="50"/>
      <c r="O8056" s="50"/>
      <c r="P8056" s="50"/>
      <c r="Q8056" s="50"/>
      <c r="R8056" s="50"/>
      <c r="S8056" s="50"/>
      <c r="T8056" s="50"/>
      <c r="U8056" s="50"/>
      <c r="V8056" s="50"/>
      <c r="W8056" s="50"/>
      <c r="X8056" s="50"/>
      <c r="Y8056" s="50"/>
      <c r="Z8056" s="50"/>
      <c r="AA8056" s="50"/>
      <c r="AB8056" s="50"/>
      <c r="AC8056" s="50"/>
      <c r="AD8056" s="50"/>
      <c r="AE8056" s="50"/>
      <c r="AF8056" s="50"/>
      <c r="AG8056" s="50"/>
      <c r="AH8056" s="50"/>
      <c r="AI8056" s="50"/>
      <c r="AJ8056" s="50"/>
      <c r="AK8056" s="50"/>
      <c r="AL8056" s="50"/>
      <c r="AM8056" s="50"/>
      <c r="AN8056" s="50"/>
      <c r="AO8056" s="50"/>
      <c r="AP8056" s="50"/>
      <c r="AQ8056" s="50"/>
      <c r="AR8056" s="50"/>
      <c r="AS8056" s="50"/>
      <c r="AT8056" s="50"/>
      <c r="AU8056" s="50"/>
      <c r="AV8056" s="50"/>
      <c r="AW8056" s="50"/>
      <c r="AX8056" s="50"/>
      <c r="AY8056" s="50"/>
      <c r="AZ8056" s="50"/>
      <c r="BA8056" s="50"/>
      <c r="BB8056" s="50"/>
      <c r="BC8056" s="50"/>
      <c r="BD8056" s="50"/>
      <c r="BE8056" s="50"/>
      <c r="BF8056" s="50"/>
      <c r="BG8056" s="50"/>
      <c r="BH8056" s="50"/>
      <c r="BI8056" s="50"/>
      <c r="BJ8056" s="50"/>
      <c r="BK8056" s="50"/>
      <c r="BL8056" s="50"/>
      <c r="BM8056" s="50"/>
      <c r="BN8056" s="50"/>
      <c r="BO8056" s="50"/>
      <c r="BP8056" s="50"/>
      <c r="BQ8056" s="50"/>
      <c r="BR8056" s="50"/>
      <c r="BS8056" s="50"/>
      <c r="BT8056" s="50"/>
      <c r="BU8056" s="50"/>
      <c r="BV8056" s="50"/>
      <c r="BW8056" s="50"/>
      <c r="BX8056" s="50"/>
      <c r="BY8056" s="50"/>
      <c r="BZ8056" s="50"/>
      <c r="CA8056" s="50"/>
      <c r="CB8056" s="50"/>
      <c r="CC8056" s="50"/>
      <c r="CD8056" s="50"/>
      <c r="CE8056" s="50"/>
      <c r="CF8056" s="50"/>
      <c r="CG8056" s="50"/>
      <c r="CH8056" s="50"/>
      <c r="CI8056" s="50"/>
      <c r="CJ8056" s="50"/>
      <c r="CK8056" s="50"/>
      <c r="CL8056" s="50"/>
      <c r="CM8056" s="50"/>
      <c r="CN8056" s="50"/>
      <c r="CO8056" s="50"/>
      <c r="CP8056" s="50"/>
      <c r="CQ8056" s="50"/>
      <c r="CR8056" s="50"/>
      <c r="CS8056" s="50"/>
      <c r="CT8056" s="50"/>
      <c r="CU8056" s="50"/>
      <c r="CV8056" s="50"/>
      <c r="CW8056" s="50"/>
      <c r="CX8056" s="50"/>
      <c r="CY8056" s="50"/>
      <c r="CZ8056" s="50"/>
      <c r="DA8056" s="50"/>
      <c r="DB8056" s="50"/>
      <c r="DC8056" s="50"/>
      <c r="DD8056" s="50"/>
      <c r="DE8056" s="50"/>
      <c r="DF8056" s="50"/>
      <c r="DG8056" s="50"/>
    </row>
    <row r="8057" spans="1:111" x14ac:dyDescent="0.2">
      <c r="A8057" s="185"/>
      <c r="B8057" s="186"/>
      <c r="C8057" s="186"/>
      <c r="D8057" s="54"/>
      <c r="E8057" s="310"/>
      <c r="F8057" s="192"/>
      <c r="G8057" s="192"/>
      <c r="H8057" s="50"/>
      <c r="I8057" s="50"/>
      <c r="J8057" s="50"/>
      <c r="K8057" s="50"/>
      <c r="L8057" s="50"/>
      <c r="M8057" s="50"/>
      <c r="N8057" s="50"/>
      <c r="O8057" s="50"/>
      <c r="P8057" s="50"/>
      <c r="Q8057" s="50"/>
      <c r="R8057" s="50"/>
      <c r="S8057" s="50"/>
      <c r="T8057" s="50"/>
      <c r="U8057" s="50"/>
      <c r="V8057" s="50"/>
      <c r="W8057" s="50"/>
      <c r="X8057" s="50"/>
      <c r="Y8057" s="50"/>
      <c r="Z8057" s="50"/>
      <c r="AA8057" s="50"/>
      <c r="AB8057" s="50"/>
      <c r="AC8057" s="50"/>
      <c r="AD8057" s="50"/>
      <c r="AE8057" s="50"/>
      <c r="AF8057" s="50"/>
      <c r="AG8057" s="50"/>
      <c r="AH8057" s="50"/>
      <c r="AI8057" s="50"/>
      <c r="AJ8057" s="50"/>
      <c r="AK8057" s="50"/>
      <c r="AL8057" s="50"/>
      <c r="AM8057" s="50"/>
      <c r="AN8057" s="50"/>
      <c r="AO8057" s="50"/>
      <c r="AP8057" s="50"/>
      <c r="AQ8057" s="50"/>
      <c r="AR8057" s="50"/>
      <c r="AS8057" s="50"/>
      <c r="AT8057" s="50"/>
      <c r="AU8057" s="50"/>
      <c r="AV8057" s="50"/>
      <c r="AW8057" s="50"/>
      <c r="AX8057" s="50"/>
      <c r="AY8057" s="50"/>
      <c r="AZ8057" s="50"/>
      <c r="BA8057" s="50"/>
      <c r="BB8057" s="50"/>
      <c r="BC8057" s="50"/>
      <c r="BD8057" s="50"/>
      <c r="BE8057" s="50"/>
      <c r="BF8057" s="50"/>
      <c r="BG8057" s="50"/>
      <c r="BH8057" s="50"/>
      <c r="BI8057" s="50"/>
      <c r="BJ8057" s="50"/>
      <c r="BK8057" s="50"/>
      <c r="BL8057" s="50"/>
      <c r="BM8057" s="50"/>
      <c r="BN8057" s="50"/>
      <c r="BO8057" s="50"/>
      <c r="BP8057" s="50"/>
      <c r="BQ8057" s="50"/>
      <c r="BR8057" s="50"/>
      <c r="BS8057" s="50"/>
      <c r="BT8057" s="50"/>
      <c r="BU8057" s="50"/>
      <c r="BV8057" s="50"/>
      <c r="BW8057" s="50"/>
      <c r="BX8057" s="50"/>
      <c r="BY8057" s="50"/>
      <c r="BZ8057" s="50"/>
      <c r="CA8057" s="50"/>
      <c r="CB8057" s="50"/>
      <c r="CC8057" s="50"/>
      <c r="CD8057" s="50"/>
      <c r="CE8057" s="50"/>
      <c r="CF8057" s="50"/>
      <c r="CG8057" s="50"/>
      <c r="CH8057" s="50"/>
      <c r="CI8057" s="50"/>
      <c r="CJ8057" s="50"/>
      <c r="CK8057" s="50"/>
      <c r="CL8057" s="50"/>
      <c r="CM8057" s="50"/>
      <c r="CN8057" s="50"/>
      <c r="CO8057" s="50"/>
      <c r="CP8057" s="50"/>
      <c r="CQ8057" s="50"/>
      <c r="CR8057" s="50"/>
      <c r="CS8057" s="50"/>
      <c r="CT8057" s="50"/>
      <c r="CU8057" s="50"/>
      <c r="CV8057" s="50"/>
      <c r="CW8057" s="50"/>
      <c r="CX8057" s="50"/>
      <c r="CY8057" s="50"/>
      <c r="CZ8057" s="50"/>
      <c r="DA8057" s="50"/>
      <c r="DB8057" s="50"/>
      <c r="DC8057" s="50"/>
      <c r="DD8057" s="50"/>
      <c r="DE8057" s="50"/>
      <c r="DF8057" s="50"/>
      <c r="DG8057" s="50"/>
    </row>
    <row r="8058" spans="1:111" x14ac:dyDescent="0.2">
      <c r="A8058" s="185"/>
      <c r="B8058" s="186"/>
      <c r="C8058" s="186"/>
      <c r="D8058" s="54"/>
      <c r="E8058" s="310"/>
      <c r="F8058" s="192"/>
      <c r="G8058" s="192"/>
      <c r="H8058" s="50"/>
      <c r="I8058" s="50"/>
      <c r="J8058" s="50"/>
      <c r="K8058" s="50"/>
      <c r="L8058" s="50"/>
      <c r="M8058" s="50"/>
      <c r="N8058" s="50"/>
      <c r="O8058" s="50"/>
      <c r="P8058" s="50"/>
      <c r="Q8058" s="50"/>
      <c r="R8058" s="50"/>
      <c r="S8058" s="50"/>
      <c r="T8058" s="50"/>
      <c r="U8058" s="50"/>
      <c r="V8058" s="50"/>
      <c r="W8058" s="50"/>
      <c r="X8058" s="50"/>
      <c r="Y8058" s="50"/>
      <c r="Z8058" s="50"/>
      <c r="AA8058" s="50"/>
      <c r="AB8058" s="50"/>
      <c r="AC8058" s="50"/>
      <c r="AD8058" s="50"/>
      <c r="AE8058" s="50"/>
      <c r="AF8058" s="50"/>
      <c r="AG8058" s="50"/>
      <c r="AH8058" s="50"/>
      <c r="AI8058" s="50"/>
      <c r="AJ8058" s="50"/>
      <c r="AK8058" s="50"/>
      <c r="AL8058" s="50"/>
      <c r="AM8058" s="50"/>
      <c r="AN8058" s="50"/>
      <c r="AO8058" s="50"/>
      <c r="AP8058" s="50"/>
      <c r="AQ8058" s="50"/>
      <c r="AR8058" s="50"/>
      <c r="AS8058" s="50"/>
      <c r="AT8058" s="50"/>
      <c r="AU8058" s="50"/>
      <c r="AV8058" s="50"/>
      <c r="AW8058" s="50"/>
      <c r="AX8058" s="50"/>
      <c r="AY8058" s="50"/>
      <c r="AZ8058" s="50"/>
      <c r="BA8058" s="50"/>
      <c r="BB8058" s="50"/>
      <c r="BC8058" s="50"/>
      <c r="BD8058" s="50"/>
      <c r="BE8058" s="50"/>
      <c r="BF8058" s="50"/>
      <c r="BG8058" s="50"/>
      <c r="BH8058" s="50"/>
      <c r="BI8058" s="50"/>
      <c r="BJ8058" s="50"/>
      <c r="BK8058" s="50"/>
      <c r="BL8058" s="50"/>
      <c r="BM8058" s="50"/>
      <c r="BN8058" s="50"/>
      <c r="BO8058" s="50"/>
      <c r="BP8058" s="50"/>
      <c r="BQ8058" s="50"/>
      <c r="BR8058" s="50"/>
      <c r="BS8058" s="50"/>
      <c r="BT8058" s="50"/>
      <c r="BU8058" s="50"/>
      <c r="BV8058" s="50"/>
      <c r="BW8058" s="50"/>
      <c r="BX8058" s="50"/>
      <c r="BY8058" s="50"/>
      <c r="BZ8058" s="50"/>
      <c r="CA8058" s="50"/>
      <c r="CB8058" s="50"/>
      <c r="CC8058" s="50"/>
      <c r="CD8058" s="50"/>
      <c r="CE8058" s="50"/>
      <c r="CF8058" s="50"/>
      <c r="CG8058" s="50"/>
      <c r="CH8058" s="50"/>
      <c r="CI8058" s="50"/>
      <c r="CJ8058" s="50"/>
      <c r="CK8058" s="50"/>
      <c r="CL8058" s="50"/>
      <c r="CM8058" s="50"/>
      <c r="CN8058" s="50"/>
      <c r="CO8058" s="50"/>
      <c r="CP8058" s="50"/>
      <c r="CQ8058" s="50"/>
      <c r="CR8058" s="50"/>
      <c r="CS8058" s="50"/>
      <c r="CT8058" s="50"/>
      <c r="CU8058" s="50"/>
      <c r="CV8058" s="50"/>
      <c r="CW8058" s="50"/>
      <c r="CX8058" s="50"/>
      <c r="CY8058" s="50"/>
      <c r="CZ8058" s="50"/>
      <c r="DA8058" s="50"/>
      <c r="DB8058" s="50"/>
      <c r="DC8058" s="50"/>
      <c r="DD8058" s="50"/>
      <c r="DE8058" s="50"/>
      <c r="DF8058" s="50"/>
      <c r="DG8058" s="50"/>
    </row>
    <row r="8059" spans="1:111" x14ac:dyDescent="0.2">
      <c r="A8059" s="185"/>
      <c r="B8059" s="186"/>
      <c r="C8059" s="186"/>
      <c r="D8059" s="54"/>
      <c r="E8059" s="310"/>
      <c r="F8059" s="192"/>
      <c r="G8059" s="192"/>
      <c r="H8059" s="50"/>
      <c r="I8059" s="50"/>
      <c r="J8059" s="50"/>
      <c r="K8059" s="50"/>
      <c r="L8059" s="50"/>
      <c r="M8059" s="50"/>
      <c r="N8059" s="50"/>
      <c r="O8059" s="50"/>
      <c r="P8059" s="50"/>
      <c r="Q8059" s="50"/>
      <c r="R8059" s="50"/>
      <c r="S8059" s="50"/>
      <c r="T8059" s="50"/>
      <c r="U8059" s="50"/>
      <c r="V8059" s="50"/>
      <c r="W8059" s="50"/>
      <c r="X8059" s="50"/>
      <c r="Y8059" s="50"/>
      <c r="Z8059" s="50"/>
      <c r="AA8059" s="50"/>
      <c r="AB8059" s="50"/>
      <c r="AC8059" s="50"/>
      <c r="AD8059" s="50"/>
      <c r="AE8059" s="50"/>
      <c r="AF8059" s="50"/>
      <c r="AG8059" s="50"/>
      <c r="AH8059" s="50"/>
      <c r="AI8059" s="50"/>
      <c r="AJ8059" s="50"/>
      <c r="AK8059" s="50"/>
      <c r="AL8059" s="50"/>
      <c r="AM8059" s="50"/>
      <c r="AN8059" s="50"/>
      <c r="AO8059" s="50"/>
      <c r="AP8059" s="50"/>
      <c r="AQ8059" s="50"/>
      <c r="AR8059" s="50"/>
      <c r="AS8059" s="50"/>
      <c r="AT8059" s="50"/>
      <c r="AU8059" s="50"/>
      <c r="AV8059" s="50"/>
      <c r="AW8059" s="50"/>
      <c r="AX8059" s="50"/>
      <c r="AY8059" s="50"/>
      <c r="AZ8059" s="50"/>
      <c r="BA8059" s="50"/>
      <c r="BB8059" s="50"/>
      <c r="BC8059" s="50"/>
      <c r="BD8059" s="50"/>
      <c r="BE8059" s="50"/>
      <c r="BF8059" s="50"/>
      <c r="BG8059" s="50"/>
      <c r="BH8059" s="50"/>
      <c r="BI8059" s="50"/>
      <c r="BJ8059" s="50"/>
      <c r="BK8059" s="50"/>
      <c r="BL8059" s="50"/>
      <c r="BM8059" s="50"/>
      <c r="BN8059" s="50"/>
      <c r="BO8059" s="50"/>
      <c r="BP8059" s="50"/>
      <c r="BQ8059" s="50"/>
      <c r="BR8059" s="50"/>
      <c r="BS8059" s="50"/>
      <c r="BT8059" s="50"/>
      <c r="BU8059" s="50"/>
      <c r="BV8059" s="50"/>
      <c r="BW8059" s="50"/>
      <c r="BX8059" s="50"/>
      <c r="BY8059" s="50"/>
      <c r="BZ8059" s="50"/>
      <c r="CA8059" s="50"/>
      <c r="CB8059" s="50"/>
      <c r="CC8059" s="50"/>
      <c r="CD8059" s="50"/>
      <c r="CE8059" s="50"/>
      <c r="CF8059" s="50"/>
      <c r="CG8059" s="50"/>
      <c r="CH8059" s="50"/>
      <c r="CI8059" s="50"/>
      <c r="CJ8059" s="50"/>
      <c r="CK8059" s="50"/>
      <c r="CL8059" s="50"/>
      <c r="CM8059" s="50"/>
      <c r="CN8059" s="50"/>
      <c r="CO8059" s="50"/>
      <c r="CP8059" s="50"/>
      <c r="CQ8059" s="50"/>
      <c r="CR8059" s="50"/>
      <c r="CS8059" s="50"/>
      <c r="CT8059" s="50"/>
      <c r="CU8059" s="50"/>
      <c r="CV8059" s="50"/>
      <c r="CW8059" s="50"/>
      <c r="CX8059" s="50"/>
      <c r="CY8059" s="50"/>
      <c r="CZ8059" s="50"/>
      <c r="DA8059" s="50"/>
      <c r="DB8059" s="50"/>
      <c r="DC8059" s="50"/>
      <c r="DD8059" s="50"/>
      <c r="DE8059" s="50"/>
      <c r="DF8059" s="50"/>
      <c r="DG8059" s="50"/>
    </row>
    <row r="8060" spans="1:111" x14ac:dyDescent="0.2">
      <c r="A8060" s="185"/>
      <c r="B8060" s="186"/>
      <c r="C8060" s="186"/>
      <c r="D8060" s="54"/>
      <c r="E8060" s="310"/>
      <c r="F8060" s="192"/>
      <c r="G8060" s="192"/>
      <c r="H8060" s="50"/>
      <c r="I8060" s="50"/>
      <c r="J8060" s="50"/>
      <c r="K8060" s="50"/>
      <c r="L8060" s="50"/>
      <c r="M8060" s="50"/>
      <c r="N8060" s="50"/>
      <c r="O8060" s="50"/>
      <c r="P8060" s="50"/>
      <c r="Q8060" s="50"/>
      <c r="R8060" s="50"/>
      <c r="S8060" s="50"/>
      <c r="T8060" s="50"/>
      <c r="U8060" s="50"/>
      <c r="V8060" s="50"/>
      <c r="W8060" s="50"/>
      <c r="X8060" s="50"/>
      <c r="Y8060" s="50"/>
      <c r="Z8060" s="50"/>
      <c r="AA8060" s="50"/>
      <c r="AB8060" s="50"/>
      <c r="AC8060" s="50"/>
      <c r="AD8060" s="50"/>
      <c r="AE8060" s="50"/>
      <c r="AF8060" s="50"/>
      <c r="AG8060" s="50"/>
      <c r="AH8060" s="50"/>
      <c r="AI8060" s="50"/>
      <c r="AJ8060" s="50"/>
      <c r="AK8060" s="50"/>
      <c r="AL8060" s="50"/>
      <c r="AM8060" s="50"/>
      <c r="AN8060" s="50"/>
      <c r="AO8060" s="50"/>
      <c r="AP8060" s="50"/>
      <c r="AQ8060" s="50"/>
      <c r="AR8060" s="50"/>
      <c r="AS8060" s="50"/>
      <c r="AT8060" s="50"/>
      <c r="AU8060" s="50"/>
      <c r="AV8060" s="50"/>
      <c r="AW8060" s="50"/>
      <c r="AX8060" s="50"/>
      <c r="AY8060" s="50"/>
      <c r="AZ8060" s="50"/>
      <c r="BA8060" s="50"/>
      <c r="BB8060" s="50"/>
      <c r="BC8060" s="50"/>
      <c r="BD8060" s="50"/>
      <c r="BE8060" s="50"/>
      <c r="BF8060" s="50"/>
      <c r="BG8060" s="50"/>
      <c r="BH8060" s="50"/>
      <c r="BI8060" s="50"/>
      <c r="BJ8060" s="50"/>
      <c r="BK8060" s="50"/>
      <c r="BL8060" s="50"/>
      <c r="BM8060" s="50"/>
      <c r="BN8060" s="50"/>
      <c r="BO8060" s="50"/>
      <c r="BP8060" s="50"/>
      <c r="BQ8060" s="50"/>
      <c r="BR8060" s="50"/>
      <c r="BS8060" s="50"/>
      <c r="BT8060" s="50"/>
      <c r="BU8060" s="50"/>
      <c r="BV8060" s="50"/>
      <c r="BW8060" s="50"/>
      <c r="BX8060" s="50"/>
      <c r="BY8060" s="50"/>
      <c r="BZ8060" s="50"/>
      <c r="CA8060" s="50"/>
      <c r="CB8060" s="50"/>
      <c r="CC8060" s="50"/>
      <c r="CD8060" s="50"/>
      <c r="CE8060" s="50"/>
      <c r="CF8060" s="50"/>
      <c r="CG8060" s="50"/>
      <c r="CH8060" s="50"/>
      <c r="CI8060" s="50"/>
      <c r="CJ8060" s="50"/>
      <c r="CK8060" s="50"/>
      <c r="CL8060" s="50"/>
      <c r="CM8060" s="50"/>
      <c r="CN8060" s="50"/>
      <c r="CO8060" s="50"/>
      <c r="CP8060" s="50"/>
      <c r="CQ8060" s="50"/>
      <c r="CR8060" s="50"/>
      <c r="CS8060" s="50"/>
      <c r="CT8060" s="50"/>
      <c r="CU8060" s="50"/>
      <c r="CV8060" s="50"/>
      <c r="CW8060" s="50"/>
      <c r="CX8060" s="50"/>
      <c r="CY8060" s="50"/>
      <c r="CZ8060" s="50"/>
      <c r="DA8060" s="50"/>
      <c r="DB8060" s="50"/>
      <c r="DC8060" s="50"/>
      <c r="DD8060" s="50"/>
      <c r="DE8060" s="50"/>
      <c r="DF8060" s="50"/>
      <c r="DG8060" s="50"/>
    </row>
    <row r="8061" spans="1:111" x14ac:dyDescent="0.2">
      <c r="A8061" s="185"/>
      <c r="B8061" s="186"/>
      <c r="C8061" s="186"/>
      <c r="D8061" s="54"/>
      <c r="E8061" s="310"/>
      <c r="F8061" s="192"/>
      <c r="G8061" s="192"/>
      <c r="H8061" s="50"/>
      <c r="I8061" s="50"/>
      <c r="J8061" s="50"/>
      <c r="K8061" s="50"/>
      <c r="L8061" s="50"/>
      <c r="M8061" s="50"/>
      <c r="N8061" s="50"/>
      <c r="O8061" s="50"/>
      <c r="P8061" s="50"/>
      <c r="Q8061" s="50"/>
      <c r="R8061" s="50"/>
      <c r="S8061" s="50"/>
      <c r="T8061" s="50"/>
      <c r="U8061" s="50"/>
      <c r="V8061" s="50"/>
      <c r="W8061" s="50"/>
      <c r="X8061" s="50"/>
      <c r="Y8061" s="50"/>
      <c r="Z8061" s="50"/>
      <c r="AA8061" s="50"/>
      <c r="AB8061" s="50"/>
      <c r="AC8061" s="50"/>
      <c r="AD8061" s="50"/>
      <c r="AE8061" s="50"/>
      <c r="AF8061" s="50"/>
      <c r="AG8061" s="50"/>
      <c r="AH8061" s="50"/>
      <c r="AI8061" s="50"/>
      <c r="AJ8061" s="50"/>
      <c r="AK8061" s="50"/>
      <c r="AL8061" s="50"/>
      <c r="AM8061" s="50"/>
      <c r="AN8061" s="50"/>
      <c r="AO8061" s="50"/>
      <c r="AP8061" s="50"/>
      <c r="AQ8061" s="50"/>
      <c r="AR8061" s="50"/>
      <c r="AS8061" s="50"/>
      <c r="AT8061" s="50"/>
      <c r="AU8061" s="50"/>
      <c r="AV8061" s="50"/>
      <c r="AW8061" s="50"/>
      <c r="AX8061" s="50"/>
      <c r="AY8061" s="50"/>
      <c r="AZ8061" s="50"/>
      <c r="BA8061" s="50"/>
      <c r="BB8061" s="50"/>
      <c r="BC8061" s="50"/>
      <c r="BD8061" s="50"/>
      <c r="BE8061" s="50"/>
      <c r="BF8061" s="50"/>
      <c r="BG8061" s="50"/>
      <c r="BH8061" s="50"/>
      <c r="BI8061" s="50"/>
      <c r="BJ8061" s="50"/>
      <c r="BK8061" s="50"/>
      <c r="BL8061" s="50"/>
      <c r="BM8061" s="50"/>
      <c r="BN8061" s="50"/>
      <c r="BO8061" s="50"/>
      <c r="BP8061" s="50"/>
      <c r="BQ8061" s="50"/>
      <c r="BR8061" s="50"/>
      <c r="BS8061" s="50"/>
      <c r="BT8061" s="50"/>
      <c r="BU8061" s="50"/>
      <c r="BV8061" s="50"/>
      <c r="BW8061" s="50"/>
      <c r="BX8061" s="50"/>
      <c r="BY8061" s="50"/>
      <c r="BZ8061" s="50"/>
      <c r="CA8061" s="50"/>
      <c r="CB8061" s="50"/>
      <c r="CC8061" s="50"/>
      <c r="CD8061" s="50"/>
      <c r="CE8061" s="50"/>
      <c r="CF8061" s="50"/>
      <c r="CG8061" s="50"/>
      <c r="CH8061" s="50"/>
      <c r="CI8061" s="50"/>
      <c r="CJ8061" s="50"/>
      <c r="CK8061" s="50"/>
      <c r="CL8061" s="50"/>
      <c r="CM8061" s="50"/>
      <c r="CN8061" s="50"/>
      <c r="CO8061" s="50"/>
      <c r="CP8061" s="50"/>
      <c r="CQ8061" s="50"/>
      <c r="CR8061" s="50"/>
      <c r="CS8061" s="50"/>
      <c r="CT8061" s="50"/>
      <c r="CU8061" s="50"/>
      <c r="CV8061" s="50"/>
      <c r="CW8061" s="50"/>
      <c r="CX8061" s="50"/>
      <c r="CY8061" s="50"/>
      <c r="CZ8061" s="50"/>
      <c r="DA8061" s="50"/>
      <c r="DB8061" s="50"/>
      <c r="DC8061" s="50"/>
      <c r="DD8061" s="50"/>
      <c r="DE8061" s="50"/>
      <c r="DF8061" s="50"/>
      <c r="DG8061" s="50"/>
    </row>
    <row r="8062" spans="1:111" x14ac:dyDescent="0.2">
      <c r="A8062" s="185"/>
      <c r="B8062" s="186"/>
      <c r="C8062" s="186"/>
      <c r="D8062" s="54"/>
      <c r="E8062" s="310"/>
      <c r="F8062" s="192"/>
      <c r="G8062" s="192"/>
      <c r="H8062" s="50"/>
      <c r="I8062" s="50"/>
      <c r="J8062" s="50"/>
      <c r="K8062" s="50"/>
      <c r="L8062" s="50"/>
      <c r="M8062" s="50"/>
      <c r="N8062" s="50"/>
      <c r="O8062" s="50"/>
      <c r="P8062" s="50"/>
      <c r="Q8062" s="50"/>
      <c r="R8062" s="50"/>
      <c r="S8062" s="50"/>
      <c r="T8062" s="50"/>
      <c r="U8062" s="50"/>
      <c r="V8062" s="50"/>
      <c r="W8062" s="50"/>
      <c r="X8062" s="50"/>
      <c r="Y8062" s="50"/>
      <c r="Z8062" s="50"/>
      <c r="AA8062" s="50"/>
      <c r="AB8062" s="50"/>
      <c r="AC8062" s="50"/>
      <c r="AD8062" s="50"/>
      <c r="AE8062" s="50"/>
      <c r="AF8062" s="50"/>
      <c r="AG8062" s="50"/>
      <c r="AH8062" s="50"/>
      <c r="AI8062" s="50"/>
      <c r="AJ8062" s="50"/>
      <c r="AK8062" s="50"/>
      <c r="AL8062" s="50"/>
      <c r="AM8062" s="50"/>
      <c r="AN8062" s="50"/>
      <c r="AO8062" s="50"/>
      <c r="AP8062" s="50"/>
      <c r="AQ8062" s="50"/>
      <c r="AR8062" s="50"/>
      <c r="AS8062" s="50"/>
      <c r="AT8062" s="50"/>
      <c r="AU8062" s="50"/>
      <c r="AV8062" s="50"/>
      <c r="AW8062" s="50"/>
      <c r="AX8062" s="50"/>
      <c r="AY8062" s="50"/>
      <c r="AZ8062" s="50"/>
      <c r="BA8062" s="50"/>
      <c r="BB8062" s="50"/>
      <c r="BC8062" s="50"/>
      <c r="BD8062" s="50"/>
      <c r="BE8062" s="50"/>
      <c r="BF8062" s="50"/>
      <c r="BG8062" s="50"/>
      <c r="BH8062" s="50"/>
      <c r="BI8062" s="50"/>
      <c r="BJ8062" s="50"/>
      <c r="BK8062" s="50"/>
      <c r="BL8062" s="50"/>
      <c r="BM8062" s="50"/>
      <c r="BN8062" s="50"/>
      <c r="BO8062" s="50"/>
      <c r="BP8062" s="50"/>
      <c r="BQ8062" s="50"/>
      <c r="BR8062" s="50"/>
      <c r="BS8062" s="50"/>
      <c r="BT8062" s="50"/>
      <c r="BU8062" s="50"/>
      <c r="BV8062" s="50"/>
      <c r="BW8062" s="50"/>
      <c r="BX8062" s="50"/>
      <c r="BY8062" s="50"/>
      <c r="BZ8062" s="50"/>
      <c r="CA8062" s="50"/>
      <c r="CB8062" s="50"/>
      <c r="CC8062" s="50"/>
      <c r="CD8062" s="50"/>
      <c r="CE8062" s="50"/>
      <c r="CF8062" s="50"/>
      <c r="CG8062" s="50"/>
      <c r="CH8062" s="50"/>
      <c r="CI8062" s="50"/>
      <c r="CJ8062" s="50"/>
      <c r="CK8062" s="50"/>
      <c r="CL8062" s="50"/>
      <c r="CM8062" s="50"/>
      <c r="CN8062" s="50"/>
      <c r="CO8062" s="50"/>
      <c r="CP8062" s="50"/>
      <c r="CQ8062" s="50"/>
      <c r="CR8062" s="50"/>
      <c r="CS8062" s="50"/>
      <c r="CT8062" s="50"/>
      <c r="CU8062" s="50"/>
      <c r="CV8062" s="50"/>
      <c r="CW8062" s="50"/>
      <c r="CX8062" s="50"/>
      <c r="CY8062" s="50"/>
      <c r="CZ8062" s="50"/>
      <c r="DA8062" s="50"/>
      <c r="DB8062" s="50"/>
      <c r="DC8062" s="50"/>
      <c r="DD8062" s="50"/>
      <c r="DE8062" s="50"/>
      <c r="DF8062" s="50"/>
      <c r="DG8062" s="50"/>
    </row>
    <row r="8063" spans="1:111" x14ac:dyDescent="0.2">
      <c r="A8063" s="185"/>
      <c r="B8063" s="186"/>
      <c r="C8063" s="186"/>
      <c r="D8063" s="54"/>
      <c r="E8063" s="310"/>
      <c r="F8063" s="192"/>
      <c r="G8063" s="192"/>
      <c r="H8063" s="50"/>
      <c r="I8063" s="50"/>
      <c r="J8063" s="50"/>
      <c r="K8063" s="50"/>
      <c r="L8063" s="50"/>
      <c r="M8063" s="50"/>
      <c r="N8063" s="50"/>
      <c r="O8063" s="50"/>
      <c r="P8063" s="50"/>
      <c r="Q8063" s="50"/>
      <c r="R8063" s="50"/>
      <c r="S8063" s="50"/>
      <c r="T8063" s="50"/>
      <c r="U8063" s="50"/>
      <c r="V8063" s="50"/>
      <c r="W8063" s="50"/>
      <c r="X8063" s="50"/>
      <c r="Y8063" s="50"/>
      <c r="Z8063" s="50"/>
      <c r="AA8063" s="50"/>
      <c r="AB8063" s="50"/>
      <c r="AC8063" s="50"/>
      <c r="AD8063" s="50"/>
      <c r="AE8063" s="50"/>
      <c r="AF8063" s="50"/>
      <c r="AG8063" s="50"/>
      <c r="AH8063" s="50"/>
      <c r="AI8063" s="50"/>
      <c r="AJ8063" s="50"/>
      <c r="AK8063" s="50"/>
      <c r="AL8063" s="50"/>
      <c r="AM8063" s="50"/>
      <c r="AN8063" s="50"/>
      <c r="AO8063" s="50"/>
      <c r="AP8063" s="50"/>
      <c r="AQ8063" s="50"/>
      <c r="AR8063" s="50"/>
      <c r="AS8063" s="50"/>
      <c r="AT8063" s="50"/>
      <c r="AU8063" s="50"/>
      <c r="AV8063" s="50"/>
      <c r="AW8063" s="50"/>
      <c r="AX8063" s="50"/>
      <c r="AY8063" s="50"/>
      <c r="AZ8063" s="50"/>
      <c r="BA8063" s="50"/>
      <c r="BB8063" s="50"/>
      <c r="BC8063" s="50"/>
      <c r="BD8063" s="50"/>
      <c r="BE8063" s="50"/>
      <c r="BF8063" s="50"/>
      <c r="BG8063" s="50"/>
      <c r="BH8063" s="50"/>
      <c r="BI8063" s="50"/>
      <c r="BJ8063" s="50"/>
      <c r="BK8063" s="50"/>
      <c r="BL8063" s="50"/>
      <c r="BM8063" s="50"/>
      <c r="BN8063" s="50"/>
      <c r="BO8063" s="50"/>
      <c r="BP8063" s="50"/>
      <c r="BQ8063" s="50"/>
      <c r="BR8063" s="50"/>
      <c r="BS8063" s="50"/>
      <c r="BT8063" s="50"/>
      <c r="BU8063" s="50"/>
      <c r="BV8063" s="50"/>
      <c r="BW8063" s="50"/>
      <c r="BX8063" s="50"/>
      <c r="BY8063" s="50"/>
      <c r="BZ8063" s="50"/>
      <c r="CA8063" s="50"/>
      <c r="CB8063" s="50"/>
      <c r="CC8063" s="50"/>
      <c r="CD8063" s="50"/>
      <c r="CE8063" s="50"/>
      <c r="CF8063" s="50"/>
      <c r="CG8063" s="50"/>
      <c r="CH8063" s="50"/>
      <c r="CI8063" s="50"/>
      <c r="CJ8063" s="50"/>
      <c r="CK8063" s="50"/>
      <c r="CL8063" s="50"/>
      <c r="CM8063" s="50"/>
      <c r="CN8063" s="50"/>
      <c r="CO8063" s="50"/>
      <c r="CP8063" s="50"/>
      <c r="CQ8063" s="50"/>
      <c r="CR8063" s="50"/>
      <c r="CS8063" s="50"/>
      <c r="CT8063" s="50"/>
      <c r="CU8063" s="50"/>
      <c r="CV8063" s="50"/>
      <c r="CW8063" s="50"/>
      <c r="CX8063" s="50"/>
      <c r="CY8063" s="50"/>
      <c r="CZ8063" s="50"/>
      <c r="DA8063" s="50"/>
      <c r="DB8063" s="50"/>
      <c r="DC8063" s="50"/>
      <c r="DD8063" s="50"/>
      <c r="DE8063" s="50"/>
      <c r="DF8063" s="50"/>
      <c r="DG8063" s="50"/>
    </row>
    <row r="8064" spans="1:111" x14ac:dyDescent="0.2">
      <c r="A8064" s="185"/>
      <c r="B8064" s="186"/>
      <c r="C8064" s="186"/>
      <c r="D8064" s="54"/>
      <c r="E8064" s="310"/>
      <c r="F8064" s="192"/>
      <c r="G8064" s="192"/>
      <c r="H8064" s="50"/>
      <c r="I8064" s="50"/>
      <c r="J8064" s="50"/>
      <c r="K8064" s="50"/>
      <c r="L8064" s="50"/>
      <c r="M8064" s="50"/>
      <c r="N8064" s="50"/>
      <c r="O8064" s="50"/>
      <c r="P8064" s="50"/>
      <c r="Q8064" s="50"/>
      <c r="R8064" s="50"/>
      <c r="S8064" s="50"/>
      <c r="T8064" s="50"/>
      <c r="U8064" s="50"/>
      <c r="V8064" s="50"/>
      <c r="W8064" s="50"/>
      <c r="X8064" s="50"/>
      <c r="Y8064" s="50"/>
      <c r="Z8064" s="50"/>
      <c r="AA8064" s="50"/>
      <c r="AB8064" s="50"/>
      <c r="AC8064" s="50"/>
      <c r="AD8064" s="50"/>
      <c r="AE8064" s="50"/>
      <c r="AF8064" s="50"/>
      <c r="AG8064" s="50"/>
      <c r="AH8064" s="50"/>
      <c r="AI8064" s="50"/>
      <c r="AJ8064" s="50"/>
      <c r="AK8064" s="50"/>
      <c r="AL8064" s="50"/>
      <c r="AM8064" s="50"/>
      <c r="AN8064" s="50"/>
      <c r="AO8064" s="50"/>
      <c r="AP8064" s="50"/>
      <c r="AQ8064" s="50"/>
      <c r="AR8064" s="50"/>
      <c r="AS8064" s="50"/>
      <c r="AT8064" s="50"/>
      <c r="AU8064" s="50"/>
      <c r="AV8064" s="50"/>
      <c r="AW8064" s="50"/>
      <c r="AX8064" s="50"/>
      <c r="AY8064" s="50"/>
      <c r="AZ8064" s="50"/>
      <c r="BA8064" s="50"/>
      <c r="BB8064" s="50"/>
      <c r="BC8064" s="50"/>
      <c r="BD8064" s="50"/>
      <c r="BE8064" s="50"/>
      <c r="BF8064" s="50"/>
      <c r="BG8064" s="50"/>
      <c r="BH8064" s="50"/>
      <c r="BI8064" s="50"/>
      <c r="BJ8064" s="50"/>
      <c r="BK8064" s="50"/>
      <c r="BL8064" s="50"/>
      <c r="BM8064" s="50"/>
      <c r="BN8064" s="50"/>
      <c r="BO8064" s="50"/>
      <c r="BP8064" s="50"/>
      <c r="BQ8064" s="50"/>
      <c r="BR8064" s="50"/>
      <c r="BS8064" s="50"/>
      <c r="BT8064" s="50"/>
      <c r="BU8064" s="50"/>
      <c r="BV8064" s="50"/>
      <c r="BW8064" s="50"/>
      <c r="BX8064" s="50"/>
      <c r="BY8064" s="50"/>
      <c r="BZ8064" s="50"/>
      <c r="CA8064" s="50"/>
      <c r="CB8064" s="50"/>
      <c r="CC8064" s="50"/>
      <c r="CD8064" s="50"/>
      <c r="CE8064" s="50"/>
      <c r="CF8064" s="50"/>
      <c r="CG8064" s="50"/>
      <c r="CH8064" s="50"/>
      <c r="CI8064" s="50"/>
      <c r="CJ8064" s="50"/>
      <c r="CK8064" s="50"/>
      <c r="CL8064" s="50"/>
      <c r="CM8064" s="50"/>
      <c r="CN8064" s="50"/>
      <c r="CO8064" s="50"/>
      <c r="CP8064" s="50"/>
      <c r="CQ8064" s="50"/>
      <c r="CR8064" s="50"/>
      <c r="CS8064" s="50"/>
      <c r="CT8064" s="50"/>
      <c r="CU8064" s="50"/>
      <c r="CV8064" s="50"/>
      <c r="CW8064" s="50"/>
      <c r="CX8064" s="50"/>
      <c r="CY8064" s="50"/>
      <c r="CZ8064" s="50"/>
      <c r="DA8064" s="50"/>
      <c r="DB8064" s="50"/>
      <c r="DC8064" s="50"/>
      <c r="DD8064" s="50"/>
      <c r="DE8064" s="50"/>
      <c r="DF8064" s="50"/>
      <c r="DG8064" s="50"/>
    </row>
    <row r="8065" spans="1:111" x14ac:dyDescent="0.2">
      <c r="A8065" s="185"/>
      <c r="B8065" s="186"/>
      <c r="C8065" s="186"/>
      <c r="D8065" s="54"/>
      <c r="E8065" s="310"/>
      <c r="F8065" s="192"/>
      <c r="G8065" s="192"/>
      <c r="H8065" s="50"/>
      <c r="I8065" s="50"/>
      <c r="J8065" s="50"/>
      <c r="K8065" s="50"/>
      <c r="L8065" s="50"/>
      <c r="M8065" s="50"/>
      <c r="N8065" s="50"/>
      <c r="O8065" s="50"/>
      <c r="P8065" s="50"/>
      <c r="Q8065" s="50"/>
      <c r="R8065" s="50"/>
      <c r="S8065" s="50"/>
      <c r="T8065" s="50"/>
      <c r="U8065" s="50"/>
      <c r="V8065" s="50"/>
      <c r="W8065" s="50"/>
      <c r="X8065" s="50"/>
      <c r="Y8065" s="50"/>
      <c r="Z8065" s="50"/>
      <c r="AA8065" s="50"/>
      <c r="AB8065" s="50"/>
      <c r="AC8065" s="50"/>
      <c r="AD8065" s="50"/>
      <c r="AE8065" s="50"/>
      <c r="AF8065" s="50"/>
      <c r="AG8065" s="50"/>
      <c r="AH8065" s="50"/>
      <c r="AI8065" s="50"/>
      <c r="AJ8065" s="50"/>
      <c r="AK8065" s="50"/>
      <c r="AL8065" s="50"/>
      <c r="AM8065" s="50"/>
      <c r="AN8065" s="50"/>
      <c r="AO8065" s="50"/>
      <c r="AP8065" s="50"/>
      <c r="AQ8065" s="50"/>
      <c r="AR8065" s="50"/>
      <c r="AS8065" s="50"/>
      <c r="AT8065" s="50"/>
      <c r="AU8065" s="50"/>
      <c r="AV8065" s="50"/>
      <c r="AW8065" s="50"/>
      <c r="AX8065" s="50"/>
      <c r="AY8065" s="50"/>
      <c r="AZ8065" s="50"/>
      <c r="BA8065" s="50"/>
      <c r="BB8065" s="50"/>
      <c r="BC8065" s="50"/>
      <c r="BD8065" s="50"/>
      <c r="BE8065" s="50"/>
      <c r="BF8065" s="50"/>
      <c r="BG8065" s="50"/>
      <c r="BH8065" s="50"/>
      <c r="BI8065" s="50"/>
      <c r="BJ8065" s="50"/>
      <c r="BK8065" s="50"/>
      <c r="BL8065" s="50"/>
      <c r="BM8065" s="50"/>
      <c r="BN8065" s="50"/>
      <c r="BO8065" s="50"/>
      <c r="BP8065" s="50"/>
      <c r="BQ8065" s="50"/>
      <c r="BR8065" s="50"/>
      <c r="BS8065" s="50"/>
      <c r="BT8065" s="50"/>
      <c r="BU8065" s="50"/>
      <c r="BV8065" s="50"/>
      <c r="BW8065" s="50"/>
      <c r="BX8065" s="50"/>
      <c r="BY8065" s="50"/>
      <c r="BZ8065" s="50"/>
      <c r="CA8065" s="50"/>
      <c r="CB8065" s="50"/>
      <c r="CC8065" s="50"/>
      <c r="CD8065" s="50"/>
      <c r="CE8065" s="50"/>
      <c r="CF8065" s="50"/>
      <c r="CG8065" s="50"/>
      <c r="CH8065" s="50"/>
      <c r="CI8065" s="50"/>
      <c r="CJ8065" s="50"/>
      <c r="CK8065" s="50"/>
      <c r="CL8065" s="50"/>
      <c r="CM8065" s="50"/>
      <c r="CN8065" s="50"/>
      <c r="CO8065" s="50"/>
      <c r="CP8065" s="50"/>
      <c r="CQ8065" s="50"/>
      <c r="CR8065" s="50"/>
      <c r="CS8065" s="50"/>
      <c r="CT8065" s="50"/>
      <c r="CU8065" s="50"/>
      <c r="CV8065" s="50"/>
      <c r="CW8065" s="50"/>
      <c r="CX8065" s="50"/>
      <c r="CY8065" s="50"/>
      <c r="CZ8065" s="50"/>
      <c r="DA8065" s="50"/>
      <c r="DB8065" s="50"/>
      <c r="DC8065" s="50"/>
      <c r="DD8065" s="50"/>
      <c r="DE8065" s="50"/>
      <c r="DF8065" s="50"/>
      <c r="DG8065" s="50"/>
    </row>
    <row r="8066" spans="1:111" x14ac:dyDescent="0.2">
      <c r="A8066" s="185"/>
      <c r="B8066" s="186"/>
      <c r="C8066" s="186"/>
      <c r="D8066" s="54"/>
      <c r="E8066" s="310"/>
      <c r="F8066" s="192"/>
      <c r="G8066" s="192"/>
      <c r="H8066" s="50"/>
      <c r="I8066" s="50"/>
      <c r="J8066" s="50"/>
      <c r="K8066" s="50"/>
      <c r="L8066" s="50"/>
      <c r="M8066" s="50"/>
      <c r="N8066" s="50"/>
      <c r="O8066" s="50"/>
      <c r="P8066" s="50"/>
      <c r="Q8066" s="50"/>
      <c r="R8066" s="50"/>
      <c r="S8066" s="50"/>
      <c r="T8066" s="50"/>
      <c r="U8066" s="50"/>
      <c r="V8066" s="50"/>
      <c r="W8066" s="50"/>
      <c r="X8066" s="50"/>
      <c r="Y8066" s="50"/>
      <c r="Z8066" s="50"/>
      <c r="AA8066" s="50"/>
      <c r="AB8066" s="50"/>
      <c r="AC8066" s="50"/>
      <c r="AD8066" s="50"/>
      <c r="AE8066" s="50"/>
      <c r="AF8066" s="50"/>
      <c r="AG8066" s="50"/>
      <c r="AH8066" s="50"/>
      <c r="AI8066" s="50"/>
      <c r="AJ8066" s="50"/>
      <c r="AK8066" s="50"/>
      <c r="AL8066" s="50"/>
      <c r="AM8066" s="50"/>
      <c r="AN8066" s="50"/>
      <c r="AO8066" s="50"/>
      <c r="AP8066" s="50"/>
      <c r="AQ8066" s="50"/>
      <c r="AR8066" s="50"/>
      <c r="AS8066" s="50"/>
      <c r="AT8066" s="50"/>
      <c r="AU8066" s="50"/>
      <c r="AV8066" s="50"/>
      <c r="AW8066" s="50"/>
      <c r="AX8066" s="50"/>
      <c r="AY8066" s="50"/>
      <c r="AZ8066" s="50"/>
      <c r="BA8066" s="50"/>
      <c r="BB8066" s="50"/>
      <c r="BC8066" s="50"/>
      <c r="BD8066" s="50"/>
      <c r="BE8066" s="50"/>
      <c r="BF8066" s="50"/>
      <c r="BG8066" s="50"/>
      <c r="BH8066" s="50"/>
      <c r="BI8066" s="50"/>
      <c r="BJ8066" s="50"/>
      <c r="BK8066" s="50"/>
      <c r="BL8066" s="50"/>
      <c r="BM8066" s="50"/>
      <c r="BN8066" s="50"/>
      <c r="BO8066" s="50"/>
      <c r="BP8066" s="50"/>
      <c r="BQ8066" s="50"/>
      <c r="BR8066" s="50"/>
      <c r="BS8066" s="50"/>
      <c r="BT8066" s="50"/>
      <c r="BU8066" s="50"/>
      <c r="BV8066" s="50"/>
      <c r="BW8066" s="50"/>
      <c r="BX8066" s="50"/>
      <c r="BY8066" s="50"/>
      <c r="BZ8066" s="50"/>
      <c r="CA8066" s="50"/>
      <c r="CB8066" s="50"/>
      <c r="CC8066" s="50"/>
      <c r="CD8066" s="50"/>
      <c r="CE8066" s="50"/>
      <c r="CF8066" s="50"/>
      <c r="CG8066" s="50"/>
      <c r="CH8066" s="50"/>
      <c r="CI8066" s="50"/>
      <c r="CJ8066" s="50"/>
      <c r="CK8066" s="50"/>
      <c r="CL8066" s="50"/>
      <c r="CM8066" s="50"/>
      <c r="CN8066" s="50"/>
      <c r="CO8066" s="50"/>
      <c r="CP8066" s="50"/>
      <c r="CQ8066" s="50"/>
      <c r="CR8066" s="50"/>
      <c r="CS8066" s="50"/>
      <c r="CT8066" s="50"/>
      <c r="CU8066" s="50"/>
      <c r="CV8066" s="50"/>
      <c r="CW8066" s="50"/>
      <c r="CX8066" s="50"/>
      <c r="CY8066" s="50"/>
      <c r="CZ8066" s="50"/>
      <c r="DA8066" s="50"/>
      <c r="DB8066" s="50"/>
      <c r="DC8066" s="50"/>
      <c r="DD8066" s="50"/>
      <c r="DE8066" s="50"/>
      <c r="DF8066" s="50"/>
      <c r="DG8066" s="50"/>
    </row>
    <row r="8067" spans="1:111" x14ac:dyDescent="0.2">
      <c r="A8067" s="185"/>
      <c r="B8067" s="186"/>
      <c r="C8067" s="186"/>
      <c r="D8067" s="54"/>
      <c r="E8067" s="310"/>
      <c r="F8067" s="192"/>
      <c r="G8067" s="192"/>
      <c r="H8067" s="50"/>
      <c r="I8067" s="50"/>
      <c r="J8067" s="50"/>
      <c r="K8067" s="50"/>
      <c r="L8067" s="50"/>
      <c r="M8067" s="50"/>
      <c r="N8067" s="50"/>
      <c r="O8067" s="50"/>
      <c r="P8067" s="50"/>
      <c r="Q8067" s="50"/>
      <c r="R8067" s="50"/>
      <c r="S8067" s="50"/>
      <c r="T8067" s="50"/>
      <c r="U8067" s="50"/>
      <c r="V8067" s="50"/>
      <c r="W8067" s="50"/>
      <c r="X8067" s="50"/>
      <c r="Y8067" s="50"/>
      <c r="Z8067" s="50"/>
      <c r="AA8067" s="50"/>
      <c r="AB8067" s="50"/>
      <c r="AC8067" s="50"/>
      <c r="AD8067" s="50"/>
      <c r="AE8067" s="50"/>
      <c r="AF8067" s="50"/>
      <c r="AG8067" s="50"/>
      <c r="AH8067" s="50"/>
      <c r="AI8067" s="50"/>
      <c r="AJ8067" s="50"/>
      <c r="AK8067" s="50"/>
      <c r="AL8067" s="50"/>
      <c r="AM8067" s="50"/>
      <c r="AN8067" s="50"/>
      <c r="AO8067" s="50"/>
      <c r="AP8067" s="50"/>
      <c r="AQ8067" s="50"/>
      <c r="AR8067" s="50"/>
      <c r="AS8067" s="50"/>
      <c r="AT8067" s="50"/>
      <c r="AU8067" s="50"/>
      <c r="AV8067" s="50"/>
      <c r="AW8067" s="50"/>
      <c r="AX8067" s="50"/>
      <c r="AY8067" s="50"/>
      <c r="AZ8067" s="50"/>
      <c r="BA8067" s="50"/>
      <c r="BB8067" s="50"/>
      <c r="BC8067" s="50"/>
      <c r="BD8067" s="50"/>
      <c r="BE8067" s="50"/>
      <c r="BF8067" s="50"/>
      <c r="BG8067" s="50"/>
      <c r="BH8067" s="50"/>
      <c r="BI8067" s="50"/>
      <c r="BJ8067" s="50"/>
      <c r="BK8067" s="50"/>
      <c r="BL8067" s="50"/>
      <c r="BM8067" s="50"/>
      <c r="BN8067" s="50"/>
      <c r="BO8067" s="50"/>
      <c r="BP8067" s="50"/>
      <c r="BQ8067" s="50"/>
      <c r="BR8067" s="50"/>
      <c r="BS8067" s="50"/>
      <c r="BT8067" s="50"/>
      <c r="BU8067" s="50"/>
      <c r="BV8067" s="50"/>
      <c r="BW8067" s="50"/>
      <c r="BX8067" s="50"/>
      <c r="BY8067" s="50"/>
      <c r="BZ8067" s="50"/>
      <c r="CA8067" s="50"/>
      <c r="CB8067" s="50"/>
      <c r="CC8067" s="50"/>
      <c r="CD8067" s="50"/>
      <c r="CE8067" s="50"/>
      <c r="CF8067" s="50"/>
      <c r="CG8067" s="50"/>
      <c r="CH8067" s="50"/>
      <c r="CI8067" s="50"/>
      <c r="CJ8067" s="50"/>
      <c r="CK8067" s="50"/>
      <c r="CL8067" s="50"/>
      <c r="CM8067" s="50"/>
      <c r="CN8067" s="50"/>
      <c r="CO8067" s="50"/>
      <c r="CP8067" s="50"/>
      <c r="CQ8067" s="50"/>
      <c r="CR8067" s="50"/>
      <c r="CS8067" s="50"/>
      <c r="CT8067" s="50"/>
      <c r="CU8067" s="50"/>
      <c r="CV8067" s="50"/>
      <c r="CW8067" s="50"/>
      <c r="CX8067" s="50"/>
      <c r="CY8067" s="50"/>
      <c r="CZ8067" s="50"/>
      <c r="DA8067" s="50"/>
      <c r="DB8067" s="50"/>
      <c r="DC8067" s="50"/>
      <c r="DD8067" s="50"/>
      <c r="DE8067" s="50"/>
      <c r="DF8067" s="50"/>
      <c r="DG8067" s="50"/>
    </row>
    <row r="8068" spans="1:111" x14ac:dyDescent="0.2">
      <c r="A8068" s="185"/>
      <c r="B8068" s="186"/>
      <c r="C8068" s="186"/>
      <c r="D8068" s="54"/>
      <c r="E8068" s="310"/>
      <c r="F8068" s="192"/>
      <c r="G8068" s="192"/>
      <c r="H8068" s="50"/>
      <c r="I8068" s="50"/>
      <c r="J8068" s="50"/>
      <c r="K8068" s="50"/>
      <c r="L8068" s="50"/>
      <c r="M8068" s="50"/>
      <c r="N8068" s="50"/>
      <c r="O8068" s="50"/>
      <c r="P8068" s="50"/>
      <c r="Q8068" s="50"/>
      <c r="R8068" s="50"/>
      <c r="S8068" s="50"/>
      <c r="T8068" s="50"/>
      <c r="U8068" s="50"/>
      <c r="V8068" s="50"/>
      <c r="W8068" s="50"/>
      <c r="X8068" s="50"/>
      <c r="Y8068" s="50"/>
      <c r="Z8068" s="50"/>
      <c r="AA8068" s="50"/>
      <c r="AB8068" s="50"/>
      <c r="AC8068" s="50"/>
      <c r="AD8068" s="50"/>
      <c r="AE8068" s="50"/>
      <c r="AF8068" s="50"/>
      <c r="AG8068" s="50"/>
      <c r="AH8068" s="50"/>
      <c r="AI8068" s="50"/>
      <c r="AJ8068" s="50"/>
      <c r="AK8068" s="50"/>
      <c r="AL8068" s="50"/>
      <c r="AM8068" s="50"/>
      <c r="AN8068" s="50"/>
      <c r="AO8068" s="50"/>
      <c r="AP8068" s="50"/>
      <c r="AQ8068" s="50"/>
      <c r="AR8068" s="50"/>
      <c r="AS8068" s="50"/>
      <c r="AT8068" s="50"/>
      <c r="AU8068" s="50"/>
      <c r="AV8068" s="50"/>
      <c r="AW8068" s="50"/>
      <c r="AX8068" s="50"/>
      <c r="AY8068" s="50"/>
      <c r="AZ8068" s="50"/>
      <c r="BA8068" s="50"/>
      <c r="BB8068" s="50"/>
      <c r="BC8068" s="50"/>
      <c r="BD8068" s="50"/>
      <c r="BE8068" s="50"/>
      <c r="BF8068" s="50"/>
      <c r="BG8068" s="50"/>
      <c r="BH8068" s="50"/>
      <c r="BI8068" s="50"/>
      <c r="BJ8068" s="50"/>
      <c r="BK8068" s="50"/>
      <c r="BL8068" s="50"/>
      <c r="BM8068" s="50"/>
      <c r="BN8068" s="50"/>
      <c r="BO8068" s="50"/>
      <c r="BP8068" s="50"/>
      <c r="BQ8068" s="50"/>
      <c r="BR8068" s="50"/>
      <c r="BS8068" s="50"/>
      <c r="BT8068" s="50"/>
      <c r="BU8068" s="50"/>
      <c r="BV8068" s="50"/>
      <c r="BW8068" s="50"/>
      <c r="BX8068" s="50"/>
      <c r="BY8068" s="50"/>
      <c r="BZ8068" s="50"/>
      <c r="CA8068" s="50"/>
      <c r="CB8068" s="50"/>
      <c r="CC8068" s="50"/>
      <c r="CD8068" s="50"/>
      <c r="CE8068" s="50"/>
      <c r="CF8068" s="50"/>
      <c r="CG8068" s="50"/>
      <c r="CH8068" s="50"/>
      <c r="CI8068" s="50"/>
      <c r="CJ8068" s="50"/>
      <c r="CK8068" s="50"/>
      <c r="CL8068" s="50"/>
      <c r="CM8068" s="50"/>
      <c r="CN8068" s="50"/>
      <c r="CO8068" s="50"/>
      <c r="CP8068" s="50"/>
      <c r="CQ8068" s="50"/>
      <c r="CR8068" s="50"/>
      <c r="CS8068" s="50"/>
      <c r="CT8068" s="50"/>
      <c r="CU8068" s="50"/>
      <c r="CV8068" s="50"/>
      <c r="CW8068" s="50"/>
      <c r="CX8068" s="50"/>
      <c r="CY8068" s="50"/>
      <c r="CZ8068" s="50"/>
      <c r="DA8068" s="50"/>
      <c r="DB8068" s="50"/>
      <c r="DC8068" s="50"/>
      <c r="DD8068" s="50"/>
      <c r="DE8068" s="50"/>
      <c r="DF8068" s="50"/>
      <c r="DG8068" s="50"/>
    </row>
    <row r="8069" spans="1:111" x14ac:dyDescent="0.2">
      <c r="A8069" s="185"/>
      <c r="B8069" s="186"/>
      <c r="C8069" s="186"/>
      <c r="D8069" s="54"/>
      <c r="E8069" s="310"/>
      <c r="F8069" s="192"/>
      <c r="G8069" s="192"/>
      <c r="H8069" s="50"/>
      <c r="I8069" s="50"/>
      <c r="J8069" s="50"/>
      <c r="K8069" s="50"/>
      <c r="L8069" s="50"/>
      <c r="M8069" s="50"/>
      <c r="N8069" s="50"/>
      <c r="O8069" s="50"/>
      <c r="P8069" s="50"/>
      <c r="Q8069" s="50"/>
      <c r="R8069" s="50"/>
      <c r="S8069" s="50"/>
      <c r="T8069" s="50"/>
      <c r="U8069" s="50"/>
      <c r="V8069" s="50"/>
      <c r="W8069" s="50"/>
      <c r="X8069" s="50"/>
      <c r="Y8069" s="50"/>
      <c r="Z8069" s="50"/>
      <c r="AA8069" s="50"/>
      <c r="AB8069" s="50"/>
      <c r="AC8069" s="50"/>
      <c r="AD8069" s="50"/>
      <c r="AE8069" s="50"/>
      <c r="AF8069" s="50"/>
      <c r="AG8069" s="50"/>
      <c r="AH8069" s="50"/>
      <c r="AI8069" s="50"/>
      <c r="AJ8069" s="50"/>
      <c r="AK8069" s="50"/>
      <c r="AL8069" s="50"/>
      <c r="AM8069" s="50"/>
      <c r="AN8069" s="50"/>
      <c r="AO8069" s="50"/>
      <c r="AP8069" s="50"/>
      <c r="AQ8069" s="50"/>
      <c r="AR8069" s="50"/>
      <c r="AS8069" s="50"/>
      <c r="AT8069" s="50"/>
      <c r="AU8069" s="50"/>
      <c r="AV8069" s="50"/>
      <c r="AW8069" s="50"/>
      <c r="AX8069" s="50"/>
      <c r="AY8069" s="50"/>
      <c r="AZ8069" s="50"/>
      <c r="BA8069" s="50"/>
      <c r="BB8069" s="50"/>
      <c r="BC8069" s="50"/>
      <c r="BD8069" s="50"/>
      <c r="BE8069" s="50"/>
      <c r="BF8069" s="50"/>
      <c r="BG8069" s="50"/>
      <c r="BH8069" s="50"/>
      <c r="BI8069" s="50"/>
      <c r="BJ8069" s="50"/>
      <c r="BK8069" s="50"/>
      <c r="BL8069" s="50"/>
      <c r="BM8069" s="50"/>
      <c r="BN8069" s="50"/>
      <c r="BO8069" s="50"/>
      <c r="BP8069" s="50"/>
      <c r="BQ8069" s="50"/>
      <c r="BR8069" s="50"/>
      <c r="BS8069" s="50"/>
      <c r="BT8069" s="50"/>
      <c r="BU8069" s="50"/>
      <c r="BV8069" s="50"/>
      <c r="BW8069" s="50"/>
      <c r="BX8069" s="50"/>
      <c r="BY8069" s="50"/>
      <c r="BZ8069" s="50"/>
      <c r="CA8069" s="50"/>
      <c r="CB8069" s="50"/>
      <c r="CC8069" s="50"/>
      <c r="CD8069" s="50"/>
      <c r="CE8069" s="50"/>
      <c r="CF8069" s="50"/>
      <c r="CG8069" s="50"/>
      <c r="CH8069" s="50"/>
      <c r="CI8069" s="50"/>
      <c r="CJ8069" s="50"/>
      <c r="CK8069" s="50"/>
      <c r="CL8069" s="50"/>
      <c r="CM8069" s="50"/>
      <c r="CN8069" s="50"/>
      <c r="CO8069" s="50"/>
      <c r="CP8069" s="50"/>
      <c r="CQ8069" s="50"/>
      <c r="CR8069" s="50"/>
      <c r="CS8069" s="50"/>
      <c r="CT8069" s="50"/>
      <c r="CU8069" s="50"/>
      <c r="CV8069" s="50"/>
      <c r="CW8069" s="50"/>
      <c r="CX8069" s="50"/>
      <c r="CY8069" s="50"/>
      <c r="CZ8069" s="50"/>
      <c r="DA8069" s="50"/>
      <c r="DB8069" s="50"/>
      <c r="DC8069" s="50"/>
      <c r="DD8069" s="50"/>
      <c r="DE8069" s="50"/>
      <c r="DF8069" s="50"/>
      <c r="DG8069" s="50"/>
    </row>
    <row r="8070" spans="1:111" x14ac:dyDescent="0.2">
      <c r="A8070" s="185"/>
      <c r="B8070" s="186"/>
      <c r="C8070" s="186"/>
      <c r="D8070" s="54"/>
      <c r="E8070" s="310"/>
      <c r="F8070" s="192"/>
      <c r="G8070" s="192"/>
      <c r="H8070" s="50"/>
      <c r="I8070" s="50"/>
      <c r="J8070" s="50"/>
      <c r="K8070" s="50"/>
      <c r="L8070" s="50"/>
      <c r="M8070" s="50"/>
      <c r="N8070" s="50"/>
      <c r="O8070" s="50"/>
      <c r="P8070" s="50"/>
      <c r="Q8070" s="50"/>
      <c r="R8070" s="50"/>
      <c r="S8070" s="50"/>
      <c r="T8070" s="50"/>
      <c r="U8070" s="50"/>
      <c r="V8070" s="50"/>
      <c r="W8070" s="50"/>
      <c r="X8070" s="50"/>
      <c r="Y8070" s="50"/>
      <c r="Z8070" s="50"/>
      <c r="AA8070" s="50"/>
      <c r="AB8070" s="50"/>
      <c r="AC8070" s="50"/>
      <c r="AD8070" s="50"/>
      <c r="AE8070" s="50"/>
      <c r="AF8070" s="50"/>
      <c r="AG8070" s="50"/>
      <c r="AH8070" s="50"/>
      <c r="AI8070" s="50"/>
      <c r="AJ8070" s="50"/>
      <c r="AK8070" s="50"/>
      <c r="AL8070" s="50"/>
      <c r="AM8070" s="50"/>
      <c r="AN8070" s="50"/>
      <c r="AO8070" s="50"/>
      <c r="AP8070" s="50"/>
      <c r="AQ8070" s="50"/>
      <c r="AR8070" s="50"/>
      <c r="AS8070" s="50"/>
      <c r="AT8070" s="50"/>
      <c r="AU8070" s="50"/>
      <c r="AV8070" s="50"/>
      <c r="AW8070" s="50"/>
      <c r="AX8070" s="50"/>
      <c r="AY8070" s="50"/>
      <c r="AZ8070" s="50"/>
      <c r="BA8070" s="50"/>
      <c r="BB8070" s="50"/>
      <c r="BC8070" s="50"/>
      <c r="BD8070" s="50"/>
      <c r="BE8070" s="50"/>
      <c r="BF8070" s="50"/>
      <c r="BG8070" s="50"/>
      <c r="BH8070" s="50"/>
      <c r="BI8070" s="50"/>
      <c r="BJ8070" s="50"/>
      <c r="BK8070" s="50"/>
      <c r="BL8070" s="50"/>
      <c r="BM8070" s="50"/>
      <c r="BN8070" s="50"/>
      <c r="BO8070" s="50"/>
      <c r="BP8070" s="50"/>
      <c r="BQ8070" s="50"/>
      <c r="BR8070" s="50"/>
      <c r="BS8070" s="50"/>
      <c r="BT8070" s="50"/>
      <c r="BU8070" s="50"/>
      <c r="BV8070" s="50"/>
      <c r="BW8070" s="50"/>
      <c r="BX8070" s="50"/>
      <c r="BY8070" s="50"/>
      <c r="BZ8070" s="50"/>
      <c r="CA8070" s="50"/>
      <c r="CB8070" s="50"/>
      <c r="CC8070" s="50"/>
      <c r="CD8070" s="50"/>
      <c r="CE8070" s="50"/>
      <c r="CF8070" s="50"/>
      <c r="CG8070" s="50"/>
      <c r="CH8070" s="50"/>
      <c r="CI8070" s="50"/>
      <c r="CJ8070" s="50"/>
      <c r="CK8070" s="50"/>
      <c r="CL8070" s="50"/>
      <c r="CM8070" s="50"/>
      <c r="CN8070" s="50"/>
      <c r="CO8070" s="50"/>
      <c r="CP8070" s="50"/>
      <c r="CQ8070" s="50"/>
      <c r="CR8070" s="50"/>
      <c r="CS8070" s="50"/>
      <c r="CT8070" s="50"/>
      <c r="CU8070" s="50"/>
      <c r="CV8070" s="50"/>
      <c r="CW8070" s="50"/>
      <c r="CX8070" s="50"/>
      <c r="CY8070" s="50"/>
      <c r="CZ8070" s="50"/>
      <c r="DA8070" s="50"/>
      <c r="DB8070" s="50"/>
      <c r="DC8070" s="50"/>
      <c r="DD8070" s="50"/>
      <c r="DE8070" s="50"/>
      <c r="DF8070" s="50"/>
      <c r="DG8070" s="50"/>
    </row>
    <row r="8071" spans="1:111" x14ac:dyDescent="0.2">
      <c r="A8071" s="185"/>
      <c r="B8071" s="186"/>
      <c r="C8071" s="186"/>
      <c r="D8071" s="54"/>
      <c r="E8071" s="310"/>
      <c r="F8071" s="192"/>
      <c r="G8071" s="192"/>
      <c r="H8071" s="50"/>
      <c r="I8071" s="50"/>
      <c r="J8071" s="50"/>
      <c r="K8071" s="50"/>
      <c r="L8071" s="50"/>
      <c r="M8071" s="50"/>
      <c r="N8071" s="50"/>
      <c r="O8071" s="50"/>
      <c r="P8071" s="50"/>
      <c r="Q8071" s="50"/>
      <c r="R8071" s="50"/>
      <c r="S8071" s="50"/>
      <c r="T8071" s="50"/>
      <c r="U8071" s="50"/>
      <c r="V8071" s="50"/>
      <c r="W8071" s="50"/>
      <c r="X8071" s="50"/>
      <c r="Y8071" s="50"/>
      <c r="Z8071" s="50"/>
      <c r="AA8071" s="50"/>
      <c r="AB8071" s="50"/>
      <c r="AC8071" s="50"/>
      <c r="AD8071" s="50"/>
      <c r="AE8071" s="50"/>
      <c r="AF8071" s="50"/>
      <c r="AG8071" s="50"/>
      <c r="AH8071" s="50"/>
      <c r="AI8071" s="50"/>
      <c r="AJ8071" s="50"/>
      <c r="AK8071" s="50"/>
      <c r="AL8071" s="50"/>
      <c r="AM8071" s="50"/>
      <c r="AN8071" s="50"/>
      <c r="AO8071" s="50"/>
      <c r="AP8071" s="50"/>
      <c r="AQ8071" s="50"/>
      <c r="AR8071" s="50"/>
      <c r="AS8071" s="50"/>
      <c r="AT8071" s="50"/>
      <c r="AU8071" s="50"/>
      <c r="AV8071" s="50"/>
      <c r="AW8071" s="50"/>
      <c r="AX8071" s="50"/>
      <c r="AY8071" s="50"/>
      <c r="AZ8071" s="50"/>
      <c r="BA8071" s="50"/>
      <c r="BB8071" s="50"/>
      <c r="BC8071" s="50"/>
      <c r="BD8071" s="50"/>
      <c r="BE8071" s="50"/>
      <c r="BF8071" s="50"/>
      <c r="BG8071" s="50"/>
      <c r="BH8071" s="50"/>
      <c r="BI8071" s="50"/>
      <c r="BJ8071" s="50"/>
      <c r="BK8071" s="50"/>
      <c r="BL8071" s="50"/>
      <c r="BM8071" s="50"/>
      <c r="BN8071" s="50"/>
      <c r="BO8071" s="50"/>
      <c r="BP8071" s="50"/>
      <c r="BQ8071" s="50"/>
      <c r="BR8071" s="50"/>
      <c r="BS8071" s="50"/>
      <c r="BT8071" s="50"/>
      <c r="BU8071" s="50"/>
      <c r="BV8071" s="50"/>
      <c r="BW8071" s="50"/>
      <c r="BX8071" s="50"/>
      <c r="BY8071" s="50"/>
      <c r="BZ8071" s="50"/>
      <c r="CA8071" s="50"/>
      <c r="CB8071" s="50"/>
      <c r="CC8071" s="50"/>
      <c r="CD8071" s="50"/>
      <c r="CE8071" s="50"/>
      <c r="CF8071" s="50"/>
      <c r="CG8071" s="50"/>
      <c r="CH8071" s="50"/>
      <c r="CI8071" s="50"/>
      <c r="CJ8071" s="50"/>
      <c r="CK8071" s="50"/>
      <c r="CL8071" s="50"/>
      <c r="CM8071" s="50"/>
      <c r="CN8071" s="50"/>
      <c r="CO8071" s="50"/>
      <c r="CP8071" s="50"/>
      <c r="CQ8071" s="50"/>
      <c r="CR8071" s="50"/>
      <c r="CS8071" s="50"/>
      <c r="CT8071" s="50"/>
      <c r="CU8071" s="50"/>
      <c r="CV8071" s="50"/>
      <c r="CW8071" s="50"/>
      <c r="CX8071" s="50"/>
      <c r="CY8071" s="50"/>
      <c r="CZ8071" s="50"/>
      <c r="DA8071" s="50"/>
      <c r="DB8071" s="50"/>
      <c r="DC8071" s="50"/>
      <c r="DD8071" s="50"/>
      <c r="DE8071" s="50"/>
      <c r="DF8071" s="50"/>
      <c r="DG8071" s="50"/>
    </row>
    <row r="8072" spans="1:111" x14ac:dyDescent="0.2">
      <c r="A8072" s="185"/>
      <c r="B8072" s="186"/>
      <c r="C8072" s="186"/>
      <c r="D8072" s="54"/>
      <c r="E8072" s="310"/>
      <c r="F8072" s="192"/>
      <c r="G8072" s="192"/>
      <c r="H8072" s="50"/>
      <c r="I8072" s="50"/>
      <c r="J8072" s="50"/>
      <c r="K8072" s="50"/>
      <c r="L8072" s="50"/>
      <c r="M8072" s="50"/>
      <c r="N8072" s="50"/>
      <c r="O8072" s="50"/>
      <c r="P8072" s="50"/>
      <c r="Q8072" s="50"/>
      <c r="R8072" s="50"/>
      <c r="S8072" s="50"/>
      <c r="T8072" s="50"/>
      <c r="U8072" s="50"/>
      <c r="V8072" s="50"/>
      <c r="W8072" s="50"/>
      <c r="X8072" s="50"/>
      <c r="Y8072" s="50"/>
      <c r="Z8072" s="50"/>
      <c r="AA8072" s="50"/>
      <c r="AB8072" s="50"/>
      <c r="AC8072" s="50"/>
      <c r="AD8072" s="50"/>
      <c r="AE8072" s="50"/>
      <c r="AF8072" s="50"/>
      <c r="AG8072" s="50"/>
      <c r="AH8072" s="50"/>
      <c r="AI8072" s="50"/>
      <c r="AJ8072" s="50"/>
      <c r="AK8072" s="50"/>
      <c r="AL8072" s="50"/>
      <c r="AM8072" s="50"/>
      <c r="AN8072" s="50"/>
      <c r="AO8072" s="50"/>
      <c r="AP8072" s="50"/>
      <c r="AQ8072" s="50"/>
      <c r="AR8072" s="50"/>
      <c r="AS8072" s="50"/>
      <c r="AT8072" s="50"/>
      <c r="AU8072" s="50"/>
      <c r="AV8072" s="50"/>
      <c r="AW8072" s="50"/>
      <c r="AX8072" s="50"/>
      <c r="AY8072" s="50"/>
      <c r="AZ8072" s="50"/>
      <c r="BA8072" s="50"/>
      <c r="BB8072" s="50"/>
      <c r="BC8072" s="50"/>
      <c r="BD8072" s="50"/>
      <c r="BE8072" s="50"/>
      <c r="BF8072" s="50"/>
      <c r="BG8072" s="50"/>
      <c r="BH8072" s="50"/>
      <c r="BI8072" s="50"/>
      <c r="BJ8072" s="50"/>
      <c r="BK8072" s="50"/>
      <c r="BL8072" s="50"/>
      <c r="BM8072" s="50"/>
      <c r="BN8072" s="50"/>
      <c r="BO8072" s="50"/>
      <c r="BP8072" s="50"/>
      <c r="BQ8072" s="50"/>
      <c r="BR8072" s="50"/>
      <c r="BS8072" s="50"/>
      <c r="BT8072" s="50"/>
      <c r="BU8072" s="50"/>
      <c r="BV8072" s="50"/>
      <c r="BW8072" s="50"/>
      <c r="BX8072" s="50"/>
      <c r="BY8072" s="50"/>
      <c r="BZ8072" s="50"/>
      <c r="CA8072" s="50"/>
      <c r="CB8072" s="50"/>
      <c r="CC8072" s="50"/>
      <c r="CD8072" s="50"/>
      <c r="CE8072" s="50"/>
      <c r="CF8072" s="50"/>
      <c r="CG8072" s="50"/>
      <c r="CH8072" s="50"/>
      <c r="CI8072" s="50"/>
      <c r="CJ8072" s="50"/>
      <c r="CK8072" s="50"/>
      <c r="CL8072" s="50"/>
      <c r="CM8072" s="50"/>
      <c r="CN8072" s="50"/>
      <c r="CO8072" s="50"/>
      <c r="CP8072" s="50"/>
      <c r="CQ8072" s="50"/>
      <c r="CR8072" s="50"/>
      <c r="CS8072" s="50"/>
      <c r="CT8072" s="50"/>
      <c r="CU8072" s="50"/>
      <c r="CV8072" s="50"/>
      <c r="CW8072" s="50"/>
      <c r="CX8072" s="50"/>
      <c r="CY8072" s="50"/>
      <c r="CZ8072" s="50"/>
      <c r="DA8072" s="50"/>
      <c r="DB8072" s="50"/>
      <c r="DC8072" s="50"/>
      <c r="DD8072" s="50"/>
      <c r="DE8072" s="50"/>
      <c r="DF8072" s="50"/>
      <c r="DG8072" s="50"/>
    </row>
    <row r="8073" spans="1:111" x14ac:dyDescent="0.2">
      <c r="A8073" s="185"/>
      <c r="B8073" s="186"/>
      <c r="C8073" s="186"/>
      <c r="D8073" s="54"/>
      <c r="E8073" s="310"/>
      <c r="F8073" s="192"/>
      <c r="G8073" s="192"/>
      <c r="H8073" s="50"/>
      <c r="I8073" s="50"/>
      <c r="J8073" s="50"/>
      <c r="K8073" s="50"/>
      <c r="L8073" s="50"/>
      <c r="M8073" s="50"/>
      <c r="N8073" s="50"/>
      <c r="O8073" s="50"/>
      <c r="P8073" s="50"/>
      <c r="Q8073" s="50"/>
      <c r="R8073" s="50"/>
      <c r="S8073" s="50"/>
      <c r="T8073" s="50"/>
      <c r="U8073" s="50"/>
      <c r="V8073" s="50"/>
      <c r="W8073" s="50"/>
      <c r="X8073" s="50"/>
      <c r="Y8073" s="50"/>
      <c r="Z8073" s="50"/>
      <c r="AA8073" s="50"/>
      <c r="AB8073" s="50"/>
      <c r="AC8073" s="50"/>
      <c r="AD8073" s="50"/>
      <c r="AE8073" s="50"/>
      <c r="AF8073" s="50"/>
      <c r="AG8073" s="50"/>
      <c r="AH8073" s="50"/>
      <c r="AI8073" s="50"/>
      <c r="AJ8073" s="50"/>
      <c r="AK8073" s="50"/>
      <c r="AL8073" s="50"/>
      <c r="AM8073" s="50"/>
      <c r="AN8073" s="50"/>
      <c r="AO8073" s="50"/>
      <c r="AP8073" s="50"/>
      <c r="AQ8073" s="50"/>
      <c r="AR8073" s="50"/>
      <c r="AS8073" s="50"/>
      <c r="AT8073" s="50"/>
      <c r="AU8073" s="50"/>
      <c r="AV8073" s="50"/>
      <c r="AW8073" s="50"/>
      <c r="AX8073" s="50"/>
      <c r="AY8073" s="50"/>
      <c r="AZ8073" s="50"/>
      <c r="BA8073" s="50"/>
      <c r="BB8073" s="50"/>
      <c r="BC8073" s="50"/>
      <c r="BD8073" s="50"/>
      <c r="BE8073" s="50"/>
      <c r="BF8073" s="50"/>
      <c r="BG8073" s="50"/>
      <c r="BH8073" s="50"/>
      <c r="BI8073" s="50"/>
      <c r="BJ8073" s="50"/>
      <c r="BK8073" s="50"/>
      <c r="BL8073" s="50"/>
      <c r="BM8073" s="50"/>
      <c r="BN8073" s="50"/>
      <c r="BO8073" s="50"/>
      <c r="BP8073" s="50"/>
      <c r="BQ8073" s="50"/>
      <c r="BR8073" s="50"/>
      <c r="BS8073" s="50"/>
      <c r="BT8073" s="50"/>
      <c r="BU8073" s="50"/>
      <c r="BV8073" s="50"/>
      <c r="BW8073" s="50"/>
      <c r="BX8073" s="50"/>
      <c r="BY8073" s="50"/>
      <c r="BZ8073" s="50"/>
      <c r="CA8073" s="50"/>
      <c r="CB8073" s="50"/>
      <c r="CC8073" s="50"/>
      <c r="CD8073" s="50"/>
      <c r="CE8073" s="50"/>
      <c r="CF8073" s="50"/>
      <c r="CG8073" s="50"/>
      <c r="CH8073" s="50"/>
      <c r="CI8073" s="50"/>
      <c r="CJ8073" s="50"/>
      <c r="CK8073" s="50"/>
      <c r="CL8073" s="50"/>
      <c r="CM8073" s="50"/>
      <c r="CN8073" s="50"/>
      <c r="CO8073" s="50"/>
      <c r="CP8073" s="50"/>
      <c r="CQ8073" s="50"/>
      <c r="CR8073" s="50"/>
      <c r="CS8073" s="50"/>
      <c r="CT8073" s="50"/>
      <c r="CU8073" s="50"/>
      <c r="CV8073" s="50"/>
      <c r="CW8073" s="50"/>
      <c r="CX8073" s="50"/>
      <c r="CY8073" s="50"/>
      <c r="CZ8073" s="50"/>
      <c r="DA8073" s="50"/>
      <c r="DB8073" s="50"/>
      <c r="DC8073" s="50"/>
      <c r="DD8073" s="50"/>
      <c r="DE8073" s="50"/>
      <c r="DF8073" s="50"/>
      <c r="DG8073" s="50"/>
    </row>
    <row r="8074" spans="1:111" x14ac:dyDescent="0.2">
      <c r="A8074" s="185"/>
      <c r="B8074" s="186"/>
      <c r="C8074" s="186"/>
      <c r="D8074" s="54"/>
      <c r="E8074" s="310"/>
      <c r="F8074" s="192"/>
      <c r="G8074" s="192"/>
      <c r="H8074" s="50"/>
      <c r="I8074" s="50"/>
      <c r="J8074" s="50"/>
      <c r="K8074" s="50"/>
      <c r="L8074" s="50"/>
      <c r="M8074" s="50"/>
      <c r="N8074" s="50"/>
      <c r="O8074" s="50"/>
      <c r="P8074" s="50"/>
      <c r="Q8074" s="50"/>
      <c r="R8074" s="50"/>
      <c r="S8074" s="50"/>
      <c r="T8074" s="50"/>
      <c r="U8074" s="50"/>
      <c r="V8074" s="50"/>
      <c r="W8074" s="50"/>
      <c r="X8074" s="50"/>
      <c r="Y8074" s="50"/>
      <c r="Z8074" s="50"/>
      <c r="AA8074" s="50"/>
      <c r="AB8074" s="50"/>
      <c r="AC8074" s="50"/>
      <c r="AD8074" s="50"/>
      <c r="AE8074" s="50"/>
      <c r="AF8074" s="50"/>
      <c r="AG8074" s="50"/>
      <c r="AH8074" s="50"/>
      <c r="AI8074" s="50"/>
      <c r="AJ8074" s="50"/>
      <c r="AK8074" s="50"/>
      <c r="AL8074" s="50"/>
      <c r="AM8074" s="50"/>
      <c r="AN8074" s="50"/>
      <c r="AO8074" s="50"/>
      <c r="AP8074" s="50"/>
      <c r="AQ8074" s="50"/>
      <c r="AR8074" s="50"/>
      <c r="AS8074" s="50"/>
      <c r="AT8074" s="50"/>
      <c r="AU8074" s="50"/>
      <c r="AV8074" s="50"/>
      <c r="AW8074" s="50"/>
      <c r="AX8074" s="50"/>
      <c r="AY8074" s="50"/>
      <c r="AZ8074" s="50"/>
      <c r="BA8074" s="50"/>
      <c r="BB8074" s="50"/>
      <c r="BC8074" s="50"/>
      <c r="BD8074" s="50"/>
      <c r="BE8074" s="50"/>
      <c r="BF8074" s="50"/>
      <c r="BG8074" s="50"/>
      <c r="BH8074" s="50"/>
      <c r="BI8074" s="50"/>
      <c r="BJ8074" s="50"/>
      <c r="BK8074" s="50"/>
      <c r="BL8074" s="50"/>
      <c r="BM8074" s="50"/>
      <c r="BN8074" s="50"/>
      <c r="BO8074" s="50"/>
      <c r="BP8074" s="50"/>
      <c r="BQ8074" s="50"/>
      <c r="BR8074" s="50"/>
      <c r="BS8074" s="50"/>
      <c r="BT8074" s="50"/>
      <c r="BU8074" s="50"/>
      <c r="BV8074" s="50"/>
      <c r="BW8074" s="50"/>
      <c r="BX8074" s="50"/>
      <c r="BY8074" s="50"/>
      <c r="BZ8074" s="50"/>
      <c r="CA8074" s="50"/>
      <c r="CB8074" s="50"/>
      <c r="CC8074" s="50"/>
      <c r="CD8074" s="50"/>
      <c r="CE8074" s="50"/>
      <c r="CF8074" s="50"/>
      <c r="CG8074" s="50"/>
      <c r="CH8074" s="50"/>
      <c r="CI8074" s="50"/>
      <c r="CJ8074" s="50"/>
      <c r="CK8074" s="50"/>
      <c r="CL8074" s="50"/>
      <c r="CM8074" s="50"/>
      <c r="CN8074" s="50"/>
      <c r="CO8074" s="50"/>
      <c r="CP8074" s="50"/>
      <c r="CQ8074" s="50"/>
      <c r="CR8074" s="50"/>
      <c r="CS8074" s="50"/>
      <c r="CT8074" s="50"/>
      <c r="CU8074" s="50"/>
      <c r="CV8074" s="50"/>
      <c r="CW8074" s="50"/>
      <c r="CX8074" s="50"/>
      <c r="CY8074" s="50"/>
      <c r="CZ8074" s="50"/>
      <c r="DA8074" s="50"/>
      <c r="DB8074" s="50"/>
      <c r="DC8074" s="50"/>
      <c r="DD8074" s="50"/>
      <c r="DE8074" s="50"/>
      <c r="DF8074" s="50"/>
      <c r="DG8074" s="50"/>
    </row>
    <row r="8075" spans="1:111" x14ac:dyDescent="0.2">
      <c r="A8075" s="185"/>
      <c r="B8075" s="186"/>
      <c r="C8075" s="186"/>
      <c r="D8075" s="54"/>
      <c r="E8075" s="310"/>
      <c r="F8075" s="192"/>
      <c r="G8075" s="192"/>
      <c r="H8075" s="50"/>
      <c r="I8075" s="50"/>
      <c r="J8075" s="50"/>
      <c r="K8075" s="50"/>
      <c r="L8075" s="50"/>
      <c r="M8075" s="50"/>
      <c r="N8075" s="50"/>
      <c r="O8075" s="50"/>
      <c r="P8075" s="50"/>
      <c r="Q8075" s="50"/>
      <c r="R8075" s="50"/>
      <c r="S8075" s="50"/>
      <c r="T8075" s="50"/>
      <c r="U8075" s="50"/>
      <c r="V8075" s="50"/>
      <c r="W8075" s="50"/>
      <c r="X8075" s="50"/>
      <c r="Y8075" s="50"/>
      <c r="Z8075" s="50"/>
      <c r="AA8075" s="50"/>
      <c r="AB8075" s="50"/>
      <c r="AC8075" s="50"/>
      <c r="AD8075" s="50"/>
      <c r="AE8075" s="50"/>
      <c r="AF8075" s="50"/>
      <c r="AG8075" s="50"/>
      <c r="AH8075" s="50"/>
      <c r="AI8075" s="50"/>
      <c r="AJ8075" s="50"/>
      <c r="AK8075" s="50"/>
      <c r="AL8075" s="50"/>
      <c r="AM8075" s="50"/>
      <c r="AN8075" s="50"/>
      <c r="AO8075" s="50"/>
      <c r="AP8075" s="50"/>
      <c r="AQ8075" s="50"/>
      <c r="AR8075" s="50"/>
      <c r="AS8075" s="50"/>
      <c r="AT8075" s="50"/>
      <c r="AU8075" s="50"/>
      <c r="AV8075" s="50"/>
      <c r="AW8075" s="50"/>
      <c r="AX8075" s="50"/>
      <c r="AY8075" s="50"/>
      <c r="AZ8075" s="50"/>
      <c r="BA8075" s="50"/>
      <c r="BB8075" s="50"/>
      <c r="BC8075" s="50"/>
      <c r="BD8075" s="50"/>
      <c r="BE8075" s="50"/>
      <c r="BF8075" s="50"/>
      <c r="BG8075" s="50"/>
      <c r="BH8075" s="50"/>
      <c r="BI8075" s="50"/>
      <c r="BJ8075" s="50"/>
      <c r="BK8075" s="50"/>
      <c r="BL8075" s="50"/>
      <c r="BM8075" s="50"/>
      <c r="BN8075" s="50"/>
      <c r="BO8075" s="50"/>
      <c r="BP8075" s="50"/>
      <c r="BQ8075" s="50"/>
      <c r="BR8075" s="50"/>
      <c r="BS8075" s="50"/>
      <c r="BT8075" s="50"/>
      <c r="BU8075" s="50"/>
      <c r="BV8075" s="50"/>
      <c r="BW8075" s="50"/>
      <c r="BX8075" s="50"/>
      <c r="BY8075" s="50"/>
      <c r="BZ8075" s="50"/>
      <c r="CA8075" s="50"/>
      <c r="CB8075" s="50"/>
      <c r="CC8075" s="50"/>
      <c r="CD8075" s="50"/>
      <c r="CE8075" s="50"/>
      <c r="CF8075" s="50"/>
      <c r="CG8075" s="50"/>
      <c r="CH8075" s="50"/>
      <c r="CI8075" s="50"/>
      <c r="CJ8075" s="50"/>
      <c r="CK8075" s="50"/>
      <c r="CL8075" s="50"/>
      <c r="CM8075" s="50"/>
      <c r="CN8075" s="50"/>
      <c r="CO8075" s="50"/>
      <c r="CP8075" s="50"/>
      <c r="CQ8075" s="50"/>
      <c r="CR8075" s="50"/>
      <c r="CS8075" s="50"/>
      <c r="CT8075" s="50"/>
      <c r="CU8075" s="50"/>
      <c r="CV8075" s="50"/>
      <c r="CW8075" s="50"/>
      <c r="CX8075" s="50"/>
      <c r="CY8075" s="50"/>
      <c r="CZ8075" s="50"/>
      <c r="DA8075" s="50"/>
      <c r="DB8075" s="50"/>
      <c r="DC8075" s="50"/>
      <c r="DD8075" s="50"/>
      <c r="DE8075" s="50"/>
      <c r="DF8075" s="50"/>
      <c r="DG8075" s="50"/>
    </row>
    <row r="8076" spans="1:111" x14ac:dyDescent="0.2">
      <c r="A8076" s="185"/>
      <c r="B8076" s="186"/>
      <c r="C8076" s="186"/>
      <c r="D8076" s="54"/>
      <c r="E8076" s="310"/>
      <c r="F8076" s="192"/>
      <c r="G8076" s="192"/>
      <c r="H8076" s="50"/>
      <c r="I8076" s="50"/>
      <c r="J8076" s="50"/>
      <c r="K8076" s="50"/>
      <c r="L8076" s="50"/>
      <c r="M8076" s="50"/>
      <c r="N8076" s="50"/>
      <c r="O8076" s="50"/>
      <c r="P8076" s="50"/>
      <c r="Q8076" s="50"/>
      <c r="R8076" s="50"/>
      <c r="S8076" s="50"/>
      <c r="T8076" s="50"/>
      <c r="U8076" s="50"/>
      <c r="V8076" s="50"/>
      <c r="W8076" s="50"/>
      <c r="X8076" s="50"/>
      <c r="Y8076" s="50"/>
      <c r="Z8076" s="50"/>
      <c r="AA8076" s="50"/>
      <c r="AB8076" s="50"/>
      <c r="AC8076" s="50"/>
      <c r="AD8076" s="50"/>
      <c r="AE8076" s="50"/>
      <c r="AF8076" s="50"/>
      <c r="AG8076" s="50"/>
      <c r="AH8076" s="50"/>
      <c r="AI8076" s="50"/>
      <c r="AJ8076" s="50"/>
      <c r="AK8076" s="50"/>
      <c r="AL8076" s="50"/>
      <c r="AM8076" s="50"/>
      <c r="AN8076" s="50"/>
      <c r="AO8076" s="50"/>
      <c r="AP8076" s="50"/>
      <c r="AQ8076" s="50"/>
      <c r="AR8076" s="50"/>
      <c r="AS8076" s="50"/>
      <c r="AT8076" s="50"/>
      <c r="AU8076" s="50"/>
      <c r="AV8076" s="50"/>
      <c r="AW8076" s="50"/>
      <c r="AX8076" s="50"/>
      <c r="AY8076" s="50"/>
      <c r="AZ8076" s="50"/>
      <c r="BA8076" s="50"/>
      <c r="BB8076" s="50"/>
      <c r="BC8076" s="50"/>
      <c r="BD8076" s="50"/>
      <c r="BE8076" s="50"/>
      <c r="BF8076" s="50"/>
      <c r="BG8076" s="50"/>
      <c r="BH8076" s="50"/>
      <c r="BI8076" s="50"/>
      <c r="BJ8076" s="50"/>
      <c r="BK8076" s="50"/>
      <c r="BL8076" s="50"/>
      <c r="BM8076" s="50"/>
      <c r="BN8076" s="50"/>
      <c r="BO8076" s="50"/>
      <c r="BP8076" s="50"/>
      <c r="BQ8076" s="50"/>
      <c r="BR8076" s="50"/>
      <c r="BS8076" s="50"/>
      <c r="BT8076" s="50"/>
      <c r="BU8076" s="50"/>
      <c r="BV8076" s="50"/>
      <c r="BW8076" s="50"/>
      <c r="BX8076" s="50"/>
      <c r="BY8076" s="50"/>
      <c r="BZ8076" s="50"/>
      <c r="CA8076" s="50"/>
      <c r="CB8076" s="50"/>
      <c r="CC8076" s="50"/>
      <c r="CD8076" s="50"/>
      <c r="CE8076" s="50"/>
      <c r="CF8076" s="50"/>
      <c r="CG8076" s="50"/>
      <c r="CH8076" s="50"/>
      <c r="CI8076" s="50"/>
      <c r="CJ8076" s="50"/>
      <c r="CK8076" s="50"/>
      <c r="CL8076" s="50"/>
      <c r="CM8076" s="50"/>
      <c r="CN8076" s="50"/>
      <c r="CO8076" s="50"/>
      <c r="CP8076" s="50"/>
      <c r="CQ8076" s="50"/>
      <c r="CR8076" s="50"/>
      <c r="CS8076" s="50"/>
      <c r="CT8076" s="50"/>
      <c r="CU8076" s="50"/>
      <c r="CV8076" s="50"/>
      <c r="CW8076" s="50"/>
      <c r="CX8076" s="50"/>
      <c r="CY8076" s="50"/>
      <c r="CZ8076" s="50"/>
      <c r="DA8076" s="50"/>
      <c r="DB8076" s="50"/>
      <c r="DC8076" s="50"/>
      <c r="DD8076" s="50"/>
      <c r="DE8076" s="50"/>
      <c r="DF8076" s="50"/>
      <c r="DG8076" s="50"/>
    </row>
    <row r="8077" spans="1:111" x14ac:dyDescent="0.2">
      <c r="A8077" s="185"/>
      <c r="B8077" s="186"/>
      <c r="C8077" s="186"/>
      <c r="D8077" s="54"/>
      <c r="E8077" s="310"/>
      <c r="F8077" s="192"/>
      <c r="G8077" s="192"/>
      <c r="H8077" s="50"/>
      <c r="I8077" s="50"/>
      <c r="J8077" s="50"/>
      <c r="K8077" s="50"/>
      <c r="L8077" s="50"/>
      <c r="M8077" s="50"/>
      <c r="N8077" s="50"/>
      <c r="O8077" s="50"/>
      <c r="P8077" s="50"/>
      <c r="Q8077" s="50"/>
      <c r="R8077" s="50"/>
      <c r="S8077" s="50"/>
      <c r="T8077" s="50"/>
      <c r="U8077" s="50"/>
      <c r="V8077" s="50"/>
      <c r="W8077" s="50"/>
      <c r="X8077" s="50"/>
      <c r="Y8077" s="50"/>
      <c r="Z8077" s="50"/>
      <c r="AA8077" s="50"/>
      <c r="AB8077" s="50"/>
      <c r="AC8077" s="50"/>
      <c r="AD8077" s="50"/>
      <c r="AE8077" s="50"/>
      <c r="AF8077" s="50"/>
      <c r="AG8077" s="50"/>
      <c r="AH8077" s="50"/>
      <c r="AI8077" s="50"/>
      <c r="AJ8077" s="50"/>
      <c r="AK8077" s="50"/>
      <c r="AL8077" s="50"/>
      <c r="AM8077" s="50"/>
      <c r="AN8077" s="50"/>
      <c r="AO8077" s="50"/>
      <c r="AP8077" s="50"/>
      <c r="AQ8077" s="50"/>
      <c r="AR8077" s="50"/>
      <c r="AS8077" s="50"/>
      <c r="AT8077" s="50"/>
      <c r="AU8077" s="50"/>
      <c r="AV8077" s="50"/>
      <c r="AW8077" s="50"/>
      <c r="AX8077" s="50"/>
      <c r="AY8077" s="50"/>
      <c r="AZ8077" s="50"/>
      <c r="BA8077" s="50"/>
      <c r="BB8077" s="50"/>
      <c r="BC8077" s="50"/>
      <c r="BD8077" s="50"/>
      <c r="BE8077" s="50"/>
      <c r="BF8077" s="50"/>
      <c r="BG8077" s="50"/>
      <c r="BH8077" s="50"/>
      <c r="BI8077" s="50"/>
      <c r="BJ8077" s="50"/>
      <c r="BK8077" s="50"/>
      <c r="BL8077" s="50"/>
      <c r="BM8077" s="50"/>
      <c r="BN8077" s="50"/>
      <c r="BO8077" s="50"/>
      <c r="BP8077" s="50"/>
      <c r="BQ8077" s="50"/>
      <c r="BR8077" s="50"/>
      <c r="BS8077" s="50"/>
      <c r="BT8077" s="50"/>
      <c r="BU8077" s="50"/>
      <c r="BV8077" s="50"/>
      <c r="BW8077" s="50"/>
      <c r="BX8077" s="50"/>
      <c r="BY8077" s="50"/>
      <c r="BZ8077" s="50"/>
      <c r="CA8077" s="50"/>
      <c r="CB8077" s="50"/>
      <c r="CC8077" s="50"/>
      <c r="CD8077" s="50"/>
      <c r="CE8077" s="50"/>
      <c r="CF8077" s="50"/>
      <c r="CG8077" s="50"/>
      <c r="CH8077" s="50"/>
      <c r="CI8077" s="50"/>
      <c r="CJ8077" s="50"/>
      <c r="CK8077" s="50"/>
      <c r="CL8077" s="50"/>
      <c r="CM8077" s="50"/>
      <c r="CN8077" s="50"/>
      <c r="CO8077" s="50"/>
      <c r="CP8077" s="50"/>
      <c r="CQ8077" s="50"/>
      <c r="CR8077" s="50"/>
      <c r="CS8077" s="50"/>
      <c r="CT8077" s="50"/>
      <c r="CU8077" s="50"/>
      <c r="CV8077" s="50"/>
      <c r="CW8077" s="50"/>
      <c r="CX8077" s="50"/>
      <c r="CY8077" s="50"/>
      <c r="CZ8077" s="50"/>
      <c r="DA8077" s="50"/>
      <c r="DB8077" s="50"/>
      <c r="DC8077" s="50"/>
      <c r="DD8077" s="50"/>
      <c r="DE8077" s="50"/>
      <c r="DF8077" s="50"/>
      <c r="DG8077" s="50"/>
    </row>
    <row r="8078" spans="1:111" x14ac:dyDescent="0.2">
      <c r="A8078" s="185"/>
      <c r="B8078" s="186"/>
      <c r="C8078" s="186"/>
      <c r="D8078" s="54"/>
      <c r="E8078" s="310"/>
      <c r="F8078" s="192"/>
      <c r="G8078" s="192"/>
      <c r="H8078" s="50"/>
      <c r="I8078" s="50"/>
      <c r="J8078" s="50"/>
      <c r="K8078" s="50"/>
      <c r="L8078" s="50"/>
      <c r="M8078" s="50"/>
      <c r="N8078" s="50"/>
      <c r="O8078" s="50"/>
      <c r="P8078" s="50"/>
      <c r="Q8078" s="50"/>
      <c r="R8078" s="50"/>
      <c r="S8078" s="50"/>
      <c r="T8078" s="50"/>
      <c r="U8078" s="50"/>
      <c r="V8078" s="50"/>
      <c r="W8078" s="50"/>
      <c r="X8078" s="50"/>
      <c r="Y8078" s="50"/>
      <c r="Z8078" s="50"/>
      <c r="AA8078" s="50"/>
      <c r="AB8078" s="50"/>
      <c r="AC8078" s="50"/>
      <c r="AD8078" s="50"/>
      <c r="AE8078" s="50"/>
      <c r="AF8078" s="50"/>
      <c r="AG8078" s="50"/>
      <c r="AH8078" s="50"/>
      <c r="AI8078" s="50"/>
      <c r="AJ8078" s="50"/>
      <c r="AK8078" s="50"/>
      <c r="AL8078" s="50"/>
      <c r="AM8078" s="50"/>
      <c r="AN8078" s="50"/>
      <c r="AO8078" s="50"/>
      <c r="AP8078" s="50"/>
      <c r="AQ8078" s="50"/>
      <c r="AR8078" s="50"/>
      <c r="AS8078" s="50"/>
      <c r="AT8078" s="50"/>
      <c r="AU8078" s="50"/>
      <c r="AV8078" s="50"/>
      <c r="AW8078" s="50"/>
      <c r="AX8078" s="50"/>
      <c r="AY8078" s="50"/>
      <c r="AZ8078" s="50"/>
      <c r="BA8078" s="50"/>
      <c r="BB8078" s="50"/>
      <c r="BC8078" s="50"/>
      <c r="BD8078" s="50"/>
      <c r="BE8078" s="50"/>
      <c r="BF8078" s="50"/>
      <c r="BG8078" s="50"/>
      <c r="BH8078" s="50"/>
      <c r="BI8078" s="50"/>
      <c r="BJ8078" s="50"/>
      <c r="BK8078" s="50"/>
      <c r="BL8078" s="50"/>
      <c r="BM8078" s="50"/>
      <c r="BN8078" s="50"/>
      <c r="BO8078" s="50"/>
      <c r="BP8078" s="50"/>
      <c r="BQ8078" s="50"/>
      <c r="BR8078" s="50"/>
      <c r="BS8078" s="50"/>
      <c r="BT8078" s="50"/>
      <c r="BU8078" s="50"/>
      <c r="BV8078" s="50"/>
      <c r="BW8078" s="50"/>
      <c r="BX8078" s="50"/>
      <c r="BY8078" s="50"/>
      <c r="BZ8078" s="50"/>
      <c r="CA8078" s="50"/>
      <c r="CB8078" s="50"/>
      <c r="CC8078" s="50"/>
      <c r="CD8078" s="50"/>
      <c r="CE8078" s="50"/>
      <c r="CF8078" s="50"/>
      <c r="CG8078" s="50"/>
      <c r="CH8078" s="50"/>
      <c r="CI8078" s="50"/>
      <c r="CJ8078" s="50"/>
      <c r="CK8078" s="50"/>
      <c r="CL8078" s="50"/>
      <c r="CM8078" s="50"/>
      <c r="CN8078" s="50"/>
      <c r="CO8078" s="50"/>
      <c r="CP8078" s="50"/>
      <c r="CQ8078" s="50"/>
      <c r="CR8078" s="50"/>
      <c r="CS8078" s="50"/>
      <c r="CT8078" s="50"/>
      <c r="CU8078" s="50"/>
      <c r="CV8078" s="50"/>
      <c r="CW8078" s="50"/>
      <c r="CX8078" s="50"/>
      <c r="CY8078" s="50"/>
      <c r="CZ8078" s="50"/>
      <c r="DA8078" s="50"/>
      <c r="DB8078" s="50"/>
      <c r="DC8078" s="50"/>
      <c r="DD8078" s="50"/>
      <c r="DE8078" s="50"/>
      <c r="DF8078" s="50"/>
      <c r="DG8078" s="50"/>
    </row>
    <row r="8079" spans="1:111" x14ac:dyDescent="0.2">
      <c r="A8079" s="185"/>
      <c r="B8079" s="186"/>
      <c r="C8079" s="186"/>
      <c r="D8079" s="54"/>
      <c r="E8079" s="310"/>
      <c r="F8079" s="192"/>
      <c r="G8079" s="192"/>
      <c r="H8079" s="50"/>
      <c r="I8079" s="50"/>
      <c r="J8079" s="50"/>
      <c r="K8079" s="50"/>
      <c r="L8079" s="50"/>
      <c r="M8079" s="50"/>
      <c r="N8079" s="50"/>
      <c r="O8079" s="50"/>
      <c r="P8079" s="50"/>
      <c r="Q8079" s="50"/>
      <c r="R8079" s="50"/>
      <c r="S8079" s="50"/>
      <c r="T8079" s="50"/>
      <c r="U8079" s="50"/>
      <c r="V8079" s="50"/>
      <c r="W8079" s="50"/>
      <c r="X8079" s="50"/>
      <c r="Y8079" s="50"/>
      <c r="Z8079" s="50"/>
      <c r="AA8079" s="50"/>
      <c r="AB8079" s="50"/>
      <c r="AC8079" s="50"/>
      <c r="AD8079" s="50"/>
      <c r="AE8079" s="50"/>
      <c r="AF8079" s="50"/>
      <c r="AG8079" s="50"/>
      <c r="AH8079" s="50"/>
      <c r="AI8079" s="50"/>
      <c r="AJ8079" s="50"/>
      <c r="AK8079" s="50"/>
      <c r="AL8079" s="50"/>
      <c r="AM8079" s="50"/>
      <c r="AN8079" s="50"/>
      <c r="AO8079" s="50"/>
      <c r="AP8079" s="50"/>
      <c r="AQ8079" s="50"/>
      <c r="AR8079" s="50"/>
      <c r="AS8079" s="50"/>
      <c r="AT8079" s="50"/>
      <c r="AU8079" s="50"/>
      <c r="AV8079" s="50"/>
      <c r="AW8079" s="50"/>
      <c r="AX8079" s="50"/>
      <c r="AY8079" s="50"/>
      <c r="AZ8079" s="50"/>
      <c r="BA8079" s="50"/>
      <c r="BB8079" s="50"/>
      <c r="BC8079" s="50"/>
      <c r="BD8079" s="50"/>
      <c r="BE8079" s="50"/>
      <c r="BF8079" s="50"/>
      <c r="BG8079" s="50"/>
      <c r="BH8079" s="50"/>
      <c r="BI8079" s="50"/>
      <c r="BJ8079" s="50"/>
      <c r="BK8079" s="50"/>
      <c r="BL8079" s="50"/>
      <c r="BM8079" s="50"/>
      <c r="BN8079" s="50"/>
      <c r="BO8079" s="50"/>
      <c r="BP8079" s="50"/>
      <c r="BQ8079" s="50"/>
      <c r="BR8079" s="50"/>
      <c r="BS8079" s="50"/>
      <c r="BT8079" s="50"/>
      <c r="BU8079" s="50"/>
      <c r="BV8079" s="50"/>
      <c r="BW8079" s="50"/>
      <c r="BX8079" s="50"/>
      <c r="BY8079" s="50"/>
      <c r="BZ8079" s="50"/>
      <c r="CA8079" s="50"/>
      <c r="CB8079" s="50"/>
      <c r="CC8079" s="50"/>
      <c r="CD8079" s="50"/>
      <c r="CE8079" s="50"/>
      <c r="CF8079" s="50"/>
      <c r="CG8079" s="50"/>
      <c r="CH8079" s="50"/>
      <c r="CI8079" s="50"/>
      <c r="CJ8079" s="50"/>
      <c r="CK8079" s="50"/>
      <c r="CL8079" s="50"/>
      <c r="CM8079" s="50"/>
      <c r="CN8079" s="50"/>
      <c r="CO8079" s="50"/>
      <c r="CP8079" s="50"/>
      <c r="CQ8079" s="50"/>
      <c r="CR8079" s="50"/>
      <c r="CS8079" s="50"/>
      <c r="CT8079" s="50"/>
      <c r="CU8079" s="50"/>
      <c r="CV8079" s="50"/>
      <c r="CW8079" s="50"/>
      <c r="CX8079" s="50"/>
      <c r="CY8079" s="50"/>
      <c r="CZ8079" s="50"/>
      <c r="DA8079" s="50"/>
      <c r="DB8079" s="50"/>
      <c r="DC8079" s="50"/>
      <c r="DD8079" s="50"/>
      <c r="DE8079" s="50"/>
      <c r="DF8079" s="50"/>
      <c r="DG8079" s="50"/>
    </row>
    <row r="8080" spans="1:111" x14ac:dyDescent="0.2">
      <c r="A8080" s="185"/>
      <c r="B8080" s="186"/>
      <c r="C8080" s="186"/>
      <c r="D8080" s="54"/>
      <c r="E8080" s="310"/>
      <c r="F8080" s="192"/>
      <c r="G8080" s="192"/>
      <c r="H8080" s="50"/>
      <c r="I8080" s="50"/>
      <c r="J8080" s="50"/>
      <c r="K8080" s="50"/>
      <c r="L8080" s="50"/>
      <c r="M8080" s="50"/>
      <c r="N8080" s="50"/>
      <c r="O8080" s="50"/>
      <c r="P8080" s="50"/>
      <c r="Q8080" s="50"/>
      <c r="R8080" s="50"/>
      <c r="S8080" s="50"/>
      <c r="T8080" s="50"/>
      <c r="U8080" s="50"/>
      <c r="V8080" s="50"/>
      <c r="W8080" s="50"/>
      <c r="X8080" s="50"/>
      <c r="Y8080" s="50"/>
      <c r="Z8080" s="50"/>
      <c r="AA8080" s="50"/>
      <c r="AB8080" s="50"/>
      <c r="AC8080" s="50"/>
      <c r="AD8080" s="50"/>
      <c r="AE8080" s="50"/>
      <c r="AF8080" s="50"/>
      <c r="AG8080" s="50"/>
      <c r="AH8080" s="50"/>
      <c r="AI8080" s="50"/>
      <c r="AJ8080" s="50"/>
      <c r="AK8080" s="50"/>
      <c r="AL8080" s="50"/>
      <c r="AM8080" s="50"/>
      <c r="AN8080" s="50"/>
      <c r="AO8080" s="50"/>
      <c r="AP8080" s="50"/>
      <c r="AQ8080" s="50"/>
      <c r="AR8080" s="50"/>
      <c r="AS8080" s="50"/>
      <c r="AT8080" s="50"/>
      <c r="AU8080" s="50"/>
      <c r="AV8080" s="50"/>
      <c r="AW8080" s="50"/>
      <c r="AX8080" s="50"/>
      <c r="AY8080" s="50"/>
      <c r="AZ8080" s="50"/>
      <c r="BA8080" s="50"/>
      <c r="BB8080" s="50"/>
      <c r="BC8080" s="50"/>
      <c r="BD8080" s="50"/>
      <c r="BE8080" s="50"/>
      <c r="BF8080" s="50"/>
      <c r="BG8080" s="50"/>
      <c r="BH8080" s="50"/>
      <c r="BI8080" s="50"/>
      <c r="BJ8080" s="50"/>
      <c r="BK8080" s="50"/>
      <c r="BL8080" s="50"/>
      <c r="BM8080" s="50"/>
      <c r="BN8080" s="50"/>
      <c r="BO8080" s="50"/>
      <c r="BP8080" s="50"/>
      <c r="BQ8080" s="50"/>
      <c r="BR8080" s="50"/>
      <c r="BS8080" s="50"/>
      <c r="BT8080" s="50"/>
      <c r="BU8080" s="50"/>
      <c r="BV8080" s="50"/>
      <c r="BW8080" s="50"/>
      <c r="BX8080" s="50"/>
      <c r="BY8080" s="50"/>
      <c r="BZ8080" s="50"/>
      <c r="CA8080" s="50"/>
      <c r="CB8080" s="50"/>
      <c r="CC8080" s="50"/>
      <c r="CD8080" s="50"/>
      <c r="CE8080" s="50"/>
      <c r="CF8080" s="50"/>
      <c r="CG8080" s="50"/>
      <c r="CH8080" s="50"/>
      <c r="CI8080" s="50"/>
      <c r="CJ8080" s="50"/>
      <c r="CK8080" s="50"/>
      <c r="CL8080" s="50"/>
      <c r="CM8080" s="50"/>
      <c r="CN8080" s="50"/>
      <c r="CO8080" s="50"/>
      <c r="CP8080" s="50"/>
      <c r="CQ8080" s="50"/>
      <c r="CR8080" s="50"/>
      <c r="CS8080" s="50"/>
      <c r="CT8080" s="50"/>
      <c r="CU8080" s="50"/>
      <c r="CV8080" s="50"/>
      <c r="CW8080" s="50"/>
      <c r="CX8080" s="50"/>
      <c r="CY8080" s="50"/>
      <c r="CZ8080" s="50"/>
      <c r="DA8080" s="50"/>
      <c r="DB8080" s="50"/>
      <c r="DC8080" s="50"/>
      <c r="DD8080" s="50"/>
      <c r="DE8080" s="50"/>
      <c r="DF8080" s="50"/>
      <c r="DG8080" s="50"/>
    </row>
    <row r="8081" spans="1:111" x14ac:dyDescent="0.2">
      <c r="A8081" s="185"/>
      <c r="B8081" s="186"/>
      <c r="C8081" s="186"/>
      <c r="D8081" s="54"/>
      <c r="E8081" s="310"/>
      <c r="F8081" s="192"/>
      <c r="G8081" s="192"/>
      <c r="H8081" s="50"/>
      <c r="I8081" s="50"/>
      <c r="J8081" s="50"/>
      <c r="K8081" s="50"/>
      <c r="L8081" s="50"/>
      <c r="M8081" s="50"/>
      <c r="N8081" s="50"/>
      <c r="O8081" s="50"/>
      <c r="P8081" s="50"/>
      <c r="Q8081" s="50"/>
      <c r="R8081" s="50"/>
      <c r="S8081" s="50"/>
      <c r="T8081" s="50"/>
      <c r="U8081" s="50"/>
      <c r="V8081" s="50"/>
      <c r="W8081" s="50"/>
      <c r="X8081" s="50"/>
      <c r="Y8081" s="50"/>
      <c r="Z8081" s="50"/>
      <c r="AA8081" s="50"/>
      <c r="AB8081" s="50"/>
      <c r="AC8081" s="50"/>
      <c r="AD8081" s="50"/>
      <c r="AE8081" s="50"/>
      <c r="AF8081" s="50"/>
      <c r="AG8081" s="50"/>
      <c r="AH8081" s="50"/>
      <c r="AI8081" s="50"/>
      <c r="AJ8081" s="50"/>
      <c r="AK8081" s="50"/>
      <c r="AL8081" s="50"/>
      <c r="AM8081" s="50"/>
      <c r="AN8081" s="50"/>
      <c r="AO8081" s="50"/>
      <c r="AP8081" s="50"/>
      <c r="AQ8081" s="50"/>
      <c r="AR8081" s="50"/>
      <c r="AS8081" s="50"/>
      <c r="AT8081" s="50"/>
      <c r="AU8081" s="50"/>
      <c r="AV8081" s="50"/>
      <c r="AW8081" s="50"/>
      <c r="AX8081" s="50"/>
      <c r="AY8081" s="50"/>
      <c r="AZ8081" s="50"/>
      <c r="BA8081" s="50"/>
      <c r="BB8081" s="50"/>
      <c r="BC8081" s="50"/>
      <c r="BD8081" s="50"/>
      <c r="BE8081" s="50"/>
      <c r="BF8081" s="50"/>
      <c r="BG8081" s="50"/>
      <c r="BH8081" s="50"/>
      <c r="BI8081" s="50"/>
      <c r="BJ8081" s="50"/>
      <c r="BK8081" s="50"/>
      <c r="BL8081" s="50"/>
      <c r="BM8081" s="50"/>
      <c r="BN8081" s="50"/>
      <c r="BO8081" s="50"/>
      <c r="BP8081" s="50"/>
      <c r="BQ8081" s="50"/>
      <c r="BR8081" s="50"/>
      <c r="BS8081" s="50"/>
      <c r="BT8081" s="50"/>
      <c r="BU8081" s="50"/>
      <c r="BV8081" s="50"/>
      <c r="BW8081" s="50"/>
      <c r="BX8081" s="50"/>
      <c r="BY8081" s="50"/>
      <c r="BZ8081" s="50"/>
      <c r="CA8081" s="50"/>
      <c r="CB8081" s="50"/>
      <c r="CC8081" s="50"/>
      <c r="CD8081" s="50"/>
      <c r="CE8081" s="50"/>
      <c r="CF8081" s="50"/>
      <c r="CG8081" s="50"/>
      <c r="CH8081" s="50"/>
      <c r="CI8081" s="50"/>
      <c r="CJ8081" s="50"/>
      <c r="CK8081" s="50"/>
      <c r="CL8081" s="50"/>
      <c r="CM8081" s="50"/>
      <c r="CN8081" s="50"/>
      <c r="CO8081" s="50"/>
      <c r="CP8081" s="50"/>
      <c r="CQ8081" s="50"/>
      <c r="CR8081" s="50"/>
      <c r="CS8081" s="50"/>
      <c r="CT8081" s="50"/>
      <c r="CU8081" s="50"/>
      <c r="CV8081" s="50"/>
      <c r="CW8081" s="50"/>
      <c r="CX8081" s="50"/>
      <c r="CY8081" s="50"/>
      <c r="CZ8081" s="50"/>
      <c r="DA8081" s="50"/>
      <c r="DB8081" s="50"/>
      <c r="DC8081" s="50"/>
      <c r="DD8081" s="50"/>
      <c r="DE8081" s="50"/>
      <c r="DF8081" s="50"/>
      <c r="DG8081" s="50"/>
    </row>
    <row r="8082" spans="1:111" x14ac:dyDescent="0.2">
      <c r="A8082" s="185"/>
      <c r="B8082" s="186"/>
      <c r="C8082" s="186"/>
      <c r="D8082" s="54"/>
      <c r="E8082" s="310"/>
      <c r="F8082" s="192"/>
      <c r="G8082" s="192"/>
      <c r="H8082" s="50"/>
      <c r="I8082" s="50"/>
      <c r="J8082" s="50"/>
      <c r="K8082" s="50"/>
      <c r="L8082" s="50"/>
      <c r="M8082" s="50"/>
      <c r="N8082" s="50"/>
      <c r="O8082" s="50"/>
      <c r="P8082" s="50"/>
      <c r="Q8082" s="50"/>
      <c r="R8082" s="50"/>
      <c r="S8082" s="50"/>
      <c r="T8082" s="50"/>
      <c r="U8082" s="50"/>
      <c r="V8082" s="50"/>
      <c r="W8082" s="50"/>
      <c r="X8082" s="50"/>
      <c r="Y8082" s="50"/>
      <c r="Z8082" s="50"/>
      <c r="AA8082" s="50"/>
      <c r="AB8082" s="50"/>
      <c r="AC8082" s="50"/>
      <c r="AD8082" s="50"/>
      <c r="AE8082" s="50"/>
      <c r="AF8082" s="50"/>
      <c r="AG8082" s="50"/>
      <c r="AH8082" s="50"/>
      <c r="AI8082" s="50"/>
      <c r="AJ8082" s="50"/>
      <c r="AK8082" s="50"/>
      <c r="AL8082" s="50"/>
      <c r="AM8082" s="50"/>
      <c r="AN8082" s="50"/>
      <c r="AO8082" s="50"/>
      <c r="AP8082" s="50"/>
      <c r="AQ8082" s="50"/>
      <c r="AR8082" s="50"/>
      <c r="AS8082" s="50"/>
      <c r="AT8082" s="50"/>
      <c r="AU8082" s="50"/>
      <c r="AV8082" s="50"/>
      <c r="AW8082" s="50"/>
      <c r="AX8082" s="50"/>
      <c r="AY8082" s="50"/>
      <c r="AZ8082" s="50"/>
      <c r="BA8082" s="50"/>
      <c r="BB8082" s="50"/>
      <c r="BC8082" s="50"/>
      <c r="BD8082" s="50"/>
      <c r="BE8082" s="50"/>
      <c r="BF8082" s="50"/>
      <c r="BG8082" s="50"/>
      <c r="BH8082" s="50"/>
      <c r="BI8082" s="50"/>
      <c r="BJ8082" s="50"/>
      <c r="BK8082" s="50"/>
      <c r="BL8082" s="50"/>
      <c r="BM8082" s="50"/>
      <c r="BN8082" s="50"/>
      <c r="BO8082" s="50"/>
      <c r="BP8082" s="50"/>
      <c r="BQ8082" s="50"/>
      <c r="BR8082" s="50"/>
      <c r="BS8082" s="50"/>
      <c r="BT8082" s="50"/>
      <c r="BU8082" s="50"/>
      <c r="BV8082" s="50"/>
      <c r="BW8082" s="50"/>
      <c r="BX8082" s="50"/>
      <c r="BY8082" s="50"/>
      <c r="BZ8082" s="50"/>
      <c r="CA8082" s="50"/>
      <c r="CB8082" s="50"/>
      <c r="CC8082" s="50"/>
      <c r="CD8082" s="50"/>
      <c r="CE8082" s="50"/>
      <c r="CF8082" s="50"/>
      <c r="CG8082" s="50"/>
      <c r="CH8082" s="50"/>
      <c r="CI8082" s="50"/>
      <c r="CJ8082" s="50"/>
      <c r="CK8082" s="50"/>
      <c r="CL8082" s="50"/>
      <c r="CM8082" s="50"/>
      <c r="CN8082" s="50"/>
      <c r="CO8082" s="50"/>
      <c r="CP8082" s="50"/>
      <c r="CQ8082" s="50"/>
      <c r="CR8082" s="50"/>
      <c r="CS8082" s="50"/>
      <c r="CT8082" s="50"/>
      <c r="CU8082" s="50"/>
      <c r="CV8082" s="50"/>
      <c r="CW8082" s="50"/>
      <c r="CX8082" s="50"/>
      <c r="CY8082" s="50"/>
      <c r="CZ8082" s="50"/>
      <c r="DA8082" s="50"/>
      <c r="DB8082" s="50"/>
      <c r="DC8082" s="50"/>
      <c r="DD8082" s="50"/>
      <c r="DE8082" s="50"/>
      <c r="DF8082" s="50"/>
      <c r="DG8082" s="50"/>
    </row>
    <row r="8083" spans="1:111" x14ac:dyDescent="0.2">
      <c r="A8083" s="185"/>
      <c r="B8083" s="186"/>
      <c r="C8083" s="186"/>
      <c r="D8083" s="54"/>
      <c r="E8083" s="310"/>
      <c r="F8083" s="192"/>
      <c r="G8083" s="192"/>
      <c r="H8083" s="50"/>
      <c r="I8083" s="50"/>
      <c r="J8083" s="50"/>
      <c r="K8083" s="50"/>
      <c r="L8083" s="50"/>
      <c r="M8083" s="50"/>
      <c r="N8083" s="50"/>
      <c r="O8083" s="50"/>
      <c r="P8083" s="50"/>
      <c r="Q8083" s="50"/>
      <c r="R8083" s="50"/>
      <c r="S8083" s="50"/>
      <c r="T8083" s="50"/>
      <c r="U8083" s="50"/>
      <c r="V8083" s="50"/>
      <c r="W8083" s="50"/>
      <c r="X8083" s="50"/>
      <c r="Y8083" s="50"/>
      <c r="Z8083" s="50"/>
      <c r="AA8083" s="50"/>
      <c r="AB8083" s="50"/>
      <c r="AC8083" s="50"/>
      <c r="AD8083" s="50"/>
      <c r="AE8083" s="50"/>
      <c r="AF8083" s="50"/>
      <c r="AG8083" s="50"/>
      <c r="AH8083" s="50"/>
      <c r="AI8083" s="50"/>
      <c r="AJ8083" s="50"/>
      <c r="AK8083" s="50"/>
      <c r="AL8083" s="50"/>
      <c r="AM8083" s="50"/>
      <c r="AN8083" s="50"/>
      <c r="AO8083" s="50"/>
      <c r="AP8083" s="50"/>
      <c r="AQ8083" s="50"/>
      <c r="AR8083" s="50"/>
      <c r="AS8083" s="50"/>
      <c r="AT8083" s="50"/>
      <c r="AU8083" s="50"/>
      <c r="AV8083" s="50"/>
      <c r="AW8083" s="50"/>
      <c r="AX8083" s="50"/>
      <c r="AY8083" s="50"/>
      <c r="AZ8083" s="50"/>
      <c r="BA8083" s="50"/>
      <c r="BB8083" s="50"/>
      <c r="BC8083" s="50"/>
      <c r="BD8083" s="50"/>
      <c r="BE8083" s="50"/>
      <c r="BF8083" s="50"/>
      <c r="BG8083" s="50"/>
      <c r="BH8083" s="50"/>
      <c r="BI8083" s="50"/>
      <c r="BJ8083" s="50"/>
      <c r="BK8083" s="50"/>
      <c r="BL8083" s="50"/>
      <c r="BM8083" s="50"/>
      <c r="BN8083" s="50"/>
      <c r="BO8083" s="50"/>
      <c r="BP8083" s="50"/>
      <c r="BQ8083" s="50"/>
      <c r="BR8083" s="50"/>
      <c r="BS8083" s="50"/>
      <c r="BT8083" s="50"/>
      <c r="BU8083" s="50"/>
      <c r="BV8083" s="50"/>
      <c r="BW8083" s="50"/>
      <c r="BX8083" s="50"/>
      <c r="BY8083" s="50"/>
      <c r="BZ8083" s="50"/>
      <c r="CA8083" s="50"/>
      <c r="CB8083" s="50"/>
      <c r="CC8083" s="50"/>
      <c r="CD8083" s="50"/>
      <c r="CE8083" s="50"/>
      <c r="CF8083" s="50"/>
      <c r="CG8083" s="50"/>
      <c r="CH8083" s="50"/>
      <c r="CI8083" s="50"/>
      <c r="CJ8083" s="50"/>
      <c r="CK8083" s="50"/>
      <c r="CL8083" s="50"/>
      <c r="CM8083" s="50"/>
      <c r="CN8083" s="50"/>
      <c r="CO8083" s="50"/>
      <c r="CP8083" s="50"/>
      <c r="CQ8083" s="50"/>
      <c r="CR8083" s="50"/>
      <c r="CS8083" s="50"/>
      <c r="CT8083" s="50"/>
      <c r="CU8083" s="50"/>
      <c r="CV8083" s="50"/>
      <c r="CW8083" s="50"/>
      <c r="CX8083" s="50"/>
      <c r="CY8083" s="50"/>
      <c r="CZ8083" s="50"/>
      <c r="DA8083" s="50"/>
      <c r="DB8083" s="50"/>
      <c r="DC8083" s="50"/>
      <c r="DD8083" s="50"/>
      <c r="DE8083" s="50"/>
      <c r="DF8083" s="50"/>
      <c r="DG8083" s="50"/>
    </row>
    <row r="8084" spans="1:111" x14ac:dyDescent="0.2">
      <c r="A8084" s="185"/>
      <c r="B8084" s="186"/>
      <c r="C8084" s="186"/>
      <c r="D8084" s="54"/>
      <c r="E8084" s="310"/>
      <c r="F8084" s="192"/>
      <c r="G8084" s="192"/>
      <c r="H8084" s="50"/>
      <c r="I8084" s="50"/>
      <c r="J8084" s="50"/>
      <c r="K8084" s="50"/>
      <c r="L8084" s="50"/>
      <c r="M8084" s="50"/>
      <c r="N8084" s="50"/>
      <c r="O8084" s="50"/>
      <c r="P8084" s="50"/>
      <c r="Q8084" s="50"/>
      <c r="R8084" s="50"/>
      <c r="S8084" s="50"/>
      <c r="T8084" s="50"/>
      <c r="U8084" s="50"/>
      <c r="V8084" s="50"/>
      <c r="W8084" s="50"/>
      <c r="X8084" s="50"/>
      <c r="Y8084" s="50"/>
      <c r="Z8084" s="50"/>
      <c r="AA8084" s="50"/>
      <c r="AB8084" s="50"/>
      <c r="AC8084" s="50"/>
      <c r="AD8084" s="50"/>
      <c r="AE8084" s="50"/>
      <c r="AF8084" s="50"/>
      <c r="AG8084" s="50"/>
      <c r="AH8084" s="50"/>
      <c r="AI8084" s="50"/>
      <c r="AJ8084" s="50"/>
      <c r="AK8084" s="50"/>
      <c r="AL8084" s="50"/>
      <c r="AM8084" s="50"/>
      <c r="AN8084" s="50"/>
      <c r="AO8084" s="50"/>
      <c r="AP8084" s="50"/>
      <c r="AQ8084" s="50"/>
      <c r="AR8084" s="50"/>
      <c r="AS8084" s="50"/>
      <c r="AT8084" s="50"/>
      <c r="AU8084" s="50"/>
      <c r="AV8084" s="50"/>
      <c r="AW8084" s="50"/>
      <c r="AX8084" s="50"/>
      <c r="AY8084" s="50"/>
      <c r="AZ8084" s="50"/>
      <c r="BA8084" s="50"/>
      <c r="BB8084" s="50"/>
      <c r="BC8084" s="50"/>
      <c r="BD8084" s="50"/>
      <c r="BE8084" s="50"/>
      <c r="BF8084" s="50"/>
      <c r="BG8084" s="50"/>
      <c r="BH8084" s="50"/>
      <c r="BI8084" s="50"/>
      <c r="BJ8084" s="50"/>
      <c r="BK8084" s="50"/>
      <c r="BL8084" s="50"/>
      <c r="BM8084" s="50"/>
      <c r="BN8084" s="50"/>
      <c r="BO8084" s="50"/>
      <c r="BP8084" s="50"/>
      <c r="BQ8084" s="50"/>
      <c r="BR8084" s="50"/>
      <c r="BS8084" s="50"/>
      <c r="BT8084" s="50"/>
      <c r="BU8084" s="50"/>
      <c r="BV8084" s="50"/>
      <c r="BW8084" s="50"/>
      <c r="BX8084" s="50"/>
      <c r="BY8084" s="50"/>
      <c r="BZ8084" s="50"/>
      <c r="CA8084" s="50"/>
      <c r="CB8084" s="50"/>
      <c r="CC8084" s="50"/>
      <c r="CD8084" s="50"/>
      <c r="CE8084" s="50"/>
      <c r="CF8084" s="50"/>
      <c r="CG8084" s="50"/>
      <c r="CH8084" s="50"/>
      <c r="CI8084" s="50"/>
      <c r="CJ8084" s="50"/>
      <c r="CK8084" s="50"/>
      <c r="CL8084" s="50"/>
      <c r="CM8084" s="50"/>
      <c r="CN8084" s="50"/>
      <c r="CO8084" s="50"/>
      <c r="CP8084" s="50"/>
      <c r="CQ8084" s="50"/>
      <c r="CR8084" s="50"/>
      <c r="CS8084" s="50"/>
      <c r="CT8084" s="50"/>
      <c r="CU8084" s="50"/>
      <c r="CV8084" s="50"/>
      <c r="CW8084" s="50"/>
      <c r="CX8084" s="50"/>
      <c r="CY8084" s="50"/>
      <c r="CZ8084" s="50"/>
      <c r="DA8084" s="50"/>
      <c r="DB8084" s="50"/>
      <c r="DC8084" s="50"/>
      <c r="DD8084" s="50"/>
      <c r="DE8084" s="50"/>
      <c r="DF8084" s="50"/>
      <c r="DG8084" s="50"/>
    </row>
    <row r="8085" spans="1:111" x14ac:dyDescent="0.2">
      <c r="A8085" s="185"/>
      <c r="B8085" s="186"/>
      <c r="C8085" s="186"/>
      <c r="D8085" s="54"/>
      <c r="E8085" s="310"/>
      <c r="F8085" s="192"/>
      <c r="G8085" s="192"/>
      <c r="H8085" s="50"/>
      <c r="I8085" s="50"/>
      <c r="J8085" s="50"/>
      <c r="K8085" s="50"/>
      <c r="L8085" s="50"/>
      <c r="M8085" s="50"/>
      <c r="N8085" s="50"/>
      <c r="O8085" s="50"/>
      <c r="P8085" s="50"/>
      <c r="Q8085" s="50"/>
      <c r="R8085" s="50"/>
      <c r="S8085" s="50"/>
      <c r="T8085" s="50"/>
      <c r="U8085" s="50"/>
      <c r="V8085" s="50"/>
      <c r="W8085" s="50"/>
      <c r="X8085" s="50"/>
      <c r="Y8085" s="50"/>
      <c r="Z8085" s="50"/>
      <c r="AA8085" s="50"/>
      <c r="AB8085" s="50"/>
      <c r="AC8085" s="50"/>
      <c r="AD8085" s="50"/>
      <c r="AE8085" s="50"/>
      <c r="AF8085" s="50"/>
      <c r="AG8085" s="50"/>
      <c r="AH8085" s="50"/>
      <c r="AI8085" s="50"/>
      <c r="AJ8085" s="50"/>
      <c r="AK8085" s="50"/>
      <c r="AL8085" s="50"/>
      <c r="AM8085" s="50"/>
      <c r="AN8085" s="50"/>
      <c r="AO8085" s="50"/>
      <c r="AP8085" s="50"/>
      <c r="AQ8085" s="50"/>
      <c r="AR8085" s="50"/>
      <c r="AS8085" s="50"/>
      <c r="AT8085" s="50"/>
      <c r="AU8085" s="50"/>
      <c r="AV8085" s="50"/>
      <c r="AW8085" s="50"/>
      <c r="AX8085" s="50"/>
      <c r="AY8085" s="50"/>
      <c r="AZ8085" s="50"/>
      <c r="BA8085" s="50"/>
      <c r="BB8085" s="50"/>
      <c r="BC8085" s="50"/>
      <c r="BD8085" s="50"/>
      <c r="BE8085" s="50"/>
      <c r="BF8085" s="50"/>
      <c r="BG8085" s="50"/>
      <c r="BH8085" s="50"/>
      <c r="BI8085" s="50"/>
      <c r="BJ8085" s="50"/>
      <c r="BK8085" s="50"/>
      <c r="BL8085" s="50"/>
      <c r="BM8085" s="50"/>
      <c r="BN8085" s="50"/>
      <c r="BO8085" s="50"/>
      <c r="BP8085" s="50"/>
      <c r="BQ8085" s="50"/>
      <c r="BR8085" s="50"/>
      <c r="BS8085" s="50"/>
      <c r="BT8085" s="50"/>
      <c r="BU8085" s="50"/>
      <c r="BV8085" s="50"/>
      <c r="BW8085" s="50"/>
      <c r="BX8085" s="50"/>
      <c r="BY8085" s="50"/>
      <c r="BZ8085" s="50"/>
      <c r="CA8085" s="50"/>
      <c r="CB8085" s="50"/>
      <c r="CC8085" s="50"/>
      <c r="CD8085" s="50"/>
      <c r="CE8085" s="50"/>
      <c r="CF8085" s="50"/>
      <c r="CG8085" s="50"/>
      <c r="CH8085" s="50"/>
      <c r="CI8085" s="50"/>
      <c r="CJ8085" s="50"/>
      <c r="CK8085" s="50"/>
      <c r="CL8085" s="50"/>
      <c r="CM8085" s="50"/>
      <c r="CN8085" s="50"/>
      <c r="CO8085" s="50"/>
      <c r="CP8085" s="50"/>
      <c r="CQ8085" s="50"/>
      <c r="CR8085" s="50"/>
      <c r="CS8085" s="50"/>
      <c r="CT8085" s="50"/>
      <c r="CU8085" s="50"/>
      <c r="CV8085" s="50"/>
      <c r="CW8085" s="50"/>
      <c r="CX8085" s="50"/>
      <c r="CY8085" s="50"/>
      <c r="CZ8085" s="50"/>
      <c r="DA8085" s="50"/>
      <c r="DB8085" s="50"/>
      <c r="DC8085" s="50"/>
      <c r="DD8085" s="50"/>
      <c r="DE8085" s="50"/>
      <c r="DF8085" s="50"/>
      <c r="DG8085" s="50"/>
    </row>
    <row r="8086" spans="1:111" x14ac:dyDescent="0.2">
      <c r="A8086" s="185"/>
      <c r="B8086" s="186"/>
      <c r="C8086" s="186"/>
      <c r="D8086" s="54"/>
      <c r="E8086" s="310"/>
      <c r="F8086" s="192"/>
      <c r="G8086" s="192"/>
      <c r="H8086" s="50"/>
      <c r="I8086" s="50"/>
      <c r="J8086" s="50"/>
      <c r="K8086" s="50"/>
      <c r="L8086" s="50"/>
      <c r="M8086" s="50"/>
      <c r="N8086" s="50"/>
      <c r="O8086" s="50"/>
      <c r="P8086" s="50"/>
      <c r="Q8086" s="50"/>
      <c r="R8086" s="50"/>
      <c r="S8086" s="50"/>
      <c r="T8086" s="50"/>
      <c r="U8086" s="50"/>
      <c r="V8086" s="50"/>
      <c r="W8086" s="50"/>
      <c r="X8086" s="50"/>
      <c r="Y8086" s="50"/>
      <c r="Z8086" s="50"/>
      <c r="AA8086" s="50"/>
      <c r="AB8086" s="50"/>
      <c r="AC8086" s="50"/>
      <c r="AD8086" s="50"/>
      <c r="AE8086" s="50"/>
      <c r="AF8086" s="50"/>
      <c r="AG8086" s="50"/>
      <c r="AH8086" s="50"/>
      <c r="AI8086" s="50"/>
      <c r="AJ8086" s="50"/>
      <c r="AK8086" s="50"/>
      <c r="AL8086" s="50"/>
      <c r="AM8086" s="50"/>
      <c r="AN8086" s="50"/>
      <c r="AO8086" s="50"/>
      <c r="AP8086" s="50"/>
      <c r="AQ8086" s="50"/>
      <c r="AR8086" s="50"/>
      <c r="AS8086" s="50"/>
      <c r="AT8086" s="50"/>
      <c r="AU8086" s="50"/>
      <c r="AV8086" s="50"/>
      <c r="AW8086" s="50"/>
      <c r="AX8086" s="50"/>
      <c r="AY8086" s="50"/>
      <c r="AZ8086" s="50"/>
      <c r="BA8086" s="50"/>
      <c r="BB8086" s="50"/>
      <c r="BC8086" s="50"/>
      <c r="BD8086" s="50"/>
      <c r="BE8086" s="50"/>
      <c r="BF8086" s="50"/>
      <c r="BG8086" s="50"/>
      <c r="BH8086" s="50"/>
      <c r="BI8086" s="50"/>
      <c r="BJ8086" s="50"/>
      <c r="BK8086" s="50"/>
      <c r="BL8086" s="50"/>
      <c r="BM8086" s="50"/>
      <c r="BN8086" s="50"/>
      <c r="BO8086" s="50"/>
      <c r="BP8086" s="50"/>
      <c r="BQ8086" s="50"/>
      <c r="BR8086" s="50"/>
      <c r="BS8086" s="50"/>
      <c r="BT8086" s="50"/>
      <c r="BU8086" s="50"/>
      <c r="BV8086" s="50"/>
      <c r="BW8086" s="50"/>
      <c r="BX8086" s="50"/>
      <c r="BY8086" s="50"/>
      <c r="BZ8086" s="50"/>
      <c r="CA8086" s="50"/>
      <c r="CB8086" s="50"/>
      <c r="CC8086" s="50"/>
      <c r="CD8086" s="50"/>
      <c r="CE8086" s="50"/>
      <c r="CF8086" s="50"/>
      <c r="CG8086" s="50"/>
      <c r="CH8086" s="50"/>
      <c r="CI8086" s="50"/>
      <c r="CJ8086" s="50"/>
      <c r="CK8086" s="50"/>
      <c r="CL8086" s="50"/>
      <c r="CM8086" s="50"/>
      <c r="CN8086" s="50"/>
      <c r="CO8086" s="50"/>
      <c r="CP8086" s="50"/>
      <c r="CQ8086" s="50"/>
      <c r="CR8086" s="50"/>
      <c r="CS8086" s="50"/>
      <c r="CT8086" s="50"/>
      <c r="CU8086" s="50"/>
      <c r="CV8086" s="50"/>
      <c r="CW8086" s="50"/>
      <c r="CX8086" s="50"/>
      <c r="CY8086" s="50"/>
      <c r="CZ8086" s="50"/>
      <c r="DA8086" s="50"/>
      <c r="DB8086" s="50"/>
      <c r="DC8086" s="50"/>
      <c r="DD8086" s="50"/>
      <c r="DE8086" s="50"/>
      <c r="DF8086" s="50"/>
      <c r="DG8086" s="50"/>
    </row>
    <row r="8087" spans="1:111" x14ac:dyDescent="0.2">
      <c r="A8087" s="185"/>
      <c r="B8087" s="186"/>
      <c r="C8087" s="186"/>
      <c r="D8087" s="54"/>
      <c r="E8087" s="310"/>
      <c r="F8087" s="192"/>
      <c r="G8087" s="192"/>
      <c r="H8087" s="50"/>
      <c r="I8087" s="50"/>
      <c r="J8087" s="50"/>
      <c r="K8087" s="50"/>
      <c r="L8087" s="50"/>
      <c r="M8087" s="50"/>
      <c r="N8087" s="50"/>
      <c r="O8087" s="50"/>
      <c r="P8087" s="50"/>
      <c r="Q8087" s="50"/>
      <c r="R8087" s="50"/>
      <c r="S8087" s="50"/>
      <c r="T8087" s="50"/>
      <c r="U8087" s="50"/>
      <c r="V8087" s="50"/>
      <c r="W8087" s="50"/>
      <c r="X8087" s="50"/>
      <c r="Y8087" s="50"/>
      <c r="Z8087" s="50"/>
      <c r="AA8087" s="50"/>
      <c r="AB8087" s="50"/>
      <c r="AC8087" s="50"/>
      <c r="AD8087" s="50"/>
      <c r="AE8087" s="50"/>
      <c r="AF8087" s="50"/>
      <c r="AG8087" s="50"/>
      <c r="AH8087" s="50"/>
      <c r="AI8087" s="50"/>
      <c r="AJ8087" s="50"/>
      <c r="AK8087" s="50"/>
      <c r="AL8087" s="50"/>
      <c r="AM8087" s="50"/>
      <c r="AN8087" s="50"/>
      <c r="AO8087" s="50"/>
      <c r="AP8087" s="50"/>
      <c r="AQ8087" s="50"/>
      <c r="AR8087" s="50"/>
      <c r="AS8087" s="50"/>
      <c r="AT8087" s="50"/>
      <c r="AU8087" s="50"/>
      <c r="AV8087" s="50"/>
      <c r="AW8087" s="50"/>
      <c r="AX8087" s="50"/>
      <c r="AY8087" s="50"/>
      <c r="AZ8087" s="50"/>
      <c r="BA8087" s="50"/>
      <c r="BB8087" s="50"/>
      <c r="BC8087" s="50"/>
      <c r="BD8087" s="50"/>
      <c r="BE8087" s="50"/>
      <c r="BF8087" s="50"/>
      <c r="BG8087" s="50"/>
      <c r="BH8087" s="50"/>
      <c r="BI8087" s="50"/>
      <c r="BJ8087" s="50"/>
      <c r="BK8087" s="50"/>
      <c r="BL8087" s="50"/>
      <c r="BM8087" s="50"/>
      <c r="BN8087" s="50"/>
      <c r="BO8087" s="50"/>
      <c r="BP8087" s="50"/>
      <c r="BQ8087" s="50"/>
      <c r="BR8087" s="50"/>
      <c r="BS8087" s="50"/>
      <c r="BT8087" s="50"/>
      <c r="BU8087" s="50"/>
      <c r="BV8087" s="50"/>
      <c r="BW8087" s="50"/>
      <c r="BX8087" s="50"/>
      <c r="BY8087" s="50"/>
      <c r="BZ8087" s="50"/>
      <c r="CA8087" s="50"/>
      <c r="CB8087" s="50"/>
      <c r="CC8087" s="50"/>
      <c r="CD8087" s="50"/>
      <c r="CE8087" s="50"/>
      <c r="CF8087" s="50"/>
      <c r="CG8087" s="50"/>
      <c r="CH8087" s="50"/>
      <c r="CI8087" s="50"/>
      <c r="CJ8087" s="50"/>
      <c r="CK8087" s="50"/>
      <c r="CL8087" s="50"/>
      <c r="CM8087" s="50"/>
      <c r="CN8087" s="50"/>
      <c r="CO8087" s="50"/>
      <c r="CP8087" s="50"/>
      <c r="CQ8087" s="50"/>
      <c r="CR8087" s="50"/>
      <c r="CS8087" s="50"/>
      <c r="CT8087" s="50"/>
      <c r="CU8087" s="50"/>
      <c r="CV8087" s="50"/>
      <c r="CW8087" s="50"/>
      <c r="CX8087" s="50"/>
      <c r="CY8087" s="50"/>
      <c r="CZ8087" s="50"/>
      <c r="DA8087" s="50"/>
      <c r="DB8087" s="50"/>
      <c r="DC8087" s="50"/>
      <c r="DD8087" s="50"/>
      <c r="DE8087" s="50"/>
      <c r="DF8087" s="50"/>
      <c r="DG8087" s="50"/>
    </row>
    <row r="8088" spans="1:111" x14ac:dyDescent="0.2">
      <c r="A8088" s="185"/>
      <c r="B8088" s="186"/>
      <c r="C8088" s="186"/>
      <c r="D8088" s="54"/>
      <c r="E8088" s="310"/>
      <c r="F8088" s="192"/>
      <c r="G8088" s="192"/>
      <c r="H8088" s="50"/>
      <c r="I8088" s="50"/>
      <c r="J8088" s="50"/>
      <c r="K8088" s="50"/>
      <c r="L8088" s="50"/>
      <c r="M8088" s="50"/>
      <c r="N8088" s="50"/>
      <c r="O8088" s="50"/>
      <c r="P8088" s="50"/>
      <c r="Q8088" s="50"/>
      <c r="R8088" s="50"/>
      <c r="S8088" s="50"/>
      <c r="T8088" s="50"/>
      <c r="U8088" s="50"/>
      <c r="V8088" s="50"/>
      <c r="W8088" s="50"/>
      <c r="X8088" s="50"/>
      <c r="Y8088" s="50"/>
      <c r="Z8088" s="50"/>
      <c r="AA8088" s="50"/>
      <c r="AB8088" s="50"/>
      <c r="AC8088" s="50"/>
      <c r="AD8088" s="50"/>
      <c r="AE8088" s="50"/>
      <c r="AF8088" s="50"/>
      <c r="AG8088" s="50"/>
      <c r="AH8088" s="50"/>
      <c r="AI8088" s="50"/>
      <c r="AJ8088" s="50"/>
      <c r="AK8088" s="50"/>
      <c r="AL8088" s="50"/>
      <c r="AM8088" s="50"/>
      <c r="AN8088" s="50"/>
      <c r="AO8088" s="50"/>
      <c r="AP8088" s="50"/>
      <c r="AQ8088" s="50"/>
      <c r="AR8088" s="50"/>
      <c r="AS8088" s="50"/>
      <c r="AT8088" s="50"/>
      <c r="AU8088" s="50"/>
      <c r="AV8088" s="50"/>
      <c r="AW8088" s="50"/>
      <c r="AX8088" s="50"/>
      <c r="AY8088" s="50"/>
      <c r="AZ8088" s="50"/>
      <c r="BA8088" s="50"/>
      <c r="BB8088" s="50"/>
      <c r="BC8088" s="50"/>
      <c r="BD8088" s="50"/>
      <c r="BE8088" s="50"/>
      <c r="BF8088" s="50"/>
      <c r="BG8088" s="50"/>
      <c r="BH8088" s="50"/>
      <c r="BI8088" s="50"/>
      <c r="BJ8088" s="50"/>
      <c r="BK8088" s="50"/>
      <c r="BL8088" s="50"/>
      <c r="BM8088" s="50"/>
      <c r="BN8088" s="50"/>
      <c r="BO8088" s="50"/>
      <c r="BP8088" s="50"/>
      <c r="BQ8088" s="50"/>
      <c r="BR8088" s="50"/>
      <c r="BS8088" s="50"/>
      <c r="BT8088" s="50"/>
      <c r="BU8088" s="50"/>
      <c r="BV8088" s="50"/>
      <c r="BW8088" s="50"/>
      <c r="BX8088" s="50"/>
      <c r="BY8088" s="50"/>
      <c r="BZ8088" s="50"/>
      <c r="CA8088" s="50"/>
      <c r="CB8088" s="50"/>
      <c r="CC8088" s="50"/>
      <c r="CD8088" s="50"/>
      <c r="CE8088" s="50"/>
      <c r="CF8088" s="50"/>
      <c r="CG8088" s="50"/>
      <c r="CH8088" s="50"/>
      <c r="CI8088" s="50"/>
      <c r="CJ8088" s="50"/>
      <c r="CK8088" s="50"/>
      <c r="CL8088" s="50"/>
      <c r="CM8088" s="50"/>
      <c r="CN8088" s="50"/>
      <c r="CO8088" s="50"/>
      <c r="CP8088" s="50"/>
      <c r="CQ8088" s="50"/>
      <c r="CR8088" s="50"/>
      <c r="CS8088" s="50"/>
      <c r="CT8088" s="50"/>
      <c r="CU8088" s="50"/>
      <c r="CV8088" s="50"/>
      <c r="CW8088" s="50"/>
      <c r="CX8088" s="50"/>
      <c r="CY8088" s="50"/>
      <c r="CZ8088" s="50"/>
      <c r="DA8088" s="50"/>
      <c r="DB8088" s="50"/>
      <c r="DC8088" s="50"/>
      <c r="DD8088" s="50"/>
      <c r="DE8088" s="50"/>
      <c r="DF8088" s="50"/>
      <c r="DG8088" s="50"/>
    </row>
    <row r="8089" spans="1:111" x14ac:dyDescent="0.2">
      <c r="A8089" s="185"/>
      <c r="B8089" s="186"/>
      <c r="C8089" s="186"/>
      <c r="D8089" s="54"/>
      <c r="E8089" s="310"/>
      <c r="F8089" s="192"/>
      <c r="G8089" s="192"/>
      <c r="H8089" s="50"/>
      <c r="I8089" s="50"/>
      <c r="J8089" s="50"/>
      <c r="K8089" s="50"/>
      <c r="L8089" s="50"/>
      <c r="M8089" s="50"/>
      <c r="N8089" s="50"/>
      <c r="O8089" s="50"/>
      <c r="P8089" s="50"/>
      <c r="Q8089" s="50"/>
      <c r="R8089" s="50"/>
      <c r="S8089" s="50"/>
      <c r="T8089" s="50"/>
      <c r="U8089" s="50"/>
      <c r="V8089" s="50"/>
      <c r="W8089" s="50"/>
      <c r="X8089" s="50"/>
      <c r="Y8089" s="50"/>
      <c r="Z8089" s="50"/>
      <c r="AA8089" s="50"/>
      <c r="AB8089" s="50"/>
      <c r="AC8089" s="50"/>
      <c r="AD8089" s="50"/>
      <c r="AE8089" s="50"/>
      <c r="AF8089" s="50"/>
      <c r="AG8089" s="50"/>
      <c r="AH8089" s="50"/>
      <c r="AI8089" s="50"/>
      <c r="AJ8089" s="50"/>
      <c r="AK8089" s="50"/>
      <c r="AL8089" s="50"/>
      <c r="AM8089" s="50"/>
      <c r="AN8089" s="50"/>
      <c r="AO8089" s="50"/>
      <c r="AP8089" s="50"/>
      <c r="AQ8089" s="50"/>
      <c r="AR8089" s="50"/>
      <c r="AS8089" s="50"/>
      <c r="AT8089" s="50"/>
      <c r="AU8089" s="50"/>
      <c r="AV8089" s="50"/>
      <c r="AW8089" s="50"/>
      <c r="AX8089" s="50"/>
      <c r="AY8089" s="50"/>
      <c r="AZ8089" s="50"/>
      <c r="BA8089" s="50"/>
      <c r="BB8089" s="50"/>
      <c r="BC8089" s="50"/>
      <c r="BD8089" s="50"/>
      <c r="BE8089" s="50"/>
      <c r="BF8089" s="50"/>
      <c r="BG8089" s="50"/>
      <c r="BH8089" s="50"/>
      <c r="BI8089" s="50"/>
      <c r="BJ8089" s="50"/>
      <c r="BK8089" s="50"/>
      <c r="BL8089" s="50"/>
      <c r="BM8089" s="50"/>
      <c r="BN8089" s="50"/>
      <c r="BO8089" s="50"/>
      <c r="BP8089" s="50"/>
      <c r="BQ8089" s="50"/>
      <c r="BR8089" s="50"/>
      <c r="BS8089" s="50"/>
      <c r="BT8089" s="50"/>
      <c r="BU8089" s="50"/>
      <c r="BV8089" s="50"/>
      <c r="BW8089" s="50"/>
      <c r="BX8089" s="50"/>
      <c r="BY8089" s="50"/>
      <c r="BZ8089" s="50"/>
      <c r="CA8089" s="50"/>
      <c r="CB8089" s="50"/>
      <c r="CC8089" s="50"/>
      <c r="CD8089" s="50"/>
      <c r="CE8089" s="50"/>
      <c r="CF8089" s="50"/>
      <c r="CG8089" s="50"/>
      <c r="CH8089" s="50"/>
      <c r="CI8089" s="50"/>
      <c r="CJ8089" s="50"/>
      <c r="CK8089" s="50"/>
      <c r="CL8089" s="50"/>
      <c r="CM8089" s="50"/>
      <c r="CN8089" s="50"/>
      <c r="CO8089" s="50"/>
      <c r="CP8089" s="50"/>
      <c r="CQ8089" s="50"/>
      <c r="CR8089" s="50"/>
      <c r="CS8089" s="50"/>
      <c r="CT8089" s="50"/>
      <c r="CU8089" s="50"/>
      <c r="CV8089" s="50"/>
      <c r="CW8089" s="50"/>
      <c r="CX8089" s="50"/>
      <c r="CY8089" s="50"/>
      <c r="CZ8089" s="50"/>
      <c r="DA8089" s="50"/>
      <c r="DB8089" s="50"/>
      <c r="DC8089" s="50"/>
      <c r="DD8089" s="50"/>
      <c r="DE8089" s="50"/>
      <c r="DF8089" s="50"/>
      <c r="DG8089" s="50"/>
    </row>
    <row r="8090" spans="1:111" x14ac:dyDescent="0.2">
      <c r="A8090" s="185"/>
      <c r="B8090" s="186"/>
      <c r="C8090" s="186"/>
      <c r="D8090" s="54"/>
      <c r="E8090" s="310"/>
      <c r="F8090" s="192"/>
      <c r="G8090" s="192"/>
      <c r="H8090" s="50"/>
      <c r="I8090" s="50"/>
      <c r="J8090" s="50"/>
      <c r="K8090" s="50"/>
      <c r="L8090" s="50"/>
      <c r="M8090" s="50"/>
      <c r="N8090" s="50"/>
      <c r="O8090" s="50"/>
      <c r="P8090" s="50"/>
      <c r="Q8090" s="50"/>
      <c r="R8090" s="50"/>
      <c r="S8090" s="50"/>
      <c r="T8090" s="50"/>
      <c r="U8090" s="50"/>
      <c r="V8090" s="50"/>
      <c r="W8090" s="50"/>
      <c r="X8090" s="50"/>
      <c r="Y8090" s="50"/>
      <c r="Z8090" s="50"/>
      <c r="AA8090" s="50"/>
      <c r="AB8090" s="50"/>
      <c r="AC8090" s="50"/>
      <c r="AD8090" s="50"/>
      <c r="AE8090" s="50"/>
      <c r="AF8090" s="50"/>
      <c r="AG8090" s="50"/>
      <c r="AH8090" s="50"/>
      <c r="AI8090" s="50"/>
      <c r="AJ8090" s="50"/>
      <c r="AK8090" s="50"/>
      <c r="AL8090" s="50"/>
      <c r="AM8090" s="50"/>
      <c r="AN8090" s="50"/>
      <c r="AO8090" s="50"/>
      <c r="AP8090" s="50"/>
      <c r="AQ8090" s="50"/>
      <c r="AR8090" s="50"/>
      <c r="AS8090" s="50"/>
      <c r="AT8090" s="50"/>
      <c r="AU8090" s="50"/>
      <c r="AV8090" s="50"/>
      <c r="AW8090" s="50"/>
      <c r="AX8090" s="50"/>
      <c r="AY8090" s="50"/>
      <c r="AZ8090" s="50"/>
      <c r="BA8090" s="50"/>
      <c r="BB8090" s="50"/>
      <c r="BC8090" s="50"/>
      <c r="BD8090" s="50"/>
      <c r="BE8090" s="50"/>
      <c r="BF8090" s="50"/>
      <c r="BG8090" s="50"/>
      <c r="BH8090" s="50"/>
      <c r="BI8090" s="50"/>
      <c r="BJ8090" s="50"/>
      <c r="BK8090" s="50"/>
      <c r="BL8090" s="50"/>
      <c r="BM8090" s="50"/>
      <c r="BN8090" s="50"/>
      <c r="BO8090" s="50"/>
      <c r="BP8090" s="50"/>
      <c r="BQ8090" s="50"/>
      <c r="BR8090" s="50"/>
      <c r="BS8090" s="50"/>
      <c r="BT8090" s="50"/>
      <c r="BU8090" s="50"/>
      <c r="BV8090" s="50"/>
      <c r="BW8090" s="50"/>
      <c r="BX8090" s="50"/>
      <c r="BY8090" s="50"/>
      <c r="BZ8090" s="50"/>
      <c r="CA8090" s="50"/>
      <c r="CB8090" s="50"/>
      <c r="CC8090" s="50"/>
      <c r="CD8090" s="50"/>
      <c r="CE8090" s="50"/>
      <c r="CF8090" s="50"/>
      <c r="CG8090" s="50"/>
      <c r="CH8090" s="50"/>
      <c r="CI8090" s="50"/>
      <c r="CJ8090" s="50"/>
      <c r="CK8090" s="50"/>
      <c r="CL8090" s="50"/>
      <c r="CM8090" s="50"/>
      <c r="CN8090" s="50"/>
      <c r="CO8090" s="50"/>
      <c r="CP8090" s="50"/>
      <c r="CQ8090" s="50"/>
      <c r="CR8090" s="50"/>
      <c r="CS8090" s="50"/>
      <c r="CT8090" s="50"/>
      <c r="CU8090" s="50"/>
      <c r="CV8090" s="50"/>
      <c r="CW8090" s="50"/>
      <c r="CX8090" s="50"/>
      <c r="CY8090" s="50"/>
      <c r="CZ8090" s="50"/>
      <c r="DA8090" s="50"/>
      <c r="DB8090" s="50"/>
      <c r="DC8090" s="50"/>
      <c r="DD8090" s="50"/>
      <c r="DE8090" s="50"/>
      <c r="DF8090" s="50"/>
      <c r="DG8090" s="50"/>
    </row>
    <row r="8091" spans="1:111" x14ac:dyDescent="0.2">
      <c r="A8091" s="185"/>
      <c r="B8091" s="186"/>
      <c r="C8091" s="186"/>
      <c r="D8091" s="54"/>
      <c r="E8091" s="310"/>
      <c r="F8091" s="192"/>
      <c r="G8091" s="192"/>
      <c r="H8091" s="50"/>
      <c r="I8091" s="50"/>
      <c r="J8091" s="50"/>
      <c r="K8091" s="50"/>
      <c r="L8091" s="50"/>
      <c r="M8091" s="50"/>
      <c r="N8091" s="50"/>
      <c r="O8091" s="50"/>
      <c r="P8091" s="50"/>
      <c r="Q8091" s="50"/>
      <c r="R8091" s="50"/>
      <c r="S8091" s="50"/>
      <c r="T8091" s="50"/>
      <c r="U8091" s="50"/>
      <c r="V8091" s="50"/>
      <c r="W8091" s="50"/>
      <c r="X8091" s="50"/>
      <c r="Y8091" s="50"/>
      <c r="Z8091" s="50"/>
      <c r="AA8091" s="50"/>
      <c r="AB8091" s="50"/>
      <c r="AC8091" s="50"/>
      <c r="AD8091" s="50"/>
      <c r="AE8091" s="50"/>
      <c r="AF8091" s="50"/>
      <c r="AG8091" s="50"/>
      <c r="AH8091" s="50"/>
      <c r="AI8091" s="50"/>
      <c r="AJ8091" s="50"/>
      <c r="AK8091" s="50"/>
      <c r="AL8091" s="50"/>
      <c r="AM8091" s="50"/>
      <c r="AN8091" s="50"/>
      <c r="AO8091" s="50"/>
      <c r="AP8091" s="50"/>
      <c r="AQ8091" s="50"/>
      <c r="AR8091" s="50"/>
      <c r="AS8091" s="50"/>
      <c r="AT8091" s="50"/>
      <c r="AU8091" s="50"/>
      <c r="AV8091" s="50"/>
      <c r="AW8091" s="50"/>
      <c r="AX8091" s="50"/>
      <c r="AY8091" s="50"/>
      <c r="AZ8091" s="50"/>
      <c r="BA8091" s="50"/>
      <c r="BB8091" s="50"/>
      <c r="BC8091" s="50"/>
      <c r="BD8091" s="50"/>
      <c r="BE8091" s="50"/>
      <c r="BF8091" s="50"/>
      <c r="BG8091" s="50"/>
      <c r="BH8091" s="50"/>
      <c r="BI8091" s="50"/>
      <c r="BJ8091" s="50"/>
      <c r="BK8091" s="50"/>
      <c r="BL8091" s="50"/>
      <c r="BM8091" s="50"/>
      <c r="BN8091" s="50"/>
      <c r="BO8091" s="50"/>
      <c r="BP8091" s="50"/>
      <c r="BQ8091" s="50"/>
      <c r="BR8091" s="50"/>
      <c r="BS8091" s="50"/>
      <c r="BT8091" s="50"/>
      <c r="BU8091" s="50"/>
      <c r="BV8091" s="50"/>
      <c r="BW8091" s="50"/>
      <c r="BX8091" s="50"/>
      <c r="BY8091" s="50"/>
      <c r="BZ8091" s="50"/>
      <c r="CA8091" s="50"/>
      <c r="CB8091" s="50"/>
      <c r="CC8091" s="50"/>
      <c r="CD8091" s="50"/>
      <c r="CE8091" s="50"/>
      <c r="CF8091" s="50"/>
      <c r="CG8091" s="50"/>
      <c r="CH8091" s="50"/>
      <c r="CI8091" s="50"/>
      <c r="CJ8091" s="50"/>
      <c r="CK8091" s="50"/>
      <c r="CL8091" s="50"/>
      <c r="CM8091" s="50"/>
      <c r="CN8091" s="50"/>
      <c r="CO8091" s="50"/>
      <c r="CP8091" s="50"/>
      <c r="CQ8091" s="50"/>
      <c r="CR8091" s="50"/>
      <c r="CS8091" s="50"/>
      <c r="CT8091" s="50"/>
      <c r="CU8091" s="50"/>
      <c r="CV8091" s="50"/>
      <c r="CW8091" s="50"/>
      <c r="CX8091" s="50"/>
      <c r="CY8091" s="50"/>
      <c r="CZ8091" s="50"/>
      <c r="DA8091" s="50"/>
      <c r="DB8091" s="50"/>
      <c r="DC8091" s="50"/>
      <c r="DD8091" s="50"/>
      <c r="DE8091" s="50"/>
      <c r="DF8091" s="50"/>
      <c r="DG8091" s="50"/>
    </row>
    <row r="8092" spans="1:111" x14ac:dyDescent="0.2">
      <c r="A8092" s="185"/>
      <c r="B8092" s="186"/>
      <c r="C8092" s="186"/>
      <c r="D8092" s="54"/>
      <c r="E8092" s="310"/>
      <c r="F8092" s="192"/>
      <c r="G8092" s="192"/>
      <c r="H8092" s="50"/>
      <c r="I8092" s="50"/>
      <c r="J8092" s="50"/>
      <c r="K8092" s="50"/>
      <c r="L8092" s="50"/>
      <c r="M8092" s="50"/>
      <c r="N8092" s="50"/>
      <c r="O8092" s="50"/>
      <c r="P8092" s="50"/>
      <c r="Q8092" s="50"/>
      <c r="R8092" s="50"/>
      <c r="S8092" s="50"/>
      <c r="T8092" s="50"/>
      <c r="U8092" s="50"/>
      <c r="V8092" s="50"/>
      <c r="W8092" s="50"/>
      <c r="X8092" s="50"/>
      <c r="Y8092" s="50"/>
      <c r="Z8092" s="50"/>
      <c r="AA8092" s="50"/>
      <c r="AB8092" s="50"/>
      <c r="AC8092" s="50"/>
      <c r="AD8092" s="50"/>
      <c r="AE8092" s="50"/>
      <c r="AF8092" s="50"/>
      <c r="AG8092" s="50"/>
      <c r="AH8092" s="50"/>
      <c r="AI8092" s="50"/>
      <c r="AJ8092" s="50"/>
      <c r="AK8092" s="50"/>
      <c r="AL8092" s="50"/>
      <c r="AM8092" s="50"/>
      <c r="AN8092" s="50"/>
      <c r="AO8092" s="50"/>
      <c r="AP8092" s="50"/>
      <c r="AQ8092" s="50"/>
      <c r="AR8092" s="50"/>
      <c r="AS8092" s="50"/>
      <c r="AT8092" s="50"/>
      <c r="AU8092" s="50"/>
      <c r="AV8092" s="50"/>
      <c r="AW8092" s="50"/>
      <c r="AX8092" s="50"/>
      <c r="AY8092" s="50"/>
      <c r="AZ8092" s="50"/>
      <c r="BA8092" s="50"/>
      <c r="BB8092" s="50"/>
      <c r="BC8092" s="50"/>
      <c r="BD8092" s="50"/>
      <c r="BE8092" s="50"/>
      <c r="BF8092" s="50"/>
      <c r="BG8092" s="50"/>
      <c r="BH8092" s="50"/>
      <c r="BI8092" s="50"/>
      <c r="BJ8092" s="50"/>
      <c r="BK8092" s="50"/>
      <c r="BL8092" s="50"/>
      <c r="BM8092" s="50"/>
      <c r="BN8092" s="50"/>
      <c r="BO8092" s="50"/>
      <c r="BP8092" s="50"/>
      <c r="BQ8092" s="50"/>
      <c r="BR8092" s="50"/>
      <c r="BS8092" s="50"/>
      <c r="BT8092" s="50"/>
      <c r="BU8092" s="50"/>
      <c r="BV8092" s="50"/>
      <c r="BW8092" s="50"/>
      <c r="BX8092" s="50"/>
      <c r="BY8092" s="50"/>
      <c r="BZ8092" s="50"/>
      <c r="CA8092" s="50"/>
      <c r="CB8092" s="50"/>
      <c r="CC8092" s="50"/>
      <c r="CD8092" s="50"/>
      <c r="CE8092" s="50"/>
      <c r="CF8092" s="50"/>
      <c r="CG8092" s="50"/>
      <c r="CH8092" s="50"/>
      <c r="CI8092" s="50"/>
      <c r="CJ8092" s="50"/>
      <c r="CK8092" s="50"/>
      <c r="CL8092" s="50"/>
      <c r="CM8092" s="50"/>
      <c r="CN8092" s="50"/>
      <c r="CO8092" s="50"/>
      <c r="CP8092" s="50"/>
      <c r="CQ8092" s="50"/>
      <c r="CR8092" s="50"/>
      <c r="CS8092" s="50"/>
      <c r="CT8092" s="50"/>
      <c r="CU8092" s="50"/>
      <c r="CV8092" s="50"/>
      <c r="CW8092" s="50"/>
      <c r="CX8092" s="50"/>
      <c r="CY8092" s="50"/>
      <c r="CZ8092" s="50"/>
      <c r="DA8092" s="50"/>
      <c r="DB8092" s="50"/>
      <c r="DC8092" s="50"/>
      <c r="DD8092" s="50"/>
      <c r="DE8092" s="50"/>
      <c r="DF8092" s="50"/>
      <c r="DG8092" s="50"/>
    </row>
    <row r="8093" spans="1:111" x14ac:dyDescent="0.2">
      <c r="A8093" s="185"/>
      <c r="B8093" s="186"/>
      <c r="C8093" s="186"/>
      <c r="D8093" s="54"/>
      <c r="E8093" s="310"/>
      <c r="F8093" s="192"/>
      <c r="G8093" s="192"/>
      <c r="H8093" s="50"/>
      <c r="I8093" s="50"/>
      <c r="J8093" s="50"/>
      <c r="K8093" s="50"/>
      <c r="L8093" s="50"/>
      <c r="M8093" s="50"/>
      <c r="N8093" s="50"/>
      <c r="O8093" s="50"/>
      <c r="P8093" s="50"/>
      <c r="Q8093" s="50"/>
      <c r="R8093" s="50"/>
      <c r="S8093" s="50"/>
      <c r="T8093" s="50"/>
      <c r="U8093" s="50"/>
      <c r="V8093" s="50"/>
      <c r="W8093" s="50"/>
      <c r="X8093" s="50"/>
      <c r="Y8093" s="50"/>
      <c r="Z8093" s="50"/>
      <c r="AA8093" s="50"/>
      <c r="AB8093" s="50"/>
      <c r="AC8093" s="50"/>
      <c r="AD8093" s="50"/>
      <c r="AE8093" s="50"/>
      <c r="AF8093" s="50"/>
      <c r="AG8093" s="50"/>
      <c r="AH8093" s="50"/>
      <c r="AI8093" s="50"/>
      <c r="AJ8093" s="50"/>
      <c r="AK8093" s="50"/>
      <c r="AL8093" s="50"/>
      <c r="AM8093" s="50"/>
      <c r="AN8093" s="50"/>
      <c r="AO8093" s="50"/>
      <c r="AP8093" s="50"/>
      <c r="AQ8093" s="50"/>
      <c r="AR8093" s="50"/>
      <c r="AS8093" s="50"/>
      <c r="AT8093" s="50"/>
      <c r="AU8093" s="50"/>
      <c r="AV8093" s="50"/>
      <c r="AW8093" s="50"/>
      <c r="AX8093" s="50"/>
      <c r="AY8093" s="50"/>
      <c r="AZ8093" s="50"/>
      <c r="BA8093" s="50"/>
      <c r="BB8093" s="50"/>
      <c r="BC8093" s="50"/>
      <c r="BD8093" s="50"/>
      <c r="BE8093" s="50"/>
      <c r="BF8093" s="50"/>
      <c r="BG8093" s="50"/>
      <c r="BH8093" s="50"/>
      <c r="BI8093" s="50"/>
      <c r="BJ8093" s="50"/>
      <c r="BK8093" s="50"/>
      <c r="BL8093" s="50"/>
      <c r="BM8093" s="50"/>
      <c r="BN8093" s="50"/>
      <c r="BO8093" s="50"/>
      <c r="BP8093" s="50"/>
      <c r="BQ8093" s="50"/>
      <c r="BR8093" s="50"/>
      <c r="BS8093" s="50"/>
      <c r="BT8093" s="50"/>
      <c r="BU8093" s="50"/>
      <c r="BV8093" s="50"/>
      <c r="BW8093" s="50"/>
      <c r="BX8093" s="50"/>
      <c r="BY8093" s="50"/>
      <c r="BZ8093" s="50"/>
      <c r="CA8093" s="50"/>
      <c r="CB8093" s="50"/>
      <c r="CC8093" s="50"/>
      <c r="CD8093" s="50"/>
      <c r="CE8093" s="50"/>
      <c r="CF8093" s="50"/>
      <c r="CG8093" s="50"/>
      <c r="CH8093" s="50"/>
      <c r="CI8093" s="50"/>
      <c r="CJ8093" s="50"/>
      <c r="CK8093" s="50"/>
      <c r="CL8093" s="50"/>
      <c r="CM8093" s="50"/>
      <c r="CN8093" s="50"/>
      <c r="CO8093" s="50"/>
      <c r="CP8093" s="50"/>
      <c r="CQ8093" s="50"/>
      <c r="CR8093" s="50"/>
      <c r="CS8093" s="50"/>
      <c r="CT8093" s="50"/>
      <c r="CU8093" s="50"/>
      <c r="CV8093" s="50"/>
      <c r="CW8093" s="50"/>
      <c r="CX8093" s="50"/>
      <c r="CY8093" s="50"/>
      <c r="CZ8093" s="50"/>
      <c r="DA8093" s="50"/>
      <c r="DB8093" s="50"/>
      <c r="DC8093" s="50"/>
      <c r="DD8093" s="50"/>
      <c r="DE8093" s="50"/>
      <c r="DF8093" s="50"/>
      <c r="DG8093" s="50"/>
    </row>
    <row r="8094" spans="1:111" x14ac:dyDescent="0.2">
      <c r="A8094" s="185"/>
      <c r="B8094" s="186"/>
      <c r="C8094" s="186"/>
      <c r="D8094" s="54"/>
      <c r="E8094" s="310"/>
      <c r="F8094" s="192"/>
      <c r="G8094" s="192"/>
      <c r="H8094" s="50"/>
      <c r="I8094" s="50"/>
      <c r="J8094" s="50"/>
      <c r="K8094" s="50"/>
      <c r="L8094" s="50"/>
      <c r="M8094" s="50"/>
      <c r="N8094" s="50"/>
      <c r="O8094" s="50"/>
      <c r="P8094" s="50"/>
      <c r="Q8094" s="50"/>
      <c r="R8094" s="50"/>
      <c r="S8094" s="50"/>
      <c r="T8094" s="50"/>
      <c r="U8094" s="50"/>
      <c r="V8094" s="50"/>
      <c r="W8094" s="50"/>
      <c r="X8094" s="50"/>
      <c r="Y8094" s="50"/>
      <c r="Z8094" s="50"/>
      <c r="AA8094" s="50"/>
      <c r="AB8094" s="50"/>
      <c r="AC8094" s="50"/>
      <c r="AD8094" s="50"/>
      <c r="AE8094" s="50"/>
      <c r="AF8094" s="50"/>
      <c r="AG8094" s="50"/>
      <c r="AH8094" s="50"/>
      <c r="AI8094" s="50"/>
      <c r="AJ8094" s="50"/>
      <c r="AK8094" s="50"/>
      <c r="AL8094" s="50"/>
      <c r="AM8094" s="50"/>
      <c r="AN8094" s="50"/>
      <c r="AO8094" s="50"/>
      <c r="AP8094" s="50"/>
      <c r="AQ8094" s="50"/>
      <c r="AR8094" s="50"/>
      <c r="AS8094" s="50"/>
      <c r="AT8094" s="50"/>
      <c r="AU8094" s="50"/>
      <c r="AV8094" s="50"/>
      <c r="AW8094" s="50"/>
      <c r="AX8094" s="50"/>
      <c r="AY8094" s="50"/>
      <c r="AZ8094" s="50"/>
      <c r="BA8094" s="50"/>
      <c r="BB8094" s="50"/>
      <c r="BC8094" s="50"/>
      <c r="BD8094" s="50"/>
      <c r="BE8094" s="50"/>
      <c r="BF8094" s="50"/>
      <c r="BG8094" s="50"/>
      <c r="BH8094" s="50"/>
      <c r="BI8094" s="50"/>
      <c r="BJ8094" s="50"/>
      <c r="BK8094" s="50"/>
      <c r="BL8094" s="50"/>
      <c r="BM8094" s="50"/>
      <c r="BN8094" s="50"/>
      <c r="BO8094" s="50"/>
      <c r="BP8094" s="50"/>
      <c r="BQ8094" s="50"/>
      <c r="BR8094" s="50"/>
      <c r="BS8094" s="50"/>
      <c r="BT8094" s="50"/>
      <c r="BU8094" s="50"/>
      <c r="BV8094" s="50"/>
      <c r="BW8094" s="50"/>
      <c r="BX8094" s="50"/>
      <c r="BY8094" s="50"/>
      <c r="BZ8094" s="50"/>
      <c r="CA8094" s="50"/>
      <c r="CB8094" s="50"/>
      <c r="CC8094" s="50"/>
      <c r="CD8094" s="50"/>
      <c r="CE8094" s="50"/>
      <c r="CF8094" s="50"/>
      <c r="CG8094" s="50"/>
      <c r="CH8094" s="50"/>
      <c r="CI8094" s="50"/>
      <c r="CJ8094" s="50"/>
      <c r="CK8094" s="50"/>
      <c r="CL8094" s="50"/>
      <c r="CM8094" s="50"/>
      <c r="CN8094" s="50"/>
      <c r="CO8094" s="50"/>
      <c r="CP8094" s="50"/>
      <c r="CQ8094" s="50"/>
      <c r="CR8094" s="50"/>
      <c r="CS8094" s="50"/>
      <c r="CT8094" s="50"/>
      <c r="CU8094" s="50"/>
      <c r="CV8094" s="50"/>
      <c r="CW8094" s="50"/>
      <c r="CX8094" s="50"/>
      <c r="CY8094" s="50"/>
      <c r="CZ8094" s="50"/>
      <c r="DA8094" s="50"/>
      <c r="DB8094" s="50"/>
      <c r="DC8094" s="50"/>
      <c r="DD8094" s="50"/>
      <c r="DE8094" s="50"/>
      <c r="DF8094" s="50"/>
      <c r="DG8094" s="50"/>
    </row>
    <row r="8095" spans="1:111" x14ac:dyDescent="0.2">
      <c r="A8095" s="185"/>
      <c r="B8095" s="186"/>
      <c r="C8095" s="186"/>
      <c r="D8095" s="54"/>
      <c r="E8095" s="310"/>
      <c r="F8095" s="192"/>
      <c r="G8095" s="192"/>
      <c r="H8095" s="50"/>
      <c r="I8095" s="50"/>
      <c r="J8095" s="50"/>
      <c r="K8095" s="50"/>
      <c r="L8095" s="50"/>
      <c r="M8095" s="50"/>
      <c r="N8095" s="50"/>
      <c r="O8095" s="50"/>
      <c r="P8095" s="50"/>
      <c r="Q8095" s="50"/>
      <c r="R8095" s="50"/>
      <c r="S8095" s="50"/>
      <c r="T8095" s="50"/>
      <c r="U8095" s="50"/>
      <c r="V8095" s="50"/>
      <c r="W8095" s="50"/>
      <c r="X8095" s="50"/>
      <c r="Y8095" s="50"/>
      <c r="Z8095" s="50"/>
      <c r="AA8095" s="50"/>
      <c r="AB8095" s="50"/>
      <c r="AC8095" s="50"/>
      <c r="AD8095" s="50"/>
      <c r="AE8095" s="50"/>
      <c r="AF8095" s="50"/>
      <c r="AG8095" s="50"/>
      <c r="AH8095" s="50"/>
      <c r="AI8095" s="50"/>
      <c r="AJ8095" s="50"/>
      <c r="AK8095" s="50"/>
      <c r="AL8095" s="50"/>
      <c r="AM8095" s="50"/>
      <c r="AN8095" s="50"/>
      <c r="AO8095" s="50"/>
      <c r="AP8095" s="50"/>
      <c r="AQ8095" s="50"/>
      <c r="AR8095" s="50"/>
      <c r="AS8095" s="50"/>
      <c r="AT8095" s="50"/>
      <c r="AU8095" s="50"/>
      <c r="AV8095" s="50"/>
      <c r="AW8095" s="50"/>
      <c r="AX8095" s="50"/>
      <c r="AY8095" s="50"/>
      <c r="AZ8095" s="50"/>
      <c r="BA8095" s="50"/>
      <c r="BB8095" s="50"/>
      <c r="BC8095" s="50"/>
      <c r="BD8095" s="50"/>
      <c r="BE8095" s="50"/>
      <c r="BF8095" s="50"/>
      <c r="BG8095" s="50"/>
      <c r="BH8095" s="50"/>
      <c r="BI8095" s="50"/>
      <c r="BJ8095" s="50"/>
      <c r="BK8095" s="50"/>
      <c r="BL8095" s="50"/>
      <c r="BM8095" s="50"/>
      <c r="BN8095" s="50"/>
      <c r="BO8095" s="50"/>
      <c r="BP8095" s="50"/>
      <c r="BQ8095" s="50"/>
      <c r="BR8095" s="50"/>
      <c r="BS8095" s="50"/>
      <c r="BT8095" s="50"/>
      <c r="BU8095" s="50"/>
      <c r="BV8095" s="50"/>
      <c r="BW8095" s="50"/>
      <c r="BX8095" s="50"/>
      <c r="BY8095" s="50"/>
      <c r="BZ8095" s="50"/>
      <c r="CA8095" s="50"/>
      <c r="CB8095" s="50"/>
      <c r="CC8095" s="50"/>
      <c r="CD8095" s="50"/>
      <c r="CE8095" s="50"/>
      <c r="CF8095" s="50"/>
      <c r="CG8095" s="50"/>
      <c r="CH8095" s="50"/>
      <c r="CI8095" s="50"/>
      <c r="CJ8095" s="50"/>
      <c r="CK8095" s="50"/>
      <c r="CL8095" s="50"/>
      <c r="CM8095" s="50"/>
      <c r="CN8095" s="50"/>
      <c r="CO8095" s="50"/>
      <c r="CP8095" s="50"/>
      <c r="CQ8095" s="50"/>
      <c r="CR8095" s="50"/>
      <c r="CS8095" s="50"/>
      <c r="CT8095" s="50"/>
      <c r="CU8095" s="50"/>
      <c r="CV8095" s="50"/>
      <c r="CW8095" s="50"/>
      <c r="CX8095" s="50"/>
      <c r="CY8095" s="50"/>
      <c r="CZ8095" s="50"/>
      <c r="DA8095" s="50"/>
      <c r="DB8095" s="50"/>
      <c r="DC8095" s="50"/>
      <c r="DD8095" s="50"/>
      <c r="DE8095" s="50"/>
      <c r="DF8095" s="50"/>
      <c r="DG8095" s="50"/>
    </row>
    <row r="8096" spans="1:111" x14ac:dyDescent="0.2">
      <c r="A8096" s="185"/>
      <c r="B8096" s="186"/>
      <c r="C8096" s="186"/>
      <c r="D8096" s="54"/>
      <c r="E8096" s="310"/>
      <c r="F8096" s="192"/>
      <c r="G8096" s="192"/>
      <c r="H8096" s="50"/>
      <c r="I8096" s="50"/>
      <c r="J8096" s="50"/>
      <c r="K8096" s="50"/>
      <c r="L8096" s="50"/>
      <c r="M8096" s="50"/>
      <c r="N8096" s="50"/>
      <c r="O8096" s="50"/>
      <c r="P8096" s="50"/>
      <c r="Q8096" s="50"/>
      <c r="R8096" s="50"/>
      <c r="S8096" s="50"/>
      <c r="T8096" s="50"/>
      <c r="U8096" s="50"/>
      <c r="V8096" s="50"/>
      <c r="W8096" s="50"/>
      <c r="X8096" s="50"/>
      <c r="Y8096" s="50"/>
      <c r="Z8096" s="50"/>
      <c r="AA8096" s="50"/>
      <c r="AB8096" s="50"/>
      <c r="AC8096" s="50"/>
      <c r="AD8096" s="50"/>
      <c r="AE8096" s="50"/>
      <c r="AF8096" s="50"/>
      <c r="AG8096" s="50"/>
      <c r="AH8096" s="50"/>
      <c r="AI8096" s="50"/>
      <c r="AJ8096" s="50"/>
      <c r="AK8096" s="50"/>
      <c r="AL8096" s="50"/>
      <c r="AM8096" s="50"/>
      <c r="AN8096" s="50"/>
      <c r="AO8096" s="50"/>
      <c r="AP8096" s="50"/>
      <c r="AQ8096" s="50"/>
      <c r="AR8096" s="50"/>
      <c r="AS8096" s="50"/>
      <c r="AT8096" s="50"/>
      <c r="AU8096" s="50"/>
      <c r="AV8096" s="50"/>
      <c r="AW8096" s="50"/>
      <c r="AX8096" s="50"/>
      <c r="AY8096" s="50"/>
      <c r="AZ8096" s="50"/>
      <c r="BA8096" s="50"/>
      <c r="BB8096" s="50"/>
      <c r="BC8096" s="50"/>
      <c r="BD8096" s="50"/>
      <c r="BE8096" s="50"/>
      <c r="BF8096" s="50"/>
      <c r="BG8096" s="50"/>
      <c r="BH8096" s="50"/>
      <c r="BI8096" s="50"/>
      <c r="BJ8096" s="50"/>
      <c r="BK8096" s="50"/>
      <c r="BL8096" s="50"/>
      <c r="BM8096" s="50"/>
      <c r="BN8096" s="50"/>
      <c r="BO8096" s="50"/>
      <c r="BP8096" s="50"/>
      <c r="BQ8096" s="50"/>
      <c r="BR8096" s="50"/>
      <c r="BS8096" s="50"/>
      <c r="BT8096" s="50"/>
      <c r="BU8096" s="50"/>
      <c r="BV8096" s="50"/>
      <c r="BW8096" s="50"/>
      <c r="BX8096" s="50"/>
      <c r="BY8096" s="50"/>
      <c r="BZ8096" s="50"/>
      <c r="CA8096" s="50"/>
      <c r="CB8096" s="50"/>
      <c r="CC8096" s="50"/>
      <c r="CD8096" s="50"/>
      <c r="CE8096" s="50"/>
      <c r="CF8096" s="50"/>
      <c r="CG8096" s="50"/>
      <c r="CH8096" s="50"/>
      <c r="CI8096" s="50"/>
      <c r="CJ8096" s="50"/>
      <c r="CK8096" s="50"/>
      <c r="CL8096" s="50"/>
      <c r="CM8096" s="50"/>
      <c r="CN8096" s="50"/>
      <c r="CO8096" s="50"/>
      <c r="CP8096" s="50"/>
      <c r="CQ8096" s="50"/>
      <c r="CR8096" s="50"/>
      <c r="CS8096" s="50"/>
      <c r="CT8096" s="50"/>
      <c r="CU8096" s="50"/>
      <c r="CV8096" s="50"/>
      <c r="CW8096" s="50"/>
      <c r="CX8096" s="50"/>
      <c r="CY8096" s="50"/>
      <c r="CZ8096" s="50"/>
      <c r="DA8096" s="50"/>
      <c r="DB8096" s="50"/>
      <c r="DC8096" s="50"/>
      <c r="DD8096" s="50"/>
      <c r="DE8096" s="50"/>
      <c r="DF8096" s="50"/>
      <c r="DG8096" s="50"/>
    </row>
    <row r="8097" spans="1:111" x14ac:dyDescent="0.2">
      <c r="A8097" s="185"/>
      <c r="B8097" s="186"/>
      <c r="C8097" s="186"/>
      <c r="D8097" s="54"/>
      <c r="E8097" s="310"/>
      <c r="F8097" s="192"/>
      <c r="G8097" s="192"/>
      <c r="H8097" s="50"/>
      <c r="I8097" s="50"/>
      <c r="J8097" s="50"/>
      <c r="K8097" s="50"/>
      <c r="L8097" s="50"/>
      <c r="M8097" s="50"/>
      <c r="N8097" s="50"/>
      <c r="O8097" s="50"/>
      <c r="P8097" s="50"/>
      <c r="Q8097" s="50"/>
      <c r="R8097" s="50"/>
      <c r="S8097" s="50"/>
      <c r="T8097" s="50"/>
      <c r="U8097" s="50"/>
      <c r="V8097" s="50"/>
      <c r="W8097" s="50"/>
      <c r="X8097" s="50"/>
      <c r="Y8097" s="50"/>
      <c r="Z8097" s="50"/>
      <c r="AA8097" s="50"/>
      <c r="AB8097" s="50"/>
      <c r="AC8097" s="50"/>
      <c r="AD8097" s="50"/>
      <c r="AE8097" s="50"/>
      <c r="AF8097" s="50"/>
      <c r="AG8097" s="50"/>
      <c r="AH8097" s="50"/>
      <c r="AI8097" s="50"/>
      <c r="AJ8097" s="50"/>
      <c r="AK8097" s="50"/>
      <c r="AL8097" s="50"/>
      <c r="AM8097" s="50"/>
      <c r="AN8097" s="50"/>
      <c r="AO8097" s="50"/>
      <c r="AP8097" s="50"/>
      <c r="AQ8097" s="50"/>
      <c r="AR8097" s="50"/>
      <c r="AS8097" s="50"/>
      <c r="AT8097" s="50"/>
      <c r="AU8097" s="50"/>
      <c r="AV8097" s="50"/>
      <c r="AW8097" s="50"/>
      <c r="AX8097" s="50"/>
      <c r="AY8097" s="50"/>
      <c r="AZ8097" s="50"/>
      <c r="BA8097" s="50"/>
      <c r="BB8097" s="50"/>
      <c r="BC8097" s="50"/>
      <c r="BD8097" s="50"/>
      <c r="BE8097" s="50"/>
      <c r="BF8097" s="50"/>
      <c r="BG8097" s="50"/>
      <c r="BH8097" s="50"/>
      <c r="BI8097" s="50"/>
      <c r="BJ8097" s="50"/>
      <c r="BK8097" s="50"/>
      <c r="BL8097" s="50"/>
      <c r="BM8097" s="50"/>
      <c r="BN8097" s="50"/>
      <c r="BO8097" s="50"/>
      <c r="BP8097" s="50"/>
      <c r="BQ8097" s="50"/>
      <c r="BR8097" s="50"/>
      <c r="BS8097" s="50"/>
      <c r="BT8097" s="50"/>
      <c r="BU8097" s="50"/>
      <c r="BV8097" s="50"/>
      <c r="BW8097" s="50"/>
      <c r="BX8097" s="50"/>
      <c r="BY8097" s="50"/>
      <c r="BZ8097" s="50"/>
      <c r="CA8097" s="50"/>
      <c r="CB8097" s="50"/>
      <c r="CC8097" s="50"/>
      <c r="CD8097" s="50"/>
      <c r="CE8097" s="50"/>
      <c r="CF8097" s="50"/>
      <c r="CG8097" s="50"/>
      <c r="CH8097" s="50"/>
      <c r="CI8097" s="50"/>
      <c r="CJ8097" s="50"/>
      <c r="CK8097" s="50"/>
      <c r="CL8097" s="50"/>
      <c r="CM8097" s="50"/>
      <c r="CN8097" s="50"/>
      <c r="CO8097" s="50"/>
      <c r="CP8097" s="50"/>
      <c r="CQ8097" s="50"/>
      <c r="CR8097" s="50"/>
      <c r="CS8097" s="50"/>
      <c r="CT8097" s="50"/>
      <c r="CU8097" s="50"/>
      <c r="CV8097" s="50"/>
      <c r="CW8097" s="50"/>
      <c r="CX8097" s="50"/>
      <c r="CY8097" s="50"/>
      <c r="CZ8097" s="50"/>
      <c r="DA8097" s="50"/>
      <c r="DB8097" s="50"/>
      <c r="DC8097" s="50"/>
      <c r="DD8097" s="50"/>
      <c r="DE8097" s="50"/>
      <c r="DF8097" s="50"/>
      <c r="DG8097" s="50"/>
    </row>
    <row r="8098" spans="1:111" x14ac:dyDescent="0.2">
      <c r="A8098" s="185"/>
      <c r="B8098" s="186"/>
      <c r="C8098" s="186"/>
      <c r="D8098" s="54"/>
      <c r="E8098" s="310"/>
      <c r="F8098" s="192"/>
      <c r="G8098" s="192"/>
      <c r="H8098" s="50"/>
      <c r="I8098" s="50"/>
      <c r="J8098" s="50"/>
      <c r="K8098" s="50"/>
      <c r="L8098" s="50"/>
      <c r="M8098" s="50"/>
      <c r="N8098" s="50"/>
      <c r="O8098" s="50"/>
      <c r="P8098" s="50"/>
      <c r="Q8098" s="50"/>
      <c r="R8098" s="50"/>
      <c r="S8098" s="50"/>
      <c r="T8098" s="50"/>
      <c r="U8098" s="50"/>
      <c r="V8098" s="50"/>
      <c r="W8098" s="50"/>
      <c r="X8098" s="50"/>
      <c r="Y8098" s="50"/>
      <c r="Z8098" s="50"/>
      <c r="AA8098" s="50"/>
      <c r="AB8098" s="50"/>
      <c r="AC8098" s="50"/>
      <c r="AD8098" s="50"/>
      <c r="AE8098" s="50"/>
      <c r="AF8098" s="50"/>
      <c r="AG8098" s="50"/>
      <c r="AH8098" s="50"/>
      <c r="AI8098" s="50"/>
      <c r="AJ8098" s="50"/>
      <c r="AK8098" s="50"/>
      <c r="AL8098" s="50"/>
      <c r="AM8098" s="50"/>
      <c r="AN8098" s="50"/>
      <c r="AO8098" s="50"/>
      <c r="AP8098" s="50"/>
      <c r="AQ8098" s="50"/>
      <c r="AR8098" s="50"/>
      <c r="AS8098" s="50"/>
      <c r="AT8098" s="50"/>
      <c r="AU8098" s="50"/>
      <c r="AV8098" s="50"/>
      <c r="AW8098" s="50"/>
      <c r="AX8098" s="50"/>
      <c r="AY8098" s="50"/>
      <c r="AZ8098" s="50"/>
      <c r="BA8098" s="50"/>
      <c r="BB8098" s="50"/>
      <c r="BC8098" s="50"/>
      <c r="BD8098" s="50"/>
      <c r="BE8098" s="50"/>
      <c r="BF8098" s="50"/>
      <c r="BG8098" s="50"/>
      <c r="BH8098" s="50"/>
      <c r="BI8098" s="50"/>
      <c r="BJ8098" s="50"/>
      <c r="BK8098" s="50"/>
      <c r="BL8098" s="50"/>
      <c r="BM8098" s="50"/>
      <c r="BN8098" s="50"/>
      <c r="BO8098" s="50"/>
      <c r="BP8098" s="50"/>
      <c r="BQ8098" s="50"/>
      <c r="BR8098" s="50"/>
      <c r="BS8098" s="50"/>
      <c r="BT8098" s="50"/>
      <c r="BU8098" s="50"/>
      <c r="BV8098" s="50"/>
      <c r="BW8098" s="50"/>
      <c r="BX8098" s="50"/>
      <c r="BY8098" s="50"/>
      <c r="BZ8098" s="50"/>
      <c r="CA8098" s="50"/>
      <c r="CB8098" s="50"/>
      <c r="CC8098" s="50"/>
      <c r="CD8098" s="50"/>
      <c r="CE8098" s="50"/>
      <c r="CF8098" s="50"/>
      <c r="CG8098" s="50"/>
      <c r="CH8098" s="50"/>
      <c r="CI8098" s="50"/>
      <c r="CJ8098" s="50"/>
      <c r="CK8098" s="50"/>
      <c r="CL8098" s="50"/>
      <c r="CM8098" s="50"/>
      <c r="CN8098" s="50"/>
      <c r="CO8098" s="50"/>
      <c r="CP8098" s="50"/>
      <c r="CQ8098" s="50"/>
      <c r="CR8098" s="50"/>
      <c r="CS8098" s="50"/>
      <c r="CT8098" s="50"/>
      <c r="CU8098" s="50"/>
      <c r="CV8098" s="50"/>
      <c r="CW8098" s="50"/>
      <c r="CX8098" s="50"/>
      <c r="CY8098" s="50"/>
      <c r="CZ8098" s="50"/>
      <c r="DA8098" s="50"/>
      <c r="DB8098" s="50"/>
      <c r="DC8098" s="50"/>
      <c r="DD8098" s="50"/>
      <c r="DE8098" s="50"/>
      <c r="DF8098" s="50"/>
      <c r="DG8098" s="50"/>
    </row>
    <row r="8099" spans="1:111" x14ac:dyDescent="0.2">
      <c r="A8099" s="185"/>
      <c r="B8099" s="186"/>
      <c r="C8099" s="186"/>
      <c r="D8099" s="54"/>
      <c r="E8099" s="310"/>
      <c r="F8099" s="192"/>
      <c r="G8099" s="192"/>
      <c r="H8099" s="50"/>
      <c r="I8099" s="50"/>
      <c r="J8099" s="50"/>
      <c r="K8099" s="50"/>
      <c r="L8099" s="50"/>
      <c r="M8099" s="50"/>
      <c r="N8099" s="50"/>
      <c r="O8099" s="50"/>
      <c r="P8099" s="50"/>
      <c r="Q8099" s="50"/>
      <c r="R8099" s="50"/>
      <c r="S8099" s="50"/>
      <c r="T8099" s="50"/>
      <c r="U8099" s="50"/>
      <c r="V8099" s="50"/>
      <c r="W8099" s="50"/>
      <c r="X8099" s="50"/>
      <c r="Y8099" s="50"/>
      <c r="Z8099" s="50"/>
      <c r="AA8099" s="50"/>
      <c r="AB8099" s="50"/>
      <c r="AC8099" s="50"/>
      <c r="AD8099" s="50"/>
      <c r="AE8099" s="50"/>
      <c r="AF8099" s="50"/>
      <c r="AG8099" s="50"/>
      <c r="AH8099" s="50"/>
      <c r="AI8099" s="50"/>
      <c r="AJ8099" s="50"/>
      <c r="AK8099" s="50"/>
      <c r="AL8099" s="50"/>
      <c r="AM8099" s="50"/>
      <c r="AN8099" s="50"/>
      <c r="AO8099" s="50"/>
      <c r="AP8099" s="50"/>
      <c r="AQ8099" s="50"/>
      <c r="AR8099" s="50"/>
      <c r="AS8099" s="50"/>
      <c r="AT8099" s="50"/>
      <c r="AU8099" s="50"/>
      <c r="AV8099" s="50"/>
      <c r="AW8099" s="50"/>
      <c r="AX8099" s="50"/>
      <c r="AY8099" s="50"/>
      <c r="AZ8099" s="50"/>
      <c r="BA8099" s="50"/>
      <c r="BB8099" s="50"/>
      <c r="BC8099" s="50"/>
      <c r="BD8099" s="50"/>
      <c r="BE8099" s="50"/>
      <c r="BF8099" s="50"/>
      <c r="BG8099" s="50"/>
      <c r="BH8099" s="50"/>
      <c r="BI8099" s="50"/>
      <c r="BJ8099" s="50"/>
      <c r="BK8099" s="50"/>
      <c r="BL8099" s="50"/>
      <c r="BM8099" s="50"/>
      <c r="BN8099" s="50"/>
      <c r="BO8099" s="50"/>
      <c r="BP8099" s="50"/>
      <c r="BQ8099" s="50"/>
      <c r="BR8099" s="50"/>
      <c r="BS8099" s="50"/>
      <c r="BT8099" s="50"/>
      <c r="BU8099" s="50"/>
      <c r="BV8099" s="50"/>
      <c r="BW8099" s="50"/>
      <c r="BX8099" s="50"/>
      <c r="BY8099" s="50"/>
      <c r="BZ8099" s="50"/>
      <c r="CA8099" s="50"/>
      <c r="CB8099" s="50"/>
      <c r="CC8099" s="50"/>
      <c r="CD8099" s="50"/>
      <c r="CE8099" s="50"/>
      <c r="CF8099" s="50"/>
      <c r="CG8099" s="50"/>
      <c r="CH8099" s="50"/>
      <c r="CI8099" s="50"/>
      <c r="CJ8099" s="50"/>
      <c r="CK8099" s="50"/>
      <c r="CL8099" s="50"/>
      <c r="CM8099" s="50"/>
      <c r="CN8099" s="50"/>
      <c r="CO8099" s="50"/>
      <c r="CP8099" s="50"/>
      <c r="CQ8099" s="50"/>
      <c r="CR8099" s="50"/>
      <c r="CS8099" s="50"/>
      <c r="CT8099" s="50"/>
      <c r="CU8099" s="50"/>
      <c r="CV8099" s="50"/>
      <c r="CW8099" s="50"/>
      <c r="CX8099" s="50"/>
      <c r="CY8099" s="50"/>
      <c r="CZ8099" s="50"/>
      <c r="DA8099" s="50"/>
      <c r="DB8099" s="50"/>
      <c r="DC8099" s="50"/>
      <c r="DD8099" s="50"/>
      <c r="DE8099" s="50"/>
      <c r="DF8099" s="50"/>
      <c r="DG8099" s="50"/>
    </row>
    <row r="8100" spans="1:111" x14ac:dyDescent="0.2">
      <c r="A8100" s="185"/>
      <c r="B8100" s="186"/>
      <c r="C8100" s="186"/>
      <c r="D8100" s="54"/>
      <c r="E8100" s="310"/>
      <c r="F8100" s="192"/>
      <c r="G8100" s="192"/>
      <c r="H8100" s="50"/>
      <c r="I8100" s="50"/>
      <c r="J8100" s="50"/>
      <c r="K8100" s="50"/>
      <c r="L8100" s="50"/>
      <c r="M8100" s="50"/>
      <c r="N8100" s="50"/>
      <c r="O8100" s="50"/>
      <c r="P8100" s="50"/>
      <c r="Q8100" s="50"/>
      <c r="R8100" s="50"/>
      <c r="S8100" s="50"/>
      <c r="T8100" s="50"/>
      <c r="U8100" s="50"/>
      <c r="V8100" s="50"/>
      <c r="W8100" s="50"/>
      <c r="X8100" s="50"/>
      <c r="Y8100" s="50"/>
      <c r="Z8100" s="50"/>
      <c r="AA8100" s="50"/>
      <c r="AB8100" s="50"/>
      <c r="AC8100" s="50"/>
      <c r="AD8100" s="50"/>
      <c r="AE8100" s="50"/>
      <c r="AF8100" s="50"/>
      <c r="AG8100" s="50"/>
      <c r="AH8100" s="50"/>
      <c r="AI8100" s="50"/>
      <c r="AJ8100" s="50"/>
      <c r="AK8100" s="50"/>
      <c r="AL8100" s="50"/>
      <c r="AM8100" s="50"/>
      <c r="AN8100" s="50"/>
      <c r="AO8100" s="50"/>
      <c r="AP8100" s="50"/>
      <c r="AQ8100" s="50"/>
      <c r="AR8100" s="50"/>
      <c r="AS8100" s="50"/>
      <c r="AT8100" s="50"/>
      <c r="AU8100" s="50"/>
      <c r="AV8100" s="50"/>
      <c r="AW8100" s="50"/>
      <c r="AX8100" s="50"/>
      <c r="AY8100" s="50"/>
      <c r="AZ8100" s="50"/>
      <c r="BA8100" s="50"/>
      <c r="BB8100" s="50"/>
      <c r="BC8100" s="50"/>
      <c r="BD8100" s="50"/>
      <c r="BE8100" s="50"/>
      <c r="BF8100" s="50"/>
      <c r="BG8100" s="50"/>
      <c r="BH8100" s="50"/>
      <c r="BI8100" s="50"/>
      <c r="BJ8100" s="50"/>
      <c r="BK8100" s="50"/>
      <c r="BL8100" s="50"/>
      <c r="BM8100" s="50"/>
      <c r="BN8100" s="50"/>
      <c r="BO8100" s="50"/>
      <c r="BP8100" s="50"/>
      <c r="BQ8100" s="50"/>
      <c r="BR8100" s="50"/>
      <c r="BS8100" s="50"/>
      <c r="BT8100" s="50"/>
      <c r="BU8100" s="50"/>
      <c r="BV8100" s="50"/>
      <c r="BW8100" s="50"/>
      <c r="BX8100" s="50"/>
      <c r="BY8100" s="50"/>
      <c r="BZ8100" s="50"/>
      <c r="CA8100" s="50"/>
      <c r="CB8100" s="50"/>
      <c r="CC8100" s="50"/>
      <c r="CD8100" s="50"/>
      <c r="CE8100" s="50"/>
      <c r="CF8100" s="50"/>
      <c r="CG8100" s="50"/>
      <c r="CH8100" s="50"/>
      <c r="CI8100" s="50"/>
      <c r="CJ8100" s="50"/>
      <c r="CK8100" s="50"/>
      <c r="CL8100" s="50"/>
      <c r="CM8100" s="50"/>
      <c r="CN8100" s="50"/>
      <c r="CO8100" s="50"/>
      <c r="CP8100" s="50"/>
      <c r="CQ8100" s="50"/>
      <c r="CR8100" s="50"/>
      <c r="CS8100" s="50"/>
      <c r="CT8100" s="50"/>
      <c r="CU8100" s="50"/>
      <c r="CV8100" s="50"/>
      <c r="CW8100" s="50"/>
      <c r="CX8100" s="50"/>
      <c r="CY8100" s="50"/>
      <c r="CZ8100" s="50"/>
      <c r="DA8100" s="50"/>
      <c r="DB8100" s="50"/>
      <c r="DC8100" s="50"/>
      <c r="DD8100" s="50"/>
      <c r="DE8100" s="50"/>
      <c r="DF8100" s="50"/>
      <c r="DG8100" s="50"/>
    </row>
    <row r="8101" spans="1:111" x14ac:dyDescent="0.2">
      <c r="A8101" s="185"/>
      <c r="B8101" s="186"/>
      <c r="C8101" s="186"/>
      <c r="D8101" s="54"/>
      <c r="E8101" s="310"/>
      <c r="F8101" s="192"/>
      <c r="G8101" s="192"/>
      <c r="H8101" s="50"/>
      <c r="I8101" s="50"/>
      <c r="J8101" s="50"/>
      <c r="K8101" s="50"/>
      <c r="L8101" s="50"/>
      <c r="M8101" s="50"/>
      <c r="N8101" s="50"/>
      <c r="O8101" s="50"/>
      <c r="P8101" s="50"/>
      <c r="Q8101" s="50"/>
      <c r="R8101" s="50"/>
      <c r="S8101" s="50"/>
      <c r="T8101" s="50"/>
      <c r="U8101" s="50"/>
      <c r="V8101" s="50"/>
      <c r="W8101" s="50"/>
      <c r="X8101" s="50"/>
      <c r="Y8101" s="50"/>
      <c r="Z8101" s="50"/>
      <c r="AA8101" s="50"/>
      <c r="AB8101" s="50"/>
      <c r="AC8101" s="50"/>
      <c r="AD8101" s="50"/>
      <c r="AE8101" s="50"/>
      <c r="AF8101" s="50"/>
      <c r="AG8101" s="50"/>
      <c r="AH8101" s="50"/>
      <c r="AI8101" s="50"/>
      <c r="AJ8101" s="50"/>
      <c r="AK8101" s="50"/>
      <c r="AL8101" s="50"/>
      <c r="AM8101" s="50"/>
      <c r="AN8101" s="50"/>
      <c r="AO8101" s="50"/>
      <c r="AP8101" s="50"/>
      <c r="AQ8101" s="50"/>
      <c r="AR8101" s="50"/>
      <c r="AS8101" s="50"/>
      <c r="AT8101" s="50"/>
      <c r="AU8101" s="50"/>
      <c r="AV8101" s="50"/>
      <c r="AW8101" s="50"/>
      <c r="AX8101" s="50"/>
      <c r="AY8101" s="50"/>
      <c r="AZ8101" s="50"/>
      <c r="BA8101" s="50"/>
      <c r="BB8101" s="50"/>
      <c r="BC8101" s="50"/>
      <c r="BD8101" s="50"/>
      <c r="BE8101" s="50"/>
      <c r="BF8101" s="50"/>
      <c r="BG8101" s="50"/>
      <c r="BH8101" s="50"/>
      <c r="BI8101" s="50"/>
      <c r="BJ8101" s="50"/>
      <c r="BK8101" s="50"/>
      <c r="BL8101" s="50"/>
      <c r="BM8101" s="50"/>
      <c r="BN8101" s="50"/>
      <c r="BO8101" s="50"/>
      <c r="BP8101" s="50"/>
      <c r="BQ8101" s="50"/>
      <c r="BR8101" s="50"/>
      <c r="BS8101" s="50"/>
      <c r="BT8101" s="50"/>
      <c r="BU8101" s="50"/>
      <c r="BV8101" s="50"/>
      <c r="BW8101" s="50"/>
      <c r="BX8101" s="50"/>
      <c r="BY8101" s="50"/>
      <c r="BZ8101" s="50"/>
      <c r="CA8101" s="50"/>
      <c r="CB8101" s="50"/>
      <c r="CC8101" s="50"/>
      <c r="CD8101" s="50"/>
      <c r="CE8101" s="50"/>
      <c r="CF8101" s="50"/>
      <c r="CG8101" s="50"/>
      <c r="CH8101" s="50"/>
      <c r="CI8101" s="50"/>
      <c r="CJ8101" s="50"/>
      <c r="CK8101" s="50"/>
      <c r="CL8101" s="50"/>
      <c r="CM8101" s="50"/>
      <c r="CN8101" s="50"/>
      <c r="CO8101" s="50"/>
      <c r="CP8101" s="50"/>
      <c r="CQ8101" s="50"/>
      <c r="CR8101" s="50"/>
      <c r="CS8101" s="50"/>
      <c r="CT8101" s="50"/>
      <c r="CU8101" s="50"/>
      <c r="CV8101" s="50"/>
      <c r="CW8101" s="50"/>
      <c r="CX8101" s="50"/>
      <c r="CY8101" s="50"/>
      <c r="CZ8101" s="50"/>
      <c r="DA8101" s="50"/>
      <c r="DB8101" s="50"/>
      <c r="DC8101" s="50"/>
      <c r="DD8101" s="50"/>
      <c r="DE8101" s="50"/>
      <c r="DF8101" s="50"/>
      <c r="DG8101" s="50"/>
    </row>
    <row r="8102" spans="1:111" x14ac:dyDescent="0.2">
      <c r="A8102" s="185"/>
      <c r="B8102" s="186"/>
      <c r="C8102" s="186"/>
      <c r="D8102" s="54"/>
      <c r="E8102" s="310"/>
      <c r="F8102" s="192"/>
      <c r="G8102" s="192"/>
      <c r="H8102" s="50"/>
      <c r="I8102" s="50"/>
      <c r="J8102" s="50"/>
      <c r="K8102" s="50"/>
      <c r="L8102" s="50"/>
      <c r="M8102" s="50"/>
      <c r="N8102" s="50"/>
      <c r="O8102" s="50"/>
      <c r="P8102" s="50"/>
      <c r="Q8102" s="50"/>
      <c r="R8102" s="50"/>
      <c r="S8102" s="50"/>
      <c r="T8102" s="50"/>
      <c r="U8102" s="50"/>
      <c r="V8102" s="50"/>
      <c r="W8102" s="50"/>
      <c r="X8102" s="50"/>
      <c r="Y8102" s="50"/>
      <c r="Z8102" s="50"/>
      <c r="AA8102" s="50"/>
      <c r="AB8102" s="50"/>
      <c r="AC8102" s="50"/>
      <c r="AD8102" s="50"/>
      <c r="AE8102" s="50"/>
      <c r="AF8102" s="50"/>
      <c r="AG8102" s="50"/>
      <c r="AH8102" s="50"/>
      <c r="AI8102" s="50"/>
      <c r="AJ8102" s="50"/>
      <c r="AK8102" s="50"/>
      <c r="AL8102" s="50"/>
      <c r="AM8102" s="50"/>
      <c r="AN8102" s="50"/>
      <c r="AO8102" s="50"/>
      <c r="AP8102" s="50"/>
      <c r="AQ8102" s="50"/>
      <c r="AR8102" s="50"/>
      <c r="AS8102" s="50"/>
      <c r="AT8102" s="50"/>
      <c r="AU8102" s="50"/>
      <c r="AV8102" s="50"/>
      <c r="AW8102" s="50"/>
      <c r="AX8102" s="50"/>
      <c r="AY8102" s="50"/>
      <c r="AZ8102" s="50"/>
      <c r="BA8102" s="50"/>
      <c r="BB8102" s="50"/>
      <c r="BC8102" s="50"/>
      <c r="BD8102" s="50"/>
      <c r="BE8102" s="50"/>
      <c r="BF8102" s="50"/>
      <c r="BG8102" s="50"/>
      <c r="BH8102" s="50"/>
      <c r="BI8102" s="50"/>
      <c r="BJ8102" s="50"/>
      <c r="BK8102" s="50"/>
      <c r="BL8102" s="50"/>
      <c r="BM8102" s="50"/>
      <c r="BN8102" s="50"/>
      <c r="BO8102" s="50"/>
      <c r="BP8102" s="50"/>
      <c r="BQ8102" s="50"/>
      <c r="BR8102" s="50"/>
      <c r="BS8102" s="50"/>
      <c r="BT8102" s="50"/>
      <c r="BU8102" s="50"/>
      <c r="BV8102" s="50"/>
      <c r="BW8102" s="50"/>
      <c r="BX8102" s="50"/>
      <c r="BY8102" s="50"/>
      <c r="BZ8102" s="50"/>
      <c r="CA8102" s="50"/>
      <c r="CB8102" s="50"/>
      <c r="CC8102" s="50"/>
      <c r="CD8102" s="50"/>
      <c r="CE8102" s="50"/>
      <c r="CF8102" s="50"/>
      <c r="CG8102" s="50"/>
      <c r="CH8102" s="50"/>
      <c r="CI8102" s="50"/>
      <c r="CJ8102" s="50"/>
      <c r="CK8102" s="50"/>
      <c r="CL8102" s="50"/>
      <c r="CM8102" s="50"/>
      <c r="CN8102" s="50"/>
      <c r="CO8102" s="50"/>
      <c r="CP8102" s="50"/>
      <c r="CQ8102" s="50"/>
      <c r="CR8102" s="50"/>
      <c r="CS8102" s="50"/>
      <c r="CT8102" s="50"/>
      <c r="CU8102" s="50"/>
      <c r="CV8102" s="50"/>
      <c r="CW8102" s="50"/>
      <c r="CX8102" s="50"/>
      <c r="CY8102" s="50"/>
      <c r="CZ8102" s="50"/>
      <c r="DA8102" s="50"/>
      <c r="DB8102" s="50"/>
      <c r="DC8102" s="50"/>
      <c r="DD8102" s="50"/>
      <c r="DE8102" s="50"/>
      <c r="DF8102" s="50"/>
      <c r="DG8102" s="50"/>
    </row>
    <row r="8103" spans="1:111" x14ac:dyDescent="0.2">
      <c r="A8103" s="185"/>
      <c r="B8103" s="186"/>
      <c r="C8103" s="186"/>
      <c r="D8103" s="54"/>
      <c r="E8103" s="310"/>
      <c r="F8103" s="192"/>
      <c r="G8103" s="192"/>
      <c r="H8103" s="50"/>
      <c r="I8103" s="50"/>
      <c r="J8103" s="50"/>
      <c r="K8103" s="50"/>
      <c r="L8103" s="50"/>
      <c r="M8103" s="50"/>
      <c r="N8103" s="50"/>
      <c r="O8103" s="50"/>
      <c r="P8103" s="50"/>
      <c r="Q8103" s="50"/>
      <c r="R8103" s="50"/>
      <c r="S8103" s="50"/>
      <c r="T8103" s="50"/>
      <c r="U8103" s="50"/>
      <c r="V8103" s="50"/>
      <c r="W8103" s="50"/>
      <c r="X8103" s="50"/>
      <c r="Y8103" s="50"/>
      <c r="Z8103" s="50"/>
      <c r="AA8103" s="50"/>
      <c r="AB8103" s="50"/>
      <c r="AC8103" s="50"/>
      <c r="AD8103" s="50"/>
      <c r="AE8103" s="50"/>
      <c r="AF8103" s="50"/>
      <c r="AG8103" s="50"/>
      <c r="AH8103" s="50"/>
      <c r="AI8103" s="50"/>
      <c r="AJ8103" s="50"/>
      <c r="AK8103" s="50"/>
      <c r="AL8103" s="50"/>
      <c r="AM8103" s="50"/>
      <c r="AN8103" s="50"/>
      <c r="AO8103" s="50"/>
      <c r="AP8103" s="50"/>
      <c r="AQ8103" s="50"/>
      <c r="AR8103" s="50"/>
      <c r="AS8103" s="50"/>
      <c r="AT8103" s="50"/>
      <c r="AU8103" s="50"/>
      <c r="AV8103" s="50"/>
      <c r="AW8103" s="50"/>
      <c r="AX8103" s="50"/>
      <c r="AY8103" s="50"/>
      <c r="AZ8103" s="50"/>
      <c r="BA8103" s="50"/>
      <c r="BB8103" s="50"/>
      <c r="BC8103" s="50"/>
      <c r="BD8103" s="50"/>
      <c r="BE8103" s="50"/>
      <c r="BF8103" s="50"/>
      <c r="BG8103" s="50"/>
      <c r="BH8103" s="50"/>
      <c r="BI8103" s="50"/>
      <c r="BJ8103" s="50"/>
      <c r="BK8103" s="50"/>
      <c r="BL8103" s="50"/>
      <c r="BM8103" s="50"/>
      <c r="BN8103" s="50"/>
      <c r="BO8103" s="50"/>
      <c r="BP8103" s="50"/>
      <c r="BQ8103" s="50"/>
      <c r="BR8103" s="50"/>
      <c r="BS8103" s="50"/>
      <c r="BT8103" s="50"/>
      <c r="BU8103" s="50"/>
      <c r="BV8103" s="50"/>
      <c r="BW8103" s="50"/>
      <c r="BX8103" s="50"/>
      <c r="BY8103" s="50"/>
      <c r="BZ8103" s="50"/>
      <c r="CA8103" s="50"/>
      <c r="CB8103" s="50"/>
      <c r="CC8103" s="50"/>
      <c r="CD8103" s="50"/>
      <c r="CE8103" s="50"/>
      <c r="CF8103" s="50"/>
      <c r="CG8103" s="50"/>
      <c r="CH8103" s="50"/>
      <c r="CI8103" s="50"/>
      <c r="CJ8103" s="50"/>
      <c r="CK8103" s="50"/>
      <c r="CL8103" s="50"/>
      <c r="CM8103" s="50"/>
      <c r="CN8103" s="50"/>
      <c r="CO8103" s="50"/>
      <c r="CP8103" s="50"/>
      <c r="CQ8103" s="50"/>
      <c r="CR8103" s="50"/>
      <c r="CS8103" s="50"/>
      <c r="CT8103" s="50"/>
      <c r="CU8103" s="50"/>
      <c r="CV8103" s="50"/>
      <c r="CW8103" s="50"/>
      <c r="CX8103" s="50"/>
      <c r="CY8103" s="50"/>
      <c r="CZ8103" s="50"/>
      <c r="DA8103" s="50"/>
      <c r="DB8103" s="50"/>
      <c r="DC8103" s="50"/>
      <c r="DD8103" s="50"/>
      <c r="DE8103" s="50"/>
      <c r="DF8103" s="50"/>
      <c r="DG8103" s="50"/>
    </row>
    <row r="8104" spans="1:111" x14ac:dyDescent="0.2">
      <c r="A8104" s="185"/>
      <c r="B8104" s="186"/>
      <c r="C8104" s="186"/>
      <c r="D8104" s="54"/>
      <c r="E8104" s="310"/>
      <c r="F8104" s="192"/>
      <c r="G8104" s="192"/>
      <c r="H8104" s="50"/>
      <c r="I8104" s="50"/>
      <c r="J8104" s="50"/>
      <c r="K8104" s="50"/>
      <c r="L8104" s="50"/>
      <c r="M8104" s="50"/>
      <c r="N8104" s="50"/>
      <c r="O8104" s="50"/>
      <c r="P8104" s="50"/>
      <c r="Q8104" s="50"/>
      <c r="R8104" s="50"/>
      <c r="S8104" s="50"/>
      <c r="T8104" s="50"/>
      <c r="U8104" s="50"/>
      <c r="V8104" s="50"/>
      <c r="W8104" s="50"/>
      <c r="X8104" s="50"/>
      <c r="Y8104" s="50"/>
      <c r="Z8104" s="50"/>
      <c r="AA8104" s="50"/>
      <c r="AB8104" s="50"/>
      <c r="AC8104" s="50"/>
      <c r="AD8104" s="50"/>
      <c r="AE8104" s="50"/>
      <c r="AF8104" s="50"/>
      <c r="AG8104" s="50"/>
      <c r="AH8104" s="50"/>
      <c r="AI8104" s="50"/>
      <c r="AJ8104" s="50"/>
      <c r="AK8104" s="50"/>
      <c r="AL8104" s="50"/>
      <c r="AM8104" s="50"/>
      <c r="AN8104" s="50"/>
      <c r="AO8104" s="50"/>
      <c r="AP8104" s="50"/>
      <c r="AQ8104" s="50"/>
      <c r="AR8104" s="50"/>
      <c r="AS8104" s="50"/>
      <c r="AT8104" s="50"/>
      <c r="AU8104" s="50"/>
      <c r="AV8104" s="50"/>
      <c r="AW8104" s="50"/>
      <c r="AX8104" s="50"/>
      <c r="AY8104" s="50"/>
      <c r="AZ8104" s="50"/>
      <c r="BA8104" s="50"/>
      <c r="BB8104" s="50"/>
      <c r="BC8104" s="50"/>
      <c r="BD8104" s="50"/>
      <c r="BE8104" s="50"/>
      <c r="BF8104" s="50"/>
      <c r="BG8104" s="50"/>
      <c r="BH8104" s="50"/>
      <c r="BI8104" s="50"/>
      <c r="BJ8104" s="50"/>
      <c r="BK8104" s="50"/>
      <c r="BL8104" s="50"/>
      <c r="BM8104" s="50"/>
      <c r="BN8104" s="50"/>
      <c r="BO8104" s="50"/>
      <c r="BP8104" s="50"/>
      <c r="BQ8104" s="50"/>
      <c r="BR8104" s="50"/>
      <c r="BS8104" s="50"/>
      <c r="BT8104" s="50"/>
      <c r="BU8104" s="50"/>
      <c r="BV8104" s="50"/>
      <c r="BW8104" s="50"/>
      <c r="BX8104" s="50"/>
      <c r="BY8104" s="50"/>
      <c r="BZ8104" s="50"/>
      <c r="CA8104" s="50"/>
      <c r="CB8104" s="50"/>
      <c r="CC8104" s="50"/>
      <c r="CD8104" s="50"/>
      <c r="CE8104" s="50"/>
      <c r="CF8104" s="50"/>
      <c r="CG8104" s="50"/>
      <c r="CH8104" s="50"/>
      <c r="CI8104" s="50"/>
      <c r="CJ8104" s="50"/>
      <c r="CK8104" s="50"/>
      <c r="CL8104" s="50"/>
      <c r="CM8104" s="50"/>
      <c r="CN8104" s="50"/>
      <c r="CO8104" s="50"/>
      <c r="CP8104" s="50"/>
      <c r="CQ8104" s="50"/>
      <c r="CR8104" s="50"/>
      <c r="CS8104" s="50"/>
      <c r="CT8104" s="50"/>
      <c r="CU8104" s="50"/>
      <c r="CV8104" s="50"/>
      <c r="CW8104" s="50"/>
      <c r="CX8104" s="50"/>
      <c r="CY8104" s="50"/>
      <c r="CZ8104" s="50"/>
      <c r="DA8104" s="50"/>
      <c r="DB8104" s="50"/>
      <c r="DC8104" s="50"/>
      <c r="DD8104" s="50"/>
      <c r="DE8104" s="50"/>
      <c r="DF8104" s="50"/>
      <c r="DG8104" s="50"/>
    </row>
    <row r="8105" spans="1:111" x14ac:dyDescent="0.2">
      <c r="A8105" s="185"/>
      <c r="B8105" s="186"/>
      <c r="C8105" s="186"/>
      <c r="D8105" s="54"/>
      <c r="E8105" s="310"/>
      <c r="F8105" s="192"/>
      <c r="G8105" s="192"/>
      <c r="H8105" s="50"/>
      <c r="I8105" s="50"/>
      <c r="J8105" s="50"/>
      <c r="K8105" s="50"/>
      <c r="L8105" s="50"/>
      <c r="M8105" s="50"/>
      <c r="N8105" s="50"/>
      <c r="O8105" s="50"/>
      <c r="P8105" s="50"/>
      <c r="Q8105" s="50"/>
      <c r="R8105" s="50"/>
      <c r="S8105" s="50"/>
      <c r="T8105" s="50"/>
      <c r="U8105" s="50"/>
      <c r="V8105" s="50"/>
      <c r="W8105" s="50"/>
      <c r="X8105" s="50"/>
      <c r="Y8105" s="50"/>
      <c r="Z8105" s="50"/>
      <c r="AA8105" s="50"/>
      <c r="AB8105" s="50"/>
      <c r="AC8105" s="50"/>
      <c r="AD8105" s="50"/>
      <c r="AE8105" s="50"/>
      <c r="AF8105" s="50"/>
      <c r="AG8105" s="50"/>
      <c r="AH8105" s="50"/>
      <c r="AI8105" s="50"/>
      <c r="AJ8105" s="50"/>
      <c r="AK8105" s="50"/>
      <c r="AL8105" s="50"/>
      <c r="AM8105" s="50"/>
      <c r="AN8105" s="50"/>
      <c r="AO8105" s="50"/>
      <c r="AP8105" s="50"/>
      <c r="AQ8105" s="50"/>
      <c r="AR8105" s="50"/>
      <c r="AS8105" s="50"/>
      <c r="AT8105" s="50"/>
      <c r="AU8105" s="50"/>
      <c r="AV8105" s="50"/>
      <c r="AW8105" s="50"/>
      <c r="AX8105" s="50"/>
      <c r="AY8105" s="50"/>
      <c r="AZ8105" s="50"/>
      <c r="BA8105" s="50"/>
      <c r="BB8105" s="50"/>
      <c r="BC8105" s="50"/>
      <c r="BD8105" s="50"/>
      <c r="BE8105" s="50"/>
      <c r="BF8105" s="50"/>
      <c r="BG8105" s="50"/>
      <c r="BH8105" s="50"/>
      <c r="BI8105" s="50"/>
      <c r="BJ8105" s="50"/>
      <c r="BK8105" s="50"/>
      <c r="BL8105" s="50"/>
      <c r="BM8105" s="50"/>
      <c r="BN8105" s="50"/>
      <c r="BO8105" s="50"/>
      <c r="BP8105" s="50"/>
      <c r="BQ8105" s="50"/>
      <c r="BR8105" s="50"/>
      <c r="BS8105" s="50"/>
      <c r="BT8105" s="50"/>
      <c r="BU8105" s="50"/>
      <c r="BV8105" s="50"/>
      <c r="BW8105" s="50"/>
      <c r="BX8105" s="50"/>
      <c r="BY8105" s="50"/>
      <c r="BZ8105" s="50"/>
      <c r="CA8105" s="50"/>
      <c r="CB8105" s="50"/>
      <c r="CC8105" s="50"/>
      <c r="CD8105" s="50"/>
      <c r="CE8105" s="50"/>
      <c r="CF8105" s="50"/>
      <c r="CG8105" s="50"/>
      <c r="CH8105" s="50"/>
      <c r="CI8105" s="50"/>
      <c r="CJ8105" s="50"/>
      <c r="CK8105" s="50"/>
      <c r="CL8105" s="50"/>
      <c r="CM8105" s="50"/>
      <c r="CN8105" s="50"/>
      <c r="CO8105" s="50"/>
      <c r="CP8105" s="50"/>
      <c r="CQ8105" s="50"/>
      <c r="CR8105" s="50"/>
      <c r="CS8105" s="50"/>
      <c r="CT8105" s="50"/>
      <c r="CU8105" s="50"/>
      <c r="CV8105" s="50"/>
      <c r="CW8105" s="50"/>
      <c r="CX8105" s="50"/>
      <c r="CY8105" s="50"/>
      <c r="CZ8105" s="50"/>
      <c r="DA8105" s="50"/>
      <c r="DB8105" s="50"/>
      <c r="DC8105" s="50"/>
      <c r="DD8105" s="50"/>
      <c r="DE8105" s="50"/>
      <c r="DF8105" s="50"/>
      <c r="DG8105" s="50"/>
    </row>
    <row r="8106" spans="1:111" x14ac:dyDescent="0.2">
      <c r="A8106" s="185"/>
      <c r="B8106" s="186"/>
      <c r="C8106" s="186"/>
      <c r="D8106" s="54"/>
      <c r="E8106" s="310"/>
      <c r="F8106" s="192"/>
      <c r="G8106" s="192"/>
      <c r="H8106" s="50"/>
      <c r="I8106" s="50"/>
      <c r="J8106" s="50"/>
      <c r="K8106" s="50"/>
      <c r="L8106" s="50"/>
      <c r="M8106" s="50"/>
      <c r="N8106" s="50"/>
      <c r="O8106" s="50"/>
      <c r="P8106" s="50"/>
      <c r="Q8106" s="50"/>
      <c r="R8106" s="50"/>
      <c r="S8106" s="50"/>
      <c r="T8106" s="50"/>
      <c r="U8106" s="50"/>
      <c r="V8106" s="50"/>
      <c r="W8106" s="50"/>
      <c r="X8106" s="50"/>
      <c r="Y8106" s="50"/>
      <c r="Z8106" s="50"/>
      <c r="AA8106" s="50"/>
      <c r="AB8106" s="50"/>
      <c r="AC8106" s="50"/>
      <c r="AD8106" s="50"/>
      <c r="AE8106" s="50"/>
      <c r="AF8106" s="50"/>
      <c r="AG8106" s="50"/>
      <c r="AH8106" s="50"/>
      <c r="AI8106" s="50"/>
      <c r="AJ8106" s="50"/>
      <c r="AK8106" s="50"/>
      <c r="AL8106" s="50"/>
      <c r="AM8106" s="50"/>
      <c r="AN8106" s="50"/>
      <c r="AO8106" s="50"/>
      <c r="AP8106" s="50"/>
      <c r="AQ8106" s="50"/>
      <c r="AR8106" s="50"/>
      <c r="AS8106" s="50"/>
      <c r="AT8106" s="50"/>
      <c r="AU8106" s="50"/>
      <c r="AV8106" s="50"/>
      <c r="AW8106" s="50"/>
      <c r="AX8106" s="50"/>
      <c r="AY8106" s="50"/>
      <c r="AZ8106" s="50"/>
      <c r="BA8106" s="50"/>
      <c r="BB8106" s="50"/>
      <c r="BC8106" s="50"/>
      <c r="BD8106" s="50"/>
      <c r="BE8106" s="50"/>
      <c r="BF8106" s="50"/>
      <c r="BG8106" s="50"/>
      <c r="BH8106" s="50"/>
      <c r="BI8106" s="50"/>
      <c r="BJ8106" s="50"/>
      <c r="BK8106" s="50"/>
      <c r="BL8106" s="50"/>
      <c r="BM8106" s="50"/>
      <c r="BN8106" s="50"/>
      <c r="BO8106" s="50"/>
      <c r="BP8106" s="50"/>
      <c r="BQ8106" s="50"/>
      <c r="BR8106" s="50"/>
      <c r="BS8106" s="50"/>
      <c r="BT8106" s="50"/>
      <c r="BU8106" s="50"/>
      <c r="BV8106" s="50"/>
      <c r="BW8106" s="50"/>
      <c r="BX8106" s="50"/>
      <c r="BY8106" s="50"/>
      <c r="BZ8106" s="50"/>
      <c r="CA8106" s="50"/>
      <c r="CB8106" s="50"/>
      <c r="CC8106" s="50"/>
      <c r="CD8106" s="50"/>
      <c r="CE8106" s="50"/>
      <c r="CF8106" s="50"/>
      <c r="CG8106" s="50"/>
      <c r="CH8106" s="50"/>
      <c r="CI8106" s="50"/>
      <c r="CJ8106" s="50"/>
      <c r="CK8106" s="50"/>
      <c r="CL8106" s="50"/>
      <c r="CM8106" s="50"/>
      <c r="CN8106" s="50"/>
      <c r="CO8106" s="50"/>
      <c r="CP8106" s="50"/>
      <c r="CQ8106" s="50"/>
      <c r="CR8106" s="50"/>
      <c r="CS8106" s="50"/>
      <c r="CT8106" s="50"/>
      <c r="CU8106" s="50"/>
      <c r="CV8106" s="50"/>
      <c r="CW8106" s="50"/>
      <c r="CX8106" s="50"/>
      <c r="CY8106" s="50"/>
      <c r="CZ8106" s="50"/>
      <c r="DA8106" s="50"/>
      <c r="DB8106" s="50"/>
      <c r="DC8106" s="50"/>
      <c r="DD8106" s="50"/>
      <c r="DE8106" s="50"/>
      <c r="DF8106" s="50"/>
      <c r="DG8106" s="50"/>
    </row>
    <row r="8107" spans="1:111" x14ac:dyDescent="0.2">
      <c r="A8107" s="185"/>
      <c r="B8107" s="186"/>
      <c r="C8107" s="186"/>
      <c r="D8107" s="54"/>
      <c r="E8107" s="310"/>
      <c r="F8107" s="192"/>
      <c r="G8107" s="192"/>
      <c r="H8107" s="50"/>
      <c r="I8107" s="50"/>
      <c r="J8107" s="50"/>
      <c r="K8107" s="50"/>
      <c r="L8107" s="50"/>
      <c r="M8107" s="50"/>
      <c r="N8107" s="50"/>
      <c r="O8107" s="50"/>
      <c r="P8107" s="50"/>
      <c r="Q8107" s="50"/>
      <c r="R8107" s="50"/>
      <c r="S8107" s="50"/>
      <c r="T8107" s="50"/>
      <c r="U8107" s="50"/>
      <c r="V8107" s="50"/>
      <c r="W8107" s="50"/>
      <c r="X8107" s="50"/>
      <c r="Y8107" s="50"/>
      <c r="Z8107" s="50"/>
      <c r="AA8107" s="50"/>
      <c r="AB8107" s="50"/>
      <c r="AC8107" s="50"/>
      <c r="AD8107" s="50"/>
      <c r="AE8107" s="50"/>
      <c r="AF8107" s="50"/>
      <c r="AG8107" s="50"/>
      <c r="AH8107" s="50"/>
      <c r="AI8107" s="50"/>
      <c r="AJ8107" s="50"/>
      <c r="AK8107" s="50"/>
      <c r="AL8107" s="50"/>
      <c r="AM8107" s="50"/>
      <c r="AN8107" s="50"/>
      <c r="AO8107" s="50"/>
      <c r="AP8107" s="50"/>
      <c r="AQ8107" s="50"/>
      <c r="AR8107" s="50"/>
      <c r="AS8107" s="50"/>
      <c r="AT8107" s="50"/>
      <c r="AU8107" s="50"/>
      <c r="AV8107" s="50"/>
      <c r="AW8107" s="50"/>
      <c r="AX8107" s="50"/>
      <c r="AY8107" s="50"/>
      <c r="AZ8107" s="50"/>
      <c r="BA8107" s="50"/>
      <c r="BB8107" s="50"/>
      <c r="BC8107" s="50"/>
      <c r="BD8107" s="50"/>
      <c r="BE8107" s="50"/>
      <c r="BF8107" s="50"/>
      <c r="BG8107" s="50"/>
      <c r="BH8107" s="50"/>
      <c r="BI8107" s="50"/>
      <c r="BJ8107" s="50"/>
      <c r="BK8107" s="50"/>
      <c r="BL8107" s="50"/>
      <c r="BM8107" s="50"/>
      <c r="BN8107" s="50"/>
      <c r="BO8107" s="50"/>
      <c r="BP8107" s="50"/>
      <c r="BQ8107" s="50"/>
      <c r="BR8107" s="50"/>
      <c r="BS8107" s="50"/>
      <c r="BT8107" s="50"/>
      <c r="BU8107" s="50"/>
      <c r="BV8107" s="50"/>
      <c r="BW8107" s="50"/>
      <c r="BX8107" s="50"/>
      <c r="BY8107" s="50"/>
      <c r="BZ8107" s="50"/>
      <c r="CA8107" s="50"/>
      <c r="CB8107" s="50"/>
      <c r="CC8107" s="50"/>
      <c r="CD8107" s="50"/>
      <c r="CE8107" s="50"/>
      <c r="CF8107" s="50"/>
      <c r="CG8107" s="50"/>
      <c r="CH8107" s="50"/>
      <c r="CI8107" s="50"/>
      <c r="CJ8107" s="50"/>
      <c r="CK8107" s="50"/>
      <c r="CL8107" s="50"/>
      <c r="CM8107" s="50"/>
      <c r="CN8107" s="50"/>
      <c r="CO8107" s="50"/>
      <c r="CP8107" s="50"/>
      <c r="CQ8107" s="50"/>
      <c r="CR8107" s="50"/>
      <c r="CS8107" s="50"/>
      <c r="CT8107" s="50"/>
      <c r="CU8107" s="50"/>
      <c r="CV8107" s="50"/>
      <c r="CW8107" s="50"/>
      <c r="CX8107" s="50"/>
      <c r="CY8107" s="50"/>
      <c r="CZ8107" s="50"/>
      <c r="DA8107" s="50"/>
      <c r="DB8107" s="50"/>
      <c r="DC8107" s="50"/>
      <c r="DD8107" s="50"/>
      <c r="DE8107" s="50"/>
      <c r="DF8107" s="50"/>
      <c r="DG8107" s="50"/>
    </row>
    <row r="8108" spans="1:111" x14ac:dyDescent="0.2">
      <c r="A8108" s="185"/>
      <c r="B8108" s="186"/>
      <c r="C8108" s="186"/>
      <c r="D8108" s="54"/>
      <c r="E8108" s="310"/>
      <c r="F8108" s="192"/>
      <c r="G8108" s="192"/>
      <c r="H8108" s="50"/>
      <c r="I8108" s="50"/>
      <c r="J8108" s="50"/>
      <c r="K8108" s="50"/>
      <c r="L8108" s="50"/>
      <c r="M8108" s="50"/>
      <c r="N8108" s="50"/>
      <c r="O8108" s="50"/>
      <c r="P8108" s="50"/>
      <c r="Q8108" s="50"/>
      <c r="R8108" s="50"/>
      <c r="S8108" s="50"/>
      <c r="T8108" s="50"/>
      <c r="U8108" s="50"/>
      <c r="V8108" s="50"/>
      <c r="W8108" s="50"/>
      <c r="X8108" s="50"/>
      <c r="Y8108" s="50"/>
      <c r="Z8108" s="50"/>
      <c r="AA8108" s="50"/>
      <c r="AB8108" s="50"/>
      <c r="AC8108" s="50"/>
      <c r="AD8108" s="50"/>
      <c r="AE8108" s="50"/>
      <c r="AF8108" s="50"/>
      <c r="AG8108" s="50"/>
      <c r="AH8108" s="50"/>
      <c r="AI8108" s="50"/>
      <c r="AJ8108" s="50"/>
      <c r="AK8108" s="50"/>
      <c r="AL8108" s="50"/>
      <c r="AM8108" s="50"/>
      <c r="AN8108" s="50"/>
      <c r="AO8108" s="50"/>
      <c r="AP8108" s="50"/>
      <c r="AQ8108" s="50"/>
      <c r="AR8108" s="50"/>
      <c r="AS8108" s="50"/>
      <c r="AT8108" s="50"/>
      <c r="AU8108" s="50"/>
      <c r="AV8108" s="50"/>
      <c r="AW8108" s="50"/>
      <c r="AX8108" s="50"/>
      <c r="AY8108" s="50"/>
      <c r="AZ8108" s="50"/>
      <c r="BA8108" s="50"/>
      <c r="BB8108" s="50"/>
      <c r="BC8108" s="50"/>
      <c r="BD8108" s="50"/>
      <c r="BE8108" s="50"/>
      <c r="BF8108" s="50"/>
      <c r="BG8108" s="50"/>
      <c r="BH8108" s="50"/>
      <c r="BI8108" s="50"/>
      <c r="BJ8108" s="50"/>
      <c r="BK8108" s="50"/>
      <c r="BL8108" s="50"/>
      <c r="BM8108" s="50"/>
      <c r="BN8108" s="50"/>
      <c r="BO8108" s="50"/>
      <c r="BP8108" s="50"/>
      <c r="BQ8108" s="50"/>
      <c r="BR8108" s="50"/>
      <c r="BS8108" s="50"/>
      <c r="BT8108" s="50"/>
      <c r="BU8108" s="50"/>
      <c r="BV8108" s="50"/>
      <c r="BW8108" s="50"/>
      <c r="BX8108" s="50"/>
      <c r="BY8108" s="50"/>
      <c r="BZ8108" s="50"/>
      <c r="CA8108" s="50"/>
      <c r="CB8108" s="50"/>
      <c r="CC8108" s="50"/>
      <c r="CD8108" s="50"/>
      <c r="CE8108" s="50"/>
      <c r="CF8108" s="50"/>
      <c r="CG8108" s="50"/>
      <c r="CH8108" s="50"/>
      <c r="CI8108" s="50"/>
      <c r="CJ8108" s="50"/>
      <c r="CK8108" s="50"/>
      <c r="CL8108" s="50"/>
      <c r="CM8108" s="50"/>
      <c r="CN8108" s="50"/>
      <c r="CO8108" s="50"/>
      <c r="CP8108" s="50"/>
      <c r="CQ8108" s="50"/>
      <c r="CR8108" s="50"/>
      <c r="CS8108" s="50"/>
      <c r="CT8108" s="50"/>
      <c r="CU8108" s="50"/>
      <c r="CV8108" s="50"/>
      <c r="CW8108" s="50"/>
      <c r="CX8108" s="50"/>
      <c r="CY8108" s="50"/>
      <c r="CZ8108" s="50"/>
      <c r="DA8108" s="50"/>
      <c r="DB8108" s="50"/>
      <c r="DC8108" s="50"/>
      <c r="DD8108" s="50"/>
      <c r="DE8108" s="50"/>
      <c r="DF8108" s="50"/>
      <c r="DG8108" s="50"/>
    </row>
    <row r="8109" spans="1:111" x14ac:dyDescent="0.2">
      <c r="A8109" s="185"/>
      <c r="B8109" s="186"/>
      <c r="C8109" s="186"/>
      <c r="D8109" s="54"/>
      <c r="E8109" s="310"/>
      <c r="F8109" s="192"/>
      <c r="G8109" s="192"/>
      <c r="H8109" s="50"/>
      <c r="I8109" s="50"/>
      <c r="J8109" s="50"/>
      <c r="K8109" s="50"/>
      <c r="L8109" s="50"/>
      <c r="M8109" s="50"/>
      <c r="N8109" s="50"/>
      <c r="O8109" s="50"/>
      <c r="P8109" s="50"/>
      <c r="Q8109" s="50"/>
      <c r="R8109" s="50"/>
      <c r="S8109" s="50"/>
      <c r="T8109" s="50"/>
      <c r="U8109" s="50"/>
      <c r="V8109" s="50"/>
      <c r="W8109" s="50"/>
      <c r="X8109" s="50"/>
      <c r="Y8109" s="50"/>
      <c r="Z8109" s="50"/>
      <c r="AA8109" s="50"/>
      <c r="AB8109" s="50"/>
      <c r="AC8109" s="50"/>
      <c r="AD8109" s="50"/>
      <c r="AE8109" s="50"/>
      <c r="AF8109" s="50"/>
      <c r="AG8109" s="50"/>
      <c r="AH8109" s="50"/>
      <c r="AI8109" s="50"/>
      <c r="AJ8109" s="50"/>
      <c r="AK8109" s="50"/>
      <c r="AL8109" s="50"/>
      <c r="AM8109" s="50"/>
      <c r="AN8109" s="50"/>
      <c r="AO8109" s="50"/>
      <c r="AP8109" s="50"/>
      <c r="AQ8109" s="50"/>
      <c r="AR8109" s="50"/>
      <c r="AS8109" s="50"/>
      <c r="AT8109" s="50"/>
      <c r="AU8109" s="50"/>
      <c r="AV8109" s="50"/>
      <c r="AW8109" s="50"/>
      <c r="AX8109" s="50"/>
      <c r="AY8109" s="50"/>
      <c r="AZ8109" s="50"/>
      <c r="BA8109" s="50"/>
      <c r="BB8109" s="50"/>
      <c r="BC8109" s="50"/>
      <c r="BD8109" s="50"/>
      <c r="BE8109" s="50"/>
      <c r="BF8109" s="50"/>
      <c r="BG8109" s="50"/>
      <c r="BH8109" s="50"/>
      <c r="BI8109" s="50"/>
      <c r="BJ8109" s="50"/>
      <c r="BK8109" s="50"/>
      <c r="BL8109" s="50"/>
      <c r="BM8109" s="50"/>
      <c r="BN8109" s="50"/>
      <c r="BO8109" s="50"/>
      <c r="BP8109" s="50"/>
      <c r="BQ8109" s="50"/>
      <c r="BR8109" s="50"/>
      <c r="BS8109" s="50"/>
      <c r="BT8109" s="50"/>
      <c r="BU8109" s="50"/>
      <c r="BV8109" s="50"/>
      <c r="BW8109" s="50"/>
      <c r="BX8109" s="50"/>
      <c r="BY8109" s="50"/>
      <c r="BZ8109" s="50"/>
      <c r="CA8109" s="50"/>
      <c r="CB8109" s="50"/>
      <c r="CC8109" s="50"/>
      <c r="CD8109" s="50"/>
      <c r="CE8109" s="50"/>
      <c r="CF8109" s="50"/>
      <c r="CG8109" s="50"/>
      <c r="CH8109" s="50"/>
      <c r="CI8109" s="50"/>
      <c r="CJ8109" s="50"/>
      <c r="CK8109" s="50"/>
      <c r="CL8109" s="50"/>
      <c r="CM8109" s="50"/>
      <c r="CN8109" s="50"/>
      <c r="CO8109" s="50"/>
      <c r="CP8109" s="50"/>
      <c r="CQ8109" s="50"/>
      <c r="CR8109" s="50"/>
      <c r="CS8109" s="50"/>
      <c r="CT8109" s="50"/>
      <c r="CU8109" s="50"/>
      <c r="CV8109" s="50"/>
      <c r="CW8109" s="50"/>
      <c r="CX8109" s="50"/>
      <c r="CY8109" s="50"/>
      <c r="CZ8109" s="50"/>
      <c r="DA8109" s="50"/>
      <c r="DB8109" s="50"/>
      <c r="DC8109" s="50"/>
      <c r="DD8109" s="50"/>
      <c r="DE8109" s="50"/>
      <c r="DF8109" s="50"/>
      <c r="DG8109" s="50"/>
    </row>
    <row r="8110" spans="1:111" x14ac:dyDescent="0.2">
      <c r="A8110" s="185"/>
      <c r="B8110" s="186"/>
      <c r="C8110" s="186"/>
      <c r="D8110" s="54"/>
      <c r="E8110" s="310"/>
      <c r="F8110" s="192"/>
      <c r="G8110" s="192"/>
      <c r="H8110" s="50"/>
      <c r="I8110" s="50"/>
      <c r="J8110" s="50"/>
      <c r="K8110" s="50"/>
      <c r="L8110" s="50"/>
      <c r="M8110" s="50"/>
      <c r="N8110" s="50"/>
      <c r="O8110" s="50"/>
      <c r="P8110" s="50"/>
      <c r="Q8110" s="50"/>
      <c r="R8110" s="50"/>
      <c r="S8110" s="50"/>
      <c r="T8110" s="50"/>
      <c r="U8110" s="50"/>
      <c r="V8110" s="50"/>
      <c r="W8110" s="50"/>
      <c r="X8110" s="50"/>
      <c r="Y8110" s="50"/>
      <c r="Z8110" s="50"/>
      <c r="AA8110" s="50"/>
      <c r="AB8110" s="50"/>
      <c r="AC8110" s="50"/>
      <c r="AD8110" s="50"/>
      <c r="AE8110" s="50"/>
      <c r="AF8110" s="50"/>
      <c r="AG8110" s="50"/>
      <c r="AH8110" s="50"/>
      <c r="AI8110" s="50"/>
      <c r="AJ8110" s="50"/>
      <c r="AK8110" s="50"/>
      <c r="AL8110" s="50"/>
      <c r="AM8110" s="50"/>
      <c r="AN8110" s="50"/>
      <c r="AO8110" s="50"/>
      <c r="AP8110" s="50"/>
      <c r="AQ8110" s="50"/>
      <c r="AR8110" s="50"/>
      <c r="AS8110" s="50"/>
      <c r="AT8110" s="50"/>
      <c r="AU8110" s="50"/>
      <c r="AV8110" s="50"/>
      <c r="AW8110" s="50"/>
      <c r="AX8110" s="50"/>
      <c r="AY8110" s="50"/>
      <c r="AZ8110" s="50"/>
      <c r="BA8110" s="50"/>
      <c r="BB8110" s="50"/>
      <c r="BC8110" s="50"/>
      <c r="BD8110" s="50"/>
      <c r="BE8110" s="50"/>
      <c r="BF8110" s="50"/>
      <c r="BG8110" s="50"/>
      <c r="BH8110" s="50"/>
      <c r="BI8110" s="50"/>
      <c r="BJ8110" s="50"/>
      <c r="BK8110" s="50"/>
      <c r="BL8110" s="50"/>
      <c r="BM8110" s="50"/>
      <c r="BN8110" s="50"/>
      <c r="BO8110" s="50"/>
      <c r="BP8110" s="50"/>
      <c r="BQ8110" s="50"/>
      <c r="BR8110" s="50"/>
      <c r="BS8110" s="50"/>
      <c r="BT8110" s="50"/>
      <c r="BU8110" s="50"/>
      <c r="BV8110" s="50"/>
      <c r="BW8110" s="50"/>
      <c r="BX8110" s="50"/>
      <c r="BY8110" s="50"/>
      <c r="BZ8110" s="50"/>
      <c r="CA8110" s="50"/>
      <c r="CB8110" s="50"/>
      <c r="CC8110" s="50"/>
      <c r="CD8110" s="50"/>
      <c r="CE8110" s="50"/>
      <c r="CF8110" s="50"/>
      <c r="CG8110" s="50"/>
      <c r="CH8110" s="50"/>
      <c r="CI8110" s="50"/>
      <c r="CJ8110" s="50"/>
      <c r="CK8110" s="50"/>
      <c r="CL8110" s="50"/>
      <c r="CM8110" s="50"/>
      <c r="CN8110" s="50"/>
      <c r="CO8110" s="50"/>
      <c r="CP8110" s="50"/>
      <c r="CQ8110" s="50"/>
      <c r="CR8110" s="50"/>
      <c r="CS8110" s="50"/>
      <c r="CT8110" s="50"/>
      <c r="CU8110" s="50"/>
      <c r="CV8110" s="50"/>
      <c r="CW8110" s="50"/>
      <c r="CX8110" s="50"/>
      <c r="CY8110" s="50"/>
      <c r="CZ8110" s="50"/>
      <c r="DA8110" s="50"/>
      <c r="DB8110" s="50"/>
      <c r="DC8110" s="50"/>
      <c r="DD8110" s="50"/>
      <c r="DE8110" s="50"/>
      <c r="DF8110" s="50"/>
      <c r="DG8110" s="50"/>
    </row>
    <row r="8111" spans="1:111" x14ac:dyDescent="0.2">
      <c r="A8111" s="185"/>
      <c r="B8111" s="186"/>
      <c r="C8111" s="186"/>
      <c r="D8111" s="54"/>
      <c r="E8111" s="310"/>
      <c r="F8111" s="192"/>
      <c r="G8111" s="192"/>
      <c r="H8111" s="50"/>
      <c r="I8111" s="50"/>
      <c r="J8111" s="50"/>
      <c r="K8111" s="50"/>
      <c r="L8111" s="50"/>
      <c r="M8111" s="50"/>
      <c r="N8111" s="50"/>
      <c r="O8111" s="50"/>
      <c r="P8111" s="50"/>
      <c r="Q8111" s="50"/>
      <c r="R8111" s="50"/>
      <c r="S8111" s="50"/>
      <c r="T8111" s="50"/>
      <c r="U8111" s="50"/>
      <c r="V8111" s="50"/>
      <c r="W8111" s="50"/>
      <c r="X8111" s="50"/>
      <c r="Y8111" s="50"/>
      <c r="Z8111" s="50"/>
      <c r="AA8111" s="50"/>
      <c r="AB8111" s="50"/>
      <c r="AC8111" s="50"/>
      <c r="AD8111" s="50"/>
      <c r="AE8111" s="50"/>
      <c r="AF8111" s="50"/>
      <c r="AG8111" s="50"/>
      <c r="AH8111" s="50"/>
      <c r="AI8111" s="50"/>
      <c r="AJ8111" s="50"/>
      <c r="AK8111" s="50"/>
      <c r="AL8111" s="50"/>
      <c r="AM8111" s="50"/>
      <c r="AN8111" s="50"/>
      <c r="AO8111" s="50"/>
      <c r="AP8111" s="50"/>
      <c r="AQ8111" s="50"/>
      <c r="AR8111" s="50"/>
      <c r="AS8111" s="50"/>
      <c r="AT8111" s="50"/>
      <c r="AU8111" s="50"/>
      <c r="AV8111" s="50"/>
      <c r="AW8111" s="50"/>
      <c r="AX8111" s="50"/>
      <c r="AY8111" s="50"/>
      <c r="AZ8111" s="50"/>
      <c r="BA8111" s="50"/>
      <c r="BB8111" s="50"/>
      <c r="BC8111" s="50"/>
      <c r="BD8111" s="50"/>
      <c r="BE8111" s="50"/>
      <c r="BF8111" s="50"/>
      <c r="BG8111" s="50"/>
      <c r="BH8111" s="50"/>
      <c r="BI8111" s="50"/>
      <c r="BJ8111" s="50"/>
      <c r="BK8111" s="50"/>
      <c r="BL8111" s="50"/>
      <c r="BM8111" s="50"/>
      <c r="BN8111" s="50"/>
      <c r="BO8111" s="50"/>
      <c r="BP8111" s="50"/>
      <c r="BQ8111" s="50"/>
      <c r="BR8111" s="50"/>
      <c r="BS8111" s="50"/>
      <c r="BT8111" s="50"/>
      <c r="BU8111" s="50"/>
      <c r="BV8111" s="50"/>
      <c r="BW8111" s="50"/>
      <c r="BX8111" s="50"/>
      <c r="BY8111" s="50"/>
      <c r="BZ8111" s="50"/>
      <c r="CA8111" s="50"/>
      <c r="CB8111" s="50"/>
      <c r="CC8111" s="50"/>
      <c r="CD8111" s="50"/>
      <c r="CE8111" s="50"/>
      <c r="CF8111" s="50"/>
      <c r="CG8111" s="50"/>
      <c r="CH8111" s="50"/>
      <c r="CI8111" s="50"/>
      <c r="CJ8111" s="50"/>
      <c r="CK8111" s="50"/>
      <c r="CL8111" s="50"/>
      <c r="CM8111" s="50"/>
      <c r="CN8111" s="50"/>
      <c r="CO8111" s="50"/>
      <c r="CP8111" s="50"/>
      <c r="CQ8111" s="50"/>
      <c r="CR8111" s="50"/>
      <c r="CS8111" s="50"/>
      <c r="CT8111" s="50"/>
      <c r="CU8111" s="50"/>
      <c r="CV8111" s="50"/>
      <c r="CW8111" s="50"/>
      <c r="CX8111" s="50"/>
      <c r="CY8111" s="50"/>
      <c r="CZ8111" s="50"/>
      <c r="DA8111" s="50"/>
      <c r="DB8111" s="50"/>
      <c r="DC8111" s="50"/>
      <c r="DD8111" s="50"/>
      <c r="DE8111" s="50"/>
      <c r="DF8111" s="50"/>
      <c r="DG8111" s="50"/>
    </row>
    <row r="8112" spans="1:111" x14ac:dyDescent="0.2">
      <c r="A8112" s="185"/>
      <c r="B8112" s="186"/>
      <c r="C8112" s="186"/>
      <c r="D8112" s="54"/>
      <c r="E8112" s="310"/>
      <c r="F8112" s="192"/>
      <c r="G8112" s="192"/>
      <c r="H8112" s="50"/>
      <c r="I8112" s="50"/>
      <c r="J8112" s="50"/>
      <c r="K8112" s="50"/>
      <c r="L8112" s="50"/>
      <c r="M8112" s="50"/>
      <c r="N8112" s="50"/>
      <c r="O8112" s="50"/>
      <c r="P8112" s="50"/>
      <c r="Q8112" s="50"/>
      <c r="R8112" s="50"/>
      <c r="S8112" s="50"/>
      <c r="T8112" s="50"/>
      <c r="U8112" s="50"/>
      <c r="V8112" s="50"/>
      <c r="W8112" s="50"/>
      <c r="X8112" s="50"/>
      <c r="Y8112" s="50"/>
      <c r="Z8112" s="50"/>
      <c r="AA8112" s="50"/>
      <c r="AB8112" s="50"/>
      <c r="AC8112" s="50"/>
      <c r="AD8112" s="50"/>
      <c r="AE8112" s="50"/>
      <c r="AF8112" s="50"/>
      <c r="AG8112" s="50"/>
      <c r="AH8112" s="50"/>
      <c r="AI8112" s="50"/>
      <c r="AJ8112" s="50"/>
      <c r="AK8112" s="50"/>
      <c r="AL8112" s="50"/>
      <c r="AM8112" s="50"/>
      <c r="AN8112" s="50"/>
      <c r="AO8112" s="50"/>
      <c r="AP8112" s="50"/>
      <c r="AQ8112" s="50"/>
      <c r="AR8112" s="50"/>
      <c r="AS8112" s="50"/>
      <c r="AT8112" s="50"/>
      <c r="AU8112" s="50"/>
      <c r="AV8112" s="50"/>
      <c r="AW8112" s="50"/>
      <c r="AX8112" s="50"/>
      <c r="AY8112" s="50"/>
      <c r="AZ8112" s="50"/>
      <c r="BA8112" s="50"/>
      <c r="BB8112" s="50"/>
      <c r="BC8112" s="50"/>
      <c r="BD8112" s="50"/>
      <c r="BE8112" s="50"/>
      <c r="BF8112" s="50"/>
      <c r="BG8112" s="50"/>
      <c r="BH8112" s="50"/>
      <c r="BI8112" s="50"/>
      <c r="BJ8112" s="50"/>
      <c r="BK8112" s="50"/>
      <c r="BL8112" s="50"/>
      <c r="BM8112" s="50"/>
      <c r="BN8112" s="50"/>
      <c r="BO8112" s="50"/>
      <c r="BP8112" s="50"/>
      <c r="BQ8112" s="50"/>
      <c r="BR8112" s="50"/>
      <c r="BS8112" s="50"/>
      <c r="BT8112" s="50"/>
      <c r="BU8112" s="50"/>
      <c r="BV8112" s="50"/>
      <c r="BW8112" s="50"/>
      <c r="BX8112" s="50"/>
      <c r="BY8112" s="50"/>
      <c r="BZ8112" s="50"/>
      <c r="CA8112" s="50"/>
      <c r="CB8112" s="50"/>
      <c r="CC8112" s="50"/>
      <c r="CD8112" s="50"/>
      <c r="CE8112" s="50"/>
      <c r="CF8112" s="50"/>
      <c r="CG8112" s="50"/>
      <c r="CH8112" s="50"/>
      <c r="CI8112" s="50"/>
      <c r="CJ8112" s="50"/>
      <c r="CK8112" s="50"/>
      <c r="CL8112" s="50"/>
      <c r="CM8112" s="50"/>
      <c r="CN8112" s="50"/>
      <c r="CO8112" s="50"/>
      <c r="CP8112" s="50"/>
      <c r="CQ8112" s="50"/>
      <c r="CR8112" s="50"/>
      <c r="CS8112" s="50"/>
      <c r="CT8112" s="50"/>
      <c r="CU8112" s="50"/>
      <c r="CV8112" s="50"/>
      <c r="CW8112" s="50"/>
      <c r="CX8112" s="50"/>
      <c r="CY8112" s="50"/>
      <c r="CZ8112" s="50"/>
      <c r="DA8112" s="50"/>
      <c r="DB8112" s="50"/>
      <c r="DC8112" s="50"/>
      <c r="DD8112" s="50"/>
      <c r="DE8112" s="50"/>
      <c r="DF8112" s="50"/>
      <c r="DG8112" s="50"/>
    </row>
    <row r="8113" spans="1:111" x14ac:dyDescent="0.2">
      <c r="A8113" s="185"/>
      <c r="B8113" s="186"/>
      <c r="C8113" s="186"/>
      <c r="D8113" s="54"/>
      <c r="E8113" s="310"/>
      <c r="F8113" s="192"/>
      <c r="G8113" s="192"/>
      <c r="H8113" s="50"/>
      <c r="I8113" s="50"/>
      <c r="J8113" s="50"/>
      <c r="K8113" s="50"/>
      <c r="L8113" s="50"/>
      <c r="M8113" s="50"/>
      <c r="N8113" s="50"/>
      <c r="O8113" s="50"/>
      <c r="P8113" s="50"/>
      <c r="Q8113" s="50"/>
      <c r="R8113" s="50"/>
      <c r="S8113" s="50"/>
      <c r="T8113" s="50"/>
      <c r="U8113" s="50"/>
      <c r="V8113" s="50"/>
      <c r="W8113" s="50"/>
      <c r="X8113" s="50"/>
      <c r="Y8113" s="50"/>
      <c r="Z8113" s="50"/>
      <c r="AA8113" s="50"/>
      <c r="AB8113" s="50"/>
      <c r="AC8113" s="50"/>
      <c r="AD8113" s="50"/>
      <c r="AE8113" s="50"/>
      <c r="AF8113" s="50"/>
      <c r="AG8113" s="50"/>
      <c r="AH8113" s="50"/>
      <c r="AI8113" s="50"/>
      <c r="AJ8113" s="50"/>
      <c r="AK8113" s="50"/>
      <c r="AL8113" s="50"/>
      <c r="AM8113" s="50"/>
      <c r="AN8113" s="50"/>
      <c r="AO8113" s="50"/>
      <c r="AP8113" s="50"/>
      <c r="AQ8113" s="50"/>
      <c r="AR8113" s="50"/>
      <c r="AS8113" s="50"/>
      <c r="AT8113" s="50"/>
      <c r="AU8113" s="50"/>
      <c r="AV8113" s="50"/>
      <c r="AW8113" s="50"/>
      <c r="AX8113" s="50"/>
      <c r="AY8113" s="50"/>
      <c r="AZ8113" s="50"/>
      <c r="BA8113" s="50"/>
      <c r="BB8113" s="50"/>
      <c r="BC8113" s="50"/>
      <c r="BD8113" s="50"/>
      <c r="BE8113" s="50"/>
      <c r="BF8113" s="50"/>
      <c r="BG8113" s="50"/>
      <c r="BH8113" s="50"/>
      <c r="BI8113" s="50"/>
      <c r="BJ8113" s="50"/>
      <c r="BK8113" s="50"/>
      <c r="BL8113" s="50"/>
      <c r="BM8113" s="50"/>
      <c r="BN8113" s="50"/>
      <c r="BO8113" s="50"/>
      <c r="BP8113" s="50"/>
      <c r="BQ8113" s="50"/>
      <c r="BR8113" s="50"/>
      <c r="BS8113" s="50"/>
      <c r="BT8113" s="50"/>
      <c r="BU8113" s="50"/>
      <c r="BV8113" s="50"/>
      <c r="BW8113" s="50"/>
      <c r="BX8113" s="50"/>
      <c r="BY8113" s="50"/>
      <c r="BZ8113" s="50"/>
      <c r="CA8113" s="50"/>
      <c r="CB8113" s="50"/>
      <c r="CC8113" s="50"/>
      <c r="CD8113" s="50"/>
      <c r="CE8113" s="50"/>
      <c r="CF8113" s="50"/>
      <c r="CG8113" s="50"/>
      <c r="CH8113" s="50"/>
      <c r="CI8113" s="50"/>
      <c r="CJ8113" s="50"/>
      <c r="CK8113" s="50"/>
      <c r="CL8113" s="50"/>
      <c r="CM8113" s="50"/>
      <c r="CN8113" s="50"/>
      <c r="CO8113" s="50"/>
      <c r="CP8113" s="50"/>
      <c r="CQ8113" s="50"/>
      <c r="CR8113" s="50"/>
      <c r="CS8113" s="50"/>
      <c r="CT8113" s="50"/>
      <c r="CU8113" s="50"/>
      <c r="CV8113" s="50"/>
      <c r="CW8113" s="50"/>
      <c r="CX8113" s="50"/>
      <c r="CY8113" s="50"/>
      <c r="CZ8113" s="50"/>
      <c r="DA8113" s="50"/>
      <c r="DB8113" s="50"/>
      <c r="DC8113" s="50"/>
      <c r="DD8113" s="50"/>
      <c r="DE8113" s="50"/>
      <c r="DF8113" s="50"/>
      <c r="DG8113" s="50"/>
    </row>
    <row r="8114" spans="1:111" x14ac:dyDescent="0.2">
      <c r="A8114" s="185"/>
      <c r="B8114" s="186"/>
      <c r="C8114" s="186"/>
      <c r="D8114" s="54"/>
      <c r="E8114" s="310"/>
      <c r="F8114" s="192"/>
      <c r="G8114" s="192"/>
      <c r="H8114" s="50"/>
      <c r="I8114" s="50"/>
      <c r="J8114" s="50"/>
      <c r="K8114" s="50"/>
      <c r="L8114" s="50"/>
      <c r="M8114" s="50"/>
      <c r="N8114" s="50"/>
      <c r="O8114" s="50"/>
      <c r="P8114" s="50"/>
      <c r="Q8114" s="50"/>
      <c r="R8114" s="50"/>
      <c r="S8114" s="50"/>
      <c r="T8114" s="50"/>
      <c r="U8114" s="50"/>
      <c r="V8114" s="50"/>
      <c r="W8114" s="50"/>
      <c r="X8114" s="50"/>
      <c r="Y8114" s="50"/>
      <c r="Z8114" s="50"/>
      <c r="AA8114" s="50"/>
      <c r="AB8114" s="50"/>
      <c r="AC8114" s="50"/>
      <c r="AD8114" s="50"/>
      <c r="AE8114" s="50"/>
      <c r="AF8114" s="50"/>
      <c r="AG8114" s="50"/>
      <c r="AH8114" s="50"/>
      <c r="AI8114" s="50"/>
      <c r="AJ8114" s="50"/>
      <c r="AK8114" s="50"/>
      <c r="AL8114" s="50"/>
      <c r="AM8114" s="50"/>
      <c r="AN8114" s="50"/>
      <c r="AO8114" s="50"/>
      <c r="AP8114" s="50"/>
      <c r="AQ8114" s="50"/>
      <c r="AR8114" s="50"/>
      <c r="AS8114" s="50"/>
      <c r="AT8114" s="50"/>
      <c r="AU8114" s="50"/>
      <c r="AV8114" s="50"/>
      <c r="AW8114" s="50"/>
      <c r="AX8114" s="50"/>
      <c r="AY8114" s="50"/>
      <c r="AZ8114" s="50"/>
      <c r="BA8114" s="50"/>
      <c r="BB8114" s="50"/>
      <c r="BC8114" s="50"/>
      <c r="BD8114" s="50"/>
      <c r="BE8114" s="50"/>
      <c r="BF8114" s="50"/>
      <c r="BG8114" s="50"/>
      <c r="BH8114" s="50"/>
      <c r="BI8114" s="50"/>
      <c r="BJ8114" s="50"/>
      <c r="BK8114" s="50"/>
      <c r="BL8114" s="50"/>
      <c r="BM8114" s="50"/>
      <c r="BN8114" s="50"/>
      <c r="BO8114" s="50"/>
      <c r="BP8114" s="50"/>
      <c r="BQ8114" s="50"/>
      <c r="BR8114" s="50"/>
      <c r="BS8114" s="50"/>
      <c r="BT8114" s="50"/>
      <c r="BU8114" s="50"/>
      <c r="BV8114" s="50"/>
      <c r="BW8114" s="50"/>
      <c r="BX8114" s="50"/>
      <c r="BY8114" s="50"/>
      <c r="BZ8114" s="50"/>
      <c r="CA8114" s="50"/>
      <c r="CB8114" s="50"/>
      <c r="CC8114" s="50"/>
      <c r="CD8114" s="50"/>
      <c r="CE8114" s="50"/>
      <c r="CF8114" s="50"/>
      <c r="CG8114" s="50"/>
      <c r="CH8114" s="50"/>
      <c r="CI8114" s="50"/>
      <c r="CJ8114" s="50"/>
      <c r="CK8114" s="50"/>
      <c r="CL8114" s="50"/>
      <c r="CM8114" s="50"/>
      <c r="CN8114" s="50"/>
      <c r="CO8114" s="50"/>
      <c r="CP8114" s="50"/>
      <c r="CQ8114" s="50"/>
      <c r="CR8114" s="50"/>
      <c r="CS8114" s="50"/>
      <c r="CT8114" s="50"/>
      <c r="CU8114" s="50"/>
      <c r="CV8114" s="50"/>
      <c r="CW8114" s="50"/>
      <c r="CX8114" s="50"/>
      <c r="CY8114" s="50"/>
      <c r="CZ8114" s="50"/>
      <c r="DA8114" s="50"/>
      <c r="DB8114" s="50"/>
      <c r="DC8114" s="50"/>
      <c r="DD8114" s="50"/>
      <c r="DE8114" s="50"/>
      <c r="DF8114" s="50"/>
      <c r="DG8114" s="50"/>
    </row>
    <row r="8115" spans="1:111" x14ac:dyDescent="0.2">
      <c r="A8115" s="185"/>
      <c r="B8115" s="186"/>
      <c r="C8115" s="186"/>
      <c r="D8115" s="54"/>
      <c r="E8115" s="310"/>
      <c r="F8115" s="192"/>
      <c r="G8115" s="192"/>
      <c r="H8115" s="50"/>
      <c r="I8115" s="50"/>
      <c r="J8115" s="50"/>
      <c r="K8115" s="50"/>
      <c r="L8115" s="50"/>
      <c r="M8115" s="50"/>
      <c r="N8115" s="50"/>
      <c r="O8115" s="50"/>
      <c r="P8115" s="50"/>
      <c r="Q8115" s="50"/>
      <c r="R8115" s="50"/>
      <c r="S8115" s="50"/>
      <c r="T8115" s="50"/>
      <c r="U8115" s="50"/>
      <c r="V8115" s="50"/>
      <c r="W8115" s="50"/>
      <c r="X8115" s="50"/>
      <c r="Y8115" s="50"/>
      <c r="Z8115" s="50"/>
      <c r="AA8115" s="50"/>
      <c r="AB8115" s="50"/>
      <c r="AC8115" s="50"/>
      <c r="AD8115" s="50"/>
      <c r="AE8115" s="50"/>
      <c r="AF8115" s="50"/>
      <c r="AG8115" s="50"/>
      <c r="AH8115" s="50"/>
      <c r="AI8115" s="50"/>
      <c r="AJ8115" s="50"/>
      <c r="AK8115" s="50"/>
      <c r="AL8115" s="50"/>
      <c r="AM8115" s="50"/>
      <c r="AN8115" s="50"/>
      <c r="AO8115" s="50"/>
      <c r="AP8115" s="50"/>
      <c r="AQ8115" s="50"/>
      <c r="AR8115" s="50"/>
      <c r="AS8115" s="50"/>
      <c r="AT8115" s="50"/>
      <c r="AU8115" s="50"/>
      <c r="AV8115" s="50"/>
      <c r="AW8115" s="50"/>
      <c r="AX8115" s="50"/>
      <c r="AY8115" s="50"/>
      <c r="AZ8115" s="50"/>
      <c r="BA8115" s="50"/>
      <c r="BB8115" s="50"/>
      <c r="BC8115" s="50"/>
      <c r="BD8115" s="50"/>
      <c r="BE8115" s="50"/>
      <c r="BF8115" s="50"/>
      <c r="BG8115" s="50"/>
      <c r="BH8115" s="50"/>
      <c r="BI8115" s="50"/>
      <c r="BJ8115" s="50"/>
      <c r="BK8115" s="50"/>
      <c r="BL8115" s="50"/>
      <c r="BM8115" s="50"/>
      <c r="BN8115" s="50"/>
      <c r="BO8115" s="50"/>
      <c r="BP8115" s="50"/>
      <c r="BQ8115" s="50"/>
      <c r="BR8115" s="50"/>
      <c r="BS8115" s="50"/>
      <c r="BT8115" s="50"/>
      <c r="BU8115" s="50"/>
      <c r="BV8115" s="50"/>
      <c r="BW8115" s="50"/>
      <c r="BX8115" s="50"/>
      <c r="BY8115" s="50"/>
      <c r="BZ8115" s="50"/>
      <c r="CA8115" s="50"/>
      <c r="CB8115" s="50"/>
      <c r="CC8115" s="50"/>
      <c r="CD8115" s="50"/>
      <c r="CE8115" s="50"/>
      <c r="CF8115" s="50"/>
      <c r="CG8115" s="50"/>
      <c r="CH8115" s="50"/>
      <c r="CI8115" s="50"/>
      <c r="CJ8115" s="50"/>
      <c r="CK8115" s="50"/>
      <c r="CL8115" s="50"/>
      <c r="CM8115" s="50"/>
      <c r="CN8115" s="50"/>
      <c r="CO8115" s="50"/>
      <c r="CP8115" s="50"/>
      <c r="CQ8115" s="50"/>
      <c r="CR8115" s="50"/>
      <c r="CS8115" s="50"/>
      <c r="CT8115" s="50"/>
      <c r="CU8115" s="50"/>
      <c r="CV8115" s="50"/>
      <c r="CW8115" s="50"/>
      <c r="CX8115" s="50"/>
      <c r="CY8115" s="50"/>
      <c r="CZ8115" s="50"/>
      <c r="DA8115" s="50"/>
      <c r="DB8115" s="50"/>
      <c r="DC8115" s="50"/>
      <c r="DD8115" s="50"/>
      <c r="DE8115" s="50"/>
      <c r="DF8115" s="50"/>
      <c r="DG8115" s="50"/>
    </row>
    <row r="8116" spans="1:111" x14ac:dyDescent="0.2">
      <c r="A8116" s="185"/>
      <c r="B8116" s="186"/>
      <c r="C8116" s="186"/>
      <c r="D8116" s="54"/>
      <c r="E8116" s="310"/>
      <c r="F8116" s="192"/>
      <c r="G8116" s="192"/>
      <c r="H8116" s="50"/>
      <c r="I8116" s="50"/>
      <c r="J8116" s="50"/>
      <c r="K8116" s="50"/>
      <c r="L8116" s="50"/>
      <c r="M8116" s="50"/>
      <c r="N8116" s="50"/>
      <c r="O8116" s="50"/>
      <c r="P8116" s="50"/>
      <c r="Q8116" s="50"/>
      <c r="R8116" s="50"/>
      <c r="S8116" s="50"/>
      <c r="T8116" s="50"/>
      <c r="U8116" s="50"/>
      <c r="V8116" s="50"/>
      <c r="W8116" s="50"/>
      <c r="X8116" s="50"/>
      <c r="Y8116" s="50"/>
      <c r="Z8116" s="50"/>
      <c r="AA8116" s="50"/>
      <c r="AB8116" s="50"/>
      <c r="AC8116" s="50"/>
      <c r="AD8116" s="50"/>
      <c r="AE8116" s="50"/>
      <c r="AF8116" s="50"/>
      <c r="AG8116" s="50"/>
      <c r="AH8116" s="50"/>
      <c r="AI8116" s="50"/>
      <c r="AJ8116" s="50"/>
      <c r="AK8116" s="50"/>
      <c r="AL8116" s="50"/>
      <c r="AM8116" s="50"/>
      <c r="AN8116" s="50"/>
      <c r="AO8116" s="50"/>
      <c r="AP8116" s="50"/>
      <c r="AQ8116" s="50"/>
      <c r="AR8116" s="50"/>
      <c r="AS8116" s="50"/>
      <c r="AT8116" s="50"/>
      <c r="AU8116" s="50"/>
      <c r="AV8116" s="50"/>
      <c r="AW8116" s="50"/>
      <c r="AX8116" s="50"/>
      <c r="AY8116" s="50"/>
      <c r="AZ8116" s="50"/>
      <c r="BA8116" s="50"/>
      <c r="BB8116" s="50"/>
      <c r="BC8116" s="50"/>
      <c r="BD8116" s="50"/>
      <c r="BE8116" s="50"/>
      <c r="BF8116" s="50"/>
      <c r="BG8116" s="50"/>
      <c r="BH8116" s="50"/>
      <c r="BI8116" s="50"/>
      <c r="BJ8116" s="50"/>
      <c r="BK8116" s="50"/>
      <c r="BL8116" s="50"/>
      <c r="BM8116" s="50"/>
      <c r="BN8116" s="50"/>
      <c r="BO8116" s="50"/>
      <c r="BP8116" s="50"/>
      <c r="BQ8116" s="50"/>
      <c r="BR8116" s="50"/>
      <c r="BS8116" s="50"/>
      <c r="BT8116" s="50"/>
      <c r="BU8116" s="50"/>
      <c r="BV8116" s="50"/>
      <c r="BW8116" s="50"/>
      <c r="BX8116" s="50"/>
      <c r="BY8116" s="50"/>
      <c r="BZ8116" s="50"/>
      <c r="CA8116" s="50"/>
      <c r="CB8116" s="50"/>
      <c r="CC8116" s="50"/>
      <c r="CD8116" s="50"/>
      <c r="CE8116" s="50"/>
      <c r="CF8116" s="50"/>
      <c r="CG8116" s="50"/>
      <c r="CH8116" s="50"/>
      <c r="CI8116" s="50"/>
      <c r="CJ8116" s="50"/>
      <c r="CK8116" s="50"/>
      <c r="CL8116" s="50"/>
      <c r="CM8116" s="50"/>
      <c r="CN8116" s="50"/>
      <c r="CO8116" s="50"/>
      <c r="CP8116" s="50"/>
      <c r="CQ8116" s="50"/>
      <c r="CR8116" s="50"/>
      <c r="CS8116" s="50"/>
      <c r="CT8116" s="50"/>
      <c r="CU8116" s="50"/>
      <c r="CV8116" s="50"/>
      <c r="CW8116" s="50"/>
      <c r="CX8116" s="50"/>
      <c r="CY8116" s="50"/>
      <c r="CZ8116" s="50"/>
      <c r="DA8116" s="50"/>
      <c r="DB8116" s="50"/>
      <c r="DC8116" s="50"/>
      <c r="DD8116" s="50"/>
      <c r="DE8116" s="50"/>
      <c r="DF8116" s="50"/>
      <c r="DG8116" s="50"/>
    </row>
    <row r="8117" spans="1:111" x14ac:dyDescent="0.2">
      <c r="A8117" s="185"/>
      <c r="B8117" s="186"/>
      <c r="C8117" s="186"/>
      <c r="D8117" s="54"/>
      <c r="E8117" s="310"/>
      <c r="F8117" s="192"/>
      <c r="G8117" s="192"/>
      <c r="H8117" s="50"/>
      <c r="I8117" s="50"/>
      <c r="J8117" s="50"/>
      <c r="K8117" s="50"/>
      <c r="L8117" s="50"/>
      <c r="M8117" s="50"/>
      <c r="N8117" s="50"/>
      <c r="O8117" s="50"/>
      <c r="P8117" s="50"/>
      <c r="Q8117" s="50"/>
      <c r="R8117" s="50"/>
      <c r="S8117" s="50"/>
      <c r="T8117" s="50"/>
      <c r="U8117" s="50"/>
      <c r="V8117" s="50"/>
      <c r="W8117" s="50"/>
      <c r="X8117" s="50"/>
      <c r="Y8117" s="50"/>
      <c r="Z8117" s="50"/>
      <c r="AA8117" s="50"/>
      <c r="AB8117" s="50"/>
      <c r="AC8117" s="50"/>
      <c r="AD8117" s="50"/>
      <c r="AE8117" s="50"/>
      <c r="AF8117" s="50"/>
      <c r="AG8117" s="50"/>
      <c r="AH8117" s="50"/>
      <c r="AI8117" s="50"/>
      <c r="AJ8117" s="50"/>
      <c r="AK8117" s="50"/>
      <c r="AL8117" s="50"/>
      <c r="AM8117" s="50"/>
      <c r="AN8117" s="50"/>
      <c r="AO8117" s="50"/>
      <c r="AP8117" s="50"/>
      <c r="AQ8117" s="50"/>
      <c r="AR8117" s="50"/>
      <c r="AS8117" s="50"/>
      <c r="AT8117" s="50"/>
      <c r="AU8117" s="50"/>
      <c r="AV8117" s="50"/>
      <c r="AW8117" s="50"/>
      <c r="AX8117" s="50"/>
      <c r="AY8117" s="50"/>
      <c r="AZ8117" s="50"/>
      <c r="BA8117" s="50"/>
      <c r="BB8117" s="50"/>
      <c r="BC8117" s="50"/>
      <c r="BD8117" s="50"/>
      <c r="BE8117" s="50"/>
      <c r="BF8117" s="50"/>
      <c r="BG8117" s="50"/>
      <c r="BH8117" s="50"/>
      <c r="BI8117" s="50"/>
      <c r="BJ8117" s="50"/>
      <c r="BK8117" s="50"/>
      <c r="BL8117" s="50"/>
      <c r="BM8117" s="50"/>
      <c r="BN8117" s="50"/>
      <c r="BO8117" s="50"/>
      <c r="BP8117" s="50"/>
      <c r="BQ8117" s="50"/>
      <c r="BR8117" s="50"/>
      <c r="BS8117" s="50"/>
      <c r="BT8117" s="50"/>
      <c r="BU8117" s="50"/>
      <c r="BV8117" s="50"/>
      <c r="BW8117" s="50"/>
      <c r="BX8117" s="50"/>
      <c r="BY8117" s="50"/>
      <c r="BZ8117" s="50"/>
      <c r="CA8117" s="50"/>
      <c r="CB8117" s="50"/>
      <c r="CC8117" s="50"/>
      <c r="CD8117" s="50"/>
      <c r="CE8117" s="50"/>
      <c r="CF8117" s="50"/>
      <c r="CG8117" s="50"/>
      <c r="CH8117" s="50"/>
      <c r="CI8117" s="50"/>
      <c r="CJ8117" s="50"/>
      <c r="CK8117" s="50"/>
      <c r="CL8117" s="50"/>
      <c r="CM8117" s="50"/>
      <c r="CN8117" s="50"/>
      <c r="CO8117" s="50"/>
      <c r="CP8117" s="50"/>
      <c r="CQ8117" s="50"/>
      <c r="CR8117" s="50"/>
      <c r="CS8117" s="50"/>
      <c r="CT8117" s="50"/>
      <c r="CU8117" s="50"/>
      <c r="CV8117" s="50"/>
      <c r="CW8117" s="50"/>
      <c r="CX8117" s="50"/>
      <c r="CY8117" s="50"/>
      <c r="CZ8117" s="50"/>
      <c r="DA8117" s="50"/>
      <c r="DB8117" s="50"/>
      <c r="DC8117" s="50"/>
      <c r="DD8117" s="50"/>
      <c r="DE8117" s="50"/>
      <c r="DF8117" s="50"/>
      <c r="DG8117" s="50"/>
    </row>
    <row r="8118" spans="1:111" x14ac:dyDescent="0.2">
      <c r="A8118" s="185"/>
      <c r="B8118" s="186"/>
      <c r="C8118" s="186"/>
      <c r="D8118" s="54"/>
      <c r="E8118" s="310"/>
      <c r="F8118" s="192"/>
      <c r="G8118" s="192"/>
      <c r="H8118" s="50"/>
      <c r="I8118" s="50"/>
      <c r="J8118" s="50"/>
      <c r="K8118" s="50"/>
      <c r="L8118" s="50"/>
      <c r="M8118" s="50"/>
      <c r="N8118" s="50"/>
      <c r="O8118" s="50"/>
      <c r="P8118" s="50"/>
      <c r="Q8118" s="50"/>
      <c r="R8118" s="50"/>
      <c r="S8118" s="50"/>
      <c r="T8118" s="50"/>
      <c r="U8118" s="50"/>
      <c r="V8118" s="50"/>
      <c r="W8118" s="50"/>
      <c r="X8118" s="50"/>
      <c r="Y8118" s="50"/>
      <c r="Z8118" s="50"/>
      <c r="AA8118" s="50"/>
      <c r="AB8118" s="50"/>
      <c r="AC8118" s="50"/>
      <c r="AD8118" s="50"/>
      <c r="AE8118" s="50"/>
      <c r="AF8118" s="50"/>
      <c r="AG8118" s="50"/>
      <c r="AH8118" s="50"/>
      <c r="AI8118" s="50"/>
      <c r="AJ8118" s="50"/>
      <c r="AK8118" s="50"/>
      <c r="AL8118" s="50"/>
      <c r="AM8118" s="50"/>
      <c r="AN8118" s="50"/>
      <c r="AO8118" s="50"/>
      <c r="AP8118" s="50"/>
      <c r="AQ8118" s="50"/>
      <c r="AR8118" s="50"/>
      <c r="AS8118" s="50"/>
      <c r="AT8118" s="50"/>
      <c r="AU8118" s="50"/>
      <c r="AV8118" s="50"/>
      <c r="AW8118" s="50"/>
      <c r="AX8118" s="50"/>
      <c r="AY8118" s="50"/>
      <c r="AZ8118" s="50"/>
      <c r="BA8118" s="50"/>
      <c r="BB8118" s="50"/>
      <c r="BC8118" s="50"/>
      <c r="BD8118" s="50"/>
      <c r="BE8118" s="50"/>
      <c r="BF8118" s="50"/>
      <c r="BG8118" s="50"/>
      <c r="BH8118" s="50"/>
      <c r="BI8118" s="50"/>
      <c r="BJ8118" s="50"/>
      <c r="BK8118" s="50"/>
      <c r="BL8118" s="50"/>
      <c r="BM8118" s="50"/>
      <c r="BN8118" s="50"/>
      <c r="BO8118" s="50"/>
      <c r="BP8118" s="50"/>
      <c r="BQ8118" s="50"/>
      <c r="BR8118" s="50"/>
      <c r="BS8118" s="50"/>
      <c r="BT8118" s="50"/>
      <c r="BU8118" s="50"/>
      <c r="BV8118" s="50"/>
      <c r="BW8118" s="50"/>
      <c r="BX8118" s="50"/>
      <c r="BY8118" s="50"/>
      <c r="BZ8118" s="50"/>
      <c r="CA8118" s="50"/>
      <c r="CB8118" s="50"/>
      <c r="CC8118" s="50"/>
      <c r="CD8118" s="50"/>
      <c r="CE8118" s="50"/>
      <c r="CF8118" s="50"/>
      <c r="CG8118" s="50"/>
      <c r="CH8118" s="50"/>
      <c r="CI8118" s="50"/>
      <c r="CJ8118" s="50"/>
      <c r="CK8118" s="50"/>
      <c r="CL8118" s="50"/>
      <c r="CM8118" s="50"/>
      <c r="CN8118" s="50"/>
      <c r="CO8118" s="50"/>
      <c r="CP8118" s="50"/>
      <c r="CQ8118" s="50"/>
      <c r="CR8118" s="50"/>
      <c r="CS8118" s="50"/>
      <c r="CT8118" s="50"/>
      <c r="CU8118" s="50"/>
      <c r="CV8118" s="50"/>
      <c r="CW8118" s="50"/>
      <c r="CX8118" s="50"/>
      <c r="CY8118" s="50"/>
      <c r="CZ8118" s="50"/>
      <c r="DA8118" s="50"/>
      <c r="DB8118" s="50"/>
      <c r="DC8118" s="50"/>
      <c r="DD8118" s="50"/>
      <c r="DE8118" s="50"/>
      <c r="DF8118" s="50"/>
      <c r="DG8118" s="50"/>
    </row>
    <row r="8119" spans="1:111" x14ac:dyDescent="0.2">
      <c r="A8119" s="185"/>
      <c r="B8119" s="186"/>
      <c r="C8119" s="186"/>
      <c r="D8119" s="54"/>
      <c r="E8119" s="310"/>
      <c r="F8119" s="192"/>
      <c r="G8119" s="192"/>
      <c r="H8119" s="50"/>
      <c r="I8119" s="50"/>
      <c r="J8119" s="50"/>
      <c r="K8119" s="50"/>
      <c r="L8119" s="50"/>
      <c r="M8119" s="50"/>
      <c r="N8119" s="50"/>
      <c r="O8119" s="50"/>
      <c r="P8119" s="50"/>
      <c r="Q8119" s="50"/>
      <c r="R8119" s="50"/>
      <c r="S8119" s="50"/>
      <c r="T8119" s="50"/>
      <c r="U8119" s="50"/>
      <c r="V8119" s="50"/>
      <c r="W8119" s="50"/>
      <c r="X8119" s="50"/>
      <c r="Y8119" s="50"/>
      <c r="Z8119" s="50"/>
      <c r="AA8119" s="50"/>
      <c r="AB8119" s="50"/>
      <c r="AC8119" s="50"/>
      <c r="AD8119" s="50"/>
      <c r="AE8119" s="50"/>
      <c r="AF8119" s="50"/>
      <c r="AG8119" s="50"/>
      <c r="AH8119" s="50"/>
      <c r="AI8119" s="50"/>
      <c r="AJ8119" s="50"/>
      <c r="AK8119" s="50"/>
      <c r="AL8119" s="50"/>
      <c r="AM8119" s="50"/>
      <c r="AN8119" s="50"/>
      <c r="AO8119" s="50"/>
      <c r="AP8119" s="50"/>
      <c r="AQ8119" s="50"/>
      <c r="AR8119" s="50"/>
      <c r="AS8119" s="50"/>
      <c r="AT8119" s="50"/>
      <c r="AU8119" s="50"/>
      <c r="AV8119" s="50"/>
      <c r="AW8119" s="50"/>
      <c r="AX8119" s="50"/>
      <c r="AY8119" s="50"/>
      <c r="AZ8119" s="50"/>
      <c r="BA8119" s="50"/>
      <c r="BB8119" s="50"/>
      <c r="BC8119" s="50"/>
      <c r="BD8119" s="50"/>
      <c r="BE8119" s="50"/>
      <c r="BF8119" s="50"/>
      <c r="BG8119" s="50"/>
      <c r="BH8119" s="50"/>
      <c r="BI8119" s="50"/>
      <c r="BJ8119" s="50"/>
      <c r="BK8119" s="50"/>
      <c r="BL8119" s="50"/>
      <c r="BM8119" s="50"/>
      <c r="BN8119" s="50"/>
      <c r="BO8119" s="50"/>
      <c r="BP8119" s="50"/>
      <c r="BQ8119" s="50"/>
      <c r="BR8119" s="50"/>
      <c r="BS8119" s="50"/>
      <c r="BT8119" s="50"/>
      <c r="BU8119" s="50"/>
      <c r="BV8119" s="50"/>
      <c r="BW8119" s="50"/>
      <c r="BX8119" s="50"/>
      <c r="BY8119" s="50"/>
      <c r="BZ8119" s="50"/>
      <c r="CA8119" s="50"/>
      <c r="CB8119" s="50"/>
      <c r="CC8119" s="50"/>
      <c r="CD8119" s="50"/>
      <c r="CE8119" s="50"/>
      <c r="CF8119" s="50"/>
      <c r="CG8119" s="50"/>
      <c r="CH8119" s="50"/>
      <c r="CI8119" s="50"/>
      <c r="CJ8119" s="50"/>
      <c r="CK8119" s="50"/>
      <c r="CL8119" s="50"/>
      <c r="CM8119" s="50"/>
      <c r="CN8119" s="50"/>
      <c r="CO8119" s="50"/>
      <c r="CP8119" s="50"/>
      <c r="CQ8119" s="50"/>
      <c r="CR8119" s="50"/>
      <c r="CS8119" s="50"/>
      <c r="CT8119" s="50"/>
      <c r="CU8119" s="50"/>
      <c r="CV8119" s="50"/>
      <c r="CW8119" s="50"/>
      <c r="CX8119" s="50"/>
      <c r="CY8119" s="50"/>
      <c r="CZ8119" s="50"/>
      <c r="DA8119" s="50"/>
      <c r="DB8119" s="50"/>
      <c r="DC8119" s="50"/>
      <c r="DD8119" s="50"/>
      <c r="DE8119" s="50"/>
      <c r="DF8119" s="50"/>
      <c r="DG8119" s="50"/>
    </row>
    <row r="8120" spans="1:111" x14ac:dyDescent="0.2">
      <c r="A8120" s="185"/>
      <c r="B8120" s="186"/>
      <c r="C8120" s="186"/>
      <c r="D8120" s="54"/>
      <c r="E8120" s="310"/>
      <c r="F8120" s="192"/>
      <c r="G8120" s="192"/>
      <c r="H8120" s="50"/>
      <c r="I8120" s="50"/>
      <c r="J8120" s="50"/>
      <c r="K8120" s="50"/>
      <c r="L8120" s="50"/>
      <c r="M8120" s="50"/>
      <c r="N8120" s="50"/>
      <c r="O8120" s="50"/>
      <c r="P8120" s="50"/>
      <c r="Q8120" s="50"/>
      <c r="R8120" s="50"/>
      <c r="S8120" s="50"/>
      <c r="T8120" s="50"/>
      <c r="U8120" s="50"/>
      <c r="V8120" s="50"/>
      <c r="W8120" s="50"/>
      <c r="X8120" s="50"/>
      <c r="Y8120" s="50"/>
      <c r="Z8120" s="50"/>
      <c r="AA8120" s="50"/>
      <c r="AB8120" s="50"/>
      <c r="AC8120" s="50"/>
      <c r="AD8120" s="50"/>
      <c r="AE8120" s="50"/>
      <c r="AF8120" s="50"/>
      <c r="AG8120" s="50"/>
      <c r="AH8120" s="50"/>
      <c r="AI8120" s="50"/>
      <c r="AJ8120" s="50"/>
      <c r="AK8120" s="50"/>
      <c r="AL8120" s="50"/>
      <c r="AM8120" s="50"/>
      <c r="AN8120" s="50"/>
      <c r="AO8120" s="50"/>
      <c r="AP8120" s="50"/>
      <c r="AQ8120" s="50"/>
      <c r="AR8120" s="50"/>
      <c r="AS8120" s="50"/>
      <c r="AT8120" s="50"/>
      <c r="AU8120" s="50"/>
      <c r="AV8120" s="50"/>
      <c r="AW8120" s="50"/>
      <c r="AX8120" s="50"/>
      <c r="AY8120" s="50"/>
      <c r="AZ8120" s="50"/>
      <c r="BA8120" s="50"/>
      <c r="BB8120" s="50"/>
      <c r="BC8120" s="50"/>
      <c r="BD8120" s="50"/>
      <c r="BE8120" s="50"/>
      <c r="BF8120" s="50"/>
      <c r="BG8120" s="50"/>
      <c r="BH8120" s="50"/>
      <c r="BI8120" s="50"/>
      <c r="BJ8120" s="50"/>
      <c r="BK8120" s="50"/>
      <c r="BL8120" s="50"/>
      <c r="BM8120" s="50"/>
      <c r="BN8120" s="50"/>
      <c r="BO8120" s="50"/>
      <c r="BP8120" s="50"/>
      <c r="BQ8120" s="50"/>
      <c r="BR8120" s="50"/>
      <c r="BS8120" s="50"/>
      <c r="BT8120" s="50"/>
      <c r="BU8120" s="50"/>
      <c r="BV8120" s="50"/>
      <c r="BW8120" s="50"/>
      <c r="BX8120" s="50"/>
      <c r="BY8120" s="50"/>
      <c r="BZ8120" s="50"/>
      <c r="CA8120" s="50"/>
      <c r="CB8120" s="50"/>
      <c r="CC8120" s="50"/>
      <c r="CD8120" s="50"/>
      <c r="CE8120" s="50"/>
      <c r="CF8120" s="50"/>
      <c r="CG8120" s="50"/>
      <c r="CH8120" s="50"/>
      <c r="CI8120" s="50"/>
      <c r="CJ8120" s="50"/>
      <c r="CK8120" s="50"/>
      <c r="CL8120" s="50"/>
      <c r="CM8120" s="50"/>
      <c r="CN8120" s="50"/>
      <c r="CO8120" s="50"/>
      <c r="CP8120" s="50"/>
      <c r="CQ8120" s="50"/>
      <c r="CR8120" s="50"/>
      <c r="CS8120" s="50"/>
      <c r="CT8120" s="50"/>
      <c r="CU8120" s="50"/>
      <c r="CV8120" s="50"/>
      <c r="CW8120" s="50"/>
      <c r="CX8120" s="50"/>
      <c r="CY8120" s="50"/>
      <c r="CZ8120" s="50"/>
      <c r="DA8120" s="50"/>
      <c r="DB8120" s="50"/>
      <c r="DC8120" s="50"/>
      <c r="DD8120" s="50"/>
      <c r="DE8120" s="50"/>
      <c r="DF8120" s="50"/>
      <c r="DG8120" s="50"/>
    </row>
    <row r="8121" spans="1:111" x14ac:dyDescent="0.2">
      <c r="A8121" s="185"/>
      <c r="B8121" s="186"/>
      <c r="C8121" s="186"/>
      <c r="D8121" s="54"/>
      <c r="E8121" s="310"/>
      <c r="F8121" s="192"/>
      <c r="G8121" s="192"/>
      <c r="H8121" s="50"/>
      <c r="I8121" s="50"/>
      <c r="J8121" s="50"/>
      <c r="K8121" s="50"/>
      <c r="L8121" s="50"/>
      <c r="M8121" s="50"/>
      <c r="N8121" s="50"/>
      <c r="O8121" s="50"/>
      <c r="P8121" s="50"/>
      <c r="Q8121" s="50"/>
      <c r="R8121" s="50"/>
      <c r="S8121" s="50"/>
      <c r="T8121" s="50"/>
      <c r="U8121" s="50"/>
      <c r="V8121" s="50"/>
      <c r="W8121" s="50"/>
      <c r="X8121" s="50"/>
      <c r="Y8121" s="50"/>
      <c r="Z8121" s="50"/>
      <c r="AA8121" s="50"/>
      <c r="AB8121" s="50"/>
      <c r="AC8121" s="50"/>
      <c r="AD8121" s="50"/>
      <c r="AE8121" s="50"/>
      <c r="AF8121" s="50"/>
      <c r="AG8121" s="50"/>
      <c r="AH8121" s="50"/>
      <c r="AI8121" s="50"/>
      <c r="AJ8121" s="50"/>
      <c r="AK8121" s="50"/>
      <c r="AL8121" s="50"/>
      <c r="AM8121" s="50"/>
      <c r="AN8121" s="50"/>
      <c r="AO8121" s="50"/>
      <c r="AP8121" s="50"/>
      <c r="AQ8121" s="50"/>
      <c r="AR8121" s="50"/>
      <c r="AS8121" s="50"/>
      <c r="AT8121" s="50"/>
      <c r="AU8121" s="50"/>
      <c r="AV8121" s="50"/>
      <c r="AW8121" s="50"/>
      <c r="AX8121" s="50"/>
      <c r="AY8121" s="50"/>
      <c r="AZ8121" s="50"/>
      <c r="BA8121" s="50"/>
      <c r="BB8121" s="50"/>
      <c r="BC8121" s="50"/>
      <c r="BD8121" s="50"/>
      <c r="BE8121" s="50"/>
      <c r="BF8121" s="50"/>
      <c r="BG8121" s="50"/>
      <c r="BH8121" s="50"/>
      <c r="BI8121" s="50"/>
      <c r="BJ8121" s="50"/>
      <c r="BK8121" s="50"/>
      <c r="BL8121" s="50"/>
      <c r="BM8121" s="50"/>
      <c r="BN8121" s="50"/>
      <c r="BO8121" s="50"/>
      <c r="BP8121" s="50"/>
      <c r="BQ8121" s="50"/>
      <c r="BR8121" s="50"/>
      <c r="BS8121" s="50"/>
      <c r="BT8121" s="50"/>
      <c r="BU8121" s="50"/>
      <c r="BV8121" s="50"/>
      <c r="BW8121" s="50"/>
      <c r="BX8121" s="50"/>
      <c r="BY8121" s="50"/>
      <c r="BZ8121" s="50"/>
      <c r="CA8121" s="50"/>
      <c r="CB8121" s="50"/>
      <c r="CC8121" s="50"/>
      <c r="CD8121" s="50"/>
      <c r="CE8121" s="50"/>
      <c r="CF8121" s="50"/>
      <c r="CG8121" s="50"/>
      <c r="CH8121" s="50"/>
      <c r="CI8121" s="50"/>
      <c r="CJ8121" s="50"/>
      <c r="CK8121" s="50"/>
      <c r="CL8121" s="50"/>
      <c r="CM8121" s="50"/>
      <c r="CN8121" s="50"/>
      <c r="CO8121" s="50"/>
      <c r="CP8121" s="50"/>
      <c r="CQ8121" s="50"/>
      <c r="CR8121" s="50"/>
      <c r="CS8121" s="50"/>
      <c r="CT8121" s="50"/>
      <c r="CU8121" s="50"/>
      <c r="CV8121" s="50"/>
      <c r="CW8121" s="50"/>
      <c r="CX8121" s="50"/>
      <c r="CY8121" s="50"/>
      <c r="CZ8121" s="50"/>
      <c r="DA8121" s="50"/>
      <c r="DB8121" s="50"/>
      <c r="DC8121" s="50"/>
      <c r="DD8121" s="50"/>
      <c r="DE8121" s="50"/>
      <c r="DF8121" s="50"/>
      <c r="DG8121" s="50"/>
    </row>
    <row r="8122" spans="1:111" x14ac:dyDescent="0.2">
      <c r="A8122" s="185"/>
      <c r="B8122" s="186"/>
      <c r="C8122" s="186"/>
      <c r="D8122" s="54"/>
      <c r="E8122" s="310"/>
      <c r="F8122" s="192"/>
      <c r="G8122" s="192"/>
      <c r="H8122" s="50"/>
      <c r="I8122" s="50"/>
      <c r="J8122" s="50"/>
      <c r="K8122" s="50"/>
      <c r="L8122" s="50"/>
      <c r="M8122" s="50"/>
      <c r="N8122" s="50"/>
      <c r="O8122" s="50"/>
      <c r="P8122" s="50"/>
      <c r="Q8122" s="50"/>
      <c r="R8122" s="50"/>
      <c r="S8122" s="50"/>
      <c r="T8122" s="50"/>
      <c r="U8122" s="50"/>
      <c r="V8122" s="50"/>
      <c r="W8122" s="50"/>
      <c r="X8122" s="50"/>
      <c r="Y8122" s="50"/>
      <c r="Z8122" s="50"/>
      <c r="AA8122" s="50"/>
      <c r="AB8122" s="50"/>
      <c r="AC8122" s="50"/>
      <c r="AD8122" s="50"/>
      <c r="AE8122" s="50"/>
      <c r="AF8122" s="50"/>
      <c r="AG8122" s="50"/>
      <c r="AH8122" s="50"/>
      <c r="AI8122" s="50"/>
      <c r="AJ8122" s="50"/>
      <c r="AK8122" s="50"/>
      <c r="AL8122" s="50"/>
      <c r="AM8122" s="50"/>
      <c r="AN8122" s="50"/>
      <c r="AO8122" s="50"/>
      <c r="AP8122" s="50"/>
      <c r="AQ8122" s="50"/>
      <c r="AR8122" s="50"/>
      <c r="AS8122" s="50"/>
      <c r="AT8122" s="50"/>
      <c r="AU8122" s="50"/>
      <c r="AV8122" s="50"/>
      <c r="AW8122" s="50"/>
      <c r="AX8122" s="50"/>
      <c r="AY8122" s="50"/>
      <c r="AZ8122" s="50"/>
      <c r="BA8122" s="50"/>
      <c r="BB8122" s="50"/>
      <c r="BC8122" s="50"/>
      <c r="BD8122" s="50"/>
      <c r="BE8122" s="50"/>
      <c r="BF8122" s="50"/>
      <c r="BG8122" s="50"/>
      <c r="BH8122" s="50"/>
      <c r="BI8122" s="50"/>
      <c r="BJ8122" s="50"/>
      <c r="BK8122" s="50"/>
      <c r="BL8122" s="50"/>
      <c r="BM8122" s="50"/>
      <c r="BN8122" s="50"/>
      <c r="BO8122" s="50"/>
      <c r="BP8122" s="50"/>
      <c r="BQ8122" s="50"/>
      <c r="BR8122" s="50"/>
      <c r="BS8122" s="50"/>
      <c r="BT8122" s="50"/>
      <c r="BU8122" s="50"/>
      <c r="BV8122" s="50"/>
      <c r="BW8122" s="50"/>
      <c r="BX8122" s="50"/>
      <c r="BY8122" s="50"/>
      <c r="BZ8122" s="50"/>
      <c r="CA8122" s="50"/>
      <c r="CB8122" s="50"/>
      <c r="CC8122" s="50"/>
      <c r="CD8122" s="50"/>
      <c r="CE8122" s="50"/>
      <c r="CF8122" s="50"/>
      <c r="CG8122" s="50"/>
      <c r="CH8122" s="50"/>
      <c r="CI8122" s="50"/>
      <c r="CJ8122" s="50"/>
      <c r="CK8122" s="50"/>
      <c r="CL8122" s="50"/>
      <c r="CM8122" s="50"/>
      <c r="CN8122" s="50"/>
      <c r="CO8122" s="50"/>
      <c r="CP8122" s="50"/>
      <c r="CQ8122" s="50"/>
      <c r="CR8122" s="50"/>
      <c r="CS8122" s="50"/>
      <c r="CT8122" s="50"/>
      <c r="CU8122" s="50"/>
      <c r="CV8122" s="50"/>
      <c r="CW8122" s="50"/>
      <c r="CX8122" s="50"/>
      <c r="CY8122" s="50"/>
      <c r="CZ8122" s="50"/>
      <c r="DA8122" s="50"/>
      <c r="DB8122" s="50"/>
      <c r="DC8122" s="50"/>
      <c r="DD8122" s="50"/>
      <c r="DE8122" s="50"/>
      <c r="DF8122" s="50"/>
      <c r="DG8122" s="50"/>
    </row>
    <row r="8123" spans="1:111" x14ac:dyDescent="0.2">
      <c r="A8123" s="185"/>
      <c r="B8123" s="186"/>
      <c r="C8123" s="186"/>
      <c r="D8123" s="54"/>
      <c r="E8123" s="310"/>
      <c r="F8123" s="192"/>
      <c r="G8123" s="192"/>
      <c r="H8123" s="50"/>
      <c r="I8123" s="50"/>
      <c r="J8123" s="50"/>
      <c r="K8123" s="50"/>
      <c r="L8123" s="50"/>
      <c r="M8123" s="50"/>
      <c r="N8123" s="50"/>
      <c r="O8123" s="50"/>
      <c r="P8123" s="50"/>
      <c r="Q8123" s="50"/>
      <c r="R8123" s="50"/>
      <c r="S8123" s="50"/>
      <c r="T8123" s="50"/>
      <c r="U8123" s="50"/>
      <c r="V8123" s="50"/>
      <c r="W8123" s="50"/>
      <c r="X8123" s="50"/>
      <c r="Y8123" s="50"/>
      <c r="Z8123" s="50"/>
      <c r="AA8123" s="50"/>
      <c r="AB8123" s="50"/>
      <c r="AC8123" s="50"/>
      <c r="AD8123" s="50"/>
      <c r="AE8123" s="50"/>
      <c r="AF8123" s="50"/>
      <c r="AG8123" s="50"/>
      <c r="AH8123" s="50"/>
      <c r="AI8123" s="50"/>
      <c r="AJ8123" s="50"/>
      <c r="AK8123" s="50"/>
      <c r="AL8123" s="50"/>
      <c r="AM8123" s="50"/>
      <c r="AN8123" s="50"/>
      <c r="AO8123" s="50"/>
      <c r="AP8123" s="50"/>
      <c r="AQ8123" s="50"/>
      <c r="AR8123" s="50"/>
      <c r="AS8123" s="50"/>
      <c r="AT8123" s="50"/>
      <c r="AU8123" s="50"/>
      <c r="AV8123" s="50"/>
      <c r="AW8123" s="50"/>
      <c r="AX8123" s="50"/>
      <c r="AY8123" s="50"/>
      <c r="AZ8123" s="50"/>
      <c r="BA8123" s="50"/>
      <c r="BB8123" s="50"/>
      <c r="BC8123" s="50"/>
      <c r="BD8123" s="50"/>
      <c r="BE8123" s="50"/>
      <c r="BF8123" s="50"/>
      <c r="BG8123" s="50"/>
      <c r="BH8123" s="50"/>
      <c r="BI8123" s="50"/>
      <c r="BJ8123" s="50"/>
      <c r="BK8123" s="50"/>
      <c r="BL8123" s="50"/>
      <c r="BM8123" s="50"/>
      <c r="BN8123" s="50"/>
      <c r="BO8123" s="50"/>
      <c r="BP8123" s="50"/>
      <c r="BQ8123" s="50"/>
      <c r="BR8123" s="50"/>
      <c r="BS8123" s="50"/>
      <c r="BT8123" s="50"/>
      <c r="BU8123" s="50"/>
      <c r="BV8123" s="50"/>
      <c r="BW8123" s="50"/>
      <c r="BX8123" s="50"/>
      <c r="BY8123" s="50"/>
      <c r="BZ8123" s="50"/>
      <c r="CA8123" s="50"/>
      <c r="CB8123" s="50"/>
      <c r="CC8123" s="50"/>
      <c r="CD8123" s="50"/>
      <c r="CE8123" s="50"/>
      <c r="CF8123" s="50"/>
      <c r="CG8123" s="50"/>
      <c r="CH8123" s="50"/>
      <c r="CI8123" s="50"/>
      <c r="CJ8123" s="50"/>
      <c r="CK8123" s="50"/>
      <c r="CL8123" s="50"/>
      <c r="CM8123" s="50"/>
      <c r="CN8123" s="50"/>
      <c r="CO8123" s="50"/>
      <c r="CP8123" s="50"/>
      <c r="CQ8123" s="50"/>
      <c r="CR8123" s="50"/>
      <c r="CS8123" s="50"/>
      <c r="CT8123" s="50"/>
      <c r="CU8123" s="50"/>
      <c r="CV8123" s="50"/>
      <c r="CW8123" s="50"/>
      <c r="CX8123" s="50"/>
      <c r="CY8123" s="50"/>
      <c r="CZ8123" s="50"/>
      <c r="DA8123" s="50"/>
      <c r="DB8123" s="50"/>
      <c r="DC8123" s="50"/>
      <c r="DD8123" s="50"/>
      <c r="DE8123" s="50"/>
      <c r="DF8123" s="50"/>
      <c r="DG8123" s="50"/>
    </row>
    <row r="8124" spans="1:111" x14ac:dyDescent="0.2">
      <c r="A8124" s="185"/>
      <c r="B8124" s="186"/>
      <c r="C8124" s="186"/>
      <c r="D8124" s="54"/>
      <c r="E8124" s="310"/>
      <c r="F8124" s="192"/>
      <c r="G8124" s="192"/>
      <c r="H8124" s="50"/>
      <c r="I8124" s="50"/>
      <c r="J8124" s="50"/>
      <c r="K8124" s="50"/>
      <c r="L8124" s="50"/>
      <c r="M8124" s="50"/>
      <c r="N8124" s="50"/>
      <c r="O8124" s="50"/>
      <c r="P8124" s="50"/>
      <c r="Q8124" s="50"/>
      <c r="R8124" s="50"/>
      <c r="S8124" s="50"/>
      <c r="T8124" s="50"/>
      <c r="U8124" s="50"/>
      <c r="V8124" s="50"/>
      <c r="W8124" s="50"/>
      <c r="X8124" s="50"/>
      <c r="Y8124" s="50"/>
      <c r="Z8124" s="50"/>
      <c r="AA8124" s="50"/>
      <c r="AB8124" s="50"/>
      <c r="AC8124" s="50"/>
      <c r="AD8124" s="50"/>
      <c r="AE8124" s="50"/>
      <c r="AF8124" s="50"/>
      <c r="AG8124" s="50"/>
      <c r="AH8124" s="50"/>
      <c r="AI8124" s="50"/>
      <c r="AJ8124" s="50"/>
      <c r="AK8124" s="50"/>
      <c r="AL8124" s="50"/>
      <c r="AM8124" s="50"/>
      <c r="AN8124" s="50"/>
      <c r="AO8124" s="50"/>
      <c r="AP8124" s="50"/>
      <c r="AQ8124" s="50"/>
      <c r="AR8124" s="50"/>
      <c r="AS8124" s="50"/>
      <c r="AT8124" s="50"/>
      <c r="AU8124" s="50"/>
      <c r="AV8124" s="50"/>
      <c r="AW8124" s="50"/>
      <c r="AX8124" s="50"/>
      <c r="AY8124" s="50"/>
      <c r="AZ8124" s="50"/>
      <c r="BA8124" s="50"/>
      <c r="BB8124" s="50"/>
      <c r="BC8124" s="50"/>
      <c r="BD8124" s="50"/>
      <c r="BE8124" s="50"/>
      <c r="BF8124" s="50"/>
      <c r="BG8124" s="50"/>
      <c r="BH8124" s="50"/>
      <c r="BI8124" s="50"/>
      <c r="BJ8124" s="50"/>
      <c r="BK8124" s="50"/>
      <c r="BL8124" s="50"/>
      <c r="BM8124" s="50"/>
      <c r="BN8124" s="50"/>
      <c r="BO8124" s="50"/>
      <c r="BP8124" s="50"/>
      <c r="BQ8124" s="50"/>
      <c r="BR8124" s="50"/>
      <c r="BS8124" s="50"/>
      <c r="BT8124" s="50"/>
      <c r="BU8124" s="50"/>
      <c r="BV8124" s="50"/>
      <c r="BW8124" s="50"/>
      <c r="BX8124" s="50"/>
      <c r="BY8124" s="50"/>
      <c r="BZ8124" s="50"/>
      <c r="CA8124" s="50"/>
      <c r="CB8124" s="50"/>
      <c r="CC8124" s="50"/>
      <c r="CD8124" s="50"/>
      <c r="CE8124" s="50"/>
      <c r="CF8124" s="50"/>
      <c r="CG8124" s="50"/>
      <c r="CH8124" s="50"/>
      <c r="CI8124" s="50"/>
      <c r="CJ8124" s="50"/>
      <c r="CK8124" s="50"/>
      <c r="CL8124" s="50"/>
      <c r="CM8124" s="50"/>
      <c r="CN8124" s="50"/>
      <c r="CO8124" s="50"/>
      <c r="CP8124" s="50"/>
      <c r="CQ8124" s="50"/>
      <c r="CR8124" s="50"/>
      <c r="CS8124" s="50"/>
      <c r="CT8124" s="50"/>
      <c r="CU8124" s="50"/>
      <c r="CV8124" s="50"/>
      <c r="CW8124" s="50"/>
      <c r="CX8124" s="50"/>
      <c r="CY8124" s="50"/>
      <c r="CZ8124" s="50"/>
      <c r="DA8124" s="50"/>
      <c r="DB8124" s="50"/>
      <c r="DC8124" s="50"/>
      <c r="DD8124" s="50"/>
      <c r="DE8124" s="50"/>
      <c r="DF8124" s="50"/>
      <c r="DG8124" s="50"/>
    </row>
    <row r="8125" spans="1:111" x14ac:dyDescent="0.2">
      <c r="A8125" s="185"/>
      <c r="B8125" s="186"/>
      <c r="C8125" s="186"/>
      <c r="D8125" s="54"/>
      <c r="E8125" s="310"/>
      <c r="F8125" s="192"/>
      <c r="G8125" s="192"/>
      <c r="H8125" s="50"/>
      <c r="I8125" s="50"/>
      <c r="J8125" s="50"/>
      <c r="K8125" s="50"/>
      <c r="L8125" s="50"/>
      <c r="M8125" s="50"/>
      <c r="N8125" s="50"/>
      <c r="O8125" s="50"/>
      <c r="P8125" s="50"/>
      <c r="Q8125" s="50"/>
      <c r="R8125" s="50"/>
      <c r="S8125" s="50"/>
      <c r="T8125" s="50"/>
      <c r="U8125" s="50"/>
      <c r="V8125" s="50"/>
      <c r="W8125" s="50"/>
      <c r="X8125" s="50"/>
      <c r="Y8125" s="50"/>
      <c r="Z8125" s="50"/>
      <c r="AA8125" s="50"/>
      <c r="AB8125" s="50"/>
      <c r="AC8125" s="50"/>
      <c r="AD8125" s="50"/>
      <c r="AE8125" s="50"/>
      <c r="AF8125" s="50"/>
      <c r="AG8125" s="50"/>
      <c r="AH8125" s="50"/>
      <c r="AI8125" s="50"/>
      <c r="AJ8125" s="50"/>
      <c r="AK8125" s="50"/>
      <c r="AL8125" s="50"/>
      <c r="AM8125" s="50"/>
      <c r="AN8125" s="50"/>
      <c r="AO8125" s="50"/>
      <c r="AP8125" s="50"/>
      <c r="AQ8125" s="50"/>
      <c r="AR8125" s="50"/>
      <c r="AS8125" s="50"/>
      <c r="AT8125" s="50"/>
      <c r="AU8125" s="50"/>
      <c r="AV8125" s="50"/>
      <c r="AW8125" s="50"/>
      <c r="AX8125" s="50"/>
      <c r="AY8125" s="50"/>
      <c r="AZ8125" s="50"/>
      <c r="BA8125" s="50"/>
      <c r="BB8125" s="50"/>
      <c r="BC8125" s="50"/>
      <c r="BD8125" s="50"/>
      <c r="BE8125" s="50"/>
      <c r="BF8125" s="50"/>
      <c r="BG8125" s="50"/>
      <c r="BH8125" s="50"/>
      <c r="BI8125" s="50"/>
      <c r="BJ8125" s="50"/>
      <c r="BK8125" s="50"/>
      <c r="BL8125" s="50"/>
      <c r="BM8125" s="50"/>
      <c r="BN8125" s="50"/>
      <c r="BO8125" s="50"/>
      <c r="BP8125" s="50"/>
      <c r="BQ8125" s="50"/>
      <c r="BR8125" s="50"/>
      <c r="BS8125" s="50"/>
      <c r="BT8125" s="50"/>
      <c r="BU8125" s="50"/>
      <c r="BV8125" s="50"/>
      <c r="BW8125" s="50"/>
      <c r="BX8125" s="50"/>
      <c r="BY8125" s="50"/>
      <c r="BZ8125" s="50"/>
      <c r="CA8125" s="50"/>
      <c r="CB8125" s="50"/>
      <c r="CC8125" s="50"/>
      <c r="CD8125" s="50"/>
      <c r="CE8125" s="50"/>
      <c r="CF8125" s="50"/>
      <c r="CG8125" s="50"/>
      <c r="CH8125" s="50"/>
      <c r="CI8125" s="50"/>
      <c r="CJ8125" s="50"/>
      <c r="CK8125" s="50"/>
      <c r="CL8125" s="50"/>
      <c r="CM8125" s="50"/>
      <c r="CN8125" s="50"/>
      <c r="CO8125" s="50"/>
      <c r="CP8125" s="50"/>
      <c r="CQ8125" s="50"/>
      <c r="CR8125" s="50"/>
      <c r="CS8125" s="50"/>
      <c r="CT8125" s="50"/>
      <c r="CU8125" s="50"/>
      <c r="CV8125" s="50"/>
      <c r="CW8125" s="50"/>
      <c r="CX8125" s="50"/>
      <c r="CY8125" s="50"/>
      <c r="CZ8125" s="50"/>
      <c r="DA8125" s="50"/>
      <c r="DB8125" s="50"/>
      <c r="DC8125" s="50"/>
      <c r="DD8125" s="50"/>
      <c r="DE8125" s="50"/>
      <c r="DF8125" s="50"/>
      <c r="DG8125" s="50"/>
    </row>
    <row r="8126" spans="1:111" x14ac:dyDescent="0.2">
      <c r="A8126" s="185"/>
      <c r="B8126" s="186"/>
      <c r="C8126" s="186"/>
      <c r="D8126" s="54"/>
      <c r="E8126" s="310"/>
      <c r="F8126" s="192"/>
      <c r="G8126" s="192"/>
      <c r="H8126" s="50"/>
      <c r="I8126" s="50"/>
      <c r="J8126" s="50"/>
      <c r="K8126" s="50"/>
      <c r="L8126" s="50"/>
      <c r="M8126" s="50"/>
      <c r="N8126" s="50"/>
      <c r="O8126" s="50"/>
      <c r="P8126" s="50"/>
      <c r="Q8126" s="50"/>
      <c r="R8126" s="50"/>
      <c r="S8126" s="50"/>
      <c r="T8126" s="50"/>
      <c r="U8126" s="50"/>
      <c r="V8126" s="50"/>
      <c r="W8126" s="50"/>
      <c r="X8126" s="50"/>
      <c r="Y8126" s="50"/>
      <c r="Z8126" s="50"/>
      <c r="AA8126" s="50"/>
      <c r="AB8126" s="50"/>
      <c r="AC8126" s="50"/>
      <c r="AD8126" s="50"/>
      <c r="AE8126" s="50"/>
      <c r="AF8126" s="50"/>
      <c r="AG8126" s="50"/>
      <c r="AH8126" s="50"/>
      <c r="AI8126" s="50"/>
      <c r="AJ8126" s="50"/>
      <c r="AK8126" s="50"/>
      <c r="AL8126" s="50"/>
      <c r="AM8126" s="50"/>
      <c r="AN8126" s="50"/>
      <c r="AO8126" s="50"/>
      <c r="AP8126" s="50"/>
      <c r="AQ8126" s="50"/>
      <c r="AR8126" s="50"/>
      <c r="AS8126" s="50"/>
      <c r="AT8126" s="50"/>
      <c r="AU8126" s="50"/>
      <c r="AV8126" s="50"/>
      <c r="AW8126" s="50"/>
      <c r="AX8126" s="50"/>
      <c r="AY8126" s="50"/>
      <c r="AZ8126" s="50"/>
      <c r="BA8126" s="50"/>
      <c r="BB8126" s="50"/>
      <c r="BC8126" s="50"/>
      <c r="BD8126" s="50"/>
      <c r="BE8126" s="50"/>
      <c r="BF8126" s="50"/>
      <c r="BG8126" s="50"/>
      <c r="BH8126" s="50"/>
      <c r="BI8126" s="50"/>
      <c r="BJ8126" s="50"/>
      <c r="BK8126" s="50"/>
      <c r="BL8126" s="50"/>
      <c r="BM8126" s="50"/>
      <c r="BN8126" s="50"/>
      <c r="BO8126" s="50"/>
      <c r="BP8126" s="50"/>
      <c r="BQ8126" s="50"/>
      <c r="BR8126" s="50"/>
      <c r="BS8126" s="50"/>
      <c r="BT8126" s="50"/>
      <c r="BU8126" s="50"/>
      <c r="BV8126" s="50"/>
      <c r="BW8126" s="50"/>
      <c r="BX8126" s="50"/>
      <c r="BY8126" s="50"/>
      <c r="BZ8126" s="50"/>
      <c r="CA8126" s="50"/>
      <c r="CB8126" s="50"/>
      <c r="CC8126" s="50"/>
      <c r="CD8126" s="50"/>
      <c r="CE8126" s="50"/>
      <c r="CF8126" s="50"/>
      <c r="CG8126" s="50"/>
      <c r="CH8126" s="50"/>
      <c r="CI8126" s="50"/>
      <c r="CJ8126" s="50"/>
      <c r="CK8126" s="50"/>
      <c r="CL8126" s="50"/>
      <c r="CM8126" s="50"/>
      <c r="CN8126" s="50"/>
      <c r="CO8126" s="50"/>
      <c r="CP8126" s="50"/>
      <c r="CQ8126" s="50"/>
      <c r="CR8126" s="50"/>
      <c r="CS8126" s="50"/>
      <c r="CT8126" s="50"/>
      <c r="CU8126" s="50"/>
      <c r="CV8126" s="50"/>
      <c r="CW8126" s="50"/>
      <c r="CX8126" s="50"/>
      <c r="CY8126" s="50"/>
      <c r="CZ8126" s="50"/>
      <c r="DA8126" s="50"/>
      <c r="DB8126" s="50"/>
      <c r="DC8126" s="50"/>
      <c r="DD8126" s="50"/>
      <c r="DE8126" s="50"/>
      <c r="DF8126" s="50"/>
      <c r="DG8126" s="50"/>
    </row>
    <row r="8127" spans="1:111" x14ac:dyDescent="0.2">
      <c r="A8127" s="185"/>
      <c r="B8127" s="186"/>
      <c r="C8127" s="186"/>
      <c r="D8127" s="54"/>
      <c r="E8127" s="310"/>
      <c r="F8127" s="192"/>
      <c r="G8127" s="192"/>
      <c r="H8127" s="50"/>
      <c r="I8127" s="50"/>
      <c r="J8127" s="50"/>
      <c r="K8127" s="50"/>
      <c r="L8127" s="50"/>
      <c r="M8127" s="50"/>
      <c r="N8127" s="50"/>
      <c r="O8127" s="50"/>
      <c r="P8127" s="50"/>
      <c r="Q8127" s="50"/>
      <c r="R8127" s="50"/>
      <c r="S8127" s="50"/>
      <c r="T8127" s="50"/>
      <c r="U8127" s="50"/>
      <c r="V8127" s="50"/>
      <c r="W8127" s="50"/>
      <c r="X8127" s="50"/>
      <c r="Y8127" s="50"/>
      <c r="Z8127" s="50"/>
      <c r="AA8127" s="50"/>
      <c r="AB8127" s="50"/>
      <c r="AC8127" s="50"/>
      <c r="AD8127" s="50"/>
      <c r="AE8127" s="50"/>
      <c r="AF8127" s="50"/>
      <c r="AG8127" s="50"/>
      <c r="AH8127" s="50"/>
      <c r="AI8127" s="50"/>
      <c r="AJ8127" s="50"/>
      <c r="AK8127" s="50"/>
      <c r="AL8127" s="50"/>
      <c r="AM8127" s="50"/>
      <c r="AN8127" s="50"/>
      <c r="AO8127" s="50"/>
      <c r="AP8127" s="50"/>
      <c r="AQ8127" s="50"/>
      <c r="AR8127" s="50"/>
      <c r="AS8127" s="50"/>
      <c r="AT8127" s="50"/>
      <c r="AU8127" s="50"/>
      <c r="AV8127" s="50"/>
      <c r="AW8127" s="50"/>
      <c r="AX8127" s="50"/>
      <c r="AY8127" s="50"/>
      <c r="AZ8127" s="50"/>
      <c r="BA8127" s="50"/>
      <c r="BB8127" s="50"/>
      <c r="BC8127" s="50"/>
      <c r="BD8127" s="50"/>
      <c r="BE8127" s="50"/>
      <c r="BF8127" s="50"/>
      <c r="BG8127" s="50"/>
      <c r="BH8127" s="50"/>
      <c r="BI8127" s="50"/>
      <c r="BJ8127" s="50"/>
      <c r="BK8127" s="50"/>
      <c r="BL8127" s="50"/>
      <c r="BM8127" s="50"/>
      <c r="BN8127" s="50"/>
      <c r="BO8127" s="50"/>
      <c r="BP8127" s="50"/>
      <c r="BQ8127" s="50"/>
      <c r="BR8127" s="50"/>
      <c r="BS8127" s="50"/>
      <c r="BT8127" s="50"/>
      <c r="BU8127" s="50"/>
      <c r="BV8127" s="50"/>
      <c r="BW8127" s="50"/>
      <c r="BX8127" s="50"/>
      <c r="BY8127" s="50"/>
      <c r="BZ8127" s="50"/>
      <c r="CA8127" s="50"/>
      <c r="CB8127" s="50"/>
      <c r="CC8127" s="50"/>
      <c r="CD8127" s="50"/>
      <c r="CE8127" s="50"/>
      <c r="CF8127" s="50"/>
      <c r="CG8127" s="50"/>
      <c r="CH8127" s="50"/>
      <c r="CI8127" s="50"/>
      <c r="CJ8127" s="50"/>
      <c r="CK8127" s="50"/>
      <c r="CL8127" s="50"/>
      <c r="CM8127" s="50"/>
      <c r="CN8127" s="50"/>
      <c r="CO8127" s="50"/>
      <c r="CP8127" s="50"/>
      <c r="CQ8127" s="50"/>
      <c r="CR8127" s="50"/>
      <c r="CS8127" s="50"/>
      <c r="CT8127" s="50"/>
      <c r="CU8127" s="50"/>
      <c r="CV8127" s="50"/>
      <c r="CW8127" s="50"/>
      <c r="CX8127" s="50"/>
      <c r="CY8127" s="50"/>
      <c r="CZ8127" s="50"/>
      <c r="DA8127" s="50"/>
      <c r="DB8127" s="50"/>
      <c r="DC8127" s="50"/>
      <c r="DD8127" s="50"/>
      <c r="DE8127" s="50"/>
      <c r="DF8127" s="50"/>
      <c r="DG8127" s="50"/>
    </row>
    <row r="8128" spans="1:111" x14ac:dyDescent="0.2">
      <c r="A8128" s="185"/>
      <c r="B8128" s="186"/>
      <c r="C8128" s="186"/>
      <c r="D8128" s="54"/>
      <c r="E8128" s="310"/>
      <c r="F8128" s="192"/>
      <c r="G8128" s="192"/>
      <c r="H8128" s="50"/>
      <c r="I8128" s="50"/>
      <c r="J8128" s="50"/>
      <c r="K8128" s="50"/>
      <c r="L8128" s="50"/>
      <c r="M8128" s="50"/>
      <c r="N8128" s="50"/>
      <c r="O8128" s="50"/>
      <c r="P8128" s="50"/>
      <c r="Q8128" s="50"/>
      <c r="R8128" s="50"/>
      <c r="S8128" s="50"/>
      <c r="T8128" s="50"/>
      <c r="U8128" s="50"/>
      <c r="V8128" s="50"/>
      <c r="W8128" s="50"/>
      <c r="X8128" s="50"/>
      <c r="Y8128" s="50"/>
      <c r="Z8128" s="50"/>
      <c r="AA8128" s="50"/>
      <c r="AB8128" s="50"/>
      <c r="AC8128" s="50"/>
      <c r="AD8128" s="50"/>
      <c r="AE8128" s="50"/>
      <c r="AF8128" s="50"/>
      <c r="AG8128" s="50"/>
      <c r="AH8128" s="50"/>
      <c r="AI8128" s="50"/>
      <c r="AJ8128" s="50"/>
      <c r="AK8128" s="50"/>
      <c r="AL8128" s="50"/>
      <c r="AM8128" s="50"/>
      <c r="AN8128" s="50"/>
      <c r="AO8128" s="50"/>
      <c r="AP8128" s="50"/>
      <c r="AQ8128" s="50"/>
      <c r="AR8128" s="50"/>
      <c r="AS8128" s="50"/>
      <c r="AT8128" s="50"/>
      <c r="AU8128" s="50"/>
      <c r="AV8128" s="50"/>
      <c r="AW8128" s="50"/>
      <c r="AX8128" s="50"/>
      <c r="AY8128" s="50"/>
      <c r="AZ8128" s="50"/>
      <c r="BA8128" s="50"/>
      <c r="BB8128" s="50"/>
      <c r="BC8128" s="50"/>
      <c r="BD8128" s="50"/>
      <c r="BE8128" s="50"/>
      <c r="BF8128" s="50"/>
      <c r="BG8128" s="50"/>
      <c r="BH8128" s="50"/>
      <c r="BI8128" s="50"/>
      <c r="BJ8128" s="50"/>
      <c r="BK8128" s="50"/>
      <c r="BL8128" s="50"/>
      <c r="BM8128" s="50"/>
      <c r="BN8128" s="50"/>
      <c r="BO8128" s="50"/>
      <c r="BP8128" s="50"/>
      <c r="BQ8128" s="50"/>
      <c r="BR8128" s="50"/>
      <c r="BS8128" s="50"/>
      <c r="BT8128" s="50"/>
      <c r="BU8128" s="50"/>
      <c r="BV8128" s="50"/>
      <c r="BW8128" s="50"/>
      <c r="BX8128" s="50"/>
      <c r="BY8128" s="50"/>
      <c r="BZ8128" s="50"/>
      <c r="CA8128" s="50"/>
      <c r="CB8128" s="50"/>
      <c r="CC8128" s="50"/>
      <c r="CD8128" s="50"/>
      <c r="CE8128" s="50"/>
      <c r="CF8128" s="50"/>
      <c r="CG8128" s="50"/>
      <c r="CH8128" s="50"/>
      <c r="CI8128" s="50"/>
      <c r="CJ8128" s="50"/>
      <c r="CK8128" s="50"/>
      <c r="CL8128" s="50"/>
      <c r="CM8128" s="50"/>
      <c r="CN8128" s="50"/>
      <c r="CO8128" s="50"/>
      <c r="CP8128" s="50"/>
      <c r="CQ8128" s="50"/>
      <c r="CR8128" s="50"/>
      <c r="CS8128" s="50"/>
      <c r="CT8128" s="50"/>
      <c r="CU8128" s="50"/>
      <c r="CV8128" s="50"/>
      <c r="CW8128" s="50"/>
      <c r="CX8128" s="50"/>
      <c r="CY8128" s="50"/>
      <c r="CZ8128" s="50"/>
      <c r="DA8128" s="50"/>
      <c r="DB8128" s="50"/>
      <c r="DC8128" s="50"/>
      <c r="DD8128" s="50"/>
      <c r="DE8128" s="50"/>
      <c r="DF8128" s="50"/>
      <c r="DG8128" s="50"/>
    </row>
    <row r="8129" spans="1:111" x14ac:dyDescent="0.2">
      <c r="A8129" s="185"/>
      <c r="B8129" s="186"/>
      <c r="C8129" s="186"/>
      <c r="D8129" s="54"/>
      <c r="E8129" s="310"/>
      <c r="F8129" s="192"/>
      <c r="G8129" s="192"/>
      <c r="H8129" s="50"/>
      <c r="I8129" s="50"/>
      <c r="J8129" s="50"/>
      <c r="K8129" s="50"/>
      <c r="L8129" s="50"/>
      <c r="M8129" s="50"/>
      <c r="N8129" s="50"/>
      <c r="O8129" s="50"/>
      <c r="P8129" s="50"/>
      <c r="Q8129" s="50"/>
      <c r="R8129" s="50"/>
      <c r="S8129" s="50"/>
      <c r="T8129" s="50"/>
      <c r="U8129" s="50"/>
      <c r="V8129" s="50"/>
      <c r="W8129" s="50"/>
      <c r="X8129" s="50"/>
      <c r="Y8129" s="50"/>
      <c r="Z8129" s="50"/>
      <c r="AA8129" s="50"/>
      <c r="AB8129" s="50"/>
      <c r="AC8129" s="50"/>
      <c r="AD8129" s="50"/>
      <c r="AE8129" s="50"/>
      <c r="AF8129" s="50"/>
      <c r="AG8129" s="50"/>
      <c r="AH8129" s="50"/>
      <c r="AI8129" s="50"/>
      <c r="AJ8129" s="50"/>
      <c r="AK8129" s="50"/>
      <c r="AL8129" s="50"/>
      <c r="AM8129" s="50"/>
      <c r="AN8129" s="50"/>
      <c r="AO8129" s="50"/>
      <c r="AP8129" s="50"/>
      <c r="AQ8129" s="50"/>
      <c r="AR8129" s="50"/>
      <c r="AS8129" s="50"/>
      <c r="AT8129" s="50"/>
      <c r="AU8129" s="50"/>
      <c r="AV8129" s="50"/>
      <c r="AW8129" s="50"/>
      <c r="AX8129" s="50"/>
      <c r="AY8129" s="50"/>
      <c r="AZ8129" s="50"/>
      <c r="BA8129" s="50"/>
      <c r="BB8129" s="50"/>
      <c r="BC8129" s="50"/>
      <c r="BD8129" s="50"/>
      <c r="BE8129" s="50"/>
      <c r="BF8129" s="50"/>
      <c r="BG8129" s="50"/>
      <c r="BH8129" s="50"/>
      <c r="BI8129" s="50"/>
      <c r="BJ8129" s="50"/>
      <c r="BK8129" s="50"/>
      <c r="BL8129" s="50"/>
      <c r="BM8129" s="50"/>
      <c r="BN8129" s="50"/>
      <c r="BO8129" s="50"/>
      <c r="BP8129" s="50"/>
      <c r="BQ8129" s="50"/>
      <c r="BR8129" s="50"/>
      <c r="BS8129" s="50"/>
      <c r="BT8129" s="50"/>
      <c r="BU8129" s="50"/>
      <c r="BV8129" s="50"/>
      <c r="BW8129" s="50"/>
      <c r="BX8129" s="50"/>
      <c r="BY8129" s="50"/>
      <c r="BZ8129" s="50"/>
      <c r="CA8129" s="50"/>
      <c r="CB8129" s="50"/>
      <c r="CC8129" s="50"/>
      <c r="CD8129" s="50"/>
      <c r="CE8129" s="50"/>
      <c r="CF8129" s="50"/>
      <c r="CG8129" s="50"/>
      <c r="CH8129" s="50"/>
      <c r="CI8129" s="50"/>
      <c r="CJ8129" s="50"/>
      <c r="CK8129" s="50"/>
      <c r="CL8129" s="50"/>
      <c r="CM8129" s="50"/>
      <c r="CN8129" s="50"/>
      <c r="CO8129" s="50"/>
      <c r="CP8129" s="50"/>
      <c r="CQ8129" s="50"/>
      <c r="CR8129" s="50"/>
      <c r="CS8129" s="50"/>
      <c r="CT8129" s="50"/>
      <c r="CU8129" s="50"/>
      <c r="CV8129" s="50"/>
      <c r="CW8129" s="50"/>
      <c r="CX8129" s="50"/>
      <c r="CY8129" s="50"/>
      <c r="CZ8129" s="50"/>
      <c r="DA8129" s="50"/>
      <c r="DB8129" s="50"/>
      <c r="DC8129" s="50"/>
      <c r="DD8129" s="50"/>
      <c r="DE8129" s="50"/>
      <c r="DF8129" s="50"/>
      <c r="DG8129" s="50"/>
    </row>
    <row r="8130" spans="1:111" x14ac:dyDescent="0.2">
      <c r="A8130" s="185"/>
      <c r="B8130" s="186"/>
      <c r="C8130" s="186"/>
      <c r="D8130" s="54"/>
      <c r="E8130" s="310"/>
      <c r="F8130" s="192"/>
      <c r="G8130" s="192"/>
      <c r="H8130" s="50"/>
      <c r="I8130" s="50"/>
      <c r="J8130" s="50"/>
      <c r="K8130" s="50"/>
      <c r="L8130" s="50"/>
      <c r="M8130" s="50"/>
      <c r="N8130" s="50"/>
      <c r="O8130" s="50"/>
      <c r="P8130" s="50"/>
      <c r="Q8130" s="50"/>
      <c r="R8130" s="50"/>
      <c r="S8130" s="50"/>
      <c r="T8130" s="50"/>
      <c r="U8130" s="50"/>
      <c r="V8130" s="50"/>
      <c r="W8130" s="50"/>
      <c r="X8130" s="50"/>
      <c r="Y8130" s="50"/>
      <c r="Z8130" s="50"/>
      <c r="AA8130" s="50"/>
      <c r="AB8130" s="50"/>
      <c r="AC8130" s="50"/>
      <c r="AD8130" s="50"/>
      <c r="AE8130" s="50"/>
      <c r="AF8130" s="50"/>
      <c r="AG8130" s="50"/>
      <c r="AH8130" s="50"/>
      <c r="AI8130" s="50"/>
      <c r="AJ8130" s="50"/>
      <c r="AK8130" s="50"/>
      <c r="AL8130" s="50"/>
      <c r="AM8130" s="50"/>
      <c r="AN8130" s="50"/>
      <c r="AO8130" s="50"/>
      <c r="AP8130" s="50"/>
      <c r="AQ8130" s="50"/>
      <c r="AR8130" s="50"/>
      <c r="AS8130" s="50"/>
      <c r="AT8130" s="50"/>
      <c r="AU8130" s="50"/>
      <c r="AV8130" s="50"/>
      <c r="AW8130" s="50"/>
      <c r="AX8130" s="50"/>
      <c r="AY8130" s="50"/>
      <c r="AZ8130" s="50"/>
      <c r="BA8130" s="50"/>
      <c r="BB8130" s="50"/>
      <c r="BC8130" s="50"/>
      <c r="BD8130" s="50"/>
      <c r="BE8130" s="50"/>
      <c r="BF8130" s="50"/>
      <c r="BG8130" s="50"/>
      <c r="BH8130" s="50"/>
      <c r="BI8130" s="50"/>
      <c r="BJ8130" s="50"/>
      <c r="BK8130" s="50"/>
      <c r="BL8130" s="50"/>
      <c r="BM8130" s="50"/>
      <c r="BN8130" s="50"/>
      <c r="BO8130" s="50"/>
      <c r="BP8130" s="50"/>
      <c r="BQ8130" s="50"/>
      <c r="BR8130" s="50"/>
      <c r="BS8130" s="50"/>
      <c r="BT8130" s="50"/>
      <c r="BU8130" s="50"/>
      <c r="BV8130" s="50"/>
      <c r="BW8130" s="50"/>
      <c r="BX8130" s="50"/>
      <c r="BY8130" s="50"/>
      <c r="BZ8130" s="50"/>
      <c r="CA8130" s="50"/>
      <c r="CB8130" s="50"/>
      <c r="CC8130" s="50"/>
      <c r="CD8130" s="50"/>
      <c r="CE8130" s="50"/>
      <c r="CF8130" s="50"/>
      <c r="CG8130" s="50"/>
      <c r="CH8130" s="50"/>
      <c r="CI8130" s="50"/>
      <c r="CJ8130" s="50"/>
      <c r="CK8130" s="50"/>
      <c r="CL8130" s="50"/>
      <c r="CM8130" s="50"/>
      <c r="CN8130" s="50"/>
      <c r="CO8130" s="50"/>
      <c r="CP8130" s="50"/>
      <c r="CQ8130" s="50"/>
      <c r="CR8130" s="50"/>
      <c r="CS8130" s="50"/>
      <c r="CT8130" s="50"/>
      <c r="CU8130" s="50"/>
      <c r="CV8130" s="50"/>
      <c r="CW8130" s="50"/>
      <c r="CX8130" s="50"/>
      <c r="CY8130" s="50"/>
      <c r="CZ8130" s="50"/>
      <c r="DA8130" s="50"/>
      <c r="DB8130" s="50"/>
      <c r="DC8130" s="50"/>
      <c r="DD8130" s="50"/>
      <c r="DE8130" s="50"/>
      <c r="DF8130" s="50"/>
      <c r="DG8130" s="50"/>
    </row>
    <row r="8131" spans="1:111" x14ac:dyDescent="0.2">
      <c r="A8131" s="185"/>
      <c r="B8131" s="186"/>
      <c r="C8131" s="186"/>
      <c r="D8131" s="54"/>
      <c r="E8131" s="310"/>
      <c r="F8131" s="192"/>
      <c r="G8131" s="192"/>
      <c r="H8131" s="50"/>
      <c r="I8131" s="50"/>
      <c r="J8131" s="50"/>
      <c r="K8131" s="50"/>
      <c r="L8131" s="50"/>
      <c r="M8131" s="50"/>
      <c r="N8131" s="50"/>
      <c r="O8131" s="50"/>
      <c r="P8131" s="50"/>
      <c r="Q8131" s="50"/>
      <c r="R8131" s="50"/>
      <c r="S8131" s="50"/>
      <c r="T8131" s="50"/>
      <c r="U8131" s="50"/>
      <c r="V8131" s="50"/>
      <c r="W8131" s="50"/>
      <c r="X8131" s="50"/>
      <c r="Y8131" s="50"/>
      <c r="Z8131" s="50"/>
      <c r="AA8131" s="50"/>
      <c r="AB8131" s="50"/>
      <c r="AC8131" s="50"/>
      <c r="AD8131" s="50"/>
      <c r="AE8131" s="50"/>
      <c r="AF8131" s="50"/>
      <c r="AG8131" s="50"/>
      <c r="AH8131" s="50"/>
      <c r="AI8131" s="50"/>
      <c r="AJ8131" s="50"/>
      <c r="AK8131" s="50"/>
      <c r="AL8131" s="50"/>
      <c r="AM8131" s="50"/>
      <c r="AN8131" s="50"/>
      <c r="AO8131" s="50"/>
      <c r="AP8131" s="50"/>
      <c r="AQ8131" s="50"/>
      <c r="AR8131" s="50"/>
      <c r="AS8131" s="50"/>
      <c r="AT8131" s="50"/>
      <c r="AU8131" s="50"/>
      <c r="AV8131" s="50"/>
      <c r="AW8131" s="50"/>
      <c r="AX8131" s="50"/>
      <c r="AY8131" s="50"/>
      <c r="AZ8131" s="50"/>
      <c r="BA8131" s="50"/>
      <c r="BB8131" s="50"/>
      <c r="BC8131" s="50"/>
      <c r="BD8131" s="50"/>
      <c r="BE8131" s="50"/>
      <c r="BF8131" s="50"/>
      <c r="BG8131" s="50"/>
      <c r="BH8131" s="50"/>
      <c r="BI8131" s="50"/>
      <c r="BJ8131" s="50"/>
      <c r="BK8131" s="50"/>
      <c r="BL8131" s="50"/>
      <c r="BM8131" s="50"/>
      <c r="BN8131" s="50"/>
      <c r="BO8131" s="50"/>
      <c r="BP8131" s="50"/>
      <c r="BQ8131" s="50"/>
      <c r="BR8131" s="50"/>
      <c r="BS8131" s="50"/>
      <c r="BT8131" s="50"/>
      <c r="BU8131" s="50"/>
      <c r="BV8131" s="50"/>
      <c r="BW8131" s="50"/>
      <c r="BX8131" s="50"/>
      <c r="BY8131" s="50"/>
      <c r="BZ8131" s="50"/>
      <c r="CA8131" s="50"/>
      <c r="CB8131" s="50"/>
      <c r="CC8131" s="50"/>
      <c r="CD8131" s="50"/>
      <c r="CE8131" s="50"/>
      <c r="CF8131" s="50"/>
      <c r="CG8131" s="50"/>
      <c r="CH8131" s="50"/>
      <c r="CI8131" s="50"/>
      <c r="CJ8131" s="50"/>
      <c r="CK8131" s="50"/>
      <c r="CL8131" s="50"/>
      <c r="CM8131" s="50"/>
      <c r="CN8131" s="50"/>
      <c r="CO8131" s="50"/>
      <c r="CP8131" s="50"/>
      <c r="CQ8131" s="50"/>
      <c r="CR8131" s="50"/>
      <c r="CS8131" s="50"/>
      <c r="CT8131" s="50"/>
      <c r="CU8131" s="50"/>
      <c r="CV8131" s="50"/>
      <c r="CW8131" s="50"/>
      <c r="CX8131" s="50"/>
      <c r="CY8131" s="50"/>
      <c r="CZ8131" s="50"/>
      <c r="DA8131" s="50"/>
      <c r="DB8131" s="50"/>
      <c r="DC8131" s="50"/>
      <c r="DD8131" s="50"/>
      <c r="DE8131" s="50"/>
      <c r="DF8131" s="50"/>
      <c r="DG8131" s="50"/>
    </row>
    <row r="8132" spans="1:111" x14ac:dyDescent="0.2">
      <c r="A8132" s="185"/>
      <c r="B8132" s="186"/>
      <c r="C8132" s="186"/>
      <c r="D8132" s="54"/>
      <c r="E8132" s="310"/>
      <c r="F8132" s="192"/>
      <c r="G8132" s="192"/>
      <c r="H8132" s="50"/>
      <c r="I8132" s="50"/>
      <c r="J8132" s="50"/>
      <c r="K8132" s="50"/>
      <c r="L8132" s="50"/>
      <c r="M8132" s="50"/>
      <c r="N8132" s="50"/>
      <c r="O8132" s="50"/>
      <c r="P8132" s="50"/>
      <c r="Q8132" s="50"/>
      <c r="R8132" s="50"/>
      <c r="S8132" s="50"/>
      <c r="T8132" s="50"/>
      <c r="U8132" s="50"/>
      <c r="V8132" s="50"/>
      <c r="W8132" s="50"/>
      <c r="X8132" s="50"/>
      <c r="Y8132" s="50"/>
      <c r="Z8132" s="50"/>
      <c r="AA8132" s="50"/>
      <c r="AB8132" s="50"/>
      <c r="AC8132" s="50"/>
      <c r="AD8132" s="50"/>
      <c r="AE8132" s="50"/>
      <c r="AF8132" s="50"/>
      <c r="AG8132" s="50"/>
      <c r="AH8132" s="50"/>
      <c r="AI8132" s="50"/>
      <c r="AJ8132" s="50"/>
      <c r="AK8132" s="50"/>
      <c r="AL8132" s="50"/>
      <c r="AM8132" s="50"/>
      <c r="AN8132" s="50"/>
      <c r="AO8132" s="50"/>
      <c r="AP8132" s="50"/>
      <c r="AQ8132" s="50"/>
      <c r="AR8132" s="50"/>
      <c r="AS8132" s="50"/>
      <c r="AT8132" s="50"/>
      <c r="AU8132" s="50"/>
      <c r="AV8132" s="50"/>
      <c r="AW8132" s="50"/>
      <c r="AX8132" s="50"/>
      <c r="AY8132" s="50"/>
      <c r="AZ8132" s="50"/>
      <c r="BA8132" s="50"/>
      <c r="BB8132" s="50"/>
      <c r="BC8132" s="50"/>
      <c r="BD8132" s="50"/>
      <c r="BE8132" s="50"/>
      <c r="BF8132" s="50"/>
      <c r="BG8132" s="50"/>
      <c r="BH8132" s="50"/>
      <c r="BI8132" s="50"/>
      <c r="BJ8132" s="50"/>
      <c r="BK8132" s="50"/>
      <c r="BL8132" s="50"/>
      <c r="BM8132" s="50"/>
      <c r="BN8132" s="50"/>
      <c r="BO8132" s="50"/>
      <c r="BP8132" s="50"/>
      <c r="BQ8132" s="50"/>
      <c r="BR8132" s="50"/>
      <c r="BS8132" s="50"/>
      <c r="BT8132" s="50"/>
      <c r="BU8132" s="50"/>
      <c r="BV8132" s="50"/>
      <c r="BW8132" s="50"/>
      <c r="BX8132" s="50"/>
      <c r="BY8132" s="50"/>
      <c r="BZ8132" s="50"/>
      <c r="CA8132" s="50"/>
      <c r="CB8132" s="50"/>
      <c r="CC8132" s="50"/>
      <c r="CD8132" s="50"/>
      <c r="CE8132" s="50"/>
      <c r="CF8132" s="50"/>
      <c r="CG8132" s="50"/>
      <c r="CH8132" s="50"/>
      <c r="CI8132" s="50"/>
      <c r="CJ8132" s="50"/>
      <c r="CK8132" s="50"/>
      <c r="CL8132" s="50"/>
      <c r="CM8132" s="50"/>
      <c r="CN8132" s="50"/>
      <c r="CO8132" s="50"/>
      <c r="CP8132" s="50"/>
      <c r="CQ8132" s="50"/>
      <c r="CR8132" s="50"/>
      <c r="CS8132" s="50"/>
      <c r="CT8132" s="50"/>
      <c r="CU8132" s="50"/>
      <c r="CV8132" s="50"/>
      <c r="CW8132" s="50"/>
      <c r="CX8132" s="50"/>
      <c r="CY8132" s="50"/>
      <c r="CZ8132" s="50"/>
      <c r="DA8132" s="50"/>
      <c r="DB8132" s="50"/>
      <c r="DC8132" s="50"/>
      <c r="DD8132" s="50"/>
      <c r="DE8132" s="50"/>
      <c r="DF8132" s="50"/>
      <c r="DG8132" s="50"/>
    </row>
    <row r="8133" spans="1:111" x14ac:dyDescent="0.2">
      <c r="A8133" s="185"/>
      <c r="B8133" s="186"/>
      <c r="C8133" s="186"/>
      <c r="D8133" s="54"/>
      <c r="E8133" s="310"/>
      <c r="F8133" s="192"/>
      <c r="G8133" s="192"/>
      <c r="H8133" s="50"/>
      <c r="I8133" s="50"/>
      <c r="J8133" s="50"/>
      <c r="K8133" s="50"/>
      <c r="L8133" s="50"/>
      <c r="M8133" s="50"/>
      <c r="N8133" s="50"/>
      <c r="O8133" s="50"/>
      <c r="P8133" s="50"/>
      <c r="Q8133" s="50"/>
      <c r="R8133" s="50"/>
      <c r="S8133" s="50"/>
      <c r="T8133" s="50"/>
      <c r="U8133" s="50"/>
      <c r="V8133" s="50"/>
      <c r="W8133" s="50"/>
      <c r="X8133" s="50"/>
      <c r="Y8133" s="50"/>
      <c r="Z8133" s="50"/>
      <c r="AA8133" s="50"/>
      <c r="AB8133" s="50"/>
      <c r="AC8133" s="50"/>
      <c r="AD8133" s="50"/>
      <c r="AE8133" s="50"/>
      <c r="AF8133" s="50"/>
      <c r="AG8133" s="50"/>
      <c r="AH8133" s="50"/>
      <c r="AI8133" s="50"/>
      <c r="AJ8133" s="50"/>
      <c r="AK8133" s="50"/>
      <c r="AL8133" s="50"/>
      <c r="AM8133" s="50"/>
      <c r="AN8133" s="50"/>
      <c r="AO8133" s="50"/>
      <c r="AP8133" s="50"/>
      <c r="AQ8133" s="50"/>
      <c r="AR8133" s="50"/>
      <c r="AS8133" s="50"/>
      <c r="AT8133" s="50"/>
      <c r="AU8133" s="50"/>
      <c r="AV8133" s="50"/>
      <c r="AW8133" s="50"/>
      <c r="AX8133" s="50"/>
      <c r="AY8133" s="50"/>
      <c r="AZ8133" s="50"/>
      <c r="BA8133" s="50"/>
      <c r="BB8133" s="50"/>
      <c r="BC8133" s="50"/>
      <c r="BD8133" s="50"/>
      <c r="BE8133" s="50"/>
      <c r="BF8133" s="50"/>
      <c r="BG8133" s="50"/>
      <c r="BH8133" s="50"/>
      <c r="BI8133" s="50"/>
      <c r="BJ8133" s="50"/>
      <c r="BK8133" s="50"/>
      <c r="BL8133" s="50"/>
      <c r="BM8133" s="50"/>
      <c r="BN8133" s="50"/>
      <c r="BO8133" s="50"/>
      <c r="BP8133" s="50"/>
      <c r="BQ8133" s="50"/>
      <c r="BR8133" s="50"/>
      <c r="BS8133" s="50"/>
      <c r="BT8133" s="50"/>
      <c r="BU8133" s="50"/>
      <c r="BV8133" s="50"/>
      <c r="BW8133" s="50"/>
      <c r="BX8133" s="50"/>
      <c r="BY8133" s="50"/>
      <c r="BZ8133" s="50"/>
      <c r="CA8133" s="50"/>
      <c r="CB8133" s="50"/>
      <c r="CC8133" s="50"/>
      <c r="CD8133" s="50"/>
      <c r="CE8133" s="50"/>
      <c r="CF8133" s="50"/>
      <c r="CG8133" s="50"/>
      <c r="CH8133" s="50"/>
      <c r="CI8133" s="50"/>
      <c r="CJ8133" s="50"/>
      <c r="CK8133" s="50"/>
      <c r="CL8133" s="50"/>
      <c r="CM8133" s="50"/>
      <c r="CN8133" s="50"/>
      <c r="CO8133" s="50"/>
      <c r="CP8133" s="50"/>
      <c r="CQ8133" s="50"/>
      <c r="CR8133" s="50"/>
      <c r="CS8133" s="50"/>
      <c r="CT8133" s="50"/>
      <c r="CU8133" s="50"/>
      <c r="CV8133" s="50"/>
      <c r="CW8133" s="50"/>
      <c r="CX8133" s="50"/>
      <c r="CY8133" s="50"/>
      <c r="CZ8133" s="50"/>
      <c r="DA8133" s="50"/>
      <c r="DB8133" s="50"/>
      <c r="DC8133" s="50"/>
      <c r="DD8133" s="50"/>
      <c r="DE8133" s="50"/>
      <c r="DF8133" s="50"/>
      <c r="DG8133" s="50"/>
    </row>
    <row r="8134" spans="1:111" x14ac:dyDescent="0.2">
      <c r="A8134" s="185"/>
      <c r="B8134" s="186"/>
      <c r="C8134" s="186"/>
      <c r="D8134" s="54"/>
      <c r="E8134" s="310"/>
      <c r="F8134" s="192"/>
      <c r="G8134" s="192"/>
      <c r="H8134" s="50"/>
      <c r="I8134" s="50"/>
      <c r="J8134" s="50"/>
      <c r="K8134" s="50"/>
      <c r="L8134" s="50"/>
      <c r="M8134" s="50"/>
      <c r="N8134" s="50"/>
      <c r="O8134" s="50"/>
      <c r="P8134" s="50"/>
      <c r="Q8134" s="50"/>
      <c r="R8134" s="50"/>
      <c r="S8134" s="50"/>
      <c r="T8134" s="50"/>
      <c r="U8134" s="50"/>
      <c r="V8134" s="50"/>
      <c r="W8134" s="50"/>
      <c r="X8134" s="50"/>
      <c r="Y8134" s="50"/>
      <c r="Z8134" s="50"/>
      <c r="AA8134" s="50"/>
      <c r="AB8134" s="50"/>
      <c r="AC8134" s="50"/>
      <c r="AD8134" s="50"/>
      <c r="AE8134" s="50"/>
      <c r="AF8134" s="50"/>
      <c r="AG8134" s="50"/>
      <c r="AH8134" s="50"/>
      <c r="AI8134" s="50"/>
      <c r="AJ8134" s="50"/>
      <c r="AK8134" s="50"/>
      <c r="AL8134" s="50"/>
      <c r="AM8134" s="50"/>
      <c r="AN8134" s="50"/>
      <c r="AO8134" s="50"/>
      <c r="AP8134" s="50"/>
      <c r="AQ8134" s="50"/>
      <c r="AR8134" s="50"/>
      <c r="AS8134" s="50"/>
      <c r="AT8134" s="50"/>
      <c r="AU8134" s="50"/>
      <c r="AV8134" s="50"/>
      <c r="AW8134" s="50"/>
      <c r="AX8134" s="50"/>
      <c r="AY8134" s="50"/>
      <c r="AZ8134" s="50"/>
      <c r="BA8134" s="50"/>
      <c r="BB8134" s="50"/>
      <c r="BC8134" s="50"/>
      <c r="BD8134" s="50"/>
      <c r="BE8134" s="50"/>
      <c r="BF8134" s="50"/>
      <c r="BG8134" s="50"/>
      <c r="BH8134" s="50"/>
      <c r="BI8134" s="50"/>
      <c r="BJ8134" s="50"/>
      <c r="BK8134" s="50"/>
      <c r="BL8134" s="50"/>
      <c r="BM8134" s="50"/>
      <c r="BN8134" s="50"/>
      <c r="BO8134" s="50"/>
      <c r="BP8134" s="50"/>
      <c r="BQ8134" s="50"/>
      <c r="BR8134" s="50"/>
      <c r="BS8134" s="50"/>
      <c r="BT8134" s="50"/>
      <c r="BU8134" s="50"/>
      <c r="BV8134" s="50"/>
      <c r="BW8134" s="50"/>
      <c r="BX8134" s="50"/>
      <c r="BY8134" s="50"/>
      <c r="BZ8134" s="50"/>
      <c r="CA8134" s="50"/>
      <c r="CB8134" s="50"/>
      <c r="CC8134" s="50"/>
      <c r="CD8134" s="50"/>
      <c r="CE8134" s="50"/>
      <c r="CF8134" s="50"/>
      <c r="CG8134" s="50"/>
      <c r="CH8134" s="50"/>
      <c r="CI8134" s="50"/>
      <c r="CJ8134" s="50"/>
      <c r="CK8134" s="50"/>
      <c r="CL8134" s="50"/>
      <c r="CM8134" s="50"/>
      <c r="CN8134" s="50"/>
      <c r="CO8134" s="50"/>
      <c r="CP8134" s="50"/>
      <c r="CQ8134" s="50"/>
      <c r="CR8134" s="50"/>
      <c r="CS8134" s="50"/>
      <c r="CT8134" s="50"/>
      <c r="CU8134" s="50"/>
      <c r="CV8134" s="50"/>
      <c r="CW8134" s="50"/>
      <c r="CX8134" s="50"/>
      <c r="CY8134" s="50"/>
      <c r="CZ8134" s="50"/>
      <c r="DA8134" s="50"/>
      <c r="DB8134" s="50"/>
      <c r="DC8134" s="50"/>
      <c r="DD8134" s="50"/>
      <c r="DE8134" s="50"/>
      <c r="DF8134" s="50"/>
      <c r="DG8134" s="50"/>
    </row>
    <row r="8135" spans="1:111" x14ac:dyDescent="0.2">
      <c r="A8135" s="185"/>
      <c r="B8135" s="186"/>
      <c r="C8135" s="186"/>
      <c r="D8135" s="54"/>
      <c r="E8135" s="310"/>
      <c r="F8135" s="192"/>
      <c r="G8135" s="192"/>
      <c r="H8135" s="50"/>
      <c r="I8135" s="50"/>
      <c r="J8135" s="50"/>
      <c r="K8135" s="50"/>
      <c r="L8135" s="50"/>
      <c r="M8135" s="50"/>
      <c r="N8135" s="50"/>
      <c r="O8135" s="50"/>
      <c r="P8135" s="50"/>
      <c r="Q8135" s="50"/>
      <c r="R8135" s="50"/>
      <c r="S8135" s="50"/>
      <c r="T8135" s="50"/>
      <c r="U8135" s="50"/>
      <c r="V8135" s="50"/>
      <c r="W8135" s="50"/>
      <c r="X8135" s="50"/>
      <c r="Y8135" s="50"/>
      <c r="Z8135" s="50"/>
      <c r="AA8135" s="50"/>
      <c r="AB8135" s="50"/>
      <c r="AC8135" s="50"/>
      <c r="AD8135" s="50"/>
      <c r="AE8135" s="50"/>
      <c r="AF8135" s="50"/>
      <c r="AG8135" s="50"/>
      <c r="AH8135" s="50"/>
      <c r="AI8135" s="50"/>
      <c r="AJ8135" s="50"/>
      <c r="AK8135" s="50"/>
      <c r="AL8135" s="50"/>
      <c r="AM8135" s="50"/>
      <c r="AN8135" s="50"/>
      <c r="AO8135" s="50"/>
      <c r="AP8135" s="50"/>
      <c r="AQ8135" s="50"/>
      <c r="AR8135" s="50"/>
      <c r="AS8135" s="50"/>
      <c r="AT8135" s="50"/>
      <c r="AU8135" s="50"/>
      <c r="AV8135" s="50"/>
      <c r="AW8135" s="50"/>
      <c r="AX8135" s="50"/>
      <c r="AY8135" s="50"/>
      <c r="AZ8135" s="50"/>
      <c r="BA8135" s="50"/>
      <c r="BB8135" s="50"/>
      <c r="BC8135" s="50"/>
      <c r="BD8135" s="50"/>
      <c r="BE8135" s="50"/>
      <c r="BF8135" s="50"/>
      <c r="BG8135" s="50"/>
      <c r="BH8135" s="50"/>
      <c r="BI8135" s="50"/>
      <c r="BJ8135" s="50"/>
      <c r="BK8135" s="50"/>
      <c r="BL8135" s="50"/>
      <c r="BM8135" s="50"/>
      <c r="BN8135" s="50"/>
      <c r="BO8135" s="50"/>
      <c r="BP8135" s="50"/>
      <c r="BQ8135" s="50"/>
      <c r="BR8135" s="50"/>
      <c r="BS8135" s="50"/>
      <c r="BT8135" s="50"/>
      <c r="BU8135" s="50"/>
      <c r="BV8135" s="50"/>
      <c r="BW8135" s="50"/>
      <c r="BX8135" s="50"/>
      <c r="BY8135" s="50"/>
      <c r="BZ8135" s="50"/>
      <c r="CA8135" s="50"/>
      <c r="CB8135" s="50"/>
      <c r="CC8135" s="50"/>
      <c r="CD8135" s="50"/>
      <c r="CE8135" s="50"/>
      <c r="CF8135" s="50"/>
      <c r="CG8135" s="50"/>
      <c r="CH8135" s="50"/>
      <c r="CI8135" s="50"/>
      <c r="CJ8135" s="50"/>
      <c r="CK8135" s="50"/>
      <c r="CL8135" s="50"/>
      <c r="CM8135" s="50"/>
      <c r="CN8135" s="50"/>
      <c r="CO8135" s="50"/>
      <c r="CP8135" s="50"/>
      <c r="CQ8135" s="50"/>
      <c r="CR8135" s="50"/>
      <c r="CS8135" s="50"/>
      <c r="CT8135" s="50"/>
      <c r="CU8135" s="50"/>
      <c r="CV8135" s="50"/>
      <c r="CW8135" s="50"/>
      <c r="CX8135" s="50"/>
      <c r="CY8135" s="50"/>
      <c r="CZ8135" s="50"/>
      <c r="DA8135" s="50"/>
      <c r="DB8135" s="50"/>
      <c r="DC8135" s="50"/>
      <c r="DD8135" s="50"/>
      <c r="DE8135" s="50"/>
      <c r="DF8135" s="50"/>
      <c r="DG8135" s="50"/>
    </row>
    <row r="8136" spans="1:111" x14ac:dyDescent="0.2">
      <c r="A8136" s="185"/>
      <c r="B8136" s="186"/>
      <c r="C8136" s="186"/>
      <c r="D8136" s="54"/>
      <c r="E8136" s="310"/>
      <c r="F8136" s="192"/>
      <c r="G8136" s="192"/>
      <c r="H8136" s="50"/>
      <c r="I8136" s="50"/>
      <c r="J8136" s="50"/>
      <c r="K8136" s="50"/>
      <c r="L8136" s="50"/>
      <c r="M8136" s="50"/>
      <c r="N8136" s="50"/>
      <c r="O8136" s="50"/>
      <c r="P8136" s="50"/>
      <c r="Q8136" s="50"/>
      <c r="R8136" s="50"/>
      <c r="S8136" s="50"/>
      <c r="T8136" s="50"/>
      <c r="U8136" s="50"/>
      <c r="V8136" s="50"/>
      <c r="W8136" s="50"/>
      <c r="X8136" s="50"/>
      <c r="Y8136" s="50"/>
      <c r="Z8136" s="50"/>
      <c r="AA8136" s="50"/>
      <c r="AB8136" s="50"/>
      <c r="AC8136" s="50"/>
      <c r="AD8136" s="50"/>
      <c r="AE8136" s="50"/>
      <c r="AF8136" s="50"/>
      <c r="AG8136" s="50"/>
      <c r="AH8136" s="50"/>
      <c r="AI8136" s="50"/>
      <c r="AJ8136" s="50"/>
      <c r="AK8136" s="50"/>
      <c r="AL8136" s="50"/>
      <c r="AM8136" s="50"/>
      <c r="AN8136" s="50"/>
      <c r="AO8136" s="50"/>
      <c r="AP8136" s="50"/>
      <c r="AQ8136" s="50"/>
      <c r="AR8136" s="50"/>
      <c r="AS8136" s="50"/>
      <c r="AT8136" s="50"/>
      <c r="AU8136" s="50"/>
      <c r="AV8136" s="50"/>
      <c r="AW8136" s="50"/>
      <c r="AX8136" s="50"/>
      <c r="AY8136" s="50"/>
      <c r="AZ8136" s="50"/>
      <c r="BA8136" s="50"/>
      <c r="BB8136" s="50"/>
      <c r="BC8136" s="50"/>
      <c r="BD8136" s="50"/>
      <c r="BE8136" s="50"/>
      <c r="BF8136" s="50"/>
      <c r="BG8136" s="50"/>
      <c r="BH8136" s="50"/>
      <c r="BI8136" s="50"/>
      <c r="BJ8136" s="50"/>
      <c r="BK8136" s="50"/>
      <c r="BL8136" s="50"/>
      <c r="BM8136" s="50"/>
      <c r="BN8136" s="50"/>
      <c r="BO8136" s="50"/>
      <c r="BP8136" s="50"/>
      <c r="BQ8136" s="50"/>
      <c r="BR8136" s="50"/>
      <c r="BS8136" s="50"/>
      <c r="BT8136" s="50"/>
      <c r="BU8136" s="50"/>
      <c r="BV8136" s="50"/>
      <c r="BW8136" s="50"/>
      <c r="BX8136" s="50"/>
      <c r="BY8136" s="50"/>
      <c r="BZ8136" s="50"/>
      <c r="CA8136" s="50"/>
      <c r="CB8136" s="50"/>
      <c r="CC8136" s="50"/>
      <c r="CD8136" s="50"/>
      <c r="CE8136" s="50"/>
      <c r="CF8136" s="50"/>
      <c r="CG8136" s="50"/>
      <c r="CH8136" s="50"/>
      <c r="CI8136" s="50"/>
      <c r="CJ8136" s="50"/>
      <c r="CK8136" s="50"/>
      <c r="CL8136" s="50"/>
      <c r="CM8136" s="50"/>
      <c r="CN8136" s="50"/>
      <c r="CO8136" s="50"/>
      <c r="CP8136" s="50"/>
      <c r="CQ8136" s="50"/>
      <c r="CR8136" s="50"/>
      <c r="CS8136" s="50"/>
      <c r="CT8136" s="50"/>
      <c r="CU8136" s="50"/>
      <c r="CV8136" s="50"/>
      <c r="CW8136" s="50"/>
      <c r="CX8136" s="50"/>
      <c r="CY8136" s="50"/>
      <c r="CZ8136" s="50"/>
      <c r="DA8136" s="50"/>
      <c r="DB8136" s="50"/>
      <c r="DC8136" s="50"/>
      <c r="DD8136" s="50"/>
      <c r="DE8136" s="50"/>
      <c r="DF8136" s="50"/>
      <c r="DG8136" s="50"/>
    </row>
    <row r="8137" spans="1:111" x14ac:dyDescent="0.2">
      <c r="A8137" s="185"/>
      <c r="B8137" s="186"/>
      <c r="C8137" s="186"/>
      <c r="D8137" s="54"/>
      <c r="E8137" s="310"/>
      <c r="F8137" s="192"/>
      <c r="G8137" s="192"/>
      <c r="H8137" s="50"/>
      <c r="I8137" s="50"/>
      <c r="J8137" s="50"/>
      <c r="K8137" s="50"/>
      <c r="L8137" s="50"/>
      <c r="M8137" s="50"/>
      <c r="N8137" s="50"/>
      <c r="O8137" s="50"/>
      <c r="P8137" s="50"/>
      <c r="Q8137" s="50"/>
      <c r="R8137" s="50"/>
      <c r="S8137" s="50"/>
      <c r="T8137" s="50"/>
      <c r="U8137" s="50"/>
      <c r="V8137" s="50"/>
      <c r="W8137" s="50"/>
      <c r="X8137" s="50"/>
      <c r="Y8137" s="50"/>
      <c r="Z8137" s="50"/>
      <c r="AA8137" s="50"/>
      <c r="AB8137" s="50"/>
      <c r="AC8137" s="50"/>
      <c r="AD8137" s="50"/>
      <c r="AE8137" s="50"/>
      <c r="AF8137" s="50"/>
      <c r="AG8137" s="50"/>
      <c r="AH8137" s="50"/>
      <c r="AI8137" s="50"/>
      <c r="AJ8137" s="50"/>
      <c r="AK8137" s="50"/>
      <c r="AL8137" s="50"/>
      <c r="AM8137" s="50"/>
      <c r="AN8137" s="50"/>
      <c r="AO8137" s="50"/>
      <c r="AP8137" s="50"/>
      <c r="AQ8137" s="50"/>
      <c r="AR8137" s="50"/>
      <c r="AS8137" s="50"/>
      <c r="AT8137" s="50"/>
      <c r="AU8137" s="50"/>
      <c r="AV8137" s="50"/>
      <c r="AW8137" s="50"/>
      <c r="AX8137" s="50"/>
      <c r="AY8137" s="50"/>
      <c r="AZ8137" s="50"/>
      <c r="BA8137" s="50"/>
      <c r="BB8137" s="50"/>
      <c r="BC8137" s="50"/>
      <c r="BD8137" s="50"/>
      <c r="BE8137" s="50"/>
      <c r="BF8137" s="50"/>
      <c r="BG8137" s="50"/>
      <c r="BH8137" s="50"/>
      <c r="BI8137" s="50"/>
      <c r="BJ8137" s="50"/>
      <c r="BK8137" s="50"/>
      <c r="BL8137" s="50"/>
      <c r="BM8137" s="50"/>
      <c r="BN8137" s="50"/>
      <c r="BO8137" s="50"/>
      <c r="BP8137" s="50"/>
      <c r="BQ8137" s="50"/>
      <c r="BR8137" s="50"/>
      <c r="BS8137" s="50"/>
      <c r="BT8137" s="50"/>
      <c r="BU8137" s="50"/>
      <c r="BV8137" s="50"/>
      <c r="BW8137" s="50"/>
      <c r="BX8137" s="50"/>
      <c r="BY8137" s="50"/>
      <c r="BZ8137" s="50"/>
      <c r="CA8137" s="50"/>
      <c r="CB8137" s="50"/>
      <c r="CC8137" s="50"/>
      <c r="CD8137" s="50"/>
      <c r="CE8137" s="50"/>
      <c r="CF8137" s="50"/>
      <c r="CG8137" s="50"/>
      <c r="CH8137" s="50"/>
      <c r="CI8137" s="50"/>
      <c r="CJ8137" s="50"/>
      <c r="CK8137" s="50"/>
      <c r="CL8137" s="50"/>
      <c r="CM8137" s="50"/>
      <c r="CN8137" s="50"/>
      <c r="CO8137" s="50"/>
      <c r="CP8137" s="50"/>
      <c r="CQ8137" s="50"/>
      <c r="CR8137" s="50"/>
      <c r="CS8137" s="50"/>
      <c r="CT8137" s="50"/>
      <c r="CU8137" s="50"/>
      <c r="CV8137" s="50"/>
      <c r="CW8137" s="50"/>
      <c r="CX8137" s="50"/>
      <c r="CY8137" s="50"/>
      <c r="CZ8137" s="50"/>
      <c r="DA8137" s="50"/>
      <c r="DB8137" s="50"/>
      <c r="DC8137" s="50"/>
      <c r="DD8137" s="50"/>
      <c r="DE8137" s="50"/>
      <c r="DF8137" s="50"/>
      <c r="DG8137" s="50"/>
    </row>
    <row r="8138" spans="1:111" x14ac:dyDescent="0.2">
      <c r="A8138" s="185"/>
      <c r="B8138" s="186"/>
      <c r="C8138" s="186"/>
      <c r="D8138" s="54"/>
      <c r="E8138" s="310"/>
      <c r="F8138" s="192"/>
      <c r="G8138" s="192"/>
      <c r="H8138" s="50"/>
      <c r="I8138" s="50"/>
      <c r="J8138" s="50"/>
      <c r="K8138" s="50"/>
      <c r="L8138" s="50"/>
      <c r="M8138" s="50"/>
      <c r="N8138" s="50"/>
      <c r="O8138" s="50"/>
      <c r="P8138" s="50"/>
      <c r="Q8138" s="50"/>
      <c r="R8138" s="50"/>
      <c r="S8138" s="50"/>
      <c r="T8138" s="50"/>
      <c r="U8138" s="50"/>
      <c r="V8138" s="50"/>
      <c r="W8138" s="50"/>
      <c r="X8138" s="50"/>
      <c r="Y8138" s="50"/>
      <c r="Z8138" s="50"/>
      <c r="AA8138" s="50"/>
      <c r="AB8138" s="50"/>
      <c r="AC8138" s="50"/>
      <c r="AD8138" s="50"/>
      <c r="AE8138" s="50"/>
      <c r="AF8138" s="50"/>
      <c r="AG8138" s="50"/>
      <c r="AH8138" s="50"/>
      <c r="AI8138" s="50"/>
      <c r="AJ8138" s="50"/>
      <c r="AK8138" s="50"/>
      <c r="AL8138" s="50"/>
      <c r="AM8138" s="50"/>
      <c r="AN8138" s="50"/>
      <c r="AO8138" s="50"/>
      <c r="AP8138" s="50"/>
      <c r="AQ8138" s="50"/>
      <c r="AR8138" s="50"/>
      <c r="AS8138" s="50"/>
      <c r="AT8138" s="50"/>
      <c r="AU8138" s="50"/>
      <c r="AV8138" s="50"/>
      <c r="AW8138" s="50"/>
      <c r="AX8138" s="50"/>
      <c r="AY8138" s="50"/>
      <c r="AZ8138" s="50"/>
      <c r="BA8138" s="50"/>
      <c r="BB8138" s="50"/>
      <c r="BC8138" s="50"/>
      <c r="BD8138" s="50"/>
      <c r="BE8138" s="50"/>
      <c r="BF8138" s="50"/>
      <c r="BG8138" s="50"/>
      <c r="BH8138" s="50"/>
      <c r="BI8138" s="50"/>
      <c r="BJ8138" s="50"/>
      <c r="BK8138" s="50"/>
      <c r="BL8138" s="50"/>
      <c r="BM8138" s="50"/>
      <c r="BN8138" s="50"/>
      <c r="BO8138" s="50"/>
      <c r="BP8138" s="50"/>
      <c r="BQ8138" s="50"/>
      <c r="BR8138" s="50"/>
      <c r="BS8138" s="50"/>
      <c r="BT8138" s="50"/>
      <c r="BU8138" s="50"/>
      <c r="BV8138" s="50"/>
      <c r="BW8138" s="50"/>
      <c r="BX8138" s="50"/>
      <c r="BY8138" s="50"/>
      <c r="BZ8138" s="50"/>
      <c r="CA8138" s="50"/>
      <c r="CB8138" s="50"/>
      <c r="CC8138" s="50"/>
      <c r="CD8138" s="50"/>
      <c r="CE8138" s="50"/>
      <c r="CF8138" s="50"/>
      <c r="CG8138" s="50"/>
      <c r="CH8138" s="50"/>
      <c r="CI8138" s="50"/>
      <c r="CJ8138" s="50"/>
      <c r="CK8138" s="50"/>
      <c r="CL8138" s="50"/>
      <c r="CM8138" s="50"/>
      <c r="CN8138" s="50"/>
      <c r="CO8138" s="50"/>
      <c r="CP8138" s="50"/>
      <c r="CQ8138" s="50"/>
      <c r="CR8138" s="50"/>
      <c r="CS8138" s="50"/>
      <c r="CT8138" s="50"/>
      <c r="CU8138" s="50"/>
      <c r="CV8138" s="50"/>
      <c r="CW8138" s="50"/>
      <c r="CX8138" s="50"/>
      <c r="CY8138" s="50"/>
      <c r="CZ8138" s="50"/>
      <c r="DA8138" s="50"/>
      <c r="DB8138" s="50"/>
      <c r="DC8138" s="50"/>
      <c r="DD8138" s="50"/>
      <c r="DE8138" s="50"/>
      <c r="DF8138" s="50"/>
      <c r="DG8138" s="50"/>
    </row>
    <row r="8139" spans="1:111" x14ac:dyDescent="0.2">
      <c r="A8139" s="185"/>
      <c r="B8139" s="186"/>
      <c r="C8139" s="186"/>
      <c r="D8139" s="54"/>
      <c r="E8139" s="310"/>
      <c r="F8139" s="192"/>
      <c r="G8139" s="192"/>
      <c r="H8139" s="50"/>
      <c r="I8139" s="50"/>
      <c r="J8139" s="50"/>
      <c r="K8139" s="50"/>
      <c r="L8139" s="50"/>
      <c r="M8139" s="50"/>
      <c r="N8139" s="50"/>
      <c r="O8139" s="50"/>
      <c r="P8139" s="50"/>
      <c r="Q8139" s="50"/>
      <c r="R8139" s="50"/>
      <c r="S8139" s="50"/>
      <c r="T8139" s="50"/>
      <c r="U8139" s="50"/>
      <c r="V8139" s="50"/>
      <c r="W8139" s="50"/>
      <c r="X8139" s="50"/>
      <c r="Y8139" s="50"/>
      <c r="Z8139" s="50"/>
      <c r="AA8139" s="50"/>
      <c r="AB8139" s="50"/>
      <c r="AC8139" s="50"/>
      <c r="AD8139" s="50"/>
      <c r="AE8139" s="50"/>
      <c r="AF8139" s="50"/>
      <c r="AG8139" s="50"/>
      <c r="AH8139" s="50"/>
      <c r="AI8139" s="50"/>
      <c r="AJ8139" s="50"/>
      <c r="AK8139" s="50"/>
      <c r="AL8139" s="50"/>
      <c r="AM8139" s="50"/>
      <c r="AN8139" s="50"/>
      <c r="AO8139" s="50"/>
      <c r="AP8139" s="50"/>
      <c r="AQ8139" s="50"/>
      <c r="AR8139" s="50"/>
      <c r="AS8139" s="50"/>
      <c r="AT8139" s="50"/>
      <c r="AU8139" s="50"/>
      <c r="AV8139" s="50"/>
      <c r="AW8139" s="50"/>
      <c r="AX8139" s="50"/>
      <c r="AY8139" s="50"/>
      <c r="AZ8139" s="50"/>
      <c r="BA8139" s="50"/>
      <c r="BB8139" s="50"/>
      <c r="BC8139" s="50"/>
      <c r="BD8139" s="50"/>
      <c r="BE8139" s="50"/>
      <c r="BF8139" s="50"/>
      <c r="BG8139" s="50"/>
      <c r="BH8139" s="50"/>
      <c r="BI8139" s="50"/>
      <c r="BJ8139" s="50"/>
      <c r="BK8139" s="50"/>
      <c r="BL8139" s="50"/>
      <c r="BM8139" s="50"/>
      <c r="BN8139" s="50"/>
      <c r="BO8139" s="50"/>
      <c r="BP8139" s="50"/>
      <c r="BQ8139" s="50"/>
      <c r="BR8139" s="50"/>
      <c r="BS8139" s="50"/>
      <c r="BT8139" s="50"/>
      <c r="BU8139" s="50"/>
      <c r="BV8139" s="50"/>
      <c r="BW8139" s="50"/>
      <c r="BX8139" s="50"/>
      <c r="BY8139" s="50"/>
      <c r="BZ8139" s="50"/>
      <c r="CA8139" s="50"/>
      <c r="CB8139" s="50"/>
      <c r="CC8139" s="50"/>
      <c r="CD8139" s="50"/>
      <c r="CE8139" s="50"/>
      <c r="CF8139" s="50"/>
      <c r="CG8139" s="50"/>
      <c r="CH8139" s="50"/>
      <c r="CI8139" s="50"/>
      <c r="CJ8139" s="50"/>
      <c r="CK8139" s="50"/>
      <c r="CL8139" s="50"/>
      <c r="CM8139" s="50"/>
      <c r="CN8139" s="50"/>
      <c r="CO8139" s="50"/>
      <c r="CP8139" s="50"/>
      <c r="CQ8139" s="50"/>
      <c r="CR8139" s="50"/>
      <c r="CS8139" s="50"/>
      <c r="CT8139" s="50"/>
      <c r="CU8139" s="50"/>
      <c r="CV8139" s="50"/>
      <c r="CW8139" s="50"/>
      <c r="CX8139" s="50"/>
      <c r="CY8139" s="50"/>
      <c r="CZ8139" s="50"/>
      <c r="DA8139" s="50"/>
      <c r="DB8139" s="50"/>
      <c r="DC8139" s="50"/>
      <c r="DD8139" s="50"/>
      <c r="DE8139" s="50"/>
      <c r="DF8139" s="50"/>
      <c r="DG8139" s="50"/>
    </row>
    <row r="8140" spans="1:111" x14ac:dyDescent="0.2">
      <c r="A8140" s="185"/>
      <c r="B8140" s="186"/>
      <c r="C8140" s="186"/>
      <c r="D8140" s="54"/>
      <c r="E8140" s="310"/>
      <c r="F8140" s="192"/>
      <c r="G8140" s="192"/>
      <c r="H8140" s="50"/>
      <c r="I8140" s="50"/>
      <c r="J8140" s="50"/>
      <c r="K8140" s="50"/>
      <c r="L8140" s="50"/>
      <c r="M8140" s="50"/>
      <c r="N8140" s="50"/>
      <c r="O8140" s="50"/>
      <c r="P8140" s="50"/>
      <c r="Q8140" s="50"/>
      <c r="R8140" s="50"/>
      <c r="S8140" s="50"/>
      <c r="T8140" s="50"/>
      <c r="U8140" s="50"/>
      <c r="V8140" s="50"/>
      <c r="W8140" s="50"/>
      <c r="X8140" s="50"/>
      <c r="Y8140" s="50"/>
      <c r="Z8140" s="50"/>
      <c r="AA8140" s="50"/>
      <c r="AB8140" s="50"/>
      <c r="AC8140" s="50"/>
      <c r="AD8140" s="50"/>
      <c r="AE8140" s="50"/>
      <c r="AF8140" s="50"/>
      <c r="AG8140" s="50"/>
      <c r="AH8140" s="50"/>
      <c r="AI8140" s="50"/>
      <c r="AJ8140" s="50"/>
      <c r="AK8140" s="50"/>
      <c r="AL8140" s="50"/>
      <c r="AM8140" s="50"/>
      <c r="AN8140" s="50"/>
      <c r="AO8140" s="50"/>
      <c r="AP8140" s="50"/>
      <c r="AQ8140" s="50"/>
      <c r="AR8140" s="50"/>
      <c r="AS8140" s="50"/>
      <c r="AT8140" s="50"/>
      <c r="AU8140" s="50"/>
      <c r="AV8140" s="50"/>
      <c r="AW8140" s="50"/>
      <c r="AX8140" s="50"/>
      <c r="AY8140" s="50"/>
      <c r="AZ8140" s="50"/>
      <c r="BA8140" s="50"/>
      <c r="BB8140" s="50"/>
      <c r="BC8140" s="50"/>
      <c r="BD8140" s="50"/>
      <c r="BE8140" s="50"/>
      <c r="BF8140" s="50"/>
      <c r="BG8140" s="50"/>
      <c r="BH8140" s="50"/>
      <c r="BI8140" s="50"/>
      <c r="BJ8140" s="50"/>
      <c r="BK8140" s="50"/>
      <c r="BL8140" s="50"/>
      <c r="BM8140" s="50"/>
      <c r="BN8140" s="50"/>
      <c r="BO8140" s="50"/>
      <c r="BP8140" s="50"/>
      <c r="BQ8140" s="50"/>
      <c r="BR8140" s="50"/>
      <c r="BS8140" s="50"/>
      <c r="BT8140" s="50"/>
      <c r="BU8140" s="50"/>
      <c r="BV8140" s="50"/>
      <c r="BW8140" s="50"/>
      <c r="BX8140" s="50"/>
      <c r="BY8140" s="50"/>
      <c r="BZ8140" s="50"/>
      <c r="CA8140" s="50"/>
      <c r="CB8140" s="50"/>
      <c r="CC8140" s="50"/>
      <c r="CD8140" s="50"/>
      <c r="CE8140" s="50"/>
      <c r="CF8140" s="50"/>
      <c r="CG8140" s="50"/>
      <c r="CH8140" s="50"/>
      <c r="CI8140" s="50"/>
      <c r="CJ8140" s="50"/>
      <c r="CK8140" s="50"/>
      <c r="CL8140" s="50"/>
      <c r="CM8140" s="50"/>
      <c r="CN8140" s="50"/>
      <c r="CO8140" s="50"/>
      <c r="CP8140" s="50"/>
      <c r="CQ8140" s="50"/>
      <c r="CR8140" s="50"/>
      <c r="CS8140" s="50"/>
      <c r="CT8140" s="50"/>
      <c r="CU8140" s="50"/>
      <c r="CV8140" s="50"/>
      <c r="CW8140" s="50"/>
      <c r="CX8140" s="50"/>
      <c r="CY8140" s="50"/>
      <c r="CZ8140" s="50"/>
      <c r="DA8140" s="50"/>
      <c r="DB8140" s="50"/>
      <c r="DC8140" s="50"/>
      <c r="DD8140" s="50"/>
      <c r="DE8140" s="50"/>
      <c r="DF8140" s="50"/>
      <c r="DG8140" s="50"/>
    </row>
    <row r="8141" spans="1:111" x14ac:dyDescent="0.2">
      <c r="A8141" s="185"/>
      <c r="B8141" s="186"/>
      <c r="C8141" s="186"/>
      <c r="D8141" s="54"/>
      <c r="E8141" s="310"/>
      <c r="F8141" s="192"/>
      <c r="G8141" s="192"/>
      <c r="H8141" s="50"/>
      <c r="I8141" s="50"/>
      <c r="J8141" s="50"/>
      <c r="K8141" s="50"/>
      <c r="L8141" s="50"/>
      <c r="M8141" s="50"/>
      <c r="N8141" s="50"/>
      <c r="O8141" s="50"/>
      <c r="P8141" s="50"/>
      <c r="Q8141" s="50"/>
      <c r="R8141" s="50"/>
      <c r="S8141" s="50"/>
      <c r="T8141" s="50"/>
      <c r="U8141" s="50"/>
      <c r="V8141" s="50"/>
      <c r="W8141" s="50"/>
      <c r="X8141" s="50"/>
      <c r="Y8141" s="50"/>
      <c r="Z8141" s="50"/>
      <c r="AA8141" s="50"/>
      <c r="AB8141" s="50"/>
      <c r="AC8141" s="50"/>
      <c r="AD8141" s="50"/>
      <c r="AE8141" s="50"/>
      <c r="AF8141" s="50"/>
      <c r="AG8141" s="50"/>
      <c r="AH8141" s="50"/>
      <c r="AI8141" s="50"/>
      <c r="AJ8141" s="50"/>
      <c r="AK8141" s="50"/>
      <c r="AL8141" s="50"/>
      <c r="AM8141" s="50"/>
      <c r="AN8141" s="50"/>
      <c r="AO8141" s="50"/>
      <c r="AP8141" s="50"/>
      <c r="AQ8141" s="50"/>
      <c r="AR8141" s="50"/>
      <c r="AS8141" s="50"/>
      <c r="AT8141" s="50"/>
      <c r="AU8141" s="50"/>
      <c r="AV8141" s="50"/>
      <c r="AW8141" s="50"/>
      <c r="AX8141" s="50"/>
      <c r="AY8141" s="50"/>
      <c r="AZ8141" s="50"/>
      <c r="BA8141" s="50"/>
      <c r="BB8141" s="50"/>
      <c r="BC8141" s="50"/>
      <c r="BD8141" s="50"/>
      <c r="BE8141" s="50"/>
      <c r="BF8141" s="50"/>
      <c r="BG8141" s="50"/>
      <c r="BH8141" s="50"/>
      <c r="BI8141" s="50"/>
      <c r="BJ8141" s="50"/>
      <c r="BK8141" s="50"/>
      <c r="BL8141" s="50"/>
      <c r="BM8141" s="50"/>
      <c r="BN8141" s="50"/>
      <c r="BO8141" s="50"/>
      <c r="BP8141" s="50"/>
      <c r="BQ8141" s="50"/>
      <c r="BR8141" s="50"/>
      <c r="BS8141" s="50"/>
      <c r="BT8141" s="50"/>
      <c r="BU8141" s="50"/>
      <c r="BV8141" s="50"/>
      <c r="BW8141" s="50"/>
      <c r="BX8141" s="50"/>
      <c r="BY8141" s="50"/>
      <c r="BZ8141" s="50"/>
      <c r="CA8141" s="50"/>
      <c r="CB8141" s="50"/>
      <c r="CC8141" s="50"/>
      <c r="CD8141" s="50"/>
      <c r="CE8141" s="50"/>
      <c r="CF8141" s="50"/>
      <c r="CG8141" s="50"/>
      <c r="CH8141" s="50"/>
      <c r="CI8141" s="50"/>
      <c r="CJ8141" s="50"/>
      <c r="CK8141" s="50"/>
      <c r="CL8141" s="50"/>
      <c r="CM8141" s="50"/>
      <c r="CN8141" s="50"/>
      <c r="CO8141" s="50"/>
      <c r="CP8141" s="50"/>
      <c r="CQ8141" s="50"/>
      <c r="CR8141" s="50"/>
      <c r="CS8141" s="50"/>
      <c r="CT8141" s="50"/>
      <c r="CU8141" s="50"/>
      <c r="CV8141" s="50"/>
      <c r="CW8141" s="50"/>
      <c r="CX8141" s="50"/>
      <c r="CY8141" s="50"/>
      <c r="CZ8141" s="50"/>
      <c r="DA8141" s="50"/>
      <c r="DB8141" s="50"/>
      <c r="DC8141" s="50"/>
      <c r="DD8141" s="50"/>
      <c r="DE8141" s="50"/>
      <c r="DF8141" s="50"/>
      <c r="DG8141" s="50"/>
    </row>
    <row r="8142" spans="1:111" x14ac:dyDescent="0.2">
      <c r="A8142" s="185"/>
      <c r="B8142" s="186"/>
      <c r="C8142" s="186"/>
      <c r="D8142" s="54"/>
      <c r="E8142" s="310"/>
      <c r="F8142" s="192"/>
      <c r="G8142" s="192"/>
      <c r="H8142" s="50"/>
      <c r="I8142" s="50"/>
      <c r="J8142" s="50"/>
      <c r="K8142" s="50"/>
      <c r="L8142" s="50"/>
      <c r="M8142" s="50"/>
      <c r="N8142" s="50"/>
      <c r="O8142" s="50"/>
      <c r="P8142" s="50"/>
      <c r="Q8142" s="50"/>
      <c r="R8142" s="50"/>
      <c r="S8142" s="50"/>
      <c r="T8142" s="50"/>
      <c r="U8142" s="50"/>
      <c r="V8142" s="50"/>
      <c r="W8142" s="50"/>
      <c r="X8142" s="50"/>
      <c r="Y8142" s="50"/>
      <c r="Z8142" s="50"/>
      <c r="AA8142" s="50"/>
      <c r="AB8142" s="50"/>
      <c r="AC8142" s="50"/>
      <c r="AD8142" s="50"/>
      <c r="AE8142" s="50"/>
      <c r="AF8142" s="50"/>
      <c r="AG8142" s="50"/>
      <c r="AH8142" s="50"/>
      <c r="AI8142" s="50"/>
      <c r="AJ8142" s="50"/>
      <c r="AK8142" s="50"/>
      <c r="AL8142" s="50"/>
      <c r="AM8142" s="50"/>
      <c r="AN8142" s="50"/>
      <c r="AO8142" s="50"/>
      <c r="AP8142" s="50"/>
      <c r="AQ8142" s="50"/>
      <c r="AR8142" s="50"/>
      <c r="AS8142" s="50"/>
      <c r="AT8142" s="50"/>
      <c r="AU8142" s="50"/>
      <c r="AV8142" s="50"/>
      <c r="AW8142" s="50"/>
      <c r="AX8142" s="50"/>
      <c r="AY8142" s="50"/>
      <c r="AZ8142" s="50"/>
      <c r="BA8142" s="50"/>
      <c r="BB8142" s="50"/>
      <c r="BC8142" s="50"/>
      <c r="BD8142" s="50"/>
      <c r="BE8142" s="50"/>
      <c r="BF8142" s="50"/>
      <c r="BG8142" s="50"/>
      <c r="BH8142" s="50"/>
      <c r="BI8142" s="50"/>
      <c r="BJ8142" s="50"/>
      <c r="BK8142" s="50"/>
      <c r="BL8142" s="50"/>
      <c r="BM8142" s="50"/>
      <c r="BN8142" s="50"/>
      <c r="BO8142" s="50"/>
      <c r="BP8142" s="50"/>
      <c r="BQ8142" s="50"/>
      <c r="BR8142" s="50"/>
      <c r="BS8142" s="50"/>
      <c r="BT8142" s="50"/>
      <c r="BU8142" s="50"/>
      <c r="BV8142" s="50"/>
      <c r="BW8142" s="50"/>
      <c r="BX8142" s="50"/>
      <c r="BY8142" s="50"/>
      <c r="BZ8142" s="50"/>
      <c r="CA8142" s="50"/>
      <c r="CB8142" s="50"/>
      <c r="CC8142" s="50"/>
      <c r="CD8142" s="50"/>
      <c r="CE8142" s="50"/>
      <c r="CF8142" s="50"/>
      <c r="CG8142" s="50"/>
      <c r="CH8142" s="50"/>
      <c r="CI8142" s="50"/>
      <c r="CJ8142" s="50"/>
      <c r="CK8142" s="50"/>
      <c r="CL8142" s="50"/>
      <c r="CM8142" s="50"/>
      <c r="CN8142" s="50"/>
      <c r="CO8142" s="50"/>
      <c r="CP8142" s="50"/>
      <c r="CQ8142" s="50"/>
      <c r="CR8142" s="50"/>
      <c r="CS8142" s="50"/>
      <c r="CT8142" s="50"/>
      <c r="CU8142" s="50"/>
      <c r="CV8142" s="50"/>
      <c r="CW8142" s="50"/>
      <c r="CX8142" s="50"/>
      <c r="CY8142" s="50"/>
      <c r="CZ8142" s="50"/>
      <c r="DA8142" s="50"/>
      <c r="DB8142" s="50"/>
      <c r="DC8142" s="50"/>
      <c r="DD8142" s="50"/>
      <c r="DE8142" s="50"/>
      <c r="DF8142" s="50"/>
      <c r="DG8142" s="50"/>
    </row>
    <row r="8143" spans="1:111" x14ac:dyDescent="0.2">
      <c r="A8143" s="185"/>
      <c r="B8143" s="186"/>
      <c r="C8143" s="186"/>
      <c r="D8143" s="54"/>
      <c r="E8143" s="310"/>
      <c r="F8143" s="192"/>
      <c r="G8143" s="192"/>
      <c r="H8143" s="50"/>
      <c r="I8143" s="50"/>
      <c r="J8143" s="50"/>
      <c r="K8143" s="50"/>
      <c r="L8143" s="50"/>
      <c r="M8143" s="50"/>
      <c r="N8143" s="50"/>
      <c r="O8143" s="50"/>
      <c r="P8143" s="50"/>
      <c r="Q8143" s="50"/>
      <c r="R8143" s="50"/>
      <c r="S8143" s="50"/>
      <c r="T8143" s="50"/>
      <c r="U8143" s="50"/>
      <c r="V8143" s="50"/>
      <c r="W8143" s="50"/>
      <c r="X8143" s="50"/>
      <c r="Y8143" s="50"/>
      <c r="Z8143" s="50"/>
      <c r="AA8143" s="50"/>
      <c r="AB8143" s="50"/>
      <c r="AC8143" s="50"/>
      <c r="AD8143" s="50"/>
      <c r="AE8143" s="50"/>
      <c r="AF8143" s="50"/>
      <c r="AG8143" s="50"/>
      <c r="AH8143" s="50"/>
      <c r="AI8143" s="50"/>
      <c r="AJ8143" s="50"/>
      <c r="AK8143" s="50"/>
      <c r="AL8143" s="50"/>
      <c r="AM8143" s="50"/>
      <c r="AN8143" s="50"/>
      <c r="AO8143" s="50"/>
      <c r="AP8143" s="50"/>
      <c r="AQ8143" s="50"/>
      <c r="AR8143" s="50"/>
      <c r="AS8143" s="50"/>
      <c r="AT8143" s="50"/>
      <c r="AU8143" s="50"/>
      <c r="AV8143" s="50"/>
      <c r="AW8143" s="50"/>
      <c r="AX8143" s="50"/>
      <c r="AY8143" s="50"/>
      <c r="AZ8143" s="50"/>
      <c r="BA8143" s="50"/>
      <c r="BB8143" s="50"/>
      <c r="BC8143" s="50"/>
      <c r="BD8143" s="50"/>
      <c r="BE8143" s="50"/>
      <c r="BF8143" s="50"/>
      <c r="BG8143" s="50"/>
      <c r="BH8143" s="50"/>
      <c r="BI8143" s="50"/>
      <c r="BJ8143" s="50"/>
      <c r="BK8143" s="50"/>
      <c r="BL8143" s="50"/>
      <c r="BM8143" s="50"/>
      <c r="BN8143" s="50"/>
      <c r="BO8143" s="50"/>
      <c r="BP8143" s="50"/>
      <c r="BQ8143" s="50"/>
      <c r="BR8143" s="50"/>
      <c r="BS8143" s="50"/>
      <c r="BT8143" s="50"/>
      <c r="BU8143" s="50"/>
      <c r="BV8143" s="50"/>
      <c r="BW8143" s="50"/>
      <c r="BX8143" s="50"/>
      <c r="BY8143" s="50"/>
      <c r="BZ8143" s="50"/>
      <c r="CA8143" s="50"/>
      <c r="CB8143" s="50"/>
      <c r="CC8143" s="50"/>
      <c r="CD8143" s="50"/>
      <c r="CE8143" s="50"/>
      <c r="CF8143" s="50"/>
      <c r="CG8143" s="50"/>
      <c r="CH8143" s="50"/>
      <c r="CI8143" s="50"/>
      <c r="CJ8143" s="50"/>
      <c r="CK8143" s="50"/>
      <c r="CL8143" s="50"/>
      <c r="CM8143" s="50"/>
      <c r="CN8143" s="50"/>
      <c r="CO8143" s="50"/>
      <c r="CP8143" s="50"/>
      <c r="CQ8143" s="50"/>
      <c r="CR8143" s="50"/>
      <c r="CS8143" s="50"/>
      <c r="CT8143" s="50"/>
      <c r="CU8143" s="50"/>
      <c r="CV8143" s="50"/>
      <c r="CW8143" s="50"/>
      <c r="CX8143" s="50"/>
      <c r="CY8143" s="50"/>
      <c r="CZ8143" s="50"/>
      <c r="DA8143" s="50"/>
      <c r="DB8143" s="50"/>
      <c r="DC8143" s="50"/>
      <c r="DD8143" s="50"/>
      <c r="DE8143" s="50"/>
      <c r="DF8143" s="50"/>
      <c r="DG8143" s="50"/>
    </row>
    <row r="8144" spans="1:111" x14ac:dyDescent="0.2">
      <c r="A8144" s="185"/>
      <c r="B8144" s="186"/>
      <c r="C8144" s="186"/>
      <c r="D8144" s="54"/>
      <c r="E8144" s="310"/>
      <c r="F8144" s="192"/>
      <c r="G8144" s="192"/>
      <c r="H8144" s="50"/>
      <c r="I8144" s="50"/>
      <c r="J8144" s="50"/>
      <c r="K8144" s="50"/>
      <c r="L8144" s="50"/>
      <c r="M8144" s="50"/>
      <c r="N8144" s="50"/>
      <c r="O8144" s="50"/>
      <c r="P8144" s="50"/>
      <c r="Q8144" s="50"/>
      <c r="R8144" s="50"/>
      <c r="S8144" s="50"/>
      <c r="T8144" s="50"/>
      <c r="U8144" s="50"/>
      <c r="V8144" s="50"/>
      <c r="W8144" s="50"/>
      <c r="X8144" s="50"/>
      <c r="Y8144" s="50"/>
      <c r="Z8144" s="50"/>
      <c r="AA8144" s="50"/>
      <c r="AB8144" s="50"/>
      <c r="AC8144" s="50"/>
      <c r="AD8144" s="50"/>
      <c r="AE8144" s="50"/>
      <c r="AF8144" s="50"/>
      <c r="AG8144" s="50"/>
      <c r="AH8144" s="50"/>
      <c r="AI8144" s="50"/>
      <c r="AJ8144" s="50"/>
      <c r="AK8144" s="50"/>
      <c r="AL8144" s="50"/>
      <c r="AM8144" s="50"/>
      <c r="AN8144" s="50"/>
      <c r="AO8144" s="50"/>
      <c r="AP8144" s="50"/>
      <c r="AQ8144" s="50"/>
      <c r="AR8144" s="50"/>
      <c r="AS8144" s="50"/>
      <c r="AT8144" s="50"/>
      <c r="AU8144" s="50"/>
      <c r="AV8144" s="50"/>
      <c r="AW8144" s="50"/>
      <c r="AX8144" s="50"/>
      <c r="AY8144" s="50"/>
      <c r="AZ8144" s="50"/>
      <c r="BA8144" s="50"/>
      <c r="BB8144" s="50"/>
      <c r="BC8144" s="50"/>
      <c r="BD8144" s="50"/>
      <c r="BE8144" s="50"/>
      <c r="BF8144" s="50"/>
      <c r="BG8144" s="50"/>
      <c r="BH8144" s="50"/>
      <c r="BI8144" s="50"/>
      <c r="BJ8144" s="50"/>
      <c r="BK8144" s="50"/>
      <c r="BL8144" s="50"/>
      <c r="BM8144" s="50"/>
      <c r="BN8144" s="50"/>
      <c r="BO8144" s="50"/>
      <c r="BP8144" s="50"/>
      <c r="BQ8144" s="50"/>
      <c r="BR8144" s="50"/>
      <c r="BS8144" s="50"/>
      <c r="BT8144" s="50"/>
      <c r="BU8144" s="50"/>
      <c r="BV8144" s="50"/>
      <c r="BW8144" s="50"/>
      <c r="BX8144" s="50"/>
      <c r="BY8144" s="50"/>
      <c r="BZ8144" s="50"/>
      <c r="CA8144" s="50"/>
      <c r="CB8144" s="50"/>
      <c r="CC8144" s="50"/>
      <c r="CD8144" s="50"/>
      <c r="CE8144" s="50"/>
      <c r="CF8144" s="50"/>
      <c r="CG8144" s="50"/>
      <c r="CH8144" s="50"/>
      <c r="CI8144" s="50"/>
      <c r="CJ8144" s="50"/>
      <c r="CK8144" s="50"/>
      <c r="CL8144" s="50"/>
      <c r="CM8144" s="50"/>
      <c r="CN8144" s="50"/>
      <c r="CO8144" s="50"/>
      <c r="CP8144" s="50"/>
      <c r="CQ8144" s="50"/>
      <c r="CR8144" s="50"/>
      <c r="CS8144" s="50"/>
      <c r="CT8144" s="50"/>
      <c r="CU8144" s="50"/>
      <c r="CV8144" s="50"/>
      <c r="CW8144" s="50"/>
      <c r="CX8144" s="50"/>
      <c r="CY8144" s="50"/>
      <c r="CZ8144" s="50"/>
      <c r="DA8144" s="50"/>
      <c r="DB8144" s="50"/>
      <c r="DC8144" s="50"/>
      <c r="DD8144" s="50"/>
      <c r="DE8144" s="50"/>
      <c r="DF8144" s="50"/>
      <c r="DG8144" s="50"/>
    </row>
    <row r="8145" spans="1:111" x14ac:dyDescent="0.2">
      <c r="A8145" s="185"/>
      <c r="B8145" s="186"/>
      <c r="C8145" s="186"/>
      <c r="D8145" s="54"/>
      <c r="E8145" s="310"/>
      <c r="F8145" s="192"/>
      <c r="G8145" s="192"/>
      <c r="H8145" s="50"/>
      <c r="I8145" s="50"/>
      <c r="J8145" s="50"/>
      <c r="K8145" s="50"/>
      <c r="L8145" s="50"/>
      <c r="M8145" s="50"/>
      <c r="N8145" s="50"/>
      <c r="O8145" s="50"/>
      <c r="P8145" s="50"/>
      <c r="Q8145" s="50"/>
      <c r="R8145" s="50"/>
      <c r="S8145" s="50"/>
      <c r="T8145" s="50"/>
      <c r="U8145" s="50"/>
      <c r="V8145" s="50"/>
      <c r="W8145" s="50"/>
      <c r="X8145" s="50"/>
      <c r="Y8145" s="50"/>
      <c r="Z8145" s="50"/>
      <c r="AA8145" s="50"/>
      <c r="AB8145" s="50"/>
      <c r="AC8145" s="50"/>
      <c r="AD8145" s="50"/>
      <c r="AE8145" s="50"/>
      <c r="AF8145" s="50"/>
      <c r="AG8145" s="50"/>
      <c r="AH8145" s="50"/>
      <c r="AI8145" s="50"/>
      <c r="AJ8145" s="50"/>
      <c r="AK8145" s="50"/>
      <c r="AL8145" s="50"/>
      <c r="AM8145" s="50"/>
      <c r="AN8145" s="50"/>
      <c r="AO8145" s="50"/>
      <c r="AP8145" s="50"/>
      <c r="AQ8145" s="50"/>
      <c r="AR8145" s="50"/>
      <c r="AS8145" s="50"/>
      <c r="AT8145" s="50"/>
      <c r="AU8145" s="50"/>
      <c r="AV8145" s="50"/>
      <c r="AW8145" s="50"/>
      <c r="AX8145" s="50"/>
      <c r="AY8145" s="50"/>
      <c r="AZ8145" s="50"/>
      <c r="BA8145" s="50"/>
      <c r="BB8145" s="50"/>
      <c r="BC8145" s="50"/>
      <c r="BD8145" s="50"/>
      <c r="BE8145" s="50"/>
      <c r="BF8145" s="50"/>
      <c r="BG8145" s="50"/>
      <c r="BH8145" s="50"/>
      <c r="BI8145" s="50"/>
      <c r="BJ8145" s="50"/>
      <c r="BK8145" s="50"/>
      <c r="BL8145" s="50"/>
      <c r="BM8145" s="50"/>
      <c r="BN8145" s="50"/>
      <c r="BO8145" s="50"/>
      <c r="BP8145" s="50"/>
      <c r="BQ8145" s="50"/>
      <c r="BR8145" s="50"/>
      <c r="BS8145" s="50"/>
      <c r="BT8145" s="50"/>
      <c r="BU8145" s="50"/>
      <c r="BV8145" s="50"/>
      <c r="BW8145" s="50"/>
      <c r="BX8145" s="50"/>
      <c r="BY8145" s="50"/>
      <c r="BZ8145" s="50"/>
      <c r="CA8145" s="50"/>
      <c r="CB8145" s="50"/>
      <c r="CC8145" s="50"/>
      <c r="CD8145" s="50"/>
      <c r="CE8145" s="50"/>
      <c r="CF8145" s="50"/>
      <c r="CG8145" s="50"/>
      <c r="CH8145" s="50"/>
      <c r="CI8145" s="50"/>
      <c r="CJ8145" s="50"/>
      <c r="CK8145" s="50"/>
      <c r="CL8145" s="50"/>
      <c r="CM8145" s="50"/>
      <c r="CN8145" s="50"/>
      <c r="CO8145" s="50"/>
      <c r="CP8145" s="50"/>
      <c r="CQ8145" s="50"/>
      <c r="CR8145" s="50"/>
      <c r="CS8145" s="50"/>
      <c r="CT8145" s="50"/>
      <c r="CU8145" s="50"/>
      <c r="CV8145" s="50"/>
      <c r="CW8145" s="50"/>
      <c r="CX8145" s="50"/>
      <c r="CY8145" s="50"/>
      <c r="CZ8145" s="50"/>
      <c r="DA8145" s="50"/>
      <c r="DB8145" s="50"/>
      <c r="DC8145" s="50"/>
      <c r="DD8145" s="50"/>
      <c r="DE8145" s="50"/>
      <c r="DF8145" s="50"/>
      <c r="DG8145" s="50"/>
    </row>
    <row r="8146" spans="1:111" x14ac:dyDescent="0.2">
      <c r="A8146" s="185"/>
      <c r="B8146" s="186"/>
      <c r="C8146" s="186"/>
      <c r="D8146" s="54"/>
      <c r="E8146" s="310"/>
      <c r="F8146" s="192"/>
      <c r="G8146" s="192"/>
      <c r="H8146" s="50"/>
      <c r="I8146" s="50"/>
      <c r="J8146" s="50"/>
      <c r="K8146" s="50"/>
      <c r="L8146" s="50"/>
      <c r="M8146" s="50"/>
      <c r="N8146" s="50"/>
      <c r="O8146" s="50"/>
      <c r="P8146" s="50"/>
      <c r="Q8146" s="50"/>
      <c r="R8146" s="50"/>
      <c r="S8146" s="50"/>
      <c r="T8146" s="50"/>
      <c r="U8146" s="50"/>
      <c r="V8146" s="50"/>
      <c r="W8146" s="50"/>
      <c r="X8146" s="50"/>
      <c r="Y8146" s="50"/>
      <c r="Z8146" s="50"/>
      <c r="AA8146" s="50"/>
      <c r="AB8146" s="50"/>
      <c r="AC8146" s="50"/>
      <c r="AD8146" s="50"/>
      <c r="AE8146" s="50"/>
      <c r="AF8146" s="50"/>
      <c r="AG8146" s="50"/>
      <c r="AH8146" s="50"/>
      <c r="AI8146" s="50"/>
      <c r="AJ8146" s="50"/>
      <c r="AK8146" s="50"/>
      <c r="AL8146" s="50"/>
      <c r="AM8146" s="50"/>
      <c r="AN8146" s="50"/>
      <c r="AO8146" s="50"/>
      <c r="AP8146" s="50"/>
      <c r="AQ8146" s="50"/>
      <c r="AR8146" s="50"/>
      <c r="AS8146" s="50"/>
      <c r="AT8146" s="50"/>
      <c r="AU8146" s="50"/>
      <c r="AV8146" s="50"/>
      <c r="AW8146" s="50"/>
      <c r="AX8146" s="50"/>
      <c r="AY8146" s="50"/>
      <c r="AZ8146" s="50"/>
      <c r="BA8146" s="50"/>
      <c r="BB8146" s="50"/>
      <c r="BC8146" s="50"/>
      <c r="BD8146" s="50"/>
      <c r="BE8146" s="50"/>
      <c r="BF8146" s="50"/>
      <c r="BG8146" s="50"/>
      <c r="BH8146" s="50"/>
      <c r="BI8146" s="50"/>
      <c r="BJ8146" s="50"/>
      <c r="BK8146" s="50"/>
      <c r="BL8146" s="50"/>
      <c r="BM8146" s="50"/>
      <c r="BN8146" s="50"/>
      <c r="BO8146" s="50"/>
      <c r="BP8146" s="50"/>
      <c r="BQ8146" s="50"/>
      <c r="BR8146" s="50"/>
      <c r="BS8146" s="50"/>
      <c r="BT8146" s="50"/>
      <c r="BU8146" s="50"/>
      <c r="BV8146" s="50"/>
      <c r="BW8146" s="50"/>
      <c r="BX8146" s="50"/>
      <c r="BY8146" s="50"/>
      <c r="BZ8146" s="50"/>
      <c r="CA8146" s="50"/>
      <c r="CB8146" s="50"/>
      <c r="CC8146" s="50"/>
      <c r="CD8146" s="50"/>
      <c r="CE8146" s="50"/>
      <c r="CF8146" s="50"/>
      <c r="CG8146" s="50"/>
      <c r="CH8146" s="50"/>
      <c r="CI8146" s="50"/>
      <c r="CJ8146" s="50"/>
      <c r="CK8146" s="50"/>
      <c r="CL8146" s="50"/>
      <c r="CM8146" s="50"/>
      <c r="CN8146" s="50"/>
      <c r="CO8146" s="50"/>
      <c r="CP8146" s="50"/>
      <c r="CQ8146" s="50"/>
      <c r="CR8146" s="50"/>
      <c r="CS8146" s="50"/>
      <c r="CT8146" s="50"/>
      <c r="CU8146" s="50"/>
      <c r="CV8146" s="50"/>
      <c r="CW8146" s="50"/>
      <c r="CX8146" s="50"/>
      <c r="CY8146" s="50"/>
      <c r="CZ8146" s="50"/>
      <c r="DA8146" s="50"/>
      <c r="DB8146" s="50"/>
      <c r="DC8146" s="50"/>
      <c r="DD8146" s="50"/>
      <c r="DE8146" s="50"/>
      <c r="DF8146" s="50"/>
      <c r="DG8146" s="50"/>
    </row>
    <row r="8147" spans="1:111" x14ac:dyDescent="0.2">
      <c r="A8147" s="185"/>
      <c r="B8147" s="186"/>
      <c r="C8147" s="186"/>
      <c r="D8147" s="54"/>
      <c r="E8147" s="310"/>
      <c r="F8147" s="192"/>
      <c r="G8147" s="192"/>
      <c r="H8147" s="50"/>
      <c r="I8147" s="50"/>
      <c r="J8147" s="50"/>
      <c r="K8147" s="50"/>
      <c r="L8147" s="50"/>
      <c r="M8147" s="50"/>
      <c r="N8147" s="50"/>
      <c r="O8147" s="50"/>
      <c r="P8147" s="50"/>
      <c r="Q8147" s="50"/>
      <c r="R8147" s="50"/>
      <c r="S8147" s="50"/>
      <c r="T8147" s="50"/>
      <c r="U8147" s="50"/>
      <c r="V8147" s="50"/>
      <c r="W8147" s="50"/>
      <c r="X8147" s="50"/>
      <c r="Y8147" s="50"/>
      <c r="Z8147" s="50"/>
      <c r="AA8147" s="50"/>
      <c r="AB8147" s="50"/>
      <c r="AC8147" s="50"/>
      <c r="AD8147" s="50"/>
      <c r="AE8147" s="50"/>
      <c r="AF8147" s="50"/>
      <c r="AG8147" s="50"/>
      <c r="AH8147" s="50"/>
      <c r="AI8147" s="50"/>
      <c r="AJ8147" s="50"/>
      <c r="AK8147" s="50"/>
      <c r="AL8147" s="50"/>
      <c r="AM8147" s="50"/>
      <c r="AN8147" s="50"/>
      <c r="AO8147" s="50"/>
      <c r="AP8147" s="50"/>
      <c r="AQ8147" s="50"/>
      <c r="AR8147" s="50"/>
      <c r="AS8147" s="50"/>
      <c r="AT8147" s="50"/>
      <c r="AU8147" s="50"/>
      <c r="AV8147" s="50"/>
      <c r="AW8147" s="50"/>
      <c r="AX8147" s="50"/>
      <c r="AY8147" s="50"/>
      <c r="AZ8147" s="50"/>
      <c r="BA8147" s="50"/>
      <c r="BB8147" s="50"/>
      <c r="BC8147" s="50"/>
      <c r="BD8147" s="50"/>
      <c r="BE8147" s="50"/>
      <c r="BF8147" s="50"/>
      <c r="BG8147" s="50"/>
      <c r="BH8147" s="50"/>
      <c r="BI8147" s="50"/>
      <c r="BJ8147" s="50"/>
      <c r="BK8147" s="50"/>
      <c r="BL8147" s="50"/>
      <c r="BM8147" s="50"/>
      <c r="BN8147" s="50"/>
      <c r="BO8147" s="50"/>
      <c r="BP8147" s="50"/>
      <c r="BQ8147" s="50"/>
      <c r="BR8147" s="50"/>
      <c r="BS8147" s="50"/>
      <c r="BT8147" s="50"/>
      <c r="BU8147" s="50"/>
      <c r="BV8147" s="50"/>
      <c r="BW8147" s="50"/>
      <c r="BX8147" s="50"/>
      <c r="BY8147" s="50"/>
      <c r="BZ8147" s="50"/>
      <c r="CA8147" s="50"/>
      <c r="CB8147" s="50"/>
      <c r="CC8147" s="50"/>
      <c r="CD8147" s="50"/>
      <c r="CE8147" s="50"/>
      <c r="CF8147" s="50"/>
      <c r="CG8147" s="50"/>
      <c r="CH8147" s="50"/>
      <c r="CI8147" s="50"/>
      <c r="CJ8147" s="50"/>
      <c r="CK8147" s="50"/>
      <c r="CL8147" s="50"/>
      <c r="CM8147" s="50"/>
      <c r="CN8147" s="50"/>
      <c r="CO8147" s="50"/>
      <c r="CP8147" s="50"/>
      <c r="CQ8147" s="50"/>
      <c r="CR8147" s="50"/>
      <c r="CS8147" s="50"/>
      <c r="CT8147" s="50"/>
      <c r="CU8147" s="50"/>
      <c r="CV8147" s="50"/>
      <c r="CW8147" s="50"/>
      <c r="CX8147" s="50"/>
      <c r="CY8147" s="50"/>
      <c r="CZ8147" s="50"/>
      <c r="DA8147" s="50"/>
      <c r="DB8147" s="50"/>
      <c r="DC8147" s="50"/>
      <c r="DD8147" s="50"/>
      <c r="DE8147" s="50"/>
      <c r="DF8147" s="50"/>
      <c r="DG8147" s="50"/>
    </row>
    <row r="8148" spans="1:111" x14ac:dyDescent="0.2">
      <c r="A8148" s="185"/>
      <c r="B8148" s="186"/>
      <c r="C8148" s="186"/>
      <c r="D8148" s="54"/>
      <c r="E8148" s="310"/>
      <c r="F8148" s="192"/>
      <c r="G8148" s="192"/>
      <c r="H8148" s="50"/>
      <c r="I8148" s="50"/>
      <c r="J8148" s="50"/>
      <c r="K8148" s="50"/>
      <c r="L8148" s="50"/>
      <c r="M8148" s="50"/>
      <c r="N8148" s="50"/>
      <c r="O8148" s="50"/>
      <c r="P8148" s="50"/>
      <c r="Q8148" s="50"/>
      <c r="R8148" s="50"/>
      <c r="S8148" s="50"/>
      <c r="T8148" s="50"/>
      <c r="U8148" s="50"/>
      <c r="V8148" s="50"/>
      <c r="W8148" s="50"/>
      <c r="X8148" s="50"/>
      <c r="Y8148" s="50"/>
      <c r="Z8148" s="50"/>
      <c r="AA8148" s="50"/>
      <c r="AB8148" s="50"/>
      <c r="AC8148" s="50"/>
      <c r="AD8148" s="50"/>
      <c r="AE8148" s="50"/>
      <c r="AF8148" s="50"/>
      <c r="AG8148" s="50"/>
      <c r="AH8148" s="50"/>
      <c r="AI8148" s="50"/>
      <c r="AJ8148" s="50"/>
      <c r="AK8148" s="50"/>
      <c r="AL8148" s="50"/>
      <c r="AM8148" s="50"/>
      <c r="AN8148" s="50"/>
      <c r="AO8148" s="50"/>
      <c r="AP8148" s="50"/>
      <c r="AQ8148" s="50"/>
      <c r="AR8148" s="50"/>
      <c r="AS8148" s="50"/>
      <c r="AT8148" s="50"/>
      <c r="AU8148" s="50"/>
      <c r="AV8148" s="50"/>
      <c r="AW8148" s="50"/>
      <c r="AX8148" s="50"/>
      <c r="AY8148" s="50"/>
      <c r="AZ8148" s="50"/>
      <c r="BA8148" s="50"/>
      <c r="BB8148" s="50"/>
      <c r="BC8148" s="50"/>
      <c r="BD8148" s="50"/>
      <c r="BE8148" s="50"/>
      <c r="BF8148" s="50"/>
      <c r="BG8148" s="50"/>
      <c r="BH8148" s="50"/>
      <c r="BI8148" s="50"/>
      <c r="BJ8148" s="50"/>
      <c r="BK8148" s="50"/>
      <c r="BL8148" s="50"/>
      <c r="BM8148" s="50"/>
      <c r="BN8148" s="50"/>
      <c r="BO8148" s="50"/>
      <c r="BP8148" s="50"/>
      <c r="BQ8148" s="50"/>
      <c r="BR8148" s="50"/>
      <c r="BS8148" s="50"/>
      <c r="BT8148" s="50"/>
      <c r="BU8148" s="50"/>
      <c r="BV8148" s="50"/>
      <c r="BW8148" s="50"/>
      <c r="BX8148" s="50"/>
      <c r="BY8148" s="50"/>
      <c r="BZ8148" s="50"/>
      <c r="CA8148" s="50"/>
      <c r="CB8148" s="50"/>
      <c r="CC8148" s="50"/>
      <c r="CD8148" s="50"/>
      <c r="CE8148" s="50"/>
      <c r="CF8148" s="50"/>
      <c r="CG8148" s="50"/>
      <c r="CH8148" s="50"/>
      <c r="CI8148" s="50"/>
      <c r="CJ8148" s="50"/>
      <c r="CK8148" s="50"/>
      <c r="CL8148" s="50"/>
      <c r="CM8148" s="50"/>
      <c r="CN8148" s="50"/>
      <c r="CO8148" s="50"/>
      <c r="CP8148" s="50"/>
      <c r="CQ8148" s="50"/>
      <c r="CR8148" s="50"/>
      <c r="CS8148" s="50"/>
      <c r="CT8148" s="50"/>
      <c r="CU8148" s="50"/>
      <c r="CV8148" s="50"/>
      <c r="CW8148" s="50"/>
      <c r="CX8148" s="50"/>
      <c r="CY8148" s="50"/>
      <c r="CZ8148" s="50"/>
      <c r="DA8148" s="50"/>
      <c r="DB8148" s="50"/>
      <c r="DC8148" s="50"/>
      <c r="DD8148" s="50"/>
      <c r="DE8148" s="50"/>
      <c r="DF8148" s="50"/>
      <c r="DG8148" s="50"/>
    </row>
    <row r="8149" spans="1:111" x14ac:dyDescent="0.2">
      <c r="A8149" s="185"/>
      <c r="B8149" s="186"/>
      <c r="C8149" s="186"/>
      <c r="D8149" s="54"/>
      <c r="E8149" s="310"/>
      <c r="F8149" s="192"/>
      <c r="G8149" s="192"/>
      <c r="H8149" s="50"/>
      <c r="I8149" s="50"/>
      <c r="J8149" s="50"/>
      <c r="K8149" s="50"/>
      <c r="L8149" s="50"/>
      <c r="M8149" s="50"/>
      <c r="N8149" s="50"/>
      <c r="O8149" s="50"/>
      <c r="P8149" s="50"/>
      <c r="Q8149" s="50"/>
      <c r="R8149" s="50"/>
      <c r="S8149" s="50"/>
      <c r="T8149" s="50"/>
      <c r="U8149" s="50"/>
      <c r="V8149" s="50"/>
      <c r="W8149" s="50"/>
      <c r="X8149" s="50"/>
      <c r="Y8149" s="50"/>
      <c r="Z8149" s="50"/>
      <c r="AA8149" s="50"/>
      <c r="AB8149" s="50"/>
      <c r="AC8149" s="50"/>
      <c r="AD8149" s="50"/>
      <c r="AE8149" s="50"/>
      <c r="AF8149" s="50"/>
      <c r="AG8149" s="50"/>
      <c r="AH8149" s="50"/>
      <c r="AI8149" s="50"/>
      <c r="AJ8149" s="50"/>
      <c r="AK8149" s="50"/>
      <c r="AL8149" s="50"/>
      <c r="AM8149" s="50"/>
      <c r="AN8149" s="50"/>
      <c r="AO8149" s="50"/>
      <c r="AP8149" s="50"/>
      <c r="AQ8149" s="50"/>
      <c r="AR8149" s="50"/>
      <c r="AS8149" s="50"/>
      <c r="AT8149" s="50"/>
      <c r="AU8149" s="50"/>
      <c r="AV8149" s="50"/>
      <c r="AW8149" s="50"/>
      <c r="AX8149" s="50"/>
      <c r="AY8149" s="50"/>
      <c r="AZ8149" s="50"/>
      <c r="BA8149" s="50"/>
      <c r="BB8149" s="50"/>
      <c r="BC8149" s="50"/>
      <c r="BD8149" s="50"/>
      <c r="BE8149" s="50"/>
      <c r="BF8149" s="50"/>
      <c r="BG8149" s="50"/>
      <c r="BH8149" s="50"/>
      <c r="BI8149" s="50"/>
      <c r="BJ8149" s="50"/>
      <c r="BK8149" s="50"/>
      <c r="BL8149" s="50"/>
      <c r="BM8149" s="50"/>
      <c r="BN8149" s="50"/>
      <c r="BO8149" s="50"/>
      <c r="BP8149" s="50"/>
      <c r="BQ8149" s="50"/>
      <c r="BR8149" s="50"/>
      <c r="BS8149" s="50"/>
      <c r="BT8149" s="50"/>
      <c r="BU8149" s="50"/>
      <c r="BV8149" s="50"/>
      <c r="BW8149" s="50"/>
      <c r="BX8149" s="50"/>
      <c r="BY8149" s="50"/>
      <c r="BZ8149" s="50"/>
      <c r="CA8149" s="50"/>
      <c r="CB8149" s="50"/>
      <c r="CC8149" s="50"/>
      <c r="CD8149" s="50"/>
      <c r="CE8149" s="50"/>
      <c r="CF8149" s="50"/>
      <c r="CG8149" s="50"/>
      <c r="CH8149" s="50"/>
      <c r="CI8149" s="50"/>
      <c r="CJ8149" s="50"/>
      <c r="CK8149" s="50"/>
      <c r="CL8149" s="50"/>
      <c r="CM8149" s="50"/>
      <c r="CN8149" s="50"/>
      <c r="CO8149" s="50"/>
      <c r="CP8149" s="50"/>
      <c r="CQ8149" s="50"/>
      <c r="CR8149" s="50"/>
      <c r="CS8149" s="50"/>
      <c r="CT8149" s="50"/>
      <c r="CU8149" s="50"/>
      <c r="CV8149" s="50"/>
      <c r="CW8149" s="50"/>
      <c r="CX8149" s="50"/>
      <c r="CY8149" s="50"/>
      <c r="CZ8149" s="50"/>
      <c r="DA8149" s="50"/>
      <c r="DB8149" s="50"/>
      <c r="DC8149" s="50"/>
      <c r="DD8149" s="50"/>
      <c r="DE8149" s="50"/>
      <c r="DF8149" s="50"/>
      <c r="DG8149" s="50"/>
    </row>
    <row r="8150" spans="1:111" x14ac:dyDescent="0.2">
      <c r="A8150" s="185"/>
      <c r="B8150" s="186"/>
      <c r="C8150" s="186"/>
      <c r="D8150" s="54"/>
      <c r="E8150" s="310"/>
      <c r="F8150" s="192"/>
      <c r="G8150" s="192"/>
      <c r="H8150" s="50"/>
      <c r="I8150" s="50"/>
      <c r="J8150" s="50"/>
      <c r="K8150" s="50"/>
      <c r="L8150" s="50"/>
      <c r="M8150" s="50"/>
      <c r="N8150" s="50"/>
      <c r="O8150" s="50"/>
      <c r="P8150" s="50"/>
      <c r="Q8150" s="50"/>
      <c r="R8150" s="50"/>
      <c r="S8150" s="50"/>
      <c r="T8150" s="50"/>
      <c r="U8150" s="50"/>
      <c r="V8150" s="50"/>
      <c r="W8150" s="50"/>
      <c r="X8150" s="50"/>
      <c r="Y8150" s="50"/>
      <c r="Z8150" s="50"/>
      <c r="AA8150" s="50"/>
      <c r="AB8150" s="50"/>
      <c r="AC8150" s="50"/>
      <c r="AD8150" s="50"/>
      <c r="AE8150" s="50"/>
      <c r="AF8150" s="50"/>
      <c r="AG8150" s="50"/>
      <c r="AH8150" s="50"/>
      <c r="AI8150" s="50"/>
      <c r="AJ8150" s="50"/>
      <c r="AK8150" s="50"/>
      <c r="AL8150" s="50"/>
      <c r="AM8150" s="50"/>
      <c r="AN8150" s="50"/>
      <c r="AO8150" s="50"/>
      <c r="AP8150" s="50"/>
      <c r="AQ8150" s="50"/>
      <c r="AR8150" s="50"/>
      <c r="AS8150" s="50"/>
      <c r="AT8150" s="50"/>
      <c r="AU8150" s="50"/>
      <c r="AV8150" s="50"/>
      <c r="AW8150" s="50"/>
      <c r="AX8150" s="50"/>
      <c r="AY8150" s="50"/>
      <c r="AZ8150" s="50"/>
      <c r="BA8150" s="50"/>
      <c r="BB8150" s="50"/>
      <c r="BC8150" s="50"/>
      <c r="BD8150" s="50"/>
      <c r="BE8150" s="50"/>
      <c r="BF8150" s="50"/>
      <c r="BG8150" s="50"/>
      <c r="BH8150" s="50"/>
      <c r="BI8150" s="50"/>
      <c r="BJ8150" s="50"/>
      <c r="BK8150" s="50"/>
      <c r="BL8150" s="50"/>
      <c r="BM8150" s="50"/>
      <c r="BN8150" s="50"/>
      <c r="BO8150" s="50"/>
      <c r="BP8150" s="50"/>
      <c r="BQ8150" s="50"/>
      <c r="BR8150" s="50"/>
      <c r="BS8150" s="50"/>
      <c r="BT8150" s="50"/>
      <c r="BU8150" s="50"/>
      <c r="BV8150" s="50"/>
      <c r="BW8150" s="50"/>
      <c r="BX8150" s="50"/>
      <c r="BY8150" s="50"/>
      <c r="BZ8150" s="50"/>
      <c r="CA8150" s="50"/>
      <c r="CB8150" s="50"/>
      <c r="CC8150" s="50"/>
      <c r="CD8150" s="50"/>
      <c r="CE8150" s="50"/>
      <c r="CF8150" s="50"/>
      <c r="CG8150" s="50"/>
      <c r="CH8150" s="50"/>
      <c r="CI8150" s="50"/>
      <c r="CJ8150" s="50"/>
      <c r="CK8150" s="50"/>
      <c r="CL8150" s="50"/>
      <c r="CM8150" s="50"/>
      <c r="CN8150" s="50"/>
      <c r="CO8150" s="50"/>
      <c r="CP8150" s="50"/>
      <c r="CQ8150" s="50"/>
      <c r="CR8150" s="50"/>
      <c r="CS8150" s="50"/>
      <c r="CT8150" s="50"/>
      <c r="CU8150" s="50"/>
      <c r="CV8150" s="50"/>
      <c r="CW8150" s="50"/>
      <c r="CX8150" s="50"/>
      <c r="CY8150" s="50"/>
      <c r="CZ8150" s="50"/>
      <c r="DA8150" s="50"/>
      <c r="DB8150" s="50"/>
      <c r="DC8150" s="50"/>
      <c r="DD8150" s="50"/>
      <c r="DE8150" s="50"/>
      <c r="DF8150" s="50"/>
      <c r="DG8150" s="50"/>
    </row>
    <row r="8151" spans="1:111" x14ac:dyDescent="0.2">
      <c r="A8151" s="185"/>
      <c r="B8151" s="186"/>
      <c r="C8151" s="186"/>
      <c r="D8151" s="54"/>
      <c r="E8151" s="310"/>
      <c r="F8151" s="192"/>
      <c r="G8151" s="192"/>
      <c r="H8151" s="50"/>
      <c r="I8151" s="50"/>
      <c r="J8151" s="50"/>
      <c r="K8151" s="50"/>
      <c r="L8151" s="50"/>
      <c r="M8151" s="50"/>
      <c r="N8151" s="50"/>
      <c r="O8151" s="50"/>
      <c r="P8151" s="50"/>
      <c r="Q8151" s="50"/>
      <c r="R8151" s="50"/>
      <c r="S8151" s="50"/>
      <c r="T8151" s="50"/>
      <c r="U8151" s="50"/>
      <c r="V8151" s="50"/>
      <c r="W8151" s="50"/>
      <c r="X8151" s="50"/>
      <c r="Y8151" s="50"/>
      <c r="Z8151" s="50"/>
      <c r="AA8151" s="50"/>
      <c r="AB8151" s="50"/>
      <c r="AC8151" s="50"/>
      <c r="AD8151" s="50"/>
      <c r="AE8151" s="50"/>
      <c r="AF8151" s="50"/>
      <c r="AG8151" s="50"/>
      <c r="AH8151" s="50"/>
      <c r="AI8151" s="50"/>
      <c r="AJ8151" s="50"/>
      <c r="AK8151" s="50"/>
      <c r="AL8151" s="50"/>
      <c r="AM8151" s="50"/>
      <c r="AN8151" s="50"/>
      <c r="AO8151" s="50"/>
      <c r="AP8151" s="50"/>
      <c r="AQ8151" s="50"/>
      <c r="AR8151" s="50"/>
      <c r="AS8151" s="50"/>
      <c r="AT8151" s="50"/>
      <c r="AU8151" s="50"/>
      <c r="AV8151" s="50"/>
      <c r="AW8151" s="50"/>
      <c r="AX8151" s="50"/>
      <c r="AY8151" s="50"/>
      <c r="AZ8151" s="50"/>
      <c r="BA8151" s="50"/>
      <c r="BB8151" s="50"/>
      <c r="BC8151" s="50"/>
      <c r="BD8151" s="50"/>
      <c r="BE8151" s="50"/>
      <c r="BF8151" s="50"/>
      <c r="BG8151" s="50"/>
      <c r="BH8151" s="50"/>
      <c r="BI8151" s="50"/>
      <c r="BJ8151" s="50"/>
      <c r="BK8151" s="50"/>
      <c r="BL8151" s="50"/>
      <c r="BM8151" s="50"/>
      <c r="BN8151" s="50"/>
      <c r="BO8151" s="50"/>
      <c r="BP8151" s="50"/>
      <c r="BQ8151" s="50"/>
      <c r="BR8151" s="50"/>
      <c r="BS8151" s="50"/>
      <c r="BT8151" s="50"/>
      <c r="BU8151" s="50"/>
      <c r="BV8151" s="50"/>
      <c r="BW8151" s="50"/>
      <c r="BX8151" s="50"/>
      <c r="BY8151" s="50"/>
      <c r="BZ8151" s="50"/>
      <c r="CA8151" s="50"/>
      <c r="CB8151" s="50"/>
      <c r="CC8151" s="50"/>
      <c r="CD8151" s="50"/>
      <c r="CE8151" s="50"/>
      <c r="CF8151" s="50"/>
      <c r="CG8151" s="50"/>
      <c r="CH8151" s="50"/>
      <c r="CI8151" s="50"/>
      <c r="CJ8151" s="50"/>
      <c r="CK8151" s="50"/>
      <c r="CL8151" s="50"/>
      <c r="CM8151" s="50"/>
      <c r="CN8151" s="50"/>
      <c r="CO8151" s="50"/>
      <c r="CP8151" s="50"/>
      <c r="CQ8151" s="50"/>
      <c r="CR8151" s="50"/>
      <c r="CS8151" s="50"/>
      <c r="CT8151" s="50"/>
      <c r="CU8151" s="50"/>
      <c r="CV8151" s="50"/>
      <c r="CW8151" s="50"/>
      <c r="CX8151" s="50"/>
      <c r="CY8151" s="50"/>
      <c r="CZ8151" s="50"/>
      <c r="DA8151" s="50"/>
      <c r="DB8151" s="50"/>
      <c r="DC8151" s="50"/>
      <c r="DD8151" s="50"/>
      <c r="DE8151" s="50"/>
      <c r="DF8151" s="50"/>
      <c r="DG8151" s="50"/>
    </row>
    <row r="8152" spans="1:111" x14ac:dyDescent="0.2">
      <c r="A8152" s="185"/>
      <c r="B8152" s="186"/>
      <c r="C8152" s="186"/>
      <c r="D8152" s="54"/>
      <c r="E8152" s="310"/>
      <c r="F8152" s="192"/>
      <c r="G8152" s="192"/>
      <c r="H8152" s="50"/>
      <c r="I8152" s="50"/>
      <c r="J8152" s="50"/>
      <c r="K8152" s="50"/>
      <c r="L8152" s="50"/>
      <c r="M8152" s="50"/>
      <c r="N8152" s="50"/>
      <c r="O8152" s="50"/>
      <c r="P8152" s="50"/>
      <c r="Q8152" s="50"/>
      <c r="R8152" s="50"/>
      <c r="S8152" s="50"/>
      <c r="T8152" s="50"/>
      <c r="U8152" s="50"/>
      <c r="V8152" s="50"/>
      <c r="W8152" s="50"/>
      <c r="X8152" s="50"/>
      <c r="Y8152" s="50"/>
      <c r="Z8152" s="50"/>
      <c r="AA8152" s="50"/>
      <c r="AB8152" s="50"/>
      <c r="AC8152" s="50"/>
      <c r="AD8152" s="50"/>
      <c r="AE8152" s="50"/>
      <c r="AF8152" s="50"/>
      <c r="AG8152" s="50"/>
      <c r="AH8152" s="50"/>
      <c r="AI8152" s="50"/>
      <c r="AJ8152" s="50"/>
      <c r="AK8152" s="50"/>
      <c r="AL8152" s="50"/>
      <c r="AM8152" s="50"/>
      <c r="AN8152" s="50"/>
      <c r="AO8152" s="50"/>
      <c r="AP8152" s="50"/>
      <c r="AQ8152" s="50"/>
      <c r="AR8152" s="50"/>
      <c r="AS8152" s="50"/>
      <c r="AT8152" s="50"/>
      <c r="AU8152" s="50"/>
      <c r="AV8152" s="50"/>
      <c r="AW8152" s="50"/>
      <c r="AX8152" s="50"/>
      <c r="AY8152" s="50"/>
      <c r="AZ8152" s="50"/>
      <c r="BA8152" s="50"/>
      <c r="BB8152" s="50"/>
      <c r="BC8152" s="50"/>
      <c r="BD8152" s="50"/>
      <c r="BE8152" s="50"/>
      <c r="BF8152" s="50"/>
      <c r="BG8152" s="50"/>
      <c r="BH8152" s="50"/>
      <c r="BI8152" s="50"/>
      <c r="BJ8152" s="50"/>
      <c r="BK8152" s="50"/>
      <c r="BL8152" s="50"/>
      <c r="BM8152" s="50"/>
      <c r="BN8152" s="50"/>
      <c r="BO8152" s="50"/>
      <c r="BP8152" s="50"/>
      <c r="BQ8152" s="50"/>
      <c r="BR8152" s="50"/>
      <c r="BS8152" s="50"/>
      <c r="BT8152" s="50"/>
      <c r="BU8152" s="50"/>
      <c r="BV8152" s="50"/>
      <c r="BW8152" s="50"/>
      <c r="BX8152" s="50"/>
      <c r="BY8152" s="50"/>
      <c r="BZ8152" s="50"/>
      <c r="CA8152" s="50"/>
      <c r="CB8152" s="50"/>
      <c r="CC8152" s="50"/>
      <c r="CD8152" s="50"/>
      <c r="CE8152" s="50"/>
      <c r="CF8152" s="50"/>
      <c r="CG8152" s="50"/>
      <c r="CH8152" s="50"/>
      <c r="CI8152" s="50"/>
      <c r="CJ8152" s="50"/>
      <c r="CK8152" s="50"/>
      <c r="CL8152" s="50"/>
      <c r="CM8152" s="50"/>
      <c r="CN8152" s="50"/>
      <c r="CO8152" s="50"/>
      <c r="CP8152" s="50"/>
      <c r="CQ8152" s="50"/>
      <c r="CR8152" s="50"/>
      <c r="CS8152" s="50"/>
      <c r="CT8152" s="50"/>
      <c r="CU8152" s="50"/>
      <c r="CV8152" s="50"/>
      <c r="CW8152" s="50"/>
      <c r="CX8152" s="50"/>
      <c r="CY8152" s="50"/>
      <c r="CZ8152" s="50"/>
      <c r="DA8152" s="50"/>
      <c r="DB8152" s="50"/>
      <c r="DC8152" s="50"/>
      <c r="DD8152" s="50"/>
      <c r="DE8152" s="50"/>
      <c r="DF8152" s="50"/>
      <c r="DG8152" s="50"/>
    </row>
    <row r="8153" spans="1:111" x14ac:dyDescent="0.2">
      <c r="A8153" s="185"/>
      <c r="B8153" s="186"/>
      <c r="C8153" s="186"/>
      <c r="D8153" s="54"/>
      <c r="E8153" s="310"/>
      <c r="F8153" s="192"/>
      <c r="G8153" s="192"/>
      <c r="H8153" s="50"/>
      <c r="I8153" s="50"/>
      <c r="J8153" s="50"/>
      <c r="K8153" s="50"/>
      <c r="L8153" s="50"/>
      <c r="M8153" s="50"/>
      <c r="N8153" s="50"/>
      <c r="O8153" s="50"/>
      <c r="P8153" s="50"/>
      <c r="Q8153" s="50"/>
      <c r="R8153" s="50"/>
      <c r="S8153" s="50"/>
      <c r="T8153" s="50"/>
      <c r="U8153" s="50"/>
      <c r="V8153" s="50"/>
      <c r="W8153" s="50"/>
      <c r="X8153" s="50"/>
      <c r="Y8153" s="50"/>
      <c r="Z8153" s="50"/>
      <c r="AA8153" s="50"/>
      <c r="AB8153" s="50"/>
      <c r="AC8153" s="50"/>
      <c r="AD8153" s="50"/>
      <c r="AE8153" s="50"/>
      <c r="AF8153" s="50"/>
      <c r="AG8153" s="50"/>
      <c r="AH8153" s="50"/>
      <c r="AI8153" s="50"/>
      <c r="AJ8153" s="50"/>
      <c r="AK8153" s="50"/>
      <c r="AL8153" s="50"/>
      <c r="AM8153" s="50"/>
      <c r="AN8153" s="50"/>
      <c r="AO8153" s="50"/>
      <c r="AP8153" s="50"/>
      <c r="AQ8153" s="50"/>
      <c r="AR8153" s="50"/>
      <c r="AS8153" s="50"/>
      <c r="AT8153" s="50"/>
      <c r="AU8153" s="50"/>
      <c r="AV8153" s="50"/>
      <c r="AW8153" s="50"/>
      <c r="AX8153" s="50"/>
      <c r="AY8153" s="50"/>
      <c r="AZ8153" s="50"/>
      <c r="BA8153" s="50"/>
      <c r="BB8153" s="50"/>
      <c r="BC8153" s="50"/>
      <c r="BD8153" s="50"/>
      <c r="BE8153" s="50"/>
      <c r="BF8153" s="50"/>
      <c r="BG8153" s="50"/>
      <c r="BH8153" s="50"/>
      <c r="BI8153" s="50"/>
      <c r="BJ8153" s="50"/>
      <c r="BK8153" s="50"/>
      <c r="BL8153" s="50"/>
      <c r="BM8153" s="50"/>
      <c r="BN8153" s="50"/>
      <c r="BO8153" s="50"/>
      <c r="BP8153" s="50"/>
      <c r="BQ8153" s="50"/>
      <c r="BR8153" s="50"/>
      <c r="BS8153" s="50"/>
      <c r="BT8153" s="50"/>
      <c r="BU8153" s="50"/>
      <c r="BV8153" s="50"/>
      <c r="BW8153" s="50"/>
      <c r="BX8153" s="50"/>
      <c r="BY8153" s="50"/>
      <c r="BZ8153" s="50"/>
      <c r="CA8153" s="50"/>
      <c r="CB8153" s="50"/>
      <c r="CC8153" s="50"/>
      <c r="CD8153" s="50"/>
      <c r="CE8153" s="50"/>
      <c r="CF8153" s="50"/>
      <c r="CG8153" s="50"/>
      <c r="CH8153" s="50"/>
      <c r="CI8153" s="50"/>
      <c r="CJ8153" s="50"/>
      <c r="CK8153" s="50"/>
      <c r="CL8153" s="50"/>
      <c r="CM8153" s="50"/>
      <c r="CN8153" s="50"/>
      <c r="CO8153" s="50"/>
      <c r="CP8153" s="50"/>
      <c r="CQ8153" s="50"/>
      <c r="CR8153" s="50"/>
      <c r="CS8153" s="50"/>
      <c r="CT8153" s="50"/>
      <c r="CU8153" s="50"/>
      <c r="CV8153" s="50"/>
      <c r="CW8153" s="50"/>
      <c r="CX8153" s="50"/>
      <c r="CY8153" s="50"/>
      <c r="CZ8153" s="50"/>
      <c r="DA8153" s="50"/>
      <c r="DB8153" s="50"/>
      <c r="DC8153" s="50"/>
      <c r="DD8153" s="50"/>
      <c r="DE8153" s="50"/>
      <c r="DF8153" s="50"/>
      <c r="DG8153" s="50"/>
    </row>
    <row r="8154" spans="1:111" x14ac:dyDescent="0.2">
      <c r="A8154" s="185"/>
      <c r="B8154" s="186"/>
      <c r="C8154" s="186"/>
      <c r="D8154" s="54"/>
      <c r="E8154" s="310"/>
      <c r="F8154" s="192"/>
      <c r="G8154" s="192"/>
      <c r="H8154" s="50"/>
      <c r="I8154" s="50"/>
      <c r="J8154" s="50"/>
      <c r="K8154" s="50"/>
      <c r="L8154" s="50"/>
      <c r="M8154" s="50"/>
      <c r="N8154" s="50"/>
      <c r="O8154" s="50"/>
      <c r="P8154" s="50"/>
      <c r="Q8154" s="50"/>
      <c r="R8154" s="50"/>
      <c r="S8154" s="50"/>
      <c r="T8154" s="50"/>
      <c r="U8154" s="50"/>
      <c r="V8154" s="50"/>
      <c r="W8154" s="50"/>
      <c r="X8154" s="50"/>
      <c r="Y8154" s="50"/>
      <c r="Z8154" s="50"/>
      <c r="AA8154" s="50"/>
      <c r="AB8154" s="50"/>
      <c r="AC8154" s="50"/>
      <c r="AD8154" s="50"/>
      <c r="AE8154" s="50"/>
      <c r="AF8154" s="50"/>
      <c r="AG8154" s="50"/>
      <c r="AH8154" s="50"/>
      <c r="AI8154" s="50"/>
      <c r="AJ8154" s="50"/>
      <c r="AK8154" s="50"/>
      <c r="AL8154" s="50"/>
      <c r="AM8154" s="50"/>
      <c r="AN8154" s="50"/>
      <c r="AO8154" s="50"/>
      <c r="AP8154" s="50"/>
      <c r="AQ8154" s="50"/>
      <c r="AR8154" s="50"/>
      <c r="AS8154" s="50"/>
      <c r="AT8154" s="50"/>
      <c r="AU8154" s="50"/>
      <c r="AV8154" s="50"/>
      <c r="AW8154" s="50"/>
      <c r="AX8154" s="50"/>
      <c r="AY8154" s="50"/>
      <c r="AZ8154" s="50"/>
      <c r="BA8154" s="50"/>
      <c r="BB8154" s="50"/>
      <c r="BC8154" s="50"/>
      <c r="BD8154" s="50"/>
      <c r="BE8154" s="50"/>
      <c r="BF8154" s="50"/>
      <c r="BG8154" s="50"/>
      <c r="BH8154" s="50"/>
      <c r="BI8154" s="50"/>
      <c r="BJ8154" s="50"/>
      <c r="BK8154" s="50"/>
      <c r="BL8154" s="50"/>
      <c r="BM8154" s="50"/>
      <c r="BN8154" s="50"/>
      <c r="BO8154" s="50"/>
      <c r="BP8154" s="50"/>
      <c r="BQ8154" s="50"/>
      <c r="BR8154" s="50"/>
      <c r="BS8154" s="50"/>
      <c r="BT8154" s="50"/>
      <c r="BU8154" s="50"/>
      <c r="BV8154" s="50"/>
      <c r="BW8154" s="50"/>
      <c r="BX8154" s="50"/>
      <c r="BY8154" s="50"/>
      <c r="BZ8154" s="50"/>
      <c r="CA8154" s="50"/>
      <c r="CB8154" s="50"/>
      <c r="CC8154" s="50"/>
      <c r="CD8154" s="50"/>
      <c r="CE8154" s="50"/>
      <c r="CF8154" s="50"/>
      <c r="CG8154" s="50"/>
      <c r="CH8154" s="50"/>
      <c r="CI8154" s="50"/>
      <c r="CJ8154" s="50"/>
      <c r="CK8154" s="50"/>
      <c r="CL8154" s="50"/>
      <c r="CM8154" s="50"/>
      <c r="CN8154" s="50"/>
      <c r="CO8154" s="50"/>
      <c r="CP8154" s="50"/>
      <c r="CQ8154" s="50"/>
      <c r="CR8154" s="50"/>
      <c r="CS8154" s="50"/>
      <c r="CT8154" s="50"/>
      <c r="CU8154" s="50"/>
      <c r="CV8154" s="50"/>
      <c r="CW8154" s="50"/>
      <c r="CX8154" s="50"/>
      <c r="CY8154" s="50"/>
      <c r="CZ8154" s="50"/>
      <c r="DA8154" s="50"/>
      <c r="DB8154" s="50"/>
      <c r="DC8154" s="50"/>
      <c r="DD8154" s="50"/>
      <c r="DE8154" s="50"/>
      <c r="DF8154" s="50"/>
      <c r="DG8154" s="50"/>
    </row>
    <row r="8155" spans="1:111" x14ac:dyDescent="0.2">
      <c r="A8155" s="185"/>
      <c r="B8155" s="186"/>
      <c r="C8155" s="186"/>
      <c r="D8155" s="54"/>
      <c r="E8155" s="310"/>
      <c r="F8155" s="192"/>
      <c r="G8155" s="192"/>
      <c r="H8155" s="50"/>
      <c r="I8155" s="50"/>
      <c r="J8155" s="50"/>
      <c r="K8155" s="50"/>
      <c r="L8155" s="50"/>
      <c r="M8155" s="50"/>
      <c r="N8155" s="50"/>
      <c r="O8155" s="50"/>
      <c r="P8155" s="50"/>
      <c r="Q8155" s="50"/>
      <c r="R8155" s="50"/>
      <c r="S8155" s="50"/>
      <c r="T8155" s="50"/>
      <c r="U8155" s="50"/>
      <c r="V8155" s="50"/>
      <c r="W8155" s="50"/>
      <c r="X8155" s="50"/>
      <c r="Y8155" s="50"/>
      <c r="Z8155" s="50"/>
      <c r="AA8155" s="50"/>
      <c r="AB8155" s="50"/>
      <c r="AC8155" s="50"/>
      <c r="AD8155" s="50"/>
      <c r="AE8155" s="50"/>
      <c r="AF8155" s="50"/>
      <c r="AG8155" s="50"/>
      <c r="AH8155" s="50"/>
      <c r="AI8155" s="50"/>
      <c r="AJ8155" s="50"/>
      <c r="AK8155" s="50"/>
      <c r="AL8155" s="50"/>
      <c r="AM8155" s="50"/>
      <c r="AN8155" s="50"/>
      <c r="AO8155" s="50"/>
      <c r="AP8155" s="50"/>
      <c r="AQ8155" s="50"/>
      <c r="AR8155" s="50"/>
      <c r="AS8155" s="50"/>
      <c r="AT8155" s="50"/>
      <c r="AU8155" s="50"/>
      <c r="AV8155" s="50"/>
      <c r="AW8155" s="50"/>
      <c r="AX8155" s="50"/>
      <c r="AY8155" s="50"/>
      <c r="AZ8155" s="50"/>
      <c r="BA8155" s="50"/>
      <c r="BB8155" s="50"/>
      <c r="BC8155" s="50"/>
      <c r="BD8155" s="50"/>
      <c r="BE8155" s="50"/>
      <c r="BF8155" s="50"/>
      <c r="BG8155" s="50"/>
      <c r="BH8155" s="50"/>
      <c r="BI8155" s="50"/>
      <c r="BJ8155" s="50"/>
      <c r="BK8155" s="50"/>
      <c r="BL8155" s="50"/>
      <c r="BM8155" s="50"/>
      <c r="BN8155" s="50"/>
      <c r="BO8155" s="50"/>
      <c r="BP8155" s="50"/>
      <c r="BQ8155" s="50"/>
      <c r="BR8155" s="50"/>
      <c r="BS8155" s="50"/>
      <c r="BT8155" s="50"/>
      <c r="BU8155" s="50"/>
      <c r="BV8155" s="50"/>
      <c r="BW8155" s="50"/>
      <c r="BX8155" s="50"/>
      <c r="BY8155" s="50"/>
      <c r="BZ8155" s="50"/>
      <c r="CA8155" s="50"/>
      <c r="CB8155" s="50"/>
      <c r="CC8155" s="50"/>
      <c r="CD8155" s="50"/>
      <c r="CE8155" s="50"/>
      <c r="CF8155" s="50"/>
      <c r="CG8155" s="50"/>
      <c r="CH8155" s="50"/>
      <c r="CI8155" s="50"/>
      <c r="CJ8155" s="50"/>
      <c r="CK8155" s="50"/>
      <c r="CL8155" s="50"/>
      <c r="CM8155" s="50"/>
      <c r="CN8155" s="50"/>
      <c r="CO8155" s="50"/>
      <c r="CP8155" s="50"/>
      <c r="CQ8155" s="50"/>
      <c r="CR8155" s="50"/>
      <c r="CS8155" s="50"/>
      <c r="CT8155" s="50"/>
      <c r="CU8155" s="50"/>
      <c r="CV8155" s="50"/>
      <c r="CW8155" s="50"/>
      <c r="CX8155" s="50"/>
      <c r="CY8155" s="50"/>
      <c r="CZ8155" s="50"/>
      <c r="DA8155" s="50"/>
      <c r="DB8155" s="50"/>
      <c r="DC8155" s="50"/>
      <c r="DD8155" s="50"/>
      <c r="DE8155" s="50"/>
      <c r="DF8155" s="50"/>
      <c r="DG8155" s="50"/>
    </row>
    <row r="8156" spans="1:111" x14ac:dyDescent="0.2">
      <c r="A8156" s="185"/>
      <c r="B8156" s="186"/>
      <c r="C8156" s="186"/>
      <c r="D8156" s="54"/>
      <c r="E8156" s="310"/>
      <c r="F8156" s="192"/>
      <c r="G8156" s="192"/>
      <c r="H8156" s="50"/>
      <c r="I8156" s="50"/>
      <c r="J8156" s="50"/>
      <c r="K8156" s="50"/>
      <c r="L8156" s="50"/>
      <c r="M8156" s="50"/>
      <c r="N8156" s="50"/>
      <c r="O8156" s="50"/>
      <c r="P8156" s="50"/>
      <c r="Q8156" s="50"/>
      <c r="R8156" s="50"/>
      <c r="S8156" s="50"/>
      <c r="T8156" s="50"/>
      <c r="U8156" s="50"/>
      <c r="V8156" s="50"/>
      <c r="W8156" s="50"/>
      <c r="X8156" s="50"/>
      <c r="Y8156" s="50"/>
      <c r="Z8156" s="50"/>
      <c r="AA8156" s="50"/>
      <c r="AB8156" s="50"/>
      <c r="AC8156" s="50"/>
      <c r="AD8156" s="50"/>
      <c r="AE8156" s="50"/>
      <c r="AF8156" s="50"/>
      <c r="AG8156" s="50"/>
      <c r="AH8156" s="50"/>
      <c r="AI8156" s="50"/>
      <c r="AJ8156" s="50"/>
      <c r="AK8156" s="50"/>
      <c r="AL8156" s="50"/>
      <c r="AM8156" s="50"/>
      <c r="AN8156" s="50"/>
      <c r="AO8156" s="50"/>
      <c r="AP8156" s="50"/>
      <c r="AQ8156" s="50"/>
      <c r="AR8156" s="50"/>
      <c r="AS8156" s="50"/>
      <c r="AT8156" s="50"/>
      <c r="AU8156" s="50"/>
      <c r="AV8156" s="50"/>
      <c r="AW8156" s="50"/>
      <c r="AX8156" s="50"/>
      <c r="AY8156" s="50"/>
      <c r="AZ8156" s="50"/>
      <c r="BA8156" s="50"/>
      <c r="BB8156" s="50"/>
      <c r="BC8156" s="50"/>
      <c r="BD8156" s="50"/>
      <c r="BE8156" s="50"/>
      <c r="BF8156" s="50"/>
      <c r="BG8156" s="50"/>
      <c r="BH8156" s="50"/>
      <c r="BI8156" s="50"/>
      <c r="BJ8156" s="50"/>
      <c r="BK8156" s="50"/>
      <c r="BL8156" s="50"/>
      <c r="BM8156" s="50"/>
      <c r="BN8156" s="50"/>
      <c r="BO8156" s="50"/>
      <c r="BP8156" s="50"/>
      <c r="BQ8156" s="50"/>
      <c r="BR8156" s="50"/>
      <c r="BS8156" s="50"/>
      <c r="BT8156" s="50"/>
      <c r="BU8156" s="50"/>
      <c r="BV8156" s="50"/>
      <c r="BW8156" s="50"/>
      <c r="BX8156" s="50"/>
      <c r="BY8156" s="50"/>
      <c r="BZ8156" s="50"/>
      <c r="CA8156" s="50"/>
      <c r="CB8156" s="50"/>
      <c r="CC8156" s="50"/>
      <c r="CD8156" s="50"/>
      <c r="CE8156" s="50"/>
      <c r="CF8156" s="50"/>
      <c r="CG8156" s="50"/>
      <c r="CH8156" s="50"/>
      <c r="CI8156" s="50"/>
      <c r="CJ8156" s="50"/>
      <c r="CK8156" s="50"/>
      <c r="CL8156" s="50"/>
      <c r="CM8156" s="50"/>
      <c r="CN8156" s="50"/>
      <c r="CO8156" s="50"/>
      <c r="CP8156" s="50"/>
      <c r="CQ8156" s="50"/>
      <c r="CR8156" s="50"/>
      <c r="CS8156" s="50"/>
      <c r="CT8156" s="50"/>
      <c r="CU8156" s="50"/>
      <c r="CV8156" s="50"/>
      <c r="CW8156" s="50"/>
      <c r="CX8156" s="50"/>
      <c r="CY8156" s="50"/>
      <c r="CZ8156" s="50"/>
      <c r="DA8156" s="50"/>
      <c r="DB8156" s="50"/>
      <c r="DC8156" s="50"/>
      <c r="DD8156" s="50"/>
      <c r="DE8156" s="50"/>
      <c r="DF8156" s="50"/>
      <c r="DG8156" s="50"/>
    </row>
    <row r="8157" spans="1:111" x14ac:dyDescent="0.2">
      <c r="A8157" s="185"/>
      <c r="B8157" s="186"/>
      <c r="C8157" s="186"/>
      <c r="D8157" s="54"/>
      <c r="E8157" s="310"/>
      <c r="F8157" s="192"/>
      <c r="G8157" s="192"/>
      <c r="H8157" s="50"/>
      <c r="I8157" s="50"/>
      <c r="J8157" s="50"/>
      <c r="K8157" s="50"/>
      <c r="L8157" s="50"/>
      <c r="M8157" s="50"/>
      <c r="N8157" s="50"/>
      <c r="O8157" s="50"/>
      <c r="P8157" s="50"/>
      <c r="Q8157" s="50"/>
      <c r="R8157" s="50"/>
      <c r="S8157" s="50"/>
      <c r="T8157" s="50"/>
      <c r="U8157" s="50"/>
      <c r="V8157" s="50"/>
      <c r="W8157" s="50"/>
      <c r="X8157" s="50"/>
      <c r="Y8157" s="50"/>
      <c r="Z8157" s="50"/>
      <c r="AA8157" s="50"/>
      <c r="AB8157" s="50"/>
      <c r="AC8157" s="50"/>
      <c r="AD8157" s="50"/>
      <c r="AE8157" s="50"/>
      <c r="AF8157" s="50"/>
      <c r="AG8157" s="50"/>
      <c r="AH8157" s="50"/>
      <c r="AI8157" s="50"/>
      <c r="AJ8157" s="50"/>
      <c r="AK8157" s="50"/>
      <c r="AL8157" s="50"/>
      <c r="AM8157" s="50"/>
      <c r="AN8157" s="50"/>
      <c r="AO8157" s="50"/>
      <c r="AP8157" s="50"/>
      <c r="AQ8157" s="50"/>
      <c r="AR8157" s="50"/>
      <c r="AS8157" s="50"/>
      <c r="AT8157" s="50"/>
      <c r="AU8157" s="50"/>
      <c r="AV8157" s="50"/>
      <c r="AW8157" s="50"/>
      <c r="AX8157" s="50"/>
      <c r="AY8157" s="50"/>
      <c r="AZ8157" s="50"/>
      <c r="BA8157" s="50"/>
      <c r="BB8157" s="50"/>
      <c r="BC8157" s="50"/>
      <c r="BD8157" s="50"/>
      <c r="BE8157" s="50"/>
      <c r="BF8157" s="50"/>
      <c r="BG8157" s="50"/>
      <c r="BH8157" s="50"/>
      <c r="BI8157" s="50"/>
      <c r="BJ8157" s="50"/>
      <c r="BK8157" s="50"/>
      <c r="BL8157" s="50"/>
      <c r="BM8157" s="50"/>
      <c r="BN8157" s="50"/>
      <c r="BO8157" s="50"/>
      <c r="BP8157" s="50"/>
      <c r="BQ8157" s="50"/>
      <c r="BR8157" s="50"/>
      <c r="BS8157" s="50"/>
      <c r="BT8157" s="50"/>
      <c r="BU8157" s="50"/>
      <c r="BV8157" s="50"/>
      <c r="BW8157" s="50"/>
      <c r="BX8157" s="50"/>
      <c r="BY8157" s="50"/>
      <c r="BZ8157" s="50"/>
      <c r="CA8157" s="50"/>
      <c r="CB8157" s="50"/>
      <c r="CC8157" s="50"/>
      <c r="CD8157" s="50"/>
      <c r="CE8157" s="50"/>
      <c r="CF8157" s="50"/>
      <c r="CG8157" s="50"/>
      <c r="CH8157" s="50"/>
      <c r="CI8157" s="50"/>
      <c r="CJ8157" s="50"/>
      <c r="CK8157" s="50"/>
      <c r="CL8157" s="50"/>
      <c r="CM8157" s="50"/>
      <c r="CN8157" s="50"/>
      <c r="CO8157" s="50"/>
      <c r="CP8157" s="50"/>
      <c r="CQ8157" s="50"/>
      <c r="CR8157" s="50"/>
      <c r="CS8157" s="50"/>
      <c r="CT8157" s="50"/>
      <c r="CU8157" s="50"/>
      <c r="CV8157" s="50"/>
      <c r="CW8157" s="50"/>
      <c r="CX8157" s="50"/>
      <c r="CY8157" s="50"/>
      <c r="CZ8157" s="50"/>
      <c r="DA8157" s="50"/>
      <c r="DB8157" s="50"/>
      <c r="DC8157" s="50"/>
      <c r="DD8157" s="50"/>
      <c r="DE8157" s="50"/>
      <c r="DF8157" s="50"/>
      <c r="DG8157" s="50"/>
    </row>
    <row r="8158" spans="1:111" x14ac:dyDescent="0.2">
      <c r="A8158" s="185"/>
      <c r="B8158" s="186"/>
      <c r="C8158" s="186"/>
      <c r="D8158" s="54"/>
      <c r="E8158" s="310"/>
      <c r="F8158" s="192"/>
      <c r="G8158" s="192"/>
      <c r="H8158" s="50"/>
      <c r="I8158" s="50"/>
      <c r="J8158" s="50"/>
      <c r="K8158" s="50"/>
      <c r="L8158" s="50"/>
      <c r="M8158" s="50"/>
      <c r="N8158" s="50"/>
      <c r="O8158" s="50"/>
      <c r="P8158" s="50"/>
      <c r="Q8158" s="50"/>
      <c r="R8158" s="50"/>
      <c r="S8158" s="50"/>
      <c r="T8158" s="50"/>
      <c r="U8158" s="50"/>
      <c r="V8158" s="50"/>
      <c r="W8158" s="50"/>
      <c r="X8158" s="50"/>
      <c r="Y8158" s="50"/>
      <c r="Z8158" s="50"/>
      <c r="AA8158" s="50"/>
      <c r="AB8158" s="50"/>
      <c r="AC8158" s="50"/>
      <c r="AD8158" s="50"/>
      <c r="AE8158" s="50"/>
      <c r="AF8158" s="50"/>
      <c r="AG8158" s="50"/>
      <c r="AH8158" s="50"/>
      <c r="AI8158" s="50"/>
      <c r="AJ8158" s="50"/>
      <c r="AK8158" s="50"/>
      <c r="AL8158" s="50"/>
      <c r="AM8158" s="50"/>
      <c r="AN8158" s="50"/>
      <c r="AO8158" s="50"/>
      <c r="AP8158" s="50"/>
      <c r="AQ8158" s="50"/>
      <c r="AR8158" s="50"/>
      <c r="AS8158" s="50"/>
      <c r="AT8158" s="50"/>
      <c r="AU8158" s="50"/>
      <c r="AV8158" s="50"/>
      <c r="AW8158" s="50"/>
      <c r="AX8158" s="50"/>
      <c r="AY8158" s="50"/>
      <c r="AZ8158" s="50"/>
      <c r="BA8158" s="50"/>
      <c r="BB8158" s="50"/>
      <c r="BC8158" s="50"/>
      <c r="BD8158" s="50"/>
      <c r="BE8158" s="50"/>
      <c r="BF8158" s="50"/>
      <c r="BG8158" s="50"/>
      <c r="BH8158" s="50"/>
      <c r="BI8158" s="50"/>
      <c r="BJ8158" s="50"/>
      <c r="BK8158" s="50"/>
      <c r="BL8158" s="50"/>
      <c r="BM8158" s="50"/>
      <c r="BN8158" s="50"/>
      <c r="BO8158" s="50"/>
      <c r="BP8158" s="50"/>
      <c r="BQ8158" s="50"/>
      <c r="BR8158" s="50"/>
      <c r="BS8158" s="50"/>
      <c r="BT8158" s="50"/>
      <c r="BU8158" s="50"/>
      <c r="BV8158" s="50"/>
      <c r="BW8158" s="50"/>
      <c r="BX8158" s="50"/>
      <c r="BY8158" s="50"/>
      <c r="BZ8158" s="50"/>
      <c r="CA8158" s="50"/>
      <c r="CB8158" s="50"/>
      <c r="CC8158" s="50"/>
      <c r="CD8158" s="50"/>
      <c r="CE8158" s="50"/>
      <c r="CF8158" s="50"/>
      <c r="CG8158" s="50"/>
      <c r="CH8158" s="50"/>
      <c r="CI8158" s="50"/>
      <c r="CJ8158" s="50"/>
      <c r="CK8158" s="50"/>
      <c r="CL8158" s="50"/>
      <c r="CM8158" s="50"/>
      <c r="CN8158" s="50"/>
      <c r="CO8158" s="50"/>
      <c r="CP8158" s="50"/>
      <c r="CQ8158" s="50"/>
      <c r="CR8158" s="50"/>
      <c r="CS8158" s="50"/>
      <c r="CT8158" s="50"/>
      <c r="CU8158" s="50"/>
      <c r="CV8158" s="50"/>
      <c r="CW8158" s="50"/>
      <c r="CX8158" s="50"/>
      <c r="CY8158" s="50"/>
      <c r="CZ8158" s="50"/>
      <c r="DA8158" s="50"/>
      <c r="DB8158" s="50"/>
      <c r="DC8158" s="50"/>
      <c r="DD8158" s="50"/>
      <c r="DE8158" s="50"/>
      <c r="DF8158" s="50"/>
      <c r="DG8158" s="50"/>
    </row>
    <row r="8159" spans="1:111" x14ac:dyDescent="0.2">
      <c r="A8159" s="185"/>
      <c r="B8159" s="186"/>
      <c r="C8159" s="186"/>
      <c r="D8159" s="54"/>
      <c r="E8159" s="310"/>
      <c r="F8159" s="192"/>
      <c r="G8159" s="192"/>
      <c r="H8159" s="50"/>
      <c r="I8159" s="50"/>
      <c r="J8159" s="50"/>
      <c r="K8159" s="50"/>
      <c r="L8159" s="50"/>
      <c r="M8159" s="50"/>
      <c r="N8159" s="50"/>
      <c r="O8159" s="50"/>
      <c r="P8159" s="50"/>
      <c r="Q8159" s="50"/>
      <c r="R8159" s="50"/>
      <c r="S8159" s="50"/>
      <c r="T8159" s="50"/>
      <c r="U8159" s="50"/>
      <c r="V8159" s="50"/>
      <c r="W8159" s="50"/>
      <c r="X8159" s="50"/>
      <c r="Y8159" s="50"/>
      <c r="Z8159" s="50"/>
      <c r="AA8159" s="50"/>
      <c r="AB8159" s="50"/>
      <c r="AC8159" s="50"/>
      <c r="AD8159" s="50"/>
      <c r="AE8159" s="50"/>
      <c r="AF8159" s="50"/>
      <c r="AG8159" s="50"/>
      <c r="AH8159" s="50"/>
      <c r="AI8159" s="50"/>
      <c r="AJ8159" s="50"/>
      <c r="AK8159" s="50"/>
      <c r="AL8159" s="50"/>
      <c r="AM8159" s="50"/>
      <c r="AN8159" s="50"/>
      <c r="AO8159" s="50"/>
      <c r="AP8159" s="50"/>
      <c r="AQ8159" s="50"/>
      <c r="AR8159" s="50"/>
      <c r="AS8159" s="50"/>
      <c r="AT8159" s="50"/>
      <c r="AU8159" s="50"/>
      <c r="AV8159" s="50"/>
      <c r="AW8159" s="50"/>
      <c r="AX8159" s="50"/>
      <c r="AY8159" s="50"/>
      <c r="AZ8159" s="50"/>
      <c r="BA8159" s="50"/>
      <c r="BB8159" s="50"/>
      <c r="BC8159" s="50"/>
      <c r="BD8159" s="50"/>
      <c r="BE8159" s="50"/>
      <c r="BF8159" s="50"/>
      <c r="BG8159" s="50"/>
      <c r="BH8159" s="50"/>
      <c r="BI8159" s="50"/>
      <c r="BJ8159" s="50"/>
      <c r="BK8159" s="50"/>
      <c r="BL8159" s="50"/>
      <c r="BM8159" s="50"/>
      <c r="BN8159" s="50"/>
      <c r="BO8159" s="50"/>
      <c r="BP8159" s="50"/>
      <c r="BQ8159" s="50"/>
      <c r="BR8159" s="50"/>
      <c r="BS8159" s="50"/>
      <c r="BT8159" s="50"/>
      <c r="BU8159" s="50"/>
      <c r="BV8159" s="50"/>
      <c r="BW8159" s="50"/>
      <c r="BX8159" s="50"/>
      <c r="BY8159" s="50"/>
      <c r="BZ8159" s="50"/>
      <c r="CA8159" s="50"/>
      <c r="CB8159" s="50"/>
      <c r="CC8159" s="50"/>
      <c r="CD8159" s="50"/>
      <c r="CE8159" s="50"/>
      <c r="CF8159" s="50"/>
      <c r="CG8159" s="50"/>
      <c r="CH8159" s="50"/>
      <c r="CI8159" s="50"/>
      <c r="CJ8159" s="50"/>
      <c r="CK8159" s="50"/>
      <c r="CL8159" s="50"/>
      <c r="CM8159" s="50"/>
      <c r="CN8159" s="50"/>
      <c r="CO8159" s="50"/>
      <c r="CP8159" s="50"/>
      <c r="CQ8159" s="50"/>
      <c r="CR8159" s="50"/>
      <c r="CS8159" s="50"/>
      <c r="CT8159" s="50"/>
      <c r="CU8159" s="50"/>
      <c r="CV8159" s="50"/>
      <c r="CW8159" s="50"/>
      <c r="CX8159" s="50"/>
      <c r="CY8159" s="50"/>
      <c r="CZ8159" s="50"/>
      <c r="DA8159" s="50"/>
      <c r="DB8159" s="50"/>
      <c r="DC8159" s="50"/>
      <c r="DD8159" s="50"/>
      <c r="DE8159" s="50"/>
      <c r="DF8159" s="50"/>
      <c r="DG8159" s="50"/>
    </row>
    <row r="8160" spans="1:111" x14ac:dyDescent="0.2">
      <c r="A8160" s="185"/>
      <c r="B8160" s="186"/>
      <c r="C8160" s="186"/>
      <c r="D8160" s="54"/>
      <c r="E8160" s="310"/>
      <c r="F8160" s="192"/>
      <c r="G8160" s="192"/>
      <c r="H8160" s="50"/>
      <c r="I8160" s="50"/>
      <c r="J8160" s="50"/>
      <c r="K8160" s="50"/>
      <c r="L8160" s="50"/>
      <c r="M8160" s="50"/>
      <c r="N8160" s="50"/>
      <c r="O8160" s="50"/>
      <c r="P8160" s="50"/>
      <c r="Q8160" s="50"/>
      <c r="R8160" s="50"/>
      <c r="S8160" s="50"/>
      <c r="T8160" s="50"/>
      <c r="U8160" s="50"/>
      <c r="V8160" s="50"/>
      <c r="W8160" s="50"/>
      <c r="X8160" s="50"/>
      <c r="Y8160" s="50"/>
      <c r="Z8160" s="50"/>
      <c r="AA8160" s="50"/>
      <c r="AB8160" s="50"/>
      <c r="AC8160" s="50"/>
      <c r="AD8160" s="50"/>
      <c r="AE8160" s="50"/>
      <c r="AF8160" s="50"/>
      <c r="AG8160" s="50"/>
      <c r="AH8160" s="50"/>
      <c r="AI8160" s="50"/>
      <c r="AJ8160" s="50"/>
      <c r="AK8160" s="50"/>
      <c r="AL8160" s="50"/>
      <c r="AM8160" s="50"/>
      <c r="AN8160" s="50"/>
      <c r="AO8160" s="50"/>
      <c r="AP8160" s="50"/>
      <c r="AQ8160" s="50"/>
      <c r="AR8160" s="50"/>
      <c r="AS8160" s="50"/>
      <c r="AT8160" s="50"/>
      <c r="AU8160" s="50"/>
      <c r="AV8160" s="50"/>
      <c r="AW8160" s="50"/>
      <c r="AX8160" s="50"/>
      <c r="AY8160" s="50"/>
      <c r="AZ8160" s="50"/>
      <c r="BA8160" s="50"/>
      <c r="BB8160" s="50"/>
      <c r="BC8160" s="50"/>
      <c r="BD8160" s="50"/>
      <c r="BE8160" s="50"/>
      <c r="BF8160" s="50"/>
      <c r="BG8160" s="50"/>
      <c r="BH8160" s="50"/>
      <c r="BI8160" s="50"/>
      <c r="BJ8160" s="50"/>
      <c r="BK8160" s="50"/>
      <c r="BL8160" s="50"/>
      <c r="BM8160" s="50"/>
      <c r="BN8160" s="50"/>
      <c r="BO8160" s="50"/>
      <c r="BP8160" s="50"/>
      <c r="BQ8160" s="50"/>
      <c r="BR8160" s="50"/>
      <c r="BS8160" s="50"/>
      <c r="BT8160" s="50"/>
      <c r="BU8160" s="50"/>
      <c r="BV8160" s="50"/>
      <c r="BW8160" s="50"/>
      <c r="BX8160" s="50"/>
      <c r="BY8160" s="50"/>
      <c r="BZ8160" s="50"/>
      <c r="CA8160" s="50"/>
      <c r="CB8160" s="50"/>
      <c r="CC8160" s="50"/>
      <c r="CD8160" s="50"/>
      <c r="CE8160" s="50"/>
      <c r="CF8160" s="50"/>
      <c r="CG8160" s="50"/>
      <c r="CH8160" s="50"/>
      <c r="CI8160" s="50"/>
      <c r="CJ8160" s="50"/>
      <c r="CK8160" s="50"/>
      <c r="CL8160" s="50"/>
      <c r="CM8160" s="50"/>
      <c r="CN8160" s="50"/>
      <c r="CO8160" s="50"/>
      <c r="CP8160" s="50"/>
      <c r="CQ8160" s="50"/>
      <c r="CR8160" s="50"/>
      <c r="CS8160" s="50"/>
      <c r="CT8160" s="50"/>
      <c r="CU8160" s="50"/>
      <c r="CV8160" s="50"/>
      <c r="CW8160" s="50"/>
      <c r="CX8160" s="50"/>
      <c r="CY8160" s="50"/>
      <c r="CZ8160" s="50"/>
      <c r="DA8160" s="50"/>
      <c r="DB8160" s="50"/>
      <c r="DC8160" s="50"/>
      <c r="DD8160" s="50"/>
      <c r="DE8160" s="50"/>
      <c r="DF8160" s="50"/>
      <c r="DG8160" s="50"/>
    </row>
    <row r="8161" spans="1:111" x14ac:dyDescent="0.2">
      <c r="A8161" s="185"/>
      <c r="B8161" s="186"/>
      <c r="C8161" s="186"/>
      <c r="D8161" s="54"/>
      <c r="E8161" s="310"/>
      <c r="F8161" s="192"/>
      <c r="G8161" s="192"/>
      <c r="H8161" s="50"/>
      <c r="I8161" s="50"/>
      <c r="J8161" s="50"/>
      <c r="K8161" s="50"/>
      <c r="L8161" s="50"/>
      <c r="M8161" s="50"/>
      <c r="N8161" s="50"/>
      <c r="O8161" s="50"/>
      <c r="P8161" s="50"/>
      <c r="Q8161" s="50"/>
      <c r="R8161" s="50"/>
      <c r="S8161" s="50"/>
      <c r="T8161" s="50"/>
      <c r="U8161" s="50"/>
      <c r="V8161" s="50"/>
      <c r="W8161" s="50"/>
      <c r="X8161" s="50"/>
      <c r="Y8161" s="50"/>
      <c r="Z8161" s="50"/>
      <c r="AA8161" s="50"/>
      <c r="AB8161" s="50"/>
      <c r="AC8161" s="50"/>
      <c r="AD8161" s="50"/>
      <c r="AE8161" s="50"/>
      <c r="AF8161" s="50"/>
      <c r="AG8161" s="50"/>
      <c r="AH8161" s="50"/>
      <c r="AI8161" s="50"/>
      <c r="AJ8161" s="50"/>
      <c r="AK8161" s="50"/>
      <c r="AL8161" s="50"/>
      <c r="AM8161" s="50"/>
      <c r="AN8161" s="50"/>
      <c r="AO8161" s="50"/>
      <c r="AP8161" s="50"/>
      <c r="AQ8161" s="50"/>
      <c r="AR8161" s="50"/>
      <c r="AS8161" s="50"/>
      <c r="AT8161" s="50"/>
      <c r="AU8161" s="50"/>
      <c r="AV8161" s="50"/>
      <c r="AW8161" s="50"/>
      <c r="AX8161" s="50"/>
      <c r="AY8161" s="50"/>
      <c r="AZ8161" s="50"/>
      <c r="BA8161" s="50"/>
      <c r="BB8161" s="50"/>
      <c r="BC8161" s="50"/>
      <c r="BD8161" s="50"/>
      <c r="BE8161" s="50"/>
      <c r="BF8161" s="50"/>
      <c r="BG8161" s="50"/>
      <c r="BH8161" s="50"/>
      <c r="BI8161" s="50"/>
      <c r="BJ8161" s="50"/>
      <c r="BK8161" s="50"/>
      <c r="BL8161" s="50"/>
      <c r="BM8161" s="50"/>
      <c r="BN8161" s="50"/>
      <c r="BO8161" s="50"/>
      <c r="BP8161" s="50"/>
      <c r="BQ8161" s="50"/>
      <c r="BR8161" s="50"/>
      <c r="BS8161" s="50"/>
      <c r="BT8161" s="50"/>
      <c r="BU8161" s="50"/>
      <c r="BV8161" s="50"/>
      <c r="BW8161" s="50"/>
      <c r="BX8161" s="50"/>
      <c r="BY8161" s="50"/>
      <c r="BZ8161" s="50"/>
      <c r="CA8161" s="50"/>
      <c r="CB8161" s="50"/>
      <c r="CC8161" s="50"/>
      <c r="CD8161" s="50"/>
      <c r="CE8161" s="50"/>
      <c r="CF8161" s="50"/>
      <c r="CG8161" s="50"/>
      <c r="CH8161" s="50"/>
      <c r="CI8161" s="50"/>
      <c r="CJ8161" s="50"/>
      <c r="CK8161" s="50"/>
      <c r="CL8161" s="50"/>
      <c r="CM8161" s="50"/>
      <c r="CN8161" s="50"/>
      <c r="CO8161" s="50"/>
      <c r="CP8161" s="50"/>
      <c r="CQ8161" s="50"/>
      <c r="CR8161" s="50"/>
      <c r="CS8161" s="50"/>
      <c r="CT8161" s="50"/>
      <c r="CU8161" s="50"/>
      <c r="CV8161" s="50"/>
      <c r="CW8161" s="50"/>
      <c r="CX8161" s="50"/>
      <c r="CY8161" s="50"/>
      <c r="CZ8161" s="50"/>
      <c r="DA8161" s="50"/>
      <c r="DB8161" s="50"/>
      <c r="DC8161" s="50"/>
      <c r="DD8161" s="50"/>
      <c r="DE8161" s="50"/>
      <c r="DF8161" s="50"/>
      <c r="DG8161" s="50"/>
    </row>
    <row r="8162" spans="1:111" x14ac:dyDescent="0.2">
      <c r="A8162" s="185"/>
      <c r="B8162" s="186"/>
      <c r="C8162" s="186"/>
      <c r="D8162" s="54"/>
      <c r="E8162" s="310"/>
      <c r="F8162" s="192"/>
      <c r="G8162" s="192"/>
      <c r="H8162" s="50"/>
      <c r="I8162" s="50"/>
      <c r="J8162" s="50"/>
      <c r="K8162" s="50"/>
      <c r="L8162" s="50"/>
      <c r="M8162" s="50"/>
      <c r="N8162" s="50"/>
      <c r="O8162" s="50"/>
      <c r="P8162" s="50"/>
      <c r="Q8162" s="50"/>
      <c r="R8162" s="50"/>
      <c r="S8162" s="50"/>
      <c r="T8162" s="50"/>
      <c r="U8162" s="50"/>
      <c r="V8162" s="50"/>
      <c r="W8162" s="50"/>
      <c r="X8162" s="50"/>
      <c r="Y8162" s="50"/>
      <c r="Z8162" s="50"/>
      <c r="AA8162" s="50"/>
      <c r="AB8162" s="50"/>
      <c r="AC8162" s="50"/>
      <c r="AD8162" s="50"/>
      <c r="AE8162" s="50"/>
      <c r="AF8162" s="50"/>
      <c r="AG8162" s="50"/>
      <c r="AH8162" s="50"/>
      <c r="AI8162" s="50"/>
      <c r="AJ8162" s="50"/>
      <c r="AK8162" s="50"/>
      <c r="AL8162" s="50"/>
      <c r="AM8162" s="50"/>
      <c r="AN8162" s="50"/>
      <c r="AO8162" s="50"/>
      <c r="AP8162" s="50"/>
      <c r="AQ8162" s="50"/>
      <c r="AR8162" s="50"/>
      <c r="AS8162" s="50"/>
      <c r="AT8162" s="50"/>
      <c r="AU8162" s="50"/>
      <c r="AV8162" s="50"/>
      <c r="AW8162" s="50"/>
      <c r="AX8162" s="50"/>
      <c r="AY8162" s="50"/>
      <c r="AZ8162" s="50"/>
      <c r="BA8162" s="50"/>
      <c r="BB8162" s="50"/>
      <c r="BC8162" s="50"/>
      <c r="BD8162" s="50"/>
      <c r="BE8162" s="50"/>
      <c r="BF8162" s="50"/>
      <c r="BG8162" s="50"/>
      <c r="BH8162" s="50"/>
      <c r="BI8162" s="50"/>
      <c r="BJ8162" s="50"/>
      <c r="BK8162" s="50"/>
      <c r="BL8162" s="50"/>
      <c r="BM8162" s="50"/>
      <c r="BN8162" s="50"/>
      <c r="BO8162" s="50"/>
      <c r="BP8162" s="50"/>
      <c r="BQ8162" s="50"/>
      <c r="BR8162" s="50"/>
      <c r="BS8162" s="50"/>
      <c r="BT8162" s="50"/>
      <c r="BU8162" s="50"/>
      <c r="BV8162" s="50"/>
      <c r="BW8162" s="50"/>
      <c r="BX8162" s="50"/>
      <c r="BY8162" s="50"/>
      <c r="BZ8162" s="50"/>
      <c r="CA8162" s="50"/>
      <c r="CB8162" s="50"/>
      <c r="CC8162" s="50"/>
      <c r="CD8162" s="50"/>
      <c r="CE8162" s="50"/>
      <c r="CF8162" s="50"/>
      <c r="CG8162" s="50"/>
      <c r="CH8162" s="50"/>
      <c r="CI8162" s="50"/>
      <c r="CJ8162" s="50"/>
      <c r="CK8162" s="50"/>
      <c r="CL8162" s="50"/>
      <c r="CM8162" s="50"/>
      <c r="CN8162" s="50"/>
      <c r="CO8162" s="50"/>
      <c r="CP8162" s="50"/>
      <c r="CQ8162" s="50"/>
      <c r="CR8162" s="50"/>
      <c r="CS8162" s="50"/>
      <c r="CT8162" s="50"/>
      <c r="CU8162" s="50"/>
      <c r="CV8162" s="50"/>
      <c r="CW8162" s="50"/>
      <c r="CX8162" s="50"/>
      <c r="CY8162" s="50"/>
      <c r="CZ8162" s="50"/>
      <c r="DA8162" s="50"/>
      <c r="DB8162" s="50"/>
      <c r="DC8162" s="50"/>
      <c r="DD8162" s="50"/>
      <c r="DE8162" s="50"/>
      <c r="DF8162" s="50"/>
      <c r="DG8162" s="50"/>
    </row>
    <row r="8163" spans="1:111" x14ac:dyDescent="0.2">
      <c r="A8163" s="185"/>
      <c r="B8163" s="186"/>
      <c r="C8163" s="186"/>
      <c r="D8163" s="54"/>
      <c r="E8163" s="310"/>
      <c r="F8163" s="192"/>
      <c r="G8163" s="192"/>
      <c r="H8163" s="50"/>
      <c r="I8163" s="50"/>
      <c r="J8163" s="50"/>
      <c r="K8163" s="50"/>
      <c r="L8163" s="50"/>
      <c r="M8163" s="50"/>
      <c r="N8163" s="50"/>
      <c r="O8163" s="50"/>
      <c r="P8163" s="50"/>
      <c r="Q8163" s="50"/>
      <c r="R8163" s="50"/>
      <c r="S8163" s="50"/>
      <c r="T8163" s="50"/>
      <c r="U8163" s="50"/>
      <c r="V8163" s="50"/>
      <c r="W8163" s="50"/>
      <c r="X8163" s="50"/>
      <c r="Y8163" s="50"/>
      <c r="Z8163" s="50"/>
      <c r="AA8163" s="50"/>
      <c r="AB8163" s="50"/>
      <c r="AC8163" s="50"/>
      <c r="AD8163" s="50"/>
      <c r="AE8163" s="50"/>
      <c r="AF8163" s="50"/>
      <c r="AG8163" s="50"/>
      <c r="AH8163" s="50"/>
      <c r="AI8163" s="50"/>
      <c r="AJ8163" s="50"/>
      <c r="AK8163" s="50"/>
      <c r="AL8163" s="50"/>
      <c r="AM8163" s="50"/>
      <c r="AN8163" s="50"/>
      <c r="AO8163" s="50"/>
      <c r="AP8163" s="50"/>
      <c r="AQ8163" s="50"/>
      <c r="AR8163" s="50"/>
      <c r="AS8163" s="50"/>
      <c r="AT8163" s="50"/>
      <c r="AU8163" s="50"/>
      <c r="AV8163" s="50"/>
      <c r="AW8163" s="50"/>
      <c r="AX8163" s="50"/>
      <c r="AY8163" s="50"/>
      <c r="AZ8163" s="50"/>
      <c r="BA8163" s="50"/>
      <c r="BB8163" s="50"/>
      <c r="BC8163" s="50"/>
      <c r="BD8163" s="50"/>
      <c r="BE8163" s="50"/>
      <c r="BF8163" s="50"/>
      <c r="BG8163" s="50"/>
      <c r="BH8163" s="50"/>
      <c r="BI8163" s="50"/>
      <c r="BJ8163" s="50"/>
      <c r="BK8163" s="50"/>
      <c r="BL8163" s="50"/>
      <c r="BM8163" s="50"/>
      <c r="BN8163" s="50"/>
      <c r="BO8163" s="50"/>
      <c r="BP8163" s="50"/>
      <c r="BQ8163" s="50"/>
      <c r="BR8163" s="50"/>
      <c r="BS8163" s="50"/>
      <c r="BT8163" s="50"/>
      <c r="BU8163" s="50"/>
      <c r="BV8163" s="50"/>
      <c r="BW8163" s="50"/>
      <c r="BX8163" s="50"/>
      <c r="BY8163" s="50"/>
      <c r="BZ8163" s="50"/>
      <c r="CA8163" s="50"/>
      <c r="CB8163" s="50"/>
      <c r="CC8163" s="50"/>
      <c r="CD8163" s="50"/>
      <c r="CE8163" s="50"/>
      <c r="CF8163" s="50"/>
      <c r="CG8163" s="50"/>
      <c r="CH8163" s="50"/>
      <c r="CI8163" s="50"/>
      <c r="CJ8163" s="50"/>
      <c r="CK8163" s="50"/>
      <c r="CL8163" s="50"/>
      <c r="CM8163" s="50"/>
      <c r="CN8163" s="50"/>
      <c r="CO8163" s="50"/>
      <c r="CP8163" s="50"/>
      <c r="CQ8163" s="50"/>
      <c r="CR8163" s="50"/>
      <c r="CS8163" s="50"/>
      <c r="CT8163" s="50"/>
      <c r="CU8163" s="50"/>
      <c r="CV8163" s="50"/>
      <c r="CW8163" s="50"/>
      <c r="CX8163" s="50"/>
      <c r="CY8163" s="50"/>
      <c r="CZ8163" s="50"/>
      <c r="DA8163" s="50"/>
      <c r="DB8163" s="50"/>
      <c r="DC8163" s="50"/>
      <c r="DD8163" s="50"/>
      <c r="DE8163" s="50"/>
      <c r="DF8163" s="50"/>
      <c r="DG8163" s="50"/>
    </row>
    <row r="8164" spans="1:111" x14ac:dyDescent="0.2">
      <c r="A8164" s="185"/>
      <c r="B8164" s="186"/>
      <c r="C8164" s="186"/>
      <c r="D8164" s="54"/>
      <c r="E8164" s="310"/>
      <c r="F8164" s="192"/>
      <c r="G8164" s="192"/>
      <c r="H8164" s="50"/>
      <c r="I8164" s="50"/>
      <c r="J8164" s="50"/>
      <c r="K8164" s="50"/>
      <c r="L8164" s="50"/>
      <c r="M8164" s="50"/>
      <c r="N8164" s="50"/>
      <c r="O8164" s="50"/>
      <c r="P8164" s="50"/>
      <c r="Q8164" s="50"/>
      <c r="R8164" s="50"/>
      <c r="S8164" s="50"/>
      <c r="T8164" s="50"/>
      <c r="U8164" s="50"/>
      <c r="V8164" s="50"/>
      <c r="W8164" s="50"/>
      <c r="X8164" s="50"/>
      <c r="Y8164" s="50"/>
      <c r="Z8164" s="50"/>
      <c r="AA8164" s="50"/>
      <c r="AB8164" s="50"/>
      <c r="AC8164" s="50"/>
      <c r="AD8164" s="50"/>
      <c r="AE8164" s="50"/>
      <c r="AF8164" s="50"/>
      <c r="AG8164" s="50"/>
      <c r="AH8164" s="50"/>
      <c r="AI8164" s="50"/>
      <c r="AJ8164" s="50"/>
      <c r="AK8164" s="50"/>
      <c r="AL8164" s="50"/>
      <c r="AM8164" s="50"/>
      <c r="AN8164" s="50"/>
      <c r="AO8164" s="50"/>
      <c r="AP8164" s="50"/>
      <c r="AQ8164" s="50"/>
      <c r="AR8164" s="50"/>
      <c r="AS8164" s="50"/>
      <c r="AT8164" s="50"/>
      <c r="AU8164" s="50"/>
      <c r="AV8164" s="50"/>
      <c r="AW8164" s="50"/>
      <c r="AX8164" s="50"/>
      <c r="AY8164" s="50"/>
      <c r="AZ8164" s="50"/>
      <c r="BA8164" s="50"/>
      <c r="BB8164" s="50"/>
      <c r="BC8164" s="50"/>
      <c r="BD8164" s="50"/>
      <c r="BE8164" s="50"/>
      <c r="BF8164" s="50"/>
      <c r="BG8164" s="50"/>
      <c r="BH8164" s="50"/>
      <c r="BI8164" s="50"/>
      <c r="BJ8164" s="50"/>
      <c r="BK8164" s="50"/>
      <c r="BL8164" s="50"/>
      <c r="BM8164" s="50"/>
      <c r="BN8164" s="50"/>
      <c r="BO8164" s="50"/>
      <c r="BP8164" s="50"/>
      <c r="BQ8164" s="50"/>
      <c r="BR8164" s="50"/>
      <c r="BS8164" s="50"/>
      <c r="BT8164" s="50"/>
      <c r="BU8164" s="50"/>
      <c r="BV8164" s="50"/>
      <c r="BW8164" s="50"/>
      <c r="BX8164" s="50"/>
      <c r="BY8164" s="50"/>
      <c r="BZ8164" s="50"/>
      <c r="CA8164" s="50"/>
      <c r="CB8164" s="50"/>
      <c r="CC8164" s="50"/>
      <c r="CD8164" s="50"/>
      <c r="CE8164" s="50"/>
      <c r="CF8164" s="50"/>
      <c r="CG8164" s="50"/>
      <c r="CH8164" s="50"/>
      <c r="CI8164" s="50"/>
      <c r="CJ8164" s="50"/>
      <c r="CK8164" s="50"/>
      <c r="CL8164" s="50"/>
      <c r="CM8164" s="50"/>
      <c r="CN8164" s="50"/>
      <c r="CO8164" s="50"/>
      <c r="CP8164" s="50"/>
      <c r="CQ8164" s="50"/>
      <c r="CR8164" s="50"/>
      <c r="CS8164" s="50"/>
      <c r="CT8164" s="50"/>
      <c r="CU8164" s="50"/>
      <c r="CV8164" s="50"/>
      <c r="CW8164" s="50"/>
      <c r="CX8164" s="50"/>
      <c r="CY8164" s="50"/>
      <c r="CZ8164" s="50"/>
      <c r="DA8164" s="50"/>
      <c r="DB8164" s="50"/>
      <c r="DC8164" s="50"/>
      <c r="DD8164" s="50"/>
      <c r="DE8164" s="50"/>
      <c r="DF8164" s="50"/>
      <c r="DG8164" s="50"/>
    </row>
    <row r="8165" spans="1:111" x14ac:dyDescent="0.2">
      <c r="A8165" s="185"/>
      <c r="B8165" s="186"/>
      <c r="C8165" s="186"/>
      <c r="D8165" s="54"/>
      <c r="E8165" s="310"/>
      <c r="F8165" s="192"/>
      <c r="G8165" s="192"/>
      <c r="H8165" s="50"/>
      <c r="I8165" s="50"/>
      <c r="J8165" s="50"/>
      <c r="K8165" s="50"/>
      <c r="L8165" s="50"/>
      <c r="M8165" s="50"/>
      <c r="N8165" s="50"/>
      <c r="O8165" s="50"/>
      <c r="P8165" s="50"/>
      <c r="Q8165" s="50"/>
      <c r="R8165" s="50"/>
      <c r="S8165" s="50"/>
      <c r="T8165" s="50"/>
      <c r="U8165" s="50"/>
      <c r="V8165" s="50"/>
      <c r="W8165" s="50"/>
      <c r="X8165" s="50"/>
      <c r="Y8165" s="50"/>
      <c r="Z8165" s="50"/>
      <c r="AA8165" s="50"/>
      <c r="AB8165" s="50"/>
      <c r="AC8165" s="50"/>
      <c r="AD8165" s="50"/>
      <c r="AE8165" s="50"/>
      <c r="AF8165" s="50"/>
      <c r="AG8165" s="50"/>
      <c r="AH8165" s="50"/>
      <c r="AI8165" s="50"/>
      <c r="AJ8165" s="50"/>
      <c r="AK8165" s="50"/>
      <c r="AL8165" s="50"/>
      <c r="AM8165" s="50"/>
      <c r="AN8165" s="50"/>
      <c r="AO8165" s="50"/>
      <c r="AP8165" s="50"/>
      <c r="AQ8165" s="50"/>
      <c r="AR8165" s="50"/>
      <c r="AS8165" s="50"/>
      <c r="AT8165" s="50"/>
      <c r="AU8165" s="50"/>
      <c r="AV8165" s="50"/>
      <c r="AW8165" s="50"/>
      <c r="AX8165" s="50"/>
      <c r="AY8165" s="50"/>
      <c r="AZ8165" s="50"/>
      <c r="BA8165" s="50"/>
      <c r="BB8165" s="50"/>
      <c r="BC8165" s="50"/>
      <c r="BD8165" s="50"/>
      <c r="BE8165" s="50"/>
      <c r="BF8165" s="50"/>
      <c r="BG8165" s="50"/>
      <c r="BH8165" s="50"/>
      <c r="BI8165" s="50"/>
      <c r="BJ8165" s="50"/>
      <c r="BK8165" s="50"/>
      <c r="BL8165" s="50"/>
      <c r="BM8165" s="50"/>
      <c r="BN8165" s="50"/>
      <c r="BO8165" s="50"/>
      <c r="BP8165" s="50"/>
      <c r="BQ8165" s="50"/>
      <c r="BR8165" s="50"/>
      <c r="BS8165" s="50"/>
      <c r="BT8165" s="50"/>
      <c r="BU8165" s="50"/>
      <c r="BV8165" s="50"/>
      <c r="BW8165" s="50"/>
      <c r="BX8165" s="50"/>
      <c r="BY8165" s="50"/>
      <c r="BZ8165" s="50"/>
      <c r="CA8165" s="50"/>
      <c r="CB8165" s="50"/>
      <c r="CC8165" s="50"/>
      <c r="CD8165" s="50"/>
      <c r="CE8165" s="50"/>
      <c r="CF8165" s="50"/>
      <c r="CG8165" s="50"/>
      <c r="CH8165" s="50"/>
      <c r="CI8165" s="50"/>
      <c r="CJ8165" s="50"/>
      <c r="CK8165" s="50"/>
      <c r="CL8165" s="50"/>
      <c r="CM8165" s="50"/>
      <c r="CN8165" s="50"/>
      <c r="CO8165" s="50"/>
      <c r="CP8165" s="50"/>
      <c r="CQ8165" s="50"/>
      <c r="CR8165" s="50"/>
      <c r="CS8165" s="50"/>
      <c r="CT8165" s="50"/>
      <c r="CU8165" s="50"/>
      <c r="CV8165" s="50"/>
      <c r="CW8165" s="50"/>
      <c r="CX8165" s="50"/>
      <c r="CY8165" s="50"/>
      <c r="CZ8165" s="50"/>
      <c r="DA8165" s="50"/>
      <c r="DB8165" s="50"/>
      <c r="DC8165" s="50"/>
      <c r="DD8165" s="50"/>
      <c r="DE8165" s="50"/>
      <c r="DF8165" s="50"/>
      <c r="DG8165" s="50"/>
    </row>
    <row r="8166" spans="1:111" x14ac:dyDescent="0.2">
      <c r="A8166" s="185"/>
      <c r="B8166" s="186"/>
      <c r="C8166" s="186"/>
      <c r="D8166" s="54"/>
      <c r="E8166" s="310"/>
      <c r="F8166" s="192"/>
      <c r="G8166" s="192"/>
      <c r="H8166" s="50"/>
      <c r="I8166" s="50"/>
      <c r="J8166" s="50"/>
      <c r="K8166" s="50"/>
      <c r="L8166" s="50"/>
      <c r="M8166" s="50"/>
      <c r="N8166" s="50"/>
      <c r="O8166" s="50"/>
      <c r="P8166" s="50"/>
      <c r="Q8166" s="50"/>
      <c r="R8166" s="50"/>
      <c r="S8166" s="50"/>
      <c r="T8166" s="50"/>
      <c r="U8166" s="50"/>
      <c r="V8166" s="50"/>
      <c r="W8166" s="50"/>
      <c r="X8166" s="50"/>
      <c r="Y8166" s="50"/>
      <c r="Z8166" s="50"/>
      <c r="AA8166" s="50"/>
      <c r="AB8166" s="50"/>
      <c r="AC8166" s="50"/>
      <c r="AD8166" s="50"/>
      <c r="AE8166" s="50"/>
      <c r="AF8166" s="50"/>
      <c r="AG8166" s="50"/>
      <c r="AH8166" s="50"/>
      <c r="AI8166" s="50"/>
      <c r="AJ8166" s="50"/>
      <c r="AK8166" s="50"/>
      <c r="AL8166" s="50"/>
      <c r="AM8166" s="50"/>
      <c r="AN8166" s="50"/>
      <c r="AO8166" s="50"/>
      <c r="AP8166" s="50"/>
      <c r="AQ8166" s="50"/>
      <c r="AR8166" s="50"/>
      <c r="AS8166" s="50"/>
      <c r="AT8166" s="50"/>
      <c r="AU8166" s="50"/>
      <c r="AV8166" s="50"/>
      <c r="AW8166" s="50"/>
      <c r="AX8166" s="50"/>
      <c r="AY8166" s="50"/>
      <c r="AZ8166" s="50"/>
      <c r="BA8166" s="50"/>
      <c r="BB8166" s="50"/>
      <c r="BC8166" s="50"/>
      <c r="BD8166" s="50"/>
      <c r="BE8166" s="50"/>
      <c r="BF8166" s="50"/>
      <c r="BG8166" s="50"/>
      <c r="BH8166" s="50"/>
      <c r="BI8166" s="50"/>
      <c r="BJ8166" s="50"/>
      <c r="BK8166" s="50"/>
      <c r="BL8166" s="50"/>
      <c r="BM8166" s="50"/>
      <c r="BN8166" s="50"/>
      <c r="BO8166" s="50"/>
      <c r="BP8166" s="50"/>
      <c r="BQ8166" s="50"/>
      <c r="BR8166" s="50"/>
      <c r="BS8166" s="50"/>
      <c r="BT8166" s="50"/>
      <c r="BU8166" s="50"/>
      <c r="BV8166" s="50"/>
      <c r="BW8166" s="50"/>
      <c r="BX8166" s="50"/>
      <c r="BY8166" s="50"/>
      <c r="BZ8166" s="50"/>
      <c r="CA8166" s="50"/>
      <c r="CB8166" s="50"/>
      <c r="CC8166" s="50"/>
      <c r="CD8166" s="50"/>
      <c r="CE8166" s="50"/>
      <c r="CF8166" s="50"/>
      <c r="CG8166" s="50"/>
      <c r="CH8166" s="50"/>
      <c r="CI8166" s="50"/>
      <c r="CJ8166" s="50"/>
      <c r="CK8166" s="50"/>
      <c r="CL8166" s="50"/>
      <c r="CM8166" s="50"/>
      <c r="CN8166" s="50"/>
      <c r="CO8166" s="50"/>
      <c r="CP8166" s="50"/>
      <c r="CQ8166" s="50"/>
      <c r="CR8166" s="50"/>
      <c r="CS8166" s="50"/>
      <c r="CT8166" s="50"/>
      <c r="CU8166" s="50"/>
      <c r="CV8166" s="50"/>
      <c r="CW8166" s="50"/>
      <c r="CX8166" s="50"/>
      <c r="CY8166" s="50"/>
      <c r="CZ8166" s="50"/>
      <c r="DA8166" s="50"/>
      <c r="DB8166" s="50"/>
      <c r="DC8166" s="50"/>
      <c r="DD8166" s="50"/>
      <c r="DE8166" s="50"/>
      <c r="DF8166" s="50"/>
      <c r="DG8166" s="50"/>
    </row>
    <row r="8167" spans="1:111" x14ac:dyDescent="0.2">
      <c r="A8167" s="185"/>
      <c r="B8167" s="186"/>
      <c r="C8167" s="186"/>
      <c r="D8167" s="54"/>
      <c r="E8167" s="310"/>
      <c r="F8167" s="192"/>
      <c r="G8167" s="192"/>
      <c r="H8167" s="50"/>
      <c r="I8167" s="50"/>
      <c r="J8167" s="50"/>
      <c r="K8167" s="50"/>
      <c r="L8167" s="50"/>
      <c r="M8167" s="50"/>
      <c r="N8167" s="50"/>
      <c r="O8167" s="50"/>
      <c r="P8167" s="50"/>
      <c r="Q8167" s="50"/>
      <c r="R8167" s="50"/>
      <c r="S8167" s="50"/>
      <c r="T8167" s="50"/>
      <c r="U8167" s="50"/>
      <c r="V8167" s="50"/>
      <c r="W8167" s="50"/>
      <c r="X8167" s="50"/>
      <c r="Y8167" s="50"/>
      <c r="Z8167" s="50"/>
      <c r="AA8167" s="50"/>
      <c r="AB8167" s="50"/>
      <c r="AC8167" s="50"/>
      <c r="AD8167" s="50"/>
      <c r="AE8167" s="50"/>
      <c r="AF8167" s="50"/>
      <c r="AG8167" s="50"/>
      <c r="AH8167" s="50"/>
      <c r="AI8167" s="50"/>
      <c r="AJ8167" s="50"/>
      <c r="AK8167" s="50"/>
      <c r="AL8167" s="50"/>
      <c r="AM8167" s="50"/>
      <c r="AN8167" s="50"/>
      <c r="AO8167" s="50"/>
      <c r="AP8167" s="50"/>
      <c r="AQ8167" s="50"/>
      <c r="AR8167" s="50"/>
      <c r="AS8167" s="50"/>
      <c r="AT8167" s="50"/>
      <c r="AU8167" s="50"/>
      <c r="AV8167" s="50"/>
      <c r="AW8167" s="50"/>
      <c r="AX8167" s="50"/>
      <c r="AY8167" s="50"/>
      <c r="AZ8167" s="50"/>
      <c r="BA8167" s="50"/>
      <c r="BB8167" s="50"/>
      <c r="BC8167" s="50"/>
      <c r="BD8167" s="50"/>
      <c r="BE8167" s="50"/>
      <c r="BF8167" s="50"/>
      <c r="BG8167" s="50"/>
      <c r="BH8167" s="50"/>
      <c r="BI8167" s="50"/>
      <c r="BJ8167" s="50"/>
      <c r="BK8167" s="50"/>
      <c r="BL8167" s="50"/>
      <c r="BM8167" s="50"/>
      <c r="BN8167" s="50"/>
      <c r="BO8167" s="50"/>
      <c r="BP8167" s="50"/>
      <c r="BQ8167" s="50"/>
      <c r="BR8167" s="50"/>
      <c r="BS8167" s="50"/>
      <c r="BT8167" s="50"/>
      <c r="BU8167" s="50"/>
      <c r="BV8167" s="50"/>
      <c r="BW8167" s="50"/>
      <c r="BX8167" s="50"/>
      <c r="BY8167" s="50"/>
      <c r="BZ8167" s="50"/>
      <c r="CA8167" s="50"/>
      <c r="CB8167" s="50"/>
      <c r="CC8167" s="50"/>
      <c r="CD8167" s="50"/>
      <c r="CE8167" s="50"/>
      <c r="CF8167" s="50"/>
      <c r="CG8167" s="50"/>
      <c r="CH8167" s="50"/>
      <c r="CI8167" s="50"/>
      <c r="CJ8167" s="50"/>
      <c r="CK8167" s="50"/>
      <c r="CL8167" s="50"/>
      <c r="CM8167" s="50"/>
      <c r="CN8167" s="50"/>
      <c r="CO8167" s="50"/>
      <c r="CP8167" s="50"/>
      <c r="CQ8167" s="50"/>
      <c r="CR8167" s="50"/>
      <c r="CS8167" s="50"/>
      <c r="CT8167" s="50"/>
      <c r="CU8167" s="50"/>
      <c r="CV8167" s="50"/>
      <c r="CW8167" s="50"/>
      <c r="CX8167" s="50"/>
      <c r="CY8167" s="50"/>
      <c r="CZ8167" s="50"/>
      <c r="DA8167" s="50"/>
      <c r="DB8167" s="50"/>
      <c r="DC8167" s="50"/>
      <c r="DD8167" s="50"/>
      <c r="DE8167" s="50"/>
      <c r="DF8167" s="50"/>
      <c r="DG8167" s="50"/>
    </row>
    <row r="8168" spans="1:111" x14ac:dyDescent="0.2">
      <c r="A8168" s="185"/>
      <c r="B8168" s="186"/>
      <c r="C8168" s="186"/>
      <c r="D8168" s="54"/>
      <c r="E8168" s="310"/>
      <c r="F8168" s="192"/>
      <c r="G8168" s="192"/>
      <c r="H8168" s="50"/>
      <c r="I8168" s="50"/>
      <c r="J8168" s="50"/>
      <c r="K8168" s="50"/>
      <c r="L8168" s="50"/>
      <c r="M8168" s="50"/>
      <c r="N8168" s="50"/>
      <c r="O8168" s="50"/>
      <c r="P8168" s="50"/>
      <c r="Q8168" s="50"/>
      <c r="R8168" s="50"/>
      <c r="S8168" s="50"/>
      <c r="T8168" s="50"/>
      <c r="U8168" s="50"/>
      <c r="V8168" s="50"/>
      <c r="W8168" s="50"/>
      <c r="X8168" s="50"/>
      <c r="Y8168" s="50"/>
      <c r="Z8168" s="50"/>
      <c r="AA8168" s="50"/>
      <c r="AB8168" s="50"/>
      <c r="AC8168" s="50"/>
      <c r="AD8168" s="50"/>
      <c r="AE8168" s="50"/>
      <c r="AF8168" s="50"/>
      <c r="AG8168" s="50"/>
      <c r="AH8168" s="50"/>
      <c r="AI8168" s="50"/>
      <c r="AJ8168" s="50"/>
      <c r="AK8168" s="50"/>
      <c r="AL8168" s="50"/>
      <c r="AM8168" s="50"/>
      <c r="AN8168" s="50"/>
      <c r="AO8168" s="50"/>
      <c r="AP8168" s="50"/>
      <c r="AQ8168" s="50"/>
      <c r="AR8168" s="50"/>
      <c r="AS8168" s="50"/>
      <c r="AT8168" s="50"/>
      <c r="AU8168" s="50"/>
      <c r="AV8168" s="50"/>
      <c r="AW8168" s="50"/>
      <c r="AX8168" s="50"/>
      <c r="AY8168" s="50"/>
      <c r="AZ8168" s="50"/>
      <c r="BA8168" s="50"/>
      <c r="BB8168" s="50"/>
      <c r="BC8168" s="50"/>
      <c r="BD8168" s="50"/>
      <c r="BE8168" s="50"/>
      <c r="BF8168" s="50"/>
      <c r="BG8168" s="50"/>
      <c r="BH8168" s="50"/>
      <c r="BI8168" s="50"/>
      <c r="BJ8168" s="50"/>
      <c r="BK8168" s="50"/>
      <c r="BL8168" s="50"/>
      <c r="BM8168" s="50"/>
      <c r="BN8168" s="50"/>
      <c r="BO8168" s="50"/>
      <c r="BP8168" s="50"/>
      <c r="BQ8168" s="50"/>
      <c r="BR8168" s="50"/>
      <c r="BS8168" s="50"/>
      <c r="BT8168" s="50"/>
      <c r="BU8168" s="50"/>
      <c r="BV8168" s="50"/>
      <c r="BW8168" s="50"/>
      <c r="BX8168" s="50"/>
      <c r="BY8168" s="50"/>
      <c r="BZ8168" s="50"/>
      <c r="CA8168" s="50"/>
      <c r="CB8168" s="50"/>
      <c r="CC8168" s="50"/>
      <c r="CD8168" s="50"/>
      <c r="CE8168" s="50"/>
      <c r="CF8168" s="50"/>
      <c r="CG8168" s="50"/>
      <c r="CH8168" s="50"/>
      <c r="CI8168" s="50"/>
      <c r="CJ8168" s="50"/>
      <c r="CK8168" s="50"/>
      <c r="CL8168" s="50"/>
      <c r="CM8168" s="50"/>
      <c r="CN8168" s="50"/>
      <c r="CO8168" s="50"/>
      <c r="CP8168" s="50"/>
      <c r="CQ8168" s="50"/>
      <c r="CR8168" s="50"/>
      <c r="CS8168" s="50"/>
      <c r="CT8168" s="50"/>
      <c r="CU8168" s="50"/>
      <c r="CV8168" s="50"/>
      <c r="CW8168" s="50"/>
      <c r="CX8168" s="50"/>
      <c r="CY8168" s="50"/>
      <c r="CZ8168" s="50"/>
      <c r="DA8168" s="50"/>
      <c r="DB8168" s="50"/>
      <c r="DC8168" s="50"/>
      <c r="DD8168" s="50"/>
      <c r="DE8168" s="50"/>
      <c r="DF8168" s="50"/>
      <c r="DG8168" s="50"/>
    </row>
    <row r="8169" spans="1:111" x14ac:dyDescent="0.2">
      <c r="A8169" s="185"/>
      <c r="B8169" s="186"/>
      <c r="C8169" s="186"/>
      <c r="D8169" s="54"/>
      <c r="E8169" s="310"/>
      <c r="F8169" s="192"/>
      <c r="G8169" s="192"/>
      <c r="H8169" s="50"/>
      <c r="I8169" s="50"/>
      <c r="J8169" s="50"/>
      <c r="K8169" s="50"/>
      <c r="L8169" s="50"/>
      <c r="M8169" s="50"/>
      <c r="N8169" s="50"/>
      <c r="O8169" s="50"/>
      <c r="P8169" s="50"/>
      <c r="Q8169" s="50"/>
      <c r="R8169" s="50"/>
      <c r="S8169" s="50"/>
      <c r="T8169" s="50"/>
      <c r="U8169" s="50"/>
      <c r="V8169" s="50"/>
      <c r="W8169" s="50"/>
      <c r="X8169" s="50"/>
      <c r="Y8169" s="50"/>
      <c r="Z8169" s="50"/>
      <c r="AA8169" s="50"/>
      <c r="AB8169" s="50"/>
      <c r="AC8169" s="50"/>
      <c r="AD8169" s="50"/>
      <c r="AE8169" s="50"/>
      <c r="AF8169" s="50"/>
      <c r="AG8169" s="50"/>
      <c r="AH8169" s="50"/>
      <c r="AI8169" s="50"/>
      <c r="AJ8169" s="50"/>
      <c r="AK8169" s="50"/>
      <c r="AL8169" s="50"/>
      <c r="AM8169" s="50"/>
      <c r="AN8169" s="50"/>
      <c r="AO8169" s="50"/>
      <c r="AP8169" s="50"/>
      <c r="AQ8169" s="50"/>
      <c r="AR8169" s="50"/>
      <c r="AS8169" s="50"/>
      <c r="AT8169" s="50"/>
      <c r="AU8169" s="50"/>
      <c r="AV8169" s="50"/>
      <c r="AW8169" s="50"/>
      <c r="AX8169" s="50"/>
      <c r="AY8169" s="50"/>
      <c r="AZ8169" s="50"/>
      <c r="BA8169" s="50"/>
      <c r="BB8169" s="50"/>
      <c r="BC8169" s="50"/>
      <c r="BD8169" s="50"/>
      <c r="BE8169" s="50"/>
      <c r="BF8169" s="50"/>
      <c r="BG8169" s="50"/>
      <c r="BH8169" s="50"/>
      <c r="BI8169" s="50"/>
      <c r="BJ8169" s="50"/>
      <c r="BK8169" s="50"/>
      <c r="BL8169" s="50"/>
      <c r="BM8169" s="50"/>
      <c r="BN8169" s="50"/>
      <c r="BO8169" s="50"/>
      <c r="BP8169" s="50"/>
      <c r="BQ8169" s="50"/>
      <c r="BR8169" s="50"/>
      <c r="BS8169" s="50"/>
      <c r="BT8169" s="50"/>
      <c r="BU8169" s="50"/>
      <c r="BV8169" s="50"/>
      <c r="BW8169" s="50"/>
      <c r="BX8169" s="50"/>
      <c r="BY8169" s="50"/>
      <c r="BZ8169" s="50"/>
      <c r="CA8169" s="50"/>
      <c r="CB8169" s="50"/>
      <c r="CC8169" s="50"/>
      <c r="CD8169" s="50"/>
      <c r="CE8169" s="50"/>
      <c r="CF8169" s="50"/>
      <c r="CG8169" s="50"/>
      <c r="CH8169" s="50"/>
      <c r="CI8169" s="50"/>
      <c r="CJ8169" s="50"/>
      <c r="CK8169" s="50"/>
      <c r="CL8169" s="50"/>
      <c r="CM8169" s="50"/>
      <c r="CN8169" s="50"/>
      <c r="CO8169" s="50"/>
      <c r="CP8169" s="50"/>
      <c r="CQ8169" s="50"/>
      <c r="CR8169" s="50"/>
      <c r="CS8169" s="50"/>
      <c r="CT8169" s="50"/>
      <c r="CU8169" s="50"/>
      <c r="CV8169" s="50"/>
      <c r="CW8169" s="50"/>
      <c r="CX8169" s="50"/>
      <c r="CY8169" s="50"/>
      <c r="CZ8169" s="50"/>
      <c r="DA8169" s="50"/>
      <c r="DB8169" s="50"/>
      <c r="DC8169" s="50"/>
      <c r="DD8169" s="50"/>
      <c r="DE8169" s="50"/>
      <c r="DF8169" s="50"/>
      <c r="DG8169" s="50"/>
    </row>
    <row r="8170" spans="1:111" x14ac:dyDescent="0.2">
      <c r="A8170" s="185"/>
      <c r="B8170" s="186"/>
      <c r="C8170" s="186"/>
      <c r="D8170" s="54"/>
      <c r="E8170" s="310"/>
      <c r="F8170" s="192"/>
      <c r="G8170" s="192"/>
      <c r="H8170" s="50"/>
      <c r="I8170" s="50"/>
      <c r="J8170" s="50"/>
      <c r="K8170" s="50"/>
      <c r="L8170" s="50"/>
      <c r="M8170" s="50"/>
      <c r="N8170" s="50"/>
      <c r="O8170" s="50"/>
      <c r="P8170" s="50"/>
      <c r="Q8170" s="50"/>
      <c r="R8170" s="50"/>
      <c r="S8170" s="50"/>
      <c r="T8170" s="50"/>
      <c r="U8170" s="50"/>
      <c r="V8170" s="50"/>
      <c r="W8170" s="50"/>
      <c r="X8170" s="50"/>
      <c r="Y8170" s="50"/>
      <c r="Z8170" s="50"/>
      <c r="AA8170" s="50"/>
      <c r="AB8170" s="50"/>
      <c r="AC8170" s="50"/>
      <c r="AD8170" s="50"/>
      <c r="AE8170" s="50"/>
      <c r="AF8170" s="50"/>
      <c r="AG8170" s="50"/>
      <c r="AH8170" s="50"/>
      <c r="AI8170" s="50"/>
      <c r="AJ8170" s="50"/>
      <c r="AK8170" s="50"/>
      <c r="AL8170" s="50"/>
      <c r="AM8170" s="50"/>
      <c r="AN8170" s="50"/>
      <c r="AO8170" s="50"/>
      <c r="AP8170" s="50"/>
      <c r="AQ8170" s="50"/>
      <c r="AR8170" s="50"/>
      <c r="AS8170" s="50"/>
      <c r="AT8170" s="50"/>
      <c r="AU8170" s="50"/>
      <c r="AV8170" s="50"/>
      <c r="AW8170" s="50"/>
      <c r="AX8170" s="50"/>
      <c r="AY8170" s="50"/>
      <c r="AZ8170" s="50"/>
      <c r="BA8170" s="50"/>
      <c r="BB8170" s="50"/>
      <c r="BC8170" s="50"/>
      <c r="BD8170" s="50"/>
      <c r="BE8170" s="50"/>
      <c r="BF8170" s="50"/>
      <c r="BG8170" s="50"/>
      <c r="BH8170" s="50"/>
      <c r="BI8170" s="50"/>
      <c r="BJ8170" s="50"/>
      <c r="BK8170" s="50"/>
      <c r="BL8170" s="50"/>
      <c r="BM8170" s="50"/>
      <c r="BN8170" s="50"/>
      <c r="BO8170" s="50"/>
      <c r="BP8170" s="50"/>
      <c r="BQ8170" s="50"/>
      <c r="BR8170" s="50"/>
      <c r="BS8170" s="50"/>
      <c r="BT8170" s="50"/>
      <c r="BU8170" s="50"/>
      <c r="BV8170" s="50"/>
      <c r="BW8170" s="50"/>
      <c r="BX8170" s="50"/>
      <c r="BY8170" s="50"/>
      <c r="BZ8170" s="50"/>
      <c r="CA8170" s="50"/>
      <c r="CB8170" s="50"/>
      <c r="CC8170" s="50"/>
      <c r="CD8170" s="50"/>
      <c r="CE8170" s="50"/>
      <c r="CF8170" s="50"/>
      <c r="CG8170" s="50"/>
      <c r="CH8170" s="50"/>
      <c r="CI8170" s="50"/>
      <c r="CJ8170" s="50"/>
      <c r="CK8170" s="50"/>
      <c r="CL8170" s="50"/>
      <c r="CM8170" s="50"/>
      <c r="CN8170" s="50"/>
      <c r="CO8170" s="50"/>
      <c r="CP8170" s="50"/>
      <c r="CQ8170" s="50"/>
      <c r="CR8170" s="50"/>
      <c r="CS8170" s="50"/>
      <c r="CT8170" s="50"/>
      <c r="CU8170" s="50"/>
      <c r="CV8170" s="50"/>
      <c r="CW8170" s="50"/>
      <c r="CX8170" s="50"/>
      <c r="CY8170" s="50"/>
      <c r="CZ8170" s="50"/>
      <c r="DA8170" s="50"/>
      <c r="DB8170" s="50"/>
      <c r="DC8170" s="50"/>
      <c r="DD8170" s="50"/>
      <c r="DE8170" s="50"/>
      <c r="DF8170" s="50"/>
      <c r="DG8170" s="50"/>
    </row>
    <row r="8171" spans="1:111" x14ac:dyDescent="0.2">
      <c r="A8171" s="185"/>
      <c r="B8171" s="186"/>
      <c r="C8171" s="186"/>
      <c r="D8171" s="54"/>
      <c r="E8171" s="310"/>
      <c r="F8171" s="192"/>
      <c r="G8171" s="192"/>
      <c r="H8171" s="50"/>
      <c r="I8171" s="50"/>
      <c r="J8171" s="50"/>
      <c r="K8171" s="50"/>
      <c r="L8171" s="50"/>
      <c r="M8171" s="50"/>
      <c r="N8171" s="50"/>
      <c r="O8171" s="50"/>
      <c r="P8171" s="50"/>
      <c r="Q8171" s="50"/>
      <c r="R8171" s="50"/>
      <c r="S8171" s="50"/>
      <c r="T8171" s="50"/>
      <c r="U8171" s="50"/>
      <c r="V8171" s="50"/>
      <c r="W8171" s="50"/>
      <c r="X8171" s="50"/>
      <c r="Y8171" s="50"/>
      <c r="Z8171" s="50"/>
      <c r="AA8171" s="50"/>
      <c r="AB8171" s="50"/>
      <c r="AC8171" s="50"/>
      <c r="AD8171" s="50"/>
      <c r="AE8171" s="50"/>
      <c r="AF8171" s="50"/>
      <c r="AG8171" s="50"/>
      <c r="AH8171" s="50"/>
      <c r="AI8171" s="50"/>
      <c r="AJ8171" s="50"/>
      <c r="AK8171" s="50"/>
      <c r="AL8171" s="50"/>
      <c r="AM8171" s="50"/>
      <c r="AN8171" s="50"/>
      <c r="AO8171" s="50"/>
      <c r="AP8171" s="50"/>
      <c r="AQ8171" s="50"/>
      <c r="AR8171" s="50"/>
      <c r="AS8171" s="50"/>
      <c r="AT8171" s="50"/>
      <c r="AU8171" s="50"/>
      <c r="AV8171" s="50"/>
      <c r="AW8171" s="50"/>
      <c r="AX8171" s="50"/>
      <c r="AY8171" s="50"/>
      <c r="AZ8171" s="50"/>
      <c r="BA8171" s="50"/>
      <c r="BB8171" s="50"/>
      <c r="BC8171" s="50"/>
      <c r="BD8171" s="50"/>
      <c r="BE8171" s="50"/>
      <c r="BF8171" s="50"/>
      <c r="BG8171" s="50"/>
      <c r="BH8171" s="50"/>
      <c r="BI8171" s="50"/>
      <c r="BJ8171" s="50"/>
      <c r="BK8171" s="50"/>
      <c r="BL8171" s="50"/>
      <c r="BM8171" s="50"/>
      <c r="BN8171" s="50"/>
      <c r="BO8171" s="50"/>
      <c r="BP8171" s="50"/>
      <c r="BQ8171" s="50"/>
      <c r="BR8171" s="50"/>
      <c r="BS8171" s="50"/>
      <c r="BT8171" s="50"/>
      <c r="BU8171" s="50"/>
      <c r="BV8171" s="50"/>
      <c r="BW8171" s="50"/>
      <c r="BX8171" s="50"/>
      <c r="BY8171" s="50"/>
      <c r="BZ8171" s="50"/>
      <c r="CA8171" s="50"/>
      <c r="CB8171" s="50"/>
      <c r="CC8171" s="50"/>
      <c r="CD8171" s="50"/>
      <c r="CE8171" s="50"/>
      <c r="CF8171" s="50"/>
      <c r="CG8171" s="50"/>
      <c r="CH8171" s="50"/>
      <c r="CI8171" s="50"/>
      <c r="CJ8171" s="50"/>
      <c r="CK8171" s="50"/>
      <c r="CL8171" s="50"/>
      <c r="CM8171" s="50"/>
      <c r="CN8171" s="50"/>
      <c r="CO8171" s="50"/>
      <c r="CP8171" s="50"/>
      <c r="CQ8171" s="50"/>
      <c r="CR8171" s="50"/>
      <c r="CS8171" s="50"/>
      <c r="CT8171" s="50"/>
      <c r="CU8171" s="50"/>
      <c r="CV8171" s="50"/>
      <c r="CW8171" s="50"/>
      <c r="CX8171" s="50"/>
      <c r="CY8171" s="50"/>
      <c r="CZ8171" s="50"/>
      <c r="DA8171" s="50"/>
      <c r="DB8171" s="50"/>
      <c r="DC8171" s="50"/>
      <c r="DD8171" s="50"/>
      <c r="DE8171" s="50"/>
      <c r="DF8171" s="50"/>
      <c r="DG8171" s="50"/>
    </row>
    <row r="8172" spans="1:111" x14ac:dyDescent="0.2">
      <c r="A8172" s="185"/>
      <c r="B8172" s="186"/>
      <c r="C8172" s="186"/>
      <c r="D8172" s="54"/>
      <c r="E8172" s="310"/>
      <c r="F8172" s="192"/>
      <c r="G8172" s="192"/>
      <c r="H8172" s="50"/>
      <c r="I8172" s="50"/>
      <c r="J8172" s="50"/>
      <c r="K8172" s="50"/>
      <c r="L8172" s="50"/>
      <c r="M8172" s="50"/>
      <c r="N8172" s="50"/>
      <c r="O8172" s="50"/>
      <c r="P8172" s="50"/>
      <c r="Q8172" s="50"/>
      <c r="R8172" s="50"/>
      <c r="S8172" s="50"/>
      <c r="T8172" s="50"/>
      <c r="U8172" s="50"/>
      <c r="V8172" s="50"/>
      <c r="W8172" s="50"/>
      <c r="X8172" s="50"/>
      <c r="Y8172" s="50"/>
      <c r="Z8172" s="50"/>
      <c r="AA8172" s="50"/>
      <c r="AB8172" s="50"/>
      <c r="AC8172" s="50"/>
      <c r="AD8172" s="50"/>
      <c r="AE8172" s="50"/>
      <c r="AF8172" s="50"/>
      <c r="AG8172" s="50"/>
      <c r="AH8172" s="50"/>
      <c r="AI8172" s="50"/>
      <c r="AJ8172" s="50"/>
      <c r="AK8172" s="50"/>
      <c r="AL8172" s="50"/>
      <c r="AM8172" s="50"/>
      <c r="AN8172" s="50"/>
      <c r="AO8172" s="50"/>
      <c r="AP8172" s="50"/>
      <c r="AQ8172" s="50"/>
      <c r="AR8172" s="50"/>
      <c r="AS8172" s="50"/>
      <c r="AT8172" s="50"/>
      <c r="AU8172" s="50"/>
      <c r="AV8172" s="50"/>
      <c r="AW8172" s="50"/>
      <c r="AX8172" s="50"/>
      <c r="AY8172" s="50"/>
      <c r="AZ8172" s="50"/>
      <c r="BA8172" s="50"/>
      <c r="BB8172" s="50"/>
      <c r="BC8172" s="50"/>
      <c r="BD8172" s="50"/>
      <c r="BE8172" s="50"/>
      <c r="BF8172" s="50"/>
      <c r="BG8172" s="50"/>
      <c r="BH8172" s="50"/>
      <c r="BI8172" s="50"/>
      <c r="BJ8172" s="50"/>
      <c r="BK8172" s="50"/>
      <c r="BL8172" s="50"/>
      <c r="BM8172" s="50"/>
      <c r="BN8172" s="50"/>
      <c r="BO8172" s="50"/>
      <c r="BP8172" s="50"/>
      <c r="BQ8172" s="50"/>
      <c r="BR8172" s="50"/>
      <c r="BS8172" s="50"/>
      <c r="BT8172" s="50"/>
      <c r="BU8172" s="50"/>
      <c r="BV8172" s="50"/>
      <c r="BW8172" s="50"/>
      <c r="BX8172" s="50"/>
      <c r="BY8172" s="50"/>
      <c r="BZ8172" s="50"/>
      <c r="CA8172" s="50"/>
      <c r="CB8172" s="50"/>
      <c r="CC8172" s="50"/>
      <c r="CD8172" s="50"/>
      <c r="CE8172" s="50"/>
      <c r="CF8172" s="50"/>
      <c r="CG8172" s="50"/>
      <c r="CH8172" s="50"/>
      <c r="CI8172" s="50"/>
      <c r="CJ8172" s="50"/>
      <c r="CK8172" s="50"/>
      <c r="CL8172" s="50"/>
      <c r="CM8172" s="50"/>
      <c r="CN8172" s="50"/>
      <c r="CO8172" s="50"/>
      <c r="CP8172" s="50"/>
      <c r="CQ8172" s="50"/>
      <c r="CR8172" s="50"/>
      <c r="CS8172" s="50"/>
      <c r="CT8172" s="50"/>
      <c r="CU8172" s="50"/>
      <c r="CV8172" s="50"/>
      <c r="CW8172" s="50"/>
      <c r="CX8172" s="50"/>
      <c r="CY8172" s="50"/>
      <c r="CZ8172" s="50"/>
      <c r="DA8172" s="50"/>
      <c r="DB8172" s="50"/>
      <c r="DC8172" s="50"/>
      <c r="DD8172" s="50"/>
      <c r="DE8172" s="50"/>
      <c r="DF8172" s="50"/>
      <c r="DG8172" s="50"/>
    </row>
    <row r="8173" spans="1:111" x14ac:dyDescent="0.2">
      <c r="A8173" s="185"/>
      <c r="B8173" s="186"/>
      <c r="C8173" s="186"/>
      <c r="D8173" s="54"/>
      <c r="E8173" s="310"/>
      <c r="F8173" s="192"/>
      <c r="G8173" s="192"/>
      <c r="H8173" s="50"/>
      <c r="I8173" s="50"/>
      <c r="J8173" s="50"/>
      <c r="K8173" s="50"/>
      <c r="L8173" s="50"/>
      <c r="M8173" s="50"/>
      <c r="N8173" s="50"/>
      <c r="O8173" s="50"/>
      <c r="P8173" s="50"/>
      <c r="Q8173" s="50"/>
      <c r="R8173" s="50"/>
      <c r="S8173" s="50"/>
      <c r="T8173" s="50"/>
      <c r="U8173" s="50"/>
      <c r="V8173" s="50"/>
      <c r="W8173" s="50"/>
      <c r="X8173" s="50"/>
      <c r="Y8173" s="50"/>
      <c r="Z8173" s="50"/>
      <c r="AA8173" s="50"/>
      <c r="AB8173" s="50"/>
      <c r="AC8173" s="50"/>
      <c r="AD8173" s="50"/>
      <c r="AE8173" s="50"/>
      <c r="AF8173" s="50"/>
      <c r="AG8173" s="50"/>
      <c r="AH8173" s="50"/>
      <c r="AI8173" s="50"/>
      <c r="AJ8173" s="50"/>
      <c r="AK8173" s="50"/>
      <c r="AL8173" s="50"/>
      <c r="AM8173" s="50"/>
      <c r="AN8173" s="50"/>
      <c r="AO8173" s="50"/>
      <c r="AP8173" s="50"/>
      <c r="AQ8173" s="50"/>
      <c r="AR8173" s="50"/>
      <c r="AS8173" s="50"/>
      <c r="AT8173" s="50"/>
      <c r="AU8173" s="50"/>
      <c r="AV8173" s="50"/>
      <c r="AW8173" s="50"/>
      <c r="AX8173" s="50"/>
      <c r="AY8173" s="50"/>
      <c r="AZ8173" s="50"/>
      <c r="BA8173" s="50"/>
      <c r="BB8173" s="50"/>
      <c r="BC8173" s="50"/>
      <c r="BD8173" s="50"/>
      <c r="BE8173" s="50"/>
      <c r="BF8173" s="50"/>
      <c r="BG8173" s="50"/>
      <c r="BH8173" s="50"/>
      <c r="BI8173" s="50"/>
      <c r="BJ8173" s="50"/>
      <c r="BK8173" s="50"/>
      <c r="BL8173" s="50"/>
      <c r="BM8173" s="50"/>
      <c r="BN8173" s="50"/>
      <c r="BO8173" s="50"/>
      <c r="BP8173" s="50"/>
      <c r="BQ8173" s="50"/>
      <c r="BR8173" s="50"/>
      <c r="BS8173" s="50"/>
      <c r="BT8173" s="50"/>
      <c r="BU8173" s="50"/>
      <c r="BV8173" s="50"/>
      <c r="BW8173" s="50"/>
      <c r="BX8173" s="50"/>
      <c r="BY8173" s="50"/>
      <c r="BZ8173" s="50"/>
      <c r="CA8173" s="50"/>
      <c r="CB8173" s="50"/>
      <c r="CC8173" s="50"/>
      <c r="CD8173" s="50"/>
      <c r="CE8173" s="50"/>
      <c r="CF8173" s="50"/>
      <c r="CG8173" s="50"/>
      <c r="CH8173" s="50"/>
      <c r="CI8173" s="50"/>
      <c r="CJ8173" s="50"/>
      <c r="CK8173" s="50"/>
      <c r="CL8173" s="50"/>
      <c r="CM8173" s="50"/>
      <c r="CN8173" s="50"/>
      <c r="CO8173" s="50"/>
      <c r="CP8173" s="50"/>
      <c r="CQ8173" s="50"/>
      <c r="CR8173" s="50"/>
      <c r="CS8173" s="50"/>
      <c r="CT8173" s="50"/>
      <c r="CU8173" s="50"/>
      <c r="CV8173" s="50"/>
      <c r="CW8173" s="50"/>
      <c r="CX8173" s="50"/>
      <c r="CY8173" s="50"/>
      <c r="CZ8173" s="50"/>
      <c r="DA8173" s="50"/>
      <c r="DB8173" s="50"/>
      <c r="DC8173" s="50"/>
      <c r="DD8173" s="50"/>
      <c r="DE8173" s="50"/>
      <c r="DF8173" s="50"/>
      <c r="DG8173" s="50"/>
    </row>
    <row r="8174" spans="1:111" x14ac:dyDescent="0.2">
      <c r="A8174" s="185"/>
      <c r="B8174" s="186"/>
      <c r="C8174" s="186"/>
      <c r="D8174" s="54"/>
      <c r="E8174" s="310"/>
      <c r="F8174" s="192"/>
      <c r="G8174" s="192"/>
      <c r="H8174" s="50"/>
      <c r="I8174" s="50"/>
      <c r="J8174" s="50"/>
      <c r="K8174" s="50"/>
      <c r="L8174" s="50"/>
      <c r="M8174" s="50"/>
      <c r="N8174" s="50"/>
      <c r="O8174" s="50"/>
      <c r="P8174" s="50"/>
      <c r="Q8174" s="50"/>
      <c r="R8174" s="50"/>
      <c r="S8174" s="50"/>
      <c r="T8174" s="50"/>
      <c r="U8174" s="50"/>
      <c r="V8174" s="50"/>
      <c r="W8174" s="50"/>
      <c r="X8174" s="50"/>
      <c r="Y8174" s="50"/>
      <c r="Z8174" s="50"/>
      <c r="AA8174" s="50"/>
      <c r="AB8174" s="50"/>
      <c r="AC8174" s="50"/>
      <c r="AD8174" s="50"/>
      <c r="AE8174" s="50"/>
      <c r="AF8174" s="50"/>
      <c r="AG8174" s="50"/>
      <c r="AH8174" s="50"/>
      <c r="AI8174" s="50"/>
      <c r="AJ8174" s="50"/>
      <c r="AK8174" s="50"/>
      <c r="AL8174" s="50"/>
      <c r="AM8174" s="50"/>
      <c r="AN8174" s="50"/>
      <c r="AO8174" s="50"/>
      <c r="AP8174" s="50"/>
      <c r="AQ8174" s="50"/>
      <c r="AR8174" s="50"/>
      <c r="AS8174" s="50"/>
      <c r="AT8174" s="50"/>
      <c r="AU8174" s="50"/>
      <c r="AV8174" s="50"/>
      <c r="AW8174" s="50"/>
      <c r="AX8174" s="50"/>
      <c r="AY8174" s="50"/>
      <c r="AZ8174" s="50"/>
      <c r="BA8174" s="50"/>
      <c r="BB8174" s="50"/>
      <c r="BC8174" s="50"/>
      <c r="BD8174" s="50"/>
      <c r="BE8174" s="50"/>
      <c r="BF8174" s="50"/>
      <c r="BG8174" s="50"/>
      <c r="BH8174" s="50"/>
      <c r="BI8174" s="50"/>
      <c r="BJ8174" s="50"/>
      <c r="BK8174" s="50"/>
      <c r="BL8174" s="50"/>
      <c r="BM8174" s="50"/>
      <c r="BN8174" s="50"/>
      <c r="BO8174" s="50"/>
      <c r="BP8174" s="50"/>
      <c r="BQ8174" s="50"/>
      <c r="BR8174" s="50"/>
      <c r="BS8174" s="50"/>
      <c r="BT8174" s="50"/>
      <c r="BU8174" s="50"/>
      <c r="BV8174" s="50"/>
      <c r="BW8174" s="50"/>
      <c r="BX8174" s="50"/>
      <c r="BY8174" s="50"/>
      <c r="BZ8174" s="50"/>
      <c r="CA8174" s="50"/>
      <c r="CB8174" s="50"/>
      <c r="CC8174" s="50"/>
      <c r="CD8174" s="50"/>
      <c r="CE8174" s="50"/>
      <c r="CF8174" s="50"/>
      <c r="CG8174" s="50"/>
      <c r="CH8174" s="50"/>
      <c r="CI8174" s="50"/>
      <c r="CJ8174" s="50"/>
      <c r="CK8174" s="50"/>
      <c r="CL8174" s="50"/>
      <c r="CM8174" s="50"/>
      <c r="CN8174" s="50"/>
      <c r="CO8174" s="50"/>
      <c r="CP8174" s="50"/>
      <c r="CQ8174" s="50"/>
      <c r="CR8174" s="50"/>
      <c r="CS8174" s="50"/>
      <c r="CT8174" s="50"/>
      <c r="CU8174" s="50"/>
      <c r="CV8174" s="50"/>
      <c r="CW8174" s="50"/>
      <c r="CX8174" s="50"/>
      <c r="CY8174" s="50"/>
      <c r="CZ8174" s="50"/>
      <c r="DA8174" s="50"/>
      <c r="DB8174" s="50"/>
      <c r="DC8174" s="50"/>
      <c r="DD8174" s="50"/>
      <c r="DE8174" s="50"/>
      <c r="DF8174" s="50"/>
      <c r="DG8174" s="50"/>
    </row>
    <row r="8175" spans="1:111" x14ac:dyDescent="0.2">
      <c r="A8175" s="185"/>
      <c r="B8175" s="186"/>
      <c r="C8175" s="186"/>
      <c r="D8175" s="54"/>
      <c r="E8175" s="310"/>
      <c r="F8175" s="192"/>
      <c r="G8175" s="192"/>
      <c r="H8175" s="50"/>
      <c r="I8175" s="50"/>
      <c r="J8175" s="50"/>
      <c r="K8175" s="50"/>
      <c r="L8175" s="50"/>
      <c r="M8175" s="50"/>
      <c r="N8175" s="50"/>
      <c r="O8175" s="50"/>
      <c r="P8175" s="50"/>
      <c r="Q8175" s="50"/>
      <c r="R8175" s="50"/>
      <c r="S8175" s="50"/>
      <c r="T8175" s="50"/>
      <c r="U8175" s="50"/>
      <c r="V8175" s="50"/>
      <c r="W8175" s="50"/>
      <c r="X8175" s="50"/>
      <c r="Y8175" s="50"/>
      <c r="Z8175" s="50"/>
      <c r="AA8175" s="50"/>
      <c r="AB8175" s="50"/>
      <c r="AC8175" s="50"/>
      <c r="AD8175" s="50"/>
      <c r="AE8175" s="50"/>
      <c r="AF8175" s="50"/>
      <c r="AG8175" s="50"/>
      <c r="AH8175" s="50"/>
      <c r="AI8175" s="50"/>
      <c r="AJ8175" s="50"/>
      <c r="AK8175" s="50"/>
      <c r="AL8175" s="50"/>
      <c r="AM8175" s="50"/>
      <c r="AN8175" s="50"/>
      <c r="AO8175" s="50"/>
      <c r="AP8175" s="50"/>
      <c r="AQ8175" s="50"/>
      <c r="AR8175" s="50"/>
      <c r="AS8175" s="50"/>
      <c r="AT8175" s="50"/>
      <c r="AU8175" s="50"/>
      <c r="AV8175" s="50"/>
      <c r="AW8175" s="50"/>
      <c r="AX8175" s="50"/>
      <c r="AY8175" s="50"/>
      <c r="AZ8175" s="50"/>
      <c r="BA8175" s="50"/>
      <c r="BB8175" s="50"/>
      <c r="BC8175" s="50"/>
      <c r="BD8175" s="50"/>
      <c r="BE8175" s="50"/>
      <c r="BF8175" s="50"/>
      <c r="BG8175" s="50"/>
      <c r="BH8175" s="50"/>
      <c r="BI8175" s="50"/>
      <c r="BJ8175" s="50"/>
      <c r="BK8175" s="50"/>
      <c r="BL8175" s="50"/>
      <c r="BM8175" s="50"/>
      <c r="BN8175" s="50"/>
      <c r="BO8175" s="50"/>
      <c r="BP8175" s="50"/>
      <c r="BQ8175" s="50"/>
      <c r="BR8175" s="50"/>
      <c r="BS8175" s="50"/>
      <c r="BT8175" s="50"/>
      <c r="BU8175" s="50"/>
      <c r="BV8175" s="50"/>
      <c r="BW8175" s="50"/>
      <c r="BX8175" s="50"/>
      <c r="BY8175" s="50"/>
      <c r="BZ8175" s="50"/>
      <c r="CA8175" s="50"/>
      <c r="CB8175" s="50"/>
      <c r="CC8175" s="50"/>
      <c r="CD8175" s="50"/>
      <c r="CE8175" s="50"/>
      <c r="CF8175" s="50"/>
      <c r="CG8175" s="50"/>
      <c r="CH8175" s="50"/>
      <c r="CI8175" s="50"/>
      <c r="CJ8175" s="50"/>
      <c r="CK8175" s="50"/>
      <c r="CL8175" s="50"/>
      <c r="CM8175" s="50"/>
      <c r="CN8175" s="50"/>
      <c r="CO8175" s="50"/>
      <c r="CP8175" s="50"/>
      <c r="CQ8175" s="50"/>
      <c r="CR8175" s="50"/>
      <c r="CS8175" s="50"/>
      <c r="CT8175" s="50"/>
      <c r="CU8175" s="50"/>
      <c r="CV8175" s="50"/>
      <c r="CW8175" s="50"/>
      <c r="CX8175" s="50"/>
      <c r="CY8175" s="50"/>
      <c r="CZ8175" s="50"/>
      <c r="DA8175" s="50"/>
      <c r="DB8175" s="50"/>
      <c r="DC8175" s="50"/>
      <c r="DD8175" s="50"/>
      <c r="DE8175" s="50"/>
      <c r="DF8175" s="50"/>
      <c r="DG8175" s="50"/>
    </row>
    <row r="8176" spans="1:111" x14ac:dyDescent="0.2">
      <c r="A8176" s="185"/>
      <c r="B8176" s="186"/>
      <c r="C8176" s="186"/>
      <c r="D8176" s="54"/>
      <c r="E8176" s="310"/>
      <c r="F8176" s="192"/>
      <c r="G8176" s="192"/>
      <c r="H8176" s="50"/>
      <c r="I8176" s="50"/>
      <c r="J8176" s="50"/>
      <c r="K8176" s="50"/>
      <c r="L8176" s="50"/>
      <c r="M8176" s="50"/>
      <c r="N8176" s="50"/>
      <c r="O8176" s="50"/>
      <c r="P8176" s="50"/>
      <c r="Q8176" s="50"/>
      <c r="R8176" s="50"/>
      <c r="S8176" s="50"/>
      <c r="T8176" s="50"/>
      <c r="U8176" s="50"/>
      <c r="V8176" s="50"/>
      <c r="W8176" s="50"/>
      <c r="X8176" s="50"/>
      <c r="Y8176" s="50"/>
      <c r="Z8176" s="50"/>
      <c r="AA8176" s="50"/>
      <c r="AB8176" s="50"/>
      <c r="AC8176" s="50"/>
      <c r="AD8176" s="50"/>
      <c r="AE8176" s="50"/>
      <c r="AF8176" s="50"/>
      <c r="AG8176" s="50"/>
      <c r="AH8176" s="50"/>
      <c r="AI8176" s="50"/>
      <c r="AJ8176" s="50"/>
      <c r="AK8176" s="50"/>
      <c r="AL8176" s="50"/>
      <c r="AM8176" s="50"/>
      <c r="AN8176" s="50"/>
      <c r="AO8176" s="50"/>
      <c r="AP8176" s="50"/>
      <c r="AQ8176" s="50"/>
      <c r="AR8176" s="50"/>
      <c r="AS8176" s="50"/>
      <c r="AT8176" s="50"/>
      <c r="AU8176" s="50"/>
      <c r="AV8176" s="50"/>
      <c r="AW8176" s="50"/>
      <c r="AX8176" s="50"/>
      <c r="AY8176" s="50"/>
      <c r="AZ8176" s="50"/>
      <c r="BA8176" s="50"/>
      <c r="BB8176" s="50"/>
      <c r="BC8176" s="50"/>
      <c r="BD8176" s="50"/>
      <c r="BE8176" s="50"/>
      <c r="BF8176" s="50"/>
      <c r="BG8176" s="50"/>
      <c r="BH8176" s="50"/>
      <c r="BI8176" s="50"/>
      <c r="BJ8176" s="50"/>
      <c r="BK8176" s="50"/>
      <c r="BL8176" s="50"/>
      <c r="BM8176" s="50"/>
      <c r="BN8176" s="50"/>
      <c r="BO8176" s="50"/>
      <c r="BP8176" s="50"/>
      <c r="BQ8176" s="50"/>
      <c r="BR8176" s="50"/>
      <c r="BS8176" s="50"/>
      <c r="BT8176" s="50"/>
      <c r="BU8176" s="50"/>
      <c r="BV8176" s="50"/>
      <c r="BW8176" s="50"/>
      <c r="BX8176" s="50"/>
      <c r="BY8176" s="50"/>
      <c r="BZ8176" s="50"/>
      <c r="CA8176" s="50"/>
      <c r="CB8176" s="50"/>
      <c r="CC8176" s="50"/>
      <c r="CD8176" s="50"/>
      <c r="CE8176" s="50"/>
      <c r="CF8176" s="50"/>
      <c r="CG8176" s="50"/>
      <c r="CH8176" s="50"/>
      <c r="CI8176" s="50"/>
      <c r="CJ8176" s="50"/>
      <c r="CK8176" s="50"/>
      <c r="CL8176" s="50"/>
      <c r="CM8176" s="50"/>
      <c r="CN8176" s="50"/>
      <c r="CO8176" s="50"/>
      <c r="CP8176" s="50"/>
      <c r="CQ8176" s="50"/>
      <c r="CR8176" s="50"/>
      <c r="CS8176" s="50"/>
      <c r="CT8176" s="50"/>
      <c r="CU8176" s="50"/>
      <c r="CV8176" s="50"/>
      <c r="CW8176" s="50"/>
      <c r="CX8176" s="50"/>
      <c r="CY8176" s="50"/>
      <c r="CZ8176" s="50"/>
      <c r="DA8176" s="50"/>
      <c r="DB8176" s="50"/>
      <c r="DC8176" s="50"/>
      <c r="DD8176" s="50"/>
      <c r="DE8176" s="50"/>
      <c r="DF8176" s="50"/>
      <c r="DG8176" s="50"/>
    </row>
    <row r="8177" spans="1:111" x14ac:dyDescent="0.2">
      <c r="A8177" s="185"/>
      <c r="B8177" s="186"/>
      <c r="C8177" s="186"/>
      <c r="D8177" s="54"/>
      <c r="E8177" s="310"/>
      <c r="F8177" s="192"/>
      <c r="G8177" s="192"/>
      <c r="H8177" s="50"/>
      <c r="I8177" s="50"/>
      <c r="J8177" s="50"/>
      <c r="K8177" s="50"/>
      <c r="L8177" s="50"/>
      <c r="M8177" s="50"/>
      <c r="N8177" s="50"/>
      <c r="O8177" s="50"/>
      <c r="P8177" s="50"/>
      <c r="Q8177" s="50"/>
      <c r="R8177" s="50"/>
      <c r="S8177" s="50"/>
      <c r="T8177" s="50"/>
      <c r="U8177" s="50"/>
      <c r="V8177" s="50"/>
      <c r="W8177" s="50"/>
      <c r="X8177" s="50"/>
      <c r="Y8177" s="50"/>
      <c r="Z8177" s="50"/>
      <c r="AA8177" s="50"/>
      <c r="AB8177" s="50"/>
      <c r="AC8177" s="50"/>
      <c r="AD8177" s="50"/>
      <c r="AE8177" s="50"/>
      <c r="AF8177" s="50"/>
      <c r="AG8177" s="50"/>
      <c r="AH8177" s="50"/>
      <c r="AI8177" s="50"/>
      <c r="AJ8177" s="50"/>
      <c r="AK8177" s="50"/>
      <c r="AL8177" s="50"/>
      <c r="AM8177" s="50"/>
      <c r="AN8177" s="50"/>
      <c r="AO8177" s="50"/>
      <c r="AP8177" s="50"/>
      <c r="AQ8177" s="50"/>
      <c r="AR8177" s="50"/>
      <c r="AS8177" s="50"/>
      <c r="AT8177" s="50"/>
      <c r="AU8177" s="50"/>
      <c r="AV8177" s="50"/>
      <c r="AW8177" s="50"/>
      <c r="AX8177" s="50"/>
      <c r="AY8177" s="50"/>
      <c r="AZ8177" s="50"/>
      <c r="BA8177" s="50"/>
      <c r="BB8177" s="50"/>
      <c r="BC8177" s="50"/>
      <c r="BD8177" s="50"/>
      <c r="BE8177" s="50"/>
      <c r="BF8177" s="50"/>
      <c r="BG8177" s="50"/>
      <c r="BH8177" s="50"/>
      <c r="BI8177" s="50"/>
      <c r="BJ8177" s="50"/>
      <c r="BK8177" s="50"/>
      <c r="BL8177" s="50"/>
      <c r="BM8177" s="50"/>
      <c r="BN8177" s="50"/>
      <c r="BO8177" s="50"/>
      <c r="BP8177" s="50"/>
      <c r="BQ8177" s="50"/>
      <c r="BR8177" s="50"/>
      <c r="BS8177" s="50"/>
      <c r="BT8177" s="50"/>
      <c r="BU8177" s="50"/>
      <c r="BV8177" s="50"/>
      <c r="BW8177" s="50"/>
      <c r="BX8177" s="50"/>
      <c r="BY8177" s="50"/>
      <c r="BZ8177" s="50"/>
      <c r="CA8177" s="50"/>
      <c r="CB8177" s="50"/>
      <c r="CC8177" s="50"/>
      <c r="CD8177" s="50"/>
      <c r="CE8177" s="50"/>
      <c r="CF8177" s="50"/>
      <c r="CG8177" s="50"/>
      <c r="CH8177" s="50"/>
      <c r="CI8177" s="50"/>
      <c r="CJ8177" s="50"/>
      <c r="CK8177" s="50"/>
      <c r="CL8177" s="50"/>
      <c r="CM8177" s="50"/>
      <c r="CN8177" s="50"/>
      <c r="CO8177" s="50"/>
      <c r="CP8177" s="50"/>
      <c r="CQ8177" s="50"/>
      <c r="CR8177" s="50"/>
      <c r="CS8177" s="50"/>
      <c r="CT8177" s="50"/>
      <c r="CU8177" s="50"/>
      <c r="CV8177" s="50"/>
      <c r="CW8177" s="50"/>
      <c r="CX8177" s="50"/>
      <c r="CY8177" s="50"/>
      <c r="CZ8177" s="50"/>
      <c r="DA8177" s="50"/>
      <c r="DB8177" s="50"/>
      <c r="DC8177" s="50"/>
      <c r="DD8177" s="50"/>
      <c r="DE8177" s="50"/>
      <c r="DF8177" s="50"/>
      <c r="DG8177" s="50"/>
    </row>
    <row r="8178" spans="1:111" x14ac:dyDescent="0.2">
      <c r="A8178" s="185"/>
      <c r="B8178" s="186"/>
      <c r="C8178" s="186"/>
      <c r="D8178" s="54"/>
      <c r="E8178" s="310"/>
      <c r="F8178" s="192"/>
      <c r="G8178" s="192"/>
      <c r="H8178" s="50"/>
      <c r="I8178" s="50"/>
      <c r="J8178" s="50"/>
      <c r="K8178" s="50"/>
      <c r="L8178" s="50"/>
      <c r="M8178" s="50"/>
      <c r="N8178" s="50"/>
      <c r="O8178" s="50"/>
      <c r="P8178" s="50"/>
      <c r="Q8178" s="50"/>
      <c r="R8178" s="50"/>
      <c r="S8178" s="50"/>
      <c r="T8178" s="50"/>
      <c r="U8178" s="50"/>
      <c r="V8178" s="50"/>
      <c r="W8178" s="50"/>
      <c r="X8178" s="50"/>
      <c r="Y8178" s="50"/>
      <c r="Z8178" s="50"/>
      <c r="AA8178" s="50"/>
      <c r="AB8178" s="50"/>
      <c r="AC8178" s="50"/>
      <c r="AD8178" s="50"/>
      <c r="AE8178" s="50"/>
      <c r="AF8178" s="50"/>
      <c r="AG8178" s="50"/>
      <c r="AH8178" s="50"/>
      <c r="AI8178" s="50"/>
      <c r="AJ8178" s="50"/>
      <c r="AK8178" s="50"/>
      <c r="AL8178" s="50"/>
      <c r="AM8178" s="50"/>
      <c r="AN8178" s="50"/>
      <c r="AO8178" s="50"/>
      <c r="AP8178" s="50"/>
      <c r="AQ8178" s="50"/>
      <c r="AR8178" s="50"/>
      <c r="AS8178" s="50"/>
      <c r="AT8178" s="50"/>
      <c r="AU8178" s="50"/>
      <c r="AV8178" s="50"/>
      <c r="AW8178" s="50"/>
      <c r="AX8178" s="50"/>
      <c r="AY8178" s="50"/>
      <c r="AZ8178" s="50"/>
      <c r="BA8178" s="50"/>
      <c r="BB8178" s="50"/>
      <c r="BC8178" s="50"/>
      <c r="BD8178" s="50"/>
      <c r="BE8178" s="50"/>
      <c r="BF8178" s="50"/>
      <c r="BG8178" s="50"/>
      <c r="BH8178" s="50"/>
      <c r="BI8178" s="50"/>
      <c r="BJ8178" s="50"/>
      <c r="BK8178" s="50"/>
      <c r="BL8178" s="50"/>
      <c r="BM8178" s="50"/>
      <c r="BN8178" s="50"/>
      <c r="BO8178" s="50"/>
      <c r="BP8178" s="50"/>
      <c r="BQ8178" s="50"/>
      <c r="BR8178" s="50"/>
      <c r="BS8178" s="50"/>
      <c r="BT8178" s="50"/>
      <c r="BU8178" s="50"/>
      <c r="BV8178" s="50"/>
      <c r="BW8178" s="50"/>
      <c r="BX8178" s="50"/>
      <c r="BY8178" s="50"/>
      <c r="BZ8178" s="50"/>
      <c r="CA8178" s="50"/>
      <c r="CB8178" s="50"/>
      <c r="CC8178" s="50"/>
      <c r="CD8178" s="50"/>
      <c r="CE8178" s="50"/>
      <c r="CF8178" s="50"/>
      <c r="CG8178" s="50"/>
      <c r="CH8178" s="50"/>
      <c r="CI8178" s="50"/>
      <c r="CJ8178" s="50"/>
      <c r="CK8178" s="50"/>
      <c r="CL8178" s="50"/>
      <c r="CM8178" s="50"/>
      <c r="CN8178" s="50"/>
      <c r="CO8178" s="50"/>
      <c r="CP8178" s="50"/>
      <c r="CQ8178" s="50"/>
      <c r="CR8178" s="50"/>
      <c r="CS8178" s="50"/>
      <c r="CT8178" s="50"/>
      <c r="CU8178" s="50"/>
      <c r="CV8178" s="50"/>
      <c r="CW8178" s="50"/>
      <c r="CX8178" s="50"/>
      <c r="CY8178" s="50"/>
      <c r="CZ8178" s="50"/>
      <c r="DA8178" s="50"/>
      <c r="DB8178" s="50"/>
      <c r="DC8178" s="50"/>
      <c r="DD8178" s="50"/>
      <c r="DE8178" s="50"/>
      <c r="DF8178" s="50"/>
      <c r="DG8178" s="50"/>
    </row>
    <row r="8179" spans="1:111" x14ac:dyDescent="0.2">
      <c r="A8179" s="185"/>
      <c r="B8179" s="186"/>
      <c r="C8179" s="186"/>
      <c r="D8179" s="54"/>
      <c r="E8179" s="310"/>
      <c r="F8179" s="192"/>
      <c r="G8179" s="192"/>
      <c r="H8179" s="50"/>
      <c r="I8179" s="50"/>
      <c r="J8179" s="50"/>
      <c r="K8179" s="50"/>
      <c r="L8179" s="50"/>
      <c r="M8179" s="50"/>
      <c r="N8179" s="50"/>
      <c r="O8179" s="50"/>
      <c r="P8179" s="50"/>
      <c r="Q8179" s="50"/>
      <c r="R8179" s="50"/>
      <c r="S8179" s="50"/>
      <c r="T8179" s="50"/>
      <c r="U8179" s="50"/>
      <c r="V8179" s="50"/>
      <c r="W8179" s="50"/>
      <c r="X8179" s="50"/>
      <c r="Y8179" s="50"/>
      <c r="Z8179" s="50"/>
      <c r="AA8179" s="50"/>
      <c r="AB8179" s="50"/>
      <c r="AC8179" s="50"/>
      <c r="AD8179" s="50"/>
      <c r="AE8179" s="50"/>
      <c r="AF8179" s="50"/>
      <c r="AG8179" s="50"/>
      <c r="AH8179" s="50"/>
      <c r="AI8179" s="50"/>
      <c r="AJ8179" s="50"/>
      <c r="AK8179" s="50"/>
      <c r="AL8179" s="50"/>
      <c r="AM8179" s="50"/>
      <c r="AN8179" s="50"/>
      <c r="AO8179" s="50"/>
      <c r="AP8179" s="50"/>
      <c r="AQ8179" s="50"/>
      <c r="AR8179" s="50"/>
      <c r="AS8179" s="50"/>
      <c r="AT8179" s="50"/>
      <c r="AU8179" s="50"/>
      <c r="AV8179" s="50"/>
      <c r="AW8179" s="50"/>
      <c r="AX8179" s="50"/>
      <c r="AY8179" s="50"/>
      <c r="AZ8179" s="50"/>
      <c r="BA8179" s="50"/>
      <c r="BB8179" s="50"/>
      <c r="BC8179" s="50"/>
      <c r="BD8179" s="50"/>
      <c r="BE8179" s="50"/>
      <c r="BF8179" s="50"/>
      <c r="BG8179" s="50"/>
      <c r="BH8179" s="50"/>
      <c r="BI8179" s="50"/>
      <c r="BJ8179" s="50"/>
      <c r="BK8179" s="50"/>
      <c r="BL8179" s="50"/>
      <c r="BM8179" s="50"/>
      <c r="BN8179" s="50"/>
      <c r="BO8179" s="50"/>
      <c r="BP8179" s="50"/>
      <c r="BQ8179" s="50"/>
      <c r="BR8179" s="50"/>
      <c r="BS8179" s="50"/>
      <c r="BT8179" s="50"/>
      <c r="BU8179" s="50"/>
      <c r="BV8179" s="50"/>
      <c r="BW8179" s="50"/>
      <c r="BX8179" s="50"/>
      <c r="BY8179" s="50"/>
      <c r="BZ8179" s="50"/>
      <c r="CA8179" s="50"/>
      <c r="CB8179" s="50"/>
      <c r="CC8179" s="50"/>
      <c r="CD8179" s="50"/>
      <c r="CE8179" s="50"/>
      <c r="CF8179" s="50"/>
      <c r="CG8179" s="50"/>
      <c r="CH8179" s="50"/>
      <c r="CI8179" s="50"/>
      <c r="CJ8179" s="50"/>
      <c r="CK8179" s="50"/>
      <c r="CL8179" s="50"/>
      <c r="CM8179" s="50"/>
      <c r="CN8179" s="50"/>
      <c r="CO8179" s="50"/>
      <c r="CP8179" s="50"/>
      <c r="CQ8179" s="50"/>
      <c r="CR8179" s="50"/>
      <c r="CS8179" s="50"/>
      <c r="CT8179" s="50"/>
      <c r="CU8179" s="50"/>
      <c r="CV8179" s="50"/>
      <c r="CW8179" s="50"/>
      <c r="CX8179" s="50"/>
      <c r="CY8179" s="50"/>
      <c r="CZ8179" s="50"/>
      <c r="DA8179" s="50"/>
      <c r="DB8179" s="50"/>
      <c r="DC8179" s="50"/>
      <c r="DD8179" s="50"/>
      <c r="DE8179" s="50"/>
      <c r="DF8179" s="50"/>
      <c r="DG8179" s="50"/>
    </row>
    <row r="8180" spans="1:111" x14ac:dyDescent="0.2">
      <c r="A8180" s="185"/>
      <c r="B8180" s="186"/>
      <c r="C8180" s="186"/>
      <c r="D8180" s="54"/>
      <c r="E8180" s="310"/>
      <c r="F8180" s="192"/>
      <c r="G8180" s="192"/>
      <c r="H8180" s="50"/>
      <c r="I8180" s="50"/>
      <c r="J8180" s="50"/>
      <c r="K8180" s="50"/>
      <c r="L8180" s="50"/>
      <c r="M8180" s="50"/>
      <c r="N8180" s="50"/>
      <c r="O8180" s="50"/>
      <c r="P8180" s="50"/>
      <c r="Q8180" s="50"/>
      <c r="R8180" s="50"/>
      <c r="S8180" s="50"/>
      <c r="T8180" s="50"/>
      <c r="U8180" s="50"/>
      <c r="V8180" s="50"/>
      <c r="W8180" s="50"/>
      <c r="X8180" s="50"/>
      <c r="Y8180" s="50"/>
      <c r="Z8180" s="50"/>
      <c r="AA8180" s="50"/>
      <c r="AB8180" s="50"/>
      <c r="AC8180" s="50"/>
      <c r="AD8180" s="50"/>
      <c r="AE8180" s="50"/>
      <c r="AF8180" s="50"/>
      <c r="AG8180" s="50"/>
      <c r="AH8180" s="50"/>
      <c r="AI8180" s="50"/>
      <c r="AJ8180" s="50"/>
      <c r="AK8180" s="50"/>
      <c r="AL8180" s="50"/>
      <c r="AM8180" s="50"/>
      <c r="AN8180" s="50"/>
      <c r="AO8180" s="50"/>
      <c r="AP8180" s="50"/>
      <c r="AQ8180" s="50"/>
      <c r="AR8180" s="50"/>
      <c r="AS8180" s="50"/>
      <c r="AT8180" s="50"/>
      <c r="AU8180" s="50"/>
      <c r="AV8180" s="50"/>
      <c r="AW8180" s="50"/>
      <c r="AX8180" s="50"/>
      <c r="AY8180" s="50"/>
      <c r="AZ8180" s="50"/>
      <c r="BA8180" s="50"/>
      <c r="BB8180" s="50"/>
      <c r="BC8180" s="50"/>
      <c r="BD8180" s="50"/>
      <c r="BE8180" s="50"/>
      <c r="BF8180" s="50"/>
      <c r="BG8180" s="50"/>
      <c r="BH8180" s="50"/>
      <c r="BI8180" s="50"/>
      <c r="BJ8180" s="50"/>
      <c r="BK8180" s="50"/>
      <c r="BL8180" s="50"/>
      <c r="BM8180" s="50"/>
      <c r="BN8180" s="50"/>
      <c r="BO8180" s="50"/>
      <c r="BP8180" s="50"/>
      <c r="BQ8180" s="50"/>
      <c r="BR8180" s="50"/>
      <c r="BS8180" s="50"/>
      <c r="BT8180" s="50"/>
      <c r="BU8180" s="50"/>
      <c r="BV8180" s="50"/>
      <c r="BW8180" s="50"/>
      <c r="BX8180" s="50"/>
      <c r="BY8180" s="50"/>
      <c r="BZ8180" s="50"/>
      <c r="CA8180" s="50"/>
      <c r="CB8180" s="50"/>
      <c r="CC8180" s="50"/>
      <c r="CD8180" s="50"/>
      <c r="CE8180" s="50"/>
      <c r="CF8180" s="50"/>
      <c r="CG8180" s="50"/>
      <c r="CH8180" s="50"/>
      <c r="CI8180" s="50"/>
      <c r="CJ8180" s="50"/>
      <c r="CK8180" s="50"/>
      <c r="CL8180" s="50"/>
      <c r="CM8180" s="50"/>
      <c r="CN8180" s="50"/>
      <c r="CO8180" s="50"/>
      <c r="CP8180" s="50"/>
      <c r="CQ8180" s="50"/>
      <c r="CR8180" s="50"/>
      <c r="CS8180" s="50"/>
      <c r="CT8180" s="50"/>
      <c r="CU8180" s="50"/>
      <c r="CV8180" s="50"/>
      <c r="CW8180" s="50"/>
      <c r="CX8180" s="50"/>
      <c r="CY8180" s="50"/>
      <c r="CZ8180" s="50"/>
      <c r="DA8180" s="50"/>
      <c r="DB8180" s="50"/>
      <c r="DC8180" s="50"/>
      <c r="DD8180" s="50"/>
      <c r="DE8180" s="50"/>
      <c r="DF8180" s="50"/>
      <c r="DG8180" s="50"/>
    </row>
    <row r="8181" spans="1:111" x14ac:dyDescent="0.2">
      <c r="A8181" s="185"/>
      <c r="B8181" s="186"/>
      <c r="C8181" s="186"/>
      <c r="D8181" s="54"/>
      <c r="E8181" s="310"/>
      <c r="F8181" s="192"/>
      <c r="G8181" s="192"/>
      <c r="H8181" s="50"/>
      <c r="I8181" s="50"/>
      <c r="J8181" s="50"/>
      <c r="K8181" s="50"/>
      <c r="L8181" s="50"/>
      <c r="M8181" s="50"/>
      <c r="N8181" s="50"/>
      <c r="O8181" s="50"/>
      <c r="P8181" s="50"/>
      <c r="Q8181" s="50"/>
      <c r="R8181" s="50"/>
      <c r="S8181" s="50"/>
      <c r="T8181" s="50"/>
      <c r="U8181" s="50"/>
      <c r="V8181" s="50"/>
      <c r="W8181" s="50"/>
      <c r="X8181" s="50"/>
      <c r="Y8181" s="50"/>
      <c r="Z8181" s="50"/>
      <c r="AA8181" s="50"/>
      <c r="AB8181" s="50"/>
      <c r="AC8181" s="50"/>
      <c r="AD8181" s="50"/>
      <c r="AE8181" s="50"/>
      <c r="AF8181" s="50"/>
      <c r="AG8181" s="50"/>
      <c r="AH8181" s="50"/>
      <c r="AI8181" s="50"/>
      <c r="AJ8181" s="50"/>
      <c r="AK8181" s="50"/>
      <c r="AL8181" s="50"/>
      <c r="AM8181" s="50"/>
      <c r="AN8181" s="50"/>
      <c r="AO8181" s="50"/>
      <c r="AP8181" s="50"/>
      <c r="AQ8181" s="50"/>
      <c r="AR8181" s="50"/>
      <c r="AS8181" s="50"/>
      <c r="AT8181" s="50"/>
      <c r="AU8181" s="50"/>
      <c r="AV8181" s="50"/>
      <c r="AW8181" s="50"/>
      <c r="AX8181" s="50"/>
      <c r="AY8181" s="50"/>
      <c r="AZ8181" s="50"/>
      <c r="BA8181" s="50"/>
      <c r="BB8181" s="50"/>
      <c r="BC8181" s="50"/>
      <c r="BD8181" s="50"/>
      <c r="BE8181" s="50"/>
      <c r="BF8181" s="50"/>
      <c r="BG8181" s="50"/>
      <c r="BH8181" s="50"/>
      <c r="BI8181" s="50"/>
      <c r="BJ8181" s="50"/>
      <c r="BK8181" s="50"/>
      <c r="BL8181" s="50"/>
      <c r="BM8181" s="50"/>
      <c r="BN8181" s="50"/>
      <c r="BO8181" s="50"/>
      <c r="BP8181" s="50"/>
      <c r="BQ8181" s="50"/>
      <c r="BR8181" s="50"/>
      <c r="BS8181" s="50"/>
      <c r="BT8181" s="50"/>
      <c r="BU8181" s="50"/>
      <c r="BV8181" s="50"/>
      <c r="BW8181" s="50"/>
      <c r="BX8181" s="50"/>
      <c r="BY8181" s="50"/>
      <c r="BZ8181" s="50"/>
      <c r="CA8181" s="50"/>
      <c r="CB8181" s="50"/>
      <c r="CC8181" s="50"/>
      <c r="CD8181" s="50"/>
      <c r="CE8181" s="50"/>
      <c r="CF8181" s="50"/>
      <c r="CG8181" s="50"/>
      <c r="CH8181" s="50"/>
      <c r="CI8181" s="50"/>
      <c r="CJ8181" s="50"/>
      <c r="CK8181" s="50"/>
      <c r="CL8181" s="50"/>
      <c r="CM8181" s="50"/>
      <c r="CN8181" s="50"/>
      <c r="CO8181" s="50"/>
      <c r="CP8181" s="50"/>
      <c r="CQ8181" s="50"/>
      <c r="CR8181" s="50"/>
      <c r="CS8181" s="50"/>
      <c r="CT8181" s="50"/>
      <c r="CU8181" s="50"/>
      <c r="CV8181" s="50"/>
      <c r="CW8181" s="50"/>
      <c r="CX8181" s="50"/>
      <c r="CY8181" s="50"/>
      <c r="CZ8181" s="50"/>
      <c r="DA8181" s="50"/>
      <c r="DB8181" s="50"/>
      <c r="DC8181" s="50"/>
      <c r="DD8181" s="50"/>
      <c r="DE8181" s="50"/>
      <c r="DF8181" s="50"/>
      <c r="DG8181" s="50"/>
    </row>
    <row r="8182" spans="1:111" x14ac:dyDescent="0.2">
      <c r="A8182" s="185"/>
      <c r="B8182" s="186"/>
      <c r="C8182" s="186"/>
      <c r="D8182" s="54"/>
      <c r="E8182" s="310"/>
      <c r="F8182" s="192"/>
      <c r="G8182" s="192"/>
      <c r="H8182" s="50"/>
      <c r="I8182" s="50"/>
      <c r="J8182" s="50"/>
      <c r="K8182" s="50"/>
      <c r="L8182" s="50"/>
      <c r="M8182" s="50"/>
      <c r="N8182" s="50"/>
      <c r="O8182" s="50"/>
      <c r="P8182" s="50"/>
      <c r="Q8182" s="50"/>
      <c r="R8182" s="50"/>
      <c r="S8182" s="50"/>
      <c r="T8182" s="50"/>
      <c r="U8182" s="50"/>
      <c r="V8182" s="50"/>
      <c r="W8182" s="50"/>
      <c r="X8182" s="50"/>
      <c r="Y8182" s="50"/>
      <c r="Z8182" s="50"/>
      <c r="AA8182" s="50"/>
      <c r="AB8182" s="50"/>
      <c r="AC8182" s="50"/>
      <c r="AD8182" s="50"/>
      <c r="AE8182" s="50"/>
      <c r="AF8182" s="50"/>
      <c r="AG8182" s="50"/>
      <c r="AH8182" s="50"/>
      <c r="AI8182" s="50"/>
      <c r="AJ8182" s="50"/>
      <c r="AK8182" s="50"/>
      <c r="AL8182" s="50"/>
      <c r="AM8182" s="50"/>
      <c r="AN8182" s="50"/>
      <c r="AO8182" s="50"/>
      <c r="AP8182" s="50"/>
      <c r="AQ8182" s="50"/>
      <c r="AR8182" s="50"/>
      <c r="AS8182" s="50"/>
      <c r="AT8182" s="50"/>
      <c r="AU8182" s="50"/>
      <c r="AV8182" s="50"/>
      <c r="AW8182" s="50"/>
      <c r="AX8182" s="50"/>
      <c r="AY8182" s="50"/>
      <c r="AZ8182" s="50"/>
      <c r="BA8182" s="50"/>
      <c r="BB8182" s="50"/>
      <c r="BC8182" s="50"/>
      <c r="BD8182" s="50"/>
      <c r="BE8182" s="50"/>
      <c r="BF8182" s="50"/>
      <c r="BG8182" s="50"/>
      <c r="BH8182" s="50"/>
      <c r="BI8182" s="50"/>
      <c r="BJ8182" s="50"/>
      <c r="BK8182" s="50"/>
      <c r="BL8182" s="50"/>
      <c r="BM8182" s="50"/>
      <c r="BN8182" s="50"/>
      <c r="BO8182" s="50"/>
      <c r="BP8182" s="50"/>
      <c r="BQ8182" s="50"/>
      <c r="BR8182" s="50"/>
      <c r="BS8182" s="50"/>
      <c r="BT8182" s="50"/>
      <c r="BU8182" s="50"/>
      <c r="BV8182" s="50"/>
      <c r="BW8182" s="50"/>
      <c r="BX8182" s="50"/>
      <c r="BY8182" s="50"/>
      <c r="BZ8182" s="50"/>
      <c r="CA8182" s="50"/>
      <c r="CB8182" s="50"/>
      <c r="CC8182" s="50"/>
      <c r="CD8182" s="50"/>
      <c r="CE8182" s="50"/>
      <c r="CF8182" s="50"/>
      <c r="CG8182" s="50"/>
      <c r="CH8182" s="50"/>
      <c r="CI8182" s="50"/>
      <c r="CJ8182" s="50"/>
      <c r="CK8182" s="50"/>
      <c r="CL8182" s="50"/>
      <c r="CM8182" s="50"/>
      <c r="CN8182" s="50"/>
      <c r="CO8182" s="50"/>
      <c r="CP8182" s="50"/>
      <c r="CQ8182" s="50"/>
      <c r="CR8182" s="50"/>
      <c r="CS8182" s="50"/>
      <c r="CT8182" s="50"/>
      <c r="CU8182" s="50"/>
      <c r="CV8182" s="50"/>
      <c r="CW8182" s="50"/>
      <c r="CX8182" s="50"/>
      <c r="CY8182" s="50"/>
      <c r="CZ8182" s="50"/>
      <c r="DA8182" s="50"/>
      <c r="DB8182" s="50"/>
      <c r="DC8182" s="50"/>
      <c r="DD8182" s="50"/>
      <c r="DE8182" s="50"/>
      <c r="DF8182" s="50"/>
      <c r="DG8182" s="50"/>
    </row>
    <row r="8183" spans="1:111" x14ac:dyDescent="0.2">
      <c r="A8183" s="185"/>
      <c r="B8183" s="186"/>
      <c r="C8183" s="186"/>
      <c r="D8183" s="54"/>
      <c r="E8183" s="310"/>
      <c r="F8183" s="192"/>
      <c r="G8183" s="192"/>
      <c r="H8183" s="50"/>
      <c r="I8183" s="50"/>
      <c r="J8183" s="50"/>
      <c r="K8183" s="50"/>
      <c r="L8183" s="50"/>
      <c r="M8183" s="50"/>
      <c r="N8183" s="50"/>
      <c r="O8183" s="50"/>
      <c r="P8183" s="50"/>
      <c r="Q8183" s="50"/>
      <c r="R8183" s="50"/>
      <c r="S8183" s="50"/>
      <c r="T8183" s="50"/>
      <c r="U8183" s="50"/>
      <c r="V8183" s="50"/>
      <c r="W8183" s="50"/>
      <c r="X8183" s="50"/>
      <c r="Y8183" s="50"/>
      <c r="Z8183" s="50"/>
      <c r="AA8183" s="50"/>
      <c r="AB8183" s="50"/>
      <c r="AC8183" s="50"/>
      <c r="AD8183" s="50"/>
      <c r="AE8183" s="50"/>
      <c r="AF8183" s="50"/>
      <c r="AG8183" s="50"/>
      <c r="AH8183" s="50"/>
      <c r="AI8183" s="50"/>
      <c r="AJ8183" s="50"/>
      <c r="AK8183" s="50"/>
      <c r="AL8183" s="50"/>
      <c r="AM8183" s="50"/>
      <c r="AN8183" s="50"/>
      <c r="AO8183" s="50"/>
      <c r="AP8183" s="50"/>
      <c r="AQ8183" s="50"/>
      <c r="AR8183" s="50"/>
      <c r="AS8183" s="50"/>
      <c r="AT8183" s="50"/>
      <c r="AU8183" s="50"/>
      <c r="AV8183" s="50"/>
      <c r="AW8183" s="50"/>
      <c r="AX8183" s="50"/>
      <c r="AY8183" s="50"/>
      <c r="AZ8183" s="50"/>
      <c r="BA8183" s="50"/>
      <c r="BB8183" s="50"/>
      <c r="BC8183" s="50"/>
      <c r="BD8183" s="50"/>
      <c r="BE8183" s="50"/>
      <c r="BF8183" s="50"/>
      <c r="BG8183" s="50"/>
      <c r="BH8183" s="50"/>
      <c r="BI8183" s="50"/>
      <c r="BJ8183" s="50"/>
      <c r="BK8183" s="50"/>
      <c r="BL8183" s="50"/>
      <c r="BM8183" s="50"/>
      <c r="BN8183" s="50"/>
      <c r="BO8183" s="50"/>
      <c r="BP8183" s="50"/>
      <c r="BQ8183" s="50"/>
      <c r="BR8183" s="50"/>
      <c r="BS8183" s="50"/>
      <c r="BT8183" s="50"/>
      <c r="BU8183" s="50"/>
      <c r="BV8183" s="50"/>
      <c r="BW8183" s="50"/>
      <c r="BX8183" s="50"/>
      <c r="BY8183" s="50"/>
      <c r="BZ8183" s="50"/>
      <c r="CA8183" s="50"/>
      <c r="CB8183" s="50"/>
      <c r="CC8183" s="50"/>
      <c r="CD8183" s="50"/>
      <c r="CE8183" s="50"/>
      <c r="CF8183" s="50"/>
      <c r="CG8183" s="50"/>
      <c r="CH8183" s="50"/>
      <c r="CI8183" s="50"/>
      <c r="CJ8183" s="50"/>
      <c r="CK8183" s="50"/>
      <c r="CL8183" s="50"/>
      <c r="CM8183" s="50"/>
      <c r="CN8183" s="50"/>
      <c r="CO8183" s="50"/>
      <c r="CP8183" s="50"/>
      <c r="CQ8183" s="50"/>
      <c r="CR8183" s="50"/>
      <c r="CS8183" s="50"/>
      <c r="CT8183" s="50"/>
      <c r="CU8183" s="50"/>
      <c r="CV8183" s="50"/>
      <c r="CW8183" s="50"/>
      <c r="CX8183" s="50"/>
      <c r="CY8183" s="50"/>
      <c r="CZ8183" s="50"/>
      <c r="DA8183" s="50"/>
      <c r="DB8183" s="50"/>
      <c r="DC8183" s="50"/>
      <c r="DD8183" s="50"/>
      <c r="DE8183" s="50"/>
      <c r="DF8183" s="50"/>
      <c r="DG8183" s="50"/>
    </row>
    <row r="8184" spans="1:111" x14ac:dyDescent="0.2">
      <c r="A8184" s="185"/>
      <c r="B8184" s="186"/>
      <c r="C8184" s="186"/>
      <c r="D8184" s="54"/>
      <c r="E8184" s="310"/>
      <c r="F8184" s="192"/>
      <c r="G8184" s="192"/>
      <c r="H8184" s="50"/>
      <c r="I8184" s="50"/>
      <c r="J8184" s="50"/>
      <c r="K8184" s="50"/>
      <c r="L8184" s="50"/>
      <c r="M8184" s="50"/>
      <c r="N8184" s="50"/>
      <c r="O8184" s="50"/>
      <c r="P8184" s="50"/>
      <c r="Q8184" s="50"/>
      <c r="R8184" s="50"/>
      <c r="S8184" s="50"/>
      <c r="T8184" s="50"/>
      <c r="U8184" s="50"/>
      <c r="V8184" s="50"/>
      <c r="W8184" s="50"/>
      <c r="X8184" s="50"/>
      <c r="Y8184" s="50"/>
      <c r="Z8184" s="50"/>
      <c r="AA8184" s="50"/>
      <c r="AB8184" s="50"/>
      <c r="AC8184" s="50"/>
      <c r="AD8184" s="50"/>
      <c r="AE8184" s="50"/>
      <c r="AF8184" s="50"/>
      <c r="AG8184" s="50"/>
      <c r="AH8184" s="50"/>
      <c r="AI8184" s="50"/>
      <c r="AJ8184" s="50"/>
      <c r="AK8184" s="50"/>
      <c r="AL8184" s="50"/>
      <c r="AM8184" s="50"/>
      <c r="AN8184" s="50"/>
      <c r="AO8184" s="50"/>
      <c r="AP8184" s="50"/>
      <c r="AQ8184" s="50"/>
      <c r="AR8184" s="50"/>
      <c r="AS8184" s="50"/>
      <c r="AT8184" s="50"/>
      <c r="AU8184" s="50"/>
      <c r="AV8184" s="50"/>
      <c r="AW8184" s="50"/>
      <c r="AX8184" s="50"/>
      <c r="AY8184" s="50"/>
      <c r="AZ8184" s="50"/>
      <c r="BA8184" s="50"/>
      <c r="BB8184" s="50"/>
      <c r="BC8184" s="50"/>
      <c r="BD8184" s="50"/>
      <c r="BE8184" s="50"/>
      <c r="BF8184" s="50"/>
      <c r="BG8184" s="50"/>
      <c r="BH8184" s="50"/>
      <c r="BI8184" s="50"/>
      <c r="BJ8184" s="50"/>
      <c r="BK8184" s="50"/>
      <c r="BL8184" s="50"/>
      <c r="BM8184" s="50"/>
      <c r="BN8184" s="50"/>
      <c r="BO8184" s="50"/>
      <c r="BP8184" s="50"/>
      <c r="BQ8184" s="50"/>
      <c r="BR8184" s="50"/>
      <c r="BS8184" s="50"/>
      <c r="BT8184" s="50"/>
      <c r="BU8184" s="50"/>
      <c r="BV8184" s="50"/>
      <c r="BW8184" s="50"/>
      <c r="BX8184" s="50"/>
      <c r="BY8184" s="50"/>
      <c r="BZ8184" s="50"/>
      <c r="CA8184" s="50"/>
      <c r="CB8184" s="50"/>
      <c r="CC8184" s="50"/>
      <c r="CD8184" s="50"/>
      <c r="CE8184" s="50"/>
      <c r="CF8184" s="50"/>
      <c r="CG8184" s="50"/>
      <c r="CH8184" s="50"/>
      <c r="CI8184" s="50"/>
      <c r="CJ8184" s="50"/>
      <c r="CK8184" s="50"/>
      <c r="CL8184" s="50"/>
      <c r="CM8184" s="50"/>
      <c r="CN8184" s="50"/>
      <c r="CO8184" s="50"/>
      <c r="CP8184" s="50"/>
      <c r="CQ8184" s="50"/>
      <c r="CR8184" s="50"/>
      <c r="CS8184" s="50"/>
      <c r="CT8184" s="50"/>
      <c r="CU8184" s="50"/>
      <c r="CV8184" s="50"/>
      <c r="CW8184" s="50"/>
      <c r="CX8184" s="50"/>
      <c r="CY8184" s="50"/>
      <c r="CZ8184" s="50"/>
      <c r="DA8184" s="50"/>
      <c r="DB8184" s="50"/>
      <c r="DC8184" s="50"/>
      <c r="DD8184" s="50"/>
      <c r="DE8184" s="50"/>
      <c r="DF8184" s="50"/>
      <c r="DG8184" s="50"/>
    </row>
    <row r="8185" spans="1:111" x14ac:dyDescent="0.2">
      <c r="A8185" s="185"/>
      <c r="B8185" s="186"/>
      <c r="C8185" s="186"/>
      <c r="D8185" s="54"/>
      <c r="E8185" s="310"/>
      <c r="F8185" s="192"/>
      <c r="G8185" s="192"/>
      <c r="H8185" s="50"/>
      <c r="I8185" s="50"/>
      <c r="J8185" s="50"/>
      <c r="K8185" s="50"/>
      <c r="L8185" s="50"/>
      <c r="M8185" s="50"/>
      <c r="N8185" s="50"/>
      <c r="O8185" s="50"/>
      <c r="P8185" s="50"/>
      <c r="Q8185" s="50"/>
      <c r="R8185" s="50"/>
      <c r="S8185" s="50"/>
      <c r="T8185" s="50"/>
      <c r="U8185" s="50"/>
      <c r="V8185" s="50"/>
      <c r="W8185" s="50"/>
      <c r="X8185" s="50"/>
      <c r="Y8185" s="50"/>
      <c r="Z8185" s="50"/>
      <c r="AA8185" s="50"/>
      <c r="AB8185" s="50"/>
      <c r="AC8185" s="50"/>
      <c r="AD8185" s="50"/>
      <c r="AE8185" s="50"/>
      <c r="AF8185" s="50"/>
      <c r="AG8185" s="50"/>
      <c r="AH8185" s="50"/>
      <c r="AI8185" s="50"/>
      <c r="AJ8185" s="50"/>
      <c r="AK8185" s="50"/>
      <c r="AL8185" s="50"/>
      <c r="AM8185" s="50"/>
      <c r="AN8185" s="50"/>
      <c r="AO8185" s="50"/>
      <c r="AP8185" s="50"/>
      <c r="AQ8185" s="50"/>
      <c r="AR8185" s="50"/>
      <c r="AS8185" s="50"/>
      <c r="AT8185" s="50"/>
      <c r="AU8185" s="50"/>
      <c r="AV8185" s="50"/>
      <c r="AW8185" s="50"/>
      <c r="AX8185" s="50"/>
      <c r="AY8185" s="50"/>
      <c r="AZ8185" s="50"/>
      <c r="BA8185" s="50"/>
      <c r="BB8185" s="50"/>
      <c r="BC8185" s="50"/>
      <c r="BD8185" s="50"/>
      <c r="BE8185" s="50"/>
      <c r="BF8185" s="50"/>
      <c r="BG8185" s="50"/>
      <c r="BH8185" s="50"/>
      <c r="BI8185" s="50"/>
      <c r="BJ8185" s="50"/>
      <c r="BK8185" s="50"/>
      <c r="BL8185" s="50"/>
      <c r="BM8185" s="50"/>
      <c r="BN8185" s="50"/>
      <c r="BO8185" s="50"/>
      <c r="BP8185" s="50"/>
      <c r="BQ8185" s="50"/>
      <c r="BR8185" s="50"/>
      <c r="BS8185" s="50"/>
      <c r="BT8185" s="50"/>
      <c r="BU8185" s="50"/>
      <c r="BV8185" s="50"/>
      <c r="BW8185" s="50"/>
      <c r="BX8185" s="50"/>
      <c r="BY8185" s="50"/>
      <c r="BZ8185" s="50"/>
      <c r="CA8185" s="50"/>
      <c r="CB8185" s="50"/>
      <c r="CC8185" s="50"/>
      <c r="CD8185" s="50"/>
      <c r="CE8185" s="50"/>
      <c r="CF8185" s="50"/>
      <c r="CG8185" s="50"/>
      <c r="CH8185" s="50"/>
      <c r="CI8185" s="50"/>
      <c r="CJ8185" s="50"/>
      <c r="CK8185" s="50"/>
      <c r="CL8185" s="50"/>
      <c r="CM8185" s="50"/>
      <c r="CN8185" s="50"/>
      <c r="CO8185" s="50"/>
      <c r="CP8185" s="50"/>
      <c r="CQ8185" s="50"/>
      <c r="CR8185" s="50"/>
      <c r="CS8185" s="50"/>
      <c r="CT8185" s="50"/>
      <c r="CU8185" s="50"/>
      <c r="CV8185" s="50"/>
      <c r="CW8185" s="50"/>
      <c r="CX8185" s="50"/>
      <c r="CY8185" s="50"/>
      <c r="CZ8185" s="50"/>
      <c r="DA8185" s="50"/>
      <c r="DB8185" s="50"/>
      <c r="DC8185" s="50"/>
      <c r="DD8185" s="50"/>
      <c r="DE8185" s="50"/>
      <c r="DF8185" s="50"/>
      <c r="DG8185" s="50"/>
    </row>
    <row r="8186" spans="1:111" x14ac:dyDescent="0.2">
      <c r="A8186" s="185"/>
      <c r="B8186" s="186"/>
      <c r="C8186" s="186"/>
      <c r="D8186" s="54"/>
      <c r="E8186" s="310"/>
      <c r="F8186" s="192"/>
      <c r="G8186" s="192"/>
      <c r="H8186" s="50"/>
      <c r="I8186" s="50"/>
      <c r="J8186" s="50"/>
      <c r="K8186" s="50"/>
      <c r="L8186" s="50"/>
      <c r="M8186" s="50"/>
      <c r="N8186" s="50"/>
      <c r="O8186" s="50"/>
      <c r="P8186" s="50"/>
      <c r="Q8186" s="50"/>
      <c r="R8186" s="50"/>
      <c r="S8186" s="50"/>
      <c r="T8186" s="50"/>
      <c r="U8186" s="50"/>
      <c r="V8186" s="50"/>
      <c r="W8186" s="50"/>
      <c r="X8186" s="50"/>
      <c r="Y8186" s="50"/>
      <c r="Z8186" s="50"/>
      <c r="AA8186" s="50"/>
      <c r="AB8186" s="50"/>
      <c r="AC8186" s="50"/>
      <c r="AD8186" s="50"/>
      <c r="AE8186" s="50"/>
      <c r="AF8186" s="50"/>
      <c r="AG8186" s="50"/>
      <c r="AH8186" s="50"/>
      <c r="AI8186" s="50"/>
      <c r="AJ8186" s="50"/>
      <c r="AK8186" s="50"/>
      <c r="AL8186" s="50"/>
      <c r="AM8186" s="50"/>
      <c r="AN8186" s="50"/>
      <c r="AO8186" s="50"/>
      <c r="AP8186" s="50"/>
      <c r="AQ8186" s="50"/>
      <c r="AR8186" s="50"/>
      <c r="AS8186" s="50"/>
      <c r="AT8186" s="50"/>
      <c r="AU8186" s="50"/>
      <c r="AV8186" s="50"/>
      <c r="AW8186" s="50"/>
      <c r="AX8186" s="50"/>
      <c r="AY8186" s="50"/>
      <c r="AZ8186" s="50"/>
      <c r="BA8186" s="50"/>
      <c r="BB8186" s="50"/>
      <c r="BC8186" s="50"/>
      <c r="BD8186" s="50"/>
      <c r="BE8186" s="50"/>
      <c r="BF8186" s="50"/>
      <c r="BG8186" s="50"/>
      <c r="BH8186" s="50"/>
      <c r="BI8186" s="50"/>
      <c r="BJ8186" s="50"/>
      <c r="BK8186" s="50"/>
      <c r="BL8186" s="50"/>
      <c r="BM8186" s="50"/>
      <c r="BN8186" s="50"/>
      <c r="BO8186" s="50"/>
      <c r="BP8186" s="50"/>
      <c r="BQ8186" s="50"/>
      <c r="BR8186" s="50"/>
      <c r="BS8186" s="50"/>
      <c r="BT8186" s="50"/>
      <c r="BU8186" s="50"/>
      <c r="BV8186" s="50"/>
      <c r="BW8186" s="50"/>
      <c r="BX8186" s="50"/>
      <c r="BY8186" s="50"/>
      <c r="BZ8186" s="50"/>
      <c r="CA8186" s="50"/>
      <c r="CB8186" s="50"/>
      <c r="CC8186" s="50"/>
      <c r="CD8186" s="50"/>
      <c r="CE8186" s="50"/>
      <c r="CF8186" s="50"/>
      <c r="CG8186" s="50"/>
      <c r="CH8186" s="50"/>
      <c r="CI8186" s="50"/>
      <c r="CJ8186" s="50"/>
      <c r="CK8186" s="50"/>
      <c r="CL8186" s="50"/>
      <c r="CM8186" s="50"/>
      <c r="CN8186" s="50"/>
      <c r="CO8186" s="50"/>
      <c r="CP8186" s="50"/>
      <c r="CQ8186" s="50"/>
      <c r="CR8186" s="50"/>
      <c r="CS8186" s="50"/>
      <c r="CT8186" s="50"/>
      <c r="CU8186" s="50"/>
      <c r="CV8186" s="50"/>
      <c r="CW8186" s="50"/>
      <c r="CX8186" s="50"/>
      <c r="CY8186" s="50"/>
      <c r="CZ8186" s="50"/>
      <c r="DA8186" s="50"/>
      <c r="DB8186" s="50"/>
      <c r="DC8186" s="50"/>
      <c r="DD8186" s="50"/>
      <c r="DE8186" s="50"/>
      <c r="DF8186" s="50"/>
      <c r="DG8186" s="50"/>
    </row>
    <row r="8187" spans="1:111" x14ac:dyDescent="0.2">
      <c r="A8187" s="185"/>
      <c r="B8187" s="186"/>
      <c r="C8187" s="186"/>
      <c r="D8187" s="54"/>
      <c r="E8187" s="310"/>
      <c r="F8187" s="192"/>
      <c r="G8187" s="192"/>
      <c r="H8187" s="50"/>
      <c r="I8187" s="50"/>
      <c r="J8187" s="50"/>
      <c r="K8187" s="50"/>
      <c r="L8187" s="50"/>
      <c r="M8187" s="50"/>
      <c r="N8187" s="50"/>
      <c r="O8187" s="50"/>
      <c r="P8187" s="50"/>
      <c r="Q8187" s="50"/>
      <c r="R8187" s="50"/>
      <c r="S8187" s="50"/>
      <c r="T8187" s="50"/>
      <c r="U8187" s="50"/>
      <c r="V8187" s="50"/>
      <c r="W8187" s="50"/>
      <c r="X8187" s="50"/>
      <c r="Y8187" s="50"/>
      <c r="Z8187" s="50"/>
      <c r="AA8187" s="50"/>
      <c r="AB8187" s="50"/>
      <c r="AC8187" s="50"/>
      <c r="AD8187" s="50"/>
      <c r="AE8187" s="50"/>
      <c r="AF8187" s="50"/>
      <c r="AG8187" s="50"/>
      <c r="AH8187" s="50"/>
      <c r="AI8187" s="50"/>
      <c r="AJ8187" s="50"/>
      <c r="AK8187" s="50"/>
      <c r="AL8187" s="50"/>
      <c r="AM8187" s="50"/>
      <c r="AN8187" s="50"/>
      <c r="AO8187" s="50"/>
      <c r="AP8187" s="50"/>
      <c r="AQ8187" s="50"/>
      <c r="AR8187" s="50"/>
      <c r="AS8187" s="50"/>
      <c r="AT8187" s="50"/>
      <c r="AU8187" s="50"/>
      <c r="AV8187" s="50"/>
      <c r="AW8187" s="50"/>
      <c r="AX8187" s="50"/>
      <c r="AY8187" s="50"/>
      <c r="AZ8187" s="50"/>
      <c r="BA8187" s="50"/>
      <c r="BB8187" s="50"/>
      <c r="BC8187" s="50"/>
      <c r="BD8187" s="50"/>
      <c r="BE8187" s="50"/>
      <c r="BF8187" s="50"/>
      <c r="BG8187" s="50"/>
      <c r="BH8187" s="50"/>
      <c r="BI8187" s="50"/>
      <c r="BJ8187" s="50"/>
      <c r="BK8187" s="50"/>
      <c r="BL8187" s="50"/>
      <c r="BM8187" s="50"/>
      <c r="BN8187" s="50"/>
      <c r="BO8187" s="50"/>
      <c r="BP8187" s="50"/>
      <c r="BQ8187" s="50"/>
      <c r="BR8187" s="50"/>
      <c r="BS8187" s="50"/>
      <c r="BT8187" s="50"/>
      <c r="BU8187" s="50"/>
      <c r="BV8187" s="50"/>
      <c r="BW8187" s="50"/>
      <c r="BX8187" s="50"/>
      <c r="BY8187" s="50"/>
      <c r="BZ8187" s="50"/>
      <c r="CA8187" s="50"/>
      <c r="CB8187" s="50"/>
      <c r="CC8187" s="50"/>
      <c r="CD8187" s="50"/>
      <c r="CE8187" s="50"/>
      <c r="CF8187" s="50"/>
      <c r="CG8187" s="50"/>
      <c r="CH8187" s="50"/>
      <c r="CI8187" s="50"/>
      <c r="CJ8187" s="50"/>
      <c r="CK8187" s="50"/>
      <c r="CL8187" s="50"/>
      <c r="CM8187" s="50"/>
      <c r="CN8187" s="50"/>
      <c r="CO8187" s="50"/>
      <c r="CP8187" s="50"/>
      <c r="CQ8187" s="50"/>
      <c r="CR8187" s="50"/>
      <c r="CS8187" s="50"/>
      <c r="CT8187" s="50"/>
      <c r="CU8187" s="50"/>
      <c r="CV8187" s="50"/>
      <c r="CW8187" s="50"/>
      <c r="CX8187" s="50"/>
      <c r="CY8187" s="50"/>
      <c r="CZ8187" s="50"/>
      <c r="DA8187" s="50"/>
      <c r="DB8187" s="50"/>
      <c r="DC8187" s="50"/>
      <c r="DD8187" s="50"/>
      <c r="DE8187" s="50"/>
      <c r="DF8187" s="50"/>
      <c r="DG8187" s="50"/>
    </row>
    <row r="8188" spans="1:111" x14ac:dyDescent="0.2">
      <c r="A8188" s="185"/>
      <c r="B8188" s="186"/>
      <c r="C8188" s="186"/>
      <c r="D8188" s="54"/>
      <c r="E8188" s="310"/>
      <c r="F8188" s="192"/>
      <c r="G8188" s="192"/>
      <c r="H8188" s="50"/>
      <c r="I8188" s="50"/>
      <c r="J8188" s="50"/>
      <c r="K8188" s="50"/>
      <c r="L8188" s="50"/>
      <c r="M8188" s="50"/>
      <c r="N8188" s="50"/>
      <c r="O8188" s="50"/>
      <c r="P8188" s="50"/>
      <c r="Q8188" s="50"/>
      <c r="R8188" s="50"/>
      <c r="S8188" s="50"/>
      <c r="T8188" s="50"/>
      <c r="U8188" s="50"/>
      <c r="V8188" s="50"/>
      <c r="W8188" s="50"/>
      <c r="X8188" s="50"/>
      <c r="Y8188" s="50"/>
      <c r="Z8188" s="50"/>
      <c r="AA8188" s="50"/>
      <c r="AB8188" s="50"/>
      <c r="AC8188" s="50"/>
      <c r="AD8188" s="50"/>
      <c r="AE8188" s="50"/>
      <c r="AF8188" s="50"/>
      <c r="AG8188" s="50"/>
      <c r="AH8188" s="50"/>
      <c r="AI8188" s="50"/>
      <c r="AJ8188" s="50"/>
      <c r="AK8188" s="50"/>
      <c r="AL8188" s="50"/>
      <c r="AM8188" s="50"/>
      <c r="AN8188" s="50"/>
      <c r="AO8188" s="50"/>
      <c r="AP8188" s="50"/>
      <c r="AQ8188" s="50"/>
      <c r="AR8188" s="50"/>
      <c r="AS8188" s="50"/>
      <c r="AT8188" s="50"/>
      <c r="AU8188" s="50"/>
      <c r="AV8188" s="50"/>
      <c r="AW8188" s="50"/>
      <c r="AX8188" s="50"/>
      <c r="AY8188" s="50"/>
      <c r="AZ8188" s="50"/>
      <c r="BA8188" s="50"/>
      <c r="BB8188" s="50"/>
      <c r="BC8188" s="50"/>
      <c r="BD8188" s="50"/>
      <c r="BE8188" s="50"/>
      <c r="BF8188" s="50"/>
      <c r="BG8188" s="50"/>
      <c r="BH8188" s="50"/>
      <c r="BI8188" s="50"/>
      <c r="BJ8188" s="50"/>
      <c r="BK8188" s="50"/>
      <c r="BL8188" s="50"/>
      <c r="BM8188" s="50"/>
      <c r="BN8188" s="50"/>
      <c r="BO8188" s="50"/>
      <c r="BP8188" s="50"/>
      <c r="BQ8188" s="50"/>
      <c r="BR8188" s="50"/>
      <c r="BS8188" s="50"/>
      <c r="BT8188" s="50"/>
      <c r="BU8188" s="50"/>
      <c r="BV8188" s="50"/>
      <c r="BW8188" s="50"/>
      <c r="BX8188" s="50"/>
      <c r="BY8188" s="50"/>
      <c r="BZ8188" s="50"/>
      <c r="CA8188" s="50"/>
      <c r="CB8188" s="50"/>
      <c r="CC8188" s="50"/>
      <c r="CD8188" s="50"/>
      <c r="CE8188" s="50"/>
      <c r="CF8188" s="50"/>
      <c r="CG8188" s="50"/>
      <c r="CH8188" s="50"/>
      <c r="CI8188" s="50"/>
      <c r="CJ8188" s="50"/>
      <c r="CK8188" s="50"/>
      <c r="CL8188" s="50"/>
      <c r="CM8188" s="50"/>
      <c r="CN8188" s="50"/>
      <c r="CO8188" s="50"/>
      <c r="CP8188" s="50"/>
      <c r="CQ8188" s="50"/>
      <c r="CR8188" s="50"/>
      <c r="CS8188" s="50"/>
      <c r="CT8188" s="50"/>
      <c r="CU8188" s="50"/>
      <c r="CV8188" s="50"/>
      <c r="CW8188" s="50"/>
      <c r="CX8188" s="50"/>
      <c r="CY8188" s="50"/>
      <c r="CZ8188" s="50"/>
      <c r="DA8188" s="50"/>
      <c r="DB8188" s="50"/>
      <c r="DC8188" s="50"/>
      <c r="DD8188" s="50"/>
      <c r="DE8188" s="50"/>
      <c r="DF8188" s="50"/>
      <c r="DG8188" s="50"/>
    </row>
    <row r="8189" spans="1:111" x14ac:dyDescent="0.2">
      <c r="A8189" s="185"/>
      <c r="B8189" s="186"/>
      <c r="C8189" s="186"/>
      <c r="D8189" s="54"/>
      <c r="E8189" s="310"/>
      <c r="F8189" s="192"/>
      <c r="G8189" s="192"/>
      <c r="H8189" s="50"/>
      <c r="I8189" s="50"/>
      <c r="J8189" s="50"/>
      <c r="K8189" s="50"/>
      <c r="L8189" s="50"/>
      <c r="M8189" s="50"/>
      <c r="N8189" s="50"/>
      <c r="O8189" s="50"/>
      <c r="P8189" s="50"/>
      <c r="Q8189" s="50"/>
      <c r="R8189" s="50"/>
      <c r="S8189" s="50"/>
      <c r="T8189" s="50"/>
      <c r="U8189" s="50"/>
      <c r="V8189" s="50"/>
      <c r="W8189" s="50"/>
      <c r="X8189" s="50"/>
      <c r="Y8189" s="50"/>
      <c r="Z8189" s="50"/>
      <c r="AA8189" s="50"/>
      <c r="AB8189" s="50"/>
      <c r="AC8189" s="50"/>
      <c r="AD8189" s="50"/>
      <c r="AE8189" s="50"/>
      <c r="AF8189" s="50"/>
      <c r="AG8189" s="50"/>
      <c r="AH8189" s="50"/>
      <c r="AI8189" s="50"/>
      <c r="AJ8189" s="50"/>
      <c r="AK8189" s="50"/>
      <c r="AL8189" s="50"/>
      <c r="AM8189" s="50"/>
      <c r="AN8189" s="50"/>
      <c r="AO8189" s="50"/>
      <c r="AP8189" s="50"/>
      <c r="AQ8189" s="50"/>
      <c r="AR8189" s="50"/>
      <c r="AS8189" s="50"/>
      <c r="AT8189" s="50"/>
      <c r="AU8189" s="50"/>
      <c r="AV8189" s="50"/>
      <c r="AW8189" s="50"/>
      <c r="AX8189" s="50"/>
      <c r="AY8189" s="50"/>
      <c r="AZ8189" s="50"/>
      <c r="BA8189" s="50"/>
      <c r="BB8189" s="50"/>
      <c r="BC8189" s="50"/>
      <c r="BD8189" s="50"/>
      <c r="BE8189" s="50"/>
      <c r="BF8189" s="50"/>
      <c r="BG8189" s="50"/>
      <c r="BH8189" s="50"/>
      <c r="BI8189" s="50"/>
      <c r="BJ8189" s="50"/>
      <c r="BK8189" s="50"/>
      <c r="BL8189" s="50"/>
      <c r="BM8189" s="50"/>
      <c r="BN8189" s="50"/>
      <c r="BO8189" s="50"/>
      <c r="BP8189" s="50"/>
      <c r="BQ8189" s="50"/>
      <c r="BR8189" s="50"/>
      <c r="BS8189" s="50"/>
      <c r="BT8189" s="50"/>
      <c r="BU8189" s="50"/>
      <c r="BV8189" s="50"/>
      <c r="BW8189" s="50"/>
      <c r="BX8189" s="50"/>
      <c r="BY8189" s="50"/>
      <c r="BZ8189" s="50"/>
      <c r="CA8189" s="50"/>
      <c r="CB8189" s="50"/>
      <c r="CC8189" s="50"/>
      <c r="CD8189" s="50"/>
      <c r="CE8189" s="50"/>
      <c r="CF8189" s="50"/>
      <c r="CG8189" s="50"/>
      <c r="CH8189" s="50"/>
      <c r="CI8189" s="50"/>
      <c r="CJ8189" s="50"/>
      <c r="CK8189" s="50"/>
      <c r="CL8189" s="50"/>
      <c r="CM8189" s="50"/>
      <c r="CN8189" s="50"/>
      <c r="CO8189" s="50"/>
      <c r="CP8189" s="50"/>
      <c r="CQ8189" s="50"/>
      <c r="CR8189" s="50"/>
      <c r="CS8189" s="50"/>
      <c r="CT8189" s="50"/>
      <c r="CU8189" s="50"/>
      <c r="CV8189" s="50"/>
      <c r="CW8189" s="50"/>
      <c r="CX8189" s="50"/>
      <c r="CY8189" s="50"/>
      <c r="CZ8189" s="50"/>
      <c r="DA8189" s="50"/>
      <c r="DB8189" s="50"/>
      <c r="DC8189" s="50"/>
      <c r="DD8189" s="50"/>
      <c r="DE8189" s="50"/>
      <c r="DF8189" s="50"/>
      <c r="DG8189" s="50"/>
    </row>
    <row r="8190" spans="1:111" x14ac:dyDescent="0.2">
      <c r="A8190" s="185"/>
      <c r="B8190" s="186"/>
      <c r="C8190" s="186"/>
      <c r="D8190" s="54"/>
      <c r="E8190" s="310"/>
      <c r="F8190" s="192"/>
      <c r="G8190" s="192"/>
      <c r="H8190" s="50"/>
      <c r="I8190" s="50"/>
      <c r="J8190" s="50"/>
      <c r="K8190" s="50"/>
      <c r="L8190" s="50"/>
      <c r="M8190" s="50"/>
      <c r="N8190" s="50"/>
      <c r="O8190" s="50"/>
      <c r="P8190" s="50"/>
      <c r="Q8190" s="50"/>
      <c r="R8190" s="50"/>
      <c r="S8190" s="50"/>
      <c r="T8190" s="50"/>
      <c r="U8190" s="50"/>
      <c r="V8190" s="50"/>
      <c r="W8190" s="50"/>
      <c r="X8190" s="50"/>
      <c r="Y8190" s="50"/>
      <c r="Z8190" s="50"/>
      <c r="AA8190" s="50"/>
      <c r="AB8190" s="50"/>
      <c r="AC8190" s="50"/>
      <c r="AD8190" s="50"/>
      <c r="AE8190" s="50"/>
      <c r="AF8190" s="50"/>
      <c r="AG8190" s="50"/>
      <c r="AH8190" s="50"/>
      <c r="AI8190" s="50"/>
      <c r="AJ8190" s="50"/>
      <c r="AK8190" s="50"/>
      <c r="AL8190" s="50"/>
      <c r="AM8190" s="50"/>
      <c r="AN8190" s="50"/>
      <c r="AO8190" s="50"/>
      <c r="AP8190" s="50"/>
      <c r="AQ8190" s="50"/>
      <c r="AR8190" s="50"/>
      <c r="AS8190" s="50"/>
      <c r="AT8190" s="50"/>
      <c r="AU8190" s="50"/>
      <c r="AV8190" s="50"/>
      <c r="AW8190" s="50"/>
      <c r="AX8190" s="50"/>
      <c r="AY8190" s="50"/>
      <c r="AZ8190" s="50"/>
      <c r="BA8190" s="50"/>
      <c r="BB8190" s="50"/>
      <c r="BC8190" s="50"/>
      <c r="BD8190" s="50"/>
      <c r="BE8190" s="50"/>
      <c r="BF8190" s="50"/>
      <c r="BG8190" s="50"/>
      <c r="BH8190" s="50"/>
      <c r="BI8190" s="50"/>
      <c r="BJ8190" s="50"/>
      <c r="BK8190" s="50"/>
      <c r="BL8190" s="50"/>
      <c r="BM8190" s="50"/>
      <c r="BN8190" s="50"/>
      <c r="BO8190" s="50"/>
      <c r="BP8190" s="50"/>
      <c r="BQ8190" s="50"/>
      <c r="BR8190" s="50"/>
      <c r="BS8190" s="50"/>
      <c r="BT8190" s="50"/>
      <c r="BU8190" s="50"/>
      <c r="BV8190" s="50"/>
      <c r="BW8190" s="50"/>
      <c r="BX8190" s="50"/>
      <c r="BY8190" s="50"/>
      <c r="BZ8190" s="50"/>
      <c r="CA8190" s="50"/>
      <c r="CB8190" s="50"/>
      <c r="CC8190" s="50"/>
      <c r="CD8190" s="50"/>
      <c r="CE8190" s="50"/>
      <c r="CF8190" s="50"/>
      <c r="CG8190" s="50"/>
      <c r="CH8190" s="50"/>
      <c r="CI8190" s="50"/>
      <c r="CJ8190" s="50"/>
      <c r="CK8190" s="50"/>
      <c r="CL8190" s="50"/>
      <c r="CM8190" s="50"/>
      <c r="CN8190" s="50"/>
      <c r="CO8190" s="50"/>
      <c r="CP8190" s="50"/>
      <c r="CQ8190" s="50"/>
      <c r="CR8190" s="50"/>
      <c r="CS8190" s="50"/>
      <c r="CT8190" s="50"/>
      <c r="CU8190" s="50"/>
      <c r="CV8190" s="50"/>
      <c r="CW8190" s="50"/>
      <c r="CX8190" s="50"/>
      <c r="CY8190" s="50"/>
      <c r="CZ8190" s="50"/>
      <c r="DA8190" s="50"/>
      <c r="DB8190" s="50"/>
      <c r="DC8190" s="50"/>
      <c r="DD8190" s="50"/>
      <c r="DE8190" s="50"/>
      <c r="DF8190" s="50"/>
      <c r="DG8190" s="50"/>
    </row>
    <row r="8191" spans="1:111" x14ac:dyDescent="0.2">
      <c r="A8191" s="185"/>
      <c r="B8191" s="186"/>
      <c r="C8191" s="186"/>
      <c r="D8191" s="54"/>
      <c r="E8191" s="310"/>
      <c r="F8191" s="192"/>
      <c r="G8191" s="192"/>
      <c r="H8191" s="50"/>
      <c r="I8191" s="50"/>
      <c r="J8191" s="50"/>
      <c r="K8191" s="50"/>
      <c r="L8191" s="50"/>
      <c r="M8191" s="50"/>
      <c r="N8191" s="50"/>
      <c r="O8191" s="50"/>
      <c r="P8191" s="50"/>
      <c r="Q8191" s="50"/>
      <c r="R8191" s="50"/>
      <c r="S8191" s="50"/>
      <c r="T8191" s="50"/>
      <c r="U8191" s="50"/>
      <c r="V8191" s="50"/>
      <c r="W8191" s="50"/>
      <c r="X8191" s="50"/>
      <c r="Y8191" s="50"/>
      <c r="Z8191" s="50"/>
      <c r="AA8191" s="50"/>
      <c r="AB8191" s="50"/>
      <c r="AC8191" s="50"/>
      <c r="AD8191" s="50"/>
      <c r="AE8191" s="50"/>
      <c r="AF8191" s="50"/>
      <c r="AG8191" s="50"/>
      <c r="AH8191" s="50"/>
      <c r="AI8191" s="50"/>
      <c r="AJ8191" s="50"/>
      <c r="AK8191" s="50"/>
      <c r="AL8191" s="50"/>
      <c r="AM8191" s="50"/>
      <c r="AN8191" s="50"/>
      <c r="AO8191" s="50"/>
      <c r="AP8191" s="50"/>
      <c r="AQ8191" s="50"/>
      <c r="AR8191" s="50"/>
      <c r="AS8191" s="50"/>
      <c r="AT8191" s="50"/>
      <c r="AU8191" s="50"/>
      <c r="AV8191" s="50"/>
      <c r="AW8191" s="50"/>
      <c r="AX8191" s="50"/>
      <c r="AY8191" s="50"/>
      <c r="AZ8191" s="50"/>
      <c r="BA8191" s="50"/>
      <c r="BB8191" s="50"/>
      <c r="BC8191" s="50"/>
      <c r="BD8191" s="50"/>
      <c r="BE8191" s="50"/>
      <c r="BF8191" s="50"/>
      <c r="BG8191" s="50"/>
      <c r="BH8191" s="50"/>
      <c r="BI8191" s="50"/>
      <c r="BJ8191" s="50"/>
      <c r="BK8191" s="50"/>
      <c r="BL8191" s="50"/>
      <c r="BM8191" s="50"/>
      <c r="BN8191" s="50"/>
      <c r="BO8191" s="50"/>
      <c r="BP8191" s="50"/>
      <c r="BQ8191" s="50"/>
      <c r="BR8191" s="50"/>
      <c r="BS8191" s="50"/>
      <c r="BT8191" s="50"/>
      <c r="BU8191" s="50"/>
      <c r="BV8191" s="50"/>
      <c r="BW8191" s="50"/>
      <c r="BX8191" s="50"/>
      <c r="BY8191" s="50"/>
      <c r="BZ8191" s="50"/>
      <c r="CA8191" s="50"/>
      <c r="CB8191" s="50"/>
      <c r="CC8191" s="50"/>
      <c r="CD8191" s="50"/>
      <c r="CE8191" s="50"/>
      <c r="CF8191" s="50"/>
      <c r="CG8191" s="50"/>
      <c r="CH8191" s="50"/>
      <c r="CI8191" s="50"/>
      <c r="CJ8191" s="50"/>
      <c r="CK8191" s="50"/>
      <c r="CL8191" s="50"/>
      <c r="CM8191" s="50"/>
      <c r="CN8191" s="50"/>
      <c r="CO8191" s="50"/>
      <c r="CP8191" s="50"/>
      <c r="CQ8191" s="50"/>
      <c r="CR8191" s="50"/>
      <c r="CS8191" s="50"/>
      <c r="CT8191" s="50"/>
      <c r="CU8191" s="50"/>
      <c r="CV8191" s="50"/>
      <c r="CW8191" s="50"/>
      <c r="CX8191" s="50"/>
      <c r="CY8191" s="50"/>
      <c r="CZ8191" s="50"/>
      <c r="DA8191" s="50"/>
      <c r="DB8191" s="50"/>
      <c r="DC8191" s="50"/>
      <c r="DD8191" s="50"/>
      <c r="DE8191" s="50"/>
      <c r="DF8191" s="50"/>
      <c r="DG8191" s="50"/>
    </row>
    <row r="8192" spans="1:111" x14ac:dyDescent="0.2">
      <c r="A8192" s="185"/>
      <c r="B8192" s="186"/>
      <c r="C8192" s="186"/>
      <c r="D8192" s="54"/>
      <c r="E8192" s="310"/>
      <c r="F8192" s="192"/>
      <c r="G8192" s="192"/>
      <c r="H8192" s="50"/>
      <c r="I8192" s="50"/>
      <c r="J8192" s="50"/>
      <c r="K8192" s="50"/>
      <c r="L8192" s="50"/>
      <c r="M8192" s="50"/>
      <c r="N8192" s="50"/>
      <c r="O8192" s="50"/>
      <c r="P8192" s="50"/>
      <c r="Q8192" s="50"/>
      <c r="R8192" s="50"/>
      <c r="S8192" s="50"/>
      <c r="T8192" s="50"/>
      <c r="U8192" s="50"/>
      <c r="V8192" s="50"/>
      <c r="W8192" s="50"/>
      <c r="X8192" s="50"/>
      <c r="Y8192" s="50"/>
      <c r="Z8192" s="50"/>
      <c r="AA8192" s="50"/>
      <c r="AB8192" s="50"/>
      <c r="AC8192" s="50"/>
      <c r="AD8192" s="50"/>
      <c r="AE8192" s="50"/>
      <c r="AF8192" s="50"/>
      <c r="AG8192" s="50"/>
      <c r="AH8192" s="50"/>
      <c r="AI8192" s="50"/>
      <c r="AJ8192" s="50"/>
      <c r="AK8192" s="50"/>
      <c r="AL8192" s="50"/>
      <c r="AM8192" s="50"/>
      <c r="AN8192" s="50"/>
      <c r="AO8192" s="50"/>
      <c r="AP8192" s="50"/>
      <c r="AQ8192" s="50"/>
      <c r="AR8192" s="50"/>
      <c r="AS8192" s="50"/>
      <c r="AT8192" s="50"/>
      <c r="AU8192" s="50"/>
      <c r="AV8192" s="50"/>
      <c r="AW8192" s="50"/>
      <c r="AX8192" s="50"/>
      <c r="AY8192" s="50"/>
      <c r="AZ8192" s="50"/>
      <c r="BA8192" s="50"/>
      <c r="BB8192" s="50"/>
      <c r="BC8192" s="50"/>
      <c r="BD8192" s="50"/>
      <c r="BE8192" s="50"/>
      <c r="BF8192" s="50"/>
      <c r="BG8192" s="50"/>
      <c r="BH8192" s="50"/>
      <c r="BI8192" s="50"/>
      <c r="BJ8192" s="50"/>
      <c r="BK8192" s="50"/>
      <c r="BL8192" s="50"/>
      <c r="BM8192" s="50"/>
      <c r="BN8192" s="50"/>
      <c r="BO8192" s="50"/>
      <c r="BP8192" s="50"/>
      <c r="BQ8192" s="50"/>
      <c r="BR8192" s="50"/>
      <c r="BS8192" s="50"/>
      <c r="BT8192" s="50"/>
      <c r="BU8192" s="50"/>
      <c r="BV8192" s="50"/>
      <c r="BW8192" s="50"/>
      <c r="BX8192" s="50"/>
      <c r="BY8192" s="50"/>
      <c r="BZ8192" s="50"/>
      <c r="CA8192" s="50"/>
      <c r="CB8192" s="50"/>
      <c r="CC8192" s="50"/>
      <c r="CD8192" s="50"/>
      <c r="CE8192" s="50"/>
      <c r="CF8192" s="50"/>
      <c r="CG8192" s="50"/>
      <c r="CH8192" s="50"/>
      <c r="CI8192" s="50"/>
      <c r="CJ8192" s="50"/>
      <c r="CK8192" s="50"/>
      <c r="CL8192" s="50"/>
      <c r="CM8192" s="50"/>
      <c r="CN8192" s="50"/>
      <c r="CO8192" s="50"/>
      <c r="CP8192" s="50"/>
      <c r="CQ8192" s="50"/>
      <c r="CR8192" s="50"/>
      <c r="CS8192" s="50"/>
      <c r="CT8192" s="50"/>
      <c r="CU8192" s="50"/>
      <c r="CV8192" s="50"/>
      <c r="CW8192" s="50"/>
      <c r="CX8192" s="50"/>
      <c r="CY8192" s="50"/>
      <c r="CZ8192" s="50"/>
      <c r="DA8192" s="50"/>
      <c r="DB8192" s="50"/>
      <c r="DC8192" s="50"/>
      <c r="DD8192" s="50"/>
      <c r="DE8192" s="50"/>
      <c r="DF8192" s="50"/>
      <c r="DG8192" s="50"/>
    </row>
    <row r="8193" spans="1:111" x14ac:dyDescent="0.2">
      <c r="A8193" s="185"/>
      <c r="B8193" s="186"/>
      <c r="C8193" s="186"/>
      <c r="D8193" s="54"/>
      <c r="E8193" s="310"/>
      <c r="F8193" s="192"/>
      <c r="G8193" s="192"/>
      <c r="H8193" s="50"/>
      <c r="I8193" s="50"/>
      <c r="J8193" s="50"/>
      <c r="K8193" s="50"/>
      <c r="L8193" s="50"/>
      <c r="M8193" s="50"/>
      <c r="N8193" s="50"/>
      <c r="O8193" s="50"/>
      <c r="P8193" s="50"/>
      <c r="Q8193" s="50"/>
      <c r="R8193" s="50"/>
      <c r="S8193" s="50"/>
      <c r="T8193" s="50"/>
      <c r="U8193" s="50"/>
      <c r="V8193" s="50"/>
      <c r="W8193" s="50"/>
      <c r="X8193" s="50"/>
      <c r="Y8193" s="50"/>
      <c r="Z8193" s="50"/>
      <c r="AA8193" s="50"/>
      <c r="AB8193" s="50"/>
      <c r="AC8193" s="50"/>
      <c r="AD8193" s="50"/>
      <c r="AE8193" s="50"/>
      <c r="AF8193" s="50"/>
      <c r="AG8193" s="50"/>
      <c r="AH8193" s="50"/>
      <c r="AI8193" s="50"/>
      <c r="AJ8193" s="50"/>
      <c r="AK8193" s="50"/>
      <c r="AL8193" s="50"/>
      <c r="AM8193" s="50"/>
      <c r="AN8193" s="50"/>
      <c r="AO8193" s="50"/>
      <c r="AP8193" s="50"/>
      <c r="AQ8193" s="50"/>
      <c r="AR8193" s="50"/>
      <c r="AS8193" s="50"/>
      <c r="AT8193" s="50"/>
      <c r="AU8193" s="50"/>
      <c r="AV8193" s="50"/>
      <c r="AW8193" s="50"/>
      <c r="AX8193" s="50"/>
      <c r="AY8193" s="50"/>
      <c r="AZ8193" s="50"/>
      <c r="BA8193" s="50"/>
      <c r="BB8193" s="50"/>
      <c r="BC8193" s="50"/>
      <c r="BD8193" s="50"/>
      <c r="BE8193" s="50"/>
      <c r="BF8193" s="50"/>
      <c r="BG8193" s="50"/>
      <c r="BH8193" s="50"/>
      <c r="BI8193" s="50"/>
      <c r="BJ8193" s="50"/>
      <c r="BK8193" s="50"/>
      <c r="BL8193" s="50"/>
      <c r="BM8193" s="50"/>
      <c r="BN8193" s="50"/>
      <c r="BO8193" s="50"/>
      <c r="BP8193" s="50"/>
      <c r="BQ8193" s="50"/>
      <c r="BR8193" s="50"/>
      <c r="BS8193" s="50"/>
      <c r="BT8193" s="50"/>
      <c r="BU8193" s="50"/>
      <c r="BV8193" s="50"/>
      <c r="BW8193" s="50"/>
      <c r="BX8193" s="50"/>
      <c r="BY8193" s="50"/>
      <c r="BZ8193" s="50"/>
      <c r="CA8193" s="50"/>
      <c r="CB8193" s="50"/>
      <c r="CC8193" s="50"/>
      <c r="CD8193" s="50"/>
      <c r="CE8193" s="50"/>
      <c r="CF8193" s="50"/>
      <c r="CG8193" s="50"/>
      <c r="CH8193" s="50"/>
      <c r="CI8193" s="50"/>
      <c r="CJ8193" s="50"/>
      <c r="CK8193" s="50"/>
      <c r="CL8193" s="50"/>
      <c r="CM8193" s="50"/>
      <c r="CN8193" s="50"/>
      <c r="CO8193" s="50"/>
      <c r="CP8193" s="50"/>
      <c r="CQ8193" s="50"/>
      <c r="CR8193" s="50"/>
      <c r="CS8193" s="50"/>
      <c r="CT8193" s="50"/>
      <c r="CU8193" s="50"/>
      <c r="CV8193" s="50"/>
      <c r="CW8193" s="50"/>
      <c r="CX8193" s="50"/>
      <c r="CY8193" s="50"/>
      <c r="CZ8193" s="50"/>
      <c r="DA8193" s="50"/>
      <c r="DB8193" s="50"/>
      <c r="DC8193" s="50"/>
      <c r="DD8193" s="50"/>
      <c r="DE8193" s="50"/>
      <c r="DF8193" s="50"/>
      <c r="DG8193" s="50"/>
    </row>
    <row r="8194" spans="1:111" x14ac:dyDescent="0.2">
      <c r="A8194" s="185"/>
      <c r="B8194" s="186"/>
      <c r="C8194" s="186"/>
      <c r="D8194" s="54"/>
      <c r="E8194" s="310"/>
      <c r="F8194" s="192"/>
      <c r="G8194" s="192"/>
      <c r="H8194" s="50"/>
      <c r="I8194" s="50"/>
      <c r="J8194" s="50"/>
      <c r="K8194" s="50"/>
      <c r="L8194" s="50"/>
      <c r="M8194" s="50"/>
      <c r="N8194" s="50"/>
      <c r="O8194" s="50"/>
      <c r="P8194" s="50"/>
      <c r="Q8194" s="50"/>
      <c r="R8194" s="50"/>
      <c r="S8194" s="50"/>
      <c r="T8194" s="50"/>
      <c r="U8194" s="50"/>
      <c r="V8194" s="50"/>
      <c r="W8194" s="50"/>
      <c r="X8194" s="50"/>
      <c r="Y8194" s="50"/>
      <c r="Z8194" s="50"/>
      <c r="AA8194" s="50"/>
      <c r="AB8194" s="50"/>
      <c r="AC8194" s="50"/>
      <c r="AD8194" s="50"/>
      <c r="AE8194" s="50"/>
      <c r="AF8194" s="50"/>
      <c r="AG8194" s="50"/>
      <c r="AH8194" s="50"/>
      <c r="AI8194" s="50"/>
      <c r="AJ8194" s="50"/>
      <c r="AK8194" s="50"/>
      <c r="AL8194" s="50"/>
      <c r="AM8194" s="50"/>
      <c r="AN8194" s="50"/>
      <c r="AO8194" s="50"/>
      <c r="AP8194" s="50"/>
      <c r="AQ8194" s="50"/>
      <c r="AR8194" s="50"/>
      <c r="AS8194" s="50"/>
      <c r="AT8194" s="50"/>
      <c r="AU8194" s="50"/>
      <c r="AV8194" s="50"/>
      <c r="AW8194" s="50"/>
      <c r="AX8194" s="50"/>
      <c r="AY8194" s="50"/>
      <c r="AZ8194" s="50"/>
      <c r="BA8194" s="50"/>
      <c r="BB8194" s="50"/>
      <c r="BC8194" s="50"/>
      <c r="BD8194" s="50"/>
      <c r="BE8194" s="50"/>
      <c r="BF8194" s="50"/>
      <c r="BG8194" s="50"/>
      <c r="BH8194" s="50"/>
      <c r="BI8194" s="50"/>
      <c r="BJ8194" s="50"/>
      <c r="BK8194" s="50"/>
      <c r="BL8194" s="50"/>
      <c r="BM8194" s="50"/>
      <c r="BN8194" s="50"/>
      <c r="BO8194" s="50"/>
      <c r="BP8194" s="50"/>
      <c r="BQ8194" s="50"/>
      <c r="BR8194" s="50"/>
      <c r="BS8194" s="50"/>
      <c r="BT8194" s="50"/>
      <c r="BU8194" s="50"/>
      <c r="BV8194" s="50"/>
      <c r="BW8194" s="50"/>
      <c r="BX8194" s="50"/>
      <c r="BY8194" s="50"/>
      <c r="BZ8194" s="50"/>
      <c r="CA8194" s="50"/>
      <c r="CB8194" s="50"/>
      <c r="CC8194" s="50"/>
      <c r="CD8194" s="50"/>
      <c r="CE8194" s="50"/>
      <c r="CF8194" s="50"/>
      <c r="CG8194" s="50"/>
      <c r="CH8194" s="50"/>
      <c r="CI8194" s="50"/>
      <c r="CJ8194" s="50"/>
      <c r="CK8194" s="50"/>
      <c r="CL8194" s="50"/>
      <c r="CM8194" s="50"/>
      <c r="CN8194" s="50"/>
      <c r="CO8194" s="50"/>
      <c r="CP8194" s="50"/>
      <c r="CQ8194" s="50"/>
      <c r="CR8194" s="50"/>
      <c r="CS8194" s="50"/>
      <c r="CT8194" s="50"/>
      <c r="CU8194" s="50"/>
      <c r="CV8194" s="50"/>
      <c r="CW8194" s="50"/>
      <c r="CX8194" s="50"/>
      <c r="CY8194" s="50"/>
      <c r="CZ8194" s="50"/>
      <c r="DA8194" s="50"/>
      <c r="DB8194" s="50"/>
      <c r="DC8194" s="50"/>
      <c r="DD8194" s="50"/>
      <c r="DE8194" s="50"/>
      <c r="DF8194" s="50"/>
      <c r="DG8194" s="50"/>
    </row>
    <row r="8195" spans="1:111" x14ac:dyDescent="0.2">
      <c r="A8195" s="185"/>
      <c r="B8195" s="186"/>
      <c r="C8195" s="186"/>
      <c r="D8195" s="54"/>
      <c r="E8195" s="310"/>
      <c r="F8195" s="192"/>
      <c r="G8195" s="192"/>
      <c r="H8195" s="50"/>
      <c r="I8195" s="50"/>
      <c r="J8195" s="50"/>
      <c r="K8195" s="50"/>
      <c r="L8195" s="50"/>
      <c r="M8195" s="50"/>
      <c r="N8195" s="50"/>
      <c r="O8195" s="50"/>
      <c r="P8195" s="50"/>
      <c r="Q8195" s="50"/>
      <c r="R8195" s="50"/>
      <c r="S8195" s="50"/>
      <c r="T8195" s="50"/>
      <c r="U8195" s="50"/>
      <c r="V8195" s="50"/>
      <c r="W8195" s="50"/>
      <c r="X8195" s="50"/>
      <c r="Y8195" s="50"/>
      <c r="Z8195" s="50"/>
      <c r="AA8195" s="50"/>
      <c r="AB8195" s="50"/>
      <c r="AC8195" s="50"/>
      <c r="AD8195" s="50"/>
      <c r="AE8195" s="50"/>
      <c r="AF8195" s="50"/>
      <c r="AG8195" s="50"/>
      <c r="AH8195" s="50"/>
      <c r="AI8195" s="50"/>
      <c r="AJ8195" s="50"/>
      <c r="AK8195" s="50"/>
      <c r="AL8195" s="50"/>
      <c r="AM8195" s="50"/>
      <c r="AN8195" s="50"/>
      <c r="AO8195" s="50"/>
      <c r="AP8195" s="50"/>
      <c r="AQ8195" s="50"/>
      <c r="AR8195" s="50"/>
      <c r="AS8195" s="50"/>
      <c r="AT8195" s="50"/>
      <c r="AU8195" s="50"/>
      <c r="AV8195" s="50"/>
      <c r="AW8195" s="50"/>
      <c r="AX8195" s="50"/>
      <c r="AY8195" s="50"/>
      <c r="AZ8195" s="50"/>
      <c r="BA8195" s="50"/>
      <c r="BB8195" s="50"/>
      <c r="BC8195" s="50"/>
      <c r="BD8195" s="50"/>
      <c r="BE8195" s="50"/>
      <c r="BF8195" s="50"/>
      <c r="BG8195" s="50"/>
      <c r="BH8195" s="50"/>
      <c r="BI8195" s="50"/>
      <c r="BJ8195" s="50"/>
      <c r="BK8195" s="50"/>
      <c r="BL8195" s="50"/>
      <c r="BM8195" s="50"/>
      <c r="BN8195" s="50"/>
      <c r="BO8195" s="50"/>
      <c r="BP8195" s="50"/>
      <c r="BQ8195" s="50"/>
      <c r="BR8195" s="50"/>
      <c r="BS8195" s="50"/>
      <c r="BT8195" s="50"/>
      <c r="BU8195" s="50"/>
      <c r="BV8195" s="50"/>
      <c r="BW8195" s="50"/>
      <c r="BX8195" s="50"/>
      <c r="BY8195" s="50"/>
      <c r="BZ8195" s="50"/>
      <c r="CA8195" s="50"/>
      <c r="CB8195" s="50"/>
      <c r="CC8195" s="50"/>
      <c r="CD8195" s="50"/>
      <c r="CE8195" s="50"/>
      <c r="CF8195" s="50"/>
      <c r="CG8195" s="50"/>
      <c r="CH8195" s="50"/>
      <c r="CI8195" s="50"/>
      <c r="CJ8195" s="50"/>
      <c r="CK8195" s="50"/>
      <c r="CL8195" s="50"/>
      <c r="CM8195" s="50"/>
      <c r="CN8195" s="50"/>
      <c r="CO8195" s="50"/>
      <c r="CP8195" s="50"/>
      <c r="CQ8195" s="50"/>
      <c r="CR8195" s="50"/>
      <c r="CS8195" s="50"/>
      <c r="CT8195" s="50"/>
      <c r="CU8195" s="50"/>
      <c r="CV8195" s="50"/>
      <c r="CW8195" s="50"/>
      <c r="CX8195" s="50"/>
      <c r="CY8195" s="50"/>
      <c r="CZ8195" s="50"/>
      <c r="DA8195" s="50"/>
      <c r="DB8195" s="50"/>
      <c r="DC8195" s="50"/>
      <c r="DD8195" s="50"/>
      <c r="DE8195" s="50"/>
      <c r="DF8195" s="50"/>
      <c r="DG8195" s="50"/>
    </row>
    <row r="8196" spans="1:111" x14ac:dyDescent="0.2">
      <c r="A8196" s="185"/>
      <c r="B8196" s="186"/>
      <c r="C8196" s="186"/>
      <c r="D8196" s="54"/>
      <c r="E8196" s="310"/>
      <c r="F8196" s="192"/>
      <c r="G8196" s="192"/>
      <c r="H8196" s="50"/>
      <c r="I8196" s="50"/>
      <c r="J8196" s="50"/>
      <c r="K8196" s="50"/>
      <c r="L8196" s="50"/>
      <c r="M8196" s="50"/>
      <c r="N8196" s="50"/>
      <c r="O8196" s="50"/>
      <c r="P8196" s="50"/>
      <c r="Q8196" s="50"/>
      <c r="R8196" s="50"/>
      <c r="S8196" s="50"/>
      <c r="T8196" s="50"/>
      <c r="U8196" s="50"/>
      <c r="V8196" s="50"/>
      <c r="W8196" s="50"/>
      <c r="X8196" s="50"/>
      <c r="Y8196" s="50"/>
      <c r="Z8196" s="50"/>
      <c r="AA8196" s="50"/>
      <c r="AB8196" s="50"/>
      <c r="AC8196" s="50"/>
      <c r="AD8196" s="50"/>
      <c r="AE8196" s="50"/>
      <c r="AF8196" s="50"/>
      <c r="AG8196" s="50"/>
      <c r="AH8196" s="50"/>
      <c r="AI8196" s="50"/>
      <c r="AJ8196" s="50"/>
      <c r="AK8196" s="50"/>
      <c r="AL8196" s="50"/>
      <c r="AM8196" s="50"/>
      <c r="AN8196" s="50"/>
      <c r="AO8196" s="50"/>
      <c r="AP8196" s="50"/>
      <c r="AQ8196" s="50"/>
      <c r="AR8196" s="50"/>
      <c r="AS8196" s="50"/>
      <c r="AT8196" s="50"/>
      <c r="AU8196" s="50"/>
      <c r="AV8196" s="50"/>
      <c r="AW8196" s="50"/>
      <c r="AX8196" s="50"/>
      <c r="AY8196" s="50"/>
      <c r="AZ8196" s="50"/>
      <c r="BA8196" s="50"/>
      <c r="BB8196" s="50"/>
      <c r="BC8196" s="50"/>
      <c r="BD8196" s="50"/>
      <c r="BE8196" s="50"/>
      <c r="BF8196" s="50"/>
      <c r="BG8196" s="50"/>
      <c r="BH8196" s="50"/>
      <c r="BI8196" s="50"/>
      <c r="BJ8196" s="50"/>
      <c r="BK8196" s="50"/>
      <c r="BL8196" s="50"/>
      <c r="BM8196" s="50"/>
      <c r="BN8196" s="50"/>
      <c r="BO8196" s="50"/>
      <c r="BP8196" s="50"/>
      <c r="BQ8196" s="50"/>
      <c r="BR8196" s="50"/>
      <c r="BS8196" s="50"/>
      <c r="BT8196" s="50"/>
      <c r="BU8196" s="50"/>
      <c r="BV8196" s="50"/>
      <c r="BW8196" s="50"/>
      <c r="BX8196" s="50"/>
      <c r="BY8196" s="50"/>
      <c r="BZ8196" s="50"/>
      <c r="CA8196" s="50"/>
      <c r="CB8196" s="50"/>
      <c r="CC8196" s="50"/>
      <c r="CD8196" s="50"/>
      <c r="CE8196" s="50"/>
      <c r="CF8196" s="50"/>
      <c r="CG8196" s="50"/>
      <c r="CH8196" s="50"/>
      <c r="CI8196" s="50"/>
      <c r="CJ8196" s="50"/>
      <c r="CK8196" s="50"/>
      <c r="CL8196" s="50"/>
      <c r="CM8196" s="50"/>
      <c r="CN8196" s="50"/>
      <c r="CO8196" s="50"/>
      <c r="CP8196" s="50"/>
      <c r="CQ8196" s="50"/>
      <c r="CR8196" s="50"/>
      <c r="CS8196" s="50"/>
      <c r="CT8196" s="50"/>
      <c r="CU8196" s="50"/>
      <c r="CV8196" s="50"/>
      <c r="CW8196" s="50"/>
      <c r="CX8196" s="50"/>
      <c r="CY8196" s="50"/>
      <c r="CZ8196" s="50"/>
      <c r="DA8196" s="50"/>
      <c r="DB8196" s="50"/>
      <c r="DC8196" s="50"/>
      <c r="DD8196" s="50"/>
      <c r="DE8196" s="50"/>
      <c r="DF8196" s="50"/>
      <c r="DG8196" s="50"/>
    </row>
    <row r="8197" spans="1:111" x14ac:dyDescent="0.2">
      <c r="A8197" s="185"/>
      <c r="B8197" s="186"/>
      <c r="C8197" s="186"/>
      <c r="D8197" s="54"/>
      <c r="E8197" s="310"/>
      <c r="F8197" s="192"/>
      <c r="G8197" s="192"/>
      <c r="H8197" s="50"/>
      <c r="I8197" s="50"/>
      <c r="J8197" s="50"/>
      <c r="K8197" s="50"/>
      <c r="L8197" s="50"/>
      <c r="M8197" s="50"/>
      <c r="N8197" s="50"/>
      <c r="O8197" s="50"/>
      <c r="P8197" s="50"/>
      <c r="Q8197" s="50"/>
      <c r="R8197" s="50"/>
      <c r="S8197" s="50"/>
      <c r="T8197" s="50"/>
      <c r="U8197" s="50"/>
      <c r="V8197" s="50"/>
      <c r="W8197" s="50"/>
      <c r="X8197" s="50"/>
      <c r="Y8197" s="50"/>
      <c r="Z8197" s="50"/>
      <c r="AA8197" s="50"/>
      <c r="AB8197" s="50"/>
      <c r="AC8197" s="50"/>
      <c r="AD8197" s="50"/>
      <c r="AE8197" s="50"/>
      <c r="AF8197" s="50"/>
      <c r="AG8197" s="50"/>
      <c r="AH8197" s="50"/>
      <c r="AI8197" s="50"/>
      <c r="AJ8197" s="50"/>
      <c r="AK8197" s="50"/>
      <c r="AL8197" s="50"/>
      <c r="AM8197" s="50"/>
      <c r="AN8197" s="50"/>
      <c r="AO8197" s="50"/>
      <c r="AP8197" s="50"/>
      <c r="AQ8197" s="50"/>
      <c r="AR8197" s="50"/>
      <c r="AS8197" s="50"/>
      <c r="AT8197" s="50"/>
      <c r="AU8197" s="50"/>
      <c r="AV8197" s="50"/>
      <c r="AW8197" s="50"/>
      <c r="AX8197" s="50"/>
      <c r="AY8197" s="50"/>
      <c r="AZ8197" s="50"/>
      <c r="BA8197" s="50"/>
      <c r="BB8197" s="50"/>
      <c r="BC8197" s="50"/>
      <c r="BD8197" s="50"/>
      <c r="BE8197" s="50"/>
      <c r="BF8197" s="50"/>
      <c r="BG8197" s="50"/>
      <c r="BH8197" s="50"/>
      <c r="BI8197" s="50"/>
      <c r="BJ8197" s="50"/>
      <c r="BK8197" s="50"/>
      <c r="BL8197" s="50"/>
      <c r="BM8197" s="50"/>
      <c r="BN8197" s="50"/>
      <c r="BO8197" s="50"/>
      <c r="BP8197" s="50"/>
      <c r="BQ8197" s="50"/>
      <c r="BR8197" s="50"/>
      <c r="BS8197" s="50"/>
      <c r="BT8197" s="50"/>
      <c r="BU8197" s="50"/>
      <c r="BV8197" s="50"/>
      <c r="BW8197" s="50"/>
      <c r="BX8197" s="50"/>
      <c r="BY8197" s="50"/>
      <c r="BZ8197" s="50"/>
      <c r="CA8197" s="50"/>
      <c r="CB8197" s="50"/>
      <c r="CC8197" s="50"/>
      <c r="CD8197" s="50"/>
      <c r="CE8197" s="50"/>
      <c r="CF8197" s="50"/>
      <c r="CG8197" s="50"/>
      <c r="CH8197" s="50"/>
      <c r="CI8197" s="50"/>
      <c r="CJ8197" s="50"/>
      <c r="CK8197" s="50"/>
      <c r="CL8197" s="50"/>
      <c r="CM8197" s="50"/>
      <c r="CN8197" s="50"/>
      <c r="CO8197" s="50"/>
      <c r="CP8197" s="50"/>
      <c r="CQ8197" s="50"/>
      <c r="CR8197" s="50"/>
      <c r="CS8197" s="50"/>
      <c r="CT8197" s="50"/>
      <c r="CU8197" s="50"/>
      <c r="CV8197" s="50"/>
      <c r="CW8197" s="50"/>
      <c r="CX8197" s="50"/>
      <c r="CY8197" s="50"/>
      <c r="CZ8197" s="50"/>
      <c r="DA8197" s="50"/>
      <c r="DB8197" s="50"/>
      <c r="DC8197" s="50"/>
      <c r="DD8197" s="50"/>
      <c r="DE8197" s="50"/>
      <c r="DF8197" s="50"/>
      <c r="DG8197" s="50"/>
    </row>
    <row r="8198" spans="1:111" x14ac:dyDescent="0.2">
      <c r="A8198" s="185"/>
      <c r="B8198" s="186"/>
      <c r="C8198" s="186"/>
      <c r="D8198" s="54"/>
      <c r="E8198" s="310"/>
      <c r="F8198" s="192"/>
      <c r="G8198" s="192"/>
      <c r="H8198" s="50"/>
      <c r="I8198" s="50"/>
      <c r="J8198" s="50"/>
      <c r="K8198" s="50"/>
      <c r="L8198" s="50"/>
      <c r="M8198" s="50"/>
      <c r="N8198" s="50"/>
      <c r="O8198" s="50"/>
      <c r="P8198" s="50"/>
      <c r="Q8198" s="50"/>
      <c r="R8198" s="50"/>
      <c r="S8198" s="50"/>
      <c r="T8198" s="50"/>
      <c r="U8198" s="50"/>
      <c r="V8198" s="50"/>
      <c r="W8198" s="50"/>
      <c r="X8198" s="50"/>
      <c r="Y8198" s="50"/>
      <c r="Z8198" s="50"/>
      <c r="AA8198" s="50"/>
      <c r="AB8198" s="50"/>
      <c r="AC8198" s="50"/>
      <c r="AD8198" s="50"/>
      <c r="AE8198" s="50"/>
      <c r="AF8198" s="50"/>
      <c r="AG8198" s="50"/>
      <c r="AH8198" s="50"/>
      <c r="AI8198" s="50"/>
      <c r="AJ8198" s="50"/>
      <c r="AK8198" s="50"/>
      <c r="AL8198" s="50"/>
      <c r="AM8198" s="50"/>
      <c r="AN8198" s="50"/>
      <c r="AO8198" s="50"/>
      <c r="AP8198" s="50"/>
      <c r="AQ8198" s="50"/>
      <c r="AR8198" s="50"/>
      <c r="AS8198" s="50"/>
      <c r="AT8198" s="50"/>
      <c r="AU8198" s="50"/>
      <c r="AV8198" s="50"/>
      <c r="AW8198" s="50"/>
      <c r="AX8198" s="50"/>
      <c r="AY8198" s="50"/>
      <c r="AZ8198" s="50"/>
      <c r="BA8198" s="50"/>
      <c r="BB8198" s="50"/>
      <c r="BC8198" s="50"/>
      <c r="BD8198" s="50"/>
      <c r="BE8198" s="50"/>
      <c r="BF8198" s="50"/>
      <c r="BG8198" s="50"/>
      <c r="BH8198" s="50"/>
      <c r="BI8198" s="50"/>
      <c r="BJ8198" s="50"/>
      <c r="BK8198" s="50"/>
      <c r="BL8198" s="50"/>
      <c r="BM8198" s="50"/>
      <c r="BN8198" s="50"/>
      <c r="BO8198" s="50"/>
      <c r="BP8198" s="50"/>
      <c r="BQ8198" s="50"/>
      <c r="BR8198" s="50"/>
      <c r="BS8198" s="50"/>
      <c r="BT8198" s="50"/>
      <c r="BU8198" s="50"/>
      <c r="BV8198" s="50"/>
      <c r="BW8198" s="50"/>
      <c r="BX8198" s="50"/>
      <c r="BY8198" s="50"/>
      <c r="BZ8198" s="50"/>
      <c r="CA8198" s="50"/>
      <c r="CB8198" s="50"/>
      <c r="CC8198" s="50"/>
      <c r="CD8198" s="50"/>
      <c r="CE8198" s="50"/>
      <c r="CF8198" s="50"/>
      <c r="CG8198" s="50"/>
      <c r="CH8198" s="50"/>
      <c r="CI8198" s="50"/>
      <c r="CJ8198" s="50"/>
      <c r="CK8198" s="50"/>
      <c r="CL8198" s="50"/>
      <c r="CM8198" s="50"/>
      <c r="CN8198" s="50"/>
      <c r="CO8198" s="50"/>
      <c r="CP8198" s="50"/>
      <c r="CQ8198" s="50"/>
      <c r="CR8198" s="50"/>
      <c r="CS8198" s="50"/>
      <c r="CT8198" s="50"/>
      <c r="CU8198" s="50"/>
      <c r="CV8198" s="50"/>
      <c r="CW8198" s="50"/>
      <c r="CX8198" s="50"/>
      <c r="CY8198" s="50"/>
      <c r="CZ8198" s="50"/>
      <c r="DA8198" s="50"/>
      <c r="DB8198" s="50"/>
      <c r="DC8198" s="50"/>
      <c r="DD8198" s="50"/>
      <c r="DE8198" s="50"/>
      <c r="DF8198" s="50"/>
      <c r="DG8198" s="50"/>
    </row>
    <row r="8199" spans="1:111" x14ac:dyDescent="0.2">
      <c r="A8199" s="185"/>
      <c r="B8199" s="186"/>
      <c r="C8199" s="186"/>
      <c r="D8199" s="54"/>
      <c r="E8199" s="310"/>
      <c r="F8199" s="192"/>
      <c r="G8199" s="192"/>
      <c r="H8199" s="50"/>
      <c r="I8199" s="50"/>
      <c r="J8199" s="50"/>
      <c r="K8199" s="50"/>
      <c r="L8199" s="50"/>
      <c r="M8199" s="50"/>
      <c r="N8199" s="50"/>
      <c r="O8199" s="50"/>
      <c r="P8199" s="50"/>
      <c r="Q8199" s="50"/>
      <c r="R8199" s="50"/>
      <c r="S8199" s="50"/>
      <c r="T8199" s="50"/>
      <c r="U8199" s="50"/>
      <c r="V8199" s="50"/>
      <c r="W8199" s="50"/>
      <c r="X8199" s="50"/>
      <c r="Y8199" s="50"/>
      <c r="Z8199" s="50"/>
      <c r="AA8199" s="50"/>
      <c r="AB8199" s="50"/>
      <c r="AC8199" s="50"/>
      <c r="AD8199" s="50"/>
      <c r="AE8199" s="50"/>
      <c r="AF8199" s="50"/>
      <c r="AG8199" s="50"/>
      <c r="AH8199" s="50"/>
      <c r="AI8199" s="50"/>
      <c r="AJ8199" s="50"/>
      <c r="AK8199" s="50"/>
      <c r="AL8199" s="50"/>
      <c r="AM8199" s="50"/>
      <c r="AN8199" s="50"/>
      <c r="AO8199" s="50"/>
      <c r="AP8199" s="50"/>
      <c r="AQ8199" s="50"/>
      <c r="AR8199" s="50"/>
      <c r="AS8199" s="50"/>
      <c r="AT8199" s="50"/>
      <c r="AU8199" s="50"/>
      <c r="AV8199" s="50"/>
      <c r="AW8199" s="50"/>
      <c r="AX8199" s="50"/>
      <c r="AY8199" s="50"/>
      <c r="AZ8199" s="50"/>
      <c r="BA8199" s="50"/>
      <c r="BB8199" s="50"/>
      <c r="BC8199" s="50"/>
      <c r="BD8199" s="50"/>
      <c r="BE8199" s="50"/>
      <c r="BF8199" s="50"/>
      <c r="BG8199" s="50"/>
      <c r="BH8199" s="50"/>
      <c r="BI8199" s="50"/>
      <c r="BJ8199" s="50"/>
      <c r="BK8199" s="50"/>
      <c r="BL8199" s="50"/>
      <c r="BM8199" s="50"/>
      <c r="BN8199" s="50"/>
      <c r="BO8199" s="50"/>
      <c r="BP8199" s="50"/>
      <c r="BQ8199" s="50"/>
      <c r="BR8199" s="50"/>
      <c r="BS8199" s="50"/>
      <c r="BT8199" s="50"/>
      <c r="BU8199" s="50"/>
      <c r="BV8199" s="50"/>
      <c r="BW8199" s="50"/>
      <c r="BX8199" s="50"/>
      <c r="BY8199" s="50"/>
      <c r="BZ8199" s="50"/>
      <c r="CA8199" s="50"/>
      <c r="CB8199" s="50"/>
      <c r="CC8199" s="50"/>
      <c r="CD8199" s="50"/>
      <c r="CE8199" s="50"/>
      <c r="CF8199" s="50"/>
      <c r="CG8199" s="50"/>
      <c r="CH8199" s="50"/>
      <c r="CI8199" s="50"/>
      <c r="CJ8199" s="50"/>
      <c r="CK8199" s="50"/>
      <c r="CL8199" s="50"/>
      <c r="CM8199" s="50"/>
      <c r="CN8199" s="50"/>
      <c r="CO8199" s="50"/>
      <c r="CP8199" s="50"/>
      <c r="CQ8199" s="50"/>
      <c r="CR8199" s="50"/>
      <c r="CS8199" s="50"/>
      <c r="CT8199" s="50"/>
      <c r="CU8199" s="50"/>
      <c r="CV8199" s="50"/>
      <c r="CW8199" s="50"/>
      <c r="CX8199" s="50"/>
      <c r="CY8199" s="50"/>
      <c r="CZ8199" s="50"/>
      <c r="DA8199" s="50"/>
      <c r="DB8199" s="50"/>
      <c r="DC8199" s="50"/>
      <c r="DD8199" s="50"/>
      <c r="DE8199" s="50"/>
      <c r="DF8199" s="50"/>
      <c r="DG8199" s="50"/>
    </row>
    <row r="8200" spans="1:111" x14ac:dyDescent="0.2">
      <c r="A8200" s="130"/>
      <c r="B8200" s="130"/>
      <c r="C8200" s="130"/>
      <c r="D8200" s="260"/>
      <c r="E8200" s="310"/>
      <c r="F8200" s="192"/>
      <c r="G8200" s="192"/>
      <c r="H8200" s="50"/>
      <c r="I8200" s="50"/>
      <c r="J8200" s="50"/>
      <c r="K8200" s="50"/>
      <c r="L8200" s="50"/>
      <c r="M8200" s="50"/>
      <c r="N8200" s="50"/>
      <c r="O8200" s="50"/>
      <c r="P8200" s="50"/>
      <c r="Q8200" s="50"/>
      <c r="R8200" s="50"/>
      <c r="S8200" s="50"/>
      <c r="T8200" s="50"/>
      <c r="U8200" s="50"/>
      <c r="V8200" s="50"/>
      <c r="W8200" s="50"/>
      <c r="X8200" s="50"/>
      <c r="Y8200" s="50"/>
      <c r="Z8200" s="50"/>
      <c r="AA8200" s="50"/>
      <c r="AB8200" s="50"/>
      <c r="AC8200" s="50"/>
      <c r="AD8200" s="50"/>
      <c r="AE8200" s="50"/>
      <c r="AF8200" s="50"/>
      <c r="AG8200" s="50"/>
      <c r="AH8200" s="50"/>
      <c r="AI8200" s="50"/>
      <c r="AJ8200" s="50"/>
      <c r="AK8200" s="50"/>
      <c r="AL8200" s="50"/>
      <c r="AM8200" s="50"/>
      <c r="AN8200" s="50"/>
      <c r="AO8200" s="50"/>
      <c r="AP8200" s="50"/>
      <c r="AQ8200" s="50"/>
      <c r="AR8200" s="50"/>
      <c r="AS8200" s="50"/>
      <c r="AT8200" s="50"/>
      <c r="AU8200" s="50"/>
      <c r="AV8200" s="50"/>
      <c r="AW8200" s="50"/>
      <c r="AX8200" s="50"/>
      <c r="AY8200" s="50"/>
      <c r="AZ8200" s="50"/>
      <c r="BA8200" s="50"/>
      <c r="BB8200" s="50"/>
      <c r="BC8200" s="50"/>
      <c r="BD8200" s="50"/>
      <c r="BE8200" s="50"/>
      <c r="BF8200" s="50"/>
      <c r="BG8200" s="50"/>
      <c r="BH8200" s="50"/>
      <c r="BI8200" s="50"/>
      <c r="BJ8200" s="50"/>
      <c r="BK8200" s="50"/>
      <c r="BL8200" s="50"/>
      <c r="BM8200" s="50"/>
      <c r="BN8200" s="50"/>
      <c r="BO8200" s="50"/>
      <c r="BP8200" s="50"/>
      <c r="BQ8200" s="50"/>
      <c r="BR8200" s="50"/>
      <c r="BS8200" s="50"/>
      <c r="BT8200" s="50"/>
      <c r="BU8200" s="50"/>
      <c r="BV8200" s="50"/>
      <c r="BW8200" s="50"/>
      <c r="BX8200" s="50"/>
      <c r="BY8200" s="50"/>
      <c r="BZ8200" s="50"/>
      <c r="CA8200" s="50"/>
      <c r="CB8200" s="50"/>
      <c r="CC8200" s="50"/>
      <c r="CD8200" s="50"/>
      <c r="CE8200" s="50"/>
      <c r="CF8200" s="50"/>
      <c r="CG8200" s="50"/>
      <c r="CH8200" s="50"/>
      <c r="CI8200" s="50"/>
      <c r="CJ8200" s="50"/>
      <c r="CK8200" s="50"/>
      <c r="CL8200" s="50"/>
      <c r="CM8200" s="50"/>
      <c r="CN8200" s="50"/>
      <c r="CO8200" s="50"/>
      <c r="CP8200" s="50"/>
      <c r="CQ8200" s="50"/>
      <c r="CR8200" s="50"/>
      <c r="CS8200" s="50"/>
      <c r="CT8200" s="50"/>
      <c r="CU8200" s="50"/>
      <c r="CV8200" s="50"/>
      <c r="CW8200" s="50"/>
      <c r="CX8200" s="50"/>
      <c r="CY8200" s="50"/>
      <c r="CZ8200" s="50"/>
      <c r="DA8200" s="50"/>
      <c r="DB8200" s="50"/>
      <c r="DC8200" s="50"/>
      <c r="DD8200" s="50"/>
      <c r="DE8200" s="50"/>
      <c r="DF8200" s="50"/>
      <c r="DG8200" s="50"/>
    </row>
    <row r="8201" spans="1:111" x14ac:dyDescent="0.2">
      <c r="A8201" s="212"/>
      <c r="B8201" s="212"/>
      <c r="C8201" s="212"/>
      <c r="D8201" s="155"/>
      <c r="E8201" s="310"/>
      <c r="F8201" s="192"/>
      <c r="G8201" s="192"/>
      <c r="H8201" s="50"/>
      <c r="I8201" s="50"/>
      <c r="J8201" s="50"/>
      <c r="K8201" s="50"/>
      <c r="L8201" s="50"/>
      <c r="M8201" s="50"/>
      <c r="N8201" s="50"/>
      <c r="O8201" s="50"/>
      <c r="P8201" s="50"/>
      <c r="Q8201" s="50"/>
      <c r="R8201" s="50"/>
      <c r="S8201" s="50"/>
      <c r="T8201" s="50"/>
      <c r="U8201" s="50"/>
      <c r="V8201" s="50"/>
      <c r="W8201" s="50"/>
      <c r="X8201" s="50"/>
      <c r="Y8201" s="50"/>
      <c r="Z8201" s="50"/>
      <c r="AA8201" s="50"/>
      <c r="AB8201" s="50"/>
      <c r="AC8201" s="50"/>
      <c r="AD8201" s="50"/>
      <c r="AE8201" s="50"/>
      <c r="AF8201" s="50"/>
      <c r="AG8201" s="50"/>
      <c r="AH8201" s="50"/>
      <c r="AI8201" s="50"/>
      <c r="AJ8201" s="50"/>
      <c r="AK8201" s="50"/>
      <c r="AL8201" s="50"/>
      <c r="AM8201" s="50"/>
      <c r="AN8201" s="50"/>
      <c r="AO8201" s="50"/>
      <c r="AP8201" s="50"/>
      <c r="AQ8201" s="50"/>
      <c r="AR8201" s="50"/>
      <c r="AS8201" s="50"/>
      <c r="AT8201" s="50"/>
      <c r="AU8201" s="50"/>
      <c r="AV8201" s="50"/>
      <c r="AW8201" s="50"/>
      <c r="AX8201" s="50"/>
      <c r="AY8201" s="50"/>
      <c r="AZ8201" s="50"/>
      <c r="BA8201" s="50"/>
      <c r="BB8201" s="50"/>
      <c r="BC8201" s="50"/>
      <c r="BD8201" s="50"/>
      <c r="BE8201" s="50"/>
      <c r="BF8201" s="50"/>
      <c r="BG8201" s="50"/>
      <c r="BH8201" s="50"/>
      <c r="BI8201" s="50"/>
      <c r="BJ8201" s="50"/>
      <c r="BK8201" s="50"/>
      <c r="BL8201" s="50"/>
      <c r="BM8201" s="50"/>
      <c r="BN8201" s="50"/>
      <c r="BO8201" s="50"/>
      <c r="BP8201" s="50"/>
      <c r="BQ8201" s="50"/>
      <c r="BR8201" s="50"/>
      <c r="BS8201" s="50"/>
      <c r="BT8201" s="50"/>
      <c r="BU8201" s="50"/>
      <c r="BV8201" s="50"/>
      <c r="BW8201" s="50"/>
      <c r="BX8201" s="50"/>
      <c r="BY8201" s="50"/>
      <c r="BZ8201" s="50"/>
      <c r="CA8201" s="50"/>
      <c r="CB8201" s="50"/>
      <c r="CC8201" s="50"/>
      <c r="CD8201" s="50"/>
      <c r="CE8201" s="50"/>
      <c r="CF8201" s="50"/>
      <c r="CG8201" s="50"/>
      <c r="CH8201" s="50"/>
      <c r="CI8201" s="50"/>
      <c r="CJ8201" s="50"/>
      <c r="CK8201" s="50"/>
      <c r="CL8201" s="50"/>
      <c r="CM8201" s="50"/>
      <c r="CN8201" s="50"/>
      <c r="CO8201" s="50"/>
      <c r="CP8201" s="50"/>
      <c r="CQ8201" s="50"/>
      <c r="CR8201" s="50"/>
      <c r="CS8201" s="50"/>
      <c r="CT8201" s="50"/>
      <c r="CU8201" s="50"/>
      <c r="CV8201" s="50"/>
      <c r="CW8201" s="50"/>
      <c r="CX8201" s="50"/>
      <c r="CY8201" s="50"/>
      <c r="CZ8201" s="50"/>
      <c r="DA8201" s="50"/>
      <c r="DB8201" s="50"/>
      <c r="DC8201" s="50"/>
      <c r="DD8201" s="50"/>
      <c r="DE8201" s="50"/>
      <c r="DF8201" s="50"/>
      <c r="DG8201" s="50"/>
    </row>
    <row r="8202" spans="1:111" x14ac:dyDescent="0.2">
      <c r="A8202" s="212"/>
      <c r="B8202" s="212"/>
      <c r="C8202" s="212"/>
      <c r="D8202" s="153"/>
      <c r="E8202" s="310"/>
      <c r="F8202" s="192"/>
      <c r="G8202" s="192"/>
      <c r="H8202" s="50"/>
      <c r="I8202" s="50"/>
      <c r="J8202" s="50"/>
      <c r="K8202" s="50"/>
      <c r="L8202" s="50"/>
      <c r="M8202" s="50"/>
      <c r="N8202" s="50"/>
      <c r="O8202" s="50"/>
      <c r="P8202" s="50"/>
      <c r="Q8202" s="50"/>
      <c r="R8202" s="50"/>
      <c r="S8202" s="50"/>
      <c r="T8202" s="50"/>
      <c r="U8202" s="50"/>
      <c r="V8202" s="50"/>
      <c r="W8202" s="50"/>
      <c r="X8202" s="50"/>
      <c r="Y8202" s="50"/>
      <c r="Z8202" s="50"/>
      <c r="AA8202" s="50"/>
      <c r="AB8202" s="50"/>
      <c r="AC8202" s="50"/>
      <c r="AD8202" s="50"/>
      <c r="AE8202" s="50"/>
      <c r="AF8202" s="50"/>
      <c r="AG8202" s="50"/>
      <c r="AH8202" s="50"/>
      <c r="AI8202" s="50"/>
      <c r="AJ8202" s="50"/>
      <c r="AK8202" s="50"/>
      <c r="AL8202" s="50"/>
      <c r="AM8202" s="50"/>
      <c r="AN8202" s="50"/>
      <c r="AO8202" s="50"/>
      <c r="AP8202" s="50"/>
      <c r="AQ8202" s="50"/>
      <c r="AR8202" s="50"/>
      <c r="AS8202" s="50"/>
      <c r="AT8202" s="50"/>
      <c r="AU8202" s="50"/>
      <c r="AV8202" s="50"/>
      <c r="AW8202" s="50"/>
      <c r="AX8202" s="50"/>
      <c r="AY8202" s="50"/>
      <c r="AZ8202" s="50"/>
      <c r="BA8202" s="50"/>
      <c r="BB8202" s="50"/>
      <c r="BC8202" s="50"/>
      <c r="BD8202" s="50"/>
      <c r="BE8202" s="50"/>
      <c r="BF8202" s="50"/>
      <c r="BG8202" s="50"/>
      <c r="BH8202" s="50"/>
      <c r="BI8202" s="50"/>
      <c r="BJ8202" s="50"/>
      <c r="BK8202" s="50"/>
      <c r="BL8202" s="50"/>
      <c r="BM8202" s="50"/>
      <c r="BN8202" s="50"/>
      <c r="BO8202" s="50"/>
      <c r="BP8202" s="50"/>
      <c r="BQ8202" s="50"/>
      <c r="BR8202" s="50"/>
      <c r="BS8202" s="50"/>
      <c r="BT8202" s="50"/>
      <c r="BU8202" s="50"/>
      <c r="BV8202" s="50"/>
      <c r="BW8202" s="50"/>
      <c r="BX8202" s="50"/>
      <c r="BY8202" s="50"/>
      <c r="BZ8202" s="50"/>
      <c r="CA8202" s="50"/>
      <c r="CB8202" s="50"/>
      <c r="CC8202" s="50"/>
      <c r="CD8202" s="50"/>
      <c r="CE8202" s="50"/>
      <c r="CF8202" s="50"/>
      <c r="CG8202" s="50"/>
      <c r="CH8202" s="50"/>
      <c r="CI8202" s="50"/>
      <c r="CJ8202" s="50"/>
      <c r="CK8202" s="50"/>
      <c r="CL8202" s="50"/>
      <c r="CM8202" s="50"/>
      <c r="CN8202" s="50"/>
      <c r="CO8202" s="50"/>
      <c r="CP8202" s="50"/>
      <c r="CQ8202" s="50"/>
      <c r="CR8202" s="50"/>
      <c r="CS8202" s="50"/>
      <c r="CT8202" s="50"/>
      <c r="CU8202" s="50"/>
      <c r="CV8202" s="50"/>
      <c r="CW8202" s="50"/>
      <c r="CX8202" s="50"/>
      <c r="CY8202" s="50"/>
      <c r="CZ8202" s="50"/>
      <c r="DA8202" s="50"/>
      <c r="DB8202" s="50"/>
      <c r="DC8202" s="50"/>
      <c r="DD8202" s="50"/>
      <c r="DE8202" s="50"/>
      <c r="DF8202" s="50"/>
      <c r="DG8202" s="50"/>
    </row>
    <row r="8203" spans="1:111" x14ac:dyDescent="0.2">
      <c r="A8203" s="212"/>
      <c r="B8203" s="212"/>
      <c r="C8203" s="212"/>
      <c r="D8203" s="153"/>
      <c r="E8203" s="310"/>
      <c r="F8203" s="192"/>
      <c r="G8203" s="192"/>
      <c r="H8203" s="50"/>
      <c r="I8203" s="50"/>
      <c r="J8203" s="50"/>
      <c r="K8203" s="50"/>
      <c r="L8203" s="50"/>
      <c r="M8203" s="50"/>
      <c r="N8203" s="50"/>
      <c r="O8203" s="50"/>
      <c r="P8203" s="50"/>
      <c r="Q8203" s="50"/>
      <c r="R8203" s="50"/>
      <c r="S8203" s="50"/>
      <c r="T8203" s="50"/>
      <c r="U8203" s="50"/>
      <c r="V8203" s="50"/>
      <c r="W8203" s="50"/>
      <c r="X8203" s="50"/>
      <c r="Y8203" s="50"/>
      <c r="Z8203" s="50"/>
      <c r="AA8203" s="50"/>
      <c r="AB8203" s="50"/>
      <c r="AC8203" s="50"/>
      <c r="AD8203" s="50"/>
      <c r="AE8203" s="50"/>
      <c r="AF8203" s="50"/>
      <c r="AG8203" s="50"/>
      <c r="AH8203" s="50"/>
      <c r="AI8203" s="50"/>
      <c r="AJ8203" s="50"/>
      <c r="AK8203" s="50"/>
      <c r="AL8203" s="50"/>
      <c r="AM8203" s="50"/>
      <c r="AN8203" s="50"/>
      <c r="AO8203" s="50"/>
      <c r="AP8203" s="50"/>
      <c r="AQ8203" s="50"/>
      <c r="AR8203" s="50"/>
      <c r="AS8203" s="50"/>
      <c r="AT8203" s="50"/>
      <c r="AU8203" s="50"/>
      <c r="AV8203" s="50"/>
      <c r="AW8203" s="50"/>
      <c r="AX8203" s="50"/>
      <c r="AY8203" s="50"/>
      <c r="AZ8203" s="50"/>
      <c r="BA8203" s="50"/>
      <c r="BB8203" s="50"/>
      <c r="BC8203" s="50"/>
      <c r="BD8203" s="50"/>
      <c r="BE8203" s="50"/>
      <c r="BF8203" s="50"/>
      <c r="BG8203" s="50"/>
      <c r="BH8203" s="50"/>
      <c r="BI8203" s="50"/>
      <c r="BJ8203" s="50"/>
      <c r="BK8203" s="50"/>
      <c r="BL8203" s="50"/>
      <c r="BM8203" s="50"/>
      <c r="BN8203" s="50"/>
      <c r="BO8203" s="50"/>
      <c r="BP8203" s="50"/>
      <c r="BQ8203" s="50"/>
      <c r="BR8203" s="50"/>
      <c r="BS8203" s="50"/>
      <c r="BT8203" s="50"/>
      <c r="BU8203" s="50"/>
      <c r="BV8203" s="50"/>
      <c r="BW8203" s="50"/>
      <c r="BX8203" s="50"/>
      <c r="BY8203" s="50"/>
      <c r="BZ8203" s="50"/>
      <c r="CA8203" s="50"/>
      <c r="CB8203" s="50"/>
      <c r="CC8203" s="50"/>
      <c r="CD8203" s="50"/>
      <c r="CE8203" s="50"/>
      <c r="CF8203" s="50"/>
      <c r="CG8203" s="50"/>
      <c r="CH8203" s="50"/>
      <c r="CI8203" s="50"/>
      <c r="CJ8203" s="50"/>
      <c r="CK8203" s="50"/>
      <c r="CL8203" s="50"/>
      <c r="CM8203" s="50"/>
      <c r="CN8203" s="50"/>
      <c r="CO8203" s="50"/>
      <c r="CP8203" s="50"/>
      <c r="CQ8203" s="50"/>
      <c r="CR8203" s="50"/>
      <c r="CS8203" s="50"/>
      <c r="CT8203" s="50"/>
      <c r="CU8203" s="50"/>
      <c r="CV8203" s="50"/>
      <c r="CW8203" s="50"/>
      <c r="CX8203" s="50"/>
      <c r="CY8203" s="50"/>
      <c r="CZ8203" s="50"/>
      <c r="DA8203" s="50"/>
      <c r="DB8203" s="50"/>
      <c r="DC8203" s="50"/>
      <c r="DD8203" s="50"/>
      <c r="DE8203" s="50"/>
      <c r="DF8203" s="50"/>
      <c r="DG8203" s="50"/>
    </row>
    <row r="8204" spans="1:111" x14ac:dyDescent="0.2">
      <c r="A8204" s="212"/>
      <c r="B8204" s="212"/>
      <c r="C8204" s="212"/>
      <c r="D8204" s="153"/>
      <c r="E8204" s="310"/>
      <c r="F8204" s="192"/>
      <c r="G8204" s="192"/>
      <c r="H8204" s="50"/>
      <c r="I8204" s="50"/>
      <c r="J8204" s="50"/>
      <c r="K8204" s="50"/>
      <c r="L8204" s="50"/>
      <c r="M8204" s="50"/>
      <c r="N8204" s="50"/>
      <c r="O8204" s="50"/>
      <c r="P8204" s="50"/>
      <c r="Q8204" s="50"/>
      <c r="R8204" s="50"/>
      <c r="S8204" s="50"/>
      <c r="T8204" s="50"/>
      <c r="U8204" s="50"/>
      <c r="V8204" s="50"/>
      <c r="W8204" s="50"/>
      <c r="X8204" s="50"/>
      <c r="Y8204" s="50"/>
      <c r="Z8204" s="50"/>
      <c r="AA8204" s="50"/>
      <c r="AB8204" s="50"/>
      <c r="AC8204" s="50"/>
      <c r="AD8204" s="50"/>
      <c r="AE8204" s="50"/>
      <c r="AF8204" s="50"/>
      <c r="AG8204" s="50"/>
      <c r="AH8204" s="50"/>
      <c r="AI8204" s="50"/>
      <c r="AJ8204" s="50"/>
      <c r="AK8204" s="50"/>
      <c r="AL8204" s="50"/>
      <c r="AM8204" s="50"/>
      <c r="AN8204" s="50"/>
      <c r="AO8204" s="50"/>
      <c r="AP8204" s="50"/>
      <c r="AQ8204" s="50"/>
      <c r="AR8204" s="50"/>
      <c r="AS8204" s="50"/>
      <c r="AT8204" s="50"/>
      <c r="AU8204" s="50"/>
      <c r="AV8204" s="50"/>
      <c r="AW8204" s="50"/>
      <c r="AX8204" s="50"/>
      <c r="AY8204" s="50"/>
      <c r="AZ8204" s="50"/>
      <c r="BA8204" s="50"/>
      <c r="BB8204" s="50"/>
      <c r="BC8204" s="50"/>
      <c r="BD8204" s="50"/>
      <c r="BE8204" s="50"/>
      <c r="BF8204" s="50"/>
      <c r="BG8204" s="50"/>
      <c r="BH8204" s="50"/>
      <c r="BI8204" s="50"/>
      <c r="BJ8204" s="50"/>
      <c r="BK8204" s="50"/>
      <c r="BL8204" s="50"/>
      <c r="BM8204" s="50"/>
      <c r="BN8204" s="50"/>
      <c r="BO8204" s="50"/>
      <c r="BP8204" s="50"/>
      <c r="BQ8204" s="50"/>
      <c r="BR8204" s="50"/>
      <c r="BS8204" s="50"/>
      <c r="BT8204" s="50"/>
      <c r="BU8204" s="50"/>
      <c r="BV8204" s="50"/>
      <c r="BW8204" s="50"/>
      <c r="BX8204" s="50"/>
      <c r="BY8204" s="50"/>
      <c r="BZ8204" s="50"/>
      <c r="CA8204" s="50"/>
      <c r="CB8204" s="50"/>
      <c r="CC8204" s="50"/>
      <c r="CD8204" s="50"/>
      <c r="CE8204" s="50"/>
      <c r="CF8204" s="50"/>
      <c r="CG8204" s="50"/>
      <c r="CH8204" s="50"/>
      <c r="CI8204" s="50"/>
      <c r="CJ8204" s="50"/>
      <c r="CK8204" s="50"/>
      <c r="CL8204" s="50"/>
      <c r="CM8204" s="50"/>
      <c r="CN8204" s="50"/>
      <c r="CO8204" s="50"/>
      <c r="CP8204" s="50"/>
      <c r="CQ8204" s="50"/>
      <c r="CR8204" s="50"/>
      <c r="CS8204" s="50"/>
      <c r="CT8204" s="50"/>
      <c r="CU8204" s="50"/>
      <c r="CV8204" s="50"/>
      <c r="CW8204" s="50"/>
      <c r="CX8204" s="50"/>
      <c r="CY8204" s="50"/>
      <c r="CZ8204" s="50"/>
      <c r="DA8204" s="50"/>
      <c r="DB8204" s="50"/>
      <c r="DC8204" s="50"/>
      <c r="DD8204" s="50"/>
      <c r="DE8204" s="50"/>
      <c r="DF8204" s="50"/>
      <c r="DG8204" s="50"/>
    </row>
    <row r="8205" spans="1:111" x14ac:dyDescent="0.2">
      <c r="A8205" s="212"/>
      <c r="B8205" s="212"/>
      <c r="C8205" s="212"/>
      <c r="D8205" s="153"/>
      <c r="E8205" s="310"/>
      <c r="F8205" s="192"/>
      <c r="G8205" s="192"/>
      <c r="H8205" s="50"/>
      <c r="I8205" s="50"/>
      <c r="J8205" s="50"/>
      <c r="K8205" s="50"/>
      <c r="L8205" s="50"/>
      <c r="M8205" s="50"/>
      <c r="N8205" s="50"/>
      <c r="O8205" s="50"/>
      <c r="P8205" s="50"/>
      <c r="Q8205" s="50"/>
      <c r="R8205" s="50"/>
      <c r="S8205" s="50"/>
      <c r="T8205" s="50"/>
      <c r="U8205" s="50"/>
      <c r="V8205" s="50"/>
      <c r="W8205" s="50"/>
      <c r="X8205" s="50"/>
      <c r="Y8205" s="50"/>
      <c r="Z8205" s="50"/>
      <c r="AA8205" s="50"/>
      <c r="AB8205" s="50"/>
      <c r="AC8205" s="50"/>
      <c r="AD8205" s="50"/>
      <c r="AE8205" s="50"/>
      <c r="AF8205" s="50"/>
      <c r="AG8205" s="50"/>
      <c r="AH8205" s="50"/>
      <c r="AI8205" s="50"/>
      <c r="AJ8205" s="50"/>
      <c r="AK8205" s="50"/>
      <c r="AL8205" s="50"/>
      <c r="AM8205" s="50"/>
      <c r="AN8205" s="50"/>
      <c r="AO8205" s="50"/>
      <c r="AP8205" s="50"/>
      <c r="AQ8205" s="50"/>
      <c r="AR8205" s="50"/>
      <c r="AS8205" s="50"/>
      <c r="AT8205" s="50"/>
      <c r="AU8205" s="50"/>
      <c r="AV8205" s="50"/>
      <c r="AW8205" s="50"/>
      <c r="AX8205" s="50"/>
      <c r="AY8205" s="50"/>
      <c r="AZ8205" s="50"/>
      <c r="BA8205" s="50"/>
      <c r="BB8205" s="50"/>
      <c r="BC8205" s="50"/>
      <c r="BD8205" s="50"/>
      <c r="BE8205" s="50"/>
      <c r="BF8205" s="50"/>
      <c r="BG8205" s="50"/>
      <c r="BH8205" s="50"/>
      <c r="BI8205" s="50"/>
      <c r="BJ8205" s="50"/>
      <c r="BK8205" s="50"/>
      <c r="BL8205" s="50"/>
      <c r="BM8205" s="50"/>
      <c r="BN8205" s="50"/>
      <c r="BO8205" s="50"/>
      <c r="BP8205" s="50"/>
      <c r="BQ8205" s="50"/>
      <c r="BR8205" s="50"/>
      <c r="BS8205" s="50"/>
      <c r="BT8205" s="50"/>
      <c r="BU8205" s="50"/>
      <c r="BV8205" s="50"/>
      <c r="BW8205" s="50"/>
      <c r="BX8205" s="50"/>
      <c r="BY8205" s="50"/>
      <c r="BZ8205" s="50"/>
      <c r="CA8205" s="50"/>
      <c r="CB8205" s="50"/>
      <c r="CC8205" s="50"/>
      <c r="CD8205" s="50"/>
      <c r="CE8205" s="50"/>
      <c r="CF8205" s="50"/>
      <c r="CG8205" s="50"/>
      <c r="CH8205" s="50"/>
      <c r="CI8205" s="50"/>
      <c r="CJ8205" s="50"/>
      <c r="CK8205" s="50"/>
      <c r="CL8205" s="50"/>
      <c r="CM8205" s="50"/>
      <c r="CN8205" s="50"/>
      <c r="CO8205" s="50"/>
      <c r="CP8205" s="50"/>
      <c r="CQ8205" s="50"/>
      <c r="CR8205" s="50"/>
      <c r="CS8205" s="50"/>
      <c r="CT8205" s="50"/>
      <c r="CU8205" s="50"/>
      <c r="CV8205" s="50"/>
      <c r="CW8205" s="50"/>
      <c r="CX8205" s="50"/>
      <c r="CY8205" s="50"/>
      <c r="CZ8205" s="50"/>
      <c r="DA8205" s="50"/>
      <c r="DB8205" s="50"/>
      <c r="DC8205" s="50"/>
      <c r="DD8205" s="50"/>
      <c r="DE8205" s="50"/>
      <c r="DF8205" s="50"/>
      <c r="DG8205" s="50"/>
    </row>
    <row r="8206" spans="1:111" x14ac:dyDescent="0.2">
      <c r="A8206" s="212"/>
      <c r="B8206" s="212"/>
      <c r="C8206" s="212"/>
      <c r="D8206" s="153"/>
      <c r="E8206" s="310"/>
      <c r="F8206" s="192"/>
      <c r="G8206" s="192"/>
      <c r="H8206" s="50"/>
      <c r="I8206" s="50"/>
      <c r="J8206" s="50"/>
      <c r="K8206" s="50"/>
      <c r="L8206" s="50"/>
      <c r="M8206" s="50"/>
      <c r="N8206" s="50"/>
      <c r="O8206" s="50"/>
      <c r="P8206" s="50"/>
      <c r="Q8206" s="50"/>
      <c r="R8206" s="50"/>
      <c r="S8206" s="50"/>
      <c r="T8206" s="50"/>
      <c r="U8206" s="50"/>
      <c r="V8206" s="50"/>
      <c r="W8206" s="50"/>
      <c r="X8206" s="50"/>
      <c r="Y8206" s="50"/>
      <c r="Z8206" s="50"/>
      <c r="AA8206" s="50"/>
      <c r="AB8206" s="50"/>
      <c r="AC8206" s="50"/>
      <c r="AD8206" s="50"/>
      <c r="AE8206" s="50"/>
      <c r="AF8206" s="50"/>
      <c r="AG8206" s="50"/>
      <c r="AH8206" s="50"/>
      <c r="AI8206" s="50"/>
      <c r="AJ8206" s="50"/>
      <c r="AK8206" s="50"/>
      <c r="AL8206" s="50"/>
      <c r="AM8206" s="50"/>
      <c r="AN8206" s="50"/>
      <c r="AO8206" s="50"/>
      <c r="AP8206" s="50"/>
      <c r="AQ8206" s="50"/>
      <c r="AR8206" s="50"/>
      <c r="AS8206" s="50"/>
      <c r="AT8206" s="50"/>
      <c r="AU8206" s="50"/>
      <c r="AV8206" s="50"/>
      <c r="AW8206" s="50"/>
      <c r="AX8206" s="50"/>
      <c r="AY8206" s="50"/>
      <c r="AZ8206" s="50"/>
      <c r="BA8206" s="50"/>
      <c r="BB8206" s="50"/>
      <c r="BC8206" s="50"/>
      <c r="BD8206" s="50"/>
      <c r="BE8206" s="50"/>
      <c r="BF8206" s="50"/>
      <c r="BG8206" s="50"/>
      <c r="BH8206" s="50"/>
      <c r="BI8206" s="50"/>
      <c r="BJ8206" s="50"/>
      <c r="BK8206" s="50"/>
      <c r="BL8206" s="50"/>
      <c r="BM8206" s="50"/>
      <c r="BN8206" s="50"/>
      <c r="BO8206" s="50"/>
      <c r="BP8206" s="50"/>
      <c r="BQ8206" s="50"/>
      <c r="BR8206" s="50"/>
      <c r="BS8206" s="50"/>
      <c r="BT8206" s="50"/>
      <c r="BU8206" s="50"/>
      <c r="BV8206" s="50"/>
      <c r="BW8206" s="50"/>
      <c r="BX8206" s="50"/>
      <c r="BY8206" s="50"/>
      <c r="BZ8206" s="50"/>
      <c r="CA8206" s="50"/>
      <c r="CB8206" s="50"/>
      <c r="CC8206" s="50"/>
      <c r="CD8206" s="50"/>
      <c r="CE8206" s="50"/>
      <c r="CF8206" s="50"/>
      <c r="CG8206" s="50"/>
      <c r="CH8206" s="50"/>
      <c r="CI8206" s="50"/>
      <c r="CJ8206" s="50"/>
      <c r="CK8206" s="50"/>
      <c r="CL8206" s="50"/>
      <c r="CM8206" s="50"/>
      <c r="CN8206" s="50"/>
      <c r="CO8206" s="50"/>
      <c r="CP8206" s="50"/>
      <c r="CQ8206" s="50"/>
      <c r="CR8206" s="50"/>
      <c r="CS8206" s="50"/>
      <c r="CT8206" s="50"/>
      <c r="CU8206" s="50"/>
      <c r="CV8206" s="50"/>
      <c r="CW8206" s="50"/>
      <c r="CX8206" s="50"/>
      <c r="CY8206" s="50"/>
      <c r="CZ8206" s="50"/>
      <c r="DA8206" s="50"/>
      <c r="DB8206" s="50"/>
      <c r="DC8206" s="50"/>
      <c r="DD8206" s="50"/>
      <c r="DE8206" s="50"/>
      <c r="DF8206" s="50"/>
      <c r="DG8206" s="50"/>
    </row>
    <row r="8207" spans="1:111" x14ac:dyDescent="0.2">
      <c r="A8207" s="212"/>
      <c r="B8207" s="212"/>
      <c r="C8207" s="212"/>
      <c r="E8207" s="310"/>
      <c r="F8207" s="192"/>
      <c r="G8207" s="192"/>
      <c r="H8207" s="50"/>
      <c r="I8207" s="50"/>
      <c r="J8207" s="50"/>
      <c r="K8207" s="50"/>
      <c r="L8207" s="50"/>
      <c r="M8207" s="50"/>
      <c r="N8207" s="50"/>
      <c r="O8207" s="50"/>
      <c r="P8207" s="50"/>
      <c r="Q8207" s="50"/>
      <c r="R8207" s="50"/>
      <c r="S8207" s="50"/>
      <c r="T8207" s="50"/>
      <c r="U8207" s="50"/>
      <c r="V8207" s="50"/>
      <c r="W8207" s="50"/>
      <c r="X8207" s="50"/>
      <c r="Y8207" s="50"/>
      <c r="Z8207" s="50"/>
      <c r="AA8207" s="50"/>
      <c r="AB8207" s="50"/>
      <c r="AC8207" s="50"/>
      <c r="AD8207" s="50"/>
      <c r="AE8207" s="50"/>
      <c r="AF8207" s="50"/>
      <c r="AG8207" s="50"/>
      <c r="AH8207" s="50"/>
      <c r="AI8207" s="50"/>
      <c r="AJ8207" s="50"/>
      <c r="AK8207" s="50"/>
      <c r="AL8207" s="50"/>
      <c r="AM8207" s="50"/>
      <c r="AN8207" s="50"/>
      <c r="AO8207" s="50"/>
      <c r="AP8207" s="50"/>
      <c r="AQ8207" s="50"/>
      <c r="AR8207" s="50"/>
      <c r="AS8207" s="50"/>
      <c r="AT8207" s="50"/>
      <c r="AU8207" s="50"/>
      <c r="AV8207" s="50"/>
      <c r="AW8207" s="50"/>
      <c r="AX8207" s="50"/>
      <c r="AY8207" s="50"/>
      <c r="AZ8207" s="50"/>
      <c r="BA8207" s="50"/>
      <c r="BB8207" s="50"/>
      <c r="BC8207" s="50"/>
      <c r="BD8207" s="50"/>
      <c r="BE8207" s="50"/>
      <c r="BF8207" s="50"/>
      <c r="BG8207" s="50"/>
      <c r="BH8207" s="50"/>
      <c r="BI8207" s="50"/>
      <c r="BJ8207" s="50"/>
      <c r="BK8207" s="50"/>
      <c r="BL8207" s="50"/>
      <c r="BM8207" s="50"/>
      <c r="BN8207" s="50"/>
      <c r="BO8207" s="50"/>
      <c r="BP8207" s="50"/>
      <c r="BQ8207" s="50"/>
      <c r="BR8207" s="50"/>
      <c r="BS8207" s="50"/>
      <c r="BT8207" s="50"/>
      <c r="BU8207" s="50"/>
      <c r="BV8207" s="50"/>
      <c r="BW8207" s="50"/>
      <c r="BX8207" s="50"/>
      <c r="BY8207" s="50"/>
      <c r="BZ8207" s="50"/>
      <c r="CA8207" s="50"/>
      <c r="CB8207" s="50"/>
      <c r="CC8207" s="50"/>
      <c r="CD8207" s="50"/>
      <c r="CE8207" s="50"/>
      <c r="CF8207" s="50"/>
      <c r="CG8207" s="50"/>
      <c r="CH8207" s="50"/>
      <c r="CI8207" s="50"/>
      <c r="CJ8207" s="50"/>
      <c r="CK8207" s="50"/>
      <c r="CL8207" s="50"/>
      <c r="CM8207" s="50"/>
      <c r="CN8207" s="50"/>
      <c r="CO8207" s="50"/>
      <c r="CP8207" s="50"/>
      <c r="CQ8207" s="50"/>
      <c r="CR8207" s="50"/>
      <c r="CS8207" s="50"/>
      <c r="CT8207" s="50"/>
      <c r="CU8207" s="50"/>
      <c r="CV8207" s="50"/>
      <c r="CW8207" s="50"/>
      <c r="CX8207" s="50"/>
      <c r="CY8207" s="50"/>
      <c r="CZ8207" s="50"/>
      <c r="DA8207" s="50"/>
      <c r="DB8207" s="50"/>
      <c r="DC8207" s="50"/>
      <c r="DD8207" s="50"/>
      <c r="DE8207" s="50"/>
      <c r="DF8207" s="50"/>
      <c r="DG8207" s="50"/>
    </row>
    <row r="8208" spans="1:111" x14ac:dyDescent="0.2">
      <c r="A8208" s="212"/>
      <c r="B8208" s="212"/>
      <c r="C8208" s="212"/>
      <c r="D8208" s="155"/>
      <c r="E8208" s="310"/>
      <c r="F8208" s="192"/>
      <c r="G8208" s="192"/>
      <c r="H8208" s="50"/>
      <c r="I8208" s="50"/>
      <c r="J8208" s="50"/>
      <c r="K8208" s="50"/>
      <c r="L8208" s="50"/>
      <c r="M8208" s="50"/>
      <c r="N8208" s="50"/>
      <c r="O8208" s="50"/>
      <c r="P8208" s="50"/>
      <c r="Q8208" s="50"/>
      <c r="R8208" s="50"/>
      <c r="S8208" s="50"/>
      <c r="T8208" s="50"/>
      <c r="U8208" s="50"/>
      <c r="V8208" s="50"/>
      <c r="W8208" s="50"/>
      <c r="X8208" s="50"/>
      <c r="Y8208" s="50"/>
      <c r="Z8208" s="50"/>
      <c r="AA8208" s="50"/>
      <c r="AB8208" s="50"/>
      <c r="AC8208" s="50"/>
      <c r="AD8208" s="50"/>
      <c r="AE8208" s="50"/>
      <c r="AF8208" s="50"/>
      <c r="AG8208" s="50"/>
      <c r="AH8208" s="50"/>
      <c r="AI8208" s="50"/>
      <c r="AJ8208" s="50"/>
      <c r="AK8208" s="50"/>
      <c r="AL8208" s="50"/>
      <c r="AM8208" s="50"/>
      <c r="AN8208" s="50"/>
      <c r="AO8208" s="50"/>
      <c r="AP8208" s="50"/>
      <c r="AQ8208" s="50"/>
      <c r="AR8208" s="50"/>
      <c r="AS8208" s="50"/>
      <c r="AT8208" s="50"/>
      <c r="AU8208" s="50"/>
      <c r="AV8208" s="50"/>
      <c r="AW8208" s="50"/>
      <c r="AX8208" s="50"/>
      <c r="AY8208" s="50"/>
      <c r="AZ8208" s="50"/>
      <c r="BA8208" s="50"/>
      <c r="BB8208" s="50"/>
      <c r="BC8208" s="50"/>
      <c r="BD8208" s="50"/>
      <c r="BE8208" s="50"/>
      <c r="BF8208" s="50"/>
      <c r="BG8208" s="50"/>
      <c r="BH8208" s="50"/>
      <c r="BI8208" s="50"/>
      <c r="BJ8208" s="50"/>
      <c r="BK8208" s="50"/>
      <c r="BL8208" s="50"/>
      <c r="BM8208" s="50"/>
      <c r="BN8208" s="50"/>
      <c r="BO8208" s="50"/>
      <c r="BP8208" s="50"/>
      <c r="BQ8208" s="50"/>
      <c r="BR8208" s="50"/>
      <c r="BS8208" s="50"/>
      <c r="BT8208" s="50"/>
      <c r="BU8208" s="50"/>
      <c r="BV8208" s="50"/>
      <c r="BW8208" s="50"/>
      <c r="BX8208" s="50"/>
      <c r="BY8208" s="50"/>
      <c r="BZ8208" s="50"/>
      <c r="CA8208" s="50"/>
      <c r="CB8208" s="50"/>
      <c r="CC8208" s="50"/>
      <c r="CD8208" s="50"/>
      <c r="CE8208" s="50"/>
      <c r="CF8208" s="50"/>
      <c r="CG8208" s="50"/>
      <c r="CH8208" s="50"/>
      <c r="CI8208" s="50"/>
      <c r="CJ8208" s="50"/>
      <c r="CK8208" s="50"/>
      <c r="CL8208" s="50"/>
      <c r="CM8208" s="50"/>
      <c r="CN8208" s="50"/>
      <c r="CO8208" s="50"/>
      <c r="CP8208" s="50"/>
      <c r="CQ8208" s="50"/>
      <c r="CR8208" s="50"/>
      <c r="CS8208" s="50"/>
      <c r="CT8208" s="50"/>
      <c r="CU8208" s="50"/>
      <c r="CV8208" s="50"/>
      <c r="CW8208" s="50"/>
      <c r="CX8208" s="50"/>
      <c r="CY8208" s="50"/>
      <c r="CZ8208" s="50"/>
      <c r="DA8208" s="50"/>
      <c r="DB8208" s="50"/>
      <c r="DC8208" s="50"/>
      <c r="DD8208" s="50"/>
      <c r="DE8208" s="50"/>
      <c r="DF8208" s="50"/>
      <c r="DG8208" s="50"/>
    </row>
    <row r="8209" spans="1:111" x14ac:dyDescent="0.2">
      <c r="A8209" s="212"/>
      <c r="B8209" s="212"/>
      <c r="C8209" s="212"/>
      <c r="D8209" s="153"/>
      <c r="E8209" s="310"/>
      <c r="F8209" s="192"/>
      <c r="G8209" s="192"/>
      <c r="H8209" s="50"/>
      <c r="I8209" s="50"/>
      <c r="J8209" s="50"/>
      <c r="K8209" s="50"/>
      <c r="L8209" s="50"/>
      <c r="M8209" s="50"/>
      <c r="N8209" s="50"/>
      <c r="O8209" s="50"/>
      <c r="P8209" s="50"/>
      <c r="Q8209" s="50"/>
      <c r="R8209" s="50"/>
      <c r="S8209" s="50"/>
      <c r="T8209" s="50"/>
      <c r="U8209" s="50"/>
      <c r="V8209" s="50"/>
      <c r="W8209" s="50"/>
      <c r="X8209" s="50"/>
      <c r="Y8209" s="50"/>
      <c r="Z8209" s="50"/>
      <c r="AA8209" s="50"/>
      <c r="AB8209" s="50"/>
      <c r="AC8209" s="50"/>
      <c r="AD8209" s="50"/>
      <c r="AE8209" s="50"/>
      <c r="AF8209" s="50"/>
      <c r="AG8209" s="50"/>
      <c r="AH8209" s="50"/>
      <c r="AI8209" s="50"/>
      <c r="AJ8209" s="50"/>
      <c r="AK8209" s="50"/>
      <c r="AL8209" s="50"/>
      <c r="AM8209" s="50"/>
      <c r="AN8209" s="50"/>
      <c r="AO8209" s="50"/>
      <c r="AP8209" s="50"/>
      <c r="AQ8209" s="50"/>
      <c r="AR8209" s="50"/>
      <c r="AS8209" s="50"/>
      <c r="AT8209" s="50"/>
      <c r="AU8209" s="50"/>
      <c r="AV8209" s="50"/>
      <c r="AW8209" s="50"/>
      <c r="AX8209" s="50"/>
      <c r="AY8209" s="50"/>
      <c r="AZ8209" s="50"/>
      <c r="BA8209" s="50"/>
      <c r="BB8209" s="50"/>
      <c r="BC8209" s="50"/>
      <c r="BD8209" s="50"/>
      <c r="BE8209" s="50"/>
      <c r="BF8209" s="50"/>
      <c r="BG8209" s="50"/>
      <c r="BH8209" s="50"/>
      <c r="BI8209" s="50"/>
      <c r="BJ8209" s="50"/>
      <c r="BK8209" s="50"/>
      <c r="BL8209" s="50"/>
      <c r="BM8209" s="50"/>
      <c r="BN8209" s="50"/>
      <c r="BO8209" s="50"/>
      <c r="BP8209" s="50"/>
      <c r="BQ8209" s="50"/>
      <c r="BR8209" s="50"/>
      <c r="BS8209" s="50"/>
      <c r="BT8209" s="50"/>
      <c r="BU8209" s="50"/>
      <c r="BV8209" s="50"/>
      <c r="BW8209" s="50"/>
      <c r="BX8209" s="50"/>
      <c r="BY8209" s="50"/>
      <c r="BZ8209" s="50"/>
      <c r="CA8209" s="50"/>
      <c r="CB8209" s="50"/>
      <c r="CC8209" s="50"/>
      <c r="CD8209" s="50"/>
      <c r="CE8209" s="50"/>
      <c r="CF8209" s="50"/>
      <c r="CG8209" s="50"/>
      <c r="CH8209" s="50"/>
      <c r="CI8209" s="50"/>
      <c r="CJ8209" s="50"/>
      <c r="CK8209" s="50"/>
      <c r="CL8209" s="50"/>
      <c r="CM8209" s="50"/>
      <c r="CN8209" s="50"/>
      <c r="CO8209" s="50"/>
      <c r="CP8209" s="50"/>
      <c r="CQ8209" s="50"/>
      <c r="CR8209" s="50"/>
      <c r="CS8209" s="50"/>
      <c r="CT8209" s="50"/>
      <c r="CU8209" s="50"/>
      <c r="CV8209" s="50"/>
      <c r="CW8209" s="50"/>
      <c r="CX8209" s="50"/>
      <c r="CY8209" s="50"/>
      <c r="CZ8209" s="50"/>
      <c r="DA8209" s="50"/>
      <c r="DB8209" s="50"/>
      <c r="DC8209" s="50"/>
      <c r="DD8209" s="50"/>
      <c r="DE8209" s="50"/>
      <c r="DF8209" s="50"/>
      <c r="DG8209" s="50"/>
    </row>
    <row r="8210" spans="1:111" x14ac:dyDescent="0.2">
      <c r="A8210" s="212"/>
      <c r="B8210" s="212"/>
      <c r="C8210" s="212"/>
      <c r="D8210" s="153"/>
      <c r="E8210" s="310"/>
      <c r="F8210" s="192"/>
      <c r="G8210" s="192"/>
      <c r="H8210" s="50"/>
      <c r="I8210" s="50"/>
      <c r="J8210" s="50"/>
      <c r="K8210" s="50"/>
      <c r="L8210" s="50"/>
      <c r="M8210" s="50"/>
      <c r="N8210" s="50"/>
      <c r="O8210" s="50"/>
      <c r="P8210" s="50"/>
      <c r="Q8210" s="50"/>
      <c r="R8210" s="50"/>
      <c r="S8210" s="50"/>
      <c r="T8210" s="50"/>
      <c r="U8210" s="50"/>
      <c r="V8210" s="50"/>
      <c r="W8210" s="50"/>
      <c r="X8210" s="50"/>
      <c r="Y8210" s="50"/>
      <c r="Z8210" s="50"/>
      <c r="AA8210" s="50"/>
      <c r="AB8210" s="50"/>
      <c r="AC8210" s="50"/>
      <c r="AD8210" s="50"/>
      <c r="AE8210" s="50"/>
      <c r="AF8210" s="50"/>
      <c r="AG8210" s="50"/>
      <c r="AH8210" s="50"/>
      <c r="AI8210" s="50"/>
      <c r="AJ8210" s="50"/>
      <c r="AK8210" s="50"/>
      <c r="AL8210" s="50"/>
      <c r="AM8210" s="50"/>
      <c r="AN8210" s="50"/>
      <c r="AO8210" s="50"/>
      <c r="AP8210" s="50"/>
      <c r="AQ8210" s="50"/>
      <c r="AR8210" s="50"/>
      <c r="AS8210" s="50"/>
      <c r="AT8210" s="50"/>
      <c r="AU8210" s="50"/>
      <c r="AV8210" s="50"/>
      <c r="AW8210" s="50"/>
      <c r="AX8210" s="50"/>
      <c r="AY8210" s="50"/>
      <c r="AZ8210" s="50"/>
      <c r="BA8210" s="50"/>
      <c r="BB8210" s="50"/>
      <c r="BC8210" s="50"/>
      <c r="BD8210" s="50"/>
      <c r="BE8210" s="50"/>
      <c r="BF8210" s="50"/>
      <c r="BG8210" s="50"/>
      <c r="BH8210" s="50"/>
      <c r="BI8210" s="50"/>
      <c r="BJ8210" s="50"/>
      <c r="BK8210" s="50"/>
      <c r="BL8210" s="50"/>
      <c r="BM8210" s="50"/>
      <c r="BN8210" s="50"/>
      <c r="BO8210" s="50"/>
      <c r="BP8210" s="50"/>
      <c r="BQ8210" s="50"/>
      <c r="BR8210" s="50"/>
      <c r="BS8210" s="50"/>
      <c r="BT8210" s="50"/>
      <c r="BU8210" s="50"/>
      <c r="BV8210" s="50"/>
      <c r="BW8210" s="50"/>
      <c r="BX8210" s="50"/>
      <c r="BY8210" s="50"/>
      <c r="BZ8210" s="50"/>
      <c r="CA8210" s="50"/>
      <c r="CB8210" s="50"/>
      <c r="CC8210" s="50"/>
      <c r="CD8210" s="50"/>
      <c r="CE8210" s="50"/>
      <c r="CF8210" s="50"/>
      <c r="CG8210" s="50"/>
      <c r="CH8210" s="50"/>
      <c r="CI8210" s="50"/>
      <c r="CJ8210" s="50"/>
      <c r="CK8210" s="50"/>
      <c r="CL8210" s="50"/>
      <c r="CM8210" s="50"/>
      <c r="CN8210" s="50"/>
      <c r="CO8210" s="50"/>
      <c r="CP8210" s="50"/>
      <c r="CQ8210" s="50"/>
      <c r="CR8210" s="50"/>
      <c r="CS8210" s="50"/>
      <c r="CT8210" s="50"/>
      <c r="CU8210" s="50"/>
      <c r="CV8210" s="50"/>
      <c r="CW8210" s="50"/>
      <c r="CX8210" s="50"/>
      <c r="CY8210" s="50"/>
      <c r="CZ8210" s="50"/>
      <c r="DA8210" s="50"/>
      <c r="DB8210" s="50"/>
      <c r="DC8210" s="50"/>
      <c r="DD8210" s="50"/>
      <c r="DE8210" s="50"/>
      <c r="DF8210" s="50"/>
      <c r="DG8210" s="50"/>
    </row>
    <row r="8211" spans="1:111" x14ac:dyDescent="0.2">
      <c r="A8211" s="212"/>
      <c r="B8211" s="212"/>
      <c r="C8211" s="212"/>
      <c r="D8211" s="155"/>
      <c r="E8211" s="310"/>
      <c r="F8211" s="192"/>
      <c r="G8211" s="192"/>
      <c r="H8211" s="50"/>
      <c r="I8211" s="50"/>
      <c r="J8211" s="50"/>
      <c r="K8211" s="50"/>
      <c r="L8211" s="50"/>
      <c r="M8211" s="50"/>
      <c r="N8211" s="50"/>
      <c r="O8211" s="50"/>
      <c r="P8211" s="50"/>
      <c r="Q8211" s="50"/>
      <c r="R8211" s="50"/>
      <c r="S8211" s="50"/>
      <c r="T8211" s="50"/>
      <c r="U8211" s="50"/>
      <c r="V8211" s="50"/>
      <c r="W8211" s="50"/>
      <c r="X8211" s="50"/>
      <c r="Y8211" s="50"/>
      <c r="Z8211" s="50"/>
      <c r="AA8211" s="50"/>
      <c r="AB8211" s="50"/>
      <c r="AC8211" s="50"/>
      <c r="AD8211" s="50"/>
      <c r="AE8211" s="50"/>
      <c r="AF8211" s="50"/>
      <c r="AG8211" s="50"/>
      <c r="AH8211" s="50"/>
      <c r="AI8211" s="50"/>
      <c r="AJ8211" s="50"/>
      <c r="AK8211" s="50"/>
      <c r="AL8211" s="50"/>
      <c r="AM8211" s="50"/>
      <c r="AN8211" s="50"/>
      <c r="AO8211" s="50"/>
      <c r="AP8211" s="50"/>
      <c r="AQ8211" s="50"/>
      <c r="AR8211" s="50"/>
      <c r="AS8211" s="50"/>
      <c r="AT8211" s="50"/>
      <c r="AU8211" s="50"/>
      <c r="AV8211" s="50"/>
      <c r="AW8211" s="50"/>
      <c r="AX8211" s="50"/>
      <c r="AY8211" s="50"/>
      <c r="AZ8211" s="50"/>
      <c r="BA8211" s="50"/>
      <c r="BB8211" s="50"/>
      <c r="BC8211" s="50"/>
      <c r="BD8211" s="50"/>
      <c r="BE8211" s="50"/>
      <c r="BF8211" s="50"/>
      <c r="BG8211" s="50"/>
      <c r="BH8211" s="50"/>
      <c r="BI8211" s="50"/>
      <c r="BJ8211" s="50"/>
      <c r="BK8211" s="50"/>
      <c r="BL8211" s="50"/>
      <c r="BM8211" s="50"/>
      <c r="BN8211" s="50"/>
      <c r="BO8211" s="50"/>
      <c r="BP8211" s="50"/>
      <c r="BQ8211" s="50"/>
      <c r="BR8211" s="50"/>
      <c r="BS8211" s="50"/>
      <c r="BT8211" s="50"/>
      <c r="BU8211" s="50"/>
      <c r="BV8211" s="50"/>
      <c r="BW8211" s="50"/>
      <c r="BX8211" s="50"/>
      <c r="BY8211" s="50"/>
      <c r="BZ8211" s="50"/>
      <c r="CA8211" s="50"/>
      <c r="CB8211" s="50"/>
      <c r="CC8211" s="50"/>
      <c r="CD8211" s="50"/>
      <c r="CE8211" s="50"/>
      <c r="CF8211" s="50"/>
      <c r="CG8211" s="50"/>
      <c r="CH8211" s="50"/>
      <c r="CI8211" s="50"/>
      <c r="CJ8211" s="50"/>
      <c r="CK8211" s="50"/>
      <c r="CL8211" s="50"/>
      <c r="CM8211" s="50"/>
      <c r="CN8211" s="50"/>
      <c r="CO8211" s="50"/>
      <c r="CP8211" s="50"/>
      <c r="CQ8211" s="50"/>
      <c r="CR8211" s="50"/>
      <c r="CS8211" s="50"/>
      <c r="CT8211" s="50"/>
      <c r="CU8211" s="50"/>
      <c r="CV8211" s="50"/>
      <c r="CW8211" s="50"/>
      <c r="CX8211" s="50"/>
      <c r="CY8211" s="50"/>
      <c r="CZ8211" s="50"/>
      <c r="DA8211" s="50"/>
      <c r="DB8211" s="50"/>
      <c r="DC8211" s="50"/>
      <c r="DD8211" s="50"/>
      <c r="DE8211" s="50"/>
      <c r="DF8211" s="50"/>
      <c r="DG8211" s="50"/>
    </row>
    <row r="8212" spans="1:111" x14ac:dyDescent="0.2">
      <c r="A8212" s="212"/>
      <c r="B8212" s="212"/>
      <c r="C8212" s="212"/>
      <c r="D8212" s="153"/>
      <c r="E8212" s="310"/>
      <c r="F8212" s="192"/>
      <c r="G8212" s="192"/>
      <c r="H8212" s="50"/>
      <c r="I8212" s="50"/>
      <c r="J8212" s="50"/>
      <c r="K8212" s="50"/>
      <c r="L8212" s="50"/>
      <c r="M8212" s="50"/>
      <c r="N8212" s="50"/>
      <c r="O8212" s="50"/>
      <c r="P8212" s="50"/>
      <c r="Q8212" s="50"/>
      <c r="R8212" s="50"/>
      <c r="S8212" s="50"/>
      <c r="T8212" s="50"/>
      <c r="U8212" s="50"/>
      <c r="V8212" s="50"/>
      <c r="W8212" s="50"/>
      <c r="X8212" s="50"/>
      <c r="Y8212" s="50"/>
      <c r="Z8212" s="50"/>
      <c r="AA8212" s="50"/>
      <c r="AB8212" s="50"/>
      <c r="AC8212" s="50"/>
      <c r="AD8212" s="50"/>
      <c r="AE8212" s="50"/>
      <c r="AF8212" s="50"/>
      <c r="AG8212" s="50"/>
      <c r="AH8212" s="50"/>
      <c r="AI8212" s="50"/>
      <c r="AJ8212" s="50"/>
      <c r="AK8212" s="50"/>
      <c r="AL8212" s="50"/>
      <c r="AM8212" s="50"/>
      <c r="AN8212" s="50"/>
      <c r="AO8212" s="50"/>
      <c r="AP8212" s="50"/>
      <c r="AQ8212" s="50"/>
      <c r="AR8212" s="50"/>
      <c r="AS8212" s="50"/>
      <c r="AT8212" s="50"/>
      <c r="AU8212" s="50"/>
      <c r="AV8212" s="50"/>
      <c r="AW8212" s="50"/>
      <c r="AX8212" s="50"/>
      <c r="AY8212" s="50"/>
      <c r="AZ8212" s="50"/>
      <c r="BA8212" s="50"/>
      <c r="BB8212" s="50"/>
      <c r="BC8212" s="50"/>
      <c r="BD8212" s="50"/>
      <c r="BE8212" s="50"/>
      <c r="BF8212" s="50"/>
      <c r="BG8212" s="50"/>
      <c r="BH8212" s="50"/>
      <c r="BI8212" s="50"/>
      <c r="BJ8212" s="50"/>
      <c r="BK8212" s="50"/>
      <c r="BL8212" s="50"/>
      <c r="BM8212" s="50"/>
      <c r="BN8212" s="50"/>
      <c r="BO8212" s="50"/>
      <c r="BP8212" s="50"/>
      <c r="BQ8212" s="50"/>
      <c r="BR8212" s="50"/>
      <c r="BS8212" s="50"/>
      <c r="BT8212" s="50"/>
      <c r="BU8212" s="50"/>
      <c r="BV8212" s="50"/>
      <c r="BW8212" s="50"/>
      <c r="BX8212" s="50"/>
      <c r="BY8212" s="50"/>
      <c r="BZ8212" s="50"/>
      <c r="CA8212" s="50"/>
      <c r="CB8212" s="50"/>
      <c r="CC8212" s="50"/>
      <c r="CD8212" s="50"/>
      <c r="CE8212" s="50"/>
      <c r="CF8212" s="50"/>
      <c r="CG8212" s="50"/>
      <c r="CH8212" s="50"/>
      <c r="CI8212" s="50"/>
      <c r="CJ8212" s="50"/>
      <c r="CK8212" s="50"/>
      <c r="CL8212" s="50"/>
      <c r="CM8212" s="50"/>
      <c r="CN8212" s="50"/>
      <c r="CO8212" s="50"/>
      <c r="CP8212" s="50"/>
      <c r="CQ8212" s="50"/>
      <c r="CR8212" s="50"/>
      <c r="CS8212" s="50"/>
      <c r="CT8212" s="50"/>
      <c r="CU8212" s="50"/>
      <c r="CV8212" s="50"/>
      <c r="CW8212" s="50"/>
      <c r="CX8212" s="50"/>
      <c r="CY8212" s="50"/>
      <c r="CZ8212" s="50"/>
      <c r="DA8212" s="50"/>
      <c r="DB8212" s="50"/>
      <c r="DC8212" s="50"/>
      <c r="DD8212" s="50"/>
      <c r="DE8212" s="50"/>
      <c r="DF8212" s="50"/>
      <c r="DG8212" s="50"/>
    </row>
    <row r="8213" spans="1:111" x14ac:dyDescent="0.2">
      <c r="A8213" s="212"/>
      <c r="B8213" s="212"/>
      <c r="C8213" s="212"/>
      <c r="D8213" s="153"/>
      <c r="E8213" s="310"/>
      <c r="F8213" s="192"/>
      <c r="G8213" s="192"/>
      <c r="H8213" s="50"/>
      <c r="I8213" s="50"/>
      <c r="J8213" s="50"/>
      <c r="K8213" s="50"/>
      <c r="L8213" s="50"/>
      <c r="M8213" s="50"/>
      <c r="N8213" s="50"/>
      <c r="O8213" s="50"/>
      <c r="P8213" s="50"/>
      <c r="Q8213" s="50"/>
      <c r="R8213" s="50"/>
      <c r="S8213" s="50"/>
      <c r="T8213" s="50"/>
      <c r="U8213" s="50"/>
      <c r="V8213" s="50"/>
      <c r="W8213" s="50"/>
      <c r="X8213" s="50"/>
      <c r="Y8213" s="50"/>
      <c r="Z8213" s="50"/>
      <c r="AA8213" s="50"/>
      <c r="AB8213" s="50"/>
      <c r="AC8213" s="50"/>
      <c r="AD8213" s="50"/>
      <c r="AE8213" s="50"/>
      <c r="AF8213" s="50"/>
      <c r="AG8213" s="50"/>
      <c r="AH8213" s="50"/>
      <c r="AI8213" s="50"/>
      <c r="AJ8213" s="50"/>
      <c r="AK8213" s="50"/>
      <c r="AL8213" s="50"/>
      <c r="AM8213" s="50"/>
      <c r="AN8213" s="50"/>
      <c r="AO8213" s="50"/>
      <c r="AP8213" s="50"/>
      <c r="AQ8213" s="50"/>
      <c r="AR8213" s="50"/>
      <c r="AS8213" s="50"/>
      <c r="AT8213" s="50"/>
      <c r="AU8213" s="50"/>
      <c r="AV8213" s="50"/>
      <c r="AW8213" s="50"/>
      <c r="AX8213" s="50"/>
      <c r="AY8213" s="50"/>
      <c r="AZ8213" s="50"/>
      <c r="BA8213" s="50"/>
      <c r="BB8213" s="50"/>
      <c r="BC8213" s="50"/>
      <c r="BD8213" s="50"/>
      <c r="BE8213" s="50"/>
      <c r="BF8213" s="50"/>
      <c r="BG8213" s="50"/>
      <c r="BH8213" s="50"/>
      <c r="BI8213" s="50"/>
      <c r="BJ8213" s="50"/>
      <c r="BK8213" s="50"/>
      <c r="BL8213" s="50"/>
      <c r="BM8213" s="50"/>
      <c r="BN8213" s="50"/>
      <c r="BO8213" s="50"/>
      <c r="BP8213" s="50"/>
      <c r="BQ8213" s="50"/>
      <c r="BR8213" s="50"/>
      <c r="BS8213" s="50"/>
      <c r="BT8213" s="50"/>
      <c r="BU8213" s="50"/>
      <c r="BV8213" s="50"/>
      <c r="BW8213" s="50"/>
      <c r="BX8213" s="50"/>
      <c r="BY8213" s="50"/>
      <c r="BZ8213" s="50"/>
      <c r="CA8213" s="50"/>
      <c r="CB8213" s="50"/>
      <c r="CC8213" s="50"/>
      <c r="CD8213" s="50"/>
      <c r="CE8213" s="50"/>
      <c r="CF8213" s="50"/>
      <c r="CG8213" s="50"/>
      <c r="CH8213" s="50"/>
      <c r="CI8213" s="50"/>
      <c r="CJ8213" s="50"/>
      <c r="CK8213" s="50"/>
      <c r="CL8213" s="50"/>
      <c r="CM8213" s="50"/>
      <c r="CN8213" s="50"/>
      <c r="CO8213" s="50"/>
      <c r="CP8213" s="50"/>
      <c r="CQ8213" s="50"/>
      <c r="CR8213" s="50"/>
      <c r="CS8213" s="50"/>
      <c r="CT8213" s="50"/>
      <c r="CU8213" s="50"/>
      <c r="CV8213" s="50"/>
      <c r="CW8213" s="50"/>
      <c r="CX8213" s="50"/>
      <c r="CY8213" s="50"/>
      <c r="CZ8213" s="50"/>
      <c r="DA8213" s="50"/>
      <c r="DB8213" s="50"/>
      <c r="DC8213" s="50"/>
      <c r="DD8213" s="50"/>
      <c r="DE8213" s="50"/>
      <c r="DF8213" s="50"/>
      <c r="DG8213" s="50"/>
    </row>
    <row r="8214" spans="1:111" x14ac:dyDescent="0.2">
      <c r="A8214" s="212"/>
      <c r="B8214" s="212"/>
      <c r="C8214" s="212"/>
      <c r="D8214" s="155"/>
      <c r="E8214" s="310"/>
      <c r="F8214" s="192"/>
      <c r="G8214" s="192"/>
      <c r="H8214" s="50"/>
      <c r="I8214" s="50"/>
      <c r="J8214" s="50"/>
      <c r="K8214" s="50"/>
      <c r="L8214" s="50"/>
      <c r="M8214" s="50"/>
      <c r="N8214" s="50"/>
      <c r="O8214" s="50"/>
      <c r="P8214" s="50"/>
      <c r="Q8214" s="50"/>
      <c r="R8214" s="50"/>
      <c r="S8214" s="50"/>
      <c r="T8214" s="50"/>
      <c r="U8214" s="50"/>
      <c r="V8214" s="50"/>
      <c r="W8214" s="50"/>
      <c r="X8214" s="50"/>
      <c r="Y8214" s="50"/>
      <c r="Z8214" s="50"/>
      <c r="AA8214" s="50"/>
      <c r="AB8214" s="50"/>
      <c r="AC8214" s="50"/>
      <c r="AD8214" s="50"/>
      <c r="AE8214" s="50"/>
      <c r="AF8214" s="50"/>
      <c r="AG8214" s="50"/>
      <c r="AH8214" s="50"/>
      <c r="AI8214" s="50"/>
      <c r="AJ8214" s="50"/>
      <c r="AK8214" s="50"/>
      <c r="AL8214" s="50"/>
      <c r="AM8214" s="50"/>
      <c r="AN8214" s="50"/>
      <c r="AO8214" s="50"/>
      <c r="AP8214" s="50"/>
      <c r="AQ8214" s="50"/>
      <c r="AR8214" s="50"/>
      <c r="AS8214" s="50"/>
      <c r="AT8214" s="50"/>
      <c r="AU8214" s="50"/>
      <c r="AV8214" s="50"/>
      <c r="AW8214" s="50"/>
      <c r="AX8214" s="50"/>
      <c r="AY8214" s="50"/>
      <c r="AZ8214" s="50"/>
      <c r="BA8214" s="50"/>
      <c r="BB8214" s="50"/>
      <c r="BC8214" s="50"/>
      <c r="BD8214" s="50"/>
      <c r="BE8214" s="50"/>
      <c r="BF8214" s="50"/>
      <c r="BG8214" s="50"/>
      <c r="BH8214" s="50"/>
      <c r="BI8214" s="50"/>
      <c r="BJ8214" s="50"/>
      <c r="BK8214" s="50"/>
      <c r="BL8214" s="50"/>
      <c r="BM8214" s="50"/>
      <c r="BN8214" s="50"/>
      <c r="BO8214" s="50"/>
      <c r="BP8214" s="50"/>
      <c r="BQ8214" s="50"/>
      <c r="BR8214" s="50"/>
      <c r="BS8214" s="50"/>
      <c r="BT8214" s="50"/>
      <c r="BU8214" s="50"/>
      <c r="BV8214" s="50"/>
      <c r="BW8214" s="50"/>
      <c r="BX8214" s="50"/>
      <c r="BY8214" s="50"/>
      <c r="BZ8214" s="50"/>
      <c r="CA8214" s="50"/>
      <c r="CB8214" s="50"/>
      <c r="CC8214" s="50"/>
      <c r="CD8214" s="50"/>
      <c r="CE8214" s="50"/>
      <c r="CF8214" s="50"/>
      <c r="CG8214" s="50"/>
      <c r="CH8214" s="50"/>
      <c r="CI8214" s="50"/>
      <c r="CJ8214" s="50"/>
      <c r="CK8214" s="50"/>
      <c r="CL8214" s="50"/>
      <c r="CM8214" s="50"/>
      <c r="CN8214" s="50"/>
      <c r="CO8214" s="50"/>
      <c r="CP8214" s="50"/>
      <c r="CQ8214" s="50"/>
      <c r="CR8214" s="50"/>
      <c r="CS8214" s="50"/>
      <c r="CT8214" s="50"/>
      <c r="CU8214" s="50"/>
      <c r="CV8214" s="50"/>
      <c r="CW8214" s="50"/>
      <c r="CX8214" s="50"/>
      <c r="CY8214" s="50"/>
      <c r="CZ8214" s="50"/>
      <c r="DA8214" s="50"/>
      <c r="DB8214" s="50"/>
      <c r="DC8214" s="50"/>
      <c r="DD8214" s="50"/>
      <c r="DE8214" s="50"/>
      <c r="DF8214" s="50"/>
      <c r="DG8214" s="50"/>
    </row>
    <row r="8215" spans="1:111" x14ac:dyDescent="0.2">
      <c r="A8215" s="212"/>
      <c r="B8215" s="212"/>
      <c r="C8215" s="212"/>
      <c r="D8215" s="153"/>
      <c r="E8215" s="310"/>
      <c r="F8215" s="192"/>
      <c r="G8215" s="192"/>
      <c r="H8215" s="50"/>
      <c r="I8215" s="50"/>
      <c r="J8215" s="50"/>
      <c r="K8215" s="50"/>
      <c r="L8215" s="50"/>
      <c r="M8215" s="50"/>
      <c r="N8215" s="50"/>
      <c r="O8215" s="50"/>
      <c r="P8215" s="50"/>
      <c r="Q8215" s="50"/>
      <c r="R8215" s="50"/>
      <c r="S8215" s="50"/>
      <c r="T8215" s="50"/>
      <c r="U8215" s="50"/>
      <c r="V8215" s="50"/>
      <c r="W8215" s="50"/>
      <c r="X8215" s="50"/>
      <c r="Y8215" s="50"/>
      <c r="Z8215" s="50"/>
      <c r="AA8215" s="50"/>
      <c r="AB8215" s="50"/>
      <c r="AC8215" s="50"/>
      <c r="AD8215" s="50"/>
      <c r="AE8215" s="50"/>
      <c r="AF8215" s="50"/>
      <c r="AG8215" s="50"/>
      <c r="AH8215" s="50"/>
      <c r="AI8215" s="50"/>
      <c r="AJ8215" s="50"/>
      <c r="AK8215" s="50"/>
      <c r="AL8215" s="50"/>
      <c r="AM8215" s="50"/>
      <c r="AN8215" s="50"/>
      <c r="AO8215" s="50"/>
      <c r="AP8215" s="50"/>
      <c r="AQ8215" s="50"/>
      <c r="AR8215" s="50"/>
      <c r="AS8215" s="50"/>
      <c r="AT8215" s="50"/>
      <c r="AU8215" s="50"/>
      <c r="AV8215" s="50"/>
      <c r="AW8215" s="50"/>
      <c r="AX8215" s="50"/>
      <c r="AY8215" s="50"/>
      <c r="AZ8215" s="50"/>
      <c r="BA8215" s="50"/>
      <c r="BB8215" s="50"/>
      <c r="BC8215" s="50"/>
      <c r="BD8215" s="50"/>
      <c r="BE8215" s="50"/>
      <c r="BF8215" s="50"/>
      <c r="BG8215" s="50"/>
      <c r="BH8215" s="50"/>
      <c r="BI8215" s="50"/>
      <c r="BJ8215" s="50"/>
      <c r="BK8215" s="50"/>
      <c r="BL8215" s="50"/>
      <c r="BM8215" s="50"/>
      <c r="BN8215" s="50"/>
      <c r="BO8215" s="50"/>
      <c r="BP8215" s="50"/>
      <c r="BQ8215" s="50"/>
      <c r="BR8215" s="50"/>
      <c r="BS8215" s="50"/>
      <c r="BT8215" s="50"/>
      <c r="BU8215" s="50"/>
      <c r="BV8215" s="50"/>
      <c r="BW8215" s="50"/>
      <c r="BX8215" s="50"/>
      <c r="BY8215" s="50"/>
      <c r="BZ8215" s="50"/>
      <c r="CA8215" s="50"/>
      <c r="CB8215" s="50"/>
      <c r="CC8215" s="50"/>
      <c r="CD8215" s="50"/>
      <c r="CE8215" s="50"/>
      <c r="CF8215" s="50"/>
      <c r="CG8215" s="50"/>
      <c r="CH8215" s="50"/>
      <c r="CI8215" s="50"/>
      <c r="CJ8215" s="50"/>
      <c r="CK8215" s="50"/>
      <c r="CL8215" s="50"/>
      <c r="CM8215" s="50"/>
      <c r="CN8215" s="50"/>
      <c r="CO8215" s="50"/>
      <c r="CP8215" s="50"/>
      <c r="CQ8215" s="50"/>
      <c r="CR8215" s="50"/>
      <c r="CS8215" s="50"/>
      <c r="CT8215" s="50"/>
      <c r="CU8215" s="50"/>
      <c r="CV8215" s="50"/>
      <c r="CW8215" s="50"/>
      <c r="CX8215" s="50"/>
      <c r="CY8215" s="50"/>
      <c r="CZ8215" s="50"/>
      <c r="DA8215" s="50"/>
      <c r="DB8215" s="50"/>
      <c r="DC8215" s="50"/>
      <c r="DD8215" s="50"/>
      <c r="DE8215" s="50"/>
      <c r="DF8215" s="50"/>
      <c r="DG8215" s="50"/>
    </row>
    <row r="8216" spans="1:111" x14ac:dyDescent="0.2">
      <c r="A8216" s="212"/>
      <c r="B8216" s="212"/>
      <c r="C8216" s="212"/>
      <c r="D8216" s="153"/>
      <c r="E8216" s="310"/>
      <c r="F8216" s="192"/>
      <c r="G8216" s="192"/>
      <c r="H8216" s="50"/>
      <c r="I8216" s="50"/>
      <c r="J8216" s="50"/>
      <c r="K8216" s="50"/>
      <c r="L8216" s="50"/>
      <c r="M8216" s="50"/>
      <c r="N8216" s="50"/>
      <c r="O8216" s="50"/>
      <c r="P8216" s="50"/>
      <c r="Q8216" s="50"/>
      <c r="R8216" s="50"/>
      <c r="S8216" s="50"/>
      <c r="T8216" s="50"/>
      <c r="U8216" s="50"/>
      <c r="V8216" s="50"/>
      <c r="W8216" s="50"/>
      <c r="X8216" s="50"/>
      <c r="Y8216" s="50"/>
      <c r="Z8216" s="50"/>
      <c r="AA8216" s="50"/>
      <c r="AB8216" s="50"/>
      <c r="AC8216" s="50"/>
      <c r="AD8216" s="50"/>
      <c r="AE8216" s="50"/>
      <c r="AF8216" s="50"/>
      <c r="AG8216" s="50"/>
      <c r="AH8216" s="50"/>
      <c r="AI8216" s="50"/>
      <c r="AJ8216" s="50"/>
      <c r="AK8216" s="50"/>
      <c r="AL8216" s="50"/>
      <c r="AM8216" s="50"/>
      <c r="AN8216" s="50"/>
      <c r="AO8216" s="50"/>
      <c r="AP8216" s="50"/>
      <c r="AQ8216" s="50"/>
      <c r="AR8216" s="50"/>
      <c r="AS8216" s="50"/>
      <c r="AT8216" s="50"/>
      <c r="AU8216" s="50"/>
      <c r="AV8216" s="50"/>
      <c r="AW8216" s="50"/>
      <c r="AX8216" s="50"/>
      <c r="AY8216" s="50"/>
      <c r="AZ8216" s="50"/>
      <c r="BA8216" s="50"/>
      <c r="BB8216" s="50"/>
      <c r="BC8216" s="50"/>
      <c r="BD8216" s="50"/>
      <c r="BE8216" s="50"/>
      <c r="BF8216" s="50"/>
      <c r="BG8216" s="50"/>
      <c r="BH8216" s="50"/>
      <c r="BI8216" s="50"/>
      <c r="BJ8216" s="50"/>
      <c r="BK8216" s="50"/>
      <c r="BL8216" s="50"/>
      <c r="BM8216" s="50"/>
      <c r="BN8216" s="50"/>
      <c r="BO8216" s="50"/>
      <c r="BP8216" s="50"/>
      <c r="BQ8216" s="50"/>
      <c r="BR8216" s="50"/>
      <c r="BS8216" s="50"/>
      <c r="BT8216" s="50"/>
      <c r="BU8216" s="50"/>
      <c r="BV8216" s="50"/>
      <c r="BW8216" s="50"/>
      <c r="BX8216" s="50"/>
      <c r="BY8216" s="50"/>
      <c r="BZ8216" s="50"/>
      <c r="CA8216" s="50"/>
      <c r="CB8216" s="50"/>
      <c r="CC8216" s="50"/>
      <c r="CD8216" s="50"/>
      <c r="CE8216" s="50"/>
      <c r="CF8216" s="50"/>
      <c r="CG8216" s="50"/>
      <c r="CH8216" s="50"/>
      <c r="CI8216" s="50"/>
      <c r="CJ8216" s="50"/>
      <c r="CK8216" s="50"/>
      <c r="CL8216" s="50"/>
      <c r="CM8216" s="50"/>
      <c r="CN8216" s="50"/>
      <c r="CO8216" s="50"/>
      <c r="CP8216" s="50"/>
      <c r="CQ8216" s="50"/>
      <c r="CR8216" s="50"/>
      <c r="CS8216" s="50"/>
      <c r="CT8216" s="50"/>
      <c r="CU8216" s="50"/>
      <c r="CV8216" s="50"/>
      <c r="CW8216" s="50"/>
      <c r="CX8216" s="50"/>
      <c r="CY8216" s="50"/>
      <c r="CZ8216" s="50"/>
      <c r="DA8216" s="50"/>
      <c r="DB8216" s="50"/>
      <c r="DC8216" s="50"/>
      <c r="DD8216" s="50"/>
      <c r="DE8216" s="50"/>
      <c r="DF8216" s="50"/>
      <c r="DG8216" s="50"/>
    </row>
    <row r="8217" spans="1:111" x14ac:dyDescent="0.2">
      <c r="A8217" s="212"/>
      <c r="B8217" s="212"/>
      <c r="C8217" s="212"/>
      <c r="D8217" s="155"/>
      <c r="E8217" s="310"/>
      <c r="F8217" s="192"/>
      <c r="G8217" s="192"/>
      <c r="H8217" s="50"/>
      <c r="I8217" s="50"/>
      <c r="J8217" s="50"/>
      <c r="K8217" s="50"/>
      <c r="L8217" s="50"/>
      <c r="M8217" s="50"/>
      <c r="N8217" s="50"/>
      <c r="O8217" s="50"/>
      <c r="P8217" s="50"/>
      <c r="Q8217" s="50"/>
      <c r="R8217" s="50"/>
      <c r="S8217" s="50"/>
      <c r="T8217" s="50"/>
      <c r="U8217" s="50"/>
      <c r="V8217" s="50"/>
      <c r="W8217" s="50"/>
      <c r="X8217" s="50"/>
      <c r="Y8217" s="50"/>
      <c r="Z8217" s="50"/>
      <c r="AA8217" s="50"/>
      <c r="AB8217" s="50"/>
      <c r="AC8217" s="50"/>
      <c r="AD8217" s="50"/>
      <c r="AE8217" s="50"/>
      <c r="AF8217" s="50"/>
      <c r="AG8217" s="50"/>
      <c r="AH8217" s="50"/>
      <c r="AI8217" s="50"/>
      <c r="AJ8217" s="50"/>
      <c r="AK8217" s="50"/>
      <c r="AL8217" s="50"/>
      <c r="AM8217" s="50"/>
      <c r="AN8217" s="50"/>
      <c r="AO8217" s="50"/>
      <c r="AP8217" s="50"/>
      <c r="AQ8217" s="50"/>
      <c r="AR8217" s="50"/>
      <c r="AS8217" s="50"/>
      <c r="AT8217" s="50"/>
      <c r="AU8217" s="50"/>
      <c r="AV8217" s="50"/>
      <c r="AW8217" s="50"/>
      <c r="AX8217" s="50"/>
      <c r="AY8217" s="50"/>
      <c r="AZ8217" s="50"/>
      <c r="BA8217" s="50"/>
      <c r="BB8217" s="50"/>
      <c r="BC8217" s="50"/>
      <c r="BD8217" s="50"/>
      <c r="BE8217" s="50"/>
      <c r="BF8217" s="50"/>
      <c r="BG8217" s="50"/>
      <c r="BH8217" s="50"/>
      <c r="BI8217" s="50"/>
      <c r="BJ8217" s="50"/>
      <c r="BK8217" s="50"/>
      <c r="BL8217" s="50"/>
      <c r="BM8217" s="50"/>
      <c r="BN8217" s="50"/>
      <c r="BO8217" s="50"/>
      <c r="BP8217" s="50"/>
      <c r="BQ8217" s="50"/>
      <c r="BR8217" s="50"/>
      <c r="BS8217" s="50"/>
      <c r="BT8217" s="50"/>
      <c r="BU8217" s="50"/>
      <c r="BV8217" s="50"/>
      <c r="BW8217" s="50"/>
      <c r="BX8217" s="50"/>
      <c r="BY8217" s="50"/>
      <c r="BZ8217" s="50"/>
      <c r="CA8217" s="50"/>
      <c r="CB8217" s="50"/>
      <c r="CC8217" s="50"/>
      <c r="CD8217" s="50"/>
      <c r="CE8217" s="50"/>
      <c r="CF8217" s="50"/>
      <c r="CG8217" s="50"/>
      <c r="CH8217" s="50"/>
      <c r="CI8217" s="50"/>
      <c r="CJ8217" s="50"/>
      <c r="CK8217" s="50"/>
      <c r="CL8217" s="50"/>
      <c r="CM8217" s="50"/>
      <c r="CN8217" s="50"/>
      <c r="CO8217" s="50"/>
      <c r="CP8217" s="50"/>
      <c r="CQ8217" s="50"/>
      <c r="CR8217" s="50"/>
      <c r="CS8217" s="50"/>
      <c r="CT8217" s="50"/>
      <c r="CU8217" s="50"/>
      <c r="CV8217" s="50"/>
      <c r="CW8217" s="50"/>
      <c r="CX8217" s="50"/>
      <c r="CY8217" s="50"/>
      <c r="CZ8217" s="50"/>
      <c r="DA8217" s="50"/>
      <c r="DB8217" s="50"/>
      <c r="DC8217" s="50"/>
      <c r="DD8217" s="50"/>
      <c r="DE8217" s="50"/>
      <c r="DF8217" s="50"/>
      <c r="DG8217" s="50"/>
    </row>
    <row r="8218" spans="1:111" x14ac:dyDescent="0.2">
      <c r="A8218" s="212"/>
      <c r="B8218" s="212"/>
      <c r="C8218" s="212"/>
      <c r="D8218" s="153"/>
      <c r="E8218" s="310"/>
      <c r="F8218" s="192"/>
      <c r="G8218" s="192"/>
      <c r="H8218" s="50"/>
      <c r="I8218" s="50"/>
      <c r="J8218" s="50"/>
      <c r="K8218" s="50"/>
      <c r="L8218" s="50"/>
      <c r="M8218" s="50"/>
      <c r="N8218" s="50"/>
      <c r="O8218" s="50"/>
      <c r="P8218" s="50"/>
      <c r="Q8218" s="50"/>
      <c r="R8218" s="50"/>
      <c r="S8218" s="50"/>
      <c r="T8218" s="50"/>
      <c r="U8218" s="50"/>
      <c r="V8218" s="50"/>
      <c r="W8218" s="50"/>
      <c r="X8218" s="50"/>
      <c r="Y8218" s="50"/>
      <c r="Z8218" s="50"/>
      <c r="AA8218" s="50"/>
      <c r="AB8218" s="50"/>
      <c r="AC8218" s="50"/>
      <c r="AD8218" s="50"/>
      <c r="AE8218" s="50"/>
      <c r="AF8218" s="50"/>
      <c r="AG8218" s="50"/>
      <c r="AH8218" s="50"/>
      <c r="AI8218" s="50"/>
      <c r="AJ8218" s="50"/>
      <c r="AK8218" s="50"/>
      <c r="AL8218" s="50"/>
      <c r="AM8218" s="50"/>
      <c r="AN8218" s="50"/>
      <c r="AO8218" s="50"/>
      <c r="AP8218" s="50"/>
      <c r="AQ8218" s="50"/>
      <c r="AR8218" s="50"/>
      <c r="AS8218" s="50"/>
      <c r="AT8218" s="50"/>
      <c r="AU8218" s="50"/>
      <c r="AV8218" s="50"/>
      <c r="AW8218" s="50"/>
      <c r="AX8218" s="50"/>
      <c r="AY8218" s="50"/>
      <c r="AZ8218" s="50"/>
      <c r="BA8218" s="50"/>
      <c r="BB8218" s="50"/>
      <c r="BC8218" s="50"/>
      <c r="BD8218" s="50"/>
      <c r="BE8218" s="50"/>
      <c r="BF8218" s="50"/>
      <c r="BG8218" s="50"/>
      <c r="BH8218" s="50"/>
      <c r="BI8218" s="50"/>
      <c r="BJ8218" s="50"/>
      <c r="BK8218" s="50"/>
      <c r="BL8218" s="50"/>
      <c r="BM8218" s="50"/>
      <c r="BN8218" s="50"/>
      <c r="BO8218" s="50"/>
      <c r="BP8218" s="50"/>
      <c r="BQ8218" s="50"/>
      <c r="BR8218" s="50"/>
      <c r="BS8218" s="50"/>
      <c r="BT8218" s="50"/>
      <c r="BU8218" s="50"/>
      <c r="BV8218" s="50"/>
      <c r="BW8218" s="50"/>
      <c r="BX8218" s="50"/>
      <c r="BY8218" s="50"/>
      <c r="BZ8218" s="50"/>
      <c r="CA8218" s="50"/>
      <c r="CB8218" s="50"/>
      <c r="CC8218" s="50"/>
      <c r="CD8218" s="50"/>
      <c r="CE8218" s="50"/>
      <c r="CF8218" s="50"/>
      <c r="CG8218" s="50"/>
      <c r="CH8218" s="50"/>
      <c r="CI8218" s="50"/>
      <c r="CJ8218" s="50"/>
      <c r="CK8218" s="50"/>
      <c r="CL8218" s="50"/>
      <c r="CM8218" s="50"/>
      <c r="CN8218" s="50"/>
      <c r="CO8218" s="50"/>
      <c r="CP8218" s="50"/>
      <c r="CQ8218" s="50"/>
      <c r="CR8218" s="50"/>
      <c r="CS8218" s="50"/>
      <c r="CT8218" s="50"/>
      <c r="CU8218" s="50"/>
      <c r="CV8218" s="50"/>
      <c r="CW8218" s="50"/>
      <c r="CX8218" s="50"/>
      <c r="CY8218" s="50"/>
      <c r="CZ8218" s="50"/>
      <c r="DA8218" s="50"/>
      <c r="DB8218" s="50"/>
      <c r="DC8218" s="50"/>
      <c r="DD8218" s="50"/>
      <c r="DE8218" s="50"/>
      <c r="DF8218" s="50"/>
      <c r="DG8218" s="50"/>
    </row>
    <row r="8219" spans="1:111" x14ac:dyDescent="0.2">
      <c r="A8219" s="212"/>
      <c r="B8219" s="212"/>
      <c r="C8219" s="212"/>
      <c r="D8219" s="153"/>
      <c r="E8219" s="310"/>
      <c r="F8219" s="192"/>
      <c r="G8219" s="192"/>
      <c r="H8219" s="50"/>
      <c r="I8219" s="50"/>
      <c r="J8219" s="50"/>
      <c r="K8219" s="50"/>
      <c r="L8219" s="50"/>
      <c r="M8219" s="50"/>
      <c r="N8219" s="50"/>
      <c r="O8219" s="50"/>
      <c r="P8219" s="50"/>
      <c r="Q8219" s="50"/>
      <c r="R8219" s="50"/>
      <c r="S8219" s="50"/>
      <c r="T8219" s="50"/>
      <c r="U8219" s="50"/>
      <c r="V8219" s="50"/>
      <c r="W8219" s="50"/>
      <c r="X8219" s="50"/>
      <c r="Y8219" s="50"/>
      <c r="Z8219" s="50"/>
      <c r="AA8219" s="50"/>
      <c r="AB8219" s="50"/>
      <c r="AC8219" s="50"/>
      <c r="AD8219" s="50"/>
      <c r="AE8219" s="50"/>
      <c r="AF8219" s="50"/>
      <c r="AG8219" s="50"/>
      <c r="AH8219" s="50"/>
      <c r="AI8219" s="50"/>
      <c r="AJ8219" s="50"/>
      <c r="AK8219" s="50"/>
      <c r="AL8219" s="50"/>
      <c r="AM8219" s="50"/>
      <c r="AN8219" s="50"/>
      <c r="AO8219" s="50"/>
      <c r="AP8219" s="50"/>
      <c r="AQ8219" s="50"/>
      <c r="AR8219" s="50"/>
      <c r="AS8219" s="50"/>
      <c r="AT8219" s="50"/>
      <c r="AU8219" s="50"/>
      <c r="AV8219" s="50"/>
      <c r="AW8219" s="50"/>
      <c r="AX8219" s="50"/>
      <c r="AY8219" s="50"/>
      <c r="AZ8219" s="50"/>
      <c r="BA8219" s="50"/>
      <c r="BB8219" s="50"/>
      <c r="BC8219" s="50"/>
      <c r="BD8219" s="50"/>
      <c r="BE8219" s="50"/>
      <c r="BF8219" s="50"/>
      <c r="BG8219" s="50"/>
      <c r="BH8219" s="50"/>
      <c r="BI8219" s="50"/>
      <c r="BJ8219" s="50"/>
      <c r="BK8219" s="50"/>
      <c r="BL8219" s="50"/>
      <c r="BM8219" s="50"/>
      <c r="BN8219" s="50"/>
      <c r="BO8219" s="50"/>
      <c r="BP8219" s="50"/>
      <c r="BQ8219" s="50"/>
      <c r="BR8219" s="50"/>
      <c r="BS8219" s="50"/>
      <c r="BT8219" s="50"/>
      <c r="BU8219" s="50"/>
      <c r="BV8219" s="50"/>
      <c r="BW8219" s="50"/>
      <c r="BX8219" s="50"/>
      <c r="BY8219" s="50"/>
      <c r="BZ8219" s="50"/>
      <c r="CA8219" s="50"/>
      <c r="CB8219" s="50"/>
      <c r="CC8219" s="50"/>
      <c r="CD8219" s="50"/>
      <c r="CE8219" s="50"/>
      <c r="CF8219" s="50"/>
      <c r="CG8219" s="50"/>
      <c r="CH8219" s="50"/>
      <c r="CI8219" s="50"/>
      <c r="CJ8219" s="50"/>
      <c r="CK8219" s="50"/>
      <c r="CL8219" s="50"/>
      <c r="CM8219" s="50"/>
      <c r="CN8219" s="50"/>
      <c r="CO8219" s="50"/>
      <c r="CP8219" s="50"/>
      <c r="CQ8219" s="50"/>
      <c r="CR8219" s="50"/>
      <c r="CS8219" s="50"/>
      <c r="CT8219" s="50"/>
      <c r="CU8219" s="50"/>
      <c r="CV8219" s="50"/>
      <c r="CW8219" s="50"/>
      <c r="CX8219" s="50"/>
      <c r="CY8219" s="50"/>
      <c r="CZ8219" s="50"/>
      <c r="DA8219" s="50"/>
      <c r="DB8219" s="50"/>
      <c r="DC8219" s="50"/>
      <c r="DD8219" s="50"/>
      <c r="DE8219" s="50"/>
      <c r="DF8219" s="50"/>
      <c r="DG8219" s="50"/>
    </row>
    <row r="8220" spans="1:111" x14ac:dyDescent="0.2">
      <c r="A8220" s="212"/>
      <c r="B8220" s="212"/>
      <c r="C8220" s="212"/>
      <c r="D8220" s="155"/>
      <c r="E8220" s="310"/>
      <c r="F8220" s="192"/>
      <c r="G8220" s="192"/>
      <c r="H8220" s="50"/>
      <c r="I8220" s="50"/>
      <c r="J8220" s="50"/>
      <c r="K8220" s="50"/>
      <c r="L8220" s="50"/>
      <c r="M8220" s="50"/>
      <c r="N8220" s="50"/>
      <c r="O8220" s="50"/>
      <c r="P8220" s="50"/>
      <c r="Q8220" s="50"/>
      <c r="R8220" s="50"/>
      <c r="S8220" s="50"/>
      <c r="T8220" s="50"/>
      <c r="U8220" s="50"/>
      <c r="V8220" s="50"/>
      <c r="W8220" s="50"/>
      <c r="X8220" s="50"/>
      <c r="Y8220" s="50"/>
      <c r="Z8220" s="50"/>
      <c r="AA8220" s="50"/>
      <c r="AB8220" s="50"/>
      <c r="AC8220" s="50"/>
      <c r="AD8220" s="50"/>
      <c r="AE8220" s="50"/>
      <c r="AF8220" s="50"/>
      <c r="AG8220" s="50"/>
      <c r="AH8220" s="50"/>
      <c r="AI8220" s="50"/>
      <c r="AJ8220" s="50"/>
      <c r="AK8220" s="50"/>
      <c r="AL8220" s="50"/>
      <c r="AM8220" s="50"/>
      <c r="AN8220" s="50"/>
      <c r="AO8220" s="50"/>
      <c r="AP8220" s="50"/>
      <c r="AQ8220" s="50"/>
      <c r="AR8220" s="50"/>
      <c r="AS8220" s="50"/>
      <c r="AT8220" s="50"/>
      <c r="AU8220" s="50"/>
      <c r="AV8220" s="50"/>
      <c r="AW8220" s="50"/>
      <c r="AX8220" s="50"/>
      <c r="AY8220" s="50"/>
      <c r="AZ8220" s="50"/>
      <c r="BA8220" s="50"/>
      <c r="BB8220" s="50"/>
      <c r="BC8220" s="50"/>
      <c r="BD8220" s="50"/>
      <c r="BE8220" s="50"/>
      <c r="BF8220" s="50"/>
      <c r="BG8220" s="50"/>
      <c r="BH8220" s="50"/>
      <c r="BI8220" s="50"/>
      <c r="BJ8220" s="50"/>
      <c r="BK8220" s="50"/>
      <c r="BL8220" s="50"/>
      <c r="BM8220" s="50"/>
      <c r="BN8220" s="50"/>
      <c r="BO8220" s="50"/>
      <c r="BP8220" s="50"/>
      <c r="BQ8220" s="50"/>
      <c r="BR8220" s="50"/>
      <c r="BS8220" s="50"/>
      <c r="BT8220" s="50"/>
      <c r="BU8220" s="50"/>
      <c r="BV8220" s="50"/>
      <c r="BW8220" s="50"/>
      <c r="BX8220" s="50"/>
      <c r="BY8220" s="50"/>
      <c r="BZ8220" s="50"/>
      <c r="CA8220" s="50"/>
      <c r="CB8220" s="50"/>
      <c r="CC8220" s="50"/>
      <c r="CD8220" s="50"/>
      <c r="CE8220" s="50"/>
      <c r="CF8220" s="50"/>
      <c r="CG8220" s="50"/>
      <c r="CH8220" s="50"/>
      <c r="CI8220" s="50"/>
      <c r="CJ8220" s="50"/>
      <c r="CK8220" s="50"/>
      <c r="CL8220" s="50"/>
      <c r="CM8220" s="50"/>
      <c r="CN8220" s="50"/>
      <c r="CO8220" s="50"/>
      <c r="CP8220" s="50"/>
      <c r="CQ8220" s="50"/>
      <c r="CR8220" s="50"/>
      <c r="CS8220" s="50"/>
      <c r="CT8220" s="50"/>
      <c r="CU8220" s="50"/>
      <c r="CV8220" s="50"/>
      <c r="CW8220" s="50"/>
      <c r="CX8220" s="50"/>
      <c r="CY8220" s="50"/>
      <c r="CZ8220" s="50"/>
      <c r="DA8220" s="50"/>
      <c r="DB8220" s="50"/>
      <c r="DC8220" s="50"/>
      <c r="DD8220" s="50"/>
      <c r="DE8220" s="50"/>
      <c r="DF8220" s="50"/>
      <c r="DG8220" s="50"/>
    </row>
    <row r="8221" spans="1:111" x14ac:dyDescent="0.2">
      <c r="A8221" s="212"/>
      <c r="B8221" s="212"/>
      <c r="C8221" s="212"/>
      <c r="D8221" s="153"/>
      <c r="E8221" s="310"/>
      <c r="F8221" s="192"/>
      <c r="G8221" s="192"/>
      <c r="H8221" s="50"/>
      <c r="I8221" s="50"/>
      <c r="J8221" s="50"/>
      <c r="K8221" s="50"/>
      <c r="L8221" s="50"/>
      <c r="M8221" s="50"/>
      <c r="N8221" s="50"/>
      <c r="O8221" s="50"/>
      <c r="P8221" s="50"/>
      <c r="Q8221" s="50"/>
      <c r="R8221" s="50"/>
      <c r="S8221" s="50"/>
      <c r="T8221" s="50"/>
      <c r="U8221" s="50"/>
      <c r="V8221" s="50"/>
      <c r="W8221" s="50"/>
      <c r="X8221" s="50"/>
      <c r="Y8221" s="50"/>
      <c r="Z8221" s="50"/>
      <c r="AA8221" s="50"/>
      <c r="AB8221" s="50"/>
      <c r="AC8221" s="50"/>
      <c r="AD8221" s="50"/>
      <c r="AE8221" s="50"/>
      <c r="AF8221" s="50"/>
      <c r="AG8221" s="50"/>
      <c r="AH8221" s="50"/>
      <c r="AI8221" s="50"/>
      <c r="AJ8221" s="50"/>
      <c r="AK8221" s="50"/>
      <c r="AL8221" s="50"/>
      <c r="AM8221" s="50"/>
      <c r="AN8221" s="50"/>
      <c r="AO8221" s="50"/>
      <c r="AP8221" s="50"/>
      <c r="AQ8221" s="50"/>
      <c r="AR8221" s="50"/>
      <c r="AS8221" s="50"/>
      <c r="AT8221" s="50"/>
      <c r="AU8221" s="50"/>
      <c r="AV8221" s="50"/>
      <c r="AW8221" s="50"/>
      <c r="AX8221" s="50"/>
      <c r="AY8221" s="50"/>
      <c r="AZ8221" s="50"/>
      <c r="BA8221" s="50"/>
      <c r="BB8221" s="50"/>
      <c r="BC8221" s="50"/>
      <c r="BD8221" s="50"/>
      <c r="BE8221" s="50"/>
      <c r="BF8221" s="50"/>
      <c r="BG8221" s="50"/>
      <c r="BH8221" s="50"/>
      <c r="BI8221" s="50"/>
      <c r="BJ8221" s="50"/>
      <c r="BK8221" s="50"/>
      <c r="BL8221" s="50"/>
      <c r="BM8221" s="50"/>
      <c r="BN8221" s="50"/>
      <c r="BO8221" s="50"/>
      <c r="BP8221" s="50"/>
      <c r="BQ8221" s="50"/>
      <c r="BR8221" s="50"/>
      <c r="BS8221" s="50"/>
      <c r="BT8221" s="50"/>
      <c r="BU8221" s="50"/>
      <c r="BV8221" s="50"/>
      <c r="BW8221" s="50"/>
      <c r="BX8221" s="50"/>
      <c r="BY8221" s="50"/>
      <c r="BZ8221" s="50"/>
      <c r="CA8221" s="50"/>
      <c r="CB8221" s="50"/>
      <c r="CC8221" s="50"/>
      <c r="CD8221" s="50"/>
      <c r="CE8221" s="50"/>
      <c r="CF8221" s="50"/>
      <c r="CG8221" s="50"/>
      <c r="CH8221" s="50"/>
      <c r="CI8221" s="50"/>
      <c r="CJ8221" s="50"/>
      <c r="CK8221" s="50"/>
      <c r="CL8221" s="50"/>
      <c r="CM8221" s="50"/>
      <c r="CN8221" s="50"/>
      <c r="CO8221" s="50"/>
      <c r="CP8221" s="50"/>
      <c r="CQ8221" s="50"/>
      <c r="CR8221" s="50"/>
      <c r="CS8221" s="50"/>
      <c r="CT8221" s="50"/>
      <c r="CU8221" s="50"/>
      <c r="CV8221" s="50"/>
      <c r="CW8221" s="50"/>
      <c r="CX8221" s="50"/>
      <c r="CY8221" s="50"/>
      <c r="CZ8221" s="50"/>
      <c r="DA8221" s="50"/>
      <c r="DB8221" s="50"/>
      <c r="DC8221" s="50"/>
      <c r="DD8221" s="50"/>
      <c r="DE8221" s="50"/>
      <c r="DF8221" s="50"/>
      <c r="DG8221" s="50"/>
    </row>
    <row r="8222" spans="1:111" x14ac:dyDescent="0.2">
      <c r="A8222" s="212"/>
      <c r="B8222" s="212"/>
      <c r="C8222" s="212"/>
      <c r="D8222" s="153"/>
      <c r="E8222" s="310"/>
      <c r="F8222" s="192"/>
      <c r="G8222" s="192"/>
      <c r="H8222" s="50"/>
      <c r="I8222" s="50"/>
      <c r="J8222" s="50"/>
      <c r="K8222" s="50"/>
      <c r="L8222" s="50"/>
      <c r="M8222" s="50"/>
      <c r="N8222" s="50"/>
      <c r="O8222" s="50"/>
      <c r="P8222" s="50"/>
      <c r="Q8222" s="50"/>
      <c r="R8222" s="50"/>
      <c r="S8222" s="50"/>
      <c r="T8222" s="50"/>
      <c r="U8222" s="50"/>
      <c r="V8222" s="50"/>
      <c r="W8222" s="50"/>
      <c r="X8222" s="50"/>
      <c r="Y8222" s="50"/>
      <c r="Z8222" s="50"/>
      <c r="AA8222" s="50"/>
      <c r="AB8222" s="50"/>
      <c r="AC8222" s="50"/>
      <c r="AD8222" s="50"/>
      <c r="AE8222" s="50"/>
      <c r="AF8222" s="50"/>
      <c r="AG8222" s="50"/>
      <c r="AH8222" s="50"/>
      <c r="AI8222" s="50"/>
      <c r="AJ8222" s="50"/>
      <c r="AK8222" s="50"/>
      <c r="AL8222" s="50"/>
      <c r="AM8222" s="50"/>
      <c r="AN8222" s="50"/>
      <c r="AO8222" s="50"/>
      <c r="AP8222" s="50"/>
      <c r="AQ8222" s="50"/>
      <c r="AR8222" s="50"/>
      <c r="AS8222" s="50"/>
      <c r="AT8222" s="50"/>
      <c r="AU8222" s="50"/>
      <c r="AV8222" s="50"/>
      <c r="AW8222" s="50"/>
      <c r="AX8222" s="50"/>
      <c r="AY8222" s="50"/>
      <c r="AZ8222" s="50"/>
      <c r="BA8222" s="50"/>
      <c r="BB8222" s="50"/>
      <c r="BC8222" s="50"/>
      <c r="BD8222" s="50"/>
      <c r="BE8222" s="50"/>
      <c r="BF8222" s="50"/>
      <c r="BG8222" s="50"/>
      <c r="BH8222" s="50"/>
      <c r="BI8222" s="50"/>
      <c r="BJ8222" s="50"/>
      <c r="BK8222" s="50"/>
      <c r="BL8222" s="50"/>
      <c r="BM8222" s="50"/>
      <c r="BN8222" s="50"/>
      <c r="BO8222" s="50"/>
      <c r="BP8222" s="50"/>
      <c r="BQ8222" s="50"/>
      <c r="BR8222" s="50"/>
      <c r="BS8222" s="50"/>
      <c r="BT8222" s="50"/>
      <c r="BU8222" s="50"/>
      <c r="BV8222" s="50"/>
      <c r="BW8222" s="50"/>
      <c r="BX8222" s="50"/>
      <c r="BY8222" s="50"/>
      <c r="BZ8222" s="50"/>
      <c r="CA8222" s="50"/>
      <c r="CB8222" s="50"/>
      <c r="CC8222" s="50"/>
      <c r="CD8222" s="50"/>
      <c r="CE8222" s="50"/>
      <c r="CF8222" s="50"/>
      <c r="CG8222" s="50"/>
      <c r="CH8222" s="50"/>
      <c r="CI8222" s="50"/>
      <c r="CJ8222" s="50"/>
      <c r="CK8222" s="50"/>
      <c r="CL8222" s="50"/>
      <c r="CM8222" s="50"/>
      <c r="CN8222" s="50"/>
      <c r="CO8222" s="50"/>
      <c r="CP8222" s="50"/>
      <c r="CQ8222" s="50"/>
      <c r="CR8222" s="50"/>
      <c r="CS8222" s="50"/>
      <c r="CT8222" s="50"/>
      <c r="CU8222" s="50"/>
      <c r="CV8222" s="50"/>
      <c r="CW8222" s="50"/>
      <c r="CX8222" s="50"/>
      <c r="CY8222" s="50"/>
      <c r="CZ8222" s="50"/>
      <c r="DA8222" s="50"/>
      <c r="DB8222" s="50"/>
      <c r="DC8222" s="50"/>
      <c r="DD8222" s="50"/>
      <c r="DE8222" s="50"/>
      <c r="DF8222" s="50"/>
      <c r="DG8222" s="50"/>
    </row>
    <row r="8223" spans="1:111" x14ac:dyDescent="0.2">
      <c r="A8223" s="212"/>
      <c r="B8223" s="212"/>
      <c r="C8223" s="212"/>
      <c r="D8223" s="155"/>
      <c r="E8223" s="310"/>
      <c r="F8223" s="192"/>
      <c r="G8223" s="192"/>
      <c r="H8223" s="50"/>
      <c r="I8223" s="50"/>
      <c r="J8223" s="50"/>
      <c r="K8223" s="50"/>
      <c r="L8223" s="50"/>
      <c r="M8223" s="50"/>
      <c r="N8223" s="50"/>
      <c r="O8223" s="50"/>
      <c r="P8223" s="50"/>
      <c r="Q8223" s="50"/>
      <c r="R8223" s="50"/>
      <c r="S8223" s="50"/>
      <c r="T8223" s="50"/>
      <c r="U8223" s="50"/>
      <c r="V8223" s="50"/>
      <c r="W8223" s="50"/>
      <c r="X8223" s="50"/>
      <c r="Y8223" s="50"/>
      <c r="Z8223" s="50"/>
      <c r="AA8223" s="50"/>
      <c r="AB8223" s="50"/>
      <c r="AC8223" s="50"/>
      <c r="AD8223" s="50"/>
      <c r="AE8223" s="50"/>
      <c r="AF8223" s="50"/>
      <c r="AG8223" s="50"/>
      <c r="AH8223" s="50"/>
      <c r="AI8223" s="50"/>
      <c r="AJ8223" s="50"/>
      <c r="AK8223" s="50"/>
      <c r="AL8223" s="50"/>
      <c r="AM8223" s="50"/>
      <c r="AN8223" s="50"/>
      <c r="AO8223" s="50"/>
      <c r="AP8223" s="50"/>
      <c r="AQ8223" s="50"/>
      <c r="AR8223" s="50"/>
      <c r="AS8223" s="50"/>
      <c r="AT8223" s="50"/>
      <c r="AU8223" s="50"/>
      <c r="AV8223" s="50"/>
      <c r="AW8223" s="50"/>
      <c r="AX8223" s="50"/>
      <c r="AY8223" s="50"/>
      <c r="AZ8223" s="50"/>
      <c r="BA8223" s="50"/>
      <c r="BB8223" s="50"/>
      <c r="BC8223" s="50"/>
      <c r="BD8223" s="50"/>
      <c r="BE8223" s="50"/>
      <c r="BF8223" s="50"/>
      <c r="BG8223" s="50"/>
      <c r="BH8223" s="50"/>
      <c r="BI8223" s="50"/>
      <c r="BJ8223" s="50"/>
      <c r="BK8223" s="50"/>
      <c r="BL8223" s="50"/>
      <c r="BM8223" s="50"/>
      <c r="BN8223" s="50"/>
      <c r="BO8223" s="50"/>
      <c r="BP8223" s="50"/>
      <c r="BQ8223" s="50"/>
      <c r="BR8223" s="50"/>
      <c r="BS8223" s="50"/>
      <c r="BT8223" s="50"/>
      <c r="BU8223" s="50"/>
      <c r="BV8223" s="50"/>
      <c r="BW8223" s="50"/>
      <c r="BX8223" s="50"/>
      <c r="BY8223" s="50"/>
      <c r="BZ8223" s="50"/>
      <c r="CA8223" s="50"/>
      <c r="CB8223" s="50"/>
      <c r="CC8223" s="50"/>
      <c r="CD8223" s="50"/>
      <c r="CE8223" s="50"/>
      <c r="CF8223" s="50"/>
      <c r="CG8223" s="50"/>
      <c r="CH8223" s="50"/>
      <c r="CI8223" s="50"/>
      <c r="CJ8223" s="50"/>
      <c r="CK8223" s="50"/>
      <c r="CL8223" s="50"/>
      <c r="CM8223" s="50"/>
      <c r="CN8223" s="50"/>
      <c r="CO8223" s="50"/>
      <c r="CP8223" s="50"/>
      <c r="CQ8223" s="50"/>
      <c r="CR8223" s="50"/>
      <c r="CS8223" s="50"/>
      <c r="CT8223" s="50"/>
      <c r="CU8223" s="50"/>
      <c r="CV8223" s="50"/>
      <c r="CW8223" s="50"/>
      <c r="CX8223" s="50"/>
      <c r="CY8223" s="50"/>
      <c r="CZ8223" s="50"/>
      <c r="DA8223" s="50"/>
      <c r="DB8223" s="50"/>
      <c r="DC8223" s="50"/>
      <c r="DD8223" s="50"/>
      <c r="DE8223" s="50"/>
      <c r="DF8223" s="50"/>
      <c r="DG8223" s="50"/>
    </row>
    <row r="8224" spans="1:111" x14ac:dyDescent="0.2">
      <c r="A8224" s="212"/>
      <c r="B8224" s="212"/>
      <c r="C8224" s="212"/>
      <c r="D8224" s="153"/>
      <c r="E8224" s="310"/>
      <c r="F8224" s="192"/>
      <c r="G8224" s="192"/>
      <c r="H8224" s="50"/>
      <c r="I8224" s="50"/>
      <c r="J8224" s="50"/>
      <c r="K8224" s="50"/>
      <c r="L8224" s="50"/>
      <c r="M8224" s="50"/>
      <c r="N8224" s="50"/>
      <c r="O8224" s="50"/>
      <c r="P8224" s="50"/>
      <c r="Q8224" s="50"/>
      <c r="R8224" s="50"/>
      <c r="S8224" s="50"/>
      <c r="T8224" s="50"/>
      <c r="U8224" s="50"/>
      <c r="V8224" s="50"/>
      <c r="W8224" s="50"/>
      <c r="X8224" s="50"/>
      <c r="Y8224" s="50"/>
      <c r="Z8224" s="50"/>
      <c r="AA8224" s="50"/>
      <c r="AB8224" s="50"/>
      <c r="AC8224" s="50"/>
      <c r="AD8224" s="50"/>
      <c r="AE8224" s="50"/>
      <c r="AF8224" s="50"/>
      <c r="AG8224" s="50"/>
      <c r="AH8224" s="50"/>
      <c r="AI8224" s="50"/>
      <c r="AJ8224" s="50"/>
      <c r="AK8224" s="50"/>
      <c r="AL8224" s="50"/>
      <c r="AM8224" s="50"/>
      <c r="AN8224" s="50"/>
      <c r="AO8224" s="50"/>
      <c r="AP8224" s="50"/>
      <c r="AQ8224" s="50"/>
      <c r="AR8224" s="50"/>
      <c r="AS8224" s="50"/>
      <c r="AT8224" s="50"/>
      <c r="AU8224" s="50"/>
      <c r="AV8224" s="50"/>
      <c r="AW8224" s="50"/>
      <c r="AX8224" s="50"/>
      <c r="AY8224" s="50"/>
      <c r="AZ8224" s="50"/>
      <c r="BA8224" s="50"/>
      <c r="BB8224" s="50"/>
      <c r="BC8224" s="50"/>
      <c r="BD8224" s="50"/>
      <c r="BE8224" s="50"/>
      <c r="BF8224" s="50"/>
      <c r="BG8224" s="50"/>
      <c r="BH8224" s="50"/>
      <c r="BI8224" s="50"/>
      <c r="BJ8224" s="50"/>
      <c r="BK8224" s="50"/>
      <c r="BL8224" s="50"/>
      <c r="BM8224" s="50"/>
      <c r="BN8224" s="50"/>
      <c r="BO8224" s="50"/>
      <c r="BP8224" s="50"/>
      <c r="BQ8224" s="50"/>
      <c r="BR8224" s="50"/>
      <c r="BS8224" s="50"/>
      <c r="BT8224" s="50"/>
      <c r="BU8224" s="50"/>
      <c r="BV8224" s="50"/>
      <c r="BW8224" s="50"/>
      <c r="BX8224" s="50"/>
      <c r="BY8224" s="50"/>
      <c r="BZ8224" s="50"/>
      <c r="CA8224" s="50"/>
      <c r="CB8224" s="50"/>
      <c r="CC8224" s="50"/>
      <c r="CD8224" s="50"/>
      <c r="CE8224" s="50"/>
      <c r="CF8224" s="50"/>
      <c r="CG8224" s="50"/>
      <c r="CH8224" s="50"/>
      <c r="CI8224" s="50"/>
      <c r="CJ8224" s="50"/>
      <c r="CK8224" s="50"/>
      <c r="CL8224" s="50"/>
      <c r="CM8224" s="50"/>
      <c r="CN8224" s="50"/>
      <c r="CO8224" s="50"/>
      <c r="CP8224" s="50"/>
      <c r="CQ8224" s="50"/>
      <c r="CR8224" s="50"/>
      <c r="CS8224" s="50"/>
      <c r="CT8224" s="50"/>
      <c r="CU8224" s="50"/>
      <c r="CV8224" s="50"/>
      <c r="CW8224" s="50"/>
      <c r="CX8224" s="50"/>
      <c r="CY8224" s="50"/>
      <c r="CZ8224" s="50"/>
      <c r="DA8224" s="50"/>
      <c r="DB8224" s="50"/>
      <c r="DC8224" s="50"/>
      <c r="DD8224" s="50"/>
      <c r="DE8224" s="50"/>
      <c r="DF8224" s="50"/>
      <c r="DG8224" s="50"/>
    </row>
    <row r="8225" spans="1:111" x14ac:dyDescent="0.2">
      <c r="A8225" s="212"/>
      <c r="B8225" s="212"/>
      <c r="C8225" s="212"/>
      <c r="D8225" s="155"/>
      <c r="E8225" s="310"/>
      <c r="F8225" s="192"/>
      <c r="G8225" s="192"/>
      <c r="H8225" s="50"/>
      <c r="I8225" s="50"/>
      <c r="J8225" s="50"/>
      <c r="K8225" s="50"/>
      <c r="L8225" s="50"/>
      <c r="M8225" s="50"/>
      <c r="N8225" s="50"/>
      <c r="O8225" s="50"/>
      <c r="P8225" s="50"/>
      <c r="Q8225" s="50"/>
      <c r="R8225" s="50"/>
      <c r="S8225" s="50"/>
      <c r="T8225" s="50"/>
      <c r="U8225" s="50"/>
      <c r="V8225" s="50"/>
      <c r="W8225" s="50"/>
      <c r="X8225" s="50"/>
      <c r="Y8225" s="50"/>
      <c r="Z8225" s="50"/>
      <c r="AA8225" s="50"/>
      <c r="AB8225" s="50"/>
      <c r="AC8225" s="50"/>
      <c r="AD8225" s="50"/>
      <c r="AE8225" s="50"/>
      <c r="AF8225" s="50"/>
      <c r="AG8225" s="50"/>
      <c r="AH8225" s="50"/>
      <c r="AI8225" s="50"/>
      <c r="AJ8225" s="50"/>
      <c r="AK8225" s="50"/>
      <c r="AL8225" s="50"/>
      <c r="AM8225" s="50"/>
      <c r="AN8225" s="50"/>
      <c r="AO8225" s="50"/>
      <c r="AP8225" s="50"/>
      <c r="AQ8225" s="50"/>
      <c r="AR8225" s="50"/>
      <c r="AS8225" s="50"/>
      <c r="AT8225" s="50"/>
      <c r="AU8225" s="50"/>
      <c r="AV8225" s="50"/>
      <c r="AW8225" s="50"/>
      <c r="AX8225" s="50"/>
      <c r="AY8225" s="50"/>
      <c r="AZ8225" s="50"/>
      <c r="BA8225" s="50"/>
      <c r="BB8225" s="50"/>
      <c r="BC8225" s="50"/>
      <c r="BD8225" s="50"/>
      <c r="BE8225" s="50"/>
      <c r="BF8225" s="50"/>
      <c r="BG8225" s="50"/>
      <c r="BH8225" s="50"/>
      <c r="BI8225" s="50"/>
      <c r="BJ8225" s="50"/>
      <c r="BK8225" s="50"/>
      <c r="BL8225" s="50"/>
      <c r="BM8225" s="50"/>
      <c r="BN8225" s="50"/>
      <c r="BO8225" s="50"/>
      <c r="BP8225" s="50"/>
      <c r="BQ8225" s="50"/>
      <c r="BR8225" s="50"/>
      <c r="BS8225" s="50"/>
      <c r="BT8225" s="50"/>
      <c r="BU8225" s="50"/>
      <c r="BV8225" s="50"/>
      <c r="BW8225" s="50"/>
      <c r="BX8225" s="50"/>
      <c r="BY8225" s="50"/>
      <c r="BZ8225" s="50"/>
      <c r="CA8225" s="50"/>
      <c r="CB8225" s="50"/>
      <c r="CC8225" s="50"/>
      <c r="CD8225" s="50"/>
      <c r="CE8225" s="50"/>
      <c r="CF8225" s="50"/>
      <c r="CG8225" s="50"/>
      <c r="CH8225" s="50"/>
      <c r="CI8225" s="50"/>
      <c r="CJ8225" s="50"/>
      <c r="CK8225" s="50"/>
      <c r="CL8225" s="50"/>
      <c r="CM8225" s="50"/>
      <c r="CN8225" s="50"/>
      <c r="CO8225" s="50"/>
      <c r="CP8225" s="50"/>
      <c r="CQ8225" s="50"/>
      <c r="CR8225" s="50"/>
      <c r="CS8225" s="50"/>
      <c r="CT8225" s="50"/>
      <c r="CU8225" s="50"/>
      <c r="CV8225" s="50"/>
      <c r="CW8225" s="50"/>
      <c r="CX8225" s="50"/>
      <c r="CY8225" s="50"/>
      <c r="CZ8225" s="50"/>
      <c r="DA8225" s="50"/>
      <c r="DB8225" s="50"/>
      <c r="DC8225" s="50"/>
      <c r="DD8225" s="50"/>
      <c r="DE8225" s="50"/>
      <c r="DF8225" s="50"/>
      <c r="DG8225" s="50"/>
    </row>
    <row r="8226" spans="1:111" x14ac:dyDescent="0.2">
      <c r="A8226" s="212"/>
      <c r="B8226" s="212"/>
      <c r="C8226" s="212"/>
      <c r="D8226" s="153"/>
      <c r="E8226" s="310"/>
      <c r="F8226" s="192"/>
      <c r="G8226" s="192"/>
      <c r="H8226" s="50"/>
      <c r="I8226" s="50"/>
      <c r="J8226" s="50"/>
      <c r="K8226" s="50"/>
      <c r="L8226" s="50"/>
      <c r="M8226" s="50"/>
      <c r="N8226" s="50"/>
      <c r="O8226" s="50"/>
      <c r="P8226" s="50"/>
      <c r="Q8226" s="50"/>
      <c r="R8226" s="50"/>
      <c r="S8226" s="50"/>
      <c r="T8226" s="50"/>
      <c r="U8226" s="50"/>
      <c r="V8226" s="50"/>
      <c r="W8226" s="50"/>
      <c r="X8226" s="50"/>
      <c r="Y8226" s="50"/>
      <c r="Z8226" s="50"/>
      <c r="AA8226" s="50"/>
      <c r="AB8226" s="50"/>
      <c r="AC8226" s="50"/>
      <c r="AD8226" s="50"/>
      <c r="AE8226" s="50"/>
      <c r="AF8226" s="50"/>
      <c r="AG8226" s="50"/>
      <c r="AH8226" s="50"/>
      <c r="AI8226" s="50"/>
      <c r="AJ8226" s="50"/>
      <c r="AK8226" s="50"/>
      <c r="AL8226" s="50"/>
      <c r="AM8226" s="50"/>
      <c r="AN8226" s="50"/>
      <c r="AO8226" s="50"/>
      <c r="AP8226" s="50"/>
      <c r="AQ8226" s="50"/>
      <c r="AR8226" s="50"/>
      <c r="AS8226" s="50"/>
      <c r="AT8226" s="50"/>
      <c r="AU8226" s="50"/>
      <c r="AV8226" s="50"/>
      <c r="AW8226" s="50"/>
      <c r="AX8226" s="50"/>
      <c r="AY8226" s="50"/>
      <c r="AZ8226" s="50"/>
      <c r="BA8226" s="50"/>
      <c r="BB8226" s="50"/>
      <c r="BC8226" s="50"/>
      <c r="BD8226" s="50"/>
      <c r="BE8226" s="50"/>
      <c r="BF8226" s="50"/>
      <c r="BG8226" s="50"/>
      <c r="BH8226" s="50"/>
      <c r="BI8226" s="50"/>
      <c r="BJ8226" s="50"/>
      <c r="BK8226" s="50"/>
      <c r="BL8226" s="50"/>
      <c r="BM8226" s="50"/>
      <c r="BN8226" s="50"/>
      <c r="BO8226" s="50"/>
      <c r="BP8226" s="50"/>
      <c r="BQ8226" s="50"/>
      <c r="BR8226" s="50"/>
      <c r="BS8226" s="50"/>
      <c r="BT8226" s="50"/>
      <c r="BU8226" s="50"/>
      <c r="BV8226" s="50"/>
      <c r="BW8226" s="50"/>
      <c r="BX8226" s="50"/>
      <c r="BY8226" s="50"/>
      <c r="BZ8226" s="50"/>
      <c r="CA8226" s="50"/>
      <c r="CB8226" s="50"/>
      <c r="CC8226" s="50"/>
      <c r="CD8226" s="50"/>
      <c r="CE8226" s="50"/>
      <c r="CF8226" s="50"/>
      <c r="CG8226" s="50"/>
      <c r="CH8226" s="50"/>
      <c r="CI8226" s="50"/>
      <c r="CJ8226" s="50"/>
      <c r="CK8226" s="50"/>
      <c r="CL8226" s="50"/>
      <c r="CM8226" s="50"/>
      <c r="CN8226" s="50"/>
      <c r="CO8226" s="50"/>
      <c r="CP8226" s="50"/>
      <c r="CQ8226" s="50"/>
      <c r="CR8226" s="50"/>
      <c r="CS8226" s="50"/>
      <c r="CT8226" s="50"/>
      <c r="CU8226" s="50"/>
      <c r="CV8226" s="50"/>
      <c r="CW8226" s="50"/>
      <c r="CX8226" s="50"/>
      <c r="CY8226" s="50"/>
      <c r="CZ8226" s="50"/>
      <c r="DA8226" s="50"/>
      <c r="DB8226" s="50"/>
      <c r="DC8226" s="50"/>
      <c r="DD8226" s="50"/>
      <c r="DE8226" s="50"/>
      <c r="DF8226" s="50"/>
      <c r="DG8226" s="50"/>
    </row>
    <row r="8227" spans="1:111" x14ac:dyDescent="0.2">
      <c r="A8227" s="212"/>
      <c r="B8227" s="212"/>
      <c r="C8227" s="212"/>
      <c r="D8227" s="153"/>
      <c r="E8227" s="310"/>
      <c r="F8227" s="192"/>
      <c r="G8227" s="192"/>
      <c r="H8227" s="50"/>
      <c r="I8227" s="50"/>
      <c r="J8227" s="50"/>
      <c r="K8227" s="50"/>
      <c r="L8227" s="50"/>
      <c r="M8227" s="50"/>
      <c r="N8227" s="50"/>
      <c r="O8227" s="50"/>
      <c r="P8227" s="50"/>
      <c r="Q8227" s="50"/>
      <c r="R8227" s="50"/>
      <c r="S8227" s="50"/>
      <c r="T8227" s="50"/>
      <c r="U8227" s="50"/>
      <c r="V8227" s="50"/>
      <c r="W8227" s="50"/>
      <c r="X8227" s="50"/>
      <c r="Y8227" s="50"/>
      <c r="Z8227" s="50"/>
      <c r="AA8227" s="50"/>
      <c r="AB8227" s="50"/>
      <c r="AC8227" s="50"/>
      <c r="AD8227" s="50"/>
      <c r="AE8227" s="50"/>
      <c r="AF8227" s="50"/>
      <c r="AG8227" s="50"/>
      <c r="AH8227" s="50"/>
      <c r="AI8227" s="50"/>
      <c r="AJ8227" s="50"/>
      <c r="AK8227" s="50"/>
      <c r="AL8227" s="50"/>
      <c r="AM8227" s="50"/>
      <c r="AN8227" s="50"/>
      <c r="AO8227" s="50"/>
      <c r="AP8227" s="50"/>
      <c r="AQ8227" s="50"/>
      <c r="AR8227" s="50"/>
      <c r="AS8227" s="50"/>
      <c r="AT8227" s="50"/>
      <c r="AU8227" s="50"/>
      <c r="AV8227" s="50"/>
      <c r="AW8227" s="50"/>
      <c r="AX8227" s="50"/>
      <c r="AY8227" s="50"/>
      <c r="AZ8227" s="50"/>
      <c r="BA8227" s="50"/>
      <c r="BB8227" s="50"/>
      <c r="BC8227" s="50"/>
      <c r="BD8227" s="50"/>
      <c r="BE8227" s="50"/>
      <c r="BF8227" s="50"/>
      <c r="BG8227" s="50"/>
      <c r="BH8227" s="50"/>
      <c r="BI8227" s="50"/>
      <c r="BJ8227" s="50"/>
      <c r="BK8227" s="50"/>
      <c r="BL8227" s="50"/>
      <c r="BM8227" s="50"/>
      <c r="BN8227" s="50"/>
      <c r="BO8227" s="50"/>
      <c r="BP8227" s="50"/>
      <c r="BQ8227" s="50"/>
      <c r="BR8227" s="50"/>
      <c r="BS8227" s="50"/>
      <c r="BT8227" s="50"/>
      <c r="BU8227" s="50"/>
      <c r="BV8227" s="50"/>
      <c r="BW8227" s="50"/>
      <c r="BX8227" s="50"/>
      <c r="BY8227" s="50"/>
      <c r="BZ8227" s="50"/>
      <c r="CA8227" s="50"/>
      <c r="CB8227" s="50"/>
      <c r="CC8227" s="50"/>
      <c r="CD8227" s="50"/>
      <c r="CE8227" s="50"/>
      <c r="CF8227" s="50"/>
      <c r="CG8227" s="50"/>
      <c r="CH8227" s="50"/>
      <c r="CI8227" s="50"/>
      <c r="CJ8227" s="50"/>
      <c r="CK8227" s="50"/>
      <c r="CL8227" s="50"/>
      <c r="CM8227" s="50"/>
      <c r="CN8227" s="50"/>
      <c r="CO8227" s="50"/>
      <c r="CP8227" s="50"/>
      <c r="CQ8227" s="50"/>
      <c r="CR8227" s="50"/>
      <c r="CS8227" s="50"/>
      <c r="CT8227" s="50"/>
      <c r="CU8227" s="50"/>
      <c r="CV8227" s="50"/>
      <c r="CW8227" s="50"/>
      <c r="CX8227" s="50"/>
      <c r="CY8227" s="50"/>
      <c r="CZ8227" s="50"/>
      <c r="DA8227" s="50"/>
      <c r="DB8227" s="50"/>
      <c r="DC8227" s="50"/>
      <c r="DD8227" s="50"/>
      <c r="DE8227" s="50"/>
      <c r="DF8227" s="50"/>
      <c r="DG8227" s="50"/>
    </row>
    <row r="8228" spans="1:111" x14ac:dyDescent="0.2">
      <c r="A8228" s="212"/>
      <c r="B8228" s="212"/>
      <c r="C8228" s="212"/>
      <c r="D8228" s="153"/>
      <c r="E8228" s="310"/>
      <c r="F8228" s="192"/>
      <c r="G8228" s="192"/>
      <c r="H8228" s="50"/>
      <c r="I8228" s="50"/>
      <c r="J8228" s="50"/>
      <c r="K8228" s="50"/>
      <c r="L8228" s="50"/>
      <c r="M8228" s="50"/>
      <c r="N8228" s="50"/>
      <c r="O8228" s="50"/>
      <c r="P8228" s="50"/>
      <c r="Q8228" s="50"/>
      <c r="R8228" s="50"/>
      <c r="S8228" s="50"/>
      <c r="T8228" s="50"/>
      <c r="U8228" s="50"/>
      <c r="V8228" s="50"/>
      <c r="W8228" s="50"/>
      <c r="X8228" s="50"/>
      <c r="Y8228" s="50"/>
      <c r="Z8228" s="50"/>
      <c r="AA8228" s="50"/>
      <c r="AB8228" s="50"/>
      <c r="AC8228" s="50"/>
      <c r="AD8228" s="50"/>
      <c r="AE8228" s="50"/>
      <c r="AF8228" s="50"/>
      <c r="AG8228" s="50"/>
      <c r="AH8228" s="50"/>
      <c r="AI8228" s="50"/>
      <c r="AJ8228" s="50"/>
      <c r="AK8228" s="50"/>
      <c r="AL8228" s="50"/>
      <c r="AM8228" s="50"/>
      <c r="AN8228" s="50"/>
      <c r="AO8228" s="50"/>
      <c r="AP8228" s="50"/>
      <c r="AQ8228" s="50"/>
      <c r="AR8228" s="50"/>
      <c r="AS8228" s="50"/>
      <c r="AT8228" s="50"/>
      <c r="AU8228" s="50"/>
      <c r="AV8228" s="50"/>
      <c r="AW8228" s="50"/>
      <c r="AX8228" s="50"/>
      <c r="AY8228" s="50"/>
      <c r="AZ8228" s="50"/>
      <c r="BA8228" s="50"/>
      <c r="BB8228" s="50"/>
      <c r="BC8228" s="50"/>
      <c r="BD8228" s="50"/>
      <c r="BE8228" s="50"/>
      <c r="BF8228" s="50"/>
      <c r="BG8228" s="50"/>
      <c r="BH8228" s="50"/>
      <c r="BI8228" s="50"/>
      <c r="BJ8228" s="50"/>
      <c r="BK8228" s="50"/>
      <c r="BL8228" s="50"/>
      <c r="BM8228" s="50"/>
      <c r="BN8228" s="50"/>
      <c r="BO8228" s="50"/>
      <c r="BP8228" s="50"/>
      <c r="BQ8228" s="50"/>
      <c r="BR8228" s="50"/>
      <c r="BS8228" s="50"/>
      <c r="BT8228" s="50"/>
      <c r="BU8228" s="50"/>
      <c r="BV8228" s="50"/>
      <c r="BW8228" s="50"/>
      <c r="BX8228" s="50"/>
      <c r="BY8228" s="50"/>
      <c r="BZ8228" s="50"/>
      <c r="CA8228" s="50"/>
      <c r="CB8228" s="50"/>
      <c r="CC8228" s="50"/>
      <c r="CD8228" s="50"/>
      <c r="CE8228" s="50"/>
      <c r="CF8228" s="50"/>
      <c r="CG8228" s="50"/>
      <c r="CH8228" s="50"/>
      <c r="CI8228" s="50"/>
      <c r="CJ8228" s="50"/>
      <c r="CK8228" s="50"/>
      <c r="CL8228" s="50"/>
      <c r="CM8228" s="50"/>
      <c r="CN8228" s="50"/>
      <c r="CO8228" s="50"/>
      <c r="CP8228" s="50"/>
      <c r="CQ8228" s="50"/>
      <c r="CR8228" s="50"/>
      <c r="CS8228" s="50"/>
      <c r="CT8228" s="50"/>
      <c r="CU8228" s="50"/>
      <c r="CV8228" s="50"/>
      <c r="CW8228" s="50"/>
      <c r="CX8228" s="50"/>
      <c r="CY8228" s="50"/>
      <c r="CZ8228" s="50"/>
      <c r="DA8228" s="50"/>
      <c r="DB8228" s="50"/>
      <c r="DC8228" s="50"/>
      <c r="DD8228" s="50"/>
      <c r="DE8228" s="50"/>
      <c r="DF8228" s="50"/>
      <c r="DG8228" s="50"/>
    </row>
    <row r="8229" spans="1:111" x14ac:dyDescent="0.2">
      <c r="A8229" s="212"/>
      <c r="B8229" s="212"/>
      <c r="C8229" s="212"/>
      <c r="D8229" s="155"/>
      <c r="E8229" s="310"/>
      <c r="F8229" s="192"/>
      <c r="G8229" s="192"/>
      <c r="H8229" s="50"/>
      <c r="I8229" s="50"/>
      <c r="J8229" s="50"/>
      <c r="K8229" s="50"/>
      <c r="L8229" s="50"/>
      <c r="M8229" s="50"/>
      <c r="N8229" s="50"/>
      <c r="O8229" s="50"/>
      <c r="P8229" s="50"/>
      <c r="Q8229" s="50"/>
      <c r="R8229" s="50"/>
      <c r="S8229" s="50"/>
      <c r="T8229" s="50"/>
      <c r="U8229" s="50"/>
      <c r="V8229" s="50"/>
      <c r="W8229" s="50"/>
      <c r="X8229" s="50"/>
      <c r="Y8229" s="50"/>
      <c r="Z8229" s="50"/>
      <c r="AA8229" s="50"/>
      <c r="AB8229" s="50"/>
      <c r="AC8229" s="50"/>
      <c r="AD8229" s="50"/>
      <c r="AE8229" s="50"/>
      <c r="AF8229" s="50"/>
      <c r="AG8229" s="50"/>
      <c r="AH8229" s="50"/>
      <c r="AI8229" s="50"/>
      <c r="AJ8229" s="50"/>
      <c r="AK8229" s="50"/>
      <c r="AL8229" s="50"/>
      <c r="AM8229" s="50"/>
      <c r="AN8229" s="50"/>
      <c r="AO8229" s="50"/>
      <c r="AP8229" s="50"/>
      <c r="AQ8229" s="50"/>
      <c r="AR8229" s="50"/>
      <c r="AS8229" s="50"/>
      <c r="AT8229" s="50"/>
      <c r="AU8229" s="50"/>
      <c r="AV8229" s="50"/>
      <c r="AW8229" s="50"/>
      <c r="AX8229" s="50"/>
      <c r="AY8229" s="50"/>
      <c r="AZ8229" s="50"/>
      <c r="BA8229" s="50"/>
      <c r="BB8229" s="50"/>
      <c r="BC8229" s="50"/>
      <c r="BD8229" s="50"/>
      <c r="BE8229" s="50"/>
      <c r="BF8229" s="50"/>
      <c r="BG8229" s="50"/>
      <c r="BH8229" s="50"/>
      <c r="BI8229" s="50"/>
      <c r="BJ8229" s="50"/>
      <c r="BK8229" s="50"/>
      <c r="BL8229" s="50"/>
      <c r="BM8229" s="50"/>
      <c r="BN8229" s="50"/>
      <c r="BO8229" s="50"/>
      <c r="BP8229" s="50"/>
      <c r="BQ8229" s="50"/>
      <c r="BR8229" s="50"/>
      <c r="BS8229" s="50"/>
      <c r="BT8229" s="50"/>
      <c r="BU8229" s="50"/>
      <c r="BV8229" s="50"/>
      <c r="BW8229" s="50"/>
      <c r="BX8229" s="50"/>
      <c r="BY8229" s="50"/>
      <c r="BZ8229" s="50"/>
      <c r="CA8229" s="50"/>
      <c r="CB8229" s="50"/>
      <c r="CC8229" s="50"/>
      <c r="CD8229" s="50"/>
      <c r="CE8229" s="50"/>
      <c r="CF8229" s="50"/>
      <c r="CG8229" s="50"/>
      <c r="CH8229" s="50"/>
      <c r="CI8229" s="50"/>
      <c r="CJ8229" s="50"/>
      <c r="CK8229" s="50"/>
      <c r="CL8229" s="50"/>
      <c r="CM8229" s="50"/>
      <c r="CN8229" s="50"/>
      <c r="CO8229" s="50"/>
      <c r="CP8229" s="50"/>
      <c r="CQ8229" s="50"/>
      <c r="CR8229" s="50"/>
      <c r="CS8229" s="50"/>
      <c r="CT8229" s="50"/>
      <c r="CU8229" s="50"/>
      <c r="CV8229" s="50"/>
      <c r="CW8229" s="50"/>
      <c r="CX8229" s="50"/>
      <c r="CY8229" s="50"/>
      <c r="CZ8229" s="50"/>
      <c r="DA8229" s="50"/>
      <c r="DB8229" s="50"/>
      <c r="DC8229" s="50"/>
      <c r="DD8229" s="50"/>
      <c r="DE8229" s="50"/>
      <c r="DF8229" s="50"/>
      <c r="DG8229" s="50"/>
    </row>
    <row r="8230" spans="1:111" x14ac:dyDescent="0.2">
      <c r="A8230" s="141"/>
      <c r="B8230" s="141"/>
      <c r="C8230" s="141"/>
      <c r="D8230" s="155"/>
      <c r="E8230" s="310"/>
      <c r="F8230" s="192"/>
      <c r="G8230" s="192"/>
      <c r="H8230" s="50"/>
      <c r="I8230" s="50"/>
      <c r="J8230" s="50"/>
      <c r="K8230" s="50"/>
      <c r="L8230" s="50"/>
      <c r="M8230" s="50"/>
      <c r="N8230" s="50"/>
      <c r="O8230" s="50"/>
      <c r="P8230" s="50"/>
      <c r="Q8230" s="50"/>
      <c r="R8230" s="50"/>
      <c r="S8230" s="50"/>
      <c r="T8230" s="50"/>
      <c r="U8230" s="50"/>
      <c r="V8230" s="50"/>
      <c r="W8230" s="50"/>
      <c r="X8230" s="50"/>
      <c r="Y8230" s="50"/>
      <c r="Z8230" s="50"/>
      <c r="AA8230" s="50"/>
      <c r="AB8230" s="50"/>
      <c r="AC8230" s="50"/>
      <c r="AD8230" s="50"/>
      <c r="AE8230" s="50"/>
      <c r="AF8230" s="50"/>
      <c r="AG8230" s="50"/>
      <c r="AH8230" s="50"/>
      <c r="AI8230" s="50"/>
      <c r="AJ8230" s="50"/>
      <c r="AK8230" s="50"/>
      <c r="AL8230" s="50"/>
      <c r="AM8230" s="50"/>
      <c r="AN8230" s="50"/>
      <c r="AO8230" s="50"/>
      <c r="AP8230" s="50"/>
      <c r="AQ8230" s="50"/>
      <c r="AR8230" s="50"/>
      <c r="AS8230" s="50"/>
      <c r="AT8230" s="50"/>
      <c r="AU8230" s="50"/>
      <c r="AV8230" s="50"/>
      <c r="AW8230" s="50"/>
      <c r="AX8230" s="50"/>
      <c r="AY8230" s="50"/>
      <c r="AZ8230" s="50"/>
      <c r="BA8230" s="50"/>
      <c r="BB8230" s="50"/>
      <c r="BC8230" s="50"/>
      <c r="BD8230" s="50"/>
      <c r="BE8230" s="50"/>
      <c r="BF8230" s="50"/>
      <c r="BG8230" s="50"/>
      <c r="BH8230" s="50"/>
      <c r="BI8230" s="50"/>
      <c r="BJ8230" s="50"/>
      <c r="BK8230" s="50"/>
      <c r="BL8230" s="50"/>
      <c r="BM8230" s="50"/>
      <c r="BN8230" s="50"/>
      <c r="BO8230" s="50"/>
      <c r="BP8230" s="50"/>
      <c r="BQ8230" s="50"/>
      <c r="BR8230" s="50"/>
      <c r="BS8230" s="50"/>
      <c r="BT8230" s="50"/>
      <c r="BU8230" s="50"/>
      <c r="BV8230" s="50"/>
      <c r="BW8230" s="50"/>
      <c r="BX8230" s="50"/>
      <c r="BY8230" s="50"/>
      <c r="BZ8230" s="50"/>
      <c r="CA8230" s="50"/>
      <c r="CB8230" s="50"/>
      <c r="CC8230" s="50"/>
      <c r="CD8230" s="50"/>
      <c r="CE8230" s="50"/>
      <c r="CF8230" s="50"/>
      <c r="CG8230" s="50"/>
      <c r="CH8230" s="50"/>
      <c r="CI8230" s="50"/>
      <c r="CJ8230" s="50"/>
      <c r="CK8230" s="50"/>
      <c r="CL8230" s="50"/>
      <c r="CM8230" s="50"/>
      <c r="CN8230" s="50"/>
      <c r="CO8230" s="50"/>
      <c r="CP8230" s="50"/>
      <c r="CQ8230" s="50"/>
      <c r="CR8230" s="50"/>
      <c r="CS8230" s="50"/>
      <c r="CT8230" s="50"/>
      <c r="CU8230" s="50"/>
      <c r="CV8230" s="50"/>
      <c r="CW8230" s="50"/>
      <c r="CX8230" s="50"/>
      <c r="CY8230" s="50"/>
      <c r="CZ8230" s="50"/>
      <c r="DA8230" s="50"/>
      <c r="DB8230" s="50"/>
      <c r="DC8230" s="50"/>
      <c r="DD8230" s="50"/>
      <c r="DE8230" s="50"/>
      <c r="DF8230" s="50"/>
      <c r="DG8230" s="50"/>
    </row>
    <row r="8231" spans="1:111" x14ac:dyDescent="0.2">
      <c r="A8231" s="141"/>
      <c r="B8231" s="141"/>
      <c r="C8231" s="141"/>
      <c r="E8231" s="310"/>
      <c r="F8231" s="192"/>
      <c r="G8231" s="192"/>
      <c r="H8231" s="50"/>
      <c r="I8231" s="50"/>
      <c r="J8231" s="50"/>
      <c r="K8231" s="50"/>
      <c r="L8231" s="50"/>
      <c r="M8231" s="50"/>
      <c r="N8231" s="50"/>
      <c r="O8231" s="50"/>
      <c r="P8231" s="50"/>
      <c r="Q8231" s="50"/>
      <c r="R8231" s="50"/>
      <c r="S8231" s="50"/>
      <c r="T8231" s="50"/>
      <c r="U8231" s="50"/>
      <c r="V8231" s="50"/>
      <c r="W8231" s="50"/>
      <c r="X8231" s="50"/>
      <c r="Y8231" s="50"/>
      <c r="Z8231" s="50"/>
      <c r="AA8231" s="50"/>
      <c r="AB8231" s="50"/>
      <c r="AC8231" s="50"/>
      <c r="AD8231" s="50"/>
      <c r="AE8231" s="50"/>
      <c r="AF8231" s="50"/>
      <c r="AG8231" s="50"/>
      <c r="AH8231" s="50"/>
      <c r="AI8231" s="50"/>
      <c r="AJ8231" s="50"/>
      <c r="AK8231" s="50"/>
      <c r="AL8231" s="50"/>
      <c r="AM8231" s="50"/>
      <c r="AN8231" s="50"/>
      <c r="AO8231" s="50"/>
      <c r="AP8231" s="50"/>
      <c r="AQ8231" s="50"/>
      <c r="AR8231" s="50"/>
      <c r="AS8231" s="50"/>
      <c r="AT8231" s="50"/>
      <c r="AU8231" s="50"/>
      <c r="AV8231" s="50"/>
      <c r="AW8231" s="50"/>
      <c r="AX8231" s="50"/>
      <c r="AY8231" s="50"/>
      <c r="AZ8231" s="50"/>
      <c r="BA8231" s="50"/>
      <c r="BB8231" s="50"/>
      <c r="BC8231" s="50"/>
      <c r="BD8231" s="50"/>
      <c r="BE8231" s="50"/>
      <c r="BF8231" s="50"/>
      <c r="BG8231" s="50"/>
      <c r="BH8231" s="50"/>
      <c r="BI8231" s="50"/>
      <c r="BJ8231" s="50"/>
      <c r="BK8231" s="50"/>
      <c r="BL8231" s="50"/>
      <c r="BM8231" s="50"/>
      <c r="BN8231" s="50"/>
      <c r="BO8231" s="50"/>
      <c r="BP8231" s="50"/>
      <c r="BQ8231" s="50"/>
      <c r="BR8231" s="50"/>
      <c r="BS8231" s="50"/>
      <c r="BT8231" s="50"/>
      <c r="BU8231" s="50"/>
      <c r="BV8231" s="50"/>
      <c r="BW8231" s="50"/>
      <c r="BX8231" s="50"/>
      <c r="BY8231" s="50"/>
      <c r="BZ8231" s="50"/>
      <c r="CA8231" s="50"/>
      <c r="CB8231" s="50"/>
      <c r="CC8231" s="50"/>
      <c r="CD8231" s="50"/>
      <c r="CE8231" s="50"/>
      <c r="CF8231" s="50"/>
      <c r="CG8231" s="50"/>
      <c r="CH8231" s="50"/>
      <c r="CI8231" s="50"/>
      <c r="CJ8231" s="50"/>
      <c r="CK8231" s="50"/>
      <c r="CL8231" s="50"/>
      <c r="CM8231" s="50"/>
      <c r="CN8231" s="50"/>
      <c r="CO8231" s="50"/>
      <c r="CP8231" s="50"/>
      <c r="CQ8231" s="50"/>
      <c r="CR8231" s="50"/>
      <c r="CS8231" s="50"/>
      <c r="CT8231" s="50"/>
      <c r="CU8231" s="50"/>
      <c r="CV8231" s="50"/>
      <c r="CW8231" s="50"/>
      <c r="CX8231" s="50"/>
      <c r="CY8231" s="50"/>
      <c r="CZ8231" s="50"/>
      <c r="DA8231" s="50"/>
      <c r="DB8231" s="50"/>
      <c r="DC8231" s="50"/>
      <c r="DD8231" s="50"/>
      <c r="DE8231" s="50"/>
      <c r="DF8231" s="50"/>
      <c r="DG8231" s="50"/>
    </row>
    <row r="8232" spans="1:111" x14ac:dyDescent="0.2">
      <c r="A8232" s="141"/>
      <c r="B8232" s="141"/>
      <c r="C8232" s="141"/>
      <c r="E8232" s="310"/>
      <c r="F8232" s="192"/>
      <c r="G8232" s="192"/>
      <c r="H8232" s="50"/>
      <c r="I8232" s="50"/>
      <c r="J8232" s="50"/>
      <c r="K8232" s="50"/>
      <c r="L8232" s="50"/>
      <c r="M8232" s="50"/>
      <c r="N8232" s="50"/>
      <c r="O8232" s="50"/>
      <c r="P8232" s="50"/>
      <c r="Q8232" s="50"/>
      <c r="R8232" s="50"/>
      <c r="S8232" s="50"/>
      <c r="T8232" s="50"/>
      <c r="U8232" s="50"/>
      <c r="V8232" s="50"/>
      <c r="W8232" s="50"/>
      <c r="X8232" s="50"/>
      <c r="Y8232" s="50"/>
      <c r="Z8232" s="50"/>
      <c r="AA8232" s="50"/>
      <c r="AB8232" s="50"/>
      <c r="AC8232" s="50"/>
      <c r="AD8232" s="50"/>
      <c r="AE8232" s="50"/>
      <c r="AF8232" s="50"/>
      <c r="AG8232" s="50"/>
      <c r="AH8232" s="50"/>
      <c r="AI8232" s="50"/>
      <c r="AJ8232" s="50"/>
      <c r="AK8232" s="50"/>
      <c r="AL8232" s="50"/>
      <c r="AM8232" s="50"/>
      <c r="AN8232" s="50"/>
      <c r="AO8232" s="50"/>
      <c r="AP8232" s="50"/>
      <c r="AQ8232" s="50"/>
      <c r="AR8232" s="50"/>
      <c r="AS8232" s="50"/>
      <c r="AT8232" s="50"/>
      <c r="AU8232" s="50"/>
      <c r="AV8232" s="50"/>
      <c r="AW8232" s="50"/>
      <c r="AX8232" s="50"/>
      <c r="AY8232" s="50"/>
      <c r="AZ8232" s="50"/>
      <c r="BA8232" s="50"/>
      <c r="BB8232" s="50"/>
      <c r="BC8232" s="50"/>
      <c r="BD8232" s="50"/>
      <c r="BE8232" s="50"/>
      <c r="BF8232" s="50"/>
      <c r="BG8232" s="50"/>
      <c r="BH8232" s="50"/>
      <c r="BI8232" s="50"/>
      <c r="BJ8232" s="50"/>
      <c r="BK8232" s="50"/>
      <c r="BL8232" s="50"/>
      <c r="BM8232" s="50"/>
      <c r="BN8232" s="50"/>
      <c r="BO8232" s="50"/>
      <c r="BP8232" s="50"/>
      <c r="BQ8232" s="50"/>
      <c r="BR8232" s="50"/>
      <c r="BS8232" s="50"/>
      <c r="BT8232" s="50"/>
      <c r="BU8232" s="50"/>
      <c r="BV8232" s="50"/>
      <c r="BW8232" s="50"/>
      <c r="BX8232" s="50"/>
      <c r="BY8232" s="50"/>
      <c r="BZ8232" s="50"/>
      <c r="CA8232" s="50"/>
      <c r="CB8232" s="50"/>
      <c r="CC8232" s="50"/>
      <c r="CD8232" s="50"/>
      <c r="CE8232" s="50"/>
      <c r="CF8232" s="50"/>
      <c r="CG8232" s="50"/>
      <c r="CH8232" s="50"/>
      <c r="CI8232" s="50"/>
      <c r="CJ8232" s="50"/>
      <c r="CK8232" s="50"/>
      <c r="CL8232" s="50"/>
      <c r="CM8232" s="50"/>
      <c r="CN8232" s="50"/>
      <c r="CO8232" s="50"/>
      <c r="CP8232" s="50"/>
      <c r="CQ8232" s="50"/>
      <c r="CR8232" s="50"/>
      <c r="CS8232" s="50"/>
      <c r="CT8232" s="50"/>
      <c r="CU8232" s="50"/>
      <c r="CV8232" s="50"/>
      <c r="CW8232" s="50"/>
      <c r="CX8232" s="50"/>
      <c r="CY8232" s="50"/>
      <c r="CZ8232" s="50"/>
      <c r="DA8232" s="50"/>
      <c r="DB8232" s="50"/>
      <c r="DC8232" s="50"/>
      <c r="DD8232" s="50"/>
      <c r="DE8232" s="50"/>
      <c r="DF8232" s="50"/>
      <c r="DG8232" s="50"/>
    </row>
    <row r="8233" spans="1:111" x14ac:dyDescent="0.2">
      <c r="A8233" s="141"/>
      <c r="B8233" s="141"/>
      <c r="C8233" s="141"/>
      <c r="E8233" s="310"/>
      <c r="F8233" s="192"/>
      <c r="G8233" s="192"/>
      <c r="H8233" s="50"/>
      <c r="I8233" s="50"/>
      <c r="J8233" s="50"/>
      <c r="K8233" s="50"/>
      <c r="L8233" s="50"/>
      <c r="M8233" s="50"/>
      <c r="N8233" s="50"/>
      <c r="O8233" s="50"/>
      <c r="P8233" s="50"/>
      <c r="Q8233" s="50"/>
      <c r="R8233" s="50"/>
      <c r="S8233" s="50"/>
      <c r="T8233" s="50"/>
      <c r="U8233" s="50"/>
      <c r="V8233" s="50"/>
      <c r="W8233" s="50"/>
      <c r="X8233" s="50"/>
      <c r="Y8233" s="50"/>
      <c r="Z8233" s="50"/>
      <c r="AA8233" s="50"/>
      <c r="AB8233" s="50"/>
      <c r="AC8233" s="50"/>
      <c r="AD8233" s="50"/>
      <c r="AE8233" s="50"/>
      <c r="AF8233" s="50"/>
      <c r="AG8233" s="50"/>
      <c r="AH8233" s="50"/>
      <c r="AI8233" s="50"/>
      <c r="AJ8233" s="50"/>
      <c r="AK8233" s="50"/>
      <c r="AL8233" s="50"/>
      <c r="AM8233" s="50"/>
      <c r="AN8233" s="50"/>
      <c r="AO8233" s="50"/>
      <c r="AP8233" s="50"/>
      <c r="AQ8233" s="50"/>
      <c r="AR8233" s="50"/>
      <c r="AS8233" s="50"/>
      <c r="AT8233" s="50"/>
      <c r="AU8233" s="50"/>
      <c r="AV8233" s="50"/>
      <c r="AW8233" s="50"/>
      <c r="AX8233" s="50"/>
      <c r="AY8233" s="50"/>
      <c r="AZ8233" s="50"/>
      <c r="BA8233" s="50"/>
      <c r="BB8233" s="50"/>
      <c r="BC8233" s="50"/>
      <c r="BD8233" s="50"/>
      <c r="BE8233" s="50"/>
      <c r="BF8233" s="50"/>
      <c r="BG8233" s="50"/>
      <c r="BH8233" s="50"/>
      <c r="BI8233" s="50"/>
      <c r="BJ8233" s="50"/>
      <c r="BK8233" s="50"/>
      <c r="BL8233" s="50"/>
      <c r="BM8233" s="50"/>
      <c r="BN8233" s="50"/>
      <c r="BO8233" s="50"/>
      <c r="BP8233" s="50"/>
      <c r="BQ8233" s="50"/>
      <c r="BR8233" s="50"/>
      <c r="BS8233" s="50"/>
      <c r="BT8233" s="50"/>
      <c r="BU8233" s="50"/>
      <c r="BV8233" s="50"/>
      <c r="BW8233" s="50"/>
      <c r="BX8233" s="50"/>
      <c r="BY8233" s="50"/>
      <c r="BZ8233" s="50"/>
      <c r="CA8233" s="50"/>
      <c r="CB8233" s="50"/>
      <c r="CC8233" s="50"/>
      <c r="CD8233" s="50"/>
      <c r="CE8233" s="50"/>
      <c r="CF8233" s="50"/>
      <c r="CG8233" s="50"/>
      <c r="CH8233" s="50"/>
      <c r="CI8233" s="50"/>
      <c r="CJ8233" s="50"/>
      <c r="CK8233" s="50"/>
      <c r="CL8233" s="50"/>
      <c r="CM8233" s="50"/>
      <c r="CN8233" s="50"/>
      <c r="CO8233" s="50"/>
      <c r="CP8233" s="50"/>
      <c r="CQ8233" s="50"/>
      <c r="CR8233" s="50"/>
      <c r="CS8233" s="50"/>
      <c r="CT8233" s="50"/>
      <c r="CU8233" s="50"/>
      <c r="CV8233" s="50"/>
      <c r="CW8233" s="50"/>
      <c r="CX8233" s="50"/>
      <c r="CY8233" s="50"/>
      <c r="CZ8233" s="50"/>
      <c r="DA8233" s="50"/>
      <c r="DB8233" s="50"/>
      <c r="DC8233" s="50"/>
      <c r="DD8233" s="50"/>
      <c r="DE8233" s="50"/>
      <c r="DF8233" s="50"/>
      <c r="DG8233" s="50"/>
    </row>
    <row r="8234" spans="1:111" x14ac:dyDescent="0.2">
      <c r="A8234" s="141"/>
      <c r="B8234" s="141"/>
      <c r="C8234" s="141"/>
      <c r="E8234" s="310"/>
      <c r="F8234" s="192"/>
      <c r="G8234" s="192"/>
      <c r="H8234" s="50"/>
      <c r="I8234" s="50"/>
      <c r="J8234" s="50"/>
      <c r="K8234" s="50"/>
      <c r="L8234" s="50"/>
      <c r="M8234" s="50"/>
      <c r="N8234" s="50"/>
      <c r="O8234" s="50"/>
      <c r="P8234" s="50"/>
      <c r="Q8234" s="50"/>
      <c r="R8234" s="50"/>
      <c r="S8234" s="50"/>
      <c r="T8234" s="50"/>
      <c r="U8234" s="50"/>
      <c r="V8234" s="50"/>
      <c r="W8234" s="50"/>
      <c r="X8234" s="50"/>
      <c r="Y8234" s="50"/>
      <c r="Z8234" s="50"/>
      <c r="AA8234" s="50"/>
      <c r="AB8234" s="50"/>
      <c r="AC8234" s="50"/>
      <c r="AD8234" s="50"/>
      <c r="AE8234" s="50"/>
      <c r="AF8234" s="50"/>
      <c r="AG8234" s="50"/>
      <c r="AH8234" s="50"/>
      <c r="AI8234" s="50"/>
      <c r="AJ8234" s="50"/>
      <c r="AK8234" s="50"/>
      <c r="AL8234" s="50"/>
      <c r="AM8234" s="50"/>
      <c r="AN8234" s="50"/>
      <c r="AO8234" s="50"/>
      <c r="AP8234" s="50"/>
      <c r="AQ8234" s="50"/>
      <c r="AR8234" s="50"/>
      <c r="AS8234" s="50"/>
      <c r="AT8234" s="50"/>
      <c r="AU8234" s="50"/>
      <c r="AV8234" s="50"/>
      <c r="AW8234" s="50"/>
      <c r="AX8234" s="50"/>
      <c r="AY8234" s="50"/>
      <c r="AZ8234" s="50"/>
      <c r="BA8234" s="50"/>
      <c r="BB8234" s="50"/>
      <c r="BC8234" s="50"/>
      <c r="BD8234" s="50"/>
      <c r="BE8234" s="50"/>
      <c r="BF8234" s="50"/>
      <c r="BG8234" s="50"/>
      <c r="BH8234" s="50"/>
      <c r="BI8234" s="50"/>
      <c r="BJ8234" s="50"/>
      <c r="BK8234" s="50"/>
      <c r="BL8234" s="50"/>
      <c r="BM8234" s="50"/>
      <c r="BN8234" s="50"/>
      <c r="BO8234" s="50"/>
      <c r="BP8234" s="50"/>
      <c r="BQ8234" s="50"/>
      <c r="BR8234" s="50"/>
      <c r="BS8234" s="50"/>
      <c r="BT8234" s="50"/>
      <c r="BU8234" s="50"/>
      <c r="BV8234" s="50"/>
      <c r="BW8234" s="50"/>
      <c r="BX8234" s="50"/>
      <c r="BY8234" s="50"/>
      <c r="BZ8234" s="50"/>
      <c r="CA8234" s="50"/>
      <c r="CB8234" s="50"/>
      <c r="CC8234" s="50"/>
      <c r="CD8234" s="50"/>
      <c r="CE8234" s="50"/>
      <c r="CF8234" s="50"/>
      <c r="CG8234" s="50"/>
      <c r="CH8234" s="50"/>
      <c r="CI8234" s="50"/>
      <c r="CJ8234" s="50"/>
      <c r="CK8234" s="50"/>
      <c r="CL8234" s="50"/>
      <c r="CM8234" s="50"/>
      <c r="CN8234" s="50"/>
      <c r="CO8234" s="50"/>
      <c r="CP8234" s="50"/>
      <c r="CQ8234" s="50"/>
      <c r="CR8234" s="50"/>
      <c r="CS8234" s="50"/>
      <c r="CT8234" s="50"/>
      <c r="CU8234" s="50"/>
      <c r="CV8234" s="50"/>
      <c r="CW8234" s="50"/>
      <c r="CX8234" s="50"/>
      <c r="CY8234" s="50"/>
      <c r="CZ8234" s="50"/>
      <c r="DA8234" s="50"/>
      <c r="DB8234" s="50"/>
      <c r="DC8234" s="50"/>
      <c r="DD8234" s="50"/>
      <c r="DE8234" s="50"/>
      <c r="DF8234" s="50"/>
      <c r="DG8234" s="50"/>
    </row>
    <row r="8235" spans="1:111" x14ac:dyDescent="0.2">
      <c r="A8235" s="141"/>
      <c r="B8235" s="141"/>
      <c r="C8235" s="141"/>
      <c r="E8235" s="310"/>
      <c r="F8235" s="192"/>
      <c r="G8235" s="192"/>
      <c r="H8235" s="50"/>
      <c r="I8235" s="50"/>
      <c r="J8235" s="50"/>
      <c r="K8235" s="50"/>
      <c r="L8235" s="50"/>
      <c r="M8235" s="50"/>
      <c r="N8235" s="50"/>
      <c r="O8235" s="50"/>
      <c r="P8235" s="50"/>
      <c r="Q8235" s="50"/>
      <c r="R8235" s="50"/>
      <c r="S8235" s="50"/>
      <c r="T8235" s="50"/>
      <c r="U8235" s="50"/>
      <c r="V8235" s="50"/>
      <c r="W8235" s="50"/>
      <c r="X8235" s="50"/>
      <c r="Y8235" s="50"/>
      <c r="Z8235" s="50"/>
      <c r="AA8235" s="50"/>
      <c r="AB8235" s="50"/>
      <c r="AC8235" s="50"/>
      <c r="AD8235" s="50"/>
      <c r="AE8235" s="50"/>
      <c r="AF8235" s="50"/>
      <c r="AG8235" s="50"/>
      <c r="AH8235" s="50"/>
      <c r="AI8235" s="50"/>
      <c r="AJ8235" s="50"/>
      <c r="AK8235" s="50"/>
      <c r="AL8235" s="50"/>
      <c r="AM8235" s="50"/>
      <c r="AN8235" s="50"/>
      <c r="AO8235" s="50"/>
      <c r="AP8235" s="50"/>
      <c r="AQ8235" s="50"/>
      <c r="AR8235" s="50"/>
      <c r="AS8235" s="50"/>
      <c r="AT8235" s="50"/>
      <c r="AU8235" s="50"/>
      <c r="AV8235" s="50"/>
      <c r="AW8235" s="50"/>
      <c r="AX8235" s="50"/>
      <c r="AY8235" s="50"/>
      <c r="AZ8235" s="50"/>
      <c r="BA8235" s="50"/>
      <c r="BB8235" s="50"/>
      <c r="BC8235" s="50"/>
      <c r="BD8235" s="50"/>
      <c r="BE8235" s="50"/>
      <c r="BF8235" s="50"/>
      <c r="BG8235" s="50"/>
      <c r="BH8235" s="50"/>
      <c r="BI8235" s="50"/>
      <c r="BJ8235" s="50"/>
      <c r="BK8235" s="50"/>
      <c r="BL8235" s="50"/>
      <c r="BM8235" s="50"/>
      <c r="BN8235" s="50"/>
      <c r="BO8235" s="50"/>
      <c r="BP8235" s="50"/>
      <c r="BQ8235" s="50"/>
      <c r="BR8235" s="50"/>
      <c r="BS8235" s="50"/>
      <c r="BT8235" s="50"/>
      <c r="BU8235" s="50"/>
      <c r="BV8235" s="50"/>
      <c r="BW8235" s="50"/>
      <c r="BX8235" s="50"/>
      <c r="BY8235" s="50"/>
      <c r="BZ8235" s="50"/>
      <c r="CA8235" s="50"/>
      <c r="CB8235" s="50"/>
      <c r="CC8235" s="50"/>
      <c r="CD8235" s="50"/>
      <c r="CE8235" s="50"/>
      <c r="CF8235" s="50"/>
      <c r="CG8235" s="50"/>
      <c r="CH8235" s="50"/>
      <c r="CI8235" s="50"/>
      <c r="CJ8235" s="50"/>
      <c r="CK8235" s="50"/>
      <c r="CL8235" s="50"/>
      <c r="CM8235" s="50"/>
      <c r="CN8235" s="50"/>
      <c r="CO8235" s="50"/>
      <c r="CP8235" s="50"/>
      <c r="CQ8235" s="50"/>
      <c r="CR8235" s="50"/>
      <c r="CS8235" s="50"/>
      <c r="CT8235" s="50"/>
      <c r="CU8235" s="50"/>
      <c r="CV8235" s="50"/>
      <c r="CW8235" s="50"/>
      <c r="CX8235" s="50"/>
      <c r="CY8235" s="50"/>
      <c r="CZ8235" s="50"/>
      <c r="DA8235" s="50"/>
      <c r="DB8235" s="50"/>
      <c r="DC8235" s="50"/>
      <c r="DD8235" s="50"/>
      <c r="DE8235" s="50"/>
      <c r="DF8235" s="50"/>
      <c r="DG8235" s="50"/>
    </row>
    <row r="8236" spans="1:111" x14ac:dyDescent="0.2">
      <c r="A8236" s="141"/>
      <c r="B8236" s="141"/>
      <c r="C8236" s="141"/>
      <c r="E8236" s="310"/>
      <c r="F8236" s="192"/>
      <c r="G8236" s="192"/>
      <c r="H8236" s="50"/>
      <c r="I8236" s="50"/>
      <c r="J8236" s="50"/>
      <c r="K8236" s="50"/>
      <c r="L8236" s="50"/>
      <c r="M8236" s="50"/>
      <c r="N8236" s="50"/>
      <c r="O8236" s="50"/>
      <c r="P8236" s="50"/>
      <c r="Q8236" s="50"/>
      <c r="R8236" s="50"/>
      <c r="S8236" s="50"/>
      <c r="T8236" s="50"/>
      <c r="U8236" s="50"/>
      <c r="V8236" s="50"/>
      <c r="W8236" s="50"/>
      <c r="X8236" s="50"/>
      <c r="Y8236" s="50"/>
      <c r="Z8236" s="50"/>
      <c r="AA8236" s="50"/>
      <c r="AB8236" s="50"/>
      <c r="AC8236" s="50"/>
      <c r="AD8236" s="50"/>
      <c r="AE8236" s="50"/>
      <c r="AF8236" s="50"/>
      <c r="AG8236" s="50"/>
      <c r="AH8236" s="50"/>
      <c r="AI8236" s="50"/>
      <c r="AJ8236" s="50"/>
      <c r="AK8236" s="50"/>
      <c r="AL8236" s="50"/>
      <c r="AM8236" s="50"/>
      <c r="AN8236" s="50"/>
      <c r="AO8236" s="50"/>
      <c r="AP8236" s="50"/>
      <c r="AQ8236" s="50"/>
      <c r="AR8236" s="50"/>
      <c r="AS8236" s="50"/>
      <c r="AT8236" s="50"/>
      <c r="AU8236" s="50"/>
      <c r="AV8236" s="50"/>
      <c r="AW8236" s="50"/>
      <c r="AX8236" s="50"/>
      <c r="AY8236" s="50"/>
      <c r="AZ8236" s="50"/>
      <c r="BA8236" s="50"/>
      <c r="BB8236" s="50"/>
      <c r="BC8236" s="50"/>
      <c r="BD8236" s="50"/>
      <c r="BE8236" s="50"/>
      <c r="BF8236" s="50"/>
      <c r="BG8236" s="50"/>
      <c r="BH8236" s="50"/>
      <c r="BI8236" s="50"/>
      <c r="BJ8236" s="50"/>
      <c r="BK8236" s="50"/>
      <c r="BL8236" s="50"/>
      <c r="BM8236" s="50"/>
      <c r="BN8236" s="50"/>
      <c r="BO8236" s="50"/>
      <c r="BP8236" s="50"/>
      <c r="BQ8236" s="50"/>
      <c r="BR8236" s="50"/>
      <c r="BS8236" s="50"/>
      <c r="BT8236" s="50"/>
      <c r="BU8236" s="50"/>
      <c r="BV8236" s="50"/>
      <c r="BW8236" s="50"/>
      <c r="BX8236" s="50"/>
      <c r="BY8236" s="50"/>
      <c r="BZ8236" s="50"/>
      <c r="CA8236" s="50"/>
      <c r="CB8236" s="50"/>
      <c r="CC8236" s="50"/>
      <c r="CD8236" s="50"/>
      <c r="CE8236" s="50"/>
      <c r="CF8236" s="50"/>
      <c r="CG8236" s="50"/>
      <c r="CH8236" s="50"/>
      <c r="CI8236" s="50"/>
      <c r="CJ8236" s="50"/>
      <c r="CK8236" s="50"/>
      <c r="CL8236" s="50"/>
      <c r="CM8236" s="50"/>
      <c r="CN8236" s="50"/>
      <c r="CO8236" s="50"/>
      <c r="CP8236" s="50"/>
      <c r="CQ8236" s="50"/>
      <c r="CR8236" s="50"/>
      <c r="CS8236" s="50"/>
      <c r="CT8236" s="50"/>
      <c r="CU8236" s="50"/>
      <c r="CV8236" s="50"/>
      <c r="CW8236" s="50"/>
      <c r="CX8236" s="50"/>
      <c r="CY8236" s="50"/>
      <c r="CZ8236" s="50"/>
      <c r="DA8236" s="50"/>
      <c r="DB8236" s="50"/>
      <c r="DC8236" s="50"/>
      <c r="DD8236" s="50"/>
      <c r="DE8236" s="50"/>
      <c r="DF8236" s="50"/>
      <c r="DG8236" s="50"/>
    </row>
    <row r="8237" spans="1:111" x14ac:dyDescent="0.2">
      <c r="A8237" s="141"/>
      <c r="B8237" s="141"/>
      <c r="C8237" s="141"/>
      <c r="E8237" s="310"/>
      <c r="F8237" s="192"/>
      <c r="G8237" s="192"/>
      <c r="H8237" s="50"/>
      <c r="I8237" s="50"/>
      <c r="J8237" s="50"/>
      <c r="K8237" s="50"/>
      <c r="L8237" s="50"/>
      <c r="M8237" s="50"/>
      <c r="N8237" s="50"/>
      <c r="O8237" s="50"/>
      <c r="P8237" s="50"/>
      <c r="Q8237" s="50"/>
      <c r="R8237" s="50"/>
      <c r="S8237" s="50"/>
      <c r="T8237" s="50"/>
      <c r="U8237" s="50"/>
      <c r="V8237" s="50"/>
      <c r="W8237" s="50"/>
      <c r="X8237" s="50"/>
      <c r="Y8237" s="50"/>
      <c r="Z8237" s="50"/>
      <c r="AA8237" s="50"/>
      <c r="AB8237" s="50"/>
      <c r="AC8237" s="50"/>
      <c r="AD8237" s="50"/>
      <c r="AE8237" s="50"/>
      <c r="AF8237" s="50"/>
      <c r="AG8237" s="50"/>
      <c r="AH8237" s="50"/>
      <c r="AI8237" s="50"/>
      <c r="AJ8237" s="50"/>
      <c r="AK8237" s="50"/>
      <c r="AL8237" s="50"/>
      <c r="AM8237" s="50"/>
      <c r="AN8237" s="50"/>
      <c r="AO8237" s="50"/>
      <c r="AP8237" s="50"/>
      <c r="AQ8237" s="50"/>
      <c r="AR8237" s="50"/>
      <c r="AS8237" s="50"/>
      <c r="AT8237" s="50"/>
      <c r="AU8237" s="50"/>
      <c r="AV8237" s="50"/>
      <c r="AW8237" s="50"/>
      <c r="AX8237" s="50"/>
      <c r="AY8237" s="50"/>
      <c r="AZ8237" s="50"/>
      <c r="BA8237" s="50"/>
      <c r="BB8237" s="50"/>
      <c r="BC8237" s="50"/>
      <c r="BD8237" s="50"/>
      <c r="BE8237" s="50"/>
      <c r="BF8237" s="50"/>
      <c r="BG8237" s="50"/>
      <c r="BH8237" s="50"/>
      <c r="BI8237" s="50"/>
      <c r="BJ8237" s="50"/>
      <c r="BK8237" s="50"/>
      <c r="BL8237" s="50"/>
      <c r="BM8237" s="50"/>
      <c r="BN8237" s="50"/>
      <c r="BO8237" s="50"/>
      <c r="BP8237" s="50"/>
      <c r="BQ8237" s="50"/>
      <c r="BR8237" s="50"/>
      <c r="BS8237" s="50"/>
      <c r="BT8237" s="50"/>
      <c r="BU8237" s="50"/>
      <c r="BV8237" s="50"/>
      <c r="BW8237" s="50"/>
      <c r="BX8237" s="50"/>
      <c r="BY8237" s="50"/>
      <c r="BZ8237" s="50"/>
      <c r="CA8237" s="50"/>
      <c r="CB8237" s="50"/>
      <c r="CC8237" s="50"/>
      <c r="CD8237" s="50"/>
      <c r="CE8237" s="50"/>
      <c r="CF8237" s="50"/>
      <c r="CG8237" s="50"/>
      <c r="CH8237" s="50"/>
      <c r="CI8237" s="50"/>
      <c r="CJ8237" s="50"/>
      <c r="CK8237" s="50"/>
      <c r="CL8237" s="50"/>
      <c r="CM8237" s="50"/>
      <c r="CN8237" s="50"/>
      <c r="CO8237" s="50"/>
      <c r="CP8237" s="50"/>
      <c r="CQ8237" s="50"/>
      <c r="CR8237" s="50"/>
      <c r="CS8237" s="50"/>
      <c r="CT8237" s="50"/>
      <c r="CU8237" s="50"/>
      <c r="CV8237" s="50"/>
      <c r="CW8237" s="50"/>
      <c r="CX8237" s="50"/>
      <c r="CY8237" s="50"/>
      <c r="CZ8237" s="50"/>
      <c r="DA8237" s="50"/>
      <c r="DB8237" s="50"/>
      <c r="DC8237" s="50"/>
      <c r="DD8237" s="50"/>
      <c r="DE8237" s="50"/>
      <c r="DF8237" s="50"/>
      <c r="DG8237" s="50"/>
    </row>
    <row r="8238" spans="1:111" x14ac:dyDescent="0.2">
      <c r="A8238" s="141"/>
      <c r="B8238" s="141"/>
      <c r="C8238" s="141"/>
      <c r="E8238" s="310"/>
      <c r="F8238" s="192"/>
      <c r="G8238" s="192"/>
      <c r="H8238" s="50"/>
      <c r="I8238" s="50"/>
      <c r="J8238" s="50"/>
      <c r="K8238" s="50"/>
      <c r="L8238" s="50"/>
      <c r="M8238" s="50"/>
      <c r="N8238" s="50"/>
      <c r="O8238" s="50"/>
      <c r="P8238" s="50"/>
      <c r="Q8238" s="50"/>
      <c r="R8238" s="50"/>
      <c r="S8238" s="50"/>
      <c r="T8238" s="50"/>
      <c r="U8238" s="50"/>
      <c r="V8238" s="50"/>
      <c r="W8238" s="50"/>
      <c r="X8238" s="50"/>
      <c r="Y8238" s="50"/>
      <c r="Z8238" s="50"/>
      <c r="AA8238" s="50"/>
      <c r="AB8238" s="50"/>
      <c r="AC8238" s="50"/>
      <c r="AD8238" s="50"/>
      <c r="AE8238" s="50"/>
      <c r="AF8238" s="50"/>
      <c r="AG8238" s="50"/>
      <c r="AH8238" s="50"/>
      <c r="AI8238" s="50"/>
      <c r="AJ8238" s="50"/>
      <c r="AK8238" s="50"/>
      <c r="AL8238" s="50"/>
      <c r="AM8238" s="50"/>
      <c r="AN8238" s="50"/>
      <c r="AO8238" s="50"/>
      <c r="AP8238" s="50"/>
      <c r="AQ8238" s="50"/>
      <c r="AR8238" s="50"/>
      <c r="AS8238" s="50"/>
      <c r="AT8238" s="50"/>
      <c r="AU8238" s="50"/>
      <c r="AV8238" s="50"/>
      <c r="AW8238" s="50"/>
      <c r="AX8238" s="50"/>
      <c r="AY8238" s="50"/>
      <c r="AZ8238" s="50"/>
      <c r="BA8238" s="50"/>
      <c r="BB8238" s="50"/>
      <c r="BC8238" s="50"/>
      <c r="BD8238" s="50"/>
      <c r="BE8238" s="50"/>
      <c r="BF8238" s="50"/>
      <c r="BG8238" s="50"/>
      <c r="BH8238" s="50"/>
      <c r="BI8238" s="50"/>
      <c r="BJ8238" s="50"/>
      <c r="BK8238" s="50"/>
      <c r="BL8238" s="50"/>
      <c r="BM8238" s="50"/>
      <c r="BN8238" s="50"/>
      <c r="BO8238" s="50"/>
      <c r="BP8238" s="50"/>
      <c r="BQ8238" s="50"/>
      <c r="BR8238" s="50"/>
      <c r="BS8238" s="50"/>
      <c r="BT8238" s="50"/>
      <c r="BU8238" s="50"/>
      <c r="BV8238" s="50"/>
      <c r="BW8238" s="50"/>
      <c r="BX8238" s="50"/>
      <c r="BY8238" s="50"/>
      <c r="BZ8238" s="50"/>
      <c r="CA8238" s="50"/>
      <c r="CB8238" s="50"/>
      <c r="CC8238" s="50"/>
      <c r="CD8238" s="50"/>
      <c r="CE8238" s="50"/>
      <c r="CF8238" s="50"/>
      <c r="CG8238" s="50"/>
      <c r="CH8238" s="50"/>
      <c r="CI8238" s="50"/>
      <c r="CJ8238" s="50"/>
      <c r="CK8238" s="50"/>
      <c r="CL8238" s="50"/>
      <c r="CM8238" s="50"/>
      <c r="CN8238" s="50"/>
      <c r="CO8238" s="50"/>
      <c r="CP8238" s="50"/>
      <c r="CQ8238" s="50"/>
      <c r="CR8238" s="50"/>
      <c r="CS8238" s="50"/>
      <c r="CT8238" s="50"/>
      <c r="CU8238" s="50"/>
      <c r="CV8238" s="50"/>
      <c r="CW8238" s="50"/>
      <c r="CX8238" s="50"/>
      <c r="CY8238" s="50"/>
      <c r="CZ8238" s="50"/>
      <c r="DA8238" s="50"/>
      <c r="DB8238" s="50"/>
      <c r="DC8238" s="50"/>
      <c r="DD8238" s="50"/>
      <c r="DE8238" s="50"/>
      <c r="DF8238" s="50"/>
      <c r="DG8238" s="50"/>
    </row>
    <row r="8239" spans="1:111" x14ac:dyDescent="0.2">
      <c r="A8239" s="141"/>
      <c r="B8239" s="141"/>
      <c r="C8239" s="141"/>
      <c r="E8239" s="310"/>
      <c r="F8239" s="192"/>
      <c r="G8239" s="192"/>
      <c r="H8239" s="50"/>
      <c r="I8239" s="50"/>
      <c r="J8239" s="50"/>
      <c r="K8239" s="50"/>
      <c r="L8239" s="50"/>
      <c r="M8239" s="50"/>
      <c r="N8239" s="50"/>
      <c r="O8239" s="50"/>
      <c r="P8239" s="50"/>
      <c r="Q8239" s="50"/>
      <c r="R8239" s="50"/>
      <c r="S8239" s="50"/>
      <c r="T8239" s="50"/>
      <c r="U8239" s="50"/>
      <c r="V8239" s="50"/>
      <c r="W8239" s="50"/>
      <c r="X8239" s="50"/>
      <c r="Y8239" s="50"/>
      <c r="Z8239" s="50"/>
      <c r="AA8239" s="50"/>
      <c r="AB8239" s="50"/>
      <c r="AC8239" s="50"/>
      <c r="AD8239" s="50"/>
      <c r="AE8239" s="50"/>
      <c r="AF8239" s="50"/>
      <c r="AG8239" s="50"/>
      <c r="AH8239" s="50"/>
      <c r="AI8239" s="50"/>
      <c r="AJ8239" s="50"/>
      <c r="AK8239" s="50"/>
      <c r="AL8239" s="50"/>
      <c r="AM8239" s="50"/>
      <c r="AN8239" s="50"/>
      <c r="AO8239" s="50"/>
      <c r="AP8239" s="50"/>
      <c r="AQ8239" s="50"/>
      <c r="AR8239" s="50"/>
      <c r="AS8239" s="50"/>
      <c r="AT8239" s="50"/>
      <c r="AU8239" s="50"/>
      <c r="AV8239" s="50"/>
      <c r="AW8239" s="50"/>
      <c r="AX8239" s="50"/>
      <c r="AY8239" s="50"/>
      <c r="AZ8239" s="50"/>
      <c r="BA8239" s="50"/>
      <c r="BB8239" s="50"/>
      <c r="BC8239" s="50"/>
      <c r="BD8239" s="50"/>
      <c r="BE8239" s="50"/>
      <c r="BF8239" s="50"/>
      <c r="BG8239" s="50"/>
      <c r="BH8239" s="50"/>
      <c r="BI8239" s="50"/>
      <c r="BJ8239" s="50"/>
      <c r="BK8239" s="50"/>
      <c r="BL8239" s="50"/>
      <c r="BM8239" s="50"/>
      <c r="BN8239" s="50"/>
      <c r="BO8239" s="50"/>
      <c r="BP8239" s="50"/>
      <c r="BQ8239" s="50"/>
      <c r="BR8239" s="50"/>
      <c r="BS8239" s="50"/>
      <c r="BT8239" s="50"/>
      <c r="BU8239" s="50"/>
      <c r="BV8239" s="50"/>
      <c r="BW8239" s="50"/>
      <c r="BX8239" s="50"/>
      <c r="BY8239" s="50"/>
      <c r="BZ8239" s="50"/>
      <c r="CA8239" s="50"/>
      <c r="CB8239" s="50"/>
      <c r="CC8239" s="50"/>
      <c r="CD8239" s="50"/>
      <c r="CE8239" s="50"/>
      <c r="CF8239" s="50"/>
      <c r="CG8239" s="50"/>
      <c r="CH8239" s="50"/>
      <c r="CI8239" s="50"/>
      <c r="CJ8239" s="50"/>
      <c r="CK8239" s="50"/>
      <c r="CL8239" s="50"/>
      <c r="CM8239" s="50"/>
      <c r="CN8239" s="50"/>
      <c r="CO8239" s="50"/>
      <c r="CP8239" s="50"/>
      <c r="CQ8239" s="50"/>
      <c r="CR8239" s="50"/>
      <c r="CS8239" s="50"/>
      <c r="CT8239" s="50"/>
      <c r="CU8239" s="50"/>
      <c r="CV8239" s="50"/>
      <c r="CW8239" s="50"/>
      <c r="CX8239" s="50"/>
      <c r="CY8239" s="50"/>
      <c r="CZ8239" s="50"/>
      <c r="DA8239" s="50"/>
      <c r="DB8239" s="50"/>
      <c r="DC8239" s="50"/>
      <c r="DD8239" s="50"/>
      <c r="DE8239" s="50"/>
      <c r="DF8239" s="50"/>
      <c r="DG8239" s="50"/>
    </row>
    <row r="8240" spans="1:111" x14ac:dyDescent="0.2">
      <c r="A8240" s="141"/>
      <c r="B8240" s="141"/>
      <c r="C8240" s="141"/>
      <c r="E8240" s="310"/>
      <c r="F8240" s="192"/>
      <c r="G8240" s="192"/>
      <c r="H8240" s="50"/>
      <c r="I8240" s="50"/>
      <c r="J8240" s="50"/>
      <c r="K8240" s="50"/>
      <c r="L8240" s="50"/>
      <c r="M8240" s="50"/>
      <c r="N8240" s="50"/>
      <c r="O8240" s="50"/>
      <c r="P8240" s="50"/>
      <c r="Q8240" s="50"/>
      <c r="R8240" s="50"/>
      <c r="S8240" s="50"/>
      <c r="T8240" s="50"/>
      <c r="U8240" s="50"/>
      <c r="V8240" s="50"/>
      <c r="W8240" s="50"/>
      <c r="X8240" s="50"/>
      <c r="Y8240" s="50"/>
      <c r="Z8240" s="50"/>
      <c r="AA8240" s="50"/>
      <c r="AB8240" s="50"/>
      <c r="AC8240" s="50"/>
      <c r="AD8240" s="50"/>
      <c r="AE8240" s="50"/>
      <c r="AF8240" s="50"/>
      <c r="AG8240" s="50"/>
      <c r="AH8240" s="50"/>
      <c r="AI8240" s="50"/>
      <c r="AJ8240" s="50"/>
      <c r="AK8240" s="50"/>
      <c r="AL8240" s="50"/>
      <c r="AM8240" s="50"/>
      <c r="AN8240" s="50"/>
      <c r="AO8240" s="50"/>
      <c r="AP8240" s="50"/>
      <c r="AQ8240" s="50"/>
      <c r="AR8240" s="50"/>
      <c r="AS8240" s="50"/>
      <c r="AT8240" s="50"/>
      <c r="AU8240" s="50"/>
      <c r="AV8240" s="50"/>
      <c r="AW8240" s="50"/>
      <c r="AX8240" s="50"/>
      <c r="AY8240" s="50"/>
      <c r="AZ8240" s="50"/>
      <c r="BA8240" s="50"/>
      <c r="BB8240" s="50"/>
      <c r="BC8240" s="50"/>
      <c r="BD8240" s="50"/>
      <c r="BE8240" s="50"/>
      <c r="BF8240" s="50"/>
      <c r="BG8240" s="50"/>
      <c r="BH8240" s="50"/>
      <c r="BI8240" s="50"/>
      <c r="BJ8240" s="50"/>
      <c r="BK8240" s="50"/>
      <c r="BL8240" s="50"/>
      <c r="BM8240" s="50"/>
      <c r="BN8240" s="50"/>
      <c r="BO8240" s="50"/>
      <c r="BP8240" s="50"/>
      <c r="BQ8240" s="50"/>
      <c r="BR8240" s="50"/>
      <c r="BS8240" s="50"/>
      <c r="BT8240" s="50"/>
      <c r="BU8240" s="50"/>
      <c r="BV8240" s="50"/>
      <c r="BW8240" s="50"/>
      <c r="BX8240" s="50"/>
      <c r="BY8240" s="50"/>
      <c r="BZ8240" s="50"/>
      <c r="CA8240" s="50"/>
      <c r="CB8240" s="50"/>
      <c r="CC8240" s="50"/>
      <c r="CD8240" s="50"/>
      <c r="CE8240" s="50"/>
      <c r="CF8240" s="50"/>
      <c r="CG8240" s="50"/>
      <c r="CH8240" s="50"/>
      <c r="CI8240" s="50"/>
      <c r="CJ8240" s="50"/>
      <c r="CK8240" s="50"/>
      <c r="CL8240" s="50"/>
      <c r="CM8240" s="50"/>
      <c r="CN8240" s="50"/>
      <c r="CO8240" s="50"/>
      <c r="CP8240" s="50"/>
      <c r="CQ8240" s="50"/>
      <c r="CR8240" s="50"/>
      <c r="CS8240" s="50"/>
      <c r="CT8240" s="50"/>
      <c r="CU8240" s="50"/>
      <c r="CV8240" s="50"/>
      <c r="CW8240" s="50"/>
      <c r="CX8240" s="50"/>
      <c r="CY8240" s="50"/>
      <c r="CZ8240" s="50"/>
      <c r="DA8240" s="50"/>
      <c r="DB8240" s="50"/>
      <c r="DC8240" s="50"/>
      <c r="DD8240" s="50"/>
      <c r="DE8240" s="50"/>
      <c r="DF8240" s="50"/>
      <c r="DG8240" s="50"/>
    </row>
    <row r="8241" spans="1:111" x14ac:dyDescent="0.2">
      <c r="A8241" s="141"/>
      <c r="B8241" s="141"/>
      <c r="C8241" s="141"/>
      <c r="E8241" s="310"/>
      <c r="F8241" s="192"/>
      <c r="G8241" s="192"/>
      <c r="H8241" s="50"/>
      <c r="I8241" s="50"/>
      <c r="J8241" s="50"/>
      <c r="K8241" s="50"/>
      <c r="L8241" s="50"/>
      <c r="M8241" s="50"/>
      <c r="N8241" s="50"/>
      <c r="O8241" s="50"/>
      <c r="P8241" s="50"/>
      <c r="Q8241" s="50"/>
      <c r="R8241" s="50"/>
      <c r="S8241" s="50"/>
      <c r="T8241" s="50"/>
      <c r="U8241" s="50"/>
      <c r="V8241" s="50"/>
      <c r="W8241" s="50"/>
      <c r="X8241" s="50"/>
      <c r="Y8241" s="50"/>
      <c r="Z8241" s="50"/>
      <c r="AA8241" s="50"/>
      <c r="AB8241" s="50"/>
      <c r="AC8241" s="50"/>
      <c r="AD8241" s="50"/>
      <c r="AE8241" s="50"/>
      <c r="AF8241" s="50"/>
      <c r="AG8241" s="50"/>
      <c r="AH8241" s="50"/>
      <c r="AI8241" s="50"/>
      <c r="AJ8241" s="50"/>
      <c r="AK8241" s="50"/>
      <c r="AL8241" s="50"/>
      <c r="AM8241" s="50"/>
      <c r="AN8241" s="50"/>
      <c r="AO8241" s="50"/>
      <c r="AP8241" s="50"/>
      <c r="AQ8241" s="50"/>
      <c r="AR8241" s="50"/>
      <c r="AS8241" s="50"/>
      <c r="AT8241" s="50"/>
      <c r="AU8241" s="50"/>
      <c r="AV8241" s="50"/>
      <c r="AW8241" s="50"/>
      <c r="AX8241" s="50"/>
      <c r="AY8241" s="50"/>
      <c r="AZ8241" s="50"/>
      <c r="BA8241" s="50"/>
      <c r="BB8241" s="50"/>
      <c r="BC8241" s="50"/>
      <c r="BD8241" s="50"/>
      <c r="BE8241" s="50"/>
      <c r="BF8241" s="50"/>
      <c r="BG8241" s="50"/>
      <c r="BH8241" s="50"/>
      <c r="BI8241" s="50"/>
      <c r="BJ8241" s="50"/>
      <c r="BK8241" s="50"/>
      <c r="BL8241" s="50"/>
      <c r="BM8241" s="50"/>
      <c r="BN8241" s="50"/>
      <c r="BO8241" s="50"/>
      <c r="BP8241" s="50"/>
      <c r="BQ8241" s="50"/>
      <c r="BR8241" s="50"/>
      <c r="BS8241" s="50"/>
      <c r="BT8241" s="50"/>
      <c r="BU8241" s="50"/>
      <c r="BV8241" s="50"/>
      <c r="BW8241" s="50"/>
      <c r="BX8241" s="50"/>
      <c r="BY8241" s="50"/>
      <c r="BZ8241" s="50"/>
      <c r="CA8241" s="50"/>
      <c r="CB8241" s="50"/>
      <c r="CC8241" s="50"/>
      <c r="CD8241" s="50"/>
      <c r="CE8241" s="50"/>
      <c r="CF8241" s="50"/>
      <c r="CG8241" s="50"/>
      <c r="CH8241" s="50"/>
      <c r="CI8241" s="50"/>
      <c r="CJ8241" s="50"/>
      <c r="CK8241" s="50"/>
      <c r="CL8241" s="50"/>
      <c r="CM8241" s="50"/>
      <c r="CN8241" s="50"/>
      <c r="CO8241" s="50"/>
      <c r="CP8241" s="50"/>
      <c r="CQ8241" s="50"/>
      <c r="CR8241" s="50"/>
      <c r="CS8241" s="50"/>
      <c r="CT8241" s="50"/>
      <c r="CU8241" s="50"/>
      <c r="CV8241" s="50"/>
      <c r="CW8241" s="50"/>
      <c r="CX8241" s="50"/>
      <c r="CY8241" s="50"/>
      <c r="CZ8241" s="50"/>
      <c r="DA8241" s="50"/>
      <c r="DB8241" s="50"/>
      <c r="DC8241" s="50"/>
      <c r="DD8241" s="50"/>
      <c r="DE8241" s="50"/>
      <c r="DF8241" s="50"/>
      <c r="DG8241" s="50"/>
    </row>
    <row r="8242" spans="1:111" x14ac:dyDescent="0.2">
      <c r="A8242" s="141"/>
      <c r="B8242" s="141"/>
      <c r="C8242" s="141"/>
      <c r="E8242" s="310"/>
      <c r="F8242" s="192"/>
      <c r="G8242" s="192"/>
      <c r="H8242" s="50"/>
      <c r="I8242" s="50"/>
      <c r="J8242" s="50"/>
      <c r="K8242" s="50"/>
      <c r="L8242" s="50"/>
      <c r="M8242" s="50"/>
      <c r="N8242" s="50"/>
      <c r="O8242" s="50"/>
      <c r="P8242" s="50"/>
      <c r="Q8242" s="50"/>
      <c r="R8242" s="50"/>
      <c r="S8242" s="50"/>
      <c r="T8242" s="50"/>
      <c r="U8242" s="50"/>
      <c r="V8242" s="50"/>
      <c r="W8242" s="50"/>
      <c r="X8242" s="50"/>
      <c r="Y8242" s="50"/>
      <c r="Z8242" s="50"/>
      <c r="AA8242" s="50"/>
      <c r="AB8242" s="50"/>
      <c r="AC8242" s="50"/>
      <c r="AD8242" s="50"/>
      <c r="AE8242" s="50"/>
      <c r="AF8242" s="50"/>
      <c r="AG8242" s="50"/>
      <c r="AH8242" s="50"/>
      <c r="AI8242" s="50"/>
      <c r="AJ8242" s="50"/>
      <c r="AK8242" s="50"/>
      <c r="AL8242" s="50"/>
      <c r="AM8242" s="50"/>
      <c r="AN8242" s="50"/>
      <c r="AO8242" s="50"/>
      <c r="AP8242" s="50"/>
      <c r="AQ8242" s="50"/>
      <c r="AR8242" s="50"/>
      <c r="AS8242" s="50"/>
      <c r="AT8242" s="50"/>
      <c r="AU8242" s="50"/>
      <c r="AV8242" s="50"/>
      <c r="AW8242" s="50"/>
      <c r="AX8242" s="50"/>
      <c r="AY8242" s="50"/>
      <c r="AZ8242" s="50"/>
      <c r="BA8242" s="50"/>
      <c r="BB8242" s="50"/>
      <c r="BC8242" s="50"/>
      <c r="BD8242" s="50"/>
      <c r="BE8242" s="50"/>
      <c r="BF8242" s="50"/>
      <c r="BG8242" s="50"/>
      <c r="BH8242" s="50"/>
      <c r="BI8242" s="50"/>
      <c r="BJ8242" s="50"/>
      <c r="BK8242" s="50"/>
      <c r="BL8242" s="50"/>
      <c r="BM8242" s="50"/>
      <c r="BN8242" s="50"/>
      <c r="BO8242" s="50"/>
      <c r="BP8242" s="50"/>
      <c r="BQ8242" s="50"/>
      <c r="BR8242" s="50"/>
      <c r="BS8242" s="50"/>
      <c r="BT8242" s="50"/>
      <c r="BU8242" s="50"/>
      <c r="BV8242" s="50"/>
      <c r="BW8242" s="50"/>
      <c r="BX8242" s="50"/>
      <c r="BY8242" s="50"/>
      <c r="BZ8242" s="50"/>
      <c r="CA8242" s="50"/>
      <c r="CB8242" s="50"/>
      <c r="CC8242" s="50"/>
      <c r="CD8242" s="50"/>
      <c r="CE8242" s="50"/>
      <c r="CF8242" s="50"/>
      <c r="CG8242" s="50"/>
      <c r="CH8242" s="50"/>
      <c r="CI8242" s="50"/>
      <c r="CJ8242" s="50"/>
      <c r="CK8242" s="50"/>
      <c r="CL8242" s="50"/>
      <c r="CM8242" s="50"/>
      <c r="CN8242" s="50"/>
      <c r="CO8242" s="50"/>
      <c r="CP8242" s="50"/>
      <c r="CQ8242" s="50"/>
      <c r="CR8242" s="50"/>
      <c r="CS8242" s="50"/>
      <c r="CT8242" s="50"/>
      <c r="CU8242" s="50"/>
      <c r="CV8242" s="50"/>
      <c r="CW8242" s="50"/>
      <c r="CX8242" s="50"/>
      <c r="CY8242" s="50"/>
      <c r="CZ8242" s="50"/>
      <c r="DA8242" s="50"/>
      <c r="DB8242" s="50"/>
      <c r="DC8242" s="50"/>
      <c r="DD8242" s="50"/>
      <c r="DE8242" s="50"/>
      <c r="DF8242" s="50"/>
      <c r="DG8242" s="50"/>
    </row>
    <row r="8243" spans="1:111" x14ac:dyDescent="0.2">
      <c r="A8243" s="141"/>
      <c r="B8243" s="141"/>
      <c r="C8243" s="141"/>
      <c r="E8243" s="310"/>
      <c r="F8243" s="192"/>
      <c r="G8243" s="192"/>
      <c r="H8243" s="50"/>
      <c r="I8243" s="50"/>
      <c r="J8243" s="50"/>
      <c r="K8243" s="50"/>
      <c r="L8243" s="50"/>
      <c r="M8243" s="50"/>
      <c r="N8243" s="50"/>
      <c r="O8243" s="50"/>
      <c r="P8243" s="50"/>
      <c r="Q8243" s="50"/>
      <c r="R8243" s="50"/>
      <c r="S8243" s="50"/>
      <c r="T8243" s="50"/>
      <c r="U8243" s="50"/>
      <c r="V8243" s="50"/>
      <c r="W8243" s="50"/>
      <c r="X8243" s="50"/>
      <c r="Y8243" s="50"/>
      <c r="Z8243" s="50"/>
      <c r="AA8243" s="50"/>
      <c r="AB8243" s="50"/>
      <c r="AC8243" s="50"/>
      <c r="AD8243" s="50"/>
      <c r="AE8243" s="50"/>
      <c r="AF8243" s="50"/>
      <c r="AG8243" s="50"/>
      <c r="AH8243" s="50"/>
      <c r="AI8243" s="50"/>
      <c r="AJ8243" s="50"/>
      <c r="AK8243" s="50"/>
      <c r="AL8243" s="50"/>
      <c r="AM8243" s="50"/>
      <c r="AN8243" s="50"/>
      <c r="AO8243" s="50"/>
      <c r="AP8243" s="50"/>
      <c r="AQ8243" s="50"/>
      <c r="AR8243" s="50"/>
      <c r="AS8243" s="50"/>
      <c r="AT8243" s="50"/>
      <c r="AU8243" s="50"/>
      <c r="AV8243" s="50"/>
      <c r="AW8243" s="50"/>
      <c r="AX8243" s="50"/>
      <c r="AY8243" s="50"/>
      <c r="AZ8243" s="50"/>
      <c r="BA8243" s="50"/>
      <c r="BB8243" s="50"/>
      <c r="BC8243" s="50"/>
      <c r="BD8243" s="50"/>
      <c r="BE8243" s="50"/>
      <c r="BF8243" s="50"/>
      <c r="BG8243" s="50"/>
      <c r="BH8243" s="50"/>
      <c r="BI8243" s="50"/>
      <c r="BJ8243" s="50"/>
      <c r="BK8243" s="50"/>
      <c r="BL8243" s="50"/>
      <c r="BM8243" s="50"/>
      <c r="BN8243" s="50"/>
      <c r="BO8243" s="50"/>
      <c r="BP8243" s="50"/>
      <c r="BQ8243" s="50"/>
      <c r="BR8243" s="50"/>
      <c r="BS8243" s="50"/>
      <c r="BT8243" s="50"/>
      <c r="BU8243" s="50"/>
      <c r="BV8243" s="50"/>
      <c r="BW8243" s="50"/>
      <c r="BX8243" s="50"/>
      <c r="BY8243" s="50"/>
      <c r="BZ8243" s="50"/>
      <c r="CA8243" s="50"/>
      <c r="CB8243" s="50"/>
      <c r="CC8243" s="50"/>
      <c r="CD8243" s="50"/>
      <c r="CE8243" s="50"/>
      <c r="CF8243" s="50"/>
      <c r="CG8243" s="50"/>
      <c r="CH8243" s="50"/>
      <c r="CI8243" s="50"/>
      <c r="CJ8243" s="50"/>
      <c r="CK8243" s="50"/>
      <c r="CL8243" s="50"/>
      <c r="CM8243" s="50"/>
      <c r="CN8243" s="50"/>
      <c r="CO8243" s="50"/>
      <c r="CP8243" s="50"/>
      <c r="CQ8243" s="50"/>
      <c r="CR8243" s="50"/>
      <c r="CS8243" s="50"/>
      <c r="CT8243" s="50"/>
      <c r="CU8243" s="50"/>
      <c r="CV8243" s="50"/>
      <c r="CW8243" s="50"/>
      <c r="CX8243" s="50"/>
      <c r="CY8243" s="50"/>
      <c r="CZ8243" s="50"/>
      <c r="DA8243" s="50"/>
      <c r="DB8243" s="50"/>
      <c r="DC8243" s="50"/>
      <c r="DD8243" s="50"/>
      <c r="DE8243" s="50"/>
      <c r="DF8243" s="50"/>
      <c r="DG8243" s="50"/>
    </row>
    <row r="8244" spans="1:111" x14ac:dyDescent="0.2">
      <c r="A8244" s="141"/>
      <c r="B8244" s="141"/>
      <c r="C8244" s="141"/>
      <c r="E8244" s="310"/>
      <c r="F8244" s="192"/>
      <c r="G8244" s="192"/>
      <c r="H8244" s="50"/>
      <c r="I8244" s="50"/>
      <c r="J8244" s="50"/>
      <c r="K8244" s="50"/>
      <c r="L8244" s="50"/>
      <c r="M8244" s="50"/>
      <c r="N8244" s="50"/>
      <c r="O8244" s="50"/>
      <c r="P8244" s="50"/>
      <c r="Q8244" s="50"/>
      <c r="R8244" s="50"/>
      <c r="S8244" s="50"/>
      <c r="T8244" s="50"/>
      <c r="U8244" s="50"/>
      <c r="V8244" s="50"/>
      <c r="W8244" s="50"/>
      <c r="X8244" s="50"/>
      <c r="Y8244" s="50"/>
      <c r="Z8244" s="50"/>
      <c r="AA8244" s="50"/>
      <c r="AB8244" s="50"/>
      <c r="AC8244" s="50"/>
      <c r="AD8244" s="50"/>
      <c r="AE8244" s="50"/>
      <c r="AF8244" s="50"/>
      <c r="AG8244" s="50"/>
      <c r="AH8244" s="50"/>
      <c r="AI8244" s="50"/>
      <c r="AJ8244" s="50"/>
      <c r="AK8244" s="50"/>
      <c r="AL8244" s="50"/>
      <c r="AM8244" s="50"/>
      <c r="AN8244" s="50"/>
      <c r="AO8244" s="50"/>
      <c r="AP8244" s="50"/>
      <c r="AQ8244" s="50"/>
      <c r="AR8244" s="50"/>
      <c r="AS8244" s="50"/>
      <c r="AT8244" s="50"/>
      <c r="AU8244" s="50"/>
      <c r="AV8244" s="50"/>
      <c r="AW8244" s="50"/>
      <c r="AX8244" s="50"/>
      <c r="AY8244" s="50"/>
      <c r="AZ8244" s="50"/>
      <c r="BA8244" s="50"/>
      <c r="BB8244" s="50"/>
      <c r="BC8244" s="50"/>
      <c r="BD8244" s="50"/>
      <c r="BE8244" s="50"/>
      <c r="BF8244" s="50"/>
      <c r="BG8244" s="50"/>
      <c r="BH8244" s="50"/>
      <c r="BI8244" s="50"/>
      <c r="BJ8244" s="50"/>
      <c r="BK8244" s="50"/>
      <c r="BL8244" s="50"/>
      <c r="BM8244" s="50"/>
      <c r="BN8244" s="50"/>
      <c r="BO8244" s="50"/>
      <c r="BP8244" s="50"/>
      <c r="BQ8244" s="50"/>
      <c r="BR8244" s="50"/>
      <c r="BS8244" s="50"/>
      <c r="BT8244" s="50"/>
      <c r="BU8244" s="50"/>
      <c r="BV8244" s="50"/>
      <c r="BW8244" s="50"/>
      <c r="BX8244" s="50"/>
      <c r="BY8244" s="50"/>
      <c r="BZ8244" s="50"/>
      <c r="CA8244" s="50"/>
      <c r="CB8244" s="50"/>
      <c r="CC8244" s="50"/>
      <c r="CD8244" s="50"/>
      <c r="CE8244" s="50"/>
      <c r="CF8244" s="50"/>
      <c r="CG8244" s="50"/>
      <c r="CH8244" s="50"/>
      <c r="CI8244" s="50"/>
      <c r="CJ8244" s="50"/>
      <c r="CK8244" s="50"/>
      <c r="CL8244" s="50"/>
      <c r="CM8244" s="50"/>
      <c r="CN8244" s="50"/>
      <c r="CO8244" s="50"/>
      <c r="CP8244" s="50"/>
      <c r="CQ8244" s="50"/>
      <c r="CR8244" s="50"/>
      <c r="CS8244" s="50"/>
      <c r="CT8244" s="50"/>
      <c r="CU8244" s="50"/>
      <c r="CV8244" s="50"/>
      <c r="CW8244" s="50"/>
      <c r="CX8244" s="50"/>
      <c r="CY8244" s="50"/>
      <c r="CZ8244" s="50"/>
      <c r="DA8244" s="50"/>
      <c r="DB8244" s="50"/>
      <c r="DC8244" s="50"/>
      <c r="DD8244" s="50"/>
      <c r="DE8244" s="50"/>
      <c r="DF8244" s="50"/>
      <c r="DG8244" s="50"/>
    </row>
    <row r="8245" spans="1:111" x14ac:dyDescent="0.2">
      <c r="A8245" s="141"/>
      <c r="B8245" s="141"/>
      <c r="C8245" s="141"/>
      <c r="E8245" s="310"/>
      <c r="F8245" s="192"/>
      <c r="G8245" s="192"/>
      <c r="H8245" s="50"/>
      <c r="I8245" s="50"/>
      <c r="J8245" s="50"/>
      <c r="K8245" s="50"/>
      <c r="L8245" s="50"/>
      <c r="M8245" s="50"/>
      <c r="N8245" s="50"/>
      <c r="O8245" s="50"/>
      <c r="P8245" s="50"/>
      <c r="Q8245" s="50"/>
      <c r="R8245" s="50"/>
      <c r="S8245" s="50"/>
      <c r="T8245" s="50"/>
      <c r="U8245" s="50"/>
      <c r="V8245" s="50"/>
      <c r="W8245" s="50"/>
      <c r="X8245" s="50"/>
      <c r="Y8245" s="50"/>
      <c r="Z8245" s="50"/>
      <c r="AA8245" s="50"/>
      <c r="AB8245" s="50"/>
      <c r="AC8245" s="50"/>
      <c r="AD8245" s="50"/>
      <c r="AE8245" s="50"/>
      <c r="AF8245" s="50"/>
      <c r="AG8245" s="50"/>
      <c r="AH8245" s="50"/>
      <c r="AI8245" s="50"/>
      <c r="AJ8245" s="50"/>
      <c r="AK8245" s="50"/>
      <c r="AL8245" s="50"/>
      <c r="AM8245" s="50"/>
      <c r="AN8245" s="50"/>
      <c r="AO8245" s="50"/>
      <c r="AP8245" s="50"/>
      <c r="AQ8245" s="50"/>
      <c r="AR8245" s="50"/>
      <c r="AS8245" s="50"/>
      <c r="AT8245" s="50"/>
      <c r="AU8245" s="50"/>
      <c r="AV8245" s="50"/>
      <c r="AW8245" s="50"/>
      <c r="AX8245" s="50"/>
      <c r="AY8245" s="50"/>
      <c r="AZ8245" s="50"/>
      <c r="BA8245" s="50"/>
      <c r="BB8245" s="50"/>
      <c r="BC8245" s="50"/>
      <c r="BD8245" s="50"/>
      <c r="BE8245" s="50"/>
      <c r="BF8245" s="50"/>
      <c r="BG8245" s="50"/>
      <c r="BH8245" s="50"/>
      <c r="BI8245" s="50"/>
      <c r="BJ8245" s="50"/>
      <c r="BK8245" s="50"/>
      <c r="BL8245" s="50"/>
      <c r="BM8245" s="50"/>
      <c r="BN8245" s="50"/>
      <c r="BO8245" s="50"/>
      <c r="BP8245" s="50"/>
      <c r="BQ8245" s="50"/>
      <c r="BR8245" s="50"/>
      <c r="BS8245" s="50"/>
      <c r="BT8245" s="50"/>
      <c r="BU8245" s="50"/>
      <c r="BV8245" s="50"/>
      <c r="BW8245" s="50"/>
      <c r="BX8245" s="50"/>
      <c r="BY8245" s="50"/>
      <c r="BZ8245" s="50"/>
      <c r="CA8245" s="50"/>
      <c r="CB8245" s="50"/>
      <c r="CC8245" s="50"/>
      <c r="CD8245" s="50"/>
      <c r="CE8245" s="50"/>
      <c r="CF8245" s="50"/>
      <c r="CG8245" s="50"/>
      <c r="CH8245" s="50"/>
      <c r="CI8245" s="50"/>
      <c r="CJ8245" s="50"/>
      <c r="CK8245" s="50"/>
      <c r="CL8245" s="50"/>
      <c r="CM8245" s="50"/>
      <c r="CN8245" s="50"/>
      <c r="CO8245" s="50"/>
      <c r="CP8245" s="50"/>
      <c r="CQ8245" s="50"/>
      <c r="CR8245" s="50"/>
      <c r="CS8245" s="50"/>
      <c r="CT8245" s="50"/>
      <c r="CU8245" s="50"/>
      <c r="CV8245" s="50"/>
      <c r="CW8245" s="50"/>
      <c r="CX8245" s="50"/>
      <c r="CY8245" s="50"/>
      <c r="CZ8245" s="50"/>
      <c r="DA8245" s="50"/>
      <c r="DB8245" s="50"/>
      <c r="DC8245" s="50"/>
      <c r="DD8245" s="50"/>
      <c r="DE8245" s="50"/>
      <c r="DF8245" s="50"/>
      <c r="DG8245" s="50"/>
    </row>
    <row r="8246" spans="1:111" x14ac:dyDescent="0.2">
      <c r="A8246" s="141"/>
      <c r="B8246" s="141"/>
      <c r="C8246" s="141"/>
      <c r="D8246" s="54"/>
      <c r="E8246" s="310"/>
      <c r="F8246" s="192"/>
      <c r="G8246" s="192"/>
      <c r="H8246" s="50"/>
      <c r="I8246" s="50"/>
      <c r="J8246" s="50"/>
      <c r="K8246" s="50"/>
      <c r="L8246" s="50"/>
      <c r="M8246" s="50"/>
      <c r="N8246" s="50"/>
      <c r="O8246" s="50"/>
      <c r="P8246" s="50"/>
      <c r="Q8246" s="50"/>
      <c r="R8246" s="50"/>
      <c r="S8246" s="50"/>
      <c r="T8246" s="50"/>
      <c r="U8246" s="50"/>
      <c r="V8246" s="50"/>
      <c r="W8246" s="50"/>
      <c r="X8246" s="50"/>
      <c r="Y8246" s="50"/>
      <c r="Z8246" s="50"/>
      <c r="AA8246" s="50"/>
      <c r="AB8246" s="50"/>
      <c r="AC8246" s="50"/>
      <c r="AD8246" s="50"/>
      <c r="AE8246" s="50"/>
      <c r="AF8246" s="50"/>
      <c r="AG8246" s="50"/>
      <c r="AH8246" s="50"/>
      <c r="AI8246" s="50"/>
      <c r="AJ8246" s="50"/>
      <c r="AK8246" s="50"/>
      <c r="AL8246" s="50"/>
      <c r="AM8246" s="50"/>
      <c r="AN8246" s="50"/>
      <c r="AO8246" s="50"/>
      <c r="AP8246" s="50"/>
      <c r="AQ8246" s="50"/>
      <c r="AR8246" s="50"/>
      <c r="AS8246" s="50"/>
      <c r="AT8246" s="50"/>
      <c r="AU8246" s="50"/>
      <c r="AV8246" s="50"/>
      <c r="AW8246" s="50"/>
      <c r="AX8246" s="50"/>
      <c r="AY8246" s="50"/>
      <c r="AZ8246" s="50"/>
      <c r="BA8246" s="50"/>
      <c r="BB8246" s="50"/>
      <c r="BC8246" s="50"/>
      <c r="BD8246" s="50"/>
      <c r="BE8246" s="50"/>
      <c r="BF8246" s="50"/>
      <c r="BG8246" s="50"/>
      <c r="BH8246" s="50"/>
      <c r="BI8246" s="50"/>
      <c r="BJ8246" s="50"/>
      <c r="BK8246" s="50"/>
      <c r="BL8246" s="50"/>
      <c r="BM8246" s="50"/>
      <c r="BN8246" s="50"/>
      <c r="BO8246" s="50"/>
      <c r="BP8246" s="50"/>
      <c r="BQ8246" s="50"/>
      <c r="BR8246" s="50"/>
      <c r="BS8246" s="50"/>
      <c r="BT8246" s="50"/>
      <c r="BU8246" s="50"/>
      <c r="BV8246" s="50"/>
      <c r="BW8246" s="50"/>
      <c r="BX8246" s="50"/>
      <c r="BY8246" s="50"/>
      <c r="BZ8246" s="50"/>
      <c r="CA8246" s="50"/>
      <c r="CB8246" s="50"/>
      <c r="CC8246" s="50"/>
      <c r="CD8246" s="50"/>
      <c r="CE8246" s="50"/>
      <c r="CF8246" s="50"/>
      <c r="CG8246" s="50"/>
      <c r="CH8246" s="50"/>
      <c r="CI8246" s="50"/>
      <c r="CJ8246" s="50"/>
      <c r="CK8246" s="50"/>
      <c r="CL8246" s="50"/>
      <c r="CM8246" s="50"/>
      <c r="CN8246" s="50"/>
      <c r="CO8246" s="50"/>
      <c r="CP8246" s="50"/>
      <c r="CQ8246" s="50"/>
      <c r="CR8246" s="50"/>
      <c r="CS8246" s="50"/>
      <c r="CT8246" s="50"/>
      <c r="CU8246" s="50"/>
      <c r="CV8246" s="50"/>
      <c r="CW8246" s="50"/>
      <c r="CX8246" s="50"/>
      <c r="CY8246" s="50"/>
      <c r="CZ8246" s="50"/>
      <c r="DA8246" s="50"/>
      <c r="DB8246" s="50"/>
      <c r="DC8246" s="50"/>
      <c r="DD8246" s="50"/>
      <c r="DE8246" s="50"/>
      <c r="DF8246" s="50"/>
      <c r="DG8246" s="50"/>
    </row>
    <row r="8247" spans="1:111" x14ac:dyDescent="0.2">
      <c r="A8247" s="141"/>
      <c r="B8247" s="141"/>
      <c r="C8247" s="141"/>
      <c r="E8247" s="310"/>
      <c r="F8247" s="192"/>
      <c r="G8247" s="192"/>
      <c r="H8247" s="50"/>
      <c r="I8247" s="50"/>
      <c r="J8247" s="50"/>
      <c r="K8247" s="50"/>
      <c r="L8247" s="50"/>
      <c r="M8247" s="50"/>
      <c r="N8247" s="50"/>
      <c r="O8247" s="50"/>
      <c r="P8247" s="50"/>
      <c r="Q8247" s="50"/>
      <c r="R8247" s="50"/>
      <c r="S8247" s="50"/>
      <c r="T8247" s="50"/>
      <c r="U8247" s="50"/>
      <c r="V8247" s="50"/>
      <c r="W8247" s="50"/>
      <c r="X8247" s="50"/>
      <c r="Y8247" s="50"/>
      <c r="Z8247" s="50"/>
      <c r="AA8247" s="50"/>
      <c r="AB8247" s="50"/>
      <c r="AC8247" s="50"/>
      <c r="AD8247" s="50"/>
      <c r="AE8247" s="50"/>
      <c r="AF8247" s="50"/>
      <c r="AG8247" s="50"/>
      <c r="AH8247" s="50"/>
      <c r="AI8247" s="50"/>
      <c r="AJ8247" s="50"/>
      <c r="AK8247" s="50"/>
      <c r="AL8247" s="50"/>
      <c r="AM8247" s="50"/>
      <c r="AN8247" s="50"/>
      <c r="AO8247" s="50"/>
      <c r="AP8247" s="50"/>
      <c r="AQ8247" s="50"/>
      <c r="AR8247" s="50"/>
      <c r="AS8247" s="50"/>
      <c r="AT8247" s="50"/>
      <c r="AU8247" s="50"/>
      <c r="AV8247" s="50"/>
      <c r="AW8247" s="50"/>
      <c r="AX8247" s="50"/>
      <c r="AY8247" s="50"/>
      <c r="AZ8247" s="50"/>
      <c r="BA8247" s="50"/>
      <c r="BB8247" s="50"/>
      <c r="BC8247" s="50"/>
      <c r="BD8247" s="50"/>
      <c r="BE8247" s="50"/>
      <c r="BF8247" s="50"/>
      <c r="BG8247" s="50"/>
      <c r="BH8247" s="50"/>
      <c r="BI8247" s="50"/>
      <c r="BJ8247" s="50"/>
      <c r="BK8247" s="50"/>
      <c r="BL8247" s="50"/>
      <c r="BM8247" s="50"/>
      <c r="BN8247" s="50"/>
      <c r="BO8247" s="50"/>
      <c r="BP8247" s="50"/>
      <c r="BQ8247" s="50"/>
      <c r="BR8247" s="50"/>
      <c r="BS8247" s="50"/>
      <c r="BT8247" s="50"/>
      <c r="BU8247" s="50"/>
      <c r="BV8247" s="50"/>
      <c r="BW8247" s="50"/>
      <c r="BX8247" s="50"/>
      <c r="BY8247" s="50"/>
      <c r="BZ8247" s="50"/>
      <c r="CA8247" s="50"/>
      <c r="CB8247" s="50"/>
      <c r="CC8247" s="50"/>
      <c r="CD8247" s="50"/>
      <c r="CE8247" s="50"/>
      <c r="CF8247" s="50"/>
      <c r="CG8247" s="50"/>
      <c r="CH8247" s="50"/>
      <c r="CI8247" s="50"/>
      <c r="CJ8247" s="50"/>
      <c r="CK8247" s="50"/>
      <c r="CL8247" s="50"/>
      <c r="CM8247" s="50"/>
      <c r="CN8247" s="50"/>
      <c r="CO8247" s="50"/>
      <c r="CP8247" s="50"/>
      <c r="CQ8247" s="50"/>
      <c r="CR8247" s="50"/>
      <c r="CS8247" s="50"/>
      <c r="CT8247" s="50"/>
      <c r="CU8247" s="50"/>
      <c r="CV8247" s="50"/>
      <c r="CW8247" s="50"/>
      <c r="CX8247" s="50"/>
      <c r="CY8247" s="50"/>
      <c r="CZ8247" s="50"/>
      <c r="DA8247" s="50"/>
      <c r="DB8247" s="50"/>
      <c r="DC8247" s="50"/>
      <c r="DD8247" s="50"/>
      <c r="DE8247" s="50"/>
      <c r="DF8247" s="50"/>
      <c r="DG8247" s="50"/>
    </row>
    <row r="8248" spans="1:111" x14ac:dyDescent="0.2">
      <c r="A8248" s="141"/>
      <c r="B8248" s="141"/>
      <c r="C8248" s="141"/>
      <c r="E8248" s="310"/>
      <c r="F8248" s="192"/>
      <c r="G8248" s="192"/>
      <c r="H8248" s="50"/>
      <c r="I8248" s="50"/>
      <c r="J8248" s="50"/>
      <c r="K8248" s="50"/>
      <c r="L8248" s="50"/>
      <c r="M8248" s="50"/>
      <c r="N8248" s="50"/>
      <c r="O8248" s="50"/>
      <c r="P8248" s="50"/>
      <c r="Q8248" s="50"/>
      <c r="R8248" s="50"/>
      <c r="S8248" s="50"/>
      <c r="T8248" s="50"/>
      <c r="U8248" s="50"/>
      <c r="V8248" s="50"/>
      <c r="W8248" s="50"/>
      <c r="X8248" s="50"/>
      <c r="Y8248" s="50"/>
      <c r="Z8248" s="50"/>
      <c r="AA8248" s="50"/>
      <c r="AB8248" s="50"/>
      <c r="AC8248" s="50"/>
      <c r="AD8248" s="50"/>
      <c r="AE8248" s="50"/>
      <c r="AF8248" s="50"/>
      <c r="AG8248" s="50"/>
      <c r="AH8248" s="50"/>
      <c r="AI8248" s="50"/>
      <c r="AJ8248" s="50"/>
      <c r="AK8248" s="50"/>
      <c r="AL8248" s="50"/>
      <c r="AM8248" s="50"/>
      <c r="AN8248" s="50"/>
      <c r="AO8248" s="50"/>
      <c r="AP8248" s="50"/>
      <c r="AQ8248" s="50"/>
      <c r="AR8248" s="50"/>
      <c r="AS8248" s="50"/>
      <c r="AT8248" s="50"/>
      <c r="AU8248" s="50"/>
      <c r="AV8248" s="50"/>
      <c r="AW8248" s="50"/>
      <c r="AX8248" s="50"/>
      <c r="AY8248" s="50"/>
      <c r="AZ8248" s="50"/>
      <c r="BA8248" s="50"/>
      <c r="BB8248" s="50"/>
      <c r="BC8248" s="50"/>
      <c r="BD8248" s="50"/>
      <c r="BE8248" s="50"/>
      <c r="BF8248" s="50"/>
      <c r="BG8248" s="50"/>
      <c r="BH8248" s="50"/>
      <c r="BI8248" s="50"/>
      <c r="BJ8248" s="50"/>
      <c r="BK8248" s="50"/>
      <c r="BL8248" s="50"/>
      <c r="BM8248" s="50"/>
      <c r="BN8248" s="50"/>
      <c r="BO8248" s="50"/>
      <c r="BP8248" s="50"/>
      <c r="BQ8248" s="50"/>
      <c r="BR8248" s="50"/>
      <c r="BS8248" s="50"/>
      <c r="BT8248" s="50"/>
      <c r="BU8248" s="50"/>
      <c r="BV8248" s="50"/>
      <c r="BW8248" s="50"/>
      <c r="BX8248" s="50"/>
      <c r="BY8248" s="50"/>
      <c r="BZ8248" s="50"/>
      <c r="CA8248" s="50"/>
      <c r="CB8248" s="50"/>
      <c r="CC8248" s="50"/>
      <c r="CD8248" s="50"/>
      <c r="CE8248" s="50"/>
      <c r="CF8248" s="50"/>
      <c r="CG8248" s="50"/>
      <c r="CH8248" s="50"/>
      <c r="CI8248" s="50"/>
      <c r="CJ8248" s="50"/>
      <c r="CK8248" s="50"/>
      <c r="CL8248" s="50"/>
      <c r="CM8248" s="50"/>
      <c r="CN8248" s="50"/>
      <c r="CO8248" s="50"/>
      <c r="CP8248" s="50"/>
      <c r="CQ8248" s="50"/>
      <c r="CR8248" s="50"/>
      <c r="CS8248" s="50"/>
      <c r="CT8248" s="50"/>
      <c r="CU8248" s="50"/>
      <c r="CV8248" s="50"/>
      <c r="CW8248" s="50"/>
      <c r="CX8248" s="50"/>
      <c r="CY8248" s="50"/>
      <c r="CZ8248" s="50"/>
      <c r="DA8248" s="50"/>
      <c r="DB8248" s="50"/>
      <c r="DC8248" s="50"/>
      <c r="DD8248" s="50"/>
      <c r="DE8248" s="50"/>
      <c r="DF8248" s="50"/>
      <c r="DG8248" s="50"/>
    </row>
    <row r="8249" spans="1:111" x14ac:dyDescent="0.2">
      <c r="A8249" s="141"/>
      <c r="B8249" s="141"/>
      <c r="C8249" s="141"/>
      <c r="E8249" s="310"/>
      <c r="F8249" s="192"/>
      <c r="G8249" s="192"/>
      <c r="H8249" s="50"/>
      <c r="I8249" s="50"/>
      <c r="J8249" s="50"/>
      <c r="K8249" s="50"/>
      <c r="L8249" s="50"/>
      <c r="M8249" s="50"/>
      <c r="N8249" s="50"/>
      <c r="O8249" s="50"/>
      <c r="P8249" s="50"/>
      <c r="Q8249" s="50"/>
      <c r="R8249" s="50"/>
      <c r="S8249" s="50"/>
      <c r="T8249" s="50"/>
      <c r="U8249" s="50"/>
      <c r="V8249" s="50"/>
      <c r="W8249" s="50"/>
      <c r="X8249" s="50"/>
      <c r="Y8249" s="50"/>
      <c r="Z8249" s="50"/>
      <c r="AA8249" s="50"/>
      <c r="AB8249" s="50"/>
      <c r="AC8249" s="50"/>
      <c r="AD8249" s="50"/>
      <c r="AE8249" s="50"/>
      <c r="AF8249" s="50"/>
      <c r="AG8249" s="50"/>
      <c r="AH8249" s="50"/>
      <c r="AI8249" s="50"/>
      <c r="AJ8249" s="50"/>
      <c r="AK8249" s="50"/>
      <c r="AL8249" s="50"/>
      <c r="AM8249" s="50"/>
      <c r="AN8249" s="50"/>
      <c r="AO8249" s="50"/>
      <c r="AP8249" s="50"/>
      <c r="AQ8249" s="50"/>
      <c r="AR8249" s="50"/>
      <c r="AS8249" s="50"/>
      <c r="AT8249" s="50"/>
      <c r="AU8249" s="50"/>
      <c r="AV8249" s="50"/>
      <c r="AW8249" s="50"/>
      <c r="AX8249" s="50"/>
      <c r="AY8249" s="50"/>
      <c r="AZ8249" s="50"/>
      <c r="BA8249" s="50"/>
      <c r="BB8249" s="50"/>
      <c r="BC8249" s="50"/>
      <c r="BD8249" s="50"/>
      <c r="BE8249" s="50"/>
      <c r="BF8249" s="50"/>
      <c r="BG8249" s="50"/>
      <c r="BH8249" s="50"/>
      <c r="BI8249" s="50"/>
      <c r="BJ8249" s="50"/>
      <c r="BK8249" s="50"/>
      <c r="BL8249" s="50"/>
      <c r="BM8249" s="50"/>
      <c r="BN8249" s="50"/>
      <c r="BO8249" s="50"/>
      <c r="BP8249" s="50"/>
      <c r="BQ8249" s="50"/>
      <c r="BR8249" s="50"/>
      <c r="BS8249" s="50"/>
      <c r="BT8249" s="50"/>
      <c r="BU8249" s="50"/>
      <c r="BV8249" s="50"/>
      <c r="BW8249" s="50"/>
      <c r="BX8249" s="50"/>
      <c r="BY8249" s="50"/>
      <c r="BZ8249" s="50"/>
      <c r="CA8249" s="50"/>
      <c r="CB8249" s="50"/>
      <c r="CC8249" s="50"/>
      <c r="CD8249" s="50"/>
      <c r="CE8249" s="50"/>
      <c r="CF8249" s="50"/>
      <c r="CG8249" s="50"/>
      <c r="CH8249" s="50"/>
      <c r="CI8249" s="50"/>
      <c r="CJ8249" s="50"/>
      <c r="CK8249" s="50"/>
      <c r="CL8249" s="50"/>
      <c r="CM8249" s="50"/>
      <c r="CN8249" s="50"/>
      <c r="CO8249" s="50"/>
      <c r="CP8249" s="50"/>
      <c r="CQ8249" s="50"/>
      <c r="CR8249" s="50"/>
      <c r="CS8249" s="50"/>
      <c r="CT8249" s="50"/>
      <c r="CU8249" s="50"/>
      <c r="CV8249" s="50"/>
      <c r="CW8249" s="50"/>
      <c r="CX8249" s="50"/>
      <c r="CY8249" s="50"/>
      <c r="CZ8249" s="50"/>
      <c r="DA8249" s="50"/>
      <c r="DB8249" s="50"/>
      <c r="DC8249" s="50"/>
      <c r="DD8249" s="50"/>
      <c r="DE8249" s="50"/>
      <c r="DF8249" s="50"/>
      <c r="DG8249" s="50"/>
    </row>
    <row r="8250" spans="1:111" x14ac:dyDescent="0.2">
      <c r="A8250" s="141"/>
      <c r="B8250" s="141"/>
      <c r="C8250" s="141"/>
      <c r="E8250" s="310"/>
      <c r="F8250" s="192"/>
      <c r="G8250" s="192"/>
      <c r="H8250" s="50"/>
      <c r="I8250" s="50"/>
      <c r="J8250" s="50"/>
      <c r="K8250" s="50"/>
      <c r="L8250" s="50"/>
      <c r="M8250" s="50"/>
      <c r="N8250" s="50"/>
      <c r="O8250" s="50"/>
      <c r="P8250" s="50"/>
      <c r="Q8250" s="50"/>
      <c r="R8250" s="50"/>
      <c r="S8250" s="50"/>
      <c r="T8250" s="50"/>
      <c r="U8250" s="50"/>
      <c r="V8250" s="50"/>
      <c r="W8250" s="50"/>
      <c r="X8250" s="50"/>
      <c r="Y8250" s="50"/>
      <c r="Z8250" s="50"/>
      <c r="AA8250" s="50"/>
      <c r="AB8250" s="50"/>
      <c r="AC8250" s="50"/>
      <c r="AD8250" s="50"/>
      <c r="AE8250" s="50"/>
      <c r="AF8250" s="50"/>
      <c r="AG8250" s="50"/>
      <c r="AH8250" s="50"/>
      <c r="AI8250" s="50"/>
      <c r="AJ8250" s="50"/>
      <c r="AK8250" s="50"/>
      <c r="AL8250" s="50"/>
      <c r="AM8250" s="50"/>
      <c r="AN8250" s="50"/>
      <c r="AO8250" s="50"/>
      <c r="AP8250" s="50"/>
      <c r="AQ8250" s="50"/>
      <c r="AR8250" s="50"/>
      <c r="AS8250" s="50"/>
      <c r="AT8250" s="50"/>
      <c r="AU8250" s="50"/>
      <c r="AV8250" s="50"/>
      <c r="AW8250" s="50"/>
      <c r="AX8250" s="50"/>
      <c r="AY8250" s="50"/>
      <c r="AZ8250" s="50"/>
      <c r="BA8250" s="50"/>
      <c r="BB8250" s="50"/>
      <c r="BC8250" s="50"/>
      <c r="BD8250" s="50"/>
      <c r="BE8250" s="50"/>
      <c r="BF8250" s="50"/>
      <c r="BG8250" s="50"/>
      <c r="BH8250" s="50"/>
      <c r="BI8250" s="50"/>
      <c r="BJ8250" s="50"/>
      <c r="BK8250" s="50"/>
      <c r="BL8250" s="50"/>
      <c r="BM8250" s="50"/>
      <c r="BN8250" s="50"/>
      <c r="BO8250" s="50"/>
      <c r="BP8250" s="50"/>
      <c r="BQ8250" s="50"/>
      <c r="BR8250" s="50"/>
      <c r="BS8250" s="50"/>
      <c r="BT8250" s="50"/>
      <c r="BU8250" s="50"/>
      <c r="BV8250" s="50"/>
      <c r="BW8250" s="50"/>
      <c r="BX8250" s="50"/>
      <c r="BY8250" s="50"/>
      <c r="BZ8250" s="50"/>
      <c r="CA8250" s="50"/>
      <c r="CB8250" s="50"/>
      <c r="CC8250" s="50"/>
      <c r="CD8250" s="50"/>
      <c r="CE8250" s="50"/>
      <c r="CF8250" s="50"/>
      <c r="CG8250" s="50"/>
      <c r="CH8250" s="50"/>
      <c r="CI8250" s="50"/>
      <c r="CJ8250" s="50"/>
      <c r="CK8250" s="50"/>
      <c r="CL8250" s="50"/>
      <c r="CM8250" s="50"/>
      <c r="CN8250" s="50"/>
      <c r="CO8250" s="50"/>
      <c r="CP8250" s="50"/>
      <c r="CQ8250" s="50"/>
      <c r="CR8250" s="50"/>
      <c r="CS8250" s="50"/>
      <c r="CT8250" s="50"/>
      <c r="CU8250" s="50"/>
      <c r="CV8250" s="50"/>
      <c r="CW8250" s="50"/>
      <c r="CX8250" s="50"/>
      <c r="CY8250" s="50"/>
      <c r="CZ8250" s="50"/>
      <c r="DA8250" s="50"/>
      <c r="DB8250" s="50"/>
      <c r="DC8250" s="50"/>
      <c r="DD8250" s="50"/>
      <c r="DE8250" s="50"/>
      <c r="DF8250" s="50"/>
      <c r="DG8250" s="50"/>
    </row>
    <row r="8251" spans="1:111" x14ac:dyDescent="0.2">
      <c r="A8251" s="141"/>
      <c r="B8251" s="141"/>
      <c r="C8251" s="141"/>
      <c r="E8251" s="310"/>
      <c r="F8251" s="192"/>
      <c r="G8251" s="192"/>
      <c r="H8251" s="50"/>
      <c r="I8251" s="50"/>
      <c r="J8251" s="50"/>
      <c r="K8251" s="50"/>
      <c r="L8251" s="50"/>
      <c r="M8251" s="50"/>
      <c r="N8251" s="50"/>
      <c r="O8251" s="50"/>
      <c r="P8251" s="50"/>
      <c r="Q8251" s="50"/>
      <c r="R8251" s="50"/>
      <c r="S8251" s="50"/>
      <c r="T8251" s="50"/>
      <c r="U8251" s="50"/>
      <c r="V8251" s="50"/>
      <c r="W8251" s="50"/>
      <c r="X8251" s="50"/>
      <c r="Y8251" s="50"/>
      <c r="Z8251" s="50"/>
      <c r="AA8251" s="50"/>
      <c r="AB8251" s="50"/>
      <c r="AC8251" s="50"/>
      <c r="AD8251" s="50"/>
      <c r="AE8251" s="50"/>
      <c r="AF8251" s="50"/>
      <c r="AG8251" s="50"/>
      <c r="AH8251" s="50"/>
      <c r="AI8251" s="50"/>
      <c r="AJ8251" s="50"/>
      <c r="AK8251" s="50"/>
      <c r="AL8251" s="50"/>
      <c r="AM8251" s="50"/>
      <c r="AN8251" s="50"/>
      <c r="AO8251" s="50"/>
      <c r="AP8251" s="50"/>
      <c r="AQ8251" s="50"/>
      <c r="AR8251" s="50"/>
      <c r="AS8251" s="50"/>
      <c r="AT8251" s="50"/>
      <c r="AU8251" s="50"/>
      <c r="AV8251" s="50"/>
      <c r="AW8251" s="50"/>
      <c r="AX8251" s="50"/>
      <c r="AY8251" s="50"/>
      <c r="AZ8251" s="50"/>
      <c r="BA8251" s="50"/>
      <c r="BB8251" s="50"/>
      <c r="BC8251" s="50"/>
      <c r="BD8251" s="50"/>
      <c r="BE8251" s="50"/>
      <c r="BF8251" s="50"/>
      <c r="BG8251" s="50"/>
      <c r="BH8251" s="50"/>
      <c r="BI8251" s="50"/>
      <c r="BJ8251" s="50"/>
      <c r="BK8251" s="50"/>
      <c r="BL8251" s="50"/>
      <c r="BM8251" s="50"/>
      <c r="BN8251" s="50"/>
      <c r="BO8251" s="50"/>
      <c r="BP8251" s="50"/>
      <c r="BQ8251" s="50"/>
      <c r="BR8251" s="50"/>
      <c r="BS8251" s="50"/>
      <c r="BT8251" s="50"/>
      <c r="BU8251" s="50"/>
      <c r="BV8251" s="50"/>
      <c r="BW8251" s="50"/>
      <c r="BX8251" s="50"/>
      <c r="BY8251" s="50"/>
      <c r="BZ8251" s="50"/>
      <c r="CA8251" s="50"/>
      <c r="CB8251" s="50"/>
      <c r="CC8251" s="50"/>
      <c r="CD8251" s="50"/>
      <c r="CE8251" s="50"/>
      <c r="CF8251" s="50"/>
      <c r="CG8251" s="50"/>
      <c r="CH8251" s="50"/>
      <c r="CI8251" s="50"/>
      <c r="CJ8251" s="50"/>
      <c r="CK8251" s="50"/>
      <c r="CL8251" s="50"/>
      <c r="CM8251" s="50"/>
      <c r="CN8251" s="50"/>
      <c r="CO8251" s="50"/>
      <c r="CP8251" s="50"/>
      <c r="CQ8251" s="50"/>
      <c r="CR8251" s="50"/>
      <c r="CS8251" s="50"/>
      <c r="CT8251" s="50"/>
      <c r="CU8251" s="50"/>
      <c r="CV8251" s="50"/>
      <c r="CW8251" s="50"/>
      <c r="CX8251" s="50"/>
      <c r="CY8251" s="50"/>
      <c r="CZ8251" s="50"/>
      <c r="DA8251" s="50"/>
      <c r="DB8251" s="50"/>
      <c r="DC8251" s="50"/>
      <c r="DD8251" s="50"/>
      <c r="DE8251" s="50"/>
      <c r="DF8251" s="50"/>
      <c r="DG8251" s="50"/>
    </row>
    <row r="8252" spans="1:111" x14ac:dyDescent="0.2">
      <c r="A8252" s="141"/>
      <c r="B8252" s="141"/>
      <c r="C8252" s="141"/>
      <c r="E8252" s="310"/>
      <c r="F8252" s="192"/>
      <c r="G8252" s="192"/>
      <c r="H8252" s="50"/>
      <c r="I8252" s="50"/>
      <c r="J8252" s="50"/>
      <c r="K8252" s="50"/>
      <c r="L8252" s="50"/>
      <c r="M8252" s="50"/>
      <c r="N8252" s="50"/>
      <c r="O8252" s="50"/>
      <c r="P8252" s="50"/>
      <c r="Q8252" s="50"/>
      <c r="R8252" s="50"/>
      <c r="S8252" s="50"/>
      <c r="T8252" s="50"/>
      <c r="U8252" s="50"/>
      <c r="V8252" s="50"/>
      <c r="W8252" s="50"/>
      <c r="X8252" s="50"/>
      <c r="Y8252" s="50"/>
      <c r="Z8252" s="50"/>
      <c r="AA8252" s="50"/>
      <c r="AB8252" s="50"/>
      <c r="AC8252" s="50"/>
      <c r="AD8252" s="50"/>
      <c r="AE8252" s="50"/>
      <c r="AF8252" s="50"/>
      <c r="AG8252" s="50"/>
      <c r="AH8252" s="50"/>
      <c r="AI8252" s="50"/>
      <c r="AJ8252" s="50"/>
      <c r="AK8252" s="50"/>
      <c r="AL8252" s="50"/>
      <c r="AM8252" s="50"/>
      <c r="AN8252" s="50"/>
      <c r="AO8252" s="50"/>
      <c r="AP8252" s="50"/>
      <c r="AQ8252" s="50"/>
      <c r="AR8252" s="50"/>
      <c r="AS8252" s="50"/>
      <c r="AT8252" s="50"/>
      <c r="AU8252" s="50"/>
      <c r="AV8252" s="50"/>
      <c r="AW8252" s="50"/>
      <c r="AX8252" s="50"/>
      <c r="AY8252" s="50"/>
      <c r="AZ8252" s="50"/>
      <c r="BA8252" s="50"/>
      <c r="BB8252" s="50"/>
      <c r="BC8252" s="50"/>
      <c r="BD8252" s="50"/>
      <c r="BE8252" s="50"/>
      <c r="BF8252" s="50"/>
      <c r="BG8252" s="50"/>
      <c r="BH8252" s="50"/>
      <c r="BI8252" s="50"/>
      <c r="BJ8252" s="50"/>
      <c r="BK8252" s="50"/>
      <c r="BL8252" s="50"/>
      <c r="BM8252" s="50"/>
      <c r="BN8252" s="50"/>
      <c r="BO8252" s="50"/>
      <c r="BP8252" s="50"/>
      <c r="BQ8252" s="50"/>
      <c r="BR8252" s="50"/>
      <c r="BS8252" s="50"/>
      <c r="BT8252" s="50"/>
      <c r="BU8252" s="50"/>
      <c r="BV8252" s="50"/>
      <c r="BW8252" s="50"/>
      <c r="BX8252" s="50"/>
      <c r="BY8252" s="50"/>
      <c r="BZ8252" s="50"/>
      <c r="CA8252" s="50"/>
      <c r="CB8252" s="50"/>
      <c r="CC8252" s="50"/>
      <c r="CD8252" s="50"/>
      <c r="CE8252" s="50"/>
      <c r="CF8252" s="50"/>
      <c r="CG8252" s="50"/>
      <c r="CH8252" s="50"/>
      <c r="CI8252" s="50"/>
      <c r="CJ8252" s="50"/>
      <c r="CK8252" s="50"/>
      <c r="CL8252" s="50"/>
      <c r="CM8252" s="50"/>
      <c r="CN8252" s="50"/>
      <c r="CO8252" s="50"/>
      <c r="CP8252" s="50"/>
      <c r="CQ8252" s="50"/>
      <c r="CR8252" s="50"/>
      <c r="CS8252" s="50"/>
      <c r="CT8252" s="50"/>
      <c r="CU8252" s="50"/>
      <c r="CV8252" s="50"/>
      <c r="CW8252" s="50"/>
      <c r="CX8252" s="50"/>
      <c r="CY8252" s="50"/>
      <c r="CZ8252" s="50"/>
      <c r="DA8252" s="50"/>
      <c r="DB8252" s="50"/>
      <c r="DC8252" s="50"/>
      <c r="DD8252" s="50"/>
      <c r="DE8252" s="50"/>
      <c r="DF8252" s="50"/>
      <c r="DG8252" s="50"/>
    </row>
    <row r="8253" spans="1:111" x14ac:dyDescent="0.2">
      <c r="A8253" s="141"/>
      <c r="B8253" s="141"/>
      <c r="C8253" s="141"/>
      <c r="E8253" s="310"/>
      <c r="F8253" s="192"/>
      <c r="G8253" s="192"/>
      <c r="H8253" s="50"/>
      <c r="I8253" s="50"/>
      <c r="J8253" s="50"/>
      <c r="K8253" s="50"/>
      <c r="L8253" s="50"/>
      <c r="M8253" s="50"/>
      <c r="N8253" s="50"/>
      <c r="O8253" s="50"/>
      <c r="P8253" s="50"/>
      <c r="Q8253" s="50"/>
      <c r="R8253" s="50"/>
      <c r="S8253" s="50"/>
      <c r="T8253" s="50"/>
      <c r="U8253" s="50"/>
      <c r="V8253" s="50"/>
      <c r="W8253" s="50"/>
      <c r="X8253" s="50"/>
      <c r="Y8253" s="50"/>
      <c r="Z8253" s="50"/>
      <c r="AA8253" s="50"/>
      <c r="AB8253" s="50"/>
      <c r="AC8253" s="50"/>
      <c r="AD8253" s="50"/>
      <c r="AE8253" s="50"/>
      <c r="AF8253" s="50"/>
      <c r="AG8253" s="50"/>
      <c r="AH8253" s="50"/>
      <c r="AI8253" s="50"/>
      <c r="AJ8253" s="50"/>
      <c r="AK8253" s="50"/>
      <c r="AL8253" s="50"/>
      <c r="AM8253" s="50"/>
      <c r="AN8253" s="50"/>
      <c r="AO8253" s="50"/>
      <c r="AP8253" s="50"/>
      <c r="AQ8253" s="50"/>
      <c r="AR8253" s="50"/>
      <c r="AS8253" s="50"/>
      <c r="AT8253" s="50"/>
      <c r="AU8253" s="50"/>
      <c r="AV8253" s="50"/>
      <c r="AW8253" s="50"/>
      <c r="AX8253" s="50"/>
      <c r="AY8253" s="50"/>
      <c r="AZ8253" s="50"/>
      <c r="BA8253" s="50"/>
      <c r="BB8253" s="50"/>
      <c r="BC8253" s="50"/>
      <c r="BD8253" s="50"/>
      <c r="BE8253" s="50"/>
      <c r="BF8253" s="50"/>
      <c r="BG8253" s="50"/>
      <c r="BH8253" s="50"/>
      <c r="BI8253" s="50"/>
      <c r="BJ8253" s="50"/>
      <c r="BK8253" s="50"/>
      <c r="BL8253" s="50"/>
      <c r="BM8253" s="50"/>
      <c r="BN8253" s="50"/>
      <c r="BO8253" s="50"/>
      <c r="BP8253" s="50"/>
      <c r="BQ8253" s="50"/>
      <c r="BR8253" s="50"/>
      <c r="BS8253" s="50"/>
      <c r="BT8253" s="50"/>
      <c r="BU8253" s="50"/>
      <c r="BV8253" s="50"/>
      <c r="BW8253" s="50"/>
      <c r="BX8253" s="50"/>
      <c r="BY8253" s="50"/>
      <c r="BZ8253" s="50"/>
      <c r="CA8253" s="50"/>
      <c r="CB8253" s="50"/>
      <c r="CC8253" s="50"/>
      <c r="CD8253" s="50"/>
      <c r="CE8253" s="50"/>
      <c r="CF8253" s="50"/>
      <c r="CG8253" s="50"/>
      <c r="CH8253" s="50"/>
      <c r="CI8253" s="50"/>
      <c r="CJ8253" s="50"/>
      <c r="CK8253" s="50"/>
      <c r="CL8253" s="50"/>
      <c r="CM8253" s="50"/>
      <c r="CN8253" s="50"/>
      <c r="CO8253" s="50"/>
      <c r="CP8253" s="50"/>
      <c r="CQ8253" s="50"/>
      <c r="CR8253" s="50"/>
      <c r="CS8253" s="50"/>
      <c r="CT8253" s="50"/>
      <c r="CU8253" s="50"/>
      <c r="CV8253" s="50"/>
      <c r="CW8253" s="50"/>
      <c r="CX8253" s="50"/>
      <c r="CY8253" s="50"/>
      <c r="CZ8253" s="50"/>
      <c r="DA8253" s="50"/>
      <c r="DB8253" s="50"/>
      <c r="DC8253" s="50"/>
      <c r="DD8253" s="50"/>
      <c r="DE8253" s="50"/>
      <c r="DF8253" s="50"/>
      <c r="DG8253" s="50"/>
    </row>
    <row r="8254" spans="1:111" x14ac:dyDescent="0.2">
      <c r="A8254" s="141"/>
      <c r="B8254" s="141"/>
      <c r="C8254" s="141"/>
      <c r="E8254" s="310"/>
      <c r="F8254" s="192"/>
      <c r="G8254" s="192"/>
      <c r="H8254" s="50"/>
      <c r="I8254" s="50"/>
      <c r="J8254" s="50"/>
      <c r="K8254" s="50"/>
      <c r="L8254" s="50"/>
      <c r="M8254" s="50"/>
      <c r="N8254" s="50"/>
      <c r="O8254" s="50"/>
      <c r="P8254" s="50"/>
      <c r="Q8254" s="50"/>
      <c r="R8254" s="50"/>
      <c r="S8254" s="50"/>
      <c r="T8254" s="50"/>
      <c r="U8254" s="50"/>
      <c r="V8254" s="50"/>
      <c r="W8254" s="50"/>
      <c r="X8254" s="50"/>
      <c r="Y8254" s="50"/>
      <c r="Z8254" s="50"/>
      <c r="AA8254" s="50"/>
      <c r="AB8254" s="50"/>
      <c r="AC8254" s="50"/>
      <c r="AD8254" s="50"/>
      <c r="AE8254" s="50"/>
      <c r="AF8254" s="50"/>
      <c r="AG8254" s="50"/>
      <c r="AH8254" s="50"/>
      <c r="AI8254" s="50"/>
      <c r="AJ8254" s="50"/>
      <c r="AK8254" s="50"/>
      <c r="AL8254" s="50"/>
      <c r="AM8254" s="50"/>
      <c r="AN8254" s="50"/>
      <c r="AO8254" s="50"/>
      <c r="AP8254" s="50"/>
      <c r="AQ8254" s="50"/>
      <c r="AR8254" s="50"/>
      <c r="AS8254" s="50"/>
      <c r="AT8254" s="50"/>
      <c r="AU8254" s="50"/>
      <c r="AV8254" s="50"/>
      <c r="AW8254" s="50"/>
      <c r="AX8254" s="50"/>
      <c r="AY8254" s="50"/>
      <c r="AZ8254" s="50"/>
      <c r="BA8254" s="50"/>
      <c r="BB8254" s="50"/>
      <c r="BC8254" s="50"/>
      <c r="BD8254" s="50"/>
      <c r="BE8254" s="50"/>
      <c r="BF8254" s="50"/>
      <c r="BG8254" s="50"/>
      <c r="BH8254" s="50"/>
      <c r="BI8254" s="50"/>
      <c r="BJ8254" s="50"/>
      <c r="BK8254" s="50"/>
      <c r="BL8254" s="50"/>
      <c r="BM8254" s="50"/>
      <c r="BN8254" s="50"/>
      <c r="BO8254" s="50"/>
      <c r="BP8254" s="50"/>
      <c r="BQ8254" s="50"/>
      <c r="BR8254" s="50"/>
      <c r="BS8254" s="50"/>
      <c r="BT8254" s="50"/>
      <c r="BU8254" s="50"/>
      <c r="BV8254" s="50"/>
      <c r="BW8254" s="50"/>
      <c r="BX8254" s="50"/>
      <c r="BY8254" s="50"/>
      <c r="BZ8254" s="50"/>
      <c r="CA8254" s="50"/>
      <c r="CB8254" s="50"/>
      <c r="CC8254" s="50"/>
      <c r="CD8254" s="50"/>
      <c r="CE8254" s="50"/>
      <c r="CF8254" s="50"/>
      <c r="CG8254" s="50"/>
      <c r="CH8254" s="50"/>
      <c r="CI8254" s="50"/>
      <c r="CJ8254" s="50"/>
      <c r="CK8254" s="50"/>
      <c r="CL8254" s="50"/>
      <c r="CM8254" s="50"/>
      <c r="CN8254" s="50"/>
      <c r="CO8254" s="50"/>
      <c r="CP8254" s="50"/>
      <c r="CQ8254" s="50"/>
      <c r="CR8254" s="50"/>
      <c r="CS8254" s="50"/>
      <c r="CT8254" s="50"/>
      <c r="CU8254" s="50"/>
      <c r="CV8254" s="50"/>
      <c r="CW8254" s="50"/>
      <c r="CX8254" s="50"/>
      <c r="CY8254" s="50"/>
      <c r="CZ8254" s="50"/>
      <c r="DA8254" s="50"/>
      <c r="DB8254" s="50"/>
      <c r="DC8254" s="50"/>
      <c r="DD8254" s="50"/>
      <c r="DE8254" s="50"/>
      <c r="DF8254" s="50"/>
      <c r="DG8254" s="50"/>
    </row>
    <row r="8255" spans="1:111" x14ac:dyDescent="0.2">
      <c r="A8255" s="141"/>
      <c r="B8255" s="141"/>
      <c r="C8255" s="141"/>
      <c r="E8255" s="310"/>
      <c r="F8255" s="192"/>
      <c r="G8255" s="192"/>
      <c r="H8255" s="50"/>
      <c r="I8255" s="50"/>
      <c r="J8255" s="50"/>
      <c r="K8255" s="50"/>
      <c r="L8255" s="50"/>
      <c r="M8255" s="50"/>
      <c r="N8255" s="50"/>
      <c r="O8255" s="50"/>
      <c r="P8255" s="50"/>
      <c r="Q8255" s="50"/>
      <c r="R8255" s="50"/>
      <c r="S8255" s="50"/>
      <c r="T8255" s="50"/>
      <c r="U8255" s="50"/>
      <c r="V8255" s="50"/>
      <c r="W8255" s="50"/>
      <c r="X8255" s="50"/>
      <c r="Y8255" s="50"/>
      <c r="Z8255" s="50"/>
      <c r="AA8255" s="50"/>
      <c r="AB8255" s="50"/>
      <c r="AC8255" s="50"/>
      <c r="AD8255" s="50"/>
      <c r="AE8255" s="50"/>
      <c r="AF8255" s="50"/>
      <c r="AG8255" s="50"/>
      <c r="AH8255" s="50"/>
      <c r="AI8255" s="50"/>
      <c r="AJ8255" s="50"/>
      <c r="AK8255" s="50"/>
      <c r="AL8255" s="50"/>
      <c r="AM8255" s="50"/>
      <c r="AN8255" s="50"/>
      <c r="AO8255" s="50"/>
      <c r="AP8255" s="50"/>
      <c r="AQ8255" s="50"/>
      <c r="AR8255" s="50"/>
      <c r="AS8255" s="50"/>
      <c r="AT8255" s="50"/>
      <c r="AU8255" s="50"/>
      <c r="AV8255" s="50"/>
      <c r="AW8255" s="50"/>
      <c r="AX8255" s="50"/>
      <c r="AY8255" s="50"/>
      <c r="AZ8255" s="50"/>
      <c r="BA8255" s="50"/>
      <c r="BB8255" s="50"/>
      <c r="BC8255" s="50"/>
      <c r="BD8255" s="50"/>
      <c r="BE8255" s="50"/>
      <c r="BF8255" s="50"/>
      <c r="BG8255" s="50"/>
      <c r="BH8255" s="50"/>
      <c r="BI8255" s="50"/>
      <c r="BJ8255" s="50"/>
      <c r="BK8255" s="50"/>
      <c r="BL8255" s="50"/>
      <c r="BM8255" s="50"/>
      <c r="BN8255" s="50"/>
      <c r="BO8255" s="50"/>
      <c r="BP8255" s="50"/>
      <c r="BQ8255" s="50"/>
      <c r="BR8255" s="50"/>
      <c r="BS8255" s="50"/>
      <c r="BT8255" s="50"/>
      <c r="BU8255" s="50"/>
      <c r="BV8255" s="50"/>
      <c r="BW8255" s="50"/>
      <c r="BX8255" s="50"/>
      <c r="BY8255" s="50"/>
      <c r="BZ8255" s="50"/>
      <c r="CA8255" s="50"/>
      <c r="CB8255" s="50"/>
      <c r="CC8255" s="50"/>
      <c r="CD8255" s="50"/>
      <c r="CE8255" s="50"/>
      <c r="CF8255" s="50"/>
      <c r="CG8255" s="50"/>
      <c r="CH8255" s="50"/>
      <c r="CI8255" s="50"/>
      <c r="CJ8255" s="50"/>
      <c r="CK8255" s="50"/>
      <c r="CL8255" s="50"/>
      <c r="CM8255" s="50"/>
      <c r="CN8255" s="50"/>
      <c r="CO8255" s="50"/>
      <c r="CP8255" s="50"/>
      <c r="CQ8255" s="50"/>
      <c r="CR8255" s="50"/>
      <c r="CS8255" s="50"/>
      <c r="CT8255" s="50"/>
      <c r="CU8255" s="50"/>
      <c r="CV8255" s="50"/>
      <c r="CW8255" s="50"/>
      <c r="CX8255" s="50"/>
      <c r="CY8255" s="50"/>
      <c r="CZ8255" s="50"/>
      <c r="DA8255" s="50"/>
      <c r="DB8255" s="50"/>
      <c r="DC8255" s="50"/>
      <c r="DD8255" s="50"/>
      <c r="DE8255" s="50"/>
      <c r="DF8255" s="50"/>
      <c r="DG8255" s="50"/>
    </row>
    <row r="8256" spans="1:111" x14ac:dyDescent="0.2">
      <c r="A8256" s="141"/>
      <c r="B8256" s="141"/>
      <c r="C8256" s="141"/>
      <c r="E8256" s="310"/>
      <c r="F8256" s="192"/>
      <c r="G8256" s="192"/>
      <c r="H8256" s="50"/>
      <c r="I8256" s="50"/>
      <c r="J8256" s="50"/>
      <c r="K8256" s="50"/>
      <c r="L8256" s="50"/>
      <c r="M8256" s="50"/>
      <c r="N8256" s="50"/>
      <c r="O8256" s="50"/>
      <c r="P8256" s="50"/>
      <c r="Q8256" s="50"/>
      <c r="R8256" s="50"/>
      <c r="S8256" s="50"/>
      <c r="T8256" s="50"/>
      <c r="U8256" s="50"/>
      <c r="V8256" s="50"/>
      <c r="W8256" s="50"/>
      <c r="X8256" s="50"/>
      <c r="Y8256" s="50"/>
      <c r="Z8256" s="50"/>
      <c r="AA8256" s="50"/>
      <c r="AB8256" s="50"/>
      <c r="AC8256" s="50"/>
      <c r="AD8256" s="50"/>
      <c r="AE8256" s="50"/>
      <c r="AF8256" s="50"/>
      <c r="AG8256" s="50"/>
      <c r="AH8256" s="50"/>
      <c r="AI8256" s="50"/>
      <c r="AJ8256" s="50"/>
      <c r="AK8256" s="50"/>
      <c r="AL8256" s="50"/>
      <c r="AM8256" s="50"/>
      <c r="AN8256" s="50"/>
      <c r="AO8256" s="50"/>
      <c r="AP8256" s="50"/>
      <c r="AQ8256" s="50"/>
      <c r="AR8256" s="50"/>
      <c r="AS8256" s="50"/>
      <c r="AT8256" s="50"/>
      <c r="AU8256" s="50"/>
      <c r="AV8256" s="50"/>
      <c r="AW8256" s="50"/>
      <c r="AX8256" s="50"/>
      <c r="AY8256" s="50"/>
      <c r="AZ8256" s="50"/>
      <c r="BA8256" s="50"/>
      <c r="BB8256" s="50"/>
      <c r="BC8256" s="50"/>
      <c r="BD8256" s="50"/>
      <c r="BE8256" s="50"/>
      <c r="BF8256" s="50"/>
      <c r="BG8256" s="50"/>
      <c r="BH8256" s="50"/>
      <c r="BI8256" s="50"/>
      <c r="BJ8256" s="50"/>
      <c r="BK8256" s="50"/>
      <c r="BL8256" s="50"/>
      <c r="BM8256" s="50"/>
      <c r="BN8256" s="50"/>
      <c r="BO8256" s="50"/>
      <c r="BP8256" s="50"/>
      <c r="BQ8256" s="50"/>
      <c r="BR8256" s="50"/>
      <c r="BS8256" s="50"/>
      <c r="BT8256" s="50"/>
      <c r="BU8256" s="50"/>
      <c r="BV8256" s="50"/>
      <c r="BW8256" s="50"/>
      <c r="BX8256" s="50"/>
      <c r="BY8256" s="50"/>
      <c r="BZ8256" s="50"/>
      <c r="CA8256" s="50"/>
      <c r="CB8256" s="50"/>
      <c r="CC8256" s="50"/>
      <c r="CD8256" s="50"/>
      <c r="CE8256" s="50"/>
      <c r="CF8256" s="50"/>
      <c r="CG8256" s="50"/>
      <c r="CH8256" s="50"/>
      <c r="CI8256" s="50"/>
      <c r="CJ8256" s="50"/>
      <c r="CK8256" s="50"/>
      <c r="CL8256" s="50"/>
      <c r="CM8256" s="50"/>
      <c r="CN8256" s="50"/>
      <c r="CO8256" s="50"/>
      <c r="CP8256" s="50"/>
      <c r="CQ8256" s="50"/>
      <c r="CR8256" s="50"/>
      <c r="CS8256" s="50"/>
      <c r="CT8256" s="50"/>
      <c r="CU8256" s="50"/>
      <c r="CV8256" s="50"/>
      <c r="CW8256" s="50"/>
      <c r="CX8256" s="50"/>
      <c r="CY8256" s="50"/>
      <c r="CZ8256" s="50"/>
      <c r="DA8256" s="50"/>
      <c r="DB8256" s="50"/>
      <c r="DC8256" s="50"/>
      <c r="DD8256" s="50"/>
      <c r="DE8256" s="50"/>
      <c r="DF8256" s="50"/>
      <c r="DG8256" s="50"/>
    </row>
    <row r="8257" spans="1:111" x14ac:dyDescent="0.2">
      <c r="A8257" s="141"/>
      <c r="B8257" s="141"/>
      <c r="C8257" s="141"/>
      <c r="E8257" s="310"/>
      <c r="F8257" s="192"/>
      <c r="G8257" s="192"/>
      <c r="H8257" s="50"/>
      <c r="I8257" s="50"/>
      <c r="J8257" s="50"/>
      <c r="K8257" s="50"/>
      <c r="L8257" s="50"/>
      <c r="M8257" s="50"/>
      <c r="N8257" s="50"/>
      <c r="O8257" s="50"/>
      <c r="P8257" s="50"/>
      <c r="Q8257" s="50"/>
      <c r="R8257" s="50"/>
      <c r="S8257" s="50"/>
      <c r="T8257" s="50"/>
      <c r="U8257" s="50"/>
      <c r="V8257" s="50"/>
      <c r="W8257" s="50"/>
      <c r="X8257" s="50"/>
      <c r="Y8257" s="50"/>
      <c r="Z8257" s="50"/>
      <c r="AA8257" s="50"/>
      <c r="AB8257" s="50"/>
      <c r="AC8257" s="50"/>
      <c r="AD8257" s="50"/>
      <c r="AE8257" s="50"/>
      <c r="AF8257" s="50"/>
      <c r="AG8257" s="50"/>
      <c r="AH8257" s="50"/>
      <c r="AI8257" s="50"/>
      <c r="AJ8257" s="50"/>
      <c r="AK8257" s="50"/>
      <c r="AL8257" s="50"/>
      <c r="AM8257" s="50"/>
      <c r="AN8257" s="50"/>
      <c r="AO8257" s="50"/>
      <c r="AP8257" s="50"/>
      <c r="AQ8257" s="50"/>
      <c r="AR8257" s="50"/>
      <c r="AS8257" s="50"/>
      <c r="AT8257" s="50"/>
      <c r="AU8257" s="50"/>
      <c r="AV8257" s="50"/>
      <c r="AW8257" s="50"/>
      <c r="AX8257" s="50"/>
      <c r="AY8257" s="50"/>
      <c r="AZ8257" s="50"/>
      <c r="BA8257" s="50"/>
      <c r="BB8257" s="50"/>
      <c r="BC8257" s="50"/>
      <c r="BD8257" s="50"/>
      <c r="BE8257" s="50"/>
      <c r="BF8257" s="50"/>
      <c r="BG8257" s="50"/>
      <c r="BH8257" s="50"/>
      <c r="BI8257" s="50"/>
      <c r="BJ8257" s="50"/>
      <c r="BK8257" s="50"/>
      <c r="BL8257" s="50"/>
      <c r="BM8257" s="50"/>
      <c r="BN8257" s="50"/>
      <c r="BO8257" s="50"/>
      <c r="BP8257" s="50"/>
      <c r="BQ8257" s="50"/>
      <c r="BR8257" s="50"/>
      <c r="BS8257" s="50"/>
      <c r="BT8257" s="50"/>
      <c r="BU8257" s="50"/>
      <c r="BV8257" s="50"/>
      <c r="BW8257" s="50"/>
      <c r="BX8257" s="50"/>
      <c r="BY8257" s="50"/>
      <c r="BZ8257" s="50"/>
      <c r="CA8257" s="50"/>
      <c r="CB8257" s="50"/>
      <c r="CC8257" s="50"/>
      <c r="CD8257" s="50"/>
      <c r="CE8257" s="50"/>
      <c r="CF8257" s="50"/>
      <c r="CG8257" s="50"/>
      <c r="CH8257" s="50"/>
      <c r="CI8257" s="50"/>
      <c r="CJ8257" s="50"/>
      <c r="CK8257" s="50"/>
      <c r="CL8257" s="50"/>
      <c r="CM8257" s="50"/>
      <c r="CN8257" s="50"/>
      <c r="CO8257" s="50"/>
      <c r="CP8257" s="50"/>
      <c r="CQ8257" s="50"/>
      <c r="CR8257" s="50"/>
      <c r="CS8257" s="50"/>
      <c r="CT8257" s="50"/>
      <c r="CU8257" s="50"/>
      <c r="CV8257" s="50"/>
      <c r="CW8257" s="50"/>
      <c r="CX8257" s="50"/>
      <c r="CY8257" s="50"/>
      <c r="CZ8257" s="50"/>
      <c r="DA8257" s="50"/>
      <c r="DB8257" s="50"/>
      <c r="DC8257" s="50"/>
      <c r="DD8257" s="50"/>
      <c r="DE8257" s="50"/>
      <c r="DF8257" s="50"/>
      <c r="DG8257" s="50"/>
    </row>
    <row r="8258" spans="1:111" x14ac:dyDescent="0.2">
      <c r="A8258" s="141"/>
      <c r="B8258" s="141"/>
      <c r="C8258" s="141"/>
      <c r="E8258" s="310"/>
      <c r="F8258" s="192"/>
      <c r="G8258" s="192"/>
      <c r="H8258" s="50"/>
      <c r="I8258" s="50"/>
      <c r="J8258" s="50"/>
      <c r="K8258" s="50"/>
      <c r="L8258" s="50"/>
      <c r="M8258" s="50"/>
      <c r="N8258" s="50"/>
      <c r="O8258" s="50"/>
      <c r="P8258" s="50"/>
      <c r="Q8258" s="50"/>
      <c r="R8258" s="50"/>
      <c r="S8258" s="50"/>
      <c r="T8258" s="50"/>
      <c r="U8258" s="50"/>
      <c r="V8258" s="50"/>
      <c r="W8258" s="50"/>
      <c r="X8258" s="50"/>
      <c r="Y8258" s="50"/>
      <c r="Z8258" s="50"/>
      <c r="AA8258" s="50"/>
      <c r="AB8258" s="50"/>
      <c r="AC8258" s="50"/>
      <c r="AD8258" s="50"/>
      <c r="AE8258" s="50"/>
      <c r="AF8258" s="50"/>
      <c r="AG8258" s="50"/>
      <c r="AH8258" s="50"/>
      <c r="AI8258" s="50"/>
      <c r="AJ8258" s="50"/>
      <c r="AK8258" s="50"/>
      <c r="AL8258" s="50"/>
      <c r="AM8258" s="50"/>
      <c r="AN8258" s="50"/>
      <c r="AO8258" s="50"/>
      <c r="AP8258" s="50"/>
      <c r="AQ8258" s="50"/>
      <c r="AR8258" s="50"/>
      <c r="AS8258" s="50"/>
      <c r="AT8258" s="50"/>
      <c r="AU8258" s="50"/>
      <c r="AV8258" s="50"/>
      <c r="AW8258" s="50"/>
      <c r="AX8258" s="50"/>
      <c r="AY8258" s="50"/>
      <c r="AZ8258" s="50"/>
      <c r="BA8258" s="50"/>
      <c r="BB8258" s="50"/>
      <c r="BC8258" s="50"/>
      <c r="BD8258" s="50"/>
      <c r="BE8258" s="50"/>
      <c r="BF8258" s="50"/>
      <c r="BG8258" s="50"/>
      <c r="BH8258" s="50"/>
      <c r="BI8258" s="50"/>
      <c r="BJ8258" s="50"/>
      <c r="BK8258" s="50"/>
      <c r="BL8258" s="50"/>
      <c r="BM8258" s="50"/>
      <c r="BN8258" s="50"/>
      <c r="BO8258" s="50"/>
      <c r="BP8258" s="50"/>
      <c r="BQ8258" s="50"/>
      <c r="BR8258" s="50"/>
      <c r="BS8258" s="50"/>
      <c r="BT8258" s="50"/>
      <c r="BU8258" s="50"/>
      <c r="BV8258" s="50"/>
      <c r="BW8258" s="50"/>
      <c r="BX8258" s="50"/>
      <c r="BY8258" s="50"/>
      <c r="BZ8258" s="50"/>
      <c r="CA8258" s="50"/>
      <c r="CB8258" s="50"/>
      <c r="CC8258" s="50"/>
      <c r="CD8258" s="50"/>
      <c r="CE8258" s="50"/>
      <c r="CF8258" s="50"/>
      <c r="CG8258" s="50"/>
      <c r="CH8258" s="50"/>
      <c r="CI8258" s="50"/>
      <c r="CJ8258" s="50"/>
      <c r="CK8258" s="50"/>
      <c r="CL8258" s="50"/>
      <c r="CM8258" s="50"/>
      <c r="CN8258" s="50"/>
      <c r="CO8258" s="50"/>
      <c r="CP8258" s="50"/>
      <c r="CQ8258" s="50"/>
      <c r="CR8258" s="50"/>
      <c r="CS8258" s="50"/>
      <c r="CT8258" s="50"/>
      <c r="CU8258" s="50"/>
      <c r="CV8258" s="50"/>
      <c r="CW8258" s="50"/>
      <c r="CX8258" s="50"/>
      <c r="CY8258" s="50"/>
      <c r="CZ8258" s="50"/>
      <c r="DA8258" s="50"/>
      <c r="DB8258" s="50"/>
      <c r="DC8258" s="50"/>
      <c r="DD8258" s="50"/>
      <c r="DE8258" s="50"/>
      <c r="DF8258" s="50"/>
      <c r="DG8258" s="50"/>
    </row>
    <row r="8259" spans="1:111" x14ac:dyDescent="0.2">
      <c r="A8259" s="141"/>
      <c r="B8259" s="141"/>
      <c r="C8259" s="141"/>
      <c r="E8259" s="310"/>
      <c r="F8259" s="192"/>
      <c r="G8259" s="192"/>
      <c r="H8259" s="50"/>
      <c r="I8259" s="50"/>
      <c r="J8259" s="50"/>
      <c r="K8259" s="50"/>
      <c r="L8259" s="50"/>
      <c r="M8259" s="50"/>
      <c r="N8259" s="50"/>
      <c r="O8259" s="50"/>
      <c r="P8259" s="50"/>
      <c r="Q8259" s="50"/>
      <c r="R8259" s="50"/>
      <c r="S8259" s="50"/>
      <c r="T8259" s="50"/>
      <c r="U8259" s="50"/>
      <c r="V8259" s="50"/>
      <c r="W8259" s="50"/>
      <c r="X8259" s="50"/>
      <c r="Y8259" s="50"/>
      <c r="Z8259" s="50"/>
      <c r="AA8259" s="50"/>
      <c r="AB8259" s="50"/>
      <c r="AC8259" s="50"/>
      <c r="AD8259" s="50"/>
      <c r="AE8259" s="50"/>
      <c r="AF8259" s="50"/>
      <c r="AG8259" s="50"/>
      <c r="AH8259" s="50"/>
      <c r="AI8259" s="50"/>
      <c r="AJ8259" s="50"/>
      <c r="AK8259" s="50"/>
      <c r="AL8259" s="50"/>
      <c r="AM8259" s="50"/>
      <c r="AN8259" s="50"/>
      <c r="AO8259" s="50"/>
      <c r="AP8259" s="50"/>
      <c r="AQ8259" s="50"/>
      <c r="AR8259" s="50"/>
      <c r="AS8259" s="50"/>
      <c r="AT8259" s="50"/>
      <c r="AU8259" s="50"/>
      <c r="AV8259" s="50"/>
      <c r="AW8259" s="50"/>
      <c r="AX8259" s="50"/>
      <c r="AY8259" s="50"/>
      <c r="AZ8259" s="50"/>
      <c r="BA8259" s="50"/>
      <c r="BB8259" s="50"/>
      <c r="BC8259" s="50"/>
      <c r="BD8259" s="50"/>
      <c r="BE8259" s="50"/>
      <c r="BF8259" s="50"/>
      <c r="BG8259" s="50"/>
      <c r="BH8259" s="50"/>
      <c r="BI8259" s="50"/>
      <c r="BJ8259" s="50"/>
      <c r="BK8259" s="50"/>
      <c r="BL8259" s="50"/>
      <c r="BM8259" s="50"/>
      <c r="BN8259" s="50"/>
      <c r="BO8259" s="50"/>
      <c r="BP8259" s="50"/>
      <c r="BQ8259" s="50"/>
      <c r="BR8259" s="50"/>
      <c r="BS8259" s="50"/>
      <c r="BT8259" s="50"/>
      <c r="BU8259" s="50"/>
      <c r="BV8259" s="50"/>
      <c r="BW8259" s="50"/>
      <c r="BX8259" s="50"/>
      <c r="BY8259" s="50"/>
      <c r="BZ8259" s="50"/>
      <c r="CA8259" s="50"/>
      <c r="CB8259" s="50"/>
      <c r="CC8259" s="50"/>
      <c r="CD8259" s="50"/>
      <c r="CE8259" s="50"/>
      <c r="CF8259" s="50"/>
      <c r="CG8259" s="50"/>
      <c r="CH8259" s="50"/>
      <c r="CI8259" s="50"/>
      <c r="CJ8259" s="50"/>
      <c r="CK8259" s="50"/>
      <c r="CL8259" s="50"/>
      <c r="CM8259" s="50"/>
      <c r="CN8259" s="50"/>
      <c r="CO8259" s="50"/>
      <c r="CP8259" s="50"/>
      <c r="CQ8259" s="50"/>
      <c r="CR8259" s="50"/>
      <c r="CS8259" s="50"/>
      <c r="CT8259" s="50"/>
      <c r="CU8259" s="50"/>
      <c r="CV8259" s="50"/>
      <c r="CW8259" s="50"/>
      <c r="CX8259" s="50"/>
      <c r="CY8259" s="50"/>
      <c r="CZ8259" s="50"/>
      <c r="DA8259" s="50"/>
      <c r="DB8259" s="50"/>
      <c r="DC8259" s="50"/>
      <c r="DD8259" s="50"/>
      <c r="DE8259" s="50"/>
      <c r="DF8259" s="50"/>
      <c r="DG8259" s="50"/>
    </row>
    <row r="8260" spans="1:111" x14ac:dyDescent="0.2">
      <c r="A8260" s="141"/>
      <c r="B8260" s="141"/>
      <c r="C8260" s="141"/>
      <c r="E8260" s="310"/>
      <c r="F8260" s="192"/>
      <c r="G8260" s="192"/>
      <c r="H8260" s="50"/>
      <c r="I8260" s="50"/>
      <c r="J8260" s="50"/>
      <c r="K8260" s="50"/>
      <c r="L8260" s="50"/>
      <c r="M8260" s="50"/>
      <c r="N8260" s="50"/>
      <c r="O8260" s="50"/>
      <c r="P8260" s="50"/>
      <c r="Q8260" s="50"/>
      <c r="R8260" s="50"/>
      <c r="S8260" s="50"/>
      <c r="T8260" s="50"/>
      <c r="U8260" s="50"/>
      <c r="V8260" s="50"/>
      <c r="W8260" s="50"/>
      <c r="X8260" s="50"/>
      <c r="Y8260" s="50"/>
      <c r="Z8260" s="50"/>
      <c r="AA8260" s="50"/>
      <c r="AB8260" s="50"/>
      <c r="AC8260" s="50"/>
      <c r="AD8260" s="50"/>
      <c r="AE8260" s="50"/>
      <c r="AF8260" s="50"/>
      <c r="AG8260" s="50"/>
      <c r="AH8260" s="50"/>
      <c r="AI8260" s="50"/>
      <c r="AJ8260" s="50"/>
      <c r="AK8260" s="50"/>
      <c r="AL8260" s="50"/>
      <c r="AM8260" s="50"/>
      <c r="AN8260" s="50"/>
      <c r="AO8260" s="50"/>
      <c r="AP8260" s="50"/>
      <c r="AQ8260" s="50"/>
      <c r="AR8260" s="50"/>
      <c r="AS8260" s="50"/>
      <c r="AT8260" s="50"/>
      <c r="AU8260" s="50"/>
      <c r="AV8260" s="50"/>
      <c r="AW8260" s="50"/>
      <c r="AX8260" s="50"/>
      <c r="AY8260" s="50"/>
      <c r="AZ8260" s="50"/>
      <c r="BA8260" s="50"/>
      <c r="BB8260" s="50"/>
      <c r="BC8260" s="50"/>
      <c r="BD8260" s="50"/>
      <c r="BE8260" s="50"/>
      <c r="BF8260" s="50"/>
      <c r="BG8260" s="50"/>
      <c r="BH8260" s="50"/>
      <c r="BI8260" s="50"/>
      <c r="BJ8260" s="50"/>
      <c r="BK8260" s="50"/>
      <c r="BL8260" s="50"/>
      <c r="BM8260" s="50"/>
      <c r="BN8260" s="50"/>
      <c r="BO8260" s="50"/>
      <c r="BP8260" s="50"/>
      <c r="BQ8260" s="50"/>
      <c r="BR8260" s="50"/>
      <c r="BS8260" s="50"/>
      <c r="BT8260" s="50"/>
      <c r="BU8260" s="50"/>
      <c r="BV8260" s="50"/>
      <c r="BW8260" s="50"/>
      <c r="BX8260" s="50"/>
      <c r="BY8260" s="50"/>
      <c r="BZ8260" s="50"/>
      <c r="CA8260" s="50"/>
      <c r="CB8260" s="50"/>
      <c r="CC8260" s="50"/>
      <c r="CD8260" s="50"/>
      <c r="CE8260" s="50"/>
      <c r="CF8260" s="50"/>
      <c r="CG8260" s="50"/>
      <c r="CH8260" s="50"/>
      <c r="CI8260" s="50"/>
      <c r="CJ8260" s="50"/>
      <c r="CK8260" s="50"/>
      <c r="CL8260" s="50"/>
      <c r="CM8260" s="50"/>
      <c r="CN8260" s="50"/>
      <c r="CO8260" s="50"/>
      <c r="CP8260" s="50"/>
      <c r="CQ8260" s="50"/>
      <c r="CR8260" s="50"/>
      <c r="CS8260" s="50"/>
      <c r="CT8260" s="50"/>
      <c r="CU8260" s="50"/>
      <c r="CV8260" s="50"/>
      <c r="CW8260" s="50"/>
      <c r="CX8260" s="50"/>
      <c r="CY8260" s="50"/>
      <c r="CZ8260" s="50"/>
      <c r="DA8260" s="50"/>
      <c r="DB8260" s="50"/>
      <c r="DC8260" s="50"/>
      <c r="DD8260" s="50"/>
      <c r="DE8260" s="50"/>
      <c r="DF8260" s="50"/>
      <c r="DG8260" s="50"/>
    </row>
    <row r="8261" spans="1:111" x14ac:dyDescent="0.2">
      <c r="A8261" s="141"/>
      <c r="B8261" s="141"/>
      <c r="C8261" s="141"/>
      <c r="E8261" s="310"/>
      <c r="F8261" s="192"/>
      <c r="G8261" s="192"/>
      <c r="H8261" s="50"/>
      <c r="I8261" s="50"/>
      <c r="J8261" s="50"/>
      <c r="K8261" s="50"/>
      <c r="L8261" s="50"/>
      <c r="M8261" s="50"/>
      <c r="N8261" s="50"/>
      <c r="O8261" s="50"/>
      <c r="P8261" s="50"/>
      <c r="Q8261" s="50"/>
      <c r="R8261" s="50"/>
      <c r="S8261" s="50"/>
      <c r="T8261" s="50"/>
      <c r="U8261" s="50"/>
      <c r="V8261" s="50"/>
      <c r="W8261" s="50"/>
      <c r="X8261" s="50"/>
      <c r="Y8261" s="50"/>
      <c r="Z8261" s="50"/>
      <c r="AA8261" s="50"/>
      <c r="AB8261" s="50"/>
      <c r="AC8261" s="50"/>
      <c r="AD8261" s="50"/>
      <c r="AE8261" s="50"/>
      <c r="AF8261" s="50"/>
      <c r="AG8261" s="50"/>
      <c r="AH8261" s="50"/>
      <c r="AI8261" s="50"/>
      <c r="AJ8261" s="50"/>
      <c r="AK8261" s="50"/>
      <c r="AL8261" s="50"/>
      <c r="AM8261" s="50"/>
      <c r="AN8261" s="50"/>
      <c r="AO8261" s="50"/>
      <c r="AP8261" s="50"/>
      <c r="AQ8261" s="50"/>
      <c r="AR8261" s="50"/>
      <c r="AS8261" s="50"/>
      <c r="AT8261" s="50"/>
      <c r="AU8261" s="50"/>
      <c r="AV8261" s="50"/>
      <c r="AW8261" s="50"/>
      <c r="AX8261" s="50"/>
      <c r="AY8261" s="50"/>
      <c r="AZ8261" s="50"/>
      <c r="BA8261" s="50"/>
      <c r="BB8261" s="50"/>
      <c r="BC8261" s="50"/>
      <c r="BD8261" s="50"/>
      <c r="BE8261" s="50"/>
      <c r="BF8261" s="50"/>
      <c r="BG8261" s="50"/>
      <c r="BH8261" s="50"/>
      <c r="BI8261" s="50"/>
      <c r="BJ8261" s="50"/>
      <c r="BK8261" s="50"/>
      <c r="BL8261" s="50"/>
      <c r="BM8261" s="50"/>
      <c r="BN8261" s="50"/>
      <c r="BO8261" s="50"/>
      <c r="BP8261" s="50"/>
      <c r="BQ8261" s="50"/>
      <c r="BR8261" s="50"/>
      <c r="BS8261" s="50"/>
      <c r="BT8261" s="50"/>
      <c r="BU8261" s="50"/>
      <c r="BV8261" s="50"/>
      <c r="BW8261" s="50"/>
      <c r="BX8261" s="50"/>
      <c r="BY8261" s="50"/>
      <c r="BZ8261" s="50"/>
      <c r="CA8261" s="50"/>
      <c r="CB8261" s="50"/>
      <c r="CC8261" s="50"/>
      <c r="CD8261" s="50"/>
      <c r="CE8261" s="50"/>
      <c r="CF8261" s="50"/>
      <c r="CG8261" s="50"/>
      <c r="CH8261" s="50"/>
      <c r="CI8261" s="50"/>
      <c r="CJ8261" s="50"/>
      <c r="CK8261" s="50"/>
      <c r="CL8261" s="50"/>
      <c r="CM8261" s="50"/>
      <c r="CN8261" s="50"/>
      <c r="CO8261" s="50"/>
      <c r="CP8261" s="50"/>
      <c r="CQ8261" s="50"/>
      <c r="CR8261" s="50"/>
      <c r="CS8261" s="50"/>
      <c r="CT8261" s="50"/>
      <c r="CU8261" s="50"/>
      <c r="CV8261" s="50"/>
      <c r="CW8261" s="50"/>
      <c r="CX8261" s="50"/>
      <c r="CY8261" s="50"/>
      <c r="CZ8261" s="50"/>
      <c r="DA8261" s="50"/>
      <c r="DB8261" s="50"/>
      <c r="DC8261" s="50"/>
      <c r="DD8261" s="50"/>
      <c r="DE8261" s="50"/>
      <c r="DF8261" s="50"/>
      <c r="DG8261" s="50"/>
    </row>
    <row r="8262" spans="1:111" x14ac:dyDescent="0.2">
      <c r="A8262" s="141"/>
      <c r="B8262" s="141"/>
      <c r="C8262" s="141"/>
      <c r="D8262" s="153"/>
      <c r="E8262" s="310"/>
      <c r="F8262" s="192"/>
      <c r="G8262" s="192"/>
      <c r="H8262" s="50"/>
      <c r="I8262" s="50"/>
      <c r="J8262" s="50"/>
      <c r="K8262" s="50"/>
      <c r="L8262" s="50"/>
      <c r="M8262" s="50"/>
      <c r="N8262" s="50"/>
      <c r="O8262" s="50"/>
      <c r="P8262" s="50"/>
      <c r="Q8262" s="50"/>
      <c r="R8262" s="50"/>
      <c r="S8262" s="50"/>
      <c r="T8262" s="50"/>
      <c r="U8262" s="50"/>
      <c r="V8262" s="50"/>
      <c r="W8262" s="50"/>
      <c r="X8262" s="50"/>
      <c r="Y8262" s="50"/>
      <c r="Z8262" s="50"/>
      <c r="AA8262" s="50"/>
      <c r="AB8262" s="50"/>
      <c r="AC8262" s="50"/>
      <c r="AD8262" s="50"/>
      <c r="AE8262" s="50"/>
      <c r="AF8262" s="50"/>
      <c r="AG8262" s="50"/>
      <c r="AH8262" s="50"/>
      <c r="AI8262" s="50"/>
      <c r="AJ8262" s="50"/>
      <c r="AK8262" s="50"/>
      <c r="AL8262" s="50"/>
      <c r="AM8262" s="50"/>
      <c r="AN8262" s="50"/>
      <c r="AO8262" s="50"/>
      <c r="AP8262" s="50"/>
      <c r="AQ8262" s="50"/>
      <c r="AR8262" s="50"/>
      <c r="AS8262" s="50"/>
      <c r="AT8262" s="50"/>
      <c r="AU8262" s="50"/>
      <c r="AV8262" s="50"/>
      <c r="AW8262" s="50"/>
      <c r="AX8262" s="50"/>
      <c r="AY8262" s="50"/>
      <c r="AZ8262" s="50"/>
      <c r="BA8262" s="50"/>
      <c r="BB8262" s="50"/>
      <c r="BC8262" s="50"/>
      <c r="BD8262" s="50"/>
      <c r="BE8262" s="50"/>
      <c r="BF8262" s="50"/>
      <c r="BG8262" s="50"/>
      <c r="BH8262" s="50"/>
      <c r="BI8262" s="50"/>
      <c r="BJ8262" s="50"/>
      <c r="BK8262" s="50"/>
      <c r="BL8262" s="50"/>
      <c r="BM8262" s="50"/>
      <c r="BN8262" s="50"/>
      <c r="BO8262" s="50"/>
      <c r="BP8262" s="50"/>
      <c r="BQ8262" s="50"/>
      <c r="BR8262" s="50"/>
      <c r="BS8262" s="50"/>
      <c r="BT8262" s="50"/>
      <c r="BU8262" s="50"/>
      <c r="BV8262" s="50"/>
      <c r="BW8262" s="50"/>
      <c r="BX8262" s="50"/>
      <c r="BY8262" s="50"/>
      <c r="BZ8262" s="50"/>
      <c r="CA8262" s="50"/>
      <c r="CB8262" s="50"/>
      <c r="CC8262" s="50"/>
      <c r="CD8262" s="50"/>
      <c r="CE8262" s="50"/>
      <c r="CF8262" s="50"/>
      <c r="CG8262" s="50"/>
      <c r="CH8262" s="50"/>
      <c r="CI8262" s="50"/>
      <c r="CJ8262" s="50"/>
      <c r="CK8262" s="50"/>
      <c r="CL8262" s="50"/>
      <c r="CM8262" s="50"/>
      <c r="CN8262" s="50"/>
      <c r="CO8262" s="50"/>
      <c r="CP8262" s="50"/>
      <c r="CQ8262" s="50"/>
      <c r="CR8262" s="50"/>
      <c r="CS8262" s="50"/>
      <c r="CT8262" s="50"/>
      <c r="CU8262" s="50"/>
      <c r="CV8262" s="50"/>
      <c r="CW8262" s="50"/>
      <c r="CX8262" s="50"/>
      <c r="CY8262" s="50"/>
      <c r="CZ8262" s="50"/>
      <c r="DA8262" s="50"/>
      <c r="DB8262" s="50"/>
      <c r="DC8262" s="50"/>
      <c r="DD8262" s="50"/>
      <c r="DE8262" s="50"/>
      <c r="DF8262" s="50"/>
      <c r="DG8262" s="50"/>
    </row>
    <row r="8263" spans="1:111" x14ac:dyDescent="0.2">
      <c r="A8263" s="141"/>
      <c r="B8263" s="141"/>
      <c r="C8263" s="141"/>
      <c r="D8263" s="153"/>
      <c r="E8263" s="310"/>
      <c r="F8263" s="192"/>
      <c r="G8263" s="192"/>
      <c r="H8263" s="50"/>
      <c r="I8263" s="50"/>
      <c r="J8263" s="50"/>
      <c r="K8263" s="50"/>
      <c r="L8263" s="50"/>
      <c r="M8263" s="50"/>
      <c r="N8263" s="50"/>
      <c r="O8263" s="50"/>
      <c r="P8263" s="50"/>
      <c r="Q8263" s="50"/>
      <c r="R8263" s="50"/>
      <c r="S8263" s="50"/>
      <c r="T8263" s="50"/>
      <c r="U8263" s="50"/>
      <c r="V8263" s="50"/>
      <c r="W8263" s="50"/>
      <c r="X8263" s="50"/>
      <c r="Y8263" s="50"/>
      <c r="Z8263" s="50"/>
      <c r="AA8263" s="50"/>
      <c r="AB8263" s="50"/>
      <c r="AC8263" s="50"/>
      <c r="AD8263" s="50"/>
      <c r="AE8263" s="50"/>
      <c r="AF8263" s="50"/>
      <c r="AG8263" s="50"/>
      <c r="AH8263" s="50"/>
      <c r="AI8263" s="50"/>
      <c r="AJ8263" s="50"/>
      <c r="AK8263" s="50"/>
      <c r="AL8263" s="50"/>
      <c r="AM8263" s="50"/>
      <c r="AN8263" s="50"/>
      <c r="AO8263" s="50"/>
      <c r="AP8263" s="50"/>
      <c r="AQ8263" s="50"/>
      <c r="AR8263" s="50"/>
      <c r="AS8263" s="50"/>
      <c r="AT8263" s="50"/>
      <c r="AU8263" s="50"/>
      <c r="AV8263" s="50"/>
      <c r="AW8263" s="50"/>
      <c r="AX8263" s="50"/>
      <c r="AY8263" s="50"/>
      <c r="AZ8263" s="50"/>
      <c r="BA8263" s="50"/>
      <c r="BB8263" s="50"/>
      <c r="BC8263" s="50"/>
      <c r="BD8263" s="50"/>
      <c r="BE8263" s="50"/>
      <c r="BF8263" s="50"/>
      <c r="BG8263" s="50"/>
      <c r="BH8263" s="50"/>
      <c r="BI8263" s="50"/>
      <c r="BJ8263" s="50"/>
      <c r="BK8263" s="50"/>
      <c r="BL8263" s="50"/>
      <c r="BM8263" s="50"/>
      <c r="BN8263" s="50"/>
      <c r="BO8263" s="50"/>
      <c r="BP8263" s="50"/>
      <c r="BQ8263" s="50"/>
      <c r="BR8263" s="50"/>
      <c r="BS8263" s="50"/>
      <c r="BT8263" s="50"/>
      <c r="BU8263" s="50"/>
      <c r="BV8263" s="50"/>
      <c r="BW8263" s="50"/>
      <c r="BX8263" s="50"/>
      <c r="BY8263" s="50"/>
      <c r="BZ8263" s="50"/>
      <c r="CA8263" s="50"/>
      <c r="CB8263" s="50"/>
      <c r="CC8263" s="50"/>
      <c r="CD8263" s="50"/>
      <c r="CE8263" s="50"/>
      <c r="CF8263" s="50"/>
      <c r="CG8263" s="50"/>
      <c r="CH8263" s="50"/>
      <c r="CI8263" s="50"/>
      <c r="CJ8263" s="50"/>
      <c r="CK8263" s="50"/>
      <c r="CL8263" s="50"/>
      <c r="CM8263" s="50"/>
      <c r="CN8263" s="50"/>
      <c r="CO8263" s="50"/>
      <c r="CP8263" s="50"/>
      <c r="CQ8263" s="50"/>
      <c r="CR8263" s="50"/>
      <c r="CS8263" s="50"/>
      <c r="CT8263" s="50"/>
      <c r="CU8263" s="50"/>
      <c r="CV8263" s="50"/>
      <c r="CW8263" s="50"/>
      <c r="CX8263" s="50"/>
      <c r="CY8263" s="50"/>
      <c r="CZ8263" s="50"/>
      <c r="DA8263" s="50"/>
      <c r="DB8263" s="50"/>
      <c r="DC8263" s="50"/>
      <c r="DD8263" s="50"/>
      <c r="DE8263" s="50"/>
      <c r="DF8263" s="50"/>
      <c r="DG8263" s="50"/>
    </row>
    <row r="8264" spans="1:111" x14ac:dyDescent="0.2">
      <c r="A8264" s="141"/>
      <c r="B8264" s="141"/>
      <c r="C8264" s="141"/>
      <c r="D8264" s="153"/>
      <c r="E8264" s="310"/>
      <c r="F8264" s="192"/>
      <c r="G8264" s="192"/>
      <c r="H8264" s="50"/>
      <c r="I8264" s="50"/>
      <c r="J8264" s="50"/>
      <c r="K8264" s="50"/>
      <c r="L8264" s="50"/>
      <c r="M8264" s="50"/>
      <c r="N8264" s="50"/>
      <c r="O8264" s="50"/>
      <c r="P8264" s="50"/>
      <c r="Q8264" s="50"/>
      <c r="R8264" s="50"/>
      <c r="S8264" s="50"/>
      <c r="T8264" s="50"/>
      <c r="U8264" s="50"/>
      <c r="V8264" s="50"/>
      <c r="W8264" s="50"/>
      <c r="X8264" s="50"/>
      <c r="Y8264" s="50"/>
      <c r="Z8264" s="50"/>
      <c r="AA8264" s="50"/>
      <c r="AB8264" s="50"/>
      <c r="AC8264" s="50"/>
      <c r="AD8264" s="50"/>
      <c r="AE8264" s="50"/>
      <c r="AF8264" s="50"/>
      <c r="AG8264" s="50"/>
      <c r="AH8264" s="50"/>
      <c r="AI8264" s="50"/>
      <c r="AJ8264" s="50"/>
      <c r="AK8264" s="50"/>
      <c r="AL8264" s="50"/>
      <c r="AM8264" s="50"/>
      <c r="AN8264" s="50"/>
      <c r="AO8264" s="50"/>
      <c r="AP8264" s="50"/>
      <c r="AQ8264" s="50"/>
      <c r="AR8264" s="50"/>
      <c r="AS8264" s="50"/>
      <c r="AT8264" s="50"/>
      <c r="AU8264" s="50"/>
      <c r="AV8264" s="50"/>
      <c r="AW8264" s="50"/>
      <c r="AX8264" s="50"/>
      <c r="AY8264" s="50"/>
      <c r="AZ8264" s="50"/>
      <c r="BA8264" s="50"/>
      <c r="BB8264" s="50"/>
      <c r="BC8264" s="50"/>
      <c r="BD8264" s="50"/>
      <c r="BE8264" s="50"/>
      <c r="BF8264" s="50"/>
      <c r="BG8264" s="50"/>
      <c r="BH8264" s="50"/>
      <c r="BI8264" s="50"/>
      <c r="BJ8264" s="50"/>
      <c r="BK8264" s="50"/>
      <c r="BL8264" s="50"/>
      <c r="BM8264" s="50"/>
      <c r="BN8264" s="50"/>
      <c r="BO8264" s="50"/>
      <c r="BP8264" s="50"/>
      <c r="BQ8264" s="50"/>
      <c r="BR8264" s="50"/>
      <c r="BS8264" s="50"/>
      <c r="BT8264" s="50"/>
      <c r="BU8264" s="50"/>
      <c r="BV8264" s="50"/>
      <c r="BW8264" s="50"/>
      <c r="BX8264" s="50"/>
      <c r="BY8264" s="50"/>
      <c r="BZ8264" s="50"/>
      <c r="CA8264" s="50"/>
      <c r="CB8264" s="50"/>
      <c r="CC8264" s="50"/>
      <c r="CD8264" s="50"/>
      <c r="CE8264" s="50"/>
      <c r="CF8264" s="50"/>
      <c r="CG8264" s="50"/>
      <c r="CH8264" s="50"/>
      <c r="CI8264" s="50"/>
      <c r="CJ8264" s="50"/>
      <c r="CK8264" s="50"/>
      <c r="CL8264" s="50"/>
      <c r="CM8264" s="50"/>
      <c r="CN8264" s="50"/>
      <c r="CO8264" s="50"/>
      <c r="CP8264" s="50"/>
      <c r="CQ8264" s="50"/>
      <c r="CR8264" s="50"/>
      <c r="CS8264" s="50"/>
      <c r="CT8264" s="50"/>
      <c r="CU8264" s="50"/>
      <c r="CV8264" s="50"/>
      <c r="CW8264" s="50"/>
      <c r="CX8264" s="50"/>
      <c r="CY8264" s="50"/>
      <c r="CZ8264" s="50"/>
      <c r="DA8264" s="50"/>
      <c r="DB8264" s="50"/>
      <c r="DC8264" s="50"/>
      <c r="DD8264" s="50"/>
      <c r="DE8264" s="50"/>
      <c r="DF8264" s="50"/>
      <c r="DG8264" s="50"/>
    </row>
    <row r="8265" spans="1:111" x14ac:dyDescent="0.2">
      <c r="A8265" s="187"/>
      <c r="B8265" s="187"/>
      <c r="C8265" s="187"/>
      <c r="D8265" s="155"/>
      <c r="E8265" s="310"/>
      <c r="F8265" s="192"/>
      <c r="G8265" s="192"/>
      <c r="H8265" s="50"/>
      <c r="I8265" s="50"/>
      <c r="J8265" s="50"/>
      <c r="K8265" s="50"/>
      <c r="L8265" s="50"/>
      <c r="M8265" s="50"/>
      <c r="N8265" s="50"/>
      <c r="O8265" s="50"/>
      <c r="P8265" s="50"/>
      <c r="Q8265" s="50"/>
      <c r="R8265" s="50"/>
      <c r="S8265" s="50"/>
      <c r="T8265" s="50"/>
      <c r="U8265" s="50"/>
      <c r="V8265" s="50"/>
      <c r="W8265" s="50"/>
      <c r="X8265" s="50"/>
      <c r="Y8265" s="50"/>
      <c r="Z8265" s="50"/>
      <c r="AA8265" s="50"/>
      <c r="AB8265" s="50"/>
      <c r="AC8265" s="50"/>
      <c r="AD8265" s="50"/>
      <c r="AE8265" s="50"/>
      <c r="AF8265" s="50"/>
      <c r="AG8265" s="50"/>
      <c r="AH8265" s="50"/>
      <c r="AI8265" s="50"/>
      <c r="AJ8265" s="50"/>
      <c r="AK8265" s="50"/>
      <c r="AL8265" s="50"/>
      <c r="AM8265" s="50"/>
      <c r="AN8265" s="50"/>
      <c r="AO8265" s="50"/>
      <c r="AP8265" s="50"/>
      <c r="AQ8265" s="50"/>
      <c r="AR8265" s="50"/>
      <c r="AS8265" s="50"/>
      <c r="AT8265" s="50"/>
      <c r="AU8265" s="50"/>
      <c r="AV8265" s="50"/>
      <c r="AW8265" s="50"/>
      <c r="AX8265" s="50"/>
      <c r="AY8265" s="50"/>
      <c r="AZ8265" s="50"/>
      <c r="BA8265" s="50"/>
      <c r="BB8265" s="50"/>
      <c r="BC8265" s="50"/>
      <c r="BD8265" s="50"/>
      <c r="BE8265" s="50"/>
      <c r="BF8265" s="50"/>
      <c r="BG8265" s="50"/>
      <c r="BH8265" s="50"/>
      <c r="BI8265" s="50"/>
      <c r="BJ8265" s="50"/>
      <c r="BK8265" s="50"/>
      <c r="BL8265" s="50"/>
      <c r="BM8265" s="50"/>
      <c r="BN8265" s="50"/>
      <c r="BO8265" s="50"/>
      <c r="BP8265" s="50"/>
      <c r="BQ8265" s="50"/>
      <c r="BR8265" s="50"/>
      <c r="BS8265" s="50"/>
      <c r="BT8265" s="50"/>
      <c r="BU8265" s="50"/>
      <c r="BV8265" s="50"/>
      <c r="BW8265" s="50"/>
      <c r="BX8265" s="50"/>
      <c r="BY8265" s="50"/>
      <c r="BZ8265" s="50"/>
      <c r="CA8265" s="50"/>
      <c r="CB8265" s="50"/>
      <c r="CC8265" s="50"/>
      <c r="CD8265" s="50"/>
      <c r="CE8265" s="50"/>
      <c r="CF8265" s="50"/>
      <c r="CG8265" s="50"/>
      <c r="CH8265" s="50"/>
      <c r="CI8265" s="50"/>
      <c r="CJ8265" s="50"/>
      <c r="CK8265" s="50"/>
      <c r="CL8265" s="50"/>
      <c r="CM8265" s="50"/>
      <c r="CN8265" s="50"/>
      <c r="CO8265" s="50"/>
      <c r="CP8265" s="50"/>
      <c r="CQ8265" s="50"/>
      <c r="CR8265" s="50"/>
      <c r="CS8265" s="50"/>
      <c r="CT8265" s="50"/>
      <c r="CU8265" s="50"/>
      <c r="CV8265" s="50"/>
      <c r="CW8265" s="50"/>
      <c r="CX8265" s="50"/>
      <c r="CY8265" s="50"/>
      <c r="CZ8265" s="50"/>
      <c r="DA8265" s="50"/>
      <c r="DB8265" s="50"/>
      <c r="DC8265" s="50"/>
      <c r="DD8265" s="50"/>
      <c r="DE8265" s="50"/>
      <c r="DF8265" s="50"/>
      <c r="DG8265" s="50"/>
    </row>
    <row r="8266" spans="1:111" x14ac:dyDescent="0.2">
      <c r="A8266" s="187"/>
      <c r="B8266" s="187"/>
      <c r="C8266" s="187"/>
      <c r="D8266" s="153"/>
      <c r="E8266" s="310"/>
      <c r="F8266" s="192"/>
      <c r="G8266" s="192"/>
      <c r="H8266" s="50"/>
      <c r="I8266" s="50"/>
      <c r="J8266" s="50"/>
      <c r="K8266" s="50"/>
      <c r="L8266" s="50"/>
      <c r="M8266" s="50"/>
      <c r="N8266" s="50"/>
      <c r="O8266" s="50"/>
      <c r="P8266" s="50"/>
      <c r="Q8266" s="50"/>
      <c r="R8266" s="50"/>
      <c r="S8266" s="50"/>
      <c r="T8266" s="50"/>
      <c r="U8266" s="50"/>
      <c r="V8266" s="50"/>
      <c r="W8266" s="50"/>
      <c r="X8266" s="50"/>
      <c r="Y8266" s="50"/>
      <c r="Z8266" s="50"/>
      <c r="AA8266" s="50"/>
      <c r="AB8266" s="50"/>
      <c r="AC8266" s="50"/>
      <c r="AD8266" s="50"/>
      <c r="AE8266" s="50"/>
      <c r="AF8266" s="50"/>
      <c r="AG8266" s="50"/>
      <c r="AH8266" s="50"/>
      <c r="AI8266" s="50"/>
      <c r="AJ8266" s="50"/>
      <c r="AK8266" s="50"/>
      <c r="AL8266" s="50"/>
      <c r="AM8266" s="50"/>
      <c r="AN8266" s="50"/>
      <c r="AO8266" s="50"/>
      <c r="AP8266" s="50"/>
      <c r="AQ8266" s="50"/>
      <c r="AR8266" s="50"/>
      <c r="AS8266" s="50"/>
      <c r="AT8266" s="50"/>
      <c r="AU8266" s="50"/>
      <c r="AV8266" s="50"/>
      <c r="AW8266" s="50"/>
      <c r="AX8266" s="50"/>
      <c r="AY8266" s="50"/>
      <c r="AZ8266" s="50"/>
      <c r="BA8266" s="50"/>
      <c r="BB8266" s="50"/>
      <c r="BC8266" s="50"/>
      <c r="BD8266" s="50"/>
      <c r="BE8266" s="50"/>
      <c r="BF8266" s="50"/>
      <c r="BG8266" s="50"/>
      <c r="BH8266" s="50"/>
      <c r="BI8266" s="50"/>
      <c r="BJ8266" s="50"/>
      <c r="BK8266" s="50"/>
      <c r="BL8266" s="50"/>
      <c r="BM8266" s="50"/>
      <c r="BN8266" s="50"/>
      <c r="BO8266" s="50"/>
      <c r="BP8266" s="50"/>
      <c r="BQ8266" s="50"/>
      <c r="BR8266" s="50"/>
      <c r="BS8266" s="50"/>
      <c r="BT8266" s="50"/>
      <c r="BU8266" s="50"/>
      <c r="BV8266" s="50"/>
      <c r="BW8266" s="50"/>
      <c r="BX8266" s="50"/>
      <c r="BY8266" s="50"/>
      <c r="BZ8266" s="50"/>
      <c r="CA8266" s="50"/>
      <c r="CB8266" s="50"/>
      <c r="CC8266" s="50"/>
      <c r="CD8266" s="50"/>
      <c r="CE8266" s="50"/>
      <c r="CF8266" s="50"/>
      <c r="CG8266" s="50"/>
      <c r="CH8266" s="50"/>
      <c r="CI8266" s="50"/>
      <c r="CJ8266" s="50"/>
      <c r="CK8266" s="50"/>
      <c r="CL8266" s="50"/>
      <c r="CM8266" s="50"/>
      <c r="CN8266" s="50"/>
      <c r="CO8266" s="50"/>
      <c r="CP8266" s="50"/>
      <c r="CQ8266" s="50"/>
      <c r="CR8266" s="50"/>
      <c r="CS8266" s="50"/>
      <c r="CT8266" s="50"/>
      <c r="CU8266" s="50"/>
      <c r="CV8266" s="50"/>
      <c r="CW8266" s="50"/>
      <c r="CX8266" s="50"/>
      <c r="CY8266" s="50"/>
      <c r="CZ8266" s="50"/>
      <c r="DA8266" s="50"/>
      <c r="DB8266" s="50"/>
      <c r="DC8266" s="50"/>
      <c r="DD8266" s="50"/>
      <c r="DE8266" s="50"/>
      <c r="DF8266" s="50"/>
      <c r="DG8266" s="50"/>
    </row>
    <row r="8267" spans="1:111" x14ac:dyDescent="0.2">
      <c r="A8267" s="187"/>
      <c r="B8267" s="187"/>
      <c r="C8267" s="187"/>
      <c r="D8267" s="153"/>
      <c r="E8267" s="310"/>
      <c r="F8267" s="192"/>
      <c r="G8267" s="192"/>
      <c r="H8267" s="50"/>
      <c r="I8267" s="50"/>
      <c r="J8267" s="50"/>
      <c r="K8267" s="50"/>
      <c r="L8267" s="50"/>
      <c r="M8267" s="50"/>
      <c r="N8267" s="50"/>
      <c r="O8267" s="50"/>
      <c r="P8267" s="50"/>
      <c r="Q8267" s="50"/>
      <c r="R8267" s="50"/>
      <c r="S8267" s="50"/>
      <c r="T8267" s="50"/>
      <c r="U8267" s="50"/>
      <c r="V8267" s="50"/>
      <c r="W8267" s="50"/>
      <c r="X8267" s="50"/>
      <c r="Y8267" s="50"/>
      <c r="Z8267" s="50"/>
      <c r="AA8267" s="50"/>
      <c r="AB8267" s="50"/>
      <c r="AC8267" s="50"/>
      <c r="AD8267" s="50"/>
      <c r="AE8267" s="50"/>
      <c r="AF8267" s="50"/>
      <c r="AG8267" s="50"/>
      <c r="AH8267" s="50"/>
      <c r="AI8267" s="50"/>
      <c r="AJ8267" s="50"/>
      <c r="AK8267" s="50"/>
      <c r="AL8267" s="50"/>
      <c r="AM8267" s="50"/>
      <c r="AN8267" s="50"/>
      <c r="AO8267" s="50"/>
      <c r="AP8267" s="50"/>
      <c r="AQ8267" s="50"/>
      <c r="AR8267" s="50"/>
      <c r="AS8267" s="50"/>
      <c r="AT8267" s="50"/>
      <c r="AU8267" s="50"/>
      <c r="AV8267" s="50"/>
      <c r="AW8267" s="50"/>
      <c r="AX8267" s="50"/>
      <c r="AY8267" s="50"/>
      <c r="AZ8267" s="50"/>
      <c r="BA8267" s="50"/>
      <c r="BB8267" s="50"/>
      <c r="BC8267" s="50"/>
      <c r="BD8267" s="50"/>
      <c r="BE8267" s="50"/>
      <c r="BF8267" s="50"/>
      <c r="BG8267" s="50"/>
      <c r="BH8267" s="50"/>
      <c r="BI8267" s="50"/>
      <c r="BJ8267" s="50"/>
      <c r="BK8267" s="50"/>
      <c r="BL8267" s="50"/>
      <c r="BM8267" s="50"/>
      <c r="BN8267" s="50"/>
      <c r="BO8267" s="50"/>
      <c r="BP8267" s="50"/>
      <c r="BQ8267" s="50"/>
      <c r="BR8267" s="50"/>
      <c r="BS8267" s="50"/>
      <c r="BT8267" s="50"/>
      <c r="BU8267" s="50"/>
      <c r="BV8267" s="50"/>
      <c r="BW8267" s="50"/>
      <c r="BX8267" s="50"/>
      <c r="BY8267" s="50"/>
      <c r="BZ8267" s="50"/>
      <c r="CA8267" s="50"/>
      <c r="CB8267" s="50"/>
      <c r="CC8267" s="50"/>
      <c r="CD8267" s="50"/>
      <c r="CE8267" s="50"/>
      <c r="CF8267" s="50"/>
      <c r="CG8267" s="50"/>
      <c r="CH8267" s="50"/>
      <c r="CI8267" s="50"/>
      <c r="CJ8267" s="50"/>
      <c r="CK8267" s="50"/>
      <c r="CL8267" s="50"/>
      <c r="CM8267" s="50"/>
      <c r="CN8267" s="50"/>
      <c r="CO8267" s="50"/>
      <c r="CP8267" s="50"/>
      <c r="CQ8267" s="50"/>
      <c r="CR8267" s="50"/>
      <c r="CS8267" s="50"/>
      <c r="CT8267" s="50"/>
      <c r="CU8267" s="50"/>
      <c r="CV8267" s="50"/>
      <c r="CW8267" s="50"/>
      <c r="CX8267" s="50"/>
      <c r="CY8267" s="50"/>
      <c r="CZ8267" s="50"/>
      <c r="DA8267" s="50"/>
      <c r="DB8267" s="50"/>
      <c r="DC8267" s="50"/>
      <c r="DD8267" s="50"/>
      <c r="DE8267" s="50"/>
      <c r="DF8267" s="50"/>
      <c r="DG8267" s="50"/>
    </row>
    <row r="8268" spans="1:111" x14ac:dyDescent="0.2">
      <c r="A8268" s="187"/>
      <c r="B8268" s="187"/>
      <c r="C8268" s="187"/>
      <c r="D8268" s="153"/>
      <c r="E8268" s="310"/>
      <c r="F8268" s="192"/>
      <c r="G8268" s="192"/>
      <c r="H8268" s="50"/>
      <c r="I8268" s="50"/>
      <c r="J8268" s="50"/>
      <c r="K8268" s="50"/>
      <c r="L8268" s="50"/>
      <c r="M8268" s="50"/>
      <c r="N8268" s="50"/>
      <c r="O8268" s="50"/>
      <c r="P8268" s="50"/>
      <c r="Q8268" s="50"/>
      <c r="R8268" s="50"/>
      <c r="S8268" s="50"/>
      <c r="T8268" s="50"/>
      <c r="U8268" s="50"/>
      <c r="V8268" s="50"/>
      <c r="W8268" s="50"/>
      <c r="X8268" s="50"/>
      <c r="Y8268" s="50"/>
      <c r="Z8268" s="50"/>
      <c r="AA8268" s="50"/>
      <c r="AB8268" s="50"/>
      <c r="AC8268" s="50"/>
      <c r="AD8268" s="50"/>
      <c r="AE8268" s="50"/>
      <c r="AF8268" s="50"/>
      <c r="AG8268" s="50"/>
      <c r="AH8268" s="50"/>
      <c r="AI8268" s="50"/>
      <c r="AJ8268" s="50"/>
      <c r="AK8268" s="50"/>
      <c r="AL8268" s="50"/>
      <c r="AM8268" s="50"/>
      <c r="AN8268" s="50"/>
      <c r="AO8268" s="50"/>
      <c r="AP8268" s="50"/>
      <c r="AQ8268" s="50"/>
      <c r="AR8268" s="50"/>
      <c r="AS8268" s="50"/>
      <c r="AT8268" s="50"/>
      <c r="AU8268" s="50"/>
      <c r="AV8268" s="50"/>
      <c r="AW8268" s="50"/>
      <c r="AX8268" s="50"/>
      <c r="AY8268" s="50"/>
      <c r="AZ8268" s="50"/>
      <c r="BA8268" s="50"/>
      <c r="BB8268" s="50"/>
      <c r="BC8268" s="50"/>
      <c r="BD8268" s="50"/>
      <c r="BE8268" s="50"/>
      <c r="BF8268" s="50"/>
      <c r="BG8268" s="50"/>
      <c r="BH8268" s="50"/>
      <c r="BI8268" s="50"/>
      <c r="BJ8268" s="50"/>
      <c r="BK8268" s="50"/>
      <c r="BL8268" s="50"/>
      <c r="BM8268" s="50"/>
      <c r="BN8268" s="50"/>
      <c r="BO8268" s="50"/>
      <c r="BP8268" s="50"/>
      <c r="BQ8268" s="50"/>
      <c r="BR8268" s="50"/>
      <c r="BS8268" s="50"/>
      <c r="BT8268" s="50"/>
      <c r="BU8268" s="50"/>
      <c r="BV8268" s="50"/>
      <c r="BW8268" s="50"/>
      <c r="BX8268" s="50"/>
      <c r="BY8268" s="50"/>
      <c r="BZ8268" s="50"/>
      <c r="CA8268" s="50"/>
      <c r="CB8268" s="50"/>
      <c r="CC8268" s="50"/>
      <c r="CD8268" s="50"/>
      <c r="CE8268" s="50"/>
      <c r="CF8268" s="50"/>
      <c r="CG8268" s="50"/>
      <c r="CH8268" s="50"/>
      <c r="CI8268" s="50"/>
      <c r="CJ8268" s="50"/>
      <c r="CK8268" s="50"/>
      <c r="CL8268" s="50"/>
      <c r="CM8268" s="50"/>
      <c r="CN8268" s="50"/>
      <c r="CO8268" s="50"/>
      <c r="CP8268" s="50"/>
      <c r="CQ8268" s="50"/>
      <c r="CR8268" s="50"/>
      <c r="CS8268" s="50"/>
      <c r="CT8268" s="50"/>
      <c r="CU8268" s="50"/>
      <c r="CV8268" s="50"/>
      <c r="CW8268" s="50"/>
      <c r="CX8268" s="50"/>
      <c r="CY8268" s="50"/>
      <c r="CZ8268" s="50"/>
      <c r="DA8268" s="50"/>
      <c r="DB8268" s="50"/>
      <c r="DC8268" s="50"/>
      <c r="DD8268" s="50"/>
      <c r="DE8268" s="50"/>
      <c r="DF8268" s="50"/>
      <c r="DG8268" s="50"/>
    </row>
    <row r="8269" spans="1:111" x14ac:dyDescent="0.2">
      <c r="A8269" s="187"/>
      <c r="B8269" s="187"/>
      <c r="C8269" s="187"/>
      <c r="D8269" s="153"/>
      <c r="E8269" s="310"/>
      <c r="F8269" s="192"/>
      <c r="G8269" s="192"/>
      <c r="H8269" s="50"/>
      <c r="I8269" s="50"/>
      <c r="J8269" s="50"/>
      <c r="K8269" s="50"/>
      <c r="L8269" s="50"/>
      <c r="M8269" s="50"/>
      <c r="N8269" s="50"/>
      <c r="O8269" s="50"/>
      <c r="P8269" s="50"/>
      <c r="Q8269" s="50"/>
      <c r="R8269" s="50"/>
      <c r="S8269" s="50"/>
      <c r="T8269" s="50"/>
      <c r="U8269" s="50"/>
      <c r="V8269" s="50"/>
      <c r="W8269" s="50"/>
      <c r="X8269" s="50"/>
      <c r="Y8269" s="50"/>
      <c r="Z8269" s="50"/>
      <c r="AA8269" s="50"/>
      <c r="AB8269" s="50"/>
      <c r="AC8269" s="50"/>
      <c r="AD8269" s="50"/>
      <c r="AE8269" s="50"/>
      <c r="AF8269" s="50"/>
      <c r="AG8269" s="50"/>
      <c r="AH8269" s="50"/>
      <c r="AI8269" s="50"/>
      <c r="AJ8269" s="50"/>
      <c r="AK8269" s="50"/>
      <c r="AL8269" s="50"/>
      <c r="AM8269" s="50"/>
      <c r="AN8269" s="50"/>
      <c r="AO8269" s="50"/>
      <c r="AP8269" s="50"/>
      <c r="AQ8269" s="50"/>
      <c r="AR8269" s="50"/>
      <c r="AS8269" s="50"/>
      <c r="AT8269" s="50"/>
      <c r="AU8269" s="50"/>
      <c r="AV8269" s="50"/>
      <c r="AW8269" s="50"/>
      <c r="AX8269" s="50"/>
      <c r="AY8269" s="50"/>
      <c r="AZ8269" s="50"/>
      <c r="BA8269" s="50"/>
      <c r="BB8269" s="50"/>
      <c r="BC8269" s="50"/>
      <c r="BD8269" s="50"/>
      <c r="BE8269" s="50"/>
      <c r="BF8269" s="50"/>
      <c r="BG8269" s="50"/>
      <c r="BH8269" s="50"/>
      <c r="BI8269" s="50"/>
      <c r="BJ8269" s="50"/>
      <c r="BK8269" s="50"/>
      <c r="BL8269" s="50"/>
      <c r="BM8269" s="50"/>
      <c r="BN8269" s="50"/>
      <c r="BO8269" s="50"/>
      <c r="BP8269" s="50"/>
      <c r="BQ8269" s="50"/>
      <c r="BR8269" s="50"/>
      <c r="BS8269" s="50"/>
      <c r="BT8269" s="50"/>
      <c r="BU8269" s="50"/>
      <c r="BV8269" s="50"/>
      <c r="BW8269" s="50"/>
      <c r="BX8269" s="50"/>
      <c r="BY8269" s="50"/>
      <c r="BZ8269" s="50"/>
      <c r="CA8269" s="50"/>
      <c r="CB8269" s="50"/>
      <c r="CC8269" s="50"/>
      <c r="CD8269" s="50"/>
      <c r="CE8269" s="50"/>
      <c r="CF8269" s="50"/>
      <c r="CG8269" s="50"/>
      <c r="CH8269" s="50"/>
      <c r="CI8269" s="50"/>
      <c r="CJ8269" s="50"/>
      <c r="CK8269" s="50"/>
      <c r="CL8269" s="50"/>
      <c r="CM8269" s="50"/>
      <c r="CN8269" s="50"/>
      <c r="CO8269" s="50"/>
      <c r="CP8269" s="50"/>
      <c r="CQ8269" s="50"/>
      <c r="CR8269" s="50"/>
      <c r="CS8269" s="50"/>
      <c r="CT8269" s="50"/>
      <c r="CU8269" s="50"/>
      <c r="CV8269" s="50"/>
      <c r="CW8269" s="50"/>
      <c r="CX8269" s="50"/>
      <c r="CY8269" s="50"/>
      <c r="CZ8269" s="50"/>
      <c r="DA8269" s="50"/>
      <c r="DB8269" s="50"/>
      <c r="DC8269" s="50"/>
      <c r="DD8269" s="50"/>
      <c r="DE8269" s="50"/>
      <c r="DF8269" s="50"/>
      <c r="DG8269" s="50"/>
    </row>
    <row r="8270" spans="1:111" x14ac:dyDescent="0.2">
      <c r="A8270" s="187"/>
      <c r="B8270" s="187"/>
      <c r="C8270" s="187"/>
      <c r="D8270" s="153"/>
      <c r="E8270" s="310"/>
      <c r="F8270" s="192"/>
      <c r="G8270" s="192"/>
      <c r="H8270" s="50"/>
      <c r="I8270" s="50"/>
      <c r="J8270" s="50"/>
      <c r="K8270" s="50"/>
      <c r="L8270" s="50"/>
      <c r="M8270" s="50"/>
      <c r="N8270" s="50"/>
      <c r="O8270" s="50"/>
      <c r="P8270" s="50"/>
      <c r="Q8270" s="50"/>
      <c r="R8270" s="50"/>
      <c r="S8270" s="50"/>
      <c r="T8270" s="50"/>
      <c r="U8270" s="50"/>
      <c r="V8270" s="50"/>
      <c r="W8270" s="50"/>
      <c r="X8270" s="50"/>
      <c r="Y8270" s="50"/>
      <c r="Z8270" s="50"/>
      <c r="AA8270" s="50"/>
      <c r="AB8270" s="50"/>
      <c r="AC8270" s="50"/>
      <c r="AD8270" s="50"/>
      <c r="AE8270" s="50"/>
      <c r="AF8270" s="50"/>
      <c r="AG8270" s="50"/>
      <c r="AH8270" s="50"/>
      <c r="AI8270" s="50"/>
      <c r="AJ8270" s="50"/>
      <c r="AK8270" s="50"/>
      <c r="AL8270" s="50"/>
      <c r="AM8270" s="50"/>
      <c r="AN8270" s="50"/>
      <c r="AO8270" s="50"/>
      <c r="AP8270" s="50"/>
      <c r="AQ8270" s="50"/>
      <c r="AR8270" s="50"/>
      <c r="AS8270" s="50"/>
      <c r="AT8270" s="50"/>
      <c r="AU8270" s="50"/>
      <c r="AV8270" s="50"/>
      <c r="AW8270" s="50"/>
      <c r="AX8270" s="50"/>
      <c r="AY8270" s="50"/>
      <c r="AZ8270" s="50"/>
      <c r="BA8270" s="50"/>
      <c r="BB8270" s="50"/>
      <c r="BC8270" s="50"/>
      <c r="BD8270" s="50"/>
      <c r="BE8270" s="50"/>
      <c r="BF8270" s="50"/>
      <c r="BG8270" s="50"/>
      <c r="BH8270" s="50"/>
      <c r="BI8270" s="50"/>
      <c r="BJ8270" s="50"/>
      <c r="BK8270" s="50"/>
      <c r="BL8270" s="50"/>
      <c r="BM8270" s="50"/>
      <c r="BN8270" s="50"/>
      <c r="BO8270" s="50"/>
      <c r="BP8270" s="50"/>
      <c r="BQ8270" s="50"/>
      <c r="BR8270" s="50"/>
      <c r="BS8270" s="50"/>
      <c r="BT8270" s="50"/>
      <c r="BU8270" s="50"/>
      <c r="BV8270" s="50"/>
      <c r="BW8270" s="50"/>
      <c r="BX8270" s="50"/>
      <c r="BY8270" s="50"/>
      <c r="BZ8270" s="50"/>
      <c r="CA8270" s="50"/>
      <c r="CB8270" s="50"/>
      <c r="CC8270" s="50"/>
      <c r="CD8270" s="50"/>
      <c r="CE8270" s="50"/>
      <c r="CF8270" s="50"/>
      <c r="CG8270" s="50"/>
      <c r="CH8270" s="50"/>
      <c r="CI8270" s="50"/>
      <c r="CJ8270" s="50"/>
      <c r="CK8270" s="50"/>
      <c r="CL8270" s="50"/>
      <c r="CM8270" s="50"/>
      <c r="CN8270" s="50"/>
      <c r="CO8270" s="50"/>
      <c r="CP8270" s="50"/>
      <c r="CQ8270" s="50"/>
      <c r="CR8270" s="50"/>
      <c r="CS8270" s="50"/>
      <c r="CT8270" s="50"/>
      <c r="CU8270" s="50"/>
      <c r="CV8270" s="50"/>
      <c r="CW8270" s="50"/>
      <c r="CX8270" s="50"/>
      <c r="CY8270" s="50"/>
      <c r="CZ8270" s="50"/>
      <c r="DA8270" s="50"/>
      <c r="DB8270" s="50"/>
      <c r="DC8270" s="50"/>
      <c r="DD8270" s="50"/>
      <c r="DE8270" s="50"/>
      <c r="DF8270" s="50"/>
      <c r="DG8270" s="50"/>
    </row>
    <row r="8271" spans="1:111" x14ac:dyDescent="0.2">
      <c r="A8271" s="187"/>
      <c r="B8271" s="187"/>
      <c r="C8271" s="187"/>
      <c r="D8271" s="153"/>
      <c r="E8271" s="310"/>
      <c r="F8271" s="192"/>
      <c r="G8271" s="192"/>
      <c r="H8271" s="50"/>
      <c r="I8271" s="50"/>
      <c r="J8271" s="50"/>
      <c r="K8271" s="50"/>
      <c r="L8271" s="50"/>
      <c r="M8271" s="50"/>
      <c r="N8271" s="50"/>
      <c r="O8271" s="50"/>
      <c r="P8271" s="50"/>
      <c r="Q8271" s="50"/>
      <c r="R8271" s="50"/>
      <c r="S8271" s="50"/>
      <c r="T8271" s="50"/>
      <c r="U8271" s="50"/>
      <c r="V8271" s="50"/>
      <c r="W8271" s="50"/>
      <c r="X8271" s="50"/>
      <c r="Y8271" s="50"/>
      <c r="Z8271" s="50"/>
      <c r="AA8271" s="50"/>
      <c r="AB8271" s="50"/>
      <c r="AC8271" s="50"/>
      <c r="AD8271" s="50"/>
      <c r="AE8271" s="50"/>
      <c r="AF8271" s="50"/>
      <c r="AG8271" s="50"/>
      <c r="AH8271" s="50"/>
      <c r="AI8271" s="50"/>
      <c r="AJ8271" s="50"/>
      <c r="AK8271" s="50"/>
      <c r="AL8271" s="50"/>
      <c r="AM8271" s="50"/>
      <c r="AN8271" s="50"/>
      <c r="AO8271" s="50"/>
      <c r="AP8271" s="50"/>
      <c r="AQ8271" s="50"/>
      <c r="AR8271" s="50"/>
      <c r="AS8271" s="50"/>
      <c r="AT8271" s="50"/>
      <c r="AU8271" s="50"/>
      <c r="AV8271" s="50"/>
      <c r="AW8271" s="50"/>
      <c r="AX8271" s="50"/>
      <c r="AY8271" s="50"/>
      <c r="AZ8271" s="50"/>
      <c r="BA8271" s="50"/>
      <c r="BB8271" s="50"/>
      <c r="BC8271" s="50"/>
      <c r="BD8271" s="50"/>
      <c r="BE8271" s="50"/>
      <c r="BF8271" s="50"/>
      <c r="BG8271" s="50"/>
      <c r="BH8271" s="50"/>
      <c r="BI8271" s="50"/>
      <c r="BJ8271" s="50"/>
      <c r="BK8271" s="50"/>
      <c r="BL8271" s="50"/>
      <c r="BM8271" s="50"/>
      <c r="BN8271" s="50"/>
      <c r="BO8271" s="50"/>
      <c r="BP8271" s="50"/>
      <c r="BQ8271" s="50"/>
      <c r="BR8271" s="50"/>
      <c r="BS8271" s="50"/>
      <c r="BT8271" s="50"/>
      <c r="BU8271" s="50"/>
      <c r="BV8271" s="50"/>
      <c r="BW8271" s="50"/>
      <c r="BX8271" s="50"/>
      <c r="BY8271" s="50"/>
      <c r="BZ8271" s="50"/>
      <c r="CA8271" s="50"/>
      <c r="CB8271" s="50"/>
      <c r="CC8271" s="50"/>
      <c r="CD8271" s="50"/>
      <c r="CE8271" s="50"/>
      <c r="CF8271" s="50"/>
      <c r="CG8271" s="50"/>
      <c r="CH8271" s="50"/>
      <c r="CI8271" s="50"/>
      <c r="CJ8271" s="50"/>
      <c r="CK8271" s="50"/>
      <c r="CL8271" s="50"/>
      <c r="CM8271" s="50"/>
      <c r="CN8271" s="50"/>
      <c r="CO8271" s="50"/>
      <c r="CP8271" s="50"/>
      <c r="CQ8271" s="50"/>
      <c r="CR8271" s="50"/>
      <c r="CS8271" s="50"/>
      <c r="CT8271" s="50"/>
      <c r="CU8271" s="50"/>
      <c r="CV8271" s="50"/>
      <c r="CW8271" s="50"/>
      <c r="CX8271" s="50"/>
      <c r="CY8271" s="50"/>
      <c r="CZ8271" s="50"/>
      <c r="DA8271" s="50"/>
      <c r="DB8271" s="50"/>
      <c r="DC8271" s="50"/>
      <c r="DD8271" s="50"/>
      <c r="DE8271" s="50"/>
      <c r="DF8271" s="50"/>
      <c r="DG8271" s="50"/>
    </row>
    <row r="8272" spans="1:111" x14ac:dyDescent="0.2">
      <c r="A8272" s="180"/>
      <c r="B8272" s="180"/>
      <c r="C8272" s="180"/>
      <c r="D8272" s="54"/>
      <c r="E8272" s="310"/>
      <c r="F8272" s="192"/>
      <c r="G8272" s="192"/>
      <c r="H8272" s="50"/>
      <c r="I8272" s="50"/>
      <c r="J8272" s="50"/>
      <c r="K8272" s="50"/>
      <c r="L8272" s="50"/>
      <c r="M8272" s="50"/>
      <c r="N8272" s="50"/>
      <c r="O8272" s="50"/>
      <c r="P8272" s="50"/>
      <c r="Q8272" s="50"/>
      <c r="R8272" s="50"/>
      <c r="S8272" s="50"/>
      <c r="T8272" s="50"/>
      <c r="U8272" s="50"/>
      <c r="V8272" s="50"/>
      <c r="W8272" s="50"/>
      <c r="X8272" s="50"/>
      <c r="Y8272" s="50"/>
      <c r="Z8272" s="50"/>
      <c r="AA8272" s="50"/>
      <c r="AB8272" s="50"/>
      <c r="AC8272" s="50"/>
      <c r="AD8272" s="50"/>
      <c r="AE8272" s="50"/>
      <c r="AF8272" s="50"/>
      <c r="AG8272" s="50"/>
      <c r="AH8272" s="50"/>
      <c r="AI8272" s="50"/>
      <c r="AJ8272" s="50"/>
      <c r="AK8272" s="50"/>
      <c r="AL8272" s="50"/>
      <c r="AM8272" s="50"/>
      <c r="AN8272" s="50"/>
      <c r="AO8272" s="50"/>
      <c r="AP8272" s="50"/>
      <c r="AQ8272" s="50"/>
      <c r="AR8272" s="50"/>
      <c r="AS8272" s="50"/>
      <c r="AT8272" s="50"/>
      <c r="AU8272" s="50"/>
      <c r="AV8272" s="50"/>
      <c r="AW8272" s="50"/>
      <c r="AX8272" s="50"/>
      <c r="AY8272" s="50"/>
      <c r="AZ8272" s="50"/>
      <c r="BA8272" s="50"/>
      <c r="BB8272" s="50"/>
      <c r="BC8272" s="50"/>
      <c r="BD8272" s="50"/>
      <c r="BE8272" s="50"/>
      <c r="BF8272" s="50"/>
      <c r="BG8272" s="50"/>
      <c r="BH8272" s="50"/>
      <c r="BI8272" s="50"/>
      <c r="BJ8272" s="50"/>
      <c r="BK8272" s="50"/>
      <c r="BL8272" s="50"/>
      <c r="BM8272" s="50"/>
      <c r="BN8272" s="50"/>
      <c r="BO8272" s="50"/>
      <c r="BP8272" s="50"/>
      <c r="BQ8272" s="50"/>
      <c r="BR8272" s="50"/>
      <c r="BS8272" s="50"/>
      <c r="BT8272" s="50"/>
      <c r="BU8272" s="50"/>
      <c r="BV8272" s="50"/>
      <c r="BW8272" s="50"/>
      <c r="BX8272" s="50"/>
      <c r="BY8272" s="50"/>
      <c r="BZ8272" s="50"/>
      <c r="CA8272" s="50"/>
      <c r="CB8272" s="50"/>
      <c r="CC8272" s="50"/>
      <c r="CD8272" s="50"/>
      <c r="CE8272" s="50"/>
      <c r="CF8272" s="50"/>
      <c r="CG8272" s="50"/>
      <c r="CH8272" s="50"/>
      <c r="CI8272" s="50"/>
      <c r="CJ8272" s="50"/>
      <c r="CK8272" s="50"/>
      <c r="CL8272" s="50"/>
      <c r="CM8272" s="50"/>
      <c r="CN8272" s="50"/>
      <c r="CO8272" s="50"/>
      <c r="CP8272" s="50"/>
      <c r="CQ8272" s="50"/>
      <c r="CR8272" s="50"/>
      <c r="CS8272" s="50"/>
      <c r="CT8272" s="50"/>
      <c r="CU8272" s="50"/>
      <c r="CV8272" s="50"/>
      <c r="CW8272" s="50"/>
      <c r="CX8272" s="50"/>
      <c r="CY8272" s="50"/>
      <c r="CZ8272" s="50"/>
      <c r="DA8272" s="50"/>
      <c r="DB8272" s="50"/>
      <c r="DC8272" s="50"/>
      <c r="DD8272" s="50"/>
      <c r="DE8272" s="50"/>
      <c r="DF8272" s="50"/>
      <c r="DG8272" s="50"/>
    </row>
    <row r="8273" spans="1:111" x14ac:dyDescent="0.2">
      <c r="A8273" s="395"/>
      <c r="B8273" s="395"/>
      <c r="C8273" s="416"/>
      <c r="D8273" s="261"/>
      <c r="E8273" s="310"/>
      <c r="F8273" s="192"/>
      <c r="G8273" s="192"/>
      <c r="H8273" s="50"/>
      <c r="I8273" s="50"/>
      <c r="J8273" s="50"/>
      <c r="K8273" s="50"/>
      <c r="L8273" s="50"/>
      <c r="M8273" s="50"/>
      <c r="N8273" s="50"/>
      <c r="O8273" s="50"/>
      <c r="P8273" s="50"/>
      <c r="Q8273" s="50"/>
      <c r="R8273" s="50"/>
      <c r="S8273" s="50"/>
      <c r="T8273" s="50"/>
      <c r="U8273" s="50"/>
      <c r="V8273" s="50"/>
      <c r="W8273" s="50"/>
      <c r="X8273" s="50"/>
      <c r="Y8273" s="50"/>
      <c r="Z8273" s="50"/>
      <c r="AA8273" s="50"/>
      <c r="AB8273" s="50"/>
      <c r="AC8273" s="50"/>
      <c r="AD8273" s="50"/>
      <c r="AE8273" s="50"/>
      <c r="AF8273" s="50"/>
      <c r="AG8273" s="50"/>
      <c r="AH8273" s="50"/>
      <c r="AI8273" s="50"/>
      <c r="AJ8273" s="50"/>
      <c r="AK8273" s="50"/>
      <c r="AL8273" s="50"/>
      <c r="AM8273" s="50"/>
      <c r="AN8273" s="50"/>
      <c r="AO8273" s="50"/>
      <c r="AP8273" s="50"/>
      <c r="AQ8273" s="50"/>
      <c r="AR8273" s="50"/>
      <c r="AS8273" s="50"/>
      <c r="AT8273" s="50"/>
      <c r="AU8273" s="50"/>
      <c r="AV8273" s="50"/>
      <c r="AW8273" s="50"/>
      <c r="AX8273" s="50"/>
      <c r="AY8273" s="50"/>
      <c r="AZ8273" s="50"/>
      <c r="BA8273" s="50"/>
      <c r="BB8273" s="50"/>
      <c r="BC8273" s="50"/>
      <c r="BD8273" s="50"/>
      <c r="BE8273" s="50"/>
      <c r="BF8273" s="50"/>
      <c r="BG8273" s="50"/>
      <c r="BH8273" s="50"/>
      <c r="BI8273" s="50"/>
      <c r="BJ8273" s="50"/>
      <c r="BK8273" s="50"/>
      <c r="BL8273" s="50"/>
      <c r="BM8273" s="50"/>
      <c r="BN8273" s="50"/>
      <c r="BO8273" s="50"/>
      <c r="BP8273" s="50"/>
      <c r="BQ8273" s="50"/>
      <c r="BR8273" s="50"/>
      <c r="BS8273" s="50"/>
      <c r="BT8273" s="50"/>
      <c r="BU8273" s="50"/>
      <c r="BV8273" s="50"/>
      <c r="BW8273" s="50"/>
      <c r="BX8273" s="50"/>
      <c r="BY8273" s="50"/>
      <c r="BZ8273" s="50"/>
      <c r="CA8273" s="50"/>
      <c r="CB8273" s="50"/>
      <c r="CC8273" s="50"/>
      <c r="CD8273" s="50"/>
      <c r="CE8273" s="50"/>
      <c r="CF8273" s="50"/>
      <c r="CG8273" s="50"/>
      <c r="CH8273" s="50"/>
      <c r="CI8273" s="50"/>
      <c r="CJ8273" s="50"/>
      <c r="CK8273" s="50"/>
      <c r="CL8273" s="50"/>
      <c r="CM8273" s="50"/>
      <c r="CN8273" s="50"/>
      <c r="CO8273" s="50"/>
      <c r="CP8273" s="50"/>
      <c r="CQ8273" s="50"/>
      <c r="CR8273" s="50"/>
      <c r="CS8273" s="50"/>
      <c r="CT8273" s="50"/>
      <c r="CU8273" s="50"/>
      <c r="CV8273" s="50"/>
      <c r="CW8273" s="50"/>
      <c r="CX8273" s="50"/>
      <c r="CY8273" s="50"/>
      <c r="CZ8273" s="50"/>
      <c r="DA8273" s="50"/>
      <c r="DB8273" s="50"/>
      <c r="DC8273" s="50"/>
      <c r="DD8273" s="50"/>
      <c r="DE8273" s="50"/>
      <c r="DF8273" s="50"/>
      <c r="DG8273" s="50"/>
    </row>
    <row r="8274" spans="1:111" x14ac:dyDescent="0.2">
      <c r="A8274" s="188"/>
      <c r="B8274" s="188"/>
      <c r="C8274" s="416"/>
      <c r="D8274" s="262"/>
      <c r="E8274" s="310"/>
      <c r="F8274" s="192"/>
      <c r="G8274" s="192"/>
      <c r="H8274" s="50"/>
      <c r="I8274" s="50"/>
      <c r="J8274" s="50"/>
      <c r="K8274" s="50"/>
      <c r="L8274" s="50"/>
      <c r="M8274" s="50"/>
      <c r="N8274" s="50"/>
      <c r="O8274" s="50"/>
      <c r="P8274" s="50"/>
      <c r="Q8274" s="50"/>
      <c r="R8274" s="50"/>
      <c r="S8274" s="50"/>
      <c r="T8274" s="50"/>
      <c r="U8274" s="50"/>
      <c r="V8274" s="50"/>
      <c r="W8274" s="50"/>
      <c r="X8274" s="50"/>
      <c r="Y8274" s="50"/>
      <c r="Z8274" s="50"/>
      <c r="AA8274" s="50"/>
      <c r="AB8274" s="50"/>
      <c r="AC8274" s="50"/>
      <c r="AD8274" s="50"/>
      <c r="AE8274" s="50"/>
      <c r="AF8274" s="50"/>
      <c r="AG8274" s="50"/>
      <c r="AH8274" s="50"/>
      <c r="AI8274" s="50"/>
      <c r="AJ8274" s="50"/>
      <c r="AK8274" s="50"/>
      <c r="AL8274" s="50"/>
      <c r="AM8274" s="50"/>
      <c r="AN8274" s="50"/>
      <c r="AO8274" s="50"/>
      <c r="AP8274" s="50"/>
      <c r="AQ8274" s="50"/>
      <c r="AR8274" s="50"/>
      <c r="AS8274" s="50"/>
      <c r="AT8274" s="50"/>
      <c r="AU8274" s="50"/>
      <c r="AV8274" s="50"/>
      <c r="AW8274" s="50"/>
      <c r="AX8274" s="50"/>
      <c r="AY8274" s="50"/>
      <c r="AZ8274" s="50"/>
      <c r="BA8274" s="50"/>
      <c r="BB8274" s="50"/>
      <c r="BC8274" s="50"/>
      <c r="BD8274" s="50"/>
      <c r="BE8274" s="50"/>
      <c r="BF8274" s="50"/>
      <c r="BG8274" s="50"/>
      <c r="BH8274" s="50"/>
      <c r="BI8274" s="50"/>
      <c r="BJ8274" s="50"/>
      <c r="BK8274" s="50"/>
      <c r="BL8274" s="50"/>
      <c r="BM8274" s="50"/>
      <c r="BN8274" s="50"/>
      <c r="BO8274" s="50"/>
      <c r="BP8274" s="50"/>
      <c r="BQ8274" s="50"/>
      <c r="BR8274" s="50"/>
      <c r="BS8274" s="50"/>
      <c r="BT8274" s="50"/>
      <c r="BU8274" s="50"/>
      <c r="BV8274" s="50"/>
      <c r="BW8274" s="50"/>
      <c r="BX8274" s="50"/>
      <c r="BY8274" s="50"/>
      <c r="BZ8274" s="50"/>
      <c r="CA8274" s="50"/>
      <c r="CB8274" s="50"/>
      <c r="CC8274" s="50"/>
      <c r="CD8274" s="50"/>
      <c r="CE8274" s="50"/>
      <c r="CF8274" s="50"/>
      <c r="CG8274" s="50"/>
      <c r="CH8274" s="50"/>
      <c r="CI8274" s="50"/>
      <c r="CJ8274" s="50"/>
      <c r="CK8274" s="50"/>
      <c r="CL8274" s="50"/>
      <c r="CM8274" s="50"/>
      <c r="CN8274" s="50"/>
      <c r="CO8274" s="50"/>
      <c r="CP8274" s="50"/>
      <c r="CQ8274" s="50"/>
      <c r="CR8274" s="50"/>
      <c r="CS8274" s="50"/>
      <c r="CT8274" s="50"/>
      <c r="CU8274" s="50"/>
      <c r="CV8274" s="50"/>
      <c r="CW8274" s="50"/>
      <c r="CX8274" s="50"/>
      <c r="CY8274" s="50"/>
      <c r="CZ8274" s="50"/>
      <c r="DA8274" s="50"/>
      <c r="DB8274" s="50"/>
      <c r="DC8274" s="50"/>
      <c r="DD8274" s="50"/>
      <c r="DE8274" s="50"/>
      <c r="DF8274" s="50"/>
      <c r="DG8274" s="50"/>
    </row>
    <row r="8275" spans="1:111" x14ac:dyDescent="0.2">
      <c r="A8275" s="188"/>
      <c r="B8275" s="188"/>
      <c r="C8275" s="416"/>
      <c r="D8275" s="263"/>
      <c r="E8275" s="310"/>
      <c r="F8275" s="192"/>
      <c r="G8275" s="192"/>
      <c r="H8275" s="50"/>
      <c r="I8275" s="50"/>
      <c r="J8275" s="50"/>
      <c r="K8275" s="50"/>
      <c r="L8275" s="50"/>
      <c r="M8275" s="50"/>
      <c r="N8275" s="50"/>
      <c r="O8275" s="50"/>
      <c r="P8275" s="50"/>
      <c r="Q8275" s="50"/>
      <c r="R8275" s="50"/>
      <c r="S8275" s="50"/>
      <c r="T8275" s="50"/>
      <c r="U8275" s="50"/>
      <c r="V8275" s="50"/>
      <c r="W8275" s="50"/>
      <c r="X8275" s="50"/>
      <c r="Y8275" s="50"/>
      <c r="Z8275" s="50"/>
      <c r="AA8275" s="50"/>
      <c r="AB8275" s="50"/>
      <c r="AC8275" s="50"/>
      <c r="AD8275" s="50"/>
      <c r="AE8275" s="50"/>
      <c r="AF8275" s="50"/>
      <c r="AG8275" s="50"/>
      <c r="AH8275" s="50"/>
      <c r="AI8275" s="50"/>
      <c r="AJ8275" s="50"/>
      <c r="AK8275" s="50"/>
      <c r="AL8275" s="50"/>
      <c r="AM8275" s="50"/>
      <c r="AN8275" s="50"/>
      <c r="AO8275" s="50"/>
      <c r="AP8275" s="50"/>
      <c r="AQ8275" s="50"/>
      <c r="AR8275" s="50"/>
      <c r="AS8275" s="50"/>
      <c r="AT8275" s="50"/>
      <c r="AU8275" s="50"/>
      <c r="AV8275" s="50"/>
      <c r="AW8275" s="50"/>
      <c r="AX8275" s="50"/>
      <c r="AY8275" s="50"/>
      <c r="AZ8275" s="50"/>
      <c r="BA8275" s="50"/>
      <c r="BB8275" s="50"/>
      <c r="BC8275" s="50"/>
      <c r="BD8275" s="50"/>
      <c r="BE8275" s="50"/>
      <c r="BF8275" s="50"/>
      <c r="BG8275" s="50"/>
      <c r="BH8275" s="50"/>
      <c r="BI8275" s="50"/>
      <c r="BJ8275" s="50"/>
      <c r="BK8275" s="50"/>
      <c r="BL8275" s="50"/>
      <c r="BM8275" s="50"/>
      <c r="BN8275" s="50"/>
      <c r="BO8275" s="50"/>
      <c r="BP8275" s="50"/>
      <c r="BQ8275" s="50"/>
      <c r="BR8275" s="50"/>
      <c r="BS8275" s="50"/>
      <c r="BT8275" s="50"/>
      <c r="BU8275" s="50"/>
      <c r="BV8275" s="50"/>
      <c r="BW8275" s="50"/>
      <c r="BX8275" s="50"/>
      <c r="BY8275" s="50"/>
      <c r="BZ8275" s="50"/>
      <c r="CA8275" s="50"/>
      <c r="CB8275" s="50"/>
      <c r="CC8275" s="50"/>
      <c r="CD8275" s="50"/>
      <c r="CE8275" s="50"/>
      <c r="CF8275" s="50"/>
      <c r="CG8275" s="50"/>
      <c r="CH8275" s="50"/>
      <c r="CI8275" s="50"/>
      <c r="CJ8275" s="50"/>
      <c r="CK8275" s="50"/>
      <c r="CL8275" s="50"/>
      <c r="CM8275" s="50"/>
      <c r="CN8275" s="50"/>
      <c r="CO8275" s="50"/>
      <c r="CP8275" s="50"/>
      <c r="CQ8275" s="50"/>
      <c r="CR8275" s="50"/>
      <c r="CS8275" s="50"/>
      <c r="CT8275" s="50"/>
      <c r="CU8275" s="50"/>
      <c r="CV8275" s="50"/>
      <c r="CW8275" s="50"/>
      <c r="CX8275" s="50"/>
      <c r="CY8275" s="50"/>
      <c r="CZ8275" s="50"/>
      <c r="DA8275" s="50"/>
      <c r="DB8275" s="50"/>
      <c r="DC8275" s="50"/>
      <c r="DD8275" s="50"/>
      <c r="DE8275" s="50"/>
      <c r="DF8275" s="50"/>
      <c r="DG8275" s="50"/>
    </row>
    <row r="8276" spans="1:111" x14ac:dyDescent="0.2">
      <c r="A8276" s="188"/>
      <c r="B8276" s="188"/>
      <c r="C8276" s="416"/>
      <c r="D8276" s="263"/>
      <c r="E8276" s="310"/>
      <c r="F8276" s="192"/>
      <c r="G8276" s="192"/>
      <c r="H8276" s="50"/>
      <c r="I8276" s="50"/>
      <c r="J8276" s="50"/>
      <c r="K8276" s="50"/>
      <c r="L8276" s="50"/>
      <c r="M8276" s="50"/>
      <c r="N8276" s="50"/>
      <c r="O8276" s="50"/>
      <c r="P8276" s="50"/>
      <c r="Q8276" s="50"/>
      <c r="R8276" s="50"/>
      <c r="S8276" s="50"/>
      <c r="T8276" s="50"/>
      <c r="U8276" s="50"/>
      <c r="V8276" s="50"/>
      <c r="W8276" s="50"/>
      <c r="X8276" s="50"/>
      <c r="Y8276" s="50"/>
      <c r="Z8276" s="50"/>
      <c r="AA8276" s="50"/>
      <c r="AB8276" s="50"/>
      <c r="AC8276" s="50"/>
      <c r="AD8276" s="50"/>
      <c r="AE8276" s="50"/>
      <c r="AF8276" s="50"/>
      <c r="AG8276" s="50"/>
      <c r="AH8276" s="50"/>
      <c r="AI8276" s="50"/>
      <c r="AJ8276" s="50"/>
      <c r="AK8276" s="50"/>
      <c r="AL8276" s="50"/>
      <c r="AM8276" s="50"/>
      <c r="AN8276" s="50"/>
      <c r="AO8276" s="50"/>
      <c r="AP8276" s="50"/>
      <c r="AQ8276" s="50"/>
      <c r="AR8276" s="50"/>
      <c r="AS8276" s="50"/>
      <c r="AT8276" s="50"/>
      <c r="AU8276" s="50"/>
      <c r="AV8276" s="50"/>
      <c r="AW8276" s="50"/>
      <c r="AX8276" s="50"/>
      <c r="AY8276" s="50"/>
      <c r="AZ8276" s="50"/>
      <c r="BA8276" s="50"/>
      <c r="BB8276" s="50"/>
      <c r="BC8276" s="50"/>
      <c r="BD8276" s="50"/>
      <c r="BE8276" s="50"/>
      <c r="BF8276" s="50"/>
      <c r="BG8276" s="50"/>
      <c r="BH8276" s="50"/>
      <c r="BI8276" s="50"/>
      <c r="BJ8276" s="50"/>
      <c r="BK8276" s="50"/>
      <c r="BL8276" s="50"/>
      <c r="BM8276" s="50"/>
      <c r="BN8276" s="50"/>
      <c r="BO8276" s="50"/>
      <c r="BP8276" s="50"/>
      <c r="BQ8276" s="50"/>
      <c r="BR8276" s="50"/>
      <c r="BS8276" s="50"/>
      <c r="BT8276" s="50"/>
      <c r="BU8276" s="50"/>
      <c r="BV8276" s="50"/>
      <c r="BW8276" s="50"/>
      <c r="BX8276" s="50"/>
      <c r="BY8276" s="50"/>
      <c r="BZ8276" s="50"/>
      <c r="CA8276" s="50"/>
      <c r="CB8276" s="50"/>
      <c r="CC8276" s="50"/>
      <c r="CD8276" s="50"/>
      <c r="CE8276" s="50"/>
      <c r="CF8276" s="50"/>
      <c r="CG8276" s="50"/>
      <c r="CH8276" s="50"/>
      <c r="CI8276" s="50"/>
      <c r="CJ8276" s="50"/>
      <c r="CK8276" s="50"/>
      <c r="CL8276" s="50"/>
      <c r="CM8276" s="50"/>
      <c r="CN8276" s="50"/>
      <c r="CO8276" s="50"/>
      <c r="CP8276" s="50"/>
      <c r="CQ8276" s="50"/>
      <c r="CR8276" s="50"/>
      <c r="CS8276" s="50"/>
      <c r="CT8276" s="50"/>
      <c r="CU8276" s="50"/>
      <c r="CV8276" s="50"/>
      <c r="CW8276" s="50"/>
      <c r="CX8276" s="50"/>
      <c r="CY8276" s="50"/>
      <c r="CZ8276" s="50"/>
      <c r="DA8276" s="50"/>
      <c r="DB8276" s="50"/>
      <c r="DC8276" s="50"/>
      <c r="DD8276" s="50"/>
      <c r="DE8276" s="50"/>
      <c r="DF8276" s="50"/>
      <c r="DG8276" s="50"/>
    </row>
    <row r="8277" spans="1:111" x14ac:dyDescent="0.2">
      <c r="A8277" s="188"/>
      <c r="B8277" s="188"/>
      <c r="C8277" s="416"/>
      <c r="D8277" s="262"/>
      <c r="E8277" s="310"/>
      <c r="F8277" s="192"/>
      <c r="G8277" s="192"/>
      <c r="H8277" s="50"/>
      <c r="I8277" s="50"/>
      <c r="J8277" s="50"/>
      <c r="K8277" s="50"/>
      <c r="L8277" s="50"/>
      <c r="M8277" s="50"/>
      <c r="N8277" s="50"/>
      <c r="O8277" s="50"/>
      <c r="P8277" s="50"/>
      <c r="Q8277" s="50"/>
      <c r="R8277" s="50"/>
      <c r="S8277" s="50"/>
      <c r="T8277" s="50"/>
      <c r="U8277" s="50"/>
      <c r="V8277" s="50"/>
      <c r="W8277" s="50"/>
      <c r="X8277" s="50"/>
      <c r="Y8277" s="50"/>
      <c r="Z8277" s="50"/>
      <c r="AA8277" s="50"/>
      <c r="AB8277" s="50"/>
      <c r="AC8277" s="50"/>
      <c r="AD8277" s="50"/>
      <c r="AE8277" s="50"/>
      <c r="AF8277" s="50"/>
      <c r="AG8277" s="50"/>
      <c r="AH8277" s="50"/>
      <c r="AI8277" s="50"/>
      <c r="AJ8277" s="50"/>
      <c r="AK8277" s="50"/>
      <c r="AL8277" s="50"/>
      <c r="AM8277" s="50"/>
      <c r="AN8277" s="50"/>
      <c r="AO8277" s="50"/>
      <c r="AP8277" s="50"/>
      <c r="AQ8277" s="50"/>
      <c r="AR8277" s="50"/>
      <c r="AS8277" s="50"/>
      <c r="AT8277" s="50"/>
      <c r="AU8277" s="50"/>
      <c r="AV8277" s="50"/>
      <c r="AW8277" s="50"/>
      <c r="AX8277" s="50"/>
      <c r="AY8277" s="50"/>
      <c r="AZ8277" s="50"/>
      <c r="BA8277" s="50"/>
      <c r="BB8277" s="50"/>
      <c r="BC8277" s="50"/>
      <c r="BD8277" s="50"/>
      <c r="BE8277" s="50"/>
      <c r="BF8277" s="50"/>
      <c r="BG8277" s="50"/>
      <c r="BH8277" s="50"/>
      <c r="BI8277" s="50"/>
      <c r="BJ8277" s="50"/>
      <c r="BK8277" s="50"/>
      <c r="BL8277" s="50"/>
      <c r="BM8277" s="50"/>
      <c r="BN8277" s="50"/>
      <c r="BO8277" s="50"/>
      <c r="BP8277" s="50"/>
      <c r="BQ8277" s="50"/>
      <c r="BR8277" s="50"/>
      <c r="BS8277" s="50"/>
      <c r="BT8277" s="50"/>
      <c r="BU8277" s="50"/>
      <c r="BV8277" s="50"/>
      <c r="BW8277" s="50"/>
      <c r="BX8277" s="50"/>
      <c r="BY8277" s="50"/>
      <c r="BZ8277" s="50"/>
      <c r="CA8277" s="50"/>
      <c r="CB8277" s="50"/>
      <c r="CC8277" s="50"/>
      <c r="CD8277" s="50"/>
      <c r="CE8277" s="50"/>
      <c r="CF8277" s="50"/>
      <c r="CG8277" s="50"/>
      <c r="CH8277" s="50"/>
      <c r="CI8277" s="50"/>
      <c r="CJ8277" s="50"/>
      <c r="CK8277" s="50"/>
      <c r="CL8277" s="50"/>
      <c r="CM8277" s="50"/>
      <c r="CN8277" s="50"/>
      <c r="CO8277" s="50"/>
      <c r="CP8277" s="50"/>
      <c r="CQ8277" s="50"/>
      <c r="CR8277" s="50"/>
      <c r="CS8277" s="50"/>
      <c r="CT8277" s="50"/>
      <c r="CU8277" s="50"/>
      <c r="CV8277" s="50"/>
      <c r="CW8277" s="50"/>
      <c r="CX8277" s="50"/>
      <c r="CY8277" s="50"/>
      <c r="CZ8277" s="50"/>
      <c r="DA8277" s="50"/>
      <c r="DB8277" s="50"/>
      <c r="DC8277" s="50"/>
      <c r="DD8277" s="50"/>
      <c r="DE8277" s="50"/>
      <c r="DF8277" s="50"/>
      <c r="DG8277" s="50"/>
    </row>
    <row r="8278" spans="1:111" x14ac:dyDescent="0.2">
      <c r="A8278" s="188"/>
      <c r="B8278" s="188"/>
      <c r="C8278" s="416"/>
      <c r="D8278" s="262"/>
      <c r="E8278" s="310"/>
      <c r="F8278" s="192"/>
      <c r="G8278" s="192"/>
      <c r="H8278" s="50"/>
      <c r="I8278" s="50"/>
      <c r="J8278" s="50"/>
      <c r="K8278" s="50"/>
      <c r="L8278" s="50"/>
      <c r="M8278" s="50"/>
      <c r="N8278" s="50"/>
      <c r="O8278" s="50"/>
      <c r="P8278" s="50"/>
      <c r="Q8278" s="50"/>
      <c r="R8278" s="50"/>
      <c r="S8278" s="50"/>
      <c r="T8278" s="50"/>
      <c r="U8278" s="50"/>
      <c r="V8278" s="50"/>
      <c r="W8278" s="50"/>
      <c r="X8278" s="50"/>
      <c r="Y8278" s="50"/>
      <c r="Z8278" s="50"/>
      <c r="AA8278" s="50"/>
      <c r="AB8278" s="50"/>
      <c r="AC8278" s="50"/>
      <c r="AD8278" s="50"/>
      <c r="AE8278" s="50"/>
      <c r="AF8278" s="50"/>
      <c r="AG8278" s="50"/>
      <c r="AH8278" s="50"/>
      <c r="AI8278" s="50"/>
      <c r="AJ8278" s="50"/>
      <c r="AK8278" s="50"/>
      <c r="AL8278" s="50"/>
      <c r="AM8278" s="50"/>
      <c r="AN8278" s="50"/>
      <c r="AO8278" s="50"/>
      <c r="AP8278" s="50"/>
      <c r="AQ8278" s="50"/>
      <c r="AR8278" s="50"/>
      <c r="AS8278" s="50"/>
      <c r="AT8278" s="50"/>
      <c r="AU8278" s="50"/>
      <c r="AV8278" s="50"/>
      <c r="AW8278" s="50"/>
      <c r="AX8278" s="50"/>
      <c r="AY8278" s="50"/>
      <c r="AZ8278" s="50"/>
      <c r="BA8278" s="50"/>
      <c r="BB8278" s="50"/>
      <c r="BC8278" s="50"/>
      <c r="BD8278" s="50"/>
      <c r="BE8278" s="50"/>
      <c r="BF8278" s="50"/>
      <c r="BG8278" s="50"/>
      <c r="BH8278" s="50"/>
      <c r="BI8278" s="50"/>
      <c r="BJ8278" s="50"/>
      <c r="BK8278" s="50"/>
      <c r="BL8278" s="50"/>
      <c r="BM8278" s="50"/>
      <c r="BN8278" s="50"/>
      <c r="BO8278" s="50"/>
      <c r="BP8278" s="50"/>
      <c r="BQ8278" s="50"/>
      <c r="BR8278" s="50"/>
      <c r="BS8278" s="50"/>
      <c r="BT8278" s="50"/>
      <c r="BU8278" s="50"/>
      <c r="BV8278" s="50"/>
      <c r="BW8278" s="50"/>
      <c r="BX8278" s="50"/>
      <c r="BY8278" s="50"/>
      <c r="BZ8278" s="50"/>
      <c r="CA8278" s="50"/>
      <c r="CB8278" s="50"/>
      <c r="CC8278" s="50"/>
      <c r="CD8278" s="50"/>
      <c r="CE8278" s="50"/>
      <c r="CF8278" s="50"/>
      <c r="CG8278" s="50"/>
      <c r="CH8278" s="50"/>
      <c r="CI8278" s="50"/>
      <c r="CJ8278" s="50"/>
      <c r="CK8278" s="50"/>
      <c r="CL8278" s="50"/>
      <c r="CM8278" s="50"/>
      <c r="CN8278" s="50"/>
      <c r="CO8278" s="50"/>
      <c r="CP8278" s="50"/>
      <c r="CQ8278" s="50"/>
      <c r="CR8278" s="50"/>
      <c r="CS8278" s="50"/>
      <c r="CT8278" s="50"/>
      <c r="CU8278" s="50"/>
      <c r="CV8278" s="50"/>
      <c r="CW8278" s="50"/>
      <c r="CX8278" s="50"/>
      <c r="CY8278" s="50"/>
      <c r="CZ8278" s="50"/>
      <c r="DA8278" s="50"/>
      <c r="DB8278" s="50"/>
      <c r="DC8278" s="50"/>
      <c r="DD8278" s="50"/>
      <c r="DE8278" s="50"/>
      <c r="DF8278" s="50"/>
      <c r="DG8278" s="50"/>
    </row>
    <row r="8279" spans="1:111" x14ac:dyDescent="0.2">
      <c r="A8279" s="188"/>
      <c r="B8279" s="188"/>
      <c r="C8279" s="416"/>
      <c r="D8279" s="263"/>
      <c r="E8279" s="310"/>
      <c r="F8279" s="192"/>
      <c r="G8279" s="192"/>
      <c r="H8279" s="50"/>
      <c r="I8279" s="50"/>
      <c r="J8279" s="50"/>
      <c r="K8279" s="50"/>
      <c r="L8279" s="50"/>
      <c r="M8279" s="50"/>
      <c r="N8279" s="50"/>
      <c r="O8279" s="50"/>
      <c r="P8279" s="50"/>
      <c r="Q8279" s="50"/>
      <c r="R8279" s="50"/>
      <c r="S8279" s="50"/>
      <c r="T8279" s="50"/>
      <c r="U8279" s="50"/>
      <c r="V8279" s="50"/>
      <c r="W8279" s="50"/>
      <c r="X8279" s="50"/>
      <c r="Y8279" s="50"/>
      <c r="Z8279" s="50"/>
      <c r="AA8279" s="50"/>
      <c r="AB8279" s="50"/>
      <c r="AC8279" s="50"/>
      <c r="AD8279" s="50"/>
      <c r="AE8279" s="50"/>
      <c r="AF8279" s="50"/>
      <c r="AG8279" s="50"/>
      <c r="AH8279" s="50"/>
      <c r="AI8279" s="50"/>
      <c r="AJ8279" s="50"/>
      <c r="AK8279" s="50"/>
      <c r="AL8279" s="50"/>
      <c r="AM8279" s="50"/>
      <c r="AN8279" s="50"/>
      <c r="AO8279" s="50"/>
      <c r="AP8279" s="50"/>
      <c r="AQ8279" s="50"/>
      <c r="AR8279" s="50"/>
      <c r="AS8279" s="50"/>
      <c r="AT8279" s="50"/>
      <c r="AU8279" s="50"/>
      <c r="AV8279" s="50"/>
      <c r="AW8279" s="50"/>
      <c r="AX8279" s="50"/>
      <c r="AY8279" s="50"/>
      <c r="AZ8279" s="50"/>
      <c r="BA8279" s="50"/>
      <c r="BB8279" s="50"/>
      <c r="BC8279" s="50"/>
      <c r="BD8279" s="50"/>
      <c r="BE8279" s="50"/>
      <c r="BF8279" s="50"/>
      <c r="BG8279" s="50"/>
      <c r="BH8279" s="50"/>
      <c r="BI8279" s="50"/>
      <c r="BJ8279" s="50"/>
      <c r="BK8279" s="50"/>
      <c r="BL8279" s="50"/>
      <c r="BM8279" s="50"/>
      <c r="BN8279" s="50"/>
      <c r="BO8279" s="50"/>
      <c r="BP8279" s="50"/>
      <c r="BQ8279" s="50"/>
      <c r="BR8279" s="50"/>
      <c r="BS8279" s="50"/>
      <c r="BT8279" s="50"/>
      <c r="BU8279" s="50"/>
      <c r="BV8279" s="50"/>
      <c r="BW8279" s="50"/>
      <c r="BX8279" s="50"/>
      <c r="BY8279" s="50"/>
      <c r="BZ8279" s="50"/>
      <c r="CA8279" s="50"/>
      <c r="CB8279" s="50"/>
      <c r="CC8279" s="50"/>
      <c r="CD8279" s="50"/>
      <c r="CE8279" s="50"/>
      <c r="CF8279" s="50"/>
      <c r="CG8279" s="50"/>
      <c r="CH8279" s="50"/>
      <c r="CI8279" s="50"/>
      <c r="CJ8279" s="50"/>
      <c r="CK8279" s="50"/>
      <c r="CL8279" s="50"/>
      <c r="CM8279" s="50"/>
      <c r="CN8279" s="50"/>
      <c r="CO8279" s="50"/>
      <c r="CP8279" s="50"/>
      <c r="CQ8279" s="50"/>
      <c r="CR8279" s="50"/>
      <c r="CS8279" s="50"/>
      <c r="CT8279" s="50"/>
      <c r="CU8279" s="50"/>
      <c r="CV8279" s="50"/>
      <c r="CW8279" s="50"/>
      <c r="CX8279" s="50"/>
      <c r="CY8279" s="50"/>
      <c r="CZ8279" s="50"/>
      <c r="DA8279" s="50"/>
      <c r="DB8279" s="50"/>
      <c r="DC8279" s="50"/>
      <c r="DD8279" s="50"/>
      <c r="DE8279" s="50"/>
      <c r="DF8279" s="50"/>
      <c r="DG8279" s="50"/>
    </row>
    <row r="8280" spans="1:111" x14ac:dyDescent="0.2">
      <c r="A8280" s="188"/>
      <c r="B8280" s="188"/>
      <c r="C8280" s="416"/>
      <c r="D8280" s="263"/>
      <c r="E8280" s="310"/>
      <c r="F8280" s="192"/>
      <c r="G8280" s="192"/>
      <c r="H8280" s="50"/>
      <c r="I8280" s="50"/>
      <c r="J8280" s="50"/>
      <c r="K8280" s="50"/>
      <c r="L8280" s="50"/>
      <c r="M8280" s="50"/>
      <c r="N8280" s="50"/>
      <c r="O8280" s="50"/>
      <c r="P8280" s="50"/>
      <c r="Q8280" s="50"/>
      <c r="R8280" s="50"/>
      <c r="S8280" s="50"/>
      <c r="T8280" s="50"/>
      <c r="U8280" s="50"/>
      <c r="V8280" s="50"/>
      <c r="W8280" s="50"/>
      <c r="X8280" s="50"/>
      <c r="Y8280" s="50"/>
      <c r="Z8280" s="50"/>
      <c r="AA8280" s="50"/>
      <c r="AB8280" s="50"/>
      <c r="AC8280" s="50"/>
      <c r="AD8280" s="50"/>
      <c r="AE8280" s="50"/>
      <c r="AF8280" s="50"/>
      <c r="AG8280" s="50"/>
      <c r="AH8280" s="50"/>
      <c r="AI8280" s="50"/>
      <c r="AJ8280" s="50"/>
      <c r="AK8280" s="50"/>
      <c r="AL8280" s="50"/>
      <c r="AM8280" s="50"/>
      <c r="AN8280" s="50"/>
      <c r="AO8280" s="50"/>
      <c r="AP8280" s="50"/>
      <c r="AQ8280" s="50"/>
      <c r="AR8280" s="50"/>
      <c r="AS8280" s="50"/>
      <c r="AT8280" s="50"/>
      <c r="AU8280" s="50"/>
      <c r="AV8280" s="50"/>
      <c r="AW8280" s="50"/>
      <c r="AX8280" s="50"/>
      <c r="AY8280" s="50"/>
      <c r="AZ8280" s="50"/>
      <c r="BA8280" s="50"/>
      <c r="BB8280" s="50"/>
      <c r="BC8280" s="50"/>
      <c r="BD8280" s="50"/>
      <c r="BE8280" s="50"/>
      <c r="BF8280" s="50"/>
      <c r="BG8280" s="50"/>
      <c r="BH8280" s="50"/>
      <c r="BI8280" s="50"/>
      <c r="BJ8280" s="50"/>
      <c r="BK8280" s="50"/>
      <c r="BL8280" s="50"/>
      <c r="BM8280" s="50"/>
      <c r="BN8280" s="50"/>
      <c r="BO8280" s="50"/>
      <c r="BP8280" s="50"/>
      <c r="BQ8280" s="50"/>
      <c r="BR8280" s="50"/>
      <c r="BS8280" s="50"/>
      <c r="BT8280" s="50"/>
      <c r="BU8280" s="50"/>
      <c r="BV8280" s="50"/>
      <c r="BW8280" s="50"/>
      <c r="BX8280" s="50"/>
      <c r="BY8280" s="50"/>
      <c r="BZ8280" s="50"/>
      <c r="CA8280" s="50"/>
      <c r="CB8280" s="50"/>
      <c r="CC8280" s="50"/>
      <c r="CD8280" s="50"/>
      <c r="CE8280" s="50"/>
      <c r="CF8280" s="50"/>
      <c r="CG8280" s="50"/>
      <c r="CH8280" s="50"/>
      <c r="CI8280" s="50"/>
      <c r="CJ8280" s="50"/>
      <c r="CK8280" s="50"/>
      <c r="CL8280" s="50"/>
      <c r="CM8280" s="50"/>
      <c r="CN8280" s="50"/>
      <c r="CO8280" s="50"/>
      <c r="CP8280" s="50"/>
      <c r="CQ8280" s="50"/>
      <c r="CR8280" s="50"/>
      <c r="CS8280" s="50"/>
      <c r="CT8280" s="50"/>
      <c r="CU8280" s="50"/>
      <c r="CV8280" s="50"/>
      <c r="CW8280" s="50"/>
      <c r="CX8280" s="50"/>
      <c r="CY8280" s="50"/>
      <c r="CZ8280" s="50"/>
      <c r="DA8280" s="50"/>
      <c r="DB8280" s="50"/>
      <c r="DC8280" s="50"/>
      <c r="DD8280" s="50"/>
      <c r="DE8280" s="50"/>
      <c r="DF8280" s="50"/>
      <c r="DG8280" s="50"/>
    </row>
    <row r="8281" spans="1:111" x14ac:dyDescent="0.2">
      <c r="A8281" s="188"/>
      <c r="B8281" s="188"/>
      <c r="C8281" s="416"/>
      <c r="D8281" s="263"/>
      <c r="E8281" s="310"/>
      <c r="F8281" s="192"/>
      <c r="G8281" s="192"/>
      <c r="H8281" s="50"/>
      <c r="I8281" s="50"/>
      <c r="J8281" s="50"/>
      <c r="K8281" s="50"/>
      <c r="L8281" s="50"/>
      <c r="M8281" s="50"/>
      <c r="N8281" s="50"/>
      <c r="O8281" s="50"/>
      <c r="P8281" s="50"/>
      <c r="Q8281" s="50"/>
      <c r="R8281" s="50"/>
      <c r="S8281" s="50"/>
      <c r="T8281" s="50"/>
      <c r="U8281" s="50"/>
      <c r="V8281" s="50"/>
      <c r="W8281" s="50"/>
      <c r="X8281" s="50"/>
      <c r="Y8281" s="50"/>
      <c r="Z8281" s="50"/>
      <c r="AA8281" s="50"/>
      <c r="AB8281" s="50"/>
      <c r="AC8281" s="50"/>
      <c r="AD8281" s="50"/>
      <c r="AE8281" s="50"/>
      <c r="AF8281" s="50"/>
      <c r="AG8281" s="50"/>
      <c r="AH8281" s="50"/>
      <c r="AI8281" s="50"/>
      <c r="AJ8281" s="50"/>
      <c r="AK8281" s="50"/>
      <c r="AL8281" s="50"/>
      <c r="AM8281" s="50"/>
      <c r="AN8281" s="50"/>
      <c r="AO8281" s="50"/>
      <c r="AP8281" s="50"/>
      <c r="AQ8281" s="50"/>
      <c r="AR8281" s="50"/>
      <c r="AS8281" s="50"/>
      <c r="AT8281" s="50"/>
      <c r="AU8281" s="50"/>
      <c r="AV8281" s="50"/>
      <c r="AW8281" s="50"/>
      <c r="AX8281" s="50"/>
      <c r="AY8281" s="50"/>
      <c r="AZ8281" s="50"/>
      <c r="BA8281" s="50"/>
      <c r="BB8281" s="50"/>
      <c r="BC8281" s="50"/>
      <c r="BD8281" s="50"/>
      <c r="BE8281" s="50"/>
      <c r="BF8281" s="50"/>
      <c r="BG8281" s="50"/>
      <c r="BH8281" s="50"/>
      <c r="BI8281" s="50"/>
      <c r="BJ8281" s="50"/>
      <c r="BK8281" s="50"/>
      <c r="BL8281" s="50"/>
      <c r="BM8281" s="50"/>
      <c r="BN8281" s="50"/>
      <c r="BO8281" s="50"/>
      <c r="BP8281" s="50"/>
      <c r="BQ8281" s="50"/>
      <c r="BR8281" s="50"/>
      <c r="BS8281" s="50"/>
      <c r="BT8281" s="50"/>
      <c r="BU8281" s="50"/>
      <c r="BV8281" s="50"/>
      <c r="BW8281" s="50"/>
      <c r="BX8281" s="50"/>
      <c r="BY8281" s="50"/>
      <c r="BZ8281" s="50"/>
      <c r="CA8281" s="50"/>
      <c r="CB8281" s="50"/>
      <c r="CC8281" s="50"/>
      <c r="CD8281" s="50"/>
      <c r="CE8281" s="50"/>
      <c r="CF8281" s="50"/>
      <c r="CG8281" s="50"/>
      <c r="CH8281" s="50"/>
      <c r="CI8281" s="50"/>
      <c r="CJ8281" s="50"/>
      <c r="CK8281" s="50"/>
      <c r="CL8281" s="50"/>
      <c r="CM8281" s="50"/>
      <c r="CN8281" s="50"/>
      <c r="CO8281" s="50"/>
      <c r="CP8281" s="50"/>
      <c r="CQ8281" s="50"/>
      <c r="CR8281" s="50"/>
      <c r="CS8281" s="50"/>
      <c r="CT8281" s="50"/>
      <c r="CU8281" s="50"/>
      <c r="CV8281" s="50"/>
      <c r="CW8281" s="50"/>
      <c r="CX8281" s="50"/>
      <c r="CY8281" s="50"/>
      <c r="CZ8281" s="50"/>
      <c r="DA8281" s="50"/>
      <c r="DB8281" s="50"/>
      <c r="DC8281" s="50"/>
      <c r="DD8281" s="50"/>
      <c r="DE8281" s="50"/>
      <c r="DF8281" s="50"/>
      <c r="DG8281" s="50"/>
    </row>
    <row r="8282" spans="1:111" x14ac:dyDescent="0.2">
      <c r="A8282" s="188"/>
      <c r="B8282" s="188"/>
      <c r="C8282" s="416"/>
      <c r="D8282" s="263"/>
      <c r="E8282" s="310"/>
      <c r="F8282" s="192"/>
      <c r="G8282" s="192"/>
      <c r="H8282" s="50"/>
      <c r="I8282" s="50"/>
      <c r="J8282" s="50"/>
      <c r="K8282" s="50"/>
      <c r="L8282" s="50"/>
      <c r="M8282" s="50"/>
      <c r="N8282" s="50"/>
      <c r="O8282" s="50"/>
      <c r="P8282" s="50"/>
      <c r="Q8282" s="50"/>
      <c r="R8282" s="50"/>
      <c r="S8282" s="50"/>
      <c r="T8282" s="50"/>
      <c r="U8282" s="50"/>
      <c r="V8282" s="50"/>
      <c r="W8282" s="50"/>
      <c r="X8282" s="50"/>
      <c r="Y8282" s="50"/>
      <c r="Z8282" s="50"/>
      <c r="AA8282" s="50"/>
      <c r="AB8282" s="50"/>
      <c r="AC8282" s="50"/>
      <c r="AD8282" s="50"/>
      <c r="AE8282" s="50"/>
      <c r="AF8282" s="50"/>
      <c r="AG8282" s="50"/>
      <c r="AH8282" s="50"/>
      <c r="AI8282" s="50"/>
      <c r="AJ8282" s="50"/>
      <c r="AK8282" s="50"/>
      <c r="AL8282" s="50"/>
      <c r="AM8282" s="50"/>
      <c r="AN8282" s="50"/>
      <c r="AO8282" s="50"/>
      <c r="AP8282" s="50"/>
      <c r="AQ8282" s="50"/>
      <c r="AR8282" s="50"/>
      <c r="AS8282" s="50"/>
      <c r="AT8282" s="50"/>
      <c r="AU8282" s="50"/>
      <c r="AV8282" s="50"/>
      <c r="AW8282" s="50"/>
      <c r="AX8282" s="50"/>
      <c r="AY8282" s="50"/>
      <c r="AZ8282" s="50"/>
      <c r="BA8282" s="50"/>
      <c r="BB8282" s="50"/>
      <c r="BC8282" s="50"/>
      <c r="BD8282" s="50"/>
      <c r="BE8282" s="50"/>
      <c r="BF8282" s="50"/>
      <c r="BG8282" s="50"/>
      <c r="BH8282" s="50"/>
      <c r="BI8282" s="50"/>
      <c r="BJ8282" s="50"/>
      <c r="BK8282" s="50"/>
      <c r="BL8282" s="50"/>
      <c r="BM8282" s="50"/>
      <c r="BN8282" s="50"/>
      <c r="BO8282" s="50"/>
      <c r="BP8282" s="50"/>
      <c r="BQ8282" s="50"/>
      <c r="BR8282" s="50"/>
      <c r="BS8282" s="50"/>
      <c r="BT8282" s="50"/>
      <c r="BU8282" s="50"/>
      <c r="BV8282" s="50"/>
      <c r="BW8282" s="50"/>
      <c r="BX8282" s="50"/>
      <c r="BY8282" s="50"/>
      <c r="BZ8282" s="50"/>
      <c r="CA8282" s="50"/>
      <c r="CB8282" s="50"/>
      <c r="CC8282" s="50"/>
      <c r="CD8282" s="50"/>
      <c r="CE8282" s="50"/>
      <c r="CF8282" s="50"/>
      <c r="CG8282" s="50"/>
      <c r="CH8282" s="50"/>
      <c r="CI8282" s="50"/>
      <c r="CJ8282" s="50"/>
      <c r="CK8282" s="50"/>
      <c r="CL8282" s="50"/>
      <c r="CM8282" s="50"/>
      <c r="CN8282" s="50"/>
      <c r="CO8282" s="50"/>
      <c r="CP8282" s="50"/>
      <c r="CQ8282" s="50"/>
      <c r="CR8282" s="50"/>
      <c r="CS8282" s="50"/>
      <c r="CT8282" s="50"/>
      <c r="CU8282" s="50"/>
      <c r="CV8282" s="50"/>
      <c r="CW8282" s="50"/>
      <c r="CX8282" s="50"/>
      <c r="CY8282" s="50"/>
      <c r="CZ8282" s="50"/>
      <c r="DA8282" s="50"/>
      <c r="DB8282" s="50"/>
      <c r="DC8282" s="50"/>
      <c r="DD8282" s="50"/>
      <c r="DE8282" s="50"/>
      <c r="DF8282" s="50"/>
      <c r="DG8282" s="50"/>
    </row>
    <row r="8283" spans="1:111" x14ac:dyDescent="0.2">
      <c r="A8283" s="188"/>
      <c r="B8283" s="188"/>
      <c r="C8283" s="416"/>
      <c r="D8283" s="262"/>
      <c r="E8283" s="310"/>
      <c r="F8283" s="192"/>
      <c r="G8283" s="192"/>
      <c r="H8283" s="50"/>
      <c r="I8283" s="50"/>
      <c r="J8283" s="50"/>
      <c r="K8283" s="50"/>
      <c r="L8283" s="50"/>
      <c r="M8283" s="50"/>
      <c r="N8283" s="50"/>
      <c r="O8283" s="50"/>
      <c r="P8283" s="50"/>
      <c r="Q8283" s="50"/>
      <c r="R8283" s="50"/>
      <c r="S8283" s="50"/>
      <c r="T8283" s="50"/>
      <c r="U8283" s="50"/>
      <c r="V8283" s="50"/>
      <c r="W8283" s="50"/>
      <c r="X8283" s="50"/>
      <c r="Y8283" s="50"/>
      <c r="Z8283" s="50"/>
      <c r="AA8283" s="50"/>
      <c r="AB8283" s="50"/>
      <c r="AC8283" s="50"/>
      <c r="AD8283" s="50"/>
      <c r="AE8283" s="50"/>
      <c r="AF8283" s="50"/>
      <c r="AG8283" s="50"/>
      <c r="AH8283" s="50"/>
      <c r="AI8283" s="50"/>
      <c r="AJ8283" s="50"/>
      <c r="AK8283" s="50"/>
      <c r="AL8283" s="50"/>
      <c r="AM8283" s="50"/>
      <c r="AN8283" s="50"/>
      <c r="AO8283" s="50"/>
      <c r="AP8283" s="50"/>
      <c r="AQ8283" s="50"/>
      <c r="AR8283" s="50"/>
      <c r="AS8283" s="50"/>
      <c r="AT8283" s="50"/>
      <c r="AU8283" s="50"/>
      <c r="AV8283" s="50"/>
      <c r="AW8283" s="50"/>
      <c r="AX8283" s="50"/>
      <c r="AY8283" s="50"/>
      <c r="AZ8283" s="50"/>
      <c r="BA8283" s="50"/>
      <c r="BB8283" s="50"/>
      <c r="BC8283" s="50"/>
      <c r="BD8283" s="50"/>
      <c r="BE8283" s="50"/>
      <c r="BF8283" s="50"/>
      <c r="BG8283" s="50"/>
      <c r="BH8283" s="50"/>
      <c r="BI8283" s="50"/>
      <c r="BJ8283" s="50"/>
      <c r="BK8283" s="50"/>
      <c r="BL8283" s="50"/>
      <c r="BM8283" s="50"/>
      <c r="BN8283" s="50"/>
      <c r="BO8283" s="50"/>
      <c r="BP8283" s="50"/>
      <c r="BQ8283" s="50"/>
      <c r="BR8283" s="50"/>
      <c r="BS8283" s="50"/>
      <c r="BT8283" s="50"/>
      <c r="BU8283" s="50"/>
      <c r="BV8283" s="50"/>
      <c r="BW8283" s="50"/>
      <c r="BX8283" s="50"/>
      <c r="BY8283" s="50"/>
      <c r="BZ8283" s="50"/>
      <c r="CA8283" s="50"/>
      <c r="CB8283" s="50"/>
      <c r="CC8283" s="50"/>
      <c r="CD8283" s="50"/>
      <c r="CE8283" s="50"/>
      <c r="CF8283" s="50"/>
      <c r="CG8283" s="50"/>
      <c r="CH8283" s="50"/>
      <c r="CI8283" s="50"/>
      <c r="CJ8283" s="50"/>
      <c r="CK8283" s="50"/>
      <c r="CL8283" s="50"/>
      <c r="CM8283" s="50"/>
      <c r="CN8283" s="50"/>
      <c r="CO8283" s="50"/>
      <c r="CP8283" s="50"/>
      <c r="CQ8283" s="50"/>
      <c r="CR8283" s="50"/>
      <c r="CS8283" s="50"/>
      <c r="CT8283" s="50"/>
      <c r="CU8283" s="50"/>
      <c r="CV8283" s="50"/>
      <c r="CW8283" s="50"/>
      <c r="CX8283" s="50"/>
      <c r="CY8283" s="50"/>
      <c r="CZ8283" s="50"/>
      <c r="DA8283" s="50"/>
      <c r="DB8283" s="50"/>
      <c r="DC8283" s="50"/>
      <c r="DD8283" s="50"/>
      <c r="DE8283" s="50"/>
      <c r="DF8283" s="50"/>
      <c r="DG8283" s="50"/>
    </row>
    <row r="8284" spans="1:111" x14ac:dyDescent="0.2">
      <c r="A8284" s="188"/>
      <c r="B8284" s="188"/>
      <c r="C8284" s="416"/>
      <c r="D8284" s="262"/>
      <c r="E8284" s="310"/>
      <c r="F8284" s="192"/>
      <c r="G8284" s="192"/>
      <c r="H8284" s="50"/>
      <c r="I8284" s="50"/>
      <c r="J8284" s="50"/>
      <c r="K8284" s="50"/>
      <c r="L8284" s="50"/>
      <c r="M8284" s="50"/>
      <c r="N8284" s="50"/>
      <c r="O8284" s="50"/>
      <c r="P8284" s="50"/>
      <c r="Q8284" s="50"/>
      <c r="R8284" s="50"/>
      <c r="S8284" s="50"/>
      <c r="T8284" s="50"/>
      <c r="U8284" s="50"/>
      <c r="V8284" s="50"/>
      <c r="W8284" s="50"/>
      <c r="X8284" s="50"/>
      <c r="Y8284" s="50"/>
      <c r="Z8284" s="50"/>
      <c r="AA8284" s="50"/>
      <c r="AB8284" s="50"/>
      <c r="AC8284" s="50"/>
      <c r="AD8284" s="50"/>
      <c r="AE8284" s="50"/>
      <c r="AF8284" s="50"/>
      <c r="AG8284" s="50"/>
      <c r="AH8284" s="50"/>
      <c r="AI8284" s="50"/>
      <c r="AJ8284" s="50"/>
      <c r="AK8284" s="50"/>
      <c r="AL8284" s="50"/>
      <c r="AM8284" s="50"/>
      <c r="AN8284" s="50"/>
      <c r="AO8284" s="50"/>
      <c r="AP8284" s="50"/>
      <c r="AQ8284" s="50"/>
      <c r="AR8284" s="50"/>
      <c r="AS8284" s="50"/>
      <c r="AT8284" s="50"/>
      <c r="AU8284" s="50"/>
      <c r="AV8284" s="50"/>
      <c r="AW8284" s="50"/>
      <c r="AX8284" s="50"/>
      <c r="AY8284" s="50"/>
      <c r="AZ8284" s="50"/>
      <c r="BA8284" s="50"/>
      <c r="BB8284" s="50"/>
      <c r="BC8284" s="50"/>
      <c r="BD8284" s="50"/>
      <c r="BE8284" s="50"/>
      <c r="BF8284" s="50"/>
      <c r="BG8284" s="50"/>
      <c r="BH8284" s="50"/>
      <c r="BI8284" s="50"/>
      <c r="BJ8284" s="50"/>
      <c r="BK8284" s="50"/>
      <c r="BL8284" s="50"/>
      <c r="BM8284" s="50"/>
      <c r="BN8284" s="50"/>
      <c r="BO8284" s="50"/>
      <c r="BP8284" s="50"/>
      <c r="BQ8284" s="50"/>
      <c r="BR8284" s="50"/>
      <c r="BS8284" s="50"/>
      <c r="BT8284" s="50"/>
      <c r="BU8284" s="50"/>
      <c r="BV8284" s="50"/>
      <c r="BW8284" s="50"/>
      <c r="BX8284" s="50"/>
      <c r="BY8284" s="50"/>
      <c r="BZ8284" s="50"/>
      <c r="CA8284" s="50"/>
      <c r="CB8284" s="50"/>
      <c r="CC8284" s="50"/>
      <c r="CD8284" s="50"/>
      <c r="CE8284" s="50"/>
      <c r="CF8284" s="50"/>
      <c r="CG8284" s="50"/>
      <c r="CH8284" s="50"/>
      <c r="CI8284" s="50"/>
      <c r="CJ8284" s="50"/>
      <c r="CK8284" s="50"/>
      <c r="CL8284" s="50"/>
      <c r="CM8284" s="50"/>
      <c r="CN8284" s="50"/>
      <c r="CO8284" s="50"/>
      <c r="CP8284" s="50"/>
      <c r="CQ8284" s="50"/>
      <c r="CR8284" s="50"/>
      <c r="CS8284" s="50"/>
      <c r="CT8284" s="50"/>
      <c r="CU8284" s="50"/>
      <c r="CV8284" s="50"/>
      <c r="CW8284" s="50"/>
      <c r="CX8284" s="50"/>
      <c r="CY8284" s="50"/>
      <c r="CZ8284" s="50"/>
      <c r="DA8284" s="50"/>
      <c r="DB8284" s="50"/>
      <c r="DC8284" s="50"/>
      <c r="DD8284" s="50"/>
      <c r="DE8284" s="50"/>
      <c r="DF8284" s="50"/>
      <c r="DG8284" s="50"/>
    </row>
    <row r="8285" spans="1:111" x14ac:dyDescent="0.2">
      <c r="A8285" s="188"/>
      <c r="B8285" s="188"/>
      <c r="C8285" s="416"/>
      <c r="D8285" s="263"/>
      <c r="E8285" s="310"/>
      <c r="F8285" s="192"/>
      <c r="G8285" s="192"/>
      <c r="H8285" s="50"/>
      <c r="I8285" s="50"/>
      <c r="J8285" s="50"/>
      <c r="K8285" s="50"/>
      <c r="L8285" s="50"/>
      <c r="M8285" s="50"/>
      <c r="N8285" s="50"/>
      <c r="O8285" s="50"/>
      <c r="P8285" s="50"/>
      <c r="Q8285" s="50"/>
      <c r="R8285" s="50"/>
      <c r="S8285" s="50"/>
      <c r="T8285" s="50"/>
      <c r="U8285" s="50"/>
      <c r="V8285" s="50"/>
      <c r="W8285" s="50"/>
      <c r="X8285" s="50"/>
      <c r="Y8285" s="50"/>
      <c r="Z8285" s="50"/>
      <c r="AA8285" s="50"/>
      <c r="AB8285" s="50"/>
      <c r="AC8285" s="50"/>
      <c r="AD8285" s="50"/>
      <c r="AE8285" s="50"/>
      <c r="AF8285" s="50"/>
      <c r="AG8285" s="50"/>
      <c r="AH8285" s="50"/>
      <c r="AI8285" s="50"/>
      <c r="AJ8285" s="50"/>
      <c r="AK8285" s="50"/>
      <c r="AL8285" s="50"/>
      <c r="AM8285" s="50"/>
      <c r="AN8285" s="50"/>
      <c r="AO8285" s="50"/>
      <c r="AP8285" s="50"/>
      <c r="AQ8285" s="50"/>
      <c r="AR8285" s="50"/>
      <c r="AS8285" s="50"/>
      <c r="AT8285" s="50"/>
      <c r="AU8285" s="50"/>
      <c r="AV8285" s="50"/>
      <c r="AW8285" s="50"/>
      <c r="AX8285" s="50"/>
      <c r="AY8285" s="50"/>
      <c r="AZ8285" s="50"/>
      <c r="BA8285" s="50"/>
      <c r="BB8285" s="50"/>
      <c r="BC8285" s="50"/>
      <c r="BD8285" s="50"/>
      <c r="BE8285" s="50"/>
      <c r="BF8285" s="50"/>
      <c r="BG8285" s="50"/>
      <c r="BH8285" s="50"/>
      <c r="BI8285" s="50"/>
      <c r="BJ8285" s="50"/>
      <c r="BK8285" s="50"/>
      <c r="BL8285" s="50"/>
      <c r="BM8285" s="50"/>
      <c r="BN8285" s="50"/>
      <c r="BO8285" s="50"/>
      <c r="BP8285" s="50"/>
      <c r="BQ8285" s="50"/>
      <c r="BR8285" s="50"/>
      <c r="BS8285" s="50"/>
      <c r="BT8285" s="50"/>
      <c r="BU8285" s="50"/>
      <c r="BV8285" s="50"/>
      <c r="BW8285" s="50"/>
      <c r="BX8285" s="50"/>
      <c r="BY8285" s="50"/>
      <c r="BZ8285" s="50"/>
      <c r="CA8285" s="50"/>
      <c r="CB8285" s="50"/>
      <c r="CC8285" s="50"/>
      <c r="CD8285" s="50"/>
      <c r="CE8285" s="50"/>
      <c r="CF8285" s="50"/>
      <c r="CG8285" s="50"/>
      <c r="CH8285" s="50"/>
      <c r="CI8285" s="50"/>
      <c r="CJ8285" s="50"/>
      <c r="CK8285" s="50"/>
      <c r="CL8285" s="50"/>
      <c r="CM8285" s="50"/>
      <c r="CN8285" s="50"/>
      <c r="CO8285" s="50"/>
      <c r="CP8285" s="50"/>
      <c r="CQ8285" s="50"/>
      <c r="CR8285" s="50"/>
      <c r="CS8285" s="50"/>
      <c r="CT8285" s="50"/>
      <c r="CU8285" s="50"/>
      <c r="CV8285" s="50"/>
      <c r="CW8285" s="50"/>
      <c r="CX8285" s="50"/>
      <c r="CY8285" s="50"/>
      <c r="CZ8285" s="50"/>
      <c r="DA8285" s="50"/>
      <c r="DB8285" s="50"/>
      <c r="DC8285" s="50"/>
      <c r="DD8285" s="50"/>
      <c r="DE8285" s="50"/>
      <c r="DF8285" s="50"/>
      <c r="DG8285" s="50"/>
    </row>
    <row r="8286" spans="1:111" x14ac:dyDescent="0.2">
      <c r="A8286" s="187"/>
      <c r="B8286" s="188"/>
      <c r="C8286" s="416"/>
      <c r="D8286" s="263"/>
      <c r="E8286" s="310"/>
      <c r="F8286" s="192"/>
      <c r="G8286" s="192"/>
      <c r="H8286" s="50"/>
      <c r="I8286" s="50"/>
      <c r="J8286" s="50"/>
      <c r="K8286" s="50"/>
      <c r="L8286" s="50"/>
      <c r="M8286" s="50"/>
      <c r="N8286" s="50"/>
      <c r="O8286" s="50"/>
      <c r="P8286" s="50"/>
      <c r="Q8286" s="50"/>
      <c r="R8286" s="50"/>
      <c r="S8286" s="50"/>
      <c r="T8286" s="50"/>
      <c r="U8286" s="50"/>
      <c r="V8286" s="50"/>
      <c r="W8286" s="50"/>
      <c r="X8286" s="50"/>
      <c r="Y8286" s="50"/>
      <c r="Z8286" s="50"/>
      <c r="AA8286" s="50"/>
      <c r="AB8286" s="50"/>
      <c r="AC8286" s="50"/>
      <c r="AD8286" s="50"/>
      <c r="AE8286" s="50"/>
      <c r="AF8286" s="50"/>
      <c r="AG8286" s="50"/>
      <c r="AH8286" s="50"/>
      <c r="AI8286" s="50"/>
      <c r="AJ8286" s="50"/>
      <c r="AK8286" s="50"/>
      <c r="AL8286" s="50"/>
      <c r="AM8286" s="50"/>
      <c r="AN8286" s="50"/>
      <c r="AO8286" s="50"/>
      <c r="AP8286" s="50"/>
      <c r="AQ8286" s="50"/>
      <c r="AR8286" s="50"/>
      <c r="AS8286" s="50"/>
      <c r="AT8286" s="50"/>
      <c r="AU8286" s="50"/>
      <c r="AV8286" s="50"/>
      <c r="AW8286" s="50"/>
      <c r="AX8286" s="50"/>
      <c r="AY8286" s="50"/>
      <c r="AZ8286" s="50"/>
      <c r="BA8286" s="50"/>
      <c r="BB8286" s="50"/>
      <c r="BC8286" s="50"/>
      <c r="BD8286" s="50"/>
      <c r="BE8286" s="50"/>
      <c r="BF8286" s="50"/>
      <c r="BG8286" s="50"/>
      <c r="BH8286" s="50"/>
      <c r="BI8286" s="50"/>
      <c r="BJ8286" s="50"/>
      <c r="BK8286" s="50"/>
      <c r="BL8286" s="50"/>
      <c r="BM8286" s="50"/>
      <c r="BN8286" s="50"/>
      <c r="BO8286" s="50"/>
      <c r="BP8286" s="50"/>
      <c r="BQ8286" s="50"/>
      <c r="BR8286" s="50"/>
      <c r="BS8286" s="50"/>
      <c r="BT8286" s="50"/>
      <c r="BU8286" s="50"/>
      <c r="BV8286" s="50"/>
      <c r="BW8286" s="50"/>
      <c r="BX8286" s="50"/>
      <c r="BY8286" s="50"/>
      <c r="BZ8286" s="50"/>
      <c r="CA8286" s="50"/>
      <c r="CB8286" s="50"/>
      <c r="CC8286" s="50"/>
      <c r="CD8286" s="50"/>
      <c r="CE8286" s="50"/>
      <c r="CF8286" s="50"/>
      <c r="CG8286" s="50"/>
      <c r="CH8286" s="50"/>
      <c r="CI8286" s="50"/>
      <c r="CJ8286" s="50"/>
      <c r="CK8286" s="50"/>
      <c r="CL8286" s="50"/>
      <c r="CM8286" s="50"/>
      <c r="CN8286" s="50"/>
      <c r="CO8286" s="50"/>
      <c r="CP8286" s="50"/>
      <c r="CQ8286" s="50"/>
      <c r="CR8286" s="50"/>
      <c r="CS8286" s="50"/>
      <c r="CT8286" s="50"/>
      <c r="CU8286" s="50"/>
      <c r="CV8286" s="50"/>
      <c r="CW8286" s="50"/>
      <c r="CX8286" s="50"/>
      <c r="CY8286" s="50"/>
      <c r="CZ8286" s="50"/>
      <c r="DA8286" s="50"/>
      <c r="DB8286" s="50"/>
      <c r="DC8286" s="50"/>
      <c r="DD8286" s="50"/>
      <c r="DE8286" s="50"/>
      <c r="DF8286" s="50"/>
      <c r="DG8286" s="50"/>
    </row>
    <row r="8287" spans="1:111" x14ac:dyDescent="0.2">
      <c r="A8287" s="188"/>
      <c r="B8287" s="188"/>
      <c r="C8287" s="416"/>
      <c r="D8287" s="262"/>
      <c r="E8287" s="310"/>
      <c r="F8287" s="192"/>
      <c r="G8287" s="192"/>
      <c r="H8287" s="50"/>
      <c r="I8287" s="50"/>
      <c r="J8287" s="50"/>
      <c r="K8287" s="50"/>
      <c r="L8287" s="50"/>
      <c r="M8287" s="50"/>
      <c r="N8287" s="50"/>
      <c r="O8287" s="50"/>
      <c r="P8287" s="50"/>
      <c r="Q8287" s="50"/>
      <c r="R8287" s="50"/>
      <c r="S8287" s="50"/>
      <c r="T8287" s="50"/>
      <c r="U8287" s="50"/>
      <c r="V8287" s="50"/>
      <c r="W8287" s="50"/>
      <c r="X8287" s="50"/>
      <c r="Y8287" s="50"/>
      <c r="Z8287" s="50"/>
      <c r="AA8287" s="50"/>
      <c r="AB8287" s="50"/>
      <c r="AC8287" s="50"/>
      <c r="AD8287" s="50"/>
      <c r="AE8287" s="50"/>
      <c r="AF8287" s="50"/>
      <c r="AG8287" s="50"/>
      <c r="AH8287" s="50"/>
      <c r="AI8287" s="50"/>
      <c r="AJ8287" s="50"/>
      <c r="AK8287" s="50"/>
      <c r="AL8287" s="50"/>
      <c r="AM8287" s="50"/>
      <c r="AN8287" s="50"/>
      <c r="AO8287" s="50"/>
      <c r="AP8287" s="50"/>
      <c r="AQ8287" s="50"/>
      <c r="AR8287" s="50"/>
      <c r="AS8287" s="50"/>
      <c r="AT8287" s="50"/>
      <c r="AU8287" s="50"/>
      <c r="AV8287" s="50"/>
      <c r="AW8287" s="50"/>
      <c r="AX8287" s="50"/>
      <c r="AY8287" s="50"/>
      <c r="AZ8287" s="50"/>
      <c r="BA8287" s="50"/>
      <c r="BB8287" s="50"/>
      <c r="BC8287" s="50"/>
      <c r="BD8287" s="50"/>
      <c r="BE8287" s="50"/>
      <c r="BF8287" s="50"/>
      <c r="BG8287" s="50"/>
      <c r="BH8287" s="50"/>
      <c r="BI8287" s="50"/>
      <c r="BJ8287" s="50"/>
      <c r="BK8287" s="50"/>
      <c r="BL8287" s="50"/>
      <c r="BM8287" s="50"/>
      <c r="BN8287" s="50"/>
      <c r="BO8287" s="50"/>
      <c r="BP8287" s="50"/>
      <c r="BQ8287" s="50"/>
      <c r="BR8287" s="50"/>
      <c r="BS8287" s="50"/>
      <c r="BT8287" s="50"/>
      <c r="BU8287" s="50"/>
      <c r="BV8287" s="50"/>
      <c r="BW8287" s="50"/>
      <c r="BX8287" s="50"/>
      <c r="BY8287" s="50"/>
      <c r="BZ8287" s="50"/>
      <c r="CA8287" s="50"/>
      <c r="CB8287" s="50"/>
      <c r="CC8287" s="50"/>
      <c r="CD8287" s="50"/>
      <c r="CE8287" s="50"/>
      <c r="CF8287" s="50"/>
      <c r="CG8287" s="50"/>
      <c r="CH8287" s="50"/>
      <c r="CI8287" s="50"/>
      <c r="CJ8287" s="50"/>
      <c r="CK8287" s="50"/>
      <c r="CL8287" s="50"/>
      <c r="CM8287" s="50"/>
      <c r="CN8287" s="50"/>
      <c r="CO8287" s="50"/>
      <c r="CP8287" s="50"/>
      <c r="CQ8287" s="50"/>
      <c r="CR8287" s="50"/>
      <c r="CS8287" s="50"/>
      <c r="CT8287" s="50"/>
      <c r="CU8287" s="50"/>
      <c r="CV8287" s="50"/>
      <c r="CW8287" s="50"/>
      <c r="CX8287" s="50"/>
      <c r="CY8287" s="50"/>
      <c r="CZ8287" s="50"/>
      <c r="DA8287" s="50"/>
      <c r="DB8287" s="50"/>
      <c r="DC8287" s="50"/>
      <c r="DD8287" s="50"/>
      <c r="DE8287" s="50"/>
      <c r="DF8287" s="50"/>
      <c r="DG8287" s="50"/>
    </row>
    <row r="8288" spans="1:111" x14ac:dyDescent="0.2">
      <c r="A8288" s="188"/>
      <c r="B8288" s="188"/>
      <c r="C8288" s="416"/>
      <c r="D8288" s="264"/>
      <c r="E8288" s="310"/>
      <c r="F8288" s="192"/>
      <c r="G8288" s="192"/>
      <c r="H8288" s="50"/>
      <c r="I8288" s="50"/>
      <c r="J8288" s="50"/>
      <c r="K8288" s="50"/>
      <c r="L8288" s="50"/>
      <c r="M8288" s="50"/>
      <c r="N8288" s="50"/>
      <c r="O8288" s="50"/>
      <c r="P8288" s="50"/>
      <c r="Q8288" s="50"/>
      <c r="R8288" s="50"/>
      <c r="S8288" s="50"/>
      <c r="T8288" s="50"/>
      <c r="U8288" s="50"/>
      <c r="V8288" s="50"/>
      <c r="W8288" s="50"/>
      <c r="X8288" s="50"/>
      <c r="Y8288" s="50"/>
      <c r="Z8288" s="50"/>
      <c r="AA8288" s="50"/>
      <c r="AB8288" s="50"/>
      <c r="AC8288" s="50"/>
      <c r="AD8288" s="50"/>
      <c r="AE8288" s="50"/>
      <c r="AF8288" s="50"/>
      <c r="AG8288" s="50"/>
      <c r="AH8288" s="50"/>
      <c r="AI8288" s="50"/>
      <c r="AJ8288" s="50"/>
      <c r="AK8288" s="50"/>
      <c r="AL8288" s="50"/>
      <c r="AM8288" s="50"/>
      <c r="AN8288" s="50"/>
      <c r="AO8288" s="50"/>
      <c r="AP8288" s="50"/>
      <c r="AQ8288" s="50"/>
      <c r="AR8288" s="50"/>
      <c r="AS8288" s="50"/>
      <c r="AT8288" s="50"/>
      <c r="AU8288" s="50"/>
      <c r="AV8288" s="50"/>
      <c r="AW8288" s="50"/>
      <c r="AX8288" s="50"/>
      <c r="AY8288" s="50"/>
      <c r="AZ8288" s="50"/>
      <c r="BA8288" s="50"/>
      <c r="BB8288" s="50"/>
      <c r="BC8288" s="50"/>
      <c r="BD8288" s="50"/>
      <c r="BE8288" s="50"/>
      <c r="BF8288" s="50"/>
      <c r="BG8288" s="50"/>
      <c r="BH8288" s="50"/>
      <c r="BI8288" s="50"/>
      <c r="BJ8288" s="50"/>
      <c r="BK8288" s="50"/>
      <c r="BL8288" s="50"/>
      <c r="BM8288" s="50"/>
      <c r="BN8288" s="50"/>
      <c r="BO8288" s="50"/>
      <c r="BP8288" s="50"/>
      <c r="BQ8288" s="50"/>
      <c r="BR8288" s="50"/>
      <c r="BS8288" s="50"/>
      <c r="BT8288" s="50"/>
      <c r="BU8288" s="50"/>
      <c r="BV8288" s="50"/>
      <c r="BW8288" s="50"/>
      <c r="BX8288" s="50"/>
      <c r="BY8288" s="50"/>
      <c r="BZ8288" s="50"/>
      <c r="CA8288" s="50"/>
      <c r="CB8288" s="50"/>
      <c r="CC8288" s="50"/>
      <c r="CD8288" s="50"/>
      <c r="CE8288" s="50"/>
      <c r="CF8288" s="50"/>
      <c r="CG8288" s="50"/>
      <c r="CH8288" s="50"/>
      <c r="CI8288" s="50"/>
      <c r="CJ8288" s="50"/>
      <c r="CK8288" s="50"/>
      <c r="CL8288" s="50"/>
      <c r="CM8288" s="50"/>
      <c r="CN8288" s="50"/>
      <c r="CO8288" s="50"/>
      <c r="CP8288" s="50"/>
      <c r="CQ8288" s="50"/>
      <c r="CR8288" s="50"/>
      <c r="CS8288" s="50"/>
      <c r="CT8288" s="50"/>
      <c r="CU8288" s="50"/>
      <c r="CV8288" s="50"/>
      <c r="CW8288" s="50"/>
      <c r="CX8288" s="50"/>
      <c r="CY8288" s="50"/>
      <c r="CZ8288" s="50"/>
      <c r="DA8288" s="50"/>
      <c r="DB8288" s="50"/>
      <c r="DC8288" s="50"/>
      <c r="DD8288" s="50"/>
      <c r="DE8288" s="50"/>
      <c r="DF8288" s="50"/>
      <c r="DG8288" s="50"/>
    </row>
    <row r="8289" spans="1:111" x14ac:dyDescent="0.2">
      <c r="A8289" s="188"/>
      <c r="B8289" s="188"/>
      <c r="C8289" s="416"/>
      <c r="D8289" s="160"/>
      <c r="E8289" s="310"/>
      <c r="F8289" s="192"/>
      <c r="G8289" s="192"/>
      <c r="H8289" s="50"/>
      <c r="I8289" s="50"/>
      <c r="J8289" s="50"/>
      <c r="K8289" s="50"/>
      <c r="L8289" s="50"/>
      <c r="M8289" s="50"/>
      <c r="N8289" s="50"/>
      <c r="O8289" s="50"/>
      <c r="P8289" s="50"/>
      <c r="Q8289" s="50"/>
      <c r="R8289" s="50"/>
      <c r="S8289" s="50"/>
      <c r="T8289" s="50"/>
      <c r="U8289" s="50"/>
      <c r="V8289" s="50"/>
      <c r="W8289" s="50"/>
      <c r="X8289" s="50"/>
      <c r="Y8289" s="50"/>
      <c r="Z8289" s="50"/>
      <c r="AA8289" s="50"/>
      <c r="AB8289" s="50"/>
      <c r="AC8289" s="50"/>
      <c r="AD8289" s="50"/>
      <c r="AE8289" s="50"/>
      <c r="AF8289" s="50"/>
      <c r="AG8289" s="50"/>
      <c r="AH8289" s="50"/>
      <c r="AI8289" s="50"/>
      <c r="AJ8289" s="50"/>
      <c r="AK8289" s="50"/>
      <c r="AL8289" s="50"/>
      <c r="AM8289" s="50"/>
      <c r="AN8289" s="50"/>
      <c r="AO8289" s="50"/>
      <c r="AP8289" s="50"/>
      <c r="AQ8289" s="50"/>
      <c r="AR8289" s="50"/>
      <c r="AS8289" s="50"/>
      <c r="AT8289" s="50"/>
      <c r="AU8289" s="50"/>
      <c r="AV8289" s="50"/>
      <c r="AW8289" s="50"/>
      <c r="AX8289" s="50"/>
      <c r="AY8289" s="50"/>
      <c r="AZ8289" s="50"/>
      <c r="BA8289" s="50"/>
      <c r="BB8289" s="50"/>
      <c r="BC8289" s="50"/>
      <c r="BD8289" s="50"/>
      <c r="BE8289" s="50"/>
      <c r="BF8289" s="50"/>
      <c r="BG8289" s="50"/>
      <c r="BH8289" s="50"/>
      <c r="BI8289" s="50"/>
      <c r="BJ8289" s="50"/>
      <c r="BK8289" s="50"/>
      <c r="BL8289" s="50"/>
      <c r="BM8289" s="50"/>
      <c r="BN8289" s="50"/>
      <c r="BO8289" s="50"/>
      <c r="BP8289" s="50"/>
      <c r="BQ8289" s="50"/>
      <c r="BR8289" s="50"/>
      <c r="BS8289" s="50"/>
      <c r="BT8289" s="50"/>
      <c r="BU8289" s="50"/>
      <c r="BV8289" s="50"/>
      <c r="BW8289" s="50"/>
      <c r="BX8289" s="50"/>
      <c r="BY8289" s="50"/>
      <c r="BZ8289" s="50"/>
      <c r="CA8289" s="50"/>
      <c r="CB8289" s="50"/>
      <c r="CC8289" s="50"/>
      <c r="CD8289" s="50"/>
      <c r="CE8289" s="50"/>
      <c r="CF8289" s="50"/>
      <c r="CG8289" s="50"/>
      <c r="CH8289" s="50"/>
      <c r="CI8289" s="50"/>
      <c r="CJ8289" s="50"/>
      <c r="CK8289" s="50"/>
      <c r="CL8289" s="50"/>
      <c r="CM8289" s="50"/>
      <c r="CN8289" s="50"/>
      <c r="CO8289" s="50"/>
      <c r="CP8289" s="50"/>
      <c r="CQ8289" s="50"/>
      <c r="CR8289" s="50"/>
      <c r="CS8289" s="50"/>
      <c r="CT8289" s="50"/>
      <c r="CU8289" s="50"/>
      <c r="CV8289" s="50"/>
      <c r="CW8289" s="50"/>
      <c r="CX8289" s="50"/>
      <c r="CY8289" s="50"/>
      <c r="CZ8289" s="50"/>
      <c r="DA8289" s="50"/>
      <c r="DB8289" s="50"/>
      <c r="DC8289" s="50"/>
      <c r="DD8289" s="50"/>
      <c r="DE8289" s="50"/>
      <c r="DF8289" s="50"/>
      <c r="DG8289" s="50"/>
    </row>
    <row r="8290" spans="1:111" x14ac:dyDescent="0.2">
      <c r="A8290" s="188"/>
      <c r="B8290" s="188"/>
      <c r="C8290" s="416"/>
      <c r="D8290" s="160"/>
      <c r="E8290" s="310"/>
      <c r="F8290" s="192"/>
      <c r="G8290" s="192"/>
      <c r="H8290" s="50"/>
      <c r="I8290" s="50"/>
      <c r="J8290" s="50"/>
      <c r="K8290" s="50"/>
      <c r="L8290" s="50"/>
      <c r="M8290" s="50"/>
      <c r="N8290" s="50"/>
      <c r="O8290" s="50"/>
      <c r="P8290" s="50"/>
      <c r="Q8290" s="50"/>
      <c r="R8290" s="50"/>
      <c r="S8290" s="50"/>
      <c r="T8290" s="50"/>
      <c r="U8290" s="50"/>
      <c r="V8290" s="50"/>
      <c r="W8290" s="50"/>
      <c r="X8290" s="50"/>
      <c r="Y8290" s="50"/>
      <c r="Z8290" s="50"/>
      <c r="AA8290" s="50"/>
      <c r="AB8290" s="50"/>
      <c r="AC8290" s="50"/>
      <c r="AD8290" s="50"/>
      <c r="AE8290" s="50"/>
      <c r="AF8290" s="50"/>
      <c r="AG8290" s="50"/>
      <c r="AH8290" s="50"/>
      <c r="AI8290" s="50"/>
      <c r="AJ8290" s="50"/>
      <c r="AK8290" s="50"/>
      <c r="AL8290" s="50"/>
      <c r="AM8290" s="50"/>
      <c r="AN8290" s="50"/>
      <c r="AO8290" s="50"/>
      <c r="AP8290" s="50"/>
      <c r="AQ8290" s="50"/>
      <c r="AR8290" s="50"/>
      <c r="AS8290" s="50"/>
      <c r="AT8290" s="50"/>
      <c r="AU8290" s="50"/>
      <c r="AV8290" s="50"/>
      <c r="AW8290" s="50"/>
      <c r="AX8290" s="50"/>
      <c r="AY8290" s="50"/>
      <c r="AZ8290" s="50"/>
      <c r="BA8290" s="50"/>
      <c r="BB8290" s="50"/>
      <c r="BC8290" s="50"/>
      <c r="BD8290" s="50"/>
      <c r="BE8290" s="50"/>
      <c r="BF8290" s="50"/>
      <c r="BG8290" s="50"/>
      <c r="BH8290" s="50"/>
      <c r="BI8290" s="50"/>
      <c r="BJ8290" s="50"/>
      <c r="BK8290" s="50"/>
      <c r="BL8290" s="50"/>
      <c r="BM8290" s="50"/>
      <c r="BN8290" s="50"/>
      <c r="BO8290" s="50"/>
      <c r="BP8290" s="50"/>
      <c r="BQ8290" s="50"/>
      <c r="BR8290" s="50"/>
      <c r="BS8290" s="50"/>
      <c r="BT8290" s="50"/>
      <c r="BU8290" s="50"/>
      <c r="BV8290" s="50"/>
      <c r="BW8290" s="50"/>
      <c r="BX8290" s="50"/>
      <c r="BY8290" s="50"/>
      <c r="BZ8290" s="50"/>
      <c r="CA8290" s="50"/>
      <c r="CB8290" s="50"/>
      <c r="CC8290" s="50"/>
      <c r="CD8290" s="50"/>
      <c r="CE8290" s="50"/>
      <c r="CF8290" s="50"/>
      <c r="CG8290" s="50"/>
      <c r="CH8290" s="50"/>
      <c r="CI8290" s="50"/>
      <c r="CJ8290" s="50"/>
      <c r="CK8290" s="50"/>
      <c r="CL8290" s="50"/>
      <c r="CM8290" s="50"/>
      <c r="CN8290" s="50"/>
      <c r="CO8290" s="50"/>
      <c r="CP8290" s="50"/>
      <c r="CQ8290" s="50"/>
      <c r="CR8290" s="50"/>
      <c r="CS8290" s="50"/>
      <c r="CT8290" s="50"/>
      <c r="CU8290" s="50"/>
      <c r="CV8290" s="50"/>
      <c r="CW8290" s="50"/>
      <c r="CX8290" s="50"/>
      <c r="CY8290" s="50"/>
      <c r="CZ8290" s="50"/>
      <c r="DA8290" s="50"/>
      <c r="DB8290" s="50"/>
      <c r="DC8290" s="50"/>
      <c r="DD8290" s="50"/>
      <c r="DE8290" s="50"/>
      <c r="DF8290" s="50"/>
      <c r="DG8290" s="50"/>
    </row>
    <row r="8291" spans="1:111" x14ac:dyDescent="0.2">
      <c r="A8291" s="188"/>
      <c r="B8291" s="188"/>
      <c r="C8291" s="416"/>
      <c r="D8291" s="160"/>
      <c r="E8291" s="310"/>
      <c r="F8291" s="192"/>
      <c r="G8291" s="192"/>
      <c r="H8291" s="50"/>
      <c r="I8291" s="50"/>
      <c r="J8291" s="50"/>
      <c r="K8291" s="50"/>
      <c r="L8291" s="50"/>
      <c r="M8291" s="50"/>
      <c r="N8291" s="50"/>
      <c r="O8291" s="50"/>
      <c r="P8291" s="50"/>
      <c r="Q8291" s="50"/>
      <c r="R8291" s="50"/>
      <c r="S8291" s="50"/>
      <c r="T8291" s="50"/>
      <c r="U8291" s="50"/>
      <c r="V8291" s="50"/>
      <c r="W8291" s="50"/>
      <c r="X8291" s="50"/>
      <c r="Y8291" s="50"/>
      <c r="Z8291" s="50"/>
      <c r="AA8291" s="50"/>
      <c r="AB8291" s="50"/>
      <c r="AC8291" s="50"/>
      <c r="AD8291" s="50"/>
      <c r="AE8291" s="50"/>
      <c r="AF8291" s="50"/>
      <c r="AG8291" s="50"/>
      <c r="AH8291" s="50"/>
      <c r="AI8291" s="50"/>
      <c r="AJ8291" s="50"/>
      <c r="AK8291" s="50"/>
      <c r="AL8291" s="50"/>
      <c r="AM8291" s="50"/>
      <c r="AN8291" s="50"/>
      <c r="AO8291" s="50"/>
      <c r="AP8291" s="50"/>
      <c r="AQ8291" s="50"/>
      <c r="AR8291" s="50"/>
      <c r="AS8291" s="50"/>
      <c r="AT8291" s="50"/>
      <c r="AU8291" s="50"/>
      <c r="AV8291" s="50"/>
      <c r="AW8291" s="50"/>
      <c r="AX8291" s="50"/>
      <c r="AY8291" s="50"/>
      <c r="AZ8291" s="50"/>
      <c r="BA8291" s="50"/>
      <c r="BB8291" s="50"/>
      <c r="BC8291" s="50"/>
      <c r="BD8291" s="50"/>
      <c r="BE8291" s="50"/>
      <c r="BF8291" s="50"/>
      <c r="BG8291" s="50"/>
      <c r="BH8291" s="50"/>
      <c r="BI8291" s="50"/>
      <c r="BJ8291" s="50"/>
      <c r="BK8291" s="50"/>
      <c r="BL8291" s="50"/>
      <c r="BM8291" s="50"/>
      <c r="BN8291" s="50"/>
      <c r="BO8291" s="50"/>
      <c r="BP8291" s="50"/>
      <c r="BQ8291" s="50"/>
      <c r="BR8291" s="50"/>
      <c r="BS8291" s="50"/>
      <c r="BT8291" s="50"/>
      <c r="BU8291" s="50"/>
      <c r="BV8291" s="50"/>
      <c r="BW8291" s="50"/>
      <c r="BX8291" s="50"/>
      <c r="BY8291" s="50"/>
      <c r="BZ8291" s="50"/>
      <c r="CA8291" s="50"/>
      <c r="CB8291" s="50"/>
      <c r="CC8291" s="50"/>
      <c r="CD8291" s="50"/>
      <c r="CE8291" s="50"/>
      <c r="CF8291" s="50"/>
      <c r="CG8291" s="50"/>
      <c r="CH8291" s="50"/>
      <c r="CI8291" s="50"/>
      <c r="CJ8291" s="50"/>
      <c r="CK8291" s="50"/>
      <c r="CL8291" s="50"/>
      <c r="CM8291" s="50"/>
      <c r="CN8291" s="50"/>
      <c r="CO8291" s="50"/>
      <c r="CP8291" s="50"/>
      <c r="CQ8291" s="50"/>
      <c r="CR8291" s="50"/>
      <c r="CS8291" s="50"/>
      <c r="CT8291" s="50"/>
      <c r="CU8291" s="50"/>
      <c r="CV8291" s="50"/>
      <c r="CW8291" s="50"/>
      <c r="CX8291" s="50"/>
      <c r="CY8291" s="50"/>
      <c r="CZ8291" s="50"/>
      <c r="DA8291" s="50"/>
      <c r="DB8291" s="50"/>
      <c r="DC8291" s="50"/>
      <c r="DD8291" s="50"/>
      <c r="DE8291" s="50"/>
      <c r="DF8291" s="50"/>
      <c r="DG8291" s="50"/>
    </row>
    <row r="8292" spans="1:111" x14ac:dyDescent="0.2">
      <c r="A8292" s="188"/>
      <c r="B8292" s="188"/>
      <c r="C8292" s="416"/>
      <c r="D8292" s="160"/>
      <c r="E8292" s="310"/>
      <c r="F8292" s="192"/>
      <c r="G8292" s="192"/>
      <c r="H8292" s="50"/>
      <c r="I8292" s="50"/>
      <c r="J8292" s="50"/>
      <c r="K8292" s="50"/>
      <c r="L8292" s="50"/>
      <c r="M8292" s="50"/>
      <c r="N8292" s="50"/>
      <c r="O8292" s="50"/>
      <c r="P8292" s="50"/>
      <c r="Q8292" s="50"/>
      <c r="R8292" s="50"/>
      <c r="S8292" s="50"/>
      <c r="T8292" s="50"/>
      <c r="U8292" s="50"/>
      <c r="V8292" s="50"/>
      <c r="W8292" s="50"/>
      <c r="X8292" s="50"/>
      <c r="Y8292" s="50"/>
      <c r="Z8292" s="50"/>
      <c r="AA8292" s="50"/>
      <c r="AB8292" s="50"/>
      <c r="AC8292" s="50"/>
      <c r="AD8292" s="50"/>
      <c r="AE8292" s="50"/>
      <c r="AF8292" s="50"/>
      <c r="AG8292" s="50"/>
      <c r="AH8292" s="50"/>
      <c r="AI8292" s="50"/>
      <c r="AJ8292" s="50"/>
      <c r="AK8292" s="50"/>
      <c r="AL8292" s="50"/>
      <c r="AM8292" s="50"/>
      <c r="AN8292" s="50"/>
      <c r="AO8292" s="50"/>
      <c r="AP8292" s="50"/>
      <c r="AQ8292" s="50"/>
      <c r="AR8292" s="50"/>
      <c r="AS8292" s="50"/>
      <c r="AT8292" s="50"/>
      <c r="AU8292" s="50"/>
      <c r="AV8292" s="50"/>
      <c r="AW8292" s="50"/>
      <c r="AX8292" s="50"/>
      <c r="AY8292" s="50"/>
      <c r="AZ8292" s="50"/>
      <c r="BA8292" s="50"/>
      <c r="BB8292" s="50"/>
      <c r="BC8292" s="50"/>
      <c r="BD8292" s="50"/>
      <c r="BE8292" s="50"/>
      <c r="BF8292" s="50"/>
      <c r="BG8292" s="50"/>
      <c r="BH8292" s="50"/>
      <c r="BI8292" s="50"/>
      <c r="BJ8292" s="50"/>
      <c r="BK8292" s="50"/>
      <c r="BL8292" s="50"/>
      <c r="BM8292" s="50"/>
      <c r="BN8292" s="50"/>
      <c r="BO8292" s="50"/>
      <c r="BP8292" s="50"/>
      <c r="BQ8292" s="50"/>
      <c r="BR8292" s="50"/>
      <c r="BS8292" s="50"/>
      <c r="BT8292" s="50"/>
      <c r="BU8292" s="50"/>
      <c r="BV8292" s="50"/>
      <c r="BW8292" s="50"/>
      <c r="BX8292" s="50"/>
      <c r="BY8292" s="50"/>
      <c r="BZ8292" s="50"/>
      <c r="CA8292" s="50"/>
      <c r="CB8292" s="50"/>
      <c r="CC8292" s="50"/>
      <c r="CD8292" s="50"/>
      <c r="CE8292" s="50"/>
      <c r="CF8292" s="50"/>
      <c r="CG8292" s="50"/>
      <c r="CH8292" s="50"/>
      <c r="CI8292" s="50"/>
      <c r="CJ8292" s="50"/>
      <c r="CK8292" s="50"/>
      <c r="CL8292" s="50"/>
      <c r="CM8292" s="50"/>
      <c r="CN8292" s="50"/>
      <c r="CO8292" s="50"/>
      <c r="CP8292" s="50"/>
      <c r="CQ8292" s="50"/>
      <c r="CR8292" s="50"/>
      <c r="CS8292" s="50"/>
      <c r="CT8292" s="50"/>
      <c r="CU8292" s="50"/>
      <c r="CV8292" s="50"/>
      <c r="CW8292" s="50"/>
      <c r="CX8292" s="50"/>
      <c r="CY8292" s="50"/>
      <c r="CZ8292" s="50"/>
      <c r="DA8292" s="50"/>
      <c r="DB8292" s="50"/>
      <c r="DC8292" s="50"/>
      <c r="DD8292" s="50"/>
      <c r="DE8292" s="50"/>
      <c r="DF8292" s="50"/>
      <c r="DG8292" s="50"/>
    </row>
    <row r="8293" spans="1:111" x14ac:dyDescent="0.2">
      <c r="A8293" s="188"/>
      <c r="B8293" s="188"/>
      <c r="C8293" s="416"/>
      <c r="D8293" s="160"/>
      <c r="E8293" s="310"/>
      <c r="F8293" s="192"/>
      <c r="G8293" s="192"/>
      <c r="H8293" s="50"/>
      <c r="I8293" s="50"/>
      <c r="J8293" s="50"/>
      <c r="K8293" s="50"/>
      <c r="L8293" s="50"/>
      <c r="M8293" s="50"/>
      <c r="N8293" s="50"/>
      <c r="O8293" s="50"/>
      <c r="P8293" s="50"/>
      <c r="Q8293" s="50"/>
      <c r="R8293" s="50"/>
      <c r="S8293" s="50"/>
      <c r="T8293" s="50"/>
      <c r="U8293" s="50"/>
      <c r="V8293" s="50"/>
      <c r="W8293" s="50"/>
      <c r="X8293" s="50"/>
      <c r="Y8293" s="50"/>
      <c r="Z8293" s="50"/>
      <c r="AA8293" s="50"/>
      <c r="AB8293" s="50"/>
      <c r="AC8293" s="50"/>
      <c r="AD8293" s="50"/>
      <c r="AE8293" s="50"/>
      <c r="AF8293" s="50"/>
      <c r="AG8293" s="50"/>
      <c r="AH8293" s="50"/>
      <c r="AI8293" s="50"/>
      <c r="AJ8293" s="50"/>
      <c r="AK8293" s="50"/>
      <c r="AL8293" s="50"/>
      <c r="AM8293" s="50"/>
      <c r="AN8293" s="50"/>
      <c r="AO8293" s="50"/>
      <c r="AP8293" s="50"/>
      <c r="AQ8293" s="50"/>
      <c r="AR8293" s="50"/>
      <c r="AS8293" s="50"/>
      <c r="AT8293" s="50"/>
      <c r="AU8293" s="50"/>
      <c r="AV8293" s="50"/>
      <c r="AW8293" s="50"/>
      <c r="AX8293" s="50"/>
      <c r="AY8293" s="50"/>
      <c r="AZ8293" s="50"/>
      <c r="BA8293" s="50"/>
      <c r="BB8293" s="50"/>
      <c r="BC8293" s="50"/>
      <c r="BD8293" s="50"/>
      <c r="BE8293" s="50"/>
      <c r="BF8293" s="50"/>
      <c r="BG8293" s="50"/>
      <c r="BH8293" s="50"/>
      <c r="BI8293" s="50"/>
      <c r="BJ8293" s="50"/>
      <c r="BK8293" s="50"/>
      <c r="BL8293" s="50"/>
      <c r="BM8293" s="50"/>
      <c r="BN8293" s="50"/>
      <c r="BO8293" s="50"/>
      <c r="BP8293" s="50"/>
      <c r="BQ8293" s="50"/>
      <c r="BR8293" s="50"/>
      <c r="BS8293" s="50"/>
      <c r="BT8293" s="50"/>
      <c r="BU8293" s="50"/>
      <c r="BV8293" s="50"/>
      <c r="BW8293" s="50"/>
      <c r="BX8293" s="50"/>
      <c r="BY8293" s="50"/>
      <c r="BZ8293" s="50"/>
      <c r="CA8293" s="50"/>
      <c r="CB8293" s="50"/>
      <c r="CC8293" s="50"/>
      <c r="CD8293" s="50"/>
      <c r="CE8293" s="50"/>
      <c r="CF8293" s="50"/>
      <c r="CG8293" s="50"/>
      <c r="CH8293" s="50"/>
      <c r="CI8293" s="50"/>
      <c r="CJ8293" s="50"/>
      <c r="CK8293" s="50"/>
      <c r="CL8293" s="50"/>
      <c r="CM8293" s="50"/>
      <c r="CN8293" s="50"/>
      <c r="CO8293" s="50"/>
      <c r="CP8293" s="50"/>
      <c r="CQ8293" s="50"/>
      <c r="CR8293" s="50"/>
      <c r="CS8293" s="50"/>
      <c r="CT8293" s="50"/>
      <c r="CU8293" s="50"/>
      <c r="CV8293" s="50"/>
      <c r="CW8293" s="50"/>
      <c r="CX8293" s="50"/>
      <c r="CY8293" s="50"/>
      <c r="CZ8293" s="50"/>
      <c r="DA8293" s="50"/>
      <c r="DB8293" s="50"/>
      <c r="DC8293" s="50"/>
      <c r="DD8293" s="50"/>
      <c r="DE8293" s="50"/>
      <c r="DF8293" s="50"/>
      <c r="DG8293" s="50"/>
    </row>
    <row r="8294" spans="1:111" x14ac:dyDescent="0.2">
      <c r="A8294" s="188"/>
      <c r="B8294" s="188"/>
      <c r="C8294" s="416"/>
      <c r="D8294" s="160"/>
      <c r="E8294" s="310"/>
      <c r="F8294" s="192"/>
      <c r="G8294" s="192"/>
      <c r="H8294" s="50"/>
      <c r="I8294" s="50"/>
      <c r="J8294" s="50"/>
      <c r="K8294" s="50"/>
      <c r="L8294" s="50"/>
      <c r="M8294" s="50"/>
      <c r="N8294" s="50"/>
      <c r="O8294" s="50"/>
      <c r="P8294" s="50"/>
      <c r="Q8294" s="50"/>
      <c r="R8294" s="50"/>
      <c r="S8294" s="50"/>
      <c r="T8294" s="50"/>
      <c r="U8294" s="50"/>
      <c r="V8294" s="50"/>
      <c r="W8294" s="50"/>
      <c r="X8294" s="50"/>
      <c r="Y8294" s="50"/>
      <c r="Z8294" s="50"/>
      <c r="AA8294" s="50"/>
      <c r="AB8294" s="50"/>
      <c r="AC8294" s="50"/>
      <c r="AD8294" s="50"/>
      <c r="AE8294" s="50"/>
      <c r="AF8294" s="50"/>
      <c r="AG8294" s="50"/>
      <c r="AH8294" s="50"/>
      <c r="AI8294" s="50"/>
      <c r="AJ8294" s="50"/>
      <c r="AK8294" s="50"/>
      <c r="AL8294" s="50"/>
      <c r="AM8294" s="50"/>
      <c r="AN8294" s="50"/>
      <c r="AO8294" s="50"/>
      <c r="AP8294" s="50"/>
      <c r="AQ8294" s="50"/>
      <c r="AR8294" s="50"/>
      <c r="AS8294" s="50"/>
      <c r="AT8294" s="50"/>
      <c r="AU8294" s="50"/>
      <c r="AV8294" s="50"/>
      <c r="AW8294" s="50"/>
      <c r="AX8294" s="50"/>
      <c r="AY8294" s="50"/>
      <c r="AZ8294" s="50"/>
      <c r="BA8294" s="50"/>
      <c r="BB8294" s="50"/>
      <c r="BC8294" s="50"/>
      <c r="BD8294" s="50"/>
      <c r="BE8294" s="50"/>
      <c r="BF8294" s="50"/>
      <c r="BG8294" s="50"/>
      <c r="BH8294" s="50"/>
      <c r="BI8294" s="50"/>
      <c r="BJ8294" s="50"/>
      <c r="BK8294" s="50"/>
      <c r="BL8294" s="50"/>
      <c r="BM8294" s="50"/>
      <c r="BN8294" s="50"/>
      <c r="BO8294" s="50"/>
      <c r="BP8294" s="50"/>
      <c r="BQ8294" s="50"/>
      <c r="BR8294" s="50"/>
      <c r="BS8294" s="50"/>
      <c r="BT8294" s="50"/>
      <c r="BU8294" s="50"/>
      <c r="BV8294" s="50"/>
      <c r="BW8294" s="50"/>
      <c r="BX8294" s="50"/>
      <c r="BY8294" s="50"/>
      <c r="BZ8294" s="50"/>
      <c r="CA8294" s="50"/>
      <c r="CB8294" s="50"/>
      <c r="CC8294" s="50"/>
      <c r="CD8294" s="50"/>
      <c r="CE8294" s="50"/>
      <c r="CF8294" s="50"/>
      <c r="CG8294" s="50"/>
      <c r="CH8294" s="50"/>
      <c r="CI8294" s="50"/>
      <c r="CJ8294" s="50"/>
      <c r="CK8294" s="50"/>
      <c r="CL8294" s="50"/>
      <c r="CM8294" s="50"/>
      <c r="CN8294" s="50"/>
      <c r="CO8294" s="50"/>
      <c r="CP8294" s="50"/>
      <c r="CQ8294" s="50"/>
      <c r="CR8294" s="50"/>
      <c r="CS8294" s="50"/>
      <c r="CT8294" s="50"/>
      <c r="CU8294" s="50"/>
      <c r="CV8294" s="50"/>
      <c r="CW8294" s="50"/>
      <c r="CX8294" s="50"/>
      <c r="CY8294" s="50"/>
      <c r="CZ8294" s="50"/>
      <c r="DA8294" s="50"/>
      <c r="DB8294" s="50"/>
      <c r="DC8294" s="50"/>
      <c r="DD8294" s="50"/>
      <c r="DE8294" s="50"/>
      <c r="DF8294" s="50"/>
      <c r="DG8294" s="50"/>
    </row>
    <row r="8295" spans="1:111" x14ac:dyDescent="0.2">
      <c r="A8295" s="188"/>
      <c r="B8295" s="188"/>
      <c r="C8295" s="416"/>
      <c r="D8295" s="160"/>
      <c r="E8295" s="310"/>
      <c r="F8295" s="192"/>
      <c r="G8295" s="192"/>
      <c r="H8295" s="50"/>
      <c r="I8295" s="50"/>
      <c r="J8295" s="50"/>
      <c r="K8295" s="50"/>
      <c r="L8295" s="50"/>
      <c r="M8295" s="50"/>
      <c r="N8295" s="50"/>
      <c r="O8295" s="50"/>
      <c r="P8295" s="50"/>
      <c r="Q8295" s="50"/>
      <c r="R8295" s="50"/>
      <c r="S8295" s="50"/>
      <c r="T8295" s="50"/>
      <c r="U8295" s="50"/>
      <c r="V8295" s="50"/>
      <c r="W8295" s="50"/>
      <c r="X8295" s="50"/>
      <c r="Y8295" s="50"/>
      <c r="Z8295" s="50"/>
      <c r="AA8295" s="50"/>
      <c r="AB8295" s="50"/>
      <c r="AC8295" s="50"/>
      <c r="AD8295" s="50"/>
      <c r="AE8295" s="50"/>
      <c r="AF8295" s="50"/>
      <c r="AG8295" s="50"/>
      <c r="AH8295" s="50"/>
      <c r="AI8295" s="50"/>
      <c r="AJ8295" s="50"/>
      <c r="AK8295" s="50"/>
      <c r="AL8295" s="50"/>
      <c r="AM8295" s="50"/>
      <c r="AN8295" s="50"/>
      <c r="AO8295" s="50"/>
      <c r="AP8295" s="50"/>
      <c r="AQ8295" s="50"/>
      <c r="AR8295" s="50"/>
      <c r="AS8295" s="50"/>
      <c r="AT8295" s="50"/>
      <c r="AU8295" s="50"/>
      <c r="AV8295" s="50"/>
      <c r="AW8295" s="50"/>
      <c r="AX8295" s="50"/>
      <c r="AY8295" s="50"/>
      <c r="AZ8295" s="50"/>
      <c r="BA8295" s="50"/>
      <c r="BB8295" s="50"/>
      <c r="BC8295" s="50"/>
      <c r="BD8295" s="50"/>
      <c r="BE8295" s="50"/>
      <c r="BF8295" s="50"/>
      <c r="BG8295" s="50"/>
      <c r="BH8295" s="50"/>
      <c r="BI8295" s="50"/>
      <c r="BJ8295" s="50"/>
      <c r="BK8295" s="50"/>
      <c r="BL8295" s="50"/>
      <c r="BM8295" s="50"/>
      <c r="BN8295" s="50"/>
      <c r="BO8295" s="50"/>
      <c r="BP8295" s="50"/>
      <c r="BQ8295" s="50"/>
      <c r="BR8295" s="50"/>
      <c r="BS8295" s="50"/>
      <c r="BT8295" s="50"/>
      <c r="BU8295" s="50"/>
      <c r="BV8295" s="50"/>
      <c r="BW8295" s="50"/>
      <c r="BX8295" s="50"/>
      <c r="BY8295" s="50"/>
      <c r="BZ8295" s="50"/>
      <c r="CA8295" s="50"/>
      <c r="CB8295" s="50"/>
      <c r="CC8295" s="50"/>
      <c r="CD8295" s="50"/>
      <c r="CE8295" s="50"/>
      <c r="CF8295" s="50"/>
      <c r="CG8295" s="50"/>
      <c r="CH8295" s="50"/>
      <c r="CI8295" s="50"/>
      <c r="CJ8295" s="50"/>
      <c r="CK8295" s="50"/>
      <c r="CL8295" s="50"/>
      <c r="CM8295" s="50"/>
      <c r="CN8295" s="50"/>
      <c r="CO8295" s="50"/>
      <c r="CP8295" s="50"/>
      <c r="CQ8295" s="50"/>
      <c r="CR8295" s="50"/>
      <c r="CS8295" s="50"/>
      <c r="CT8295" s="50"/>
      <c r="CU8295" s="50"/>
      <c r="CV8295" s="50"/>
      <c r="CW8295" s="50"/>
      <c r="CX8295" s="50"/>
      <c r="CY8295" s="50"/>
      <c r="CZ8295" s="50"/>
      <c r="DA8295" s="50"/>
      <c r="DB8295" s="50"/>
      <c r="DC8295" s="50"/>
      <c r="DD8295" s="50"/>
      <c r="DE8295" s="50"/>
      <c r="DF8295" s="50"/>
      <c r="DG8295" s="50"/>
    </row>
    <row r="8296" spans="1:111" x14ac:dyDescent="0.2">
      <c r="A8296" s="188"/>
      <c r="B8296" s="188"/>
      <c r="C8296" s="416"/>
      <c r="D8296" s="264"/>
      <c r="E8296" s="310"/>
      <c r="F8296" s="192"/>
      <c r="G8296" s="192"/>
      <c r="H8296" s="50"/>
      <c r="I8296" s="50"/>
      <c r="J8296" s="50"/>
      <c r="K8296" s="50"/>
      <c r="L8296" s="50"/>
      <c r="M8296" s="50"/>
      <c r="N8296" s="50"/>
      <c r="O8296" s="50"/>
      <c r="P8296" s="50"/>
      <c r="Q8296" s="50"/>
      <c r="R8296" s="50"/>
      <c r="S8296" s="50"/>
      <c r="T8296" s="50"/>
      <c r="U8296" s="50"/>
      <c r="V8296" s="50"/>
      <c r="W8296" s="50"/>
      <c r="X8296" s="50"/>
      <c r="Y8296" s="50"/>
      <c r="Z8296" s="50"/>
      <c r="AA8296" s="50"/>
      <c r="AB8296" s="50"/>
      <c r="AC8296" s="50"/>
      <c r="AD8296" s="50"/>
      <c r="AE8296" s="50"/>
      <c r="AF8296" s="50"/>
      <c r="AG8296" s="50"/>
      <c r="AH8296" s="50"/>
      <c r="AI8296" s="50"/>
      <c r="AJ8296" s="50"/>
      <c r="AK8296" s="50"/>
      <c r="AL8296" s="50"/>
      <c r="AM8296" s="50"/>
      <c r="AN8296" s="50"/>
      <c r="AO8296" s="50"/>
      <c r="AP8296" s="50"/>
      <c r="AQ8296" s="50"/>
      <c r="AR8296" s="50"/>
      <c r="AS8296" s="50"/>
      <c r="AT8296" s="50"/>
      <c r="AU8296" s="50"/>
      <c r="AV8296" s="50"/>
      <c r="AW8296" s="50"/>
      <c r="AX8296" s="50"/>
      <c r="AY8296" s="50"/>
      <c r="AZ8296" s="50"/>
      <c r="BA8296" s="50"/>
      <c r="BB8296" s="50"/>
      <c r="BC8296" s="50"/>
      <c r="BD8296" s="50"/>
      <c r="BE8296" s="50"/>
      <c r="BF8296" s="50"/>
      <c r="BG8296" s="50"/>
      <c r="BH8296" s="50"/>
      <c r="BI8296" s="50"/>
      <c r="BJ8296" s="50"/>
      <c r="BK8296" s="50"/>
      <c r="BL8296" s="50"/>
      <c r="BM8296" s="50"/>
      <c r="BN8296" s="50"/>
      <c r="BO8296" s="50"/>
      <c r="BP8296" s="50"/>
      <c r="BQ8296" s="50"/>
      <c r="BR8296" s="50"/>
      <c r="BS8296" s="50"/>
      <c r="BT8296" s="50"/>
      <c r="BU8296" s="50"/>
      <c r="BV8296" s="50"/>
      <c r="BW8296" s="50"/>
      <c r="BX8296" s="50"/>
      <c r="BY8296" s="50"/>
      <c r="BZ8296" s="50"/>
      <c r="CA8296" s="50"/>
      <c r="CB8296" s="50"/>
      <c r="CC8296" s="50"/>
      <c r="CD8296" s="50"/>
      <c r="CE8296" s="50"/>
      <c r="CF8296" s="50"/>
      <c r="CG8296" s="50"/>
      <c r="CH8296" s="50"/>
      <c r="CI8296" s="50"/>
      <c r="CJ8296" s="50"/>
      <c r="CK8296" s="50"/>
      <c r="CL8296" s="50"/>
      <c r="CM8296" s="50"/>
      <c r="CN8296" s="50"/>
      <c r="CO8296" s="50"/>
      <c r="CP8296" s="50"/>
      <c r="CQ8296" s="50"/>
      <c r="CR8296" s="50"/>
      <c r="CS8296" s="50"/>
      <c r="CT8296" s="50"/>
      <c r="CU8296" s="50"/>
      <c r="CV8296" s="50"/>
      <c r="CW8296" s="50"/>
      <c r="CX8296" s="50"/>
      <c r="CY8296" s="50"/>
      <c r="CZ8296" s="50"/>
      <c r="DA8296" s="50"/>
      <c r="DB8296" s="50"/>
      <c r="DC8296" s="50"/>
      <c r="DD8296" s="50"/>
      <c r="DE8296" s="50"/>
      <c r="DF8296" s="50"/>
      <c r="DG8296" s="50"/>
    </row>
    <row r="8297" spans="1:111" x14ac:dyDescent="0.2">
      <c r="A8297" s="188"/>
      <c r="B8297" s="188"/>
      <c r="C8297" s="416"/>
      <c r="D8297" s="160"/>
      <c r="E8297" s="310"/>
      <c r="F8297" s="192"/>
      <c r="G8297" s="192"/>
      <c r="H8297" s="50"/>
      <c r="I8297" s="50"/>
      <c r="J8297" s="50"/>
      <c r="K8297" s="50"/>
      <c r="L8297" s="50"/>
      <c r="M8297" s="50"/>
      <c r="N8297" s="50"/>
      <c r="O8297" s="50"/>
      <c r="P8297" s="50"/>
      <c r="Q8297" s="50"/>
      <c r="R8297" s="50"/>
      <c r="S8297" s="50"/>
      <c r="T8297" s="50"/>
      <c r="U8297" s="50"/>
      <c r="V8297" s="50"/>
      <c r="W8297" s="50"/>
      <c r="X8297" s="50"/>
      <c r="Y8297" s="50"/>
      <c r="Z8297" s="50"/>
      <c r="AA8297" s="50"/>
      <c r="AB8297" s="50"/>
      <c r="AC8297" s="50"/>
      <c r="AD8297" s="50"/>
      <c r="AE8297" s="50"/>
      <c r="AF8297" s="50"/>
      <c r="AG8297" s="50"/>
      <c r="AH8297" s="50"/>
      <c r="AI8297" s="50"/>
      <c r="AJ8297" s="50"/>
      <c r="AK8297" s="50"/>
      <c r="AL8297" s="50"/>
      <c r="AM8297" s="50"/>
      <c r="AN8297" s="50"/>
      <c r="AO8297" s="50"/>
      <c r="AP8297" s="50"/>
      <c r="AQ8297" s="50"/>
      <c r="AR8297" s="50"/>
      <c r="AS8297" s="50"/>
      <c r="AT8297" s="50"/>
      <c r="AU8297" s="50"/>
      <c r="AV8297" s="50"/>
      <c r="AW8297" s="50"/>
      <c r="AX8297" s="50"/>
      <c r="AY8297" s="50"/>
      <c r="AZ8297" s="50"/>
      <c r="BA8297" s="50"/>
      <c r="BB8297" s="50"/>
      <c r="BC8297" s="50"/>
      <c r="BD8297" s="50"/>
      <c r="BE8297" s="50"/>
      <c r="BF8297" s="50"/>
      <c r="BG8297" s="50"/>
      <c r="BH8297" s="50"/>
      <c r="BI8297" s="50"/>
      <c r="BJ8297" s="50"/>
      <c r="BK8297" s="50"/>
      <c r="BL8297" s="50"/>
      <c r="BM8297" s="50"/>
      <c r="BN8297" s="50"/>
      <c r="BO8297" s="50"/>
      <c r="BP8297" s="50"/>
      <c r="BQ8297" s="50"/>
      <c r="BR8297" s="50"/>
      <c r="BS8297" s="50"/>
      <c r="BT8297" s="50"/>
      <c r="BU8297" s="50"/>
      <c r="BV8297" s="50"/>
      <c r="BW8297" s="50"/>
      <c r="BX8297" s="50"/>
      <c r="BY8297" s="50"/>
      <c r="BZ8297" s="50"/>
      <c r="CA8297" s="50"/>
      <c r="CB8297" s="50"/>
      <c r="CC8297" s="50"/>
      <c r="CD8297" s="50"/>
      <c r="CE8297" s="50"/>
      <c r="CF8297" s="50"/>
      <c r="CG8297" s="50"/>
      <c r="CH8297" s="50"/>
      <c r="CI8297" s="50"/>
      <c r="CJ8297" s="50"/>
      <c r="CK8297" s="50"/>
      <c r="CL8297" s="50"/>
      <c r="CM8297" s="50"/>
      <c r="CN8297" s="50"/>
      <c r="CO8297" s="50"/>
      <c r="CP8297" s="50"/>
      <c r="CQ8297" s="50"/>
      <c r="CR8297" s="50"/>
      <c r="CS8297" s="50"/>
      <c r="CT8297" s="50"/>
      <c r="CU8297" s="50"/>
      <c r="CV8297" s="50"/>
      <c r="CW8297" s="50"/>
      <c r="CX8297" s="50"/>
      <c r="CY8297" s="50"/>
      <c r="CZ8297" s="50"/>
      <c r="DA8297" s="50"/>
      <c r="DB8297" s="50"/>
      <c r="DC8297" s="50"/>
      <c r="DD8297" s="50"/>
      <c r="DE8297" s="50"/>
      <c r="DF8297" s="50"/>
      <c r="DG8297" s="50"/>
    </row>
    <row r="8298" spans="1:111" x14ac:dyDescent="0.2">
      <c r="A8298" s="188"/>
      <c r="B8298" s="188"/>
      <c r="C8298" s="416"/>
      <c r="D8298" s="160"/>
      <c r="E8298" s="310"/>
      <c r="F8298" s="192"/>
      <c r="G8298" s="192"/>
      <c r="H8298" s="50"/>
      <c r="I8298" s="50"/>
      <c r="J8298" s="50"/>
      <c r="K8298" s="50"/>
      <c r="L8298" s="50"/>
      <c r="M8298" s="50"/>
      <c r="N8298" s="50"/>
      <c r="O8298" s="50"/>
      <c r="P8298" s="50"/>
      <c r="Q8298" s="50"/>
      <c r="R8298" s="50"/>
      <c r="S8298" s="50"/>
      <c r="T8298" s="50"/>
      <c r="U8298" s="50"/>
      <c r="V8298" s="50"/>
      <c r="W8298" s="50"/>
      <c r="X8298" s="50"/>
      <c r="Y8298" s="50"/>
      <c r="Z8298" s="50"/>
      <c r="AA8298" s="50"/>
      <c r="AB8298" s="50"/>
      <c r="AC8298" s="50"/>
      <c r="AD8298" s="50"/>
      <c r="AE8298" s="50"/>
      <c r="AF8298" s="50"/>
      <c r="AG8298" s="50"/>
      <c r="AH8298" s="50"/>
      <c r="AI8298" s="50"/>
      <c r="AJ8298" s="50"/>
      <c r="AK8298" s="50"/>
      <c r="AL8298" s="50"/>
      <c r="AM8298" s="50"/>
      <c r="AN8298" s="50"/>
      <c r="AO8298" s="50"/>
      <c r="AP8298" s="50"/>
      <c r="AQ8298" s="50"/>
      <c r="AR8298" s="50"/>
      <c r="AS8298" s="50"/>
      <c r="AT8298" s="50"/>
      <c r="AU8298" s="50"/>
      <c r="AV8298" s="50"/>
      <c r="AW8298" s="50"/>
      <c r="AX8298" s="50"/>
      <c r="AY8298" s="50"/>
      <c r="AZ8298" s="50"/>
      <c r="BA8298" s="50"/>
      <c r="BB8298" s="50"/>
      <c r="BC8298" s="50"/>
      <c r="BD8298" s="50"/>
      <c r="BE8298" s="50"/>
      <c r="BF8298" s="50"/>
      <c r="BG8298" s="50"/>
      <c r="BH8298" s="50"/>
      <c r="BI8298" s="50"/>
      <c r="BJ8298" s="50"/>
      <c r="BK8298" s="50"/>
      <c r="BL8298" s="50"/>
      <c r="BM8298" s="50"/>
      <c r="BN8298" s="50"/>
      <c r="BO8298" s="50"/>
      <c r="BP8298" s="50"/>
      <c r="BQ8298" s="50"/>
      <c r="BR8298" s="50"/>
      <c r="BS8298" s="50"/>
      <c r="BT8298" s="50"/>
      <c r="BU8298" s="50"/>
      <c r="BV8298" s="50"/>
      <c r="BW8298" s="50"/>
      <c r="BX8298" s="50"/>
      <c r="BY8298" s="50"/>
      <c r="BZ8298" s="50"/>
      <c r="CA8298" s="50"/>
      <c r="CB8298" s="50"/>
      <c r="CC8298" s="50"/>
      <c r="CD8298" s="50"/>
      <c r="CE8298" s="50"/>
      <c r="CF8298" s="50"/>
      <c r="CG8298" s="50"/>
      <c r="CH8298" s="50"/>
      <c r="CI8298" s="50"/>
      <c r="CJ8298" s="50"/>
      <c r="CK8298" s="50"/>
      <c r="CL8298" s="50"/>
      <c r="CM8298" s="50"/>
      <c r="CN8298" s="50"/>
      <c r="CO8298" s="50"/>
      <c r="CP8298" s="50"/>
      <c r="CQ8298" s="50"/>
      <c r="CR8298" s="50"/>
      <c r="CS8298" s="50"/>
      <c r="CT8298" s="50"/>
      <c r="CU8298" s="50"/>
      <c r="CV8298" s="50"/>
      <c r="CW8298" s="50"/>
      <c r="CX8298" s="50"/>
      <c r="CY8298" s="50"/>
      <c r="CZ8298" s="50"/>
      <c r="DA8298" s="50"/>
      <c r="DB8298" s="50"/>
      <c r="DC8298" s="50"/>
      <c r="DD8298" s="50"/>
      <c r="DE8298" s="50"/>
      <c r="DF8298" s="50"/>
      <c r="DG8298" s="50"/>
    </row>
    <row r="8299" spans="1:111" x14ac:dyDescent="0.2">
      <c r="A8299" s="188"/>
      <c r="B8299" s="188"/>
      <c r="C8299" s="416"/>
      <c r="D8299" s="160"/>
      <c r="E8299" s="310"/>
      <c r="F8299" s="192"/>
      <c r="G8299" s="192"/>
      <c r="H8299" s="50"/>
      <c r="I8299" s="50"/>
      <c r="J8299" s="50"/>
      <c r="K8299" s="50"/>
      <c r="L8299" s="50"/>
      <c r="M8299" s="50"/>
      <c r="N8299" s="50"/>
      <c r="O8299" s="50"/>
      <c r="P8299" s="50"/>
      <c r="Q8299" s="50"/>
      <c r="R8299" s="50"/>
      <c r="S8299" s="50"/>
      <c r="T8299" s="50"/>
      <c r="U8299" s="50"/>
      <c r="V8299" s="50"/>
      <c r="W8299" s="50"/>
      <c r="X8299" s="50"/>
      <c r="Y8299" s="50"/>
      <c r="Z8299" s="50"/>
      <c r="AA8299" s="50"/>
      <c r="AB8299" s="50"/>
      <c r="AC8299" s="50"/>
      <c r="AD8299" s="50"/>
      <c r="AE8299" s="50"/>
      <c r="AF8299" s="50"/>
      <c r="AG8299" s="50"/>
      <c r="AH8299" s="50"/>
      <c r="AI8299" s="50"/>
      <c r="AJ8299" s="50"/>
      <c r="AK8299" s="50"/>
      <c r="AL8299" s="50"/>
      <c r="AM8299" s="50"/>
      <c r="AN8299" s="50"/>
      <c r="AO8299" s="50"/>
      <c r="AP8299" s="50"/>
      <c r="AQ8299" s="50"/>
      <c r="AR8299" s="50"/>
      <c r="AS8299" s="50"/>
      <c r="AT8299" s="50"/>
      <c r="AU8299" s="50"/>
      <c r="AV8299" s="50"/>
      <c r="AW8299" s="50"/>
      <c r="AX8299" s="50"/>
      <c r="AY8299" s="50"/>
      <c r="AZ8299" s="50"/>
      <c r="BA8299" s="50"/>
      <c r="BB8299" s="50"/>
      <c r="BC8299" s="50"/>
      <c r="BD8299" s="50"/>
      <c r="BE8299" s="50"/>
      <c r="BF8299" s="50"/>
      <c r="BG8299" s="50"/>
      <c r="BH8299" s="50"/>
      <c r="BI8299" s="50"/>
      <c r="BJ8299" s="50"/>
      <c r="BK8299" s="50"/>
      <c r="BL8299" s="50"/>
      <c r="BM8299" s="50"/>
      <c r="BN8299" s="50"/>
      <c r="BO8299" s="50"/>
      <c r="BP8299" s="50"/>
      <c r="BQ8299" s="50"/>
      <c r="BR8299" s="50"/>
      <c r="BS8299" s="50"/>
      <c r="BT8299" s="50"/>
      <c r="BU8299" s="50"/>
      <c r="BV8299" s="50"/>
      <c r="BW8299" s="50"/>
      <c r="BX8299" s="50"/>
      <c r="BY8299" s="50"/>
      <c r="BZ8299" s="50"/>
      <c r="CA8299" s="50"/>
      <c r="CB8299" s="50"/>
      <c r="CC8299" s="50"/>
      <c r="CD8299" s="50"/>
      <c r="CE8299" s="50"/>
      <c r="CF8299" s="50"/>
      <c r="CG8299" s="50"/>
      <c r="CH8299" s="50"/>
      <c r="CI8299" s="50"/>
      <c r="CJ8299" s="50"/>
      <c r="CK8299" s="50"/>
      <c r="CL8299" s="50"/>
      <c r="CM8299" s="50"/>
      <c r="CN8299" s="50"/>
      <c r="CO8299" s="50"/>
      <c r="CP8299" s="50"/>
      <c r="CQ8299" s="50"/>
      <c r="CR8299" s="50"/>
      <c r="CS8299" s="50"/>
      <c r="CT8299" s="50"/>
      <c r="CU8299" s="50"/>
      <c r="CV8299" s="50"/>
      <c r="CW8299" s="50"/>
      <c r="CX8299" s="50"/>
      <c r="CY8299" s="50"/>
      <c r="CZ8299" s="50"/>
      <c r="DA8299" s="50"/>
      <c r="DB8299" s="50"/>
      <c r="DC8299" s="50"/>
      <c r="DD8299" s="50"/>
      <c r="DE8299" s="50"/>
      <c r="DF8299" s="50"/>
      <c r="DG8299" s="50"/>
    </row>
    <row r="8300" spans="1:111" x14ac:dyDescent="0.2">
      <c r="A8300" s="188"/>
      <c r="B8300" s="188"/>
      <c r="C8300" s="416"/>
      <c r="D8300" s="160"/>
      <c r="E8300" s="310"/>
      <c r="F8300" s="192"/>
      <c r="G8300" s="192"/>
      <c r="H8300" s="50"/>
      <c r="I8300" s="50"/>
      <c r="J8300" s="50"/>
      <c r="K8300" s="50"/>
      <c r="L8300" s="50"/>
      <c r="M8300" s="50"/>
      <c r="N8300" s="50"/>
      <c r="O8300" s="50"/>
      <c r="P8300" s="50"/>
      <c r="Q8300" s="50"/>
      <c r="R8300" s="50"/>
      <c r="S8300" s="50"/>
      <c r="T8300" s="50"/>
      <c r="U8300" s="50"/>
      <c r="V8300" s="50"/>
      <c r="W8300" s="50"/>
      <c r="X8300" s="50"/>
      <c r="Y8300" s="50"/>
      <c r="Z8300" s="50"/>
      <c r="AA8300" s="50"/>
      <c r="AB8300" s="50"/>
      <c r="AC8300" s="50"/>
      <c r="AD8300" s="50"/>
      <c r="AE8300" s="50"/>
      <c r="AF8300" s="50"/>
      <c r="AG8300" s="50"/>
      <c r="AH8300" s="50"/>
      <c r="AI8300" s="50"/>
      <c r="AJ8300" s="50"/>
      <c r="AK8300" s="50"/>
      <c r="AL8300" s="50"/>
      <c r="AM8300" s="50"/>
      <c r="AN8300" s="50"/>
      <c r="AO8300" s="50"/>
      <c r="AP8300" s="50"/>
      <c r="AQ8300" s="50"/>
      <c r="AR8300" s="50"/>
      <c r="AS8300" s="50"/>
      <c r="AT8300" s="50"/>
      <c r="AU8300" s="50"/>
      <c r="AV8300" s="50"/>
      <c r="AW8300" s="50"/>
      <c r="AX8300" s="50"/>
      <c r="AY8300" s="50"/>
      <c r="AZ8300" s="50"/>
      <c r="BA8300" s="50"/>
      <c r="BB8300" s="50"/>
      <c r="BC8300" s="50"/>
      <c r="BD8300" s="50"/>
      <c r="BE8300" s="50"/>
      <c r="BF8300" s="50"/>
      <c r="BG8300" s="50"/>
      <c r="BH8300" s="50"/>
      <c r="BI8300" s="50"/>
      <c r="BJ8300" s="50"/>
      <c r="BK8300" s="50"/>
      <c r="BL8300" s="50"/>
      <c r="BM8300" s="50"/>
      <c r="BN8300" s="50"/>
      <c r="BO8300" s="50"/>
      <c r="BP8300" s="50"/>
      <c r="BQ8300" s="50"/>
      <c r="BR8300" s="50"/>
      <c r="BS8300" s="50"/>
      <c r="BT8300" s="50"/>
      <c r="BU8300" s="50"/>
      <c r="BV8300" s="50"/>
      <c r="BW8300" s="50"/>
      <c r="BX8300" s="50"/>
      <c r="BY8300" s="50"/>
      <c r="BZ8300" s="50"/>
      <c r="CA8300" s="50"/>
      <c r="CB8300" s="50"/>
      <c r="CC8300" s="50"/>
      <c r="CD8300" s="50"/>
      <c r="CE8300" s="50"/>
      <c r="CF8300" s="50"/>
      <c r="CG8300" s="50"/>
      <c r="CH8300" s="50"/>
      <c r="CI8300" s="50"/>
      <c r="CJ8300" s="50"/>
      <c r="CK8300" s="50"/>
      <c r="CL8300" s="50"/>
      <c r="CM8300" s="50"/>
      <c r="CN8300" s="50"/>
      <c r="CO8300" s="50"/>
      <c r="CP8300" s="50"/>
      <c r="CQ8300" s="50"/>
      <c r="CR8300" s="50"/>
      <c r="CS8300" s="50"/>
      <c r="CT8300" s="50"/>
      <c r="CU8300" s="50"/>
      <c r="CV8300" s="50"/>
      <c r="CW8300" s="50"/>
      <c r="CX8300" s="50"/>
      <c r="CY8300" s="50"/>
      <c r="CZ8300" s="50"/>
      <c r="DA8300" s="50"/>
      <c r="DB8300" s="50"/>
      <c r="DC8300" s="50"/>
      <c r="DD8300" s="50"/>
      <c r="DE8300" s="50"/>
      <c r="DF8300" s="50"/>
      <c r="DG8300" s="50"/>
    </row>
    <row r="8301" spans="1:111" x14ac:dyDescent="0.2">
      <c r="A8301" s="188"/>
      <c r="B8301" s="188"/>
      <c r="C8301" s="416"/>
      <c r="D8301" s="160"/>
      <c r="E8301" s="310"/>
      <c r="F8301" s="192"/>
      <c r="G8301" s="192"/>
      <c r="H8301" s="50"/>
      <c r="I8301" s="50"/>
      <c r="J8301" s="50"/>
      <c r="K8301" s="50"/>
      <c r="L8301" s="50"/>
      <c r="M8301" s="50"/>
      <c r="N8301" s="50"/>
      <c r="O8301" s="50"/>
      <c r="P8301" s="50"/>
      <c r="Q8301" s="50"/>
      <c r="R8301" s="50"/>
      <c r="S8301" s="50"/>
      <c r="T8301" s="50"/>
      <c r="U8301" s="50"/>
      <c r="V8301" s="50"/>
      <c r="W8301" s="50"/>
      <c r="X8301" s="50"/>
      <c r="Y8301" s="50"/>
      <c r="Z8301" s="50"/>
      <c r="AA8301" s="50"/>
      <c r="AB8301" s="50"/>
      <c r="AC8301" s="50"/>
      <c r="AD8301" s="50"/>
      <c r="AE8301" s="50"/>
      <c r="AF8301" s="50"/>
      <c r="AG8301" s="50"/>
      <c r="AH8301" s="50"/>
      <c r="AI8301" s="50"/>
      <c r="AJ8301" s="50"/>
      <c r="AK8301" s="50"/>
      <c r="AL8301" s="50"/>
      <c r="AM8301" s="50"/>
      <c r="AN8301" s="50"/>
      <c r="AO8301" s="50"/>
      <c r="AP8301" s="50"/>
      <c r="AQ8301" s="50"/>
      <c r="AR8301" s="50"/>
      <c r="AS8301" s="50"/>
      <c r="AT8301" s="50"/>
      <c r="AU8301" s="50"/>
      <c r="AV8301" s="50"/>
      <c r="AW8301" s="50"/>
      <c r="AX8301" s="50"/>
      <c r="AY8301" s="50"/>
      <c r="AZ8301" s="50"/>
      <c r="BA8301" s="50"/>
      <c r="BB8301" s="50"/>
      <c r="BC8301" s="50"/>
      <c r="BD8301" s="50"/>
      <c r="BE8301" s="50"/>
      <c r="BF8301" s="50"/>
      <c r="BG8301" s="50"/>
      <c r="BH8301" s="50"/>
      <c r="BI8301" s="50"/>
      <c r="BJ8301" s="50"/>
      <c r="BK8301" s="50"/>
      <c r="BL8301" s="50"/>
      <c r="BM8301" s="50"/>
      <c r="BN8301" s="50"/>
      <c r="BO8301" s="50"/>
      <c r="BP8301" s="50"/>
      <c r="BQ8301" s="50"/>
      <c r="BR8301" s="50"/>
      <c r="BS8301" s="50"/>
      <c r="BT8301" s="50"/>
      <c r="BU8301" s="50"/>
      <c r="BV8301" s="50"/>
      <c r="BW8301" s="50"/>
      <c r="BX8301" s="50"/>
      <c r="BY8301" s="50"/>
      <c r="BZ8301" s="50"/>
      <c r="CA8301" s="50"/>
      <c r="CB8301" s="50"/>
      <c r="CC8301" s="50"/>
      <c r="CD8301" s="50"/>
      <c r="CE8301" s="50"/>
      <c r="CF8301" s="50"/>
      <c r="CG8301" s="50"/>
      <c r="CH8301" s="50"/>
      <c r="CI8301" s="50"/>
      <c r="CJ8301" s="50"/>
      <c r="CK8301" s="50"/>
      <c r="CL8301" s="50"/>
      <c r="CM8301" s="50"/>
      <c r="CN8301" s="50"/>
      <c r="CO8301" s="50"/>
      <c r="CP8301" s="50"/>
      <c r="CQ8301" s="50"/>
      <c r="CR8301" s="50"/>
      <c r="CS8301" s="50"/>
      <c r="CT8301" s="50"/>
      <c r="CU8301" s="50"/>
      <c r="CV8301" s="50"/>
      <c r="CW8301" s="50"/>
      <c r="CX8301" s="50"/>
      <c r="CY8301" s="50"/>
      <c r="CZ8301" s="50"/>
      <c r="DA8301" s="50"/>
      <c r="DB8301" s="50"/>
      <c r="DC8301" s="50"/>
      <c r="DD8301" s="50"/>
      <c r="DE8301" s="50"/>
      <c r="DF8301" s="50"/>
      <c r="DG8301" s="50"/>
    </row>
    <row r="8302" spans="1:111" x14ac:dyDescent="0.2">
      <c r="A8302" s="188"/>
      <c r="B8302" s="188"/>
      <c r="C8302" s="416"/>
      <c r="D8302" s="160"/>
      <c r="E8302" s="310"/>
      <c r="F8302" s="192"/>
      <c r="G8302" s="192"/>
      <c r="H8302" s="50"/>
      <c r="I8302" s="50"/>
      <c r="J8302" s="50"/>
      <c r="K8302" s="50"/>
      <c r="L8302" s="50"/>
      <c r="M8302" s="50"/>
      <c r="N8302" s="50"/>
      <c r="O8302" s="50"/>
      <c r="P8302" s="50"/>
      <c r="Q8302" s="50"/>
      <c r="R8302" s="50"/>
      <c r="S8302" s="50"/>
      <c r="T8302" s="50"/>
      <c r="U8302" s="50"/>
      <c r="V8302" s="50"/>
      <c r="W8302" s="50"/>
      <c r="X8302" s="50"/>
      <c r="Y8302" s="50"/>
      <c r="Z8302" s="50"/>
      <c r="AA8302" s="50"/>
      <c r="AB8302" s="50"/>
      <c r="AC8302" s="50"/>
      <c r="AD8302" s="50"/>
      <c r="AE8302" s="50"/>
      <c r="AF8302" s="50"/>
      <c r="AG8302" s="50"/>
      <c r="AH8302" s="50"/>
      <c r="AI8302" s="50"/>
      <c r="AJ8302" s="50"/>
      <c r="AK8302" s="50"/>
      <c r="AL8302" s="50"/>
      <c r="AM8302" s="50"/>
      <c r="AN8302" s="50"/>
      <c r="AO8302" s="50"/>
      <c r="AP8302" s="50"/>
      <c r="AQ8302" s="50"/>
      <c r="AR8302" s="50"/>
      <c r="AS8302" s="50"/>
      <c r="AT8302" s="50"/>
      <c r="AU8302" s="50"/>
      <c r="AV8302" s="50"/>
      <c r="AW8302" s="50"/>
      <c r="AX8302" s="50"/>
      <c r="AY8302" s="50"/>
      <c r="AZ8302" s="50"/>
      <c r="BA8302" s="50"/>
      <c r="BB8302" s="50"/>
      <c r="BC8302" s="50"/>
      <c r="BD8302" s="50"/>
      <c r="BE8302" s="50"/>
      <c r="BF8302" s="50"/>
      <c r="BG8302" s="50"/>
      <c r="BH8302" s="50"/>
      <c r="BI8302" s="50"/>
      <c r="BJ8302" s="50"/>
      <c r="BK8302" s="50"/>
      <c r="BL8302" s="50"/>
      <c r="BM8302" s="50"/>
      <c r="BN8302" s="50"/>
      <c r="BO8302" s="50"/>
      <c r="BP8302" s="50"/>
      <c r="BQ8302" s="50"/>
      <c r="BR8302" s="50"/>
      <c r="BS8302" s="50"/>
      <c r="BT8302" s="50"/>
      <c r="BU8302" s="50"/>
      <c r="BV8302" s="50"/>
      <c r="BW8302" s="50"/>
      <c r="BX8302" s="50"/>
      <c r="BY8302" s="50"/>
      <c r="BZ8302" s="50"/>
      <c r="CA8302" s="50"/>
      <c r="CB8302" s="50"/>
      <c r="CC8302" s="50"/>
      <c r="CD8302" s="50"/>
      <c r="CE8302" s="50"/>
      <c r="CF8302" s="50"/>
      <c r="CG8302" s="50"/>
      <c r="CH8302" s="50"/>
      <c r="CI8302" s="50"/>
      <c r="CJ8302" s="50"/>
      <c r="CK8302" s="50"/>
      <c r="CL8302" s="50"/>
      <c r="CM8302" s="50"/>
      <c r="CN8302" s="50"/>
      <c r="CO8302" s="50"/>
      <c r="CP8302" s="50"/>
      <c r="CQ8302" s="50"/>
      <c r="CR8302" s="50"/>
      <c r="CS8302" s="50"/>
      <c r="CT8302" s="50"/>
      <c r="CU8302" s="50"/>
      <c r="CV8302" s="50"/>
      <c r="CW8302" s="50"/>
      <c r="CX8302" s="50"/>
      <c r="CY8302" s="50"/>
      <c r="CZ8302" s="50"/>
      <c r="DA8302" s="50"/>
      <c r="DB8302" s="50"/>
      <c r="DC8302" s="50"/>
      <c r="DD8302" s="50"/>
      <c r="DE8302" s="50"/>
      <c r="DF8302" s="50"/>
      <c r="DG8302" s="50"/>
    </row>
    <row r="8303" spans="1:111" x14ac:dyDescent="0.2">
      <c r="A8303" s="188"/>
      <c r="B8303" s="188"/>
      <c r="C8303" s="416"/>
      <c r="D8303" s="160"/>
      <c r="E8303" s="310"/>
      <c r="F8303" s="192"/>
      <c r="G8303" s="192"/>
      <c r="H8303" s="50"/>
      <c r="I8303" s="50"/>
      <c r="J8303" s="50"/>
      <c r="K8303" s="50"/>
      <c r="L8303" s="50"/>
      <c r="M8303" s="50"/>
      <c r="N8303" s="50"/>
      <c r="O8303" s="50"/>
      <c r="P8303" s="50"/>
      <c r="Q8303" s="50"/>
      <c r="R8303" s="50"/>
      <c r="S8303" s="50"/>
      <c r="T8303" s="50"/>
      <c r="U8303" s="50"/>
      <c r="V8303" s="50"/>
      <c r="W8303" s="50"/>
      <c r="X8303" s="50"/>
      <c r="Y8303" s="50"/>
      <c r="Z8303" s="50"/>
      <c r="AA8303" s="50"/>
      <c r="AB8303" s="50"/>
      <c r="AC8303" s="50"/>
      <c r="AD8303" s="50"/>
      <c r="AE8303" s="50"/>
      <c r="AF8303" s="50"/>
      <c r="AG8303" s="50"/>
      <c r="AH8303" s="50"/>
      <c r="AI8303" s="50"/>
      <c r="AJ8303" s="50"/>
      <c r="AK8303" s="50"/>
      <c r="AL8303" s="50"/>
      <c r="AM8303" s="50"/>
      <c r="AN8303" s="50"/>
      <c r="AO8303" s="50"/>
      <c r="AP8303" s="50"/>
      <c r="AQ8303" s="50"/>
      <c r="AR8303" s="50"/>
      <c r="AS8303" s="50"/>
      <c r="AT8303" s="50"/>
      <c r="AU8303" s="50"/>
      <c r="AV8303" s="50"/>
      <c r="AW8303" s="50"/>
      <c r="AX8303" s="50"/>
      <c r="AY8303" s="50"/>
      <c r="AZ8303" s="50"/>
      <c r="BA8303" s="50"/>
      <c r="BB8303" s="50"/>
      <c r="BC8303" s="50"/>
      <c r="BD8303" s="50"/>
      <c r="BE8303" s="50"/>
      <c r="BF8303" s="50"/>
      <c r="BG8303" s="50"/>
      <c r="BH8303" s="50"/>
      <c r="BI8303" s="50"/>
      <c r="BJ8303" s="50"/>
      <c r="BK8303" s="50"/>
      <c r="BL8303" s="50"/>
      <c r="BM8303" s="50"/>
      <c r="BN8303" s="50"/>
      <c r="BO8303" s="50"/>
      <c r="BP8303" s="50"/>
      <c r="BQ8303" s="50"/>
      <c r="BR8303" s="50"/>
      <c r="BS8303" s="50"/>
      <c r="BT8303" s="50"/>
      <c r="BU8303" s="50"/>
      <c r="BV8303" s="50"/>
      <c r="BW8303" s="50"/>
      <c r="BX8303" s="50"/>
      <c r="BY8303" s="50"/>
      <c r="BZ8303" s="50"/>
      <c r="CA8303" s="50"/>
      <c r="CB8303" s="50"/>
      <c r="CC8303" s="50"/>
      <c r="CD8303" s="50"/>
      <c r="CE8303" s="50"/>
      <c r="CF8303" s="50"/>
      <c r="CG8303" s="50"/>
      <c r="CH8303" s="50"/>
      <c r="CI8303" s="50"/>
      <c r="CJ8303" s="50"/>
      <c r="CK8303" s="50"/>
      <c r="CL8303" s="50"/>
      <c r="CM8303" s="50"/>
      <c r="CN8303" s="50"/>
      <c r="CO8303" s="50"/>
      <c r="CP8303" s="50"/>
      <c r="CQ8303" s="50"/>
      <c r="CR8303" s="50"/>
      <c r="CS8303" s="50"/>
      <c r="CT8303" s="50"/>
      <c r="CU8303" s="50"/>
      <c r="CV8303" s="50"/>
      <c r="CW8303" s="50"/>
      <c r="CX8303" s="50"/>
      <c r="CY8303" s="50"/>
      <c r="CZ8303" s="50"/>
      <c r="DA8303" s="50"/>
      <c r="DB8303" s="50"/>
      <c r="DC8303" s="50"/>
      <c r="DD8303" s="50"/>
      <c r="DE8303" s="50"/>
      <c r="DF8303" s="50"/>
      <c r="DG8303" s="50"/>
    </row>
    <row r="8304" spans="1:111" x14ac:dyDescent="0.2">
      <c r="A8304" s="188"/>
      <c r="B8304" s="188"/>
      <c r="C8304" s="416"/>
      <c r="D8304" s="160"/>
      <c r="E8304" s="310"/>
      <c r="F8304" s="192"/>
      <c r="G8304" s="192"/>
      <c r="H8304" s="50"/>
      <c r="I8304" s="50"/>
      <c r="J8304" s="50"/>
      <c r="K8304" s="50"/>
      <c r="L8304" s="50"/>
      <c r="M8304" s="50"/>
      <c r="N8304" s="50"/>
      <c r="O8304" s="50"/>
      <c r="P8304" s="50"/>
      <c r="Q8304" s="50"/>
      <c r="R8304" s="50"/>
      <c r="S8304" s="50"/>
      <c r="T8304" s="50"/>
      <c r="U8304" s="50"/>
      <c r="V8304" s="50"/>
      <c r="W8304" s="50"/>
      <c r="X8304" s="50"/>
      <c r="Y8304" s="50"/>
      <c r="Z8304" s="50"/>
      <c r="AA8304" s="50"/>
      <c r="AB8304" s="50"/>
      <c r="AC8304" s="50"/>
      <c r="AD8304" s="50"/>
      <c r="AE8304" s="50"/>
      <c r="AF8304" s="50"/>
      <c r="AG8304" s="50"/>
      <c r="AH8304" s="50"/>
      <c r="AI8304" s="50"/>
      <c r="AJ8304" s="50"/>
      <c r="AK8304" s="50"/>
      <c r="AL8304" s="50"/>
      <c r="AM8304" s="50"/>
      <c r="AN8304" s="50"/>
      <c r="AO8304" s="50"/>
      <c r="AP8304" s="50"/>
      <c r="AQ8304" s="50"/>
      <c r="AR8304" s="50"/>
      <c r="AS8304" s="50"/>
      <c r="AT8304" s="50"/>
      <c r="AU8304" s="50"/>
      <c r="AV8304" s="50"/>
      <c r="AW8304" s="50"/>
      <c r="AX8304" s="50"/>
      <c r="AY8304" s="50"/>
      <c r="AZ8304" s="50"/>
      <c r="BA8304" s="50"/>
      <c r="BB8304" s="50"/>
      <c r="BC8304" s="50"/>
      <c r="BD8304" s="50"/>
      <c r="BE8304" s="50"/>
      <c r="BF8304" s="50"/>
      <c r="BG8304" s="50"/>
      <c r="BH8304" s="50"/>
      <c r="BI8304" s="50"/>
      <c r="BJ8304" s="50"/>
      <c r="BK8304" s="50"/>
      <c r="BL8304" s="50"/>
      <c r="BM8304" s="50"/>
      <c r="BN8304" s="50"/>
      <c r="BO8304" s="50"/>
      <c r="BP8304" s="50"/>
      <c r="BQ8304" s="50"/>
      <c r="BR8304" s="50"/>
      <c r="BS8304" s="50"/>
      <c r="BT8304" s="50"/>
      <c r="BU8304" s="50"/>
      <c r="BV8304" s="50"/>
      <c r="BW8304" s="50"/>
      <c r="BX8304" s="50"/>
      <c r="BY8304" s="50"/>
      <c r="BZ8304" s="50"/>
      <c r="CA8304" s="50"/>
      <c r="CB8304" s="50"/>
      <c r="CC8304" s="50"/>
      <c r="CD8304" s="50"/>
      <c r="CE8304" s="50"/>
      <c r="CF8304" s="50"/>
      <c r="CG8304" s="50"/>
      <c r="CH8304" s="50"/>
      <c r="CI8304" s="50"/>
      <c r="CJ8304" s="50"/>
      <c r="CK8304" s="50"/>
      <c r="CL8304" s="50"/>
      <c r="CM8304" s="50"/>
      <c r="CN8304" s="50"/>
      <c r="CO8304" s="50"/>
      <c r="CP8304" s="50"/>
      <c r="CQ8304" s="50"/>
      <c r="CR8304" s="50"/>
      <c r="CS8304" s="50"/>
      <c r="CT8304" s="50"/>
      <c r="CU8304" s="50"/>
      <c r="CV8304" s="50"/>
      <c r="CW8304" s="50"/>
      <c r="CX8304" s="50"/>
      <c r="CY8304" s="50"/>
      <c r="CZ8304" s="50"/>
      <c r="DA8304" s="50"/>
      <c r="DB8304" s="50"/>
      <c r="DC8304" s="50"/>
      <c r="DD8304" s="50"/>
      <c r="DE8304" s="50"/>
      <c r="DF8304" s="50"/>
      <c r="DG8304" s="50"/>
    </row>
    <row r="8305" spans="1:111" x14ac:dyDescent="0.2">
      <c r="A8305" s="188"/>
      <c r="B8305" s="188"/>
      <c r="C8305" s="416"/>
      <c r="D8305" s="160"/>
      <c r="E8305" s="310"/>
      <c r="F8305" s="192"/>
      <c r="G8305" s="192"/>
      <c r="H8305" s="50"/>
      <c r="I8305" s="50"/>
      <c r="J8305" s="50"/>
      <c r="K8305" s="50"/>
      <c r="L8305" s="50"/>
      <c r="M8305" s="50"/>
      <c r="N8305" s="50"/>
      <c r="O8305" s="50"/>
      <c r="P8305" s="50"/>
      <c r="Q8305" s="50"/>
      <c r="R8305" s="50"/>
      <c r="S8305" s="50"/>
      <c r="T8305" s="50"/>
      <c r="U8305" s="50"/>
      <c r="V8305" s="50"/>
      <c r="W8305" s="50"/>
      <c r="X8305" s="50"/>
      <c r="Y8305" s="50"/>
      <c r="Z8305" s="50"/>
      <c r="AA8305" s="50"/>
      <c r="AB8305" s="50"/>
      <c r="AC8305" s="50"/>
      <c r="AD8305" s="50"/>
      <c r="AE8305" s="50"/>
      <c r="AF8305" s="50"/>
      <c r="AG8305" s="50"/>
      <c r="AH8305" s="50"/>
      <c r="AI8305" s="50"/>
      <c r="AJ8305" s="50"/>
      <c r="AK8305" s="50"/>
      <c r="AL8305" s="50"/>
      <c r="AM8305" s="50"/>
      <c r="AN8305" s="50"/>
      <c r="AO8305" s="50"/>
      <c r="AP8305" s="50"/>
      <c r="AQ8305" s="50"/>
      <c r="AR8305" s="50"/>
      <c r="AS8305" s="50"/>
      <c r="AT8305" s="50"/>
      <c r="AU8305" s="50"/>
      <c r="AV8305" s="50"/>
      <c r="AW8305" s="50"/>
      <c r="AX8305" s="50"/>
      <c r="AY8305" s="50"/>
      <c r="AZ8305" s="50"/>
      <c r="BA8305" s="50"/>
      <c r="BB8305" s="50"/>
      <c r="BC8305" s="50"/>
      <c r="BD8305" s="50"/>
      <c r="BE8305" s="50"/>
      <c r="BF8305" s="50"/>
      <c r="BG8305" s="50"/>
      <c r="BH8305" s="50"/>
      <c r="BI8305" s="50"/>
      <c r="BJ8305" s="50"/>
      <c r="BK8305" s="50"/>
      <c r="BL8305" s="50"/>
      <c r="BM8305" s="50"/>
      <c r="BN8305" s="50"/>
      <c r="BO8305" s="50"/>
      <c r="BP8305" s="50"/>
      <c r="BQ8305" s="50"/>
      <c r="BR8305" s="50"/>
      <c r="BS8305" s="50"/>
      <c r="BT8305" s="50"/>
      <c r="BU8305" s="50"/>
      <c r="BV8305" s="50"/>
      <c r="BW8305" s="50"/>
      <c r="BX8305" s="50"/>
      <c r="BY8305" s="50"/>
      <c r="BZ8305" s="50"/>
      <c r="CA8305" s="50"/>
      <c r="CB8305" s="50"/>
      <c r="CC8305" s="50"/>
      <c r="CD8305" s="50"/>
      <c r="CE8305" s="50"/>
      <c r="CF8305" s="50"/>
      <c r="CG8305" s="50"/>
      <c r="CH8305" s="50"/>
      <c r="CI8305" s="50"/>
      <c r="CJ8305" s="50"/>
      <c r="CK8305" s="50"/>
      <c r="CL8305" s="50"/>
      <c r="CM8305" s="50"/>
      <c r="CN8305" s="50"/>
      <c r="CO8305" s="50"/>
      <c r="CP8305" s="50"/>
      <c r="CQ8305" s="50"/>
      <c r="CR8305" s="50"/>
      <c r="CS8305" s="50"/>
      <c r="CT8305" s="50"/>
      <c r="CU8305" s="50"/>
      <c r="CV8305" s="50"/>
      <c r="CW8305" s="50"/>
      <c r="CX8305" s="50"/>
      <c r="CY8305" s="50"/>
      <c r="CZ8305" s="50"/>
      <c r="DA8305" s="50"/>
      <c r="DB8305" s="50"/>
      <c r="DC8305" s="50"/>
      <c r="DD8305" s="50"/>
      <c r="DE8305" s="50"/>
      <c r="DF8305" s="50"/>
      <c r="DG8305" s="50"/>
    </row>
    <row r="8306" spans="1:111" x14ac:dyDescent="0.2">
      <c r="A8306" s="188"/>
      <c r="B8306" s="188"/>
      <c r="C8306" s="416"/>
      <c r="D8306" s="160"/>
      <c r="E8306" s="310"/>
      <c r="F8306" s="192"/>
      <c r="G8306" s="192"/>
      <c r="H8306" s="50"/>
      <c r="I8306" s="50"/>
      <c r="J8306" s="50"/>
      <c r="K8306" s="50"/>
      <c r="L8306" s="50"/>
      <c r="M8306" s="50"/>
      <c r="N8306" s="50"/>
      <c r="O8306" s="50"/>
      <c r="P8306" s="50"/>
      <c r="Q8306" s="50"/>
      <c r="R8306" s="50"/>
      <c r="S8306" s="50"/>
      <c r="T8306" s="50"/>
      <c r="U8306" s="50"/>
      <c r="V8306" s="50"/>
      <c r="W8306" s="50"/>
      <c r="X8306" s="50"/>
      <c r="Y8306" s="50"/>
      <c r="Z8306" s="50"/>
      <c r="AA8306" s="50"/>
      <c r="AB8306" s="50"/>
      <c r="AC8306" s="50"/>
      <c r="AD8306" s="50"/>
      <c r="AE8306" s="50"/>
      <c r="AF8306" s="50"/>
      <c r="AG8306" s="50"/>
      <c r="AH8306" s="50"/>
      <c r="AI8306" s="50"/>
      <c r="AJ8306" s="50"/>
      <c r="AK8306" s="50"/>
      <c r="AL8306" s="50"/>
      <c r="AM8306" s="50"/>
      <c r="AN8306" s="50"/>
      <c r="AO8306" s="50"/>
      <c r="AP8306" s="50"/>
      <c r="AQ8306" s="50"/>
      <c r="AR8306" s="50"/>
      <c r="AS8306" s="50"/>
      <c r="AT8306" s="50"/>
      <c r="AU8306" s="50"/>
      <c r="AV8306" s="50"/>
      <c r="AW8306" s="50"/>
      <c r="AX8306" s="50"/>
      <c r="AY8306" s="50"/>
      <c r="AZ8306" s="50"/>
      <c r="BA8306" s="50"/>
      <c r="BB8306" s="50"/>
      <c r="BC8306" s="50"/>
      <c r="BD8306" s="50"/>
      <c r="BE8306" s="50"/>
      <c r="BF8306" s="50"/>
      <c r="BG8306" s="50"/>
      <c r="BH8306" s="50"/>
      <c r="BI8306" s="50"/>
      <c r="BJ8306" s="50"/>
      <c r="BK8306" s="50"/>
      <c r="BL8306" s="50"/>
      <c r="BM8306" s="50"/>
      <c r="BN8306" s="50"/>
      <c r="BO8306" s="50"/>
      <c r="BP8306" s="50"/>
      <c r="BQ8306" s="50"/>
      <c r="BR8306" s="50"/>
      <c r="BS8306" s="50"/>
      <c r="BT8306" s="50"/>
      <c r="BU8306" s="50"/>
      <c r="BV8306" s="50"/>
      <c r="BW8306" s="50"/>
      <c r="BX8306" s="50"/>
      <c r="BY8306" s="50"/>
      <c r="BZ8306" s="50"/>
      <c r="CA8306" s="50"/>
      <c r="CB8306" s="50"/>
      <c r="CC8306" s="50"/>
      <c r="CD8306" s="50"/>
      <c r="CE8306" s="50"/>
      <c r="CF8306" s="50"/>
      <c r="CG8306" s="50"/>
      <c r="CH8306" s="50"/>
      <c r="CI8306" s="50"/>
      <c r="CJ8306" s="50"/>
      <c r="CK8306" s="50"/>
      <c r="CL8306" s="50"/>
      <c r="CM8306" s="50"/>
      <c r="CN8306" s="50"/>
      <c r="CO8306" s="50"/>
      <c r="CP8306" s="50"/>
      <c r="CQ8306" s="50"/>
      <c r="CR8306" s="50"/>
      <c r="CS8306" s="50"/>
      <c r="CT8306" s="50"/>
      <c r="CU8306" s="50"/>
      <c r="CV8306" s="50"/>
      <c r="CW8306" s="50"/>
      <c r="CX8306" s="50"/>
      <c r="CY8306" s="50"/>
      <c r="CZ8306" s="50"/>
      <c r="DA8306" s="50"/>
      <c r="DB8306" s="50"/>
      <c r="DC8306" s="50"/>
      <c r="DD8306" s="50"/>
      <c r="DE8306" s="50"/>
      <c r="DF8306" s="50"/>
      <c r="DG8306" s="50"/>
    </row>
    <row r="8307" spans="1:111" x14ac:dyDescent="0.2">
      <c r="A8307" s="188"/>
      <c r="B8307" s="188"/>
      <c r="C8307" s="416"/>
      <c r="D8307" s="160"/>
      <c r="E8307" s="310"/>
      <c r="F8307" s="192"/>
      <c r="G8307" s="192"/>
      <c r="H8307" s="50"/>
      <c r="I8307" s="50"/>
      <c r="J8307" s="50"/>
      <c r="K8307" s="50"/>
      <c r="L8307" s="50"/>
      <c r="M8307" s="50"/>
      <c r="N8307" s="50"/>
      <c r="O8307" s="50"/>
      <c r="P8307" s="50"/>
      <c r="Q8307" s="50"/>
      <c r="R8307" s="50"/>
      <c r="S8307" s="50"/>
      <c r="T8307" s="50"/>
      <c r="U8307" s="50"/>
      <c r="V8307" s="50"/>
      <c r="W8307" s="50"/>
      <c r="X8307" s="50"/>
      <c r="Y8307" s="50"/>
      <c r="Z8307" s="50"/>
      <c r="AA8307" s="50"/>
      <c r="AB8307" s="50"/>
      <c r="AC8307" s="50"/>
      <c r="AD8307" s="50"/>
      <c r="AE8307" s="50"/>
      <c r="AF8307" s="50"/>
      <c r="AG8307" s="50"/>
      <c r="AH8307" s="50"/>
      <c r="AI8307" s="50"/>
      <c r="AJ8307" s="50"/>
      <c r="AK8307" s="50"/>
      <c r="AL8307" s="50"/>
      <c r="AM8307" s="50"/>
      <c r="AN8307" s="50"/>
      <c r="AO8307" s="50"/>
      <c r="AP8307" s="50"/>
      <c r="AQ8307" s="50"/>
      <c r="AR8307" s="50"/>
      <c r="AS8307" s="50"/>
      <c r="AT8307" s="50"/>
      <c r="AU8307" s="50"/>
      <c r="AV8307" s="50"/>
      <c r="AW8307" s="50"/>
      <c r="AX8307" s="50"/>
      <c r="AY8307" s="50"/>
      <c r="AZ8307" s="50"/>
      <c r="BA8307" s="50"/>
      <c r="BB8307" s="50"/>
      <c r="BC8307" s="50"/>
      <c r="BD8307" s="50"/>
      <c r="BE8307" s="50"/>
      <c r="BF8307" s="50"/>
      <c r="BG8307" s="50"/>
      <c r="BH8307" s="50"/>
      <c r="BI8307" s="50"/>
      <c r="BJ8307" s="50"/>
      <c r="BK8307" s="50"/>
      <c r="BL8307" s="50"/>
      <c r="BM8307" s="50"/>
      <c r="BN8307" s="50"/>
      <c r="BO8307" s="50"/>
      <c r="BP8307" s="50"/>
      <c r="BQ8307" s="50"/>
      <c r="BR8307" s="50"/>
      <c r="BS8307" s="50"/>
      <c r="BT8307" s="50"/>
      <c r="BU8307" s="50"/>
      <c r="BV8307" s="50"/>
      <c r="BW8307" s="50"/>
      <c r="BX8307" s="50"/>
      <c r="BY8307" s="50"/>
      <c r="BZ8307" s="50"/>
      <c r="CA8307" s="50"/>
      <c r="CB8307" s="50"/>
      <c r="CC8307" s="50"/>
      <c r="CD8307" s="50"/>
      <c r="CE8307" s="50"/>
      <c r="CF8307" s="50"/>
      <c r="CG8307" s="50"/>
      <c r="CH8307" s="50"/>
      <c r="CI8307" s="50"/>
      <c r="CJ8307" s="50"/>
      <c r="CK8307" s="50"/>
      <c r="CL8307" s="50"/>
      <c r="CM8307" s="50"/>
      <c r="CN8307" s="50"/>
      <c r="CO8307" s="50"/>
      <c r="CP8307" s="50"/>
      <c r="CQ8307" s="50"/>
      <c r="CR8307" s="50"/>
      <c r="CS8307" s="50"/>
      <c r="CT8307" s="50"/>
      <c r="CU8307" s="50"/>
      <c r="CV8307" s="50"/>
      <c r="CW8307" s="50"/>
      <c r="CX8307" s="50"/>
      <c r="CY8307" s="50"/>
      <c r="CZ8307" s="50"/>
      <c r="DA8307" s="50"/>
      <c r="DB8307" s="50"/>
      <c r="DC8307" s="50"/>
      <c r="DD8307" s="50"/>
      <c r="DE8307" s="50"/>
      <c r="DF8307" s="50"/>
      <c r="DG8307" s="50"/>
    </row>
    <row r="8308" spans="1:111" x14ac:dyDescent="0.2">
      <c r="A8308" s="188"/>
      <c r="B8308" s="188"/>
      <c r="C8308" s="416"/>
      <c r="D8308" s="160"/>
      <c r="E8308" s="310"/>
      <c r="F8308" s="192"/>
      <c r="G8308" s="192"/>
      <c r="H8308" s="50"/>
      <c r="I8308" s="50"/>
      <c r="J8308" s="50"/>
      <c r="K8308" s="50"/>
      <c r="L8308" s="50"/>
      <c r="M8308" s="50"/>
      <c r="N8308" s="50"/>
      <c r="O8308" s="50"/>
      <c r="P8308" s="50"/>
      <c r="Q8308" s="50"/>
      <c r="R8308" s="50"/>
      <c r="S8308" s="50"/>
      <c r="T8308" s="50"/>
      <c r="U8308" s="50"/>
      <c r="V8308" s="50"/>
      <c r="W8308" s="50"/>
      <c r="X8308" s="50"/>
      <c r="Y8308" s="50"/>
      <c r="Z8308" s="50"/>
      <c r="AA8308" s="50"/>
      <c r="AB8308" s="50"/>
      <c r="AC8308" s="50"/>
      <c r="AD8308" s="50"/>
      <c r="AE8308" s="50"/>
      <c r="AF8308" s="50"/>
      <c r="AG8308" s="50"/>
      <c r="AH8308" s="50"/>
      <c r="AI8308" s="50"/>
      <c r="AJ8308" s="50"/>
      <c r="AK8308" s="50"/>
      <c r="AL8308" s="50"/>
      <c r="AM8308" s="50"/>
      <c r="AN8308" s="50"/>
      <c r="AO8308" s="50"/>
      <c r="AP8308" s="50"/>
      <c r="AQ8308" s="50"/>
      <c r="AR8308" s="50"/>
      <c r="AS8308" s="50"/>
      <c r="AT8308" s="50"/>
      <c r="AU8308" s="50"/>
      <c r="AV8308" s="50"/>
      <c r="AW8308" s="50"/>
      <c r="AX8308" s="50"/>
      <c r="AY8308" s="50"/>
      <c r="AZ8308" s="50"/>
      <c r="BA8308" s="50"/>
      <c r="BB8308" s="50"/>
      <c r="BC8308" s="50"/>
      <c r="BD8308" s="50"/>
      <c r="BE8308" s="50"/>
      <c r="BF8308" s="50"/>
      <c r="BG8308" s="50"/>
      <c r="BH8308" s="50"/>
      <c r="BI8308" s="50"/>
      <c r="BJ8308" s="50"/>
      <c r="BK8308" s="50"/>
      <c r="BL8308" s="50"/>
      <c r="BM8308" s="50"/>
      <c r="BN8308" s="50"/>
      <c r="BO8308" s="50"/>
      <c r="BP8308" s="50"/>
      <c r="BQ8308" s="50"/>
      <c r="BR8308" s="50"/>
      <c r="BS8308" s="50"/>
      <c r="BT8308" s="50"/>
      <c r="BU8308" s="50"/>
      <c r="BV8308" s="50"/>
      <c r="BW8308" s="50"/>
      <c r="BX8308" s="50"/>
      <c r="BY8308" s="50"/>
      <c r="BZ8308" s="50"/>
      <c r="CA8308" s="50"/>
      <c r="CB8308" s="50"/>
      <c r="CC8308" s="50"/>
      <c r="CD8308" s="50"/>
      <c r="CE8308" s="50"/>
      <c r="CF8308" s="50"/>
      <c r="CG8308" s="50"/>
      <c r="CH8308" s="50"/>
      <c r="CI8308" s="50"/>
      <c r="CJ8308" s="50"/>
      <c r="CK8308" s="50"/>
      <c r="CL8308" s="50"/>
      <c r="CM8308" s="50"/>
      <c r="CN8308" s="50"/>
      <c r="CO8308" s="50"/>
      <c r="CP8308" s="50"/>
      <c r="CQ8308" s="50"/>
      <c r="CR8308" s="50"/>
      <c r="CS8308" s="50"/>
      <c r="CT8308" s="50"/>
      <c r="CU8308" s="50"/>
      <c r="CV8308" s="50"/>
      <c r="CW8308" s="50"/>
      <c r="CX8308" s="50"/>
      <c r="CY8308" s="50"/>
      <c r="CZ8308" s="50"/>
      <c r="DA8308" s="50"/>
      <c r="DB8308" s="50"/>
      <c r="DC8308" s="50"/>
      <c r="DD8308" s="50"/>
      <c r="DE8308" s="50"/>
      <c r="DF8308" s="50"/>
      <c r="DG8308" s="50"/>
    </row>
    <row r="8309" spans="1:111" x14ac:dyDescent="0.2">
      <c r="A8309" s="188"/>
      <c r="B8309" s="188"/>
      <c r="C8309" s="416"/>
      <c r="D8309" s="160"/>
      <c r="E8309" s="310"/>
      <c r="F8309" s="192"/>
      <c r="G8309" s="192"/>
      <c r="H8309" s="50"/>
      <c r="I8309" s="50"/>
      <c r="J8309" s="50"/>
      <c r="K8309" s="50"/>
      <c r="L8309" s="50"/>
      <c r="M8309" s="50"/>
      <c r="N8309" s="50"/>
      <c r="O8309" s="50"/>
      <c r="P8309" s="50"/>
      <c r="Q8309" s="50"/>
      <c r="R8309" s="50"/>
      <c r="S8309" s="50"/>
      <c r="T8309" s="50"/>
      <c r="U8309" s="50"/>
      <c r="V8309" s="50"/>
      <c r="W8309" s="50"/>
      <c r="X8309" s="50"/>
      <c r="Y8309" s="50"/>
      <c r="Z8309" s="50"/>
      <c r="AA8309" s="50"/>
      <c r="AB8309" s="50"/>
      <c r="AC8309" s="50"/>
      <c r="AD8309" s="50"/>
      <c r="AE8309" s="50"/>
      <c r="AF8309" s="50"/>
      <c r="AG8309" s="50"/>
      <c r="AH8309" s="50"/>
      <c r="AI8309" s="50"/>
      <c r="AJ8309" s="50"/>
      <c r="AK8309" s="50"/>
      <c r="AL8309" s="50"/>
      <c r="AM8309" s="50"/>
      <c r="AN8309" s="50"/>
      <c r="AO8309" s="50"/>
      <c r="AP8309" s="50"/>
      <c r="AQ8309" s="50"/>
      <c r="AR8309" s="50"/>
      <c r="AS8309" s="50"/>
      <c r="AT8309" s="50"/>
      <c r="AU8309" s="50"/>
      <c r="AV8309" s="50"/>
      <c r="AW8309" s="50"/>
      <c r="AX8309" s="50"/>
      <c r="AY8309" s="50"/>
      <c r="AZ8309" s="50"/>
      <c r="BA8309" s="50"/>
      <c r="BB8309" s="50"/>
      <c r="BC8309" s="50"/>
      <c r="BD8309" s="50"/>
      <c r="BE8309" s="50"/>
      <c r="BF8309" s="50"/>
      <c r="BG8309" s="50"/>
      <c r="BH8309" s="50"/>
      <c r="BI8309" s="50"/>
      <c r="BJ8309" s="50"/>
      <c r="BK8309" s="50"/>
      <c r="BL8309" s="50"/>
      <c r="BM8309" s="50"/>
      <c r="BN8309" s="50"/>
      <c r="BO8309" s="50"/>
      <c r="BP8309" s="50"/>
      <c r="BQ8309" s="50"/>
      <c r="BR8309" s="50"/>
      <c r="BS8309" s="50"/>
      <c r="BT8309" s="50"/>
      <c r="BU8309" s="50"/>
      <c r="BV8309" s="50"/>
      <c r="BW8309" s="50"/>
      <c r="BX8309" s="50"/>
      <c r="BY8309" s="50"/>
      <c r="BZ8309" s="50"/>
      <c r="CA8309" s="50"/>
      <c r="CB8309" s="50"/>
      <c r="CC8309" s="50"/>
      <c r="CD8309" s="50"/>
      <c r="CE8309" s="50"/>
      <c r="CF8309" s="50"/>
      <c r="CG8309" s="50"/>
      <c r="CH8309" s="50"/>
      <c r="CI8309" s="50"/>
      <c r="CJ8309" s="50"/>
      <c r="CK8309" s="50"/>
      <c r="CL8309" s="50"/>
      <c r="CM8309" s="50"/>
      <c r="CN8309" s="50"/>
      <c r="CO8309" s="50"/>
      <c r="CP8309" s="50"/>
      <c r="CQ8309" s="50"/>
      <c r="CR8309" s="50"/>
      <c r="CS8309" s="50"/>
      <c r="CT8309" s="50"/>
      <c r="CU8309" s="50"/>
      <c r="CV8309" s="50"/>
      <c r="CW8309" s="50"/>
      <c r="CX8309" s="50"/>
      <c r="CY8309" s="50"/>
      <c r="CZ8309" s="50"/>
      <c r="DA8309" s="50"/>
      <c r="DB8309" s="50"/>
      <c r="DC8309" s="50"/>
      <c r="DD8309" s="50"/>
      <c r="DE8309" s="50"/>
      <c r="DF8309" s="50"/>
      <c r="DG8309" s="50"/>
    </row>
    <row r="8310" spans="1:111" x14ac:dyDescent="0.2">
      <c r="A8310" s="188"/>
      <c r="B8310" s="188"/>
      <c r="C8310" s="416"/>
      <c r="D8310" s="160"/>
      <c r="E8310" s="310"/>
      <c r="F8310" s="192"/>
      <c r="G8310" s="192"/>
      <c r="H8310" s="50"/>
      <c r="I8310" s="50"/>
      <c r="J8310" s="50"/>
      <c r="K8310" s="50"/>
      <c r="L8310" s="50"/>
      <c r="M8310" s="50"/>
      <c r="N8310" s="50"/>
      <c r="O8310" s="50"/>
      <c r="P8310" s="50"/>
      <c r="Q8310" s="50"/>
      <c r="R8310" s="50"/>
      <c r="S8310" s="50"/>
      <c r="T8310" s="50"/>
      <c r="U8310" s="50"/>
      <c r="V8310" s="50"/>
      <c r="W8310" s="50"/>
      <c r="X8310" s="50"/>
      <c r="Y8310" s="50"/>
      <c r="Z8310" s="50"/>
      <c r="AA8310" s="50"/>
      <c r="AB8310" s="50"/>
      <c r="AC8310" s="50"/>
      <c r="AD8310" s="50"/>
      <c r="AE8310" s="50"/>
      <c r="AF8310" s="50"/>
      <c r="AG8310" s="50"/>
      <c r="AH8310" s="50"/>
      <c r="AI8310" s="50"/>
      <c r="AJ8310" s="50"/>
      <c r="AK8310" s="50"/>
      <c r="AL8310" s="50"/>
      <c r="AM8310" s="50"/>
      <c r="AN8310" s="50"/>
      <c r="AO8310" s="50"/>
      <c r="AP8310" s="50"/>
      <c r="AQ8310" s="50"/>
      <c r="AR8310" s="50"/>
      <c r="AS8310" s="50"/>
      <c r="AT8310" s="50"/>
      <c r="AU8310" s="50"/>
      <c r="AV8310" s="50"/>
      <c r="AW8310" s="50"/>
      <c r="AX8310" s="50"/>
      <c r="AY8310" s="50"/>
      <c r="AZ8310" s="50"/>
      <c r="BA8310" s="50"/>
      <c r="BB8310" s="50"/>
      <c r="BC8310" s="50"/>
      <c r="BD8310" s="50"/>
      <c r="BE8310" s="50"/>
      <c r="BF8310" s="50"/>
      <c r="BG8310" s="50"/>
      <c r="BH8310" s="50"/>
      <c r="BI8310" s="50"/>
      <c r="BJ8310" s="50"/>
      <c r="BK8310" s="50"/>
      <c r="BL8310" s="50"/>
      <c r="BM8310" s="50"/>
      <c r="BN8310" s="50"/>
      <c r="BO8310" s="50"/>
      <c r="BP8310" s="50"/>
      <c r="BQ8310" s="50"/>
      <c r="BR8310" s="50"/>
      <c r="BS8310" s="50"/>
      <c r="BT8310" s="50"/>
      <c r="BU8310" s="50"/>
      <c r="BV8310" s="50"/>
      <c r="BW8310" s="50"/>
      <c r="BX8310" s="50"/>
      <c r="BY8310" s="50"/>
      <c r="BZ8310" s="50"/>
      <c r="CA8310" s="50"/>
      <c r="CB8310" s="50"/>
      <c r="CC8310" s="50"/>
      <c r="CD8310" s="50"/>
      <c r="CE8310" s="50"/>
      <c r="CF8310" s="50"/>
      <c r="CG8310" s="50"/>
      <c r="CH8310" s="50"/>
      <c r="CI8310" s="50"/>
      <c r="CJ8310" s="50"/>
      <c r="CK8310" s="50"/>
      <c r="CL8310" s="50"/>
      <c r="CM8310" s="50"/>
      <c r="CN8310" s="50"/>
      <c r="CO8310" s="50"/>
      <c r="CP8310" s="50"/>
      <c r="CQ8310" s="50"/>
      <c r="CR8310" s="50"/>
      <c r="CS8310" s="50"/>
      <c r="CT8310" s="50"/>
      <c r="CU8310" s="50"/>
      <c r="CV8310" s="50"/>
      <c r="CW8310" s="50"/>
      <c r="CX8310" s="50"/>
      <c r="CY8310" s="50"/>
      <c r="CZ8310" s="50"/>
      <c r="DA8310" s="50"/>
      <c r="DB8310" s="50"/>
      <c r="DC8310" s="50"/>
      <c r="DD8310" s="50"/>
      <c r="DE8310" s="50"/>
      <c r="DF8310" s="50"/>
      <c r="DG8310" s="50"/>
    </row>
    <row r="8311" spans="1:111" x14ac:dyDescent="0.2">
      <c r="A8311" s="188"/>
      <c r="B8311" s="188"/>
      <c r="C8311" s="416"/>
      <c r="D8311" s="160"/>
      <c r="E8311" s="310"/>
      <c r="F8311" s="192"/>
      <c r="G8311" s="192"/>
      <c r="H8311" s="50"/>
      <c r="I8311" s="50"/>
      <c r="J8311" s="50"/>
      <c r="K8311" s="50"/>
      <c r="L8311" s="50"/>
      <c r="M8311" s="50"/>
      <c r="N8311" s="50"/>
      <c r="O8311" s="50"/>
      <c r="P8311" s="50"/>
      <c r="Q8311" s="50"/>
      <c r="R8311" s="50"/>
      <c r="S8311" s="50"/>
      <c r="T8311" s="50"/>
      <c r="U8311" s="50"/>
      <c r="V8311" s="50"/>
      <c r="W8311" s="50"/>
      <c r="X8311" s="50"/>
      <c r="Y8311" s="50"/>
      <c r="Z8311" s="50"/>
      <c r="AA8311" s="50"/>
      <c r="AB8311" s="50"/>
      <c r="AC8311" s="50"/>
      <c r="AD8311" s="50"/>
      <c r="AE8311" s="50"/>
      <c r="AF8311" s="50"/>
      <c r="AG8311" s="50"/>
      <c r="AH8311" s="50"/>
      <c r="AI8311" s="50"/>
      <c r="AJ8311" s="50"/>
      <c r="AK8311" s="50"/>
      <c r="AL8311" s="50"/>
      <c r="AM8311" s="50"/>
      <c r="AN8311" s="50"/>
      <c r="AO8311" s="50"/>
      <c r="AP8311" s="50"/>
      <c r="AQ8311" s="50"/>
      <c r="AR8311" s="50"/>
      <c r="AS8311" s="50"/>
      <c r="AT8311" s="50"/>
      <c r="AU8311" s="50"/>
      <c r="AV8311" s="50"/>
      <c r="AW8311" s="50"/>
      <c r="AX8311" s="50"/>
      <c r="AY8311" s="50"/>
      <c r="AZ8311" s="50"/>
      <c r="BA8311" s="50"/>
      <c r="BB8311" s="50"/>
      <c r="BC8311" s="50"/>
      <c r="BD8311" s="50"/>
      <c r="BE8311" s="50"/>
      <c r="BF8311" s="50"/>
      <c r="BG8311" s="50"/>
      <c r="BH8311" s="50"/>
      <c r="BI8311" s="50"/>
      <c r="BJ8311" s="50"/>
      <c r="BK8311" s="50"/>
      <c r="BL8311" s="50"/>
      <c r="BM8311" s="50"/>
      <c r="BN8311" s="50"/>
      <c r="BO8311" s="50"/>
      <c r="BP8311" s="50"/>
      <c r="BQ8311" s="50"/>
      <c r="BR8311" s="50"/>
      <c r="BS8311" s="50"/>
      <c r="BT8311" s="50"/>
      <c r="BU8311" s="50"/>
      <c r="BV8311" s="50"/>
      <c r="BW8311" s="50"/>
      <c r="BX8311" s="50"/>
      <c r="BY8311" s="50"/>
      <c r="BZ8311" s="50"/>
      <c r="CA8311" s="50"/>
      <c r="CB8311" s="50"/>
      <c r="CC8311" s="50"/>
      <c r="CD8311" s="50"/>
      <c r="CE8311" s="50"/>
      <c r="CF8311" s="50"/>
      <c r="CG8311" s="50"/>
      <c r="CH8311" s="50"/>
      <c r="CI8311" s="50"/>
      <c r="CJ8311" s="50"/>
      <c r="CK8311" s="50"/>
      <c r="CL8311" s="50"/>
      <c r="CM8311" s="50"/>
      <c r="CN8311" s="50"/>
      <c r="CO8311" s="50"/>
      <c r="CP8311" s="50"/>
      <c r="CQ8311" s="50"/>
      <c r="CR8311" s="50"/>
      <c r="CS8311" s="50"/>
      <c r="CT8311" s="50"/>
      <c r="CU8311" s="50"/>
      <c r="CV8311" s="50"/>
      <c r="CW8311" s="50"/>
      <c r="CX8311" s="50"/>
      <c r="CY8311" s="50"/>
      <c r="CZ8311" s="50"/>
      <c r="DA8311" s="50"/>
      <c r="DB8311" s="50"/>
      <c r="DC8311" s="50"/>
      <c r="DD8311" s="50"/>
      <c r="DE8311" s="50"/>
      <c r="DF8311" s="50"/>
      <c r="DG8311" s="50"/>
    </row>
    <row r="8312" spans="1:111" x14ac:dyDescent="0.2">
      <c r="A8312" s="188"/>
      <c r="B8312" s="188"/>
      <c r="C8312" s="416"/>
      <c r="D8312" s="264"/>
      <c r="E8312" s="310"/>
      <c r="F8312" s="192"/>
      <c r="G8312" s="192"/>
      <c r="H8312" s="50"/>
      <c r="I8312" s="50"/>
      <c r="J8312" s="50"/>
      <c r="K8312" s="50"/>
      <c r="L8312" s="50"/>
      <c r="M8312" s="50"/>
      <c r="N8312" s="50"/>
      <c r="O8312" s="50"/>
      <c r="P8312" s="50"/>
      <c r="Q8312" s="50"/>
      <c r="R8312" s="50"/>
      <c r="S8312" s="50"/>
      <c r="T8312" s="50"/>
      <c r="U8312" s="50"/>
      <c r="V8312" s="50"/>
      <c r="W8312" s="50"/>
      <c r="X8312" s="50"/>
      <c r="Y8312" s="50"/>
      <c r="Z8312" s="50"/>
      <c r="AA8312" s="50"/>
      <c r="AB8312" s="50"/>
      <c r="AC8312" s="50"/>
      <c r="AD8312" s="50"/>
      <c r="AE8312" s="50"/>
      <c r="AF8312" s="50"/>
      <c r="AG8312" s="50"/>
      <c r="AH8312" s="50"/>
      <c r="AI8312" s="50"/>
      <c r="AJ8312" s="50"/>
      <c r="AK8312" s="50"/>
      <c r="AL8312" s="50"/>
      <c r="AM8312" s="50"/>
      <c r="AN8312" s="50"/>
      <c r="AO8312" s="50"/>
      <c r="AP8312" s="50"/>
      <c r="AQ8312" s="50"/>
      <c r="AR8312" s="50"/>
      <c r="AS8312" s="50"/>
      <c r="AT8312" s="50"/>
      <c r="AU8312" s="50"/>
      <c r="AV8312" s="50"/>
      <c r="AW8312" s="50"/>
      <c r="AX8312" s="50"/>
      <c r="AY8312" s="50"/>
      <c r="AZ8312" s="50"/>
      <c r="BA8312" s="50"/>
      <c r="BB8312" s="50"/>
      <c r="BC8312" s="50"/>
      <c r="BD8312" s="50"/>
      <c r="BE8312" s="50"/>
      <c r="BF8312" s="50"/>
      <c r="BG8312" s="50"/>
      <c r="BH8312" s="50"/>
      <c r="BI8312" s="50"/>
      <c r="BJ8312" s="50"/>
      <c r="BK8312" s="50"/>
      <c r="BL8312" s="50"/>
      <c r="BM8312" s="50"/>
      <c r="BN8312" s="50"/>
      <c r="BO8312" s="50"/>
      <c r="BP8312" s="50"/>
      <c r="BQ8312" s="50"/>
      <c r="BR8312" s="50"/>
      <c r="BS8312" s="50"/>
      <c r="BT8312" s="50"/>
      <c r="BU8312" s="50"/>
      <c r="BV8312" s="50"/>
      <c r="BW8312" s="50"/>
      <c r="BX8312" s="50"/>
      <c r="BY8312" s="50"/>
      <c r="BZ8312" s="50"/>
      <c r="CA8312" s="50"/>
      <c r="CB8312" s="50"/>
      <c r="CC8312" s="50"/>
      <c r="CD8312" s="50"/>
      <c r="CE8312" s="50"/>
      <c r="CF8312" s="50"/>
      <c r="CG8312" s="50"/>
      <c r="CH8312" s="50"/>
      <c r="CI8312" s="50"/>
      <c r="CJ8312" s="50"/>
      <c r="CK8312" s="50"/>
      <c r="CL8312" s="50"/>
      <c r="CM8312" s="50"/>
      <c r="CN8312" s="50"/>
      <c r="CO8312" s="50"/>
      <c r="CP8312" s="50"/>
      <c r="CQ8312" s="50"/>
      <c r="CR8312" s="50"/>
      <c r="CS8312" s="50"/>
      <c r="CT8312" s="50"/>
      <c r="CU8312" s="50"/>
      <c r="CV8312" s="50"/>
      <c r="CW8312" s="50"/>
      <c r="CX8312" s="50"/>
      <c r="CY8312" s="50"/>
      <c r="CZ8312" s="50"/>
      <c r="DA8312" s="50"/>
      <c r="DB8312" s="50"/>
      <c r="DC8312" s="50"/>
      <c r="DD8312" s="50"/>
      <c r="DE8312" s="50"/>
      <c r="DF8312" s="50"/>
      <c r="DG8312" s="50"/>
    </row>
    <row r="8313" spans="1:111" x14ac:dyDescent="0.2">
      <c r="A8313" s="188"/>
      <c r="B8313" s="188"/>
      <c r="C8313" s="416"/>
      <c r="D8313" s="160"/>
      <c r="E8313" s="310"/>
      <c r="F8313" s="192"/>
      <c r="G8313" s="192"/>
      <c r="H8313" s="50"/>
      <c r="I8313" s="50"/>
      <c r="J8313" s="50"/>
      <c r="K8313" s="50"/>
      <c r="L8313" s="50"/>
      <c r="M8313" s="50"/>
      <c r="N8313" s="50"/>
      <c r="O8313" s="50"/>
      <c r="P8313" s="50"/>
      <c r="Q8313" s="50"/>
      <c r="R8313" s="50"/>
      <c r="S8313" s="50"/>
      <c r="T8313" s="50"/>
      <c r="U8313" s="50"/>
      <c r="V8313" s="50"/>
      <c r="W8313" s="50"/>
      <c r="X8313" s="50"/>
      <c r="Y8313" s="50"/>
      <c r="Z8313" s="50"/>
      <c r="AA8313" s="50"/>
      <c r="AB8313" s="50"/>
      <c r="AC8313" s="50"/>
      <c r="AD8313" s="50"/>
      <c r="AE8313" s="50"/>
      <c r="AF8313" s="50"/>
      <c r="AG8313" s="50"/>
      <c r="AH8313" s="50"/>
      <c r="AI8313" s="50"/>
      <c r="AJ8313" s="50"/>
      <c r="AK8313" s="50"/>
      <c r="AL8313" s="50"/>
      <c r="AM8313" s="50"/>
      <c r="AN8313" s="50"/>
      <c r="AO8313" s="50"/>
      <c r="AP8313" s="50"/>
      <c r="AQ8313" s="50"/>
      <c r="AR8313" s="50"/>
      <c r="AS8313" s="50"/>
      <c r="AT8313" s="50"/>
      <c r="AU8313" s="50"/>
      <c r="AV8313" s="50"/>
      <c r="AW8313" s="50"/>
      <c r="AX8313" s="50"/>
      <c r="AY8313" s="50"/>
      <c r="AZ8313" s="50"/>
      <c r="BA8313" s="50"/>
      <c r="BB8313" s="50"/>
      <c r="BC8313" s="50"/>
      <c r="BD8313" s="50"/>
      <c r="BE8313" s="50"/>
      <c r="BF8313" s="50"/>
      <c r="BG8313" s="50"/>
      <c r="BH8313" s="50"/>
      <c r="BI8313" s="50"/>
      <c r="BJ8313" s="50"/>
      <c r="BK8313" s="50"/>
      <c r="BL8313" s="50"/>
      <c r="BM8313" s="50"/>
      <c r="BN8313" s="50"/>
      <c r="BO8313" s="50"/>
      <c r="BP8313" s="50"/>
      <c r="BQ8313" s="50"/>
      <c r="BR8313" s="50"/>
      <c r="BS8313" s="50"/>
      <c r="BT8313" s="50"/>
      <c r="BU8313" s="50"/>
      <c r="BV8313" s="50"/>
      <c r="BW8313" s="50"/>
      <c r="BX8313" s="50"/>
      <c r="BY8313" s="50"/>
      <c r="BZ8313" s="50"/>
      <c r="CA8313" s="50"/>
      <c r="CB8313" s="50"/>
      <c r="CC8313" s="50"/>
      <c r="CD8313" s="50"/>
      <c r="CE8313" s="50"/>
      <c r="CF8313" s="50"/>
      <c r="CG8313" s="50"/>
      <c r="CH8313" s="50"/>
      <c r="CI8313" s="50"/>
      <c r="CJ8313" s="50"/>
      <c r="CK8313" s="50"/>
      <c r="CL8313" s="50"/>
      <c r="CM8313" s="50"/>
      <c r="CN8313" s="50"/>
      <c r="CO8313" s="50"/>
      <c r="CP8313" s="50"/>
      <c r="CQ8313" s="50"/>
      <c r="CR8313" s="50"/>
      <c r="CS8313" s="50"/>
      <c r="CT8313" s="50"/>
      <c r="CU8313" s="50"/>
      <c r="CV8313" s="50"/>
      <c r="CW8313" s="50"/>
      <c r="CX8313" s="50"/>
      <c r="CY8313" s="50"/>
      <c r="CZ8313" s="50"/>
      <c r="DA8313" s="50"/>
      <c r="DB8313" s="50"/>
      <c r="DC8313" s="50"/>
      <c r="DD8313" s="50"/>
      <c r="DE8313" s="50"/>
      <c r="DF8313" s="50"/>
      <c r="DG8313" s="50"/>
    </row>
    <row r="8314" spans="1:111" x14ac:dyDescent="0.2">
      <c r="A8314" s="188"/>
      <c r="B8314" s="188"/>
      <c r="C8314" s="416"/>
      <c r="D8314" s="160"/>
      <c r="E8314" s="310"/>
      <c r="F8314" s="192"/>
      <c r="G8314" s="192"/>
      <c r="H8314" s="50"/>
      <c r="I8314" s="50"/>
      <c r="J8314" s="50"/>
      <c r="K8314" s="50"/>
      <c r="L8314" s="50"/>
      <c r="M8314" s="50"/>
      <c r="N8314" s="50"/>
      <c r="O8314" s="50"/>
      <c r="P8314" s="50"/>
      <c r="Q8314" s="50"/>
      <c r="R8314" s="50"/>
      <c r="S8314" s="50"/>
      <c r="T8314" s="50"/>
      <c r="U8314" s="50"/>
      <c r="V8314" s="50"/>
      <c r="W8314" s="50"/>
      <c r="X8314" s="50"/>
      <c r="Y8314" s="50"/>
      <c r="Z8314" s="50"/>
      <c r="AA8314" s="50"/>
      <c r="AB8314" s="50"/>
      <c r="AC8314" s="50"/>
      <c r="AD8314" s="50"/>
      <c r="AE8314" s="50"/>
      <c r="AF8314" s="50"/>
      <c r="AG8314" s="50"/>
      <c r="AH8314" s="50"/>
      <c r="AI8314" s="50"/>
      <c r="AJ8314" s="50"/>
      <c r="AK8314" s="50"/>
      <c r="AL8314" s="50"/>
      <c r="AM8314" s="50"/>
      <c r="AN8314" s="50"/>
      <c r="AO8314" s="50"/>
      <c r="AP8314" s="50"/>
      <c r="AQ8314" s="50"/>
      <c r="AR8314" s="50"/>
      <c r="AS8314" s="50"/>
      <c r="AT8314" s="50"/>
      <c r="AU8314" s="50"/>
      <c r="AV8314" s="50"/>
      <c r="AW8314" s="50"/>
      <c r="AX8314" s="50"/>
      <c r="AY8314" s="50"/>
      <c r="AZ8314" s="50"/>
      <c r="BA8314" s="50"/>
      <c r="BB8314" s="50"/>
      <c r="BC8314" s="50"/>
      <c r="BD8314" s="50"/>
      <c r="BE8314" s="50"/>
      <c r="BF8314" s="50"/>
      <c r="BG8314" s="50"/>
      <c r="BH8314" s="50"/>
      <c r="BI8314" s="50"/>
      <c r="BJ8314" s="50"/>
      <c r="BK8314" s="50"/>
      <c r="BL8314" s="50"/>
      <c r="BM8314" s="50"/>
      <c r="BN8314" s="50"/>
      <c r="BO8314" s="50"/>
      <c r="BP8314" s="50"/>
      <c r="BQ8314" s="50"/>
      <c r="BR8314" s="50"/>
      <c r="BS8314" s="50"/>
      <c r="BT8314" s="50"/>
      <c r="BU8314" s="50"/>
      <c r="BV8314" s="50"/>
      <c r="BW8314" s="50"/>
      <c r="BX8314" s="50"/>
      <c r="BY8314" s="50"/>
      <c r="BZ8314" s="50"/>
      <c r="CA8314" s="50"/>
      <c r="CB8314" s="50"/>
      <c r="CC8314" s="50"/>
      <c r="CD8314" s="50"/>
      <c r="CE8314" s="50"/>
      <c r="CF8314" s="50"/>
      <c r="CG8314" s="50"/>
      <c r="CH8314" s="50"/>
      <c r="CI8314" s="50"/>
      <c r="CJ8314" s="50"/>
      <c r="CK8314" s="50"/>
      <c r="CL8314" s="50"/>
      <c r="CM8314" s="50"/>
      <c r="CN8314" s="50"/>
      <c r="CO8314" s="50"/>
      <c r="CP8314" s="50"/>
      <c r="CQ8314" s="50"/>
      <c r="CR8314" s="50"/>
      <c r="CS8314" s="50"/>
      <c r="CT8314" s="50"/>
      <c r="CU8314" s="50"/>
      <c r="CV8314" s="50"/>
      <c r="CW8314" s="50"/>
      <c r="CX8314" s="50"/>
      <c r="CY8314" s="50"/>
      <c r="CZ8314" s="50"/>
      <c r="DA8314" s="50"/>
      <c r="DB8314" s="50"/>
      <c r="DC8314" s="50"/>
      <c r="DD8314" s="50"/>
      <c r="DE8314" s="50"/>
      <c r="DF8314" s="50"/>
      <c r="DG8314" s="50"/>
    </row>
    <row r="8315" spans="1:111" x14ac:dyDescent="0.2">
      <c r="A8315" s="188"/>
      <c r="B8315" s="188"/>
      <c r="C8315" s="416"/>
      <c r="D8315" s="160"/>
      <c r="E8315" s="310"/>
      <c r="F8315" s="192"/>
      <c r="G8315" s="192"/>
      <c r="H8315" s="50"/>
      <c r="I8315" s="50"/>
      <c r="J8315" s="50"/>
      <c r="K8315" s="50"/>
      <c r="L8315" s="50"/>
      <c r="M8315" s="50"/>
      <c r="N8315" s="50"/>
      <c r="O8315" s="50"/>
      <c r="P8315" s="50"/>
      <c r="Q8315" s="50"/>
      <c r="R8315" s="50"/>
      <c r="S8315" s="50"/>
      <c r="T8315" s="50"/>
      <c r="U8315" s="50"/>
      <c r="V8315" s="50"/>
      <c r="W8315" s="50"/>
      <c r="X8315" s="50"/>
      <c r="Y8315" s="50"/>
      <c r="Z8315" s="50"/>
      <c r="AA8315" s="50"/>
      <c r="AB8315" s="50"/>
      <c r="AC8315" s="50"/>
      <c r="AD8315" s="50"/>
      <c r="AE8315" s="50"/>
      <c r="AF8315" s="50"/>
      <c r="AG8315" s="50"/>
      <c r="AH8315" s="50"/>
      <c r="AI8315" s="50"/>
      <c r="AJ8315" s="50"/>
      <c r="AK8315" s="50"/>
      <c r="AL8315" s="50"/>
      <c r="AM8315" s="50"/>
      <c r="AN8315" s="50"/>
      <c r="AO8315" s="50"/>
      <c r="AP8315" s="50"/>
      <c r="AQ8315" s="50"/>
      <c r="AR8315" s="50"/>
      <c r="AS8315" s="50"/>
      <c r="AT8315" s="50"/>
      <c r="AU8315" s="50"/>
      <c r="AV8315" s="50"/>
      <c r="AW8315" s="50"/>
      <c r="AX8315" s="50"/>
      <c r="AY8315" s="50"/>
      <c r="AZ8315" s="50"/>
      <c r="BA8315" s="50"/>
      <c r="BB8315" s="50"/>
      <c r="BC8315" s="50"/>
      <c r="BD8315" s="50"/>
      <c r="BE8315" s="50"/>
      <c r="BF8315" s="50"/>
      <c r="BG8315" s="50"/>
      <c r="BH8315" s="50"/>
      <c r="BI8315" s="50"/>
      <c r="BJ8315" s="50"/>
      <c r="BK8315" s="50"/>
      <c r="BL8315" s="50"/>
      <c r="BM8315" s="50"/>
      <c r="BN8315" s="50"/>
      <c r="BO8315" s="50"/>
      <c r="BP8315" s="50"/>
      <c r="BQ8315" s="50"/>
      <c r="BR8315" s="50"/>
      <c r="BS8315" s="50"/>
      <c r="BT8315" s="50"/>
      <c r="BU8315" s="50"/>
      <c r="BV8315" s="50"/>
      <c r="BW8315" s="50"/>
      <c r="BX8315" s="50"/>
      <c r="BY8315" s="50"/>
      <c r="BZ8315" s="50"/>
      <c r="CA8315" s="50"/>
      <c r="CB8315" s="50"/>
      <c r="CC8315" s="50"/>
      <c r="CD8315" s="50"/>
      <c r="CE8315" s="50"/>
      <c r="CF8315" s="50"/>
      <c r="CG8315" s="50"/>
      <c r="CH8315" s="50"/>
      <c r="CI8315" s="50"/>
      <c r="CJ8315" s="50"/>
      <c r="CK8315" s="50"/>
      <c r="CL8315" s="50"/>
      <c r="CM8315" s="50"/>
      <c r="CN8315" s="50"/>
      <c r="CO8315" s="50"/>
      <c r="CP8315" s="50"/>
      <c r="CQ8315" s="50"/>
      <c r="CR8315" s="50"/>
      <c r="CS8315" s="50"/>
      <c r="CT8315" s="50"/>
      <c r="CU8315" s="50"/>
      <c r="CV8315" s="50"/>
      <c r="CW8315" s="50"/>
      <c r="CX8315" s="50"/>
      <c r="CY8315" s="50"/>
      <c r="CZ8315" s="50"/>
      <c r="DA8315" s="50"/>
      <c r="DB8315" s="50"/>
      <c r="DC8315" s="50"/>
      <c r="DD8315" s="50"/>
      <c r="DE8315" s="50"/>
      <c r="DF8315" s="50"/>
      <c r="DG8315" s="50"/>
    </row>
    <row r="8316" spans="1:111" x14ac:dyDescent="0.2">
      <c r="A8316" s="188"/>
      <c r="B8316" s="188"/>
      <c r="C8316" s="416"/>
      <c r="D8316" s="160"/>
      <c r="E8316" s="310"/>
      <c r="F8316" s="192"/>
      <c r="G8316" s="192"/>
      <c r="H8316" s="50"/>
      <c r="I8316" s="50"/>
      <c r="J8316" s="50"/>
      <c r="K8316" s="50"/>
      <c r="L8316" s="50"/>
      <c r="M8316" s="50"/>
      <c r="N8316" s="50"/>
      <c r="O8316" s="50"/>
      <c r="P8316" s="50"/>
      <c r="Q8316" s="50"/>
      <c r="R8316" s="50"/>
      <c r="S8316" s="50"/>
      <c r="T8316" s="50"/>
      <c r="U8316" s="50"/>
      <c r="V8316" s="50"/>
      <c r="W8316" s="50"/>
      <c r="X8316" s="50"/>
      <c r="Y8316" s="50"/>
      <c r="Z8316" s="50"/>
      <c r="AA8316" s="50"/>
      <c r="AB8316" s="50"/>
      <c r="AC8316" s="50"/>
      <c r="AD8316" s="50"/>
      <c r="AE8316" s="50"/>
      <c r="AF8316" s="50"/>
      <c r="AG8316" s="50"/>
      <c r="AH8316" s="50"/>
      <c r="AI8316" s="50"/>
      <c r="AJ8316" s="50"/>
      <c r="AK8316" s="50"/>
      <c r="AL8316" s="50"/>
      <c r="AM8316" s="50"/>
      <c r="AN8316" s="50"/>
      <c r="AO8316" s="50"/>
      <c r="AP8316" s="50"/>
      <c r="AQ8316" s="50"/>
      <c r="AR8316" s="50"/>
      <c r="AS8316" s="50"/>
      <c r="AT8316" s="50"/>
      <c r="AU8316" s="50"/>
      <c r="AV8316" s="50"/>
      <c r="AW8316" s="50"/>
      <c r="AX8316" s="50"/>
      <c r="AY8316" s="50"/>
      <c r="AZ8316" s="50"/>
      <c r="BA8316" s="50"/>
      <c r="BB8316" s="50"/>
      <c r="BC8316" s="50"/>
      <c r="BD8316" s="50"/>
      <c r="BE8316" s="50"/>
      <c r="BF8316" s="50"/>
      <c r="BG8316" s="50"/>
      <c r="BH8316" s="50"/>
      <c r="BI8316" s="50"/>
      <c r="BJ8316" s="50"/>
      <c r="BK8316" s="50"/>
      <c r="BL8316" s="50"/>
      <c r="BM8316" s="50"/>
      <c r="BN8316" s="50"/>
      <c r="BO8316" s="50"/>
      <c r="BP8316" s="50"/>
      <c r="BQ8316" s="50"/>
      <c r="BR8316" s="50"/>
      <c r="BS8316" s="50"/>
      <c r="BT8316" s="50"/>
      <c r="BU8316" s="50"/>
      <c r="BV8316" s="50"/>
      <c r="BW8316" s="50"/>
      <c r="BX8316" s="50"/>
      <c r="BY8316" s="50"/>
      <c r="BZ8316" s="50"/>
      <c r="CA8316" s="50"/>
      <c r="CB8316" s="50"/>
      <c r="CC8316" s="50"/>
      <c r="CD8316" s="50"/>
      <c r="CE8316" s="50"/>
      <c r="CF8316" s="50"/>
      <c r="CG8316" s="50"/>
      <c r="CH8316" s="50"/>
      <c r="CI8316" s="50"/>
      <c r="CJ8316" s="50"/>
      <c r="CK8316" s="50"/>
      <c r="CL8316" s="50"/>
      <c r="CM8316" s="50"/>
      <c r="CN8316" s="50"/>
      <c r="CO8316" s="50"/>
      <c r="CP8316" s="50"/>
      <c r="CQ8316" s="50"/>
      <c r="CR8316" s="50"/>
      <c r="CS8316" s="50"/>
      <c r="CT8316" s="50"/>
      <c r="CU8316" s="50"/>
      <c r="CV8316" s="50"/>
      <c r="CW8316" s="50"/>
      <c r="CX8316" s="50"/>
      <c r="CY8316" s="50"/>
      <c r="CZ8316" s="50"/>
      <c r="DA8316" s="50"/>
      <c r="DB8316" s="50"/>
      <c r="DC8316" s="50"/>
      <c r="DD8316" s="50"/>
      <c r="DE8316" s="50"/>
      <c r="DF8316" s="50"/>
      <c r="DG8316" s="50"/>
    </row>
    <row r="8317" spans="1:111" x14ac:dyDescent="0.2">
      <c r="A8317" s="188"/>
      <c r="B8317" s="188"/>
      <c r="C8317" s="416"/>
      <c r="D8317" s="160"/>
      <c r="E8317" s="310"/>
      <c r="F8317" s="192"/>
      <c r="G8317" s="192"/>
      <c r="H8317" s="50"/>
      <c r="I8317" s="50"/>
      <c r="J8317" s="50"/>
      <c r="K8317" s="50"/>
      <c r="L8317" s="50"/>
      <c r="M8317" s="50"/>
      <c r="N8317" s="50"/>
      <c r="O8317" s="50"/>
      <c r="P8317" s="50"/>
      <c r="Q8317" s="50"/>
      <c r="R8317" s="50"/>
      <c r="S8317" s="50"/>
      <c r="T8317" s="50"/>
      <c r="U8317" s="50"/>
      <c r="V8317" s="50"/>
      <c r="W8317" s="50"/>
      <c r="X8317" s="50"/>
      <c r="Y8317" s="50"/>
      <c r="Z8317" s="50"/>
      <c r="AA8317" s="50"/>
      <c r="AB8317" s="50"/>
      <c r="AC8317" s="50"/>
      <c r="AD8317" s="50"/>
      <c r="AE8317" s="50"/>
      <c r="AF8317" s="50"/>
      <c r="AG8317" s="50"/>
      <c r="AH8317" s="50"/>
      <c r="AI8317" s="50"/>
      <c r="AJ8317" s="50"/>
      <c r="AK8317" s="50"/>
      <c r="AL8317" s="50"/>
      <c r="AM8317" s="50"/>
      <c r="AN8317" s="50"/>
      <c r="AO8317" s="50"/>
      <c r="AP8317" s="50"/>
      <c r="AQ8317" s="50"/>
      <c r="AR8317" s="50"/>
      <c r="AS8317" s="50"/>
      <c r="AT8317" s="50"/>
      <c r="AU8317" s="50"/>
      <c r="AV8317" s="50"/>
      <c r="AW8317" s="50"/>
      <c r="AX8317" s="50"/>
      <c r="AY8317" s="50"/>
      <c r="AZ8317" s="50"/>
      <c r="BA8317" s="50"/>
      <c r="BB8317" s="50"/>
      <c r="BC8317" s="50"/>
      <c r="BD8317" s="50"/>
      <c r="BE8317" s="50"/>
      <c r="BF8317" s="50"/>
      <c r="BG8317" s="50"/>
      <c r="BH8317" s="50"/>
      <c r="BI8317" s="50"/>
      <c r="BJ8317" s="50"/>
      <c r="BK8317" s="50"/>
      <c r="BL8317" s="50"/>
      <c r="BM8317" s="50"/>
      <c r="BN8317" s="50"/>
      <c r="BO8317" s="50"/>
      <c r="BP8317" s="50"/>
      <c r="BQ8317" s="50"/>
      <c r="BR8317" s="50"/>
      <c r="BS8317" s="50"/>
      <c r="BT8317" s="50"/>
      <c r="BU8317" s="50"/>
      <c r="BV8317" s="50"/>
      <c r="BW8317" s="50"/>
      <c r="BX8317" s="50"/>
      <c r="BY8317" s="50"/>
      <c r="BZ8317" s="50"/>
      <c r="CA8317" s="50"/>
      <c r="CB8317" s="50"/>
      <c r="CC8317" s="50"/>
      <c r="CD8317" s="50"/>
      <c r="CE8317" s="50"/>
      <c r="CF8317" s="50"/>
      <c r="CG8317" s="50"/>
      <c r="CH8317" s="50"/>
      <c r="CI8317" s="50"/>
      <c r="CJ8317" s="50"/>
      <c r="CK8317" s="50"/>
      <c r="CL8317" s="50"/>
      <c r="CM8317" s="50"/>
      <c r="CN8317" s="50"/>
      <c r="CO8317" s="50"/>
      <c r="CP8317" s="50"/>
      <c r="CQ8317" s="50"/>
      <c r="CR8317" s="50"/>
      <c r="CS8317" s="50"/>
      <c r="CT8317" s="50"/>
      <c r="CU8317" s="50"/>
      <c r="CV8317" s="50"/>
      <c r="CW8317" s="50"/>
      <c r="CX8317" s="50"/>
      <c r="CY8317" s="50"/>
      <c r="CZ8317" s="50"/>
      <c r="DA8317" s="50"/>
      <c r="DB8317" s="50"/>
      <c r="DC8317" s="50"/>
      <c r="DD8317" s="50"/>
      <c r="DE8317" s="50"/>
      <c r="DF8317" s="50"/>
      <c r="DG8317" s="50"/>
    </row>
    <row r="8318" spans="1:111" x14ac:dyDescent="0.2">
      <c r="A8318" s="188"/>
      <c r="B8318" s="188"/>
      <c r="C8318" s="416"/>
      <c r="D8318" s="160"/>
      <c r="E8318" s="310"/>
      <c r="F8318" s="192"/>
      <c r="G8318" s="192"/>
      <c r="H8318" s="50"/>
      <c r="I8318" s="50"/>
      <c r="J8318" s="50"/>
      <c r="K8318" s="50"/>
      <c r="L8318" s="50"/>
      <c r="M8318" s="50"/>
      <c r="N8318" s="50"/>
      <c r="O8318" s="50"/>
      <c r="P8318" s="50"/>
      <c r="Q8318" s="50"/>
      <c r="R8318" s="50"/>
      <c r="S8318" s="50"/>
      <c r="T8318" s="50"/>
      <c r="U8318" s="50"/>
      <c r="V8318" s="50"/>
      <c r="W8318" s="50"/>
      <c r="X8318" s="50"/>
      <c r="Y8318" s="50"/>
      <c r="Z8318" s="50"/>
      <c r="AA8318" s="50"/>
      <c r="AB8318" s="50"/>
      <c r="AC8318" s="50"/>
      <c r="AD8318" s="50"/>
      <c r="AE8318" s="50"/>
      <c r="AF8318" s="50"/>
      <c r="AG8318" s="50"/>
      <c r="AH8318" s="50"/>
      <c r="AI8318" s="50"/>
      <c r="AJ8318" s="50"/>
      <c r="AK8318" s="50"/>
      <c r="AL8318" s="50"/>
      <c r="AM8318" s="50"/>
      <c r="AN8318" s="50"/>
      <c r="AO8318" s="50"/>
      <c r="AP8318" s="50"/>
      <c r="AQ8318" s="50"/>
      <c r="AR8318" s="50"/>
      <c r="AS8318" s="50"/>
      <c r="AT8318" s="50"/>
      <c r="AU8318" s="50"/>
      <c r="AV8318" s="50"/>
      <c r="AW8318" s="50"/>
      <c r="AX8318" s="50"/>
      <c r="AY8318" s="50"/>
      <c r="AZ8318" s="50"/>
      <c r="BA8318" s="50"/>
      <c r="BB8318" s="50"/>
      <c r="BC8318" s="50"/>
      <c r="BD8318" s="50"/>
      <c r="BE8318" s="50"/>
      <c r="BF8318" s="50"/>
      <c r="BG8318" s="50"/>
      <c r="BH8318" s="50"/>
      <c r="BI8318" s="50"/>
      <c r="BJ8318" s="50"/>
      <c r="BK8318" s="50"/>
      <c r="BL8318" s="50"/>
      <c r="BM8318" s="50"/>
      <c r="BN8318" s="50"/>
      <c r="BO8318" s="50"/>
      <c r="BP8318" s="50"/>
      <c r="BQ8318" s="50"/>
      <c r="BR8318" s="50"/>
      <c r="BS8318" s="50"/>
      <c r="BT8318" s="50"/>
      <c r="BU8318" s="50"/>
      <c r="BV8318" s="50"/>
      <c r="BW8318" s="50"/>
      <c r="BX8318" s="50"/>
      <c r="BY8318" s="50"/>
      <c r="BZ8318" s="50"/>
      <c r="CA8318" s="50"/>
      <c r="CB8318" s="50"/>
      <c r="CC8318" s="50"/>
      <c r="CD8318" s="50"/>
      <c r="CE8318" s="50"/>
      <c r="CF8318" s="50"/>
      <c r="CG8318" s="50"/>
      <c r="CH8318" s="50"/>
      <c r="CI8318" s="50"/>
      <c r="CJ8318" s="50"/>
      <c r="CK8318" s="50"/>
      <c r="CL8318" s="50"/>
      <c r="CM8318" s="50"/>
      <c r="CN8318" s="50"/>
      <c r="CO8318" s="50"/>
      <c r="CP8318" s="50"/>
      <c r="CQ8318" s="50"/>
      <c r="CR8318" s="50"/>
      <c r="CS8318" s="50"/>
      <c r="CT8318" s="50"/>
      <c r="CU8318" s="50"/>
      <c r="CV8318" s="50"/>
      <c r="CW8318" s="50"/>
      <c r="CX8318" s="50"/>
      <c r="CY8318" s="50"/>
      <c r="CZ8318" s="50"/>
      <c r="DA8318" s="50"/>
      <c r="DB8318" s="50"/>
      <c r="DC8318" s="50"/>
      <c r="DD8318" s="50"/>
      <c r="DE8318" s="50"/>
      <c r="DF8318" s="50"/>
      <c r="DG8318" s="50"/>
    </row>
    <row r="8319" spans="1:111" x14ac:dyDescent="0.2">
      <c r="A8319" s="188"/>
      <c r="B8319" s="188"/>
      <c r="C8319" s="416"/>
      <c r="D8319" s="160"/>
      <c r="E8319" s="310"/>
      <c r="F8319" s="192"/>
      <c r="G8319" s="192"/>
      <c r="H8319" s="50"/>
      <c r="I8319" s="50"/>
      <c r="J8319" s="50"/>
      <c r="K8319" s="50"/>
      <c r="L8319" s="50"/>
      <c r="M8319" s="50"/>
      <c r="N8319" s="50"/>
      <c r="O8319" s="50"/>
      <c r="P8319" s="50"/>
      <c r="Q8319" s="50"/>
      <c r="R8319" s="50"/>
      <c r="S8319" s="50"/>
      <c r="T8319" s="50"/>
      <c r="U8319" s="50"/>
      <c r="V8319" s="50"/>
      <c r="W8319" s="50"/>
      <c r="X8319" s="50"/>
      <c r="Y8319" s="50"/>
      <c r="Z8319" s="50"/>
      <c r="AA8319" s="50"/>
      <c r="AB8319" s="50"/>
      <c r="AC8319" s="50"/>
      <c r="AD8319" s="50"/>
      <c r="AE8319" s="50"/>
      <c r="AF8319" s="50"/>
      <c r="AG8319" s="50"/>
      <c r="AH8319" s="50"/>
      <c r="AI8319" s="50"/>
      <c r="AJ8319" s="50"/>
      <c r="AK8319" s="50"/>
      <c r="AL8319" s="50"/>
      <c r="AM8319" s="50"/>
      <c r="AN8319" s="50"/>
      <c r="AO8319" s="50"/>
      <c r="AP8319" s="50"/>
      <c r="AQ8319" s="50"/>
      <c r="AR8319" s="50"/>
      <c r="AS8319" s="50"/>
      <c r="AT8319" s="50"/>
      <c r="AU8319" s="50"/>
      <c r="AV8319" s="50"/>
      <c r="AW8319" s="50"/>
      <c r="AX8319" s="50"/>
      <c r="AY8319" s="50"/>
      <c r="AZ8319" s="50"/>
      <c r="BA8319" s="50"/>
      <c r="BB8319" s="50"/>
      <c r="BC8319" s="50"/>
      <c r="BD8319" s="50"/>
      <c r="BE8319" s="50"/>
      <c r="BF8319" s="50"/>
      <c r="BG8319" s="50"/>
      <c r="BH8319" s="50"/>
      <c r="BI8319" s="50"/>
      <c r="BJ8319" s="50"/>
      <c r="BK8319" s="50"/>
      <c r="BL8319" s="50"/>
      <c r="BM8319" s="50"/>
      <c r="BN8319" s="50"/>
      <c r="BO8319" s="50"/>
      <c r="BP8319" s="50"/>
      <c r="BQ8319" s="50"/>
      <c r="BR8319" s="50"/>
      <c r="BS8319" s="50"/>
      <c r="BT8319" s="50"/>
      <c r="BU8319" s="50"/>
      <c r="BV8319" s="50"/>
      <c r="BW8319" s="50"/>
      <c r="BX8319" s="50"/>
      <c r="BY8319" s="50"/>
      <c r="BZ8319" s="50"/>
      <c r="CA8319" s="50"/>
      <c r="CB8319" s="50"/>
      <c r="CC8319" s="50"/>
      <c r="CD8319" s="50"/>
      <c r="CE8319" s="50"/>
      <c r="CF8319" s="50"/>
      <c r="CG8319" s="50"/>
      <c r="CH8319" s="50"/>
      <c r="CI8319" s="50"/>
      <c r="CJ8319" s="50"/>
      <c r="CK8319" s="50"/>
      <c r="CL8319" s="50"/>
      <c r="CM8319" s="50"/>
      <c r="CN8319" s="50"/>
      <c r="CO8319" s="50"/>
      <c r="CP8319" s="50"/>
      <c r="CQ8319" s="50"/>
      <c r="CR8319" s="50"/>
      <c r="CS8319" s="50"/>
      <c r="CT8319" s="50"/>
      <c r="CU8319" s="50"/>
      <c r="CV8319" s="50"/>
      <c r="CW8319" s="50"/>
      <c r="CX8319" s="50"/>
      <c r="CY8319" s="50"/>
      <c r="CZ8319" s="50"/>
      <c r="DA8319" s="50"/>
      <c r="DB8319" s="50"/>
      <c r="DC8319" s="50"/>
      <c r="DD8319" s="50"/>
      <c r="DE8319" s="50"/>
      <c r="DF8319" s="50"/>
      <c r="DG8319" s="50"/>
    </row>
    <row r="8320" spans="1:111" x14ac:dyDescent="0.2">
      <c r="A8320" s="188"/>
      <c r="B8320" s="188"/>
      <c r="C8320" s="416"/>
      <c r="D8320" s="160"/>
      <c r="E8320" s="310"/>
      <c r="F8320" s="192"/>
      <c r="G8320" s="192"/>
      <c r="H8320" s="50"/>
      <c r="I8320" s="50"/>
      <c r="J8320" s="50"/>
      <c r="K8320" s="50"/>
      <c r="L8320" s="50"/>
      <c r="M8320" s="50"/>
      <c r="N8320" s="50"/>
      <c r="O8320" s="50"/>
      <c r="P8320" s="50"/>
      <c r="Q8320" s="50"/>
      <c r="R8320" s="50"/>
      <c r="S8320" s="50"/>
      <c r="T8320" s="50"/>
      <c r="U8320" s="50"/>
      <c r="V8320" s="50"/>
      <c r="W8320" s="50"/>
      <c r="X8320" s="50"/>
      <c r="Y8320" s="50"/>
      <c r="Z8320" s="50"/>
      <c r="AA8320" s="50"/>
      <c r="AB8320" s="50"/>
      <c r="AC8320" s="50"/>
      <c r="AD8320" s="50"/>
      <c r="AE8320" s="50"/>
      <c r="AF8320" s="50"/>
      <c r="AG8320" s="50"/>
      <c r="AH8320" s="50"/>
      <c r="AI8320" s="50"/>
      <c r="AJ8320" s="50"/>
      <c r="AK8320" s="50"/>
      <c r="AL8320" s="50"/>
      <c r="AM8320" s="50"/>
      <c r="AN8320" s="50"/>
      <c r="AO8320" s="50"/>
      <c r="AP8320" s="50"/>
      <c r="AQ8320" s="50"/>
      <c r="AR8320" s="50"/>
      <c r="AS8320" s="50"/>
      <c r="AT8320" s="50"/>
      <c r="AU8320" s="50"/>
      <c r="AV8320" s="50"/>
      <c r="AW8320" s="50"/>
      <c r="AX8320" s="50"/>
      <c r="AY8320" s="50"/>
      <c r="AZ8320" s="50"/>
      <c r="BA8320" s="50"/>
      <c r="BB8320" s="50"/>
      <c r="BC8320" s="50"/>
      <c r="BD8320" s="50"/>
      <c r="BE8320" s="50"/>
      <c r="BF8320" s="50"/>
      <c r="BG8320" s="50"/>
      <c r="BH8320" s="50"/>
      <c r="BI8320" s="50"/>
      <c r="BJ8320" s="50"/>
      <c r="BK8320" s="50"/>
      <c r="BL8320" s="50"/>
      <c r="BM8320" s="50"/>
      <c r="BN8320" s="50"/>
      <c r="BO8320" s="50"/>
      <c r="BP8320" s="50"/>
      <c r="BQ8320" s="50"/>
      <c r="BR8320" s="50"/>
      <c r="BS8320" s="50"/>
      <c r="BT8320" s="50"/>
      <c r="BU8320" s="50"/>
      <c r="BV8320" s="50"/>
      <c r="BW8320" s="50"/>
      <c r="BX8320" s="50"/>
      <c r="BY8320" s="50"/>
      <c r="BZ8320" s="50"/>
      <c r="CA8320" s="50"/>
      <c r="CB8320" s="50"/>
      <c r="CC8320" s="50"/>
      <c r="CD8320" s="50"/>
      <c r="CE8320" s="50"/>
      <c r="CF8320" s="50"/>
      <c r="CG8320" s="50"/>
      <c r="CH8320" s="50"/>
      <c r="CI8320" s="50"/>
      <c r="CJ8320" s="50"/>
      <c r="CK8320" s="50"/>
      <c r="CL8320" s="50"/>
      <c r="CM8320" s="50"/>
      <c r="CN8320" s="50"/>
      <c r="CO8320" s="50"/>
      <c r="CP8320" s="50"/>
      <c r="CQ8320" s="50"/>
      <c r="CR8320" s="50"/>
      <c r="CS8320" s="50"/>
      <c r="CT8320" s="50"/>
      <c r="CU8320" s="50"/>
      <c r="CV8320" s="50"/>
      <c r="CW8320" s="50"/>
      <c r="CX8320" s="50"/>
      <c r="CY8320" s="50"/>
      <c r="CZ8320" s="50"/>
      <c r="DA8320" s="50"/>
      <c r="DB8320" s="50"/>
      <c r="DC8320" s="50"/>
      <c r="DD8320" s="50"/>
      <c r="DE8320" s="50"/>
      <c r="DF8320" s="50"/>
      <c r="DG8320" s="50"/>
    </row>
    <row r="8321" spans="1:111" x14ac:dyDescent="0.2">
      <c r="A8321" s="188"/>
      <c r="B8321" s="188"/>
      <c r="C8321" s="416"/>
      <c r="D8321" s="160"/>
      <c r="E8321" s="310"/>
      <c r="F8321" s="192"/>
      <c r="G8321" s="192"/>
      <c r="H8321" s="50"/>
      <c r="I8321" s="50"/>
      <c r="J8321" s="50"/>
      <c r="K8321" s="50"/>
      <c r="L8321" s="50"/>
      <c r="M8321" s="50"/>
      <c r="N8321" s="50"/>
      <c r="O8321" s="50"/>
      <c r="P8321" s="50"/>
      <c r="Q8321" s="50"/>
      <c r="R8321" s="50"/>
      <c r="S8321" s="50"/>
      <c r="T8321" s="50"/>
      <c r="U8321" s="50"/>
      <c r="V8321" s="50"/>
      <c r="W8321" s="50"/>
      <c r="X8321" s="50"/>
      <c r="Y8321" s="50"/>
      <c r="Z8321" s="50"/>
      <c r="AA8321" s="50"/>
      <c r="AB8321" s="50"/>
      <c r="AC8321" s="50"/>
      <c r="AD8321" s="50"/>
      <c r="AE8321" s="50"/>
      <c r="AF8321" s="50"/>
      <c r="AG8321" s="50"/>
      <c r="AH8321" s="50"/>
      <c r="AI8321" s="50"/>
      <c r="AJ8321" s="50"/>
      <c r="AK8321" s="50"/>
      <c r="AL8321" s="50"/>
      <c r="AM8321" s="50"/>
      <c r="AN8321" s="50"/>
      <c r="AO8321" s="50"/>
      <c r="AP8321" s="50"/>
      <c r="AQ8321" s="50"/>
      <c r="AR8321" s="50"/>
      <c r="AS8321" s="50"/>
      <c r="AT8321" s="50"/>
      <c r="AU8321" s="50"/>
      <c r="AV8321" s="50"/>
      <c r="AW8321" s="50"/>
      <c r="AX8321" s="50"/>
      <c r="AY8321" s="50"/>
      <c r="AZ8321" s="50"/>
      <c r="BA8321" s="50"/>
      <c r="BB8321" s="50"/>
      <c r="BC8321" s="50"/>
      <c r="BD8321" s="50"/>
      <c r="BE8321" s="50"/>
      <c r="BF8321" s="50"/>
      <c r="BG8321" s="50"/>
      <c r="BH8321" s="50"/>
      <c r="BI8321" s="50"/>
      <c r="BJ8321" s="50"/>
      <c r="BK8321" s="50"/>
      <c r="BL8321" s="50"/>
      <c r="BM8321" s="50"/>
      <c r="BN8321" s="50"/>
      <c r="BO8321" s="50"/>
      <c r="BP8321" s="50"/>
      <c r="BQ8321" s="50"/>
      <c r="BR8321" s="50"/>
      <c r="BS8321" s="50"/>
      <c r="BT8321" s="50"/>
      <c r="BU8321" s="50"/>
      <c r="BV8321" s="50"/>
      <c r="BW8321" s="50"/>
      <c r="BX8321" s="50"/>
      <c r="BY8321" s="50"/>
      <c r="BZ8321" s="50"/>
      <c r="CA8321" s="50"/>
      <c r="CB8321" s="50"/>
      <c r="CC8321" s="50"/>
      <c r="CD8321" s="50"/>
      <c r="CE8321" s="50"/>
      <c r="CF8321" s="50"/>
      <c r="CG8321" s="50"/>
      <c r="CH8321" s="50"/>
      <c r="CI8321" s="50"/>
      <c r="CJ8321" s="50"/>
      <c r="CK8321" s="50"/>
      <c r="CL8321" s="50"/>
      <c r="CM8321" s="50"/>
      <c r="CN8321" s="50"/>
      <c r="CO8321" s="50"/>
      <c r="CP8321" s="50"/>
      <c r="CQ8321" s="50"/>
      <c r="CR8321" s="50"/>
      <c r="CS8321" s="50"/>
      <c r="CT8321" s="50"/>
      <c r="CU8321" s="50"/>
      <c r="CV8321" s="50"/>
      <c r="CW8321" s="50"/>
      <c r="CX8321" s="50"/>
      <c r="CY8321" s="50"/>
      <c r="CZ8321" s="50"/>
      <c r="DA8321" s="50"/>
      <c r="DB8321" s="50"/>
      <c r="DC8321" s="50"/>
      <c r="DD8321" s="50"/>
      <c r="DE8321" s="50"/>
      <c r="DF8321" s="50"/>
      <c r="DG8321" s="50"/>
    </row>
    <row r="8322" spans="1:111" x14ac:dyDescent="0.2">
      <c r="A8322" s="188"/>
      <c r="B8322" s="188"/>
      <c r="C8322" s="416"/>
      <c r="D8322" s="160"/>
      <c r="E8322" s="310"/>
      <c r="F8322" s="192"/>
      <c r="G8322" s="192"/>
      <c r="H8322" s="50"/>
      <c r="I8322" s="50"/>
      <c r="J8322" s="50"/>
      <c r="K8322" s="50"/>
      <c r="L8322" s="50"/>
      <c r="M8322" s="50"/>
      <c r="N8322" s="50"/>
      <c r="O8322" s="50"/>
      <c r="P8322" s="50"/>
      <c r="Q8322" s="50"/>
      <c r="R8322" s="50"/>
      <c r="S8322" s="50"/>
      <c r="T8322" s="50"/>
      <c r="U8322" s="50"/>
      <c r="V8322" s="50"/>
      <c r="W8322" s="50"/>
      <c r="X8322" s="50"/>
      <c r="Y8322" s="50"/>
      <c r="Z8322" s="50"/>
      <c r="AA8322" s="50"/>
      <c r="AB8322" s="50"/>
      <c r="AC8322" s="50"/>
      <c r="AD8322" s="50"/>
      <c r="AE8322" s="50"/>
      <c r="AF8322" s="50"/>
      <c r="AG8322" s="50"/>
      <c r="AH8322" s="50"/>
      <c r="AI8322" s="50"/>
      <c r="AJ8322" s="50"/>
      <c r="AK8322" s="50"/>
      <c r="AL8322" s="50"/>
      <c r="AM8322" s="50"/>
      <c r="AN8322" s="50"/>
      <c r="AO8322" s="50"/>
      <c r="AP8322" s="50"/>
      <c r="AQ8322" s="50"/>
      <c r="AR8322" s="50"/>
      <c r="AS8322" s="50"/>
      <c r="AT8322" s="50"/>
      <c r="AU8322" s="50"/>
      <c r="AV8322" s="50"/>
      <c r="AW8322" s="50"/>
      <c r="AX8322" s="50"/>
      <c r="AY8322" s="50"/>
      <c r="AZ8322" s="50"/>
      <c r="BA8322" s="50"/>
      <c r="BB8322" s="50"/>
      <c r="BC8322" s="50"/>
      <c r="BD8322" s="50"/>
      <c r="BE8322" s="50"/>
      <c r="BF8322" s="50"/>
      <c r="BG8322" s="50"/>
      <c r="BH8322" s="50"/>
      <c r="BI8322" s="50"/>
      <c r="BJ8322" s="50"/>
      <c r="BK8322" s="50"/>
      <c r="BL8322" s="50"/>
      <c r="BM8322" s="50"/>
      <c r="BN8322" s="50"/>
      <c r="BO8322" s="50"/>
      <c r="BP8322" s="50"/>
      <c r="BQ8322" s="50"/>
      <c r="BR8322" s="50"/>
      <c r="BS8322" s="50"/>
      <c r="BT8322" s="50"/>
      <c r="BU8322" s="50"/>
      <c r="BV8322" s="50"/>
      <c r="BW8322" s="50"/>
      <c r="BX8322" s="50"/>
      <c r="BY8322" s="50"/>
      <c r="BZ8322" s="50"/>
      <c r="CA8322" s="50"/>
      <c r="CB8322" s="50"/>
      <c r="CC8322" s="50"/>
      <c r="CD8322" s="50"/>
      <c r="CE8322" s="50"/>
      <c r="CF8322" s="50"/>
      <c r="CG8322" s="50"/>
      <c r="CH8322" s="50"/>
      <c r="CI8322" s="50"/>
      <c r="CJ8322" s="50"/>
      <c r="CK8322" s="50"/>
      <c r="CL8322" s="50"/>
      <c r="CM8322" s="50"/>
      <c r="CN8322" s="50"/>
      <c r="CO8322" s="50"/>
      <c r="CP8322" s="50"/>
      <c r="CQ8322" s="50"/>
      <c r="CR8322" s="50"/>
      <c r="CS8322" s="50"/>
      <c r="CT8322" s="50"/>
      <c r="CU8322" s="50"/>
      <c r="CV8322" s="50"/>
      <c r="CW8322" s="50"/>
      <c r="CX8322" s="50"/>
      <c r="CY8322" s="50"/>
      <c r="CZ8322" s="50"/>
      <c r="DA8322" s="50"/>
      <c r="DB8322" s="50"/>
      <c r="DC8322" s="50"/>
      <c r="DD8322" s="50"/>
      <c r="DE8322" s="50"/>
      <c r="DF8322" s="50"/>
      <c r="DG8322" s="50"/>
    </row>
    <row r="8323" spans="1:111" x14ac:dyDescent="0.2">
      <c r="A8323" s="188"/>
      <c r="B8323" s="188"/>
      <c r="C8323" s="416"/>
      <c r="D8323" s="160"/>
      <c r="E8323" s="310"/>
      <c r="F8323" s="192"/>
      <c r="G8323" s="192"/>
      <c r="H8323" s="50"/>
      <c r="I8323" s="50"/>
      <c r="J8323" s="50"/>
      <c r="K8323" s="50"/>
      <c r="L8323" s="50"/>
      <c r="M8323" s="50"/>
      <c r="N8323" s="50"/>
      <c r="O8323" s="50"/>
      <c r="P8323" s="50"/>
      <c r="Q8323" s="50"/>
      <c r="R8323" s="50"/>
      <c r="S8323" s="50"/>
      <c r="T8323" s="50"/>
      <c r="U8323" s="50"/>
      <c r="V8323" s="50"/>
      <c r="W8323" s="50"/>
      <c r="X8323" s="50"/>
      <c r="Y8323" s="50"/>
      <c r="Z8323" s="50"/>
      <c r="AA8323" s="50"/>
      <c r="AB8323" s="50"/>
      <c r="AC8323" s="50"/>
      <c r="AD8323" s="50"/>
      <c r="AE8323" s="50"/>
      <c r="AF8323" s="50"/>
      <c r="AG8323" s="50"/>
      <c r="AH8323" s="50"/>
      <c r="AI8323" s="50"/>
      <c r="AJ8323" s="50"/>
      <c r="AK8323" s="50"/>
      <c r="AL8323" s="50"/>
      <c r="AM8323" s="50"/>
      <c r="AN8323" s="50"/>
      <c r="AO8323" s="50"/>
      <c r="AP8323" s="50"/>
      <c r="AQ8323" s="50"/>
      <c r="AR8323" s="50"/>
      <c r="AS8323" s="50"/>
      <c r="AT8323" s="50"/>
      <c r="AU8323" s="50"/>
      <c r="AV8323" s="50"/>
      <c r="AW8323" s="50"/>
      <c r="AX8323" s="50"/>
      <c r="AY8323" s="50"/>
      <c r="AZ8323" s="50"/>
      <c r="BA8323" s="50"/>
      <c r="BB8323" s="50"/>
      <c r="BC8323" s="50"/>
      <c r="BD8323" s="50"/>
      <c r="BE8323" s="50"/>
      <c r="BF8323" s="50"/>
      <c r="BG8323" s="50"/>
      <c r="BH8323" s="50"/>
      <c r="BI8323" s="50"/>
      <c r="BJ8323" s="50"/>
      <c r="BK8323" s="50"/>
      <c r="BL8323" s="50"/>
      <c r="BM8323" s="50"/>
      <c r="BN8323" s="50"/>
      <c r="BO8323" s="50"/>
      <c r="BP8323" s="50"/>
      <c r="BQ8323" s="50"/>
      <c r="BR8323" s="50"/>
      <c r="BS8323" s="50"/>
      <c r="BT8323" s="50"/>
      <c r="BU8323" s="50"/>
      <c r="BV8323" s="50"/>
      <c r="BW8323" s="50"/>
      <c r="BX8323" s="50"/>
      <c r="BY8323" s="50"/>
      <c r="BZ8323" s="50"/>
      <c r="CA8323" s="50"/>
      <c r="CB8323" s="50"/>
      <c r="CC8323" s="50"/>
      <c r="CD8323" s="50"/>
      <c r="CE8323" s="50"/>
      <c r="CF8323" s="50"/>
      <c r="CG8323" s="50"/>
      <c r="CH8323" s="50"/>
      <c r="CI8323" s="50"/>
      <c r="CJ8323" s="50"/>
      <c r="CK8323" s="50"/>
      <c r="CL8323" s="50"/>
      <c r="CM8323" s="50"/>
      <c r="CN8323" s="50"/>
      <c r="CO8323" s="50"/>
      <c r="CP8323" s="50"/>
      <c r="CQ8323" s="50"/>
      <c r="CR8323" s="50"/>
      <c r="CS8323" s="50"/>
      <c r="CT8323" s="50"/>
      <c r="CU8323" s="50"/>
      <c r="CV8323" s="50"/>
      <c r="CW8323" s="50"/>
      <c r="CX8323" s="50"/>
      <c r="CY8323" s="50"/>
      <c r="CZ8323" s="50"/>
      <c r="DA8323" s="50"/>
      <c r="DB8323" s="50"/>
      <c r="DC8323" s="50"/>
      <c r="DD8323" s="50"/>
      <c r="DE8323" s="50"/>
      <c r="DF8323" s="50"/>
      <c r="DG8323" s="50"/>
    </row>
    <row r="8324" spans="1:111" x14ac:dyDescent="0.2">
      <c r="A8324" s="188"/>
      <c r="B8324" s="188"/>
      <c r="C8324" s="416"/>
      <c r="D8324" s="160"/>
      <c r="E8324" s="310"/>
      <c r="F8324" s="192"/>
      <c r="G8324" s="192"/>
      <c r="H8324" s="50"/>
      <c r="I8324" s="50"/>
      <c r="J8324" s="50"/>
      <c r="K8324" s="50"/>
      <c r="L8324" s="50"/>
      <c r="M8324" s="50"/>
      <c r="N8324" s="50"/>
      <c r="O8324" s="50"/>
      <c r="P8324" s="50"/>
      <c r="Q8324" s="50"/>
      <c r="R8324" s="50"/>
      <c r="S8324" s="50"/>
      <c r="T8324" s="50"/>
      <c r="U8324" s="50"/>
      <c r="V8324" s="50"/>
      <c r="W8324" s="50"/>
      <c r="X8324" s="50"/>
      <c r="Y8324" s="50"/>
      <c r="Z8324" s="50"/>
      <c r="AA8324" s="50"/>
      <c r="AB8324" s="50"/>
      <c r="AC8324" s="50"/>
      <c r="AD8324" s="50"/>
      <c r="AE8324" s="50"/>
      <c r="AF8324" s="50"/>
      <c r="AG8324" s="50"/>
      <c r="AH8324" s="50"/>
      <c r="AI8324" s="50"/>
      <c r="AJ8324" s="50"/>
      <c r="AK8324" s="50"/>
      <c r="AL8324" s="50"/>
      <c r="AM8324" s="50"/>
      <c r="AN8324" s="50"/>
      <c r="AO8324" s="50"/>
      <c r="AP8324" s="50"/>
      <c r="AQ8324" s="50"/>
      <c r="AR8324" s="50"/>
      <c r="AS8324" s="50"/>
      <c r="AT8324" s="50"/>
      <c r="AU8324" s="50"/>
      <c r="AV8324" s="50"/>
      <c r="AW8324" s="50"/>
      <c r="AX8324" s="50"/>
      <c r="AY8324" s="50"/>
      <c r="AZ8324" s="50"/>
      <c r="BA8324" s="50"/>
      <c r="BB8324" s="50"/>
      <c r="BC8324" s="50"/>
      <c r="BD8324" s="50"/>
      <c r="BE8324" s="50"/>
      <c r="BF8324" s="50"/>
      <c r="BG8324" s="50"/>
      <c r="BH8324" s="50"/>
      <c r="BI8324" s="50"/>
      <c r="BJ8324" s="50"/>
      <c r="BK8324" s="50"/>
      <c r="BL8324" s="50"/>
      <c r="BM8324" s="50"/>
      <c r="BN8324" s="50"/>
      <c r="BO8324" s="50"/>
      <c r="BP8324" s="50"/>
      <c r="BQ8324" s="50"/>
      <c r="BR8324" s="50"/>
      <c r="BS8324" s="50"/>
      <c r="BT8324" s="50"/>
      <c r="BU8324" s="50"/>
      <c r="BV8324" s="50"/>
      <c r="BW8324" s="50"/>
      <c r="BX8324" s="50"/>
      <c r="BY8324" s="50"/>
      <c r="BZ8324" s="50"/>
      <c r="CA8324" s="50"/>
      <c r="CB8324" s="50"/>
      <c r="CC8324" s="50"/>
      <c r="CD8324" s="50"/>
      <c r="CE8324" s="50"/>
      <c r="CF8324" s="50"/>
      <c r="CG8324" s="50"/>
      <c r="CH8324" s="50"/>
      <c r="CI8324" s="50"/>
      <c r="CJ8324" s="50"/>
      <c r="CK8324" s="50"/>
      <c r="CL8324" s="50"/>
      <c r="CM8324" s="50"/>
      <c r="CN8324" s="50"/>
      <c r="CO8324" s="50"/>
      <c r="CP8324" s="50"/>
      <c r="CQ8324" s="50"/>
      <c r="CR8324" s="50"/>
      <c r="CS8324" s="50"/>
      <c r="CT8324" s="50"/>
      <c r="CU8324" s="50"/>
      <c r="CV8324" s="50"/>
      <c r="CW8324" s="50"/>
      <c r="CX8324" s="50"/>
      <c r="CY8324" s="50"/>
      <c r="CZ8324" s="50"/>
      <c r="DA8324" s="50"/>
      <c r="DB8324" s="50"/>
      <c r="DC8324" s="50"/>
      <c r="DD8324" s="50"/>
      <c r="DE8324" s="50"/>
      <c r="DF8324" s="50"/>
      <c r="DG8324" s="50"/>
    </row>
    <row r="8325" spans="1:111" x14ac:dyDescent="0.2">
      <c r="A8325" s="188"/>
      <c r="B8325" s="188"/>
      <c r="C8325" s="416"/>
      <c r="D8325" s="264"/>
      <c r="E8325" s="310"/>
      <c r="F8325" s="192"/>
      <c r="G8325" s="192"/>
      <c r="H8325" s="50"/>
      <c r="I8325" s="50"/>
      <c r="J8325" s="50"/>
      <c r="K8325" s="50"/>
      <c r="L8325" s="50"/>
      <c r="M8325" s="50"/>
      <c r="N8325" s="50"/>
      <c r="O8325" s="50"/>
      <c r="P8325" s="50"/>
      <c r="Q8325" s="50"/>
      <c r="R8325" s="50"/>
      <c r="S8325" s="50"/>
      <c r="T8325" s="50"/>
      <c r="U8325" s="50"/>
      <c r="V8325" s="50"/>
      <c r="W8325" s="50"/>
      <c r="X8325" s="50"/>
      <c r="Y8325" s="50"/>
      <c r="Z8325" s="50"/>
      <c r="AA8325" s="50"/>
      <c r="AB8325" s="50"/>
      <c r="AC8325" s="50"/>
      <c r="AD8325" s="50"/>
      <c r="AE8325" s="50"/>
      <c r="AF8325" s="50"/>
      <c r="AG8325" s="50"/>
      <c r="AH8325" s="50"/>
      <c r="AI8325" s="50"/>
      <c r="AJ8325" s="50"/>
      <c r="AK8325" s="50"/>
      <c r="AL8325" s="50"/>
      <c r="AM8325" s="50"/>
      <c r="AN8325" s="50"/>
      <c r="AO8325" s="50"/>
      <c r="AP8325" s="50"/>
      <c r="AQ8325" s="50"/>
      <c r="AR8325" s="50"/>
      <c r="AS8325" s="50"/>
      <c r="AT8325" s="50"/>
      <c r="AU8325" s="50"/>
      <c r="AV8325" s="50"/>
      <c r="AW8325" s="50"/>
      <c r="AX8325" s="50"/>
      <c r="AY8325" s="50"/>
      <c r="AZ8325" s="50"/>
      <c r="BA8325" s="50"/>
      <c r="BB8325" s="50"/>
      <c r="BC8325" s="50"/>
      <c r="BD8325" s="50"/>
      <c r="BE8325" s="50"/>
      <c r="BF8325" s="50"/>
      <c r="BG8325" s="50"/>
      <c r="BH8325" s="50"/>
      <c r="BI8325" s="50"/>
      <c r="BJ8325" s="50"/>
      <c r="BK8325" s="50"/>
      <c r="BL8325" s="50"/>
      <c r="BM8325" s="50"/>
      <c r="BN8325" s="50"/>
      <c r="BO8325" s="50"/>
      <c r="BP8325" s="50"/>
      <c r="BQ8325" s="50"/>
      <c r="BR8325" s="50"/>
      <c r="BS8325" s="50"/>
      <c r="BT8325" s="50"/>
      <c r="BU8325" s="50"/>
      <c r="BV8325" s="50"/>
      <c r="BW8325" s="50"/>
      <c r="BX8325" s="50"/>
      <c r="BY8325" s="50"/>
      <c r="BZ8325" s="50"/>
      <c r="CA8325" s="50"/>
      <c r="CB8325" s="50"/>
      <c r="CC8325" s="50"/>
      <c r="CD8325" s="50"/>
      <c r="CE8325" s="50"/>
      <c r="CF8325" s="50"/>
      <c r="CG8325" s="50"/>
      <c r="CH8325" s="50"/>
      <c r="CI8325" s="50"/>
      <c r="CJ8325" s="50"/>
      <c r="CK8325" s="50"/>
      <c r="CL8325" s="50"/>
      <c r="CM8325" s="50"/>
      <c r="CN8325" s="50"/>
      <c r="CO8325" s="50"/>
      <c r="CP8325" s="50"/>
      <c r="CQ8325" s="50"/>
      <c r="CR8325" s="50"/>
      <c r="CS8325" s="50"/>
      <c r="CT8325" s="50"/>
      <c r="CU8325" s="50"/>
      <c r="CV8325" s="50"/>
      <c r="CW8325" s="50"/>
      <c r="CX8325" s="50"/>
      <c r="CY8325" s="50"/>
      <c r="CZ8325" s="50"/>
      <c r="DA8325" s="50"/>
      <c r="DB8325" s="50"/>
      <c r="DC8325" s="50"/>
      <c r="DD8325" s="50"/>
      <c r="DE8325" s="50"/>
      <c r="DF8325" s="50"/>
      <c r="DG8325" s="50"/>
    </row>
    <row r="8326" spans="1:111" x14ac:dyDescent="0.2">
      <c r="A8326" s="188"/>
      <c r="B8326" s="188"/>
      <c r="C8326" s="416"/>
      <c r="D8326" s="160"/>
      <c r="E8326" s="310"/>
      <c r="F8326" s="192"/>
      <c r="G8326" s="192"/>
      <c r="H8326" s="50"/>
      <c r="I8326" s="50"/>
      <c r="J8326" s="50"/>
      <c r="K8326" s="50"/>
      <c r="L8326" s="50"/>
      <c r="M8326" s="50"/>
      <c r="N8326" s="50"/>
      <c r="O8326" s="50"/>
      <c r="P8326" s="50"/>
      <c r="Q8326" s="50"/>
      <c r="R8326" s="50"/>
      <c r="S8326" s="50"/>
      <c r="T8326" s="50"/>
      <c r="U8326" s="50"/>
      <c r="V8326" s="50"/>
      <c r="W8326" s="50"/>
      <c r="X8326" s="50"/>
      <c r="Y8326" s="50"/>
      <c r="Z8326" s="50"/>
      <c r="AA8326" s="50"/>
      <c r="AB8326" s="50"/>
      <c r="AC8326" s="50"/>
      <c r="AD8326" s="50"/>
      <c r="AE8326" s="50"/>
      <c r="AF8326" s="50"/>
      <c r="AG8326" s="50"/>
      <c r="AH8326" s="50"/>
      <c r="AI8326" s="50"/>
      <c r="AJ8326" s="50"/>
      <c r="AK8326" s="50"/>
      <c r="AL8326" s="50"/>
      <c r="AM8326" s="50"/>
      <c r="AN8326" s="50"/>
      <c r="AO8326" s="50"/>
      <c r="AP8326" s="50"/>
      <c r="AQ8326" s="50"/>
      <c r="AR8326" s="50"/>
      <c r="AS8326" s="50"/>
      <c r="AT8326" s="50"/>
      <c r="AU8326" s="50"/>
      <c r="AV8326" s="50"/>
      <c r="AW8326" s="50"/>
      <c r="AX8326" s="50"/>
      <c r="AY8326" s="50"/>
      <c r="AZ8326" s="50"/>
      <c r="BA8326" s="50"/>
      <c r="BB8326" s="50"/>
      <c r="BC8326" s="50"/>
      <c r="BD8326" s="50"/>
      <c r="BE8326" s="50"/>
      <c r="BF8326" s="50"/>
      <c r="BG8326" s="50"/>
      <c r="BH8326" s="50"/>
      <c r="BI8326" s="50"/>
      <c r="BJ8326" s="50"/>
      <c r="BK8326" s="50"/>
      <c r="BL8326" s="50"/>
      <c r="BM8326" s="50"/>
      <c r="BN8326" s="50"/>
      <c r="BO8326" s="50"/>
      <c r="BP8326" s="50"/>
      <c r="BQ8326" s="50"/>
      <c r="BR8326" s="50"/>
      <c r="BS8326" s="50"/>
      <c r="BT8326" s="50"/>
      <c r="BU8326" s="50"/>
      <c r="BV8326" s="50"/>
      <c r="BW8326" s="50"/>
      <c r="BX8326" s="50"/>
      <c r="BY8326" s="50"/>
      <c r="BZ8326" s="50"/>
      <c r="CA8326" s="50"/>
      <c r="CB8326" s="50"/>
      <c r="CC8326" s="50"/>
      <c r="CD8326" s="50"/>
      <c r="CE8326" s="50"/>
      <c r="CF8326" s="50"/>
      <c r="CG8326" s="50"/>
      <c r="CH8326" s="50"/>
      <c r="CI8326" s="50"/>
      <c r="CJ8326" s="50"/>
      <c r="CK8326" s="50"/>
      <c r="CL8326" s="50"/>
      <c r="CM8326" s="50"/>
      <c r="CN8326" s="50"/>
      <c r="CO8326" s="50"/>
      <c r="CP8326" s="50"/>
      <c r="CQ8326" s="50"/>
      <c r="CR8326" s="50"/>
      <c r="CS8326" s="50"/>
      <c r="CT8326" s="50"/>
      <c r="CU8326" s="50"/>
      <c r="CV8326" s="50"/>
      <c r="CW8326" s="50"/>
      <c r="CX8326" s="50"/>
      <c r="CY8326" s="50"/>
      <c r="CZ8326" s="50"/>
      <c r="DA8326" s="50"/>
      <c r="DB8326" s="50"/>
      <c r="DC8326" s="50"/>
      <c r="DD8326" s="50"/>
      <c r="DE8326" s="50"/>
      <c r="DF8326" s="50"/>
      <c r="DG8326" s="50"/>
    </row>
    <row r="8327" spans="1:111" x14ac:dyDescent="0.2">
      <c r="A8327" s="188"/>
      <c r="B8327" s="188"/>
      <c r="C8327" s="416"/>
      <c r="D8327" s="160"/>
      <c r="E8327" s="310"/>
      <c r="F8327" s="192"/>
      <c r="G8327" s="192"/>
      <c r="H8327" s="50"/>
      <c r="I8327" s="50"/>
      <c r="J8327" s="50"/>
      <c r="K8327" s="50"/>
      <c r="L8327" s="50"/>
      <c r="M8327" s="50"/>
      <c r="N8327" s="50"/>
      <c r="O8327" s="50"/>
      <c r="P8327" s="50"/>
      <c r="Q8327" s="50"/>
      <c r="R8327" s="50"/>
      <c r="S8327" s="50"/>
      <c r="T8327" s="50"/>
      <c r="U8327" s="50"/>
      <c r="V8327" s="50"/>
      <c r="W8327" s="50"/>
      <c r="X8327" s="50"/>
      <c r="Y8327" s="50"/>
      <c r="Z8327" s="50"/>
      <c r="AA8327" s="50"/>
      <c r="AB8327" s="50"/>
      <c r="AC8327" s="50"/>
      <c r="AD8327" s="50"/>
      <c r="AE8327" s="50"/>
      <c r="AF8327" s="50"/>
      <c r="AG8327" s="50"/>
      <c r="AH8327" s="50"/>
      <c r="AI8327" s="50"/>
      <c r="AJ8327" s="50"/>
      <c r="AK8327" s="50"/>
      <c r="AL8327" s="50"/>
      <c r="AM8327" s="50"/>
      <c r="AN8327" s="50"/>
      <c r="AO8327" s="50"/>
      <c r="AP8327" s="50"/>
      <c r="AQ8327" s="50"/>
      <c r="AR8327" s="50"/>
      <c r="AS8327" s="50"/>
      <c r="AT8327" s="50"/>
      <c r="AU8327" s="50"/>
      <c r="AV8327" s="50"/>
      <c r="AW8327" s="50"/>
      <c r="AX8327" s="50"/>
      <c r="AY8327" s="50"/>
      <c r="AZ8327" s="50"/>
      <c r="BA8327" s="50"/>
      <c r="BB8327" s="50"/>
      <c r="BC8327" s="50"/>
      <c r="BD8327" s="50"/>
      <c r="BE8327" s="50"/>
      <c r="BF8327" s="50"/>
      <c r="BG8327" s="50"/>
      <c r="BH8327" s="50"/>
      <c r="BI8327" s="50"/>
      <c r="BJ8327" s="50"/>
      <c r="BK8327" s="50"/>
      <c r="BL8327" s="50"/>
      <c r="BM8327" s="50"/>
      <c r="BN8327" s="50"/>
      <c r="BO8327" s="50"/>
      <c r="BP8327" s="50"/>
      <c r="BQ8327" s="50"/>
      <c r="BR8327" s="50"/>
      <c r="BS8327" s="50"/>
      <c r="BT8327" s="50"/>
      <c r="BU8327" s="50"/>
      <c r="BV8327" s="50"/>
      <c r="BW8327" s="50"/>
      <c r="BX8327" s="50"/>
      <c r="BY8327" s="50"/>
      <c r="BZ8327" s="50"/>
      <c r="CA8327" s="50"/>
      <c r="CB8327" s="50"/>
      <c r="CC8327" s="50"/>
      <c r="CD8327" s="50"/>
      <c r="CE8327" s="50"/>
      <c r="CF8327" s="50"/>
      <c r="CG8327" s="50"/>
      <c r="CH8327" s="50"/>
      <c r="CI8327" s="50"/>
      <c r="CJ8327" s="50"/>
      <c r="CK8327" s="50"/>
      <c r="CL8327" s="50"/>
      <c r="CM8327" s="50"/>
      <c r="CN8327" s="50"/>
      <c r="CO8327" s="50"/>
      <c r="CP8327" s="50"/>
      <c r="CQ8327" s="50"/>
      <c r="CR8327" s="50"/>
      <c r="CS8327" s="50"/>
      <c r="CT8327" s="50"/>
      <c r="CU8327" s="50"/>
      <c r="CV8327" s="50"/>
      <c r="CW8327" s="50"/>
      <c r="CX8327" s="50"/>
      <c r="CY8327" s="50"/>
      <c r="CZ8327" s="50"/>
      <c r="DA8327" s="50"/>
      <c r="DB8327" s="50"/>
      <c r="DC8327" s="50"/>
      <c r="DD8327" s="50"/>
      <c r="DE8327" s="50"/>
      <c r="DF8327" s="50"/>
      <c r="DG8327" s="50"/>
    </row>
    <row r="8328" spans="1:111" x14ac:dyDescent="0.2">
      <c r="A8328" s="188"/>
      <c r="B8328" s="188"/>
      <c r="C8328" s="416"/>
      <c r="D8328" s="160"/>
      <c r="E8328" s="310"/>
      <c r="F8328" s="192"/>
      <c r="G8328" s="192"/>
      <c r="H8328" s="50"/>
      <c r="I8328" s="50"/>
      <c r="J8328" s="50"/>
      <c r="K8328" s="50"/>
      <c r="L8328" s="50"/>
      <c r="M8328" s="50"/>
      <c r="N8328" s="50"/>
      <c r="O8328" s="50"/>
      <c r="P8328" s="50"/>
      <c r="Q8328" s="50"/>
      <c r="R8328" s="50"/>
      <c r="S8328" s="50"/>
      <c r="T8328" s="50"/>
      <c r="U8328" s="50"/>
      <c r="V8328" s="50"/>
      <c r="W8328" s="50"/>
      <c r="X8328" s="50"/>
      <c r="Y8328" s="50"/>
      <c r="Z8328" s="50"/>
      <c r="AA8328" s="50"/>
      <c r="AB8328" s="50"/>
      <c r="AC8328" s="50"/>
      <c r="AD8328" s="50"/>
      <c r="AE8328" s="50"/>
      <c r="AF8328" s="50"/>
      <c r="AG8328" s="50"/>
      <c r="AH8328" s="50"/>
      <c r="AI8328" s="50"/>
      <c r="AJ8328" s="50"/>
      <c r="AK8328" s="50"/>
      <c r="AL8328" s="50"/>
      <c r="AM8328" s="50"/>
      <c r="AN8328" s="50"/>
      <c r="AO8328" s="50"/>
      <c r="AP8328" s="50"/>
      <c r="AQ8328" s="50"/>
      <c r="AR8328" s="50"/>
      <c r="AS8328" s="50"/>
      <c r="AT8328" s="50"/>
      <c r="AU8328" s="50"/>
      <c r="AV8328" s="50"/>
      <c r="AW8328" s="50"/>
      <c r="AX8328" s="50"/>
      <c r="AY8328" s="50"/>
      <c r="AZ8328" s="50"/>
      <c r="BA8328" s="50"/>
      <c r="BB8328" s="50"/>
      <c r="BC8328" s="50"/>
      <c r="BD8328" s="50"/>
      <c r="BE8328" s="50"/>
      <c r="BF8328" s="50"/>
      <c r="BG8328" s="50"/>
      <c r="BH8328" s="50"/>
      <c r="BI8328" s="50"/>
      <c r="BJ8328" s="50"/>
      <c r="BK8328" s="50"/>
      <c r="BL8328" s="50"/>
      <c r="BM8328" s="50"/>
      <c r="BN8328" s="50"/>
      <c r="BO8328" s="50"/>
      <c r="BP8328" s="50"/>
      <c r="BQ8328" s="50"/>
      <c r="BR8328" s="50"/>
      <c r="BS8328" s="50"/>
      <c r="BT8328" s="50"/>
      <c r="BU8328" s="50"/>
      <c r="BV8328" s="50"/>
      <c r="BW8328" s="50"/>
      <c r="BX8328" s="50"/>
      <c r="BY8328" s="50"/>
      <c r="BZ8328" s="50"/>
      <c r="CA8328" s="50"/>
      <c r="CB8328" s="50"/>
      <c r="CC8328" s="50"/>
      <c r="CD8328" s="50"/>
      <c r="CE8328" s="50"/>
      <c r="CF8328" s="50"/>
      <c r="CG8328" s="50"/>
      <c r="CH8328" s="50"/>
      <c r="CI8328" s="50"/>
      <c r="CJ8328" s="50"/>
      <c r="CK8328" s="50"/>
      <c r="CL8328" s="50"/>
      <c r="CM8328" s="50"/>
      <c r="CN8328" s="50"/>
      <c r="CO8328" s="50"/>
      <c r="CP8328" s="50"/>
      <c r="CQ8328" s="50"/>
      <c r="CR8328" s="50"/>
      <c r="CS8328" s="50"/>
      <c r="CT8328" s="50"/>
      <c r="CU8328" s="50"/>
      <c r="CV8328" s="50"/>
      <c r="CW8328" s="50"/>
      <c r="CX8328" s="50"/>
      <c r="CY8328" s="50"/>
      <c r="CZ8328" s="50"/>
      <c r="DA8328" s="50"/>
      <c r="DB8328" s="50"/>
      <c r="DC8328" s="50"/>
      <c r="DD8328" s="50"/>
      <c r="DE8328" s="50"/>
      <c r="DF8328" s="50"/>
      <c r="DG8328" s="50"/>
    </row>
    <row r="8329" spans="1:111" x14ac:dyDescent="0.2">
      <c r="A8329" s="188"/>
      <c r="B8329" s="188"/>
      <c r="C8329" s="416"/>
      <c r="D8329" s="160"/>
      <c r="E8329" s="310"/>
      <c r="F8329" s="192"/>
      <c r="G8329" s="192"/>
      <c r="H8329" s="50"/>
      <c r="I8329" s="50"/>
      <c r="J8329" s="50"/>
      <c r="K8329" s="50"/>
      <c r="L8329" s="50"/>
      <c r="M8329" s="50"/>
      <c r="N8329" s="50"/>
      <c r="O8329" s="50"/>
      <c r="P8329" s="50"/>
      <c r="Q8329" s="50"/>
      <c r="R8329" s="50"/>
      <c r="S8329" s="50"/>
      <c r="T8329" s="50"/>
      <c r="U8329" s="50"/>
      <c r="V8329" s="50"/>
      <c r="W8329" s="50"/>
      <c r="X8329" s="50"/>
      <c r="Y8329" s="50"/>
      <c r="Z8329" s="50"/>
      <c r="AA8329" s="50"/>
      <c r="AB8329" s="50"/>
      <c r="AC8329" s="50"/>
      <c r="AD8329" s="50"/>
      <c r="AE8329" s="50"/>
      <c r="AF8329" s="50"/>
      <c r="AG8329" s="50"/>
      <c r="AH8329" s="50"/>
      <c r="AI8329" s="50"/>
      <c r="AJ8329" s="50"/>
      <c r="AK8329" s="50"/>
      <c r="AL8329" s="50"/>
      <c r="AM8329" s="50"/>
      <c r="AN8329" s="50"/>
      <c r="AO8329" s="50"/>
      <c r="AP8329" s="50"/>
      <c r="AQ8329" s="50"/>
      <c r="AR8329" s="50"/>
      <c r="AS8329" s="50"/>
      <c r="AT8329" s="50"/>
      <c r="AU8329" s="50"/>
      <c r="AV8329" s="50"/>
      <c r="AW8329" s="50"/>
      <c r="AX8329" s="50"/>
      <c r="AY8329" s="50"/>
      <c r="AZ8329" s="50"/>
      <c r="BA8329" s="50"/>
      <c r="BB8329" s="50"/>
      <c r="BC8329" s="50"/>
      <c r="BD8329" s="50"/>
      <c r="BE8329" s="50"/>
      <c r="BF8329" s="50"/>
      <c r="BG8329" s="50"/>
      <c r="BH8329" s="50"/>
      <c r="BI8329" s="50"/>
      <c r="BJ8329" s="50"/>
      <c r="BK8329" s="50"/>
      <c r="BL8329" s="50"/>
      <c r="BM8329" s="50"/>
      <c r="BN8329" s="50"/>
      <c r="BO8329" s="50"/>
      <c r="BP8329" s="50"/>
      <c r="BQ8329" s="50"/>
      <c r="BR8329" s="50"/>
      <c r="BS8329" s="50"/>
      <c r="BT8329" s="50"/>
      <c r="BU8329" s="50"/>
      <c r="BV8329" s="50"/>
      <c r="BW8329" s="50"/>
      <c r="BX8329" s="50"/>
      <c r="BY8329" s="50"/>
      <c r="BZ8329" s="50"/>
      <c r="CA8329" s="50"/>
      <c r="CB8329" s="50"/>
      <c r="CC8329" s="50"/>
      <c r="CD8329" s="50"/>
      <c r="CE8329" s="50"/>
      <c r="CF8329" s="50"/>
      <c r="CG8329" s="50"/>
      <c r="CH8329" s="50"/>
      <c r="CI8329" s="50"/>
      <c r="CJ8329" s="50"/>
      <c r="CK8329" s="50"/>
      <c r="CL8329" s="50"/>
      <c r="CM8329" s="50"/>
      <c r="CN8329" s="50"/>
      <c r="CO8329" s="50"/>
      <c r="CP8329" s="50"/>
      <c r="CQ8329" s="50"/>
      <c r="CR8329" s="50"/>
      <c r="CS8329" s="50"/>
      <c r="CT8329" s="50"/>
      <c r="CU8329" s="50"/>
      <c r="CV8329" s="50"/>
      <c r="CW8329" s="50"/>
      <c r="CX8329" s="50"/>
      <c r="CY8329" s="50"/>
      <c r="CZ8329" s="50"/>
      <c r="DA8329" s="50"/>
      <c r="DB8329" s="50"/>
      <c r="DC8329" s="50"/>
      <c r="DD8329" s="50"/>
      <c r="DE8329" s="50"/>
      <c r="DF8329" s="50"/>
      <c r="DG8329" s="50"/>
    </row>
    <row r="8330" spans="1:111" x14ac:dyDescent="0.2">
      <c r="A8330" s="188"/>
      <c r="B8330" s="188"/>
      <c r="C8330" s="416"/>
      <c r="D8330" s="160"/>
      <c r="E8330" s="310"/>
      <c r="F8330" s="192"/>
      <c r="G8330" s="192"/>
      <c r="H8330" s="50"/>
      <c r="I8330" s="50"/>
      <c r="J8330" s="50"/>
      <c r="K8330" s="50"/>
      <c r="L8330" s="50"/>
      <c r="M8330" s="50"/>
      <c r="N8330" s="50"/>
      <c r="O8330" s="50"/>
      <c r="P8330" s="50"/>
      <c r="Q8330" s="50"/>
      <c r="R8330" s="50"/>
      <c r="S8330" s="50"/>
      <c r="T8330" s="50"/>
      <c r="U8330" s="50"/>
      <c r="V8330" s="50"/>
      <c r="W8330" s="50"/>
      <c r="X8330" s="50"/>
      <c r="Y8330" s="50"/>
      <c r="Z8330" s="50"/>
      <c r="AA8330" s="50"/>
      <c r="AB8330" s="50"/>
      <c r="AC8330" s="50"/>
      <c r="AD8330" s="50"/>
      <c r="AE8330" s="50"/>
      <c r="AF8330" s="50"/>
      <c r="AG8330" s="50"/>
      <c r="AH8330" s="50"/>
      <c r="AI8330" s="50"/>
      <c r="AJ8330" s="50"/>
      <c r="AK8330" s="50"/>
      <c r="AL8330" s="50"/>
      <c r="AM8330" s="50"/>
      <c r="AN8330" s="50"/>
      <c r="AO8330" s="50"/>
      <c r="AP8330" s="50"/>
      <c r="AQ8330" s="50"/>
      <c r="AR8330" s="50"/>
      <c r="AS8330" s="50"/>
      <c r="AT8330" s="50"/>
      <c r="AU8330" s="50"/>
      <c r="AV8330" s="50"/>
      <c r="AW8330" s="50"/>
      <c r="AX8330" s="50"/>
      <c r="AY8330" s="50"/>
      <c r="AZ8330" s="50"/>
      <c r="BA8330" s="50"/>
      <c r="BB8330" s="50"/>
      <c r="BC8330" s="50"/>
      <c r="BD8330" s="50"/>
      <c r="BE8330" s="50"/>
      <c r="BF8330" s="50"/>
      <c r="BG8330" s="50"/>
      <c r="BH8330" s="50"/>
      <c r="BI8330" s="50"/>
      <c r="BJ8330" s="50"/>
      <c r="BK8330" s="50"/>
      <c r="BL8330" s="50"/>
      <c r="BM8330" s="50"/>
      <c r="BN8330" s="50"/>
      <c r="BO8330" s="50"/>
      <c r="BP8330" s="50"/>
      <c r="BQ8330" s="50"/>
      <c r="BR8330" s="50"/>
      <c r="BS8330" s="50"/>
      <c r="BT8330" s="50"/>
      <c r="BU8330" s="50"/>
      <c r="BV8330" s="50"/>
      <c r="BW8330" s="50"/>
      <c r="BX8330" s="50"/>
      <c r="BY8330" s="50"/>
      <c r="BZ8330" s="50"/>
      <c r="CA8330" s="50"/>
      <c r="CB8330" s="50"/>
      <c r="CC8330" s="50"/>
      <c r="CD8330" s="50"/>
      <c r="CE8330" s="50"/>
      <c r="CF8330" s="50"/>
      <c r="CG8330" s="50"/>
      <c r="CH8330" s="50"/>
      <c r="CI8330" s="50"/>
      <c r="CJ8330" s="50"/>
      <c r="CK8330" s="50"/>
      <c r="CL8330" s="50"/>
      <c r="CM8330" s="50"/>
      <c r="CN8330" s="50"/>
      <c r="CO8330" s="50"/>
      <c r="CP8330" s="50"/>
      <c r="CQ8330" s="50"/>
      <c r="CR8330" s="50"/>
      <c r="CS8330" s="50"/>
      <c r="CT8330" s="50"/>
      <c r="CU8330" s="50"/>
      <c r="CV8330" s="50"/>
      <c r="CW8330" s="50"/>
      <c r="CX8330" s="50"/>
      <c r="CY8330" s="50"/>
      <c r="CZ8330" s="50"/>
      <c r="DA8330" s="50"/>
      <c r="DB8330" s="50"/>
      <c r="DC8330" s="50"/>
      <c r="DD8330" s="50"/>
      <c r="DE8330" s="50"/>
      <c r="DF8330" s="50"/>
      <c r="DG8330" s="50"/>
    </row>
    <row r="8331" spans="1:111" x14ac:dyDescent="0.2">
      <c r="A8331" s="188"/>
      <c r="B8331" s="188"/>
      <c r="C8331" s="416"/>
      <c r="D8331" s="160"/>
      <c r="E8331" s="310"/>
      <c r="F8331" s="192"/>
      <c r="G8331" s="192"/>
      <c r="H8331" s="50"/>
      <c r="I8331" s="50"/>
      <c r="J8331" s="50"/>
      <c r="K8331" s="50"/>
      <c r="L8331" s="50"/>
      <c r="M8331" s="50"/>
      <c r="N8331" s="50"/>
      <c r="O8331" s="50"/>
      <c r="P8331" s="50"/>
      <c r="Q8331" s="50"/>
      <c r="R8331" s="50"/>
      <c r="S8331" s="50"/>
      <c r="T8331" s="50"/>
      <c r="U8331" s="50"/>
      <c r="V8331" s="50"/>
      <c r="W8331" s="50"/>
      <c r="X8331" s="50"/>
      <c r="Y8331" s="50"/>
      <c r="Z8331" s="50"/>
      <c r="AA8331" s="50"/>
      <c r="AB8331" s="50"/>
      <c r="AC8331" s="50"/>
      <c r="AD8331" s="50"/>
      <c r="AE8331" s="50"/>
      <c r="AF8331" s="50"/>
      <c r="AG8331" s="50"/>
      <c r="AH8331" s="50"/>
      <c r="AI8331" s="50"/>
      <c r="AJ8331" s="50"/>
      <c r="AK8331" s="50"/>
      <c r="AL8331" s="50"/>
      <c r="AM8331" s="50"/>
      <c r="AN8331" s="50"/>
      <c r="AO8331" s="50"/>
      <c r="AP8331" s="50"/>
      <c r="AQ8331" s="50"/>
      <c r="AR8331" s="50"/>
      <c r="AS8331" s="50"/>
      <c r="AT8331" s="50"/>
      <c r="AU8331" s="50"/>
      <c r="AV8331" s="50"/>
      <c r="AW8331" s="50"/>
      <c r="AX8331" s="50"/>
      <c r="AY8331" s="50"/>
      <c r="AZ8331" s="50"/>
      <c r="BA8331" s="50"/>
      <c r="BB8331" s="50"/>
      <c r="BC8331" s="50"/>
      <c r="BD8331" s="50"/>
      <c r="BE8331" s="50"/>
      <c r="BF8331" s="50"/>
      <c r="BG8331" s="50"/>
      <c r="BH8331" s="50"/>
      <c r="BI8331" s="50"/>
      <c r="BJ8331" s="50"/>
      <c r="BK8331" s="50"/>
      <c r="BL8331" s="50"/>
      <c r="BM8331" s="50"/>
      <c r="BN8331" s="50"/>
      <c r="BO8331" s="50"/>
      <c r="BP8331" s="50"/>
      <c r="BQ8331" s="50"/>
      <c r="BR8331" s="50"/>
      <c r="BS8331" s="50"/>
      <c r="BT8331" s="50"/>
      <c r="BU8331" s="50"/>
      <c r="BV8331" s="50"/>
      <c r="BW8331" s="50"/>
      <c r="BX8331" s="50"/>
      <c r="BY8331" s="50"/>
      <c r="BZ8331" s="50"/>
      <c r="CA8331" s="50"/>
      <c r="CB8331" s="50"/>
      <c r="CC8331" s="50"/>
      <c r="CD8331" s="50"/>
      <c r="CE8331" s="50"/>
      <c r="CF8331" s="50"/>
      <c r="CG8331" s="50"/>
      <c r="CH8331" s="50"/>
      <c r="CI8331" s="50"/>
      <c r="CJ8331" s="50"/>
      <c r="CK8331" s="50"/>
      <c r="CL8331" s="50"/>
      <c r="CM8331" s="50"/>
      <c r="CN8331" s="50"/>
      <c r="CO8331" s="50"/>
      <c r="CP8331" s="50"/>
      <c r="CQ8331" s="50"/>
      <c r="CR8331" s="50"/>
      <c r="CS8331" s="50"/>
      <c r="CT8331" s="50"/>
      <c r="CU8331" s="50"/>
      <c r="CV8331" s="50"/>
      <c r="CW8331" s="50"/>
      <c r="CX8331" s="50"/>
      <c r="CY8331" s="50"/>
      <c r="CZ8331" s="50"/>
      <c r="DA8331" s="50"/>
      <c r="DB8331" s="50"/>
      <c r="DC8331" s="50"/>
      <c r="DD8331" s="50"/>
      <c r="DE8331" s="50"/>
      <c r="DF8331" s="50"/>
      <c r="DG8331" s="50"/>
    </row>
    <row r="8332" spans="1:111" x14ac:dyDescent="0.2">
      <c r="A8332" s="188"/>
      <c r="B8332" s="188"/>
      <c r="C8332" s="416"/>
      <c r="D8332" s="160"/>
      <c r="E8332" s="310"/>
      <c r="F8332" s="192"/>
      <c r="G8332" s="192"/>
      <c r="H8332" s="50"/>
      <c r="I8332" s="50"/>
      <c r="J8332" s="50"/>
      <c r="K8332" s="50"/>
      <c r="L8332" s="50"/>
      <c r="M8332" s="50"/>
      <c r="N8332" s="50"/>
      <c r="O8332" s="50"/>
      <c r="P8332" s="50"/>
      <c r="Q8332" s="50"/>
      <c r="R8332" s="50"/>
      <c r="S8332" s="50"/>
      <c r="T8332" s="50"/>
      <c r="U8332" s="50"/>
      <c r="V8332" s="50"/>
      <c r="W8332" s="50"/>
      <c r="X8332" s="50"/>
      <c r="Y8332" s="50"/>
      <c r="Z8332" s="50"/>
      <c r="AA8332" s="50"/>
      <c r="AB8332" s="50"/>
      <c r="AC8332" s="50"/>
      <c r="AD8332" s="50"/>
      <c r="AE8332" s="50"/>
      <c r="AF8332" s="50"/>
      <c r="AG8332" s="50"/>
      <c r="AH8332" s="50"/>
      <c r="AI8332" s="50"/>
      <c r="AJ8332" s="50"/>
      <c r="AK8332" s="50"/>
      <c r="AL8332" s="50"/>
      <c r="AM8332" s="50"/>
      <c r="AN8332" s="50"/>
      <c r="AO8332" s="50"/>
      <c r="AP8332" s="50"/>
      <c r="AQ8332" s="50"/>
      <c r="AR8332" s="50"/>
      <c r="AS8332" s="50"/>
      <c r="AT8332" s="50"/>
      <c r="AU8332" s="50"/>
      <c r="AV8332" s="50"/>
      <c r="AW8332" s="50"/>
      <c r="AX8332" s="50"/>
      <c r="AY8332" s="50"/>
      <c r="AZ8332" s="50"/>
      <c r="BA8332" s="50"/>
      <c r="BB8332" s="50"/>
      <c r="BC8332" s="50"/>
      <c r="BD8332" s="50"/>
      <c r="BE8332" s="50"/>
      <c r="BF8332" s="50"/>
      <c r="BG8332" s="50"/>
      <c r="BH8332" s="50"/>
      <c r="BI8332" s="50"/>
      <c r="BJ8332" s="50"/>
      <c r="BK8332" s="50"/>
      <c r="BL8332" s="50"/>
      <c r="BM8332" s="50"/>
      <c r="BN8332" s="50"/>
      <c r="BO8332" s="50"/>
      <c r="BP8332" s="50"/>
      <c r="BQ8332" s="50"/>
      <c r="BR8332" s="50"/>
      <c r="BS8332" s="50"/>
      <c r="BT8332" s="50"/>
      <c r="BU8332" s="50"/>
      <c r="BV8332" s="50"/>
      <c r="BW8332" s="50"/>
      <c r="BX8332" s="50"/>
      <c r="BY8332" s="50"/>
      <c r="BZ8332" s="50"/>
      <c r="CA8332" s="50"/>
      <c r="CB8332" s="50"/>
      <c r="CC8332" s="50"/>
      <c r="CD8332" s="50"/>
      <c r="CE8332" s="50"/>
      <c r="CF8332" s="50"/>
      <c r="CG8332" s="50"/>
      <c r="CH8332" s="50"/>
      <c r="CI8332" s="50"/>
      <c r="CJ8332" s="50"/>
      <c r="CK8332" s="50"/>
      <c r="CL8332" s="50"/>
      <c r="CM8332" s="50"/>
      <c r="CN8332" s="50"/>
      <c r="CO8332" s="50"/>
      <c r="CP8332" s="50"/>
      <c r="CQ8332" s="50"/>
      <c r="CR8332" s="50"/>
      <c r="CS8332" s="50"/>
      <c r="CT8332" s="50"/>
      <c r="CU8332" s="50"/>
      <c r="CV8332" s="50"/>
      <c r="CW8332" s="50"/>
      <c r="CX8332" s="50"/>
      <c r="CY8332" s="50"/>
      <c r="CZ8332" s="50"/>
      <c r="DA8332" s="50"/>
      <c r="DB8332" s="50"/>
      <c r="DC8332" s="50"/>
      <c r="DD8332" s="50"/>
      <c r="DE8332" s="50"/>
      <c r="DF8332" s="50"/>
      <c r="DG8332" s="50"/>
    </row>
    <row r="8333" spans="1:111" x14ac:dyDescent="0.2">
      <c r="A8333" s="188"/>
      <c r="B8333" s="188"/>
      <c r="C8333" s="416"/>
      <c r="D8333" s="160"/>
      <c r="E8333" s="310"/>
      <c r="F8333" s="192"/>
      <c r="G8333" s="192"/>
      <c r="H8333" s="50"/>
      <c r="I8333" s="50"/>
      <c r="J8333" s="50"/>
      <c r="K8333" s="50"/>
      <c r="L8333" s="50"/>
      <c r="M8333" s="50"/>
      <c r="N8333" s="50"/>
      <c r="O8333" s="50"/>
      <c r="P8333" s="50"/>
      <c r="Q8333" s="50"/>
      <c r="R8333" s="50"/>
      <c r="S8333" s="50"/>
      <c r="T8333" s="50"/>
      <c r="U8333" s="50"/>
      <c r="V8333" s="50"/>
      <c r="W8333" s="50"/>
      <c r="X8333" s="50"/>
      <c r="Y8333" s="50"/>
      <c r="Z8333" s="50"/>
      <c r="AA8333" s="50"/>
      <c r="AB8333" s="50"/>
      <c r="AC8333" s="50"/>
      <c r="AD8333" s="50"/>
      <c r="AE8333" s="50"/>
      <c r="AF8333" s="50"/>
      <c r="AG8333" s="50"/>
      <c r="AH8333" s="50"/>
      <c r="AI8333" s="50"/>
      <c r="AJ8333" s="50"/>
      <c r="AK8333" s="50"/>
      <c r="AL8333" s="50"/>
      <c r="AM8333" s="50"/>
      <c r="AN8333" s="50"/>
      <c r="AO8333" s="50"/>
      <c r="AP8333" s="50"/>
      <c r="AQ8333" s="50"/>
      <c r="AR8333" s="50"/>
      <c r="AS8333" s="50"/>
      <c r="AT8333" s="50"/>
      <c r="AU8333" s="50"/>
      <c r="AV8333" s="50"/>
      <c r="AW8333" s="50"/>
      <c r="AX8333" s="50"/>
      <c r="AY8333" s="50"/>
      <c r="AZ8333" s="50"/>
      <c r="BA8333" s="50"/>
      <c r="BB8333" s="50"/>
      <c r="BC8333" s="50"/>
      <c r="BD8333" s="50"/>
      <c r="BE8333" s="50"/>
      <c r="BF8333" s="50"/>
      <c r="BG8333" s="50"/>
      <c r="BH8333" s="50"/>
      <c r="BI8333" s="50"/>
      <c r="BJ8333" s="50"/>
      <c r="BK8333" s="50"/>
      <c r="BL8333" s="50"/>
      <c r="BM8333" s="50"/>
      <c r="BN8333" s="50"/>
      <c r="BO8333" s="50"/>
      <c r="BP8333" s="50"/>
      <c r="BQ8333" s="50"/>
      <c r="BR8333" s="50"/>
      <c r="BS8333" s="50"/>
      <c r="BT8333" s="50"/>
      <c r="BU8333" s="50"/>
      <c r="BV8333" s="50"/>
      <c r="BW8333" s="50"/>
      <c r="BX8333" s="50"/>
      <c r="BY8333" s="50"/>
      <c r="BZ8333" s="50"/>
      <c r="CA8333" s="50"/>
      <c r="CB8333" s="50"/>
      <c r="CC8333" s="50"/>
      <c r="CD8333" s="50"/>
      <c r="CE8333" s="50"/>
      <c r="CF8333" s="50"/>
      <c r="CG8333" s="50"/>
      <c r="CH8333" s="50"/>
      <c r="CI8333" s="50"/>
      <c r="CJ8333" s="50"/>
      <c r="CK8333" s="50"/>
      <c r="CL8333" s="50"/>
      <c r="CM8333" s="50"/>
      <c r="CN8333" s="50"/>
      <c r="CO8333" s="50"/>
      <c r="CP8333" s="50"/>
      <c r="CQ8333" s="50"/>
      <c r="CR8333" s="50"/>
      <c r="CS8333" s="50"/>
      <c r="CT8333" s="50"/>
      <c r="CU8333" s="50"/>
      <c r="CV8333" s="50"/>
      <c r="CW8333" s="50"/>
      <c r="CX8333" s="50"/>
      <c r="CY8333" s="50"/>
      <c r="CZ8333" s="50"/>
      <c r="DA8333" s="50"/>
      <c r="DB8333" s="50"/>
      <c r="DC8333" s="50"/>
      <c r="DD8333" s="50"/>
      <c r="DE8333" s="50"/>
      <c r="DF8333" s="50"/>
      <c r="DG8333" s="50"/>
    </row>
    <row r="8334" spans="1:111" x14ac:dyDescent="0.2">
      <c r="A8334" s="188"/>
      <c r="B8334" s="188"/>
      <c r="C8334" s="416"/>
      <c r="D8334" s="160"/>
      <c r="E8334" s="310"/>
      <c r="F8334" s="192"/>
      <c r="G8334" s="192"/>
      <c r="H8334" s="50"/>
      <c r="I8334" s="50"/>
      <c r="J8334" s="50"/>
      <c r="K8334" s="50"/>
      <c r="L8334" s="50"/>
      <c r="M8334" s="50"/>
      <c r="N8334" s="50"/>
      <c r="O8334" s="50"/>
      <c r="P8334" s="50"/>
      <c r="Q8334" s="50"/>
      <c r="R8334" s="50"/>
      <c r="S8334" s="50"/>
      <c r="T8334" s="50"/>
      <c r="U8334" s="50"/>
      <c r="V8334" s="50"/>
      <c r="W8334" s="50"/>
      <c r="X8334" s="50"/>
      <c r="Y8334" s="50"/>
      <c r="Z8334" s="50"/>
      <c r="AA8334" s="50"/>
      <c r="AB8334" s="50"/>
      <c r="AC8334" s="50"/>
      <c r="AD8334" s="50"/>
      <c r="AE8334" s="50"/>
      <c r="AF8334" s="50"/>
      <c r="AG8334" s="50"/>
      <c r="AH8334" s="50"/>
      <c r="AI8334" s="50"/>
      <c r="AJ8334" s="50"/>
      <c r="AK8334" s="50"/>
      <c r="AL8334" s="50"/>
      <c r="AM8334" s="50"/>
      <c r="AN8334" s="50"/>
      <c r="AO8334" s="50"/>
      <c r="AP8334" s="50"/>
      <c r="AQ8334" s="50"/>
      <c r="AR8334" s="50"/>
      <c r="AS8334" s="50"/>
      <c r="AT8334" s="50"/>
      <c r="AU8334" s="50"/>
      <c r="AV8334" s="50"/>
      <c r="AW8334" s="50"/>
      <c r="AX8334" s="50"/>
      <c r="AY8334" s="50"/>
      <c r="AZ8334" s="50"/>
      <c r="BA8334" s="50"/>
      <c r="BB8334" s="50"/>
      <c r="BC8334" s="50"/>
      <c r="BD8334" s="50"/>
      <c r="BE8334" s="50"/>
      <c r="BF8334" s="50"/>
      <c r="BG8334" s="50"/>
      <c r="BH8334" s="50"/>
      <c r="BI8334" s="50"/>
      <c r="BJ8334" s="50"/>
      <c r="BK8334" s="50"/>
      <c r="BL8334" s="50"/>
      <c r="BM8334" s="50"/>
      <c r="BN8334" s="50"/>
      <c r="BO8334" s="50"/>
      <c r="BP8334" s="50"/>
      <c r="BQ8334" s="50"/>
      <c r="BR8334" s="50"/>
      <c r="BS8334" s="50"/>
      <c r="BT8334" s="50"/>
      <c r="BU8334" s="50"/>
      <c r="BV8334" s="50"/>
      <c r="BW8334" s="50"/>
      <c r="BX8334" s="50"/>
      <c r="BY8334" s="50"/>
      <c r="BZ8334" s="50"/>
      <c r="CA8334" s="50"/>
      <c r="CB8334" s="50"/>
      <c r="CC8334" s="50"/>
      <c r="CD8334" s="50"/>
      <c r="CE8334" s="50"/>
      <c r="CF8334" s="50"/>
      <c r="CG8334" s="50"/>
      <c r="CH8334" s="50"/>
      <c r="CI8334" s="50"/>
      <c r="CJ8334" s="50"/>
      <c r="CK8334" s="50"/>
      <c r="CL8334" s="50"/>
      <c r="CM8334" s="50"/>
      <c r="CN8334" s="50"/>
      <c r="CO8334" s="50"/>
      <c r="CP8334" s="50"/>
      <c r="CQ8334" s="50"/>
      <c r="CR8334" s="50"/>
      <c r="CS8334" s="50"/>
      <c r="CT8334" s="50"/>
      <c r="CU8334" s="50"/>
      <c r="CV8334" s="50"/>
      <c r="CW8334" s="50"/>
      <c r="CX8334" s="50"/>
      <c r="CY8334" s="50"/>
      <c r="CZ8334" s="50"/>
      <c r="DA8334" s="50"/>
      <c r="DB8334" s="50"/>
      <c r="DC8334" s="50"/>
      <c r="DD8334" s="50"/>
      <c r="DE8334" s="50"/>
      <c r="DF8334" s="50"/>
      <c r="DG8334" s="50"/>
    </row>
    <row r="8335" spans="1:111" x14ac:dyDescent="0.2">
      <c r="A8335" s="188"/>
      <c r="B8335" s="188"/>
      <c r="C8335" s="416"/>
      <c r="D8335" s="160"/>
      <c r="E8335" s="310"/>
      <c r="F8335" s="192"/>
      <c r="G8335" s="192"/>
      <c r="H8335" s="50"/>
      <c r="I8335" s="50"/>
      <c r="J8335" s="50"/>
      <c r="K8335" s="50"/>
      <c r="L8335" s="50"/>
      <c r="M8335" s="50"/>
      <c r="N8335" s="50"/>
      <c r="O8335" s="50"/>
      <c r="P8335" s="50"/>
      <c r="Q8335" s="50"/>
      <c r="R8335" s="50"/>
      <c r="S8335" s="50"/>
      <c r="T8335" s="50"/>
      <c r="U8335" s="50"/>
      <c r="V8335" s="50"/>
      <c r="W8335" s="50"/>
      <c r="X8335" s="50"/>
      <c r="Y8335" s="50"/>
      <c r="Z8335" s="50"/>
      <c r="AA8335" s="50"/>
      <c r="AB8335" s="50"/>
      <c r="AC8335" s="50"/>
      <c r="AD8335" s="50"/>
      <c r="AE8335" s="50"/>
      <c r="AF8335" s="50"/>
      <c r="AG8335" s="50"/>
      <c r="AH8335" s="50"/>
      <c r="AI8335" s="50"/>
      <c r="AJ8335" s="50"/>
      <c r="AK8335" s="50"/>
      <c r="AL8335" s="50"/>
      <c r="AM8335" s="50"/>
      <c r="AN8335" s="50"/>
      <c r="AO8335" s="50"/>
      <c r="AP8335" s="50"/>
      <c r="AQ8335" s="50"/>
      <c r="AR8335" s="50"/>
      <c r="AS8335" s="50"/>
      <c r="AT8335" s="50"/>
      <c r="AU8335" s="50"/>
      <c r="AV8335" s="50"/>
      <c r="AW8335" s="50"/>
      <c r="AX8335" s="50"/>
      <c r="AY8335" s="50"/>
      <c r="AZ8335" s="50"/>
      <c r="BA8335" s="50"/>
      <c r="BB8335" s="50"/>
      <c r="BC8335" s="50"/>
      <c r="BD8335" s="50"/>
      <c r="BE8335" s="50"/>
      <c r="BF8335" s="50"/>
      <c r="BG8335" s="50"/>
      <c r="BH8335" s="50"/>
      <c r="BI8335" s="50"/>
      <c r="BJ8335" s="50"/>
      <c r="BK8335" s="50"/>
      <c r="BL8335" s="50"/>
      <c r="BM8335" s="50"/>
      <c r="BN8335" s="50"/>
      <c r="BO8335" s="50"/>
      <c r="BP8335" s="50"/>
      <c r="BQ8335" s="50"/>
      <c r="BR8335" s="50"/>
      <c r="BS8335" s="50"/>
      <c r="BT8335" s="50"/>
      <c r="BU8335" s="50"/>
      <c r="BV8335" s="50"/>
      <c r="BW8335" s="50"/>
      <c r="BX8335" s="50"/>
      <c r="BY8335" s="50"/>
      <c r="BZ8335" s="50"/>
      <c r="CA8335" s="50"/>
      <c r="CB8335" s="50"/>
      <c r="CC8335" s="50"/>
      <c r="CD8335" s="50"/>
      <c r="CE8335" s="50"/>
      <c r="CF8335" s="50"/>
      <c r="CG8335" s="50"/>
      <c r="CH8335" s="50"/>
      <c r="CI8335" s="50"/>
      <c r="CJ8335" s="50"/>
      <c r="CK8335" s="50"/>
      <c r="CL8335" s="50"/>
      <c r="CM8335" s="50"/>
      <c r="CN8335" s="50"/>
      <c r="CO8335" s="50"/>
      <c r="CP8335" s="50"/>
      <c r="CQ8335" s="50"/>
      <c r="CR8335" s="50"/>
      <c r="CS8335" s="50"/>
      <c r="CT8335" s="50"/>
      <c r="CU8335" s="50"/>
      <c r="CV8335" s="50"/>
      <c r="CW8335" s="50"/>
      <c r="CX8335" s="50"/>
      <c r="CY8335" s="50"/>
      <c r="CZ8335" s="50"/>
      <c r="DA8335" s="50"/>
      <c r="DB8335" s="50"/>
      <c r="DC8335" s="50"/>
      <c r="DD8335" s="50"/>
      <c r="DE8335" s="50"/>
      <c r="DF8335" s="50"/>
      <c r="DG8335" s="50"/>
    </row>
    <row r="8336" spans="1:111" x14ac:dyDescent="0.2">
      <c r="A8336" s="187"/>
      <c r="B8336" s="187"/>
      <c r="C8336" s="416"/>
      <c r="D8336" s="264"/>
      <c r="E8336" s="310"/>
      <c r="F8336" s="192"/>
      <c r="G8336" s="192"/>
      <c r="H8336" s="50"/>
      <c r="I8336" s="50"/>
      <c r="J8336" s="50"/>
      <c r="K8336" s="50"/>
      <c r="L8336" s="50"/>
      <c r="M8336" s="50"/>
      <c r="N8336" s="50"/>
      <c r="O8336" s="50"/>
      <c r="P8336" s="50"/>
      <c r="Q8336" s="50"/>
      <c r="R8336" s="50"/>
      <c r="S8336" s="50"/>
      <c r="T8336" s="50"/>
      <c r="U8336" s="50"/>
      <c r="V8336" s="50"/>
      <c r="W8336" s="50"/>
      <c r="X8336" s="50"/>
      <c r="Y8336" s="50"/>
      <c r="Z8336" s="50"/>
      <c r="AA8336" s="50"/>
      <c r="AB8336" s="50"/>
      <c r="AC8336" s="50"/>
      <c r="AD8336" s="50"/>
      <c r="AE8336" s="50"/>
      <c r="AF8336" s="50"/>
      <c r="AG8336" s="50"/>
      <c r="AH8336" s="50"/>
      <c r="AI8336" s="50"/>
      <c r="AJ8336" s="50"/>
      <c r="AK8336" s="50"/>
      <c r="AL8336" s="50"/>
      <c r="AM8336" s="50"/>
      <c r="AN8336" s="50"/>
      <c r="AO8336" s="50"/>
      <c r="AP8336" s="50"/>
      <c r="AQ8336" s="50"/>
      <c r="AR8336" s="50"/>
      <c r="AS8336" s="50"/>
      <c r="AT8336" s="50"/>
      <c r="AU8336" s="50"/>
      <c r="AV8336" s="50"/>
      <c r="AW8336" s="50"/>
      <c r="AX8336" s="50"/>
      <c r="AY8336" s="50"/>
      <c r="AZ8336" s="50"/>
      <c r="BA8336" s="50"/>
      <c r="BB8336" s="50"/>
      <c r="BC8336" s="50"/>
      <c r="BD8336" s="50"/>
      <c r="BE8336" s="50"/>
      <c r="BF8336" s="50"/>
      <c r="BG8336" s="50"/>
      <c r="BH8336" s="50"/>
      <c r="BI8336" s="50"/>
      <c r="BJ8336" s="50"/>
      <c r="BK8336" s="50"/>
      <c r="BL8336" s="50"/>
      <c r="BM8336" s="50"/>
      <c r="BN8336" s="50"/>
      <c r="BO8336" s="50"/>
      <c r="BP8336" s="50"/>
      <c r="BQ8336" s="50"/>
      <c r="BR8336" s="50"/>
      <c r="BS8336" s="50"/>
      <c r="BT8336" s="50"/>
      <c r="BU8336" s="50"/>
      <c r="BV8336" s="50"/>
      <c r="BW8336" s="50"/>
      <c r="BX8336" s="50"/>
      <c r="BY8336" s="50"/>
      <c r="BZ8336" s="50"/>
      <c r="CA8336" s="50"/>
      <c r="CB8336" s="50"/>
      <c r="CC8336" s="50"/>
      <c r="CD8336" s="50"/>
      <c r="CE8336" s="50"/>
      <c r="CF8336" s="50"/>
      <c r="CG8336" s="50"/>
      <c r="CH8336" s="50"/>
      <c r="CI8336" s="50"/>
      <c r="CJ8336" s="50"/>
      <c r="CK8336" s="50"/>
      <c r="CL8336" s="50"/>
      <c r="CM8336" s="50"/>
      <c r="CN8336" s="50"/>
      <c r="CO8336" s="50"/>
      <c r="CP8336" s="50"/>
      <c r="CQ8336" s="50"/>
      <c r="CR8336" s="50"/>
      <c r="CS8336" s="50"/>
      <c r="CT8336" s="50"/>
      <c r="CU8336" s="50"/>
      <c r="CV8336" s="50"/>
      <c r="CW8336" s="50"/>
      <c r="CX8336" s="50"/>
      <c r="CY8336" s="50"/>
      <c r="CZ8336" s="50"/>
      <c r="DA8336" s="50"/>
      <c r="DB8336" s="50"/>
      <c r="DC8336" s="50"/>
      <c r="DD8336" s="50"/>
      <c r="DE8336" s="50"/>
      <c r="DF8336" s="50"/>
      <c r="DG8336" s="50"/>
    </row>
    <row r="8337" spans="1:111" x14ac:dyDescent="0.2">
      <c r="A8337" s="187"/>
      <c r="B8337" s="187"/>
      <c r="C8337" s="416"/>
      <c r="D8337" s="160"/>
      <c r="E8337" s="310"/>
      <c r="F8337" s="192"/>
      <c r="G8337" s="192"/>
      <c r="H8337" s="50"/>
      <c r="I8337" s="50"/>
      <c r="J8337" s="50"/>
      <c r="K8337" s="50"/>
      <c r="L8337" s="50"/>
      <c r="M8337" s="50"/>
      <c r="N8337" s="50"/>
      <c r="O8337" s="50"/>
      <c r="P8337" s="50"/>
      <c r="Q8337" s="50"/>
      <c r="R8337" s="50"/>
      <c r="S8337" s="50"/>
      <c r="T8337" s="50"/>
      <c r="U8337" s="50"/>
      <c r="V8337" s="50"/>
      <c r="W8337" s="50"/>
      <c r="X8337" s="50"/>
      <c r="Y8337" s="50"/>
      <c r="Z8337" s="50"/>
      <c r="AA8337" s="50"/>
      <c r="AB8337" s="50"/>
      <c r="AC8337" s="50"/>
      <c r="AD8337" s="50"/>
      <c r="AE8337" s="50"/>
      <c r="AF8337" s="50"/>
      <c r="AG8337" s="50"/>
      <c r="AH8337" s="50"/>
      <c r="AI8337" s="50"/>
      <c r="AJ8337" s="50"/>
      <c r="AK8337" s="50"/>
      <c r="AL8337" s="50"/>
      <c r="AM8337" s="50"/>
      <c r="AN8337" s="50"/>
      <c r="AO8337" s="50"/>
      <c r="AP8337" s="50"/>
      <c r="AQ8337" s="50"/>
      <c r="AR8337" s="50"/>
      <c r="AS8337" s="50"/>
      <c r="AT8337" s="50"/>
      <c r="AU8337" s="50"/>
      <c r="AV8337" s="50"/>
      <c r="AW8337" s="50"/>
      <c r="AX8337" s="50"/>
      <c r="AY8337" s="50"/>
      <c r="AZ8337" s="50"/>
      <c r="BA8337" s="50"/>
      <c r="BB8337" s="50"/>
      <c r="BC8337" s="50"/>
      <c r="BD8337" s="50"/>
      <c r="BE8337" s="50"/>
      <c r="BF8337" s="50"/>
      <c r="BG8337" s="50"/>
      <c r="BH8337" s="50"/>
      <c r="BI8337" s="50"/>
      <c r="BJ8337" s="50"/>
      <c r="BK8337" s="50"/>
      <c r="BL8337" s="50"/>
      <c r="BM8337" s="50"/>
      <c r="BN8337" s="50"/>
      <c r="BO8337" s="50"/>
      <c r="BP8337" s="50"/>
      <c r="BQ8337" s="50"/>
      <c r="BR8337" s="50"/>
      <c r="BS8337" s="50"/>
      <c r="BT8337" s="50"/>
      <c r="BU8337" s="50"/>
      <c r="BV8337" s="50"/>
      <c r="BW8337" s="50"/>
      <c r="BX8337" s="50"/>
      <c r="BY8337" s="50"/>
      <c r="BZ8337" s="50"/>
      <c r="CA8337" s="50"/>
      <c r="CB8337" s="50"/>
      <c r="CC8337" s="50"/>
      <c r="CD8337" s="50"/>
      <c r="CE8337" s="50"/>
      <c r="CF8337" s="50"/>
      <c r="CG8337" s="50"/>
      <c r="CH8337" s="50"/>
      <c r="CI8337" s="50"/>
      <c r="CJ8337" s="50"/>
      <c r="CK8337" s="50"/>
      <c r="CL8337" s="50"/>
      <c r="CM8337" s="50"/>
      <c r="CN8337" s="50"/>
      <c r="CO8337" s="50"/>
      <c r="CP8337" s="50"/>
      <c r="CQ8337" s="50"/>
      <c r="CR8337" s="50"/>
      <c r="CS8337" s="50"/>
      <c r="CT8337" s="50"/>
      <c r="CU8337" s="50"/>
      <c r="CV8337" s="50"/>
      <c r="CW8337" s="50"/>
      <c r="CX8337" s="50"/>
      <c r="CY8337" s="50"/>
      <c r="CZ8337" s="50"/>
      <c r="DA8337" s="50"/>
      <c r="DB8337" s="50"/>
      <c r="DC8337" s="50"/>
      <c r="DD8337" s="50"/>
      <c r="DE8337" s="50"/>
      <c r="DF8337" s="50"/>
      <c r="DG8337" s="50"/>
    </row>
    <row r="8338" spans="1:111" x14ac:dyDescent="0.2">
      <c r="A8338" s="187"/>
      <c r="B8338" s="187"/>
      <c r="C8338" s="416"/>
      <c r="D8338" s="160"/>
      <c r="E8338" s="310"/>
      <c r="F8338" s="192"/>
      <c r="G8338" s="192"/>
      <c r="H8338" s="50"/>
      <c r="I8338" s="50"/>
      <c r="J8338" s="50"/>
      <c r="K8338" s="50"/>
      <c r="L8338" s="50"/>
      <c r="M8338" s="50"/>
      <c r="N8338" s="50"/>
      <c r="O8338" s="50"/>
      <c r="P8338" s="50"/>
      <c r="Q8338" s="50"/>
      <c r="R8338" s="50"/>
      <c r="S8338" s="50"/>
      <c r="T8338" s="50"/>
      <c r="U8338" s="50"/>
      <c r="V8338" s="50"/>
      <c r="W8338" s="50"/>
      <c r="X8338" s="50"/>
      <c r="Y8338" s="50"/>
      <c r="Z8338" s="50"/>
      <c r="AA8338" s="50"/>
      <c r="AB8338" s="50"/>
      <c r="AC8338" s="50"/>
      <c r="AD8338" s="50"/>
      <c r="AE8338" s="50"/>
      <c r="AF8338" s="50"/>
      <c r="AG8338" s="50"/>
      <c r="AH8338" s="50"/>
      <c r="AI8338" s="50"/>
      <c r="AJ8338" s="50"/>
      <c r="AK8338" s="50"/>
      <c r="AL8338" s="50"/>
      <c r="AM8338" s="50"/>
      <c r="AN8338" s="50"/>
      <c r="AO8338" s="50"/>
      <c r="AP8338" s="50"/>
      <c r="AQ8338" s="50"/>
      <c r="AR8338" s="50"/>
      <c r="AS8338" s="50"/>
      <c r="AT8338" s="50"/>
      <c r="AU8338" s="50"/>
      <c r="AV8338" s="50"/>
      <c r="AW8338" s="50"/>
      <c r="AX8338" s="50"/>
      <c r="AY8338" s="50"/>
      <c r="AZ8338" s="50"/>
      <c r="BA8338" s="50"/>
      <c r="BB8338" s="50"/>
      <c r="BC8338" s="50"/>
      <c r="BD8338" s="50"/>
      <c r="BE8338" s="50"/>
      <c r="BF8338" s="50"/>
      <c r="BG8338" s="50"/>
      <c r="BH8338" s="50"/>
      <c r="BI8338" s="50"/>
      <c r="BJ8338" s="50"/>
      <c r="BK8338" s="50"/>
      <c r="BL8338" s="50"/>
      <c r="BM8338" s="50"/>
      <c r="BN8338" s="50"/>
      <c r="BO8338" s="50"/>
      <c r="BP8338" s="50"/>
      <c r="BQ8338" s="50"/>
      <c r="BR8338" s="50"/>
      <c r="BS8338" s="50"/>
      <c r="BT8338" s="50"/>
      <c r="BU8338" s="50"/>
      <c r="BV8338" s="50"/>
      <c r="BW8338" s="50"/>
      <c r="BX8338" s="50"/>
      <c r="BY8338" s="50"/>
      <c r="BZ8338" s="50"/>
      <c r="CA8338" s="50"/>
      <c r="CB8338" s="50"/>
      <c r="CC8338" s="50"/>
      <c r="CD8338" s="50"/>
      <c r="CE8338" s="50"/>
      <c r="CF8338" s="50"/>
      <c r="CG8338" s="50"/>
      <c r="CH8338" s="50"/>
      <c r="CI8338" s="50"/>
      <c r="CJ8338" s="50"/>
      <c r="CK8338" s="50"/>
      <c r="CL8338" s="50"/>
      <c r="CM8338" s="50"/>
      <c r="CN8338" s="50"/>
      <c r="CO8338" s="50"/>
      <c r="CP8338" s="50"/>
      <c r="CQ8338" s="50"/>
      <c r="CR8338" s="50"/>
      <c r="CS8338" s="50"/>
      <c r="CT8338" s="50"/>
      <c r="CU8338" s="50"/>
      <c r="CV8338" s="50"/>
      <c r="CW8338" s="50"/>
      <c r="CX8338" s="50"/>
      <c r="CY8338" s="50"/>
      <c r="CZ8338" s="50"/>
      <c r="DA8338" s="50"/>
      <c r="DB8338" s="50"/>
      <c r="DC8338" s="50"/>
      <c r="DD8338" s="50"/>
      <c r="DE8338" s="50"/>
      <c r="DF8338" s="50"/>
      <c r="DG8338" s="50"/>
    </row>
    <row r="8339" spans="1:111" x14ac:dyDescent="0.2">
      <c r="A8339" s="187"/>
      <c r="B8339" s="187"/>
      <c r="C8339" s="416"/>
      <c r="D8339" s="160"/>
      <c r="E8339" s="310"/>
      <c r="F8339" s="192"/>
      <c r="G8339" s="192"/>
      <c r="H8339" s="50"/>
      <c r="I8339" s="50"/>
      <c r="J8339" s="50"/>
      <c r="K8339" s="50"/>
      <c r="L8339" s="50"/>
      <c r="M8339" s="50"/>
      <c r="N8339" s="50"/>
      <c r="O8339" s="50"/>
      <c r="P8339" s="50"/>
      <c r="Q8339" s="50"/>
      <c r="R8339" s="50"/>
      <c r="S8339" s="50"/>
      <c r="T8339" s="50"/>
      <c r="U8339" s="50"/>
      <c r="V8339" s="50"/>
      <c r="W8339" s="50"/>
      <c r="X8339" s="50"/>
      <c r="Y8339" s="50"/>
      <c r="Z8339" s="50"/>
      <c r="AA8339" s="50"/>
      <c r="AB8339" s="50"/>
      <c r="AC8339" s="50"/>
      <c r="AD8339" s="50"/>
      <c r="AE8339" s="50"/>
      <c r="AF8339" s="50"/>
      <c r="AG8339" s="50"/>
      <c r="AH8339" s="50"/>
      <c r="AI8339" s="50"/>
      <c r="AJ8339" s="50"/>
      <c r="AK8339" s="50"/>
      <c r="AL8339" s="50"/>
      <c r="AM8339" s="50"/>
      <c r="AN8339" s="50"/>
      <c r="AO8339" s="50"/>
      <c r="AP8339" s="50"/>
      <c r="AQ8339" s="50"/>
      <c r="AR8339" s="50"/>
      <c r="AS8339" s="50"/>
      <c r="AT8339" s="50"/>
      <c r="AU8339" s="50"/>
      <c r="AV8339" s="50"/>
      <c r="AW8339" s="50"/>
      <c r="AX8339" s="50"/>
      <c r="AY8339" s="50"/>
      <c r="AZ8339" s="50"/>
      <c r="BA8339" s="50"/>
      <c r="BB8339" s="50"/>
      <c r="BC8339" s="50"/>
      <c r="BD8339" s="50"/>
      <c r="BE8339" s="50"/>
      <c r="BF8339" s="50"/>
      <c r="BG8339" s="50"/>
      <c r="BH8339" s="50"/>
      <c r="BI8339" s="50"/>
      <c r="BJ8339" s="50"/>
      <c r="BK8339" s="50"/>
      <c r="BL8339" s="50"/>
      <c r="BM8339" s="50"/>
      <c r="BN8339" s="50"/>
      <c r="BO8339" s="50"/>
      <c r="BP8339" s="50"/>
      <c r="BQ8339" s="50"/>
      <c r="BR8339" s="50"/>
      <c r="BS8339" s="50"/>
      <c r="BT8339" s="50"/>
      <c r="BU8339" s="50"/>
      <c r="BV8339" s="50"/>
      <c r="BW8339" s="50"/>
      <c r="BX8339" s="50"/>
      <c r="BY8339" s="50"/>
      <c r="BZ8339" s="50"/>
      <c r="CA8339" s="50"/>
      <c r="CB8339" s="50"/>
      <c r="CC8339" s="50"/>
      <c r="CD8339" s="50"/>
      <c r="CE8339" s="50"/>
      <c r="CF8339" s="50"/>
      <c r="CG8339" s="50"/>
      <c r="CH8339" s="50"/>
      <c r="CI8339" s="50"/>
      <c r="CJ8339" s="50"/>
      <c r="CK8339" s="50"/>
      <c r="CL8339" s="50"/>
      <c r="CM8339" s="50"/>
      <c r="CN8339" s="50"/>
      <c r="CO8339" s="50"/>
      <c r="CP8339" s="50"/>
      <c r="CQ8339" s="50"/>
      <c r="CR8339" s="50"/>
      <c r="CS8339" s="50"/>
      <c r="CT8339" s="50"/>
      <c r="CU8339" s="50"/>
      <c r="CV8339" s="50"/>
      <c r="CW8339" s="50"/>
      <c r="CX8339" s="50"/>
      <c r="CY8339" s="50"/>
      <c r="CZ8339" s="50"/>
      <c r="DA8339" s="50"/>
      <c r="DB8339" s="50"/>
      <c r="DC8339" s="50"/>
      <c r="DD8339" s="50"/>
      <c r="DE8339" s="50"/>
      <c r="DF8339" s="50"/>
      <c r="DG8339" s="50"/>
    </row>
    <row r="8340" spans="1:111" x14ac:dyDescent="0.2">
      <c r="A8340" s="187"/>
      <c r="B8340" s="187"/>
      <c r="C8340" s="416"/>
      <c r="D8340" s="160"/>
      <c r="E8340" s="310"/>
      <c r="F8340" s="192"/>
      <c r="G8340" s="192"/>
      <c r="H8340" s="50"/>
      <c r="I8340" s="50"/>
      <c r="J8340" s="50"/>
      <c r="K8340" s="50"/>
      <c r="L8340" s="50"/>
      <c r="M8340" s="50"/>
      <c r="N8340" s="50"/>
      <c r="O8340" s="50"/>
      <c r="P8340" s="50"/>
      <c r="Q8340" s="50"/>
      <c r="R8340" s="50"/>
      <c r="S8340" s="50"/>
      <c r="T8340" s="50"/>
      <c r="U8340" s="50"/>
      <c r="V8340" s="50"/>
      <c r="W8340" s="50"/>
      <c r="X8340" s="50"/>
      <c r="Y8340" s="50"/>
      <c r="Z8340" s="50"/>
      <c r="AA8340" s="50"/>
      <c r="AB8340" s="50"/>
      <c r="AC8340" s="50"/>
      <c r="AD8340" s="50"/>
      <c r="AE8340" s="50"/>
      <c r="AF8340" s="50"/>
      <c r="AG8340" s="50"/>
      <c r="AH8340" s="50"/>
      <c r="AI8340" s="50"/>
      <c r="AJ8340" s="50"/>
      <c r="AK8340" s="50"/>
      <c r="AL8340" s="50"/>
      <c r="AM8340" s="50"/>
      <c r="AN8340" s="50"/>
      <c r="AO8340" s="50"/>
      <c r="AP8340" s="50"/>
      <c r="AQ8340" s="50"/>
      <c r="AR8340" s="50"/>
      <c r="AS8340" s="50"/>
      <c r="AT8340" s="50"/>
      <c r="AU8340" s="50"/>
      <c r="AV8340" s="50"/>
      <c r="AW8340" s="50"/>
      <c r="AX8340" s="50"/>
      <c r="AY8340" s="50"/>
      <c r="AZ8340" s="50"/>
      <c r="BA8340" s="50"/>
      <c r="BB8340" s="50"/>
      <c r="BC8340" s="50"/>
      <c r="BD8340" s="50"/>
      <c r="BE8340" s="50"/>
      <c r="BF8340" s="50"/>
      <c r="BG8340" s="50"/>
      <c r="BH8340" s="50"/>
      <c r="BI8340" s="50"/>
      <c r="BJ8340" s="50"/>
      <c r="BK8340" s="50"/>
      <c r="BL8340" s="50"/>
      <c r="BM8340" s="50"/>
      <c r="BN8340" s="50"/>
      <c r="BO8340" s="50"/>
      <c r="BP8340" s="50"/>
      <c r="BQ8340" s="50"/>
      <c r="BR8340" s="50"/>
      <c r="BS8340" s="50"/>
      <c r="BT8340" s="50"/>
      <c r="BU8340" s="50"/>
      <c r="BV8340" s="50"/>
      <c r="BW8340" s="50"/>
      <c r="BX8340" s="50"/>
      <c r="BY8340" s="50"/>
      <c r="BZ8340" s="50"/>
      <c r="CA8340" s="50"/>
      <c r="CB8340" s="50"/>
      <c r="CC8340" s="50"/>
      <c r="CD8340" s="50"/>
      <c r="CE8340" s="50"/>
      <c r="CF8340" s="50"/>
      <c r="CG8340" s="50"/>
      <c r="CH8340" s="50"/>
      <c r="CI8340" s="50"/>
      <c r="CJ8340" s="50"/>
      <c r="CK8340" s="50"/>
      <c r="CL8340" s="50"/>
      <c r="CM8340" s="50"/>
      <c r="CN8340" s="50"/>
      <c r="CO8340" s="50"/>
      <c r="CP8340" s="50"/>
      <c r="CQ8340" s="50"/>
      <c r="CR8340" s="50"/>
      <c r="CS8340" s="50"/>
      <c r="CT8340" s="50"/>
      <c r="CU8340" s="50"/>
      <c r="CV8340" s="50"/>
      <c r="CW8340" s="50"/>
      <c r="CX8340" s="50"/>
      <c r="CY8340" s="50"/>
      <c r="CZ8340" s="50"/>
      <c r="DA8340" s="50"/>
      <c r="DB8340" s="50"/>
      <c r="DC8340" s="50"/>
      <c r="DD8340" s="50"/>
      <c r="DE8340" s="50"/>
      <c r="DF8340" s="50"/>
      <c r="DG8340" s="50"/>
    </row>
    <row r="8341" spans="1:111" x14ac:dyDescent="0.2">
      <c r="A8341" s="187"/>
      <c r="B8341" s="187"/>
      <c r="C8341" s="416"/>
      <c r="D8341" s="160"/>
      <c r="E8341" s="310"/>
      <c r="F8341" s="192"/>
      <c r="G8341" s="192"/>
      <c r="H8341" s="50"/>
      <c r="I8341" s="50"/>
      <c r="J8341" s="50"/>
      <c r="K8341" s="50"/>
      <c r="L8341" s="50"/>
      <c r="M8341" s="50"/>
      <c r="N8341" s="50"/>
      <c r="O8341" s="50"/>
      <c r="P8341" s="50"/>
      <c r="Q8341" s="50"/>
      <c r="R8341" s="50"/>
      <c r="S8341" s="50"/>
      <c r="T8341" s="50"/>
      <c r="U8341" s="50"/>
      <c r="V8341" s="50"/>
      <c r="W8341" s="50"/>
      <c r="X8341" s="50"/>
      <c r="Y8341" s="50"/>
      <c r="Z8341" s="50"/>
      <c r="AA8341" s="50"/>
      <c r="AB8341" s="50"/>
      <c r="AC8341" s="50"/>
      <c r="AD8341" s="50"/>
      <c r="AE8341" s="50"/>
      <c r="AF8341" s="50"/>
      <c r="AG8341" s="50"/>
      <c r="AH8341" s="50"/>
      <c r="AI8341" s="50"/>
      <c r="AJ8341" s="50"/>
      <c r="AK8341" s="50"/>
      <c r="AL8341" s="50"/>
      <c r="AM8341" s="50"/>
      <c r="AN8341" s="50"/>
      <c r="AO8341" s="50"/>
      <c r="AP8341" s="50"/>
      <c r="AQ8341" s="50"/>
      <c r="AR8341" s="50"/>
      <c r="AS8341" s="50"/>
      <c r="AT8341" s="50"/>
      <c r="AU8341" s="50"/>
      <c r="AV8341" s="50"/>
      <c r="AW8341" s="50"/>
      <c r="AX8341" s="50"/>
      <c r="AY8341" s="50"/>
      <c r="AZ8341" s="50"/>
      <c r="BA8341" s="50"/>
      <c r="BB8341" s="50"/>
      <c r="BC8341" s="50"/>
      <c r="BD8341" s="50"/>
      <c r="BE8341" s="50"/>
      <c r="BF8341" s="50"/>
      <c r="BG8341" s="50"/>
      <c r="BH8341" s="50"/>
      <c r="BI8341" s="50"/>
      <c r="BJ8341" s="50"/>
      <c r="BK8341" s="50"/>
      <c r="BL8341" s="50"/>
      <c r="BM8341" s="50"/>
      <c r="BN8341" s="50"/>
      <c r="BO8341" s="50"/>
      <c r="BP8341" s="50"/>
      <c r="BQ8341" s="50"/>
      <c r="BR8341" s="50"/>
      <c r="BS8341" s="50"/>
      <c r="BT8341" s="50"/>
      <c r="BU8341" s="50"/>
      <c r="BV8341" s="50"/>
      <c r="BW8341" s="50"/>
      <c r="BX8341" s="50"/>
      <c r="BY8341" s="50"/>
      <c r="BZ8341" s="50"/>
      <c r="CA8341" s="50"/>
      <c r="CB8341" s="50"/>
      <c r="CC8341" s="50"/>
      <c r="CD8341" s="50"/>
      <c r="CE8341" s="50"/>
      <c r="CF8341" s="50"/>
      <c r="CG8341" s="50"/>
      <c r="CH8341" s="50"/>
      <c r="CI8341" s="50"/>
      <c r="CJ8341" s="50"/>
      <c r="CK8341" s="50"/>
      <c r="CL8341" s="50"/>
      <c r="CM8341" s="50"/>
      <c r="CN8341" s="50"/>
      <c r="CO8341" s="50"/>
      <c r="CP8341" s="50"/>
      <c r="CQ8341" s="50"/>
      <c r="CR8341" s="50"/>
      <c r="CS8341" s="50"/>
      <c r="CT8341" s="50"/>
      <c r="CU8341" s="50"/>
      <c r="CV8341" s="50"/>
      <c r="CW8341" s="50"/>
      <c r="CX8341" s="50"/>
      <c r="CY8341" s="50"/>
      <c r="CZ8341" s="50"/>
      <c r="DA8341" s="50"/>
      <c r="DB8341" s="50"/>
      <c r="DC8341" s="50"/>
      <c r="DD8341" s="50"/>
      <c r="DE8341" s="50"/>
      <c r="DF8341" s="50"/>
      <c r="DG8341" s="50"/>
    </row>
    <row r="8342" spans="1:111" x14ac:dyDescent="0.2">
      <c r="A8342" s="187"/>
      <c r="B8342" s="187"/>
      <c r="C8342" s="416"/>
      <c r="D8342" s="160"/>
      <c r="E8342" s="310"/>
      <c r="F8342" s="192"/>
      <c r="G8342" s="192"/>
      <c r="H8342" s="50"/>
      <c r="I8342" s="50"/>
      <c r="J8342" s="50"/>
      <c r="K8342" s="50"/>
      <c r="L8342" s="50"/>
      <c r="M8342" s="50"/>
      <c r="N8342" s="50"/>
      <c r="O8342" s="50"/>
      <c r="P8342" s="50"/>
      <c r="Q8342" s="50"/>
      <c r="R8342" s="50"/>
      <c r="S8342" s="50"/>
      <c r="T8342" s="50"/>
      <c r="U8342" s="50"/>
      <c r="V8342" s="50"/>
      <c r="W8342" s="50"/>
      <c r="X8342" s="50"/>
      <c r="Y8342" s="50"/>
      <c r="Z8342" s="50"/>
      <c r="AA8342" s="50"/>
      <c r="AB8342" s="50"/>
      <c r="AC8342" s="50"/>
      <c r="AD8342" s="50"/>
      <c r="AE8342" s="50"/>
      <c r="AF8342" s="50"/>
      <c r="AG8342" s="50"/>
      <c r="AH8342" s="50"/>
      <c r="AI8342" s="50"/>
      <c r="AJ8342" s="50"/>
      <c r="AK8342" s="50"/>
      <c r="AL8342" s="50"/>
      <c r="AM8342" s="50"/>
      <c r="AN8342" s="50"/>
      <c r="AO8342" s="50"/>
      <c r="AP8342" s="50"/>
      <c r="AQ8342" s="50"/>
      <c r="AR8342" s="50"/>
      <c r="AS8342" s="50"/>
      <c r="AT8342" s="50"/>
      <c r="AU8342" s="50"/>
      <c r="AV8342" s="50"/>
      <c r="AW8342" s="50"/>
      <c r="AX8342" s="50"/>
      <c r="AY8342" s="50"/>
      <c r="AZ8342" s="50"/>
      <c r="BA8342" s="50"/>
      <c r="BB8342" s="50"/>
      <c r="BC8342" s="50"/>
      <c r="BD8342" s="50"/>
      <c r="BE8342" s="50"/>
      <c r="BF8342" s="50"/>
      <c r="BG8342" s="50"/>
      <c r="BH8342" s="50"/>
      <c r="BI8342" s="50"/>
      <c r="BJ8342" s="50"/>
      <c r="BK8342" s="50"/>
      <c r="BL8342" s="50"/>
      <c r="BM8342" s="50"/>
      <c r="BN8342" s="50"/>
      <c r="BO8342" s="50"/>
      <c r="BP8342" s="50"/>
      <c r="BQ8342" s="50"/>
      <c r="BR8342" s="50"/>
      <c r="BS8342" s="50"/>
      <c r="BT8342" s="50"/>
      <c r="BU8342" s="50"/>
      <c r="BV8342" s="50"/>
      <c r="BW8342" s="50"/>
      <c r="BX8342" s="50"/>
      <c r="BY8342" s="50"/>
      <c r="BZ8342" s="50"/>
      <c r="CA8342" s="50"/>
      <c r="CB8342" s="50"/>
      <c r="CC8342" s="50"/>
      <c r="CD8342" s="50"/>
      <c r="CE8342" s="50"/>
      <c r="CF8342" s="50"/>
      <c r="CG8342" s="50"/>
      <c r="CH8342" s="50"/>
      <c r="CI8342" s="50"/>
      <c r="CJ8342" s="50"/>
      <c r="CK8342" s="50"/>
      <c r="CL8342" s="50"/>
      <c r="CM8342" s="50"/>
      <c r="CN8342" s="50"/>
      <c r="CO8342" s="50"/>
      <c r="CP8342" s="50"/>
      <c r="CQ8342" s="50"/>
      <c r="CR8342" s="50"/>
      <c r="CS8342" s="50"/>
      <c r="CT8342" s="50"/>
      <c r="CU8342" s="50"/>
      <c r="CV8342" s="50"/>
      <c r="CW8342" s="50"/>
      <c r="CX8342" s="50"/>
      <c r="CY8342" s="50"/>
      <c r="CZ8342" s="50"/>
      <c r="DA8342" s="50"/>
      <c r="DB8342" s="50"/>
      <c r="DC8342" s="50"/>
      <c r="DD8342" s="50"/>
      <c r="DE8342" s="50"/>
      <c r="DF8342" s="50"/>
      <c r="DG8342" s="50"/>
    </row>
    <row r="8343" spans="1:111" x14ac:dyDescent="0.2">
      <c r="A8343" s="187"/>
      <c r="B8343" s="187"/>
      <c r="C8343" s="416"/>
      <c r="D8343" s="264"/>
      <c r="E8343" s="310"/>
      <c r="F8343" s="192"/>
      <c r="G8343" s="192"/>
      <c r="H8343" s="50"/>
      <c r="I8343" s="50"/>
      <c r="J8343" s="50"/>
      <c r="K8343" s="50"/>
      <c r="L8343" s="50"/>
      <c r="M8343" s="50"/>
      <c r="N8343" s="50"/>
      <c r="O8343" s="50"/>
      <c r="P8343" s="50"/>
      <c r="Q8343" s="50"/>
      <c r="R8343" s="50"/>
      <c r="S8343" s="50"/>
      <c r="T8343" s="50"/>
      <c r="U8343" s="50"/>
      <c r="V8343" s="50"/>
      <c r="W8343" s="50"/>
      <c r="X8343" s="50"/>
      <c r="Y8343" s="50"/>
      <c r="Z8343" s="50"/>
      <c r="AA8343" s="50"/>
      <c r="AB8343" s="50"/>
      <c r="AC8343" s="50"/>
      <c r="AD8343" s="50"/>
      <c r="AE8343" s="50"/>
      <c r="AF8343" s="50"/>
      <c r="AG8343" s="50"/>
      <c r="AH8343" s="50"/>
      <c r="AI8343" s="50"/>
      <c r="AJ8343" s="50"/>
      <c r="AK8343" s="50"/>
      <c r="AL8343" s="50"/>
      <c r="AM8343" s="50"/>
      <c r="AN8343" s="50"/>
      <c r="AO8343" s="50"/>
      <c r="AP8343" s="50"/>
      <c r="AQ8343" s="50"/>
      <c r="AR8343" s="50"/>
      <c r="AS8343" s="50"/>
      <c r="AT8343" s="50"/>
      <c r="AU8343" s="50"/>
      <c r="AV8343" s="50"/>
      <c r="AW8343" s="50"/>
      <c r="AX8343" s="50"/>
      <c r="AY8343" s="50"/>
      <c r="AZ8343" s="50"/>
      <c r="BA8343" s="50"/>
      <c r="BB8343" s="50"/>
      <c r="BC8343" s="50"/>
      <c r="BD8343" s="50"/>
      <c r="BE8343" s="50"/>
      <c r="BF8343" s="50"/>
      <c r="BG8343" s="50"/>
      <c r="BH8343" s="50"/>
      <c r="BI8343" s="50"/>
      <c r="BJ8343" s="50"/>
      <c r="BK8343" s="50"/>
      <c r="BL8343" s="50"/>
      <c r="BM8343" s="50"/>
      <c r="BN8343" s="50"/>
      <c r="BO8343" s="50"/>
      <c r="BP8343" s="50"/>
      <c r="BQ8343" s="50"/>
      <c r="BR8343" s="50"/>
      <c r="BS8343" s="50"/>
      <c r="BT8343" s="50"/>
      <c r="BU8343" s="50"/>
      <c r="BV8343" s="50"/>
      <c r="BW8343" s="50"/>
      <c r="BX8343" s="50"/>
      <c r="BY8343" s="50"/>
      <c r="BZ8343" s="50"/>
      <c r="CA8343" s="50"/>
      <c r="CB8343" s="50"/>
      <c r="CC8343" s="50"/>
      <c r="CD8343" s="50"/>
      <c r="CE8343" s="50"/>
      <c r="CF8343" s="50"/>
      <c r="CG8343" s="50"/>
      <c r="CH8343" s="50"/>
      <c r="CI8343" s="50"/>
      <c r="CJ8343" s="50"/>
      <c r="CK8343" s="50"/>
      <c r="CL8343" s="50"/>
      <c r="CM8343" s="50"/>
      <c r="CN8343" s="50"/>
      <c r="CO8343" s="50"/>
      <c r="CP8343" s="50"/>
      <c r="CQ8343" s="50"/>
      <c r="CR8343" s="50"/>
      <c r="CS8343" s="50"/>
      <c r="CT8343" s="50"/>
      <c r="CU8343" s="50"/>
      <c r="CV8343" s="50"/>
      <c r="CW8343" s="50"/>
      <c r="CX8343" s="50"/>
      <c r="CY8343" s="50"/>
      <c r="CZ8343" s="50"/>
      <c r="DA8343" s="50"/>
      <c r="DB8343" s="50"/>
      <c r="DC8343" s="50"/>
      <c r="DD8343" s="50"/>
      <c r="DE8343" s="50"/>
      <c r="DF8343" s="50"/>
      <c r="DG8343" s="50"/>
    </row>
    <row r="8344" spans="1:111" x14ac:dyDescent="0.2">
      <c r="A8344" s="187"/>
      <c r="B8344" s="187"/>
      <c r="C8344" s="416"/>
      <c r="D8344" s="160"/>
      <c r="E8344" s="310"/>
      <c r="F8344" s="192"/>
      <c r="G8344" s="192"/>
      <c r="H8344" s="50"/>
      <c r="I8344" s="50"/>
      <c r="J8344" s="50"/>
      <c r="K8344" s="50"/>
      <c r="L8344" s="50"/>
      <c r="M8344" s="50"/>
      <c r="N8344" s="50"/>
      <c r="O8344" s="50"/>
      <c r="P8344" s="50"/>
      <c r="Q8344" s="50"/>
      <c r="R8344" s="50"/>
      <c r="S8344" s="50"/>
      <c r="T8344" s="50"/>
      <c r="U8344" s="50"/>
      <c r="V8344" s="50"/>
      <c r="W8344" s="50"/>
      <c r="X8344" s="50"/>
      <c r="Y8344" s="50"/>
      <c r="Z8344" s="50"/>
      <c r="AA8344" s="50"/>
      <c r="AB8344" s="50"/>
      <c r="AC8344" s="50"/>
      <c r="AD8344" s="50"/>
      <c r="AE8344" s="50"/>
      <c r="AF8344" s="50"/>
      <c r="AG8344" s="50"/>
      <c r="AH8344" s="50"/>
      <c r="AI8344" s="50"/>
      <c r="AJ8344" s="50"/>
      <c r="AK8344" s="50"/>
      <c r="AL8344" s="50"/>
      <c r="AM8344" s="50"/>
      <c r="AN8344" s="50"/>
      <c r="AO8344" s="50"/>
      <c r="AP8344" s="50"/>
      <c r="AQ8344" s="50"/>
      <c r="AR8344" s="50"/>
      <c r="AS8344" s="50"/>
      <c r="AT8344" s="50"/>
      <c r="AU8344" s="50"/>
      <c r="AV8344" s="50"/>
      <c r="AW8344" s="50"/>
      <c r="AX8344" s="50"/>
      <c r="AY8344" s="50"/>
      <c r="AZ8344" s="50"/>
      <c r="BA8344" s="50"/>
      <c r="BB8344" s="50"/>
      <c r="BC8344" s="50"/>
      <c r="BD8344" s="50"/>
      <c r="BE8344" s="50"/>
      <c r="BF8344" s="50"/>
      <c r="BG8344" s="50"/>
      <c r="BH8344" s="50"/>
      <c r="BI8344" s="50"/>
      <c r="BJ8344" s="50"/>
      <c r="BK8344" s="50"/>
      <c r="BL8344" s="50"/>
      <c r="BM8344" s="50"/>
      <c r="BN8344" s="50"/>
      <c r="BO8344" s="50"/>
      <c r="BP8344" s="50"/>
      <c r="BQ8344" s="50"/>
      <c r="BR8344" s="50"/>
      <c r="BS8344" s="50"/>
      <c r="BT8344" s="50"/>
      <c r="BU8344" s="50"/>
      <c r="BV8344" s="50"/>
      <c r="BW8344" s="50"/>
      <c r="BX8344" s="50"/>
      <c r="BY8344" s="50"/>
      <c r="BZ8344" s="50"/>
      <c r="CA8344" s="50"/>
      <c r="CB8344" s="50"/>
      <c r="CC8344" s="50"/>
      <c r="CD8344" s="50"/>
      <c r="CE8344" s="50"/>
      <c r="CF8344" s="50"/>
      <c r="CG8344" s="50"/>
      <c r="CH8344" s="50"/>
      <c r="CI8344" s="50"/>
      <c r="CJ8344" s="50"/>
      <c r="CK8344" s="50"/>
      <c r="CL8344" s="50"/>
      <c r="CM8344" s="50"/>
      <c r="CN8344" s="50"/>
      <c r="CO8344" s="50"/>
      <c r="CP8344" s="50"/>
      <c r="CQ8344" s="50"/>
      <c r="CR8344" s="50"/>
      <c r="CS8344" s="50"/>
      <c r="CT8344" s="50"/>
      <c r="CU8344" s="50"/>
      <c r="CV8344" s="50"/>
      <c r="CW8344" s="50"/>
      <c r="CX8344" s="50"/>
      <c r="CY8344" s="50"/>
      <c r="CZ8344" s="50"/>
      <c r="DA8344" s="50"/>
      <c r="DB8344" s="50"/>
      <c r="DC8344" s="50"/>
      <c r="DD8344" s="50"/>
      <c r="DE8344" s="50"/>
      <c r="DF8344" s="50"/>
      <c r="DG8344" s="50"/>
    </row>
    <row r="8345" spans="1:111" x14ac:dyDescent="0.2">
      <c r="A8345" s="187"/>
      <c r="B8345" s="187"/>
      <c r="C8345" s="416"/>
      <c r="D8345" s="160"/>
      <c r="E8345" s="310"/>
      <c r="F8345" s="192"/>
      <c r="G8345" s="192"/>
      <c r="H8345" s="50"/>
      <c r="I8345" s="50"/>
      <c r="J8345" s="50"/>
      <c r="K8345" s="50"/>
      <c r="L8345" s="50"/>
      <c r="M8345" s="50"/>
      <c r="N8345" s="50"/>
      <c r="O8345" s="50"/>
      <c r="P8345" s="50"/>
      <c r="Q8345" s="50"/>
      <c r="R8345" s="50"/>
      <c r="S8345" s="50"/>
      <c r="T8345" s="50"/>
      <c r="U8345" s="50"/>
      <c r="V8345" s="50"/>
      <c r="W8345" s="50"/>
      <c r="X8345" s="50"/>
      <c r="Y8345" s="50"/>
      <c r="Z8345" s="50"/>
      <c r="AA8345" s="50"/>
      <c r="AB8345" s="50"/>
      <c r="AC8345" s="50"/>
      <c r="AD8345" s="50"/>
      <c r="AE8345" s="50"/>
      <c r="AF8345" s="50"/>
      <c r="AG8345" s="50"/>
      <c r="AH8345" s="50"/>
      <c r="AI8345" s="50"/>
      <c r="AJ8345" s="50"/>
      <c r="AK8345" s="50"/>
      <c r="AL8345" s="50"/>
      <c r="AM8345" s="50"/>
      <c r="AN8345" s="50"/>
      <c r="AO8345" s="50"/>
      <c r="AP8345" s="50"/>
      <c r="AQ8345" s="50"/>
      <c r="AR8345" s="50"/>
      <c r="AS8345" s="50"/>
      <c r="AT8345" s="50"/>
      <c r="AU8345" s="50"/>
      <c r="AV8345" s="50"/>
      <c r="AW8345" s="50"/>
      <c r="AX8345" s="50"/>
      <c r="AY8345" s="50"/>
      <c r="AZ8345" s="50"/>
      <c r="BA8345" s="50"/>
      <c r="BB8345" s="50"/>
      <c r="BC8345" s="50"/>
      <c r="BD8345" s="50"/>
      <c r="BE8345" s="50"/>
      <c r="BF8345" s="50"/>
      <c r="BG8345" s="50"/>
      <c r="BH8345" s="50"/>
      <c r="BI8345" s="50"/>
      <c r="BJ8345" s="50"/>
      <c r="BK8345" s="50"/>
      <c r="BL8345" s="50"/>
      <c r="BM8345" s="50"/>
      <c r="BN8345" s="50"/>
      <c r="BO8345" s="50"/>
      <c r="BP8345" s="50"/>
      <c r="BQ8345" s="50"/>
      <c r="BR8345" s="50"/>
      <c r="BS8345" s="50"/>
      <c r="BT8345" s="50"/>
      <c r="BU8345" s="50"/>
      <c r="BV8345" s="50"/>
      <c r="BW8345" s="50"/>
      <c r="BX8345" s="50"/>
      <c r="BY8345" s="50"/>
      <c r="BZ8345" s="50"/>
      <c r="CA8345" s="50"/>
      <c r="CB8345" s="50"/>
      <c r="CC8345" s="50"/>
      <c r="CD8345" s="50"/>
      <c r="CE8345" s="50"/>
      <c r="CF8345" s="50"/>
      <c r="CG8345" s="50"/>
      <c r="CH8345" s="50"/>
      <c r="CI8345" s="50"/>
      <c r="CJ8345" s="50"/>
      <c r="CK8345" s="50"/>
      <c r="CL8345" s="50"/>
      <c r="CM8345" s="50"/>
      <c r="CN8345" s="50"/>
      <c r="CO8345" s="50"/>
      <c r="CP8345" s="50"/>
      <c r="CQ8345" s="50"/>
      <c r="CR8345" s="50"/>
      <c r="CS8345" s="50"/>
      <c r="CT8345" s="50"/>
      <c r="CU8345" s="50"/>
      <c r="CV8345" s="50"/>
      <c r="CW8345" s="50"/>
      <c r="CX8345" s="50"/>
      <c r="CY8345" s="50"/>
      <c r="CZ8345" s="50"/>
      <c r="DA8345" s="50"/>
      <c r="DB8345" s="50"/>
      <c r="DC8345" s="50"/>
      <c r="DD8345" s="50"/>
      <c r="DE8345" s="50"/>
      <c r="DF8345" s="50"/>
      <c r="DG8345" s="50"/>
    </row>
    <row r="8346" spans="1:111" x14ac:dyDescent="0.2">
      <c r="A8346" s="187"/>
      <c r="B8346" s="187"/>
      <c r="C8346" s="416"/>
      <c r="D8346" s="160"/>
      <c r="E8346" s="310"/>
      <c r="F8346" s="192"/>
      <c r="G8346" s="192"/>
      <c r="H8346" s="50"/>
      <c r="I8346" s="50"/>
      <c r="J8346" s="50"/>
      <c r="K8346" s="50"/>
      <c r="L8346" s="50"/>
      <c r="M8346" s="50"/>
      <c r="N8346" s="50"/>
      <c r="O8346" s="50"/>
      <c r="P8346" s="50"/>
      <c r="Q8346" s="50"/>
      <c r="R8346" s="50"/>
      <c r="S8346" s="50"/>
      <c r="T8346" s="50"/>
      <c r="U8346" s="50"/>
      <c r="V8346" s="50"/>
      <c r="W8346" s="50"/>
      <c r="X8346" s="50"/>
      <c r="Y8346" s="50"/>
      <c r="Z8346" s="50"/>
      <c r="AA8346" s="50"/>
      <c r="AB8346" s="50"/>
      <c r="AC8346" s="50"/>
      <c r="AD8346" s="50"/>
      <c r="AE8346" s="50"/>
      <c r="AF8346" s="50"/>
      <c r="AG8346" s="50"/>
      <c r="AH8346" s="50"/>
      <c r="AI8346" s="50"/>
      <c r="AJ8346" s="50"/>
      <c r="AK8346" s="50"/>
      <c r="AL8346" s="50"/>
      <c r="AM8346" s="50"/>
      <c r="AN8346" s="50"/>
      <c r="AO8346" s="50"/>
      <c r="AP8346" s="50"/>
      <c r="AQ8346" s="50"/>
      <c r="AR8346" s="50"/>
      <c r="AS8346" s="50"/>
      <c r="AT8346" s="50"/>
      <c r="AU8346" s="50"/>
      <c r="AV8346" s="50"/>
      <c r="AW8346" s="50"/>
      <c r="AX8346" s="50"/>
      <c r="AY8346" s="50"/>
      <c r="AZ8346" s="50"/>
      <c r="BA8346" s="50"/>
      <c r="BB8346" s="50"/>
      <c r="BC8346" s="50"/>
      <c r="BD8346" s="50"/>
      <c r="BE8346" s="50"/>
      <c r="BF8346" s="50"/>
      <c r="BG8346" s="50"/>
      <c r="BH8346" s="50"/>
      <c r="BI8346" s="50"/>
      <c r="BJ8346" s="50"/>
      <c r="BK8346" s="50"/>
      <c r="BL8346" s="50"/>
      <c r="BM8346" s="50"/>
      <c r="BN8346" s="50"/>
      <c r="BO8346" s="50"/>
      <c r="BP8346" s="50"/>
      <c r="BQ8346" s="50"/>
      <c r="BR8346" s="50"/>
      <c r="BS8346" s="50"/>
      <c r="BT8346" s="50"/>
      <c r="BU8346" s="50"/>
      <c r="BV8346" s="50"/>
      <c r="BW8346" s="50"/>
      <c r="BX8346" s="50"/>
      <c r="BY8346" s="50"/>
      <c r="BZ8346" s="50"/>
      <c r="CA8346" s="50"/>
      <c r="CB8346" s="50"/>
      <c r="CC8346" s="50"/>
      <c r="CD8346" s="50"/>
      <c r="CE8346" s="50"/>
      <c r="CF8346" s="50"/>
      <c r="CG8346" s="50"/>
      <c r="CH8346" s="50"/>
      <c r="CI8346" s="50"/>
      <c r="CJ8346" s="50"/>
      <c r="CK8346" s="50"/>
      <c r="CL8346" s="50"/>
      <c r="CM8346" s="50"/>
      <c r="CN8346" s="50"/>
      <c r="CO8346" s="50"/>
      <c r="CP8346" s="50"/>
      <c r="CQ8346" s="50"/>
      <c r="CR8346" s="50"/>
      <c r="CS8346" s="50"/>
      <c r="CT8346" s="50"/>
      <c r="CU8346" s="50"/>
      <c r="CV8346" s="50"/>
      <c r="CW8346" s="50"/>
      <c r="CX8346" s="50"/>
      <c r="CY8346" s="50"/>
      <c r="CZ8346" s="50"/>
      <c r="DA8346" s="50"/>
      <c r="DB8346" s="50"/>
      <c r="DC8346" s="50"/>
      <c r="DD8346" s="50"/>
      <c r="DE8346" s="50"/>
      <c r="DF8346" s="50"/>
      <c r="DG8346" s="50"/>
    </row>
    <row r="8347" spans="1:111" x14ac:dyDescent="0.2">
      <c r="A8347" s="187"/>
      <c r="B8347" s="187"/>
      <c r="C8347" s="416"/>
      <c r="D8347" s="160"/>
      <c r="E8347" s="310"/>
      <c r="F8347" s="192"/>
      <c r="G8347" s="192"/>
      <c r="H8347" s="50"/>
      <c r="I8347" s="50"/>
      <c r="J8347" s="50"/>
      <c r="K8347" s="50"/>
      <c r="L8347" s="50"/>
      <c r="M8347" s="50"/>
      <c r="N8347" s="50"/>
      <c r="O8347" s="50"/>
      <c r="P8347" s="50"/>
      <c r="Q8347" s="50"/>
      <c r="R8347" s="50"/>
      <c r="S8347" s="50"/>
      <c r="T8347" s="50"/>
      <c r="U8347" s="50"/>
      <c r="V8347" s="50"/>
      <c r="W8347" s="50"/>
      <c r="X8347" s="50"/>
      <c r="Y8347" s="50"/>
      <c r="Z8347" s="50"/>
      <c r="AA8347" s="50"/>
      <c r="AB8347" s="50"/>
      <c r="AC8347" s="50"/>
      <c r="AD8347" s="50"/>
      <c r="AE8347" s="50"/>
      <c r="AF8347" s="50"/>
      <c r="AG8347" s="50"/>
      <c r="AH8347" s="50"/>
      <c r="AI8347" s="50"/>
      <c r="AJ8347" s="50"/>
      <c r="AK8347" s="50"/>
      <c r="AL8347" s="50"/>
      <c r="AM8347" s="50"/>
      <c r="AN8347" s="50"/>
      <c r="AO8347" s="50"/>
      <c r="AP8347" s="50"/>
      <c r="AQ8347" s="50"/>
      <c r="AR8347" s="50"/>
      <c r="AS8347" s="50"/>
      <c r="AT8347" s="50"/>
      <c r="AU8347" s="50"/>
      <c r="AV8347" s="50"/>
      <c r="AW8347" s="50"/>
      <c r="AX8347" s="50"/>
      <c r="AY8347" s="50"/>
      <c r="AZ8347" s="50"/>
      <c r="BA8347" s="50"/>
      <c r="BB8347" s="50"/>
      <c r="BC8347" s="50"/>
      <c r="BD8347" s="50"/>
      <c r="BE8347" s="50"/>
      <c r="BF8347" s="50"/>
      <c r="BG8347" s="50"/>
      <c r="BH8347" s="50"/>
      <c r="BI8347" s="50"/>
      <c r="BJ8347" s="50"/>
      <c r="BK8347" s="50"/>
      <c r="BL8347" s="50"/>
      <c r="BM8347" s="50"/>
      <c r="BN8347" s="50"/>
      <c r="BO8347" s="50"/>
      <c r="BP8347" s="50"/>
      <c r="BQ8347" s="50"/>
      <c r="BR8347" s="50"/>
      <c r="BS8347" s="50"/>
      <c r="BT8347" s="50"/>
      <c r="BU8347" s="50"/>
      <c r="BV8347" s="50"/>
      <c r="BW8347" s="50"/>
      <c r="BX8347" s="50"/>
      <c r="BY8347" s="50"/>
      <c r="BZ8347" s="50"/>
      <c r="CA8347" s="50"/>
      <c r="CB8347" s="50"/>
      <c r="CC8347" s="50"/>
      <c r="CD8347" s="50"/>
      <c r="CE8347" s="50"/>
      <c r="CF8347" s="50"/>
      <c r="CG8347" s="50"/>
      <c r="CH8347" s="50"/>
      <c r="CI8347" s="50"/>
      <c r="CJ8347" s="50"/>
      <c r="CK8347" s="50"/>
      <c r="CL8347" s="50"/>
      <c r="CM8347" s="50"/>
      <c r="CN8347" s="50"/>
      <c r="CO8347" s="50"/>
      <c r="CP8347" s="50"/>
      <c r="CQ8347" s="50"/>
      <c r="CR8347" s="50"/>
      <c r="CS8347" s="50"/>
      <c r="CT8347" s="50"/>
      <c r="CU8347" s="50"/>
      <c r="CV8347" s="50"/>
      <c r="CW8347" s="50"/>
      <c r="CX8347" s="50"/>
      <c r="CY8347" s="50"/>
      <c r="CZ8347" s="50"/>
      <c r="DA8347" s="50"/>
      <c r="DB8347" s="50"/>
      <c r="DC8347" s="50"/>
      <c r="DD8347" s="50"/>
      <c r="DE8347" s="50"/>
      <c r="DF8347" s="50"/>
      <c r="DG8347" s="50"/>
    </row>
    <row r="8348" spans="1:111" x14ac:dyDescent="0.2">
      <c r="A8348" s="187"/>
      <c r="B8348" s="187"/>
      <c r="C8348" s="416"/>
      <c r="D8348" s="160"/>
      <c r="E8348" s="310"/>
      <c r="F8348" s="192"/>
      <c r="G8348" s="192"/>
      <c r="H8348" s="50"/>
      <c r="I8348" s="50"/>
      <c r="J8348" s="50"/>
      <c r="K8348" s="50"/>
      <c r="L8348" s="50"/>
      <c r="M8348" s="50"/>
      <c r="N8348" s="50"/>
      <c r="O8348" s="50"/>
      <c r="P8348" s="50"/>
      <c r="Q8348" s="50"/>
      <c r="R8348" s="50"/>
      <c r="S8348" s="50"/>
      <c r="T8348" s="50"/>
      <c r="U8348" s="50"/>
      <c r="V8348" s="50"/>
      <c r="W8348" s="50"/>
      <c r="X8348" s="50"/>
      <c r="Y8348" s="50"/>
      <c r="Z8348" s="50"/>
      <c r="AA8348" s="50"/>
      <c r="AB8348" s="50"/>
      <c r="AC8348" s="50"/>
      <c r="AD8348" s="50"/>
      <c r="AE8348" s="50"/>
      <c r="AF8348" s="50"/>
      <c r="AG8348" s="50"/>
      <c r="AH8348" s="50"/>
      <c r="AI8348" s="50"/>
      <c r="AJ8348" s="50"/>
      <c r="AK8348" s="50"/>
      <c r="AL8348" s="50"/>
      <c r="AM8348" s="50"/>
      <c r="AN8348" s="50"/>
      <c r="AO8348" s="50"/>
      <c r="AP8348" s="50"/>
      <c r="AQ8348" s="50"/>
      <c r="AR8348" s="50"/>
      <c r="AS8348" s="50"/>
      <c r="AT8348" s="50"/>
      <c r="AU8348" s="50"/>
      <c r="AV8348" s="50"/>
      <c r="AW8348" s="50"/>
      <c r="AX8348" s="50"/>
      <c r="AY8348" s="50"/>
      <c r="AZ8348" s="50"/>
      <c r="BA8348" s="50"/>
      <c r="BB8348" s="50"/>
      <c r="BC8348" s="50"/>
      <c r="BD8348" s="50"/>
      <c r="BE8348" s="50"/>
      <c r="BF8348" s="50"/>
      <c r="BG8348" s="50"/>
      <c r="BH8348" s="50"/>
      <c r="BI8348" s="50"/>
      <c r="BJ8348" s="50"/>
      <c r="BK8348" s="50"/>
      <c r="BL8348" s="50"/>
      <c r="BM8348" s="50"/>
      <c r="BN8348" s="50"/>
      <c r="BO8348" s="50"/>
      <c r="BP8348" s="50"/>
      <c r="BQ8348" s="50"/>
      <c r="BR8348" s="50"/>
      <c r="BS8348" s="50"/>
      <c r="BT8348" s="50"/>
      <c r="BU8348" s="50"/>
      <c r="BV8348" s="50"/>
      <c r="BW8348" s="50"/>
      <c r="BX8348" s="50"/>
      <c r="BY8348" s="50"/>
      <c r="BZ8348" s="50"/>
      <c r="CA8348" s="50"/>
      <c r="CB8348" s="50"/>
      <c r="CC8348" s="50"/>
      <c r="CD8348" s="50"/>
      <c r="CE8348" s="50"/>
      <c r="CF8348" s="50"/>
      <c r="CG8348" s="50"/>
      <c r="CH8348" s="50"/>
      <c r="CI8348" s="50"/>
      <c r="CJ8348" s="50"/>
      <c r="CK8348" s="50"/>
      <c r="CL8348" s="50"/>
      <c r="CM8348" s="50"/>
      <c r="CN8348" s="50"/>
      <c r="CO8348" s="50"/>
      <c r="CP8348" s="50"/>
      <c r="CQ8348" s="50"/>
      <c r="CR8348" s="50"/>
      <c r="CS8348" s="50"/>
      <c r="CT8348" s="50"/>
      <c r="CU8348" s="50"/>
      <c r="CV8348" s="50"/>
      <c r="CW8348" s="50"/>
      <c r="CX8348" s="50"/>
      <c r="CY8348" s="50"/>
      <c r="CZ8348" s="50"/>
      <c r="DA8348" s="50"/>
      <c r="DB8348" s="50"/>
      <c r="DC8348" s="50"/>
      <c r="DD8348" s="50"/>
      <c r="DE8348" s="50"/>
      <c r="DF8348" s="50"/>
      <c r="DG8348" s="50"/>
    </row>
    <row r="8349" spans="1:111" x14ac:dyDescent="0.2">
      <c r="A8349" s="187"/>
      <c r="B8349" s="187"/>
      <c r="C8349" s="416"/>
      <c r="D8349" s="160"/>
      <c r="E8349" s="310"/>
      <c r="F8349" s="192"/>
      <c r="G8349" s="192"/>
      <c r="H8349" s="50"/>
      <c r="I8349" s="50"/>
      <c r="J8349" s="50"/>
      <c r="K8349" s="50"/>
      <c r="L8349" s="50"/>
      <c r="M8349" s="50"/>
      <c r="N8349" s="50"/>
      <c r="O8349" s="50"/>
      <c r="P8349" s="50"/>
      <c r="Q8349" s="50"/>
      <c r="R8349" s="50"/>
      <c r="S8349" s="50"/>
      <c r="T8349" s="50"/>
      <c r="U8349" s="50"/>
      <c r="V8349" s="50"/>
      <c r="W8349" s="50"/>
      <c r="X8349" s="50"/>
      <c r="Y8349" s="50"/>
      <c r="Z8349" s="50"/>
      <c r="AA8349" s="50"/>
      <c r="AB8349" s="50"/>
      <c r="AC8349" s="50"/>
      <c r="AD8349" s="50"/>
      <c r="AE8349" s="50"/>
      <c r="AF8349" s="50"/>
      <c r="AG8349" s="50"/>
      <c r="AH8349" s="50"/>
      <c r="AI8349" s="50"/>
      <c r="AJ8349" s="50"/>
      <c r="AK8349" s="50"/>
      <c r="AL8349" s="50"/>
      <c r="AM8349" s="50"/>
      <c r="AN8349" s="50"/>
      <c r="AO8349" s="50"/>
      <c r="AP8349" s="50"/>
      <c r="AQ8349" s="50"/>
      <c r="AR8349" s="50"/>
      <c r="AS8349" s="50"/>
      <c r="AT8349" s="50"/>
      <c r="AU8349" s="50"/>
      <c r="AV8349" s="50"/>
      <c r="AW8349" s="50"/>
      <c r="AX8349" s="50"/>
      <c r="AY8349" s="50"/>
      <c r="AZ8349" s="50"/>
      <c r="BA8349" s="50"/>
      <c r="BB8349" s="50"/>
      <c r="BC8349" s="50"/>
      <c r="BD8349" s="50"/>
      <c r="BE8349" s="50"/>
      <c r="BF8349" s="50"/>
      <c r="BG8349" s="50"/>
      <c r="BH8349" s="50"/>
      <c r="BI8349" s="50"/>
      <c r="BJ8349" s="50"/>
      <c r="BK8349" s="50"/>
      <c r="BL8349" s="50"/>
      <c r="BM8349" s="50"/>
      <c r="BN8349" s="50"/>
      <c r="BO8349" s="50"/>
      <c r="BP8349" s="50"/>
      <c r="BQ8349" s="50"/>
      <c r="BR8349" s="50"/>
      <c r="BS8349" s="50"/>
      <c r="BT8349" s="50"/>
      <c r="BU8349" s="50"/>
      <c r="BV8349" s="50"/>
      <c r="BW8349" s="50"/>
      <c r="BX8349" s="50"/>
      <c r="BY8349" s="50"/>
      <c r="BZ8349" s="50"/>
      <c r="CA8349" s="50"/>
      <c r="CB8349" s="50"/>
      <c r="CC8349" s="50"/>
      <c r="CD8349" s="50"/>
      <c r="CE8349" s="50"/>
      <c r="CF8349" s="50"/>
      <c r="CG8349" s="50"/>
      <c r="CH8349" s="50"/>
      <c r="CI8349" s="50"/>
      <c r="CJ8349" s="50"/>
      <c r="CK8349" s="50"/>
      <c r="CL8349" s="50"/>
      <c r="CM8349" s="50"/>
      <c r="CN8349" s="50"/>
      <c r="CO8349" s="50"/>
      <c r="CP8349" s="50"/>
      <c r="CQ8349" s="50"/>
      <c r="CR8349" s="50"/>
      <c r="CS8349" s="50"/>
      <c r="CT8349" s="50"/>
      <c r="CU8349" s="50"/>
      <c r="CV8349" s="50"/>
      <c r="CW8349" s="50"/>
      <c r="CX8349" s="50"/>
      <c r="CY8349" s="50"/>
      <c r="CZ8349" s="50"/>
      <c r="DA8349" s="50"/>
      <c r="DB8349" s="50"/>
      <c r="DC8349" s="50"/>
      <c r="DD8349" s="50"/>
      <c r="DE8349" s="50"/>
      <c r="DF8349" s="50"/>
      <c r="DG8349" s="50"/>
    </row>
    <row r="8350" spans="1:111" x14ac:dyDescent="0.2">
      <c r="A8350" s="187"/>
      <c r="B8350" s="187"/>
      <c r="C8350" s="416"/>
      <c r="D8350" s="160"/>
      <c r="E8350" s="310"/>
      <c r="F8350" s="192"/>
      <c r="G8350" s="192"/>
      <c r="H8350" s="50"/>
      <c r="I8350" s="50"/>
      <c r="J8350" s="50"/>
      <c r="K8350" s="50"/>
      <c r="L8350" s="50"/>
      <c r="M8350" s="50"/>
      <c r="N8350" s="50"/>
      <c r="O8350" s="50"/>
      <c r="P8350" s="50"/>
      <c r="Q8350" s="50"/>
      <c r="R8350" s="50"/>
      <c r="S8350" s="50"/>
      <c r="T8350" s="50"/>
      <c r="U8350" s="50"/>
      <c r="V8350" s="50"/>
      <c r="W8350" s="50"/>
      <c r="X8350" s="50"/>
      <c r="Y8350" s="50"/>
      <c r="Z8350" s="50"/>
      <c r="AA8350" s="50"/>
      <c r="AB8350" s="50"/>
      <c r="AC8350" s="50"/>
      <c r="AD8350" s="50"/>
      <c r="AE8350" s="50"/>
      <c r="AF8350" s="50"/>
      <c r="AG8350" s="50"/>
      <c r="AH8350" s="50"/>
      <c r="AI8350" s="50"/>
      <c r="AJ8350" s="50"/>
      <c r="AK8350" s="50"/>
      <c r="AL8350" s="50"/>
      <c r="AM8350" s="50"/>
      <c r="AN8350" s="50"/>
      <c r="AO8350" s="50"/>
      <c r="AP8350" s="50"/>
      <c r="AQ8350" s="50"/>
      <c r="AR8350" s="50"/>
      <c r="AS8350" s="50"/>
      <c r="AT8350" s="50"/>
      <c r="AU8350" s="50"/>
      <c r="AV8350" s="50"/>
      <c r="AW8350" s="50"/>
      <c r="AX8350" s="50"/>
      <c r="AY8350" s="50"/>
      <c r="AZ8350" s="50"/>
      <c r="BA8350" s="50"/>
      <c r="BB8350" s="50"/>
      <c r="BC8350" s="50"/>
      <c r="BD8350" s="50"/>
      <c r="BE8350" s="50"/>
      <c r="BF8350" s="50"/>
      <c r="BG8350" s="50"/>
      <c r="BH8350" s="50"/>
      <c r="BI8350" s="50"/>
      <c r="BJ8350" s="50"/>
      <c r="BK8350" s="50"/>
      <c r="BL8350" s="50"/>
      <c r="BM8350" s="50"/>
      <c r="BN8350" s="50"/>
      <c r="BO8350" s="50"/>
      <c r="BP8350" s="50"/>
      <c r="BQ8350" s="50"/>
      <c r="BR8350" s="50"/>
      <c r="BS8350" s="50"/>
      <c r="BT8350" s="50"/>
      <c r="BU8350" s="50"/>
      <c r="BV8350" s="50"/>
      <c r="BW8350" s="50"/>
      <c r="BX8350" s="50"/>
      <c r="BY8350" s="50"/>
      <c r="BZ8350" s="50"/>
      <c r="CA8350" s="50"/>
      <c r="CB8350" s="50"/>
      <c r="CC8350" s="50"/>
      <c r="CD8350" s="50"/>
      <c r="CE8350" s="50"/>
      <c r="CF8350" s="50"/>
      <c r="CG8350" s="50"/>
      <c r="CH8350" s="50"/>
      <c r="CI8350" s="50"/>
      <c r="CJ8350" s="50"/>
      <c r="CK8350" s="50"/>
      <c r="CL8350" s="50"/>
      <c r="CM8350" s="50"/>
      <c r="CN8350" s="50"/>
      <c r="CO8350" s="50"/>
      <c r="CP8350" s="50"/>
      <c r="CQ8350" s="50"/>
      <c r="CR8350" s="50"/>
      <c r="CS8350" s="50"/>
      <c r="CT8350" s="50"/>
      <c r="CU8350" s="50"/>
      <c r="CV8350" s="50"/>
      <c r="CW8350" s="50"/>
      <c r="CX8350" s="50"/>
      <c r="CY8350" s="50"/>
      <c r="CZ8350" s="50"/>
      <c r="DA8350" s="50"/>
      <c r="DB8350" s="50"/>
      <c r="DC8350" s="50"/>
      <c r="DD8350" s="50"/>
      <c r="DE8350" s="50"/>
      <c r="DF8350" s="50"/>
      <c r="DG8350" s="50"/>
    </row>
    <row r="8351" spans="1:111" x14ac:dyDescent="0.2">
      <c r="A8351" s="187"/>
      <c r="B8351" s="187"/>
      <c r="C8351" s="416"/>
      <c r="D8351" s="160"/>
      <c r="E8351" s="310"/>
      <c r="F8351" s="192"/>
      <c r="G8351" s="192"/>
      <c r="H8351" s="50"/>
      <c r="I8351" s="50"/>
      <c r="J8351" s="50"/>
      <c r="K8351" s="50"/>
      <c r="L8351" s="50"/>
      <c r="M8351" s="50"/>
      <c r="N8351" s="50"/>
      <c r="O8351" s="50"/>
      <c r="P8351" s="50"/>
      <c r="Q8351" s="50"/>
      <c r="R8351" s="50"/>
      <c r="S8351" s="50"/>
      <c r="T8351" s="50"/>
      <c r="U8351" s="50"/>
      <c r="V8351" s="50"/>
      <c r="W8351" s="50"/>
      <c r="X8351" s="50"/>
      <c r="Y8351" s="50"/>
      <c r="Z8351" s="50"/>
      <c r="AA8351" s="50"/>
      <c r="AB8351" s="50"/>
      <c r="AC8351" s="50"/>
      <c r="AD8351" s="50"/>
      <c r="AE8351" s="50"/>
      <c r="AF8351" s="50"/>
      <c r="AG8351" s="50"/>
      <c r="AH8351" s="50"/>
      <c r="AI8351" s="50"/>
      <c r="AJ8351" s="50"/>
      <c r="AK8351" s="50"/>
      <c r="AL8351" s="50"/>
      <c r="AM8351" s="50"/>
      <c r="AN8351" s="50"/>
      <c r="AO8351" s="50"/>
      <c r="AP8351" s="50"/>
      <c r="AQ8351" s="50"/>
      <c r="AR8351" s="50"/>
      <c r="AS8351" s="50"/>
      <c r="AT8351" s="50"/>
      <c r="AU8351" s="50"/>
      <c r="AV8351" s="50"/>
      <c r="AW8351" s="50"/>
      <c r="AX8351" s="50"/>
      <c r="AY8351" s="50"/>
      <c r="AZ8351" s="50"/>
      <c r="BA8351" s="50"/>
      <c r="BB8351" s="50"/>
      <c r="BC8351" s="50"/>
      <c r="BD8351" s="50"/>
      <c r="BE8351" s="50"/>
      <c r="BF8351" s="50"/>
      <c r="BG8351" s="50"/>
      <c r="BH8351" s="50"/>
      <c r="BI8351" s="50"/>
      <c r="BJ8351" s="50"/>
      <c r="BK8351" s="50"/>
      <c r="BL8351" s="50"/>
      <c r="BM8351" s="50"/>
      <c r="BN8351" s="50"/>
      <c r="BO8351" s="50"/>
      <c r="BP8351" s="50"/>
      <c r="BQ8351" s="50"/>
      <c r="BR8351" s="50"/>
      <c r="BS8351" s="50"/>
      <c r="BT8351" s="50"/>
      <c r="BU8351" s="50"/>
      <c r="BV8351" s="50"/>
      <c r="BW8351" s="50"/>
      <c r="BX8351" s="50"/>
      <c r="BY8351" s="50"/>
      <c r="BZ8351" s="50"/>
      <c r="CA8351" s="50"/>
      <c r="CB8351" s="50"/>
      <c r="CC8351" s="50"/>
      <c r="CD8351" s="50"/>
      <c r="CE8351" s="50"/>
      <c r="CF8351" s="50"/>
      <c r="CG8351" s="50"/>
      <c r="CH8351" s="50"/>
      <c r="CI8351" s="50"/>
      <c r="CJ8351" s="50"/>
      <c r="CK8351" s="50"/>
      <c r="CL8351" s="50"/>
      <c r="CM8351" s="50"/>
      <c r="CN8351" s="50"/>
      <c r="CO8351" s="50"/>
      <c r="CP8351" s="50"/>
      <c r="CQ8351" s="50"/>
      <c r="CR8351" s="50"/>
      <c r="CS8351" s="50"/>
      <c r="CT8351" s="50"/>
      <c r="CU8351" s="50"/>
      <c r="CV8351" s="50"/>
      <c r="CW8351" s="50"/>
      <c r="CX8351" s="50"/>
      <c r="CY8351" s="50"/>
      <c r="CZ8351" s="50"/>
      <c r="DA8351" s="50"/>
      <c r="DB8351" s="50"/>
      <c r="DC8351" s="50"/>
      <c r="DD8351" s="50"/>
      <c r="DE8351" s="50"/>
      <c r="DF8351" s="50"/>
      <c r="DG8351" s="50"/>
    </row>
    <row r="8352" spans="1:111" x14ac:dyDescent="0.2">
      <c r="A8352" s="187"/>
      <c r="B8352" s="187"/>
      <c r="C8352" s="416"/>
      <c r="D8352" s="160"/>
      <c r="E8352" s="310"/>
      <c r="F8352" s="192"/>
      <c r="G8352" s="192"/>
      <c r="H8352" s="50"/>
      <c r="I8352" s="50"/>
      <c r="J8352" s="50"/>
      <c r="K8352" s="50"/>
      <c r="L8352" s="50"/>
      <c r="M8352" s="50"/>
      <c r="N8352" s="50"/>
      <c r="O8352" s="50"/>
      <c r="P8352" s="50"/>
      <c r="Q8352" s="50"/>
      <c r="R8352" s="50"/>
      <c r="S8352" s="50"/>
      <c r="T8352" s="50"/>
      <c r="U8352" s="50"/>
      <c r="V8352" s="50"/>
      <c r="W8352" s="50"/>
      <c r="X8352" s="50"/>
      <c r="Y8352" s="50"/>
      <c r="Z8352" s="50"/>
      <c r="AA8352" s="50"/>
      <c r="AB8352" s="50"/>
      <c r="AC8352" s="50"/>
      <c r="AD8352" s="50"/>
      <c r="AE8352" s="50"/>
      <c r="AF8352" s="50"/>
      <c r="AG8352" s="50"/>
      <c r="AH8352" s="50"/>
      <c r="AI8352" s="50"/>
      <c r="AJ8352" s="50"/>
      <c r="AK8352" s="50"/>
      <c r="AL8352" s="50"/>
      <c r="AM8352" s="50"/>
      <c r="AN8352" s="50"/>
      <c r="AO8352" s="50"/>
      <c r="AP8352" s="50"/>
      <c r="AQ8352" s="50"/>
      <c r="AR8352" s="50"/>
      <c r="AS8352" s="50"/>
      <c r="AT8352" s="50"/>
      <c r="AU8352" s="50"/>
      <c r="AV8352" s="50"/>
      <c r="AW8352" s="50"/>
      <c r="AX8352" s="50"/>
      <c r="AY8352" s="50"/>
      <c r="AZ8352" s="50"/>
      <c r="BA8352" s="50"/>
      <c r="BB8352" s="50"/>
      <c r="BC8352" s="50"/>
      <c r="BD8352" s="50"/>
      <c r="BE8352" s="50"/>
      <c r="BF8352" s="50"/>
      <c r="BG8352" s="50"/>
      <c r="BH8352" s="50"/>
      <c r="BI8352" s="50"/>
      <c r="BJ8352" s="50"/>
      <c r="BK8352" s="50"/>
      <c r="BL8352" s="50"/>
      <c r="BM8352" s="50"/>
      <c r="BN8352" s="50"/>
      <c r="BO8352" s="50"/>
      <c r="BP8352" s="50"/>
      <c r="BQ8352" s="50"/>
      <c r="BR8352" s="50"/>
      <c r="BS8352" s="50"/>
      <c r="BT8352" s="50"/>
      <c r="BU8352" s="50"/>
      <c r="BV8352" s="50"/>
      <c r="BW8352" s="50"/>
      <c r="BX8352" s="50"/>
      <c r="BY8352" s="50"/>
      <c r="BZ8352" s="50"/>
      <c r="CA8352" s="50"/>
      <c r="CB8352" s="50"/>
      <c r="CC8352" s="50"/>
      <c r="CD8352" s="50"/>
      <c r="CE8352" s="50"/>
      <c r="CF8352" s="50"/>
      <c r="CG8352" s="50"/>
      <c r="CH8352" s="50"/>
      <c r="CI8352" s="50"/>
      <c r="CJ8352" s="50"/>
      <c r="CK8352" s="50"/>
      <c r="CL8352" s="50"/>
      <c r="CM8352" s="50"/>
      <c r="CN8352" s="50"/>
      <c r="CO8352" s="50"/>
      <c r="CP8352" s="50"/>
      <c r="CQ8352" s="50"/>
      <c r="CR8352" s="50"/>
      <c r="CS8352" s="50"/>
      <c r="CT8352" s="50"/>
      <c r="CU8352" s="50"/>
      <c r="CV8352" s="50"/>
      <c r="CW8352" s="50"/>
      <c r="CX8352" s="50"/>
      <c r="CY8352" s="50"/>
      <c r="CZ8352" s="50"/>
      <c r="DA8352" s="50"/>
      <c r="DB8352" s="50"/>
      <c r="DC8352" s="50"/>
      <c r="DD8352" s="50"/>
      <c r="DE8352" s="50"/>
      <c r="DF8352" s="50"/>
      <c r="DG8352" s="50"/>
    </row>
    <row r="8353" spans="1:111" x14ac:dyDescent="0.2">
      <c r="A8353" s="187"/>
      <c r="B8353" s="187"/>
      <c r="C8353" s="416"/>
      <c r="D8353" s="264"/>
      <c r="E8353" s="310"/>
      <c r="F8353" s="192"/>
      <c r="G8353" s="192"/>
      <c r="H8353" s="50"/>
      <c r="I8353" s="50"/>
      <c r="J8353" s="50"/>
      <c r="K8353" s="50"/>
      <c r="L8353" s="50"/>
      <c r="M8353" s="50"/>
      <c r="N8353" s="50"/>
      <c r="O8353" s="50"/>
      <c r="P8353" s="50"/>
      <c r="Q8353" s="50"/>
      <c r="R8353" s="50"/>
      <c r="S8353" s="50"/>
      <c r="T8353" s="50"/>
      <c r="U8353" s="50"/>
      <c r="V8353" s="50"/>
      <c r="W8353" s="50"/>
      <c r="X8353" s="50"/>
      <c r="Y8353" s="50"/>
      <c r="Z8353" s="50"/>
      <c r="AA8353" s="50"/>
      <c r="AB8353" s="50"/>
      <c r="AC8353" s="50"/>
      <c r="AD8353" s="50"/>
      <c r="AE8353" s="50"/>
      <c r="AF8353" s="50"/>
      <c r="AG8353" s="50"/>
      <c r="AH8353" s="50"/>
      <c r="AI8353" s="50"/>
      <c r="AJ8353" s="50"/>
      <c r="AK8353" s="50"/>
      <c r="AL8353" s="50"/>
      <c r="AM8353" s="50"/>
      <c r="AN8353" s="50"/>
      <c r="AO8353" s="50"/>
      <c r="AP8353" s="50"/>
      <c r="AQ8353" s="50"/>
      <c r="AR8353" s="50"/>
      <c r="AS8353" s="50"/>
      <c r="AT8353" s="50"/>
      <c r="AU8353" s="50"/>
      <c r="AV8353" s="50"/>
      <c r="AW8353" s="50"/>
      <c r="AX8353" s="50"/>
      <c r="AY8353" s="50"/>
      <c r="AZ8353" s="50"/>
      <c r="BA8353" s="50"/>
      <c r="BB8353" s="50"/>
      <c r="BC8353" s="50"/>
      <c r="BD8353" s="50"/>
      <c r="BE8353" s="50"/>
      <c r="BF8353" s="50"/>
      <c r="BG8353" s="50"/>
      <c r="BH8353" s="50"/>
      <c r="BI8353" s="50"/>
      <c r="BJ8353" s="50"/>
      <c r="BK8353" s="50"/>
      <c r="BL8353" s="50"/>
      <c r="BM8353" s="50"/>
      <c r="BN8353" s="50"/>
      <c r="BO8353" s="50"/>
      <c r="BP8353" s="50"/>
      <c r="BQ8353" s="50"/>
      <c r="BR8353" s="50"/>
      <c r="BS8353" s="50"/>
      <c r="BT8353" s="50"/>
      <c r="BU8353" s="50"/>
      <c r="BV8353" s="50"/>
      <c r="BW8353" s="50"/>
      <c r="BX8353" s="50"/>
      <c r="BY8353" s="50"/>
      <c r="BZ8353" s="50"/>
      <c r="CA8353" s="50"/>
      <c r="CB8353" s="50"/>
      <c r="CC8353" s="50"/>
      <c r="CD8353" s="50"/>
      <c r="CE8353" s="50"/>
      <c r="CF8353" s="50"/>
      <c r="CG8353" s="50"/>
      <c r="CH8353" s="50"/>
      <c r="CI8353" s="50"/>
      <c r="CJ8353" s="50"/>
      <c r="CK8353" s="50"/>
      <c r="CL8353" s="50"/>
      <c r="CM8353" s="50"/>
      <c r="CN8353" s="50"/>
      <c r="CO8353" s="50"/>
      <c r="CP8353" s="50"/>
      <c r="CQ8353" s="50"/>
      <c r="CR8353" s="50"/>
      <c r="CS8353" s="50"/>
      <c r="CT8353" s="50"/>
      <c r="CU8353" s="50"/>
      <c r="CV8353" s="50"/>
      <c r="CW8353" s="50"/>
      <c r="CX8353" s="50"/>
      <c r="CY8353" s="50"/>
      <c r="CZ8353" s="50"/>
      <c r="DA8353" s="50"/>
      <c r="DB8353" s="50"/>
      <c r="DC8353" s="50"/>
      <c r="DD8353" s="50"/>
      <c r="DE8353" s="50"/>
      <c r="DF8353" s="50"/>
      <c r="DG8353" s="50"/>
    </row>
    <row r="8354" spans="1:111" x14ac:dyDescent="0.2">
      <c r="A8354" s="187"/>
      <c r="B8354" s="187"/>
      <c r="C8354" s="416"/>
      <c r="D8354" s="264"/>
      <c r="E8354" s="310"/>
      <c r="F8354" s="192"/>
      <c r="G8354" s="192"/>
      <c r="H8354" s="50"/>
      <c r="I8354" s="50"/>
      <c r="J8354" s="50"/>
      <c r="K8354" s="50"/>
      <c r="L8354" s="50"/>
      <c r="M8354" s="50"/>
      <c r="N8354" s="50"/>
      <c r="O8354" s="50"/>
      <c r="P8354" s="50"/>
      <c r="Q8354" s="50"/>
      <c r="R8354" s="50"/>
      <c r="S8354" s="50"/>
      <c r="T8354" s="50"/>
      <c r="U8354" s="50"/>
      <c r="V8354" s="50"/>
      <c r="W8354" s="50"/>
      <c r="X8354" s="50"/>
      <c r="Y8354" s="50"/>
      <c r="Z8354" s="50"/>
      <c r="AA8354" s="50"/>
      <c r="AB8354" s="50"/>
      <c r="AC8354" s="50"/>
      <c r="AD8354" s="50"/>
      <c r="AE8354" s="50"/>
      <c r="AF8354" s="50"/>
      <c r="AG8354" s="50"/>
      <c r="AH8354" s="50"/>
      <c r="AI8354" s="50"/>
      <c r="AJ8354" s="50"/>
      <c r="AK8354" s="50"/>
      <c r="AL8354" s="50"/>
      <c r="AM8354" s="50"/>
      <c r="AN8354" s="50"/>
      <c r="AO8354" s="50"/>
      <c r="AP8354" s="50"/>
      <c r="AQ8354" s="50"/>
      <c r="AR8354" s="50"/>
      <c r="AS8354" s="50"/>
      <c r="AT8354" s="50"/>
      <c r="AU8354" s="50"/>
      <c r="AV8354" s="50"/>
      <c r="AW8354" s="50"/>
      <c r="AX8354" s="50"/>
      <c r="AY8354" s="50"/>
      <c r="AZ8354" s="50"/>
      <c r="BA8354" s="50"/>
      <c r="BB8354" s="50"/>
      <c r="BC8354" s="50"/>
      <c r="BD8354" s="50"/>
      <c r="BE8354" s="50"/>
      <c r="BF8354" s="50"/>
      <c r="BG8354" s="50"/>
      <c r="BH8354" s="50"/>
      <c r="BI8354" s="50"/>
      <c r="BJ8354" s="50"/>
      <c r="BK8354" s="50"/>
      <c r="BL8354" s="50"/>
      <c r="BM8354" s="50"/>
      <c r="BN8354" s="50"/>
      <c r="BO8354" s="50"/>
      <c r="BP8354" s="50"/>
      <c r="BQ8354" s="50"/>
      <c r="BR8354" s="50"/>
      <c r="BS8354" s="50"/>
      <c r="BT8354" s="50"/>
      <c r="BU8354" s="50"/>
      <c r="BV8354" s="50"/>
      <c r="BW8354" s="50"/>
      <c r="BX8354" s="50"/>
      <c r="BY8354" s="50"/>
      <c r="BZ8354" s="50"/>
      <c r="CA8354" s="50"/>
      <c r="CB8354" s="50"/>
      <c r="CC8354" s="50"/>
      <c r="CD8354" s="50"/>
      <c r="CE8354" s="50"/>
      <c r="CF8354" s="50"/>
      <c r="CG8354" s="50"/>
      <c r="CH8354" s="50"/>
      <c r="CI8354" s="50"/>
      <c r="CJ8354" s="50"/>
      <c r="CK8354" s="50"/>
      <c r="CL8354" s="50"/>
      <c r="CM8354" s="50"/>
      <c r="CN8354" s="50"/>
      <c r="CO8354" s="50"/>
      <c r="CP8354" s="50"/>
      <c r="CQ8354" s="50"/>
      <c r="CR8354" s="50"/>
      <c r="CS8354" s="50"/>
      <c r="CT8354" s="50"/>
      <c r="CU8354" s="50"/>
      <c r="CV8354" s="50"/>
      <c r="CW8354" s="50"/>
      <c r="CX8354" s="50"/>
      <c r="CY8354" s="50"/>
      <c r="CZ8354" s="50"/>
      <c r="DA8354" s="50"/>
      <c r="DB8354" s="50"/>
      <c r="DC8354" s="50"/>
      <c r="DD8354" s="50"/>
      <c r="DE8354" s="50"/>
      <c r="DF8354" s="50"/>
      <c r="DG8354" s="50"/>
    </row>
    <row r="8355" spans="1:111" x14ac:dyDescent="0.2">
      <c r="A8355" s="187"/>
      <c r="B8355" s="187"/>
      <c r="C8355" s="416"/>
      <c r="D8355" s="264"/>
      <c r="E8355" s="310"/>
      <c r="F8355" s="192"/>
      <c r="G8355" s="192"/>
      <c r="H8355" s="50"/>
      <c r="I8355" s="50"/>
      <c r="J8355" s="50"/>
      <c r="K8355" s="50"/>
      <c r="L8355" s="50"/>
      <c r="M8355" s="50"/>
      <c r="N8355" s="50"/>
      <c r="O8355" s="50"/>
      <c r="P8355" s="50"/>
      <c r="Q8355" s="50"/>
      <c r="R8355" s="50"/>
      <c r="S8355" s="50"/>
      <c r="T8355" s="50"/>
      <c r="U8355" s="50"/>
      <c r="V8355" s="50"/>
      <c r="W8355" s="50"/>
      <c r="X8355" s="50"/>
      <c r="Y8355" s="50"/>
      <c r="Z8355" s="50"/>
      <c r="AA8355" s="50"/>
      <c r="AB8355" s="50"/>
      <c r="AC8355" s="50"/>
      <c r="AD8355" s="50"/>
      <c r="AE8355" s="50"/>
      <c r="AF8355" s="50"/>
      <c r="AG8355" s="50"/>
      <c r="AH8355" s="50"/>
      <c r="AI8355" s="50"/>
      <c r="AJ8355" s="50"/>
      <c r="AK8355" s="50"/>
      <c r="AL8355" s="50"/>
      <c r="AM8355" s="50"/>
      <c r="AN8355" s="50"/>
      <c r="AO8355" s="50"/>
      <c r="AP8355" s="50"/>
      <c r="AQ8355" s="50"/>
      <c r="AR8355" s="50"/>
      <c r="AS8355" s="50"/>
      <c r="AT8355" s="50"/>
      <c r="AU8355" s="50"/>
      <c r="AV8355" s="50"/>
      <c r="AW8355" s="50"/>
      <c r="AX8355" s="50"/>
      <c r="AY8355" s="50"/>
      <c r="AZ8355" s="50"/>
      <c r="BA8355" s="50"/>
      <c r="BB8355" s="50"/>
      <c r="BC8355" s="50"/>
      <c r="BD8355" s="50"/>
      <c r="BE8355" s="50"/>
      <c r="BF8355" s="50"/>
      <c r="BG8355" s="50"/>
      <c r="BH8355" s="50"/>
      <c r="BI8355" s="50"/>
      <c r="BJ8355" s="50"/>
      <c r="BK8355" s="50"/>
      <c r="BL8355" s="50"/>
      <c r="BM8355" s="50"/>
      <c r="BN8355" s="50"/>
      <c r="BO8355" s="50"/>
      <c r="BP8355" s="50"/>
      <c r="BQ8355" s="50"/>
      <c r="BR8355" s="50"/>
      <c r="BS8355" s="50"/>
      <c r="BT8355" s="50"/>
      <c r="BU8355" s="50"/>
      <c r="BV8355" s="50"/>
      <c r="BW8355" s="50"/>
      <c r="BX8355" s="50"/>
      <c r="BY8355" s="50"/>
      <c r="BZ8355" s="50"/>
      <c r="CA8355" s="50"/>
      <c r="CB8355" s="50"/>
      <c r="CC8355" s="50"/>
      <c r="CD8355" s="50"/>
      <c r="CE8355" s="50"/>
      <c r="CF8355" s="50"/>
      <c r="CG8355" s="50"/>
      <c r="CH8355" s="50"/>
      <c r="CI8355" s="50"/>
      <c r="CJ8355" s="50"/>
      <c r="CK8355" s="50"/>
      <c r="CL8355" s="50"/>
      <c r="CM8355" s="50"/>
      <c r="CN8355" s="50"/>
      <c r="CO8355" s="50"/>
      <c r="CP8355" s="50"/>
      <c r="CQ8355" s="50"/>
      <c r="CR8355" s="50"/>
      <c r="CS8355" s="50"/>
      <c r="CT8355" s="50"/>
      <c r="CU8355" s="50"/>
      <c r="CV8355" s="50"/>
      <c r="CW8355" s="50"/>
      <c r="CX8355" s="50"/>
      <c r="CY8355" s="50"/>
      <c r="CZ8355" s="50"/>
      <c r="DA8355" s="50"/>
      <c r="DB8355" s="50"/>
      <c r="DC8355" s="50"/>
      <c r="DD8355" s="50"/>
      <c r="DE8355" s="50"/>
      <c r="DF8355" s="50"/>
      <c r="DG8355" s="50"/>
    </row>
    <row r="8356" spans="1:111" x14ac:dyDescent="0.2">
      <c r="A8356" s="187"/>
      <c r="B8356" s="187"/>
      <c r="C8356" s="416"/>
      <c r="D8356" s="160"/>
      <c r="E8356" s="310"/>
      <c r="F8356" s="192"/>
      <c r="G8356" s="192"/>
      <c r="H8356" s="50"/>
      <c r="I8356" s="50"/>
      <c r="J8356" s="50"/>
      <c r="K8356" s="50"/>
      <c r="L8356" s="50"/>
      <c r="M8356" s="50"/>
      <c r="N8356" s="50"/>
      <c r="O8356" s="50"/>
      <c r="P8356" s="50"/>
      <c r="Q8356" s="50"/>
      <c r="R8356" s="50"/>
      <c r="S8356" s="50"/>
      <c r="T8356" s="50"/>
      <c r="U8356" s="50"/>
      <c r="V8356" s="50"/>
      <c r="W8356" s="50"/>
      <c r="X8356" s="50"/>
      <c r="Y8356" s="50"/>
      <c r="Z8356" s="50"/>
      <c r="AA8356" s="50"/>
      <c r="AB8356" s="50"/>
      <c r="AC8356" s="50"/>
      <c r="AD8356" s="50"/>
      <c r="AE8356" s="50"/>
      <c r="AF8356" s="50"/>
      <c r="AG8356" s="50"/>
      <c r="AH8356" s="50"/>
      <c r="AI8356" s="50"/>
      <c r="AJ8356" s="50"/>
      <c r="AK8356" s="50"/>
      <c r="AL8356" s="50"/>
      <c r="AM8356" s="50"/>
      <c r="AN8356" s="50"/>
      <c r="AO8356" s="50"/>
      <c r="AP8356" s="50"/>
      <c r="AQ8356" s="50"/>
      <c r="AR8356" s="50"/>
      <c r="AS8356" s="50"/>
      <c r="AT8356" s="50"/>
      <c r="AU8356" s="50"/>
      <c r="AV8356" s="50"/>
      <c r="AW8356" s="50"/>
      <c r="AX8356" s="50"/>
      <c r="AY8356" s="50"/>
      <c r="AZ8356" s="50"/>
      <c r="BA8356" s="50"/>
      <c r="BB8356" s="50"/>
      <c r="BC8356" s="50"/>
      <c r="BD8356" s="50"/>
      <c r="BE8356" s="50"/>
      <c r="BF8356" s="50"/>
      <c r="BG8356" s="50"/>
      <c r="BH8356" s="50"/>
      <c r="BI8356" s="50"/>
      <c r="BJ8356" s="50"/>
      <c r="BK8356" s="50"/>
      <c r="BL8356" s="50"/>
      <c r="BM8356" s="50"/>
      <c r="BN8356" s="50"/>
      <c r="BO8356" s="50"/>
      <c r="BP8356" s="50"/>
      <c r="BQ8356" s="50"/>
      <c r="BR8356" s="50"/>
      <c r="BS8356" s="50"/>
      <c r="BT8356" s="50"/>
      <c r="BU8356" s="50"/>
      <c r="BV8356" s="50"/>
      <c r="BW8356" s="50"/>
      <c r="BX8356" s="50"/>
      <c r="BY8356" s="50"/>
      <c r="BZ8356" s="50"/>
      <c r="CA8356" s="50"/>
      <c r="CB8356" s="50"/>
      <c r="CC8356" s="50"/>
      <c r="CD8356" s="50"/>
      <c r="CE8356" s="50"/>
      <c r="CF8356" s="50"/>
      <c r="CG8356" s="50"/>
      <c r="CH8356" s="50"/>
      <c r="CI8356" s="50"/>
      <c r="CJ8356" s="50"/>
      <c r="CK8356" s="50"/>
      <c r="CL8356" s="50"/>
      <c r="CM8356" s="50"/>
      <c r="CN8356" s="50"/>
      <c r="CO8356" s="50"/>
      <c r="CP8356" s="50"/>
      <c r="CQ8356" s="50"/>
      <c r="CR8356" s="50"/>
      <c r="CS8356" s="50"/>
      <c r="CT8356" s="50"/>
      <c r="CU8356" s="50"/>
      <c r="CV8356" s="50"/>
      <c r="CW8356" s="50"/>
      <c r="CX8356" s="50"/>
      <c r="CY8356" s="50"/>
      <c r="CZ8356" s="50"/>
      <c r="DA8356" s="50"/>
      <c r="DB8356" s="50"/>
      <c r="DC8356" s="50"/>
      <c r="DD8356" s="50"/>
      <c r="DE8356" s="50"/>
      <c r="DF8356" s="50"/>
      <c r="DG8356" s="50"/>
    </row>
    <row r="8357" spans="1:111" x14ac:dyDescent="0.2">
      <c r="A8357" s="187"/>
      <c r="B8357" s="187"/>
      <c r="C8357" s="416"/>
      <c r="D8357" s="160"/>
      <c r="E8357" s="310"/>
      <c r="F8357" s="192"/>
      <c r="G8357" s="192"/>
      <c r="H8357" s="50"/>
      <c r="I8357" s="50"/>
      <c r="J8357" s="50"/>
      <c r="K8357" s="50"/>
      <c r="L8357" s="50"/>
      <c r="M8357" s="50"/>
      <c r="N8357" s="50"/>
      <c r="O8357" s="50"/>
      <c r="P8357" s="50"/>
      <c r="Q8357" s="50"/>
      <c r="R8357" s="50"/>
      <c r="S8357" s="50"/>
      <c r="T8357" s="50"/>
      <c r="U8357" s="50"/>
      <c r="V8357" s="50"/>
      <c r="W8357" s="50"/>
      <c r="X8357" s="50"/>
      <c r="Y8357" s="50"/>
      <c r="Z8357" s="50"/>
      <c r="AA8357" s="50"/>
      <c r="AB8357" s="50"/>
      <c r="AC8357" s="50"/>
      <c r="AD8357" s="50"/>
      <c r="AE8357" s="50"/>
      <c r="AF8357" s="50"/>
      <c r="AG8357" s="50"/>
      <c r="AH8357" s="50"/>
      <c r="AI8357" s="50"/>
      <c r="AJ8357" s="50"/>
      <c r="AK8357" s="50"/>
      <c r="AL8357" s="50"/>
      <c r="AM8357" s="50"/>
      <c r="AN8357" s="50"/>
      <c r="AO8357" s="50"/>
      <c r="AP8357" s="50"/>
      <c r="AQ8357" s="50"/>
      <c r="AR8357" s="50"/>
      <c r="AS8357" s="50"/>
      <c r="AT8357" s="50"/>
      <c r="AU8357" s="50"/>
      <c r="AV8357" s="50"/>
      <c r="AW8357" s="50"/>
      <c r="AX8357" s="50"/>
      <c r="AY8357" s="50"/>
      <c r="AZ8357" s="50"/>
      <c r="BA8357" s="50"/>
      <c r="BB8357" s="50"/>
      <c r="BC8357" s="50"/>
      <c r="BD8357" s="50"/>
      <c r="BE8357" s="50"/>
      <c r="BF8357" s="50"/>
      <c r="BG8357" s="50"/>
      <c r="BH8357" s="50"/>
      <c r="BI8357" s="50"/>
      <c r="BJ8357" s="50"/>
      <c r="BK8357" s="50"/>
      <c r="BL8357" s="50"/>
      <c r="BM8357" s="50"/>
      <c r="BN8357" s="50"/>
      <c r="BO8357" s="50"/>
      <c r="BP8357" s="50"/>
      <c r="BQ8357" s="50"/>
      <c r="BR8357" s="50"/>
      <c r="BS8357" s="50"/>
      <c r="BT8357" s="50"/>
      <c r="BU8357" s="50"/>
      <c r="BV8357" s="50"/>
      <c r="BW8357" s="50"/>
      <c r="BX8357" s="50"/>
      <c r="BY8357" s="50"/>
      <c r="BZ8357" s="50"/>
      <c r="CA8357" s="50"/>
      <c r="CB8357" s="50"/>
      <c r="CC8357" s="50"/>
      <c r="CD8357" s="50"/>
      <c r="CE8357" s="50"/>
      <c r="CF8357" s="50"/>
      <c r="CG8357" s="50"/>
      <c r="CH8357" s="50"/>
      <c r="CI8357" s="50"/>
      <c r="CJ8357" s="50"/>
      <c r="CK8357" s="50"/>
      <c r="CL8357" s="50"/>
      <c r="CM8357" s="50"/>
      <c r="CN8357" s="50"/>
      <c r="CO8357" s="50"/>
      <c r="CP8357" s="50"/>
      <c r="CQ8357" s="50"/>
      <c r="CR8357" s="50"/>
      <c r="CS8357" s="50"/>
      <c r="CT8357" s="50"/>
      <c r="CU8357" s="50"/>
      <c r="CV8357" s="50"/>
      <c r="CW8357" s="50"/>
      <c r="CX8357" s="50"/>
      <c r="CY8357" s="50"/>
      <c r="CZ8357" s="50"/>
      <c r="DA8357" s="50"/>
      <c r="DB8357" s="50"/>
      <c r="DC8357" s="50"/>
      <c r="DD8357" s="50"/>
      <c r="DE8357" s="50"/>
      <c r="DF8357" s="50"/>
      <c r="DG8357" s="50"/>
    </row>
    <row r="8358" spans="1:111" x14ac:dyDescent="0.2">
      <c r="A8358" s="187"/>
      <c r="B8358" s="187"/>
      <c r="C8358" s="416"/>
      <c r="D8358" s="160"/>
      <c r="E8358" s="310"/>
      <c r="F8358" s="192"/>
      <c r="G8358" s="192"/>
      <c r="H8358" s="50"/>
      <c r="I8358" s="50"/>
      <c r="J8358" s="50"/>
      <c r="K8358" s="50"/>
      <c r="L8358" s="50"/>
      <c r="M8358" s="50"/>
      <c r="N8358" s="50"/>
      <c r="O8358" s="50"/>
      <c r="P8358" s="50"/>
      <c r="Q8358" s="50"/>
      <c r="R8358" s="50"/>
      <c r="S8358" s="50"/>
      <c r="T8358" s="50"/>
      <c r="U8358" s="50"/>
      <c r="V8358" s="50"/>
      <c r="W8358" s="50"/>
      <c r="X8358" s="50"/>
      <c r="Y8358" s="50"/>
      <c r="Z8358" s="50"/>
      <c r="AA8358" s="50"/>
      <c r="AB8358" s="50"/>
      <c r="AC8358" s="50"/>
      <c r="AD8358" s="50"/>
      <c r="AE8358" s="50"/>
      <c r="AF8358" s="50"/>
      <c r="AG8358" s="50"/>
      <c r="AH8358" s="50"/>
      <c r="AI8358" s="50"/>
      <c r="AJ8358" s="50"/>
      <c r="AK8358" s="50"/>
      <c r="AL8358" s="50"/>
      <c r="AM8358" s="50"/>
      <c r="AN8358" s="50"/>
      <c r="AO8358" s="50"/>
      <c r="AP8358" s="50"/>
      <c r="AQ8358" s="50"/>
      <c r="AR8358" s="50"/>
      <c r="AS8358" s="50"/>
      <c r="AT8358" s="50"/>
      <c r="AU8358" s="50"/>
      <c r="AV8358" s="50"/>
      <c r="AW8358" s="50"/>
      <c r="AX8358" s="50"/>
      <c r="AY8358" s="50"/>
      <c r="AZ8358" s="50"/>
      <c r="BA8358" s="50"/>
      <c r="BB8358" s="50"/>
      <c r="BC8358" s="50"/>
      <c r="BD8358" s="50"/>
      <c r="BE8358" s="50"/>
      <c r="BF8358" s="50"/>
      <c r="BG8358" s="50"/>
      <c r="BH8358" s="50"/>
      <c r="BI8358" s="50"/>
      <c r="BJ8358" s="50"/>
      <c r="BK8358" s="50"/>
      <c r="BL8358" s="50"/>
      <c r="BM8358" s="50"/>
      <c r="BN8358" s="50"/>
      <c r="BO8358" s="50"/>
      <c r="BP8358" s="50"/>
      <c r="BQ8358" s="50"/>
      <c r="BR8358" s="50"/>
      <c r="BS8358" s="50"/>
      <c r="BT8358" s="50"/>
      <c r="BU8358" s="50"/>
      <c r="BV8358" s="50"/>
      <c r="BW8358" s="50"/>
      <c r="BX8358" s="50"/>
      <c r="BY8358" s="50"/>
      <c r="BZ8358" s="50"/>
      <c r="CA8358" s="50"/>
      <c r="CB8358" s="50"/>
      <c r="CC8358" s="50"/>
      <c r="CD8358" s="50"/>
      <c r="CE8358" s="50"/>
      <c r="CF8358" s="50"/>
      <c r="CG8358" s="50"/>
      <c r="CH8358" s="50"/>
      <c r="CI8358" s="50"/>
      <c r="CJ8358" s="50"/>
      <c r="CK8358" s="50"/>
      <c r="CL8358" s="50"/>
      <c r="CM8358" s="50"/>
      <c r="CN8358" s="50"/>
      <c r="CO8358" s="50"/>
      <c r="CP8358" s="50"/>
      <c r="CQ8358" s="50"/>
      <c r="CR8358" s="50"/>
      <c r="CS8358" s="50"/>
      <c r="CT8358" s="50"/>
      <c r="CU8358" s="50"/>
      <c r="CV8358" s="50"/>
      <c r="CW8358" s="50"/>
      <c r="CX8358" s="50"/>
      <c r="CY8358" s="50"/>
      <c r="CZ8358" s="50"/>
      <c r="DA8358" s="50"/>
      <c r="DB8358" s="50"/>
      <c r="DC8358" s="50"/>
      <c r="DD8358" s="50"/>
      <c r="DE8358" s="50"/>
      <c r="DF8358" s="50"/>
      <c r="DG8358" s="50"/>
    </row>
    <row r="8359" spans="1:111" x14ac:dyDescent="0.2">
      <c r="A8359" s="187"/>
      <c r="B8359" s="187"/>
      <c r="C8359" s="416"/>
      <c r="D8359" s="160"/>
      <c r="E8359" s="310"/>
      <c r="F8359" s="192"/>
      <c r="G8359" s="192"/>
      <c r="H8359" s="50"/>
      <c r="I8359" s="50"/>
      <c r="J8359" s="50"/>
      <c r="K8359" s="50"/>
      <c r="L8359" s="50"/>
      <c r="M8359" s="50"/>
      <c r="N8359" s="50"/>
      <c r="O8359" s="50"/>
      <c r="P8359" s="50"/>
      <c r="Q8359" s="50"/>
      <c r="R8359" s="50"/>
      <c r="S8359" s="50"/>
      <c r="T8359" s="50"/>
      <c r="U8359" s="50"/>
      <c r="V8359" s="50"/>
      <c r="W8359" s="50"/>
      <c r="X8359" s="50"/>
      <c r="Y8359" s="50"/>
      <c r="Z8359" s="50"/>
      <c r="AA8359" s="50"/>
      <c r="AB8359" s="50"/>
      <c r="AC8359" s="50"/>
      <c r="AD8359" s="50"/>
      <c r="AE8359" s="50"/>
      <c r="AF8359" s="50"/>
      <c r="AG8359" s="50"/>
      <c r="AH8359" s="50"/>
      <c r="AI8359" s="50"/>
      <c r="AJ8359" s="50"/>
      <c r="AK8359" s="50"/>
      <c r="AL8359" s="50"/>
      <c r="AM8359" s="50"/>
      <c r="AN8359" s="50"/>
      <c r="AO8359" s="50"/>
      <c r="AP8359" s="50"/>
      <c r="AQ8359" s="50"/>
      <c r="AR8359" s="50"/>
      <c r="AS8359" s="50"/>
      <c r="AT8359" s="50"/>
      <c r="AU8359" s="50"/>
      <c r="AV8359" s="50"/>
      <c r="AW8359" s="50"/>
      <c r="AX8359" s="50"/>
      <c r="AY8359" s="50"/>
      <c r="AZ8359" s="50"/>
      <c r="BA8359" s="50"/>
      <c r="BB8359" s="50"/>
      <c r="BC8359" s="50"/>
      <c r="BD8359" s="50"/>
      <c r="BE8359" s="50"/>
      <c r="BF8359" s="50"/>
      <c r="BG8359" s="50"/>
      <c r="BH8359" s="50"/>
      <c r="BI8359" s="50"/>
      <c r="BJ8359" s="50"/>
      <c r="BK8359" s="50"/>
      <c r="BL8359" s="50"/>
      <c r="BM8359" s="50"/>
      <c r="BN8359" s="50"/>
      <c r="BO8359" s="50"/>
      <c r="BP8359" s="50"/>
      <c r="BQ8359" s="50"/>
      <c r="BR8359" s="50"/>
      <c r="BS8359" s="50"/>
      <c r="BT8359" s="50"/>
      <c r="BU8359" s="50"/>
      <c r="BV8359" s="50"/>
      <c r="BW8359" s="50"/>
      <c r="BX8359" s="50"/>
      <c r="BY8359" s="50"/>
      <c r="BZ8359" s="50"/>
      <c r="CA8359" s="50"/>
      <c r="CB8359" s="50"/>
      <c r="CC8359" s="50"/>
      <c r="CD8359" s="50"/>
      <c r="CE8359" s="50"/>
      <c r="CF8359" s="50"/>
      <c r="CG8359" s="50"/>
      <c r="CH8359" s="50"/>
      <c r="CI8359" s="50"/>
      <c r="CJ8359" s="50"/>
      <c r="CK8359" s="50"/>
      <c r="CL8359" s="50"/>
      <c r="CM8359" s="50"/>
      <c r="CN8359" s="50"/>
      <c r="CO8359" s="50"/>
      <c r="CP8359" s="50"/>
      <c r="CQ8359" s="50"/>
      <c r="CR8359" s="50"/>
      <c r="CS8359" s="50"/>
      <c r="CT8359" s="50"/>
      <c r="CU8359" s="50"/>
      <c r="CV8359" s="50"/>
      <c r="CW8359" s="50"/>
      <c r="CX8359" s="50"/>
      <c r="CY8359" s="50"/>
      <c r="CZ8359" s="50"/>
      <c r="DA8359" s="50"/>
      <c r="DB8359" s="50"/>
      <c r="DC8359" s="50"/>
      <c r="DD8359" s="50"/>
      <c r="DE8359" s="50"/>
      <c r="DF8359" s="50"/>
      <c r="DG8359" s="50"/>
    </row>
    <row r="8360" spans="1:111" x14ac:dyDescent="0.2">
      <c r="A8360" s="187"/>
      <c r="B8360" s="187"/>
      <c r="C8360" s="416"/>
      <c r="D8360" s="160"/>
      <c r="E8360" s="310"/>
      <c r="F8360" s="192"/>
      <c r="G8360" s="192"/>
      <c r="H8360" s="50"/>
      <c r="I8360" s="50"/>
      <c r="J8360" s="50"/>
      <c r="K8360" s="50"/>
      <c r="L8360" s="50"/>
      <c r="M8360" s="50"/>
      <c r="N8360" s="50"/>
      <c r="O8360" s="50"/>
      <c r="P8360" s="50"/>
      <c r="Q8360" s="50"/>
      <c r="R8360" s="50"/>
      <c r="S8360" s="50"/>
      <c r="T8360" s="50"/>
      <c r="U8360" s="50"/>
      <c r="V8360" s="50"/>
      <c r="W8360" s="50"/>
      <c r="X8360" s="50"/>
      <c r="Y8360" s="50"/>
      <c r="Z8360" s="50"/>
      <c r="AA8360" s="50"/>
      <c r="AB8360" s="50"/>
      <c r="AC8360" s="50"/>
      <c r="AD8360" s="50"/>
      <c r="AE8360" s="50"/>
      <c r="AF8360" s="50"/>
      <c r="AG8360" s="50"/>
      <c r="AH8360" s="50"/>
      <c r="AI8360" s="50"/>
      <c r="AJ8360" s="50"/>
      <c r="AK8360" s="50"/>
      <c r="AL8360" s="50"/>
      <c r="AM8360" s="50"/>
      <c r="AN8360" s="50"/>
      <c r="AO8360" s="50"/>
      <c r="AP8360" s="50"/>
      <c r="AQ8360" s="50"/>
      <c r="AR8360" s="50"/>
      <c r="AS8360" s="50"/>
      <c r="AT8360" s="50"/>
      <c r="AU8360" s="50"/>
      <c r="AV8360" s="50"/>
      <c r="AW8360" s="50"/>
      <c r="AX8360" s="50"/>
      <c r="AY8360" s="50"/>
      <c r="AZ8360" s="50"/>
      <c r="BA8360" s="50"/>
      <c r="BB8360" s="50"/>
      <c r="BC8360" s="50"/>
      <c r="BD8360" s="50"/>
      <c r="BE8360" s="50"/>
      <c r="BF8360" s="50"/>
      <c r="BG8360" s="50"/>
      <c r="BH8360" s="50"/>
      <c r="BI8360" s="50"/>
      <c r="BJ8360" s="50"/>
      <c r="BK8360" s="50"/>
      <c r="BL8360" s="50"/>
      <c r="BM8360" s="50"/>
      <c r="BN8360" s="50"/>
      <c r="BO8360" s="50"/>
      <c r="BP8360" s="50"/>
      <c r="BQ8360" s="50"/>
      <c r="BR8360" s="50"/>
      <c r="BS8360" s="50"/>
      <c r="BT8360" s="50"/>
      <c r="BU8360" s="50"/>
      <c r="BV8360" s="50"/>
      <c r="BW8360" s="50"/>
      <c r="BX8360" s="50"/>
      <c r="BY8360" s="50"/>
      <c r="BZ8360" s="50"/>
      <c r="CA8360" s="50"/>
      <c r="CB8360" s="50"/>
      <c r="CC8360" s="50"/>
      <c r="CD8360" s="50"/>
      <c r="CE8360" s="50"/>
      <c r="CF8360" s="50"/>
      <c r="CG8360" s="50"/>
      <c r="CH8360" s="50"/>
      <c r="CI8360" s="50"/>
      <c r="CJ8360" s="50"/>
      <c r="CK8360" s="50"/>
      <c r="CL8360" s="50"/>
      <c r="CM8360" s="50"/>
      <c r="CN8360" s="50"/>
      <c r="CO8360" s="50"/>
      <c r="CP8360" s="50"/>
      <c r="CQ8360" s="50"/>
      <c r="CR8360" s="50"/>
      <c r="CS8360" s="50"/>
      <c r="CT8360" s="50"/>
      <c r="CU8360" s="50"/>
      <c r="CV8360" s="50"/>
      <c r="CW8360" s="50"/>
      <c r="CX8360" s="50"/>
      <c r="CY8360" s="50"/>
      <c r="CZ8360" s="50"/>
      <c r="DA8360" s="50"/>
      <c r="DB8360" s="50"/>
      <c r="DC8360" s="50"/>
      <c r="DD8360" s="50"/>
      <c r="DE8360" s="50"/>
      <c r="DF8360" s="50"/>
      <c r="DG8360" s="50"/>
    </row>
    <row r="8361" spans="1:111" x14ac:dyDescent="0.2">
      <c r="A8361" s="187"/>
      <c r="B8361" s="187"/>
      <c r="C8361" s="416"/>
      <c r="D8361" s="160"/>
      <c r="E8361" s="310"/>
      <c r="F8361" s="192"/>
      <c r="G8361" s="192"/>
      <c r="H8361" s="50"/>
      <c r="I8361" s="50"/>
      <c r="J8361" s="50"/>
      <c r="K8361" s="50"/>
      <c r="L8361" s="50"/>
      <c r="M8361" s="50"/>
      <c r="N8361" s="50"/>
      <c r="O8361" s="50"/>
      <c r="P8361" s="50"/>
      <c r="Q8361" s="50"/>
      <c r="R8361" s="50"/>
      <c r="S8361" s="50"/>
      <c r="T8361" s="50"/>
      <c r="U8361" s="50"/>
      <c r="V8361" s="50"/>
      <c r="W8361" s="50"/>
      <c r="X8361" s="50"/>
      <c r="Y8361" s="50"/>
      <c r="Z8361" s="50"/>
      <c r="AA8361" s="50"/>
      <c r="AB8361" s="50"/>
      <c r="AC8361" s="50"/>
      <c r="AD8361" s="50"/>
      <c r="AE8361" s="50"/>
      <c r="AF8361" s="50"/>
      <c r="AG8361" s="50"/>
      <c r="AH8361" s="50"/>
      <c r="AI8361" s="50"/>
      <c r="AJ8361" s="50"/>
      <c r="AK8361" s="50"/>
      <c r="AL8361" s="50"/>
      <c r="AM8361" s="50"/>
      <c r="AN8361" s="50"/>
      <c r="AO8361" s="50"/>
      <c r="AP8361" s="50"/>
      <c r="AQ8361" s="50"/>
      <c r="AR8361" s="50"/>
      <c r="AS8361" s="50"/>
      <c r="AT8361" s="50"/>
      <c r="AU8361" s="50"/>
      <c r="AV8361" s="50"/>
      <c r="AW8361" s="50"/>
      <c r="AX8361" s="50"/>
      <c r="AY8361" s="50"/>
      <c r="AZ8361" s="50"/>
      <c r="BA8361" s="50"/>
      <c r="BB8361" s="50"/>
      <c r="BC8361" s="50"/>
      <c r="BD8361" s="50"/>
      <c r="BE8361" s="50"/>
      <c r="BF8361" s="50"/>
      <c r="BG8361" s="50"/>
      <c r="BH8361" s="50"/>
      <c r="BI8361" s="50"/>
      <c r="BJ8361" s="50"/>
      <c r="BK8361" s="50"/>
      <c r="BL8361" s="50"/>
      <c r="BM8361" s="50"/>
      <c r="BN8361" s="50"/>
      <c r="BO8361" s="50"/>
      <c r="BP8361" s="50"/>
      <c r="BQ8361" s="50"/>
      <c r="BR8361" s="50"/>
      <c r="BS8361" s="50"/>
      <c r="BT8361" s="50"/>
      <c r="BU8361" s="50"/>
      <c r="BV8361" s="50"/>
      <c r="BW8361" s="50"/>
      <c r="BX8361" s="50"/>
      <c r="BY8361" s="50"/>
      <c r="BZ8361" s="50"/>
      <c r="CA8361" s="50"/>
      <c r="CB8361" s="50"/>
      <c r="CC8361" s="50"/>
      <c r="CD8361" s="50"/>
      <c r="CE8361" s="50"/>
      <c r="CF8361" s="50"/>
      <c r="CG8361" s="50"/>
      <c r="CH8361" s="50"/>
      <c r="CI8361" s="50"/>
      <c r="CJ8361" s="50"/>
      <c r="CK8361" s="50"/>
      <c r="CL8361" s="50"/>
      <c r="CM8361" s="50"/>
      <c r="CN8361" s="50"/>
      <c r="CO8361" s="50"/>
      <c r="CP8361" s="50"/>
      <c r="CQ8361" s="50"/>
      <c r="CR8361" s="50"/>
      <c r="CS8361" s="50"/>
      <c r="CT8361" s="50"/>
      <c r="CU8361" s="50"/>
      <c r="CV8361" s="50"/>
      <c r="CW8361" s="50"/>
      <c r="CX8361" s="50"/>
      <c r="CY8361" s="50"/>
      <c r="CZ8361" s="50"/>
      <c r="DA8361" s="50"/>
      <c r="DB8361" s="50"/>
      <c r="DC8361" s="50"/>
      <c r="DD8361" s="50"/>
      <c r="DE8361" s="50"/>
      <c r="DF8361" s="50"/>
      <c r="DG8361" s="50"/>
    </row>
    <row r="8362" spans="1:111" x14ac:dyDescent="0.2">
      <c r="A8362" s="187"/>
      <c r="B8362" s="187"/>
      <c r="C8362" s="416"/>
      <c r="D8362" s="264"/>
      <c r="E8362" s="310"/>
      <c r="F8362" s="192"/>
      <c r="G8362" s="192"/>
      <c r="H8362" s="50"/>
      <c r="I8362" s="50"/>
      <c r="J8362" s="50"/>
      <c r="K8362" s="50"/>
      <c r="L8362" s="50"/>
      <c r="M8362" s="50"/>
      <c r="N8362" s="50"/>
      <c r="O8362" s="50"/>
      <c r="P8362" s="50"/>
      <c r="Q8362" s="50"/>
      <c r="R8362" s="50"/>
      <c r="S8362" s="50"/>
      <c r="T8362" s="50"/>
      <c r="U8362" s="50"/>
      <c r="V8362" s="50"/>
      <c r="W8362" s="50"/>
      <c r="X8362" s="50"/>
      <c r="Y8362" s="50"/>
      <c r="Z8362" s="50"/>
      <c r="AA8362" s="50"/>
      <c r="AB8362" s="50"/>
      <c r="AC8362" s="50"/>
      <c r="AD8362" s="50"/>
      <c r="AE8362" s="50"/>
      <c r="AF8362" s="50"/>
      <c r="AG8362" s="50"/>
      <c r="AH8362" s="50"/>
      <c r="AI8362" s="50"/>
      <c r="AJ8362" s="50"/>
      <c r="AK8362" s="50"/>
      <c r="AL8362" s="50"/>
      <c r="AM8362" s="50"/>
      <c r="AN8362" s="50"/>
      <c r="AO8362" s="50"/>
      <c r="AP8362" s="50"/>
      <c r="AQ8362" s="50"/>
      <c r="AR8362" s="50"/>
      <c r="AS8362" s="50"/>
      <c r="AT8362" s="50"/>
      <c r="AU8362" s="50"/>
      <c r="AV8362" s="50"/>
      <c r="AW8362" s="50"/>
      <c r="AX8362" s="50"/>
      <c r="AY8362" s="50"/>
      <c r="AZ8362" s="50"/>
      <c r="BA8362" s="50"/>
      <c r="BB8362" s="50"/>
      <c r="BC8362" s="50"/>
      <c r="BD8362" s="50"/>
      <c r="BE8362" s="50"/>
      <c r="BF8362" s="50"/>
      <c r="BG8362" s="50"/>
      <c r="BH8362" s="50"/>
      <c r="BI8362" s="50"/>
      <c r="BJ8362" s="50"/>
      <c r="BK8362" s="50"/>
      <c r="BL8362" s="50"/>
      <c r="BM8362" s="50"/>
      <c r="BN8362" s="50"/>
      <c r="BO8362" s="50"/>
      <c r="BP8362" s="50"/>
      <c r="BQ8362" s="50"/>
      <c r="BR8362" s="50"/>
      <c r="BS8362" s="50"/>
      <c r="BT8362" s="50"/>
      <c r="BU8362" s="50"/>
      <c r="BV8362" s="50"/>
      <c r="BW8362" s="50"/>
      <c r="BX8362" s="50"/>
      <c r="BY8362" s="50"/>
      <c r="BZ8362" s="50"/>
      <c r="CA8362" s="50"/>
      <c r="CB8362" s="50"/>
      <c r="CC8362" s="50"/>
      <c r="CD8362" s="50"/>
      <c r="CE8362" s="50"/>
      <c r="CF8362" s="50"/>
      <c r="CG8362" s="50"/>
      <c r="CH8362" s="50"/>
      <c r="CI8362" s="50"/>
      <c r="CJ8362" s="50"/>
      <c r="CK8362" s="50"/>
      <c r="CL8362" s="50"/>
      <c r="CM8362" s="50"/>
      <c r="CN8362" s="50"/>
      <c r="CO8362" s="50"/>
      <c r="CP8362" s="50"/>
      <c r="CQ8362" s="50"/>
      <c r="CR8362" s="50"/>
      <c r="CS8362" s="50"/>
      <c r="CT8362" s="50"/>
      <c r="CU8362" s="50"/>
      <c r="CV8362" s="50"/>
      <c r="CW8362" s="50"/>
      <c r="CX8362" s="50"/>
      <c r="CY8362" s="50"/>
      <c r="CZ8362" s="50"/>
      <c r="DA8362" s="50"/>
      <c r="DB8362" s="50"/>
      <c r="DC8362" s="50"/>
      <c r="DD8362" s="50"/>
      <c r="DE8362" s="50"/>
      <c r="DF8362" s="50"/>
      <c r="DG8362" s="50"/>
    </row>
    <row r="8363" spans="1:111" x14ac:dyDescent="0.2">
      <c r="A8363" s="187"/>
      <c r="B8363" s="187"/>
      <c r="C8363" s="416"/>
      <c r="D8363" s="160"/>
      <c r="E8363" s="310"/>
      <c r="F8363" s="192"/>
      <c r="G8363" s="192"/>
      <c r="H8363" s="50"/>
      <c r="I8363" s="50"/>
      <c r="J8363" s="50"/>
      <c r="K8363" s="50"/>
      <c r="L8363" s="50"/>
      <c r="M8363" s="50"/>
      <c r="N8363" s="50"/>
      <c r="O8363" s="50"/>
      <c r="P8363" s="50"/>
      <c r="Q8363" s="50"/>
      <c r="R8363" s="50"/>
      <c r="S8363" s="50"/>
      <c r="T8363" s="50"/>
      <c r="U8363" s="50"/>
      <c r="V8363" s="50"/>
      <c r="W8363" s="50"/>
      <c r="X8363" s="50"/>
      <c r="Y8363" s="50"/>
      <c r="Z8363" s="50"/>
      <c r="AA8363" s="50"/>
      <c r="AB8363" s="50"/>
      <c r="AC8363" s="50"/>
      <c r="AD8363" s="50"/>
      <c r="AE8363" s="50"/>
      <c r="AF8363" s="50"/>
      <c r="AG8363" s="50"/>
      <c r="AH8363" s="50"/>
      <c r="AI8363" s="50"/>
      <c r="AJ8363" s="50"/>
      <c r="AK8363" s="50"/>
      <c r="AL8363" s="50"/>
      <c r="AM8363" s="50"/>
      <c r="AN8363" s="50"/>
      <c r="AO8363" s="50"/>
      <c r="AP8363" s="50"/>
      <c r="AQ8363" s="50"/>
      <c r="AR8363" s="50"/>
      <c r="AS8363" s="50"/>
      <c r="AT8363" s="50"/>
      <c r="AU8363" s="50"/>
      <c r="AV8363" s="50"/>
      <c r="AW8363" s="50"/>
      <c r="AX8363" s="50"/>
      <c r="AY8363" s="50"/>
      <c r="AZ8363" s="50"/>
      <c r="BA8363" s="50"/>
      <c r="BB8363" s="50"/>
      <c r="BC8363" s="50"/>
      <c r="BD8363" s="50"/>
      <c r="BE8363" s="50"/>
      <c r="BF8363" s="50"/>
      <c r="BG8363" s="50"/>
      <c r="BH8363" s="50"/>
      <c r="BI8363" s="50"/>
      <c r="BJ8363" s="50"/>
      <c r="BK8363" s="50"/>
      <c r="BL8363" s="50"/>
      <c r="BM8363" s="50"/>
      <c r="BN8363" s="50"/>
      <c r="BO8363" s="50"/>
      <c r="BP8363" s="50"/>
      <c r="BQ8363" s="50"/>
      <c r="BR8363" s="50"/>
      <c r="BS8363" s="50"/>
      <c r="BT8363" s="50"/>
      <c r="BU8363" s="50"/>
      <c r="BV8363" s="50"/>
      <c r="BW8363" s="50"/>
      <c r="BX8363" s="50"/>
      <c r="BY8363" s="50"/>
      <c r="BZ8363" s="50"/>
      <c r="CA8363" s="50"/>
      <c r="CB8363" s="50"/>
      <c r="CC8363" s="50"/>
      <c r="CD8363" s="50"/>
      <c r="CE8363" s="50"/>
      <c r="CF8363" s="50"/>
      <c r="CG8363" s="50"/>
      <c r="CH8363" s="50"/>
      <c r="CI8363" s="50"/>
      <c r="CJ8363" s="50"/>
      <c r="CK8363" s="50"/>
      <c r="CL8363" s="50"/>
      <c r="CM8363" s="50"/>
      <c r="CN8363" s="50"/>
      <c r="CO8363" s="50"/>
      <c r="CP8363" s="50"/>
      <c r="CQ8363" s="50"/>
      <c r="CR8363" s="50"/>
      <c r="CS8363" s="50"/>
      <c r="CT8363" s="50"/>
      <c r="CU8363" s="50"/>
      <c r="CV8363" s="50"/>
      <c r="CW8363" s="50"/>
      <c r="CX8363" s="50"/>
      <c r="CY8363" s="50"/>
      <c r="CZ8363" s="50"/>
      <c r="DA8363" s="50"/>
      <c r="DB8363" s="50"/>
      <c r="DC8363" s="50"/>
      <c r="DD8363" s="50"/>
      <c r="DE8363" s="50"/>
      <c r="DF8363" s="50"/>
      <c r="DG8363" s="50"/>
    </row>
    <row r="8364" spans="1:111" x14ac:dyDescent="0.2">
      <c r="A8364" s="187"/>
      <c r="B8364" s="187"/>
      <c r="C8364" s="416"/>
      <c r="D8364" s="160"/>
      <c r="E8364" s="310"/>
      <c r="F8364" s="192"/>
      <c r="G8364" s="192"/>
      <c r="H8364" s="50"/>
      <c r="I8364" s="50"/>
      <c r="J8364" s="50"/>
      <c r="K8364" s="50"/>
      <c r="L8364" s="50"/>
      <c r="M8364" s="50"/>
      <c r="N8364" s="50"/>
      <c r="O8364" s="50"/>
      <c r="P8364" s="50"/>
      <c r="Q8364" s="50"/>
      <c r="R8364" s="50"/>
      <c r="S8364" s="50"/>
      <c r="T8364" s="50"/>
      <c r="U8364" s="50"/>
      <c r="V8364" s="50"/>
      <c r="W8364" s="50"/>
      <c r="X8364" s="50"/>
      <c r="Y8364" s="50"/>
      <c r="Z8364" s="50"/>
      <c r="AA8364" s="50"/>
      <c r="AB8364" s="50"/>
      <c r="AC8364" s="50"/>
      <c r="AD8364" s="50"/>
      <c r="AE8364" s="50"/>
      <c r="AF8364" s="50"/>
      <c r="AG8364" s="50"/>
      <c r="AH8364" s="50"/>
      <c r="AI8364" s="50"/>
      <c r="AJ8364" s="50"/>
      <c r="AK8364" s="50"/>
      <c r="AL8364" s="50"/>
      <c r="AM8364" s="50"/>
      <c r="AN8364" s="50"/>
      <c r="AO8364" s="50"/>
      <c r="AP8364" s="50"/>
      <c r="AQ8364" s="50"/>
      <c r="AR8364" s="50"/>
      <c r="AS8364" s="50"/>
      <c r="AT8364" s="50"/>
      <c r="AU8364" s="50"/>
      <c r="AV8364" s="50"/>
      <c r="AW8364" s="50"/>
      <c r="AX8364" s="50"/>
      <c r="AY8364" s="50"/>
      <c r="AZ8364" s="50"/>
      <c r="BA8364" s="50"/>
      <c r="BB8364" s="50"/>
      <c r="BC8364" s="50"/>
      <c r="BD8364" s="50"/>
      <c r="BE8364" s="50"/>
      <c r="BF8364" s="50"/>
      <c r="BG8364" s="50"/>
      <c r="BH8364" s="50"/>
      <c r="BI8364" s="50"/>
      <c r="BJ8364" s="50"/>
      <c r="BK8364" s="50"/>
      <c r="BL8364" s="50"/>
      <c r="BM8364" s="50"/>
      <c r="BN8364" s="50"/>
      <c r="BO8364" s="50"/>
      <c r="BP8364" s="50"/>
      <c r="BQ8364" s="50"/>
      <c r="BR8364" s="50"/>
      <c r="BS8364" s="50"/>
      <c r="BT8364" s="50"/>
      <c r="BU8364" s="50"/>
      <c r="BV8364" s="50"/>
      <c r="BW8364" s="50"/>
      <c r="BX8364" s="50"/>
      <c r="BY8364" s="50"/>
      <c r="BZ8364" s="50"/>
      <c r="CA8364" s="50"/>
      <c r="CB8364" s="50"/>
      <c r="CC8364" s="50"/>
      <c r="CD8364" s="50"/>
      <c r="CE8364" s="50"/>
      <c r="CF8364" s="50"/>
      <c r="CG8364" s="50"/>
      <c r="CH8364" s="50"/>
      <c r="CI8364" s="50"/>
      <c r="CJ8364" s="50"/>
      <c r="CK8364" s="50"/>
      <c r="CL8364" s="50"/>
      <c r="CM8364" s="50"/>
      <c r="CN8364" s="50"/>
      <c r="CO8364" s="50"/>
      <c r="CP8364" s="50"/>
      <c r="CQ8364" s="50"/>
      <c r="CR8364" s="50"/>
      <c r="CS8364" s="50"/>
      <c r="CT8364" s="50"/>
      <c r="CU8364" s="50"/>
      <c r="CV8364" s="50"/>
      <c r="CW8364" s="50"/>
      <c r="CX8364" s="50"/>
      <c r="CY8364" s="50"/>
      <c r="CZ8364" s="50"/>
      <c r="DA8364" s="50"/>
      <c r="DB8364" s="50"/>
      <c r="DC8364" s="50"/>
      <c r="DD8364" s="50"/>
      <c r="DE8364" s="50"/>
      <c r="DF8364" s="50"/>
      <c r="DG8364" s="50"/>
    </row>
    <row r="8365" spans="1:111" x14ac:dyDescent="0.2">
      <c r="A8365" s="187"/>
      <c r="B8365" s="187"/>
      <c r="C8365" s="416"/>
      <c r="D8365" s="160"/>
      <c r="E8365" s="310"/>
      <c r="F8365" s="192"/>
      <c r="G8365" s="192"/>
      <c r="H8365" s="50"/>
      <c r="I8365" s="50"/>
      <c r="J8365" s="50"/>
      <c r="K8365" s="50"/>
      <c r="L8365" s="50"/>
      <c r="M8365" s="50"/>
      <c r="N8365" s="50"/>
      <c r="O8365" s="50"/>
      <c r="P8365" s="50"/>
      <c r="Q8365" s="50"/>
      <c r="R8365" s="50"/>
      <c r="S8365" s="50"/>
      <c r="T8365" s="50"/>
      <c r="U8365" s="50"/>
      <c r="V8365" s="50"/>
      <c r="W8365" s="50"/>
      <c r="X8365" s="50"/>
      <c r="Y8365" s="50"/>
      <c r="Z8365" s="50"/>
      <c r="AA8365" s="50"/>
      <c r="AB8365" s="50"/>
      <c r="AC8365" s="50"/>
      <c r="AD8365" s="50"/>
      <c r="AE8365" s="50"/>
      <c r="AF8365" s="50"/>
      <c r="AG8365" s="50"/>
      <c r="AH8365" s="50"/>
      <c r="AI8365" s="50"/>
      <c r="AJ8365" s="50"/>
      <c r="AK8365" s="50"/>
      <c r="AL8365" s="50"/>
      <c r="AM8365" s="50"/>
      <c r="AN8365" s="50"/>
      <c r="AO8365" s="50"/>
      <c r="AP8365" s="50"/>
      <c r="AQ8365" s="50"/>
      <c r="AR8365" s="50"/>
      <c r="AS8365" s="50"/>
      <c r="AT8365" s="50"/>
      <c r="AU8365" s="50"/>
      <c r="AV8365" s="50"/>
      <c r="AW8365" s="50"/>
      <c r="AX8365" s="50"/>
      <c r="AY8365" s="50"/>
      <c r="AZ8365" s="50"/>
      <c r="BA8365" s="50"/>
      <c r="BB8365" s="50"/>
      <c r="BC8365" s="50"/>
      <c r="BD8365" s="50"/>
      <c r="BE8365" s="50"/>
      <c r="BF8365" s="50"/>
      <c r="BG8365" s="50"/>
      <c r="BH8365" s="50"/>
      <c r="BI8365" s="50"/>
      <c r="BJ8365" s="50"/>
      <c r="BK8365" s="50"/>
      <c r="BL8365" s="50"/>
      <c r="BM8365" s="50"/>
      <c r="BN8365" s="50"/>
      <c r="BO8365" s="50"/>
      <c r="BP8365" s="50"/>
      <c r="BQ8365" s="50"/>
      <c r="BR8365" s="50"/>
      <c r="BS8365" s="50"/>
      <c r="BT8365" s="50"/>
      <c r="BU8365" s="50"/>
      <c r="BV8365" s="50"/>
      <c r="BW8365" s="50"/>
      <c r="BX8365" s="50"/>
      <c r="BY8365" s="50"/>
      <c r="BZ8365" s="50"/>
      <c r="CA8365" s="50"/>
      <c r="CB8365" s="50"/>
      <c r="CC8365" s="50"/>
      <c r="CD8365" s="50"/>
      <c r="CE8365" s="50"/>
      <c r="CF8365" s="50"/>
      <c r="CG8365" s="50"/>
      <c r="CH8365" s="50"/>
      <c r="CI8365" s="50"/>
      <c r="CJ8365" s="50"/>
      <c r="CK8365" s="50"/>
      <c r="CL8365" s="50"/>
      <c r="CM8365" s="50"/>
      <c r="CN8365" s="50"/>
      <c r="CO8365" s="50"/>
      <c r="CP8365" s="50"/>
      <c r="CQ8365" s="50"/>
      <c r="CR8365" s="50"/>
      <c r="CS8365" s="50"/>
      <c r="CT8365" s="50"/>
      <c r="CU8365" s="50"/>
      <c r="CV8365" s="50"/>
      <c r="CW8365" s="50"/>
      <c r="CX8365" s="50"/>
      <c r="CY8365" s="50"/>
      <c r="CZ8365" s="50"/>
      <c r="DA8365" s="50"/>
      <c r="DB8365" s="50"/>
      <c r="DC8365" s="50"/>
      <c r="DD8365" s="50"/>
      <c r="DE8365" s="50"/>
      <c r="DF8365" s="50"/>
      <c r="DG8365" s="50"/>
    </row>
    <row r="8366" spans="1:111" x14ac:dyDescent="0.2">
      <c r="A8366" s="187"/>
      <c r="B8366" s="187"/>
      <c r="C8366" s="416"/>
      <c r="D8366" s="160"/>
      <c r="E8366" s="310"/>
      <c r="F8366" s="192"/>
      <c r="G8366" s="192"/>
      <c r="H8366" s="50"/>
      <c r="I8366" s="50"/>
      <c r="J8366" s="50"/>
      <c r="K8366" s="50"/>
      <c r="L8366" s="50"/>
      <c r="M8366" s="50"/>
      <c r="N8366" s="50"/>
      <c r="O8366" s="50"/>
      <c r="P8366" s="50"/>
      <c r="Q8366" s="50"/>
      <c r="R8366" s="50"/>
      <c r="S8366" s="50"/>
      <c r="T8366" s="50"/>
      <c r="U8366" s="50"/>
      <c r="V8366" s="50"/>
      <c r="W8366" s="50"/>
      <c r="X8366" s="50"/>
      <c r="Y8366" s="50"/>
      <c r="Z8366" s="50"/>
      <c r="AA8366" s="50"/>
      <c r="AB8366" s="50"/>
      <c r="AC8366" s="50"/>
      <c r="AD8366" s="50"/>
      <c r="AE8366" s="50"/>
      <c r="AF8366" s="50"/>
      <c r="AG8366" s="50"/>
      <c r="AH8366" s="50"/>
      <c r="AI8366" s="50"/>
      <c r="AJ8366" s="50"/>
      <c r="AK8366" s="50"/>
      <c r="AL8366" s="50"/>
      <c r="AM8366" s="50"/>
      <c r="AN8366" s="50"/>
      <c r="AO8366" s="50"/>
      <c r="AP8366" s="50"/>
      <c r="AQ8366" s="50"/>
      <c r="AR8366" s="50"/>
      <c r="AS8366" s="50"/>
      <c r="AT8366" s="50"/>
      <c r="AU8366" s="50"/>
      <c r="AV8366" s="50"/>
      <c r="AW8366" s="50"/>
      <c r="AX8366" s="50"/>
      <c r="AY8366" s="50"/>
      <c r="AZ8366" s="50"/>
      <c r="BA8366" s="50"/>
      <c r="BB8366" s="50"/>
      <c r="BC8366" s="50"/>
      <c r="BD8366" s="50"/>
      <c r="BE8366" s="50"/>
      <c r="BF8366" s="50"/>
      <c r="BG8366" s="50"/>
      <c r="BH8366" s="50"/>
      <c r="BI8366" s="50"/>
      <c r="BJ8366" s="50"/>
      <c r="BK8366" s="50"/>
      <c r="BL8366" s="50"/>
      <c r="BM8366" s="50"/>
      <c r="BN8366" s="50"/>
      <c r="BO8366" s="50"/>
      <c r="BP8366" s="50"/>
      <c r="BQ8366" s="50"/>
      <c r="BR8366" s="50"/>
      <c r="BS8366" s="50"/>
      <c r="BT8366" s="50"/>
      <c r="BU8366" s="50"/>
      <c r="BV8366" s="50"/>
      <c r="BW8366" s="50"/>
      <c r="BX8366" s="50"/>
      <c r="BY8366" s="50"/>
      <c r="BZ8366" s="50"/>
      <c r="CA8366" s="50"/>
      <c r="CB8366" s="50"/>
      <c r="CC8366" s="50"/>
      <c r="CD8366" s="50"/>
      <c r="CE8366" s="50"/>
      <c r="CF8366" s="50"/>
      <c r="CG8366" s="50"/>
      <c r="CH8366" s="50"/>
      <c r="CI8366" s="50"/>
      <c r="CJ8366" s="50"/>
      <c r="CK8366" s="50"/>
      <c r="CL8366" s="50"/>
      <c r="CM8366" s="50"/>
      <c r="CN8366" s="50"/>
      <c r="CO8366" s="50"/>
      <c r="CP8366" s="50"/>
      <c r="CQ8366" s="50"/>
      <c r="CR8366" s="50"/>
      <c r="CS8366" s="50"/>
      <c r="CT8366" s="50"/>
      <c r="CU8366" s="50"/>
      <c r="CV8366" s="50"/>
      <c r="CW8366" s="50"/>
      <c r="CX8366" s="50"/>
      <c r="CY8366" s="50"/>
      <c r="CZ8366" s="50"/>
      <c r="DA8366" s="50"/>
      <c r="DB8366" s="50"/>
      <c r="DC8366" s="50"/>
      <c r="DD8366" s="50"/>
      <c r="DE8366" s="50"/>
      <c r="DF8366" s="50"/>
      <c r="DG8366" s="50"/>
    </row>
    <row r="8367" spans="1:111" x14ac:dyDescent="0.2">
      <c r="A8367" s="187"/>
      <c r="B8367" s="187"/>
      <c r="C8367" s="416"/>
      <c r="D8367" s="160"/>
      <c r="E8367" s="310"/>
      <c r="F8367" s="192"/>
      <c r="G8367" s="192"/>
      <c r="H8367" s="50"/>
      <c r="I8367" s="50"/>
      <c r="J8367" s="50"/>
      <c r="K8367" s="50"/>
      <c r="L8367" s="50"/>
      <c r="M8367" s="50"/>
      <c r="N8367" s="50"/>
      <c r="O8367" s="50"/>
      <c r="P8367" s="50"/>
      <c r="Q8367" s="50"/>
      <c r="R8367" s="50"/>
      <c r="S8367" s="50"/>
      <c r="T8367" s="50"/>
      <c r="U8367" s="50"/>
      <c r="V8367" s="50"/>
      <c r="W8367" s="50"/>
      <c r="X8367" s="50"/>
      <c r="Y8367" s="50"/>
      <c r="Z8367" s="50"/>
      <c r="AA8367" s="50"/>
      <c r="AB8367" s="50"/>
      <c r="AC8367" s="50"/>
      <c r="AD8367" s="50"/>
      <c r="AE8367" s="50"/>
      <c r="AF8367" s="50"/>
      <c r="AG8367" s="50"/>
      <c r="AH8367" s="50"/>
      <c r="AI8367" s="50"/>
      <c r="AJ8367" s="50"/>
      <c r="AK8367" s="50"/>
      <c r="AL8367" s="50"/>
      <c r="AM8367" s="50"/>
      <c r="AN8367" s="50"/>
      <c r="AO8367" s="50"/>
      <c r="AP8367" s="50"/>
      <c r="AQ8367" s="50"/>
      <c r="AR8367" s="50"/>
      <c r="AS8367" s="50"/>
      <c r="AT8367" s="50"/>
      <c r="AU8367" s="50"/>
      <c r="AV8367" s="50"/>
      <c r="AW8367" s="50"/>
      <c r="AX8367" s="50"/>
      <c r="AY8367" s="50"/>
      <c r="AZ8367" s="50"/>
      <c r="BA8367" s="50"/>
      <c r="BB8367" s="50"/>
      <c r="BC8367" s="50"/>
      <c r="BD8367" s="50"/>
      <c r="BE8367" s="50"/>
      <c r="BF8367" s="50"/>
      <c r="BG8367" s="50"/>
      <c r="BH8367" s="50"/>
      <c r="BI8367" s="50"/>
      <c r="BJ8367" s="50"/>
      <c r="BK8367" s="50"/>
      <c r="BL8367" s="50"/>
      <c r="BM8367" s="50"/>
      <c r="BN8367" s="50"/>
      <c r="BO8367" s="50"/>
      <c r="BP8367" s="50"/>
      <c r="BQ8367" s="50"/>
      <c r="BR8367" s="50"/>
      <c r="BS8367" s="50"/>
      <c r="BT8367" s="50"/>
      <c r="BU8367" s="50"/>
      <c r="BV8367" s="50"/>
      <c r="BW8367" s="50"/>
      <c r="BX8367" s="50"/>
      <c r="BY8367" s="50"/>
      <c r="BZ8367" s="50"/>
      <c r="CA8367" s="50"/>
      <c r="CB8367" s="50"/>
      <c r="CC8367" s="50"/>
      <c r="CD8367" s="50"/>
      <c r="CE8367" s="50"/>
      <c r="CF8367" s="50"/>
      <c r="CG8367" s="50"/>
      <c r="CH8367" s="50"/>
      <c r="CI8367" s="50"/>
      <c r="CJ8367" s="50"/>
      <c r="CK8367" s="50"/>
      <c r="CL8367" s="50"/>
      <c r="CM8367" s="50"/>
      <c r="CN8367" s="50"/>
      <c r="CO8367" s="50"/>
      <c r="CP8367" s="50"/>
      <c r="CQ8367" s="50"/>
      <c r="CR8367" s="50"/>
      <c r="CS8367" s="50"/>
      <c r="CT8367" s="50"/>
      <c r="CU8367" s="50"/>
      <c r="CV8367" s="50"/>
      <c r="CW8367" s="50"/>
      <c r="CX8367" s="50"/>
      <c r="CY8367" s="50"/>
      <c r="CZ8367" s="50"/>
      <c r="DA8367" s="50"/>
      <c r="DB8367" s="50"/>
      <c r="DC8367" s="50"/>
      <c r="DD8367" s="50"/>
      <c r="DE8367" s="50"/>
      <c r="DF8367" s="50"/>
      <c r="DG8367" s="50"/>
    </row>
    <row r="8368" spans="1:111" x14ac:dyDescent="0.2">
      <c r="A8368" s="187"/>
      <c r="B8368" s="187"/>
      <c r="C8368" s="416"/>
      <c r="D8368" s="160"/>
      <c r="E8368" s="310"/>
      <c r="F8368" s="192"/>
      <c r="G8368" s="192"/>
      <c r="H8368" s="50"/>
      <c r="I8368" s="50"/>
      <c r="J8368" s="50"/>
      <c r="K8368" s="50"/>
      <c r="L8368" s="50"/>
      <c r="M8368" s="50"/>
      <c r="N8368" s="50"/>
      <c r="O8368" s="50"/>
      <c r="P8368" s="50"/>
      <c r="Q8368" s="50"/>
      <c r="R8368" s="50"/>
      <c r="S8368" s="50"/>
      <c r="T8368" s="50"/>
      <c r="U8368" s="50"/>
      <c r="V8368" s="50"/>
      <c r="W8368" s="50"/>
      <c r="X8368" s="50"/>
      <c r="Y8368" s="50"/>
      <c r="Z8368" s="50"/>
      <c r="AA8368" s="50"/>
      <c r="AB8368" s="50"/>
      <c r="AC8368" s="50"/>
      <c r="AD8368" s="50"/>
      <c r="AE8368" s="50"/>
      <c r="AF8368" s="50"/>
      <c r="AG8368" s="50"/>
      <c r="AH8368" s="50"/>
      <c r="AI8368" s="50"/>
      <c r="AJ8368" s="50"/>
      <c r="AK8368" s="50"/>
      <c r="AL8368" s="50"/>
      <c r="AM8368" s="50"/>
      <c r="AN8368" s="50"/>
      <c r="AO8368" s="50"/>
      <c r="AP8368" s="50"/>
      <c r="AQ8368" s="50"/>
      <c r="AR8368" s="50"/>
      <c r="AS8368" s="50"/>
      <c r="AT8368" s="50"/>
      <c r="AU8368" s="50"/>
      <c r="AV8368" s="50"/>
      <c r="AW8368" s="50"/>
      <c r="AX8368" s="50"/>
      <c r="AY8368" s="50"/>
      <c r="AZ8368" s="50"/>
      <c r="BA8368" s="50"/>
      <c r="BB8368" s="50"/>
      <c r="BC8368" s="50"/>
      <c r="BD8368" s="50"/>
      <c r="BE8368" s="50"/>
      <c r="BF8368" s="50"/>
      <c r="BG8368" s="50"/>
      <c r="BH8368" s="50"/>
      <c r="BI8368" s="50"/>
      <c r="BJ8368" s="50"/>
      <c r="BK8368" s="50"/>
      <c r="BL8368" s="50"/>
      <c r="BM8368" s="50"/>
      <c r="BN8368" s="50"/>
      <c r="BO8368" s="50"/>
      <c r="BP8368" s="50"/>
      <c r="BQ8368" s="50"/>
      <c r="BR8368" s="50"/>
      <c r="BS8368" s="50"/>
      <c r="BT8368" s="50"/>
      <c r="BU8368" s="50"/>
      <c r="BV8368" s="50"/>
      <c r="BW8368" s="50"/>
      <c r="BX8368" s="50"/>
      <c r="BY8368" s="50"/>
      <c r="BZ8368" s="50"/>
      <c r="CA8368" s="50"/>
      <c r="CB8368" s="50"/>
      <c r="CC8368" s="50"/>
      <c r="CD8368" s="50"/>
      <c r="CE8368" s="50"/>
      <c r="CF8368" s="50"/>
      <c r="CG8368" s="50"/>
      <c r="CH8368" s="50"/>
      <c r="CI8368" s="50"/>
      <c r="CJ8368" s="50"/>
      <c r="CK8368" s="50"/>
      <c r="CL8368" s="50"/>
      <c r="CM8368" s="50"/>
      <c r="CN8368" s="50"/>
      <c r="CO8368" s="50"/>
      <c r="CP8368" s="50"/>
      <c r="CQ8368" s="50"/>
      <c r="CR8368" s="50"/>
      <c r="CS8368" s="50"/>
      <c r="CT8368" s="50"/>
      <c r="CU8368" s="50"/>
      <c r="CV8368" s="50"/>
      <c r="CW8368" s="50"/>
      <c r="CX8368" s="50"/>
      <c r="CY8368" s="50"/>
      <c r="CZ8368" s="50"/>
      <c r="DA8368" s="50"/>
      <c r="DB8368" s="50"/>
      <c r="DC8368" s="50"/>
      <c r="DD8368" s="50"/>
      <c r="DE8368" s="50"/>
      <c r="DF8368" s="50"/>
      <c r="DG8368" s="50"/>
    </row>
    <row r="8369" spans="1:111" x14ac:dyDescent="0.2">
      <c r="A8369" s="187"/>
      <c r="B8369" s="187"/>
      <c r="C8369" s="416"/>
      <c r="D8369" s="160"/>
      <c r="E8369" s="310"/>
      <c r="F8369" s="192"/>
      <c r="G8369" s="192"/>
      <c r="H8369" s="50"/>
      <c r="I8369" s="50"/>
      <c r="J8369" s="50"/>
      <c r="K8369" s="50"/>
      <c r="L8369" s="50"/>
      <c r="M8369" s="50"/>
      <c r="N8369" s="50"/>
      <c r="O8369" s="50"/>
      <c r="P8369" s="50"/>
      <c r="Q8369" s="50"/>
      <c r="R8369" s="50"/>
      <c r="S8369" s="50"/>
      <c r="T8369" s="50"/>
      <c r="U8369" s="50"/>
      <c r="V8369" s="50"/>
      <c r="W8369" s="50"/>
      <c r="X8369" s="50"/>
      <c r="Y8369" s="50"/>
      <c r="Z8369" s="50"/>
      <c r="AA8369" s="50"/>
      <c r="AB8369" s="50"/>
      <c r="AC8369" s="50"/>
      <c r="AD8369" s="50"/>
      <c r="AE8369" s="50"/>
      <c r="AF8369" s="50"/>
      <c r="AG8369" s="50"/>
      <c r="AH8369" s="50"/>
      <c r="AI8369" s="50"/>
      <c r="AJ8369" s="50"/>
      <c r="AK8369" s="50"/>
      <c r="AL8369" s="50"/>
      <c r="AM8369" s="50"/>
      <c r="AN8369" s="50"/>
      <c r="AO8369" s="50"/>
      <c r="AP8369" s="50"/>
      <c r="AQ8369" s="50"/>
      <c r="AR8369" s="50"/>
      <c r="AS8369" s="50"/>
      <c r="AT8369" s="50"/>
      <c r="AU8369" s="50"/>
      <c r="AV8369" s="50"/>
      <c r="AW8369" s="50"/>
      <c r="AX8369" s="50"/>
      <c r="AY8369" s="50"/>
      <c r="AZ8369" s="50"/>
      <c r="BA8369" s="50"/>
      <c r="BB8369" s="50"/>
      <c r="BC8369" s="50"/>
      <c r="BD8369" s="50"/>
      <c r="BE8369" s="50"/>
      <c r="BF8369" s="50"/>
      <c r="BG8369" s="50"/>
      <c r="BH8369" s="50"/>
      <c r="BI8369" s="50"/>
      <c r="BJ8369" s="50"/>
      <c r="BK8369" s="50"/>
      <c r="BL8369" s="50"/>
      <c r="BM8369" s="50"/>
      <c r="BN8369" s="50"/>
      <c r="BO8369" s="50"/>
      <c r="BP8369" s="50"/>
      <c r="BQ8369" s="50"/>
      <c r="BR8369" s="50"/>
      <c r="BS8369" s="50"/>
      <c r="BT8369" s="50"/>
      <c r="BU8369" s="50"/>
      <c r="BV8369" s="50"/>
      <c r="BW8369" s="50"/>
      <c r="BX8369" s="50"/>
      <c r="BY8369" s="50"/>
      <c r="BZ8369" s="50"/>
      <c r="CA8369" s="50"/>
      <c r="CB8369" s="50"/>
      <c r="CC8369" s="50"/>
      <c r="CD8369" s="50"/>
      <c r="CE8369" s="50"/>
      <c r="CF8369" s="50"/>
      <c r="CG8369" s="50"/>
      <c r="CH8369" s="50"/>
      <c r="CI8369" s="50"/>
      <c r="CJ8369" s="50"/>
      <c r="CK8369" s="50"/>
      <c r="CL8369" s="50"/>
      <c r="CM8369" s="50"/>
      <c r="CN8369" s="50"/>
      <c r="CO8369" s="50"/>
      <c r="CP8369" s="50"/>
      <c r="CQ8369" s="50"/>
      <c r="CR8369" s="50"/>
      <c r="CS8369" s="50"/>
      <c r="CT8369" s="50"/>
      <c r="CU8369" s="50"/>
      <c r="CV8369" s="50"/>
      <c r="CW8369" s="50"/>
      <c r="CX8369" s="50"/>
      <c r="CY8369" s="50"/>
      <c r="CZ8369" s="50"/>
      <c r="DA8369" s="50"/>
      <c r="DB8369" s="50"/>
      <c r="DC8369" s="50"/>
      <c r="DD8369" s="50"/>
      <c r="DE8369" s="50"/>
      <c r="DF8369" s="50"/>
      <c r="DG8369" s="50"/>
    </row>
    <row r="8370" spans="1:111" x14ac:dyDescent="0.2">
      <c r="A8370" s="187"/>
      <c r="B8370" s="187"/>
      <c r="C8370" s="416"/>
      <c r="D8370" s="160"/>
      <c r="E8370" s="310"/>
      <c r="F8370" s="192"/>
      <c r="G8370" s="192"/>
      <c r="H8370" s="50"/>
      <c r="I8370" s="50"/>
      <c r="J8370" s="50"/>
      <c r="K8370" s="50"/>
      <c r="L8370" s="50"/>
      <c r="M8370" s="50"/>
      <c r="N8370" s="50"/>
      <c r="O8370" s="50"/>
      <c r="P8370" s="50"/>
      <c r="Q8370" s="50"/>
      <c r="R8370" s="50"/>
      <c r="S8370" s="50"/>
      <c r="T8370" s="50"/>
      <c r="U8370" s="50"/>
      <c r="V8370" s="50"/>
      <c r="W8370" s="50"/>
      <c r="X8370" s="50"/>
      <c r="Y8370" s="50"/>
      <c r="Z8370" s="50"/>
      <c r="AA8370" s="50"/>
      <c r="AB8370" s="50"/>
      <c r="AC8370" s="50"/>
      <c r="AD8370" s="50"/>
      <c r="AE8370" s="50"/>
      <c r="AF8370" s="50"/>
      <c r="AG8370" s="50"/>
      <c r="AH8370" s="50"/>
      <c r="AI8370" s="50"/>
      <c r="AJ8370" s="50"/>
      <c r="AK8370" s="50"/>
      <c r="AL8370" s="50"/>
      <c r="AM8370" s="50"/>
      <c r="AN8370" s="50"/>
      <c r="AO8370" s="50"/>
      <c r="AP8370" s="50"/>
      <c r="AQ8370" s="50"/>
      <c r="AR8370" s="50"/>
      <c r="AS8370" s="50"/>
      <c r="AT8370" s="50"/>
      <c r="AU8370" s="50"/>
      <c r="AV8370" s="50"/>
      <c r="AW8370" s="50"/>
      <c r="AX8370" s="50"/>
      <c r="AY8370" s="50"/>
      <c r="AZ8370" s="50"/>
      <c r="BA8370" s="50"/>
      <c r="BB8370" s="50"/>
      <c r="BC8370" s="50"/>
      <c r="BD8370" s="50"/>
      <c r="BE8370" s="50"/>
      <c r="BF8370" s="50"/>
      <c r="BG8370" s="50"/>
      <c r="BH8370" s="50"/>
      <c r="BI8370" s="50"/>
      <c r="BJ8370" s="50"/>
      <c r="BK8370" s="50"/>
      <c r="BL8370" s="50"/>
      <c r="BM8370" s="50"/>
      <c r="BN8370" s="50"/>
      <c r="BO8370" s="50"/>
      <c r="BP8370" s="50"/>
      <c r="BQ8370" s="50"/>
      <c r="BR8370" s="50"/>
      <c r="BS8370" s="50"/>
      <c r="BT8370" s="50"/>
      <c r="BU8370" s="50"/>
      <c r="BV8370" s="50"/>
      <c r="BW8370" s="50"/>
      <c r="BX8370" s="50"/>
      <c r="BY8370" s="50"/>
      <c r="BZ8370" s="50"/>
      <c r="CA8370" s="50"/>
      <c r="CB8370" s="50"/>
      <c r="CC8370" s="50"/>
      <c r="CD8370" s="50"/>
      <c r="CE8370" s="50"/>
      <c r="CF8370" s="50"/>
      <c r="CG8370" s="50"/>
      <c r="CH8370" s="50"/>
      <c r="CI8370" s="50"/>
      <c r="CJ8370" s="50"/>
      <c r="CK8370" s="50"/>
      <c r="CL8370" s="50"/>
      <c r="CM8370" s="50"/>
      <c r="CN8370" s="50"/>
      <c r="CO8370" s="50"/>
      <c r="CP8370" s="50"/>
      <c r="CQ8370" s="50"/>
      <c r="CR8370" s="50"/>
      <c r="CS8370" s="50"/>
      <c r="CT8370" s="50"/>
      <c r="CU8370" s="50"/>
      <c r="CV8370" s="50"/>
      <c r="CW8370" s="50"/>
      <c r="CX8370" s="50"/>
      <c r="CY8370" s="50"/>
      <c r="CZ8370" s="50"/>
      <c r="DA8370" s="50"/>
      <c r="DB8370" s="50"/>
      <c r="DC8370" s="50"/>
      <c r="DD8370" s="50"/>
      <c r="DE8370" s="50"/>
      <c r="DF8370" s="50"/>
      <c r="DG8370" s="50"/>
    </row>
    <row r="8371" spans="1:111" x14ac:dyDescent="0.2">
      <c r="A8371" s="187"/>
      <c r="B8371" s="187"/>
      <c r="C8371" s="416"/>
      <c r="D8371" s="160"/>
      <c r="E8371" s="310"/>
      <c r="F8371" s="192"/>
      <c r="G8371" s="192"/>
      <c r="H8371" s="50"/>
      <c r="I8371" s="50"/>
      <c r="J8371" s="50"/>
      <c r="K8371" s="50"/>
      <c r="L8371" s="50"/>
      <c r="M8371" s="50"/>
      <c r="N8371" s="50"/>
      <c r="O8371" s="50"/>
      <c r="P8371" s="50"/>
      <c r="Q8371" s="50"/>
      <c r="R8371" s="50"/>
      <c r="S8371" s="50"/>
      <c r="T8371" s="50"/>
      <c r="U8371" s="50"/>
      <c r="V8371" s="50"/>
      <c r="W8371" s="50"/>
      <c r="X8371" s="50"/>
      <c r="Y8371" s="50"/>
      <c r="Z8371" s="50"/>
      <c r="AA8371" s="50"/>
      <c r="AB8371" s="50"/>
      <c r="AC8371" s="50"/>
      <c r="AD8371" s="50"/>
      <c r="AE8371" s="50"/>
      <c r="AF8371" s="50"/>
      <c r="AG8371" s="50"/>
      <c r="AH8371" s="50"/>
      <c r="AI8371" s="50"/>
      <c r="AJ8371" s="50"/>
      <c r="AK8371" s="50"/>
      <c r="AL8371" s="50"/>
      <c r="AM8371" s="50"/>
      <c r="AN8371" s="50"/>
      <c r="AO8371" s="50"/>
      <c r="AP8371" s="50"/>
      <c r="AQ8371" s="50"/>
      <c r="AR8371" s="50"/>
      <c r="AS8371" s="50"/>
      <c r="AT8371" s="50"/>
      <c r="AU8371" s="50"/>
      <c r="AV8371" s="50"/>
      <c r="AW8371" s="50"/>
      <c r="AX8371" s="50"/>
      <c r="AY8371" s="50"/>
      <c r="AZ8371" s="50"/>
      <c r="BA8371" s="50"/>
      <c r="BB8371" s="50"/>
      <c r="BC8371" s="50"/>
      <c r="BD8371" s="50"/>
      <c r="BE8371" s="50"/>
      <c r="BF8371" s="50"/>
      <c r="BG8371" s="50"/>
      <c r="BH8371" s="50"/>
      <c r="BI8371" s="50"/>
      <c r="BJ8371" s="50"/>
      <c r="BK8371" s="50"/>
      <c r="BL8371" s="50"/>
      <c r="BM8371" s="50"/>
      <c r="BN8371" s="50"/>
      <c r="BO8371" s="50"/>
      <c r="BP8371" s="50"/>
      <c r="BQ8371" s="50"/>
      <c r="BR8371" s="50"/>
      <c r="BS8371" s="50"/>
      <c r="BT8371" s="50"/>
      <c r="BU8371" s="50"/>
      <c r="BV8371" s="50"/>
      <c r="BW8371" s="50"/>
      <c r="BX8371" s="50"/>
      <c r="BY8371" s="50"/>
      <c r="BZ8371" s="50"/>
      <c r="CA8371" s="50"/>
      <c r="CB8371" s="50"/>
      <c r="CC8371" s="50"/>
      <c r="CD8371" s="50"/>
      <c r="CE8371" s="50"/>
      <c r="CF8371" s="50"/>
      <c r="CG8371" s="50"/>
      <c r="CH8371" s="50"/>
      <c r="CI8371" s="50"/>
      <c r="CJ8371" s="50"/>
      <c r="CK8371" s="50"/>
      <c r="CL8371" s="50"/>
      <c r="CM8371" s="50"/>
      <c r="CN8371" s="50"/>
      <c r="CO8371" s="50"/>
      <c r="CP8371" s="50"/>
      <c r="CQ8371" s="50"/>
      <c r="CR8371" s="50"/>
      <c r="CS8371" s="50"/>
      <c r="CT8371" s="50"/>
      <c r="CU8371" s="50"/>
      <c r="CV8371" s="50"/>
      <c r="CW8371" s="50"/>
      <c r="CX8371" s="50"/>
      <c r="CY8371" s="50"/>
      <c r="CZ8371" s="50"/>
      <c r="DA8371" s="50"/>
      <c r="DB8371" s="50"/>
      <c r="DC8371" s="50"/>
      <c r="DD8371" s="50"/>
      <c r="DE8371" s="50"/>
      <c r="DF8371" s="50"/>
      <c r="DG8371" s="50"/>
    </row>
    <row r="8372" spans="1:111" x14ac:dyDescent="0.2">
      <c r="A8372" s="187"/>
      <c r="B8372" s="187"/>
      <c r="C8372" s="416"/>
      <c r="D8372" s="160"/>
      <c r="E8372" s="310"/>
      <c r="F8372" s="192"/>
      <c r="G8372" s="192"/>
      <c r="H8372" s="50"/>
      <c r="I8372" s="50"/>
      <c r="J8372" s="50"/>
      <c r="K8372" s="50"/>
      <c r="L8372" s="50"/>
      <c r="M8372" s="50"/>
      <c r="N8372" s="50"/>
      <c r="O8372" s="50"/>
      <c r="P8372" s="50"/>
      <c r="Q8372" s="50"/>
      <c r="R8372" s="50"/>
      <c r="S8372" s="50"/>
      <c r="T8372" s="50"/>
      <c r="U8372" s="50"/>
      <c r="V8372" s="50"/>
      <c r="W8372" s="50"/>
      <c r="X8372" s="50"/>
      <c r="Y8372" s="50"/>
      <c r="Z8372" s="50"/>
      <c r="AA8372" s="50"/>
      <c r="AB8372" s="50"/>
      <c r="AC8372" s="50"/>
      <c r="AD8372" s="50"/>
      <c r="AE8372" s="50"/>
      <c r="AF8372" s="50"/>
      <c r="AG8372" s="50"/>
      <c r="AH8372" s="50"/>
      <c r="AI8372" s="50"/>
      <c r="AJ8372" s="50"/>
      <c r="AK8372" s="50"/>
      <c r="AL8372" s="50"/>
      <c r="AM8372" s="50"/>
      <c r="AN8372" s="50"/>
      <c r="AO8372" s="50"/>
      <c r="AP8372" s="50"/>
      <c r="AQ8372" s="50"/>
      <c r="AR8372" s="50"/>
      <c r="AS8372" s="50"/>
      <c r="AT8372" s="50"/>
      <c r="AU8372" s="50"/>
      <c r="AV8372" s="50"/>
      <c r="AW8372" s="50"/>
      <c r="AX8372" s="50"/>
      <c r="AY8372" s="50"/>
      <c r="AZ8372" s="50"/>
      <c r="BA8372" s="50"/>
      <c r="BB8372" s="50"/>
      <c r="BC8372" s="50"/>
      <c r="BD8372" s="50"/>
      <c r="BE8372" s="50"/>
      <c r="BF8372" s="50"/>
      <c r="BG8372" s="50"/>
      <c r="BH8372" s="50"/>
      <c r="BI8372" s="50"/>
      <c r="BJ8372" s="50"/>
      <c r="BK8372" s="50"/>
      <c r="BL8372" s="50"/>
      <c r="BM8372" s="50"/>
      <c r="BN8372" s="50"/>
      <c r="BO8372" s="50"/>
      <c r="BP8372" s="50"/>
      <c r="BQ8372" s="50"/>
      <c r="BR8372" s="50"/>
      <c r="BS8372" s="50"/>
      <c r="BT8372" s="50"/>
      <c r="BU8372" s="50"/>
      <c r="BV8372" s="50"/>
      <c r="BW8372" s="50"/>
      <c r="BX8372" s="50"/>
      <c r="BY8372" s="50"/>
      <c r="BZ8372" s="50"/>
      <c r="CA8372" s="50"/>
      <c r="CB8372" s="50"/>
      <c r="CC8372" s="50"/>
      <c r="CD8372" s="50"/>
      <c r="CE8372" s="50"/>
      <c r="CF8372" s="50"/>
      <c r="CG8372" s="50"/>
      <c r="CH8372" s="50"/>
      <c r="CI8372" s="50"/>
      <c r="CJ8372" s="50"/>
      <c r="CK8372" s="50"/>
      <c r="CL8372" s="50"/>
      <c r="CM8372" s="50"/>
      <c r="CN8372" s="50"/>
      <c r="CO8372" s="50"/>
      <c r="CP8372" s="50"/>
      <c r="CQ8372" s="50"/>
      <c r="CR8372" s="50"/>
      <c r="CS8372" s="50"/>
      <c r="CT8372" s="50"/>
      <c r="CU8372" s="50"/>
      <c r="CV8372" s="50"/>
      <c r="CW8372" s="50"/>
      <c r="CX8372" s="50"/>
      <c r="CY8372" s="50"/>
      <c r="CZ8372" s="50"/>
      <c r="DA8372" s="50"/>
      <c r="DB8372" s="50"/>
      <c r="DC8372" s="50"/>
      <c r="DD8372" s="50"/>
      <c r="DE8372" s="50"/>
      <c r="DF8372" s="50"/>
      <c r="DG8372" s="50"/>
    </row>
    <row r="8373" spans="1:111" x14ac:dyDescent="0.2">
      <c r="A8373" s="187"/>
      <c r="B8373" s="187"/>
      <c r="C8373" s="416"/>
      <c r="D8373" s="160"/>
      <c r="E8373" s="310"/>
      <c r="F8373" s="192"/>
      <c r="G8373" s="192"/>
      <c r="H8373" s="50"/>
      <c r="I8373" s="50"/>
      <c r="J8373" s="50"/>
      <c r="K8373" s="50"/>
      <c r="L8373" s="50"/>
      <c r="M8373" s="50"/>
      <c r="N8373" s="50"/>
      <c r="O8373" s="50"/>
      <c r="P8373" s="50"/>
      <c r="Q8373" s="50"/>
      <c r="R8373" s="50"/>
      <c r="S8373" s="50"/>
      <c r="T8373" s="50"/>
      <c r="U8373" s="50"/>
      <c r="V8373" s="50"/>
      <c r="W8373" s="50"/>
      <c r="X8373" s="50"/>
      <c r="Y8373" s="50"/>
      <c r="Z8373" s="50"/>
      <c r="AA8373" s="50"/>
      <c r="AB8373" s="50"/>
      <c r="AC8373" s="50"/>
      <c r="AD8373" s="50"/>
      <c r="AE8373" s="50"/>
      <c r="AF8373" s="50"/>
      <c r="AG8373" s="50"/>
      <c r="AH8373" s="50"/>
      <c r="AI8373" s="50"/>
      <c r="AJ8373" s="50"/>
      <c r="AK8373" s="50"/>
      <c r="AL8373" s="50"/>
      <c r="AM8373" s="50"/>
      <c r="AN8373" s="50"/>
      <c r="AO8373" s="50"/>
      <c r="AP8373" s="50"/>
      <c r="AQ8373" s="50"/>
      <c r="AR8373" s="50"/>
      <c r="AS8373" s="50"/>
      <c r="AT8373" s="50"/>
      <c r="AU8373" s="50"/>
      <c r="AV8373" s="50"/>
      <c r="AW8373" s="50"/>
      <c r="AX8373" s="50"/>
      <c r="AY8373" s="50"/>
      <c r="AZ8373" s="50"/>
      <c r="BA8373" s="50"/>
      <c r="BB8373" s="50"/>
      <c r="BC8373" s="50"/>
      <c r="BD8373" s="50"/>
      <c r="BE8373" s="50"/>
      <c r="BF8373" s="50"/>
      <c r="BG8373" s="50"/>
      <c r="BH8373" s="50"/>
      <c r="BI8373" s="50"/>
      <c r="BJ8373" s="50"/>
      <c r="BK8373" s="50"/>
      <c r="BL8373" s="50"/>
      <c r="BM8373" s="50"/>
      <c r="BN8373" s="50"/>
      <c r="BO8373" s="50"/>
      <c r="BP8373" s="50"/>
      <c r="BQ8373" s="50"/>
      <c r="BR8373" s="50"/>
      <c r="BS8373" s="50"/>
      <c r="BT8373" s="50"/>
      <c r="BU8373" s="50"/>
      <c r="BV8373" s="50"/>
      <c r="BW8373" s="50"/>
      <c r="BX8373" s="50"/>
      <c r="BY8373" s="50"/>
      <c r="BZ8373" s="50"/>
      <c r="CA8373" s="50"/>
      <c r="CB8373" s="50"/>
      <c r="CC8373" s="50"/>
      <c r="CD8373" s="50"/>
      <c r="CE8373" s="50"/>
      <c r="CF8373" s="50"/>
      <c r="CG8373" s="50"/>
      <c r="CH8373" s="50"/>
      <c r="CI8373" s="50"/>
      <c r="CJ8373" s="50"/>
      <c r="CK8373" s="50"/>
      <c r="CL8373" s="50"/>
      <c r="CM8373" s="50"/>
      <c r="CN8373" s="50"/>
      <c r="CO8373" s="50"/>
      <c r="CP8373" s="50"/>
      <c r="CQ8373" s="50"/>
      <c r="CR8373" s="50"/>
      <c r="CS8373" s="50"/>
      <c r="CT8373" s="50"/>
      <c r="CU8373" s="50"/>
      <c r="CV8373" s="50"/>
      <c r="CW8373" s="50"/>
      <c r="CX8373" s="50"/>
      <c r="CY8373" s="50"/>
      <c r="CZ8373" s="50"/>
      <c r="DA8373" s="50"/>
      <c r="DB8373" s="50"/>
      <c r="DC8373" s="50"/>
      <c r="DD8373" s="50"/>
      <c r="DE8373" s="50"/>
      <c r="DF8373" s="50"/>
      <c r="DG8373" s="50"/>
    </row>
    <row r="8374" spans="1:111" x14ac:dyDescent="0.2">
      <c r="A8374" s="187"/>
      <c r="B8374" s="187"/>
      <c r="C8374" s="416"/>
      <c r="D8374" s="264"/>
      <c r="E8374" s="310"/>
      <c r="F8374" s="192"/>
      <c r="G8374" s="192"/>
      <c r="H8374" s="50"/>
      <c r="I8374" s="50"/>
      <c r="J8374" s="50"/>
      <c r="K8374" s="50"/>
      <c r="L8374" s="50"/>
      <c r="M8374" s="50"/>
      <c r="N8374" s="50"/>
      <c r="O8374" s="50"/>
      <c r="P8374" s="50"/>
      <c r="Q8374" s="50"/>
      <c r="R8374" s="50"/>
      <c r="S8374" s="50"/>
      <c r="T8374" s="50"/>
      <c r="U8374" s="50"/>
      <c r="V8374" s="50"/>
      <c r="W8374" s="50"/>
      <c r="X8374" s="50"/>
      <c r="Y8374" s="50"/>
      <c r="Z8374" s="50"/>
      <c r="AA8374" s="50"/>
      <c r="AB8374" s="50"/>
      <c r="AC8374" s="50"/>
      <c r="AD8374" s="50"/>
      <c r="AE8374" s="50"/>
      <c r="AF8374" s="50"/>
      <c r="AG8374" s="50"/>
      <c r="AH8374" s="50"/>
      <c r="AI8374" s="50"/>
      <c r="AJ8374" s="50"/>
      <c r="AK8374" s="50"/>
      <c r="AL8374" s="50"/>
      <c r="AM8374" s="50"/>
      <c r="AN8374" s="50"/>
      <c r="AO8374" s="50"/>
      <c r="AP8374" s="50"/>
      <c r="AQ8374" s="50"/>
      <c r="AR8374" s="50"/>
      <c r="AS8374" s="50"/>
      <c r="AT8374" s="50"/>
      <c r="AU8374" s="50"/>
      <c r="AV8374" s="50"/>
      <c r="AW8374" s="50"/>
      <c r="AX8374" s="50"/>
      <c r="AY8374" s="50"/>
      <c r="AZ8374" s="50"/>
      <c r="BA8374" s="50"/>
      <c r="BB8374" s="50"/>
      <c r="BC8374" s="50"/>
      <c r="BD8374" s="50"/>
      <c r="BE8374" s="50"/>
      <c r="BF8374" s="50"/>
      <c r="BG8374" s="50"/>
      <c r="BH8374" s="50"/>
      <c r="BI8374" s="50"/>
      <c r="BJ8374" s="50"/>
      <c r="BK8374" s="50"/>
      <c r="BL8374" s="50"/>
      <c r="BM8374" s="50"/>
      <c r="BN8374" s="50"/>
      <c r="BO8374" s="50"/>
      <c r="BP8374" s="50"/>
      <c r="BQ8374" s="50"/>
      <c r="BR8374" s="50"/>
      <c r="BS8374" s="50"/>
      <c r="BT8374" s="50"/>
      <c r="BU8374" s="50"/>
      <c r="BV8374" s="50"/>
      <c r="BW8374" s="50"/>
      <c r="BX8374" s="50"/>
      <c r="BY8374" s="50"/>
      <c r="BZ8374" s="50"/>
      <c r="CA8374" s="50"/>
      <c r="CB8374" s="50"/>
      <c r="CC8374" s="50"/>
      <c r="CD8374" s="50"/>
      <c r="CE8374" s="50"/>
      <c r="CF8374" s="50"/>
      <c r="CG8374" s="50"/>
      <c r="CH8374" s="50"/>
      <c r="CI8374" s="50"/>
      <c r="CJ8374" s="50"/>
      <c r="CK8374" s="50"/>
      <c r="CL8374" s="50"/>
      <c r="CM8374" s="50"/>
      <c r="CN8374" s="50"/>
      <c r="CO8374" s="50"/>
      <c r="CP8374" s="50"/>
      <c r="CQ8374" s="50"/>
      <c r="CR8374" s="50"/>
      <c r="CS8374" s="50"/>
      <c r="CT8374" s="50"/>
      <c r="CU8374" s="50"/>
      <c r="CV8374" s="50"/>
      <c r="CW8374" s="50"/>
      <c r="CX8374" s="50"/>
      <c r="CY8374" s="50"/>
      <c r="CZ8374" s="50"/>
      <c r="DA8374" s="50"/>
      <c r="DB8374" s="50"/>
      <c r="DC8374" s="50"/>
      <c r="DD8374" s="50"/>
      <c r="DE8374" s="50"/>
      <c r="DF8374" s="50"/>
      <c r="DG8374" s="50"/>
    </row>
    <row r="8375" spans="1:111" x14ac:dyDescent="0.2">
      <c r="A8375" s="187"/>
      <c r="B8375" s="187"/>
      <c r="C8375" s="416"/>
      <c r="D8375" s="264"/>
      <c r="E8375" s="310"/>
      <c r="F8375" s="192"/>
      <c r="G8375" s="192"/>
      <c r="H8375" s="50"/>
      <c r="I8375" s="50"/>
      <c r="J8375" s="50"/>
      <c r="K8375" s="50"/>
      <c r="L8375" s="50"/>
      <c r="M8375" s="50"/>
      <c r="N8375" s="50"/>
      <c r="O8375" s="50"/>
      <c r="P8375" s="50"/>
      <c r="Q8375" s="50"/>
      <c r="R8375" s="50"/>
      <c r="S8375" s="50"/>
      <c r="T8375" s="50"/>
      <c r="U8375" s="50"/>
      <c r="V8375" s="50"/>
      <c r="W8375" s="50"/>
      <c r="X8375" s="50"/>
      <c r="Y8375" s="50"/>
      <c r="Z8375" s="50"/>
      <c r="AA8375" s="50"/>
      <c r="AB8375" s="50"/>
      <c r="AC8375" s="50"/>
      <c r="AD8375" s="50"/>
      <c r="AE8375" s="50"/>
      <c r="AF8375" s="50"/>
      <c r="AG8375" s="50"/>
      <c r="AH8375" s="50"/>
      <c r="AI8375" s="50"/>
      <c r="AJ8375" s="50"/>
      <c r="AK8375" s="50"/>
      <c r="AL8375" s="50"/>
      <c r="AM8375" s="50"/>
      <c r="AN8375" s="50"/>
      <c r="AO8375" s="50"/>
      <c r="AP8375" s="50"/>
      <c r="AQ8375" s="50"/>
      <c r="AR8375" s="50"/>
      <c r="AS8375" s="50"/>
      <c r="AT8375" s="50"/>
      <c r="AU8375" s="50"/>
      <c r="AV8375" s="50"/>
      <c r="AW8375" s="50"/>
      <c r="AX8375" s="50"/>
      <c r="AY8375" s="50"/>
      <c r="AZ8375" s="50"/>
      <c r="BA8375" s="50"/>
      <c r="BB8375" s="50"/>
      <c r="BC8375" s="50"/>
      <c r="BD8375" s="50"/>
      <c r="BE8375" s="50"/>
      <c r="BF8375" s="50"/>
      <c r="BG8375" s="50"/>
      <c r="BH8375" s="50"/>
      <c r="BI8375" s="50"/>
      <c r="BJ8375" s="50"/>
      <c r="BK8375" s="50"/>
      <c r="BL8375" s="50"/>
      <c r="BM8375" s="50"/>
      <c r="BN8375" s="50"/>
      <c r="BO8375" s="50"/>
      <c r="BP8375" s="50"/>
      <c r="BQ8375" s="50"/>
      <c r="BR8375" s="50"/>
      <c r="BS8375" s="50"/>
      <c r="BT8375" s="50"/>
      <c r="BU8375" s="50"/>
      <c r="BV8375" s="50"/>
      <c r="BW8375" s="50"/>
      <c r="BX8375" s="50"/>
      <c r="BY8375" s="50"/>
      <c r="BZ8375" s="50"/>
      <c r="CA8375" s="50"/>
      <c r="CB8375" s="50"/>
      <c r="CC8375" s="50"/>
      <c r="CD8375" s="50"/>
      <c r="CE8375" s="50"/>
      <c r="CF8375" s="50"/>
      <c r="CG8375" s="50"/>
      <c r="CH8375" s="50"/>
      <c r="CI8375" s="50"/>
      <c r="CJ8375" s="50"/>
      <c r="CK8375" s="50"/>
      <c r="CL8375" s="50"/>
      <c r="CM8375" s="50"/>
      <c r="CN8375" s="50"/>
      <c r="CO8375" s="50"/>
      <c r="CP8375" s="50"/>
      <c r="CQ8375" s="50"/>
      <c r="CR8375" s="50"/>
      <c r="CS8375" s="50"/>
      <c r="CT8375" s="50"/>
      <c r="CU8375" s="50"/>
      <c r="CV8375" s="50"/>
      <c r="CW8375" s="50"/>
      <c r="CX8375" s="50"/>
      <c r="CY8375" s="50"/>
      <c r="CZ8375" s="50"/>
      <c r="DA8375" s="50"/>
      <c r="DB8375" s="50"/>
      <c r="DC8375" s="50"/>
      <c r="DD8375" s="50"/>
      <c r="DE8375" s="50"/>
      <c r="DF8375" s="50"/>
      <c r="DG8375" s="50"/>
    </row>
    <row r="8376" spans="1:111" x14ac:dyDescent="0.2">
      <c r="A8376" s="187"/>
      <c r="B8376" s="187"/>
      <c r="C8376" s="416"/>
      <c r="D8376" s="161"/>
      <c r="E8376" s="310"/>
      <c r="F8376" s="192"/>
      <c r="G8376" s="192"/>
      <c r="H8376" s="50"/>
      <c r="I8376" s="50"/>
      <c r="J8376" s="50"/>
      <c r="K8376" s="50"/>
      <c r="L8376" s="50"/>
      <c r="M8376" s="50"/>
      <c r="N8376" s="50"/>
      <c r="O8376" s="50"/>
      <c r="P8376" s="50"/>
      <c r="Q8376" s="50"/>
      <c r="R8376" s="50"/>
      <c r="S8376" s="50"/>
      <c r="T8376" s="50"/>
      <c r="U8376" s="50"/>
      <c r="V8376" s="50"/>
      <c r="W8376" s="50"/>
      <c r="X8376" s="50"/>
      <c r="Y8376" s="50"/>
      <c r="Z8376" s="50"/>
      <c r="AA8376" s="50"/>
      <c r="AB8376" s="50"/>
      <c r="AC8376" s="50"/>
      <c r="AD8376" s="50"/>
      <c r="AE8376" s="50"/>
      <c r="AF8376" s="50"/>
      <c r="AG8376" s="50"/>
      <c r="AH8376" s="50"/>
      <c r="AI8376" s="50"/>
      <c r="AJ8376" s="50"/>
      <c r="AK8376" s="50"/>
      <c r="AL8376" s="50"/>
      <c r="AM8376" s="50"/>
      <c r="AN8376" s="50"/>
      <c r="AO8376" s="50"/>
      <c r="AP8376" s="50"/>
      <c r="AQ8376" s="50"/>
      <c r="AR8376" s="50"/>
      <c r="AS8376" s="50"/>
      <c r="AT8376" s="50"/>
      <c r="AU8376" s="50"/>
      <c r="AV8376" s="50"/>
      <c r="AW8376" s="50"/>
      <c r="AX8376" s="50"/>
      <c r="AY8376" s="50"/>
      <c r="AZ8376" s="50"/>
      <c r="BA8376" s="50"/>
      <c r="BB8376" s="50"/>
      <c r="BC8376" s="50"/>
      <c r="BD8376" s="50"/>
      <c r="BE8376" s="50"/>
      <c r="BF8376" s="50"/>
      <c r="BG8376" s="50"/>
      <c r="BH8376" s="50"/>
      <c r="BI8376" s="50"/>
      <c r="BJ8376" s="50"/>
      <c r="BK8376" s="50"/>
      <c r="BL8376" s="50"/>
      <c r="BM8376" s="50"/>
      <c r="BN8376" s="50"/>
      <c r="BO8376" s="50"/>
      <c r="BP8376" s="50"/>
      <c r="BQ8376" s="50"/>
      <c r="BR8376" s="50"/>
      <c r="BS8376" s="50"/>
      <c r="BT8376" s="50"/>
      <c r="BU8376" s="50"/>
      <c r="BV8376" s="50"/>
      <c r="BW8376" s="50"/>
      <c r="BX8376" s="50"/>
      <c r="BY8376" s="50"/>
      <c r="BZ8376" s="50"/>
      <c r="CA8376" s="50"/>
      <c r="CB8376" s="50"/>
      <c r="CC8376" s="50"/>
      <c r="CD8376" s="50"/>
      <c r="CE8376" s="50"/>
      <c r="CF8376" s="50"/>
      <c r="CG8376" s="50"/>
      <c r="CH8376" s="50"/>
      <c r="CI8376" s="50"/>
      <c r="CJ8376" s="50"/>
      <c r="CK8376" s="50"/>
      <c r="CL8376" s="50"/>
      <c r="CM8376" s="50"/>
      <c r="CN8376" s="50"/>
      <c r="CO8376" s="50"/>
      <c r="CP8376" s="50"/>
      <c r="CQ8376" s="50"/>
      <c r="CR8376" s="50"/>
      <c r="CS8376" s="50"/>
      <c r="CT8376" s="50"/>
      <c r="CU8376" s="50"/>
      <c r="CV8376" s="50"/>
      <c r="CW8376" s="50"/>
      <c r="CX8376" s="50"/>
      <c r="CY8376" s="50"/>
      <c r="CZ8376" s="50"/>
      <c r="DA8376" s="50"/>
      <c r="DB8376" s="50"/>
      <c r="DC8376" s="50"/>
      <c r="DD8376" s="50"/>
      <c r="DE8376" s="50"/>
      <c r="DF8376" s="50"/>
      <c r="DG8376" s="50"/>
    </row>
    <row r="8377" spans="1:111" x14ac:dyDescent="0.2">
      <c r="A8377" s="187"/>
      <c r="B8377" s="187"/>
      <c r="C8377" s="416"/>
      <c r="D8377" s="161"/>
      <c r="E8377" s="310"/>
      <c r="F8377" s="192"/>
      <c r="G8377" s="192"/>
      <c r="H8377" s="50"/>
      <c r="I8377" s="50"/>
      <c r="J8377" s="50"/>
      <c r="K8377" s="50"/>
      <c r="L8377" s="50"/>
      <c r="M8377" s="50"/>
      <c r="N8377" s="50"/>
      <c r="O8377" s="50"/>
      <c r="P8377" s="50"/>
      <c r="Q8377" s="50"/>
      <c r="R8377" s="50"/>
      <c r="S8377" s="50"/>
      <c r="T8377" s="50"/>
      <c r="U8377" s="50"/>
      <c r="V8377" s="50"/>
      <c r="W8377" s="50"/>
      <c r="X8377" s="50"/>
      <c r="Y8377" s="50"/>
      <c r="Z8377" s="50"/>
      <c r="AA8377" s="50"/>
      <c r="AB8377" s="50"/>
      <c r="AC8377" s="50"/>
      <c r="AD8377" s="50"/>
      <c r="AE8377" s="50"/>
      <c r="AF8377" s="50"/>
      <c r="AG8377" s="50"/>
      <c r="AH8377" s="50"/>
      <c r="AI8377" s="50"/>
      <c r="AJ8377" s="50"/>
      <c r="AK8377" s="50"/>
      <c r="AL8377" s="50"/>
      <c r="AM8377" s="50"/>
      <c r="AN8377" s="50"/>
      <c r="AO8377" s="50"/>
      <c r="AP8377" s="50"/>
      <c r="AQ8377" s="50"/>
      <c r="AR8377" s="50"/>
      <c r="AS8377" s="50"/>
      <c r="AT8377" s="50"/>
      <c r="AU8377" s="50"/>
      <c r="AV8377" s="50"/>
      <c r="AW8377" s="50"/>
      <c r="AX8377" s="50"/>
      <c r="AY8377" s="50"/>
      <c r="AZ8377" s="50"/>
      <c r="BA8377" s="50"/>
      <c r="BB8377" s="50"/>
      <c r="BC8377" s="50"/>
      <c r="BD8377" s="50"/>
      <c r="BE8377" s="50"/>
      <c r="BF8377" s="50"/>
      <c r="BG8377" s="50"/>
      <c r="BH8377" s="50"/>
      <c r="BI8377" s="50"/>
      <c r="BJ8377" s="50"/>
      <c r="BK8377" s="50"/>
      <c r="BL8377" s="50"/>
      <c r="BM8377" s="50"/>
      <c r="BN8377" s="50"/>
      <c r="BO8377" s="50"/>
      <c r="BP8377" s="50"/>
      <c r="BQ8377" s="50"/>
      <c r="BR8377" s="50"/>
      <c r="BS8377" s="50"/>
      <c r="BT8377" s="50"/>
      <c r="BU8377" s="50"/>
      <c r="BV8377" s="50"/>
      <c r="BW8377" s="50"/>
      <c r="BX8377" s="50"/>
      <c r="BY8377" s="50"/>
      <c r="BZ8377" s="50"/>
      <c r="CA8377" s="50"/>
      <c r="CB8377" s="50"/>
      <c r="CC8377" s="50"/>
      <c r="CD8377" s="50"/>
      <c r="CE8377" s="50"/>
      <c r="CF8377" s="50"/>
      <c r="CG8377" s="50"/>
      <c r="CH8377" s="50"/>
      <c r="CI8377" s="50"/>
      <c r="CJ8377" s="50"/>
      <c r="CK8377" s="50"/>
      <c r="CL8377" s="50"/>
      <c r="CM8377" s="50"/>
      <c r="CN8377" s="50"/>
      <c r="CO8377" s="50"/>
      <c r="CP8377" s="50"/>
      <c r="CQ8377" s="50"/>
      <c r="CR8377" s="50"/>
      <c r="CS8377" s="50"/>
      <c r="CT8377" s="50"/>
      <c r="CU8377" s="50"/>
      <c r="CV8377" s="50"/>
      <c r="CW8377" s="50"/>
      <c r="CX8377" s="50"/>
      <c r="CY8377" s="50"/>
      <c r="CZ8377" s="50"/>
      <c r="DA8377" s="50"/>
      <c r="DB8377" s="50"/>
      <c r="DC8377" s="50"/>
      <c r="DD8377" s="50"/>
      <c r="DE8377" s="50"/>
      <c r="DF8377" s="50"/>
      <c r="DG8377" s="50"/>
    </row>
    <row r="8378" spans="1:111" x14ac:dyDescent="0.2">
      <c r="A8378" s="187"/>
      <c r="B8378" s="187"/>
      <c r="C8378" s="416"/>
      <c r="D8378" s="161"/>
      <c r="E8378" s="310"/>
      <c r="F8378" s="192"/>
      <c r="G8378" s="192"/>
      <c r="H8378" s="50"/>
      <c r="I8378" s="50"/>
      <c r="J8378" s="50"/>
      <c r="K8378" s="50"/>
      <c r="L8378" s="50"/>
      <c r="M8378" s="50"/>
      <c r="N8378" s="50"/>
      <c r="O8378" s="50"/>
      <c r="P8378" s="50"/>
      <c r="Q8378" s="50"/>
      <c r="R8378" s="50"/>
      <c r="S8378" s="50"/>
      <c r="T8378" s="50"/>
      <c r="U8378" s="50"/>
      <c r="V8378" s="50"/>
      <c r="W8378" s="50"/>
      <c r="X8378" s="50"/>
      <c r="Y8378" s="50"/>
      <c r="Z8378" s="50"/>
      <c r="AA8378" s="50"/>
      <c r="AB8378" s="50"/>
      <c r="AC8378" s="50"/>
      <c r="AD8378" s="50"/>
      <c r="AE8378" s="50"/>
      <c r="AF8378" s="50"/>
      <c r="AG8378" s="50"/>
      <c r="AH8378" s="50"/>
      <c r="AI8378" s="50"/>
      <c r="AJ8378" s="50"/>
      <c r="AK8378" s="50"/>
      <c r="AL8378" s="50"/>
      <c r="AM8378" s="50"/>
      <c r="AN8378" s="50"/>
      <c r="AO8378" s="50"/>
      <c r="AP8378" s="50"/>
      <c r="AQ8378" s="50"/>
      <c r="AR8378" s="50"/>
      <c r="AS8378" s="50"/>
      <c r="AT8378" s="50"/>
      <c r="AU8378" s="50"/>
      <c r="AV8378" s="50"/>
      <c r="AW8378" s="50"/>
      <c r="AX8378" s="50"/>
      <c r="AY8378" s="50"/>
      <c r="AZ8378" s="50"/>
      <c r="BA8378" s="50"/>
      <c r="BB8378" s="50"/>
      <c r="BC8378" s="50"/>
      <c r="BD8378" s="50"/>
      <c r="BE8378" s="50"/>
      <c r="BF8378" s="50"/>
      <c r="BG8378" s="50"/>
      <c r="BH8378" s="50"/>
      <c r="BI8378" s="50"/>
      <c r="BJ8378" s="50"/>
      <c r="BK8378" s="50"/>
      <c r="BL8378" s="50"/>
      <c r="BM8378" s="50"/>
      <c r="BN8378" s="50"/>
      <c r="BO8378" s="50"/>
      <c r="BP8378" s="50"/>
      <c r="BQ8378" s="50"/>
      <c r="BR8378" s="50"/>
      <c r="BS8378" s="50"/>
      <c r="BT8378" s="50"/>
      <c r="BU8378" s="50"/>
      <c r="BV8378" s="50"/>
      <c r="BW8378" s="50"/>
      <c r="BX8378" s="50"/>
      <c r="BY8378" s="50"/>
      <c r="BZ8378" s="50"/>
      <c r="CA8378" s="50"/>
      <c r="CB8378" s="50"/>
      <c r="CC8378" s="50"/>
      <c r="CD8378" s="50"/>
      <c r="CE8378" s="50"/>
      <c r="CF8378" s="50"/>
      <c r="CG8378" s="50"/>
      <c r="CH8378" s="50"/>
      <c r="CI8378" s="50"/>
      <c r="CJ8378" s="50"/>
      <c r="CK8378" s="50"/>
      <c r="CL8378" s="50"/>
      <c r="CM8378" s="50"/>
      <c r="CN8378" s="50"/>
      <c r="CO8378" s="50"/>
      <c r="CP8378" s="50"/>
      <c r="CQ8378" s="50"/>
      <c r="CR8378" s="50"/>
      <c r="CS8378" s="50"/>
      <c r="CT8378" s="50"/>
      <c r="CU8378" s="50"/>
      <c r="CV8378" s="50"/>
      <c r="CW8378" s="50"/>
      <c r="CX8378" s="50"/>
      <c r="CY8378" s="50"/>
      <c r="CZ8378" s="50"/>
      <c r="DA8378" s="50"/>
      <c r="DB8378" s="50"/>
      <c r="DC8378" s="50"/>
      <c r="DD8378" s="50"/>
      <c r="DE8378" s="50"/>
      <c r="DF8378" s="50"/>
      <c r="DG8378" s="50"/>
    </row>
    <row r="8379" spans="1:111" x14ac:dyDescent="0.2">
      <c r="A8379" s="187"/>
      <c r="B8379" s="187"/>
      <c r="C8379" s="416"/>
      <c r="D8379" s="261"/>
      <c r="E8379" s="310"/>
      <c r="F8379" s="192"/>
      <c r="G8379" s="192"/>
      <c r="H8379" s="50"/>
      <c r="I8379" s="50"/>
      <c r="J8379" s="50"/>
      <c r="K8379" s="50"/>
      <c r="L8379" s="50"/>
      <c r="M8379" s="50"/>
      <c r="N8379" s="50"/>
      <c r="O8379" s="50"/>
      <c r="P8379" s="50"/>
      <c r="Q8379" s="50"/>
      <c r="R8379" s="50"/>
      <c r="S8379" s="50"/>
      <c r="T8379" s="50"/>
      <c r="U8379" s="50"/>
      <c r="V8379" s="50"/>
      <c r="W8379" s="50"/>
      <c r="X8379" s="50"/>
      <c r="Y8379" s="50"/>
      <c r="Z8379" s="50"/>
      <c r="AA8379" s="50"/>
      <c r="AB8379" s="50"/>
      <c r="AC8379" s="50"/>
      <c r="AD8379" s="50"/>
      <c r="AE8379" s="50"/>
      <c r="AF8379" s="50"/>
      <c r="AG8379" s="50"/>
      <c r="AH8379" s="50"/>
      <c r="AI8379" s="50"/>
      <c r="AJ8379" s="50"/>
      <c r="AK8379" s="50"/>
      <c r="AL8379" s="50"/>
      <c r="AM8379" s="50"/>
      <c r="AN8379" s="50"/>
      <c r="AO8379" s="50"/>
      <c r="AP8379" s="50"/>
      <c r="AQ8379" s="50"/>
      <c r="AR8379" s="50"/>
      <c r="AS8379" s="50"/>
      <c r="AT8379" s="50"/>
      <c r="AU8379" s="50"/>
      <c r="AV8379" s="50"/>
      <c r="AW8379" s="50"/>
      <c r="AX8379" s="50"/>
      <c r="AY8379" s="50"/>
      <c r="AZ8379" s="50"/>
      <c r="BA8379" s="50"/>
      <c r="BB8379" s="50"/>
      <c r="BC8379" s="50"/>
      <c r="BD8379" s="50"/>
      <c r="BE8379" s="50"/>
      <c r="BF8379" s="50"/>
      <c r="BG8379" s="50"/>
      <c r="BH8379" s="50"/>
      <c r="BI8379" s="50"/>
      <c r="BJ8379" s="50"/>
      <c r="BK8379" s="50"/>
      <c r="BL8379" s="50"/>
      <c r="BM8379" s="50"/>
      <c r="BN8379" s="50"/>
      <c r="BO8379" s="50"/>
      <c r="BP8379" s="50"/>
      <c r="BQ8379" s="50"/>
      <c r="BR8379" s="50"/>
      <c r="BS8379" s="50"/>
      <c r="BT8379" s="50"/>
      <c r="BU8379" s="50"/>
      <c r="BV8379" s="50"/>
      <c r="BW8379" s="50"/>
      <c r="BX8379" s="50"/>
      <c r="BY8379" s="50"/>
      <c r="BZ8379" s="50"/>
      <c r="CA8379" s="50"/>
      <c r="CB8379" s="50"/>
      <c r="CC8379" s="50"/>
      <c r="CD8379" s="50"/>
      <c r="CE8379" s="50"/>
      <c r="CF8379" s="50"/>
      <c r="CG8379" s="50"/>
      <c r="CH8379" s="50"/>
      <c r="CI8379" s="50"/>
      <c r="CJ8379" s="50"/>
      <c r="CK8379" s="50"/>
      <c r="CL8379" s="50"/>
      <c r="CM8379" s="50"/>
      <c r="CN8379" s="50"/>
      <c r="CO8379" s="50"/>
      <c r="CP8379" s="50"/>
      <c r="CQ8379" s="50"/>
      <c r="CR8379" s="50"/>
      <c r="CS8379" s="50"/>
      <c r="CT8379" s="50"/>
      <c r="CU8379" s="50"/>
      <c r="CV8379" s="50"/>
      <c r="CW8379" s="50"/>
      <c r="CX8379" s="50"/>
      <c r="CY8379" s="50"/>
      <c r="CZ8379" s="50"/>
      <c r="DA8379" s="50"/>
      <c r="DB8379" s="50"/>
      <c r="DC8379" s="50"/>
      <c r="DD8379" s="50"/>
      <c r="DE8379" s="50"/>
      <c r="DF8379" s="50"/>
      <c r="DG8379" s="50"/>
    </row>
    <row r="8380" spans="1:111" x14ac:dyDescent="0.2">
      <c r="A8380" s="187"/>
      <c r="B8380" s="187"/>
      <c r="C8380" s="416"/>
      <c r="D8380" s="161"/>
      <c r="E8380" s="310"/>
      <c r="F8380" s="192"/>
      <c r="G8380" s="192"/>
      <c r="H8380" s="50"/>
      <c r="I8380" s="50"/>
      <c r="J8380" s="50"/>
      <c r="K8380" s="50"/>
      <c r="L8380" s="50"/>
      <c r="M8380" s="50"/>
      <c r="N8380" s="50"/>
      <c r="O8380" s="50"/>
      <c r="P8380" s="50"/>
      <c r="Q8380" s="50"/>
      <c r="R8380" s="50"/>
      <c r="S8380" s="50"/>
      <c r="T8380" s="50"/>
      <c r="U8380" s="50"/>
      <c r="V8380" s="50"/>
      <c r="W8380" s="50"/>
      <c r="X8380" s="50"/>
      <c r="Y8380" s="50"/>
      <c r="Z8380" s="50"/>
      <c r="AA8380" s="50"/>
      <c r="AB8380" s="50"/>
      <c r="AC8380" s="50"/>
      <c r="AD8380" s="50"/>
      <c r="AE8380" s="50"/>
      <c r="AF8380" s="50"/>
      <c r="AG8380" s="50"/>
      <c r="AH8380" s="50"/>
      <c r="AI8380" s="50"/>
      <c r="AJ8380" s="50"/>
      <c r="AK8380" s="50"/>
      <c r="AL8380" s="50"/>
      <c r="AM8380" s="50"/>
      <c r="AN8380" s="50"/>
      <c r="AO8380" s="50"/>
      <c r="AP8380" s="50"/>
      <c r="AQ8380" s="50"/>
      <c r="AR8380" s="50"/>
      <c r="AS8380" s="50"/>
      <c r="AT8380" s="50"/>
      <c r="AU8380" s="50"/>
      <c r="AV8380" s="50"/>
      <c r="AW8380" s="50"/>
      <c r="AX8380" s="50"/>
      <c r="AY8380" s="50"/>
      <c r="AZ8380" s="50"/>
      <c r="BA8380" s="50"/>
      <c r="BB8380" s="50"/>
      <c r="BC8380" s="50"/>
      <c r="BD8380" s="50"/>
      <c r="BE8380" s="50"/>
      <c r="BF8380" s="50"/>
      <c r="BG8380" s="50"/>
      <c r="BH8380" s="50"/>
      <c r="BI8380" s="50"/>
      <c r="BJ8380" s="50"/>
      <c r="BK8380" s="50"/>
      <c r="BL8380" s="50"/>
      <c r="BM8380" s="50"/>
      <c r="BN8380" s="50"/>
      <c r="BO8380" s="50"/>
      <c r="BP8380" s="50"/>
      <c r="BQ8380" s="50"/>
      <c r="BR8380" s="50"/>
      <c r="BS8380" s="50"/>
      <c r="BT8380" s="50"/>
      <c r="BU8380" s="50"/>
      <c r="BV8380" s="50"/>
      <c r="BW8380" s="50"/>
      <c r="BX8380" s="50"/>
      <c r="BY8380" s="50"/>
      <c r="BZ8380" s="50"/>
      <c r="CA8380" s="50"/>
      <c r="CB8380" s="50"/>
      <c r="CC8380" s="50"/>
      <c r="CD8380" s="50"/>
      <c r="CE8380" s="50"/>
      <c r="CF8380" s="50"/>
      <c r="CG8380" s="50"/>
      <c r="CH8380" s="50"/>
      <c r="CI8380" s="50"/>
      <c r="CJ8380" s="50"/>
      <c r="CK8380" s="50"/>
      <c r="CL8380" s="50"/>
      <c r="CM8380" s="50"/>
      <c r="CN8380" s="50"/>
      <c r="CO8380" s="50"/>
      <c r="CP8380" s="50"/>
      <c r="CQ8380" s="50"/>
      <c r="CR8380" s="50"/>
      <c r="CS8380" s="50"/>
      <c r="CT8380" s="50"/>
      <c r="CU8380" s="50"/>
      <c r="CV8380" s="50"/>
      <c r="CW8380" s="50"/>
      <c r="CX8380" s="50"/>
      <c r="CY8380" s="50"/>
      <c r="CZ8380" s="50"/>
      <c r="DA8380" s="50"/>
      <c r="DB8380" s="50"/>
      <c r="DC8380" s="50"/>
      <c r="DD8380" s="50"/>
      <c r="DE8380" s="50"/>
      <c r="DF8380" s="50"/>
      <c r="DG8380" s="50"/>
    </row>
    <row r="8381" spans="1:111" x14ac:dyDescent="0.2">
      <c r="A8381" s="187"/>
      <c r="B8381" s="187"/>
      <c r="C8381" s="416"/>
      <c r="D8381" s="161"/>
      <c r="E8381" s="310"/>
      <c r="F8381" s="192"/>
      <c r="G8381" s="192"/>
      <c r="H8381" s="50"/>
      <c r="I8381" s="50"/>
      <c r="J8381" s="50"/>
      <c r="K8381" s="50"/>
      <c r="L8381" s="50"/>
      <c r="M8381" s="50"/>
      <c r="N8381" s="50"/>
      <c r="O8381" s="50"/>
      <c r="P8381" s="50"/>
      <c r="Q8381" s="50"/>
      <c r="R8381" s="50"/>
      <c r="S8381" s="50"/>
      <c r="T8381" s="50"/>
      <c r="U8381" s="50"/>
      <c r="V8381" s="50"/>
      <c r="W8381" s="50"/>
      <c r="X8381" s="50"/>
      <c r="Y8381" s="50"/>
      <c r="Z8381" s="50"/>
      <c r="AA8381" s="50"/>
      <c r="AB8381" s="50"/>
      <c r="AC8381" s="50"/>
      <c r="AD8381" s="50"/>
      <c r="AE8381" s="50"/>
      <c r="AF8381" s="50"/>
      <c r="AG8381" s="50"/>
      <c r="AH8381" s="50"/>
      <c r="AI8381" s="50"/>
      <c r="AJ8381" s="50"/>
      <c r="AK8381" s="50"/>
      <c r="AL8381" s="50"/>
      <c r="AM8381" s="50"/>
      <c r="AN8381" s="50"/>
      <c r="AO8381" s="50"/>
      <c r="AP8381" s="50"/>
      <c r="AQ8381" s="50"/>
      <c r="AR8381" s="50"/>
      <c r="AS8381" s="50"/>
      <c r="AT8381" s="50"/>
      <c r="AU8381" s="50"/>
      <c r="AV8381" s="50"/>
      <c r="AW8381" s="50"/>
      <c r="AX8381" s="50"/>
      <c r="AY8381" s="50"/>
      <c r="AZ8381" s="50"/>
      <c r="BA8381" s="50"/>
      <c r="BB8381" s="50"/>
      <c r="BC8381" s="50"/>
      <c r="BD8381" s="50"/>
      <c r="BE8381" s="50"/>
      <c r="BF8381" s="50"/>
      <c r="BG8381" s="50"/>
      <c r="BH8381" s="50"/>
      <c r="BI8381" s="50"/>
      <c r="BJ8381" s="50"/>
      <c r="BK8381" s="50"/>
      <c r="BL8381" s="50"/>
      <c r="BM8381" s="50"/>
      <c r="BN8381" s="50"/>
      <c r="BO8381" s="50"/>
      <c r="BP8381" s="50"/>
      <c r="BQ8381" s="50"/>
      <c r="BR8381" s="50"/>
      <c r="BS8381" s="50"/>
      <c r="BT8381" s="50"/>
      <c r="BU8381" s="50"/>
      <c r="BV8381" s="50"/>
      <c r="BW8381" s="50"/>
      <c r="BX8381" s="50"/>
      <c r="BY8381" s="50"/>
      <c r="BZ8381" s="50"/>
      <c r="CA8381" s="50"/>
      <c r="CB8381" s="50"/>
      <c r="CC8381" s="50"/>
      <c r="CD8381" s="50"/>
      <c r="CE8381" s="50"/>
      <c r="CF8381" s="50"/>
      <c r="CG8381" s="50"/>
      <c r="CH8381" s="50"/>
      <c r="CI8381" s="50"/>
      <c r="CJ8381" s="50"/>
      <c r="CK8381" s="50"/>
      <c r="CL8381" s="50"/>
      <c r="CM8381" s="50"/>
      <c r="CN8381" s="50"/>
      <c r="CO8381" s="50"/>
      <c r="CP8381" s="50"/>
      <c r="CQ8381" s="50"/>
      <c r="CR8381" s="50"/>
      <c r="CS8381" s="50"/>
      <c r="CT8381" s="50"/>
      <c r="CU8381" s="50"/>
      <c r="CV8381" s="50"/>
      <c r="CW8381" s="50"/>
      <c r="CX8381" s="50"/>
      <c r="CY8381" s="50"/>
      <c r="CZ8381" s="50"/>
      <c r="DA8381" s="50"/>
      <c r="DB8381" s="50"/>
      <c r="DC8381" s="50"/>
      <c r="DD8381" s="50"/>
      <c r="DE8381" s="50"/>
      <c r="DF8381" s="50"/>
      <c r="DG8381" s="50"/>
    </row>
    <row r="8382" spans="1:111" x14ac:dyDescent="0.2">
      <c r="A8382" s="187"/>
      <c r="B8382" s="187"/>
      <c r="C8382" s="416"/>
      <c r="D8382" s="161"/>
      <c r="E8382" s="310"/>
      <c r="F8382" s="192"/>
      <c r="G8382" s="192"/>
      <c r="H8382" s="50"/>
      <c r="I8382" s="50"/>
      <c r="J8382" s="50"/>
      <c r="K8382" s="50"/>
      <c r="L8382" s="50"/>
      <c r="M8382" s="50"/>
      <c r="N8382" s="50"/>
      <c r="O8382" s="50"/>
      <c r="P8382" s="50"/>
      <c r="Q8382" s="50"/>
      <c r="R8382" s="50"/>
      <c r="S8382" s="50"/>
      <c r="T8382" s="50"/>
      <c r="U8382" s="50"/>
      <c r="V8382" s="50"/>
      <c r="W8382" s="50"/>
      <c r="X8382" s="50"/>
      <c r="Y8382" s="50"/>
      <c r="Z8382" s="50"/>
      <c r="AA8382" s="50"/>
      <c r="AB8382" s="50"/>
      <c r="AC8382" s="50"/>
      <c r="AD8382" s="50"/>
      <c r="AE8382" s="50"/>
      <c r="AF8382" s="50"/>
      <c r="AG8382" s="50"/>
      <c r="AH8382" s="50"/>
      <c r="AI8382" s="50"/>
      <c r="AJ8382" s="50"/>
      <c r="AK8382" s="50"/>
      <c r="AL8382" s="50"/>
      <c r="AM8382" s="50"/>
      <c r="AN8382" s="50"/>
      <c r="AO8382" s="50"/>
      <c r="AP8382" s="50"/>
      <c r="AQ8382" s="50"/>
      <c r="AR8382" s="50"/>
      <c r="AS8382" s="50"/>
      <c r="AT8382" s="50"/>
      <c r="AU8382" s="50"/>
      <c r="AV8382" s="50"/>
      <c r="AW8382" s="50"/>
      <c r="AX8382" s="50"/>
      <c r="AY8382" s="50"/>
      <c r="AZ8382" s="50"/>
      <c r="BA8382" s="50"/>
      <c r="BB8382" s="50"/>
      <c r="BC8382" s="50"/>
      <c r="BD8382" s="50"/>
      <c r="BE8382" s="50"/>
      <c r="BF8382" s="50"/>
      <c r="BG8382" s="50"/>
      <c r="BH8382" s="50"/>
      <c r="BI8382" s="50"/>
      <c r="BJ8382" s="50"/>
      <c r="BK8382" s="50"/>
      <c r="BL8382" s="50"/>
      <c r="BM8382" s="50"/>
      <c r="BN8382" s="50"/>
      <c r="BO8382" s="50"/>
      <c r="BP8382" s="50"/>
      <c r="BQ8382" s="50"/>
      <c r="BR8382" s="50"/>
      <c r="BS8382" s="50"/>
      <c r="BT8382" s="50"/>
      <c r="BU8382" s="50"/>
      <c r="BV8382" s="50"/>
      <c r="BW8382" s="50"/>
      <c r="BX8382" s="50"/>
      <c r="BY8382" s="50"/>
      <c r="BZ8382" s="50"/>
      <c r="CA8382" s="50"/>
      <c r="CB8382" s="50"/>
      <c r="CC8382" s="50"/>
      <c r="CD8382" s="50"/>
      <c r="CE8382" s="50"/>
      <c r="CF8382" s="50"/>
      <c r="CG8382" s="50"/>
      <c r="CH8382" s="50"/>
      <c r="CI8382" s="50"/>
      <c r="CJ8382" s="50"/>
      <c r="CK8382" s="50"/>
      <c r="CL8382" s="50"/>
      <c r="CM8382" s="50"/>
      <c r="CN8382" s="50"/>
      <c r="CO8382" s="50"/>
      <c r="CP8382" s="50"/>
      <c r="CQ8382" s="50"/>
      <c r="CR8382" s="50"/>
      <c r="CS8382" s="50"/>
      <c r="CT8382" s="50"/>
      <c r="CU8382" s="50"/>
      <c r="CV8382" s="50"/>
      <c r="CW8382" s="50"/>
      <c r="CX8382" s="50"/>
      <c r="CY8382" s="50"/>
      <c r="CZ8382" s="50"/>
      <c r="DA8382" s="50"/>
      <c r="DB8382" s="50"/>
      <c r="DC8382" s="50"/>
      <c r="DD8382" s="50"/>
      <c r="DE8382" s="50"/>
      <c r="DF8382" s="50"/>
      <c r="DG8382" s="50"/>
    </row>
    <row r="8383" spans="1:111" x14ac:dyDescent="0.2">
      <c r="A8383" s="187"/>
      <c r="B8383" s="187"/>
      <c r="C8383" s="416"/>
      <c r="D8383" s="161"/>
      <c r="E8383" s="310"/>
      <c r="F8383" s="192"/>
      <c r="G8383" s="192"/>
      <c r="H8383" s="50"/>
      <c r="I8383" s="50"/>
      <c r="J8383" s="50"/>
      <c r="K8383" s="50"/>
      <c r="L8383" s="50"/>
      <c r="M8383" s="50"/>
      <c r="N8383" s="50"/>
      <c r="O8383" s="50"/>
      <c r="P8383" s="50"/>
      <c r="Q8383" s="50"/>
      <c r="R8383" s="50"/>
      <c r="S8383" s="50"/>
      <c r="T8383" s="50"/>
      <c r="U8383" s="50"/>
      <c r="V8383" s="50"/>
      <c r="W8383" s="50"/>
      <c r="X8383" s="50"/>
      <c r="Y8383" s="50"/>
      <c r="Z8383" s="50"/>
      <c r="AA8383" s="50"/>
      <c r="AB8383" s="50"/>
      <c r="AC8383" s="50"/>
      <c r="AD8383" s="50"/>
      <c r="AE8383" s="50"/>
      <c r="AF8383" s="50"/>
      <c r="AG8383" s="50"/>
      <c r="AH8383" s="50"/>
      <c r="AI8383" s="50"/>
      <c r="AJ8383" s="50"/>
      <c r="AK8383" s="50"/>
      <c r="AL8383" s="50"/>
      <c r="AM8383" s="50"/>
      <c r="AN8383" s="50"/>
      <c r="AO8383" s="50"/>
      <c r="AP8383" s="50"/>
      <c r="AQ8383" s="50"/>
      <c r="AR8383" s="50"/>
      <c r="AS8383" s="50"/>
      <c r="AT8383" s="50"/>
      <c r="AU8383" s="50"/>
      <c r="AV8383" s="50"/>
      <c r="AW8383" s="50"/>
      <c r="AX8383" s="50"/>
      <c r="AY8383" s="50"/>
      <c r="AZ8383" s="50"/>
      <c r="BA8383" s="50"/>
      <c r="BB8383" s="50"/>
      <c r="BC8383" s="50"/>
      <c r="BD8383" s="50"/>
      <c r="BE8383" s="50"/>
      <c r="BF8383" s="50"/>
      <c r="BG8383" s="50"/>
      <c r="BH8383" s="50"/>
      <c r="BI8383" s="50"/>
      <c r="BJ8383" s="50"/>
      <c r="BK8383" s="50"/>
      <c r="BL8383" s="50"/>
      <c r="BM8383" s="50"/>
      <c r="BN8383" s="50"/>
      <c r="BO8383" s="50"/>
      <c r="BP8383" s="50"/>
      <c r="BQ8383" s="50"/>
      <c r="BR8383" s="50"/>
      <c r="BS8383" s="50"/>
      <c r="BT8383" s="50"/>
      <c r="BU8383" s="50"/>
      <c r="BV8383" s="50"/>
      <c r="BW8383" s="50"/>
      <c r="BX8383" s="50"/>
      <c r="BY8383" s="50"/>
      <c r="BZ8383" s="50"/>
      <c r="CA8383" s="50"/>
      <c r="CB8383" s="50"/>
      <c r="CC8383" s="50"/>
      <c r="CD8383" s="50"/>
      <c r="CE8383" s="50"/>
      <c r="CF8383" s="50"/>
      <c r="CG8383" s="50"/>
      <c r="CH8383" s="50"/>
      <c r="CI8383" s="50"/>
      <c r="CJ8383" s="50"/>
      <c r="CK8383" s="50"/>
      <c r="CL8383" s="50"/>
      <c r="CM8383" s="50"/>
      <c r="CN8383" s="50"/>
      <c r="CO8383" s="50"/>
      <c r="CP8383" s="50"/>
      <c r="CQ8383" s="50"/>
      <c r="CR8383" s="50"/>
      <c r="CS8383" s="50"/>
      <c r="CT8383" s="50"/>
      <c r="CU8383" s="50"/>
      <c r="CV8383" s="50"/>
      <c r="CW8383" s="50"/>
      <c r="CX8383" s="50"/>
      <c r="CY8383" s="50"/>
      <c r="CZ8383" s="50"/>
      <c r="DA8383" s="50"/>
      <c r="DB8383" s="50"/>
      <c r="DC8383" s="50"/>
      <c r="DD8383" s="50"/>
      <c r="DE8383" s="50"/>
      <c r="DF8383" s="50"/>
      <c r="DG8383" s="50"/>
    </row>
    <row r="8384" spans="1:111" x14ac:dyDescent="0.2">
      <c r="A8384" s="187"/>
      <c r="B8384" s="187"/>
      <c r="C8384" s="416"/>
      <c r="D8384" s="161"/>
      <c r="E8384" s="310"/>
      <c r="F8384" s="192"/>
      <c r="G8384" s="192"/>
      <c r="H8384" s="50"/>
      <c r="I8384" s="50"/>
      <c r="J8384" s="50"/>
      <c r="K8384" s="50"/>
      <c r="L8384" s="50"/>
      <c r="M8384" s="50"/>
      <c r="N8384" s="50"/>
      <c r="O8384" s="50"/>
      <c r="P8384" s="50"/>
      <c r="Q8384" s="50"/>
      <c r="R8384" s="50"/>
      <c r="S8384" s="50"/>
      <c r="T8384" s="50"/>
      <c r="U8384" s="50"/>
      <c r="V8384" s="50"/>
      <c r="W8384" s="50"/>
      <c r="X8384" s="50"/>
      <c r="Y8384" s="50"/>
      <c r="Z8384" s="50"/>
      <c r="AA8384" s="50"/>
      <c r="AB8384" s="50"/>
      <c r="AC8384" s="50"/>
      <c r="AD8384" s="50"/>
      <c r="AE8384" s="50"/>
      <c r="AF8384" s="50"/>
      <c r="AG8384" s="50"/>
      <c r="AH8384" s="50"/>
      <c r="AI8384" s="50"/>
      <c r="AJ8384" s="50"/>
      <c r="AK8384" s="50"/>
      <c r="AL8384" s="50"/>
      <c r="AM8384" s="50"/>
      <c r="AN8384" s="50"/>
      <c r="AO8384" s="50"/>
      <c r="AP8384" s="50"/>
      <c r="AQ8384" s="50"/>
      <c r="AR8384" s="50"/>
      <c r="AS8384" s="50"/>
      <c r="AT8384" s="50"/>
      <c r="AU8384" s="50"/>
      <c r="AV8384" s="50"/>
      <c r="AW8384" s="50"/>
      <c r="AX8384" s="50"/>
      <c r="AY8384" s="50"/>
      <c r="AZ8384" s="50"/>
      <c r="BA8384" s="50"/>
      <c r="BB8384" s="50"/>
      <c r="BC8384" s="50"/>
      <c r="BD8384" s="50"/>
      <c r="BE8384" s="50"/>
      <c r="BF8384" s="50"/>
      <c r="BG8384" s="50"/>
      <c r="BH8384" s="50"/>
      <c r="BI8384" s="50"/>
      <c r="BJ8384" s="50"/>
      <c r="BK8384" s="50"/>
      <c r="BL8384" s="50"/>
      <c r="BM8384" s="50"/>
      <c r="BN8384" s="50"/>
      <c r="BO8384" s="50"/>
      <c r="BP8384" s="50"/>
      <c r="BQ8384" s="50"/>
      <c r="BR8384" s="50"/>
      <c r="BS8384" s="50"/>
      <c r="BT8384" s="50"/>
      <c r="BU8384" s="50"/>
      <c r="BV8384" s="50"/>
      <c r="BW8384" s="50"/>
      <c r="BX8384" s="50"/>
      <c r="BY8384" s="50"/>
      <c r="BZ8384" s="50"/>
      <c r="CA8384" s="50"/>
      <c r="CB8384" s="50"/>
      <c r="CC8384" s="50"/>
      <c r="CD8384" s="50"/>
      <c r="CE8384" s="50"/>
      <c r="CF8384" s="50"/>
      <c r="CG8384" s="50"/>
      <c r="CH8384" s="50"/>
      <c r="CI8384" s="50"/>
      <c r="CJ8384" s="50"/>
      <c r="CK8384" s="50"/>
      <c r="CL8384" s="50"/>
      <c r="CM8384" s="50"/>
      <c r="CN8384" s="50"/>
      <c r="CO8384" s="50"/>
      <c r="CP8384" s="50"/>
      <c r="CQ8384" s="50"/>
      <c r="CR8384" s="50"/>
      <c r="CS8384" s="50"/>
      <c r="CT8384" s="50"/>
      <c r="CU8384" s="50"/>
      <c r="CV8384" s="50"/>
      <c r="CW8384" s="50"/>
      <c r="CX8384" s="50"/>
      <c r="CY8384" s="50"/>
      <c r="CZ8384" s="50"/>
      <c r="DA8384" s="50"/>
      <c r="DB8384" s="50"/>
      <c r="DC8384" s="50"/>
      <c r="DD8384" s="50"/>
      <c r="DE8384" s="50"/>
      <c r="DF8384" s="50"/>
      <c r="DG8384" s="50"/>
    </row>
    <row r="8385" spans="1:111" x14ac:dyDescent="0.2">
      <c r="A8385" s="187"/>
      <c r="B8385" s="187"/>
      <c r="C8385" s="416"/>
      <c r="D8385" s="161"/>
      <c r="E8385" s="310"/>
      <c r="F8385" s="192"/>
      <c r="G8385" s="192"/>
      <c r="H8385" s="50"/>
      <c r="I8385" s="50"/>
      <c r="J8385" s="50"/>
      <c r="K8385" s="50"/>
      <c r="L8385" s="50"/>
      <c r="M8385" s="50"/>
      <c r="N8385" s="50"/>
      <c r="O8385" s="50"/>
      <c r="P8385" s="50"/>
      <c r="Q8385" s="50"/>
      <c r="R8385" s="50"/>
      <c r="S8385" s="50"/>
      <c r="T8385" s="50"/>
      <c r="U8385" s="50"/>
      <c r="V8385" s="50"/>
      <c r="W8385" s="50"/>
      <c r="X8385" s="50"/>
      <c r="Y8385" s="50"/>
      <c r="Z8385" s="50"/>
      <c r="AA8385" s="50"/>
      <c r="AB8385" s="50"/>
      <c r="AC8385" s="50"/>
      <c r="AD8385" s="50"/>
      <c r="AE8385" s="50"/>
      <c r="AF8385" s="50"/>
      <c r="AG8385" s="50"/>
      <c r="AH8385" s="50"/>
      <c r="AI8385" s="50"/>
      <c r="AJ8385" s="50"/>
      <c r="AK8385" s="50"/>
      <c r="AL8385" s="50"/>
      <c r="AM8385" s="50"/>
      <c r="AN8385" s="50"/>
      <c r="AO8385" s="50"/>
      <c r="AP8385" s="50"/>
      <c r="AQ8385" s="50"/>
      <c r="AR8385" s="50"/>
      <c r="AS8385" s="50"/>
      <c r="AT8385" s="50"/>
      <c r="AU8385" s="50"/>
      <c r="AV8385" s="50"/>
      <c r="AW8385" s="50"/>
      <c r="AX8385" s="50"/>
      <c r="AY8385" s="50"/>
      <c r="AZ8385" s="50"/>
      <c r="BA8385" s="50"/>
      <c r="BB8385" s="50"/>
      <c r="BC8385" s="50"/>
      <c r="BD8385" s="50"/>
      <c r="BE8385" s="50"/>
      <c r="BF8385" s="50"/>
      <c r="BG8385" s="50"/>
      <c r="BH8385" s="50"/>
      <c r="BI8385" s="50"/>
      <c r="BJ8385" s="50"/>
      <c r="BK8385" s="50"/>
      <c r="BL8385" s="50"/>
      <c r="BM8385" s="50"/>
      <c r="BN8385" s="50"/>
      <c r="BO8385" s="50"/>
      <c r="BP8385" s="50"/>
      <c r="BQ8385" s="50"/>
      <c r="BR8385" s="50"/>
      <c r="BS8385" s="50"/>
      <c r="BT8385" s="50"/>
      <c r="BU8385" s="50"/>
      <c r="BV8385" s="50"/>
      <c r="BW8385" s="50"/>
      <c r="BX8385" s="50"/>
      <c r="BY8385" s="50"/>
      <c r="BZ8385" s="50"/>
      <c r="CA8385" s="50"/>
      <c r="CB8385" s="50"/>
      <c r="CC8385" s="50"/>
      <c r="CD8385" s="50"/>
      <c r="CE8385" s="50"/>
      <c r="CF8385" s="50"/>
      <c r="CG8385" s="50"/>
      <c r="CH8385" s="50"/>
      <c r="CI8385" s="50"/>
      <c r="CJ8385" s="50"/>
      <c r="CK8385" s="50"/>
      <c r="CL8385" s="50"/>
      <c r="CM8385" s="50"/>
      <c r="CN8385" s="50"/>
      <c r="CO8385" s="50"/>
      <c r="CP8385" s="50"/>
      <c r="CQ8385" s="50"/>
      <c r="CR8385" s="50"/>
      <c r="CS8385" s="50"/>
      <c r="CT8385" s="50"/>
      <c r="CU8385" s="50"/>
      <c r="CV8385" s="50"/>
      <c r="CW8385" s="50"/>
      <c r="CX8385" s="50"/>
      <c r="CY8385" s="50"/>
      <c r="CZ8385" s="50"/>
      <c r="DA8385" s="50"/>
      <c r="DB8385" s="50"/>
      <c r="DC8385" s="50"/>
      <c r="DD8385" s="50"/>
      <c r="DE8385" s="50"/>
      <c r="DF8385" s="50"/>
      <c r="DG8385" s="50"/>
    </row>
    <row r="8386" spans="1:111" x14ac:dyDescent="0.2">
      <c r="A8386" s="187"/>
      <c r="B8386" s="187"/>
      <c r="C8386" s="416"/>
      <c r="D8386" s="161"/>
      <c r="E8386" s="310"/>
      <c r="F8386" s="192"/>
      <c r="G8386" s="192"/>
      <c r="H8386" s="50"/>
      <c r="I8386" s="50"/>
      <c r="J8386" s="50"/>
      <c r="K8386" s="50"/>
      <c r="L8386" s="50"/>
      <c r="M8386" s="50"/>
      <c r="N8386" s="50"/>
      <c r="O8386" s="50"/>
      <c r="P8386" s="50"/>
      <c r="Q8386" s="50"/>
      <c r="R8386" s="50"/>
      <c r="S8386" s="50"/>
      <c r="T8386" s="50"/>
      <c r="U8386" s="50"/>
      <c r="V8386" s="50"/>
      <c r="W8386" s="50"/>
      <c r="X8386" s="50"/>
      <c r="Y8386" s="50"/>
      <c r="Z8386" s="50"/>
      <c r="AA8386" s="50"/>
      <c r="AB8386" s="50"/>
      <c r="AC8386" s="50"/>
      <c r="AD8386" s="50"/>
      <c r="AE8386" s="50"/>
      <c r="AF8386" s="50"/>
      <c r="AG8386" s="50"/>
      <c r="AH8386" s="50"/>
      <c r="AI8386" s="50"/>
      <c r="AJ8386" s="50"/>
      <c r="AK8386" s="50"/>
      <c r="AL8386" s="50"/>
      <c r="AM8386" s="50"/>
      <c r="AN8386" s="50"/>
      <c r="AO8386" s="50"/>
      <c r="AP8386" s="50"/>
      <c r="AQ8386" s="50"/>
      <c r="AR8386" s="50"/>
      <c r="AS8386" s="50"/>
      <c r="AT8386" s="50"/>
      <c r="AU8386" s="50"/>
      <c r="AV8386" s="50"/>
      <c r="AW8386" s="50"/>
      <c r="AX8386" s="50"/>
      <c r="AY8386" s="50"/>
      <c r="AZ8386" s="50"/>
      <c r="BA8386" s="50"/>
      <c r="BB8386" s="50"/>
      <c r="BC8386" s="50"/>
      <c r="BD8386" s="50"/>
      <c r="BE8386" s="50"/>
      <c r="BF8386" s="50"/>
      <c r="BG8386" s="50"/>
      <c r="BH8386" s="50"/>
      <c r="BI8386" s="50"/>
      <c r="BJ8386" s="50"/>
      <c r="BK8386" s="50"/>
      <c r="BL8386" s="50"/>
      <c r="BM8386" s="50"/>
      <c r="BN8386" s="50"/>
      <c r="BO8386" s="50"/>
      <c r="BP8386" s="50"/>
      <c r="BQ8386" s="50"/>
      <c r="BR8386" s="50"/>
      <c r="BS8386" s="50"/>
      <c r="BT8386" s="50"/>
      <c r="BU8386" s="50"/>
      <c r="BV8386" s="50"/>
      <c r="BW8386" s="50"/>
      <c r="BX8386" s="50"/>
      <c r="BY8386" s="50"/>
      <c r="BZ8386" s="50"/>
      <c r="CA8386" s="50"/>
      <c r="CB8386" s="50"/>
      <c r="CC8386" s="50"/>
      <c r="CD8386" s="50"/>
      <c r="CE8386" s="50"/>
      <c r="CF8386" s="50"/>
      <c r="CG8386" s="50"/>
      <c r="CH8386" s="50"/>
      <c r="CI8386" s="50"/>
      <c r="CJ8386" s="50"/>
      <c r="CK8386" s="50"/>
      <c r="CL8386" s="50"/>
      <c r="CM8386" s="50"/>
      <c r="CN8386" s="50"/>
      <c r="CO8386" s="50"/>
      <c r="CP8386" s="50"/>
      <c r="CQ8386" s="50"/>
      <c r="CR8386" s="50"/>
      <c r="CS8386" s="50"/>
      <c r="CT8386" s="50"/>
      <c r="CU8386" s="50"/>
      <c r="CV8386" s="50"/>
      <c r="CW8386" s="50"/>
      <c r="CX8386" s="50"/>
      <c r="CY8386" s="50"/>
      <c r="CZ8386" s="50"/>
      <c r="DA8386" s="50"/>
      <c r="DB8386" s="50"/>
      <c r="DC8386" s="50"/>
      <c r="DD8386" s="50"/>
      <c r="DE8386" s="50"/>
      <c r="DF8386" s="50"/>
      <c r="DG8386" s="50"/>
    </row>
    <row r="8387" spans="1:111" x14ac:dyDescent="0.2">
      <c r="A8387" s="187"/>
      <c r="B8387" s="187"/>
      <c r="C8387" s="416"/>
      <c r="D8387" s="161"/>
      <c r="E8387" s="310"/>
      <c r="F8387" s="192"/>
      <c r="G8387" s="192"/>
      <c r="H8387" s="50"/>
      <c r="I8387" s="50"/>
      <c r="J8387" s="50"/>
      <c r="K8387" s="50"/>
      <c r="L8387" s="50"/>
      <c r="M8387" s="50"/>
      <c r="N8387" s="50"/>
      <c r="O8387" s="50"/>
      <c r="P8387" s="50"/>
      <c r="Q8387" s="50"/>
      <c r="R8387" s="50"/>
      <c r="S8387" s="50"/>
      <c r="T8387" s="50"/>
      <c r="U8387" s="50"/>
      <c r="V8387" s="50"/>
      <c r="W8387" s="50"/>
      <c r="X8387" s="50"/>
      <c r="Y8387" s="50"/>
      <c r="Z8387" s="50"/>
      <c r="AA8387" s="50"/>
      <c r="AB8387" s="50"/>
      <c r="AC8387" s="50"/>
      <c r="AD8387" s="50"/>
      <c r="AE8387" s="50"/>
      <c r="AF8387" s="50"/>
      <c r="AG8387" s="50"/>
      <c r="AH8387" s="50"/>
      <c r="AI8387" s="50"/>
      <c r="AJ8387" s="50"/>
      <c r="AK8387" s="50"/>
      <c r="AL8387" s="50"/>
      <c r="AM8387" s="50"/>
      <c r="AN8387" s="50"/>
      <c r="AO8387" s="50"/>
      <c r="AP8387" s="50"/>
      <c r="AQ8387" s="50"/>
      <c r="AR8387" s="50"/>
      <c r="AS8387" s="50"/>
      <c r="AT8387" s="50"/>
      <c r="AU8387" s="50"/>
      <c r="AV8387" s="50"/>
      <c r="AW8387" s="50"/>
      <c r="AX8387" s="50"/>
      <c r="AY8387" s="50"/>
      <c r="AZ8387" s="50"/>
      <c r="BA8387" s="50"/>
      <c r="BB8387" s="50"/>
      <c r="BC8387" s="50"/>
      <c r="BD8387" s="50"/>
      <c r="BE8387" s="50"/>
      <c r="BF8387" s="50"/>
      <c r="BG8387" s="50"/>
      <c r="BH8387" s="50"/>
      <c r="BI8387" s="50"/>
      <c r="BJ8387" s="50"/>
      <c r="BK8387" s="50"/>
      <c r="BL8387" s="50"/>
      <c r="BM8387" s="50"/>
      <c r="BN8387" s="50"/>
      <c r="BO8387" s="50"/>
      <c r="BP8387" s="50"/>
      <c r="BQ8387" s="50"/>
      <c r="BR8387" s="50"/>
      <c r="BS8387" s="50"/>
      <c r="BT8387" s="50"/>
      <c r="BU8387" s="50"/>
      <c r="BV8387" s="50"/>
      <c r="BW8387" s="50"/>
      <c r="BX8387" s="50"/>
      <c r="BY8387" s="50"/>
      <c r="BZ8387" s="50"/>
      <c r="CA8387" s="50"/>
      <c r="CB8387" s="50"/>
      <c r="CC8387" s="50"/>
      <c r="CD8387" s="50"/>
      <c r="CE8387" s="50"/>
      <c r="CF8387" s="50"/>
      <c r="CG8387" s="50"/>
      <c r="CH8387" s="50"/>
      <c r="CI8387" s="50"/>
      <c r="CJ8387" s="50"/>
      <c r="CK8387" s="50"/>
      <c r="CL8387" s="50"/>
      <c r="CM8387" s="50"/>
      <c r="CN8387" s="50"/>
      <c r="CO8387" s="50"/>
      <c r="CP8387" s="50"/>
      <c r="CQ8387" s="50"/>
      <c r="CR8387" s="50"/>
      <c r="CS8387" s="50"/>
      <c r="CT8387" s="50"/>
      <c r="CU8387" s="50"/>
      <c r="CV8387" s="50"/>
      <c r="CW8387" s="50"/>
      <c r="CX8387" s="50"/>
      <c r="CY8387" s="50"/>
      <c r="CZ8387" s="50"/>
      <c r="DA8387" s="50"/>
      <c r="DB8387" s="50"/>
      <c r="DC8387" s="50"/>
      <c r="DD8387" s="50"/>
      <c r="DE8387" s="50"/>
      <c r="DF8387" s="50"/>
      <c r="DG8387" s="50"/>
    </row>
    <row r="8388" spans="1:111" x14ac:dyDescent="0.2">
      <c r="A8388" s="187"/>
      <c r="B8388" s="187"/>
      <c r="C8388" s="416"/>
      <c r="D8388" s="261"/>
      <c r="E8388" s="310"/>
      <c r="F8388" s="192"/>
      <c r="G8388" s="192"/>
      <c r="H8388" s="50"/>
      <c r="I8388" s="50"/>
      <c r="J8388" s="50"/>
      <c r="K8388" s="50"/>
      <c r="L8388" s="50"/>
      <c r="M8388" s="50"/>
      <c r="N8388" s="50"/>
      <c r="O8388" s="50"/>
      <c r="P8388" s="50"/>
      <c r="Q8388" s="50"/>
      <c r="R8388" s="50"/>
      <c r="S8388" s="50"/>
      <c r="T8388" s="50"/>
      <c r="U8388" s="50"/>
      <c r="V8388" s="50"/>
      <c r="W8388" s="50"/>
      <c r="X8388" s="50"/>
      <c r="Y8388" s="50"/>
      <c r="Z8388" s="50"/>
      <c r="AA8388" s="50"/>
      <c r="AB8388" s="50"/>
      <c r="AC8388" s="50"/>
      <c r="AD8388" s="50"/>
      <c r="AE8388" s="50"/>
      <c r="AF8388" s="50"/>
      <c r="AG8388" s="50"/>
      <c r="AH8388" s="50"/>
      <c r="AI8388" s="50"/>
      <c r="AJ8388" s="50"/>
      <c r="AK8388" s="50"/>
      <c r="AL8388" s="50"/>
      <c r="AM8388" s="50"/>
      <c r="AN8388" s="50"/>
      <c r="AO8388" s="50"/>
      <c r="AP8388" s="50"/>
      <c r="AQ8388" s="50"/>
      <c r="AR8388" s="50"/>
      <c r="AS8388" s="50"/>
      <c r="AT8388" s="50"/>
      <c r="AU8388" s="50"/>
      <c r="AV8388" s="50"/>
      <c r="AW8388" s="50"/>
      <c r="AX8388" s="50"/>
      <c r="AY8388" s="50"/>
      <c r="AZ8388" s="50"/>
      <c r="BA8388" s="50"/>
      <c r="BB8388" s="50"/>
      <c r="BC8388" s="50"/>
      <c r="BD8388" s="50"/>
      <c r="BE8388" s="50"/>
      <c r="BF8388" s="50"/>
      <c r="BG8388" s="50"/>
      <c r="BH8388" s="50"/>
      <c r="BI8388" s="50"/>
      <c r="BJ8388" s="50"/>
      <c r="BK8388" s="50"/>
      <c r="BL8388" s="50"/>
      <c r="BM8388" s="50"/>
      <c r="BN8388" s="50"/>
      <c r="BO8388" s="50"/>
      <c r="BP8388" s="50"/>
      <c r="BQ8388" s="50"/>
      <c r="BR8388" s="50"/>
      <c r="BS8388" s="50"/>
      <c r="BT8388" s="50"/>
      <c r="BU8388" s="50"/>
      <c r="BV8388" s="50"/>
      <c r="BW8388" s="50"/>
      <c r="BX8388" s="50"/>
      <c r="BY8388" s="50"/>
      <c r="BZ8388" s="50"/>
      <c r="CA8388" s="50"/>
      <c r="CB8388" s="50"/>
      <c r="CC8388" s="50"/>
      <c r="CD8388" s="50"/>
      <c r="CE8388" s="50"/>
      <c r="CF8388" s="50"/>
      <c r="CG8388" s="50"/>
      <c r="CH8388" s="50"/>
      <c r="CI8388" s="50"/>
      <c r="CJ8388" s="50"/>
      <c r="CK8388" s="50"/>
      <c r="CL8388" s="50"/>
      <c r="CM8388" s="50"/>
      <c r="CN8388" s="50"/>
      <c r="CO8388" s="50"/>
      <c r="CP8388" s="50"/>
      <c r="CQ8388" s="50"/>
      <c r="CR8388" s="50"/>
      <c r="CS8388" s="50"/>
      <c r="CT8388" s="50"/>
      <c r="CU8388" s="50"/>
      <c r="CV8388" s="50"/>
      <c r="CW8388" s="50"/>
      <c r="CX8388" s="50"/>
      <c r="CY8388" s="50"/>
      <c r="CZ8388" s="50"/>
      <c r="DA8388" s="50"/>
      <c r="DB8388" s="50"/>
      <c r="DC8388" s="50"/>
      <c r="DD8388" s="50"/>
      <c r="DE8388" s="50"/>
      <c r="DF8388" s="50"/>
      <c r="DG8388" s="50"/>
    </row>
    <row r="8389" spans="1:111" x14ac:dyDescent="0.2">
      <c r="A8389" s="187"/>
      <c r="B8389" s="187"/>
      <c r="C8389" s="416"/>
      <c r="D8389" s="161"/>
      <c r="E8389" s="310"/>
      <c r="F8389" s="192"/>
      <c r="G8389" s="192"/>
      <c r="H8389" s="50"/>
      <c r="I8389" s="50"/>
      <c r="J8389" s="50"/>
      <c r="K8389" s="50"/>
      <c r="L8389" s="50"/>
      <c r="M8389" s="50"/>
      <c r="N8389" s="50"/>
      <c r="O8389" s="50"/>
      <c r="P8389" s="50"/>
      <c r="Q8389" s="50"/>
      <c r="R8389" s="50"/>
      <c r="S8389" s="50"/>
      <c r="T8389" s="50"/>
      <c r="U8389" s="50"/>
      <c r="V8389" s="50"/>
      <c r="W8389" s="50"/>
      <c r="X8389" s="50"/>
      <c r="Y8389" s="50"/>
      <c r="Z8389" s="50"/>
      <c r="AA8389" s="50"/>
      <c r="AB8389" s="50"/>
      <c r="AC8389" s="50"/>
      <c r="AD8389" s="50"/>
      <c r="AE8389" s="50"/>
      <c r="AF8389" s="50"/>
      <c r="AG8389" s="50"/>
      <c r="AH8389" s="50"/>
      <c r="AI8389" s="50"/>
      <c r="AJ8389" s="50"/>
      <c r="AK8389" s="50"/>
      <c r="AL8389" s="50"/>
      <c r="AM8389" s="50"/>
      <c r="AN8389" s="50"/>
      <c r="AO8389" s="50"/>
      <c r="AP8389" s="50"/>
      <c r="AQ8389" s="50"/>
      <c r="AR8389" s="50"/>
      <c r="AS8389" s="50"/>
      <c r="AT8389" s="50"/>
      <c r="AU8389" s="50"/>
      <c r="AV8389" s="50"/>
      <c r="AW8389" s="50"/>
      <c r="AX8389" s="50"/>
      <c r="AY8389" s="50"/>
      <c r="AZ8389" s="50"/>
      <c r="BA8389" s="50"/>
      <c r="BB8389" s="50"/>
      <c r="BC8389" s="50"/>
      <c r="BD8389" s="50"/>
      <c r="BE8389" s="50"/>
      <c r="BF8389" s="50"/>
      <c r="BG8389" s="50"/>
      <c r="BH8389" s="50"/>
      <c r="BI8389" s="50"/>
      <c r="BJ8389" s="50"/>
      <c r="BK8389" s="50"/>
      <c r="BL8389" s="50"/>
      <c r="BM8389" s="50"/>
      <c r="BN8389" s="50"/>
      <c r="BO8389" s="50"/>
      <c r="BP8389" s="50"/>
      <c r="BQ8389" s="50"/>
      <c r="BR8389" s="50"/>
      <c r="BS8389" s="50"/>
      <c r="BT8389" s="50"/>
      <c r="BU8389" s="50"/>
      <c r="BV8389" s="50"/>
      <c r="BW8389" s="50"/>
      <c r="BX8389" s="50"/>
      <c r="BY8389" s="50"/>
      <c r="BZ8389" s="50"/>
      <c r="CA8389" s="50"/>
      <c r="CB8389" s="50"/>
      <c r="CC8389" s="50"/>
      <c r="CD8389" s="50"/>
      <c r="CE8389" s="50"/>
      <c r="CF8389" s="50"/>
      <c r="CG8389" s="50"/>
      <c r="CH8389" s="50"/>
      <c r="CI8389" s="50"/>
      <c r="CJ8389" s="50"/>
      <c r="CK8389" s="50"/>
      <c r="CL8389" s="50"/>
      <c r="CM8389" s="50"/>
      <c r="CN8389" s="50"/>
      <c r="CO8389" s="50"/>
      <c r="CP8389" s="50"/>
      <c r="CQ8389" s="50"/>
      <c r="CR8389" s="50"/>
      <c r="CS8389" s="50"/>
      <c r="CT8389" s="50"/>
      <c r="CU8389" s="50"/>
      <c r="CV8389" s="50"/>
      <c r="CW8389" s="50"/>
      <c r="CX8389" s="50"/>
      <c r="CY8389" s="50"/>
      <c r="CZ8389" s="50"/>
      <c r="DA8389" s="50"/>
      <c r="DB8389" s="50"/>
      <c r="DC8389" s="50"/>
      <c r="DD8389" s="50"/>
      <c r="DE8389" s="50"/>
      <c r="DF8389" s="50"/>
      <c r="DG8389" s="50"/>
    </row>
    <row r="8390" spans="1:111" x14ac:dyDescent="0.2">
      <c r="A8390" s="187"/>
      <c r="B8390" s="187"/>
      <c r="C8390" s="416"/>
      <c r="D8390" s="160"/>
      <c r="E8390" s="310"/>
      <c r="F8390" s="192"/>
      <c r="G8390" s="192"/>
      <c r="H8390" s="50"/>
      <c r="I8390" s="50"/>
      <c r="J8390" s="50"/>
      <c r="K8390" s="50"/>
      <c r="L8390" s="50"/>
      <c r="M8390" s="50"/>
      <c r="N8390" s="50"/>
      <c r="O8390" s="50"/>
      <c r="P8390" s="50"/>
      <c r="Q8390" s="50"/>
      <c r="R8390" s="50"/>
      <c r="S8390" s="50"/>
      <c r="T8390" s="50"/>
      <c r="U8390" s="50"/>
      <c r="V8390" s="50"/>
      <c r="W8390" s="50"/>
      <c r="X8390" s="50"/>
      <c r="Y8390" s="50"/>
      <c r="Z8390" s="50"/>
      <c r="AA8390" s="50"/>
      <c r="AB8390" s="50"/>
      <c r="AC8390" s="50"/>
      <c r="AD8390" s="50"/>
      <c r="AE8390" s="50"/>
      <c r="AF8390" s="50"/>
      <c r="AG8390" s="50"/>
      <c r="AH8390" s="50"/>
      <c r="AI8390" s="50"/>
      <c r="AJ8390" s="50"/>
      <c r="AK8390" s="50"/>
      <c r="AL8390" s="50"/>
      <c r="AM8390" s="50"/>
      <c r="AN8390" s="50"/>
      <c r="AO8390" s="50"/>
      <c r="AP8390" s="50"/>
      <c r="AQ8390" s="50"/>
      <c r="AR8390" s="50"/>
      <c r="AS8390" s="50"/>
      <c r="AT8390" s="50"/>
      <c r="AU8390" s="50"/>
      <c r="AV8390" s="50"/>
      <c r="AW8390" s="50"/>
      <c r="AX8390" s="50"/>
      <c r="AY8390" s="50"/>
      <c r="AZ8390" s="50"/>
      <c r="BA8390" s="50"/>
      <c r="BB8390" s="50"/>
      <c r="BC8390" s="50"/>
      <c r="BD8390" s="50"/>
      <c r="BE8390" s="50"/>
      <c r="BF8390" s="50"/>
      <c r="BG8390" s="50"/>
      <c r="BH8390" s="50"/>
      <c r="BI8390" s="50"/>
      <c r="BJ8390" s="50"/>
      <c r="BK8390" s="50"/>
      <c r="BL8390" s="50"/>
      <c r="BM8390" s="50"/>
      <c r="BN8390" s="50"/>
      <c r="BO8390" s="50"/>
      <c r="BP8390" s="50"/>
      <c r="BQ8390" s="50"/>
      <c r="BR8390" s="50"/>
      <c r="BS8390" s="50"/>
      <c r="BT8390" s="50"/>
      <c r="BU8390" s="50"/>
      <c r="BV8390" s="50"/>
      <c r="BW8390" s="50"/>
      <c r="BX8390" s="50"/>
      <c r="BY8390" s="50"/>
      <c r="BZ8390" s="50"/>
      <c r="CA8390" s="50"/>
      <c r="CB8390" s="50"/>
      <c r="CC8390" s="50"/>
      <c r="CD8390" s="50"/>
      <c r="CE8390" s="50"/>
      <c r="CF8390" s="50"/>
      <c r="CG8390" s="50"/>
      <c r="CH8390" s="50"/>
      <c r="CI8390" s="50"/>
      <c r="CJ8390" s="50"/>
      <c r="CK8390" s="50"/>
      <c r="CL8390" s="50"/>
      <c r="CM8390" s="50"/>
      <c r="CN8390" s="50"/>
      <c r="CO8390" s="50"/>
      <c r="CP8390" s="50"/>
      <c r="CQ8390" s="50"/>
      <c r="CR8390" s="50"/>
      <c r="CS8390" s="50"/>
      <c r="CT8390" s="50"/>
      <c r="CU8390" s="50"/>
      <c r="CV8390" s="50"/>
      <c r="CW8390" s="50"/>
      <c r="CX8390" s="50"/>
      <c r="CY8390" s="50"/>
      <c r="CZ8390" s="50"/>
      <c r="DA8390" s="50"/>
      <c r="DB8390" s="50"/>
      <c r="DC8390" s="50"/>
      <c r="DD8390" s="50"/>
      <c r="DE8390" s="50"/>
      <c r="DF8390" s="50"/>
      <c r="DG8390" s="50"/>
    </row>
    <row r="8391" spans="1:111" x14ac:dyDescent="0.2">
      <c r="A8391" s="187"/>
      <c r="B8391" s="187"/>
      <c r="C8391" s="416"/>
      <c r="D8391" s="160"/>
      <c r="E8391" s="310"/>
      <c r="F8391" s="192"/>
      <c r="G8391" s="192"/>
      <c r="H8391" s="50"/>
      <c r="I8391" s="50"/>
      <c r="J8391" s="50"/>
      <c r="K8391" s="50"/>
      <c r="L8391" s="50"/>
      <c r="M8391" s="50"/>
      <c r="N8391" s="50"/>
      <c r="O8391" s="50"/>
      <c r="P8391" s="50"/>
      <c r="Q8391" s="50"/>
      <c r="R8391" s="50"/>
      <c r="S8391" s="50"/>
      <c r="T8391" s="50"/>
      <c r="U8391" s="50"/>
      <c r="V8391" s="50"/>
      <c r="W8391" s="50"/>
      <c r="X8391" s="50"/>
      <c r="Y8391" s="50"/>
      <c r="Z8391" s="50"/>
      <c r="AA8391" s="50"/>
      <c r="AB8391" s="50"/>
      <c r="AC8391" s="50"/>
      <c r="AD8391" s="50"/>
      <c r="AE8391" s="50"/>
      <c r="AF8391" s="50"/>
      <c r="AG8391" s="50"/>
      <c r="AH8391" s="50"/>
      <c r="AI8391" s="50"/>
      <c r="AJ8391" s="50"/>
      <c r="AK8391" s="50"/>
      <c r="AL8391" s="50"/>
      <c r="AM8391" s="50"/>
      <c r="AN8391" s="50"/>
      <c r="AO8391" s="50"/>
      <c r="AP8391" s="50"/>
      <c r="AQ8391" s="50"/>
      <c r="AR8391" s="50"/>
      <c r="AS8391" s="50"/>
      <c r="AT8391" s="50"/>
      <c r="AU8391" s="50"/>
      <c r="AV8391" s="50"/>
      <c r="AW8391" s="50"/>
      <c r="AX8391" s="50"/>
      <c r="AY8391" s="50"/>
      <c r="AZ8391" s="50"/>
      <c r="BA8391" s="50"/>
      <c r="BB8391" s="50"/>
      <c r="BC8391" s="50"/>
      <c r="BD8391" s="50"/>
      <c r="BE8391" s="50"/>
      <c r="BF8391" s="50"/>
      <c r="BG8391" s="50"/>
      <c r="BH8391" s="50"/>
      <c r="BI8391" s="50"/>
      <c r="BJ8391" s="50"/>
      <c r="BK8391" s="50"/>
      <c r="BL8391" s="50"/>
      <c r="BM8391" s="50"/>
      <c r="BN8391" s="50"/>
      <c r="BO8391" s="50"/>
      <c r="BP8391" s="50"/>
      <c r="BQ8391" s="50"/>
      <c r="BR8391" s="50"/>
      <c r="BS8391" s="50"/>
      <c r="BT8391" s="50"/>
      <c r="BU8391" s="50"/>
      <c r="BV8391" s="50"/>
      <c r="BW8391" s="50"/>
      <c r="BX8391" s="50"/>
      <c r="BY8391" s="50"/>
      <c r="BZ8391" s="50"/>
      <c r="CA8391" s="50"/>
      <c r="CB8391" s="50"/>
      <c r="CC8391" s="50"/>
      <c r="CD8391" s="50"/>
      <c r="CE8391" s="50"/>
      <c r="CF8391" s="50"/>
      <c r="CG8391" s="50"/>
      <c r="CH8391" s="50"/>
      <c r="CI8391" s="50"/>
      <c r="CJ8391" s="50"/>
      <c r="CK8391" s="50"/>
      <c r="CL8391" s="50"/>
      <c r="CM8391" s="50"/>
      <c r="CN8391" s="50"/>
      <c r="CO8391" s="50"/>
      <c r="CP8391" s="50"/>
      <c r="CQ8391" s="50"/>
      <c r="CR8391" s="50"/>
      <c r="CS8391" s="50"/>
      <c r="CT8391" s="50"/>
      <c r="CU8391" s="50"/>
      <c r="CV8391" s="50"/>
      <c r="CW8391" s="50"/>
      <c r="CX8391" s="50"/>
      <c r="CY8391" s="50"/>
      <c r="CZ8391" s="50"/>
      <c r="DA8391" s="50"/>
      <c r="DB8391" s="50"/>
      <c r="DC8391" s="50"/>
      <c r="DD8391" s="50"/>
      <c r="DE8391" s="50"/>
      <c r="DF8391" s="50"/>
      <c r="DG8391" s="50"/>
    </row>
    <row r="8392" spans="1:111" x14ac:dyDescent="0.2">
      <c r="A8392" s="187"/>
      <c r="B8392" s="187"/>
      <c r="C8392" s="416"/>
      <c r="D8392" s="161"/>
      <c r="E8392" s="310"/>
      <c r="F8392" s="192"/>
      <c r="G8392" s="192"/>
      <c r="H8392" s="50"/>
      <c r="I8392" s="50"/>
      <c r="J8392" s="50"/>
      <c r="K8392" s="50"/>
      <c r="L8392" s="50"/>
      <c r="M8392" s="50"/>
      <c r="N8392" s="50"/>
      <c r="O8392" s="50"/>
      <c r="P8392" s="50"/>
      <c r="Q8392" s="50"/>
      <c r="R8392" s="50"/>
      <c r="S8392" s="50"/>
      <c r="T8392" s="50"/>
      <c r="U8392" s="50"/>
      <c r="V8392" s="50"/>
      <c r="W8392" s="50"/>
      <c r="X8392" s="50"/>
      <c r="Y8392" s="50"/>
      <c r="Z8392" s="50"/>
      <c r="AA8392" s="50"/>
      <c r="AB8392" s="50"/>
      <c r="AC8392" s="50"/>
      <c r="AD8392" s="50"/>
      <c r="AE8392" s="50"/>
      <c r="AF8392" s="50"/>
      <c r="AG8392" s="50"/>
      <c r="AH8392" s="50"/>
      <c r="AI8392" s="50"/>
      <c r="AJ8392" s="50"/>
      <c r="AK8392" s="50"/>
      <c r="AL8392" s="50"/>
      <c r="AM8392" s="50"/>
      <c r="AN8392" s="50"/>
      <c r="AO8392" s="50"/>
      <c r="AP8392" s="50"/>
      <c r="AQ8392" s="50"/>
      <c r="AR8392" s="50"/>
      <c r="AS8392" s="50"/>
      <c r="AT8392" s="50"/>
      <c r="AU8392" s="50"/>
      <c r="AV8392" s="50"/>
      <c r="AW8392" s="50"/>
      <c r="AX8392" s="50"/>
      <c r="AY8392" s="50"/>
      <c r="AZ8392" s="50"/>
      <c r="BA8392" s="50"/>
      <c r="BB8392" s="50"/>
      <c r="BC8392" s="50"/>
      <c r="BD8392" s="50"/>
      <c r="BE8392" s="50"/>
      <c r="BF8392" s="50"/>
      <c r="BG8392" s="50"/>
      <c r="BH8392" s="50"/>
      <c r="BI8392" s="50"/>
      <c r="BJ8392" s="50"/>
      <c r="BK8392" s="50"/>
      <c r="BL8392" s="50"/>
      <c r="BM8392" s="50"/>
      <c r="BN8392" s="50"/>
      <c r="BO8392" s="50"/>
      <c r="BP8392" s="50"/>
      <c r="BQ8392" s="50"/>
      <c r="BR8392" s="50"/>
      <c r="BS8392" s="50"/>
      <c r="BT8392" s="50"/>
      <c r="BU8392" s="50"/>
      <c r="BV8392" s="50"/>
      <c r="BW8392" s="50"/>
      <c r="BX8392" s="50"/>
      <c r="BY8392" s="50"/>
      <c r="BZ8392" s="50"/>
      <c r="CA8392" s="50"/>
      <c r="CB8392" s="50"/>
      <c r="CC8392" s="50"/>
      <c r="CD8392" s="50"/>
      <c r="CE8392" s="50"/>
      <c r="CF8392" s="50"/>
      <c r="CG8392" s="50"/>
      <c r="CH8392" s="50"/>
      <c r="CI8392" s="50"/>
      <c r="CJ8392" s="50"/>
      <c r="CK8392" s="50"/>
      <c r="CL8392" s="50"/>
      <c r="CM8392" s="50"/>
      <c r="CN8392" s="50"/>
      <c r="CO8392" s="50"/>
      <c r="CP8392" s="50"/>
      <c r="CQ8392" s="50"/>
      <c r="CR8392" s="50"/>
      <c r="CS8392" s="50"/>
      <c r="CT8392" s="50"/>
      <c r="CU8392" s="50"/>
      <c r="CV8392" s="50"/>
      <c r="CW8392" s="50"/>
      <c r="CX8392" s="50"/>
      <c r="CY8392" s="50"/>
      <c r="CZ8392" s="50"/>
      <c r="DA8392" s="50"/>
      <c r="DB8392" s="50"/>
      <c r="DC8392" s="50"/>
      <c r="DD8392" s="50"/>
      <c r="DE8392" s="50"/>
      <c r="DF8392" s="50"/>
      <c r="DG8392" s="50"/>
    </row>
    <row r="8393" spans="1:111" x14ac:dyDescent="0.2">
      <c r="A8393" s="187"/>
      <c r="B8393" s="187"/>
      <c r="C8393" s="416"/>
      <c r="D8393" s="160"/>
      <c r="E8393" s="310"/>
      <c r="F8393" s="192"/>
      <c r="G8393" s="192"/>
      <c r="H8393" s="50"/>
      <c r="I8393" s="50"/>
      <c r="J8393" s="50"/>
      <c r="K8393" s="50"/>
      <c r="L8393" s="50"/>
      <c r="M8393" s="50"/>
      <c r="N8393" s="50"/>
      <c r="O8393" s="50"/>
      <c r="P8393" s="50"/>
      <c r="Q8393" s="50"/>
      <c r="R8393" s="50"/>
      <c r="S8393" s="50"/>
      <c r="T8393" s="50"/>
      <c r="U8393" s="50"/>
      <c r="V8393" s="50"/>
      <c r="W8393" s="50"/>
      <c r="X8393" s="50"/>
      <c r="Y8393" s="50"/>
      <c r="Z8393" s="50"/>
      <c r="AA8393" s="50"/>
      <c r="AB8393" s="50"/>
      <c r="AC8393" s="50"/>
      <c r="AD8393" s="50"/>
      <c r="AE8393" s="50"/>
      <c r="AF8393" s="50"/>
      <c r="AG8393" s="50"/>
      <c r="AH8393" s="50"/>
      <c r="AI8393" s="50"/>
      <c r="AJ8393" s="50"/>
      <c r="AK8393" s="50"/>
      <c r="AL8393" s="50"/>
      <c r="AM8393" s="50"/>
      <c r="AN8393" s="50"/>
      <c r="AO8393" s="50"/>
      <c r="AP8393" s="50"/>
      <c r="AQ8393" s="50"/>
      <c r="AR8393" s="50"/>
      <c r="AS8393" s="50"/>
      <c r="AT8393" s="50"/>
      <c r="AU8393" s="50"/>
      <c r="AV8393" s="50"/>
      <c r="AW8393" s="50"/>
      <c r="AX8393" s="50"/>
      <c r="AY8393" s="50"/>
      <c r="AZ8393" s="50"/>
      <c r="BA8393" s="50"/>
      <c r="BB8393" s="50"/>
      <c r="BC8393" s="50"/>
      <c r="BD8393" s="50"/>
      <c r="BE8393" s="50"/>
      <c r="BF8393" s="50"/>
      <c r="BG8393" s="50"/>
      <c r="BH8393" s="50"/>
      <c r="BI8393" s="50"/>
      <c r="BJ8393" s="50"/>
      <c r="BK8393" s="50"/>
      <c r="BL8393" s="50"/>
      <c r="BM8393" s="50"/>
      <c r="BN8393" s="50"/>
      <c r="BO8393" s="50"/>
      <c r="BP8393" s="50"/>
      <c r="BQ8393" s="50"/>
      <c r="BR8393" s="50"/>
      <c r="BS8393" s="50"/>
      <c r="BT8393" s="50"/>
      <c r="BU8393" s="50"/>
      <c r="BV8393" s="50"/>
      <c r="BW8393" s="50"/>
      <c r="BX8393" s="50"/>
      <c r="BY8393" s="50"/>
      <c r="BZ8393" s="50"/>
      <c r="CA8393" s="50"/>
      <c r="CB8393" s="50"/>
      <c r="CC8393" s="50"/>
      <c r="CD8393" s="50"/>
      <c r="CE8393" s="50"/>
      <c r="CF8393" s="50"/>
      <c r="CG8393" s="50"/>
      <c r="CH8393" s="50"/>
      <c r="CI8393" s="50"/>
      <c r="CJ8393" s="50"/>
      <c r="CK8393" s="50"/>
      <c r="CL8393" s="50"/>
      <c r="CM8393" s="50"/>
      <c r="CN8393" s="50"/>
      <c r="CO8393" s="50"/>
      <c r="CP8393" s="50"/>
      <c r="CQ8393" s="50"/>
      <c r="CR8393" s="50"/>
      <c r="CS8393" s="50"/>
      <c r="CT8393" s="50"/>
      <c r="CU8393" s="50"/>
      <c r="CV8393" s="50"/>
      <c r="CW8393" s="50"/>
      <c r="CX8393" s="50"/>
      <c r="CY8393" s="50"/>
      <c r="CZ8393" s="50"/>
      <c r="DA8393" s="50"/>
      <c r="DB8393" s="50"/>
      <c r="DC8393" s="50"/>
      <c r="DD8393" s="50"/>
      <c r="DE8393" s="50"/>
      <c r="DF8393" s="50"/>
      <c r="DG8393" s="50"/>
    </row>
    <row r="8394" spans="1:111" x14ac:dyDescent="0.2">
      <c r="A8394" s="187"/>
      <c r="B8394" s="187"/>
      <c r="C8394" s="416"/>
      <c r="D8394" s="161"/>
      <c r="E8394" s="310"/>
      <c r="F8394" s="192"/>
      <c r="G8394" s="192"/>
      <c r="H8394" s="50"/>
      <c r="I8394" s="50"/>
      <c r="J8394" s="50"/>
      <c r="K8394" s="50"/>
      <c r="L8394" s="50"/>
      <c r="M8394" s="50"/>
      <c r="N8394" s="50"/>
      <c r="O8394" s="50"/>
      <c r="P8394" s="50"/>
      <c r="Q8394" s="50"/>
      <c r="R8394" s="50"/>
      <c r="S8394" s="50"/>
      <c r="T8394" s="50"/>
      <c r="U8394" s="50"/>
      <c r="V8394" s="50"/>
      <c r="W8394" s="50"/>
      <c r="X8394" s="50"/>
      <c r="Y8394" s="50"/>
      <c r="Z8394" s="50"/>
      <c r="AA8394" s="50"/>
      <c r="AB8394" s="50"/>
      <c r="AC8394" s="50"/>
      <c r="AD8394" s="50"/>
      <c r="AE8394" s="50"/>
      <c r="AF8394" s="50"/>
      <c r="AG8394" s="50"/>
      <c r="AH8394" s="50"/>
      <c r="AI8394" s="50"/>
      <c r="AJ8394" s="50"/>
      <c r="AK8394" s="50"/>
      <c r="AL8394" s="50"/>
      <c r="AM8394" s="50"/>
      <c r="AN8394" s="50"/>
      <c r="AO8394" s="50"/>
      <c r="AP8394" s="50"/>
      <c r="AQ8394" s="50"/>
      <c r="AR8394" s="50"/>
      <c r="AS8394" s="50"/>
      <c r="AT8394" s="50"/>
      <c r="AU8394" s="50"/>
      <c r="AV8394" s="50"/>
      <c r="AW8394" s="50"/>
      <c r="AX8394" s="50"/>
      <c r="AY8394" s="50"/>
      <c r="AZ8394" s="50"/>
      <c r="BA8394" s="50"/>
      <c r="BB8394" s="50"/>
      <c r="BC8394" s="50"/>
      <c r="BD8394" s="50"/>
      <c r="BE8394" s="50"/>
      <c r="BF8394" s="50"/>
      <c r="BG8394" s="50"/>
      <c r="BH8394" s="50"/>
      <c r="BI8394" s="50"/>
      <c r="BJ8394" s="50"/>
      <c r="BK8394" s="50"/>
      <c r="BL8394" s="50"/>
      <c r="BM8394" s="50"/>
      <c r="BN8394" s="50"/>
      <c r="BO8394" s="50"/>
      <c r="BP8394" s="50"/>
      <c r="BQ8394" s="50"/>
      <c r="BR8394" s="50"/>
      <c r="BS8394" s="50"/>
      <c r="BT8394" s="50"/>
      <c r="BU8394" s="50"/>
      <c r="BV8394" s="50"/>
      <c r="BW8394" s="50"/>
      <c r="BX8394" s="50"/>
      <c r="BY8394" s="50"/>
      <c r="BZ8394" s="50"/>
      <c r="CA8394" s="50"/>
      <c r="CB8394" s="50"/>
      <c r="CC8394" s="50"/>
      <c r="CD8394" s="50"/>
      <c r="CE8394" s="50"/>
      <c r="CF8394" s="50"/>
      <c r="CG8394" s="50"/>
      <c r="CH8394" s="50"/>
      <c r="CI8394" s="50"/>
      <c r="CJ8394" s="50"/>
      <c r="CK8394" s="50"/>
      <c r="CL8394" s="50"/>
      <c r="CM8394" s="50"/>
      <c r="CN8394" s="50"/>
      <c r="CO8394" s="50"/>
      <c r="CP8394" s="50"/>
      <c r="CQ8394" s="50"/>
      <c r="CR8394" s="50"/>
      <c r="CS8394" s="50"/>
      <c r="CT8394" s="50"/>
      <c r="CU8394" s="50"/>
      <c r="CV8394" s="50"/>
      <c r="CW8394" s="50"/>
      <c r="CX8394" s="50"/>
      <c r="CY8394" s="50"/>
      <c r="CZ8394" s="50"/>
      <c r="DA8394" s="50"/>
      <c r="DB8394" s="50"/>
      <c r="DC8394" s="50"/>
      <c r="DD8394" s="50"/>
      <c r="DE8394" s="50"/>
      <c r="DF8394" s="50"/>
      <c r="DG8394" s="50"/>
    </row>
    <row r="8395" spans="1:111" x14ac:dyDescent="0.2">
      <c r="A8395" s="187"/>
      <c r="B8395" s="187"/>
      <c r="C8395" s="416"/>
      <c r="D8395" s="161"/>
      <c r="E8395" s="310"/>
      <c r="F8395" s="192"/>
      <c r="G8395" s="192"/>
      <c r="H8395" s="50"/>
      <c r="I8395" s="50"/>
      <c r="J8395" s="50"/>
      <c r="K8395" s="50"/>
      <c r="L8395" s="50"/>
      <c r="M8395" s="50"/>
      <c r="N8395" s="50"/>
      <c r="O8395" s="50"/>
      <c r="P8395" s="50"/>
      <c r="Q8395" s="50"/>
      <c r="R8395" s="50"/>
      <c r="S8395" s="50"/>
      <c r="T8395" s="50"/>
      <c r="U8395" s="50"/>
      <c r="V8395" s="50"/>
      <c r="W8395" s="50"/>
      <c r="X8395" s="50"/>
      <c r="Y8395" s="50"/>
      <c r="Z8395" s="50"/>
      <c r="AA8395" s="50"/>
      <c r="AB8395" s="50"/>
      <c r="AC8395" s="50"/>
      <c r="AD8395" s="50"/>
      <c r="AE8395" s="50"/>
      <c r="AF8395" s="50"/>
      <c r="AG8395" s="50"/>
      <c r="AH8395" s="50"/>
      <c r="AI8395" s="50"/>
      <c r="AJ8395" s="50"/>
      <c r="AK8395" s="50"/>
      <c r="AL8395" s="50"/>
      <c r="AM8395" s="50"/>
      <c r="AN8395" s="50"/>
      <c r="AO8395" s="50"/>
      <c r="AP8395" s="50"/>
      <c r="AQ8395" s="50"/>
      <c r="AR8395" s="50"/>
      <c r="AS8395" s="50"/>
      <c r="AT8395" s="50"/>
      <c r="AU8395" s="50"/>
      <c r="AV8395" s="50"/>
      <c r="AW8395" s="50"/>
      <c r="AX8395" s="50"/>
      <c r="AY8395" s="50"/>
      <c r="AZ8395" s="50"/>
      <c r="BA8395" s="50"/>
      <c r="BB8395" s="50"/>
      <c r="BC8395" s="50"/>
      <c r="BD8395" s="50"/>
      <c r="BE8395" s="50"/>
      <c r="BF8395" s="50"/>
      <c r="BG8395" s="50"/>
      <c r="BH8395" s="50"/>
      <c r="BI8395" s="50"/>
      <c r="BJ8395" s="50"/>
      <c r="BK8395" s="50"/>
      <c r="BL8395" s="50"/>
      <c r="BM8395" s="50"/>
      <c r="BN8395" s="50"/>
      <c r="BO8395" s="50"/>
      <c r="BP8395" s="50"/>
      <c r="BQ8395" s="50"/>
      <c r="BR8395" s="50"/>
      <c r="BS8395" s="50"/>
      <c r="BT8395" s="50"/>
      <c r="BU8395" s="50"/>
      <c r="BV8395" s="50"/>
      <c r="BW8395" s="50"/>
      <c r="BX8395" s="50"/>
      <c r="BY8395" s="50"/>
      <c r="BZ8395" s="50"/>
      <c r="CA8395" s="50"/>
      <c r="CB8395" s="50"/>
      <c r="CC8395" s="50"/>
      <c r="CD8395" s="50"/>
      <c r="CE8395" s="50"/>
      <c r="CF8395" s="50"/>
      <c r="CG8395" s="50"/>
      <c r="CH8395" s="50"/>
      <c r="CI8395" s="50"/>
      <c r="CJ8395" s="50"/>
      <c r="CK8395" s="50"/>
      <c r="CL8395" s="50"/>
      <c r="CM8395" s="50"/>
      <c r="CN8395" s="50"/>
      <c r="CO8395" s="50"/>
      <c r="CP8395" s="50"/>
      <c r="CQ8395" s="50"/>
      <c r="CR8395" s="50"/>
      <c r="CS8395" s="50"/>
      <c r="CT8395" s="50"/>
      <c r="CU8395" s="50"/>
      <c r="CV8395" s="50"/>
      <c r="CW8395" s="50"/>
      <c r="CX8395" s="50"/>
      <c r="CY8395" s="50"/>
      <c r="CZ8395" s="50"/>
      <c r="DA8395" s="50"/>
      <c r="DB8395" s="50"/>
      <c r="DC8395" s="50"/>
      <c r="DD8395" s="50"/>
      <c r="DE8395" s="50"/>
      <c r="DF8395" s="50"/>
      <c r="DG8395" s="50"/>
    </row>
    <row r="8396" spans="1:111" x14ac:dyDescent="0.2">
      <c r="A8396" s="187"/>
      <c r="B8396" s="187"/>
      <c r="C8396" s="416"/>
      <c r="D8396" s="161"/>
      <c r="E8396" s="310"/>
      <c r="F8396" s="192"/>
      <c r="G8396" s="192"/>
      <c r="H8396" s="50"/>
      <c r="I8396" s="50"/>
      <c r="J8396" s="50"/>
      <c r="K8396" s="50"/>
      <c r="L8396" s="50"/>
      <c r="M8396" s="50"/>
      <c r="N8396" s="50"/>
      <c r="O8396" s="50"/>
      <c r="P8396" s="50"/>
      <c r="Q8396" s="50"/>
      <c r="R8396" s="50"/>
      <c r="S8396" s="50"/>
      <c r="T8396" s="50"/>
      <c r="U8396" s="50"/>
      <c r="V8396" s="50"/>
      <c r="W8396" s="50"/>
      <c r="X8396" s="50"/>
      <c r="Y8396" s="50"/>
      <c r="Z8396" s="50"/>
      <c r="AA8396" s="50"/>
      <c r="AB8396" s="50"/>
      <c r="AC8396" s="50"/>
      <c r="AD8396" s="50"/>
      <c r="AE8396" s="50"/>
      <c r="AF8396" s="50"/>
      <c r="AG8396" s="50"/>
      <c r="AH8396" s="50"/>
      <c r="AI8396" s="50"/>
      <c r="AJ8396" s="50"/>
      <c r="AK8396" s="50"/>
      <c r="AL8396" s="50"/>
      <c r="AM8396" s="50"/>
      <c r="AN8396" s="50"/>
      <c r="AO8396" s="50"/>
      <c r="AP8396" s="50"/>
      <c r="AQ8396" s="50"/>
      <c r="AR8396" s="50"/>
      <c r="AS8396" s="50"/>
      <c r="AT8396" s="50"/>
      <c r="AU8396" s="50"/>
      <c r="AV8396" s="50"/>
      <c r="AW8396" s="50"/>
      <c r="AX8396" s="50"/>
      <c r="AY8396" s="50"/>
      <c r="AZ8396" s="50"/>
      <c r="BA8396" s="50"/>
      <c r="BB8396" s="50"/>
      <c r="BC8396" s="50"/>
      <c r="BD8396" s="50"/>
      <c r="BE8396" s="50"/>
      <c r="BF8396" s="50"/>
      <c r="BG8396" s="50"/>
      <c r="BH8396" s="50"/>
      <c r="BI8396" s="50"/>
      <c r="BJ8396" s="50"/>
      <c r="BK8396" s="50"/>
      <c r="BL8396" s="50"/>
      <c r="BM8396" s="50"/>
      <c r="BN8396" s="50"/>
      <c r="BO8396" s="50"/>
      <c r="BP8396" s="50"/>
      <c r="BQ8396" s="50"/>
      <c r="BR8396" s="50"/>
      <c r="BS8396" s="50"/>
      <c r="BT8396" s="50"/>
      <c r="BU8396" s="50"/>
      <c r="BV8396" s="50"/>
      <c r="BW8396" s="50"/>
      <c r="BX8396" s="50"/>
      <c r="BY8396" s="50"/>
      <c r="BZ8396" s="50"/>
      <c r="CA8396" s="50"/>
      <c r="CB8396" s="50"/>
      <c r="CC8396" s="50"/>
      <c r="CD8396" s="50"/>
      <c r="CE8396" s="50"/>
      <c r="CF8396" s="50"/>
      <c r="CG8396" s="50"/>
      <c r="CH8396" s="50"/>
      <c r="CI8396" s="50"/>
      <c r="CJ8396" s="50"/>
      <c r="CK8396" s="50"/>
      <c r="CL8396" s="50"/>
      <c r="CM8396" s="50"/>
      <c r="CN8396" s="50"/>
      <c r="CO8396" s="50"/>
      <c r="CP8396" s="50"/>
      <c r="CQ8396" s="50"/>
      <c r="CR8396" s="50"/>
      <c r="CS8396" s="50"/>
      <c r="CT8396" s="50"/>
      <c r="CU8396" s="50"/>
      <c r="CV8396" s="50"/>
      <c r="CW8396" s="50"/>
      <c r="CX8396" s="50"/>
      <c r="CY8396" s="50"/>
      <c r="CZ8396" s="50"/>
      <c r="DA8396" s="50"/>
      <c r="DB8396" s="50"/>
      <c r="DC8396" s="50"/>
      <c r="DD8396" s="50"/>
      <c r="DE8396" s="50"/>
      <c r="DF8396" s="50"/>
      <c r="DG8396" s="50"/>
    </row>
    <row r="8397" spans="1:111" x14ac:dyDescent="0.2">
      <c r="A8397" s="187"/>
      <c r="B8397" s="187"/>
      <c r="C8397" s="416"/>
      <c r="D8397" s="161"/>
      <c r="E8397" s="310"/>
      <c r="F8397" s="192"/>
      <c r="G8397" s="192"/>
      <c r="H8397" s="50"/>
      <c r="I8397" s="50"/>
      <c r="J8397" s="50"/>
      <c r="K8397" s="50"/>
      <c r="L8397" s="50"/>
      <c r="M8397" s="50"/>
      <c r="N8397" s="50"/>
      <c r="O8397" s="50"/>
      <c r="P8397" s="50"/>
      <c r="Q8397" s="50"/>
      <c r="R8397" s="50"/>
      <c r="S8397" s="50"/>
      <c r="T8397" s="50"/>
      <c r="U8397" s="50"/>
      <c r="V8397" s="50"/>
      <c r="W8397" s="50"/>
      <c r="X8397" s="50"/>
      <c r="Y8397" s="50"/>
      <c r="Z8397" s="50"/>
      <c r="AA8397" s="50"/>
      <c r="AB8397" s="50"/>
      <c r="AC8397" s="50"/>
      <c r="AD8397" s="50"/>
      <c r="AE8397" s="50"/>
      <c r="AF8397" s="50"/>
      <c r="AG8397" s="50"/>
      <c r="AH8397" s="50"/>
      <c r="AI8397" s="50"/>
      <c r="AJ8397" s="50"/>
      <c r="AK8397" s="50"/>
      <c r="AL8397" s="50"/>
      <c r="AM8397" s="50"/>
      <c r="AN8397" s="50"/>
      <c r="AO8397" s="50"/>
      <c r="AP8397" s="50"/>
      <c r="AQ8397" s="50"/>
      <c r="AR8397" s="50"/>
      <c r="AS8397" s="50"/>
      <c r="AT8397" s="50"/>
      <c r="AU8397" s="50"/>
      <c r="AV8397" s="50"/>
      <c r="AW8397" s="50"/>
      <c r="AX8397" s="50"/>
      <c r="AY8397" s="50"/>
      <c r="AZ8397" s="50"/>
      <c r="BA8397" s="50"/>
      <c r="BB8397" s="50"/>
      <c r="BC8397" s="50"/>
      <c r="BD8397" s="50"/>
      <c r="BE8397" s="50"/>
      <c r="BF8397" s="50"/>
      <c r="BG8397" s="50"/>
      <c r="BH8397" s="50"/>
      <c r="BI8397" s="50"/>
      <c r="BJ8397" s="50"/>
      <c r="BK8397" s="50"/>
      <c r="BL8397" s="50"/>
      <c r="BM8397" s="50"/>
      <c r="BN8397" s="50"/>
      <c r="BO8397" s="50"/>
      <c r="BP8397" s="50"/>
      <c r="BQ8397" s="50"/>
      <c r="BR8397" s="50"/>
      <c r="BS8397" s="50"/>
      <c r="BT8397" s="50"/>
      <c r="BU8397" s="50"/>
      <c r="BV8397" s="50"/>
      <c r="BW8397" s="50"/>
      <c r="BX8397" s="50"/>
      <c r="BY8397" s="50"/>
      <c r="BZ8397" s="50"/>
      <c r="CA8397" s="50"/>
      <c r="CB8397" s="50"/>
      <c r="CC8397" s="50"/>
      <c r="CD8397" s="50"/>
      <c r="CE8397" s="50"/>
      <c r="CF8397" s="50"/>
      <c r="CG8397" s="50"/>
      <c r="CH8397" s="50"/>
      <c r="CI8397" s="50"/>
      <c r="CJ8397" s="50"/>
      <c r="CK8397" s="50"/>
      <c r="CL8397" s="50"/>
      <c r="CM8397" s="50"/>
      <c r="CN8397" s="50"/>
      <c r="CO8397" s="50"/>
      <c r="CP8397" s="50"/>
      <c r="CQ8397" s="50"/>
      <c r="CR8397" s="50"/>
      <c r="CS8397" s="50"/>
      <c r="CT8397" s="50"/>
      <c r="CU8397" s="50"/>
      <c r="CV8397" s="50"/>
      <c r="CW8397" s="50"/>
      <c r="CX8397" s="50"/>
      <c r="CY8397" s="50"/>
      <c r="CZ8397" s="50"/>
      <c r="DA8397" s="50"/>
      <c r="DB8397" s="50"/>
      <c r="DC8397" s="50"/>
      <c r="DD8397" s="50"/>
      <c r="DE8397" s="50"/>
      <c r="DF8397" s="50"/>
      <c r="DG8397" s="50"/>
    </row>
    <row r="8398" spans="1:111" x14ac:dyDescent="0.2">
      <c r="A8398" s="187"/>
      <c r="B8398" s="187"/>
      <c r="C8398" s="416"/>
      <c r="D8398" s="161"/>
      <c r="E8398" s="310"/>
      <c r="F8398" s="192"/>
      <c r="G8398" s="192"/>
      <c r="H8398" s="50"/>
      <c r="I8398" s="50"/>
      <c r="J8398" s="50"/>
      <c r="K8398" s="50"/>
      <c r="L8398" s="50"/>
      <c r="M8398" s="50"/>
      <c r="N8398" s="50"/>
      <c r="O8398" s="50"/>
      <c r="P8398" s="50"/>
      <c r="Q8398" s="50"/>
      <c r="R8398" s="50"/>
      <c r="S8398" s="50"/>
      <c r="T8398" s="50"/>
      <c r="U8398" s="50"/>
      <c r="V8398" s="50"/>
      <c r="W8398" s="50"/>
      <c r="X8398" s="50"/>
      <c r="Y8398" s="50"/>
      <c r="Z8398" s="50"/>
      <c r="AA8398" s="50"/>
      <c r="AB8398" s="50"/>
      <c r="AC8398" s="50"/>
      <c r="AD8398" s="50"/>
      <c r="AE8398" s="50"/>
      <c r="AF8398" s="50"/>
      <c r="AG8398" s="50"/>
      <c r="AH8398" s="50"/>
      <c r="AI8398" s="50"/>
      <c r="AJ8398" s="50"/>
      <c r="AK8398" s="50"/>
      <c r="AL8398" s="50"/>
      <c r="AM8398" s="50"/>
      <c r="AN8398" s="50"/>
      <c r="AO8398" s="50"/>
      <c r="AP8398" s="50"/>
      <c r="AQ8398" s="50"/>
      <c r="AR8398" s="50"/>
      <c r="AS8398" s="50"/>
      <c r="AT8398" s="50"/>
      <c r="AU8398" s="50"/>
      <c r="AV8398" s="50"/>
      <c r="AW8398" s="50"/>
      <c r="AX8398" s="50"/>
      <c r="AY8398" s="50"/>
      <c r="AZ8398" s="50"/>
      <c r="BA8398" s="50"/>
      <c r="BB8398" s="50"/>
      <c r="BC8398" s="50"/>
      <c r="BD8398" s="50"/>
      <c r="BE8398" s="50"/>
      <c r="BF8398" s="50"/>
      <c r="BG8398" s="50"/>
      <c r="BH8398" s="50"/>
      <c r="BI8398" s="50"/>
      <c r="BJ8398" s="50"/>
      <c r="BK8398" s="50"/>
      <c r="BL8398" s="50"/>
      <c r="BM8398" s="50"/>
      <c r="BN8398" s="50"/>
      <c r="BO8398" s="50"/>
      <c r="BP8398" s="50"/>
      <c r="BQ8398" s="50"/>
      <c r="BR8398" s="50"/>
      <c r="BS8398" s="50"/>
      <c r="BT8398" s="50"/>
      <c r="BU8398" s="50"/>
      <c r="BV8398" s="50"/>
      <c r="BW8398" s="50"/>
      <c r="BX8398" s="50"/>
      <c r="BY8398" s="50"/>
      <c r="BZ8398" s="50"/>
      <c r="CA8398" s="50"/>
      <c r="CB8398" s="50"/>
      <c r="CC8398" s="50"/>
      <c r="CD8398" s="50"/>
      <c r="CE8398" s="50"/>
      <c r="CF8398" s="50"/>
      <c r="CG8398" s="50"/>
      <c r="CH8398" s="50"/>
      <c r="CI8398" s="50"/>
      <c r="CJ8398" s="50"/>
      <c r="CK8398" s="50"/>
      <c r="CL8398" s="50"/>
      <c r="CM8398" s="50"/>
      <c r="CN8398" s="50"/>
      <c r="CO8398" s="50"/>
      <c r="CP8398" s="50"/>
      <c r="CQ8398" s="50"/>
      <c r="CR8398" s="50"/>
      <c r="CS8398" s="50"/>
      <c r="CT8398" s="50"/>
      <c r="CU8398" s="50"/>
      <c r="CV8398" s="50"/>
      <c r="CW8398" s="50"/>
      <c r="CX8398" s="50"/>
      <c r="CY8398" s="50"/>
      <c r="CZ8398" s="50"/>
      <c r="DA8398" s="50"/>
      <c r="DB8398" s="50"/>
      <c r="DC8398" s="50"/>
      <c r="DD8398" s="50"/>
      <c r="DE8398" s="50"/>
      <c r="DF8398" s="50"/>
      <c r="DG8398" s="50"/>
    </row>
    <row r="8399" spans="1:111" x14ac:dyDescent="0.2">
      <c r="A8399" s="187"/>
      <c r="B8399" s="187"/>
      <c r="C8399" s="416"/>
      <c r="D8399" s="262"/>
      <c r="E8399" s="310"/>
      <c r="F8399" s="192"/>
      <c r="G8399" s="192"/>
      <c r="H8399" s="50"/>
      <c r="I8399" s="50"/>
      <c r="J8399" s="50"/>
      <c r="K8399" s="50"/>
      <c r="L8399" s="50"/>
      <c r="M8399" s="50"/>
      <c r="N8399" s="50"/>
      <c r="O8399" s="50"/>
      <c r="P8399" s="50"/>
      <c r="Q8399" s="50"/>
      <c r="R8399" s="50"/>
      <c r="S8399" s="50"/>
      <c r="T8399" s="50"/>
      <c r="U8399" s="50"/>
      <c r="V8399" s="50"/>
      <c r="W8399" s="50"/>
      <c r="X8399" s="50"/>
      <c r="Y8399" s="50"/>
      <c r="Z8399" s="50"/>
      <c r="AA8399" s="50"/>
      <c r="AB8399" s="50"/>
      <c r="AC8399" s="50"/>
      <c r="AD8399" s="50"/>
      <c r="AE8399" s="50"/>
      <c r="AF8399" s="50"/>
      <c r="AG8399" s="50"/>
      <c r="AH8399" s="50"/>
      <c r="AI8399" s="50"/>
      <c r="AJ8399" s="50"/>
      <c r="AK8399" s="50"/>
      <c r="AL8399" s="50"/>
      <c r="AM8399" s="50"/>
      <c r="AN8399" s="50"/>
      <c r="AO8399" s="50"/>
      <c r="AP8399" s="50"/>
      <c r="AQ8399" s="50"/>
      <c r="AR8399" s="50"/>
      <c r="AS8399" s="50"/>
      <c r="AT8399" s="50"/>
      <c r="AU8399" s="50"/>
      <c r="AV8399" s="50"/>
      <c r="AW8399" s="50"/>
      <c r="AX8399" s="50"/>
      <c r="AY8399" s="50"/>
      <c r="AZ8399" s="50"/>
      <c r="BA8399" s="50"/>
      <c r="BB8399" s="50"/>
      <c r="BC8399" s="50"/>
      <c r="BD8399" s="50"/>
      <c r="BE8399" s="50"/>
      <c r="BF8399" s="50"/>
      <c r="BG8399" s="50"/>
      <c r="BH8399" s="50"/>
      <c r="BI8399" s="50"/>
      <c r="BJ8399" s="50"/>
      <c r="BK8399" s="50"/>
      <c r="BL8399" s="50"/>
      <c r="BM8399" s="50"/>
      <c r="BN8399" s="50"/>
      <c r="BO8399" s="50"/>
      <c r="BP8399" s="50"/>
      <c r="BQ8399" s="50"/>
      <c r="BR8399" s="50"/>
      <c r="BS8399" s="50"/>
      <c r="BT8399" s="50"/>
      <c r="BU8399" s="50"/>
      <c r="BV8399" s="50"/>
      <c r="BW8399" s="50"/>
      <c r="BX8399" s="50"/>
      <c r="BY8399" s="50"/>
      <c r="BZ8399" s="50"/>
      <c r="CA8399" s="50"/>
      <c r="CB8399" s="50"/>
      <c r="CC8399" s="50"/>
      <c r="CD8399" s="50"/>
      <c r="CE8399" s="50"/>
      <c r="CF8399" s="50"/>
      <c r="CG8399" s="50"/>
      <c r="CH8399" s="50"/>
      <c r="CI8399" s="50"/>
      <c r="CJ8399" s="50"/>
      <c r="CK8399" s="50"/>
      <c r="CL8399" s="50"/>
      <c r="CM8399" s="50"/>
      <c r="CN8399" s="50"/>
      <c r="CO8399" s="50"/>
      <c r="CP8399" s="50"/>
      <c r="CQ8399" s="50"/>
      <c r="CR8399" s="50"/>
      <c r="CS8399" s="50"/>
      <c r="CT8399" s="50"/>
      <c r="CU8399" s="50"/>
      <c r="CV8399" s="50"/>
      <c r="CW8399" s="50"/>
      <c r="CX8399" s="50"/>
      <c r="CY8399" s="50"/>
      <c r="CZ8399" s="50"/>
      <c r="DA8399" s="50"/>
      <c r="DB8399" s="50"/>
      <c r="DC8399" s="50"/>
      <c r="DD8399" s="50"/>
      <c r="DE8399" s="50"/>
      <c r="DF8399" s="50"/>
      <c r="DG8399" s="50"/>
    </row>
    <row r="8400" spans="1:111" x14ac:dyDescent="0.2">
      <c r="A8400" s="187"/>
      <c r="B8400" s="187"/>
      <c r="C8400" s="416"/>
      <c r="D8400" s="263"/>
      <c r="E8400" s="310"/>
      <c r="F8400" s="192"/>
      <c r="G8400" s="192"/>
      <c r="H8400" s="50"/>
      <c r="I8400" s="50"/>
      <c r="J8400" s="50"/>
      <c r="K8400" s="50"/>
      <c r="L8400" s="50"/>
      <c r="M8400" s="50"/>
      <c r="N8400" s="50"/>
      <c r="O8400" s="50"/>
      <c r="P8400" s="50"/>
      <c r="Q8400" s="50"/>
      <c r="R8400" s="50"/>
      <c r="S8400" s="50"/>
      <c r="T8400" s="50"/>
      <c r="U8400" s="50"/>
      <c r="V8400" s="50"/>
      <c r="W8400" s="50"/>
      <c r="X8400" s="50"/>
      <c r="Y8400" s="50"/>
      <c r="Z8400" s="50"/>
      <c r="AA8400" s="50"/>
      <c r="AB8400" s="50"/>
      <c r="AC8400" s="50"/>
      <c r="AD8400" s="50"/>
      <c r="AE8400" s="50"/>
      <c r="AF8400" s="50"/>
      <c r="AG8400" s="50"/>
      <c r="AH8400" s="50"/>
      <c r="AI8400" s="50"/>
      <c r="AJ8400" s="50"/>
      <c r="AK8400" s="50"/>
      <c r="AL8400" s="50"/>
      <c r="AM8400" s="50"/>
      <c r="AN8400" s="50"/>
      <c r="AO8400" s="50"/>
      <c r="AP8400" s="50"/>
      <c r="AQ8400" s="50"/>
      <c r="AR8400" s="50"/>
      <c r="AS8400" s="50"/>
      <c r="AT8400" s="50"/>
      <c r="AU8400" s="50"/>
      <c r="AV8400" s="50"/>
      <c r="AW8400" s="50"/>
      <c r="AX8400" s="50"/>
      <c r="AY8400" s="50"/>
      <c r="AZ8400" s="50"/>
      <c r="BA8400" s="50"/>
      <c r="BB8400" s="50"/>
      <c r="BC8400" s="50"/>
      <c r="BD8400" s="50"/>
      <c r="BE8400" s="50"/>
      <c r="BF8400" s="50"/>
      <c r="BG8400" s="50"/>
      <c r="BH8400" s="50"/>
      <c r="BI8400" s="50"/>
      <c r="BJ8400" s="50"/>
      <c r="BK8400" s="50"/>
      <c r="BL8400" s="50"/>
      <c r="BM8400" s="50"/>
      <c r="BN8400" s="50"/>
      <c r="BO8400" s="50"/>
      <c r="BP8400" s="50"/>
      <c r="BQ8400" s="50"/>
      <c r="BR8400" s="50"/>
      <c r="BS8400" s="50"/>
      <c r="BT8400" s="50"/>
      <c r="BU8400" s="50"/>
      <c r="BV8400" s="50"/>
      <c r="BW8400" s="50"/>
      <c r="BX8400" s="50"/>
      <c r="BY8400" s="50"/>
      <c r="BZ8400" s="50"/>
      <c r="CA8400" s="50"/>
      <c r="CB8400" s="50"/>
      <c r="CC8400" s="50"/>
      <c r="CD8400" s="50"/>
      <c r="CE8400" s="50"/>
      <c r="CF8400" s="50"/>
      <c r="CG8400" s="50"/>
      <c r="CH8400" s="50"/>
      <c r="CI8400" s="50"/>
      <c r="CJ8400" s="50"/>
      <c r="CK8400" s="50"/>
      <c r="CL8400" s="50"/>
      <c r="CM8400" s="50"/>
      <c r="CN8400" s="50"/>
      <c r="CO8400" s="50"/>
      <c r="CP8400" s="50"/>
      <c r="CQ8400" s="50"/>
      <c r="CR8400" s="50"/>
      <c r="CS8400" s="50"/>
      <c r="CT8400" s="50"/>
      <c r="CU8400" s="50"/>
      <c r="CV8400" s="50"/>
      <c r="CW8400" s="50"/>
      <c r="CX8400" s="50"/>
      <c r="CY8400" s="50"/>
      <c r="CZ8400" s="50"/>
      <c r="DA8400" s="50"/>
      <c r="DB8400" s="50"/>
      <c r="DC8400" s="50"/>
      <c r="DD8400" s="50"/>
      <c r="DE8400" s="50"/>
      <c r="DF8400" s="50"/>
      <c r="DG8400" s="50"/>
    </row>
    <row r="8401" spans="1:111" x14ac:dyDescent="0.2">
      <c r="A8401" s="187"/>
      <c r="B8401" s="187"/>
      <c r="C8401" s="416"/>
      <c r="D8401" s="263"/>
      <c r="E8401" s="310"/>
      <c r="F8401" s="192"/>
      <c r="G8401" s="192"/>
      <c r="H8401" s="50"/>
      <c r="I8401" s="50"/>
      <c r="J8401" s="50"/>
      <c r="K8401" s="50"/>
      <c r="L8401" s="50"/>
      <c r="M8401" s="50"/>
      <c r="N8401" s="50"/>
      <c r="O8401" s="50"/>
      <c r="P8401" s="50"/>
      <c r="Q8401" s="50"/>
      <c r="R8401" s="50"/>
      <c r="S8401" s="50"/>
      <c r="T8401" s="50"/>
      <c r="U8401" s="50"/>
      <c r="V8401" s="50"/>
      <c r="W8401" s="50"/>
      <c r="X8401" s="50"/>
      <c r="Y8401" s="50"/>
      <c r="Z8401" s="50"/>
      <c r="AA8401" s="50"/>
      <c r="AB8401" s="50"/>
      <c r="AC8401" s="50"/>
      <c r="AD8401" s="50"/>
      <c r="AE8401" s="50"/>
      <c r="AF8401" s="50"/>
      <c r="AG8401" s="50"/>
      <c r="AH8401" s="50"/>
      <c r="AI8401" s="50"/>
      <c r="AJ8401" s="50"/>
      <c r="AK8401" s="50"/>
      <c r="AL8401" s="50"/>
      <c r="AM8401" s="50"/>
      <c r="AN8401" s="50"/>
      <c r="AO8401" s="50"/>
      <c r="AP8401" s="50"/>
      <c r="AQ8401" s="50"/>
      <c r="AR8401" s="50"/>
      <c r="AS8401" s="50"/>
      <c r="AT8401" s="50"/>
      <c r="AU8401" s="50"/>
      <c r="AV8401" s="50"/>
      <c r="AW8401" s="50"/>
      <c r="AX8401" s="50"/>
      <c r="AY8401" s="50"/>
      <c r="AZ8401" s="50"/>
      <c r="BA8401" s="50"/>
      <c r="BB8401" s="50"/>
      <c r="BC8401" s="50"/>
      <c r="BD8401" s="50"/>
      <c r="BE8401" s="50"/>
      <c r="BF8401" s="50"/>
      <c r="BG8401" s="50"/>
      <c r="BH8401" s="50"/>
      <c r="BI8401" s="50"/>
      <c r="BJ8401" s="50"/>
      <c r="BK8401" s="50"/>
      <c r="BL8401" s="50"/>
      <c r="BM8401" s="50"/>
      <c r="BN8401" s="50"/>
      <c r="BO8401" s="50"/>
      <c r="BP8401" s="50"/>
      <c r="BQ8401" s="50"/>
      <c r="BR8401" s="50"/>
      <c r="BS8401" s="50"/>
      <c r="BT8401" s="50"/>
      <c r="BU8401" s="50"/>
      <c r="BV8401" s="50"/>
      <c r="BW8401" s="50"/>
      <c r="BX8401" s="50"/>
      <c r="BY8401" s="50"/>
      <c r="BZ8401" s="50"/>
      <c r="CA8401" s="50"/>
      <c r="CB8401" s="50"/>
      <c r="CC8401" s="50"/>
      <c r="CD8401" s="50"/>
      <c r="CE8401" s="50"/>
      <c r="CF8401" s="50"/>
      <c r="CG8401" s="50"/>
      <c r="CH8401" s="50"/>
      <c r="CI8401" s="50"/>
      <c r="CJ8401" s="50"/>
      <c r="CK8401" s="50"/>
      <c r="CL8401" s="50"/>
      <c r="CM8401" s="50"/>
      <c r="CN8401" s="50"/>
      <c r="CO8401" s="50"/>
      <c r="CP8401" s="50"/>
      <c r="CQ8401" s="50"/>
      <c r="CR8401" s="50"/>
      <c r="CS8401" s="50"/>
      <c r="CT8401" s="50"/>
      <c r="CU8401" s="50"/>
      <c r="CV8401" s="50"/>
      <c r="CW8401" s="50"/>
      <c r="CX8401" s="50"/>
      <c r="CY8401" s="50"/>
      <c r="CZ8401" s="50"/>
      <c r="DA8401" s="50"/>
      <c r="DB8401" s="50"/>
      <c r="DC8401" s="50"/>
      <c r="DD8401" s="50"/>
      <c r="DE8401" s="50"/>
      <c r="DF8401" s="50"/>
      <c r="DG8401" s="50"/>
    </row>
    <row r="8402" spans="1:111" x14ac:dyDescent="0.2">
      <c r="A8402" s="84"/>
      <c r="B8402" s="84"/>
      <c r="C8402" s="416"/>
      <c r="D8402" s="261"/>
      <c r="E8402" s="310"/>
      <c r="F8402" s="192"/>
      <c r="G8402" s="192"/>
      <c r="H8402" s="50"/>
      <c r="I8402" s="50"/>
      <c r="J8402" s="50"/>
      <c r="K8402" s="50"/>
      <c r="L8402" s="50"/>
      <c r="M8402" s="50"/>
      <c r="N8402" s="50"/>
      <c r="O8402" s="50"/>
      <c r="P8402" s="50"/>
      <c r="Q8402" s="50"/>
      <c r="R8402" s="50"/>
      <c r="S8402" s="50"/>
      <c r="T8402" s="50"/>
      <c r="U8402" s="50"/>
      <c r="V8402" s="50"/>
      <c r="W8402" s="50"/>
      <c r="X8402" s="50"/>
      <c r="Y8402" s="50"/>
      <c r="Z8402" s="50"/>
      <c r="AA8402" s="50"/>
      <c r="AB8402" s="50"/>
      <c r="AC8402" s="50"/>
      <c r="AD8402" s="50"/>
      <c r="AE8402" s="50"/>
      <c r="AF8402" s="50"/>
      <c r="AG8402" s="50"/>
      <c r="AH8402" s="50"/>
      <c r="AI8402" s="50"/>
      <c r="AJ8402" s="50"/>
      <c r="AK8402" s="50"/>
      <c r="AL8402" s="50"/>
      <c r="AM8402" s="50"/>
      <c r="AN8402" s="50"/>
      <c r="AO8402" s="50"/>
      <c r="AP8402" s="50"/>
      <c r="AQ8402" s="50"/>
      <c r="AR8402" s="50"/>
      <c r="AS8402" s="50"/>
      <c r="AT8402" s="50"/>
      <c r="AU8402" s="50"/>
      <c r="AV8402" s="50"/>
      <c r="AW8402" s="50"/>
      <c r="AX8402" s="50"/>
      <c r="AY8402" s="50"/>
      <c r="AZ8402" s="50"/>
      <c r="BA8402" s="50"/>
      <c r="BB8402" s="50"/>
      <c r="BC8402" s="50"/>
      <c r="BD8402" s="50"/>
      <c r="BE8402" s="50"/>
      <c r="BF8402" s="50"/>
      <c r="BG8402" s="50"/>
      <c r="BH8402" s="50"/>
      <c r="BI8402" s="50"/>
      <c r="BJ8402" s="50"/>
      <c r="BK8402" s="50"/>
      <c r="BL8402" s="50"/>
      <c r="BM8402" s="50"/>
      <c r="BN8402" s="50"/>
      <c r="BO8402" s="50"/>
      <c r="BP8402" s="50"/>
      <c r="BQ8402" s="50"/>
      <c r="BR8402" s="50"/>
      <c r="BS8402" s="50"/>
      <c r="BT8402" s="50"/>
      <c r="BU8402" s="50"/>
      <c r="BV8402" s="50"/>
      <c r="BW8402" s="50"/>
      <c r="BX8402" s="50"/>
      <c r="BY8402" s="50"/>
      <c r="BZ8402" s="50"/>
      <c r="CA8402" s="50"/>
      <c r="CB8402" s="50"/>
      <c r="CC8402" s="50"/>
      <c r="CD8402" s="50"/>
      <c r="CE8402" s="50"/>
      <c r="CF8402" s="50"/>
      <c r="CG8402" s="50"/>
      <c r="CH8402" s="50"/>
      <c r="CI8402" s="50"/>
      <c r="CJ8402" s="50"/>
      <c r="CK8402" s="50"/>
      <c r="CL8402" s="50"/>
      <c r="CM8402" s="50"/>
      <c r="CN8402" s="50"/>
      <c r="CO8402" s="50"/>
      <c r="CP8402" s="50"/>
      <c r="CQ8402" s="50"/>
      <c r="CR8402" s="50"/>
      <c r="CS8402" s="50"/>
      <c r="CT8402" s="50"/>
      <c r="CU8402" s="50"/>
      <c r="CV8402" s="50"/>
      <c r="CW8402" s="50"/>
      <c r="CX8402" s="50"/>
      <c r="CY8402" s="50"/>
      <c r="CZ8402" s="50"/>
      <c r="DA8402" s="50"/>
      <c r="DB8402" s="50"/>
      <c r="DC8402" s="50"/>
      <c r="DD8402" s="50"/>
      <c r="DE8402" s="50"/>
      <c r="DF8402" s="50"/>
      <c r="DG8402" s="50"/>
    </row>
    <row r="8403" spans="1:111" x14ac:dyDescent="0.2">
      <c r="C8403" s="416"/>
      <c r="D8403" s="261"/>
      <c r="E8403" s="310"/>
      <c r="F8403" s="192"/>
      <c r="G8403" s="192"/>
      <c r="H8403" s="50"/>
      <c r="I8403" s="50"/>
      <c r="J8403" s="50"/>
      <c r="K8403" s="50"/>
      <c r="L8403" s="50"/>
      <c r="M8403" s="50"/>
      <c r="N8403" s="50"/>
      <c r="O8403" s="50"/>
      <c r="P8403" s="50"/>
      <c r="Q8403" s="50"/>
      <c r="R8403" s="50"/>
      <c r="S8403" s="50"/>
      <c r="T8403" s="50"/>
      <c r="U8403" s="50"/>
      <c r="V8403" s="50"/>
      <c r="W8403" s="50"/>
      <c r="X8403" s="50"/>
      <c r="Y8403" s="50"/>
      <c r="Z8403" s="50"/>
      <c r="AA8403" s="50"/>
      <c r="AB8403" s="50"/>
      <c r="AC8403" s="50"/>
      <c r="AD8403" s="50"/>
      <c r="AE8403" s="50"/>
      <c r="AF8403" s="50"/>
      <c r="AG8403" s="50"/>
      <c r="AH8403" s="50"/>
      <c r="AI8403" s="50"/>
      <c r="AJ8403" s="50"/>
      <c r="AK8403" s="50"/>
      <c r="AL8403" s="50"/>
      <c r="AM8403" s="50"/>
      <c r="AN8403" s="50"/>
      <c r="AO8403" s="50"/>
      <c r="AP8403" s="50"/>
      <c r="AQ8403" s="50"/>
      <c r="AR8403" s="50"/>
      <c r="AS8403" s="50"/>
      <c r="AT8403" s="50"/>
      <c r="AU8403" s="50"/>
      <c r="AV8403" s="50"/>
      <c r="AW8403" s="50"/>
      <c r="AX8403" s="50"/>
      <c r="AY8403" s="50"/>
      <c r="AZ8403" s="50"/>
      <c r="BA8403" s="50"/>
      <c r="BB8403" s="50"/>
      <c r="BC8403" s="50"/>
      <c r="BD8403" s="50"/>
      <c r="BE8403" s="50"/>
      <c r="BF8403" s="50"/>
      <c r="BG8403" s="50"/>
      <c r="BH8403" s="50"/>
      <c r="BI8403" s="50"/>
      <c r="BJ8403" s="50"/>
      <c r="BK8403" s="50"/>
      <c r="BL8403" s="50"/>
      <c r="BM8403" s="50"/>
      <c r="BN8403" s="50"/>
      <c r="BO8403" s="50"/>
      <c r="BP8403" s="50"/>
      <c r="BQ8403" s="50"/>
      <c r="BR8403" s="50"/>
      <c r="BS8403" s="50"/>
      <c r="BT8403" s="50"/>
      <c r="BU8403" s="50"/>
      <c r="BV8403" s="50"/>
      <c r="BW8403" s="50"/>
      <c r="BX8403" s="50"/>
      <c r="BY8403" s="50"/>
      <c r="BZ8403" s="50"/>
      <c r="CA8403" s="50"/>
      <c r="CB8403" s="50"/>
      <c r="CC8403" s="50"/>
      <c r="CD8403" s="50"/>
      <c r="CE8403" s="50"/>
      <c r="CF8403" s="50"/>
      <c r="CG8403" s="50"/>
      <c r="CH8403" s="50"/>
      <c r="CI8403" s="50"/>
      <c r="CJ8403" s="50"/>
      <c r="CK8403" s="50"/>
      <c r="CL8403" s="50"/>
      <c r="CM8403" s="50"/>
      <c r="CN8403" s="50"/>
      <c r="CO8403" s="50"/>
      <c r="CP8403" s="50"/>
      <c r="CQ8403" s="50"/>
      <c r="CR8403" s="50"/>
      <c r="CS8403" s="50"/>
      <c r="CT8403" s="50"/>
      <c r="CU8403" s="50"/>
      <c r="CV8403" s="50"/>
      <c r="CW8403" s="50"/>
      <c r="CX8403" s="50"/>
      <c r="CY8403" s="50"/>
      <c r="CZ8403" s="50"/>
      <c r="DA8403" s="50"/>
      <c r="DB8403" s="50"/>
      <c r="DC8403" s="50"/>
      <c r="DD8403" s="50"/>
      <c r="DE8403" s="50"/>
      <c r="DF8403" s="50"/>
      <c r="DG8403" s="50"/>
    </row>
    <row r="8404" spans="1:111" x14ac:dyDescent="0.2">
      <c r="C8404" s="416"/>
      <c r="D8404" s="261"/>
      <c r="E8404" s="310"/>
      <c r="F8404" s="192"/>
      <c r="G8404" s="192"/>
      <c r="H8404" s="50"/>
      <c r="I8404" s="50"/>
      <c r="J8404" s="50"/>
      <c r="K8404" s="50"/>
      <c r="L8404" s="50"/>
      <c r="M8404" s="50"/>
      <c r="N8404" s="50"/>
      <c r="O8404" s="50"/>
      <c r="P8404" s="50"/>
      <c r="Q8404" s="50"/>
      <c r="R8404" s="50"/>
      <c r="S8404" s="50"/>
      <c r="T8404" s="50"/>
      <c r="U8404" s="50"/>
      <c r="V8404" s="50"/>
      <c r="W8404" s="50"/>
      <c r="X8404" s="50"/>
      <c r="Y8404" s="50"/>
      <c r="Z8404" s="50"/>
      <c r="AA8404" s="50"/>
      <c r="AB8404" s="50"/>
      <c r="AC8404" s="50"/>
      <c r="AD8404" s="50"/>
      <c r="AE8404" s="50"/>
      <c r="AF8404" s="50"/>
      <c r="AG8404" s="50"/>
      <c r="AH8404" s="50"/>
      <c r="AI8404" s="50"/>
      <c r="AJ8404" s="50"/>
      <c r="AK8404" s="50"/>
      <c r="AL8404" s="50"/>
      <c r="AM8404" s="50"/>
      <c r="AN8404" s="50"/>
      <c r="AO8404" s="50"/>
      <c r="AP8404" s="50"/>
      <c r="AQ8404" s="50"/>
      <c r="AR8404" s="50"/>
      <c r="AS8404" s="50"/>
      <c r="AT8404" s="50"/>
      <c r="AU8404" s="50"/>
      <c r="AV8404" s="50"/>
      <c r="AW8404" s="50"/>
      <c r="AX8404" s="50"/>
      <c r="AY8404" s="50"/>
      <c r="AZ8404" s="50"/>
      <c r="BA8404" s="50"/>
      <c r="BB8404" s="50"/>
      <c r="BC8404" s="50"/>
      <c r="BD8404" s="50"/>
      <c r="BE8404" s="50"/>
      <c r="BF8404" s="50"/>
      <c r="BG8404" s="50"/>
      <c r="BH8404" s="50"/>
      <c r="BI8404" s="50"/>
      <c r="BJ8404" s="50"/>
      <c r="BK8404" s="50"/>
      <c r="BL8404" s="50"/>
      <c r="BM8404" s="50"/>
      <c r="BN8404" s="50"/>
      <c r="BO8404" s="50"/>
      <c r="BP8404" s="50"/>
      <c r="BQ8404" s="50"/>
      <c r="BR8404" s="50"/>
      <c r="BS8404" s="50"/>
      <c r="BT8404" s="50"/>
      <c r="BU8404" s="50"/>
      <c r="BV8404" s="50"/>
      <c r="BW8404" s="50"/>
      <c r="BX8404" s="50"/>
      <c r="BY8404" s="50"/>
      <c r="BZ8404" s="50"/>
      <c r="CA8404" s="50"/>
      <c r="CB8404" s="50"/>
      <c r="CC8404" s="50"/>
      <c r="CD8404" s="50"/>
      <c r="CE8404" s="50"/>
      <c r="CF8404" s="50"/>
      <c r="CG8404" s="50"/>
      <c r="CH8404" s="50"/>
      <c r="CI8404" s="50"/>
      <c r="CJ8404" s="50"/>
      <c r="CK8404" s="50"/>
      <c r="CL8404" s="50"/>
      <c r="CM8404" s="50"/>
      <c r="CN8404" s="50"/>
      <c r="CO8404" s="50"/>
      <c r="CP8404" s="50"/>
      <c r="CQ8404" s="50"/>
      <c r="CR8404" s="50"/>
      <c r="CS8404" s="50"/>
      <c r="CT8404" s="50"/>
      <c r="CU8404" s="50"/>
      <c r="CV8404" s="50"/>
      <c r="CW8404" s="50"/>
      <c r="CX8404" s="50"/>
      <c r="CY8404" s="50"/>
      <c r="CZ8404" s="50"/>
      <c r="DA8404" s="50"/>
      <c r="DB8404" s="50"/>
      <c r="DC8404" s="50"/>
      <c r="DD8404" s="50"/>
      <c r="DE8404" s="50"/>
      <c r="DF8404" s="50"/>
      <c r="DG8404" s="50"/>
    </row>
    <row r="8405" spans="1:111" x14ac:dyDescent="0.2">
      <c r="C8405" s="416"/>
      <c r="D8405" s="263"/>
      <c r="E8405" s="310"/>
      <c r="F8405" s="192"/>
      <c r="G8405" s="192"/>
      <c r="H8405" s="50"/>
      <c r="I8405" s="50"/>
      <c r="J8405" s="50"/>
      <c r="K8405" s="50"/>
      <c r="L8405" s="50"/>
      <c r="M8405" s="50"/>
      <c r="N8405" s="50"/>
      <c r="O8405" s="50"/>
      <c r="P8405" s="50"/>
      <c r="Q8405" s="50"/>
      <c r="R8405" s="50"/>
      <c r="S8405" s="50"/>
      <c r="T8405" s="50"/>
      <c r="U8405" s="50"/>
      <c r="V8405" s="50"/>
      <c r="W8405" s="50"/>
      <c r="X8405" s="50"/>
      <c r="Y8405" s="50"/>
      <c r="Z8405" s="50"/>
      <c r="AA8405" s="50"/>
      <c r="AB8405" s="50"/>
      <c r="AC8405" s="50"/>
      <c r="AD8405" s="50"/>
      <c r="AE8405" s="50"/>
      <c r="AF8405" s="50"/>
      <c r="AG8405" s="50"/>
      <c r="AH8405" s="50"/>
      <c r="AI8405" s="50"/>
      <c r="AJ8405" s="50"/>
      <c r="AK8405" s="50"/>
      <c r="AL8405" s="50"/>
      <c r="AM8405" s="50"/>
      <c r="AN8405" s="50"/>
      <c r="AO8405" s="50"/>
      <c r="AP8405" s="50"/>
      <c r="AQ8405" s="50"/>
      <c r="AR8405" s="50"/>
      <c r="AS8405" s="50"/>
      <c r="AT8405" s="50"/>
      <c r="AU8405" s="50"/>
      <c r="AV8405" s="50"/>
      <c r="AW8405" s="50"/>
      <c r="AX8405" s="50"/>
      <c r="AY8405" s="50"/>
      <c r="AZ8405" s="50"/>
      <c r="BA8405" s="50"/>
      <c r="BB8405" s="50"/>
      <c r="BC8405" s="50"/>
      <c r="BD8405" s="50"/>
      <c r="BE8405" s="50"/>
      <c r="BF8405" s="50"/>
      <c r="BG8405" s="50"/>
      <c r="BH8405" s="50"/>
      <c r="BI8405" s="50"/>
      <c r="BJ8405" s="50"/>
      <c r="BK8405" s="50"/>
      <c r="BL8405" s="50"/>
      <c r="BM8405" s="50"/>
      <c r="BN8405" s="50"/>
      <c r="BO8405" s="50"/>
      <c r="BP8405" s="50"/>
      <c r="BQ8405" s="50"/>
      <c r="BR8405" s="50"/>
      <c r="BS8405" s="50"/>
      <c r="BT8405" s="50"/>
      <c r="BU8405" s="50"/>
      <c r="BV8405" s="50"/>
      <c r="BW8405" s="50"/>
      <c r="BX8405" s="50"/>
      <c r="BY8405" s="50"/>
      <c r="BZ8405" s="50"/>
      <c r="CA8405" s="50"/>
      <c r="CB8405" s="50"/>
      <c r="CC8405" s="50"/>
      <c r="CD8405" s="50"/>
      <c r="CE8405" s="50"/>
      <c r="CF8405" s="50"/>
      <c r="CG8405" s="50"/>
      <c r="CH8405" s="50"/>
      <c r="CI8405" s="50"/>
      <c r="CJ8405" s="50"/>
      <c r="CK8405" s="50"/>
      <c r="CL8405" s="50"/>
      <c r="CM8405" s="50"/>
      <c r="CN8405" s="50"/>
      <c r="CO8405" s="50"/>
      <c r="CP8405" s="50"/>
      <c r="CQ8405" s="50"/>
      <c r="CR8405" s="50"/>
      <c r="CS8405" s="50"/>
      <c r="CT8405" s="50"/>
      <c r="CU8405" s="50"/>
      <c r="CV8405" s="50"/>
      <c r="CW8405" s="50"/>
      <c r="CX8405" s="50"/>
      <c r="CY8405" s="50"/>
      <c r="CZ8405" s="50"/>
      <c r="DA8405" s="50"/>
      <c r="DB8405" s="50"/>
      <c r="DC8405" s="50"/>
      <c r="DD8405" s="50"/>
      <c r="DE8405" s="50"/>
      <c r="DF8405" s="50"/>
      <c r="DG8405" s="50"/>
    </row>
    <row r="8406" spans="1:111" x14ac:dyDescent="0.2">
      <c r="C8406" s="416"/>
      <c r="D8406" s="161"/>
      <c r="E8406" s="310"/>
      <c r="F8406" s="192"/>
      <c r="G8406" s="192"/>
      <c r="H8406" s="50"/>
      <c r="I8406" s="50"/>
      <c r="J8406" s="50"/>
      <c r="K8406" s="50"/>
      <c r="L8406" s="50"/>
      <c r="M8406" s="50"/>
      <c r="N8406" s="50"/>
      <c r="O8406" s="50"/>
      <c r="P8406" s="50"/>
      <c r="Q8406" s="50"/>
      <c r="R8406" s="50"/>
      <c r="S8406" s="50"/>
      <c r="T8406" s="50"/>
      <c r="U8406" s="50"/>
      <c r="V8406" s="50"/>
      <c r="W8406" s="50"/>
      <c r="X8406" s="50"/>
      <c r="Y8406" s="50"/>
      <c r="Z8406" s="50"/>
      <c r="AA8406" s="50"/>
      <c r="AB8406" s="50"/>
      <c r="AC8406" s="50"/>
      <c r="AD8406" s="50"/>
      <c r="AE8406" s="50"/>
      <c r="AF8406" s="50"/>
      <c r="AG8406" s="50"/>
      <c r="AH8406" s="50"/>
      <c r="AI8406" s="50"/>
      <c r="AJ8406" s="50"/>
      <c r="AK8406" s="50"/>
      <c r="AL8406" s="50"/>
      <c r="AM8406" s="50"/>
      <c r="AN8406" s="50"/>
      <c r="AO8406" s="50"/>
      <c r="AP8406" s="50"/>
      <c r="AQ8406" s="50"/>
      <c r="AR8406" s="50"/>
      <c r="AS8406" s="50"/>
      <c r="AT8406" s="50"/>
      <c r="AU8406" s="50"/>
      <c r="AV8406" s="50"/>
      <c r="AW8406" s="50"/>
      <c r="AX8406" s="50"/>
      <c r="AY8406" s="50"/>
      <c r="AZ8406" s="50"/>
      <c r="BA8406" s="50"/>
      <c r="BB8406" s="50"/>
      <c r="BC8406" s="50"/>
      <c r="BD8406" s="50"/>
      <c r="BE8406" s="50"/>
      <c r="BF8406" s="50"/>
      <c r="BG8406" s="50"/>
      <c r="BH8406" s="50"/>
      <c r="BI8406" s="50"/>
      <c r="BJ8406" s="50"/>
      <c r="BK8406" s="50"/>
      <c r="BL8406" s="50"/>
      <c r="BM8406" s="50"/>
      <c r="BN8406" s="50"/>
      <c r="BO8406" s="50"/>
      <c r="BP8406" s="50"/>
      <c r="BQ8406" s="50"/>
      <c r="BR8406" s="50"/>
      <c r="BS8406" s="50"/>
      <c r="BT8406" s="50"/>
      <c r="BU8406" s="50"/>
      <c r="BV8406" s="50"/>
      <c r="BW8406" s="50"/>
      <c r="BX8406" s="50"/>
      <c r="BY8406" s="50"/>
      <c r="BZ8406" s="50"/>
      <c r="CA8406" s="50"/>
      <c r="CB8406" s="50"/>
      <c r="CC8406" s="50"/>
      <c r="CD8406" s="50"/>
      <c r="CE8406" s="50"/>
      <c r="CF8406" s="50"/>
      <c r="CG8406" s="50"/>
      <c r="CH8406" s="50"/>
      <c r="CI8406" s="50"/>
      <c r="CJ8406" s="50"/>
      <c r="CK8406" s="50"/>
      <c r="CL8406" s="50"/>
      <c r="CM8406" s="50"/>
      <c r="CN8406" s="50"/>
      <c r="CO8406" s="50"/>
      <c r="CP8406" s="50"/>
      <c r="CQ8406" s="50"/>
      <c r="CR8406" s="50"/>
      <c r="CS8406" s="50"/>
      <c r="CT8406" s="50"/>
      <c r="CU8406" s="50"/>
      <c r="CV8406" s="50"/>
      <c r="CW8406" s="50"/>
      <c r="CX8406" s="50"/>
      <c r="CY8406" s="50"/>
      <c r="CZ8406" s="50"/>
      <c r="DA8406" s="50"/>
      <c r="DB8406" s="50"/>
      <c r="DC8406" s="50"/>
      <c r="DD8406" s="50"/>
      <c r="DE8406" s="50"/>
      <c r="DF8406" s="50"/>
      <c r="DG8406" s="50"/>
    </row>
    <row r="8407" spans="1:111" x14ac:dyDescent="0.2">
      <c r="C8407" s="416"/>
      <c r="D8407" s="161"/>
      <c r="E8407" s="310"/>
      <c r="F8407" s="192"/>
      <c r="G8407" s="192"/>
      <c r="H8407" s="50"/>
      <c r="I8407" s="50"/>
      <c r="J8407" s="50"/>
      <c r="K8407" s="50"/>
      <c r="L8407" s="50"/>
      <c r="M8407" s="50"/>
      <c r="N8407" s="50"/>
      <c r="O8407" s="50"/>
      <c r="P8407" s="50"/>
      <c r="Q8407" s="50"/>
      <c r="R8407" s="50"/>
      <c r="S8407" s="50"/>
      <c r="T8407" s="50"/>
      <c r="U8407" s="50"/>
      <c r="V8407" s="50"/>
      <c r="W8407" s="50"/>
      <c r="X8407" s="50"/>
      <c r="Y8407" s="50"/>
      <c r="Z8407" s="50"/>
      <c r="AA8407" s="50"/>
      <c r="AB8407" s="50"/>
      <c r="AC8407" s="50"/>
      <c r="AD8407" s="50"/>
      <c r="AE8407" s="50"/>
      <c r="AF8407" s="50"/>
      <c r="AG8407" s="50"/>
      <c r="AH8407" s="50"/>
      <c r="AI8407" s="50"/>
      <c r="AJ8407" s="50"/>
      <c r="AK8407" s="50"/>
      <c r="AL8407" s="50"/>
      <c r="AM8407" s="50"/>
      <c r="AN8407" s="50"/>
      <c r="AO8407" s="50"/>
      <c r="AP8407" s="50"/>
      <c r="AQ8407" s="50"/>
      <c r="AR8407" s="50"/>
      <c r="AS8407" s="50"/>
      <c r="AT8407" s="50"/>
      <c r="AU8407" s="50"/>
      <c r="AV8407" s="50"/>
      <c r="AW8407" s="50"/>
      <c r="AX8407" s="50"/>
      <c r="AY8407" s="50"/>
      <c r="AZ8407" s="50"/>
      <c r="BA8407" s="50"/>
      <c r="BB8407" s="50"/>
      <c r="BC8407" s="50"/>
      <c r="BD8407" s="50"/>
      <c r="BE8407" s="50"/>
      <c r="BF8407" s="50"/>
      <c r="BG8407" s="50"/>
      <c r="BH8407" s="50"/>
      <c r="BI8407" s="50"/>
      <c r="BJ8407" s="50"/>
      <c r="BK8407" s="50"/>
      <c r="BL8407" s="50"/>
      <c r="BM8407" s="50"/>
      <c r="BN8407" s="50"/>
      <c r="BO8407" s="50"/>
      <c r="BP8407" s="50"/>
      <c r="BQ8407" s="50"/>
      <c r="BR8407" s="50"/>
      <c r="BS8407" s="50"/>
      <c r="BT8407" s="50"/>
      <c r="BU8407" s="50"/>
      <c r="BV8407" s="50"/>
      <c r="BW8407" s="50"/>
      <c r="BX8407" s="50"/>
      <c r="BY8407" s="50"/>
      <c r="BZ8407" s="50"/>
      <c r="CA8407" s="50"/>
      <c r="CB8407" s="50"/>
      <c r="CC8407" s="50"/>
      <c r="CD8407" s="50"/>
      <c r="CE8407" s="50"/>
      <c r="CF8407" s="50"/>
      <c r="CG8407" s="50"/>
      <c r="CH8407" s="50"/>
      <c r="CI8407" s="50"/>
      <c r="CJ8407" s="50"/>
      <c r="CK8407" s="50"/>
      <c r="CL8407" s="50"/>
      <c r="CM8407" s="50"/>
      <c r="CN8407" s="50"/>
      <c r="CO8407" s="50"/>
      <c r="CP8407" s="50"/>
      <c r="CQ8407" s="50"/>
      <c r="CR8407" s="50"/>
      <c r="CS8407" s="50"/>
      <c r="CT8407" s="50"/>
      <c r="CU8407" s="50"/>
      <c r="CV8407" s="50"/>
      <c r="CW8407" s="50"/>
      <c r="CX8407" s="50"/>
      <c r="CY8407" s="50"/>
      <c r="CZ8407" s="50"/>
      <c r="DA8407" s="50"/>
      <c r="DB8407" s="50"/>
      <c r="DC8407" s="50"/>
      <c r="DD8407" s="50"/>
      <c r="DE8407" s="50"/>
      <c r="DF8407" s="50"/>
      <c r="DG8407" s="50"/>
    </row>
    <row r="8408" spans="1:111" x14ac:dyDescent="0.2">
      <c r="C8408" s="416"/>
      <c r="D8408" s="161"/>
      <c r="E8408" s="310"/>
      <c r="F8408" s="192"/>
      <c r="G8408" s="192"/>
      <c r="H8408" s="50"/>
      <c r="I8408" s="50"/>
      <c r="J8408" s="50"/>
      <c r="K8408" s="50"/>
      <c r="L8408" s="50"/>
      <c r="M8408" s="50"/>
      <c r="N8408" s="50"/>
      <c r="O8408" s="50"/>
      <c r="P8408" s="50"/>
      <c r="Q8408" s="50"/>
      <c r="R8408" s="50"/>
      <c r="S8408" s="50"/>
      <c r="T8408" s="50"/>
      <c r="U8408" s="50"/>
      <c r="V8408" s="50"/>
      <c r="W8408" s="50"/>
      <c r="X8408" s="50"/>
      <c r="Y8408" s="50"/>
      <c r="Z8408" s="50"/>
      <c r="AA8408" s="50"/>
      <c r="AB8408" s="50"/>
      <c r="AC8408" s="50"/>
      <c r="AD8408" s="50"/>
      <c r="AE8408" s="50"/>
      <c r="AF8408" s="50"/>
      <c r="AG8408" s="50"/>
      <c r="AH8408" s="50"/>
      <c r="AI8408" s="50"/>
      <c r="AJ8408" s="50"/>
      <c r="AK8408" s="50"/>
      <c r="AL8408" s="50"/>
      <c r="AM8408" s="50"/>
      <c r="AN8408" s="50"/>
      <c r="AO8408" s="50"/>
      <c r="AP8408" s="50"/>
      <c r="AQ8408" s="50"/>
      <c r="AR8408" s="50"/>
      <c r="AS8408" s="50"/>
      <c r="AT8408" s="50"/>
      <c r="AU8408" s="50"/>
      <c r="AV8408" s="50"/>
      <c r="AW8408" s="50"/>
      <c r="AX8408" s="50"/>
      <c r="AY8408" s="50"/>
      <c r="AZ8408" s="50"/>
      <c r="BA8408" s="50"/>
      <c r="BB8408" s="50"/>
      <c r="BC8408" s="50"/>
      <c r="BD8408" s="50"/>
      <c r="BE8408" s="50"/>
      <c r="BF8408" s="50"/>
      <c r="BG8408" s="50"/>
      <c r="BH8408" s="50"/>
      <c r="BI8408" s="50"/>
      <c r="BJ8408" s="50"/>
      <c r="BK8408" s="50"/>
      <c r="BL8408" s="50"/>
      <c r="BM8408" s="50"/>
      <c r="BN8408" s="50"/>
      <c r="BO8408" s="50"/>
      <c r="BP8408" s="50"/>
      <c r="BQ8408" s="50"/>
      <c r="BR8408" s="50"/>
      <c r="BS8408" s="50"/>
      <c r="BT8408" s="50"/>
      <c r="BU8408" s="50"/>
      <c r="BV8408" s="50"/>
      <c r="BW8408" s="50"/>
      <c r="BX8408" s="50"/>
      <c r="BY8408" s="50"/>
      <c r="BZ8408" s="50"/>
      <c r="CA8408" s="50"/>
      <c r="CB8408" s="50"/>
      <c r="CC8408" s="50"/>
      <c r="CD8408" s="50"/>
      <c r="CE8408" s="50"/>
      <c r="CF8408" s="50"/>
      <c r="CG8408" s="50"/>
      <c r="CH8408" s="50"/>
      <c r="CI8408" s="50"/>
      <c r="CJ8408" s="50"/>
      <c r="CK8408" s="50"/>
      <c r="CL8408" s="50"/>
      <c r="CM8408" s="50"/>
      <c r="CN8408" s="50"/>
      <c r="CO8408" s="50"/>
      <c r="CP8408" s="50"/>
      <c r="CQ8408" s="50"/>
      <c r="CR8408" s="50"/>
      <c r="CS8408" s="50"/>
      <c r="CT8408" s="50"/>
      <c r="CU8408" s="50"/>
      <c r="CV8408" s="50"/>
      <c r="CW8408" s="50"/>
      <c r="CX8408" s="50"/>
      <c r="CY8408" s="50"/>
      <c r="CZ8408" s="50"/>
      <c r="DA8408" s="50"/>
      <c r="DB8408" s="50"/>
      <c r="DC8408" s="50"/>
      <c r="DD8408" s="50"/>
      <c r="DE8408" s="50"/>
      <c r="DF8408" s="50"/>
      <c r="DG8408" s="50"/>
    </row>
    <row r="8409" spans="1:111" x14ac:dyDescent="0.2">
      <c r="C8409" s="416"/>
      <c r="D8409" s="161"/>
      <c r="E8409" s="310"/>
      <c r="F8409" s="192"/>
      <c r="G8409" s="192"/>
      <c r="H8409" s="50"/>
      <c r="I8409" s="50"/>
      <c r="J8409" s="50"/>
      <c r="K8409" s="50"/>
      <c r="L8409" s="50"/>
      <c r="M8409" s="50"/>
      <c r="N8409" s="50"/>
      <c r="O8409" s="50"/>
      <c r="P8409" s="50"/>
      <c r="Q8409" s="50"/>
      <c r="R8409" s="50"/>
      <c r="S8409" s="50"/>
      <c r="T8409" s="50"/>
      <c r="U8409" s="50"/>
      <c r="V8409" s="50"/>
      <c r="W8409" s="50"/>
      <c r="X8409" s="50"/>
      <c r="Y8409" s="50"/>
      <c r="Z8409" s="50"/>
      <c r="AA8409" s="50"/>
      <c r="AB8409" s="50"/>
      <c r="AC8409" s="50"/>
      <c r="AD8409" s="50"/>
      <c r="AE8409" s="50"/>
      <c r="AF8409" s="50"/>
      <c r="AG8409" s="50"/>
      <c r="AH8409" s="50"/>
      <c r="AI8409" s="50"/>
      <c r="AJ8409" s="50"/>
      <c r="AK8409" s="50"/>
      <c r="AL8409" s="50"/>
      <c r="AM8409" s="50"/>
      <c r="AN8409" s="50"/>
      <c r="AO8409" s="50"/>
      <c r="AP8409" s="50"/>
      <c r="AQ8409" s="50"/>
      <c r="AR8409" s="50"/>
      <c r="AS8409" s="50"/>
      <c r="AT8409" s="50"/>
      <c r="AU8409" s="50"/>
      <c r="AV8409" s="50"/>
      <c r="AW8409" s="50"/>
      <c r="AX8409" s="50"/>
      <c r="AY8409" s="50"/>
      <c r="AZ8409" s="50"/>
      <c r="BA8409" s="50"/>
      <c r="BB8409" s="50"/>
      <c r="BC8409" s="50"/>
      <c r="BD8409" s="50"/>
      <c r="BE8409" s="50"/>
      <c r="BF8409" s="50"/>
      <c r="BG8409" s="50"/>
      <c r="BH8409" s="50"/>
      <c r="BI8409" s="50"/>
      <c r="BJ8409" s="50"/>
      <c r="BK8409" s="50"/>
      <c r="BL8409" s="50"/>
      <c r="BM8409" s="50"/>
      <c r="BN8409" s="50"/>
      <c r="BO8409" s="50"/>
      <c r="BP8409" s="50"/>
      <c r="BQ8409" s="50"/>
      <c r="BR8409" s="50"/>
      <c r="BS8409" s="50"/>
      <c r="BT8409" s="50"/>
      <c r="BU8409" s="50"/>
      <c r="BV8409" s="50"/>
      <c r="BW8409" s="50"/>
      <c r="BX8409" s="50"/>
      <c r="BY8409" s="50"/>
      <c r="BZ8409" s="50"/>
      <c r="CA8409" s="50"/>
      <c r="CB8409" s="50"/>
      <c r="CC8409" s="50"/>
      <c r="CD8409" s="50"/>
      <c r="CE8409" s="50"/>
      <c r="CF8409" s="50"/>
      <c r="CG8409" s="50"/>
      <c r="CH8409" s="50"/>
      <c r="CI8409" s="50"/>
      <c r="CJ8409" s="50"/>
      <c r="CK8409" s="50"/>
      <c r="CL8409" s="50"/>
      <c r="CM8409" s="50"/>
      <c r="CN8409" s="50"/>
      <c r="CO8409" s="50"/>
      <c r="CP8409" s="50"/>
      <c r="CQ8409" s="50"/>
      <c r="CR8409" s="50"/>
      <c r="CS8409" s="50"/>
      <c r="CT8409" s="50"/>
      <c r="CU8409" s="50"/>
      <c r="CV8409" s="50"/>
      <c r="CW8409" s="50"/>
      <c r="CX8409" s="50"/>
      <c r="CY8409" s="50"/>
      <c r="CZ8409" s="50"/>
      <c r="DA8409" s="50"/>
      <c r="DB8409" s="50"/>
      <c r="DC8409" s="50"/>
      <c r="DD8409" s="50"/>
      <c r="DE8409" s="50"/>
      <c r="DF8409" s="50"/>
      <c r="DG8409" s="50"/>
    </row>
    <row r="8410" spans="1:111" x14ac:dyDescent="0.2">
      <c r="C8410" s="416"/>
      <c r="D8410" s="261"/>
      <c r="E8410" s="310"/>
      <c r="F8410" s="192"/>
      <c r="G8410" s="192"/>
      <c r="H8410" s="50"/>
      <c r="I8410" s="50"/>
      <c r="J8410" s="50"/>
      <c r="K8410" s="50"/>
      <c r="L8410" s="50"/>
      <c r="M8410" s="50"/>
      <c r="N8410" s="50"/>
      <c r="O8410" s="50"/>
      <c r="P8410" s="50"/>
      <c r="Q8410" s="50"/>
      <c r="R8410" s="50"/>
      <c r="S8410" s="50"/>
      <c r="T8410" s="50"/>
      <c r="U8410" s="50"/>
      <c r="V8410" s="50"/>
      <c r="W8410" s="50"/>
      <c r="X8410" s="50"/>
      <c r="Y8410" s="50"/>
      <c r="Z8410" s="50"/>
      <c r="AA8410" s="50"/>
      <c r="AB8410" s="50"/>
      <c r="AC8410" s="50"/>
      <c r="AD8410" s="50"/>
      <c r="AE8410" s="50"/>
      <c r="AF8410" s="50"/>
      <c r="AG8410" s="50"/>
      <c r="AH8410" s="50"/>
      <c r="AI8410" s="50"/>
      <c r="AJ8410" s="50"/>
      <c r="AK8410" s="50"/>
      <c r="AL8410" s="50"/>
      <c r="AM8410" s="50"/>
      <c r="AN8410" s="50"/>
      <c r="AO8410" s="50"/>
      <c r="AP8410" s="50"/>
      <c r="AQ8410" s="50"/>
      <c r="AR8410" s="50"/>
      <c r="AS8410" s="50"/>
      <c r="AT8410" s="50"/>
      <c r="AU8410" s="50"/>
      <c r="AV8410" s="50"/>
      <c r="AW8410" s="50"/>
      <c r="AX8410" s="50"/>
      <c r="AY8410" s="50"/>
      <c r="AZ8410" s="50"/>
      <c r="BA8410" s="50"/>
      <c r="BB8410" s="50"/>
      <c r="BC8410" s="50"/>
      <c r="BD8410" s="50"/>
      <c r="BE8410" s="50"/>
      <c r="BF8410" s="50"/>
      <c r="BG8410" s="50"/>
      <c r="BH8410" s="50"/>
      <c r="BI8410" s="50"/>
      <c r="BJ8410" s="50"/>
      <c r="BK8410" s="50"/>
      <c r="BL8410" s="50"/>
      <c r="BM8410" s="50"/>
      <c r="BN8410" s="50"/>
      <c r="BO8410" s="50"/>
      <c r="BP8410" s="50"/>
      <c r="BQ8410" s="50"/>
      <c r="BR8410" s="50"/>
      <c r="BS8410" s="50"/>
      <c r="BT8410" s="50"/>
      <c r="BU8410" s="50"/>
      <c r="BV8410" s="50"/>
      <c r="BW8410" s="50"/>
      <c r="BX8410" s="50"/>
      <c r="BY8410" s="50"/>
      <c r="BZ8410" s="50"/>
      <c r="CA8410" s="50"/>
      <c r="CB8410" s="50"/>
      <c r="CC8410" s="50"/>
      <c r="CD8410" s="50"/>
      <c r="CE8410" s="50"/>
      <c r="CF8410" s="50"/>
      <c r="CG8410" s="50"/>
      <c r="CH8410" s="50"/>
      <c r="CI8410" s="50"/>
      <c r="CJ8410" s="50"/>
      <c r="CK8410" s="50"/>
      <c r="CL8410" s="50"/>
      <c r="CM8410" s="50"/>
      <c r="CN8410" s="50"/>
      <c r="CO8410" s="50"/>
      <c r="CP8410" s="50"/>
      <c r="CQ8410" s="50"/>
      <c r="CR8410" s="50"/>
      <c r="CS8410" s="50"/>
      <c r="CT8410" s="50"/>
      <c r="CU8410" s="50"/>
      <c r="CV8410" s="50"/>
      <c r="CW8410" s="50"/>
      <c r="CX8410" s="50"/>
      <c r="CY8410" s="50"/>
      <c r="CZ8410" s="50"/>
      <c r="DA8410" s="50"/>
      <c r="DB8410" s="50"/>
      <c r="DC8410" s="50"/>
      <c r="DD8410" s="50"/>
      <c r="DE8410" s="50"/>
      <c r="DF8410" s="50"/>
      <c r="DG8410" s="50"/>
    </row>
    <row r="8411" spans="1:111" x14ac:dyDescent="0.2">
      <c r="C8411" s="416"/>
      <c r="D8411" s="261"/>
      <c r="E8411" s="310"/>
      <c r="F8411" s="192"/>
      <c r="G8411" s="192"/>
      <c r="H8411" s="50"/>
      <c r="I8411" s="50"/>
      <c r="J8411" s="50"/>
      <c r="K8411" s="50"/>
      <c r="L8411" s="50"/>
      <c r="M8411" s="50"/>
      <c r="N8411" s="50"/>
      <c r="O8411" s="50"/>
      <c r="P8411" s="50"/>
      <c r="Q8411" s="50"/>
      <c r="R8411" s="50"/>
      <c r="S8411" s="50"/>
      <c r="T8411" s="50"/>
      <c r="U8411" s="50"/>
      <c r="V8411" s="50"/>
      <c r="W8411" s="50"/>
      <c r="X8411" s="50"/>
      <c r="Y8411" s="50"/>
      <c r="Z8411" s="50"/>
      <c r="AA8411" s="50"/>
      <c r="AB8411" s="50"/>
      <c r="AC8411" s="50"/>
      <c r="AD8411" s="50"/>
      <c r="AE8411" s="50"/>
      <c r="AF8411" s="50"/>
      <c r="AG8411" s="50"/>
      <c r="AH8411" s="50"/>
      <c r="AI8411" s="50"/>
      <c r="AJ8411" s="50"/>
      <c r="AK8411" s="50"/>
      <c r="AL8411" s="50"/>
      <c r="AM8411" s="50"/>
      <c r="AN8411" s="50"/>
      <c r="AO8411" s="50"/>
      <c r="AP8411" s="50"/>
      <c r="AQ8411" s="50"/>
      <c r="AR8411" s="50"/>
      <c r="AS8411" s="50"/>
      <c r="AT8411" s="50"/>
      <c r="AU8411" s="50"/>
      <c r="AV8411" s="50"/>
      <c r="AW8411" s="50"/>
      <c r="AX8411" s="50"/>
      <c r="AY8411" s="50"/>
      <c r="AZ8411" s="50"/>
      <c r="BA8411" s="50"/>
      <c r="BB8411" s="50"/>
      <c r="BC8411" s="50"/>
      <c r="BD8411" s="50"/>
      <c r="BE8411" s="50"/>
      <c r="BF8411" s="50"/>
      <c r="BG8411" s="50"/>
      <c r="BH8411" s="50"/>
      <c r="BI8411" s="50"/>
      <c r="BJ8411" s="50"/>
      <c r="BK8411" s="50"/>
      <c r="BL8411" s="50"/>
      <c r="BM8411" s="50"/>
      <c r="BN8411" s="50"/>
      <c r="BO8411" s="50"/>
      <c r="BP8411" s="50"/>
      <c r="BQ8411" s="50"/>
      <c r="BR8411" s="50"/>
      <c r="BS8411" s="50"/>
      <c r="BT8411" s="50"/>
      <c r="BU8411" s="50"/>
      <c r="BV8411" s="50"/>
      <c r="BW8411" s="50"/>
      <c r="BX8411" s="50"/>
      <c r="BY8411" s="50"/>
      <c r="BZ8411" s="50"/>
      <c r="CA8411" s="50"/>
      <c r="CB8411" s="50"/>
      <c r="CC8411" s="50"/>
      <c r="CD8411" s="50"/>
      <c r="CE8411" s="50"/>
      <c r="CF8411" s="50"/>
      <c r="CG8411" s="50"/>
      <c r="CH8411" s="50"/>
      <c r="CI8411" s="50"/>
      <c r="CJ8411" s="50"/>
      <c r="CK8411" s="50"/>
      <c r="CL8411" s="50"/>
      <c r="CM8411" s="50"/>
      <c r="CN8411" s="50"/>
      <c r="CO8411" s="50"/>
      <c r="CP8411" s="50"/>
      <c r="CQ8411" s="50"/>
      <c r="CR8411" s="50"/>
      <c r="CS8411" s="50"/>
      <c r="CT8411" s="50"/>
      <c r="CU8411" s="50"/>
      <c r="CV8411" s="50"/>
      <c r="CW8411" s="50"/>
      <c r="CX8411" s="50"/>
      <c r="CY8411" s="50"/>
      <c r="CZ8411" s="50"/>
      <c r="DA8411" s="50"/>
      <c r="DB8411" s="50"/>
      <c r="DC8411" s="50"/>
      <c r="DD8411" s="50"/>
      <c r="DE8411" s="50"/>
      <c r="DF8411" s="50"/>
      <c r="DG8411" s="50"/>
    </row>
    <row r="8412" spans="1:111" x14ac:dyDescent="0.2">
      <c r="C8412" s="416"/>
      <c r="D8412" s="161"/>
      <c r="E8412" s="310"/>
      <c r="F8412" s="192"/>
      <c r="G8412" s="192"/>
      <c r="H8412" s="50"/>
      <c r="I8412" s="50"/>
      <c r="J8412" s="50"/>
      <c r="K8412" s="50"/>
      <c r="L8412" s="50"/>
      <c r="M8412" s="50"/>
      <c r="N8412" s="50"/>
      <c r="O8412" s="50"/>
      <c r="P8412" s="50"/>
      <c r="Q8412" s="50"/>
      <c r="R8412" s="50"/>
      <c r="S8412" s="50"/>
      <c r="T8412" s="50"/>
      <c r="U8412" s="50"/>
      <c r="V8412" s="50"/>
      <c r="W8412" s="50"/>
      <c r="X8412" s="50"/>
      <c r="Y8412" s="50"/>
      <c r="Z8412" s="50"/>
      <c r="AA8412" s="50"/>
      <c r="AB8412" s="50"/>
      <c r="AC8412" s="50"/>
      <c r="AD8412" s="50"/>
      <c r="AE8412" s="50"/>
      <c r="AF8412" s="50"/>
      <c r="AG8412" s="50"/>
      <c r="AH8412" s="50"/>
      <c r="AI8412" s="50"/>
      <c r="AJ8412" s="50"/>
      <c r="AK8412" s="50"/>
      <c r="AL8412" s="50"/>
      <c r="AM8412" s="50"/>
      <c r="AN8412" s="50"/>
      <c r="AO8412" s="50"/>
      <c r="AP8412" s="50"/>
      <c r="AQ8412" s="50"/>
      <c r="AR8412" s="50"/>
      <c r="AS8412" s="50"/>
      <c r="AT8412" s="50"/>
      <c r="AU8412" s="50"/>
      <c r="AV8412" s="50"/>
      <c r="AW8412" s="50"/>
      <c r="AX8412" s="50"/>
      <c r="AY8412" s="50"/>
      <c r="AZ8412" s="50"/>
      <c r="BA8412" s="50"/>
      <c r="BB8412" s="50"/>
      <c r="BC8412" s="50"/>
      <c r="BD8412" s="50"/>
      <c r="BE8412" s="50"/>
      <c r="BF8412" s="50"/>
      <c r="BG8412" s="50"/>
      <c r="BH8412" s="50"/>
      <c r="BI8412" s="50"/>
      <c r="BJ8412" s="50"/>
      <c r="BK8412" s="50"/>
      <c r="BL8412" s="50"/>
      <c r="BM8412" s="50"/>
      <c r="BN8412" s="50"/>
      <c r="BO8412" s="50"/>
      <c r="BP8412" s="50"/>
      <c r="BQ8412" s="50"/>
      <c r="BR8412" s="50"/>
      <c r="BS8412" s="50"/>
      <c r="BT8412" s="50"/>
      <c r="BU8412" s="50"/>
      <c r="BV8412" s="50"/>
      <c r="BW8412" s="50"/>
      <c r="BX8412" s="50"/>
      <c r="BY8412" s="50"/>
      <c r="BZ8412" s="50"/>
      <c r="CA8412" s="50"/>
      <c r="CB8412" s="50"/>
      <c r="CC8412" s="50"/>
      <c r="CD8412" s="50"/>
      <c r="CE8412" s="50"/>
      <c r="CF8412" s="50"/>
      <c r="CG8412" s="50"/>
      <c r="CH8412" s="50"/>
      <c r="CI8412" s="50"/>
      <c r="CJ8412" s="50"/>
      <c r="CK8412" s="50"/>
      <c r="CL8412" s="50"/>
      <c r="CM8412" s="50"/>
      <c r="CN8412" s="50"/>
      <c r="CO8412" s="50"/>
      <c r="CP8412" s="50"/>
      <c r="CQ8412" s="50"/>
      <c r="CR8412" s="50"/>
      <c r="CS8412" s="50"/>
      <c r="CT8412" s="50"/>
      <c r="CU8412" s="50"/>
      <c r="CV8412" s="50"/>
      <c r="CW8412" s="50"/>
      <c r="CX8412" s="50"/>
      <c r="CY8412" s="50"/>
      <c r="CZ8412" s="50"/>
      <c r="DA8412" s="50"/>
      <c r="DB8412" s="50"/>
      <c r="DC8412" s="50"/>
      <c r="DD8412" s="50"/>
      <c r="DE8412" s="50"/>
      <c r="DF8412" s="50"/>
      <c r="DG8412" s="50"/>
    </row>
    <row r="8413" spans="1:111" x14ac:dyDescent="0.2">
      <c r="C8413" s="416"/>
      <c r="D8413" s="161"/>
      <c r="E8413" s="310"/>
      <c r="F8413" s="192"/>
      <c r="G8413" s="192"/>
      <c r="H8413" s="50"/>
      <c r="I8413" s="50"/>
      <c r="J8413" s="50"/>
      <c r="K8413" s="50"/>
      <c r="L8413" s="50"/>
      <c r="M8413" s="50"/>
      <c r="N8413" s="50"/>
      <c r="O8413" s="50"/>
      <c r="P8413" s="50"/>
      <c r="Q8413" s="50"/>
      <c r="R8413" s="50"/>
      <c r="S8413" s="50"/>
      <c r="T8413" s="50"/>
      <c r="U8413" s="50"/>
      <c r="V8413" s="50"/>
      <c r="W8413" s="50"/>
      <c r="X8413" s="50"/>
      <c r="Y8413" s="50"/>
      <c r="Z8413" s="50"/>
      <c r="AA8413" s="50"/>
      <c r="AB8413" s="50"/>
      <c r="AC8413" s="50"/>
      <c r="AD8413" s="50"/>
      <c r="AE8413" s="50"/>
      <c r="AF8413" s="50"/>
      <c r="AG8413" s="50"/>
      <c r="AH8413" s="50"/>
      <c r="AI8413" s="50"/>
      <c r="AJ8413" s="50"/>
      <c r="AK8413" s="50"/>
      <c r="AL8413" s="50"/>
      <c r="AM8413" s="50"/>
      <c r="AN8413" s="50"/>
      <c r="AO8413" s="50"/>
      <c r="AP8413" s="50"/>
      <c r="AQ8413" s="50"/>
      <c r="AR8413" s="50"/>
      <c r="AS8413" s="50"/>
      <c r="AT8413" s="50"/>
      <c r="AU8413" s="50"/>
      <c r="AV8413" s="50"/>
      <c r="AW8413" s="50"/>
      <c r="AX8413" s="50"/>
      <c r="AY8413" s="50"/>
      <c r="AZ8413" s="50"/>
      <c r="BA8413" s="50"/>
      <c r="BB8413" s="50"/>
      <c r="BC8413" s="50"/>
      <c r="BD8413" s="50"/>
      <c r="BE8413" s="50"/>
      <c r="BF8413" s="50"/>
      <c r="BG8413" s="50"/>
      <c r="BH8413" s="50"/>
      <c r="BI8413" s="50"/>
      <c r="BJ8413" s="50"/>
      <c r="BK8413" s="50"/>
      <c r="BL8413" s="50"/>
      <c r="BM8413" s="50"/>
      <c r="BN8413" s="50"/>
      <c r="BO8413" s="50"/>
      <c r="BP8413" s="50"/>
      <c r="BQ8413" s="50"/>
      <c r="BR8413" s="50"/>
      <c r="BS8413" s="50"/>
      <c r="BT8413" s="50"/>
      <c r="BU8413" s="50"/>
      <c r="BV8413" s="50"/>
      <c r="BW8413" s="50"/>
      <c r="BX8413" s="50"/>
      <c r="BY8413" s="50"/>
      <c r="BZ8413" s="50"/>
      <c r="CA8413" s="50"/>
      <c r="CB8413" s="50"/>
      <c r="CC8413" s="50"/>
      <c r="CD8413" s="50"/>
      <c r="CE8413" s="50"/>
      <c r="CF8413" s="50"/>
      <c r="CG8413" s="50"/>
      <c r="CH8413" s="50"/>
      <c r="CI8413" s="50"/>
      <c r="CJ8413" s="50"/>
      <c r="CK8413" s="50"/>
      <c r="CL8413" s="50"/>
      <c r="CM8413" s="50"/>
      <c r="CN8413" s="50"/>
      <c r="CO8413" s="50"/>
      <c r="CP8413" s="50"/>
      <c r="CQ8413" s="50"/>
      <c r="CR8413" s="50"/>
      <c r="CS8413" s="50"/>
      <c r="CT8413" s="50"/>
      <c r="CU8413" s="50"/>
      <c r="CV8413" s="50"/>
      <c r="CW8413" s="50"/>
      <c r="CX8413" s="50"/>
      <c r="CY8413" s="50"/>
      <c r="CZ8413" s="50"/>
      <c r="DA8413" s="50"/>
      <c r="DB8413" s="50"/>
      <c r="DC8413" s="50"/>
      <c r="DD8413" s="50"/>
      <c r="DE8413" s="50"/>
      <c r="DF8413" s="50"/>
      <c r="DG8413" s="50"/>
    </row>
    <row r="8414" spans="1:111" x14ac:dyDescent="0.2">
      <c r="C8414" s="416"/>
      <c r="D8414" s="161"/>
      <c r="E8414" s="310"/>
      <c r="F8414" s="192"/>
      <c r="G8414" s="192"/>
      <c r="H8414" s="50"/>
      <c r="I8414" s="50"/>
      <c r="J8414" s="50"/>
      <c r="K8414" s="50"/>
      <c r="L8414" s="50"/>
      <c r="M8414" s="50"/>
      <c r="N8414" s="50"/>
      <c r="O8414" s="50"/>
      <c r="P8414" s="50"/>
      <c r="Q8414" s="50"/>
      <c r="R8414" s="50"/>
      <c r="S8414" s="50"/>
      <c r="T8414" s="50"/>
      <c r="U8414" s="50"/>
      <c r="V8414" s="50"/>
      <c r="W8414" s="50"/>
      <c r="X8414" s="50"/>
      <c r="Y8414" s="50"/>
      <c r="Z8414" s="50"/>
      <c r="AA8414" s="50"/>
      <c r="AB8414" s="50"/>
      <c r="AC8414" s="50"/>
      <c r="AD8414" s="50"/>
      <c r="AE8414" s="50"/>
      <c r="AF8414" s="50"/>
      <c r="AG8414" s="50"/>
      <c r="AH8414" s="50"/>
      <c r="AI8414" s="50"/>
      <c r="AJ8414" s="50"/>
      <c r="AK8414" s="50"/>
      <c r="AL8414" s="50"/>
      <c r="AM8414" s="50"/>
      <c r="AN8414" s="50"/>
      <c r="AO8414" s="50"/>
      <c r="AP8414" s="50"/>
      <c r="AQ8414" s="50"/>
      <c r="AR8414" s="50"/>
      <c r="AS8414" s="50"/>
      <c r="AT8414" s="50"/>
      <c r="AU8414" s="50"/>
      <c r="AV8414" s="50"/>
      <c r="AW8414" s="50"/>
      <c r="AX8414" s="50"/>
      <c r="AY8414" s="50"/>
      <c r="AZ8414" s="50"/>
      <c r="BA8414" s="50"/>
      <c r="BB8414" s="50"/>
      <c r="BC8414" s="50"/>
      <c r="BD8414" s="50"/>
      <c r="BE8414" s="50"/>
      <c r="BF8414" s="50"/>
      <c r="BG8414" s="50"/>
      <c r="BH8414" s="50"/>
      <c r="BI8414" s="50"/>
      <c r="BJ8414" s="50"/>
      <c r="BK8414" s="50"/>
      <c r="BL8414" s="50"/>
      <c r="BM8414" s="50"/>
      <c r="BN8414" s="50"/>
      <c r="BO8414" s="50"/>
      <c r="BP8414" s="50"/>
      <c r="BQ8414" s="50"/>
      <c r="BR8414" s="50"/>
      <c r="BS8414" s="50"/>
      <c r="BT8414" s="50"/>
      <c r="BU8414" s="50"/>
      <c r="BV8414" s="50"/>
      <c r="BW8414" s="50"/>
      <c r="BX8414" s="50"/>
      <c r="BY8414" s="50"/>
      <c r="BZ8414" s="50"/>
      <c r="CA8414" s="50"/>
      <c r="CB8414" s="50"/>
      <c r="CC8414" s="50"/>
      <c r="CD8414" s="50"/>
      <c r="CE8414" s="50"/>
      <c r="CF8414" s="50"/>
      <c r="CG8414" s="50"/>
      <c r="CH8414" s="50"/>
      <c r="CI8414" s="50"/>
      <c r="CJ8414" s="50"/>
      <c r="CK8414" s="50"/>
      <c r="CL8414" s="50"/>
      <c r="CM8414" s="50"/>
      <c r="CN8414" s="50"/>
      <c r="CO8414" s="50"/>
      <c r="CP8414" s="50"/>
      <c r="CQ8414" s="50"/>
      <c r="CR8414" s="50"/>
      <c r="CS8414" s="50"/>
      <c r="CT8414" s="50"/>
      <c r="CU8414" s="50"/>
      <c r="CV8414" s="50"/>
      <c r="CW8414" s="50"/>
      <c r="CX8414" s="50"/>
      <c r="CY8414" s="50"/>
      <c r="CZ8414" s="50"/>
      <c r="DA8414" s="50"/>
      <c r="DB8414" s="50"/>
      <c r="DC8414" s="50"/>
      <c r="DD8414" s="50"/>
      <c r="DE8414" s="50"/>
      <c r="DF8414" s="50"/>
      <c r="DG8414" s="50"/>
    </row>
    <row r="8415" spans="1:111" x14ac:dyDescent="0.2">
      <c r="C8415" s="416"/>
      <c r="D8415" s="161"/>
      <c r="E8415" s="310"/>
      <c r="F8415" s="192"/>
      <c r="G8415" s="192"/>
      <c r="H8415" s="50"/>
      <c r="I8415" s="50"/>
      <c r="J8415" s="50"/>
      <c r="K8415" s="50"/>
      <c r="L8415" s="50"/>
      <c r="M8415" s="50"/>
      <c r="N8415" s="50"/>
      <c r="O8415" s="50"/>
      <c r="P8415" s="50"/>
      <c r="Q8415" s="50"/>
      <c r="R8415" s="50"/>
      <c r="S8415" s="50"/>
      <c r="T8415" s="50"/>
      <c r="U8415" s="50"/>
      <c r="V8415" s="50"/>
      <c r="W8415" s="50"/>
      <c r="X8415" s="50"/>
      <c r="Y8415" s="50"/>
      <c r="Z8415" s="50"/>
      <c r="AA8415" s="50"/>
      <c r="AB8415" s="50"/>
      <c r="AC8415" s="50"/>
      <c r="AD8415" s="50"/>
      <c r="AE8415" s="50"/>
      <c r="AF8415" s="50"/>
      <c r="AG8415" s="50"/>
      <c r="AH8415" s="50"/>
      <c r="AI8415" s="50"/>
      <c r="AJ8415" s="50"/>
      <c r="AK8415" s="50"/>
      <c r="AL8415" s="50"/>
      <c r="AM8415" s="50"/>
      <c r="AN8415" s="50"/>
      <c r="AO8415" s="50"/>
      <c r="AP8415" s="50"/>
      <c r="AQ8415" s="50"/>
      <c r="AR8415" s="50"/>
      <c r="AS8415" s="50"/>
      <c r="AT8415" s="50"/>
      <c r="AU8415" s="50"/>
      <c r="AV8415" s="50"/>
      <c r="AW8415" s="50"/>
      <c r="AX8415" s="50"/>
      <c r="AY8415" s="50"/>
      <c r="AZ8415" s="50"/>
      <c r="BA8415" s="50"/>
      <c r="BB8415" s="50"/>
      <c r="BC8415" s="50"/>
      <c r="BD8415" s="50"/>
      <c r="BE8415" s="50"/>
      <c r="BF8415" s="50"/>
      <c r="BG8415" s="50"/>
      <c r="BH8415" s="50"/>
      <c r="BI8415" s="50"/>
      <c r="BJ8415" s="50"/>
      <c r="BK8415" s="50"/>
      <c r="BL8415" s="50"/>
      <c r="BM8415" s="50"/>
      <c r="BN8415" s="50"/>
      <c r="BO8415" s="50"/>
      <c r="BP8415" s="50"/>
      <c r="BQ8415" s="50"/>
      <c r="BR8415" s="50"/>
      <c r="BS8415" s="50"/>
      <c r="BT8415" s="50"/>
      <c r="BU8415" s="50"/>
      <c r="BV8415" s="50"/>
      <c r="BW8415" s="50"/>
      <c r="BX8415" s="50"/>
      <c r="BY8415" s="50"/>
      <c r="BZ8415" s="50"/>
      <c r="CA8415" s="50"/>
      <c r="CB8415" s="50"/>
      <c r="CC8415" s="50"/>
      <c r="CD8415" s="50"/>
      <c r="CE8415" s="50"/>
      <c r="CF8415" s="50"/>
      <c r="CG8415" s="50"/>
      <c r="CH8415" s="50"/>
      <c r="CI8415" s="50"/>
      <c r="CJ8415" s="50"/>
      <c r="CK8415" s="50"/>
      <c r="CL8415" s="50"/>
      <c r="CM8415" s="50"/>
      <c r="CN8415" s="50"/>
      <c r="CO8415" s="50"/>
      <c r="CP8415" s="50"/>
      <c r="CQ8415" s="50"/>
      <c r="CR8415" s="50"/>
      <c r="CS8415" s="50"/>
      <c r="CT8415" s="50"/>
      <c r="CU8415" s="50"/>
      <c r="CV8415" s="50"/>
      <c r="CW8415" s="50"/>
      <c r="CX8415" s="50"/>
      <c r="CY8415" s="50"/>
      <c r="CZ8415" s="50"/>
      <c r="DA8415" s="50"/>
      <c r="DB8415" s="50"/>
      <c r="DC8415" s="50"/>
      <c r="DD8415" s="50"/>
      <c r="DE8415" s="50"/>
      <c r="DF8415" s="50"/>
      <c r="DG8415" s="50"/>
    </row>
    <row r="8416" spans="1:111" x14ac:dyDescent="0.2">
      <c r="C8416" s="416"/>
      <c r="D8416" s="161"/>
      <c r="E8416" s="310"/>
      <c r="F8416" s="192"/>
      <c r="G8416" s="192"/>
      <c r="H8416" s="50"/>
      <c r="I8416" s="50"/>
      <c r="J8416" s="50"/>
      <c r="K8416" s="50"/>
      <c r="L8416" s="50"/>
      <c r="M8416" s="50"/>
      <c r="N8416" s="50"/>
      <c r="O8416" s="50"/>
      <c r="P8416" s="50"/>
      <c r="Q8416" s="50"/>
      <c r="R8416" s="50"/>
      <c r="S8416" s="50"/>
      <c r="T8416" s="50"/>
      <c r="U8416" s="50"/>
      <c r="V8416" s="50"/>
      <c r="W8416" s="50"/>
      <c r="X8416" s="50"/>
      <c r="Y8416" s="50"/>
      <c r="Z8416" s="50"/>
      <c r="AA8416" s="50"/>
      <c r="AB8416" s="50"/>
      <c r="AC8416" s="50"/>
      <c r="AD8416" s="50"/>
      <c r="AE8416" s="50"/>
      <c r="AF8416" s="50"/>
      <c r="AG8416" s="50"/>
      <c r="AH8416" s="50"/>
      <c r="AI8416" s="50"/>
      <c r="AJ8416" s="50"/>
      <c r="AK8416" s="50"/>
      <c r="AL8416" s="50"/>
      <c r="AM8416" s="50"/>
      <c r="AN8416" s="50"/>
      <c r="AO8416" s="50"/>
      <c r="AP8416" s="50"/>
      <c r="AQ8416" s="50"/>
      <c r="AR8416" s="50"/>
      <c r="AS8416" s="50"/>
      <c r="AT8416" s="50"/>
      <c r="AU8416" s="50"/>
      <c r="AV8416" s="50"/>
      <c r="AW8416" s="50"/>
      <c r="AX8416" s="50"/>
      <c r="AY8416" s="50"/>
      <c r="AZ8416" s="50"/>
      <c r="BA8416" s="50"/>
      <c r="BB8416" s="50"/>
      <c r="BC8416" s="50"/>
      <c r="BD8416" s="50"/>
      <c r="BE8416" s="50"/>
      <c r="BF8416" s="50"/>
      <c r="BG8416" s="50"/>
      <c r="BH8416" s="50"/>
      <c r="BI8416" s="50"/>
      <c r="BJ8416" s="50"/>
      <c r="BK8416" s="50"/>
      <c r="BL8416" s="50"/>
      <c r="BM8416" s="50"/>
      <c r="BN8416" s="50"/>
      <c r="BO8416" s="50"/>
      <c r="BP8416" s="50"/>
      <c r="BQ8416" s="50"/>
      <c r="BR8416" s="50"/>
      <c r="BS8416" s="50"/>
      <c r="BT8416" s="50"/>
      <c r="BU8416" s="50"/>
      <c r="BV8416" s="50"/>
      <c r="BW8416" s="50"/>
      <c r="BX8416" s="50"/>
      <c r="BY8416" s="50"/>
      <c r="BZ8416" s="50"/>
      <c r="CA8416" s="50"/>
      <c r="CB8416" s="50"/>
      <c r="CC8416" s="50"/>
      <c r="CD8416" s="50"/>
      <c r="CE8416" s="50"/>
      <c r="CF8416" s="50"/>
      <c r="CG8416" s="50"/>
      <c r="CH8416" s="50"/>
      <c r="CI8416" s="50"/>
      <c r="CJ8416" s="50"/>
      <c r="CK8416" s="50"/>
      <c r="CL8416" s="50"/>
      <c r="CM8416" s="50"/>
      <c r="CN8416" s="50"/>
      <c r="CO8416" s="50"/>
      <c r="CP8416" s="50"/>
      <c r="CQ8416" s="50"/>
      <c r="CR8416" s="50"/>
      <c r="CS8416" s="50"/>
      <c r="CT8416" s="50"/>
      <c r="CU8416" s="50"/>
      <c r="CV8416" s="50"/>
      <c r="CW8416" s="50"/>
      <c r="CX8416" s="50"/>
      <c r="CY8416" s="50"/>
      <c r="CZ8416" s="50"/>
      <c r="DA8416" s="50"/>
      <c r="DB8416" s="50"/>
      <c r="DC8416" s="50"/>
      <c r="DD8416" s="50"/>
      <c r="DE8416" s="50"/>
      <c r="DF8416" s="50"/>
      <c r="DG8416" s="50"/>
    </row>
    <row r="8417" spans="3:111" x14ac:dyDescent="0.2">
      <c r="C8417" s="416"/>
      <c r="D8417" s="261"/>
      <c r="E8417" s="310"/>
      <c r="F8417" s="192"/>
      <c r="G8417" s="192"/>
      <c r="H8417" s="50"/>
      <c r="I8417" s="50"/>
      <c r="J8417" s="50"/>
      <c r="K8417" s="50"/>
      <c r="L8417" s="50"/>
      <c r="M8417" s="50"/>
      <c r="N8417" s="50"/>
      <c r="O8417" s="50"/>
      <c r="P8417" s="50"/>
      <c r="Q8417" s="50"/>
      <c r="R8417" s="50"/>
      <c r="S8417" s="50"/>
      <c r="T8417" s="50"/>
      <c r="U8417" s="50"/>
      <c r="V8417" s="50"/>
      <c r="W8417" s="50"/>
      <c r="X8417" s="50"/>
      <c r="Y8417" s="50"/>
      <c r="Z8417" s="50"/>
      <c r="AA8417" s="50"/>
      <c r="AB8417" s="50"/>
      <c r="AC8417" s="50"/>
      <c r="AD8417" s="50"/>
      <c r="AE8417" s="50"/>
      <c r="AF8417" s="50"/>
      <c r="AG8417" s="50"/>
      <c r="AH8417" s="50"/>
      <c r="AI8417" s="50"/>
      <c r="AJ8417" s="50"/>
      <c r="AK8417" s="50"/>
      <c r="AL8417" s="50"/>
      <c r="AM8417" s="50"/>
      <c r="AN8417" s="50"/>
      <c r="AO8417" s="50"/>
      <c r="AP8417" s="50"/>
      <c r="AQ8417" s="50"/>
      <c r="AR8417" s="50"/>
      <c r="AS8417" s="50"/>
      <c r="AT8417" s="50"/>
      <c r="AU8417" s="50"/>
      <c r="AV8417" s="50"/>
      <c r="AW8417" s="50"/>
      <c r="AX8417" s="50"/>
      <c r="AY8417" s="50"/>
      <c r="AZ8417" s="50"/>
      <c r="BA8417" s="50"/>
      <c r="BB8417" s="50"/>
      <c r="BC8417" s="50"/>
      <c r="BD8417" s="50"/>
      <c r="BE8417" s="50"/>
      <c r="BF8417" s="50"/>
      <c r="BG8417" s="50"/>
      <c r="BH8417" s="50"/>
      <c r="BI8417" s="50"/>
      <c r="BJ8417" s="50"/>
      <c r="BK8417" s="50"/>
      <c r="BL8417" s="50"/>
      <c r="BM8417" s="50"/>
      <c r="BN8417" s="50"/>
      <c r="BO8417" s="50"/>
      <c r="BP8417" s="50"/>
      <c r="BQ8417" s="50"/>
      <c r="BR8417" s="50"/>
      <c r="BS8417" s="50"/>
      <c r="BT8417" s="50"/>
      <c r="BU8417" s="50"/>
      <c r="BV8417" s="50"/>
      <c r="BW8417" s="50"/>
      <c r="BX8417" s="50"/>
      <c r="BY8417" s="50"/>
      <c r="BZ8417" s="50"/>
      <c r="CA8417" s="50"/>
      <c r="CB8417" s="50"/>
      <c r="CC8417" s="50"/>
      <c r="CD8417" s="50"/>
      <c r="CE8417" s="50"/>
      <c r="CF8417" s="50"/>
      <c r="CG8417" s="50"/>
      <c r="CH8417" s="50"/>
      <c r="CI8417" s="50"/>
      <c r="CJ8417" s="50"/>
      <c r="CK8417" s="50"/>
      <c r="CL8417" s="50"/>
      <c r="CM8417" s="50"/>
      <c r="CN8417" s="50"/>
      <c r="CO8417" s="50"/>
      <c r="CP8417" s="50"/>
      <c r="CQ8417" s="50"/>
      <c r="CR8417" s="50"/>
      <c r="CS8417" s="50"/>
      <c r="CT8417" s="50"/>
      <c r="CU8417" s="50"/>
      <c r="CV8417" s="50"/>
      <c r="CW8417" s="50"/>
      <c r="CX8417" s="50"/>
      <c r="CY8417" s="50"/>
      <c r="CZ8417" s="50"/>
      <c r="DA8417" s="50"/>
      <c r="DB8417" s="50"/>
      <c r="DC8417" s="50"/>
      <c r="DD8417" s="50"/>
      <c r="DE8417" s="50"/>
      <c r="DF8417" s="50"/>
      <c r="DG8417" s="50"/>
    </row>
    <row r="8418" spans="3:111" x14ac:dyDescent="0.2">
      <c r="C8418" s="416"/>
      <c r="D8418" s="161"/>
      <c r="E8418" s="310"/>
      <c r="F8418" s="192"/>
      <c r="G8418" s="192"/>
      <c r="H8418" s="50"/>
      <c r="I8418" s="50"/>
      <c r="J8418" s="50"/>
      <c r="K8418" s="50"/>
      <c r="L8418" s="50"/>
      <c r="M8418" s="50"/>
      <c r="N8418" s="50"/>
      <c r="O8418" s="50"/>
      <c r="P8418" s="50"/>
      <c r="Q8418" s="50"/>
      <c r="R8418" s="50"/>
      <c r="S8418" s="50"/>
      <c r="T8418" s="50"/>
      <c r="U8418" s="50"/>
      <c r="V8418" s="50"/>
      <c r="W8418" s="50"/>
      <c r="X8418" s="50"/>
      <c r="Y8418" s="50"/>
      <c r="Z8418" s="50"/>
      <c r="AA8418" s="50"/>
      <c r="AB8418" s="50"/>
      <c r="AC8418" s="50"/>
      <c r="AD8418" s="50"/>
      <c r="AE8418" s="50"/>
      <c r="AF8418" s="50"/>
      <c r="AG8418" s="50"/>
      <c r="AH8418" s="50"/>
      <c r="AI8418" s="50"/>
      <c r="AJ8418" s="50"/>
      <c r="AK8418" s="50"/>
      <c r="AL8418" s="50"/>
      <c r="AM8418" s="50"/>
      <c r="AN8418" s="50"/>
      <c r="AO8418" s="50"/>
      <c r="AP8418" s="50"/>
      <c r="AQ8418" s="50"/>
      <c r="AR8418" s="50"/>
      <c r="AS8418" s="50"/>
      <c r="AT8418" s="50"/>
      <c r="AU8418" s="50"/>
      <c r="AV8418" s="50"/>
      <c r="AW8418" s="50"/>
      <c r="AX8418" s="50"/>
      <c r="AY8418" s="50"/>
      <c r="AZ8418" s="50"/>
      <c r="BA8418" s="50"/>
      <c r="BB8418" s="50"/>
      <c r="BC8418" s="50"/>
      <c r="BD8418" s="50"/>
      <c r="BE8418" s="50"/>
      <c r="BF8418" s="50"/>
      <c r="BG8418" s="50"/>
      <c r="BH8418" s="50"/>
      <c r="BI8418" s="50"/>
      <c r="BJ8418" s="50"/>
      <c r="BK8418" s="50"/>
      <c r="BL8418" s="50"/>
      <c r="BM8418" s="50"/>
      <c r="BN8418" s="50"/>
      <c r="BO8418" s="50"/>
      <c r="BP8418" s="50"/>
      <c r="BQ8418" s="50"/>
      <c r="BR8418" s="50"/>
      <c r="BS8418" s="50"/>
      <c r="BT8418" s="50"/>
      <c r="BU8418" s="50"/>
      <c r="BV8418" s="50"/>
      <c r="BW8418" s="50"/>
      <c r="BX8418" s="50"/>
      <c r="BY8418" s="50"/>
      <c r="BZ8418" s="50"/>
      <c r="CA8418" s="50"/>
      <c r="CB8418" s="50"/>
      <c r="CC8418" s="50"/>
      <c r="CD8418" s="50"/>
      <c r="CE8418" s="50"/>
      <c r="CF8418" s="50"/>
      <c r="CG8418" s="50"/>
      <c r="CH8418" s="50"/>
      <c r="CI8418" s="50"/>
      <c r="CJ8418" s="50"/>
      <c r="CK8418" s="50"/>
      <c r="CL8418" s="50"/>
      <c r="CM8418" s="50"/>
      <c r="CN8418" s="50"/>
      <c r="CO8418" s="50"/>
      <c r="CP8418" s="50"/>
      <c r="CQ8418" s="50"/>
      <c r="CR8418" s="50"/>
      <c r="CS8418" s="50"/>
      <c r="CT8418" s="50"/>
      <c r="CU8418" s="50"/>
      <c r="CV8418" s="50"/>
      <c r="CW8418" s="50"/>
      <c r="CX8418" s="50"/>
      <c r="CY8418" s="50"/>
      <c r="CZ8418" s="50"/>
      <c r="DA8418" s="50"/>
      <c r="DB8418" s="50"/>
      <c r="DC8418" s="50"/>
      <c r="DD8418" s="50"/>
      <c r="DE8418" s="50"/>
      <c r="DF8418" s="50"/>
      <c r="DG8418" s="50"/>
    </row>
    <row r="8419" spans="3:111" x14ac:dyDescent="0.2">
      <c r="C8419" s="416"/>
      <c r="D8419" s="161"/>
      <c r="E8419" s="310"/>
      <c r="F8419" s="192"/>
      <c r="G8419" s="192"/>
      <c r="H8419" s="50"/>
      <c r="I8419" s="50"/>
      <c r="J8419" s="50"/>
      <c r="K8419" s="50"/>
      <c r="L8419" s="50"/>
      <c r="M8419" s="50"/>
      <c r="N8419" s="50"/>
      <c r="O8419" s="50"/>
      <c r="P8419" s="50"/>
      <c r="Q8419" s="50"/>
      <c r="R8419" s="50"/>
      <c r="S8419" s="50"/>
      <c r="T8419" s="50"/>
      <c r="U8419" s="50"/>
      <c r="V8419" s="50"/>
      <c r="W8419" s="50"/>
      <c r="X8419" s="50"/>
      <c r="Y8419" s="50"/>
      <c r="Z8419" s="50"/>
      <c r="AA8419" s="50"/>
      <c r="AB8419" s="50"/>
      <c r="AC8419" s="50"/>
      <c r="AD8419" s="50"/>
      <c r="AE8419" s="50"/>
      <c r="AF8419" s="50"/>
      <c r="AG8419" s="50"/>
      <c r="AH8419" s="50"/>
      <c r="AI8419" s="50"/>
      <c r="AJ8419" s="50"/>
      <c r="AK8419" s="50"/>
      <c r="AL8419" s="50"/>
      <c r="AM8419" s="50"/>
      <c r="AN8419" s="50"/>
      <c r="AO8419" s="50"/>
      <c r="AP8419" s="50"/>
      <c r="AQ8419" s="50"/>
      <c r="AR8419" s="50"/>
      <c r="AS8419" s="50"/>
      <c r="AT8419" s="50"/>
      <c r="AU8419" s="50"/>
      <c r="AV8419" s="50"/>
      <c r="AW8419" s="50"/>
      <c r="AX8419" s="50"/>
      <c r="AY8419" s="50"/>
      <c r="AZ8419" s="50"/>
      <c r="BA8419" s="50"/>
      <c r="BB8419" s="50"/>
      <c r="BC8419" s="50"/>
      <c r="BD8419" s="50"/>
      <c r="BE8419" s="50"/>
      <c r="BF8419" s="50"/>
      <c r="BG8419" s="50"/>
      <c r="BH8419" s="50"/>
      <c r="BI8419" s="50"/>
      <c r="BJ8419" s="50"/>
      <c r="BK8419" s="50"/>
      <c r="BL8419" s="50"/>
      <c r="BM8419" s="50"/>
      <c r="BN8419" s="50"/>
      <c r="BO8419" s="50"/>
      <c r="BP8419" s="50"/>
      <c r="BQ8419" s="50"/>
      <c r="BR8419" s="50"/>
      <c r="BS8419" s="50"/>
      <c r="BT8419" s="50"/>
      <c r="BU8419" s="50"/>
      <c r="BV8419" s="50"/>
      <c r="BW8419" s="50"/>
      <c r="BX8419" s="50"/>
      <c r="BY8419" s="50"/>
      <c r="BZ8419" s="50"/>
      <c r="CA8419" s="50"/>
      <c r="CB8419" s="50"/>
      <c r="CC8419" s="50"/>
      <c r="CD8419" s="50"/>
      <c r="CE8419" s="50"/>
      <c r="CF8419" s="50"/>
      <c r="CG8419" s="50"/>
      <c r="CH8419" s="50"/>
      <c r="CI8419" s="50"/>
      <c r="CJ8419" s="50"/>
      <c r="CK8419" s="50"/>
      <c r="CL8419" s="50"/>
      <c r="CM8419" s="50"/>
      <c r="CN8419" s="50"/>
      <c r="CO8419" s="50"/>
      <c r="CP8419" s="50"/>
      <c r="CQ8419" s="50"/>
      <c r="CR8419" s="50"/>
      <c r="CS8419" s="50"/>
      <c r="CT8419" s="50"/>
      <c r="CU8419" s="50"/>
      <c r="CV8419" s="50"/>
      <c r="CW8419" s="50"/>
      <c r="CX8419" s="50"/>
      <c r="CY8419" s="50"/>
      <c r="CZ8419" s="50"/>
      <c r="DA8419" s="50"/>
      <c r="DB8419" s="50"/>
      <c r="DC8419" s="50"/>
      <c r="DD8419" s="50"/>
      <c r="DE8419" s="50"/>
      <c r="DF8419" s="50"/>
      <c r="DG8419" s="50"/>
    </row>
    <row r="8420" spans="3:111" x14ac:dyDescent="0.2">
      <c r="C8420" s="416"/>
      <c r="D8420" s="161"/>
      <c r="E8420" s="310"/>
      <c r="F8420" s="192"/>
      <c r="G8420" s="192"/>
      <c r="H8420" s="50"/>
      <c r="I8420" s="50"/>
      <c r="J8420" s="50"/>
      <c r="K8420" s="50"/>
      <c r="L8420" s="50"/>
      <c r="M8420" s="50"/>
      <c r="N8420" s="50"/>
      <c r="O8420" s="50"/>
      <c r="P8420" s="50"/>
      <c r="Q8420" s="50"/>
      <c r="R8420" s="50"/>
      <c r="S8420" s="50"/>
      <c r="T8420" s="50"/>
      <c r="U8420" s="50"/>
      <c r="V8420" s="50"/>
      <c r="W8420" s="50"/>
      <c r="X8420" s="50"/>
      <c r="Y8420" s="50"/>
      <c r="Z8420" s="50"/>
      <c r="AA8420" s="50"/>
      <c r="AB8420" s="50"/>
      <c r="AC8420" s="50"/>
      <c r="AD8420" s="50"/>
      <c r="AE8420" s="50"/>
      <c r="AF8420" s="50"/>
      <c r="AG8420" s="50"/>
      <c r="AH8420" s="50"/>
      <c r="AI8420" s="50"/>
      <c r="AJ8420" s="50"/>
      <c r="AK8420" s="50"/>
      <c r="AL8420" s="50"/>
      <c r="AM8420" s="50"/>
      <c r="AN8420" s="50"/>
      <c r="AO8420" s="50"/>
      <c r="AP8420" s="50"/>
      <c r="AQ8420" s="50"/>
      <c r="AR8420" s="50"/>
      <c r="AS8420" s="50"/>
      <c r="AT8420" s="50"/>
      <c r="AU8420" s="50"/>
      <c r="AV8420" s="50"/>
      <c r="AW8420" s="50"/>
      <c r="AX8420" s="50"/>
      <c r="AY8420" s="50"/>
      <c r="AZ8420" s="50"/>
      <c r="BA8420" s="50"/>
      <c r="BB8420" s="50"/>
      <c r="BC8420" s="50"/>
      <c r="BD8420" s="50"/>
      <c r="BE8420" s="50"/>
      <c r="BF8420" s="50"/>
      <c r="BG8420" s="50"/>
      <c r="BH8420" s="50"/>
      <c r="BI8420" s="50"/>
      <c r="BJ8420" s="50"/>
      <c r="BK8420" s="50"/>
      <c r="BL8420" s="50"/>
      <c r="BM8420" s="50"/>
      <c r="BN8420" s="50"/>
      <c r="BO8420" s="50"/>
      <c r="BP8420" s="50"/>
      <c r="BQ8420" s="50"/>
      <c r="BR8420" s="50"/>
      <c r="BS8420" s="50"/>
      <c r="BT8420" s="50"/>
      <c r="BU8420" s="50"/>
      <c r="BV8420" s="50"/>
      <c r="BW8420" s="50"/>
      <c r="BX8420" s="50"/>
      <c r="BY8420" s="50"/>
      <c r="BZ8420" s="50"/>
      <c r="CA8420" s="50"/>
      <c r="CB8420" s="50"/>
      <c r="CC8420" s="50"/>
      <c r="CD8420" s="50"/>
      <c r="CE8420" s="50"/>
      <c r="CF8420" s="50"/>
      <c r="CG8420" s="50"/>
      <c r="CH8420" s="50"/>
      <c r="CI8420" s="50"/>
      <c r="CJ8420" s="50"/>
      <c r="CK8420" s="50"/>
      <c r="CL8420" s="50"/>
      <c r="CM8420" s="50"/>
      <c r="CN8420" s="50"/>
      <c r="CO8420" s="50"/>
      <c r="CP8420" s="50"/>
      <c r="CQ8420" s="50"/>
      <c r="CR8420" s="50"/>
      <c r="CS8420" s="50"/>
      <c r="CT8420" s="50"/>
      <c r="CU8420" s="50"/>
      <c r="CV8420" s="50"/>
      <c r="CW8420" s="50"/>
      <c r="CX8420" s="50"/>
      <c r="CY8420" s="50"/>
      <c r="CZ8420" s="50"/>
      <c r="DA8420" s="50"/>
      <c r="DB8420" s="50"/>
      <c r="DC8420" s="50"/>
      <c r="DD8420" s="50"/>
      <c r="DE8420" s="50"/>
      <c r="DF8420" s="50"/>
      <c r="DG8420" s="50"/>
    </row>
    <row r="8421" spans="3:111" x14ac:dyDescent="0.2">
      <c r="C8421" s="416"/>
      <c r="D8421" s="161"/>
      <c r="E8421" s="310"/>
      <c r="F8421" s="192"/>
      <c r="G8421" s="192"/>
      <c r="H8421" s="50"/>
      <c r="I8421" s="50"/>
      <c r="J8421" s="50"/>
      <c r="K8421" s="50"/>
      <c r="L8421" s="50"/>
      <c r="M8421" s="50"/>
      <c r="N8421" s="50"/>
      <c r="O8421" s="50"/>
      <c r="P8421" s="50"/>
      <c r="Q8421" s="50"/>
      <c r="R8421" s="50"/>
      <c r="S8421" s="50"/>
      <c r="T8421" s="50"/>
      <c r="U8421" s="50"/>
      <c r="V8421" s="50"/>
      <c r="W8421" s="50"/>
      <c r="X8421" s="50"/>
      <c r="Y8421" s="50"/>
      <c r="Z8421" s="50"/>
      <c r="AA8421" s="50"/>
      <c r="AB8421" s="50"/>
      <c r="AC8421" s="50"/>
      <c r="AD8421" s="50"/>
      <c r="AE8421" s="50"/>
      <c r="AF8421" s="50"/>
      <c r="AG8421" s="50"/>
      <c r="AH8421" s="50"/>
      <c r="AI8421" s="50"/>
      <c r="AJ8421" s="50"/>
      <c r="AK8421" s="50"/>
      <c r="AL8421" s="50"/>
      <c r="AM8421" s="50"/>
      <c r="AN8421" s="50"/>
      <c r="AO8421" s="50"/>
      <c r="AP8421" s="50"/>
      <c r="AQ8421" s="50"/>
      <c r="AR8421" s="50"/>
      <c r="AS8421" s="50"/>
      <c r="AT8421" s="50"/>
      <c r="AU8421" s="50"/>
      <c r="AV8421" s="50"/>
      <c r="AW8421" s="50"/>
      <c r="AX8421" s="50"/>
      <c r="AY8421" s="50"/>
      <c r="AZ8421" s="50"/>
      <c r="BA8421" s="50"/>
      <c r="BB8421" s="50"/>
      <c r="BC8421" s="50"/>
      <c r="BD8421" s="50"/>
      <c r="BE8421" s="50"/>
      <c r="BF8421" s="50"/>
      <c r="BG8421" s="50"/>
      <c r="BH8421" s="50"/>
      <c r="BI8421" s="50"/>
      <c r="BJ8421" s="50"/>
      <c r="BK8421" s="50"/>
      <c r="BL8421" s="50"/>
      <c r="BM8421" s="50"/>
      <c r="BN8421" s="50"/>
      <c r="BO8421" s="50"/>
      <c r="BP8421" s="50"/>
      <c r="BQ8421" s="50"/>
      <c r="BR8421" s="50"/>
      <c r="BS8421" s="50"/>
      <c r="BT8421" s="50"/>
      <c r="BU8421" s="50"/>
      <c r="BV8421" s="50"/>
      <c r="BW8421" s="50"/>
      <c r="BX8421" s="50"/>
      <c r="BY8421" s="50"/>
      <c r="BZ8421" s="50"/>
      <c r="CA8421" s="50"/>
      <c r="CB8421" s="50"/>
      <c r="CC8421" s="50"/>
      <c r="CD8421" s="50"/>
      <c r="CE8421" s="50"/>
      <c r="CF8421" s="50"/>
      <c r="CG8421" s="50"/>
      <c r="CH8421" s="50"/>
      <c r="CI8421" s="50"/>
      <c r="CJ8421" s="50"/>
      <c r="CK8421" s="50"/>
      <c r="CL8421" s="50"/>
      <c r="CM8421" s="50"/>
      <c r="CN8421" s="50"/>
      <c r="CO8421" s="50"/>
      <c r="CP8421" s="50"/>
      <c r="CQ8421" s="50"/>
      <c r="CR8421" s="50"/>
      <c r="CS8421" s="50"/>
      <c r="CT8421" s="50"/>
      <c r="CU8421" s="50"/>
      <c r="CV8421" s="50"/>
      <c r="CW8421" s="50"/>
      <c r="CX8421" s="50"/>
      <c r="CY8421" s="50"/>
      <c r="CZ8421" s="50"/>
      <c r="DA8421" s="50"/>
      <c r="DB8421" s="50"/>
      <c r="DC8421" s="50"/>
      <c r="DD8421" s="50"/>
      <c r="DE8421" s="50"/>
      <c r="DF8421" s="50"/>
      <c r="DG8421" s="50"/>
    </row>
    <row r="8422" spans="3:111" x14ac:dyDescent="0.2">
      <c r="C8422" s="416"/>
      <c r="D8422" s="161"/>
      <c r="E8422" s="310"/>
      <c r="F8422" s="192"/>
      <c r="G8422" s="192"/>
      <c r="H8422" s="50"/>
      <c r="I8422" s="50"/>
      <c r="J8422" s="50"/>
      <c r="K8422" s="50"/>
      <c r="L8422" s="50"/>
      <c r="M8422" s="50"/>
      <c r="N8422" s="50"/>
      <c r="O8422" s="50"/>
      <c r="P8422" s="50"/>
      <c r="Q8422" s="50"/>
      <c r="R8422" s="50"/>
      <c r="S8422" s="50"/>
      <c r="T8422" s="50"/>
      <c r="U8422" s="50"/>
      <c r="V8422" s="50"/>
      <c r="W8422" s="50"/>
      <c r="X8422" s="50"/>
      <c r="Y8422" s="50"/>
      <c r="Z8422" s="50"/>
      <c r="AA8422" s="50"/>
      <c r="AB8422" s="50"/>
      <c r="AC8422" s="50"/>
      <c r="AD8422" s="50"/>
      <c r="AE8422" s="50"/>
      <c r="AF8422" s="50"/>
      <c r="AG8422" s="50"/>
      <c r="AH8422" s="50"/>
      <c r="AI8422" s="50"/>
      <c r="AJ8422" s="50"/>
      <c r="AK8422" s="50"/>
      <c r="AL8422" s="50"/>
      <c r="AM8422" s="50"/>
      <c r="AN8422" s="50"/>
      <c r="AO8422" s="50"/>
      <c r="AP8422" s="50"/>
      <c r="AQ8422" s="50"/>
      <c r="AR8422" s="50"/>
      <c r="AS8422" s="50"/>
      <c r="AT8422" s="50"/>
      <c r="AU8422" s="50"/>
      <c r="AV8422" s="50"/>
      <c r="AW8422" s="50"/>
      <c r="AX8422" s="50"/>
      <c r="AY8422" s="50"/>
      <c r="AZ8422" s="50"/>
      <c r="BA8422" s="50"/>
      <c r="BB8422" s="50"/>
      <c r="BC8422" s="50"/>
      <c r="BD8422" s="50"/>
      <c r="BE8422" s="50"/>
      <c r="BF8422" s="50"/>
      <c r="BG8422" s="50"/>
      <c r="BH8422" s="50"/>
      <c r="BI8422" s="50"/>
      <c r="BJ8422" s="50"/>
      <c r="BK8422" s="50"/>
      <c r="BL8422" s="50"/>
      <c r="BM8422" s="50"/>
      <c r="BN8422" s="50"/>
      <c r="BO8422" s="50"/>
      <c r="BP8422" s="50"/>
      <c r="BQ8422" s="50"/>
      <c r="BR8422" s="50"/>
      <c r="BS8422" s="50"/>
      <c r="BT8422" s="50"/>
      <c r="BU8422" s="50"/>
      <c r="BV8422" s="50"/>
      <c r="BW8422" s="50"/>
      <c r="BX8422" s="50"/>
      <c r="BY8422" s="50"/>
      <c r="BZ8422" s="50"/>
      <c r="CA8422" s="50"/>
      <c r="CB8422" s="50"/>
      <c r="CC8422" s="50"/>
      <c r="CD8422" s="50"/>
      <c r="CE8422" s="50"/>
      <c r="CF8422" s="50"/>
      <c r="CG8422" s="50"/>
      <c r="CH8422" s="50"/>
      <c r="CI8422" s="50"/>
      <c r="CJ8422" s="50"/>
      <c r="CK8422" s="50"/>
      <c r="CL8422" s="50"/>
      <c r="CM8422" s="50"/>
      <c r="CN8422" s="50"/>
      <c r="CO8422" s="50"/>
      <c r="CP8422" s="50"/>
      <c r="CQ8422" s="50"/>
      <c r="CR8422" s="50"/>
      <c r="CS8422" s="50"/>
      <c r="CT8422" s="50"/>
      <c r="CU8422" s="50"/>
      <c r="CV8422" s="50"/>
      <c r="CW8422" s="50"/>
      <c r="CX8422" s="50"/>
      <c r="CY8422" s="50"/>
      <c r="CZ8422" s="50"/>
      <c r="DA8422" s="50"/>
      <c r="DB8422" s="50"/>
      <c r="DC8422" s="50"/>
      <c r="DD8422" s="50"/>
      <c r="DE8422" s="50"/>
      <c r="DF8422" s="50"/>
      <c r="DG8422" s="50"/>
    </row>
    <row r="8423" spans="3:111" x14ac:dyDescent="0.2">
      <c r="C8423" s="416"/>
      <c r="D8423" s="161"/>
      <c r="E8423" s="310"/>
      <c r="F8423" s="192"/>
      <c r="G8423" s="192"/>
      <c r="H8423" s="50"/>
      <c r="I8423" s="50"/>
      <c r="J8423" s="50"/>
      <c r="K8423" s="50"/>
      <c r="L8423" s="50"/>
      <c r="M8423" s="50"/>
      <c r="N8423" s="50"/>
      <c r="O8423" s="50"/>
      <c r="P8423" s="50"/>
      <c r="Q8423" s="50"/>
      <c r="R8423" s="50"/>
      <c r="S8423" s="50"/>
      <c r="T8423" s="50"/>
      <c r="U8423" s="50"/>
      <c r="V8423" s="50"/>
      <c r="W8423" s="50"/>
      <c r="X8423" s="50"/>
      <c r="Y8423" s="50"/>
      <c r="Z8423" s="50"/>
      <c r="AA8423" s="50"/>
      <c r="AB8423" s="50"/>
      <c r="AC8423" s="50"/>
      <c r="AD8423" s="50"/>
      <c r="AE8423" s="50"/>
      <c r="AF8423" s="50"/>
      <c r="AG8423" s="50"/>
      <c r="AH8423" s="50"/>
      <c r="AI8423" s="50"/>
      <c r="AJ8423" s="50"/>
      <c r="AK8423" s="50"/>
      <c r="AL8423" s="50"/>
      <c r="AM8423" s="50"/>
      <c r="AN8423" s="50"/>
      <c r="AO8423" s="50"/>
      <c r="AP8423" s="50"/>
      <c r="AQ8423" s="50"/>
      <c r="AR8423" s="50"/>
      <c r="AS8423" s="50"/>
      <c r="AT8423" s="50"/>
      <c r="AU8423" s="50"/>
      <c r="AV8423" s="50"/>
      <c r="AW8423" s="50"/>
      <c r="AX8423" s="50"/>
      <c r="AY8423" s="50"/>
      <c r="AZ8423" s="50"/>
      <c r="BA8423" s="50"/>
      <c r="BB8423" s="50"/>
      <c r="BC8423" s="50"/>
      <c r="BD8423" s="50"/>
      <c r="BE8423" s="50"/>
      <c r="BF8423" s="50"/>
      <c r="BG8423" s="50"/>
      <c r="BH8423" s="50"/>
      <c r="BI8423" s="50"/>
      <c r="BJ8423" s="50"/>
      <c r="BK8423" s="50"/>
      <c r="BL8423" s="50"/>
      <c r="BM8423" s="50"/>
      <c r="BN8423" s="50"/>
      <c r="BO8423" s="50"/>
      <c r="BP8423" s="50"/>
      <c r="BQ8423" s="50"/>
      <c r="BR8423" s="50"/>
      <c r="BS8423" s="50"/>
      <c r="BT8423" s="50"/>
      <c r="BU8423" s="50"/>
      <c r="BV8423" s="50"/>
      <c r="BW8423" s="50"/>
      <c r="BX8423" s="50"/>
      <c r="BY8423" s="50"/>
      <c r="BZ8423" s="50"/>
      <c r="CA8423" s="50"/>
      <c r="CB8423" s="50"/>
      <c r="CC8423" s="50"/>
      <c r="CD8423" s="50"/>
      <c r="CE8423" s="50"/>
      <c r="CF8423" s="50"/>
      <c r="CG8423" s="50"/>
      <c r="CH8423" s="50"/>
      <c r="CI8423" s="50"/>
      <c r="CJ8423" s="50"/>
      <c r="CK8423" s="50"/>
      <c r="CL8423" s="50"/>
      <c r="CM8423" s="50"/>
      <c r="CN8423" s="50"/>
      <c r="CO8423" s="50"/>
      <c r="CP8423" s="50"/>
      <c r="CQ8423" s="50"/>
      <c r="CR8423" s="50"/>
      <c r="CS8423" s="50"/>
      <c r="CT8423" s="50"/>
      <c r="CU8423" s="50"/>
      <c r="CV8423" s="50"/>
      <c r="CW8423" s="50"/>
      <c r="CX8423" s="50"/>
      <c r="CY8423" s="50"/>
      <c r="CZ8423" s="50"/>
      <c r="DA8423" s="50"/>
      <c r="DB8423" s="50"/>
      <c r="DC8423" s="50"/>
      <c r="DD8423" s="50"/>
      <c r="DE8423" s="50"/>
      <c r="DF8423" s="50"/>
      <c r="DG8423" s="50"/>
    </row>
    <row r="8424" spans="3:111" x14ac:dyDescent="0.2">
      <c r="C8424" s="416"/>
      <c r="D8424" s="161"/>
      <c r="E8424" s="310"/>
      <c r="F8424" s="192"/>
      <c r="G8424" s="192"/>
      <c r="H8424" s="50"/>
      <c r="I8424" s="50"/>
      <c r="J8424" s="50"/>
      <c r="K8424" s="50"/>
      <c r="L8424" s="50"/>
      <c r="M8424" s="50"/>
      <c r="N8424" s="50"/>
      <c r="O8424" s="50"/>
      <c r="P8424" s="50"/>
      <c r="Q8424" s="50"/>
      <c r="R8424" s="50"/>
      <c r="S8424" s="50"/>
      <c r="T8424" s="50"/>
      <c r="U8424" s="50"/>
      <c r="V8424" s="50"/>
      <c r="W8424" s="50"/>
      <c r="X8424" s="50"/>
      <c r="Y8424" s="50"/>
      <c r="Z8424" s="50"/>
      <c r="AA8424" s="50"/>
      <c r="AB8424" s="50"/>
      <c r="AC8424" s="50"/>
      <c r="AD8424" s="50"/>
      <c r="AE8424" s="50"/>
      <c r="AF8424" s="50"/>
      <c r="AG8424" s="50"/>
      <c r="AH8424" s="50"/>
      <c r="AI8424" s="50"/>
      <c r="AJ8424" s="50"/>
      <c r="AK8424" s="50"/>
      <c r="AL8424" s="50"/>
      <c r="AM8424" s="50"/>
      <c r="AN8424" s="50"/>
      <c r="AO8424" s="50"/>
      <c r="AP8424" s="50"/>
      <c r="AQ8424" s="50"/>
      <c r="AR8424" s="50"/>
      <c r="AS8424" s="50"/>
      <c r="AT8424" s="50"/>
      <c r="AU8424" s="50"/>
      <c r="AV8424" s="50"/>
      <c r="AW8424" s="50"/>
      <c r="AX8424" s="50"/>
      <c r="AY8424" s="50"/>
      <c r="AZ8424" s="50"/>
      <c r="BA8424" s="50"/>
      <c r="BB8424" s="50"/>
      <c r="BC8424" s="50"/>
      <c r="BD8424" s="50"/>
      <c r="BE8424" s="50"/>
      <c r="BF8424" s="50"/>
      <c r="BG8424" s="50"/>
      <c r="BH8424" s="50"/>
      <c r="BI8424" s="50"/>
      <c r="BJ8424" s="50"/>
      <c r="BK8424" s="50"/>
      <c r="BL8424" s="50"/>
      <c r="BM8424" s="50"/>
      <c r="BN8424" s="50"/>
      <c r="BO8424" s="50"/>
      <c r="BP8424" s="50"/>
      <c r="BQ8424" s="50"/>
      <c r="BR8424" s="50"/>
      <c r="BS8424" s="50"/>
      <c r="BT8424" s="50"/>
      <c r="BU8424" s="50"/>
      <c r="BV8424" s="50"/>
      <c r="BW8424" s="50"/>
      <c r="BX8424" s="50"/>
      <c r="BY8424" s="50"/>
      <c r="BZ8424" s="50"/>
      <c r="CA8424" s="50"/>
      <c r="CB8424" s="50"/>
      <c r="CC8424" s="50"/>
      <c r="CD8424" s="50"/>
      <c r="CE8424" s="50"/>
      <c r="CF8424" s="50"/>
      <c r="CG8424" s="50"/>
      <c r="CH8424" s="50"/>
      <c r="CI8424" s="50"/>
      <c r="CJ8424" s="50"/>
      <c r="CK8424" s="50"/>
      <c r="CL8424" s="50"/>
      <c r="CM8424" s="50"/>
      <c r="CN8424" s="50"/>
      <c r="CO8424" s="50"/>
      <c r="CP8424" s="50"/>
      <c r="CQ8424" s="50"/>
      <c r="CR8424" s="50"/>
      <c r="CS8424" s="50"/>
      <c r="CT8424" s="50"/>
      <c r="CU8424" s="50"/>
      <c r="CV8424" s="50"/>
      <c r="CW8424" s="50"/>
      <c r="CX8424" s="50"/>
      <c r="CY8424" s="50"/>
      <c r="CZ8424" s="50"/>
      <c r="DA8424" s="50"/>
      <c r="DB8424" s="50"/>
      <c r="DC8424" s="50"/>
      <c r="DD8424" s="50"/>
      <c r="DE8424" s="50"/>
      <c r="DF8424" s="50"/>
      <c r="DG8424" s="50"/>
    </row>
    <row r="8425" spans="3:111" x14ac:dyDescent="0.2">
      <c r="C8425" s="416"/>
      <c r="D8425" s="161"/>
      <c r="E8425" s="310"/>
      <c r="F8425" s="192"/>
      <c r="G8425" s="192"/>
      <c r="H8425" s="50"/>
      <c r="I8425" s="50"/>
      <c r="J8425" s="50"/>
      <c r="K8425" s="50"/>
      <c r="L8425" s="50"/>
      <c r="M8425" s="50"/>
      <c r="N8425" s="50"/>
      <c r="O8425" s="50"/>
      <c r="P8425" s="50"/>
      <c r="Q8425" s="50"/>
      <c r="R8425" s="50"/>
      <c r="S8425" s="50"/>
      <c r="T8425" s="50"/>
      <c r="U8425" s="50"/>
      <c r="V8425" s="50"/>
      <c r="W8425" s="50"/>
      <c r="X8425" s="50"/>
      <c r="Y8425" s="50"/>
      <c r="Z8425" s="50"/>
      <c r="AA8425" s="50"/>
      <c r="AB8425" s="50"/>
      <c r="AC8425" s="50"/>
      <c r="AD8425" s="50"/>
      <c r="AE8425" s="50"/>
      <c r="AF8425" s="50"/>
      <c r="AG8425" s="50"/>
      <c r="AH8425" s="50"/>
      <c r="AI8425" s="50"/>
      <c r="AJ8425" s="50"/>
      <c r="AK8425" s="50"/>
      <c r="AL8425" s="50"/>
      <c r="AM8425" s="50"/>
      <c r="AN8425" s="50"/>
      <c r="AO8425" s="50"/>
      <c r="AP8425" s="50"/>
      <c r="AQ8425" s="50"/>
      <c r="AR8425" s="50"/>
      <c r="AS8425" s="50"/>
      <c r="AT8425" s="50"/>
      <c r="AU8425" s="50"/>
      <c r="AV8425" s="50"/>
      <c r="AW8425" s="50"/>
      <c r="AX8425" s="50"/>
      <c r="AY8425" s="50"/>
      <c r="AZ8425" s="50"/>
      <c r="BA8425" s="50"/>
      <c r="BB8425" s="50"/>
      <c r="BC8425" s="50"/>
      <c r="BD8425" s="50"/>
      <c r="BE8425" s="50"/>
      <c r="BF8425" s="50"/>
      <c r="BG8425" s="50"/>
      <c r="BH8425" s="50"/>
      <c r="BI8425" s="50"/>
      <c r="BJ8425" s="50"/>
      <c r="BK8425" s="50"/>
      <c r="BL8425" s="50"/>
      <c r="BM8425" s="50"/>
      <c r="BN8425" s="50"/>
      <c r="BO8425" s="50"/>
      <c r="BP8425" s="50"/>
      <c r="BQ8425" s="50"/>
      <c r="BR8425" s="50"/>
      <c r="BS8425" s="50"/>
      <c r="BT8425" s="50"/>
      <c r="BU8425" s="50"/>
      <c r="BV8425" s="50"/>
      <c r="BW8425" s="50"/>
      <c r="BX8425" s="50"/>
      <c r="BY8425" s="50"/>
      <c r="BZ8425" s="50"/>
      <c r="CA8425" s="50"/>
      <c r="CB8425" s="50"/>
      <c r="CC8425" s="50"/>
      <c r="CD8425" s="50"/>
      <c r="CE8425" s="50"/>
      <c r="CF8425" s="50"/>
      <c r="CG8425" s="50"/>
      <c r="CH8425" s="50"/>
      <c r="CI8425" s="50"/>
      <c r="CJ8425" s="50"/>
      <c r="CK8425" s="50"/>
      <c r="CL8425" s="50"/>
      <c r="CM8425" s="50"/>
      <c r="CN8425" s="50"/>
      <c r="CO8425" s="50"/>
      <c r="CP8425" s="50"/>
      <c r="CQ8425" s="50"/>
      <c r="CR8425" s="50"/>
      <c r="CS8425" s="50"/>
      <c r="CT8425" s="50"/>
      <c r="CU8425" s="50"/>
      <c r="CV8425" s="50"/>
      <c r="CW8425" s="50"/>
      <c r="CX8425" s="50"/>
      <c r="CY8425" s="50"/>
      <c r="CZ8425" s="50"/>
      <c r="DA8425" s="50"/>
      <c r="DB8425" s="50"/>
      <c r="DC8425" s="50"/>
      <c r="DD8425" s="50"/>
      <c r="DE8425" s="50"/>
      <c r="DF8425" s="50"/>
      <c r="DG8425" s="50"/>
    </row>
    <row r="8426" spans="3:111" x14ac:dyDescent="0.2">
      <c r="C8426" s="416"/>
      <c r="D8426" s="161"/>
      <c r="E8426" s="310"/>
      <c r="F8426" s="192"/>
      <c r="G8426" s="192"/>
      <c r="H8426" s="50"/>
      <c r="I8426" s="50"/>
      <c r="J8426" s="50"/>
      <c r="K8426" s="50"/>
      <c r="L8426" s="50"/>
      <c r="M8426" s="50"/>
      <c r="N8426" s="50"/>
      <c r="O8426" s="50"/>
      <c r="P8426" s="50"/>
      <c r="Q8426" s="50"/>
      <c r="R8426" s="50"/>
      <c r="S8426" s="50"/>
      <c r="T8426" s="50"/>
      <c r="U8426" s="50"/>
      <c r="V8426" s="50"/>
      <c r="W8426" s="50"/>
      <c r="X8426" s="50"/>
      <c r="Y8426" s="50"/>
      <c r="Z8426" s="50"/>
      <c r="AA8426" s="50"/>
      <c r="AB8426" s="50"/>
      <c r="AC8426" s="50"/>
      <c r="AD8426" s="50"/>
      <c r="AE8426" s="50"/>
      <c r="AF8426" s="50"/>
      <c r="AG8426" s="50"/>
      <c r="AH8426" s="50"/>
      <c r="AI8426" s="50"/>
      <c r="AJ8426" s="50"/>
      <c r="AK8426" s="50"/>
      <c r="AL8426" s="50"/>
      <c r="AM8426" s="50"/>
      <c r="AN8426" s="50"/>
      <c r="AO8426" s="50"/>
      <c r="AP8426" s="50"/>
      <c r="AQ8426" s="50"/>
      <c r="AR8426" s="50"/>
      <c r="AS8426" s="50"/>
      <c r="AT8426" s="50"/>
      <c r="AU8426" s="50"/>
      <c r="AV8426" s="50"/>
      <c r="AW8426" s="50"/>
      <c r="AX8426" s="50"/>
      <c r="AY8426" s="50"/>
      <c r="AZ8426" s="50"/>
      <c r="BA8426" s="50"/>
      <c r="BB8426" s="50"/>
      <c r="BC8426" s="50"/>
      <c r="BD8426" s="50"/>
      <c r="BE8426" s="50"/>
      <c r="BF8426" s="50"/>
      <c r="BG8426" s="50"/>
      <c r="BH8426" s="50"/>
      <c r="BI8426" s="50"/>
      <c r="BJ8426" s="50"/>
      <c r="BK8426" s="50"/>
      <c r="BL8426" s="50"/>
      <c r="BM8426" s="50"/>
      <c r="BN8426" s="50"/>
      <c r="BO8426" s="50"/>
      <c r="BP8426" s="50"/>
      <c r="BQ8426" s="50"/>
      <c r="BR8426" s="50"/>
      <c r="BS8426" s="50"/>
      <c r="BT8426" s="50"/>
      <c r="BU8426" s="50"/>
      <c r="BV8426" s="50"/>
      <c r="BW8426" s="50"/>
      <c r="BX8426" s="50"/>
      <c r="BY8426" s="50"/>
      <c r="BZ8426" s="50"/>
      <c r="CA8426" s="50"/>
      <c r="CB8426" s="50"/>
      <c r="CC8426" s="50"/>
      <c r="CD8426" s="50"/>
      <c r="CE8426" s="50"/>
      <c r="CF8426" s="50"/>
      <c r="CG8426" s="50"/>
      <c r="CH8426" s="50"/>
      <c r="CI8426" s="50"/>
      <c r="CJ8426" s="50"/>
      <c r="CK8426" s="50"/>
      <c r="CL8426" s="50"/>
      <c r="CM8426" s="50"/>
      <c r="CN8426" s="50"/>
      <c r="CO8426" s="50"/>
      <c r="CP8426" s="50"/>
      <c r="CQ8426" s="50"/>
      <c r="CR8426" s="50"/>
      <c r="CS8426" s="50"/>
      <c r="CT8426" s="50"/>
      <c r="CU8426" s="50"/>
      <c r="CV8426" s="50"/>
      <c r="CW8426" s="50"/>
      <c r="CX8426" s="50"/>
      <c r="CY8426" s="50"/>
      <c r="CZ8426" s="50"/>
      <c r="DA8426" s="50"/>
      <c r="DB8426" s="50"/>
      <c r="DC8426" s="50"/>
      <c r="DD8426" s="50"/>
      <c r="DE8426" s="50"/>
      <c r="DF8426" s="50"/>
      <c r="DG8426" s="50"/>
    </row>
    <row r="8427" spans="3:111" x14ac:dyDescent="0.2">
      <c r="C8427" s="416"/>
      <c r="D8427" s="161"/>
      <c r="E8427" s="310"/>
      <c r="F8427" s="192"/>
      <c r="G8427" s="192"/>
      <c r="H8427" s="50"/>
      <c r="I8427" s="50"/>
      <c r="J8427" s="50"/>
      <c r="K8427" s="50"/>
      <c r="L8427" s="50"/>
      <c r="M8427" s="50"/>
      <c r="N8427" s="50"/>
      <c r="O8427" s="50"/>
      <c r="P8427" s="50"/>
      <c r="Q8427" s="50"/>
      <c r="R8427" s="50"/>
      <c r="S8427" s="50"/>
      <c r="T8427" s="50"/>
      <c r="U8427" s="50"/>
      <c r="V8427" s="50"/>
      <c r="W8427" s="50"/>
      <c r="X8427" s="50"/>
      <c r="Y8427" s="50"/>
      <c r="Z8427" s="50"/>
      <c r="AA8427" s="50"/>
      <c r="AB8427" s="50"/>
      <c r="AC8427" s="50"/>
      <c r="AD8427" s="50"/>
      <c r="AE8427" s="50"/>
      <c r="AF8427" s="50"/>
      <c r="AG8427" s="50"/>
      <c r="AH8427" s="50"/>
      <c r="AI8427" s="50"/>
      <c r="AJ8427" s="50"/>
      <c r="AK8427" s="50"/>
      <c r="AL8427" s="50"/>
      <c r="AM8427" s="50"/>
      <c r="AN8427" s="50"/>
      <c r="AO8427" s="50"/>
      <c r="AP8427" s="50"/>
      <c r="AQ8427" s="50"/>
      <c r="AR8427" s="50"/>
      <c r="AS8427" s="50"/>
      <c r="AT8427" s="50"/>
      <c r="AU8427" s="50"/>
      <c r="AV8427" s="50"/>
      <c r="AW8427" s="50"/>
      <c r="AX8427" s="50"/>
      <c r="AY8427" s="50"/>
      <c r="AZ8427" s="50"/>
      <c r="BA8427" s="50"/>
      <c r="BB8427" s="50"/>
      <c r="BC8427" s="50"/>
      <c r="BD8427" s="50"/>
      <c r="BE8427" s="50"/>
      <c r="BF8427" s="50"/>
      <c r="BG8427" s="50"/>
      <c r="BH8427" s="50"/>
      <c r="BI8427" s="50"/>
      <c r="BJ8427" s="50"/>
      <c r="BK8427" s="50"/>
      <c r="BL8427" s="50"/>
      <c r="BM8427" s="50"/>
      <c r="BN8427" s="50"/>
      <c r="BO8427" s="50"/>
      <c r="BP8427" s="50"/>
      <c r="BQ8427" s="50"/>
      <c r="BR8427" s="50"/>
      <c r="BS8427" s="50"/>
      <c r="BT8427" s="50"/>
      <c r="BU8427" s="50"/>
      <c r="BV8427" s="50"/>
      <c r="BW8427" s="50"/>
      <c r="BX8427" s="50"/>
      <c r="BY8427" s="50"/>
      <c r="BZ8427" s="50"/>
      <c r="CA8427" s="50"/>
      <c r="CB8427" s="50"/>
      <c r="CC8427" s="50"/>
      <c r="CD8427" s="50"/>
      <c r="CE8427" s="50"/>
      <c r="CF8427" s="50"/>
      <c r="CG8427" s="50"/>
      <c r="CH8427" s="50"/>
      <c r="CI8427" s="50"/>
      <c r="CJ8427" s="50"/>
      <c r="CK8427" s="50"/>
      <c r="CL8427" s="50"/>
      <c r="CM8427" s="50"/>
      <c r="CN8427" s="50"/>
      <c r="CO8427" s="50"/>
      <c r="CP8427" s="50"/>
      <c r="CQ8427" s="50"/>
      <c r="CR8427" s="50"/>
      <c r="CS8427" s="50"/>
      <c r="CT8427" s="50"/>
      <c r="CU8427" s="50"/>
      <c r="CV8427" s="50"/>
      <c r="CW8427" s="50"/>
      <c r="CX8427" s="50"/>
      <c r="CY8427" s="50"/>
      <c r="CZ8427" s="50"/>
      <c r="DA8427" s="50"/>
      <c r="DB8427" s="50"/>
      <c r="DC8427" s="50"/>
      <c r="DD8427" s="50"/>
      <c r="DE8427" s="50"/>
      <c r="DF8427" s="50"/>
      <c r="DG8427" s="50"/>
    </row>
    <row r="8428" spans="3:111" x14ac:dyDescent="0.2">
      <c r="C8428" s="416"/>
      <c r="D8428" s="160"/>
      <c r="E8428" s="310"/>
      <c r="F8428" s="192"/>
      <c r="G8428" s="192"/>
      <c r="H8428" s="50"/>
      <c r="I8428" s="50"/>
      <c r="J8428" s="50"/>
      <c r="K8428" s="50"/>
      <c r="L8428" s="50"/>
      <c r="M8428" s="50"/>
      <c r="N8428" s="50"/>
      <c r="O8428" s="50"/>
      <c r="P8428" s="50"/>
      <c r="Q8428" s="50"/>
      <c r="R8428" s="50"/>
      <c r="S8428" s="50"/>
      <c r="T8428" s="50"/>
      <c r="U8428" s="50"/>
      <c r="V8428" s="50"/>
      <c r="W8428" s="50"/>
      <c r="X8428" s="50"/>
      <c r="Y8428" s="50"/>
      <c r="Z8428" s="50"/>
      <c r="AA8428" s="50"/>
      <c r="AB8428" s="50"/>
      <c r="AC8428" s="50"/>
      <c r="AD8428" s="50"/>
      <c r="AE8428" s="50"/>
      <c r="AF8428" s="50"/>
      <c r="AG8428" s="50"/>
      <c r="AH8428" s="50"/>
      <c r="AI8428" s="50"/>
      <c r="AJ8428" s="50"/>
      <c r="AK8428" s="50"/>
      <c r="AL8428" s="50"/>
      <c r="AM8428" s="50"/>
      <c r="AN8428" s="50"/>
      <c r="AO8428" s="50"/>
      <c r="AP8428" s="50"/>
      <c r="AQ8428" s="50"/>
      <c r="AR8428" s="50"/>
      <c r="AS8428" s="50"/>
      <c r="AT8428" s="50"/>
      <c r="AU8428" s="50"/>
      <c r="AV8428" s="50"/>
      <c r="AW8428" s="50"/>
      <c r="AX8428" s="50"/>
      <c r="AY8428" s="50"/>
      <c r="AZ8428" s="50"/>
      <c r="BA8428" s="50"/>
      <c r="BB8428" s="50"/>
      <c r="BC8428" s="50"/>
      <c r="BD8428" s="50"/>
      <c r="BE8428" s="50"/>
      <c r="BF8428" s="50"/>
      <c r="BG8428" s="50"/>
      <c r="BH8428" s="50"/>
      <c r="BI8428" s="50"/>
      <c r="BJ8428" s="50"/>
      <c r="BK8428" s="50"/>
      <c r="BL8428" s="50"/>
      <c r="BM8428" s="50"/>
      <c r="BN8428" s="50"/>
      <c r="BO8428" s="50"/>
      <c r="BP8428" s="50"/>
      <c r="BQ8428" s="50"/>
      <c r="BR8428" s="50"/>
      <c r="BS8428" s="50"/>
      <c r="BT8428" s="50"/>
      <c r="BU8428" s="50"/>
      <c r="BV8428" s="50"/>
      <c r="BW8428" s="50"/>
      <c r="BX8428" s="50"/>
      <c r="BY8428" s="50"/>
      <c r="BZ8428" s="50"/>
      <c r="CA8428" s="50"/>
      <c r="CB8428" s="50"/>
      <c r="CC8428" s="50"/>
      <c r="CD8428" s="50"/>
      <c r="CE8428" s="50"/>
      <c r="CF8428" s="50"/>
      <c r="CG8428" s="50"/>
      <c r="CH8428" s="50"/>
      <c r="CI8428" s="50"/>
      <c r="CJ8428" s="50"/>
      <c r="CK8428" s="50"/>
      <c r="CL8428" s="50"/>
      <c r="CM8428" s="50"/>
      <c r="CN8428" s="50"/>
      <c r="CO8428" s="50"/>
      <c r="CP8428" s="50"/>
      <c r="CQ8428" s="50"/>
      <c r="CR8428" s="50"/>
      <c r="CS8428" s="50"/>
      <c r="CT8428" s="50"/>
      <c r="CU8428" s="50"/>
      <c r="CV8428" s="50"/>
      <c r="CW8428" s="50"/>
      <c r="CX8428" s="50"/>
      <c r="CY8428" s="50"/>
      <c r="CZ8428" s="50"/>
      <c r="DA8428" s="50"/>
      <c r="DB8428" s="50"/>
      <c r="DC8428" s="50"/>
      <c r="DD8428" s="50"/>
      <c r="DE8428" s="50"/>
      <c r="DF8428" s="50"/>
      <c r="DG8428" s="50"/>
    </row>
    <row r="8429" spans="3:111" x14ac:dyDescent="0.2">
      <c r="C8429" s="416"/>
      <c r="D8429" s="261"/>
      <c r="E8429" s="310"/>
      <c r="F8429" s="192"/>
      <c r="G8429" s="192"/>
      <c r="H8429" s="50"/>
      <c r="I8429" s="50"/>
      <c r="J8429" s="50"/>
      <c r="K8429" s="50"/>
      <c r="L8429" s="50"/>
      <c r="M8429" s="50"/>
      <c r="N8429" s="50"/>
      <c r="O8429" s="50"/>
      <c r="P8429" s="50"/>
      <c r="Q8429" s="50"/>
      <c r="R8429" s="50"/>
      <c r="S8429" s="50"/>
      <c r="T8429" s="50"/>
      <c r="U8429" s="50"/>
      <c r="V8429" s="50"/>
      <c r="W8429" s="50"/>
      <c r="X8429" s="50"/>
      <c r="Y8429" s="50"/>
      <c r="Z8429" s="50"/>
      <c r="AA8429" s="50"/>
      <c r="AB8429" s="50"/>
      <c r="AC8429" s="50"/>
      <c r="AD8429" s="50"/>
      <c r="AE8429" s="50"/>
      <c r="AF8429" s="50"/>
      <c r="AG8429" s="50"/>
      <c r="AH8429" s="50"/>
      <c r="AI8429" s="50"/>
      <c r="AJ8429" s="50"/>
      <c r="AK8429" s="50"/>
      <c r="AL8429" s="50"/>
      <c r="AM8429" s="50"/>
      <c r="AN8429" s="50"/>
      <c r="AO8429" s="50"/>
      <c r="AP8429" s="50"/>
      <c r="AQ8429" s="50"/>
      <c r="AR8429" s="50"/>
      <c r="AS8429" s="50"/>
      <c r="AT8429" s="50"/>
      <c r="AU8429" s="50"/>
      <c r="AV8429" s="50"/>
      <c r="AW8429" s="50"/>
      <c r="AX8429" s="50"/>
      <c r="AY8429" s="50"/>
      <c r="AZ8429" s="50"/>
      <c r="BA8429" s="50"/>
      <c r="BB8429" s="50"/>
      <c r="BC8429" s="50"/>
      <c r="BD8429" s="50"/>
      <c r="BE8429" s="50"/>
      <c r="BF8429" s="50"/>
      <c r="BG8429" s="50"/>
      <c r="BH8429" s="50"/>
      <c r="BI8429" s="50"/>
      <c r="BJ8429" s="50"/>
      <c r="BK8429" s="50"/>
      <c r="BL8429" s="50"/>
      <c r="BM8429" s="50"/>
      <c r="BN8429" s="50"/>
      <c r="BO8429" s="50"/>
      <c r="BP8429" s="50"/>
      <c r="BQ8429" s="50"/>
      <c r="BR8429" s="50"/>
      <c r="BS8429" s="50"/>
      <c r="BT8429" s="50"/>
      <c r="BU8429" s="50"/>
      <c r="BV8429" s="50"/>
      <c r="BW8429" s="50"/>
      <c r="BX8429" s="50"/>
      <c r="BY8429" s="50"/>
      <c r="BZ8429" s="50"/>
      <c r="CA8429" s="50"/>
      <c r="CB8429" s="50"/>
      <c r="CC8429" s="50"/>
      <c r="CD8429" s="50"/>
      <c r="CE8429" s="50"/>
      <c r="CF8429" s="50"/>
      <c r="CG8429" s="50"/>
      <c r="CH8429" s="50"/>
      <c r="CI8429" s="50"/>
      <c r="CJ8429" s="50"/>
      <c r="CK8429" s="50"/>
      <c r="CL8429" s="50"/>
      <c r="CM8429" s="50"/>
      <c r="CN8429" s="50"/>
      <c r="CO8429" s="50"/>
      <c r="CP8429" s="50"/>
      <c r="CQ8429" s="50"/>
      <c r="CR8429" s="50"/>
      <c r="CS8429" s="50"/>
      <c r="CT8429" s="50"/>
      <c r="CU8429" s="50"/>
      <c r="CV8429" s="50"/>
      <c r="CW8429" s="50"/>
      <c r="CX8429" s="50"/>
      <c r="CY8429" s="50"/>
      <c r="CZ8429" s="50"/>
      <c r="DA8429" s="50"/>
      <c r="DB8429" s="50"/>
      <c r="DC8429" s="50"/>
      <c r="DD8429" s="50"/>
      <c r="DE8429" s="50"/>
      <c r="DF8429" s="50"/>
      <c r="DG8429" s="50"/>
    </row>
    <row r="8430" spans="3:111" x14ac:dyDescent="0.2">
      <c r="C8430" s="416"/>
      <c r="D8430" s="161"/>
      <c r="E8430" s="310"/>
      <c r="F8430" s="192"/>
      <c r="G8430" s="192"/>
      <c r="H8430" s="50"/>
      <c r="I8430" s="50"/>
      <c r="J8430" s="50"/>
      <c r="K8430" s="50"/>
      <c r="L8430" s="50"/>
      <c r="M8430" s="50"/>
      <c r="N8430" s="50"/>
      <c r="O8430" s="50"/>
      <c r="P8430" s="50"/>
      <c r="Q8430" s="50"/>
      <c r="R8430" s="50"/>
      <c r="S8430" s="50"/>
      <c r="T8430" s="50"/>
      <c r="U8430" s="50"/>
      <c r="V8430" s="50"/>
      <c r="W8430" s="50"/>
      <c r="X8430" s="50"/>
      <c r="Y8430" s="50"/>
      <c r="Z8430" s="50"/>
      <c r="AA8430" s="50"/>
      <c r="AB8430" s="50"/>
      <c r="AC8430" s="50"/>
      <c r="AD8430" s="50"/>
      <c r="AE8430" s="50"/>
      <c r="AF8430" s="50"/>
      <c r="AG8430" s="50"/>
      <c r="AH8430" s="50"/>
      <c r="AI8430" s="50"/>
      <c r="AJ8430" s="50"/>
      <c r="AK8430" s="50"/>
      <c r="AL8430" s="50"/>
      <c r="AM8430" s="50"/>
      <c r="AN8430" s="50"/>
      <c r="AO8430" s="50"/>
      <c r="AP8430" s="50"/>
      <c r="AQ8430" s="50"/>
      <c r="AR8430" s="50"/>
      <c r="AS8430" s="50"/>
      <c r="AT8430" s="50"/>
      <c r="AU8430" s="50"/>
      <c r="AV8430" s="50"/>
      <c r="AW8430" s="50"/>
      <c r="AX8430" s="50"/>
      <c r="AY8430" s="50"/>
      <c r="AZ8430" s="50"/>
      <c r="BA8430" s="50"/>
      <c r="BB8430" s="50"/>
      <c r="BC8430" s="50"/>
      <c r="BD8430" s="50"/>
      <c r="BE8430" s="50"/>
      <c r="BF8430" s="50"/>
      <c r="BG8430" s="50"/>
      <c r="BH8430" s="50"/>
      <c r="BI8430" s="50"/>
      <c r="BJ8430" s="50"/>
      <c r="BK8430" s="50"/>
      <c r="BL8430" s="50"/>
      <c r="BM8430" s="50"/>
      <c r="BN8430" s="50"/>
      <c r="BO8430" s="50"/>
      <c r="BP8430" s="50"/>
      <c r="BQ8430" s="50"/>
      <c r="BR8430" s="50"/>
      <c r="BS8430" s="50"/>
      <c r="BT8430" s="50"/>
      <c r="BU8430" s="50"/>
      <c r="BV8430" s="50"/>
      <c r="BW8430" s="50"/>
      <c r="BX8430" s="50"/>
      <c r="BY8430" s="50"/>
      <c r="BZ8430" s="50"/>
      <c r="CA8430" s="50"/>
      <c r="CB8430" s="50"/>
      <c r="CC8430" s="50"/>
      <c r="CD8430" s="50"/>
      <c r="CE8430" s="50"/>
      <c r="CF8430" s="50"/>
      <c r="CG8430" s="50"/>
      <c r="CH8430" s="50"/>
      <c r="CI8430" s="50"/>
      <c r="CJ8430" s="50"/>
      <c r="CK8430" s="50"/>
      <c r="CL8430" s="50"/>
      <c r="CM8430" s="50"/>
      <c r="CN8430" s="50"/>
      <c r="CO8430" s="50"/>
      <c r="CP8430" s="50"/>
      <c r="CQ8430" s="50"/>
      <c r="CR8430" s="50"/>
      <c r="CS8430" s="50"/>
      <c r="CT8430" s="50"/>
      <c r="CU8430" s="50"/>
      <c r="CV8430" s="50"/>
      <c r="CW8430" s="50"/>
      <c r="CX8430" s="50"/>
      <c r="CY8430" s="50"/>
      <c r="CZ8430" s="50"/>
      <c r="DA8430" s="50"/>
      <c r="DB8430" s="50"/>
      <c r="DC8430" s="50"/>
      <c r="DD8430" s="50"/>
      <c r="DE8430" s="50"/>
      <c r="DF8430" s="50"/>
      <c r="DG8430" s="50"/>
    </row>
    <row r="8431" spans="3:111" x14ac:dyDescent="0.2">
      <c r="C8431" s="416"/>
      <c r="D8431" s="161"/>
      <c r="E8431" s="310"/>
      <c r="F8431" s="192"/>
      <c r="G8431" s="192"/>
      <c r="H8431" s="50"/>
      <c r="I8431" s="50"/>
      <c r="J8431" s="50"/>
      <c r="K8431" s="50"/>
      <c r="L8431" s="50"/>
      <c r="M8431" s="50"/>
      <c r="N8431" s="50"/>
      <c r="O8431" s="50"/>
      <c r="P8431" s="50"/>
      <c r="Q8431" s="50"/>
      <c r="R8431" s="50"/>
      <c r="S8431" s="50"/>
      <c r="T8431" s="50"/>
      <c r="U8431" s="50"/>
      <c r="V8431" s="50"/>
      <c r="W8431" s="50"/>
      <c r="X8431" s="50"/>
      <c r="Y8431" s="50"/>
      <c r="Z8431" s="50"/>
      <c r="AA8431" s="50"/>
      <c r="AB8431" s="50"/>
      <c r="AC8431" s="50"/>
      <c r="AD8431" s="50"/>
      <c r="AE8431" s="50"/>
      <c r="AF8431" s="50"/>
      <c r="AG8431" s="50"/>
      <c r="AH8431" s="50"/>
      <c r="AI8431" s="50"/>
      <c r="AJ8431" s="50"/>
      <c r="AK8431" s="50"/>
      <c r="AL8431" s="50"/>
      <c r="AM8431" s="50"/>
      <c r="AN8431" s="50"/>
      <c r="AO8431" s="50"/>
      <c r="AP8431" s="50"/>
      <c r="AQ8431" s="50"/>
      <c r="AR8431" s="50"/>
      <c r="AS8431" s="50"/>
      <c r="AT8431" s="50"/>
      <c r="AU8431" s="50"/>
      <c r="AV8431" s="50"/>
      <c r="AW8431" s="50"/>
      <c r="AX8431" s="50"/>
      <c r="AY8431" s="50"/>
      <c r="AZ8431" s="50"/>
      <c r="BA8431" s="50"/>
      <c r="BB8431" s="50"/>
      <c r="BC8431" s="50"/>
      <c r="BD8431" s="50"/>
      <c r="BE8431" s="50"/>
      <c r="BF8431" s="50"/>
      <c r="BG8431" s="50"/>
      <c r="BH8431" s="50"/>
      <c r="BI8431" s="50"/>
      <c r="BJ8431" s="50"/>
      <c r="BK8431" s="50"/>
      <c r="BL8431" s="50"/>
      <c r="BM8431" s="50"/>
      <c r="BN8431" s="50"/>
      <c r="BO8431" s="50"/>
      <c r="BP8431" s="50"/>
      <c r="BQ8431" s="50"/>
      <c r="BR8431" s="50"/>
      <c r="BS8431" s="50"/>
      <c r="BT8431" s="50"/>
      <c r="BU8431" s="50"/>
      <c r="BV8431" s="50"/>
      <c r="BW8431" s="50"/>
      <c r="BX8431" s="50"/>
      <c r="BY8431" s="50"/>
      <c r="BZ8431" s="50"/>
      <c r="CA8431" s="50"/>
      <c r="CB8431" s="50"/>
      <c r="CC8431" s="50"/>
      <c r="CD8431" s="50"/>
      <c r="CE8431" s="50"/>
      <c r="CF8431" s="50"/>
      <c r="CG8431" s="50"/>
      <c r="CH8431" s="50"/>
      <c r="CI8431" s="50"/>
      <c r="CJ8431" s="50"/>
      <c r="CK8431" s="50"/>
      <c r="CL8431" s="50"/>
      <c r="CM8431" s="50"/>
      <c r="CN8431" s="50"/>
      <c r="CO8431" s="50"/>
      <c r="CP8431" s="50"/>
      <c r="CQ8431" s="50"/>
      <c r="CR8431" s="50"/>
      <c r="CS8431" s="50"/>
      <c r="CT8431" s="50"/>
      <c r="CU8431" s="50"/>
      <c r="CV8431" s="50"/>
      <c r="CW8431" s="50"/>
      <c r="CX8431" s="50"/>
      <c r="CY8431" s="50"/>
      <c r="CZ8431" s="50"/>
      <c r="DA8431" s="50"/>
      <c r="DB8431" s="50"/>
      <c r="DC8431" s="50"/>
      <c r="DD8431" s="50"/>
      <c r="DE8431" s="50"/>
      <c r="DF8431" s="50"/>
      <c r="DG8431" s="50"/>
    </row>
    <row r="8432" spans="3:111" x14ac:dyDescent="0.2">
      <c r="C8432" s="416"/>
      <c r="D8432" s="161"/>
      <c r="E8432" s="310"/>
      <c r="F8432" s="192"/>
      <c r="G8432" s="192"/>
      <c r="H8432" s="50"/>
      <c r="I8432" s="50"/>
      <c r="J8432" s="50"/>
      <c r="K8432" s="50"/>
      <c r="L8432" s="50"/>
      <c r="M8432" s="50"/>
      <c r="N8432" s="50"/>
      <c r="O8432" s="50"/>
      <c r="P8432" s="50"/>
      <c r="Q8432" s="50"/>
      <c r="R8432" s="50"/>
      <c r="S8432" s="50"/>
      <c r="T8432" s="50"/>
      <c r="U8432" s="50"/>
      <c r="V8432" s="50"/>
      <c r="W8432" s="50"/>
      <c r="X8432" s="50"/>
      <c r="Y8432" s="50"/>
      <c r="Z8432" s="50"/>
      <c r="AA8432" s="50"/>
      <c r="AB8432" s="50"/>
      <c r="AC8432" s="50"/>
      <c r="AD8432" s="50"/>
      <c r="AE8432" s="50"/>
      <c r="AF8432" s="50"/>
      <c r="AG8432" s="50"/>
      <c r="AH8432" s="50"/>
      <c r="AI8432" s="50"/>
      <c r="AJ8432" s="50"/>
      <c r="AK8432" s="50"/>
      <c r="AL8432" s="50"/>
      <c r="AM8432" s="50"/>
      <c r="AN8432" s="50"/>
      <c r="AO8432" s="50"/>
      <c r="AP8432" s="50"/>
      <c r="AQ8432" s="50"/>
      <c r="AR8432" s="50"/>
      <c r="AS8432" s="50"/>
      <c r="AT8432" s="50"/>
      <c r="AU8432" s="50"/>
      <c r="AV8432" s="50"/>
      <c r="AW8432" s="50"/>
      <c r="AX8432" s="50"/>
      <c r="AY8432" s="50"/>
      <c r="AZ8432" s="50"/>
      <c r="BA8432" s="50"/>
      <c r="BB8432" s="50"/>
      <c r="BC8432" s="50"/>
      <c r="BD8432" s="50"/>
      <c r="BE8432" s="50"/>
      <c r="BF8432" s="50"/>
      <c r="BG8432" s="50"/>
      <c r="BH8432" s="50"/>
      <c r="BI8432" s="50"/>
      <c r="BJ8432" s="50"/>
      <c r="BK8432" s="50"/>
      <c r="BL8432" s="50"/>
      <c r="BM8432" s="50"/>
      <c r="BN8432" s="50"/>
      <c r="BO8432" s="50"/>
      <c r="BP8432" s="50"/>
      <c r="BQ8432" s="50"/>
      <c r="BR8432" s="50"/>
      <c r="BS8432" s="50"/>
      <c r="BT8432" s="50"/>
      <c r="BU8432" s="50"/>
      <c r="BV8432" s="50"/>
      <c r="BW8432" s="50"/>
      <c r="BX8432" s="50"/>
      <c r="BY8432" s="50"/>
      <c r="BZ8432" s="50"/>
      <c r="CA8432" s="50"/>
      <c r="CB8432" s="50"/>
      <c r="CC8432" s="50"/>
      <c r="CD8432" s="50"/>
      <c r="CE8432" s="50"/>
      <c r="CF8432" s="50"/>
      <c r="CG8432" s="50"/>
      <c r="CH8432" s="50"/>
      <c r="CI8432" s="50"/>
      <c r="CJ8432" s="50"/>
      <c r="CK8432" s="50"/>
      <c r="CL8432" s="50"/>
      <c r="CM8432" s="50"/>
      <c r="CN8432" s="50"/>
      <c r="CO8432" s="50"/>
      <c r="CP8432" s="50"/>
      <c r="CQ8432" s="50"/>
      <c r="CR8432" s="50"/>
      <c r="CS8432" s="50"/>
      <c r="CT8432" s="50"/>
      <c r="CU8432" s="50"/>
      <c r="CV8432" s="50"/>
      <c r="CW8432" s="50"/>
      <c r="CX8432" s="50"/>
      <c r="CY8432" s="50"/>
      <c r="CZ8432" s="50"/>
      <c r="DA8432" s="50"/>
      <c r="DB8432" s="50"/>
      <c r="DC8432" s="50"/>
      <c r="DD8432" s="50"/>
      <c r="DE8432" s="50"/>
      <c r="DF8432" s="50"/>
      <c r="DG8432" s="50"/>
    </row>
    <row r="8433" spans="2:111" x14ac:dyDescent="0.2">
      <c r="C8433" s="416"/>
      <c r="D8433" s="161"/>
      <c r="E8433" s="310"/>
      <c r="F8433" s="192"/>
      <c r="G8433" s="192"/>
      <c r="H8433" s="50"/>
      <c r="I8433" s="50"/>
      <c r="J8433" s="50"/>
      <c r="K8433" s="50"/>
      <c r="L8433" s="50"/>
      <c r="M8433" s="50"/>
      <c r="N8433" s="50"/>
      <c r="O8433" s="50"/>
      <c r="P8433" s="50"/>
      <c r="Q8433" s="50"/>
      <c r="R8433" s="50"/>
      <c r="S8433" s="50"/>
      <c r="T8433" s="50"/>
      <c r="U8433" s="50"/>
      <c r="V8433" s="50"/>
      <c r="W8433" s="50"/>
      <c r="X8433" s="50"/>
      <c r="Y8433" s="50"/>
      <c r="Z8433" s="50"/>
      <c r="AA8433" s="50"/>
      <c r="AB8433" s="50"/>
      <c r="AC8433" s="50"/>
      <c r="AD8433" s="50"/>
      <c r="AE8433" s="50"/>
      <c r="AF8433" s="50"/>
      <c r="AG8433" s="50"/>
      <c r="AH8433" s="50"/>
      <c r="AI8433" s="50"/>
      <c r="AJ8433" s="50"/>
      <c r="AK8433" s="50"/>
      <c r="AL8433" s="50"/>
      <c r="AM8433" s="50"/>
      <c r="AN8433" s="50"/>
      <c r="AO8433" s="50"/>
      <c r="AP8433" s="50"/>
      <c r="AQ8433" s="50"/>
      <c r="AR8433" s="50"/>
      <c r="AS8433" s="50"/>
      <c r="AT8433" s="50"/>
      <c r="AU8433" s="50"/>
      <c r="AV8433" s="50"/>
      <c r="AW8433" s="50"/>
      <c r="AX8433" s="50"/>
      <c r="AY8433" s="50"/>
      <c r="AZ8433" s="50"/>
      <c r="BA8433" s="50"/>
      <c r="BB8433" s="50"/>
      <c r="BC8433" s="50"/>
      <c r="BD8433" s="50"/>
      <c r="BE8433" s="50"/>
      <c r="BF8433" s="50"/>
      <c r="BG8433" s="50"/>
      <c r="BH8433" s="50"/>
      <c r="BI8433" s="50"/>
      <c r="BJ8433" s="50"/>
      <c r="BK8433" s="50"/>
      <c r="BL8433" s="50"/>
      <c r="BM8433" s="50"/>
      <c r="BN8433" s="50"/>
      <c r="BO8433" s="50"/>
      <c r="BP8433" s="50"/>
      <c r="BQ8433" s="50"/>
      <c r="BR8433" s="50"/>
      <c r="BS8433" s="50"/>
      <c r="BT8433" s="50"/>
      <c r="BU8433" s="50"/>
      <c r="BV8433" s="50"/>
      <c r="BW8433" s="50"/>
      <c r="BX8433" s="50"/>
      <c r="BY8433" s="50"/>
      <c r="BZ8433" s="50"/>
      <c r="CA8433" s="50"/>
      <c r="CB8433" s="50"/>
      <c r="CC8433" s="50"/>
      <c r="CD8433" s="50"/>
      <c r="CE8433" s="50"/>
      <c r="CF8433" s="50"/>
      <c r="CG8433" s="50"/>
      <c r="CH8433" s="50"/>
      <c r="CI8433" s="50"/>
      <c r="CJ8433" s="50"/>
      <c r="CK8433" s="50"/>
      <c r="CL8433" s="50"/>
      <c r="CM8433" s="50"/>
      <c r="CN8433" s="50"/>
      <c r="CO8433" s="50"/>
      <c r="CP8433" s="50"/>
      <c r="CQ8433" s="50"/>
      <c r="CR8433" s="50"/>
      <c r="CS8433" s="50"/>
      <c r="CT8433" s="50"/>
      <c r="CU8433" s="50"/>
      <c r="CV8433" s="50"/>
      <c r="CW8433" s="50"/>
      <c r="CX8433" s="50"/>
      <c r="CY8433" s="50"/>
      <c r="CZ8433" s="50"/>
      <c r="DA8433" s="50"/>
      <c r="DB8433" s="50"/>
      <c r="DC8433" s="50"/>
      <c r="DD8433" s="50"/>
      <c r="DE8433" s="50"/>
      <c r="DF8433" s="50"/>
      <c r="DG8433" s="50"/>
    </row>
    <row r="8434" spans="2:111" x14ac:dyDescent="0.2">
      <c r="C8434" s="416"/>
      <c r="D8434" s="160"/>
      <c r="E8434" s="310"/>
      <c r="F8434" s="192"/>
      <c r="G8434" s="192"/>
      <c r="H8434" s="50"/>
      <c r="I8434" s="50"/>
      <c r="J8434" s="50"/>
      <c r="K8434" s="50"/>
      <c r="L8434" s="50"/>
      <c r="M8434" s="50"/>
      <c r="N8434" s="50"/>
      <c r="O8434" s="50"/>
      <c r="P8434" s="50"/>
      <c r="Q8434" s="50"/>
      <c r="R8434" s="50"/>
      <c r="S8434" s="50"/>
      <c r="T8434" s="50"/>
      <c r="U8434" s="50"/>
      <c r="V8434" s="50"/>
      <c r="W8434" s="50"/>
      <c r="X8434" s="50"/>
      <c r="Y8434" s="50"/>
      <c r="Z8434" s="50"/>
      <c r="AA8434" s="50"/>
      <c r="AB8434" s="50"/>
      <c r="AC8434" s="50"/>
      <c r="AD8434" s="50"/>
      <c r="AE8434" s="50"/>
      <c r="AF8434" s="50"/>
      <c r="AG8434" s="50"/>
      <c r="AH8434" s="50"/>
      <c r="AI8434" s="50"/>
      <c r="AJ8434" s="50"/>
      <c r="AK8434" s="50"/>
      <c r="AL8434" s="50"/>
      <c r="AM8434" s="50"/>
      <c r="AN8434" s="50"/>
      <c r="AO8434" s="50"/>
      <c r="AP8434" s="50"/>
      <c r="AQ8434" s="50"/>
      <c r="AR8434" s="50"/>
      <c r="AS8434" s="50"/>
      <c r="AT8434" s="50"/>
      <c r="AU8434" s="50"/>
      <c r="AV8434" s="50"/>
      <c r="AW8434" s="50"/>
      <c r="AX8434" s="50"/>
      <c r="AY8434" s="50"/>
      <c r="AZ8434" s="50"/>
      <c r="BA8434" s="50"/>
      <c r="BB8434" s="50"/>
      <c r="BC8434" s="50"/>
      <c r="BD8434" s="50"/>
      <c r="BE8434" s="50"/>
      <c r="BF8434" s="50"/>
      <c r="BG8434" s="50"/>
      <c r="BH8434" s="50"/>
      <c r="BI8434" s="50"/>
      <c r="BJ8434" s="50"/>
      <c r="BK8434" s="50"/>
      <c r="BL8434" s="50"/>
      <c r="BM8434" s="50"/>
      <c r="BN8434" s="50"/>
      <c r="BO8434" s="50"/>
      <c r="BP8434" s="50"/>
      <c r="BQ8434" s="50"/>
      <c r="BR8434" s="50"/>
      <c r="BS8434" s="50"/>
      <c r="BT8434" s="50"/>
      <c r="BU8434" s="50"/>
      <c r="BV8434" s="50"/>
      <c r="BW8434" s="50"/>
      <c r="BX8434" s="50"/>
      <c r="BY8434" s="50"/>
      <c r="BZ8434" s="50"/>
      <c r="CA8434" s="50"/>
      <c r="CB8434" s="50"/>
      <c r="CC8434" s="50"/>
      <c r="CD8434" s="50"/>
      <c r="CE8434" s="50"/>
      <c r="CF8434" s="50"/>
      <c r="CG8434" s="50"/>
      <c r="CH8434" s="50"/>
      <c r="CI8434" s="50"/>
      <c r="CJ8434" s="50"/>
      <c r="CK8434" s="50"/>
      <c r="CL8434" s="50"/>
      <c r="CM8434" s="50"/>
      <c r="CN8434" s="50"/>
      <c r="CO8434" s="50"/>
      <c r="CP8434" s="50"/>
      <c r="CQ8434" s="50"/>
      <c r="CR8434" s="50"/>
      <c r="CS8434" s="50"/>
      <c r="CT8434" s="50"/>
      <c r="CU8434" s="50"/>
      <c r="CV8434" s="50"/>
      <c r="CW8434" s="50"/>
      <c r="CX8434" s="50"/>
      <c r="CY8434" s="50"/>
      <c r="CZ8434" s="50"/>
      <c r="DA8434" s="50"/>
      <c r="DB8434" s="50"/>
      <c r="DC8434" s="50"/>
      <c r="DD8434" s="50"/>
      <c r="DE8434" s="50"/>
      <c r="DF8434" s="50"/>
      <c r="DG8434" s="50"/>
    </row>
    <row r="8435" spans="2:111" x14ac:dyDescent="0.2">
      <c r="C8435" s="416"/>
      <c r="D8435" s="261"/>
      <c r="E8435" s="310"/>
      <c r="F8435" s="192"/>
      <c r="G8435" s="192"/>
      <c r="H8435" s="50"/>
      <c r="I8435" s="50"/>
      <c r="J8435" s="50"/>
      <c r="K8435" s="50"/>
      <c r="L8435" s="50"/>
      <c r="M8435" s="50"/>
      <c r="N8435" s="50"/>
      <c r="O8435" s="50"/>
      <c r="P8435" s="50"/>
      <c r="Q8435" s="50"/>
      <c r="R8435" s="50"/>
      <c r="S8435" s="50"/>
      <c r="T8435" s="50"/>
      <c r="U8435" s="50"/>
      <c r="V8435" s="50"/>
      <c r="W8435" s="50"/>
      <c r="X8435" s="50"/>
      <c r="Y8435" s="50"/>
      <c r="Z8435" s="50"/>
      <c r="AA8435" s="50"/>
      <c r="AB8435" s="50"/>
      <c r="AC8435" s="50"/>
      <c r="AD8435" s="50"/>
      <c r="AE8435" s="50"/>
      <c r="AF8435" s="50"/>
      <c r="AG8435" s="50"/>
      <c r="AH8435" s="50"/>
      <c r="AI8435" s="50"/>
      <c r="AJ8435" s="50"/>
      <c r="AK8435" s="50"/>
      <c r="AL8435" s="50"/>
      <c r="AM8435" s="50"/>
      <c r="AN8435" s="50"/>
      <c r="AO8435" s="50"/>
      <c r="AP8435" s="50"/>
      <c r="AQ8435" s="50"/>
      <c r="AR8435" s="50"/>
      <c r="AS8435" s="50"/>
      <c r="AT8435" s="50"/>
      <c r="AU8435" s="50"/>
      <c r="AV8435" s="50"/>
      <c r="AW8435" s="50"/>
      <c r="AX8435" s="50"/>
      <c r="AY8435" s="50"/>
      <c r="AZ8435" s="50"/>
      <c r="BA8435" s="50"/>
      <c r="BB8435" s="50"/>
      <c r="BC8435" s="50"/>
      <c r="BD8435" s="50"/>
      <c r="BE8435" s="50"/>
      <c r="BF8435" s="50"/>
      <c r="BG8435" s="50"/>
      <c r="BH8435" s="50"/>
      <c r="BI8435" s="50"/>
      <c r="BJ8435" s="50"/>
      <c r="BK8435" s="50"/>
      <c r="BL8435" s="50"/>
      <c r="BM8435" s="50"/>
      <c r="BN8435" s="50"/>
      <c r="BO8435" s="50"/>
      <c r="BP8435" s="50"/>
      <c r="BQ8435" s="50"/>
      <c r="BR8435" s="50"/>
      <c r="BS8435" s="50"/>
      <c r="BT8435" s="50"/>
      <c r="BU8435" s="50"/>
      <c r="BV8435" s="50"/>
      <c r="BW8435" s="50"/>
      <c r="BX8435" s="50"/>
      <c r="BY8435" s="50"/>
      <c r="BZ8435" s="50"/>
      <c r="CA8435" s="50"/>
      <c r="CB8435" s="50"/>
      <c r="CC8435" s="50"/>
      <c r="CD8435" s="50"/>
      <c r="CE8435" s="50"/>
      <c r="CF8435" s="50"/>
      <c r="CG8435" s="50"/>
      <c r="CH8435" s="50"/>
      <c r="CI8435" s="50"/>
      <c r="CJ8435" s="50"/>
      <c r="CK8435" s="50"/>
      <c r="CL8435" s="50"/>
      <c r="CM8435" s="50"/>
      <c r="CN8435" s="50"/>
      <c r="CO8435" s="50"/>
      <c r="CP8435" s="50"/>
      <c r="CQ8435" s="50"/>
      <c r="CR8435" s="50"/>
      <c r="CS8435" s="50"/>
      <c r="CT8435" s="50"/>
      <c r="CU8435" s="50"/>
      <c r="CV8435" s="50"/>
      <c r="CW8435" s="50"/>
      <c r="CX8435" s="50"/>
      <c r="CY8435" s="50"/>
      <c r="CZ8435" s="50"/>
      <c r="DA8435" s="50"/>
      <c r="DB8435" s="50"/>
      <c r="DC8435" s="50"/>
      <c r="DD8435" s="50"/>
      <c r="DE8435" s="50"/>
      <c r="DF8435" s="50"/>
      <c r="DG8435" s="50"/>
    </row>
    <row r="8436" spans="2:111" x14ac:dyDescent="0.2">
      <c r="C8436" s="416"/>
      <c r="D8436" s="161"/>
      <c r="E8436" s="310"/>
      <c r="F8436" s="192"/>
      <c r="G8436" s="192"/>
      <c r="H8436" s="50"/>
      <c r="I8436" s="50"/>
      <c r="J8436" s="50"/>
      <c r="K8436" s="50"/>
      <c r="L8436" s="50"/>
      <c r="M8436" s="50"/>
      <c r="N8436" s="50"/>
      <c r="O8436" s="50"/>
      <c r="P8436" s="50"/>
      <c r="Q8436" s="50"/>
      <c r="R8436" s="50"/>
      <c r="S8436" s="50"/>
      <c r="T8436" s="50"/>
      <c r="U8436" s="50"/>
      <c r="V8436" s="50"/>
      <c r="W8436" s="50"/>
      <c r="X8436" s="50"/>
      <c r="Y8436" s="50"/>
      <c r="Z8436" s="50"/>
      <c r="AA8436" s="50"/>
      <c r="AB8436" s="50"/>
      <c r="AC8436" s="50"/>
      <c r="AD8436" s="50"/>
      <c r="AE8436" s="50"/>
      <c r="AF8436" s="50"/>
      <c r="AG8436" s="50"/>
      <c r="AH8436" s="50"/>
      <c r="AI8436" s="50"/>
      <c r="AJ8436" s="50"/>
      <c r="AK8436" s="50"/>
      <c r="AL8436" s="50"/>
      <c r="AM8436" s="50"/>
      <c r="AN8436" s="50"/>
      <c r="AO8436" s="50"/>
      <c r="AP8436" s="50"/>
      <c r="AQ8436" s="50"/>
      <c r="AR8436" s="50"/>
      <c r="AS8436" s="50"/>
      <c r="AT8436" s="50"/>
      <c r="AU8436" s="50"/>
      <c r="AV8436" s="50"/>
      <c r="AW8436" s="50"/>
      <c r="AX8436" s="50"/>
      <c r="AY8436" s="50"/>
      <c r="AZ8436" s="50"/>
      <c r="BA8436" s="50"/>
      <c r="BB8436" s="50"/>
      <c r="BC8436" s="50"/>
      <c r="BD8436" s="50"/>
      <c r="BE8436" s="50"/>
      <c r="BF8436" s="50"/>
      <c r="BG8436" s="50"/>
      <c r="BH8436" s="50"/>
      <c r="BI8436" s="50"/>
      <c r="BJ8436" s="50"/>
      <c r="BK8436" s="50"/>
      <c r="BL8436" s="50"/>
      <c r="BM8436" s="50"/>
      <c r="BN8436" s="50"/>
      <c r="BO8436" s="50"/>
      <c r="BP8436" s="50"/>
      <c r="BQ8436" s="50"/>
      <c r="BR8436" s="50"/>
      <c r="BS8436" s="50"/>
      <c r="BT8436" s="50"/>
      <c r="BU8436" s="50"/>
      <c r="BV8436" s="50"/>
      <c r="BW8436" s="50"/>
      <c r="BX8436" s="50"/>
      <c r="BY8436" s="50"/>
      <c r="BZ8436" s="50"/>
      <c r="CA8436" s="50"/>
      <c r="CB8436" s="50"/>
      <c r="CC8436" s="50"/>
      <c r="CD8436" s="50"/>
      <c r="CE8436" s="50"/>
      <c r="CF8436" s="50"/>
      <c r="CG8436" s="50"/>
      <c r="CH8436" s="50"/>
      <c r="CI8436" s="50"/>
      <c r="CJ8436" s="50"/>
      <c r="CK8436" s="50"/>
      <c r="CL8436" s="50"/>
      <c r="CM8436" s="50"/>
      <c r="CN8436" s="50"/>
      <c r="CO8436" s="50"/>
      <c r="CP8436" s="50"/>
      <c r="CQ8436" s="50"/>
      <c r="CR8436" s="50"/>
      <c r="CS8436" s="50"/>
      <c r="CT8436" s="50"/>
      <c r="CU8436" s="50"/>
      <c r="CV8436" s="50"/>
      <c r="CW8436" s="50"/>
      <c r="CX8436" s="50"/>
      <c r="CY8436" s="50"/>
      <c r="CZ8436" s="50"/>
      <c r="DA8436" s="50"/>
      <c r="DB8436" s="50"/>
      <c r="DC8436" s="50"/>
      <c r="DD8436" s="50"/>
      <c r="DE8436" s="50"/>
      <c r="DF8436" s="50"/>
      <c r="DG8436" s="50"/>
    </row>
    <row r="8437" spans="2:111" x14ac:dyDescent="0.2">
      <c r="C8437" s="416"/>
      <c r="D8437" s="161"/>
      <c r="E8437" s="310"/>
      <c r="F8437" s="192"/>
      <c r="G8437" s="192"/>
      <c r="H8437" s="50"/>
      <c r="I8437" s="50"/>
      <c r="J8437" s="50"/>
      <c r="K8437" s="50"/>
      <c r="L8437" s="50"/>
      <c r="M8437" s="50"/>
      <c r="N8437" s="50"/>
      <c r="O8437" s="50"/>
      <c r="P8437" s="50"/>
      <c r="Q8437" s="50"/>
      <c r="R8437" s="50"/>
      <c r="S8437" s="50"/>
      <c r="T8437" s="50"/>
      <c r="U8437" s="50"/>
      <c r="V8437" s="50"/>
      <c r="W8437" s="50"/>
      <c r="X8437" s="50"/>
      <c r="Y8437" s="50"/>
      <c r="Z8437" s="50"/>
      <c r="AA8437" s="50"/>
      <c r="AB8437" s="50"/>
      <c r="AC8437" s="50"/>
      <c r="AD8437" s="50"/>
      <c r="AE8437" s="50"/>
      <c r="AF8437" s="50"/>
      <c r="AG8437" s="50"/>
      <c r="AH8437" s="50"/>
      <c r="AI8437" s="50"/>
      <c r="AJ8437" s="50"/>
      <c r="AK8437" s="50"/>
      <c r="AL8437" s="50"/>
      <c r="AM8437" s="50"/>
      <c r="AN8437" s="50"/>
      <c r="AO8437" s="50"/>
      <c r="AP8437" s="50"/>
      <c r="AQ8437" s="50"/>
      <c r="AR8437" s="50"/>
      <c r="AS8437" s="50"/>
      <c r="AT8437" s="50"/>
      <c r="AU8437" s="50"/>
      <c r="AV8437" s="50"/>
      <c r="AW8437" s="50"/>
      <c r="AX8437" s="50"/>
      <c r="AY8437" s="50"/>
      <c r="AZ8437" s="50"/>
      <c r="BA8437" s="50"/>
      <c r="BB8437" s="50"/>
      <c r="BC8437" s="50"/>
      <c r="BD8437" s="50"/>
      <c r="BE8437" s="50"/>
      <c r="BF8437" s="50"/>
      <c r="BG8437" s="50"/>
      <c r="BH8437" s="50"/>
      <c r="BI8437" s="50"/>
      <c r="BJ8437" s="50"/>
      <c r="BK8437" s="50"/>
      <c r="BL8437" s="50"/>
      <c r="BM8437" s="50"/>
      <c r="BN8437" s="50"/>
      <c r="BO8437" s="50"/>
      <c r="BP8437" s="50"/>
      <c r="BQ8437" s="50"/>
      <c r="BR8437" s="50"/>
      <c r="BS8437" s="50"/>
      <c r="BT8437" s="50"/>
      <c r="BU8437" s="50"/>
      <c r="BV8437" s="50"/>
      <c r="BW8437" s="50"/>
      <c r="BX8437" s="50"/>
      <c r="BY8437" s="50"/>
      <c r="BZ8437" s="50"/>
      <c r="CA8437" s="50"/>
      <c r="CB8437" s="50"/>
      <c r="CC8437" s="50"/>
      <c r="CD8437" s="50"/>
      <c r="CE8437" s="50"/>
      <c r="CF8437" s="50"/>
      <c r="CG8437" s="50"/>
      <c r="CH8437" s="50"/>
      <c r="CI8437" s="50"/>
      <c r="CJ8437" s="50"/>
      <c r="CK8437" s="50"/>
      <c r="CL8437" s="50"/>
      <c r="CM8437" s="50"/>
      <c r="CN8437" s="50"/>
      <c r="CO8437" s="50"/>
      <c r="CP8437" s="50"/>
      <c r="CQ8437" s="50"/>
      <c r="CR8437" s="50"/>
      <c r="CS8437" s="50"/>
      <c r="CT8437" s="50"/>
      <c r="CU8437" s="50"/>
      <c r="CV8437" s="50"/>
      <c r="CW8437" s="50"/>
      <c r="CX8437" s="50"/>
      <c r="CY8437" s="50"/>
      <c r="CZ8437" s="50"/>
      <c r="DA8437" s="50"/>
      <c r="DB8437" s="50"/>
      <c r="DC8437" s="50"/>
      <c r="DD8437" s="50"/>
      <c r="DE8437" s="50"/>
      <c r="DF8437" s="50"/>
      <c r="DG8437" s="50"/>
    </row>
    <row r="8438" spans="2:111" x14ac:dyDescent="0.2">
      <c r="C8438" s="416"/>
      <c r="D8438" s="161"/>
      <c r="E8438" s="310"/>
      <c r="F8438" s="192"/>
      <c r="G8438" s="192"/>
      <c r="H8438" s="50"/>
      <c r="I8438" s="50"/>
      <c r="J8438" s="50"/>
      <c r="K8438" s="50"/>
      <c r="L8438" s="50"/>
      <c r="M8438" s="50"/>
      <c r="N8438" s="50"/>
      <c r="O8438" s="50"/>
      <c r="P8438" s="50"/>
      <c r="Q8438" s="50"/>
      <c r="R8438" s="50"/>
      <c r="S8438" s="50"/>
      <c r="T8438" s="50"/>
      <c r="U8438" s="50"/>
      <c r="V8438" s="50"/>
      <c r="W8438" s="50"/>
      <c r="X8438" s="50"/>
      <c r="Y8438" s="50"/>
      <c r="Z8438" s="50"/>
      <c r="AA8438" s="50"/>
      <c r="AB8438" s="50"/>
      <c r="AC8438" s="50"/>
      <c r="AD8438" s="50"/>
      <c r="AE8438" s="50"/>
      <c r="AF8438" s="50"/>
      <c r="AG8438" s="50"/>
      <c r="AH8438" s="50"/>
      <c r="AI8438" s="50"/>
      <c r="AJ8438" s="50"/>
      <c r="AK8438" s="50"/>
      <c r="AL8438" s="50"/>
      <c r="AM8438" s="50"/>
      <c r="AN8438" s="50"/>
      <c r="AO8438" s="50"/>
      <c r="AP8438" s="50"/>
      <c r="AQ8438" s="50"/>
      <c r="AR8438" s="50"/>
      <c r="AS8438" s="50"/>
      <c r="AT8438" s="50"/>
      <c r="AU8438" s="50"/>
      <c r="AV8438" s="50"/>
      <c r="AW8438" s="50"/>
      <c r="AX8438" s="50"/>
      <c r="AY8438" s="50"/>
      <c r="AZ8438" s="50"/>
      <c r="BA8438" s="50"/>
      <c r="BB8438" s="50"/>
      <c r="BC8438" s="50"/>
      <c r="BD8438" s="50"/>
      <c r="BE8438" s="50"/>
      <c r="BF8438" s="50"/>
      <c r="BG8438" s="50"/>
      <c r="BH8438" s="50"/>
      <c r="BI8438" s="50"/>
      <c r="BJ8438" s="50"/>
      <c r="BK8438" s="50"/>
      <c r="BL8438" s="50"/>
      <c r="BM8438" s="50"/>
      <c r="BN8438" s="50"/>
      <c r="BO8438" s="50"/>
      <c r="BP8438" s="50"/>
      <c r="BQ8438" s="50"/>
      <c r="BR8438" s="50"/>
      <c r="BS8438" s="50"/>
      <c r="BT8438" s="50"/>
      <c r="BU8438" s="50"/>
      <c r="BV8438" s="50"/>
      <c r="BW8438" s="50"/>
      <c r="BX8438" s="50"/>
      <c r="BY8438" s="50"/>
      <c r="BZ8438" s="50"/>
      <c r="CA8438" s="50"/>
      <c r="CB8438" s="50"/>
      <c r="CC8438" s="50"/>
      <c r="CD8438" s="50"/>
      <c r="CE8438" s="50"/>
      <c r="CF8438" s="50"/>
      <c r="CG8438" s="50"/>
      <c r="CH8438" s="50"/>
      <c r="CI8438" s="50"/>
      <c r="CJ8438" s="50"/>
      <c r="CK8438" s="50"/>
      <c r="CL8438" s="50"/>
      <c r="CM8438" s="50"/>
      <c r="CN8438" s="50"/>
      <c r="CO8438" s="50"/>
      <c r="CP8438" s="50"/>
      <c r="CQ8438" s="50"/>
      <c r="CR8438" s="50"/>
      <c r="CS8438" s="50"/>
      <c r="CT8438" s="50"/>
      <c r="CU8438" s="50"/>
      <c r="CV8438" s="50"/>
      <c r="CW8438" s="50"/>
      <c r="CX8438" s="50"/>
      <c r="CY8438" s="50"/>
      <c r="CZ8438" s="50"/>
      <c r="DA8438" s="50"/>
      <c r="DB8438" s="50"/>
      <c r="DC8438" s="50"/>
      <c r="DD8438" s="50"/>
      <c r="DE8438" s="50"/>
      <c r="DF8438" s="50"/>
      <c r="DG8438" s="50"/>
    </row>
    <row r="8439" spans="2:111" x14ac:dyDescent="0.2">
      <c r="C8439" s="416"/>
      <c r="D8439" s="161"/>
      <c r="E8439" s="310"/>
      <c r="F8439" s="192"/>
      <c r="G8439" s="192"/>
      <c r="H8439" s="50"/>
      <c r="I8439" s="50"/>
      <c r="J8439" s="50"/>
      <c r="K8439" s="50"/>
      <c r="L8439" s="50"/>
      <c r="M8439" s="50"/>
      <c r="N8439" s="50"/>
      <c r="O8439" s="50"/>
      <c r="P8439" s="50"/>
      <c r="Q8439" s="50"/>
      <c r="R8439" s="50"/>
      <c r="S8439" s="50"/>
      <c r="T8439" s="50"/>
      <c r="U8439" s="50"/>
      <c r="V8439" s="50"/>
      <c r="W8439" s="50"/>
      <c r="X8439" s="50"/>
      <c r="Y8439" s="50"/>
      <c r="Z8439" s="50"/>
      <c r="AA8439" s="50"/>
      <c r="AB8439" s="50"/>
      <c r="AC8439" s="50"/>
      <c r="AD8439" s="50"/>
      <c r="AE8439" s="50"/>
      <c r="AF8439" s="50"/>
      <c r="AG8439" s="50"/>
      <c r="AH8439" s="50"/>
      <c r="AI8439" s="50"/>
      <c r="AJ8439" s="50"/>
      <c r="AK8439" s="50"/>
      <c r="AL8439" s="50"/>
      <c r="AM8439" s="50"/>
      <c r="AN8439" s="50"/>
      <c r="AO8439" s="50"/>
      <c r="AP8439" s="50"/>
      <c r="AQ8439" s="50"/>
      <c r="AR8439" s="50"/>
      <c r="AS8439" s="50"/>
      <c r="AT8439" s="50"/>
      <c r="AU8439" s="50"/>
      <c r="AV8439" s="50"/>
      <c r="AW8439" s="50"/>
      <c r="AX8439" s="50"/>
      <c r="AY8439" s="50"/>
      <c r="AZ8439" s="50"/>
      <c r="BA8439" s="50"/>
      <c r="BB8439" s="50"/>
      <c r="BC8439" s="50"/>
      <c r="BD8439" s="50"/>
      <c r="BE8439" s="50"/>
      <c r="BF8439" s="50"/>
      <c r="BG8439" s="50"/>
      <c r="BH8439" s="50"/>
      <c r="BI8439" s="50"/>
      <c r="BJ8439" s="50"/>
      <c r="BK8439" s="50"/>
      <c r="BL8439" s="50"/>
      <c r="BM8439" s="50"/>
      <c r="BN8439" s="50"/>
      <c r="BO8439" s="50"/>
      <c r="BP8439" s="50"/>
      <c r="BQ8439" s="50"/>
      <c r="BR8439" s="50"/>
      <c r="BS8439" s="50"/>
      <c r="BT8439" s="50"/>
      <c r="BU8439" s="50"/>
      <c r="BV8439" s="50"/>
      <c r="BW8439" s="50"/>
      <c r="BX8439" s="50"/>
      <c r="BY8439" s="50"/>
      <c r="BZ8439" s="50"/>
      <c r="CA8439" s="50"/>
      <c r="CB8439" s="50"/>
      <c r="CC8439" s="50"/>
      <c r="CD8439" s="50"/>
      <c r="CE8439" s="50"/>
      <c r="CF8439" s="50"/>
      <c r="CG8439" s="50"/>
      <c r="CH8439" s="50"/>
      <c r="CI8439" s="50"/>
      <c r="CJ8439" s="50"/>
      <c r="CK8439" s="50"/>
      <c r="CL8439" s="50"/>
      <c r="CM8439" s="50"/>
      <c r="CN8439" s="50"/>
      <c r="CO8439" s="50"/>
      <c r="CP8439" s="50"/>
      <c r="CQ8439" s="50"/>
      <c r="CR8439" s="50"/>
      <c r="CS8439" s="50"/>
      <c r="CT8439" s="50"/>
      <c r="CU8439" s="50"/>
      <c r="CV8439" s="50"/>
      <c r="CW8439" s="50"/>
      <c r="CX8439" s="50"/>
      <c r="CY8439" s="50"/>
      <c r="CZ8439" s="50"/>
      <c r="DA8439" s="50"/>
      <c r="DB8439" s="50"/>
      <c r="DC8439" s="50"/>
      <c r="DD8439" s="50"/>
      <c r="DE8439" s="50"/>
      <c r="DF8439" s="50"/>
      <c r="DG8439" s="50"/>
    </row>
    <row r="8440" spans="2:111" x14ac:dyDescent="0.2">
      <c r="C8440" s="416"/>
      <c r="D8440" s="161"/>
      <c r="E8440" s="310"/>
      <c r="F8440" s="192"/>
      <c r="G8440" s="192"/>
      <c r="H8440" s="50"/>
      <c r="I8440" s="50"/>
      <c r="J8440" s="50"/>
      <c r="K8440" s="50"/>
      <c r="L8440" s="50"/>
      <c r="M8440" s="50"/>
      <c r="N8440" s="50"/>
      <c r="O8440" s="50"/>
      <c r="P8440" s="50"/>
      <c r="Q8440" s="50"/>
      <c r="R8440" s="50"/>
      <c r="S8440" s="50"/>
      <c r="T8440" s="50"/>
      <c r="U8440" s="50"/>
      <c r="V8440" s="50"/>
      <c r="W8440" s="50"/>
      <c r="X8440" s="50"/>
      <c r="Y8440" s="50"/>
      <c r="Z8440" s="50"/>
      <c r="AA8440" s="50"/>
      <c r="AB8440" s="50"/>
      <c r="AC8440" s="50"/>
      <c r="AD8440" s="50"/>
      <c r="AE8440" s="50"/>
      <c r="AF8440" s="50"/>
      <c r="AG8440" s="50"/>
      <c r="AH8440" s="50"/>
      <c r="AI8440" s="50"/>
      <c r="AJ8440" s="50"/>
      <c r="AK8440" s="50"/>
      <c r="AL8440" s="50"/>
      <c r="AM8440" s="50"/>
      <c r="AN8440" s="50"/>
      <c r="AO8440" s="50"/>
      <c r="AP8440" s="50"/>
      <c r="AQ8440" s="50"/>
      <c r="AR8440" s="50"/>
      <c r="AS8440" s="50"/>
      <c r="AT8440" s="50"/>
      <c r="AU8440" s="50"/>
      <c r="AV8440" s="50"/>
      <c r="AW8440" s="50"/>
      <c r="AX8440" s="50"/>
      <c r="AY8440" s="50"/>
      <c r="AZ8440" s="50"/>
      <c r="BA8440" s="50"/>
      <c r="BB8440" s="50"/>
      <c r="BC8440" s="50"/>
      <c r="BD8440" s="50"/>
      <c r="BE8440" s="50"/>
      <c r="BF8440" s="50"/>
      <c r="BG8440" s="50"/>
      <c r="BH8440" s="50"/>
      <c r="BI8440" s="50"/>
      <c r="BJ8440" s="50"/>
      <c r="BK8440" s="50"/>
      <c r="BL8440" s="50"/>
      <c r="BM8440" s="50"/>
      <c r="BN8440" s="50"/>
      <c r="BO8440" s="50"/>
      <c r="BP8440" s="50"/>
      <c r="BQ8440" s="50"/>
      <c r="BR8440" s="50"/>
      <c r="BS8440" s="50"/>
      <c r="BT8440" s="50"/>
      <c r="BU8440" s="50"/>
      <c r="BV8440" s="50"/>
      <c r="BW8440" s="50"/>
      <c r="BX8440" s="50"/>
      <c r="BY8440" s="50"/>
      <c r="BZ8440" s="50"/>
      <c r="CA8440" s="50"/>
      <c r="CB8440" s="50"/>
      <c r="CC8440" s="50"/>
      <c r="CD8440" s="50"/>
      <c r="CE8440" s="50"/>
      <c r="CF8440" s="50"/>
      <c r="CG8440" s="50"/>
      <c r="CH8440" s="50"/>
      <c r="CI8440" s="50"/>
      <c r="CJ8440" s="50"/>
      <c r="CK8440" s="50"/>
      <c r="CL8440" s="50"/>
      <c r="CM8440" s="50"/>
      <c r="CN8440" s="50"/>
      <c r="CO8440" s="50"/>
      <c r="CP8440" s="50"/>
      <c r="CQ8440" s="50"/>
      <c r="CR8440" s="50"/>
      <c r="CS8440" s="50"/>
      <c r="CT8440" s="50"/>
      <c r="CU8440" s="50"/>
      <c r="CV8440" s="50"/>
      <c r="CW8440" s="50"/>
      <c r="CX8440" s="50"/>
      <c r="CY8440" s="50"/>
      <c r="CZ8440" s="50"/>
      <c r="DA8440" s="50"/>
      <c r="DB8440" s="50"/>
      <c r="DC8440" s="50"/>
      <c r="DD8440" s="50"/>
      <c r="DE8440" s="50"/>
      <c r="DF8440" s="50"/>
      <c r="DG8440" s="50"/>
    </row>
    <row r="8441" spans="2:111" x14ac:dyDescent="0.2">
      <c r="C8441" s="416"/>
      <c r="D8441" s="161"/>
      <c r="E8441" s="310"/>
      <c r="F8441" s="192"/>
      <c r="G8441" s="192"/>
      <c r="H8441" s="50"/>
      <c r="I8441" s="50"/>
      <c r="J8441" s="50"/>
      <c r="K8441" s="50"/>
      <c r="L8441" s="50"/>
      <c r="M8441" s="50"/>
      <c r="N8441" s="50"/>
      <c r="O8441" s="50"/>
      <c r="P8441" s="50"/>
      <c r="Q8441" s="50"/>
      <c r="R8441" s="50"/>
      <c r="S8441" s="50"/>
      <c r="T8441" s="50"/>
      <c r="U8441" s="50"/>
      <c r="V8441" s="50"/>
      <c r="W8441" s="50"/>
      <c r="X8441" s="50"/>
      <c r="Y8441" s="50"/>
      <c r="Z8441" s="50"/>
      <c r="AA8441" s="50"/>
      <c r="AB8441" s="50"/>
      <c r="AC8441" s="50"/>
      <c r="AD8441" s="50"/>
      <c r="AE8441" s="50"/>
      <c r="AF8441" s="50"/>
      <c r="AG8441" s="50"/>
      <c r="AH8441" s="50"/>
      <c r="AI8441" s="50"/>
      <c r="AJ8441" s="50"/>
      <c r="AK8441" s="50"/>
      <c r="AL8441" s="50"/>
      <c r="AM8441" s="50"/>
      <c r="AN8441" s="50"/>
      <c r="AO8441" s="50"/>
      <c r="AP8441" s="50"/>
      <c r="AQ8441" s="50"/>
      <c r="AR8441" s="50"/>
      <c r="AS8441" s="50"/>
      <c r="AT8441" s="50"/>
      <c r="AU8441" s="50"/>
      <c r="AV8441" s="50"/>
      <c r="AW8441" s="50"/>
      <c r="AX8441" s="50"/>
      <c r="AY8441" s="50"/>
      <c r="AZ8441" s="50"/>
      <c r="BA8441" s="50"/>
      <c r="BB8441" s="50"/>
      <c r="BC8441" s="50"/>
      <c r="BD8441" s="50"/>
      <c r="BE8441" s="50"/>
      <c r="BF8441" s="50"/>
      <c r="BG8441" s="50"/>
      <c r="BH8441" s="50"/>
      <c r="BI8441" s="50"/>
      <c r="BJ8441" s="50"/>
      <c r="BK8441" s="50"/>
      <c r="BL8441" s="50"/>
      <c r="BM8441" s="50"/>
      <c r="BN8441" s="50"/>
      <c r="BO8441" s="50"/>
      <c r="BP8441" s="50"/>
      <c r="BQ8441" s="50"/>
      <c r="BR8441" s="50"/>
      <c r="BS8441" s="50"/>
      <c r="BT8441" s="50"/>
      <c r="BU8441" s="50"/>
      <c r="BV8441" s="50"/>
      <c r="BW8441" s="50"/>
      <c r="BX8441" s="50"/>
      <c r="BY8441" s="50"/>
      <c r="BZ8441" s="50"/>
      <c r="CA8441" s="50"/>
      <c r="CB8441" s="50"/>
      <c r="CC8441" s="50"/>
      <c r="CD8441" s="50"/>
      <c r="CE8441" s="50"/>
      <c r="CF8441" s="50"/>
      <c r="CG8441" s="50"/>
      <c r="CH8441" s="50"/>
      <c r="CI8441" s="50"/>
      <c r="CJ8441" s="50"/>
      <c r="CK8441" s="50"/>
      <c r="CL8441" s="50"/>
      <c r="CM8441" s="50"/>
      <c r="CN8441" s="50"/>
      <c r="CO8441" s="50"/>
      <c r="CP8441" s="50"/>
      <c r="CQ8441" s="50"/>
      <c r="CR8441" s="50"/>
      <c r="CS8441" s="50"/>
      <c r="CT8441" s="50"/>
      <c r="CU8441" s="50"/>
      <c r="CV8441" s="50"/>
      <c r="CW8441" s="50"/>
      <c r="CX8441" s="50"/>
      <c r="CY8441" s="50"/>
      <c r="CZ8441" s="50"/>
      <c r="DA8441" s="50"/>
      <c r="DB8441" s="50"/>
      <c r="DC8441" s="50"/>
      <c r="DD8441" s="50"/>
      <c r="DE8441" s="50"/>
      <c r="DF8441" s="50"/>
      <c r="DG8441" s="50"/>
    </row>
    <row r="8442" spans="2:111" x14ac:dyDescent="0.2">
      <c r="B8442" s="84"/>
      <c r="C8442" s="416"/>
      <c r="D8442" s="161"/>
      <c r="E8442" s="310"/>
      <c r="F8442" s="192"/>
      <c r="G8442" s="192"/>
      <c r="H8442" s="50"/>
      <c r="I8442" s="50"/>
      <c r="J8442" s="50"/>
      <c r="K8442" s="50"/>
      <c r="L8442" s="50"/>
      <c r="M8442" s="50"/>
      <c r="N8442" s="50"/>
      <c r="O8442" s="50"/>
      <c r="P8442" s="50"/>
      <c r="Q8442" s="50"/>
      <c r="R8442" s="50"/>
      <c r="S8442" s="50"/>
      <c r="T8442" s="50"/>
      <c r="U8442" s="50"/>
      <c r="V8442" s="50"/>
      <c r="W8442" s="50"/>
      <c r="X8442" s="50"/>
      <c r="Y8442" s="50"/>
      <c r="Z8442" s="50"/>
      <c r="AA8442" s="50"/>
      <c r="AB8442" s="50"/>
      <c r="AC8442" s="50"/>
      <c r="AD8442" s="50"/>
      <c r="AE8442" s="50"/>
      <c r="AF8442" s="50"/>
      <c r="AG8442" s="50"/>
      <c r="AH8442" s="50"/>
      <c r="AI8442" s="50"/>
      <c r="AJ8442" s="50"/>
      <c r="AK8442" s="50"/>
      <c r="AL8442" s="50"/>
      <c r="AM8442" s="50"/>
      <c r="AN8442" s="50"/>
      <c r="AO8442" s="50"/>
      <c r="AP8442" s="50"/>
      <c r="AQ8442" s="50"/>
      <c r="AR8442" s="50"/>
      <c r="AS8442" s="50"/>
      <c r="AT8442" s="50"/>
      <c r="AU8442" s="50"/>
      <c r="AV8442" s="50"/>
      <c r="AW8442" s="50"/>
      <c r="AX8442" s="50"/>
      <c r="AY8442" s="50"/>
      <c r="AZ8442" s="50"/>
      <c r="BA8442" s="50"/>
      <c r="BB8442" s="50"/>
      <c r="BC8442" s="50"/>
      <c r="BD8442" s="50"/>
      <c r="BE8442" s="50"/>
      <c r="BF8442" s="50"/>
      <c r="BG8442" s="50"/>
      <c r="BH8442" s="50"/>
      <c r="BI8442" s="50"/>
      <c r="BJ8442" s="50"/>
      <c r="BK8442" s="50"/>
      <c r="BL8442" s="50"/>
      <c r="BM8442" s="50"/>
      <c r="BN8442" s="50"/>
      <c r="BO8442" s="50"/>
      <c r="BP8442" s="50"/>
      <c r="BQ8442" s="50"/>
      <c r="BR8442" s="50"/>
      <c r="BS8442" s="50"/>
      <c r="BT8442" s="50"/>
      <c r="BU8442" s="50"/>
      <c r="BV8442" s="50"/>
      <c r="BW8442" s="50"/>
      <c r="BX8442" s="50"/>
      <c r="BY8442" s="50"/>
      <c r="BZ8442" s="50"/>
      <c r="CA8442" s="50"/>
      <c r="CB8442" s="50"/>
      <c r="CC8442" s="50"/>
      <c r="CD8442" s="50"/>
      <c r="CE8442" s="50"/>
      <c r="CF8442" s="50"/>
      <c r="CG8442" s="50"/>
      <c r="CH8442" s="50"/>
      <c r="CI8442" s="50"/>
      <c r="CJ8442" s="50"/>
      <c r="CK8442" s="50"/>
      <c r="CL8442" s="50"/>
      <c r="CM8442" s="50"/>
      <c r="CN8442" s="50"/>
      <c r="CO8442" s="50"/>
      <c r="CP8442" s="50"/>
      <c r="CQ8442" s="50"/>
      <c r="CR8442" s="50"/>
      <c r="CS8442" s="50"/>
      <c r="CT8442" s="50"/>
      <c r="CU8442" s="50"/>
      <c r="CV8442" s="50"/>
      <c r="CW8442" s="50"/>
      <c r="CX8442" s="50"/>
      <c r="CY8442" s="50"/>
      <c r="CZ8442" s="50"/>
      <c r="DA8442" s="50"/>
      <c r="DB8442" s="50"/>
      <c r="DC8442" s="50"/>
      <c r="DD8442" s="50"/>
      <c r="DE8442" s="50"/>
      <c r="DF8442" s="50"/>
      <c r="DG8442" s="50"/>
    </row>
    <row r="8443" spans="2:111" x14ac:dyDescent="0.2">
      <c r="B8443" s="84"/>
      <c r="C8443" s="416"/>
      <c r="D8443" s="161"/>
      <c r="E8443" s="310"/>
      <c r="F8443" s="192"/>
      <c r="G8443" s="192"/>
      <c r="H8443" s="50"/>
      <c r="I8443" s="50"/>
      <c r="J8443" s="50"/>
      <c r="K8443" s="50"/>
      <c r="L8443" s="50"/>
      <c r="M8443" s="50"/>
      <c r="N8443" s="50"/>
      <c r="O8443" s="50"/>
      <c r="P8443" s="50"/>
      <c r="Q8443" s="50"/>
      <c r="R8443" s="50"/>
      <c r="S8443" s="50"/>
      <c r="T8443" s="50"/>
      <c r="U8443" s="50"/>
      <c r="V8443" s="50"/>
      <c r="W8443" s="50"/>
      <c r="X8443" s="50"/>
      <c r="Y8443" s="50"/>
      <c r="Z8443" s="50"/>
      <c r="AA8443" s="50"/>
      <c r="AB8443" s="50"/>
      <c r="AC8443" s="50"/>
      <c r="AD8443" s="50"/>
      <c r="AE8443" s="50"/>
      <c r="AF8443" s="50"/>
      <c r="AG8443" s="50"/>
      <c r="AH8443" s="50"/>
      <c r="AI8443" s="50"/>
      <c r="AJ8443" s="50"/>
      <c r="AK8443" s="50"/>
      <c r="AL8443" s="50"/>
      <c r="AM8443" s="50"/>
      <c r="AN8443" s="50"/>
      <c r="AO8443" s="50"/>
      <c r="AP8443" s="50"/>
      <c r="AQ8443" s="50"/>
      <c r="AR8443" s="50"/>
      <c r="AS8443" s="50"/>
      <c r="AT8443" s="50"/>
      <c r="AU8443" s="50"/>
      <c r="AV8443" s="50"/>
      <c r="AW8443" s="50"/>
      <c r="AX8443" s="50"/>
      <c r="AY8443" s="50"/>
      <c r="AZ8443" s="50"/>
      <c r="BA8443" s="50"/>
      <c r="BB8443" s="50"/>
      <c r="BC8443" s="50"/>
      <c r="BD8443" s="50"/>
      <c r="BE8443" s="50"/>
      <c r="BF8443" s="50"/>
      <c r="BG8443" s="50"/>
      <c r="BH8443" s="50"/>
      <c r="BI8443" s="50"/>
      <c r="BJ8443" s="50"/>
      <c r="BK8443" s="50"/>
      <c r="BL8443" s="50"/>
      <c r="BM8443" s="50"/>
      <c r="BN8443" s="50"/>
      <c r="BO8443" s="50"/>
      <c r="BP8443" s="50"/>
      <c r="BQ8443" s="50"/>
      <c r="BR8443" s="50"/>
      <c r="BS8443" s="50"/>
      <c r="BT8443" s="50"/>
      <c r="BU8443" s="50"/>
      <c r="BV8443" s="50"/>
      <c r="BW8443" s="50"/>
      <c r="BX8443" s="50"/>
      <c r="BY8443" s="50"/>
      <c r="BZ8443" s="50"/>
      <c r="CA8443" s="50"/>
      <c r="CB8443" s="50"/>
      <c r="CC8443" s="50"/>
      <c r="CD8443" s="50"/>
      <c r="CE8443" s="50"/>
      <c r="CF8443" s="50"/>
      <c r="CG8443" s="50"/>
      <c r="CH8443" s="50"/>
      <c r="CI8443" s="50"/>
      <c r="CJ8443" s="50"/>
      <c r="CK8443" s="50"/>
      <c r="CL8443" s="50"/>
      <c r="CM8443" s="50"/>
      <c r="CN8443" s="50"/>
      <c r="CO8443" s="50"/>
      <c r="CP8443" s="50"/>
      <c r="CQ8443" s="50"/>
      <c r="CR8443" s="50"/>
      <c r="CS8443" s="50"/>
      <c r="CT8443" s="50"/>
      <c r="CU8443" s="50"/>
      <c r="CV8443" s="50"/>
      <c r="CW8443" s="50"/>
      <c r="CX8443" s="50"/>
      <c r="CY8443" s="50"/>
      <c r="CZ8443" s="50"/>
      <c r="DA8443" s="50"/>
      <c r="DB8443" s="50"/>
      <c r="DC8443" s="50"/>
      <c r="DD8443" s="50"/>
      <c r="DE8443" s="50"/>
      <c r="DF8443" s="50"/>
      <c r="DG8443" s="50"/>
    </row>
    <row r="8444" spans="2:111" x14ac:dyDescent="0.2">
      <c r="B8444" s="84"/>
      <c r="C8444" s="416"/>
      <c r="D8444" s="161"/>
      <c r="E8444" s="310"/>
      <c r="F8444" s="192"/>
      <c r="G8444" s="192"/>
      <c r="H8444" s="50"/>
      <c r="I8444" s="50"/>
      <c r="J8444" s="50"/>
      <c r="K8444" s="50"/>
      <c r="L8444" s="50"/>
      <c r="M8444" s="50"/>
      <c r="N8444" s="50"/>
      <c r="O8444" s="50"/>
      <c r="P8444" s="50"/>
      <c r="Q8444" s="50"/>
      <c r="R8444" s="50"/>
      <c r="S8444" s="50"/>
      <c r="T8444" s="50"/>
      <c r="U8444" s="50"/>
      <c r="V8444" s="50"/>
      <c r="W8444" s="50"/>
      <c r="X8444" s="50"/>
      <c r="Y8444" s="50"/>
      <c r="Z8444" s="50"/>
      <c r="AA8444" s="50"/>
      <c r="AB8444" s="50"/>
      <c r="AC8444" s="50"/>
      <c r="AD8444" s="50"/>
      <c r="AE8444" s="50"/>
      <c r="AF8444" s="50"/>
      <c r="AG8444" s="50"/>
      <c r="AH8444" s="50"/>
      <c r="AI8444" s="50"/>
      <c r="AJ8444" s="50"/>
      <c r="AK8444" s="50"/>
      <c r="AL8444" s="50"/>
      <c r="AM8444" s="50"/>
      <c r="AN8444" s="50"/>
      <c r="AO8444" s="50"/>
      <c r="AP8444" s="50"/>
      <c r="AQ8444" s="50"/>
      <c r="AR8444" s="50"/>
      <c r="AS8444" s="50"/>
      <c r="AT8444" s="50"/>
      <c r="AU8444" s="50"/>
      <c r="AV8444" s="50"/>
      <c r="AW8444" s="50"/>
      <c r="AX8444" s="50"/>
      <c r="AY8444" s="50"/>
      <c r="AZ8444" s="50"/>
      <c r="BA8444" s="50"/>
      <c r="BB8444" s="50"/>
      <c r="BC8444" s="50"/>
      <c r="BD8444" s="50"/>
      <c r="BE8444" s="50"/>
      <c r="BF8444" s="50"/>
      <c r="BG8444" s="50"/>
      <c r="BH8444" s="50"/>
      <c r="BI8444" s="50"/>
      <c r="BJ8444" s="50"/>
      <c r="BK8444" s="50"/>
      <c r="BL8444" s="50"/>
      <c r="BM8444" s="50"/>
      <c r="BN8444" s="50"/>
      <c r="BO8444" s="50"/>
      <c r="BP8444" s="50"/>
      <c r="BQ8444" s="50"/>
      <c r="BR8444" s="50"/>
      <c r="BS8444" s="50"/>
      <c r="BT8444" s="50"/>
      <c r="BU8444" s="50"/>
      <c r="BV8444" s="50"/>
      <c r="BW8444" s="50"/>
      <c r="BX8444" s="50"/>
      <c r="BY8444" s="50"/>
      <c r="BZ8444" s="50"/>
      <c r="CA8444" s="50"/>
      <c r="CB8444" s="50"/>
      <c r="CC8444" s="50"/>
      <c r="CD8444" s="50"/>
      <c r="CE8444" s="50"/>
      <c r="CF8444" s="50"/>
      <c r="CG8444" s="50"/>
      <c r="CH8444" s="50"/>
      <c r="CI8444" s="50"/>
      <c r="CJ8444" s="50"/>
      <c r="CK8444" s="50"/>
      <c r="CL8444" s="50"/>
      <c r="CM8444" s="50"/>
      <c r="CN8444" s="50"/>
      <c r="CO8444" s="50"/>
      <c r="CP8444" s="50"/>
      <c r="CQ8444" s="50"/>
      <c r="CR8444" s="50"/>
      <c r="CS8444" s="50"/>
      <c r="CT8444" s="50"/>
      <c r="CU8444" s="50"/>
      <c r="CV8444" s="50"/>
      <c r="CW8444" s="50"/>
      <c r="CX8444" s="50"/>
      <c r="CY8444" s="50"/>
      <c r="CZ8444" s="50"/>
      <c r="DA8444" s="50"/>
      <c r="DB8444" s="50"/>
      <c r="DC8444" s="50"/>
      <c r="DD8444" s="50"/>
      <c r="DE8444" s="50"/>
      <c r="DF8444" s="50"/>
      <c r="DG8444" s="50"/>
    </row>
    <row r="8445" spans="2:111" x14ac:dyDescent="0.2">
      <c r="B8445" s="84"/>
      <c r="C8445" s="416"/>
      <c r="D8445" s="161"/>
      <c r="E8445" s="310"/>
      <c r="F8445" s="192"/>
      <c r="G8445" s="192"/>
      <c r="H8445" s="50"/>
      <c r="I8445" s="50"/>
      <c r="J8445" s="50"/>
      <c r="K8445" s="50"/>
      <c r="L8445" s="50"/>
      <c r="M8445" s="50"/>
      <c r="N8445" s="50"/>
      <c r="O8445" s="50"/>
      <c r="P8445" s="50"/>
      <c r="Q8445" s="50"/>
      <c r="R8445" s="50"/>
      <c r="S8445" s="50"/>
      <c r="T8445" s="50"/>
      <c r="U8445" s="50"/>
      <c r="V8445" s="50"/>
      <c r="W8445" s="50"/>
      <c r="X8445" s="50"/>
      <c r="Y8445" s="50"/>
      <c r="Z8445" s="50"/>
      <c r="AA8445" s="50"/>
      <c r="AB8445" s="50"/>
      <c r="AC8445" s="50"/>
      <c r="AD8445" s="50"/>
      <c r="AE8445" s="50"/>
      <c r="AF8445" s="50"/>
      <c r="AG8445" s="50"/>
      <c r="AH8445" s="50"/>
      <c r="AI8445" s="50"/>
      <c r="AJ8445" s="50"/>
      <c r="AK8445" s="50"/>
      <c r="AL8445" s="50"/>
      <c r="AM8445" s="50"/>
      <c r="AN8445" s="50"/>
      <c r="AO8445" s="50"/>
      <c r="AP8445" s="50"/>
      <c r="AQ8445" s="50"/>
      <c r="AR8445" s="50"/>
      <c r="AS8445" s="50"/>
      <c r="AT8445" s="50"/>
      <c r="AU8445" s="50"/>
      <c r="AV8445" s="50"/>
      <c r="AW8445" s="50"/>
      <c r="AX8445" s="50"/>
      <c r="AY8445" s="50"/>
      <c r="AZ8445" s="50"/>
      <c r="BA8445" s="50"/>
      <c r="BB8445" s="50"/>
      <c r="BC8445" s="50"/>
      <c r="BD8445" s="50"/>
      <c r="BE8445" s="50"/>
      <c r="BF8445" s="50"/>
      <c r="BG8445" s="50"/>
      <c r="BH8445" s="50"/>
      <c r="BI8445" s="50"/>
      <c r="BJ8445" s="50"/>
      <c r="BK8445" s="50"/>
      <c r="BL8445" s="50"/>
      <c r="BM8445" s="50"/>
      <c r="BN8445" s="50"/>
      <c r="BO8445" s="50"/>
      <c r="BP8445" s="50"/>
      <c r="BQ8445" s="50"/>
      <c r="BR8445" s="50"/>
      <c r="BS8445" s="50"/>
      <c r="BT8445" s="50"/>
      <c r="BU8445" s="50"/>
      <c r="BV8445" s="50"/>
      <c r="BW8445" s="50"/>
      <c r="BX8445" s="50"/>
      <c r="BY8445" s="50"/>
      <c r="BZ8445" s="50"/>
      <c r="CA8445" s="50"/>
      <c r="CB8445" s="50"/>
      <c r="CC8445" s="50"/>
      <c r="CD8445" s="50"/>
      <c r="CE8445" s="50"/>
      <c r="CF8445" s="50"/>
      <c r="CG8445" s="50"/>
      <c r="CH8445" s="50"/>
      <c r="CI8445" s="50"/>
      <c r="CJ8445" s="50"/>
      <c r="CK8445" s="50"/>
      <c r="CL8445" s="50"/>
      <c r="CM8445" s="50"/>
      <c r="CN8445" s="50"/>
      <c r="CO8445" s="50"/>
      <c r="CP8445" s="50"/>
      <c r="CQ8445" s="50"/>
      <c r="CR8445" s="50"/>
      <c r="CS8445" s="50"/>
      <c r="CT8445" s="50"/>
      <c r="CU8445" s="50"/>
      <c r="CV8445" s="50"/>
      <c r="CW8445" s="50"/>
      <c r="CX8445" s="50"/>
      <c r="CY8445" s="50"/>
      <c r="CZ8445" s="50"/>
      <c r="DA8445" s="50"/>
      <c r="DB8445" s="50"/>
      <c r="DC8445" s="50"/>
      <c r="DD8445" s="50"/>
      <c r="DE8445" s="50"/>
      <c r="DF8445" s="50"/>
      <c r="DG8445" s="50"/>
    </row>
    <row r="8446" spans="2:111" x14ac:dyDescent="0.2">
      <c r="B8446" s="84"/>
      <c r="C8446" s="416"/>
      <c r="D8446" s="161"/>
      <c r="E8446" s="310"/>
      <c r="F8446" s="192"/>
      <c r="G8446" s="192"/>
      <c r="H8446" s="50"/>
      <c r="I8446" s="50"/>
      <c r="J8446" s="50"/>
      <c r="K8446" s="50"/>
      <c r="L8446" s="50"/>
      <c r="M8446" s="50"/>
      <c r="N8446" s="50"/>
      <c r="O8446" s="50"/>
      <c r="P8446" s="50"/>
      <c r="Q8446" s="50"/>
      <c r="R8446" s="50"/>
      <c r="S8446" s="50"/>
      <c r="T8446" s="50"/>
      <c r="U8446" s="50"/>
      <c r="V8446" s="50"/>
      <c r="W8446" s="50"/>
      <c r="X8446" s="50"/>
      <c r="Y8446" s="50"/>
      <c r="Z8446" s="50"/>
      <c r="AA8446" s="50"/>
      <c r="AB8446" s="50"/>
      <c r="AC8446" s="50"/>
      <c r="AD8446" s="50"/>
      <c r="AE8446" s="50"/>
      <c r="AF8446" s="50"/>
      <c r="AG8446" s="50"/>
      <c r="AH8446" s="50"/>
      <c r="AI8446" s="50"/>
      <c r="AJ8446" s="50"/>
      <c r="AK8446" s="50"/>
      <c r="AL8446" s="50"/>
      <c r="AM8446" s="50"/>
      <c r="AN8446" s="50"/>
      <c r="AO8446" s="50"/>
      <c r="AP8446" s="50"/>
      <c r="AQ8446" s="50"/>
      <c r="AR8446" s="50"/>
      <c r="AS8446" s="50"/>
      <c r="AT8446" s="50"/>
      <c r="AU8446" s="50"/>
      <c r="AV8446" s="50"/>
      <c r="AW8446" s="50"/>
      <c r="AX8446" s="50"/>
      <c r="AY8446" s="50"/>
      <c r="AZ8446" s="50"/>
      <c r="BA8446" s="50"/>
      <c r="BB8446" s="50"/>
      <c r="BC8446" s="50"/>
      <c r="BD8446" s="50"/>
      <c r="BE8446" s="50"/>
      <c r="BF8446" s="50"/>
      <c r="BG8446" s="50"/>
      <c r="BH8446" s="50"/>
      <c r="BI8446" s="50"/>
      <c r="BJ8446" s="50"/>
      <c r="BK8446" s="50"/>
      <c r="BL8446" s="50"/>
      <c r="BM8446" s="50"/>
      <c r="BN8446" s="50"/>
      <c r="BO8446" s="50"/>
      <c r="BP8446" s="50"/>
      <c r="BQ8446" s="50"/>
      <c r="BR8446" s="50"/>
      <c r="BS8446" s="50"/>
      <c r="BT8446" s="50"/>
      <c r="BU8446" s="50"/>
      <c r="BV8446" s="50"/>
      <c r="BW8446" s="50"/>
      <c r="BX8446" s="50"/>
      <c r="BY8446" s="50"/>
      <c r="BZ8446" s="50"/>
      <c r="CA8446" s="50"/>
      <c r="CB8446" s="50"/>
      <c r="CC8446" s="50"/>
      <c r="CD8446" s="50"/>
      <c r="CE8446" s="50"/>
      <c r="CF8446" s="50"/>
      <c r="CG8446" s="50"/>
      <c r="CH8446" s="50"/>
      <c r="CI8446" s="50"/>
      <c r="CJ8446" s="50"/>
      <c r="CK8446" s="50"/>
      <c r="CL8446" s="50"/>
      <c r="CM8446" s="50"/>
      <c r="CN8446" s="50"/>
      <c r="CO8446" s="50"/>
      <c r="CP8446" s="50"/>
      <c r="CQ8446" s="50"/>
      <c r="CR8446" s="50"/>
      <c r="CS8446" s="50"/>
      <c r="CT8446" s="50"/>
      <c r="CU8446" s="50"/>
      <c r="CV8446" s="50"/>
      <c r="CW8446" s="50"/>
      <c r="CX8446" s="50"/>
      <c r="CY8446" s="50"/>
      <c r="CZ8446" s="50"/>
      <c r="DA8446" s="50"/>
      <c r="DB8446" s="50"/>
      <c r="DC8446" s="50"/>
      <c r="DD8446" s="50"/>
      <c r="DE8446" s="50"/>
      <c r="DF8446" s="50"/>
      <c r="DG8446" s="50"/>
    </row>
    <row r="8447" spans="2:111" x14ac:dyDescent="0.2">
      <c r="B8447" s="84"/>
      <c r="C8447" s="416"/>
      <c r="D8447" s="161"/>
      <c r="E8447" s="310"/>
      <c r="F8447" s="192"/>
      <c r="G8447" s="192"/>
      <c r="H8447" s="50"/>
      <c r="I8447" s="50"/>
      <c r="J8447" s="50"/>
      <c r="K8447" s="50"/>
      <c r="L8447" s="50"/>
      <c r="M8447" s="50"/>
      <c r="N8447" s="50"/>
      <c r="O8447" s="50"/>
      <c r="P8447" s="50"/>
      <c r="Q8447" s="50"/>
      <c r="R8447" s="50"/>
      <c r="S8447" s="50"/>
      <c r="T8447" s="50"/>
      <c r="U8447" s="50"/>
      <c r="V8447" s="50"/>
      <c r="W8447" s="50"/>
      <c r="X8447" s="50"/>
      <c r="Y8447" s="50"/>
      <c r="Z8447" s="50"/>
      <c r="AA8447" s="50"/>
      <c r="AB8447" s="50"/>
      <c r="AC8447" s="50"/>
      <c r="AD8447" s="50"/>
      <c r="AE8447" s="50"/>
      <c r="AF8447" s="50"/>
      <c r="AG8447" s="50"/>
      <c r="AH8447" s="50"/>
      <c r="AI8447" s="50"/>
      <c r="AJ8447" s="50"/>
      <c r="AK8447" s="50"/>
      <c r="AL8447" s="50"/>
      <c r="AM8447" s="50"/>
      <c r="AN8447" s="50"/>
      <c r="AO8447" s="50"/>
      <c r="AP8447" s="50"/>
      <c r="AQ8447" s="50"/>
      <c r="AR8447" s="50"/>
      <c r="AS8447" s="50"/>
      <c r="AT8447" s="50"/>
      <c r="AU8447" s="50"/>
      <c r="AV8447" s="50"/>
      <c r="AW8447" s="50"/>
      <c r="AX8447" s="50"/>
      <c r="AY8447" s="50"/>
      <c r="AZ8447" s="50"/>
      <c r="BA8447" s="50"/>
      <c r="BB8447" s="50"/>
      <c r="BC8447" s="50"/>
      <c r="BD8447" s="50"/>
      <c r="BE8447" s="50"/>
      <c r="BF8447" s="50"/>
      <c r="BG8447" s="50"/>
      <c r="BH8447" s="50"/>
      <c r="BI8447" s="50"/>
      <c r="BJ8447" s="50"/>
      <c r="BK8447" s="50"/>
      <c r="BL8447" s="50"/>
      <c r="BM8447" s="50"/>
      <c r="BN8447" s="50"/>
      <c r="BO8447" s="50"/>
      <c r="BP8447" s="50"/>
      <c r="BQ8447" s="50"/>
      <c r="BR8447" s="50"/>
      <c r="BS8447" s="50"/>
      <c r="BT8447" s="50"/>
      <c r="BU8447" s="50"/>
      <c r="BV8447" s="50"/>
      <c r="BW8447" s="50"/>
      <c r="BX8447" s="50"/>
      <c r="BY8447" s="50"/>
      <c r="BZ8447" s="50"/>
      <c r="CA8447" s="50"/>
      <c r="CB8447" s="50"/>
      <c r="CC8447" s="50"/>
      <c r="CD8447" s="50"/>
      <c r="CE8447" s="50"/>
      <c r="CF8447" s="50"/>
      <c r="CG8447" s="50"/>
      <c r="CH8447" s="50"/>
      <c r="CI8447" s="50"/>
      <c r="CJ8447" s="50"/>
      <c r="CK8447" s="50"/>
      <c r="CL8447" s="50"/>
      <c r="CM8447" s="50"/>
      <c r="CN8447" s="50"/>
      <c r="CO8447" s="50"/>
      <c r="CP8447" s="50"/>
      <c r="CQ8447" s="50"/>
      <c r="CR8447" s="50"/>
      <c r="CS8447" s="50"/>
      <c r="CT8447" s="50"/>
      <c r="CU8447" s="50"/>
      <c r="CV8447" s="50"/>
      <c r="CW8447" s="50"/>
      <c r="CX8447" s="50"/>
      <c r="CY8447" s="50"/>
      <c r="CZ8447" s="50"/>
      <c r="DA8447" s="50"/>
      <c r="DB8447" s="50"/>
      <c r="DC8447" s="50"/>
      <c r="DD8447" s="50"/>
      <c r="DE8447" s="50"/>
      <c r="DF8447" s="50"/>
      <c r="DG8447" s="50"/>
    </row>
    <row r="8448" spans="2:111" x14ac:dyDescent="0.2">
      <c r="B8448" s="84"/>
      <c r="C8448" s="416"/>
      <c r="D8448" s="160"/>
      <c r="E8448" s="310"/>
      <c r="F8448" s="192"/>
      <c r="G8448" s="192"/>
      <c r="H8448" s="50"/>
      <c r="I8448" s="50"/>
      <c r="J8448" s="50"/>
      <c r="K8448" s="50"/>
      <c r="L8448" s="50"/>
      <c r="M8448" s="50"/>
      <c r="N8448" s="50"/>
      <c r="O8448" s="50"/>
      <c r="P8448" s="50"/>
      <c r="Q8448" s="50"/>
      <c r="R8448" s="50"/>
      <c r="S8448" s="50"/>
      <c r="T8448" s="50"/>
      <c r="U8448" s="50"/>
      <c r="V8448" s="50"/>
      <c r="W8448" s="50"/>
      <c r="X8448" s="50"/>
      <c r="Y8448" s="50"/>
      <c r="Z8448" s="50"/>
      <c r="AA8448" s="50"/>
      <c r="AB8448" s="50"/>
      <c r="AC8448" s="50"/>
      <c r="AD8448" s="50"/>
      <c r="AE8448" s="50"/>
      <c r="AF8448" s="50"/>
      <c r="AG8448" s="50"/>
      <c r="AH8448" s="50"/>
      <c r="AI8448" s="50"/>
      <c r="AJ8448" s="50"/>
      <c r="AK8448" s="50"/>
      <c r="AL8448" s="50"/>
      <c r="AM8448" s="50"/>
      <c r="AN8448" s="50"/>
      <c r="AO8448" s="50"/>
      <c r="AP8448" s="50"/>
      <c r="AQ8448" s="50"/>
      <c r="AR8448" s="50"/>
      <c r="AS8448" s="50"/>
      <c r="AT8448" s="50"/>
      <c r="AU8448" s="50"/>
      <c r="AV8448" s="50"/>
      <c r="AW8448" s="50"/>
      <c r="AX8448" s="50"/>
      <c r="AY8448" s="50"/>
      <c r="AZ8448" s="50"/>
      <c r="BA8448" s="50"/>
      <c r="BB8448" s="50"/>
      <c r="BC8448" s="50"/>
      <c r="BD8448" s="50"/>
      <c r="BE8448" s="50"/>
      <c r="BF8448" s="50"/>
      <c r="BG8448" s="50"/>
      <c r="BH8448" s="50"/>
      <c r="BI8448" s="50"/>
      <c r="BJ8448" s="50"/>
      <c r="BK8448" s="50"/>
      <c r="BL8448" s="50"/>
      <c r="BM8448" s="50"/>
      <c r="BN8448" s="50"/>
      <c r="BO8448" s="50"/>
      <c r="BP8448" s="50"/>
      <c r="BQ8448" s="50"/>
      <c r="BR8448" s="50"/>
      <c r="BS8448" s="50"/>
      <c r="BT8448" s="50"/>
      <c r="BU8448" s="50"/>
      <c r="BV8448" s="50"/>
      <c r="BW8448" s="50"/>
      <c r="BX8448" s="50"/>
      <c r="BY8448" s="50"/>
      <c r="BZ8448" s="50"/>
      <c r="CA8448" s="50"/>
      <c r="CB8448" s="50"/>
      <c r="CC8448" s="50"/>
      <c r="CD8448" s="50"/>
      <c r="CE8448" s="50"/>
      <c r="CF8448" s="50"/>
      <c r="CG8448" s="50"/>
      <c r="CH8448" s="50"/>
      <c r="CI8448" s="50"/>
      <c r="CJ8448" s="50"/>
      <c r="CK8448" s="50"/>
      <c r="CL8448" s="50"/>
      <c r="CM8448" s="50"/>
      <c r="CN8448" s="50"/>
      <c r="CO8448" s="50"/>
      <c r="CP8448" s="50"/>
      <c r="CQ8448" s="50"/>
      <c r="CR8448" s="50"/>
      <c r="CS8448" s="50"/>
      <c r="CT8448" s="50"/>
      <c r="CU8448" s="50"/>
      <c r="CV8448" s="50"/>
      <c r="CW8448" s="50"/>
      <c r="CX8448" s="50"/>
      <c r="CY8448" s="50"/>
      <c r="CZ8448" s="50"/>
      <c r="DA8448" s="50"/>
      <c r="DB8448" s="50"/>
      <c r="DC8448" s="50"/>
      <c r="DD8448" s="50"/>
      <c r="DE8448" s="50"/>
      <c r="DF8448" s="50"/>
      <c r="DG8448" s="50"/>
    </row>
    <row r="8449" spans="1:111" x14ac:dyDescent="0.2">
      <c r="A8449" s="194"/>
      <c r="B8449" s="194"/>
      <c r="C8449" s="416"/>
      <c r="D8449" s="261"/>
      <c r="E8449" s="310"/>
      <c r="F8449" s="192"/>
      <c r="G8449" s="192"/>
      <c r="H8449" s="50"/>
      <c r="I8449" s="50"/>
      <c r="J8449" s="50"/>
      <c r="K8449" s="50"/>
      <c r="L8449" s="50"/>
      <c r="M8449" s="50"/>
      <c r="N8449" s="50"/>
      <c r="O8449" s="50"/>
      <c r="P8449" s="50"/>
      <c r="Q8449" s="50"/>
      <c r="R8449" s="50"/>
      <c r="S8449" s="50"/>
      <c r="T8449" s="50"/>
      <c r="U8449" s="50"/>
      <c r="V8449" s="50"/>
      <c r="W8449" s="50"/>
      <c r="X8449" s="50"/>
      <c r="Y8449" s="50"/>
      <c r="Z8449" s="50"/>
      <c r="AA8449" s="50"/>
      <c r="AB8449" s="50"/>
      <c r="AC8449" s="50"/>
      <c r="AD8449" s="50"/>
      <c r="AE8449" s="50"/>
      <c r="AF8449" s="50"/>
      <c r="AG8449" s="50"/>
      <c r="AH8449" s="50"/>
      <c r="AI8449" s="50"/>
      <c r="AJ8449" s="50"/>
      <c r="AK8449" s="50"/>
      <c r="AL8449" s="50"/>
      <c r="AM8449" s="50"/>
      <c r="AN8449" s="50"/>
      <c r="AO8449" s="50"/>
      <c r="AP8449" s="50"/>
      <c r="AQ8449" s="50"/>
      <c r="AR8449" s="50"/>
      <c r="AS8449" s="50"/>
      <c r="AT8449" s="50"/>
      <c r="AU8449" s="50"/>
      <c r="AV8449" s="50"/>
      <c r="AW8449" s="50"/>
      <c r="AX8449" s="50"/>
      <c r="AY8449" s="50"/>
      <c r="AZ8449" s="50"/>
      <c r="BA8449" s="50"/>
      <c r="BB8449" s="50"/>
      <c r="BC8449" s="50"/>
      <c r="BD8449" s="50"/>
      <c r="BE8449" s="50"/>
      <c r="BF8449" s="50"/>
      <c r="BG8449" s="50"/>
      <c r="BH8449" s="50"/>
      <c r="BI8449" s="50"/>
      <c r="BJ8449" s="50"/>
      <c r="BK8449" s="50"/>
      <c r="BL8449" s="50"/>
      <c r="BM8449" s="50"/>
      <c r="BN8449" s="50"/>
      <c r="BO8449" s="50"/>
      <c r="BP8449" s="50"/>
      <c r="BQ8449" s="50"/>
      <c r="BR8449" s="50"/>
      <c r="BS8449" s="50"/>
      <c r="BT8449" s="50"/>
      <c r="BU8449" s="50"/>
      <c r="BV8449" s="50"/>
      <c r="BW8449" s="50"/>
      <c r="BX8449" s="50"/>
      <c r="BY8449" s="50"/>
      <c r="BZ8449" s="50"/>
      <c r="CA8449" s="50"/>
      <c r="CB8449" s="50"/>
      <c r="CC8449" s="50"/>
      <c r="CD8449" s="50"/>
      <c r="CE8449" s="50"/>
      <c r="CF8449" s="50"/>
      <c r="CG8449" s="50"/>
      <c r="CH8449" s="50"/>
      <c r="CI8449" s="50"/>
      <c r="CJ8449" s="50"/>
      <c r="CK8449" s="50"/>
      <c r="CL8449" s="50"/>
      <c r="CM8449" s="50"/>
      <c r="CN8449" s="50"/>
      <c r="CO8449" s="50"/>
      <c r="CP8449" s="50"/>
      <c r="CQ8449" s="50"/>
      <c r="CR8449" s="50"/>
      <c r="CS8449" s="50"/>
      <c r="CT8449" s="50"/>
      <c r="CU8449" s="50"/>
      <c r="CV8449" s="50"/>
      <c r="CW8449" s="50"/>
      <c r="CX8449" s="50"/>
      <c r="CY8449" s="50"/>
      <c r="CZ8449" s="50"/>
      <c r="DA8449" s="50"/>
      <c r="DB8449" s="50"/>
      <c r="DC8449" s="50"/>
      <c r="DD8449" s="50"/>
      <c r="DE8449" s="50"/>
      <c r="DF8449" s="50"/>
      <c r="DG8449" s="50"/>
    </row>
    <row r="8450" spans="1:111" x14ac:dyDescent="0.2">
      <c r="A8450" s="194"/>
      <c r="B8450" s="194"/>
      <c r="C8450" s="416"/>
      <c r="D8450" s="161"/>
      <c r="E8450" s="310"/>
      <c r="F8450" s="192"/>
      <c r="G8450" s="192"/>
      <c r="H8450" s="50"/>
      <c r="I8450" s="50"/>
      <c r="J8450" s="50"/>
      <c r="K8450" s="50"/>
      <c r="L8450" s="50"/>
      <c r="M8450" s="50"/>
      <c r="N8450" s="50"/>
      <c r="O8450" s="50"/>
      <c r="P8450" s="50"/>
      <c r="Q8450" s="50"/>
      <c r="R8450" s="50"/>
      <c r="S8450" s="50"/>
      <c r="T8450" s="50"/>
      <c r="U8450" s="50"/>
      <c r="V8450" s="50"/>
      <c r="W8450" s="50"/>
      <c r="X8450" s="50"/>
      <c r="Y8450" s="50"/>
      <c r="Z8450" s="50"/>
      <c r="AA8450" s="50"/>
      <c r="AB8450" s="50"/>
      <c r="AC8450" s="50"/>
      <c r="AD8450" s="50"/>
      <c r="AE8450" s="50"/>
      <c r="AF8450" s="50"/>
      <c r="AG8450" s="50"/>
      <c r="AH8450" s="50"/>
      <c r="AI8450" s="50"/>
      <c r="AJ8450" s="50"/>
      <c r="AK8450" s="50"/>
      <c r="AL8450" s="50"/>
      <c r="AM8450" s="50"/>
      <c r="AN8450" s="50"/>
      <c r="AO8450" s="50"/>
      <c r="AP8450" s="50"/>
      <c r="AQ8450" s="50"/>
      <c r="AR8450" s="50"/>
      <c r="AS8450" s="50"/>
      <c r="AT8450" s="50"/>
      <c r="AU8450" s="50"/>
      <c r="AV8450" s="50"/>
      <c r="AW8450" s="50"/>
      <c r="AX8450" s="50"/>
      <c r="AY8450" s="50"/>
      <c r="AZ8450" s="50"/>
      <c r="BA8450" s="50"/>
      <c r="BB8450" s="50"/>
      <c r="BC8450" s="50"/>
      <c r="BD8450" s="50"/>
      <c r="BE8450" s="50"/>
      <c r="BF8450" s="50"/>
      <c r="BG8450" s="50"/>
      <c r="BH8450" s="50"/>
      <c r="BI8450" s="50"/>
      <c r="BJ8450" s="50"/>
      <c r="BK8450" s="50"/>
      <c r="BL8450" s="50"/>
      <c r="BM8450" s="50"/>
      <c r="BN8450" s="50"/>
      <c r="BO8450" s="50"/>
      <c r="BP8450" s="50"/>
      <c r="BQ8450" s="50"/>
      <c r="BR8450" s="50"/>
      <c r="BS8450" s="50"/>
      <c r="BT8450" s="50"/>
      <c r="BU8450" s="50"/>
      <c r="BV8450" s="50"/>
      <c r="BW8450" s="50"/>
      <c r="BX8450" s="50"/>
      <c r="BY8450" s="50"/>
      <c r="BZ8450" s="50"/>
      <c r="CA8450" s="50"/>
      <c r="CB8450" s="50"/>
      <c r="CC8450" s="50"/>
      <c r="CD8450" s="50"/>
      <c r="CE8450" s="50"/>
      <c r="CF8450" s="50"/>
      <c r="CG8450" s="50"/>
      <c r="CH8450" s="50"/>
      <c r="CI8450" s="50"/>
      <c r="CJ8450" s="50"/>
      <c r="CK8450" s="50"/>
      <c r="CL8450" s="50"/>
      <c r="CM8450" s="50"/>
      <c r="CN8450" s="50"/>
      <c r="CO8450" s="50"/>
      <c r="CP8450" s="50"/>
      <c r="CQ8450" s="50"/>
      <c r="CR8450" s="50"/>
      <c r="CS8450" s="50"/>
      <c r="CT8450" s="50"/>
      <c r="CU8450" s="50"/>
      <c r="CV8450" s="50"/>
      <c r="CW8450" s="50"/>
      <c r="CX8450" s="50"/>
      <c r="CY8450" s="50"/>
      <c r="CZ8450" s="50"/>
      <c r="DA8450" s="50"/>
      <c r="DB8450" s="50"/>
      <c r="DC8450" s="50"/>
      <c r="DD8450" s="50"/>
      <c r="DE8450" s="50"/>
      <c r="DF8450" s="50"/>
      <c r="DG8450" s="50"/>
    </row>
    <row r="8451" spans="1:111" x14ac:dyDescent="0.2">
      <c r="A8451" s="194"/>
      <c r="B8451" s="194"/>
      <c r="C8451" s="416"/>
      <c r="D8451" s="161"/>
      <c r="E8451" s="310"/>
      <c r="F8451" s="192"/>
      <c r="G8451" s="192"/>
      <c r="H8451" s="50"/>
      <c r="I8451" s="50"/>
      <c r="J8451" s="50"/>
      <c r="K8451" s="50"/>
      <c r="L8451" s="50"/>
      <c r="M8451" s="50"/>
      <c r="N8451" s="50"/>
      <c r="O8451" s="50"/>
      <c r="P8451" s="50"/>
      <c r="Q8451" s="50"/>
      <c r="R8451" s="50"/>
      <c r="S8451" s="50"/>
      <c r="T8451" s="50"/>
      <c r="U8451" s="50"/>
      <c r="V8451" s="50"/>
      <c r="W8451" s="50"/>
      <c r="X8451" s="50"/>
      <c r="Y8451" s="50"/>
      <c r="Z8451" s="50"/>
      <c r="AA8451" s="50"/>
      <c r="AB8451" s="50"/>
      <c r="AC8451" s="50"/>
      <c r="AD8451" s="50"/>
      <c r="AE8451" s="50"/>
      <c r="AF8451" s="50"/>
      <c r="AG8451" s="50"/>
      <c r="AH8451" s="50"/>
      <c r="AI8451" s="50"/>
      <c r="AJ8451" s="50"/>
      <c r="AK8451" s="50"/>
      <c r="AL8451" s="50"/>
      <c r="AM8451" s="50"/>
      <c r="AN8451" s="50"/>
      <c r="AO8451" s="50"/>
      <c r="AP8451" s="50"/>
      <c r="AQ8451" s="50"/>
      <c r="AR8451" s="50"/>
      <c r="AS8451" s="50"/>
      <c r="AT8451" s="50"/>
      <c r="AU8451" s="50"/>
      <c r="AV8451" s="50"/>
      <c r="AW8451" s="50"/>
      <c r="AX8451" s="50"/>
      <c r="AY8451" s="50"/>
      <c r="AZ8451" s="50"/>
      <c r="BA8451" s="50"/>
      <c r="BB8451" s="50"/>
      <c r="BC8451" s="50"/>
      <c r="BD8451" s="50"/>
      <c r="BE8451" s="50"/>
      <c r="BF8451" s="50"/>
      <c r="BG8451" s="50"/>
      <c r="BH8451" s="50"/>
      <c r="BI8451" s="50"/>
      <c r="BJ8451" s="50"/>
      <c r="BK8451" s="50"/>
      <c r="BL8451" s="50"/>
      <c r="BM8451" s="50"/>
      <c r="BN8451" s="50"/>
      <c r="BO8451" s="50"/>
      <c r="BP8451" s="50"/>
      <c r="BQ8451" s="50"/>
      <c r="BR8451" s="50"/>
      <c r="BS8451" s="50"/>
      <c r="BT8451" s="50"/>
      <c r="BU8451" s="50"/>
      <c r="BV8451" s="50"/>
      <c r="BW8451" s="50"/>
      <c r="BX8451" s="50"/>
      <c r="BY8451" s="50"/>
      <c r="BZ8451" s="50"/>
      <c r="CA8451" s="50"/>
      <c r="CB8451" s="50"/>
      <c r="CC8451" s="50"/>
      <c r="CD8451" s="50"/>
      <c r="CE8451" s="50"/>
      <c r="CF8451" s="50"/>
      <c r="CG8451" s="50"/>
      <c r="CH8451" s="50"/>
      <c r="CI8451" s="50"/>
      <c r="CJ8451" s="50"/>
      <c r="CK8451" s="50"/>
      <c r="CL8451" s="50"/>
      <c r="CM8451" s="50"/>
      <c r="CN8451" s="50"/>
      <c r="CO8451" s="50"/>
      <c r="CP8451" s="50"/>
      <c r="CQ8451" s="50"/>
      <c r="CR8451" s="50"/>
      <c r="CS8451" s="50"/>
      <c r="CT8451" s="50"/>
      <c r="CU8451" s="50"/>
      <c r="CV8451" s="50"/>
      <c r="CW8451" s="50"/>
      <c r="CX8451" s="50"/>
      <c r="CY8451" s="50"/>
      <c r="CZ8451" s="50"/>
      <c r="DA8451" s="50"/>
      <c r="DB8451" s="50"/>
      <c r="DC8451" s="50"/>
      <c r="DD8451" s="50"/>
      <c r="DE8451" s="50"/>
      <c r="DF8451" s="50"/>
      <c r="DG8451" s="50"/>
    </row>
    <row r="8452" spans="1:111" x14ac:dyDescent="0.2">
      <c r="A8452" s="194"/>
      <c r="B8452" s="194"/>
      <c r="C8452" s="416"/>
      <c r="D8452" s="161"/>
      <c r="E8452" s="310"/>
      <c r="F8452" s="192"/>
      <c r="G8452" s="192"/>
      <c r="H8452" s="50"/>
      <c r="I8452" s="50"/>
      <c r="J8452" s="50"/>
      <c r="K8452" s="50"/>
      <c r="L8452" s="50"/>
      <c r="M8452" s="50"/>
      <c r="N8452" s="50"/>
      <c r="O8452" s="50"/>
      <c r="P8452" s="50"/>
      <c r="Q8452" s="50"/>
      <c r="R8452" s="50"/>
      <c r="S8452" s="50"/>
      <c r="T8452" s="50"/>
      <c r="U8452" s="50"/>
      <c r="V8452" s="50"/>
      <c r="W8452" s="50"/>
      <c r="X8452" s="50"/>
      <c r="Y8452" s="50"/>
      <c r="Z8452" s="50"/>
      <c r="AA8452" s="50"/>
      <c r="AB8452" s="50"/>
      <c r="AC8452" s="50"/>
      <c r="AD8452" s="50"/>
      <c r="AE8452" s="50"/>
      <c r="AF8452" s="50"/>
      <c r="AG8452" s="50"/>
      <c r="AH8452" s="50"/>
      <c r="AI8452" s="50"/>
      <c r="AJ8452" s="50"/>
      <c r="AK8452" s="50"/>
      <c r="AL8452" s="50"/>
      <c r="AM8452" s="50"/>
      <c r="AN8452" s="50"/>
      <c r="AO8452" s="50"/>
      <c r="AP8452" s="50"/>
      <c r="AQ8452" s="50"/>
      <c r="AR8452" s="50"/>
      <c r="AS8452" s="50"/>
      <c r="AT8452" s="50"/>
      <c r="AU8452" s="50"/>
      <c r="AV8452" s="50"/>
      <c r="AW8452" s="50"/>
      <c r="AX8452" s="50"/>
      <c r="AY8452" s="50"/>
      <c r="AZ8452" s="50"/>
      <c r="BA8452" s="50"/>
      <c r="BB8452" s="50"/>
      <c r="BC8452" s="50"/>
      <c r="BD8452" s="50"/>
      <c r="BE8452" s="50"/>
      <c r="BF8452" s="50"/>
      <c r="BG8452" s="50"/>
      <c r="BH8452" s="50"/>
      <c r="BI8452" s="50"/>
      <c r="BJ8452" s="50"/>
      <c r="BK8452" s="50"/>
      <c r="BL8452" s="50"/>
      <c r="BM8452" s="50"/>
      <c r="BN8452" s="50"/>
      <c r="BO8452" s="50"/>
      <c r="BP8452" s="50"/>
      <c r="BQ8452" s="50"/>
      <c r="BR8452" s="50"/>
      <c r="BS8452" s="50"/>
      <c r="BT8452" s="50"/>
      <c r="BU8452" s="50"/>
      <c r="BV8452" s="50"/>
      <c r="BW8452" s="50"/>
      <c r="BX8452" s="50"/>
      <c r="BY8452" s="50"/>
      <c r="BZ8452" s="50"/>
      <c r="CA8452" s="50"/>
      <c r="CB8452" s="50"/>
      <c r="CC8452" s="50"/>
      <c r="CD8452" s="50"/>
      <c r="CE8452" s="50"/>
      <c r="CF8452" s="50"/>
      <c r="CG8452" s="50"/>
      <c r="CH8452" s="50"/>
      <c r="CI8452" s="50"/>
      <c r="CJ8452" s="50"/>
      <c r="CK8452" s="50"/>
      <c r="CL8452" s="50"/>
      <c r="CM8452" s="50"/>
      <c r="CN8452" s="50"/>
      <c r="CO8452" s="50"/>
      <c r="CP8452" s="50"/>
      <c r="CQ8452" s="50"/>
      <c r="CR8452" s="50"/>
      <c r="CS8452" s="50"/>
      <c r="CT8452" s="50"/>
      <c r="CU8452" s="50"/>
      <c r="CV8452" s="50"/>
      <c r="CW8452" s="50"/>
      <c r="CX8452" s="50"/>
      <c r="CY8452" s="50"/>
      <c r="CZ8452" s="50"/>
      <c r="DA8452" s="50"/>
      <c r="DB8452" s="50"/>
      <c r="DC8452" s="50"/>
      <c r="DD8452" s="50"/>
      <c r="DE8452" s="50"/>
      <c r="DF8452" s="50"/>
      <c r="DG8452" s="50"/>
    </row>
    <row r="8453" spans="1:111" x14ac:dyDescent="0.2">
      <c r="A8453" s="194"/>
      <c r="B8453" s="194"/>
      <c r="C8453" s="416"/>
      <c r="D8453" s="161"/>
      <c r="E8453" s="310"/>
      <c r="F8453" s="192"/>
      <c r="G8453" s="192"/>
      <c r="H8453" s="50"/>
      <c r="I8453" s="50"/>
      <c r="J8453" s="50"/>
      <c r="K8453" s="50"/>
      <c r="L8453" s="50"/>
      <c r="M8453" s="50"/>
      <c r="N8453" s="50"/>
      <c r="O8453" s="50"/>
      <c r="P8453" s="50"/>
      <c r="Q8453" s="50"/>
      <c r="R8453" s="50"/>
      <c r="S8453" s="50"/>
      <c r="T8453" s="50"/>
      <c r="U8453" s="50"/>
      <c r="V8453" s="50"/>
      <c r="W8453" s="50"/>
      <c r="X8453" s="50"/>
      <c r="Y8453" s="50"/>
      <c r="Z8453" s="50"/>
      <c r="AA8453" s="50"/>
      <c r="AB8453" s="50"/>
      <c r="AC8453" s="50"/>
      <c r="AD8453" s="50"/>
      <c r="AE8453" s="50"/>
      <c r="AF8453" s="50"/>
      <c r="AG8453" s="50"/>
      <c r="AH8453" s="50"/>
      <c r="AI8453" s="50"/>
      <c r="AJ8453" s="50"/>
      <c r="AK8453" s="50"/>
      <c r="AL8453" s="50"/>
      <c r="AM8453" s="50"/>
      <c r="AN8453" s="50"/>
      <c r="AO8453" s="50"/>
      <c r="AP8453" s="50"/>
      <c r="AQ8453" s="50"/>
      <c r="AR8453" s="50"/>
      <c r="AS8453" s="50"/>
      <c r="AT8453" s="50"/>
      <c r="AU8453" s="50"/>
      <c r="AV8453" s="50"/>
      <c r="AW8453" s="50"/>
      <c r="AX8453" s="50"/>
      <c r="AY8453" s="50"/>
      <c r="AZ8453" s="50"/>
      <c r="BA8453" s="50"/>
      <c r="BB8453" s="50"/>
      <c r="BC8453" s="50"/>
      <c r="BD8453" s="50"/>
      <c r="BE8453" s="50"/>
      <c r="BF8453" s="50"/>
      <c r="BG8453" s="50"/>
      <c r="BH8453" s="50"/>
      <c r="BI8453" s="50"/>
      <c r="BJ8453" s="50"/>
      <c r="BK8453" s="50"/>
      <c r="BL8453" s="50"/>
      <c r="BM8453" s="50"/>
      <c r="BN8453" s="50"/>
      <c r="BO8453" s="50"/>
      <c r="BP8453" s="50"/>
      <c r="BQ8453" s="50"/>
      <c r="BR8453" s="50"/>
      <c r="BS8453" s="50"/>
      <c r="BT8453" s="50"/>
      <c r="BU8453" s="50"/>
      <c r="BV8453" s="50"/>
      <c r="BW8453" s="50"/>
      <c r="BX8453" s="50"/>
      <c r="BY8453" s="50"/>
      <c r="BZ8453" s="50"/>
      <c r="CA8453" s="50"/>
      <c r="CB8453" s="50"/>
      <c r="CC8453" s="50"/>
      <c r="CD8453" s="50"/>
      <c r="CE8453" s="50"/>
      <c r="CF8453" s="50"/>
      <c r="CG8453" s="50"/>
      <c r="CH8453" s="50"/>
      <c r="CI8453" s="50"/>
      <c r="CJ8453" s="50"/>
      <c r="CK8453" s="50"/>
      <c r="CL8453" s="50"/>
      <c r="CM8453" s="50"/>
      <c r="CN8453" s="50"/>
      <c r="CO8453" s="50"/>
      <c r="CP8453" s="50"/>
      <c r="CQ8453" s="50"/>
      <c r="CR8453" s="50"/>
      <c r="CS8453" s="50"/>
      <c r="CT8453" s="50"/>
      <c r="CU8453" s="50"/>
      <c r="CV8453" s="50"/>
      <c r="CW8453" s="50"/>
      <c r="CX8453" s="50"/>
      <c r="CY8453" s="50"/>
      <c r="CZ8453" s="50"/>
      <c r="DA8453" s="50"/>
      <c r="DB8453" s="50"/>
      <c r="DC8453" s="50"/>
      <c r="DD8453" s="50"/>
      <c r="DE8453" s="50"/>
      <c r="DF8453" s="50"/>
      <c r="DG8453" s="50"/>
    </row>
    <row r="8454" spans="1:111" x14ac:dyDescent="0.2">
      <c r="A8454" s="194"/>
      <c r="B8454" s="194"/>
      <c r="C8454" s="416"/>
      <c r="D8454" s="160"/>
      <c r="E8454" s="310"/>
      <c r="F8454" s="192"/>
      <c r="G8454" s="192"/>
      <c r="H8454" s="50"/>
      <c r="I8454" s="50"/>
      <c r="J8454" s="50"/>
      <c r="K8454" s="50"/>
      <c r="L8454" s="50"/>
      <c r="M8454" s="50"/>
      <c r="N8454" s="50"/>
      <c r="O8454" s="50"/>
      <c r="P8454" s="50"/>
      <c r="Q8454" s="50"/>
      <c r="R8454" s="50"/>
      <c r="S8454" s="50"/>
      <c r="T8454" s="50"/>
      <c r="U8454" s="50"/>
      <c r="V8454" s="50"/>
      <c r="W8454" s="50"/>
      <c r="X8454" s="50"/>
      <c r="Y8454" s="50"/>
      <c r="Z8454" s="50"/>
      <c r="AA8454" s="50"/>
      <c r="AB8454" s="50"/>
      <c r="AC8454" s="50"/>
      <c r="AD8454" s="50"/>
      <c r="AE8454" s="50"/>
      <c r="AF8454" s="50"/>
      <c r="AG8454" s="50"/>
      <c r="AH8454" s="50"/>
      <c r="AI8454" s="50"/>
      <c r="AJ8454" s="50"/>
      <c r="AK8454" s="50"/>
      <c r="AL8454" s="50"/>
      <c r="AM8454" s="50"/>
      <c r="AN8454" s="50"/>
      <c r="AO8454" s="50"/>
      <c r="AP8454" s="50"/>
      <c r="AQ8454" s="50"/>
      <c r="AR8454" s="50"/>
      <c r="AS8454" s="50"/>
      <c r="AT8454" s="50"/>
      <c r="AU8454" s="50"/>
      <c r="AV8454" s="50"/>
      <c r="AW8454" s="50"/>
      <c r="AX8454" s="50"/>
      <c r="AY8454" s="50"/>
      <c r="AZ8454" s="50"/>
      <c r="BA8454" s="50"/>
      <c r="BB8454" s="50"/>
      <c r="BC8454" s="50"/>
      <c r="BD8454" s="50"/>
      <c r="BE8454" s="50"/>
      <c r="BF8454" s="50"/>
      <c r="BG8454" s="50"/>
      <c r="BH8454" s="50"/>
      <c r="BI8454" s="50"/>
      <c r="BJ8454" s="50"/>
      <c r="BK8454" s="50"/>
      <c r="BL8454" s="50"/>
      <c r="BM8454" s="50"/>
      <c r="BN8454" s="50"/>
      <c r="BO8454" s="50"/>
      <c r="BP8454" s="50"/>
      <c r="BQ8454" s="50"/>
      <c r="BR8454" s="50"/>
      <c r="BS8454" s="50"/>
      <c r="BT8454" s="50"/>
      <c r="BU8454" s="50"/>
      <c r="BV8454" s="50"/>
      <c r="BW8454" s="50"/>
      <c r="BX8454" s="50"/>
      <c r="BY8454" s="50"/>
      <c r="BZ8454" s="50"/>
      <c r="CA8454" s="50"/>
      <c r="CB8454" s="50"/>
      <c r="CC8454" s="50"/>
      <c r="CD8454" s="50"/>
      <c r="CE8454" s="50"/>
      <c r="CF8454" s="50"/>
      <c r="CG8454" s="50"/>
      <c r="CH8454" s="50"/>
      <c r="CI8454" s="50"/>
      <c r="CJ8454" s="50"/>
      <c r="CK8454" s="50"/>
      <c r="CL8454" s="50"/>
      <c r="CM8454" s="50"/>
      <c r="CN8454" s="50"/>
      <c r="CO8454" s="50"/>
      <c r="CP8454" s="50"/>
      <c r="CQ8454" s="50"/>
      <c r="CR8454" s="50"/>
      <c r="CS8454" s="50"/>
      <c r="CT8454" s="50"/>
      <c r="CU8454" s="50"/>
      <c r="CV8454" s="50"/>
      <c r="CW8454" s="50"/>
      <c r="CX8454" s="50"/>
      <c r="CY8454" s="50"/>
      <c r="CZ8454" s="50"/>
      <c r="DA8454" s="50"/>
      <c r="DB8454" s="50"/>
      <c r="DC8454" s="50"/>
      <c r="DD8454" s="50"/>
      <c r="DE8454" s="50"/>
      <c r="DF8454" s="50"/>
      <c r="DG8454" s="50"/>
    </row>
    <row r="8455" spans="1:111" x14ac:dyDescent="0.2">
      <c r="A8455" s="189"/>
      <c r="B8455" s="189"/>
      <c r="C8455" s="416"/>
      <c r="D8455" s="261"/>
      <c r="E8455" s="310"/>
      <c r="F8455" s="192"/>
      <c r="G8455" s="192"/>
      <c r="H8455" s="50"/>
      <c r="I8455" s="50"/>
      <c r="J8455" s="50"/>
      <c r="K8455" s="50"/>
      <c r="L8455" s="50"/>
      <c r="M8455" s="50"/>
      <c r="N8455" s="50"/>
      <c r="O8455" s="50"/>
      <c r="P8455" s="50"/>
      <c r="Q8455" s="50"/>
      <c r="R8455" s="50"/>
      <c r="S8455" s="50"/>
      <c r="T8455" s="50"/>
      <c r="U8455" s="50"/>
      <c r="V8455" s="50"/>
      <c r="W8455" s="50"/>
      <c r="X8455" s="50"/>
      <c r="Y8455" s="50"/>
      <c r="Z8455" s="50"/>
      <c r="AA8455" s="50"/>
      <c r="AB8455" s="50"/>
      <c r="AC8455" s="50"/>
      <c r="AD8455" s="50"/>
      <c r="AE8455" s="50"/>
      <c r="AF8455" s="50"/>
      <c r="AG8455" s="50"/>
      <c r="AH8455" s="50"/>
      <c r="AI8455" s="50"/>
      <c r="AJ8455" s="50"/>
      <c r="AK8455" s="50"/>
      <c r="AL8455" s="50"/>
      <c r="AM8455" s="50"/>
      <c r="AN8455" s="50"/>
      <c r="AO8455" s="50"/>
      <c r="AP8455" s="50"/>
      <c r="AQ8455" s="50"/>
      <c r="AR8455" s="50"/>
      <c r="AS8455" s="50"/>
      <c r="AT8455" s="50"/>
      <c r="AU8455" s="50"/>
      <c r="AV8455" s="50"/>
      <c r="AW8455" s="50"/>
      <c r="AX8455" s="50"/>
      <c r="AY8455" s="50"/>
      <c r="AZ8455" s="50"/>
      <c r="BA8455" s="50"/>
      <c r="BB8455" s="50"/>
      <c r="BC8455" s="50"/>
      <c r="BD8455" s="50"/>
      <c r="BE8455" s="50"/>
      <c r="BF8455" s="50"/>
      <c r="BG8455" s="50"/>
      <c r="BH8455" s="50"/>
      <c r="BI8455" s="50"/>
      <c r="BJ8455" s="50"/>
      <c r="BK8455" s="50"/>
      <c r="BL8455" s="50"/>
      <c r="BM8455" s="50"/>
      <c r="BN8455" s="50"/>
      <c r="BO8455" s="50"/>
      <c r="BP8455" s="50"/>
      <c r="BQ8455" s="50"/>
      <c r="BR8455" s="50"/>
      <c r="BS8455" s="50"/>
      <c r="BT8455" s="50"/>
      <c r="BU8455" s="50"/>
      <c r="BV8455" s="50"/>
      <c r="BW8455" s="50"/>
      <c r="BX8455" s="50"/>
      <c r="BY8455" s="50"/>
      <c r="BZ8455" s="50"/>
      <c r="CA8455" s="50"/>
      <c r="CB8455" s="50"/>
      <c r="CC8455" s="50"/>
      <c r="CD8455" s="50"/>
      <c r="CE8455" s="50"/>
      <c r="CF8455" s="50"/>
      <c r="CG8455" s="50"/>
      <c r="CH8455" s="50"/>
      <c r="CI8455" s="50"/>
      <c r="CJ8455" s="50"/>
      <c r="CK8455" s="50"/>
      <c r="CL8455" s="50"/>
      <c r="CM8455" s="50"/>
      <c r="CN8455" s="50"/>
      <c r="CO8455" s="50"/>
      <c r="CP8455" s="50"/>
      <c r="CQ8455" s="50"/>
      <c r="CR8455" s="50"/>
      <c r="CS8455" s="50"/>
      <c r="CT8455" s="50"/>
      <c r="CU8455" s="50"/>
      <c r="CV8455" s="50"/>
      <c r="CW8455" s="50"/>
      <c r="CX8455" s="50"/>
      <c r="CY8455" s="50"/>
      <c r="CZ8455" s="50"/>
      <c r="DA8455" s="50"/>
      <c r="DB8455" s="50"/>
      <c r="DC8455" s="50"/>
      <c r="DD8455" s="50"/>
      <c r="DE8455" s="50"/>
      <c r="DF8455" s="50"/>
      <c r="DG8455" s="50"/>
    </row>
    <row r="8456" spans="1:111" x14ac:dyDescent="0.2">
      <c r="A8456" s="121"/>
      <c r="B8456" s="121"/>
      <c r="C8456" s="121"/>
      <c r="D8456" s="54"/>
      <c r="E8456" s="162"/>
      <c r="F8456" s="192"/>
      <c r="G8456" s="192"/>
      <c r="H8456" s="50"/>
      <c r="I8456" s="50"/>
      <c r="J8456" s="50"/>
      <c r="K8456" s="50"/>
      <c r="L8456" s="50"/>
      <c r="M8456" s="50"/>
      <c r="N8456" s="50"/>
      <c r="O8456" s="50"/>
      <c r="P8456" s="50"/>
      <c r="Q8456" s="50"/>
      <c r="R8456" s="50"/>
      <c r="S8456" s="50"/>
      <c r="T8456" s="50"/>
      <c r="U8456" s="50"/>
      <c r="V8456" s="50"/>
      <c r="W8456" s="50"/>
      <c r="X8456" s="50"/>
      <c r="Y8456" s="50"/>
      <c r="Z8456" s="50"/>
      <c r="AA8456" s="50"/>
      <c r="AB8456" s="50"/>
      <c r="AC8456" s="50"/>
      <c r="AD8456" s="50"/>
      <c r="AE8456" s="50"/>
      <c r="AF8456" s="50"/>
      <c r="AG8456" s="50"/>
      <c r="AH8456" s="50"/>
      <c r="AI8456" s="50"/>
      <c r="AJ8456" s="50"/>
      <c r="AK8456" s="50"/>
      <c r="AL8456" s="50"/>
      <c r="AM8456" s="50"/>
      <c r="AN8456" s="50"/>
      <c r="AO8456" s="50"/>
      <c r="AP8456" s="50"/>
      <c r="AQ8456" s="50"/>
      <c r="AR8456" s="50"/>
      <c r="AS8456" s="50"/>
      <c r="AT8456" s="50"/>
      <c r="AU8456" s="50"/>
      <c r="AV8456" s="50"/>
      <c r="AW8456" s="50"/>
      <c r="AX8456" s="50"/>
      <c r="AY8456" s="50"/>
      <c r="AZ8456" s="50"/>
      <c r="BA8456" s="50"/>
      <c r="BB8456" s="50"/>
      <c r="BC8456" s="50"/>
      <c r="BD8456" s="50"/>
      <c r="BE8456" s="50"/>
      <c r="BF8456" s="50"/>
      <c r="BG8456" s="50"/>
      <c r="BH8456" s="50"/>
      <c r="BI8456" s="50"/>
      <c r="BJ8456" s="50"/>
      <c r="BK8456" s="50"/>
      <c r="BL8456" s="50"/>
      <c r="BM8456" s="50"/>
      <c r="BN8456" s="50"/>
      <c r="BO8456" s="50"/>
      <c r="BP8456" s="50"/>
      <c r="BQ8456" s="50"/>
      <c r="BR8456" s="50"/>
      <c r="BS8456" s="50"/>
      <c r="BT8456" s="50"/>
      <c r="BU8456" s="50"/>
      <c r="BV8456" s="50"/>
      <c r="BW8456" s="50"/>
      <c r="BX8456" s="50"/>
      <c r="BY8456" s="50"/>
      <c r="BZ8456" s="50"/>
      <c r="CA8456" s="50"/>
      <c r="CB8456" s="50"/>
      <c r="CC8456" s="50"/>
      <c r="CD8456" s="50"/>
      <c r="CE8456" s="50"/>
      <c r="CF8456" s="50"/>
      <c r="CG8456" s="50"/>
      <c r="CH8456" s="50"/>
      <c r="CI8456" s="50"/>
      <c r="CJ8456" s="50"/>
      <c r="CK8456" s="50"/>
      <c r="CL8456" s="50"/>
      <c r="CM8456" s="50"/>
      <c r="CN8456" s="50"/>
      <c r="CO8456" s="50"/>
      <c r="CP8456" s="50"/>
      <c r="CQ8456" s="50"/>
      <c r="CR8456" s="50"/>
      <c r="CS8456" s="50"/>
      <c r="CT8456" s="50"/>
      <c r="CU8456" s="50"/>
      <c r="CV8456" s="50"/>
      <c r="CW8456" s="50"/>
      <c r="CX8456" s="50"/>
      <c r="CY8456" s="50"/>
      <c r="CZ8456" s="50"/>
      <c r="DA8456" s="50"/>
      <c r="DB8456" s="50"/>
      <c r="DC8456" s="50"/>
      <c r="DD8456" s="50"/>
      <c r="DE8456" s="50"/>
      <c r="DF8456" s="50"/>
      <c r="DG8456" s="50"/>
    </row>
    <row r="8457" spans="1:111" x14ac:dyDescent="0.2">
      <c r="D8457" s="54"/>
      <c r="E8457" s="181"/>
      <c r="F8457" s="192"/>
      <c r="G8457" s="192"/>
      <c r="H8457" s="50"/>
      <c r="I8457" s="50"/>
      <c r="J8457" s="50"/>
      <c r="K8457" s="50"/>
      <c r="L8457" s="50"/>
      <c r="M8457" s="50"/>
      <c r="N8457" s="50"/>
      <c r="O8457" s="50"/>
      <c r="P8457" s="50"/>
      <c r="Q8457" s="50"/>
      <c r="R8457" s="50"/>
      <c r="S8457" s="50"/>
      <c r="T8457" s="50"/>
      <c r="U8457" s="50"/>
      <c r="V8457" s="50"/>
      <c r="W8457" s="50"/>
      <c r="X8457" s="50"/>
      <c r="Y8457" s="50"/>
      <c r="Z8457" s="50"/>
      <c r="AA8457" s="50"/>
      <c r="AB8457" s="50"/>
      <c r="AC8457" s="50"/>
      <c r="AD8457" s="50"/>
      <c r="AE8457" s="50"/>
      <c r="AF8457" s="50"/>
      <c r="AG8457" s="50"/>
      <c r="AH8457" s="50"/>
      <c r="AI8457" s="50"/>
      <c r="AJ8457" s="50"/>
      <c r="AK8457" s="50"/>
      <c r="AL8457" s="50"/>
      <c r="AM8457" s="50"/>
      <c r="AN8457" s="50"/>
      <c r="AO8457" s="50"/>
      <c r="AP8457" s="50"/>
      <c r="AQ8457" s="50"/>
      <c r="AR8457" s="50"/>
      <c r="AS8457" s="50"/>
      <c r="AT8457" s="50"/>
      <c r="AU8457" s="50"/>
      <c r="AV8457" s="50"/>
      <c r="AW8457" s="50"/>
      <c r="AX8457" s="50"/>
      <c r="AY8457" s="50"/>
      <c r="AZ8457" s="50"/>
      <c r="BA8457" s="50"/>
      <c r="BB8457" s="50"/>
      <c r="BC8457" s="50"/>
      <c r="BD8457" s="50"/>
      <c r="BE8457" s="50"/>
      <c r="BF8457" s="50"/>
      <c r="BG8457" s="50"/>
      <c r="BH8457" s="50"/>
      <c r="BI8457" s="50"/>
      <c r="BJ8457" s="50"/>
      <c r="BK8457" s="50"/>
      <c r="BL8457" s="50"/>
      <c r="BM8457" s="50"/>
      <c r="BN8457" s="50"/>
      <c r="BO8457" s="50"/>
      <c r="BP8457" s="50"/>
      <c r="BQ8457" s="50"/>
      <c r="BR8457" s="50"/>
      <c r="BS8457" s="50"/>
      <c r="BT8457" s="50"/>
      <c r="BU8457" s="50"/>
      <c r="BV8457" s="50"/>
      <c r="BW8457" s="50"/>
      <c r="BX8457" s="50"/>
      <c r="BY8457" s="50"/>
      <c r="BZ8457" s="50"/>
      <c r="CA8457" s="50"/>
      <c r="CB8457" s="50"/>
      <c r="CC8457" s="50"/>
      <c r="CD8457" s="50"/>
      <c r="CE8457" s="50"/>
      <c r="CF8457" s="50"/>
      <c r="CG8457" s="50"/>
      <c r="CH8457" s="50"/>
      <c r="CI8457" s="50"/>
      <c r="CJ8457" s="50"/>
      <c r="CK8457" s="50"/>
      <c r="CL8457" s="50"/>
      <c r="CM8457" s="50"/>
      <c r="CN8457" s="50"/>
      <c r="CO8457" s="50"/>
      <c r="CP8457" s="50"/>
      <c r="CQ8457" s="50"/>
      <c r="CR8457" s="50"/>
      <c r="CS8457" s="50"/>
      <c r="CT8457" s="50"/>
      <c r="CU8457" s="50"/>
      <c r="CV8457" s="50"/>
      <c r="CW8457" s="50"/>
      <c r="CX8457" s="50"/>
      <c r="CY8457" s="50"/>
      <c r="CZ8457" s="50"/>
      <c r="DA8457" s="50"/>
      <c r="DB8457" s="50"/>
      <c r="DC8457" s="50"/>
      <c r="DD8457" s="50"/>
      <c r="DE8457" s="50"/>
      <c r="DF8457" s="50"/>
      <c r="DG8457" s="50"/>
    </row>
    <row r="8458" spans="1:111" x14ac:dyDescent="0.2">
      <c r="A8458" s="212"/>
      <c r="B8458" s="212"/>
      <c r="C8458" s="212"/>
      <c r="D8458" s="54"/>
      <c r="E8458" s="181"/>
      <c r="F8458" s="192"/>
      <c r="G8458" s="192"/>
      <c r="H8458" s="50"/>
      <c r="I8458" s="50"/>
      <c r="J8458" s="50"/>
      <c r="K8458" s="50"/>
      <c r="L8458" s="50"/>
      <c r="M8458" s="50"/>
      <c r="N8458" s="50"/>
      <c r="O8458" s="50"/>
      <c r="P8458" s="50"/>
      <c r="Q8458" s="50"/>
      <c r="R8458" s="50"/>
      <c r="S8458" s="50"/>
      <c r="T8458" s="50"/>
      <c r="U8458" s="50"/>
      <c r="V8458" s="50"/>
      <c r="W8458" s="50"/>
      <c r="X8458" s="50"/>
      <c r="Y8458" s="50"/>
      <c r="Z8458" s="50"/>
      <c r="AA8458" s="50"/>
      <c r="AB8458" s="50"/>
      <c r="AC8458" s="50"/>
      <c r="AD8458" s="50"/>
      <c r="AE8458" s="50"/>
      <c r="AF8458" s="50"/>
      <c r="AG8458" s="50"/>
      <c r="AH8458" s="50"/>
      <c r="AI8458" s="50"/>
      <c r="AJ8458" s="50"/>
      <c r="AK8458" s="50"/>
      <c r="AL8458" s="50"/>
      <c r="AM8458" s="50"/>
      <c r="AN8458" s="50"/>
      <c r="AO8458" s="50"/>
      <c r="AP8458" s="50"/>
      <c r="AQ8458" s="50"/>
      <c r="AR8458" s="50"/>
      <c r="AS8458" s="50"/>
      <c r="AT8458" s="50"/>
      <c r="AU8458" s="50"/>
      <c r="AV8458" s="50"/>
      <c r="AW8458" s="50"/>
      <c r="AX8458" s="50"/>
      <c r="AY8458" s="50"/>
      <c r="AZ8458" s="50"/>
      <c r="BA8458" s="50"/>
      <c r="BB8458" s="50"/>
      <c r="BC8458" s="50"/>
      <c r="BD8458" s="50"/>
      <c r="BE8458" s="50"/>
      <c r="BF8458" s="50"/>
      <c r="BG8458" s="50"/>
      <c r="BH8458" s="50"/>
      <c r="BI8458" s="50"/>
      <c r="BJ8458" s="50"/>
      <c r="BK8458" s="50"/>
      <c r="BL8458" s="50"/>
      <c r="BM8458" s="50"/>
      <c r="BN8458" s="50"/>
      <c r="BO8458" s="50"/>
      <c r="BP8458" s="50"/>
      <c r="BQ8458" s="50"/>
      <c r="BR8458" s="50"/>
      <c r="BS8458" s="50"/>
      <c r="BT8458" s="50"/>
      <c r="BU8458" s="50"/>
      <c r="BV8458" s="50"/>
      <c r="BW8458" s="50"/>
      <c r="BX8458" s="50"/>
      <c r="BY8458" s="50"/>
      <c r="BZ8458" s="50"/>
      <c r="CA8458" s="50"/>
      <c r="CB8458" s="50"/>
      <c r="CC8458" s="50"/>
      <c r="CD8458" s="50"/>
      <c r="CE8458" s="50"/>
      <c r="CF8458" s="50"/>
      <c r="CG8458" s="50"/>
      <c r="CH8458" s="50"/>
      <c r="CI8458" s="50"/>
      <c r="CJ8458" s="50"/>
      <c r="CK8458" s="50"/>
      <c r="CL8458" s="50"/>
      <c r="CM8458" s="50"/>
      <c r="CN8458" s="50"/>
      <c r="CO8458" s="50"/>
      <c r="CP8458" s="50"/>
      <c r="CQ8458" s="50"/>
      <c r="CR8458" s="50"/>
      <c r="CS8458" s="50"/>
      <c r="CT8458" s="50"/>
      <c r="CU8458" s="50"/>
      <c r="CV8458" s="50"/>
      <c r="CW8458" s="50"/>
      <c r="CX8458" s="50"/>
      <c r="CY8458" s="50"/>
      <c r="CZ8458" s="50"/>
      <c r="DA8458" s="50"/>
      <c r="DB8458" s="50"/>
      <c r="DC8458" s="50"/>
      <c r="DD8458" s="50"/>
      <c r="DE8458" s="50"/>
      <c r="DF8458" s="50"/>
      <c r="DG8458" s="50"/>
    </row>
    <row r="8459" spans="1:111" x14ac:dyDescent="0.2">
      <c r="A8459" s="212"/>
      <c r="B8459" s="212"/>
      <c r="C8459" s="212"/>
      <c r="D8459" s="153"/>
      <c r="E8459" s="181"/>
      <c r="F8459" s="192"/>
      <c r="G8459" s="192"/>
      <c r="H8459" s="50"/>
      <c r="I8459" s="50"/>
      <c r="J8459" s="50"/>
      <c r="K8459" s="50"/>
      <c r="L8459" s="50"/>
      <c r="M8459" s="50"/>
      <c r="N8459" s="50"/>
      <c r="O8459" s="50"/>
      <c r="P8459" s="50"/>
      <c r="Q8459" s="50"/>
      <c r="R8459" s="50"/>
      <c r="S8459" s="50"/>
      <c r="T8459" s="50"/>
      <c r="U8459" s="50"/>
      <c r="V8459" s="50"/>
      <c r="W8459" s="50"/>
      <c r="X8459" s="50"/>
      <c r="Y8459" s="50"/>
      <c r="Z8459" s="50"/>
      <c r="AA8459" s="50"/>
      <c r="AB8459" s="50"/>
      <c r="AC8459" s="50"/>
      <c r="AD8459" s="50"/>
      <c r="AE8459" s="50"/>
      <c r="AF8459" s="50"/>
      <c r="AG8459" s="50"/>
      <c r="AH8459" s="50"/>
      <c r="AI8459" s="50"/>
      <c r="AJ8459" s="50"/>
      <c r="AK8459" s="50"/>
      <c r="AL8459" s="50"/>
      <c r="AM8459" s="50"/>
      <c r="AN8459" s="50"/>
      <c r="AO8459" s="50"/>
      <c r="AP8459" s="50"/>
      <c r="AQ8459" s="50"/>
      <c r="AR8459" s="50"/>
      <c r="AS8459" s="50"/>
      <c r="AT8459" s="50"/>
      <c r="AU8459" s="50"/>
      <c r="AV8459" s="50"/>
      <c r="AW8459" s="50"/>
      <c r="AX8459" s="50"/>
      <c r="AY8459" s="50"/>
      <c r="AZ8459" s="50"/>
      <c r="BA8459" s="50"/>
      <c r="BB8459" s="50"/>
      <c r="BC8459" s="50"/>
      <c r="BD8459" s="50"/>
      <c r="BE8459" s="50"/>
      <c r="BF8459" s="50"/>
      <c r="BG8459" s="50"/>
      <c r="BH8459" s="50"/>
      <c r="BI8459" s="50"/>
      <c r="BJ8459" s="50"/>
      <c r="BK8459" s="50"/>
      <c r="BL8459" s="50"/>
      <c r="BM8459" s="50"/>
      <c r="BN8459" s="50"/>
      <c r="BO8459" s="50"/>
      <c r="BP8459" s="50"/>
      <c r="BQ8459" s="50"/>
      <c r="BR8459" s="50"/>
      <c r="BS8459" s="50"/>
      <c r="BT8459" s="50"/>
      <c r="BU8459" s="50"/>
      <c r="BV8459" s="50"/>
      <c r="BW8459" s="50"/>
      <c r="BX8459" s="50"/>
      <c r="BY8459" s="50"/>
      <c r="BZ8459" s="50"/>
      <c r="CA8459" s="50"/>
      <c r="CB8459" s="50"/>
      <c r="CC8459" s="50"/>
      <c r="CD8459" s="50"/>
      <c r="CE8459" s="50"/>
      <c r="CF8459" s="50"/>
      <c r="CG8459" s="50"/>
      <c r="CH8459" s="50"/>
      <c r="CI8459" s="50"/>
      <c r="CJ8459" s="50"/>
      <c r="CK8459" s="50"/>
      <c r="CL8459" s="50"/>
      <c r="CM8459" s="50"/>
      <c r="CN8459" s="50"/>
      <c r="CO8459" s="50"/>
      <c r="CP8459" s="50"/>
      <c r="CQ8459" s="50"/>
      <c r="CR8459" s="50"/>
      <c r="CS8459" s="50"/>
      <c r="CT8459" s="50"/>
      <c r="CU8459" s="50"/>
      <c r="CV8459" s="50"/>
      <c r="CW8459" s="50"/>
      <c r="CX8459" s="50"/>
      <c r="CY8459" s="50"/>
      <c r="CZ8459" s="50"/>
      <c r="DA8459" s="50"/>
      <c r="DB8459" s="50"/>
      <c r="DC8459" s="50"/>
      <c r="DD8459" s="50"/>
      <c r="DE8459" s="50"/>
      <c r="DF8459" s="50"/>
      <c r="DG8459" s="50"/>
    </row>
    <row r="8460" spans="1:111" x14ac:dyDescent="0.2">
      <c r="A8460" s="212"/>
      <c r="B8460" s="212"/>
      <c r="C8460" s="212"/>
      <c r="D8460" s="54"/>
      <c r="E8460" s="181"/>
      <c r="F8460" s="192"/>
      <c r="G8460" s="192"/>
      <c r="H8460" s="50"/>
      <c r="I8460" s="50"/>
      <c r="J8460" s="50"/>
      <c r="K8460" s="50"/>
      <c r="L8460" s="50"/>
      <c r="M8460" s="50"/>
      <c r="N8460" s="50"/>
      <c r="O8460" s="50"/>
      <c r="P8460" s="50"/>
      <c r="Q8460" s="50"/>
      <c r="R8460" s="50"/>
      <c r="S8460" s="50"/>
      <c r="T8460" s="50"/>
      <c r="U8460" s="50"/>
      <c r="V8460" s="50"/>
      <c r="W8460" s="50"/>
      <c r="X8460" s="50"/>
      <c r="Y8460" s="50"/>
      <c r="Z8460" s="50"/>
      <c r="AA8460" s="50"/>
      <c r="AB8460" s="50"/>
      <c r="AC8460" s="50"/>
      <c r="AD8460" s="50"/>
      <c r="AE8460" s="50"/>
      <c r="AF8460" s="50"/>
      <c r="AG8460" s="50"/>
      <c r="AH8460" s="50"/>
      <c r="AI8460" s="50"/>
      <c r="AJ8460" s="50"/>
      <c r="AK8460" s="50"/>
      <c r="AL8460" s="50"/>
      <c r="AM8460" s="50"/>
      <c r="AN8460" s="50"/>
      <c r="AO8460" s="50"/>
      <c r="AP8460" s="50"/>
      <c r="AQ8460" s="50"/>
      <c r="AR8460" s="50"/>
      <c r="AS8460" s="50"/>
      <c r="AT8460" s="50"/>
      <c r="AU8460" s="50"/>
      <c r="AV8460" s="50"/>
      <c r="AW8460" s="50"/>
      <c r="AX8460" s="50"/>
      <c r="AY8460" s="50"/>
      <c r="AZ8460" s="50"/>
      <c r="BA8460" s="50"/>
      <c r="BB8460" s="50"/>
      <c r="BC8460" s="50"/>
      <c r="BD8460" s="50"/>
      <c r="BE8460" s="50"/>
      <c r="BF8460" s="50"/>
      <c r="BG8460" s="50"/>
      <c r="BH8460" s="50"/>
      <c r="BI8460" s="50"/>
      <c r="BJ8460" s="50"/>
      <c r="BK8460" s="50"/>
      <c r="BL8460" s="50"/>
      <c r="BM8460" s="50"/>
      <c r="BN8460" s="50"/>
      <c r="BO8460" s="50"/>
      <c r="BP8460" s="50"/>
      <c r="BQ8460" s="50"/>
      <c r="BR8460" s="50"/>
      <c r="BS8460" s="50"/>
      <c r="BT8460" s="50"/>
      <c r="BU8460" s="50"/>
      <c r="BV8460" s="50"/>
      <c r="BW8460" s="50"/>
      <c r="BX8460" s="50"/>
      <c r="BY8460" s="50"/>
      <c r="BZ8460" s="50"/>
      <c r="CA8460" s="50"/>
      <c r="CB8460" s="50"/>
      <c r="CC8460" s="50"/>
      <c r="CD8460" s="50"/>
      <c r="CE8460" s="50"/>
      <c r="CF8460" s="50"/>
      <c r="CG8460" s="50"/>
      <c r="CH8460" s="50"/>
      <c r="CI8460" s="50"/>
      <c r="CJ8460" s="50"/>
      <c r="CK8460" s="50"/>
      <c r="CL8460" s="50"/>
      <c r="CM8460" s="50"/>
      <c r="CN8460" s="50"/>
      <c r="CO8460" s="50"/>
      <c r="CP8460" s="50"/>
      <c r="CQ8460" s="50"/>
      <c r="CR8460" s="50"/>
      <c r="CS8460" s="50"/>
      <c r="CT8460" s="50"/>
      <c r="CU8460" s="50"/>
      <c r="CV8460" s="50"/>
      <c r="CW8460" s="50"/>
      <c r="CX8460" s="50"/>
      <c r="CY8460" s="50"/>
      <c r="CZ8460" s="50"/>
      <c r="DA8460" s="50"/>
      <c r="DB8460" s="50"/>
      <c r="DC8460" s="50"/>
      <c r="DD8460" s="50"/>
      <c r="DE8460" s="50"/>
      <c r="DF8460" s="50"/>
      <c r="DG8460" s="50"/>
    </row>
    <row r="8461" spans="1:111" x14ac:dyDescent="0.2">
      <c r="A8461" s="212"/>
      <c r="B8461" s="212"/>
      <c r="C8461" s="212"/>
      <c r="D8461" s="153"/>
      <c r="E8461" s="181"/>
      <c r="F8461" s="192"/>
      <c r="G8461" s="192"/>
      <c r="H8461" s="50"/>
      <c r="I8461" s="50"/>
      <c r="J8461" s="50"/>
      <c r="K8461" s="50"/>
      <c r="L8461" s="50"/>
      <c r="M8461" s="50"/>
      <c r="N8461" s="50"/>
      <c r="O8461" s="50"/>
      <c r="P8461" s="50"/>
      <c r="Q8461" s="50"/>
      <c r="R8461" s="50"/>
      <c r="S8461" s="50"/>
      <c r="T8461" s="50"/>
      <c r="U8461" s="50"/>
      <c r="V8461" s="50"/>
      <c r="W8461" s="50"/>
      <c r="X8461" s="50"/>
      <c r="Y8461" s="50"/>
      <c r="Z8461" s="50"/>
      <c r="AA8461" s="50"/>
      <c r="AB8461" s="50"/>
      <c r="AC8461" s="50"/>
      <c r="AD8461" s="50"/>
      <c r="AE8461" s="50"/>
      <c r="AF8461" s="50"/>
      <c r="AG8461" s="50"/>
      <c r="AH8461" s="50"/>
      <c r="AI8461" s="50"/>
      <c r="AJ8461" s="50"/>
      <c r="AK8461" s="50"/>
      <c r="AL8461" s="50"/>
      <c r="AM8461" s="50"/>
      <c r="AN8461" s="50"/>
      <c r="AO8461" s="50"/>
      <c r="AP8461" s="50"/>
      <c r="AQ8461" s="50"/>
      <c r="AR8461" s="50"/>
      <c r="AS8461" s="50"/>
      <c r="AT8461" s="50"/>
      <c r="AU8461" s="50"/>
      <c r="AV8461" s="50"/>
      <c r="AW8461" s="50"/>
      <c r="AX8461" s="50"/>
      <c r="AY8461" s="50"/>
      <c r="AZ8461" s="50"/>
      <c r="BA8461" s="50"/>
      <c r="BB8461" s="50"/>
      <c r="BC8461" s="50"/>
      <c r="BD8461" s="50"/>
      <c r="BE8461" s="50"/>
      <c r="BF8461" s="50"/>
      <c r="BG8461" s="50"/>
      <c r="BH8461" s="50"/>
      <c r="BI8461" s="50"/>
      <c r="BJ8461" s="50"/>
      <c r="BK8461" s="50"/>
      <c r="BL8461" s="50"/>
      <c r="BM8461" s="50"/>
      <c r="BN8461" s="50"/>
      <c r="BO8461" s="50"/>
      <c r="BP8461" s="50"/>
      <c r="BQ8461" s="50"/>
      <c r="BR8461" s="50"/>
      <c r="BS8461" s="50"/>
      <c r="BT8461" s="50"/>
      <c r="BU8461" s="50"/>
      <c r="BV8461" s="50"/>
      <c r="BW8461" s="50"/>
      <c r="BX8461" s="50"/>
      <c r="BY8461" s="50"/>
      <c r="BZ8461" s="50"/>
      <c r="CA8461" s="50"/>
      <c r="CB8461" s="50"/>
      <c r="CC8461" s="50"/>
      <c r="CD8461" s="50"/>
      <c r="CE8461" s="50"/>
      <c r="CF8461" s="50"/>
      <c r="CG8461" s="50"/>
      <c r="CH8461" s="50"/>
      <c r="CI8461" s="50"/>
      <c r="CJ8461" s="50"/>
      <c r="CK8461" s="50"/>
      <c r="CL8461" s="50"/>
      <c r="CM8461" s="50"/>
      <c r="CN8461" s="50"/>
      <c r="CO8461" s="50"/>
      <c r="CP8461" s="50"/>
      <c r="CQ8461" s="50"/>
      <c r="CR8461" s="50"/>
      <c r="CS8461" s="50"/>
      <c r="CT8461" s="50"/>
      <c r="CU8461" s="50"/>
      <c r="CV8461" s="50"/>
      <c r="CW8461" s="50"/>
      <c r="CX8461" s="50"/>
      <c r="CY8461" s="50"/>
      <c r="CZ8461" s="50"/>
      <c r="DA8461" s="50"/>
      <c r="DB8461" s="50"/>
      <c r="DC8461" s="50"/>
      <c r="DD8461" s="50"/>
      <c r="DE8461" s="50"/>
      <c r="DF8461" s="50"/>
      <c r="DG8461" s="50"/>
    </row>
    <row r="8462" spans="1:111" x14ac:dyDescent="0.2">
      <c r="A8462" s="212"/>
      <c r="B8462" s="212"/>
      <c r="C8462" s="212"/>
      <c r="D8462" s="155"/>
      <c r="E8462" s="181"/>
      <c r="F8462" s="192"/>
      <c r="G8462" s="192"/>
      <c r="H8462" s="50"/>
      <c r="I8462" s="50"/>
      <c r="J8462" s="50"/>
      <c r="K8462" s="50"/>
      <c r="L8462" s="50"/>
      <c r="M8462" s="50"/>
      <c r="N8462" s="50"/>
      <c r="O8462" s="50"/>
      <c r="P8462" s="50"/>
      <c r="Q8462" s="50"/>
      <c r="R8462" s="50"/>
      <c r="S8462" s="50"/>
      <c r="T8462" s="50"/>
      <c r="U8462" s="50"/>
      <c r="V8462" s="50"/>
      <c r="W8462" s="50"/>
      <c r="X8462" s="50"/>
      <c r="Y8462" s="50"/>
      <c r="Z8462" s="50"/>
      <c r="AA8462" s="50"/>
      <c r="AB8462" s="50"/>
      <c r="AC8462" s="50"/>
      <c r="AD8462" s="50"/>
      <c r="AE8462" s="50"/>
      <c r="AF8462" s="50"/>
      <c r="AG8462" s="50"/>
      <c r="AH8462" s="50"/>
      <c r="AI8462" s="50"/>
      <c r="AJ8462" s="50"/>
      <c r="AK8462" s="50"/>
      <c r="AL8462" s="50"/>
      <c r="AM8462" s="50"/>
      <c r="AN8462" s="50"/>
      <c r="AO8462" s="50"/>
      <c r="AP8462" s="50"/>
      <c r="AQ8462" s="50"/>
      <c r="AR8462" s="50"/>
      <c r="AS8462" s="50"/>
      <c r="AT8462" s="50"/>
      <c r="AU8462" s="50"/>
      <c r="AV8462" s="50"/>
      <c r="AW8462" s="50"/>
      <c r="AX8462" s="50"/>
      <c r="AY8462" s="50"/>
      <c r="AZ8462" s="50"/>
      <c r="BA8462" s="50"/>
      <c r="BB8462" s="50"/>
      <c r="BC8462" s="50"/>
      <c r="BD8462" s="50"/>
      <c r="BE8462" s="50"/>
      <c r="BF8462" s="50"/>
      <c r="BG8462" s="50"/>
      <c r="BH8462" s="50"/>
      <c r="BI8462" s="50"/>
      <c r="BJ8462" s="50"/>
      <c r="BK8462" s="50"/>
      <c r="BL8462" s="50"/>
      <c r="BM8462" s="50"/>
      <c r="BN8462" s="50"/>
      <c r="BO8462" s="50"/>
      <c r="BP8462" s="50"/>
      <c r="BQ8462" s="50"/>
      <c r="BR8462" s="50"/>
      <c r="BS8462" s="50"/>
      <c r="BT8462" s="50"/>
      <c r="BU8462" s="50"/>
      <c r="BV8462" s="50"/>
      <c r="BW8462" s="50"/>
      <c r="BX8462" s="50"/>
      <c r="BY8462" s="50"/>
      <c r="BZ8462" s="50"/>
      <c r="CA8462" s="50"/>
      <c r="CB8462" s="50"/>
      <c r="CC8462" s="50"/>
      <c r="CD8462" s="50"/>
      <c r="CE8462" s="50"/>
      <c r="CF8462" s="50"/>
      <c r="CG8462" s="50"/>
      <c r="CH8462" s="50"/>
      <c r="CI8462" s="50"/>
      <c r="CJ8462" s="50"/>
      <c r="CK8462" s="50"/>
      <c r="CL8462" s="50"/>
      <c r="CM8462" s="50"/>
      <c r="CN8462" s="50"/>
      <c r="CO8462" s="50"/>
      <c r="CP8462" s="50"/>
      <c r="CQ8462" s="50"/>
      <c r="CR8462" s="50"/>
      <c r="CS8462" s="50"/>
      <c r="CT8462" s="50"/>
      <c r="CU8462" s="50"/>
      <c r="CV8462" s="50"/>
      <c r="CW8462" s="50"/>
      <c r="CX8462" s="50"/>
      <c r="CY8462" s="50"/>
      <c r="CZ8462" s="50"/>
      <c r="DA8462" s="50"/>
      <c r="DB8462" s="50"/>
      <c r="DC8462" s="50"/>
      <c r="DD8462" s="50"/>
      <c r="DE8462" s="50"/>
      <c r="DF8462" s="50"/>
      <c r="DG8462" s="50"/>
    </row>
    <row r="8463" spans="1:111" x14ac:dyDescent="0.2">
      <c r="A8463" s="212"/>
      <c r="B8463" s="212"/>
      <c r="C8463" s="212"/>
      <c r="D8463" s="153"/>
      <c r="E8463" s="181"/>
      <c r="F8463" s="192"/>
      <c r="G8463" s="192"/>
      <c r="H8463" s="50"/>
      <c r="I8463" s="50"/>
      <c r="J8463" s="50"/>
      <c r="K8463" s="50"/>
      <c r="L8463" s="50"/>
      <c r="M8463" s="50"/>
      <c r="N8463" s="50"/>
      <c r="O8463" s="50"/>
      <c r="P8463" s="50"/>
      <c r="Q8463" s="50"/>
      <c r="R8463" s="50"/>
      <c r="S8463" s="50"/>
      <c r="T8463" s="50"/>
      <c r="U8463" s="50"/>
      <c r="V8463" s="50"/>
      <c r="W8463" s="50"/>
      <c r="X8463" s="50"/>
      <c r="Y8463" s="50"/>
      <c r="Z8463" s="50"/>
      <c r="AA8463" s="50"/>
      <c r="AB8463" s="50"/>
      <c r="AC8463" s="50"/>
      <c r="AD8463" s="50"/>
      <c r="AE8463" s="50"/>
      <c r="AF8463" s="50"/>
      <c r="AG8463" s="50"/>
      <c r="AH8463" s="50"/>
      <c r="AI8463" s="50"/>
      <c r="AJ8463" s="50"/>
      <c r="AK8463" s="50"/>
      <c r="AL8463" s="50"/>
      <c r="AM8463" s="50"/>
      <c r="AN8463" s="50"/>
      <c r="AO8463" s="50"/>
      <c r="AP8463" s="50"/>
      <c r="AQ8463" s="50"/>
      <c r="AR8463" s="50"/>
      <c r="AS8463" s="50"/>
      <c r="AT8463" s="50"/>
      <c r="AU8463" s="50"/>
      <c r="AV8463" s="50"/>
      <c r="AW8463" s="50"/>
      <c r="AX8463" s="50"/>
      <c r="AY8463" s="50"/>
      <c r="AZ8463" s="50"/>
      <c r="BA8463" s="50"/>
      <c r="BB8463" s="50"/>
      <c r="BC8463" s="50"/>
      <c r="BD8463" s="50"/>
      <c r="BE8463" s="50"/>
      <c r="BF8463" s="50"/>
      <c r="BG8463" s="50"/>
      <c r="BH8463" s="50"/>
      <c r="BI8463" s="50"/>
      <c r="BJ8463" s="50"/>
      <c r="BK8463" s="50"/>
      <c r="BL8463" s="50"/>
      <c r="BM8463" s="50"/>
      <c r="BN8463" s="50"/>
      <c r="BO8463" s="50"/>
      <c r="BP8463" s="50"/>
      <c r="BQ8463" s="50"/>
      <c r="BR8463" s="50"/>
      <c r="BS8463" s="50"/>
      <c r="BT8463" s="50"/>
      <c r="BU8463" s="50"/>
      <c r="BV8463" s="50"/>
      <c r="BW8463" s="50"/>
      <c r="BX8463" s="50"/>
      <c r="BY8463" s="50"/>
      <c r="BZ8463" s="50"/>
      <c r="CA8463" s="50"/>
      <c r="CB8463" s="50"/>
      <c r="CC8463" s="50"/>
      <c r="CD8463" s="50"/>
      <c r="CE8463" s="50"/>
      <c r="CF8463" s="50"/>
      <c r="CG8463" s="50"/>
      <c r="CH8463" s="50"/>
      <c r="CI8463" s="50"/>
      <c r="CJ8463" s="50"/>
      <c r="CK8463" s="50"/>
      <c r="CL8463" s="50"/>
      <c r="CM8463" s="50"/>
      <c r="CN8463" s="50"/>
      <c r="CO8463" s="50"/>
      <c r="CP8463" s="50"/>
      <c r="CQ8463" s="50"/>
      <c r="CR8463" s="50"/>
      <c r="CS8463" s="50"/>
      <c r="CT8463" s="50"/>
      <c r="CU8463" s="50"/>
      <c r="CV8463" s="50"/>
      <c r="CW8463" s="50"/>
      <c r="CX8463" s="50"/>
      <c r="CY8463" s="50"/>
      <c r="CZ8463" s="50"/>
      <c r="DA8463" s="50"/>
      <c r="DB8463" s="50"/>
      <c r="DC8463" s="50"/>
      <c r="DD8463" s="50"/>
      <c r="DE8463" s="50"/>
      <c r="DF8463" s="50"/>
      <c r="DG8463" s="50"/>
    </row>
    <row r="8464" spans="1:111" x14ac:dyDescent="0.2">
      <c r="A8464" s="212"/>
      <c r="B8464" s="212"/>
      <c r="C8464" s="212"/>
      <c r="D8464" s="153"/>
      <c r="E8464" s="181"/>
      <c r="F8464" s="192"/>
      <c r="G8464" s="192"/>
      <c r="H8464" s="50"/>
      <c r="I8464" s="50"/>
      <c r="J8464" s="50"/>
      <c r="K8464" s="50"/>
      <c r="L8464" s="50"/>
      <c r="M8464" s="50"/>
      <c r="N8464" s="50"/>
      <c r="O8464" s="50"/>
      <c r="P8464" s="50"/>
      <c r="Q8464" s="50"/>
      <c r="R8464" s="50"/>
      <c r="S8464" s="50"/>
      <c r="T8464" s="50"/>
      <c r="U8464" s="50"/>
      <c r="V8464" s="50"/>
      <c r="W8464" s="50"/>
      <c r="X8464" s="50"/>
      <c r="Y8464" s="50"/>
      <c r="Z8464" s="50"/>
      <c r="AA8464" s="50"/>
      <c r="AB8464" s="50"/>
      <c r="AC8464" s="50"/>
      <c r="AD8464" s="50"/>
      <c r="AE8464" s="50"/>
      <c r="AF8464" s="50"/>
      <c r="AG8464" s="50"/>
      <c r="AH8464" s="50"/>
      <c r="AI8464" s="50"/>
      <c r="AJ8464" s="50"/>
      <c r="AK8464" s="50"/>
      <c r="AL8464" s="50"/>
      <c r="AM8464" s="50"/>
      <c r="AN8464" s="50"/>
      <c r="AO8464" s="50"/>
      <c r="AP8464" s="50"/>
      <c r="AQ8464" s="50"/>
      <c r="AR8464" s="50"/>
      <c r="AS8464" s="50"/>
      <c r="AT8464" s="50"/>
      <c r="AU8464" s="50"/>
      <c r="AV8464" s="50"/>
      <c r="AW8464" s="50"/>
      <c r="AX8464" s="50"/>
      <c r="AY8464" s="50"/>
      <c r="AZ8464" s="50"/>
      <c r="BA8464" s="50"/>
      <c r="BB8464" s="50"/>
      <c r="BC8464" s="50"/>
      <c r="BD8464" s="50"/>
      <c r="BE8464" s="50"/>
      <c r="BF8464" s="50"/>
      <c r="BG8464" s="50"/>
      <c r="BH8464" s="50"/>
      <c r="BI8464" s="50"/>
      <c r="BJ8464" s="50"/>
      <c r="BK8464" s="50"/>
      <c r="BL8464" s="50"/>
      <c r="BM8464" s="50"/>
      <c r="BN8464" s="50"/>
      <c r="BO8464" s="50"/>
      <c r="BP8464" s="50"/>
      <c r="BQ8464" s="50"/>
      <c r="BR8464" s="50"/>
      <c r="BS8464" s="50"/>
      <c r="BT8464" s="50"/>
      <c r="BU8464" s="50"/>
      <c r="BV8464" s="50"/>
      <c r="BW8464" s="50"/>
      <c r="BX8464" s="50"/>
      <c r="BY8464" s="50"/>
      <c r="BZ8464" s="50"/>
      <c r="CA8464" s="50"/>
      <c r="CB8464" s="50"/>
      <c r="CC8464" s="50"/>
      <c r="CD8464" s="50"/>
      <c r="CE8464" s="50"/>
      <c r="CF8464" s="50"/>
      <c r="CG8464" s="50"/>
      <c r="CH8464" s="50"/>
      <c r="CI8464" s="50"/>
      <c r="CJ8464" s="50"/>
      <c r="CK8464" s="50"/>
      <c r="CL8464" s="50"/>
      <c r="CM8464" s="50"/>
      <c r="CN8464" s="50"/>
      <c r="CO8464" s="50"/>
      <c r="CP8464" s="50"/>
      <c r="CQ8464" s="50"/>
      <c r="CR8464" s="50"/>
      <c r="CS8464" s="50"/>
      <c r="CT8464" s="50"/>
      <c r="CU8464" s="50"/>
      <c r="CV8464" s="50"/>
      <c r="CW8464" s="50"/>
      <c r="CX8464" s="50"/>
      <c r="CY8464" s="50"/>
      <c r="CZ8464" s="50"/>
      <c r="DA8464" s="50"/>
      <c r="DB8464" s="50"/>
      <c r="DC8464" s="50"/>
      <c r="DD8464" s="50"/>
      <c r="DE8464" s="50"/>
      <c r="DF8464" s="50"/>
      <c r="DG8464" s="50"/>
    </row>
    <row r="8465" spans="1:111" x14ac:dyDescent="0.2">
      <c r="A8465" s="212"/>
      <c r="B8465" s="212"/>
      <c r="C8465" s="212"/>
      <c r="D8465" s="155"/>
      <c r="E8465" s="181"/>
      <c r="F8465" s="192"/>
      <c r="G8465" s="192"/>
      <c r="H8465" s="50"/>
      <c r="I8465" s="50"/>
      <c r="J8465" s="50"/>
      <c r="K8465" s="50"/>
      <c r="L8465" s="50"/>
      <c r="M8465" s="50"/>
      <c r="N8465" s="50"/>
      <c r="O8465" s="50"/>
      <c r="P8465" s="50"/>
      <c r="Q8465" s="50"/>
      <c r="R8465" s="50"/>
      <c r="S8465" s="50"/>
      <c r="T8465" s="50"/>
      <c r="U8465" s="50"/>
      <c r="V8465" s="50"/>
      <c r="W8465" s="50"/>
      <c r="X8465" s="50"/>
      <c r="Y8465" s="50"/>
      <c r="Z8465" s="50"/>
      <c r="AA8465" s="50"/>
      <c r="AB8465" s="50"/>
      <c r="AC8465" s="50"/>
      <c r="AD8465" s="50"/>
      <c r="AE8465" s="50"/>
      <c r="AF8465" s="50"/>
      <c r="AG8465" s="50"/>
      <c r="AH8465" s="50"/>
      <c r="AI8465" s="50"/>
      <c r="AJ8465" s="50"/>
      <c r="AK8465" s="50"/>
      <c r="AL8465" s="50"/>
      <c r="AM8465" s="50"/>
      <c r="AN8465" s="50"/>
      <c r="AO8465" s="50"/>
      <c r="AP8465" s="50"/>
      <c r="AQ8465" s="50"/>
      <c r="AR8465" s="50"/>
      <c r="AS8465" s="50"/>
      <c r="AT8465" s="50"/>
      <c r="AU8465" s="50"/>
      <c r="AV8465" s="50"/>
      <c r="AW8465" s="50"/>
      <c r="AX8465" s="50"/>
      <c r="AY8465" s="50"/>
      <c r="AZ8465" s="50"/>
      <c r="BA8465" s="50"/>
      <c r="BB8465" s="50"/>
      <c r="BC8465" s="50"/>
      <c r="BD8465" s="50"/>
      <c r="BE8465" s="50"/>
      <c r="BF8465" s="50"/>
      <c r="BG8465" s="50"/>
      <c r="BH8465" s="50"/>
      <c r="BI8465" s="50"/>
      <c r="BJ8465" s="50"/>
      <c r="BK8465" s="50"/>
      <c r="BL8465" s="50"/>
      <c r="BM8465" s="50"/>
      <c r="BN8465" s="50"/>
      <c r="BO8465" s="50"/>
      <c r="BP8465" s="50"/>
      <c r="BQ8465" s="50"/>
      <c r="BR8465" s="50"/>
      <c r="BS8465" s="50"/>
      <c r="BT8465" s="50"/>
      <c r="BU8465" s="50"/>
      <c r="BV8465" s="50"/>
      <c r="BW8465" s="50"/>
      <c r="BX8465" s="50"/>
      <c r="BY8465" s="50"/>
      <c r="BZ8465" s="50"/>
      <c r="CA8465" s="50"/>
      <c r="CB8465" s="50"/>
      <c r="CC8465" s="50"/>
      <c r="CD8465" s="50"/>
      <c r="CE8465" s="50"/>
      <c r="CF8465" s="50"/>
      <c r="CG8465" s="50"/>
      <c r="CH8465" s="50"/>
      <c r="CI8465" s="50"/>
      <c r="CJ8465" s="50"/>
      <c r="CK8465" s="50"/>
      <c r="CL8465" s="50"/>
      <c r="CM8465" s="50"/>
      <c r="CN8465" s="50"/>
      <c r="CO8465" s="50"/>
      <c r="CP8465" s="50"/>
      <c r="CQ8465" s="50"/>
      <c r="CR8465" s="50"/>
      <c r="CS8465" s="50"/>
      <c r="CT8465" s="50"/>
      <c r="CU8465" s="50"/>
      <c r="CV8465" s="50"/>
      <c r="CW8465" s="50"/>
      <c r="CX8465" s="50"/>
      <c r="CY8465" s="50"/>
      <c r="CZ8465" s="50"/>
      <c r="DA8465" s="50"/>
      <c r="DB8465" s="50"/>
      <c r="DC8465" s="50"/>
      <c r="DD8465" s="50"/>
      <c r="DE8465" s="50"/>
      <c r="DF8465" s="50"/>
      <c r="DG8465" s="50"/>
    </row>
    <row r="8466" spans="1:111" x14ac:dyDescent="0.2">
      <c r="A8466" s="212"/>
      <c r="B8466" s="212"/>
      <c r="C8466" s="212"/>
      <c r="D8466" s="155"/>
      <c r="E8466" s="181"/>
      <c r="F8466" s="192"/>
      <c r="G8466" s="192"/>
      <c r="H8466" s="50"/>
      <c r="I8466" s="50"/>
      <c r="J8466" s="50"/>
      <c r="K8466" s="50"/>
      <c r="L8466" s="50"/>
      <c r="M8466" s="50"/>
      <c r="N8466" s="50"/>
      <c r="O8466" s="50"/>
      <c r="P8466" s="50"/>
      <c r="Q8466" s="50"/>
      <c r="R8466" s="50"/>
      <c r="S8466" s="50"/>
      <c r="T8466" s="50"/>
      <c r="U8466" s="50"/>
      <c r="V8466" s="50"/>
      <c r="W8466" s="50"/>
      <c r="X8466" s="50"/>
      <c r="Y8466" s="50"/>
      <c r="Z8466" s="50"/>
      <c r="AA8466" s="50"/>
      <c r="AB8466" s="50"/>
      <c r="AC8466" s="50"/>
      <c r="AD8466" s="50"/>
      <c r="AE8466" s="50"/>
      <c r="AF8466" s="50"/>
      <c r="AG8466" s="50"/>
      <c r="AH8466" s="50"/>
      <c r="AI8466" s="50"/>
      <c r="AJ8466" s="50"/>
      <c r="AK8466" s="50"/>
      <c r="AL8466" s="50"/>
      <c r="AM8466" s="50"/>
      <c r="AN8466" s="50"/>
      <c r="AO8466" s="50"/>
      <c r="AP8466" s="50"/>
      <c r="AQ8466" s="50"/>
      <c r="AR8466" s="50"/>
      <c r="AS8466" s="50"/>
      <c r="AT8466" s="50"/>
      <c r="AU8466" s="50"/>
      <c r="AV8466" s="50"/>
      <c r="AW8466" s="50"/>
      <c r="AX8466" s="50"/>
      <c r="AY8466" s="50"/>
      <c r="AZ8466" s="50"/>
      <c r="BA8466" s="50"/>
      <c r="BB8466" s="50"/>
      <c r="BC8466" s="50"/>
      <c r="BD8466" s="50"/>
      <c r="BE8466" s="50"/>
      <c r="BF8466" s="50"/>
      <c r="BG8466" s="50"/>
      <c r="BH8466" s="50"/>
      <c r="BI8466" s="50"/>
      <c r="BJ8466" s="50"/>
      <c r="BK8466" s="50"/>
      <c r="BL8466" s="50"/>
      <c r="BM8466" s="50"/>
      <c r="BN8466" s="50"/>
      <c r="BO8466" s="50"/>
      <c r="BP8466" s="50"/>
      <c r="BQ8466" s="50"/>
      <c r="BR8466" s="50"/>
      <c r="BS8466" s="50"/>
      <c r="BT8466" s="50"/>
      <c r="BU8466" s="50"/>
      <c r="BV8466" s="50"/>
      <c r="BW8466" s="50"/>
      <c r="BX8466" s="50"/>
      <c r="BY8466" s="50"/>
      <c r="BZ8466" s="50"/>
      <c r="CA8466" s="50"/>
      <c r="CB8466" s="50"/>
      <c r="CC8466" s="50"/>
      <c r="CD8466" s="50"/>
      <c r="CE8466" s="50"/>
      <c r="CF8466" s="50"/>
      <c r="CG8466" s="50"/>
      <c r="CH8466" s="50"/>
      <c r="CI8466" s="50"/>
      <c r="CJ8466" s="50"/>
      <c r="CK8466" s="50"/>
      <c r="CL8466" s="50"/>
      <c r="CM8466" s="50"/>
      <c r="CN8466" s="50"/>
      <c r="CO8466" s="50"/>
      <c r="CP8466" s="50"/>
      <c r="CQ8466" s="50"/>
      <c r="CR8466" s="50"/>
      <c r="CS8466" s="50"/>
      <c r="CT8466" s="50"/>
      <c r="CU8466" s="50"/>
      <c r="CV8466" s="50"/>
      <c r="CW8466" s="50"/>
      <c r="CX8466" s="50"/>
      <c r="CY8466" s="50"/>
      <c r="CZ8466" s="50"/>
      <c r="DA8466" s="50"/>
      <c r="DB8466" s="50"/>
      <c r="DC8466" s="50"/>
      <c r="DD8466" s="50"/>
      <c r="DE8466" s="50"/>
      <c r="DF8466" s="50"/>
      <c r="DG8466" s="50"/>
    </row>
    <row r="8467" spans="1:111" x14ac:dyDescent="0.2">
      <c r="A8467" s="212"/>
      <c r="B8467" s="212"/>
      <c r="C8467" s="212"/>
      <c r="D8467" s="54"/>
      <c r="E8467" s="181"/>
      <c r="F8467" s="192"/>
      <c r="G8467" s="192"/>
      <c r="H8467" s="50"/>
      <c r="I8467" s="50"/>
      <c r="J8467" s="50"/>
      <c r="K8467" s="50"/>
      <c r="L8467" s="50"/>
      <c r="M8467" s="50"/>
      <c r="N8467" s="50"/>
      <c r="O8467" s="50"/>
      <c r="P8467" s="50"/>
      <c r="Q8467" s="50"/>
      <c r="R8467" s="50"/>
      <c r="S8467" s="50"/>
      <c r="T8467" s="50"/>
      <c r="U8467" s="50"/>
      <c r="V8467" s="50"/>
      <c r="W8467" s="50"/>
      <c r="X8467" s="50"/>
      <c r="Y8467" s="50"/>
      <c r="Z8467" s="50"/>
      <c r="AA8467" s="50"/>
      <c r="AB8467" s="50"/>
      <c r="AC8467" s="50"/>
      <c r="AD8467" s="50"/>
      <c r="AE8467" s="50"/>
      <c r="AF8467" s="50"/>
      <c r="AG8467" s="50"/>
      <c r="AH8467" s="50"/>
      <c r="AI8467" s="50"/>
      <c r="AJ8467" s="50"/>
      <c r="AK8467" s="50"/>
      <c r="AL8467" s="50"/>
      <c r="AM8467" s="50"/>
      <c r="AN8467" s="50"/>
      <c r="AO8467" s="50"/>
      <c r="AP8467" s="50"/>
      <c r="AQ8467" s="50"/>
      <c r="AR8467" s="50"/>
      <c r="AS8467" s="50"/>
      <c r="AT8467" s="50"/>
      <c r="AU8467" s="50"/>
      <c r="AV8467" s="50"/>
      <c r="AW8467" s="50"/>
      <c r="AX8467" s="50"/>
      <c r="AY8467" s="50"/>
      <c r="AZ8467" s="50"/>
      <c r="BA8467" s="50"/>
      <c r="BB8467" s="50"/>
      <c r="BC8467" s="50"/>
      <c r="BD8467" s="50"/>
      <c r="BE8467" s="50"/>
      <c r="BF8467" s="50"/>
      <c r="BG8467" s="50"/>
      <c r="BH8467" s="50"/>
      <c r="BI8467" s="50"/>
      <c r="BJ8467" s="50"/>
      <c r="BK8467" s="50"/>
      <c r="BL8467" s="50"/>
      <c r="BM8467" s="50"/>
      <c r="BN8467" s="50"/>
      <c r="BO8467" s="50"/>
      <c r="BP8467" s="50"/>
      <c r="BQ8467" s="50"/>
      <c r="BR8467" s="50"/>
      <c r="BS8467" s="50"/>
      <c r="BT8467" s="50"/>
      <c r="BU8467" s="50"/>
      <c r="BV8467" s="50"/>
      <c r="BW8467" s="50"/>
      <c r="BX8467" s="50"/>
      <c r="BY8467" s="50"/>
      <c r="BZ8467" s="50"/>
      <c r="CA8467" s="50"/>
      <c r="CB8467" s="50"/>
      <c r="CC8467" s="50"/>
      <c r="CD8467" s="50"/>
      <c r="CE8467" s="50"/>
      <c r="CF8467" s="50"/>
      <c r="CG8467" s="50"/>
      <c r="CH8467" s="50"/>
      <c r="CI8467" s="50"/>
      <c r="CJ8467" s="50"/>
      <c r="CK8467" s="50"/>
      <c r="CL8467" s="50"/>
      <c r="CM8467" s="50"/>
      <c r="CN8467" s="50"/>
      <c r="CO8467" s="50"/>
      <c r="CP8467" s="50"/>
      <c r="CQ8467" s="50"/>
      <c r="CR8467" s="50"/>
      <c r="CS8467" s="50"/>
      <c r="CT8467" s="50"/>
      <c r="CU8467" s="50"/>
      <c r="CV8467" s="50"/>
      <c r="CW8467" s="50"/>
      <c r="CX8467" s="50"/>
      <c r="CY8467" s="50"/>
      <c r="CZ8467" s="50"/>
      <c r="DA8467" s="50"/>
      <c r="DB8467" s="50"/>
      <c r="DC8467" s="50"/>
      <c r="DD8467" s="50"/>
      <c r="DE8467" s="50"/>
      <c r="DF8467" s="50"/>
      <c r="DG8467" s="50"/>
    </row>
    <row r="8468" spans="1:111" x14ac:dyDescent="0.2">
      <c r="A8468" s="212"/>
      <c r="B8468" s="212"/>
      <c r="C8468" s="212"/>
      <c r="E8468" s="181"/>
      <c r="F8468" s="192"/>
      <c r="G8468" s="192"/>
      <c r="H8468" s="50"/>
      <c r="I8468" s="50"/>
      <c r="J8468" s="50"/>
      <c r="K8468" s="50"/>
      <c r="L8468" s="50"/>
      <c r="M8468" s="50"/>
      <c r="N8468" s="50"/>
      <c r="O8468" s="50"/>
      <c r="P8468" s="50"/>
      <c r="Q8468" s="50"/>
      <c r="R8468" s="50"/>
      <c r="S8468" s="50"/>
      <c r="T8468" s="50"/>
      <c r="U8468" s="50"/>
      <c r="V8468" s="50"/>
      <c r="W8468" s="50"/>
      <c r="X8468" s="50"/>
      <c r="Y8468" s="50"/>
      <c r="Z8468" s="50"/>
      <c r="AA8468" s="50"/>
      <c r="AB8468" s="50"/>
      <c r="AC8468" s="50"/>
      <c r="AD8468" s="50"/>
      <c r="AE8468" s="50"/>
      <c r="AF8468" s="50"/>
      <c r="AG8468" s="50"/>
      <c r="AH8468" s="50"/>
      <c r="AI8468" s="50"/>
      <c r="AJ8468" s="50"/>
      <c r="AK8468" s="50"/>
      <c r="AL8468" s="50"/>
      <c r="AM8468" s="50"/>
      <c r="AN8468" s="50"/>
      <c r="AO8468" s="50"/>
      <c r="AP8468" s="50"/>
      <c r="AQ8468" s="50"/>
      <c r="AR8468" s="50"/>
      <c r="AS8468" s="50"/>
      <c r="AT8468" s="50"/>
      <c r="AU8468" s="50"/>
      <c r="AV8468" s="50"/>
      <c r="AW8468" s="50"/>
      <c r="AX8468" s="50"/>
      <c r="AY8468" s="50"/>
      <c r="AZ8468" s="50"/>
      <c r="BA8468" s="50"/>
      <c r="BB8468" s="50"/>
      <c r="BC8468" s="50"/>
      <c r="BD8468" s="50"/>
      <c r="BE8468" s="50"/>
      <c r="BF8468" s="50"/>
      <c r="BG8468" s="50"/>
      <c r="BH8468" s="50"/>
      <c r="BI8468" s="50"/>
      <c r="BJ8468" s="50"/>
      <c r="BK8468" s="50"/>
      <c r="BL8468" s="50"/>
      <c r="BM8468" s="50"/>
      <c r="BN8468" s="50"/>
      <c r="BO8468" s="50"/>
      <c r="BP8468" s="50"/>
      <c r="BQ8468" s="50"/>
      <c r="BR8468" s="50"/>
      <c r="BS8468" s="50"/>
      <c r="BT8468" s="50"/>
      <c r="BU8468" s="50"/>
      <c r="BV8468" s="50"/>
      <c r="BW8468" s="50"/>
      <c r="BX8468" s="50"/>
      <c r="BY8468" s="50"/>
      <c r="BZ8468" s="50"/>
      <c r="CA8468" s="50"/>
      <c r="CB8468" s="50"/>
      <c r="CC8468" s="50"/>
      <c r="CD8468" s="50"/>
      <c r="CE8468" s="50"/>
      <c r="CF8468" s="50"/>
      <c r="CG8468" s="50"/>
      <c r="CH8468" s="50"/>
      <c r="CI8468" s="50"/>
      <c r="CJ8468" s="50"/>
      <c r="CK8468" s="50"/>
      <c r="CL8468" s="50"/>
      <c r="CM8468" s="50"/>
      <c r="CN8468" s="50"/>
      <c r="CO8468" s="50"/>
      <c r="CP8468" s="50"/>
      <c r="CQ8468" s="50"/>
      <c r="CR8468" s="50"/>
      <c r="CS8468" s="50"/>
      <c r="CT8468" s="50"/>
      <c r="CU8468" s="50"/>
      <c r="CV8468" s="50"/>
      <c r="CW8468" s="50"/>
      <c r="CX8468" s="50"/>
      <c r="CY8468" s="50"/>
      <c r="CZ8468" s="50"/>
      <c r="DA8468" s="50"/>
      <c r="DB8468" s="50"/>
      <c r="DC8468" s="50"/>
      <c r="DD8468" s="50"/>
      <c r="DE8468" s="50"/>
      <c r="DF8468" s="50"/>
      <c r="DG8468" s="50"/>
    </row>
    <row r="8469" spans="1:111" x14ac:dyDescent="0.2">
      <c r="A8469" s="212"/>
      <c r="B8469" s="212"/>
      <c r="C8469" s="212"/>
      <c r="E8469" s="181"/>
      <c r="F8469" s="192"/>
      <c r="G8469" s="192"/>
      <c r="H8469" s="50"/>
      <c r="I8469" s="50"/>
      <c r="J8469" s="50"/>
      <c r="K8469" s="50"/>
      <c r="L8469" s="50"/>
      <c r="M8469" s="50"/>
      <c r="N8469" s="50"/>
      <c r="O8469" s="50"/>
      <c r="P8469" s="50"/>
      <c r="Q8469" s="50"/>
      <c r="R8469" s="50"/>
      <c r="S8469" s="50"/>
      <c r="T8469" s="50"/>
      <c r="U8469" s="50"/>
      <c r="V8469" s="50"/>
      <c r="W8469" s="50"/>
      <c r="X8469" s="50"/>
      <c r="Y8469" s="50"/>
      <c r="Z8469" s="50"/>
      <c r="AA8469" s="50"/>
      <c r="AB8469" s="50"/>
      <c r="AC8469" s="50"/>
      <c r="AD8469" s="50"/>
      <c r="AE8469" s="50"/>
      <c r="AF8469" s="50"/>
      <c r="AG8469" s="50"/>
      <c r="AH8469" s="50"/>
      <c r="AI8469" s="50"/>
      <c r="AJ8469" s="50"/>
      <c r="AK8469" s="50"/>
      <c r="AL8469" s="50"/>
      <c r="AM8469" s="50"/>
      <c r="AN8469" s="50"/>
      <c r="AO8469" s="50"/>
      <c r="AP8469" s="50"/>
      <c r="AQ8469" s="50"/>
      <c r="AR8469" s="50"/>
      <c r="AS8469" s="50"/>
      <c r="AT8469" s="50"/>
      <c r="AU8469" s="50"/>
      <c r="AV8469" s="50"/>
      <c r="AW8469" s="50"/>
      <c r="AX8469" s="50"/>
      <c r="AY8469" s="50"/>
      <c r="AZ8469" s="50"/>
      <c r="BA8469" s="50"/>
      <c r="BB8469" s="50"/>
      <c r="BC8469" s="50"/>
      <c r="BD8469" s="50"/>
      <c r="BE8469" s="50"/>
      <c r="BF8469" s="50"/>
      <c r="BG8469" s="50"/>
      <c r="BH8469" s="50"/>
      <c r="BI8469" s="50"/>
      <c r="BJ8469" s="50"/>
      <c r="BK8469" s="50"/>
      <c r="BL8469" s="50"/>
      <c r="BM8469" s="50"/>
      <c r="BN8469" s="50"/>
      <c r="BO8469" s="50"/>
      <c r="BP8469" s="50"/>
      <c r="BQ8469" s="50"/>
      <c r="BR8469" s="50"/>
      <c r="BS8469" s="50"/>
      <c r="BT8469" s="50"/>
      <c r="BU8469" s="50"/>
      <c r="BV8469" s="50"/>
      <c r="BW8469" s="50"/>
      <c r="BX8469" s="50"/>
      <c r="BY8469" s="50"/>
      <c r="BZ8469" s="50"/>
      <c r="CA8469" s="50"/>
      <c r="CB8469" s="50"/>
      <c r="CC8469" s="50"/>
      <c r="CD8469" s="50"/>
      <c r="CE8469" s="50"/>
      <c r="CF8469" s="50"/>
      <c r="CG8469" s="50"/>
      <c r="CH8469" s="50"/>
      <c r="CI8469" s="50"/>
      <c r="CJ8469" s="50"/>
      <c r="CK8469" s="50"/>
      <c r="CL8469" s="50"/>
      <c r="CM8469" s="50"/>
      <c r="CN8469" s="50"/>
      <c r="CO8469" s="50"/>
      <c r="CP8469" s="50"/>
      <c r="CQ8469" s="50"/>
      <c r="CR8469" s="50"/>
      <c r="CS8469" s="50"/>
      <c r="CT8469" s="50"/>
      <c r="CU8469" s="50"/>
      <c r="CV8469" s="50"/>
      <c r="CW8469" s="50"/>
      <c r="CX8469" s="50"/>
      <c r="CY8469" s="50"/>
      <c r="CZ8469" s="50"/>
      <c r="DA8469" s="50"/>
      <c r="DB8469" s="50"/>
      <c r="DC8469" s="50"/>
      <c r="DD8469" s="50"/>
      <c r="DE8469" s="50"/>
      <c r="DF8469" s="50"/>
      <c r="DG8469" s="50"/>
    </row>
    <row r="8470" spans="1:111" x14ac:dyDescent="0.2">
      <c r="A8470" s="212"/>
      <c r="B8470" s="212"/>
      <c r="C8470" s="212"/>
      <c r="E8470" s="181"/>
      <c r="F8470" s="192"/>
      <c r="G8470" s="192"/>
      <c r="H8470" s="50"/>
      <c r="I8470" s="50"/>
      <c r="J8470" s="50"/>
      <c r="K8470" s="50"/>
      <c r="L8470" s="50"/>
      <c r="M8470" s="50"/>
      <c r="N8470" s="50"/>
      <c r="O8470" s="50"/>
      <c r="P8470" s="50"/>
      <c r="Q8470" s="50"/>
      <c r="R8470" s="50"/>
      <c r="S8470" s="50"/>
      <c r="T8470" s="50"/>
      <c r="U8470" s="50"/>
      <c r="V8470" s="50"/>
      <c r="W8470" s="50"/>
      <c r="X8470" s="50"/>
      <c r="Y8470" s="50"/>
      <c r="Z8470" s="50"/>
      <c r="AA8470" s="50"/>
      <c r="AB8470" s="50"/>
      <c r="AC8470" s="50"/>
      <c r="AD8470" s="50"/>
      <c r="AE8470" s="50"/>
      <c r="AF8470" s="50"/>
      <c r="AG8470" s="50"/>
      <c r="AH8470" s="50"/>
      <c r="AI8470" s="50"/>
      <c r="AJ8470" s="50"/>
      <c r="AK8470" s="50"/>
      <c r="AL8470" s="50"/>
      <c r="AM8470" s="50"/>
      <c r="AN8470" s="50"/>
      <c r="AO8470" s="50"/>
      <c r="AP8470" s="50"/>
      <c r="AQ8470" s="50"/>
      <c r="AR8470" s="50"/>
      <c r="AS8470" s="50"/>
      <c r="AT8470" s="50"/>
      <c r="AU8470" s="50"/>
      <c r="AV8470" s="50"/>
      <c r="AW8470" s="50"/>
      <c r="AX8470" s="50"/>
      <c r="AY8470" s="50"/>
      <c r="AZ8470" s="50"/>
      <c r="BA8470" s="50"/>
      <c r="BB8470" s="50"/>
      <c r="BC8470" s="50"/>
      <c r="BD8470" s="50"/>
      <c r="BE8470" s="50"/>
      <c r="BF8470" s="50"/>
      <c r="BG8470" s="50"/>
      <c r="BH8470" s="50"/>
      <c r="BI8470" s="50"/>
      <c r="BJ8470" s="50"/>
      <c r="BK8470" s="50"/>
      <c r="BL8470" s="50"/>
      <c r="BM8470" s="50"/>
      <c r="BN8470" s="50"/>
      <c r="BO8470" s="50"/>
      <c r="BP8470" s="50"/>
      <c r="BQ8470" s="50"/>
      <c r="BR8470" s="50"/>
      <c r="BS8470" s="50"/>
      <c r="BT8470" s="50"/>
      <c r="BU8470" s="50"/>
      <c r="BV8470" s="50"/>
      <c r="BW8470" s="50"/>
      <c r="BX8470" s="50"/>
      <c r="BY8470" s="50"/>
      <c r="BZ8470" s="50"/>
      <c r="CA8470" s="50"/>
      <c r="CB8470" s="50"/>
      <c r="CC8470" s="50"/>
      <c r="CD8470" s="50"/>
      <c r="CE8470" s="50"/>
      <c r="CF8470" s="50"/>
      <c r="CG8470" s="50"/>
      <c r="CH8470" s="50"/>
      <c r="CI8470" s="50"/>
      <c r="CJ8470" s="50"/>
      <c r="CK8470" s="50"/>
      <c r="CL8470" s="50"/>
      <c r="CM8470" s="50"/>
      <c r="CN8470" s="50"/>
      <c r="CO8470" s="50"/>
      <c r="CP8470" s="50"/>
      <c r="CQ8470" s="50"/>
      <c r="CR8470" s="50"/>
      <c r="CS8470" s="50"/>
      <c r="CT8470" s="50"/>
      <c r="CU8470" s="50"/>
      <c r="CV8470" s="50"/>
      <c r="CW8470" s="50"/>
      <c r="CX8470" s="50"/>
      <c r="CY8470" s="50"/>
      <c r="CZ8470" s="50"/>
      <c r="DA8470" s="50"/>
      <c r="DB8470" s="50"/>
      <c r="DC8470" s="50"/>
      <c r="DD8470" s="50"/>
      <c r="DE8470" s="50"/>
      <c r="DF8470" s="50"/>
      <c r="DG8470" s="50"/>
    </row>
    <row r="8471" spans="1:111" x14ac:dyDescent="0.2">
      <c r="A8471" s="212"/>
      <c r="B8471" s="212"/>
      <c r="C8471" s="212"/>
      <c r="E8471" s="181"/>
      <c r="F8471" s="192"/>
      <c r="G8471" s="192"/>
      <c r="H8471" s="50"/>
      <c r="I8471" s="50"/>
      <c r="J8471" s="50"/>
      <c r="K8471" s="50"/>
      <c r="L8471" s="50"/>
      <c r="M8471" s="50"/>
      <c r="N8471" s="50"/>
      <c r="O8471" s="50"/>
      <c r="P8471" s="50"/>
      <c r="Q8471" s="50"/>
      <c r="R8471" s="50"/>
      <c r="S8471" s="50"/>
      <c r="T8471" s="50"/>
      <c r="U8471" s="50"/>
      <c r="V8471" s="50"/>
      <c r="W8471" s="50"/>
      <c r="X8471" s="50"/>
      <c r="Y8471" s="50"/>
      <c r="Z8471" s="50"/>
      <c r="AA8471" s="50"/>
      <c r="AB8471" s="50"/>
      <c r="AC8471" s="50"/>
      <c r="AD8471" s="50"/>
      <c r="AE8471" s="50"/>
      <c r="AF8471" s="50"/>
      <c r="AG8471" s="50"/>
      <c r="AH8471" s="50"/>
      <c r="AI8471" s="50"/>
      <c r="AJ8471" s="50"/>
      <c r="AK8471" s="50"/>
      <c r="AL8471" s="50"/>
      <c r="AM8471" s="50"/>
      <c r="AN8471" s="50"/>
      <c r="AO8471" s="50"/>
      <c r="AP8471" s="50"/>
      <c r="AQ8471" s="50"/>
      <c r="AR8471" s="50"/>
      <c r="AS8471" s="50"/>
      <c r="AT8471" s="50"/>
      <c r="AU8471" s="50"/>
      <c r="AV8471" s="50"/>
      <c r="AW8471" s="50"/>
      <c r="AX8471" s="50"/>
      <c r="AY8471" s="50"/>
      <c r="AZ8471" s="50"/>
      <c r="BA8471" s="50"/>
      <c r="BB8471" s="50"/>
      <c r="BC8471" s="50"/>
      <c r="BD8471" s="50"/>
      <c r="BE8471" s="50"/>
      <c r="BF8471" s="50"/>
      <c r="BG8471" s="50"/>
      <c r="BH8471" s="50"/>
      <c r="BI8471" s="50"/>
      <c r="BJ8471" s="50"/>
      <c r="BK8471" s="50"/>
      <c r="BL8471" s="50"/>
      <c r="BM8471" s="50"/>
      <c r="BN8471" s="50"/>
      <c r="BO8471" s="50"/>
      <c r="BP8471" s="50"/>
      <c r="BQ8471" s="50"/>
      <c r="BR8471" s="50"/>
      <c r="BS8471" s="50"/>
      <c r="BT8471" s="50"/>
      <c r="BU8471" s="50"/>
      <c r="BV8471" s="50"/>
      <c r="BW8471" s="50"/>
      <c r="BX8471" s="50"/>
      <c r="BY8471" s="50"/>
      <c r="BZ8471" s="50"/>
      <c r="CA8471" s="50"/>
      <c r="CB8471" s="50"/>
      <c r="CC8471" s="50"/>
      <c r="CD8471" s="50"/>
      <c r="CE8471" s="50"/>
      <c r="CF8471" s="50"/>
      <c r="CG8471" s="50"/>
      <c r="CH8471" s="50"/>
      <c r="CI8471" s="50"/>
      <c r="CJ8471" s="50"/>
      <c r="CK8471" s="50"/>
      <c r="CL8471" s="50"/>
      <c r="CM8471" s="50"/>
      <c r="CN8471" s="50"/>
      <c r="CO8471" s="50"/>
      <c r="CP8471" s="50"/>
      <c r="CQ8471" s="50"/>
      <c r="CR8471" s="50"/>
      <c r="CS8471" s="50"/>
      <c r="CT8471" s="50"/>
      <c r="CU8471" s="50"/>
      <c r="CV8471" s="50"/>
      <c r="CW8471" s="50"/>
      <c r="CX8471" s="50"/>
      <c r="CY8471" s="50"/>
      <c r="CZ8471" s="50"/>
      <c r="DA8471" s="50"/>
      <c r="DB8471" s="50"/>
      <c r="DC8471" s="50"/>
      <c r="DD8471" s="50"/>
      <c r="DE8471" s="50"/>
      <c r="DF8471" s="50"/>
      <c r="DG8471" s="50"/>
    </row>
    <row r="8472" spans="1:111" x14ac:dyDescent="0.2">
      <c r="A8472" s="212"/>
      <c r="B8472" s="212"/>
      <c r="C8472" s="212"/>
      <c r="E8472" s="181"/>
      <c r="F8472" s="192"/>
      <c r="G8472" s="192"/>
      <c r="H8472" s="50"/>
      <c r="I8472" s="50"/>
      <c r="J8472" s="50"/>
      <c r="K8472" s="50"/>
      <c r="L8472" s="50"/>
      <c r="M8472" s="50"/>
      <c r="N8472" s="50"/>
      <c r="O8472" s="50"/>
      <c r="P8472" s="50"/>
      <c r="Q8472" s="50"/>
      <c r="R8472" s="50"/>
      <c r="S8472" s="50"/>
      <c r="T8472" s="50"/>
      <c r="U8472" s="50"/>
      <c r="V8472" s="50"/>
      <c r="W8472" s="50"/>
      <c r="X8472" s="50"/>
      <c r="Y8472" s="50"/>
      <c r="Z8472" s="50"/>
      <c r="AA8472" s="50"/>
      <c r="AB8472" s="50"/>
      <c r="AC8472" s="50"/>
      <c r="AD8472" s="50"/>
      <c r="AE8472" s="50"/>
      <c r="AF8472" s="50"/>
      <c r="AG8472" s="50"/>
      <c r="AH8472" s="50"/>
      <c r="AI8472" s="50"/>
      <c r="AJ8472" s="50"/>
      <c r="AK8472" s="50"/>
      <c r="AL8472" s="50"/>
      <c r="AM8472" s="50"/>
      <c r="AN8472" s="50"/>
      <c r="AO8472" s="50"/>
      <c r="AP8472" s="50"/>
      <c r="AQ8472" s="50"/>
      <c r="AR8472" s="50"/>
      <c r="AS8472" s="50"/>
      <c r="AT8472" s="50"/>
      <c r="AU8472" s="50"/>
      <c r="AV8472" s="50"/>
      <c r="AW8472" s="50"/>
      <c r="AX8472" s="50"/>
      <c r="AY8472" s="50"/>
      <c r="AZ8472" s="50"/>
      <c r="BA8472" s="50"/>
      <c r="BB8472" s="50"/>
      <c r="BC8472" s="50"/>
      <c r="BD8472" s="50"/>
      <c r="BE8472" s="50"/>
      <c r="BF8472" s="50"/>
      <c r="BG8472" s="50"/>
      <c r="BH8472" s="50"/>
      <c r="BI8472" s="50"/>
      <c r="BJ8472" s="50"/>
      <c r="BK8472" s="50"/>
      <c r="BL8472" s="50"/>
      <c r="BM8472" s="50"/>
      <c r="BN8472" s="50"/>
      <c r="BO8472" s="50"/>
      <c r="BP8472" s="50"/>
      <c r="BQ8472" s="50"/>
      <c r="BR8472" s="50"/>
      <c r="BS8472" s="50"/>
      <c r="BT8472" s="50"/>
      <c r="BU8472" s="50"/>
      <c r="BV8472" s="50"/>
      <c r="BW8472" s="50"/>
      <c r="BX8472" s="50"/>
      <c r="BY8472" s="50"/>
      <c r="BZ8472" s="50"/>
      <c r="CA8472" s="50"/>
      <c r="CB8472" s="50"/>
      <c r="CC8472" s="50"/>
      <c r="CD8472" s="50"/>
      <c r="CE8472" s="50"/>
      <c r="CF8472" s="50"/>
      <c r="CG8472" s="50"/>
      <c r="CH8472" s="50"/>
      <c r="CI8472" s="50"/>
      <c r="CJ8472" s="50"/>
      <c r="CK8472" s="50"/>
      <c r="CL8472" s="50"/>
      <c r="CM8472" s="50"/>
      <c r="CN8472" s="50"/>
      <c r="CO8472" s="50"/>
      <c r="CP8472" s="50"/>
      <c r="CQ8472" s="50"/>
      <c r="CR8472" s="50"/>
      <c r="CS8472" s="50"/>
      <c r="CT8472" s="50"/>
      <c r="CU8472" s="50"/>
      <c r="CV8472" s="50"/>
      <c r="CW8472" s="50"/>
      <c r="CX8472" s="50"/>
      <c r="CY8472" s="50"/>
      <c r="CZ8472" s="50"/>
      <c r="DA8472" s="50"/>
      <c r="DB8472" s="50"/>
      <c r="DC8472" s="50"/>
      <c r="DD8472" s="50"/>
      <c r="DE8472" s="50"/>
      <c r="DF8472" s="50"/>
      <c r="DG8472" s="50"/>
    </row>
    <row r="8473" spans="1:111" x14ac:dyDescent="0.2">
      <c r="A8473" s="212"/>
      <c r="B8473" s="212"/>
      <c r="C8473" s="212"/>
      <c r="E8473" s="181"/>
      <c r="F8473" s="192"/>
      <c r="G8473" s="192"/>
      <c r="H8473" s="50"/>
      <c r="I8473" s="50"/>
      <c r="J8473" s="50"/>
      <c r="K8473" s="50"/>
      <c r="L8473" s="50"/>
      <c r="M8473" s="50"/>
      <c r="N8473" s="50"/>
      <c r="O8473" s="50"/>
      <c r="P8473" s="50"/>
      <c r="Q8473" s="50"/>
      <c r="R8473" s="50"/>
      <c r="S8473" s="50"/>
      <c r="T8473" s="50"/>
      <c r="U8473" s="50"/>
      <c r="V8473" s="50"/>
      <c r="W8473" s="50"/>
      <c r="X8473" s="50"/>
      <c r="Y8473" s="50"/>
      <c r="Z8473" s="50"/>
      <c r="AA8473" s="50"/>
      <c r="AB8473" s="50"/>
      <c r="AC8473" s="50"/>
      <c r="AD8473" s="50"/>
      <c r="AE8473" s="50"/>
      <c r="AF8473" s="50"/>
      <c r="AG8473" s="50"/>
      <c r="AH8473" s="50"/>
      <c r="AI8473" s="50"/>
      <c r="AJ8473" s="50"/>
      <c r="AK8473" s="50"/>
      <c r="AL8473" s="50"/>
      <c r="AM8473" s="50"/>
      <c r="AN8473" s="50"/>
      <c r="AO8473" s="50"/>
      <c r="AP8473" s="50"/>
      <c r="AQ8473" s="50"/>
      <c r="AR8473" s="50"/>
      <c r="AS8473" s="50"/>
      <c r="AT8473" s="50"/>
      <c r="AU8473" s="50"/>
      <c r="AV8473" s="50"/>
      <c r="AW8473" s="50"/>
      <c r="AX8473" s="50"/>
      <c r="AY8473" s="50"/>
      <c r="AZ8473" s="50"/>
      <c r="BA8473" s="50"/>
      <c r="BB8473" s="50"/>
      <c r="BC8473" s="50"/>
      <c r="BD8473" s="50"/>
      <c r="BE8473" s="50"/>
      <c r="BF8473" s="50"/>
      <c r="BG8473" s="50"/>
      <c r="BH8473" s="50"/>
      <c r="BI8473" s="50"/>
      <c r="BJ8473" s="50"/>
      <c r="BK8473" s="50"/>
      <c r="BL8473" s="50"/>
      <c r="BM8473" s="50"/>
      <c r="BN8473" s="50"/>
      <c r="BO8473" s="50"/>
      <c r="BP8473" s="50"/>
      <c r="BQ8473" s="50"/>
      <c r="BR8473" s="50"/>
      <c r="BS8473" s="50"/>
      <c r="BT8473" s="50"/>
      <c r="BU8473" s="50"/>
      <c r="BV8473" s="50"/>
      <c r="BW8473" s="50"/>
      <c r="BX8473" s="50"/>
      <c r="BY8473" s="50"/>
      <c r="BZ8473" s="50"/>
      <c r="CA8473" s="50"/>
      <c r="CB8473" s="50"/>
      <c r="CC8473" s="50"/>
      <c r="CD8473" s="50"/>
      <c r="CE8473" s="50"/>
      <c r="CF8473" s="50"/>
      <c r="CG8473" s="50"/>
      <c r="CH8473" s="50"/>
      <c r="CI8473" s="50"/>
      <c r="CJ8473" s="50"/>
      <c r="CK8473" s="50"/>
      <c r="CL8473" s="50"/>
      <c r="CM8473" s="50"/>
      <c r="CN8473" s="50"/>
      <c r="CO8473" s="50"/>
      <c r="CP8473" s="50"/>
      <c r="CQ8473" s="50"/>
      <c r="CR8473" s="50"/>
      <c r="CS8473" s="50"/>
      <c r="CT8473" s="50"/>
      <c r="CU8473" s="50"/>
      <c r="CV8473" s="50"/>
      <c r="CW8473" s="50"/>
      <c r="CX8473" s="50"/>
      <c r="CY8473" s="50"/>
      <c r="CZ8473" s="50"/>
      <c r="DA8473" s="50"/>
      <c r="DB8473" s="50"/>
      <c r="DC8473" s="50"/>
      <c r="DD8473" s="50"/>
      <c r="DE8473" s="50"/>
      <c r="DF8473" s="50"/>
      <c r="DG8473" s="50"/>
    </row>
    <row r="8474" spans="1:111" x14ac:dyDescent="0.2">
      <c r="A8474" s="212"/>
      <c r="B8474" s="212"/>
      <c r="C8474" s="212"/>
      <c r="E8474" s="181"/>
      <c r="F8474" s="192"/>
      <c r="G8474" s="192"/>
      <c r="H8474" s="50"/>
      <c r="I8474" s="50"/>
      <c r="J8474" s="50"/>
      <c r="K8474" s="50"/>
      <c r="L8474" s="50"/>
      <c r="M8474" s="50"/>
      <c r="N8474" s="50"/>
      <c r="O8474" s="50"/>
      <c r="P8474" s="50"/>
      <c r="Q8474" s="50"/>
      <c r="R8474" s="50"/>
      <c r="S8474" s="50"/>
      <c r="T8474" s="50"/>
      <c r="U8474" s="50"/>
      <c r="V8474" s="50"/>
      <c r="W8474" s="50"/>
      <c r="X8474" s="50"/>
      <c r="Y8474" s="50"/>
      <c r="Z8474" s="50"/>
      <c r="AA8474" s="50"/>
      <c r="AB8474" s="50"/>
      <c r="AC8474" s="50"/>
      <c r="AD8474" s="50"/>
      <c r="AE8474" s="50"/>
      <c r="AF8474" s="50"/>
      <c r="AG8474" s="50"/>
      <c r="AH8474" s="50"/>
      <c r="AI8474" s="50"/>
      <c r="AJ8474" s="50"/>
      <c r="AK8474" s="50"/>
      <c r="AL8474" s="50"/>
      <c r="AM8474" s="50"/>
      <c r="AN8474" s="50"/>
      <c r="AO8474" s="50"/>
      <c r="AP8474" s="50"/>
      <c r="AQ8474" s="50"/>
      <c r="AR8474" s="50"/>
      <c r="AS8474" s="50"/>
      <c r="AT8474" s="50"/>
      <c r="AU8474" s="50"/>
      <c r="AV8474" s="50"/>
      <c r="AW8474" s="50"/>
      <c r="AX8474" s="50"/>
      <c r="AY8474" s="50"/>
      <c r="AZ8474" s="50"/>
      <c r="BA8474" s="50"/>
      <c r="BB8474" s="50"/>
      <c r="BC8474" s="50"/>
      <c r="BD8474" s="50"/>
      <c r="BE8474" s="50"/>
      <c r="BF8474" s="50"/>
      <c r="BG8474" s="50"/>
      <c r="BH8474" s="50"/>
      <c r="BI8474" s="50"/>
      <c r="BJ8474" s="50"/>
      <c r="BK8474" s="50"/>
      <c r="BL8474" s="50"/>
      <c r="BM8474" s="50"/>
      <c r="BN8474" s="50"/>
      <c r="BO8474" s="50"/>
      <c r="BP8474" s="50"/>
      <c r="BQ8474" s="50"/>
      <c r="BR8474" s="50"/>
      <c r="BS8474" s="50"/>
      <c r="BT8474" s="50"/>
      <c r="BU8474" s="50"/>
      <c r="BV8474" s="50"/>
      <c r="BW8474" s="50"/>
      <c r="BX8474" s="50"/>
      <c r="BY8474" s="50"/>
      <c r="BZ8474" s="50"/>
      <c r="CA8474" s="50"/>
      <c r="CB8474" s="50"/>
      <c r="CC8474" s="50"/>
      <c r="CD8474" s="50"/>
      <c r="CE8474" s="50"/>
      <c r="CF8474" s="50"/>
      <c r="CG8474" s="50"/>
      <c r="CH8474" s="50"/>
      <c r="CI8474" s="50"/>
      <c r="CJ8474" s="50"/>
      <c r="CK8474" s="50"/>
      <c r="CL8474" s="50"/>
      <c r="CM8474" s="50"/>
      <c r="CN8474" s="50"/>
      <c r="CO8474" s="50"/>
      <c r="CP8474" s="50"/>
      <c r="CQ8474" s="50"/>
      <c r="CR8474" s="50"/>
      <c r="CS8474" s="50"/>
      <c r="CT8474" s="50"/>
      <c r="CU8474" s="50"/>
      <c r="CV8474" s="50"/>
      <c r="CW8474" s="50"/>
      <c r="CX8474" s="50"/>
      <c r="CY8474" s="50"/>
      <c r="CZ8474" s="50"/>
      <c r="DA8474" s="50"/>
      <c r="DB8474" s="50"/>
      <c r="DC8474" s="50"/>
      <c r="DD8474" s="50"/>
      <c r="DE8474" s="50"/>
      <c r="DF8474" s="50"/>
      <c r="DG8474" s="50"/>
    </row>
    <row r="8475" spans="1:111" x14ac:dyDescent="0.2">
      <c r="A8475" s="212"/>
      <c r="B8475" s="212"/>
      <c r="C8475" s="212"/>
      <c r="D8475" s="54"/>
      <c r="E8475" s="181"/>
      <c r="F8475" s="192"/>
      <c r="G8475" s="192"/>
      <c r="H8475" s="50"/>
      <c r="I8475" s="50"/>
      <c r="J8475" s="50"/>
      <c r="K8475" s="50"/>
      <c r="L8475" s="50"/>
      <c r="M8475" s="50"/>
      <c r="N8475" s="50"/>
      <c r="O8475" s="50"/>
      <c r="P8475" s="50"/>
      <c r="Q8475" s="50"/>
      <c r="R8475" s="50"/>
      <c r="S8475" s="50"/>
      <c r="T8475" s="50"/>
      <c r="U8475" s="50"/>
      <c r="V8475" s="50"/>
      <c r="W8475" s="50"/>
      <c r="X8475" s="50"/>
      <c r="Y8475" s="50"/>
      <c r="Z8475" s="50"/>
      <c r="AA8475" s="50"/>
      <c r="AB8475" s="50"/>
      <c r="AC8475" s="50"/>
      <c r="AD8475" s="50"/>
      <c r="AE8475" s="50"/>
      <c r="AF8475" s="50"/>
      <c r="AG8475" s="50"/>
      <c r="AH8475" s="50"/>
      <c r="AI8475" s="50"/>
      <c r="AJ8475" s="50"/>
      <c r="AK8475" s="50"/>
      <c r="AL8475" s="50"/>
      <c r="AM8475" s="50"/>
      <c r="AN8475" s="50"/>
      <c r="AO8475" s="50"/>
      <c r="AP8475" s="50"/>
      <c r="AQ8475" s="50"/>
      <c r="AR8475" s="50"/>
      <c r="AS8475" s="50"/>
      <c r="AT8475" s="50"/>
      <c r="AU8475" s="50"/>
      <c r="AV8475" s="50"/>
      <c r="AW8475" s="50"/>
      <c r="AX8475" s="50"/>
      <c r="AY8475" s="50"/>
      <c r="AZ8475" s="50"/>
      <c r="BA8475" s="50"/>
      <c r="BB8475" s="50"/>
      <c r="BC8475" s="50"/>
      <c r="BD8475" s="50"/>
      <c r="BE8475" s="50"/>
      <c r="BF8475" s="50"/>
      <c r="BG8475" s="50"/>
      <c r="BH8475" s="50"/>
      <c r="BI8475" s="50"/>
      <c r="BJ8475" s="50"/>
      <c r="BK8475" s="50"/>
      <c r="BL8475" s="50"/>
      <c r="BM8475" s="50"/>
      <c r="BN8475" s="50"/>
      <c r="BO8475" s="50"/>
      <c r="BP8475" s="50"/>
      <c r="BQ8475" s="50"/>
      <c r="BR8475" s="50"/>
      <c r="BS8475" s="50"/>
      <c r="BT8475" s="50"/>
      <c r="BU8475" s="50"/>
      <c r="BV8475" s="50"/>
      <c r="BW8475" s="50"/>
      <c r="BX8475" s="50"/>
      <c r="BY8475" s="50"/>
      <c r="BZ8475" s="50"/>
      <c r="CA8475" s="50"/>
      <c r="CB8475" s="50"/>
      <c r="CC8475" s="50"/>
      <c r="CD8475" s="50"/>
      <c r="CE8475" s="50"/>
      <c r="CF8475" s="50"/>
      <c r="CG8475" s="50"/>
      <c r="CH8475" s="50"/>
      <c r="CI8475" s="50"/>
      <c r="CJ8475" s="50"/>
      <c r="CK8475" s="50"/>
      <c r="CL8475" s="50"/>
      <c r="CM8475" s="50"/>
      <c r="CN8475" s="50"/>
      <c r="CO8475" s="50"/>
      <c r="CP8475" s="50"/>
      <c r="CQ8475" s="50"/>
      <c r="CR8475" s="50"/>
      <c r="CS8475" s="50"/>
      <c r="CT8475" s="50"/>
      <c r="CU8475" s="50"/>
      <c r="CV8475" s="50"/>
      <c r="CW8475" s="50"/>
      <c r="CX8475" s="50"/>
      <c r="CY8475" s="50"/>
      <c r="CZ8475" s="50"/>
      <c r="DA8475" s="50"/>
      <c r="DB8475" s="50"/>
      <c r="DC8475" s="50"/>
      <c r="DD8475" s="50"/>
      <c r="DE8475" s="50"/>
      <c r="DF8475" s="50"/>
      <c r="DG8475" s="50"/>
    </row>
    <row r="8476" spans="1:111" x14ac:dyDescent="0.2">
      <c r="A8476" s="212"/>
      <c r="B8476" s="212"/>
      <c r="C8476" s="212"/>
      <c r="E8476" s="181"/>
      <c r="F8476" s="192"/>
      <c r="G8476" s="192"/>
      <c r="H8476" s="50"/>
      <c r="I8476" s="50"/>
      <c r="J8476" s="50"/>
      <c r="K8476" s="50"/>
      <c r="L8476" s="50"/>
      <c r="M8476" s="50"/>
      <c r="N8476" s="50"/>
      <c r="O8476" s="50"/>
      <c r="P8476" s="50"/>
      <c r="Q8476" s="50"/>
      <c r="R8476" s="50"/>
      <c r="S8476" s="50"/>
      <c r="T8476" s="50"/>
      <c r="U8476" s="50"/>
      <c r="V8476" s="50"/>
      <c r="W8476" s="50"/>
      <c r="X8476" s="50"/>
      <c r="Y8476" s="50"/>
      <c r="Z8476" s="50"/>
      <c r="AA8476" s="50"/>
      <c r="AB8476" s="50"/>
      <c r="AC8476" s="50"/>
      <c r="AD8476" s="50"/>
      <c r="AE8476" s="50"/>
      <c r="AF8476" s="50"/>
      <c r="AG8476" s="50"/>
      <c r="AH8476" s="50"/>
      <c r="AI8476" s="50"/>
      <c r="AJ8476" s="50"/>
      <c r="AK8476" s="50"/>
      <c r="AL8476" s="50"/>
      <c r="AM8476" s="50"/>
      <c r="AN8476" s="50"/>
      <c r="AO8476" s="50"/>
      <c r="AP8476" s="50"/>
      <c r="AQ8476" s="50"/>
      <c r="AR8476" s="50"/>
      <c r="AS8476" s="50"/>
      <c r="AT8476" s="50"/>
      <c r="AU8476" s="50"/>
      <c r="AV8476" s="50"/>
      <c r="AW8476" s="50"/>
      <c r="AX8476" s="50"/>
      <c r="AY8476" s="50"/>
      <c r="AZ8476" s="50"/>
      <c r="BA8476" s="50"/>
      <c r="BB8476" s="50"/>
      <c r="BC8476" s="50"/>
      <c r="BD8476" s="50"/>
      <c r="BE8476" s="50"/>
      <c r="BF8476" s="50"/>
      <c r="BG8476" s="50"/>
      <c r="BH8476" s="50"/>
      <c r="BI8476" s="50"/>
      <c r="BJ8476" s="50"/>
      <c r="BK8476" s="50"/>
      <c r="BL8476" s="50"/>
      <c r="BM8476" s="50"/>
      <c r="BN8476" s="50"/>
      <c r="BO8476" s="50"/>
      <c r="BP8476" s="50"/>
      <c r="BQ8476" s="50"/>
      <c r="BR8476" s="50"/>
      <c r="BS8476" s="50"/>
      <c r="BT8476" s="50"/>
      <c r="BU8476" s="50"/>
      <c r="BV8476" s="50"/>
      <c r="BW8476" s="50"/>
      <c r="BX8476" s="50"/>
      <c r="BY8476" s="50"/>
      <c r="BZ8476" s="50"/>
      <c r="CA8476" s="50"/>
      <c r="CB8476" s="50"/>
      <c r="CC8476" s="50"/>
      <c r="CD8476" s="50"/>
      <c r="CE8476" s="50"/>
      <c r="CF8476" s="50"/>
      <c r="CG8476" s="50"/>
      <c r="CH8476" s="50"/>
      <c r="CI8476" s="50"/>
      <c r="CJ8476" s="50"/>
      <c r="CK8476" s="50"/>
      <c r="CL8476" s="50"/>
      <c r="CM8476" s="50"/>
      <c r="CN8476" s="50"/>
      <c r="CO8476" s="50"/>
      <c r="CP8476" s="50"/>
      <c r="CQ8476" s="50"/>
      <c r="CR8476" s="50"/>
      <c r="CS8476" s="50"/>
      <c r="CT8476" s="50"/>
      <c r="CU8476" s="50"/>
      <c r="CV8476" s="50"/>
      <c r="CW8476" s="50"/>
      <c r="CX8476" s="50"/>
      <c r="CY8476" s="50"/>
      <c r="CZ8476" s="50"/>
      <c r="DA8476" s="50"/>
      <c r="DB8476" s="50"/>
      <c r="DC8476" s="50"/>
      <c r="DD8476" s="50"/>
      <c r="DE8476" s="50"/>
      <c r="DF8476" s="50"/>
      <c r="DG8476" s="50"/>
    </row>
    <row r="8477" spans="1:111" x14ac:dyDescent="0.2">
      <c r="A8477" s="212"/>
      <c r="B8477" s="212"/>
      <c r="C8477" s="212"/>
      <c r="E8477" s="181"/>
      <c r="F8477" s="192"/>
      <c r="G8477" s="192"/>
      <c r="H8477" s="50"/>
      <c r="I8477" s="50"/>
      <c r="J8477" s="50"/>
      <c r="K8477" s="50"/>
      <c r="L8477" s="50"/>
      <c r="M8477" s="50"/>
      <c r="N8477" s="50"/>
      <c r="O8477" s="50"/>
      <c r="P8477" s="50"/>
      <c r="Q8477" s="50"/>
      <c r="R8477" s="50"/>
      <c r="S8477" s="50"/>
      <c r="T8477" s="50"/>
      <c r="U8477" s="50"/>
      <c r="V8477" s="50"/>
      <c r="W8477" s="50"/>
      <c r="X8477" s="50"/>
      <c r="Y8477" s="50"/>
      <c r="Z8477" s="50"/>
      <c r="AA8477" s="50"/>
      <c r="AB8477" s="50"/>
      <c r="AC8477" s="50"/>
      <c r="AD8477" s="50"/>
      <c r="AE8477" s="50"/>
      <c r="AF8477" s="50"/>
      <c r="AG8477" s="50"/>
      <c r="AH8477" s="50"/>
      <c r="AI8477" s="50"/>
      <c r="AJ8477" s="50"/>
      <c r="AK8477" s="50"/>
      <c r="AL8477" s="50"/>
      <c r="AM8477" s="50"/>
      <c r="AN8477" s="50"/>
      <c r="AO8477" s="50"/>
      <c r="AP8477" s="50"/>
      <c r="AQ8477" s="50"/>
      <c r="AR8477" s="50"/>
      <c r="AS8477" s="50"/>
      <c r="AT8477" s="50"/>
      <c r="AU8477" s="50"/>
      <c r="AV8477" s="50"/>
      <c r="AW8477" s="50"/>
      <c r="AX8477" s="50"/>
      <c r="AY8477" s="50"/>
      <c r="AZ8477" s="50"/>
      <c r="BA8477" s="50"/>
      <c r="BB8477" s="50"/>
      <c r="BC8477" s="50"/>
      <c r="BD8477" s="50"/>
      <c r="BE8477" s="50"/>
      <c r="BF8477" s="50"/>
      <c r="BG8477" s="50"/>
      <c r="BH8477" s="50"/>
      <c r="BI8477" s="50"/>
      <c r="BJ8477" s="50"/>
      <c r="BK8477" s="50"/>
      <c r="BL8477" s="50"/>
      <c r="BM8477" s="50"/>
      <c r="BN8477" s="50"/>
      <c r="BO8477" s="50"/>
      <c r="BP8477" s="50"/>
      <c r="BQ8477" s="50"/>
      <c r="BR8477" s="50"/>
      <c r="BS8477" s="50"/>
      <c r="BT8477" s="50"/>
      <c r="BU8477" s="50"/>
      <c r="BV8477" s="50"/>
      <c r="BW8477" s="50"/>
      <c r="BX8477" s="50"/>
      <c r="BY8477" s="50"/>
      <c r="BZ8477" s="50"/>
      <c r="CA8477" s="50"/>
      <c r="CB8477" s="50"/>
      <c r="CC8477" s="50"/>
      <c r="CD8477" s="50"/>
      <c r="CE8477" s="50"/>
      <c r="CF8477" s="50"/>
      <c r="CG8477" s="50"/>
      <c r="CH8477" s="50"/>
      <c r="CI8477" s="50"/>
      <c r="CJ8477" s="50"/>
      <c r="CK8477" s="50"/>
      <c r="CL8477" s="50"/>
      <c r="CM8477" s="50"/>
      <c r="CN8477" s="50"/>
      <c r="CO8477" s="50"/>
      <c r="CP8477" s="50"/>
      <c r="CQ8477" s="50"/>
      <c r="CR8477" s="50"/>
      <c r="CS8477" s="50"/>
      <c r="CT8477" s="50"/>
      <c r="CU8477" s="50"/>
      <c r="CV8477" s="50"/>
      <c r="CW8477" s="50"/>
      <c r="CX8477" s="50"/>
      <c r="CY8477" s="50"/>
      <c r="CZ8477" s="50"/>
      <c r="DA8477" s="50"/>
      <c r="DB8477" s="50"/>
      <c r="DC8477" s="50"/>
      <c r="DD8477" s="50"/>
      <c r="DE8477" s="50"/>
      <c r="DF8477" s="50"/>
      <c r="DG8477" s="50"/>
    </row>
    <row r="8478" spans="1:111" x14ac:dyDescent="0.2">
      <c r="A8478" s="212"/>
      <c r="B8478" s="212"/>
      <c r="C8478" s="212"/>
      <c r="E8478" s="181"/>
      <c r="F8478" s="192"/>
      <c r="G8478" s="192"/>
      <c r="H8478" s="50"/>
      <c r="I8478" s="50"/>
      <c r="J8478" s="50"/>
      <c r="K8478" s="50"/>
      <c r="L8478" s="50"/>
      <c r="M8478" s="50"/>
      <c r="N8478" s="50"/>
      <c r="O8478" s="50"/>
      <c r="P8478" s="50"/>
      <c r="Q8478" s="50"/>
      <c r="R8478" s="50"/>
      <c r="S8478" s="50"/>
      <c r="T8478" s="50"/>
      <c r="U8478" s="50"/>
      <c r="V8478" s="50"/>
      <c r="W8478" s="50"/>
      <c r="X8478" s="50"/>
      <c r="Y8478" s="50"/>
      <c r="Z8478" s="50"/>
      <c r="AA8478" s="50"/>
      <c r="AB8478" s="50"/>
      <c r="AC8478" s="50"/>
      <c r="AD8478" s="50"/>
      <c r="AE8478" s="50"/>
      <c r="AF8478" s="50"/>
      <c r="AG8478" s="50"/>
      <c r="AH8478" s="50"/>
      <c r="AI8478" s="50"/>
      <c r="AJ8478" s="50"/>
      <c r="AK8478" s="50"/>
      <c r="AL8478" s="50"/>
      <c r="AM8478" s="50"/>
      <c r="AN8478" s="50"/>
      <c r="AO8478" s="50"/>
      <c r="AP8478" s="50"/>
      <c r="AQ8478" s="50"/>
      <c r="AR8478" s="50"/>
      <c r="AS8478" s="50"/>
      <c r="AT8478" s="50"/>
      <c r="AU8478" s="50"/>
      <c r="AV8478" s="50"/>
      <c r="AW8478" s="50"/>
      <c r="AX8478" s="50"/>
      <c r="AY8478" s="50"/>
      <c r="AZ8478" s="50"/>
      <c r="BA8478" s="50"/>
      <c r="BB8478" s="50"/>
      <c r="BC8478" s="50"/>
      <c r="BD8478" s="50"/>
      <c r="BE8478" s="50"/>
      <c r="BF8478" s="50"/>
      <c r="BG8478" s="50"/>
      <c r="BH8478" s="50"/>
      <c r="BI8478" s="50"/>
      <c r="BJ8478" s="50"/>
      <c r="BK8478" s="50"/>
      <c r="BL8478" s="50"/>
      <c r="BM8478" s="50"/>
      <c r="BN8478" s="50"/>
      <c r="BO8478" s="50"/>
      <c r="BP8478" s="50"/>
      <c r="BQ8478" s="50"/>
      <c r="BR8478" s="50"/>
      <c r="BS8478" s="50"/>
      <c r="BT8478" s="50"/>
      <c r="BU8478" s="50"/>
      <c r="BV8478" s="50"/>
      <c r="BW8478" s="50"/>
      <c r="BX8478" s="50"/>
      <c r="BY8478" s="50"/>
      <c r="BZ8478" s="50"/>
      <c r="CA8478" s="50"/>
      <c r="CB8478" s="50"/>
      <c r="CC8478" s="50"/>
      <c r="CD8478" s="50"/>
      <c r="CE8478" s="50"/>
      <c r="CF8478" s="50"/>
      <c r="CG8478" s="50"/>
      <c r="CH8478" s="50"/>
      <c r="CI8478" s="50"/>
      <c r="CJ8478" s="50"/>
      <c r="CK8478" s="50"/>
      <c r="CL8478" s="50"/>
      <c r="CM8478" s="50"/>
      <c r="CN8478" s="50"/>
      <c r="CO8478" s="50"/>
      <c r="CP8478" s="50"/>
      <c r="CQ8478" s="50"/>
      <c r="CR8478" s="50"/>
      <c r="CS8478" s="50"/>
      <c r="CT8478" s="50"/>
      <c r="CU8478" s="50"/>
      <c r="CV8478" s="50"/>
      <c r="CW8478" s="50"/>
      <c r="CX8478" s="50"/>
      <c r="CY8478" s="50"/>
      <c r="CZ8478" s="50"/>
      <c r="DA8478" s="50"/>
      <c r="DB8478" s="50"/>
      <c r="DC8478" s="50"/>
      <c r="DD8478" s="50"/>
      <c r="DE8478" s="50"/>
      <c r="DF8478" s="50"/>
      <c r="DG8478" s="50"/>
    </row>
    <row r="8479" spans="1:111" x14ac:dyDescent="0.2">
      <c r="A8479" s="212"/>
      <c r="B8479" s="212"/>
      <c r="C8479" s="212"/>
      <c r="E8479" s="181"/>
      <c r="F8479" s="192"/>
      <c r="G8479" s="192"/>
      <c r="H8479" s="50"/>
      <c r="I8479" s="50"/>
      <c r="J8479" s="50"/>
      <c r="K8479" s="50"/>
      <c r="L8479" s="50"/>
      <c r="M8479" s="50"/>
      <c r="N8479" s="50"/>
      <c r="O8479" s="50"/>
      <c r="P8479" s="50"/>
      <c r="Q8479" s="50"/>
      <c r="R8479" s="50"/>
      <c r="S8479" s="50"/>
      <c r="T8479" s="50"/>
      <c r="U8479" s="50"/>
      <c r="V8479" s="50"/>
      <c r="W8479" s="50"/>
      <c r="X8479" s="50"/>
      <c r="Y8479" s="50"/>
      <c r="Z8479" s="50"/>
      <c r="AA8479" s="50"/>
      <c r="AB8479" s="50"/>
      <c r="AC8479" s="50"/>
      <c r="AD8479" s="50"/>
      <c r="AE8479" s="50"/>
      <c r="AF8479" s="50"/>
      <c r="AG8479" s="50"/>
      <c r="AH8479" s="50"/>
      <c r="AI8479" s="50"/>
      <c r="AJ8479" s="50"/>
      <c r="AK8479" s="50"/>
      <c r="AL8479" s="50"/>
      <c r="AM8479" s="50"/>
      <c r="AN8479" s="50"/>
      <c r="AO8479" s="50"/>
      <c r="AP8479" s="50"/>
      <c r="AQ8479" s="50"/>
      <c r="AR8479" s="50"/>
      <c r="AS8479" s="50"/>
      <c r="AT8479" s="50"/>
      <c r="AU8479" s="50"/>
      <c r="AV8479" s="50"/>
      <c r="AW8479" s="50"/>
      <c r="AX8479" s="50"/>
      <c r="AY8479" s="50"/>
      <c r="AZ8479" s="50"/>
      <c r="BA8479" s="50"/>
      <c r="BB8479" s="50"/>
      <c r="BC8479" s="50"/>
      <c r="BD8479" s="50"/>
      <c r="BE8479" s="50"/>
      <c r="BF8479" s="50"/>
      <c r="BG8479" s="50"/>
      <c r="BH8479" s="50"/>
      <c r="BI8479" s="50"/>
      <c r="BJ8479" s="50"/>
      <c r="BK8479" s="50"/>
      <c r="BL8479" s="50"/>
      <c r="BM8479" s="50"/>
      <c r="BN8479" s="50"/>
      <c r="BO8479" s="50"/>
      <c r="BP8479" s="50"/>
      <c r="BQ8479" s="50"/>
      <c r="BR8479" s="50"/>
      <c r="BS8479" s="50"/>
      <c r="BT8479" s="50"/>
      <c r="BU8479" s="50"/>
      <c r="BV8479" s="50"/>
      <c r="BW8479" s="50"/>
      <c r="BX8479" s="50"/>
      <c r="BY8479" s="50"/>
      <c r="BZ8479" s="50"/>
      <c r="CA8479" s="50"/>
      <c r="CB8479" s="50"/>
      <c r="CC8479" s="50"/>
      <c r="CD8479" s="50"/>
      <c r="CE8479" s="50"/>
      <c r="CF8479" s="50"/>
      <c r="CG8479" s="50"/>
      <c r="CH8479" s="50"/>
      <c r="CI8479" s="50"/>
      <c r="CJ8479" s="50"/>
      <c r="CK8479" s="50"/>
      <c r="CL8479" s="50"/>
      <c r="CM8479" s="50"/>
      <c r="CN8479" s="50"/>
      <c r="CO8479" s="50"/>
      <c r="CP8479" s="50"/>
      <c r="CQ8479" s="50"/>
      <c r="CR8479" s="50"/>
      <c r="CS8479" s="50"/>
      <c r="CT8479" s="50"/>
      <c r="CU8479" s="50"/>
      <c r="CV8479" s="50"/>
      <c r="CW8479" s="50"/>
      <c r="CX8479" s="50"/>
      <c r="CY8479" s="50"/>
      <c r="CZ8479" s="50"/>
      <c r="DA8479" s="50"/>
      <c r="DB8479" s="50"/>
      <c r="DC8479" s="50"/>
      <c r="DD8479" s="50"/>
      <c r="DE8479" s="50"/>
      <c r="DF8479" s="50"/>
      <c r="DG8479" s="50"/>
    </row>
    <row r="8480" spans="1:111" x14ac:dyDescent="0.2">
      <c r="A8480" s="212"/>
      <c r="B8480" s="212"/>
      <c r="C8480" s="212"/>
      <c r="E8480" s="181"/>
      <c r="F8480" s="192"/>
      <c r="G8480" s="192"/>
      <c r="H8480" s="50"/>
      <c r="I8480" s="50"/>
      <c r="J8480" s="50"/>
      <c r="K8480" s="50"/>
      <c r="L8480" s="50"/>
      <c r="M8480" s="50"/>
      <c r="N8480" s="50"/>
      <c r="O8480" s="50"/>
      <c r="P8480" s="50"/>
      <c r="Q8480" s="50"/>
      <c r="R8480" s="50"/>
      <c r="S8480" s="50"/>
      <c r="T8480" s="50"/>
      <c r="U8480" s="50"/>
      <c r="V8480" s="50"/>
      <c r="W8480" s="50"/>
      <c r="X8480" s="50"/>
      <c r="Y8480" s="50"/>
      <c r="Z8480" s="50"/>
      <c r="AA8480" s="50"/>
      <c r="AB8480" s="50"/>
      <c r="AC8480" s="50"/>
      <c r="AD8480" s="50"/>
      <c r="AE8480" s="50"/>
      <c r="AF8480" s="50"/>
      <c r="AG8480" s="50"/>
      <c r="AH8480" s="50"/>
      <c r="AI8480" s="50"/>
      <c r="AJ8480" s="50"/>
      <c r="AK8480" s="50"/>
      <c r="AL8480" s="50"/>
      <c r="AM8480" s="50"/>
      <c r="AN8480" s="50"/>
      <c r="AO8480" s="50"/>
      <c r="AP8480" s="50"/>
      <c r="AQ8480" s="50"/>
      <c r="AR8480" s="50"/>
      <c r="AS8480" s="50"/>
      <c r="AT8480" s="50"/>
      <c r="AU8480" s="50"/>
      <c r="AV8480" s="50"/>
      <c r="AW8480" s="50"/>
      <c r="AX8480" s="50"/>
      <c r="AY8480" s="50"/>
      <c r="AZ8480" s="50"/>
      <c r="BA8480" s="50"/>
      <c r="BB8480" s="50"/>
      <c r="BC8480" s="50"/>
      <c r="BD8480" s="50"/>
      <c r="BE8480" s="50"/>
      <c r="BF8480" s="50"/>
      <c r="BG8480" s="50"/>
      <c r="BH8480" s="50"/>
      <c r="BI8480" s="50"/>
      <c r="BJ8480" s="50"/>
      <c r="BK8480" s="50"/>
      <c r="BL8480" s="50"/>
      <c r="BM8480" s="50"/>
      <c r="BN8480" s="50"/>
      <c r="BO8480" s="50"/>
      <c r="BP8480" s="50"/>
      <c r="BQ8480" s="50"/>
      <c r="BR8480" s="50"/>
      <c r="BS8480" s="50"/>
      <c r="BT8480" s="50"/>
      <c r="BU8480" s="50"/>
      <c r="BV8480" s="50"/>
      <c r="BW8480" s="50"/>
      <c r="BX8480" s="50"/>
      <c r="BY8480" s="50"/>
      <c r="BZ8480" s="50"/>
      <c r="CA8480" s="50"/>
      <c r="CB8480" s="50"/>
      <c r="CC8480" s="50"/>
      <c r="CD8480" s="50"/>
      <c r="CE8480" s="50"/>
      <c r="CF8480" s="50"/>
      <c r="CG8480" s="50"/>
      <c r="CH8480" s="50"/>
      <c r="CI8480" s="50"/>
      <c r="CJ8480" s="50"/>
      <c r="CK8480" s="50"/>
      <c r="CL8480" s="50"/>
      <c r="CM8480" s="50"/>
      <c r="CN8480" s="50"/>
      <c r="CO8480" s="50"/>
      <c r="CP8480" s="50"/>
      <c r="CQ8480" s="50"/>
      <c r="CR8480" s="50"/>
      <c r="CS8480" s="50"/>
      <c r="CT8480" s="50"/>
      <c r="CU8480" s="50"/>
      <c r="CV8480" s="50"/>
      <c r="CW8480" s="50"/>
      <c r="CX8480" s="50"/>
      <c r="CY8480" s="50"/>
      <c r="CZ8480" s="50"/>
      <c r="DA8480" s="50"/>
      <c r="DB8480" s="50"/>
      <c r="DC8480" s="50"/>
      <c r="DD8480" s="50"/>
      <c r="DE8480" s="50"/>
      <c r="DF8480" s="50"/>
      <c r="DG8480" s="50"/>
    </row>
    <row r="8481" spans="1:111" x14ac:dyDescent="0.2">
      <c r="A8481" s="212"/>
      <c r="B8481" s="212"/>
      <c r="C8481" s="212"/>
      <c r="E8481" s="181"/>
      <c r="F8481" s="192"/>
      <c r="G8481" s="192"/>
      <c r="H8481" s="50"/>
      <c r="I8481" s="50"/>
      <c r="J8481" s="50"/>
      <c r="K8481" s="50"/>
      <c r="L8481" s="50"/>
      <c r="M8481" s="50"/>
      <c r="N8481" s="50"/>
      <c r="O8481" s="50"/>
      <c r="P8481" s="50"/>
      <c r="Q8481" s="50"/>
      <c r="R8481" s="50"/>
      <c r="S8481" s="50"/>
      <c r="T8481" s="50"/>
      <c r="U8481" s="50"/>
      <c r="V8481" s="50"/>
      <c r="W8481" s="50"/>
      <c r="X8481" s="50"/>
      <c r="Y8481" s="50"/>
      <c r="Z8481" s="50"/>
      <c r="AA8481" s="50"/>
      <c r="AB8481" s="50"/>
      <c r="AC8481" s="50"/>
      <c r="AD8481" s="50"/>
      <c r="AE8481" s="50"/>
      <c r="AF8481" s="50"/>
      <c r="AG8481" s="50"/>
      <c r="AH8481" s="50"/>
      <c r="AI8481" s="50"/>
      <c r="AJ8481" s="50"/>
      <c r="AK8481" s="50"/>
      <c r="AL8481" s="50"/>
      <c r="AM8481" s="50"/>
      <c r="AN8481" s="50"/>
      <c r="AO8481" s="50"/>
      <c r="AP8481" s="50"/>
      <c r="AQ8481" s="50"/>
      <c r="AR8481" s="50"/>
      <c r="AS8481" s="50"/>
      <c r="AT8481" s="50"/>
      <c r="AU8481" s="50"/>
      <c r="AV8481" s="50"/>
      <c r="AW8481" s="50"/>
      <c r="AX8481" s="50"/>
      <c r="AY8481" s="50"/>
      <c r="AZ8481" s="50"/>
      <c r="BA8481" s="50"/>
      <c r="BB8481" s="50"/>
      <c r="BC8481" s="50"/>
      <c r="BD8481" s="50"/>
      <c r="BE8481" s="50"/>
      <c r="BF8481" s="50"/>
      <c r="BG8481" s="50"/>
      <c r="BH8481" s="50"/>
      <c r="BI8481" s="50"/>
      <c r="BJ8481" s="50"/>
      <c r="BK8481" s="50"/>
      <c r="BL8481" s="50"/>
      <c r="BM8481" s="50"/>
      <c r="BN8481" s="50"/>
      <c r="BO8481" s="50"/>
      <c r="BP8481" s="50"/>
      <c r="BQ8481" s="50"/>
      <c r="BR8481" s="50"/>
      <c r="BS8481" s="50"/>
      <c r="BT8481" s="50"/>
      <c r="BU8481" s="50"/>
      <c r="BV8481" s="50"/>
      <c r="BW8481" s="50"/>
      <c r="BX8481" s="50"/>
      <c r="BY8481" s="50"/>
      <c r="BZ8481" s="50"/>
      <c r="CA8481" s="50"/>
      <c r="CB8481" s="50"/>
      <c r="CC8481" s="50"/>
      <c r="CD8481" s="50"/>
      <c r="CE8481" s="50"/>
      <c r="CF8481" s="50"/>
      <c r="CG8481" s="50"/>
      <c r="CH8481" s="50"/>
      <c r="CI8481" s="50"/>
      <c r="CJ8481" s="50"/>
      <c r="CK8481" s="50"/>
      <c r="CL8481" s="50"/>
      <c r="CM8481" s="50"/>
      <c r="CN8481" s="50"/>
      <c r="CO8481" s="50"/>
      <c r="CP8481" s="50"/>
      <c r="CQ8481" s="50"/>
      <c r="CR8481" s="50"/>
      <c r="CS8481" s="50"/>
      <c r="CT8481" s="50"/>
      <c r="CU8481" s="50"/>
      <c r="CV8481" s="50"/>
      <c r="CW8481" s="50"/>
      <c r="CX8481" s="50"/>
      <c r="CY8481" s="50"/>
      <c r="CZ8481" s="50"/>
      <c r="DA8481" s="50"/>
      <c r="DB8481" s="50"/>
      <c r="DC8481" s="50"/>
      <c r="DD8481" s="50"/>
      <c r="DE8481" s="50"/>
      <c r="DF8481" s="50"/>
      <c r="DG8481" s="50"/>
    </row>
    <row r="8482" spans="1:111" x14ac:dyDescent="0.2">
      <c r="A8482" s="212"/>
      <c r="B8482" s="212"/>
      <c r="C8482" s="212"/>
      <c r="D8482" s="54"/>
      <c r="E8482" s="181"/>
      <c r="F8482" s="192"/>
      <c r="G8482" s="192"/>
      <c r="H8482" s="50"/>
      <c r="I8482" s="50"/>
      <c r="J8482" s="50"/>
      <c r="K8482" s="50"/>
      <c r="L8482" s="50"/>
      <c r="M8482" s="50"/>
      <c r="N8482" s="50"/>
      <c r="O8482" s="50"/>
      <c r="P8482" s="50"/>
      <c r="Q8482" s="50"/>
      <c r="R8482" s="50"/>
      <c r="S8482" s="50"/>
      <c r="T8482" s="50"/>
      <c r="U8482" s="50"/>
      <c r="V8482" s="50"/>
      <c r="W8482" s="50"/>
      <c r="X8482" s="50"/>
      <c r="Y8482" s="50"/>
      <c r="Z8482" s="50"/>
      <c r="AA8482" s="50"/>
      <c r="AB8482" s="50"/>
      <c r="AC8482" s="50"/>
      <c r="AD8482" s="50"/>
      <c r="AE8482" s="50"/>
      <c r="AF8482" s="50"/>
      <c r="AG8482" s="50"/>
      <c r="AH8482" s="50"/>
      <c r="AI8482" s="50"/>
      <c r="AJ8482" s="50"/>
      <c r="AK8482" s="50"/>
      <c r="AL8482" s="50"/>
      <c r="AM8482" s="50"/>
      <c r="AN8482" s="50"/>
      <c r="AO8482" s="50"/>
      <c r="AP8482" s="50"/>
      <c r="AQ8482" s="50"/>
      <c r="AR8482" s="50"/>
      <c r="AS8482" s="50"/>
      <c r="AT8482" s="50"/>
      <c r="AU8482" s="50"/>
      <c r="AV8482" s="50"/>
      <c r="AW8482" s="50"/>
      <c r="AX8482" s="50"/>
      <c r="AY8482" s="50"/>
      <c r="AZ8482" s="50"/>
      <c r="BA8482" s="50"/>
      <c r="BB8482" s="50"/>
      <c r="BC8482" s="50"/>
      <c r="BD8482" s="50"/>
      <c r="BE8482" s="50"/>
      <c r="BF8482" s="50"/>
      <c r="BG8482" s="50"/>
      <c r="BH8482" s="50"/>
      <c r="BI8482" s="50"/>
      <c r="BJ8482" s="50"/>
      <c r="BK8482" s="50"/>
      <c r="BL8482" s="50"/>
      <c r="BM8482" s="50"/>
      <c r="BN8482" s="50"/>
      <c r="BO8482" s="50"/>
      <c r="BP8482" s="50"/>
      <c r="BQ8482" s="50"/>
      <c r="BR8482" s="50"/>
      <c r="BS8482" s="50"/>
      <c r="BT8482" s="50"/>
      <c r="BU8482" s="50"/>
      <c r="BV8482" s="50"/>
      <c r="BW8482" s="50"/>
      <c r="BX8482" s="50"/>
      <c r="BY8482" s="50"/>
      <c r="BZ8482" s="50"/>
      <c r="CA8482" s="50"/>
      <c r="CB8482" s="50"/>
      <c r="CC8482" s="50"/>
      <c r="CD8482" s="50"/>
      <c r="CE8482" s="50"/>
      <c r="CF8482" s="50"/>
      <c r="CG8482" s="50"/>
      <c r="CH8482" s="50"/>
      <c r="CI8482" s="50"/>
      <c r="CJ8482" s="50"/>
      <c r="CK8482" s="50"/>
      <c r="CL8482" s="50"/>
      <c r="CM8482" s="50"/>
      <c r="CN8482" s="50"/>
      <c r="CO8482" s="50"/>
      <c r="CP8482" s="50"/>
      <c r="CQ8482" s="50"/>
      <c r="CR8482" s="50"/>
      <c r="CS8482" s="50"/>
      <c r="CT8482" s="50"/>
      <c r="CU8482" s="50"/>
      <c r="CV8482" s="50"/>
      <c r="CW8482" s="50"/>
      <c r="CX8482" s="50"/>
      <c r="CY8482" s="50"/>
      <c r="CZ8482" s="50"/>
      <c r="DA8482" s="50"/>
      <c r="DB8482" s="50"/>
      <c r="DC8482" s="50"/>
      <c r="DD8482" s="50"/>
      <c r="DE8482" s="50"/>
      <c r="DF8482" s="50"/>
      <c r="DG8482" s="50"/>
    </row>
    <row r="8483" spans="1:111" x14ac:dyDescent="0.2">
      <c r="A8483" s="212"/>
      <c r="B8483" s="212"/>
      <c r="C8483" s="212"/>
      <c r="E8483" s="181"/>
      <c r="F8483" s="192"/>
      <c r="G8483" s="192"/>
      <c r="H8483" s="50"/>
      <c r="I8483" s="50"/>
      <c r="J8483" s="50"/>
      <c r="K8483" s="50"/>
      <c r="L8483" s="50"/>
      <c r="M8483" s="50"/>
      <c r="N8483" s="50"/>
      <c r="O8483" s="50"/>
      <c r="P8483" s="50"/>
      <c r="Q8483" s="50"/>
      <c r="R8483" s="50"/>
      <c r="S8483" s="50"/>
      <c r="T8483" s="50"/>
      <c r="U8483" s="50"/>
      <c r="V8483" s="50"/>
      <c r="W8483" s="50"/>
      <c r="X8483" s="50"/>
      <c r="Y8483" s="50"/>
      <c r="Z8483" s="50"/>
      <c r="AA8483" s="50"/>
      <c r="AB8483" s="50"/>
      <c r="AC8483" s="50"/>
      <c r="AD8483" s="50"/>
      <c r="AE8483" s="50"/>
      <c r="AF8483" s="50"/>
      <c r="AG8483" s="50"/>
      <c r="AH8483" s="50"/>
      <c r="AI8483" s="50"/>
      <c r="AJ8483" s="50"/>
      <c r="AK8483" s="50"/>
      <c r="AL8483" s="50"/>
      <c r="AM8483" s="50"/>
      <c r="AN8483" s="50"/>
      <c r="AO8483" s="50"/>
      <c r="AP8483" s="50"/>
      <c r="AQ8483" s="50"/>
      <c r="AR8483" s="50"/>
      <c r="AS8483" s="50"/>
      <c r="AT8483" s="50"/>
      <c r="AU8483" s="50"/>
      <c r="AV8483" s="50"/>
      <c r="AW8483" s="50"/>
      <c r="AX8483" s="50"/>
      <c r="AY8483" s="50"/>
      <c r="AZ8483" s="50"/>
      <c r="BA8483" s="50"/>
      <c r="BB8483" s="50"/>
      <c r="BC8483" s="50"/>
      <c r="BD8483" s="50"/>
      <c r="BE8483" s="50"/>
      <c r="BF8483" s="50"/>
      <c r="BG8483" s="50"/>
      <c r="BH8483" s="50"/>
      <c r="BI8483" s="50"/>
      <c r="BJ8483" s="50"/>
      <c r="BK8483" s="50"/>
      <c r="BL8483" s="50"/>
      <c r="BM8483" s="50"/>
      <c r="BN8483" s="50"/>
      <c r="BO8483" s="50"/>
      <c r="BP8483" s="50"/>
      <c r="BQ8483" s="50"/>
      <c r="BR8483" s="50"/>
      <c r="BS8483" s="50"/>
      <c r="BT8483" s="50"/>
      <c r="BU8483" s="50"/>
      <c r="BV8483" s="50"/>
      <c r="BW8483" s="50"/>
      <c r="BX8483" s="50"/>
      <c r="BY8483" s="50"/>
      <c r="BZ8483" s="50"/>
      <c r="CA8483" s="50"/>
      <c r="CB8483" s="50"/>
      <c r="CC8483" s="50"/>
      <c r="CD8483" s="50"/>
      <c r="CE8483" s="50"/>
      <c r="CF8483" s="50"/>
      <c r="CG8483" s="50"/>
      <c r="CH8483" s="50"/>
      <c r="CI8483" s="50"/>
      <c r="CJ8483" s="50"/>
      <c r="CK8483" s="50"/>
      <c r="CL8483" s="50"/>
      <c r="CM8483" s="50"/>
      <c r="CN8483" s="50"/>
      <c r="CO8483" s="50"/>
      <c r="CP8483" s="50"/>
      <c r="CQ8483" s="50"/>
      <c r="CR8483" s="50"/>
      <c r="CS8483" s="50"/>
      <c r="CT8483" s="50"/>
      <c r="CU8483" s="50"/>
      <c r="CV8483" s="50"/>
      <c r="CW8483" s="50"/>
      <c r="CX8483" s="50"/>
      <c r="CY8483" s="50"/>
      <c r="CZ8483" s="50"/>
      <c r="DA8483" s="50"/>
      <c r="DB8483" s="50"/>
      <c r="DC8483" s="50"/>
      <c r="DD8483" s="50"/>
      <c r="DE8483" s="50"/>
      <c r="DF8483" s="50"/>
      <c r="DG8483" s="50"/>
    </row>
    <row r="8484" spans="1:111" x14ac:dyDescent="0.2">
      <c r="A8484" s="212"/>
      <c r="B8484" s="212"/>
      <c r="C8484" s="212"/>
      <c r="E8484" s="181"/>
      <c r="F8484" s="192"/>
      <c r="G8484" s="192"/>
      <c r="H8484" s="50"/>
      <c r="I8484" s="50"/>
      <c r="J8484" s="50"/>
      <c r="K8484" s="50"/>
      <c r="L8484" s="50"/>
      <c r="M8484" s="50"/>
      <c r="N8484" s="50"/>
      <c r="O8484" s="50"/>
      <c r="P8484" s="50"/>
      <c r="Q8484" s="50"/>
      <c r="R8484" s="50"/>
      <c r="S8484" s="50"/>
      <c r="T8484" s="50"/>
      <c r="U8484" s="50"/>
      <c r="V8484" s="50"/>
      <c r="W8484" s="50"/>
      <c r="X8484" s="50"/>
      <c r="Y8484" s="50"/>
      <c r="Z8484" s="50"/>
      <c r="AA8484" s="50"/>
      <c r="AB8484" s="50"/>
      <c r="AC8484" s="50"/>
      <c r="AD8484" s="50"/>
      <c r="AE8484" s="50"/>
      <c r="AF8484" s="50"/>
      <c r="AG8484" s="50"/>
      <c r="AH8484" s="50"/>
      <c r="AI8484" s="50"/>
      <c r="AJ8484" s="50"/>
      <c r="AK8484" s="50"/>
      <c r="AL8484" s="50"/>
      <c r="AM8484" s="50"/>
      <c r="AN8484" s="50"/>
      <c r="AO8484" s="50"/>
      <c r="AP8484" s="50"/>
      <c r="AQ8484" s="50"/>
      <c r="AR8484" s="50"/>
      <c r="AS8484" s="50"/>
      <c r="AT8484" s="50"/>
      <c r="AU8484" s="50"/>
      <c r="AV8484" s="50"/>
      <c r="AW8484" s="50"/>
      <c r="AX8484" s="50"/>
      <c r="AY8484" s="50"/>
      <c r="AZ8484" s="50"/>
      <c r="BA8484" s="50"/>
      <c r="BB8484" s="50"/>
      <c r="BC8484" s="50"/>
      <c r="BD8484" s="50"/>
      <c r="BE8484" s="50"/>
      <c r="BF8484" s="50"/>
      <c r="BG8484" s="50"/>
      <c r="BH8484" s="50"/>
      <c r="BI8484" s="50"/>
      <c r="BJ8484" s="50"/>
      <c r="BK8484" s="50"/>
      <c r="BL8484" s="50"/>
      <c r="BM8484" s="50"/>
      <c r="BN8484" s="50"/>
      <c r="BO8484" s="50"/>
      <c r="BP8484" s="50"/>
      <c r="BQ8484" s="50"/>
      <c r="BR8484" s="50"/>
      <c r="BS8484" s="50"/>
      <c r="BT8484" s="50"/>
      <c r="BU8484" s="50"/>
      <c r="BV8484" s="50"/>
      <c r="BW8484" s="50"/>
      <c r="BX8484" s="50"/>
      <c r="BY8484" s="50"/>
      <c r="BZ8484" s="50"/>
      <c r="CA8484" s="50"/>
      <c r="CB8484" s="50"/>
      <c r="CC8484" s="50"/>
      <c r="CD8484" s="50"/>
      <c r="CE8484" s="50"/>
      <c r="CF8484" s="50"/>
      <c r="CG8484" s="50"/>
      <c r="CH8484" s="50"/>
      <c r="CI8484" s="50"/>
      <c r="CJ8484" s="50"/>
      <c r="CK8484" s="50"/>
      <c r="CL8484" s="50"/>
      <c r="CM8484" s="50"/>
      <c r="CN8484" s="50"/>
      <c r="CO8484" s="50"/>
      <c r="CP8484" s="50"/>
      <c r="CQ8484" s="50"/>
      <c r="CR8484" s="50"/>
      <c r="CS8484" s="50"/>
      <c r="CT8484" s="50"/>
      <c r="CU8484" s="50"/>
      <c r="CV8484" s="50"/>
      <c r="CW8484" s="50"/>
      <c r="CX8484" s="50"/>
      <c r="CY8484" s="50"/>
      <c r="CZ8484" s="50"/>
      <c r="DA8484" s="50"/>
      <c r="DB8484" s="50"/>
      <c r="DC8484" s="50"/>
      <c r="DD8484" s="50"/>
      <c r="DE8484" s="50"/>
      <c r="DF8484" s="50"/>
      <c r="DG8484" s="50"/>
    </row>
    <row r="8485" spans="1:111" x14ac:dyDescent="0.2">
      <c r="A8485" s="212"/>
      <c r="B8485" s="212"/>
      <c r="C8485" s="212"/>
      <c r="E8485" s="181"/>
      <c r="F8485" s="192"/>
      <c r="G8485" s="192"/>
      <c r="H8485" s="50"/>
      <c r="I8485" s="50"/>
      <c r="J8485" s="50"/>
      <c r="K8485" s="50"/>
      <c r="L8485" s="50"/>
      <c r="M8485" s="50"/>
      <c r="N8485" s="50"/>
      <c r="O8485" s="50"/>
      <c r="P8485" s="50"/>
      <c r="Q8485" s="50"/>
      <c r="R8485" s="50"/>
      <c r="S8485" s="50"/>
      <c r="T8485" s="50"/>
      <c r="U8485" s="50"/>
      <c r="V8485" s="50"/>
      <c r="W8485" s="50"/>
      <c r="X8485" s="50"/>
      <c r="Y8485" s="50"/>
      <c r="Z8485" s="50"/>
      <c r="AA8485" s="50"/>
      <c r="AB8485" s="50"/>
      <c r="AC8485" s="50"/>
      <c r="AD8485" s="50"/>
      <c r="AE8485" s="50"/>
      <c r="AF8485" s="50"/>
      <c r="AG8485" s="50"/>
      <c r="AH8485" s="50"/>
      <c r="AI8485" s="50"/>
      <c r="AJ8485" s="50"/>
      <c r="AK8485" s="50"/>
      <c r="AL8485" s="50"/>
      <c r="AM8485" s="50"/>
      <c r="AN8485" s="50"/>
      <c r="AO8485" s="50"/>
      <c r="AP8485" s="50"/>
      <c r="AQ8485" s="50"/>
      <c r="AR8485" s="50"/>
      <c r="AS8485" s="50"/>
      <c r="AT8485" s="50"/>
      <c r="AU8485" s="50"/>
      <c r="AV8485" s="50"/>
      <c r="AW8485" s="50"/>
      <c r="AX8485" s="50"/>
      <c r="AY8485" s="50"/>
      <c r="AZ8485" s="50"/>
      <c r="BA8485" s="50"/>
      <c r="BB8485" s="50"/>
      <c r="BC8485" s="50"/>
      <c r="BD8485" s="50"/>
      <c r="BE8485" s="50"/>
      <c r="BF8485" s="50"/>
      <c r="BG8485" s="50"/>
      <c r="BH8485" s="50"/>
      <c r="BI8485" s="50"/>
      <c r="BJ8485" s="50"/>
      <c r="BK8485" s="50"/>
      <c r="BL8485" s="50"/>
      <c r="BM8485" s="50"/>
      <c r="BN8485" s="50"/>
      <c r="BO8485" s="50"/>
      <c r="BP8485" s="50"/>
      <c r="BQ8485" s="50"/>
      <c r="BR8485" s="50"/>
      <c r="BS8485" s="50"/>
      <c r="BT8485" s="50"/>
      <c r="BU8485" s="50"/>
      <c r="BV8485" s="50"/>
      <c r="BW8485" s="50"/>
      <c r="BX8485" s="50"/>
      <c r="BY8485" s="50"/>
      <c r="BZ8485" s="50"/>
      <c r="CA8485" s="50"/>
      <c r="CB8485" s="50"/>
      <c r="CC8485" s="50"/>
      <c r="CD8485" s="50"/>
      <c r="CE8485" s="50"/>
      <c r="CF8485" s="50"/>
      <c r="CG8485" s="50"/>
      <c r="CH8485" s="50"/>
      <c r="CI8485" s="50"/>
      <c r="CJ8485" s="50"/>
      <c r="CK8485" s="50"/>
      <c r="CL8485" s="50"/>
      <c r="CM8485" s="50"/>
      <c r="CN8485" s="50"/>
      <c r="CO8485" s="50"/>
      <c r="CP8485" s="50"/>
      <c r="CQ8485" s="50"/>
      <c r="CR8485" s="50"/>
      <c r="CS8485" s="50"/>
      <c r="CT8485" s="50"/>
      <c r="CU8485" s="50"/>
      <c r="CV8485" s="50"/>
      <c r="CW8485" s="50"/>
      <c r="CX8485" s="50"/>
      <c r="CY8485" s="50"/>
      <c r="CZ8485" s="50"/>
      <c r="DA8485" s="50"/>
      <c r="DB8485" s="50"/>
      <c r="DC8485" s="50"/>
      <c r="DD8485" s="50"/>
      <c r="DE8485" s="50"/>
      <c r="DF8485" s="50"/>
      <c r="DG8485" s="50"/>
    </row>
    <row r="8486" spans="1:111" x14ac:dyDescent="0.2">
      <c r="A8486" s="212"/>
      <c r="B8486" s="212"/>
      <c r="C8486" s="212"/>
      <c r="E8486" s="181"/>
      <c r="F8486" s="192"/>
      <c r="G8486" s="192"/>
      <c r="H8486" s="50"/>
      <c r="I8486" s="50"/>
      <c r="J8486" s="50"/>
      <c r="K8486" s="50"/>
      <c r="L8486" s="50"/>
      <c r="M8486" s="50"/>
      <c r="N8486" s="50"/>
      <c r="O8486" s="50"/>
      <c r="P8486" s="50"/>
      <c r="Q8486" s="50"/>
      <c r="R8486" s="50"/>
      <c r="S8486" s="50"/>
      <c r="T8486" s="50"/>
      <c r="U8486" s="50"/>
      <c r="V8486" s="50"/>
      <c r="W8486" s="50"/>
      <c r="X8486" s="50"/>
      <c r="Y8486" s="50"/>
      <c r="Z8486" s="50"/>
      <c r="AA8486" s="50"/>
      <c r="AB8486" s="50"/>
      <c r="AC8486" s="50"/>
      <c r="AD8486" s="50"/>
      <c r="AE8486" s="50"/>
      <c r="AF8486" s="50"/>
      <c r="AG8486" s="50"/>
      <c r="AH8486" s="50"/>
      <c r="AI8486" s="50"/>
      <c r="AJ8486" s="50"/>
      <c r="AK8486" s="50"/>
      <c r="AL8486" s="50"/>
      <c r="AM8486" s="50"/>
      <c r="AN8486" s="50"/>
      <c r="AO8486" s="50"/>
      <c r="AP8486" s="50"/>
      <c r="AQ8486" s="50"/>
      <c r="AR8486" s="50"/>
      <c r="AS8486" s="50"/>
      <c r="AT8486" s="50"/>
      <c r="AU8486" s="50"/>
      <c r="AV8486" s="50"/>
      <c r="AW8486" s="50"/>
      <c r="AX8486" s="50"/>
      <c r="AY8486" s="50"/>
      <c r="AZ8486" s="50"/>
      <c r="BA8486" s="50"/>
      <c r="BB8486" s="50"/>
      <c r="BC8486" s="50"/>
      <c r="BD8486" s="50"/>
      <c r="BE8486" s="50"/>
      <c r="BF8486" s="50"/>
      <c r="BG8486" s="50"/>
      <c r="BH8486" s="50"/>
      <c r="BI8486" s="50"/>
      <c r="BJ8486" s="50"/>
      <c r="BK8486" s="50"/>
      <c r="BL8486" s="50"/>
      <c r="BM8486" s="50"/>
      <c r="BN8486" s="50"/>
      <c r="BO8486" s="50"/>
      <c r="BP8486" s="50"/>
      <c r="BQ8486" s="50"/>
      <c r="BR8486" s="50"/>
      <c r="BS8486" s="50"/>
      <c r="BT8486" s="50"/>
      <c r="BU8486" s="50"/>
      <c r="BV8486" s="50"/>
      <c r="BW8486" s="50"/>
      <c r="BX8486" s="50"/>
      <c r="BY8486" s="50"/>
      <c r="BZ8486" s="50"/>
      <c r="CA8486" s="50"/>
      <c r="CB8486" s="50"/>
      <c r="CC8486" s="50"/>
      <c r="CD8486" s="50"/>
      <c r="CE8486" s="50"/>
      <c r="CF8486" s="50"/>
      <c r="CG8486" s="50"/>
      <c r="CH8486" s="50"/>
      <c r="CI8486" s="50"/>
      <c r="CJ8486" s="50"/>
      <c r="CK8486" s="50"/>
      <c r="CL8486" s="50"/>
      <c r="CM8486" s="50"/>
      <c r="CN8486" s="50"/>
      <c r="CO8486" s="50"/>
      <c r="CP8486" s="50"/>
      <c r="CQ8486" s="50"/>
      <c r="CR8486" s="50"/>
      <c r="CS8486" s="50"/>
      <c r="CT8486" s="50"/>
      <c r="CU8486" s="50"/>
      <c r="CV8486" s="50"/>
      <c r="CW8486" s="50"/>
      <c r="CX8486" s="50"/>
      <c r="CY8486" s="50"/>
      <c r="CZ8486" s="50"/>
      <c r="DA8486" s="50"/>
      <c r="DB8486" s="50"/>
      <c r="DC8486" s="50"/>
      <c r="DD8486" s="50"/>
      <c r="DE8486" s="50"/>
      <c r="DF8486" s="50"/>
      <c r="DG8486" s="50"/>
    </row>
    <row r="8487" spans="1:111" x14ac:dyDescent="0.2">
      <c r="A8487" s="212"/>
      <c r="B8487" s="212"/>
      <c r="C8487" s="212"/>
      <c r="E8487" s="181"/>
      <c r="F8487" s="192"/>
      <c r="G8487" s="192"/>
      <c r="H8487" s="50"/>
      <c r="I8487" s="50"/>
      <c r="J8487" s="50"/>
      <c r="K8487" s="50"/>
      <c r="L8487" s="50"/>
      <c r="M8487" s="50"/>
      <c r="N8487" s="50"/>
      <c r="O8487" s="50"/>
      <c r="P8487" s="50"/>
      <c r="Q8487" s="50"/>
      <c r="R8487" s="50"/>
      <c r="S8487" s="50"/>
      <c r="T8487" s="50"/>
      <c r="U8487" s="50"/>
      <c r="V8487" s="50"/>
      <c r="W8487" s="50"/>
      <c r="X8487" s="50"/>
      <c r="Y8487" s="50"/>
      <c r="Z8487" s="50"/>
      <c r="AA8487" s="50"/>
      <c r="AB8487" s="50"/>
      <c r="AC8487" s="50"/>
      <c r="AD8487" s="50"/>
      <c r="AE8487" s="50"/>
      <c r="AF8487" s="50"/>
      <c r="AG8487" s="50"/>
      <c r="AH8487" s="50"/>
      <c r="AI8487" s="50"/>
      <c r="AJ8487" s="50"/>
      <c r="AK8487" s="50"/>
      <c r="AL8487" s="50"/>
      <c r="AM8487" s="50"/>
      <c r="AN8487" s="50"/>
      <c r="AO8487" s="50"/>
      <c r="AP8487" s="50"/>
      <c r="AQ8487" s="50"/>
      <c r="AR8487" s="50"/>
      <c r="AS8487" s="50"/>
      <c r="AT8487" s="50"/>
      <c r="AU8487" s="50"/>
      <c r="AV8487" s="50"/>
      <c r="AW8487" s="50"/>
      <c r="AX8487" s="50"/>
      <c r="AY8487" s="50"/>
      <c r="AZ8487" s="50"/>
      <c r="BA8487" s="50"/>
      <c r="BB8487" s="50"/>
      <c r="BC8487" s="50"/>
      <c r="BD8487" s="50"/>
      <c r="BE8487" s="50"/>
      <c r="BF8487" s="50"/>
      <c r="BG8487" s="50"/>
      <c r="BH8487" s="50"/>
      <c r="BI8487" s="50"/>
      <c r="BJ8487" s="50"/>
      <c r="BK8487" s="50"/>
      <c r="BL8487" s="50"/>
      <c r="BM8487" s="50"/>
      <c r="BN8487" s="50"/>
      <c r="BO8487" s="50"/>
      <c r="BP8487" s="50"/>
      <c r="BQ8487" s="50"/>
      <c r="BR8487" s="50"/>
      <c r="BS8487" s="50"/>
      <c r="BT8487" s="50"/>
      <c r="BU8487" s="50"/>
      <c r="BV8487" s="50"/>
      <c r="BW8487" s="50"/>
      <c r="BX8487" s="50"/>
      <c r="BY8487" s="50"/>
      <c r="BZ8487" s="50"/>
      <c r="CA8487" s="50"/>
      <c r="CB8487" s="50"/>
      <c r="CC8487" s="50"/>
      <c r="CD8487" s="50"/>
      <c r="CE8487" s="50"/>
      <c r="CF8487" s="50"/>
      <c r="CG8487" s="50"/>
      <c r="CH8487" s="50"/>
      <c r="CI8487" s="50"/>
      <c r="CJ8487" s="50"/>
      <c r="CK8487" s="50"/>
      <c r="CL8487" s="50"/>
      <c r="CM8487" s="50"/>
      <c r="CN8487" s="50"/>
      <c r="CO8487" s="50"/>
      <c r="CP8487" s="50"/>
      <c r="CQ8487" s="50"/>
      <c r="CR8487" s="50"/>
      <c r="CS8487" s="50"/>
      <c r="CT8487" s="50"/>
      <c r="CU8487" s="50"/>
      <c r="CV8487" s="50"/>
      <c r="CW8487" s="50"/>
      <c r="CX8487" s="50"/>
      <c r="CY8487" s="50"/>
      <c r="CZ8487" s="50"/>
      <c r="DA8487" s="50"/>
      <c r="DB8487" s="50"/>
      <c r="DC8487" s="50"/>
      <c r="DD8487" s="50"/>
      <c r="DE8487" s="50"/>
      <c r="DF8487" s="50"/>
      <c r="DG8487" s="50"/>
    </row>
    <row r="8488" spans="1:111" x14ac:dyDescent="0.2">
      <c r="A8488" s="212"/>
      <c r="B8488" s="212"/>
      <c r="C8488" s="212"/>
      <c r="E8488" s="181"/>
      <c r="F8488" s="192"/>
      <c r="G8488" s="192"/>
      <c r="H8488" s="50"/>
      <c r="I8488" s="50"/>
      <c r="J8488" s="50"/>
      <c r="K8488" s="50"/>
      <c r="L8488" s="50"/>
      <c r="M8488" s="50"/>
      <c r="N8488" s="50"/>
      <c r="O8488" s="50"/>
      <c r="P8488" s="50"/>
      <c r="Q8488" s="50"/>
      <c r="R8488" s="50"/>
      <c r="S8488" s="50"/>
      <c r="T8488" s="50"/>
      <c r="U8488" s="50"/>
      <c r="V8488" s="50"/>
      <c r="W8488" s="50"/>
      <c r="X8488" s="50"/>
      <c r="Y8488" s="50"/>
      <c r="Z8488" s="50"/>
      <c r="AA8488" s="50"/>
      <c r="AB8488" s="50"/>
      <c r="AC8488" s="50"/>
      <c r="AD8488" s="50"/>
      <c r="AE8488" s="50"/>
      <c r="AF8488" s="50"/>
      <c r="AG8488" s="50"/>
      <c r="AH8488" s="50"/>
      <c r="AI8488" s="50"/>
      <c r="AJ8488" s="50"/>
      <c r="AK8488" s="50"/>
      <c r="AL8488" s="50"/>
      <c r="AM8488" s="50"/>
      <c r="AN8488" s="50"/>
      <c r="AO8488" s="50"/>
      <c r="AP8488" s="50"/>
      <c r="AQ8488" s="50"/>
      <c r="AR8488" s="50"/>
      <c r="AS8488" s="50"/>
      <c r="AT8488" s="50"/>
      <c r="AU8488" s="50"/>
      <c r="AV8488" s="50"/>
      <c r="AW8488" s="50"/>
      <c r="AX8488" s="50"/>
      <c r="AY8488" s="50"/>
      <c r="AZ8488" s="50"/>
      <c r="BA8488" s="50"/>
      <c r="BB8488" s="50"/>
      <c r="BC8488" s="50"/>
      <c r="BD8488" s="50"/>
      <c r="BE8488" s="50"/>
      <c r="BF8488" s="50"/>
      <c r="BG8488" s="50"/>
      <c r="BH8488" s="50"/>
      <c r="BI8488" s="50"/>
      <c r="BJ8488" s="50"/>
      <c r="BK8488" s="50"/>
      <c r="BL8488" s="50"/>
      <c r="BM8488" s="50"/>
      <c r="BN8488" s="50"/>
      <c r="BO8488" s="50"/>
      <c r="BP8488" s="50"/>
      <c r="BQ8488" s="50"/>
      <c r="BR8488" s="50"/>
      <c r="BS8488" s="50"/>
      <c r="BT8488" s="50"/>
      <c r="BU8488" s="50"/>
      <c r="BV8488" s="50"/>
      <c r="BW8488" s="50"/>
      <c r="BX8488" s="50"/>
      <c r="BY8488" s="50"/>
      <c r="BZ8488" s="50"/>
      <c r="CA8488" s="50"/>
      <c r="CB8488" s="50"/>
      <c r="CC8488" s="50"/>
      <c r="CD8488" s="50"/>
      <c r="CE8488" s="50"/>
      <c r="CF8488" s="50"/>
      <c r="CG8488" s="50"/>
      <c r="CH8488" s="50"/>
      <c r="CI8488" s="50"/>
      <c r="CJ8488" s="50"/>
      <c r="CK8488" s="50"/>
      <c r="CL8488" s="50"/>
      <c r="CM8488" s="50"/>
      <c r="CN8488" s="50"/>
      <c r="CO8488" s="50"/>
      <c r="CP8488" s="50"/>
      <c r="CQ8488" s="50"/>
      <c r="CR8488" s="50"/>
      <c r="CS8488" s="50"/>
      <c r="CT8488" s="50"/>
      <c r="CU8488" s="50"/>
      <c r="CV8488" s="50"/>
      <c r="CW8488" s="50"/>
      <c r="CX8488" s="50"/>
      <c r="CY8488" s="50"/>
      <c r="CZ8488" s="50"/>
      <c r="DA8488" s="50"/>
      <c r="DB8488" s="50"/>
      <c r="DC8488" s="50"/>
      <c r="DD8488" s="50"/>
      <c r="DE8488" s="50"/>
      <c r="DF8488" s="50"/>
      <c r="DG8488" s="50"/>
    </row>
    <row r="8489" spans="1:111" x14ac:dyDescent="0.2">
      <c r="A8489" s="212"/>
      <c r="B8489" s="212"/>
      <c r="C8489" s="212"/>
      <c r="E8489" s="181"/>
      <c r="F8489" s="192"/>
      <c r="G8489" s="192"/>
      <c r="H8489" s="50"/>
      <c r="I8489" s="50"/>
      <c r="J8489" s="50"/>
      <c r="K8489" s="50"/>
      <c r="L8489" s="50"/>
      <c r="M8489" s="50"/>
      <c r="N8489" s="50"/>
      <c r="O8489" s="50"/>
      <c r="P8489" s="50"/>
      <c r="Q8489" s="50"/>
      <c r="R8489" s="50"/>
      <c r="S8489" s="50"/>
      <c r="T8489" s="50"/>
      <c r="U8489" s="50"/>
      <c r="V8489" s="50"/>
      <c r="W8489" s="50"/>
      <c r="X8489" s="50"/>
      <c r="Y8489" s="50"/>
      <c r="Z8489" s="50"/>
      <c r="AA8489" s="50"/>
      <c r="AB8489" s="50"/>
      <c r="AC8489" s="50"/>
      <c r="AD8489" s="50"/>
      <c r="AE8489" s="50"/>
      <c r="AF8489" s="50"/>
      <c r="AG8489" s="50"/>
      <c r="AH8489" s="50"/>
      <c r="AI8489" s="50"/>
      <c r="AJ8489" s="50"/>
      <c r="AK8489" s="50"/>
      <c r="AL8489" s="50"/>
      <c r="AM8489" s="50"/>
      <c r="AN8489" s="50"/>
      <c r="AO8489" s="50"/>
      <c r="AP8489" s="50"/>
      <c r="AQ8489" s="50"/>
      <c r="AR8489" s="50"/>
      <c r="AS8489" s="50"/>
      <c r="AT8489" s="50"/>
      <c r="AU8489" s="50"/>
      <c r="AV8489" s="50"/>
      <c r="AW8489" s="50"/>
      <c r="AX8489" s="50"/>
      <c r="AY8489" s="50"/>
      <c r="AZ8489" s="50"/>
      <c r="BA8489" s="50"/>
      <c r="BB8489" s="50"/>
      <c r="BC8489" s="50"/>
      <c r="BD8489" s="50"/>
      <c r="BE8489" s="50"/>
      <c r="BF8489" s="50"/>
      <c r="BG8489" s="50"/>
      <c r="BH8489" s="50"/>
      <c r="BI8489" s="50"/>
      <c r="BJ8489" s="50"/>
      <c r="BK8489" s="50"/>
      <c r="BL8489" s="50"/>
      <c r="BM8489" s="50"/>
      <c r="BN8489" s="50"/>
      <c r="BO8489" s="50"/>
      <c r="BP8489" s="50"/>
      <c r="BQ8489" s="50"/>
      <c r="BR8489" s="50"/>
      <c r="BS8489" s="50"/>
      <c r="BT8489" s="50"/>
      <c r="BU8489" s="50"/>
      <c r="BV8489" s="50"/>
      <c r="BW8489" s="50"/>
      <c r="BX8489" s="50"/>
      <c r="BY8489" s="50"/>
      <c r="BZ8489" s="50"/>
      <c r="CA8489" s="50"/>
      <c r="CB8489" s="50"/>
      <c r="CC8489" s="50"/>
      <c r="CD8489" s="50"/>
      <c r="CE8489" s="50"/>
      <c r="CF8489" s="50"/>
      <c r="CG8489" s="50"/>
      <c r="CH8489" s="50"/>
      <c r="CI8489" s="50"/>
      <c r="CJ8489" s="50"/>
      <c r="CK8489" s="50"/>
      <c r="CL8489" s="50"/>
      <c r="CM8489" s="50"/>
      <c r="CN8489" s="50"/>
      <c r="CO8489" s="50"/>
      <c r="CP8489" s="50"/>
      <c r="CQ8489" s="50"/>
      <c r="CR8489" s="50"/>
      <c r="CS8489" s="50"/>
      <c r="CT8489" s="50"/>
      <c r="CU8489" s="50"/>
      <c r="CV8489" s="50"/>
      <c r="CW8489" s="50"/>
      <c r="CX8489" s="50"/>
      <c r="CY8489" s="50"/>
      <c r="CZ8489" s="50"/>
      <c r="DA8489" s="50"/>
      <c r="DB8489" s="50"/>
      <c r="DC8489" s="50"/>
      <c r="DD8489" s="50"/>
      <c r="DE8489" s="50"/>
      <c r="DF8489" s="50"/>
      <c r="DG8489" s="50"/>
    </row>
    <row r="8490" spans="1:111" x14ac:dyDescent="0.2">
      <c r="A8490" s="212"/>
      <c r="B8490" s="212"/>
      <c r="C8490" s="212"/>
      <c r="E8490" s="181"/>
      <c r="F8490" s="192"/>
      <c r="G8490" s="192"/>
      <c r="H8490" s="50"/>
      <c r="I8490" s="50"/>
      <c r="J8490" s="50"/>
      <c r="K8490" s="50"/>
      <c r="L8490" s="50"/>
      <c r="M8490" s="50"/>
      <c r="N8490" s="50"/>
      <c r="O8490" s="50"/>
      <c r="P8490" s="50"/>
      <c r="Q8490" s="50"/>
      <c r="R8490" s="50"/>
      <c r="S8490" s="50"/>
      <c r="T8490" s="50"/>
      <c r="U8490" s="50"/>
      <c r="V8490" s="50"/>
      <c r="W8490" s="50"/>
      <c r="X8490" s="50"/>
      <c r="Y8490" s="50"/>
      <c r="Z8490" s="50"/>
      <c r="AA8490" s="50"/>
      <c r="AB8490" s="50"/>
      <c r="AC8490" s="50"/>
      <c r="AD8490" s="50"/>
      <c r="AE8490" s="50"/>
      <c r="AF8490" s="50"/>
      <c r="AG8490" s="50"/>
      <c r="AH8490" s="50"/>
      <c r="AI8490" s="50"/>
      <c r="AJ8490" s="50"/>
      <c r="AK8490" s="50"/>
      <c r="AL8490" s="50"/>
      <c r="AM8490" s="50"/>
      <c r="AN8490" s="50"/>
      <c r="AO8490" s="50"/>
      <c r="AP8490" s="50"/>
      <c r="AQ8490" s="50"/>
      <c r="AR8490" s="50"/>
      <c r="AS8490" s="50"/>
      <c r="AT8490" s="50"/>
      <c r="AU8490" s="50"/>
      <c r="AV8490" s="50"/>
      <c r="AW8490" s="50"/>
      <c r="AX8490" s="50"/>
      <c r="AY8490" s="50"/>
      <c r="AZ8490" s="50"/>
      <c r="BA8490" s="50"/>
      <c r="BB8490" s="50"/>
      <c r="BC8490" s="50"/>
      <c r="BD8490" s="50"/>
      <c r="BE8490" s="50"/>
      <c r="BF8490" s="50"/>
      <c r="BG8490" s="50"/>
      <c r="BH8490" s="50"/>
      <c r="BI8490" s="50"/>
      <c r="BJ8490" s="50"/>
      <c r="BK8490" s="50"/>
      <c r="BL8490" s="50"/>
      <c r="BM8490" s="50"/>
      <c r="BN8490" s="50"/>
      <c r="BO8490" s="50"/>
      <c r="BP8490" s="50"/>
      <c r="BQ8490" s="50"/>
      <c r="BR8490" s="50"/>
      <c r="BS8490" s="50"/>
      <c r="BT8490" s="50"/>
      <c r="BU8490" s="50"/>
      <c r="BV8490" s="50"/>
      <c r="BW8490" s="50"/>
      <c r="BX8490" s="50"/>
      <c r="BY8490" s="50"/>
      <c r="BZ8490" s="50"/>
      <c r="CA8490" s="50"/>
      <c r="CB8490" s="50"/>
      <c r="CC8490" s="50"/>
      <c r="CD8490" s="50"/>
      <c r="CE8490" s="50"/>
      <c r="CF8490" s="50"/>
      <c r="CG8490" s="50"/>
      <c r="CH8490" s="50"/>
      <c r="CI8490" s="50"/>
      <c r="CJ8490" s="50"/>
      <c r="CK8490" s="50"/>
      <c r="CL8490" s="50"/>
      <c r="CM8490" s="50"/>
      <c r="CN8490" s="50"/>
      <c r="CO8490" s="50"/>
      <c r="CP8490" s="50"/>
      <c r="CQ8490" s="50"/>
      <c r="CR8490" s="50"/>
      <c r="CS8490" s="50"/>
      <c r="CT8490" s="50"/>
      <c r="CU8490" s="50"/>
      <c r="CV8490" s="50"/>
      <c r="CW8490" s="50"/>
      <c r="CX8490" s="50"/>
      <c r="CY8490" s="50"/>
      <c r="CZ8490" s="50"/>
      <c r="DA8490" s="50"/>
      <c r="DB8490" s="50"/>
      <c r="DC8490" s="50"/>
      <c r="DD8490" s="50"/>
      <c r="DE8490" s="50"/>
      <c r="DF8490" s="50"/>
      <c r="DG8490" s="50"/>
    </row>
    <row r="8491" spans="1:111" x14ac:dyDescent="0.2">
      <c r="A8491" s="141"/>
      <c r="B8491" s="141"/>
      <c r="C8491" s="141"/>
      <c r="D8491" s="54"/>
      <c r="E8491" s="181"/>
      <c r="F8491" s="192"/>
      <c r="G8491" s="192"/>
      <c r="H8491" s="50"/>
      <c r="I8491" s="50"/>
      <c r="J8491" s="50"/>
      <c r="K8491" s="50"/>
      <c r="L8491" s="50"/>
      <c r="M8491" s="50"/>
      <c r="N8491" s="50"/>
      <c r="O8491" s="50"/>
      <c r="P8491" s="50"/>
      <c r="Q8491" s="50"/>
      <c r="R8491" s="50"/>
      <c r="S8491" s="50"/>
      <c r="T8491" s="50"/>
      <c r="U8491" s="50"/>
      <c r="V8491" s="50"/>
      <c r="W8491" s="50"/>
      <c r="X8491" s="50"/>
      <c r="Y8491" s="50"/>
      <c r="Z8491" s="50"/>
      <c r="AA8491" s="50"/>
      <c r="AB8491" s="50"/>
      <c r="AC8491" s="50"/>
      <c r="AD8491" s="50"/>
      <c r="AE8491" s="50"/>
      <c r="AF8491" s="50"/>
      <c r="AG8491" s="50"/>
      <c r="AH8491" s="50"/>
      <c r="AI8491" s="50"/>
      <c r="AJ8491" s="50"/>
      <c r="AK8491" s="50"/>
      <c r="AL8491" s="50"/>
      <c r="AM8491" s="50"/>
      <c r="AN8491" s="50"/>
      <c r="AO8491" s="50"/>
      <c r="AP8491" s="50"/>
      <c r="AQ8491" s="50"/>
      <c r="AR8491" s="50"/>
      <c r="AS8491" s="50"/>
      <c r="AT8491" s="50"/>
      <c r="AU8491" s="50"/>
      <c r="AV8491" s="50"/>
      <c r="AW8491" s="50"/>
      <c r="AX8491" s="50"/>
      <c r="AY8491" s="50"/>
      <c r="AZ8491" s="50"/>
      <c r="BA8491" s="50"/>
      <c r="BB8491" s="50"/>
      <c r="BC8491" s="50"/>
      <c r="BD8491" s="50"/>
      <c r="BE8491" s="50"/>
      <c r="BF8491" s="50"/>
      <c r="BG8491" s="50"/>
      <c r="BH8491" s="50"/>
      <c r="BI8491" s="50"/>
      <c r="BJ8491" s="50"/>
      <c r="BK8491" s="50"/>
      <c r="BL8491" s="50"/>
      <c r="BM8491" s="50"/>
      <c r="BN8491" s="50"/>
      <c r="BO8491" s="50"/>
      <c r="BP8491" s="50"/>
      <c r="BQ8491" s="50"/>
      <c r="BR8491" s="50"/>
      <c r="BS8491" s="50"/>
      <c r="BT8491" s="50"/>
      <c r="BU8491" s="50"/>
      <c r="BV8491" s="50"/>
      <c r="BW8491" s="50"/>
      <c r="BX8491" s="50"/>
      <c r="BY8491" s="50"/>
      <c r="BZ8491" s="50"/>
      <c r="CA8491" s="50"/>
      <c r="CB8491" s="50"/>
      <c r="CC8491" s="50"/>
      <c r="CD8491" s="50"/>
      <c r="CE8491" s="50"/>
      <c r="CF8491" s="50"/>
      <c r="CG8491" s="50"/>
      <c r="CH8491" s="50"/>
      <c r="CI8491" s="50"/>
      <c r="CJ8491" s="50"/>
      <c r="CK8491" s="50"/>
      <c r="CL8491" s="50"/>
      <c r="CM8491" s="50"/>
      <c r="CN8491" s="50"/>
      <c r="CO8491" s="50"/>
      <c r="CP8491" s="50"/>
      <c r="CQ8491" s="50"/>
      <c r="CR8491" s="50"/>
      <c r="CS8491" s="50"/>
      <c r="CT8491" s="50"/>
      <c r="CU8491" s="50"/>
      <c r="CV8491" s="50"/>
      <c r="CW8491" s="50"/>
      <c r="CX8491" s="50"/>
      <c r="CY8491" s="50"/>
      <c r="CZ8491" s="50"/>
      <c r="DA8491" s="50"/>
      <c r="DB8491" s="50"/>
      <c r="DC8491" s="50"/>
      <c r="DD8491" s="50"/>
      <c r="DE8491" s="50"/>
      <c r="DF8491" s="50"/>
      <c r="DG8491" s="50"/>
    </row>
    <row r="8492" spans="1:111" x14ac:dyDescent="0.2">
      <c r="A8492" s="141"/>
      <c r="B8492" s="141"/>
      <c r="C8492" s="141"/>
      <c r="E8492" s="181"/>
      <c r="F8492" s="192"/>
      <c r="G8492" s="192"/>
      <c r="H8492" s="50"/>
      <c r="I8492" s="50"/>
      <c r="J8492" s="50"/>
      <c r="K8492" s="50"/>
      <c r="L8492" s="50"/>
      <c r="M8492" s="50"/>
      <c r="N8492" s="50"/>
      <c r="O8492" s="50"/>
      <c r="P8492" s="50"/>
      <c r="Q8492" s="50"/>
      <c r="R8492" s="50"/>
      <c r="S8492" s="50"/>
      <c r="T8492" s="50"/>
      <c r="U8492" s="50"/>
      <c r="V8492" s="50"/>
      <c r="W8492" s="50"/>
      <c r="X8492" s="50"/>
      <c r="Y8492" s="50"/>
      <c r="Z8492" s="50"/>
      <c r="AA8492" s="50"/>
      <c r="AB8492" s="50"/>
      <c r="AC8492" s="50"/>
      <c r="AD8492" s="50"/>
      <c r="AE8492" s="50"/>
      <c r="AF8492" s="50"/>
      <c r="AG8492" s="50"/>
      <c r="AH8492" s="50"/>
      <c r="AI8492" s="50"/>
      <c r="AJ8492" s="50"/>
      <c r="AK8492" s="50"/>
      <c r="AL8492" s="50"/>
      <c r="AM8492" s="50"/>
      <c r="AN8492" s="50"/>
      <c r="AO8492" s="50"/>
      <c r="AP8492" s="50"/>
      <c r="AQ8492" s="50"/>
      <c r="AR8492" s="50"/>
      <c r="AS8492" s="50"/>
      <c r="AT8492" s="50"/>
      <c r="AU8492" s="50"/>
      <c r="AV8492" s="50"/>
      <c r="AW8492" s="50"/>
      <c r="AX8492" s="50"/>
      <c r="AY8492" s="50"/>
      <c r="AZ8492" s="50"/>
      <c r="BA8492" s="50"/>
      <c r="BB8492" s="50"/>
      <c r="BC8492" s="50"/>
      <c r="BD8492" s="50"/>
      <c r="BE8492" s="50"/>
      <c r="BF8492" s="50"/>
      <c r="BG8492" s="50"/>
      <c r="BH8492" s="50"/>
      <c r="BI8492" s="50"/>
      <c r="BJ8492" s="50"/>
      <c r="BK8492" s="50"/>
      <c r="BL8492" s="50"/>
      <c r="BM8492" s="50"/>
      <c r="BN8492" s="50"/>
      <c r="BO8492" s="50"/>
      <c r="BP8492" s="50"/>
      <c r="BQ8492" s="50"/>
      <c r="BR8492" s="50"/>
      <c r="BS8492" s="50"/>
      <c r="BT8492" s="50"/>
      <c r="BU8492" s="50"/>
      <c r="BV8492" s="50"/>
      <c r="BW8492" s="50"/>
      <c r="BX8492" s="50"/>
      <c r="BY8492" s="50"/>
      <c r="BZ8492" s="50"/>
      <c r="CA8492" s="50"/>
      <c r="CB8492" s="50"/>
      <c r="CC8492" s="50"/>
      <c r="CD8492" s="50"/>
      <c r="CE8492" s="50"/>
      <c r="CF8492" s="50"/>
      <c r="CG8492" s="50"/>
      <c r="CH8492" s="50"/>
      <c r="CI8492" s="50"/>
      <c r="CJ8492" s="50"/>
      <c r="CK8492" s="50"/>
      <c r="CL8492" s="50"/>
      <c r="CM8492" s="50"/>
      <c r="CN8492" s="50"/>
      <c r="CO8492" s="50"/>
      <c r="CP8492" s="50"/>
      <c r="CQ8492" s="50"/>
      <c r="CR8492" s="50"/>
      <c r="CS8492" s="50"/>
      <c r="CT8492" s="50"/>
      <c r="CU8492" s="50"/>
      <c r="CV8492" s="50"/>
      <c r="CW8492" s="50"/>
      <c r="CX8492" s="50"/>
      <c r="CY8492" s="50"/>
      <c r="CZ8492" s="50"/>
      <c r="DA8492" s="50"/>
      <c r="DB8492" s="50"/>
      <c r="DC8492" s="50"/>
      <c r="DD8492" s="50"/>
      <c r="DE8492" s="50"/>
      <c r="DF8492" s="50"/>
      <c r="DG8492" s="50"/>
    </row>
    <row r="8493" spans="1:111" x14ac:dyDescent="0.2">
      <c r="A8493" s="141"/>
      <c r="B8493" s="141"/>
      <c r="C8493" s="141"/>
      <c r="E8493" s="181"/>
      <c r="F8493" s="192"/>
      <c r="G8493" s="192"/>
      <c r="H8493" s="50"/>
      <c r="I8493" s="50"/>
      <c r="J8493" s="50"/>
      <c r="K8493" s="50"/>
      <c r="L8493" s="50"/>
      <c r="M8493" s="50"/>
      <c r="N8493" s="50"/>
      <c r="O8493" s="50"/>
      <c r="P8493" s="50"/>
      <c r="Q8493" s="50"/>
      <c r="R8493" s="50"/>
      <c r="S8493" s="50"/>
      <c r="T8493" s="50"/>
      <c r="U8493" s="50"/>
      <c r="V8493" s="50"/>
      <c r="W8493" s="50"/>
      <c r="X8493" s="50"/>
      <c r="Y8493" s="50"/>
      <c r="Z8493" s="50"/>
      <c r="AA8493" s="50"/>
      <c r="AB8493" s="50"/>
      <c r="AC8493" s="50"/>
      <c r="AD8493" s="50"/>
      <c r="AE8493" s="50"/>
      <c r="AF8493" s="50"/>
      <c r="AG8493" s="50"/>
      <c r="AH8493" s="50"/>
      <c r="AI8493" s="50"/>
      <c r="AJ8493" s="50"/>
      <c r="AK8493" s="50"/>
      <c r="AL8493" s="50"/>
      <c r="AM8493" s="50"/>
      <c r="AN8493" s="50"/>
      <c r="AO8493" s="50"/>
      <c r="AP8493" s="50"/>
      <c r="AQ8493" s="50"/>
      <c r="AR8493" s="50"/>
      <c r="AS8493" s="50"/>
      <c r="AT8493" s="50"/>
      <c r="AU8493" s="50"/>
      <c r="AV8493" s="50"/>
      <c r="AW8493" s="50"/>
      <c r="AX8493" s="50"/>
      <c r="AY8493" s="50"/>
      <c r="AZ8493" s="50"/>
      <c r="BA8493" s="50"/>
      <c r="BB8493" s="50"/>
      <c r="BC8493" s="50"/>
      <c r="BD8493" s="50"/>
      <c r="BE8493" s="50"/>
      <c r="BF8493" s="50"/>
      <c r="BG8493" s="50"/>
      <c r="BH8493" s="50"/>
      <c r="BI8493" s="50"/>
      <c r="BJ8493" s="50"/>
      <c r="BK8493" s="50"/>
      <c r="BL8493" s="50"/>
      <c r="BM8493" s="50"/>
      <c r="BN8493" s="50"/>
      <c r="BO8493" s="50"/>
      <c r="BP8493" s="50"/>
      <c r="BQ8493" s="50"/>
      <c r="BR8493" s="50"/>
      <c r="BS8493" s="50"/>
      <c r="BT8493" s="50"/>
      <c r="BU8493" s="50"/>
      <c r="BV8493" s="50"/>
      <c r="BW8493" s="50"/>
      <c r="BX8493" s="50"/>
      <c r="BY8493" s="50"/>
      <c r="BZ8493" s="50"/>
      <c r="CA8493" s="50"/>
      <c r="CB8493" s="50"/>
      <c r="CC8493" s="50"/>
      <c r="CD8493" s="50"/>
      <c r="CE8493" s="50"/>
      <c r="CF8493" s="50"/>
      <c r="CG8493" s="50"/>
      <c r="CH8493" s="50"/>
      <c r="CI8493" s="50"/>
      <c r="CJ8493" s="50"/>
      <c r="CK8493" s="50"/>
      <c r="CL8493" s="50"/>
      <c r="CM8493" s="50"/>
      <c r="CN8493" s="50"/>
      <c r="CO8493" s="50"/>
      <c r="CP8493" s="50"/>
      <c r="CQ8493" s="50"/>
      <c r="CR8493" s="50"/>
      <c r="CS8493" s="50"/>
      <c r="CT8493" s="50"/>
      <c r="CU8493" s="50"/>
      <c r="CV8493" s="50"/>
      <c r="CW8493" s="50"/>
      <c r="CX8493" s="50"/>
      <c r="CY8493" s="50"/>
      <c r="CZ8493" s="50"/>
      <c r="DA8493" s="50"/>
      <c r="DB8493" s="50"/>
      <c r="DC8493" s="50"/>
      <c r="DD8493" s="50"/>
      <c r="DE8493" s="50"/>
      <c r="DF8493" s="50"/>
      <c r="DG8493" s="50"/>
    </row>
    <row r="8494" spans="1:111" x14ac:dyDescent="0.2">
      <c r="A8494" s="141"/>
      <c r="B8494" s="141"/>
      <c r="C8494" s="141"/>
      <c r="E8494" s="181"/>
      <c r="F8494" s="192"/>
      <c r="G8494" s="192"/>
      <c r="H8494" s="50"/>
      <c r="I8494" s="50"/>
      <c r="J8494" s="50"/>
      <c r="K8494" s="50"/>
      <c r="L8494" s="50"/>
      <c r="M8494" s="50"/>
      <c r="N8494" s="50"/>
      <c r="O8494" s="50"/>
      <c r="P8494" s="50"/>
      <c r="Q8494" s="50"/>
      <c r="R8494" s="50"/>
      <c r="S8494" s="50"/>
      <c r="T8494" s="50"/>
      <c r="U8494" s="50"/>
      <c r="V8494" s="50"/>
      <c r="W8494" s="50"/>
      <c r="X8494" s="50"/>
      <c r="Y8494" s="50"/>
      <c r="Z8494" s="50"/>
      <c r="AA8494" s="50"/>
      <c r="AB8494" s="50"/>
      <c r="AC8494" s="50"/>
      <c r="AD8494" s="50"/>
      <c r="AE8494" s="50"/>
      <c r="AF8494" s="50"/>
      <c r="AG8494" s="50"/>
      <c r="AH8494" s="50"/>
      <c r="AI8494" s="50"/>
      <c r="AJ8494" s="50"/>
      <c r="AK8494" s="50"/>
      <c r="AL8494" s="50"/>
      <c r="AM8494" s="50"/>
      <c r="AN8494" s="50"/>
      <c r="AO8494" s="50"/>
      <c r="AP8494" s="50"/>
      <c r="AQ8494" s="50"/>
      <c r="AR8494" s="50"/>
      <c r="AS8494" s="50"/>
      <c r="AT8494" s="50"/>
      <c r="AU8494" s="50"/>
      <c r="AV8494" s="50"/>
      <c r="AW8494" s="50"/>
      <c r="AX8494" s="50"/>
      <c r="AY8494" s="50"/>
      <c r="AZ8494" s="50"/>
      <c r="BA8494" s="50"/>
      <c r="BB8494" s="50"/>
      <c r="BC8494" s="50"/>
      <c r="BD8494" s="50"/>
      <c r="BE8494" s="50"/>
      <c r="BF8494" s="50"/>
      <c r="BG8494" s="50"/>
      <c r="BH8494" s="50"/>
      <c r="BI8494" s="50"/>
      <c r="BJ8494" s="50"/>
      <c r="BK8494" s="50"/>
      <c r="BL8494" s="50"/>
      <c r="BM8494" s="50"/>
      <c r="BN8494" s="50"/>
      <c r="BO8494" s="50"/>
      <c r="BP8494" s="50"/>
      <c r="BQ8494" s="50"/>
      <c r="BR8494" s="50"/>
      <c r="BS8494" s="50"/>
      <c r="BT8494" s="50"/>
      <c r="BU8494" s="50"/>
      <c r="BV8494" s="50"/>
      <c r="BW8494" s="50"/>
      <c r="BX8494" s="50"/>
      <c r="BY8494" s="50"/>
      <c r="BZ8494" s="50"/>
      <c r="CA8494" s="50"/>
      <c r="CB8494" s="50"/>
      <c r="CC8494" s="50"/>
      <c r="CD8494" s="50"/>
      <c r="CE8494" s="50"/>
      <c r="CF8494" s="50"/>
      <c r="CG8494" s="50"/>
      <c r="CH8494" s="50"/>
      <c r="CI8494" s="50"/>
      <c r="CJ8494" s="50"/>
      <c r="CK8494" s="50"/>
      <c r="CL8494" s="50"/>
      <c r="CM8494" s="50"/>
      <c r="CN8494" s="50"/>
      <c r="CO8494" s="50"/>
      <c r="CP8494" s="50"/>
      <c r="CQ8494" s="50"/>
      <c r="CR8494" s="50"/>
      <c r="CS8494" s="50"/>
      <c r="CT8494" s="50"/>
      <c r="CU8494" s="50"/>
      <c r="CV8494" s="50"/>
      <c r="CW8494" s="50"/>
      <c r="CX8494" s="50"/>
      <c r="CY8494" s="50"/>
      <c r="CZ8494" s="50"/>
      <c r="DA8494" s="50"/>
      <c r="DB8494" s="50"/>
      <c r="DC8494" s="50"/>
      <c r="DD8494" s="50"/>
      <c r="DE8494" s="50"/>
      <c r="DF8494" s="50"/>
      <c r="DG8494" s="50"/>
    </row>
    <row r="8495" spans="1:111" x14ac:dyDescent="0.2">
      <c r="A8495" s="141"/>
      <c r="B8495" s="141"/>
      <c r="C8495" s="141"/>
      <c r="E8495" s="181"/>
      <c r="F8495" s="192"/>
      <c r="G8495" s="192"/>
      <c r="H8495" s="50"/>
      <c r="I8495" s="50"/>
      <c r="J8495" s="50"/>
      <c r="K8495" s="50"/>
      <c r="L8495" s="50"/>
      <c r="M8495" s="50"/>
      <c r="N8495" s="50"/>
      <c r="O8495" s="50"/>
      <c r="P8495" s="50"/>
      <c r="Q8495" s="50"/>
      <c r="R8495" s="50"/>
      <c r="S8495" s="50"/>
      <c r="T8495" s="50"/>
      <c r="U8495" s="50"/>
      <c r="V8495" s="50"/>
      <c r="W8495" s="50"/>
      <c r="X8495" s="50"/>
      <c r="Y8495" s="50"/>
      <c r="Z8495" s="50"/>
      <c r="AA8495" s="50"/>
      <c r="AB8495" s="50"/>
      <c r="AC8495" s="50"/>
      <c r="AD8495" s="50"/>
      <c r="AE8495" s="50"/>
      <c r="AF8495" s="50"/>
      <c r="AG8495" s="50"/>
      <c r="AH8495" s="50"/>
      <c r="AI8495" s="50"/>
      <c r="AJ8495" s="50"/>
      <c r="AK8495" s="50"/>
      <c r="AL8495" s="50"/>
      <c r="AM8495" s="50"/>
      <c r="AN8495" s="50"/>
      <c r="AO8495" s="50"/>
      <c r="AP8495" s="50"/>
      <c r="AQ8495" s="50"/>
      <c r="AR8495" s="50"/>
      <c r="AS8495" s="50"/>
      <c r="AT8495" s="50"/>
      <c r="AU8495" s="50"/>
      <c r="AV8495" s="50"/>
      <c r="AW8495" s="50"/>
      <c r="AX8495" s="50"/>
      <c r="AY8495" s="50"/>
      <c r="AZ8495" s="50"/>
      <c r="BA8495" s="50"/>
      <c r="BB8495" s="50"/>
      <c r="BC8495" s="50"/>
      <c r="BD8495" s="50"/>
      <c r="BE8495" s="50"/>
      <c r="BF8495" s="50"/>
      <c r="BG8495" s="50"/>
      <c r="BH8495" s="50"/>
      <c r="BI8495" s="50"/>
      <c r="BJ8495" s="50"/>
      <c r="BK8495" s="50"/>
      <c r="BL8495" s="50"/>
      <c r="BM8495" s="50"/>
      <c r="BN8495" s="50"/>
      <c r="BO8495" s="50"/>
      <c r="BP8495" s="50"/>
      <c r="BQ8495" s="50"/>
      <c r="BR8495" s="50"/>
      <c r="BS8495" s="50"/>
      <c r="BT8495" s="50"/>
      <c r="BU8495" s="50"/>
      <c r="BV8495" s="50"/>
      <c r="BW8495" s="50"/>
      <c r="BX8495" s="50"/>
      <c r="BY8495" s="50"/>
      <c r="BZ8495" s="50"/>
      <c r="CA8495" s="50"/>
      <c r="CB8495" s="50"/>
      <c r="CC8495" s="50"/>
      <c r="CD8495" s="50"/>
      <c r="CE8495" s="50"/>
      <c r="CF8495" s="50"/>
      <c r="CG8495" s="50"/>
      <c r="CH8495" s="50"/>
      <c r="CI8495" s="50"/>
      <c r="CJ8495" s="50"/>
      <c r="CK8495" s="50"/>
      <c r="CL8495" s="50"/>
      <c r="CM8495" s="50"/>
      <c r="CN8495" s="50"/>
      <c r="CO8495" s="50"/>
      <c r="CP8495" s="50"/>
      <c r="CQ8495" s="50"/>
      <c r="CR8495" s="50"/>
      <c r="CS8495" s="50"/>
      <c r="CT8495" s="50"/>
      <c r="CU8495" s="50"/>
      <c r="CV8495" s="50"/>
      <c r="CW8495" s="50"/>
      <c r="CX8495" s="50"/>
      <c r="CY8495" s="50"/>
      <c r="CZ8495" s="50"/>
      <c r="DA8495" s="50"/>
      <c r="DB8495" s="50"/>
      <c r="DC8495" s="50"/>
      <c r="DD8495" s="50"/>
      <c r="DE8495" s="50"/>
      <c r="DF8495" s="50"/>
      <c r="DG8495" s="50"/>
    </row>
    <row r="8496" spans="1:111" x14ac:dyDescent="0.2">
      <c r="A8496" s="141"/>
      <c r="B8496" s="141"/>
      <c r="C8496" s="141"/>
      <c r="E8496" s="181"/>
      <c r="F8496" s="192"/>
      <c r="G8496" s="192"/>
      <c r="H8496" s="50"/>
      <c r="I8496" s="50"/>
      <c r="J8496" s="50"/>
      <c r="K8496" s="50"/>
      <c r="L8496" s="50"/>
      <c r="M8496" s="50"/>
      <c r="N8496" s="50"/>
      <c r="O8496" s="50"/>
      <c r="P8496" s="50"/>
      <c r="Q8496" s="50"/>
      <c r="R8496" s="50"/>
      <c r="S8496" s="50"/>
      <c r="T8496" s="50"/>
      <c r="U8496" s="50"/>
      <c r="V8496" s="50"/>
      <c r="W8496" s="50"/>
      <c r="X8496" s="50"/>
      <c r="Y8496" s="50"/>
      <c r="Z8496" s="50"/>
      <c r="AA8496" s="50"/>
      <c r="AB8496" s="50"/>
      <c r="AC8496" s="50"/>
      <c r="AD8496" s="50"/>
      <c r="AE8496" s="50"/>
      <c r="AF8496" s="50"/>
      <c r="AG8496" s="50"/>
      <c r="AH8496" s="50"/>
      <c r="AI8496" s="50"/>
      <c r="AJ8496" s="50"/>
      <c r="AK8496" s="50"/>
      <c r="AL8496" s="50"/>
      <c r="AM8496" s="50"/>
      <c r="AN8496" s="50"/>
      <c r="AO8496" s="50"/>
      <c r="AP8496" s="50"/>
      <c r="AQ8496" s="50"/>
      <c r="AR8496" s="50"/>
      <c r="AS8496" s="50"/>
      <c r="AT8496" s="50"/>
      <c r="AU8496" s="50"/>
      <c r="AV8496" s="50"/>
      <c r="AW8496" s="50"/>
      <c r="AX8496" s="50"/>
      <c r="AY8496" s="50"/>
      <c r="AZ8496" s="50"/>
      <c r="BA8496" s="50"/>
      <c r="BB8496" s="50"/>
      <c r="BC8496" s="50"/>
      <c r="BD8496" s="50"/>
      <c r="BE8496" s="50"/>
      <c r="BF8496" s="50"/>
      <c r="BG8496" s="50"/>
      <c r="BH8496" s="50"/>
      <c r="BI8496" s="50"/>
      <c r="BJ8496" s="50"/>
      <c r="BK8496" s="50"/>
      <c r="BL8496" s="50"/>
      <c r="BM8496" s="50"/>
      <c r="BN8496" s="50"/>
      <c r="BO8496" s="50"/>
      <c r="BP8496" s="50"/>
      <c r="BQ8496" s="50"/>
      <c r="BR8496" s="50"/>
      <c r="BS8496" s="50"/>
      <c r="BT8496" s="50"/>
      <c r="BU8496" s="50"/>
      <c r="BV8496" s="50"/>
      <c r="BW8496" s="50"/>
      <c r="BX8496" s="50"/>
      <c r="BY8496" s="50"/>
      <c r="BZ8496" s="50"/>
      <c r="CA8496" s="50"/>
      <c r="CB8496" s="50"/>
      <c r="CC8496" s="50"/>
      <c r="CD8496" s="50"/>
      <c r="CE8496" s="50"/>
      <c r="CF8496" s="50"/>
      <c r="CG8496" s="50"/>
      <c r="CH8496" s="50"/>
      <c r="CI8496" s="50"/>
      <c r="CJ8496" s="50"/>
      <c r="CK8496" s="50"/>
      <c r="CL8496" s="50"/>
      <c r="CM8496" s="50"/>
      <c r="CN8496" s="50"/>
      <c r="CO8496" s="50"/>
      <c r="CP8496" s="50"/>
      <c r="CQ8496" s="50"/>
      <c r="CR8496" s="50"/>
      <c r="CS8496" s="50"/>
      <c r="CT8496" s="50"/>
      <c r="CU8496" s="50"/>
      <c r="CV8496" s="50"/>
      <c r="CW8496" s="50"/>
      <c r="CX8496" s="50"/>
      <c r="CY8496" s="50"/>
      <c r="CZ8496" s="50"/>
      <c r="DA8496" s="50"/>
      <c r="DB8496" s="50"/>
      <c r="DC8496" s="50"/>
      <c r="DD8496" s="50"/>
      <c r="DE8496" s="50"/>
      <c r="DF8496" s="50"/>
      <c r="DG8496" s="50"/>
    </row>
    <row r="8497" spans="1:111" x14ac:dyDescent="0.2">
      <c r="A8497" s="141"/>
      <c r="B8497" s="141"/>
      <c r="C8497" s="141"/>
      <c r="E8497" s="181"/>
      <c r="F8497" s="192"/>
      <c r="G8497" s="192"/>
      <c r="H8497" s="50"/>
      <c r="I8497" s="50"/>
      <c r="J8497" s="50"/>
      <c r="K8497" s="50"/>
      <c r="L8497" s="50"/>
      <c r="M8497" s="50"/>
      <c r="N8497" s="50"/>
      <c r="O8497" s="50"/>
      <c r="P8497" s="50"/>
      <c r="Q8497" s="50"/>
      <c r="R8497" s="50"/>
      <c r="S8497" s="50"/>
      <c r="T8497" s="50"/>
      <c r="U8497" s="50"/>
      <c r="V8497" s="50"/>
      <c r="W8497" s="50"/>
      <c r="X8497" s="50"/>
      <c r="Y8497" s="50"/>
      <c r="Z8497" s="50"/>
      <c r="AA8497" s="50"/>
      <c r="AB8497" s="50"/>
      <c r="AC8497" s="50"/>
      <c r="AD8497" s="50"/>
      <c r="AE8497" s="50"/>
      <c r="AF8497" s="50"/>
      <c r="AG8497" s="50"/>
      <c r="AH8497" s="50"/>
      <c r="AI8497" s="50"/>
      <c r="AJ8497" s="50"/>
      <c r="AK8497" s="50"/>
      <c r="AL8497" s="50"/>
      <c r="AM8497" s="50"/>
      <c r="AN8497" s="50"/>
      <c r="AO8497" s="50"/>
      <c r="AP8497" s="50"/>
      <c r="AQ8497" s="50"/>
      <c r="AR8497" s="50"/>
      <c r="AS8497" s="50"/>
      <c r="AT8497" s="50"/>
      <c r="AU8497" s="50"/>
      <c r="AV8497" s="50"/>
      <c r="AW8497" s="50"/>
      <c r="AX8497" s="50"/>
      <c r="AY8497" s="50"/>
      <c r="AZ8497" s="50"/>
      <c r="BA8497" s="50"/>
      <c r="BB8497" s="50"/>
      <c r="BC8497" s="50"/>
      <c r="BD8497" s="50"/>
      <c r="BE8497" s="50"/>
      <c r="BF8497" s="50"/>
      <c r="BG8497" s="50"/>
      <c r="BH8497" s="50"/>
      <c r="BI8497" s="50"/>
      <c r="BJ8497" s="50"/>
      <c r="BK8497" s="50"/>
      <c r="BL8497" s="50"/>
      <c r="BM8497" s="50"/>
      <c r="BN8497" s="50"/>
      <c r="BO8497" s="50"/>
      <c r="BP8497" s="50"/>
      <c r="BQ8497" s="50"/>
      <c r="BR8497" s="50"/>
      <c r="BS8497" s="50"/>
      <c r="BT8497" s="50"/>
      <c r="BU8497" s="50"/>
      <c r="BV8497" s="50"/>
      <c r="BW8497" s="50"/>
      <c r="BX8497" s="50"/>
      <c r="BY8497" s="50"/>
      <c r="BZ8497" s="50"/>
      <c r="CA8497" s="50"/>
      <c r="CB8497" s="50"/>
      <c r="CC8497" s="50"/>
      <c r="CD8497" s="50"/>
      <c r="CE8497" s="50"/>
      <c r="CF8497" s="50"/>
      <c r="CG8497" s="50"/>
      <c r="CH8497" s="50"/>
      <c r="CI8497" s="50"/>
      <c r="CJ8497" s="50"/>
      <c r="CK8497" s="50"/>
      <c r="CL8497" s="50"/>
      <c r="CM8497" s="50"/>
      <c r="CN8497" s="50"/>
      <c r="CO8497" s="50"/>
      <c r="CP8497" s="50"/>
      <c r="CQ8497" s="50"/>
      <c r="CR8497" s="50"/>
      <c r="CS8497" s="50"/>
      <c r="CT8497" s="50"/>
      <c r="CU8497" s="50"/>
      <c r="CV8497" s="50"/>
      <c r="CW8497" s="50"/>
      <c r="CX8497" s="50"/>
      <c r="CY8497" s="50"/>
      <c r="CZ8497" s="50"/>
      <c r="DA8497" s="50"/>
      <c r="DB8497" s="50"/>
      <c r="DC8497" s="50"/>
      <c r="DD8497" s="50"/>
      <c r="DE8497" s="50"/>
      <c r="DF8497" s="50"/>
      <c r="DG8497" s="50"/>
    </row>
    <row r="8498" spans="1:111" x14ac:dyDescent="0.2">
      <c r="A8498" s="141"/>
      <c r="B8498" s="141"/>
      <c r="C8498" s="141"/>
      <c r="E8498" s="181"/>
      <c r="F8498" s="192"/>
      <c r="G8498" s="192"/>
      <c r="H8498" s="50"/>
      <c r="I8498" s="50"/>
      <c r="J8498" s="50"/>
      <c r="K8498" s="50"/>
      <c r="L8498" s="50"/>
      <c r="M8498" s="50"/>
      <c r="N8498" s="50"/>
      <c r="O8498" s="50"/>
      <c r="P8498" s="50"/>
      <c r="Q8498" s="50"/>
      <c r="R8498" s="50"/>
      <c r="S8498" s="50"/>
      <c r="T8498" s="50"/>
      <c r="U8498" s="50"/>
      <c r="V8498" s="50"/>
      <c r="W8498" s="50"/>
      <c r="X8498" s="50"/>
      <c r="Y8498" s="50"/>
      <c r="Z8498" s="50"/>
      <c r="AA8498" s="50"/>
      <c r="AB8498" s="50"/>
      <c r="AC8498" s="50"/>
      <c r="AD8498" s="50"/>
      <c r="AE8498" s="50"/>
      <c r="AF8498" s="50"/>
      <c r="AG8498" s="50"/>
      <c r="AH8498" s="50"/>
      <c r="AI8498" s="50"/>
      <c r="AJ8498" s="50"/>
      <c r="AK8498" s="50"/>
      <c r="AL8498" s="50"/>
      <c r="AM8498" s="50"/>
      <c r="AN8498" s="50"/>
      <c r="AO8498" s="50"/>
      <c r="AP8498" s="50"/>
      <c r="AQ8498" s="50"/>
      <c r="AR8498" s="50"/>
      <c r="AS8498" s="50"/>
      <c r="AT8498" s="50"/>
      <c r="AU8498" s="50"/>
      <c r="AV8498" s="50"/>
      <c r="AW8498" s="50"/>
      <c r="AX8498" s="50"/>
      <c r="AY8498" s="50"/>
      <c r="AZ8498" s="50"/>
      <c r="BA8498" s="50"/>
      <c r="BB8498" s="50"/>
      <c r="BC8498" s="50"/>
      <c r="BD8498" s="50"/>
      <c r="BE8498" s="50"/>
      <c r="BF8498" s="50"/>
      <c r="BG8498" s="50"/>
      <c r="BH8498" s="50"/>
      <c r="BI8498" s="50"/>
      <c r="BJ8498" s="50"/>
      <c r="BK8498" s="50"/>
      <c r="BL8498" s="50"/>
      <c r="BM8498" s="50"/>
      <c r="BN8498" s="50"/>
      <c r="BO8498" s="50"/>
      <c r="BP8498" s="50"/>
      <c r="BQ8498" s="50"/>
      <c r="BR8498" s="50"/>
      <c r="BS8498" s="50"/>
      <c r="BT8498" s="50"/>
      <c r="BU8498" s="50"/>
      <c r="BV8498" s="50"/>
      <c r="BW8498" s="50"/>
      <c r="BX8498" s="50"/>
      <c r="BY8498" s="50"/>
      <c r="BZ8498" s="50"/>
      <c r="CA8498" s="50"/>
      <c r="CB8498" s="50"/>
      <c r="CC8498" s="50"/>
      <c r="CD8498" s="50"/>
      <c r="CE8498" s="50"/>
      <c r="CF8498" s="50"/>
      <c r="CG8498" s="50"/>
      <c r="CH8498" s="50"/>
      <c r="CI8498" s="50"/>
      <c r="CJ8498" s="50"/>
      <c r="CK8498" s="50"/>
      <c r="CL8498" s="50"/>
      <c r="CM8498" s="50"/>
      <c r="CN8498" s="50"/>
      <c r="CO8498" s="50"/>
      <c r="CP8498" s="50"/>
      <c r="CQ8498" s="50"/>
      <c r="CR8498" s="50"/>
      <c r="CS8498" s="50"/>
      <c r="CT8498" s="50"/>
      <c r="CU8498" s="50"/>
      <c r="CV8498" s="50"/>
      <c r="CW8498" s="50"/>
      <c r="CX8498" s="50"/>
      <c r="CY8498" s="50"/>
      <c r="CZ8498" s="50"/>
      <c r="DA8498" s="50"/>
      <c r="DB8498" s="50"/>
      <c r="DC8498" s="50"/>
      <c r="DD8498" s="50"/>
      <c r="DE8498" s="50"/>
      <c r="DF8498" s="50"/>
      <c r="DG8498" s="50"/>
    </row>
    <row r="8499" spans="1:111" x14ac:dyDescent="0.2">
      <c r="A8499" s="141"/>
      <c r="B8499" s="141"/>
      <c r="C8499" s="141"/>
      <c r="D8499" s="54"/>
      <c r="E8499" s="181"/>
      <c r="F8499" s="192"/>
      <c r="G8499" s="192"/>
      <c r="H8499" s="50"/>
      <c r="I8499" s="50"/>
      <c r="J8499" s="50"/>
      <c r="K8499" s="50"/>
      <c r="L8499" s="50"/>
      <c r="M8499" s="50"/>
      <c r="N8499" s="50"/>
      <c r="O8499" s="50"/>
      <c r="P8499" s="50"/>
      <c r="Q8499" s="50"/>
      <c r="R8499" s="50"/>
      <c r="S8499" s="50"/>
      <c r="T8499" s="50"/>
      <c r="U8499" s="50"/>
      <c r="V8499" s="50"/>
      <c r="W8499" s="50"/>
      <c r="X8499" s="50"/>
      <c r="Y8499" s="50"/>
      <c r="Z8499" s="50"/>
      <c r="AA8499" s="50"/>
      <c r="AB8499" s="50"/>
      <c r="AC8499" s="50"/>
      <c r="AD8499" s="50"/>
      <c r="AE8499" s="50"/>
      <c r="AF8499" s="50"/>
      <c r="AG8499" s="50"/>
      <c r="AH8499" s="50"/>
      <c r="AI8499" s="50"/>
      <c r="AJ8499" s="50"/>
      <c r="AK8499" s="50"/>
      <c r="AL8499" s="50"/>
      <c r="AM8499" s="50"/>
      <c r="AN8499" s="50"/>
      <c r="AO8499" s="50"/>
      <c r="AP8499" s="50"/>
      <c r="AQ8499" s="50"/>
      <c r="AR8499" s="50"/>
      <c r="AS8499" s="50"/>
      <c r="AT8499" s="50"/>
      <c r="AU8499" s="50"/>
      <c r="AV8499" s="50"/>
      <c r="AW8499" s="50"/>
      <c r="AX8499" s="50"/>
      <c r="AY8499" s="50"/>
      <c r="AZ8499" s="50"/>
      <c r="BA8499" s="50"/>
      <c r="BB8499" s="50"/>
      <c r="BC8499" s="50"/>
      <c r="BD8499" s="50"/>
      <c r="BE8499" s="50"/>
      <c r="BF8499" s="50"/>
      <c r="BG8499" s="50"/>
      <c r="BH8499" s="50"/>
      <c r="BI8499" s="50"/>
      <c r="BJ8499" s="50"/>
      <c r="BK8499" s="50"/>
      <c r="BL8499" s="50"/>
      <c r="BM8499" s="50"/>
      <c r="BN8499" s="50"/>
      <c r="BO8499" s="50"/>
      <c r="BP8499" s="50"/>
      <c r="BQ8499" s="50"/>
      <c r="BR8499" s="50"/>
      <c r="BS8499" s="50"/>
      <c r="BT8499" s="50"/>
      <c r="BU8499" s="50"/>
      <c r="BV8499" s="50"/>
      <c r="BW8499" s="50"/>
      <c r="BX8499" s="50"/>
      <c r="BY8499" s="50"/>
      <c r="BZ8499" s="50"/>
      <c r="CA8499" s="50"/>
      <c r="CB8499" s="50"/>
      <c r="CC8499" s="50"/>
      <c r="CD8499" s="50"/>
      <c r="CE8499" s="50"/>
      <c r="CF8499" s="50"/>
      <c r="CG8499" s="50"/>
      <c r="CH8499" s="50"/>
      <c r="CI8499" s="50"/>
      <c r="CJ8499" s="50"/>
      <c r="CK8499" s="50"/>
      <c r="CL8499" s="50"/>
      <c r="CM8499" s="50"/>
      <c r="CN8499" s="50"/>
      <c r="CO8499" s="50"/>
      <c r="CP8499" s="50"/>
      <c r="CQ8499" s="50"/>
      <c r="CR8499" s="50"/>
      <c r="CS8499" s="50"/>
      <c r="CT8499" s="50"/>
      <c r="CU8499" s="50"/>
      <c r="CV8499" s="50"/>
      <c r="CW8499" s="50"/>
      <c r="CX8499" s="50"/>
      <c r="CY8499" s="50"/>
      <c r="CZ8499" s="50"/>
      <c r="DA8499" s="50"/>
      <c r="DB8499" s="50"/>
      <c r="DC8499" s="50"/>
      <c r="DD8499" s="50"/>
      <c r="DE8499" s="50"/>
      <c r="DF8499" s="50"/>
      <c r="DG8499" s="50"/>
    </row>
    <row r="8500" spans="1:111" x14ac:dyDescent="0.2">
      <c r="A8500" s="141"/>
      <c r="B8500" s="141"/>
      <c r="C8500" s="141"/>
      <c r="E8500" s="181"/>
      <c r="F8500" s="192"/>
      <c r="G8500" s="192"/>
      <c r="H8500" s="50"/>
      <c r="I8500" s="50"/>
      <c r="J8500" s="50"/>
      <c r="K8500" s="50"/>
      <c r="L8500" s="50"/>
      <c r="M8500" s="50"/>
      <c r="N8500" s="50"/>
      <c r="O8500" s="50"/>
      <c r="P8500" s="50"/>
      <c r="Q8500" s="50"/>
      <c r="R8500" s="50"/>
      <c r="S8500" s="50"/>
      <c r="T8500" s="50"/>
      <c r="U8500" s="50"/>
      <c r="V8500" s="50"/>
      <c r="W8500" s="50"/>
      <c r="X8500" s="50"/>
      <c r="Y8500" s="50"/>
      <c r="Z8500" s="50"/>
      <c r="AA8500" s="50"/>
      <c r="AB8500" s="50"/>
      <c r="AC8500" s="50"/>
      <c r="AD8500" s="50"/>
      <c r="AE8500" s="50"/>
      <c r="AF8500" s="50"/>
      <c r="AG8500" s="50"/>
      <c r="AH8500" s="50"/>
      <c r="AI8500" s="50"/>
      <c r="AJ8500" s="50"/>
      <c r="AK8500" s="50"/>
      <c r="AL8500" s="50"/>
      <c r="AM8500" s="50"/>
      <c r="AN8500" s="50"/>
      <c r="AO8500" s="50"/>
      <c r="AP8500" s="50"/>
      <c r="AQ8500" s="50"/>
      <c r="AR8500" s="50"/>
      <c r="AS8500" s="50"/>
      <c r="AT8500" s="50"/>
      <c r="AU8500" s="50"/>
      <c r="AV8500" s="50"/>
      <c r="AW8500" s="50"/>
      <c r="AX8500" s="50"/>
      <c r="AY8500" s="50"/>
      <c r="AZ8500" s="50"/>
      <c r="BA8500" s="50"/>
      <c r="BB8500" s="50"/>
      <c r="BC8500" s="50"/>
      <c r="BD8500" s="50"/>
      <c r="BE8500" s="50"/>
      <c r="BF8500" s="50"/>
      <c r="BG8500" s="50"/>
      <c r="BH8500" s="50"/>
      <c r="BI8500" s="50"/>
      <c r="BJ8500" s="50"/>
      <c r="BK8500" s="50"/>
      <c r="BL8500" s="50"/>
      <c r="BM8500" s="50"/>
      <c r="BN8500" s="50"/>
      <c r="BO8500" s="50"/>
      <c r="BP8500" s="50"/>
      <c r="BQ8500" s="50"/>
      <c r="BR8500" s="50"/>
      <c r="BS8500" s="50"/>
      <c r="BT8500" s="50"/>
      <c r="BU8500" s="50"/>
      <c r="BV8500" s="50"/>
      <c r="BW8500" s="50"/>
      <c r="BX8500" s="50"/>
      <c r="BY8500" s="50"/>
      <c r="BZ8500" s="50"/>
      <c r="CA8500" s="50"/>
      <c r="CB8500" s="50"/>
      <c r="CC8500" s="50"/>
      <c r="CD8500" s="50"/>
      <c r="CE8500" s="50"/>
      <c r="CF8500" s="50"/>
      <c r="CG8500" s="50"/>
      <c r="CH8500" s="50"/>
      <c r="CI8500" s="50"/>
      <c r="CJ8500" s="50"/>
      <c r="CK8500" s="50"/>
      <c r="CL8500" s="50"/>
      <c r="CM8500" s="50"/>
      <c r="CN8500" s="50"/>
      <c r="CO8500" s="50"/>
      <c r="CP8500" s="50"/>
      <c r="CQ8500" s="50"/>
      <c r="CR8500" s="50"/>
      <c r="CS8500" s="50"/>
      <c r="CT8500" s="50"/>
      <c r="CU8500" s="50"/>
      <c r="CV8500" s="50"/>
      <c r="CW8500" s="50"/>
      <c r="CX8500" s="50"/>
      <c r="CY8500" s="50"/>
      <c r="CZ8500" s="50"/>
      <c r="DA8500" s="50"/>
      <c r="DB8500" s="50"/>
      <c r="DC8500" s="50"/>
      <c r="DD8500" s="50"/>
      <c r="DE8500" s="50"/>
      <c r="DF8500" s="50"/>
      <c r="DG8500" s="50"/>
    </row>
    <row r="8501" spans="1:111" x14ac:dyDescent="0.2">
      <c r="A8501" s="141"/>
      <c r="B8501" s="141"/>
      <c r="C8501" s="141"/>
      <c r="E8501" s="181"/>
      <c r="F8501" s="192"/>
      <c r="G8501" s="192"/>
      <c r="H8501" s="50"/>
      <c r="I8501" s="50"/>
      <c r="J8501" s="50"/>
      <c r="K8501" s="50"/>
      <c r="L8501" s="50"/>
      <c r="M8501" s="50"/>
      <c r="N8501" s="50"/>
      <c r="O8501" s="50"/>
      <c r="P8501" s="50"/>
      <c r="Q8501" s="50"/>
      <c r="R8501" s="50"/>
      <c r="S8501" s="50"/>
      <c r="T8501" s="50"/>
      <c r="U8501" s="50"/>
      <c r="V8501" s="50"/>
      <c r="W8501" s="50"/>
      <c r="X8501" s="50"/>
      <c r="Y8501" s="50"/>
      <c r="Z8501" s="50"/>
      <c r="AA8501" s="50"/>
      <c r="AB8501" s="50"/>
      <c r="AC8501" s="50"/>
      <c r="AD8501" s="50"/>
      <c r="AE8501" s="50"/>
      <c r="AF8501" s="50"/>
      <c r="AG8501" s="50"/>
      <c r="AH8501" s="50"/>
      <c r="AI8501" s="50"/>
      <c r="AJ8501" s="50"/>
      <c r="AK8501" s="50"/>
      <c r="AL8501" s="50"/>
      <c r="AM8501" s="50"/>
      <c r="AN8501" s="50"/>
      <c r="AO8501" s="50"/>
      <c r="AP8501" s="50"/>
      <c r="AQ8501" s="50"/>
      <c r="AR8501" s="50"/>
      <c r="AS8501" s="50"/>
      <c r="AT8501" s="50"/>
      <c r="AU8501" s="50"/>
      <c r="AV8501" s="50"/>
      <c r="AW8501" s="50"/>
      <c r="AX8501" s="50"/>
      <c r="AY8501" s="50"/>
      <c r="AZ8501" s="50"/>
      <c r="BA8501" s="50"/>
      <c r="BB8501" s="50"/>
      <c r="BC8501" s="50"/>
      <c r="BD8501" s="50"/>
      <c r="BE8501" s="50"/>
      <c r="BF8501" s="50"/>
      <c r="BG8501" s="50"/>
      <c r="BH8501" s="50"/>
      <c r="BI8501" s="50"/>
      <c r="BJ8501" s="50"/>
      <c r="BK8501" s="50"/>
      <c r="BL8501" s="50"/>
      <c r="BM8501" s="50"/>
      <c r="BN8501" s="50"/>
      <c r="BO8501" s="50"/>
      <c r="BP8501" s="50"/>
      <c r="BQ8501" s="50"/>
      <c r="BR8501" s="50"/>
      <c r="BS8501" s="50"/>
      <c r="BT8501" s="50"/>
      <c r="BU8501" s="50"/>
      <c r="BV8501" s="50"/>
      <c r="BW8501" s="50"/>
      <c r="BX8501" s="50"/>
      <c r="BY8501" s="50"/>
      <c r="BZ8501" s="50"/>
      <c r="CA8501" s="50"/>
      <c r="CB8501" s="50"/>
      <c r="CC8501" s="50"/>
      <c r="CD8501" s="50"/>
      <c r="CE8501" s="50"/>
      <c r="CF8501" s="50"/>
      <c r="CG8501" s="50"/>
      <c r="CH8501" s="50"/>
      <c r="CI8501" s="50"/>
      <c r="CJ8501" s="50"/>
      <c r="CK8501" s="50"/>
      <c r="CL8501" s="50"/>
      <c r="CM8501" s="50"/>
      <c r="CN8501" s="50"/>
      <c r="CO8501" s="50"/>
      <c r="CP8501" s="50"/>
      <c r="CQ8501" s="50"/>
      <c r="CR8501" s="50"/>
      <c r="CS8501" s="50"/>
      <c r="CT8501" s="50"/>
      <c r="CU8501" s="50"/>
      <c r="CV8501" s="50"/>
      <c r="CW8501" s="50"/>
      <c r="CX8501" s="50"/>
      <c r="CY8501" s="50"/>
      <c r="CZ8501" s="50"/>
      <c r="DA8501" s="50"/>
      <c r="DB8501" s="50"/>
      <c r="DC8501" s="50"/>
      <c r="DD8501" s="50"/>
      <c r="DE8501" s="50"/>
      <c r="DF8501" s="50"/>
      <c r="DG8501" s="50"/>
    </row>
    <row r="8502" spans="1:111" x14ac:dyDescent="0.2">
      <c r="A8502" s="141"/>
      <c r="B8502" s="141"/>
      <c r="C8502" s="141"/>
      <c r="E8502" s="181"/>
      <c r="F8502" s="192"/>
      <c r="G8502" s="192"/>
      <c r="H8502" s="50"/>
      <c r="I8502" s="50"/>
      <c r="J8502" s="50"/>
      <c r="K8502" s="50"/>
      <c r="L8502" s="50"/>
      <c r="M8502" s="50"/>
      <c r="N8502" s="50"/>
      <c r="O8502" s="50"/>
      <c r="P8502" s="50"/>
      <c r="Q8502" s="50"/>
      <c r="R8502" s="50"/>
      <c r="S8502" s="50"/>
      <c r="T8502" s="50"/>
      <c r="U8502" s="50"/>
      <c r="V8502" s="50"/>
      <c r="W8502" s="50"/>
      <c r="X8502" s="50"/>
      <c r="Y8502" s="50"/>
      <c r="Z8502" s="50"/>
      <c r="AA8502" s="50"/>
      <c r="AB8502" s="50"/>
      <c r="AC8502" s="50"/>
      <c r="AD8502" s="50"/>
      <c r="AE8502" s="50"/>
      <c r="AF8502" s="50"/>
      <c r="AG8502" s="50"/>
      <c r="AH8502" s="50"/>
      <c r="AI8502" s="50"/>
      <c r="AJ8502" s="50"/>
      <c r="AK8502" s="50"/>
      <c r="AL8502" s="50"/>
      <c r="AM8502" s="50"/>
      <c r="AN8502" s="50"/>
      <c r="AO8502" s="50"/>
      <c r="AP8502" s="50"/>
      <c r="AQ8502" s="50"/>
      <c r="AR8502" s="50"/>
      <c r="AS8502" s="50"/>
      <c r="AT8502" s="50"/>
      <c r="AU8502" s="50"/>
      <c r="AV8502" s="50"/>
      <c r="AW8502" s="50"/>
      <c r="AX8502" s="50"/>
      <c r="AY8502" s="50"/>
      <c r="AZ8502" s="50"/>
      <c r="BA8502" s="50"/>
      <c r="BB8502" s="50"/>
      <c r="BC8502" s="50"/>
      <c r="BD8502" s="50"/>
      <c r="BE8502" s="50"/>
      <c r="BF8502" s="50"/>
      <c r="BG8502" s="50"/>
      <c r="BH8502" s="50"/>
      <c r="BI8502" s="50"/>
      <c r="BJ8502" s="50"/>
      <c r="BK8502" s="50"/>
      <c r="BL8502" s="50"/>
      <c r="BM8502" s="50"/>
      <c r="BN8502" s="50"/>
      <c r="BO8502" s="50"/>
      <c r="BP8502" s="50"/>
      <c r="BQ8502" s="50"/>
      <c r="BR8502" s="50"/>
      <c r="BS8502" s="50"/>
      <c r="BT8502" s="50"/>
      <c r="BU8502" s="50"/>
      <c r="BV8502" s="50"/>
      <c r="BW8502" s="50"/>
      <c r="BX8502" s="50"/>
      <c r="BY8502" s="50"/>
      <c r="BZ8502" s="50"/>
      <c r="CA8502" s="50"/>
      <c r="CB8502" s="50"/>
      <c r="CC8502" s="50"/>
      <c r="CD8502" s="50"/>
      <c r="CE8502" s="50"/>
      <c r="CF8502" s="50"/>
      <c r="CG8502" s="50"/>
      <c r="CH8502" s="50"/>
      <c r="CI8502" s="50"/>
      <c r="CJ8502" s="50"/>
      <c r="CK8502" s="50"/>
      <c r="CL8502" s="50"/>
      <c r="CM8502" s="50"/>
      <c r="CN8502" s="50"/>
      <c r="CO8502" s="50"/>
      <c r="CP8502" s="50"/>
      <c r="CQ8502" s="50"/>
      <c r="CR8502" s="50"/>
      <c r="CS8502" s="50"/>
      <c r="CT8502" s="50"/>
      <c r="CU8502" s="50"/>
      <c r="CV8502" s="50"/>
      <c r="CW8502" s="50"/>
      <c r="CX8502" s="50"/>
      <c r="CY8502" s="50"/>
      <c r="CZ8502" s="50"/>
      <c r="DA8502" s="50"/>
      <c r="DB8502" s="50"/>
      <c r="DC8502" s="50"/>
      <c r="DD8502" s="50"/>
      <c r="DE8502" s="50"/>
      <c r="DF8502" s="50"/>
      <c r="DG8502" s="50"/>
    </row>
    <row r="8503" spans="1:111" x14ac:dyDescent="0.2">
      <c r="A8503" s="141"/>
      <c r="B8503" s="141"/>
      <c r="C8503" s="141"/>
      <c r="E8503" s="181"/>
      <c r="F8503" s="192"/>
      <c r="G8503" s="192"/>
      <c r="H8503" s="50"/>
      <c r="I8503" s="50"/>
      <c r="J8503" s="50"/>
      <c r="K8503" s="50"/>
      <c r="L8503" s="50"/>
      <c r="M8503" s="50"/>
      <c r="N8503" s="50"/>
      <c r="O8503" s="50"/>
      <c r="P8503" s="50"/>
      <c r="Q8503" s="50"/>
      <c r="R8503" s="50"/>
      <c r="S8503" s="50"/>
      <c r="T8503" s="50"/>
      <c r="U8503" s="50"/>
      <c r="V8503" s="50"/>
      <c r="W8503" s="50"/>
      <c r="X8503" s="50"/>
      <c r="Y8503" s="50"/>
      <c r="Z8503" s="50"/>
      <c r="AA8503" s="50"/>
      <c r="AB8503" s="50"/>
      <c r="AC8503" s="50"/>
      <c r="AD8503" s="50"/>
      <c r="AE8503" s="50"/>
      <c r="AF8503" s="50"/>
      <c r="AG8503" s="50"/>
      <c r="AH8503" s="50"/>
      <c r="AI8503" s="50"/>
      <c r="AJ8503" s="50"/>
      <c r="AK8503" s="50"/>
      <c r="AL8503" s="50"/>
      <c r="AM8503" s="50"/>
      <c r="AN8503" s="50"/>
      <c r="AO8503" s="50"/>
      <c r="AP8503" s="50"/>
      <c r="AQ8503" s="50"/>
      <c r="AR8503" s="50"/>
      <c r="AS8503" s="50"/>
      <c r="AT8503" s="50"/>
      <c r="AU8503" s="50"/>
      <c r="AV8503" s="50"/>
      <c r="AW8503" s="50"/>
      <c r="AX8503" s="50"/>
      <c r="AY8503" s="50"/>
      <c r="AZ8503" s="50"/>
      <c r="BA8503" s="50"/>
      <c r="BB8503" s="50"/>
      <c r="BC8503" s="50"/>
      <c r="BD8503" s="50"/>
      <c r="BE8503" s="50"/>
      <c r="BF8503" s="50"/>
      <c r="BG8503" s="50"/>
      <c r="BH8503" s="50"/>
      <c r="BI8503" s="50"/>
      <c r="BJ8503" s="50"/>
      <c r="BK8503" s="50"/>
      <c r="BL8503" s="50"/>
      <c r="BM8503" s="50"/>
      <c r="BN8503" s="50"/>
      <c r="BO8503" s="50"/>
      <c r="BP8503" s="50"/>
      <c r="BQ8503" s="50"/>
      <c r="BR8503" s="50"/>
      <c r="BS8503" s="50"/>
      <c r="BT8503" s="50"/>
      <c r="BU8503" s="50"/>
      <c r="BV8503" s="50"/>
      <c r="BW8503" s="50"/>
      <c r="BX8503" s="50"/>
      <c r="BY8503" s="50"/>
      <c r="BZ8503" s="50"/>
      <c r="CA8503" s="50"/>
      <c r="CB8503" s="50"/>
      <c r="CC8503" s="50"/>
      <c r="CD8503" s="50"/>
      <c r="CE8503" s="50"/>
      <c r="CF8503" s="50"/>
      <c r="CG8503" s="50"/>
      <c r="CH8503" s="50"/>
      <c r="CI8503" s="50"/>
      <c r="CJ8503" s="50"/>
      <c r="CK8503" s="50"/>
      <c r="CL8503" s="50"/>
      <c r="CM8503" s="50"/>
      <c r="CN8503" s="50"/>
      <c r="CO8503" s="50"/>
      <c r="CP8503" s="50"/>
      <c r="CQ8503" s="50"/>
      <c r="CR8503" s="50"/>
      <c r="CS8503" s="50"/>
      <c r="CT8503" s="50"/>
      <c r="CU8503" s="50"/>
      <c r="CV8503" s="50"/>
      <c r="CW8503" s="50"/>
      <c r="CX8503" s="50"/>
      <c r="CY8503" s="50"/>
      <c r="CZ8503" s="50"/>
      <c r="DA8503" s="50"/>
      <c r="DB8503" s="50"/>
      <c r="DC8503" s="50"/>
      <c r="DD8503" s="50"/>
      <c r="DE8503" s="50"/>
      <c r="DF8503" s="50"/>
      <c r="DG8503" s="50"/>
    </row>
    <row r="8504" spans="1:111" x14ac:dyDescent="0.2">
      <c r="A8504" s="141"/>
      <c r="B8504" s="141"/>
      <c r="C8504" s="141"/>
      <c r="E8504" s="181"/>
      <c r="F8504" s="192"/>
      <c r="G8504" s="192"/>
      <c r="H8504" s="50"/>
      <c r="I8504" s="50"/>
      <c r="J8504" s="50"/>
      <c r="K8504" s="50"/>
      <c r="L8504" s="50"/>
      <c r="M8504" s="50"/>
      <c r="N8504" s="50"/>
      <c r="O8504" s="50"/>
      <c r="P8504" s="50"/>
      <c r="Q8504" s="50"/>
      <c r="R8504" s="50"/>
      <c r="S8504" s="50"/>
      <c r="T8504" s="50"/>
      <c r="U8504" s="50"/>
      <c r="V8504" s="50"/>
      <c r="W8504" s="50"/>
      <c r="X8504" s="50"/>
      <c r="Y8504" s="50"/>
      <c r="Z8504" s="50"/>
      <c r="AA8504" s="50"/>
      <c r="AB8504" s="50"/>
      <c r="AC8504" s="50"/>
      <c r="AD8504" s="50"/>
      <c r="AE8504" s="50"/>
      <c r="AF8504" s="50"/>
      <c r="AG8504" s="50"/>
      <c r="AH8504" s="50"/>
      <c r="AI8504" s="50"/>
      <c r="AJ8504" s="50"/>
      <c r="AK8504" s="50"/>
      <c r="AL8504" s="50"/>
      <c r="AM8504" s="50"/>
      <c r="AN8504" s="50"/>
      <c r="AO8504" s="50"/>
      <c r="AP8504" s="50"/>
      <c r="AQ8504" s="50"/>
      <c r="AR8504" s="50"/>
      <c r="AS8504" s="50"/>
      <c r="AT8504" s="50"/>
      <c r="AU8504" s="50"/>
      <c r="AV8504" s="50"/>
      <c r="AW8504" s="50"/>
      <c r="AX8504" s="50"/>
      <c r="AY8504" s="50"/>
      <c r="AZ8504" s="50"/>
      <c r="BA8504" s="50"/>
      <c r="BB8504" s="50"/>
      <c r="BC8504" s="50"/>
      <c r="BD8504" s="50"/>
      <c r="BE8504" s="50"/>
      <c r="BF8504" s="50"/>
      <c r="BG8504" s="50"/>
      <c r="BH8504" s="50"/>
      <c r="BI8504" s="50"/>
      <c r="BJ8504" s="50"/>
      <c r="BK8504" s="50"/>
      <c r="BL8504" s="50"/>
      <c r="BM8504" s="50"/>
      <c r="BN8504" s="50"/>
      <c r="BO8504" s="50"/>
      <c r="BP8504" s="50"/>
      <c r="BQ8504" s="50"/>
      <c r="BR8504" s="50"/>
      <c r="BS8504" s="50"/>
      <c r="BT8504" s="50"/>
      <c r="BU8504" s="50"/>
      <c r="BV8504" s="50"/>
      <c r="BW8504" s="50"/>
      <c r="BX8504" s="50"/>
      <c r="BY8504" s="50"/>
      <c r="BZ8504" s="50"/>
      <c r="CA8504" s="50"/>
      <c r="CB8504" s="50"/>
      <c r="CC8504" s="50"/>
      <c r="CD8504" s="50"/>
      <c r="CE8504" s="50"/>
      <c r="CF8504" s="50"/>
      <c r="CG8504" s="50"/>
      <c r="CH8504" s="50"/>
      <c r="CI8504" s="50"/>
      <c r="CJ8504" s="50"/>
      <c r="CK8504" s="50"/>
      <c r="CL8504" s="50"/>
      <c r="CM8504" s="50"/>
      <c r="CN8504" s="50"/>
      <c r="CO8504" s="50"/>
      <c r="CP8504" s="50"/>
      <c r="CQ8504" s="50"/>
      <c r="CR8504" s="50"/>
      <c r="CS8504" s="50"/>
      <c r="CT8504" s="50"/>
      <c r="CU8504" s="50"/>
      <c r="CV8504" s="50"/>
      <c r="CW8504" s="50"/>
      <c r="CX8504" s="50"/>
      <c r="CY8504" s="50"/>
      <c r="CZ8504" s="50"/>
      <c r="DA8504" s="50"/>
      <c r="DB8504" s="50"/>
      <c r="DC8504" s="50"/>
      <c r="DD8504" s="50"/>
      <c r="DE8504" s="50"/>
      <c r="DF8504" s="50"/>
      <c r="DG8504" s="50"/>
    </row>
    <row r="8505" spans="1:111" x14ac:dyDescent="0.2">
      <c r="A8505" s="141"/>
      <c r="B8505" s="141"/>
      <c r="C8505" s="141"/>
      <c r="E8505" s="181"/>
      <c r="F8505" s="192"/>
      <c r="G8505" s="192"/>
      <c r="H8505" s="50"/>
      <c r="I8505" s="50"/>
      <c r="J8505" s="50"/>
      <c r="K8505" s="50"/>
      <c r="L8505" s="50"/>
      <c r="M8505" s="50"/>
      <c r="N8505" s="50"/>
      <c r="O8505" s="50"/>
      <c r="P8505" s="50"/>
      <c r="Q8505" s="50"/>
      <c r="R8505" s="50"/>
      <c r="S8505" s="50"/>
      <c r="T8505" s="50"/>
      <c r="U8505" s="50"/>
      <c r="V8505" s="50"/>
      <c r="W8505" s="50"/>
      <c r="X8505" s="50"/>
      <c r="Y8505" s="50"/>
      <c r="Z8505" s="50"/>
      <c r="AA8505" s="50"/>
      <c r="AB8505" s="50"/>
      <c r="AC8505" s="50"/>
      <c r="AD8505" s="50"/>
      <c r="AE8505" s="50"/>
      <c r="AF8505" s="50"/>
      <c r="AG8505" s="50"/>
      <c r="AH8505" s="50"/>
      <c r="AI8505" s="50"/>
      <c r="AJ8505" s="50"/>
      <c r="AK8505" s="50"/>
      <c r="AL8505" s="50"/>
      <c r="AM8505" s="50"/>
      <c r="AN8505" s="50"/>
      <c r="AO8505" s="50"/>
      <c r="AP8505" s="50"/>
      <c r="AQ8505" s="50"/>
      <c r="AR8505" s="50"/>
      <c r="AS8505" s="50"/>
      <c r="AT8505" s="50"/>
      <c r="AU8505" s="50"/>
      <c r="AV8505" s="50"/>
      <c r="AW8505" s="50"/>
      <c r="AX8505" s="50"/>
      <c r="AY8505" s="50"/>
      <c r="AZ8505" s="50"/>
      <c r="BA8505" s="50"/>
      <c r="BB8505" s="50"/>
      <c r="BC8505" s="50"/>
      <c r="BD8505" s="50"/>
      <c r="BE8505" s="50"/>
      <c r="BF8505" s="50"/>
      <c r="BG8505" s="50"/>
      <c r="BH8505" s="50"/>
      <c r="BI8505" s="50"/>
      <c r="BJ8505" s="50"/>
      <c r="BK8505" s="50"/>
      <c r="BL8505" s="50"/>
      <c r="BM8505" s="50"/>
      <c r="BN8505" s="50"/>
      <c r="BO8505" s="50"/>
      <c r="BP8505" s="50"/>
      <c r="BQ8505" s="50"/>
      <c r="BR8505" s="50"/>
      <c r="BS8505" s="50"/>
      <c r="BT8505" s="50"/>
      <c r="BU8505" s="50"/>
      <c r="BV8505" s="50"/>
      <c r="BW8505" s="50"/>
      <c r="BX8505" s="50"/>
      <c r="BY8505" s="50"/>
      <c r="BZ8505" s="50"/>
      <c r="CA8505" s="50"/>
      <c r="CB8505" s="50"/>
      <c r="CC8505" s="50"/>
      <c r="CD8505" s="50"/>
      <c r="CE8505" s="50"/>
      <c r="CF8505" s="50"/>
      <c r="CG8505" s="50"/>
      <c r="CH8505" s="50"/>
      <c r="CI8505" s="50"/>
      <c r="CJ8505" s="50"/>
      <c r="CK8505" s="50"/>
      <c r="CL8505" s="50"/>
      <c r="CM8505" s="50"/>
      <c r="CN8505" s="50"/>
      <c r="CO8505" s="50"/>
      <c r="CP8505" s="50"/>
      <c r="CQ8505" s="50"/>
      <c r="CR8505" s="50"/>
      <c r="CS8505" s="50"/>
      <c r="CT8505" s="50"/>
      <c r="CU8505" s="50"/>
      <c r="CV8505" s="50"/>
      <c r="CW8505" s="50"/>
      <c r="CX8505" s="50"/>
      <c r="CY8505" s="50"/>
      <c r="CZ8505" s="50"/>
      <c r="DA8505" s="50"/>
      <c r="DB8505" s="50"/>
      <c r="DC8505" s="50"/>
      <c r="DD8505" s="50"/>
      <c r="DE8505" s="50"/>
      <c r="DF8505" s="50"/>
      <c r="DG8505" s="50"/>
    </row>
    <row r="8506" spans="1:111" x14ac:dyDescent="0.2">
      <c r="A8506" s="141"/>
      <c r="B8506" s="141"/>
      <c r="C8506" s="141"/>
      <c r="E8506" s="181"/>
      <c r="F8506" s="192"/>
      <c r="G8506" s="192"/>
      <c r="H8506" s="50"/>
      <c r="I8506" s="50"/>
      <c r="J8506" s="50"/>
      <c r="K8506" s="50"/>
      <c r="L8506" s="50"/>
      <c r="M8506" s="50"/>
      <c r="N8506" s="50"/>
      <c r="O8506" s="50"/>
      <c r="P8506" s="50"/>
      <c r="Q8506" s="50"/>
      <c r="R8506" s="50"/>
      <c r="S8506" s="50"/>
      <c r="T8506" s="50"/>
      <c r="U8506" s="50"/>
      <c r="V8506" s="50"/>
      <c r="W8506" s="50"/>
      <c r="X8506" s="50"/>
      <c r="Y8506" s="50"/>
      <c r="Z8506" s="50"/>
      <c r="AA8506" s="50"/>
      <c r="AB8506" s="50"/>
      <c r="AC8506" s="50"/>
      <c r="AD8506" s="50"/>
      <c r="AE8506" s="50"/>
      <c r="AF8506" s="50"/>
      <c r="AG8506" s="50"/>
      <c r="AH8506" s="50"/>
      <c r="AI8506" s="50"/>
      <c r="AJ8506" s="50"/>
      <c r="AK8506" s="50"/>
      <c r="AL8506" s="50"/>
      <c r="AM8506" s="50"/>
      <c r="AN8506" s="50"/>
      <c r="AO8506" s="50"/>
      <c r="AP8506" s="50"/>
      <c r="AQ8506" s="50"/>
      <c r="AR8506" s="50"/>
      <c r="AS8506" s="50"/>
      <c r="AT8506" s="50"/>
      <c r="AU8506" s="50"/>
      <c r="AV8506" s="50"/>
      <c r="AW8506" s="50"/>
      <c r="AX8506" s="50"/>
      <c r="AY8506" s="50"/>
      <c r="AZ8506" s="50"/>
      <c r="BA8506" s="50"/>
      <c r="BB8506" s="50"/>
      <c r="BC8506" s="50"/>
      <c r="BD8506" s="50"/>
      <c r="BE8506" s="50"/>
      <c r="BF8506" s="50"/>
      <c r="BG8506" s="50"/>
      <c r="BH8506" s="50"/>
      <c r="BI8506" s="50"/>
      <c r="BJ8506" s="50"/>
      <c r="BK8506" s="50"/>
      <c r="BL8506" s="50"/>
      <c r="BM8506" s="50"/>
      <c r="BN8506" s="50"/>
      <c r="BO8506" s="50"/>
      <c r="BP8506" s="50"/>
      <c r="BQ8506" s="50"/>
      <c r="BR8506" s="50"/>
      <c r="BS8506" s="50"/>
      <c r="BT8506" s="50"/>
      <c r="BU8506" s="50"/>
      <c r="BV8506" s="50"/>
      <c r="BW8506" s="50"/>
      <c r="BX8506" s="50"/>
      <c r="BY8506" s="50"/>
      <c r="BZ8506" s="50"/>
      <c r="CA8506" s="50"/>
      <c r="CB8506" s="50"/>
      <c r="CC8506" s="50"/>
      <c r="CD8506" s="50"/>
      <c r="CE8506" s="50"/>
      <c r="CF8506" s="50"/>
      <c r="CG8506" s="50"/>
      <c r="CH8506" s="50"/>
      <c r="CI8506" s="50"/>
      <c r="CJ8506" s="50"/>
      <c r="CK8506" s="50"/>
      <c r="CL8506" s="50"/>
      <c r="CM8506" s="50"/>
      <c r="CN8506" s="50"/>
      <c r="CO8506" s="50"/>
      <c r="CP8506" s="50"/>
      <c r="CQ8506" s="50"/>
      <c r="CR8506" s="50"/>
      <c r="CS8506" s="50"/>
      <c r="CT8506" s="50"/>
      <c r="CU8506" s="50"/>
      <c r="CV8506" s="50"/>
      <c r="CW8506" s="50"/>
      <c r="CX8506" s="50"/>
      <c r="CY8506" s="50"/>
      <c r="CZ8506" s="50"/>
      <c r="DA8506" s="50"/>
      <c r="DB8506" s="50"/>
      <c r="DC8506" s="50"/>
      <c r="DD8506" s="50"/>
      <c r="DE8506" s="50"/>
      <c r="DF8506" s="50"/>
      <c r="DG8506" s="50"/>
    </row>
    <row r="8507" spans="1:111" x14ac:dyDescent="0.2">
      <c r="A8507" s="141"/>
      <c r="B8507" s="141"/>
      <c r="C8507" s="141"/>
      <c r="E8507" s="181"/>
      <c r="F8507" s="192"/>
      <c r="G8507" s="192"/>
      <c r="H8507" s="50"/>
      <c r="I8507" s="50"/>
      <c r="J8507" s="50"/>
      <c r="K8507" s="50"/>
      <c r="L8507" s="50"/>
      <c r="M8507" s="50"/>
      <c r="N8507" s="50"/>
      <c r="O8507" s="50"/>
      <c r="P8507" s="50"/>
      <c r="Q8507" s="50"/>
      <c r="R8507" s="50"/>
      <c r="S8507" s="50"/>
      <c r="T8507" s="50"/>
      <c r="U8507" s="50"/>
      <c r="V8507" s="50"/>
      <c r="W8507" s="50"/>
      <c r="X8507" s="50"/>
      <c r="Y8507" s="50"/>
      <c r="Z8507" s="50"/>
      <c r="AA8507" s="50"/>
      <c r="AB8507" s="50"/>
      <c r="AC8507" s="50"/>
      <c r="AD8507" s="50"/>
      <c r="AE8507" s="50"/>
      <c r="AF8507" s="50"/>
      <c r="AG8507" s="50"/>
      <c r="AH8507" s="50"/>
      <c r="AI8507" s="50"/>
      <c r="AJ8507" s="50"/>
      <c r="AK8507" s="50"/>
      <c r="AL8507" s="50"/>
      <c r="AM8507" s="50"/>
      <c r="AN8507" s="50"/>
      <c r="AO8507" s="50"/>
      <c r="AP8507" s="50"/>
      <c r="AQ8507" s="50"/>
      <c r="AR8507" s="50"/>
      <c r="AS8507" s="50"/>
      <c r="AT8507" s="50"/>
      <c r="AU8507" s="50"/>
      <c r="AV8507" s="50"/>
      <c r="AW8507" s="50"/>
      <c r="AX8507" s="50"/>
      <c r="AY8507" s="50"/>
      <c r="AZ8507" s="50"/>
      <c r="BA8507" s="50"/>
      <c r="BB8507" s="50"/>
      <c r="BC8507" s="50"/>
      <c r="BD8507" s="50"/>
      <c r="BE8507" s="50"/>
      <c r="BF8507" s="50"/>
      <c r="BG8507" s="50"/>
      <c r="BH8507" s="50"/>
      <c r="BI8507" s="50"/>
      <c r="BJ8507" s="50"/>
      <c r="BK8507" s="50"/>
      <c r="BL8507" s="50"/>
      <c r="BM8507" s="50"/>
      <c r="BN8507" s="50"/>
      <c r="BO8507" s="50"/>
      <c r="BP8507" s="50"/>
      <c r="BQ8507" s="50"/>
      <c r="BR8507" s="50"/>
      <c r="BS8507" s="50"/>
      <c r="BT8507" s="50"/>
      <c r="BU8507" s="50"/>
      <c r="BV8507" s="50"/>
      <c r="BW8507" s="50"/>
      <c r="BX8507" s="50"/>
      <c r="BY8507" s="50"/>
      <c r="BZ8507" s="50"/>
      <c r="CA8507" s="50"/>
      <c r="CB8507" s="50"/>
      <c r="CC8507" s="50"/>
      <c r="CD8507" s="50"/>
      <c r="CE8507" s="50"/>
      <c r="CF8507" s="50"/>
      <c r="CG8507" s="50"/>
      <c r="CH8507" s="50"/>
      <c r="CI8507" s="50"/>
      <c r="CJ8507" s="50"/>
      <c r="CK8507" s="50"/>
      <c r="CL8507" s="50"/>
      <c r="CM8507" s="50"/>
      <c r="CN8507" s="50"/>
      <c r="CO8507" s="50"/>
      <c r="CP8507" s="50"/>
      <c r="CQ8507" s="50"/>
      <c r="CR8507" s="50"/>
      <c r="CS8507" s="50"/>
      <c r="CT8507" s="50"/>
      <c r="CU8507" s="50"/>
      <c r="CV8507" s="50"/>
      <c r="CW8507" s="50"/>
      <c r="CX8507" s="50"/>
      <c r="CY8507" s="50"/>
      <c r="CZ8507" s="50"/>
      <c r="DA8507" s="50"/>
      <c r="DB8507" s="50"/>
      <c r="DC8507" s="50"/>
      <c r="DD8507" s="50"/>
      <c r="DE8507" s="50"/>
      <c r="DF8507" s="50"/>
      <c r="DG8507" s="50"/>
    </row>
    <row r="8508" spans="1:111" x14ac:dyDescent="0.2">
      <c r="A8508" s="141"/>
      <c r="B8508" s="141"/>
      <c r="C8508" s="141"/>
      <c r="E8508" s="181"/>
      <c r="F8508" s="192"/>
      <c r="G8508" s="192"/>
      <c r="H8508" s="50"/>
      <c r="I8508" s="50"/>
      <c r="J8508" s="50"/>
      <c r="K8508" s="50"/>
      <c r="L8508" s="50"/>
      <c r="M8508" s="50"/>
      <c r="N8508" s="50"/>
      <c r="O8508" s="50"/>
      <c r="P8508" s="50"/>
      <c r="Q8508" s="50"/>
      <c r="R8508" s="50"/>
      <c r="S8508" s="50"/>
      <c r="T8508" s="50"/>
      <c r="U8508" s="50"/>
      <c r="V8508" s="50"/>
      <c r="W8508" s="50"/>
      <c r="X8508" s="50"/>
      <c r="Y8508" s="50"/>
      <c r="Z8508" s="50"/>
      <c r="AA8508" s="50"/>
      <c r="AB8508" s="50"/>
      <c r="AC8508" s="50"/>
      <c r="AD8508" s="50"/>
      <c r="AE8508" s="50"/>
      <c r="AF8508" s="50"/>
      <c r="AG8508" s="50"/>
      <c r="AH8508" s="50"/>
      <c r="AI8508" s="50"/>
      <c r="AJ8508" s="50"/>
      <c r="AK8508" s="50"/>
      <c r="AL8508" s="50"/>
      <c r="AM8508" s="50"/>
      <c r="AN8508" s="50"/>
      <c r="AO8508" s="50"/>
      <c r="AP8508" s="50"/>
      <c r="AQ8508" s="50"/>
      <c r="AR8508" s="50"/>
      <c r="AS8508" s="50"/>
      <c r="AT8508" s="50"/>
      <c r="AU8508" s="50"/>
      <c r="AV8508" s="50"/>
      <c r="AW8508" s="50"/>
      <c r="AX8508" s="50"/>
      <c r="AY8508" s="50"/>
      <c r="AZ8508" s="50"/>
      <c r="BA8508" s="50"/>
      <c r="BB8508" s="50"/>
      <c r="BC8508" s="50"/>
      <c r="BD8508" s="50"/>
      <c r="BE8508" s="50"/>
      <c r="BF8508" s="50"/>
      <c r="BG8508" s="50"/>
      <c r="BH8508" s="50"/>
      <c r="BI8508" s="50"/>
      <c r="BJ8508" s="50"/>
      <c r="BK8508" s="50"/>
      <c r="BL8508" s="50"/>
      <c r="BM8508" s="50"/>
      <c r="BN8508" s="50"/>
      <c r="BO8508" s="50"/>
      <c r="BP8508" s="50"/>
      <c r="BQ8508" s="50"/>
      <c r="BR8508" s="50"/>
      <c r="BS8508" s="50"/>
      <c r="BT8508" s="50"/>
      <c r="BU8508" s="50"/>
      <c r="BV8508" s="50"/>
      <c r="BW8508" s="50"/>
      <c r="BX8508" s="50"/>
      <c r="BY8508" s="50"/>
      <c r="BZ8508" s="50"/>
      <c r="CA8508" s="50"/>
      <c r="CB8508" s="50"/>
      <c r="CC8508" s="50"/>
      <c r="CD8508" s="50"/>
      <c r="CE8508" s="50"/>
      <c r="CF8508" s="50"/>
      <c r="CG8508" s="50"/>
      <c r="CH8508" s="50"/>
      <c r="CI8508" s="50"/>
      <c r="CJ8508" s="50"/>
      <c r="CK8508" s="50"/>
      <c r="CL8508" s="50"/>
      <c r="CM8508" s="50"/>
      <c r="CN8508" s="50"/>
      <c r="CO8508" s="50"/>
      <c r="CP8508" s="50"/>
      <c r="CQ8508" s="50"/>
      <c r="CR8508" s="50"/>
      <c r="CS8508" s="50"/>
      <c r="CT8508" s="50"/>
      <c r="CU8508" s="50"/>
      <c r="CV8508" s="50"/>
      <c r="CW8508" s="50"/>
      <c r="CX8508" s="50"/>
      <c r="CY8508" s="50"/>
      <c r="CZ8508" s="50"/>
      <c r="DA8508" s="50"/>
      <c r="DB8508" s="50"/>
      <c r="DC8508" s="50"/>
      <c r="DD8508" s="50"/>
      <c r="DE8508" s="50"/>
      <c r="DF8508" s="50"/>
      <c r="DG8508" s="50"/>
    </row>
    <row r="8509" spans="1:111" x14ac:dyDescent="0.2">
      <c r="A8509" s="141"/>
      <c r="B8509" s="141"/>
      <c r="C8509" s="141"/>
      <c r="E8509" s="181"/>
      <c r="F8509" s="192"/>
      <c r="G8509" s="192"/>
      <c r="H8509" s="50"/>
      <c r="I8509" s="50"/>
      <c r="J8509" s="50"/>
      <c r="K8509" s="50"/>
      <c r="L8509" s="50"/>
      <c r="M8509" s="50"/>
      <c r="N8509" s="50"/>
      <c r="O8509" s="50"/>
      <c r="P8509" s="50"/>
      <c r="Q8509" s="50"/>
      <c r="R8509" s="50"/>
      <c r="S8509" s="50"/>
      <c r="T8509" s="50"/>
      <c r="U8509" s="50"/>
      <c r="V8509" s="50"/>
      <c r="W8509" s="50"/>
      <c r="X8509" s="50"/>
      <c r="Y8509" s="50"/>
      <c r="Z8509" s="50"/>
      <c r="AA8509" s="50"/>
      <c r="AB8509" s="50"/>
      <c r="AC8509" s="50"/>
      <c r="AD8509" s="50"/>
      <c r="AE8509" s="50"/>
      <c r="AF8509" s="50"/>
      <c r="AG8509" s="50"/>
      <c r="AH8509" s="50"/>
      <c r="AI8509" s="50"/>
      <c r="AJ8509" s="50"/>
      <c r="AK8509" s="50"/>
      <c r="AL8509" s="50"/>
      <c r="AM8509" s="50"/>
      <c r="AN8509" s="50"/>
      <c r="AO8509" s="50"/>
      <c r="AP8509" s="50"/>
      <c r="AQ8509" s="50"/>
      <c r="AR8509" s="50"/>
      <c r="AS8509" s="50"/>
      <c r="AT8509" s="50"/>
      <c r="AU8509" s="50"/>
      <c r="AV8509" s="50"/>
      <c r="AW8509" s="50"/>
      <c r="AX8509" s="50"/>
      <c r="AY8509" s="50"/>
      <c r="AZ8509" s="50"/>
      <c r="BA8509" s="50"/>
      <c r="BB8509" s="50"/>
      <c r="BC8509" s="50"/>
      <c r="BD8509" s="50"/>
      <c r="BE8509" s="50"/>
      <c r="BF8509" s="50"/>
      <c r="BG8509" s="50"/>
      <c r="BH8509" s="50"/>
      <c r="BI8509" s="50"/>
      <c r="BJ8509" s="50"/>
      <c r="BK8509" s="50"/>
      <c r="BL8509" s="50"/>
      <c r="BM8509" s="50"/>
      <c r="BN8509" s="50"/>
      <c r="BO8509" s="50"/>
      <c r="BP8509" s="50"/>
      <c r="BQ8509" s="50"/>
      <c r="BR8509" s="50"/>
      <c r="BS8509" s="50"/>
      <c r="BT8509" s="50"/>
      <c r="BU8509" s="50"/>
      <c r="BV8509" s="50"/>
      <c r="BW8509" s="50"/>
      <c r="BX8509" s="50"/>
      <c r="BY8509" s="50"/>
      <c r="BZ8509" s="50"/>
      <c r="CA8509" s="50"/>
      <c r="CB8509" s="50"/>
      <c r="CC8509" s="50"/>
      <c r="CD8509" s="50"/>
      <c r="CE8509" s="50"/>
      <c r="CF8509" s="50"/>
      <c r="CG8509" s="50"/>
      <c r="CH8509" s="50"/>
      <c r="CI8509" s="50"/>
      <c r="CJ8509" s="50"/>
      <c r="CK8509" s="50"/>
      <c r="CL8509" s="50"/>
      <c r="CM8509" s="50"/>
      <c r="CN8509" s="50"/>
      <c r="CO8509" s="50"/>
      <c r="CP8509" s="50"/>
      <c r="CQ8509" s="50"/>
      <c r="CR8509" s="50"/>
      <c r="CS8509" s="50"/>
      <c r="CT8509" s="50"/>
      <c r="CU8509" s="50"/>
      <c r="CV8509" s="50"/>
      <c r="CW8509" s="50"/>
      <c r="CX8509" s="50"/>
      <c r="CY8509" s="50"/>
      <c r="CZ8509" s="50"/>
      <c r="DA8509" s="50"/>
      <c r="DB8509" s="50"/>
      <c r="DC8509" s="50"/>
      <c r="DD8509" s="50"/>
      <c r="DE8509" s="50"/>
      <c r="DF8509" s="50"/>
      <c r="DG8509" s="50"/>
    </row>
    <row r="8510" spans="1:111" x14ac:dyDescent="0.2">
      <c r="A8510" s="141"/>
      <c r="B8510" s="141"/>
      <c r="C8510" s="141"/>
      <c r="E8510" s="181"/>
      <c r="F8510" s="192"/>
      <c r="G8510" s="192"/>
      <c r="H8510" s="50"/>
      <c r="I8510" s="50"/>
      <c r="J8510" s="50"/>
      <c r="K8510" s="50"/>
      <c r="L8510" s="50"/>
      <c r="M8510" s="50"/>
      <c r="N8510" s="50"/>
      <c r="O8510" s="50"/>
      <c r="P8510" s="50"/>
      <c r="Q8510" s="50"/>
      <c r="R8510" s="50"/>
      <c r="S8510" s="50"/>
      <c r="T8510" s="50"/>
      <c r="U8510" s="50"/>
      <c r="V8510" s="50"/>
      <c r="W8510" s="50"/>
      <c r="X8510" s="50"/>
      <c r="Y8510" s="50"/>
      <c r="Z8510" s="50"/>
      <c r="AA8510" s="50"/>
      <c r="AB8510" s="50"/>
      <c r="AC8510" s="50"/>
      <c r="AD8510" s="50"/>
      <c r="AE8510" s="50"/>
      <c r="AF8510" s="50"/>
      <c r="AG8510" s="50"/>
      <c r="AH8510" s="50"/>
      <c r="AI8510" s="50"/>
      <c r="AJ8510" s="50"/>
      <c r="AK8510" s="50"/>
      <c r="AL8510" s="50"/>
      <c r="AM8510" s="50"/>
      <c r="AN8510" s="50"/>
      <c r="AO8510" s="50"/>
      <c r="AP8510" s="50"/>
      <c r="AQ8510" s="50"/>
      <c r="AR8510" s="50"/>
      <c r="AS8510" s="50"/>
      <c r="AT8510" s="50"/>
      <c r="AU8510" s="50"/>
      <c r="AV8510" s="50"/>
      <c r="AW8510" s="50"/>
      <c r="AX8510" s="50"/>
      <c r="AY8510" s="50"/>
      <c r="AZ8510" s="50"/>
      <c r="BA8510" s="50"/>
      <c r="BB8510" s="50"/>
      <c r="BC8510" s="50"/>
      <c r="BD8510" s="50"/>
      <c r="BE8510" s="50"/>
      <c r="BF8510" s="50"/>
      <c r="BG8510" s="50"/>
      <c r="BH8510" s="50"/>
      <c r="BI8510" s="50"/>
      <c r="BJ8510" s="50"/>
      <c r="BK8510" s="50"/>
      <c r="BL8510" s="50"/>
      <c r="BM8510" s="50"/>
      <c r="BN8510" s="50"/>
      <c r="BO8510" s="50"/>
      <c r="BP8510" s="50"/>
      <c r="BQ8510" s="50"/>
      <c r="BR8510" s="50"/>
      <c r="BS8510" s="50"/>
      <c r="BT8510" s="50"/>
      <c r="BU8510" s="50"/>
      <c r="BV8510" s="50"/>
      <c r="BW8510" s="50"/>
      <c r="BX8510" s="50"/>
      <c r="BY8510" s="50"/>
      <c r="BZ8510" s="50"/>
      <c r="CA8510" s="50"/>
      <c r="CB8510" s="50"/>
      <c r="CC8510" s="50"/>
      <c r="CD8510" s="50"/>
      <c r="CE8510" s="50"/>
      <c r="CF8510" s="50"/>
      <c r="CG8510" s="50"/>
      <c r="CH8510" s="50"/>
      <c r="CI8510" s="50"/>
      <c r="CJ8510" s="50"/>
      <c r="CK8510" s="50"/>
      <c r="CL8510" s="50"/>
      <c r="CM8510" s="50"/>
      <c r="CN8510" s="50"/>
      <c r="CO8510" s="50"/>
      <c r="CP8510" s="50"/>
      <c r="CQ8510" s="50"/>
      <c r="CR8510" s="50"/>
      <c r="CS8510" s="50"/>
      <c r="CT8510" s="50"/>
      <c r="CU8510" s="50"/>
      <c r="CV8510" s="50"/>
      <c r="CW8510" s="50"/>
      <c r="CX8510" s="50"/>
      <c r="CY8510" s="50"/>
      <c r="CZ8510" s="50"/>
      <c r="DA8510" s="50"/>
      <c r="DB8510" s="50"/>
      <c r="DC8510" s="50"/>
      <c r="DD8510" s="50"/>
      <c r="DE8510" s="50"/>
      <c r="DF8510" s="50"/>
      <c r="DG8510" s="50"/>
    </row>
    <row r="8511" spans="1:111" x14ac:dyDescent="0.2">
      <c r="A8511" s="141"/>
      <c r="B8511" s="141"/>
      <c r="C8511" s="141"/>
      <c r="E8511" s="181"/>
      <c r="F8511" s="192"/>
      <c r="G8511" s="192"/>
      <c r="H8511" s="50"/>
      <c r="I8511" s="50"/>
      <c r="J8511" s="50"/>
      <c r="K8511" s="50"/>
      <c r="L8511" s="50"/>
      <c r="M8511" s="50"/>
      <c r="N8511" s="50"/>
      <c r="O8511" s="50"/>
      <c r="P8511" s="50"/>
      <c r="Q8511" s="50"/>
      <c r="R8511" s="50"/>
      <c r="S8511" s="50"/>
      <c r="T8511" s="50"/>
      <c r="U8511" s="50"/>
      <c r="V8511" s="50"/>
      <c r="W8511" s="50"/>
      <c r="X8511" s="50"/>
      <c r="Y8511" s="50"/>
      <c r="Z8511" s="50"/>
      <c r="AA8511" s="50"/>
      <c r="AB8511" s="50"/>
      <c r="AC8511" s="50"/>
      <c r="AD8511" s="50"/>
      <c r="AE8511" s="50"/>
      <c r="AF8511" s="50"/>
      <c r="AG8511" s="50"/>
      <c r="AH8511" s="50"/>
      <c r="AI8511" s="50"/>
      <c r="AJ8511" s="50"/>
      <c r="AK8511" s="50"/>
      <c r="AL8511" s="50"/>
      <c r="AM8511" s="50"/>
      <c r="AN8511" s="50"/>
      <c r="AO8511" s="50"/>
      <c r="AP8511" s="50"/>
      <c r="AQ8511" s="50"/>
      <c r="AR8511" s="50"/>
      <c r="AS8511" s="50"/>
      <c r="AT8511" s="50"/>
      <c r="AU8511" s="50"/>
      <c r="AV8511" s="50"/>
      <c r="AW8511" s="50"/>
      <c r="AX8511" s="50"/>
      <c r="AY8511" s="50"/>
      <c r="AZ8511" s="50"/>
      <c r="BA8511" s="50"/>
      <c r="BB8511" s="50"/>
      <c r="BC8511" s="50"/>
      <c r="BD8511" s="50"/>
      <c r="BE8511" s="50"/>
      <c r="BF8511" s="50"/>
      <c r="BG8511" s="50"/>
      <c r="BH8511" s="50"/>
      <c r="BI8511" s="50"/>
      <c r="BJ8511" s="50"/>
      <c r="BK8511" s="50"/>
      <c r="BL8511" s="50"/>
      <c r="BM8511" s="50"/>
      <c r="BN8511" s="50"/>
      <c r="BO8511" s="50"/>
      <c r="BP8511" s="50"/>
      <c r="BQ8511" s="50"/>
      <c r="BR8511" s="50"/>
      <c r="BS8511" s="50"/>
      <c r="BT8511" s="50"/>
      <c r="BU8511" s="50"/>
      <c r="BV8511" s="50"/>
      <c r="BW8511" s="50"/>
      <c r="BX8511" s="50"/>
      <c r="BY8511" s="50"/>
      <c r="BZ8511" s="50"/>
      <c r="CA8511" s="50"/>
      <c r="CB8511" s="50"/>
      <c r="CC8511" s="50"/>
      <c r="CD8511" s="50"/>
      <c r="CE8511" s="50"/>
      <c r="CF8511" s="50"/>
      <c r="CG8511" s="50"/>
      <c r="CH8511" s="50"/>
      <c r="CI8511" s="50"/>
      <c r="CJ8511" s="50"/>
      <c r="CK8511" s="50"/>
      <c r="CL8511" s="50"/>
      <c r="CM8511" s="50"/>
      <c r="CN8511" s="50"/>
      <c r="CO8511" s="50"/>
      <c r="CP8511" s="50"/>
      <c r="CQ8511" s="50"/>
      <c r="CR8511" s="50"/>
      <c r="CS8511" s="50"/>
      <c r="CT8511" s="50"/>
      <c r="CU8511" s="50"/>
      <c r="CV8511" s="50"/>
      <c r="CW8511" s="50"/>
      <c r="CX8511" s="50"/>
      <c r="CY8511" s="50"/>
      <c r="CZ8511" s="50"/>
      <c r="DA8511" s="50"/>
      <c r="DB8511" s="50"/>
      <c r="DC8511" s="50"/>
      <c r="DD8511" s="50"/>
      <c r="DE8511" s="50"/>
      <c r="DF8511" s="50"/>
      <c r="DG8511" s="50"/>
    </row>
    <row r="8512" spans="1:111" x14ac:dyDescent="0.2">
      <c r="A8512" s="141"/>
      <c r="B8512" s="141"/>
      <c r="C8512" s="141"/>
      <c r="E8512" s="181"/>
      <c r="F8512" s="192"/>
      <c r="G8512" s="192"/>
      <c r="H8512" s="50"/>
      <c r="I8512" s="50"/>
      <c r="J8512" s="50"/>
      <c r="K8512" s="50"/>
      <c r="L8512" s="50"/>
      <c r="M8512" s="50"/>
      <c r="N8512" s="50"/>
      <c r="O8512" s="50"/>
      <c r="P8512" s="50"/>
      <c r="Q8512" s="50"/>
      <c r="R8512" s="50"/>
      <c r="S8512" s="50"/>
      <c r="T8512" s="50"/>
      <c r="U8512" s="50"/>
      <c r="V8512" s="50"/>
      <c r="W8512" s="50"/>
      <c r="X8512" s="50"/>
      <c r="Y8512" s="50"/>
      <c r="Z8512" s="50"/>
      <c r="AA8512" s="50"/>
      <c r="AB8512" s="50"/>
      <c r="AC8512" s="50"/>
      <c r="AD8512" s="50"/>
      <c r="AE8512" s="50"/>
      <c r="AF8512" s="50"/>
      <c r="AG8512" s="50"/>
      <c r="AH8512" s="50"/>
      <c r="AI8512" s="50"/>
      <c r="AJ8512" s="50"/>
      <c r="AK8512" s="50"/>
      <c r="AL8512" s="50"/>
      <c r="AM8512" s="50"/>
      <c r="AN8512" s="50"/>
      <c r="AO8512" s="50"/>
      <c r="AP8512" s="50"/>
      <c r="AQ8512" s="50"/>
      <c r="AR8512" s="50"/>
      <c r="AS8512" s="50"/>
      <c r="AT8512" s="50"/>
      <c r="AU8512" s="50"/>
      <c r="AV8512" s="50"/>
      <c r="AW8512" s="50"/>
      <c r="AX8512" s="50"/>
      <c r="AY8512" s="50"/>
      <c r="AZ8512" s="50"/>
      <c r="BA8512" s="50"/>
      <c r="BB8512" s="50"/>
      <c r="BC8512" s="50"/>
      <c r="BD8512" s="50"/>
      <c r="BE8512" s="50"/>
      <c r="BF8512" s="50"/>
      <c r="BG8512" s="50"/>
      <c r="BH8512" s="50"/>
      <c r="BI8512" s="50"/>
      <c r="BJ8512" s="50"/>
      <c r="BK8512" s="50"/>
      <c r="BL8512" s="50"/>
      <c r="BM8512" s="50"/>
      <c r="BN8512" s="50"/>
      <c r="BO8512" s="50"/>
      <c r="BP8512" s="50"/>
      <c r="BQ8512" s="50"/>
      <c r="BR8512" s="50"/>
      <c r="BS8512" s="50"/>
      <c r="BT8512" s="50"/>
      <c r="BU8512" s="50"/>
      <c r="BV8512" s="50"/>
      <c r="BW8512" s="50"/>
      <c r="BX8512" s="50"/>
      <c r="BY8512" s="50"/>
      <c r="BZ8512" s="50"/>
      <c r="CA8512" s="50"/>
      <c r="CB8512" s="50"/>
      <c r="CC8512" s="50"/>
      <c r="CD8512" s="50"/>
      <c r="CE8512" s="50"/>
      <c r="CF8512" s="50"/>
      <c r="CG8512" s="50"/>
      <c r="CH8512" s="50"/>
      <c r="CI8512" s="50"/>
      <c r="CJ8512" s="50"/>
      <c r="CK8512" s="50"/>
      <c r="CL8512" s="50"/>
      <c r="CM8512" s="50"/>
      <c r="CN8512" s="50"/>
      <c r="CO8512" s="50"/>
      <c r="CP8512" s="50"/>
      <c r="CQ8512" s="50"/>
      <c r="CR8512" s="50"/>
      <c r="CS8512" s="50"/>
      <c r="CT8512" s="50"/>
      <c r="CU8512" s="50"/>
      <c r="CV8512" s="50"/>
      <c r="CW8512" s="50"/>
      <c r="CX8512" s="50"/>
      <c r="CY8512" s="50"/>
      <c r="CZ8512" s="50"/>
      <c r="DA8512" s="50"/>
      <c r="DB8512" s="50"/>
      <c r="DC8512" s="50"/>
      <c r="DD8512" s="50"/>
      <c r="DE8512" s="50"/>
      <c r="DF8512" s="50"/>
      <c r="DG8512" s="50"/>
    </row>
    <row r="8513" spans="1:111" x14ac:dyDescent="0.2">
      <c r="A8513" s="141"/>
      <c r="B8513" s="141"/>
      <c r="C8513" s="141"/>
      <c r="D8513" s="54"/>
      <c r="E8513" s="181"/>
      <c r="F8513" s="192"/>
      <c r="G8513" s="192"/>
      <c r="H8513" s="50"/>
      <c r="I8513" s="50"/>
      <c r="J8513" s="50"/>
      <c r="K8513" s="50"/>
      <c r="L8513" s="50"/>
      <c r="M8513" s="50"/>
      <c r="N8513" s="50"/>
      <c r="O8513" s="50"/>
      <c r="P8513" s="50"/>
      <c r="Q8513" s="50"/>
      <c r="R8513" s="50"/>
      <c r="S8513" s="50"/>
      <c r="T8513" s="50"/>
      <c r="U8513" s="50"/>
      <c r="V8513" s="50"/>
      <c r="W8513" s="50"/>
      <c r="X8513" s="50"/>
      <c r="Y8513" s="50"/>
      <c r="Z8513" s="50"/>
      <c r="AA8513" s="50"/>
      <c r="AB8513" s="50"/>
      <c r="AC8513" s="50"/>
      <c r="AD8513" s="50"/>
      <c r="AE8513" s="50"/>
      <c r="AF8513" s="50"/>
      <c r="AG8513" s="50"/>
      <c r="AH8513" s="50"/>
      <c r="AI8513" s="50"/>
      <c r="AJ8513" s="50"/>
      <c r="AK8513" s="50"/>
      <c r="AL8513" s="50"/>
      <c r="AM8513" s="50"/>
      <c r="AN8513" s="50"/>
      <c r="AO8513" s="50"/>
      <c r="AP8513" s="50"/>
      <c r="AQ8513" s="50"/>
      <c r="AR8513" s="50"/>
      <c r="AS8513" s="50"/>
      <c r="AT8513" s="50"/>
      <c r="AU8513" s="50"/>
      <c r="AV8513" s="50"/>
      <c r="AW8513" s="50"/>
      <c r="AX8513" s="50"/>
      <c r="AY8513" s="50"/>
      <c r="AZ8513" s="50"/>
      <c r="BA8513" s="50"/>
      <c r="BB8513" s="50"/>
      <c r="BC8513" s="50"/>
      <c r="BD8513" s="50"/>
      <c r="BE8513" s="50"/>
      <c r="BF8513" s="50"/>
      <c r="BG8513" s="50"/>
      <c r="BH8513" s="50"/>
      <c r="BI8513" s="50"/>
      <c r="BJ8513" s="50"/>
      <c r="BK8513" s="50"/>
      <c r="BL8513" s="50"/>
      <c r="BM8513" s="50"/>
      <c r="BN8513" s="50"/>
      <c r="BO8513" s="50"/>
      <c r="BP8513" s="50"/>
      <c r="BQ8513" s="50"/>
      <c r="BR8513" s="50"/>
      <c r="BS8513" s="50"/>
      <c r="BT8513" s="50"/>
      <c r="BU8513" s="50"/>
      <c r="BV8513" s="50"/>
      <c r="BW8513" s="50"/>
      <c r="BX8513" s="50"/>
      <c r="BY8513" s="50"/>
      <c r="BZ8513" s="50"/>
      <c r="CA8513" s="50"/>
      <c r="CB8513" s="50"/>
      <c r="CC8513" s="50"/>
      <c r="CD8513" s="50"/>
      <c r="CE8513" s="50"/>
      <c r="CF8513" s="50"/>
      <c r="CG8513" s="50"/>
      <c r="CH8513" s="50"/>
      <c r="CI8513" s="50"/>
      <c r="CJ8513" s="50"/>
      <c r="CK8513" s="50"/>
      <c r="CL8513" s="50"/>
      <c r="CM8513" s="50"/>
      <c r="CN8513" s="50"/>
      <c r="CO8513" s="50"/>
      <c r="CP8513" s="50"/>
      <c r="CQ8513" s="50"/>
      <c r="CR8513" s="50"/>
      <c r="CS8513" s="50"/>
      <c r="CT8513" s="50"/>
      <c r="CU8513" s="50"/>
      <c r="CV8513" s="50"/>
      <c r="CW8513" s="50"/>
      <c r="CX8513" s="50"/>
      <c r="CY8513" s="50"/>
      <c r="CZ8513" s="50"/>
      <c r="DA8513" s="50"/>
      <c r="DB8513" s="50"/>
      <c r="DC8513" s="50"/>
      <c r="DD8513" s="50"/>
      <c r="DE8513" s="50"/>
      <c r="DF8513" s="50"/>
      <c r="DG8513" s="50"/>
    </row>
    <row r="8514" spans="1:111" x14ac:dyDescent="0.2">
      <c r="A8514" s="141"/>
      <c r="B8514" s="141"/>
      <c r="C8514" s="141"/>
      <c r="E8514" s="181"/>
      <c r="F8514" s="192"/>
      <c r="G8514" s="192"/>
      <c r="H8514" s="50"/>
      <c r="I8514" s="50"/>
      <c r="J8514" s="50"/>
      <c r="K8514" s="50"/>
      <c r="L8514" s="50"/>
      <c r="M8514" s="50"/>
      <c r="N8514" s="50"/>
      <c r="O8514" s="50"/>
      <c r="P8514" s="50"/>
      <c r="Q8514" s="50"/>
      <c r="R8514" s="50"/>
      <c r="S8514" s="50"/>
      <c r="T8514" s="50"/>
      <c r="U8514" s="50"/>
      <c r="V8514" s="50"/>
      <c r="W8514" s="50"/>
      <c r="X8514" s="50"/>
      <c r="Y8514" s="50"/>
      <c r="Z8514" s="50"/>
      <c r="AA8514" s="50"/>
      <c r="AB8514" s="50"/>
      <c r="AC8514" s="50"/>
      <c r="AD8514" s="50"/>
      <c r="AE8514" s="50"/>
      <c r="AF8514" s="50"/>
      <c r="AG8514" s="50"/>
      <c r="AH8514" s="50"/>
      <c r="AI8514" s="50"/>
      <c r="AJ8514" s="50"/>
      <c r="AK8514" s="50"/>
      <c r="AL8514" s="50"/>
      <c r="AM8514" s="50"/>
      <c r="AN8514" s="50"/>
      <c r="AO8514" s="50"/>
      <c r="AP8514" s="50"/>
      <c r="AQ8514" s="50"/>
      <c r="AR8514" s="50"/>
      <c r="AS8514" s="50"/>
      <c r="AT8514" s="50"/>
      <c r="AU8514" s="50"/>
      <c r="AV8514" s="50"/>
      <c r="AW8514" s="50"/>
      <c r="AX8514" s="50"/>
      <c r="AY8514" s="50"/>
      <c r="AZ8514" s="50"/>
      <c r="BA8514" s="50"/>
      <c r="BB8514" s="50"/>
      <c r="BC8514" s="50"/>
      <c r="BD8514" s="50"/>
      <c r="BE8514" s="50"/>
      <c r="BF8514" s="50"/>
      <c r="BG8514" s="50"/>
      <c r="BH8514" s="50"/>
      <c r="BI8514" s="50"/>
      <c r="BJ8514" s="50"/>
      <c r="BK8514" s="50"/>
      <c r="BL8514" s="50"/>
      <c r="BM8514" s="50"/>
      <c r="BN8514" s="50"/>
      <c r="BO8514" s="50"/>
      <c r="BP8514" s="50"/>
      <c r="BQ8514" s="50"/>
      <c r="BR8514" s="50"/>
      <c r="BS8514" s="50"/>
      <c r="BT8514" s="50"/>
      <c r="BU8514" s="50"/>
      <c r="BV8514" s="50"/>
      <c r="BW8514" s="50"/>
      <c r="BX8514" s="50"/>
      <c r="BY8514" s="50"/>
      <c r="BZ8514" s="50"/>
      <c r="CA8514" s="50"/>
      <c r="CB8514" s="50"/>
      <c r="CC8514" s="50"/>
      <c r="CD8514" s="50"/>
      <c r="CE8514" s="50"/>
      <c r="CF8514" s="50"/>
      <c r="CG8514" s="50"/>
      <c r="CH8514" s="50"/>
      <c r="CI8514" s="50"/>
      <c r="CJ8514" s="50"/>
      <c r="CK8514" s="50"/>
      <c r="CL8514" s="50"/>
      <c r="CM8514" s="50"/>
      <c r="CN8514" s="50"/>
      <c r="CO8514" s="50"/>
      <c r="CP8514" s="50"/>
      <c r="CQ8514" s="50"/>
      <c r="CR8514" s="50"/>
      <c r="CS8514" s="50"/>
      <c r="CT8514" s="50"/>
      <c r="CU8514" s="50"/>
      <c r="CV8514" s="50"/>
      <c r="CW8514" s="50"/>
      <c r="CX8514" s="50"/>
      <c r="CY8514" s="50"/>
      <c r="CZ8514" s="50"/>
      <c r="DA8514" s="50"/>
      <c r="DB8514" s="50"/>
      <c r="DC8514" s="50"/>
      <c r="DD8514" s="50"/>
      <c r="DE8514" s="50"/>
      <c r="DF8514" s="50"/>
      <c r="DG8514" s="50"/>
    </row>
    <row r="8515" spans="1:111" x14ac:dyDescent="0.2">
      <c r="A8515" s="141"/>
      <c r="B8515" s="141"/>
      <c r="C8515" s="141"/>
      <c r="E8515" s="181"/>
      <c r="F8515" s="192"/>
      <c r="G8515" s="192"/>
      <c r="H8515" s="50"/>
      <c r="I8515" s="50"/>
      <c r="J8515" s="50"/>
      <c r="K8515" s="50"/>
      <c r="L8515" s="50"/>
      <c r="M8515" s="50"/>
      <c r="N8515" s="50"/>
      <c r="O8515" s="50"/>
      <c r="P8515" s="50"/>
      <c r="Q8515" s="50"/>
      <c r="R8515" s="50"/>
      <c r="S8515" s="50"/>
      <c r="T8515" s="50"/>
      <c r="U8515" s="50"/>
      <c r="V8515" s="50"/>
      <c r="W8515" s="50"/>
      <c r="X8515" s="50"/>
      <c r="Y8515" s="50"/>
      <c r="Z8515" s="50"/>
      <c r="AA8515" s="50"/>
      <c r="AB8515" s="50"/>
      <c r="AC8515" s="50"/>
      <c r="AD8515" s="50"/>
      <c r="AE8515" s="50"/>
      <c r="AF8515" s="50"/>
      <c r="AG8515" s="50"/>
      <c r="AH8515" s="50"/>
      <c r="AI8515" s="50"/>
      <c r="AJ8515" s="50"/>
      <c r="AK8515" s="50"/>
      <c r="AL8515" s="50"/>
      <c r="AM8515" s="50"/>
      <c r="AN8515" s="50"/>
      <c r="AO8515" s="50"/>
      <c r="AP8515" s="50"/>
      <c r="AQ8515" s="50"/>
      <c r="AR8515" s="50"/>
      <c r="AS8515" s="50"/>
      <c r="AT8515" s="50"/>
      <c r="AU8515" s="50"/>
      <c r="AV8515" s="50"/>
      <c r="AW8515" s="50"/>
      <c r="AX8515" s="50"/>
      <c r="AY8515" s="50"/>
      <c r="AZ8515" s="50"/>
      <c r="BA8515" s="50"/>
      <c r="BB8515" s="50"/>
      <c r="BC8515" s="50"/>
      <c r="BD8515" s="50"/>
      <c r="BE8515" s="50"/>
      <c r="BF8515" s="50"/>
      <c r="BG8515" s="50"/>
      <c r="BH8515" s="50"/>
      <c r="BI8515" s="50"/>
      <c r="BJ8515" s="50"/>
      <c r="BK8515" s="50"/>
      <c r="BL8515" s="50"/>
      <c r="BM8515" s="50"/>
      <c r="BN8515" s="50"/>
      <c r="BO8515" s="50"/>
      <c r="BP8515" s="50"/>
      <c r="BQ8515" s="50"/>
      <c r="BR8515" s="50"/>
      <c r="BS8515" s="50"/>
      <c r="BT8515" s="50"/>
      <c r="BU8515" s="50"/>
      <c r="BV8515" s="50"/>
      <c r="BW8515" s="50"/>
      <c r="BX8515" s="50"/>
      <c r="BY8515" s="50"/>
      <c r="BZ8515" s="50"/>
      <c r="CA8515" s="50"/>
      <c r="CB8515" s="50"/>
      <c r="CC8515" s="50"/>
      <c r="CD8515" s="50"/>
      <c r="CE8515" s="50"/>
      <c r="CF8515" s="50"/>
      <c r="CG8515" s="50"/>
      <c r="CH8515" s="50"/>
      <c r="CI8515" s="50"/>
      <c r="CJ8515" s="50"/>
      <c r="CK8515" s="50"/>
      <c r="CL8515" s="50"/>
      <c r="CM8515" s="50"/>
      <c r="CN8515" s="50"/>
      <c r="CO8515" s="50"/>
      <c r="CP8515" s="50"/>
      <c r="CQ8515" s="50"/>
      <c r="CR8515" s="50"/>
      <c r="CS8515" s="50"/>
      <c r="CT8515" s="50"/>
      <c r="CU8515" s="50"/>
      <c r="CV8515" s="50"/>
      <c r="CW8515" s="50"/>
      <c r="CX8515" s="50"/>
      <c r="CY8515" s="50"/>
      <c r="CZ8515" s="50"/>
      <c r="DA8515" s="50"/>
      <c r="DB8515" s="50"/>
      <c r="DC8515" s="50"/>
      <c r="DD8515" s="50"/>
      <c r="DE8515" s="50"/>
      <c r="DF8515" s="50"/>
      <c r="DG8515" s="50"/>
    </row>
    <row r="8516" spans="1:111" x14ac:dyDescent="0.2">
      <c r="A8516" s="141"/>
      <c r="B8516" s="141"/>
      <c r="C8516" s="141"/>
      <c r="E8516" s="181"/>
      <c r="F8516" s="192"/>
      <c r="G8516" s="192"/>
      <c r="H8516" s="50"/>
      <c r="I8516" s="50"/>
      <c r="J8516" s="50"/>
      <c r="K8516" s="50"/>
      <c r="L8516" s="50"/>
      <c r="M8516" s="50"/>
      <c r="N8516" s="50"/>
      <c r="O8516" s="50"/>
      <c r="P8516" s="50"/>
      <c r="Q8516" s="50"/>
      <c r="R8516" s="50"/>
      <c r="S8516" s="50"/>
      <c r="T8516" s="50"/>
      <c r="U8516" s="50"/>
      <c r="V8516" s="50"/>
      <c r="W8516" s="50"/>
      <c r="X8516" s="50"/>
      <c r="Y8516" s="50"/>
      <c r="Z8516" s="50"/>
      <c r="AA8516" s="50"/>
      <c r="AB8516" s="50"/>
      <c r="AC8516" s="50"/>
      <c r="AD8516" s="50"/>
      <c r="AE8516" s="50"/>
      <c r="AF8516" s="50"/>
      <c r="AG8516" s="50"/>
      <c r="AH8516" s="50"/>
      <c r="AI8516" s="50"/>
      <c r="AJ8516" s="50"/>
      <c r="AK8516" s="50"/>
      <c r="AL8516" s="50"/>
      <c r="AM8516" s="50"/>
      <c r="AN8516" s="50"/>
      <c r="AO8516" s="50"/>
      <c r="AP8516" s="50"/>
      <c r="AQ8516" s="50"/>
      <c r="AR8516" s="50"/>
      <c r="AS8516" s="50"/>
      <c r="AT8516" s="50"/>
      <c r="AU8516" s="50"/>
      <c r="AV8516" s="50"/>
      <c r="AW8516" s="50"/>
      <c r="AX8516" s="50"/>
      <c r="AY8516" s="50"/>
      <c r="AZ8516" s="50"/>
      <c r="BA8516" s="50"/>
      <c r="BB8516" s="50"/>
      <c r="BC8516" s="50"/>
      <c r="BD8516" s="50"/>
      <c r="BE8516" s="50"/>
      <c r="BF8516" s="50"/>
      <c r="BG8516" s="50"/>
      <c r="BH8516" s="50"/>
      <c r="BI8516" s="50"/>
      <c r="BJ8516" s="50"/>
      <c r="BK8516" s="50"/>
      <c r="BL8516" s="50"/>
      <c r="BM8516" s="50"/>
      <c r="BN8516" s="50"/>
      <c r="BO8516" s="50"/>
      <c r="BP8516" s="50"/>
      <c r="BQ8516" s="50"/>
      <c r="BR8516" s="50"/>
      <c r="BS8516" s="50"/>
      <c r="BT8516" s="50"/>
      <c r="BU8516" s="50"/>
      <c r="BV8516" s="50"/>
      <c r="BW8516" s="50"/>
      <c r="BX8516" s="50"/>
      <c r="BY8516" s="50"/>
      <c r="BZ8516" s="50"/>
      <c r="CA8516" s="50"/>
      <c r="CB8516" s="50"/>
      <c r="CC8516" s="50"/>
      <c r="CD8516" s="50"/>
      <c r="CE8516" s="50"/>
      <c r="CF8516" s="50"/>
      <c r="CG8516" s="50"/>
      <c r="CH8516" s="50"/>
      <c r="CI8516" s="50"/>
      <c r="CJ8516" s="50"/>
      <c r="CK8516" s="50"/>
      <c r="CL8516" s="50"/>
      <c r="CM8516" s="50"/>
      <c r="CN8516" s="50"/>
      <c r="CO8516" s="50"/>
      <c r="CP8516" s="50"/>
      <c r="CQ8516" s="50"/>
      <c r="CR8516" s="50"/>
      <c r="CS8516" s="50"/>
      <c r="CT8516" s="50"/>
      <c r="CU8516" s="50"/>
      <c r="CV8516" s="50"/>
      <c r="CW8516" s="50"/>
      <c r="CX8516" s="50"/>
      <c r="CY8516" s="50"/>
      <c r="CZ8516" s="50"/>
      <c r="DA8516" s="50"/>
      <c r="DB8516" s="50"/>
      <c r="DC8516" s="50"/>
      <c r="DD8516" s="50"/>
      <c r="DE8516" s="50"/>
      <c r="DF8516" s="50"/>
      <c r="DG8516" s="50"/>
    </row>
    <row r="8517" spans="1:111" x14ac:dyDescent="0.2">
      <c r="A8517" s="141"/>
      <c r="B8517" s="141"/>
      <c r="C8517" s="141"/>
      <c r="E8517" s="181"/>
      <c r="F8517" s="192"/>
      <c r="G8517" s="192"/>
      <c r="H8517" s="50"/>
      <c r="I8517" s="50"/>
      <c r="J8517" s="50"/>
      <c r="K8517" s="50"/>
      <c r="L8517" s="50"/>
      <c r="M8517" s="50"/>
      <c r="N8517" s="50"/>
      <c r="O8517" s="50"/>
      <c r="P8517" s="50"/>
      <c r="Q8517" s="50"/>
      <c r="R8517" s="50"/>
      <c r="S8517" s="50"/>
      <c r="T8517" s="50"/>
      <c r="U8517" s="50"/>
      <c r="V8517" s="50"/>
      <c r="W8517" s="50"/>
      <c r="X8517" s="50"/>
      <c r="Y8517" s="50"/>
      <c r="Z8517" s="50"/>
      <c r="AA8517" s="50"/>
      <c r="AB8517" s="50"/>
      <c r="AC8517" s="50"/>
      <c r="AD8517" s="50"/>
      <c r="AE8517" s="50"/>
      <c r="AF8517" s="50"/>
      <c r="AG8517" s="50"/>
      <c r="AH8517" s="50"/>
      <c r="AI8517" s="50"/>
      <c r="AJ8517" s="50"/>
      <c r="AK8517" s="50"/>
      <c r="AL8517" s="50"/>
      <c r="AM8517" s="50"/>
      <c r="AN8517" s="50"/>
      <c r="AO8517" s="50"/>
      <c r="AP8517" s="50"/>
      <c r="AQ8517" s="50"/>
      <c r="AR8517" s="50"/>
      <c r="AS8517" s="50"/>
      <c r="AT8517" s="50"/>
      <c r="AU8517" s="50"/>
      <c r="AV8517" s="50"/>
      <c r="AW8517" s="50"/>
      <c r="AX8517" s="50"/>
      <c r="AY8517" s="50"/>
      <c r="AZ8517" s="50"/>
      <c r="BA8517" s="50"/>
      <c r="BB8517" s="50"/>
      <c r="BC8517" s="50"/>
      <c r="BD8517" s="50"/>
      <c r="BE8517" s="50"/>
      <c r="BF8517" s="50"/>
      <c r="BG8517" s="50"/>
      <c r="BH8517" s="50"/>
      <c r="BI8517" s="50"/>
      <c r="BJ8517" s="50"/>
      <c r="BK8517" s="50"/>
      <c r="BL8517" s="50"/>
      <c r="BM8517" s="50"/>
      <c r="BN8517" s="50"/>
      <c r="BO8517" s="50"/>
      <c r="BP8517" s="50"/>
      <c r="BQ8517" s="50"/>
      <c r="BR8517" s="50"/>
      <c r="BS8517" s="50"/>
      <c r="BT8517" s="50"/>
      <c r="BU8517" s="50"/>
      <c r="BV8517" s="50"/>
      <c r="BW8517" s="50"/>
      <c r="BX8517" s="50"/>
      <c r="BY8517" s="50"/>
      <c r="BZ8517" s="50"/>
      <c r="CA8517" s="50"/>
      <c r="CB8517" s="50"/>
      <c r="CC8517" s="50"/>
      <c r="CD8517" s="50"/>
      <c r="CE8517" s="50"/>
      <c r="CF8517" s="50"/>
      <c r="CG8517" s="50"/>
      <c r="CH8517" s="50"/>
      <c r="CI8517" s="50"/>
      <c r="CJ8517" s="50"/>
      <c r="CK8517" s="50"/>
      <c r="CL8517" s="50"/>
      <c r="CM8517" s="50"/>
      <c r="CN8517" s="50"/>
      <c r="CO8517" s="50"/>
      <c r="CP8517" s="50"/>
      <c r="CQ8517" s="50"/>
      <c r="CR8517" s="50"/>
      <c r="CS8517" s="50"/>
      <c r="CT8517" s="50"/>
      <c r="CU8517" s="50"/>
      <c r="CV8517" s="50"/>
      <c r="CW8517" s="50"/>
      <c r="CX8517" s="50"/>
      <c r="CY8517" s="50"/>
      <c r="CZ8517" s="50"/>
      <c r="DA8517" s="50"/>
      <c r="DB8517" s="50"/>
      <c r="DC8517" s="50"/>
      <c r="DD8517" s="50"/>
      <c r="DE8517" s="50"/>
      <c r="DF8517" s="50"/>
      <c r="DG8517" s="50"/>
    </row>
    <row r="8518" spans="1:111" x14ac:dyDescent="0.2">
      <c r="A8518" s="141"/>
      <c r="B8518" s="141"/>
      <c r="C8518" s="141"/>
      <c r="E8518" s="181"/>
      <c r="F8518" s="192"/>
      <c r="G8518" s="192"/>
      <c r="H8518" s="50"/>
      <c r="I8518" s="50"/>
      <c r="J8518" s="50"/>
      <c r="K8518" s="50"/>
      <c r="L8518" s="50"/>
      <c r="M8518" s="50"/>
      <c r="N8518" s="50"/>
      <c r="O8518" s="50"/>
      <c r="P8518" s="50"/>
      <c r="Q8518" s="50"/>
      <c r="R8518" s="50"/>
      <c r="S8518" s="50"/>
      <c r="T8518" s="50"/>
      <c r="U8518" s="50"/>
      <c r="V8518" s="50"/>
      <c r="W8518" s="50"/>
      <c r="X8518" s="50"/>
      <c r="Y8518" s="50"/>
      <c r="Z8518" s="50"/>
      <c r="AA8518" s="50"/>
      <c r="AB8518" s="50"/>
      <c r="AC8518" s="50"/>
      <c r="AD8518" s="50"/>
      <c r="AE8518" s="50"/>
      <c r="AF8518" s="50"/>
      <c r="AG8518" s="50"/>
      <c r="AH8518" s="50"/>
      <c r="AI8518" s="50"/>
      <c r="AJ8518" s="50"/>
      <c r="AK8518" s="50"/>
      <c r="AL8518" s="50"/>
      <c r="AM8518" s="50"/>
      <c r="AN8518" s="50"/>
      <c r="AO8518" s="50"/>
      <c r="AP8518" s="50"/>
      <c r="AQ8518" s="50"/>
      <c r="AR8518" s="50"/>
      <c r="AS8518" s="50"/>
      <c r="AT8518" s="50"/>
      <c r="AU8518" s="50"/>
      <c r="AV8518" s="50"/>
      <c r="AW8518" s="50"/>
      <c r="AX8518" s="50"/>
      <c r="AY8518" s="50"/>
      <c r="AZ8518" s="50"/>
      <c r="BA8518" s="50"/>
      <c r="BB8518" s="50"/>
      <c r="BC8518" s="50"/>
      <c r="BD8518" s="50"/>
      <c r="BE8518" s="50"/>
      <c r="BF8518" s="50"/>
      <c r="BG8518" s="50"/>
      <c r="BH8518" s="50"/>
      <c r="BI8518" s="50"/>
      <c r="BJ8518" s="50"/>
      <c r="BK8518" s="50"/>
      <c r="BL8518" s="50"/>
      <c r="BM8518" s="50"/>
      <c r="BN8518" s="50"/>
      <c r="BO8518" s="50"/>
      <c r="BP8518" s="50"/>
      <c r="BQ8518" s="50"/>
      <c r="BR8518" s="50"/>
      <c r="BS8518" s="50"/>
      <c r="BT8518" s="50"/>
      <c r="BU8518" s="50"/>
      <c r="BV8518" s="50"/>
      <c r="BW8518" s="50"/>
      <c r="BX8518" s="50"/>
      <c r="BY8518" s="50"/>
      <c r="BZ8518" s="50"/>
      <c r="CA8518" s="50"/>
      <c r="CB8518" s="50"/>
      <c r="CC8518" s="50"/>
      <c r="CD8518" s="50"/>
      <c r="CE8518" s="50"/>
      <c r="CF8518" s="50"/>
      <c r="CG8518" s="50"/>
      <c r="CH8518" s="50"/>
      <c r="CI8518" s="50"/>
      <c r="CJ8518" s="50"/>
      <c r="CK8518" s="50"/>
      <c r="CL8518" s="50"/>
      <c r="CM8518" s="50"/>
      <c r="CN8518" s="50"/>
      <c r="CO8518" s="50"/>
      <c r="CP8518" s="50"/>
      <c r="CQ8518" s="50"/>
      <c r="CR8518" s="50"/>
      <c r="CS8518" s="50"/>
      <c r="CT8518" s="50"/>
      <c r="CU8518" s="50"/>
      <c r="CV8518" s="50"/>
      <c r="CW8518" s="50"/>
      <c r="CX8518" s="50"/>
      <c r="CY8518" s="50"/>
      <c r="CZ8518" s="50"/>
      <c r="DA8518" s="50"/>
      <c r="DB8518" s="50"/>
      <c r="DC8518" s="50"/>
      <c r="DD8518" s="50"/>
      <c r="DE8518" s="50"/>
      <c r="DF8518" s="50"/>
      <c r="DG8518" s="50"/>
    </row>
    <row r="8519" spans="1:111" x14ac:dyDescent="0.2">
      <c r="A8519" s="141"/>
      <c r="B8519" s="141"/>
      <c r="C8519" s="141"/>
      <c r="E8519" s="181"/>
      <c r="F8519" s="192"/>
      <c r="G8519" s="192"/>
      <c r="H8519" s="50"/>
      <c r="I8519" s="50"/>
      <c r="J8519" s="50"/>
      <c r="K8519" s="50"/>
      <c r="L8519" s="50"/>
      <c r="M8519" s="50"/>
      <c r="N8519" s="50"/>
      <c r="O8519" s="50"/>
      <c r="P8519" s="50"/>
      <c r="Q8519" s="50"/>
      <c r="R8519" s="50"/>
      <c r="S8519" s="50"/>
      <c r="T8519" s="50"/>
      <c r="U8519" s="50"/>
      <c r="V8519" s="50"/>
      <c r="W8519" s="50"/>
      <c r="X8519" s="50"/>
      <c r="Y8519" s="50"/>
      <c r="Z8519" s="50"/>
      <c r="AA8519" s="50"/>
      <c r="AB8519" s="50"/>
      <c r="AC8519" s="50"/>
      <c r="AD8519" s="50"/>
      <c r="AE8519" s="50"/>
      <c r="AF8519" s="50"/>
      <c r="AG8519" s="50"/>
      <c r="AH8519" s="50"/>
      <c r="AI8519" s="50"/>
      <c r="AJ8519" s="50"/>
      <c r="AK8519" s="50"/>
      <c r="AL8519" s="50"/>
      <c r="AM8519" s="50"/>
      <c r="AN8519" s="50"/>
      <c r="AO8519" s="50"/>
      <c r="AP8519" s="50"/>
      <c r="AQ8519" s="50"/>
      <c r="AR8519" s="50"/>
      <c r="AS8519" s="50"/>
      <c r="AT8519" s="50"/>
      <c r="AU8519" s="50"/>
      <c r="AV8519" s="50"/>
      <c r="AW8519" s="50"/>
      <c r="AX8519" s="50"/>
      <c r="AY8519" s="50"/>
      <c r="AZ8519" s="50"/>
      <c r="BA8519" s="50"/>
      <c r="BB8519" s="50"/>
      <c r="BC8519" s="50"/>
      <c r="BD8519" s="50"/>
      <c r="BE8519" s="50"/>
      <c r="BF8519" s="50"/>
      <c r="BG8519" s="50"/>
      <c r="BH8519" s="50"/>
      <c r="BI8519" s="50"/>
      <c r="BJ8519" s="50"/>
      <c r="BK8519" s="50"/>
      <c r="BL8519" s="50"/>
      <c r="BM8519" s="50"/>
      <c r="BN8519" s="50"/>
      <c r="BO8519" s="50"/>
      <c r="BP8519" s="50"/>
      <c r="BQ8519" s="50"/>
      <c r="BR8519" s="50"/>
      <c r="BS8519" s="50"/>
      <c r="BT8519" s="50"/>
      <c r="BU8519" s="50"/>
      <c r="BV8519" s="50"/>
      <c r="BW8519" s="50"/>
      <c r="BX8519" s="50"/>
      <c r="BY8519" s="50"/>
      <c r="BZ8519" s="50"/>
      <c r="CA8519" s="50"/>
      <c r="CB8519" s="50"/>
      <c r="CC8519" s="50"/>
      <c r="CD8519" s="50"/>
      <c r="CE8519" s="50"/>
      <c r="CF8519" s="50"/>
      <c r="CG8519" s="50"/>
      <c r="CH8519" s="50"/>
      <c r="CI8519" s="50"/>
      <c r="CJ8519" s="50"/>
      <c r="CK8519" s="50"/>
      <c r="CL8519" s="50"/>
      <c r="CM8519" s="50"/>
      <c r="CN8519" s="50"/>
      <c r="CO8519" s="50"/>
      <c r="CP8519" s="50"/>
      <c r="CQ8519" s="50"/>
      <c r="CR8519" s="50"/>
      <c r="CS8519" s="50"/>
      <c r="CT8519" s="50"/>
      <c r="CU8519" s="50"/>
      <c r="CV8519" s="50"/>
      <c r="CW8519" s="50"/>
      <c r="CX8519" s="50"/>
      <c r="CY8519" s="50"/>
      <c r="CZ8519" s="50"/>
      <c r="DA8519" s="50"/>
      <c r="DB8519" s="50"/>
      <c r="DC8519" s="50"/>
      <c r="DD8519" s="50"/>
      <c r="DE8519" s="50"/>
      <c r="DF8519" s="50"/>
      <c r="DG8519" s="50"/>
    </row>
    <row r="8520" spans="1:111" x14ac:dyDescent="0.2">
      <c r="A8520" s="141"/>
      <c r="B8520" s="141"/>
      <c r="C8520" s="141"/>
      <c r="E8520" s="181"/>
      <c r="F8520" s="192"/>
      <c r="G8520" s="192"/>
      <c r="H8520" s="50"/>
      <c r="I8520" s="50"/>
      <c r="J8520" s="50"/>
      <c r="K8520" s="50"/>
      <c r="L8520" s="50"/>
      <c r="M8520" s="50"/>
      <c r="N8520" s="50"/>
      <c r="O8520" s="50"/>
      <c r="P8520" s="50"/>
      <c r="Q8520" s="50"/>
      <c r="R8520" s="50"/>
      <c r="S8520" s="50"/>
      <c r="T8520" s="50"/>
      <c r="U8520" s="50"/>
      <c r="V8520" s="50"/>
      <c r="W8520" s="50"/>
      <c r="X8520" s="50"/>
      <c r="Y8520" s="50"/>
      <c r="Z8520" s="50"/>
      <c r="AA8520" s="50"/>
      <c r="AB8520" s="50"/>
      <c r="AC8520" s="50"/>
      <c r="AD8520" s="50"/>
      <c r="AE8520" s="50"/>
      <c r="AF8520" s="50"/>
      <c r="AG8520" s="50"/>
      <c r="AH8520" s="50"/>
      <c r="AI8520" s="50"/>
      <c r="AJ8520" s="50"/>
      <c r="AK8520" s="50"/>
      <c r="AL8520" s="50"/>
      <c r="AM8520" s="50"/>
      <c r="AN8520" s="50"/>
      <c r="AO8520" s="50"/>
      <c r="AP8520" s="50"/>
      <c r="AQ8520" s="50"/>
      <c r="AR8520" s="50"/>
      <c r="AS8520" s="50"/>
      <c r="AT8520" s="50"/>
      <c r="AU8520" s="50"/>
      <c r="AV8520" s="50"/>
      <c r="AW8520" s="50"/>
      <c r="AX8520" s="50"/>
      <c r="AY8520" s="50"/>
      <c r="AZ8520" s="50"/>
      <c r="BA8520" s="50"/>
      <c r="BB8520" s="50"/>
      <c r="BC8520" s="50"/>
      <c r="BD8520" s="50"/>
      <c r="BE8520" s="50"/>
      <c r="BF8520" s="50"/>
      <c r="BG8520" s="50"/>
      <c r="BH8520" s="50"/>
      <c r="BI8520" s="50"/>
      <c r="BJ8520" s="50"/>
      <c r="BK8520" s="50"/>
      <c r="BL8520" s="50"/>
      <c r="BM8520" s="50"/>
      <c r="BN8520" s="50"/>
      <c r="BO8520" s="50"/>
      <c r="BP8520" s="50"/>
      <c r="BQ8520" s="50"/>
      <c r="BR8520" s="50"/>
      <c r="BS8520" s="50"/>
      <c r="BT8520" s="50"/>
      <c r="BU8520" s="50"/>
      <c r="BV8520" s="50"/>
      <c r="BW8520" s="50"/>
      <c r="BX8520" s="50"/>
      <c r="BY8520" s="50"/>
      <c r="BZ8520" s="50"/>
      <c r="CA8520" s="50"/>
      <c r="CB8520" s="50"/>
      <c r="CC8520" s="50"/>
      <c r="CD8520" s="50"/>
      <c r="CE8520" s="50"/>
      <c r="CF8520" s="50"/>
      <c r="CG8520" s="50"/>
      <c r="CH8520" s="50"/>
      <c r="CI8520" s="50"/>
      <c r="CJ8520" s="50"/>
      <c r="CK8520" s="50"/>
      <c r="CL8520" s="50"/>
      <c r="CM8520" s="50"/>
      <c r="CN8520" s="50"/>
      <c r="CO8520" s="50"/>
      <c r="CP8520" s="50"/>
      <c r="CQ8520" s="50"/>
      <c r="CR8520" s="50"/>
      <c r="CS8520" s="50"/>
      <c r="CT8520" s="50"/>
      <c r="CU8520" s="50"/>
      <c r="CV8520" s="50"/>
      <c r="CW8520" s="50"/>
      <c r="CX8520" s="50"/>
      <c r="CY8520" s="50"/>
      <c r="CZ8520" s="50"/>
      <c r="DA8520" s="50"/>
      <c r="DB8520" s="50"/>
      <c r="DC8520" s="50"/>
      <c r="DD8520" s="50"/>
      <c r="DE8520" s="50"/>
      <c r="DF8520" s="50"/>
      <c r="DG8520" s="50"/>
    </row>
    <row r="8521" spans="1:111" x14ac:dyDescent="0.2">
      <c r="A8521" s="141"/>
      <c r="B8521" s="141"/>
      <c r="C8521" s="141"/>
      <c r="E8521" s="181"/>
      <c r="F8521" s="192"/>
      <c r="G8521" s="192"/>
      <c r="H8521" s="50"/>
      <c r="I8521" s="50"/>
      <c r="J8521" s="50"/>
      <c r="K8521" s="50"/>
      <c r="L8521" s="50"/>
      <c r="M8521" s="50"/>
      <c r="N8521" s="50"/>
      <c r="O8521" s="50"/>
      <c r="P8521" s="50"/>
      <c r="Q8521" s="50"/>
      <c r="R8521" s="50"/>
      <c r="S8521" s="50"/>
      <c r="T8521" s="50"/>
      <c r="U8521" s="50"/>
      <c r="V8521" s="50"/>
      <c r="W8521" s="50"/>
      <c r="X8521" s="50"/>
      <c r="Y8521" s="50"/>
      <c r="Z8521" s="50"/>
      <c r="AA8521" s="50"/>
      <c r="AB8521" s="50"/>
      <c r="AC8521" s="50"/>
      <c r="AD8521" s="50"/>
      <c r="AE8521" s="50"/>
      <c r="AF8521" s="50"/>
      <c r="AG8521" s="50"/>
      <c r="AH8521" s="50"/>
      <c r="AI8521" s="50"/>
      <c r="AJ8521" s="50"/>
      <c r="AK8521" s="50"/>
      <c r="AL8521" s="50"/>
      <c r="AM8521" s="50"/>
      <c r="AN8521" s="50"/>
      <c r="AO8521" s="50"/>
      <c r="AP8521" s="50"/>
      <c r="AQ8521" s="50"/>
      <c r="AR8521" s="50"/>
      <c r="AS8521" s="50"/>
      <c r="AT8521" s="50"/>
      <c r="AU8521" s="50"/>
      <c r="AV8521" s="50"/>
      <c r="AW8521" s="50"/>
      <c r="AX8521" s="50"/>
      <c r="AY8521" s="50"/>
      <c r="AZ8521" s="50"/>
      <c r="BA8521" s="50"/>
      <c r="BB8521" s="50"/>
      <c r="BC8521" s="50"/>
      <c r="BD8521" s="50"/>
      <c r="BE8521" s="50"/>
      <c r="BF8521" s="50"/>
      <c r="BG8521" s="50"/>
      <c r="BH8521" s="50"/>
      <c r="BI8521" s="50"/>
      <c r="BJ8521" s="50"/>
      <c r="BK8521" s="50"/>
      <c r="BL8521" s="50"/>
      <c r="BM8521" s="50"/>
      <c r="BN8521" s="50"/>
      <c r="BO8521" s="50"/>
      <c r="BP8521" s="50"/>
      <c r="BQ8521" s="50"/>
      <c r="BR8521" s="50"/>
      <c r="BS8521" s="50"/>
      <c r="BT8521" s="50"/>
      <c r="BU8521" s="50"/>
      <c r="BV8521" s="50"/>
      <c r="BW8521" s="50"/>
      <c r="BX8521" s="50"/>
      <c r="BY8521" s="50"/>
      <c r="BZ8521" s="50"/>
      <c r="CA8521" s="50"/>
      <c r="CB8521" s="50"/>
      <c r="CC8521" s="50"/>
      <c r="CD8521" s="50"/>
      <c r="CE8521" s="50"/>
      <c r="CF8521" s="50"/>
      <c r="CG8521" s="50"/>
      <c r="CH8521" s="50"/>
      <c r="CI8521" s="50"/>
      <c r="CJ8521" s="50"/>
      <c r="CK8521" s="50"/>
      <c r="CL8521" s="50"/>
      <c r="CM8521" s="50"/>
      <c r="CN8521" s="50"/>
      <c r="CO8521" s="50"/>
      <c r="CP8521" s="50"/>
      <c r="CQ8521" s="50"/>
      <c r="CR8521" s="50"/>
      <c r="CS8521" s="50"/>
      <c r="CT8521" s="50"/>
      <c r="CU8521" s="50"/>
      <c r="CV8521" s="50"/>
      <c r="CW8521" s="50"/>
      <c r="CX8521" s="50"/>
      <c r="CY8521" s="50"/>
      <c r="CZ8521" s="50"/>
      <c r="DA8521" s="50"/>
      <c r="DB8521" s="50"/>
      <c r="DC8521" s="50"/>
      <c r="DD8521" s="50"/>
      <c r="DE8521" s="50"/>
      <c r="DF8521" s="50"/>
      <c r="DG8521" s="50"/>
    </row>
    <row r="8522" spans="1:111" x14ac:dyDescent="0.2">
      <c r="A8522" s="141"/>
      <c r="B8522" s="141"/>
      <c r="C8522" s="141"/>
      <c r="E8522" s="181"/>
      <c r="F8522" s="192"/>
      <c r="G8522" s="192"/>
      <c r="H8522" s="50"/>
      <c r="I8522" s="50"/>
      <c r="J8522" s="50"/>
      <c r="K8522" s="50"/>
      <c r="L8522" s="50"/>
      <c r="M8522" s="50"/>
      <c r="N8522" s="50"/>
      <c r="O8522" s="50"/>
      <c r="P8522" s="50"/>
      <c r="Q8522" s="50"/>
      <c r="R8522" s="50"/>
      <c r="S8522" s="50"/>
      <c r="T8522" s="50"/>
      <c r="U8522" s="50"/>
      <c r="V8522" s="50"/>
      <c r="W8522" s="50"/>
      <c r="X8522" s="50"/>
      <c r="Y8522" s="50"/>
      <c r="Z8522" s="50"/>
      <c r="AA8522" s="50"/>
      <c r="AB8522" s="50"/>
      <c r="AC8522" s="50"/>
      <c r="AD8522" s="50"/>
      <c r="AE8522" s="50"/>
      <c r="AF8522" s="50"/>
      <c r="AG8522" s="50"/>
      <c r="AH8522" s="50"/>
      <c r="AI8522" s="50"/>
      <c r="AJ8522" s="50"/>
      <c r="AK8522" s="50"/>
      <c r="AL8522" s="50"/>
      <c r="AM8522" s="50"/>
      <c r="AN8522" s="50"/>
      <c r="AO8522" s="50"/>
      <c r="AP8522" s="50"/>
      <c r="AQ8522" s="50"/>
      <c r="AR8522" s="50"/>
      <c r="AS8522" s="50"/>
      <c r="AT8522" s="50"/>
      <c r="AU8522" s="50"/>
      <c r="AV8522" s="50"/>
      <c r="AW8522" s="50"/>
      <c r="AX8522" s="50"/>
      <c r="AY8522" s="50"/>
      <c r="AZ8522" s="50"/>
      <c r="BA8522" s="50"/>
      <c r="BB8522" s="50"/>
      <c r="BC8522" s="50"/>
      <c r="BD8522" s="50"/>
      <c r="BE8522" s="50"/>
      <c r="BF8522" s="50"/>
      <c r="BG8522" s="50"/>
      <c r="BH8522" s="50"/>
      <c r="BI8522" s="50"/>
      <c r="BJ8522" s="50"/>
      <c r="BK8522" s="50"/>
      <c r="BL8522" s="50"/>
      <c r="BM8522" s="50"/>
      <c r="BN8522" s="50"/>
      <c r="BO8522" s="50"/>
      <c r="BP8522" s="50"/>
      <c r="BQ8522" s="50"/>
      <c r="BR8522" s="50"/>
      <c r="BS8522" s="50"/>
      <c r="BT8522" s="50"/>
      <c r="BU8522" s="50"/>
      <c r="BV8522" s="50"/>
      <c r="BW8522" s="50"/>
      <c r="BX8522" s="50"/>
      <c r="BY8522" s="50"/>
      <c r="BZ8522" s="50"/>
      <c r="CA8522" s="50"/>
      <c r="CB8522" s="50"/>
      <c r="CC8522" s="50"/>
      <c r="CD8522" s="50"/>
      <c r="CE8522" s="50"/>
      <c r="CF8522" s="50"/>
      <c r="CG8522" s="50"/>
      <c r="CH8522" s="50"/>
      <c r="CI8522" s="50"/>
      <c r="CJ8522" s="50"/>
      <c r="CK8522" s="50"/>
      <c r="CL8522" s="50"/>
      <c r="CM8522" s="50"/>
      <c r="CN8522" s="50"/>
      <c r="CO8522" s="50"/>
      <c r="CP8522" s="50"/>
      <c r="CQ8522" s="50"/>
      <c r="CR8522" s="50"/>
      <c r="CS8522" s="50"/>
      <c r="CT8522" s="50"/>
      <c r="CU8522" s="50"/>
      <c r="CV8522" s="50"/>
      <c r="CW8522" s="50"/>
      <c r="CX8522" s="50"/>
      <c r="CY8522" s="50"/>
      <c r="CZ8522" s="50"/>
      <c r="DA8522" s="50"/>
      <c r="DB8522" s="50"/>
      <c r="DC8522" s="50"/>
      <c r="DD8522" s="50"/>
      <c r="DE8522" s="50"/>
      <c r="DF8522" s="50"/>
      <c r="DG8522" s="50"/>
    </row>
    <row r="8523" spans="1:111" x14ac:dyDescent="0.2">
      <c r="A8523" s="141"/>
      <c r="B8523" s="141"/>
      <c r="C8523" s="141"/>
      <c r="E8523" s="181"/>
      <c r="F8523" s="192"/>
      <c r="G8523" s="192"/>
      <c r="H8523" s="50"/>
      <c r="I8523" s="50"/>
      <c r="J8523" s="50"/>
      <c r="K8523" s="50"/>
      <c r="L8523" s="50"/>
      <c r="M8523" s="50"/>
      <c r="N8523" s="50"/>
      <c r="O8523" s="50"/>
      <c r="P8523" s="50"/>
      <c r="Q8523" s="50"/>
      <c r="R8523" s="50"/>
      <c r="S8523" s="50"/>
      <c r="T8523" s="50"/>
      <c r="U8523" s="50"/>
      <c r="V8523" s="50"/>
      <c r="W8523" s="50"/>
      <c r="X8523" s="50"/>
      <c r="Y8523" s="50"/>
      <c r="Z8523" s="50"/>
      <c r="AA8523" s="50"/>
      <c r="AB8523" s="50"/>
      <c r="AC8523" s="50"/>
      <c r="AD8523" s="50"/>
      <c r="AE8523" s="50"/>
      <c r="AF8523" s="50"/>
      <c r="AG8523" s="50"/>
      <c r="AH8523" s="50"/>
      <c r="AI8523" s="50"/>
      <c r="AJ8523" s="50"/>
      <c r="AK8523" s="50"/>
      <c r="AL8523" s="50"/>
      <c r="AM8523" s="50"/>
      <c r="AN8523" s="50"/>
      <c r="AO8523" s="50"/>
      <c r="AP8523" s="50"/>
      <c r="AQ8523" s="50"/>
      <c r="AR8523" s="50"/>
      <c r="AS8523" s="50"/>
      <c r="AT8523" s="50"/>
      <c r="AU8523" s="50"/>
      <c r="AV8523" s="50"/>
      <c r="AW8523" s="50"/>
      <c r="AX8523" s="50"/>
      <c r="AY8523" s="50"/>
      <c r="AZ8523" s="50"/>
      <c r="BA8523" s="50"/>
      <c r="BB8523" s="50"/>
      <c r="BC8523" s="50"/>
      <c r="BD8523" s="50"/>
      <c r="BE8523" s="50"/>
      <c r="BF8523" s="50"/>
      <c r="BG8523" s="50"/>
      <c r="BH8523" s="50"/>
      <c r="BI8523" s="50"/>
      <c r="BJ8523" s="50"/>
      <c r="BK8523" s="50"/>
      <c r="BL8523" s="50"/>
      <c r="BM8523" s="50"/>
      <c r="BN8523" s="50"/>
      <c r="BO8523" s="50"/>
      <c r="BP8523" s="50"/>
      <c r="BQ8523" s="50"/>
      <c r="BR8523" s="50"/>
      <c r="BS8523" s="50"/>
      <c r="BT8523" s="50"/>
      <c r="BU8523" s="50"/>
      <c r="BV8523" s="50"/>
      <c r="BW8523" s="50"/>
      <c r="BX8523" s="50"/>
      <c r="BY8523" s="50"/>
      <c r="BZ8523" s="50"/>
      <c r="CA8523" s="50"/>
      <c r="CB8523" s="50"/>
      <c r="CC8523" s="50"/>
      <c r="CD8523" s="50"/>
      <c r="CE8523" s="50"/>
      <c r="CF8523" s="50"/>
      <c r="CG8523" s="50"/>
      <c r="CH8523" s="50"/>
      <c r="CI8523" s="50"/>
      <c r="CJ8523" s="50"/>
      <c r="CK8523" s="50"/>
      <c r="CL8523" s="50"/>
      <c r="CM8523" s="50"/>
      <c r="CN8523" s="50"/>
      <c r="CO8523" s="50"/>
      <c r="CP8523" s="50"/>
      <c r="CQ8523" s="50"/>
      <c r="CR8523" s="50"/>
      <c r="CS8523" s="50"/>
      <c r="CT8523" s="50"/>
      <c r="CU8523" s="50"/>
      <c r="CV8523" s="50"/>
      <c r="CW8523" s="50"/>
      <c r="CX8523" s="50"/>
      <c r="CY8523" s="50"/>
      <c r="CZ8523" s="50"/>
      <c r="DA8523" s="50"/>
      <c r="DB8523" s="50"/>
      <c r="DC8523" s="50"/>
      <c r="DD8523" s="50"/>
      <c r="DE8523" s="50"/>
      <c r="DF8523" s="50"/>
      <c r="DG8523" s="50"/>
    </row>
    <row r="8524" spans="1:111" x14ac:dyDescent="0.2">
      <c r="A8524" s="141"/>
      <c r="B8524" s="141"/>
      <c r="C8524" s="141"/>
      <c r="E8524" s="181"/>
      <c r="F8524" s="192"/>
      <c r="G8524" s="192"/>
      <c r="H8524" s="50"/>
      <c r="I8524" s="50"/>
      <c r="J8524" s="50"/>
      <c r="K8524" s="50"/>
      <c r="L8524" s="50"/>
      <c r="M8524" s="50"/>
      <c r="N8524" s="50"/>
      <c r="O8524" s="50"/>
      <c r="P8524" s="50"/>
      <c r="Q8524" s="50"/>
      <c r="R8524" s="50"/>
      <c r="S8524" s="50"/>
      <c r="T8524" s="50"/>
      <c r="U8524" s="50"/>
      <c r="V8524" s="50"/>
      <c r="W8524" s="50"/>
      <c r="X8524" s="50"/>
      <c r="Y8524" s="50"/>
      <c r="Z8524" s="50"/>
      <c r="AA8524" s="50"/>
      <c r="AB8524" s="50"/>
      <c r="AC8524" s="50"/>
      <c r="AD8524" s="50"/>
      <c r="AE8524" s="50"/>
      <c r="AF8524" s="50"/>
      <c r="AG8524" s="50"/>
      <c r="AH8524" s="50"/>
      <c r="AI8524" s="50"/>
      <c r="AJ8524" s="50"/>
      <c r="AK8524" s="50"/>
      <c r="AL8524" s="50"/>
      <c r="AM8524" s="50"/>
      <c r="AN8524" s="50"/>
      <c r="AO8524" s="50"/>
      <c r="AP8524" s="50"/>
      <c r="AQ8524" s="50"/>
      <c r="AR8524" s="50"/>
      <c r="AS8524" s="50"/>
      <c r="AT8524" s="50"/>
      <c r="AU8524" s="50"/>
      <c r="AV8524" s="50"/>
      <c r="AW8524" s="50"/>
      <c r="AX8524" s="50"/>
      <c r="AY8524" s="50"/>
      <c r="AZ8524" s="50"/>
      <c r="BA8524" s="50"/>
      <c r="BB8524" s="50"/>
      <c r="BC8524" s="50"/>
      <c r="BD8524" s="50"/>
      <c r="BE8524" s="50"/>
      <c r="BF8524" s="50"/>
      <c r="BG8524" s="50"/>
      <c r="BH8524" s="50"/>
      <c r="BI8524" s="50"/>
      <c r="BJ8524" s="50"/>
      <c r="BK8524" s="50"/>
      <c r="BL8524" s="50"/>
      <c r="BM8524" s="50"/>
      <c r="BN8524" s="50"/>
      <c r="BO8524" s="50"/>
      <c r="BP8524" s="50"/>
      <c r="BQ8524" s="50"/>
      <c r="BR8524" s="50"/>
      <c r="BS8524" s="50"/>
      <c r="BT8524" s="50"/>
      <c r="BU8524" s="50"/>
      <c r="BV8524" s="50"/>
      <c r="BW8524" s="50"/>
      <c r="BX8524" s="50"/>
      <c r="BY8524" s="50"/>
      <c r="BZ8524" s="50"/>
      <c r="CA8524" s="50"/>
      <c r="CB8524" s="50"/>
      <c r="CC8524" s="50"/>
      <c r="CD8524" s="50"/>
      <c r="CE8524" s="50"/>
      <c r="CF8524" s="50"/>
      <c r="CG8524" s="50"/>
      <c r="CH8524" s="50"/>
      <c r="CI8524" s="50"/>
      <c r="CJ8524" s="50"/>
      <c r="CK8524" s="50"/>
      <c r="CL8524" s="50"/>
      <c r="CM8524" s="50"/>
      <c r="CN8524" s="50"/>
      <c r="CO8524" s="50"/>
      <c r="CP8524" s="50"/>
      <c r="CQ8524" s="50"/>
      <c r="CR8524" s="50"/>
      <c r="CS8524" s="50"/>
      <c r="CT8524" s="50"/>
      <c r="CU8524" s="50"/>
      <c r="CV8524" s="50"/>
      <c r="CW8524" s="50"/>
      <c r="CX8524" s="50"/>
      <c r="CY8524" s="50"/>
      <c r="CZ8524" s="50"/>
      <c r="DA8524" s="50"/>
      <c r="DB8524" s="50"/>
      <c r="DC8524" s="50"/>
      <c r="DD8524" s="50"/>
      <c r="DE8524" s="50"/>
      <c r="DF8524" s="50"/>
      <c r="DG8524" s="50"/>
    </row>
    <row r="8525" spans="1:111" x14ac:dyDescent="0.2">
      <c r="A8525" s="141"/>
      <c r="B8525" s="141"/>
      <c r="C8525" s="141"/>
      <c r="E8525" s="181"/>
      <c r="F8525" s="192"/>
      <c r="G8525" s="192"/>
      <c r="H8525" s="50"/>
      <c r="I8525" s="50"/>
      <c r="J8525" s="50"/>
      <c r="K8525" s="50"/>
      <c r="L8525" s="50"/>
      <c r="M8525" s="50"/>
      <c r="N8525" s="50"/>
      <c r="O8525" s="50"/>
      <c r="P8525" s="50"/>
      <c r="Q8525" s="50"/>
      <c r="R8525" s="50"/>
      <c r="S8525" s="50"/>
      <c r="T8525" s="50"/>
      <c r="U8525" s="50"/>
      <c r="V8525" s="50"/>
      <c r="W8525" s="50"/>
      <c r="X8525" s="50"/>
      <c r="Y8525" s="50"/>
      <c r="Z8525" s="50"/>
      <c r="AA8525" s="50"/>
      <c r="AB8525" s="50"/>
      <c r="AC8525" s="50"/>
      <c r="AD8525" s="50"/>
      <c r="AE8525" s="50"/>
      <c r="AF8525" s="50"/>
      <c r="AG8525" s="50"/>
      <c r="AH8525" s="50"/>
      <c r="AI8525" s="50"/>
      <c r="AJ8525" s="50"/>
      <c r="AK8525" s="50"/>
      <c r="AL8525" s="50"/>
      <c r="AM8525" s="50"/>
      <c r="AN8525" s="50"/>
      <c r="AO8525" s="50"/>
      <c r="AP8525" s="50"/>
      <c r="AQ8525" s="50"/>
      <c r="AR8525" s="50"/>
      <c r="AS8525" s="50"/>
      <c r="AT8525" s="50"/>
      <c r="AU8525" s="50"/>
      <c r="AV8525" s="50"/>
      <c r="AW8525" s="50"/>
      <c r="AX8525" s="50"/>
      <c r="AY8525" s="50"/>
      <c r="AZ8525" s="50"/>
      <c r="BA8525" s="50"/>
      <c r="BB8525" s="50"/>
      <c r="BC8525" s="50"/>
      <c r="BD8525" s="50"/>
      <c r="BE8525" s="50"/>
      <c r="BF8525" s="50"/>
      <c r="BG8525" s="50"/>
      <c r="BH8525" s="50"/>
      <c r="BI8525" s="50"/>
      <c r="BJ8525" s="50"/>
      <c r="BK8525" s="50"/>
      <c r="BL8525" s="50"/>
      <c r="BM8525" s="50"/>
      <c r="BN8525" s="50"/>
      <c r="BO8525" s="50"/>
      <c r="BP8525" s="50"/>
      <c r="BQ8525" s="50"/>
      <c r="BR8525" s="50"/>
      <c r="BS8525" s="50"/>
      <c r="BT8525" s="50"/>
      <c r="BU8525" s="50"/>
      <c r="BV8525" s="50"/>
      <c r="BW8525" s="50"/>
      <c r="BX8525" s="50"/>
      <c r="BY8525" s="50"/>
      <c r="BZ8525" s="50"/>
      <c r="CA8525" s="50"/>
      <c r="CB8525" s="50"/>
      <c r="CC8525" s="50"/>
      <c r="CD8525" s="50"/>
      <c r="CE8525" s="50"/>
      <c r="CF8525" s="50"/>
      <c r="CG8525" s="50"/>
      <c r="CH8525" s="50"/>
      <c r="CI8525" s="50"/>
      <c r="CJ8525" s="50"/>
      <c r="CK8525" s="50"/>
      <c r="CL8525" s="50"/>
      <c r="CM8525" s="50"/>
      <c r="CN8525" s="50"/>
      <c r="CO8525" s="50"/>
      <c r="CP8525" s="50"/>
      <c r="CQ8525" s="50"/>
      <c r="CR8525" s="50"/>
      <c r="CS8525" s="50"/>
      <c r="CT8525" s="50"/>
      <c r="CU8525" s="50"/>
      <c r="CV8525" s="50"/>
      <c r="CW8525" s="50"/>
      <c r="CX8525" s="50"/>
      <c r="CY8525" s="50"/>
      <c r="CZ8525" s="50"/>
      <c r="DA8525" s="50"/>
      <c r="DB8525" s="50"/>
      <c r="DC8525" s="50"/>
      <c r="DD8525" s="50"/>
      <c r="DE8525" s="50"/>
      <c r="DF8525" s="50"/>
      <c r="DG8525" s="50"/>
    </row>
    <row r="8526" spans="1:111" x14ac:dyDescent="0.2">
      <c r="A8526" s="141"/>
      <c r="B8526" s="141"/>
      <c r="C8526" s="141"/>
      <c r="E8526" s="181"/>
      <c r="F8526" s="192"/>
      <c r="G8526" s="192"/>
      <c r="H8526" s="50"/>
      <c r="I8526" s="50"/>
      <c r="J8526" s="50"/>
      <c r="K8526" s="50"/>
      <c r="L8526" s="50"/>
      <c r="M8526" s="50"/>
      <c r="N8526" s="50"/>
      <c r="O8526" s="50"/>
      <c r="P8526" s="50"/>
      <c r="Q8526" s="50"/>
      <c r="R8526" s="50"/>
      <c r="S8526" s="50"/>
      <c r="T8526" s="50"/>
      <c r="U8526" s="50"/>
      <c r="V8526" s="50"/>
      <c r="W8526" s="50"/>
      <c r="X8526" s="50"/>
      <c r="Y8526" s="50"/>
      <c r="Z8526" s="50"/>
      <c r="AA8526" s="50"/>
      <c r="AB8526" s="50"/>
      <c r="AC8526" s="50"/>
      <c r="AD8526" s="50"/>
      <c r="AE8526" s="50"/>
      <c r="AF8526" s="50"/>
      <c r="AG8526" s="50"/>
      <c r="AH8526" s="50"/>
      <c r="AI8526" s="50"/>
      <c r="AJ8526" s="50"/>
      <c r="AK8526" s="50"/>
      <c r="AL8526" s="50"/>
      <c r="AM8526" s="50"/>
      <c r="AN8526" s="50"/>
      <c r="AO8526" s="50"/>
      <c r="AP8526" s="50"/>
      <c r="AQ8526" s="50"/>
      <c r="AR8526" s="50"/>
      <c r="AS8526" s="50"/>
      <c r="AT8526" s="50"/>
      <c r="AU8526" s="50"/>
      <c r="AV8526" s="50"/>
      <c r="AW8526" s="50"/>
      <c r="AX8526" s="50"/>
      <c r="AY8526" s="50"/>
      <c r="AZ8526" s="50"/>
      <c r="BA8526" s="50"/>
      <c r="BB8526" s="50"/>
      <c r="BC8526" s="50"/>
      <c r="BD8526" s="50"/>
      <c r="BE8526" s="50"/>
      <c r="BF8526" s="50"/>
      <c r="BG8526" s="50"/>
      <c r="BH8526" s="50"/>
      <c r="BI8526" s="50"/>
      <c r="BJ8526" s="50"/>
      <c r="BK8526" s="50"/>
      <c r="BL8526" s="50"/>
      <c r="BM8526" s="50"/>
      <c r="BN8526" s="50"/>
      <c r="BO8526" s="50"/>
      <c r="BP8526" s="50"/>
      <c r="BQ8526" s="50"/>
      <c r="BR8526" s="50"/>
      <c r="BS8526" s="50"/>
      <c r="BT8526" s="50"/>
      <c r="BU8526" s="50"/>
      <c r="BV8526" s="50"/>
      <c r="BW8526" s="50"/>
      <c r="BX8526" s="50"/>
      <c r="BY8526" s="50"/>
      <c r="BZ8526" s="50"/>
      <c r="CA8526" s="50"/>
      <c r="CB8526" s="50"/>
      <c r="CC8526" s="50"/>
      <c r="CD8526" s="50"/>
      <c r="CE8526" s="50"/>
      <c r="CF8526" s="50"/>
      <c r="CG8526" s="50"/>
      <c r="CH8526" s="50"/>
      <c r="CI8526" s="50"/>
      <c r="CJ8526" s="50"/>
      <c r="CK8526" s="50"/>
      <c r="CL8526" s="50"/>
      <c r="CM8526" s="50"/>
      <c r="CN8526" s="50"/>
      <c r="CO8526" s="50"/>
      <c r="CP8526" s="50"/>
      <c r="CQ8526" s="50"/>
      <c r="CR8526" s="50"/>
      <c r="CS8526" s="50"/>
      <c r="CT8526" s="50"/>
      <c r="CU8526" s="50"/>
      <c r="CV8526" s="50"/>
      <c r="CW8526" s="50"/>
      <c r="CX8526" s="50"/>
      <c r="CY8526" s="50"/>
      <c r="CZ8526" s="50"/>
      <c r="DA8526" s="50"/>
      <c r="DB8526" s="50"/>
      <c r="DC8526" s="50"/>
      <c r="DD8526" s="50"/>
      <c r="DE8526" s="50"/>
      <c r="DF8526" s="50"/>
      <c r="DG8526" s="50"/>
    </row>
    <row r="8527" spans="1:111" x14ac:dyDescent="0.2">
      <c r="A8527" s="141"/>
      <c r="B8527" s="141"/>
      <c r="C8527" s="141"/>
      <c r="E8527" s="181"/>
      <c r="F8527" s="192"/>
      <c r="G8527" s="192"/>
      <c r="H8527" s="50"/>
      <c r="I8527" s="50"/>
      <c r="J8527" s="50"/>
      <c r="K8527" s="50"/>
      <c r="L8527" s="50"/>
      <c r="M8527" s="50"/>
      <c r="N8527" s="50"/>
      <c r="O8527" s="50"/>
      <c r="P8527" s="50"/>
      <c r="Q8527" s="50"/>
      <c r="R8527" s="50"/>
      <c r="S8527" s="50"/>
      <c r="T8527" s="50"/>
      <c r="U8527" s="50"/>
      <c r="V8527" s="50"/>
      <c r="W8527" s="50"/>
      <c r="X8527" s="50"/>
      <c r="Y8527" s="50"/>
      <c r="Z8527" s="50"/>
      <c r="AA8527" s="50"/>
      <c r="AB8527" s="50"/>
      <c r="AC8527" s="50"/>
      <c r="AD8527" s="50"/>
      <c r="AE8527" s="50"/>
      <c r="AF8527" s="50"/>
      <c r="AG8527" s="50"/>
      <c r="AH8527" s="50"/>
      <c r="AI8527" s="50"/>
      <c r="AJ8527" s="50"/>
      <c r="AK8527" s="50"/>
      <c r="AL8527" s="50"/>
      <c r="AM8527" s="50"/>
      <c r="AN8527" s="50"/>
      <c r="AO8527" s="50"/>
      <c r="AP8527" s="50"/>
      <c r="AQ8527" s="50"/>
      <c r="AR8527" s="50"/>
      <c r="AS8527" s="50"/>
      <c r="AT8527" s="50"/>
      <c r="AU8527" s="50"/>
      <c r="AV8527" s="50"/>
      <c r="AW8527" s="50"/>
      <c r="AX8527" s="50"/>
      <c r="AY8527" s="50"/>
      <c r="AZ8527" s="50"/>
      <c r="BA8527" s="50"/>
      <c r="BB8527" s="50"/>
      <c r="BC8527" s="50"/>
      <c r="BD8527" s="50"/>
      <c r="BE8527" s="50"/>
      <c r="BF8527" s="50"/>
      <c r="BG8527" s="50"/>
      <c r="BH8527" s="50"/>
      <c r="BI8527" s="50"/>
      <c r="BJ8527" s="50"/>
      <c r="BK8527" s="50"/>
      <c r="BL8527" s="50"/>
      <c r="BM8527" s="50"/>
      <c r="BN8527" s="50"/>
      <c r="BO8527" s="50"/>
      <c r="BP8527" s="50"/>
      <c r="BQ8527" s="50"/>
      <c r="BR8527" s="50"/>
      <c r="BS8527" s="50"/>
      <c r="BT8527" s="50"/>
      <c r="BU8527" s="50"/>
      <c r="BV8527" s="50"/>
      <c r="BW8527" s="50"/>
      <c r="BX8527" s="50"/>
      <c r="BY8527" s="50"/>
      <c r="BZ8527" s="50"/>
      <c r="CA8527" s="50"/>
      <c r="CB8527" s="50"/>
      <c r="CC8527" s="50"/>
      <c r="CD8527" s="50"/>
      <c r="CE8527" s="50"/>
      <c r="CF8527" s="50"/>
      <c r="CG8527" s="50"/>
      <c r="CH8527" s="50"/>
      <c r="CI8527" s="50"/>
      <c r="CJ8527" s="50"/>
      <c r="CK8527" s="50"/>
      <c r="CL8527" s="50"/>
      <c r="CM8527" s="50"/>
      <c r="CN8527" s="50"/>
      <c r="CO8527" s="50"/>
      <c r="CP8527" s="50"/>
      <c r="CQ8527" s="50"/>
      <c r="CR8527" s="50"/>
      <c r="CS8527" s="50"/>
      <c r="CT8527" s="50"/>
      <c r="CU8527" s="50"/>
      <c r="CV8527" s="50"/>
      <c r="CW8527" s="50"/>
      <c r="CX8527" s="50"/>
      <c r="CY8527" s="50"/>
      <c r="CZ8527" s="50"/>
      <c r="DA8527" s="50"/>
      <c r="DB8527" s="50"/>
      <c r="DC8527" s="50"/>
      <c r="DD8527" s="50"/>
      <c r="DE8527" s="50"/>
      <c r="DF8527" s="50"/>
      <c r="DG8527" s="50"/>
    </row>
    <row r="8528" spans="1:111" x14ac:dyDescent="0.2">
      <c r="A8528" s="141"/>
      <c r="B8528" s="141"/>
      <c r="C8528" s="141"/>
      <c r="E8528" s="181"/>
      <c r="F8528" s="192"/>
      <c r="G8528" s="192"/>
      <c r="H8528" s="50"/>
      <c r="I8528" s="50"/>
      <c r="J8528" s="50"/>
      <c r="K8528" s="50"/>
      <c r="L8528" s="50"/>
      <c r="M8528" s="50"/>
      <c r="N8528" s="50"/>
      <c r="O8528" s="50"/>
      <c r="P8528" s="50"/>
      <c r="Q8528" s="50"/>
      <c r="R8528" s="50"/>
      <c r="S8528" s="50"/>
      <c r="T8528" s="50"/>
      <c r="U8528" s="50"/>
      <c r="V8528" s="50"/>
      <c r="W8528" s="50"/>
      <c r="X8528" s="50"/>
      <c r="Y8528" s="50"/>
      <c r="Z8528" s="50"/>
      <c r="AA8528" s="50"/>
      <c r="AB8528" s="50"/>
      <c r="AC8528" s="50"/>
      <c r="AD8528" s="50"/>
      <c r="AE8528" s="50"/>
      <c r="AF8528" s="50"/>
      <c r="AG8528" s="50"/>
      <c r="AH8528" s="50"/>
      <c r="AI8528" s="50"/>
      <c r="AJ8528" s="50"/>
      <c r="AK8528" s="50"/>
      <c r="AL8528" s="50"/>
      <c r="AM8528" s="50"/>
      <c r="AN8528" s="50"/>
      <c r="AO8528" s="50"/>
      <c r="AP8528" s="50"/>
      <c r="AQ8528" s="50"/>
      <c r="AR8528" s="50"/>
      <c r="AS8528" s="50"/>
      <c r="AT8528" s="50"/>
      <c r="AU8528" s="50"/>
      <c r="AV8528" s="50"/>
      <c r="AW8528" s="50"/>
      <c r="AX8528" s="50"/>
      <c r="AY8528" s="50"/>
      <c r="AZ8528" s="50"/>
      <c r="BA8528" s="50"/>
      <c r="BB8528" s="50"/>
      <c r="BC8528" s="50"/>
      <c r="BD8528" s="50"/>
      <c r="BE8528" s="50"/>
      <c r="BF8528" s="50"/>
      <c r="BG8528" s="50"/>
      <c r="BH8528" s="50"/>
      <c r="BI8528" s="50"/>
      <c r="BJ8528" s="50"/>
      <c r="BK8528" s="50"/>
      <c r="BL8528" s="50"/>
      <c r="BM8528" s="50"/>
      <c r="BN8528" s="50"/>
      <c r="BO8528" s="50"/>
      <c r="BP8528" s="50"/>
      <c r="BQ8528" s="50"/>
      <c r="BR8528" s="50"/>
      <c r="BS8528" s="50"/>
      <c r="BT8528" s="50"/>
      <c r="BU8528" s="50"/>
      <c r="BV8528" s="50"/>
      <c r="BW8528" s="50"/>
      <c r="BX8528" s="50"/>
      <c r="BY8528" s="50"/>
      <c r="BZ8528" s="50"/>
      <c r="CA8528" s="50"/>
      <c r="CB8528" s="50"/>
      <c r="CC8528" s="50"/>
      <c r="CD8528" s="50"/>
      <c r="CE8528" s="50"/>
      <c r="CF8528" s="50"/>
      <c r="CG8528" s="50"/>
      <c r="CH8528" s="50"/>
      <c r="CI8528" s="50"/>
      <c r="CJ8528" s="50"/>
      <c r="CK8528" s="50"/>
      <c r="CL8528" s="50"/>
      <c r="CM8528" s="50"/>
      <c r="CN8528" s="50"/>
      <c r="CO8528" s="50"/>
      <c r="CP8528" s="50"/>
      <c r="CQ8528" s="50"/>
      <c r="CR8528" s="50"/>
      <c r="CS8528" s="50"/>
      <c r="CT8528" s="50"/>
      <c r="CU8528" s="50"/>
      <c r="CV8528" s="50"/>
      <c r="CW8528" s="50"/>
      <c r="CX8528" s="50"/>
      <c r="CY8528" s="50"/>
      <c r="CZ8528" s="50"/>
      <c r="DA8528" s="50"/>
      <c r="DB8528" s="50"/>
      <c r="DC8528" s="50"/>
      <c r="DD8528" s="50"/>
      <c r="DE8528" s="50"/>
      <c r="DF8528" s="50"/>
      <c r="DG8528" s="50"/>
    </row>
    <row r="8529" spans="1:111" x14ac:dyDescent="0.2">
      <c r="A8529" s="141"/>
      <c r="B8529" s="141"/>
      <c r="C8529" s="141"/>
      <c r="E8529" s="181"/>
      <c r="F8529" s="192"/>
      <c r="G8529" s="192"/>
      <c r="H8529" s="50"/>
      <c r="I8529" s="50"/>
      <c r="J8529" s="50"/>
      <c r="K8529" s="50"/>
      <c r="L8529" s="50"/>
      <c r="M8529" s="50"/>
      <c r="N8529" s="50"/>
      <c r="O8529" s="50"/>
      <c r="P8529" s="50"/>
      <c r="Q8529" s="50"/>
      <c r="R8529" s="50"/>
      <c r="S8529" s="50"/>
      <c r="T8529" s="50"/>
      <c r="U8529" s="50"/>
      <c r="V8529" s="50"/>
      <c r="W8529" s="50"/>
      <c r="X8529" s="50"/>
      <c r="Y8529" s="50"/>
      <c r="Z8529" s="50"/>
      <c r="AA8529" s="50"/>
      <c r="AB8529" s="50"/>
      <c r="AC8529" s="50"/>
      <c r="AD8529" s="50"/>
      <c r="AE8529" s="50"/>
      <c r="AF8529" s="50"/>
      <c r="AG8529" s="50"/>
      <c r="AH8529" s="50"/>
      <c r="AI8529" s="50"/>
      <c r="AJ8529" s="50"/>
      <c r="AK8529" s="50"/>
      <c r="AL8529" s="50"/>
      <c r="AM8529" s="50"/>
      <c r="AN8529" s="50"/>
      <c r="AO8529" s="50"/>
      <c r="AP8529" s="50"/>
      <c r="AQ8529" s="50"/>
      <c r="AR8529" s="50"/>
      <c r="AS8529" s="50"/>
      <c r="AT8529" s="50"/>
      <c r="AU8529" s="50"/>
      <c r="AV8529" s="50"/>
      <c r="AW8529" s="50"/>
      <c r="AX8529" s="50"/>
      <c r="AY8529" s="50"/>
      <c r="AZ8529" s="50"/>
      <c r="BA8529" s="50"/>
      <c r="BB8529" s="50"/>
      <c r="BC8529" s="50"/>
      <c r="BD8529" s="50"/>
      <c r="BE8529" s="50"/>
      <c r="BF8529" s="50"/>
      <c r="BG8529" s="50"/>
      <c r="BH8529" s="50"/>
      <c r="BI8529" s="50"/>
      <c r="BJ8529" s="50"/>
      <c r="BK8529" s="50"/>
      <c r="BL8529" s="50"/>
      <c r="BM8529" s="50"/>
      <c r="BN8529" s="50"/>
      <c r="BO8529" s="50"/>
      <c r="BP8529" s="50"/>
      <c r="BQ8529" s="50"/>
      <c r="BR8529" s="50"/>
      <c r="BS8529" s="50"/>
      <c r="BT8529" s="50"/>
      <c r="BU8529" s="50"/>
      <c r="BV8529" s="50"/>
      <c r="BW8529" s="50"/>
      <c r="BX8529" s="50"/>
      <c r="BY8529" s="50"/>
      <c r="BZ8529" s="50"/>
      <c r="CA8529" s="50"/>
      <c r="CB8529" s="50"/>
      <c r="CC8529" s="50"/>
      <c r="CD8529" s="50"/>
      <c r="CE8529" s="50"/>
      <c r="CF8529" s="50"/>
      <c r="CG8529" s="50"/>
      <c r="CH8529" s="50"/>
      <c r="CI8529" s="50"/>
      <c r="CJ8529" s="50"/>
      <c r="CK8529" s="50"/>
      <c r="CL8529" s="50"/>
      <c r="CM8529" s="50"/>
      <c r="CN8529" s="50"/>
      <c r="CO8529" s="50"/>
      <c r="CP8529" s="50"/>
      <c r="CQ8529" s="50"/>
      <c r="CR8529" s="50"/>
      <c r="CS8529" s="50"/>
      <c r="CT8529" s="50"/>
      <c r="CU8529" s="50"/>
      <c r="CV8529" s="50"/>
      <c r="CW8529" s="50"/>
      <c r="CX8529" s="50"/>
      <c r="CY8529" s="50"/>
      <c r="CZ8529" s="50"/>
      <c r="DA8529" s="50"/>
      <c r="DB8529" s="50"/>
      <c r="DC8529" s="50"/>
      <c r="DD8529" s="50"/>
      <c r="DE8529" s="50"/>
      <c r="DF8529" s="50"/>
      <c r="DG8529" s="50"/>
    </row>
    <row r="8530" spans="1:111" x14ac:dyDescent="0.2">
      <c r="A8530" s="141"/>
      <c r="B8530" s="141"/>
      <c r="C8530" s="141"/>
      <c r="E8530" s="181"/>
      <c r="F8530" s="192"/>
      <c r="G8530" s="192"/>
      <c r="H8530" s="50"/>
      <c r="I8530" s="50"/>
      <c r="J8530" s="50"/>
      <c r="K8530" s="50"/>
      <c r="L8530" s="50"/>
      <c r="M8530" s="50"/>
      <c r="N8530" s="50"/>
      <c r="O8530" s="50"/>
      <c r="P8530" s="50"/>
      <c r="Q8530" s="50"/>
      <c r="R8530" s="50"/>
      <c r="S8530" s="50"/>
      <c r="T8530" s="50"/>
      <c r="U8530" s="50"/>
      <c r="V8530" s="50"/>
      <c r="W8530" s="50"/>
      <c r="X8530" s="50"/>
      <c r="Y8530" s="50"/>
      <c r="Z8530" s="50"/>
      <c r="AA8530" s="50"/>
      <c r="AB8530" s="50"/>
      <c r="AC8530" s="50"/>
      <c r="AD8530" s="50"/>
      <c r="AE8530" s="50"/>
      <c r="AF8530" s="50"/>
      <c r="AG8530" s="50"/>
      <c r="AH8530" s="50"/>
      <c r="AI8530" s="50"/>
      <c r="AJ8530" s="50"/>
      <c r="AK8530" s="50"/>
      <c r="AL8530" s="50"/>
      <c r="AM8530" s="50"/>
      <c r="AN8530" s="50"/>
      <c r="AO8530" s="50"/>
      <c r="AP8530" s="50"/>
      <c r="AQ8530" s="50"/>
      <c r="AR8530" s="50"/>
      <c r="AS8530" s="50"/>
      <c r="AT8530" s="50"/>
      <c r="AU8530" s="50"/>
      <c r="AV8530" s="50"/>
      <c r="AW8530" s="50"/>
      <c r="AX8530" s="50"/>
      <c r="AY8530" s="50"/>
      <c r="AZ8530" s="50"/>
      <c r="BA8530" s="50"/>
      <c r="BB8530" s="50"/>
      <c r="BC8530" s="50"/>
      <c r="BD8530" s="50"/>
      <c r="BE8530" s="50"/>
      <c r="BF8530" s="50"/>
      <c r="BG8530" s="50"/>
      <c r="BH8530" s="50"/>
      <c r="BI8530" s="50"/>
      <c r="BJ8530" s="50"/>
      <c r="BK8530" s="50"/>
      <c r="BL8530" s="50"/>
      <c r="BM8530" s="50"/>
      <c r="BN8530" s="50"/>
      <c r="BO8530" s="50"/>
      <c r="BP8530" s="50"/>
      <c r="BQ8530" s="50"/>
      <c r="BR8530" s="50"/>
      <c r="BS8530" s="50"/>
      <c r="BT8530" s="50"/>
      <c r="BU8530" s="50"/>
      <c r="BV8530" s="50"/>
      <c r="BW8530" s="50"/>
      <c r="BX8530" s="50"/>
      <c r="BY8530" s="50"/>
      <c r="BZ8530" s="50"/>
      <c r="CA8530" s="50"/>
      <c r="CB8530" s="50"/>
      <c r="CC8530" s="50"/>
      <c r="CD8530" s="50"/>
      <c r="CE8530" s="50"/>
      <c r="CF8530" s="50"/>
      <c r="CG8530" s="50"/>
      <c r="CH8530" s="50"/>
      <c r="CI8530" s="50"/>
      <c r="CJ8530" s="50"/>
      <c r="CK8530" s="50"/>
      <c r="CL8530" s="50"/>
      <c r="CM8530" s="50"/>
      <c r="CN8530" s="50"/>
      <c r="CO8530" s="50"/>
      <c r="CP8530" s="50"/>
      <c r="CQ8530" s="50"/>
      <c r="CR8530" s="50"/>
      <c r="CS8530" s="50"/>
      <c r="CT8530" s="50"/>
      <c r="CU8530" s="50"/>
      <c r="CV8530" s="50"/>
      <c r="CW8530" s="50"/>
      <c r="CX8530" s="50"/>
      <c r="CY8530" s="50"/>
      <c r="CZ8530" s="50"/>
      <c r="DA8530" s="50"/>
      <c r="DB8530" s="50"/>
      <c r="DC8530" s="50"/>
      <c r="DD8530" s="50"/>
      <c r="DE8530" s="50"/>
      <c r="DF8530" s="50"/>
      <c r="DG8530" s="50"/>
    </row>
    <row r="8531" spans="1:111" x14ac:dyDescent="0.2">
      <c r="A8531" s="141"/>
      <c r="B8531" s="141"/>
      <c r="C8531" s="141"/>
      <c r="E8531" s="181"/>
      <c r="F8531" s="192"/>
      <c r="G8531" s="192"/>
      <c r="H8531" s="50"/>
      <c r="I8531" s="50"/>
      <c r="J8531" s="50"/>
      <c r="K8531" s="50"/>
      <c r="L8531" s="50"/>
      <c r="M8531" s="50"/>
      <c r="N8531" s="50"/>
      <c r="O8531" s="50"/>
      <c r="P8531" s="50"/>
      <c r="Q8531" s="50"/>
      <c r="R8531" s="50"/>
      <c r="S8531" s="50"/>
      <c r="T8531" s="50"/>
      <c r="U8531" s="50"/>
      <c r="V8531" s="50"/>
      <c r="W8531" s="50"/>
      <c r="X8531" s="50"/>
      <c r="Y8531" s="50"/>
      <c r="Z8531" s="50"/>
      <c r="AA8531" s="50"/>
      <c r="AB8531" s="50"/>
      <c r="AC8531" s="50"/>
      <c r="AD8531" s="50"/>
      <c r="AE8531" s="50"/>
      <c r="AF8531" s="50"/>
      <c r="AG8531" s="50"/>
      <c r="AH8531" s="50"/>
      <c r="AI8531" s="50"/>
      <c r="AJ8531" s="50"/>
      <c r="AK8531" s="50"/>
      <c r="AL8531" s="50"/>
      <c r="AM8531" s="50"/>
      <c r="AN8531" s="50"/>
      <c r="AO8531" s="50"/>
      <c r="AP8531" s="50"/>
      <c r="AQ8531" s="50"/>
      <c r="AR8531" s="50"/>
      <c r="AS8531" s="50"/>
      <c r="AT8531" s="50"/>
      <c r="AU8531" s="50"/>
      <c r="AV8531" s="50"/>
      <c r="AW8531" s="50"/>
      <c r="AX8531" s="50"/>
      <c r="AY8531" s="50"/>
      <c r="AZ8531" s="50"/>
      <c r="BA8531" s="50"/>
      <c r="BB8531" s="50"/>
      <c r="BC8531" s="50"/>
      <c r="BD8531" s="50"/>
      <c r="BE8531" s="50"/>
      <c r="BF8531" s="50"/>
      <c r="BG8531" s="50"/>
      <c r="BH8531" s="50"/>
      <c r="BI8531" s="50"/>
      <c r="BJ8531" s="50"/>
      <c r="BK8531" s="50"/>
      <c r="BL8531" s="50"/>
      <c r="BM8531" s="50"/>
      <c r="BN8531" s="50"/>
      <c r="BO8531" s="50"/>
      <c r="BP8531" s="50"/>
      <c r="BQ8531" s="50"/>
      <c r="BR8531" s="50"/>
      <c r="BS8531" s="50"/>
      <c r="BT8531" s="50"/>
      <c r="BU8531" s="50"/>
      <c r="BV8531" s="50"/>
      <c r="BW8531" s="50"/>
      <c r="BX8531" s="50"/>
      <c r="BY8531" s="50"/>
      <c r="BZ8531" s="50"/>
      <c r="CA8531" s="50"/>
      <c r="CB8531" s="50"/>
      <c r="CC8531" s="50"/>
      <c r="CD8531" s="50"/>
      <c r="CE8531" s="50"/>
      <c r="CF8531" s="50"/>
      <c r="CG8531" s="50"/>
      <c r="CH8531" s="50"/>
      <c r="CI8531" s="50"/>
      <c r="CJ8531" s="50"/>
      <c r="CK8531" s="50"/>
      <c r="CL8531" s="50"/>
      <c r="CM8531" s="50"/>
      <c r="CN8531" s="50"/>
      <c r="CO8531" s="50"/>
      <c r="CP8531" s="50"/>
      <c r="CQ8531" s="50"/>
      <c r="CR8531" s="50"/>
      <c r="CS8531" s="50"/>
      <c r="CT8531" s="50"/>
      <c r="CU8531" s="50"/>
      <c r="CV8531" s="50"/>
      <c r="CW8531" s="50"/>
      <c r="CX8531" s="50"/>
      <c r="CY8531" s="50"/>
      <c r="CZ8531" s="50"/>
      <c r="DA8531" s="50"/>
      <c r="DB8531" s="50"/>
      <c r="DC8531" s="50"/>
      <c r="DD8531" s="50"/>
      <c r="DE8531" s="50"/>
      <c r="DF8531" s="50"/>
      <c r="DG8531" s="50"/>
    </row>
    <row r="8532" spans="1:111" x14ac:dyDescent="0.2">
      <c r="A8532" s="141"/>
      <c r="B8532" s="141"/>
      <c r="C8532" s="141"/>
      <c r="E8532" s="181"/>
      <c r="F8532" s="192"/>
      <c r="G8532" s="192"/>
      <c r="H8532" s="50"/>
      <c r="I8532" s="50"/>
      <c r="J8532" s="50"/>
      <c r="K8532" s="50"/>
      <c r="L8532" s="50"/>
      <c r="M8532" s="50"/>
      <c r="N8532" s="50"/>
      <c r="O8532" s="50"/>
      <c r="P8532" s="50"/>
      <c r="Q8532" s="50"/>
      <c r="R8532" s="50"/>
      <c r="S8532" s="50"/>
      <c r="T8532" s="50"/>
      <c r="U8532" s="50"/>
      <c r="V8532" s="50"/>
      <c r="W8532" s="50"/>
      <c r="X8532" s="50"/>
      <c r="Y8532" s="50"/>
      <c r="Z8532" s="50"/>
      <c r="AA8532" s="50"/>
      <c r="AB8532" s="50"/>
      <c r="AC8532" s="50"/>
      <c r="AD8532" s="50"/>
      <c r="AE8532" s="50"/>
      <c r="AF8532" s="50"/>
      <c r="AG8532" s="50"/>
      <c r="AH8532" s="50"/>
      <c r="AI8532" s="50"/>
      <c r="AJ8532" s="50"/>
      <c r="AK8532" s="50"/>
      <c r="AL8532" s="50"/>
      <c r="AM8532" s="50"/>
      <c r="AN8532" s="50"/>
      <c r="AO8532" s="50"/>
      <c r="AP8532" s="50"/>
      <c r="AQ8532" s="50"/>
      <c r="AR8532" s="50"/>
      <c r="AS8532" s="50"/>
      <c r="AT8532" s="50"/>
      <c r="AU8532" s="50"/>
      <c r="AV8532" s="50"/>
      <c r="AW8532" s="50"/>
      <c r="AX8532" s="50"/>
      <c r="AY8532" s="50"/>
      <c r="AZ8532" s="50"/>
      <c r="BA8532" s="50"/>
      <c r="BB8532" s="50"/>
      <c r="BC8532" s="50"/>
      <c r="BD8532" s="50"/>
      <c r="BE8532" s="50"/>
      <c r="BF8532" s="50"/>
      <c r="BG8532" s="50"/>
      <c r="BH8532" s="50"/>
      <c r="BI8532" s="50"/>
      <c r="BJ8532" s="50"/>
      <c r="BK8532" s="50"/>
      <c r="BL8532" s="50"/>
      <c r="BM8532" s="50"/>
      <c r="BN8532" s="50"/>
      <c r="BO8532" s="50"/>
      <c r="BP8532" s="50"/>
      <c r="BQ8532" s="50"/>
      <c r="BR8532" s="50"/>
      <c r="BS8532" s="50"/>
      <c r="BT8532" s="50"/>
      <c r="BU8532" s="50"/>
      <c r="BV8532" s="50"/>
      <c r="BW8532" s="50"/>
      <c r="BX8532" s="50"/>
      <c r="BY8532" s="50"/>
      <c r="BZ8532" s="50"/>
      <c r="CA8532" s="50"/>
      <c r="CB8532" s="50"/>
      <c r="CC8532" s="50"/>
      <c r="CD8532" s="50"/>
      <c r="CE8532" s="50"/>
      <c r="CF8532" s="50"/>
      <c r="CG8532" s="50"/>
      <c r="CH8532" s="50"/>
      <c r="CI8532" s="50"/>
      <c r="CJ8532" s="50"/>
      <c r="CK8532" s="50"/>
      <c r="CL8532" s="50"/>
      <c r="CM8532" s="50"/>
      <c r="CN8532" s="50"/>
      <c r="CO8532" s="50"/>
      <c r="CP8532" s="50"/>
      <c r="CQ8532" s="50"/>
      <c r="CR8532" s="50"/>
      <c r="CS8532" s="50"/>
      <c r="CT8532" s="50"/>
      <c r="CU8532" s="50"/>
      <c r="CV8532" s="50"/>
      <c r="CW8532" s="50"/>
      <c r="CX8532" s="50"/>
      <c r="CY8532" s="50"/>
      <c r="CZ8532" s="50"/>
      <c r="DA8532" s="50"/>
      <c r="DB8532" s="50"/>
      <c r="DC8532" s="50"/>
      <c r="DD8532" s="50"/>
      <c r="DE8532" s="50"/>
      <c r="DF8532" s="50"/>
      <c r="DG8532" s="50"/>
    </row>
    <row r="8533" spans="1:111" x14ac:dyDescent="0.2">
      <c r="A8533" s="141"/>
      <c r="B8533" s="141"/>
      <c r="C8533" s="141"/>
      <c r="E8533" s="181"/>
      <c r="F8533" s="192"/>
      <c r="G8533" s="192"/>
      <c r="H8533" s="50"/>
      <c r="I8533" s="50"/>
      <c r="J8533" s="50"/>
      <c r="K8533" s="50"/>
      <c r="L8533" s="50"/>
      <c r="M8533" s="50"/>
      <c r="N8533" s="50"/>
      <c r="O8533" s="50"/>
      <c r="P8533" s="50"/>
      <c r="Q8533" s="50"/>
      <c r="R8533" s="50"/>
      <c r="S8533" s="50"/>
      <c r="T8533" s="50"/>
      <c r="U8533" s="50"/>
      <c r="V8533" s="50"/>
      <c r="W8533" s="50"/>
      <c r="X8533" s="50"/>
      <c r="Y8533" s="50"/>
      <c r="Z8533" s="50"/>
      <c r="AA8533" s="50"/>
      <c r="AB8533" s="50"/>
      <c r="AC8533" s="50"/>
      <c r="AD8533" s="50"/>
      <c r="AE8533" s="50"/>
      <c r="AF8533" s="50"/>
      <c r="AG8533" s="50"/>
      <c r="AH8533" s="50"/>
      <c r="AI8533" s="50"/>
      <c r="AJ8533" s="50"/>
      <c r="AK8533" s="50"/>
      <c r="AL8533" s="50"/>
      <c r="AM8533" s="50"/>
      <c r="AN8533" s="50"/>
      <c r="AO8533" s="50"/>
      <c r="AP8533" s="50"/>
      <c r="AQ8533" s="50"/>
      <c r="AR8533" s="50"/>
      <c r="AS8533" s="50"/>
      <c r="AT8533" s="50"/>
      <c r="AU8533" s="50"/>
      <c r="AV8533" s="50"/>
      <c r="AW8533" s="50"/>
      <c r="AX8533" s="50"/>
      <c r="AY8533" s="50"/>
      <c r="AZ8533" s="50"/>
      <c r="BA8533" s="50"/>
      <c r="BB8533" s="50"/>
      <c r="BC8533" s="50"/>
      <c r="BD8533" s="50"/>
      <c r="BE8533" s="50"/>
      <c r="BF8533" s="50"/>
      <c r="BG8533" s="50"/>
      <c r="BH8533" s="50"/>
      <c r="BI8533" s="50"/>
      <c r="BJ8533" s="50"/>
      <c r="BK8533" s="50"/>
      <c r="BL8533" s="50"/>
      <c r="BM8533" s="50"/>
      <c r="BN8533" s="50"/>
      <c r="BO8533" s="50"/>
      <c r="BP8533" s="50"/>
      <c r="BQ8533" s="50"/>
      <c r="BR8533" s="50"/>
      <c r="BS8533" s="50"/>
      <c r="BT8533" s="50"/>
      <c r="BU8533" s="50"/>
      <c r="BV8533" s="50"/>
      <c r="BW8533" s="50"/>
      <c r="BX8533" s="50"/>
      <c r="BY8533" s="50"/>
      <c r="BZ8533" s="50"/>
      <c r="CA8533" s="50"/>
      <c r="CB8533" s="50"/>
      <c r="CC8533" s="50"/>
      <c r="CD8533" s="50"/>
      <c r="CE8533" s="50"/>
      <c r="CF8533" s="50"/>
      <c r="CG8533" s="50"/>
      <c r="CH8533" s="50"/>
      <c r="CI8533" s="50"/>
      <c r="CJ8533" s="50"/>
      <c r="CK8533" s="50"/>
      <c r="CL8533" s="50"/>
      <c r="CM8533" s="50"/>
      <c r="CN8533" s="50"/>
      <c r="CO8533" s="50"/>
      <c r="CP8533" s="50"/>
      <c r="CQ8533" s="50"/>
      <c r="CR8533" s="50"/>
      <c r="CS8533" s="50"/>
      <c r="CT8533" s="50"/>
      <c r="CU8533" s="50"/>
      <c r="CV8533" s="50"/>
      <c r="CW8533" s="50"/>
      <c r="CX8533" s="50"/>
      <c r="CY8533" s="50"/>
      <c r="CZ8533" s="50"/>
      <c r="DA8533" s="50"/>
      <c r="DB8533" s="50"/>
      <c r="DC8533" s="50"/>
      <c r="DD8533" s="50"/>
      <c r="DE8533" s="50"/>
      <c r="DF8533" s="50"/>
      <c r="DG8533" s="50"/>
    </row>
    <row r="8534" spans="1:111" x14ac:dyDescent="0.2">
      <c r="A8534" s="141"/>
      <c r="B8534" s="141"/>
      <c r="C8534" s="141"/>
      <c r="E8534" s="181"/>
      <c r="F8534" s="192"/>
      <c r="G8534" s="192"/>
      <c r="H8534" s="50"/>
      <c r="I8534" s="50"/>
      <c r="J8534" s="50"/>
      <c r="K8534" s="50"/>
      <c r="L8534" s="50"/>
      <c r="M8534" s="50"/>
      <c r="N8534" s="50"/>
      <c r="O8534" s="50"/>
      <c r="P8534" s="50"/>
      <c r="Q8534" s="50"/>
      <c r="R8534" s="50"/>
      <c r="S8534" s="50"/>
      <c r="T8534" s="50"/>
      <c r="U8534" s="50"/>
      <c r="V8534" s="50"/>
      <c r="W8534" s="50"/>
      <c r="X8534" s="50"/>
      <c r="Y8534" s="50"/>
      <c r="Z8534" s="50"/>
      <c r="AA8534" s="50"/>
      <c r="AB8534" s="50"/>
      <c r="AC8534" s="50"/>
      <c r="AD8534" s="50"/>
      <c r="AE8534" s="50"/>
      <c r="AF8534" s="50"/>
      <c r="AG8534" s="50"/>
      <c r="AH8534" s="50"/>
      <c r="AI8534" s="50"/>
      <c r="AJ8534" s="50"/>
      <c r="AK8534" s="50"/>
      <c r="AL8534" s="50"/>
      <c r="AM8534" s="50"/>
      <c r="AN8534" s="50"/>
      <c r="AO8534" s="50"/>
      <c r="AP8534" s="50"/>
      <c r="AQ8534" s="50"/>
      <c r="AR8534" s="50"/>
      <c r="AS8534" s="50"/>
      <c r="AT8534" s="50"/>
      <c r="AU8534" s="50"/>
      <c r="AV8534" s="50"/>
      <c r="AW8534" s="50"/>
      <c r="AX8534" s="50"/>
      <c r="AY8534" s="50"/>
      <c r="AZ8534" s="50"/>
      <c r="BA8534" s="50"/>
      <c r="BB8534" s="50"/>
      <c r="BC8534" s="50"/>
      <c r="BD8534" s="50"/>
      <c r="BE8534" s="50"/>
      <c r="BF8534" s="50"/>
      <c r="BG8534" s="50"/>
      <c r="BH8534" s="50"/>
      <c r="BI8534" s="50"/>
      <c r="BJ8534" s="50"/>
      <c r="BK8534" s="50"/>
      <c r="BL8534" s="50"/>
      <c r="BM8534" s="50"/>
      <c r="BN8534" s="50"/>
      <c r="BO8534" s="50"/>
      <c r="BP8534" s="50"/>
      <c r="BQ8534" s="50"/>
      <c r="BR8534" s="50"/>
      <c r="BS8534" s="50"/>
      <c r="BT8534" s="50"/>
      <c r="BU8534" s="50"/>
      <c r="BV8534" s="50"/>
      <c r="BW8534" s="50"/>
      <c r="BX8534" s="50"/>
      <c r="BY8534" s="50"/>
      <c r="BZ8534" s="50"/>
      <c r="CA8534" s="50"/>
      <c r="CB8534" s="50"/>
      <c r="CC8534" s="50"/>
      <c r="CD8534" s="50"/>
      <c r="CE8534" s="50"/>
      <c r="CF8534" s="50"/>
      <c r="CG8534" s="50"/>
      <c r="CH8534" s="50"/>
      <c r="CI8534" s="50"/>
      <c r="CJ8534" s="50"/>
      <c r="CK8534" s="50"/>
      <c r="CL8534" s="50"/>
      <c r="CM8534" s="50"/>
      <c r="CN8534" s="50"/>
      <c r="CO8534" s="50"/>
      <c r="CP8534" s="50"/>
      <c r="CQ8534" s="50"/>
      <c r="CR8534" s="50"/>
      <c r="CS8534" s="50"/>
      <c r="CT8534" s="50"/>
      <c r="CU8534" s="50"/>
      <c r="CV8534" s="50"/>
      <c r="CW8534" s="50"/>
      <c r="CX8534" s="50"/>
      <c r="CY8534" s="50"/>
      <c r="CZ8534" s="50"/>
      <c r="DA8534" s="50"/>
      <c r="DB8534" s="50"/>
      <c r="DC8534" s="50"/>
      <c r="DD8534" s="50"/>
      <c r="DE8534" s="50"/>
      <c r="DF8534" s="50"/>
      <c r="DG8534" s="50"/>
    </row>
    <row r="8535" spans="1:111" x14ac:dyDescent="0.2">
      <c r="A8535" s="141"/>
      <c r="B8535" s="141"/>
      <c r="C8535" s="141"/>
      <c r="E8535" s="181"/>
      <c r="F8535" s="192"/>
      <c r="G8535" s="192"/>
      <c r="H8535" s="50"/>
      <c r="I8535" s="50"/>
      <c r="J8535" s="50"/>
      <c r="K8535" s="50"/>
      <c r="L8535" s="50"/>
      <c r="M8535" s="50"/>
      <c r="N8535" s="50"/>
      <c r="O8535" s="50"/>
      <c r="P8535" s="50"/>
      <c r="Q8535" s="50"/>
      <c r="R8535" s="50"/>
      <c r="S8535" s="50"/>
      <c r="T8535" s="50"/>
      <c r="U8535" s="50"/>
      <c r="V8535" s="50"/>
      <c r="W8535" s="50"/>
      <c r="X8535" s="50"/>
      <c r="Y8535" s="50"/>
      <c r="Z8535" s="50"/>
      <c r="AA8535" s="50"/>
      <c r="AB8535" s="50"/>
      <c r="AC8535" s="50"/>
      <c r="AD8535" s="50"/>
      <c r="AE8535" s="50"/>
      <c r="AF8535" s="50"/>
      <c r="AG8535" s="50"/>
      <c r="AH8535" s="50"/>
      <c r="AI8535" s="50"/>
      <c r="AJ8535" s="50"/>
      <c r="AK8535" s="50"/>
      <c r="AL8535" s="50"/>
      <c r="AM8535" s="50"/>
      <c r="AN8535" s="50"/>
      <c r="AO8535" s="50"/>
      <c r="AP8535" s="50"/>
      <c r="AQ8535" s="50"/>
      <c r="AR8535" s="50"/>
      <c r="AS8535" s="50"/>
      <c r="AT8535" s="50"/>
      <c r="AU8535" s="50"/>
      <c r="AV8535" s="50"/>
      <c r="AW8535" s="50"/>
      <c r="AX8535" s="50"/>
      <c r="AY8535" s="50"/>
      <c r="AZ8535" s="50"/>
      <c r="BA8535" s="50"/>
      <c r="BB8535" s="50"/>
      <c r="BC8535" s="50"/>
      <c r="BD8535" s="50"/>
      <c r="BE8535" s="50"/>
      <c r="BF8535" s="50"/>
      <c r="BG8535" s="50"/>
      <c r="BH8535" s="50"/>
      <c r="BI8535" s="50"/>
      <c r="BJ8535" s="50"/>
      <c r="BK8535" s="50"/>
      <c r="BL8535" s="50"/>
      <c r="BM8535" s="50"/>
      <c r="BN8535" s="50"/>
      <c r="BO8535" s="50"/>
      <c r="BP8535" s="50"/>
      <c r="BQ8535" s="50"/>
      <c r="BR8535" s="50"/>
      <c r="BS8535" s="50"/>
      <c r="BT8535" s="50"/>
      <c r="BU8535" s="50"/>
      <c r="BV8535" s="50"/>
      <c r="BW8535" s="50"/>
      <c r="BX8535" s="50"/>
      <c r="BY8535" s="50"/>
      <c r="BZ8535" s="50"/>
      <c r="CA8535" s="50"/>
      <c r="CB8535" s="50"/>
      <c r="CC8535" s="50"/>
      <c r="CD8535" s="50"/>
      <c r="CE8535" s="50"/>
      <c r="CF8535" s="50"/>
      <c r="CG8535" s="50"/>
      <c r="CH8535" s="50"/>
      <c r="CI8535" s="50"/>
      <c r="CJ8535" s="50"/>
      <c r="CK8535" s="50"/>
      <c r="CL8535" s="50"/>
      <c r="CM8535" s="50"/>
      <c r="CN8535" s="50"/>
      <c r="CO8535" s="50"/>
      <c r="CP8535" s="50"/>
      <c r="CQ8535" s="50"/>
      <c r="CR8535" s="50"/>
      <c r="CS8535" s="50"/>
      <c r="CT8535" s="50"/>
      <c r="CU8535" s="50"/>
      <c r="CV8535" s="50"/>
      <c r="CW8535" s="50"/>
      <c r="CX8535" s="50"/>
      <c r="CY8535" s="50"/>
      <c r="CZ8535" s="50"/>
      <c r="DA8535" s="50"/>
      <c r="DB8535" s="50"/>
      <c r="DC8535" s="50"/>
      <c r="DD8535" s="50"/>
      <c r="DE8535" s="50"/>
      <c r="DF8535" s="50"/>
      <c r="DG8535" s="50"/>
    </row>
    <row r="8536" spans="1:111" x14ac:dyDescent="0.2">
      <c r="A8536" s="141"/>
      <c r="B8536" s="141"/>
      <c r="C8536" s="141"/>
      <c r="E8536" s="181"/>
      <c r="F8536" s="192"/>
      <c r="G8536" s="192"/>
      <c r="H8536" s="50"/>
      <c r="I8536" s="50"/>
      <c r="J8536" s="50"/>
      <c r="K8536" s="50"/>
      <c r="L8536" s="50"/>
      <c r="M8536" s="50"/>
      <c r="N8536" s="50"/>
      <c r="O8536" s="50"/>
      <c r="P8536" s="50"/>
      <c r="Q8536" s="50"/>
      <c r="R8536" s="50"/>
      <c r="S8536" s="50"/>
      <c r="T8536" s="50"/>
      <c r="U8536" s="50"/>
      <c r="V8536" s="50"/>
      <c r="W8536" s="50"/>
      <c r="X8536" s="50"/>
      <c r="Y8536" s="50"/>
      <c r="Z8536" s="50"/>
      <c r="AA8536" s="50"/>
      <c r="AB8536" s="50"/>
      <c r="AC8536" s="50"/>
      <c r="AD8536" s="50"/>
      <c r="AE8536" s="50"/>
      <c r="AF8536" s="50"/>
      <c r="AG8536" s="50"/>
      <c r="AH8536" s="50"/>
      <c r="AI8536" s="50"/>
      <c r="AJ8536" s="50"/>
      <c r="AK8536" s="50"/>
      <c r="AL8536" s="50"/>
      <c r="AM8536" s="50"/>
      <c r="AN8536" s="50"/>
      <c r="AO8536" s="50"/>
      <c r="AP8536" s="50"/>
      <c r="AQ8536" s="50"/>
      <c r="AR8536" s="50"/>
      <c r="AS8536" s="50"/>
      <c r="AT8536" s="50"/>
      <c r="AU8536" s="50"/>
      <c r="AV8536" s="50"/>
      <c r="AW8536" s="50"/>
      <c r="AX8536" s="50"/>
      <c r="AY8536" s="50"/>
      <c r="AZ8536" s="50"/>
      <c r="BA8536" s="50"/>
      <c r="BB8536" s="50"/>
      <c r="BC8536" s="50"/>
      <c r="BD8536" s="50"/>
      <c r="BE8536" s="50"/>
      <c r="BF8536" s="50"/>
      <c r="BG8536" s="50"/>
      <c r="BH8536" s="50"/>
      <c r="BI8536" s="50"/>
      <c r="BJ8536" s="50"/>
      <c r="BK8536" s="50"/>
      <c r="BL8536" s="50"/>
      <c r="BM8536" s="50"/>
      <c r="BN8536" s="50"/>
      <c r="BO8536" s="50"/>
      <c r="BP8536" s="50"/>
      <c r="BQ8536" s="50"/>
      <c r="BR8536" s="50"/>
      <c r="BS8536" s="50"/>
      <c r="BT8536" s="50"/>
      <c r="BU8536" s="50"/>
      <c r="BV8536" s="50"/>
      <c r="BW8536" s="50"/>
      <c r="BX8536" s="50"/>
      <c r="BY8536" s="50"/>
      <c r="BZ8536" s="50"/>
      <c r="CA8536" s="50"/>
      <c r="CB8536" s="50"/>
      <c r="CC8536" s="50"/>
      <c r="CD8536" s="50"/>
      <c r="CE8536" s="50"/>
      <c r="CF8536" s="50"/>
      <c r="CG8536" s="50"/>
      <c r="CH8536" s="50"/>
      <c r="CI8536" s="50"/>
      <c r="CJ8536" s="50"/>
      <c r="CK8536" s="50"/>
      <c r="CL8536" s="50"/>
      <c r="CM8536" s="50"/>
      <c r="CN8536" s="50"/>
      <c r="CO8536" s="50"/>
      <c r="CP8536" s="50"/>
      <c r="CQ8536" s="50"/>
      <c r="CR8536" s="50"/>
      <c r="CS8536" s="50"/>
      <c r="CT8536" s="50"/>
      <c r="CU8536" s="50"/>
      <c r="CV8536" s="50"/>
      <c r="CW8536" s="50"/>
      <c r="CX8536" s="50"/>
      <c r="CY8536" s="50"/>
      <c r="CZ8536" s="50"/>
      <c r="DA8536" s="50"/>
      <c r="DB8536" s="50"/>
      <c r="DC8536" s="50"/>
      <c r="DD8536" s="50"/>
      <c r="DE8536" s="50"/>
      <c r="DF8536" s="50"/>
      <c r="DG8536" s="50"/>
    </row>
    <row r="8537" spans="1:111" x14ac:dyDescent="0.2">
      <c r="A8537" s="141"/>
      <c r="B8537" s="141"/>
      <c r="C8537" s="141"/>
      <c r="E8537" s="181"/>
      <c r="F8537" s="192"/>
      <c r="G8537" s="192"/>
      <c r="H8537" s="50"/>
      <c r="I8537" s="50"/>
      <c r="J8537" s="50"/>
      <c r="K8537" s="50"/>
      <c r="L8537" s="50"/>
      <c r="M8537" s="50"/>
      <c r="N8537" s="50"/>
      <c r="O8537" s="50"/>
      <c r="P8537" s="50"/>
      <c r="Q8537" s="50"/>
      <c r="R8537" s="50"/>
      <c r="S8537" s="50"/>
      <c r="T8537" s="50"/>
      <c r="U8537" s="50"/>
      <c r="V8537" s="50"/>
      <c r="W8537" s="50"/>
      <c r="X8537" s="50"/>
      <c r="Y8537" s="50"/>
      <c r="Z8537" s="50"/>
      <c r="AA8537" s="50"/>
      <c r="AB8537" s="50"/>
      <c r="AC8537" s="50"/>
      <c r="AD8537" s="50"/>
      <c r="AE8537" s="50"/>
      <c r="AF8537" s="50"/>
      <c r="AG8537" s="50"/>
      <c r="AH8537" s="50"/>
      <c r="AI8537" s="50"/>
      <c r="AJ8537" s="50"/>
      <c r="AK8537" s="50"/>
      <c r="AL8537" s="50"/>
      <c r="AM8537" s="50"/>
      <c r="AN8537" s="50"/>
      <c r="AO8537" s="50"/>
      <c r="AP8537" s="50"/>
      <c r="AQ8537" s="50"/>
      <c r="AR8537" s="50"/>
      <c r="AS8537" s="50"/>
      <c r="AT8537" s="50"/>
      <c r="AU8537" s="50"/>
      <c r="AV8537" s="50"/>
      <c r="AW8537" s="50"/>
      <c r="AX8537" s="50"/>
      <c r="AY8537" s="50"/>
      <c r="AZ8537" s="50"/>
      <c r="BA8537" s="50"/>
      <c r="BB8537" s="50"/>
      <c r="BC8537" s="50"/>
      <c r="BD8537" s="50"/>
      <c r="BE8537" s="50"/>
      <c r="BF8537" s="50"/>
      <c r="BG8537" s="50"/>
      <c r="BH8537" s="50"/>
      <c r="BI8537" s="50"/>
      <c r="BJ8537" s="50"/>
      <c r="BK8537" s="50"/>
      <c r="BL8537" s="50"/>
      <c r="BM8537" s="50"/>
      <c r="BN8537" s="50"/>
      <c r="BO8537" s="50"/>
      <c r="BP8537" s="50"/>
      <c r="BQ8537" s="50"/>
      <c r="BR8537" s="50"/>
      <c r="BS8537" s="50"/>
      <c r="BT8537" s="50"/>
      <c r="BU8537" s="50"/>
      <c r="BV8537" s="50"/>
      <c r="BW8537" s="50"/>
      <c r="BX8537" s="50"/>
      <c r="BY8537" s="50"/>
      <c r="BZ8537" s="50"/>
      <c r="CA8537" s="50"/>
      <c r="CB8537" s="50"/>
      <c r="CC8537" s="50"/>
      <c r="CD8537" s="50"/>
      <c r="CE8537" s="50"/>
      <c r="CF8537" s="50"/>
      <c r="CG8537" s="50"/>
      <c r="CH8537" s="50"/>
      <c r="CI8537" s="50"/>
      <c r="CJ8537" s="50"/>
      <c r="CK8537" s="50"/>
      <c r="CL8537" s="50"/>
      <c r="CM8537" s="50"/>
      <c r="CN8537" s="50"/>
      <c r="CO8537" s="50"/>
      <c r="CP8537" s="50"/>
      <c r="CQ8537" s="50"/>
      <c r="CR8537" s="50"/>
      <c r="CS8537" s="50"/>
      <c r="CT8537" s="50"/>
      <c r="CU8537" s="50"/>
      <c r="CV8537" s="50"/>
      <c r="CW8537" s="50"/>
      <c r="CX8537" s="50"/>
      <c r="CY8537" s="50"/>
      <c r="CZ8537" s="50"/>
      <c r="DA8537" s="50"/>
      <c r="DB8537" s="50"/>
      <c r="DC8537" s="50"/>
      <c r="DD8537" s="50"/>
      <c r="DE8537" s="50"/>
      <c r="DF8537" s="50"/>
      <c r="DG8537" s="50"/>
    </row>
    <row r="8538" spans="1:111" x14ac:dyDescent="0.2">
      <c r="A8538" s="141"/>
      <c r="B8538" s="141"/>
      <c r="C8538" s="141"/>
      <c r="E8538" s="181"/>
      <c r="F8538" s="192"/>
      <c r="G8538" s="192"/>
      <c r="H8538" s="50"/>
      <c r="I8538" s="50"/>
      <c r="J8538" s="50"/>
      <c r="K8538" s="50"/>
      <c r="L8538" s="50"/>
      <c r="M8538" s="50"/>
      <c r="N8538" s="50"/>
      <c r="O8538" s="50"/>
      <c r="P8538" s="50"/>
      <c r="Q8538" s="50"/>
      <c r="R8538" s="50"/>
      <c r="S8538" s="50"/>
      <c r="T8538" s="50"/>
      <c r="U8538" s="50"/>
      <c r="V8538" s="50"/>
      <c r="W8538" s="50"/>
      <c r="X8538" s="50"/>
      <c r="Y8538" s="50"/>
      <c r="Z8538" s="50"/>
      <c r="AA8538" s="50"/>
      <c r="AB8538" s="50"/>
      <c r="AC8538" s="50"/>
      <c r="AD8538" s="50"/>
      <c r="AE8538" s="50"/>
      <c r="AF8538" s="50"/>
      <c r="AG8538" s="50"/>
      <c r="AH8538" s="50"/>
      <c r="AI8538" s="50"/>
      <c r="AJ8538" s="50"/>
      <c r="AK8538" s="50"/>
      <c r="AL8538" s="50"/>
      <c r="AM8538" s="50"/>
      <c r="AN8538" s="50"/>
      <c r="AO8538" s="50"/>
      <c r="AP8538" s="50"/>
      <c r="AQ8538" s="50"/>
      <c r="AR8538" s="50"/>
      <c r="AS8538" s="50"/>
      <c r="AT8538" s="50"/>
      <c r="AU8538" s="50"/>
      <c r="AV8538" s="50"/>
      <c r="AW8538" s="50"/>
      <c r="AX8538" s="50"/>
      <c r="AY8538" s="50"/>
      <c r="AZ8538" s="50"/>
      <c r="BA8538" s="50"/>
      <c r="BB8538" s="50"/>
      <c r="BC8538" s="50"/>
      <c r="BD8538" s="50"/>
      <c r="BE8538" s="50"/>
      <c r="BF8538" s="50"/>
      <c r="BG8538" s="50"/>
      <c r="BH8538" s="50"/>
      <c r="BI8538" s="50"/>
      <c r="BJ8538" s="50"/>
      <c r="BK8538" s="50"/>
      <c r="BL8538" s="50"/>
      <c r="BM8538" s="50"/>
      <c r="BN8538" s="50"/>
      <c r="BO8538" s="50"/>
      <c r="BP8538" s="50"/>
      <c r="BQ8538" s="50"/>
      <c r="BR8538" s="50"/>
      <c r="BS8538" s="50"/>
      <c r="BT8538" s="50"/>
      <c r="BU8538" s="50"/>
      <c r="BV8538" s="50"/>
      <c r="BW8538" s="50"/>
      <c r="BX8538" s="50"/>
      <c r="BY8538" s="50"/>
      <c r="BZ8538" s="50"/>
      <c r="CA8538" s="50"/>
      <c r="CB8538" s="50"/>
      <c r="CC8538" s="50"/>
      <c r="CD8538" s="50"/>
      <c r="CE8538" s="50"/>
      <c r="CF8538" s="50"/>
      <c r="CG8538" s="50"/>
      <c r="CH8538" s="50"/>
      <c r="CI8538" s="50"/>
      <c r="CJ8538" s="50"/>
      <c r="CK8538" s="50"/>
      <c r="CL8538" s="50"/>
      <c r="CM8538" s="50"/>
      <c r="CN8538" s="50"/>
      <c r="CO8538" s="50"/>
      <c r="CP8538" s="50"/>
      <c r="CQ8538" s="50"/>
      <c r="CR8538" s="50"/>
      <c r="CS8538" s="50"/>
      <c r="CT8538" s="50"/>
      <c r="CU8538" s="50"/>
      <c r="CV8538" s="50"/>
      <c r="CW8538" s="50"/>
      <c r="CX8538" s="50"/>
      <c r="CY8538" s="50"/>
      <c r="CZ8538" s="50"/>
      <c r="DA8538" s="50"/>
      <c r="DB8538" s="50"/>
      <c r="DC8538" s="50"/>
      <c r="DD8538" s="50"/>
      <c r="DE8538" s="50"/>
      <c r="DF8538" s="50"/>
      <c r="DG8538" s="50"/>
    </row>
    <row r="8539" spans="1:111" x14ac:dyDescent="0.2">
      <c r="A8539" s="141"/>
      <c r="B8539" s="141"/>
      <c r="C8539" s="141"/>
      <c r="D8539" s="54"/>
      <c r="E8539" s="181"/>
      <c r="F8539" s="192"/>
      <c r="G8539" s="192"/>
      <c r="H8539" s="50"/>
      <c r="I8539" s="50"/>
      <c r="J8539" s="50"/>
      <c r="K8539" s="50"/>
      <c r="L8539" s="50"/>
      <c r="M8539" s="50"/>
      <c r="N8539" s="50"/>
      <c r="O8539" s="50"/>
      <c r="P8539" s="50"/>
      <c r="Q8539" s="50"/>
      <c r="R8539" s="50"/>
      <c r="S8539" s="50"/>
      <c r="T8539" s="50"/>
      <c r="U8539" s="50"/>
      <c r="V8539" s="50"/>
      <c r="W8539" s="50"/>
      <c r="X8539" s="50"/>
      <c r="Y8539" s="50"/>
      <c r="Z8539" s="50"/>
      <c r="AA8539" s="50"/>
      <c r="AB8539" s="50"/>
      <c r="AC8539" s="50"/>
      <c r="AD8539" s="50"/>
      <c r="AE8539" s="50"/>
      <c r="AF8539" s="50"/>
      <c r="AG8539" s="50"/>
      <c r="AH8539" s="50"/>
      <c r="AI8539" s="50"/>
      <c r="AJ8539" s="50"/>
      <c r="AK8539" s="50"/>
      <c r="AL8539" s="50"/>
      <c r="AM8539" s="50"/>
      <c r="AN8539" s="50"/>
      <c r="AO8539" s="50"/>
      <c r="AP8539" s="50"/>
      <c r="AQ8539" s="50"/>
      <c r="AR8539" s="50"/>
      <c r="AS8539" s="50"/>
      <c r="AT8539" s="50"/>
      <c r="AU8539" s="50"/>
      <c r="AV8539" s="50"/>
      <c r="AW8539" s="50"/>
      <c r="AX8539" s="50"/>
      <c r="AY8539" s="50"/>
      <c r="AZ8539" s="50"/>
      <c r="BA8539" s="50"/>
      <c r="BB8539" s="50"/>
      <c r="BC8539" s="50"/>
      <c r="BD8539" s="50"/>
      <c r="BE8539" s="50"/>
      <c r="BF8539" s="50"/>
      <c r="BG8539" s="50"/>
      <c r="BH8539" s="50"/>
      <c r="BI8539" s="50"/>
      <c r="BJ8539" s="50"/>
      <c r="BK8539" s="50"/>
      <c r="BL8539" s="50"/>
      <c r="BM8539" s="50"/>
      <c r="BN8539" s="50"/>
      <c r="BO8539" s="50"/>
      <c r="BP8539" s="50"/>
      <c r="BQ8539" s="50"/>
      <c r="BR8539" s="50"/>
      <c r="BS8539" s="50"/>
      <c r="BT8539" s="50"/>
      <c r="BU8539" s="50"/>
      <c r="BV8539" s="50"/>
      <c r="BW8539" s="50"/>
      <c r="BX8539" s="50"/>
      <c r="BY8539" s="50"/>
      <c r="BZ8539" s="50"/>
      <c r="CA8539" s="50"/>
      <c r="CB8539" s="50"/>
      <c r="CC8539" s="50"/>
      <c r="CD8539" s="50"/>
      <c r="CE8539" s="50"/>
      <c r="CF8539" s="50"/>
      <c r="CG8539" s="50"/>
      <c r="CH8539" s="50"/>
      <c r="CI8539" s="50"/>
      <c r="CJ8539" s="50"/>
      <c r="CK8539" s="50"/>
      <c r="CL8539" s="50"/>
      <c r="CM8539" s="50"/>
      <c r="CN8539" s="50"/>
      <c r="CO8539" s="50"/>
      <c r="CP8539" s="50"/>
      <c r="CQ8539" s="50"/>
      <c r="CR8539" s="50"/>
      <c r="CS8539" s="50"/>
      <c r="CT8539" s="50"/>
      <c r="CU8539" s="50"/>
      <c r="CV8539" s="50"/>
      <c r="CW8539" s="50"/>
      <c r="CX8539" s="50"/>
      <c r="CY8539" s="50"/>
      <c r="CZ8539" s="50"/>
      <c r="DA8539" s="50"/>
      <c r="DB8539" s="50"/>
      <c r="DC8539" s="50"/>
      <c r="DD8539" s="50"/>
      <c r="DE8539" s="50"/>
      <c r="DF8539" s="50"/>
      <c r="DG8539" s="50"/>
    </row>
    <row r="8540" spans="1:111" x14ac:dyDescent="0.2">
      <c r="A8540" s="141"/>
      <c r="B8540" s="141"/>
      <c r="C8540" s="141"/>
      <c r="E8540" s="181"/>
      <c r="F8540" s="192"/>
      <c r="G8540" s="192"/>
      <c r="H8540" s="50"/>
      <c r="I8540" s="50"/>
      <c r="J8540" s="50"/>
      <c r="K8540" s="50"/>
      <c r="L8540" s="50"/>
      <c r="M8540" s="50"/>
      <c r="N8540" s="50"/>
      <c r="O8540" s="50"/>
      <c r="P8540" s="50"/>
      <c r="Q8540" s="50"/>
      <c r="R8540" s="50"/>
      <c r="S8540" s="50"/>
      <c r="T8540" s="50"/>
      <c r="U8540" s="50"/>
      <c r="V8540" s="50"/>
      <c r="W8540" s="50"/>
      <c r="X8540" s="50"/>
      <c r="Y8540" s="50"/>
      <c r="Z8540" s="50"/>
      <c r="AA8540" s="50"/>
      <c r="AB8540" s="50"/>
      <c r="AC8540" s="50"/>
      <c r="AD8540" s="50"/>
      <c r="AE8540" s="50"/>
      <c r="AF8540" s="50"/>
      <c r="AG8540" s="50"/>
      <c r="AH8540" s="50"/>
      <c r="AI8540" s="50"/>
      <c r="AJ8540" s="50"/>
      <c r="AK8540" s="50"/>
      <c r="AL8540" s="50"/>
      <c r="AM8540" s="50"/>
      <c r="AN8540" s="50"/>
      <c r="AO8540" s="50"/>
      <c r="AP8540" s="50"/>
      <c r="AQ8540" s="50"/>
      <c r="AR8540" s="50"/>
      <c r="AS8540" s="50"/>
      <c r="AT8540" s="50"/>
      <c r="AU8540" s="50"/>
      <c r="AV8540" s="50"/>
      <c r="AW8540" s="50"/>
      <c r="AX8540" s="50"/>
      <c r="AY8540" s="50"/>
      <c r="AZ8540" s="50"/>
      <c r="BA8540" s="50"/>
      <c r="BB8540" s="50"/>
      <c r="BC8540" s="50"/>
      <c r="BD8540" s="50"/>
      <c r="BE8540" s="50"/>
      <c r="BF8540" s="50"/>
      <c r="BG8540" s="50"/>
      <c r="BH8540" s="50"/>
      <c r="BI8540" s="50"/>
      <c r="BJ8540" s="50"/>
      <c r="BK8540" s="50"/>
      <c r="BL8540" s="50"/>
      <c r="BM8540" s="50"/>
      <c r="BN8540" s="50"/>
      <c r="BO8540" s="50"/>
      <c r="BP8540" s="50"/>
      <c r="BQ8540" s="50"/>
      <c r="BR8540" s="50"/>
      <c r="BS8540" s="50"/>
      <c r="BT8540" s="50"/>
      <c r="BU8540" s="50"/>
      <c r="BV8540" s="50"/>
      <c r="BW8540" s="50"/>
      <c r="BX8540" s="50"/>
      <c r="BY8540" s="50"/>
      <c r="BZ8540" s="50"/>
      <c r="CA8540" s="50"/>
      <c r="CB8540" s="50"/>
      <c r="CC8540" s="50"/>
      <c r="CD8540" s="50"/>
      <c r="CE8540" s="50"/>
      <c r="CF8540" s="50"/>
      <c r="CG8540" s="50"/>
      <c r="CH8540" s="50"/>
      <c r="CI8540" s="50"/>
      <c r="CJ8540" s="50"/>
      <c r="CK8540" s="50"/>
      <c r="CL8540" s="50"/>
      <c r="CM8540" s="50"/>
      <c r="CN8540" s="50"/>
      <c r="CO8540" s="50"/>
      <c r="CP8540" s="50"/>
      <c r="CQ8540" s="50"/>
      <c r="CR8540" s="50"/>
      <c r="CS8540" s="50"/>
      <c r="CT8540" s="50"/>
      <c r="CU8540" s="50"/>
      <c r="CV8540" s="50"/>
      <c r="CW8540" s="50"/>
      <c r="CX8540" s="50"/>
      <c r="CY8540" s="50"/>
      <c r="CZ8540" s="50"/>
      <c r="DA8540" s="50"/>
      <c r="DB8540" s="50"/>
      <c r="DC8540" s="50"/>
      <c r="DD8540" s="50"/>
      <c r="DE8540" s="50"/>
      <c r="DF8540" s="50"/>
      <c r="DG8540" s="50"/>
    </row>
    <row r="8541" spans="1:111" x14ac:dyDescent="0.2">
      <c r="A8541" s="141"/>
      <c r="B8541" s="141"/>
      <c r="C8541" s="141"/>
      <c r="E8541" s="181"/>
      <c r="F8541" s="192"/>
      <c r="G8541" s="192"/>
      <c r="H8541" s="50"/>
      <c r="I8541" s="50"/>
      <c r="J8541" s="50"/>
      <c r="K8541" s="50"/>
      <c r="L8541" s="50"/>
      <c r="M8541" s="50"/>
      <c r="N8541" s="50"/>
      <c r="O8541" s="50"/>
      <c r="P8541" s="50"/>
      <c r="Q8541" s="50"/>
      <c r="R8541" s="50"/>
      <c r="S8541" s="50"/>
      <c r="T8541" s="50"/>
      <c r="U8541" s="50"/>
      <c r="V8541" s="50"/>
      <c r="W8541" s="50"/>
      <c r="X8541" s="50"/>
      <c r="Y8541" s="50"/>
      <c r="Z8541" s="50"/>
      <c r="AA8541" s="50"/>
      <c r="AB8541" s="50"/>
      <c r="AC8541" s="50"/>
      <c r="AD8541" s="50"/>
      <c r="AE8541" s="50"/>
      <c r="AF8541" s="50"/>
      <c r="AG8541" s="50"/>
      <c r="AH8541" s="50"/>
      <c r="AI8541" s="50"/>
      <c r="AJ8541" s="50"/>
      <c r="AK8541" s="50"/>
      <c r="AL8541" s="50"/>
      <c r="AM8541" s="50"/>
      <c r="AN8541" s="50"/>
      <c r="AO8541" s="50"/>
      <c r="AP8541" s="50"/>
      <c r="AQ8541" s="50"/>
      <c r="AR8541" s="50"/>
      <c r="AS8541" s="50"/>
      <c r="AT8541" s="50"/>
      <c r="AU8541" s="50"/>
      <c r="AV8541" s="50"/>
      <c r="AW8541" s="50"/>
      <c r="AX8541" s="50"/>
      <c r="AY8541" s="50"/>
      <c r="AZ8541" s="50"/>
      <c r="BA8541" s="50"/>
      <c r="BB8541" s="50"/>
      <c r="BC8541" s="50"/>
      <c r="BD8541" s="50"/>
      <c r="BE8541" s="50"/>
      <c r="BF8541" s="50"/>
      <c r="BG8541" s="50"/>
      <c r="BH8541" s="50"/>
      <c r="BI8541" s="50"/>
      <c r="BJ8541" s="50"/>
      <c r="BK8541" s="50"/>
      <c r="BL8541" s="50"/>
      <c r="BM8541" s="50"/>
      <c r="BN8541" s="50"/>
      <c r="BO8541" s="50"/>
      <c r="BP8541" s="50"/>
      <c r="BQ8541" s="50"/>
      <c r="BR8541" s="50"/>
      <c r="BS8541" s="50"/>
      <c r="BT8541" s="50"/>
      <c r="BU8541" s="50"/>
      <c r="BV8541" s="50"/>
      <c r="BW8541" s="50"/>
      <c r="BX8541" s="50"/>
      <c r="BY8541" s="50"/>
      <c r="BZ8541" s="50"/>
      <c r="CA8541" s="50"/>
      <c r="CB8541" s="50"/>
      <c r="CC8541" s="50"/>
      <c r="CD8541" s="50"/>
      <c r="CE8541" s="50"/>
      <c r="CF8541" s="50"/>
      <c r="CG8541" s="50"/>
      <c r="CH8541" s="50"/>
      <c r="CI8541" s="50"/>
      <c r="CJ8541" s="50"/>
      <c r="CK8541" s="50"/>
      <c r="CL8541" s="50"/>
      <c r="CM8541" s="50"/>
      <c r="CN8541" s="50"/>
      <c r="CO8541" s="50"/>
      <c r="CP8541" s="50"/>
      <c r="CQ8541" s="50"/>
      <c r="CR8541" s="50"/>
      <c r="CS8541" s="50"/>
      <c r="CT8541" s="50"/>
      <c r="CU8541" s="50"/>
      <c r="CV8541" s="50"/>
      <c r="CW8541" s="50"/>
      <c r="CX8541" s="50"/>
      <c r="CY8541" s="50"/>
      <c r="CZ8541" s="50"/>
      <c r="DA8541" s="50"/>
      <c r="DB8541" s="50"/>
      <c r="DC8541" s="50"/>
      <c r="DD8541" s="50"/>
      <c r="DE8541" s="50"/>
      <c r="DF8541" s="50"/>
      <c r="DG8541" s="50"/>
    </row>
    <row r="8542" spans="1:111" x14ac:dyDescent="0.2">
      <c r="A8542" s="141"/>
      <c r="B8542" s="141"/>
      <c r="C8542" s="141"/>
      <c r="E8542" s="181"/>
      <c r="F8542" s="192"/>
      <c r="G8542" s="192"/>
      <c r="H8542" s="50"/>
      <c r="I8542" s="50"/>
      <c r="J8542" s="50"/>
      <c r="K8542" s="50"/>
      <c r="L8542" s="50"/>
      <c r="M8542" s="50"/>
      <c r="N8542" s="50"/>
      <c r="O8542" s="50"/>
      <c r="P8542" s="50"/>
      <c r="Q8542" s="50"/>
      <c r="R8542" s="50"/>
      <c r="S8542" s="50"/>
      <c r="T8542" s="50"/>
      <c r="U8542" s="50"/>
      <c r="V8542" s="50"/>
      <c r="W8542" s="50"/>
      <c r="X8542" s="50"/>
      <c r="Y8542" s="50"/>
      <c r="Z8542" s="50"/>
      <c r="AA8542" s="50"/>
      <c r="AB8542" s="50"/>
      <c r="AC8542" s="50"/>
      <c r="AD8542" s="50"/>
      <c r="AE8542" s="50"/>
      <c r="AF8542" s="50"/>
      <c r="AG8542" s="50"/>
      <c r="AH8542" s="50"/>
      <c r="AI8542" s="50"/>
      <c r="AJ8542" s="50"/>
      <c r="AK8542" s="50"/>
      <c r="AL8542" s="50"/>
      <c r="AM8542" s="50"/>
      <c r="AN8542" s="50"/>
      <c r="AO8542" s="50"/>
      <c r="AP8542" s="50"/>
      <c r="AQ8542" s="50"/>
      <c r="AR8542" s="50"/>
      <c r="AS8542" s="50"/>
      <c r="AT8542" s="50"/>
      <c r="AU8542" s="50"/>
      <c r="AV8542" s="50"/>
      <c r="AW8542" s="50"/>
      <c r="AX8542" s="50"/>
      <c r="AY8542" s="50"/>
      <c r="AZ8542" s="50"/>
      <c r="BA8542" s="50"/>
      <c r="BB8542" s="50"/>
      <c r="BC8542" s="50"/>
      <c r="BD8542" s="50"/>
      <c r="BE8542" s="50"/>
      <c r="BF8542" s="50"/>
      <c r="BG8542" s="50"/>
      <c r="BH8542" s="50"/>
      <c r="BI8542" s="50"/>
      <c r="BJ8542" s="50"/>
      <c r="BK8542" s="50"/>
      <c r="BL8542" s="50"/>
      <c r="BM8542" s="50"/>
      <c r="BN8542" s="50"/>
      <c r="BO8542" s="50"/>
      <c r="BP8542" s="50"/>
      <c r="BQ8542" s="50"/>
      <c r="BR8542" s="50"/>
      <c r="BS8542" s="50"/>
      <c r="BT8542" s="50"/>
      <c r="BU8542" s="50"/>
      <c r="BV8542" s="50"/>
      <c r="BW8542" s="50"/>
      <c r="BX8542" s="50"/>
      <c r="BY8542" s="50"/>
      <c r="BZ8542" s="50"/>
      <c r="CA8542" s="50"/>
      <c r="CB8542" s="50"/>
      <c r="CC8542" s="50"/>
      <c r="CD8542" s="50"/>
      <c r="CE8542" s="50"/>
      <c r="CF8542" s="50"/>
      <c r="CG8542" s="50"/>
      <c r="CH8542" s="50"/>
      <c r="CI8542" s="50"/>
      <c r="CJ8542" s="50"/>
      <c r="CK8542" s="50"/>
      <c r="CL8542" s="50"/>
      <c r="CM8542" s="50"/>
      <c r="CN8542" s="50"/>
      <c r="CO8542" s="50"/>
      <c r="CP8542" s="50"/>
      <c r="CQ8542" s="50"/>
      <c r="CR8542" s="50"/>
      <c r="CS8542" s="50"/>
      <c r="CT8542" s="50"/>
      <c r="CU8542" s="50"/>
      <c r="CV8542" s="50"/>
      <c r="CW8542" s="50"/>
      <c r="CX8542" s="50"/>
      <c r="CY8542" s="50"/>
      <c r="CZ8542" s="50"/>
      <c r="DA8542" s="50"/>
      <c r="DB8542" s="50"/>
      <c r="DC8542" s="50"/>
      <c r="DD8542" s="50"/>
      <c r="DE8542" s="50"/>
      <c r="DF8542" s="50"/>
      <c r="DG8542" s="50"/>
    </row>
    <row r="8543" spans="1:111" x14ac:dyDescent="0.2">
      <c r="A8543" s="141"/>
      <c r="B8543" s="141"/>
      <c r="C8543" s="141"/>
      <c r="E8543" s="181"/>
      <c r="F8543" s="192"/>
      <c r="G8543" s="192"/>
      <c r="H8543" s="50"/>
      <c r="I8543" s="50"/>
      <c r="J8543" s="50"/>
      <c r="K8543" s="50"/>
      <c r="L8543" s="50"/>
      <c r="M8543" s="50"/>
      <c r="N8543" s="50"/>
      <c r="O8543" s="50"/>
      <c r="P8543" s="50"/>
      <c r="Q8543" s="50"/>
      <c r="R8543" s="50"/>
      <c r="S8543" s="50"/>
      <c r="T8543" s="50"/>
      <c r="U8543" s="50"/>
      <c r="V8543" s="50"/>
      <c r="W8543" s="50"/>
      <c r="X8543" s="50"/>
      <c r="Y8543" s="50"/>
      <c r="Z8543" s="50"/>
      <c r="AA8543" s="50"/>
      <c r="AB8543" s="50"/>
      <c r="AC8543" s="50"/>
      <c r="AD8543" s="50"/>
      <c r="AE8543" s="50"/>
      <c r="AF8543" s="50"/>
      <c r="AG8543" s="50"/>
      <c r="AH8543" s="50"/>
      <c r="AI8543" s="50"/>
      <c r="AJ8543" s="50"/>
      <c r="AK8543" s="50"/>
      <c r="AL8543" s="50"/>
      <c r="AM8543" s="50"/>
      <c r="AN8543" s="50"/>
      <c r="AO8543" s="50"/>
      <c r="AP8543" s="50"/>
      <c r="AQ8543" s="50"/>
      <c r="AR8543" s="50"/>
      <c r="AS8543" s="50"/>
      <c r="AT8543" s="50"/>
      <c r="AU8543" s="50"/>
      <c r="AV8543" s="50"/>
      <c r="AW8543" s="50"/>
      <c r="AX8543" s="50"/>
      <c r="AY8543" s="50"/>
      <c r="AZ8543" s="50"/>
      <c r="BA8543" s="50"/>
      <c r="BB8543" s="50"/>
      <c r="BC8543" s="50"/>
      <c r="BD8543" s="50"/>
      <c r="BE8543" s="50"/>
      <c r="BF8543" s="50"/>
      <c r="BG8543" s="50"/>
      <c r="BH8543" s="50"/>
      <c r="BI8543" s="50"/>
      <c r="BJ8543" s="50"/>
      <c r="BK8543" s="50"/>
      <c r="BL8543" s="50"/>
      <c r="BM8543" s="50"/>
      <c r="BN8543" s="50"/>
      <c r="BO8543" s="50"/>
      <c r="BP8543" s="50"/>
      <c r="BQ8543" s="50"/>
      <c r="BR8543" s="50"/>
      <c r="BS8543" s="50"/>
      <c r="BT8543" s="50"/>
      <c r="BU8543" s="50"/>
      <c r="BV8543" s="50"/>
      <c r="BW8543" s="50"/>
      <c r="BX8543" s="50"/>
      <c r="BY8543" s="50"/>
      <c r="BZ8543" s="50"/>
      <c r="CA8543" s="50"/>
      <c r="CB8543" s="50"/>
      <c r="CC8543" s="50"/>
      <c r="CD8543" s="50"/>
      <c r="CE8543" s="50"/>
      <c r="CF8543" s="50"/>
      <c r="CG8543" s="50"/>
      <c r="CH8543" s="50"/>
      <c r="CI8543" s="50"/>
      <c r="CJ8543" s="50"/>
      <c r="CK8543" s="50"/>
      <c r="CL8543" s="50"/>
      <c r="CM8543" s="50"/>
      <c r="CN8543" s="50"/>
      <c r="CO8543" s="50"/>
      <c r="CP8543" s="50"/>
      <c r="CQ8543" s="50"/>
      <c r="CR8543" s="50"/>
      <c r="CS8543" s="50"/>
      <c r="CT8543" s="50"/>
      <c r="CU8543" s="50"/>
      <c r="CV8543" s="50"/>
      <c r="CW8543" s="50"/>
      <c r="CX8543" s="50"/>
      <c r="CY8543" s="50"/>
      <c r="CZ8543" s="50"/>
      <c r="DA8543" s="50"/>
      <c r="DB8543" s="50"/>
      <c r="DC8543" s="50"/>
      <c r="DD8543" s="50"/>
      <c r="DE8543" s="50"/>
      <c r="DF8543" s="50"/>
      <c r="DG8543" s="50"/>
    </row>
    <row r="8544" spans="1:111" x14ac:dyDescent="0.2">
      <c r="A8544" s="141"/>
      <c r="B8544" s="141"/>
      <c r="C8544" s="141"/>
      <c r="E8544" s="181"/>
      <c r="F8544" s="192"/>
      <c r="G8544" s="192"/>
      <c r="H8544" s="50"/>
      <c r="I8544" s="50"/>
      <c r="J8544" s="50"/>
      <c r="K8544" s="50"/>
      <c r="L8544" s="50"/>
      <c r="M8544" s="50"/>
      <c r="N8544" s="50"/>
      <c r="O8544" s="50"/>
      <c r="P8544" s="50"/>
      <c r="Q8544" s="50"/>
      <c r="R8544" s="50"/>
      <c r="S8544" s="50"/>
      <c r="T8544" s="50"/>
      <c r="U8544" s="50"/>
      <c r="V8544" s="50"/>
      <c r="W8544" s="50"/>
      <c r="X8544" s="50"/>
      <c r="Y8544" s="50"/>
      <c r="Z8544" s="50"/>
      <c r="AA8544" s="50"/>
      <c r="AB8544" s="50"/>
      <c r="AC8544" s="50"/>
      <c r="AD8544" s="50"/>
      <c r="AE8544" s="50"/>
      <c r="AF8544" s="50"/>
      <c r="AG8544" s="50"/>
      <c r="AH8544" s="50"/>
      <c r="AI8544" s="50"/>
      <c r="AJ8544" s="50"/>
      <c r="AK8544" s="50"/>
      <c r="AL8544" s="50"/>
      <c r="AM8544" s="50"/>
      <c r="AN8544" s="50"/>
      <c r="AO8544" s="50"/>
      <c r="AP8544" s="50"/>
      <c r="AQ8544" s="50"/>
      <c r="AR8544" s="50"/>
      <c r="AS8544" s="50"/>
      <c r="AT8544" s="50"/>
      <c r="AU8544" s="50"/>
      <c r="AV8544" s="50"/>
      <c r="AW8544" s="50"/>
      <c r="AX8544" s="50"/>
      <c r="AY8544" s="50"/>
      <c r="AZ8544" s="50"/>
      <c r="BA8544" s="50"/>
      <c r="BB8544" s="50"/>
      <c r="BC8544" s="50"/>
      <c r="BD8544" s="50"/>
      <c r="BE8544" s="50"/>
      <c r="BF8544" s="50"/>
      <c r="BG8544" s="50"/>
      <c r="BH8544" s="50"/>
      <c r="BI8544" s="50"/>
      <c r="BJ8544" s="50"/>
      <c r="BK8544" s="50"/>
      <c r="BL8544" s="50"/>
      <c r="BM8544" s="50"/>
      <c r="BN8544" s="50"/>
      <c r="BO8544" s="50"/>
      <c r="BP8544" s="50"/>
      <c r="BQ8544" s="50"/>
      <c r="BR8544" s="50"/>
      <c r="BS8544" s="50"/>
      <c r="BT8544" s="50"/>
      <c r="BU8544" s="50"/>
      <c r="BV8544" s="50"/>
      <c r="BW8544" s="50"/>
      <c r="BX8544" s="50"/>
      <c r="BY8544" s="50"/>
      <c r="BZ8544" s="50"/>
      <c r="CA8544" s="50"/>
      <c r="CB8544" s="50"/>
      <c r="CC8544" s="50"/>
      <c r="CD8544" s="50"/>
      <c r="CE8544" s="50"/>
      <c r="CF8544" s="50"/>
      <c r="CG8544" s="50"/>
      <c r="CH8544" s="50"/>
      <c r="CI8544" s="50"/>
      <c r="CJ8544" s="50"/>
      <c r="CK8544" s="50"/>
      <c r="CL8544" s="50"/>
      <c r="CM8544" s="50"/>
      <c r="CN8544" s="50"/>
      <c r="CO8544" s="50"/>
      <c r="CP8544" s="50"/>
      <c r="CQ8544" s="50"/>
      <c r="CR8544" s="50"/>
      <c r="CS8544" s="50"/>
      <c r="CT8544" s="50"/>
      <c r="CU8544" s="50"/>
      <c r="CV8544" s="50"/>
      <c r="CW8544" s="50"/>
      <c r="CX8544" s="50"/>
      <c r="CY8544" s="50"/>
      <c r="CZ8544" s="50"/>
      <c r="DA8544" s="50"/>
      <c r="DB8544" s="50"/>
      <c r="DC8544" s="50"/>
      <c r="DD8544" s="50"/>
      <c r="DE8544" s="50"/>
      <c r="DF8544" s="50"/>
      <c r="DG8544" s="50"/>
    </row>
    <row r="8545" spans="1:111" x14ac:dyDescent="0.2">
      <c r="A8545" s="141"/>
      <c r="B8545" s="141"/>
      <c r="C8545" s="141"/>
      <c r="E8545" s="181"/>
      <c r="F8545" s="192"/>
      <c r="G8545" s="192"/>
      <c r="H8545" s="50"/>
      <c r="I8545" s="50"/>
      <c r="J8545" s="50"/>
      <c r="K8545" s="50"/>
      <c r="L8545" s="50"/>
      <c r="M8545" s="50"/>
      <c r="N8545" s="50"/>
      <c r="O8545" s="50"/>
      <c r="P8545" s="50"/>
      <c r="Q8545" s="50"/>
      <c r="R8545" s="50"/>
      <c r="S8545" s="50"/>
      <c r="T8545" s="50"/>
      <c r="U8545" s="50"/>
      <c r="V8545" s="50"/>
      <c r="W8545" s="50"/>
      <c r="X8545" s="50"/>
      <c r="Y8545" s="50"/>
      <c r="Z8545" s="50"/>
      <c r="AA8545" s="50"/>
      <c r="AB8545" s="50"/>
      <c r="AC8545" s="50"/>
      <c r="AD8545" s="50"/>
      <c r="AE8545" s="50"/>
      <c r="AF8545" s="50"/>
      <c r="AG8545" s="50"/>
      <c r="AH8545" s="50"/>
      <c r="AI8545" s="50"/>
      <c r="AJ8545" s="50"/>
      <c r="AK8545" s="50"/>
      <c r="AL8545" s="50"/>
      <c r="AM8545" s="50"/>
      <c r="AN8545" s="50"/>
      <c r="AO8545" s="50"/>
      <c r="AP8545" s="50"/>
      <c r="AQ8545" s="50"/>
      <c r="AR8545" s="50"/>
      <c r="AS8545" s="50"/>
      <c r="AT8545" s="50"/>
      <c r="AU8545" s="50"/>
      <c r="AV8545" s="50"/>
      <c r="AW8545" s="50"/>
      <c r="AX8545" s="50"/>
      <c r="AY8545" s="50"/>
      <c r="AZ8545" s="50"/>
      <c r="BA8545" s="50"/>
      <c r="BB8545" s="50"/>
      <c r="BC8545" s="50"/>
      <c r="BD8545" s="50"/>
      <c r="BE8545" s="50"/>
      <c r="BF8545" s="50"/>
      <c r="BG8545" s="50"/>
      <c r="BH8545" s="50"/>
      <c r="BI8545" s="50"/>
      <c r="BJ8545" s="50"/>
      <c r="BK8545" s="50"/>
      <c r="BL8545" s="50"/>
      <c r="BM8545" s="50"/>
      <c r="BN8545" s="50"/>
      <c r="BO8545" s="50"/>
      <c r="BP8545" s="50"/>
      <c r="BQ8545" s="50"/>
      <c r="BR8545" s="50"/>
      <c r="BS8545" s="50"/>
      <c r="BT8545" s="50"/>
      <c r="BU8545" s="50"/>
      <c r="BV8545" s="50"/>
      <c r="BW8545" s="50"/>
      <c r="BX8545" s="50"/>
      <c r="BY8545" s="50"/>
      <c r="BZ8545" s="50"/>
      <c r="CA8545" s="50"/>
      <c r="CB8545" s="50"/>
      <c r="CC8545" s="50"/>
      <c r="CD8545" s="50"/>
      <c r="CE8545" s="50"/>
      <c r="CF8545" s="50"/>
      <c r="CG8545" s="50"/>
      <c r="CH8545" s="50"/>
      <c r="CI8545" s="50"/>
      <c r="CJ8545" s="50"/>
      <c r="CK8545" s="50"/>
      <c r="CL8545" s="50"/>
      <c r="CM8545" s="50"/>
      <c r="CN8545" s="50"/>
      <c r="CO8545" s="50"/>
      <c r="CP8545" s="50"/>
      <c r="CQ8545" s="50"/>
      <c r="CR8545" s="50"/>
      <c r="CS8545" s="50"/>
      <c r="CT8545" s="50"/>
      <c r="CU8545" s="50"/>
      <c r="CV8545" s="50"/>
      <c r="CW8545" s="50"/>
      <c r="CX8545" s="50"/>
      <c r="CY8545" s="50"/>
      <c r="CZ8545" s="50"/>
      <c r="DA8545" s="50"/>
      <c r="DB8545" s="50"/>
      <c r="DC8545" s="50"/>
      <c r="DD8545" s="50"/>
      <c r="DE8545" s="50"/>
      <c r="DF8545" s="50"/>
      <c r="DG8545" s="50"/>
    </row>
    <row r="8546" spans="1:111" x14ac:dyDescent="0.2">
      <c r="A8546" s="141"/>
      <c r="B8546" s="141"/>
      <c r="C8546" s="141"/>
      <c r="E8546" s="181"/>
      <c r="F8546" s="192"/>
      <c r="G8546" s="192"/>
      <c r="H8546" s="50"/>
      <c r="I8546" s="50"/>
      <c r="J8546" s="50"/>
      <c r="K8546" s="50"/>
      <c r="L8546" s="50"/>
      <c r="M8546" s="50"/>
      <c r="N8546" s="50"/>
      <c r="O8546" s="50"/>
      <c r="P8546" s="50"/>
      <c r="Q8546" s="50"/>
      <c r="R8546" s="50"/>
      <c r="S8546" s="50"/>
      <c r="T8546" s="50"/>
      <c r="U8546" s="50"/>
      <c r="V8546" s="50"/>
      <c r="W8546" s="50"/>
      <c r="X8546" s="50"/>
      <c r="Y8546" s="50"/>
      <c r="Z8546" s="50"/>
      <c r="AA8546" s="50"/>
      <c r="AB8546" s="50"/>
      <c r="AC8546" s="50"/>
      <c r="AD8546" s="50"/>
      <c r="AE8546" s="50"/>
      <c r="AF8546" s="50"/>
      <c r="AG8546" s="50"/>
      <c r="AH8546" s="50"/>
      <c r="AI8546" s="50"/>
      <c r="AJ8546" s="50"/>
      <c r="AK8546" s="50"/>
      <c r="AL8546" s="50"/>
      <c r="AM8546" s="50"/>
      <c r="AN8546" s="50"/>
      <c r="AO8546" s="50"/>
      <c r="AP8546" s="50"/>
      <c r="AQ8546" s="50"/>
      <c r="AR8546" s="50"/>
      <c r="AS8546" s="50"/>
      <c r="AT8546" s="50"/>
      <c r="AU8546" s="50"/>
      <c r="AV8546" s="50"/>
      <c r="AW8546" s="50"/>
      <c r="AX8546" s="50"/>
      <c r="AY8546" s="50"/>
      <c r="AZ8546" s="50"/>
      <c r="BA8546" s="50"/>
      <c r="BB8546" s="50"/>
      <c r="BC8546" s="50"/>
      <c r="BD8546" s="50"/>
      <c r="BE8546" s="50"/>
      <c r="BF8546" s="50"/>
      <c r="BG8546" s="50"/>
      <c r="BH8546" s="50"/>
      <c r="BI8546" s="50"/>
      <c r="BJ8546" s="50"/>
      <c r="BK8546" s="50"/>
      <c r="BL8546" s="50"/>
      <c r="BM8546" s="50"/>
      <c r="BN8546" s="50"/>
      <c r="BO8546" s="50"/>
      <c r="BP8546" s="50"/>
      <c r="BQ8546" s="50"/>
      <c r="BR8546" s="50"/>
      <c r="BS8546" s="50"/>
      <c r="BT8546" s="50"/>
      <c r="BU8546" s="50"/>
      <c r="BV8546" s="50"/>
      <c r="BW8546" s="50"/>
      <c r="BX8546" s="50"/>
      <c r="BY8546" s="50"/>
      <c r="BZ8546" s="50"/>
      <c r="CA8546" s="50"/>
      <c r="CB8546" s="50"/>
      <c r="CC8546" s="50"/>
      <c r="CD8546" s="50"/>
      <c r="CE8546" s="50"/>
      <c r="CF8546" s="50"/>
      <c r="CG8546" s="50"/>
      <c r="CH8546" s="50"/>
      <c r="CI8546" s="50"/>
      <c r="CJ8546" s="50"/>
      <c r="CK8546" s="50"/>
      <c r="CL8546" s="50"/>
      <c r="CM8546" s="50"/>
      <c r="CN8546" s="50"/>
      <c r="CO8546" s="50"/>
      <c r="CP8546" s="50"/>
      <c r="CQ8546" s="50"/>
      <c r="CR8546" s="50"/>
      <c r="CS8546" s="50"/>
      <c r="CT8546" s="50"/>
      <c r="CU8546" s="50"/>
      <c r="CV8546" s="50"/>
      <c r="CW8546" s="50"/>
      <c r="CX8546" s="50"/>
      <c r="CY8546" s="50"/>
      <c r="CZ8546" s="50"/>
      <c r="DA8546" s="50"/>
      <c r="DB8546" s="50"/>
      <c r="DC8546" s="50"/>
      <c r="DD8546" s="50"/>
      <c r="DE8546" s="50"/>
      <c r="DF8546" s="50"/>
      <c r="DG8546" s="50"/>
    </row>
    <row r="8547" spans="1:111" x14ac:dyDescent="0.2">
      <c r="A8547" s="141"/>
      <c r="B8547" s="141"/>
      <c r="C8547" s="141"/>
      <c r="E8547" s="181"/>
      <c r="F8547" s="192"/>
      <c r="G8547" s="192"/>
      <c r="H8547" s="50"/>
      <c r="I8547" s="50"/>
      <c r="J8547" s="50"/>
      <c r="K8547" s="50"/>
      <c r="L8547" s="50"/>
      <c r="M8547" s="50"/>
      <c r="N8547" s="50"/>
      <c r="O8547" s="50"/>
      <c r="P8547" s="50"/>
      <c r="Q8547" s="50"/>
      <c r="R8547" s="50"/>
      <c r="S8547" s="50"/>
      <c r="T8547" s="50"/>
      <c r="U8547" s="50"/>
      <c r="V8547" s="50"/>
      <c r="W8547" s="50"/>
      <c r="X8547" s="50"/>
      <c r="Y8547" s="50"/>
      <c r="Z8547" s="50"/>
      <c r="AA8547" s="50"/>
      <c r="AB8547" s="50"/>
      <c r="AC8547" s="50"/>
      <c r="AD8547" s="50"/>
      <c r="AE8547" s="50"/>
      <c r="AF8547" s="50"/>
      <c r="AG8547" s="50"/>
      <c r="AH8547" s="50"/>
      <c r="AI8547" s="50"/>
      <c r="AJ8547" s="50"/>
      <c r="AK8547" s="50"/>
      <c r="AL8547" s="50"/>
      <c r="AM8547" s="50"/>
      <c r="AN8547" s="50"/>
      <c r="AO8547" s="50"/>
      <c r="AP8547" s="50"/>
      <c r="AQ8547" s="50"/>
      <c r="AR8547" s="50"/>
      <c r="AS8547" s="50"/>
      <c r="AT8547" s="50"/>
      <c r="AU8547" s="50"/>
      <c r="AV8547" s="50"/>
      <c r="AW8547" s="50"/>
      <c r="AX8547" s="50"/>
      <c r="AY8547" s="50"/>
      <c r="AZ8547" s="50"/>
      <c r="BA8547" s="50"/>
      <c r="BB8547" s="50"/>
      <c r="BC8547" s="50"/>
      <c r="BD8547" s="50"/>
      <c r="BE8547" s="50"/>
      <c r="BF8547" s="50"/>
      <c r="BG8547" s="50"/>
      <c r="BH8547" s="50"/>
      <c r="BI8547" s="50"/>
      <c r="BJ8547" s="50"/>
      <c r="BK8547" s="50"/>
      <c r="BL8547" s="50"/>
      <c r="BM8547" s="50"/>
      <c r="BN8547" s="50"/>
      <c r="BO8547" s="50"/>
      <c r="BP8547" s="50"/>
      <c r="BQ8547" s="50"/>
      <c r="BR8547" s="50"/>
      <c r="BS8547" s="50"/>
      <c r="BT8547" s="50"/>
      <c r="BU8547" s="50"/>
      <c r="BV8547" s="50"/>
      <c r="BW8547" s="50"/>
      <c r="BX8547" s="50"/>
      <c r="BY8547" s="50"/>
      <c r="BZ8547" s="50"/>
      <c r="CA8547" s="50"/>
      <c r="CB8547" s="50"/>
      <c r="CC8547" s="50"/>
      <c r="CD8547" s="50"/>
      <c r="CE8547" s="50"/>
      <c r="CF8547" s="50"/>
      <c r="CG8547" s="50"/>
      <c r="CH8547" s="50"/>
      <c r="CI8547" s="50"/>
      <c r="CJ8547" s="50"/>
      <c r="CK8547" s="50"/>
      <c r="CL8547" s="50"/>
      <c r="CM8547" s="50"/>
      <c r="CN8547" s="50"/>
      <c r="CO8547" s="50"/>
      <c r="CP8547" s="50"/>
      <c r="CQ8547" s="50"/>
      <c r="CR8547" s="50"/>
      <c r="CS8547" s="50"/>
      <c r="CT8547" s="50"/>
      <c r="CU8547" s="50"/>
      <c r="CV8547" s="50"/>
      <c r="CW8547" s="50"/>
      <c r="CX8547" s="50"/>
      <c r="CY8547" s="50"/>
      <c r="CZ8547" s="50"/>
      <c r="DA8547" s="50"/>
      <c r="DB8547" s="50"/>
      <c r="DC8547" s="50"/>
      <c r="DD8547" s="50"/>
      <c r="DE8547" s="50"/>
      <c r="DF8547" s="50"/>
      <c r="DG8547" s="50"/>
    </row>
    <row r="8548" spans="1:111" x14ac:dyDescent="0.2">
      <c r="A8548" s="141"/>
      <c r="B8548" s="141"/>
      <c r="C8548" s="141"/>
      <c r="E8548" s="181"/>
      <c r="F8548" s="192"/>
      <c r="G8548" s="192"/>
      <c r="H8548" s="50"/>
      <c r="I8548" s="50"/>
      <c r="J8548" s="50"/>
      <c r="K8548" s="50"/>
      <c r="L8548" s="50"/>
      <c r="M8548" s="50"/>
      <c r="N8548" s="50"/>
      <c r="O8548" s="50"/>
      <c r="P8548" s="50"/>
      <c r="Q8548" s="50"/>
      <c r="R8548" s="50"/>
      <c r="S8548" s="50"/>
      <c r="T8548" s="50"/>
      <c r="U8548" s="50"/>
      <c r="V8548" s="50"/>
      <c r="W8548" s="50"/>
      <c r="X8548" s="50"/>
      <c r="Y8548" s="50"/>
      <c r="Z8548" s="50"/>
      <c r="AA8548" s="50"/>
      <c r="AB8548" s="50"/>
      <c r="AC8548" s="50"/>
      <c r="AD8548" s="50"/>
      <c r="AE8548" s="50"/>
      <c r="AF8548" s="50"/>
      <c r="AG8548" s="50"/>
      <c r="AH8548" s="50"/>
      <c r="AI8548" s="50"/>
      <c r="AJ8548" s="50"/>
      <c r="AK8548" s="50"/>
      <c r="AL8548" s="50"/>
      <c r="AM8548" s="50"/>
      <c r="AN8548" s="50"/>
      <c r="AO8548" s="50"/>
      <c r="AP8548" s="50"/>
      <c r="AQ8548" s="50"/>
      <c r="AR8548" s="50"/>
      <c r="AS8548" s="50"/>
      <c r="AT8548" s="50"/>
      <c r="AU8548" s="50"/>
      <c r="AV8548" s="50"/>
      <c r="AW8548" s="50"/>
      <c r="AX8548" s="50"/>
      <c r="AY8548" s="50"/>
      <c r="AZ8548" s="50"/>
      <c r="BA8548" s="50"/>
      <c r="BB8548" s="50"/>
      <c r="BC8548" s="50"/>
      <c r="BD8548" s="50"/>
      <c r="BE8548" s="50"/>
      <c r="BF8548" s="50"/>
      <c r="BG8548" s="50"/>
      <c r="BH8548" s="50"/>
      <c r="BI8548" s="50"/>
      <c r="BJ8548" s="50"/>
      <c r="BK8548" s="50"/>
      <c r="BL8548" s="50"/>
      <c r="BM8548" s="50"/>
      <c r="BN8548" s="50"/>
      <c r="BO8548" s="50"/>
      <c r="BP8548" s="50"/>
      <c r="BQ8548" s="50"/>
      <c r="BR8548" s="50"/>
      <c r="BS8548" s="50"/>
      <c r="BT8548" s="50"/>
      <c r="BU8548" s="50"/>
      <c r="BV8548" s="50"/>
      <c r="BW8548" s="50"/>
      <c r="BX8548" s="50"/>
      <c r="BY8548" s="50"/>
      <c r="BZ8548" s="50"/>
      <c r="CA8548" s="50"/>
      <c r="CB8548" s="50"/>
      <c r="CC8548" s="50"/>
      <c r="CD8548" s="50"/>
      <c r="CE8548" s="50"/>
      <c r="CF8548" s="50"/>
      <c r="CG8548" s="50"/>
      <c r="CH8548" s="50"/>
      <c r="CI8548" s="50"/>
      <c r="CJ8548" s="50"/>
      <c r="CK8548" s="50"/>
      <c r="CL8548" s="50"/>
      <c r="CM8548" s="50"/>
      <c r="CN8548" s="50"/>
      <c r="CO8548" s="50"/>
      <c r="CP8548" s="50"/>
      <c r="CQ8548" s="50"/>
      <c r="CR8548" s="50"/>
      <c r="CS8548" s="50"/>
      <c r="CT8548" s="50"/>
      <c r="CU8548" s="50"/>
      <c r="CV8548" s="50"/>
      <c r="CW8548" s="50"/>
      <c r="CX8548" s="50"/>
      <c r="CY8548" s="50"/>
      <c r="CZ8548" s="50"/>
      <c r="DA8548" s="50"/>
      <c r="DB8548" s="50"/>
      <c r="DC8548" s="50"/>
      <c r="DD8548" s="50"/>
      <c r="DE8548" s="50"/>
      <c r="DF8548" s="50"/>
      <c r="DG8548" s="50"/>
    </row>
    <row r="8549" spans="1:111" x14ac:dyDescent="0.2">
      <c r="A8549" s="141"/>
      <c r="B8549" s="141"/>
      <c r="C8549" s="141"/>
      <c r="E8549" s="181"/>
      <c r="F8549" s="192"/>
      <c r="G8549" s="192"/>
      <c r="H8549" s="50"/>
      <c r="I8549" s="50"/>
      <c r="J8549" s="50"/>
      <c r="K8549" s="50"/>
      <c r="L8549" s="50"/>
      <c r="M8549" s="50"/>
      <c r="N8549" s="50"/>
      <c r="O8549" s="50"/>
      <c r="P8549" s="50"/>
      <c r="Q8549" s="50"/>
      <c r="R8549" s="50"/>
      <c r="S8549" s="50"/>
      <c r="T8549" s="50"/>
      <c r="U8549" s="50"/>
      <c r="V8549" s="50"/>
      <c r="W8549" s="50"/>
      <c r="X8549" s="50"/>
      <c r="Y8549" s="50"/>
      <c r="Z8549" s="50"/>
      <c r="AA8549" s="50"/>
      <c r="AB8549" s="50"/>
      <c r="AC8549" s="50"/>
      <c r="AD8549" s="50"/>
      <c r="AE8549" s="50"/>
      <c r="AF8549" s="50"/>
      <c r="AG8549" s="50"/>
      <c r="AH8549" s="50"/>
      <c r="AI8549" s="50"/>
      <c r="AJ8549" s="50"/>
      <c r="AK8549" s="50"/>
      <c r="AL8549" s="50"/>
      <c r="AM8549" s="50"/>
      <c r="AN8549" s="50"/>
      <c r="AO8549" s="50"/>
      <c r="AP8549" s="50"/>
      <c r="AQ8549" s="50"/>
      <c r="AR8549" s="50"/>
      <c r="AS8549" s="50"/>
      <c r="AT8549" s="50"/>
      <c r="AU8549" s="50"/>
      <c r="AV8549" s="50"/>
      <c r="AW8549" s="50"/>
      <c r="AX8549" s="50"/>
      <c r="AY8549" s="50"/>
      <c r="AZ8549" s="50"/>
      <c r="BA8549" s="50"/>
      <c r="BB8549" s="50"/>
      <c r="BC8549" s="50"/>
      <c r="BD8549" s="50"/>
      <c r="BE8549" s="50"/>
      <c r="BF8549" s="50"/>
      <c r="BG8549" s="50"/>
      <c r="BH8549" s="50"/>
      <c r="BI8549" s="50"/>
      <c r="BJ8549" s="50"/>
      <c r="BK8549" s="50"/>
      <c r="BL8549" s="50"/>
      <c r="BM8549" s="50"/>
      <c r="BN8549" s="50"/>
      <c r="BO8549" s="50"/>
      <c r="BP8549" s="50"/>
      <c r="BQ8549" s="50"/>
      <c r="BR8549" s="50"/>
      <c r="BS8549" s="50"/>
      <c r="BT8549" s="50"/>
      <c r="BU8549" s="50"/>
      <c r="BV8549" s="50"/>
      <c r="BW8549" s="50"/>
      <c r="BX8549" s="50"/>
      <c r="BY8549" s="50"/>
      <c r="BZ8549" s="50"/>
      <c r="CA8549" s="50"/>
      <c r="CB8549" s="50"/>
      <c r="CC8549" s="50"/>
      <c r="CD8549" s="50"/>
      <c r="CE8549" s="50"/>
      <c r="CF8549" s="50"/>
      <c r="CG8549" s="50"/>
      <c r="CH8549" s="50"/>
      <c r="CI8549" s="50"/>
      <c r="CJ8549" s="50"/>
      <c r="CK8549" s="50"/>
      <c r="CL8549" s="50"/>
      <c r="CM8549" s="50"/>
      <c r="CN8549" s="50"/>
      <c r="CO8549" s="50"/>
      <c r="CP8549" s="50"/>
      <c r="CQ8549" s="50"/>
      <c r="CR8549" s="50"/>
      <c r="CS8549" s="50"/>
      <c r="CT8549" s="50"/>
      <c r="CU8549" s="50"/>
      <c r="CV8549" s="50"/>
      <c r="CW8549" s="50"/>
      <c r="CX8549" s="50"/>
      <c r="CY8549" s="50"/>
      <c r="CZ8549" s="50"/>
      <c r="DA8549" s="50"/>
      <c r="DB8549" s="50"/>
      <c r="DC8549" s="50"/>
      <c r="DD8549" s="50"/>
      <c r="DE8549" s="50"/>
      <c r="DF8549" s="50"/>
      <c r="DG8549" s="50"/>
    </row>
    <row r="8550" spans="1:111" x14ac:dyDescent="0.2">
      <c r="A8550" s="141"/>
      <c r="B8550" s="141"/>
      <c r="C8550" s="141"/>
      <c r="E8550" s="181"/>
      <c r="F8550" s="192"/>
      <c r="G8550" s="192"/>
      <c r="H8550" s="50"/>
      <c r="I8550" s="50"/>
      <c r="J8550" s="50"/>
      <c r="K8550" s="50"/>
      <c r="L8550" s="50"/>
      <c r="M8550" s="50"/>
      <c r="N8550" s="50"/>
      <c r="O8550" s="50"/>
      <c r="P8550" s="50"/>
      <c r="Q8550" s="50"/>
      <c r="R8550" s="50"/>
      <c r="S8550" s="50"/>
      <c r="T8550" s="50"/>
      <c r="U8550" s="50"/>
      <c r="V8550" s="50"/>
      <c r="W8550" s="50"/>
      <c r="X8550" s="50"/>
      <c r="Y8550" s="50"/>
      <c r="Z8550" s="50"/>
      <c r="AA8550" s="50"/>
      <c r="AB8550" s="50"/>
      <c r="AC8550" s="50"/>
      <c r="AD8550" s="50"/>
      <c r="AE8550" s="50"/>
      <c r="AF8550" s="50"/>
      <c r="AG8550" s="50"/>
      <c r="AH8550" s="50"/>
      <c r="AI8550" s="50"/>
      <c r="AJ8550" s="50"/>
      <c r="AK8550" s="50"/>
      <c r="AL8550" s="50"/>
      <c r="AM8550" s="50"/>
      <c r="AN8550" s="50"/>
      <c r="AO8550" s="50"/>
      <c r="AP8550" s="50"/>
      <c r="AQ8550" s="50"/>
      <c r="AR8550" s="50"/>
      <c r="AS8550" s="50"/>
      <c r="AT8550" s="50"/>
      <c r="AU8550" s="50"/>
      <c r="AV8550" s="50"/>
      <c r="AW8550" s="50"/>
      <c r="AX8550" s="50"/>
      <c r="AY8550" s="50"/>
      <c r="AZ8550" s="50"/>
      <c r="BA8550" s="50"/>
      <c r="BB8550" s="50"/>
      <c r="BC8550" s="50"/>
      <c r="BD8550" s="50"/>
      <c r="BE8550" s="50"/>
      <c r="BF8550" s="50"/>
      <c r="BG8550" s="50"/>
      <c r="BH8550" s="50"/>
      <c r="BI8550" s="50"/>
      <c r="BJ8550" s="50"/>
      <c r="BK8550" s="50"/>
      <c r="BL8550" s="50"/>
      <c r="BM8550" s="50"/>
      <c r="BN8550" s="50"/>
      <c r="BO8550" s="50"/>
      <c r="BP8550" s="50"/>
      <c r="BQ8550" s="50"/>
      <c r="BR8550" s="50"/>
      <c r="BS8550" s="50"/>
      <c r="BT8550" s="50"/>
      <c r="BU8550" s="50"/>
      <c r="BV8550" s="50"/>
      <c r="BW8550" s="50"/>
      <c r="BX8550" s="50"/>
      <c r="BY8550" s="50"/>
      <c r="BZ8550" s="50"/>
      <c r="CA8550" s="50"/>
      <c r="CB8550" s="50"/>
      <c r="CC8550" s="50"/>
      <c r="CD8550" s="50"/>
      <c r="CE8550" s="50"/>
      <c r="CF8550" s="50"/>
      <c r="CG8550" s="50"/>
      <c r="CH8550" s="50"/>
      <c r="CI8550" s="50"/>
      <c r="CJ8550" s="50"/>
      <c r="CK8550" s="50"/>
      <c r="CL8550" s="50"/>
      <c r="CM8550" s="50"/>
      <c r="CN8550" s="50"/>
      <c r="CO8550" s="50"/>
      <c r="CP8550" s="50"/>
      <c r="CQ8550" s="50"/>
      <c r="CR8550" s="50"/>
      <c r="CS8550" s="50"/>
      <c r="CT8550" s="50"/>
      <c r="CU8550" s="50"/>
      <c r="CV8550" s="50"/>
      <c r="CW8550" s="50"/>
      <c r="CX8550" s="50"/>
      <c r="CY8550" s="50"/>
      <c r="CZ8550" s="50"/>
      <c r="DA8550" s="50"/>
      <c r="DB8550" s="50"/>
      <c r="DC8550" s="50"/>
      <c r="DD8550" s="50"/>
      <c r="DE8550" s="50"/>
      <c r="DF8550" s="50"/>
      <c r="DG8550" s="50"/>
    </row>
    <row r="8551" spans="1:111" x14ac:dyDescent="0.2">
      <c r="A8551" s="141"/>
      <c r="B8551" s="141"/>
      <c r="C8551" s="141"/>
      <c r="E8551" s="181"/>
      <c r="F8551" s="192"/>
      <c r="G8551" s="192"/>
      <c r="H8551" s="50"/>
      <c r="I8551" s="50"/>
      <c r="J8551" s="50"/>
      <c r="K8551" s="50"/>
      <c r="L8551" s="50"/>
      <c r="M8551" s="50"/>
      <c r="N8551" s="50"/>
      <c r="O8551" s="50"/>
      <c r="P8551" s="50"/>
      <c r="Q8551" s="50"/>
      <c r="R8551" s="50"/>
      <c r="S8551" s="50"/>
      <c r="T8551" s="50"/>
      <c r="U8551" s="50"/>
      <c r="V8551" s="50"/>
      <c r="W8551" s="50"/>
      <c r="X8551" s="50"/>
      <c r="Y8551" s="50"/>
      <c r="Z8551" s="50"/>
      <c r="AA8551" s="50"/>
      <c r="AB8551" s="50"/>
      <c r="AC8551" s="50"/>
      <c r="AD8551" s="50"/>
      <c r="AE8551" s="50"/>
      <c r="AF8551" s="50"/>
      <c r="AG8551" s="50"/>
      <c r="AH8551" s="50"/>
      <c r="AI8551" s="50"/>
      <c r="AJ8551" s="50"/>
      <c r="AK8551" s="50"/>
      <c r="AL8551" s="50"/>
      <c r="AM8551" s="50"/>
      <c r="AN8551" s="50"/>
      <c r="AO8551" s="50"/>
      <c r="AP8551" s="50"/>
      <c r="AQ8551" s="50"/>
      <c r="AR8551" s="50"/>
      <c r="AS8551" s="50"/>
      <c r="AT8551" s="50"/>
      <c r="AU8551" s="50"/>
      <c r="AV8551" s="50"/>
      <c r="AW8551" s="50"/>
      <c r="AX8551" s="50"/>
      <c r="AY8551" s="50"/>
      <c r="AZ8551" s="50"/>
      <c r="BA8551" s="50"/>
      <c r="BB8551" s="50"/>
      <c r="BC8551" s="50"/>
      <c r="BD8551" s="50"/>
      <c r="BE8551" s="50"/>
      <c r="BF8551" s="50"/>
      <c r="BG8551" s="50"/>
      <c r="BH8551" s="50"/>
      <c r="BI8551" s="50"/>
      <c r="BJ8551" s="50"/>
      <c r="BK8551" s="50"/>
      <c r="BL8551" s="50"/>
      <c r="BM8551" s="50"/>
      <c r="BN8551" s="50"/>
      <c r="BO8551" s="50"/>
      <c r="BP8551" s="50"/>
      <c r="BQ8551" s="50"/>
      <c r="BR8551" s="50"/>
      <c r="BS8551" s="50"/>
      <c r="BT8551" s="50"/>
      <c r="BU8551" s="50"/>
      <c r="BV8551" s="50"/>
      <c r="BW8551" s="50"/>
      <c r="BX8551" s="50"/>
      <c r="BY8551" s="50"/>
      <c r="BZ8551" s="50"/>
      <c r="CA8551" s="50"/>
      <c r="CB8551" s="50"/>
      <c r="CC8551" s="50"/>
      <c r="CD8551" s="50"/>
      <c r="CE8551" s="50"/>
      <c r="CF8551" s="50"/>
      <c r="CG8551" s="50"/>
      <c r="CH8551" s="50"/>
      <c r="CI8551" s="50"/>
      <c r="CJ8551" s="50"/>
      <c r="CK8551" s="50"/>
      <c r="CL8551" s="50"/>
      <c r="CM8551" s="50"/>
      <c r="CN8551" s="50"/>
      <c r="CO8551" s="50"/>
      <c r="CP8551" s="50"/>
      <c r="CQ8551" s="50"/>
      <c r="CR8551" s="50"/>
      <c r="CS8551" s="50"/>
      <c r="CT8551" s="50"/>
      <c r="CU8551" s="50"/>
      <c r="CV8551" s="50"/>
      <c r="CW8551" s="50"/>
      <c r="CX8551" s="50"/>
      <c r="CY8551" s="50"/>
      <c r="CZ8551" s="50"/>
      <c r="DA8551" s="50"/>
      <c r="DB8551" s="50"/>
      <c r="DC8551" s="50"/>
      <c r="DD8551" s="50"/>
      <c r="DE8551" s="50"/>
      <c r="DF8551" s="50"/>
      <c r="DG8551" s="50"/>
    </row>
    <row r="8552" spans="1:111" x14ac:dyDescent="0.2">
      <c r="A8552" s="141"/>
      <c r="B8552" s="141"/>
      <c r="C8552" s="141"/>
      <c r="E8552" s="181"/>
      <c r="F8552" s="192"/>
      <c r="G8552" s="192"/>
      <c r="H8552" s="50"/>
      <c r="I8552" s="50"/>
      <c r="J8552" s="50"/>
      <c r="K8552" s="50"/>
      <c r="L8552" s="50"/>
      <c r="M8552" s="50"/>
      <c r="N8552" s="50"/>
      <c r="O8552" s="50"/>
      <c r="P8552" s="50"/>
      <c r="Q8552" s="50"/>
      <c r="R8552" s="50"/>
      <c r="S8552" s="50"/>
      <c r="T8552" s="50"/>
      <c r="U8552" s="50"/>
      <c r="V8552" s="50"/>
      <c r="W8552" s="50"/>
      <c r="X8552" s="50"/>
      <c r="Y8552" s="50"/>
      <c r="Z8552" s="50"/>
      <c r="AA8552" s="50"/>
      <c r="AB8552" s="50"/>
      <c r="AC8552" s="50"/>
      <c r="AD8552" s="50"/>
      <c r="AE8552" s="50"/>
      <c r="AF8552" s="50"/>
      <c r="AG8552" s="50"/>
      <c r="AH8552" s="50"/>
      <c r="AI8552" s="50"/>
      <c r="AJ8552" s="50"/>
      <c r="AK8552" s="50"/>
      <c r="AL8552" s="50"/>
      <c r="AM8552" s="50"/>
      <c r="AN8552" s="50"/>
      <c r="AO8552" s="50"/>
      <c r="AP8552" s="50"/>
      <c r="AQ8552" s="50"/>
      <c r="AR8552" s="50"/>
      <c r="AS8552" s="50"/>
      <c r="AT8552" s="50"/>
      <c r="AU8552" s="50"/>
      <c r="AV8552" s="50"/>
      <c r="AW8552" s="50"/>
      <c r="AX8552" s="50"/>
      <c r="AY8552" s="50"/>
      <c r="AZ8552" s="50"/>
      <c r="BA8552" s="50"/>
      <c r="BB8552" s="50"/>
      <c r="BC8552" s="50"/>
      <c r="BD8552" s="50"/>
      <c r="BE8552" s="50"/>
      <c r="BF8552" s="50"/>
      <c r="BG8552" s="50"/>
      <c r="BH8552" s="50"/>
      <c r="BI8552" s="50"/>
      <c r="BJ8552" s="50"/>
      <c r="BK8552" s="50"/>
      <c r="BL8552" s="50"/>
      <c r="BM8552" s="50"/>
      <c r="BN8552" s="50"/>
      <c r="BO8552" s="50"/>
      <c r="BP8552" s="50"/>
      <c r="BQ8552" s="50"/>
      <c r="BR8552" s="50"/>
      <c r="BS8552" s="50"/>
      <c r="BT8552" s="50"/>
      <c r="BU8552" s="50"/>
      <c r="BV8552" s="50"/>
      <c r="BW8552" s="50"/>
      <c r="BX8552" s="50"/>
      <c r="BY8552" s="50"/>
      <c r="BZ8552" s="50"/>
      <c r="CA8552" s="50"/>
      <c r="CB8552" s="50"/>
      <c r="CC8552" s="50"/>
      <c r="CD8552" s="50"/>
      <c r="CE8552" s="50"/>
      <c r="CF8552" s="50"/>
      <c r="CG8552" s="50"/>
      <c r="CH8552" s="50"/>
      <c r="CI8552" s="50"/>
      <c r="CJ8552" s="50"/>
      <c r="CK8552" s="50"/>
      <c r="CL8552" s="50"/>
      <c r="CM8552" s="50"/>
      <c r="CN8552" s="50"/>
      <c r="CO8552" s="50"/>
      <c r="CP8552" s="50"/>
      <c r="CQ8552" s="50"/>
      <c r="CR8552" s="50"/>
      <c r="CS8552" s="50"/>
      <c r="CT8552" s="50"/>
      <c r="CU8552" s="50"/>
      <c r="CV8552" s="50"/>
      <c r="CW8552" s="50"/>
      <c r="CX8552" s="50"/>
      <c r="CY8552" s="50"/>
      <c r="CZ8552" s="50"/>
      <c r="DA8552" s="50"/>
      <c r="DB8552" s="50"/>
      <c r="DC8552" s="50"/>
      <c r="DD8552" s="50"/>
      <c r="DE8552" s="50"/>
      <c r="DF8552" s="50"/>
      <c r="DG8552" s="50"/>
    </row>
    <row r="8553" spans="1:111" x14ac:dyDescent="0.2">
      <c r="A8553" s="141"/>
      <c r="B8553" s="141"/>
      <c r="C8553" s="141"/>
      <c r="E8553" s="181"/>
      <c r="F8553" s="192"/>
      <c r="G8553" s="192"/>
      <c r="H8553" s="50"/>
      <c r="I8553" s="50"/>
      <c r="J8553" s="50"/>
      <c r="K8553" s="50"/>
      <c r="L8553" s="50"/>
      <c r="M8553" s="50"/>
      <c r="N8553" s="50"/>
      <c r="O8553" s="50"/>
      <c r="P8553" s="50"/>
      <c r="Q8553" s="50"/>
      <c r="R8553" s="50"/>
      <c r="S8553" s="50"/>
      <c r="T8553" s="50"/>
      <c r="U8553" s="50"/>
      <c r="V8553" s="50"/>
      <c r="W8553" s="50"/>
      <c r="X8553" s="50"/>
      <c r="Y8553" s="50"/>
      <c r="Z8553" s="50"/>
      <c r="AA8553" s="50"/>
      <c r="AB8553" s="50"/>
      <c r="AC8553" s="50"/>
      <c r="AD8553" s="50"/>
      <c r="AE8553" s="50"/>
      <c r="AF8553" s="50"/>
      <c r="AG8553" s="50"/>
      <c r="AH8553" s="50"/>
      <c r="AI8553" s="50"/>
      <c r="AJ8553" s="50"/>
      <c r="AK8553" s="50"/>
      <c r="AL8553" s="50"/>
      <c r="AM8553" s="50"/>
      <c r="AN8553" s="50"/>
      <c r="AO8553" s="50"/>
      <c r="AP8553" s="50"/>
      <c r="AQ8553" s="50"/>
      <c r="AR8553" s="50"/>
      <c r="AS8553" s="50"/>
      <c r="AT8553" s="50"/>
      <c r="AU8553" s="50"/>
      <c r="AV8553" s="50"/>
      <c r="AW8553" s="50"/>
      <c r="AX8553" s="50"/>
      <c r="AY8553" s="50"/>
      <c r="AZ8553" s="50"/>
      <c r="BA8553" s="50"/>
      <c r="BB8553" s="50"/>
      <c r="BC8553" s="50"/>
      <c r="BD8553" s="50"/>
      <c r="BE8553" s="50"/>
      <c r="BF8553" s="50"/>
      <c r="BG8553" s="50"/>
      <c r="BH8553" s="50"/>
      <c r="BI8553" s="50"/>
      <c r="BJ8553" s="50"/>
      <c r="BK8553" s="50"/>
      <c r="BL8553" s="50"/>
      <c r="BM8553" s="50"/>
      <c r="BN8553" s="50"/>
      <c r="BO8553" s="50"/>
      <c r="BP8553" s="50"/>
      <c r="BQ8553" s="50"/>
      <c r="BR8553" s="50"/>
      <c r="BS8553" s="50"/>
      <c r="BT8553" s="50"/>
      <c r="BU8553" s="50"/>
      <c r="BV8553" s="50"/>
      <c r="BW8553" s="50"/>
      <c r="BX8553" s="50"/>
      <c r="BY8553" s="50"/>
      <c r="BZ8553" s="50"/>
      <c r="CA8553" s="50"/>
      <c r="CB8553" s="50"/>
      <c r="CC8553" s="50"/>
      <c r="CD8553" s="50"/>
      <c r="CE8553" s="50"/>
      <c r="CF8553" s="50"/>
      <c r="CG8553" s="50"/>
      <c r="CH8553" s="50"/>
      <c r="CI8553" s="50"/>
      <c r="CJ8553" s="50"/>
      <c r="CK8553" s="50"/>
      <c r="CL8553" s="50"/>
      <c r="CM8553" s="50"/>
      <c r="CN8553" s="50"/>
      <c r="CO8553" s="50"/>
      <c r="CP8553" s="50"/>
      <c r="CQ8553" s="50"/>
      <c r="CR8553" s="50"/>
      <c r="CS8553" s="50"/>
      <c r="CT8553" s="50"/>
      <c r="CU8553" s="50"/>
      <c r="CV8553" s="50"/>
      <c r="CW8553" s="50"/>
      <c r="CX8553" s="50"/>
      <c r="CY8553" s="50"/>
      <c r="CZ8553" s="50"/>
      <c r="DA8553" s="50"/>
      <c r="DB8553" s="50"/>
      <c r="DC8553" s="50"/>
      <c r="DD8553" s="50"/>
      <c r="DE8553" s="50"/>
      <c r="DF8553" s="50"/>
      <c r="DG8553" s="50"/>
    </row>
    <row r="8554" spans="1:111" x14ac:dyDescent="0.2">
      <c r="A8554" s="141"/>
      <c r="B8554" s="141"/>
      <c r="C8554" s="141"/>
      <c r="E8554" s="181"/>
      <c r="F8554" s="192"/>
      <c r="G8554" s="192"/>
      <c r="H8554" s="50"/>
      <c r="I8554" s="50"/>
      <c r="J8554" s="50"/>
      <c r="K8554" s="50"/>
      <c r="L8554" s="50"/>
      <c r="M8554" s="50"/>
      <c r="N8554" s="50"/>
      <c r="O8554" s="50"/>
      <c r="P8554" s="50"/>
      <c r="Q8554" s="50"/>
      <c r="R8554" s="50"/>
      <c r="S8554" s="50"/>
      <c r="T8554" s="50"/>
      <c r="U8554" s="50"/>
      <c r="V8554" s="50"/>
      <c r="W8554" s="50"/>
      <c r="X8554" s="50"/>
      <c r="Y8554" s="50"/>
      <c r="Z8554" s="50"/>
      <c r="AA8554" s="50"/>
      <c r="AB8554" s="50"/>
      <c r="AC8554" s="50"/>
      <c r="AD8554" s="50"/>
      <c r="AE8554" s="50"/>
      <c r="AF8554" s="50"/>
      <c r="AG8554" s="50"/>
      <c r="AH8554" s="50"/>
      <c r="AI8554" s="50"/>
      <c r="AJ8554" s="50"/>
      <c r="AK8554" s="50"/>
      <c r="AL8554" s="50"/>
      <c r="AM8554" s="50"/>
      <c r="AN8554" s="50"/>
      <c r="AO8554" s="50"/>
      <c r="AP8554" s="50"/>
      <c r="AQ8554" s="50"/>
      <c r="AR8554" s="50"/>
      <c r="AS8554" s="50"/>
      <c r="AT8554" s="50"/>
      <c r="AU8554" s="50"/>
      <c r="AV8554" s="50"/>
      <c r="AW8554" s="50"/>
      <c r="AX8554" s="50"/>
      <c r="AY8554" s="50"/>
      <c r="AZ8554" s="50"/>
      <c r="BA8554" s="50"/>
      <c r="BB8554" s="50"/>
      <c r="BC8554" s="50"/>
      <c r="BD8554" s="50"/>
      <c r="BE8554" s="50"/>
      <c r="BF8554" s="50"/>
      <c r="BG8554" s="50"/>
      <c r="BH8554" s="50"/>
      <c r="BI8554" s="50"/>
      <c r="BJ8554" s="50"/>
      <c r="BK8554" s="50"/>
      <c r="BL8554" s="50"/>
      <c r="BM8554" s="50"/>
      <c r="BN8554" s="50"/>
      <c r="BO8554" s="50"/>
      <c r="BP8554" s="50"/>
      <c r="BQ8554" s="50"/>
      <c r="BR8554" s="50"/>
      <c r="BS8554" s="50"/>
      <c r="BT8554" s="50"/>
      <c r="BU8554" s="50"/>
      <c r="BV8554" s="50"/>
      <c r="BW8554" s="50"/>
      <c r="BX8554" s="50"/>
      <c r="BY8554" s="50"/>
      <c r="BZ8554" s="50"/>
      <c r="CA8554" s="50"/>
      <c r="CB8554" s="50"/>
      <c r="CC8554" s="50"/>
      <c r="CD8554" s="50"/>
      <c r="CE8554" s="50"/>
      <c r="CF8554" s="50"/>
      <c r="CG8554" s="50"/>
      <c r="CH8554" s="50"/>
      <c r="CI8554" s="50"/>
      <c r="CJ8554" s="50"/>
      <c r="CK8554" s="50"/>
      <c r="CL8554" s="50"/>
      <c r="CM8554" s="50"/>
      <c r="CN8554" s="50"/>
      <c r="CO8554" s="50"/>
      <c r="CP8554" s="50"/>
      <c r="CQ8554" s="50"/>
      <c r="CR8554" s="50"/>
      <c r="CS8554" s="50"/>
      <c r="CT8554" s="50"/>
      <c r="CU8554" s="50"/>
      <c r="CV8554" s="50"/>
      <c r="CW8554" s="50"/>
      <c r="CX8554" s="50"/>
      <c r="CY8554" s="50"/>
      <c r="CZ8554" s="50"/>
      <c r="DA8554" s="50"/>
      <c r="DB8554" s="50"/>
      <c r="DC8554" s="50"/>
      <c r="DD8554" s="50"/>
      <c r="DE8554" s="50"/>
      <c r="DF8554" s="50"/>
      <c r="DG8554" s="50"/>
    </row>
    <row r="8555" spans="1:111" x14ac:dyDescent="0.2">
      <c r="A8555" s="141"/>
      <c r="B8555" s="141"/>
      <c r="C8555" s="141"/>
      <c r="E8555" s="181"/>
      <c r="F8555" s="192"/>
      <c r="G8555" s="192"/>
      <c r="H8555" s="50"/>
      <c r="I8555" s="50"/>
      <c r="J8555" s="50"/>
      <c r="K8555" s="50"/>
      <c r="L8555" s="50"/>
      <c r="M8555" s="50"/>
      <c r="N8555" s="50"/>
      <c r="O8555" s="50"/>
      <c r="P8555" s="50"/>
      <c r="Q8555" s="50"/>
      <c r="R8555" s="50"/>
      <c r="S8555" s="50"/>
      <c r="T8555" s="50"/>
      <c r="U8555" s="50"/>
      <c r="V8555" s="50"/>
      <c r="W8555" s="50"/>
      <c r="X8555" s="50"/>
      <c r="Y8555" s="50"/>
      <c r="Z8555" s="50"/>
      <c r="AA8555" s="50"/>
      <c r="AB8555" s="50"/>
      <c r="AC8555" s="50"/>
      <c r="AD8555" s="50"/>
      <c r="AE8555" s="50"/>
      <c r="AF8555" s="50"/>
      <c r="AG8555" s="50"/>
      <c r="AH8555" s="50"/>
      <c r="AI8555" s="50"/>
      <c r="AJ8555" s="50"/>
      <c r="AK8555" s="50"/>
      <c r="AL8555" s="50"/>
      <c r="AM8555" s="50"/>
      <c r="AN8555" s="50"/>
      <c r="AO8555" s="50"/>
      <c r="AP8555" s="50"/>
      <c r="AQ8555" s="50"/>
      <c r="AR8555" s="50"/>
      <c r="AS8555" s="50"/>
      <c r="AT8555" s="50"/>
      <c r="AU8555" s="50"/>
      <c r="AV8555" s="50"/>
      <c r="AW8555" s="50"/>
      <c r="AX8555" s="50"/>
      <c r="AY8555" s="50"/>
      <c r="AZ8555" s="50"/>
      <c r="BA8555" s="50"/>
      <c r="BB8555" s="50"/>
      <c r="BC8555" s="50"/>
      <c r="BD8555" s="50"/>
      <c r="BE8555" s="50"/>
      <c r="BF8555" s="50"/>
      <c r="BG8555" s="50"/>
      <c r="BH8555" s="50"/>
      <c r="BI8555" s="50"/>
      <c r="BJ8555" s="50"/>
      <c r="BK8555" s="50"/>
      <c r="BL8555" s="50"/>
      <c r="BM8555" s="50"/>
      <c r="BN8555" s="50"/>
      <c r="BO8555" s="50"/>
      <c r="BP8555" s="50"/>
      <c r="BQ8555" s="50"/>
      <c r="BR8555" s="50"/>
      <c r="BS8555" s="50"/>
      <c r="BT8555" s="50"/>
      <c r="BU8555" s="50"/>
      <c r="BV8555" s="50"/>
      <c r="BW8555" s="50"/>
      <c r="BX8555" s="50"/>
      <c r="BY8555" s="50"/>
      <c r="BZ8555" s="50"/>
      <c r="CA8555" s="50"/>
      <c r="CB8555" s="50"/>
      <c r="CC8555" s="50"/>
      <c r="CD8555" s="50"/>
      <c r="CE8555" s="50"/>
      <c r="CF8555" s="50"/>
      <c r="CG8555" s="50"/>
      <c r="CH8555" s="50"/>
      <c r="CI8555" s="50"/>
      <c r="CJ8555" s="50"/>
      <c r="CK8555" s="50"/>
      <c r="CL8555" s="50"/>
      <c r="CM8555" s="50"/>
      <c r="CN8555" s="50"/>
      <c r="CO8555" s="50"/>
      <c r="CP8555" s="50"/>
      <c r="CQ8555" s="50"/>
      <c r="CR8555" s="50"/>
      <c r="CS8555" s="50"/>
      <c r="CT8555" s="50"/>
      <c r="CU8555" s="50"/>
      <c r="CV8555" s="50"/>
      <c r="CW8555" s="50"/>
      <c r="CX8555" s="50"/>
      <c r="CY8555" s="50"/>
      <c r="CZ8555" s="50"/>
      <c r="DA8555" s="50"/>
      <c r="DB8555" s="50"/>
      <c r="DC8555" s="50"/>
      <c r="DD8555" s="50"/>
      <c r="DE8555" s="50"/>
      <c r="DF8555" s="50"/>
      <c r="DG8555" s="50"/>
    </row>
    <row r="8556" spans="1:111" x14ac:dyDescent="0.2">
      <c r="A8556" s="141"/>
      <c r="B8556" s="141"/>
      <c r="C8556" s="141"/>
      <c r="E8556" s="181"/>
      <c r="F8556" s="192"/>
      <c r="G8556" s="192"/>
      <c r="H8556" s="50"/>
      <c r="I8556" s="50"/>
      <c r="J8556" s="50"/>
      <c r="K8556" s="50"/>
      <c r="L8556" s="50"/>
      <c r="M8556" s="50"/>
      <c r="N8556" s="50"/>
      <c r="O8556" s="50"/>
      <c r="P8556" s="50"/>
      <c r="Q8556" s="50"/>
      <c r="R8556" s="50"/>
      <c r="S8556" s="50"/>
      <c r="T8556" s="50"/>
      <c r="U8556" s="50"/>
      <c r="V8556" s="50"/>
      <c r="W8556" s="50"/>
      <c r="X8556" s="50"/>
      <c r="Y8556" s="50"/>
      <c r="Z8556" s="50"/>
      <c r="AA8556" s="50"/>
      <c r="AB8556" s="50"/>
      <c r="AC8556" s="50"/>
      <c r="AD8556" s="50"/>
      <c r="AE8556" s="50"/>
      <c r="AF8556" s="50"/>
      <c r="AG8556" s="50"/>
      <c r="AH8556" s="50"/>
      <c r="AI8556" s="50"/>
      <c r="AJ8556" s="50"/>
      <c r="AK8556" s="50"/>
      <c r="AL8556" s="50"/>
      <c r="AM8556" s="50"/>
      <c r="AN8556" s="50"/>
      <c r="AO8556" s="50"/>
      <c r="AP8556" s="50"/>
      <c r="AQ8556" s="50"/>
      <c r="AR8556" s="50"/>
      <c r="AS8556" s="50"/>
      <c r="AT8556" s="50"/>
      <c r="AU8556" s="50"/>
      <c r="AV8556" s="50"/>
      <c r="AW8556" s="50"/>
      <c r="AX8556" s="50"/>
      <c r="AY8556" s="50"/>
      <c r="AZ8556" s="50"/>
      <c r="BA8556" s="50"/>
      <c r="BB8556" s="50"/>
      <c r="BC8556" s="50"/>
      <c r="BD8556" s="50"/>
      <c r="BE8556" s="50"/>
      <c r="BF8556" s="50"/>
      <c r="BG8556" s="50"/>
      <c r="BH8556" s="50"/>
      <c r="BI8556" s="50"/>
      <c r="BJ8556" s="50"/>
      <c r="BK8556" s="50"/>
      <c r="BL8556" s="50"/>
      <c r="BM8556" s="50"/>
      <c r="BN8556" s="50"/>
      <c r="BO8556" s="50"/>
      <c r="BP8556" s="50"/>
      <c r="BQ8556" s="50"/>
      <c r="BR8556" s="50"/>
      <c r="BS8556" s="50"/>
      <c r="BT8556" s="50"/>
      <c r="BU8556" s="50"/>
      <c r="BV8556" s="50"/>
      <c r="BW8556" s="50"/>
      <c r="BX8556" s="50"/>
      <c r="BY8556" s="50"/>
      <c r="BZ8556" s="50"/>
      <c r="CA8556" s="50"/>
      <c r="CB8556" s="50"/>
      <c r="CC8556" s="50"/>
      <c r="CD8556" s="50"/>
      <c r="CE8556" s="50"/>
      <c r="CF8556" s="50"/>
      <c r="CG8556" s="50"/>
      <c r="CH8556" s="50"/>
      <c r="CI8556" s="50"/>
      <c r="CJ8556" s="50"/>
      <c r="CK8556" s="50"/>
      <c r="CL8556" s="50"/>
      <c r="CM8556" s="50"/>
      <c r="CN8556" s="50"/>
      <c r="CO8556" s="50"/>
      <c r="CP8556" s="50"/>
      <c r="CQ8556" s="50"/>
      <c r="CR8556" s="50"/>
      <c r="CS8556" s="50"/>
      <c r="CT8556" s="50"/>
      <c r="CU8556" s="50"/>
      <c r="CV8556" s="50"/>
      <c r="CW8556" s="50"/>
      <c r="CX8556" s="50"/>
      <c r="CY8556" s="50"/>
      <c r="CZ8556" s="50"/>
      <c r="DA8556" s="50"/>
      <c r="DB8556" s="50"/>
      <c r="DC8556" s="50"/>
      <c r="DD8556" s="50"/>
      <c r="DE8556" s="50"/>
      <c r="DF8556" s="50"/>
      <c r="DG8556" s="50"/>
    </row>
    <row r="8557" spans="1:111" x14ac:dyDescent="0.2">
      <c r="A8557" s="141"/>
      <c r="B8557" s="141"/>
      <c r="C8557" s="141"/>
      <c r="E8557" s="181"/>
      <c r="F8557" s="192"/>
      <c r="G8557" s="192"/>
      <c r="H8557" s="50"/>
      <c r="I8557" s="50"/>
      <c r="J8557" s="50"/>
      <c r="K8557" s="50"/>
      <c r="L8557" s="50"/>
      <c r="M8557" s="50"/>
      <c r="N8557" s="50"/>
      <c r="O8557" s="50"/>
      <c r="P8557" s="50"/>
      <c r="Q8557" s="50"/>
      <c r="R8557" s="50"/>
      <c r="S8557" s="50"/>
      <c r="T8557" s="50"/>
      <c r="U8557" s="50"/>
      <c r="V8557" s="50"/>
      <c r="W8557" s="50"/>
      <c r="X8557" s="50"/>
      <c r="Y8557" s="50"/>
      <c r="Z8557" s="50"/>
      <c r="AA8557" s="50"/>
      <c r="AB8557" s="50"/>
      <c r="AC8557" s="50"/>
      <c r="AD8557" s="50"/>
      <c r="AE8557" s="50"/>
      <c r="AF8557" s="50"/>
      <c r="AG8557" s="50"/>
      <c r="AH8557" s="50"/>
      <c r="AI8557" s="50"/>
      <c r="AJ8557" s="50"/>
      <c r="AK8557" s="50"/>
      <c r="AL8557" s="50"/>
      <c r="AM8557" s="50"/>
      <c r="AN8557" s="50"/>
      <c r="AO8557" s="50"/>
      <c r="AP8557" s="50"/>
      <c r="AQ8557" s="50"/>
      <c r="AR8557" s="50"/>
      <c r="AS8557" s="50"/>
      <c r="AT8557" s="50"/>
      <c r="AU8557" s="50"/>
      <c r="AV8557" s="50"/>
      <c r="AW8557" s="50"/>
      <c r="AX8557" s="50"/>
      <c r="AY8557" s="50"/>
      <c r="AZ8557" s="50"/>
      <c r="BA8557" s="50"/>
      <c r="BB8557" s="50"/>
      <c r="BC8557" s="50"/>
      <c r="BD8557" s="50"/>
      <c r="BE8557" s="50"/>
      <c r="BF8557" s="50"/>
      <c r="BG8557" s="50"/>
      <c r="BH8557" s="50"/>
      <c r="BI8557" s="50"/>
      <c r="BJ8557" s="50"/>
      <c r="BK8557" s="50"/>
      <c r="BL8557" s="50"/>
      <c r="BM8557" s="50"/>
      <c r="BN8557" s="50"/>
      <c r="BO8557" s="50"/>
      <c r="BP8557" s="50"/>
      <c r="BQ8557" s="50"/>
      <c r="BR8557" s="50"/>
      <c r="BS8557" s="50"/>
      <c r="BT8557" s="50"/>
      <c r="BU8557" s="50"/>
      <c r="BV8557" s="50"/>
      <c r="BW8557" s="50"/>
      <c r="BX8557" s="50"/>
      <c r="BY8557" s="50"/>
      <c r="BZ8557" s="50"/>
      <c r="CA8557" s="50"/>
      <c r="CB8557" s="50"/>
      <c r="CC8557" s="50"/>
      <c r="CD8557" s="50"/>
      <c r="CE8557" s="50"/>
      <c r="CF8557" s="50"/>
      <c r="CG8557" s="50"/>
      <c r="CH8557" s="50"/>
      <c r="CI8557" s="50"/>
      <c r="CJ8557" s="50"/>
      <c r="CK8557" s="50"/>
      <c r="CL8557" s="50"/>
      <c r="CM8557" s="50"/>
      <c r="CN8557" s="50"/>
      <c r="CO8557" s="50"/>
      <c r="CP8557" s="50"/>
      <c r="CQ8557" s="50"/>
      <c r="CR8557" s="50"/>
      <c r="CS8557" s="50"/>
      <c r="CT8557" s="50"/>
      <c r="CU8557" s="50"/>
      <c r="CV8557" s="50"/>
      <c r="CW8557" s="50"/>
      <c r="CX8557" s="50"/>
      <c r="CY8557" s="50"/>
      <c r="CZ8557" s="50"/>
      <c r="DA8557" s="50"/>
      <c r="DB8557" s="50"/>
      <c r="DC8557" s="50"/>
      <c r="DD8557" s="50"/>
      <c r="DE8557" s="50"/>
      <c r="DF8557" s="50"/>
      <c r="DG8557" s="50"/>
    </row>
    <row r="8558" spans="1:111" x14ac:dyDescent="0.2">
      <c r="A8558" s="141"/>
      <c r="B8558" s="141"/>
      <c r="C8558" s="141"/>
      <c r="E8558" s="181"/>
      <c r="F8558" s="192"/>
      <c r="G8558" s="192"/>
      <c r="H8558" s="50"/>
      <c r="I8558" s="50"/>
      <c r="J8558" s="50"/>
      <c r="K8558" s="50"/>
      <c r="L8558" s="50"/>
      <c r="M8558" s="50"/>
      <c r="N8558" s="50"/>
      <c r="O8558" s="50"/>
      <c r="P8558" s="50"/>
      <c r="Q8558" s="50"/>
      <c r="R8558" s="50"/>
      <c r="S8558" s="50"/>
      <c r="T8558" s="50"/>
      <c r="U8558" s="50"/>
      <c r="V8558" s="50"/>
      <c r="W8558" s="50"/>
      <c r="X8558" s="50"/>
      <c r="Y8558" s="50"/>
      <c r="Z8558" s="50"/>
      <c r="AA8558" s="50"/>
      <c r="AB8558" s="50"/>
      <c r="AC8558" s="50"/>
      <c r="AD8558" s="50"/>
      <c r="AE8558" s="50"/>
      <c r="AF8558" s="50"/>
      <c r="AG8558" s="50"/>
      <c r="AH8558" s="50"/>
      <c r="AI8558" s="50"/>
      <c r="AJ8558" s="50"/>
      <c r="AK8558" s="50"/>
      <c r="AL8558" s="50"/>
      <c r="AM8558" s="50"/>
      <c r="AN8558" s="50"/>
      <c r="AO8558" s="50"/>
      <c r="AP8558" s="50"/>
      <c r="AQ8558" s="50"/>
      <c r="AR8558" s="50"/>
      <c r="AS8558" s="50"/>
      <c r="AT8558" s="50"/>
      <c r="AU8558" s="50"/>
      <c r="AV8558" s="50"/>
      <c r="AW8558" s="50"/>
      <c r="AX8558" s="50"/>
      <c r="AY8558" s="50"/>
      <c r="AZ8558" s="50"/>
      <c r="BA8558" s="50"/>
      <c r="BB8558" s="50"/>
      <c r="BC8558" s="50"/>
      <c r="BD8558" s="50"/>
      <c r="BE8558" s="50"/>
      <c r="BF8558" s="50"/>
      <c r="BG8558" s="50"/>
      <c r="BH8558" s="50"/>
      <c r="BI8558" s="50"/>
      <c r="BJ8558" s="50"/>
      <c r="BK8558" s="50"/>
      <c r="BL8558" s="50"/>
      <c r="BM8558" s="50"/>
      <c r="BN8558" s="50"/>
      <c r="BO8558" s="50"/>
      <c r="BP8558" s="50"/>
      <c r="BQ8558" s="50"/>
      <c r="BR8558" s="50"/>
      <c r="BS8558" s="50"/>
      <c r="BT8558" s="50"/>
      <c r="BU8558" s="50"/>
      <c r="BV8558" s="50"/>
      <c r="BW8558" s="50"/>
      <c r="BX8558" s="50"/>
      <c r="BY8558" s="50"/>
      <c r="BZ8558" s="50"/>
      <c r="CA8558" s="50"/>
      <c r="CB8558" s="50"/>
      <c r="CC8558" s="50"/>
      <c r="CD8558" s="50"/>
      <c r="CE8558" s="50"/>
      <c r="CF8558" s="50"/>
      <c r="CG8558" s="50"/>
      <c r="CH8558" s="50"/>
      <c r="CI8558" s="50"/>
      <c r="CJ8558" s="50"/>
      <c r="CK8558" s="50"/>
      <c r="CL8558" s="50"/>
      <c r="CM8558" s="50"/>
      <c r="CN8558" s="50"/>
      <c r="CO8558" s="50"/>
      <c r="CP8558" s="50"/>
      <c r="CQ8558" s="50"/>
      <c r="CR8558" s="50"/>
      <c r="CS8558" s="50"/>
      <c r="CT8558" s="50"/>
      <c r="CU8558" s="50"/>
      <c r="CV8558" s="50"/>
      <c r="CW8558" s="50"/>
      <c r="CX8558" s="50"/>
      <c r="CY8558" s="50"/>
      <c r="CZ8558" s="50"/>
      <c r="DA8558" s="50"/>
      <c r="DB8558" s="50"/>
      <c r="DC8558" s="50"/>
      <c r="DD8558" s="50"/>
      <c r="DE8558" s="50"/>
      <c r="DF8558" s="50"/>
      <c r="DG8558" s="50"/>
    </row>
    <row r="8559" spans="1:111" x14ac:dyDescent="0.2">
      <c r="A8559" s="141"/>
      <c r="B8559" s="141"/>
      <c r="C8559" s="141"/>
      <c r="E8559" s="181"/>
      <c r="F8559" s="192"/>
      <c r="G8559" s="192"/>
      <c r="H8559" s="50"/>
      <c r="I8559" s="50"/>
      <c r="J8559" s="50"/>
      <c r="K8559" s="50"/>
      <c r="L8559" s="50"/>
      <c r="M8559" s="50"/>
      <c r="N8559" s="50"/>
      <c r="O8559" s="50"/>
      <c r="P8559" s="50"/>
      <c r="Q8559" s="50"/>
      <c r="R8559" s="50"/>
      <c r="S8559" s="50"/>
      <c r="T8559" s="50"/>
      <c r="U8559" s="50"/>
      <c r="V8559" s="50"/>
      <c r="W8559" s="50"/>
      <c r="X8559" s="50"/>
      <c r="Y8559" s="50"/>
      <c r="Z8559" s="50"/>
      <c r="AA8559" s="50"/>
      <c r="AB8559" s="50"/>
      <c r="AC8559" s="50"/>
      <c r="AD8559" s="50"/>
      <c r="AE8559" s="50"/>
      <c r="AF8559" s="50"/>
      <c r="AG8559" s="50"/>
      <c r="AH8559" s="50"/>
      <c r="AI8559" s="50"/>
      <c r="AJ8559" s="50"/>
      <c r="AK8559" s="50"/>
      <c r="AL8559" s="50"/>
      <c r="AM8559" s="50"/>
      <c r="AN8559" s="50"/>
      <c r="AO8559" s="50"/>
      <c r="AP8559" s="50"/>
      <c r="AQ8559" s="50"/>
      <c r="AR8559" s="50"/>
      <c r="AS8559" s="50"/>
      <c r="AT8559" s="50"/>
      <c r="AU8559" s="50"/>
      <c r="AV8559" s="50"/>
      <c r="AW8559" s="50"/>
      <c r="AX8559" s="50"/>
      <c r="AY8559" s="50"/>
      <c r="AZ8559" s="50"/>
      <c r="BA8559" s="50"/>
      <c r="BB8559" s="50"/>
      <c r="BC8559" s="50"/>
      <c r="BD8559" s="50"/>
      <c r="BE8559" s="50"/>
      <c r="BF8559" s="50"/>
      <c r="BG8559" s="50"/>
      <c r="BH8559" s="50"/>
      <c r="BI8559" s="50"/>
      <c r="BJ8559" s="50"/>
      <c r="BK8559" s="50"/>
      <c r="BL8559" s="50"/>
      <c r="BM8559" s="50"/>
      <c r="BN8559" s="50"/>
      <c r="BO8559" s="50"/>
      <c r="BP8559" s="50"/>
      <c r="BQ8559" s="50"/>
      <c r="BR8559" s="50"/>
      <c r="BS8559" s="50"/>
      <c r="BT8559" s="50"/>
      <c r="BU8559" s="50"/>
      <c r="BV8559" s="50"/>
      <c r="BW8559" s="50"/>
      <c r="BX8559" s="50"/>
      <c r="BY8559" s="50"/>
      <c r="BZ8559" s="50"/>
      <c r="CA8559" s="50"/>
      <c r="CB8559" s="50"/>
      <c r="CC8559" s="50"/>
      <c r="CD8559" s="50"/>
      <c r="CE8559" s="50"/>
      <c r="CF8559" s="50"/>
      <c r="CG8559" s="50"/>
      <c r="CH8559" s="50"/>
      <c r="CI8559" s="50"/>
      <c r="CJ8559" s="50"/>
      <c r="CK8559" s="50"/>
      <c r="CL8559" s="50"/>
      <c r="CM8559" s="50"/>
      <c r="CN8559" s="50"/>
      <c r="CO8559" s="50"/>
      <c r="CP8559" s="50"/>
      <c r="CQ8559" s="50"/>
      <c r="CR8559" s="50"/>
      <c r="CS8559" s="50"/>
      <c r="CT8559" s="50"/>
      <c r="CU8559" s="50"/>
      <c r="CV8559" s="50"/>
      <c r="CW8559" s="50"/>
      <c r="CX8559" s="50"/>
      <c r="CY8559" s="50"/>
      <c r="CZ8559" s="50"/>
      <c r="DA8559" s="50"/>
      <c r="DB8559" s="50"/>
      <c r="DC8559" s="50"/>
      <c r="DD8559" s="50"/>
      <c r="DE8559" s="50"/>
      <c r="DF8559" s="50"/>
      <c r="DG8559" s="50"/>
    </row>
    <row r="8560" spans="1:111" x14ac:dyDescent="0.2">
      <c r="A8560" s="141"/>
      <c r="B8560" s="141"/>
      <c r="C8560" s="141"/>
      <c r="E8560" s="181"/>
      <c r="F8560" s="192"/>
      <c r="G8560" s="192"/>
      <c r="H8560" s="50"/>
      <c r="I8560" s="50"/>
      <c r="J8560" s="50"/>
      <c r="K8560" s="50"/>
      <c r="L8560" s="50"/>
      <c r="M8560" s="50"/>
      <c r="N8560" s="50"/>
      <c r="O8560" s="50"/>
      <c r="P8560" s="50"/>
      <c r="Q8560" s="50"/>
      <c r="R8560" s="50"/>
      <c r="S8560" s="50"/>
      <c r="T8560" s="50"/>
      <c r="U8560" s="50"/>
      <c r="V8560" s="50"/>
      <c r="W8560" s="50"/>
      <c r="X8560" s="50"/>
      <c r="Y8560" s="50"/>
      <c r="Z8560" s="50"/>
      <c r="AA8560" s="50"/>
      <c r="AB8560" s="50"/>
      <c r="AC8560" s="50"/>
      <c r="AD8560" s="50"/>
      <c r="AE8560" s="50"/>
      <c r="AF8560" s="50"/>
      <c r="AG8560" s="50"/>
      <c r="AH8560" s="50"/>
      <c r="AI8560" s="50"/>
      <c r="AJ8560" s="50"/>
      <c r="AK8560" s="50"/>
      <c r="AL8560" s="50"/>
      <c r="AM8560" s="50"/>
      <c r="AN8560" s="50"/>
      <c r="AO8560" s="50"/>
      <c r="AP8560" s="50"/>
      <c r="AQ8560" s="50"/>
      <c r="AR8560" s="50"/>
      <c r="AS8560" s="50"/>
      <c r="AT8560" s="50"/>
      <c r="AU8560" s="50"/>
      <c r="AV8560" s="50"/>
      <c r="AW8560" s="50"/>
      <c r="AX8560" s="50"/>
      <c r="AY8560" s="50"/>
      <c r="AZ8560" s="50"/>
      <c r="BA8560" s="50"/>
      <c r="BB8560" s="50"/>
      <c r="BC8560" s="50"/>
      <c r="BD8560" s="50"/>
      <c r="BE8560" s="50"/>
      <c r="BF8560" s="50"/>
      <c r="BG8560" s="50"/>
      <c r="BH8560" s="50"/>
      <c r="BI8560" s="50"/>
      <c r="BJ8560" s="50"/>
      <c r="BK8560" s="50"/>
      <c r="BL8560" s="50"/>
      <c r="BM8560" s="50"/>
      <c r="BN8560" s="50"/>
      <c r="BO8560" s="50"/>
      <c r="BP8560" s="50"/>
      <c r="BQ8560" s="50"/>
      <c r="BR8560" s="50"/>
      <c r="BS8560" s="50"/>
      <c r="BT8560" s="50"/>
      <c r="BU8560" s="50"/>
      <c r="BV8560" s="50"/>
      <c r="BW8560" s="50"/>
      <c r="BX8560" s="50"/>
      <c r="BY8560" s="50"/>
      <c r="BZ8560" s="50"/>
      <c r="CA8560" s="50"/>
      <c r="CB8560" s="50"/>
      <c r="CC8560" s="50"/>
      <c r="CD8560" s="50"/>
      <c r="CE8560" s="50"/>
      <c r="CF8560" s="50"/>
      <c r="CG8560" s="50"/>
      <c r="CH8560" s="50"/>
      <c r="CI8560" s="50"/>
      <c r="CJ8560" s="50"/>
      <c r="CK8560" s="50"/>
      <c r="CL8560" s="50"/>
      <c r="CM8560" s="50"/>
      <c r="CN8560" s="50"/>
      <c r="CO8560" s="50"/>
      <c r="CP8560" s="50"/>
      <c r="CQ8560" s="50"/>
      <c r="CR8560" s="50"/>
      <c r="CS8560" s="50"/>
      <c r="CT8560" s="50"/>
      <c r="CU8560" s="50"/>
      <c r="CV8560" s="50"/>
      <c r="CW8560" s="50"/>
      <c r="CX8560" s="50"/>
      <c r="CY8560" s="50"/>
      <c r="CZ8560" s="50"/>
      <c r="DA8560" s="50"/>
      <c r="DB8560" s="50"/>
      <c r="DC8560" s="50"/>
      <c r="DD8560" s="50"/>
      <c r="DE8560" s="50"/>
      <c r="DF8560" s="50"/>
      <c r="DG8560" s="50"/>
    </row>
    <row r="8561" spans="1:111" x14ac:dyDescent="0.2">
      <c r="A8561" s="141"/>
      <c r="B8561" s="141"/>
      <c r="C8561" s="141"/>
      <c r="E8561" s="181"/>
      <c r="F8561" s="192"/>
      <c r="G8561" s="192"/>
      <c r="H8561" s="50"/>
      <c r="I8561" s="50"/>
      <c r="J8561" s="50"/>
      <c r="K8561" s="50"/>
      <c r="L8561" s="50"/>
      <c r="M8561" s="50"/>
      <c r="N8561" s="50"/>
      <c r="O8561" s="50"/>
      <c r="P8561" s="50"/>
      <c r="Q8561" s="50"/>
      <c r="R8561" s="50"/>
      <c r="S8561" s="50"/>
      <c r="T8561" s="50"/>
      <c r="U8561" s="50"/>
      <c r="V8561" s="50"/>
      <c r="W8561" s="50"/>
      <c r="X8561" s="50"/>
      <c r="Y8561" s="50"/>
      <c r="Z8561" s="50"/>
      <c r="AA8561" s="50"/>
      <c r="AB8561" s="50"/>
      <c r="AC8561" s="50"/>
      <c r="AD8561" s="50"/>
      <c r="AE8561" s="50"/>
      <c r="AF8561" s="50"/>
      <c r="AG8561" s="50"/>
      <c r="AH8561" s="50"/>
      <c r="AI8561" s="50"/>
      <c r="AJ8561" s="50"/>
      <c r="AK8561" s="50"/>
      <c r="AL8561" s="50"/>
      <c r="AM8561" s="50"/>
      <c r="AN8561" s="50"/>
      <c r="AO8561" s="50"/>
      <c r="AP8561" s="50"/>
      <c r="AQ8561" s="50"/>
      <c r="AR8561" s="50"/>
      <c r="AS8561" s="50"/>
      <c r="AT8561" s="50"/>
      <c r="AU8561" s="50"/>
      <c r="AV8561" s="50"/>
      <c r="AW8561" s="50"/>
      <c r="AX8561" s="50"/>
      <c r="AY8561" s="50"/>
      <c r="AZ8561" s="50"/>
      <c r="BA8561" s="50"/>
      <c r="BB8561" s="50"/>
      <c r="BC8561" s="50"/>
      <c r="BD8561" s="50"/>
      <c r="BE8561" s="50"/>
      <c r="BF8561" s="50"/>
      <c r="BG8561" s="50"/>
      <c r="BH8561" s="50"/>
      <c r="BI8561" s="50"/>
      <c r="BJ8561" s="50"/>
      <c r="BK8561" s="50"/>
      <c r="BL8561" s="50"/>
      <c r="BM8561" s="50"/>
      <c r="BN8561" s="50"/>
      <c r="BO8561" s="50"/>
      <c r="BP8561" s="50"/>
      <c r="BQ8561" s="50"/>
      <c r="BR8561" s="50"/>
      <c r="BS8561" s="50"/>
      <c r="BT8561" s="50"/>
      <c r="BU8561" s="50"/>
      <c r="BV8561" s="50"/>
      <c r="BW8561" s="50"/>
      <c r="BX8561" s="50"/>
      <c r="BY8561" s="50"/>
      <c r="BZ8561" s="50"/>
      <c r="CA8561" s="50"/>
      <c r="CB8561" s="50"/>
      <c r="CC8561" s="50"/>
      <c r="CD8561" s="50"/>
      <c r="CE8561" s="50"/>
      <c r="CF8561" s="50"/>
      <c r="CG8561" s="50"/>
      <c r="CH8561" s="50"/>
      <c r="CI8561" s="50"/>
      <c r="CJ8561" s="50"/>
      <c r="CK8561" s="50"/>
      <c r="CL8561" s="50"/>
      <c r="CM8561" s="50"/>
      <c r="CN8561" s="50"/>
      <c r="CO8561" s="50"/>
      <c r="CP8561" s="50"/>
      <c r="CQ8561" s="50"/>
      <c r="CR8561" s="50"/>
      <c r="CS8561" s="50"/>
      <c r="CT8561" s="50"/>
      <c r="CU8561" s="50"/>
      <c r="CV8561" s="50"/>
      <c r="CW8561" s="50"/>
      <c r="CX8561" s="50"/>
      <c r="CY8561" s="50"/>
      <c r="CZ8561" s="50"/>
      <c r="DA8561" s="50"/>
      <c r="DB8561" s="50"/>
      <c r="DC8561" s="50"/>
      <c r="DD8561" s="50"/>
      <c r="DE8561" s="50"/>
      <c r="DF8561" s="50"/>
      <c r="DG8561" s="50"/>
    </row>
    <row r="8562" spans="1:111" x14ac:dyDescent="0.2">
      <c r="A8562" s="141"/>
      <c r="B8562" s="141"/>
      <c r="C8562" s="141"/>
      <c r="E8562" s="181"/>
      <c r="F8562" s="192"/>
      <c r="G8562" s="192"/>
      <c r="H8562" s="50"/>
      <c r="I8562" s="50"/>
      <c r="J8562" s="50"/>
      <c r="K8562" s="50"/>
      <c r="L8562" s="50"/>
      <c r="M8562" s="50"/>
      <c r="N8562" s="50"/>
      <c r="O8562" s="50"/>
      <c r="P8562" s="50"/>
      <c r="Q8562" s="50"/>
      <c r="R8562" s="50"/>
      <c r="S8562" s="50"/>
      <c r="T8562" s="50"/>
      <c r="U8562" s="50"/>
      <c r="V8562" s="50"/>
      <c r="W8562" s="50"/>
      <c r="X8562" s="50"/>
      <c r="Y8562" s="50"/>
      <c r="Z8562" s="50"/>
      <c r="AA8562" s="50"/>
      <c r="AB8562" s="50"/>
      <c r="AC8562" s="50"/>
      <c r="AD8562" s="50"/>
      <c r="AE8562" s="50"/>
      <c r="AF8562" s="50"/>
      <c r="AG8562" s="50"/>
      <c r="AH8562" s="50"/>
      <c r="AI8562" s="50"/>
      <c r="AJ8562" s="50"/>
      <c r="AK8562" s="50"/>
      <c r="AL8562" s="50"/>
      <c r="AM8562" s="50"/>
      <c r="AN8562" s="50"/>
      <c r="AO8562" s="50"/>
      <c r="AP8562" s="50"/>
      <c r="AQ8562" s="50"/>
      <c r="AR8562" s="50"/>
      <c r="AS8562" s="50"/>
      <c r="AT8562" s="50"/>
      <c r="AU8562" s="50"/>
      <c r="AV8562" s="50"/>
      <c r="AW8562" s="50"/>
      <c r="AX8562" s="50"/>
      <c r="AY8562" s="50"/>
      <c r="AZ8562" s="50"/>
      <c r="BA8562" s="50"/>
      <c r="BB8562" s="50"/>
      <c r="BC8562" s="50"/>
      <c r="BD8562" s="50"/>
      <c r="BE8562" s="50"/>
      <c r="BF8562" s="50"/>
      <c r="BG8562" s="50"/>
      <c r="BH8562" s="50"/>
      <c r="BI8562" s="50"/>
      <c r="BJ8562" s="50"/>
      <c r="BK8562" s="50"/>
      <c r="BL8562" s="50"/>
      <c r="BM8562" s="50"/>
      <c r="BN8562" s="50"/>
      <c r="BO8562" s="50"/>
      <c r="BP8562" s="50"/>
      <c r="BQ8562" s="50"/>
      <c r="BR8562" s="50"/>
      <c r="BS8562" s="50"/>
      <c r="BT8562" s="50"/>
      <c r="BU8562" s="50"/>
      <c r="BV8562" s="50"/>
      <c r="BW8562" s="50"/>
      <c r="BX8562" s="50"/>
      <c r="BY8562" s="50"/>
      <c r="BZ8562" s="50"/>
      <c r="CA8562" s="50"/>
      <c r="CB8562" s="50"/>
      <c r="CC8562" s="50"/>
      <c r="CD8562" s="50"/>
      <c r="CE8562" s="50"/>
      <c r="CF8562" s="50"/>
      <c r="CG8562" s="50"/>
      <c r="CH8562" s="50"/>
      <c r="CI8562" s="50"/>
      <c r="CJ8562" s="50"/>
      <c r="CK8562" s="50"/>
      <c r="CL8562" s="50"/>
      <c r="CM8562" s="50"/>
      <c r="CN8562" s="50"/>
      <c r="CO8562" s="50"/>
      <c r="CP8562" s="50"/>
      <c r="CQ8562" s="50"/>
      <c r="CR8562" s="50"/>
      <c r="CS8562" s="50"/>
      <c r="CT8562" s="50"/>
      <c r="CU8562" s="50"/>
      <c r="CV8562" s="50"/>
      <c r="CW8562" s="50"/>
      <c r="CX8562" s="50"/>
      <c r="CY8562" s="50"/>
      <c r="CZ8562" s="50"/>
      <c r="DA8562" s="50"/>
      <c r="DB8562" s="50"/>
      <c r="DC8562" s="50"/>
      <c r="DD8562" s="50"/>
      <c r="DE8562" s="50"/>
      <c r="DF8562" s="50"/>
      <c r="DG8562" s="50"/>
    </row>
    <row r="8563" spans="1:111" x14ac:dyDescent="0.2">
      <c r="A8563" s="141"/>
      <c r="B8563" s="141"/>
      <c r="C8563" s="141"/>
      <c r="E8563" s="181"/>
      <c r="F8563" s="192"/>
      <c r="G8563" s="192"/>
      <c r="H8563" s="50"/>
      <c r="I8563" s="50"/>
      <c r="J8563" s="50"/>
      <c r="K8563" s="50"/>
      <c r="L8563" s="50"/>
      <c r="M8563" s="50"/>
      <c r="N8563" s="50"/>
      <c r="O8563" s="50"/>
      <c r="P8563" s="50"/>
      <c r="Q8563" s="50"/>
      <c r="R8563" s="50"/>
      <c r="S8563" s="50"/>
      <c r="T8563" s="50"/>
      <c r="U8563" s="50"/>
      <c r="V8563" s="50"/>
      <c r="W8563" s="50"/>
      <c r="X8563" s="50"/>
      <c r="Y8563" s="50"/>
      <c r="Z8563" s="50"/>
      <c r="AA8563" s="50"/>
      <c r="AB8563" s="50"/>
      <c r="AC8563" s="50"/>
      <c r="AD8563" s="50"/>
      <c r="AE8563" s="50"/>
      <c r="AF8563" s="50"/>
      <c r="AG8563" s="50"/>
      <c r="AH8563" s="50"/>
      <c r="AI8563" s="50"/>
      <c r="AJ8563" s="50"/>
      <c r="AK8563" s="50"/>
      <c r="AL8563" s="50"/>
      <c r="AM8563" s="50"/>
      <c r="AN8563" s="50"/>
      <c r="AO8563" s="50"/>
      <c r="AP8563" s="50"/>
      <c r="AQ8563" s="50"/>
      <c r="AR8563" s="50"/>
      <c r="AS8563" s="50"/>
      <c r="AT8563" s="50"/>
      <c r="AU8563" s="50"/>
      <c r="AV8563" s="50"/>
      <c r="AW8563" s="50"/>
      <c r="AX8563" s="50"/>
      <c r="AY8563" s="50"/>
      <c r="AZ8563" s="50"/>
      <c r="BA8563" s="50"/>
      <c r="BB8563" s="50"/>
      <c r="BC8563" s="50"/>
      <c r="BD8563" s="50"/>
      <c r="BE8563" s="50"/>
      <c r="BF8563" s="50"/>
      <c r="BG8563" s="50"/>
      <c r="BH8563" s="50"/>
      <c r="BI8563" s="50"/>
      <c r="BJ8563" s="50"/>
      <c r="BK8563" s="50"/>
      <c r="BL8563" s="50"/>
      <c r="BM8563" s="50"/>
      <c r="BN8563" s="50"/>
      <c r="BO8563" s="50"/>
      <c r="BP8563" s="50"/>
      <c r="BQ8563" s="50"/>
      <c r="BR8563" s="50"/>
      <c r="BS8563" s="50"/>
      <c r="BT8563" s="50"/>
      <c r="BU8563" s="50"/>
      <c r="BV8563" s="50"/>
      <c r="BW8563" s="50"/>
      <c r="BX8563" s="50"/>
      <c r="BY8563" s="50"/>
      <c r="BZ8563" s="50"/>
      <c r="CA8563" s="50"/>
      <c r="CB8563" s="50"/>
      <c r="CC8563" s="50"/>
      <c r="CD8563" s="50"/>
      <c r="CE8563" s="50"/>
      <c r="CF8563" s="50"/>
      <c r="CG8563" s="50"/>
      <c r="CH8563" s="50"/>
      <c r="CI8563" s="50"/>
      <c r="CJ8563" s="50"/>
      <c r="CK8563" s="50"/>
      <c r="CL8563" s="50"/>
      <c r="CM8563" s="50"/>
      <c r="CN8563" s="50"/>
      <c r="CO8563" s="50"/>
      <c r="CP8563" s="50"/>
      <c r="CQ8563" s="50"/>
      <c r="CR8563" s="50"/>
      <c r="CS8563" s="50"/>
      <c r="CT8563" s="50"/>
      <c r="CU8563" s="50"/>
      <c r="CV8563" s="50"/>
      <c r="CW8563" s="50"/>
      <c r="CX8563" s="50"/>
      <c r="CY8563" s="50"/>
      <c r="CZ8563" s="50"/>
      <c r="DA8563" s="50"/>
      <c r="DB8563" s="50"/>
      <c r="DC8563" s="50"/>
      <c r="DD8563" s="50"/>
      <c r="DE8563" s="50"/>
      <c r="DF8563" s="50"/>
      <c r="DG8563" s="50"/>
    </row>
    <row r="8564" spans="1:111" x14ac:dyDescent="0.2">
      <c r="A8564" s="141"/>
      <c r="B8564" s="141"/>
      <c r="C8564" s="141"/>
      <c r="E8564" s="181"/>
      <c r="F8564" s="192"/>
      <c r="G8564" s="192"/>
      <c r="H8564" s="50"/>
      <c r="I8564" s="50"/>
      <c r="J8564" s="50"/>
      <c r="K8564" s="50"/>
      <c r="L8564" s="50"/>
      <c r="M8564" s="50"/>
      <c r="N8564" s="50"/>
      <c r="O8564" s="50"/>
      <c r="P8564" s="50"/>
      <c r="Q8564" s="50"/>
      <c r="R8564" s="50"/>
      <c r="S8564" s="50"/>
      <c r="T8564" s="50"/>
      <c r="U8564" s="50"/>
      <c r="V8564" s="50"/>
      <c r="W8564" s="50"/>
      <c r="X8564" s="50"/>
      <c r="Y8564" s="50"/>
      <c r="Z8564" s="50"/>
      <c r="AA8564" s="50"/>
      <c r="AB8564" s="50"/>
      <c r="AC8564" s="50"/>
      <c r="AD8564" s="50"/>
      <c r="AE8564" s="50"/>
      <c r="AF8564" s="50"/>
      <c r="AG8564" s="50"/>
      <c r="AH8564" s="50"/>
      <c r="AI8564" s="50"/>
      <c r="AJ8564" s="50"/>
      <c r="AK8564" s="50"/>
      <c r="AL8564" s="50"/>
      <c r="AM8564" s="50"/>
      <c r="AN8564" s="50"/>
      <c r="AO8564" s="50"/>
      <c r="AP8564" s="50"/>
      <c r="AQ8564" s="50"/>
      <c r="AR8564" s="50"/>
      <c r="AS8564" s="50"/>
      <c r="AT8564" s="50"/>
      <c r="AU8564" s="50"/>
      <c r="AV8564" s="50"/>
      <c r="AW8564" s="50"/>
      <c r="AX8564" s="50"/>
      <c r="AY8564" s="50"/>
      <c r="AZ8564" s="50"/>
      <c r="BA8564" s="50"/>
      <c r="BB8564" s="50"/>
      <c r="BC8564" s="50"/>
      <c r="BD8564" s="50"/>
      <c r="BE8564" s="50"/>
      <c r="BF8564" s="50"/>
      <c r="BG8564" s="50"/>
      <c r="BH8564" s="50"/>
      <c r="BI8564" s="50"/>
      <c r="BJ8564" s="50"/>
      <c r="BK8564" s="50"/>
      <c r="BL8564" s="50"/>
      <c r="BM8564" s="50"/>
      <c r="BN8564" s="50"/>
      <c r="BO8564" s="50"/>
      <c r="BP8564" s="50"/>
      <c r="BQ8564" s="50"/>
      <c r="BR8564" s="50"/>
      <c r="BS8564" s="50"/>
      <c r="BT8564" s="50"/>
      <c r="BU8564" s="50"/>
      <c r="BV8564" s="50"/>
      <c r="BW8564" s="50"/>
      <c r="BX8564" s="50"/>
      <c r="BY8564" s="50"/>
      <c r="BZ8564" s="50"/>
      <c r="CA8564" s="50"/>
      <c r="CB8564" s="50"/>
      <c r="CC8564" s="50"/>
      <c r="CD8564" s="50"/>
      <c r="CE8564" s="50"/>
      <c r="CF8564" s="50"/>
      <c r="CG8564" s="50"/>
      <c r="CH8564" s="50"/>
      <c r="CI8564" s="50"/>
      <c r="CJ8564" s="50"/>
      <c r="CK8564" s="50"/>
      <c r="CL8564" s="50"/>
      <c r="CM8564" s="50"/>
      <c r="CN8564" s="50"/>
      <c r="CO8564" s="50"/>
      <c r="CP8564" s="50"/>
      <c r="CQ8564" s="50"/>
      <c r="CR8564" s="50"/>
      <c r="CS8564" s="50"/>
      <c r="CT8564" s="50"/>
      <c r="CU8564" s="50"/>
      <c r="CV8564" s="50"/>
      <c r="CW8564" s="50"/>
      <c r="CX8564" s="50"/>
      <c r="CY8564" s="50"/>
      <c r="CZ8564" s="50"/>
      <c r="DA8564" s="50"/>
      <c r="DB8564" s="50"/>
      <c r="DC8564" s="50"/>
      <c r="DD8564" s="50"/>
      <c r="DE8564" s="50"/>
      <c r="DF8564" s="50"/>
      <c r="DG8564" s="50"/>
    </row>
    <row r="8565" spans="1:111" x14ac:dyDescent="0.2">
      <c r="A8565" s="141"/>
      <c r="B8565" s="141"/>
      <c r="C8565" s="141"/>
      <c r="E8565" s="181"/>
      <c r="F8565" s="192"/>
      <c r="G8565" s="192"/>
      <c r="H8565" s="50"/>
      <c r="I8565" s="50"/>
      <c r="J8565" s="50"/>
      <c r="K8565" s="50"/>
      <c r="L8565" s="50"/>
      <c r="M8565" s="50"/>
      <c r="N8565" s="50"/>
      <c r="O8565" s="50"/>
      <c r="P8565" s="50"/>
      <c r="Q8565" s="50"/>
      <c r="R8565" s="50"/>
      <c r="S8565" s="50"/>
      <c r="T8565" s="50"/>
      <c r="U8565" s="50"/>
      <c r="V8565" s="50"/>
      <c r="W8565" s="50"/>
      <c r="X8565" s="50"/>
      <c r="Y8565" s="50"/>
      <c r="Z8565" s="50"/>
      <c r="AA8565" s="50"/>
      <c r="AB8565" s="50"/>
      <c r="AC8565" s="50"/>
      <c r="AD8565" s="50"/>
      <c r="AE8565" s="50"/>
      <c r="AF8565" s="50"/>
      <c r="AG8565" s="50"/>
      <c r="AH8565" s="50"/>
      <c r="AI8565" s="50"/>
      <c r="AJ8565" s="50"/>
      <c r="AK8565" s="50"/>
      <c r="AL8565" s="50"/>
      <c r="AM8565" s="50"/>
      <c r="AN8565" s="50"/>
      <c r="AO8565" s="50"/>
      <c r="AP8565" s="50"/>
      <c r="AQ8565" s="50"/>
      <c r="AR8565" s="50"/>
      <c r="AS8565" s="50"/>
      <c r="AT8565" s="50"/>
      <c r="AU8565" s="50"/>
      <c r="AV8565" s="50"/>
      <c r="AW8565" s="50"/>
      <c r="AX8565" s="50"/>
      <c r="AY8565" s="50"/>
      <c r="AZ8565" s="50"/>
      <c r="BA8565" s="50"/>
      <c r="BB8565" s="50"/>
      <c r="BC8565" s="50"/>
      <c r="BD8565" s="50"/>
      <c r="BE8565" s="50"/>
      <c r="BF8565" s="50"/>
      <c r="BG8565" s="50"/>
      <c r="BH8565" s="50"/>
      <c r="BI8565" s="50"/>
      <c r="BJ8565" s="50"/>
      <c r="BK8565" s="50"/>
      <c r="BL8565" s="50"/>
      <c r="BM8565" s="50"/>
      <c r="BN8565" s="50"/>
      <c r="BO8565" s="50"/>
      <c r="BP8565" s="50"/>
      <c r="BQ8565" s="50"/>
      <c r="BR8565" s="50"/>
      <c r="BS8565" s="50"/>
      <c r="BT8565" s="50"/>
      <c r="BU8565" s="50"/>
      <c r="BV8565" s="50"/>
      <c r="BW8565" s="50"/>
      <c r="BX8565" s="50"/>
      <c r="BY8565" s="50"/>
      <c r="BZ8565" s="50"/>
      <c r="CA8565" s="50"/>
      <c r="CB8565" s="50"/>
      <c r="CC8565" s="50"/>
      <c r="CD8565" s="50"/>
      <c r="CE8565" s="50"/>
      <c r="CF8565" s="50"/>
      <c r="CG8565" s="50"/>
      <c r="CH8565" s="50"/>
      <c r="CI8565" s="50"/>
      <c r="CJ8565" s="50"/>
      <c r="CK8565" s="50"/>
      <c r="CL8565" s="50"/>
      <c r="CM8565" s="50"/>
      <c r="CN8565" s="50"/>
      <c r="CO8565" s="50"/>
      <c r="CP8565" s="50"/>
      <c r="CQ8565" s="50"/>
      <c r="CR8565" s="50"/>
      <c r="CS8565" s="50"/>
      <c r="CT8565" s="50"/>
      <c r="CU8565" s="50"/>
      <c r="CV8565" s="50"/>
      <c r="CW8565" s="50"/>
      <c r="CX8565" s="50"/>
      <c r="CY8565" s="50"/>
      <c r="CZ8565" s="50"/>
      <c r="DA8565" s="50"/>
      <c r="DB8565" s="50"/>
      <c r="DC8565" s="50"/>
      <c r="DD8565" s="50"/>
      <c r="DE8565" s="50"/>
      <c r="DF8565" s="50"/>
      <c r="DG8565" s="50"/>
    </row>
    <row r="8566" spans="1:111" x14ac:dyDescent="0.2">
      <c r="A8566" s="141"/>
      <c r="B8566" s="141"/>
      <c r="C8566" s="141"/>
      <c r="E8566" s="181"/>
      <c r="F8566" s="192"/>
      <c r="G8566" s="192"/>
      <c r="H8566" s="50"/>
      <c r="I8566" s="50"/>
      <c r="J8566" s="50"/>
      <c r="K8566" s="50"/>
      <c r="L8566" s="50"/>
      <c r="M8566" s="50"/>
      <c r="N8566" s="50"/>
      <c r="O8566" s="50"/>
      <c r="P8566" s="50"/>
      <c r="Q8566" s="50"/>
      <c r="R8566" s="50"/>
      <c r="S8566" s="50"/>
      <c r="T8566" s="50"/>
      <c r="U8566" s="50"/>
      <c r="V8566" s="50"/>
      <c r="W8566" s="50"/>
      <c r="X8566" s="50"/>
      <c r="Y8566" s="50"/>
      <c r="Z8566" s="50"/>
      <c r="AA8566" s="50"/>
      <c r="AB8566" s="50"/>
      <c r="AC8566" s="50"/>
      <c r="AD8566" s="50"/>
      <c r="AE8566" s="50"/>
      <c r="AF8566" s="50"/>
      <c r="AG8566" s="50"/>
      <c r="AH8566" s="50"/>
      <c r="AI8566" s="50"/>
      <c r="AJ8566" s="50"/>
      <c r="AK8566" s="50"/>
      <c r="AL8566" s="50"/>
      <c r="AM8566" s="50"/>
      <c r="AN8566" s="50"/>
      <c r="AO8566" s="50"/>
      <c r="AP8566" s="50"/>
      <c r="AQ8566" s="50"/>
      <c r="AR8566" s="50"/>
      <c r="AS8566" s="50"/>
      <c r="AT8566" s="50"/>
      <c r="AU8566" s="50"/>
      <c r="AV8566" s="50"/>
      <c r="AW8566" s="50"/>
      <c r="AX8566" s="50"/>
      <c r="AY8566" s="50"/>
      <c r="AZ8566" s="50"/>
      <c r="BA8566" s="50"/>
      <c r="BB8566" s="50"/>
      <c r="BC8566" s="50"/>
      <c r="BD8566" s="50"/>
      <c r="BE8566" s="50"/>
      <c r="BF8566" s="50"/>
      <c r="BG8566" s="50"/>
      <c r="BH8566" s="50"/>
      <c r="BI8566" s="50"/>
      <c r="BJ8566" s="50"/>
      <c r="BK8566" s="50"/>
      <c r="BL8566" s="50"/>
      <c r="BM8566" s="50"/>
      <c r="BN8566" s="50"/>
      <c r="BO8566" s="50"/>
      <c r="BP8566" s="50"/>
      <c r="BQ8566" s="50"/>
      <c r="BR8566" s="50"/>
      <c r="BS8566" s="50"/>
      <c r="BT8566" s="50"/>
      <c r="BU8566" s="50"/>
      <c r="BV8566" s="50"/>
      <c r="BW8566" s="50"/>
      <c r="BX8566" s="50"/>
      <c r="BY8566" s="50"/>
      <c r="BZ8566" s="50"/>
      <c r="CA8566" s="50"/>
      <c r="CB8566" s="50"/>
      <c r="CC8566" s="50"/>
      <c r="CD8566" s="50"/>
      <c r="CE8566" s="50"/>
      <c r="CF8566" s="50"/>
      <c r="CG8566" s="50"/>
      <c r="CH8566" s="50"/>
      <c r="CI8566" s="50"/>
      <c r="CJ8566" s="50"/>
      <c r="CK8566" s="50"/>
      <c r="CL8566" s="50"/>
      <c r="CM8566" s="50"/>
      <c r="CN8566" s="50"/>
      <c r="CO8566" s="50"/>
      <c r="CP8566" s="50"/>
      <c r="CQ8566" s="50"/>
      <c r="CR8566" s="50"/>
      <c r="CS8566" s="50"/>
      <c r="CT8566" s="50"/>
      <c r="CU8566" s="50"/>
      <c r="CV8566" s="50"/>
      <c r="CW8566" s="50"/>
      <c r="CX8566" s="50"/>
      <c r="CY8566" s="50"/>
      <c r="CZ8566" s="50"/>
      <c r="DA8566" s="50"/>
      <c r="DB8566" s="50"/>
      <c r="DC8566" s="50"/>
      <c r="DD8566" s="50"/>
      <c r="DE8566" s="50"/>
      <c r="DF8566" s="50"/>
      <c r="DG8566" s="50"/>
    </row>
    <row r="8567" spans="1:111" x14ac:dyDescent="0.2">
      <c r="A8567" s="141"/>
      <c r="B8567" s="141"/>
      <c r="C8567" s="141"/>
      <c r="E8567" s="181"/>
      <c r="F8567" s="192"/>
      <c r="G8567" s="192"/>
      <c r="H8567" s="50"/>
      <c r="I8567" s="50"/>
      <c r="J8567" s="50"/>
      <c r="K8567" s="50"/>
      <c r="L8567" s="50"/>
      <c r="M8567" s="50"/>
      <c r="N8567" s="50"/>
      <c r="O8567" s="50"/>
      <c r="P8567" s="50"/>
      <c r="Q8567" s="50"/>
      <c r="R8567" s="50"/>
      <c r="S8567" s="50"/>
      <c r="T8567" s="50"/>
      <c r="U8567" s="50"/>
      <c r="V8567" s="50"/>
      <c r="W8567" s="50"/>
      <c r="X8567" s="50"/>
      <c r="Y8567" s="50"/>
      <c r="Z8567" s="50"/>
      <c r="AA8567" s="50"/>
      <c r="AB8567" s="50"/>
      <c r="AC8567" s="50"/>
      <c r="AD8567" s="50"/>
      <c r="AE8567" s="50"/>
      <c r="AF8567" s="50"/>
      <c r="AG8567" s="50"/>
      <c r="AH8567" s="50"/>
      <c r="AI8567" s="50"/>
      <c r="AJ8567" s="50"/>
      <c r="AK8567" s="50"/>
      <c r="AL8567" s="50"/>
      <c r="AM8567" s="50"/>
      <c r="AN8567" s="50"/>
      <c r="AO8567" s="50"/>
      <c r="AP8567" s="50"/>
      <c r="AQ8567" s="50"/>
      <c r="AR8567" s="50"/>
      <c r="AS8567" s="50"/>
      <c r="AT8567" s="50"/>
      <c r="AU8567" s="50"/>
      <c r="AV8567" s="50"/>
      <c r="AW8567" s="50"/>
      <c r="AX8567" s="50"/>
      <c r="AY8567" s="50"/>
      <c r="AZ8567" s="50"/>
      <c r="BA8567" s="50"/>
      <c r="BB8567" s="50"/>
      <c r="BC8567" s="50"/>
      <c r="BD8567" s="50"/>
      <c r="BE8567" s="50"/>
      <c r="BF8567" s="50"/>
      <c r="BG8567" s="50"/>
      <c r="BH8567" s="50"/>
      <c r="BI8567" s="50"/>
      <c r="BJ8567" s="50"/>
      <c r="BK8567" s="50"/>
      <c r="BL8567" s="50"/>
      <c r="BM8567" s="50"/>
      <c r="BN8567" s="50"/>
      <c r="BO8567" s="50"/>
      <c r="BP8567" s="50"/>
      <c r="BQ8567" s="50"/>
      <c r="BR8567" s="50"/>
      <c r="BS8567" s="50"/>
      <c r="BT8567" s="50"/>
      <c r="BU8567" s="50"/>
      <c r="BV8567" s="50"/>
      <c r="BW8567" s="50"/>
      <c r="BX8567" s="50"/>
      <c r="BY8567" s="50"/>
      <c r="BZ8567" s="50"/>
      <c r="CA8567" s="50"/>
      <c r="CB8567" s="50"/>
      <c r="CC8567" s="50"/>
      <c r="CD8567" s="50"/>
      <c r="CE8567" s="50"/>
      <c r="CF8567" s="50"/>
      <c r="CG8567" s="50"/>
      <c r="CH8567" s="50"/>
      <c r="CI8567" s="50"/>
      <c r="CJ8567" s="50"/>
      <c r="CK8567" s="50"/>
      <c r="CL8567" s="50"/>
      <c r="CM8567" s="50"/>
      <c r="CN8567" s="50"/>
      <c r="CO8567" s="50"/>
      <c r="CP8567" s="50"/>
      <c r="CQ8567" s="50"/>
      <c r="CR8567" s="50"/>
      <c r="CS8567" s="50"/>
      <c r="CT8567" s="50"/>
      <c r="CU8567" s="50"/>
      <c r="CV8567" s="50"/>
      <c r="CW8567" s="50"/>
      <c r="CX8567" s="50"/>
      <c r="CY8567" s="50"/>
      <c r="CZ8567" s="50"/>
      <c r="DA8567" s="50"/>
      <c r="DB8567" s="50"/>
      <c r="DC8567" s="50"/>
      <c r="DD8567" s="50"/>
      <c r="DE8567" s="50"/>
      <c r="DF8567" s="50"/>
      <c r="DG8567" s="50"/>
    </row>
    <row r="8568" spans="1:111" x14ac:dyDescent="0.2">
      <c r="A8568" s="141"/>
      <c r="B8568" s="141"/>
      <c r="C8568" s="141"/>
      <c r="E8568" s="181"/>
      <c r="F8568" s="192"/>
      <c r="G8568" s="192"/>
      <c r="H8568" s="50"/>
      <c r="I8568" s="50"/>
      <c r="J8568" s="50"/>
      <c r="K8568" s="50"/>
      <c r="L8568" s="50"/>
      <c r="M8568" s="50"/>
      <c r="N8568" s="50"/>
      <c r="O8568" s="50"/>
      <c r="P8568" s="50"/>
      <c r="Q8568" s="50"/>
      <c r="R8568" s="50"/>
      <c r="S8568" s="50"/>
      <c r="T8568" s="50"/>
      <c r="U8568" s="50"/>
      <c r="V8568" s="50"/>
      <c r="W8568" s="50"/>
      <c r="X8568" s="50"/>
      <c r="Y8568" s="50"/>
      <c r="Z8568" s="50"/>
      <c r="AA8568" s="50"/>
      <c r="AB8568" s="50"/>
      <c r="AC8568" s="50"/>
      <c r="AD8568" s="50"/>
      <c r="AE8568" s="50"/>
      <c r="AF8568" s="50"/>
      <c r="AG8568" s="50"/>
      <c r="AH8568" s="50"/>
      <c r="AI8568" s="50"/>
      <c r="AJ8568" s="50"/>
      <c r="AK8568" s="50"/>
      <c r="AL8568" s="50"/>
      <c r="AM8568" s="50"/>
      <c r="AN8568" s="50"/>
      <c r="AO8568" s="50"/>
      <c r="AP8568" s="50"/>
      <c r="AQ8568" s="50"/>
      <c r="AR8568" s="50"/>
      <c r="AS8568" s="50"/>
      <c r="AT8568" s="50"/>
      <c r="AU8568" s="50"/>
      <c r="AV8568" s="50"/>
      <c r="AW8568" s="50"/>
      <c r="AX8568" s="50"/>
      <c r="AY8568" s="50"/>
      <c r="AZ8568" s="50"/>
      <c r="BA8568" s="50"/>
      <c r="BB8568" s="50"/>
      <c r="BC8568" s="50"/>
      <c r="BD8568" s="50"/>
      <c r="BE8568" s="50"/>
      <c r="BF8568" s="50"/>
      <c r="BG8568" s="50"/>
      <c r="BH8568" s="50"/>
      <c r="BI8568" s="50"/>
      <c r="BJ8568" s="50"/>
      <c r="BK8568" s="50"/>
      <c r="BL8568" s="50"/>
      <c r="BM8568" s="50"/>
      <c r="BN8568" s="50"/>
      <c r="BO8568" s="50"/>
      <c r="BP8568" s="50"/>
      <c r="BQ8568" s="50"/>
      <c r="BR8568" s="50"/>
      <c r="BS8568" s="50"/>
      <c r="BT8568" s="50"/>
      <c r="BU8568" s="50"/>
      <c r="BV8568" s="50"/>
      <c r="BW8568" s="50"/>
      <c r="BX8568" s="50"/>
      <c r="BY8568" s="50"/>
      <c r="BZ8568" s="50"/>
      <c r="CA8568" s="50"/>
      <c r="CB8568" s="50"/>
      <c r="CC8568" s="50"/>
      <c r="CD8568" s="50"/>
      <c r="CE8568" s="50"/>
      <c r="CF8568" s="50"/>
      <c r="CG8568" s="50"/>
      <c r="CH8568" s="50"/>
      <c r="CI8568" s="50"/>
      <c r="CJ8568" s="50"/>
      <c r="CK8568" s="50"/>
      <c r="CL8568" s="50"/>
      <c r="CM8568" s="50"/>
      <c r="CN8568" s="50"/>
      <c r="CO8568" s="50"/>
      <c r="CP8568" s="50"/>
      <c r="CQ8568" s="50"/>
      <c r="CR8568" s="50"/>
      <c r="CS8568" s="50"/>
      <c r="CT8568" s="50"/>
      <c r="CU8568" s="50"/>
      <c r="CV8568" s="50"/>
      <c r="CW8568" s="50"/>
      <c r="CX8568" s="50"/>
      <c r="CY8568" s="50"/>
      <c r="CZ8568" s="50"/>
      <c r="DA8568" s="50"/>
      <c r="DB8568" s="50"/>
      <c r="DC8568" s="50"/>
      <c r="DD8568" s="50"/>
      <c r="DE8568" s="50"/>
      <c r="DF8568" s="50"/>
      <c r="DG8568" s="50"/>
    </row>
    <row r="8569" spans="1:111" x14ac:dyDescent="0.2">
      <c r="A8569" s="141"/>
      <c r="B8569" s="141"/>
      <c r="C8569" s="141"/>
      <c r="E8569" s="181"/>
      <c r="F8569" s="192"/>
      <c r="G8569" s="192"/>
      <c r="H8569" s="50"/>
      <c r="I8569" s="50"/>
      <c r="J8569" s="50"/>
      <c r="K8569" s="50"/>
      <c r="L8569" s="50"/>
      <c r="M8569" s="50"/>
      <c r="N8569" s="50"/>
      <c r="O8569" s="50"/>
      <c r="P8569" s="50"/>
      <c r="Q8569" s="50"/>
      <c r="R8569" s="50"/>
      <c r="S8569" s="50"/>
      <c r="T8569" s="50"/>
      <c r="U8569" s="50"/>
      <c r="V8569" s="50"/>
      <c r="W8569" s="50"/>
      <c r="X8569" s="50"/>
      <c r="Y8569" s="50"/>
      <c r="Z8569" s="50"/>
      <c r="AA8569" s="50"/>
      <c r="AB8569" s="50"/>
      <c r="AC8569" s="50"/>
      <c r="AD8569" s="50"/>
      <c r="AE8569" s="50"/>
      <c r="AF8569" s="50"/>
      <c r="AG8569" s="50"/>
      <c r="AH8569" s="50"/>
      <c r="AI8569" s="50"/>
      <c r="AJ8569" s="50"/>
      <c r="AK8569" s="50"/>
      <c r="AL8569" s="50"/>
      <c r="AM8569" s="50"/>
      <c r="AN8569" s="50"/>
      <c r="AO8569" s="50"/>
      <c r="AP8569" s="50"/>
      <c r="AQ8569" s="50"/>
      <c r="AR8569" s="50"/>
      <c r="AS8569" s="50"/>
      <c r="AT8569" s="50"/>
      <c r="AU8569" s="50"/>
      <c r="AV8569" s="50"/>
      <c r="AW8569" s="50"/>
      <c r="AX8569" s="50"/>
      <c r="AY8569" s="50"/>
      <c r="AZ8569" s="50"/>
      <c r="BA8569" s="50"/>
      <c r="BB8569" s="50"/>
      <c r="BC8569" s="50"/>
      <c r="BD8569" s="50"/>
      <c r="BE8569" s="50"/>
      <c r="BF8569" s="50"/>
      <c r="BG8569" s="50"/>
      <c r="BH8569" s="50"/>
      <c r="BI8569" s="50"/>
      <c r="BJ8569" s="50"/>
      <c r="BK8569" s="50"/>
      <c r="BL8569" s="50"/>
      <c r="BM8569" s="50"/>
      <c r="BN8569" s="50"/>
      <c r="BO8569" s="50"/>
      <c r="BP8569" s="50"/>
      <c r="BQ8569" s="50"/>
      <c r="BR8569" s="50"/>
      <c r="BS8569" s="50"/>
      <c r="BT8569" s="50"/>
      <c r="BU8569" s="50"/>
      <c r="BV8569" s="50"/>
      <c r="BW8569" s="50"/>
      <c r="BX8569" s="50"/>
      <c r="BY8569" s="50"/>
      <c r="BZ8569" s="50"/>
      <c r="CA8569" s="50"/>
      <c r="CB8569" s="50"/>
      <c r="CC8569" s="50"/>
      <c r="CD8569" s="50"/>
      <c r="CE8569" s="50"/>
      <c r="CF8569" s="50"/>
      <c r="CG8569" s="50"/>
      <c r="CH8569" s="50"/>
      <c r="CI8569" s="50"/>
      <c r="CJ8569" s="50"/>
      <c r="CK8569" s="50"/>
      <c r="CL8569" s="50"/>
      <c r="CM8569" s="50"/>
      <c r="CN8569" s="50"/>
      <c r="CO8569" s="50"/>
      <c r="CP8569" s="50"/>
      <c r="CQ8569" s="50"/>
      <c r="CR8569" s="50"/>
      <c r="CS8569" s="50"/>
      <c r="CT8569" s="50"/>
      <c r="CU8569" s="50"/>
      <c r="CV8569" s="50"/>
      <c r="CW8569" s="50"/>
      <c r="CX8569" s="50"/>
      <c r="CY8569" s="50"/>
      <c r="CZ8569" s="50"/>
      <c r="DA8569" s="50"/>
      <c r="DB8569" s="50"/>
      <c r="DC8569" s="50"/>
      <c r="DD8569" s="50"/>
      <c r="DE8569" s="50"/>
      <c r="DF8569" s="50"/>
      <c r="DG8569" s="50"/>
    </row>
    <row r="8570" spans="1:111" x14ac:dyDescent="0.2">
      <c r="A8570" s="141"/>
      <c r="B8570" s="141"/>
      <c r="C8570" s="141"/>
      <c r="E8570" s="181"/>
      <c r="F8570" s="192"/>
      <c r="G8570" s="192"/>
      <c r="H8570" s="50"/>
      <c r="I8570" s="50"/>
      <c r="J8570" s="50"/>
      <c r="K8570" s="50"/>
      <c r="L8570" s="50"/>
      <c r="M8570" s="50"/>
      <c r="N8570" s="50"/>
      <c r="O8570" s="50"/>
      <c r="P8570" s="50"/>
      <c r="Q8570" s="50"/>
      <c r="R8570" s="50"/>
      <c r="S8570" s="50"/>
      <c r="T8570" s="50"/>
      <c r="U8570" s="50"/>
      <c r="V8570" s="50"/>
      <c r="W8570" s="50"/>
      <c r="X8570" s="50"/>
      <c r="Y8570" s="50"/>
      <c r="Z8570" s="50"/>
      <c r="AA8570" s="50"/>
      <c r="AB8570" s="50"/>
      <c r="AC8570" s="50"/>
      <c r="AD8570" s="50"/>
      <c r="AE8570" s="50"/>
      <c r="AF8570" s="50"/>
      <c r="AG8570" s="50"/>
      <c r="AH8570" s="50"/>
      <c r="AI8570" s="50"/>
      <c r="AJ8570" s="50"/>
      <c r="AK8570" s="50"/>
      <c r="AL8570" s="50"/>
      <c r="AM8570" s="50"/>
      <c r="AN8570" s="50"/>
      <c r="AO8570" s="50"/>
      <c r="AP8570" s="50"/>
      <c r="AQ8570" s="50"/>
      <c r="AR8570" s="50"/>
      <c r="AS8570" s="50"/>
      <c r="AT8570" s="50"/>
      <c r="AU8570" s="50"/>
      <c r="AV8570" s="50"/>
      <c r="AW8570" s="50"/>
      <c r="AX8570" s="50"/>
      <c r="AY8570" s="50"/>
      <c r="AZ8570" s="50"/>
      <c r="BA8570" s="50"/>
      <c r="BB8570" s="50"/>
      <c r="BC8570" s="50"/>
      <c r="BD8570" s="50"/>
      <c r="BE8570" s="50"/>
      <c r="BF8570" s="50"/>
      <c r="BG8570" s="50"/>
      <c r="BH8570" s="50"/>
      <c r="BI8570" s="50"/>
      <c r="BJ8570" s="50"/>
      <c r="BK8570" s="50"/>
      <c r="BL8570" s="50"/>
      <c r="BM8570" s="50"/>
      <c r="BN8570" s="50"/>
      <c r="BO8570" s="50"/>
      <c r="BP8570" s="50"/>
      <c r="BQ8570" s="50"/>
      <c r="BR8570" s="50"/>
      <c r="BS8570" s="50"/>
      <c r="BT8570" s="50"/>
      <c r="BU8570" s="50"/>
      <c r="BV8570" s="50"/>
      <c r="BW8570" s="50"/>
      <c r="BX8570" s="50"/>
      <c r="BY8570" s="50"/>
      <c r="BZ8570" s="50"/>
      <c r="CA8570" s="50"/>
      <c r="CB8570" s="50"/>
      <c r="CC8570" s="50"/>
      <c r="CD8570" s="50"/>
      <c r="CE8570" s="50"/>
      <c r="CF8570" s="50"/>
      <c r="CG8570" s="50"/>
      <c r="CH8570" s="50"/>
      <c r="CI8570" s="50"/>
      <c r="CJ8570" s="50"/>
      <c r="CK8570" s="50"/>
      <c r="CL8570" s="50"/>
      <c r="CM8570" s="50"/>
      <c r="CN8570" s="50"/>
      <c r="CO8570" s="50"/>
      <c r="CP8570" s="50"/>
      <c r="CQ8570" s="50"/>
      <c r="CR8570" s="50"/>
      <c r="CS8570" s="50"/>
      <c r="CT8570" s="50"/>
      <c r="CU8570" s="50"/>
      <c r="CV8570" s="50"/>
      <c r="CW8570" s="50"/>
      <c r="CX8570" s="50"/>
      <c r="CY8570" s="50"/>
      <c r="CZ8570" s="50"/>
      <c r="DA8570" s="50"/>
      <c r="DB8570" s="50"/>
      <c r="DC8570" s="50"/>
      <c r="DD8570" s="50"/>
      <c r="DE8570" s="50"/>
      <c r="DF8570" s="50"/>
      <c r="DG8570" s="50"/>
    </row>
    <row r="8571" spans="1:111" x14ac:dyDescent="0.2">
      <c r="A8571" s="141"/>
      <c r="B8571" s="141"/>
      <c r="C8571" s="141"/>
      <c r="E8571" s="181"/>
      <c r="F8571" s="192"/>
      <c r="G8571" s="192"/>
      <c r="H8571" s="50"/>
      <c r="I8571" s="50"/>
      <c r="J8571" s="50"/>
      <c r="K8571" s="50"/>
      <c r="L8571" s="50"/>
      <c r="M8571" s="50"/>
      <c r="N8571" s="50"/>
      <c r="O8571" s="50"/>
      <c r="P8571" s="50"/>
      <c r="Q8571" s="50"/>
      <c r="R8571" s="50"/>
      <c r="S8571" s="50"/>
      <c r="T8571" s="50"/>
      <c r="U8571" s="50"/>
      <c r="V8571" s="50"/>
      <c r="W8571" s="50"/>
      <c r="X8571" s="50"/>
      <c r="Y8571" s="50"/>
      <c r="Z8571" s="50"/>
      <c r="AA8571" s="50"/>
      <c r="AB8571" s="50"/>
      <c r="AC8571" s="50"/>
      <c r="AD8571" s="50"/>
      <c r="AE8571" s="50"/>
      <c r="AF8571" s="50"/>
      <c r="AG8571" s="50"/>
      <c r="AH8571" s="50"/>
      <c r="AI8571" s="50"/>
      <c r="AJ8571" s="50"/>
      <c r="AK8571" s="50"/>
      <c r="AL8571" s="50"/>
      <c r="AM8571" s="50"/>
      <c r="AN8571" s="50"/>
      <c r="AO8571" s="50"/>
      <c r="AP8571" s="50"/>
      <c r="AQ8571" s="50"/>
      <c r="AR8571" s="50"/>
      <c r="AS8571" s="50"/>
      <c r="AT8571" s="50"/>
      <c r="AU8571" s="50"/>
      <c r="AV8571" s="50"/>
      <c r="AW8571" s="50"/>
      <c r="AX8571" s="50"/>
      <c r="AY8571" s="50"/>
      <c r="AZ8571" s="50"/>
      <c r="BA8571" s="50"/>
      <c r="BB8571" s="50"/>
      <c r="BC8571" s="50"/>
      <c r="BD8571" s="50"/>
      <c r="BE8571" s="50"/>
      <c r="BF8571" s="50"/>
      <c r="BG8571" s="50"/>
      <c r="BH8571" s="50"/>
      <c r="BI8571" s="50"/>
      <c r="BJ8571" s="50"/>
      <c r="BK8571" s="50"/>
      <c r="BL8571" s="50"/>
      <c r="BM8571" s="50"/>
      <c r="BN8571" s="50"/>
      <c r="BO8571" s="50"/>
      <c r="BP8571" s="50"/>
      <c r="BQ8571" s="50"/>
      <c r="BR8571" s="50"/>
      <c r="BS8571" s="50"/>
      <c r="BT8571" s="50"/>
      <c r="BU8571" s="50"/>
      <c r="BV8571" s="50"/>
      <c r="BW8571" s="50"/>
      <c r="BX8571" s="50"/>
      <c r="BY8571" s="50"/>
      <c r="BZ8571" s="50"/>
      <c r="CA8571" s="50"/>
      <c r="CB8571" s="50"/>
      <c r="CC8571" s="50"/>
      <c r="CD8571" s="50"/>
      <c r="CE8571" s="50"/>
      <c r="CF8571" s="50"/>
      <c r="CG8571" s="50"/>
      <c r="CH8571" s="50"/>
      <c r="CI8571" s="50"/>
      <c r="CJ8571" s="50"/>
      <c r="CK8571" s="50"/>
      <c r="CL8571" s="50"/>
      <c r="CM8571" s="50"/>
      <c r="CN8571" s="50"/>
      <c r="CO8571" s="50"/>
      <c r="CP8571" s="50"/>
      <c r="CQ8571" s="50"/>
      <c r="CR8571" s="50"/>
      <c r="CS8571" s="50"/>
      <c r="CT8571" s="50"/>
      <c r="CU8571" s="50"/>
      <c r="CV8571" s="50"/>
      <c r="CW8571" s="50"/>
      <c r="CX8571" s="50"/>
      <c r="CY8571" s="50"/>
      <c r="CZ8571" s="50"/>
      <c r="DA8571" s="50"/>
      <c r="DB8571" s="50"/>
      <c r="DC8571" s="50"/>
      <c r="DD8571" s="50"/>
      <c r="DE8571" s="50"/>
      <c r="DF8571" s="50"/>
      <c r="DG8571" s="50"/>
    </row>
    <row r="8572" spans="1:111" x14ac:dyDescent="0.2">
      <c r="A8572" s="141"/>
      <c r="B8572" s="141"/>
      <c r="C8572" s="141"/>
      <c r="E8572" s="181"/>
      <c r="F8572" s="192"/>
      <c r="G8572" s="192"/>
      <c r="H8572" s="50"/>
      <c r="I8572" s="50"/>
      <c r="J8572" s="50"/>
      <c r="K8572" s="50"/>
      <c r="L8572" s="50"/>
      <c r="M8572" s="50"/>
      <c r="N8572" s="50"/>
      <c r="O8572" s="50"/>
      <c r="P8572" s="50"/>
      <c r="Q8572" s="50"/>
      <c r="R8572" s="50"/>
      <c r="S8572" s="50"/>
      <c r="T8572" s="50"/>
      <c r="U8572" s="50"/>
      <c r="V8572" s="50"/>
      <c r="W8572" s="50"/>
      <c r="X8572" s="50"/>
      <c r="Y8572" s="50"/>
      <c r="Z8572" s="50"/>
      <c r="AA8572" s="50"/>
      <c r="AB8572" s="50"/>
      <c r="AC8572" s="50"/>
      <c r="AD8572" s="50"/>
      <c r="AE8572" s="50"/>
      <c r="AF8572" s="50"/>
      <c r="AG8572" s="50"/>
      <c r="AH8572" s="50"/>
      <c r="AI8572" s="50"/>
      <c r="AJ8572" s="50"/>
      <c r="AK8572" s="50"/>
      <c r="AL8572" s="50"/>
      <c r="AM8572" s="50"/>
      <c r="AN8572" s="50"/>
      <c r="AO8572" s="50"/>
      <c r="AP8572" s="50"/>
      <c r="AQ8572" s="50"/>
      <c r="AR8572" s="50"/>
      <c r="AS8572" s="50"/>
      <c r="AT8572" s="50"/>
      <c r="AU8572" s="50"/>
      <c r="AV8572" s="50"/>
      <c r="AW8572" s="50"/>
      <c r="AX8572" s="50"/>
      <c r="AY8572" s="50"/>
      <c r="AZ8572" s="50"/>
      <c r="BA8572" s="50"/>
      <c r="BB8572" s="50"/>
      <c r="BC8572" s="50"/>
      <c r="BD8572" s="50"/>
      <c r="BE8572" s="50"/>
      <c r="BF8572" s="50"/>
      <c r="BG8572" s="50"/>
      <c r="BH8572" s="50"/>
      <c r="BI8572" s="50"/>
      <c r="BJ8572" s="50"/>
      <c r="BK8572" s="50"/>
      <c r="BL8572" s="50"/>
      <c r="BM8572" s="50"/>
      <c r="BN8572" s="50"/>
      <c r="BO8572" s="50"/>
      <c r="BP8572" s="50"/>
      <c r="BQ8572" s="50"/>
      <c r="BR8572" s="50"/>
      <c r="BS8572" s="50"/>
      <c r="BT8572" s="50"/>
      <c r="BU8572" s="50"/>
      <c r="BV8572" s="50"/>
      <c r="BW8572" s="50"/>
      <c r="BX8572" s="50"/>
      <c r="BY8572" s="50"/>
      <c r="BZ8572" s="50"/>
      <c r="CA8572" s="50"/>
      <c r="CB8572" s="50"/>
      <c r="CC8572" s="50"/>
      <c r="CD8572" s="50"/>
      <c r="CE8572" s="50"/>
      <c r="CF8572" s="50"/>
      <c r="CG8572" s="50"/>
      <c r="CH8572" s="50"/>
      <c r="CI8572" s="50"/>
      <c r="CJ8572" s="50"/>
      <c r="CK8572" s="50"/>
      <c r="CL8572" s="50"/>
      <c r="CM8572" s="50"/>
      <c r="CN8572" s="50"/>
      <c r="CO8572" s="50"/>
      <c r="CP8572" s="50"/>
      <c r="CQ8572" s="50"/>
      <c r="CR8572" s="50"/>
      <c r="CS8572" s="50"/>
      <c r="CT8572" s="50"/>
      <c r="CU8572" s="50"/>
      <c r="CV8572" s="50"/>
      <c r="CW8572" s="50"/>
      <c r="CX8572" s="50"/>
      <c r="CY8572" s="50"/>
      <c r="CZ8572" s="50"/>
      <c r="DA8572" s="50"/>
      <c r="DB8572" s="50"/>
      <c r="DC8572" s="50"/>
      <c r="DD8572" s="50"/>
      <c r="DE8572" s="50"/>
      <c r="DF8572" s="50"/>
      <c r="DG8572" s="50"/>
    </row>
    <row r="8573" spans="1:111" x14ac:dyDescent="0.2">
      <c r="A8573" s="141"/>
      <c r="B8573" s="141"/>
      <c r="C8573" s="141"/>
      <c r="E8573" s="181"/>
      <c r="F8573" s="192"/>
      <c r="G8573" s="192"/>
      <c r="H8573" s="50"/>
      <c r="I8573" s="50"/>
      <c r="J8573" s="50"/>
      <c r="K8573" s="50"/>
      <c r="L8573" s="50"/>
      <c r="M8573" s="50"/>
      <c r="N8573" s="50"/>
      <c r="O8573" s="50"/>
      <c r="P8573" s="50"/>
      <c r="Q8573" s="50"/>
      <c r="R8573" s="50"/>
      <c r="S8573" s="50"/>
      <c r="T8573" s="50"/>
      <c r="U8573" s="50"/>
      <c r="V8573" s="50"/>
      <c r="W8573" s="50"/>
      <c r="X8573" s="50"/>
      <c r="Y8573" s="50"/>
      <c r="Z8573" s="50"/>
      <c r="AA8573" s="50"/>
      <c r="AB8573" s="50"/>
      <c r="AC8573" s="50"/>
      <c r="AD8573" s="50"/>
      <c r="AE8573" s="50"/>
      <c r="AF8573" s="50"/>
      <c r="AG8573" s="50"/>
      <c r="AH8573" s="50"/>
      <c r="AI8573" s="50"/>
      <c r="AJ8573" s="50"/>
      <c r="AK8573" s="50"/>
      <c r="AL8573" s="50"/>
      <c r="AM8573" s="50"/>
      <c r="AN8573" s="50"/>
      <c r="AO8573" s="50"/>
      <c r="AP8573" s="50"/>
      <c r="AQ8573" s="50"/>
      <c r="AR8573" s="50"/>
      <c r="AS8573" s="50"/>
      <c r="AT8573" s="50"/>
      <c r="AU8573" s="50"/>
      <c r="AV8573" s="50"/>
      <c r="AW8573" s="50"/>
      <c r="AX8573" s="50"/>
      <c r="AY8573" s="50"/>
      <c r="AZ8573" s="50"/>
      <c r="BA8573" s="50"/>
      <c r="BB8573" s="50"/>
      <c r="BC8573" s="50"/>
      <c r="BD8573" s="50"/>
      <c r="BE8573" s="50"/>
      <c r="BF8573" s="50"/>
      <c r="BG8573" s="50"/>
      <c r="BH8573" s="50"/>
      <c r="BI8573" s="50"/>
      <c r="BJ8573" s="50"/>
      <c r="BK8573" s="50"/>
      <c r="BL8573" s="50"/>
      <c r="BM8573" s="50"/>
      <c r="BN8573" s="50"/>
      <c r="BO8573" s="50"/>
      <c r="BP8573" s="50"/>
      <c r="BQ8573" s="50"/>
      <c r="BR8573" s="50"/>
      <c r="BS8573" s="50"/>
      <c r="BT8573" s="50"/>
      <c r="BU8573" s="50"/>
      <c r="BV8573" s="50"/>
      <c r="BW8573" s="50"/>
      <c r="BX8573" s="50"/>
      <c r="BY8573" s="50"/>
      <c r="BZ8573" s="50"/>
      <c r="CA8573" s="50"/>
      <c r="CB8573" s="50"/>
      <c r="CC8573" s="50"/>
      <c r="CD8573" s="50"/>
      <c r="CE8573" s="50"/>
      <c r="CF8573" s="50"/>
      <c r="CG8573" s="50"/>
      <c r="CH8573" s="50"/>
      <c r="CI8573" s="50"/>
      <c r="CJ8573" s="50"/>
      <c r="CK8573" s="50"/>
      <c r="CL8573" s="50"/>
      <c r="CM8573" s="50"/>
      <c r="CN8573" s="50"/>
      <c r="CO8573" s="50"/>
      <c r="CP8573" s="50"/>
      <c r="CQ8573" s="50"/>
      <c r="CR8573" s="50"/>
      <c r="CS8573" s="50"/>
      <c r="CT8573" s="50"/>
      <c r="CU8573" s="50"/>
      <c r="CV8573" s="50"/>
      <c r="CW8573" s="50"/>
      <c r="CX8573" s="50"/>
      <c r="CY8573" s="50"/>
      <c r="CZ8573" s="50"/>
      <c r="DA8573" s="50"/>
      <c r="DB8573" s="50"/>
      <c r="DC8573" s="50"/>
      <c r="DD8573" s="50"/>
      <c r="DE8573" s="50"/>
      <c r="DF8573" s="50"/>
      <c r="DG8573" s="50"/>
    </row>
    <row r="8574" spans="1:111" x14ac:dyDescent="0.2">
      <c r="D8574" s="54"/>
      <c r="E8574" s="181"/>
      <c r="F8574" s="192"/>
      <c r="G8574" s="192"/>
      <c r="H8574" s="50"/>
      <c r="I8574" s="50"/>
      <c r="J8574" s="50"/>
      <c r="K8574" s="50"/>
      <c r="L8574" s="50"/>
      <c r="M8574" s="50"/>
      <c r="N8574" s="50"/>
      <c r="O8574" s="50"/>
      <c r="P8574" s="50"/>
      <c r="Q8574" s="50"/>
      <c r="R8574" s="50"/>
      <c r="S8574" s="50"/>
      <c r="T8574" s="50"/>
      <c r="U8574" s="50"/>
      <c r="V8574" s="50"/>
      <c r="W8574" s="50"/>
      <c r="X8574" s="50"/>
      <c r="Y8574" s="50"/>
      <c r="Z8574" s="50"/>
      <c r="AA8574" s="50"/>
      <c r="AB8574" s="50"/>
      <c r="AC8574" s="50"/>
      <c r="AD8574" s="50"/>
      <c r="AE8574" s="50"/>
      <c r="AF8574" s="50"/>
      <c r="AG8574" s="50"/>
      <c r="AH8574" s="50"/>
      <c r="AI8574" s="50"/>
      <c r="AJ8574" s="50"/>
      <c r="AK8574" s="50"/>
      <c r="AL8574" s="50"/>
      <c r="AM8574" s="50"/>
      <c r="AN8574" s="50"/>
      <c r="AO8574" s="50"/>
      <c r="AP8574" s="50"/>
      <c r="AQ8574" s="50"/>
      <c r="AR8574" s="50"/>
      <c r="AS8574" s="50"/>
      <c r="AT8574" s="50"/>
      <c r="AU8574" s="50"/>
      <c r="AV8574" s="50"/>
      <c r="AW8574" s="50"/>
      <c r="AX8574" s="50"/>
      <c r="AY8574" s="50"/>
      <c r="AZ8574" s="50"/>
      <c r="BA8574" s="50"/>
      <c r="BB8574" s="50"/>
      <c r="BC8574" s="50"/>
      <c r="BD8574" s="50"/>
      <c r="BE8574" s="50"/>
      <c r="BF8574" s="50"/>
      <c r="BG8574" s="50"/>
      <c r="BH8574" s="50"/>
      <c r="BI8574" s="50"/>
      <c r="BJ8574" s="50"/>
      <c r="BK8574" s="50"/>
      <c r="BL8574" s="50"/>
      <c r="BM8574" s="50"/>
      <c r="BN8574" s="50"/>
      <c r="BO8574" s="50"/>
      <c r="BP8574" s="50"/>
      <c r="BQ8574" s="50"/>
      <c r="BR8574" s="50"/>
      <c r="BS8574" s="50"/>
      <c r="BT8574" s="50"/>
      <c r="BU8574" s="50"/>
      <c r="BV8574" s="50"/>
      <c r="BW8574" s="50"/>
      <c r="BX8574" s="50"/>
      <c r="BY8574" s="50"/>
      <c r="BZ8574" s="50"/>
      <c r="CA8574" s="50"/>
      <c r="CB8574" s="50"/>
      <c r="CC8574" s="50"/>
      <c r="CD8574" s="50"/>
      <c r="CE8574" s="50"/>
      <c r="CF8574" s="50"/>
      <c r="CG8574" s="50"/>
      <c r="CH8574" s="50"/>
      <c r="CI8574" s="50"/>
      <c r="CJ8574" s="50"/>
      <c r="CK8574" s="50"/>
      <c r="CL8574" s="50"/>
      <c r="CM8574" s="50"/>
      <c r="CN8574" s="50"/>
      <c r="CO8574" s="50"/>
      <c r="CP8574" s="50"/>
      <c r="CQ8574" s="50"/>
      <c r="CR8574" s="50"/>
      <c r="CS8574" s="50"/>
      <c r="CT8574" s="50"/>
      <c r="CU8574" s="50"/>
      <c r="CV8574" s="50"/>
      <c r="CW8574" s="50"/>
      <c r="CX8574" s="50"/>
      <c r="CY8574" s="50"/>
      <c r="CZ8574" s="50"/>
      <c r="DA8574" s="50"/>
      <c r="DB8574" s="50"/>
      <c r="DC8574" s="50"/>
      <c r="DD8574" s="50"/>
      <c r="DE8574" s="50"/>
      <c r="DF8574" s="50"/>
      <c r="DG8574" s="50"/>
    </row>
    <row r="8575" spans="1:111" x14ac:dyDescent="0.2">
      <c r="A8575" s="212"/>
      <c r="B8575" s="212"/>
      <c r="C8575" s="212"/>
      <c r="D8575" s="54"/>
      <c r="E8575" s="181"/>
      <c r="F8575" s="192"/>
      <c r="G8575" s="192"/>
      <c r="H8575" s="50"/>
      <c r="I8575" s="50"/>
      <c r="J8575" s="50"/>
      <c r="K8575" s="50"/>
      <c r="L8575" s="50"/>
      <c r="M8575" s="50"/>
      <c r="N8575" s="50"/>
      <c r="O8575" s="50"/>
      <c r="P8575" s="50"/>
      <c r="Q8575" s="50"/>
      <c r="R8575" s="50"/>
      <c r="S8575" s="50"/>
      <c r="T8575" s="50"/>
      <c r="U8575" s="50"/>
      <c r="V8575" s="50"/>
      <c r="W8575" s="50"/>
      <c r="X8575" s="50"/>
      <c r="Y8575" s="50"/>
      <c r="Z8575" s="50"/>
      <c r="AA8575" s="50"/>
      <c r="AB8575" s="50"/>
      <c r="AC8575" s="50"/>
      <c r="AD8575" s="50"/>
      <c r="AE8575" s="50"/>
      <c r="AF8575" s="50"/>
      <c r="AG8575" s="50"/>
      <c r="AH8575" s="50"/>
      <c r="AI8575" s="50"/>
      <c r="AJ8575" s="50"/>
      <c r="AK8575" s="50"/>
      <c r="AL8575" s="50"/>
      <c r="AM8575" s="50"/>
      <c r="AN8575" s="50"/>
      <c r="AO8575" s="50"/>
      <c r="AP8575" s="50"/>
      <c r="AQ8575" s="50"/>
      <c r="AR8575" s="50"/>
      <c r="AS8575" s="50"/>
      <c r="AT8575" s="50"/>
      <c r="AU8575" s="50"/>
      <c r="AV8575" s="50"/>
      <c r="AW8575" s="50"/>
      <c r="AX8575" s="50"/>
      <c r="AY8575" s="50"/>
      <c r="AZ8575" s="50"/>
      <c r="BA8575" s="50"/>
      <c r="BB8575" s="50"/>
      <c r="BC8575" s="50"/>
      <c r="BD8575" s="50"/>
      <c r="BE8575" s="50"/>
      <c r="BF8575" s="50"/>
      <c r="BG8575" s="50"/>
      <c r="BH8575" s="50"/>
      <c r="BI8575" s="50"/>
      <c r="BJ8575" s="50"/>
      <c r="BK8575" s="50"/>
      <c r="BL8575" s="50"/>
      <c r="BM8575" s="50"/>
      <c r="BN8575" s="50"/>
      <c r="BO8575" s="50"/>
      <c r="BP8575" s="50"/>
      <c r="BQ8575" s="50"/>
      <c r="BR8575" s="50"/>
      <c r="BS8575" s="50"/>
      <c r="BT8575" s="50"/>
      <c r="BU8575" s="50"/>
      <c r="BV8575" s="50"/>
      <c r="BW8575" s="50"/>
      <c r="BX8575" s="50"/>
      <c r="BY8575" s="50"/>
      <c r="BZ8575" s="50"/>
      <c r="CA8575" s="50"/>
      <c r="CB8575" s="50"/>
      <c r="CC8575" s="50"/>
      <c r="CD8575" s="50"/>
      <c r="CE8575" s="50"/>
      <c r="CF8575" s="50"/>
      <c r="CG8575" s="50"/>
      <c r="CH8575" s="50"/>
      <c r="CI8575" s="50"/>
      <c r="CJ8575" s="50"/>
      <c r="CK8575" s="50"/>
      <c r="CL8575" s="50"/>
      <c r="CM8575" s="50"/>
      <c r="CN8575" s="50"/>
      <c r="CO8575" s="50"/>
      <c r="CP8575" s="50"/>
      <c r="CQ8575" s="50"/>
      <c r="CR8575" s="50"/>
      <c r="CS8575" s="50"/>
      <c r="CT8575" s="50"/>
      <c r="CU8575" s="50"/>
      <c r="CV8575" s="50"/>
      <c r="CW8575" s="50"/>
      <c r="CX8575" s="50"/>
      <c r="CY8575" s="50"/>
      <c r="CZ8575" s="50"/>
      <c r="DA8575" s="50"/>
      <c r="DB8575" s="50"/>
      <c r="DC8575" s="50"/>
      <c r="DD8575" s="50"/>
      <c r="DE8575" s="50"/>
      <c r="DF8575" s="50"/>
      <c r="DG8575" s="50"/>
    </row>
    <row r="8576" spans="1:111" x14ac:dyDescent="0.2">
      <c r="A8576" s="212"/>
      <c r="B8576" s="212"/>
      <c r="C8576" s="212"/>
      <c r="E8576" s="181"/>
      <c r="F8576" s="192"/>
      <c r="G8576" s="192"/>
      <c r="H8576" s="50"/>
      <c r="I8576" s="50"/>
      <c r="J8576" s="50"/>
      <c r="K8576" s="50"/>
      <c r="L8576" s="50"/>
      <c r="M8576" s="50"/>
      <c r="N8576" s="50"/>
      <c r="O8576" s="50"/>
      <c r="P8576" s="50"/>
      <c r="Q8576" s="50"/>
      <c r="R8576" s="50"/>
      <c r="S8576" s="50"/>
      <c r="T8576" s="50"/>
      <c r="U8576" s="50"/>
      <c r="V8576" s="50"/>
      <c r="W8576" s="50"/>
      <c r="X8576" s="50"/>
      <c r="Y8576" s="50"/>
      <c r="Z8576" s="50"/>
      <c r="AA8576" s="50"/>
      <c r="AB8576" s="50"/>
      <c r="AC8576" s="50"/>
      <c r="AD8576" s="50"/>
      <c r="AE8576" s="50"/>
      <c r="AF8576" s="50"/>
      <c r="AG8576" s="50"/>
      <c r="AH8576" s="50"/>
      <c r="AI8576" s="50"/>
      <c r="AJ8576" s="50"/>
      <c r="AK8576" s="50"/>
      <c r="AL8576" s="50"/>
      <c r="AM8576" s="50"/>
      <c r="AN8576" s="50"/>
      <c r="AO8576" s="50"/>
      <c r="AP8576" s="50"/>
      <c r="AQ8576" s="50"/>
      <c r="AR8576" s="50"/>
      <c r="AS8576" s="50"/>
      <c r="AT8576" s="50"/>
      <c r="AU8576" s="50"/>
      <c r="AV8576" s="50"/>
      <c r="AW8576" s="50"/>
      <c r="AX8576" s="50"/>
      <c r="AY8576" s="50"/>
      <c r="AZ8576" s="50"/>
      <c r="BA8576" s="50"/>
      <c r="BB8576" s="50"/>
      <c r="BC8576" s="50"/>
      <c r="BD8576" s="50"/>
      <c r="BE8576" s="50"/>
      <c r="BF8576" s="50"/>
      <c r="BG8576" s="50"/>
      <c r="BH8576" s="50"/>
      <c r="BI8576" s="50"/>
      <c r="BJ8576" s="50"/>
      <c r="BK8576" s="50"/>
      <c r="BL8576" s="50"/>
      <c r="BM8576" s="50"/>
      <c r="BN8576" s="50"/>
      <c r="BO8576" s="50"/>
      <c r="BP8576" s="50"/>
      <c r="BQ8576" s="50"/>
      <c r="BR8576" s="50"/>
      <c r="BS8576" s="50"/>
      <c r="BT8576" s="50"/>
      <c r="BU8576" s="50"/>
      <c r="BV8576" s="50"/>
      <c r="BW8576" s="50"/>
      <c r="BX8576" s="50"/>
      <c r="BY8576" s="50"/>
      <c r="BZ8576" s="50"/>
      <c r="CA8576" s="50"/>
      <c r="CB8576" s="50"/>
      <c r="CC8576" s="50"/>
      <c r="CD8576" s="50"/>
      <c r="CE8576" s="50"/>
      <c r="CF8576" s="50"/>
      <c r="CG8576" s="50"/>
      <c r="CH8576" s="50"/>
      <c r="CI8576" s="50"/>
      <c r="CJ8576" s="50"/>
      <c r="CK8576" s="50"/>
      <c r="CL8576" s="50"/>
      <c r="CM8576" s="50"/>
      <c r="CN8576" s="50"/>
      <c r="CO8576" s="50"/>
      <c r="CP8576" s="50"/>
      <c r="CQ8576" s="50"/>
      <c r="CR8576" s="50"/>
      <c r="CS8576" s="50"/>
      <c r="CT8576" s="50"/>
      <c r="CU8576" s="50"/>
      <c r="CV8576" s="50"/>
      <c r="CW8576" s="50"/>
      <c r="CX8576" s="50"/>
      <c r="CY8576" s="50"/>
      <c r="CZ8576" s="50"/>
      <c r="DA8576" s="50"/>
      <c r="DB8576" s="50"/>
      <c r="DC8576" s="50"/>
      <c r="DD8576" s="50"/>
      <c r="DE8576" s="50"/>
      <c r="DF8576" s="50"/>
      <c r="DG8576" s="50"/>
    </row>
    <row r="8577" spans="1:111" x14ac:dyDescent="0.2">
      <c r="A8577" s="212"/>
      <c r="B8577" s="212"/>
      <c r="C8577" s="212"/>
      <c r="E8577" s="181"/>
      <c r="F8577" s="192"/>
      <c r="G8577" s="192"/>
      <c r="H8577" s="50"/>
      <c r="I8577" s="50"/>
      <c r="J8577" s="50"/>
      <c r="K8577" s="50"/>
      <c r="L8577" s="50"/>
      <c r="M8577" s="50"/>
      <c r="N8577" s="50"/>
      <c r="O8577" s="50"/>
      <c r="P8577" s="50"/>
      <c r="Q8577" s="50"/>
      <c r="R8577" s="50"/>
      <c r="S8577" s="50"/>
      <c r="T8577" s="50"/>
      <c r="U8577" s="50"/>
      <c r="V8577" s="50"/>
      <c r="W8577" s="50"/>
      <c r="X8577" s="50"/>
      <c r="Y8577" s="50"/>
      <c r="Z8577" s="50"/>
      <c r="AA8577" s="50"/>
      <c r="AB8577" s="50"/>
      <c r="AC8577" s="50"/>
      <c r="AD8577" s="50"/>
      <c r="AE8577" s="50"/>
      <c r="AF8577" s="50"/>
      <c r="AG8577" s="50"/>
      <c r="AH8577" s="50"/>
      <c r="AI8577" s="50"/>
      <c r="AJ8577" s="50"/>
      <c r="AK8577" s="50"/>
      <c r="AL8577" s="50"/>
      <c r="AM8577" s="50"/>
      <c r="AN8577" s="50"/>
      <c r="AO8577" s="50"/>
      <c r="AP8577" s="50"/>
      <c r="AQ8577" s="50"/>
      <c r="AR8577" s="50"/>
      <c r="AS8577" s="50"/>
      <c r="AT8577" s="50"/>
      <c r="AU8577" s="50"/>
      <c r="AV8577" s="50"/>
      <c r="AW8577" s="50"/>
      <c r="AX8577" s="50"/>
      <c r="AY8577" s="50"/>
      <c r="AZ8577" s="50"/>
      <c r="BA8577" s="50"/>
      <c r="BB8577" s="50"/>
      <c r="BC8577" s="50"/>
      <c r="BD8577" s="50"/>
      <c r="BE8577" s="50"/>
      <c r="BF8577" s="50"/>
      <c r="BG8577" s="50"/>
      <c r="BH8577" s="50"/>
      <c r="BI8577" s="50"/>
      <c r="BJ8577" s="50"/>
      <c r="BK8577" s="50"/>
      <c r="BL8577" s="50"/>
      <c r="BM8577" s="50"/>
      <c r="BN8577" s="50"/>
      <c r="BO8577" s="50"/>
      <c r="BP8577" s="50"/>
      <c r="BQ8577" s="50"/>
      <c r="BR8577" s="50"/>
      <c r="BS8577" s="50"/>
      <c r="BT8577" s="50"/>
      <c r="BU8577" s="50"/>
      <c r="BV8577" s="50"/>
      <c r="BW8577" s="50"/>
      <c r="BX8577" s="50"/>
      <c r="BY8577" s="50"/>
      <c r="BZ8577" s="50"/>
      <c r="CA8577" s="50"/>
      <c r="CB8577" s="50"/>
      <c r="CC8577" s="50"/>
      <c r="CD8577" s="50"/>
      <c r="CE8577" s="50"/>
      <c r="CF8577" s="50"/>
      <c r="CG8577" s="50"/>
      <c r="CH8577" s="50"/>
      <c r="CI8577" s="50"/>
      <c r="CJ8577" s="50"/>
      <c r="CK8577" s="50"/>
      <c r="CL8577" s="50"/>
      <c r="CM8577" s="50"/>
      <c r="CN8577" s="50"/>
      <c r="CO8577" s="50"/>
      <c r="CP8577" s="50"/>
      <c r="CQ8577" s="50"/>
      <c r="CR8577" s="50"/>
      <c r="CS8577" s="50"/>
      <c r="CT8577" s="50"/>
      <c r="CU8577" s="50"/>
      <c r="CV8577" s="50"/>
      <c r="CW8577" s="50"/>
      <c r="CX8577" s="50"/>
      <c r="CY8577" s="50"/>
      <c r="CZ8577" s="50"/>
      <c r="DA8577" s="50"/>
      <c r="DB8577" s="50"/>
      <c r="DC8577" s="50"/>
      <c r="DD8577" s="50"/>
      <c r="DE8577" s="50"/>
      <c r="DF8577" s="50"/>
      <c r="DG8577" s="50"/>
    </row>
    <row r="8578" spans="1:111" x14ac:dyDescent="0.2">
      <c r="A8578" s="212"/>
      <c r="B8578" s="212"/>
      <c r="C8578" s="212"/>
      <c r="D8578" s="54"/>
      <c r="E8578" s="181"/>
      <c r="F8578" s="192"/>
      <c r="G8578" s="192"/>
      <c r="H8578" s="50"/>
      <c r="I8578" s="50"/>
      <c r="J8578" s="50"/>
      <c r="K8578" s="50"/>
      <c r="L8578" s="50"/>
      <c r="M8578" s="50"/>
      <c r="N8578" s="50"/>
      <c r="O8578" s="50"/>
      <c r="P8578" s="50"/>
      <c r="Q8578" s="50"/>
      <c r="R8578" s="50"/>
      <c r="S8578" s="50"/>
      <c r="T8578" s="50"/>
      <c r="U8578" s="50"/>
      <c r="V8578" s="50"/>
      <c r="W8578" s="50"/>
      <c r="X8578" s="50"/>
      <c r="Y8578" s="50"/>
      <c r="Z8578" s="50"/>
      <c r="AA8578" s="50"/>
      <c r="AB8578" s="50"/>
      <c r="AC8578" s="50"/>
      <c r="AD8578" s="50"/>
      <c r="AE8578" s="50"/>
      <c r="AF8578" s="50"/>
      <c r="AG8578" s="50"/>
      <c r="AH8578" s="50"/>
      <c r="AI8578" s="50"/>
      <c r="AJ8578" s="50"/>
      <c r="AK8578" s="50"/>
      <c r="AL8578" s="50"/>
      <c r="AM8578" s="50"/>
      <c r="AN8578" s="50"/>
      <c r="AO8578" s="50"/>
      <c r="AP8578" s="50"/>
      <c r="AQ8578" s="50"/>
      <c r="AR8578" s="50"/>
      <c r="AS8578" s="50"/>
      <c r="AT8578" s="50"/>
      <c r="AU8578" s="50"/>
      <c r="AV8578" s="50"/>
      <c r="AW8578" s="50"/>
      <c r="AX8578" s="50"/>
      <c r="AY8578" s="50"/>
      <c r="AZ8578" s="50"/>
      <c r="BA8578" s="50"/>
      <c r="BB8578" s="50"/>
      <c r="BC8578" s="50"/>
      <c r="BD8578" s="50"/>
      <c r="BE8578" s="50"/>
      <c r="BF8578" s="50"/>
      <c r="BG8578" s="50"/>
      <c r="BH8578" s="50"/>
      <c r="BI8578" s="50"/>
      <c r="BJ8578" s="50"/>
      <c r="BK8578" s="50"/>
      <c r="BL8578" s="50"/>
      <c r="BM8578" s="50"/>
      <c r="BN8578" s="50"/>
      <c r="BO8578" s="50"/>
      <c r="BP8578" s="50"/>
      <c r="BQ8578" s="50"/>
      <c r="BR8578" s="50"/>
      <c r="BS8578" s="50"/>
      <c r="BT8578" s="50"/>
      <c r="BU8578" s="50"/>
      <c r="BV8578" s="50"/>
      <c r="BW8578" s="50"/>
      <c r="BX8578" s="50"/>
      <c r="BY8578" s="50"/>
      <c r="BZ8578" s="50"/>
      <c r="CA8578" s="50"/>
      <c r="CB8578" s="50"/>
      <c r="CC8578" s="50"/>
      <c r="CD8578" s="50"/>
      <c r="CE8578" s="50"/>
      <c r="CF8578" s="50"/>
      <c r="CG8578" s="50"/>
      <c r="CH8578" s="50"/>
      <c r="CI8578" s="50"/>
      <c r="CJ8578" s="50"/>
      <c r="CK8578" s="50"/>
      <c r="CL8578" s="50"/>
      <c r="CM8578" s="50"/>
      <c r="CN8578" s="50"/>
      <c r="CO8578" s="50"/>
      <c r="CP8578" s="50"/>
      <c r="CQ8578" s="50"/>
      <c r="CR8578" s="50"/>
      <c r="CS8578" s="50"/>
      <c r="CT8578" s="50"/>
      <c r="CU8578" s="50"/>
      <c r="CV8578" s="50"/>
      <c r="CW8578" s="50"/>
      <c r="CX8578" s="50"/>
      <c r="CY8578" s="50"/>
      <c r="CZ8578" s="50"/>
      <c r="DA8578" s="50"/>
      <c r="DB8578" s="50"/>
      <c r="DC8578" s="50"/>
      <c r="DD8578" s="50"/>
      <c r="DE8578" s="50"/>
      <c r="DF8578" s="50"/>
      <c r="DG8578" s="50"/>
    </row>
    <row r="8579" spans="1:111" x14ac:dyDescent="0.2">
      <c r="A8579" s="212"/>
      <c r="B8579" s="212"/>
      <c r="C8579" s="212"/>
      <c r="E8579" s="181"/>
      <c r="F8579" s="192"/>
      <c r="G8579" s="192"/>
      <c r="H8579" s="50"/>
      <c r="I8579" s="50"/>
      <c r="J8579" s="50"/>
      <c r="K8579" s="50"/>
      <c r="L8579" s="50"/>
      <c r="M8579" s="50"/>
      <c r="N8579" s="50"/>
      <c r="O8579" s="50"/>
      <c r="P8579" s="50"/>
      <c r="Q8579" s="50"/>
      <c r="R8579" s="50"/>
      <c r="S8579" s="50"/>
      <c r="T8579" s="50"/>
      <c r="U8579" s="50"/>
      <c r="V8579" s="50"/>
      <c r="W8579" s="50"/>
      <c r="X8579" s="50"/>
      <c r="Y8579" s="50"/>
      <c r="Z8579" s="50"/>
      <c r="AA8579" s="50"/>
      <c r="AB8579" s="50"/>
      <c r="AC8579" s="50"/>
      <c r="AD8579" s="50"/>
      <c r="AE8579" s="50"/>
      <c r="AF8579" s="50"/>
      <c r="AG8579" s="50"/>
      <c r="AH8579" s="50"/>
      <c r="AI8579" s="50"/>
      <c r="AJ8579" s="50"/>
      <c r="AK8579" s="50"/>
      <c r="AL8579" s="50"/>
      <c r="AM8579" s="50"/>
      <c r="AN8579" s="50"/>
      <c r="AO8579" s="50"/>
      <c r="AP8579" s="50"/>
      <c r="AQ8579" s="50"/>
      <c r="AR8579" s="50"/>
      <c r="AS8579" s="50"/>
      <c r="AT8579" s="50"/>
      <c r="AU8579" s="50"/>
      <c r="AV8579" s="50"/>
      <c r="AW8579" s="50"/>
      <c r="AX8579" s="50"/>
      <c r="AY8579" s="50"/>
      <c r="AZ8579" s="50"/>
      <c r="BA8579" s="50"/>
      <c r="BB8579" s="50"/>
      <c r="BC8579" s="50"/>
      <c r="BD8579" s="50"/>
      <c r="BE8579" s="50"/>
      <c r="BF8579" s="50"/>
      <c r="BG8579" s="50"/>
      <c r="BH8579" s="50"/>
      <c r="BI8579" s="50"/>
      <c r="BJ8579" s="50"/>
      <c r="BK8579" s="50"/>
      <c r="BL8579" s="50"/>
      <c r="BM8579" s="50"/>
      <c r="BN8579" s="50"/>
      <c r="BO8579" s="50"/>
      <c r="BP8579" s="50"/>
      <c r="BQ8579" s="50"/>
      <c r="BR8579" s="50"/>
      <c r="BS8579" s="50"/>
      <c r="BT8579" s="50"/>
      <c r="BU8579" s="50"/>
      <c r="BV8579" s="50"/>
      <c r="BW8579" s="50"/>
      <c r="BX8579" s="50"/>
      <c r="BY8579" s="50"/>
      <c r="BZ8579" s="50"/>
      <c r="CA8579" s="50"/>
      <c r="CB8579" s="50"/>
      <c r="CC8579" s="50"/>
      <c r="CD8579" s="50"/>
      <c r="CE8579" s="50"/>
      <c r="CF8579" s="50"/>
      <c r="CG8579" s="50"/>
      <c r="CH8579" s="50"/>
      <c r="CI8579" s="50"/>
      <c r="CJ8579" s="50"/>
      <c r="CK8579" s="50"/>
      <c r="CL8579" s="50"/>
      <c r="CM8579" s="50"/>
      <c r="CN8579" s="50"/>
      <c r="CO8579" s="50"/>
      <c r="CP8579" s="50"/>
      <c r="CQ8579" s="50"/>
      <c r="CR8579" s="50"/>
      <c r="CS8579" s="50"/>
      <c r="CT8579" s="50"/>
      <c r="CU8579" s="50"/>
      <c r="CV8579" s="50"/>
      <c r="CW8579" s="50"/>
      <c r="CX8579" s="50"/>
      <c r="CY8579" s="50"/>
      <c r="CZ8579" s="50"/>
      <c r="DA8579" s="50"/>
      <c r="DB8579" s="50"/>
      <c r="DC8579" s="50"/>
      <c r="DD8579" s="50"/>
      <c r="DE8579" s="50"/>
      <c r="DF8579" s="50"/>
      <c r="DG8579" s="50"/>
    </row>
    <row r="8580" spans="1:111" x14ac:dyDescent="0.2">
      <c r="A8580" s="212"/>
      <c r="B8580" s="212"/>
      <c r="C8580" s="212"/>
      <c r="D8580" s="54"/>
      <c r="E8580" s="181"/>
      <c r="F8580" s="192"/>
      <c r="G8580" s="192"/>
      <c r="H8580" s="50"/>
      <c r="I8580" s="50"/>
      <c r="J8580" s="50"/>
      <c r="K8580" s="50"/>
      <c r="L8580" s="50"/>
      <c r="M8580" s="50"/>
      <c r="N8580" s="50"/>
      <c r="O8580" s="50"/>
      <c r="P8580" s="50"/>
      <c r="Q8580" s="50"/>
      <c r="R8580" s="50"/>
      <c r="S8580" s="50"/>
      <c r="T8580" s="50"/>
      <c r="U8580" s="50"/>
      <c r="V8580" s="50"/>
      <c r="W8580" s="50"/>
      <c r="X8580" s="50"/>
      <c r="Y8580" s="50"/>
      <c r="Z8580" s="50"/>
      <c r="AA8580" s="50"/>
      <c r="AB8580" s="50"/>
      <c r="AC8580" s="50"/>
      <c r="AD8580" s="50"/>
      <c r="AE8580" s="50"/>
      <c r="AF8580" s="50"/>
      <c r="AG8580" s="50"/>
      <c r="AH8580" s="50"/>
      <c r="AI8580" s="50"/>
      <c r="AJ8580" s="50"/>
      <c r="AK8580" s="50"/>
      <c r="AL8580" s="50"/>
      <c r="AM8580" s="50"/>
      <c r="AN8580" s="50"/>
      <c r="AO8580" s="50"/>
      <c r="AP8580" s="50"/>
      <c r="AQ8580" s="50"/>
      <c r="AR8580" s="50"/>
      <c r="AS8580" s="50"/>
      <c r="AT8580" s="50"/>
      <c r="AU8580" s="50"/>
      <c r="AV8580" s="50"/>
      <c r="AW8580" s="50"/>
      <c r="AX8580" s="50"/>
      <c r="AY8580" s="50"/>
      <c r="AZ8580" s="50"/>
      <c r="BA8580" s="50"/>
      <c r="BB8580" s="50"/>
      <c r="BC8580" s="50"/>
      <c r="BD8580" s="50"/>
      <c r="BE8580" s="50"/>
      <c r="BF8580" s="50"/>
      <c r="BG8580" s="50"/>
      <c r="BH8580" s="50"/>
      <c r="BI8580" s="50"/>
      <c r="BJ8580" s="50"/>
      <c r="BK8580" s="50"/>
      <c r="BL8580" s="50"/>
      <c r="BM8580" s="50"/>
      <c r="BN8580" s="50"/>
      <c r="BO8580" s="50"/>
      <c r="BP8580" s="50"/>
      <c r="BQ8580" s="50"/>
      <c r="BR8580" s="50"/>
      <c r="BS8580" s="50"/>
      <c r="BT8580" s="50"/>
      <c r="BU8580" s="50"/>
      <c r="BV8580" s="50"/>
      <c r="BW8580" s="50"/>
      <c r="BX8580" s="50"/>
      <c r="BY8580" s="50"/>
      <c r="BZ8580" s="50"/>
      <c r="CA8580" s="50"/>
      <c r="CB8580" s="50"/>
      <c r="CC8580" s="50"/>
      <c r="CD8580" s="50"/>
      <c r="CE8580" s="50"/>
      <c r="CF8580" s="50"/>
      <c r="CG8580" s="50"/>
      <c r="CH8580" s="50"/>
      <c r="CI8580" s="50"/>
      <c r="CJ8580" s="50"/>
      <c r="CK8580" s="50"/>
      <c r="CL8580" s="50"/>
      <c r="CM8580" s="50"/>
      <c r="CN8580" s="50"/>
      <c r="CO8580" s="50"/>
      <c r="CP8580" s="50"/>
      <c r="CQ8580" s="50"/>
      <c r="CR8580" s="50"/>
      <c r="CS8580" s="50"/>
      <c r="CT8580" s="50"/>
      <c r="CU8580" s="50"/>
      <c r="CV8580" s="50"/>
      <c r="CW8580" s="50"/>
      <c r="CX8580" s="50"/>
      <c r="CY8580" s="50"/>
      <c r="CZ8580" s="50"/>
      <c r="DA8580" s="50"/>
      <c r="DB8580" s="50"/>
      <c r="DC8580" s="50"/>
      <c r="DD8580" s="50"/>
      <c r="DE8580" s="50"/>
      <c r="DF8580" s="50"/>
      <c r="DG8580" s="50"/>
    </row>
    <row r="8581" spans="1:111" x14ac:dyDescent="0.2">
      <c r="A8581" s="212"/>
      <c r="B8581" s="212"/>
      <c r="C8581" s="212"/>
      <c r="D8581" s="54"/>
      <c r="E8581" s="181"/>
      <c r="F8581" s="192"/>
      <c r="G8581" s="192"/>
      <c r="H8581" s="50"/>
      <c r="I8581" s="50"/>
      <c r="J8581" s="50"/>
      <c r="K8581" s="50"/>
      <c r="L8581" s="50"/>
      <c r="M8581" s="50"/>
      <c r="N8581" s="50"/>
      <c r="O8581" s="50"/>
      <c r="P8581" s="50"/>
      <c r="Q8581" s="50"/>
      <c r="R8581" s="50"/>
      <c r="S8581" s="50"/>
      <c r="T8581" s="50"/>
      <c r="U8581" s="50"/>
      <c r="V8581" s="50"/>
      <c r="W8581" s="50"/>
      <c r="X8581" s="50"/>
      <c r="Y8581" s="50"/>
      <c r="Z8581" s="50"/>
      <c r="AA8581" s="50"/>
      <c r="AB8581" s="50"/>
      <c r="AC8581" s="50"/>
      <c r="AD8581" s="50"/>
      <c r="AE8581" s="50"/>
      <c r="AF8581" s="50"/>
      <c r="AG8581" s="50"/>
      <c r="AH8581" s="50"/>
      <c r="AI8581" s="50"/>
      <c r="AJ8581" s="50"/>
      <c r="AK8581" s="50"/>
      <c r="AL8581" s="50"/>
      <c r="AM8581" s="50"/>
      <c r="AN8581" s="50"/>
      <c r="AO8581" s="50"/>
      <c r="AP8581" s="50"/>
      <c r="AQ8581" s="50"/>
      <c r="AR8581" s="50"/>
      <c r="AS8581" s="50"/>
      <c r="AT8581" s="50"/>
      <c r="AU8581" s="50"/>
      <c r="AV8581" s="50"/>
      <c r="AW8581" s="50"/>
      <c r="AX8581" s="50"/>
      <c r="AY8581" s="50"/>
      <c r="AZ8581" s="50"/>
      <c r="BA8581" s="50"/>
      <c r="BB8581" s="50"/>
      <c r="BC8581" s="50"/>
      <c r="BD8581" s="50"/>
      <c r="BE8581" s="50"/>
      <c r="BF8581" s="50"/>
      <c r="BG8581" s="50"/>
      <c r="BH8581" s="50"/>
      <c r="BI8581" s="50"/>
      <c r="BJ8581" s="50"/>
      <c r="BK8581" s="50"/>
      <c r="BL8581" s="50"/>
      <c r="BM8581" s="50"/>
      <c r="BN8581" s="50"/>
      <c r="BO8581" s="50"/>
      <c r="BP8581" s="50"/>
      <c r="BQ8581" s="50"/>
      <c r="BR8581" s="50"/>
      <c r="BS8581" s="50"/>
      <c r="BT8581" s="50"/>
      <c r="BU8581" s="50"/>
      <c r="BV8581" s="50"/>
      <c r="BW8581" s="50"/>
      <c r="BX8581" s="50"/>
      <c r="BY8581" s="50"/>
      <c r="BZ8581" s="50"/>
      <c r="CA8581" s="50"/>
      <c r="CB8581" s="50"/>
      <c r="CC8581" s="50"/>
      <c r="CD8581" s="50"/>
      <c r="CE8581" s="50"/>
      <c r="CF8581" s="50"/>
      <c r="CG8581" s="50"/>
      <c r="CH8581" s="50"/>
      <c r="CI8581" s="50"/>
      <c r="CJ8581" s="50"/>
      <c r="CK8581" s="50"/>
      <c r="CL8581" s="50"/>
      <c r="CM8581" s="50"/>
      <c r="CN8581" s="50"/>
      <c r="CO8581" s="50"/>
      <c r="CP8581" s="50"/>
      <c r="CQ8581" s="50"/>
      <c r="CR8581" s="50"/>
      <c r="CS8581" s="50"/>
      <c r="CT8581" s="50"/>
      <c r="CU8581" s="50"/>
      <c r="CV8581" s="50"/>
      <c r="CW8581" s="50"/>
      <c r="CX8581" s="50"/>
      <c r="CY8581" s="50"/>
      <c r="CZ8581" s="50"/>
      <c r="DA8581" s="50"/>
      <c r="DB8581" s="50"/>
      <c r="DC8581" s="50"/>
      <c r="DD8581" s="50"/>
      <c r="DE8581" s="50"/>
      <c r="DF8581" s="50"/>
      <c r="DG8581" s="50"/>
    </row>
    <row r="8582" spans="1:111" x14ac:dyDescent="0.2">
      <c r="A8582" s="212"/>
      <c r="B8582" s="212"/>
      <c r="C8582" s="212"/>
      <c r="D8582" s="54"/>
      <c r="E8582" s="181"/>
      <c r="F8582" s="192"/>
      <c r="G8582" s="192"/>
      <c r="H8582" s="50"/>
      <c r="I8582" s="50"/>
      <c r="J8582" s="50"/>
      <c r="K8582" s="50"/>
      <c r="L8582" s="50"/>
      <c r="M8582" s="50"/>
      <c r="N8582" s="50"/>
      <c r="O8582" s="50"/>
      <c r="P8582" s="50"/>
      <c r="Q8582" s="50"/>
      <c r="R8582" s="50"/>
      <c r="S8582" s="50"/>
      <c r="T8582" s="50"/>
      <c r="U8582" s="50"/>
      <c r="V8582" s="50"/>
      <c r="W8582" s="50"/>
      <c r="X8582" s="50"/>
      <c r="Y8582" s="50"/>
      <c r="Z8582" s="50"/>
      <c r="AA8582" s="50"/>
      <c r="AB8582" s="50"/>
      <c r="AC8582" s="50"/>
      <c r="AD8582" s="50"/>
      <c r="AE8582" s="50"/>
      <c r="AF8582" s="50"/>
      <c r="AG8582" s="50"/>
      <c r="AH8582" s="50"/>
      <c r="AI8582" s="50"/>
      <c r="AJ8582" s="50"/>
      <c r="AK8582" s="50"/>
      <c r="AL8582" s="50"/>
      <c r="AM8582" s="50"/>
      <c r="AN8582" s="50"/>
      <c r="AO8582" s="50"/>
      <c r="AP8582" s="50"/>
      <c r="AQ8582" s="50"/>
      <c r="AR8582" s="50"/>
      <c r="AS8582" s="50"/>
      <c r="AT8582" s="50"/>
      <c r="AU8582" s="50"/>
      <c r="AV8582" s="50"/>
      <c r="AW8582" s="50"/>
      <c r="AX8582" s="50"/>
      <c r="AY8582" s="50"/>
      <c r="AZ8582" s="50"/>
      <c r="BA8582" s="50"/>
      <c r="BB8582" s="50"/>
      <c r="BC8582" s="50"/>
      <c r="BD8582" s="50"/>
      <c r="BE8582" s="50"/>
      <c r="BF8582" s="50"/>
      <c r="BG8582" s="50"/>
      <c r="BH8582" s="50"/>
      <c r="BI8582" s="50"/>
      <c r="BJ8582" s="50"/>
      <c r="BK8582" s="50"/>
      <c r="BL8582" s="50"/>
      <c r="BM8582" s="50"/>
      <c r="BN8582" s="50"/>
      <c r="BO8582" s="50"/>
      <c r="BP8582" s="50"/>
      <c r="BQ8582" s="50"/>
      <c r="BR8582" s="50"/>
      <c r="BS8582" s="50"/>
      <c r="BT8582" s="50"/>
      <c r="BU8582" s="50"/>
      <c r="BV8582" s="50"/>
      <c r="BW8582" s="50"/>
      <c r="BX8582" s="50"/>
      <c r="BY8582" s="50"/>
      <c r="BZ8582" s="50"/>
      <c r="CA8582" s="50"/>
      <c r="CB8582" s="50"/>
      <c r="CC8582" s="50"/>
      <c r="CD8582" s="50"/>
      <c r="CE8582" s="50"/>
      <c r="CF8582" s="50"/>
      <c r="CG8582" s="50"/>
      <c r="CH8582" s="50"/>
      <c r="CI8582" s="50"/>
      <c r="CJ8582" s="50"/>
      <c r="CK8582" s="50"/>
      <c r="CL8582" s="50"/>
      <c r="CM8582" s="50"/>
      <c r="CN8582" s="50"/>
      <c r="CO8582" s="50"/>
      <c r="CP8582" s="50"/>
      <c r="CQ8582" s="50"/>
      <c r="CR8582" s="50"/>
      <c r="CS8582" s="50"/>
      <c r="CT8582" s="50"/>
      <c r="CU8582" s="50"/>
      <c r="CV8582" s="50"/>
      <c r="CW8582" s="50"/>
      <c r="CX8582" s="50"/>
      <c r="CY8582" s="50"/>
      <c r="CZ8582" s="50"/>
      <c r="DA8582" s="50"/>
      <c r="DB8582" s="50"/>
      <c r="DC8582" s="50"/>
      <c r="DD8582" s="50"/>
      <c r="DE8582" s="50"/>
      <c r="DF8582" s="50"/>
      <c r="DG8582" s="50"/>
    </row>
    <row r="8583" spans="1:111" x14ac:dyDescent="0.2">
      <c r="A8583" s="212"/>
      <c r="B8583" s="212"/>
      <c r="C8583" s="212"/>
      <c r="E8583" s="181"/>
      <c r="F8583" s="192"/>
      <c r="G8583" s="192"/>
      <c r="H8583" s="50"/>
      <c r="I8583" s="50"/>
      <c r="J8583" s="50"/>
      <c r="K8583" s="50"/>
      <c r="L8583" s="50"/>
      <c r="M8583" s="50"/>
      <c r="N8583" s="50"/>
      <c r="O8583" s="50"/>
      <c r="P8583" s="50"/>
      <c r="Q8583" s="50"/>
      <c r="R8583" s="50"/>
      <c r="S8583" s="50"/>
      <c r="T8583" s="50"/>
      <c r="U8583" s="50"/>
      <c r="V8583" s="50"/>
      <c r="W8583" s="50"/>
      <c r="X8583" s="50"/>
      <c r="Y8583" s="50"/>
      <c r="Z8583" s="50"/>
      <c r="AA8583" s="50"/>
      <c r="AB8583" s="50"/>
      <c r="AC8583" s="50"/>
      <c r="AD8583" s="50"/>
      <c r="AE8583" s="50"/>
      <c r="AF8583" s="50"/>
      <c r="AG8583" s="50"/>
      <c r="AH8583" s="50"/>
      <c r="AI8583" s="50"/>
      <c r="AJ8583" s="50"/>
      <c r="AK8583" s="50"/>
      <c r="AL8583" s="50"/>
      <c r="AM8583" s="50"/>
      <c r="AN8583" s="50"/>
      <c r="AO8583" s="50"/>
      <c r="AP8583" s="50"/>
      <c r="AQ8583" s="50"/>
      <c r="AR8583" s="50"/>
      <c r="AS8583" s="50"/>
      <c r="AT8583" s="50"/>
      <c r="AU8583" s="50"/>
      <c r="AV8583" s="50"/>
      <c r="AW8583" s="50"/>
      <c r="AX8583" s="50"/>
      <c r="AY8583" s="50"/>
      <c r="AZ8583" s="50"/>
      <c r="BA8583" s="50"/>
      <c r="BB8583" s="50"/>
      <c r="BC8583" s="50"/>
      <c r="BD8583" s="50"/>
      <c r="BE8583" s="50"/>
      <c r="BF8583" s="50"/>
      <c r="BG8583" s="50"/>
      <c r="BH8583" s="50"/>
      <c r="BI8583" s="50"/>
      <c r="BJ8583" s="50"/>
      <c r="BK8583" s="50"/>
      <c r="BL8583" s="50"/>
      <c r="BM8583" s="50"/>
      <c r="BN8583" s="50"/>
      <c r="BO8583" s="50"/>
      <c r="BP8583" s="50"/>
      <c r="BQ8583" s="50"/>
      <c r="BR8583" s="50"/>
      <c r="BS8583" s="50"/>
      <c r="BT8583" s="50"/>
      <c r="BU8583" s="50"/>
      <c r="BV8583" s="50"/>
      <c r="BW8583" s="50"/>
      <c r="BX8583" s="50"/>
      <c r="BY8583" s="50"/>
      <c r="BZ8583" s="50"/>
      <c r="CA8583" s="50"/>
      <c r="CB8583" s="50"/>
      <c r="CC8583" s="50"/>
      <c r="CD8583" s="50"/>
      <c r="CE8583" s="50"/>
      <c r="CF8583" s="50"/>
      <c r="CG8583" s="50"/>
      <c r="CH8583" s="50"/>
      <c r="CI8583" s="50"/>
      <c r="CJ8583" s="50"/>
      <c r="CK8583" s="50"/>
      <c r="CL8583" s="50"/>
      <c r="CM8583" s="50"/>
      <c r="CN8583" s="50"/>
      <c r="CO8583" s="50"/>
      <c r="CP8583" s="50"/>
      <c r="CQ8583" s="50"/>
      <c r="CR8583" s="50"/>
      <c r="CS8583" s="50"/>
      <c r="CT8583" s="50"/>
      <c r="CU8583" s="50"/>
      <c r="CV8583" s="50"/>
      <c r="CW8583" s="50"/>
      <c r="CX8583" s="50"/>
      <c r="CY8583" s="50"/>
      <c r="CZ8583" s="50"/>
      <c r="DA8583" s="50"/>
      <c r="DB8583" s="50"/>
      <c r="DC8583" s="50"/>
      <c r="DD8583" s="50"/>
      <c r="DE8583" s="50"/>
      <c r="DF8583" s="50"/>
      <c r="DG8583" s="50"/>
    </row>
    <row r="8584" spans="1:111" x14ac:dyDescent="0.2">
      <c r="A8584" s="212"/>
      <c r="B8584" s="212"/>
      <c r="C8584" s="212"/>
      <c r="E8584" s="181"/>
      <c r="F8584" s="192"/>
      <c r="G8584" s="192"/>
      <c r="H8584" s="50"/>
      <c r="I8584" s="50"/>
      <c r="J8584" s="50"/>
      <c r="K8584" s="50"/>
      <c r="L8584" s="50"/>
      <c r="M8584" s="50"/>
      <c r="N8584" s="50"/>
      <c r="O8584" s="50"/>
      <c r="P8584" s="50"/>
      <c r="Q8584" s="50"/>
      <c r="R8584" s="50"/>
      <c r="S8584" s="50"/>
      <c r="T8584" s="50"/>
      <c r="U8584" s="50"/>
      <c r="V8584" s="50"/>
      <c r="W8584" s="50"/>
      <c r="X8584" s="50"/>
      <c r="Y8584" s="50"/>
      <c r="Z8584" s="50"/>
      <c r="AA8584" s="50"/>
      <c r="AB8584" s="50"/>
      <c r="AC8584" s="50"/>
      <c r="AD8584" s="50"/>
      <c r="AE8584" s="50"/>
      <c r="AF8584" s="50"/>
      <c r="AG8584" s="50"/>
      <c r="AH8584" s="50"/>
      <c r="AI8584" s="50"/>
      <c r="AJ8584" s="50"/>
      <c r="AK8584" s="50"/>
      <c r="AL8584" s="50"/>
      <c r="AM8584" s="50"/>
      <c r="AN8584" s="50"/>
      <c r="AO8584" s="50"/>
      <c r="AP8584" s="50"/>
      <c r="AQ8584" s="50"/>
      <c r="AR8584" s="50"/>
      <c r="AS8584" s="50"/>
      <c r="AT8584" s="50"/>
      <c r="AU8584" s="50"/>
      <c r="AV8584" s="50"/>
      <c r="AW8584" s="50"/>
      <c r="AX8584" s="50"/>
      <c r="AY8584" s="50"/>
      <c r="AZ8584" s="50"/>
      <c r="BA8584" s="50"/>
      <c r="BB8584" s="50"/>
      <c r="BC8584" s="50"/>
      <c r="BD8584" s="50"/>
      <c r="BE8584" s="50"/>
      <c r="BF8584" s="50"/>
      <c r="BG8584" s="50"/>
      <c r="BH8584" s="50"/>
      <c r="BI8584" s="50"/>
      <c r="BJ8584" s="50"/>
      <c r="BK8584" s="50"/>
      <c r="BL8584" s="50"/>
      <c r="BM8584" s="50"/>
      <c r="BN8584" s="50"/>
      <c r="BO8584" s="50"/>
      <c r="BP8584" s="50"/>
      <c r="BQ8584" s="50"/>
      <c r="BR8584" s="50"/>
      <c r="BS8584" s="50"/>
      <c r="BT8584" s="50"/>
      <c r="BU8584" s="50"/>
      <c r="BV8584" s="50"/>
      <c r="BW8584" s="50"/>
      <c r="BX8584" s="50"/>
      <c r="BY8584" s="50"/>
      <c r="BZ8584" s="50"/>
      <c r="CA8584" s="50"/>
      <c r="CB8584" s="50"/>
      <c r="CC8584" s="50"/>
      <c r="CD8584" s="50"/>
      <c r="CE8584" s="50"/>
      <c r="CF8584" s="50"/>
      <c r="CG8584" s="50"/>
      <c r="CH8584" s="50"/>
      <c r="CI8584" s="50"/>
      <c r="CJ8584" s="50"/>
      <c r="CK8584" s="50"/>
      <c r="CL8584" s="50"/>
      <c r="CM8584" s="50"/>
      <c r="CN8584" s="50"/>
      <c r="CO8584" s="50"/>
      <c r="CP8584" s="50"/>
      <c r="CQ8584" s="50"/>
      <c r="CR8584" s="50"/>
      <c r="CS8584" s="50"/>
      <c r="CT8584" s="50"/>
      <c r="CU8584" s="50"/>
      <c r="CV8584" s="50"/>
      <c r="CW8584" s="50"/>
      <c r="CX8584" s="50"/>
      <c r="CY8584" s="50"/>
      <c r="CZ8584" s="50"/>
      <c r="DA8584" s="50"/>
      <c r="DB8584" s="50"/>
      <c r="DC8584" s="50"/>
      <c r="DD8584" s="50"/>
      <c r="DE8584" s="50"/>
      <c r="DF8584" s="50"/>
      <c r="DG8584" s="50"/>
    </row>
    <row r="8585" spans="1:111" x14ac:dyDescent="0.2">
      <c r="A8585" s="212"/>
      <c r="B8585" s="212"/>
      <c r="C8585" s="212"/>
      <c r="E8585" s="181"/>
      <c r="F8585" s="192"/>
      <c r="G8585" s="192"/>
      <c r="H8585" s="50"/>
      <c r="I8585" s="50"/>
      <c r="J8585" s="50"/>
      <c r="K8585" s="50"/>
      <c r="L8585" s="50"/>
      <c r="M8585" s="50"/>
      <c r="N8585" s="50"/>
      <c r="O8585" s="50"/>
      <c r="P8585" s="50"/>
      <c r="Q8585" s="50"/>
      <c r="R8585" s="50"/>
      <c r="S8585" s="50"/>
      <c r="T8585" s="50"/>
      <c r="U8585" s="50"/>
      <c r="V8585" s="50"/>
      <c r="W8585" s="50"/>
      <c r="X8585" s="50"/>
      <c r="Y8585" s="50"/>
      <c r="Z8585" s="50"/>
      <c r="AA8585" s="50"/>
      <c r="AB8585" s="50"/>
      <c r="AC8585" s="50"/>
      <c r="AD8585" s="50"/>
      <c r="AE8585" s="50"/>
      <c r="AF8585" s="50"/>
      <c r="AG8585" s="50"/>
      <c r="AH8585" s="50"/>
      <c r="AI8585" s="50"/>
      <c r="AJ8585" s="50"/>
      <c r="AK8585" s="50"/>
      <c r="AL8585" s="50"/>
      <c r="AM8585" s="50"/>
      <c r="AN8585" s="50"/>
      <c r="AO8585" s="50"/>
      <c r="AP8585" s="50"/>
      <c r="AQ8585" s="50"/>
      <c r="AR8585" s="50"/>
      <c r="AS8585" s="50"/>
      <c r="AT8585" s="50"/>
      <c r="AU8585" s="50"/>
      <c r="AV8585" s="50"/>
      <c r="AW8585" s="50"/>
      <c r="AX8585" s="50"/>
      <c r="AY8585" s="50"/>
      <c r="AZ8585" s="50"/>
      <c r="BA8585" s="50"/>
      <c r="BB8585" s="50"/>
      <c r="BC8585" s="50"/>
      <c r="BD8585" s="50"/>
      <c r="BE8585" s="50"/>
      <c r="BF8585" s="50"/>
      <c r="BG8585" s="50"/>
      <c r="BH8585" s="50"/>
      <c r="BI8585" s="50"/>
      <c r="BJ8585" s="50"/>
      <c r="BK8585" s="50"/>
      <c r="BL8585" s="50"/>
      <c r="BM8585" s="50"/>
      <c r="BN8585" s="50"/>
      <c r="BO8585" s="50"/>
      <c r="BP8585" s="50"/>
      <c r="BQ8585" s="50"/>
      <c r="BR8585" s="50"/>
      <c r="BS8585" s="50"/>
      <c r="BT8585" s="50"/>
      <c r="BU8585" s="50"/>
      <c r="BV8585" s="50"/>
      <c r="BW8585" s="50"/>
      <c r="BX8585" s="50"/>
      <c r="BY8585" s="50"/>
      <c r="BZ8585" s="50"/>
      <c r="CA8585" s="50"/>
      <c r="CB8585" s="50"/>
      <c r="CC8585" s="50"/>
      <c r="CD8585" s="50"/>
      <c r="CE8585" s="50"/>
      <c r="CF8585" s="50"/>
      <c r="CG8585" s="50"/>
      <c r="CH8585" s="50"/>
      <c r="CI8585" s="50"/>
      <c r="CJ8585" s="50"/>
      <c r="CK8585" s="50"/>
      <c r="CL8585" s="50"/>
      <c r="CM8585" s="50"/>
      <c r="CN8585" s="50"/>
      <c r="CO8585" s="50"/>
      <c r="CP8585" s="50"/>
      <c r="CQ8585" s="50"/>
      <c r="CR8585" s="50"/>
      <c r="CS8585" s="50"/>
      <c r="CT8585" s="50"/>
      <c r="CU8585" s="50"/>
      <c r="CV8585" s="50"/>
      <c r="CW8585" s="50"/>
      <c r="CX8585" s="50"/>
      <c r="CY8585" s="50"/>
      <c r="CZ8585" s="50"/>
      <c r="DA8585" s="50"/>
      <c r="DB8585" s="50"/>
      <c r="DC8585" s="50"/>
      <c r="DD8585" s="50"/>
      <c r="DE8585" s="50"/>
      <c r="DF8585" s="50"/>
      <c r="DG8585" s="50"/>
    </row>
    <row r="8586" spans="1:111" x14ac:dyDescent="0.2">
      <c r="A8586" s="212"/>
      <c r="B8586" s="212"/>
      <c r="C8586" s="212"/>
      <c r="D8586" s="54"/>
      <c r="E8586" s="181"/>
      <c r="F8586" s="192"/>
      <c r="G8586" s="192"/>
      <c r="H8586" s="50"/>
      <c r="I8586" s="50"/>
      <c r="J8586" s="50"/>
      <c r="K8586" s="50"/>
      <c r="L8586" s="50"/>
      <c r="M8586" s="50"/>
      <c r="N8586" s="50"/>
      <c r="O8586" s="50"/>
      <c r="P8586" s="50"/>
      <c r="Q8586" s="50"/>
      <c r="R8586" s="50"/>
      <c r="S8586" s="50"/>
      <c r="T8586" s="50"/>
      <c r="U8586" s="50"/>
      <c r="V8586" s="50"/>
      <c r="W8586" s="50"/>
      <c r="X8586" s="50"/>
      <c r="Y8586" s="50"/>
      <c r="Z8586" s="50"/>
      <c r="AA8586" s="50"/>
      <c r="AB8586" s="50"/>
      <c r="AC8586" s="50"/>
      <c r="AD8586" s="50"/>
      <c r="AE8586" s="50"/>
      <c r="AF8586" s="50"/>
      <c r="AG8586" s="50"/>
      <c r="AH8586" s="50"/>
      <c r="AI8586" s="50"/>
      <c r="AJ8586" s="50"/>
      <c r="AK8586" s="50"/>
      <c r="AL8586" s="50"/>
      <c r="AM8586" s="50"/>
      <c r="AN8586" s="50"/>
      <c r="AO8586" s="50"/>
      <c r="AP8586" s="50"/>
      <c r="AQ8586" s="50"/>
      <c r="AR8586" s="50"/>
      <c r="AS8586" s="50"/>
      <c r="AT8586" s="50"/>
      <c r="AU8586" s="50"/>
      <c r="AV8586" s="50"/>
      <c r="AW8586" s="50"/>
      <c r="AX8586" s="50"/>
      <c r="AY8586" s="50"/>
      <c r="AZ8586" s="50"/>
      <c r="BA8586" s="50"/>
      <c r="BB8586" s="50"/>
      <c r="BC8586" s="50"/>
      <c r="BD8586" s="50"/>
      <c r="BE8586" s="50"/>
      <c r="BF8586" s="50"/>
      <c r="BG8586" s="50"/>
      <c r="BH8586" s="50"/>
      <c r="BI8586" s="50"/>
      <c r="BJ8586" s="50"/>
      <c r="BK8586" s="50"/>
      <c r="BL8586" s="50"/>
      <c r="BM8586" s="50"/>
      <c r="BN8586" s="50"/>
      <c r="BO8586" s="50"/>
      <c r="BP8586" s="50"/>
      <c r="BQ8586" s="50"/>
      <c r="BR8586" s="50"/>
      <c r="BS8586" s="50"/>
      <c r="BT8586" s="50"/>
      <c r="BU8586" s="50"/>
      <c r="BV8586" s="50"/>
      <c r="BW8586" s="50"/>
      <c r="BX8586" s="50"/>
      <c r="BY8586" s="50"/>
      <c r="BZ8586" s="50"/>
      <c r="CA8586" s="50"/>
      <c r="CB8586" s="50"/>
      <c r="CC8586" s="50"/>
      <c r="CD8586" s="50"/>
      <c r="CE8586" s="50"/>
      <c r="CF8586" s="50"/>
      <c r="CG8586" s="50"/>
      <c r="CH8586" s="50"/>
      <c r="CI8586" s="50"/>
      <c r="CJ8586" s="50"/>
      <c r="CK8586" s="50"/>
      <c r="CL8586" s="50"/>
      <c r="CM8586" s="50"/>
      <c r="CN8586" s="50"/>
      <c r="CO8586" s="50"/>
      <c r="CP8586" s="50"/>
      <c r="CQ8586" s="50"/>
      <c r="CR8586" s="50"/>
      <c r="CS8586" s="50"/>
      <c r="CT8586" s="50"/>
      <c r="CU8586" s="50"/>
      <c r="CV8586" s="50"/>
      <c r="CW8586" s="50"/>
      <c r="CX8586" s="50"/>
      <c r="CY8586" s="50"/>
      <c r="CZ8586" s="50"/>
      <c r="DA8586" s="50"/>
      <c r="DB8586" s="50"/>
      <c r="DC8586" s="50"/>
      <c r="DD8586" s="50"/>
      <c r="DE8586" s="50"/>
      <c r="DF8586" s="50"/>
      <c r="DG8586" s="50"/>
    </row>
    <row r="8587" spans="1:111" x14ac:dyDescent="0.2">
      <c r="A8587" s="212"/>
      <c r="B8587" s="212"/>
      <c r="C8587" s="212"/>
      <c r="E8587" s="181"/>
      <c r="F8587" s="192"/>
      <c r="G8587" s="192"/>
      <c r="H8587" s="50"/>
      <c r="I8587" s="50"/>
      <c r="J8587" s="50"/>
      <c r="K8587" s="50"/>
      <c r="L8587" s="50"/>
      <c r="M8587" s="50"/>
      <c r="N8587" s="50"/>
      <c r="O8587" s="50"/>
      <c r="P8587" s="50"/>
      <c r="Q8587" s="50"/>
      <c r="R8587" s="50"/>
      <c r="S8587" s="50"/>
      <c r="T8587" s="50"/>
      <c r="U8587" s="50"/>
      <c r="V8587" s="50"/>
      <c r="W8587" s="50"/>
      <c r="X8587" s="50"/>
      <c r="Y8587" s="50"/>
      <c r="Z8587" s="50"/>
      <c r="AA8587" s="50"/>
      <c r="AB8587" s="50"/>
      <c r="AC8587" s="50"/>
      <c r="AD8587" s="50"/>
      <c r="AE8587" s="50"/>
      <c r="AF8587" s="50"/>
      <c r="AG8587" s="50"/>
      <c r="AH8587" s="50"/>
      <c r="AI8587" s="50"/>
      <c r="AJ8587" s="50"/>
      <c r="AK8587" s="50"/>
      <c r="AL8587" s="50"/>
      <c r="AM8587" s="50"/>
      <c r="AN8587" s="50"/>
      <c r="AO8587" s="50"/>
      <c r="AP8587" s="50"/>
      <c r="AQ8587" s="50"/>
      <c r="AR8587" s="50"/>
      <c r="AS8587" s="50"/>
      <c r="AT8587" s="50"/>
      <c r="AU8587" s="50"/>
      <c r="AV8587" s="50"/>
      <c r="AW8587" s="50"/>
      <c r="AX8587" s="50"/>
      <c r="AY8587" s="50"/>
      <c r="AZ8587" s="50"/>
      <c r="BA8587" s="50"/>
      <c r="BB8587" s="50"/>
      <c r="BC8587" s="50"/>
      <c r="BD8587" s="50"/>
      <c r="BE8587" s="50"/>
      <c r="BF8587" s="50"/>
      <c r="BG8587" s="50"/>
      <c r="BH8587" s="50"/>
      <c r="BI8587" s="50"/>
      <c r="BJ8587" s="50"/>
      <c r="BK8587" s="50"/>
      <c r="BL8587" s="50"/>
      <c r="BM8587" s="50"/>
      <c r="BN8587" s="50"/>
      <c r="BO8587" s="50"/>
      <c r="BP8587" s="50"/>
      <c r="BQ8587" s="50"/>
      <c r="BR8587" s="50"/>
      <c r="BS8587" s="50"/>
      <c r="BT8587" s="50"/>
      <c r="BU8587" s="50"/>
      <c r="BV8587" s="50"/>
      <c r="BW8587" s="50"/>
      <c r="BX8587" s="50"/>
      <c r="BY8587" s="50"/>
      <c r="BZ8587" s="50"/>
      <c r="CA8587" s="50"/>
      <c r="CB8587" s="50"/>
      <c r="CC8587" s="50"/>
      <c r="CD8587" s="50"/>
      <c r="CE8587" s="50"/>
      <c r="CF8587" s="50"/>
      <c r="CG8587" s="50"/>
      <c r="CH8587" s="50"/>
      <c r="CI8587" s="50"/>
      <c r="CJ8587" s="50"/>
      <c r="CK8587" s="50"/>
      <c r="CL8587" s="50"/>
      <c r="CM8587" s="50"/>
      <c r="CN8587" s="50"/>
      <c r="CO8587" s="50"/>
      <c r="CP8587" s="50"/>
      <c r="CQ8587" s="50"/>
      <c r="CR8587" s="50"/>
      <c r="CS8587" s="50"/>
      <c r="CT8587" s="50"/>
      <c r="CU8587" s="50"/>
      <c r="CV8587" s="50"/>
      <c r="CW8587" s="50"/>
      <c r="CX8587" s="50"/>
      <c r="CY8587" s="50"/>
      <c r="CZ8587" s="50"/>
      <c r="DA8587" s="50"/>
      <c r="DB8587" s="50"/>
      <c r="DC8587" s="50"/>
      <c r="DD8587" s="50"/>
      <c r="DE8587" s="50"/>
      <c r="DF8587" s="50"/>
      <c r="DG8587" s="50"/>
    </row>
    <row r="8588" spans="1:111" x14ac:dyDescent="0.2">
      <c r="A8588" s="212"/>
      <c r="B8588" s="212"/>
      <c r="C8588" s="212"/>
      <c r="E8588" s="181"/>
      <c r="F8588" s="192"/>
      <c r="G8588" s="192"/>
      <c r="H8588" s="50"/>
      <c r="I8588" s="50"/>
      <c r="J8588" s="50"/>
      <c r="K8588" s="50"/>
      <c r="L8588" s="50"/>
      <c r="M8588" s="50"/>
      <c r="N8588" s="50"/>
      <c r="O8588" s="50"/>
      <c r="P8588" s="50"/>
      <c r="Q8588" s="50"/>
      <c r="R8588" s="50"/>
      <c r="S8588" s="50"/>
      <c r="T8588" s="50"/>
      <c r="U8588" s="50"/>
      <c r="V8588" s="50"/>
      <c r="W8588" s="50"/>
      <c r="X8588" s="50"/>
      <c r="Y8588" s="50"/>
      <c r="Z8588" s="50"/>
      <c r="AA8588" s="50"/>
      <c r="AB8588" s="50"/>
      <c r="AC8588" s="50"/>
      <c r="AD8588" s="50"/>
      <c r="AE8588" s="50"/>
      <c r="AF8588" s="50"/>
      <c r="AG8588" s="50"/>
      <c r="AH8588" s="50"/>
      <c r="AI8588" s="50"/>
      <c r="AJ8588" s="50"/>
      <c r="AK8588" s="50"/>
      <c r="AL8588" s="50"/>
      <c r="AM8588" s="50"/>
      <c r="AN8588" s="50"/>
      <c r="AO8588" s="50"/>
      <c r="AP8588" s="50"/>
      <c r="AQ8588" s="50"/>
      <c r="AR8588" s="50"/>
      <c r="AS8588" s="50"/>
      <c r="AT8588" s="50"/>
      <c r="AU8588" s="50"/>
      <c r="AV8588" s="50"/>
      <c r="AW8588" s="50"/>
      <c r="AX8588" s="50"/>
      <c r="AY8588" s="50"/>
      <c r="AZ8588" s="50"/>
      <c r="BA8588" s="50"/>
      <c r="BB8588" s="50"/>
      <c r="BC8588" s="50"/>
      <c r="BD8588" s="50"/>
      <c r="BE8588" s="50"/>
      <c r="BF8588" s="50"/>
      <c r="BG8588" s="50"/>
      <c r="BH8588" s="50"/>
      <c r="BI8588" s="50"/>
      <c r="BJ8588" s="50"/>
      <c r="BK8588" s="50"/>
      <c r="BL8588" s="50"/>
      <c r="BM8588" s="50"/>
      <c r="BN8588" s="50"/>
      <c r="BO8588" s="50"/>
      <c r="BP8588" s="50"/>
      <c r="BQ8588" s="50"/>
      <c r="BR8588" s="50"/>
      <c r="BS8588" s="50"/>
      <c r="BT8588" s="50"/>
      <c r="BU8588" s="50"/>
      <c r="BV8588" s="50"/>
      <c r="BW8588" s="50"/>
      <c r="BX8588" s="50"/>
      <c r="BY8588" s="50"/>
      <c r="BZ8588" s="50"/>
      <c r="CA8588" s="50"/>
      <c r="CB8588" s="50"/>
      <c r="CC8588" s="50"/>
      <c r="CD8588" s="50"/>
      <c r="CE8588" s="50"/>
      <c r="CF8588" s="50"/>
      <c r="CG8588" s="50"/>
      <c r="CH8588" s="50"/>
      <c r="CI8588" s="50"/>
      <c r="CJ8588" s="50"/>
      <c r="CK8588" s="50"/>
      <c r="CL8588" s="50"/>
      <c r="CM8588" s="50"/>
      <c r="CN8588" s="50"/>
      <c r="CO8588" s="50"/>
      <c r="CP8588" s="50"/>
      <c r="CQ8588" s="50"/>
      <c r="CR8588" s="50"/>
      <c r="CS8588" s="50"/>
      <c r="CT8588" s="50"/>
      <c r="CU8588" s="50"/>
      <c r="CV8588" s="50"/>
      <c r="CW8588" s="50"/>
      <c r="CX8588" s="50"/>
      <c r="CY8588" s="50"/>
      <c r="CZ8588" s="50"/>
      <c r="DA8588" s="50"/>
      <c r="DB8588" s="50"/>
      <c r="DC8588" s="50"/>
      <c r="DD8588" s="50"/>
      <c r="DE8588" s="50"/>
      <c r="DF8588" s="50"/>
      <c r="DG8588" s="50"/>
    </row>
    <row r="8589" spans="1:111" x14ac:dyDescent="0.2">
      <c r="A8589" s="212"/>
      <c r="B8589" s="212"/>
      <c r="C8589" s="212"/>
      <c r="D8589" s="54"/>
      <c r="E8589" s="181"/>
      <c r="F8589" s="192"/>
      <c r="G8589" s="192"/>
      <c r="H8589" s="50"/>
      <c r="I8589" s="50"/>
      <c r="J8589" s="50"/>
      <c r="K8589" s="50"/>
      <c r="L8589" s="50"/>
      <c r="M8589" s="50"/>
      <c r="N8589" s="50"/>
      <c r="O8589" s="50"/>
      <c r="P8589" s="50"/>
      <c r="Q8589" s="50"/>
      <c r="R8589" s="50"/>
      <c r="S8589" s="50"/>
      <c r="T8589" s="50"/>
      <c r="U8589" s="50"/>
      <c r="V8589" s="50"/>
      <c r="W8589" s="50"/>
      <c r="X8589" s="50"/>
      <c r="Y8589" s="50"/>
      <c r="Z8589" s="50"/>
      <c r="AA8589" s="50"/>
      <c r="AB8589" s="50"/>
      <c r="AC8589" s="50"/>
      <c r="AD8589" s="50"/>
      <c r="AE8589" s="50"/>
      <c r="AF8589" s="50"/>
      <c r="AG8589" s="50"/>
      <c r="AH8589" s="50"/>
      <c r="AI8589" s="50"/>
      <c r="AJ8589" s="50"/>
      <c r="AK8589" s="50"/>
      <c r="AL8589" s="50"/>
      <c r="AM8589" s="50"/>
      <c r="AN8589" s="50"/>
      <c r="AO8589" s="50"/>
      <c r="AP8589" s="50"/>
      <c r="AQ8589" s="50"/>
      <c r="AR8589" s="50"/>
      <c r="AS8589" s="50"/>
      <c r="AT8589" s="50"/>
      <c r="AU8589" s="50"/>
      <c r="AV8589" s="50"/>
      <c r="AW8589" s="50"/>
      <c r="AX8589" s="50"/>
      <c r="AY8589" s="50"/>
      <c r="AZ8589" s="50"/>
      <c r="BA8589" s="50"/>
      <c r="BB8589" s="50"/>
      <c r="BC8589" s="50"/>
      <c r="BD8589" s="50"/>
      <c r="BE8589" s="50"/>
      <c r="BF8589" s="50"/>
      <c r="BG8589" s="50"/>
      <c r="BH8589" s="50"/>
      <c r="BI8589" s="50"/>
      <c r="BJ8589" s="50"/>
      <c r="BK8589" s="50"/>
      <c r="BL8589" s="50"/>
      <c r="BM8589" s="50"/>
      <c r="BN8589" s="50"/>
      <c r="BO8589" s="50"/>
      <c r="BP8589" s="50"/>
      <c r="BQ8589" s="50"/>
      <c r="BR8589" s="50"/>
      <c r="BS8589" s="50"/>
      <c r="BT8589" s="50"/>
      <c r="BU8589" s="50"/>
      <c r="BV8589" s="50"/>
      <c r="BW8589" s="50"/>
      <c r="BX8589" s="50"/>
      <c r="BY8589" s="50"/>
      <c r="BZ8589" s="50"/>
      <c r="CA8589" s="50"/>
      <c r="CB8589" s="50"/>
      <c r="CC8589" s="50"/>
      <c r="CD8589" s="50"/>
      <c r="CE8589" s="50"/>
      <c r="CF8589" s="50"/>
      <c r="CG8589" s="50"/>
      <c r="CH8589" s="50"/>
      <c r="CI8589" s="50"/>
      <c r="CJ8589" s="50"/>
      <c r="CK8589" s="50"/>
      <c r="CL8589" s="50"/>
      <c r="CM8589" s="50"/>
      <c r="CN8589" s="50"/>
      <c r="CO8589" s="50"/>
      <c r="CP8589" s="50"/>
      <c r="CQ8589" s="50"/>
      <c r="CR8589" s="50"/>
      <c r="CS8589" s="50"/>
      <c r="CT8589" s="50"/>
      <c r="CU8589" s="50"/>
      <c r="CV8589" s="50"/>
      <c r="CW8589" s="50"/>
      <c r="CX8589" s="50"/>
      <c r="CY8589" s="50"/>
      <c r="CZ8589" s="50"/>
      <c r="DA8589" s="50"/>
      <c r="DB8589" s="50"/>
      <c r="DC8589" s="50"/>
      <c r="DD8589" s="50"/>
      <c r="DE8589" s="50"/>
      <c r="DF8589" s="50"/>
      <c r="DG8589" s="50"/>
    </row>
    <row r="8590" spans="1:111" x14ac:dyDescent="0.2">
      <c r="A8590" s="212"/>
      <c r="B8590" s="212"/>
      <c r="C8590" s="212"/>
      <c r="E8590" s="181"/>
      <c r="F8590" s="192"/>
      <c r="G8590" s="192"/>
      <c r="H8590" s="50"/>
      <c r="I8590" s="50"/>
      <c r="J8590" s="50"/>
      <c r="K8590" s="50"/>
      <c r="L8590" s="50"/>
      <c r="M8590" s="50"/>
      <c r="N8590" s="50"/>
      <c r="O8590" s="50"/>
      <c r="P8590" s="50"/>
      <c r="Q8590" s="50"/>
      <c r="R8590" s="50"/>
      <c r="S8590" s="50"/>
      <c r="T8590" s="50"/>
      <c r="U8590" s="50"/>
      <c r="V8590" s="50"/>
      <c r="W8590" s="50"/>
      <c r="X8590" s="50"/>
      <c r="Y8590" s="50"/>
      <c r="Z8590" s="50"/>
      <c r="AA8590" s="50"/>
      <c r="AB8590" s="50"/>
      <c r="AC8590" s="50"/>
      <c r="AD8590" s="50"/>
      <c r="AE8590" s="50"/>
      <c r="AF8590" s="50"/>
      <c r="AG8590" s="50"/>
      <c r="AH8590" s="50"/>
      <c r="AI8590" s="50"/>
      <c r="AJ8590" s="50"/>
      <c r="AK8590" s="50"/>
      <c r="AL8590" s="50"/>
      <c r="AM8590" s="50"/>
      <c r="AN8590" s="50"/>
      <c r="AO8590" s="50"/>
      <c r="AP8590" s="50"/>
      <c r="AQ8590" s="50"/>
      <c r="AR8590" s="50"/>
      <c r="AS8590" s="50"/>
      <c r="AT8590" s="50"/>
      <c r="AU8590" s="50"/>
      <c r="AV8590" s="50"/>
      <c r="AW8590" s="50"/>
      <c r="AX8590" s="50"/>
      <c r="AY8590" s="50"/>
      <c r="AZ8590" s="50"/>
      <c r="BA8590" s="50"/>
      <c r="BB8590" s="50"/>
      <c r="BC8590" s="50"/>
      <c r="BD8590" s="50"/>
      <c r="BE8590" s="50"/>
      <c r="BF8590" s="50"/>
      <c r="BG8590" s="50"/>
      <c r="BH8590" s="50"/>
      <c r="BI8590" s="50"/>
      <c r="BJ8590" s="50"/>
      <c r="BK8590" s="50"/>
      <c r="BL8590" s="50"/>
      <c r="BM8590" s="50"/>
      <c r="BN8590" s="50"/>
      <c r="BO8590" s="50"/>
      <c r="BP8590" s="50"/>
      <c r="BQ8590" s="50"/>
      <c r="BR8590" s="50"/>
      <c r="BS8590" s="50"/>
      <c r="BT8590" s="50"/>
      <c r="BU8590" s="50"/>
      <c r="BV8590" s="50"/>
      <c r="BW8590" s="50"/>
      <c r="BX8590" s="50"/>
      <c r="BY8590" s="50"/>
      <c r="BZ8590" s="50"/>
      <c r="CA8590" s="50"/>
      <c r="CB8590" s="50"/>
      <c r="CC8590" s="50"/>
      <c r="CD8590" s="50"/>
      <c r="CE8590" s="50"/>
      <c r="CF8590" s="50"/>
      <c r="CG8590" s="50"/>
      <c r="CH8590" s="50"/>
      <c r="CI8590" s="50"/>
      <c r="CJ8590" s="50"/>
      <c r="CK8590" s="50"/>
      <c r="CL8590" s="50"/>
      <c r="CM8590" s="50"/>
      <c r="CN8590" s="50"/>
      <c r="CO8590" s="50"/>
      <c r="CP8590" s="50"/>
      <c r="CQ8590" s="50"/>
      <c r="CR8590" s="50"/>
      <c r="CS8590" s="50"/>
      <c r="CT8590" s="50"/>
      <c r="CU8590" s="50"/>
      <c r="CV8590" s="50"/>
      <c r="CW8590" s="50"/>
      <c r="CX8590" s="50"/>
      <c r="CY8590" s="50"/>
      <c r="CZ8590" s="50"/>
      <c r="DA8590" s="50"/>
      <c r="DB8590" s="50"/>
      <c r="DC8590" s="50"/>
      <c r="DD8590" s="50"/>
      <c r="DE8590" s="50"/>
      <c r="DF8590" s="50"/>
      <c r="DG8590" s="50"/>
    </row>
    <row r="8591" spans="1:111" x14ac:dyDescent="0.2">
      <c r="A8591" s="212"/>
      <c r="B8591" s="212"/>
      <c r="C8591" s="212"/>
      <c r="E8591" s="181"/>
      <c r="F8591" s="192"/>
      <c r="G8591" s="192"/>
      <c r="H8591" s="50"/>
      <c r="I8591" s="50"/>
      <c r="J8591" s="50"/>
      <c r="K8591" s="50"/>
      <c r="L8591" s="50"/>
      <c r="M8591" s="50"/>
      <c r="N8591" s="50"/>
      <c r="O8591" s="50"/>
      <c r="P8591" s="50"/>
      <c r="Q8591" s="50"/>
      <c r="R8591" s="50"/>
      <c r="S8591" s="50"/>
      <c r="T8591" s="50"/>
      <c r="U8591" s="50"/>
      <c r="V8591" s="50"/>
      <c r="W8591" s="50"/>
      <c r="X8591" s="50"/>
      <c r="Y8591" s="50"/>
      <c r="Z8591" s="50"/>
      <c r="AA8591" s="50"/>
      <c r="AB8591" s="50"/>
      <c r="AC8591" s="50"/>
      <c r="AD8591" s="50"/>
      <c r="AE8591" s="50"/>
      <c r="AF8591" s="50"/>
      <c r="AG8591" s="50"/>
      <c r="AH8591" s="50"/>
      <c r="AI8591" s="50"/>
      <c r="AJ8591" s="50"/>
      <c r="AK8591" s="50"/>
      <c r="AL8591" s="50"/>
      <c r="AM8591" s="50"/>
      <c r="AN8591" s="50"/>
      <c r="AO8591" s="50"/>
      <c r="AP8591" s="50"/>
      <c r="AQ8591" s="50"/>
      <c r="AR8591" s="50"/>
      <c r="AS8591" s="50"/>
      <c r="AT8591" s="50"/>
      <c r="AU8591" s="50"/>
      <c r="AV8591" s="50"/>
      <c r="AW8591" s="50"/>
      <c r="AX8591" s="50"/>
      <c r="AY8591" s="50"/>
      <c r="AZ8591" s="50"/>
      <c r="BA8591" s="50"/>
      <c r="BB8591" s="50"/>
      <c r="BC8591" s="50"/>
      <c r="BD8591" s="50"/>
      <c r="BE8591" s="50"/>
      <c r="BF8591" s="50"/>
      <c r="BG8591" s="50"/>
      <c r="BH8591" s="50"/>
      <c r="BI8591" s="50"/>
      <c r="BJ8591" s="50"/>
      <c r="BK8591" s="50"/>
      <c r="BL8591" s="50"/>
      <c r="BM8591" s="50"/>
      <c r="BN8591" s="50"/>
      <c r="BO8591" s="50"/>
      <c r="BP8591" s="50"/>
      <c r="BQ8591" s="50"/>
      <c r="BR8591" s="50"/>
      <c r="BS8591" s="50"/>
      <c r="BT8591" s="50"/>
      <c r="BU8591" s="50"/>
      <c r="BV8591" s="50"/>
      <c r="BW8591" s="50"/>
      <c r="BX8591" s="50"/>
      <c r="BY8591" s="50"/>
      <c r="BZ8591" s="50"/>
      <c r="CA8591" s="50"/>
      <c r="CB8591" s="50"/>
      <c r="CC8591" s="50"/>
      <c r="CD8591" s="50"/>
      <c r="CE8591" s="50"/>
      <c r="CF8591" s="50"/>
      <c r="CG8591" s="50"/>
      <c r="CH8591" s="50"/>
      <c r="CI8591" s="50"/>
      <c r="CJ8591" s="50"/>
      <c r="CK8591" s="50"/>
      <c r="CL8591" s="50"/>
      <c r="CM8591" s="50"/>
      <c r="CN8591" s="50"/>
      <c r="CO8591" s="50"/>
      <c r="CP8591" s="50"/>
      <c r="CQ8591" s="50"/>
      <c r="CR8591" s="50"/>
      <c r="CS8591" s="50"/>
      <c r="CT8591" s="50"/>
      <c r="CU8591" s="50"/>
      <c r="CV8591" s="50"/>
      <c r="CW8591" s="50"/>
      <c r="CX8591" s="50"/>
      <c r="CY8591" s="50"/>
      <c r="CZ8591" s="50"/>
      <c r="DA8591" s="50"/>
      <c r="DB8591" s="50"/>
      <c r="DC8591" s="50"/>
      <c r="DD8591" s="50"/>
      <c r="DE8591" s="50"/>
      <c r="DF8591" s="50"/>
      <c r="DG8591" s="50"/>
    </row>
    <row r="8592" spans="1:111" x14ac:dyDescent="0.2">
      <c r="A8592" s="212"/>
      <c r="B8592" s="212"/>
      <c r="C8592" s="212"/>
      <c r="E8592" s="181"/>
      <c r="F8592" s="192"/>
      <c r="G8592" s="192"/>
      <c r="H8592" s="50"/>
      <c r="I8592" s="50"/>
      <c r="J8592" s="50"/>
      <c r="K8592" s="50"/>
      <c r="L8592" s="50"/>
      <c r="M8592" s="50"/>
      <c r="N8592" s="50"/>
      <c r="O8592" s="50"/>
      <c r="P8592" s="50"/>
      <c r="Q8592" s="50"/>
      <c r="R8592" s="50"/>
      <c r="S8592" s="50"/>
      <c r="T8592" s="50"/>
      <c r="U8592" s="50"/>
      <c r="V8592" s="50"/>
      <c r="W8592" s="50"/>
      <c r="X8592" s="50"/>
      <c r="Y8592" s="50"/>
      <c r="Z8592" s="50"/>
      <c r="AA8592" s="50"/>
      <c r="AB8592" s="50"/>
      <c r="AC8592" s="50"/>
      <c r="AD8592" s="50"/>
      <c r="AE8592" s="50"/>
      <c r="AF8592" s="50"/>
      <c r="AG8592" s="50"/>
      <c r="AH8592" s="50"/>
      <c r="AI8592" s="50"/>
      <c r="AJ8592" s="50"/>
      <c r="AK8592" s="50"/>
      <c r="AL8592" s="50"/>
      <c r="AM8592" s="50"/>
      <c r="AN8592" s="50"/>
      <c r="AO8592" s="50"/>
      <c r="AP8592" s="50"/>
      <c r="AQ8592" s="50"/>
      <c r="AR8592" s="50"/>
      <c r="AS8592" s="50"/>
      <c r="AT8592" s="50"/>
      <c r="AU8592" s="50"/>
      <c r="AV8592" s="50"/>
      <c r="AW8592" s="50"/>
      <c r="AX8592" s="50"/>
      <c r="AY8592" s="50"/>
      <c r="AZ8592" s="50"/>
      <c r="BA8592" s="50"/>
      <c r="BB8592" s="50"/>
      <c r="BC8592" s="50"/>
      <c r="BD8592" s="50"/>
      <c r="BE8592" s="50"/>
      <c r="BF8592" s="50"/>
      <c r="BG8592" s="50"/>
      <c r="BH8592" s="50"/>
      <c r="BI8592" s="50"/>
      <c r="BJ8592" s="50"/>
      <c r="BK8592" s="50"/>
      <c r="BL8592" s="50"/>
      <c r="BM8592" s="50"/>
      <c r="BN8592" s="50"/>
      <c r="BO8592" s="50"/>
      <c r="BP8592" s="50"/>
      <c r="BQ8592" s="50"/>
      <c r="BR8592" s="50"/>
      <c r="BS8592" s="50"/>
      <c r="BT8592" s="50"/>
      <c r="BU8592" s="50"/>
      <c r="BV8592" s="50"/>
      <c r="BW8592" s="50"/>
      <c r="BX8592" s="50"/>
      <c r="BY8592" s="50"/>
      <c r="BZ8592" s="50"/>
      <c r="CA8592" s="50"/>
      <c r="CB8592" s="50"/>
      <c r="CC8592" s="50"/>
      <c r="CD8592" s="50"/>
      <c r="CE8592" s="50"/>
      <c r="CF8592" s="50"/>
      <c r="CG8592" s="50"/>
      <c r="CH8592" s="50"/>
      <c r="CI8592" s="50"/>
      <c r="CJ8592" s="50"/>
      <c r="CK8592" s="50"/>
      <c r="CL8592" s="50"/>
      <c r="CM8592" s="50"/>
      <c r="CN8592" s="50"/>
      <c r="CO8592" s="50"/>
      <c r="CP8592" s="50"/>
      <c r="CQ8592" s="50"/>
      <c r="CR8592" s="50"/>
      <c r="CS8592" s="50"/>
      <c r="CT8592" s="50"/>
      <c r="CU8592" s="50"/>
      <c r="CV8592" s="50"/>
      <c r="CW8592" s="50"/>
      <c r="CX8592" s="50"/>
      <c r="CY8592" s="50"/>
      <c r="CZ8592" s="50"/>
      <c r="DA8592" s="50"/>
      <c r="DB8592" s="50"/>
      <c r="DC8592" s="50"/>
      <c r="DD8592" s="50"/>
      <c r="DE8592" s="50"/>
      <c r="DF8592" s="50"/>
      <c r="DG8592" s="50"/>
    </row>
    <row r="8593" spans="1:111" x14ac:dyDescent="0.2">
      <c r="A8593" s="212"/>
      <c r="B8593" s="212"/>
      <c r="C8593" s="212"/>
      <c r="D8593" s="54"/>
      <c r="E8593" s="181"/>
      <c r="F8593" s="192"/>
      <c r="G8593" s="192"/>
      <c r="H8593" s="50"/>
      <c r="I8593" s="50"/>
      <c r="J8593" s="50"/>
      <c r="K8593" s="50"/>
      <c r="L8593" s="50"/>
      <c r="M8593" s="50"/>
      <c r="N8593" s="50"/>
      <c r="O8593" s="50"/>
      <c r="P8593" s="50"/>
      <c r="Q8593" s="50"/>
      <c r="R8593" s="50"/>
      <c r="S8593" s="50"/>
      <c r="T8593" s="50"/>
      <c r="U8593" s="50"/>
      <c r="V8593" s="50"/>
      <c r="W8593" s="50"/>
      <c r="X8593" s="50"/>
      <c r="Y8593" s="50"/>
      <c r="Z8593" s="50"/>
      <c r="AA8593" s="50"/>
      <c r="AB8593" s="50"/>
      <c r="AC8593" s="50"/>
      <c r="AD8593" s="50"/>
      <c r="AE8593" s="50"/>
      <c r="AF8593" s="50"/>
      <c r="AG8593" s="50"/>
      <c r="AH8593" s="50"/>
      <c r="AI8593" s="50"/>
      <c r="AJ8593" s="50"/>
      <c r="AK8593" s="50"/>
      <c r="AL8593" s="50"/>
      <c r="AM8593" s="50"/>
      <c r="AN8593" s="50"/>
      <c r="AO8593" s="50"/>
      <c r="AP8593" s="50"/>
      <c r="AQ8593" s="50"/>
      <c r="AR8593" s="50"/>
      <c r="AS8593" s="50"/>
      <c r="AT8593" s="50"/>
      <c r="AU8593" s="50"/>
      <c r="AV8593" s="50"/>
      <c r="AW8593" s="50"/>
      <c r="AX8593" s="50"/>
      <c r="AY8593" s="50"/>
      <c r="AZ8593" s="50"/>
      <c r="BA8593" s="50"/>
      <c r="BB8593" s="50"/>
      <c r="BC8593" s="50"/>
      <c r="BD8593" s="50"/>
      <c r="BE8593" s="50"/>
      <c r="BF8593" s="50"/>
      <c r="BG8593" s="50"/>
      <c r="BH8593" s="50"/>
      <c r="BI8593" s="50"/>
      <c r="BJ8593" s="50"/>
      <c r="BK8593" s="50"/>
      <c r="BL8593" s="50"/>
      <c r="BM8593" s="50"/>
      <c r="BN8593" s="50"/>
      <c r="BO8593" s="50"/>
      <c r="BP8593" s="50"/>
      <c r="BQ8593" s="50"/>
      <c r="BR8593" s="50"/>
      <c r="BS8593" s="50"/>
      <c r="BT8593" s="50"/>
      <c r="BU8593" s="50"/>
      <c r="BV8593" s="50"/>
      <c r="BW8593" s="50"/>
      <c r="BX8593" s="50"/>
      <c r="BY8593" s="50"/>
      <c r="BZ8593" s="50"/>
      <c r="CA8593" s="50"/>
      <c r="CB8593" s="50"/>
      <c r="CC8593" s="50"/>
      <c r="CD8593" s="50"/>
      <c r="CE8593" s="50"/>
      <c r="CF8593" s="50"/>
      <c r="CG8593" s="50"/>
      <c r="CH8593" s="50"/>
      <c r="CI8593" s="50"/>
      <c r="CJ8593" s="50"/>
      <c r="CK8593" s="50"/>
      <c r="CL8593" s="50"/>
      <c r="CM8593" s="50"/>
      <c r="CN8593" s="50"/>
      <c r="CO8593" s="50"/>
      <c r="CP8593" s="50"/>
      <c r="CQ8593" s="50"/>
      <c r="CR8593" s="50"/>
      <c r="CS8593" s="50"/>
      <c r="CT8593" s="50"/>
      <c r="CU8593" s="50"/>
      <c r="CV8593" s="50"/>
      <c r="CW8593" s="50"/>
      <c r="CX8593" s="50"/>
      <c r="CY8593" s="50"/>
      <c r="CZ8593" s="50"/>
      <c r="DA8593" s="50"/>
      <c r="DB8593" s="50"/>
      <c r="DC8593" s="50"/>
      <c r="DD8593" s="50"/>
      <c r="DE8593" s="50"/>
      <c r="DF8593" s="50"/>
      <c r="DG8593" s="50"/>
    </row>
    <row r="8594" spans="1:111" x14ac:dyDescent="0.2">
      <c r="A8594" s="212"/>
      <c r="B8594" s="212"/>
      <c r="C8594" s="212"/>
      <c r="E8594" s="181"/>
      <c r="F8594" s="192"/>
      <c r="G8594" s="192"/>
      <c r="H8594" s="50"/>
      <c r="I8594" s="50"/>
      <c r="J8594" s="50"/>
      <c r="K8594" s="50"/>
      <c r="L8594" s="50"/>
      <c r="M8594" s="50"/>
      <c r="N8594" s="50"/>
      <c r="O8594" s="50"/>
      <c r="P8594" s="50"/>
      <c r="Q8594" s="50"/>
      <c r="R8594" s="50"/>
      <c r="S8594" s="50"/>
      <c r="T8594" s="50"/>
      <c r="U8594" s="50"/>
      <c r="V8594" s="50"/>
      <c r="W8594" s="50"/>
      <c r="X8594" s="50"/>
      <c r="Y8594" s="50"/>
      <c r="Z8594" s="50"/>
      <c r="AA8594" s="50"/>
      <c r="AB8594" s="50"/>
      <c r="AC8594" s="50"/>
      <c r="AD8594" s="50"/>
      <c r="AE8594" s="50"/>
      <c r="AF8594" s="50"/>
      <c r="AG8594" s="50"/>
      <c r="AH8594" s="50"/>
      <c r="AI8594" s="50"/>
      <c r="AJ8594" s="50"/>
      <c r="AK8594" s="50"/>
      <c r="AL8594" s="50"/>
      <c r="AM8594" s="50"/>
      <c r="AN8594" s="50"/>
      <c r="AO8594" s="50"/>
      <c r="AP8594" s="50"/>
      <c r="AQ8594" s="50"/>
      <c r="AR8594" s="50"/>
      <c r="AS8594" s="50"/>
      <c r="AT8594" s="50"/>
      <c r="AU8594" s="50"/>
      <c r="AV8594" s="50"/>
      <c r="AW8594" s="50"/>
      <c r="AX8594" s="50"/>
      <c r="AY8594" s="50"/>
      <c r="AZ8594" s="50"/>
      <c r="BA8594" s="50"/>
      <c r="BB8594" s="50"/>
      <c r="BC8594" s="50"/>
      <c r="BD8594" s="50"/>
      <c r="BE8594" s="50"/>
      <c r="BF8594" s="50"/>
      <c r="BG8594" s="50"/>
      <c r="BH8594" s="50"/>
      <c r="BI8594" s="50"/>
      <c r="BJ8594" s="50"/>
      <c r="BK8594" s="50"/>
      <c r="BL8594" s="50"/>
      <c r="BM8594" s="50"/>
      <c r="BN8594" s="50"/>
      <c r="BO8594" s="50"/>
      <c r="BP8594" s="50"/>
      <c r="BQ8594" s="50"/>
      <c r="BR8594" s="50"/>
      <c r="BS8594" s="50"/>
      <c r="BT8594" s="50"/>
      <c r="BU8594" s="50"/>
      <c r="BV8594" s="50"/>
      <c r="BW8594" s="50"/>
      <c r="BX8594" s="50"/>
      <c r="BY8594" s="50"/>
      <c r="BZ8594" s="50"/>
      <c r="CA8594" s="50"/>
      <c r="CB8594" s="50"/>
      <c r="CC8594" s="50"/>
      <c r="CD8594" s="50"/>
      <c r="CE8594" s="50"/>
      <c r="CF8594" s="50"/>
      <c r="CG8594" s="50"/>
      <c r="CH8594" s="50"/>
      <c r="CI8594" s="50"/>
      <c r="CJ8594" s="50"/>
      <c r="CK8594" s="50"/>
      <c r="CL8594" s="50"/>
      <c r="CM8594" s="50"/>
      <c r="CN8594" s="50"/>
      <c r="CO8594" s="50"/>
      <c r="CP8594" s="50"/>
      <c r="CQ8594" s="50"/>
      <c r="CR8594" s="50"/>
      <c r="CS8594" s="50"/>
      <c r="CT8594" s="50"/>
      <c r="CU8594" s="50"/>
      <c r="CV8594" s="50"/>
      <c r="CW8594" s="50"/>
      <c r="CX8594" s="50"/>
      <c r="CY8594" s="50"/>
      <c r="CZ8594" s="50"/>
      <c r="DA8594" s="50"/>
      <c r="DB8594" s="50"/>
      <c r="DC8594" s="50"/>
      <c r="DD8594" s="50"/>
      <c r="DE8594" s="50"/>
      <c r="DF8594" s="50"/>
      <c r="DG8594" s="50"/>
    </row>
    <row r="8595" spans="1:111" x14ac:dyDescent="0.2">
      <c r="A8595" s="212"/>
      <c r="B8595" s="212"/>
      <c r="C8595" s="212"/>
      <c r="E8595" s="181"/>
      <c r="F8595" s="192"/>
      <c r="G8595" s="192"/>
      <c r="H8595" s="50"/>
      <c r="I8595" s="50"/>
      <c r="J8595" s="50"/>
      <c r="K8595" s="50"/>
      <c r="L8595" s="50"/>
      <c r="M8595" s="50"/>
      <c r="N8595" s="50"/>
      <c r="O8595" s="50"/>
      <c r="P8595" s="50"/>
      <c r="Q8595" s="50"/>
      <c r="R8595" s="50"/>
      <c r="S8595" s="50"/>
      <c r="T8595" s="50"/>
      <c r="U8595" s="50"/>
      <c r="V8595" s="50"/>
      <c r="W8595" s="50"/>
      <c r="X8595" s="50"/>
      <c r="Y8595" s="50"/>
      <c r="Z8595" s="50"/>
      <c r="AA8595" s="50"/>
      <c r="AB8595" s="50"/>
      <c r="AC8595" s="50"/>
      <c r="AD8595" s="50"/>
      <c r="AE8595" s="50"/>
      <c r="AF8595" s="50"/>
      <c r="AG8595" s="50"/>
      <c r="AH8595" s="50"/>
      <c r="AI8595" s="50"/>
      <c r="AJ8595" s="50"/>
      <c r="AK8595" s="50"/>
      <c r="AL8595" s="50"/>
      <c r="AM8595" s="50"/>
      <c r="AN8595" s="50"/>
      <c r="AO8595" s="50"/>
      <c r="AP8595" s="50"/>
      <c r="AQ8595" s="50"/>
      <c r="AR8595" s="50"/>
      <c r="AS8595" s="50"/>
      <c r="AT8595" s="50"/>
      <c r="AU8595" s="50"/>
      <c r="AV8595" s="50"/>
      <c r="AW8595" s="50"/>
      <c r="AX8595" s="50"/>
      <c r="AY8595" s="50"/>
      <c r="AZ8595" s="50"/>
      <c r="BA8595" s="50"/>
      <c r="BB8595" s="50"/>
      <c r="BC8595" s="50"/>
      <c r="BD8595" s="50"/>
      <c r="BE8595" s="50"/>
      <c r="BF8595" s="50"/>
      <c r="BG8595" s="50"/>
      <c r="BH8595" s="50"/>
      <c r="BI8595" s="50"/>
      <c r="BJ8595" s="50"/>
      <c r="BK8595" s="50"/>
      <c r="BL8595" s="50"/>
      <c r="BM8595" s="50"/>
      <c r="BN8595" s="50"/>
      <c r="BO8595" s="50"/>
      <c r="BP8595" s="50"/>
      <c r="BQ8595" s="50"/>
      <c r="BR8595" s="50"/>
      <c r="BS8595" s="50"/>
      <c r="BT8595" s="50"/>
      <c r="BU8595" s="50"/>
      <c r="BV8595" s="50"/>
      <c r="BW8595" s="50"/>
      <c r="BX8595" s="50"/>
      <c r="BY8595" s="50"/>
      <c r="BZ8595" s="50"/>
      <c r="CA8595" s="50"/>
      <c r="CB8595" s="50"/>
      <c r="CC8595" s="50"/>
      <c r="CD8595" s="50"/>
      <c r="CE8595" s="50"/>
      <c r="CF8595" s="50"/>
      <c r="CG8595" s="50"/>
      <c r="CH8595" s="50"/>
      <c r="CI8595" s="50"/>
      <c r="CJ8595" s="50"/>
      <c r="CK8595" s="50"/>
      <c r="CL8595" s="50"/>
      <c r="CM8595" s="50"/>
      <c r="CN8595" s="50"/>
      <c r="CO8595" s="50"/>
      <c r="CP8595" s="50"/>
      <c r="CQ8595" s="50"/>
      <c r="CR8595" s="50"/>
      <c r="CS8595" s="50"/>
      <c r="CT8595" s="50"/>
      <c r="CU8595" s="50"/>
      <c r="CV8595" s="50"/>
      <c r="CW8595" s="50"/>
      <c r="CX8595" s="50"/>
      <c r="CY8595" s="50"/>
      <c r="CZ8595" s="50"/>
      <c r="DA8595" s="50"/>
      <c r="DB8595" s="50"/>
      <c r="DC8595" s="50"/>
      <c r="DD8595" s="50"/>
      <c r="DE8595" s="50"/>
      <c r="DF8595" s="50"/>
      <c r="DG8595" s="50"/>
    </row>
    <row r="8596" spans="1:111" x14ac:dyDescent="0.2">
      <c r="A8596" s="212"/>
      <c r="B8596" s="212"/>
      <c r="C8596" s="212"/>
      <c r="E8596" s="181"/>
      <c r="F8596" s="192"/>
      <c r="G8596" s="192"/>
      <c r="H8596" s="50"/>
      <c r="I8596" s="50"/>
      <c r="J8596" s="50"/>
      <c r="K8596" s="50"/>
      <c r="L8596" s="50"/>
      <c r="M8596" s="50"/>
      <c r="N8596" s="50"/>
      <c r="O8596" s="50"/>
      <c r="P8596" s="50"/>
      <c r="Q8596" s="50"/>
      <c r="R8596" s="50"/>
      <c r="S8596" s="50"/>
      <c r="T8596" s="50"/>
      <c r="U8596" s="50"/>
      <c r="V8596" s="50"/>
      <c r="W8596" s="50"/>
      <c r="X8596" s="50"/>
      <c r="Y8596" s="50"/>
      <c r="Z8596" s="50"/>
      <c r="AA8596" s="50"/>
      <c r="AB8596" s="50"/>
      <c r="AC8596" s="50"/>
      <c r="AD8596" s="50"/>
      <c r="AE8596" s="50"/>
      <c r="AF8596" s="50"/>
      <c r="AG8596" s="50"/>
      <c r="AH8596" s="50"/>
      <c r="AI8596" s="50"/>
      <c r="AJ8596" s="50"/>
      <c r="AK8596" s="50"/>
      <c r="AL8596" s="50"/>
      <c r="AM8596" s="50"/>
      <c r="AN8596" s="50"/>
      <c r="AO8596" s="50"/>
      <c r="AP8596" s="50"/>
      <c r="AQ8596" s="50"/>
      <c r="AR8596" s="50"/>
      <c r="AS8596" s="50"/>
      <c r="AT8596" s="50"/>
      <c r="AU8596" s="50"/>
      <c r="AV8596" s="50"/>
      <c r="AW8596" s="50"/>
      <c r="AX8596" s="50"/>
      <c r="AY8596" s="50"/>
      <c r="AZ8596" s="50"/>
      <c r="BA8596" s="50"/>
      <c r="BB8596" s="50"/>
      <c r="BC8596" s="50"/>
      <c r="BD8596" s="50"/>
      <c r="BE8596" s="50"/>
      <c r="BF8596" s="50"/>
      <c r="BG8596" s="50"/>
      <c r="BH8596" s="50"/>
      <c r="BI8596" s="50"/>
      <c r="BJ8596" s="50"/>
      <c r="BK8596" s="50"/>
      <c r="BL8596" s="50"/>
      <c r="BM8596" s="50"/>
      <c r="BN8596" s="50"/>
      <c r="BO8596" s="50"/>
      <c r="BP8596" s="50"/>
      <c r="BQ8596" s="50"/>
      <c r="BR8596" s="50"/>
      <c r="BS8596" s="50"/>
      <c r="BT8596" s="50"/>
      <c r="BU8596" s="50"/>
      <c r="BV8596" s="50"/>
      <c r="BW8596" s="50"/>
      <c r="BX8596" s="50"/>
      <c r="BY8596" s="50"/>
      <c r="BZ8596" s="50"/>
      <c r="CA8596" s="50"/>
      <c r="CB8596" s="50"/>
      <c r="CC8596" s="50"/>
      <c r="CD8596" s="50"/>
      <c r="CE8596" s="50"/>
      <c r="CF8596" s="50"/>
      <c r="CG8596" s="50"/>
      <c r="CH8596" s="50"/>
      <c r="CI8596" s="50"/>
      <c r="CJ8596" s="50"/>
      <c r="CK8596" s="50"/>
      <c r="CL8596" s="50"/>
      <c r="CM8596" s="50"/>
      <c r="CN8596" s="50"/>
      <c r="CO8596" s="50"/>
      <c r="CP8596" s="50"/>
      <c r="CQ8596" s="50"/>
      <c r="CR8596" s="50"/>
      <c r="CS8596" s="50"/>
      <c r="CT8596" s="50"/>
      <c r="CU8596" s="50"/>
      <c r="CV8596" s="50"/>
      <c r="CW8596" s="50"/>
      <c r="CX8596" s="50"/>
      <c r="CY8596" s="50"/>
      <c r="CZ8596" s="50"/>
      <c r="DA8596" s="50"/>
      <c r="DB8596" s="50"/>
      <c r="DC8596" s="50"/>
      <c r="DD8596" s="50"/>
      <c r="DE8596" s="50"/>
      <c r="DF8596" s="50"/>
      <c r="DG8596" s="50"/>
    </row>
    <row r="8597" spans="1:111" x14ac:dyDescent="0.2">
      <c r="A8597" s="212"/>
      <c r="B8597" s="212"/>
      <c r="C8597" s="212"/>
      <c r="E8597" s="181"/>
      <c r="F8597" s="192"/>
      <c r="G8597" s="192"/>
      <c r="H8597" s="50"/>
      <c r="I8597" s="50"/>
      <c r="J8597" s="50"/>
      <c r="K8597" s="50"/>
      <c r="L8597" s="50"/>
      <c r="M8597" s="50"/>
      <c r="N8597" s="50"/>
      <c r="O8597" s="50"/>
      <c r="P8597" s="50"/>
      <c r="Q8597" s="50"/>
      <c r="R8597" s="50"/>
      <c r="S8597" s="50"/>
      <c r="T8597" s="50"/>
      <c r="U8597" s="50"/>
      <c r="V8597" s="50"/>
      <c r="W8597" s="50"/>
      <c r="X8597" s="50"/>
      <c r="Y8597" s="50"/>
      <c r="Z8597" s="50"/>
      <c r="AA8597" s="50"/>
      <c r="AB8597" s="50"/>
      <c r="AC8597" s="50"/>
      <c r="AD8597" s="50"/>
      <c r="AE8597" s="50"/>
      <c r="AF8597" s="50"/>
      <c r="AG8597" s="50"/>
      <c r="AH8597" s="50"/>
      <c r="AI8597" s="50"/>
      <c r="AJ8597" s="50"/>
      <c r="AK8597" s="50"/>
      <c r="AL8597" s="50"/>
      <c r="AM8597" s="50"/>
      <c r="AN8597" s="50"/>
      <c r="AO8597" s="50"/>
      <c r="AP8597" s="50"/>
      <c r="AQ8597" s="50"/>
      <c r="AR8597" s="50"/>
      <c r="AS8597" s="50"/>
      <c r="AT8597" s="50"/>
      <c r="AU8597" s="50"/>
      <c r="AV8597" s="50"/>
      <c r="AW8597" s="50"/>
      <c r="AX8597" s="50"/>
      <c r="AY8597" s="50"/>
      <c r="AZ8597" s="50"/>
      <c r="BA8597" s="50"/>
      <c r="BB8597" s="50"/>
      <c r="BC8597" s="50"/>
      <c r="BD8597" s="50"/>
      <c r="BE8597" s="50"/>
      <c r="BF8597" s="50"/>
      <c r="BG8597" s="50"/>
      <c r="BH8597" s="50"/>
      <c r="BI8597" s="50"/>
      <c r="BJ8597" s="50"/>
      <c r="BK8597" s="50"/>
      <c r="BL8597" s="50"/>
      <c r="BM8597" s="50"/>
      <c r="BN8597" s="50"/>
      <c r="BO8597" s="50"/>
      <c r="BP8597" s="50"/>
      <c r="BQ8597" s="50"/>
      <c r="BR8597" s="50"/>
      <c r="BS8597" s="50"/>
      <c r="BT8597" s="50"/>
      <c r="BU8597" s="50"/>
      <c r="BV8597" s="50"/>
      <c r="BW8597" s="50"/>
      <c r="BX8597" s="50"/>
      <c r="BY8597" s="50"/>
      <c r="BZ8597" s="50"/>
      <c r="CA8597" s="50"/>
      <c r="CB8597" s="50"/>
      <c r="CC8597" s="50"/>
      <c r="CD8597" s="50"/>
      <c r="CE8597" s="50"/>
      <c r="CF8597" s="50"/>
      <c r="CG8597" s="50"/>
      <c r="CH8597" s="50"/>
      <c r="CI8597" s="50"/>
      <c r="CJ8597" s="50"/>
      <c r="CK8597" s="50"/>
      <c r="CL8597" s="50"/>
      <c r="CM8597" s="50"/>
      <c r="CN8597" s="50"/>
      <c r="CO8597" s="50"/>
      <c r="CP8597" s="50"/>
      <c r="CQ8597" s="50"/>
      <c r="CR8597" s="50"/>
      <c r="CS8597" s="50"/>
      <c r="CT8597" s="50"/>
      <c r="CU8597" s="50"/>
      <c r="CV8597" s="50"/>
      <c r="CW8597" s="50"/>
      <c r="CX8597" s="50"/>
      <c r="CY8597" s="50"/>
      <c r="CZ8597" s="50"/>
      <c r="DA8597" s="50"/>
      <c r="DB8597" s="50"/>
      <c r="DC8597" s="50"/>
      <c r="DD8597" s="50"/>
      <c r="DE8597" s="50"/>
      <c r="DF8597" s="50"/>
      <c r="DG8597" s="50"/>
    </row>
    <row r="8598" spans="1:111" x14ac:dyDescent="0.2">
      <c r="A8598" s="212"/>
      <c r="B8598" s="212"/>
      <c r="C8598" s="212"/>
      <c r="E8598" s="181"/>
      <c r="F8598" s="192"/>
      <c r="G8598" s="192"/>
      <c r="H8598" s="50"/>
      <c r="I8598" s="50"/>
      <c r="J8598" s="50"/>
      <c r="K8598" s="50"/>
      <c r="L8598" s="50"/>
      <c r="M8598" s="50"/>
      <c r="N8598" s="50"/>
      <c r="O8598" s="50"/>
      <c r="P8598" s="50"/>
      <c r="Q8598" s="50"/>
      <c r="R8598" s="50"/>
      <c r="S8598" s="50"/>
      <c r="T8598" s="50"/>
      <c r="U8598" s="50"/>
      <c r="V8598" s="50"/>
      <c r="W8598" s="50"/>
      <c r="X8598" s="50"/>
      <c r="Y8598" s="50"/>
      <c r="Z8598" s="50"/>
      <c r="AA8598" s="50"/>
      <c r="AB8598" s="50"/>
      <c r="AC8598" s="50"/>
      <c r="AD8598" s="50"/>
      <c r="AE8598" s="50"/>
      <c r="AF8598" s="50"/>
      <c r="AG8598" s="50"/>
      <c r="AH8598" s="50"/>
      <c r="AI8598" s="50"/>
      <c r="AJ8598" s="50"/>
      <c r="AK8598" s="50"/>
      <c r="AL8598" s="50"/>
      <c r="AM8598" s="50"/>
      <c r="AN8598" s="50"/>
      <c r="AO8598" s="50"/>
      <c r="AP8598" s="50"/>
      <c r="AQ8598" s="50"/>
      <c r="AR8598" s="50"/>
      <c r="AS8598" s="50"/>
      <c r="AT8598" s="50"/>
      <c r="AU8598" s="50"/>
      <c r="AV8598" s="50"/>
      <c r="AW8598" s="50"/>
      <c r="AX8598" s="50"/>
      <c r="AY8598" s="50"/>
      <c r="AZ8598" s="50"/>
      <c r="BA8598" s="50"/>
      <c r="BB8598" s="50"/>
      <c r="BC8598" s="50"/>
      <c r="BD8598" s="50"/>
      <c r="BE8598" s="50"/>
      <c r="BF8598" s="50"/>
      <c r="BG8598" s="50"/>
      <c r="BH8598" s="50"/>
      <c r="BI8598" s="50"/>
      <c r="BJ8598" s="50"/>
      <c r="BK8598" s="50"/>
      <c r="BL8598" s="50"/>
      <c r="BM8598" s="50"/>
      <c r="BN8598" s="50"/>
      <c r="BO8598" s="50"/>
      <c r="BP8598" s="50"/>
      <c r="BQ8598" s="50"/>
      <c r="BR8598" s="50"/>
      <c r="BS8598" s="50"/>
      <c r="BT8598" s="50"/>
      <c r="BU8598" s="50"/>
      <c r="BV8598" s="50"/>
      <c r="BW8598" s="50"/>
      <c r="BX8598" s="50"/>
      <c r="BY8598" s="50"/>
      <c r="BZ8598" s="50"/>
      <c r="CA8598" s="50"/>
      <c r="CB8598" s="50"/>
      <c r="CC8598" s="50"/>
      <c r="CD8598" s="50"/>
      <c r="CE8598" s="50"/>
      <c r="CF8598" s="50"/>
      <c r="CG8598" s="50"/>
      <c r="CH8598" s="50"/>
      <c r="CI8598" s="50"/>
      <c r="CJ8598" s="50"/>
      <c r="CK8598" s="50"/>
      <c r="CL8598" s="50"/>
      <c r="CM8598" s="50"/>
      <c r="CN8598" s="50"/>
      <c r="CO8598" s="50"/>
      <c r="CP8598" s="50"/>
      <c r="CQ8598" s="50"/>
      <c r="CR8598" s="50"/>
      <c r="CS8598" s="50"/>
      <c r="CT8598" s="50"/>
      <c r="CU8598" s="50"/>
      <c r="CV8598" s="50"/>
      <c r="CW8598" s="50"/>
      <c r="CX8598" s="50"/>
      <c r="CY8598" s="50"/>
      <c r="CZ8598" s="50"/>
      <c r="DA8598" s="50"/>
      <c r="DB8598" s="50"/>
      <c r="DC8598" s="50"/>
      <c r="DD8598" s="50"/>
      <c r="DE8598" s="50"/>
      <c r="DF8598" s="50"/>
      <c r="DG8598" s="50"/>
    </row>
    <row r="8599" spans="1:111" x14ac:dyDescent="0.2">
      <c r="A8599" s="212"/>
      <c r="B8599" s="212"/>
      <c r="C8599" s="212"/>
      <c r="E8599" s="181"/>
      <c r="F8599" s="192"/>
      <c r="G8599" s="192"/>
      <c r="H8599" s="50"/>
      <c r="I8599" s="50"/>
      <c r="J8599" s="50"/>
      <c r="K8599" s="50"/>
      <c r="L8599" s="50"/>
      <c r="M8599" s="50"/>
      <c r="N8599" s="50"/>
      <c r="O8599" s="50"/>
      <c r="P8599" s="50"/>
      <c r="Q8599" s="50"/>
      <c r="R8599" s="50"/>
      <c r="S8599" s="50"/>
      <c r="T8599" s="50"/>
      <c r="U8599" s="50"/>
      <c r="V8599" s="50"/>
      <c r="W8599" s="50"/>
      <c r="X8599" s="50"/>
      <c r="Y8599" s="50"/>
      <c r="Z8599" s="50"/>
      <c r="AA8599" s="50"/>
      <c r="AB8599" s="50"/>
      <c r="AC8599" s="50"/>
      <c r="AD8599" s="50"/>
      <c r="AE8599" s="50"/>
      <c r="AF8599" s="50"/>
      <c r="AG8599" s="50"/>
      <c r="AH8599" s="50"/>
      <c r="AI8599" s="50"/>
      <c r="AJ8599" s="50"/>
      <c r="AK8599" s="50"/>
      <c r="AL8599" s="50"/>
      <c r="AM8599" s="50"/>
      <c r="AN8599" s="50"/>
      <c r="AO8599" s="50"/>
      <c r="AP8599" s="50"/>
      <c r="AQ8599" s="50"/>
      <c r="AR8599" s="50"/>
      <c r="AS8599" s="50"/>
      <c r="AT8599" s="50"/>
      <c r="AU8599" s="50"/>
      <c r="AV8599" s="50"/>
      <c r="AW8599" s="50"/>
      <c r="AX8599" s="50"/>
      <c r="AY8599" s="50"/>
      <c r="AZ8599" s="50"/>
      <c r="BA8599" s="50"/>
      <c r="BB8599" s="50"/>
      <c r="BC8599" s="50"/>
      <c r="BD8599" s="50"/>
      <c r="BE8599" s="50"/>
      <c r="BF8599" s="50"/>
      <c r="BG8599" s="50"/>
      <c r="BH8599" s="50"/>
      <c r="BI8599" s="50"/>
      <c r="BJ8599" s="50"/>
      <c r="BK8599" s="50"/>
      <c r="BL8599" s="50"/>
      <c r="BM8599" s="50"/>
      <c r="BN8599" s="50"/>
      <c r="BO8599" s="50"/>
      <c r="BP8599" s="50"/>
      <c r="BQ8599" s="50"/>
      <c r="BR8599" s="50"/>
      <c r="BS8599" s="50"/>
      <c r="BT8599" s="50"/>
      <c r="BU8599" s="50"/>
      <c r="BV8599" s="50"/>
      <c r="BW8599" s="50"/>
      <c r="BX8599" s="50"/>
      <c r="BY8599" s="50"/>
      <c r="BZ8599" s="50"/>
      <c r="CA8599" s="50"/>
      <c r="CB8599" s="50"/>
      <c r="CC8599" s="50"/>
      <c r="CD8599" s="50"/>
      <c r="CE8599" s="50"/>
      <c r="CF8599" s="50"/>
      <c r="CG8599" s="50"/>
      <c r="CH8599" s="50"/>
      <c r="CI8599" s="50"/>
      <c r="CJ8599" s="50"/>
      <c r="CK8599" s="50"/>
      <c r="CL8599" s="50"/>
      <c r="CM8599" s="50"/>
      <c r="CN8599" s="50"/>
      <c r="CO8599" s="50"/>
      <c r="CP8599" s="50"/>
      <c r="CQ8599" s="50"/>
      <c r="CR8599" s="50"/>
      <c r="CS8599" s="50"/>
      <c r="CT8599" s="50"/>
      <c r="CU8599" s="50"/>
      <c r="CV8599" s="50"/>
      <c r="CW8599" s="50"/>
      <c r="CX8599" s="50"/>
      <c r="CY8599" s="50"/>
      <c r="CZ8599" s="50"/>
      <c r="DA8599" s="50"/>
      <c r="DB8599" s="50"/>
      <c r="DC8599" s="50"/>
      <c r="DD8599" s="50"/>
      <c r="DE8599" s="50"/>
      <c r="DF8599" s="50"/>
      <c r="DG8599" s="50"/>
    </row>
    <row r="8600" spans="1:111" x14ac:dyDescent="0.2">
      <c r="A8600" s="212"/>
      <c r="B8600" s="212"/>
      <c r="C8600" s="212"/>
      <c r="E8600" s="181"/>
      <c r="F8600" s="192"/>
      <c r="G8600" s="192"/>
      <c r="H8600" s="50"/>
      <c r="I8600" s="50"/>
      <c r="J8600" s="50"/>
      <c r="K8600" s="50"/>
      <c r="L8600" s="50"/>
      <c r="M8600" s="50"/>
      <c r="N8600" s="50"/>
      <c r="O8600" s="50"/>
      <c r="P8600" s="50"/>
      <c r="Q8600" s="50"/>
      <c r="R8600" s="50"/>
      <c r="S8600" s="50"/>
      <c r="T8600" s="50"/>
      <c r="U8600" s="50"/>
      <c r="V8600" s="50"/>
      <c r="W8600" s="50"/>
      <c r="X8600" s="50"/>
      <c r="Y8600" s="50"/>
      <c r="Z8600" s="50"/>
      <c r="AA8600" s="50"/>
      <c r="AB8600" s="50"/>
      <c r="AC8600" s="50"/>
      <c r="AD8600" s="50"/>
      <c r="AE8600" s="50"/>
      <c r="AF8600" s="50"/>
      <c r="AG8600" s="50"/>
      <c r="AH8600" s="50"/>
      <c r="AI8600" s="50"/>
      <c r="AJ8600" s="50"/>
      <c r="AK8600" s="50"/>
      <c r="AL8600" s="50"/>
      <c r="AM8600" s="50"/>
      <c r="AN8600" s="50"/>
      <c r="AO8600" s="50"/>
      <c r="AP8600" s="50"/>
      <c r="AQ8600" s="50"/>
      <c r="AR8600" s="50"/>
      <c r="AS8600" s="50"/>
      <c r="AT8600" s="50"/>
      <c r="AU8600" s="50"/>
      <c r="AV8600" s="50"/>
      <c r="AW8600" s="50"/>
      <c r="AX8600" s="50"/>
      <c r="AY8600" s="50"/>
      <c r="AZ8600" s="50"/>
      <c r="BA8600" s="50"/>
      <c r="BB8600" s="50"/>
      <c r="BC8600" s="50"/>
      <c r="BD8600" s="50"/>
      <c r="BE8600" s="50"/>
      <c r="BF8600" s="50"/>
      <c r="BG8600" s="50"/>
      <c r="BH8600" s="50"/>
      <c r="BI8600" s="50"/>
      <c r="BJ8600" s="50"/>
      <c r="BK8600" s="50"/>
      <c r="BL8600" s="50"/>
      <c r="BM8600" s="50"/>
      <c r="BN8600" s="50"/>
      <c r="BO8600" s="50"/>
      <c r="BP8600" s="50"/>
      <c r="BQ8600" s="50"/>
      <c r="BR8600" s="50"/>
      <c r="BS8600" s="50"/>
      <c r="BT8600" s="50"/>
      <c r="BU8600" s="50"/>
      <c r="BV8600" s="50"/>
      <c r="BW8600" s="50"/>
      <c r="BX8600" s="50"/>
      <c r="BY8600" s="50"/>
      <c r="BZ8600" s="50"/>
      <c r="CA8600" s="50"/>
      <c r="CB8600" s="50"/>
      <c r="CC8600" s="50"/>
      <c r="CD8600" s="50"/>
      <c r="CE8600" s="50"/>
      <c r="CF8600" s="50"/>
      <c r="CG8600" s="50"/>
      <c r="CH8600" s="50"/>
      <c r="CI8600" s="50"/>
      <c r="CJ8600" s="50"/>
      <c r="CK8600" s="50"/>
      <c r="CL8600" s="50"/>
      <c r="CM8600" s="50"/>
      <c r="CN8600" s="50"/>
      <c r="CO8600" s="50"/>
      <c r="CP8600" s="50"/>
      <c r="CQ8600" s="50"/>
      <c r="CR8600" s="50"/>
      <c r="CS8600" s="50"/>
      <c r="CT8600" s="50"/>
      <c r="CU8600" s="50"/>
      <c r="CV8600" s="50"/>
      <c r="CW8600" s="50"/>
      <c r="CX8600" s="50"/>
      <c r="CY8600" s="50"/>
      <c r="CZ8600" s="50"/>
      <c r="DA8600" s="50"/>
      <c r="DB8600" s="50"/>
      <c r="DC8600" s="50"/>
      <c r="DD8600" s="50"/>
      <c r="DE8600" s="50"/>
      <c r="DF8600" s="50"/>
      <c r="DG8600" s="50"/>
    </row>
    <row r="8601" spans="1:111" x14ac:dyDescent="0.2">
      <c r="A8601" s="395"/>
      <c r="B8601" s="395"/>
      <c r="C8601" s="395"/>
      <c r="E8601" s="181"/>
      <c r="F8601" s="192"/>
      <c r="G8601" s="192"/>
      <c r="H8601" s="50"/>
      <c r="I8601" s="50"/>
      <c r="J8601" s="50"/>
      <c r="K8601" s="50"/>
      <c r="L8601" s="50"/>
      <c r="M8601" s="50"/>
      <c r="N8601" s="50"/>
      <c r="O8601" s="50"/>
      <c r="P8601" s="50"/>
      <c r="Q8601" s="50"/>
      <c r="R8601" s="50"/>
      <c r="S8601" s="50"/>
      <c r="T8601" s="50"/>
      <c r="U8601" s="50"/>
      <c r="V8601" s="50"/>
      <c r="W8601" s="50"/>
      <c r="X8601" s="50"/>
      <c r="Y8601" s="50"/>
      <c r="Z8601" s="50"/>
      <c r="AA8601" s="50"/>
      <c r="AB8601" s="50"/>
      <c r="AC8601" s="50"/>
      <c r="AD8601" s="50"/>
      <c r="AE8601" s="50"/>
      <c r="AF8601" s="50"/>
      <c r="AG8601" s="50"/>
      <c r="AH8601" s="50"/>
      <c r="AI8601" s="50"/>
      <c r="AJ8601" s="50"/>
      <c r="AK8601" s="50"/>
      <c r="AL8601" s="50"/>
      <c r="AM8601" s="50"/>
      <c r="AN8601" s="50"/>
      <c r="AO8601" s="50"/>
      <c r="AP8601" s="50"/>
      <c r="AQ8601" s="50"/>
      <c r="AR8601" s="50"/>
      <c r="AS8601" s="50"/>
      <c r="AT8601" s="50"/>
      <c r="AU8601" s="50"/>
      <c r="AV8601" s="50"/>
      <c r="AW8601" s="50"/>
      <c r="AX8601" s="50"/>
      <c r="AY8601" s="50"/>
      <c r="AZ8601" s="50"/>
      <c r="BA8601" s="50"/>
      <c r="BB8601" s="50"/>
      <c r="BC8601" s="50"/>
      <c r="BD8601" s="50"/>
      <c r="BE8601" s="50"/>
      <c r="BF8601" s="50"/>
      <c r="BG8601" s="50"/>
      <c r="BH8601" s="50"/>
      <c r="BI8601" s="50"/>
      <c r="BJ8601" s="50"/>
      <c r="BK8601" s="50"/>
      <c r="BL8601" s="50"/>
      <c r="BM8601" s="50"/>
      <c r="BN8601" s="50"/>
      <c r="BO8601" s="50"/>
      <c r="BP8601" s="50"/>
      <c r="BQ8601" s="50"/>
      <c r="BR8601" s="50"/>
      <c r="BS8601" s="50"/>
      <c r="BT8601" s="50"/>
      <c r="BU8601" s="50"/>
      <c r="BV8601" s="50"/>
      <c r="BW8601" s="50"/>
      <c r="BX8601" s="50"/>
      <c r="BY8601" s="50"/>
      <c r="BZ8601" s="50"/>
      <c r="CA8601" s="50"/>
      <c r="CB8601" s="50"/>
      <c r="CC8601" s="50"/>
      <c r="CD8601" s="50"/>
      <c r="CE8601" s="50"/>
      <c r="CF8601" s="50"/>
      <c r="CG8601" s="50"/>
      <c r="CH8601" s="50"/>
      <c r="CI8601" s="50"/>
      <c r="CJ8601" s="50"/>
      <c r="CK8601" s="50"/>
      <c r="CL8601" s="50"/>
      <c r="CM8601" s="50"/>
      <c r="CN8601" s="50"/>
      <c r="CO8601" s="50"/>
      <c r="CP8601" s="50"/>
      <c r="CQ8601" s="50"/>
      <c r="CR8601" s="50"/>
      <c r="CS8601" s="50"/>
      <c r="CT8601" s="50"/>
      <c r="CU8601" s="50"/>
      <c r="CV8601" s="50"/>
      <c r="CW8601" s="50"/>
      <c r="CX8601" s="50"/>
      <c r="CY8601" s="50"/>
      <c r="CZ8601" s="50"/>
      <c r="DA8601" s="50"/>
      <c r="DB8601" s="50"/>
      <c r="DC8601" s="50"/>
      <c r="DD8601" s="50"/>
      <c r="DE8601" s="50"/>
      <c r="DF8601" s="50"/>
      <c r="DG8601" s="50"/>
    </row>
    <row r="8602" spans="1:111" x14ac:dyDescent="0.2">
      <c r="A8602" s="395"/>
      <c r="B8602" s="395"/>
      <c r="C8602" s="395"/>
      <c r="D8602" s="54"/>
      <c r="E8602" s="181"/>
      <c r="F8602" s="192"/>
      <c r="G8602" s="192"/>
      <c r="H8602" s="50"/>
      <c r="I8602" s="50"/>
      <c r="J8602" s="50"/>
      <c r="K8602" s="50"/>
      <c r="L8602" s="50"/>
      <c r="M8602" s="50"/>
      <c r="N8602" s="50"/>
      <c r="O8602" s="50"/>
      <c r="P8602" s="50"/>
      <c r="Q8602" s="50"/>
      <c r="R8602" s="50"/>
      <c r="S8602" s="50"/>
      <c r="T8602" s="50"/>
      <c r="U8602" s="50"/>
      <c r="V8602" s="50"/>
      <c r="W8602" s="50"/>
      <c r="X8602" s="50"/>
      <c r="Y8602" s="50"/>
      <c r="Z8602" s="50"/>
      <c r="AA8602" s="50"/>
      <c r="AB8602" s="50"/>
      <c r="AC8602" s="50"/>
      <c r="AD8602" s="50"/>
      <c r="AE8602" s="50"/>
      <c r="AF8602" s="50"/>
      <c r="AG8602" s="50"/>
      <c r="AH8602" s="50"/>
      <c r="AI8602" s="50"/>
      <c r="AJ8602" s="50"/>
      <c r="AK8602" s="50"/>
      <c r="AL8602" s="50"/>
      <c r="AM8602" s="50"/>
      <c r="AN8602" s="50"/>
      <c r="AO8602" s="50"/>
      <c r="AP8602" s="50"/>
      <c r="AQ8602" s="50"/>
      <c r="AR8602" s="50"/>
      <c r="AS8602" s="50"/>
      <c r="AT8602" s="50"/>
      <c r="AU8602" s="50"/>
      <c r="AV8602" s="50"/>
      <c r="AW8602" s="50"/>
      <c r="AX8602" s="50"/>
      <c r="AY8602" s="50"/>
      <c r="AZ8602" s="50"/>
      <c r="BA8602" s="50"/>
      <c r="BB8602" s="50"/>
      <c r="BC8602" s="50"/>
      <c r="BD8602" s="50"/>
      <c r="BE8602" s="50"/>
      <c r="BF8602" s="50"/>
      <c r="BG8602" s="50"/>
      <c r="BH8602" s="50"/>
      <c r="BI8602" s="50"/>
      <c r="BJ8602" s="50"/>
      <c r="BK8602" s="50"/>
      <c r="BL8602" s="50"/>
      <c r="BM8602" s="50"/>
      <c r="BN8602" s="50"/>
      <c r="BO8602" s="50"/>
      <c r="BP8602" s="50"/>
      <c r="BQ8602" s="50"/>
      <c r="BR8602" s="50"/>
      <c r="BS8602" s="50"/>
      <c r="BT8602" s="50"/>
      <c r="BU8602" s="50"/>
      <c r="BV8602" s="50"/>
      <c r="BW8602" s="50"/>
      <c r="BX8602" s="50"/>
      <c r="BY8602" s="50"/>
      <c r="BZ8602" s="50"/>
      <c r="CA8602" s="50"/>
      <c r="CB8602" s="50"/>
      <c r="CC8602" s="50"/>
      <c r="CD8602" s="50"/>
      <c r="CE8602" s="50"/>
      <c r="CF8602" s="50"/>
      <c r="CG8602" s="50"/>
      <c r="CH8602" s="50"/>
      <c r="CI8602" s="50"/>
      <c r="CJ8602" s="50"/>
      <c r="CK8602" s="50"/>
      <c r="CL8602" s="50"/>
      <c r="CM8602" s="50"/>
      <c r="CN8602" s="50"/>
      <c r="CO8602" s="50"/>
      <c r="CP8602" s="50"/>
      <c r="CQ8602" s="50"/>
      <c r="CR8602" s="50"/>
      <c r="CS8602" s="50"/>
      <c r="CT8602" s="50"/>
      <c r="CU8602" s="50"/>
      <c r="CV8602" s="50"/>
      <c r="CW8602" s="50"/>
      <c r="CX8602" s="50"/>
      <c r="CY8602" s="50"/>
      <c r="CZ8602" s="50"/>
      <c r="DA8602" s="50"/>
      <c r="DB8602" s="50"/>
      <c r="DC8602" s="50"/>
      <c r="DD8602" s="50"/>
      <c r="DE8602" s="50"/>
      <c r="DF8602" s="50"/>
      <c r="DG8602" s="50"/>
    </row>
    <row r="8603" spans="1:111" x14ac:dyDescent="0.2">
      <c r="A8603" s="395"/>
      <c r="B8603" s="395"/>
      <c r="C8603" s="395"/>
      <c r="E8603" s="181"/>
      <c r="F8603" s="192"/>
      <c r="G8603" s="192"/>
      <c r="H8603" s="50"/>
      <c r="I8603" s="50"/>
      <c r="J8603" s="50"/>
      <c r="K8603" s="50"/>
      <c r="L8603" s="50"/>
      <c r="M8603" s="50"/>
      <c r="N8603" s="50"/>
      <c r="O8603" s="50"/>
      <c r="P8603" s="50"/>
      <c r="Q8603" s="50"/>
      <c r="R8603" s="50"/>
      <c r="S8603" s="50"/>
      <c r="T8603" s="50"/>
      <c r="U8603" s="50"/>
      <c r="V8603" s="50"/>
      <c r="W8603" s="50"/>
      <c r="X8603" s="50"/>
      <c r="Y8603" s="50"/>
      <c r="Z8603" s="50"/>
      <c r="AA8603" s="50"/>
      <c r="AB8603" s="50"/>
      <c r="AC8603" s="50"/>
      <c r="AD8603" s="50"/>
      <c r="AE8603" s="50"/>
      <c r="AF8603" s="50"/>
      <c r="AG8603" s="50"/>
      <c r="AH8603" s="50"/>
      <c r="AI8603" s="50"/>
      <c r="AJ8603" s="50"/>
      <c r="AK8603" s="50"/>
      <c r="AL8603" s="50"/>
      <c r="AM8603" s="50"/>
      <c r="AN8603" s="50"/>
      <c r="AO8603" s="50"/>
      <c r="AP8603" s="50"/>
      <c r="AQ8603" s="50"/>
      <c r="AR8603" s="50"/>
      <c r="AS8603" s="50"/>
      <c r="AT8603" s="50"/>
      <c r="AU8603" s="50"/>
      <c r="AV8603" s="50"/>
      <c r="AW8603" s="50"/>
      <c r="AX8603" s="50"/>
      <c r="AY8603" s="50"/>
      <c r="AZ8603" s="50"/>
      <c r="BA8603" s="50"/>
      <c r="BB8603" s="50"/>
      <c r="BC8603" s="50"/>
      <c r="BD8603" s="50"/>
      <c r="BE8603" s="50"/>
      <c r="BF8603" s="50"/>
      <c r="BG8603" s="50"/>
      <c r="BH8603" s="50"/>
      <c r="BI8603" s="50"/>
      <c r="BJ8603" s="50"/>
      <c r="BK8603" s="50"/>
      <c r="BL8603" s="50"/>
      <c r="BM8603" s="50"/>
      <c r="BN8603" s="50"/>
      <c r="BO8603" s="50"/>
      <c r="BP8603" s="50"/>
      <c r="BQ8603" s="50"/>
      <c r="BR8603" s="50"/>
      <c r="BS8603" s="50"/>
      <c r="BT8603" s="50"/>
      <c r="BU8603" s="50"/>
      <c r="BV8603" s="50"/>
      <c r="BW8603" s="50"/>
      <c r="BX8603" s="50"/>
      <c r="BY8603" s="50"/>
      <c r="BZ8603" s="50"/>
      <c r="CA8603" s="50"/>
      <c r="CB8603" s="50"/>
      <c r="CC8603" s="50"/>
      <c r="CD8603" s="50"/>
      <c r="CE8603" s="50"/>
      <c r="CF8603" s="50"/>
      <c r="CG8603" s="50"/>
      <c r="CH8603" s="50"/>
      <c r="CI8603" s="50"/>
      <c r="CJ8603" s="50"/>
      <c r="CK8603" s="50"/>
      <c r="CL8603" s="50"/>
      <c r="CM8603" s="50"/>
      <c r="CN8603" s="50"/>
      <c r="CO8603" s="50"/>
      <c r="CP8603" s="50"/>
      <c r="CQ8603" s="50"/>
      <c r="CR8603" s="50"/>
      <c r="CS8603" s="50"/>
      <c r="CT8603" s="50"/>
      <c r="CU8603" s="50"/>
      <c r="CV8603" s="50"/>
      <c r="CW8603" s="50"/>
      <c r="CX8603" s="50"/>
      <c r="CY8603" s="50"/>
      <c r="CZ8603" s="50"/>
      <c r="DA8603" s="50"/>
      <c r="DB8603" s="50"/>
      <c r="DC8603" s="50"/>
      <c r="DD8603" s="50"/>
      <c r="DE8603" s="50"/>
      <c r="DF8603" s="50"/>
      <c r="DG8603" s="50"/>
    </row>
    <row r="8604" spans="1:111" x14ac:dyDescent="0.2">
      <c r="A8604" s="395"/>
      <c r="B8604" s="395"/>
      <c r="C8604" s="395"/>
      <c r="E8604" s="181"/>
      <c r="F8604" s="192"/>
      <c r="G8604" s="192"/>
      <c r="H8604" s="50"/>
      <c r="I8604" s="50"/>
      <c r="J8604" s="50"/>
      <c r="K8604" s="50"/>
      <c r="L8604" s="50"/>
      <c r="M8604" s="50"/>
      <c r="N8604" s="50"/>
      <c r="O8604" s="50"/>
      <c r="P8604" s="50"/>
      <c r="Q8604" s="50"/>
      <c r="R8604" s="50"/>
      <c r="S8604" s="50"/>
      <c r="T8604" s="50"/>
      <c r="U8604" s="50"/>
      <c r="V8604" s="50"/>
      <c r="W8604" s="50"/>
      <c r="X8604" s="50"/>
      <c r="Y8604" s="50"/>
      <c r="Z8604" s="50"/>
      <c r="AA8604" s="50"/>
      <c r="AB8604" s="50"/>
      <c r="AC8604" s="50"/>
      <c r="AD8604" s="50"/>
      <c r="AE8604" s="50"/>
      <c r="AF8604" s="50"/>
      <c r="AG8604" s="50"/>
      <c r="AH8604" s="50"/>
      <c r="AI8604" s="50"/>
      <c r="AJ8604" s="50"/>
      <c r="AK8604" s="50"/>
      <c r="AL8604" s="50"/>
      <c r="AM8604" s="50"/>
      <c r="AN8604" s="50"/>
      <c r="AO8604" s="50"/>
      <c r="AP8604" s="50"/>
      <c r="AQ8604" s="50"/>
      <c r="AR8604" s="50"/>
      <c r="AS8604" s="50"/>
      <c r="AT8604" s="50"/>
      <c r="AU8604" s="50"/>
      <c r="AV8604" s="50"/>
      <c r="AW8604" s="50"/>
      <c r="AX8604" s="50"/>
      <c r="AY8604" s="50"/>
      <c r="AZ8604" s="50"/>
      <c r="BA8604" s="50"/>
      <c r="BB8604" s="50"/>
      <c r="BC8604" s="50"/>
      <c r="BD8604" s="50"/>
      <c r="BE8604" s="50"/>
      <c r="BF8604" s="50"/>
      <c r="BG8604" s="50"/>
      <c r="BH8604" s="50"/>
      <c r="BI8604" s="50"/>
      <c r="BJ8604" s="50"/>
      <c r="BK8604" s="50"/>
      <c r="BL8604" s="50"/>
      <c r="BM8604" s="50"/>
      <c r="BN8604" s="50"/>
      <c r="BO8604" s="50"/>
      <c r="BP8604" s="50"/>
      <c r="BQ8604" s="50"/>
      <c r="BR8604" s="50"/>
      <c r="BS8604" s="50"/>
      <c r="BT8604" s="50"/>
      <c r="BU8604" s="50"/>
      <c r="BV8604" s="50"/>
      <c r="BW8604" s="50"/>
      <c r="BX8604" s="50"/>
      <c r="BY8604" s="50"/>
      <c r="BZ8604" s="50"/>
      <c r="CA8604" s="50"/>
      <c r="CB8604" s="50"/>
      <c r="CC8604" s="50"/>
      <c r="CD8604" s="50"/>
      <c r="CE8604" s="50"/>
      <c r="CF8604" s="50"/>
      <c r="CG8604" s="50"/>
      <c r="CH8604" s="50"/>
      <c r="CI8604" s="50"/>
      <c r="CJ8604" s="50"/>
      <c r="CK8604" s="50"/>
      <c r="CL8604" s="50"/>
      <c r="CM8604" s="50"/>
      <c r="CN8604" s="50"/>
      <c r="CO8604" s="50"/>
      <c r="CP8604" s="50"/>
      <c r="CQ8604" s="50"/>
      <c r="CR8604" s="50"/>
      <c r="CS8604" s="50"/>
      <c r="CT8604" s="50"/>
      <c r="CU8604" s="50"/>
      <c r="CV8604" s="50"/>
      <c r="CW8604" s="50"/>
      <c r="CX8604" s="50"/>
      <c r="CY8604" s="50"/>
      <c r="CZ8604" s="50"/>
      <c r="DA8604" s="50"/>
      <c r="DB8604" s="50"/>
      <c r="DC8604" s="50"/>
      <c r="DD8604" s="50"/>
      <c r="DE8604" s="50"/>
      <c r="DF8604" s="50"/>
      <c r="DG8604" s="50"/>
    </row>
    <row r="8605" spans="1:111" x14ac:dyDescent="0.2">
      <c r="A8605" s="395"/>
      <c r="B8605" s="395"/>
      <c r="C8605" s="395"/>
      <c r="E8605" s="181"/>
      <c r="F8605" s="192"/>
      <c r="G8605" s="192"/>
      <c r="H8605" s="50"/>
      <c r="I8605" s="50"/>
      <c r="J8605" s="50"/>
      <c r="K8605" s="50"/>
      <c r="L8605" s="50"/>
      <c r="M8605" s="50"/>
      <c r="N8605" s="50"/>
      <c r="O8605" s="50"/>
      <c r="P8605" s="50"/>
      <c r="Q8605" s="50"/>
      <c r="R8605" s="50"/>
      <c r="S8605" s="50"/>
      <c r="T8605" s="50"/>
      <c r="U8605" s="50"/>
      <c r="V8605" s="50"/>
      <c r="W8605" s="50"/>
      <c r="X8605" s="50"/>
      <c r="Y8605" s="50"/>
      <c r="Z8605" s="50"/>
      <c r="AA8605" s="50"/>
      <c r="AB8605" s="50"/>
      <c r="AC8605" s="50"/>
      <c r="AD8605" s="50"/>
      <c r="AE8605" s="50"/>
      <c r="AF8605" s="50"/>
      <c r="AG8605" s="50"/>
      <c r="AH8605" s="50"/>
      <c r="AI8605" s="50"/>
      <c r="AJ8605" s="50"/>
      <c r="AK8605" s="50"/>
      <c r="AL8605" s="50"/>
      <c r="AM8605" s="50"/>
      <c r="AN8605" s="50"/>
      <c r="AO8605" s="50"/>
      <c r="AP8605" s="50"/>
      <c r="AQ8605" s="50"/>
      <c r="AR8605" s="50"/>
      <c r="AS8605" s="50"/>
      <c r="AT8605" s="50"/>
      <c r="AU8605" s="50"/>
      <c r="AV8605" s="50"/>
      <c r="AW8605" s="50"/>
      <c r="AX8605" s="50"/>
      <c r="AY8605" s="50"/>
      <c r="AZ8605" s="50"/>
      <c r="BA8605" s="50"/>
      <c r="BB8605" s="50"/>
      <c r="BC8605" s="50"/>
      <c r="BD8605" s="50"/>
      <c r="BE8605" s="50"/>
      <c r="BF8605" s="50"/>
      <c r="BG8605" s="50"/>
      <c r="BH8605" s="50"/>
      <c r="BI8605" s="50"/>
      <c r="BJ8605" s="50"/>
      <c r="BK8605" s="50"/>
      <c r="BL8605" s="50"/>
      <c r="BM8605" s="50"/>
      <c r="BN8605" s="50"/>
      <c r="BO8605" s="50"/>
      <c r="BP8605" s="50"/>
      <c r="BQ8605" s="50"/>
      <c r="BR8605" s="50"/>
      <c r="BS8605" s="50"/>
      <c r="BT8605" s="50"/>
      <c r="BU8605" s="50"/>
      <c r="BV8605" s="50"/>
      <c r="BW8605" s="50"/>
      <c r="BX8605" s="50"/>
      <c r="BY8605" s="50"/>
      <c r="BZ8605" s="50"/>
      <c r="CA8605" s="50"/>
      <c r="CB8605" s="50"/>
      <c r="CC8605" s="50"/>
      <c r="CD8605" s="50"/>
      <c r="CE8605" s="50"/>
      <c r="CF8605" s="50"/>
      <c r="CG8605" s="50"/>
      <c r="CH8605" s="50"/>
      <c r="CI8605" s="50"/>
      <c r="CJ8605" s="50"/>
      <c r="CK8605" s="50"/>
      <c r="CL8605" s="50"/>
      <c r="CM8605" s="50"/>
      <c r="CN8605" s="50"/>
      <c r="CO8605" s="50"/>
      <c r="CP8605" s="50"/>
      <c r="CQ8605" s="50"/>
      <c r="CR8605" s="50"/>
      <c r="CS8605" s="50"/>
      <c r="CT8605" s="50"/>
      <c r="CU8605" s="50"/>
      <c r="CV8605" s="50"/>
      <c r="CW8605" s="50"/>
      <c r="CX8605" s="50"/>
      <c r="CY8605" s="50"/>
      <c r="CZ8605" s="50"/>
      <c r="DA8605" s="50"/>
      <c r="DB8605" s="50"/>
      <c r="DC8605" s="50"/>
      <c r="DD8605" s="50"/>
      <c r="DE8605" s="50"/>
      <c r="DF8605" s="50"/>
      <c r="DG8605" s="50"/>
    </row>
    <row r="8606" spans="1:111" x14ac:dyDescent="0.2">
      <c r="D8606" s="54"/>
      <c r="E8606" s="181"/>
      <c r="F8606" s="192"/>
      <c r="G8606" s="192"/>
      <c r="H8606" s="50"/>
      <c r="I8606" s="50"/>
      <c r="J8606" s="50"/>
      <c r="K8606" s="50"/>
      <c r="L8606" s="50"/>
      <c r="M8606" s="50"/>
      <c r="N8606" s="50"/>
      <c r="O8606" s="50"/>
      <c r="P8606" s="50"/>
      <c r="Q8606" s="50"/>
      <c r="R8606" s="50"/>
      <c r="S8606" s="50"/>
      <c r="T8606" s="50"/>
      <c r="U8606" s="50"/>
      <c r="V8606" s="50"/>
      <c r="W8606" s="50"/>
      <c r="X8606" s="50"/>
      <c r="Y8606" s="50"/>
      <c r="Z8606" s="50"/>
      <c r="AA8606" s="50"/>
      <c r="AB8606" s="50"/>
      <c r="AC8606" s="50"/>
      <c r="AD8606" s="50"/>
      <c r="AE8606" s="50"/>
      <c r="AF8606" s="50"/>
      <c r="AG8606" s="50"/>
      <c r="AH8606" s="50"/>
      <c r="AI8606" s="50"/>
      <c r="AJ8606" s="50"/>
      <c r="AK8606" s="50"/>
      <c r="AL8606" s="50"/>
      <c r="AM8606" s="50"/>
      <c r="AN8606" s="50"/>
      <c r="AO8606" s="50"/>
      <c r="AP8606" s="50"/>
      <c r="AQ8606" s="50"/>
      <c r="AR8606" s="50"/>
      <c r="AS8606" s="50"/>
      <c r="AT8606" s="50"/>
      <c r="AU8606" s="50"/>
      <c r="AV8606" s="50"/>
      <c r="AW8606" s="50"/>
      <c r="AX8606" s="50"/>
      <c r="AY8606" s="50"/>
      <c r="AZ8606" s="50"/>
      <c r="BA8606" s="50"/>
      <c r="BB8606" s="50"/>
      <c r="BC8606" s="50"/>
      <c r="BD8606" s="50"/>
      <c r="BE8606" s="50"/>
      <c r="BF8606" s="50"/>
      <c r="BG8606" s="50"/>
      <c r="BH8606" s="50"/>
      <c r="BI8606" s="50"/>
      <c r="BJ8606" s="50"/>
      <c r="BK8606" s="50"/>
      <c r="BL8606" s="50"/>
      <c r="BM8606" s="50"/>
      <c r="BN8606" s="50"/>
      <c r="BO8606" s="50"/>
      <c r="BP8606" s="50"/>
      <c r="BQ8606" s="50"/>
      <c r="BR8606" s="50"/>
      <c r="BS8606" s="50"/>
      <c r="BT8606" s="50"/>
      <c r="BU8606" s="50"/>
      <c r="BV8606" s="50"/>
      <c r="BW8606" s="50"/>
      <c r="BX8606" s="50"/>
      <c r="BY8606" s="50"/>
      <c r="BZ8606" s="50"/>
      <c r="CA8606" s="50"/>
      <c r="CB8606" s="50"/>
      <c r="CC8606" s="50"/>
      <c r="CD8606" s="50"/>
      <c r="CE8606" s="50"/>
      <c r="CF8606" s="50"/>
      <c r="CG8606" s="50"/>
      <c r="CH8606" s="50"/>
      <c r="CI8606" s="50"/>
      <c r="CJ8606" s="50"/>
      <c r="CK8606" s="50"/>
      <c r="CL8606" s="50"/>
      <c r="CM8606" s="50"/>
      <c r="CN8606" s="50"/>
      <c r="CO8606" s="50"/>
      <c r="CP8606" s="50"/>
      <c r="CQ8606" s="50"/>
      <c r="CR8606" s="50"/>
      <c r="CS8606" s="50"/>
      <c r="CT8606" s="50"/>
      <c r="CU8606" s="50"/>
      <c r="CV8606" s="50"/>
      <c r="CW8606" s="50"/>
      <c r="CX8606" s="50"/>
      <c r="CY8606" s="50"/>
      <c r="CZ8606" s="50"/>
      <c r="DA8606" s="50"/>
      <c r="DB8606" s="50"/>
      <c r="DC8606" s="50"/>
      <c r="DD8606" s="50"/>
      <c r="DE8606" s="50"/>
      <c r="DF8606" s="50"/>
      <c r="DG8606" s="50"/>
    </row>
    <row r="8607" spans="1:111" x14ac:dyDescent="0.2">
      <c r="A8607" s="212"/>
      <c r="B8607" s="212"/>
      <c r="C8607" s="212"/>
      <c r="D8607" s="54"/>
      <c r="E8607" s="181"/>
      <c r="F8607" s="192"/>
      <c r="G8607" s="192"/>
      <c r="H8607" s="50"/>
      <c r="I8607" s="50"/>
      <c r="J8607" s="50"/>
      <c r="K8607" s="50"/>
      <c r="L8607" s="50"/>
      <c r="M8607" s="50"/>
      <c r="N8607" s="50"/>
      <c r="O8607" s="50"/>
      <c r="P8607" s="50"/>
      <c r="Q8607" s="50"/>
      <c r="R8607" s="50"/>
      <c r="S8607" s="50"/>
      <c r="T8607" s="50"/>
      <c r="U8607" s="50"/>
      <c r="V8607" s="50"/>
      <c r="W8607" s="50"/>
      <c r="X8607" s="50"/>
      <c r="Y8607" s="50"/>
      <c r="Z8607" s="50"/>
      <c r="AA8607" s="50"/>
      <c r="AB8607" s="50"/>
      <c r="AC8607" s="50"/>
      <c r="AD8607" s="50"/>
      <c r="AE8607" s="50"/>
      <c r="AF8607" s="50"/>
      <c r="AG8607" s="50"/>
      <c r="AH8607" s="50"/>
      <c r="AI8607" s="50"/>
      <c r="AJ8607" s="50"/>
      <c r="AK8607" s="50"/>
      <c r="AL8607" s="50"/>
      <c r="AM8607" s="50"/>
      <c r="AN8607" s="50"/>
      <c r="AO8607" s="50"/>
      <c r="AP8607" s="50"/>
      <c r="AQ8607" s="50"/>
      <c r="AR8607" s="50"/>
      <c r="AS8607" s="50"/>
      <c r="AT8607" s="50"/>
      <c r="AU8607" s="50"/>
      <c r="AV8607" s="50"/>
      <c r="AW8607" s="50"/>
      <c r="AX8607" s="50"/>
      <c r="AY8607" s="50"/>
      <c r="AZ8607" s="50"/>
      <c r="BA8607" s="50"/>
      <c r="BB8607" s="50"/>
      <c r="BC8607" s="50"/>
      <c r="BD8607" s="50"/>
      <c r="BE8607" s="50"/>
      <c r="BF8607" s="50"/>
      <c r="BG8607" s="50"/>
      <c r="BH8607" s="50"/>
      <c r="BI8607" s="50"/>
      <c r="BJ8607" s="50"/>
      <c r="BK8607" s="50"/>
      <c r="BL8607" s="50"/>
      <c r="BM8607" s="50"/>
      <c r="BN8607" s="50"/>
      <c r="BO8607" s="50"/>
      <c r="BP8607" s="50"/>
      <c r="BQ8607" s="50"/>
      <c r="BR8607" s="50"/>
      <c r="BS8607" s="50"/>
      <c r="BT8607" s="50"/>
      <c r="BU8607" s="50"/>
      <c r="BV8607" s="50"/>
      <c r="BW8607" s="50"/>
      <c r="BX8607" s="50"/>
      <c r="BY8607" s="50"/>
      <c r="BZ8607" s="50"/>
      <c r="CA8607" s="50"/>
      <c r="CB8607" s="50"/>
      <c r="CC8607" s="50"/>
      <c r="CD8607" s="50"/>
      <c r="CE8607" s="50"/>
      <c r="CF8607" s="50"/>
      <c r="CG8607" s="50"/>
      <c r="CH8607" s="50"/>
      <c r="CI8607" s="50"/>
      <c r="CJ8607" s="50"/>
      <c r="CK8607" s="50"/>
      <c r="CL8607" s="50"/>
      <c r="CM8607" s="50"/>
      <c r="CN8607" s="50"/>
      <c r="CO8607" s="50"/>
      <c r="CP8607" s="50"/>
      <c r="CQ8607" s="50"/>
      <c r="CR8607" s="50"/>
      <c r="CS8607" s="50"/>
      <c r="CT8607" s="50"/>
      <c r="CU8607" s="50"/>
      <c r="CV8607" s="50"/>
      <c r="CW8607" s="50"/>
      <c r="CX8607" s="50"/>
      <c r="CY8607" s="50"/>
      <c r="CZ8607" s="50"/>
      <c r="DA8607" s="50"/>
      <c r="DB8607" s="50"/>
      <c r="DC8607" s="50"/>
      <c r="DD8607" s="50"/>
      <c r="DE8607" s="50"/>
      <c r="DF8607" s="50"/>
      <c r="DG8607" s="50"/>
    </row>
    <row r="8608" spans="1:111" x14ac:dyDescent="0.2">
      <c r="A8608" s="212"/>
      <c r="B8608" s="212"/>
      <c r="C8608" s="212"/>
      <c r="E8608" s="181"/>
      <c r="F8608" s="192"/>
      <c r="G8608" s="192"/>
      <c r="H8608" s="50"/>
      <c r="I8608" s="50"/>
      <c r="J8608" s="50"/>
      <c r="K8608" s="50"/>
      <c r="L8608" s="50"/>
      <c r="M8608" s="50"/>
      <c r="N8608" s="50"/>
      <c r="O8608" s="50"/>
      <c r="P8608" s="50"/>
      <c r="Q8608" s="50"/>
      <c r="R8608" s="50"/>
      <c r="S8608" s="50"/>
      <c r="T8608" s="50"/>
      <c r="U8608" s="50"/>
      <c r="V8608" s="50"/>
      <c r="W8608" s="50"/>
      <c r="X8608" s="50"/>
      <c r="Y8608" s="50"/>
      <c r="Z8608" s="50"/>
      <c r="AA8608" s="50"/>
      <c r="AB8608" s="50"/>
      <c r="AC8608" s="50"/>
      <c r="AD8608" s="50"/>
      <c r="AE8608" s="50"/>
      <c r="AF8608" s="50"/>
      <c r="AG8608" s="50"/>
      <c r="AH8608" s="50"/>
      <c r="AI8608" s="50"/>
      <c r="AJ8608" s="50"/>
      <c r="AK8608" s="50"/>
      <c r="AL8608" s="50"/>
      <c r="AM8608" s="50"/>
      <c r="AN8608" s="50"/>
      <c r="AO8608" s="50"/>
      <c r="AP8608" s="50"/>
      <c r="AQ8608" s="50"/>
      <c r="AR8608" s="50"/>
      <c r="AS8608" s="50"/>
      <c r="AT8608" s="50"/>
      <c r="AU8608" s="50"/>
      <c r="AV8608" s="50"/>
      <c r="AW8608" s="50"/>
      <c r="AX8608" s="50"/>
      <c r="AY8608" s="50"/>
      <c r="AZ8608" s="50"/>
      <c r="BA8608" s="50"/>
      <c r="BB8608" s="50"/>
      <c r="BC8608" s="50"/>
      <c r="BD8608" s="50"/>
      <c r="BE8608" s="50"/>
      <c r="BF8608" s="50"/>
      <c r="BG8608" s="50"/>
      <c r="BH8608" s="50"/>
      <c r="BI8608" s="50"/>
      <c r="BJ8608" s="50"/>
      <c r="BK8608" s="50"/>
      <c r="BL8608" s="50"/>
      <c r="BM8608" s="50"/>
      <c r="BN8608" s="50"/>
      <c r="BO8608" s="50"/>
      <c r="BP8608" s="50"/>
      <c r="BQ8608" s="50"/>
      <c r="BR8608" s="50"/>
      <c r="BS8608" s="50"/>
      <c r="BT8608" s="50"/>
      <c r="BU8608" s="50"/>
      <c r="BV8608" s="50"/>
      <c r="BW8608" s="50"/>
      <c r="BX8608" s="50"/>
      <c r="BY8608" s="50"/>
      <c r="BZ8608" s="50"/>
      <c r="CA8608" s="50"/>
      <c r="CB8608" s="50"/>
      <c r="CC8608" s="50"/>
      <c r="CD8608" s="50"/>
      <c r="CE8608" s="50"/>
      <c r="CF8608" s="50"/>
      <c r="CG8608" s="50"/>
      <c r="CH8608" s="50"/>
      <c r="CI8608" s="50"/>
      <c r="CJ8608" s="50"/>
      <c r="CK8608" s="50"/>
      <c r="CL8608" s="50"/>
      <c r="CM8608" s="50"/>
      <c r="CN8608" s="50"/>
      <c r="CO8608" s="50"/>
      <c r="CP8608" s="50"/>
      <c r="CQ8608" s="50"/>
      <c r="CR8608" s="50"/>
      <c r="CS8608" s="50"/>
      <c r="CT8608" s="50"/>
      <c r="CU8608" s="50"/>
      <c r="CV8608" s="50"/>
      <c r="CW8608" s="50"/>
      <c r="CX8608" s="50"/>
      <c r="CY8608" s="50"/>
      <c r="CZ8608" s="50"/>
      <c r="DA8608" s="50"/>
      <c r="DB8608" s="50"/>
      <c r="DC8608" s="50"/>
      <c r="DD8608" s="50"/>
      <c r="DE8608" s="50"/>
      <c r="DF8608" s="50"/>
      <c r="DG8608" s="50"/>
    </row>
    <row r="8609" spans="1:111" x14ac:dyDescent="0.2">
      <c r="A8609" s="212"/>
      <c r="B8609" s="212"/>
      <c r="C8609" s="212"/>
      <c r="D8609" s="54"/>
      <c r="E8609" s="181"/>
      <c r="F8609" s="192"/>
      <c r="G8609" s="192"/>
      <c r="H8609" s="50"/>
      <c r="I8609" s="50"/>
      <c r="J8609" s="50"/>
      <c r="K8609" s="50"/>
      <c r="L8609" s="50"/>
      <c r="M8609" s="50"/>
      <c r="N8609" s="50"/>
      <c r="O8609" s="50"/>
      <c r="P8609" s="50"/>
      <c r="Q8609" s="50"/>
      <c r="R8609" s="50"/>
      <c r="S8609" s="50"/>
      <c r="T8609" s="50"/>
      <c r="U8609" s="50"/>
      <c r="V8609" s="50"/>
      <c r="W8609" s="50"/>
      <c r="X8609" s="50"/>
      <c r="Y8609" s="50"/>
      <c r="Z8609" s="50"/>
      <c r="AA8609" s="50"/>
      <c r="AB8609" s="50"/>
      <c r="AC8609" s="50"/>
      <c r="AD8609" s="50"/>
      <c r="AE8609" s="50"/>
      <c r="AF8609" s="50"/>
      <c r="AG8609" s="50"/>
      <c r="AH8609" s="50"/>
      <c r="AI8609" s="50"/>
      <c r="AJ8609" s="50"/>
      <c r="AK8609" s="50"/>
      <c r="AL8609" s="50"/>
      <c r="AM8609" s="50"/>
      <c r="AN8609" s="50"/>
      <c r="AO8609" s="50"/>
      <c r="AP8609" s="50"/>
      <c r="AQ8609" s="50"/>
      <c r="AR8609" s="50"/>
      <c r="AS8609" s="50"/>
      <c r="AT8609" s="50"/>
      <c r="AU8609" s="50"/>
      <c r="AV8609" s="50"/>
      <c r="AW8609" s="50"/>
      <c r="AX8609" s="50"/>
      <c r="AY8609" s="50"/>
      <c r="AZ8609" s="50"/>
      <c r="BA8609" s="50"/>
      <c r="BB8609" s="50"/>
      <c r="BC8609" s="50"/>
      <c r="BD8609" s="50"/>
      <c r="BE8609" s="50"/>
      <c r="BF8609" s="50"/>
      <c r="BG8609" s="50"/>
      <c r="BH8609" s="50"/>
      <c r="BI8609" s="50"/>
      <c r="BJ8609" s="50"/>
      <c r="BK8609" s="50"/>
      <c r="BL8609" s="50"/>
      <c r="BM8609" s="50"/>
      <c r="BN8609" s="50"/>
      <c r="BO8609" s="50"/>
      <c r="BP8609" s="50"/>
      <c r="BQ8609" s="50"/>
      <c r="BR8609" s="50"/>
      <c r="BS8609" s="50"/>
      <c r="BT8609" s="50"/>
      <c r="BU8609" s="50"/>
      <c r="BV8609" s="50"/>
      <c r="BW8609" s="50"/>
      <c r="BX8609" s="50"/>
      <c r="BY8609" s="50"/>
      <c r="BZ8609" s="50"/>
      <c r="CA8609" s="50"/>
      <c r="CB8609" s="50"/>
      <c r="CC8609" s="50"/>
      <c r="CD8609" s="50"/>
      <c r="CE8609" s="50"/>
      <c r="CF8609" s="50"/>
      <c r="CG8609" s="50"/>
      <c r="CH8609" s="50"/>
      <c r="CI8609" s="50"/>
      <c r="CJ8609" s="50"/>
      <c r="CK8609" s="50"/>
      <c r="CL8609" s="50"/>
      <c r="CM8609" s="50"/>
      <c r="CN8609" s="50"/>
      <c r="CO8609" s="50"/>
      <c r="CP8609" s="50"/>
      <c r="CQ8609" s="50"/>
      <c r="CR8609" s="50"/>
      <c r="CS8609" s="50"/>
      <c r="CT8609" s="50"/>
      <c r="CU8609" s="50"/>
      <c r="CV8609" s="50"/>
      <c r="CW8609" s="50"/>
      <c r="CX8609" s="50"/>
      <c r="CY8609" s="50"/>
      <c r="CZ8609" s="50"/>
      <c r="DA8609" s="50"/>
      <c r="DB8609" s="50"/>
      <c r="DC8609" s="50"/>
      <c r="DD8609" s="50"/>
      <c r="DE8609" s="50"/>
      <c r="DF8609" s="50"/>
      <c r="DG8609" s="50"/>
    </row>
    <row r="8610" spans="1:111" x14ac:dyDescent="0.2">
      <c r="A8610" s="212"/>
      <c r="B8610" s="212"/>
      <c r="C8610" s="212"/>
      <c r="D8610" s="54"/>
      <c r="E8610" s="181"/>
      <c r="F8610" s="192"/>
      <c r="G8610" s="192"/>
      <c r="H8610" s="50"/>
      <c r="I8610" s="50"/>
      <c r="J8610" s="50"/>
      <c r="K8610" s="50"/>
      <c r="L8610" s="50"/>
      <c r="M8610" s="50"/>
      <c r="N8610" s="50"/>
      <c r="O8610" s="50"/>
      <c r="P8610" s="50"/>
      <c r="Q8610" s="50"/>
      <c r="R8610" s="50"/>
      <c r="S8610" s="50"/>
      <c r="T8610" s="50"/>
      <c r="U8610" s="50"/>
      <c r="V8610" s="50"/>
      <c r="W8610" s="50"/>
      <c r="X8610" s="50"/>
      <c r="Y8610" s="50"/>
      <c r="Z8610" s="50"/>
      <c r="AA8610" s="50"/>
      <c r="AB8610" s="50"/>
      <c r="AC8610" s="50"/>
      <c r="AD8610" s="50"/>
      <c r="AE8610" s="50"/>
      <c r="AF8610" s="50"/>
      <c r="AG8610" s="50"/>
      <c r="AH8610" s="50"/>
      <c r="AI8610" s="50"/>
      <c r="AJ8610" s="50"/>
      <c r="AK8610" s="50"/>
      <c r="AL8610" s="50"/>
      <c r="AM8610" s="50"/>
      <c r="AN8610" s="50"/>
      <c r="AO8610" s="50"/>
      <c r="AP8610" s="50"/>
      <c r="AQ8610" s="50"/>
      <c r="AR8610" s="50"/>
      <c r="AS8610" s="50"/>
      <c r="AT8610" s="50"/>
      <c r="AU8610" s="50"/>
      <c r="AV8610" s="50"/>
      <c r="AW8610" s="50"/>
      <c r="AX8610" s="50"/>
      <c r="AY8610" s="50"/>
      <c r="AZ8610" s="50"/>
      <c r="BA8610" s="50"/>
      <c r="BB8610" s="50"/>
      <c r="BC8610" s="50"/>
      <c r="BD8610" s="50"/>
      <c r="BE8610" s="50"/>
      <c r="BF8610" s="50"/>
      <c r="BG8610" s="50"/>
      <c r="BH8610" s="50"/>
      <c r="BI8610" s="50"/>
      <c r="BJ8610" s="50"/>
      <c r="BK8610" s="50"/>
      <c r="BL8610" s="50"/>
      <c r="BM8610" s="50"/>
      <c r="BN8610" s="50"/>
      <c r="BO8610" s="50"/>
      <c r="BP8610" s="50"/>
      <c r="BQ8610" s="50"/>
      <c r="BR8610" s="50"/>
      <c r="BS8610" s="50"/>
      <c r="BT8610" s="50"/>
      <c r="BU8610" s="50"/>
      <c r="BV8610" s="50"/>
      <c r="BW8610" s="50"/>
      <c r="BX8610" s="50"/>
      <c r="BY8610" s="50"/>
      <c r="BZ8610" s="50"/>
      <c r="CA8610" s="50"/>
      <c r="CB8610" s="50"/>
      <c r="CC8610" s="50"/>
      <c r="CD8610" s="50"/>
      <c r="CE8610" s="50"/>
      <c r="CF8610" s="50"/>
      <c r="CG8610" s="50"/>
      <c r="CH8610" s="50"/>
      <c r="CI8610" s="50"/>
      <c r="CJ8610" s="50"/>
      <c r="CK8610" s="50"/>
      <c r="CL8610" s="50"/>
      <c r="CM8610" s="50"/>
      <c r="CN8610" s="50"/>
      <c r="CO8610" s="50"/>
      <c r="CP8610" s="50"/>
      <c r="CQ8610" s="50"/>
      <c r="CR8610" s="50"/>
      <c r="CS8610" s="50"/>
      <c r="CT8610" s="50"/>
      <c r="CU8610" s="50"/>
      <c r="CV8610" s="50"/>
      <c r="CW8610" s="50"/>
      <c r="CX8610" s="50"/>
      <c r="CY8610" s="50"/>
      <c r="CZ8610" s="50"/>
      <c r="DA8610" s="50"/>
      <c r="DB8610" s="50"/>
      <c r="DC8610" s="50"/>
      <c r="DD8610" s="50"/>
      <c r="DE8610" s="50"/>
      <c r="DF8610" s="50"/>
      <c r="DG8610" s="50"/>
    </row>
    <row r="8611" spans="1:111" x14ac:dyDescent="0.2">
      <c r="A8611" s="212"/>
      <c r="B8611" s="212"/>
      <c r="C8611" s="212"/>
      <c r="D8611" s="54"/>
      <c r="E8611" s="181"/>
      <c r="F8611" s="192"/>
      <c r="G8611" s="192"/>
      <c r="H8611" s="50"/>
      <c r="I8611" s="50"/>
      <c r="J8611" s="50"/>
      <c r="K8611" s="50"/>
      <c r="L8611" s="50"/>
      <c r="M8611" s="50"/>
      <c r="N8611" s="50"/>
      <c r="O8611" s="50"/>
      <c r="P8611" s="50"/>
      <c r="Q8611" s="50"/>
      <c r="R8611" s="50"/>
      <c r="S8611" s="50"/>
      <c r="T8611" s="50"/>
      <c r="U8611" s="50"/>
      <c r="V8611" s="50"/>
      <c r="W8611" s="50"/>
      <c r="X8611" s="50"/>
      <c r="Y8611" s="50"/>
      <c r="Z8611" s="50"/>
      <c r="AA8611" s="50"/>
      <c r="AB8611" s="50"/>
      <c r="AC8611" s="50"/>
      <c r="AD8611" s="50"/>
      <c r="AE8611" s="50"/>
      <c r="AF8611" s="50"/>
      <c r="AG8611" s="50"/>
      <c r="AH8611" s="50"/>
      <c r="AI8611" s="50"/>
      <c r="AJ8611" s="50"/>
      <c r="AK8611" s="50"/>
      <c r="AL8611" s="50"/>
      <c r="AM8611" s="50"/>
      <c r="AN8611" s="50"/>
      <c r="AO8611" s="50"/>
      <c r="AP8611" s="50"/>
      <c r="AQ8611" s="50"/>
      <c r="AR8611" s="50"/>
      <c r="AS8611" s="50"/>
      <c r="AT8611" s="50"/>
      <c r="AU8611" s="50"/>
      <c r="AV8611" s="50"/>
      <c r="AW8611" s="50"/>
      <c r="AX8611" s="50"/>
      <c r="AY8611" s="50"/>
      <c r="AZ8611" s="50"/>
      <c r="BA8611" s="50"/>
      <c r="BB8611" s="50"/>
      <c r="BC8611" s="50"/>
      <c r="BD8611" s="50"/>
      <c r="BE8611" s="50"/>
      <c r="BF8611" s="50"/>
      <c r="BG8611" s="50"/>
      <c r="BH8611" s="50"/>
      <c r="BI8611" s="50"/>
      <c r="BJ8611" s="50"/>
      <c r="BK8611" s="50"/>
      <c r="BL8611" s="50"/>
      <c r="BM8611" s="50"/>
      <c r="BN8611" s="50"/>
      <c r="BO8611" s="50"/>
      <c r="BP8611" s="50"/>
      <c r="BQ8611" s="50"/>
      <c r="BR8611" s="50"/>
      <c r="BS8611" s="50"/>
      <c r="BT8611" s="50"/>
      <c r="BU8611" s="50"/>
      <c r="BV8611" s="50"/>
      <c r="BW8611" s="50"/>
      <c r="BX8611" s="50"/>
      <c r="BY8611" s="50"/>
      <c r="BZ8611" s="50"/>
      <c r="CA8611" s="50"/>
      <c r="CB8611" s="50"/>
      <c r="CC8611" s="50"/>
      <c r="CD8611" s="50"/>
      <c r="CE8611" s="50"/>
      <c r="CF8611" s="50"/>
      <c r="CG8611" s="50"/>
      <c r="CH8611" s="50"/>
      <c r="CI8611" s="50"/>
      <c r="CJ8611" s="50"/>
      <c r="CK8611" s="50"/>
      <c r="CL8611" s="50"/>
      <c r="CM8611" s="50"/>
      <c r="CN8611" s="50"/>
      <c r="CO8611" s="50"/>
      <c r="CP8611" s="50"/>
      <c r="CQ8611" s="50"/>
      <c r="CR8611" s="50"/>
      <c r="CS8611" s="50"/>
      <c r="CT8611" s="50"/>
      <c r="CU8611" s="50"/>
      <c r="CV8611" s="50"/>
      <c r="CW8611" s="50"/>
      <c r="CX8611" s="50"/>
      <c r="CY8611" s="50"/>
      <c r="CZ8611" s="50"/>
      <c r="DA8611" s="50"/>
      <c r="DB8611" s="50"/>
      <c r="DC8611" s="50"/>
      <c r="DD8611" s="50"/>
      <c r="DE8611" s="50"/>
      <c r="DF8611" s="50"/>
      <c r="DG8611" s="50"/>
    </row>
    <row r="8612" spans="1:111" x14ac:dyDescent="0.2">
      <c r="A8612" s="212"/>
      <c r="B8612" s="212"/>
      <c r="C8612" s="212"/>
      <c r="D8612" s="54"/>
      <c r="E8612" s="181"/>
      <c r="F8612" s="192"/>
      <c r="G8612" s="192"/>
      <c r="H8612" s="50"/>
      <c r="I8612" s="50"/>
      <c r="J8612" s="50"/>
      <c r="K8612" s="50"/>
      <c r="L8612" s="50"/>
      <c r="M8612" s="50"/>
      <c r="N8612" s="50"/>
      <c r="O8612" s="50"/>
      <c r="P8612" s="50"/>
      <c r="Q8612" s="50"/>
      <c r="R8612" s="50"/>
      <c r="S8612" s="50"/>
      <c r="T8612" s="50"/>
      <c r="U8612" s="50"/>
      <c r="V8612" s="50"/>
      <c r="W8612" s="50"/>
      <c r="X8612" s="50"/>
      <c r="Y8612" s="50"/>
      <c r="Z8612" s="50"/>
      <c r="AA8612" s="50"/>
      <c r="AB8612" s="50"/>
      <c r="AC8612" s="50"/>
      <c r="AD8612" s="50"/>
      <c r="AE8612" s="50"/>
      <c r="AF8612" s="50"/>
      <c r="AG8612" s="50"/>
      <c r="AH8612" s="50"/>
      <c r="AI8612" s="50"/>
      <c r="AJ8612" s="50"/>
      <c r="AK8612" s="50"/>
      <c r="AL8612" s="50"/>
      <c r="AM8612" s="50"/>
      <c r="AN8612" s="50"/>
      <c r="AO8612" s="50"/>
      <c r="AP8612" s="50"/>
      <c r="AQ8612" s="50"/>
      <c r="AR8612" s="50"/>
      <c r="AS8612" s="50"/>
      <c r="AT8612" s="50"/>
      <c r="AU8612" s="50"/>
      <c r="AV8612" s="50"/>
      <c r="AW8612" s="50"/>
      <c r="AX8612" s="50"/>
      <c r="AY8612" s="50"/>
      <c r="AZ8612" s="50"/>
      <c r="BA8612" s="50"/>
      <c r="BB8612" s="50"/>
      <c r="BC8612" s="50"/>
      <c r="BD8612" s="50"/>
      <c r="BE8612" s="50"/>
      <c r="BF8612" s="50"/>
      <c r="BG8612" s="50"/>
      <c r="BH8612" s="50"/>
      <c r="BI8612" s="50"/>
      <c r="BJ8612" s="50"/>
      <c r="BK8612" s="50"/>
      <c r="BL8612" s="50"/>
      <c r="BM8612" s="50"/>
      <c r="BN8612" s="50"/>
      <c r="BO8612" s="50"/>
      <c r="BP8612" s="50"/>
      <c r="BQ8612" s="50"/>
      <c r="BR8612" s="50"/>
      <c r="BS8612" s="50"/>
      <c r="BT8612" s="50"/>
      <c r="BU8612" s="50"/>
      <c r="BV8612" s="50"/>
      <c r="BW8612" s="50"/>
      <c r="BX8612" s="50"/>
      <c r="BY8612" s="50"/>
      <c r="BZ8612" s="50"/>
      <c r="CA8612" s="50"/>
      <c r="CB8612" s="50"/>
      <c r="CC8612" s="50"/>
      <c r="CD8612" s="50"/>
      <c r="CE8612" s="50"/>
      <c r="CF8612" s="50"/>
      <c r="CG8612" s="50"/>
      <c r="CH8612" s="50"/>
      <c r="CI8612" s="50"/>
      <c r="CJ8612" s="50"/>
      <c r="CK8612" s="50"/>
      <c r="CL8612" s="50"/>
      <c r="CM8612" s="50"/>
      <c r="CN8612" s="50"/>
      <c r="CO8612" s="50"/>
      <c r="CP8612" s="50"/>
      <c r="CQ8612" s="50"/>
      <c r="CR8612" s="50"/>
      <c r="CS8612" s="50"/>
      <c r="CT8612" s="50"/>
      <c r="CU8612" s="50"/>
      <c r="CV8612" s="50"/>
      <c r="CW8612" s="50"/>
      <c r="CX8612" s="50"/>
      <c r="CY8612" s="50"/>
      <c r="CZ8612" s="50"/>
      <c r="DA8612" s="50"/>
      <c r="DB8612" s="50"/>
      <c r="DC8612" s="50"/>
      <c r="DD8612" s="50"/>
      <c r="DE8612" s="50"/>
      <c r="DF8612" s="50"/>
      <c r="DG8612" s="50"/>
    </row>
    <row r="8613" spans="1:111" x14ac:dyDescent="0.2">
      <c r="A8613" s="212"/>
      <c r="B8613" s="212"/>
      <c r="C8613" s="212"/>
      <c r="E8613" s="181"/>
      <c r="F8613" s="192"/>
      <c r="G8613" s="192"/>
      <c r="H8613" s="50"/>
      <c r="I8613" s="50"/>
      <c r="J8613" s="50"/>
      <c r="K8613" s="50"/>
      <c r="L8613" s="50"/>
      <c r="M8613" s="50"/>
      <c r="N8613" s="50"/>
      <c r="O8613" s="50"/>
      <c r="P8613" s="50"/>
      <c r="Q8613" s="50"/>
      <c r="R8613" s="50"/>
      <c r="S8613" s="50"/>
      <c r="T8613" s="50"/>
      <c r="U8613" s="50"/>
      <c r="V8613" s="50"/>
      <c r="W8613" s="50"/>
      <c r="X8613" s="50"/>
      <c r="Y8613" s="50"/>
      <c r="Z8613" s="50"/>
      <c r="AA8613" s="50"/>
      <c r="AB8613" s="50"/>
      <c r="AC8613" s="50"/>
      <c r="AD8613" s="50"/>
      <c r="AE8613" s="50"/>
      <c r="AF8613" s="50"/>
      <c r="AG8613" s="50"/>
      <c r="AH8613" s="50"/>
      <c r="AI8613" s="50"/>
      <c r="AJ8613" s="50"/>
      <c r="AK8613" s="50"/>
      <c r="AL8613" s="50"/>
      <c r="AM8613" s="50"/>
      <c r="AN8613" s="50"/>
      <c r="AO8613" s="50"/>
      <c r="AP8613" s="50"/>
      <c r="AQ8613" s="50"/>
      <c r="AR8613" s="50"/>
      <c r="AS8613" s="50"/>
      <c r="AT8613" s="50"/>
      <c r="AU8613" s="50"/>
      <c r="AV8613" s="50"/>
      <c r="AW8613" s="50"/>
      <c r="AX8613" s="50"/>
      <c r="AY8613" s="50"/>
      <c r="AZ8613" s="50"/>
      <c r="BA8613" s="50"/>
      <c r="BB8613" s="50"/>
      <c r="BC8613" s="50"/>
      <c r="BD8613" s="50"/>
      <c r="BE8613" s="50"/>
      <c r="BF8613" s="50"/>
      <c r="BG8613" s="50"/>
      <c r="BH8613" s="50"/>
      <c r="BI8613" s="50"/>
      <c r="BJ8613" s="50"/>
      <c r="BK8613" s="50"/>
      <c r="BL8613" s="50"/>
      <c r="BM8613" s="50"/>
      <c r="BN8613" s="50"/>
      <c r="BO8613" s="50"/>
      <c r="BP8613" s="50"/>
      <c r="BQ8613" s="50"/>
      <c r="BR8613" s="50"/>
      <c r="BS8613" s="50"/>
      <c r="BT8613" s="50"/>
      <c r="BU8613" s="50"/>
      <c r="BV8613" s="50"/>
      <c r="BW8613" s="50"/>
      <c r="BX8613" s="50"/>
      <c r="BY8613" s="50"/>
      <c r="BZ8613" s="50"/>
      <c r="CA8613" s="50"/>
      <c r="CB8613" s="50"/>
      <c r="CC8613" s="50"/>
      <c r="CD8613" s="50"/>
      <c r="CE8613" s="50"/>
      <c r="CF8613" s="50"/>
      <c r="CG8613" s="50"/>
      <c r="CH8613" s="50"/>
      <c r="CI8613" s="50"/>
      <c r="CJ8613" s="50"/>
      <c r="CK8613" s="50"/>
      <c r="CL8613" s="50"/>
      <c r="CM8613" s="50"/>
      <c r="CN8613" s="50"/>
      <c r="CO8613" s="50"/>
      <c r="CP8613" s="50"/>
      <c r="CQ8613" s="50"/>
      <c r="CR8613" s="50"/>
      <c r="CS8613" s="50"/>
      <c r="CT8613" s="50"/>
      <c r="CU8613" s="50"/>
      <c r="CV8613" s="50"/>
      <c r="CW8613" s="50"/>
      <c r="CX8613" s="50"/>
      <c r="CY8613" s="50"/>
      <c r="CZ8613" s="50"/>
      <c r="DA8613" s="50"/>
      <c r="DB8613" s="50"/>
      <c r="DC8613" s="50"/>
      <c r="DD8613" s="50"/>
      <c r="DE8613" s="50"/>
      <c r="DF8613" s="50"/>
      <c r="DG8613" s="50"/>
    </row>
    <row r="8614" spans="1:111" x14ac:dyDescent="0.2">
      <c r="A8614" s="212"/>
      <c r="B8614" s="212"/>
      <c r="C8614" s="212"/>
      <c r="E8614" s="181"/>
      <c r="F8614" s="192"/>
      <c r="G8614" s="192"/>
      <c r="H8614" s="50"/>
      <c r="I8614" s="50"/>
      <c r="J8614" s="50"/>
      <c r="K8614" s="50"/>
      <c r="L8614" s="50"/>
      <c r="M8614" s="50"/>
      <c r="N8614" s="50"/>
      <c r="O8614" s="50"/>
      <c r="P8614" s="50"/>
      <c r="Q8614" s="50"/>
      <c r="R8614" s="50"/>
      <c r="S8614" s="50"/>
      <c r="T8614" s="50"/>
      <c r="U8614" s="50"/>
      <c r="V8614" s="50"/>
      <c r="W8614" s="50"/>
      <c r="X8614" s="50"/>
      <c r="Y8614" s="50"/>
      <c r="Z8614" s="50"/>
      <c r="AA8614" s="50"/>
      <c r="AB8614" s="50"/>
      <c r="AC8614" s="50"/>
      <c r="AD8614" s="50"/>
      <c r="AE8614" s="50"/>
      <c r="AF8614" s="50"/>
      <c r="AG8614" s="50"/>
      <c r="AH8614" s="50"/>
      <c r="AI8614" s="50"/>
      <c r="AJ8614" s="50"/>
      <c r="AK8614" s="50"/>
      <c r="AL8614" s="50"/>
      <c r="AM8614" s="50"/>
      <c r="AN8614" s="50"/>
      <c r="AO8614" s="50"/>
      <c r="AP8614" s="50"/>
      <c r="AQ8614" s="50"/>
      <c r="AR8614" s="50"/>
      <c r="AS8614" s="50"/>
      <c r="AT8614" s="50"/>
      <c r="AU8614" s="50"/>
      <c r="AV8614" s="50"/>
      <c r="AW8614" s="50"/>
      <c r="AX8614" s="50"/>
      <c r="AY8614" s="50"/>
      <c r="AZ8614" s="50"/>
      <c r="BA8614" s="50"/>
      <c r="BB8614" s="50"/>
      <c r="BC8614" s="50"/>
      <c r="BD8614" s="50"/>
      <c r="BE8614" s="50"/>
      <c r="BF8614" s="50"/>
      <c r="BG8614" s="50"/>
      <c r="BH8614" s="50"/>
      <c r="BI8614" s="50"/>
      <c r="BJ8614" s="50"/>
      <c r="BK8614" s="50"/>
      <c r="BL8614" s="50"/>
      <c r="BM8614" s="50"/>
      <c r="BN8614" s="50"/>
      <c r="BO8614" s="50"/>
      <c r="BP8614" s="50"/>
      <c r="BQ8614" s="50"/>
      <c r="BR8614" s="50"/>
      <c r="BS8614" s="50"/>
      <c r="BT8614" s="50"/>
      <c r="BU8614" s="50"/>
      <c r="BV8614" s="50"/>
      <c r="BW8614" s="50"/>
      <c r="BX8614" s="50"/>
      <c r="BY8614" s="50"/>
      <c r="BZ8614" s="50"/>
      <c r="CA8614" s="50"/>
      <c r="CB8614" s="50"/>
      <c r="CC8614" s="50"/>
      <c r="CD8614" s="50"/>
      <c r="CE8614" s="50"/>
      <c r="CF8614" s="50"/>
      <c r="CG8614" s="50"/>
      <c r="CH8614" s="50"/>
      <c r="CI8614" s="50"/>
      <c r="CJ8614" s="50"/>
      <c r="CK8614" s="50"/>
      <c r="CL8614" s="50"/>
      <c r="CM8614" s="50"/>
      <c r="CN8614" s="50"/>
      <c r="CO8614" s="50"/>
      <c r="CP8614" s="50"/>
      <c r="CQ8614" s="50"/>
      <c r="CR8614" s="50"/>
      <c r="CS8614" s="50"/>
      <c r="CT8614" s="50"/>
      <c r="CU8614" s="50"/>
      <c r="CV8614" s="50"/>
      <c r="CW8614" s="50"/>
      <c r="CX8614" s="50"/>
      <c r="CY8614" s="50"/>
      <c r="CZ8614" s="50"/>
      <c r="DA8614" s="50"/>
      <c r="DB8614" s="50"/>
      <c r="DC8614" s="50"/>
      <c r="DD8614" s="50"/>
      <c r="DE8614" s="50"/>
      <c r="DF8614" s="50"/>
      <c r="DG8614" s="50"/>
    </row>
    <row r="8615" spans="1:111" x14ac:dyDescent="0.2">
      <c r="A8615" s="212"/>
      <c r="B8615" s="212"/>
      <c r="C8615" s="212"/>
      <c r="E8615" s="181"/>
      <c r="F8615" s="192"/>
      <c r="G8615" s="192"/>
      <c r="H8615" s="50"/>
      <c r="I8615" s="50"/>
      <c r="J8615" s="50"/>
      <c r="K8615" s="50"/>
      <c r="L8615" s="50"/>
      <c r="M8615" s="50"/>
      <c r="N8615" s="50"/>
      <c r="O8615" s="50"/>
      <c r="P8615" s="50"/>
      <c r="Q8615" s="50"/>
      <c r="R8615" s="50"/>
      <c r="S8615" s="50"/>
      <c r="T8615" s="50"/>
      <c r="U8615" s="50"/>
      <c r="V8615" s="50"/>
      <c r="W8615" s="50"/>
      <c r="X8615" s="50"/>
      <c r="Y8615" s="50"/>
      <c r="Z8615" s="50"/>
      <c r="AA8615" s="50"/>
      <c r="AB8615" s="50"/>
      <c r="AC8615" s="50"/>
      <c r="AD8615" s="50"/>
      <c r="AE8615" s="50"/>
      <c r="AF8615" s="50"/>
      <c r="AG8615" s="50"/>
      <c r="AH8615" s="50"/>
      <c r="AI8615" s="50"/>
      <c r="AJ8615" s="50"/>
      <c r="AK8615" s="50"/>
      <c r="AL8615" s="50"/>
      <c r="AM8615" s="50"/>
      <c r="AN8615" s="50"/>
      <c r="AO8615" s="50"/>
      <c r="AP8615" s="50"/>
      <c r="AQ8615" s="50"/>
      <c r="AR8615" s="50"/>
      <c r="AS8615" s="50"/>
      <c r="AT8615" s="50"/>
      <c r="AU8615" s="50"/>
      <c r="AV8615" s="50"/>
      <c r="AW8615" s="50"/>
      <c r="AX8615" s="50"/>
      <c r="AY8615" s="50"/>
      <c r="AZ8615" s="50"/>
      <c r="BA8615" s="50"/>
      <c r="BB8615" s="50"/>
      <c r="BC8615" s="50"/>
      <c r="BD8615" s="50"/>
      <c r="BE8615" s="50"/>
      <c r="BF8615" s="50"/>
      <c r="BG8615" s="50"/>
      <c r="BH8615" s="50"/>
      <c r="BI8615" s="50"/>
      <c r="BJ8615" s="50"/>
      <c r="BK8615" s="50"/>
      <c r="BL8615" s="50"/>
      <c r="BM8615" s="50"/>
      <c r="BN8615" s="50"/>
      <c r="BO8615" s="50"/>
      <c r="BP8615" s="50"/>
      <c r="BQ8615" s="50"/>
      <c r="BR8615" s="50"/>
      <c r="BS8615" s="50"/>
      <c r="BT8615" s="50"/>
      <c r="BU8615" s="50"/>
      <c r="BV8615" s="50"/>
      <c r="BW8615" s="50"/>
      <c r="BX8615" s="50"/>
      <c r="BY8615" s="50"/>
      <c r="BZ8615" s="50"/>
      <c r="CA8615" s="50"/>
      <c r="CB8615" s="50"/>
      <c r="CC8615" s="50"/>
      <c r="CD8615" s="50"/>
      <c r="CE8615" s="50"/>
      <c r="CF8615" s="50"/>
      <c r="CG8615" s="50"/>
      <c r="CH8615" s="50"/>
      <c r="CI8615" s="50"/>
      <c r="CJ8615" s="50"/>
      <c r="CK8615" s="50"/>
      <c r="CL8615" s="50"/>
      <c r="CM8615" s="50"/>
      <c r="CN8615" s="50"/>
      <c r="CO8615" s="50"/>
      <c r="CP8615" s="50"/>
      <c r="CQ8615" s="50"/>
      <c r="CR8615" s="50"/>
      <c r="CS8615" s="50"/>
      <c r="CT8615" s="50"/>
      <c r="CU8615" s="50"/>
      <c r="CV8615" s="50"/>
      <c r="CW8615" s="50"/>
      <c r="CX8615" s="50"/>
      <c r="CY8615" s="50"/>
      <c r="CZ8615" s="50"/>
      <c r="DA8615" s="50"/>
      <c r="DB8615" s="50"/>
      <c r="DC8615" s="50"/>
      <c r="DD8615" s="50"/>
      <c r="DE8615" s="50"/>
      <c r="DF8615" s="50"/>
      <c r="DG8615" s="50"/>
    </row>
    <row r="8616" spans="1:111" x14ac:dyDescent="0.2">
      <c r="A8616" s="212"/>
      <c r="B8616" s="212"/>
      <c r="C8616" s="212"/>
      <c r="E8616" s="181"/>
      <c r="F8616" s="192"/>
      <c r="G8616" s="192"/>
      <c r="H8616" s="50"/>
      <c r="I8616" s="50"/>
      <c r="J8616" s="50"/>
      <c r="K8616" s="50"/>
      <c r="L8616" s="50"/>
      <c r="M8616" s="50"/>
      <c r="N8616" s="50"/>
      <c r="O8616" s="50"/>
      <c r="P8616" s="50"/>
      <c r="Q8616" s="50"/>
      <c r="R8616" s="50"/>
      <c r="S8616" s="50"/>
      <c r="T8616" s="50"/>
      <c r="U8616" s="50"/>
      <c r="V8616" s="50"/>
      <c r="W8616" s="50"/>
      <c r="X8616" s="50"/>
      <c r="Y8616" s="50"/>
      <c r="Z8616" s="50"/>
      <c r="AA8616" s="50"/>
      <c r="AB8616" s="50"/>
      <c r="AC8616" s="50"/>
      <c r="AD8616" s="50"/>
      <c r="AE8616" s="50"/>
      <c r="AF8616" s="50"/>
      <c r="AG8616" s="50"/>
      <c r="AH8616" s="50"/>
      <c r="AI8616" s="50"/>
      <c r="AJ8616" s="50"/>
      <c r="AK8616" s="50"/>
      <c r="AL8616" s="50"/>
      <c r="AM8616" s="50"/>
      <c r="AN8616" s="50"/>
      <c r="AO8616" s="50"/>
      <c r="AP8616" s="50"/>
      <c r="AQ8616" s="50"/>
      <c r="AR8616" s="50"/>
      <c r="AS8616" s="50"/>
      <c r="AT8616" s="50"/>
      <c r="AU8616" s="50"/>
      <c r="AV8616" s="50"/>
      <c r="AW8616" s="50"/>
      <c r="AX8616" s="50"/>
      <c r="AY8616" s="50"/>
      <c r="AZ8616" s="50"/>
      <c r="BA8616" s="50"/>
      <c r="BB8616" s="50"/>
      <c r="BC8616" s="50"/>
      <c r="BD8616" s="50"/>
      <c r="BE8616" s="50"/>
      <c r="BF8616" s="50"/>
      <c r="BG8616" s="50"/>
      <c r="BH8616" s="50"/>
      <c r="BI8616" s="50"/>
      <c r="BJ8616" s="50"/>
      <c r="BK8616" s="50"/>
      <c r="BL8616" s="50"/>
      <c r="BM8616" s="50"/>
      <c r="BN8616" s="50"/>
      <c r="BO8616" s="50"/>
      <c r="BP8616" s="50"/>
      <c r="BQ8616" s="50"/>
      <c r="BR8616" s="50"/>
      <c r="BS8616" s="50"/>
      <c r="BT8616" s="50"/>
      <c r="BU8616" s="50"/>
      <c r="BV8616" s="50"/>
      <c r="BW8616" s="50"/>
      <c r="BX8616" s="50"/>
      <c r="BY8616" s="50"/>
      <c r="BZ8616" s="50"/>
      <c r="CA8616" s="50"/>
      <c r="CB8616" s="50"/>
      <c r="CC8616" s="50"/>
      <c r="CD8616" s="50"/>
      <c r="CE8616" s="50"/>
      <c r="CF8616" s="50"/>
      <c r="CG8616" s="50"/>
      <c r="CH8616" s="50"/>
      <c r="CI8616" s="50"/>
      <c r="CJ8616" s="50"/>
      <c r="CK8616" s="50"/>
      <c r="CL8616" s="50"/>
      <c r="CM8616" s="50"/>
      <c r="CN8616" s="50"/>
      <c r="CO8616" s="50"/>
      <c r="CP8616" s="50"/>
      <c r="CQ8616" s="50"/>
      <c r="CR8616" s="50"/>
      <c r="CS8616" s="50"/>
      <c r="CT8616" s="50"/>
      <c r="CU8616" s="50"/>
      <c r="CV8616" s="50"/>
      <c r="CW8616" s="50"/>
      <c r="CX8616" s="50"/>
      <c r="CY8616" s="50"/>
      <c r="CZ8616" s="50"/>
      <c r="DA8616" s="50"/>
      <c r="DB8616" s="50"/>
      <c r="DC8616" s="50"/>
      <c r="DD8616" s="50"/>
      <c r="DE8616" s="50"/>
      <c r="DF8616" s="50"/>
      <c r="DG8616" s="50"/>
    </row>
    <row r="8617" spans="1:111" x14ac:dyDescent="0.2">
      <c r="A8617" s="212"/>
      <c r="B8617" s="212"/>
      <c r="C8617" s="212"/>
      <c r="E8617" s="181"/>
      <c r="F8617" s="192"/>
      <c r="G8617" s="192"/>
      <c r="H8617" s="50"/>
      <c r="I8617" s="50"/>
      <c r="J8617" s="50"/>
      <c r="K8617" s="50"/>
      <c r="L8617" s="50"/>
      <c r="M8617" s="50"/>
      <c r="N8617" s="50"/>
      <c r="O8617" s="50"/>
      <c r="P8617" s="50"/>
      <c r="Q8617" s="50"/>
      <c r="R8617" s="50"/>
      <c r="S8617" s="50"/>
      <c r="T8617" s="50"/>
      <c r="U8617" s="50"/>
      <c r="V8617" s="50"/>
      <c r="W8617" s="50"/>
      <c r="X8617" s="50"/>
      <c r="Y8617" s="50"/>
      <c r="Z8617" s="50"/>
      <c r="AA8617" s="50"/>
      <c r="AB8617" s="50"/>
      <c r="AC8617" s="50"/>
      <c r="AD8617" s="50"/>
      <c r="AE8617" s="50"/>
      <c r="AF8617" s="50"/>
      <c r="AG8617" s="50"/>
      <c r="AH8617" s="50"/>
      <c r="AI8617" s="50"/>
      <c r="AJ8617" s="50"/>
      <c r="AK8617" s="50"/>
      <c r="AL8617" s="50"/>
      <c r="AM8617" s="50"/>
      <c r="AN8617" s="50"/>
      <c r="AO8617" s="50"/>
      <c r="AP8617" s="50"/>
      <c r="AQ8617" s="50"/>
      <c r="AR8617" s="50"/>
      <c r="AS8617" s="50"/>
      <c r="AT8617" s="50"/>
      <c r="AU8617" s="50"/>
      <c r="AV8617" s="50"/>
      <c r="AW8617" s="50"/>
      <c r="AX8617" s="50"/>
      <c r="AY8617" s="50"/>
      <c r="AZ8617" s="50"/>
      <c r="BA8617" s="50"/>
      <c r="BB8617" s="50"/>
      <c r="BC8617" s="50"/>
      <c r="BD8617" s="50"/>
      <c r="BE8617" s="50"/>
      <c r="BF8617" s="50"/>
      <c r="BG8617" s="50"/>
      <c r="BH8617" s="50"/>
      <c r="BI8617" s="50"/>
      <c r="BJ8617" s="50"/>
      <c r="BK8617" s="50"/>
      <c r="BL8617" s="50"/>
      <c r="BM8617" s="50"/>
      <c r="BN8617" s="50"/>
      <c r="BO8617" s="50"/>
      <c r="BP8617" s="50"/>
      <c r="BQ8617" s="50"/>
      <c r="BR8617" s="50"/>
      <c r="BS8617" s="50"/>
      <c r="BT8617" s="50"/>
      <c r="BU8617" s="50"/>
      <c r="BV8617" s="50"/>
      <c r="BW8617" s="50"/>
      <c r="BX8617" s="50"/>
      <c r="BY8617" s="50"/>
      <c r="BZ8617" s="50"/>
      <c r="CA8617" s="50"/>
      <c r="CB8617" s="50"/>
      <c r="CC8617" s="50"/>
      <c r="CD8617" s="50"/>
      <c r="CE8617" s="50"/>
      <c r="CF8617" s="50"/>
      <c r="CG8617" s="50"/>
      <c r="CH8617" s="50"/>
      <c r="CI8617" s="50"/>
      <c r="CJ8617" s="50"/>
      <c r="CK8617" s="50"/>
      <c r="CL8617" s="50"/>
      <c r="CM8617" s="50"/>
      <c r="CN8617" s="50"/>
      <c r="CO8617" s="50"/>
      <c r="CP8617" s="50"/>
      <c r="CQ8617" s="50"/>
      <c r="CR8617" s="50"/>
      <c r="CS8617" s="50"/>
      <c r="CT8617" s="50"/>
      <c r="CU8617" s="50"/>
      <c r="CV8617" s="50"/>
      <c r="CW8617" s="50"/>
      <c r="CX8617" s="50"/>
      <c r="CY8617" s="50"/>
      <c r="CZ8617" s="50"/>
      <c r="DA8617" s="50"/>
      <c r="DB8617" s="50"/>
      <c r="DC8617" s="50"/>
      <c r="DD8617" s="50"/>
      <c r="DE8617" s="50"/>
      <c r="DF8617" s="50"/>
      <c r="DG8617" s="50"/>
    </row>
    <row r="8618" spans="1:111" x14ac:dyDescent="0.2">
      <c r="A8618" s="212"/>
      <c r="B8618" s="212"/>
      <c r="C8618" s="212"/>
      <c r="E8618" s="181"/>
      <c r="F8618" s="192"/>
      <c r="G8618" s="192"/>
      <c r="H8618" s="50"/>
      <c r="I8618" s="50"/>
      <c r="J8618" s="50"/>
      <c r="K8618" s="50"/>
      <c r="L8618" s="50"/>
      <c r="M8618" s="50"/>
      <c r="N8618" s="50"/>
      <c r="O8618" s="50"/>
      <c r="P8618" s="50"/>
      <c r="Q8618" s="50"/>
      <c r="R8618" s="50"/>
      <c r="S8618" s="50"/>
      <c r="T8618" s="50"/>
      <c r="U8618" s="50"/>
      <c r="V8618" s="50"/>
      <c r="W8618" s="50"/>
      <c r="X8618" s="50"/>
      <c r="Y8618" s="50"/>
      <c r="Z8618" s="50"/>
      <c r="AA8618" s="50"/>
      <c r="AB8618" s="50"/>
      <c r="AC8618" s="50"/>
      <c r="AD8618" s="50"/>
      <c r="AE8618" s="50"/>
      <c r="AF8618" s="50"/>
      <c r="AG8618" s="50"/>
      <c r="AH8618" s="50"/>
      <c r="AI8618" s="50"/>
      <c r="AJ8618" s="50"/>
      <c r="AK8618" s="50"/>
      <c r="AL8618" s="50"/>
      <c r="AM8618" s="50"/>
      <c r="AN8618" s="50"/>
      <c r="AO8618" s="50"/>
      <c r="AP8618" s="50"/>
      <c r="AQ8618" s="50"/>
      <c r="AR8618" s="50"/>
      <c r="AS8618" s="50"/>
      <c r="AT8618" s="50"/>
      <c r="AU8618" s="50"/>
      <c r="AV8618" s="50"/>
      <c r="AW8618" s="50"/>
      <c r="AX8618" s="50"/>
      <c r="AY8618" s="50"/>
      <c r="AZ8618" s="50"/>
      <c r="BA8618" s="50"/>
      <c r="BB8618" s="50"/>
      <c r="BC8618" s="50"/>
      <c r="BD8618" s="50"/>
      <c r="BE8618" s="50"/>
      <c r="BF8618" s="50"/>
      <c r="BG8618" s="50"/>
      <c r="BH8618" s="50"/>
      <c r="BI8618" s="50"/>
      <c r="BJ8618" s="50"/>
      <c r="BK8618" s="50"/>
      <c r="BL8618" s="50"/>
      <c r="BM8618" s="50"/>
      <c r="BN8618" s="50"/>
      <c r="BO8618" s="50"/>
      <c r="BP8618" s="50"/>
      <c r="BQ8618" s="50"/>
      <c r="BR8618" s="50"/>
      <c r="BS8618" s="50"/>
      <c r="BT8618" s="50"/>
      <c r="BU8618" s="50"/>
      <c r="BV8618" s="50"/>
      <c r="BW8618" s="50"/>
      <c r="BX8618" s="50"/>
      <c r="BY8618" s="50"/>
      <c r="BZ8618" s="50"/>
      <c r="CA8618" s="50"/>
      <c r="CB8618" s="50"/>
      <c r="CC8618" s="50"/>
      <c r="CD8618" s="50"/>
      <c r="CE8618" s="50"/>
      <c r="CF8618" s="50"/>
      <c r="CG8618" s="50"/>
      <c r="CH8618" s="50"/>
      <c r="CI8618" s="50"/>
      <c r="CJ8618" s="50"/>
      <c r="CK8618" s="50"/>
      <c r="CL8618" s="50"/>
      <c r="CM8618" s="50"/>
      <c r="CN8618" s="50"/>
      <c r="CO8618" s="50"/>
      <c r="CP8618" s="50"/>
      <c r="CQ8618" s="50"/>
      <c r="CR8618" s="50"/>
      <c r="CS8618" s="50"/>
      <c r="CT8618" s="50"/>
      <c r="CU8618" s="50"/>
      <c r="CV8618" s="50"/>
      <c r="CW8618" s="50"/>
      <c r="CX8618" s="50"/>
      <c r="CY8618" s="50"/>
      <c r="CZ8618" s="50"/>
      <c r="DA8618" s="50"/>
      <c r="DB8618" s="50"/>
      <c r="DC8618" s="50"/>
      <c r="DD8618" s="50"/>
      <c r="DE8618" s="50"/>
      <c r="DF8618" s="50"/>
      <c r="DG8618" s="50"/>
    </row>
    <row r="8619" spans="1:111" x14ac:dyDescent="0.2">
      <c r="A8619" s="212"/>
      <c r="B8619" s="212"/>
      <c r="C8619" s="212"/>
      <c r="E8619" s="181"/>
      <c r="F8619" s="192"/>
      <c r="G8619" s="192"/>
      <c r="H8619" s="50"/>
      <c r="I8619" s="50"/>
      <c r="J8619" s="50"/>
      <c r="K8619" s="50"/>
      <c r="L8619" s="50"/>
      <c r="M8619" s="50"/>
      <c r="N8619" s="50"/>
      <c r="O8619" s="50"/>
      <c r="P8619" s="50"/>
      <c r="Q8619" s="50"/>
      <c r="R8619" s="50"/>
      <c r="S8619" s="50"/>
      <c r="T8619" s="50"/>
      <c r="U8619" s="50"/>
      <c r="V8619" s="50"/>
      <c r="W8619" s="50"/>
      <c r="X8619" s="50"/>
      <c r="Y8619" s="50"/>
      <c r="Z8619" s="50"/>
      <c r="AA8619" s="50"/>
      <c r="AB8619" s="50"/>
      <c r="AC8619" s="50"/>
      <c r="AD8619" s="50"/>
      <c r="AE8619" s="50"/>
      <c r="AF8619" s="50"/>
      <c r="AG8619" s="50"/>
      <c r="AH8619" s="50"/>
      <c r="AI8619" s="50"/>
      <c r="AJ8619" s="50"/>
      <c r="AK8619" s="50"/>
      <c r="AL8619" s="50"/>
      <c r="AM8619" s="50"/>
      <c r="AN8619" s="50"/>
      <c r="AO8619" s="50"/>
      <c r="AP8619" s="50"/>
      <c r="AQ8619" s="50"/>
      <c r="AR8619" s="50"/>
      <c r="AS8619" s="50"/>
      <c r="AT8619" s="50"/>
      <c r="AU8619" s="50"/>
      <c r="AV8619" s="50"/>
      <c r="AW8619" s="50"/>
      <c r="AX8619" s="50"/>
      <c r="AY8619" s="50"/>
      <c r="AZ8619" s="50"/>
      <c r="BA8619" s="50"/>
      <c r="BB8619" s="50"/>
      <c r="BC8619" s="50"/>
      <c r="BD8619" s="50"/>
      <c r="BE8619" s="50"/>
      <c r="BF8619" s="50"/>
      <c r="BG8619" s="50"/>
      <c r="BH8619" s="50"/>
      <c r="BI8619" s="50"/>
      <c r="BJ8619" s="50"/>
      <c r="BK8619" s="50"/>
      <c r="BL8619" s="50"/>
      <c r="BM8619" s="50"/>
      <c r="BN8619" s="50"/>
      <c r="BO8619" s="50"/>
      <c r="BP8619" s="50"/>
      <c r="BQ8619" s="50"/>
      <c r="BR8619" s="50"/>
      <c r="BS8619" s="50"/>
      <c r="BT8619" s="50"/>
      <c r="BU8619" s="50"/>
      <c r="BV8619" s="50"/>
      <c r="BW8619" s="50"/>
      <c r="BX8619" s="50"/>
      <c r="BY8619" s="50"/>
      <c r="BZ8619" s="50"/>
      <c r="CA8619" s="50"/>
      <c r="CB8619" s="50"/>
      <c r="CC8619" s="50"/>
      <c r="CD8619" s="50"/>
      <c r="CE8619" s="50"/>
      <c r="CF8619" s="50"/>
      <c r="CG8619" s="50"/>
      <c r="CH8619" s="50"/>
      <c r="CI8619" s="50"/>
      <c r="CJ8619" s="50"/>
      <c r="CK8619" s="50"/>
      <c r="CL8619" s="50"/>
      <c r="CM8619" s="50"/>
      <c r="CN8619" s="50"/>
      <c r="CO8619" s="50"/>
      <c r="CP8619" s="50"/>
      <c r="CQ8619" s="50"/>
      <c r="CR8619" s="50"/>
      <c r="CS8619" s="50"/>
      <c r="CT8619" s="50"/>
      <c r="CU8619" s="50"/>
      <c r="CV8619" s="50"/>
      <c r="CW8619" s="50"/>
      <c r="CX8619" s="50"/>
      <c r="CY8619" s="50"/>
      <c r="CZ8619" s="50"/>
      <c r="DA8619" s="50"/>
      <c r="DB8619" s="50"/>
      <c r="DC8619" s="50"/>
      <c r="DD8619" s="50"/>
      <c r="DE8619" s="50"/>
      <c r="DF8619" s="50"/>
      <c r="DG8619" s="50"/>
    </row>
    <row r="8620" spans="1:111" x14ac:dyDescent="0.2">
      <c r="A8620" s="212"/>
      <c r="B8620" s="212"/>
      <c r="C8620" s="212"/>
      <c r="E8620" s="181"/>
      <c r="F8620" s="192"/>
      <c r="G8620" s="192"/>
      <c r="H8620" s="50"/>
      <c r="I8620" s="50"/>
      <c r="J8620" s="50"/>
      <c r="K8620" s="50"/>
      <c r="L8620" s="50"/>
      <c r="M8620" s="50"/>
      <c r="N8620" s="50"/>
      <c r="O8620" s="50"/>
      <c r="P8620" s="50"/>
      <c r="Q8620" s="50"/>
      <c r="R8620" s="50"/>
      <c r="S8620" s="50"/>
      <c r="T8620" s="50"/>
      <c r="U8620" s="50"/>
      <c r="V8620" s="50"/>
      <c r="W8620" s="50"/>
      <c r="X8620" s="50"/>
      <c r="Y8620" s="50"/>
      <c r="Z8620" s="50"/>
      <c r="AA8620" s="50"/>
      <c r="AB8620" s="50"/>
      <c r="AC8620" s="50"/>
      <c r="AD8620" s="50"/>
      <c r="AE8620" s="50"/>
      <c r="AF8620" s="50"/>
      <c r="AG8620" s="50"/>
      <c r="AH8620" s="50"/>
      <c r="AI8620" s="50"/>
      <c r="AJ8620" s="50"/>
      <c r="AK8620" s="50"/>
      <c r="AL8620" s="50"/>
      <c r="AM8620" s="50"/>
      <c r="AN8620" s="50"/>
      <c r="AO8620" s="50"/>
      <c r="AP8620" s="50"/>
      <c r="AQ8620" s="50"/>
      <c r="AR8620" s="50"/>
      <c r="AS8620" s="50"/>
      <c r="AT8620" s="50"/>
      <c r="AU8620" s="50"/>
      <c r="AV8620" s="50"/>
      <c r="AW8620" s="50"/>
      <c r="AX8620" s="50"/>
      <c r="AY8620" s="50"/>
      <c r="AZ8620" s="50"/>
      <c r="BA8620" s="50"/>
      <c r="BB8620" s="50"/>
      <c r="BC8620" s="50"/>
      <c r="BD8620" s="50"/>
      <c r="BE8620" s="50"/>
      <c r="BF8620" s="50"/>
      <c r="BG8620" s="50"/>
      <c r="BH8620" s="50"/>
      <c r="BI8620" s="50"/>
      <c r="BJ8620" s="50"/>
      <c r="BK8620" s="50"/>
      <c r="BL8620" s="50"/>
      <c r="BM8620" s="50"/>
      <c r="BN8620" s="50"/>
      <c r="BO8620" s="50"/>
      <c r="BP8620" s="50"/>
      <c r="BQ8620" s="50"/>
      <c r="BR8620" s="50"/>
      <c r="BS8620" s="50"/>
      <c r="BT8620" s="50"/>
      <c r="BU8620" s="50"/>
      <c r="BV8620" s="50"/>
      <c r="BW8620" s="50"/>
      <c r="BX8620" s="50"/>
      <c r="BY8620" s="50"/>
      <c r="BZ8620" s="50"/>
      <c r="CA8620" s="50"/>
      <c r="CB8620" s="50"/>
      <c r="CC8620" s="50"/>
      <c r="CD8620" s="50"/>
      <c r="CE8620" s="50"/>
      <c r="CF8620" s="50"/>
      <c r="CG8620" s="50"/>
      <c r="CH8620" s="50"/>
      <c r="CI8620" s="50"/>
      <c r="CJ8620" s="50"/>
      <c r="CK8620" s="50"/>
      <c r="CL8620" s="50"/>
      <c r="CM8620" s="50"/>
      <c r="CN8620" s="50"/>
      <c r="CO8620" s="50"/>
      <c r="CP8620" s="50"/>
      <c r="CQ8620" s="50"/>
      <c r="CR8620" s="50"/>
      <c r="CS8620" s="50"/>
      <c r="CT8620" s="50"/>
      <c r="CU8620" s="50"/>
      <c r="CV8620" s="50"/>
      <c r="CW8620" s="50"/>
      <c r="CX8620" s="50"/>
      <c r="CY8620" s="50"/>
      <c r="CZ8620" s="50"/>
      <c r="DA8620" s="50"/>
      <c r="DB8620" s="50"/>
      <c r="DC8620" s="50"/>
      <c r="DD8620" s="50"/>
      <c r="DE8620" s="50"/>
      <c r="DF8620" s="50"/>
      <c r="DG8620" s="50"/>
    </row>
    <row r="8621" spans="1:111" x14ac:dyDescent="0.2">
      <c r="A8621" s="212"/>
      <c r="B8621" s="212"/>
      <c r="C8621" s="212"/>
      <c r="E8621" s="181"/>
      <c r="F8621" s="192"/>
      <c r="G8621" s="192"/>
      <c r="H8621" s="50"/>
      <c r="I8621" s="50"/>
      <c r="J8621" s="50"/>
      <c r="K8621" s="50"/>
      <c r="L8621" s="50"/>
      <c r="M8621" s="50"/>
      <c r="N8621" s="50"/>
      <c r="O8621" s="50"/>
      <c r="P8621" s="50"/>
      <c r="Q8621" s="50"/>
      <c r="R8621" s="50"/>
      <c r="S8621" s="50"/>
      <c r="T8621" s="50"/>
      <c r="U8621" s="50"/>
      <c r="V8621" s="50"/>
      <c r="W8621" s="50"/>
      <c r="X8621" s="50"/>
      <c r="Y8621" s="50"/>
      <c r="Z8621" s="50"/>
      <c r="AA8621" s="50"/>
      <c r="AB8621" s="50"/>
      <c r="AC8621" s="50"/>
      <c r="AD8621" s="50"/>
      <c r="AE8621" s="50"/>
      <c r="AF8621" s="50"/>
      <c r="AG8621" s="50"/>
      <c r="AH8621" s="50"/>
      <c r="AI8621" s="50"/>
      <c r="AJ8621" s="50"/>
      <c r="AK8621" s="50"/>
      <c r="AL8621" s="50"/>
      <c r="AM8621" s="50"/>
      <c r="AN8621" s="50"/>
      <c r="AO8621" s="50"/>
      <c r="AP8621" s="50"/>
      <c r="AQ8621" s="50"/>
      <c r="AR8621" s="50"/>
      <c r="AS8621" s="50"/>
      <c r="AT8621" s="50"/>
      <c r="AU8621" s="50"/>
      <c r="AV8621" s="50"/>
      <c r="AW8621" s="50"/>
      <c r="AX8621" s="50"/>
      <c r="AY8621" s="50"/>
      <c r="AZ8621" s="50"/>
      <c r="BA8621" s="50"/>
      <c r="BB8621" s="50"/>
      <c r="BC8621" s="50"/>
      <c r="BD8621" s="50"/>
      <c r="BE8621" s="50"/>
      <c r="BF8621" s="50"/>
      <c r="BG8621" s="50"/>
      <c r="BH8621" s="50"/>
      <c r="BI8621" s="50"/>
      <c r="BJ8621" s="50"/>
      <c r="BK8621" s="50"/>
      <c r="BL8621" s="50"/>
      <c r="BM8621" s="50"/>
      <c r="BN8621" s="50"/>
      <c r="BO8621" s="50"/>
      <c r="BP8621" s="50"/>
      <c r="BQ8621" s="50"/>
      <c r="BR8621" s="50"/>
      <c r="BS8621" s="50"/>
      <c r="BT8621" s="50"/>
      <c r="BU8621" s="50"/>
      <c r="BV8621" s="50"/>
      <c r="BW8621" s="50"/>
      <c r="BX8621" s="50"/>
      <c r="BY8621" s="50"/>
      <c r="BZ8621" s="50"/>
      <c r="CA8621" s="50"/>
      <c r="CB8621" s="50"/>
      <c r="CC8621" s="50"/>
      <c r="CD8621" s="50"/>
      <c r="CE8621" s="50"/>
      <c r="CF8621" s="50"/>
      <c r="CG8621" s="50"/>
      <c r="CH8621" s="50"/>
      <c r="CI8621" s="50"/>
      <c r="CJ8621" s="50"/>
      <c r="CK8621" s="50"/>
      <c r="CL8621" s="50"/>
      <c r="CM8621" s="50"/>
      <c r="CN8621" s="50"/>
      <c r="CO8621" s="50"/>
      <c r="CP8621" s="50"/>
      <c r="CQ8621" s="50"/>
      <c r="CR8621" s="50"/>
      <c r="CS8621" s="50"/>
      <c r="CT8621" s="50"/>
      <c r="CU8621" s="50"/>
      <c r="CV8621" s="50"/>
      <c r="CW8621" s="50"/>
      <c r="CX8621" s="50"/>
      <c r="CY8621" s="50"/>
      <c r="CZ8621" s="50"/>
      <c r="DA8621" s="50"/>
      <c r="DB8621" s="50"/>
      <c r="DC8621" s="50"/>
      <c r="DD8621" s="50"/>
      <c r="DE8621" s="50"/>
      <c r="DF8621" s="50"/>
      <c r="DG8621" s="50"/>
    </row>
    <row r="8622" spans="1:111" x14ac:dyDescent="0.2">
      <c r="A8622" s="212"/>
      <c r="B8622" s="212"/>
      <c r="C8622" s="212"/>
      <c r="E8622" s="181"/>
      <c r="F8622" s="192"/>
      <c r="G8622" s="192"/>
      <c r="H8622" s="50"/>
      <c r="I8622" s="50"/>
      <c r="J8622" s="50"/>
      <c r="K8622" s="50"/>
      <c r="L8622" s="50"/>
      <c r="M8622" s="50"/>
      <c r="N8622" s="50"/>
      <c r="O8622" s="50"/>
      <c r="P8622" s="50"/>
      <c r="Q8622" s="50"/>
      <c r="R8622" s="50"/>
      <c r="S8622" s="50"/>
      <c r="T8622" s="50"/>
      <c r="U8622" s="50"/>
      <c r="V8622" s="50"/>
      <c r="W8622" s="50"/>
      <c r="X8622" s="50"/>
      <c r="Y8622" s="50"/>
      <c r="Z8622" s="50"/>
      <c r="AA8622" s="50"/>
      <c r="AB8622" s="50"/>
      <c r="AC8622" s="50"/>
      <c r="AD8622" s="50"/>
      <c r="AE8622" s="50"/>
      <c r="AF8622" s="50"/>
      <c r="AG8622" s="50"/>
      <c r="AH8622" s="50"/>
      <c r="AI8622" s="50"/>
      <c r="AJ8622" s="50"/>
      <c r="AK8622" s="50"/>
      <c r="AL8622" s="50"/>
      <c r="AM8622" s="50"/>
      <c r="AN8622" s="50"/>
      <c r="AO8622" s="50"/>
      <c r="AP8622" s="50"/>
      <c r="AQ8622" s="50"/>
      <c r="AR8622" s="50"/>
      <c r="AS8622" s="50"/>
      <c r="AT8622" s="50"/>
      <c r="AU8622" s="50"/>
      <c r="AV8622" s="50"/>
      <c r="AW8622" s="50"/>
      <c r="AX8622" s="50"/>
      <c r="AY8622" s="50"/>
      <c r="AZ8622" s="50"/>
      <c r="BA8622" s="50"/>
      <c r="BB8622" s="50"/>
      <c r="BC8622" s="50"/>
      <c r="BD8622" s="50"/>
      <c r="BE8622" s="50"/>
      <c r="BF8622" s="50"/>
      <c r="BG8622" s="50"/>
      <c r="BH8622" s="50"/>
      <c r="BI8622" s="50"/>
      <c r="BJ8622" s="50"/>
      <c r="BK8622" s="50"/>
      <c r="BL8622" s="50"/>
      <c r="BM8622" s="50"/>
      <c r="BN8622" s="50"/>
      <c r="BO8622" s="50"/>
      <c r="BP8622" s="50"/>
      <c r="BQ8622" s="50"/>
      <c r="BR8622" s="50"/>
      <c r="BS8622" s="50"/>
      <c r="BT8622" s="50"/>
      <c r="BU8622" s="50"/>
      <c r="BV8622" s="50"/>
      <c r="BW8622" s="50"/>
      <c r="BX8622" s="50"/>
      <c r="BY8622" s="50"/>
      <c r="BZ8622" s="50"/>
      <c r="CA8622" s="50"/>
      <c r="CB8622" s="50"/>
      <c r="CC8622" s="50"/>
      <c r="CD8622" s="50"/>
      <c r="CE8622" s="50"/>
      <c r="CF8622" s="50"/>
      <c r="CG8622" s="50"/>
      <c r="CH8622" s="50"/>
      <c r="CI8622" s="50"/>
      <c r="CJ8622" s="50"/>
      <c r="CK8622" s="50"/>
      <c r="CL8622" s="50"/>
      <c r="CM8622" s="50"/>
      <c r="CN8622" s="50"/>
      <c r="CO8622" s="50"/>
      <c r="CP8622" s="50"/>
      <c r="CQ8622" s="50"/>
      <c r="CR8622" s="50"/>
      <c r="CS8622" s="50"/>
      <c r="CT8622" s="50"/>
      <c r="CU8622" s="50"/>
      <c r="CV8622" s="50"/>
      <c r="CW8622" s="50"/>
      <c r="CX8622" s="50"/>
      <c r="CY8622" s="50"/>
      <c r="CZ8622" s="50"/>
      <c r="DA8622" s="50"/>
      <c r="DB8622" s="50"/>
      <c r="DC8622" s="50"/>
      <c r="DD8622" s="50"/>
      <c r="DE8622" s="50"/>
      <c r="DF8622" s="50"/>
      <c r="DG8622" s="50"/>
    </row>
    <row r="8623" spans="1:111" x14ac:dyDescent="0.2">
      <c r="A8623" s="212"/>
      <c r="B8623" s="212"/>
      <c r="C8623" s="212"/>
      <c r="E8623" s="181"/>
      <c r="F8623" s="192"/>
      <c r="G8623" s="192"/>
      <c r="H8623" s="50"/>
      <c r="I8623" s="50"/>
      <c r="J8623" s="50"/>
      <c r="K8623" s="50"/>
      <c r="L8623" s="50"/>
      <c r="M8623" s="50"/>
      <c r="N8623" s="50"/>
      <c r="O8623" s="50"/>
      <c r="P8623" s="50"/>
      <c r="Q8623" s="50"/>
      <c r="R8623" s="50"/>
      <c r="S8623" s="50"/>
      <c r="T8623" s="50"/>
      <c r="U8623" s="50"/>
      <c r="V8623" s="50"/>
      <c r="W8623" s="50"/>
      <c r="X8623" s="50"/>
      <c r="Y8623" s="50"/>
      <c r="Z8623" s="50"/>
      <c r="AA8623" s="50"/>
      <c r="AB8623" s="50"/>
      <c r="AC8623" s="50"/>
      <c r="AD8623" s="50"/>
      <c r="AE8623" s="50"/>
      <c r="AF8623" s="50"/>
      <c r="AG8623" s="50"/>
      <c r="AH8623" s="50"/>
      <c r="AI8623" s="50"/>
      <c r="AJ8623" s="50"/>
      <c r="AK8623" s="50"/>
      <c r="AL8623" s="50"/>
      <c r="AM8623" s="50"/>
      <c r="AN8623" s="50"/>
      <c r="AO8623" s="50"/>
      <c r="AP8623" s="50"/>
      <c r="AQ8623" s="50"/>
      <c r="AR8623" s="50"/>
      <c r="AS8623" s="50"/>
      <c r="AT8623" s="50"/>
      <c r="AU8623" s="50"/>
      <c r="AV8623" s="50"/>
      <c r="AW8623" s="50"/>
      <c r="AX8623" s="50"/>
      <c r="AY8623" s="50"/>
      <c r="AZ8623" s="50"/>
      <c r="BA8623" s="50"/>
      <c r="BB8623" s="50"/>
      <c r="BC8623" s="50"/>
      <c r="BD8623" s="50"/>
      <c r="BE8623" s="50"/>
      <c r="BF8623" s="50"/>
      <c r="BG8623" s="50"/>
      <c r="BH8623" s="50"/>
      <c r="BI8623" s="50"/>
      <c r="BJ8623" s="50"/>
      <c r="BK8623" s="50"/>
      <c r="BL8623" s="50"/>
      <c r="BM8623" s="50"/>
      <c r="BN8623" s="50"/>
      <c r="BO8623" s="50"/>
      <c r="BP8623" s="50"/>
      <c r="BQ8623" s="50"/>
      <c r="BR8623" s="50"/>
      <c r="BS8623" s="50"/>
      <c r="BT8623" s="50"/>
      <c r="BU8623" s="50"/>
      <c r="BV8623" s="50"/>
      <c r="BW8623" s="50"/>
      <c r="BX8623" s="50"/>
      <c r="BY8623" s="50"/>
      <c r="BZ8623" s="50"/>
      <c r="CA8623" s="50"/>
      <c r="CB8623" s="50"/>
      <c r="CC8623" s="50"/>
      <c r="CD8623" s="50"/>
      <c r="CE8623" s="50"/>
      <c r="CF8623" s="50"/>
      <c r="CG8623" s="50"/>
      <c r="CH8623" s="50"/>
      <c r="CI8623" s="50"/>
      <c r="CJ8623" s="50"/>
      <c r="CK8623" s="50"/>
      <c r="CL8623" s="50"/>
      <c r="CM8623" s="50"/>
      <c r="CN8623" s="50"/>
      <c r="CO8623" s="50"/>
      <c r="CP8623" s="50"/>
      <c r="CQ8623" s="50"/>
      <c r="CR8623" s="50"/>
      <c r="CS8623" s="50"/>
      <c r="CT8623" s="50"/>
      <c r="CU8623" s="50"/>
      <c r="CV8623" s="50"/>
      <c r="CW8623" s="50"/>
      <c r="CX8623" s="50"/>
      <c r="CY8623" s="50"/>
      <c r="CZ8623" s="50"/>
      <c r="DA8623" s="50"/>
      <c r="DB8623" s="50"/>
      <c r="DC8623" s="50"/>
      <c r="DD8623" s="50"/>
      <c r="DE8623" s="50"/>
      <c r="DF8623" s="50"/>
      <c r="DG8623" s="50"/>
    </row>
    <row r="8624" spans="1:111" x14ac:dyDescent="0.2">
      <c r="A8624" s="212"/>
      <c r="B8624" s="212"/>
      <c r="C8624" s="212"/>
      <c r="E8624" s="181"/>
      <c r="F8624" s="192"/>
      <c r="G8624" s="192"/>
      <c r="H8624" s="50"/>
      <c r="I8624" s="50"/>
      <c r="J8624" s="50"/>
      <c r="K8624" s="50"/>
      <c r="L8624" s="50"/>
      <c r="M8624" s="50"/>
      <c r="N8624" s="50"/>
      <c r="O8624" s="50"/>
      <c r="P8624" s="50"/>
      <c r="Q8624" s="50"/>
      <c r="R8624" s="50"/>
      <c r="S8624" s="50"/>
      <c r="T8624" s="50"/>
      <c r="U8624" s="50"/>
      <c r="V8624" s="50"/>
      <c r="W8624" s="50"/>
      <c r="X8624" s="50"/>
      <c r="Y8624" s="50"/>
      <c r="Z8624" s="50"/>
      <c r="AA8624" s="50"/>
      <c r="AB8624" s="50"/>
      <c r="AC8624" s="50"/>
      <c r="AD8624" s="50"/>
      <c r="AE8624" s="50"/>
      <c r="AF8624" s="50"/>
      <c r="AG8624" s="50"/>
      <c r="AH8624" s="50"/>
      <c r="AI8624" s="50"/>
      <c r="AJ8624" s="50"/>
      <c r="AK8624" s="50"/>
      <c r="AL8624" s="50"/>
      <c r="AM8624" s="50"/>
      <c r="AN8624" s="50"/>
      <c r="AO8624" s="50"/>
      <c r="AP8624" s="50"/>
      <c r="AQ8624" s="50"/>
      <c r="AR8624" s="50"/>
      <c r="AS8624" s="50"/>
      <c r="AT8624" s="50"/>
      <c r="AU8624" s="50"/>
      <c r="AV8624" s="50"/>
      <c r="AW8624" s="50"/>
      <c r="AX8624" s="50"/>
      <c r="AY8624" s="50"/>
      <c r="AZ8624" s="50"/>
      <c r="BA8624" s="50"/>
      <c r="BB8624" s="50"/>
      <c r="BC8624" s="50"/>
      <c r="BD8624" s="50"/>
      <c r="BE8624" s="50"/>
      <c r="BF8624" s="50"/>
      <c r="BG8624" s="50"/>
      <c r="BH8624" s="50"/>
      <c r="BI8624" s="50"/>
      <c r="BJ8624" s="50"/>
      <c r="BK8624" s="50"/>
      <c r="BL8624" s="50"/>
      <c r="BM8624" s="50"/>
      <c r="BN8624" s="50"/>
      <c r="BO8624" s="50"/>
      <c r="BP8624" s="50"/>
      <c r="BQ8624" s="50"/>
      <c r="BR8624" s="50"/>
      <c r="BS8624" s="50"/>
      <c r="BT8624" s="50"/>
      <c r="BU8624" s="50"/>
      <c r="BV8624" s="50"/>
      <c r="BW8624" s="50"/>
      <c r="BX8624" s="50"/>
      <c r="BY8624" s="50"/>
      <c r="BZ8624" s="50"/>
      <c r="CA8624" s="50"/>
      <c r="CB8624" s="50"/>
      <c r="CC8624" s="50"/>
      <c r="CD8624" s="50"/>
      <c r="CE8624" s="50"/>
      <c r="CF8624" s="50"/>
      <c r="CG8624" s="50"/>
      <c r="CH8624" s="50"/>
      <c r="CI8624" s="50"/>
      <c r="CJ8624" s="50"/>
      <c r="CK8624" s="50"/>
      <c r="CL8624" s="50"/>
      <c r="CM8624" s="50"/>
      <c r="CN8624" s="50"/>
      <c r="CO8624" s="50"/>
      <c r="CP8624" s="50"/>
      <c r="CQ8624" s="50"/>
      <c r="CR8624" s="50"/>
      <c r="CS8624" s="50"/>
      <c r="CT8624" s="50"/>
      <c r="CU8624" s="50"/>
      <c r="CV8624" s="50"/>
      <c r="CW8624" s="50"/>
      <c r="CX8624" s="50"/>
      <c r="CY8624" s="50"/>
      <c r="CZ8624" s="50"/>
      <c r="DA8624" s="50"/>
      <c r="DB8624" s="50"/>
      <c r="DC8624" s="50"/>
      <c r="DD8624" s="50"/>
      <c r="DE8624" s="50"/>
      <c r="DF8624" s="50"/>
      <c r="DG8624" s="50"/>
    </row>
    <row r="8625" spans="1:111" x14ac:dyDescent="0.2">
      <c r="A8625" s="212"/>
      <c r="B8625" s="212"/>
      <c r="C8625" s="212"/>
      <c r="E8625" s="181"/>
      <c r="F8625" s="192"/>
      <c r="G8625" s="192"/>
      <c r="H8625" s="50"/>
      <c r="I8625" s="50"/>
      <c r="J8625" s="50"/>
      <c r="K8625" s="50"/>
      <c r="L8625" s="50"/>
      <c r="M8625" s="50"/>
      <c r="N8625" s="50"/>
      <c r="O8625" s="50"/>
      <c r="P8625" s="50"/>
      <c r="Q8625" s="50"/>
      <c r="R8625" s="50"/>
      <c r="S8625" s="50"/>
      <c r="T8625" s="50"/>
      <c r="U8625" s="50"/>
      <c r="V8625" s="50"/>
      <c r="W8625" s="50"/>
      <c r="X8625" s="50"/>
      <c r="Y8625" s="50"/>
      <c r="Z8625" s="50"/>
      <c r="AA8625" s="50"/>
      <c r="AB8625" s="50"/>
      <c r="AC8625" s="50"/>
      <c r="AD8625" s="50"/>
      <c r="AE8625" s="50"/>
      <c r="AF8625" s="50"/>
      <c r="AG8625" s="50"/>
      <c r="AH8625" s="50"/>
      <c r="AI8625" s="50"/>
      <c r="AJ8625" s="50"/>
      <c r="AK8625" s="50"/>
      <c r="AL8625" s="50"/>
      <c r="AM8625" s="50"/>
      <c r="AN8625" s="50"/>
      <c r="AO8625" s="50"/>
      <c r="AP8625" s="50"/>
      <c r="AQ8625" s="50"/>
      <c r="AR8625" s="50"/>
      <c r="AS8625" s="50"/>
      <c r="AT8625" s="50"/>
      <c r="AU8625" s="50"/>
      <c r="AV8625" s="50"/>
      <c r="AW8625" s="50"/>
      <c r="AX8625" s="50"/>
      <c r="AY8625" s="50"/>
      <c r="AZ8625" s="50"/>
      <c r="BA8625" s="50"/>
      <c r="BB8625" s="50"/>
      <c r="BC8625" s="50"/>
      <c r="BD8625" s="50"/>
      <c r="BE8625" s="50"/>
      <c r="BF8625" s="50"/>
      <c r="BG8625" s="50"/>
      <c r="BH8625" s="50"/>
      <c r="BI8625" s="50"/>
      <c r="BJ8625" s="50"/>
      <c r="BK8625" s="50"/>
      <c r="BL8625" s="50"/>
      <c r="BM8625" s="50"/>
      <c r="BN8625" s="50"/>
      <c r="BO8625" s="50"/>
      <c r="BP8625" s="50"/>
      <c r="BQ8625" s="50"/>
      <c r="BR8625" s="50"/>
      <c r="BS8625" s="50"/>
      <c r="BT8625" s="50"/>
      <c r="BU8625" s="50"/>
      <c r="BV8625" s="50"/>
      <c r="BW8625" s="50"/>
      <c r="BX8625" s="50"/>
      <c r="BY8625" s="50"/>
      <c r="BZ8625" s="50"/>
      <c r="CA8625" s="50"/>
      <c r="CB8625" s="50"/>
      <c r="CC8625" s="50"/>
      <c r="CD8625" s="50"/>
      <c r="CE8625" s="50"/>
      <c r="CF8625" s="50"/>
      <c r="CG8625" s="50"/>
      <c r="CH8625" s="50"/>
      <c r="CI8625" s="50"/>
      <c r="CJ8625" s="50"/>
      <c r="CK8625" s="50"/>
      <c r="CL8625" s="50"/>
      <c r="CM8625" s="50"/>
      <c r="CN8625" s="50"/>
      <c r="CO8625" s="50"/>
      <c r="CP8625" s="50"/>
      <c r="CQ8625" s="50"/>
      <c r="CR8625" s="50"/>
      <c r="CS8625" s="50"/>
      <c r="CT8625" s="50"/>
      <c r="CU8625" s="50"/>
      <c r="CV8625" s="50"/>
      <c r="CW8625" s="50"/>
      <c r="CX8625" s="50"/>
      <c r="CY8625" s="50"/>
      <c r="CZ8625" s="50"/>
      <c r="DA8625" s="50"/>
      <c r="DB8625" s="50"/>
      <c r="DC8625" s="50"/>
      <c r="DD8625" s="50"/>
      <c r="DE8625" s="50"/>
      <c r="DF8625" s="50"/>
      <c r="DG8625" s="50"/>
    </row>
    <row r="8626" spans="1:111" x14ac:dyDescent="0.2">
      <c r="A8626" s="212"/>
      <c r="B8626" s="212"/>
      <c r="C8626" s="212"/>
      <c r="E8626" s="181"/>
      <c r="F8626" s="192"/>
      <c r="G8626" s="192"/>
      <c r="H8626" s="50"/>
      <c r="I8626" s="50"/>
      <c r="J8626" s="50"/>
      <c r="K8626" s="50"/>
      <c r="L8626" s="50"/>
      <c r="M8626" s="50"/>
      <c r="N8626" s="50"/>
      <c r="O8626" s="50"/>
      <c r="P8626" s="50"/>
      <c r="Q8626" s="50"/>
      <c r="R8626" s="50"/>
      <c r="S8626" s="50"/>
      <c r="T8626" s="50"/>
      <c r="U8626" s="50"/>
      <c r="V8626" s="50"/>
      <c r="W8626" s="50"/>
      <c r="X8626" s="50"/>
      <c r="Y8626" s="50"/>
      <c r="Z8626" s="50"/>
      <c r="AA8626" s="50"/>
      <c r="AB8626" s="50"/>
      <c r="AC8626" s="50"/>
      <c r="AD8626" s="50"/>
      <c r="AE8626" s="50"/>
      <c r="AF8626" s="50"/>
      <c r="AG8626" s="50"/>
      <c r="AH8626" s="50"/>
      <c r="AI8626" s="50"/>
      <c r="AJ8626" s="50"/>
      <c r="AK8626" s="50"/>
      <c r="AL8626" s="50"/>
      <c r="AM8626" s="50"/>
      <c r="AN8626" s="50"/>
      <c r="AO8626" s="50"/>
      <c r="AP8626" s="50"/>
      <c r="AQ8626" s="50"/>
      <c r="AR8626" s="50"/>
      <c r="AS8626" s="50"/>
      <c r="AT8626" s="50"/>
      <c r="AU8626" s="50"/>
      <c r="AV8626" s="50"/>
      <c r="AW8626" s="50"/>
      <c r="AX8626" s="50"/>
      <c r="AY8626" s="50"/>
      <c r="AZ8626" s="50"/>
      <c r="BA8626" s="50"/>
      <c r="BB8626" s="50"/>
      <c r="BC8626" s="50"/>
      <c r="BD8626" s="50"/>
      <c r="BE8626" s="50"/>
      <c r="BF8626" s="50"/>
      <c r="BG8626" s="50"/>
      <c r="BH8626" s="50"/>
      <c r="BI8626" s="50"/>
      <c r="BJ8626" s="50"/>
      <c r="BK8626" s="50"/>
      <c r="BL8626" s="50"/>
      <c r="BM8626" s="50"/>
      <c r="BN8626" s="50"/>
      <c r="BO8626" s="50"/>
      <c r="BP8626" s="50"/>
      <c r="BQ8626" s="50"/>
      <c r="BR8626" s="50"/>
      <c r="BS8626" s="50"/>
      <c r="BT8626" s="50"/>
      <c r="BU8626" s="50"/>
      <c r="BV8626" s="50"/>
      <c r="BW8626" s="50"/>
      <c r="BX8626" s="50"/>
      <c r="BY8626" s="50"/>
      <c r="BZ8626" s="50"/>
      <c r="CA8626" s="50"/>
      <c r="CB8626" s="50"/>
      <c r="CC8626" s="50"/>
      <c r="CD8626" s="50"/>
      <c r="CE8626" s="50"/>
      <c r="CF8626" s="50"/>
      <c r="CG8626" s="50"/>
      <c r="CH8626" s="50"/>
      <c r="CI8626" s="50"/>
      <c r="CJ8626" s="50"/>
      <c r="CK8626" s="50"/>
      <c r="CL8626" s="50"/>
      <c r="CM8626" s="50"/>
      <c r="CN8626" s="50"/>
      <c r="CO8626" s="50"/>
      <c r="CP8626" s="50"/>
      <c r="CQ8626" s="50"/>
      <c r="CR8626" s="50"/>
      <c r="CS8626" s="50"/>
      <c r="CT8626" s="50"/>
      <c r="CU8626" s="50"/>
      <c r="CV8626" s="50"/>
      <c r="CW8626" s="50"/>
      <c r="CX8626" s="50"/>
      <c r="CY8626" s="50"/>
      <c r="CZ8626" s="50"/>
      <c r="DA8626" s="50"/>
      <c r="DB8626" s="50"/>
      <c r="DC8626" s="50"/>
      <c r="DD8626" s="50"/>
      <c r="DE8626" s="50"/>
      <c r="DF8626" s="50"/>
      <c r="DG8626" s="50"/>
    </row>
    <row r="8627" spans="1:111" x14ac:dyDescent="0.2">
      <c r="A8627" s="212"/>
      <c r="B8627" s="212"/>
      <c r="C8627" s="212"/>
      <c r="E8627" s="181"/>
      <c r="F8627" s="192"/>
      <c r="G8627" s="192"/>
      <c r="H8627" s="50"/>
      <c r="I8627" s="50"/>
      <c r="J8627" s="50"/>
      <c r="K8627" s="50"/>
      <c r="L8627" s="50"/>
      <c r="M8627" s="50"/>
      <c r="N8627" s="50"/>
      <c r="O8627" s="50"/>
      <c r="P8627" s="50"/>
      <c r="Q8627" s="50"/>
      <c r="R8627" s="50"/>
      <c r="S8627" s="50"/>
      <c r="T8627" s="50"/>
      <c r="U8627" s="50"/>
      <c r="V8627" s="50"/>
      <c r="W8627" s="50"/>
      <c r="X8627" s="50"/>
      <c r="Y8627" s="50"/>
      <c r="Z8627" s="50"/>
      <c r="AA8627" s="50"/>
      <c r="AB8627" s="50"/>
      <c r="AC8627" s="50"/>
      <c r="AD8627" s="50"/>
      <c r="AE8627" s="50"/>
      <c r="AF8627" s="50"/>
      <c r="AG8627" s="50"/>
      <c r="AH8627" s="50"/>
      <c r="AI8627" s="50"/>
      <c r="AJ8627" s="50"/>
      <c r="AK8627" s="50"/>
      <c r="AL8627" s="50"/>
      <c r="AM8627" s="50"/>
      <c r="AN8627" s="50"/>
      <c r="AO8627" s="50"/>
      <c r="AP8627" s="50"/>
      <c r="AQ8627" s="50"/>
      <c r="AR8627" s="50"/>
      <c r="AS8627" s="50"/>
      <c r="AT8627" s="50"/>
      <c r="AU8627" s="50"/>
      <c r="AV8627" s="50"/>
      <c r="AW8627" s="50"/>
      <c r="AX8627" s="50"/>
      <c r="AY8627" s="50"/>
      <c r="AZ8627" s="50"/>
      <c r="BA8627" s="50"/>
      <c r="BB8627" s="50"/>
      <c r="BC8627" s="50"/>
      <c r="BD8627" s="50"/>
      <c r="BE8627" s="50"/>
      <c r="BF8627" s="50"/>
      <c r="BG8627" s="50"/>
      <c r="BH8627" s="50"/>
      <c r="BI8627" s="50"/>
      <c r="BJ8627" s="50"/>
      <c r="BK8627" s="50"/>
      <c r="BL8627" s="50"/>
      <c r="BM8627" s="50"/>
      <c r="BN8627" s="50"/>
      <c r="BO8627" s="50"/>
      <c r="BP8627" s="50"/>
      <c r="BQ8627" s="50"/>
      <c r="BR8627" s="50"/>
      <c r="BS8627" s="50"/>
      <c r="BT8627" s="50"/>
      <c r="BU8627" s="50"/>
      <c r="BV8627" s="50"/>
      <c r="BW8627" s="50"/>
      <c r="BX8627" s="50"/>
      <c r="BY8627" s="50"/>
      <c r="BZ8627" s="50"/>
      <c r="CA8627" s="50"/>
      <c r="CB8627" s="50"/>
      <c r="CC8627" s="50"/>
      <c r="CD8627" s="50"/>
      <c r="CE8627" s="50"/>
      <c r="CF8627" s="50"/>
      <c r="CG8627" s="50"/>
      <c r="CH8627" s="50"/>
      <c r="CI8627" s="50"/>
      <c r="CJ8627" s="50"/>
      <c r="CK8627" s="50"/>
      <c r="CL8627" s="50"/>
      <c r="CM8627" s="50"/>
      <c r="CN8627" s="50"/>
      <c r="CO8627" s="50"/>
      <c r="CP8627" s="50"/>
      <c r="CQ8627" s="50"/>
      <c r="CR8627" s="50"/>
      <c r="CS8627" s="50"/>
      <c r="CT8627" s="50"/>
      <c r="CU8627" s="50"/>
      <c r="CV8627" s="50"/>
      <c r="CW8627" s="50"/>
      <c r="CX8627" s="50"/>
      <c r="CY8627" s="50"/>
      <c r="CZ8627" s="50"/>
      <c r="DA8627" s="50"/>
      <c r="DB8627" s="50"/>
      <c r="DC8627" s="50"/>
      <c r="DD8627" s="50"/>
      <c r="DE8627" s="50"/>
      <c r="DF8627" s="50"/>
      <c r="DG8627" s="50"/>
    </row>
    <row r="8628" spans="1:111" x14ac:dyDescent="0.2">
      <c r="A8628" s="212"/>
      <c r="B8628" s="212"/>
      <c r="C8628" s="212"/>
      <c r="E8628" s="181"/>
      <c r="F8628" s="192"/>
      <c r="G8628" s="192"/>
      <c r="H8628" s="50"/>
      <c r="I8628" s="50"/>
      <c r="J8628" s="50"/>
      <c r="K8628" s="50"/>
      <c r="L8628" s="50"/>
      <c r="M8628" s="50"/>
      <c r="N8628" s="50"/>
      <c r="O8628" s="50"/>
      <c r="P8628" s="50"/>
      <c r="Q8628" s="50"/>
      <c r="R8628" s="50"/>
      <c r="S8628" s="50"/>
      <c r="T8628" s="50"/>
      <c r="U8628" s="50"/>
      <c r="V8628" s="50"/>
      <c r="W8628" s="50"/>
      <c r="X8628" s="50"/>
      <c r="Y8628" s="50"/>
      <c r="Z8628" s="50"/>
      <c r="AA8628" s="50"/>
      <c r="AB8628" s="50"/>
      <c r="AC8628" s="50"/>
      <c r="AD8628" s="50"/>
      <c r="AE8628" s="50"/>
      <c r="AF8628" s="50"/>
      <c r="AG8628" s="50"/>
      <c r="AH8628" s="50"/>
      <c r="AI8628" s="50"/>
      <c r="AJ8628" s="50"/>
      <c r="AK8628" s="50"/>
      <c r="AL8628" s="50"/>
      <c r="AM8628" s="50"/>
      <c r="AN8628" s="50"/>
      <c r="AO8628" s="50"/>
      <c r="AP8628" s="50"/>
      <c r="AQ8628" s="50"/>
      <c r="AR8628" s="50"/>
      <c r="AS8628" s="50"/>
      <c r="AT8628" s="50"/>
      <c r="AU8628" s="50"/>
      <c r="AV8628" s="50"/>
      <c r="AW8628" s="50"/>
      <c r="AX8628" s="50"/>
      <c r="AY8628" s="50"/>
      <c r="AZ8628" s="50"/>
      <c r="BA8628" s="50"/>
      <c r="BB8628" s="50"/>
      <c r="BC8628" s="50"/>
      <c r="BD8628" s="50"/>
      <c r="BE8628" s="50"/>
      <c r="BF8628" s="50"/>
      <c r="BG8628" s="50"/>
      <c r="BH8628" s="50"/>
      <c r="BI8628" s="50"/>
      <c r="BJ8628" s="50"/>
      <c r="BK8628" s="50"/>
      <c r="BL8628" s="50"/>
      <c r="BM8628" s="50"/>
      <c r="BN8628" s="50"/>
      <c r="BO8628" s="50"/>
      <c r="BP8628" s="50"/>
      <c r="BQ8628" s="50"/>
      <c r="BR8628" s="50"/>
      <c r="BS8628" s="50"/>
      <c r="BT8628" s="50"/>
      <c r="BU8628" s="50"/>
      <c r="BV8628" s="50"/>
      <c r="BW8628" s="50"/>
      <c r="BX8628" s="50"/>
      <c r="BY8628" s="50"/>
      <c r="BZ8628" s="50"/>
      <c r="CA8628" s="50"/>
      <c r="CB8628" s="50"/>
      <c r="CC8628" s="50"/>
      <c r="CD8628" s="50"/>
      <c r="CE8628" s="50"/>
      <c r="CF8628" s="50"/>
      <c r="CG8628" s="50"/>
      <c r="CH8628" s="50"/>
      <c r="CI8628" s="50"/>
      <c r="CJ8628" s="50"/>
      <c r="CK8628" s="50"/>
      <c r="CL8628" s="50"/>
      <c r="CM8628" s="50"/>
      <c r="CN8628" s="50"/>
      <c r="CO8628" s="50"/>
      <c r="CP8628" s="50"/>
      <c r="CQ8628" s="50"/>
      <c r="CR8628" s="50"/>
      <c r="CS8628" s="50"/>
      <c r="CT8628" s="50"/>
      <c r="CU8628" s="50"/>
      <c r="CV8628" s="50"/>
      <c r="CW8628" s="50"/>
      <c r="CX8628" s="50"/>
      <c r="CY8628" s="50"/>
      <c r="CZ8628" s="50"/>
      <c r="DA8628" s="50"/>
      <c r="DB8628" s="50"/>
      <c r="DC8628" s="50"/>
      <c r="DD8628" s="50"/>
      <c r="DE8628" s="50"/>
      <c r="DF8628" s="50"/>
      <c r="DG8628" s="50"/>
    </row>
    <row r="8629" spans="1:111" x14ac:dyDescent="0.2">
      <c r="A8629" s="212"/>
      <c r="B8629" s="212"/>
      <c r="C8629" s="212"/>
      <c r="E8629" s="181"/>
      <c r="F8629" s="192"/>
      <c r="G8629" s="192"/>
      <c r="H8629" s="50"/>
      <c r="I8629" s="50"/>
      <c r="J8629" s="50"/>
      <c r="K8629" s="50"/>
      <c r="L8629" s="50"/>
      <c r="M8629" s="50"/>
      <c r="N8629" s="50"/>
      <c r="O8629" s="50"/>
      <c r="P8629" s="50"/>
      <c r="Q8629" s="50"/>
      <c r="R8629" s="50"/>
      <c r="S8629" s="50"/>
      <c r="T8629" s="50"/>
      <c r="U8629" s="50"/>
      <c r="V8629" s="50"/>
      <c r="W8629" s="50"/>
      <c r="X8629" s="50"/>
      <c r="Y8629" s="50"/>
      <c r="Z8629" s="50"/>
      <c r="AA8629" s="50"/>
      <c r="AB8629" s="50"/>
      <c r="AC8629" s="50"/>
      <c r="AD8629" s="50"/>
      <c r="AE8629" s="50"/>
      <c r="AF8629" s="50"/>
      <c r="AG8629" s="50"/>
      <c r="AH8629" s="50"/>
      <c r="AI8629" s="50"/>
      <c r="AJ8629" s="50"/>
      <c r="AK8629" s="50"/>
      <c r="AL8629" s="50"/>
      <c r="AM8629" s="50"/>
      <c r="AN8629" s="50"/>
      <c r="AO8629" s="50"/>
      <c r="AP8629" s="50"/>
      <c r="AQ8629" s="50"/>
      <c r="AR8629" s="50"/>
      <c r="AS8629" s="50"/>
      <c r="AT8629" s="50"/>
      <c r="AU8629" s="50"/>
      <c r="AV8629" s="50"/>
      <c r="AW8629" s="50"/>
      <c r="AX8629" s="50"/>
      <c r="AY8629" s="50"/>
      <c r="AZ8629" s="50"/>
      <c r="BA8629" s="50"/>
      <c r="BB8629" s="50"/>
      <c r="BC8629" s="50"/>
      <c r="BD8629" s="50"/>
      <c r="BE8629" s="50"/>
      <c r="BF8629" s="50"/>
      <c r="BG8629" s="50"/>
      <c r="BH8629" s="50"/>
      <c r="BI8629" s="50"/>
      <c r="BJ8629" s="50"/>
      <c r="BK8629" s="50"/>
      <c r="BL8629" s="50"/>
      <c r="BM8629" s="50"/>
      <c r="BN8629" s="50"/>
      <c r="BO8629" s="50"/>
      <c r="BP8629" s="50"/>
      <c r="BQ8629" s="50"/>
      <c r="BR8629" s="50"/>
      <c r="BS8629" s="50"/>
      <c r="BT8629" s="50"/>
      <c r="BU8629" s="50"/>
      <c r="BV8629" s="50"/>
      <c r="BW8629" s="50"/>
      <c r="BX8629" s="50"/>
      <c r="BY8629" s="50"/>
      <c r="BZ8629" s="50"/>
      <c r="CA8629" s="50"/>
      <c r="CB8629" s="50"/>
      <c r="CC8629" s="50"/>
      <c r="CD8629" s="50"/>
      <c r="CE8629" s="50"/>
      <c r="CF8629" s="50"/>
      <c r="CG8629" s="50"/>
      <c r="CH8629" s="50"/>
      <c r="CI8629" s="50"/>
      <c r="CJ8629" s="50"/>
      <c r="CK8629" s="50"/>
      <c r="CL8629" s="50"/>
      <c r="CM8629" s="50"/>
      <c r="CN8629" s="50"/>
      <c r="CO8629" s="50"/>
      <c r="CP8629" s="50"/>
      <c r="CQ8629" s="50"/>
      <c r="CR8629" s="50"/>
      <c r="CS8629" s="50"/>
      <c r="CT8629" s="50"/>
      <c r="CU8629" s="50"/>
      <c r="CV8629" s="50"/>
      <c r="CW8629" s="50"/>
      <c r="CX8629" s="50"/>
      <c r="CY8629" s="50"/>
      <c r="CZ8629" s="50"/>
      <c r="DA8629" s="50"/>
      <c r="DB8629" s="50"/>
      <c r="DC8629" s="50"/>
      <c r="DD8629" s="50"/>
      <c r="DE8629" s="50"/>
      <c r="DF8629" s="50"/>
      <c r="DG8629" s="50"/>
    </row>
    <row r="8630" spans="1:111" x14ac:dyDescent="0.2">
      <c r="A8630" s="212"/>
      <c r="B8630" s="212"/>
      <c r="C8630" s="212"/>
      <c r="E8630" s="181"/>
      <c r="F8630" s="192"/>
      <c r="G8630" s="192"/>
      <c r="H8630" s="50"/>
      <c r="I8630" s="50"/>
      <c r="J8630" s="50"/>
      <c r="K8630" s="50"/>
      <c r="L8630" s="50"/>
      <c r="M8630" s="50"/>
      <c r="N8630" s="50"/>
      <c r="O8630" s="50"/>
      <c r="P8630" s="50"/>
      <c r="Q8630" s="50"/>
      <c r="R8630" s="50"/>
      <c r="S8630" s="50"/>
      <c r="T8630" s="50"/>
      <c r="U8630" s="50"/>
      <c r="V8630" s="50"/>
      <c r="W8630" s="50"/>
      <c r="X8630" s="50"/>
      <c r="Y8630" s="50"/>
      <c r="Z8630" s="50"/>
      <c r="AA8630" s="50"/>
      <c r="AB8630" s="50"/>
      <c r="AC8630" s="50"/>
      <c r="AD8630" s="50"/>
      <c r="AE8630" s="50"/>
      <c r="AF8630" s="50"/>
      <c r="AG8630" s="50"/>
      <c r="AH8630" s="50"/>
      <c r="AI8630" s="50"/>
      <c r="AJ8630" s="50"/>
      <c r="AK8630" s="50"/>
      <c r="AL8630" s="50"/>
      <c r="AM8630" s="50"/>
      <c r="AN8630" s="50"/>
      <c r="AO8630" s="50"/>
      <c r="AP8630" s="50"/>
      <c r="AQ8630" s="50"/>
      <c r="AR8630" s="50"/>
      <c r="AS8630" s="50"/>
      <c r="AT8630" s="50"/>
      <c r="AU8630" s="50"/>
      <c r="AV8630" s="50"/>
      <c r="AW8630" s="50"/>
      <c r="AX8630" s="50"/>
      <c r="AY8630" s="50"/>
      <c r="AZ8630" s="50"/>
      <c r="BA8630" s="50"/>
      <c r="BB8630" s="50"/>
      <c r="BC8630" s="50"/>
      <c r="BD8630" s="50"/>
      <c r="BE8630" s="50"/>
      <c r="BF8630" s="50"/>
      <c r="BG8630" s="50"/>
      <c r="BH8630" s="50"/>
      <c r="BI8630" s="50"/>
      <c r="BJ8630" s="50"/>
      <c r="BK8630" s="50"/>
      <c r="BL8630" s="50"/>
      <c r="BM8630" s="50"/>
      <c r="BN8630" s="50"/>
      <c r="BO8630" s="50"/>
      <c r="BP8630" s="50"/>
      <c r="BQ8630" s="50"/>
      <c r="BR8630" s="50"/>
      <c r="BS8630" s="50"/>
      <c r="BT8630" s="50"/>
      <c r="BU8630" s="50"/>
      <c r="BV8630" s="50"/>
      <c r="BW8630" s="50"/>
      <c r="BX8630" s="50"/>
      <c r="BY8630" s="50"/>
      <c r="BZ8630" s="50"/>
      <c r="CA8630" s="50"/>
      <c r="CB8630" s="50"/>
      <c r="CC8630" s="50"/>
      <c r="CD8630" s="50"/>
      <c r="CE8630" s="50"/>
      <c r="CF8630" s="50"/>
      <c r="CG8630" s="50"/>
      <c r="CH8630" s="50"/>
      <c r="CI8630" s="50"/>
      <c r="CJ8630" s="50"/>
      <c r="CK8630" s="50"/>
      <c r="CL8630" s="50"/>
      <c r="CM8630" s="50"/>
      <c r="CN8630" s="50"/>
      <c r="CO8630" s="50"/>
      <c r="CP8630" s="50"/>
      <c r="CQ8630" s="50"/>
      <c r="CR8630" s="50"/>
      <c r="CS8630" s="50"/>
      <c r="CT8630" s="50"/>
      <c r="CU8630" s="50"/>
      <c r="CV8630" s="50"/>
      <c r="CW8630" s="50"/>
      <c r="CX8630" s="50"/>
      <c r="CY8630" s="50"/>
      <c r="CZ8630" s="50"/>
      <c r="DA8630" s="50"/>
      <c r="DB8630" s="50"/>
      <c r="DC8630" s="50"/>
      <c r="DD8630" s="50"/>
      <c r="DE8630" s="50"/>
      <c r="DF8630" s="50"/>
      <c r="DG8630" s="50"/>
    </row>
    <row r="8631" spans="1:111" x14ac:dyDescent="0.2">
      <c r="A8631" s="212"/>
      <c r="B8631" s="212"/>
      <c r="C8631" s="212"/>
      <c r="E8631" s="181"/>
      <c r="F8631" s="192"/>
      <c r="G8631" s="192"/>
      <c r="H8631" s="50"/>
      <c r="I8631" s="50"/>
      <c r="J8631" s="50"/>
      <c r="K8631" s="50"/>
      <c r="L8631" s="50"/>
      <c r="M8631" s="50"/>
      <c r="N8631" s="50"/>
      <c r="O8631" s="50"/>
      <c r="P8631" s="50"/>
      <c r="Q8631" s="50"/>
      <c r="R8631" s="50"/>
      <c r="S8631" s="50"/>
      <c r="T8631" s="50"/>
      <c r="U8631" s="50"/>
      <c r="V8631" s="50"/>
      <c r="W8631" s="50"/>
      <c r="X8631" s="50"/>
      <c r="Y8631" s="50"/>
      <c r="Z8631" s="50"/>
      <c r="AA8631" s="50"/>
      <c r="AB8631" s="50"/>
      <c r="AC8631" s="50"/>
      <c r="AD8631" s="50"/>
      <c r="AE8631" s="50"/>
      <c r="AF8631" s="50"/>
      <c r="AG8631" s="50"/>
      <c r="AH8631" s="50"/>
      <c r="AI8631" s="50"/>
      <c r="AJ8631" s="50"/>
      <c r="AK8631" s="50"/>
      <c r="AL8631" s="50"/>
      <c r="AM8631" s="50"/>
      <c r="AN8631" s="50"/>
      <c r="AO8631" s="50"/>
      <c r="AP8631" s="50"/>
      <c r="AQ8631" s="50"/>
      <c r="AR8631" s="50"/>
      <c r="AS8631" s="50"/>
      <c r="AT8631" s="50"/>
      <c r="AU8631" s="50"/>
      <c r="AV8631" s="50"/>
      <c r="AW8631" s="50"/>
      <c r="AX8631" s="50"/>
      <c r="AY8631" s="50"/>
      <c r="AZ8631" s="50"/>
      <c r="BA8631" s="50"/>
      <c r="BB8631" s="50"/>
      <c r="BC8631" s="50"/>
      <c r="BD8631" s="50"/>
      <c r="BE8631" s="50"/>
      <c r="BF8631" s="50"/>
      <c r="BG8631" s="50"/>
      <c r="BH8631" s="50"/>
      <c r="BI8631" s="50"/>
      <c r="BJ8631" s="50"/>
      <c r="BK8631" s="50"/>
      <c r="BL8631" s="50"/>
      <c r="BM8631" s="50"/>
      <c r="BN8631" s="50"/>
      <c r="BO8631" s="50"/>
      <c r="BP8631" s="50"/>
      <c r="BQ8631" s="50"/>
      <c r="BR8631" s="50"/>
      <c r="BS8631" s="50"/>
      <c r="BT8631" s="50"/>
      <c r="BU8631" s="50"/>
      <c r="BV8631" s="50"/>
      <c r="BW8631" s="50"/>
      <c r="BX8631" s="50"/>
      <c r="BY8631" s="50"/>
      <c r="BZ8631" s="50"/>
      <c r="CA8631" s="50"/>
      <c r="CB8631" s="50"/>
      <c r="CC8631" s="50"/>
      <c r="CD8631" s="50"/>
      <c r="CE8631" s="50"/>
      <c r="CF8631" s="50"/>
      <c r="CG8631" s="50"/>
      <c r="CH8631" s="50"/>
      <c r="CI8631" s="50"/>
      <c r="CJ8631" s="50"/>
      <c r="CK8631" s="50"/>
      <c r="CL8631" s="50"/>
      <c r="CM8631" s="50"/>
      <c r="CN8631" s="50"/>
      <c r="CO8631" s="50"/>
      <c r="CP8631" s="50"/>
      <c r="CQ8631" s="50"/>
      <c r="CR8631" s="50"/>
      <c r="CS8631" s="50"/>
      <c r="CT8631" s="50"/>
      <c r="CU8631" s="50"/>
      <c r="CV8631" s="50"/>
      <c r="CW8631" s="50"/>
      <c r="CX8631" s="50"/>
      <c r="CY8631" s="50"/>
      <c r="CZ8631" s="50"/>
      <c r="DA8631" s="50"/>
      <c r="DB8631" s="50"/>
      <c r="DC8631" s="50"/>
      <c r="DD8631" s="50"/>
      <c r="DE8631" s="50"/>
      <c r="DF8631" s="50"/>
      <c r="DG8631" s="50"/>
    </row>
    <row r="8632" spans="1:111" x14ac:dyDescent="0.2">
      <c r="A8632" s="212"/>
      <c r="B8632" s="212"/>
      <c r="C8632" s="212"/>
      <c r="E8632" s="181"/>
      <c r="F8632" s="192"/>
      <c r="G8632" s="192"/>
      <c r="H8632" s="50"/>
      <c r="I8632" s="50"/>
      <c r="J8632" s="50"/>
      <c r="K8632" s="50"/>
      <c r="L8632" s="50"/>
      <c r="M8632" s="50"/>
      <c r="N8632" s="50"/>
      <c r="O8632" s="50"/>
      <c r="P8632" s="50"/>
      <c r="Q8632" s="50"/>
      <c r="R8632" s="50"/>
      <c r="S8632" s="50"/>
      <c r="T8632" s="50"/>
      <c r="U8632" s="50"/>
      <c r="V8632" s="50"/>
      <c r="W8632" s="50"/>
      <c r="X8632" s="50"/>
      <c r="Y8632" s="50"/>
      <c r="Z8632" s="50"/>
      <c r="AA8632" s="50"/>
      <c r="AB8632" s="50"/>
      <c r="AC8632" s="50"/>
      <c r="AD8632" s="50"/>
      <c r="AE8632" s="50"/>
      <c r="AF8632" s="50"/>
      <c r="AG8632" s="50"/>
      <c r="AH8632" s="50"/>
      <c r="AI8632" s="50"/>
      <c r="AJ8632" s="50"/>
      <c r="AK8632" s="50"/>
      <c r="AL8632" s="50"/>
      <c r="AM8632" s="50"/>
      <c r="AN8632" s="50"/>
      <c r="AO8632" s="50"/>
      <c r="AP8632" s="50"/>
      <c r="AQ8632" s="50"/>
      <c r="AR8632" s="50"/>
      <c r="AS8632" s="50"/>
      <c r="AT8632" s="50"/>
      <c r="AU8632" s="50"/>
      <c r="AV8632" s="50"/>
      <c r="AW8632" s="50"/>
      <c r="AX8632" s="50"/>
      <c r="AY8632" s="50"/>
      <c r="AZ8632" s="50"/>
      <c r="BA8632" s="50"/>
      <c r="BB8632" s="50"/>
      <c r="BC8632" s="50"/>
      <c r="BD8632" s="50"/>
      <c r="BE8632" s="50"/>
      <c r="BF8632" s="50"/>
      <c r="BG8632" s="50"/>
      <c r="BH8632" s="50"/>
      <c r="BI8632" s="50"/>
      <c r="BJ8632" s="50"/>
      <c r="BK8632" s="50"/>
      <c r="BL8632" s="50"/>
      <c r="BM8632" s="50"/>
      <c r="BN8632" s="50"/>
      <c r="BO8632" s="50"/>
      <c r="BP8632" s="50"/>
      <c r="BQ8632" s="50"/>
      <c r="BR8632" s="50"/>
      <c r="BS8632" s="50"/>
      <c r="BT8632" s="50"/>
      <c r="BU8632" s="50"/>
      <c r="BV8632" s="50"/>
      <c r="BW8632" s="50"/>
      <c r="BX8632" s="50"/>
      <c r="BY8632" s="50"/>
      <c r="BZ8632" s="50"/>
      <c r="CA8632" s="50"/>
      <c r="CB8632" s="50"/>
      <c r="CC8632" s="50"/>
      <c r="CD8632" s="50"/>
      <c r="CE8632" s="50"/>
      <c r="CF8632" s="50"/>
      <c r="CG8632" s="50"/>
      <c r="CH8632" s="50"/>
      <c r="CI8632" s="50"/>
      <c r="CJ8632" s="50"/>
      <c r="CK8632" s="50"/>
      <c r="CL8632" s="50"/>
      <c r="CM8632" s="50"/>
      <c r="CN8632" s="50"/>
      <c r="CO8632" s="50"/>
      <c r="CP8632" s="50"/>
      <c r="CQ8632" s="50"/>
      <c r="CR8632" s="50"/>
      <c r="CS8632" s="50"/>
      <c r="CT8632" s="50"/>
      <c r="CU8632" s="50"/>
      <c r="CV8632" s="50"/>
      <c r="CW8632" s="50"/>
      <c r="CX8632" s="50"/>
      <c r="CY8632" s="50"/>
      <c r="CZ8632" s="50"/>
      <c r="DA8632" s="50"/>
      <c r="DB8632" s="50"/>
      <c r="DC8632" s="50"/>
      <c r="DD8632" s="50"/>
      <c r="DE8632" s="50"/>
      <c r="DF8632" s="50"/>
      <c r="DG8632" s="50"/>
    </row>
    <row r="8633" spans="1:111" x14ac:dyDescent="0.2">
      <c r="A8633" s="212"/>
      <c r="B8633" s="212"/>
      <c r="C8633" s="212"/>
      <c r="E8633" s="181"/>
      <c r="F8633" s="192"/>
      <c r="G8633" s="192"/>
      <c r="H8633" s="50"/>
      <c r="I8633" s="50"/>
      <c r="J8633" s="50"/>
      <c r="K8633" s="50"/>
      <c r="L8633" s="50"/>
      <c r="M8633" s="50"/>
      <c r="N8633" s="50"/>
      <c r="O8633" s="50"/>
      <c r="P8633" s="50"/>
      <c r="Q8633" s="50"/>
      <c r="R8633" s="50"/>
      <c r="S8633" s="50"/>
      <c r="T8633" s="50"/>
      <c r="U8633" s="50"/>
      <c r="V8633" s="50"/>
      <c r="W8633" s="50"/>
      <c r="X8633" s="50"/>
      <c r="Y8633" s="50"/>
      <c r="Z8633" s="50"/>
      <c r="AA8633" s="50"/>
      <c r="AB8633" s="50"/>
      <c r="AC8633" s="50"/>
      <c r="AD8633" s="50"/>
      <c r="AE8633" s="50"/>
      <c r="AF8633" s="50"/>
      <c r="AG8633" s="50"/>
      <c r="AH8633" s="50"/>
      <c r="AI8633" s="50"/>
      <c r="AJ8633" s="50"/>
      <c r="AK8633" s="50"/>
      <c r="AL8633" s="50"/>
      <c r="AM8633" s="50"/>
      <c r="AN8633" s="50"/>
      <c r="AO8633" s="50"/>
      <c r="AP8633" s="50"/>
      <c r="AQ8633" s="50"/>
      <c r="AR8633" s="50"/>
      <c r="AS8633" s="50"/>
      <c r="AT8633" s="50"/>
      <c r="AU8633" s="50"/>
      <c r="AV8633" s="50"/>
      <c r="AW8633" s="50"/>
      <c r="AX8633" s="50"/>
      <c r="AY8633" s="50"/>
      <c r="AZ8633" s="50"/>
      <c r="BA8633" s="50"/>
      <c r="BB8633" s="50"/>
      <c r="BC8633" s="50"/>
      <c r="BD8633" s="50"/>
      <c r="BE8633" s="50"/>
      <c r="BF8633" s="50"/>
      <c r="BG8633" s="50"/>
      <c r="BH8633" s="50"/>
      <c r="BI8633" s="50"/>
      <c r="BJ8633" s="50"/>
      <c r="BK8633" s="50"/>
      <c r="BL8633" s="50"/>
      <c r="BM8633" s="50"/>
      <c r="BN8633" s="50"/>
      <c r="BO8633" s="50"/>
      <c r="BP8633" s="50"/>
      <c r="BQ8633" s="50"/>
      <c r="BR8633" s="50"/>
      <c r="BS8633" s="50"/>
      <c r="BT8633" s="50"/>
      <c r="BU8633" s="50"/>
      <c r="BV8633" s="50"/>
      <c r="BW8633" s="50"/>
      <c r="BX8633" s="50"/>
      <c r="BY8633" s="50"/>
      <c r="BZ8633" s="50"/>
      <c r="CA8633" s="50"/>
      <c r="CB8633" s="50"/>
      <c r="CC8633" s="50"/>
      <c r="CD8633" s="50"/>
      <c r="CE8633" s="50"/>
      <c r="CF8633" s="50"/>
      <c r="CG8633" s="50"/>
      <c r="CH8633" s="50"/>
      <c r="CI8633" s="50"/>
      <c r="CJ8633" s="50"/>
      <c r="CK8633" s="50"/>
      <c r="CL8633" s="50"/>
      <c r="CM8633" s="50"/>
      <c r="CN8633" s="50"/>
      <c r="CO8633" s="50"/>
      <c r="CP8633" s="50"/>
      <c r="CQ8633" s="50"/>
      <c r="CR8633" s="50"/>
      <c r="CS8633" s="50"/>
      <c r="CT8633" s="50"/>
      <c r="CU8633" s="50"/>
      <c r="CV8633" s="50"/>
      <c r="CW8633" s="50"/>
      <c r="CX8633" s="50"/>
      <c r="CY8633" s="50"/>
      <c r="CZ8633" s="50"/>
      <c r="DA8633" s="50"/>
      <c r="DB8633" s="50"/>
      <c r="DC8633" s="50"/>
      <c r="DD8633" s="50"/>
      <c r="DE8633" s="50"/>
      <c r="DF8633" s="50"/>
      <c r="DG8633" s="50"/>
    </row>
    <row r="8634" spans="1:111" x14ac:dyDescent="0.2">
      <c r="A8634" s="212"/>
      <c r="B8634" s="212"/>
      <c r="C8634" s="212"/>
      <c r="E8634" s="181"/>
      <c r="F8634" s="192"/>
      <c r="G8634" s="192"/>
      <c r="H8634" s="50"/>
      <c r="I8634" s="50"/>
      <c r="J8634" s="50"/>
      <c r="K8634" s="50"/>
      <c r="L8634" s="50"/>
      <c r="M8634" s="50"/>
      <c r="N8634" s="50"/>
      <c r="O8634" s="50"/>
      <c r="P8634" s="50"/>
      <c r="Q8634" s="50"/>
      <c r="R8634" s="50"/>
      <c r="S8634" s="50"/>
      <c r="T8634" s="50"/>
      <c r="U8634" s="50"/>
      <c r="V8634" s="50"/>
      <c r="W8634" s="50"/>
      <c r="X8634" s="50"/>
      <c r="Y8634" s="50"/>
      <c r="Z8634" s="50"/>
      <c r="AA8634" s="50"/>
      <c r="AB8634" s="50"/>
      <c r="AC8634" s="50"/>
      <c r="AD8634" s="50"/>
      <c r="AE8634" s="50"/>
      <c r="AF8634" s="50"/>
      <c r="AG8634" s="50"/>
      <c r="AH8634" s="50"/>
      <c r="AI8634" s="50"/>
      <c r="AJ8634" s="50"/>
      <c r="AK8634" s="50"/>
      <c r="AL8634" s="50"/>
      <c r="AM8634" s="50"/>
      <c r="AN8634" s="50"/>
      <c r="AO8634" s="50"/>
      <c r="AP8634" s="50"/>
      <c r="AQ8634" s="50"/>
      <c r="AR8634" s="50"/>
      <c r="AS8634" s="50"/>
      <c r="AT8634" s="50"/>
      <c r="AU8634" s="50"/>
      <c r="AV8634" s="50"/>
      <c r="AW8634" s="50"/>
      <c r="AX8634" s="50"/>
      <c r="AY8634" s="50"/>
      <c r="AZ8634" s="50"/>
      <c r="BA8634" s="50"/>
      <c r="BB8634" s="50"/>
      <c r="BC8634" s="50"/>
      <c r="BD8634" s="50"/>
      <c r="BE8634" s="50"/>
      <c r="BF8634" s="50"/>
      <c r="BG8634" s="50"/>
      <c r="BH8634" s="50"/>
      <c r="BI8634" s="50"/>
      <c r="BJ8634" s="50"/>
      <c r="BK8634" s="50"/>
      <c r="BL8634" s="50"/>
      <c r="BM8634" s="50"/>
      <c r="BN8634" s="50"/>
      <c r="BO8634" s="50"/>
      <c r="BP8634" s="50"/>
      <c r="BQ8634" s="50"/>
      <c r="BR8634" s="50"/>
      <c r="BS8634" s="50"/>
      <c r="BT8634" s="50"/>
      <c r="BU8634" s="50"/>
      <c r="BV8634" s="50"/>
      <c r="BW8634" s="50"/>
      <c r="BX8634" s="50"/>
      <c r="BY8634" s="50"/>
      <c r="BZ8634" s="50"/>
      <c r="CA8634" s="50"/>
      <c r="CB8634" s="50"/>
      <c r="CC8634" s="50"/>
      <c r="CD8634" s="50"/>
      <c r="CE8634" s="50"/>
      <c r="CF8634" s="50"/>
      <c r="CG8634" s="50"/>
      <c r="CH8634" s="50"/>
      <c r="CI8634" s="50"/>
      <c r="CJ8634" s="50"/>
      <c r="CK8634" s="50"/>
      <c r="CL8634" s="50"/>
      <c r="CM8634" s="50"/>
      <c r="CN8634" s="50"/>
      <c r="CO8634" s="50"/>
      <c r="CP8634" s="50"/>
      <c r="CQ8634" s="50"/>
      <c r="CR8634" s="50"/>
      <c r="CS8634" s="50"/>
      <c r="CT8634" s="50"/>
      <c r="CU8634" s="50"/>
      <c r="CV8634" s="50"/>
      <c r="CW8634" s="50"/>
      <c r="CX8634" s="50"/>
      <c r="CY8634" s="50"/>
      <c r="CZ8634" s="50"/>
      <c r="DA8634" s="50"/>
      <c r="DB8634" s="50"/>
      <c r="DC8634" s="50"/>
      <c r="DD8634" s="50"/>
      <c r="DE8634" s="50"/>
      <c r="DF8634" s="50"/>
      <c r="DG8634" s="50"/>
    </row>
    <row r="8635" spans="1:111" x14ac:dyDescent="0.2">
      <c r="A8635" s="212"/>
      <c r="B8635" s="212"/>
      <c r="C8635" s="212"/>
      <c r="E8635" s="181"/>
      <c r="F8635" s="192"/>
      <c r="G8635" s="192"/>
      <c r="H8635" s="50"/>
      <c r="I8635" s="50"/>
      <c r="J8635" s="50"/>
      <c r="K8635" s="50"/>
      <c r="L8635" s="50"/>
      <c r="M8635" s="50"/>
      <c r="N8635" s="50"/>
      <c r="O8635" s="50"/>
      <c r="P8635" s="50"/>
      <c r="Q8635" s="50"/>
      <c r="R8635" s="50"/>
      <c r="S8635" s="50"/>
      <c r="T8635" s="50"/>
      <c r="U8635" s="50"/>
      <c r="V8635" s="50"/>
      <c r="W8635" s="50"/>
      <c r="X8635" s="50"/>
      <c r="Y8635" s="50"/>
      <c r="Z8635" s="50"/>
      <c r="AA8635" s="50"/>
      <c r="AB8635" s="50"/>
      <c r="AC8635" s="50"/>
      <c r="AD8635" s="50"/>
      <c r="AE8635" s="50"/>
      <c r="AF8635" s="50"/>
      <c r="AG8635" s="50"/>
      <c r="AH8635" s="50"/>
      <c r="AI8635" s="50"/>
      <c r="AJ8635" s="50"/>
      <c r="AK8635" s="50"/>
      <c r="AL8635" s="50"/>
      <c r="AM8635" s="50"/>
      <c r="AN8635" s="50"/>
      <c r="AO8635" s="50"/>
      <c r="AP8635" s="50"/>
      <c r="AQ8635" s="50"/>
      <c r="AR8635" s="50"/>
      <c r="AS8635" s="50"/>
      <c r="AT8635" s="50"/>
      <c r="AU8635" s="50"/>
      <c r="AV8635" s="50"/>
      <c r="AW8635" s="50"/>
      <c r="AX8635" s="50"/>
      <c r="AY8635" s="50"/>
      <c r="AZ8635" s="50"/>
      <c r="BA8635" s="50"/>
      <c r="BB8635" s="50"/>
      <c r="BC8635" s="50"/>
      <c r="BD8635" s="50"/>
      <c r="BE8635" s="50"/>
      <c r="BF8635" s="50"/>
      <c r="BG8635" s="50"/>
      <c r="BH8635" s="50"/>
      <c r="BI8635" s="50"/>
      <c r="BJ8635" s="50"/>
      <c r="BK8635" s="50"/>
      <c r="BL8635" s="50"/>
      <c r="BM8635" s="50"/>
      <c r="BN8635" s="50"/>
      <c r="BO8635" s="50"/>
      <c r="BP8635" s="50"/>
      <c r="BQ8635" s="50"/>
      <c r="BR8635" s="50"/>
      <c r="BS8635" s="50"/>
      <c r="BT8635" s="50"/>
      <c r="BU8635" s="50"/>
      <c r="BV8635" s="50"/>
      <c r="BW8635" s="50"/>
      <c r="BX8635" s="50"/>
      <c r="BY8635" s="50"/>
      <c r="BZ8635" s="50"/>
      <c r="CA8635" s="50"/>
      <c r="CB8635" s="50"/>
      <c r="CC8635" s="50"/>
      <c r="CD8635" s="50"/>
      <c r="CE8635" s="50"/>
      <c r="CF8635" s="50"/>
      <c r="CG8635" s="50"/>
      <c r="CH8635" s="50"/>
      <c r="CI8635" s="50"/>
      <c r="CJ8635" s="50"/>
      <c r="CK8635" s="50"/>
      <c r="CL8635" s="50"/>
      <c r="CM8635" s="50"/>
      <c r="CN8635" s="50"/>
      <c r="CO8635" s="50"/>
      <c r="CP8635" s="50"/>
      <c r="CQ8635" s="50"/>
      <c r="CR8635" s="50"/>
      <c r="CS8635" s="50"/>
      <c r="CT8635" s="50"/>
      <c r="CU8635" s="50"/>
      <c r="CV8635" s="50"/>
      <c r="CW8635" s="50"/>
      <c r="CX8635" s="50"/>
      <c r="CY8635" s="50"/>
      <c r="CZ8635" s="50"/>
      <c r="DA8635" s="50"/>
      <c r="DB8635" s="50"/>
      <c r="DC8635" s="50"/>
      <c r="DD8635" s="50"/>
      <c r="DE8635" s="50"/>
      <c r="DF8635" s="50"/>
      <c r="DG8635" s="50"/>
    </row>
    <row r="8636" spans="1:111" x14ac:dyDescent="0.2">
      <c r="A8636" s="212"/>
      <c r="B8636" s="212"/>
      <c r="C8636" s="212"/>
      <c r="E8636" s="181"/>
      <c r="F8636" s="192"/>
      <c r="G8636" s="192"/>
      <c r="H8636" s="50"/>
      <c r="I8636" s="50"/>
      <c r="J8636" s="50"/>
      <c r="K8636" s="50"/>
      <c r="L8636" s="50"/>
      <c r="M8636" s="50"/>
      <c r="N8636" s="50"/>
      <c r="O8636" s="50"/>
      <c r="P8636" s="50"/>
      <c r="Q8636" s="50"/>
      <c r="R8636" s="50"/>
      <c r="S8636" s="50"/>
      <c r="T8636" s="50"/>
      <c r="U8636" s="50"/>
      <c r="V8636" s="50"/>
      <c r="W8636" s="50"/>
      <c r="X8636" s="50"/>
      <c r="Y8636" s="50"/>
      <c r="Z8636" s="50"/>
      <c r="AA8636" s="50"/>
      <c r="AB8636" s="50"/>
      <c r="AC8636" s="50"/>
      <c r="AD8636" s="50"/>
      <c r="AE8636" s="50"/>
      <c r="AF8636" s="50"/>
      <c r="AG8636" s="50"/>
      <c r="AH8636" s="50"/>
      <c r="AI8636" s="50"/>
      <c r="AJ8636" s="50"/>
      <c r="AK8636" s="50"/>
      <c r="AL8636" s="50"/>
      <c r="AM8636" s="50"/>
      <c r="AN8636" s="50"/>
      <c r="AO8636" s="50"/>
      <c r="AP8636" s="50"/>
      <c r="AQ8636" s="50"/>
      <c r="AR8636" s="50"/>
      <c r="AS8636" s="50"/>
      <c r="AT8636" s="50"/>
      <c r="AU8636" s="50"/>
      <c r="AV8636" s="50"/>
      <c r="AW8636" s="50"/>
      <c r="AX8636" s="50"/>
      <c r="AY8636" s="50"/>
      <c r="AZ8636" s="50"/>
      <c r="BA8636" s="50"/>
      <c r="BB8636" s="50"/>
      <c r="BC8636" s="50"/>
      <c r="BD8636" s="50"/>
      <c r="BE8636" s="50"/>
      <c r="BF8636" s="50"/>
      <c r="BG8636" s="50"/>
      <c r="BH8636" s="50"/>
      <c r="BI8636" s="50"/>
      <c r="BJ8636" s="50"/>
      <c r="BK8636" s="50"/>
      <c r="BL8636" s="50"/>
      <c r="BM8636" s="50"/>
      <c r="BN8636" s="50"/>
      <c r="BO8636" s="50"/>
      <c r="BP8636" s="50"/>
      <c r="BQ8636" s="50"/>
      <c r="BR8636" s="50"/>
      <c r="BS8636" s="50"/>
      <c r="BT8636" s="50"/>
      <c r="BU8636" s="50"/>
      <c r="BV8636" s="50"/>
      <c r="BW8636" s="50"/>
      <c r="BX8636" s="50"/>
      <c r="BY8636" s="50"/>
      <c r="BZ8636" s="50"/>
      <c r="CA8636" s="50"/>
      <c r="CB8636" s="50"/>
      <c r="CC8636" s="50"/>
      <c r="CD8636" s="50"/>
      <c r="CE8636" s="50"/>
      <c r="CF8636" s="50"/>
      <c r="CG8636" s="50"/>
      <c r="CH8636" s="50"/>
      <c r="CI8636" s="50"/>
      <c r="CJ8636" s="50"/>
      <c r="CK8636" s="50"/>
      <c r="CL8636" s="50"/>
      <c r="CM8636" s="50"/>
      <c r="CN8636" s="50"/>
      <c r="CO8636" s="50"/>
      <c r="CP8636" s="50"/>
      <c r="CQ8636" s="50"/>
      <c r="CR8636" s="50"/>
      <c r="CS8636" s="50"/>
      <c r="CT8636" s="50"/>
      <c r="CU8636" s="50"/>
      <c r="CV8636" s="50"/>
      <c r="CW8636" s="50"/>
      <c r="CX8636" s="50"/>
      <c r="CY8636" s="50"/>
      <c r="CZ8636" s="50"/>
      <c r="DA8636" s="50"/>
      <c r="DB8636" s="50"/>
      <c r="DC8636" s="50"/>
      <c r="DD8636" s="50"/>
      <c r="DE8636" s="50"/>
      <c r="DF8636" s="50"/>
      <c r="DG8636" s="50"/>
    </row>
    <row r="8637" spans="1:111" x14ac:dyDescent="0.2">
      <c r="A8637" s="121"/>
      <c r="B8637" s="121"/>
      <c r="C8637" s="416"/>
      <c r="D8637" s="261"/>
      <c r="E8637" s="310"/>
      <c r="F8637" s="192"/>
      <c r="G8637" s="192"/>
      <c r="H8637" s="50"/>
      <c r="I8637" s="50"/>
      <c r="J8637" s="50"/>
      <c r="K8637" s="50"/>
      <c r="L8637" s="50"/>
      <c r="M8637" s="50"/>
      <c r="N8637" s="50"/>
      <c r="O8637" s="50"/>
      <c r="P8637" s="50"/>
      <c r="Q8637" s="50"/>
      <c r="R8637" s="50"/>
      <c r="S8637" s="50"/>
      <c r="T8637" s="50"/>
      <c r="U8637" s="50"/>
      <c r="V8637" s="50"/>
      <c r="W8637" s="50"/>
      <c r="X8637" s="50"/>
      <c r="Y8637" s="50"/>
      <c r="Z8637" s="50"/>
      <c r="AA8637" s="50"/>
      <c r="AB8637" s="50"/>
      <c r="AC8637" s="50"/>
      <c r="AD8637" s="50"/>
      <c r="AE8637" s="50"/>
      <c r="AF8637" s="50"/>
      <c r="AG8637" s="50"/>
      <c r="AH8637" s="50"/>
      <c r="AI8637" s="50"/>
      <c r="AJ8637" s="50"/>
      <c r="AK8637" s="50"/>
      <c r="AL8637" s="50"/>
      <c r="AM8637" s="50"/>
      <c r="AN8637" s="50"/>
      <c r="AO8637" s="50"/>
      <c r="AP8637" s="50"/>
      <c r="AQ8637" s="50"/>
      <c r="AR8637" s="50"/>
      <c r="AS8637" s="50"/>
      <c r="AT8637" s="50"/>
      <c r="AU8637" s="50"/>
      <c r="AV8637" s="50"/>
      <c r="AW8637" s="50"/>
      <c r="AX8637" s="50"/>
      <c r="AY8637" s="50"/>
      <c r="AZ8637" s="50"/>
      <c r="BA8637" s="50"/>
      <c r="BB8637" s="50"/>
      <c r="BC8637" s="50"/>
      <c r="BD8637" s="50"/>
      <c r="BE8637" s="50"/>
      <c r="BF8637" s="50"/>
      <c r="BG8637" s="50"/>
      <c r="BH8637" s="50"/>
      <c r="BI8637" s="50"/>
      <c r="BJ8637" s="50"/>
      <c r="BK8637" s="50"/>
      <c r="BL8637" s="50"/>
      <c r="BM8637" s="50"/>
      <c r="BN8637" s="50"/>
      <c r="BO8637" s="50"/>
      <c r="BP8637" s="50"/>
      <c r="BQ8637" s="50"/>
      <c r="BR8637" s="50"/>
      <c r="BS8637" s="50"/>
      <c r="BT8637" s="50"/>
      <c r="BU8637" s="50"/>
      <c r="BV8637" s="50"/>
      <c r="BW8637" s="50"/>
      <c r="BX8637" s="50"/>
      <c r="BY8637" s="50"/>
      <c r="BZ8637" s="50"/>
      <c r="CA8637" s="50"/>
      <c r="CB8637" s="50"/>
      <c r="CC8637" s="50"/>
      <c r="CD8637" s="50"/>
      <c r="CE8637" s="50"/>
      <c r="CF8637" s="50"/>
      <c r="CG8637" s="50"/>
      <c r="CH8637" s="50"/>
      <c r="CI8637" s="50"/>
      <c r="CJ8637" s="50"/>
      <c r="CK8637" s="50"/>
      <c r="CL8637" s="50"/>
      <c r="CM8637" s="50"/>
      <c r="CN8637" s="50"/>
      <c r="CO8637" s="50"/>
      <c r="CP8637" s="50"/>
      <c r="CQ8637" s="50"/>
      <c r="CR8637" s="50"/>
      <c r="CS8637" s="50"/>
      <c r="CT8637" s="50"/>
      <c r="CU8637" s="50"/>
      <c r="CV8637" s="50"/>
      <c r="CW8637" s="50"/>
      <c r="CX8637" s="50"/>
      <c r="CY8637" s="50"/>
      <c r="CZ8637" s="50"/>
      <c r="DA8637" s="50"/>
      <c r="DB8637" s="50"/>
      <c r="DC8637" s="50"/>
      <c r="DD8637" s="50"/>
      <c r="DE8637" s="50"/>
      <c r="DF8637" s="50"/>
      <c r="DG8637" s="50"/>
    </row>
    <row r="8638" spans="1:111" x14ac:dyDescent="0.2">
      <c r="C8638" s="416"/>
      <c r="D8638" s="261"/>
      <c r="E8638" s="310"/>
      <c r="F8638" s="192"/>
      <c r="G8638" s="192"/>
      <c r="H8638" s="50"/>
      <c r="I8638" s="50"/>
      <c r="J8638" s="50"/>
      <c r="K8638" s="50"/>
      <c r="L8638" s="50"/>
      <c r="M8638" s="50"/>
      <c r="N8638" s="50"/>
      <c r="O8638" s="50"/>
      <c r="P8638" s="50"/>
      <c r="Q8638" s="50"/>
      <c r="R8638" s="50"/>
      <c r="S8638" s="50"/>
      <c r="T8638" s="50"/>
      <c r="U8638" s="50"/>
      <c r="V8638" s="50"/>
      <c r="W8638" s="50"/>
      <c r="X8638" s="50"/>
      <c r="Y8638" s="50"/>
      <c r="Z8638" s="50"/>
      <c r="AA8638" s="50"/>
      <c r="AB8638" s="50"/>
      <c r="AC8638" s="50"/>
      <c r="AD8638" s="50"/>
      <c r="AE8638" s="50"/>
      <c r="AF8638" s="50"/>
      <c r="AG8638" s="50"/>
      <c r="AH8638" s="50"/>
      <c r="AI8638" s="50"/>
      <c r="AJ8638" s="50"/>
      <c r="AK8638" s="50"/>
      <c r="AL8638" s="50"/>
      <c r="AM8638" s="50"/>
      <c r="AN8638" s="50"/>
      <c r="AO8638" s="50"/>
      <c r="AP8638" s="50"/>
      <c r="AQ8638" s="50"/>
      <c r="AR8638" s="50"/>
      <c r="AS8638" s="50"/>
      <c r="AT8638" s="50"/>
      <c r="AU8638" s="50"/>
      <c r="AV8638" s="50"/>
      <c r="AW8638" s="50"/>
      <c r="AX8638" s="50"/>
      <c r="AY8638" s="50"/>
      <c r="AZ8638" s="50"/>
      <c r="BA8638" s="50"/>
      <c r="BB8638" s="50"/>
      <c r="BC8638" s="50"/>
      <c r="BD8638" s="50"/>
      <c r="BE8638" s="50"/>
      <c r="BF8638" s="50"/>
      <c r="BG8638" s="50"/>
      <c r="BH8638" s="50"/>
      <c r="BI8638" s="50"/>
      <c r="BJ8638" s="50"/>
      <c r="BK8638" s="50"/>
      <c r="BL8638" s="50"/>
      <c r="BM8638" s="50"/>
      <c r="BN8638" s="50"/>
      <c r="BO8638" s="50"/>
      <c r="BP8638" s="50"/>
      <c r="BQ8638" s="50"/>
      <c r="BR8638" s="50"/>
      <c r="BS8638" s="50"/>
      <c r="BT8638" s="50"/>
      <c r="BU8638" s="50"/>
      <c r="BV8638" s="50"/>
      <c r="BW8638" s="50"/>
      <c r="BX8638" s="50"/>
      <c r="BY8638" s="50"/>
      <c r="BZ8638" s="50"/>
      <c r="CA8638" s="50"/>
      <c r="CB8638" s="50"/>
      <c r="CC8638" s="50"/>
      <c r="CD8638" s="50"/>
      <c r="CE8638" s="50"/>
      <c r="CF8638" s="50"/>
      <c r="CG8638" s="50"/>
      <c r="CH8638" s="50"/>
      <c r="CI8638" s="50"/>
      <c r="CJ8638" s="50"/>
      <c r="CK8638" s="50"/>
      <c r="CL8638" s="50"/>
      <c r="CM8638" s="50"/>
      <c r="CN8638" s="50"/>
      <c r="CO8638" s="50"/>
      <c r="CP8638" s="50"/>
      <c r="CQ8638" s="50"/>
      <c r="CR8638" s="50"/>
      <c r="CS8638" s="50"/>
      <c r="CT8638" s="50"/>
      <c r="CU8638" s="50"/>
      <c r="CV8638" s="50"/>
      <c r="CW8638" s="50"/>
      <c r="CX8638" s="50"/>
      <c r="CY8638" s="50"/>
      <c r="CZ8638" s="50"/>
      <c r="DA8638" s="50"/>
      <c r="DB8638" s="50"/>
      <c r="DC8638" s="50"/>
      <c r="DD8638" s="50"/>
      <c r="DE8638" s="50"/>
      <c r="DF8638" s="50"/>
      <c r="DG8638" s="50"/>
    </row>
    <row r="8639" spans="1:111" x14ac:dyDescent="0.2">
      <c r="A8639" s="212"/>
      <c r="B8639" s="212"/>
      <c r="C8639" s="416"/>
      <c r="D8639" s="261"/>
      <c r="E8639" s="310"/>
      <c r="F8639" s="192"/>
      <c r="G8639" s="192"/>
      <c r="H8639" s="50"/>
      <c r="I8639" s="50"/>
      <c r="J8639" s="50"/>
      <c r="K8639" s="50"/>
      <c r="L8639" s="50"/>
      <c r="M8639" s="50"/>
      <c r="N8639" s="50"/>
      <c r="O8639" s="50"/>
      <c r="P8639" s="50"/>
      <c r="Q8639" s="50"/>
      <c r="R8639" s="50"/>
      <c r="S8639" s="50"/>
      <c r="T8639" s="50"/>
      <c r="U8639" s="50"/>
      <c r="V8639" s="50"/>
      <c r="W8639" s="50"/>
      <c r="X8639" s="50"/>
      <c r="Y8639" s="50"/>
      <c r="Z8639" s="50"/>
      <c r="AA8639" s="50"/>
      <c r="AB8639" s="50"/>
      <c r="AC8639" s="50"/>
      <c r="AD8639" s="50"/>
      <c r="AE8639" s="50"/>
      <c r="AF8639" s="50"/>
      <c r="AG8639" s="50"/>
      <c r="AH8639" s="50"/>
      <c r="AI8639" s="50"/>
      <c r="AJ8639" s="50"/>
      <c r="AK8639" s="50"/>
      <c r="AL8639" s="50"/>
      <c r="AM8639" s="50"/>
      <c r="AN8639" s="50"/>
      <c r="AO8639" s="50"/>
      <c r="AP8639" s="50"/>
      <c r="AQ8639" s="50"/>
      <c r="AR8639" s="50"/>
      <c r="AS8639" s="50"/>
      <c r="AT8639" s="50"/>
      <c r="AU8639" s="50"/>
      <c r="AV8639" s="50"/>
      <c r="AW8639" s="50"/>
      <c r="AX8639" s="50"/>
      <c r="AY8639" s="50"/>
      <c r="AZ8639" s="50"/>
      <c r="BA8639" s="50"/>
      <c r="BB8639" s="50"/>
      <c r="BC8639" s="50"/>
      <c r="BD8639" s="50"/>
      <c r="BE8639" s="50"/>
      <c r="BF8639" s="50"/>
      <c r="BG8639" s="50"/>
      <c r="BH8639" s="50"/>
      <c r="BI8639" s="50"/>
      <c r="BJ8639" s="50"/>
      <c r="BK8639" s="50"/>
      <c r="BL8639" s="50"/>
      <c r="BM8639" s="50"/>
      <c r="BN8639" s="50"/>
      <c r="BO8639" s="50"/>
      <c r="BP8639" s="50"/>
      <c r="BQ8639" s="50"/>
      <c r="BR8639" s="50"/>
      <c r="BS8639" s="50"/>
      <c r="BT8639" s="50"/>
      <c r="BU8639" s="50"/>
      <c r="BV8639" s="50"/>
      <c r="BW8639" s="50"/>
      <c r="BX8639" s="50"/>
      <c r="BY8639" s="50"/>
      <c r="BZ8639" s="50"/>
      <c r="CA8639" s="50"/>
      <c r="CB8639" s="50"/>
      <c r="CC8639" s="50"/>
      <c r="CD8639" s="50"/>
      <c r="CE8639" s="50"/>
      <c r="CF8639" s="50"/>
      <c r="CG8639" s="50"/>
      <c r="CH8639" s="50"/>
      <c r="CI8639" s="50"/>
      <c r="CJ8639" s="50"/>
      <c r="CK8639" s="50"/>
      <c r="CL8639" s="50"/>
      <c r="CM8639" s="50"/>
      <c r="CN8639" s="50"/>
      <c r="CO8639" s="50"/>
      <c r="CP8639" s="50"/>
      <c r="CQ8639" s="50"/>
      <c r="CR8639" s="50"/>
      <c r="CS8639" s="50"/>
      <c r="CT8639" s="50"/>
      <c r="CU8639" s="50"/>
      <c r="CV8639" s="50"/>
      <c r="CW8639" s="50"/>
      <c r="CX8639" s="50"/>
      <c r="CY8639" s="50"/>
      <c r="CZ8639" s="50"/>
      <c r="DA8639" s="50"/>
      <c r="DB8639" s="50"/>
      <c r="DC8639" s="50"/>
      <c r="DD8639" s="50"/>
      <c r="DE8639" s="50"/>
      <c r="DF8639" s="50"/>
      <c r="DG8639" s="50"/>
    </row>
    <row r="8640" spans="1:111" x14ac:dyDescent="0.2">
      <c r="A8640" s="212"/>
      <c r="B8640" s="212"/>
      <c r="C8640" s="416"/>
      <c r="D8640" s="263"/>
      <c r="E8640" s="310"/>
      <c r="F8640" s="192"/>
      <c r="G8640" s="192"/>
      <c r="H8640" s="50"/>
      <c r="I8640" s="50"/>
      <c r="J8640" s="50"/>
      <c r="K8640" s="50"/>
      <c r="L8640" s="50"/>
      <c r="M8640" s="50"/>
      <c r="N8640" s="50"/>
      <c r="O8640" s="50"/>
      <c r="P8640" s="50"/>
      <c r="Q8640" s="50"/>
      <c r="R8640" s="50"/>
      <c r="S8640" s="50"/>
      <c r="T8640" s="50"/>
      <c r="U8640" s="50"/>
      <c r="V8640" s="50"/>
      <c r="W8640" s="50"/>
      <c r="X8640" s="50"/>
      <c r="Y8640" s="50"/>
      <c r="Z8640" s="50"/>
      <c r="AA8640" s="50"/>
      <c r="AB8640" s="50"/>
      <c r="AC8640" s="50"/>
      <c r="AD8640" s="50"/>
      <c r="AE8640" s="50"/>
      <c r="AF8640" s="50"/>
      <c r="AG8640" s="50"/>
      <c r="AH8640" s="50"/>
      <c r="AI8640" s="50"/>
      <c r="AJ8640" s="50"/>
      <c r="AK8640" s="50"/>
      <c r="AL8640" s="50"/>
      <c r="AM8640" s="50"/>
      <c r="AN8640" s="50"/>
      <c r="AO8640" s="50"/>
      <c r="AP8640" s="50"/>
      <c r="AQ8640" s="50"/>
      <c r="AR8640" s="50"/>
      <c r="AS8640" s="50"/>
      <c r="AT8640" s="50"/>
      <c r="AU8640" s="50"/>
      <c r="AV8640" s="50"/>
      <c r="AW8640" s="50"/>
      <c r="AX8640" s="50"/>
      <c r="AY8640" s="50"/>
      <c r="AZ8640" s="50"/>
      <c r="BA8640" s="50"/>
      <c r="BB8640" s="50"/>
      <c r="BC8640" s="50"/>
      <c r="BD8640" s="50"/>
      <c r="BE8640" s="50"/>
      <c r="BF8640" s="50"/>
      <c r="BG8640" s="50"/>
      <c r="BH8640" s="50"/>
      <c r="BI8640" s="50"/>
      <c r="BJ8640" s="50"/>
      <c r="BK8640" s="50"/>
      <c r="BL8640" s="50"/>
      <c r="BM8640" s="50"/>
      <c r="BN8640" s="50"/>
      <c r="BO8640" s="50"/>
      <c r="BP8640" s="50"/>
      <c r="BQ8640" s="50"/>
      <c r="BR8640" s="50"/>
      <c r="BS8640" s="50"/>
      <c r="BT8640" s="50"/>
      <c r="BU8640" s="50"/>
      <c r="BV8640" s="50"/>
      <c r="BW8640" s="50"/>
      <c r="BX8640" s="50"/>
      <c r="BY8640" s="50"/>
      <c r="BZ8640" s="50"/>
      <c r="CA8640" s="50"/>
      <c r="CB8640" s="50"/>
      <c r="CC8640" s="50"/>
      <c r="CD8640" s="50"/>
      <c r="CE8640" s="50"/>
      <c r="CF8640" s="50"/>
      <c r="CG8640" s="50"/>
      <c r="CH8640" s="50"/>
      <c r="CI8640" s="50"/>
      <c r="CJ8640" s="50"/>
      <c r="CK8640" s="50"/>
      <c r="CL8640" s="50"/>
      <c r="CM8640" s="50"/>
      <c r="CN8640" s="50"/>
      <c r="CO8640" s="50"/>
      <c r="CP8640" s="50"/>
      <c r="CQ8640" s="50"/>
      <c r="CR8640" s="50"/>
      <c r="CS8640" s="50"/>
      <c r="CT8640" s="50"/>
      <c r="CU8640" s="50"/>
      <c r="CV8640" s="50"/>
      <c r="CW8640" s="50"/>
      <c r="CX8640" s="50"/>
      <c r="CY8640" s="50"/>
      <c r="CZ8640" s="50"/>
      <c r="DA8640" s="50"/>
      <c r="DB8640" s="50"/>
      <c r="DC8640" s="50"/>
      <c r="DD8640" s="50"/>
      <c r="DE8640" s="50"/>
      <c r="DF8640" s="50"/>
      <c r="DG8640" s="50"/>
    </row>
    <row r="8641" spans="1:111" x14ac:dyDescent="0.2">
      <c r="A8641" s="212"/>
      <c r="B8641" s="212"/>
      <c r="C8641" s="416"/>
      <c r="D8641" s="261"/>
      <c r="E8641" s="310"/>
      <c r="F8641" s="192"/>
      <c r="G8641" s="192"/>
      <c r="H8641" s="50"/>
      <c r="I8641" s="50"/>
      <c r="J8641" s="50"/>
      <c r="K8641" s="50"/>
      <c r="L8641" s="50"/>
      <c r="M8641" s="50"/>
      <c r="N8641" s="50"/>
      <c r="O8641" s="50"/>
      <c r="P8641" s="50"/>
      <c r="Q8641" s="50"/>
      <c r="R8641" s="50"/>
      <c r="S8641" s="50"/>
      <c r="T8641" s="50"/>
      <c r="U8641" s="50"/>
      <c r="V8641" s="50"/>
      <c r="W8641" s="50"/>
      <c r="X8641" s="50"/>
      <c r="Y8641" s="50"/>
      <c r="Z8641" s="50"/>
      <c r="AA8641" s="50"/>
      <c r="AB8641" s="50"/>
      <c r="AC8641" s="50"/>
      <c r="AD8641" s="50"/>
      <c r="AE8641" s="50"/>
      <c r="AF8641" s="50"/>
      <c r="AG8641" s="50"/>
      <c r="AH8641" s="50"/>
      <c r="AI8641" s="50"/>
      <c r="AJ8641" s="50"/>
      <c r="AK8641" s="50"/>
      <c r="AL8641" s="50"/>
      <c r="AM8641" s="50"/>
      <c r="AN8641" s="50"/>
      <c r="AO8641" s="50"/>
      <c r="AP8641" s="50"/>
      <c r="AQ8641" s="50"/>
      <c r="AR8641" s="50"/>
      <c r="AS8641" s="50"/>
      <c r="AT8641" s="50"/>
      <c r="AU8641" s="50"/>
      <c r="AV8641" s="50"/>
      <c r="AW8641" s="50"/>
      <c r="AX8641" s="50"/>
      <c r="AY8641" s="50"/>
      <c r="AZ8641" s="50"/>
      <c r="BA8641" s="50"/>
      <c r="BB8641" s="50"/>
      <c r="BC8641" s="50"/>
      <c r="BD8641" s="50"/>
      <c r="BE8641" s="50"/>
      <c r="BF8641" s="50"/>
      <c r="BG8641" s="50"/>
      <c r="BH8641" s="50"/>
      <c r="BI8641" s="50"/>
      <c r="BJ8641" s="50"/>
      <c r="BK8641" s="50"/>
      <c r="BL8641" s="50"/>
      <c r="BM8641" s="50"/>
      <c r="BN8641" s="50"/>
      <c r="BO8641" s="50"/>
      <c r="BP8641" s="50"/>
      <c r="BQ8641" s="50"/>
      <c r="BR8641" s="50"/>
      <c r="BS8641" s="50"/>
      <c r="BT8641" s="50"/>
      <c r="BU8641" s="50"/>
      <c r="BV8641" s="50"/>
      <c r="BW8641" s="50"/>
      <c r="BX8641" s="50"/>
      <c r="BY8641" s="50"/>
      <c r="BZ8641" s="50"/>
      <c r="CA8641" s="50"/>
      <c r="CB8641" s="50"/>
      <c r="CC8641" s="50"/>
      <c r="CD8641" s="50"/>
      <c r="CE8641" s="50"/>
      <c r="CF8641" s="50"/>
      <c r="CG8641" s="50"/>
      <c r="CH8641" s="50"/>
      <c r="CI8641" s="50"/>
      <c r="CJ8641" s="50"/>
      <c r="CK8641" s="50"/>
      <c r="CL8641" s="50"/>
      <c r="CM8641" s="50"/>
      <c r="CN8641" s="50"/>
      <c r="CO8641" s="50"/>
      <c r="CP8641" s="50"/>
      <c r="CQ8641" s="50"/>
      <c r="CR8641" s="50"/>
      <c r="CS8641" s="50"/>
      <c r="CT8641" s="50"/>
      <c r="CU8641" s="50"/>
      <c r="CV8641" s="50"/>
      <c r="CW8641" s="50"/>
      <c r="CX8641" s="50"/>
      <c r="CY8641" s="50"/>
      <c r="CZ8641" s="50"/>
      <c r="DA8641" s="50"/>
      <c r="DB8641" s="50"/>
      <c r="DC8641" s="50"/>
      <c r="DD8641" s="50"/>
      <c r="DE8641" s="50"/>
      <c r="DF8641" s="50"/>
      <c r="DG8641" s="50"/>
    </row>
    <row r="8642" spans="1:111" x14ac:dyDescent="0.2">
      <c r="A8642" s="212"/>
      <c r="B8642" s="212"/>
      <c r="C8642" s="416"/>
      <c r="D8642" s="161"/>
      <c r="E8642" s="310"/>
      <c r="F8642" s="192"/>
      <c r="G8642" s="192"/>
      <c r="H8642" s="50"/>
      <c r="I8642" s="50"/>
      <c r="J8642" s="50"/>
      <c r="K8642" s="50"/>
      <c r="L8642" s="50"/>
      <c r="M8642" s="50"/>
      <c r="N8642" s="50"/>
      <c r="O8642" s="50"/>
      <c r="P8642" s="50"/>
      <c r="Q8642" s="50"/>
      <c r="R8642" s="50"/>
      <c r="S8642" s="50"/>
      <c r="T8642" s="50"/>
      <c r="U8642" s="50"/>
      <c r="V8642" s="50"/>
      <c r="W8642" s="50"/>
      <c r="X8642" s="50"/>
      <c r="Y8642" s="50"/>
      <c r="Z8642" s="50"/>
      <c r="AA8642" s="50"/>
      <c r="AB8642" s="50"/>
      <c r="AC8642" s="50"/>
      <c r="AD8642" s="50"/>
      <c r="AE8642" s="50"/>
      <c r="AF8642" s="50"/>
      <c r="AG8642" s="50"/>
      <c r="AH8642" s="50"/>
      <c r="AI8642" s="50"/>
      <c r="AJ8642" s="50"/>
      <c r="AK8642" s="50"/>
      <c r="AL8642" s="50"/>
      <c r="AM8642" s="50"/>
      <c r="AN8642" s="50"/>
      <c r="AO8642" s="50"/>
      <c r="AP8642" s="50"/>
      <c r="AQ8642" s="50"/>
      <c r="AR8642" s="50"/>
      <c r="AS8642" s="50"/>
      <c r="AT8642" s="50"/>
      <c r="AU8642" s="50"/>
      <c r="AV8642" s="50"/>
      <c r="AW8642" s="50"/>
      <c r="AX8642" s="50"/>
      <c r="AY8642" s="50"/>
      <c r="AZ8642" s="50"/>
      <c r="BA8642" s="50"/>
      <c r="BB8642" s="50"/>
      <c r="BC8642" s="50"/>
      <c r="BD8642" s="50"/>
      <c r="BE8642" s="50"/>
      <c r="BF8642" s="50"/>
      <c r="BG8642" s="50"/>
      <c r="BH8642" s="50"/>
      <c r="BI8642" s="50"/>
      <c r="BJ8642" s="50"/>
      <c r="BK8642" s="50"/>
      <c r="BL8642" s="50"/>
      <c r="BM8642" s="50"/>
      <c r="BN8642" s="50"/>
      <c r="BO8642" s="50"/>
      <c r="BP8642" s="50"/>
      <c r="BQ8642" s="50"/>
      <c r="BR8642" s="50"/>
      <c r="BS8642" s="50"/>
      <c r="BT8642" s="50"/>
      <c r="BU8642" s="50"/>
      <c r="BV8642" s="50"/>
      <c r="BW8642" s="50"/>
      <c r="BX8642" s="50"/>
      <c r="BY8642" s="50"/>
      <c r="BZ8642" s="50"/>
      <c r="CA8642" s="50"/>
      <c r="CB8642" s="50"/>
      <c r="CC8642" s="50"/>
      <c r="CD8642" s="50"/>
      <c r="CE8642" s="50"/>
      <c r="CF8642" s="50"/>
      <c r="CG8642" s="50"/>
      <c r="CH8642" s="50"/>
      <c r="CI8642" s="50"/>
      <c r="CJ8642" s="50"/>
      <c r="CK8642" s="50"/>
      <c r="CL8642" s="50"/>
      <c r="CM8642" s="50"/>
      <c r="CN8642" s="50"/>
      <c r="CO8642" s="50"/>
      <c r="CP8642" s="50"/>
      <c r="CQ8642" s="50"/>
      <c r="CR8642" s="50"/>
      <c r="CS8642" s="50"/>
      <c r="CT8642" s="50"/>
      <c r="CU8642" s="50"/>
      <c r="CV8642" s="50"/>
      <c r="CW8642" s="50"/>
      <c r="CX8642" s="50"/>
      <c r="CY8642" s="50"/>
      <c r="CZ8642" s="50"/>
      <c r="DA8642" s="50"/>
      <c r="DB8642" s="50"/>
      <c r="DC8642" s="50"/>
      <c r="DD8642" s="50"/>
      <c r="DE8642" s="50"/>
      <c r="DF8642" s="50"/>
      <c r="DG8642" s="50"/>
    </row>
    <row r="8643" spans="1:111" x14ac:dyDescent="0.2">
      <c r="A8643" s="212"/>
      <c r="B8643" s="212"/>
      <c r="C8643" s="416"/>
      <c r="D8643" s="261"/>
      <c r="E8643" s="310"/>
      <c r="F8643" s="192"/>
      <c r="G8643" s="192"/>
      <c r="H8643" s="50"/>
      <c r="I8643" s="50"/>
      <c r="J8643" s="50"/>
      <c r="K8643" s="50"/>
      <c r="L8643" s="50"/>
      <c r="M8643" s="50"/>
      <c r="N8643" s="50"/>
      <c r="O8643" s="50"/>
      <c r="P8643" s="50"/>
      <c r="Q8643" s="50"/>
      <c r="R8643" s="50"/>
      <c r="S8643" s="50"/>
      <c r="T8643" s="50"/>
      <c r="U8643" s="50"/>
      <c r="V8643" s="50"/>
      <c r="W8643" s="50"/>
      <c r="X8643" s="50"/>
      <c r="Y8643" s="50"/>
      <c r="Z8643" s="50"/>
      <c r="AA8643" s="50"/>
      <c r="AB8643" s="50"/>
      <c r="AC8643" s="50"/>
      <c r="AD8643" s="50"/>
      <c r="AE8643" s="50"/>
      <c r="AF8643" s="50"/>
      <c r="AG8643" s="50"/>
      <c r="AH8643" s="50"/>
      <c r="AI8643" s="50"/>
      <c r="AJ8643" s="50"/>
      <c r="AK8643" s="50"/>
      <c r="AL8643" s="50"/>
      <c r="AM8643" s="50"/>
      <c r="AN8643" s="50"/>
      <c r="AO8643" s="50"/>
      <c r="AP8643" s="50"/>
      <c r="AQ8643" s="50"/>
      <c r="AR8643" s="50"/>
      <c r="AS8643" s="50"/>
      <c r="AT8643" s="50"/>
      <c r="AU8643" s="50"/>
      <c r="AV8643" s="50"/>
      <c r="AW8643" s="50"/>
      <c r="AX8643" s="50"/>
      <c r="AY8643" s="50"/>
      <c r="AZ8643" s="50"/>
      <c r="BA8643" s="50"/>
      <c r="BB8643" s="50"/>
      <c r="BC8643" s="50"/>
      <c r="BD8643" s="50"/>
      <c r="BE8643" s="50"/>
      <c r="BF8643" s="50"/>
      <c r="BG8643" s="50"/>
      <c r="BH8643" s="50"/>
      <c r="BI8643" s="50"/>
      <c r="BJ8643" s="50"/>
      <c r="BK8643" s="50"/>
      <c r="BL8643" s="50"/>
      <c r="BM8643" s="50"/>
      <c r="BN8643" s="50"/>
      <c r="BO8643" s="50"/>
      <c r="BP8643" s="50"/>
      <c r="BQ8643" s="50"/>
      <c r="BR8643" s="50"/>
      <c r="BS8643" s="50"/>
      <c r="BT8643" s="50"/>
      <c r="BU8643" s="50"/>
      <c r="BV8643" s="50"/>
      <c r="BW8643" s="50"/>
      <c r="BX8643" s="50"/>
      <c r="BY8643" s="50"/>
      <c r="BZ8643" s="50"/>
      <c r="CA8643" s="50"/>
      <c r="CB8643" s="50"/>
      <c r="CC8643" s="50"/>
      <c r="CD8643" s="50"/>
      <c r="CE8643" s="50"/>
      <c r="CF8643" s="50"/>
      <c r="CG8643" s="50"/>
      <c r="CH8643" s="50"/>
      <c r="CI8643" s="50"/>
      <c r="CJ8643" s="50"/>
      <c r="CK8643" s="50"/>
      <c r="CL8643" s="50"/>
      <c r="CM8643" s="50"/>
      <c r="CN8643" s="50"/>
      <c r="CO8643" s="50"/>
      <c r="CP8643" s="50"/>
      <c r="CQ8643" s="50"/>
      <c r="CR8643" s="50"/>
      <c r="CS8643" s="50"/>
      <c r="CT8643" s="50"/>
      <c r="CU8643" s="50"/>
      <c r="CV8643" s="50"/>
      <c r="CW8643" s="50"/>
      <c r="CX8643" s="50"/>
      <c r="CY8643" s="50"/>
      <c r="CZ8643" s="50"/>
      <c r="DA8643" s="50"/>
      <c r="DB8643" s="50"/>
      <c r="DC8643" s="50"/>
      <c r="DD8643" s="50"/>
      <c r="DE8643" s="50"/>
      <c r="DF8643" s="50"/>
      <c r="DG8643" s="50"/>
    </row>
    <row r="8644" spans="1:111" x14ac:dyDescent="0.2">
      <c r="A8644" s="212"/>
      <c r="B8644" s="212"/>
      <c r="C8644" s="416"/>
      <c r="D8644" s="261"/>
      <c r="E8644" s="310"/>
      <c r="F8644" s="192"/>
      <c r="G8644" s="192"/>
      <c r="H8644" s="50"/>
      <c r="I8644" s="50"/>
      <c r="J8644" s="50"/>
      <c r="K8644" s="50"/>
      <c r="L8644" s="50"/>
      <c r="M8644" s="50"/>
      <c r="N8644" s="50"/>
      <c r="O8644" s="50"/>
      <c r="P8644" s="50"/>
      <c r="Q8644" s="50"/>
      <c r="R8644" s="50"/>
      <c r="S8644" s="50"/>
      <c r="T8644" s="50"/>
      <c r="U8644" s="50"/>
      <c r="V8644" s="50"/>
      <c r="W8644" s="50"/>
      <c r="X8644" s="50"/>
      <c r="Y8644" s="50"/>
      <c r="Z8644" s="50"/>
      <c r="AA8644" s="50"/>
      <c r="AB8644" s="50"/>
      <c r="AC8644" s="50"/>
      <c r="AD8644" s="50"/>
      <c r="AE8644" s="50"/>
      <c r="AF8644" s="50"/>
      <c r="AG8644" s="50"/>
      <c r="AH8644" s="50"/>
      <c r="AI8644" s="50"/>
      <c r="AJ8644" s="50"/>
      <c r="AK8644" s="50"/>
      <c r="AL8644" s="50"/>
      <c r="AM8644" s="50"/>
      <c r="AN8644" s="50"/>
      <c r="AO8644" s="50"/>
      <c r="AP8644" s="50"/>
      <c r="AQ8644" s="50"/>
      <c r="AR8644" s="50"/>
      <c r="AS8644" s="50"/>
      <c r="AT8644" s="50"/>
      <c r="AU8644" s="50"/>
      <c r="AV8644" s="50"/>
      <c r="AW8644" s="50"/>
      <c r="AX8644" s="50"/>
      <c r="AY8644" s="50"/>
      <c r="AZ8644" s="50"/>
      <c r="BA8644" s="50"/>
      <c r="BB8644" s="50"/>
      <c r="BC8644" s="50"/>
      <c r="BD8644" s="50"/>
      <c r="BE8644" s="50"/>
      <c r="BF8644" s="50"/>
      <c r="BG8644" s="50"/>
      <c r="BH8644" s="50"/>
      <c r="BI8644" s="50"/>
      <c r="BJ8644" s="50"/>
      <c r="BK8644" s="50"/>
      <c r="BL8644" s="50"/>
      <c r="BM8644" s="50"/>
      <c r="BN8644" s="50"/>
      <c r="BO8644" s="50"/>
      <c r="BP8644" s="50"/>
      <c r="BQ8644" s="50"/>
      <c r="BR8644" s="50"/>
      <c r="BS8644" s="50"/>
      <c r="BT8644" s="50"/>
      <c r="BU8644" s="50"/>
      <c r="BV8644" s="50"/>
      <c r="BW8644" s="50"/>
      <c r="BX8644" s="50"/>
      <c r="BY8644" s="50"/>
      <c r="BZ8644" s="50"/>
      <c r="CA8644" s="50"/>
      <c r="CB8644" s="50"/>
      <c r="CC8644" s="50"/>
      <c r="CD8644" s="50"/>
      <c r="CE8644" s="50"/>
      <c r="CF8644" s="50"/>
      <c r="CG8644" s="50"/>
      <c r="CH8644" s="50"/>
      <c r="CI8644" s="50"/>
      <c r="CJ8644" s="50"/>
      <c r="CK8644" s="50"/>
      <c r="CL8644" s="50"/>
      <c r="CM8644" s="50"/>
      <c r="CN8644" s="50"/>
      <c r="CO8644" s="50"/>
      <c r="CP8644" s="50"/>
      <c r="CQ8644" s="50"/>
      <c r="CR8644" s="50"/>
      <c r="CS8644" s="50"/>
      <c r="CT8644" s="50"/>
      <c r="CU8644" s="50"/>
      <c r="CV8644" s="50"/>
      <c r="CW8644" s="50"/>
      <c r="CX8644" s="50"/>
      <c r="CY8644" s="50"/>
      <c r="CZ8644" s="50"/>
      <c r="DA8644" s="50"/>
      <c r="DB8644" s="50"/>
      <c r="DC8644" s="50"/>
      <c r="DD8644" s="50"/>
      <c r="DE8644" s="50"/>
      <c r="DF8644" s="50"/>
      <c r="DG8644" s="50"/>
    </row>
    <row r="8645" spans="1:111" x14ac:dyDescent="0.2">
      <c r="A8645" s="212"/>
      <c r="B8645" s="212"/>
      <c r="C8645" s="416"/>
      <c r="D8645" s="161"/>
      <c r="E8645" s="310"/>
      <c r="F8645" s="192"/>
      <c r="G8645" s="192"/>
      <c r="H8645" s="50"/>
      <c r="I8645" s="50"/>
      <c r="J8645" s="50"/>
      <c r="K8645" s="50"/>
      <c r="L8645" s="50"/>
      <c r="M8645" s="50"/>
      <c r="N8645" s="50"/>
      <c r="O8645" s="50"/>
      <c r="P8645" s="50"/>
      <c r="Q8645" s="50"/>
      <c r="R8645" s="50"/>
      <c r="S8645" s="50"/>
      <c r="T8645" s="50"/>
      <c r="U8645" s="50"/>
      <c r="V8645" s="50"/>
      <c r="W8645" s="50"/>
      <c r="X8645" s="50"/>
      <c r="Y8645" s="50"/>
      <c r="Z8645" s="50"/>
      <c r="AA8645" s="50"/>
      <c r="AB8645" s="50"/>
      <c r="AC8645" s="50"/>
      <c r="AD8645" s="50"/>
      <c r="AE8645" s="50"/>
      <c r="AF8645" s="50"/>
      <c r="AG8645" s="50"/>
      <c r="AH8645" s="50"/>
      <c r="AI8645" s="50"/>
      <c r="AJ8645" s="50"/>
      <c r="AK8645" s="50"/>
      <c r="AL8645" s="50"/>
      <c r="AM8645" s="50"/>
      <c r="AN8645" s="50"/>
      <c r="AO8645" s="50"/>
      <c r="AP8645" s="50"/>
      <c r="AQ8645" s="50"/>
      <c r="AR8645" s="50"/>
      <c r="AS8645" s="50"/>
      <c r="AT8645" s="50"/>
      <c r="AU8645" s="50"/>
      <c r="AV8645" s="50"/>
      <c r="AW8645" s="50"/>
      <c r="AX8645" s="50"/>
      <c r="AY8645" s="50"/>
      <c r="AZ8645" s="50"/>
      <c r="BA8645" s="50"/>
      <c r="BB8645" s="50"/>
      <c r="BC8645" s="50"/>
      <c r="BD8645" s="50"/>
      <c r="BE8645" s="50"/>
      <c r="BF8645" s="50"/>
      <c r="BG8645" s="50"/>
      <c r="BH8645" s="50"/>
      <c r="BI8645" s="50"/>
      <c r="BJ8645" s="50"/>
      <c r="BK8645" s="50"/>
      <c r="BL8645" s="50"/>
      <c r="BM8645" s="50"/>
      <c r="BN8645" s="50"/>
      <c r="BO8645" s="50"/>
      <c r="BP8645" s="50"/>
      <c r="BQ8645" s="50"/>
      <c r="BR8645" s="50"/>
      <c r="BS8645" s="50"/>
      <c r="BT8645" s="50"/>
      <c r="BU8645" s="50"/>
      <c r="BV8645" s="50"/>
      <c r="BW8645" s="50"/>
      <c r="BX8645" s="50"/>
      <c r="BY8645" s="50"/>
      <c r="BZ8645" s="50"/>
      <c r="CA8645" s="50"/>
      <c r="CB8645" s="50"/>
      <c r="CC8645" s="50"/>
      <c r="CD8645" s="50"/>
      <c r="CE8645" s="50"/>
      <c r="CF8645" s="50"/>
      <c r="CG8645" s="50"/>
      <c r="CH8645" s="50"/>
      <c r="CI8645" s="50"/>
      <c r="CJ8645" s="50"/>
      <c r="CK8645" s="50"/>
      <c r="CL8645" s="50"/>
      <c r="CM8645" s="50"/>
      <c r="CN8645" s="50"/>
      <c r="CO8645" s="50"/>
      <c r="CP8645" s="50"/>
      <c r="CQ8645" s="50"/>
      <c r="CR8645" s="50"/>
      <c r="CS8645" s="50"/>
      <c r="CT8645" s="50"/>
      <c r="CU8645" s="50"/>
      <c r="CV8645" s="50"/>
      <c r="CW8645" s="50"/>
      <c r="CX8645" s="50"/>
      <c r="CY8645" s="50"/>
      <c r="CZ8645" s="50"/>
      <c r="DA8645" s="50"/>
      <c r="DB8645" s="50"/>
      <c r="DC8645" s="50"/>
      <c r="DD8645" s="50"/>
      <c r="DE8645" s="50"/>
      <c r="DF8645" s="50"/>
      <c r="DG8645" s="50"/>
    </row>
    <row r="8646" spans="1:111" x14ac:dyDescent="0.2">
      <c r="A8646" s="212"/>
      <c r="B8646" s="212"/>
      <c r="C8646" s="416"/>
      <c r="D8646" s="161"/>
      <c r="E8646" s="310"/>
      <c r="F8646" s="192"/>
      <c r="G8646" s="192"/>
      <c r="H8646" s="50"/>
      <c r="I8646" s="50"/>
      <c r="J8646" s="50"/>
      <c r="K8646" s="50"/>
      <c r="L8646" s="50"/>
      <c r="M8646" s="50"/>
      <c r="N8646" s="50"/>
      <c r="O8646" s="50"/>
      <c r="P8646" s="50"/>
      <c r="Q8646" s="50"/>
      <c r="R8646" s="50"/>
      <c r="S8646" s="50"/>
      <c r="T8646" s="50"/>
      <c r="U8646" s="50"/>
      <c r="V8646" s="50"/>
      <c r="W8646" s="50"/>
      <c r="X8646" s="50"/>
      <c r="Y8646" s="50"/>
      <c r="Z8646" s="50"/>
      <c r="AA8646" s="50"/>
      <c r="AB8646" s="50"/>
      <c r="AC8646" s="50"/>
      <c r="AD8646" s="50"/>
      <c r="AE8646" s="50"/>
      <c r="AF8646" s="50"/>
      <c r="AG8646" s="50"/>
      <c r="AH8646" s="50"/>
      <c r="AI8646" s="50"/>
      <c r="AJ8646" s="50"/>
      <c r="AK8646" s="50"/>
      <c r="AL8646" s="50"/>
      <c r="AM8646" s="50"/>
      <c r="AN8646" s="50"/>
      <c r="AO8646" s="50"/>
      <c r="AP8646" s="50"/>
      <c r="AQ8646" s="50"/>
      <c r="AR8646" s="50"/>
      <c r="AS8646" s="50"/>
      <c r="AT8646" s="50"/>
      <c r="AU8646" s="50"/>
      <c r="AV8646" s="50"/>
      <c r="AW8646" s="50"/>
      <c r="AX8646" s="50"/>
      <c r="AY8646" s="50"/>
      <c r="AZ8646" s="50"/>
      <c r="BA8646" s="50"/>
      <c r="BB8646" s="50"/>
      <c r="BC8646" s="50"/>
      <c r="BD8646" s="50"/>
      <c r="BE8646" s="50"/>
      <c r="BF8646" s="50"/>
      <c r="BG8646" s="50"/>
      <c r="BH8646" s="50"/>
      <c r="BI8646" s="50"/>
      <c r="BJ8646" s="50"/>
      <c r="BK8646" s="50"/>
      <c r="BL8646" s="50"/>
      <c r="BM8646" s="50"/>
      <c r="BN8646" s="50"/>
      <c r="BO8646" s="50"/>
      <c r="BP8646" s="50"/>
      <c r="BQ8646" s="50"/>
      <c r="BR8646" s="50"/>
      <c r="BS8646" s="50"/>
      <c r="BT8646" s="50"/>
      <c r="BU8646" s="50"/>
      <c r="BV8646" s="50"/>
      <c r="BW8646" s="50"/>
      <c r="BX8646" s="50"/>
      <c r="BY8646" s="50"/>
      <c r="BZ8646" s="50"/>
      <c r="CA8646" s="50"/>
      <c r="CB8646" s="50"/>
      <c r="CC8646" s="50"/>
      <c r="CD8646" s="50"/>
      <c r="CE8646" s="50"/>
      <c r="CF8646" s="50"/>
      <c r="CG8646" s="50"/>
      <c r="CH8646" s="50"/>
      <c r="CI8646" s="50"/>
      <c r="CJ8646" s="50"/>
      <c r="CK8646" s="50"/>
      <c r="CL8646" s="50"/>
      <c r="CM8646" s="50"/>
      <c r="CN8646" s="50"/>
      <c r="CO8646" s="50"/>
      <c r="CP8646" s="50"/>
      <c r="CQ8646" s="50"/>
      <c r="CR8646" s="50"/>
      <c r="CS8646" s="50"/>
      <c r="CT8646" s="50"/>
      <c r="CU8646" s="50"/>
      <c r="CV8646" s="50"/>
      <c r="CW8646" s="50"/>
      <c r="CX8646" s="50"/>
      <c r="CY8646" s="50"/>
      <c r="CZ8646" s="50"/>
      <c r="DA8646" s="50"/>
      <c r="DB8646" s="50"/>
      <c r="DC8646" s="50"/>
      <c r="DD8646" s="50"/>
      <c r="DE8646" s="50"/>
      <c r="DF8646" s="50"/>
      <c r="DG8646" s="50"/>
    </row>
    <row r="8647" spans="1:111" x14ac:dyDescent="0.2">
      <c r="A8647" s="212"/>
      <c r="B8647" s="212"/>
      <c r="C8647" s="416"/>
      <c r="D8647" s="261"/>
      <c r="E8647" s="310"/>
      <c r="F8647" s="192"/>
      <c r="G8647" s="192"/>
      <c r="H8647" s="50"/>
      <c r="I8647" s="50"/>
      <c r="J8647" s="50"/>
      <c r="K8647" s="50"/>
      <c r="L8647" s="50"/>
      <c r="M8647" s="50"/>
      <c r="N8647" s="50"/>
      <c r="O8647" s="50"/>
      <c r="P8647" s="50"/>
      <c r="Q8647" s="50"/>
      <c r="R8647" s="50"/>
      <c r="S8647" s="50"/>
      <c r="T8647" s="50"/>
      <c r="U8647" s="50"/>
      <c r="V8647" s="50"/>
      <c r="W8647" s="50"/>
      <c r="X8647" s="50"/>
      <c r="Y8647" s="50"/>
      <c r="Z8647" s="50"/>
      <c r="AA8647" s="50"/>
      <c r="AB8647" s="50"/>
      <c r="AC8647" s="50"/>
      <c r="AD8647" s="50"/>
      <c r="AE8647" s="50"/>
      <c r="AF8647" s="50"/>
      <c r="AG8647" s="50"/>
      <c r="AH8647" s="50"/>
      <c r="AI8647" s="50"/>
      <c r="AJ8647" s="50"/>
      <c r="AK8647" s="50"/>
      <c r="AL8647" s="50"/>
      <c r="AM8647" s="50"/>
      <c r="AN8647" s="50"/>
      <c r="AO8647" s="50"/>
      <c r="AP8647" s="50"/>
      <c r="AQ8647" s="50"/>
      <c r="AR8647" s="50"/>
      <c r="AS8647" s="50"/>
      <c r="AT8647" s="50"/>
      <c r="AU8647" s="50"/>
      <c r="AV8647" s="50"/>
      <c r="AW8647" s="50"/>
      <c r="AX8647" s="50"/>
      <c r="AY8647" s="50"/>
      <c r="AZ8647" s="50"/>
      <c r="BA8647" s="50"/>
      <c r="BB8647" s="50"/>
      <c r="BC8647" s="50"/>
      <c r="BD8647" s="50"/>
      <c r="BE8647" s="50"/>
      <c r="BF8647" s="50"/>
      <c r="BG8647" s="50"/>
      <c r="BH8647" s="50"/>
      <c r="BI8647" s="50"/>
      <c r="BJ8647" s="50"/>
      <c r="BK8647" s="50"/>
      <c r="BL8647" s="50"/>
      <c r="BM8647" s="50"/>
      <c r="BN8647" s="50"/>
      <c r="BO8647" s="50"/>
      <c r="BP8647" s="50"/>
      <c r="BQ8647" s="50"/>
      <c r="BR8647" s="50"/>
      <c r="BS8647" s="50"/>
      <c r="BT8647" s="50"/>
      <c r="BU8647" s="50"/>
      <c r="BV8647" s="50"/>
      <c r="BW8647" s="50"/>
      <c r="BX8647" s="50"/>
      <c r="BY8647" s="50"/>
      <c r="BZ8647" s="50"/>
      <c r="CA8647" s="50"/>
      <c r="CB8647" s="50"/>
      <c r="CC8647" s="50"/>
      <c r="CD8647" s="50"/>
      <c r="CE8647" s="50"/>
      <c r="CF8647" s="50"/>
      <c r="CG8647" s="50"/>
      <c r="CH8647" s="50"/>
      <c r="CI8647" s="50"/>
      <c r="CJ8647" s="50"/>
      <c r="CK8647" s="50"/>
      <c r="CL8647" s="50"/>
      <c r="CM8647" s="50"/>
      <c r="CN8647" s="50"/>
      <c r="CO8647" s="50"/>
      <c r="CP8647" s="50"/>
      <c r="CQ8647" s="50"/>
      <c r="CR8647" s="50"/>
      <c r="CS8647" s="50"/>
      <c r="CT8647" s="50"/>
      <c r="CU8647" s="50"/>
      <c r="CV8647" s="50"/>
      <c r="CW8647" s="50"/>
      <c r="CX8647" s="50"/>
      <c r="CY8647" s="50"/>
      <c r="CZ8647" s="50"/>
      <c r="DA8647" s="50"/>
      <c r="DB8647" s="50"/>
      <c r="DC8647" s="50"/>
      <c r="DD8647" s="50"/>
      <c r="DE8647" s="50"/>
      <c r="DF8647" s="50"/>
      <c r="DG8647" s="50"/>
    </row>
    <row r="8648" spans="1:111" x14ac:dyDescent="0.2">
      <c r="A8648" s="212"/>
      <c r="B8648" s="212"/>
      <c r="C8648" s="416"/>
      <c r="D8648" s="161"/>
      <c r="E8648" s="310"/>
      <c r="F8648" s="192"/>
      <c r="G8648" s="192"/>
      <c r="H8648" s="50"/>
      <c r="I8648" s="50"/>
      <c r="J8648" s="50"/>
      <c r="K8648" s="50"/>
      <c r="L8648" s="50"/>
      <c r="M8648" s="50"/>
      <c r="N8648" s="50"/>
      <c r="O8648" s="50"/>
      <c r="P8648" s="50"/>
      <c r="Q8648" s="50"/>
      <c r="R8648" s="50"/>
      <c r="S8648" s="50"/>
      <c r="T8648" s="50"/>
      <c r="U8648" s="50"/>
      <c r="V8648" s="50"/>
      <c r="W8648" s="50"/>
      <c r="X8648" s="50"/>
      <c r="Y8648" s="50"/>
      <c r="Z8648" s="50"/>
      <c r="AA8648" s="50"/>
      <c r="AB8648" s="50"/>
      <c r="AC8648" s="50"/>
      <c r="AD8648" s="50"/>
      <c r="AE8648" s="50"/>
      <c r="AF8648" s="50"/>
      <c r="AG8648" s="50"/>
      <c r="AH8648" s="50"/>
      <c r="AI8648" s="50"/>
      <c r="AJ8648" s="50"/>
      <c r="AK8648" s="50"/>
      <c r="AL8648" s="50"/>
      <c r="AM8648" s="50"/>
      <c r="AN8648" s="50"/>
      <c r="AO8648" s="50"/>
      <c r="AP8648" s="50"/>
      <c r="AQ8648" s="50"/>
      <c r="AR8648" s="50"/>
      <c r="AS8648" s="50"/>
      <c r="AT8648" s="50"/>
      <c r="AU8648" s="50"/>
      <c r="AV8648" s="50"/>
      <c r="AW8648" s="50"/>
      <c r="AX8648" s="50"/>
      <c r="AY8648" s="50"/>
      <c r="AZ8648" s="50"/>
      <c r="BA8648" s="50"/>
      <c r="BB8648" s="50"/>
      <c r="BC8648" s="50"/>
      <c r="BD8648" s="50"/>
      <c r="BE8648" s="50"/>
      <c r="BF8648" s="50"/>
      <c r="BG8648" s="50"/>
      <c r="BH8648" s="50"/>
      <c r="BI8648" s="50"/>
      <c r="BJ8648" s="50"/>
      <c r="BK8648" s="50"/>
      <c r="BL8648" s="50"/>
      <c r="BM8648" s="50"/>
      <c r="BN8648" s="50"/>
      <c r="BO8648" s="50"/>
      <c r="BP8648" s="50"/>
      <c r="BQ8648" s="50"/>
      <c r="BR8648" s="50"/>
      <c r="BS8648" s="50"/>
      <c r="BT8648" s="50"/>
      <c r="BU8648" s="50"/>
      <c r="BV8648" s="50"/>
      <c r="BW8648" s="50"/>
      <c r="BX8648" s="50"/>
      <c r="BY8648" s="50"/>
      <c r="BZ8648" s="50"/>
      <c r="CA8648" s="50"/>
      <c r="CB8648" s="50"/>
      <c r="CC8648" s="50"/>
      <c r="CD8648" s="50"/>
      <c r="CE8648" s="50"/>
      <c r="CF8648" s="50"/>
      <c r="CG8648" s="50"/>
      <c r="CH8648" s="50"/>
      <c r="CI8648" s="50"/>
      <c r="CJ8648" s="50"/>
      <c r="CK8648" s="50"/>
      <c r="CL8648" s="50"/>
      <c r="CM8648" s="50"/>
      <c r="CN8648" s="50"/>
      <c r="CO8648" s="50"/>
      <c r="CP8648" s="50"/>
      <c r="CQ8648" s="50"/>
      <c r="CR8648" s="50"/>
      <c r="CS8648" s="50"/>
      <c r="CT8648" s="50"/>
      <c r="CU8648" s="50"/>
      <c r="CV8648" s="50"/>
      <c r="CW8648" s="50"/>
      <c r="CX8648" s="50"/>
      <c r="CY8648" s="50"/>
      <c r="CZ8648" s="50"/>
      <c r="DA8648" s="50"/>
      <c r="DB8648" s="50"/>
      <c r="DC8648" s="50"/>
      <c r="DD8648" s="50"/>
      <c r="DE8648" s="50"/>
      <c r="DF8648" s="50"/>
      <c r="DG8648" s="50"/>
    </row>
    <row r="8649" spans="1:111" x14ac:dyDescent="0.2">
      <c r="A8649" s="212"/>
      <c r="B8649" s="212"/>
      <c r="C8649" s="416"/>
      <c r="D8649" s="161"/>
      <c r="E8649" s="310"/>
      <c r="F8649" s="192"/>
      <c r="G8649" s="192"/>
      <c r="H8649" s="50"/>
      <c r="I8649" s="50"/>
      <c r="J8649" s="50"/>
      <c r="K8649" s="50"/>
      <c r="L8649" s="50"/>
      <c r="M8649" s="50"/>
      <c r="N8649" s="50"/>
      <c r="O8649" s="50"/>
      <c r="P8649" s="50"/>
      <c r="Q8649" s="50"/>
      <c r="R8649" s="50"/>
      <c r="S8649" s="50"/>
      <c r="T8649" s="50"/>
      <c r="U8649" s="50"/>
      <c r="V8649" s="50"/>
      <c r="W8649" s="50"/>
      <c r="X8649" s="50"/>
      <c r="Y8649" s="50"/>
      <c r="Z8649" s="50"/>
      <c r="AA8649" s="50"/>
      <c r="AB8649" s="50"/>
      <c r="AC8649" s="50"/>
      <c r="AD8649" s="50"/>
      <c r="AE8649" s="50"/>
      <c r="AF8649" s="50"/>
      <c r="AG8649" s="50"/>
      <c r="AH8649" s="50"/>
      <c r="AI8649" s="50"/>
      <c r="AJ8649" s="50"/>
      <c r="AK8649" s="50"/>
      <c r="AL8649" s="50"/>
      <c r="AM8649" s="50"/>
      <c r="AN8649" s="50"/>
      <c r="AO8649" s="50"/>
      <c r="AP8649" s="50"/>
      <c r="AQ8649" s="50"/>
      <c r="AR8649" s="50"/>
      <c r="AS8649" s="50"/>
      <c r="AT8649" s="50"/>
      <c r="AU8649" s="50"/>
      <c r="AV8649" s="50"/>
      <c r="AW8649" s="50"/>
      <c r="AX8649" s="50"/>
      <c r="AY8649" s="50"/>
      <c r="AZ8649" s="50"/>
      <c r="BA8649" s="50"/>
      <c r="BB8649" s="50"/>
      <c r="BC8649" s="50"/>
      <c r="BD8649" s="50"/>
      <c r="BE8649" s="50"/>
      <c r="BF8649" s="50"/>
      <c r="BG8649" s="50"/>
      <c r="BH8649" s="50"/>
      <c r="BI8649" s="50"/>
      <c r="BJ8649" s="50"/>
      <c r="BK8649" s="50"/>
      <c r="BL8649" s="50"/>
      <c r="BM8649" s="50"/>
      <c r="BN8649" s="50"/>
      <c r="BO8649" s="50"/>
      <c r="BP8649" s="50"/>
      <c r="BQ8649" s="50"/>
      <c r="BR8649" s="50"/>
      <c r="BS8649" s="50"/>
      <c r="BT8649" s="50"/>
      <c r="BU8649" s="50"/>
      <c r="BV8649" s="50"/>
      <c r="BW8649" s="50"/>
      <c r="BX8649" s="50"/>
      <c r="BY8649" s="50"/>
      <c r="BZ8649" s="50"/>
      <c r="CA8649" s="50"/>
      <c r="CB8649" s="50"/>
      <c r="CC8649" s="50"/>
      <c r="CD8649" s="50"/>
      <c r="CE8649" s="50"/>
      <c r="CF8649" s="50"/>
      <c r="CG8649" s="50"/>
      <c r="CH8649" s="50"/>
      <c r="CI8649" s="50"/>
      <c r="CJ8649" s="50"/>
      <c r="CK8649" s="50"/>
      <c r="CL8649" s="50"/>
      <c r="CM8649" s="50"/>
      <c r="CN8649" s="50"/>
      <c r="CO8649" s="50"/>
      <c r="CP8649" s="50"/>
      <c r="CQ8649" s="50"/>
      <c r="CR8649" s="50"/>
      <c r="CS8649" s="50"/>
      <c r="CT8649" s="50"/>
      <c r="CU8649" s="50"/>
      <c r="CV8649" s="50"/>
      <c r="CW8649" s="50"/>
      <c r="CX8649" s="50"/>
      <c r="CY8649" s="50"/>
      <c r="CZ8649" s="50"/>
      <c r="DA8649" s="50"/>
      <c r="DB8649" s="50"/>
      <c r="DC8649" s="50"/>
      <c r="DD8649" s="50"/>
      <c r="DE8649" s="50"/>
      <c r="DF8649" s="50"/>
      <c r="DG8649" s="50"/>
    </row>
    <row r="8650" spans="1:111" x14ac:dyDescent="0.2">
      <c r="A8650" s="212"/>
      <c r="B8650" s="212"/>
      <c r="C8650" s="416"/>
      <c r="D8650" s="261"/>
      <c r="E8650" s="310"/>
      <c r="F8650" s="192"/>
      <c r="G8650" s="192"/>
      <c r="H8650" s="50"/>
      <c r="I8650" s="50"/>
      <c r="J8650" s="50"/>
      <c r="K8650" s="50"/>
      <c r="L8650" s="50"/>
      <c r="M8650" s="50"/>
      <c r="N8650" s="50"/>
      <c r="O8650" s="50"/>
      <c r="P8650" s="50"/>
      <c r="Q8650" s="50"/>
      <c r="R8650" s="50"/>
      <c r="S8650" s="50"/>
      <c r="T8650" s="50"/>
      <c r="U8650" s="50"/>
      <c r="V8650" s="50"/>
      <c r="W8650" s="50"/>
      <c r="X8650" s="50"/>
      <c r="Y8650" s="50"/>
      <c r="Z8650" s="50"/>
      <c r="AA8650" s="50"/>
      <c r="AB8650" s="50"/>
      <c r="AC8650" s="50"/>
      <c r="AD8650" s="50"/>
      <c r="AE8650" s="50"/>
      <c r="AF8650" s="50"/>
      <c r="AG8650" s="50"/>
      <c r="AH8650" s="50"/>
      <c r="AI8650" s="50"/>
      <c r="AJ8650" s="50"/>
      <c r="AK8650" s="50"/>
      <c r="AL8650" s="50"/>
      <c r="AM8650" s="50"/>
      <c r="AN8650" s="50"/>
      <c r="AO8650" s="50"/>
      <c r="AP8650" s="50"/>
      <c r="AQ8650" s="50"/>
      <c r="AR8650" s="50"/>
      <c r="AS8650" s="50"/>
      <c r="AT8650" s="50"/>
      <c r="AU8650" s="50"/>
      <c r="AV8650" s="50"/>
      <c r="AW8650" s="50"/>
      <c r="AX8650" s="50"/>
      <c r="AY8650" s="50"/>
      <c r="AZ8650" s="50"/>
      <c r="BA8650" s="50"/>
      <c r="BB8650" s="50"/>
      <c r="BC8650" s="50"/>
      <c r="BD8650" s="50"/>
      <c r="BE8650" s="50"/>
      <c r="BF8650" s="50"/>
      <c r="BG8650" s="50"/>
      <c r="BH8650" s="50"/>
      <c r="BI8650" s="50"/>
      <c r="BJ8650" s="50"/>
      <c r="BK8650" s="50"/>
      <c r="BL8650" s="50"/>
      <c r="BM8650" s="50"/>
      <c r="BN8650" s="50"/>
      <c r="BO8650" s="50"/>
      <c r="BP8650" s="50"/>
      <c r="BQ8650" s="50"/>
      <c r="BR8650" s="50"/>
      <c r="BS8650" s="50"/>
      <c r="BT8650" s="50"/>
      <c r="BU8650" s="50"/>
      <c r="BV8650" s="50"/>
      <c r="BW8650" s="50"/>
      <c r="BX8650" s="50"/>
      <c r="BY8650" s="50"/>
      <c r="BZ8650" s="50"/>
      <c r="CA8650" s="50"/>
      <c r="CB8650" s="50"/>
      <c r="CC8650" s="50"/>
      <c r="CD8650" s="50"/>
      <c r="CE8650" s="50"/>
      <c r="CF8650" s="50"/>
      <c r="CG8650" s="50"/>
      <c r="CH8650" s="50"/>
      <c r="CI8650" s="50"/>
      <c r="CJ8650" s="50"/>
      <c r="CK8650" s="50"/>
      <c r="CL8650" s="50"/>
      <c r="CM8650" s="50"/>
      <c r="CN8650" s="50"/>
      <c r="CO8650" s="50"/>
      <c r="CP8650" s="50"/>
      <c r="CQ8650" s="50"/>
      <c r="CR8650" s="50"/>
      <c r="CS8650" s="50"/>
      <c r="CT8650" s="50"/>
      <c r="CU8650" s="50"/>
      <c r="CV8650" s="50"/>
      <c r="CW8650" s="50"/>
      <c r="CX8650" s="50"/>
      <c r="CY8650" s="50"/>
      <c r="CZ8650" s="50"/>
      <c r="DA8650" s="50"/>
      <c r="DB8650" s="50"/>
      <c r="DC8650" s="50"/>
      <c r="DD8650" s="50"/>
      <c r="DE8650" s="50"/>
      <c r="DF8650" s="50"/>
      <c r="DG8650" s="50"/>
    </row>
    <row r="8651" spans="1:111" x14ac:dyDescent="0.2">
      <c r="A8651" s="212"/>
      <c r="B8651" s="212"/>
      <c r="C8651" s="416"/>
      <c r="D8651" s="161"/>
      <c r="E8651" s="310"/>
      <c r="F8651" s="192"/>
      <c r="G8651" s="192"/>
      <c r="H8651" s="50"/>
      <c r="I8651" s="50"/>
      <c r="J8651" s="50"/>
      <c r="K8651" s="50"/>
      <c r="L8651" s="50"/>
      <c r="M8651" s="50"/>
      <c r="N8651" s="50"/>
      <c r="O8651" s="50"/>
      <c r="P8651" s="50"/>
      <c r="Q8651" s="50"/>
      <c r="R8651" s="50"/>
      <c r="S8651" s="50"/>
      <c r="T8651" s="50"/>
      <c r="U8651" s="50"/>
      <c r="V8651" s="50"/>
      <c r="W8651" s="50"/>
      <c r="X8651" s="50"/>
      <c r="Y8651" s="50"/>
      <c r="Z8651" s="50"/>
      <c r="AA8651" s="50"/>
      <c r="AB8651" s="50"/>
      <c r="AC8651" s="50"/>
      <c r="AD8651" s="50"/>
      <c r="AE8651" s="50"/>
      <c r="AF8651" s="50"/>
      <c r="AG8651" s="50"/>
      <c r="AH8651" s="50"/>
      <c r="AI8651" s="50"/>
      <c r="AJ8651" s="50"/>
      <c r="AK8651" s="50"/>
      <c r="AL8651" s="50"/>
      <c r="AM8651" s="50"/>
      <c r="AN8651" s="50"/>
      <c r="AO8651" s="50"/>
      <c r="AP8651" s="50"/>
      <c r="AQ8651" s="50"/>
      <c r="AR8651" s="50"/>
      <c r="AS8651" s="50"/>
      <c r="AT8651" s="50"/>
      <c r="AU8651" s="50"/>
      <c r="AV8651" s="50"/>
      <c r="AW8651" s="50"/>
      <c r="AX8651" s="50"/>
      <c r="AY8651" s="50"/>
      <c r="AZ8651" s="50"/>
      <c r="BA8651" s="50"/>
      <c r="BB8651" s="50"/>
      <c r="BC8651" s="50"/>
      <c r="BD8651" s="50"/>
      <c r="BE8651" s="50"/>
      <c r="BF8651" s="50"/>
      <c r="BG8651" s="50"/>
      <c r="BH8651" s="50"/>
      <c r="BI8651" s="50"/>
      <c r="BJ8651" s="50"/>
      <c r="BK8651" s="50"/>
      <c r="BL8651" s="50"/>
      <c r="BM8651" s="50"/>
      <c r="BN8651" s="50"/>
      <c r="BO8651" s="50"/>
      <c r="BP8651" s="50"/>
      <c r="BQ8651" s="50"/>
      <c r="BR8651" s="50"/>
      <c r="BS8651" s="50"/>
      <c r="BT8651" s="50"/>
      <c r="BU8651" s="50"/>
      <c r="BV8651" s="50"/>
      <c r="BW8651" s="50"/>
      <c r="BX8651" s="50"/>
      <c r="BY8651" s="50"/>
      <c r="BZ8651" s="50"/>
      <c r="CA8651" s="50"/>
      <c r="CB8651" s="50"/>
      <c r="CC8651" s="50"/>
      <c r="CD8651" s="50"/>
      <c r="CE8651" s="50"/>
      <c r="CF8651" s="50"/>
      <c r="CG8651" s="50"/>
      <c r="CH8651" s="50"/>
      <c r="CI8651" s="50"/>
      <c r="CJ8651" s="50"/>
      <c r="CK8651" s="50"/>
      <c r="CL8651" s="50"/>
      <c r="CM8651" s="50"/>
      <c r="CN8651" s="50"/>
      <c r="CO8651" s="50"/>
      <c r="CP8651" s="50"/>
      <c r="CQ8651" s="50"/>
      <c r="CR8651" s="50"/>
      <c r="CS8651" s="50"/>
      <c r="CT8651" s="50"/>
      <c r="CU8651" s="50"/>
      <c r="CV8651" s="50"/>
      <c r="CW8651" s="50"/>
      <c r="CX8651" s="50"/>
      <c r="CY8651" s="50"/>
      <c r="CZ8651" s="50"/>
      <c r="DA8651" s="50"/>
      <c r="DB8651" s="50"/>
      <c r="DC8651" s="50"/>
      <c r="DD8651" s="50"/>
      <c r="DE8651" s="50"/>
      <c r="DF8651" s="50"/>
      <c r="DG8651" s="50"/>
    </row>
    <row r="8652" spans="1:111" x14ac:dyDescent="0.2">
      <c r="A8652" s="212"/>
      <c r="B8652" s="212"/>
      <c r="C8652" s="416"/>
      <c r="D8652" s="161"/>
      <c r="E8652" s="310"/>
      <c r="F8652" s="192"/>
      <c r="G8652" s="192"/>
      <c r="H8652" s="50"/>
      <c r="I8652" s="50"/>
      <c r="J8652" s="50"/>
      <c r="K8652" s="50"/>
      <c r="L8652" s="50"/>
      <c r="M8652" s="50"/>
      <c r="N8652" s="50"/>
      <c r="O8652" s="50"/>
      <c r="P8652" s="50"/>
      <c r="Q8652" s="50"/>
      <c r="R8652" s="50"/>
      <c r="S8652" s="50"/>
      <c r="T8652" s="50"/>
      <c r="U8652" s="50"/>
      <c r="V8652" s="50"/>
      <c r="W8652" s="50"/>
      <c r="X8652" s="50"/>
      <c r="Y8652" s="50"/>
      <c r="Z8652" s="50"/>
      <c r="AA8652" s="50"/>
      <c r="AB8652" s="50"/>
      <c r="AC8652" s="50"/>
      <c r="AD8652" s="50"/>
      <c r="AE8652" s="50"/>
      <c r="AF8652" s="50"/>
      <c r="AG8652" s="50"/>
      <c r="AH8652" s="50"/>
      <c r="AI8652" s="50"/>
      <c r="AJ8652" s="50"/>
      <c r="AK8652" s="50"/>
      <c r="AL8652" s="50"/>
      <c r="AM8652" s="50"/>
      <c r="AN8652" s="50"/>
      <c r="AO8652" s="50"/>
      <c r="AP8652" s="50"/>
      <c r="AQ8652" s="50"/>
      <c r="AR8652" s="50"/>
      <c r="AS8652" s="50"/>
      <c r="AT8652" s="50"/>
      <c r="AU8652" s="50"/>
      <c r="AV8652" s="50"/>
      <c r="AW8652" s="50"/>
      <c r="AX8652" s="50"/>
      <c r="AY8652" s="50"/>
      <c r="AZ8652" s="50"/>
      <c r="BA8652" s="50"/>
      <c r="BB8652" s="50"/>
      <c r="BC8652" s="50"/>
      <c r="BD8652" s="50"/>
      <c r="BE8652" s="50"/>
      <c r="BF8652" s="50"/>
      <c r="BG8652" s="50"/>
      <c r="BH8652" s="50"/>
      <c r="BI8652" s="50"/>
      <c r="BJ8652" s="50"/>
      <c r="BK8652" s="50"/>
      <c r="BL8652" s="50"/>
      <c r="BM8652" s="50"/>
      <c r="BN8652" s="50"/>
      <c r="BO8652" s="50"/>
      <c r="BP8652" s="50"/>
      <c r="BQ8652" s="50"/>
      <c r="BR8652" s="50"/>
      <c r="BS8652" s="50"/>
      <c r="BT8652" s="50"/>
      <c r="BU8652" s="50"/>
      <c r="BV8652" s="50"/>
      <c r="BW8652" s="50"/>
      <c r="BX8652" s="50"/>
      <c r="BY8652" s="50"/>
      <c r="BZ8652" s="50"/>
      <c r="CA8652" s="50"/>
      <c r="CB8652" s="50"/>
      <c r="CC8652" s="50"/>
      <c r="CD8652" s="50"/>
      <c r="CE8652" s="50"/>
      <c r="CF8652" s="50"/>
      <c r="CG8652" s="50"/>
      <c r="CH8652" s="50"/>
      <c r="CI8652" s="50"/>
      <c r="CJ8652" s="50"/>
      <c r="CK8652" s="50"/>
      <c r="CL8652" s="50"/>
      <c r="CM8652" s="50"/>
      <c r="CN8652" s="50"/>
      <c r="CO8652" s="50"/>
      <c r="CP8652" s="50"/>
      <c r="CQ8652" s="50"/>
      <c r="CR8652" s="50"/>
      <c r="CS8652" s="50"/>
      <c r="CT8652" s="50"/>
      <c r="CU8652" s="50"/>
      <c r="CV8652" s="50"/>
      <c r="CW8652" s="50"/>
      <c r="CX8652" s="50"/>
      <c r="CY8652" s="50"/>
      <c r="CZ8652" s="50"/>
      <c r="DA8652" s="50"/>
      <c r="DB8652" s="50"/>
      <c r="DC8652" s="50"/>
      <c r="DD8652" s="50"/>
      <c r="DE8652" s="50"/>
      <c r="DF8652" s="50"/>
      <c r="DG8652" s="50"/>
    </row>
    <row r="8653" spans="1:111" x14ac:dyDescent="0.2">
      <c r="A8653" s="212"/>
      <c r="B8653" s="212"/>
      <c r="C8653" s="416"/>
      <c r="D8653" s="161"/>
      <c r="E8653" s="310"/>
      <c r="F8653" s="192"/>
      <c r="G8653" s="192"/>
      <c r="H8653" s="50"/>
      <c r="I8653" s="50"/>
      <c r="J8653" s="50"/>
      <c r="K8653" s="50"/>
      <c r="L8653" s="50"/>
      <c r="M8653" s="50"/>
      <c r="N8653" s="50"/>
      <c r="O8653" s="50"/>
      <c r="P8653" s="50"/>
      <c r="Q8653" s="50"/>
      <c r="R8653" s="50"/>
      <c r="S8653" s="50"/>
      <c r="T8653" s="50"/>
      <c r="U8653" s="50"/>
      <c r="V8653" s="50"/>
      <c r="W8653" s="50"/>
      <c r="X8653" s="50"/>
      <c r="Y8653" s="50"/>
      <c r="Z8653" s="50"/>
      <c r="AA8653" s="50"/>
      <c r="AB8653" s="50"/>
      <c r="AC8653" s="50"/>
      <c r="AD8653" s="50"/>
      <c r="AE8653" s="50"/>
      <c r="AF8653" s="50"/>
      <c r="AG8653" s="50"/>
      <c r="AH8653" s="50"/>
      <c r="AI8653" s="50"/>
      <c r="AJ8653" s="50"/>
      <c r="AK8653" s="50"/>
      <c r="AL8653" s="50"/>
      <c r="AM8653" s="50"/>
      <c r="AN8653" s="50"/>
      <c r="AO8653" s="50"/>
      <c r="AP8653" s="50"/>
      <c r="AQ8653" s="50"/>
      <c r="AR8653" s="50"/>
      <c r="AS8653" s="50"/>
      <c r="AT8653" s="50"/>
      <c r="AU8653" s="50"/>
      <c r="AV8653" s="50"/>
      <c r="AW8653" s="50"/>
      <c r="AX8653" s="50"/>
      <c r="AY8653" s="50"/>
      <c r="AZ8653" s="50"/>
      <c r="BA8653" s="50"/>
      <c r="BB8653" s="50"/>
      <c r="BC8653" s="50"/>
      <c r="BD8653" s="50"/>
      <c r="BE8653" s="50"/>
      <c r="BF8653" s="50"/>
      <c r="BG8653" s="50"/>
      <c r="BH8653" s="50"/>
      <c r="BI8653" s="50"/>
      <c r="BJ8653" s="50"/>
      <c r="BK8653" s="50"/>
      <c r="BL8653" s="50"/>
      <c r="BM8653" s="50"/>
      <c r="BN8653" s="50"/>
      <c r="BO8653" s="50"/>
      <c r="BP8653" s="50"/>
      <c r="BQ8653" s="50"/>
      <c r="BR8653" s="50"/>
      <c r="BS8653" s="50"/>
      <c r="BT8653" s="50"/>
      <c r="BU8653" s="50"/>
      <c r="BV8653" s="50"/>
      <c r="BW8653" s="50"/>
      <c r="BX8653" s="50"/>
      <c r="BY8653" s="50"/>
      <c r="BZ8653" s="50"/>
      <c r="CA8653" s="50"/>
      <c r="CB8653" s="50"/>
      <c r="CC8653" s="50"/>
      <c r="CD8653" s="50"/>
      <c r="CE8653" s="50"/>
      <c r="CF8653" s="50"/>
      <c r="CG8653" s="50"/>
      <c r="CH8653" s="50"/>
      <c r="CI8653" s="50"/>
      <c r="CJ8653" s="50"/>
      <c r="CK8653" s="50"/>
      <c r="CL8653" s="50"/>
      <c r="CM8653" s="50"/>
      <c r="CN8653" s="50"/>
      <c r="CO8653" s="50"/>
      <c r="CP8653" s="50"/>
      <c r="CQ8653" s="50"/>
      <c r="CR8653" s="50"/>
      <c r="CS8653" s="50"/>
      <c r="CT8653" s="50"/>
      <c r="CU8653" s="50"/>
      <c r="CV8653" s="50"/>
      <c r="CW8653" s="50"/>
      <c r="CX8653" s="50"/>
      <c r="CY8653" s="50"/>
      <c r="CZ8653" s="50"/>
      <c r="DA8653" s="50"/>
      <c r="DB8653" s="50"/>
      <c r="DC8653" s="50"/>
      <c r="DD8653" s="50"/>
      <c r="DE8653" s="50"/>
      <c r="DF8653" s="50"/>
      <c r="DG8653" s="50"/>
    </row>
    <row r="8654" spans="1:111" x14ac:dyDescent="0.2">
      <c r="A8654" s="212"/>
      <c r="B8654" s="212"/>
      <c r="C8654" s="416"/>
      <c r="D8654" s="161"/>
      <c r="E8654" s="310"/>
      <c r="F8654" s="192"/>
      <c r="G8654" s="192"/>
      <c r="H8654" s="50"/>
      <c r="I8654" s="50"/>
      <c r="J8654" s="50"/>
      <c r="K8654" s="50"/>
      <c r="L8654" s="50"/>
      <c r="M8654" s="50"/>
      <c r="N8654" s="50"/>
      <c r="O8654" s="50"/>
      <c r="P8654" s="50"/>
      <c r="Q8654" s="50"/>
      <c r="R8654" s="50"/>
      <c r="S8654" s="50"/>
      <c r="T8654" s="50"/>
      <c r="U8654" s="50"/>
      <c r="V8654" s="50"/>
      <c r="W8654" s="50"/>
      <c r="X8654" s="50"/>
      <c r="Y8654" s="50"/>
      <c r="Z8654" s="50"/>
      <c r="AA8654" s="50"/>
      <c r="AB8654" s="50"/>
      <c r="AC8654" s="50"/>
      <c r="AD8654" s="50"/>
      <c r="AE8654" s="50"/>
      <c r="AF8654" s="50"/>
      <c r="AG8654" s="50"/>
      <c r="AH8654" s="50"/>
      <c r="AI8654" s="50"/>
      <c r="AJ8654" s="50"/>
      <c r="AK8654" s="50"/>
      <c r="AL8654" s="50"/>
      <c r="AM8654" s="50"/>
      <c r="AN8654" s="50"/>
      <c r="AO8654" s="50"/>
      <c r="AP8654" s="50"/>
      <c r="AQ8654" s="50"/>
      <c r="AR8654" s="50"/>
      <c r="AS8654" s="50"/>
      <c r="AT8654" s="50"/>
      <c r="AU8654" s="50"/>
      <c r="AV8654" s="50"/>
      <c r="AW8654" s="50"/>
      <c r="AX8654" s="50"/>
      <c r="AY8654" s="50"/>
      <c r="AZ8654" s="50"/>
      <c r="BA8654" s="50"/>
      <c r="BB8654" s="50"/>
      <c r="BC8654" s="50"/>
      <c r="BD8654" s="50"/>
      <c r="BE8654" s="50"/>
      <c r="BF8654" s="50"/>
      <c r="BG8654" s="50"/>
      <c r="BH8654" s="50"/>
      <c r="BI8654" s="50"/>
      <c r="BJ8654" s="50"/>
      <c r="BK8654" s="50"/>
      <c r="BL8654" s="50"/>
      <c r="BM8654" s="50"/>
      <c r="BN8654" s="50"/>
      <c r="BO8654" s="50"/>
      <c r="BP8654" s="50"/>
      <c r="BQ8654" s="50"/>
      <c r="BR8654" s="50"/>
      <c r="BS8654" s="50"/>
      <c r="BT8654" s="50"/>
      <c r="BU8654" s="50"/>
      <c r="BV8654" s="50"/>
      <c r="BW8654" s="50"/>
      <c r="BX8654" s="50"/>
      <c r="BY8654" s="50"/>
      <c r="BZ8654" s="50"/>
      <c r="CA8654" s="50"/>
      <c r="CB8654" s="50"/>
      <c r="CC8654" s="50"/>
      <c r="CD8654" s="50"/>
      <c r="CE8654" s="50"/>
      <c r="CF8654" s="50"/>
      <c r="CG8654" s="50"/>
      <c r="CH8654" s="50"/>
      <c r="CI8654" s="50"/>
      <c r="CJ8654" s="50"/>
      <c r="CK8654" s="50"/>
      <c r="CL8654" s="50"/>
      <c r="CM8654" s="50"/>
      <c r="CN8654" s="50"/>
      <c r="CO8654" s="50"/>
      <c r="CP8654" s="50"/>
      <c r="CQ8654" s="50"/>
      <c r="CR8654" s="50"/>
      <c r="CS8654" s="50"/>
      <c r="CT8654" s="50"/>
      <c r="CU8654" s="50"/>
      <c r="CV8654" s="50"/>
      <c r="CW8654" s="50"/>
      <c r="CX8654" s="50"/>
      <c r="CY8654" s="50"/>
      <c r="CZ8654" s="50"/>
      <c r="DA8654" s="50"/>
      <c r="DB8654" s="50"/>
      <c r="DC8654" s="50"/>
      <c r="DD8654" s="50"/>
      <c r="DE8654" s="50"/>
      <c r="DF8654" s="50"/>
      <c r="DG8654" s="50"/>
    </row>
    <row r="8655" spans="1:111" x14ac:dyDescent="0.2">
      <c r="A8655" s="212"/>
      <c r="B8655" s="212"/>
      <c r="C8655" s="416"/>
      <c r="D8655" s="161"/>
      <c r="E8655" s="310"/>
      <c r="F8655" s="192"/>
      <c r="G8655" s="192"/>
      <c r="H8655" s="50"/>
      <c r="I8655" s="50"/>
      <c r="J8655" s="50"/>
      <c r="K8655" s="50"/>
      <c r="L8655" s="50"/>
      <c r="M8655" s="50"/>
      <c r="N8655" s="50"/>
      <c r="O8655" s="50"/>
      <c r="P8655" s="50"/>
      <c r="Q8655" s="50"/>
      <c r="R8655" s="50"/>
      <c r="S8655" s="50"/>
      <c r="T8655" s="50"/>
      <c r="U8655" s="50"/>
      <c r="V8655" s="50"/>
      <c r="W8655" s="50"/>
      <c r="X8655" s="50"/>
      <c r="Y8655" s="50"/>
      <c r="Z8655" s="50"/>
      <c r="AA8655" s="50"/>
      <c r="AB8655" s="50"/>
      <c r="AC8655" s="50"/>
      <c r="AD8655" s="50"/>
      <c r="AE8655" s="50"/>
      <c r="AF8655" s="50"/>
      <c r="AG8655" s="50"/>
      <c r="AH8655" s="50"/>
      <c r="AI8655" s="50"/>
      <c r="AJ8655" s="50"/>
      <c r="AK8655" s="50"/>
      <c r="AL8655" s="50"/>
      <c r="AM8655" s="50"/>
      <c r="AN8655" s="50"/>
      <c r="AO8655" s="50"/>
      <c r="AP8655" s="50"/>
      <c r="AQ8655" s="50"/>
      <c r="AR8655" s="50"/>
      <c r="AS8655" s="50"/>
      <c r="AT8655" s="50"/>
      <c r="AU8655" s="50"/>
      <c r="AV8655" s="50"/>
      <c r="AW8655" s="50"/>
      <c r="AX8655" s="50"/>
      <c r="AY8655" s="50"/>
      <c r="AZ8655" s="50"/>
      <c r="BA8655" s="50"/>
      <c r="BB8655" s="50"/>
      <c r="BC8655" s="50"/>
      <c r="BD8655" s="50"/>
      <c r="BE8655" s="50"/>
      <c r="BF8655" s="50"/>
      <c r="BG8655" s="50"/>
      <c r="BH8655" s="50"/>
      <c r="BI8655" s="50"/>
      <c r="BJ8655" s="50"/>
      <c r="BK8655" s="50"/>
      <c r="BL8655" s="50"/>
      <c r="BM8655" s="50"/>
      <c r="BN8655" s="50"/>
      <c r="BO8655" s="50"/>
      <c r="BP8655" s="50"/>
      <c r="BQ8655" s="50"/>
      <c r="BR8655" s="50"/>
      <c r="BS8655" s="50"/>
      <c r="BT8655" s="50"/>
      <c r="BU8655" s="50"/>
      <c r="BV8655" s="50"/>
      <c r="BW8655" s="50"/>
      <c r="BX8655" s="50"/>
      <c r="BY8655" s="50"/>
      <c r="BZ8655" s="50"/>
      <c r="CA8655" s="50"/>
      <c r="CB8655" s="50"/>
      <c r="CC8655" s="50"/>
      <c r="CD8655" s="50"/>
      <c r="CE8655" s="50"/>
      <c r="CF8655" s="50"/>
      <c r="CG8655" s="50"/>
      <c r="CH8655" s="50"/>
      <c r="CI8655" s="50"/>
      <c r="CJ8655" s="50"/>
      <c r="CK8655" s="50"/>
      <c r="CL8655" s="50"/>
      <c r="CM8655" s="50"/>
      <c r="CN8655" s="50"/>
      <c r="CO8655" s="50"/>
      <c r="CP8655" s="50"/>
      <c r="CQ8655" s="50"/>
      <c r="CR8655" s="50"/>
      <c r="CS8655" s="50"/>
      <c r="CT8655" s="50"/>
      <c r="CU8655" s="50"/>
      <c r="CV8655" s="50"/>
      <c r="CW8655" s="50"/>
      <c r="CX8655" s="50"/>
      <c r="CY8655" s="50"/>
      <c r="CZ8655" s="50"/>
      <c r="DA8655" s="50"/>
      <c r="DB8655" s="50"/>
      <c r="DC8655" s="50"/>
      <c r="DD8655" s="50"/>
      <c r="DE8655" s="50"/>
      <c r="DF8655" s="50"/>
      <c r="DG8655" s="50"/>
    </row>
    <row r="8656" spans="1:111" x14ac:dyDescent="0.2">
      <c r="A8656" s="212"/>
      <c r="B8656" s="212"/>
      <c r="C8656" s="416"/>
      <c r="D8656" s="161"/>
      <c r="E8656" s="310"/>
      <c r="F8656" s="192"/>
      <c r="G8656" s="192"/>
      <c r="H8656" s="50"/>
      <c r="I8656" s="50"/>
      <c r="J8656" s="50"/>
      <c r="K8656" s="50"/>
      <c r="L8656" s="50"/>
      <c r="M8656" s="50"/>
      <c r="N8656" s="50"/>
      <c r="O8656" s="50"/>
      <c r="P8656" s="50"/>
      <c r="Q8656" s="50"/>
      <c r="R8656" s="50"/>
      <c r="S8656" s="50"/>
      <c r="T8656" s="50"/>
      <c r="U8656" s="50"/>
      <c r="V8656" s="50"/>
      <c r="W8656" s="50"/>
      <c r="X8656" s="50"/>
      <c r="Y8656" s="50"/>
      <c r="Z8656" s="50"/>
      <c r="AA8656" s="50"/>
      <c r="AB8656" s="50"/>
      <c r="AC8656" s="50"/>
      <c r="AD8656" s="50"/>
      <c r="AE8656" s="50"/>
      <c r="AF8656" s="50"/>
      <c r="AG8656" s="50"/>
      <c r="AH8656" s="50"/>
      <c r="AI8656" s="50"/>
      <c r="AJ8656" s="50"/>
      <c r="AK8656" s="50"/>
      <c r="AL8656" s="50"/>
      <c r="AM8656" s="50"/>
      <c r="AN8656" s="50"/>
      <c r="AO8656" s="50"/>
      <c r="AP8656" s="50"/>
      <c r="AQ8656" s="50"/>
      <c r="AR8656" s="50"/>
      <c r="AS8656" s="50"/>
      <c r="AT8656" s="50"/>
      <c r="AU8656" s="50"/>
      <c r="AV8656" s="50"/>
      <c r="AW8656" s="50"/>
      <c r="AX8656" s="50"/>
      <c r="AY8656" s="50"/>
      <c r="AZ8656" s="50"/>
      <c r="BA8656" s="50"/>
      <c r="BB8656" s="50"/>
      <c r="BC8656" s="50"/>
      <c r="BD8656" s="50"/>
      <c r="BE8656" s="50"/>
      <c r="BF8656" s="50"/>
      <c r="BG8656" s="50"/>
      <c r="BH8656" s="50"/>
      <c r="BI8656" s="50"/>
      <c r="BJ8656" s="50"/>
      <c r="BK8656" s="50"/>
      <c r="BL8656" s="50"/>
      <c r="BM8656" s="50"/>
      <c r="BN8656" s="50"/>
      <c r="BO8656" s="50"/>
      <c r="BP8656" s="50"/>
      <c r="BQ8656" s="50"/>
      <c r="BR8656" s="50"/>
      <c r="BS8656" s="50"/>
      <c r="BT8656" s="50"/>
      <c r="BU8656" s="50"/>
      <c r="BV8656" s="50"/>
      <c r="BW8656" s="50"/>
      <c r="BX8656" s="50"/>
      <c r="BY8656" s="50"/>
      <c r="BZ8656" s="50"/>
      <c r="CA8656" s="50"/>
      <c r="CB8656" s="50"/>
      <c r="CC8656" s="50"/>
      <c r="CD8656" s="50"/>
      <c r="CE8656" s="50"/>
      <c r="CF8656" s="50"/>
      <c r="CG8656" s="50"/>
      <c r="CH8656" s="50"/>
      <c r="CI8656" s="50"/>
      <c r="CJ8656" s="50"/>
      <c r="CK8656" s="50"/>
      <c r="CL8656" s="50"/>
      <c r="CM8656" s="50"/>
      <c r="CN8656" s="50"/>
      <c r="CO8656" s="50"/>
      <c r="CP8656" s="50"/>
      <c r="CQ8656" s="50"/>
      <c r="CR8656" s="50"/>
      <c r="CS8656" s="50"/>
      <c r="CT8656" s="50"/>
      <c r="CU8656" s="50"/>
      <c r="CV8656" s="50"/>
      <c r="CW8656" s="50"/>
      <c r="CX8656" s="50"/>
      <c r="CY8656" s="50"/>
      <c r="CZ8656" s="50"/>
      <c r="DA8656" s="50"/>
      <c r="DB8656" s="50"/>
      <c r="DC8656" s="50"/>
      <c r="DD8656" s="50"/>
      <c r="DE8656" s="50"/>
      <c r="DF8656" s="50"/>
      <c r="DG8656" s="50"/>
    </row>
    <row r="8657" spans="1:111" x14ac:dyDescent="0.2">
      <c r="A8657" s="212"/>
      <c r="B8657" s="212"/>
      <c r="C8657" s="416"/>
      <c r="D8657" s="261"/>
      <c r="E8657" s="310"/>
      <c r="F8657" s="192"/>
      <c r="G8657" s="192"/>
      <c r="H8657" s="50"/>
      <c r="I8657" s="50"/>
      <c r="J8657" s="50"/>
      <c r="K8657" s="50"/>
      <c r="L8657" s="50"/>
      <c r="M8657" s="50"/>
      <c r="N8657" s="50"/>
      <c r="O8657" s="50"/>
      <c r="P8657" s="50"/>
      <c r="Q8657" s="50"/>
      <c r="R8657" s="50"/>
      <c r="S8657" s="50"/>
      <c r="T8657" s="50"/>
      <c r="U8657" s="50"/>
      <c r="V8657" s="50"/>
      <c r="W8657" s="50"/>
      <c r="X8657" s="50"/>
      <c r="Y8657" s="50"/>
      <c r="Z8657" s="50"/>
      <c r="AA8657" s="50"/>
      <c r="AB8657" s="50"/>
      <c r="AC8657" s="50"/>
      <c r="AD8657" s="50"/>
      <c r="AE8657" s="50"/>
      <c r="AF8657" s="50"/>
      <c r="AG8657" s="50"/>
      <c r="AH8657" s="50"/>
      <c r="AI8657" s="50"/>
      <c r="AJ8657" s="50"/>
      <c r="AK8657" s="50"/>
      <c r="AL8657" s="50"/>
      <c r="AM8657" s="50"/>
      <c r="AN8657" s="50"/>
      <c r="AO8657" s="50"/>
      <c r="AP8657" s="50"/>
      <c r="AQ8657" s="50"/>
      <c r="AR8657" s="50"/>
      <c r="AS8657" s="50"/>
      <c r="AT8657" s="50"/>
      <c r="AU8657" s="50"/>
      <c r="AV8657" s="50"/>
      <c r="AW8657" s="50"/>
      <c r="AX8657" s="50"/>
      <c r="AY8657" s="50"/>
      <c r="AZ8657" s="50"/>
      <c r="BA8657" s="50"/>
      <c r="BB8657" s="50"/>
      <c r="BC8657" s="50"/>
      <c r="BD8657" s="50"/>
      <c r="BE8657" s="50"/>
      <c r="BF8657" s="50"/>
      <c r="BG8657" s="50"/>
      <c r="BH8657" s="50"/>
      <c r="BI8657" s="50"/>
      <c r="BJ8657" s="50"/>
      <c r="BK8657" s="50"/>
      <c r="BL8657" s="50"/>
      <c r="BM8657" s="50"/>
      <c r="BN8657" s="50"/>
      <c r="BO8657" s="50"/>
      <c r="BP8657" s="50"/>
      <c r="BQ8657" s="50"/>
      <c r="BR8657" s="50"/>
      <c r="BS8657" s="50"/>
      <c r="BT8657" s="50"/>
      <c r="BU8657" s="50"/>
      <c r="BV8657" s="50"/>
      <c r="BW8657" s="50"/>
      <c r="BX8657" s="50"/>
      <c r="BY8657" s="50"/>
      <c r="BZ8657" s="50"/>
      <c r="CA8657" s="50"/>
      <c r="CB8657" s="50"/>
      <c r="CC8657" s="50"/>
      <c r="CD8657" s="50"/>
      <c r="CE8657" s="50"/>
      <c r="CF8657" s="50"/>
      <c r="CG8657" s="50"/>
      <c r="CH8657" s="50"/>
      <c r="CI8657" s="50"/>
      <c r="CJ8657" s="50"/>
      <c r="CK8657" s="50"/>
      <c r="CL8657" s="50"/>
      <c r="CM8657" s="50"/>
      <c r="CN8657" s="50"/>
      <c r="CO8657" s="50"/>
      <c r="CP8657" s="50"/>
      <c r="CQ8657" s="50"/>
      <c r="CR8657" s="50"/>
      <c r="CS8657" s="50"/>
      <c r="CT8657" s="50"/>
      <c r="CU8657" s="50"/>
      <c r="CV8657" s="50"/>
      <c r="CW8657" s="50"/>
      <c r="CX8657" s="50"/>
      <c r="CY8657" s="50"/>
      <c r="CZ8657" s="50"/>
      <c r="DA8657" s="50"/>
      <c r="DB8657" s="50"/>
      <c r="DC8657" s="50"/>
      <c r="DD8657" s="50"/>
      <c r="DE8657" s="50"/>
      <c r="DF8657" s="50"/>
      <c r="DG8657" s="50"/>
    </row>
    <row r="8658" spans="1:111" x14ac:dyDescent="0.2">
      <c r="A8658" s="212"/>
      <c r="B8658" s="212"/>
      <c r="C8658" s="416"/>
      <c r="D8658" s="161"/>
      <c r="E8658" s="310"/>
      <c r="F8658" s="192"/>
      <c r="G8658" s="192"/>
      <c r="H8658" s="50"/>
      <c r="I8658" s="50"/>
      <c r="J8658" s="50"/>
      <c r="K8658" s="50"/>
      <c r="L8658" s="50"/>
      <c r="M8658" s="50"/>
      <c r="N8658" s="50"/>
      <c r="O8658" s="50"/>
      <c r="P8658" s="50"/>
      <c r="Q8658" s="50"/>
      <c r="R8658" s="50"/>
      <c r="S8658" s="50"/>
      <c r="T8658" s="50"/>
      <c r="U8658" s="50"/>
      <c r="V8658" s="50"/>
      <c r="W8658" s="50"/>
      <c r="X8658" s="50"/>
      <c r="Y8658" s="50"/>
      <c r="Z8658" s="50"/>
      <c r="AA8658" s="50"/>
      <c r="AB8658" s="50"/>
      <c r="AC8658" s="50"/>
      <c r="AD8658" s="50"/>
      <c r="AE8658" s="50"/>
      <c r="AF8658" s="50"/>
      <c r="AG8658" s="50"/>
      <c r="AH8658" s="50"/>
      <c r="AI8658" s="50"/>
      <c r="AJ8658" s="50"/>
      <c r="AK8658" s="50"/>
      <c r="AL8658" s="50"/>
      <c r="AM8658" s="50"/>
      <c r="AN8658" s="50"/>
      <c r="AO8658" s="50"/>
      <c r="AP8658" s="50"/>
      <c r="AQ8658" s="50"/>
      <c r="AR8658" s="50"/>
      <c r="AS8658" s="50"/>
      <c r="AT8658" s="50"/>
      <c r="AU8658" s="50"/>
      <c r="AV8658" s="50"/>
      <c r="AW8658" s="50"/>
      <c r="AX8658" s="50"/>
      <c r="AY8658" s="50"/>
      <c r="AZ8658" s="50"/>
      <c r="BA8658" s="50"/>
      <c r="BB8658" s="50"/>
      <c r="BC8658" s="50"/>
      <c r="BD8658" s="50"/>
      <c r="BE8658" s="50"/>
      <c r="BF8658" s="50"/>
      <c r="BG8658" s="50"/>
      <c r="BH8658" s="50"/>
      <c r="BI8658" s="50"/>
      <c r="BJ8658" s="50"/>
      <c r="BK8658" s="50"/>
      <c r="BL8658" s="50"/>
      <c r="BM8658" s="50"/>
      <c r="BN8658" s="50"/>
      <c r="BO8658" s="50"/>
      <c r="BP8658" s="50"/>
      <c r="BQ8658" s="50"/>
      <c r="BR8658" s="50"/>
      <c r="BS8658" s="50"/>
      <c r="BT8658" s="50"/>
      <c r="BU8658" s="50"/>
      <c r="BV8658" s="50"/>
      <c r="BW8658" s="50"/>
      <c r="BX8658" s="50"/>
      <c r="BY8658" s="50"/>
      <c r="BZ8658" s="50"/>
      <c r="CA8658" s="50"/>
      <c r="CB8658" s="50"/>
      <c r="CC8658" s="50"/>
      <c r="CD8658" s="50"/>
      <c r="CE8658" s="50"/>
      <c r="CF8658" s="50"/>
      <c r="CG8658" s="50"/>
      <c r="CH8658" s="50"/>
      <c r="CI8658" s="50"/>
      <c r="CJ8658" s="50"/>
      <c r="CK8658" s="50"/>
      <c r="CL8658" s="50"/>
      <c r="CM8658" s="50"/>
      <c r="CN8658" s="50"/>
      <c r="CO8658" s="50"/>
      <c r="CP8658" s="50"/>
      <c r="CQ8658" s="50"/>
      <c r="CR8658" s="50"/>
      <c r="CS8658" s="50"/>
      <c r="CT8658" s="50"/>
      <c r="CU8658" s="50"/>
      <c r="CV8658" s="50"/>
      <c r="CW8658" s="50"/>
      <c r="CX8658" s="50"/>
      <c r="CY8658" s="50"/>
      <c r="CZ8658" s="50"/>
      <c r="DA8658" s="50"/>
      <c r="DB8658" s="50"/>
      <c r="DC8658" s="50"/>
      <c r="DD8658" s="50"/>
      <c r="DE8658" s="50"/>
      <c r="DF8658" s="50"/>
      <c r="DG8658" s="50"/>
    </row>
    <row r="8659" spans="1:111" x14ac:dyDescent="0.2">
      <c r="A8659" s="212"/>
      <c r="B8659" s="212"/>
      <c r="C8659" s="416"/>
      <c r="D8659" s="161"/>
      <c r="E8659" s="310"/>
      <c r="F8659" s="192"/>
      <c r="G8659" s="192"/>
      <c r="H8659" s="50"/>
      <c r="I8659" s="50"/>
      <c r="J8659" s="50"/>
      <c r="K8659" s="50"/>
      <c r="L8659" s="50"/>
      <c r="M8659" s="50"/>
      <c r="N8659" s="50"/>
      <c r="O8659" s="50"/>
      <c r="P8659" s="50"/>
      <c r="Q8659" s="50"/>
      <c r="R8659" s="50"/>
      <c r="S8659" s="50"/>
      <c r="T8659" s="50"/>
      <c r="U8659" s="50"/>
      <c r="V8659" s="50"/>
      <c r="W8659" s="50"/>
      <c r="X8659" s="50"/>
      <c r="Y8659" s="50"/>
      <c r="Z8659" s="50"/>
      <c r="AA8659" s="50"/>
      <c r="AB8659" s="50"/>
      <c r="AC8659" s="50"/>
      <c r="AD8659" s="50"/>
      <c r="AE8659" s="50"/>
      <c r="AF8659" s="50"/>
      <c r="AG8659" s="50"/>
      <c r="AH8659" s="50"/>
      <c r="AI8659" s="50"/>
      <c r="AJ8659" s="50"/>
      <c r="AK8659" s="50"/>
      <c r="AL8659" s="50"/>
      <c r="AM8659" s="50"/>
      <c r="AN8659" s="50"/>
      <c r="AO8659" s="50"/>
      <c r="AP8659" s="50"/>
      <c r="AQ8659" s="50"/>
      <c r="AR8659" s="50"/>
      <c r="AS8659" s="50"/>
      <c r="AT8659" s="50"/>
      <c r="AU8659" s="50"/>
      <c r="AV8659" s="50"/>
      <c r="AW8659" s="50"/>
      <c r="AX8659" s="50"/>
      <c r="AY8659" s="50"/>
      <c r="AZ8659" s="50"/>
      <c r="BA8659" s="50"/>
      <c r="BB8659" s="50"/>
      <c r="BC8659" s="50"/>
      <c r="BD8659" s="50"/>
      <c r="BE8659" s="50"/>
      <c r="BF8659" s="50"/>
      <c r="BG8659" s="50"/>
      <c r="BH8659" s="50"/>
      <c r="BI8659" s="50"/>
      <c r="BJ8659" s="50"/>
      <c r="BK8659" s="50"/>
      <c r="BL8659" s="50"/>
      <c r="BM8659" s="50"/>
      <c r="BN8659" s="50"/>
      <c r="BO8659" s="50"/>
      <c r="BP8659" s="50"/>
      <c r="BQ8659" s="50"/>
      <c r="BR8659" s="50"/>
      <c r="BS8659" s="50"/>
      <c r="BT8659" s="50"/>
      <c r="BU8659" s="50"/>
      <c r="BV8659" s="50"/>
      <c r="BW8659" s="50"/>
      <c r="BX8659" s="50"/>
      <c r="BY8659" s="50"/>
      <c r="BZ8659" s="50"/>
      <c r="CA8659" s="50"/>
      <c r="CB8659" s="50"/>
      <c r="CC8659" s="50"/>
      <c r="CD8659" s="50"/>
      <c r="CE8659" s="50"/>
      <c r="CF8659" s="50"/>
      <c r="CG8659" s="50"/>
      <c r="CH8659" s="50"/>
      <c r="CI8659" s="50"/>
      <c r="CJ8659" s="50"/>
      <c r="CK8659" s="50"/>
      <c r="CL8659" s="50"/>
      <c r="CM8659" s="50"/>
      <c r="CN8659" s="50"/>
      <c r="CO8659" s="50"/>
      <c r="CP8659" s="50"/>
      <c r="CQ8659" s="50"/>
      <c r="CR8659" s="50"/>
      <c r="CS8659" s="50"/>
      <c r="CT8659" s="50"/>
      <c r="CU8659" s="50"/>
      <c r="CV8659" s="50"/>
      <c r="CW8659" s="50"/>
      <c r="CX8659" s="50"/>
      <c r="CY8659" s="50"/>
      <c r="CZ8659" s="50"/>
      <c r="DA8659" s="50"/>
      <c r="DB8659" s="50"/>
      <c r="DC8659" s="50"/>
      <c r="DD8659" s="50"/>
      <c r="DE8659" s="50"/>
      <c r="DF8659" s="50"/>
      <c r="DG8659" s="50"/>
    </row>
    <row r="8660" spans="1:111" x14ac:dyDescent="0.2">
      <c r="A8660" s="212"/>
      <c r="B8660" s="212"/>
      <c r="C8660" s="416"/>
      <c r="D8660" s="161"/>
      <c r="E8660" s="310"/>
      <c r="F8660" s="192"/>
      <c r="G8660" s="192"/>
      <c r="H8660" s="50"/>
      <c r="I8660" s="50"/>
      <c r="J8660" s="50"/>
      <c r="K8660" s="50"/>
      <c r="L8660" s="50"/>
      <c r="M8660" s="50"/>
      <c r="N8660" s="50"/>
      <c r="O8660" s="50"/>
      <c r="P8660" s="50"/>
      <c r="Q8660" s="50"/>
      <c r="R8660" s="50"/>
      <c r="S8660" s="50"/>
      <c r="T8660" s="50"/>
      <c r="U8660" s="50"/>
      <c r="V8660" s="50"/>
      <c r="W8660" s="50"/>
      <c r="X8660" s="50"/>
      <c r="Y8660" s="50"/>
      <c r="Z8660" s="50"/>
      <c r="AA8660" s="50"/>
      <c r="AB8660" s="50"/>
      <c r="AC8660" s="50"/>
      <c r="AD8660" s="50"/>
      <c r="AE8660" s="50"/>
      <c r="AF8660" s="50"/>
      <c r="AG8660" s="50"/>
      <c r="AH8660" s="50"/>
      <c r="AI8660" s="50"/>
      <c r="AJ8660" s="50"/>
      <c r="AK8660" s="50"/>
      <c r="AL8660" s="50"/>
      <c r="AM8660" s="50"/>
      <c r="AN8660" s="50"/>
      <c r="AO8660" s="50"/>
      <c r="AP8660" s="50"/>
      <c r="AQ8660" s="50"/>
      <c r="AR8660" s="50"/>
      <c r="AS8660" s="50"/>
      <c r="AT8660" s="50"/>
      <c r="AU8660" s="50"/>
      <c r="AV8660" s="50"/>
      <c r="AW8660" s="50"/>
      <c r="AX8660" s="50"/>
      <c r="AY8660" s="50"/>
      <c r="AZ8660" s="50"/>
      <c r="BA8660" s="50"/>
      <c r="BB8660" s="50"/>
      <c r="BC8660" s="50"/>
      <c r="BD8660" s="50"/>
      <c r="BE8660" s="50"/>
      <c r="BF8660" s="50"/>
      <c r="BG8660" s="50"/>
      <c r="BH8660" s="50"/>
      <c r="BI8660" s="50"/>
      <c r="BJ8660" s="50"/>
      <c r="BK8660" s="50"/>
      <c r="BL8660" s="50"/>
      <c r="BM8660" s="50"/>
      <c r="BN8660" s="50"/>
      <c r="BO8660" s="50"/>
      <c r="BP8660" s="50"/>
      <c r="BQ8660" s="50"/>
      <c r="BR8660" s="50"/>
      <c r="BS8660" s="50"/>
      <c r="BT8660" s="50"/>
      <c r="BU8660" s="50"/>
      <c r="BV8660" s="50"/>
      <c r="BW8660" s="50"/>
      <c r="BX8660" s="50"/>
      <c r="BY8660" s="50"/>
      <c r="BZ8660" s="50"/>
      <c r="CA8660" s="50"/>
      <c r="CB8660" s="50"/>
      <c r="CC8660" s="50"/>
      <c r="CD8660" s="50"/>
      <c r="CE8660" s="50"/>
      <c r="CF8660" s="50"/>
      <c r="CG8660" s="50"/>
      <c r="CH8660" s="50"/>
      <c r="CI8660" s="50"/>
      <c r="CJ8660" s="50"/>
      <c r="CK8660" s="50"/>
      <c r="CL8660" s="50"/>
      <c r="CM8660" s="50"/>
      <c r="CN8660" s="50"/>
      <c r="CO8660" s="50"/>
      <c r="CP8660" s="50"/>
      <c r="CQ8660" s="50"/>
      <c r="CR8660" s="50"/>
      <c r="CS8660" s="50"/>
      <c r="CT8660" s="50"/>
      <c r="CU8660" s="50"/>
      <c r="CV8660" s="50"/>
      <c r="CW8660" s="50"/>
      <c r="CX8660" s="50"/>
      <c r="CY8660" s="50"/>
      <c r="CZ8660" s="50"/>
      <c r="DA8660" s="50"/>
      <c r="DB8660" s="50"/>
      <c r="DC8660" s="50"/>
      <c r="DD8660" s="50"/>
      <c r="DE8660" s="50"/>
      <c r="DF8660" s="50"/>
      <c r="DG8660" s="50"/>
    </row>
    <row r="8661" spans="1:111" x14ac:dyDescent="0.2">
      <c r="A8661" s="212"/>
      <c r="B8661" s="212"/>
      <c r="C8661" s="416"/>
      <c r="D8661" s="161"/>
      <c r="E8661" s="310"/>
      <c r="F8661" s="192"/>
      <c r="G8661" s="192"/>
      <c r="H8661" s="50"/>
      <c r="I8661" s="50"/>
      <c r="J8661" s="50"/>
      <c r="K8661" s="50"/>
      <c r="L8661" s="50"/>
      <c r="M8661" s="50"/>
      <c r="N8661" s="50"/>
      <c r="O8661" s="50"/>
      <c r="P8661" s="50"/>
      <c r="Q8661" s="50"/>
      <c r="R8661" s="50"/>
      <c r="S8661" s="50"/>
      <c r="T8661" s="50"/>
      <c r="U8661" s="50"/>
      <c r="V8661" s="50"/>
      <c r="W8661" s="50"/>
      <c r="X8661" s="50"/>
      <c r="Y8661" s="50"/>
      <c r="Z8661" s="50"/>
      <c r="AA8661" s="50"/>
      <c r="AB8661" s="50"/>
      <c r="AC8661" s="50"/>
      <c r="AD8661" s="50"/>
      <c r="AE8661" s="50"/>
      <c r="AF8661" s="50"/>
      <c r="AG8661" s="50"/>
      <c r="AH8661" s="50"/>
      <c r="AI8661" s="50"/>
      <c r="AJ8661" s="50"/>
      <c r="AK8661" s="50"/>
      <c r="AL8661" s="50"/>
      <c r="AM8661" s="50"/>
      <c r="AN8661" s="50"/>
      <c r="AO8661" s="50"/>
      <c r="AP8661" s="50"/>
      <c r="AQ8661" s="50"/>
      <c r="AR8661" s="50"/>
      <c r="AS8661" s="50"/>
      <c r="AT8661" s="50"/>
      <c r="AU8661" s="50"/>
      <c r="AV8661" s="50"/>
      <c r="AW8661" s="50"/>
      <c r="AX8661" s="50"/>
      <c r="AY8661" s="50"/>
      <c r="AZ8661" s="50"/>
      <c r="BA8661" s="50"/>
      <c r="BB8661" s="50"/>
      <c r="BC8661" s="50"/>
      <c r="BD8661" s="50"/>
      <c r="BE8661" s="50"/>
      <c r="BF8661" s="50"/>
      <c r="BG8661" s="50"/>
      <c r="BH8661" s="50"/>
      <c r="BI8661" s="50"/>
      <c r="BJ8661" s="50"/>
      <c r="BK8661" s="50"/>
      <c r="BL8661" s="50"/>
      <c r="BM8661" s="50"/>
      <c r="BN8661" s="50"/>
      <c r="BO8661" s="50"/>
      <c r="BP8661" s="50"/>
      <c r="BQ8661" s="50"/>
      <c r="BR8661" s="50"/>
      <c r="BS8661" s="50"/>
      <c r="BT8661" s="50"/>
      <c r="BU8661" s="50"/>
      <c r="BV8661" s="50"/>
      <c r="BW8661" s="50"/>
      <c r="BX8661" s="50"/>
      <c r="BY8661" s="50"/>
      <c r="BZ8661" s="50"/>
      <c r="CA8661" s="50"/>
      <c r="CB8661" s="50"/>
      <c r="CC8661" s="50"/>
      <c r="CD8661" s="50"/>
      <c r="CE8661" s="50"/>
      <c r="CF8661" s="50"/>
      <c r="CG8661" s="50"/>
      <c r="CH8661" s="50"/>
      <c r="CI8661" s="50"/>
      <c r="CJ8661" s="50"/>
      <c r="CK8661" s="50"/>
      <c r="CL8661" s="50"/>
      <c r="CM8661" s="50"/>
      <c r="CN8661" s="50"/>
      <c r="CO8661" s="50"/>
      <c r="CP8661" s="50"/>
      <c r="CQ8661" s="50"/>
      <c r="CR8661" s="50"/>
      <c r="CS8661" s="50"/>
      <c r="CT8661" s="50"/>
      <c r="CU8661" s="50"/>
      <c r="CV8661" s="50"/>
      <c r="CW8661" s="50"/>
      <c r="CX8661" s="50"/>
      <c r="CY8661" s="50"/>
      <c r="CZ8661" s="50"/>
      <c r="DA8661" s="50"/>
      <c r="DB8661" s="50"/>
      <c r="DC8661" s="50"/>
      <c r="DD8661" s="50"/>
      <c r="DE8661" s="50"/>
      <c r="DF8661" s="50"/>
      <c r="DG8661" s="50"/>
    </row>
    <row r="8662" spans="1:111" x14ac:dyDescent="0.2">
      <c r="A8662" s="212"/>
      <c r="B8662" s="212"/>
      <c r="C8662" s="416"/>
      <c r="D8662" s="161"/>
      <c r="E8662" s="310"/>
      <c r="F8662" s="192"/>
      <c r="G8662" s="192"/>
      <c r="H8662" s="50"/>
      <c r="I8662" s="50"/>
      <c r="J8662" s="50"/>
      <c r="K8662" s="50"/>
      <c r="L8662" s="50"/>
      <c r="M8662" s="50"/>
      <c r="N8662" s="50"/>
      <c r="O8662" s="50"/>
      <c r="P8662" s="50"/>
      <c r="Q8662" s="50"/>
      <c r="R8662" s="50"/>
      <c r="S8662" s="50"/>
      <c r="T8662" s="50"/>
      <c r="U8662" s="50"/>
      <c r="V8662" s="50"/>
      <c r="W8662" s="50"/>
      <c r="X8662" s="50"/>
      <c r="Y8662" s="50"/>
      <c r="Z8662" s="50"/>
      <c r="AA8662" s="50"/>
      <c r="AB8662" s="50"/>
      <c r="AC8662" s="50"/>
      <c r="AD8662" s="50"/>
      <c r="AE8662" s="50"/>
      <c r="AF8662" s="50"/>
      <c r="AG8662" s="50"/>
      <c r="AH8662" s="50"/>
      <c r="AI8662" s="50"/>
      <c r="AJ8662" s="50"/>
      <c r="AK8662" s="50"/>
      <c r="AL8662" s="50"/>
      <c r="AM8662" s="50"/>
      <c r="AN8662" s="50"/>
      <c r="AO8662" s="50"/>
      <c r="AP8662" s="50"/>
      <c r="AQ8662" s="50"/>
      <c r="AR8662" s="50"/>
      <c r="AS8662" s="50"/>
      <c r="AT8662" s="50"/>
      <c r="AU8662" s="50"/>
      <c r="AV8662" s="50"/>
      <c r="AW8662" s="50"/>
      <c r="AX8662" s="50"/>
      <c r="AY8662" s="50"/>
      <c r="AZ8662" s="50"/>
      <c r="BA8662" s="50"/>
      <c r="BB8662" s="50"/>
      <c r="BC8662" s="50"/>
      <c r="BD8662" s="50"/>
      <c r="BE8662" s="50"/>
      <c r="BF8662" s="50"/>
      <c r="BG8662" s="50"/>
      <c r="BH8662" s="50"/>
      <c r="BI8662" s="50"/>
      <c r="BJ8662" s="50"/>
      <c r="BK8662" s="50"/>
      <c r="BL8662" s="50"/>
      <c r="BM8662" s="50"/>
      <c r="BN8662" s="50"/>
      <c r="BO8662" s="50"/>
      <c r="BP8662" s="50"/>
      <c r="BQ8662" s="50"/>
      <c r="BR8662" s="50"/>
      <c r="BS8662" s="50"/>
      <c r="BT8662" s="50"/>
      <c r="BU8662" s="50"/>
      <c r="BV8662" s="50"/>
      <c r="BW8662" s="50"/>
      <c r="BX8662" s="50"/>
      <c r="BY8662" s="50"/>
      <c r="BZ8662" s="50"/>
      <c r="CA8662" s="50"/>
      <c r="CB8662" s="50"/>
      <c r="CC8662" s="50"/>
      <c r="CD8662" s="50"/>
      <c r="CE8662" s="50"/>
      <c r="CF8662" s="50"/>
      <c r="CG8662" s="50"/>
      <c r="CH8662" s="50"/>
      <c r="CI8662" s="50"/>
      <c r="CJ8662" s="50"/>
      <c r="CK8662" s="50"/>
      <c r="CL8662" s="50"/>
      <c r="CM8662" s="50"/>
      <c r="CN8662" s="50"/>
      <c r="CO8662" s="50"/>
      <c r="CP8662" s="50"/>
      <c r="CQ8662" s="50"/>
      <c r="CR8662" s="50"/>
      <c r="CS8662" s="50"/>
      <c r="CT8662" s="50"/>
      <c r="CU8662" s="50"/>
      <c r="CV8662" s="50"/>
      <c r="CW8662" s="50"/>
      <c r="CX8662" s="50"/>
      <c r="CY8662" s="50"/>
      <c r="CZ8662" s="50"/>
      <c r="DA8662" s="50"/>
      <c r="DB8662" s="50"/>
      <c r="DC8662" s="50"/>
      <c r="DD8662" s="50"/>
      <c r="DE8662" s="50"/>
      <c r="DF8662" s="50"/>
      <c r="DG8662" s="50"/>
    </row>
    <row r="8663" spans="1:111" x14ac:dyDescent="0.2">
      <c r="A8663" s="212"/>
      <c r="B8663" s="212"/>
      <c r="C8663" s="416"/>
      <c r="D8663" s="261"/>
      <c r="E8663" s="310"/>
      <c r="F8663" s="192"/>
      <c r="G8663" s="192"/>
      <c r="H8663" s="50"/>
      <c r="I8663" s="50"/>
      <c r="J8663" s="50"/>
      <c r="K8663" s="50"/>
      <c r="L8663" s="50"/>
      <c r="M8663" s="50"/>
      <c r="N8663" s="50"/>
      <c r="O8663" s="50"/>
      <c r="P8663" s="50"/>
      <c r="Q8663" s="50"/>
      <c r="R8663" s="50"/>
      <c r="S8663" s="50"/>
      <c r="T8663" s="50"/>
      <c r="U8663" s="50"/>
      <c r="V8663" s="50"/>
      <c r="W8663" s="50"/>
      <c r="X8663" s="50"/>
      <c r="Y8663" s="50"/>
      <c r="Z8663" s="50"/>
      <c r="AA8663" s="50"/>
      <c r="AB8663" s="50"/>
      <c r="AC8663" s="50"/>
      <c r="AD8663" s="50"/>
      <c r="AE8663" s="50"/>
      <c r="AF8663" s="50"/>
      <c r="AG8663" s="50"/>
      <c r="AH8663" s="50"/>
      <c r="AI8663" s="50"/>
      <c r="AJ8663" s="50"/>
      <c r="AK8663" s="50"/>
      <c r="AL8663" s="50"/>
      <c r="AM8663" s="50"/>
      <c r="AN8663" s="50"/>
      <c r="AO8663" s="50"/>
      <c r="AP8663" s="50"/>
      <c r="AQ8663" s="50"/>
      <c r="AR8663" s="50"/>
      <c r="AS8663" s="50"/>
      <c r="AT8663" s="50"/>
      <c r="AU8663" s="50"/>
      <c r="AV8663" s="50"/>
      <c r="AW8663" s="50"/>
      <c r="AX8663" s="50"/>
      <c r="AY8663" s="50"/>
      <c r="AZ8663" s="50"/>
      <c r="BA8663" s="50"/>
      <c r="BB8663" s="50"/>
      <c r="BC8663" s="50"/>
      <c r="BD8663" s="50"/>
      <c r="BE8663" s="50"/>
      <c r="BF8663" s="50"/>
      <c r="BG8663" s="50"/>
      <c r="BH8663" s="50"/>
      <c r="BI8663" s="50"/>
      <c r="BJ8663" s="50"/>
      <c r="BK8663" s="50"/>
      <c r="BL8663" s="50"/>
      <c r="BM8663" s="50"/>
      <c r="BN8663" s="50"/>
      <c r="BO8663" s="50"/>
      <c r="BP8663" s="50"/>
      <c r="BQ8663" s="50"/>
      <c r="BR8663" s="50"/>
      <c r="BS8663" s="50"/>
      <c r="BT8663" s="50"/>
      <c r="BU8663" s="50"/>
      <c r="BV8663" s="50"/>
      <c r="BW8663" s="50"/>
      <c r="BX8663" s="50"/>
      <c r="BY8663" s="50"/>
      <c r="BZ8663" s="50"/>
      <c r="CA8663" s="50"/>
      <c r="CB8663" s="50"/>
      <c r="CC8663" s="50"/>
      <c r="CD8663" s="50"/>
      <c r="CE8663" s="50"/>
      <c r="CF8663" s="50"/>
      <c r="CG8663" s="50"/>
      <c r="CH8663" s="50"/>
      <c r="CI8663" s="50"/>
      <c r="CJ8663" s="50"/>
      <c r="CK8663" s="50"/>
      <c r="CL8663" s="50"/>
      <c r="CM8663" s="50"/>
      <c r="CN8663" s="50"/>
      <c r="CO8663" s="50"/>
      <c r="CP8663" s="50"/>
      <c r="CQ8663" s="50"/>
      <c r="CR8663" s="50"/>
      <c r="CS8663" s="50"/>
      <c r="CT8663" s="50"/>
      <c r="CU8663" s="50"/>
      <c r="CV8663" s="50"/>
      <c r="CW8663" s="50"/>
      <c r="CX8663" s="50"/>
      <c r="CY8663" s="50"/>
      <c r="CZ8663" s="50"/>
      <c r="DA8663" s="50"/>
      <c r="DB8663" s="50"/>
      <c r="DC8663" s="50"/>
      <c r="DD8663" s="50"/>
      <c r="DE8663" s="50"/>
      <c r="DF8663" s="50"/>
      <c r="DG8663" s="50"/>
    </row>
    <row r="8664" spans="1:111" x14ac:dyDescent="0.2">
      <c r="A8664" s="212"/>
      <c r="B8664" s="212"/>
      <c r="C8664" s="416"/>
      <c r="D8664" s="161"/>
      <c r="E8664" s="310"/>
      <c r="F8664" s="192"/>
      <c r="G8664" s="192"/>
      <c r="H8664" s="50"/>
      <c r="I8664" s="50"/>
      <c r="J8664" s="50"/>
      <c r="K8664" s="50"/>
      <c r="L8664" s="50"/>
      <c r="M8664" s="50"/>
      <c r="N8664" s="50"/>
      <c r="O8664" s="50"/>
      <c r="P8664" s="50"/>
      <c r="Q8664" s="50"/>
      <c r="R8664" s="50"/>
      <c r="S8664" s="50"/>
      <c r="T8664" s="50"/>
      <c r="U8664" s="50"/>
      <c r="V8664" s="50"/>
      <c r="W8664" s="50"/>
      <c r="X8664" s="50"/>
      <c r="Y8664" s="50"/>
      <c r="Z8664" s="50"/>
      <c r="AA8664" s="50"/>
      <c r="AB8664" s="50"/>
      <c r="AC8664" s="50"/>
      <c r="AD8664" s="50"/>
      <c r="AE8664" s="50"/>
      <c r="AF8664" s="50"/>
      <c r="AG8664" s="50"/>
      <c r="AH8664" s="50"/>
      <c r="AI8664" s="50"/>
      <c r="AJ8664" s="50"/>
      <c r="AK8664" s="50"/>
      <c r="AL8664" s="50"/>
      <c r="AM8664" s="50"/>
      <c r="AN8664" s="50"/>
      <c r="AO8664" s="50"/>
      <c r="AP8664" s="50"/>
      <c r="AQ8664" s="50"/>
      <c r="AR8664" s="50"/>
      <c r="AS8664" s="50"/>
      <c r="AT8664" s="50"/>
      <c r="AU8664" s="50"/>
      <c r="AV8664" s="50"/>
      <c r="AW8664" s="50"/>
      <c r="AX8664" s="50"/>
      <c r="AY8664" s="50"/>
      <c r="AZ8664" s="50"/>
      <c r="BA8664" s="50"/>
      <c r="BB8664" s="50"/>
      <c r="BC8664" s="50"/>
      <c r="BD8664" s="50"/>
      <c r="BE8664" s="50"/>
      <c r="BF8664" s="50"/>
      <c r="BG8664" s="50"/>
      <c r="BH8664" s="50"/>
      <c r="BI8664" s="50"/>
      <c r="BJ8664" s="50"/>
      <c r="BK8664" s="50"/>
      <c r="BL8664" s="50"/>
      <c r="BM8664" s="50"/>
      <c r="BN8664" s="50"/>
      <c r="BO8664" s="50"/>
      <c r="BP8664" s="50"/>
      <c r="BQ8664" s="50"/>
      <c r="BR8664" s="50"/>
      <c r="BS8664" s="50"/>
      <c r="BT8664" s="50"/>
      <c r="BU8664" s="50"/>
      <c r="BV8664" s="50"/>
      <c r="BW8664" s="50"/>
      <c r="BX8664" s="50"/>
      <c r="BY8664" s="50"/>
      <c r="BZ8664" s="50"/>
      <c r="CA8664" s="50"/>
      <c r="CB8664" s="50"/>
      <c r="CC8664" s="50"/>
      <c r="CD8664" s="50"/>
      <c r="CE8664" s="50"/>
      <c r="CF8664" s="50"/>
      <c r="CG8664" s="50"/>
      <c r="CH8664" s="50"/>
      <c r="CI8664" s="50"/>
      <c r="CJ8664" s="50"/>
      <c r="CK8664" s="50"/>
      <c r="CL8664" s="50"/>
      <c r="CM8664" s="50"/>
      <c r="CN8664" s="50"/>
      <c r="CO8664" s="50"/>
      <c r="CP8664" s="50"/>
      <c r="CQ8664" s="50"/>
      <c r="CR8664" s="50"/>
      <c r="CS8664" s="50"/>
      <c r="CT8664" s="50"/>
      <c r="CU8664" s="50"/>
      <c r="CV8664" s="50"/>
      <c r="CW8664" s="50"/>
      <c r="CX8664" s="50"/>
      <c r="CY8664" s="50"/>
      <c r="CZ8664" s="50"/>
      <c r="DA8664" s="50"/>
      <c r="DB8664" s="50"/>
      <c r="DC8664" s="50"/>
      <c r="DD8664" s="50"/>
      <c r="DE8664" s="50"/>
      <c r="DF8664" s="50"/>
      <c r="DG8664" s="50"/>
    </row>
    <row r="8665" spans="1:111" x14ac:dyDescent="0.2">
      <c r="A8665" s="212"/>
      <c r="B8665" s="212"/>
      <c r="C8665" s="416"/>
      <c r="D8665" s="161"/>
      <c r="E8665" s="310"/>
      <c r="F8665" s="192"/>
      <c r="G8665" s="192"/>
      <c r="H8665" s="50"/>
      <c r="I8665" s="50"/>
      <c r="J8665" s="50"/>
      <c r="K8665" s="50"/>
      <c r="L8665" s="50"/>
      <c r="M8665" s="50"/>
      <c r="N8665" s="50"/>
      <c r="O8665" s="50"/>
      <c r="P8665" s="50"/>
      <c r="Q8665" s="50"/>
      <c r="R8665" s="50"/>
      <c r="S8665" s="50"/>
      <c r="T8665" s="50"/>
      <c r="U8665" s="50"/>
      <c r="V8665" s="50"/>
      <c r="W8665" s="50"/>
      <c r="X8665" s="50"/>
      <c r="Y8665" s="50"/>
      <c r="Z8665" s="50"/>
      <c r="AA8665" s="50"/>
      <c r="AB8665" s="50"/>
      <c r="AC8665" s="50"/>
      <c r="AD8665" s="50"/>
      <c r="AE8665" s="50"/>
      <c r="AF8665" s="50"/>
      <c r="AG8665" s="50"/>
      <c r="AH8665" s="50"/>
      <c r="AI8665" s="50"/>
      <c r="AJ8665" s="50"/>
      <c r="AK8665" s="50"/>
      <c r="AL8665" s="50"/>
      <c r="AM8665" s="50"/>
      <c r="AN8665" s="50"/>
      <c r="AO8665" s="50"/>
      <c r="AP8665" s="50"/>
      <c r="AQ8665" s="50"/>
      <c r="AR8665" s="50"/>
      <c r="AS8665" s="50"/>
      <c r="AT8665" s="50"/>
      <c r="AU8665" s="50"/>
      <c r="AV8665" s="50"/>
      <c r="AW8665" s="50"/>
      <c r="AX8665" s="50"/>
      <c r="AY8665" s="50"/>
      <c r="AZ8665" s="50"/>
      <c r="BA8665" s="50"/>
      <c r="BB8665" s="50"/>
      <c r="BC8665" s="50"/>
      <c r="BD8665" s="50"/>
      <c r="BE8665" s="50"/>
      <c r="BF8665" s="50"/>
      <c r="BG8665" s="50"/>
      <c r="BH8665" s="50"/>
      <c r="BI8665" s="50"/>
      <c r="BJ8665" s="50"/>
      <c r="BK8665" s="50"/>
      <c r="BL8665" s="50"/>
      <c r="BM8665" s="50"/>
      <c r="BN8665" s="50"/>
      <c r="BO8665" s="50"/>
      <c r="BP8665" s="50"/>
      <c r="BQ8665" s="50"/>
      <c r="BR8665" s="50"/>
      <c r="BS8665" s="50"/>
      <c r="BT8665" s="50"/>
      <c r="BU8665" s="50"/>
      <c r="BV8665" s="50"/>
      <c r="BW8665" s="50"/>
      <c r="BX8665" s="50"/>
      <c r="BY8665" s="50"/>
      <c r="BZ8665" s="50"/>
      <c r="CA8665" s="50"/>
      <c r="CB8665" s="50"/>
      <c r="CC8665" s="50"/>
      <c r="CD8665" s="50"/>
      <c r="CE8665" s="50"/>
      <c r="CF8665" s="50"/>
      <c r="CG8665" s="50"/>
      <c r="CH8665" s="50"/>
      <c r="CI8665" s="50"/>
      <c r="CJ8665" s="50"/>
      <c r="CK8665" s="50"/>
      <c r="CL8665" s="50"/>
      <c r="CM8665" s="50"/>
      <c r="CN8665" s="50"/>
      <c r="CO8665" s="50"/>
      <c r="CP8665" s="50"/>
      <c r="CQ8665" s="50"/>
      <c r="CR8665" s="50"/>
      <c r="CS8665" s="50"/>
      <c r="CT8665" s="50"/>
      <c r="CU8665" s="50"/>
      <c r="CV8665" s="50"/>
      <c r="CW8665" s="50"/>
      <c r="CX8665" s="50"/>
      <c r="CY8665" s="50"/>
      <c r="CZ8665" s="50"/>
      <c r="DA8665" s="50"/>
      <c r="DB8665" s="50"/>
      <c r="DC8665" s="50"/>
      <c r="DD8665" s="50"/>
      <c r="DE8665" s="50"/>
      <c r="DF8665" s="50"/>
      <c r="DG8665" s="50"/>
    </row>
    <row r="8666" spans="1:111" x14ac:dyDescent="0.2">
      <c r="A8666" s="212"/>
      <c r="B8666" s="212"/>
      <c r="C8666" s="416"/>
      <c r="D8666" s="161"/>
      <c r="E8666" s="310"/>
      <c r="F8666" s="192"/>
      <c r="G8666" s="192"/>
      <c r="H8666" s="50"/>
      <c r="I8666" s="50"/>
      <c r="J8666" s="50"/>
      <c r="K8666" s="50"/>
      <c r="L8666" s="50"/>
      <c r="M8666" s="50"/>
      <c r="N8666" s="50"/>
      <c r="O8666" s="50"/>
      <c r="P8666" s="50"/>
      <c r="Q8666" s="50"/>
      <c r="R8666" s="50"/>
      <c r="S8666" s="50"/>
      <c r="T8666" s="50"/>
      <c r="U8666" s="50"/>
      <c r="V8666" s="50"/>
      <c r="W8666" s="50"/>
      <c r="X8666" s="50"/>
      <c r="Y8666" s="50"/>
      <c r="Z8666" s="50"/>
      <c r="AA8666" s="50"/>
      <c r="AB8666" s="50"/>
      <c r="AC8666" s="50"/>
      <c r="AD8666" s="50"/>
      <c r="AE8666" s="50"/>
      <c r="AF8666" s="50"/>
      <c r="AG8666" s="50"/>
      <c r="AH8666" s="50"/>
      <c r="AI8666" s="50"/>
      <c r="AJ8666" s="50"/>
      <c r="AK8666" s="50"/>
      <c r="AL8666" s="50"/>
      <c r="AM8666" s="50"/>
      <c r="AN8666" s="50"/>
      <c r="AO8666" s="50"/>
      <c r="AP8666" s="50"/>
      <c r="AQ8666" s="50"/>
      <c r="AR8666" s="50"/>
      <c r="AS8666" s="50"/>
      <c r="AT8666" s="50"/>
      <c r="AU8666" s="50"/>
      <c r="AV8666" s="50"/>
      <c r="AW8666" s="50"/>
      <c r="AX8666" s="50"/>
      <c r="AY8666" s="50"/>
      <c r="AZ8666" s="50"/>
      <c r="BA8666" s="50"/>
      <c r="BB8666" s="50"/>
      <c r="BC8666" s="50"/>
      <c r="BD8666" s="50"/>
      <c r="BE8666" s="50"/>
      <c r="BF8666" s="50"/>
      <c r="BG8666" s="50"/>
      <c r="BH8666" s="50"/>
      <c r="BI8666" s="50"/>
      <c r="BJ8666" s="50"/>
      <c r="BK8666" s="50"/>
      <c r="BL8666" s="50"/>
      <c r="BM8666" s="50"/>
      <c r="BN8666" s="50"/>
      <c r="BO8666" s="50"/>
      <c r="BP8666" s="50"/>
      <c r="BQ8666" s="50"/>
      <c r="BR8666" s="50"/>
      <c r="BS8666" s="50"/>
      <c r="BT8666" s="50"/>
      <c r="BU8666" s="50"/>
      <c r="BV8666" s="50"/>
      <c r="BW8666" s="50"/>
      <c r="BX8666" s="50"/>
      <c r="BY8666" s="50"/>
      <c r="BZ8666" s="50"/>
      <c r="CA8666" s="50"/>
      <c r="CB8666" s="50"/>
      <c r="CC8666" s="50"/>
      <c r="CD8666" s="50"/>
      <c r="CE8666" s="50"/>
      <c r="CF8666" s="50"/>
      <c r="CG8666" s="50"/>
      <c r="CH8666" s="50"/>
      <c r="CI8666" s="50"/>
      <c r="CJ8666" s="50"/>
      <c r="CK8666" s="50"/>
      <c r="CL8666" s="50"/>
      <c r="CM8666" s="50"/>
      <c r="CN8666" s="50"/>
      <c r="CO8666" s="50"/>
      <c r="CP8666" s="50"/>
      <c r="CQ8666" s="50"/>
      <c r="CR8666" s="50"/>
      <c r="CS8666" s="50"/>
      <c r="CT8666" s="50"/>
      <c r="CU8666" s="50"/>
      <c r="CV8666" s="50"/>
      <c r="CW8666" s="50"/>
      <c r="CX8666" s="50"/>
      <c r="CY8666" s="50"/>
      <c r="CZ8666" s="50"/>
      <c r="DA8666" s="50"/>
      <c r="DB8666" s="50"/>
      <c r="DC8666" s="50"/>
      <c r="DD8666" s="50"/>
      <c r="DE8666" s="50"/>
      <c r="DF8666" s="50"/>
      <c r="DG8666" s="50"/>
    </row>
    <row r="8667" spans="1:111" x14ac:dyDescent="0.2">
      <c r="A8667" s="212"/>
      <c r="B8667" s="212"/>
      <c r="C8667" s="416"/>
      <c r="D8667" s="161"/>
      <c r="E8667" s="310"/>
      <c r="F8667" s="192"/>
      <c r="G8667" s="192"/>
      <c r="H8667" s="50"/>
      <c r="I8667" s="50"/>
      <c r="J8667" s="50"/>
      <c r="K8667" s="50"/>
      <c r="L8667" s="50"/>
      <c r="M8667" s="50"/>
      <c r="N8667" s="50"/>
      <c r="O8667" s="50"/>
      <c r="P8667" s="50"/>
      <c r="Q8667" s="50"/>
      <c r="R8667" s="50"/>
      <c r="S8667" s="50"/>
      <c r="T8667" s="50"/>
      <c r="U8667" s="50"/>
      <c r="V8667" s="50"/>
      <c r="W8667" s="50"/>
      <c r="X8667" s="50"/>
      <c r="Y8667" s="50"/>
      <c r="Z8667" s="50"/>
      <c r="AA8667" s="50"/>
      <c r="AB8667" s="50"/>
      <c r="AC8667" s="50"/>
      <c r="AD8667" s="50"/>
      <c r="AE8667" s="50"/>
      <c r="AF8667" s="50"/>
      <c r="AG8667" s="50"/>
      <c r="AH8667" s="50"/>
      <c r="AI8667" s="50"/>
      <c r="AJ8667" s="50"/>
      <c r="AK8667" s="50"/>
      <c r="AL8667" s="50"/>
      <c r="AM8667" s="50"/>
      <c r="AN8667" s="50"/>
      <c r="AO8667" s="50"/>
      <c r="AP8667" s="50"/>
      <c r="AQ8667" s="50"/>
      <c r="AR8667" s="50"/>
      <c r="AS8667" s="50"/>
      <c r="AT8667" s="50"/>
      <c r="AU8667" s="50"/>
      <c r="AV8667" s="50"/>
      <c r="AW8667" s="50"/>
      <c r="AX8667" s="50"/>
      <c r="AY8667" s="50"/>
      <c r="AZ8667" s="50"/>
      <c r="BA8667" s="50"/>
      <c r="BB8667" s="50"/>
      <c r="BC8667" s="50"/>
      <c r="BD8667" s="50"/>
      <c r="BE8667" s="50"/>
      <c r="BF8667" s="50"/>
      <c r="BG8667" s="50"/>
      <c r="BH8667" s="50"/>
      <c r="BI8667" s="50"/>
      <c r="BJ8667" s="50"/>
      <c r="BK8667" s="50"/>
      <c r="BL8667" s="50"/>
      <c r="BM8667" s="50"/>
      <c r="BN8667" s="50"/>
      <c r="BO8667" s="50"/>
      <c r="BP8667" s="50"/>
      <c r="BQ8667" s="50"/>
      <c r="BR8667" s="50"/>
      <c r="BS8667" s="50"/>
      <c r="BT8667" s="50"/>
      <c r="BU8667" s="50"/>
      <c r="BV8667" s="50"/>
      <c r="BW8667" s="50"/>
      <c r="BX8667" s="50"/>
      <c r="BY8667" s="50"/>
      <c r="BZ8667" s="50"/>
      <c r="CA8667" s="50"/>
      <c r="CB8667" s="50"/>
      <c r="CC8667" s="50"/>
      <c r="CD8667" s="50"/>
      <c r="CE8667" s="50"/>
      <c r="CF8667" s="50"/>
      <c r="CG8667" s="50"/>
      <c r="CH8667" s="50"/>
      <c r="CI8667" s="50"/>
      <c r="CJ8667" s="50"/>
      <c r="CK8667" s="50"/>
      <c r="CL8667" s="50"/>
      <c r="CM8667" s="50"/>
      <c r="CN8667" s="50"/>
      <c r="CO8667" s="50"/>
      <c r="CP8667" s="50"/>
      <c r="CQ8667" s="50"/>
      <c r="CR8667" s="50"/>
      <c r="CS8667" s="50"/>
      <c r="CT8667" s="50"/>
      <c r="CU8667" s="50"/>
      <c r="CV8667" s="50"/>
      <c r="CW8667" s="50"/>
      <c r="CX8667" s="50"/>
      <c r="CY8667" s="50"/>
      <c r="CZ8667" s="50"/>
      <c r="DA8667" s="50"/>
      <c r="DB8667" s="50"/>
      <c r="DC8667" s="50"/>
      <c r="DD8667" s="50"/>
      <c r="DE8667" s="50"/>
      <c r="DF8667" s="50"/>
      <c r="DG8667" s="50"/>
    </row>
    <row r="8668" spans="1:111" x14ac:dyDescent="0.2">
      <c r="A8668" s="212"/>
      <c r="B8668" s="212"/>
      <c r="C8668" s="416"/>
      <c r="D8668" s="261"/>
      <c r="E8668" s="310"/>
      <c r="F8668" s="192"/>
      <c r="G8668" s="192"/>
      <c r="H8668" s="50"/>
      <c r="I8668" s="50"/>
      <c r="J8668" s="50"/>
      <c r="K8668" s="50"/>
      <c r="L8668" s="50"/>
      <c r="M8668" s="50"/>
      <c r="N8668" s="50"/>
      <c r="O8668" s="50"/>
      <c r="P8668" s="50"/>
      <c r="Q8668" s="50"/>
      <c r="R8668" s="50"/>
      <c r="S8668" s="50"/>
      <c r="T8668" s="50"/>
      <c r="U8668" s="50"/>
      <c r="V8668" s="50"/>
      <c r="W8668" s="50"/>
      <c r="X8668" s="50"/>
      <c r="Y8668" s="50"/>
      <c r="Z8668" s="50"/>
      <c r="AA8668" s="50"/>
      <c r="AB8668" s="50"/>
      <c r="AC8668" s="50"/>
      <c r="AD8668" s="50"/>
      <c r="AE8668" s="50"/>
      <c r="AF8668" s="50"/>
      <c r="AG8668" s="50"/>
      <c r="AH8668" s="50"/>
      <c r="AI8668" s="50"/>
      <c r="AJ8668" s="50"/>
      <c r="AK8668" s="50"/>
      <c r="AL8668" s="50"/>
      <c r="AM8668" s="50"/>
      <c r="AN8668" s="50"/>
      <c r="AO8668" s="50"/>
      <c r="AP8668" s="50"/>
      <c r="AQ8668" s="50"/>
      <c r="AR8668" s="50"/>
      <c r="AS8668" s="50"/>
      <c r="AT8668" s="50"/>
      <c r="AU8668" s="50"/>
      <c r="AV8668" s="50"/>
      <c r="AW8668" s="50"/>
      <c r="AX8668" s="50"/>
      <c r="AY8668" s="50"/>
      <c r="AZ8668" s="50"/>
      <c r="BA8668" s="50"/>
      <c r="BB8668" s="50"/>
      <c r="BC8668" s="50"/>
      <c r="BD8668" s="50"/>
      <c r="BE8668" s="50"/>
      <c r="BF8668" s="50"/>
      <c r="BG8668" s="50"/>
      <c r="BH8668" s="50"/>
      <c r="BI8668" s="50"/>
      <c r="BJ8668" s="50"/>
      <c r="BK8668" s="50"/>
      <c r="BL8668" s="50"/>
      <c r="BM8668" s="50"/>
      <c r="BN8668" s="50"/>
      <c r="BO8668" s="50"/>
      <c r="BP8668" s="50"/>
      <c r="BQ8668" s="50"/>
      <c r="BR8668" s="50"/>
      <c r="BS8668" s="50"/>
      <c r="BT8668" s="50"/>
      <c r="BU8668" s="50"/>
      <c r="BV8668" s="50"/>
      <c r="BW8668" s="50"/>
      <c r="BX8668" s="50"/>
      <c r="BY8668" s="50"/>
      <c r="BZ8668" s="50"/>
      <c r="CA8668" s="50"/>
      <c r="CB8668" s="50"/>
      <c r="CC8668" s="50"/>
      <c r="CD8668" s="50"/>
      <c r="CE8668" s="50"/>
      <c r="CF8668" s="50"/>
      <c r="CG8668" s="50"/>
      <c r="CH8668" s="50"/>
      <c r="CI8668" s="50"/>
      <c r="CJ8668" s="50"/>
      <c r="CK8668" s="50"/>
      <c r="CL8668" s="50"/>
      <c r="CM8668" s="50"/>
      <c r="CN8668" s="50"/>
      <c r="CO8668" s="50"/>
      <c r="CP8668" s="50"/>
      <c r="CQ8668" s="50"/>
      <c r="CR8668" s="50"/>
      <c r="CS8668" s="50"/>
      <c r="CT8668" s="50"/>
      <c r="CU8668" s="50"/>
      <c r="CV8668" s="50"/>
      <c r="CW8668" s="50"/>
      <c r="CX8668" s="50"/>
      <c r="CY8668" s="50"/>
      <c r="CZ8668" s="50"/>
      <c r="DA8668" s="50"/>
      <c r="DB8668" s="50"/>
      <c r="DC8668" s="50"/>
      <c r="DD8668" s="50"/>
      <c r="DE8668" s="50"/>
      <c r="DF8668" s="50"/>
      <c r="DG8668" s="50"/>
    </row>
    <row r="8669" spans="1:111" x14ac:dyDescent="0.2">
      <c r="A8669" s="212"/>
      <c r="B8669" s="212"/>
      <c r="C8669" s="416"/>
      <c r="D8669" s="161"/>
      <c r="E8669" s="310"/>
      <c r="F8669" s="192"/>
      <c r="G8669" s="192"/>
      <c r="H8669" s="50"/>
      <c r="I8669" s="50"/>
      <c r="J8669" s="50"/>
      <c r="K8669" s="50"/>
      <c r="L8669" s="50"/>
      <c r="M8669" s="50"/>
      <c r="N8669" s="50"/>
      <c r="O8669" s="50"/>
      <c r="P8669" s="50"/>
      <c r="Q8669" s="50"/>
      <c r="R8669" s="50"/>
      <c r="S8669" s="50"/>
      <c r="T8669" s="50"/>
      <c r="U8669" s="50"/>
      <c r="V8669" s="50"/>
      <c r="W8669" s="50"/>
      <c r="X8669" s="50"/>
      <c r="Y8669" s="50"/>
      <c r="Z8669" s="50"/>
      <c r="AA8669" s="50"/>
      <c r="AB8669" s="50"/>
      <c r="AC8669" s="50"/>
      <c r="AD8669" s="50"/>
      <c r="AE8669" s="50"/>
      <c r="AF8669" s="50"/>
      <c r="AG8669" s="50"/>
      <c r="AH8669" s="50"/>
      <c r="AI8669" s="50"/>
      <c r="AJ8669" s="50"/>
      <c r="AK8669" s="50"/>
      <c r="AL8669" s="50"/>
      <c r="AM8669" s="50"/>
      <c r="AN8669" s="50"/>
      <c r="AO8669" s="50"/>
      <c r="AP8669" s="50"/>
      <c r="AQ8669" s="50"/>
      <c r="AR8669" s="50"/>
      <c r="AS8669" s="50"/>
      <c r="AT8669" s="50"/>
      <c r="AU8669" s="50"/>
      <c r="AV8669" s="50"/>
      <c r="AW8669" s="50"/>
      <c r="AX8669" s="50"/>
      <c r="AY8669" s="50"/>
      <c r="AZ8669" s="50"/>
      <c r="BA8669" s="50"/>
      <c r="BB8669" s="50"/>
      <c r="BC8669" s="50"/>
      <c r="BD8669" s="50"/>
      <c r="BE8669" s="50"/>
      <c r="BF8669" s="50"/>
      <c r="BG8669" s="50"/>
      <c r="BH8669" s="50"/>
      <c r="BI8669" s="50"/>
      <c r="BJ8669" s="50"/>
      <c r="BK8669" s="50"/>
      <c r="BL8669" s="50"/>
      <c r="BM8669" s="50"/>
      <c r="BN8669" s="50"/>
      <c r="BO8669" s="50"/>
      <c r="BP8669" s="50"/>
      <c r="BQ8669" s="50"/>
      <c r="BR8669" s="50"/>
      <c r="BS8669" s="50"/>
      <c r="BT8669" s="50"/>
      <c r="BU8669" s="50"/>
      <c r="BV8669" s="50"/>
      <c r="BW8669" s="50"/>
      <c r="BX8669" s="50"/>
      <c r="BY8669" s="50"/>
      <c r="BZ8669" s="50"/>
      <c r="CA8669" s="50"/>
      <c r="CB8669" s="50"/>
      <c r="CC8669" s="50"/>
      <c r="CD8669" s="50"/>
      <c r="CE8669" s="50"/>
      <c r="CF8669" s="50"/>
      <c r="CG8669" s="50"/>
      <c r="CH8669" s="50"/>
      <c r="CI8669" s="50"/>
      <c r="CJ8669" s="50"/>
      <c r="CK8669" s="50"/>
      <c r="CL8669" s="50"/>
      <c r="CM8669" s="50"/>
      <c r="CN8669" s="50"/>
      <c r="CO8669" s="50"/>
      <c r="CP8669" s="50"/>
      <c r="CQ8669" s="50"/>
      <c r="CR8669" s="50"/>
      <c r="CS8669" s="50"/>
      <c r="CT8669" s="50"/>
      <c r="CU8669" s="50"/>
      <c r="CV8669" s="50"/>
      <c r="CW8669" s="50"/>
      <c r="CX8669" s="50"/>
      <c r="CY8669" s="50"/>
      <c r="CZ8669" s="50"/>
      <c r="DA8669" s="50"/>
      <c r="DB8669" s="50"/>
      <c r="DC8669" s="50"/>
      <c r="DD8669" s="50"/>
      <c r="DE8669" s="50"/>
      <c r="DF8669" s="50"/>
      <c r="DG8669" s="50"/>
    </row>
    <row r="8670" spans="1:111" x14ac:dyDescent="0.2">
      <c r="A8670" s="395"/>
      <c r="B8670" s="395"/>
      <c r="C8670" s="416"/>
      <c r="D8670" s="161"/>
      <c r="E8670" s="310"/>
      <c r="F8670" s="192"/>
      <c r="G8670" s="192"/>
      <c r="H8670" s="50"/>
      <c r="I8670" s="50"/>
      <c r="J8670" s="50"/>
      <c r="K8670" s="50"/>
      <c r="L8670" s="50"/>
      <c r="M8670" s="50"/>
      <c r="N8670" s="50"/>
      <c r="O8670" s="50"/>
      <c r="P8670" s="50"/>
      <c r="Q8670" s="50"/>
      <c r="R8670" s="50"/>
      <c r="S8670" s="50"/>
      <c r="T8670" s="50"/>
      <c r="U8670" s="50"/>
      <c r="V8670" s="50"/>
      <c r="W8670" s="50"/>
      <c r="X8670" s="50"/>
      <c r="Y8670" s="50"/>
      <c r="Z8670" s="50"/>
      <c r="AA8670" s="50"/>
      <c r="AB8670" s="50"/>
      <c r="AC8670" s="50"/>
      <c r="AD8670" s="50"/>
      <c r="AE8670" s="50"/>
      <c r="AF8670" s="50"/>
      <c r="AG8670" s="50"/>
      <c r="AH8670" s="50"/>
      <c r="AI8670" s="50"/>
      <c r="AJ8670" s="50"/>
      <c r="AK8670" s="50"/>
      <c r="AL8670" s="50"/>
      <c r="AM8670" s="50"/>
      <c r="AN8670" s="50"/>
      <c r="AO8670" s="50"/>
      <c r="AP8670" s="50"/>
      <c r="AQ8670" s="50"/>
      <c r="AR8670" s="50"/>
      <c r="AS8670" s="50"/>
      <c r="AT8670" s="50"/>
      <c r="AU8670" s="50"/>
      <c r="AV8670" s="50"/>
      <c r="AW8670" s="50"/>
      <c r="AX8670" s="50"/>
      <c r="AY8670" s="50"/>
      <c r="AZ8670" s="50"/>
      <c r="BA8670" s="50"/>
      <c r="BB8670" s="50"/>
      <c r="BC8670" s="50"/>
      <c r="BD8670" s="50"/>
      <c r="BE8670" s="50"/>
      <c r="BF8670" s="50"/>
      <c r="BG8670" s="50"/>
      <c r="BH8670" s="50"/>
      <c r="BI8670" s="50"/>
      <c r="BJ8670" s="50"/>
      <c r="BK8670" s="50"/>
      <c r="BL8670" s="50"/>
      <c r="BM8670" s="50"/>
      <c r="BN8670" s="50"/>
      <c r="BO8670" s="50"/>
      <c r="BP8670" s="50"/>
      <c r="BQ8670" s="50"/>
      <c r="BR8670" s="50"/>
      <c r="BS8670" s="50"/>
      <c r="BT8670" s="50"/>
      <c r="BU8670" s="50"/>
      <c r="BV8670" s="50"/>
      <c r="BW8670" s="50"/>
      <c r="BX8670" s="50"/>
      <c r="BY8670" s="50"/>
      <c r="BZ8670" s="50"/>
      <c r="CA8670" s="50"/>
      <c r="CB8670" s="50"/>
      <c r="CC8670" s="50"/>
      <c r="CD8670" s="50"/>
      <c r="CE8670" s="50"/>
      <c r="CF8670" s="50"/>
      <c r="CG8670" s="50"/>
      <c r="CH8670" s="50"/>
      <c r="CI8670" s="50"/>
      <c r="CJ8670" s="50"/>
      <c r="CK8670" s="50"/>
      <c r="CL8670" s="50"/>
      <c r="CM8670" s="50"/>
      <c r="CN8670" s="50"/>
      <c r="CO8670" s="50"/>
      <c r="CP8670" s="50"/>
      <c r="CQ8670" s="50"/>
      <c r="CR8670" s="50"/>
      <c r="CS8670" s="50"/>
      <c r="CT8670" s="50"/>
      <c r="CU8670" s="50"/>
      <c r="CV8670" s="50"/>
      <c r="CW8670" s="50"/>
      <c r="CX8670" s="50"/>
      <c r="CY8670" s="50"/>
      <c r="CZ8670" s="50"/>
      <c r="DA8670" s="50"/>
      <c r="DB8670" s="50"/>
      <c r="DC8670" s="50"/>
      <c r="DD8670" s="50"/>
      <c r="DE8670" s="50"/>
      <c r="DF8670" s="50"/>
      <c r="DG8670" s="50"/>
    </row>
    <row r="8671" spans="1:111" ht="13.5" x14ac:dyDescent="0.2">
      <c r="A8671" s="395"/>
      <c r="B8671" s="212"/>
      <c r="C8671" s="416"/>
      <c r="D8671" s="265"/>
      <c r="E8671" s="310"/>
      <c r="F8671" s="192"/>
      <c r="G8671" s="192"/>
      <c r="H8671" s="50"/>
      <c r="I8671" s="50"/>
      <c r="J8671" s="50"/>
      <c r="K8671" s="50"/>
      <c r="L8671" s="50"/>
      <c r="M8671" s="50"/>
      <c r="N8671" s="50"/>
      <c r="O8671" s="50"/>
      <c r="P8671" s="50"/>
      <c r="Q8671" s="50"/>
      <c r="R8671" s="50"/>
      <c r="S8671" s="50"/>
      <c r="T8671" s="50"/>
      <c r="U8671" s="50"/>
      <c r="V8671" s="50"/>
      <c r="W8671" s="50"/>
      <c r="X8671" s="50"/>
      <c r="Y8671" s="50"/>
      <c r="Z8671" s="50"/>
      <c r="AA8671" s="50"/>
      <c r="AB8671" s="50"/>
      <c r="AC8671" s="50"/>
      <c r="AD8671" s="50"/>
      <c r="AE8671" s="50"/>
      <c r="AF8671" s="50"/>
      <c r="AG8671" s="50"/>
      <c r="AH8671" s="50"/>
      <c r="AI8671" s="50"/>
      <c r="AJ8671" s="50"/>
      <c r="AK8671" s="50"/>
      <c r="AL8671" s="50"/>
      <c r="AM8671" s="50"/>
      <c r="AN8671" s="50"/>
      <c r="AO8671" s="50"/>
      <c r="AP8671" s="50"/>
      <c r="AQ8671" s="50"/>
      <c r="AR8671" s="50"/>
      <c r="AS8671" s="50"/>
      <c r="AT8671" s="50"/>
      <c r="AU8671" s="50"/>
      <c r="AV8671" s="50"/>
      <c r="AW8671" s="50"/>
      <c r="AX8671" s="50"/>
      <c r="AY8671" s="50"/>
      <c r="AZ8671" s="50"/>
      <c r="BA8671" s="50"/>
      <c r="BB8671" s="50"/>
      <c r="BC8671" s="50"/>
      <c r="BD8671" s="50"/>
      <c r="BE8671" s="50"/>
      <c r="BF8671" s="50"/>
      <c r="BG8671" s="50"/>
      <c r="BH8671" s="50"/>
      <c r="BI8671" s="50"/>
      <c r="BJ8671" s="50"/>
      <c r="BK8671" s="50"/>
      <c r="BL8671" s="50"/>
      <c r="BM8671" s="50"/>
      <c r="BN8671" s="50"/>
      <c r="BO8671" s="50"/>
      <c r="BP8671" s="50"/>
      <c r="BQ8671" s="50"/>
      <c r="BR8671" s="50"/>
      <c r="BS8671" s="50"/>
      <c r="BT8671" s="50"/>
      <c r="BU8671" s="50"/>
      <c r="BV8671" s="50"/>
      <c r="BW8671" s="50"/>
      <c r="BX8671" s="50"/>
      <c r="BY8671" s="50"/>
      <c r="BZ8671" s="50"/>
      <c r="CA8671" s="50"/>
      <c r="CB8671" s="50"/>
      <c r="CC8671" s="50"/>
      <c r="CD8671" s="50"/>
      <c r="CE8671" s="50"/>
      <c r="CF8671" s="50"/>
      <c r="CG8671" s="50"/>
      <c r="CH8671" s="50"/>
      <c r="CI8671" s="50"/>
      <c r="CJ8671" s="50"/>
      <c r="CK8671" s="50"/>
      <c r="CL8671" s="50"/>
      <c r="CM8671" s="50"/>
      <c r="CN8671" s="50"/>
      <c r="CO8671" s="50"/>
      <c r="CP8671" s="50"/>
      <c r="CQ8671" s="50"/>
      <c r="CR8671" s="50"/>
      <c r="CS8671" s="50"/>
      <c r="CT8671" s="50"/>
      <c r="CU8671" s="50"/>
      <c r="CV8671" s="50"/>
      <c r="CW8671" s="50"/>
      <c r="CX8671" s="50"/>
      <c r="CY8671" s="50"/>
      <c r="CZ8671" s="50"/>
      <c r="DA8671" s="50"/>
      <c r="DB8671" s="50"/>
      <c r="DC8671" s="50"/>
      <c r="DD8671" s="50"/>
      <c r="DE8671" s="50"/>
      <c r="DF8671" s="50"/>
      <c r="DG8671" s="50"/>
    </row>
    <row r="8672" spans="1:111" ht="13.5" x14ac:dyDescent="0.2">
      <c r="A8672" s="395"/>
      <c r="B8672" s="212"/>
      <c r="C8672" s="416"/>
      <c r="D8672" s="265"/>
      <c r="E8672" s="310"/>
      <c r="F8672" s="192"/>
      <c r="G8672" s="192"/>
      <c r="H8672" s="50"/>
      <c r="I8672" s="50"/>
      <c r="J8672" s="50"/>
      <c r="K8672" s="50"/>
      <c r="L8672" s="50"/>
      <c r="M8672" s="50"/>
      <c r="N8672" s="50"/>
      <c r="O8672" s="50"/>
      <c r="P8672" s="50"/>
      <c r="Q8672" s="50"/>
      <c r="R8672" s="50"/>
      <c r="S8672" s="50"/>
      <c r="T8672" s="50"/>
      <c r="U8672" s="50"/>
      <c r="V8672" s="50"/>
      <c r="W8672" s="50"/>
      <c r="X8672" s="50"/>
      <c r="Y8672" s="50"/>
      <c r="Z8672" s="50"/>
      <c r="AA8672" s="50"/>
      <c r="AB8672" s="50"/>
      <c r="AC8672" s="50"/>
      <c r="AD8672" s="50"/>
      <c r="AE8672" s="50"/>
      <c r="AF8672" s="50"/>
      <c r="AG8672" s="50"/>
      <c r="AH8672" s="50"/>
      <c r="AI8672" s="50"/>
      <c r="AJ8672" s="50"/>
      <c r="AK8672" s="50"/>
      <c r="AL8672" s="50"/>
      <c r="AM8672" s="50"/>
      <c r="AN8672" s="50"/>
      <c r="AO8672" s="50"/>
      <c r="AP8672" s="50"/>
      <c r="AQ8672" s="50"/>
      <c r="AR8672" s="50"/>
      <c r="AS8672" s="50"/>
      <c r="AT8672" s="50"/>
      <c r="AU8672" s="50"/>
      <c r="AV8672" s="50"/>
      <c r="AW8672" s="50"/>
      <c r="AX8672" s="50"/>
      <c r="AY8672" s="50"/>
      <c r="AZ8672" s="50"/>
      <c r="BA8672" s="50"/>
      <c r="BB8672" s="50"/>
      <c r="BC8672" s="50"/>
      <c r="BD8672" s="50"/>
      <c r="BE8672" s="50"/>
      <c r="BF8672" s="50"/>
      <c r="BG8672" s="50"/>
      <c r="BH8672" s="50"/>
      <c r="BI8672" s="50"/>
      <c r="BJ8672" s="50"/>
      <c r="BK8672" s="50"/>
      <c r="BL8672" s="50"/>
      <c r="BM8672" s="50"/>
      <c r="BN8672" s="50"/>
      <c r="BO8672" s="50"/>
      <c r="BP8672" s="50"/>
      <c r="BQ8672" s="50"/>
      <c r="BR8672" s="50"/>
      <c r="BS8672" s="50"/>
      <c r="BT8672" s="50"/>
      <c r="BU8672" s="50"/>
      <c r="BV8672" s="50"/>
      <c r="BW8672" s="50"/>
      <c r="BX8672" s="50"/>
      <c r="BY8672" s="50"/>
      <c r="BZ8672" s="50"/>
      <c r="CA8672" s="50"/>
      <c r="CB8672" s="50"/>
      <c r="CC8672" s="50"/>
      <c r="CD8672" s="50"/>
      <c r="CE8672" s="50"/>
      <c r="CF8672" s="50"/>
      <c r="CG8672" s="50"/>
      <c r="CH8672" s="50"/>
      <c r="CI8672" s="50"/>
      <c r="CJ8672" s="50"/>
      <c r="CK8672" s="50"/>
      <c r="CL8672" s="50"/>
      <c r="CM8672" s="50"/>
      <c r="CN8672" s="50"/>
      <c r="CO8672" s="50"/>
      <c r="CP8672" s="50"/>
      <c r="CQ8672" s="50"/>
      <c r="CR8672" s="50"/>
      <c r="CS8672" s="50"/>
      <c r="CT8672" s="50"/>
      <c r="CU8672" s="50"/>
      <c r="CV8672" s="50"/>
      <c r="CW8672" s="50"/>
      <c r="CX8672" s="50"/>
      <c r="CY8672" s="50"/>
      <c r="CZ8672" s="50"/>
      <c r="DA8672" s="50"/>
      <c r="DB8672" s="50"/>
      <c r="DC8672" s="50"/>
      <c r="DD8672" s="50"/>
      <c r="DE8672" s="50"/>
      <c r="DF8672" s="50"/>
      <c r="DG8672" s="50"/>
    </row>
    <row r="8673" spans="1:111" x14ac:dyDescent="0.2">
      <c r="A8673" s="395"/>
      <c r="B8673" s="395"/>
      <c r="C8673" s="416"/>
      <c r="D8673" s="261"/>
      <c r="E8673" s="310"/>
      <c r="F8673" s="192"/>
      <c r="G8673" s="192"/>
      <c r="H8673" s="50"/>
      <c r="I8673" s="50"/>
      <c r="J8673" s="50"/>
      <c r="K8673" s="50"/>
      <c r="L8673" s="50"/>
      <c r="M8673" s="50"/>
      <c r="N8673" s="50"/>
      <c r="O8673" s="50"/>
      <c r="P8673" s="50"/>
      <c r="Q8673" s="50"/>
      <c r="R8673" s="50"/>
      <c r="S8673" s="50"/>
      <c r="T8673" s="50"/>
      <c r="U8673" s="50"/>
      <c r="V8673" s="50"/>
      <c r="W8673" s="50"/>
      <c r="X8673" s="50"/>
      <c r="Y8673" s="50"/>
      <c r="Z8673" s="50"/>
      <c r="AA8673" s="50"/>
      <c r="AB8673" s="50"/>
      <c r="AC8673" s="50"/>
      <c r="AD8673" s="50"/>
      <c r="AE8673" s="50"/>
      <c r="AF8673" s="50"/>
      <c r="AG8673" s="50"/>
      <c r="AH8673" s="50"/>
      <c r="AI8673" s="50"/>
      <c r="AJ8673" s="50"/>
      <c r="AK8673" s="50"/>
      <c r="AL8673" s="50"/>
      <c r="AM8673" s="50"/>
      <c r="AN8673" s="50"/>
      <c r="AO8673" s="50"/>
      <c r="AP8673" s="50"/>
      <c r="AQ8673" s="50"/>
      <c r="AR8673" s="50"/>
      <c r="AS8673" s="50"/>
      <c r="AT8673" s="50"/>
      <c r="AU8673" s="50"/>
      <c r="AV8673" s="50"/>
      <c r="AW8673" s="50"/>
      <c r="AX8673" s="50"/>
      <c r="AY8673" s="50"/>
      <c r="AZ8673" s="50"/>
      <c r="BA8673" s="50"/>
      <c r="BB8673" s="50"/>
      <c r="BC8673" s="50"/>
      <c r="BD8673" s="50"/>
      <c r="BE8673" s="50"/>
      <c r="BF8673" s="50"/>
      <c r="BG8673" s="50"/>
      <c r="BH8673" s="50"/>
      <c r="BI8673" s="50"/>
      <c r="BJ8673" s="50"/>
      <c r="BK8673" s="50"/>
      <c r="BL8673" s="50"/>
      <c r="BM8673" s="50"/>
      <c r="BN8673" s="50"/>
      <c r="BO8673" s="50"/>
      <c r="BP8673" s="50"/>
      <c r="BQ8673" s="50"/>
      <c r="BR8673" s="50"/>
      <c r="BS8673" s="50"/>
      <c r="BT8673" s="50"/>
      <c r="BU8673" s="50"/>
      <c r="BV8673" s="50"/>
      <c r="BW8673" s="50"/>
      <c r="BX8673" s="50"/>
      <c r="BY8673" s="50"/>
      <c r="BZ8673" s="50"/>
      <c r="CA8673" s="50"/>
      <c r="CB8673" s="50"/>
      <c r="CC8673" s="50"/>
      <c r="CD8673" s="50"/>
      <c r="CE8673" s="50"/>
      <c r="CF8673" s="50"/>
      <c r="CG8673" s="50"/>
      <c r="CH8673" s="50"/>
      <c r="CI8673" s="50"/>
      <c r="CJ8673" s="50"/>
      <c r="CK8673" s="50"/>
      <c r="CL8673" s="50"/>
      <c r="CM8673" s="50"/>
      <c r="CN8673" s="50"/>
      <c r="CO8673" s="50"/>
      <c r="CP8673" s="50"/>
      <c r="CQ8673" s="50"/>
      <c r="CR8673" s="50"/>
      <c r="CS8673" s="50"/>
      <c r="CT8673" s="50"/>
      <c r="CU8673" s="50"/>
      <c r="CV8673" s="50"/>
      <c r="CW8673" s="50"/>
      <c r="CX8673" s="50"/>
      <c r="CY8673" s="50"/>
      <c r="CZ8673" s="50"/>
      <c r="DA8673" s="50"/>
      <c r="DB8673" s="50"/>
      <c r="DC8673" s="50"/>
      <c r="DD8673" s="50"/>
      <c r="DE8673" s="50"/>
      <c r="DF8673" s="50"/>
      <c r="DG8673" s="50"/>
    </row>
    <row r="8674" spans="1:111" x14ac:dyDescent="0.2">
      <c r="A8674" s="212"/>
      <c r="B8674" s="212"/>
      <c r="C8674" s="416"/>
      <c r="D8674" s="261"/>
      <c r="E8674" s="310"/>
      <c r="F8674" s="192"/>
      <c r="G8674" s="192"/>
      <c r="H8674" s="50"/>
      <c r="I8674" s="50"/>
      <c r="J8674" s="50"/>
      <c r="K8674" s="50"/>
      <c r="L8674" s="50"/>
      <c r="M8674" s="50"/>
      <c r="N8674" s="50"/>
      <c r="O8674" s="50"/>
      <c r="P8674" s="50"/>
      <c r="Q8674" s="50"/>
      <c r="R8674" s="50"/>
      <c r="S8674" s="50"/>
      <c r="T8674" s="50"/>
      <c r="U8674" s="50"/>
      <c r="V8674" s="50"/>
      <c r="W8674" s="50"/>
      <c r="X8674" s="50"/>
      <c r="Y8674" s="50"/>
      <c r="Z8674" s="50"/>
      <c r="AA8674" s="50"/>
      <c r="AB8674" s="50"/>
      <c r="AC8674" s="50"/>
      <c r="AD8674" s="50"/>
      <c r="AE8674" s="50"/>
      <c r="AF8674" s="50"/>
      <c r="AG8674" s="50"/>
      <c r="AH8674" s="50"/>
      <c r="AI8674" s="50"/>
      <c r="AJ8674" s="50"/>
      <c r="AK8674" s="50"/>
      <c r="AL8674" s="50"/>
      <c r="AM8674" s="50"/>
      <c r="AN8674" s="50"/>
      <c r="AO8674" s="50"/>
      <c r="AP8674" s="50"/>
      <c r="AQ8674" s="50"/>
      <c r="AR8674" s="50"/>
      <c r="AS8674" s="50"/>
      <c r="AT8674" s="50"/>
      <c r="AU8674" s="50"/>
      <c r="AV8674" s="50"/>
      <c r="AW8674" s="50"/>
      <c r="AX8674" s="50"/>
      <c r="AY8674" s="50"/>
      <c r="AZ8674" s="50"/>
      <c r="BA8674" s="50"/>
      <c r="BB8674" s="50"/>
      <c r="BC8674" s="50"/>
      <c r="BD8674" s="50"/>
      <c r="BE8674" s="50"/>
      <c r="BF8674" s="50"/>
      <c r="BG8674" s="50"/>
      <c r="BH8674" s="50"/>
      <c r="BI8674" s="50"/>
      <c r="BJ8674" s="50"/>
      <c r="BK8674" s="50"/>
      <c r="BL8674" s="50"/>
      <c r="BM8674" s="50"/>
      <c r="BN8674" s="50"/>
      <c r="BO8674" s="50"/>
      <c r="BP8674" s="50"/>
      <c r="BQ8674" s="50"/>
      <c r="BR8674" s="50"/>
      <c r="BS8674" s="50"/>
      <c r="BT8674" s="50"/>
      <c r="BU8674" s="50"/>
      <c r="BV8674" s="50"/>
      <c r="BW8674" s="50"/>
      <c r="BX8674" s="50"/>
      <c r="BY8674" s="50"/>
      <c r="BZ8674" s="50"/>
      <c r="CA8674" s="50"/>
      <c r="CB8674" s="50"/>
      <c r="CC8674" s="50"/>
      <c r="CD8674" s="50"/>
      <c r="CE8674" s="50"/>
      <c r="CF8674" s="50"/>
      <c r="CG8674" s="50"/>
      <c r="CH8674" s="50"/>
      <c r="CI8674" s="50"/>
      <c r="CJ8674" s="50"/>
      <c r="CK8674" s="50"/>
      <c r="CL8674" s="50"/>
      <c r="CM8674" s="50"/>
      <c r="CN8674" s="50"/>
      <c r="CO8674" s="50"/>
      <c r="CP8674" s="50"/>
      <c r="CQ8674" s="50"/>
      <c r="CR8674" s="50"/>
      <c r="CS8674" s="50"/>
      <c r="CT8674" s="50"/>
      <c r="CU8674" s="50"/>
      <c r="CV8674" s="50"/>
      <c r="CW8674" s="50"/>
      <c r="CX8674" s="50"/>
      <c r="CY8674" s="50"/>
      <c r="CZ8674" s="50"/>
      <c r="DA8674" s="50"/>
      <c r="DB8674" s="50"/>
      <c r="DC8674" s="50"/>
      <c r="DD8674" s="50"/>
      <c r="DE8674" s="50"/>
      <c r="DF8674" s="50"/>
      <c r="DG8674" s="50"/>
    </row>
    <row r="8675" spans="1:111" x14ac:dyDescent="0.2">
      <c r="A8675" s="212"/>
      <c r="B8675" s="212"/>
      <c r="C8675" s="416"/>
      <c r="D8675" s="261"/>
      <c r="E8675" s="310"/>
      <c r="F8675" s="192"/>
      <c r="G8675" s="192"/>
      <c r="H8675" s="50"/>
      <c r="I8675" s="50"/>
      <c r="J8675" s="50"/>
      <c r="K8675" s="50"/>
      <c r="L8675" s="50"/>
      <c r="M8675" s="50"/>
      <c r="N8675" s="50"/>
      <c r="O8675" s="50"/>
      <c r="P8675" s="50"/>
      <c r="Q8675" s="50"/>
      <c r="R8675" s="50"/>
      <c r="S8675" s="50"/>
      <c r="T8675" s="50"/>
      <c r="U8675" s="50"/>
      <c r="V8675" s="50"/>
      <c r="W8675" s="50"/>
      <c r="X8675" s="50"/>
      <c r="Y8675" s="50"/>
      <c r="Z8675" s="50"/>
      <c r="AA8675" s="50"/>
      <c r="AB8675" s="50"/>
      <c r="AC8675" s="50"/>
      <c r="AD8675" s="50"/>
      <c r="AE8675" s="50"/>
      <c r="AF8675" s="50"/>
      <c r="AG8675" s="50"/>
      <c r="AH8675" s="50"/>
      <c r="AI8675" s="50"/>
      <c r="AJ8675" s="50"/>
      <c r="AK8675" s="50"/>
      <c r="AL8675" s="50"/>
      <c r="AM8675" s="50"/>
      <c r="AN8675" s="50"/>
      <c r="AO8675" s="50"/>
      <c r="AP8675" s="50"/>
      <c r="AQ8675" s="50"/>
      <c r="AR8675" s="50"/>
      <c r="AS8675" s="50"/>
      <c r="AT8675" s="50"/>
      <c r="AU8675" s="50"/>
      <c r="AV8675" s="50"/>
      <c r="AW8675" s="50"/>
      <c r="AX8675" s="50"/>
      <c r="AY8675" s="50"/>
      <c r="AZ8675" s="50"/>
      <c r="BA8675" s="50"/>
      <c r="BB8675" s="50"/>
      <c r="BC8675" s="50"/>
      <c r="BD8675" s="50"/>
      <c r="BE8675" s="50"/>
      <c r="BF8675" s="50"/>
      <c r="BG8675" s="50"/>
      <c r="BH8675" s="50"/>
      <c r="BI8675" s="50"/>
      <c r="BJ8675" s="50"/>
      <c r="BK8675" s="50"/>
      <c r="BL8675" s="50"/>
      <c r="BM8675" s="50"/>
      <c r="BN8675" s="50"/>
      <c r="BO8675" s="50"/>
      <c r="BP8675" s="50"/>
      <c r="BQ8675" s="50"/>
      <c r="BR8675" s="50"/>
      <c r="BS8675" s="50"/>
      <c r="BT8675" s="50"/>
      <c r="BU8675" s="50"/>
      <c r="BV8675" s="50"/>
      <c r="BW8675" s="50"/>
      <c r="BX8675" s="50"/>
      <c r="BY8675" s="50"/>
      <c r="BZ8675" s="50"/>
      <c r="CA8675" s="50"/>
      <c r="CB8675" s="50"/>
      <c r="CC8675" s="50"/>
      <c r="CD8675" s="50"/>
      <c r="CE8675" s="50"/>
      <c r="CF8675" s="50"/>
      <c r="CG8675" s="50"/>
      <c r="CH8675" s="50"/>
      <c r="CI8675" s="50"/>
      <c r="CJ8675" s="50"/>
      <c r="CK8675" s="50"/>
      <c r="CL8675" s="50"/>
      <c r="CM8675" s="50"/>
      <c r="CN8675" s="50"/>
      <c r="CO8675" s="50"/>
      <c r="CP8675" s="50"/>
      <c r="CQ8675" s="50"/>
      <c r="CR8675" s="50"/>
      <c r="CS8675" s="50"/>
      <c r="CT8675" s="50"/>
      <c r="CU8675" s="50"/>
      <c r="CV8675" s="50"/>
      <c r="CW8675" s="50"/>
      <c r="CX8675" s="50"/>
      <c r="CY8675" s="50"/>
      <c r="CZ8675" s="50"/>
      <c r="DA8675" s="50"/>
      <c r="DB8675" s="50"/>
      <c r="DC8675" s="50"/>
      <c r="DD8675" s="50"/>
      <c r="DE8675" s="50"/>
      <c r="DF8675" s="50"/>
      <c r="DG8675" s="50"/>
    </row>
    <row r="8676" spans="1:111" x14ac:dyDescent="0.2">
      <c r="A8676" s="212"/>
      <c r="B8676" s="212"/>
      <c r="C8676" s="416"/>
      <c r="D8676" s="266"/>
      <c r="E8676" s="310"/>
      <c r="F8676" s="192"/>
      <c r="G8676" s="192"/>
      <c r="H8676" s="50"/>
      <c r="I8676" s="50"/>
      <c r="J8676" s="50"/>
      <c r="K8676" s="50"/>
      <c r="L8676" s="50"/>
      <c r="M8676" s="50"/>
      <c r="N8676" s="50"/>
      <c r="O8676" s="50"/>
      <c r="P8676" s="50"/>
      <c r="Q8676" s="50"/>
      <c r="R8676" s="50"/>
      <c r="S8676" s="50"/>
      <c r="T8676" s="50"/>
      <c r="U8676" s="50"/>
      <c r="V8676" s="50"/>
      <c r="W8676" s="50"/>
      <c r="X8676" s="50"/>
      <c r="Y8676" s="50"/>
      <c r="Z8676" s="50"/>
      <c r="AA8676" s="50"/>
      <c r="AB8676" s="50"/>
      <c r="AC8676" s="50"/>
      <c r="AD8676" s="50"/>
      <c r="AE8676" s="50"/>
      <c r="AF8676" s="50"/>
      <c r="AG8676" s="50"/>
      <c r="AH8676" s="50"/>
      <c r="AI8676" s="50"/>
      <c r="AJ8676" s="50"/>
      <c r="AK8676" s="50"/>
      <c r="AL8676" s="50"/>
      <c r="AM8676" s="50"/>
      <c r="AN8676" s="50"/>
      <c r="AO8676" s="50"/>
      <c r="AP8676" s="50"/>
      <c r="AQ8676" s="50"/>
      <c r="AR8676" s="50"/>
      <c r="AS8676" s="50"/>
      <c r="AT8676" s="50"/>
      <c r="AU8676" s="50"/>
      <c r="AV8676" s="50"/>
      <c r="AW8676" s="50"/>
      <c r="AX8676" s="50"/>
      <c r="AY8676" s="50"/>
      <c r="AZ8676" s="50"/>
      <c r="BA8676" s="50"/>
      <c r="BB8676" s="50"/>
      <c r="BC8676" s="50"/>
      <c r="BD8676" s="50"/>
      <c r="BE8676" s="50"/>
      <c r="BF8676" s="50"/>
      <c r="BG8676" s="50"/>
      <c r="BH8676" s="50"/>
      <c r="BI8676" s="50"/>
      <c r="BJ8676" s="50"/>
      <c r="BK8676" s="50"/>
      <c r="BL8676" s="50"/>
      <c r="BM8676" s="50"/>
      <c r="BN8676" s="50"/>
      <c r="BO8676" s="50"/>
      <c r="BP8676" s="50"/>
      <c r="BQ8676" s="50"/>
      <c r="BR8676" s="50"/>
      <c r="BS8676" s="50"/>
      <c r="BT8676" s="50"/>
      <c r="BU8676" s="50"/>
      <c r="BV8676" s="50"/>
      <c r="BW8676" s="50"/>
      <c r="BX8676" s="50"/>
      <c r="BY8676" s="50"/>
      <c r="BZ8676" s="50"/>
      <c r="CA8676" s="50"/>
      <c r="CB8676" s="50"/>
      <c r="CC8676" s="50"/>
      <c r="CD8676" s="50"/>
      <c r="CE8676" s="50"/>
      <c r="CF8676" s="50"/>
      <c r="CG8676" s="50"/>
      <c r="CH8676" s="50"/>
      <c r="CI8676" s="50"/>
      <c r="CJ8676" s="50"/>
      <c r="CK8676" s="50"/>
      <c r="CL8676" s="50"/>
      <c r="CM8676" s="50"/>
      <c r="CN8676" s="50"/>
      <c r="CO8676" s="50"/>
      <c r="CP8676" s="50"/>
      <c r="CQ8676" s="50"/>
      <c r="CR8676" s="50"/>
      <c r="CS8676" s="50"/>
      <c r="CT8676" s="50"/>
      <c r="CU8676" s="50"/>
      <c r="CV8676" s="50"/>
      <c r="CW8676" s="50"/>
      <c r="CX8676" s="50"/>
      <c r="CY8676" s="50"/>
      <c r="CZ8676" s="50"/>
      <c r="DA8676" s="50"/>
      <c r="DB8676" s="50"/>
      <c r="DC8676" s="50"/>
      <c r="DD8676" s="50"/>
      <c r="DE8676" s="50"/>
      <c r="DF8676" s="50"/>
      <c r="DG8676" s="50"/>
    </row>
    <row r="8677" spans="1:111" x14ac:dyDescent="0.2">
      <c r="A8677" s="212"/>
      <c r="B8677" s="212"/>
      <c r="C8677" s="416"/>
      <c r="D8677" s="161"/>
      <c r="E8677" s="310"/>
      <c r="F8677" s="192"/>
      <c r="G8677" s="192"/>
      <c r="H8677" s="50"/>
      <c r="I8677" s="50"/>
      <c r="J8677" s="50"/>
      <c r="K8677" s="50"/>
      <c r="L8677" s="50"/>
      <c r="M8677" s="50"/>
      <c r="N8677" s="50"/>
      <c r="O8677" s="50"/>
      <c r="P8677" s="50"/>
      <c r="Q8677" s="50"/>
      <c r="R8677" s="50"/>
      <c r="S8677" s="50"/>
      <c r="T8677" s="50"/>
      <c r="U8677" s="50"/>
      <c r="V8677" s="50"/>
      <c r="W8677" s="50"/>
      <c r="X8677" s="50"/>
      <c r="Y8677" s="50"/>
      <c r="Z8677" s="50"/>
      <c r="AA8677" s="50"/>
      <c r="AB8677" s="50"/>
      <c r="AC8677" s="50"/>
      <c r="AD8677" s="50"/>
      <c r="AE8677" s="50"/>
      <c r="AF8677" s="50"/>
      <c r="AG8677" s="50"/>
      <c r="AH8677" s="50"/>
      <c r="AI8677" s="50"/>
      <c r="AJ8677" s="50"/>
      <c r="AK8677" s="50"/>
      <c r="AL8677" s="50"/>
      <c r="AM8677" s="50"/>
      <c r="AN8677" s="50"/>
      <c r="AO8677" s="50"/>
      <c r="AP8677" s="50"/>
      <c r="AQ8677" s="50"/>
      <c r="AR8677" s="50"/>
      <c r="AS8677" s="50"/>
      <c r="AT8677" s="50"/>
      <c r="AU8677" s="50"/>
      <c r="AV8677" s="50"/>
      <c r="AW8677" s="50"/>
      <c r="AX8677" s="50"/>
      <c r="AY8677" s="50"/>
      <c r="AZ8677" s="50"/>
      <c r="BA8677" s="50"/>
      <c r="BB8677" s="50"/>
      <c r="BC8677" s="50"/>
      <c r="BD8677" s="50"/>
      <c r="BE8677" s="50"/>
      <c r="BF8677" s="50"/>
      <c r="BG8677" s="50"/>
      <c r="BH8677" s="50"/>
      <c r="BI8677" s="50"/>
      <c r="BJ8677" s="50"/>
      <c r="BK8677" s="50"/>
      <c r="BL8677" s="50"/>
      <c r="BM8677" s="50"/>
      <c r="BN8677" s="50"/>
      <c r="BO8677" s="50"/>
      <c r="BP8677" s="50"/>
      <c r="BQ8677" s="50"/>
      <c r="BR8677" s="50"/>
      <c r="BS8677" s="50"/>
      <c r="BT8677" s="50"/>
      <c r="BU8677" s="50"/>
      <c r="BV8677" s="50"/>
      <c r="BW8677" s="50"/>
      <c r="BX8677" s="50"/>
      <c r="BY8677" s="50"/>
      <c r="BZ8677" s="50"/>
      <c r="CA8677" s="50"/>
      <c r="CB8677" s="50"/>
      <c r="CC8677" s="50"/>
      <c r="CD8677" s="50"/>
      <c r="CE8677" s="50"/>
      <c r="CF8677" s="50"/>
      <c r="CG8677" s="50"/>
      <c r="CH8677" s="50"/>
      <c r="CI8677" s="50"/>
      <c r="CJ8677" s="50"/>
      <c r="CK8677" s="50"/>
      <c r="CL8677" s="50"/>
      <c r="CM8677" s="50"/>
      <c r="CN8677" s="50"/>
      <c r="CO8677" s="50"/>
      <c r="CP8677" s="50"/>
      <c r="CQ8677" s="50"/>
      <c r="CR8677" s="50"/>
      <c r="CS8677" s="50"/>
      <c r="CT8677" s="50"/>
      <c r="CU8677" s="50"/>
      <c r="CV8677" s="50"/>
      <c r="CW8677" s="50"/>
      <c r="CX8677" s="50"/>
      <c r="CY8677" s="50"/>
      <c r="CZ8677" s="50"/>
      <c r="DA8677" s="50"/>
      <c r="DB8677" s="50"/>
      <c r="DC8677" s="50"/>
      <c r="DD8677" s="50"/>
      <c r="DE8677" s="50"/>
      <c r="DF8677" s="50"/>
      <c r="DG8677" s="50"/>
    </row>
    <row r="8678" spans="1:111" x14ac:dyDescent="0.2">
      <c r="A8678" s="212"/>
      <c r="B8678" s="212"/>
      <c r="C8678" s="416"/>
      <c r="D8678" s="161"/>
      <c r="E8678" s="310"/>
      <c r="F8678" s="192"/>
      <c r="G8678" s="192"/>
      <c r="H8678" s="50"/>
      <c r="I8678" s="50"/>
      <c r="J8678" s="50"/>
      <c r="K8678" s="50"/>
      <c r="L8678" s="50"/>
      <c r="M8678" s="50"/>
      <c r="N8678" s="50"/>
      <c r="O8678" s="50"/>
      <c r="P8678" s="50"/>
      <c r="Q8678" s="50"/>
      <c r="R8678" s="50"/>
      <c r="S8678" s="50"/>
      <c r="T8678" s="50"/>
      <c r="U8678" s="50"/>
      <c r="V8678" s="50"/>
      <c r="W8678" s="50"/>
      <c r="X8678" s="50"/>
      <c r="Y8678" s="50"/>
      <c r="Z8678" s="50"/>
      <c r="AA8678" s="50"/>
      <c r="AB8678" s="50"/>
      <c r="AC8678" s="50"/>
      <c r="AD8678" s="50"/>
      <c r="AE8678" s="50"/>
      <c r="AF8678" s="50"/>
      <c r="AG8678" s="50"/>
      <c r="AH8678" s="50"/>
      <c r="AI8678" s="50"/>
      <c r="AJ8678" s="50"/>
      <c r="AK8678" s="50"/>
      <c r="AL8678" s="50"/>
      <c r="AM8678" s="50"/>
      <c r="AN8678" s="50"/>
      <c r="AO8678" s="50"/>
      <c r="AP8678" s="50"/>
      <c r="AQ8678" s="50"/>
      <c r="AR8678" s="50"/>
      <c r="AS8678" s="50"/>
      <c r="AT8678" s="50"/>
      <c r="AU8678" s="50"/>
      <c r="AV8678" s="50"/>
      <c r="AW8678" s="50"/>
      <c r="AX8678" s="50"/>
      <c r="AY8678" s="50"/>
      <c r="AZ8678" s="50"/>
      <c r="BA8678" s="50"/>
      <c r="BB8678" s="50"/>
      <c r="BC8678" s="50"/>
      <c r="BD8678" s="50"/>
      <c r="BE8678" s="50"/>
      <c r="BF8678" s="50"/>
      <c r="BG8678" s="50"/>
      <c r="BH8678" s="50"/>
      <c r="BI8678" s="50"/>
      <c r="BJ8678" s="50"/>
      <c r="BK8678" s="50"/>
      <c r="BL8678" s="50"/>
      <c r="BM8678" s="50"/>
      <c r="BN8678" s="50"/>
      <c r="BO8678" s="50"/>
      <c r="BP8678" s="50"/>
      <c r="BQ8678" s="50"/>
      <c r="BR8678" s="50"/>
      <c r="BS8678" s="50"/>
      <c r="BT8678" s="50"/>
      <c r="BU8678" s="50"/>
      <c r="BV8678" s="50"/>
      <c r="BW8678" s="50"/>
      <c r="BX8678" s="50"/>
      <c r="BY8678" s="50"/>
      <c r="BZ8678" s="50"/>
      <c r="CA8678" s="50"/>
      <c r="CB8678" s="50"/>
      <c r="CC8678" s="50"/>
      <c r="CD8678" s="50"/>
      <c r="CE8678" s="50"/>
      <c r="CF8678" s="50"/>
      <c r="CG8678" s="50"/>
      <c r="CH8678" s="50"/>
      <c r="CI8678" s="50"/>
      <c r="CJ8678" s="50"/>
      <c r="CK8678" s="50"/>
      <c r="CL8678" s="50"/>
      <c r="CM8678" s="50"/>
      <c r="CN8678" s="50"/>
      <c r="CO8678" s="50"/>
      <c r="CP8678" s="50"/>
      <c r="CQ8678" s="50"/>
      <c r="CR8678" s="50"/>
      <c r="CS8678" s="50"/>
      <c r="CT8678" s="50"/>
      <c r="CU8678" s="50"/>
      <c r="CV8678" s="50"/>
      <c r="CW8678" s="50"/>
      <c r="CX8678" s="50"/>
      <c r="CY8678" s="50"/>
      <c r="CZ8678" s="50"/>
      <c r="DA8678" s="50"/>
      <c r="DB8678" s="50"/>
      <c r="DC8678" s="50"/>
      <c r="DD8678" s="50"/>
      <c r="DE8678" s="50"/>
      <c r="DF8678" s="50"/>
      <c r="DG8678" s="50"/>
    </row>
    <row r="8679" spans="1:111" x14ac:dyDescent="0.2">
      <c r="A8679" s="212"/>
      <c r="B8679" s="212"/>
      <c r="C8679" s="416"/>
      <c r="D8679" s="161"/>
      <c r="E8679" s="310"/>
      <c r="F8679" s="192"/>
      <c r="G8679" s="192"/>
      <c r="H8679" s="50"/>
      <c r="I8679" s="50"/>
      <c r="J8679" s="50"/>
      <c r="K8679" s="50"/>
      <c r="L8679" s="50"/>
      <c r="M8679" s="50"/>
      <c r="N8679" s="50"/>
      <c r="O8679" s="50"/>
      <c r="P8679" s="50"/>
      <c r="Q8679" s="50"/>
      <c r="R8679" s="50"/>
      <c r="S8679" s="50"/>
      <c r="T8679" s="50"/>
      <c r="U8679" s="50"/>
      <c r="V8679" s="50"/>
      <c r="W8679" s="50"/>
      <c r="X8679" s="50"/>
      <c r="Y8679" s="50"/>
      <c r="Z8679" s="50"/>
      <c r="AA8679" s="50"/>
      <c r="AB8679" s="50"/>
      <c r="AC8679" s="50"/>
      <c r="AD8679" s="50"/>
      <c r="AE8679" s="50"/>
      <c r="AF8679" s="50"/>
      <c r="AG8679" s="50"/>
      <c r="AH8679" s="50"/>
      <c r="AI8679" s="50"/>
      <c r="AJ8679" s="50"/>
      <c r="AK8679" s="50"/>
      <c r="AL8679" s="50"/>
      <c r="AM8679" s="50"/>
      <c r="AN8679" s="50"/>
      <c r="AO8679" s="50"/>
      <c r="AP8679" s="50"/>
      <c r="AQ8679" s="50"/>
      <c r="AR8679" s="50"/>
      <c r="AS8679" s="50"/>
      <c r="AT8679" s="50"/>
      <c r="AU8679" s="50"/>
      <c r="AV8679" s="50"/>
      <c r="AW8679" s="50"/>
      <c r="AX8679" s="50"/>
      <c r="AY8679" s="50"/>
      <c r="AZ8679" s="50"/>
      <c r="BA8679" s="50"/>
      <c r="BB8679" s="50"/>
      <c r="BC8679" s="50"/>
      <c r="BD8679" s="50"/>
      <c r="BE8679" s="50"/>
      <c r="BF8679" s="50"/>
      <c r="BG8679" s="50"/>
      <c r="BH8679" s="50"/>
      <c r="BI8679" s="50"/>
      <c r="BJ8679" s="50"/>
      <c r="BK8679" s="50"/>
      <c r="BL8679" s="50"/>
      <c r="BM8679" s="50"/>
      <c r="BN8679" s="50"/>
      <c r="BO8679" s="50"/>
      <c r="BP8679" s="50"/>
      <c r="BQ8679" s="50"/>
      <c r="BR8679" s="50"/>
      <c r="BS8679" s="50"/>
      <c r="BT8679" s="50"/>
      <c r="BU8679" s="50"/>
      <c r="BV8679" s="50"/>
      <c r="BW8679" s="50"/>
      <c r="BX8679" s="50"/>
      <c r="BY8679" s="50"/>
      <c r="BZ8679" s="50"/>
      <c r="CA8679" s="50"/>
      <c r="CB8679" s="50"/>
      <c r="CC8679" s="50"/>
      <c r="CD8679" s="50"/>
      <c r="CE8679" s="50"/>
      <c r="CF8679" s="50"/>
      <c r="CG8679" s="50"/>
      <c r="CH8679" s="50"/>
      <c r="CI8679" s="50"/>
      <c r="CJ8679" s="50"/>
      <c r="CK8679" s="50"/>
      <c r="CL8679" s="50"/>
      <c r="CM8679" s="50"/>
      <c r="CN8679" s="50"/>
      <c r="CO8679" s="50"/>
      <c r="CP8679" s="50"/>
      <c r="CQ8679" s="50"/>
      <c r="CR8679" s="50"/>
      <c r="CS8679" s="50"/>
      <c r="CT8679" s="50"/>
      <c r="CU8679" s="50"/>
      <c r="CV8679" s="50"/>
      <c r="CW8679" s="50"/>
      <c r="CX8679" s="50"/>
      <c r="CY8679" s="50"/>
      <c r="CZ8679" s="50"/>
      <c r="DA8679" s="50"/>
      <c r="DB8679" s="50"/>
      <c r="DC8679" s="50"/>
      <c r="DD8679" s="50"/>
      <c r="DE8679" s="50"/>
      <c r="DF8679" s="50"/>
      <c r="DG8679" s="50"/>
    </row>
    <row r="8680" spans="1:111" x14ac:dyDescent="0.2">
      <c r="A8680" s="212"/>
      <c r="B8680" s="212"/>
      <c r="C8680" s="416"/>
      <c r="D8680" s="161"/>
      <c r="E8680" s="310"/>
      <c r="F8680" s="192"/>
      <c r="G8680" s="192"/>
      <c r="H8680" s="50"/>
      <c r="I8680" s="50"/>
      <c r="J8680" s="50"/>
      <c r="K8680" s="50"/>
      <c r="L8680" s="50"/>
      <c r="M8680" s="50"/>
      <c r="N8680" s="50"/>
      <c r="O8680" s="50"/>
      <c r="P8680" s="50"/>
      <c r="Q8680" s="50"/>
      <c r="R8680" s="50"/>
      <c r="S8680" s="50"/>
      <c r="T8680" s="50"/>
      <c r="U8680" s="50"/>
      <c r="V8680" s="50"/>
      <c r="W8680" s="50"/>
      <c r="X8680" s="50"/>
      <c r="Y8680" s="50"/>
      <c r="Z8680" s="50"/>
      <c r="AA8680" s="50"/>
      <c r="AB8680" s="50"/>
      <c r="AC8680" s="50"/>
      <c r="AD8680" s="50"/>
      <c r="AE8680" s="50"/>
      <c r="AF8680" s="50"/>
      <c r="AG8680" s="50"/>
      <c r="AH8680" s="50"/>
      <c r="AI8680" s="50"/>
      <c r="AJ8680" s="50"/>
      <c r="AK8680" s="50"/>
      <c r="AL8680" s="50"/>
      <c r="AM8680" s="50"/>
      <c r="AN8680" s="50"/>
      <c r="AO8680" s="50"/>
      <c r="AP8680" s="50"/>
      <c r="AQ8680" s="50"/>
      <c r="AR8680" s="50"/>
      <c r="AS8680" s="50"/>
      <c r="AT8680" s="50"/>
      <c r="AU8680" s="50"/>
      <c r="AV8680" s="50"/>
      <c r="AW8680" s="50"/>
      <c r="AX8680" s="50"/>
      <c r="AY8680" s="50"/>
      <c r="AZ8680" s="50"/>
      <c r="BA8680" s="50"/>
      <c r="BB8680" s="50"/>
      <c r="BC8680" s="50"/>
      <c r="BD8680" s="50"/>
      <c r="BE8680" s="50"/>
      <c r="BF8680" s="50"/>
      <c r="BG8680" s="50"/>
      <c r="BH8680" s="50"/>
      <c r="BI8680" s="50"/>
      <c r="BJ8680" s="50"/>
      <c r="BK8680" s="50"/>
      <c r="BL8680" s="50"/>
      <c r="BM8680" s="50"/>
      <c r="BN8680" s="50"/>
      <c r="BO8680" s="50"/>
      <c r="BP8680" s="50"/>
      <c r="BQ8680" s="50"/>
      <c r="BR8680" s="50"/>
      <c r="BS8680" s="50"/>
      <c r="BT8680" s="50"/>
      <c r="BU8680" s="50"/>
      <c r="BV8680" s="50"/>
      <c r="BW8680" s="50"/>
      <c r="BX8680" s="50"/>
      <c r="BY8680" s="50"/>
      <c r="BZ8680" s="50"/>
      <c r="CA8680" s="50"/>
      <c r="CB8680" s="50"/>
      <c r="CC8680" s="50"/>
      <c r="CD8680" s="50"/>
      <c r="CE8680" s="50"/>
      <c r="CF8680" s="50"/>
      <c r="CG8680" s="50"/>
      <c r="CH8680" s="50"/>
      <c r="CI8680" s="50"/>
      <c r="CJ8680" s="50"/>
      <c r="CK8680" s="50"/>
      <c r="CL8680" s="50"/>
      <c r="CM8680" s="50"/>
      <c r="CN8680" s="50"/>
      <c r="CO8680" s="50"/>
      <c r="CP8680" s="50"/>
      <c r="CQ8680" s="50"/>
      <c r="CR8680" s="50"/>
      <c r="CS8680" s="50"/>
      <c r="CT8680" s="50"/>
      <c r="CU8680" s="50"/>
      <c r="CV8680" s="50"/>
      <c r="CW8680" s="50"/>
      <c r="CX8680" s="50"/>
      <c r="CY8680" s="50"/>
      <c r="CZ8680" s="50"/>
      <c r="DA8680" s="50"/>
      <c r="DB8680" s="50"/>
      <c r="DC8680" s="50"/>
      <c r="DD8680" s="50"/>
      <c r="DE8680" s="50"/>
      <c r="DF8680" s="50"/>
      <c r="DG8680" s="50"/>
    </row>
    <row r="8681" spans="1:111" x14ac:dyDescent="0.2">
      <c r="A8681" s="212"/>
      <c r="B8681" s="212"/>
      <c r="C8681" s="416"/>
      <c r="D8681" s="161"/>
      <c r="E8681" s="310"/>
      <c r="F8681" s="192"/>
      <c r="G8681" s="192"/>
      <c r="H8681" s="50"/>
      <c r="I8681" s="50"/>
      <c r="J8681" s="50"/>
      <c r="K8681" s="50"/>
      <c r="L8681" s="50"/>
      <c r="M8681" s="50"/>
      <c r="N8681" s="50"/>
      <c r="O8681" s="50"/>
      <c r="P8681" s="50"/>
      <c r="Q8681" s="50"/>
      <c r="R8681" s="50"/>
      <c r="S8681" s="50"/>
      <c r="T8681" s="50"/>
      <c r="U8681" s="50"/>
      <c r="V8681" s="50"/>
      <c r="W8681" s="50"/>
      <c r="X8681" s="50"/>
      <c r="Y8681" s="50"/>
      <c r="Z8681" s="50"/>
      <c r="AA8681" s="50"/>
      <c r="AB8681" s="50"/>
      <c r="AC8681" s="50"/>
      <c r="AD8681" s="50"/>
      <c r="AE8681" s="50"/>
      <c r="AF8681" s="50"/>
      <c r="AG8681" s="50"/>
      <c r="AH8681" s="50"/>
      <c r="AI8681" s="50"/>
      <c r="AJ8681" s="50"/>
      <c r="AK8681" s="50"/>
      <c r="AL8681" s="50"/>
      <c r="AM8681" s="50"/>
      <c r="AN8681" s="50"/>
      <c r="AO8681" s="50"/>
      <c r="AP8681" s="50"/>
      <c r="AQ8681" s="50"/>
      <c r="AR8681" s="50"/>
      <c r="AS8681" s="50"/>
      <c r="AT8681" s="50"/>
      <c r="AU8681" s="50"/>
      <c r="AV8681" s="50"/>
      <c r="AW8681" s="50"/>
      <c r="AX8681" s="50"/>
      <c r="AY8681" s="50"/>
      <c r="AZ8681" s="50"/>
      <c r="BA8681" s="50"/>
      <c r="BB8681" s="50"/>
      <c r="BC8681" s="50"/>
      <c r="BD8681" s="50"/>
      <c r="BE8681" s="50"/>
      <c r="BF8681" s="50"/>
      <c r="BG8681" s="50"/>
      <c r="BH8681" s="50"/>
      <c r="BI8681" s="50"/>
      <c r="BJ8681" s="50"/>
      <c r="BK8681" s="50"/>
      <c r="BL8681" s="50"/>
      <c r="BM8681" s="50"/>
      <c r="BN8681" s="50"/>
      <c r="BO8681" s="50"/>
      <c r="BP8681" s="50"/>
      <c r="BQ8681" s="50"/>
      <c r="BR8681" s="50"/>
      <c r="BS8681" s="50"/>
      <c r="BT8681" s="50"/>
      <c r="BU8681" s="50"/>
      <c r="BV8681" s="50"/>
      <c r="BW8681" s="50"/>
      <c r="BX8681" s="50"/>
      <c r="BY8681" s="50"/>
      <c r="BZ8681" s="50"/>
      <c r="CA8681" s="50"/>
      <c r="CB8681" s="50"/>
      <c r="CC8681" s="50"/>
      <c r="CD8681" s="50"/>
      <c r="CE8681" s="50"/>
      <c r="CF8681" s="50"/>
      <c r="CG8681" s="50"/>
      <c r="CH8681" s="50"/>
      <c r="CI8681" s="50"/>
      <c r="CJ8681" s="50"/>
      <c r="CK8681" s="50"/>
      <c r="CL8681" s="50"/>
      <c r="CM8681" s="50"/>
      <c r="CN8681" s="50"/>
      <c r="CO8681" s="50"/>
      <c r="CP8681" s="50"/>
      <c r="CQ8681" s="50"/>
      <c r="CR8681" s="50"/>
      <c r="CS8681" s="50"/>
      <c r="CT8681" s="50"/>
      <c r="CU8681" s="50"/>
      <c r="CV8681" s="50"/>
      <c r="CW8681" s="50"/>
      <c r="CX8681" s="50"/>
      <c r="CY8681" s="50"/>
      <c r="CZ8681" s="50"/>
      <c r="DA8681" s="50"/>
      <c r="DB8681" s="50"/>
      <c r="DC8681" s="50"/>
      <c r="DD8681" s="50"/>
      <c r="DE8681" s="50"/>
      <c r="DF8681" s="50"/>
      <c r="DG8681" s="50"/>
    </row>
    <row r="8682" spans="1:111" x14ac:dyDescent="0.2">
      <c r="A8682" s="395"/>
      <c r="B8682" s="395"/>
      <c r="C8682" s="416"/>
      <c r="D8682" s="161"/>
      <c r="E8682" s="310"/>
      <c r="F8682" s="192"/>
      <c r="G8682" s="192"/>
      <c r="H8682" s="50"/>
      <c r="I8682" s="50"/>
      <c r="J8682" s="50"/>
      <c r="K8682" s="50"/>
      <c r="L8682" s="50"/>
      <c r="M8682" s="50"/>
      <c r="N8682" s="50"/>
      <c r="O8682" s="50"/>
      <c r="P8682" s="50"/>
      <c r="Q8682" s="50"/>
      <c r="R8682" s="50"/>
      <c r="S8682" s="50"/>
      <c r="T8682" s="50"/>
      <c r="U8682" s="50"/>
      <c r="V8682" s="50"/>
      <c r="W8682" s="50"/>
      <c r="X8682" s="50"/>
      <c r="Y8682" s="50"/>
      <c r="Z8682" s="50"/>
      <c r="AA8682" s="50"/>
      <c r="AB8682" s="50"/>
      <c r="AC8682" s="50"/>
      <c r="AD8682" s="50"/>
      <c r="AE8682" s="50"/>
      <c r="AF8682" s="50"/>
      <c r="AG8682" s="50"/>
      <c r="AH8682" s="50"/>
      <c r="AI8682" s="50"/>
      <c r="AJ8682" s="50"/>
      <c r="AK8682" s="50"/>
      <c r="AL8682" s="50"/>
      <c r="AM8682" s="50"/>
      <c r="AN8682" s="50"/>
      <c r="AO8682" s="50"/>
      <c r="AP8682" s="50"/>
      <c r="AQ8682" s="50"/>
      <c r="AR8682" s="50"/>
      <c r="AS8682" s="50"/>
      <c r="AT8682" s="50"/>
      <c r="AU8682" s="50"/>
      <c r="AV8682" s="50"/>
      <c r="AW8682" s="50"/>
      <c r="AX8682" s="50"/>
      <c r="AY8682" s="50"/>
      <c r="AZ8682" s="50"/>
      <c r="BA8682" s="50"/>
      <c r="BB8682" s="50"/>
      <c r="BC8682" s="50"/>
      <c r="BD8682" s="50"/>
      <c r="BE8682" s="50"/>
      <c r="BF8682" s="50"/>
      <c r="BG8682" s="50"/>
      <c r="BH8682" s="50"/>
      <c r="BI8682" s="50"/>
      <c r="BJ8682" s="50"/>
      <c r="BK8682" s="50"/>
      <c r="BL8682" s="50"/>
      <c r="BM8682" s="50"/>
      <c r="BN8682" s="50"/>
      <c r="BO8682" s="50"/>
      <c r="BP8682" s="50"/>
      <c r="BQ8682" s="50"/>
      <c r="BR8682" s="50"/>
      <c r="BS8682" s="50"/>
      <c r="BT8682" s="50"/>
      <c r="BU8682" s="50"/>
      <c r="BV8682" s="50"/>
      <c r="BW8682" s="50"/>
      <c r="BX8682" s="50"/>
      <c r="BY8682" s="50"/>
      <c r="BZ8682" s="50"/>
      <c r="CA8682" s="50"/>
      <c r="CB8682" s="50"/>
      <c r="CC8682" s="50"/>
      <c r="CD8682" s="50"/>
      <c r="CE8682" s="50"/>
      <c r="CF8682" s="50"/>
      <c r="CG8682" s="50"/>
      <c r="CH8682" s="50"/>
      <c r="CI8682" s="50"/>
      <c r="CJ8682" s="50"/>
      <c r="CK8682" s="50"/>
      <c r="CL8682" s="50"/>
      <c r="CM8682" s="50"/>
      <c r="CN8682" s="50"/>
      <c r="CO8682" s="50"/>
      <c r="CP8682" s="50"/>
      <c r="CQ8682" s="50"/>
      <c r="CR8682" s="50"/>
      <c r="CS8682" s="50"/>
      <c r="CT8682" s="50"/>
      <c r="CU8682" s="50"/>
      <c r="CV8682" s="50"/>
      <c r="CW8682" s="50"/>
      <c r="CX8682" s="50"/>
      <c r="CY8682" s="50"/>
      <c r="CZ8682" s="50"/>
      <c r="DA8682" s="50"/>
      <c r="DB8682" s="50"/>
      <c r="DC8682" s="50"/>
      <c r="DD8682" s="50"/>
      <c r="DE8682" s="50"/>
      <c r="DF8682" s="50"/>
      <c r="DG8682" s="50"/>
    </row>
    <row r="8683" spans="1:111" x14ac:dyDescent="0.2">
      <c r="C8683" s="416"/>
      <c r="D8683" s="261"/>
      <c r="E8683" s="310"/>
      <c r="F8683" s="192"/>
      <c r="G8683" s="192"/>
      <c r="H8683" s="50"/>
      <c r="I8683" s="50"/>
      <c r="J8683" s="50"/>
      <c r="K8683" s="50"/>
      <c r="L8683" s="50"/>
      <c r="M8683" s="50"/>
      <c r="N8683" s="50"/>
      <c r="O8683" s="50"/>
      <c r="P8683" s="50"/>
      <c r="Q8683" s="50"/>
      <c r="R8683" s="50"/>
      <c r="S8683" s="50"/>
      <c r="T8683" s="50"/>
      <c r="U8683" s="50"/>
      <c r="V8683" s="50"/>
      <c r="W8683" s="50"/>
      <c r="X8683" s="50"/>
      <c r="Y8683" s="50"/>
      <c r="Z8683" s="50"/>
      <c r="AA8683" s="50"/>
      <c r="AB8683" s="50"/>
      <c r="AC8683" s="50"/>
      <c r="AD8683" s="50"/>
      <c r="AE8683" s="50"/>
      <c r="AF8683" s="50"/>
      <c r="AG8683" s="50"/>
      <c r="AH8683" s="50"/>
      <c r="AI8683" s="50"/>
      <c r="AJ8683" s="50"/>
      <c r="AK8683" s="50"/>
      <c r="AL8683" s="50"/>
      <c r="AM8683" s="50"/>
      <c r="AN8683" s="50"/>
      <c r="AO8683" s="50"/>
      <c r="AP8683" s="50"/>
      <c r="AQ8683" s="50"/>
      <c r="AR8683" s="50"/>
      <c r="AS8683" s="50"/>
      <c r="AT8683" s="50"/>
      <c r="AU8683" s="50"/>
      <c r="AV8683" s="50"/>
      <c r="AW8683" s="50"/>
      <c r="AX8683" s="50"/>
      <c r="AY8683" s="50"/>
      <c r="AZ8683" s="50"/>
      <c r="BA8683" s="50"/>
      <c r="BB8683" s="50"/>
      <c r="BC8683" s="50"/>
      <c r="BD8683" s="50"/>
      <c r="BE8683" s="50"/>
      <c r="BF8683" s="50"/>
      <c r="BG8683" s="50"/>
      <c r="BH8683" s="50"/>
      <c r="BI8683" s="50"/>
      <c r="BJ8683" s="50"/>
      <c r="BK8683" s="50"/>
      <c r="BL8683" s="50"/>
      <c r="BM8683" s="50"/>
      <c r="BN8683" s="50"/>
      <c r="BO8683" s="50"/>
      <c r="BP8683" s="50"/>
      <c r="BQ8683" s="50"/>
      <c r="BR8683" s="50"/>
      <c r="BS8683" s="50"/>
      <c r="BT8683" s="50"/>
      <c r="BU8683" s="50"/>
      <c r="BV8683" s="50"/>
      <c r="BW8683" s="50"/>
      <c r="BX8683" s="50"/>
      <c r="BY8683" s="50"/>
      <c r="BZ8683" s="50"/>
      <c r="CA8683" s="50"/>
      <c r="CB8683" s="50"/>
      <c r="CC8683" s="50"/>
      <c r="CD8683" s="50"/>
      <c r="CE8683" s="50"/>
      <c r="CF8683" s="50"/>
      <c r="CG8683" s="50"/>
      <c r="CH8683" s="50"/>
      <c r="CI8683" s="50"/>
      <c r="CJ8683" s="50"/>
      <c r="CK8683" s="50"/>
      <c r="CL8683" s="50"/>
      <c r="CM8683" s="50"/>
      <c r="CN8683" s="50"/>
      <c r="CO8683" s="50"/>
      <c r="CP8683" s="50"/>
      <c r="CQ8683" s="50"/>
      <c r="CR8683" s="50"/>
      <c r="CS8683" s="50"/>
      <c r="CT8683" s="50"/>
      <c r="CU8683" s="50"/>
      <c r="CV8683" s="50"/>
      <c r="CW8683" s="50"/>
      <c r="CX8683" s="50"/>
      <c r="CY8683" s="50"/>
      <c r="CZ8683" s="50"/>
      <c r="DA8683" s="50"/>
      <c r="DB8683" s="50"/>
      <c r="DC8683" s="50"/>
      <c r="DD8683" s="50"/>
      <c r="DE8683" s="50"/>
      <c r="DF8683" s="50"/>
      <c r="DG8683" s="50"/>
    </row>
    <row r="8684" spans="1:111" x14ac:dyDescent="0.2">
      <c r="A8684" s="212"/>
      <c r="B8684" s="212"/>
      <c r="C8684" s="416"/>
      <c r="D8684" s="261"/>
      <c r="E8684" s="310"/>
      <c r="F8684" s="192"/>
      <c r="G8684" s="192"/>
      <c r="H8684" s="50"/>
      <c r="I8684" s="50"/>
      <c r="J8684" s="50"/>
      <c r="K8684" s="50"/>
      <c r="L8684" s="50"/>
      <c r="M8684" s="50"/>
      <c r="N8684" s="50"/>
      <c r="O8684" s="50"/>
      <c r="P8684" s="50"/>
      <c r="Q8684" s="50"/>
      <c r="R8684" s="50"/>
      <c r="S8684" s="50"/>
      <c r="T8684" s="50"/>
      <c r="U8684" s="50"/>
      <c r="V8684" s="50"/>
      <c r="W8684" s="50"/>
      <c r="X8684" s="50"/>
      <c r="Y8684" s="50"/>
      <c r="Z8684" s="50"/>
      <c r="AA8684" s="50"/>
      <c r="AB8684" s="50"/>
      <c r="AC8684" s="50"/>
      <c r="AD8684" s="50"/>
      <c r="AE8684" s="50"/>
      <c r="AF8684" s="50"/>
      <c r="AG8684" s="50"/>
      <c r="AH8684" s="50"/>
      <c r="AI8684" s="50"/>
      <c r="AJ8684" s="50"/>
      <c r="AK8684" s="50"/>
      <c r="AL8684" s="50"/>
      <c r="AM8684" s="50"/>
      <c r="AN8684" s="50"/>
      <c r="AO8684" s="50"/>
      <c r="AP8684" s="50"/>
      <c r="AQ8684" s="50"/>
      <c r="AR8684" s="50"/>
      <c r="AS8684" s="50"/>
      <c r="AT8684" s="50"/>
      <c r="AU8684" s="50"/>
      <c r="AV8684" s="50"/>
      <c r="AW8684" s="50"/>
      <c r="AX8684" s="50"/>
      <c r="AY8684" s="50"/>
      <c r="AZ8684" s="50"/>
      <c r="BA8684" s="50"/>
      <c r="BB8684" s="50"/>
      <c r="BC8684" s="50"/>
      <c r="BD8684" s="50"/>
      <c r="BE8684" s="50"/>
      <c r="BF8684" s="50"/>
      <c r="BG8684" s="50"/>
      <c r="BH8684" s="50"/>
      <c r="BI8684" s="50"/>
      <c r="BJ8684" s="50"/>
      <c r="BK8684" s="50"/>
      <c r="BL8684" s="50"/>
      <c r="BM8684" s="50"/>
      <c r="BN8684" s="50"/>
      <c r="BO8684" s="50"/>
      <c r="BP8684" s="50"/>
      <c r="BQ8684" s="50"/>
      <c r="BR8684" s="50"/>
      <c r="BS8684" s="50"/>
      <c r="BT8684" s="50"/>
      <c r="BU8684" s="50"/>
      <c r="BV8684" s="50"/>
      <c r="BW8684" s="50"/>
      <c r="BX8684" s="50"/>
      <c r="BY8684" s="50"/>
      <c r="BZ8684" s="50"/>
      <c r="CA8684" s="50"/>
      <c r="CB8684" s="50"/>
      <c r="CC8684" s="50"/>
      <c r="CD8684" s="50"/>
      <c r="CE8684" s="50"/>
      <c r="CF8684" s="50"/>
      <c r="CG8684" s="50"/>
      <c r="CH8684" s="50"/>
      <c r="CI8684" s="50"/>
      <c r="CJ8684" s="50"/>
      <c r="CK8684" s="50"/>
      <c r="CL8684" s="50"/>
      <c r="CM8684" s="50"/>
      <c r="CN8684" s="50"/>
      <c r="CO8684" s="50"/>
      <c r="CP8684" s="50"/>
      <c r="CQ8684" s="50"/>
      <c r="CR8684" s="50"/>
      <c r="CS8684" s="50"/>
      <c r="CT8684" s="50"/>
      <c r="CU8684" s="50"/>
      <c r="CV8684" s="50"/>
      <c r="CW8684" s="50"/>
      <c r="CX8684" s="50"/>
      <c r="CY8684" s="50"/>
      <c r="CZ8684" s="50"/>
      <c r="DA8684" s="50"/>
      <c r="DB8684" s="50"/>
      <c r="DC8684" s="50"/>
      <c r="DD8684" s="50"/>
      <c r="DE8684" s="50"/>
      <c r="DF8684" s="50"/>
      <c r="DG8684" s="50"/>
    </row>
    <row r="8685" spans="1:111" x14ac:dyDescent="0.2">
      <c r="A8685" s="212"/>
      <c r="B8685" s="212"/>
      <c r="C8685" s="416"/>
      <c r="D8685" s="261"/>
      <c r="E8685" s="310"/>
      <c r="F8685" s="192"/>
      <c r="G8685" s="192"/>
      <c r="H8685" s="50"/>
      <c r="I8685" s="50"/>
      <c r="J8685" s="50"/>
      <c r="K8685" s="50"/>
      <c r="L8685" s="50"/>
      <c r="M8685" s="50"/>
      <c r="N8685" s="50"/>
      <c r="O8685" s="50"/>
      <c r="P8685" s="50"/>
      <c r="Q8685" s="50"/>
      <c r="R8685" s="50"/>
      <c r="S8685" s="50"/>
      <c r="T8685" s="50"/>
      <c r="U8685" s="50"/>
      <c r="V8685" s="50"/>
      <c r="W8685" s="50"/>
      <c r="X8685" s="50"/>
      <c r="Y8685" s="50"/>
      <c r="Z8685" s="50"/>
      <c r="AA8685" s="50"/>
      <c r="AB8685" s="50"/>
      <c r="AC8685" s="50"/>
      <c r="AD8685" s="50"/>
      <c r="AE8685" s="50"/>
      <c r="AF8685" s="50"/>
      <c r="AG8685" s="50"/>
      <c r="AH8685" s="50"/>
      <c r="AI8685" s="50"/>
      <c r="AJ8685" s="50"/>
      <c r="AK8685" s="50"/>
      <c r="AL8685" s="50"/>
      <c r="AM8685" s="50"/>
      <c r="AN8685" s="50"/>
      <c r="AO8685" s="50"/>
      <c r="AP8685" s="50"/>
      <c r="AQ8685" s="50"/>
      <c r="AR8685" s="50"/>
      <c r="AS8685" s="50"/>
      <c r="AT8685" s="50"/>
      <c r="AU8685" s="50"/>
      <c r="AV8685" s="50"/>
      <c r="AW8685" s="50"/>
      <c r="AX8685" s="50"/>
      <c r="AY8685" s="50"/>
      <c r="AZ8685" s="50"/>
      <c r="BA8685" s="50"/>
      <c r="BB8685" s="50"/>
      <c r="BC8685" s="50"/>
      <c r="BD8685" s="50"/>
      <c r="BE8685" s="50"/>
      <c r="BF8685" s="50"/>
      <c r="BG8685" s="50"/>
      <c r="BH8685" s="50"/>
      <c r="BI8685" s="50"/>
      <c r="BJ8685" s="50"/>
      <c r="BK8685" s="50"/>
      <c r="BL8685" s="50"/>
      <c r="BM8685" s="50"/>
      <c r="BN8685" s="50"/>
      <c r="BO8685" s="50"/>
      <c r="BP8685" s="50"/>
      <c r="BQ8685" s="50"/>
      <c r="BR8685" s="50"/>
      <c r="BS8685" s="50"/>
      <c r="BT8685" s="50"/>
      <c r="BU8685" s="50"/>
      <c r="BV8685" s="50"/>
      <c r="BW8685" s="50"/>
      <c r="BX8685" s="50"/>
      <c r="BY8685" s="50"/>
      <c r="BZ8685" s="50"/>
      <c r="CA8685" s="50"/>
      <c r="CB8685" s="50"/>
      <c r="CC8685" s="50"/>
      <c r="CD8685" s="50"/>
      <c r="CE8685" s="50"/>
      <c r="CF8685" s="50"/>
      <c r="CG8685" s="50"/>
      <c r="CH8685" s="50"/>
      <c r="CI8685" s="50"/>
      <c r="CJ8685" s="50"/>
      <c r="CK8685" s="50"/>
      <c r="CL8685" s="50"/>
      <c r="CM8685" s="50"/>
      <c r="CN8685" s="50"/>
      <c r="CO8685" s="50"/>
      <c r="CP8685" s="50"/>
      <c r="CQ8685" s="50"/>
      <c r="CR8685" s="50"/>
      <c r="CS8685" s="50"/>
      <c r="CT8685" s="50"/>
      <c r="CU8685" s="50"/>
      <c r="CV8685" s="50"/>
      <c r="CW8685" s="50"/>
      <c r="CX8685" s="50"/>
      <c r="CY8685" s="50"/>
      <c r="CZ8685" s="50"/>
      <c r="DA8685" s="50"/>
      <c r="DB8685" s="50"/>
      <c r="DC8685" s="50"/>
      <c r="DD8685" s="50"/>
      <c r="DE8685" s="50"/>
      <c r="DF8685" s="50"/>
      <c r="DG8685" s="50"/>
    </row>
    <row r="8686" spans="1:111" x14ac:dyDescent="0.2">
      <c r="A8686" s="212"/>
      <c r="B8686" s="212"/>
      <c r="C8686" s="416"/>
      <c r="D8686" s="261"/>
      <c r="E8686" s="310"/>
      <c r="F8686" s="192"/>
      <c r="G8686" s="192"/>
      <c r="H8686" s="50"/>
      <c r="I8686" s="50"/>
      <c r="J8686" s="50"/>
      <c r="K8686" s="50"/>
      <c r="L8686" s="50"/>
      <c r="M8686" s="50"/>
      <c r="N8686" s="50"/>
      <c r="O8686" s="50"/>
      <c r="P8686" s="50"/>
      <c r="Q8686" s="50"/>
      <c r="R8686" s="50"/>
      <c r="S8686" s="50"/>
      <c r="T8686" s="50"/>
      <c r="U8686" s="50"/>
      <c r="V8686" s="50"/>
      <c r="W8686" s="50"/>
      <c r="X8686" s="50"/>
      <c r="Y8686" s="50"/>
      <c r="Z8686" s="50"/>
      <c r="AA8686" s="50"/>
      <c r="AB8686" s="50"/>
      <c r="AC8686" s="50"/>
      <c r="AD8686" s="50"/>
      <c r="AE8686" s="50"/>
      <c r="AF8686" s="50"/>
      <c r="AG8686" s="50"/>
      <c r="AH8686" s="50"/>
      <c r="AI8686" s="50"/>
      <c r="AJ8686" s="50"/>
      <c r="AK8686" s="50"/>
      <c r="AL8686" s="50"/>
      <c r="AM8686" s="50"/>
      <c r="AN8686" s="50"/>
      <c r="AO8686" s="50"/>
      <c r="AP8686" s="50"/>
      <c r="AQ8686" s="50"/>
      <c r="AR8686" s="50"/>
      <c r="AS8686" s="50"/>
      <c r="AT8686" s="50"/>
      <c r="AU8686" s="50"/>
      <c r="AV8686" s="50"/>
      <c r="AW8686" s="50"/>
      <c r="AX8686" s="50"/>
      <c r="AY8686" s="50"/>
      <c r="AZ8686" s="50"/>
      <c r="BA8686" s="50"/>
      <c r="BB8686" s="50"/>
      <c r="BC8686" s="50"/>
      <c r="BD8686" s="50"/>
      <c r="BE8686" s="50"/>
      <c r="BF8686" s="50"/>
      <c r="BG8686" s="50"/>
      <c r="BH8686" s="50"/>
      <c r="BI8686" s="50"/>
      <c r="BJ8686" s="50"/>
      <c r="BK8686" s="50"/>
      <c r="BL8686" s="50"/>
      <c r="BM8686" s="50"/>
      <c r="BN8686" s="50"/>
      <c r="BO8686" s="50"/>
      <c r="BP8686" s="50"/>
      <c r="BQ8686" s="50"/>
      <c r="BR8686" s="50"/>
      <c r="BS8686" s="50"/>
      <c r="BT8686" s="50"/>
      <c r="BU8686" s="50"/>
      <c r="BV8686" s="50"/>
      <c r="BW8686" s="50"/>
      <c r="BX8686" s="50"/>
      <c r="BY8686" s="50"/>
      <c r="BZ8686" s="50"/>
      <c r="CA8686" s="50"/>
      <c r="CB8686" s="50"/>
      <c r="CC8686" s="50"/>
      <c r="CD8686" s="50"/>
      <c r="CE8686" s="50"/>
      <c r="CF8686" s="50"/>
      <c r="CG8686" s="50"/>
      <c r="CH8686" s="50"/>
      <c r="CI8686" s="50"/>
      <c r="CJ8686" s="50"/>
      <c r="CK8686" s="50"/>
      <c r="CL8686" s="50"/>
      <c r="CM8686" s="50"/>
      <c r="CN8686" s="50"/>
      <c r="CO8686" s="50"/>
      <c r="CP8686" s="50"/>
      <c r="CQ8686" s="50"/>
      <c r="CR8686" s="50"/>
      <c r="CS8686" s="50"/>
      <c r="CT8686" s="50"/>
      <c r="CU8686" s="50"/>
      <c r="CV8686" s="50"/>
      <c r="CW8686" s="50"/>
      <c r="CX8686" s="50"/>
      <c r="CY8686" s="50"/>
      <c r="CZ8686" s="50"/>
      <c r="DA8686" s="50"/>
      <c r="DB8686" s="50"/>
      <c r="DC8686" s="50"/>
      <c r="DD8686" s="50"/>
      <c r="DE8686" s="50"/>
      <c r="DF8686" s="50"/>
      <c r="DG8686" s="50"/>
    </row>
    <row r="8687" spans="1:111" x14ac:dyDescent="0.2">
      <c r="A8687" s="212"/>
      <c r="B8687" s="212"/>
      <c r="C8687" s="416"/>
      <c r="D8687" s="261"/>
      <c r="E8687" s="310"/>
      <c r="F8687" s="192"/>
      <c r="G8687" s="192"/>
      <c r="H8687" s="50"/>
      <c r="I8687" s="50"/>
      <c r="J8687" s="50"/>
      <c r="K8687" s="50"/>
      <c r="L8687" s="50"/>
      <c r="M8687" s="50"/>
      <c r="N8687" s="50"/>
      <c r="O8687" s="50"/>
      <c r="P8687" s="50"/>
      <c r="Q8687" s="50"/>
      <c r="R8687" s="50"/>
      <c r="S8687" s="50"/>
      <c r="T8687" s="50"/>
      <c r="U8687" s="50"/>
      <c r="V8687" s="50"/>
      <c r="W8687" s="50"/>
      <c r="X8687" s="50"/>
      <c r="Y8687" s="50"/>
      <c r="Z8687" s="50"/>
      <c r="AA8687" s="50"/>
      <c r="AB8687" s="50"/>
      <c r="AC8687" s="50"/>
      <c r="AD8687" s="50"/>
      <c r="AE8687" s="50"/>
      <c r="AF8687" s="50"/>
      <c r="AG8687" s="50"/>
      <c r="AH8687" s="50"/>
      <c r="AI8687" s="50"/>
      <c r="AJ8687" s="50"/>
      <c r="AK8687" s="50"/>
      <c r="AL8687" s="50"/>
      <c r="AM8687" s="50"/>
      <c r="AN8687" s="50"/>
      <c r="AO8687" s="50"/>
      <c r="AP8687" s="50"/>
      <c r="AQ8687" s="50"/>
      <c r="AR8687" s="50"/>
      <c r="AS8687" s="50"/>
      <c r="AT8687" s="50"/>
      <c r="AU8687" s="50"/>
      <c r="AV8687" s="50"/>
      <c r="AW8687" s="50"/>
      <c r="AX8687" s="50"/>
      <c r="AY8687" s="50"/>
      <c r="AZ8687" s="50"/>
      <c r="BA8687" s="50"/>
      <c r="BB8687" s="50"/>
      <c r="BC8687" s="50"/>
      <c r="BD8687" s="50"/>
      <c r="BE8687" s="50"/>
      <c r="BF8687" s="50"/>
      <c r="BG8687" s="50"/>
      <c r="BH8687" s="50"/>
      <c r="BI8687" s="50"/>
      <c r="BJ8687" s="50"/>
      <c r="BK8687" s="50"/>
      <c r="BL8687" s="50"/>
      <c r="BM8687" s="50"/>
      <c r="BN8687" s="50"/>
      <c r="BO8687" s="50"/>
      <c r="BP8687" s="50"/>
      <c r="BQ8687" s="50"/>
      <c r="BR8687" s="50"/>
      <c r="BS8687" s="50"/>
      <c r="BT8687" s="50"/>
      <c r="BU8687" s="50"/>
      <c r="BV8687" s="50"/>
      <c r="BW8687" s="50"/>
      <c r="BX8687" s="50"/>
      <c r="BY8687" s="50"/>
      <c r="BZ8687" s="50"/>
      <c r="CA8687" s="50"/>
      <c r="CB8687" s="50"/>
      <c r="CC8687" s="50"/>
      <c r="CD8687" s="50"/>
      <c r="CE8687" s="50"/>
      <c r="CF8687" s="50"/>
      <c r="CG8687" s="50"/>
      <c r="CH8687" s="50"/>
      <c r="CI8687" s="50"/>
      <c r="CJ8687" s="50"/>
      <c r="CK8687" s="50"/>
      <c r="CL8687" s="50"/>
      <c r="CM8687" s="50"/>
      <c r="CN8687" s="50"/>
      <c r="CO8687" s="50"/>
      <c r="CP8687" s="50"/>
      <c r="CQ8687" s="50"/>
      <c r="CR8687" s="50"/>
      <c r="CS8687" s="50"/>
      <c r="CT8687" s="50"/>
      <c r="CU8687" s="50"/>
      <c r="CV8687" s="50"/>
      <c r="CW8687" s="50"/>
      <c r="CX8687" s="50"/>
      <c r="CY8687" s="50"/>
      <c r="CZ8687" s="50"/>
      <c r="DA8687" s="50"/>
      <c r="DB8687" s="50"/>
      <c r="DC8687" s="50"/>
      <c r="DD8687" s="50"/>
      <c r="DE8687" s="50"/>
      <c r="DF8687" s="50"/>
      <c r="DG8687" s="50"/>
    </row>
    <row r="8688" spans="1:111" x14ac:dyDescent="0.2">
      <c r="A8688" s="212"/>
      <c r="B8688" s="212"/>
      <c r="C8688" s="416"/>
      <c r="D8688" s="261"/>
      <c r="E8688" s="310"/>
      <c r="F8688" s="192"/>
      <c r="G8688" s="192"/>
      <c r="H8688" s="50"/>
      <c r="I8688" s="50"/>
      <c r="J8688" s="50"/>
      <c r="K8688" s="50"/>
      <c r="L8688" s="50"/>
      <c r="M8688" s="50"/>
      <c r="N8688" s="50"/>
      <c r="O8688" s="50"/>
      <c r="P8688" s="50"/>
      <c r="Q8688" s="50"/>
      <c r="R8688" s="50"/>
      <c r="S8688" s="50"/>
      <c r="T8688" s="50"/>
      <c r="U8688" s="50"/>
      <c r="V8688" s="50"/>
      <c r="W8688" s="50"/>
      <c r="X8688" s="50"/>
      <c r="Y8688" s="50"/>
      <c r="Z8688" s="50"/>
      <c r="AA8688" s="50"/>
      <c r="AB8688" s="50"/>
      <c r="AC8688" s="50"/>
      <c r="AD8688" s="50"/>
      <c r="AE8688" s="50"/>
      <c r="AF8688" s="50"/>
      <c r="AG8688" s="50"/>
      <c r="AH8688" s="50"/>
      <c r="AI8688" s="50"/>
      <c r="AJ8688" s="50"/>
      <c r="AK8688" s="50"/>
      <c r="AL8688" s="50"/>
      <c r="AM8688" s="50"/>
      <c r="AN8688" s="50"/>
      <c r="AO8688" s="50"/>
      <c r="AP8688" s="50"/>
      <c r="AQ8688" s="50"/>
      <c r="AR8688" s="50"/>
      <c r="AS8688" s="50"/>
      <c r="AT8688" s="50"/>
      <c r="AU8688" s="50"/>
      <c r="AV8688" s="50"/>
      <c r="AW8688" s="50"/>
      <c r="AX8688" s="50"/>
      <c r="AY8688" s="50"/>
      <c r="AZ8688" s="50"/>
      <c r="BA8688" s="50"/>
      <c r="BB8688" s="50"/>
      <c r="BC8688" s="50"/>
      <c r="BD8688" s="50"/>
      <c r="BE8688" s="50"/>
      <c r="BF8688" s="50"/>
      <c r="BG8688" s="50"/>
      <c r="BH8688" s="50"/>
      <c r="BI8688" s="50"/>
      <c r="BJ8688" s="50"/>
      <c r="BK8688" s="50"/>
      <c r="BL8688" s="50"/>
      <c r="BM8688" s="50"/>
      <c r="BN8688" s="50"/>
      <c r="BO8688" s="50"/>
      <c r="BP8688" s="50"/>
      <c r="BQ8688" s="50"/>
      <c r="BR8688" s="50"/>
      <c r="BS8688" s="50"/>
      <c r="BT8688" s="50"/>
      <c r="BU8688" s="50"/>
      <c r="BV8688" s="50"/>
      <c r="BW8688" s="50"/>
      <c r="BX8688" s="50"/>
      <c r="BY8688" s="50"/>
      <c r="BZ8688" s="50"/>
      <c r="CA8688" s="50"/>
      <c r="CB8688" s="50"/>
      <c r="CC8688" s="50"/>
      <c r="CD8688" s="50"/>
      <c r="CE8688" s="50"/>
      <c r="CF8688" s="50"/>
      <c r="CG8688" s="50"/>
      <c r="CH8688" s="50"/>
      <c r="CI8688" s="50"/>
      <c r="CJ8688" s="50"/>
      <c r="CK8688" s="50"/>
      <c r="CL8688" s="50"/>
      <c r="CM8688" s="50"/>
      <c r="CN8688" s="50"/>
      <c r="CO8688" s="50"/>
      <c r="CP8688" s="50"/>
      <c r="CQ8688" s="50"/>
      <c r="CR8688" s="50"/>
      <c r="CS8688" s="50"/>
      <c r="CT8688" s="50"/>
      <c r="CU8688" s="50"/>
      <c r="CV8688" s="50"/>
      <c r="CW8688" s="50"/>
      <c r="CX8688" s="50"/>
      <c r="CY8688" s="50"/>
      <c r="CZ8688" s="50"/>
      <c r="DA8688" s="50"/>
      <c r="DB8688" s="50"/>
      <c r="DC8688" s="50"/>
      <c r="DD8688" s="50"/>
      <c r="DE8688" s="50"/>
      <c r="DF8688" s="50"/>
      <c r="DG8688" s="50"/>
    </row>
    <row r="8689" spans="1:111" x14ac:dyDescent="0.2">
      <c r="A8689" s="212"/>
      <c r="B8689" s="212"/>
      <c r="C8689" s="416"/>
      <c r="D8689" s="161"/>
      <c r="E8689" s="310"/>
      <c r="F8689" s="192"/>
      <c r="G8689" s="192"/>
      <c r="H8689" s="50"/>
      <c r="I8689" s="50"/>
      <c r="J8689" s="50"/>
      <c r="K8689" s="50"/>
      <c r="L8689" s="50"/>
      <c r="M8689" s="50"/>
      <c r="N8689" s="50"/>
      <c r="O8689" s="50"/>
      <c r="P8689" s="50"/>
      <c r="Q8689" s="50"/>
      <c r="R8689" s="50"/>
      <c r="S8689" s="50"/>
      <c r="T8689" s="50"/>
      <c r="U8689" s="50"/>
      <c r="V8689" s="50"/>
      <c r="W8689" s="50"/>
      <c r="X8689" s="50"/>
      <c r="Y8689" s="50"/>
      <c r="Z8689" s="50"/>
      <c r="AA8689" s="50"/>
      <c r="AB8689" s="50"/>
      <c r="AC8689" s="50"/>
      <c r="AD8689" s="50"/>
      <c r="AE8689" s="50"/>
      <c r="AF8689" s="50"/>
      <c r="AG8689" s="50"/>
      <c r="AH8689" s="50"/>
      <c r="AI8689" s="50"/>
      <c r="AJ8689" s="50"/>
      <c r="AK8689" s="50"/>
      <c r="AL8689" s="50"/>
      <c r="AM8689" s="50"/>
      <c r="AN8689" s="50"/>
      <c r="AO8689" s="50"/>
      <c r="AP8689" s="50"/>
      <c r="AQ8689" s="50"/>
      <c r="AR8689" s="50"/>
      <c r="AS8689" s="50"/>
      <c r="AT8689" s="50"/>
      <c r="AU8689" s="50"/>
      <c r="AV8689" s="50"/>
      <c r="AW8689" s="50"/>
      <c r="AX8689" s="50"/>
      <c r="AY8689" s="50"/>
      <c r="AZ8689" s="50"/>
      <c r="BA8689" s="50"/>
      <c r="BB8689" s="50"/>
      <c r="BC8689" s="50"/>
      <c r="BD8689" s="50"/>
      <c r="BE8689" s="50"/>
      <c r="BF8689" s="50"/>
      <c r="BG8689" s="50"/>
      <c r="BH8689" s="50"/>
      <c r="BI8689" s="50"/>
      <c r="BJ8689" s="50"/>
      <c r="BK8689" s="50"/>
      <c r="BL8689" s="50"/>
      <c r="BM8689" s="50"/>
      <c r="BN8689" s="50"/>
      <c r="BO8689" s="50"/>
      <c r="BP8689" s="50"/>
      <c r="BQ8689" s="50"/>
      <c r="BR8689" s="50"/>
      <c r="BS8689" s="50"/>
      <c r="BT8689" s="50"/>
      <c r="BU8689" s="50"/>
      <c r="BV8689" s="50"/>
      <c r="BW8689" s="50"/>
      <c r="BX8689" s="50"/>
      <c r="BY8689" s="50"/>
      <c r="BZ8689" s="50"/>
      <c r="CA8689" s="50"/>
      <c r="CB8689" s="50"/>
      <c r="CC8689" s="50"/>
      <c r="CD8689" s="50"/>
      <c r="CE8689" s="50"/>
      <c r="CF8689" s="50"/>
      <c r="CG8689" s="50"/>
      <c r="CH8689" s="50"/>
      <c r="CI8689" s="50"/>
      <c r="CJ8689" s="50"/>
      <c r="CK8689" s="50"/>
      <c r="CL8689" s="50"/>
      <c r="CM8689" s="50"/>
      <c r="CN8689" s="50"/>
      <c r="CO8689" s="50"/>
      <c r="CP8689" s="50"/>
      <c r="CQ8689" s="50"/>
      <c r="CR8689" s="50"/>
      <c r="CS8689" s="50"/>
      <c r="CT8689" s="50"/>
      <c r="CU8689" s="50"/>
      <c r="CV8689" s="50"/>
      <c r="CW8689" s="50"/>
      <c r="CX8689" s="50"/>
      <c r="CY8689" s="50"/>
      <c r="CZ8689" s="50"/>
      <c r="DA8689" s="50"/>
      <c r="DB8689" s="50"/>
      <c r="DC8689" s="50"/>
      <c r="DD8689" s="50"/>
      <c r="DE8689" s="50"/>
      <c r="DF8689" s="50"/>
      <c r="DG8689" s="50"/>
    </row>
    <row r="8690" spans="1:111" x14ac:dyDescent="0.2">
      <c r="A8690" s="212"/>
      <c r="B8690" s="212"/>
      <c r="C8690" s="416"/>
      <c r="D8690" s="161"/>
      <c r="E8690" s="310"/>
      <c r="F8690" s="192"/>
      <c r="G8690" s="192"/>
      <c r="H8690" s="50"/>
      <c r="I8690" s="50"/>
      <c r="J8690" s="50"/>
      <c r="K8690" s="50"/>
      <c r="L8690" s="50"/>
      <c r="M8690" s="50"/>
      <c r="N8690" s="50"/>
      <c r="O8690" s="50"/>
      <c r="P8690" s="50"/>
      <c r="Q8690" s="50"/>
      <c r="R8690" s="50"/>
      <c r="S8690" s="50"/>
      <c r="T8690" s="50"/>
      <c r="U8690" s="50"/>
      <c r="V8690" s="50"/>
      <c r="W8690" s="50"/>
      <c r="X8690" s="50"/>
      <c r="Y8690" s="50"/>
      <c r="Z8690" s="50"/>
      <c r="AA8690" s="50"/>
      <c r="AB8690" s="50"/>
      <c r="AC8690" s="50"/>
      <c r="AD8690" s="50"/>
      <c r="AE8690" s="50"/>
      <c r="AF8690" s="50"/>
      <c r="AG8690" s="50"/>
      <c r="AH8690" s="50"/>
      <c r="AI8690" s="50"/>
      <c r="AJ8690" s="50"/>
      <c r="AK8690" s="50"/>
      <c r="AL8690" s="50"/>
      <c r="AM8690" s="50"/>
      <c r="AN8690" s="50"/>
      <c r="AO8690" s="50"/>
      <c r="AP8690" s="50"/>
      <c r="AQ8690" s="50"/>
      <c r="AR8690" s="50"/>
      <c r="AS8690" s="50"/>
      <c r="AT8690" s="50"/>
      <c r="AU8690" s="50"/>
      <c r="AV8690" s="50"/>
      <c r="AW8690" s="50"/>
      <c r="AX8690" s="50"/>
      <c r="AY8690" s="50"/>
      <c r="AZ8690" s="50"/>
      <c r="BA8690" s="50"/>
      <c r="BB8690" s="50"/>
      <c r="BC8690" s="50"/>
      <c r="BD8690" s="50"/>
      <c r="BE8690" s="50"/>
      <c r="BF8690" s="50"/>
      <c r="BG8690" s="50"/>
      <c r="BH8690" s="50"/>
      <c r="BI8690" s="50"/>
      <c r="BJ8690" s="50"/>
      <c r="BK8690" s="50"/>
      <c r="BL8690" s="50"/>
      <c r="BM8690" s="50"/>
      <c r="BN8690" s="50"/>
      <c r="BO8690" s="50"/>
      <c r="BP8690" s="50"/>
      <c r="BQ8690" s="50"/>
      <c r="BR8690" s="50"/>
      <c r="BS8690" s="50"/>
      <c r="BT8690" s="50"/>
      <c r="BU8690" s="50"/>
      <c r="BV8690" s="50"/>
      <c r="BW8690" s="50"/>
      <c r="BX8690" s="50"/>
      <c r="BY8690" s="50"/>
      <c r="BZ8690" s="50"/>
      <c r="CA8690" s="50"/>
      <c r="CB8690" s="50"/>
      <c r="CC8690" s="50"/>
      <c r="CD8690" s="50"/>
      <c r="CE8690" s="50"/>
      <c r="CF8690" s="50"/>
      <c r="CG8690" s="50"/>
      <c r="CH8690" s="50"/>
      <c r="CI8690" s="50"/>
      <c r="CJ8690" s="50"/>
      <c r="CK8690" s="50"/>
      <c r="CL8690" s="50"/>
      <c r="CM8690" s="50"/>
      <c r="CN8690" s="50"/>
      <c r="CO8690" s="50"/>
      <c r="CP8690" s="50"/>
      <c r="CQ8690" s="50"/>
      <c r="CR8690" s="50"/>
      <c r="CS8690" s="50"/>
      <c r="CT8690" s="50"/>
      <c r="CU8690" s="50"/>
      <c r="CV8690" s="50"/>
      <c r="CW8690" s="50"/>
      <c r="CX8690" s="50"/>
      <c r="CY8690" s="50"/>
      <c r="CZ8690" s="50"/>
      <c r="DA8690" s="50"/>
      <c r="DB8690" s="50"/>
      <c r="DC8690" s="50"/>
      <c r="DD8690" s="50"/>
      <c r="DE8690" s="50"/>
      <c r="DF8690" s="50"/>
      <c r="DG8690" s="50"/>
    </row>
    <row r="8691" spans="1:111" x14ac:dyDescent="0.2">
      <c r="A8691" s="212"/>
      <c r="B8691" s="212"/>
      <c r="C8691" s="416"/>
      <c r="D8691" s="261"/>
      <c r="E8691" s="310"/>
      <c r="F8691" s="192"/>
      <c r="G8691" s="192"/>
      <c r="H8691" s="50"/>
      <c r="I8691" s="50"/>
      <c r="J8691" s="50"/>
      <c r="K8691" s="50"/>
      <c r="L8691" s="50"/>
      <c r="M8691" s="50"/>
      <c r="N8691" s="50"/>
      <c r="O8691" s="50"/>
      <c r="P8691" s="50"/>
      <c r="Q8691" s="50"/>
      <c r="R8691" s="50"/>
      <c r="S8691" s="50"/>
      <c r="T8691" s="50"/>
      <c r="U8691" s="50"/>
      <c r="V8691" s="50"/>
      <c r="W8691" s="50"/>
      <c r="X8691" s="50"/>
      <c r="Y8691" s="50"/>
      <c r="Z8691" s="50"/>
      <c r="AA8691" s="50"/>
      <c r="AB8691" s="50"/>
      <c r="AC8691" s="50"/>
      <c r="AD8691" s="50"/>
      <c r="AE8691" s="50"/>
      <c r="AF8691" s="50"/>
      <c r="AG8691" s="50"/>
      <c r="AH8691" s="50"/>
      <c r="AI8691" s="50"/>
      <c r="AJ8691" s="50"/>
      <c r="AK8691" s="50"/>
      <c r="AL8691" s="50"/>
      <c r="AM8691" s="50"/>
      <c r="AN8691" s="50"/>
      <c r="AO8691" s="50"/>
      <c r="AP8691" s="50"/>
      <c r="AQ8691" s="50"/>
      <c r="AR8691" s="50"/>
      <c r="AS8691" s="50"/>
      <c r="AT8691" s="50"/>
      <c r="AU8691" s="50"/>
      <c r="AV8691" s="50"/>
      <c r="AW8691" s="50"/>
      <c r="AX8691" s="50"/>
      <c r="AY8691" s="50"/>
      <c r="AZ8691" s="50"/>
      <c r="BA8691" s="50"/>
      <c r="BB8691" s="50"/>
      <c r="BC8691" s="50"/>
      <c r="BD8691" s="50"/>
      <c r="BE8691" s="50"/>
      <c r="BF8691" s="50"/>
      <c r="BG8691" s="50"/>
      <c r="BH8691" s="50"/>
      <c r="BI8691" s="50"/>
      <c r="BJ8691" s="50"/>
      <c r="BK8691" s="50"/>
      <c r="BL8691" s="50"/>
      <c r="BM8691" s="50"/>
      <c r="BN8691" s="50"/>
      <c r="BO8691" s="50"/>
      <c r="BP8691" s="50"/>
      <c r="BQ8691" s="50"/>
      <c r="BR8691" s="50"/>
      <c r="BS8691" s="50"/>
      <c r="BT8691" s="50"/>
      <c r="BU8691" s="50"/>
      <c r="BV8691" s="50"/>
      <c r="BW8691" s="50"/>
      <c r="BX8691" s="50"/>
      <c r="BY8691" s="50"/>
      <c r="BZ8691" s="50"/>
      <c r="CA8691" s="50"/>
      <c r="CB8691" s="50"/>
      <c r="CC8691" s="50"/>
      <c r="CD8691" s="50"/>
      <c r="CE8691" s="50"/>
      <c r="CF8691" s="50"/>
      <c r="CG8691" s="50"/>
      <c r="CH8691" s="50"/>
      <c r="CI8691" s="50"/>
      <c r="CJ8691" s="50"/>
      <c r="CK8691" s="50"/>
      <c r="CL8691" s="50"/>
      <c r="CM8691" s="50"/>
      <c r="CN8691" s="50"/>
      <c r="CO8691" s="50"/>
      <c r="CP8691" s="50"/>
      <c r="CQ8691" s="50"/>
      <c r="CR8691" s="50"/>
      <c r="CS8691" s="50"/>
      <c r="CT8691" s="50"/>
      <c r="CU8691" s="50"/>
      <c r="CV8691" s="50"/>
      <c r="CW8691" s="50"/>
      <c r="CX8691" s="50"/>
      <c r="CY8691" s="50"/>
      <c r="CZ8691" s="50"/>
      <c r="DA8691" s="50"/>
      <c r="DB8691" s="50"/>
      <c r="DC8691" s="50"/>
      <c r="DD8691" s="50"/>
      <c r="DE8691" s="50"/>
      <c r="DF8691" s="50"/>
      <c r="DG8691" s="50"/>
    </row>
    <row r="8692" spans="1:111" x14ac:dyDescent="0.2">
      <c r="A8692" s="212"/>
      <c r="B8692" s="212"/>
      <c r="C8692" s="416"/>
      <c r="D8692" s="261"/>
      <c r="E8692" s="310"/>
      <c r="F8692" s="192"/>
      <c r="G8692" s="192"/>
      <c r="H8692" s="50"/>
      <c r="I8692" s="50"/>
      <c r="J8692" s="50"/>
      <c r="K8692" s="50"/>
      <c r="L8692" s="50"/>
      <c r="M8692" s="50"/>
      <c r="N8692" s="50"/>
      <c r="O8692" s="50"/>
      <c r="P8692" s="50"/>
      <c r="Q8692" s="50"/>
      <c r="R8692" s="50"/>
      <c r="S8692" s="50"/>
      <c r="T8692" s="50"/>
      <c r="U8692" s="50"/>
      <c r="V8692" s="50"/>
      <c r="W8692" s="50"/>
      <c r="X8692" s="50"/>
      <c r="Y8692" s="50"/>
      <c r="Z8692" s="50"/>
      <c r="AA8692" s="50"/>
      <c r="AB8692" s="50"/>
      <c r="AC8692" s="50"/>
      <c r="AD8692" s="50"/>
      <c r="AE8692" s="50"/>
      <c r="AF8692" s="50"/>
      <c r="AG8692" s="50"/>
      <c r="AH8692" s="50"/>
      <c r="AI8692" s="50"/>
      <c r="AJ8692" s="50"/>
      <c r="AK8692" s="50"/>
      <c r="AL8692" s="50"/>
      <c r="AM8692" s="50"/>
      <c r="AN8692" s="50"/>
      <c r="AO8692" s="50"/>
      <c r="AP8692" s="50"/>
      <c r="AQ8692" s="50"/>
      <c r="AR8692" s="50"/>
      <c r="AS8692" s="50"/>
      <c r="AT8692" s="50"/>
      <c r="AU8692" s="50"/>
      <c r="AV8692" s="50"/>
      <c r="AW8692" s="50"/>
      <c r="AX8692" s="50"/>
      <c r="AY8692" s="50"/>
      <c r="AZ8692" s="50"/>
      <c r="BA8692" s="50"/>
      <c r="BB8692" s="50"/>
      <c r="BC8692" s="50"/>
      <c r="BD8692" s="50"/>
      <c r="BE8692" s="50"/>
      <c r="BF8692" s="50"/>
      <c r="BG8692" s="50"/>
      <c r="BH8692" s="50"/>
      <c r="BI8692" s="50"/>
      <c r="BJ8692" s="50"/>
      <c r="BK8692" s="50"/>
      <c r="BL8692" s="50"/>
      <c r="BM8692" s="50"/>
      <c r="BN8692" s="50"/>
      <c r="BO8692" s="50"/>
      <c r="BP8692" s="50"/>
      <c r="BQ8692" s="50"/>
      <c r="BR8692" s="50"/>
      <c r="BS8692" s="50"/>
      <c r="BT8692" s="50"/>
      <c r="BU8692" s="50"/>
      <c r="BV8692" s="50"/>
      <c r="BW8692" s="50"/>
      <c r="BX8692" s="50"/>
      <c r="BY8692" s="50"/>
      <c r="BZ8692" s="50"/>
      <c r="CA8692" s="50"/>
      <c r="CB8692" s="50"/>
      <c r="CC8692" s="50"/>
      <c r="CD8692" s="50"/>
      <c r="CE8692" s="50"/>
      <c r="CF8692" s="50"/>
      <c r="CG8692" s="50"/>
      <c r="CH8692" s="50"/>
      <c r="CI8692" s="50"/>
      <c r="CJ8692" s="50"/>
      <c r="CK8692" s="50"/>
      <c r="CL8692" s="50"/>
      <c r="CM8692" s="50"/>
      <c r="CN8692" s="50"/>
      <c r="CO8692" s="50"/>
      <c r="CP8692" s="50"/>
      <c r="CQ8692" s="50"/>
      <c r="CR8692" s="50"/>
      <c r="CS8692" s="50"/>
      <c r="CT8692" s="50"/>
      <c r="CU8692" s="50"/>
      <c r="CV8692" s="50"/>
      <c r="CW8692" s="50"/>
      <c r="CX8692" s="50"/>
      <c r="CY8692" s="50"/>
      <c r="CZ8692" s="50"/>
      <c r="DA8692" s="50"/>
      <c r="DB8692" s="50"/>
      <c r="DC8692" s="50"/>
      <c r="DD8692" s="50"/>
      <c r="DE8692" s="50"/>
      <c r="DF8692" s="50"/>
      <c r="DG8692" s="50"/>
    </row>
    <row r="8693" spans="1:111" x14ac:dyDescent="0.2">
      <c r="A8693" s="212"/>
      <c r="B8693" s="212"/>
      <c r="C8693" s="416"/>
      <c r="D8693" s="161"/>
      <c r="E8693" s="310"/>
      <c r="F8693" s="192"/>
      <c r="G8693" s="192"/>
      <c r="H8693" s="50"/>
      <c r="I8693" s="50"/>
      <c r="J8693" s="50"/>
      <c r="K8693" s="50"/>
      <c r="L8693" s="50"/>
      <c r="M8693" s="50"/>
      <c r="N8693" s="50"/>
      <c r="O8693" s="50"/>
      <c r="P8693" s="50"/>
      <c r="Q8693" s="50"/>
      <c r="R8693" s="50"/>
      <c r="S8693" s="50"/>
      <c r="T8693" s="50"/>
      <c r="U8693" s="50"/>
      <c r="V8693" s="50"/>
      <c r="W8693" s="50"/>
      <c r="X8693" s="50"/>
      <c r="Y8693" s="50"/>
      <c r="Z8693" s="50"/>
      <c r="AA8693" s="50"/>
      <c r="AB8693" s="50"/>
      <c r="AC8693" s="50"/>
      <c r="AD8693" s="50"/>
      <c r="AE8693" s="50"/>
      <c r="AF8693" s="50"/>
      <c r="AG8693" s="50"/>
      <c r="AH8693" s="50"/>
      <c r="AI8693" s="50"/>
      <c r="AJ8693" s="50"/>
      <c r="AK8693" s="50"/>
      <c r="AL8693" s="50"/>
      <c r="AM8693" s="50"/>
      <c r="AN8693" s="50"/>
      <c r="AO8693" s="50"/>
      <c r="AP8693" s="50"/>
      <c r="AQ8693" s="50"/>
      <c r="AR8693" s="50"/>
      <c r="AS8693" s="50"/>
      <c r="AT8693" s="50"/>
      <c r="AU8693" s="50"/>
      <c r="AV8693" s="50"/>
      <c r="AW8693" s="50"/>
      <c r="AX8693" s="50"/>
      <c r="AY8693" s="50"/>
      <c r="AZ8693" s="50"/>
      <c r="BA8693" s="50"/>
      <c r="BB8693" s="50"/>
      <c r="BC8693" s="50"/>
      <c r="BD8693" s="50"/>
      <c r="BE8693" s="50"/>
      <c r="BF8693" s="50"/>
      <c r="BG8693" s="50"/>
      <c r="BH8693" s="50"/>
      <c r="BI8693" s="50"/>
      <c r="BJ8693" s="50"/>
      <c r="BK8693" s="50"/>
      <c r="BL8693" s="50"/>
      <c r="BM8693" s="50"/>
      <c r="BN8693" s="50"/>
      <c r="BO8693" s="50"/>
      <c r="BP8693" s="50"/>
      <c r="BQ8693" s="50"/>
      <c r="BR8693" s="50"/>
      <c r="BS8693" s="50"/>
      <c r="BT8693" s="50"/>
      <c r="BU8693" s="50"/>
      <c r="BV8693" s="50"/>
      <c r="BW8693" s="50"/>
      <c r="BX8693" s="50"/>
      <c r="BY8693" s="50"/>
      <c r="BZ8693" s="50"/>
      <c r="CA8693" s="50"/>
      <c r="CB8693" s="50"/>
      <c r="CC8693" s="50"/>
      <c r="CD8693" s="50"/>
      <c r="CE8693" s="50"/>
      <c r="CF8693" s="50"/>
      <c r="CG8693" s="50"/>
      <c r="CH8693" s="50"/>
      <c r="CI8693" s="50"/>
      <c r="CJ8693" s="50"/>
      <c r="CK8693" s="50"/>
      <c r="CL8693" s="50"/>
      <c r="CM8693" s="50"/>
      <c r="CN8693" s="50"/>
      <c r="CO8693" s="50"/>
      <c r="CP8693" s="50"/>
      <c r="CQ8693" s="50"/>
      <c r="CR8693" s="50"/>
      <c r="CS8693" s="50"/>
      <c r="CT8693" s="50"/>
      <c r="CU8693" s="50"/>
      <c r="CV8693" s="50"/>
      <c r="CW8693" s="50"/>
      <c r="CX8693" s="50"/>
      <c r="CY8693" s="50"/>
      <c r="CZ8693" s="50"/>
      <c r="DA8693" s="50"/>
      <c r="DB8693" s="50"/>
      <c r="DC8693" s="50"/>
      <c r="DD8693" s="50"/>
      <c r="DE8693" s="50"/>
      <c r="DF8693" s="50"/>
      <c r="DG8693" s="50"/>
    </row>
    <row r="8694" spans="1:111" x14ac:dyDescent="0.2">
      <c r="A8694" s="212"/>
      <c r="B8694" s="212"/>
      <c r="C8694" s="416"/>
      <c r="D8694" s="161"/>
      <c r="E8694" s="310"/>
      <c r="F8694" s="192"/>
      <c r="G8694" s="192"/>
      <c r="H8694" s="50"/>
      <c r="I8694" s="50"/>
      <c r="J8694" s="50"/>
      <c r="K8694" s="50"/>
      <c r="L8694" s="50"/>
      <c r="M8694" s="50"/>
      <c r="N8694" s="50"/>
      <c r="O8694" s="50"/>
      <c r="P8694" s="50"/>
      <c r="Q8694" s="50"/>
      <c r="R8694" s="50"/>
      <c r="S8694" s="50"/>
      <c r="T8694" s="50"/>
      <c r="U8694" s="50"/>
      <c r="V8694" s="50"/>
      <c r="W8694" s="50"/>
      <c r="X8694" s="50"/>
      <c r="Y8694" s="50"/>
      <c r="Z8694" s="50"/>
      <c r="AA8694" s="50"/>
      <c r="AB8694" s="50"/>
      <c r="AC8694" s="50"/>
      <c r="AD8694" s="50"/>
      <c r="AE8694" s="50"/>
      <c r="AF8694" s="50"/>
      <c r="AG8694" s="50"/>
      <c r="AH8694" s="50"/>
      <c r="AI8694" s="50"/>
      <c r="AJ8694" s="50"/>
      <c r="AK8694" s="50"/>
      <c r="AL8694" s="50"/>
      <c r="AM8694" s="50"/>
      <c r="AN8694" s="50"/>
      <c r="AO8694" s="50"/>
      <c r="AP8694" s="50"/>
      <c r="AQ8694" s="50"/>
      <c r="AR8694" s="50"/>
      <c r="AS8694" s="50"/>
      <c r="AT8694" s="50"/>
      <c r="AU8694" s="50"/>
      <c r="AV8694" s="50"/>
      <c r="AW8694" s="50"/>
      <c r="AX8694" s="50"/>
      <c r="AY8694" s="50"/>
      <c r="AZ8694" s="50"/>
      <c r="BA8694" s="50"/>
      <c r="BB8694" s="50"/>
      <c r="BC8694" s="50"/>
      <c r="BD8694" s="50"/>
      <c r="BE8694" s="50"/>
      <c r="BF8694" s="50"/>
      <c r="BG8694" s="50"/>
      <c r="BH8694" s="50"/>
      <c r="BI8694" s="50"/>
      <c r="BJ8694" s="50"/>
      <c r="BK8694" s="50"/>
      <c r="BL8694" s="50"/>
      <c r="BM8694" s="50"/>
      <c r="BN8694" s="50"/>
      <c r="BO8694" s="50"/>
      <c r="BP8694" s="50"/>
      <c r="BQ8694" s="50"/>
      <c r="BR8694" s="50"/>
      <c r="BS8694" s="50"/>
      <c r="BT8694" s="50"/>
      <c r="BU8694" s="50"/>
      <c r="BV8694" s="50"/>
      <c r="BW8694" s="50"/>
      <c r="BX8694" s="50"/>
      <c r="BY8694" s="50"/>
      <c r="BZ8694" s="50"/>
      <c r="CA8694" s="50"/>
      <c r="CB8694" s="50"/>
      <c r="CC8694" s="50"/>
      <c r="CD8694" s="50"/>
      <c r="CE8694" s="50"/>
      <c r="CF8694" s="50"/>
      <c r="CG8694" s="50"/>
      <c r="CH8694" s="50"/>
      <c r="CI8694" s="50"/>
      <c r="CJ8694" s="50"/>
      <c r="CK8694" s="50"/>
      <c r="CL8694" s="50"/>
      <c r="CM8694" s="50"/>
      <c r="CN8694" s="50"/>
      <c r="CO8694" s="50"/>
      <c r="CP8694" s="50"/>
      <c r="CQ8694" s="50"/>
      <c r="CR8694" s="50"/>
      <c r="CS8694" s="50"/>
      <c r="CT8694" s="50"/>
      <c r="CU8694" s="50"/>
      <c r="CV8694" s="50"/>
      <c r="CW8694" s="50"/>
      <c r="CX8694" s="50"/>
      <c r="CY8694" s="50"/>
      <c r="CZ8694" s="50"/>
      <c r="DA8694" s="50"/>
      <c r="DB8694" s="50"/>
      <c r="DC8694" s="50"/>
      <c r="DD8694" s="50"/>
      <c r="DE8694" s="50"/>
      <c r="DF8694" s="50"/>
      <c r="DG8694" s="50"/>
    </row>
    <row r="8695" spans="1:111" x14ac:dyDescent="0.2">
      <c r="A8695" s="212"/>
      <c r="B8695" s="212"/>
      <c r="C8695" s="416"/>
      <c r="D8695" s="161"/>
      <c r="E8695" s="310"/>
      <c r="F8695" s="192"/>
      <c r="G8695" s="192"/>
      <c r="H8695" s="50"/>
      <c r="I8695" s="50"/>
      <c r="J8695" s="50"/>
      <c r="K8695" s="50"/>
      <c r="L8695" s="50"/>
      <c r="M8695" s="50"/>
      <c r="N8695" s="50"/>
      <c r="O8695" s="50"/>
      <c r="P8695" s="50"/>
      <c r="Q8695" s="50"/>
      <c r="R8695" s="50"/>
      <c r="S8695" s="50"/>
      <c r="T8695" s="50"/>
      <c r="U8695" s="50"/>
      <c r="V8695" s="50"/>
      <c r="W8695" s="50"/>
      <c r="X8695" s="50"/>
      <c r="Y8695" s="50"/>
      <c r="Z8695" s="50"/>
      <c r="AA8695" s="50"/>
      <c r="AB8695" s="50"/>
      <c r="AC8695" s="50"/>
      <c r="AD8695" s="50"/>
      <c r="AE8695" s="50"/>
      <c r="AF8695" s="50"/>
      <c r="AG8695" s="50"/>
      <c r="AH8695" s="50"/>
      <c r="AI8695" s="50"/>
      <c r="AJ8695" s="50"/>
      <c r="AK8695" s="50"/>
      <c r="AL8695" s="50"/>
      <c r="AM8695" s="50"/>
      <c r="AN8695" s="50"/>
      <c r="AO8695" s="50"/>
      <c r="AP8695" s="50"/>
      <c r="AQ8695" s="50"/>
      <c r="AR8695" s="50"/>
      <c r="AS8695" s="50"/>
      <c r="AT8695" s="50"/>
      <c r="AU8695" s="50"/>
      <c r="AV8695" s="50"/>
      <c r="AW8695" s="50"/>
      <c r="AX8695" s="50"/>
      <c r="AY8695" s="50"/>
      <c r="AZ8695" s="50"/>
      <c r="BA8695" s="50"/>
      <c r="BB8695" s="50"/>
      <c r="BC8695" s="50"/>
      <c r="BD8695" s="50"/>
      <c r="BE8695" s="50"/>
      <c r="BF8695" s="50"/>
      <c r="BG8695" s="50"/>
      <c r="BH8695" s="50"/>
      <c r="BI8695" s="50"/>
      <c r="BJ8695" s="50"/>
      <c r="BK8695" s="50"/>
      <c r="BL8695" s="50"/>
      <c r="BM8695" s="50"/>
      <c r="BN8695" s="50"/>
      <c r="BO8695" s="50"/>
      <c r="BP8695" s="50"/>
      <c r="BQ8695" s="50"/>
      <c r="BR8695" s="50"/>
      <c r="BS8695" s="50"/>
      <c r="BT8695" s="50"/>
      <c r="BU8695" s="50"/>
      <c r="BV8695" s="50"/>
      <c r="BW8695" s="50"/>
      <c r="BX8695" s="50"/>
      <c r="BY8695" s="50"/>
      <c r="BZ8695" s="50"/>
      <c r="CA8695" s="50"/>
      <c r="CB8695" s="50"/>
      <c r="CC8695" s="50"/>
      <c r="CD8695" s="50"/>
      <c r="CE8695" s="50"/>
      <c r="CF8695" s="50"/>
      <c r="CG8695" s="50"/>
      <c r="CH8695" s="50"/>
      <c r="CI8695" s="50"/>
      <c r="CJ8695" s="50"/>
      <c r="CK8695" s="50"/>
      <c r="CL8695" s="50"/>
      <c r="CM8695" s="50"/>
      <c r="CN8695" s="50"/>
      <c r="CO8695" s="50"/>
      <c r="CP8695" s="50"/>
      <c r="CQ8695" s="50"/>
      <c r="CR8695" s="50"/>
      <c r="CS8695" s="50"/>
      <c r="CT8695" s="50"/>
      <c r="CU8695" s="50"/>
      <c r="CV8695" s="50"/>
      <c r="CW8695" s="50"/>
      <c r="CX8695" s="50"/>
      <c r="CY8695" s="50"/>
      <c r="CZ8695" s="50"/>
      <c r="DA8695" s="50"/>
      <c r="DB8695" s="50"/>
      <c r="DC8695" s="50"/>
      <c r="DD8695" s="50"/>
      <c r="DE8695" s="50"/>
      <c r="DF8695" s="50"/>
      <c r="DG8695" s="50"/>
    </row>
    <row r="8696" spans="1:111" x14ac:dyDescent="0.2">
      <c r="A8696" s="212"/>
      <c r="B8696" s="212"/>
      <c r="C8696" s="416"/>
      <c r="D8696" s="161"/>
      <c r="E8696" s="310"/>
      <c r="F8696" s="192"/>
      <c r="G8696" s="192"/>
      <c r="H8696" s="50"/>
      <c r="I8696" s="50"/>
      <c r="J8696" s="50"/>
      <c r="K8696" s="50"/>
      <c r="L8696" s="50"/>
      <c r="M8696" s="50"/>
      <c r="N8696" s="50"/>
      <c r="O8696" s="50"/>
      <c r="P8696" s="50"/>
      <c r="Q8696" s="50"/>
      <c r="R8696" s="50"/>
      <c r="S8696" s="50"/>
      <c r="T8696" s="50"/>
      <c r="U8696" s="50"/>
      <c r="V8696" s="50"/>
      <c r="W8696" s="50"/>
      <c r="X8696" s="50"/>
      <c r="Y8696" s="50"/>
      <c r="Z8696" s="50"/>
      <c r="AA8696" s="50"/>
      <c r="AB8696" s="50"/>
      <c r="AC8696" s="50"/>
      <c r="AD8696" s="50"/>
      <c r="AE8696" s="50"/>
      <c r="AF8696" s="50"/>
      <c r="AG8696" s="50"/>
      <c r="AH8696" s="50"/>
      <c r="AI8696" s="50"/>
      <c r="AJ8696" s="50"/>
      <c r="AK8696" s="50"/>
      <c r="AL8696" s="50"/>
      <c r="AM8696" s="50"/>
      <c r="AN8696" s="50"/>
      <c r="AO8696" s="50"/>
      <c r="AP8696" s="50"/>
      <c r="AQ8696" s="50"/>
      <c r="AR8696" s="50"/>
      <c r="AS8696" s="50"/>
      <c r="AT8696" s="50"/>
      <c r="AU8696" s="50"/>
      <c r="AV8696" s="50"/>
      <c r="AW8696" s="50"/>
      <c r="AX8696" s="50"/>
      <c r="AY8696" s="50"/>
      <c r="AZ8696" s="50"/>
      <c r="BA8696" s="50"/>
      <c r="BB8696" s="50"/>
      <c r="BC8696" s="50"/>
      <c r="BD8696" s="50"/>
      <c r="BE8696" s="50"/>
      <c r="BF8696" s="50"/>
      <c r="BG8696" s="50"/>
      <c r="BH8696" s="50"/>
      <c r="BI8696" s="50"/>
      <c r="BJ8696" s="50"/>
      <c r="BK8696" s="50"/>
      <c r="BL8696" s="50"/>
      <c r="BM8696" s="50"/>
      <c r="BN8696" s="50"/>
      <c r="BO8696" s="50"/>
      <c r="BP8696" s="50"/>
      <c r="BQ8696" s="50"/>
      <c r="BR8696" s="50"/>
      <c r="BS8696" s="50"/>
      <c r="BT8696" s="50"/>
      <c r="BU8696" s="50"/>
      <c r="BV8696" s="50"/>
      <c r="BW8696" s="50"/>
      <c r="BX8696" s="50"/>
      <c r="BY8696" s="50"/>
      <c r="BZ8696" s="50"/>
      <c r="CA8696" s="50"/>
      <c r="CB8696" s="50"/>
      <c r="CC8696" s="50"/>
      <c r="CD8696" s="50"/>
      <c r="CE8696" s="50"/>
      <c r="CF8696" s="50"/>
      <c r="CG8696" s="50"/>
      <c r="CH8696" s="50"/>
      <c r="CI8696" s="50"/>
      <c r="CJ8696" s="50"/>
      <c r="CK8696" s="50"/>
      <c r="CL8696" s="50"/>
      <c r="CM8696" s="50"/>
      <c r="CN8696" s="50"/>
      <c r="CO8696" s="50"/>
      <c r="CP8696" s="50"/>
      <c r="CQ8696" s="50"/>
      <c r="CR8696" s="50"/>
      <c r="CS8696" s="50"/>
      <c r="CT8696" s="50"/>
      <c r="CU8696" s="50"/>
      <c r="CV8696" s="50"/>
      <c r="CW8696" s="50"/>
      <c r="CX8696" s="50"/>
      <c r="CY8696" s="50"/>
      <c r="CZ8696" s="50"/>
      <c r="DA8696" s="50"/>
      <c r="DB8696" s="50"/>
      <c r="DC8696" s="50"/>
      <c r="DD8696" s="50"/>
      <c r="DE8696" s="50"/>
      <c r="DF8696" s="50"/>
      <c r="DG8696" s="50"/>
    </row>
    <row r="8697" spans="1:111" x14ac:dyDescent="0.2">
      <c r="A8697" s="212"/>
      <c r="B8697" s="212"/>
      <c r="C8697" s="416"/>
      <c r="D8697" s="161"/>
      <c r="E8697" s="310"/>
      <c r="F8697" s="192"/>
      <c r="G8697" s="192"/>
      <c r="H8697" s="50"/>
      <c r="I8697" s="50"/>
      <c r="J8697" s="50"/>
      <c r="K8697" s="50"/>
      <c r="L8697" s="50"/>
      <c r="M8697" s="50"/>
      <c r="N8697" s="50"/>
      <c r="O8697" s="50"/>
      <c r="P8697" s="50"/>
      <c r="Q8697" s="50"/>
      <c r="R8697" s="50"/>
      <c r="S8697" s="50"/>
      <c r="T8697" s="50"/>
      <c r="U8697" s="50"/>
      <c r="V8697" s="50"/>
      <c r="W8697" s="50"/>
      <c r="X8697" s="50"/>
      <c r="Y8697" s="50"/>
      <c r="Z8697" s="50"/>
      <c r="AA8697" s="50"/>
      <c r="AB8697" s="50"/>
      <c r="AC8697" s="50"/>
      <c r="AD8697" s="50"/>
      <c r="AE8697" s="50"/>
      <c r="AF8697" s="50"/>
      <c r="AG8697" s="50"/>
      <c r="AH8697" s="50"/>
      <c r="AI8697" s="50"/>
      <c r="AJ8697" s="50"/>
      <c r="AK8697" s="50"/>
      <c r="AL8697" s="50"/>
      <c r="AM8697" s="50"/>
      <c r="AN8697" s="50"/>
      <c r="AO8697" s="50"/>
      <c r="AP8697" s="50"/>
      <c r="AQ8697" s="50"/>
      <c r="AR8697" s="50"/>
      <c r="AS8697" s="50"/>
      <c r="AT8697" s="50"/>
      <c r="AU8697" s="50"/>
      <c r="AV8697" s="50"/>
      <c r="AW8697" s="50"/>
      <c r="AX8697" s="50"/>
      <c r="AY8697" s="50"/>
      <c r="AZ8697" s="50"/>
      <c r="BA8697" s="50"/>
      <c r="BB8697" s="50"/>
      <c r="BC8697" s="50"/>
      <c r="BD8697" s="50"/>
      <c r="BE8697" s="50"/>
      <c r="BF8697" s="50"/>
      <c r="BG8697" s="50"/>
      <c r="BH8697" s="50"/>
      <c r="BI8697" s="50"/>
      <c r="BJ8697" s="50"/>
      <c r="BK8697" s="50"/>
      <c r="BL8697" s="50"/>
      <c r="BM8697" s="50"/>
      <c r="BN8697" s="50"/>
      <c r="BO8697" s="50"/>
      <c r="BP8697" s="50"/>
      <c r="BQ8697" s="50"/>
      <c r="BR8697" s="50"/>
      <c r="BS8697" s="50"/>
      <c r="BT8697" s="50"/>
      <c r="BU8697" s="50"/>
      <c r="BV8697" s="50"/>
      <c r="BW8697" s="50"/>
      <c r="BX8697" s="50"/>
      <c r="BY8697" s="50"/>
      <c r="BZ8697" s="50"/>
      <c r="CA8697" s="50"/>
      <c r="CB8697" s="50"/>
      <c r="CC8697" s="50"/>
      <c r="CD8697" s="50"/>
      <c r="CE8697" s="50"/>
      <c r="CF8697" s="50"/>
      <c r="CG8697" s="50"/>
      <c r="CH8697" s="50"/>
      <c r="CI8697" s="50"/>
      <c r="CJ8697" s="50"/>
      <c r="CK8697" s="50"/>
      <c r="CL8697" s="50"/>
      <c r="CM8697" s="50"/>
      <c r="CN8697" s="50"/>
      <c r="CO8697" s="50"/>
      <c r="CP8697" s="50"/>
      <c r="CQ8697" s="50"/>
      <c r="CR8697" s="50"/>
      <c r="CS8697" s="50"/>
      <c r="CT8697" s="50"/>
      <c r="CU8697" s="50"/>
      <c r="CV8697" s="50"/>
      <c r="CW8697" s="50"/>
      <c r="CX8697" s="50"/>
      <c r="CY8697" s="50"/>
      <c r="CZ8697" s="50"/>
      <c r="DA8697" s="50"/>
      <c r="DB8697" s="50"/>
      <c r="DC8697" s="50"/>
      <c r="DD8697" s="50"/>
      <c r="DE8697" s="50"/>
      <c r="DF8697" s="50"/>
      <c r="DG8697" s="50"/>
    </row>
    <row r="8698" spans="1:111" x14ac:dyDescent="0.2">
      <c r="A8698" s="212"/>
      <c r="B8698" s="212"/>
      <c r="C8698" s="416"/>
      <c r="D8698" s="161"/>
      <c r="E8698" s="310"/>
      <c r="F8698" s="192"/>
      <c r="G8698" s="192"/>
      <c r="H8698" s="50"/>
      <c r="I8698" s="50"/>
      <c r="J8698" s="50"/>
      <c r="K8698" s="50"/>
      <c r="L8698" s="50"/>
      <c r="M8698" s="50"/>
      <c r="N8698" s="50"/>
      <c r="O8698" s="50"/>
      <c r="P8698" s="50"/>
      <c r="Q8698" s="50"/>
      <c r="R8698" s="50"/>
      <c r="S8698" s="50"/>
      <c r="T8698" s="50"/>
      <c r="U8698" s="50"/>
      <c r="V8698" s="50"/>
      <c r="W8698" s="50"/>
      <c r="X8698" s="50"/>
      <c r="Y8698" s="50"/>
      <c r="Z8698" s="50"/>
      <c r="AA8698" s="50"/>
      <c r="AB8698" s="50"/>
      <c r="AC8698" s="50"/>
      <c r="AD8698" s="50"/>
      <c r="AE8698" s="50"/>
      <c r="AF8698" s="50"/>
      <c r="AG8698" s="50"/>
      <c r="AH8698" s="50"/>
      <c r="AI8698" s="50"/>
      <c r="AJ8698" s="50"/>
      <c r="AK8698" s="50"/>
      <c r="AL8698" s="50"/>
      <c r="AM8698" s="50"/>
      <c r="AN8698" s="50"/>
      <c r="AO8698" s="50"/>
      <c r="AP8698" s="50"/>
      <c r="AQ8698" s="50"/>
      <c r="AR8698" s="50"/>
      <c r="AS8698" s="50"/>
      <c r="AT8698" s="50"/>
      <c r="AU8698" s="50"/>
      <c r="AV8698" s="50"/>
      <c r="AW8698" s="50"/>
      <c r="AX8698" s="50"/>
      <c r="AY8698" s="50"/>
      <c r="AZ8698" s="50"/>
      <c r="BA8698" s="50"/>
      <c r="BB8698" s="50"/>
      <c r="BC8698" s="50"/>
      <c r="BD8698" s="50"/>
      <c r="BE8698" s="50"/>
      <c r="BF8698" s="50"/>
      <c r="BG8698" s="50"/>
      <c r="BH8698" s="50"/>
      <c r="BI8698" s="50"/>
      <c r="BJ8698" s="50"/>
      <c r="BK8698" s="50"/>
      <c r="BL8698" s="50"/>
      <c r="BM8698" s="50"/>
      <c r="BN8698" s="50"/>
      <c r="BO8698" s="50"/>
      <c r="BP8698" s="50"/>
      <c r="BQ8698" s="50"/>
      <c r="BR8698" s="50"/>
      <c r="BS8698" s="50"/>
      <c r="BT8698" s="50"/>
      <c r="BU8698" s="50"/>
      <c r="BV8698" s="50"/>
      <c r="BW8698" s="50"/>
      <c r="BX8698" s="50"/>
      <c r="BY8698" s="50"/>
      <c r="BZ8698" s="50"/>
      <c r="CA8698" s="50"/>
      <c r="CB8698" s="50"/>
      <c r="CC8698" s="50"/>
      <c r="CD8698" s="50"/>
      <c r="CE8698" s="50"/>
      <c r="CF8698" s="50"/>
      <c r="CG8698" s="50"/>
      <c r="CH8698" s="50"/>
      <c r="CI8698" s="50"/>
      <c r="CJ8698" s="50"/>
      <c r="CK8698" s="50"/>
      <c r="CL8698" s="50"/>
      <c r="CM8698" s="50"/>
      <c r="CN8698" s="50"/>
      <c r="CO8698" s="50"/>
      <c r="CP8698" s="50"/>
      <c r="CQ8698" s="50"/>
      <c r="CR8698" s="50"/>
      <c r="CS8698" s="50"/>
      <c r="CT8698" s="50"/>
      <c r="CU8698" s="50"/>
      <c r="CV8698" s="50"/>
      <c r="CW8698" s="50"/>
      <c r="CX8698" s="50"/>
      <c r="CY8698" s="50"/>
      <c r="CZ8698" s="50"/>
      <c r="DA8698" s="50"/>
      <c r="DB8698" s="50"/>
      <c r="DC8698" s="50"/>
      <c r="DD8698" s="50"/>
      <c r="DE8698" s="50"/>
      <c r="DF8698" s="50"/>
      <c r="DG8698" s="50"/>
    </row>
    <row r="8699" spans="1:111" x14ac:dyDescent="0.2">
      <c r="A8699" s="212"/>
      <c r="B8699" s="212"/>
      <c r="C8699" s="416"/>
      <c r="D8699" s="161"/>
      <c r="E8699" s="310"/>
      <c r="F8699" s="192"/>
      <c r="G8699" s="192"/>
      <c r="H8699" s="50"/>
      <c r="I8699" s="50"/>
      <c r="J8699" s="50"/>
      <c r="K8699" s="50"/>
      <c r="L8699" s="50"/>
      <c r="M8699" s="50"/>
      <c r="N8699" s="50"/>
      <c r="O8699" s="50"/>
      <c r="P8699" s="50"/>
      <c r="Q8699" s="50"/>
      <c r="R8699" s="50"/>
      <c r="S8699" s="50"/>
      <c r="T8699" s="50"/>
      <c r="U8699" s="50"/>
      <c r="V8699" s="50"/>
      <c r="W8699" s="50"/>
      <c r="X8699" s="50"/>
      <c r="Y8699" s="50"/>
      <c r="Z8699" s="50"/>
      <c r="AA8699" s="50"/>
      <c r="AB8699" s="50"/>
      <c r="AC8699" s="50"/>
      <c r="AD8699" s="50"/>
      <c r="AE8699" s="50"/>
      <c r="AF8699" s="50"/>
      <c r="AG8699" s="50"/>
      <c r="AH8699" s="50"/>
      <c r="AI8699" s="50"/>
      <c r="AJ8699" s="50"/>
      <c r="AK8699" s="50"/>
      <c r="AL8699" s="50"/>
      <c r="AM8699" s="50"/>
      <c r="AN8699" s="50"/>
      <c r="AO8699" s="50"/>
      <c r="AP8699" s="50"/>
      <c r="AQ8699" s="50"/>
      <c r="AR8699" s="50"/>
      <c r="AS8699" s="50"/>
      <c r="AT8699" s="50"/>
      <c r="AU8699" s="50"/>
      <c r="AV8699" s="50"/>
      <c r="AW8699" s="50"/>
      <c r="AX8699" s="50"/>
      <c r="AY8699" s="50"/>
      <c r="AZ8699" s="50"/>
      <c r="BA8699" s="50"/>
      <c r="BB8699" s="50"/>
      <c r="BC8699" s="50"/>
      <c r="BD8699" s="50"/>
      <c r="BE8699" s="50"/>
      <c r="BF8699" s="50"/>
      <c r="BG8699" s="50"/>
      <c r="BH8699" s="50"/>
      <c r="BI8699" s="50"/>
      <c r="BJ8699" s="50"/>
      <c r="BK8699" s="50"/>
      <c r="BL8699" s="50"/>
      <c r="BM8699" s="50"/>
      <c r="BN8699" s="50"/>
      <c r="BO8699" s="50"/>
      <c r="BP8699" s="50"/>
      <c r="BQ8699" s="50"/>
      <c r="BR8699" s="50"/>
      <c r="BS8699" s="50"/>
      <c r="BT8699" s="50"/>
      <c r="BU8699" s="50"/>
      <c r="BV8699" s="50"/>
      <c r="BW8699" s="50"/>
      <c r="BX8699" s="50"/>
      <c r="BY8699" s="50"/>
      <c r="BZ8699" s="50"/>
      <c r="CA8699" s="50"/>
      <c r="CB8699" s="50"/>
      <c r="CC8699" s="50"/>
      <c r="CD8699" s="50"/>
      <c r="CE8699" s="50"/>
      <c r="CF8699" s="50"/>
      <c r="CG8699" s="50"/>
      <c r="CH8699" s="50"/>
      <c r="CI8699" s="50"/>
      <c r="CJ8699" s="50"/>
      <c r="CK8699" s="50"/>
      <c r="CL8699" s="50"/>
      <c r="CM8699" s="50"/>
      <c r="CN8699" s="50"/>
      <c r="CO8699" s="50"/>
      <c r="CP8699" s="50"/>
      <c r="CQ8699" s="50"/>
      <c r="CR8699" s="50"/>
      <c r="CS8699" s="50"/>
      <c r="CT8699" s="50"/>
      <c r="CU8699" s="50"/>
      <c r="CV8699" s="50"/>
      <c r="CW8699" s="50"/>
      <c r="CX8699" s="50"/>
      <c r="CY8699" s="50"/>
      <c r="CZ8699" s="50"/>
      <c r="DA8699" s="50"/>
      <c r="DB8699" s="50"/>
      <c r="DC8699" s="50"/>
      <c r="DD8699" s="50"/>
      <c r="DE8699" s="50"/>
      <c r="DF8699" s="50"/>
      <c r="DG8699" s="50"/>
    </row>
    <row r="8700" spans="1:111" x14ac:dyDescent="0.2">
      <c r="A8700" s="212"/>
      <c r="B8700" s="212"/>
      <c r="C8700" s="416"/>
      <c r="D8700" s="161"/>
      <c r="E8700" s="310"/>
      <c r="F8700" s="192"/>
      <c r="G8700" s="192"/>
      <c r="H8700" s="50"/>
      <c r="I8700" s="50"/>
      <c r="J8700" s="50"/>
      <c r="K8700" s="50"/>
      <c r="L8700" s="50"/>
      <c r="M8700" s="50"/>
      <c r="N8700" s="50"/>
      <c r="O8700" s="50"/>
      <c r="P8700" s="50"/>
      <c r="Q8700" s="50"/>
      <c r="R8700" s="50"/>
      <c r="S8700" s="50"/>
      <c r="T8700" s="50"/>
      <c r="U8700" s="50"/>
      <c r="V8700" s="50"/>
      <c r="W8700" s="50"/>
      <c r="X8700" s="50"/>
      <c r="Y8700" s="50"/>
      <c r="Z8700" s="50"/>
      <c r="AA8700" s="50"/>
      <c r="AB8700" s="50"/>
      <c r="AC8700" s="50"/>
      <c r="AD8700" s="50"/>
      <c r="AE8700" s="50"/>
      <c r="AF8700" s="50"/>
      <c r="AG8700" s="50"/>
      <c r="AH8700" s="50"/>
      <c r="AI8700" s="50"/>
      <c r="AJ8700" s="50"/>
      <c r="AK8700" s="50"/>
      <c r="AL8700" s="50"/>
      <c r="AM8700" s="50"/>
      <c r="AN8700" s="50"/>
      <c r="AO8700" s="50"/>
      <c r="AP8700" s="50"/>
      <c r="AQ8700" s="50"/>
      <c r="AR8700" s="50"/>
      <c r="AS8700" s="50"/>
      <c r="AT8700" s="50"/>
      <c r="AU8700" s="50"/>
      <c r="AV8700" s="50"/>
      <c r="AW8700" s="50"/>
      <c r="AX8700" s="50"/>
      <c r="AY8700" s="50"/>
      <c r="AZ8700" s="50"/>
      <c r="BA8700" s="50"/>
      <c r="BB8700" s="50"/>
      <c r="BC8700" s="50"/>
      <c r="BD8700" s="50"/>
      <c r="BE8700" s="50"/>
      <c r="BF8700" s="50"/>
      <c r="BG8700" s="50"/>
      <c r="BH8700" s="50"/>
      <c r="BI8700" s="50"/>
      <c r="BJ8700" s="50"/>
      <c r="BK8700" s="50"/>
      <c r="BL8700" s="50"/>
      <c r="BM8700" s="50"/>
      <c r="BN8700" s="50"/>
      <c r="BO8700" s="50"/>
      <c r="BP8700" s="50"/>
      <c r="BQ8700" s="50"/>
      <c r="BR8700" s="50"/>
      <c r="BS8700" s="50"/>
      <c r="BT8700" s="50"/>
      <c r="BU8700" s="50"/>
      <c r="BV8700" s="50"/>
      <c r="BW8700" s="50"/>
      <c r="BX8700" s="50"/>
      <c r="BY8700" s="50"/>
      <c r="BZ8700" s="50"/>
      <c r="CA8700" s="50"/>
      <c r="CB8700" s="50"/>
      <c r="CC8700" s="50"/>
      <c r="CD8700" s="50"/>
      <c r="CE8700" s="50"/>
      <c r="CF8700" s="50"/>
      <c r="CG8700" s="50"/>
      <c r="CH8700" s="50"/>
      <c r="CI8700" s="50"/>
      <c r="CJ8700" s="50"/>
      <c r="CK8700" s="50"/>
      <c r="CL8700" s="50"/>
      <c r="CM8700" s="50"/>
      <c r="CN8700" s="50"/>
      <c r="CO8700" s="50"/>
      <c r="CP8700" s="50"/>
      <c r="CQ8700" s="50"/>
      <c r="CR8700" s="50"/>
      <c r="CS8700" s="50"/>
      <c r="CT8700" s="50"/>
      <c r="CU8700" s="50"/>
      <c r="CV8700" s="50"/>
      <c r="CW8700" s="50"/>
      <c r="CX8700" s="50"/>
      <c r="CY8700" s="50"/>
      <c r="CZ8700" s="50"/>
      <c r="DA8700" s="50"/>
      <c r="DB8700" s="50"/>
      <c r="DC8700" s="50"/>
      <c r="DD8700" s="50"/>
      <c r="DE8700" s="50"/>
      <c r="DF8700" s="50"/>
      <c r="DG8700" s="50"/>
    </row>
    <row r="8701" spans="1:111" x14ac:dyDescent="0.2">
      <c r="A8701" s="212"/>
      <c r="B8701" s="212"/>
      <c r="C8701" s="416"/>
      <c r="D8701" s="261"/>
      <c r="E8701" s="310"/>
      <c r="F8701" s="192"/>
      <c r="G8701" s="192"/>
      <c r="H8701" s="50"/>
      <c r="I8701" s="50"/>
      <c r="J8701" s="50"/>
      <c r="K8701" s="50"/>
      <c r="L8701" s="50"/>
      <c r="M8701" s="50"/>
      <c r="N8701" s="50"/>
      <c r="O8701" s="50"/>
      <c r="P8701" s="50"/>
      <c r="Q8701" s="50"/>
      <c r="R8701" s="50"/>
      <c r="S8701" s="50"/>
      <c r="T8701" s="50"/>
      <c r="U8701" s="50"/>
      <c r="V8701" s="50"/>
      <c r="W8701" s="50"/>
      <c r="X8701" s="50"/>
      <c r="Y8701" s="50"/>
      <c r="Z8701" s="50"/>
      <c r="AA8701" s="50"/>
      <c r="AB8701" s="50"/>
      <c r="AC8701" s="50"/>
      <c r="AD8701" s="50"/>
      <c r="AE8701" s="50"/>
      <c r="AF8701" s="50"/>
      <c r="AG8701" s="50"/>
      <c r="AH8701" s="50"/>
      <c r="AI8701" s="50"/>
      <c r="AJ8701" s="50"/>
      <c r="AK8701" s="50"/>
      <c r="AL8701" s="50"/>
      <c r="AM8701" s="50"/>
      <c r="AN8701" s="50"/>
      <c r="AO8701" s="50"/>
      <c r="AP8701" s="50"/>
      <c r="AQ8701" s="50"/>
      <c r="AR8701" s="50"/>
      <c r="AS8701" s="50"/>
      <c r="AT8701" s="50"/>
      <c r="AU8701" s="50"/>
      <c r="AV8701" s="50"/>
      <c r="AW8701" s="50"/>
      <c r="AX8701" s="50"/>
      <c r="AY8701" s="50"/>
      <c r="AZ8701" s="50"/>
      <c r="BA8701" s="50"/>
      <c r="BB8701" s="50"/>
      <c r="BC8701" s="50"/>
      <c r="BD8701" s="50"/>
      <c r="BE8701" s="50"/>
      <c r="BF8701" s="50"/>
      <c r="BG8701" s="50"/>
      <c r="BH8701" s="50"/>
      <c r="BI8701" s="50"/>
      <c r="BJ8701" s="50"/>
      <c r="BK8701" s="50"/>
      <c r="BL8701" s="50"/>
      <c r="BM8701" s="50"/>
      <c r="BN8701" s="50"/>
      <c r="BO8701" s="50"/>
      <c r="BP8701" s="50"/>
      <c r="BQ8701" s="50"/>
      <c r="BR8701" s="50"/>
      <c r="BS8701" s="50"/>
      <c r="BT8701" s="50"/>
      <c r="BU8701" s="50"/>
      <c r="BV8701" s="50"/>
      <c r="BW8701" s="50"/>
      <c r="BX8701" s="50"/>
      <c r="BY8701" s="50"/>
      <c r="BZ8701" s="50"/>
      <c r="CA8701" s="50"/>
      <c r="CB8701" s="50"/>
      <c r="CC8701" s="50"/>
      <c r="CD8701" s="50"/>
      <c r="CE8701" s="50"/>
      <c r="CF8701" s="50"/>
      <c r="CG8701" s="50"/>
      <c r="CH8701" s="50"/>
      <c r="CI8701" s="50"/>
      <c r="CJ8701" s="50"/>
      <c r="CK8701" s="50"/>
      <c r="CL8701" s="50"/>
      <c r="CM8701" s="50"/>
      <c r="CN8701" s="50"/>
      <c r="CO8701" s="50"/>
      <c r="CP8701" s="50"/>
      <c r="CQ8701" s="50"/>
      <c r="CR8701" s="50"/>
      <c r="CS8701" s="50"/>
      <c r="CT8701" s="50"/>
      <c r="CU8701" s="50"/>
      <c r="CV8701" s="50"/>
      <c r="CW8701" s="50"/>
      <c r="CX8701" s="50"/>
      <c r="CY8701" s="50"/>
      <c r="CZ8701" s="50"/>
      <c r="DA8701" s="50"/>
      <c r="DB8701" s="50"/>
      <c r="DC8701" s="50"/>
      <c r="DD8701" s="50"/>
      <c r="DE8701" s="50"/>
      <c r="DF8701" s="50"/>
      <c r="DG8701" s="50"/>
    </row>
    <row r="8702" spans="1:111" x14ac:dyDescent="0.2">
      <c r="A8702" s="212"/>
      <c r="B8702" s="212"/>
      <c r="C8702" s="416"/>
      <c r="D8702" s="161"/>
      <c r="E8702" s="310"/>
      <c r="F8702" s="192"/>
      <c r="G8702" s="192"/>
      <c r="H8702" s="50"/>
      <c r="I8702" s="50"/>
      <c r="J8702" s="50"/>
      <c r="K8702" s="50"/>
      <c r="L8702" s="50"/>
      <c r="M8702" s="50"/>
      <c r="N8702" s="50"/>
      <c r="O8702" s="50"/>
      <c r="P8702" s="50"/>
      <c r="Q8702" s="50"/>
      <c r="R8702" s="50"/>
      <c r="S8702" s="50"/>
      <c r="T8702" s="50"/>
      <c r="U8702" s="50"/>
      <c r="V8702" s="50"/>
      <c r="W8702" s="50"/>
      <c r="X8702" s="50"/>
      <c r="Y8702" s="50"/>
      <c r="Z8702" s="50"/>
      <c r="AA8702" s="50"/>
      <c r="AB8702" s="50"/>
      <c r="AC8702" s="50"/>
      <c r="AD8702" s="50"/>
      <c r="AE8702" s="50"/>
      <c r="AF8702" s="50"/>
      <c r="AG8702" s="50"/>
      <c r="AH8702" s="50"/>
      <c r="AI8702" s="50"/>
      <c r="AJ8702" s="50"/>
      <c r="AK8702" s="50"/>
      <c r="AL8702" s="50"/>
      <c r="AM8702" s="50"/>
      <c r="AN8702" s="50"/>
      <c r="AO8702" s="50"/>
      <c r="AP8702" s="50"/>
      <c r="AQ8702" s="50"/>
      <c r="AR8702" s="50"/>
      <c r="AS8702" s="50"/>
      <c r="AT8702" s="50"/>
      <c r="AU8702" s="50"/>
      <c r="AV8702" s="50"/>
      <c r="AW8702" s="50"/>
      <c r="AX8702" s="50"/>
      <c r="AY8702" s="50"/>
      <c r="AZ8702" s="50"/>
      <c r="BA8702" s="50"/>
      <c r="BB8702" s="50"/>
      <c r="BC8702" s="50"/>
      <c r="BD8702" s="50"/>
      <c r="BE8702" s="50"/>
      <c r="BF8702" s="50"/>
      <c r="BG8702" s="50"/>
      <c r="BH8702" s="50"/>
      <c r="BI8702" s="50"/>
      <c r="BJ8702" s="50"/>
      <c r="BK8702" s="50"/>
      <c r="BL8702" s="50"/>
      <c r="BM8702" s="50"/>
      <c r="BN8702" s="50"/>
      <c r="BO8702" s="50"/>
      <c r="BP8702" s="50"/>
      <c r="BQ8702" s="50"/>
      <c r="BR8702" s="50"/>
      <c r="BS8702" s="50"/>
      <c r="BT8702" s="50"/>
      <c r="BU8702" s="50"/>
      <c r="BV8702" s="50"/>
      <c r="BW8702" s="50"/>
      <c r="BX8702" s="50"/>
      <c r="BY8702" s="50"/>
      <c r="BZ8702" s="50"/>
      <c r="CA8702" s="50"/>
      <c r="CB8702" s="50"/>
      <c r="CC8702" s="50"/>
      <c r="CD8702" s="50"/>
      <c r="CE8702" s="50"/>
      <c r="CF8702" s="50"/>
      <c r="CG8702" s="50"/>
      <c r="CH8702" s="50"/>
      <c r="CI8702" s="50"/>
      <c r="CJ8702" s="50"/>
      <c r="CK8702" s="50"/>
      <c r="CL8702" s="50"/>
      <c r="CM8702" s="50"/>
      <c r="CN8702" s="50"/>
      <c r="CO8702" s="50"/>
      <c r="CP8702" s="50"/>
      <c r="CQ8702" s="50"/>
      <c r="CR8702" s="50"/>
      <c r="CS8702" s="50"/>
      <c r="CT8702" s="50"/>
      <c r="CU8702" s="50"/>
      <c r="CV8702" s="50"/>
      <c r="CW8702" s="50"/>
      <c r="CX8702" s="50"/>
      <c r="CY8702" s="50"/>
      <c r="CZ8702" s="50"/>
      <c r="DA8702" s="50"/>
      <c r="DB8702" s="50"/>
      <c r="DC8702" s="50"/>
      <c r="DD8702" s="50"/>
      <c r="DE8702" s="50"/>
      <c r="DF8702" s="50"/>
      <c r="DG8702" s="50"/>
    </row>
    <row r="8703" spans="1:111" x14ac:dyDescent="0.2">
      <c r="A8703" s="212"/>
      <c r="B8703" s="212"/>
      <c r="C8703" s="416"/>
      <c r="D8703" s="161"/>
      <c r="E8703" s="310"/>
      <c r="F8703" s="192"/>
      <c r="G8703" s="192"/>
      <c r="H8703" s="50"/>
      <c r="I8703" s="50"/>
      <c r="J8703" s="50"/>
      <c r="K8703" s="50"/>
      <c r="L8703" s="50"/>
      <c r="M8703" s="50"/>
      <c r="N8703" s="50"/>
      <c r="O8703" s="50"/>
      <c r="P8703" s="50"/>
      <c r="Q8703" s="50"/>
      <c r="R8703" s="50"/>
      <c r="S8703" s="50"/>
      <c r="T8703" s="50"/>
      <c r="U8703" s="50"/>
      <c r="V8703" s="50"/>
      <c r="W8703" s="50"/>
      <c r="X8703" s="50"/>
      <c r="Y8703" s="50"/>
      <c r="Z8703" s="50"/>
      <c r="AA8703" s="50"/>
      <c r="AB8703" s="50"/>
      <c r="AC8703" s="50"/>
      <c r="AD8703" s="50"/>
      <c r="AE8703" s="50"/>
      <c r="AF8703" s="50"/>
      <c r="AG8703" s="50"/>
      <c r="AH8703" s="50"/>
      <c r="AI8703" s="50"/>
      <c r="AJ8703" s="50"/>
      <c r="AK8703" s="50"/>
      <c r="AL8703" s="50"/>
      <c r="AM8703" s="50"/>
      <c r="AN8703" s="50"/>
      <c r="AO8703" s="50"/>
      <c r="AP8703" s="50"/>
      <c r="AQ8703" s="50"/>
      <c r="AR8703" s="50"/>
      <c r="AS8703" s="50"/>
      <c r="AT8703" s="50"/>
      <c r="AU8703" s="50"/>
      <c r="AV8703" s="50"/>
      <c r="AW8703" s="50"/>
      <c r="AX8703" s="50"/>
      <c r="AY8703" s="50"/>
      <c r="AZ8703" s="50"/>
      <c r="BA8703" s="50"/>
      <c r="BB8703" s="50"/>
      <c r="BC8703" s="50"/>
      <c r="BD8703" s="50"/>
      <c r="BE8703" s="50"/>
      <c r="BF8703" s="50"/>
      <c r="BG8703" s="50"/>
      <c r="BH8703" s="50"/>
      <c r="BI8703" s="50"/>
      <c r="BJ8703" s="50"/>
      <c r="BK8703" s="50"/>
      <c r="BL8703" s="50"/>
      <c r="BM8703" s="50"/>
      <c r="BN8703" s="50"/>
      <c r="BO8703" s="50"/>
      <c r="BP8703" s="50"/>
      <c r="BQ8703" s="50"/>
      <c r="BR8703" s="50"/>
      <c r="BS8703" s="50"/>
      <c r="BT8703" s="50"/>
      <c r="BU8703" s="50"/>
      <c r="BV8703" s="50"/>
      <c r="BW8703" s="50"/>
      <c r="BX8703" s="50"/>
      <c r="BY8703" s="50"/>
      <c r="BZ8703" s="50"/>
      <c r="CA8703" s="50"/>
      <c r="CB8703" s="50"/>
      <c r="CC8703" s="50"/>
      <c r="CD8703" s="50"/>
      <c r="CE8703" s="50"/>
      <c r="CF8703" s="50"/>
      <c r="CG8703" s="50"/>
      <c r="CH8703" s="50"/>
      <c r="CI8703" s="50"/>
      <c r="CJ8703" s="50"/>
      <c r="CK8703" s="50"/>
      <c r="CL8703" s="50"/>
      <c r="CM8703" s="50"/>
      <c r="CN8703" s="50"/>
      <c r="CO8703" s="50"/>
      <c r="CP8703" s="50"/>
      <c r="CQ8703" s="50"/>
      <c r="CR8703" s="50"/>
      <c r="CS8703" s="50"/>
      <c r="CT8703" s="50"/>
      <c r="CU8703" s="50"/>
      <c r="CV8703" s="50"/>
      <c r="CW8703" s="50"/>
      <c r="CX8703" s="50"/>
      <c r="CY8703" s="50"/>
      <c r="CZ8703" s="50"/>
      <c r="DA8703" s="50"/>
      <c r="DB8703" s="50"/>
      <c r="DC8703" s="50"/>
      <c r="DD8703" s="50"/>
      <c r="DE8703" s="50"/>
      <c r="DF8703" s="50"/>
      <c r="DG8703" s="50"/>
    </row>
    <row r="8704" spans="1:111" x14ac:dyDescent="0.2">
      <c r="A8704" s="212"/>
      <c r="B8704" s="212"/>
      <c r="C8704" s="416"/>
      <c r="D8704" s="261"/>
      <c r="E8704" s="310"/>
      <c r="F8704" s="192"/>
      <c r="G8704" s="192"/>
      <c r="H8704" s="50"/>
      <c r="I8704" s="50"/>
      <c r="J8704" s="50"/>
      <c r="K8704" s="50"/>
      <c r="L8704" s="50"/>
      <c r="M8704" s="50"/>
      <c r="N8704" s="50"/>
      <c r="O8704" s="50"/>
      <c r="P8704" s="50"/>
      <c r="Q8704" s="50"/>
      <c r="R8704" s="50"/>
      <c r="S8704" s="50"/>
      <c r="T8704" s="50"/>
      <c r="U8704" s="50"/>
      <c r="V8704" s="50"/>
      <c r="W8704" s="50"/>
      <c r="X8704" s="50"/>
      <c r="Y8704" s="50"/>
      <c r="Z8704" s="50"/>
      <c r="AA8704" s="50"/>
      <c r="AB8704" s="50"/>
      <c r="AC8704" s="50"/>
      <c r="AD8704" s="50"/>
      <c r="AE8704" s="50"/>
      <c r="AF8704" s="50"/>
      <c r="AG8704" s="50"/>
      <c r="AH8704" s="50"/>
      <c r="AI8704" s="50"/>
      <c r="AJ8704" s="50"/>
      <c r="AK8704" s="50"/>
      <c r="AL8704" s="50"/>
      <c r="AM8704" s="50"/>
      <c r="AN8704" s="50"/>
      <c r="AO8704" s="50"/>
      <c r="AP8704" s="50"/>
      <c r="AQ8704" s="50"/>
      <c r="AR8704" s="50"/>
      <c r="AS8704" s="50"/>
      <c r="AT8704" s="50"/>
      <c r="AU8704" s="50"/>
      <c r="AV8704" s="50"/>
      <c r="AW8704" s="50"/>
      <c r="AX8704" s="50"/>
      <c r="AY8704" s="50"/>
      <c r="AZ8704" s="50"/>
      <c r="BA8704" s="50"/>
      <c r="BB8704" s="50"/>
      <c r="BC8704" s="50"/>
      <c r="BD8704" s="50"/>
      <c r="BE8704" s="50"/>
      <c r="BF8704" s="50"/>
      <c r="BG8704" s="50"/>
      <c r="BH8704" s="50"/>
      <c r="BI8704" s="50"/>
      <c r="BJ8704" s="50"/>
      <c r="BK8704" s="50"/>
      <c r="BL8704" s="50"/>
      <c r="BM8704" s="50"/>
      <c r="BN8704" s="50"/>
      <c r="BO8704" s="50"/>
      <c r="BP8704" s="50"/>
      <c r="BQ8704" s="50"/>
      <c r="BR8704" s="50"/>
      <c r="BS8704" s="50"/>
      <c r="BT8704" s="50"/>
      <c r="BU8704" s="50"/>
      <c r="BV8704" s="50"/>
      <c r="BW8704" s="50"/>
      <c r="BX8704" s="50"/>
      <c r="BY8704" s="50"/>
      <c r="BZ8704" s="50"/>
      <c r="CA8704" s="50"/>
      <c r="CB8704" s="50"/>
      <c r="CC8704" s="50"/>
      <c r="CD8704" s="50"/>
      <c r="CE8704" s="50"/>
      <c r="CF8704" s="50"/>
      <c r="CG8704" s="50"/>
      <c r="CH8704" s="50"/>
      <c r="CI8704" s="50"/>
      <c r="CJ8704" s="50"/>
      <c r="CK8704" s="50"/>
      <c r="CL8704" s="50"/>
      <c r="CM8704" s="50"/>
      <c r="CN8704" s="50"/>
      <c r="CO8704" s="50"/>
      <c r="CP8704" s="50"/>
      <c r="CQ8704" s="50"/>
      <c r="CR8704" s="50"/>
      <c r="CS8704" s="50"/>
      <c r="CT8704" s="50"/>
      <c r="CU8704" s="50"/>
      <c r="CV8704" s="50"/>
      <c r="CW8704" s="50"/>
      <c r="CX8704" s="50"/>
      <c r="CY8704" s="50"/>
      <c r="CZ8704" s="50"/>
      <c r="DA8704" s="50"/>
      <c r="DB8704" s="50"/>
      <c r="DC8704" s="50"/>
      <c r="DD8704" s="50"/>
      <c r="DE8704" s="50"/>
      <c r="DF8704" s="50"/>
      <c r="DG8704" s="50"/>
    </row>
    <row r="8705" spans="1:111" x14ac:dyDescent="0.2">
      <c r="A8705" s="212"/>
      <c r="B8705" s="212"/>
      <c r="C8705" s="416"/>
      <c r="D8705" s="161"/>
      <c r="E8705" s="310"/>
      <c r="F8705" s="192"/>
      <c r="G8705" s="192"/>
      <c r="H8705" s="50"/>
      <c r="I8705" s="50"/>
      <c r="J8705" s="50"/>
      <c r="K8705" s="50"/>
      <c r="L8705" s="50"/>
      <c r="M8705" s="50"/>
      <c r="N8705" s="50"/>
      <c r="O8705" s="50"/>
      <c r="P8705" s="50"/>
      <c r="Q8705" s="50"/>
      <c r="R8705" s="50"/>
      <c r="S8705" s="50"/>
      <c r="T8705" s="50"/>
      <c r="U8705" s="50"/>
      <c r="V8705" s="50"/>
      <c r="W8705" s="50"/>
      <c r="X8705" s="50"/>
      <c r="Y8705" s="50"/>
      <c r="Z8705" s="50"/>
      <c r="AA8705" s="50"/>
      <c r="AB8705" s="50"/>
      <c r="AC8705" s="50"/>
      <c r="AD8705" s="50"/>
      <c r="AE8705" s="50"/>
      <c r="AF8705" s="50"/>
      <c r="AG8705" s="50"/>
      <c r="AH8705" s="50"/>
      <c r="AI8705" s="50"/>
      <c r="AJ8705" s="50"/>
      <c r="AK8705" s="50"/>
      <c r="AL8705" s="50"/>
      <c r="AM8705" s="50"/>
      <c r="AN8705" s="50"/>
      <c r="AO8705" s="50"/>
      <c r="AP8705" s="50"/>
      <c r="AQ8705" s="50"/>
      <c r="AR8705" s="50"/>
      <c r="AS8705" s="50"/>
      <c r="AT8705" s="50"/>
      <c r="AU8705" s="50"/>
      <c r="AV8705" s="50"/>
      <c r="AW8705" s="50"/>
      <c r="AX8705" s="50"/>
      <c r="AY8705" s="50"/>
      <c r="AZ8705" s="50"/>
      <c r="BA8705" s="50"/>
      <c r="BB8705" s="50"/>
      <c r="BC8705" s="50"/>
      <c r="BD8705" s="50"/>
      <c r="BE8705" s="50"/>
      <c r="BF8705" s="50"/>
      <c r="BG8705" s="50"/>
      <c r="BH8705" s="50"/>
      <c r="BI8705" s="50"/>
      <c r="BJ8705" s="50"/>
      <c r="BK8705" s="50"/>
      <c r="BL8705" s="50"/>
      <c r="BM8705" s="50"/>
      <c r="BN8705" s="50"/>
      <c r="BO8705" s="50"/>
      <c r="BP8705" s="50"/>
      <c r="BQ8705" s="50"/>
      <c r="BR8705" s="50"/>
      <c r="BS8705" s="50"/>
      <c r="BT8705" s="50"/>
      <c r="BU8705" s="50"/>
      <c r="BV8705" s="50"/>
      <c r="BW8705" s="50"/>
      <c r="BX8705" s="50"/>
      <c r="BY8705" s="50"/>
      <c r="BZ8705" s="50"/>
      <c r="CA8705" s="50"/>
      <c r="CB8705" s="50"/>
      <c r="CC8705" s="50"/>
      <c r="CD8705" s="50"/>
      <c r="CE8705" s="50"/>
      <c r="CF8705" s="50"/>
      <c r="CG8705" s="50"/>
      <c r="CH8705" s="50"/>
      <c r="CI8705" s="50"/>
      <c r="CJ8705" s="50"/>
      <c r="CK8705" s="50"/>
      <c r="CL8705" s="50"/>
      <c r="CM8705" s="50"/>
      <c r="CN8705" s="50"/>
      <c r="CO8705" s="50"/>
      <c r="CP8705" s="50"/>
      <c r="CQ8705" s="50"/>
      <c r="CR8705" s="50"/>
      <c r="CS8705" s="50"/>
      <c r="CT8705" s="50"/>
      <c r="CU8705" s="50"/>
      <c r="CV8705" s="50"/>
      <c r="CW8705" s="50"/>
      <c r="CX8705" s="50"/>
      <c r="CY8705" s="50"/>
      <c r="CZ8705" s="50"/>
      <c r="DA8705" s="50"/>
      <c r="DB8705" s="50"/>
      <c r="DC8705" s="50"/>
      <c r="DD8705" s="50"/>
      <c r="DE8705" s="50"/>
      <c r="DF8705" s="50"/>
      <c r="DG8705" s="50"/>
    </row>
    <row r="8706" spans="1:111" x14ac:dyDescent="0.2">
      <c r="A8706" s="212"/>
      <c r="B8706" s="212"/>
      <c r="C8706" s="416"/>
      <c r="D8706" s="161"/>
      <c r="E8706" s="310"/>
      <c r="F8706" s="192"/>
      <c r="G8706" s="192"/>
      <c r="H8706" s="50"/>
      <c r="I8706" s="50"/>
      <c r="J8706" s="50"/>
      <c r="K8706" s="50"/>
      <c r="L8706" s="50"/>
      <c r="M8706" s="50"/>
      <c r="N8706" s="50"/>
      <c r="O8706" s="50"/>
      <c r="P8706" s="50"/>
      <c r="Q8706" s="50"/>
      <c r="R8706" s="50"/>
      <c r="S8706" s="50"/>
      <c r="T8706" s="50"/>
      <c r="U8706" s="50"/>
      <c r="V8706" s="50"/>
      <c r="W8706" s="50"/>
      <c r="X8706" s="50"/>
      <c r="Y8706" s="50"/>
      <c r="Z8706" s="50"/>
      <c r="AA8706" s="50"/>
      <c r="AB8706" s="50"/>
      <c r="AC8706" s="50"/>
      <c r="AD8706" s="50"/>
      <c r="AE8706" s="50"/>
      <c r="AF8706" s="50"/>
      <c r="AG8706" s="50"/>
      <c r="AH8706" s="50"/>
      <c r="AI8706" s="50"/>
      <c r="AJ8706" s="50"/>
      <c r="AK8706" s="50"/>
      <c r="AL8706" s="50"/>
      <c r="AM8706" s="50"/>
      <c r="AN8706" s="50"/>
      <c r="AO8706" s="50"/>
      <c r="AP8706" s="50"/>
      <c r="AQ8706" s="50"/>
      <c r="AR8706" s="50"/>
      <c r="AS8706" s="50"/>
      <c r="AT8706" s="50"/>
      <c r="AU8706" s="50"/>
      <c r="AV8706" s="50"/>
      <c r="AW8706" s="50"/>
      <c r="AX8706" s="50"/>
      <c r="AY8706" s="50"/>
      <c r="AZ8706" s="50"/>
      <c r="BA8706" s="50"/>
      <c r="BB8706" s="50"/>
      <c r="BC8706" s="50"/>
      <c r="BD8706" s="50"/>
      <c r="BE8706" s="50"/>
      <c r="BF8706" s="50"/>
      <c r="BG8706" s="50"/>
      <c r="BH8706" s="50"/>
      <c r="BI8706" s="50"/>
      <c r="BJ8706" s="50"/>
      <c r="BK8706" s="50"/>
      <c r="BL8706" s="50"/>
      <c r="BM8706" s="50"/>
      <c r="BN8706" s="50"/>
      <c r="BO8706" s="50"/>
      <c r="BP8706" s="50"/>
      <c r="BQ8706" s="50"/>
      <c r="BR8706" s="50"/>
      <c r="BS8706" s="50"/>
      <c r="BT8706" s="50"/>
      <c r="BU8706" s="50"/>
      <c r="BV8706" s="50"/>
      <c r="BW8706" s="50"/>
      <c r="BX8706" s="50"/>
      <c r="BY8706" s="50"/>
      <c r="BZ8706" s="50"/>
      <c r="CA8706" s="50"/>
      <c r="CB8706" s="50"/>
      <c r="CC8706" s="50"/>
      <c r="CD8706" s="50"/>
      <c r="CE8706" s="50"/>
      <c r="CF8706" s="50"/>
      <c r="CG8706" s="50"/>
      <c r="CH8706" s="50"/>
      <c r="CI8706" s="50"/>
      <c r="CJ8706" s="50"/>
      <c r="CK8706" s="50"/>
      <c r="CL8706" s="50"/>
      <c r="CM8706" s="50"/>
      <c r="CN8706" s="50"/>
      <c r="CO8706" s="50"/>
      <c r="CP8706" s="50"/>
      <c r="CQ8706" s="50"/>
      <c r="CR8706" s="50"/>
      <c r="CS8706" s="50"/>
      <c r="CT8706" s="50"/>
      <c r="CU8706" s="50"/>
      <c r="CV8706" s="50"/>
      <c r="CW8706" s="50"/>
      <c r="CX8706" s="50"/>
      <c r="CY8706" s="50"/>
      <c r="CZ8706" s="50"/>
      <c r="DA8706" s="50"/>
      <c r="DB8706" s="50"/>
      <c r="DC8706" s="50"/>
      <c r="DD8706" s="50"/>
      <c r="DE8706" s="50"/>
      <c r="DF8706" s="50"/>
      <c r="DG8706" s="50"/>
    </row>
    <row r="8707" spans="1:111" x14ac:dyDescent="0.2">
      <c r="A8707" s="212"/>
      <c r="B8707" s="212"/>
      <c r="C8707" s="416"/>
      <c r="D8707" s="161"/>
      <c r="E8707" s="310"/>
      <c r="F8707" s="192"/>
      <c r="G8707" s="192"/>
      <c r="H8707" s="50"/>
      <c r="I8707" s="50"/>
      <c r="J8707" s="50"/>
      <c r="K8707" s="50"/>
      <c r="L8707" s="50"/>
      <c r="M8707" s="50"/>
      <c r="N8707" s="50"/>
      <c r="O8707" s="50"/>
      <c r="P8707" s="50"/>
      <c r="Q8707" s="50"/>
      <c r="R8707" s="50"/>
      <c r="S8707" s="50"/>
      <c r="T8707" s="50"/>
      <c r="U8707" s="50"/>
      <c r="V8707" s="50"/>
      <c r="W8707" s="50"/>
      <c r="X8707" s="50"/>
      <c r="Y8707" s="50"/>
      <c r="Z8707" s="50"/>
      <c r="AA8707" s="50"/>
      <c r="AB8707" s="50"/>
      <c r="AC8707" s="50"/>
      <c r="AD8707" s="50"/>
      <c r="AE8707" s="50"/>
      <c r="AF8707" s="50"/>
      <c r="AG8707" s="50"/>
      <c r="AH8707" s="50"/>
      <c r="AI8707" s="50"/>
      <c r="AJ8707" s="50"/>
      <c r="AK8707" s="50"/>
      <c r="AL8707" s="50"/>
      <c r="AM8707" s="50"/>
      <c r="AN8707" s="50"/>
      <c r="AO8707" s="50"/>
      <c r="AP8707" s="50"/>
      <c r="AQ8707" s="50"/>
      <c r="AR8707" s="50"/>
      <c r="AS8707" s="50"/>
      <c r="AT8707" s="50"/>
      <c r="AU8707" s="50"/>
      <c r="AV8707" s="50"/>
      <c r="AW8707" s="50"/>
      <c r="AX8707" s="50"/>
      <c r="AY8707" s="50"/>
      <c r="AZ8707" s="50"/>
      <c r="BA8707" s="50"/>
      <c r="BB8707" s="50"/>
      <c r="BC8707" s="50"/>
      <c r="BD8707" s="50"/>
      <c r="BE8707" s="50"/>
      <c r="BF8707" s="50"/>
      <c r="BG8707" s="50"/>
      <c r="BH8707" s="50"/>
      <c r="BI8707" s="50"/>
      <c r="BJ8707" s="50"/>
      <c r="BK8707" s="50"/>
      <c r="BL8707" s="50"/>
      <c r="BM8707" s="50"/>
      <c r="BN8707" s="50"/>
      <c r="BO8707" s="50"/>
      <c r="BP8707" s="50"/>
      <c r="BQ8707" s="50"/>
      <c r="BR8707" s="50"/>
      <c r="BS8707" s="50"/>
      <c r="BT8707" s="50"/>
      <c r="BU8707" s="50"/>
      <c r="BV8707" s="50"/>
      <c r="BW8707" s="50"/>
      <c r="BX8707" s="50"/>
      <c r="BY8707" s="50"/>
      <c r="BZ8707" s="50"/>
      <c r="CA8707" s="50"/>
      <c r="CB8707" s="50"/>
      <c r="CC8707" s="50"/>
      <c r="CD8707" s="50"/>
      <c r="CE8707" s="50"/>
      <c r="CF8707" s="50"/>
      <c r="CG8707" s="50"/>
      <c r="CH8707" s="50"/>
      <c r="CI8707" s="50"/>
      <c r="CJ8707" s="50"/>
      <c r="CK8707" s="50"/>
      <c r="CL8707" s="50"/>
      <c r="CM8707" s="50"/>
      <c r="CN8707" s="50"/>
      <c r="CO8707" s="50"/>
      <c r="CP8707" s="50"/>
      <c r="CQ8707" s="50"/>
      <c r="CR8707" s="50"/>
      <c r="CS8707" s="50"/>
      <c r="CT8707" s="50"/>
      <c r="CU8707" s="50"/>
      <c r="CV8707" s="50"/>
      <c r="CW8707" s="50"/>
      <c r="CX8707" s="50"/>
      <c r="CY8707" s="50"/>
      <c r="CZ8707" s="50"/>
      <c r="DA8707" s="50"/>
      <c r="DB8707" s="50"/>
      <c r="DC8707" s="50"/>
      <c r="DD8707" s="50"/>
      <c r="DE8707" s="50"/>
      <c r="DF8707" s="50"/>
      <c r="DG8707" s="50"/>
    </row>
    <row r="8708" spans="1:111" x14ac:dyDescent="0.2">
      <c r="A8708" s="212"/>
      <c r="B8708" s="212"/>
      <c r="C8708" s="416"/>
      <c r="D8708" s="161"/>
      <c r="E8708" s="310"/>
      <c r="F8708" s="192"/>
      <c r="G8708" s="192"/>
      <c r="H8708" s="50"/>
      <c r="I8708" s="50"/>
      <c r="J8708" s="50"/>
      <c r="K8708" s="50"/>
      <c r="L8708" s="50"/>
      <c r="M8708" s="50"/>
      <c r="N8708" s="50"/>
      <c r="O8708" s="50"/>
      <c r="P8708" s="50"/>
      <c r="Q8708" s="50"/>
      <c r="R8708" s="50"/>
      <c r="S8708" s="50"/>
      <c r="T8708" s="50"/>
      <c r="U8708" s="50"/>
      <c r="V8708" s="50"/>
      <c r="W8708" s="50"/>
      <c r="X8708" s="50"/>
      <c r="Y8708" s="50"/>
      <c r="Z8708" s="50"/>
      <c r="AA8708" s="50"/>
      <c r="AB8708" s="50"/>
      <c r="AC8708" s="50"/>
      <c r="AD8708" s="50"/>
      <c r="AE8708" s="50"/>
      <c r="AF8708" s="50"/>
      <c r="AG8708" s="50"/>
      <c r="AH8708" s="50"/>
      <c r="AI8708" s="50"/>
      <c r="AJ8708" s="50"/>
      <c r="AK8708" s="50"/>
      <c r="AL8708" s="50"/>
      <c r="AM8708" s="50"/>
      <c r="AN8708" s="50"/>
      <c r="AO8708" s="50"/>
      <c r="AP8708" s="50"/>
      <c r="AQ8708" s="50"/>
      <c r="AR8708" s="50"/>
      <c r="AS8708" s="50"/>
      <c r="AT8708" s="50"/>
      <c r="AU8708" s="50"/>
      <c r="AV8708" s="50"/>
      <c r="AW8708" s="50"/>
      <c r="AX8708" s="50"/>
      <c r="AY8708" s="50"/>
      <c r="AZ8708" s="50"/>
      <c r="BA8708" s="50"/>
      <c r="BB8708" s="50"/>
      <c r="BC8708" s="50"/>
      <c r="BD8708" s="50"/>
      <c r="BE8708" s="50"/>
      <c r="BF8708" s="50"/>
      <c r="BG8708" s="50"/>
      <c r="BH8708" s="50"/>
      <c r="BI8708" s="50"/>
      <c r="BJ8708" s="50"/>
      <c r="BK8708" s="50"/>
      <c r="BL8708" s="50"/>
      <c r="BM8708" s="50"/>
      <c r="BN8708" s="50"/>
      <c r="BO8708" s="50"/>
      <c r="BP8708" s="50"/>
      <c r="BQ8708" s="50"/>
      <c r="BR8708" s="50"/>
      <c r="BS8708" s="50"/>
      <c r="BT8708" s="50"/>
      <c r="BU8708" s="50"/>
      <c r="BV8708" s="50"/>
      <c r="BW8708" s="50"/>
      <c r="BX8708" s="50"/>
      <c r="BY8708" s="50"/>
      <c r="BZ8708" s="50"/>
      <c r="CA8708" s="50"/>
      <c r="CB8708" s="50"/>
      <c r="CC8708" s="50"/>
      <c r="CD8708" s="50"/>
      <c r="CE8708" s="50"/>
      <c r="CF8708" s="50"/>
      <c r="CG8708" s="50"/>
      <c r="CH8708" s="50"/>
      <c r="CI8708" s="50"/>
      <c r="CJ8708" s="50"/>
      <c r="CK8708" s="50"/>
      <c r="CL8708" s="50"/>
      <c r="CM8708" s="50"/>
      <c r="CN8708" s="50"/>
      <c r="CO8708" s="50"/>
      <c r="CP8708" s="50"/>
      <c r="CQ8708" s="50"/>
      <c r="CR8708" s="50"/>
      <c r="CS8708" s="50"/>
      <c r="CT8708" s="50"/>
      <c r="CU8708" s="50"/>
      <c r="CV8708" s="50"/>
      <c r="CW8708" s="50"/>
      <c r="CX8708" s="50"/>
      <c r="CY8708" s="50"/>
      <c r="CZ8708" s="50"/>
      <c r="DA8708" s="50"/>
      <c r="DB8708" s="50"/>
      <c r="DC8708" s="50"/>
      <c r="DD8708" s="50"/>
      <c r="DE8708" s="50"/>
      <c r="DF8708" s="50"/>
      <c r="DG8708" s="50"/>
    </row>
    <row r="8709" spans="1:111" x14ac:dyDescent="0.2">
      <c r="A8709" s="212"/>
      <c r="B8709" s="212"/>
      <c r="C8709" s="416"/>
      <c r="D8709" s="161"/>
      <c r="E8709" s="310"/>
      <c r="F8709" s="192"/>
      <c r="G8709" s="192"/>
      <c r="H8709" s="50"/>
      <c r="I8709" s="50"/>
      <c r="J8709" s="50"/>
      <c r="K8709" s="50"/>
      <c r="L8709" s="50"/>
      <c r="M8709" s="50"/>
      <c r="N8709" s="50"/>
      <c r="O8709" s="50"/>
      <c r="P8709" s="50"/>
      <c r="Q8709" s="50"/>
      <c r="R8709" s="50"/>
      <c r="S8709" s="50"/>
      <c r="T8709" s="50"/>
      <c r="U8709" s="50"/>
      <c r="V8709" s="50"/>
      <c r="W8709" s="50"/>
      <c r="X8709" s="50"/>
      <c r="Y8709" s="50"/>
      <c r="Z8709" s="50"/>
      <c r="AA8709" s="50"/>
      <c r="AB8709" s="50"/>
      <c r="AC8709" s="50"/>
      <c r="AD8709" s="50"/>
      <c r="AE8709" s="50"/>
      <c r="AF8709" s="50"/>
      <c r="AG8709" s="50"/>
      <c r="AH8709" s="50"/>
      <c r="AI8709" s="50"/>
      <c r="AJ8709" s="50"/>
      <c r="AK8709" s="50"/>
      <c r="AL8709" s="50"/>
      <c r="AM8709" s="50"/>
      <c r="AN8709" s="50"/>
      <c r="AO8709" s="50"/>
      <c r="AP8709" s="50"/>
      <c r="AQ8709" s="50"/>
      <c r="AR8709" s="50"/>
      <c r="AS8709" s="50"/>
      <c r="AT8709" s="50"/>
      <c r="AU8709" s="50"/>
      <c r="AV8709" s="50"/>
      <c r="AW8709" s="50"/>
      <c r="AX8709" s="50"/>
      <c r="AY8709" s="50"/>
      <c r="AZ8709" s="50"/>
      <c r="BA8709" s="50"/>
      <c r="BB8709" s="50"/>
      <c r="BC8709" s="50"/>
      <c r="BD8709" s="50"/>
      <c r="BE8709" s="50"/>
      <c r="BF8709" s="50"/>
      <c r="BG8709" s="50"/>
      <c r="BH8709" s="50"/>
      <c r="BI8709" s="50"/>
      <c r="BJ8709" s="50"/>
      <c r="BK8709" s="50"/>
      <c r="BL8709" s="50"/>
      <c r="BM8709" s="50"/>
      <c r="BN8709" s="50"/>
      <c r="BO8709" s="50"/>
      <c r="BP8709" s="50"/>
      <c r="BQ8709" s="50"/>
      <c r="BR8709" s="50"/>
      <c r="BS8709" s="50"/>
      <c r="BT8709" s="50"/>
      <c r="BU8709" s="50"/>
      <c r="BV8709" s="50"/>
      <c r="BW8709" s="50"/>
      <c r="BX8709" s="50"/>
      <c r="BY8709" s="50"/>
      <c r="BZ8709" s="50"/>
      <c r="CA8709" s="50"/>
      <c r="CB8709" s="50"/>
      <c r="CC8709" s="50"/>
      <c r="CD8709" s="50"/>
      <c r="CE8709" s="50"/>
      <c r="CF8709" s="50"/>
      <c r="CG8709" s="50"/>
      <c r="CH8709" s="50"/>
      <c r="CI8709" s="50"/>
      <c r="CJ8709" s="50"/>
      <c r="CK8709" s="50"/>
      <c r="CL8709" s="50"/>
      <c r="CM8709" s="50"/>
      <c r="CN8709" s="50"/>
      <c r="CO8709" s="50"/>
      <c r="CP8709" s="50"/>
      <c r="CQ8709" s="50"/>
      <c r="CR8709" s="50"/>
      <c r="CS8709" s="50"/>
      <c r="CT8709" s="50"/>
      <c r="CU8709" s="50"/>
      <c r="CV8709" s="50"/>
      <c r="CW8709" s="50"/>
      <c r="CX8709" s="50"/>
      <c r="CY8709" s="50"/>
      <c r="CZ8709" s="50"/>
      <c r="DA8709" s="50"/>
      <c r="DB8709" s="50"/>
      <c r="DC8709" s="50"/>
      <c r="DD8709" s="50"/>
      <c r="DE8709" s="50"/>
      <c r="DF8709" s="50"/>
      <c r="DG8709" s="50"/>
    </row>
    <row r="8710" spans="1:111" x14ac:dyDescent="0.2">
      <c r="A8710" s="212"/>
      <c r="B8710" s="212"/>
      <c r="C8710" s="416"/>
      <c r="D8710" s="161"/>
      <c r="E8710" s="310"/>
      <c r="F8710" s="192"/>
      <c r="G8710" s="192"/>
      <c r="H8710" s="50"/>
      <c r="I8710" s="50"/>
      <c r="J8710" s="50"/>
      <c r="K8710" s="50"/>
      <c r="L8710" s="50"/>
      <c r="M8710" s="50"/>
      <c r="N8710" s="50"/>
      <c r="O8710" s="50"/>
      <c r="P8710" s="50"/>
      <c r="Q8710" s="50"/>
      <c r="R8710" s="50"/>
      <c r="S8710" s="50"/>
      <c r="T8710" s="50"/>
      <c r="U8710" s="50"/>
      <c r="V8710" s="50"/>
      <c r="W8710" s="50"/>
      <c r="X8710" s="50"/>
      <c r="Y8710" s="50"/>
      <c r="Z8710" s="50"/>
      <c r="AA8710" s="50"/>
      <c r="AB8710" s="50"/>
      <c r="AC8710" s="50"/>
      <c r="AD8710" s="50"/>
      <c r="AE8710" s="50"/>
      <c r="AF8710" s="50"/>
      <c r="AG8710" s="50"/>
      <c r="AH8710" s="50"/>
      <c r="AI8710" s="50"/>
      <c r="AJ8710" s="50"/>
      <c r="AK8710" s="50"/>
      <c r="AL8710" s="50"/>
      <c r="AM8710" s="50"/>
      <c r="AN8710" s="50"/>
      <c r="AO8710" s="50"/>
      <c r="AP8710" s="50"/>
      <c r="AQ8710" s="50"/>
      <c r="AR8710" s="50"/>
      <c r="AS8710" s="50"/>
      <c r="AT8710" s="50"/>
      <c r="AU8710" s="50"/>
      <c r="AV8710" s="50"/>
      <c r="AW8710" s="50"/>
      <c r="AX8710" s="50"/>
      <c r="AY8710" s="50"/>
      <c r="AZ8710" s="50"/>
      <c r="BA8710" s="50"/>
      <c r="BB8710" s="50"/>
      <c r="BC8710" s="50"/>
      <c r="BD8710" s="50"/>
      <c r="BE8710" s="50"/>
      <c r="BF8710" s="50"/>
      <c r="BG8710" s="50"/>
      <c r="BH8710" s="50"/>
      <c r="BI8710" s="50"/>
      <c r="BJ8710" s="50"/>
      <c r="BK8710" s="50"/>
      <c r="BL8710" s="50"/>
      <c r="BM8710" s="50"/>
      <c r="BN8710" s="50"/>
      <c r="BO8710" s="50"/>
      <c r="BP8710" s="50"/>
      <c r="BQ8710" s="50"/>
      <c r="BR8710" s="50"/>
      <c r="BS8710" s="50"/>
      <c r="BT8710" s="50"/>
      <c r="BU8710" s="50"/>
      <c r="BV8710" s="50"/>
      <c r="BW8710" s="50"/>
      <c r="BX8710" s="50"/>
      <c r="BY8710" s="50"/>
      <c r="BZ8710" s="50"/>
      <c r="CA8710" s="50"/>
      <c r="CB8710" s="50"/>
      <c r="CC8710" s="50"/>
      <c r="CD8710" s="50"/>
      <c r="CE8710" s="50"/>
      <c r="CF8710" s="50"/>
      <c r="CG8710" s="50"/>
      <c r="CH8710" s="50"/>
      <c r="CI8710" s="50"/>
      <c r="CJ8710" s="50"/>
      <c r="CK8710" s="50"/>
      <c r="CL8710" s="50"/>
      <c r="CM8710" s="50"/>
      <c r="CN8710" s="50"/>
      <c r="CO8710" s="50"/>
      <c r="CP8710" s="50"/>
      <c r="CQ8710" s="50"/>
      <c r="CR8710" s="50"/>
      <c r="CS8710" s="50"/>
      <c r="CT8710" s="50"/>
      <c r="CU8710" s="50"/>
      <c r="CV8710" s="50"/>
      <c r="CW8710" s="50"/>
      <c r="CX8710" s="50"/>
      <c r="CY8710" s="50"/>
      <c r="CZ8710" s="50"/>
      <c r="DA8710" s="50"/>
      <c r="DB8710" s="50"/>
      <c r="DC8710" s="50"/>
      <c r="DD8710" s="50"/>
      <c r="DE8710" s="50"/>
      <c r="DF8710" s="50"/>
      <c r="DG8710" s="50"/>
    </row>
    <row r="8711" spans="1:111" x14ac:dyDescent="0.2">
      <c r="A8711" s="212"/>
      <c r="B8711" s="212"/>
      <c r="C8711" s="416"/>
      <c r="D8711" s="161"/>
      <c r="E8711" s="310"/>
      <c r="F8711" s="192"/>
      <c r="G8711" s="192"/>
      <c r="H8711" s="50"/>
      <c r="I8711" s="50"/>
      <c r="J8711" s="50"/>
      <c r="K8711" s="50"/>
      <c r="L8711" s="50"/>
      <c r="M8711" s="50"/>
      <c r="N8711" s="50"/>
      <c r="O8711" s="50"/>
      <c r="P8711" s="50"/>
      <c r="Q8711" s="50"/>
      <c r="R8711" s="50"/>
      <c r="S8711" s="50"/>
      <c r="T8711" s="50"/>
      <c r="U8711" s="50"/>
      <c r="V8711" s="50"/>
      <c r="W8711" s="50"/>
      <c r="X8711" s="50"/>
      <c r="Y8711" s="50"/>
      <c r="Z8711" s="50"/>
      <c r="AA8711" s="50"/>
      <c r="AB8711" s="50"/>
      <c r="AC8711" s="50"/>
      <c r="AD8711" s="50"/>
      <c r="AE8711" s="50"/>
      <c r="AF8711" s="50"/>
      <c r="AG8711" s="50"/>
      <c r="AH8711" s="50"/>
      <c r="AI8711" s="50"/>
      <c r="AJ8711" s="50"/>
      <c r="AK8711" s="50"/>
      <c r="AL8711" s="50"/>
      <c r="AM8711" s="50"/>
      <c r="AN8711" s="50"/>
      <c r="AO8711" s="50"/>
      <c r="AP8711" s="50"/>
      <c r="AQ8711" s="50"/>
      <c r="AR8711" s="50"/>
      <c r="AS8711" s="50"/>
      <c r="AT8711" s="50"/>
      <c r="AU8711" s="50"/>
      <c r="AV8711" s="50"/>
      <c r="AW8711" s="50"/>
      <c r="AX8711" s="50"/>
      <c r="AY8711" s="50"/>
      <c r="AZ8711" s="50"/>
      <c r="BA8711" s="50"/>
      <c r="BB8711" s="50"/>
      <c r="BC8711" s="50"/>
      <c r="BD8711" s="50"/>
      <c r="BE8711" s="50"/>
      <c r="BF8711" s="50"/>
      <c r="BG8711" s="50"/>
      <c r="BH8711" s="50"/>
      <c r="BI8711" s="50"/>
      <c r="BJ8711" s="50"/>
      <c r="BK8711" s="50"/>
      <c r="BL8711" s="50"/>
      <c r="BM8711" s="50"/>
      <c r="BN8711" s="50"/>
      <c r="BO8711" s="50"/>
      <c r="BP8711" s="50"/>
      <c r="BQ8711" s="50"/>
      <c r="BR8711" s="50"/>
      <c r="BS8711" s="50"/>
      <c r="BT8711" s="50"/>
      <c r="BU8711" s="50"/>
      <c r="BV8711" s="50"/>
      <c r="BW8711" s="50"/>
      <c r="BX8711" s="50"/>
      <c r="BY8711" s="50"/>
      <c r="BZ8711" s="50"/>
      <c r="CA8711" s="50"/>
      <c r="CB8711" s="50"/>
      <c r="CC8711" s="50"/>
      <c r="CD8711" s="50"/>
      <c r="CE8711" s="50"/>
      <c r="CF8711" s="50"/>
      <c r="CG8711" s="50"/>
      <c r="CH8711" s="50"/>
      <c r="CI8711" s="50"/>
      <c r="CJ8711" s="50"/>
      <c r="CK8711" s="50"/>
      <c r="CL8711" s="50"/>
      <c r="CM8711" s="50"/>
      <c r="CN8711" s="50"/>
      <c r="CO8711" s="50"/>
      <c r="CP8711" s="50"/>
      <c r="CQ8711" s="50"/>
      <c r="CR8711" s="50"/>
      <c r="CS8711" s="50"/>
      <c r="CT8711" s="50"/>
      <c r="CU8711" s="50"/>
      <c r="CV8711" s="50"/>
      <c r="CW8711" s="50"/>
      <c r="CX8711" s="50"/>
      <c r="CY8711" s="50"/>
      <c r="CZ8711" s="50"/>
      <c r="DA8711" s="50"/>
      <c r="DB8711" s="50"/>
      <c r="DC8711" s="50"/>
      <c r="DD8711" s="50"/>
      <c r="DE8711" s="50"/>
      <c r="DF8711" s="50"/>
      <c r="DG8711" s="50"/>
    </row>
    <row r="8712" spans="1:111" x14ac:dyDescent="0.2">
      <c r="A8712" s="212"/>
      <c r="B8712" s="212"/>
      <c r="C8712" s="416"/>
      <c r="D8712" s="161"/>
      <c r="E8712" s="310"/>
      <c r="F8712" s="192"/>
      <c r="G8712" s="192"/>
      <c r="H8712" s="50"/>
      <c r="I8712" s="50"/>
      <c r="J8712" s="50"/>
      <c r="K8712" s="50"/>
      <c r="L8712" s="50"/>
      <c r="M8712" s="50"/>
      <c r="N8712" s="50"/>
      <c r="O8712" s="50"/>
      <c r="P8712" s="50"/>
      <c r="Q8712" s="50"/>
      <c r="R8712" s="50"/>
      <c r="S8712" s="50"/>
      <c r="T8712" s="50"/>
      <c r="U8712" s="50"/>
      <c r="V8712" s="50"/>
      <c r="W8712" s="50"/>
      <c r="X8712" s="50"/>
      <c r="Y8712" s="50"/>
      <c r="Z8712" s="50"/>
      <c r="AA8712" s="50"/>
      <c r="AB8712" s="50"/>
      <c r="AC8712" s="50"/>
      <c r="AD8712" s="50"/>
      <c r="AE8712" s="50"/>
      <c r="AF8712" s="50"/>
      <c r="AG8712" s="50"/>
      <c r="AH8712" s="50"/>
      <c r="AI8712" s="50"/>
      <c r="AJ8712" s="50"/>
      <c r="AK8712" s="50"/>
      <c r="AL8712" s="50"/>
      <c r="AM8712" s="50"/>
      <c r="AN8712" s="50"/>
      <c r="AO8712" s="50"/>
      <c r="AP8712" s="50"/>
      <c r="AQ8712" s="50"/>
      <c r="AR8712" s="50"/>
      <c r="AS8712" s="50"/>
      <c r="AT8712" s="50"/>
      <c r="AU8712" s="50"/>
      <c r="AV8712" s="50"/>
      <c r="AW8712" s="50"/>
      <c r="AX8712" s="50"/>
      <c r="AY8712" s="50"/>
      <c r="AZ8712" s="50"/>
      <c r="BA8712" s="50"/>
      <c r="BB8712" s="50"/>
      <c r="BC8712" s="50"/>
      <c r="BD8712" s="50"/>
      <c r="BE8712" s="50"/>
      <c r="BF8712" s="50"/>
      <c r="BG8712" s="50"/>
      <c r="BH8712" s="50"/>
      <c r="BI8712" s="50"/>
      <c r="BJ8712" s="50"/>
      <c r="BK8712" s="50"/>
      <c r="BL8712" s="50"/>
      <c r="BM8712" s="50"/>
      <c r="BN8712" s="50"/>
      <c r="BO8712" s="50"/>
      <c r="BP8712" s="50"/>
      <c r="BQ8712" s="50"/>
      <c r="BR8712" s="50"/>
      <c r="BS8712" s="50"/>
      <c r="BT8712" s="50"/>
      <c r="BU8712" s="50"/>
      <c r="BV8712" s="50"/>
      <c r="BW8712" s="50"/>
      <c r="BX8712" s="50"/>
      <c r="BY8712" s="50"/>
      <c r="BZ8712" s="50"/>
      <c r="CA8712" s="50"/>
      <c r="CB8712" s="50"/>
      <c r="CC8712" s="50"/>
      <c r="CD8712" s="50"/>
      <c r="CE8712" s="50"/>
      <c r="CF8712" s="50"/>
      <c r="CG8712" s="50"/>
      <c r="CH8712" s="50"/>
      <c r="CI8712" s="50"/>
      <c r="CJ8712" s="50"/>
      <c r="CK8712" s="50"/>
      <c r="CL8712" s="50"/>
      <c r="CM8712" s="50"/>
      <c r="CN8712" s="50"/>
      <c r="CO8712" s="50"/>
      <c r="CP8712" s="50"/>
      <c r="CQ8712" s="50"/>
      <c r="CR8712" s="50"/>
      <c r="CS8712" s="50"/>
      <c r="CT8712" s="50"/>
      <c r="CU8712" s="50"/>
      <c r="CV8712" s="50"/>
      <c r="CW8712" s="50"/>
      <c r="CX8712" s="50"/>
      <c r="CY8712" s="50"/>
      <c r="CZ8712" s="50"/>
      <c r="DA8712" s="50"/>
      <c r="DB8712" s="50"/>
      <c r="DC8712" s="50"/>
      <c r="DD8712" s="50"/>
      <c r="DE8712" s="50"/>
      <c r="DF8712" s="50"/>
      <c r="DG8712" s="50"/>
    </row>
    <row r="8713" spans="1:111" x14ac:dyDescent="0.2">
      <c r="A8713" s="395"/>
      <c r="B8713" s="395"/>
      <c r="C8713" s="416"/>
      <c r="D8713" s="161"/>
      <c r="E8713" s="310"/>
      <c r="F8713" s="192"/>
      <c r="G8713" s="192"/>
      <c r="H8713" s="50"/>
      <c r="I8713" s="50"/>
      <c r="J8713" s="50"/>
      <c r="K8713" s="50"/>
      <c r="L8713" s="50"/>
      <c r="M8713" s="50"/>
      <c r="N8713" s="50"/>
      <c r="O8713" s="50"/>
      <c r="P8713" s="50"/>
      <c r="Q8713" s="50"/>
      <c r="R8713" s="50"/>
      <c r="S8713" s="50"/>
      <c r="T8713" s="50"/>
      <c r="U8713" s="50"/>
      <c r="V8713" s="50"/>
      <c r="W8713" s="50"/>
      <c r="X8713" s="50"/>
      <c r="Y8713" s="50"/>
      <c r="Z8713" s="50"/>
      <c r="AA8713" s="50"/>
      <c r="AB8713" s="50"/>
      <c r="AC8713" s="50"/>
      <c r="AD8713" s="50"/>
      <c r="AE8713" s="50"/>
      <c r="AF8713" s="50"/>
      <c r="AG8713" s="50"/>
      <c r="AH8713" s="50"/>
      <c r="AI8713" s="50"/>
      <c r="AJ8713" s="50"/>
      <c r="AK8713" s="50"/>
      <c r="AL8713" s="50"/>
      <c r="AM8713" s="50"/>
      <c r="AN8713" s="50"/>
      <c r="AO8713" s="50"/>
      <c r="AP8713" s="50"/>
      <c r="AQ8713" s="50"/>
      <c r="AR8713" s="50"/>
      <c r="AS8713" s="50"/>
      <c r="AT8713" s="50"/>
      <c r="AU8713" s="50"/>
      <c r="AV8713" s="50"/>
      <c r="AW8713" s="50"/>
      <c r="AX8713" s="50"/>
      <c r="AY8713" s="50"/>
      <c r="AZ8713" s="50"/>
      <c r="BA8713" s="50"/>
      <c r="BB8713" s="50"/>
      <c r="BC8713" s="50"/>
      <c r="BD8713" s="50"/>
      <c r="BE8713" s="50"/>
      <c r="BF8713" s="50"/>
      <c r="BG8713" s="50"/>
      <c r="BH8713" s="50"/>
      <c r="BI8713" s="50"/>
      <c r="BJ8713" s="50"/>
      <c r="BK8713" s="50"/>
      <c r="BL8713" s="50"/>
      <c r="BM8713" s="50"/>
      <c r="BN8713" s="50"/>
      <c r="BO8713" s="50"/>
      <c r="BP8713" s="50"/>
      <c r="BQ8713" s="50"/>
      <c r="BR8713" s="50"/>
      <c r="BS8713" s="50"/>
      <c r="BT8713" s="50"/>
      <c r="BU8713" s="50"/>
      <c r="BV8713" s="50"/>
      <c r="BW8713" s="50"/>
      <c r="BX8713" s="50"/>
      <c r="BY8713" s="50"/>
      <c r="BZ8713" s="50"/>
      <c r="CA8713" s="50"/>
      <c r="CB8713" s="50"/>
      <c r="CC8713" s="50"/>
      <c r="CD8713" s="50"/>
      <c r="CE8713" s="50"/>
      <c r="CF8713" s="50"/>
      <c r="CG8713" s="50"/>
      <c r="CH8713" s="50"/>
      <c r="CI8713" s="50"/>
      <c r="CJ8713" s="50"/>
      <c r="CK8713" s="50"/>
      <c r="CL8713" s="50"/>
      <c r="CM8713" s="50"/>
      <c r="CN8713" s="50"/>
      <c r="CO8713" s="50"/>
      <c r="CP8713" s="50"/>
      <c r="CQ8713" s="50"/>
      <c r="CR8713" s="50"/>
      <c r="CS8713" s="50"/>
      <c r="CT8713" s="50"/>
      <c r="CU8713" s="50"/>
      <c r="CV8713" s="50"/>
      <c r="CW8713" s="50"/>
      <c r="CX8713" s="50"/>
      <c r="CY8713" s="50"/>
      <c r="CZ8713" s="50"/>
      <c r="DA8713" s="50"/>
      <c r="DB8713" s="50"/>
      <c r="DC8713" s="50"/>
      <c r="DD8713" s="50"/>
      <c r="DE8713" s="50"/>
      <c r="DF8713" s="50"/>
      <c r="DG8713" s="50"/>
    </row>
    <row r="8714" spans="1:111" x14ac:dyDescent="0.2">
      <c r="A8714" s="121"/>
      <c r="B8714" s="121"/>
      <c r="C8714" s="121"/>
      <c r="D8714" s="54"/>
      <c r="E8714" s="310"/>
      <c r="F8714" s="192"/>
      <c r="G8714" s="192"/>
      <c r="H8714" s="50"/>
      <c r="I8714" s="50"/>
      <c r="J8714" s="50"/>
      <c r="K8714" s="50"/>
      <c r="L8714" s="50"/>
      <c r="M8714" s="50"/>
      <c r="N8714" s="50"/>
      <c r="O8714" s="50"/>
      <c r="P8714" s="50"/>
      <c r="Q8714" s="50"/>
      <c r="R8714" s="50"/>
      <c r="S8714" s="50"/>
      <c r="T8714" s="50"/>
      <c r="U8714" s="50"/>
      <c r="V8714" s="50"/>
      <c r="W8714" s="50"/>
      <c r="X8714" s="50"/>
      <c r="Y8714" s="50"/>
      <c r="Z8714" s="50"/>
      <c r="AA8714" s="50"/>
      <c r="AB8714" s="50"/>
      <c r="AC8714" s="50"/>
      <c r="AD8714" s="50"/>
      <c r="AE8714" s="50"/>
      <c r="AF8714" s="50"/>
      <c r="AG8714" s="50"/>
      <c r="AH8714" s="50"/>
      <c r="AI8714" s="50"/>
      <c r="AJ8714" s="50"/>
      <c r="AK8714" s="50"/>
      <c r="AL8714" s="50"/>
      <c r="AM8714" s="50"/>
      <c r="AN8714" s="50"/>
      <c r="AO8714" s="50"/>
      <c r="AP8714" s="50"/>
      <c r="AQ8714" s="50"/>
      <c r="AR8714" s="50"/>
      <c r="AS8714" s="50"/>
      <c r="AT8714" s="50"/>
      <c r="AU8714" s="50"/>
      <c r="AV8714" s="50"/>
      <c r="AW8714" s="50"/>
      <c r="AX8714" s="50"/>
      <c r="AY8714" s="50"/>
      <c r="AZ8714" s="50"/>
      <c r="BA8714" s="50"/>
      <c r="BB8714" s="50"/>
      <c r="BC8714" s="50"/>
      <c r="BD8714" s="50"/>
      <c r="BE8714" s="50"/>
      <c r="BF8714" s="50"/>
      <c r="BG8714" s="50"/>
      <c r="BH8714" s="50"/>
      <c r="BI8714" s="50"/>
      <c r="BJ8714" s="50"/>
      <c r="BK8714" s="50"/>
      <c r="BL8714" s="50"/>
      <c r="BM8714" s="50"/>
      <c r="BN8714" s="50"/>
      <c r="BO8714" s="50"/>
      <c r="BP8714" s="50"/>
      <c r="BQ8714" s="50"/>
      <c r="BR8714" s="50"/>
      <c r="BS8714" s="50"/>
      <c r="BT8714" s="50"/>
      <c r="BU8714" s="50"/>
      <c r="BV8714" s="50"/>
      <c r="BW8714" s="50"/>
      <c r="BX8714" s="50"/>
      <c r="BY8714" s="50"/>
      <c r="BZ8714" s="50"/>
      <c r="CA8714" s="50"/>
      <c r="CB8714" s="50"/>
      <c r="CC8714" s="50"/>
      <c r="CD8714" s="50"/>
      <c r="CE8714" s="50"/>
      <c r="CF8714" s="50"/>
      <c r="CG8714" s="50"/>
      <c r="CH8714" s="50"/>
      <c r="CI8714" s="50"/>
      <c r="CJ8714" s="50"/>
      <c r="CK8714" s="50"/>
      <c r="CL8714" s="50"/>
      <c r="CM8714" s="50"/>
      <c r="CN8714" s="50"/>
      <c r="CO8714" s="50"/>
      <c r="CP8714" s="50"/>
      <c r="CQ8714" s="50"/>
      <c r="CR8714" s="50"/>
      <c r="CS8714" s="50"/>
      <c r="CT8714" s="50"/>
      <c r="CU8714" s="50"/>
      <c r="CV8714" s="50"/>
      <c r="CW8714" s="50"/>
      <c r="CX8714" s="50"/>
      <c r="CY8714" s="50"/>
      <c r="CZ8714" s="50"/>
      <c r="DA8714" s="50"/>
      <c r="DB8714" s="50"/>
      <c r="DC8714" s="50"/>
      <c r="DD8714" s="50"/>
      <c r="DE8714" s="50"/>
      <c r="DF8714" s="50"/>
      <c r="DG8714" s="50"/>
    </row>
    <row r="8715" spans="1:111" x14ac:dyDescent="0.2">
      <c r="A8715" s="212"/>
      <c r="B8715" s="212"/>
      <c r="C8715" s="212"/>
      <c r="D8715" s="54"/>
      <c r="E8715" s="182"/>
      <c r="F8715" s="192"/>
      <c r="G8715" s="192"/>
      <c r="H8715" s="50"/>
      <c r="I8715" s="50"/>
      <c r="J8715" s="50"/>
      <c r="K8715" s="50"/>
      <c r="L8715" s="50"/>
      <c r="M8715" s="50"/>
      <c r="N8715" s="50"/>
      <c r="O8715" s="50"/>
      <c r="P8715" s="50"/>
      <c r="Q8715" s="50"/>
      <c r="R8715" s="50"/>
      <c r="S8715" s="50"/>
      <c r="T8715" s="50"/>
      <c r="U8715" s="50"/>
      <c r="V8715" s="50"/>
      <c r="W8715" s="50"/>
      <c r="X8715" s="50"/>
      <c r="Y8715" s="50"/>
      <c r="Z8715" s="50"/>
      <c r="AA8715" s="50"/>
      <c r="AB8715" s="50"/>
      <c r="AC8715" s="50"/>
      <c r="AD8715" s="50"/>
      <c r="AE8715" s="50"/>
      <c r="AF8715" s="50"/>
      <c r="AG8715" s="50"/>
      <c r="AH8715" s="50"/>
      <c r="AI8715" s="50"/>
      <c r="AJ8715" s="50"/>
      <c r="AK8715" s="50"/>
      <c r="AL8715" s="50"/>
      <c r="AM8715" s="50"/>
      <c r="AN8715" s="50"/>
      <c r="AO8715" s="50"/>
      <c r="AP8715" s="50"/>
      <c r="AQ8715" s="50"/>
      <c r="AR8715" s="50"/>
      <c r="AS8715" s="50"/>
      <c r="AT8715" s="50"/>
      <c r="AU8715" s="50"/>
      <c r="AV8715" s="50"/>
      <c r="AW8715" s="50"/>
      <c r="AX8715" s="50"/>
      <c r="AY8715" s="50"/>
      <c r="AZ8715" s="50"/>
      <c r="BA8715" s="50"/>
      <c r="BB8715" s="50"/>
      <c r="BC8715" s="50"/>
      <c r="BD8715" s="50"/>
      <c r="BE8715" s="50"/>
      <c r="BF8715" s="50"/>
      <c r="BG8715" s="50"/>
      <c r="BH8715" s="50"/>
      <c r="BI8715" s="50"/>
      <c r="BJ8715" s="50"/>
      <c r="BK8715" s="50"/>
      <c r="BL8715" s="50"/>
      <c r="BM8715" s="50"/>
      <c r="BN8715" s="50"/>
      <c r="BO8715" s="50"/>
      <c r="BP8715" s="50"/>
      <c r="BQ8715" s="50"/>
      <c r="BR8715" s="50"/>
      <c r="BS8715" s="50"/>
      <c r="BT8715" s="50"/>
      <c r="BU8715" s="50"/>
      <c r="BV8715" s="50"/>
      <c r="BW8715" s="50"/>
      <c r="BX8715" s="50"/>
      <c r="BY8715" s="50"/>
      <c r="BZ8715" s="50"/>
      <c r="CA8715" s="50"/>
      <c r="CB8715" s="50"/>
      <c r="CC8715" s="50"/>
      <c r="CD8715" s="50"/>
      <c r="CE8715" s="50"/>
      <c r="CF8715" s="50"/>
      <c r="CG8715" s="50"/>
      <c r="CH8715" s="50"/>
      <c r="CI8715" s="50"/>
      <c r="CJ8715" s="50"/>
      <c r="CK8715" s="50"/>
      <c r="CL8715" s="50"/>
      <c r="CM8715" s="50"/>
      <c r="CN8715" s="50"/>
      <c r="CO8715" s="50"/>
      <c r="CP8715" s="50"/>
      <c r="CQ8715" s="50"/>
      <c r="CR8715" s="50"/>
      <c r="CS8715" s="50"/>
      <c r="CT8715" s="50"/>
      <c r="CU8715" s="50"/>
      <c r="CV8715" s="50"/>
      <c r="CW8715" s="50"/>
      <c r="CX8715" s="50"/>
      <c r="CY8715" s="50"/>
      <c r="CZ8715" s="50"/>
      <c r="DA8715" s="50"/>
      <c r="DB8715" s="50"/>
      <c r="DC8715" s="50"/>
      <c r="DD8715" s="50"/>
      <c r="DE8715" s="50"/>
      <c r="DF8715" s="50"/>
      <c r="DG8715" s="50"/>
    </row>
    <row r="8716" spans="1:111" x14ac:dyDescent="0.2">
      <c r="A8716" s="212"/>
      <c r="B8716" s="212"/>
      <c r="C8716" s="212"/>
      <c r="D8716" s="155"/>
      <c r="E8716" s="182"/>
      <c r="F8716" s="192"/>
      <c r="G8716" s="192"/>
      <c r="H8716" s="50"/>
      <c r="I8716" s="50"/>
      <c r="J8716" s="50"/>
      <c r="K8716" s="50"/>
      <c r="L8716" s="50"/>
      <c r="M8716" s="50"/>
      <c r="N8716" s="50"/>
      <c r="O8716" s="50"/>
      <c r="P8716" s="50"/>
      <c r="Q8716" s="50"/>
      <c r="R8716" s="50"/>
      <c r="S8716" s="50"/>
      <c r="T8716" s="50"/>
      <c r="U8716" s="50"/>
      <c r="V8716" s="50"/>
      <c r="W8716" s="50"/>
      <c r="X8716" s="50"/>
      <c r="Y8716" s="50"/>
      <c r="Z8716" s="50"/>
      <c r="AA8716" s="50"/>
      <c r="AB8716" s="50"/>
      <c r="AC8716" s="50"/>
      <c r="AD8716" s="50"/>
      <c r="AE8716" s="50"/>
      <c r="AF8716" s="50"/>
      <c r="AG8716" s="50"/>
      <c r="AH8716" s="50"/>
      <c r="AI8716" s="50"/>
      <c r="AJ8716" s="50"/>
      <c r="AK8716" s="50"/>
      <c r="AL8716" s="50"/>
      <c r="AM8716" s="50"/>
      <c r="AN8716" s="50"/>
      <c r="AO8716" s="50"/>
      <c r="AP8716" s="50"/>
      <c r="AQ8716" s="50"/>
      <c r="AR8716" s="50"/>
      <c r="AS8716" s="50"/>
      <c r="AT8716" s="50"/>
      <c r="AU8716" s="50"/>
      <c r="AV8716" s="50"/>
      <c r="AW8716" s="50"/>
      <c r="AX8716" s="50"/>
      <c r="AY8716" s="50"/>
      <c r="AZ8716" s="50"/>
      <c r="BA8716" s="50"/>
      <c r="BB8716" s="50"/>
      <c r="BC8716" s="50"/>
      <c r="BD8716" s="50"/>
      <c r="BE8716" s="50"/>
      <c r="BF8716" s="50"/>
      <c r="BG8716" s="50"/>
      <c r="BH8716" s="50"/>
      <c r="BI8716" s="50"/>
      <c r="BJ8716" s="50"/>
      <c r="BK8716" s="50"/>
      <c r="BL8716" s="50"/>
      <c r="BM8716" s="50"/>
      <c r="BN8716" s="50"/>
      <c r="BO8716" s="50"/>
      <c r="BP8716" s="50"/>
      <c r="BQ8716" s="50"/>
      <c r="BR8716" s="50"/>
      <c r="BS8716" s="50"/>
      <c r="BT8716" s="50"/>
      <c r="BU8716" s="50"/>
      <c r="BV8716" s="50"/>
      <c r="BW8716" s="50"/>
      <c r="BX8716" s="50"/>
      <c r="BY8716" s="50"/>
      <c r="BZ8716" s="50"/>
      <c r="CA8716" s="50"/>
      <c r="CB8716" s="50"/>
      <c r="CC8716" s="50"/>
      <c r="CD8716" s="50"/>
      <c r="CE8716" s="50"/>
      <c r="CF8716" s="50"/>
      <c r="CG8716" s="50"/>
      <c r="CH8716" s="50"/>
      <c r="CI8716" s="50"/>
      <c r="CJ8716" s="50"/>
      <c r="CK8716" s="50"/>
      <c r="CL8716" s="50"/>
      <c r="CM8716" s="50"/>
      <c r="CN8716" s="50"/>
      <c r="CO8716" s="50"/>
      <c r="CP8716" s="50"/>
      <c r="CQ8716" s="50"/>
      <c r="CR8716" s="50"/>
      <c r="CS8716" s="50"/>
      <c r="CT8716" s="50"/>
      <c r="CU8716" s="50"/>
      <c r="CV8716" s="50"/>
      <c r="CW8716" s="50"/>
      <c r="CX8716" s="50"/>
      <c r="CY8716" s="50"/>
      <c r="CZ8716" s="50"/>
      <c r="DA8716" s="50"/>
      <c r="DB8716" s="50"/>
      <c r="DC8716" s="50"/>
      <c r="DD8716" s="50"/>
      <c r="DE8716" s="50"/>
      <c r="DF8716" s="50"/>
      <c r="DG8716" s="50"/>
    </row>
    <row r="8717" spans="1:111" x14ac:dyDescent="0.2">
      <c r="A8717" s="212"/>
      <c r="B8717" s="212"/>
      <c r="C8717" s="212"/>
      <c r="D8717" s="153"/>
      <c r="E8717" s="182"/>
      <c r="F8717" s="192"/>
      <c r="G8717" s="192"/>
      <c r="H8717" s="50"/>
      <c r="I8717" s="50"/>
      <c r="J8717" s="50"/>
      <c r="K8717" s="50"/>
      <c r="L8717" s="50"/>
      <c r="M8717" s="50"/>
      <c r="N8717" s="50"/>
      <c r="O8717" s="50"/>
      <c r="P8717" s="50"/>
      <c r="Q8717" s="50"/>
      <c r="R8717" s="50"/>
      <c r="S8717" s="50"/>
      <c r="T8717" s="50"/>
      <c r="U8717" s="50"/>
      <c r="V8717" s="50"/>
      <c r="W8717" s="50"/>
      <c r="X8717" s="50"/>
      <c r="Y8717" s="50"/>
      <c r="Z8717" s="50"/>
      <c r="AA8717" s="50"/>
      <c r="AB8717" s="50"/>
      <c r="AC8717" s="50"/>
      <c r="AD8717" s="50"/>
      <c r="AE8717" s="50"/>
      <c r="AF8717" s="50"/>
      <c r="AG8717" s="50"/>
      <c r="AH8717" s="50"/>
      <c r="AI8717" s="50"/>
      <c r="AJ8717" s="50"/>
      <c r="AK8717" s="50"/>
      <c r="AL8717" s="50"/>
      <c r="AM8717" s="50"/>
      <c r="AN8717" s="50"/>
      <c r="AO8717" s="50"/>
      <c r="AP8717" s="50"/>
      <c r="AQ8717" s="50"/>
      <c r="AR8717" s="50"/>
      <c r="AS8717" s="50"/>
      <c r="AT8717" s="50"/>
      <c r="AU8717" s="50"/>
      <c r="AV8717" s="50"/>
      <c r="AW8717" s="50"/>
      <c r="AX8717" s="50"/>
      <c r="AY8717" s="50"/>
      <c r="AZ8717" s="50"/>
      <c r="BA8717" s="50"/>
      <c r="BB8717" s="50"/>
      <c r="BC8717" s="50"/>
      <c r="BD8717" s="50"/>
      <c r="BE8717" s="50"/>
      <c r="BF8717" s="50"/>
      <c r="BG8717" s="50"/>
      <c r="BH8717" s="50"/>
      <c r="BI8717" s="50"/>
      <c r="BJ8717" s="50"/>
      <c r="BK8717" s="50"/>
      <c r="BL8717" s="50"/>
      <c r="BM8717" s="50"/>
      <c r="BN8717" s="50"/>
      <c r="BO8717" s="50"/>
      <c r="BP8717" s="50"/>
      <c r="BQ8717" s="50"/>
      <c r="BR8717" s="50"/>
      <c r="BS8717" s="50"/>
      <c r="BT8717" s="50"/>
      <c r="BU8717" s="50"/>
      <c r="BV8717" s="50"/>
      <c r="BW8717" s="50"/>
      <c r="BX8717" s="50"/>
      <c r="BY8717" s="50"/>
      <c r="BZ8717" s="50"/>
      <c r="CA8717" s="50"/>
      <c r="CB8717" s="50"/>
      <c r="CC8717" s="50"/>
      <c r="CD8717" s="50"/>
      <c r="CE8717" s="50"/>
      <c r="CF8717" s="50"/>
      <c r="CG8717" s="50"/>
      <c r="CH8717" s="50"/>
      <c r="CI8717" s="50"/>
      <c r="CJ8717" s="50"/>
      <c r="CK8717" s="50"/>
      <c r="CL8717" s="50"/>
      <c r="CM8717" s="50"/>
      <c r="CN8717" s="50"/>
      <c r="CO8717" s="50"/>
      <c r="CP8717" s="50"/>
      <c r="CQ8717" s="50"/>
      <c r="CR8717" s="50"/>
      <c r="CS8717" s="50"/>
      <c r="CT8717" s="50"/>
      <c r="CU8717" s="50"/>
      <c r="CV8717" s="50"/>
      <c r="CW8717" s="50"/>
      <c r="CX8717" s="50"/>
      <c r="CY8717" s="50"/>
      <c r="CZ8717" s="50"/>
      <c r="DA8717" s="50"/>
      <c r="DB8717" s="50"/>
      <c r="DC8717" s="50"/>
      <c r="DD8717" s="50"/>
      <c r="DE8717" s="50"/>
      <c r="DF8717" s="50"/>
      <c r="DG8717" s="50"/>
    </row>
    <row r="8718" spans="1:111" x14ac:dyDescent="0.2">
      <c r="A8718" s="212"/>
      <c r="B8718" s="212"/>
      <c r="C8718" s="212"/>
      <c r="D8718" s="155"/>
      <c r="E8718" s="182"/>
      <c r="F8718" s="192"/>
      <c r="G8718" s="192"/>
      <c r="H8718" s="50"/>
      <c r="I8718" s="50"/>
      <c r="J8718" s="50"/>
      <c r="K8718" s="50"/>
      <c r="L8718" s="50"/>
      <c r="M8718" s="50"/>
      <c r="N8718" s="50"/>
      <c r="O8718" s="50"/>
      <c r="P8718" s="50"/>
      <c r="Q8718" s="50"/>
      <c r="R8718" s="50"/>
      <c r="S8718" s="50"/>
      <c r="T8718" s="50"/>
      <c r="U8718" s="50"/>
      <c r="V8718" s="50"/>
      <c r="W8718" s="50"/>
      <c r="X8718" s="50"/>
      <c r="Y8718" s="50"/>
      <c r="Z8718" s="50"/>
      <c r="AA8718" s="50"/>
      <c r="AB8718" s="50"/>
      <c r="AC8718" s="50"/>
      <c r="AD8718" s="50"/>
      <c r="AE8718" s="50"/>
      <c r="AF8718" s="50"/>
      <c r="AG8718" s="50"/>
      <c r="AH8718" s="50"/>
      <c r="AI8718" s="50"/>
      <c r="AJ8718" s="50"/>
      <c r="AK8718" s="50"/>
      <c r="AL8718" s="50"/>
      <c r="AM8718" s="50"/>
      <c r="AN8718" s="50"/>
      <c r="AO8718" s="50"/>
      <c r="AP8718" s="50"/>
      <c r="AQ8718" s="50"/>
      <c r="AR8718" s="50"/>
      <c r="AS8718" s="50"/>
      <c r="AT8718" s="50"/>
      <c r="AU8718" s="50"/>
      <c r="AV8718" s="50"/>
      <c r="AW8718" s="50"/>
      <c r="AX8718" s="50"/>
      <c r="AY8718" s="50"/>
      <c r="AZ8718" s="50"/>
      <c r="BA8718" s="50"/>
      <c r="BB8718" s="50"/>
      <c r="BC8718" s="50"/>
      <c r="BD8718" s="50"/>
      <c r="BE8718" s="50"/>
      <c r="BF8718" s="50"/>
      <c r="BG8718" s="50"/>
      <c r="BH8718" s="50"/>
      <c r="BI8718" s="50"/>
      <c r="BJ8718" s="50"/>
      <c r="BK8718" s="50"/>
      <c r="BL8718" s="50"/>
      <c r="BM8718" s="50"/>
      <c r="BN8718" s="50"/>
      <c r="BO8718" s="50"/>
      <c r="BP8718" s="50"/>
      <c r="BQ8718" s="50"/>
      <c r="BR8718" s="50"/>
      <c r="BS8718" s="50"/>
      <c r="BT8718" s="50"/>
      <c r="BU8718" s="50"/>
      <c r="BV8718" s="50"/>
      <c r="BW8718" s="50"/>
      <c r="BX8718" s="50"/>
      <c r="BY8718" s="50"/>
      <c r="BZ8718" s="50"/>
      <c r="CA8718" s="50"/>
      <c r="CB8718" s="50"/>
      <c r="CC8718" s="50"/>
      <c r="CD8718" s="50"/>
      <c r="CE8718" s="50"/>
      <c r="CF8718" s="50"/>
      <c r="CG8718" s="50"/>
      <c r="CH8718" s="50"/>
      <c r="CI8718" s="50"/>
      <c r="CJ8718" s="50"/>
      <c r="CK8718" s="50"/>
      <c r="CL8718" s="50"/>
      <c r="CM8718" s="50"/>
      <c r="CN8718" s="50"/>
      <c r="CO8718" s="50"/>
      <c r="CP8718" s="50"/>
      <c r="CQ8718" s="50"/>
      <c r="CR8718" s="50"/>
      <c r="CS8718" s="50"/>
      <c r="CT8718" s="50"/>
      <c r="CU8718" s="50"/>
      <c r="CV8718" s="50"/>
      <c r="CW8718" s="50"/>
      <c r="CX8718" s="50"/>
      <c r="CY8718" s="50"/>
      <c r="CZ8718" s="50"/>
      <c r="DA8718" s="50"/>
      <c r="DB8718" s="50"/>
      <c r="DC8718" s="50"/>
      <c r="DD8718" s="50"/>
      <c r="DE8718" s="50"/>
      <c r="DF8718" s="50"/>
      <c r="DG8718" s="50"/>
    </row>
    <row r="8719" spans="1:111" x14ac:dyDescent="0.2">
      <c r="A8719" s="212"/>
      <c r="B8719" s="212"/>
      <c r="C8719" s="212"/>
      <c r="D8719" s="153"/>
      <c r="E8719" s="182"/>
      <c r="F8719" s="192"/>
      <c r="G8719" s="192"/>
      <c r="H8719" s="50"/>
      <c r="I8719" s="50"/>
      <c r="J8719" s="50"/>
      <c r="K8719" s="50"/>
      <c r="L8719" s="50"/>
      <c r="M8719" s="50"/>
      <c r="N8719" s="50"/>
      <c r="O8719" s="50"/>
      <c r="P8719" s="50"/>
      <c r="Q8719" s="50"/>
      <c r="R8719" s="50"/>
      <c r="S8719" s="50"/>
      <c r="T8719" s="50"/>
      <c r="U8719" s="50"/>
      <c r="V8719" s="50"/>
      <c r="W8719" s="50"/>
      <c r="X8719" s="50"/>
      <c r="Y8719" s="50"/>
      <c r="Z8719" s="50"/>
      <c r="AA8719" s="50"/>
      <c r="AB8719" s="50"/>
      <c r="AC8719" s="50"/>
      <c r="AD8719" s="50"/>
      <c r="AE8719" s="50"/>
      <c r="AF8719" s="50"/>
      <c r="AG8719" s="50"/>
      <c r="AH8719" s="50"/>
      <c r="AI8719" s="50"/>
      <c r="AJ8719" s="50"/>
      <c r="AK8719" s="50"/>
      <c r="AL8719" s="50"/>
      <c r="AM8719" s="50"/>
      <c r="AN8719" s="50"/>
      <c r="AO8719" s="50"/>
      <c r="AP8719" s="50"/>
      <c r="AQ8719" s="50"/>
      <c r="AR8719" s="50"/>
      <c r="AS8719" s="50"/>
      <c r="AT8719" s="50"/>
      <c r="AU8719" s="50"/>
      <c r="AV8719" s="50"/>
      <c r="AW8719" s="50"/>
      <c r="AX8719" s="50"/>
      <c r="AY8719" s="50"/>
      <c r="AZ8719" s="50"/>
      <c r="BA8719" s="50"/>
      <c r="BB8719" s="50"/>
      <c r="BC8719" s="50"/>
      <c r="BD8719" s="50"/>
      <c r="BE8719" s="50"/>
      <c r="BF8719" s="50"/>
      <c r="BG8719" s="50"/>
      <c r="BH8719" s="50"/>
      <c r="BI8719" s="50"/>
      <c r="BJ8719" s="50"/>
      <c r="BK8719" s="50"/>
      <c r="BL8719" s="50"/>
      <c r="BM8719" s="50"/>
      <c r="BN8719" s="50"/>
      <c r="BO8719" s="50"/>
      <c r="BP8719" s="50"/>
      <c r="BQ8719" s="50"/>
      <c r="BR8719" s="50"/>
      <c r="BS8719" s="50"/>
      <c r="BT8719" s="50"/>
      <c r="BU8719" s="50"/>
      <c r="BV8719" s="50"/>
      <c r="BW8719" s="50"/>
      <c r="BX8719" s="50"/>
      <c r="BY8719" s="50"/>
      <c r="BZ8719" s="50"/>
      <c r="CA8719" s="50"/>
      <c r="CB8719" s="50"/>
      <c r="CC8719" s="50"/>
      <c r="CD8719" s="50"/>
      <c r="CE8719" s="50"/>
      <c r="CF8719" s="50"/>
      <c r="CG8719" s="50"/>
      <c r="CH8719" s="50"/>
      <c r="CI8719" s="50"/>
      <c r="CJ8719" s="50"/>
      <c r="CK8719" s="50"/>
      <c r="CL8719" s="50"/>
      <c r="CM8719" s="50"/>
      <c r="CN8719" s="50"/>
      <c r="CO8719" s="50"/>
      <c r="CP8719" s="50"/>
      <c r="CQ8719" s="50"/>
      <c r="CR8719" s="50"/>
      <c r="CS8719" s="50"/>
      <c r="CT8719" s="50"/>
      <c r="CU8719" s="50"/>
      <c r="CV8719" s="50"/>
      <c r="CW8719" s="50"/>
      <c r="CX8719" s="50"/>
      <c r="CY8719" s="50"/>
      <c r="CZ8719" s="50"/>
      <c r="DA8719" s="50"/>
      <c r="DB8719" s="50"/>
      <c r="DC8719" s="50"/>
      <c r="DD8719" s="50"/>
      <c r="DE8719" s="50"/>
      <c r="DF8719" s="50"/>
      <c r="DG8719" s="50"/>
    </row>
    <row r="8720" spans="1:111" x14ac:dyDescent="0.2">
      <c r="A8720" s="212"/>
      <c r="B8720" s="212"/>
      <c r="C8720" s="212"/>
      <c r="D8720" s="153"/>
      <c r="E8720" s="182"/>
      <c r="F8720" s="192"/>
      <c r="G8720" s="192"/>
      <c r="H8720" s="50"/>
      <c r="I8720" s="50"/>
      <c r="J8720" s="50"/>
      <c r="K8720" s="50"/>
      <c r="L8720" s="50"/>
      <c r="M8720" s="50"/>
      <c r="N8720" s="50"/>
      <c r="O8720" s="50"/>
      <c r="P8720" s="50"/>
      <c r="Q8720" s="50"/>
      <c r="R8720" s="50"/>
      <c r="S8720" s="50"/>
      <c r="T8720" s="50"/>
      <c r="U8720" s="50"/>
      <c r="V8720" s="50"/>
      <c r="W8720" s="50"/>
      <c r="X8720" s="50"/>
      <c r="Y8720" s="50"/>
      <c r="Z8720" s="50"/>
      <c r="AA8720" s="50"/>
      <c r="AB8720" s="50"/>
      <c r="AC8720" s="50"/>
      <c r="AD8720" s="50"/>
      <c r="AE8720" s="50"/>
      <c r="AF8720" s="50"/>
      <c r="AG8720" s="50"/>
      <c r="AH8720" s="50"/>
      <c r="AI8720" s="50"/>
      <c r="AJ8720" s="50"/>
      <c r="AK8720" s="50"/>
      <c r="AL8720" s="50"/>
      <c r="AM8720" s="50"/>
      <c r="AN8720" s="50"/>
      <c r="AO8720" s="50"/>
      <c r="AP8720" s="50"/>
      <c r="AQ8720" s="50"/>
      <c r="AR8720" s="50"/>
      <c r="AS8720" s="50"/>
      <c r="AT8720" s="50"/>
      <c r="AU8720" s="50"/>
      <c r="AV8720" s="50"/>
      <c r="AW8720" s="50"/>
      <c r="AX8720" s="50"/>
      <c r="AY8720" s="50"/>
      <c r="AZ8720" s="50"/>
      <c r="BA8720" s="50"/>
      <c r="BB8720" s="50"/>
      <c r="BC8720" s="50"/>
      <c r="BD8720" s="50"/>
      <c r="BE8720" s="50"/>
      <c r="BF8720" s="50"/>
      <c r="BG8720" s="50"/>
      <c r="BH8720" s="50"/>
      <c r="BI8720" s="50"/>
      <c r="BJ8720" s="50"/>
      <c r="BK8720" s="50"/>
      <c r="BL8720" s="50"/>
      <c r="BM8720" s="50"/>
      <c r="BN8720" s="50"/>
      <c r="BO8720" s="50"/>
      <c r="BP8720" s="50"/>
      <c r="BQ8720" s="50"/>
      <c r="BR8720" s="50"/>
      <c r="BS8720" s="50"/>
      <c r="BT8720" s="50"/>
      <c r="BU8720" s="50"/>
      <c r="BV8720" s="50"/>
      <c r="BW8720" s="50"/>
      <c r="BX8720" s="50"/>
      <c r="BY8720" s="50"/>
      <c r="BZ8720" s="50"/>
      <c r="CA8720" s="50"/>
      <c r="CB8720" s="50"/>
      <c r="CC8720" s="50"/>
      <c r="CD8720" s="50"/>
      <c r="CE8720" s="50"/>
      <c r="CF8720" s="50"/>
      <c r="CG8720" s="50"/>
      <c r="CH8720" s="50"/>
      <c r="CI8720" s="50"/>
      <c r="CJ8720" s="50"/>
      <c r="CK8720" s="50"/>
      <c r="CL8720" s="50"/>
      <c r="CM8720" s="50"/>
      <c r="CN8720" s="50"/>
      <c r="CO8720" s="50"/>
      <c r="CP8720" s="50"/>
      <c r="CQ8720" s="50"/>
      <c r="CR8720" s="50"/>
      <c r="CS8720" s="50"/>
      <c r="CT8720" s="50"/>
      <c r="CU8720" s="50"/>
      <c r="CV8720" s="50"/>
      <c r="CW8720" s="50"/>
      <c r="CX8720" s="50"/>
      <c r="CY8720" s="50"/>
      <c r="CZ8720" s="50"/>
      <c r="DA8720" s="50"/>
      <c r="DB8720" s="50"/>
      <c r="DC8720" s="50"/>
      <c r="DD8720" s="50"/>
      <c r="DE8720" s="50"/>
      <c r="DF8720" s="50"/>
      <c r="DG8720" s="50"/>
    </row>
    <row r="8721" spans="1:111" x14ac:dyDescent="0.2">
      <c r="A8721" s="212"/>
      <c r="B8721" s="212"/>
      <c r="C8721" s="212"/>
      <c r="D8721" s="54"/>
      <c r="E8721" s="182"/>
      <c r="F8721" s="192"/>
      <c r="G8721" s="192"/>
      <c r="H8721" s="50"/>
      <c r="I8721" s="50"/>
      <c r="J8721" s="50"/>
      <c r="K8721" s="50"/>
      <c r="L8721" s="50"/>
      <c r="M8721" s="50"/>
      <c r="N8721" s="50"/>
      <c r="O8721" s="50"/>
      <c r="P8721" s="50"/>
      <c r="Q8721" s="50"/>
      <c r="R8721" s="50"/>
      <c r="S8721" s="50"/>
      <c r="T8721" s="50"/>
      <c r="U8721" s="50"/>
      <c r="V8721" s="50"/>
      <c r="W8721" s="50"/>
      <c r="X8721" s="50"/>
      <c r="Y8721" s="50"/>
      <c r="Z8721" s="50"/>
      <c r="AA8721" s="50"/>
      <c r="AB8721" s="50"/>
      <c r="AC8721" s="50"/>
      <c r="AD8721" s="50"/>
      <c r="AE8721" s="50"/>
      <c r="AF8721" s="50"/>
      <c r="AG8721" s="50"/>
      <c r="AH8721" s="50"/>
      <c r="AI8721" s="50"/>
      <c r="AJ8721" s="50"/>
      <c r="AK8721" s="50"/>
      <c r="AL8721" s="50"/>
      <c r="AM8721" s="50"/>
      <c r="AN8721" s="50"/>
      <c r="AO8721" s="50"/>
      <c r="AP8721" s="50"/>
      <c r="AQ8721" s="50"/>
      <c r="AR8721" s="50"/>
      <c r="AS8721" s="50"/>
      <c r="AT8721" s="50"/>
      <c r="AU8721" s="50"/>
      <c r="AV8721" s="50"/>
      <c r="AW8721" s="50"/>
      <c r="AX8721" s="50"/>
      <c r="AY8721" s="50"/>
      <c r="AZ8721" s="50"/>
      <c r="BA8721" s="50"/>
      <c r="BB8721" s="50"/>
      <c r="BC8721" s="50"/>
      <c r="BD8721" s="50"/>
      <c r="BE8721" s="50"/>
      <c r="BF8721" s="50"/>
      <c r="BG8721" s="50"/>
      <c r="BH8721" s="50"/>
      <c r="BI8721" s="50"/>
      <c r="BJ8721" s="50"/>
      <c r="BK8721" s="50"/>
      <c r="BL8721" s="50"/>
      <c r="BM8721" s="50"/>
      <c r="BN8721" s="50"/>
      <c r="BO8721" s="50"/>
      <c r="BP8721" s="50"/>
      <c r="BQ8721" s="50"/>
      <c r="BR8721" s="50"/>
      <c r="BS8721" s="50"/>
      <c r="BT8721" s="50"/>
      <c r="BU8721" s="50"/>
      <c r="BV8721" s="50"/>
      <c r="BW8721" s="50"/>
      <c r="BX8721" s="50"/>
      <c r="BY8721" s="50"/>
      <c r="BZ8721" s="50"/>
      <c r="CA8721" s="50"/>
      <c r="CB8721" s="50"/>
      <c r="CC8721" s="50"/>
      <c r="CD8721" s="50"/>
      <c r="CE8721" s="50"/>
      <c r="CF8721" s="50"/>
      <c r="CG8721" s="50"/>
      <c r="CH8721" s="50"/>
      <c r="CI8721" s="50"/>
      <c r="CJ8721" s="50"/>
      <c r="CK8721" s="50"/>
      <c r="CL8721" s="50"/>
      <c r="CM8721" s="50"/>
      <c r="CN8721" s="50"/>
      <c r="CO8721" s="50"/>
      <c r="CP8721" s="50"/>
      <c r="CQ8721" s="50"/>
      <c r="CR8721" s="50"/>
      <c r="CS8721" s="50"/>
      <c r="CT8721" s="50"/>
      <c r="CU8721" s="50"/>
      <c r="CV8721" s="50"/>
      <c r="CW8721" s="50"/>
      <c r="CX8721" s="50"/>
      <c r="CY8721" s="50"/>
      <c r="CZ8721" s="50"/>
      <c r="DA8721" s="50"/>
      <c r="DB8721" s="50"/>
      <c r="DC8721" s="50"/>
      <c r="DD8721" s="50"/>
      <c r="DE8721" s="50"/>
      <c r="DF8721" s="50"/>
      <c r="DG8721" s="50"/>
    </row>
    <row r="8722" spans="1:111" x14ac:dyDescent="0.2">
      <c r="A8722" s="212"/>
      <c r="B8722" s="212"/>
      <c r="C8722" s="212"/>
      <c r="E8722" s="182"/>
      <c r="F8722" s="192"/>
      <c r="G8722" s="192"/>
      <c r="H8722" s="50"/>
      <c r="I8722" s="50"/>
      <c r="J8722" s="50"/>
      <c r="K8722" s="50"/>
      <c r="L8722" s="50"/>
      <c r="M8722" s="50"/>
      <c r="N8722" s="50"/>
      <c r="O8722" s="50"/>
      <c r="P8722" s="50"/>
      <c r="Q8722" s="50"/>
      <c r="R8722" s="50"/>
      <c r="S8722" s="50"/>
      <c r="T8722" s="50"/>
      <c r="U8722" s="50"/>
      <c r="V8722" s="50"/>
      <c r="W8722" s="50"/>
      <c r="X8722" s="50"/>
      <c r="Y8722" s="50"/>
      <c r="Z8722" s="50"/>
      <c r="AA8722" s="50"/>
      <c r="AB8722" s="50"/>
      <c r="AC8722" s="50"/>
      <c r="AD8722" s="50"/>
      <c r="AE8722" s="50"/>
      <c r="AF8722" s="50"/>
      <c r="AG8722" s="50"/>
      <c r="AH8722" s="50"/>
      <c r="AI8722" s="50"/>
      <c r="AJ8722" s="50"/>
      <c r="AK8722" s="50"/>
      <c r="AL8722" s="50"/>
      <c r="AM8722" s="50"/>
      <c r="AN8722" s="50"/>
      <c r="AO8722" s="50"/>
      <c r="AP8722" s="50"/>
      <c r="AQ8722" s="50"/>
      <c r="AR8722" s="50"/>
      <c r="AS8722" s="50"/>
      <c r="AT8722" s="50"/>
      <c r="AU8722" s="50"/>
      <c r="AV8722" s="50"/>
      <c r="AW8722" s="50"/>
      <c r="AX8722" s="50"/>
      <c r="AY8722" s="50"/>
      <c r="AZ8722" s="50"/>
      <c r="BA8722" s="50"/>
      <c r="BB8722" s="50"/>
      <c r="BC8722" s="50"/>
      <c r="BD8722" s="50"/>
      <c r="BE8722" s="50"/>
      <c r="BF8722" s="50"/>
      <c r="BG8722" s="50"/>
      <c r="BH8722" s="50"/>
      <c r="BI8722" s="50"/>
      <c r="BJ8722" s="50"/>
      <c r="BK8722" s="50"/>
      <c r="BL8722" s="50"/>
      <c r="BM8722" s="50"/>
      <c r="BN8722" s="50"/>
      <c r="BO8722" s="50"/>
      <c r="BP8722" s="50"/>
      <c r="BQ8722" s="50"/>
      <c r="BR8722" s="50"/>
      <c r="BS8722" s="50"/>
      <c r="BT8722" s="50"/>
      <c r="BU8722" s="50"/>
      <c r="BV8722" s="50"/>
      <c r="BW8722" s="50"/>
      <c r="BX8722" s="50"/>
      <c r="BY8722" s="50"/>
      <c r="BZ8722" s="50"/>
      <c r="CA8722" s="50"/>
      <c r="CB8722" s="50"/>
      <c r="CC8722" s="50"/>
      <c r="CD8722" s="50"/>
      <c r="CE8722" s="50"/>
      <c r="CF8722" s="50"/>
      <c r="CG8722" s="50"/>
      <c r="CH8722" s="50"/>
      <c r="CI8722" s="50"/>
      <c r="CJ8722" s="50"/>
      <c r="CK8722" s="50"/>
      <c r="CL8722" s="50"/>
      <c r="CM8722" s="50"/>
      <c r="CN8722" s="50"/>
      <c r="CO8722" s="50"/>
      <c r="CP8722" s="50"/>
      <c r="CQ8722" s="50"/>
      <c r="CR8722" s="50"/>
      <c r="CS8722" s="50"/>
      <c r="CT8722" s="50"/>
      <c r="CU8722" s="50"/>
      <c r="CV8722" s="50"/>
      <c r="CW8722" s="50"/>
      <c r="CX8722" s="50"/>
      <c r="CY8722" s="50"/>
      <c r="CZ8722" s="50"/>
      <c r="DA8722" s="50"/>
      <c r="DB8722" s="50"/>
      <c r="DC8722" s="50"/>
      <c r="DD8722" s="50"/>
      <c r="DE8722" s="50"/>
      <c r="DF8722" s="50"/>
      <c r="DG8722" s="50"/>
    </row>
    <row r="8723" spans="1:111" x14ac:dyDescent="0.2">
      <c r="A8723" s="212"/>
      <c r="B8723" s="212"/>
      <c r="C8723" s="212"/>
      <c r="E8723" s="182"/>
      <c r="F8723" s="192"/>
      <c r="G8723" s="192"/>
      <c r="H8723" s="50"/>
      <c r="I8723" s="50"/>
      <c r="J8723" s="50"/>
      <c r="K8723" s="50"/>
      <c r="L8723" s="50"/>
      <c r="M8723" s="50"/>
      <c r="N8723" s="50"/>
      <c r="O8723" s="50"/>
      <c r="P8723" s="50"/>
      <c r="Q8723" s="50"/>
      <c r="R8723" s="50"/>
      <c r="S8723" s="50"/>
      <c r="T8723" s="50"/>
      <c r="U8723" s="50"/>
      <c r="V8723" s="50"/>
      <c r="W8723" s="50"/>
      <c r="X8723" s="50"/>
      <c r="Y8723" s="50"/>
      <c r="Z8723" s="50"/>
      <c r="AA8723" s="50"/>
      <c r="AB8723" s="50"/>
      <c r="AC8723" s="50"/>
      <c r="AD8723" s="50"/>
      <c r="AE8723" s="50"/>
      <c r="AF8723" s="50"/>
      <c r="AG8723" s="50"/>
      <c r="AH8723" s="50"/>
      <c r="AI8723" s="50"/>
      <c r="AJ8723" s="50"/>
      <c r="AK8723" s="50"/>
      <c r="AL8723" s="50"/>
      <c r="AM8723" s="50"/>
      <c r="AN8723" s="50"/>
      <c r="AO8723" s="50"/>
      <c r="AP8723" s="50"/>
      <c r="AQ8723" s="50"/>
      <c r="AR8723" s="50"/>
      <c r="AS8723" s="50"/>
      <c r="AT8723" s="50"/>
      <c r="AU8723" s="50"/>
      <c r="AV8723" s="50"/>
      <c r="AW8723" s="50"/>
      <c r="AX8723" s="50"/>
      <c r="AY8723" s="50"/>
      <c r="AZ8723" s="50"/>
      <c r="BA8723" s="50"/>
      <c r="BB8723" s="50"/>
      <c r="BC8723" s="50"/>
      <c r="BD8723" s="50"/>
      <c r="BE8723" s="50"/>
      <c r="BF8723" s="50"/>
      <c r="BG8723" s="50"/>
      <c r="BH8723" s="50"/>
      <c r="BI8723" s="50"/>
      <c r="BJ8723" s="50"/>
      <c r="BK8723" s="50"/>
      <c r="BL8723" s="50"/>
      <c r="BM8723" s="50"/>
      <c r="BN8723" s="50"/>
      <c r="BO8723" s="50"/>
      <c r="BP8723" s="50"/>
      <c r="BQ8723" s="50"/>
      <c r="BR8723" s="50"/>
      <c r="BS8723" s="50"/>
      <c r="BT8723" s="50"/>
      <c r="BU8723" s="50"/>
      <c r="BV8723" s="50"/>
      <c r="BW8723" s="50"/>
      <c r="BX8723" s="50"/>
      <c r="BY8723" s="50"/>
      <c r="BZ8723" s="50"/>
      <c r="CA8723" s="50"/>
      <c r="CB8723" s="50"/>
      <c r="CC8723" s="50"/>
      <c r="CD8723" s="50"/>
      <c r="CE8723" s="50"/>
      <c r="CF8723" s="50"/>
      <c r="CG8723" s="50"/>
      <c r="CH8723" s="50"/>
      <c r="CI8723" s="50"/>
      <c r="CJ8723" s="50"/>
      <c r="CK8723" s="50"/>
      <c r="CL8723" s="50"/>
      <c r="CM8723" s="50"/>
      <c r="CN8723" s="50"/>
      <c r="CO8723" s="50"/>
      <c r="CP8723" s="50"/>
      <c r="CQ8723" s="50"/>
      <c r="CR8723" s="50"/>
      <c r="CS8723" s="50"/>
      <c r="CT8723" s="50"/>
      <c r="CU8723" s="50"/>
      <c r="CV8723" s="50"/>
      <c r="CW8723" s="50"/>
      <c r="CX8723" s="50"/>
      <c r="CY8723" s="50"/>
      <c r="CZ8723" s="50"/>
      <c r="DA8723" s="50"/>
      <c r="DB8723" s="50"/>
      <c r="DC8723" s="50"/>
      <c r="DD8723" s="50"/>
      <c r="DE8723" s="50"/>
      <c r="DF8723" s="50"/>
      <c r="DG8723" s="50"/>
    </row>
    <row r="8724" spans="1:111" x14ac:dyDescent="0.2">
      <c r="A8724" s="212"/>
      <c r="B8724" s="212"/>
      <c r="C8724" s="212"/>
      <c r="D8724" s="54"/>
      <c r="E8724" s="182"/>
      <c r="F8724" s="192"/>
      <c r="G8724" s="192"/>
      <c r="H8724" s="50"/>
      <c r="I8724" s="50"/>
      <c r="J8724" s="50"/>
      <c r="K8724" s="50"/>
      <c r="L8724" s="50"/>
      <c r="M8724" s="50"/>
      <c r="N8724" s="50"/>
      <c r="O8724" s="50"/>
      <c r="P8724" s="50"/>
      <c r="Q8724" s="50"/>
      <c r="R8724" s="50"/>
      <c r="S8724" s="50"/>
      <c r="T8724" s="50"/>
      <c r="U8724" s="50"/>
      <c r="V8724" s="50"/>
      <c r="W8724" s="50"/>
      <c r="X8724" s="50"/>
      <c r="Y8724" s="50"/>
      <c r="Z8724" s="50"/>
      <c r="AA8724" s="50"/>
      <c r="AB8724" s="50"/>
      <c r="AC8724" s="50"/>
      <c r="AD8724" s="50"/>
      <c r="AE8724" s="50"/>
      <c r="AF8724" s="50"/>
      <c r="AG8724" s="50"/>
      <c r="AH8724" s="50"/>
      <c r="AI8724" s="50"/>
      <c r="AJ8724" s="50"/>
      <c r="AK8724" s="50"/>
      <c r="AL8724" s="50"/>
      <c r="AM8724" s="50"/>
      <c r="AN8724" s="50"/>
      <c r="AO8724" s="50"/>
      <c r="AP8724" s="50"/>
      <c r="AQ8724" s="50"/>
      <c r="AR8724" s="50"/>
      <c r="AS8724" s="50"/>
      <c r="AT8724" s="50"/>
      <c r="AU8724" s="50"/>
      <c r="AV8724" s="50"/>
      <c r="AW8724" s="50"/>
      <c r="AX8724" s="50"/>
      <c r="AY8724" s="50"/>
      <c r="AZ8724" s="50"/>
      <c r="BA8724" s="50"/>
      <c r="BB8724" s="50"/>
      <c r="BC8724" s="50"/>
      <c r="BD8724" s="50"/>
      <c r="BE8724" s="50"/>
      <c r="BF8724" s="50"/>
      <c r="BG8724" s="50"/>
      <c r="BH8724" s="50"/>
      <c r="BI8724" s="50"/>
      <c r="BJ8724" s="50"/>
      <c r="BK8724" s="50"/>
      <c r="BL8724" s="50"/>
      <c r="BM8724" s="50"/>
      <c r="BN8724" s="50"/>
      <c r="BO8724" s="50"/>
      <c r="BP8724" s="50"/>
      <c r="BQ8724" s="50"/>
      <c r="BR8724" s="50"/>
      <c r="BS8724" s="50"/>
      <c r="BT8724" s="50"/>
      <c r="BU8724" s="50"/>
      <c r="BV8724" s="50"/>
      <c r="BW8724" s="50"/>
      <c r="BX8724" s="50"/>
      <c r="BY8724" s="50"/>
      <c r="BZ8724" s="50"/>
      <c r="CA8724" s="50"/>
      <c r="CB8724" s="50"/>
      <c r="CC8724" s="50"/>
      <c r="CD8724" s="50"/>
      <c r="CE8724" s="50"/>
      <c r="CF8724" s="50"/>
      <c r="CG8724" s="50"/>
      <c r="CH8724" s="50"/>
      <c r="CI8724" s="50"/>
      <c r="CJ8724" s="50"/>
      <c r="CK8724" s="50"/>
      <c r="CL8724" s="50"/>
      <c r="CM8724" s="50"/>
      <c r="CN8724" s="50"/>
      <c r="CO8724" s="50"/>
      <c r="CP8724" s="50"/>
      <c r="CQ8724" s="50"/>
      <c r="CR8724" s="50"/>
      <c r="CS8724" s="50"/>
      <c r="CT8724" s="50"/>
      <c r="CU8724" s="50"/>
      <c r="CV8724" s="50"/>
      <c r="CW8724" s="50"/>
      <c r="CX8724" s="50"/>
      <c r="CY8724" s="50"/>
      <c r="CZ8724" s="50"/>
      <c r="DA8724" s="50"/>
      <c r="DB8724" s="50"/>
      <c r="DC8724" s="50"/>
      <c r="DD8724" s="50"/>
      <c r="DE8724" s="50"/>
      <c r="DF8724" s="50"/>
      <c r="DG8724" s="50"/>
    </row>
    <row r="8725" spans="1:111" x14ac:dyDescent="0.2">
      <c r="A8725" s="212"/>
      <c r="B8725" s="212"/>
      <c r="C8725" s="212"/>
      <c r="E8725" s="182"/>
      <c r="F8725" s="192"/>
      <c r="G8725" s="192"/>
      <c r="H8725" s="50"/>
      <c r="I8725" s="50"/>
      <c r="J8725" s="50"/>
      <c r="K8725" s="50"/>
      <c r="L8725" s="50"/>
      <c r="M8725" s="50"/>
      <c r="N8725" s="50"/>
      <c r="O8725" s="50"/>
      <c r="P8725" s="50"/>
      <c r="Q8725" s="50"/>
      <c r="R8725" s="50"/>
      <c r="S8725" s="50"/>
      <c r="T8725" s="50"/>
      <c r="U8725" s="50"/>
      <c r="V8725" s="50"/>
      <c r="W8725" s="50"/>
      <c r="X8725" s="50"/>
      <c r="Y8725" s="50"/>
      <c r="Z8725" s="50"/>
      <c r="AA8725" s="50"/>
      <c r="AB8725" s="50"/>
      <c r="AC8725" s="50"/>
      <c r="AD8725" s="50"/>
      <c r="AE8725" s="50"/>
      <c r="AF8725" s="50"/>
      <c r="AG8725" s="50"/>
      <c r="AH8725" s="50"/>
      <c r="AI8725" s="50"/>
      <c r="AJ8725" s="50"/>
      <c r="AK8725" s="50"/>
      <c r="AL8725" s="50"/>
      <c r="AM8725" s="50"/>
      <c r="AN8725" s="50"/>
      <c r="AO8725" s="50"/>
      <c r="AP8725" s="50"/>
      <c r="AQ8725" s="50"/>
      <c r="AR8725" s="50"/>
      <c r="AS8725" s="50"/>
      <c r="AT8725" s="50"/>
      <c r="AU8725" s="50"/>
      <c r="AV8725" s="50"/>
      <c r="AW8725" s="50"/>
      <c r="AX8725" s="50"/>
      <c r="AY8725" s="50"/>
      <c r="AZ8725" s="50"/>
      <c r="BA8725" s="50"/>
      <c r="BB8725" s="50"/>
      <c r="BC8725" s="50"/>
      <c r="BD8725" s="50"/>
      <c r="BE8725" s="50"/>
      <c r="BF8725" s="50"/>
      <c r="BG8725" s="50"/>
      <c r="BH8725" s="50"/>
      <c r="BI8725" s="50"/>
      <c r="BJ8725" s="50"/>
      <c r="BK8725" s="50"/>
      <c r="BL8725" s="50"/>
      <c r="BM8725" s="50"/>
      <c r="BN8725" s="50"/>
      <c r="BO8725" s="50"/>
      <c r="BP8725" s="50"/>
      <c r="BQ8725" s="50"/>
      <c r="BR8725" s="50"/>
      <c r="BS8725" s="50"/>
      <c r="BT8725" s="50"/>
      <c r="BU8725" s="50"/>
      <c r="BV8725" s="50"/>
      <c r="BW8725" s="50"/>
      <c r="BX8725" s="50"/>
      <c r="BY8725" s="50"/>
      <c r="BZ8725" s="50"/>
      <c r="CA8725" s="50"/>
      <c r="CB8725" s="50"/>
      <c r="CC8725" s="50"/>
      <c r="CD8725" s="50"/>
      <c r="CE8725" s="50"/>
      <c r="CF8725" s="50"/>
      <c r="CG8725" s="50"/>
      <c r="CH8725" s="50"/>
      <c r="CI8725" s="50"/>
      <c r="CJ8725" s="50"/>
      <c r="CK8725" s="50"/>
      <c r="CL8725" s="50"/>
      <c r="CM8725" s="50"/>
      <c r="CN8725" s="50"/>
      <c r="CO8725" s="50"/>
      <c r="CP8725" s="50"/>
      <c r="CQ8725" s="50"/>
      <c r="CR8725" s="50"/>
      <c r="CS8725" s="50"/>
      <c r="CT8725" s="50"/>
      <c r="CU8725" s="50"/>
      <c r="CV8725" s="50"/>
      <c r="CW8725" s="50"/>
      <c r="CX8725" s="50"/>
      <c r="CY8725" s="50"/>
      <c r="CZ8725" s="50"/>
      <c r="DA8725" s="50"/>
      <c r="DB8725" s="50"/>
      <c r="DC8725" s="50"/>
      <c r="DD8725" s="50"/>
      <c r="DE8725" s="50"/>
      <c r="DF8725" s="50"/>
      <c r="DG8725" s="50"/>
    </row>
    <row r="8726" spans="1:111" x14ac:dyDescent="0.2">
      <c r="A8726" s="212"/>
      <c r="B8726" s="212"/>
      <c r="C8726" s="212"/>
      <c r="E8726" s="182"/>
      <c r="F8726" s="192"/>
      <c r="G8726" s="192"/>
      <c r="H8726" s="50"/>
      <c r="I8726" s="50"/>
      <c r="J8726" s="50"/>
      <c r="K8726" s="50"/>
      <c r="L8726" s="50"/>
      <c r="M8726" s="50"/>
      <c r="N8726" s="50"/>
      <c r="O8726" s="50"/>
      <c r="P8726" s="50"/>
      <c r="Q8726" s="50"/>
      <c r="R8726" s="50"/>
      <c r="S8726" s="50"/>
      <c r="T8726" s="50"/>
      <c r="U8726" s="50"/>
      <c r="V8726" s="50"/>
      <c r="W8726" s="50"/>
      <c r="X8726" s="50"/>
      <c r="Y8726" s="50"/>
      <c r="Z8726" s="50"/>
      <c r="AA8726" s="50"/>
      <c r="AB8726" s="50"/>
      <c r="AC8726" s="50"/>
      <c r="AD8726" s="50"/>
      <c r="AE8726" s="50"/>
      <c r="AF8726" s="50"/>
      <c r="AG8726" s="50"/>
      <c r="AH8726" s="50"/>
      <c r="AI8726" s="50"/>
      <c r="AJ8726" s="50"/>
      <c r="AK8726" s="50"/>
      <c r="AL8726" s="50"/>
      <c r="AM8726" s="50"/>
      <c r="AN8726" s="50"/>
      <c r="AO8726" s="50"/>
      <c r="AP8726" s="50"/>
      <c r="AQ8726" s="50"/>
      <c r="AR8726" s="50"/>
      <c r="AS8726" s="50"/>
      <c r="AT8726" s="50"/>
      <c r="AU8726" s="50"/>
      <c r="AV8726" s="50"/>
      <c r="AW8726" s="50"/>
      <c r="AX8726" s="50"/>
      <c r="AY8726" s="50"/>
      <c r="AZ8726" s="50"/>
      <c r="BA8726" s="50"/>
      <c r="BB8726" s="50"/>
      <c r="BC8726" s="50"/>
      <c r="BD8726" s="50"/>
      <c r="BE8726" s="50"/>
      <c r="BF8726" s="50"/>
      <c r="BG8726" s="50"/>
      <c r="BH8726" s="50"/>
      <c r="BI8726" s="50"/>
      <c r="BJ8726" s="50"/>
      <c r="BK8726" s="50"/>
      <c r="BL8726" s="50"/>
      <c r="BM8726" s="50"/>
      <c r="BN8726" s="50"/>
      <c r="BO8726" s="50"/>
      <c r="BP8726" s="50"/>
      <c r="BQ8726" s="50"/>
      <c r="BR8726" s="50"/>
      <c r="BS8726" s="50"/>
      <c r="BT8726" s="50"/>
      <c r="BU8726" s="50"/>
      <c r="BV8726" s="50"/>
      <c r="BW8726" s="50"/>
      <c r="BX8726" s="50"/>
      <c r="BY8726" s="50"/>
      <c r="BZ8726" s="50"/>
      <c r="CA8726" s="50"/>
      <c r="CB8726" s="50"/>
      <c r="CC8726" s="50"/>
      <c r="CD8726" s="50"/>
      <c r="CE8726" s="50"/>
      <c r="CF8726" s="50"/>
      <c r="CG8726" s="50"/>
      <c r="CH8726" s="50"/>
      <c r="CI8726" s="50"/>
      <c r="CJ8726" s="50"/>
      <c r="CK8726" s="50"/>
      <c r="CL8726" s="50"/>
      <c r="CM8726" s="50"/>
      <c r="CN8726" s="50"/>
      <c r="CO8726" s="50"/>
      <c r="CP8726" s="50"/>
      <c r="CQ8726" s="50"/>
      <c r="CR8726" s="50"/>
      <c r="CS8726" s="50"/>
      <c r="CT8726" s="50"/>
      <c r="CU8726" s="50"/>
      <c r="CV8726" s="50"/>
      <c r="CW8726" s="50"/>
      <c r="CX8726" s="50"/>
      <c r="CY8726" s="50"/>
      <c r="CZ8726" s="50"/>
      <c r="DA8726" s="50"/>
      <c r="DB8726" s="50"/>
      <c r="DC8726" s="50"/>
      <c r="DD8726" s="50"/>
      <c r="DE8726" s="50"/>
      <c r="DF8726" s="50"/>
      <c r="DG8726" s="50"/>
    </row>
    <row r="8727" spans="1:111" x14ac:dyDescent="0.2">
      <c r="A8727" s="212"/>
      <c r="B8727" s="212"/>
      <c r="C8727" s="212"/>
      <c r="E8727" s="182"/>
      <c r="F8727" s="192"/>
      <c r="G8727" s="192"/>
      <c r="H8727" s="50"/>
      <c r="I8727" s="50"/>
      <c r="J8727" s="50"/>
      <c r="K8727" s="50"/>
      <c r="L8727" s="50"/>
      <c r="M8727" s="50"/>
      <c r="N8727" s="50"/>
      <c r="O8727" s="50"/>
      <c r="P8727" s="50"/>
      <c r="Q8727" s="50"/>
      <c r="R8727" s="50"/>
      <c r="S8727" s="50"/>
      <c r="T8727" s="50"/>
      <c r="U8727" s="50"/>
      <c r="V8727" s="50"/>
      <c r="W8727" s="50"/>
      <c r="X8727" s="50"/>
      <c r="Y8727" s="50"/>
      <c r="Z8727" s="50"/>
      <c r="AA8727" s="50"/>
      <c r="AB8727" s="50"/>
      <c r="AC8727" s="50"/>
      <c r="AD8727" s="50"/>
      <c r="AE8727" s="50"/>
      <c r="AF8727" s="50"/>
      <c r="AG8727" s="50"/>
      <c r="AH8727" s="50"/>
      <c r="AI8727" s="50"/>
      <c r="AJ8727" s="50"/>
      <c r="AK8727" s="50"/>
      <c r="AL8727" s="50"/>
      <c r="AM8727" s="50"/>
      <c r="AN8727" s="50"/>
      <c r="AO8727" s="50"/>
      <c r="AP8727" s="50"/>
      <c r="AQ8727" s="50"/>
      <c r="AR8727" s="50"/>
      <c r="AS8727" s="50"/>
      <c r="AT8727" s="50"/>
      <c r="AU8727" s="50"/>
      <c r="AV8727" s="50"/>
      <c r="AW8727" s="50"/>
      <c r="AX8727" s="50"/>
      <c r="AY8727" s="50"/>
      <c r="AZ8727" s="50"/>
      <c r="BA8727" s="50"/>
      <c r="BB8727" s="50"/>
      <c r="BC8727" s="50"/>
      <c r="BD8727" s="50"/>
      <c r="BE8727" s="50"/>
      <c r="BF8727" s="50"/>
      <c r="BG8727" s="50"/>
      <c r="BH8727" s="50"/>
      <c r="BI8727" s="50"/>
      <c r="BJ8727" s="50"/>
      <c r="BK8727" s="50"/>
      <c r="BL8727" s="50"/>
      <c r="BM8727" s="50"/>
      <c r="BN8727" s="50"/>
      <c r="BO8727" s="50"/>
      <c r="BP8727" s="50"/>
      <c r="BQ8727" s="50"/>
      <c r="BR8727" s="50"/>
      <c r="BS8727" s="50"/>
      <c r="BT8727" s="50"/>
      <c r="BU8727" s="50"/>
      <c r="BV8727" s="50"/>
      <c r="BW8727" s="50"/>
      <c r="BX8727" s="50"/>
      <c r="BY8727" s="50"/>
      <c r="BZ8727" s="50"/>
      <c r="CA8727" s="50"/>
      <c r="CB8727" s="50"/>
      <c r="CC8727" s="50"/>
      <c r="CD8727" s="50"/>
      <c r="CE8727" s="50"/>
      <c r="CF8727" s="50"/>
      <c r="CG8727" s="50"/>
      <c r="CH8727" s="50"/>
      <c r="CI8727" s="50"/>
      <c r="CJ8727" s="50"/>
      <c r="CK8727" s="50"/>
      <c r="CL8727" s="50"/>
      <c r="CM8727" s="50"/>
      <c r="CN8727" s="50"/>
      <c r="CO8727" s="50"/>
      <c r="CP8727" s="50"/>
      <c r="CQ8727" s="50"/>
      <c r="CR8727" s="50"/>
      <c r="CS8727" s="50"/>
      <c r="CT8727" s="50"/>
      <c r="CU8727" s="50"/>
      <c r="CV8727" s="50"/>
      <c r="CW8727" s="50"/>
      <c r="CX8727" s="50"/>
      <c r="CY8727" s="50"/>
      <c r="CZ8727" s="50"/>
      <c r="DA8727" s="50"/>
      <c r="DB8727" s="50"/>
      <c r="DC8727" s="50"/>
      <c r="DD8727" s="50"/>
      <c r="DE8727" s="50"/>
      <c r="DF8727" s="50"/>
      <c r="DG8727" s="50"/>
    </row>
    <row r="8728" spans="1:111" x14ac:dyDescent="0.2">
      <c r="A8728" s="212"/>
      <c r="B8728" s="212"/>
      <c r="C8728" s="212"/>
      <c r="E8728" s="182"/>
      <c r="F8728" s="192"/>
      <c r="G8728" s="192"/>
      <c r="H8728" s="50"/>
      <c r="I8728" s="50"/>
      <c r="J8728" s="50"/>
      <c r="K8728" s="50"/>
      <c r="L8728" s="50"/>
      <c r="M8728" s="50"/>
      <c r="N8728" s="50"/>
      <c r="O8728" s="50"/>
      <c r="P8728" s="50"/>
      <c r="Q8728" s="50"/>
      <c r="R8728" s="50"/>
      <c r="S8728" s="50"/>
      <c r="T8728" s="50"/>
      <c r="U8728" s="50"/>
      <c r="V8728" s="50"/>
      <c r="W8728" s="50"/>
      <c r="X8728" s="50"/>
      <c r="Y8728" s="50"/>
      <c r="Z8728" s="50"/>
      <c r="AA8728" s="50"/>
      <c r="AB8728" s="50"/>
      <c r="AC8728" s="50"/>
      <c r="AD8728" s="50"/>
      <c r="AE8728" s="50"/>
      <c r="AF8728" s="50"/>
      <c r="AG8728" s="50"/>
      <c r="AH8728" s="50"/>
      <c r="AI8728" s="50"/>
      <c r="AJ8728" s="50"/>
      <c r="AK8728" s="50"/>
      <c r="AL8728" s="50"/>
      <c r="AM8728" s="50"/>
      <c r="AN8728" s="50"/>
      <c r="AO8728" s="50"/>
      <c r="AP8728" s="50"/>
      <c r="AQ8728" s="50"/>
      <c r="AR8728" s="50"/>
      <c r="AS8728" s="50"/>
      <c r="AT8728" s="50"/>
      <c r="AU8728" s="50"/>
      <c r="AV8728" s="50"/>
      <c r="AW8728" s="50"/>
      <c r="AX8728" s="50"/>
      <c r="AY8728" s="50"/>
      <c r="AZ8728" s="50"/>
      <c r="BA8728" s="50"/>
      <c r="BB8728" s="50"/>
      <c r="BC8728" s="50"/>
      <c r="BD8728" s="50"/>
      <c r="BE8728" s="50"/>
      <c r="BF8728" s="50"/>
      <c r="BG8728" s="50"/>
      <c r="BH8728" s="50"/>
      <c r="BI8728" s="50"/>
      <c r="BJ8728" s="50"/>
      <c r="BK8728" s="50"/>
      <c r="BL8728" s="50"/>
      <c r="BM8728" s="50"/>
      <c r="BN8728" s="50"/>
      <c r="BO8728" s="50"/>
      <c r="BP8728" s="50"/>
      <c r="BQ8728" s="50"/>
      <c r="BR8728" s="50"/>
      <c r="BS8728" s="50"/>
      <c r="BT8728" s="50"/>
      <c r="BU8728" s="50"/>
      <c r="BV8728" s="50"/>
      <c r="BW8728" s="50"/>
      <c r="BX8728" s="50"/>
      <c r="BY8728" s="50"/>
      <c r="BZ8728" s="50"/>
      <c r="CA8728" s="50"/>
      <c r="CB8728" s="50"/>
      <c r="CC8728" s="50"/>
      <c r="CD8728" s="50"/>
      <c r="CE8728" s="50"/>
      <c r="CF8728" s="50"/>
      <c r="CG8728" s="50"/>
      <c r="CH8728" s="50"/>
      <c r="CI8728" s="50"/>
      <c r="CJ8728" s="50"/>
      <c r="CK8728" s="50"/>
      <c r="CL8728" s="50"/>
      <c r="CM8728" s="50"/>
      <c r="CN8728" s="50"/>
      <c r="CO8728" s="50"/>
      <c r="CP8728" s="50"/>
      <c r="CQ8728" s="50"/>
      <c r="CR8728" s="50"/>
      <c r="CS8728" s="50"/>
      <c r="CT8728" s="50"/>
      <c r="CU8728" s="50"/>
      <c r="CV8728" s="50"/>
      <c r="CW8728" s="50"/>
      <c r="CX8728" s="50"/>
      <c r="CY8728" s="50"/>
      <c r="CZ8728" s="50"/>
      <c r="DA8728" s="50"/>
      <c r="DB8728" s="50"/>
      <c r="DC8728" s="50"/>
      <c r="DD8728" s="50"/>
      <c r="DE8728" s="50"/>
      <c r="DF8728" s="50"/>
      <c r="DG8728" s="50"/>
    </row>
    <row r="8729" spans="1:111" x14ac:dyDescent="0.2">
      <c r="A8729" s="212"/>
      <c r="B8729" s="212"/>
      <c r="C8729" s="212"/>
      <c r="E8729" s="182"/>
      <c r="F8729" s="192"/>
      <c r="G8729" s="192"/>
      <c r="H8729" s="50"/>
      <c r="I8729" s="50"/>
      <c r="J8729" s="50"/>
      <c r="K8729" s="50"/>
      <c r="L8729" s="50"/>
      <c r="M8729" s="50"/>
      <c r="N8729" s="50"/>
      <c r="O8729" s="50"/>
      <c r="P8729" s="50"/>
      <c r="Q8729" s="50"/>
      <c r="R8729" s="50"/>
      <c r="S8729" s="50"/>
      <c r="T8729" s="50"/>
      <c r="U8729" s="50"/>
      <c r="V8729" s="50"/>
      <c r="W8729" s="50"/>
      <c r="X8729" s="50"/>
      <c r="Y8729" s="50"/>
      <c r="Z8729" s="50"/>
      <c r="AA8729" s="50"/>
      <c r="AB8729" s="50"/>
      <c r="AC8729" s="50"/>
      <c r="AD8729" s="50"/>
      <c r="AE8729" s="50"/>
      <c r="AF8729" s="50"/>
      <c r="AG8729" s="50"/>
      <c r="AH8729" s="50"/>
      <c r="AI8729" s="50"/>
      <c r="AJ8729" s="50"/>
      <c r="AK8729" s="50"/>
      <c r="AL8729" s="50"/>
      <c r="AM8729" s="50"/>
      <c r="AN8729" s="50"/>
      <c r="AO8729" s="50"/>
      <c r="AP8729" s="50"/>
      <c r="AQ8729" s="50"/>
      <c r="AR8729" s="50"/>
      <c r="AS8729" s="50"/>
      <c r="AT8729" s="50"/>
      <c r="AU8729" s="50"/>
      <c r="AV8729" s="50"/>
      <c r="AW8729" s="50"/>
      <c r="AX8729" s="50"/>
      <c r="AY8729" s="50"/>
      <c r="AZ8729" s="50"/>
      <c r="BA8729" s="50"/>
      <c r="BB8729" s="50"/>
      <c r="BC8729" s="50"/>
      <c r="BD8729" s="50"/>
      <c r="BE8729" s="50"/>
      <c r="BF8729" s="50"/>
      <c r="BG8729" s="50"/>
      <c r="BH8729" s="50"/>
      <c r="BI8729" s="50"/>
      <c r="BJ8729" s="50"/>
      <c r="BK8729" s="50"/>
      <c r="BL8729" s="50"/>
      <c r="BM8729" s="50"/>
      <c r="BN8729" s="50"/>
      <c r="BO8729" s="50"/>
      <c r="BP8729" s="50"/>
      <c r="BQ8729" s="50"/>
      <c r="BR8729" s="50"/>
      <c r="BS8729" s="50"/>
      <c r="BT8729" s="50"/>
      <c r="BU8729" s="50"/>
      <c r="BV8729" s="50"/>
      <c r="BW8729" s="50"/>
      <c r="BX8729" s="50"/>
      <c r="BY8729" s="50"/>
      <c r="BZ8729" s="50"/>
      <c r="CA8729" s="50"/>
      <c r="CB8729" s="50"/>
      <c r="CC8729" s="50"/>
      <c r="CD8729" s="50"/>
      <c r="CE8729" s="50"/>
      <c r="CF8729" s="50"/>
      <c r="CG8729" s="50"/>
      <c r="CH8729" s="50"/>
      <c r="CI8729" s="50"/>
      <c r="CJ8729" s="50"/>
      <c r="CK8729" s="50"/>
      <c r="CL8729" s="50"/>
      <c r="CM8729" s="50"/>
      <c r="CN8729" s="50"/>
      <c r="CO8729" s="50"/>
      <c r="CP8729" s="50"/>
      <c r="CQ8729" s="50"/>
      <c r="CR8729" s="50"/>
      <c r="CS8729" s="50"/>
      <c r="CT8729" s="50"/>
      <c r="CU8729" s="50"/>
      <c r="CV8729" s="50"/>
      <c r="CW8729" s="50"/>
      <c r="CX8729" s="50"/>
      <c r="CY8729" s="50"/>
      <c r="CZ8729" s="50"/>
      <c r="DA8729" s="50"/>
      <c r="DB8729" s="50"/>
      <c r="DC8729" s="50"/>
      <c r="DD8729" s="50"/>
      <c r="DE8729" s="50"/>
      <c r="DF8729" s="50"/>
      <c r="DG8729" s="50"/>
    </row>
    <row r="8730" spans="1:111" x14ac:dyDescent="0.2">
      <c r="A8730" s="212"/>
      <c r="B8730" s="212"/>
      <c r="C8730" s="212"/>
      <c r="E8730" s="182"/>
      <c r="F8730" s="192"/>
      <c r="G8730" s="192"/>
      <c r="H8730" s="50"/>
      <c r="I8730" s="50"/>
      <c r="J8730" s="50"/>
      <c r="K8730" s="50"/>
      <c r="L8730" s="50"/>
      <c r="M8730" s="50"/>
      <c r="N8730" s="50"/>
      <c r="O8730" s="50"/>
      <c r="P8730" s="50"/>
      <c r="Q8730" s="50"/>
      <c r="R8730" s="50"/>
      <c r="S8730" s="50"/>
      <c r="T8730" s="50"/>
      <c r="U8730" s="50"/>
      <c r="V8730" s="50"/>
      <c r="W8730" s="50"/>
      <c r="X8730" s="50"/>
      <c r="Y8730" s="50"/>
      <c r="Z8730" s="50"/>
      <c r="AA8730" s="50"/>
      <c r="AB8730" s="50"/>
      <c r="AC8730" s="50"/>
      <c r="AD8730" s="50"/>
      <c r="AE8730" s="50"/>
      <c r="AF8730" s="50"/>
      <c r="AG8730" s="50"/>
      <c r="AH8730" s="50"/>
      <c r="AI8730" s="50"/>
      <c r="AJ8730" s="50"/>
      <c r="AK8730" s="50"/>
      <c r="AL8730" s="50"/>
      <c r="AM8730" s="50"/>
      <c r="AN8730" s="50"/>
      <c r="AO8730" s="50"/>
      <c r="AP8730" s="50"/>
      <c r="AQ8730" s="50"/>
      <c r="AR8730" s="50"/>
      <c r="AS8730" s="50"/>
      <c r="AT8730" s="50"/>
      <c r="AU8730" s="50"/>
      <c r="AV8730" s="50"/>
      <c r="AW8730" s="50"/>
      <c r="AX8730" s="50"/>
      <c r="AY8730" s="50"/>
      <c r="AZ8730" s="50"/>
      <c r="BA8730" s="50"/>
      <c r="BB8730" s="50"/>
      <c r="BC8730" s="50"/>
      <c r="BD8730" s="50"/>
      <c r="BE8730" s="50"/>
      <c r="BF8730" s="50"/>
      <c r="BG8730" s="50"/>
      <c r="BH8730" s="50"/>
      <c r="BI8730" s="50"/>
      <c r="BJ8730" s="50"/>
      <c r="BK8730" s="50"/>
      <c r="BL8730" s="50"/>
      <c r="BM8730" s="50"/>
      <c r="BN8730" s="50"/>
      <c r="BO8730" s="50"/>
      <c r="BP8730" s="50"/>
      <c r="BQ8730" s="50"/>
      <c r="BR8730" s="50"/>
      <c r="BS8730" s="50"/>
      <c r="BT8730" s="50"/>
      <c r="BU8730" s="50"/>
      <c r="BV8730" s="50"/>
      <c r="BW8730" s="50"/>
      <c r="BX8730" s="50"/>
      <c r="BY8730" s="50"/>
      <c r="BZ8730" s="50"/>
      <c r="CA8730" s="50"/>
      <c r="CB8730" s="50"/>
      <c r="CC8730" s="50"/>
      <c r="CD8730" s="50"/>
      <c r="CE8730" s="50"/>
      <c r="CF8730" s="50"/>
      <c r="CG8730" s="50"/>
      <c r="CH8730" s="50"/>
      <c r="CI8730" s="50"/>
      <c r="CJ8730" s="50"/>
      <c r="CK8730" s="50"/>
      <c r="CL8730" s="50"/>
      <c r="CM8730" s="50"/>
      <c r="CN8730" s="50"/>
      <c r="CO8730" s="50"/>
      <c r="CP8730" s="50"/>
      <c r="CQ8730" s="50"/>
      <c r="CR8730" s="50"/>
      <c r="CS8730" s="50"/>
      <c r="CT8730" s="50"/>
      <c r="CU8730" s="50"/>
      <c r="CV8730" s="50"/>
      <c r="CW8730" s="50"/>
      <c r="CX8730" s="50"/>
      <c r="CY8730" s="50"/>
      <c r="CZ8730" s="50"/>
      <c r="DA8730" s="50"/>
      <c r="DB8730" s="50"/>
      <c r="DC8730" s="50"/>
      <c r="DD8730" s="50"/>
      <c r="DE8730" s="50"/>
      <c r="DF8730" s="50"/>
      <c r="DG8730" s="50"/>
    </row>
    <row r="8731" spans="1:111" x14ac:dyDescent="0.2">
      <c r="A8731" s="141"/>
      <c r="B8731" s="141"/>
      <c r="C8731" s="141"/>
      <c r="E8731" s="182"/>
      <c r="F8731" s="192"/>
      <c r="G8731" s="192"/>
      <c r="H8731" s="50"/>
      <c r="I8731" s="50"/>
      <c r="J8731" s="50"/>
      <c r="K8731" s="50"/>
      <c r="L8731" s="50"/>
      <c r="M8731" s="50"/>
      <c r="N8731" s="50"/>
      <c r="O8731" s="50"/>
      <c r="P8731" s="50"/>
      <c r="Q8731" s="50"/>
      <c r="R8731" s="50"/>
      <c r="S8731" s="50"/>
      <c r="T8731" s="50"/>
      <c r="U8731" s="50"/>
      <c r="V8731" s="50"/>
      <c r="W8731" s="50"/>
      <c r="X8731" s="50"/>
      <c r="Y8731" s="50"/>
      <c r="Z8731" s="50"/>
      <c r="AA8731" s="50"/>
      <c r="AB8731" s="50"/>
      <c r="AC8731" s="50"/>
      <c r="AD8731" s="50"/>
      <c r="AE8731" s="50"/>
      <c r="AF8731" s="50"/>
      <c r="AG8731" s="50"/>
      <c r="AH8731" s="50"/>
      <c r="AI8731" s="50"/>
      <c r="AJ8731" s="50"/>
      <c r="AK8731" s="50"/>
      <c r="AL8731" s="50"/>
      <c r="AM8731" s="50"/>
      <c r="AN8731" s="50"/>
      <c r="AO8731" s="50"/>
      <c r="AP8731" s="50"/>
      <c r="AQ8731" s="50"/>
      <c r="AR8731" s="50"/>
      <c r="AS8731" s="50"/>
      <c r="AT8731" s="50"/>
      <c r="AU8731" s="50"/>
      <c r="AV8731" s="50"/>
      <c r="AW8731" s="50"/>
      <c r="AX8731" s="50"/>
      <c r="AY8731" s="50"/>
      <c r="AZ8731" s="50"/>
      <c r="BA8731" s="50"/>
      <c r="BB8731" s="50"/>
      <c r="BC8731" s="50"/>
      <c r="BD8731" s="50"/>
      <c r="BE8731" s="50"/>
      <c r="BF8731" s="50"/>
      <c r="BG8731" s="50"/>
      <c r="BH8731" s="50"/>
      <c r="BI8731" s="50"/>
      <c r="BJ8731" s="50"/>
      <c r="BK8731" s="50"/>
      <c r="BL8731" s="50"/>
      <c r="BM8731" s="50"/>
      <c r="BN8731" s="50"/>
      <c r="BO8731" s="50"/>
      <c r="BP8731" s="50"/>
      <c r="BQ8731" s="50"/>
      <c r="BR8731" s="50"/>
      <c r="BS8731" s="50"/>
      <c r="BT8731" s="50"/>
      <c r="BU8731" s="50"/>
      <c r="BV8731" s="50"/>
      <c r="BW8731" s="50"/>
      <c r="BX8731" s="50"/>
      <c r="BY8731" s="50"/>
      <c r="BZ8731" s="50"/>
      <c r="CA8731" s="50"/>
      <c r="CB8731" s="50"/>
      <c r="CC8731" s="50"/>
      <c r="CD8731" s="50"/>
      <c r="CE8731" s="50"/>
      <c r="CF8731" s="50"/>
      <c r="CG8731" s="50"/>
      <c r="CH8731" s="50"/>
      <c r="CI8731" s="50"/>
      <c r="CJ8731" s="50"/>
      <c r="CK8731" s="50"/>
      <c r="CL8731" s="50"/>
      <c r="CM8731" s="50"/>
      <c r="CN8731" s="50"/>
      <c r="CO8731" s="50"/>
      <c r="CP8731" s="50"/>
      <c r="CQ8731" s="50"/>
      <c r="CR8731" s="50"/>
      <c r="CS8731" s="50"/>
      <c r="CT8731" s="50"/>
      <c r="CU8731" s="50"/>
      <c r="CV8731" s="50"/>
      <c r="CW8731" s="50"/>
      <c r="CX8731" s="50"/>
      <c r="CY8731" s="50"/>
      <c r="CZ8731" s="50"/>
      <c r="DA8731" s="50"/>
      <c r="DB8731" s="50"/>
      <c r="DC8731" s="50"/>
      <c r="DD8731" s="50"/>
      <c r="DE8731" s="50"/>
      <c r="DF8731" s="50"/>
      <c r="DG8731" s="50"/>
    </row>
    <row r="8732" spans="1:111" x14ac:dyDescent="0.2">
      <c r="A8732" s="141"/>
      <c r="B8732" s="141"/>
      <c r="C8732" s="141"/>
      <c r="E8732" s="182"/>
      <c r="F8732" s="192"/>
      <c r="G8732" s="192"/>
      <c r="H8732" s="50"/>
      <c r="I8732" s="50"/>
      <c r="J8732" s="50"/>
      <c r="K8732" s="50"/>
      <c r="L8732" s="50"/>
      <c r="M8732" s="50"/>
      <c r="N8732" s="50"/>
      <c r="O8732" s="50"/>
      <c r="P8732" s="50"/>
      <c r="Q8732" s="50"/>
      <c r="R8732" s="50"/>
      <c r="S8732" s="50"/>
      <c r="T8732" s="50"/>
      <c r="U8732" s="50"/>
      <c r="V8732" s="50"/>
      <c r="W8732" s="50"/>
      <c r="X8732" s="50"/>
      <c r="Y8732" s="50"/>
      <c r="Z8732" s="50"/>
      <c r="AA8732" s="50"/>
      <c r="AB8732" s="50"/>
      <c r="AC8732" s="50"/>
      <c r="AD8732" s="50"/>
      <c r="AE8732" s="50"/>
      <c r="AF8732" s="50"/>
      <c r="AG8732" s="50"/>
      <c r="AH8732" s="50"/>
      <c r="AI8732" s="50"/>
      <c r="AJ8732" s="50"/>
      <c r="AK8732" s="50"/>
      <c r="AL8732" s="50"/>
      <c r="AM8732" s="50"/>
      <c r="AN8732" s="50"/>
      <c r="AO8732" s="50"/>
      <c r="AP8732" s="50"/>
      <c r="AQ8732" s="50"/>
      <c r="AR8732" s="50"/>
      <c r="AS8732" s="50"/>
      <c r="AT8732" s="50"/>
      <c r="AU8732" s="50"/>
      <c r="AV8732" s="50"/>
      <c r="AW8732" s="50"/>
      <c r="AX8732" s="50"/>
      <c r="AY8732" s="50"/>
      <c r="AZ8732" s="50"/>
      <c r="BA8732" s="50"/>
      <c r="BB8732" s="50"/>
      <c r="BC8732" s="50"/>
      <c r="BD8732" s="50"/>
      <c r="BE8732" s="50"/>
      <c r="BF8732" s="50"/>
      <c r="BG8732" s="50"/>
      <c r="BH8732" s="50"/>
      <c r="BI8732" s="50"/>
      <c r="BJ8732" s="50"/>
      <c r="BK8732" s="50"/>
      <c r="BL8732" s="50"/>
      <c r="BM8732" s="50"/>
      <c r="BN8732" s="50"/>
      <c r="BO8732" s="50"/>
      <c r="BP8732" s="50"/>
      <c r="BQ8732" s="50"/>
      <c r="BR8732" s="50"/>
      <c r="BS8732" s="50"/>
      <c r="BT8732" s="50"/>
      <c r="BU8732" s="50"/>
      <c r="BV8732" s="50"/>
      <c r="BW8732" s="50"/>
      <c r="BX8732" s="50"/>
      <c r="BY8732" s="50"/>
      <c r="BZ8732" s="50"/>
      <c r="CA8732" s="50"/>
      <c r="CB8732" s="50"/>
      <c r="CC8732" s="50"/>
      <c r="CD8732" s="50"/>
      <c r="CE8732" s="50"/>
      <c r="CF8732" s="50"/>
      <c r="CG8732" s="50"/>
      <c r="CH8732" s="50"/>
      <c r="CI8732" s="50"/>
      <c r="CJ8732" s="50"/>
      <c r="CK8732" s="50"/>
      <c r="CL8732" s="50"/>
      <c r="CM8732" s="50"/>
      <c r="CN8732" s="50"/>
      <c r="CO8732" s="50"/>
      <c r="CP8732" s="50"/>
      <c r="CQ8732" s="50"/>
      <c r="CR8732" s="50"/>
      <c r="CS8732" s="50"/>
      <c r="CT8732" s="50"/>
      <c r="CU8732" s="50"/>
      <c r="CV8732" s="50"/>
      <c r="CW8732" s="50"/>
      <c r="CX8732" s="50"/>
      <c r="CY8732" s="50"/>
      <c r="CZ8732" s="50"/>
      <c r="DA8732" s="50"/>
      <c r="DB8732" s="50"/>
      <c r="DC8732" s="50"/>
      <c r="DD8732" s="50"/>
      <c r="DE8732" s="50"/>
      <c r="DF8732" s="50"/>
      <c r="DG8732" s="50"/>
    </row>
    <row r="8733" spans="1:111" x14ac:dyDescent="0.2">
      <c r="A8733" s="141"/>
      <c r="B8733" s="141"/>
      <c r="C8733" s="141"/>
      <c r="E8733" s="182"/>
      <c r="F8733" s="192"/>
      <c r="G8733" s="192"/>
      <c r="H8733" s="50"/>
      <c r="I8733" s="50"/>
      <c r="J8733" s="50"/>
      <c r="K8733" s="50"/>
      <c r="L8733" s="50"/>
      <c r="M8733" s="50"/>
      <c r="N8733" s="50"/>
      <c r="O8733" s="50"/>
      <c r="P8733" s="50"/>
      <c r="Q8733" s="50"/>
      <c r="R8733" s="50"/>
      <c r="S8733" s="50"/>
      <c r="T8733" s="50"/>
      <c r="U8733" s="50"/>
      <c r="V8733" s="50"/>
      <c r="W8733" s="50"/>
      <c r="X8733" s="50"/>
      <c r="Y8733" s="50"/>
      <c r="Z8733" s="50"/>
      <c r="AA8733" s="50"/>
      <c r="AB8733" s="50"/>
      <c r="AC8733" s="50"/>
      <c r="AD8733" s="50"/>
      <c r="AE8733" s="50"/>
      <c r="AF8733" s="50"/>
      <c r="AG8733" s="50"/>
      <c r="AH8733" s="50"/>
      <c r="AI8733" s="50"/>
      <c r="AJ8733" s="50"/>
      <c r="AK8733" s="50"/>
      <c r="AL8733" s="50"/>
      <c r="AM8733" s="50"/>
      <c r="AN8733" s="50"/>
      <c r="AO8733" s="50"/>
      <c r="AP8733" s="50"/>
      <c r="AQ8733" s="50"/>
      <c r="AR8733" s="50"/>
      <c r="AS8733" s="50"/>
      <c r="AT8733" s="50"/>
      <c r="AU8733" s="50"/>
      <c r="AV8733" s="50"/>
      <c r="AW8733" s="50"/>
      <c r="AX8733" s="50"/>
      <c r="AY8733" s="50"/>
      <c r="AZ8733" s="50"/>
      <c r="BA8733" s="50"/>
      <c r="BB8733" s="50"/>
      <c r="BC8733" s="50"/>
      <c r="BD8733" s="50"/>
      <c r="BE8733" s="50"/>
      <c r="BF8733" s="50"/>
      <c r="BG8733" s="50"/>
      <c r="BH8733" s="50"/>
      <c r="BI8733" s="50"/>
      <c r="BJ8733" s="50"/>
      <c r="BK8733" s="50"/>
      <c r="BL8733" s="50"/>
      <c r="BM8733" s="50"/>
      <c r="BN8733" s="50"/>
      <c r="BO8733" s="50"/>
      <c r="BP8733" s="50"/>
      <c r="BQ8733" s="50"/>
      <c r="BR8733" s="50"/>
      <c r="BS8733" s="50"/>
      <c r="BT8733" s="50"/>
      <c r="BU8733" s="50"/>
      <c r="BV8733" s="50"/>
      <c r="BW8733" s="50"/>
      <c r="BX8733" s="50"/>
      <c r="BY8733" s="50"/>
      <c r="BZ8733" s="50"/>
      <c r="CA8733" s="50"/>
      <c r="CB8733" s="50"/>
      <c r="CC8733" s="50"/>
      <c r="CD8733" s="50"/>
      <c r="CE8733" s="50"/>
      <c r="CF8733" s="50"/>
      <c r="CG8733" s="50"/>
      <c r="CH8733" s="50"/>
      <c r="CI8733" s="50"/>
      <c r="CJ8733" s="50"/>
      <c r="CK8733" s="50"/>
      <c r="CL8733" s="50"/>
      <c r="CM8733" s="50"/>
      <c r="CN8733" s="50"/>
      <c r="CO8733" s="50"/>
      <c r="CP8733" s="50"/>
      <c r="CQ8733" s="50"/>
      <c r="CR8733" s="50"/>
      <c r="CS8733" s="50"/>
      <c r="CT8733" s="50"/>
      <c r="CU8733" s="50"/>
      <c r="CV8733" s="50"/>
      <c r="CW8733" s="50"/>
      <c r="CX8733" s="50"/>
      <c r="CY8733" s="50"/>
      <c r="CZ8733" s="50"/>
      <c r="DA8733" s="50"/>
      <c r="DB8733" s="50"/>
      <c r="DC8733" s="50"/>
      <c r="DD8733" s="50"/>
      <c r="DE8733" s="50"/>
      <c r="DF8733" s="50"/>
      <c r="DG8733" s="50"/>
    </row>
    <row r="8734" spans="1:111" x14ac:dyDescent="0.2">
      <c r="A8734" s="141"/>
      <c r="B8734" s="141"/>
      <c r="C8734" s="141"/>
      <c r="E8734" s="182"/>
      <c r="F8734" s="192"/>
      <c r="G8734" s="192"/>
      <c r="H8734" s="50"/>
      <c r="I8734" s="50"/>
      <c r="J8734" s="50"/>
      <c r="K8734" s="50"/>
      <c r="L8734" s="50"/>
      <c r="M8734" s="50"/>
      <c r="N8734" s="50"/>
      <c r="O8734" s="50"/>
      <c r="P8734" s="50"/>
      <c r="Q8734" s="50"/>
      <c r="R8734" s="50"/>
      <c r="S8734" s="50"/>
      <c r="T8734" s="50"/>
      <c r="U8734" s="50"/>
      <c r="V8734" s="50"/>
      <c r="W8734" s="50"/>
      <c r="X8734" s="50"/>
      <c r="Y8734" s="50"/>
      <c r="Z8734" s="50"/>
      <c r="AA8734" s="50"/>
      <c r="AB8734" s="50"/>
      <c r="AC8734" s="50"/>
      <c r="AD8734" s="50"/>
      <c r="AE8734" s="50"/>
      <c r="AF8734" s="50"/>
      <c r="AG8734" s="50"/>
      <c r="AH8734" s="50"/>
      <c r="AI8734" s="50"/>
      <c r="AJ8734" s="50"/>
      <c r="AK8734" s="50"/>
      <c r="AL8734" s="50"/>
      <c r="AM8734" s="50"/>
      <c r="AN8734" s="50"/>
      <c r="AO8734" s="50"/>
      <c r="AP8734" s="50"/>
      <c r="AQ8734" s="50"/>
      <c r="AR8734" s="50"/>
      <c r="AS8734" s="50"/>
      <c r="AT8734" s="50"/>
      <c r="AU8734" s="50"/>
      <c r="AV8734" s="50"/>
      <c r="AW8734" s="50"/>
      <c r="AX8734" s="50"/>
      <c r="AY8734" s="50"/>
      <c r="AZ8734" s="50"/>
      <c r="BA8734" s="50"/>
      <c r="BB8734" s="50"/>
      <c r="BC8734" s="50"/>
      <c r="BD8734" s="50"/>
      <c r="BE8734" s="50"/>
      <c r="BF8734" s="50"/>
      <c r="BG8734" s="50"/>
      <c r="BH8734" s="50"/>
      <c r="BI8734" s="50"/>
      <c r="BJ8734" s="50"/>
      <c r="BK8734" s="50"/>
      <c r="BL8734" s="50"/>
      <c r="BM8734" s="50"/>
      <c r="BN8734" s="50"/>
      <c r="BO8734" s="50"/>
      <c r="BP8734" s="50"/>
      <c r="BQ8734" s="50"/>
      <c r="BR8734" s="50"/>
      <c r="BS8734" s="50"/>
      <c r="BT8734" s="50"/>
      <c r="BU8734" s="50"/>
      <c r="BV8734" s="50"/>
      <c r="BW8734" s="50"/>
      <c r="BX8734" s="50"/>
      <c r="BY8734" s="50"/>
      <c r="BZ8734" s="50"/>
      <c r="CA8734" s="50"/>
      <c r="CB8734" s="50"/>
      <c r="CC8734" s="50"/>
      <c r="CD8734" s="50"/>
      <c r="CE8734" s="50"/>
      <c r="CF8734" s="50"/>
      <c r="CG8734" s="50"/>
      <c r="CH8734" s="50"/>
      <c r="CI8734" s="50"/>
      <c r="CJ8734" s="50"/>
      <c r="CK8734" s="50"/>
      <c r="CL8734" s="50"/>
      <c r="CM8734" s="50"/>
      <c r="CN8734" s="50"/>
      <c r="CO8734" s="50"/>
      <c r="CP8734" s="50"/>
      <c r="CQ8734" s="50"/>
      <c r="CR8734" s="50"/>
      <c r="CS8734" s="50"/>
      <c r="CT8734" s="50"/>
      <c r="CU8734" s="50"/>
      <c r="CV8734" s="50"/>
      <c r="CW8734" s="50"/>
      <c r="CX8734" s="50"/>
      <c r="CY8734" s="50"/>
      <c r="CZ8734" s="50"/>
      <c r="DA8734" s="50"/>
      <c r="DB8734" s="50"/>
      <c r="DC8734" s="50"/>
      <c r="DD8734" s="50"/>
      <c r="DE8734" s="50"/>
      <c r="DF8734" s="50"/>
      <c r="DG8734" s="50"/>
    </row>
    <row r="8735" spans="1:111" x14ac:dyDescent="0.2">
      <c r="A8735" s="141"/>
      <c r="B8735" s="141"/>
      <c r="C8735" s="141"/>
      <c r="D8735" s="54"/>
      <c r="E8735" s="182"/>
      <c r="F8735" s="192"/>
      <c r="G8735" s="192"/>
      <c r="H8735" s="50"/>
      <c r="I8735" s="50"/>
      <c r="J8735" s="50"/>
      <c r="K8735" s="50"/>
      <c r="L8735" s="50"/>
      <c r="M8735" s="50"/>
      <c r="N8735" s="50"/>
      <c r="O8735" s="50"/>
      <c r="P8735" s="50"/>
      <c r="Q8735" s="50"/>
      <c r="R8735" s="50"/>
      <c r="S8735" s="50"/>
      <c r="T8735" s="50"/>
      <c r="U8735" s="50"/>
      <c r="V8735" s="50"/>
      <c r="W8735" s="50"/>
      <c r="X8735" s="50"/>
      <c r="Y8735" s="50"/>
      <c r="Z8735" s="50"/>
      <c r="AA8735" s="50"/>
      <c r="AB8735" s="50"/>
      <c r="AC8735" s="50"/>
      <c r="AD8735" s="50"/>
      <c r="AE8735" s="50"/>
      <c r="AF8735" s="50"/>
      <c r="AG8735" s="50"/>
      <c r="AH8735" s="50"/>
      <c r="AI8735" s="50"/>
      <c r="AJ8735" s="50"/>
      <c r="AK8735" s="50"/>
      <c r="AL8735" s="50"/>
      <c r="AM8735" s="50"/>
      <c r="AN8735" s="50"/>
      <c r="AO8735" s="50"/>
      <c r="AP8735" s="50"/>
      <c r="AQ8735" s="50"/>
      <c r="AR8735" s="50"/>
      <c r="AS8735" s="50"/>
      <c r="AT8735" s="50"/>
      <c r="AU8735" s="50"/>
      <c r="AV8735" s="50"/>
      <c r="AW8735" s="50"/>
      <c r="AX8735" s="50"/>
      <c r="AY8735" s="50"/>
      <c r="AZ8735" s="50"/>
      <c r="BA8735" s="50"/>
      <c r="BB8735" s="50"/>
      <c r="BC8735" s="50"/>
      <c r="BD8735" s="50"/>
      <c r="BE8735" s="50"/>
      <c r="BF8735" s="50"/>
      <c r="BG8735" s="50"/>
      <c r="BH8735" s="50"/>
      <c r="BI8735" s="50"/>
      <c r="BJ8735" s="50"/>
      <c r="BK8735" s="50"/>
      <c r="BL8735" s="50"/>
      <c r="BM8735" s="50"/>
      <c r="BN8735" s="50"/>
      <c r="BO8735" s="50"/>
      <c r="BP8735" s="50"/>
      <c r="BQ8735" s="50"/>
      <c r="BR8735" s="50"/>
      <c r="BS8735" s="50"/>
      <c r="BT8735" s="50"/>
      <c r="BU8735" s="50"/>
      <c r="BV8735" s="50"/>
      <c r="BW8735" s="50"/>
      <c r="BX8735" s="50"/>
      <c r="BY8735" s="50"/>
      <c r="BZ8735" s="50"/>
      <c r="CA8735" s="50"/>
      <c r="CB8735" s="50"/>
      <c r="CC8735" s="50"/>
      <c r="CD8735" s="50"/>
      <c r="CE8735" s="50"/>
      <c r="CF8735" s="50"/>
      <c r="CG8735" s="50"/>
      <c r="CH8735" s="50"/>
      <c r="CI8735" s="50"/>
      <c r="CJ8735" s="50"/>
      <c r="CK8735" s="50"/>
      <c r="CL8735" s="50"/>
      <c r="CM8735" s="50"/>
      <c r="CN8735" s="50"/>
      <c r="CO8735" s="50"/>
      <c r="CP8735" s="50"/>
      <c r="CQ8735" s="50"/>
      <c r="CR8735" s="50"/>
      <c r="CS8735" s="50"/>
      <c r="CT8735" s="50"/>
      <c r="CU8735" s="50"/>
      <c r="CV8735" s="50"/>
      <c r="CW8735" s="50"/>
      <c r="CX8735" s="50"/>
      <c r="CY8735" s="50"/>
      <c r="CZ8735" s="50"/>
      <c r="DA8735" s="50"/>
      <c r="DB8735" s="50"/>
      <c r="DC8735" s="50"/>
      <c r="DD8735" s="50"/>
      <c r="DE8735" s="50"/>
      <c r="DF8735" s="50"/>
      <c r="DG8735" s="50"/>
    </row>
    <row r="8736" spans="1:111" x14ac:dyDescent="0.2">
      <c r="A8736" s="141"/>
      <c r="B8736" s="141"/>
      <c r="C8736" s="141"/>
      <c r="E8736" s="182"/>
      <c r="F8736" s="192"/>
      <c r="G8736" s="192"/>
      <c r="H8736" s="50"/>
      <c r="I8736" s="50"/>
      <c r="J8736" s="50"/>
      <c r="K8736" s="50"/>
      <c r="L8736" s="50"/>
      <c r="M8736" s="50"/>
      <c r="N8736" s="50"/>
      <c r="O8736" s="50"/>
      <c r="P8736" s="50"/>
      <c r="Q8736" s="50"/>
      <c r="R8736" s="50"/>
      <c r="S8736" s="50"/>
      <c r="T8736" s="50"/>
      <c r="U8736" s="50"/>
      <c r="V8736" s="50"/>
      <c r="W8736" s="50"/>
      <c r="X8736" s="50"/>
      <c r="Y8736" s="50"/>
      <c r="Z8736" s="50"/>
      <c r="AA8736" s="50"/>
      <c r="AB8736" s="50"/>
      <c r="AC8736" s="50"/>
      <c r="AD8736" s="50"/>
      <c r="AE8736" s="50"/>
      <c r="AF8736" s="50"/>
      <c r="AG8736" s="50"/>
      <c r="AH8736" s="50"/>
      <c r="AI8736" s="50"/>
      <c r="AJ8736" s="50"/>
      <c r="AK8736" s="50"/>
      <c r="AL8736" s="50"/>
      <c r="AM8736" s="50"/>
      <c r="AN8736" s="50"/>
      <c r="AO8736" s="50"/>
      <c r="AP8736" s="50"/>
      <c r="AQ8736" s="50"/>
      <c r="AR8736" s="50"/>
      <c r="AS8736" s="50"/>
      <c r="AT8736" s="50"/>
      <c r="AU8736" s="50"/>
      <c r="AV8736" s="50"/>
      <c r="AW8736" s="50"/>
      <c r="AX8736" s="50"/>
      <c r="AY8736" s="50"/>
      <c r="AZ8736" s="50"/>
      <c r="BA8736" s="50"/>
      <c r="BB8736" s="50"/>
      <c r="BC8736" s="50"/>
      <c r="BD8736" s="50"/>
      <c r="BE8736" s="50"/>
      <c r="BF8736" s="50"/>
      <c r="BG8736" s="50"/>
      <c r="BH8736" s="50"/>
      <c r="BI8736" s="50"/>
      <c r="BJ8736" s="50"/>
      <c r="BK8736" s="50"/>
      <c r="BL8736" s="50"/>
      <c r="BM8736" s="50"/>
      <c r="BN8736" s="50"/>
      <c r="BO8736" s="50"/>
      <c r="BP8736" s="50"/>
      <c r="BQ8736" s="50"/>
      <c r="BR8736" s="50"/>
      <c r="BS8736" s="50"/>
      <c r="BT8736" s="50"/>
      <c r="BU8736" s="50"/>
      <c r="BV8736" s="50"/>
      <c r="BW8736" s="50"/>
      <c r="BX8736" s="50"/>
      <c r="BY8736" s="50"/>
      <c r="BZ8736" s="50"/>
      <c r="CA8736" s="50"/>
      <c r="CB8736" s="50"/>
      <c r="CC8736" s="50"/>
      <c r="CD8736" s="50"/>
      <c r="CE8736" s="50"/>
      <c r="CF8736" s="50"/>
      <c r="CG8736" s="50"/>
      <c r="CH8736" s="50"/>
      <c r="CI8736" s="50"/>
      <c r="CJ8736" s="50"/>
      <c r="CK8736" s="50"/>
      <c r="CL8736" s="50"/>
      <c r="CM8736" s="50"/>
      <c r="CN8736" s="50"/>
      <c r="CO8736" s="50"/>
      <c r="CP8736" s="50"/>
      <c r="CQ8736" s="50"/>
      <c r="CR8736" s="50"/>
      <c r="CS8736" s="50"/>
      <c r="CT8736" s="50"/>
      <c r="CU8736" s="50"/>
      <c r="CV8736" s="50"/>
      <c r="CW8736" s="50"/>
      <c r="CX8736" s="50"/>
      <c r="CY8736" s="50"/>
      <c r="CZ8736" s="50"/>
      <c r="DA8736" s="50"/>
      <c r="DB8736" s="50"/>
      <c r="DC8736" s="50"/>
      <c r="DD8736" s="50"/>
      <c r="DE8736" s="50"/>
      <c r="DF8736" s="50"/>
      <c r="DG8736" s="50"/>
    </row>
    <row r="8737" spans="1:111" x14ac:dyDescent="0.2">
      <c r="A8737" s="141"/>
      <c r="B8737" s="141"/>
      <c r="C8737" s="141"/>
      <c r="E8737" s="182"/>
      <c r="F8737" s="192"/>
      <c r="G8737" s="192"/>
      <c r="H8737" s="50"/>
      <c r="I8737" s="50"/>
      <c r="J8737" s="50"/>
      <c r="K8737" s="50"/>
      <c r="L8737" s="50"/>
      <c r="M8737" s="50"/>
      <c r="N8737" s="50"/>
      <c r="O8737" s="50"/>
      <c r="P8737" s="50"/>
      <c r="Q8737" s="50"/>
      <c r="R8737" s="50"/>
      <c r="S8737" s="50"/>
      <c r="T8737" s="50"/>
      <c r="U8737" s="50"/>
      <c r="V8737" s="50"/>
      <c r="W8737" s="50"/>
      <c r="X8737" s="50"/>
      <c r="Y8737" s="50"/>
      <c r="Z8737" s="50"/>
      <c r="AA8737" s="50"/>
      <c r="AB8737" s="50"/>
      <c r="AC8737" s="50"/>
      <c r="AD8737" s="50"/>
      <c r="AE8737" s="50"/>
      <c r="AF8737" s="50"/>
      <c r="AG8737" s="50"/>
      <c r="AH8737" s="50"/>
      <c r="AI8737" s="50"/>
      <c r="AJ8737" s="50"/>
      <c r="AK8737" s="50"/>
      <c r="AL8737" s="50"/>
      <c r="AM8737" s="50"/>
      <c r="AN8737" s="50"/>
      <c r="AO8737" s="50"/>
      <c r="AP8737" s="50"/>
      <c r="AQ8737" s="50"/>
      <c r="AR8737" s="50"/>
      <c r="AS8737" s="50"/>
      <c r="AT8737" s="50"/>
      <c r="AU8737" s="50"/>
      <c r="AV8737" s="50"/>
      <c r="AW8737" s="50"/>
      <c r="AX8737" s="50"/>
      <c r="AY8737" s="50"/>
      <c r="AZ8737" s="50"/>
      <c r="BA8737" s="50"/>
      <c r="BB8737" s="50"/>
      <c r="BC8737" s="50"/>
      <c r="BD8737" s="50"/>
      <c r="BE8737" s="50"/>
      <c r="BF8737" s="50"/>
      <c r="BG8737" s="50"/>
      <c r="BH8737" s="50"/>
      <c r="BI8737" s="50"/>
      <c r="BJ8737" s="50"/>
      <c r="BK8737" s="50"/>
      <c r="BL8737" s="50"/>
      <c r="BM8737" s="50"/>
      <c r="BN8737" s="50"/>
      <c r="BO8737" s="50"/>
      <c r="BP8737" s="50"/>
      <c r="BQ8737" s="50"/>
      <c r="BR8737" s="50"/>
      <c r="BS8737" s="50"/>
      <c r="BT8737" s="50"/>
      <c r="BU8737" s="50"/>
      <c r="BV8737" s="50"/>
      <c r="BW8737" s="50"/>
      <c r="BX8737" s="50"/>
      <c r="BY8737" s="50"/>
      <c r="BZ8737" s="50"/>
      <c r="CA8737" s="50"/>
      <c r="CB8737" s="50"/>
      <c r="CC8737" s="50"/>
      <c r="CD8737" s="50"/>
      <c r="CE8737" s="50"/>
      <c r="CF8737" s="50"/>
      <c r="CG8737" s="50"/>
      <c r="CH8737" s="50"/>
      <c r="CI8737" s="50"/>
      <c r="CJ8737" s="50"/>
      <c r="CK8737" s="50"/>
      <c r="CL8737" s="50"/>
      <c r="CM8737" s="50"/>
      <c r="CN8737" s="50"/>
      <c r="CO8737" s="50"/>
      <c r="CP8737" s="50"/>
      <c r="CQ8737" s="50"/>
      <c r="CR8737" s="50"/>
      <c r="CS8737" s="50"/>
      <c r="CT8737" s="50"/>
      <c r="CU8737" s="50"/>
      <c r="CV8737" s="50"/>
      <c r="CW8737" s="50"/>
      <c r="CX8737" s="50"/>
      <c r="CY8737" s="50"/>
      <c r="CZ8737" s="50"/>
      <c r="DA8737" s="50"/>
      <c r="DB8737" s="50"/>
      <c r="DC8737" s="50"/>
      <c r="DD8737" s="50"/>
      <c r="DE8737" s="50"/>
      <c r="DF8737" s="50"/>
      <c r="DG8737" s="50"/>
    </row>
    <row r="8738" spans="1:111" x14ac:dyDescent="0.2">
      <c r="A8738" s="141"/>
      <c r="B8738" s="141"/>
      <c r="C8738" s="141"/>
      <c r="E8738" s="182"/>
      <c r="F8738" s="192"/>
      <c r="G8738" s="192"/>
      <c r="H8738" s="50"/>
      <c r="I8738" s="50"/>
      <c r="J8738" s="50"/>
      <c r="K8738" s="50"/>
      <c r="L8738" s="50"/>
      <c r="M8738" s="50"/>
      <c r="N8738" s="50"/>
      <c r="O8738" s="50"/>
      <c r="P8738" s="50"/>
      <c r="Q8738" s="50"/>
      <c r="R8738" s="50"/>
      <c r="S8738" s="50"/>
      <c r="T8738" s="50"/>
      <c r="U8738" s="50"/>
      <c r="V8738" s="50"/>
      <c r="W8738" s="50"/>
      <c r="X8738" s="50"/>
      <c r="Y8738" s="50"/>
      <c r="Z8738" s="50"/>
      <c r="AA8738" s="50"/>
      <c r="AB8738" s="50"/>
      <c r="AC8738" s="50"/>
      <c r="AD8738" s="50"/>
      <c r="AE8738" s="50"/>
      <c r="AF8738" s="50"/>
      <c r="AG8738" s="50"/>
      <c r="AH8738" s="50"/>
      <c r="AI8738" s="50"/>
      <c r="AJ8738" s="50"/>
      <c r="AK8738" s="50"/>
      <c r="AL8738" s="50"/>
      <c r="AM8738" s="50"/>
      <c r="AN8738" s="50"/>
      <c r="AO8738" s="50"/>
      <c r="AP8738" s="50"/>
      <c r="AQ8738" s="50"/>
      <c r="AR8738" s="50"/>
      <c r="AS8738" s="50"/>
      <c r="AT8738" s="50"/>
      <c r="AU8738" s="50"/>
      <c r="AV8738" s="50"/>
      <c r="AW8738" s="50"/>
      <c r="AX8738" s="50"/>
      <c r="AY8738" s="50"/>
      <c r="AZ8738" s="50"/>
      <c r="BA8738" s="50"/>
      <c r="BB8738" s="50"/>
      <c r="BC8738" s="50"/>
      <c r="BD8738" s="50"/>
      <c r="BE8738" s="50"/>
      <c r="BF8738" s="50"/>
      <c r="BG8738" s="50"/>
      <c r="BH8738" s="50"/>
      <c r="BI8738" s="50"/>
      <c r="BJ8738" s="50"/>
      <c r="BK8738" s="50"/>
      <c r="BL8738" s="50"/>
      <c r="BM8738" s="50"/>
      <c r="BN8738" s="50"/>
      <c r="BO8738" s="50"/>
      <c r="BP8738" s="50"/>
      <c r="BQ8738" s="50"/>
      <c r="BR8738" s="50"/>
      <c r="BS8738" s="50"/>
      <c r="BT8738" s="50"/>
      <c r="BU8738" s="50"/>
      <c r="BV8738" s="50"/>
      <c r="BW8738" s="50"/>
      <c r="BX8738" s="50"/>
      <c r="BY8738" s="50"/>
      <c r="BZ8738" s="50"/>
      <c r="CA8738" s="50"/>
      <c r="CB8738" s="50"/>
      <c r="CC8738" s="50"/>
      <c r="CD8738" s="50"/>
      <c r="CE8738" s="50"/>
      <c r="CF8738" s="50"/>
      <c r="CG8738" s="50"/>
      <c r="CH8738" s="50"/>
      <c r="CI8738" s="50"/>
      <c r="CJ8738" s="50"/>
      <c r="CK8738" s="50"/>
      <c r="CL8738" s="50"/>
      <c r="CM8738" s="50"/>
      <c r="CN8738" s="50"/>
      <c r="CO8738" s="50"/>
      <c r="CP8738" s="50"/>
      <c r="CQ8738" s="50"/>
      <c r="CR8738" s="50"/>
      <c r="CS8738" s="50"/>
      <c r="CT8738" s="50"/>
      <c r="CU8738" s="50"/>
      <c r="CV8738" s="50"/>
      <c r="CW8738" s="50"/>
      <c r="CX8738" s="50"/>
      <c r="CY8738" s="50"/>
      <c r="CZ8738" s="50"/>
      <c r="DA8738" s="50"/>
      <c r="DB8738" s="50"/>
      <c r="DC8738" s="50"/>
      <c r="DD8738" s="50"/>
      <c r="DE8738" s="50"/>
      <c r="DF8738" s="50"/>
      <c r="DG8738" s="50"/>
    </row>
    <row r="8739" spans="1:111" x14ac:dyDescent="0.2">
      <c r="A8739" s="141"/>
      <c r="B8739" s="141"/>
      <c r="C8739" s="141"/>
      <c r="E8739" s="182"/>
      <c r="F8739" s="192"/>
      <c r="G8739" s="192"/>
      <c r="H8739" s="50"/>
      <c r="I8739" s="50"/>
      <c r="J8739" s="50"/>
      <c r="K8739" s="50"/>
      <c r="L8739" s="50"/>
      <c r="M8739" s="50"/>
      <c r="N8739" s="50"/>
      <c r="O8739" s="50"/>
      <c r="P8739" s="50"/>
      <c r="Q8739" s="50"/>
      <c r="R8739" s="50"/>
      <c r="S8739" s="50"/>
      <c r="T8739" s="50"/>
      <c r="U8739" s="50"/>
      <c r="V8739" s="50"/>
      <c r="W8739" s="50"/>
      <c r="X8739" s="50"/>
      <c r="Y8739" s="50"/>
      <c r="Z8739" s="50"/>
      <c r="AA8739" s="50"/>
      <c r="AB8739" s="50"/>
      <c r="AC8739" s="50"/>
      <c r="AD8739" s="50"/>
      <c r="AE8739" s="50"/>
      <c r="AF8739" s="50"/>
      <c r="AG8739" s="50"/>
      <c r="AH8739" s="50"/>
      <c r="AI8739" s="50"/>
      <c r="AJ8739" s="50"/>
      <c r="AK8739" s="50"/>
      <c r="AL8739" s="50"/>
      <c r="AM8739" s="50"/>
      <c r="AN8739" s="50"/>
      <c r="AO8739" s="50"/>
      <c r="AP8739" s="50"/>
      <c r="AQ8739" s="50"/>
      <c r="AR8739" s="50"/>
      <c r="AS8739" s="50"/>
      <c r="AT8739" s="50"/>
      <c r="AU8739" s="50"/>
      <c r="AV8739" s="50"/>
      <c r="AW8739" s="50"/>
      <c r="AX8739" s="50"/>
      <c r="AY8739" s="50"/>
      <c r="AZ8739" s="50"/>
      <c r="BA8739" s="50"/>
      <c r="BB8739" s="50"/>
      <c r="BC8739" s="50"/>
      <c r="BD8739" s="50"/>
      <c r="BE8739" s="50"/>
      <c r="BF8739" s="50"/>
      <c r="BG8739" s="50"/>
      <c r="BH8739" s="50"/>
      <c r="BI8739" s="50"/>
      <c r="BJ8739" s="50"/>
      <c r="BK8739" s="50"/>
      <c r="BL8739" s="50"/>
      <c r="BM8739" s="50"/>
      <c r="BN8739" s="50"/>
      <c r="BO8739" s="50"/>
      <c r="BP8739" s="50"/>
      <c r="BQ8739" s="50"/>
      <c r="BR8739" s="50"/>
      <c r="BS8739" s="50"/>
      <c r="BT8739" s="50"/>
      <c r="BU8739" s="50"/>
      <c r="BV8739" s="50"/>
      <c r="BW8739" s="50"/>
      <c r="BX8739" s="50"/>
      <c r="BY8739" s="50"/>
      <c r="BZ8739" s="50"/>
      <c r="CA8739" s="50"/>
      <c r="CB8739" s="50"/>
      <c r="CC8739" s="50"/>
      <c r="CD8739" s="50"/>
      <c r="CE8739" s="50"/>
      <c r="CF8739" s="50"/>
      <c r="CG8739" s="50"/>
      <c r="CH8739" s="50"/>
      <c r="CI8739" s="50"/>
      <c r="CJ8739" s="50"/>
      <c r="CK8739" s="50"/>
      <c r="CL8739" s="50"/>
      <c r="CM8739" s="50"/>
      <c r="CN8739" s="50"/>
      <c r="CO8739" s="50"/>
      <c r="CP8739" s="50"/>
      <c r="CQ8739" s="50"/>
      <c r="CR8739" s="50"/>
      <c r="CS8739" s="50"/>
      <c r="CT8739" s="50"/>
      <c r="CU8739" s="50"/>
      <c r="CV8739" s="50"/>
      <c r="CW8739" s="50"/>
      <c r="CX8739" s="50"/>
      <c r="CY8739" s="50"/>
      <c r="CZ8739" s="50"/>
      <c r="DA8739" s="50"/>
      <c r="DB8739" s="50"/>
      <c r="DC8739" s="50"/>
      <c r="DD8739" s="50"/>
      <c r="DE8739" s="50"/>
      <c r="DF8739" s="50"/>
      <c r="DG8739" s="50"/>
    </row>
    <row r="8740" spans="1:111" x14ac:dyDescent="0.2">
      <c r="A8740" s="141"/>
      <c r="B8740" s="141"/>
      <c r="C8740" s="141"/>
      <c r="E8740" s="182"/>
      <c r="F8740" s="192"/>
      <c r="G8740" s="192"/>
      <c r="H8740" s="50"/>
      <c r="I8740" s="50"/>
      <c r="J8740" s="50"/>
      <c r="K8740" s="50"/>
      <c r="L8740" s="50"/>
      <c r="M8740" s="50"/>
      <c r="N8740" s="50"/>
      <c r="O8740" s="50"/>
      <c r="P8740" s="50"/>
      <c r="Q8740" s="50"/>
      <c r="R8740" s="50"/>
      <c r="S8740" s="50"/>
      <c r="T8740" s="50"/>
      <c r="U8740" s="50"/>
      <c r="V8740" s="50"/>
      <c r="W8740" s="50"/>
      <c r="X8740" s="50"/>
      <c r="Y8740" s="50"/>
      <c r="Z8740" s="50"/>
      <c r="AA8740" s="50"/>
      <c r="AB8740" s="50"/>
      <c r="AC8740" s="50"/>
      <c r="AD8740" s="50"/>
      <c r="AE8740" s="50"/>
      <c r="AF8740" s="50"/>
      <c r="AG8740" s="50"/>
      <c r="AH8740" s="50"/>
      <c r="AI8740" s="50"/>
      <c r="AJ8740" s="50"/>
      <c r="AK8740" s="50"/>
      <c r="AL8740" s="50"/>
      <c r="AM8740" s="50"/>
      <c r="AN8740" s="50"/>
      <c r="AO8740" s="50"/>
      <c r="AP8740" s="50"/>
      <c r="AQ8740" s="50"/>
      <c r="AR8740" s="50"/>
      <c r="AS8740" s="50"/>
      <c r="AT8740" s="50"/>
      <c r="AU8740" s="50"/>
      <c r="AV8740" s="50"/>
      <c r="AW8740" s="50"/>
      <c r="AX8740" s="50"/>
      <c r="AY8740" s="50"/>
      <c r="AZ8740" s="50"/>
      <c r="BA8740" s="50"/>
      <c r="BB8740" s="50"/>
      <c r="BC8740" s="50"/>
      <c r="BD8740" s="50"/>
      <c r="BE8740" s="50"/>
      <c r="BF8740" s="50"/>
      <c r="BG8740" s="50"/>
      <c r="BH8740" s="50"/>
      <c r="BI8740" s="50"/>
      <c r="BJ8740" s="50"/>
      <c r="BK8740" s="50"/>
      <c r="BL8740" s="50"/>
      <c r="BM8740" s="50"/>
      <c r="BN8740" s="50"/>
      <c r="BO8740" s="50"/>
      <c r="BP8740" s="50"/>
      <c r="BQ8740" s="50"/>
      <c r="BR8740" s="50"/>
      <c r="BS8740" s="50"/>
      <c r="BT8740" s="50"/>
      <c r="BU8740" s="50"/>
      <c r="BV8740" s="50"/>
      <c r="BW8740" s="50"/>
      <c r="BX8740" s="50"/>
      <c r="BY8740" s="50"/>
      <c r="BZ8740" s="50"/>
      <c r="CA8740" s="50"/>
      <c r="CB8740" s="50"/>
      <c r="CC8740" s="50"/>
      <c r="CD8740" s="50"/>
      <c r="CE8740" s="50"/>
      <c r="CF8740" s="50"/>
      <c r="CG8740" s="50"/>
      <c r="CH8740" s="50"/>
      <c r="CI8740" s="50"/>
      <c r="CJ8740" s="50"/>
      <c r="CK8740" s="50"/>
      <c r="CL8740" s="50"/>
      <c r="CM8740" s="50"/>
      <c r="CN8740" s="50"/>
      <c r="CO8740" s="50"/>
      <c r="CP8740" s="50"/>
      <c r="CQ8740" s="50"/>
      <c r="CR8740" s="50"/>
      <c r="CS8740" s="50"/>
      <c r="CT8740" s="50"/>
      <c r="CU8740" s="50"/>
      <c r="CV8740" s="50"/>
      <c r="CW8740" s="50"/>
      <c r="CX8740" s="50"/>
      <c r="CY8740" s="50"/>
      <c r="CZ8740" s="50"/>
      <c r="DA8740" s="50"/>
      <c r="DB8740" s="50"/>
      <c r="DC8740" s="50"/>
      <c r="DD8740" s="50"/>
      <c r="DE8740" s="50"/>
      <c r="DF8740" s="50"/>
      <c r="DG8740" s="50"/>
    </row>
    <row r="8741" spans="1:111" x14ac:dyDescent="0.2">
      <c r="A8741" s="395"/>
      <c r="B8741" s="395"/>
      <c r="C8741" s="395"/>
      <c r="E8741" s="182"/>
      <c r="F8741" s="192"/>
      <c r="G8741" s="192"/>
      <c r="H8741" s="50"/>
      <c r="I8741" s="50"/>
      <c r="J8741" s="50"/>
      <c r="K8741" s="50"/>
      <c r="L8741" s="50"/>
      <c r="M8741" s="50"/>
      <c r="N8741" s="50"/>
      <c r="O8741" s="50"/>
      <c r="P8741" s="50"/>
      <c r="Q8741" s="50"/>
      <c r="R8741" s="50"/>
      <c r="S8741" s="50"/>
      <c r="T8741" s="50"/>
      <c r="U8741" s="50"/>
      <c r="V8741" s="50"/>
      <c r="W8741" s="50"/>
      <c r="X8741" s="50"/>
      <c r="Y8741" s="50"/>
      <c r="Z8741" s="50"/>
      <c r="AA8741" s="50"/>
      <c r="AB8741" s="50"/>
      <c r="AC8741" s="50"/>
      <c r="AD8741" s="50"/>
      <c r="AE8741" s="50"/>
      <c r="AF8741" s="50"/>
      <c r="AG8741" s="50"/>
      <c r="AH8741" s="50"/>
      <c r="AI8741" s="50"/>
      <c r="AJ8741" s="50"/>
      <c r="AK8741" s="50"/>
      <c r="AL8741" s="50"/>
      <c r="AM8741" s="50"/>
      <c r="AN8741" s="50"/>
      <c r="AO8741" s="50"/>
      <c r="AP8741" s="50"/>
      <c r="AQ8741" s="50"/>
      <c r="AR8741" s="50"/>
      <c r="AS8741" s="50"/>
      <c r="AT8741" s="50"/>
      <c r="AU8741" s="50"/>
      <c r="AV8741" s="50"/>
      <c r="AW8741" s="50"/>
      <c r="AX8741" s="50"/>
      <c r="AY8741" s="50"/>
      <c r="AZ8741" s="50"/>
      <c r="BA8741" s="50"/>
      <c r="BB8741" s="50"/>
      <c r="BC8741" s="50"/>
      <c r="BD8741" s="50"/>
      <c r="BE8741" s="50"/>
      <c r="BF8741" s="50"/>
      <c r="BG8741" s="50"/>
      <c r="BH8741" s="50"/>
      <c r="BI8741" s="50"/>
      <c r="BJ8741" s="50"/>
      <c r="BK8741" s="50"/>
      <c r="BL8741" s="50"/>
      <c r="BM8741" s="50"/>
      <c r="BN8741" s="50"/>
      <c r="BO8741" s="50"/>
      <c r="BP8741" s="50"/>
      <c r="BQ8741" s="50"/>
      <c r="BR8741" s="50"/>
      <c r="BS8741" s="50"/>
      <c r="BT8741" s="50"/>
      <c r="BU8741" s="50"/>
      <c r="BV8741" s="50"/>
      <c r="BW8741" s="50"/>
      <c r="BX8741" s="50"/>
      <c r="BY8741" s="50"/>
      <c r="BZ8741" s="50"/>
      <c r="CA8741" s="50"/>
      <c r="CB8741" s="50"/>
      <c r="CC8741" s="50"/>
      <c r="CD8741" s="50"/>
      <c r="CE8741" s="50"/>
      <c r="CF8741" s="50"/>
      <c r="CG8741" s="50"/>
      <c r="CH8741" s="50"/>
      <c r="CI8741" s="50"/>
      <c r="CJ8741" s="50"/>
      <c r="CK8741" s="50"/>
      <c r="CL8741" s="50"/>
      <c r="CM8741" s="50"/>
      <c r="CN8741" s="50"/>
      <c r="CO8741" s="50"/>
      <c r="CP8741" s="50"/>
      <c r="CQ8741" s="50"/>
      <c r="CR8741" s="50"/>
      <c r="CS8741" s="50"/>
      <c r="CT8741" s="50"/>
      <c r="CU8741" s="50"/>
      <c r="CV8741" s="50"/>
      <c r="CW8741" s="50"/>
      <c r="CX8741" s="50"/>
      <c r="CY8741" s="50"/>
      <c r="CZ8741" s="50"/>
      <c r="DA8741" s="50"/>
      <c r="DB8741" s="50"/>
      <c r="DC8741" s="50"/>
      <c r="DD8741" s="50"/>
      <c r="DE8741" s="50"/>
      <c r="DF8741" s="50"/>
      <c r="DG8741" s="50"/>
    </row>
    <row r="8742" spans="1:111" x14ac:dyDescent="0.2">
      <c r="A8742" s="121"/>
      <c r="B8742" s="121"/>
      <c r="C8742" s="121"/>
      <c r="D8742" s="54"/>
      <c r="E8742" s="310"/>
      <c r="F8742" s="192"/>
      <c r="G8742" s="192"/>
      <c r="H8742" s="50"/>
      <c r="I8742" s="50"/>
      <c r="J8742" s="50"/>
      <c r="K8742" s="50"/>
      <c r="L8742" s="50"/>
      <c r="M8742" s="50"/>
      <c r="N8742" s="50"/>
      <c r="O8742" s="50"/>
      <c r="P8742" s="50"/>
      <c r="Q8742" s="50"/>
      <c r="R8742" s="50"/>
      <c r="S8742" s="50"/>
      <c r="T8742" s="50"/>
      <c r="U8742" s="50"/>
      <c r="V8742" s="50"/>
      <c r="W8742" s="50"/>
      <c r="X8742" s="50"/>
      <c r="Y8742" s="50"/>
      <c r="Z8742" s="50"/>
      <c r="AA8742" s="50"/>
      <c r="AB8742" s="50"/>
      <c r="AC8742" s="50"/>
      <c r="AD8742" s="50"/>
      <c r="AE8742" s="50"/>
      <c r="AF8742" s="50"/>
      <c r="AG8742" s="50"/>
      <c r="AH8742" s="50"/>
      <c r="AI8742" s="50"/>
      <c r="AJ8742" s="50"/>
      <c r="AK8742" s="50"/>
      <c r="AL8742" s="50"/>
      <c r="AM8742" s="50"/>
      <c r="AN8742" s="50"/>
      <c r="AO8742" s="50"/>
      <c r="AP8742" s="50"/>
      <c r="AQ8742" s="50"/>
      <c r="AR8742" s="50"/>
      <c r="AS8742" s="50"/>
      <c r="AT8742" s="50"/>
      <c r="AU8742" s="50"/>
      <c r="AV8742" s="50"/>
      <c r="AW8742" s="50"/>
      <c r="AX8742" s="50"/>
      <c r="AY8742" s="50"/>
      <c r="AZ8742" s="50"/>
      <c r="BA8742" s="50"/>
      <c r="BB8742" s="50"/>
      <c r="BC8742" s="50"/>
      <c r="BD8742" s="50"/>
      <c r="BE8742" s="50"/>
      <c r="BF8742" s="50"/>
      <c r="BG8742" s="50"/>
      <c r="BH8742" s="50"/>
      <c r="BI8742" s="50"/>
      <c r="BJ8742" s="50"/>
      <c r="BK8742" s="50"/>
      <c r="BL8742" s="50"/>
      <c r="BM8742" s="50"/>
      <c r="BN8742" s="50"/>
      <c r="BO8742" s="50"/>
      <c r="BP8742" s="50"/>
      <c r="BQ8742" s="50"/>
      <c r="BR8742" s="50"/>
      <c r="BS8742" s="50"/>
      <c r="BT8742" s="50"/>
      <c r="BU8742" s="50"/>
      <c r="BV8742" s="50"/>
      <c r="BW8742" s="50"/>
      <c r="BX8742" s="50"/>
      <c r="BY8742" s="50"/>
      <c r="BZ8742" s="50"/>
      <c r="CA8742" s="50"/>
      <c r="CB8742" s="50"/>
      <c r="CC8742" s="50"/>
      <c r="CD8742" s="50"/>
      <c r="CE8742" s="50"/>
      <c r="CF8742" s="50"/>
      <c r="CG8742" s="50"/>
      <c r="CH8742" s="50"/>
      <c r="CI8742" s="50"/>
      <c r="CJ8742" s="50"/>
      <c r="CK8742" s="50"/>
      <c r="CL8742" s="50"/>
      <c r="CM8742" s="50"/>
      <c r="CN8742" s="50"/>
      <c r="CO8742" s="50"/>
      <c r="CP8742" s="50"/>
      <c r="CQ8742" s="50"/>
      <c r="CR8742" s="50"/>
      <c r="CS8742" s="50"/>
      <c r="CT8742" s="50"/>
      <c r="CU8742" s="50"/>
      <c r="CV8742" s="50"/>
      <c r="CW8742" s="50"/>
      <c r="CX8742" s="50"/>
      <c r="CY8742" s="50"/>
      <c r="CZ8742" s="50"/>
      <c r="DA8742" s="50"/>
      <c r="DB8742" s="50"/>
      <c r="DC8742" s="50"/>
      <c r="DD8742" s="50"/>
      <c r="DE8742" s="50"/>
      <c r="DF8742" s="50"/>
      <c r="DG8742" s="50"/>
    </row>
    <row r="8743" spans="1:111" x14ac:dyDescent="0.2">
      <c r="D8743" s="54"/>
      <c r="E8743" s="182"/>
      <c r="F8743" s="192"/>
      <c r="G8743" s="192"/>
      <c r="H8743" s="50"/>
      <c r="I8743" s="50"/>
      <c r="J8743" s="50"/>
      <c r="K8743" s="50"/>
      <c r="L8743" s="50"/>
      <c r="M8743" s="50"/>
      <c r="N8743" s="50"/>
      <c r="O8743" s="50"/>
      <c r="P8743" s="50"/>
      <c r="Q8743" s="50"/>
      <c r="R8743" s="50"/>
      <c r="S8743" s="50"/>
      <c r="T8743" s="50"/>
      <c r="U8743" s="50"/>
      <c r="V8743" s="50"/>
      <c r="W8743" s="50"/>
      <c r="X8743" s="50"/>
      <c r="Y8743" s="50"/>
      <c r="Z8743" s="50"/>
      <c r="AA8743" s="50"/>
      <c r="AB8743" s="50"/>
      <c r="AC8743" s="50"/>
      <c r="AD8743" s="50"/>
      <c r="AE8743" s="50"/>
      <c r="AF8743" s="50"/>
      <c r="AG8743" s="50"/>
      <c r="AH8743" s="50"/>
      <c r="AI8743" s="50"/>
      <c r="AJ8743" s="50"/>
      <c r="AK8743" s="50"/>
      <c r="AL8743" s="50"/>
      <c r="AM8743" s="50"/>
      <c r="AN8743" s="50"/>
      <c r="AO8743" s="50"/>
      <c r="AP8743" s="50"/>
      <c r="AQ8743" s="50"/>
      <c r="AR8743" s="50"/>
      <c r="AS8743" s="50"/>
      <c r="AT8743" s="50"/>
      <c r="AU8743" s="50"/>
      <c r="AV8743" s="50"/>
      <c r="AW8743" s="50"/>
      <c r="AX8743" s="50"/>
      <c r="AY8743" s="50"/>
      <c r="AZ8743" s="50"/>
      <c r="BA8743" s="50"/>
      <c r="BB8743" s="50"/>
      <c r="BC8743" s="50"/>
      <c r="BD8743" s="50"/>
      <c r="BE8743" s="50"/>
      <c r="BF8743" s="50"/>
      <c r="BG8743" s="50"/>
      <c r="BH8743" s="50"/>
      <c r="BI8743" s="50"/>
      <c r="BJ8743" s="50"/>
      <c r="BK8743" s="50"/>
      <c r="BL8743" s="50"/>
      <c r="BM8743" s="50"/>
      <c r="BN8743" s="50"/>
      <c r="BO8743" s="50"/>
      <c r="BP8743" s="50"/>
      <c r="BQ8743" s="50"/>
      <c r="BR8743" s="50"/>
      <c r="BS8743" s="50"/>
      <c r="BT8743" s="50"/>
      <c r="BU8743" s="50"/>
      <c r="BV8743" s="50"/>
      <c r="BW8743" s="50"/>
      <c r="BX8743" s="50"/>
      <c r="BY8743" s="50"/>
      <c r="BZ8743" s="50"/>
      <c r="CA8743" s="50"/>
      <c r="CB8743" s="50"/>
      <c r="CC8743" s="50"/>
      <c r="CD8743" s="50"/>
      <c r="CE8743" s="50"/>
      <c r="CF8743" s="50"/>
      <c r="CG8743" s="50"/>
      <c r="CH8743" s="50"/>
      <c r="CI8743" s="50"/>
      <c r="CJ8743" s="50"/>
      <c r="CK8743" s="50"/>
      <c r="CL8743" s="50"/>
      <c r="CM8743" s="50"/>
      <c r="CN8743" s="50"/>
      <c r="CO8743" s="50"/>
      <c r="CP8743" s="50"/>
      <c r="CQ8743" s="50"/>
      <c r="CR8743" s="50"/>
      <c r="CS8743" s="50"/>
      <c r="CT8743" s="50"/>
      <c r="CU8743" s="50"/>
      <c r="CV8743" s="50"/>
      <c r="CW8743" s="50"/>
      <c r="CX8743" s="50"/>
      <c r="CY8743" s="50"/>
      <c r="CZ8743" s="50"/>
      <c r="DA8743" s="50"/>
      <c r="DB8743" s="50"/>
      <c r="DC8743" s="50"/>
      <c r="DD8743" s="50"/>
      <c r="DE8743" s="50"/>
      <c r="DF8743" s="50"/>
      <c r="DG8743" s="50"/>
    </row>
    <row r="8744" spans="1:111" x14ac:dyDescent="0.2">
      <c r="A8744" s="212"/>
      <c r="B8744" s="212"/>
      <c r="C8744" s="212"/>
      <c r="D8744" s="54"/>
      <c r="E8744" s="182"/>
      <c r="F8744" s="192"/>
      <c r="G8744" s="192"/>
      <c r="H8744" s="50"/>
      <c r="I8744" s="50"/>
      <c r="J8744" s="50"/>
      <c r="K8744" s="50"/>
      <c r="L8744" s="50"/>
      <c r="M8744" s="50"/>
      <c r="N8744" s="50"/>
      <c r="O8744" s="50"/>
      <c r="P8744" s="50"/>
      <c r="Q8744" s="50"/>
      <c r="R8744" s="50"/>
      <c r="S8744" s="50"/>
      <c r="T8744" s="50"/>
      <c r="U8744" s="50"/>
      <c r="V8744" s="50"/>
      <c r="W8744" s="50"/>
      <c r="X8744" s="50"/>
      <c r="Y8744" s="50"/>
      <c r="Z8744" s="50"/>
      <c r="AA8744" s="50"/>
      <c r="AB8744" s="50"/>
      <c r="AC8744" s="50"/>
      <c r="AD8744" s="50"/>
      <c r="AE8744" s="50"/>
      <c r="AF8744" s="50"/>
      <c r="AG8744" s="50"/>
      <c r="AH8744" s="50"/>
      <c r="AI8744" s="50"/>
      <c r="AJ8744" s="50"/>
      <c r="AK8744" s="50"/>
      <c r="AL8744" s="50"/>
      <c r="AM8744" s="50"/>
      <c r="AN8744" s="50"/>
      <c r="AO8744" s="50"/>
      <c r="AP8744" s="50"/>
      <c r="AQ8744" s="50"/>
      <c r="AR8744" s="50"/>
      <c r="AS8744" s="50"/>
      <c r="AT8744" s="50"/>
      <c r="AU8744" s="50"/>
      <c r="AV8744" s="50"/>
      <c r="AW8744" s="50"/>
      <c r="AX8744" s="50"/>
      <c r="AY8744" s="50"/>
      <c r="AZ8744" s="50"/>
      <c r="BA8744" s="50"/>
      <c r="BB8744" s="50"/>
      <c r="BC8744" s="50"/>
      <c r="BD8744" s="50"/>
      <c r="BE8744" s="50"/>
      <c r="BF8744" s="50"/>
      <c r="BG8744" s="50"/>
      <c r="BH8744" s="50"/>
      <c r="BI8744" s="50"/>
      <c r="BJ8744" s="50"/>
      <c r="BK8744" s="50"/>
      <c r="BL8744" s="50"/>
      <c r="BM8744" s="50"/>
      <c r="BN8744" s="50"/>
      <c r="BO8744" s="50"/>
      <c r="BP8744" s="50"/>
      <c r="BQ8744" s="50"/>
      <c r="BR8744" s="50"/>
      <c r="BS8744" s="50"/>
      <c r="BT8744" s="50"/>
      <c r="BU8744" s="50"/>
      <c r="BV8744" s="50"/>
      <c r="BW8744" s="50"/>
      <c r="BX8744" s="50"/>
      <c r="BY8744" s="50"/>
      <c r="BZ8744" s="50"/>
      <c r="CA8744" s="50"/>
      <c r="CB8744" s="50"/>
      <c r="CC8744" s="50"/>
      <c r="CD8744" s="50"/>
      <c r="CE8744" s="50"/>
      <c r="CF8744" s="50"/>
      <c r="CG8744" s="50"/>
      <c r="CH8744" s="50"/>
      <c r="CI8744" s="50"/>
      <c r="CJ8744" s="50"/>
      <c r="CK8744" s="50"/>
      <c r="CL8744" s="50"/>
      <c r="CM8744" s="50"/>
      <c r="CN8744" s="50"/>
      <c r="CO8744" s="50"/>
      <c r="CP8744" s="50"/>
      <c r="CQ8744" s="50"/>
      <c r="CR8744" s="50"/>
      <c r="CS8744" s="50"/>
      <c r="CT8744" s="50"/>
      <c r="CU8744" s="50"/>
      <c r="CV8744" s="50"/>
      <c r="CW8744" s="50"/>
      <c r="CX8744" s="50"/>
      <c r="CY8744" s="50"/>
      <c r="CZ8744" s="50"/>
      <c r="DA8744" s="50"/>
      <c r="DB8744" s="50"/>
      <c r="DC8744" s="50"/>
      <c r="DD8744" s="50"/>
      <c r="DE8744" s="50"/>
      <c r="DF8744" s="50"/>
      <c r="DG8744" s="50"/>
    </row>
    <row r="8745" spans="1:111" x14ac:dyDescent="0.2">
      <c r="A8745" s="212"/>
      <c r="B8745" s="212"/>
      <c r="C8745" s="212"/>
      <c r="D8745" s="54"/>
      <c r="E8745" s="182"/>
      <c r="F8745" s="192"/>
      <c r="G8745" s="192"/>
      <c r="H8745" s="50"/>
      <c r="I8745" s="50"/>
      <c r="J8745" s="50"/>
      <c r="K8745" s="50"/>
      <c r="L8745" s="50"/>
      <c r="M8745" s="50"/>
      <c r="N8745" s="50"/>
      <c r="O8745" s="50"/>
      <c r="P8745" s="50"/>
      <c r="Q8745" s="50"/>
      <c r="R8745" s="50"/>
      <c r="S8745" s="50"/>
      <c r="T8745" s="50"/>
      <c r="U8745" s="50"/>
      <c r="V8745" s="50"/>
      <c r="W8745" s="50"/>
      <c r="X8745" s="50"/>
      <c r="Y8745" s="50"/>
      <c r="Z8745" s="50"/>
      <c r="AA8745" s="50"/>
      <c r="AB8745" s="50"/>
      <c r="AC8745" s="50"/>
      <c r="AD8745" s="50"/>
      <c r="AE8745" s="50"/>
      <c r="AF8745" s="50"/>
      <c r="AG8745" s="50"/>
      <c r="AH8745" s="50"/>
      <c r="AI8745" s="50"/>
      <c r="AJ8745" s="50"/>
      <c r="AK8745" s="50"/>
      <c r="AL8745" s="50"/>
      <c r="AM8745" s="50"/>
      <c r="AN8745" s="50"/>
      <c r="AO8745" s="50"/>
      <c r="AP8745" s="50"/>
      <c r="AQ8745" s="50"/>
      <c r="AR8745" s="50"/>
      <c r="AS8745" s="50"/>
      <c r="AT8745" s="50"/>
      <c r="AU8745" s="50"/>
      <c r="AV8745" s="50"/>
      <c r="AW8745" s="50"/>
      <c r="AX8745" s="50"/>
      <c r="AY8745" s="50"/>
      <c r="AZ8745" s="50"/>
      <c r="BA8745" s="50"/>
      <c r="BB8745" s="50"/>
      <c r="BC8745" s="50"/>
      <c r="BD8745" s="50"/>
      <c r="BE8745" s="50"/>
      <c r="BF8745" s="50"/>
      <c r="BG8745" s="50"/>
      <c r="BH8745" s="50"/>
      <c r="BI8745" s="50"/>
      <c r="BJ8745" s="50"/>
      <c r="BK8745" s="50"/>
      <c r="BL8745" s="50"/>
      <c r="BM8745" s="50"/>
      <c r="BN8745" s="50"/>
      <c r="BO8745" s="50"/>
      <c r="BP8745" s="50"/>
      <c r="BQ8745" s="50"/>
      <c r="BR8745" s="50"/>
      <c r="BS8745" s="50"/>
      <c r="BT8745" s="50"/>
      <c r="BU8745" s="50"/>
      <c r="BV8745" s="50"/>
      <c r="BW8745" s="50"/>
      <c r="BX8745" s="50"/>
      <c r="BY8745" s="50"/>
      <c r="BZ8745" s="50"/>
      <c r="CA8745" s="50"/>
      <c r="CB8745" s="50"/>
      <c r="CC8745" s="50"/>
      <c r="CD8745" s="50"/>
      <c r="CE8745" s="50"/>
      <c r="CF8745" s="50"/>
      <c r="CG8745" s="50"/>
      <c r="CH8745" s="50"/>
      <c r="CI8745" s="50"/>
      <c r="CJ8745" s="50"/>
      <c r="CK8745" s="50"/>
      <c r="CL8745" s="50"/>
      <c r="CM8745" s="50"/>
      <c r="CN8745" s="50"/>
      <c r="CO8745" s="50"/>
      <c r="CP8745" s="50"/>
      <c r="CQ8745" s="50"/>
      <c r="CR8745" s="50"/>
      <c r="CS8745" s="50"/>
      <c r="CT8745" s="50"/>
      <c r="CU8745" s="50"/>
      <c r="CV8745" s="50"/>
      <c r="CW8745" s="50"/>
      <c r="CX8745" s="50"/>
      <c r="CY8745" s="50"/>
      <c r="CZ8745" s="50"/>
      <c r="DA8745" s="50"/>
      <c r="DB8745" s="50"/>
      <c r="DC8745" s="50"/>
      <c r="DD8745" s="50"/>
      <c r="DE8745" s="50"/>
      <c r="DF8745" s="50"/>
      <c r="DG8745" s="50"/>
    </row>
    <row r="8746" spans="1:111" x14ac:dyDescent="0.2">
      <c r="A8746" s="212"/>
      <c r="B8746" s="212"/>
      <c r="C8746" s="212"/>
      <c r="E8746" s="182"/>
      <c r="F8746" s="192"/>
      <c r="G8746" s="192"/>
      <c r="H8746" s="50"/>
      <c r="I8746" s="50"/>
      <c r="J8746" s="50"/>
      <c r="K8746" s="50"/>
      <c r="L8746" s="50"/>
      <c r="M8746" s="50"/>
      <c r="N8746" s="50"/>
      <c r="O8746" s="50"/>
      <c r="P8746" s="50"/>
      <c r="Q8746" s="50"/>
      <c r="R8746" s="50"/>
      <c r="S8746" s="50"/>
      <c r="T8746" s="50"/>
      <c r="U8746" s="50"/>
      <c r="V8746" s="50"/>
      <c r="W8746" s="50"/>
      <c r="X8746" s="50"/>
      <c r="Y8746" s="50"/>
      <c r="Z8746" s="50"/>
      <c r="AA8746" s="50"/>
      <c r="AB8746" s="50"/>
      <c r="AC8746" s="50"/>
      <c r="AD8746" s="50"/>
      <c r="AE8746" s="50"/>
      <c r="AF8746" s="50"/>
      <c r="AG8746" s="50"/>
      <c r="AH8746" s="50"/>
      <c r="AI8746" s="50"/>
      <c r="AJ8746" s="50"/>
      <c r="AK8746" s="50"/>
      <c r="AL8746" s="50"/>
      <c r="AM8746" s="50"/>
      <c r="AN8746" s="50"/>
      <c r="AO8746" s="50"/>
      <c r="AP8746" s="50"/>
      <c r="AQ8746" s="50"/>
      <c r="AR8746" s="50"/>
      <c r="AS8746" s="50"/>
      <c r="AT8746" s="50"/>
      <c r="AU8746" s="50"/>
      <c r="AV8746" s="50"/>
      <c r="AW8746" s="50"/>
      <c r="AX8746" s="50"/>
      <c r="AY8746" s="50"/>
      <c r="AZ8746" s="50"/>
      <c r="BA8746" s="50"/>
      <c r="BB8746" s="50"/>
      <c r="BC8746" s="50"/>
      <c r="BD8746" s="50"/>
      <c r="BE8746" s="50"/>
      <c r="BF8746" s="50"/>
      <c r="BG8746" s="50"/>
      <c r="BH8746" s="50"/>
      <c r="BI8746" s="50"/>
      <c r="BJ8746" s="50"/>
      <c r="BK8746" s="50"/>
      <c r="BL8746" s="50"/>
      <c r="BM8746" s="50"/>
      <c r="BN8746" s="50"/>
      <c r="BO8746" s="50"/>
      <c r="BP8746" s="50"/>
      <c r="BQ8746" s="50"/>
      <c r="BR8746" s="50"/>
      <c r="BS8746" s="50"/>
      <c r="BT8746" s="50"/>
      <c r="BU8746" s="50"/>
      <c r="BV8746" s="50"/>
      <c r="BW8746" s="50"/>
      <c r="BX8746" s="50"/>
      <c r="BY8746" s="50"/>
      <c r="BZ8746" s="50"/>
      <c r="CA8746" s="50"/>
      <c r="CB8746" s="50"/>
      <c r="CC8746" s="50"/>
      <c r="CD8746" s="50"/>
      <c r="CE8746" s="50"/>
      <c r="CF8746" s="50"/>
      <c r="CG8746" s="50"/>
      <c r="CH8746" s="50"/>
      <c r="CI8746" s="50"/>
      <c r="CJ8746" s="50"/>
      <c r="CK8746" s="50"/>
      <c r="CL8746" s="50"/>
      <c r="CM8746" s="50"/>
      <c r="CN8746" s="50"/>
      <c r="CO8746" s="50"/>
      <c r="CP8746" s="50"/>
      <c r="CQ8746" s="50"/>
      <c r="CR8746" s="50"/>
      <c r="CS8746" s="50"/>
      <c r="CT8746" s="50"/>
      <c r="CU8746" s="50"/>
      <c r="CV8746" s="50"/>
      <c r="CW8746" s="50"/>
      <c r="CX8746" s="50"/>
      <c r="CY8746" s="50"/>
      <c r="CZ8746" s="50"/>
      <c r="DA8746" s="50"/>
      <c r="DB8746" s="50"/>
      <c r="DC8746" s="50"/>
      <c r="DD8746" s="50"/>
      <c r="DE8746" s="50"/>
      <c r="DF8746" s="50"/>
      <c r="DG8746" s="50"/>
    </row>
    <row r="8747" spans="1:111" x14ac:dyDescent="0.2">
      <c r="A8747" s="212"/>
      <c r="B8747" s="212"/>
      <c r="C8747" s="212"/>
      <c r="D8747" s="54"/>
      <c r="E8747" s="182"/>
      <c r="F8747" s="192"/>
      <c r="G8747" s="192"/>
      <c r="H8747" s="50"/>
      <c r="I8747" s="50"/>
      <c r="J8747" s="50"/>
      <c r="K8747" s="50"/>
      <c r="L8747" s="50"/>
      <c r="M8747" s="50"/>
      <c r="N8747" s="50"/>
      <c r="O8747" s="50"/>
      <c r="P8747" s="50"/>
      <c r="Q8747" s="50"/>
      <c r="R8747" s="50"/>
      <c r="S8747" s="50"/>
      <c r="T8747" s="50"/>
      <c r="U8747" s="50"/>
      <c r="V8747" s="50"/>
      <c r="W8747" s="50"/>
      <c r="X8747" s="50"/>
      <c r="Y8747" s="50"/>
      <c r="Z8747" s="50"/>
      <c r="AA8747" s="50"/>
      <c r="AB8747" s="50"/>
      <c r="AC8747" s="50"/>
      <c r="AD8747" s="50"/>
      <c r="AE8747" s="50"/>
      <c r="AF8747" s="50"/>
      <c r="AG8747" s="50"/>
      <c r="AH8747" s="50"/>
      <c r="AI8747" s="50"/>
      <c r="AJ8747" s="50"/>
      <c r="AK8747" s="50"/>
      <c r="AL8747" s="50"/>
      <c r="AM8747" s="50"/>
      <c r="AN8747" s="50"/>
      <c r="AO8747" s="50"/>
      <c r="AP8747" s="50"/>
      <c r="AQ8747" s="50"/>
      <c r="AR8747" s="50"/>
      <c r="AS8747" s="50"/>
      <c r="AT8747" s="50"/>
      <c r="AU8747" s="50"/>
      <c r="AV8747" s="50"/>
      <c r="AW8747" s="50"/>
      <c r="AX8747" s="50"/>
      <c r="AY8747" s="50"/>
      <c r="AZ8747" s="50"/>
      <c r="BA8747" s="50"/>
      <c r="BB8747" s="50"/>
      <c r="BC8747" s="50"/>
      <c r="BD8747" s="50"/>
      <c r="BE8747" s="50"/>
      <c r="BF8747" s="50"/>
      <c r="BG8747" s="50"/>
      <c r="BH8747" s="50"/>
      <c r="BI8747" s="50"/>
      <c r="BJ8747" s="50"/>
      <c r="BK8747" s="50"/>
      <c r="BL8747" s="50"/>
      <c r="BM8747" s="50"/>
      <c r="BN8747" s="50"/>
      <c r="BO8747" s="50"/>
      <c r="BP8747" s="50"/>
      <c r="BQ8747" s="50"/>
      <c r="BR8747" s="50"/>
      <c r="BS8747" s="50"/>
      <c r="BT8747" s="50"/>
      <c r="BU8747" s="50"/>
      <c r="BV8747" s="50"/>
      <c r="BW8747" s="50"/>
      <c r="BX8747" s="50"/>
      <c r="BY8747" s="50"/>
      <c r="BZ8747" s="50"/>
      <c r="CA8747" s="50"/>
      <c r="CB8747" s="50"/>
      <c r="CC8747" s="50"/>
      <c r="CD8747" s="50"/>
      <c r="CE8747" s="50"/>
      <c r="CF8747" s="50"/>
      <c r="CG8747" s="50"/>
      <c r="CH8747" s="50"/>
      <c r="CI8747" s="50"/>
      <c r="CJ8747" s="50"/>
      <c r="CK8747" s="50"/>
      <c r="CL8747" s="50"/>
      <c r="CM8747" s="50"/>
      <c r="CN8747" s="50"/>
      <c r="CO8747" s="50"/>
      <c r="CP8747" s="50"/>
      <c r="CQ8747" s="50"/>
      <c r="CR8747" s="50"/>
      <c r="CS8747" s="50"/>
      <c r="CT8747" s="50"/>
      <c r="CU8747" s="50"/>
      <c r="CV8747" s="50"/>
      <c r="CW8747" s="50"/>
      <c r="CX8747" s="50"/>
      <c r="CY8747" s="50"/>
      <c r="CZ8747" s="50"/>
      <c r="DA8747" s="50"/>
      <c r="DB8747" s="50"/>
      <c r="DC8747" s="50"/>
      <c r="DD8747" s="50"/>
      <c r="DE8747" s="50"/>
      <c r="DF8747" s="50"/>
      <c r="DG8747" s="50"/>
    </row>
    <row r="8748" spans="1:111" x14ac:dyDescent="0.2">
      <c r="A8748" s="212"/>
      <c r="B8748" s="212"/>
      <c r="C8748" s="212"/>
      <c r="E8748" s="182"/>
      <c r="F8748" s="192"/>
      <c r="G8748" s="192"/>
      <c r="H8748" s="50"/>
      <c r="I8748" s="50"/>
      <c r="J8748" s="50"/>
      <c r="K8748" s="50"/>
      <c r="L8748" s="50"/>
      <c r="M8748" s="50"/>
      <c r="N8748" s="50"/>
      <c r="O8748" s="50"/>
      <c r="P8748" s="50"/>
      <c r="Q8748" s="50"/>
      <c r="R8748" s="50"/>
      <c r="S8748" s="50"/>
      <c r="T8748" s="50"/>
      <c r="U8748" s="50"/>
      <c r="V8748" s="50"/>
      <c r="W8748" s="50"/>
      <c r="X8748" s="50"/>
      <c r="Y8748" s="50"/>
      <c r="Z8748" s="50"/>
      <c r="AA8748" s="50"/>
      <c r="AB8748" s="50"/>
      <c r="AC8748" s="50"/>
      <c r="AD8748" s="50"/>
      <c r="AE8748" s="50"/>
      <c r="AF8748" s="50"/>
      <c r="AG8748" s="50"/>
      <c r="AH8748" s="50"/>
      <c r="AI8748" s="50"/>
      <c r="AJ8748" s="50"/>
      <c r="AK8748" s="50"/>
      <c r="AL8748" s="50"/>
      <c r="AM8748" s="50"/>
      <c r="AN8748" s="50"/>
      <c r="AO8748" s="50"/>
      <c r="AP8748" s="50"/>
      <c r="AQ8748" s="50"/>
      <c r="AR8748" s="50"/>
      <c r="AS8748" s="50"/>
      <c r="AT8748" s="50"/>
      <c r="AU8748" s="50"/>
      <c r="AV8748" s="50"/>
      <c r="AW8748" s="50"/>
      <c r="AX8748" s="50"/>
      <c r="AY8748" s="50"/>
      <c r="AZ8748" s="50"/>
      <c r="BA8748" s="50"/>
      <c r="BB8748" s="50"/>
      <c r="BC8748" s="50"/>
      <c r="BD8748" s="50"/>
      <c r="BE8748" s="50"/>
      <c r="BF8748" s="50"/>
      <c r="BG8748" s="50"/>
      <c r="BH8748" s="50"/>
      <c r="BI8748" s="50"/>
      <c r="BJ8748" s="50"/>
      <c r="BK8748" s="50"/>
      <c r="BL8748" s="50"/>
      <c r="BM8748" s="50"/>
      <c r="BN8748" s="50"/>
      <c r="BO8748" s="50"/>
      <c r="BP8748" s="50"/>
      <c r="BQ8748" s="50"/>
      <c r="BR8748" s="50"/>
      <c r="BS8748" s="50"/>
      <c r="BT8748" s="50"/>
      <c r="BU8748" s="50"/>
      <c r="BV8748" s="50"/>
      <c r="BW8748" s="50"/>
      <c r="BX8748" s="50"/>
      <c r="BY8748" s="50"/>
      <c r="BZ8748" s="50"/>
      <c r="CA8748" s="50"/>
      <c r="CB8748" s="50"/>
      <c r="CC8748" s="50"/>
      <c r="CD8748" s="50"/>
      <c r="CE8748" s="50"/>
      <c r="CF8748" s="50"/>
      <c r="CG8748" s="50"/>
      <c r="CH8748" s="50"/>
      <c r="CI8748" s="50"/>
      <c r="CJ8748" s="50"/>
      <c r="CK8748" s="50"/>
      <c r="CL8748" s="50"/>
      <c r="CM8748" s="50"/>
      <c r="CN8748" s="50"/>
      <c r="CO8748" s="50"/>
      <c r="CP8748" s="50"/>
      <c r="CQ8748" s="50"/>
      <c r="CR8748" s="50"/>
      <c r="CS8748" s="50"/>
      <c r="CT8748" s="50"/>
      <c r="CU8748" s="50"/>
      <c r="CV8748" s="50"/>
      <c r="CW8748" s="50"/>
      <c r="CX8748" s="50"/>
      <c r="CY8748" s="50"/>
      <c r="CZ8748" s="50"/>
      <c r="DA8748" s="50"/>
      <c r="DB8748" s="50"/>
      <c r="DC8748" s="50"/>
      <c r="DD8748" s="50"/>
      <c r="DE8748" s="50"/>
      <c r="DF8748" s="50"/>
      <c r="DG8748" s="50"/>
    </row>
    <row r="8749" spans="1:111" x14ac:dyDescent="0.2">
      <c r="A8749" s="212"/>
      <c r="B8749" s="212"/>
      <c r="C8749" s="212"/>
      <c r="E8749" s="182"/>
      <c r="F8749" s="192"/>
      <c r="G8749" s="192"/>
      <c r="H8749" s="50"/>
      <c r="I8749" s="50"/>
      <c r="J8749" s="50"/>
      <c r="K8749" s="50"/>
      <c r="L8749" s="50"/>
      <c r="M8749" s="50"/>
      <c r="N8749" s="50"/>
      <c r="O8749" s="50"/>
      <c r="P8749" s="50"/>
      <c r="Q8749" s="50"/>
      <c r="R8749" s="50"/>
      <c r="S8749" s="50"/>
      <c r="T8749" s="50"/>
      <c r="U8749" s="50"/>
      <c r="V8749" s="50"/>
      <c r="W8749" s="50"/>
      <c r="X8749" s="50"/>
      <c r="Y8749" s="50"/>
      <c r="Z8749" s="50"/>
      <c r="AA8749" s="50"/>
      <c r="AB8749" s="50"/>
      <c r="AC8749" s="50"/>
      <c r="AD8749" s="50"/>
      <c r="AE8749" s="50"/>
      <c r="AF8749" s="50"/>
      <c r="AG8749" s="50"/>
      <c r="AH8749" s="50"/>
      <c r="AI8749" s="50"/>
      <c r="AJ8749" s="50"/>
      <c r="AK8749" s="50"/>
      <c r="AL8749" s="50"/>
      <c r="AM8749" s="50"/>
      <c r="AN8749" s="50"/>
      <c r="AO8749" s="50"/>
      <c r="AP8749" s="50"/>
      <c r="AQ8749" s="50"/>
      <c r="AR8749" s="50"/>
      <c r="AS8749" s="50"/>
      <c r="AT8749" s="50"/>
      <c r="AU8749" s="50"/>
      <c r="AV8749" s="50"/>
      <c r="AW8749" s="50"/>
      <c r="AX8749" s="50"/>
      <c r="AY8749" s="50"/>
      <c r="AZ8749" s="50"/>
      <c r="BA8749" s="50"/>
      <c r="BB8749" s="50"/>
      <c r="BC8749" s="50"/>
      <c r="BD8749" s="50"/>
      <c r="BE8749" s="50"/>
      <c r="BF8749" s="50"/>
      <c r="BG8749" s="50"/>
      <c r="BH8749" s="50"/>
      <c r="BI8749" s="50"/>
      <c r="BJ8749" s="50"/>
      <c r="BK8749" s="50"/>
      <c r="BL8749" s="50"/>
      <c r="BM8749" s="50"/>
      <c r="BN8749" s="50"/>
      <c r="BO8749" s="50"/>
      <c r="BP8749" s="50"/>
      <c r="BQ8749" s="50"/>
      <c r="BR8749" s="50"/>
      <c r="BS8749" s="50"/>
      <c r="BT8749" s="50"/>
      <c r="BU8749" s="50"/>
      <c r="BV8749" s="50"/>
      <c r="BW8749" s="50"/>
      <c r="BX8749" s="50"/>
      <c r="BY8749" s="50"/>
      <c r="BZ8749" s="50"/>
      <c r="CA8749" s="50"/>
      <c r="CB8749" s="50"/>
      <c r="CC8749" s="50"/>
      <c r="CD8749" s="50"/>
      <c r="CE8749" s="50"/>
      <c r="CF8749" s="50"/>
      <c r="CG8749" s="50"/>
      <c r="CH8749" s="50"/>
      <c r="CI8749" s="50"/>
      <c r="CJ8749" s="50"/>
      <c r="CK8749" s="50"/>
      <c r="CL8749" s="50"/>
      <c r="CM8749" s="50"/>
      <c r="CN8749" s="50"/>
      <c r="CO8749" s="50"/>
      <c r="CP8749" s="50"/>
      <c r="CQ8749" s="50"/>
      <c r="CR8749" s="50"/>
      <c r="CS8749" s="50"/>
      <c r="CT8749" s="50"/>
      <c r="CU8749" s="50"/>
      <c r="CV8749" s="50"/>
      <c r="CW8749" s="50"/>
      <c r="CX8749" s="50"/>
      <c r="CY8749" s="50"/>
      <c r="CZ8749" s="50"/>
      <c r="DA8749" s="50"/>
      <c r="DB8749" s="50"/>
      <c r="DC8749" s="50"/>
      <c r="DD8749" s="50"/>
      <c r="DE8749" s="50"/>
      <c r="DF8749" s="50"/>
      <c r="DG8749" s="50"/>
    </row>
    <row r="8750" spans="1:111" x14ac:dyDescent="0.2">
      <c r="A8750" s="212"/>
      <c r="B8750" s="212"/>
      <c r="C8750" s="212"/>
      <c r="E8750" s="182"/>
      <c r="F8750" s="192"/>
      <c r="G8750" s="192"/>
      <c r="H8750" s="50"/>
      <c r="I8750" s="50"/>
      <c r="J8750" s="50"/>
      <c r="K8750" s="50"/>
      <c r="L8750" s="50"/>
      <c r="M8750" s="50"/>
      <c r="N8750" s="50"/>
      <c r="O8750" s="50"/>
      <c r="P8750" s="50"/>
      <c r="Q8750" s="50"/>
      <c r="R8750" s="50"/>
      <c r="S8750" s="50"/>
      <c r="T8750" s="50"/>
      <c r="U8750" s="50"/>
      <c r="V8750" s="50"/>
      <c r="W8750" s="50"/>
      <c r="X8750" s="50"/>
      <c r="Y8750" s="50"/>
      <c r="Z8750" s="50"/>
      <c r="AA8750" s="50"/>
      <c r="AB8750" s="50"/>
      <c r="AC8750" s="50"/>
      <c r="AD8750" s="50"/>
      <c r="AE8750" s="50"/>
      <c r="AF8750" s="50"/>
      <c r="AG8750" s="50"/>
      <c r="AH8750" s="50"/>
      <c r="AI8750" s="50"/>
      <c r="AJ8750" s="50"/>
      <c r="AK8750" s="50"/>
      <c r="AL8750" s="50"/>
      <c r="AM8750" s="50"/>
      <c r="AN8750" s="50"/>
      <c r="AO8750" s="50"/>
      <c r="AP8750" s="50"/>
      <c r="AQ8750" s="50"/>
      <c r="AR8750" s="50"/>
      <c r="AS8750" s="50"/>
      <c r="AT8750" s="50"/>
      <c r="AU8750" s="50"/>
      <c r="AV8750" s="50"/>
      <c r="AW8750" s="50"/>
      <c r="AX8750" s="50"/>
      <c r="AY8750" s="50"/>
      <c r="AZ8750" s="50"/>
      <c r="BA8750" s="50"/>
      <c r="BB8750" s="50"/>
      <c r="BC8750" s="50"/>
      <c r="BD8750" s="50"/>
      <c r="BE8750" s="50"/>
      <c r="BF8750" s="50"/>
      <c r="BG8750" s="50"/>
      <c r="BH8750" s="50"/>
      <c r="BI8750" s="50"/>
      <c r="BJ8750" s="50"/>
      <c r="BK8750" s="50"/>
      <c r="BL8750" s="50"/>
      <c r="BM8750" s="50"/>
      <c r="BN8750" s="50"/>
      <c r="BO8750" s="50"/>
      <c r="BP8750" s="50"/>
      <c r="BQ8750" s="50"/>
      <c r="BR8750" s="50"/>
      <c r="BS8750" s="50"/>
      <c r="BT8750" s="50"/>
      <c r="BU8750" s="50"/>
      <c r="BV8750" s="50"/>
      <c r="BW8750" s="50"/>
      <c r="BX8750" s="50"/>
      <c r="BY8750" s="50"/>
      <c r="BZ8750" s="50"/>
      <c r="CA8750" s="50"/>
      <c r="CB8750" s="50"/>
      <c r="CC8750" s="50"/>
      <c r="CD8750" s="50"/>
      <c r="CE8750" s="50"/>
      <c r="CF8750" s="50"/>
      <c r="CG8750" s="50"/>
      <c r="CH8750" s="50"/>
      <c r="CI8750" s="50"/>
      <c r="CJ8750" s="50"/>
      <c r="CK8750" s="50"/>
      <c r="CL8750" s="50"/>
      <c r="CM8750" s="50"/>
      <c r="CN8750" s="50"/>
      <c r="CO8750" s="50"/>
      <c r="CP8750" s="50"/>
      <c r="CQ8750" s="50"/>
      <c r="CR8750" s="50"/>
      <c r="CS8750" s="50"/>
      <c r="CT8750" s="50"/>
      <c r="CU8750" s="50"/>
      <c r="CV8750" s="50"/>
      <c r="CW8750" s="50"/>
      <c r="CX8750" s="50"/>
      <c r="CY8750" s="50"/>
      <c r="CZ8750" s="50"/>
      <c r="DA8750" s="50"/>
      <c r="DB8750" s="50"/>
      <c r="DC8750" s="50"/>
      <c r="DD8750" s="50"/>
      <c r="DE8750" s="50"/>
      <c r="DF8750" s="50"/>
      <c r="DG8750" s="50"/>
    </row>
    <row r="8751" spans="1:111" x14ac:dyDescent="0.2">
      <c r="A8751" s="212"/>
      <c r="B8751" s="212"/>
      <c r="C8751" s="212"/>
      <c r="E8751" s="182"/>
      <c r="F8751" s="192"/>
      <c r="G8751" s="192"/>
      <c r="H8751" s="50"/>
      <c r="I8751" s="50"/>
      <c r="J8751" s="50"/>
      <c r="K8751" s="50"/>
      <c r="L8751" s="50"/>
      <c r="M8751" s="50"/>
      <c r="N8751" s="50"/>
      <c r="O8751" s="50"/>
      <c r="P8751" s="50"/>
      <c r="Q8751" s="50"/>
      <c r="R8751" s="50"/>
      <c r="S8751" s="50"/>
      <c r="T8751" s="50"/>
      <c r="U8751" s="50"/>
      <c r="V8751" s="50"/>
      <c r="W8751" s="50"/>
      <c r="X8751" s="50"/>
      <c r="Y8751" s="50"/>
      <c r="Z8751" s="50"/>
      <c r="AA8751" s="50"/>
      <c r="AB8751" s="50"/>
      <c r="AC8751" s="50"/>
      <c r="AD8751" s="50"/>
      <c r="AE8751" s="50"/>
      <c r="AF8751" s="50"/>
      <c r="AG8751" s="50"/>
      <c r="AH8751" s="50"/>
      <c r="AI8751" s="50"/>
      <c r="AJ8751" s="50"/>
      <c r="AK8751" s="50"/>
      <c r="AL8751" s="50"/>
      <c r="AM8751" s="50"/>
      <c r="AN8751" s="50"/>
      <c r="AO8751" s="50"/>
      <c r="AP8751" s="50"/>
      <c r="AQ8751" s="50"/>
      <c r="AR8751" s="50"/>
      <c r="AS8751" s="50"/>
      <c r="AT8751" s="50"/>
      <c r="AU8751" s="50"/>
      <c r="AV8751" s="50"/>
      <c r="AW8751" s="50"/>
      <c r="AX8751" s="50"/>
      <c r="AY8751" s="50"/>
      <c r="AZ8751" s="50"/>
      <c r="BA8751" s="50"/>
      <c r="BB8751" s="50"/>
      <c r="BC8751" s="50"/>
      <c r="BD8751" s="50"/>
      <c r="BE8751" s="50"/>
      <c r="BF8751" s="50"/>
      <c r="BG8751" s="50"/>
      <c r="BH8751" s="50"/>
      <c r="BI8751" s="50"/>
      <c r="BJ8751" s="50"/>
      <c r="BK8751" s="50"/>
      <c r="BL8751" s="50"/>
      <c r="BM8751" s="50"/>
      <c r="BN8751" s="50"/>
      <c r="BO8751" s="50"/>
      <c r="BP8751" s="50"/>
      <c r="BQ8751" s="50"/>
      <c r="BR8751" s="50"/>
      <c r="BS8751" s="50"/>
      <c r="BT8751" s="50"/>
      <c r="BU8751" s="50"/>
      <c r="BV8751" s="50"/>
      <c r="BW8751" s="50"/>
      <c r="BX8751" s="50"/>
      <c r="BY8751" s="50"/>
      <c r="BZ8751" s="50"/>
      <c r="CA8751" s="50"/>
      <c r="CB8751" s="50"/>
      <c r="CC8751" s="50"/>
      <c r="CD8751" s="50"/>
      <c r="CE8751" s="50"/>
      <c r="CF8751" s="50"/>
      <c r="CG8751" s="50"/>
      <c r="CH8751" s="50"/>
      <c r="CI8751" s="50"/>
      <c r="CJ8751" s="50"/>
      <c r="CK8751" s="50"/>
      <c r="CL8751" s="50"/>
      <c r="CM8751" s="50"/>
      <c r="CN8751" s="50"/>
      <c r="CO8751" s="50"/>
      <c r="CP8751" s="50"/>
      <c r="CQ8751" s="50"/>
      <c r="CR8751" s="50"/>
      <c r="CS8751" s="50"/>
      <c r="CT8751" s="50"/>
      <c r="CU8751" s="50"/>
      <c r="CV8751" s="50"/>
      <c r="CW8751" s="50"/>
      <c r="CX8751" s="50"/>
      <c r="CY8751" s="50"/>
      <c r="CZ8751" s="50"/>
      <c r="DA8751" s="50"/>
      <c r="DB8751" s="50"/>
      <c r="DC8751" s="50"/>
      <c r="DD8751" s="50"/>
      <c r="DE8751" s="50"/>
      <c r="DF8751" s="50"/>
      <c r="DG8751" s="50"/>
    </row>
    <row r="8752" spans="1:111" x14ac:dyDescent="0.2">
      <c r="A8752" s="212"/>
      <c r="B8752" s="212"/>
      <c r="C8752" s="212"/>
      <c r="E8752" s="182"/>
      <c r="F8752" s="192"/>
      <c r="G8752" s="192"/>
      <c r="H8752" s="50"/>
      <c r="I8752" s="50"/>
      <c r="J8752" s="50"/>
      <c r="K8752" s="50"/>
      <c r="L8752" s="50"/>
      <c r="M8752" s="50"/>
      <c r="N8752" s="50"/>
      <c r="O8752" s="50"/>
      <c r="P8752" s="50"/>
      <c r="Q8752" s="50"/>
      <c r="R8752" s="50"/>
      <c r="S8752" s="50"/>
      <c r="T8752" s="50"/>
      <c r="U8752" s="50"/>
      <c r="V8752" s="50"/>
      <c r="W8752" s="50"/>
      <c r="X8752" s="50"/>
      <c r="Y8752" s="50"/>
      <c r="Z8752" s="50"/>
      <c r="AA8752" s="50"/>
      <c r="AB8752" s="50"/>
      <c r="AC8752" s="50"/>
      <c r="AD8752" s="50"/>
      <c r="AE8752" s="50"/>
      <c r="AF8752" s="50"/>
      <c r="AG8752" s="50"/>
      <c r="AH8752" s="50"/>
      <c r="AI8752" s="50"/>
      <c r="AJ8752" s="50"/>
      <c r="AK8752" s="50"/>
      <c r="AL8752" s="50"/>
      <c r="AM8752" s="50"/>
      <c r="AN8752" s="50"/>
      <c r="AO8752" s="50"/>
      <c r="AP8752" s="50"/>
      <c r="AQ8752" s="50"/>
      <c r="AR8752" s="50"/>
      <c r="AS8752" s="50"/>
      <c r="AT8752" s="50"/>
      <c r="AU8752" s="50"/>
      <c r="AV8752" s="50"/>
      <c r="AW8752" s="50"/>
      <c r="AX8752" s="50"/>
      <c r="AY8752" s="50"/>
      <c r="AZ8752" s="50"/>
      <c r="BA8752" s="50"/>
      <c r="BB8752" s="50"/>
      <c r="BC8752" s="50"/>
      <c r="BD8752" s="50"/>
      <c r="BE8752" s="50"/>
      <c r="BF8752" s="50"/>
      <c r="BG8752" s="50"/>
      <c r="BH8752" s="50"/>
      <c r="BI8752" s="50"/>
      <c r="BJ8752" s="50"/>
      <c r="BK8752" s="50"/>
      <c r="BL8752" s="50"/>
      <c r="BM8752" s="50"/>
      <c r="BN8752" s="50"/>
      <c r="BO8752" s="50"/>
      <c r="BP8752" s="50"/>
      <c r="BQ8752" s="50"/>
      <c r="BR8752" s="50"/>
      <c r="BS8752" s="50"/>
      <c r="BT8752" s="50"/>
      <c r="BU8752" s="50"/>
      <c r="BV8752" s="50"/>
      <c r="BW8752" s="50"/>
      <c r="BX8752" s="50"/>
      <c r="BY8752" s="50"/>
      <c r="BZ8752" s="50"/>
      <c r="CA8752" s="50"/>
      <c r="CB8752" s="50"/>
      <c r="CC8752" s="50"/>
      <c r="CD8752" s="50"/>
      <c r="CE8752" s="50"/>
      <c r="CF8752" s="50"/>
      <c r="CG8752" s="50"/>
      <c r="CH8752" s="50"/>
      <c r="CI8752" s="50"/>
      <c r="CJ8752" s="50"/>
      <c r="CK8752" s="50"/>
      <c r="CL8752" s="50"/>
      <c r="CM8752" s="50"/>
      <c r="CN8752" s="50"/>
      <c r="CO8752" s="50"/>
      <c r="CP8752" s="50"/>
      <c r="CQ8752" s="50"/>
      <c r="CR8752" s="50"/>
      <c r="CS8752" s="50"/>
      <c r="CT8752" s="50"/>
      <c r="CU8752" s="50"/>
      <c r="CV8752" s="50"/>
      <c r="CW8752" s="50"/>
      <c r="CX8752" s="50"/>
      <c r="CY8752" s="50"/>
      <c r="CZ8752" s="50"/>
      <c r="DA8752" s="50"/>
      <c r="DB8752" s="50"/>
      <c r="DC8752" s="50"/>
      <c r="DD8752" s="50"/>
      <c r="DE8752" s="50"/>
      <c r="DF8752" s="50"/>
      <c r="DG8752" s="50"/>
    </row>
    <row r="8753" spans="1:111" x14ac:dyDescent="0.2">
      <c r="A8753" s="212"/>
      <c r="B8753" s="212"/>
      <c r="C8753" s="212"/>
      <c r="E8753" s="182"/>
      <c r="F8753" s="192"/>
      <c r="G8753" s="192"/>
      <c r="H8753" s="50"/>
      <c r="I8753" s="50"/>
      <c r="J8753" s="50"/>
      <c r="K8753" s="50"/>
      <c r="L8753" s="50"/>
      <c r="M8753" s="50"/>
      <c r="N8753" s="50"/>
      <c r="O8753" s="50"/>
      <c r="P8753" s="50"/>
      <c r="Q8753" s="50"/>
      <c r="R8753" s="50"/>
      <c r="S8753" s="50"/>
      <c r="T8753" s="50"/>
      <c r="U8753" s="50"/>
      <c r="V8753" s="50"/>
      <c r="W8753" s="50"/>
      <c r="X8753" s="50"/>
      <c r="Y8753" s="50"/>
      <c r="Z8753" s="50"/>
      <c r="AA8753" s="50"/>
      <c r="AB8753" s="50"/>
      <c r="AC8753" s="50"/>
      <c r="AD8753" s="50"/>
      <c r="AE8753" s="50"/>
      <c r="AF8753" s="50"/>
      <c r="AG8753" s="50"/>
      <c r="AH8753" s="50"/>
      <c r="AI8753" s="50"/>
      <c r="AJ8753" s="50"/>
      <c r="AK8753" s="50"/>
      <c r="AL8753" s="50"/>
      <c r="AM8753" s="50"/>
      <c r="AN8753" s="50"/>
      <c r="AO8753" s="50"/>
      <c r="AP8753" s="50"/>
      <c r="AQ8753" s="50"/>
      <c r="AR8753" s="50"/>
      <c r="AS8753" s="50"/>
      <c r="AT8753" s="50"/>
      <c r="AU8753" s="50"/>
      <c r="AV8753" s="50"/>
      <c r="AW8753" s="50"/>
      <c r="AX8753" s="50"/>
      <c r="AY8753" s="50"/>
      <c r="AZ8753" s="50"/>
      <c r="BA8753" s="50"/>
      <c r="BB8753" s="50"/>
      <c r="BC8753" s="50"/>
      <c r="BD8753" s="50"/>
      <c r="BE8753" s="50"/>
      <c r="BF8753" s="50"/>
      <c r="BG8753" s="50"/>
      <c r="BH8753" s="50"/>
      <c r="BI8753" s="50"/>
      <c r="BJ8753" s="50"/>
      <c r="BK8753" s="50"/>
      <c r="BL8753" s="50"/>
      <c r="BM8753" s="50"/>
      <c r="BN8753" s="50"/>
      <c r="BO8753" s="50"/>
      <c r="BP8753" s="50"/>
      <c r="BQ8753" s="50"/>
      <c r="BR8753" s="50"/>
      <c r="BS8753" s="50"/>
      <c r="BT8753" s="50"/>
      <c r="BU8753" s="50"/>
      <c r="BV8753" s="50"/>
      <c r="BW8753" s="50"/>
      <c r="BX8753" s="50"/>
      <c r="BY8753" s="50"/>
      <c r="BZ8753" s="50"/>
      <c r="CA8753" s="50"/>
      <c r="CB8753" s="50"/>
      <c r="CC8753" s="50"/>
      <c r="CD8753" s="50"/>
      <c r="CE8753" s="50"/>
      <c r="CF8753" s="50"/>
      <c r="CG8753" s="50"/>
      <c r="CH8753" s="50"/>
      <c r="CI8753" s="50"/>
      <c r="CJ8753" s="50"/>
      <c r="CK8753" s="50"/>
      <c r="CL8753" s="50"/>
      <c r="CM8753" s="50"/>
      <c r="CN8753" s="50"/>
      <c r="CO8753" s="50"/>
      <c r="CP8753" s="50"/>
      <c r="CQ8753" s="50"/>
      <c r="CR8753" s="50"/>
      <c r="CS8753" s="50"/>
      <c r="CT8753" s="50"/>
      <c r="CU8753" s="50"/>
      <c r="CV8753" s="50"/>
      <c r="CW8753" s="50"/>
      <c r="CX8753" s="50"/>
      <c r="CY8753" s="50"/>
      <c r="CZ8753" s="50"/>
      <c r="DA8753" s="50"/>
      <c r="DB8753" s="50"/>
      <c r="DC8753" s="50"/>
      <c r="DD8753" s="50"/>
      <c r="DE8753" s="50"/>
      <c r="DF8753" s="50"/>
      <c r="DG8753" s="50"/>
    </row>
    <row r="8754" spans="1:111" x14ac:dyDescent="0.2">
      <c r="A8754" s="212"/>
      <c r="B8754" s="212"/>
      <c r="C8754" s="212"/>
      <c r="D8754" s="54"/>
      <c r="E8754" s="182"/>
      <c r="F8754" s="192"/>
      <c r="G8754" s="192"/>
      <c r="H8754" s="50"/>
      <c r="I8754" s="50"/>
      <c r="J8754" s="50"/>
      <c r="K8754" s="50"/>
      <c r="L8754" s="50"/>
      <c r="M8754" s="50"/>
      <c r="N8754" s="50"/>
      <c r="O8754" s="50"/>
      <c r="P8754" s="50"/>
      <c r="Q8754" s="50"/>
      <c r="R8754" s="50"/>
      <c r="S8754" s="50"/>
      <c r="T8754" s="50"/>
      <c r="U8754" s="50"/>
      <c r="V8754" s="50"/>
      <c r="W8754" s="50"/>
      <c r="X8754" s="50"/>
      <c r="Y8754" s="50"/>
      <c r="Z8754" s="50"/>
      <c r="AA8754" s="50"/>
      <c r="AB8754" s="50"/>
      <c r="AC8754" s="50"/>
      <c r="AD8754" s="50"/>
      <c r="AE8754" s="50"/>
      <c r="AF8754" s="50"/>
      <c r="AG8754" s="50"/>
      <c r="AH8754" s="50"/>
      <c r="AI8754" s="50"/>
      <c r="AJ8754" s="50"/>
      <c r="AK8754" s="50"/>
      <c r="AL8754" s="50"/>
      <c r="AM8754" s="50"/>
      <c r="AN8754" s="50"/>
      <c r="AO8754" s="50"/>
      <c r="AP8754" s="50"/>
      <c r="AQ8754" s="50"/>
      <c r="AR8754" s="50"/>
      <c r="AS8754" s="50"/>
      <c r="AT8754" s="50"/>
      <c r="AU8754" s="50"/>
      <c r="AV8754" s="50"/>
      <c r="AW8754" s="50"/>
      <c r="AX8754" s="50"/>
      <c r="AY8754" s="50"/>
      <c r="AZ8754" s="50"/>
      <c r="BA8754" s="50"/>
      <c r="BB8754" s="50"/>
      <c r="BC8754" s="50"/>
      <c r="BD8754" s="50"/>
      <c r="BE8754" s="50"/>
      <c r="BF8754" s="50"/>
      <c r="BG8754" s="50"/>
      <c r="BH8754" s="50"/>
      <c r="BI8754" s="50"/>
      <c r="BJ8754" s="50"/>
      <c r="BK8754" s="50"/>
      <c r="BL8754" s="50"/>
      <c r="BM8754" s="50"/>
      <c r="BN8754" s="50"/>
      <c r="BO8754" s="50"/>
      <c r="BP8754" s="50"/>
      <c r="BQ8754" s="50"/>
      <c r="BR8754" s="50"/>
      <c r="BS8754" s="50"/>
      <c r="BT8754" s="50"/>
      <c r="BU8754" s="50"/>
      <c r="BV8754" s="50"/>
      <c r="BW8754" s="50"/>
      <c r="BX8754" s="50"/>
      <c r="BY8754" s="50"/>
      <c r="BZ8754" s="50"/>
      <c r="CA8754" s="50"/>
      <c r="CB8754" s="50"/>
      <c r="CC8754" s="50"/>
      <c r="CD8754" s="50"/>
      <c r="CE8754" s="50"/>
      <c r="CF8754" s="50"/>
      <c r="CG8754" s="50"/>
      <c r="CH8754" s="50"/>
      <c r="CI8754" s="50"/>
      <c r="CJ8754" s="50"/>
      <c r="CK8754" s="50"/>
      <c r="CL8754" s="50"/>
      <c r="CM8754" s="50"/>
      <c r="CN8754" s="50"/>
      <c r="CO8754" s="50"/>
      <c r="CP8754" s="50"/>
      <c r="CQ8754" s="50"/>
      <c r="CR8754" s="50"/>
      <c r="CS8754" s="50"/>
      <c r="CT8754" s="50"/>
      <c r="CU8754" s="50"/>
      <c r="CV8754" s="50"/>
      <c r="CW8754" s="50"/>
      <c r="CX8754" s="50"/>
      <c r="CY8754" s="50"/>
      <c r="CZ8754" s="50"/>
      <c r="DA8754" s="50"/>
      <c r="DB8754" s="50"/>
      <c r="DC8754" s="50"/>
      <c r="DD8754" s="50"/>
      <c r="DE8754" s="50"/>
      <c r="DF8754" s="50"/>
      <c r="DG8754" s="50"/>
    </row>
    <row r="8755" spans="1:111" x14ac:dyDescent="0.2">
      <c r="A8755" s="212"/>
      <c r="B8755" s="212"/>
      <c r="C8755" s="212"/>
      <c r="E8755" s="182"/>
      <c r="F8755" s="192"/>
      <c r="G8755" s="192"/>
      <c r="H8755" s="50"/>
      <c r="I8755" s="50"/>
      <c r="J8755" s="50"/>
      <c r="K8755" s="50"/>
      <c r="L8755" s="50"/>
      <c r="M8755" s="50"/>
      <c r="N8755" s="50"/>
      <c r="O8755" s="50"/>
      <c r="P8755" s="50"/>
      <c r="Q8755" s="50"/>
      <c r="R8755" s="50"/>
      <c r="S8755" s="50"/>
      <c r="T8755" s="50"/>
      <c r="U8755" s="50"/>
      <c r="V8755" s="50"/>
      <c r="W8755" s="50"/>
      <c r="X8755" s="50"/>
      <c r="Y8755" s="50"/>
      <c r="Z8755" s="50"/>
      <c r="AA8755" s="50"/>
      <c r="AB8755" s="50"/>
      <c r="AC8755" s="50"/>
      <c r="AD8755" s="50"/>
      <c r="AE8755" s="50"/>
      <c r="AF8755" s="50"/>
      <c r="AG8755" s="50"/>
      <c r="AH8755" s="50"/>
      <c r="AI8755" s="50"/>
      <c r="AJ8755" s="50"/>
      <c r="AK8755" s="50"/>
      <c r="AL8755" s="50"/>
      <c r="AM8755" s="50"/>
      <c r="AN8755" s="50"/>
      <c r="AO8755" s="50"/>
      <c r="AP8755" s="50"/>
      <c r="AQ8755" s="50"/>
      <c r="AR8755" s="50"/>
      <c r="AS8755" s="50"/>
      <c r="AT8755" s="50"/>
      <c r="AU8755" s="50"/>
      <c r="AV8755" s="50"/>
      <c r="AW8755" s="50"/>
      <c r="AX8755" s="50"/>
      <c r="AY8755" s="50"/>
      <c r="AZ8755" s="50"/>
      <c r="BA8755" s="50"/>
      <c r="BB8755" s="50"/>
      <c r="BC8755" s="50"/>
      <c r="BD8755" s="50"/>
      <c r="BE8755" s="50"/>
      <c r="BF8755" s="50"/>
      <c r="BG8755" s="50"/>
      <c r="BH8755" s="50"/>
      <c r="BI8755" s="50"/>
      <c r="BJ8755" s="50"/>
      <c r="BK8755" s="50"/>
      <c r="BL8755" s="50"/>
      <c r="BM8755" s="50"/>
      <c r="BN8755" s="50"/>
      <c r="BO8755" s="50"/>
      <c r="BP8755" s="50"/>
      <c r="BQ8755" s="50"/>
      <c r="BR8755" s="50"/>
      <c r="BS8755" s="50"/>
      <c r="BT8755" s="50"/>
      <c r="BU8755" s="50"/>
      <c r="BV8755" s="50"/>
      <c r="BW8755" s="50"/>
      <c r="BX8755" s="50"/>
      <c r="BY8755" s="50"/>
      <c r="BZ8755" s="50"/>
      <c r="CA8755" s="50"/>
      <c r="CB8755" s="50"/>
      <c r="CC8755" s="50"/>
      <c r="CD8755" s="50"/>
      <c r="CE8755" s="50"/>
      <c r="CF8755" s="50"/>
      <c r="CG8755" s="50"/>
      <c r="CH8755" s="50"/>
      <c r="CI8755" s="50"/>
      <c r="CJ8755" s="50"/>
      <c r="CK8755" s="50"/>
      <c r="CL8755" s="50"/>
      <c r="CM8755" s="50"/>
      <c r="CN8755" s="50"/>
      <c r="CO8755" s="50"/>
      <c r="CP8755" s="50"/>
      <c r="CQ8755" s="50"/>
      <c r="CR8755" s="50"/>
      <c r="CS8755" s="50"/>
      <c r="CT8755" s="50"/>
      <c r="CU8755" s="50"/>
      <c r="CV8755" s="50"/>
      <c r="CW8755" s="50"/>
      <c r="CX8755" s="50"/>
      <c r="CY8755" s="50"/>
      <c r="CZ8755" s="50"/>
      <c r="DA8755" s="50"/>
      <c r="DB8755" s="50"/>
      <c r="DC8755" s="50"/>
      <c r="DD8755" s="50"/>
      <c r="DE8755" s="50"/>
      <c r="DF8755" s="50"/>
      <c r="DG8755" s="50"/>
    </row>
    <row r="8756" spans="1:111" x14ac:dyDescent="0.2">
      <c r="A8756" s="212"/>
      <c r="B8756" s="212"/>
      <c r="C8756" s="212"/>
      <c r="E8756" s="182"/>
      <c r="F8756" s="192"/>
      <c r="G8756" s="192"/>
      <c r="H8756" s="50"/>
      <c r="I8756" s="50"/>
      <c r="J8756" s="50"/>
      <c r="K8756" s="50"/>
      <c r="L8756" s="50"/>
      <c r="M8756" s="50"/>
      <c r="N8756" s="50"/>
      <c r="O8756" s="50"/>
      <c r="P8756" s="50"/>
      <c r="Q8756" s="50"/>
      <c r="R8756" s="50"/>
      <c r="S8756" s="50"/>
      <c r="T8756" s="50"/>
      <c r="U8756" s="50"/>
      <c r="V8756" s="50"/>
      <c r="W8756" s="50"/>
      <c r="X8756" s="50"/>
      <c r="Y8756" s="50"/>
      <c r="Z8756" s="50"/>
      <c r="AA8756" s="50"/>
      <c r="AB8756" s="50"/>
      <c r="AC8756" s="50"/>
      <c r="AD8756" s="50"/>
      <c r="AE8756" s="50"/>
      <c r="AF8756" s="50"/>
      <c r="AG8756" s="50"/>
      <c r="AH8756" s="50"/>
      <c r="AI8756" s="50"/>
      <c r="AJ8756" s="50"/>
      <c r="AK8756" s="50"/>
      <c r="AL8756" s="50"/>
      <c r="AM8756" s="50"/>
      <c r="AN8756" s="50"/>
      <c r="AO8756" s="50"/>
      <c r="AP8756" s="50"/>
      <c r="AQ8756" s="50"/>
      <c r="AR8756" s="50"/>
      <c r="AS8756" s="50"/>
      <c r="AT8756" s="50"/>
      <c r="AU8756" s="50"/>
      <c r="AV8756" s="50"/>
      <c r="AW8756" s="50"/>
      <c r="AX8756" s="50"/>
      <c r="AY8756" s="50"/>
      <c r="AZ8756" s="50"/>
      <c r="BA8756" s="50"/>
      <c r="BB8756" s="50"/>
      <c r="BC8756" s="50"/>
      <c r="BD8756" s="50"/>
      <c r="BE8756" s="50"/>
      <c r="BF8756" s="50"/>
      <c r="BG8756" s="50"/>
      <c r="BH8756" s="50"/>
      <c r="BI8756" s="50"/>
      <c r="BJ8756" s="50"/>
      <c r="BK8756" s="50"/>
      <c r="BL8756" s="50"/>
      <c r="BM8756" s="50"/>
      <c r="BN8756" s="50"/>
      <c r="BO8756" s="50"/>
      <c r="BP8756" s="50"/>
      <c r="BQ8756" s="50"/>
      <c r="BR8756" s="50"/>
      <c r="BS8756" s="50"/>
      <c r="BT8756" s="50"/>
      <c r="BU8756" s="50"/>
      <c r="BV8756" s="50"/>
      <c r="BW8756" s="50"/>
      <c r="BX8756" s="50"/>
      <c r="BY8756" s="50"/>
      <c r="BZ8756" s="50"/>
      <c r="CA8756" s="50"/>
      <c r="CB8756" s="50"/>
      <c r="CC8756" s="50"/>
      <c r="CD8756" s="50"/>
      <c r="CE8756" s="50"/>
      <c r="CF8756" s="50"/>
      <c r="CG8756" s="50"/>
      <c r="CH8756" s="50"/>
      <c r="CI8756" s="50"/>
      <c r="CJ8756" s="50"/>
      <c r="CK8756" s="50"/>
      <c r="CL8756" s="50"/>
      <c r="CM8756" s="50"/>
      <c r="CN8756" s="50"/>
      <c r="CO8756" s="50"/>
      <c r="CP8756" s="50"/>
      <c r="CQ8756" s="50"/>
      <c r="CR8756" s="50"/>
      <c r="CS8756" s="50"/>
      <c r="CT8756" s="50"/>
      <c r="CU8756" s="50"/>
      <c r="CV8756" s="50"/>
      <c r="CW8756" s="50"/>
      <c r="CX8756" s="50"/>
      <c r="CY8756" s="50"/>
      <c r="CZ8756" s="50"/>
      <c r="DA8756" s="50"/>
      <c r="DB8756" s="50"/>
      <c r="DC8756" s="50"/>
      <c r="DD8756" s="50"/>
      <c r="DE8756" s="50"/>
      <c r="DF8756" s="50"/>
      <c r="DG8756" s="50"/>
    </row>
    <row r="8757" spans="1:111" x14ac:dyDescent="0.2">
      <c r="A8757" s="212"/>
      <c r="B8757" s="212"/>
      <c r="C8757" s="212"/>
      <c r="E8757" s="182"/>
      <c r="F8757" s="192"/>
      <c r="G8757" s="192"/>
      <c r="H8757" s="50"/>
      <c r="I8757" s="50"/>
      <c r="J8757" s="50"/>
      <c r="K8757" s="50"/>
      <c r="L8757" s="50"/>
      <c r="M8757" s="50"/>
      <c r="N8757" s="50"/>
      <c r="O8757" s="50"/>
      <c r="P8757" s="50"/>
      <c r="Q8757" s="50"/>
      <c r="R8757" s="50"/>
      <c r="S8757" s="50"/>
      <c r="T8757" s="50"/>
      <c r="U8757" s="50"/>
      <c r="V8757" s="50"/>
      <c r="W8757" s="50"/>
      <c r="X8757" s="50"/>
      <c r="Y8757" s="50"/>
      <c r="Z8757" s="50"/>
      <c r="AA8757" s="50"/>
      <c r="AB8757" s="50"/>
      <c r="AC8757" s="50"/>
      <c r="AD8757" s="50"/>
      <c r="AE8757" s="50"/>
      <c r="AF8757" s="50"/>
      <c r="AG8757" s="50"/>
      <c r="AH8757" s="50"/>
      <c r="AI8757" s="50"/>
      <c r="AJ8757" s="50"/>
      <c r="AK8757" s="50"/>
      <c r="AL8757" s="50"/>
      <c r="AM8757" s="50"/>
      <c r="AN8757" s="50"/>
      <c r="AO8757" s="50"/>
      <c r="AP8757" s="50"/>
      <c r="AQ8757" s="50"/>
      <c r="AR8757" s="50"/>
      <c r="AS8757" s="50"/>
      <c r="AT8757" s="50"/>
      <c r="AU8757" s="50"/>
      <c r="AV8757" s="50"/>
      <c r="AW8757" s="50"/>
      <c r="AX8757" s="50"/>
      <c r="AY8757" s="50"/>
      <c r="AZ8757" s="50"/>
      <c r="BA8757" s="50"/>
      <c r="BB8757" s="50"/>
      <c r="BC8757" s="50"/>
      <c r="BD8757" s="50"/>
      <c r="BE8757" s="50"/>
      <c r="BF8757" s="50"/>
      <c r="BG8757" s="50"/>
      <c r="BH8757" s="50"/>
      <c r="BI8757" s="50"/>
      <c r="BJ8757" s="50"/>
      <c r="BK8757" s="50"/>
      <c r="BL8757" s="50"/>
      <c r="BM8757" s="50"/>
      <c r="BN8757" s="50"/>
      <c r="BO8757" s="50"/>
      <c r="BP8757" s="50"/>
      <c r="BQ8757" s="50"/>
      <c r="BR8757" s="50"/>
      <c r="BS8757" s="50"/>
      <c r="BT8757" s="50"/>
      <c r="BU8757" s="50"/>
      <c r="BV8757" s="50"/>
      <c r="BW8757" s="50"/>
      <c r="BX8757" s="50"/>
      <c r="BY8757" s="50"/>
      <c r="BZ8757" s="50"/>
      <c r="CA8757" s="50"/>
      <c r="CB8757" s="50"/>
      <c r="CC8757" s="50"/>
      <c r="CD8757" s="50"/>
      <c r="CE8757" s="50"/>
      <c r="CF8757" s="50"/>
      <c r="CG8757" s="50"/>
      <c r="CH8757" s="50"/>
      <c r="CI8757" s="50"/>
      <c r="CJ8757" s="50"/>
      <c r="CK8757" s="50"/>
      <c r="CL8757" s="50"/>
      <c r="CM8757" s="50"/>
      <c r="CN8757" s="50"/>
      <c r="CO8757" s="50"/>
      <c r="CP8757" s="50"/>
      <c r="CQ8757" s="50"/>
      <c r="CR8757" s="50"/>
      <c r="CS8757" s="50"/>
      <c r="CT8757" s="50"/>
      <c r="CU8757" s="50"/>
      <c r="CV8757" s="50"/>
      <c r="CW8757" s="50"/>
      <c r="CX8757" s="50"/>
      <c r="CY8757" s="50"/>
      <c r="CZ8757" s="50"/>
      <c r="DA8757" s="50"/>
      <c r="DB8757" s="50"/>
      <c r="DC8757" s="50"/>
      <c r="DD8757" s="50"/>
      <c r="DE8757" s="50"/>
      <c r="DF8757" s="50"/>
      <c r="DG8757" s="50"/>
    </row>
    <row r="8758" spans="1:111" x14ac:dyDescent="0.2">
      <c r="A8758" s="212"/>
      <c r="B8758" s="212"/>
      <c r="C8758" s="212"/>
      <c r="E8758" s="182"/>
      <c r="F8758" s="192"/>
      <c r="G8758" s="192"/>
      <c r="H8758" s="50"/>
      <c r="I8758" s="50"/>
      <c r="J8758" s="50"/>
      <c r="K8758" s="50"/>
      <c r="L8758" s="50"/>
      <c r="M8758" s="50"/>
      <c r="N8758" s="50"/>
      <c r="O8758" s="50"/>
      <c r="P8758" s="50"/>
      <c r="Q8758" s="50"/>
      <c r="R8758" s="50"/>
      <c r="S8758" s="50"/>
      <c r="T8758" s="50"/>
      <c r="U8758" s="50"/>
      <c r="V8758" s="50"/>
      <c r="W8758" s="50"/>
      <c r="X8758" s="50"/>
      <c r="Y8758" s="50"/>
      <c r="Z8758" s="50"/>
      <c r="AA8758" s="50"/>
      <c r="AB8758" s="50"/>
      <c r="AC8758" s="50"/>
      <c r="AD8758" s="50"/>
      <c r="AE8758" s="50"/>
      <c r="AF8758" s="50"/>
      <c r="AG8758" s="50"/>
      <c r="AH8758" s="50"/>
      <c r="AI8758" s="50"/>
      <c r="AJ8758" s="50"/>
      <c r="AK8758" s="50"/>
      <c r="AL8758" s="50"/>
      <c r="AM8758" s="50"/>
      <c r="AN8758" s="50"/>
      <c r="AO8758" s="50"/>
      <c r="AP8758" s="50"/>
      <c r="AQ8758" s="50"/>
      <c r="AR8758" s="50"/>
      <c r="AS8758" s="50"/>
      <c r="AT8758" s="50"/>
      <c r="AU8758" s="50"/>
      <c r="AV8758" s="50"/>
      <c r="AW8758" s="50"/>
      <c r="AX8758" s="50"/>
      <c r="AY8758" s="50"/>
      <c r="AZ8758" s="50"/>
      <c r="BA8758" s="50"/>
      <c r="BB8758" s="50"/>
      <c r="BC8758" s="50"/>
      <c r="BD8758" s="50"/>
      <c r="BE8758" s="50"/>
      <c r="BF8758" s="50"/>
      <c r="BG8758" s="50"/>
      <c r="BH8758" s="50"/>
      <c r="BI8758" s="50"/>
      <c r="BJ8758" s="50"/>
      <c r="BK8758" s="50"/>
      <c r="BL8758" s="50"/>
      <c r="BM8758" s="50"/>
      <c r="BN8758" s="50"/>
      <c r="BO8758" s="50"/>
      <c r="BP8758" s="50"/>
      <c r="BQ8758" s="50"/>
      <c r="BR8758" s="50"/>
      <c r="BS8758" s="50"/>
      <c r="BT8758" s="50"/>
      <c r="BU8758" s="50"/>
      <c r="BV8758" s="50"/>
      <c r="BW8758" s="50"/>
      <c r="BX8758" s="50"/>
      <c r="BY8758" s="50"/>
      <c r="BZ8758" s="50"/>
      <c r="CA8758" s="50"/>
      <c r="CB8758" s="50"/>
      <c r="CC8758" s="50"/>
      <c r="CD8758" s="50"/>
      <c r="CE8758" s="50"/>
      <c r="CF8758" s="50"/>
      <c r="CG8758" s="50"/>
      <c r="CH8758" s="50"/>
      <c r="CI8758" s="50"/>
      <c r="CJ8758" s="50"/>
      <c r="CK8758" s="50"/>
      <c r="CL8758" s="50"/>
      <c r="CM8758" s="50"/>
      <c r="CN8758" s="50"/>
      <c r="CO8758" s="50"/>
      <c r="CP8758" s="50"/>
      <c r="CQ8758" s="50"/>
      <c r="CR8758" s="50"/>
      <c r="CS8758" s="50"/>
      <c r="CT8758" s="50"/>
      <c r="CU8758" s="50"/>
      <c r="CV8758" s="50"/>
      <c r="CW8758" s="50"/>
      <c r="CX8758" s="50"/>
      <c r="CY8758" s="50"/>
      <c r="CZ8758" s="50"/>
      <c r="DA8758" s="50"/>
      <c r="DB8758" s="50"/>
      <c r="DC8758" s="50"/>
      <c r="DD8758" s="50"/>
      <c r="DE8758" s="50"/>
      <c r="DF8758" s="50"/>
      <c r="DG8758" s="50"/>
    </row>
    <row r="8759" spans="1:111" x14ac:dyDescent="0.2">
      <c r="A8759" s="212"/>
      <c r="B8759" s="212"/>
      <c r="C8759" s="212"/>
      <c r="E8759" s="182"/>
      <c r="F8759" s="192"/>
      <c r="G8759" s="192"/>
      <c r="H8759" s="50"/>
      <c r="I8759" s="50"/>
      <c r="J8759" s="50"/>
      <c r="K8759" s="50"/>
      <c r="L8759" s="50"/>
      <c r="M8759" s="50"/>
      <c r="N8759" s="50"/>
      <c r="O8759" s="50"/>
      <c r="P8759" s="50"/>
      <c r="Q8759" s="50"/>
      <c r="R8759" s="50"/>
      <c r="S8759" s="50"/>
      <c r="T8759" s="50"/>
      <c r="U8759" s="50"/>
      <c r="V8759" s="50"/>
      <c r="W8759" s="50"/>
      <c r="X8759" s="50"/>
      <c r="Y8759" s="50"/>
      <c r="Z8759" s="50"/>
      <c r="AA8759" s="50"/>
      <c r="AB8759" s="50"/>
      <c r="AC8759" s="50"/>
      <c r="AD8759" s="50"/>
      <c r="AE8759" s="50"/>
      <c r="AF8759" s="50"/>
      <c r="AG8759" s="50"/>
      <c r="AH8759" s="50"/>
      <c r="AI8759" s="50"/>
      <c r="AJ8759" s="50"/>
      <c r="AK8759" s="50"/>
      <c r="AL8759" s="50"/>
      <c r="AM8759" s="50"/>
      <c r="AN8759" s="50"/>
      <c r="AO8759" s="50"/>
      <c r="AP8759" s="50"/>
      <c r="AQ8759" s="50"/>
      <c r="AR8759" s="50"/>
      <c r="AS8759" s="50"/>
      <c r="AT8759" s="50"/>
      <c r="AU8759" s="50"/>
      <c r="AV8759" s="50"/>
      <c r="AW8759" s="50"/>
      <c r="AX8759" s="50"/>
      <c r="AY8759" s="50"/>
      <c r="AZ8759" s="50"/>
      <c r="BA8759" s="50"/>
      <c r="BB8759" s="50"/>
      <c r="BC8759" s="50"/>
      <c r="BD8759" s="50"/>
      <c r="BE8759" s="50"/>
      <c r="BF8759" s="50"/>
      <c r="BG8759" s="50"/>
      <c r="BH8759" s="50"/>
      <c r="BI8759" s="50"/>
      <c r="BJ8759" s="50"/>
      <c r="BK8759" s="50"/>
      <c r="BL8759" s="50"/>
      <c r="BM8759" s="50"/>
      <c r="BN8759" s="50"/>
      <c r="BO8759" s="50"/>
      <c r="BP8759" s="50"/>
      <c r="BQ8759" s="50"/>
      <c r="BR8759" s="50"/>
      <c r="BS8759" s="50"/>
      <c r="BT8759" s="50"/>
      <c r="BU8759" s="50"/>
      <c r="BV8759" s="50"/>
      <c r="BW8759" s="50"/>
      <c r="BX8759" s="50"/>
      <c r="BY8759" s="50"/>
      <c r="BZ8759" s="50"/>
      <c r="CA8759" s="50"/>
      <c r="CB8759" s="50"/>
      <c r="CC8759" s="50"/>
      <c r="CD8759" s="50"/>
      <c r="CE8759" s="50"/>
      <c r="CF8759" s="50"/>
      <c r="CG8759" s="50"/>
      <c r="CH8759" s="50"/>
      <c r="CI8759" s="50"/>
      <c r="CJ8759" s="50"/>
      <c r="CK8759" s="50"/>
      <c r="CL8759" s="50"/>
      <c r="CM8759" s="50"/>
      <c r="CN8759" s="50"/>
      <c r="CO8759" s="50"/>
      <c r="CP8759" s="50"/>
      <c r="CQ8759" s="50"/>
      <c r="CR8759" s="50"/>
      <c r="CS8759" s="50"/>
      <c r="CT8759" s="50"/>
      <c r="CU8759" s="50"/>
      <c r="CV8759" s="50"/>
      <c r="CW8759" s="50"/>
      <c r="CX8759" s="50"/>
      <c r="CY8759" s="50"/>
      <c r="CZ8759" s="50"/>
      <c r="DA8759" s="50"/>
      <c r="DB8759" s="50"/>
      <c r="DC8759" s="50"/>
      <c r="DD8759" s="50"/>
      <c r="DE8759" s="50"/>
      <c r="DF8759" s="50"/>
      <c r="DG8759" s="50"/>
    </row>
    <row r="8760" spans="1:111" x14ac:dyDescent="0.2">
      <c r="A8760" s="212"/>
      <c r="B8760" s="212"/>
      <c r="C8760" s="212"/>
      <c r="E8760" s="182"/>
      <c r="F8760" s="192"/>
      <c r="G8760" s="192"/>
      <c r="H8760" s="50"/>
      <c r="I8760" s="50"/>
      <c r="J8760" s="50"/>
      <c r="K8760" s="50"/>
      <c r="L8760" s="50"/>
      <c r="M8760" s="50"/>
      <c r="N8760" s="50"/>
      <c r="O8760" s="50"/>
      <c r="P8760" s="50"/>
      <c r="Q8760" s="50"/>
      <c r="R8760" s="50"/>
      <c r="S8760" s="50"/>
      <c r="T8760" s="50"/>
      <c r="U8760" s="50"/>
      <c r="V8760" s="50"/>
      <c r="W8760" s="50"/>
      <c r="X8760" s="50"/>
      <c r="Y8760" s="50"/>
      <c r="Z8760" s="50"/>
      <c r="AA8760" s="50"/>
      <c r="AB8760" s="50"/>
      <c r="AC8760" s="50"/>
      <c r="AD8760" s="50"/>
      <c r="AE8760" s="50"/>
      <c r="AF8760" s="50"/>
      <c r="AG8760" s="50"/>
      <c r="AH8760" s="50"/>
      <c r="AI8760" s="50"/>
      <c r="AJ8760" s="50"/>
      <c r="AK8760" s="50"/>
      <c r="AL8760" s="50"/>
      <c r="AM8760" s="50"/>
      <c r="AN8760" s="50"/>
      <c r="AO8760" s="50"/>
      <c r="AP8760" s="50"/>
      <c r="AQ8760" s="50"/>
      <c r="AR8760" s="50"/>
      <c r="AS8760" s="50"/>
      <c r="AT8760" s="50"/>
      <c r="AU8760" s="50"/>
      <c r="AV8760" s="50"/>
      <c r="AW8760" s="50"/>
      <c r="AX8760" s="50"/>
      <c r="AY8760" s="50"/>
      <c r="AZ8760" s="50"/>
      <c r="BA8760" s="50"/>
      <c r="BB8760" s="50"/>
      <c r="BC8760" s="50"/>
      <c r="BD8760" s="50"/>
      <c r="BE8760" s="50"/>
      <c r="BF8760" s="50"/>
      <c r="BG8760" s="50"/>
      <c r="BH8760" s="50"/>
      <c r="BI8760" s="50"/>
      <c r="BJ8760" s="50"/>
      <c r="BK8760" s="50"/>
      <c r="BL8760" s="50"/>
      <c r="BM8760" s="50"/>
      <c r="BN8760" s="50"/>
      <c r="BO8760" s="50"/>
      <c r="BP8760" s="50"/>
      <c r="BQ8760" s="50"/>
      <c r="BR8760" s="50"/>
      <c r="BS8760" s="50"/>
      <c r="BT8760" s="50"/>
      <c r="BU8760" s="50"/>
      <c r="BV8760" s="50"/>
      <c r="BW8760" s="50"/>
      <c r="BX8760" s="50"/>
      <c r="BY8760" s="50"/>
      <c r="BZ8760" s="50"/>
      <c r="CA8760" s="50"/>
      <c r="CB8760" s="50"/>
      <c r="CC8760" s="50"/>
      <c r="CD8760" s="50"/>
      <c r="CE8760" s="50"/>
      <c r="CF8760" s="50"/>
      <c r="CG8760" s="50"/>
      <c r="CH8760" s="50"/>
      <c r="CI8760" s="50"/>
      <c r="CJ8760" s="50"/>
      <c r="CK8760" s="50"/>
      <c r="CL8760" s="50"/>
      <c r="CM8760" s="50"/>
      <c r="CN8760" s="50"/>
      <c r="CO8760" s="50"/>
      <c r="CP8760" s="50"/>
      <c r="CQ8760" s="50"/>
      <c r="CR8760" s="50"/>
      <c r="CS8760" s="50"/>
      <c r="CT8760" s="50"/>
      <c r="CU8760" s="50"/>
      <c r="CV8760" s="50"/>
      <c r="CW8760" s="50"/>
      <c r="CX8760" s="50"/>
      <c r="CY8760" s="50"/>
      <c r="CZ8760" s="50"/>
      <c r="DA8760" s="50"/>
      <c r="DB8760" s="50"/>
      <c r="DC8760" s="50"/>
      <c r="DD8760" s="50"/>
      <c r="DE8760" s="50"/>
      <c r="DF8760" s="50"/>
      <c r="DG8760" s="50"/>
    </row>
    <row r="8761" spans="1:111" x14ac:dyDescent="0.2">
      <c r="A8761" s="212"/>
      <c r="B8761" s="212"/>
      <c r="C8761" s="212"/>
      <c r="D8761" s="54"/>
      <c r="E8761" s="182"/>
      <c r="F8761" s="192"/>
      <c r="G8761" s="192"/>
      <c r="H8761" s="50"/>
      <c r="I8761" s="50"/>
      <c r="J8761" s="50"/>
      <c r="K8761" s="50"/>
      <c r="L8761" s="50"/>
      <c r="M8761" s="50"/>
      <c r="N8761" s="50"/>
      <c r="O8761" s="50"/>
      <c r="P8761" s="50"/>
      <c r="Q8761" s="50"/>
      <c r="R8761" s="50"/>
      <c r="S8761" s="50"/>
      <c r="T8761" s="50"/>
      <c r="U8761" s="50"/>
      <c r="V8761" s="50"/>
      <c r="W8761" s="50"/>
      <c r="X8761" s="50"/>
      <c r="Y8761" s="50"/>
      <c r="Z8761" s="50"/>
      <c r="AA8761" s="50"/>
      <c r="AB8761" s="50"/>
      <c r="AC8761" s="50"/>
      <c r="AD8761" s="50"/>
      <c r="AE8761" s="50"/>
      <c r="AF8761" s="50"/>
      <c r="AG8761" s="50"/>
      <c r="AH8761" s="50"/>
      <c r="AI8761" s="50"/>
      <c r="AJ8761" s="50"/>
      <c r="AK8761" s="50"/>
      <c r="AL8761" s="50"/>
      <c r="AM8761" s="50"/>
      <c r="AN8761" s="50"/>
      <c r="AO8761" s="50"/>
      <c r="AP8761" s="50"/>
      <c r="AQ8761" s="50"/>
      <c r="AR8761" s="50"/>
      <c r="AS8761" s="50"/>
      <c r="AT8761" s="50"/>
      <c r="AU8761" s="50"/>
      <c r="AV8761" s="50"/>
      <c r="AW8761" s="50"/>
      <c r="AX8761" s="50"/>
      <c r="AY8761" s="50"/>
      <c r="AZ8761" s="50"/>
      <c r="BA8761" s="50"/>
      <c r="BB8761" s="50"/>
      <c r="BC8761" s="50"/>
      <c r="BD8761" s="50"/>
      <c r="BE8761" s="50"/>
      <c r="BF8761" s="50"/>
      <c r="BG8761" s="50"/>
      <c r="BH8761" s="50"/>
      <c r="BI8761" s="50"/>
      <c r="BJ8761" s="50"/>
      <c r="BK8761" s="50"/>
      <c r="BL8761" s="50"/>
      <c r="BM8761" s="50"/>
      <c r="BN8761" s="50"/>
      <c r="BO8761" s="50"/>
      <c r="BP8761" s="50"/>
      <c r="BQ8761" s="50"/>
      <c r="BR8761" s="50"/>
      <c r="BS8761" s="50"/>
      <c r="BT8761" s="50"/>
      <c r="BU8761" s="50"/>
      <c r="BV8761" s="50"/>
      <c r="BW8761" s="50"/>
      <c r="BX8761" s="50"/>
      <c r="BY8761" s="50"/>
      <c r="BZ8761" s="50"/>
      <c r="CA8761" s="50"/>
      <c r="CB8761" s="50"/>
      <c r="CC8761" s="50"/>
      <c r="CD8761" s="50"/>
      <c r="CE8761" s="50"/>
      <c r="CF8761" s="50"/>
      <c r="CG8761" s="50"/>
      <c r="CH8761" s="50"/>
      <c r="CI8761" s="50"/>
      <c r="CJ8761" s="50"/>
      <c r="CK8761" s="50"/>
      <c r="CL8761" s="50"/>
      <c r="CM8761" s="50"/>
      <c r="CN8761" s="50"/>
      <c r="CO8761" s="50"/>
      <c r="CP8761" s="50"/>
      <c r="CQ8761" s="50"/>
      <c r="CR8761" s="50"/>
      <c r="CS8761" s="50"/>
      <c r="CT8761" s="50"/>
      <c r="CU8761" s="50"/>
      <c r="CV8761" s="50"/>
      <c r="CW8761" s="50"/>
      <c r="CX8761" s="50"/>
      <c r="CY8761" s="50"/>
      <c r="CZ8761" s="50"/>
      <c r="DA8761" s="50"/>
      <c r="DB8761" s="50"/>
      <c r="DC8761" s="50"/>
      <c r="DD8761" s="50"/>
      <c r="DE8761" s="50"/>
      <c r="DF8761" s="50"/>
      <c r="DG8761" s="50"/>
    </row>
    <row r="8762" spans="1:111" x14ac:dyDescent="0.2">
      <c r="A8762" s="212"/>
      <c r="B8762" s="212"/>
      <c r="C8762" s="212"/>
      <c r="E8762" s="182"/>
      <c r="F8762" s="192"/>
      <c r="G8762" s="192"/>
      <c r="H8762" s="50"/>
      <c r="I8762" s="50"/>
      <c r="J8762" s="50"/>
      <c r="K8762" s="50"/>
      <c r="L8762" s="50"/>
      <c r="M8762" s="50"/>
      <c r="N8762" s="50"/>
      <c r="O8762" s="50"/>
      <c r="P8762" s="50"/>
      <c r="Q8762" s="50"/>
      <c r="R8762" s="50"/>
      <c r="S8762" s="50"/>
      <c r="T8762" s="50"/>
      <c r="U8762" s="50"/>
      <c r="V8762" s="50"/>
      <c r="W8762" s="50"/>
      <c r="X8762" s="50"/>
      <c r="Y8762" s="50"/>
      <c r="Z8762" s="50"/>
      <c r="AA8762" s="50"/>
      <c r="AB8762" s="50"/>
      <c r="AC8762" s="50"/>
      <c r="AD8762" s="50"/>
      <c r="AE8762" s="50"/>
      <c r="AF8762" s="50"/>
      <c r="AG8762" s="50"/>
      <c r="AH8762" s="50"/>
      <c r="AI8762" s="50"/>
      <c r="AJ8762" s="50"/>
      <c r="AK8762" s="50"/>
      <c r="AL8762" s="50"/>
      <c r="AM8762" s="50"/>
      <c r="AN8762" s="50"/>
      <c r="AO8762" s="50"/>
      <c r="AP8762" s="50"/>
      <c r="AQ8762" s="50"/>
      <c r="AR8762" s="50"/>
      <c r="AS8762" s="50"/>
      <c r="AT8762" s="50"/>
      <c r="AU8762" s="50"/>
      <c r="AV8762" s="50"/>
      <c r="AW8762" s="50"/>
      <c r="AX8762" s="50"/>
      <c r="AY8762" s="50"/>
      <c r="AZ8762" s="50"/>
      <c r="BA8762" s="50"/>
      <c r="BB8762" s="50"/>
      <c r="BC8762" s="50"/>
      <c r="BD8762" s="50"/>
      <c r="BE8762" s="50"/>
      <c r="BF8762" s="50"/>
      <c r="BG8762" s="50"/>
      <c r="BH8762" s="50"/>
      <c r="BI8762" s="50"/>
      <c r="BJ8762" s="50"/>
      <c r="BK8762" s="50"/>
      <c r="BL8762" s="50"/>
      <c r="BM8762" s="50"/>
      <c r="BN8762" s="50"/>
      <c r="BO8762" s="50"/>
      <c r="BP8762" s="50"/>
      <c r="BQ8762" s="50"/>
      <c r="BR8762" s="50"/>
      <c r="BS8762" s="50"/>
      <c r="BT8762" s="50"/>
      <c r="BU8762" s="50"/>
      <c r="BV8762" s="50"/>
      <c r="BW8762" s="50"/>
      <c r="BX8762" s="50"/>
      <c r="BY8762" s="50"/>
      <c r="BZ8762" s="50"/>
      <c r="CA8762" s="50"/>
      <c r="CB8762" s="50"/>
      <c r="CC8762" s="50"/>
      <c r="CD8762" s="50"/>
      <c r="CE8762" s="50"/>
      <c r="CF8762" s="50"/>
      <c r="CG8762" s="50"/>
      <c r="CH8762" s="50"/>
      <c r="CI8762" s="50"/>
      <c r="CJ8762" s="50"/>
      <c r="CK8762" s="50"/>
      <c r="CL8762" s="50"/>
      <c r="CM8762" s="50"/>
      <c r="CN8762" s="50"/>
      <c r="CO8762" s="50"/>
      <c r="CP8762" s="50"/>
      <c r="CQ8762" s="50"/>
      <c r="CR8762" s="50"/>
      <c r="CS8762" s="50"/>
      <c r="CT8762" s="50"/>
      <c r="CU8762" s="50"/>
      <c r="CV8762" s="50"/>
      <c r="CW8762" s="50"/>
      <c r="CX8762" s="50"/>
      <c r="CY8762" s="50"/>
      <c r="CZ8762" s="50"/>
      <c r="DA8762" s="50"/>
      <c r="DB8762" s="50"/>
      <c r="DC8762" s="50"/>
      <c r="DD8762" s="50"/>
      <c r="DE8762" s="50"/>
      <c r="DF8762" s="50"/>
      <c r="DG8762" s="50"/>
    </row>
    <row r="8763" spans="1:111" x14ac:dyDescent="0.2">
      <c r="A8763" s="212"/>
      <c r="B8763" s="212"/>
      <c r="C8763" s="212"/>
      <c r="E8763" s="182"/>
      <c r="F8763" s="192"/>
      <c r="G8763" s="192"/>
      <c r="H8763" s="50"/>
      <c r="I8763" s="50"/>
      <c r="J8763" s="50"/>
      <c r="K8763" s="50"/>
      <c r="L8763" s="50"/>
      <c r="M8763" s="50"/>
      <c r="N8763" s="50"/>
      <c r="O8763" s="50"/>
      <c r="P8763" s="50"/>
      <c r="Q8763" s="50"/>
      <c r="R8763" s="50"/>
      <c r="S8763" s="50"/>
      <c r="T8763" s="50"/>
      <c r="U8763" s="50"/>
      <c r="V8763" s="50"/>
      <c r="W8763" s="50"/>
      <c r="X8763" s="50"/>
      <c r="Y8763" s="50"/>
      <c r="Z8763" s="50"/>
      <c r="AA8763" s="50"/>
      <c r="AB8763" s="50"/>
      <c r="AC8763" s="50"/>
      <c r="AD8763" s="50"/>
      <c r="AE8763" s="50"/>
      <c r="AF8763" s="50"/>
      <c r="AG8763" s="50"/>
      <c r="AH8763" s="50"/>
      <c r="AI8763" s="50"/>
      <c r="AJ8763" s="50"/>
      <c r="AK8763" s="50"/>
      <c r="AL8763" s="50"/>
      <c r="AM8763" s="50"/>
      <c r="AN8763" s="50"/>
      <c r="AO8763" s="50"/>
      <c r="AP8763" s="50"/>
      <c r="AQ8763" s="50"/>
      <c r="AR8763" s="50"/>
      <c r="AS8763" s="50"/>
      <c r="AT8763" s="50"/>
      <c r="AU8763" s="50"/>
      <c r="AV8763" s="50"/>
      <c r="AW8763" s="50"/>
      <c r="AX8763" s="50"/>
      <c r="AY8763" s="50"/>
      <c r="AZ8763" s="50"/>
      <c r="BA8763" s="50"/>
      <c r="BB8763" s="50"/>
      <c r="BC8763" s="50"/>
      <c r="BD8763" s="50"/>
      <c r="BE8763" s="50"/>
      <c r="BF8763" s="50"/>
      <c r="BG8763" s="50"/>
      <c r="BH8763" s="50"/>
      <c r="BI8763" s="50"/>
      <c r="BJ8763" s="50"/>
      <c r="BK8763" s="50"/>
      <c r="BL8763" s="50"/>
      <c r="BM8763" s="50"/>
      <c r="BN8763" s="50"/>
      <c r="BO8763" s="50"/>
      <c r="BP8763" s="50"/>
      <c r="BQ8763" s="50"/>
      <c r="BR8763" s="50"/>
      <c r="BS8763" s="50"/>
      <c r="BT8763" s="50"/>
      <c r="BU8763" s="50"/>
      <c r="BV8763" s="50"/>
      <c r="BW8763" s="50"/>
      <c r="BX8763" s="50"/>
      <c r="BY8763" s="50"/>
      <c r="BZ8763" s="50"/>
      <c r="CA8763" s="50"/>
      <c r="CB8763" s="50"/>
      <c r="CC8763" s="50"/>
      <c r="CD8763" s="50"/>
      <c r="CE8763" s="50"/>
      <c r="CF8763" s="50"/>
      <c r="CG8763" s="50"/>
      <c r="CH8763" s="50"/>
      <c r="CI8763" s="50"/>
      <c r="CJ8763" s="50"/>
      <c r="CK8763" s="50"/>
      <c r="CL8763" s="50"/>
      <c r="CM8763" s="50"/>
      <c r="CN8763" s="50"/>
      <c r="CO8763" s="50"/>
      <c r="CP8763" s="50"/>
      <c r="CQ8763" s="50"/>
      <c r="CR8763" s="50"/>
      <c r="CS8763" s="50"/>
      <c r="CT8763" s="50"/>
      <c r="CU8763" s="50"/>
      <c r="CV8763" s="50"/>
      <c r="CW8763" s="50"/>
      <c r="CX8763" s="50"/>
      <c r="CY8763" s="50"/>
      <c r="CZ8763" s="50"/>
      <c r="DA8763" s="50"/>
      <c r="DB8763" s="50"/>
      <c r="DC8763" s="50"/>
      <c r="DD8763" s="50"/>
      <c r="DE8763" s="50"/>
      <c r="DF8763" s="50"/>
      <c r="DG8763" s="50"/>
    </row>
    <row r="8764" spans="1:111" x14ac:dyDescent="0.2">
      <c r="A8764" s="212"/>
      <c r="B8764" s="212"/>
      <c r="C8764" s="212"/>
      <c r="E8764" s="182"/>
      <c r="F8764" s="192"/>
      <c r="G8764" s="192"/>
      <c r="H8764" s="50"/>
      <c r="I8764" s="50"/>
      <c r="J8764" s="50"/>
      <c r="K8764" s="50"/>
      <c r="L8764" s="50"/>
      <c r="M8764" s="50"/>
      <c r="N8764" s="50"/>
      <c r="O8764" s="50"/>
      <c r="P8764" s="50"/>
      <c r="Q8764" s="50"/>
      <c r="R8764" s="50"/>
      <c r="S8764" s="50"/>
      <c r="T8764" s="50"/>
      <c r="U8764" s="50"/>
      <c r="V8764" s="50"/>
      <c r="W8764" s="50"/>
      <c r="X8764" s="50"/>
      <c r="Y8764" s="50"/>
      <c r="Z8764" s="50"/>
      <c r="AA8764" s="50"/>
      <c r="AB8764" s="50"/>
      <c r="AC8764" s="50"/>
      <c r="AD8764" s="50"/>
      <c r="AE8764" s="50"/>
      <c r="AF8764" s="50"/>
      <c r="AG8764" s="50"/>
      <c r="AH8764" s="50"/>
      <c r="AI8764" s="50"/>
      <c r="AJ8764" s="50"/>
      <c r="AK8764" s="50"/>
      <c r="AL8764" s="50"/>
      <c r="AM8764" s="50"/>
      <c r="AN8764" s="50"/>
      <c r="AO8764" s="50"/>
      <c r="AP8764" s="50"/>
      <c r="AQ8764" s="50"/>
      <c r="AR8764" s="50"/>
      <c r="AS8764" s="50"/>
      <c r="AT8764" s="50"/>
      <c r="AU8764" s="50"/>
      <c r="AV8764" s="50"/>
      <c r="AW8764" s="50"/>
      <c r="AX8764" s="50"/>
      <c r="AY8764" s="50"/>
      <c r="AZ8764" s="50"/>
      <c r="BA8764" s="50"/>
      <c r="BB8764" s="50"/>
      <c r="BC8764" s="50"/>
      <c r="BD8764" s="50"/>
      <c r="BE8764" s="50"/>
      <c r="BF8764" s="50"/>
      <c r="BG8764" s="50"/>
      <c r="BH8764" s="50"/>
      <c r="BI8764" s="50"/>
      <c r="BJ8764" s="50"/>
      <c r="BK8764" s="50"/>
      <c r="BL8764" s="50"/>
      <c r="BM8764" s="50"/>
      <c r="BN8764" s="50"/>
      <c r="BO8764" s="50"/>
      <c r="BP8764" s="50"/>
      <c r="BQ8764" s="50"/>
      <c r="BR8764" s="50"/>
      <c r="BS8764" s="50"/>
      <c r="BT8764" s="50"/>
      <c r="BU8764" s="50"/>
      <c r="BV8764" s="50"/>
      <c r="BW8764" s="50"/>
      <c r="BX8764" s="50"/>
      <c r="BY8764" s="50"/>
      <c r="BZ8764" s="50"/>
      <c r="CA8764" s="50"/>
      <c r="CB8764" s="50"/>
      <c r="CC8764" s="50"/>
      <c r="CD8764" s="50"/>
      <c r="CE8764" s="50"/>
      <c r="CF8764" s="50"/>
      <c r="CG8764" s="50"/>
      <c r="CH8764" s="50"/>
      <c r="CI8764" s="50"/>
      <c r="CJ8764" s="50"/>
      <c r="CK8764" s="50"/>
      <c r="CL8764" s="50"/>
      <c r="CM8764" s="50"/>
      <c r="CN8764" s="50"/>
      <c r="CO8764" s="50"/>
      <c r="CP8764" s="50"/>
      <c r="CQ8764" s="50"/>
      <c r="CR8764" s="50"/>
      <c r="CS8764" s="50"/>
      <c r="CT8764" s="50"/>
      <c r="CU8764" s="50"/>
      <c r="CV8764" s="50"/>
      <c r="CW8764" s="50"/>
      <c r="CX8764" s="50"/>
      <c r="CY8764" s="50"/>
      <c r="CZ8764" s="50"/>
      <c r="DA8764" s="50"/>
      <c r="DB8764" s="50"/>
      <c r="DC8764" s="50"/>
      <c r="DD8764" s="50"/>
      <c r="DE8764" s="50"/>
      <c r="DF8764" s="50"/>
      <c r="DG8764" s="50"/>
    </row>
    <row r="8765" spans="1:111" x14ac:dyDescent="0.2">
      <c r="A8765" s="212"/>
      <c r="B8765" s="212"/>
      <c r="C8765" s="212"/>
      <c r="E8765" s="182"/>
      <c r="F8765" s="192"/>
      <c r="G8765" s="192"/>
      <c r="H8765" s="50"/>
      <c r="I8765" s="50"/>
      <c r="J8765" s="50"/>
      <c r="K8765" s="50"/>
      <c r="L8765" s="50"/>
      <c r="M8765" s="50"/>
      <c r="N8765" s="50"/>
      <c r="O8765" s="50"/>
      <c r="P8765" s="50"/>
      <c r="Q8765" s="50"/>
      <c r="R8765" s="50"/>
      <c r="S8765" s="50"/>
      <c r="T8765" s="50"/>
      <c r="U8765" s="50"/>
      <c r="V8765" s="50"/>
      <c r="W8765" s="50"/>
      <c r="X8765" s="50"/>
      <c r="Y8765" s="50"/>
      <c r="Z8765" s="50"/>
      <c r="AA8765" s="50"/>
      <c r="AB8765" s="50"/>
      <c r="AC8765" s="50"/>
      <c r="AD8765" s="50"/>
      <c r="AE8765" s="50"/>
      <c r="AF8765" s="50"/>
      <c r="AG8765" s="50"/>
      <c r="AH8765" s="50"/>
      <c r="AI8765" s="50"/>
      <c r="AJ8765" s="50"/>
      <c r="AK8765" s="50"/>
      <c r="AL8765" s="50"/>
      <c r="AM8765" s="50"/>
      <c r="AN8765" s="50"/>
      <c r="AO8765" s="50"/>
      <c r="AP8765" s="50"/>
      <c r="AQ8765" s="50"/>
      <c r="AR8765" s="50"/>
      <c r="AS8765" s="50"/>
      <c r="AT8765" s="50"/>
      <c r="AU8765" s="50"/>
      <c r="AV8765" s="50"/>
      <c r="AW8765" s="50"/>
      <c r="AX8765" s="50"/>
      <c r="AY8765" s="50"/>
      <c r="AZ8765" s="50"/>
      <c r="BA8765" s="50"/>
      <c r="BB8765" s="50"/>
      <c r="BC8765" s="50"/>
      <c r="BD8765" s="50"/>
      <c r="BE8765" s="50"/>
      <c r="BF8765" s="50"/>
      <c r="BG8765" s="50"/>
      <c r="BH8765" s="50"/>
      <c r="BI8765" s="50"/>
      <c r="BJ8765" s="50"/>
      <c r="BK8765" s="50"/>
      <c r="BL8765" s="50"/>
      <c r="BM8765" s="50"/>
      <c r="BN8765" s="50"/>
      <c r="BO8765" s="50"/>
      <c r="BP8765" s="50"/>
      <c r="BQ8765" s="50"/>
      <c r="BR8765" s="50"/>
      <c r="BS8765" s="50"/>
      <c r="BT8765" s="50"/>
      <c r="BU8765" s="50"/>
      <c r="BV8765" s="50"/>
      <c r="BW8765" s="50"/>
      <c r="BX8765" s="50"/>
      <c r="BY8765" s="50"/>
      <c r="BZ8765" s="50"/>
      <c r="CA8765" s="50"/>
      <c r="CB8765" s="50"/>
      <c r="CC8765" s="50"/>
      <c r="CD8765" s="50"/>
      <c r="CE8765" s="50"/>
      <c r="CF8765" s="50"/>
      <c r="CG8765" s="50"/>
      <c r="CH8765" s="50"/>
      <c r="CI8765" s="50"/>
      <c r="CJ8765" s="50"/>
      <c r="CK8765" s="50"/>
      <c r="CL8765" s="50"/>
      <c r="CM8765" s="50"/>
      <c r="CN8765" s="50"/>
      <c r="CO8765" s="50"/>
      <c r="CP8765" s="50"/>
      <c r="CQ8765" s="50"/>
      <c r="CR8765" s="50"/>
      <c r="CS8765" s="50"/>
      <c r="CT8765" s="50"/>
      <c r="CU8765" s="50"/>
      <c r="CV8765" s="50"/>
      <c r="CW8765" s="50"/>
      <c r="CX8765" s="50"/>
      <c r="CY8765" s="50"/>
      <c r="CZ8765" s="50"/>
      <c r="DA8765" s="50"/>
      <c r="DB8765" s="50"/>
      <c r="DC8765" s="50"/>
      <c r="DD8765" s="50"/>
      <c r="DE8765" s="50"/>
      <c r="DF8765" s="50"/>
      <c r="DG8765" s="50"/>
    </row>
    <row r="8766" spans="1:111" x14ac:dyDescent="0.2">
      <c r="A8766" s="212"/>
      <c r="B8766" s="212"/>
      <c r="C8766" s="212"/>
      <c r="E8766" s="182"/>
      <c r="F8766" s="192"/>
      <c r="G8766" s="192"/>
      <c r="H8766" s="50"/>
      <c r="I8766" s="50"/>
      <c r="J8766" s="50"/>
      <c r="K8766" s="50"/>
      <c r="L8766" s="50"/>
      <c r="M8766" s="50"/>
      <c r="N8766" s="50"/>
      <c r="O8766" s="50"/>
      <c r="P8766" s="50"/>
      <c r="Q8766" s="50"/>
      <c r="R8766" s="50"/>
      <c r="S8766" s="50"/>
      <c r="T8766" s="50"/>
      <c r="U8766" s="50"/>
      <c r="V8766" s="50"/>
      <c r="W8766" s="50"/>
      <c r="X8766" s="50"/>
      <c r="Y8766" s="50"/>
      <c r="Z8766" s="50"/>
      <c r="AA8766" s="50"/>
      <c r="AB8766" s="50"/>
      <c r="AC8766" s="50"/>
      <c r="AD8766" s="50"/>
      <c r="AE8766" s="50"/>
      <c r="AF8766" s="50"/>
      <c r="AG8766" s="50"/>
      <c r="AH8766" s="50"/>
      <c r="AI8766" s="50"/>
      <c r="AJ8766" s="50"/>
      <c r="AK8766" s="50"/>
      <c r="AL8766" s="50"/>
      <c r="AM8766" s="50"/>
      <c r="AN8766" s="50"/>
      <c r="AO8766" s="50"/>
      <c r="AP8766" s="50"/>
      <c r="AQ8766" s="50"/>
      <c r="AR8766" s="50"/>
      <c r="AS8766" s="50"/>
      <c r="AT8766" s="50"/>
      <c r="AU8766" s="50"/>
      <c r="AV8766" s="50"/>
      <c r="AW8766" s="50"/>
      <c r="AX8766" s="50"/>
      <c r="AY8766" s="50"/>
      <c r="AZ8766" s="50"/>
      <c r="BA8766" s="50"/>
      <c r="BB8766" s="50"/>
      <c r="BC8766" s="50"/>
      <c r="BD8766" s="50"/>
      <c r="BE8766" s="50"/>
      <c r="BF8766" s="50"/>
      <c r="BG8766" s="50"/>
      <c r="BH8766" s="50"/>
      <c r="BI8766" s="50"/>
      <c r="BJ8766" s="50"/>
      <c r="BK8766" s="50"/>
      <c r="BL8766" s="50"/>
      <c r="BM8766" s="50"/>
      <c r="BN8766" s="50"/>
      <c r="BO8766" s="50"/>
      <c r="BP8766" s="50"/>
      <c r="BQ8766" s="50"/>
      <c r="BR8766" s="50"/>
      <c r="BS8766" s="50"/>
      <c r="BT8766" s="50"/>
      <c r="BU8766" s="50"/>
      <c r="BV8766" s="50"/>
      <c r="BW8766" s="50"/>
      <c r="BX8766" s="50"/>
      <c r="BY8766" s="50"/>
      <c r="BZ8766" s="50"/>
      <c r="CA8766" s="50"/>
      <c r="CB8766" s="50"/>
      <c r="CC8766" s="50"/>
      <c r="CD8766" s="50"/>
      <c r="CE8766" s="50"/>
      <c r="CF8766" s="50"/>
      <c r="CG8766" s="50"/>
      <c r="CH8766" s="50"/>
      <c r="CI8766" s="50"/>
      <c r="CJ8766" s="50"/>
      <c r="CK8766" s="50"/>
      <c r="CL8766" s="50"/>
      <c r="CM8766" s="50"/>
      <c r="CN8766" s="50"/>
      <c r="CO8766" s="50"/>
      <c r="CP8766" s="50"/>
      <c r="CQ8766" s="50"/>
      <c r="CR8766" s="50"/>
      <c r="CS8766" s="50"/>
      <c r="CT8766" s="50"/>
      <c r="CU8766" s="50"/>
      <c r="CV8766" s="50"/>
      <c r="CW8766" s="50"/>
      <c r="CX8766" s="50"/>
      <c r="CY8766" s="50"/>
      <c r="CZ8766" s="50"/>
      <c r="DA8766" s="50"/>
      <c r="DB8766" s="50"/>
      <c r="DC8766" s="50"/>
      <c r="DD8766" s="50"/>
      <c r="DE8766" s="50"/>
      <c r="DF8766" s="50"/>
      <c r="DG8766" s="50"/>
    </row>
    <row r="8767" spans="1:111" x14ac:dyDescent="0.2">
      <c r="A8767" s="212"/>
      <c r="B8767" s="212"/>
      <c r="C8767" s="212"/>
      <c r="E8767" s="182"/>
      <c r="F8767" s="192"/>
      <c r="G8767" s="192"/>
      <c r="H8767" s="50"/>
      <c r="I8767" s="50"/>
      <c r="J8767" s="50"/>
      <c r="K8767" s="50"/>
      <c r="L8767" s="50"/>
      <c r="M8767" s="50"/>
      <c r="N8767" s="50"/>
      <c r="O8767" s="50"/>
      <c r="P8767" s="50"/>
      <c r="Q8767" s="50"/>
      <c r="R8767" s="50"/>
      <c r="S8767" s="50"/>
      <c r="T8767" s="50"/>
      <c r="U8767" s="50"/>
      <c r="V8767" s="50"/>
      <c r="W8767" s="50"/>
      <c r="X8767" s="50"/>
      <c r="Y8767" s="50"/>
      <c r="Z8767" s="50"/>
      <c r="AA8767" s="50"/>
      <c r="AB8767" s="50"/>
      <c r="AC8767" s="50"/>
      <c r="AD8767" s="50"/>
      <c r="AE8767" s="50"/>
      <c r="AF8767" s="50"/>
      <c r="AG8767" s="50"/>
      <c r="AH8767" s="50"/>
      <c r="AI8767" s="50"/>
      <c r="AJ8767" s="50"/>
      <c r="AK8767" s="50"/>
      <c r="AL8767" s="50"/>
      <c r="AM8767" s="50"/>
      <c r="AN8767" s="50"/>
      <c r="AO8767" s="50"/>
      <c r="AP8767" s="50"/>
      <c r="AQ8767" s="50"/>
      <c r="AR8767" s="50"/>
      <c r="AS8767" s="50"/>
      <c r="AT8767" s="50"/>
      <c r="AU8767" s="50"/>
      <c r="AV8767" s="50"/>
      <c r="AW8767" s="50"/>
      <c r="AX8767" s="50"/>
      <c r="AY8767" s="50"/>
      <c r="AZ8767" s="50"/>
      <c r="BA8767" s="50"/>
      <c r="BB8767" s="50"/>
      <c r="BC8767" s="50"/>
      <c r="BD8767" s="50"/>
      <c r="BE8767" s="50"/>
      <c r="BF8767" s="50"/>
      <c r="BG8767" s="50"/>
      <c r="BH8767" s="50"/>
      <c r="BI8767" s="50"/>
      <c r="BJ8767" s="50"/>
      <c r="BK8767" s="50"/>
      <c r="BL8767" s="50"/>
      <c r="BM8767" s="50"/>
      <c r="BN8767" s="50"/>
      <c r="BO8767" s="50"/>
      <c r="BP8767" s="50"/>
      <c r="BQ8767" s="50"/>
      <c r="BR8767" s="50"/>
      <c r="BS8767" s="50"/>
      <c r="BT8767" s="50"/>
      <c r="BU8767" s="50"/>
      <c r="BV8767" s="50"/>
      <c r="BW8767" s="50"/>
      <c r="BX8767" s="50"/>
      <c r="BY8767" s="50"/>
      <c r="BZ8767" s="50"/>
      <c r="CA8767" s="50"/>
      <c r="CB8767" s="50"/>
      <c r="CC8767" s="50"/>
      <c r="CD8767" s="50"/>
      <c r="CE8767" s="50"/>
      <c r="CF8767" s="50"/>
      <c r="CG8767" s="50"/>
      <c r="CH8767" s="50"/>
      <c r="CI8767" s="50"/>
      <c r="CJ8767" s="50"/>
      <c r="CK8767" s="50"/>
      <c r="CL8767" s="50"/>
      <c r="CM8767" s="50"/>
      <c r="CN8767" s="50"/>
      <c r="CO8767" s="50"/>
      <c r="CP8767" s="50"/>
      <c r="CQ8767" s="50"/>
      <c r="CR8767" s="50"/>
      <c r="CS8767" s="50"/>
      <c r="CT8767" s="50"/>
      <c r="CU8767" s="50"/>
      <c r="CV8767" s="50"/>
      <c r="CW8767" s="50"/>
      <c r="CX8767" s="50"/>
      <c r="CY8767" s="50"/>
      <c r="CZ8767" s="50"/>
      <c r="DA8767" s="50"/>
      <c r="DB8767" s="50"/>
      <c r="DC8767" s="50"/>
      <c r="DD8767" s="50"/>
      <c r="DE8767" s="50"/>
      <c r="DF8767" s="50"/>
      <c r="DG8767" s="50"/>
    </row>
    <row r="8768" spans="1:111" x14ac:dyDescent="0.2">
      <c r="A8768" s="212"/>
      <c r="B8768" s="212"/>
      <c r="C8768" s="212"/>
      <c r="E8768" s="182"/>
      <c r="F8768" s="192"/>
      <c r="G8768" s="192"/>
      <c r="H8768" s="50"/>
      <c r="I8768" s="50"/>
      <c r="J8768" s="50"/>
      <c r="K8768" s="50"/>
      <c r="L8768" s="50"/>
      <c r="M8768" s="50"/>
      <c r="N8768" s="50"/>
      <c r="O8768" s="50"/>
      <c r="P8768" s="50"/>
      <c r="Q8768" s="50"/>
      <c r="R8768" s="50"/>
      <c r="S8768" s="50"/>
      <c r="T8768" s="50"/>
      <c r="U8768" s="50"/>
      <c r="V8768" s="50"/>
      <c r="W8768" s="50"/>
      <c r="X8768" s="50"/>
      <c r="Y8768" s="50"/>
      <c r="Z8768" s="50"/>
      <c r="AA8768" s="50"/>
      <c r="AB8768" s="50"/>
      <c r="AC8768" s="50"/>
      <c r="AD8768" s="50"/>
      <c r="AE8768" s="50"/>
      <c r="AF8768" s="50"/>
      <c r="AG8768" s="50"/>
      <c r="AH8768" s="50"/>
      <c r="AI8768" s="50"/>
      <c r="AJ8768" s="50"/>
      <c r="AK8768" s="50"/>
      <c r="AL8768" s="50"/>
      <c r="AM8768" s="50"/>
      <c r="AN8768" s="50"/>
      <c r="AO8768" s="50"/>
      <c r="AP8768" s="50"/>
      <c r="AQ8768" s="50"/>
      <c r="AR8768" s="50"/>
      <c r="AS8768" s="50"/>
      <c r="AT8768" s="50"/>
      <c r="AU8768" s="50"/>
      <c r="AV8768" s="50"/>
      <c r="AW8768" s="50"/>
      <c r="AX8768" s="50"/>
      <c r="AY8768" s="50"/>
      <c r="AZ8768" s="50"/>
      <c r="BA8768" s="50"/>
      <c r="BB8768" s="50"/>
      <c r="BC8768" s="50"/>
      <c r="BD8768" s="50"/>
      <c r="BE8768" s="50"/>
      <c r="BF8768" s="50"/>
      <c r="BG8768" s="50"/>
      <c r="BH8768" s="50"/>
      <c r="BI8768" s="50"/>
      <c r="BJ8768" s="50"/>
      <c r="BK8768" s="50"/>
      <c r="BL8768" s="50"/>
      <c r="BM8768" s="50"/>
      <c r="BN8768" s="50"/>
      <c r="BO8768" s="50"/>
      <c r="BP8768" s="50"/>
      <c r="BQ8768" s="50"/>
      <c r="BR8768" s="50"/>
      <c r="BS8768" s="50"/>
      <c r="BT8768" s="50"/>
      <c r="BU8768" s="50"/>
      <c r="BV8768" s="50"/>
      <c r="BW8768" s="50"/>
      <c r="BX8768" s="50"/>
      <c r="BY8768" s="50"/>
      <c r="BZ8768" s="50"/>
      <c r="CA8768" s="50"/>
      <c r="CB8768" s="50"/>
      <c r="CC8768" s="50"/>
      <c r="CD8768" s="50"/>
      <c r="CE8768" s="50"/>
      <c r="CF8768" s="50"/>
      <c r="CG8768" s="50"/>
      <c r="CH8768" s="50"/>
      <c r="CI8768" s="50"/>
      <c r="CJ8768" s="50"/>
      <c r="CK8768" s="50"/>
      <c r="CL8768" s="50"/>
      <c r="CM8768" s="50"/>
      <c r="CN8768" s="50"/>
      <c r="CO8768" s="50"/>
      <c r="CP8768" s="50"/>
      <c r="CQ8768" s="50"/>
      <c r="CR8768" s="50"/>
      <c r="CS8768" s="50"/>
      <c r="CT8768" s="50"/>
      <c r="CU8768" s="50"/>
      <c r="CV8768" s="50"/>
      <c r="CW8768" s="50"/>
      <c r="CX8768" s="50"/>
      <c r="CY8768" s="50"/>
      <c r="CZ8768" s="50"/>
      <c r="DA8768" s="50"/>
      <c r="DB8768" s="50"/>
      <c r="DC8768" s="50"/>
      <c r="DD8768" s="50"/>
      <c r="DE8768" s="50"/>
      <c r="DF8768" s="50"/>
      <c r="DG8768" s="50"/>
    </row>
    <row r="8769" spans="1:111" x14ac:dyDescent="0.2">
      <c r="A8769" s="212"/>
      <c r="B8769" s="212"/>
      <c r="C8769" s="212"/>
      <c r="D8769" s="54"/>
      <c r="E8769" s="182"/>
      <c r="F8769" s="192"/>
      <c r="G8769" s="192"/>
      <c r="H8769" s="50"/>
      <c r="I8769" s="50"/>
      <c r="J8769" s="50"/>
      <c r="K8769" s="50"/>
      <c r="L8769" s="50"/>
      <c r="M8769" s="50"/>
      <c r="N8769" s="50"/>
      <c r="O8769" s="50"/>
      <c r="P8769" s="50"/>
      <c r="Q8769" s="50"/>
      <c r="R8769" s="50"/>
      <c r="S8769" s="50"/>
      <c r="T8769" s="50"/>
      <c r="U8769" s="50"/>
      <c r="V8769" s="50"/>
      <c r="W8769" s="50"/>
      <c r="X8769" s="50"/>
      <c r="Y8769" s="50"/>
      <c r="Z8769" s="50"/>
      <c r="AA8769" s="50"/>
      <c r="AB8769" s="50"/>
      <c r="AC8769" s="50"/>
      <c r="AD8769" s="50"/>
      <c r="AE8769" s="50"/>
      <c r="AF8769" s="50"/>
      <c r="AG8769" s="50"/>
      <c r="AH8769" s="50"/>
      <c r="AI8769" s="50"/>
      <c r="AJ8769" s="50"/>
      <c r="AK8769" s="50"/>
      <c r="AL8769" s="50"/>
      <c r="AM8769" s="50"/>
      <c r="AN8769" s="50"/>
      <c r="AO8769" s="50"/>
      <c r="AP8769" s="50"/>
      <c r="AQ8769" s="50"/>
      <c r="AR8769" s="50"/>
      <c r="AS8769" s="50"/>
      <c r="AT8769" s="50"/>
      <c r="AU8769" s="50"/>
      <c r="AV8769" s="50"/>
      <c r="AW8769" s="50"/>
      <c r="AX8769" s="50"/>
      <c r="AY8769" s="50"/>
      <c r="AZ8769" s="50"/>
      <c r="BA8769" s="50"/>
      <c r="BB8769" s="50"/>
      <c r="BC8769" s="50"/>
      <c r="BD8769" s="50"/>
      <c r="BE8769" s="50"/>
      <c r="BF8769" s="50"/>
      <c r="BG8769" s="50"/>
      <c r="BH8769" s="50"/>
      <c r="BI8769" s="50"/>
      <c r="BJ8769" s="50"/>
      <c r="BK8769" s="50"/>
      <c r="BL8769" s="50"/>
      <c r="BM8769" s="50"/>
      <c r="BN8769" s="50"/>
      <c r="BO8769" s="50"/>
      <c r="BP8769" s="50"/>
      <c r="BQ8769" s="50"/>
      <c r="BR8769" s="50"/>
      <c r="BS8769" s="50"/>
      <c r="BT8769" s="50"/>
      <c r="BU8769" s="50"/>
      <c r="BV8769" s="50"/>
      <c r="BW8769" s="50"/>
      <c r="BX8769" s="50"/>
      <c r="BY8769" s="50"/>
      <c r="BZ8769" s="50"/>
      <c r="CA8769" s="50"/>
      <c r="CB8769" s="50"/>
      <c r="CC8769" s="50"/>
      <c r="CD8769" s="50"/>
      <c r="CE8769" s="50"/>
      <c r="CF8769" s="50"/>
      <c r="CG8769" s="50"/>
      <c r="CH8769" s="50"/>
      <c r="CI8769" s="50"/>
      <c r="CJ8769" s="50"/>
      <c r="CK8769" s="50"/>
      <c r="CL8769" s="50"/>
      <c r="CM8769" s="50"/>
      <c r="CN8769" s="50"/>
      <c r="CO8769" s="50"/>
      <c r="CP8769" s="50"/>
      <c r="CQ8769" s="50"/>
      <c r="CR8769" s="50"/>
      <c r="CS8769" s="50"/>
      <c r="CT8769" s="50"/>
      <c r="CU8769" s="50"/>
      <c r="CV8769" s="50"/>
      <c r="CW8769" s="50"/>
      <c r="CX8769" s="50"/>
      <c r="CY8769" s="50"/>
      <c r="CZ8769" s="50"/>
      <c r="DA8769" s="50"/>
      <c r="DB8769" s="50"/>
      <c r="DC8769" s="50"/>
      <c r="DD8769" s="50"/>
      <c r="DE8769" s="50"/>
      <c r="DF8769" s="50"/>
      <c r="DG8769" s="50"/>
    </row>
    <row r="8770" spans="1:111" x14ac:dyDescent="0.2">
      <c r="A8770" s="212"/>
      <c r="B8770" s="212"/>
      <c r="C8770" s="212"/>
      <c r="E8770" s="182"/>
      <c r="F8770" s="192"/>
      <c r="G8770" s="192"/>
      <c r="H8770" s="50"/>
      <c r="I8770" s="50"/>
      <c r="J8770" s="50"/>
      <c r="K8770" s="50"/>
      <c r="L8770" s="50"/>
      <c r="M8770" s="50"/>
      <c r="N8770" s="50"/>
      <c r="O8770" s="50"/>
      <c r="P8770" s="50"/>
      <c r="Q8770" s="50"/>
      <c r="R8770" s="50"/>
      <c r="S8770" s="50"/>
      <c r="T8770" s="50"/>
      <c r="U8770" s="50"/>
      <c r="V8770" s="50"/>
      <c r="W8770" s="50"/>
      <c r="X8770" s="50"/>
      <c r="Y8770" s="50"/>
      <c r="Z8770" s="50"/>
      <c r="AA8770" s="50"/>
      <c r="AB8770" s="50"/>
      <c r="AC8770" s="50"/>
      <c r="AD8770" s="50"/>
      <c r="AE8770" s="50"/>
      <c r="AF8770" s="50"/>
      <c r="AG8770" s="50"/>
      <c r="AH8770" s="50"/>
      <c r="AI8770" s="50"/>
      <c r="AJ8770" s="50"/>
      <c r="AK8770" s="50"/>
      <c r="AL8770" s="50"/>
      <c r="AM8770" s="50"/>
      <c r="AN8770" s="50"/>
      <c r="AO8770" s="50"/>
      <c r="AP8770" s="50"/>
      <c r="AQ8770" s="50"/>
      <c r="AR8770" s="50"/>
      <c r="AS8770" s="50"/>
      <c r="AT8770" s="50"/>
      <c r="AU8770" s="50"/>
      <c r="AV8770" s="50"/>
      <c r="AW8770" s="50"/>
      <c r="AX8770" s="50"/>
      <c r="AY8770" s="50"/>
      <c r="AZ8770" s="50"/>
      <c r="BA8770" s="50"/>
      <c r="BB8770" s="50"/>
      <c r="BC8770" s="50"/>
      <c r="BD8770" s="50"/>
      <c r="BE8770" s="50"/>
      <c r="BF8770" s="50"/>
      <c r="BG8770" s="50"/>
      <c r="BH8770" s="50"/>
      <c r="BI8770" s="50"/>
      <c r="BJ8770" s="50"/>
      <c r="BK8770" s="50"/>
      <c r="BL8770" s="50"/>
      <c r="BM8770" s="50"/>
      <c r="BN8770" s="50"/>
      <c r="BO8770" s="50"/>
      <c r="BP8770" s="50"/>
      <c r="BQ8770" s="50"/>
      <c r="BR8770" s="50"/>
      <c r="BS8770" s="50"/>
      <c r="BT8770" s="50"/>
      <c r="BU8770" s="50"/>
      <c r="BV8770" s="50"/>
      <c r="BW8770" s="50"/>
      <c r="BX8770" s="50"/>
      <c r="BY8770" s="50"/>
      <c r="BZ8770" s="50"/>
      <c r="CA8770" s="50"/>
      <c r="CB8770" s="50"/>
      <c r="CC8770" s="50"/>
      <c r="CD8770" s="50"/>
      <c r="CE8770" s="50"/>
      <c r="CF8770" s="50"/>
      <c r="CG8770" s="50"/>
      <c r="CH8770" s="50"/>
      <c r="CI8770" s="50"/>
      <c r="CJ8770" s="50"/>
      <c r="CK8770" s="50"/>
      <c r="CL8770" s="50"/>
      <c r="CM8770" s="50"/>
      <c r="CN8770" s="50"/>
      <c r="CO8770" s="50"/>
      <c r="CP8770" s="50"/>
      <c r="CQ8770" s="50"/>
      <c r="CR8770" s="50"/>
      <c r="CS8770" s="50"/>
      <c r="CT8770" s="50"/>
      <c r="CU8770" s="50"/>
      <c r="CV8770" s="50"/>
      <c r="CW8770" s="50"/>
      <c r="CX8770" s="50"/>
      <c r="CY8770" s="50"/>
      <c r="CZ8770" s="50"/>
      <c r="DA8770" s="50"/>
      <c r="DB8770" s="50"/>
      <c r="DC8770" s="50"/>
      <c r="DD8770" s="50"/>
      <c r="DE8770" s="50"/>
      <c r="DF8770" s="50"/>
      <c r="DG8770" s="50"/>
    </row>
    <row r="8771" spans="1:111" x14ac:dyDescent="0.2">
      <c r="A8771" s="212"/>
      <c r="B8771" s="212"/>
      <c r="C8771" s="212"/>
      <c r="E8771" s="182"/>
      <c r="F8771" s="192"/>
      <c r="G8771" s="192"/>
      <c r="H8771" s="50"/>
      <c r="I8771" s="50"/>
      <c r="J8771" s="50"/>
      <c r="K8771" s="50"/>
      <c r="L8771" s="50"/>
      <c r="M8771" s="50"/>
      <c r="N8771" s="50"/>
      <c r="O8771" s="50"/>
      <c r="P8771" s="50"/>
      <c r="Q8771" s="50"/>
      <c r="R8771" s="50"/>
      <c r="S8771" s="50"/>
      <c r="T8771" s="50"/>
      <c r="U8771" s="50"/>
      <c r="V8771" s="50"/>
      <c r="W8771" s="50"/>
      <c r="X8771" s="50"/>
      <c r="Y8771" s="50"/>
      <c r="Z8771" s="50"/>
      <c r="AA8771" s="50"/>
      <c r="AB8771" s="50"/>
      <c r="AC8771" s="50"/>
      <c r="AD8771" s="50"/>
      <c r="AE8771" s="50"/>
      <c r="AF8771" s="50"/>
      <c r="AG8771" s="50"/>
      <c r="AH8771" s="50"/>
      <c r="AI8771" s="50"/>
      <c r="AJ8771" s="50"/>
      <c r="AK8771" s="50"/>
      <c r="AL8771" s="50"/>
      <c r="AM8771" s="50"/>
      <c r="AN8771" s="50"/>
      <c r="AO8771" s="50"/>
      <c r="AP8771" s="50"/>
      <c r="AQ8771" s="50"/>
      <c r="AR8771" s="50"/>
      <c r="AS8771" s="50"/>
      <c r="AT8771" s="50"/>
      <c r="AU8771" s="50"/>
      <c r="AV8771" s="50"/>
      <c r="AW8771" s="50"/>
      <c r="AX8771" s="50"/>
      <c r="AY8771" s="50"/>
      <c r="AZ8771" s="50"/>
      <c r="BA8771" s="50"/>
      <c r="BB8771" s="50"/>
      <c r="BC8771" s="50"/>
      <c r="BD8771" s="50"/>
      <c r="BE8771" s="50"/>
      <c r="BF8771" s="50"/>
      <c r="BG8771" s="50"/>
      <c r="BH8771" s="50"/>
      <c r="BI8771" s="50"/>
      <c r="BJ8771" s="50"/>
      <c r="BK8771" s="50"/>
      <c r="BL8771" s="50"/>
      <c r="BM8771" s="50"/>
      <c r="BN8771" s="50"/>
      <c r="BO8771" s="50"/>
      <c r="BP8771" s="50"/>
      <c r="BQ8771" s="50"/>
      <c r="BR8771" s="50"/>
      <c r="BS8771" s="50"/>
      <c r="BT8771" s="50"/>
      <c r="BU8771" s="50"/>
      <c r="BV8771" s="50"/>
      <c r="BW8771" s="50"/>
      <c r="BX8771" s="50"/>
      <c r="BY8771" s="50"/>
      <c r="BZ8771" s="50"/>
      <c r="CA8771" s="50"/>
      <c r="CB8771" s="50"/>
      <c r="CC8771" s="50"/>
      <c r="CD8771" s="50"/>
      <c r="CE8771" s="50"/>
      <c r="CF8771" s="50"/>
      <c r="CG8771" s="50"/>
      <c r="CH8771" s="50"/>
      <c r="CI8771" s="50"/>
      <c r="CJ8771" s="50"/>
      <c r="CK8771" s="50"/>
      <c r="CL8771" s="50"/>
      <c r="CM8771" s="50"/>
      <c r="CN8771" s="50"/>
      <c r="CO8771" s="50"/>
      <c r="CP8771" s="50"/>
      <c r="CQ8771" s="50"/>
      <c r="CR8771" s="50"/>
      <c r="CS8771" s="50"/>
      <c r="CT8771" s="50"/>
      <c r="CU8771" s="50"/>
      <c r="CV8771" s="50"/>
      <c r="CW8771" s="50"/>
      <c r="CX8771" s="50"/>
      <c r="CY8771" s="50"/>
      <c r="CZ8771" s="50"/>
      <c r="DA8771" s="50"/>
      <c r="DB8771" s="50"/>
      <c r="DC8771" s="50"/>
      <c r="DD8771" s="50"/>
      <c r="DE8771" s="50"/>
      <c r="DF8771" s="50"/>
      <c r="DG8771" s="50"/>
    </row>
    <row r="8772" spans="1:111" x14ac:dyDescent="0.2">
      <c r="A8772" s="212"/>
      <c r="B8772" s="212"/>
      <c r="C8772" s="212"/>
      <c r="E8772" s="182"/>
      <c r="F8772" s="192"/>
      <c r="G8772" s="192"/>
      <c r="H8772" s="50"/>
      <c r="I8772" s="50"/>
      <c r="J8772" s="50"/>
      <c r="K8772" s="50"/>
      <c r="L8772" s="50"/>
      <c r="M8772" s="50"/>
      <c r="N8772" s="50"/>
      <c r="O8772" s="50"/>
      <c r="P8772" s="50"/>
      <c r="Q8772" s="50"/>
      <c r="R8772" s="50"/>
      <c r="S8772" s="50"/>
      <c r="T8772" s="50"/>
      <c r="U8772" s="50"/>
      <c r="V8772" s="50"/>
      <c r="W8772" s="50"/>
      <c r="X8772" s="50"/>
      <c r="Y8772" s="50"/>
      <c r="Z8772" s="50"/>
      <c r="AA8772" s="50"/>
      <c r="AB8772" s="50"/>
      <c r="AC8772" s="50"/>
      <c r="AD8772" s="50"/>
      <c r="AE8772" s="50"/>
      <c r="AF8772" s="50"/>
      <c r="AG8772" s="50"/>
      <c r="AH8772" s="50"/>
      <c r="AI8772" s="50"/>
      <c r="AJ8772" s="50"/>
      <c r="AK8772" s="50"/>
      <c r="AL8772" s="50"/>
      <c r="AM8772" s="50"/>
      <c r="AN8772" s="50"/>
      <c r="AO8772" s="50"/>
      <c r="AP8772" s="50"/>
      <c r="AQ8772" s="50"/>
      <c r="AR8772" s="50"/>
      <c r="AS8772" s="50"/>
      <c r="AT8772" s="50"/>
      <c r="AU8772" s="50"/>
      <c r="AV8772" s="50"/>
      <c r="AW8772" s="50"/>
      <c r="AX8772" s="50"/>
      <c r="AY8772" s="50"/>
      <c r="AZ8772" s="50"/>
      <c r="BA8772" s="50"/>
      <c r="BB8772" s="50"/>
      <c r="BC8772" s="50"/>
      <c r="BD8772" s="50"/>
      <c r="BE8772" s="50"/>
      <c r="BF8772" s="50"/>
      <c r="BG8772" s="50"/>
      <c r="BH8772" s="50"/>
      <c r="BI8772" s="50"/>
      <c r="BJ8772" s="50"/>
      <c r="BK8772" s="50"/>
      <c r="BL8772" s="50"/>
      <c r="BM8772" s="50"/>
      <c r="BN8772" s="50"/>
      <c r="BO8772" s="50"/>
      <c r="BP8772" s="50"/>
      <c r="BQ8772" s="50"/>
      <c r="BR8772" s="50"/>
      <c r="BS8772" s="50"/>
      <c r="BT8772" s="50"/>
      <c r="BU8772" s="50"/>
      <c r="BV8772" s="50"/>
      <c r="BW8772" s="50"/>
      <c r="BX8772" s="50"/>
      <c r="BY8772" s="50"/>
      <c r="BZ8772" s="50"/>
      <c r="CA8772" s="50"/>
      <c r="CB8772" s="50"/>
      <c r="CC8772" s="50"/>
      <c r="CD8772" s="50"/>
      <c r="CE8772" s="50"/>
      <c r="CF8772" s="50"/>
      <c r="CG8772" s="50"/>
      <c r="CH8772" s="50"/>
      <c r="CI8772" s="50"/>
      <c r="CJ8772" s="50"/>
      <c r="CK8772" s="50"/>
      <c r="CL8772" s="50"/>
      <c r="CM8772" s="50"/>
      <c r="CN8772" s="50"/>
      <c r="CO8772" s="50"/>
      <c r="CP8772" s="50"/>
      <c r="CQ8772" s="50"/>
      <c r="CR8772" s="50"/>
      <c r="CS8772" s="50"/>
      <c r="CT8772" s="50"/>
      <c r="CU8772" s="50"/>
      <c r="CV8772" s="50"/>
      <c r="CW8772" s="50"/>
      <c r="CX8772" s="50"/>
      <c r="CY8772" s="50"/>
      <c r="CZ8772" s="50"/>
      <c r="DA8772" s="50"/>
      <c r="DB8772" s="50"/>
      <c r="DC8772" s="50"/>
      <c r="DD8772" s="50"/>
      <c r="DE8772" s="50"/>
      <c r="DF8772" s="50"/>
      <c r="DG8772" s="50"/>
    </row>
    <row r="8773" spans="1:111" x14ac:dyDescent="0.2">
      <c r="A8773" s="212"/>
      <c r="B8773" s="212"/>
      <c r="C8773" s="212"/>
      <c r="E8773" s="182"/>
      <c r="F8773" s="192"/>
      <c r="G8773" s="192"/>
      <c r="H8773" s="50"/>
      <c r="I8773" s="50"/>
      <c r="J8773" s="50"/>
      <c r="K8773" s="50"/>
      <c r="L8773" s="50"/>
      <c r="M8773" s="50"/>
      <c r="N8773" s="50"/>
      <c r="O8773" s="50"/>
      <c r="P8773" s="50"/>
      <c r="Q8773" s="50"/>
      <c r="R8773" s="50"/>
      <c r="S8773" s="50"/>
      <c r="T8773" s="50"/>
      <c r="U8773" s="50"/>
      <c r="V8773" s="50"/>
      <c r="W8773" s="50"/>
      <c r="X8773" s="50"/>
      <c r="Y8773" s="50"/>
      <c r="Z8773" s="50"/>
      <c r="AA8773" s="50"/>
      <c r="AB8773" s="50"/>
      <c r="AC8773" s="50"/>
      <c r="AD8773" s="50"/>
      <c r="AE8773" s="50"/>
      <c r="AF8773" s="50"/>
      <c r="AG8773" s="50"/>
      <c r="AH8773" s="50"/>
      <c r="AI8773" s="50"/>
      <c r="AJ8773" s="50"/>
      <c r="AK8773" s="50"/>
      <c r="AL8773" s="50"/>
      <c r="AM8773" s="50"/>
      <c r="AN8773" s="50"/>
      <c r="AO8773" s="50"/>
      <c r="AP8773" s="50"/>
      <c r="AQ8773" s="50"/>
      <c r="AR8773" s="50"/>
      <c r="AS8773" s="50"/>
      <c r="AT8773" s="50"/>
      <c r="AU8773" s="50"/>
      <c r="AV8773" s="50"/>
      <c r="AW8773" s="50"/>
      <c r="AX8773" s="50"/>
      <c r="AY8773" s="50"/>
      <c r="AZ8773" s="50"/>
      <c r="BA8773" s="50"/>
      <c r="BB8773" s="50"/>
      <c r="BC8773" s="50"/>
      <c r="BD8773" s="50"/>
      <c r="BE8773" s="50"/>
      <c r="BF8773" s="50"/>
      <c r="BG8773" s="50"/>
      <c r="BH8773" s="50"/>
      <c r="BI8773" s="50"/>
      <c r="BJ8773" s="50"/>
      <c r="BK8773" s="50"/>
      <c r="BL8773" s="50"/>
      <c r="BM8773" s="50"/>
      <c r="BN8773" s="50"/>
      <c r="BO8773" s="50"/>
      <c r="BP8773" s="50"/>
      <c r="BQ8773" s="50"/>
      <c r="BR8773" s="50"/>
      <c r="BS8773" s="50"/>
      <c r="BT8773" s="50"/>
      <c r="BU8773" s="50"/>
      <c r="BV8773" s="50"/>
      <c r="BW8773" s="50"/>
      <c r="BX8773" s="50"/>
      <c r="BY8773" s="50"/>
      <c r="BZ8773" s="50"/>
      <c r="CA8773" s="50"/>
      <c r="CB8773" s="50"/>
      <c r="CC8773" s="50"/>
      <c r="CD8773" s="50"/>
      <c r="CE8773" s="50"/>
      <c r="CF8773" s="50"/>
      <c r="CG8773" s="50"/>
      <c r="CH8773" s="50"/>
      <c r="CI8773" s="50"/>
      <c r="CJ8773" s="50"/>
      <c r="CK8773" s="50"/>
      <c r="CL8773" s="50"/>
      <c r="CM8773" s="50"/>
      <c r="CN8773" s="50"/>
      <c r="CO8773" s="50"/>
      <c r="CP8773" s="50"/>
      <c r="CQ8773" s="50"/>
      <c r="CR8773" s="50"/>
      <c r="CS8773" s="50"/>
      <c r="CT8773" s="50"/>
      <c r="CU8773" s="50"/>
      <c r="CV8773" s="50"/>
      <c r="CW8773" s="50"/>
      <c r="CX8773" s="50"/>
      <c r="CY8773" s="50"/>
      <c r="CZ8773" s="50"/>
      <c r="DA8773" s="50"/>
      <c r="DB8773" s="50"/>
      <c r="DC8773" s="50"/>
      <c r="DD8773" s="50"/>
      <c r="DE8773" s="50"/>
      <c r="DF8773" s="50"/>
      <c r="DG8773" s="50"/>
    </row>
    <row r="8774" spans="1:111" x14ac:dyDescent="0.2">
      <c r="A8774" s="212"/>
      <c r="B8774" s="212"/>
      <c r="C8774" s="212"/>
      <c r="D8774" s="54"/>
      <c r="E8774" s="182"/>
      <c r="F8774" s="192"/>
      <c r="G8774" s="192"/>
      <c r="H8774" s="50"/>
      <c r="I8774" s="50"/>
      <c r="J8774" s="50"/>
      <c r="K8774" s="50"/>
      <c r="L8774" s="50"/>
      <c r="M8774" s="50"/>
      <c r="N8774" s="50"/>
      <c r="O8774" s="50"/>
      <c r="P8774" s="50"/>
      <c r="Q8774" s="50"/>
      <c r="R8774" s="50"/>
      <c r="S8774" s="50"/>
      <c r="T8774" s="50"/>
      <c r="U8774" s="50"/>
      <c r="V8774" s="50"/>
      <c r="W8774" s="50"/>
      <c r="X8774" s="50"/>
      <c r="Y8774" s="50"/>
      <c r="Z8774" s="50"/>
      <c r="AA8774" s="50"/>
      <c r="AB8774" s="50"/>
      <c r="AC8774" s="50"/>
      <c r="AD8774" s="50"/>
      <c r="AE8774" s="50"/>
      <c r="AF8774" s="50"/>
      <c r="AG8774" s="50"/>
      <c r="AH8774" s="50"/>
      <c r="AI8774" s="50"/>
      <c r="AJ8774" s="50"/>
      <c r="AK8774" s="50"/>
      <c r="AL8774" s="50"/>
      <c r="AM8774" s="50"/>
      <c r="AN8774" s="50"/>
      <c r="AO8774" s="50"/>
      <c r="AP8774" s="50"/>
      <c r="AQ8774" s="50"/>
      <c r="AR8774" s="50"/>
      <c r="AS8774" s="50"/>
      <c r="AT8774" s="50"/>
      <c r="AU8774" s="50"/>
      <c r="AV8774" s="50"/>
      <c r="AW8774" s="50"/>
      <c r="AX8774" s="50"/>
      <c r="AY8774" s="50"/>
      <c r="AZ8774" s="50"/>
      <c r="BA8774" s="50"/>
      <c r="BB8774" s="50"/>
      <c r="BC8774" s="50"/>
      <c r="BD8774" s="50"/>
      <c r="BE8774" s="50"/>
      <c r="BF8774" s="50"/>
      <c r="BG8774" s="50"/>
      <c r="BH8774" s="50"/>
      <c r="BI8774" s="50"/>
      <c r="BJ8774" s="50"/>
      <c r="BK8774" s="50"/>
      <c r="BL8774" s="50"/>
      <c r="BM8774" s="50"/>
      <c r="BN8774" s="50"/>
      <c r="BO8774" s="50"/>
      <c r="BP8774" s="50"/>
      <c r="BQ8774" s="50"/>
      <c r="BR8774" s="50"/>
      <c r="BS8774" s="50"/>
      <c r="BT8774" s="50"/>
      <c r="BU8774" s="50"/>
      <c r="BV8774" s="50"/>
      <c r="BW8774" s="50"/>
      <c r="BX8774" s="50"/>
      <c r="BY8774" s="50"/>
      <c r="BZ8774" s="50"/>
      <c r="CA8774" s="50"/>
      <c r="CB8774" s="50"/>
      <c r="CC8774" s="50"/>
      <c r="CD8774" s="50"/>
      <c r="CE8774" s="50"/>
      <c r="CF8774" s="50"/>
      <c r="CG8774" s="50"/>
      <c r="CH8774" s="50"/>
      <c r="CI8774" s="50"/>
      <c r="CJ8774" s="50"/>
      <c r="CK8774" s="50"/>
      <c r="CL8774" s="50"/>
      <c r="CM8774" s="50"/>
      <c r="CN8774" s="50"/>
      <c r="CO8774" s="50"/>
      <c r="CP8774" s="50"/>
      <c r="CQ8774" s="50"/>
      <c r="CR8774" s="50"/>
      <c r="CS8774" s="50"/>
      <c r="CT8774" s="50"/>
      <c r="CU8774" s="50"/>
      <c r="CV8774" s="50"/>
      <c r="CW8774" s="50"/>
      <c r="CX8774" s="50"/>
      <c r="CY8774" s="50"/>
      <c r="CZ8774" s="50"/>
      <c r="DA8774" s="50"/>
      <c r="DB8774" s="50"/>
      <c r="DC8774" s="50"/>
      <c r="DD8774" s="50"/>
      <c r="DE8774" s="50"/>
      <c r="DF8774" s="50"/>
      <c r="DG8774" s="50"/>
    </row>
    <row r="8775" spans="1:111" x14ac:dyDescent="0.2">
      <c r="A8775" s="212"/>
      <c r="B8775" s="212"/>
      <c r="C8775" s="212"/>
      <c r="E8775" s="182"/>
      <c r="F8775" s="192"/>
      <c r="G8775" s="192"/>
      <c r="H8775" s="50"/>
      <c r="I8775" s="50"/>
      <c r="J8775" s="50"/>
      <c r="K8775" s="50"/>
      <c r="L8775" s="50"/>
      <c r="M8775" s="50"/>
      <c r="N8775" s="50"/>
      <c r="O8775" s="50"/>
      <c r="P8775" s="50"/>
      <c r="Q8775" s="50"/>
      <c r="R8775" s="50"/>
      <c r="S8775" s="50"/>
      <c r="T8775" s="50"/>
      <c r="U8775" s="50"/>
      <c r="V8775" s="50"/>
      <c r="W8775" s="50"/>
      <c r="X8775" s="50"/>
      <c r="Y8775" s="50"/>
      <c r="Z8775" s="50"/>
      <c r="AA8775" s="50"/>
      <c r="AB8775" s="50"/>
      <c r="AC8775" s="50"/>
      <c r="AD8775" s="50"/>
      <c r="AE8775" s="50"/>
      <c r="AF8775" s="50"/>
      <c r="AG8775" s="50"/>
      <c r="AH8775" s="50"/>
      <c r="AI8775" s="50"/>
      <c r="AJ8775" s="50"/>
      <c r="AK8775" s="50"/>
      <c r="AL8775" s="50"/>
      <c r="AM8775" s="50"/>
      <c r="AN8775" s="50"/>
      <c r="AO8775" s="50"/>
      <c r="AP8775" s="50"/>
      <c r="AQ8775" s="50"/>
      <c r="AR8775" s="50"/>
      <c r="AS8775" s="50"/>
      <c r="AT8775" s="50"/>
      <c r="AU8775" s="50"/>
      <c r="AV8775" s="50"/>
      <c r="AW8775" s="50"/>
      <c r="AX8775" s="50"/>
      <c r="AY8775" s="50"/>
      <c r="AZ8775" s="50"/>
      <c r="BA8775" s="50"/>
      <c r="BB8775" s="50"/>
      <c r="BC8775" s="50"/>
      <c r="BD8775" s="50"/>
      <c r="BE8775" s="50"/>
      <c r="BF8775" s="50"/>
      <c r="BG8775" s="50"/>
      <c r="BH8775" s="50"/>
      <c r="BI8775" s="50"/>
      <c r="BJ8775" s="50"/>
      <c r="BK8775" s="50"/>
      <c r="BL8775" s="50"/>
      <c r="BM8775" s="50"/>
      <c r="BN8775" s="50"/>
      <c r="BO8775" s="50"/>
      <c r="BP8775" s="50"/>
      <c r="BQ8775" s="50"/>
      <c r="BR8775" s="50"/>
      <c r="BS8775" s="50"/>
      <c r="BT8775" s="50"/>
      <c r="BU8775" s="50"/>
      <c r="BV8775" s="50"/>
      <c r="BW8775" s="50"/>
      <c r="BX8775" s="50"/>
      <c r="BY8775" s="50"/>
      <c r="BZ8775" s="50"/>
      <c r="CA8775" s="50"/>
      <c r="CB8775" s="50"/>
      <c r="CC8775" s="50"/>
      <c r="CD8775" s="50"/>
      <c r="CE8775" s="50"/>
      <c r="CF8775" s="50"/>
      <c r="CG8775" s="50"/>
      <c r="CH8775" s="50"/>
      <c r="CI8775" s="50"/>
      <c r="CJ8775" s="50"/>
      <c r="CK8775" s="50"/>
      <c r="CL8775" s="50"/>
      <c r="CM8775" s="50"/>
      <c r="CN8775" s="50"/>
      <c r="CO8775" s="50"/>
      <c r="CP8775" s="50"/>
      <c r="CQ8775" s="50"/>
      <c r="CR8775" s="50"/>
      <c r="CS8775" s="50"/>
      <c r="CT8775" s="50"/>
      <c r="CU8775" s="50"/>
      <c r="CV8775" s="50"/>
      <c r="CW8775" s="50"/>
      <c r="CX8775" s="50"/>
      <c r="CY8775" s="50"/>
      <c r="CZ8775" s="50"/>
      <c r="DA8775" s="50"/>
      <c r="DB8775" s="50"/>
      <c r="DC8775" s="50"/>
      <c r="DD8775" s="50"/>
      <c r="DE8775" s="50"/>
      <c r="DF8775" s="50"/>
      <c r="DG8775" s="50"/>
    </row>
    <row r="8776" spans="1:111" x14ac:dyDescent="0.2">
      <c r="A8776" s="212"/>
      <c r="B8776" s="212"/>
      <c r="C8776" s="212"/>
      <c r="E8776" s="182"/>
      <c r="F8776" s="192"/>
      <c r="G8776" s="192"/>
      <c r="H8776" s="50"/>
      <c r="I8776" s="50"/>
      <c r="J8776" s="50"/>
      <c r="K8776" s="50"/>
      <c r="L8776" s="50"/>
      <c r="M8776" s="50"/>
      <c r="N8776" s="50"/>
      <c r="O8776" s="50"/>
      <c r="P8776" s="50"/>
      <c r="Q8776" s="50"/>
      <c r="R8776" s="50"/>
      <c r="S8776" s="50"/>
      <c r="T8776" s="50"/>
      <c r="U8776" s="50"/>
      <c r="V8776" s="50"/>
      <c r="W8776" s="50"/>
      <c r="X8776" s="50"/>
      <c r="Y8776" s="50"/>
      <c r="Z8776" s="50"/>
      <c r="AA8776" s="50"/>
      <c r="AB8776" s="50"/>
      <c r="AC8776" s="50"/>
      <c r="AD8776" s="50"/>
      <c r="AE8776" s="50"/>
      <c r="AF8776" s="50"/>
      <c r="AG8776" s="50"/>
      <c r="AH8776" s="50"/>
      <c r="AI8776" s="50"/>
      <c r="AJ8776" s="50"/>
      <c r="AK8776" s="50"/>
      <c r="AL8776" s="50"/>
      <c r="AM8776" s="50"/>
      <c r="AN8776" s="50"/>
      <c r="AO8776" s="50"/>
      <c r="AP8776" s="50"/>
      <c r="AQ8776" s="50"/>
      <c r="AR8776" s="50"/>
      <c r="AS8776" s="50"/>
      <c r="AT8776" s="50"/>
      <c r="AU8776" s="50"/>
      <c r="AV8776" s="50"/>
      <c r="AW8776" s="50"/>
      <c r="AX8776" s="50"/>
      <c r="AY8776" s="50"/>
      <c r="AZ8776" s="50"/>
      <c r="BA8776" s="50"/>
      <c r="BB8776" s="50"/>
      <c r="BC8776" s="50"/>
      <c r="BD8776" s="50"/>
      <c r="BE8776" s="50"/>
      <c r="BF8776" s="50"/>
      <c r="BG8776" s="50"/>
      <c r="BH8776" s="50"/>
      <c r="BI8776" s="50"/>
      <c r="BJ8776" s="50"/>
      <c r="BK8776" s="50"/>
      <c r="BL8776" s="50"/>
      <c r="BM8776" s="50"/>
      <c r="BN8776" s="50"/>
      <c r="BO8776" s="50"/>
      <c r="BP8776" s="50"/>
      <c r="BQ8776" s="50"/>
      <c r="BR8776" s="50"/>
      <c r="BS8776" s="50"/>
      <c r="BT8776" s="50"/>
      <c r="BU8776" s="50"/>
      <c r="BV8776" s="50"/>
      <c r="BW8776" s="50"/>
      <c r="BX8776" s="50"/>
      <c r="BY8776" s="50"/>
      <c r="BZ8776" s="50"/>
      <c r="CA8776" s="50"/>
      <c r="CB8776" s="50"/>
      <c r="CC8776" s="50"/>
      <c r="CD8776" s="50"/>
      <c r="CE8776" s="50"/>
      <c r="CF8776" s="50"/>
      <c r="CG8776" s="50"/>
      <c r="CH8776" s="50"/>
      <c r="CI8776" s="50"/>
      <c r="CJ8776" s="50"/>
      <c r="CK8776" s="50"/>
      <c r="CL8776" s="50"/>
      <c r="CM8776" s="50"/>
      <c r="CN8776" s="50"/>
      <c r="CO8776" s="50"/>
      <c r="CP8776" s="50"/>
      <c r="CQ8776" s="50"/>
      <c r="CR8776" s="50"/>
      <c r="CS8776" s="50"/>
      <c r="CT8776" s="50"/>
      <c r="CU8776" s="50"/>
      <c r="CV8776" s="50"/>
      <c r="CW8776" s="50"/>
      <c r="CX8776" s="50"/>
      <c r="CY8776" s="50"/>
      <c r="CZ8776" s="50"/>
      <c r="DA8776" s="50"/>
      <c r="DB8776" s="50"/>
      <c r="DC8776" s="50"/>
      <c r="DD8776" s="50"/>
      <c r="DE8776" s="50"/>
      <c r="DF8776" s="50"/>
      <c r="DG8776" s="50"/>
    </row>
    <row r="8777" spans="1:111" x14ac:dyDescent="0.2">
      <c r="A8777" s="212"/>
      <c r="B8777" s="212"/>
      <c r="C8777" s="212"/>
      <c r="E8777" s="182"/>
      <c r="F8777" s="192"/>
      <c r="G8777" s="192"/>
      <c r="H8777" s="50"/>
      <c r="I8777" s="50"/>
      <c r="J8777" s="50"/>
      <c r="K8777" s="50"/>
      <c r="L8777" s="50"/>
      <c r="M8777" s="50"/>
      <c r="N8777" s="50"/>
      <c r="O8777" s="50"/>
      <c r="P8777" s="50"/>
      <c r="Q8777" s="50"/>
      <c r="R8777" s="50"/>
      <c r="S8777" s="50"/>
      <c r="T8777" s="50"/>
      <c r="U8777" s="50"/>
      <c r="V8777" s="50"/>
      <c r="W8777" s="50"/>
      <c r="X8777" s="50"/>
      <c r="Y8777" s="50"/>
      <c r="Z8777" s="50"/>
      <c r="AA8777" s="50"/>
      <c r="AB8777" s="50"/>
      <c r="AC8777" s="50"/>
      <c r="AD8777" s="50"/>
      <c r="AE8777" s="50"/>
      <c r="AF8777" s="50"/>
      <c r="AG8777" s="50"/>
      <c r="AH8777" s="50"/>
      <c r="AI8777" s="50"/>
      <c r="AJ8777" s="50"/>
      <c r="AK8777" s="50"/>
      <c r="AL8777" s="50"/>
      <c r="AM8777" s="50"/>
      <c r="AN8777" s="50"/>
      <c r="AO8777" s="50"/>
      <c r="AP8777" s="50"/>
      <c r="AQ8777" s="50"/>
      <c r="AR8777" s="50"/>
      <c r="AS8777" s="50"/>
      <c r="AT8777" s="50"/>
      <c r="AU8777" s="50"/>
      <c r="AV8777" s="50"/>
      <c r="AW8777" s="50"/>
      <c r="AX8777" s="50"/>
      <c r="AY8777" s="50"/>
      <c r="AZ8777" s="50"/>
      <c r="BA8777" s="50"/>
      <c r="BB8777" s="50"/>
      <c r="BC8777" s="50"/>
      <c r="BD8777" s="50"/>
      <c r="BE8777" s="50"/>
      <c r="BF8777" s="50"/>
      <c r="BG8777" s="50"/>
      <c r="BH8777" s="50"/>
      <c r="BI8777" s="50"/>
      <c r="BJ8777" s="50"/>
      <c r="BK8777" s="50"/>
      <c r="BL8777" s="50"/>
      <c r="BM8777" s="50"/>
      <c r="BN8777" s="50"/>
      <c r="BO8777" s="50"/>
      <c r="BP8777" s="50"/>
      <c r="BQ8777" s="50"/>
      <c r="BR8777" s="50"/>
      <c r="BS8777" s="50"/>
      <c r="BT8777" s="50"/>
      <c r="BU8777" s="50"/>
      <c r="BV8777" s="50"/>
      <c r="BW8777" s="50"/>
      <c r="BX8777" s="50"/>
      <c r="BY8777" s="50"/>
      <c r="BZ8777" s="50"/>
      <c r="CA8777" s="50"/>
      <c r="CB8777" s="50"/>
      <c r="CC8777" s="50"/>
      <c r="CD8777" s="50"/>
      <c r="CE8777" s="50"/>
      <c r="CF8777" s="50"/>
      <c r="CG8777" s="50"/>
      <c r="CH8777" s="50"/>
      <c r="CI8777" s="50"/>
      <c r="CJ8777" s="50"/>
      <c r="CK8777" s="50"/>
      <c r="CL8777" s="50"/>
      <c r="CM8777" s="50"/>
      <c r="CN8777" s="50"/>
      <c r="CO8777" s="50"/>
      <c r="CP8777" s="50"/>
      <c r="CQ8777" s="50"/>
      <c r="CR8777" s="50"/>
      <c r="CS8777" s="50"/>
      <c r="CT8777" s="50"/>
      <c r="CU8777" s="50"/>
      <c r="CV8777" s="50"/>
      <c r="CW8777" s="50"/>
      <c r="CX8777" s="50"/>
      <c r="CY8777" s="50"/>
      <c r="CZ8777" s="50"/>
      <c r="DA8777" s="50"/>
      <c r="DB8777" s="50"/>
      <c r="DC8777" s="50"/>
      <c r="DD8777" s="50"/>
      <c r="DE8777" s="50"/>
      <c r="DF8777" s="50"/>
      <c r="DG8777" s="50"/>
    </row>
    <row r="8778" spans="1:111" x14ac:dyDescent="0.2">
      <c r="A8778" s="212"/>
      <c r="B8778" s="212"/>
      <c r="C8778" s="212"/>
      <c r="E8778" s="182"/>
      <c r="F8778" s="192"/>
      <c r="G8778" s="192"/>
      <c r="H8778" s="50"/>
      <c r="I8778" s="50"/>
      <c r="J8778" s="50"/>
      <c r="K8778" s="50"/>
      <c r="L8778" s="50"/>
      <c r="M8778" s="50"/>
      <c r="N8778" s="50"/>
      <c r="O8778" s="50"/>
      <c r="P8778" s="50"/>
      <c r="Q8778" s="50"/>
      <c r="R8778" s="50"/>
      <c r="S8778" s="50"/>
      <c r="T8778" s="50"/>
      <c r="U8778" s="50"/>
      <c r="V8778" s="50"/>
      <c r="W8778" s="50"/>
      <c r="X8778" s="50"/>
      <c r="Y8778" s="50"/>
      <c r="Z8778" s="50"/>
      <c r="AA8778" s="50"/>
      <c r="AB8778" s="50"/>
      <c r="AC8778" s="50"/>
      <c r="AD8778" s="50"/>
      <c r="AE8778" s="50"/>
      <c r="AF8778" s="50"/>
      <c r="AG8778" s="50"/>
      <c r="AH8778" s="50"/>
      <c r="AI8778" s="50"/>
      <c r="AJ8778" s="50"/>
      <c r="AK8778" s="50"/>
      <c r="AL8778" s="50"/>
      <c r="AM8778" s="50"/>
      <c r="AN8778" s="50"/>
      <c r="AO8778" s="50"/>
      <c r="AP8778" s="50"/>
      <c r="AQ8778" s="50"/>
      <c r="AR8778" s="50"/>
      <c r="AS8778" s="50"/>
      <c r="AT8778" s="50"/>
      <c r="AU8778" s="50"/>
      <c r="AV8778" s="50"/>
      <c r="AW8778" s="50"/>
      <c r="AX8778" s="50"/>
      <c r="AY8778" s="50"/>
      <c r="AZ8778" s="50"/>
      <c r="BA8778" s="50"/>
      <c r="BB8778" s="50"/>
      <c r="BC8778" s="50"/>
      <c r="BD8778" s="50"/>
      <c r="BE8778" s="50"/>
      <c r="BF8778" s="50"/>
      <c r="BG8778" s="50"/>
      <c r="BH8778" s="50"/>
      <c r="BI8778" s="50"/>
      <c r="BJ8778" s="50"/>
      <c r="BK8778" s="50"/>
      <c r="BL8778" s="50"/>
      <c r="BM8778" s="50"/>
      <c r="BN8778" s="50"/>
      <c r="BO8778" s="50"/>
      <c r="BP8778" s="50"/>
      <c r="BQ8778" s="50"/>
      <c r="BR8778" s="50"/>
      <c r="BS8778" s="50"/>
      <c r="BT8778" s="50"/>
      <c r="BU8778" s="50"/>
      <c r="BV8778" s="50"/>
      <c r="BW8778" s="50"/>
      <c r="BX8778" s="50"/>
      <c r="BY8778" s="50"/>
      <c r="BZ8778" s="50"/>
      <c r="CA8778" s="50"/>
      <c r="CB8778" s="50"/>
      <c r="CC8778" s="50"/>
      <c r="CD8778" s="50"/>
      <c r="CE8778" s="50"/>
      <c r="CF8778" s="50"/>
      <c r="CG8778" s="50"/>
      <c r="CH8778" s="50"/>
      <c r="CI8778" s="50"/>
      <c r="CJ8778" s="50"/>
      <c r="CK8778" s="50"/>
      <c r="CL8778" s="50"/>
      <c r="CM8778" s="50"/>
      <c r="CN8778" s="50"/>
      <c r="CO8778" s="50"/>
      <c r="CP8778" s="50"/>
      <c r="CQ8778" s="50"/>
      <c r="CR8778" s="50"/>
      <c r="CS8778" s="50"/>
      <c r="CT8778" s="50"/>
      <c r="CU8778" s="50"/>
      <c r="CV8778" s="50"/>
      <c r="CW8778" s="50"/>
      <c r="CX8778" s="50"/>
      <c r="CY8778" s="50"/>
      <c r="CZ8778" s="50"/>
      <c r="DA8778" s="50"/>
      <c r="DB8778" s="50"/>
      <c r="DC8778" s="50"/>
      <c r="DD8778" s="50"/>
      <c r="DE8778" s="50"/>
      <c r="DF8778" s="50"/>
      <c r="DG8778" s="50"/>
    </row>
    <row r="8779" spans="1:111" x14ac:dyDescent="0.2">
      <c r="A8779" s="212"/>
      <c r="B8779" s="212"/>
      <c r="C8779" s="212"/>
      <c r="E8779" s="182"/>
      <c r="F8779" s="192"/>
      <c r="G8779" s="192"/>
      <c r="H8779" s="50"/>
      <c r="I8779" s="50"/>
      <c r="J8779" s="50"/>
      <c r="K8779" s="50"/>
      <c r="L8779" s="50"/>
      <c r="M8779" s="50"/>
      <c r="N8779" s="50"/>
      <c r="O8779" s="50"/>
      <c r="P8779" s="50"/>
      <c r="Q8779" s="50"/>
      <c r="R8779" s="50"/>
      <c r="S8779" s="50"/>
      <c r="T8779" s="50"/>
      <c r="U8779" s="50"/>
      <c r="V8779" s="50"/>
      <c r="W8779" s="50"/>
      <c r="X8779" s="50"/>
      <c r="Y8779" s="50"/>
      <c r="Z8779" s="50"/>
      <c r="AA8779" s="50"/>
      <c r="AB8779" s="50"/>
      <c r="AC8779" s="50"/>
      <c r="AD8779" s="50"/>
      <c r="AE8779" s="50"/>
      <c r="AF8779" s="50"/>
      <c r="AG8779" s="50"/>
      <c r="AH8779" s="50"/>
      <c r="AI8779" s="50"/>
      <c r="AJ8779" s="50"/>
      <c r="AK8779" s="50"/>
      <c r="AL8779" s="50"/>
      <c r="AM8779" s="50"/>
      <c r="AN8779" s="50"/>
      <c r="AO8779" s="50"/>
      <c r="AP8779" s="50"/>
      <c r="AQ8779" s="50"/>
      <c r="AR8779" s="50"/>
      <c r="AS8779" s="50"/>
      <c r="AT8779" s="50"/>
      <c r="AU8779" s="50"/>
      <c r="AV8779" s="50"/>
      <c r="AW8779" s="50"/>
      <c r="AX8779" s="50"/>
      <c r="AY8779" s="50"/>
      <c r="AZ8779" s="50"/>
      <c r="BA8779" s="50"/>
      <c r="BB8779" s="50"/>
      <c r="BC8779" s="50"/>
      <c r="BD8779" s="50"/>
      <c r="BE8779" s="50"/>
      <c r="BF8779" s="50"/>
      <c r="BG8779" s="50"/>
      <c r="BH8779" s="50"/>
      <c r="BI8779" s="50"/>
      <c r="BJ8779" s="50"/>
      <c r="BK8779" s="50"/>
      <c r="BL8779" s="50"/>
      <c r="BM8779" s="50"/>
      <c r="BN8779" s="50"/>
      <c r="BO8779" s="50"/>
      <c r="BP8779" s="50"/>
      <c r="BQ8779" s="50"/>
      <c r="BR8779" s="50"/>
      <c r="BS8779" s="50"/>
      <c r="BT8779" s="50"/>
      <c r="BU8779" s="50"/>
      <c r="BV8779" s="50"/>
      <c r="BW8779" s="50"/>
      <c r="BX8779" s="50"/>
      <c r="BY8779" s="50"/>
      <c r="BZ8779" s="50"/>
      <c r="CA8779" s="50"/>
      <c r="CB8779" s="50"/>
      <c r="CC8779" s="50"/>
      <c r="CD8779" s="50"/>
      <c r="CE8779" s="50"/>
      <c r="CF8779" s="50"/>
      <c r="CG8779" s="50"/>
      <c r="CH8779" s="50"/>
      <c r="CI8779" s="50"/>
      <c r="CJ8779" s="50"/>
      <c r="CK8779" s="50"/>
      <c r="CL8779" s="50"/>
      <c r="CM8779" s="50"/>
      <c r="CN8779" s="50"/>
      <c r="CO8779" s="50"/>
      <c r="CP8779" s="50"/>
      <c r="CQ8779" s="50"/>
      <c r="CR8779" s="50"/>
      <c r="CS8779" s="50"/>
      <c r="CT8779" s="50"/>
      <c r="CU8779" s="50"/>
      <c r="CV8779" s="50"/>
      <c r="CW8779" s="50"/>
      <c r="CX8779" s="50"/>
      <c r="CY8779" s="50"/>
      <c r="CZ8779" s="50"/>
      <c r="DA8779" s="50"/>
      <c r="DB8779" s="50"/>
      <c r="DC8779" s="50"/>
      <c r="DD8779" s="50"/>
      <c r="DE8779" s="50"/>
      <c r="DF8779" s="50"/>
      <c r="DG8779" s="50"/>
    </row>
    <row r="8780" spans="1:111" x14ac:dyDescent="0.2">
      <c r="A8780" s="395"/>
      <c r="B8780" s="395"/>
      <c r="C8780" s="395"/>
      <c r="E8780" s="182"/>
      <c r="F8780" s="192"/>
      <c r="G8780" s="192"/>
      <c r="H8780" s="50"/>
      <c r="I8780" s="50"/>
      <c r="J8780" s="50"/>
      <c r="K8780" s="50"/>
      <c r="L8780" s="50"/>
      <c r="M8780" s="50"/>
      <c r="N8780" s="50"/>
      <c r="O8780" s="50"/>
      <c r="P8780" s="50"/>
      <c r="Q8780" s="50"/>
      <c r="R8780" s="50"/>
      <c r="S8780" s="50"/>
      <c r="T8780" s="50"/>
      <c r="U8780" s="50"/>
      <c r="V8780" s="50"/>
      <c r="W8780" s="50"/>
      <c r="X8780" s="50"/>
      <c r="Y8780" s="50"/>
      <c r="Z8780" s="50"/>
      <c r="AA8780" s="50"/>
      <c r="AB8780" s="50"/>
      <c r="AC8780" s="50"/>
      <c r="AD8780" s="50"/>
      <c r="AE8780" s="50"/>
      <c r="AF8780" s="50"/>
      <c r="AG8780" s="50"/>
      <c r="AH8780" s="50"/>
      <c r="AI8780" s="50"/>
      <c r="AJ8780" s="50"/>
      <c r="AK8780" s="50"/>
      <c r="AL8780" s="50"/>
      <c r="AM8780" s="50"/>
      <c r="AN8780" s="50"/>
      <c r="AO8780" s="50"/>
      <c r="AP8780" s="50"/>
      <c r="AQ8780" s="50"/>
      <c r="AR8780" s="50"/>
      <c r="AS8780" s="50"/>
      <c r="AT8780" s="50"/>
      <c r="AU8780" s="50"/>
      <c r="AV8780" s="50"/>
      <c r="AW8780" s="50"/>
      <c r="AX8780" s="50"/>
      <c r="AY8780" s="50"/>
      <c r="AZ8780" s="50"/>
      <c r="BA8780" s="50"/>
      <c r="BB8780" s="50"/>
      <c r="BC8780" s="50"/>
      <c r="BD8780" s="50"/>
      <c r="BE8780" s="50"/>
      <c r="BF8780" s="50"/>
      <c r="BG8780" s="50"/>
      <c r="BH8780" s="50"/>
      <c r="BI8780" s="50"/>
      <c r="BJ8780" s="50"/>
      <c r="BK8780" s="50"/>
      <c r="BL8780" s="50"/>
      <c r="BM8780" s="50"/>
      <c r="BN8780" s="50"/>
      <c r="BO8780" s="50"/>
      <c r="BP8780" s="50"/>
      <c r="BQ8780" s="50"/>
      <c r="BR8780" s="50"/>
      <c r="BS8780" s="50"/>
      <c r="BT8780" s="50"/>
      <c r="BU8780" s="50"/>
      <c r="BV8780" s="50"/>
      <c r="BW8780" s="50"/>
      <c r="BX8780" s="50"/>
      <c r="BY8780" s="50"/>
      <c r="BZ8780" s="50"/>
      <c r="CA8780" s="50"/>
      <c r="CB8780" s="50"/>
      <c r="CC8780" s="50"/>
      <c r="CD8780" s="50"/>
      <c r="CE8780" s="50"/>
      <c r="CF8780" s="50"/>
      <c r="CG8780" s="50"/>
      <c r="CH8780" s="50"/>
      <c r="CI8780" s="50"/>
      <c r="CJ8780" s="50"/>
      <c r="CK8780" s="50"/>
      <c r="CL8780" s="50"/>
      <c r="CM8780" s="50"/>
      <c r="CN8780" s="50"/>
      <c r="CO8780" s="50"/>
      <c r="CP8780" s="50"/>
      <c r="CQ8780" s="50"/>
      <c r="CR8780" s="50"/>
      <c r="CS8780" s="50"/>
      <c r="CT8780" s="50"/>
      <c r="CU8780" s="50"/>
      <c r="CV8780" s="50"/>
      <c r="CW8780" s="50"/>
      <c r="CX8780" s="50"/>
      <c r="CY8780" s="50"/>
      <c r="CZ8780" s="50"/>
      <c r="DA8780" s="50"/>
      <c r="DB8780" s="50"/>
      <c r="DC8780" s="50"/>
      <c r="DD8780" s="50"/>
      <c r="DE8780" s="50"/>
      <c r="DF8780" s="50"/>
      <c r="DG8780" s="50"/>
    </row>
    <row r="8781" spans="1:111" x14ac:dyDescent="0.2">
      <c r="A8781" s="175"/>
      <c r="B8781" s="175"/>
      <c r="C8781" s="175"/>
      <c r="D8781" s="54"/>
      <c r="E8781" s="182"/>
      <c r="F8781" s="192"/>
      <c r="G8781" s="192"/>
      <c r="H8781" s="50"/>
      <c r="I8781" s="50"/>
      <c r="J8781" s="50"/>
      <c r="K8781" s="50"/>
      <c r="L8781" s="50"/>
      <c r="M8781" s="50"/>
      <c r="N8781" s="50"/>
      <c r="O8781" s="50"/>
      <c r="P8781" s="50"/>
      <c r="Q8781" s="50"/>
      <c r="R8781" s="50"/>
      <c r="S8781" s="50"/>
      <c r="T8781" s="50"/>
      <c r="U8781" s="50"/>
      <c r="V8781" s="50"/>
      <c r="W8781" s="50"/>
      <c r="X8781" s="50"/>
      <c r="Y8781" s="50"/>
      <c r="Z8781" s="50"/>
      <c r="AA8781" s="50"/>
      <c r="AB8781" s="50"/>
      <c r="AC8781" s="50"/>
      <c r="AD8781" s="50"/>
      <c r="AE8781" s="50"/>
      <c r="AF8781" s="50"/>
      <c r="AG8781" s="50"/>
      <c r="AH8781" s="50"/>
      <c r="AI8781" s="50"/>
      <c r="AJ8781" s="50"/>
      <c r="AK8781" s="50"/>
      <c r="AL8781" s="50"/>
      <c r="AM8781" s="50"/>
      <c r="AN8781" s="50"/>
      <c r="AO8781" s="50"/>
      <c r="AP8781" s="50"/>
      <c r="AQ8781" s="50"/>
      <c r="AR8781" s="50"/>
      <c r="AS8781" s="50"/>
      <c r="AT8781" s="50"/>
      <c r="AU8781" s="50"/>
      <c r="AV8781" s="50"/>
      <c r="AW8781" s="50"/>
      <c r="AX8781" s="50"/>
      <c r="AY8781" s="50"/>
      <c r="AZ8781" s="50"/>
      <c r="BA8781" s="50"/>
      <c r="BB8781" s="50"/>
      <c r="BC8781" s="50"/>
      <c r="BD8781" s="50"/>
      <c r="BE8781" s="50"/>
      <c r="BF8781" s="50"/>
      <c r="BG8781" s="50"/>
      <c r="BH8781" s="50"/>
      <c r="BI8781" s="50"/>
      <c r="BJ8781" s="50"/>
      <c r="BK8781" s="50"/>
      <c r="BL8781" s="50"/>
      <c r="BM8781" s="50"/>
      <c r="BN8781" s="50"/>
      <c r="BO8781" s="50"/>
      <c r="BP8781" s="50"/>
      <c r="BQ8781" s="50"/>
      <c r="BR8781" s="50"/>
      <c r="BS8781" s="50"/>
      <c r="BT8781" s="50"/>
      <c r="BU8781" s="50"/>
      <c r="BV8781" s="50"/>
      <c r="BW8781" s="50"/>
      <c r="BX8781" s="50"/>
      <c r="BY8781" s="50"/>
      <c r="BZ8781" s="50"/>
      <c r="CA8781" s="50"/>
      <c r="CB8781" s="50"/>
      <c r="CC8781" s="50"/>
      <c r="CD8781" s="50"/>
      <c r="CE8781" s="50"/>
      <c r="CF8781" s="50"/>
      <c r="CG8781" s="50"/>
      <c r="CH8781" s="50"/>
      <c r="CI8781" s="50"/>
      <c r="CJ8781" s="50"/>
      <c r="CK8781" s="50"/>
      <c r="CL8781" s="50"/>
      <c r="CM8781" s="50"/>
      <c r="CN8781" s="50"/>
      <c r="CO8781" s="50"/>
      <c r="CP8781" s="50"/>
      <c r="CQ8781" s="50"/>
      <c r="CR8781" s="50"/>
      <c r="CS8781" s="50"/>
      <c r="CT8781" s="50"/>
      <c r="CU8781" s="50"/>
      <c r="CV8781" s="50"/>
      <c r="CW8781" s="50"/>
      <c r="CX8781" s="50"/>
      <c r="CY8781" s="50"/>
      <c r="CZ8781" s="50"/>
      <c r="DA8781" s="50"/>
      <c r="DB8781" s="50"/>
      <c r="DC8781" s="50"/>
      <c r="DD8781" s="50"/>
      <c r="DE8781" s="50"/>
      <c r="DF8781" s="50"/>
      <c r="DG8781" s="50"/>
    </row>
    <row r="8782" spans="1:111" x14ac:dyDescent="0.2">
      <c r="A8782" s="212"/>
      <c r="B8782" s="212"/>
      <c r="C8782" s="212"/>
      <c r="D8782" s="155"/>
      <c r="E8782" s="182"/>
      <c r="F8782" s="192"/>
      <c r="G8782" s="192"/>
      <c r="H8782" s="50"/>
      <c r="I8782" s="50"/>
      <c r="J8782" s="50"/>
      <c r="K8782" s="50"/>
      <c r="L8782" s="50"/>
      <c r="M8782" s="50"/>
      <c r="N8782" s="50"/>
      <c r="O8782" s="50"/>
      <c r="P8782" s="50"/>
      <c r="Q8782" s="50"/>
      <c r="R8782" s="50"/>
      <c r="S8782" s="50"/>
      <c r="T8782" s="50"/>
      <c r="U8782" s="50"/>
      <c r="V8782" s="50"/>
      <c r="W8782" s="50"/>
      <c r="X8782" s="50"/>
      <c r="Y8782" s="50"/>
      <c r="Z8782" s="50"/>
      <c r="AA8782" s="50"/>
      <c r="AB8782" s="50"/>
      <c r="AC8782" s="50"/>
      <c r="AD8782" s="50"/>
      <c r="AE8782" s="50"/>
      <c r="AF8782" s="50"/>
      <c r="AG8782" s="50"/>
      <c r="AH8782" s="50"/>
      <c r="AI8782" s="50"/>
      <c r="AJ8782" s="50"/>
      <c r="AK8782" s="50"/>
      <c r="AL8782" s="50"/>
      <c r="AM8782" s="50"/>
      <c r="AN8782" s="50"/>
      <c r="AO8782" s="50"/>
      <c r="AP8782" s="50"/>
      <c r="AQ8782" s="50"/>
      <c r="AR8782" s="50"/>
      <c r="AS8782" s="50"/>
      <c r="AT8782" s="50"/>
      <c r="AU8782" s="50"/>
      <c r="AV8782" s="50"/>
      <c r="AW8782" s="50"/>
      <c r="AX8782" s="50"/>
      <c r="AY8782" s="50"/>
      <c r="AZ8782" s="50"/>
      <c r="BA8782" s="50"/>
      <c r="BB8782" s="50"/>
      <c r="BC8782" s="50"/>
      <c r="BD8782" s="50"/>
      <c r="BE8782" s="50"/>
      <c r="BF8782" s="50"/>
      <c r="BG8782" s="50"/>
      <c r="BH8782" s="50"/>
      <c r="BI8782" s="50"/>
      <c r="BJ8782" s="50"/>
      <c r="BK8782" s="50"/>
      <c r="BL8782" s="50"/>
      <c r="BM8782" s="50"/>
      <c r="BN8782" s="50"/>
      <c r="BO8782" s="50"/>
      <c r="BP8782" s="50"/>
      <c r="BQ8782" s="50"/>
      <c r="BR8782" s="50"/>
      <c r="BS8782" s="50"/>
      <c r="BT8782" s="50"/>
      <c r="BU8782" s="50"/>
      <c r="BV8782" s="50"/>
      <c r="BW8782" s="50"/>
      <c r="BX8782" s="50"/>
      <c r="BY8782" s="50"/>
      <c r="BZ8782" s="50"/>
      <c r="CA8782" s="50"/>
      <c r="CB8782" s="50"/>
      <c r="CC8782" s="50"/>
      <c r="CD8782" s="50"/>
      <c r="CE8782" s="50"/>
      <c r="CF8782" s="50"/>
      <c r="CG8782" s="50"/>
      <c r="CH8782" s="50"/>
      <c r="CI8782" s="50"/>
      <c r="CJ8782" s="50"/>
      <c r="CK8782" s="50"/>
      <c r="CL8782" s="50"/>
      <c r="CM8782" s="50"/>
      <c r="CN8782" s="50"/>
      <c r="CO8782" s="50"/>
      <c r="CP8782" s="50"/>
      <c r="CQ8782" s="50"/>
      <c r="CR8782" s="50"/>
      <c r="CS8782" s="50"/>
      <c r="CT8782" s="50"/>
      <c r="CU8782" s="50"/>
      <c r="CV8782" s="50"/>
      <c r="CW8782" s="50"/>
      <c r="CX8782" s="50"/>
      <c r="CY8782" s="50"/>
      <c r="CZ8782" s="50"/>
      <c r="DA8782" s="50"/>
      <c r="DB8782" s="50"/>
      <c r="DC8782" s="50"/>
      <c r="DD8782" s="50"/>
      <c r="DE8782" s="50"/>
      <c r="DF8782" s="50"/>
      <c r="DG8782" s="50"/>
    </row>
    <row r="8783" spans="1:111" x14ac:dyDescent="0.2">
      <c r="A8783" s="212"/>
      <c r="B8783" s="212"/>
      <c r="C8783" s="212"/>
      <c r="D8783" s="155"/>
      <c r="E8783" s="182"/>
      <c r="F8783" s="192"/>
      <c r="G8783" s="192"/>
      <c r="H8783" s="50"/>
      <c r="I8783" s="50"/>
      <c r="J8783" s="50"/>
      <c r="K8783" s="50"/>
      <c r="L8783" s="50"/>
      <c r="M8783" s="50"/>
      <c r="N8783" s="50"/>
      <c r="O8783" s="50"/>
      <c r="P8783" s="50"/>
      <c r="Q8783" s="50"/>
      <c r="R8783" s="50"/>
      <c r="S8783" s="50"/>
      <c r="T8783" s="50"/>
      <c r="U8783" s="50"/>
      <c r="V8783" s="50"/>
      <c r="W8783" s="50"/>
      <c r="X8783" s="50"/>
      <c r="Y8783" s="50"/>
      <c r="Z8783" s="50"/>
      <c r="AA8783" s="50"/>
      <c r="AB8783" s="50"/>
      <c r="AC8783" s="50"/>
      <c r="AD8783" s="50"/>
      <c r="AE8783" s="50"/>
      <c r="AF8783" s="50"/>
      <c r="AG8783" s="50"/>
      <c r="AH8783" s="50"/>
      <c r="AI8783" s="50"/>
      <c r="AJ8783" s="50"/>
      <c r="AK8783" s="50"/>
      <c r="AL8783" s="50"/>
      <c r="AM8783" s="50"/>
      <c r="AN8783" s="50"/>
      <c r="AO8783" s="50"/>
      <c r="AP8783" s="50"/>
      <c r="AQ8783" s="50"/>
      <c r="AR8783" s="50"/>
      <c r="AS8783" s="50"/>
      <c r="AT8783" s="50"/>
      <c r="AU8783" s="50"/>
      <c r="AV8783" s="50"/>
      <c r="AW8783" s="50"/>
      <c r="AX8783" s="50"/>
      <c r="AY8783" s="50"/>
      <c r="AZ8783" s="50"/>
      <c r="BA8783" s="50"/>
      <c r="BB8783" s="50"/>
      <c r="BC8783" s="50"/>
      <c r="BD8783" s="50"/>
      <c r="BE8783" s="50"/>
      <c r="BF8783" s="50"/>
      <c r="BG8783" s="50"/>
      <c r="BH8783" s="50"/>
      <c r="BI8783" s="50"/>
      <c r="BJ8783" s="50"/>
      <c r="BK8783" s="50"/>
      <c r="BL8783" s="50"/>
      <c r="BM8783" s="50"/>
      <c r="BN8783" s="50"/>
      <c r="BO8783" s="50"/>
      <c r="BP8783" s="50"/>
      <c r="BQ8783" s="50"/>
      <c r="BR8783" s="50"/>
      <c r="BS8783" s="50"/>
      <c r="BT8783" s="50"/>
      <c r="BU8783" s="50"/>
      <c r="BV8783" s="50"/>
      <c r="BW8783" s="50"/>
      <c r="BX8783" s="50"/>
      <c r="BY8783" s="50"/>
      <c r="BZ8783" s="50"/>
      <c r="CA8783" s="50"/>
      <c r="CB8783" s="50"/>
      <c r="CC8783" s="50"/>
      <c r="CD8783" s="50"/>
      <c r="CE8783" s="50"/>
      <c r="CF8783" s="50"/>
      <c r="CG8783" s="50"/>
      <c r="CH8783" s="50"/>
      <c r="CI8783" s="50"/>
      <c r="CJ8783" s="50"/>
      <c r="CK8783" s="50"/>
      <c r="CL8783" s="50"/>
      <c r="CM8783" s="50"/>
      <c r="CN8783" s="50"/>
      <c r="CO8783" s="50"/>
      <c r="CP8783" s="50"/>
      <c r="CQ8783" s="50"/>
      <c r="CR8783" s="50"/>
      <c r="CS8783" s="50"/>
      <c r="CT8783" s="50"/>
      <c r="CU8783" s="50"/>
      <c r="CV8783" s="50"/>
      <c r="CW8783" s="50"/>
      <c r="CX8783" s="50"/>
      <c r="CY8783" s="50"/>
      <c r="CZ8783" s="50"/>
      <c r="DA8783" s="50"/>
      <c r="DB8783" s="50"/>
      <c r="DC8783" s="50"/>
      <c r="DD8783" s="50"/>
      <c r="DE8783" s="50"/>
      <c r="DF8783" s="50"/>
      <c r="DG8783" s="50"/>
    </row>
    <row r="8784" spans="1:111" x14ac:dyDescent="0.2">
      <c r="A8784" s="212"/>
      <c r="B8784" s="212"/>
      <c r="C8784" s="212"/>
      <c r="D8784" s="153"/>
      <c r="E8784" s="182"/>
      <c r="F8784" s="192"/>
      <c r="G8784" s="192"/>
      <c r="H8784" s="50"/>
      <c r="I8784" s="50"/>
      <c r="J8784" s="50"/>
      <c r="K8784" s="50"/>
      <c r="L8784" s="50"/>
      <c r="M8784" s="50"/>
      <c r="N8784" s="50"/>
      <c r="O8784" s="50"/>
      <c r="P8784" s="50"/>
      <c r="Q8784" s="50"/>
      <c r="R8784" s="50"/>
      <c r="S8784" s="50"/>
      <c r="T8784" s="50"/>
      <c r="U8784" s="50"/>
      <c r="V8784" s="50"/>
      <c r="W8784" s="50"/>
      <c r="X8784" s="50"/>
      <c r="Y8784" s="50"/>
      <c r="Z8784" s="50"/>
      <c r="AA8784" s="50"/>
      <c r="AB8784" s="50"/>
      <c r="AC8784" s="50"/>
      <c r="AD8784" s="50"/>
      <c r="AE8784" s="50"/>
      <c r="AF8784" s="50"/>
      <c r="AG8784" s="50"/>
      <c r="AH8784" s="50"/>
      <c r="AI8784" s="50"/>
      <c r="AJ8784" s="50"/>
      <c r="AK8784" s="50"/>
      <c r="AL8784" s="50"/>
      <c r="AM8784" s="50"/>
      <c r="AN8784" s="50"/>
      <c r="AO8784" s="50"/>
      <c r="AP8784" s="50"/>
      <c r="AQ8784" s="50"/>
      <c r="AR8784" s="50"/>
      <c r="AS8784" s="50"/>
      <c r="AT8784" s="50"/>
      <c r="AU8784" s="50"/>
      <c r="AV8784" s="50"/>
      <c r="AW8784" s="50"/>
      <c r="AX8784" s="50"/>
      <c r="AY8784" s="50"/>
      <c r="AZ8784" s="50"/>
      <c r="BA8784" s="50"/>
      <c r="BB8784" s="50"/>
      <c r="BC8784" s="50"/>
      <c r="BD8784" s="50"/>
      <c r="BE8784" s="50"/>
      <c r="BF8784" s="50"/>
      <c r="BG8784" s="50"/>
      <c r="BH8784" s="50"/>
      <c r="BI8784" s="50"/>
      <c r="BJ8784" s="50"/>
      <c r="BK8784" s="50"/>
      <c r="BL8784" s="50"/>
      <c r="BM8784" s="50"/>
      <c r="BN8784" s="50"/>
      <c r="BO8784" s="50"/>
      <c r="BP8784" s="50"/>
      <c r="BQ8784" s="50"/>
      <c r="BR8784" s="50"/>
      <c r="BS8784" s="50"/>
      <c r="BT8784" s="50"/>
      <c r="BU8784" s="50"/>
      <c r="BV8784" s="50"/>
      <c r="BW8784" s="50"/>
      <c r="BX8784" s="50"/>
      <c r="BY8784" s="50"/>
      <c r="BZ8784" s="50"/>
      <c r="CA8784" s="50"/>
      <c r="CB8784" s="50"/>
      <c r="CC8784" s="50"/>
      <c r="CD8784" s="50"/>
      <c r="CE8784" s="50"/>
      <c r="CF8784" s="50"/>
      <c r="CG8784" s="50"/>
      <c r="CH8784" s="50"/>
      <c r="CI8784" s="50"/>
      <c r="CJ8784" s="50"/>
      <c r="CK8784" s="50"/>
      <c r="CL8784" s="50"/>
      <c r="CM8784" s="50"/>
      <c r="CN8784" s="50"/>
      <c r="CO8784" s="50"/>
      <c r="CP8784" s="50"/>
      <c r="CQ8784" s="50"/>
      <c r="CR8784" s="50"/>
      <c r="CS8784" s="50"/>
      <c r="CT8784" s="50"/>
      <c r="CU8784" s="50"/>
      <c r="CV8784" s="50"/>
      <c r="CW8784" s="50"/>
      <c r="CX8784" s="50"/>
      <c r="CY8784" s="50"/>
      <c r="CZ8784" s="50"/>
      <c r="DA8784" s="50"/>
      <c r="DB8784" s="50"/>
      <c r="DC8784" s="50"/>
      <c r="DD8784" s="50"/>
      <c r="DE8784" s="50"/>
      <c r="DF8784" s="50"/>
      <c r="DG8784" s="50"/>
    </row>
    <row r="8785" spans="1:111" x14ac:dyDescent="0.2">
      <c r="A8785" s="212"/>
      <c r="B8785" s="212"/>
      <c r="C8785" s="212"/>
      <c r="D8785" s="155"/>
      <c r="E8785" s="182"/>
      <c r="F8785" s="192"/>
      <c r="G8785" s="192"/>
      <c r="H8785" s="50"/>
      <c r="I8785" s="50"/>
      <c r="J8785" s="50"/>
      <c r="K8785" s="50"/>
      <c r="L8785" s="50"/>
      <c r="M8785" s="50"/>
      <c r="N8785" s="50"/>
      <c r="O8785" s="50"/>
      <c r="P8785" s="50"/>
      <c r="Q8785" s="50"/>
      <c r="R8785" s="50"/>
      <c r="S8785" s="50"/>
      <c r="T8785" s="50"/>
      <c r="U8785" s="50"/>
      <c r="V8785" s="50"/>
      <c r="W8785" s="50"/>
      <c r="X8785" s="50"/>
      <c r="Y8785" s="50"/>
      <c r="Z8785" s="50"/>
      <c r="AA8785" s="50"/>
      <c r="AB8785" s="50"/>
      <c r="AC8785" s="50"/>
      <c r="AD8785" s="50"/>
      <c r="AE8785" s="50"/>
      <c r="AF8785" s="50"/>
      <c r="AG8785" s="50"/>
      <c r="AH8785" s="50"/>
      <c r="AI8785" s="50"/>
      <c r="AJ8785" s="50"/>
      <c r="AK8785" s="50"/>
      <c r="AL8785" s="50"/>
      <c r="AM8785" s="50"/>
      <c r="AN8785" s="50"/>
      <c r="AO8785" s="50"/>
      <c r="AP8785" s="50"/>
      <c r="AQ8785" s="50"/>
      <c r="AR8785" s="50"/>
      <c r="AS8785" s="50"/>
      <c r="AT8785" s="50"/>
      <c r="AU8785" s="50"/>
      <c r="AV8785" s="50"/>
      <c r="AW8785" s="50"/>
      <c r="AX8785" s="50"/>
      <c r="AY8785" s="50"/>
      <c r="AZ8785" s="50"/>
      <c r="BA8785" s="50"/>
      <c r="BB8785" s="50"/>
      <c r="BC8785" s="50"/>
      <c r="BD8785" s="50"/>
      <c r="BE8785" s="50"/>
      <c r="BF8785" s="50"/>
      <c r="BG8785" s="50"/>
      <c r="BH8785" s="50"/>
      <c r="BI8785" s="50"/>
      <c r="BJ8785" s="50"/>
      <c r="BK8785" s="50"/>
      <c r="BL8785" s="50"/>
      <c r="BM8785" s="50"/>
      <c r="BN8785" s="50"/>
      <c r="BO8785" s="50"/>
      <c r="BP8785" s="50"/>
      <c r="BQ8785" s="50"/>
      <c r="BR8785" s="50"/>
      <c r="BS8785" s="50"/>
      <c r="BT8785" s="50"/>
      <c r="BU8785" s="50"/>
      <c r="BV8785" s="50"/>
      <c r="BW8785" s="50"/>
      <c r="BX8785" s="50"/>
      <c r="BY8785" s="50"/>
      <c r="BZ8785" s="50"/>
      <c r="CA8785" s="50"/>
      <c r="CB8785" s="50"/>
      <c r="CC8785" s="50"/>
      <c r="CD8785" s="50"/>
      <c r="CE8785" s="50"/>
      <c r="CF8785" s="50"/>
      <c r="CG8785" s="50"/>
      <c r="CH8785" s="50"/>
      <c r="CI8785" s="50"/>
      <c r="CJ8785" s="50"/>
      <c r="CK8785" s="50"/>
      <c r="CL8785" s="50"/>
      <c r="CM8785" s="50"/>
      <c r="CN8785" s="50"/>
      <c r="CO8785" s="50"/>
      <c r="CP8785" s="50"/>
      <c r="CQ8785" s="50"/>
      <c r="CR8785" s="50"/>
      <c r="CS8785" s="50"/>
      <c r="CT8785" s="50"/>
      <c r="CU8785" s="50"/>
      <c r="CV8785" s="50"/>
      <c r="CW8785" s="50"/>
      <c r="CX8785" s="50"/>
      <c r="CY8785" s="50"/>
      <c r="CZ8785" s="50"/>
      <c r="DA8785" s="50"/>
      <c r="DB8785" s="50"/>
      <c r="DC8785" s="50"/>
      <c r="DD8785" s="50"/>
      <c r="DE8785" s="50"/>
      <c r="DF8785" s="50"/>
      <c r="DG8785" s="50"/>
    </row>
    <row r="8786" spans="1:111" x14ac:dyDescent="0.2">
      <c r="A8786" s="212"/>
      <c r="B8786" s="212"/>
      <c r="C8786" s="212"/>
      <c r="E8786" s="182"/>
      <c r="F8786" s="192"/>
      <c r="G8786" s="192"/>
      <c r="H8786" s="50"/>
      <c r="I8786" s="50"/>
      <c r="J8786" s="50"/>
      <c r="K8786" s="50"/>
      <c r="L8786" s="50"/>
      <c r="M8786" s="50"/>
      <c r="N8786" s="50"/>
      <c r="O8786" s="50"/>
      <c r="P8786" s="50"/>
      <c r="Q8786" s="50"/>
      <c r="R8786" s="50"/>
      <c r="S8786" s="50"/>
      <c r="T8786" s="50"/>
      <c r="U8786" s="50"/>
      <c r="V8786" s="50"/>
      <c r="W8786" s="50"/>
      <c r="X8786" s="50"/>
      <c r="Y8786" s="50"/>
      <c r="Z8786" s="50"/>
      <c r="AA8786" s="50"/>
      <c r="AB8786" s="50"/>
      <c r="AC8786" s="50"/>
      <c r="AD8786" s="50"/>
      <c r="AE8786" s="50"/>
      <c r="AF8786" s="50"/>
      <c r="AG8786" s="50"/>
      <c r="AH8786" s="50"/>
      <c r="AI8786" s="50"/>
      <c r="AJ8786" s="50"/>
      <c r="AK8786" s="50"/>
      <c r="AL8786" s="50"/>
      <c r="AM8786" s="50"/>
      <c r="AN8786" s="50"/>
      <c r="AO8786" s="50"/>
      <c r="AP8786" s="50"/>
      <c r="AQ8786" s="50"/>
      <c r="AR8786" s="50"/>
      <c r="AS8786" s="50"/>
      <c r="AT8786" s="50"/>
      <c r="AU8786" s="50"/>
      <c r="AV8786" s="50"/>
      <c r="AW8786" s="50"/>
      <c r="AX8786" s="50"/>
      <c r="AY8786" s="50"/>
      <c r="AZ8786" s="50"/>
      <c r="BA8786" s="50"/>
      <c r="BB8786" s="50"/>
      <c r="BC8786" s="50"/>
      <c r="BD8786" s="50"/>
      <c r="BE8786" s="50"/>
      <c r="BF8786" s="50"/>
      <c r="BG8786" s="50"/>
      <c r="BH8786" s="50"/>
      <c r="BI8786" s="50"/>
      <c r="BJ8786" s="50"/>
      <c r="BK8786" s="50"/>
      <c r="BL8786" s="50"/>
      <c r="BM8786" s="50"/>
      <c r="BN8786" s="50"/>
      <c r="BO8786" s="50"/>
      <c r="BP8786" s="50"/>
      <c r="BQ8786" s="50"/>
      <c r="BR8786" s="50"/>
      <c r="BS8786" s="50"/>
      <c r="BT8786" s="50"/>
      <c r="BU8786" s="50"/>
      <c r="BV8786" s="50"/>
      <c r="BW8786" s="50"/>
      <c r="BX8786" s="50"/>
      <c r="BY8786" s="50"/>
      <c r="BZ8786" s="50"/>
      <c r="CA8786" s="50"/>
      <c r="CB8786" s="50"/>
      <c r="CC8786" s="50"/>
      <c r="CD8786" s="50"/>
      <c r="CE8786" s="50"/>
      <c r="CF8786" s="50"/>
      <c r="CG8786" s="50"/>
      <c r="CH8786" s="50"/>
      <c r="CI8786" s="50"/>
      <c r="CJ8786" s="50"/>
      <c r="CK8786" s="50"/>
      <c r="CL8786" s="50"/>
      <c r="CM8786" s="50"/>
      <c r="CN8786" s="50"/>
      <c r="CO8786" s="50"/>
      <c r="CP8786" s="50"/>
      <c r="CQ8786" s="50"/>
      <c r="CR8786" s="50"/>
      <c r="CS8786" s="50"/>
      <c r="CT8786" s="50"/>
      <c r="CU8786" s="50"/>
      <c r="CV8786" s="50"/>
      <c r="CW8786" s="50"/>
      <c r="CX8786" s="50"/>
      <c r="CY8786" s="50"/>
      <c r="CZ8786" s="50"/>
      <c r="DA8786" s="50"/>
      <c r="DB8786" s="50"/>
      <c r="DC8786" s="50"/>
      <c r="DD8786" s="50"/>
      <c r="DE8786" s="50"/>
      <c r="DF8786" s="50"/>
      <c r="DG8786" s="50"/>
    </row>
    <row r="8787" spans="1:111" x14ac:dyDescent="0.2">
      <c r="A8787" s="212"/>
      <c r="B8787" s="212"/>
      <c r="C8787" s="212"/>
      <c r="E8787" s="182"/>
      <c r="F8787" s="192"/>
      <c r="G8787" s="192"/>
      <c r="H8787" s="50"/>
      <c r="I8787" s="50"/>
      <c r="J8787" s="50"/>
      <c r="K8787" s="50"/>
      <c r="L8787" s="50"/>
      <c r="M8787" s="50"/>
      <c r="N8787" s="50"/>
      <c r="O8787" s="50"/>
      <c r="P8787" s="50"/>
      <c r="Q8787" s="50"/>
      <c r="R8787" s="50"/>
      <c r="S8787" s="50"/>
      <c r="T8787" s="50"/>
      <c r="U8787" s="50"/>
      <c r="V8787" s="50"/>
      <c r="W8787" s="50"/>
      <c r="X8787" s="50"/>
      <c r="Y8787" s="50"/>
      <c r="Z8787" s="50"/>
      <c r="AA8787" s="50"/>
      <c r="AB8787" s="50"/>
      <c r="AC8787" s="50"/>
      <c r="AD8787" s="50"/>
      <c r="AE8787" s="50"/>
      <c r="AF8787" s="50"/>
      <c r="AG8787" s="50"/>
      <c r="AH8787" s="50"/>
      <c r="AI8787" s="50"/>
      <c r="AJ8787" s="50"/>
      <c r="AK8787" s="50"/>
      <c r="AL8787" s="50"/>
      <c r="AM8787" s="50"/>
      <c r="AN8787" s="50"/>
      <c r="AO8787" s="50"/>
      <c r="AP8787" s="50"/>
      <c r="AQ8787" s="50"/>
      <c r="AR8787" s="50"/>
      <c r="AS8787" s="50"/>
      <c r="AT8787" s="50"/>
      <c r="AU8787" s="50"/>
      <c r="AV8787" s="50"/>
      <c r="AW8787" s="50"/>
      <c r="AX8787" s="50"/>
      <c r="AY8787" s="50"/>
      <c r="AZ8787" s="50"/>
      <c r="BA8787" s="50"/>
      <c r="BB8787" s="50"/>
      <c r="BC8787" s="50"/>
      <c r="BD8787" s="50"/>
      <c r="BE8787" s="50"/>
      <c r="BF8787" s="50"/>
      <c r="BG8787" s="50"/>
      <c r="BH8787" s="50"/>
      <c r="BI8787" s="50"/>
      <c r="BJ8787" s="50"/>
      <c r="BK8787" s="50"/>
      <c r="BL8787" s="50"/>
      <c r="BM8787" s="50"/>
      <c r="BN8787" s="50"/>
      <c r="BO8787" s="50"/>
      <c r="BP8787" s="50"/>
      <c r="BQ8787" s="50"/>
      <c r="BR8787" s="50"/>
      <c r="BS8787" s="50"/>
      <c r="BT8787" s="50"/>
      <c r="BU8787" s="50"/>
      <c r="BV8787" s="50"/>
      <c r="BW8787" s="50"/>
      <c r="BX8787" s="50"/>
      <c r="BY8787" s="50"/>
      <c r="BZ8787" s="50"/>
      <c r="CA8787" s="50"/>
      <c r="CB8787" s="50"/>
      <c r="CC8787" s="50"/>
      <c r="CD8787" s="50"/>
      <c r="CE8787" s="50"/>
      <c r="CF8787" s="50"/>
      <c r="CG8787" s="50"/>
      <c r="CH8787" s="50"/>
      <c r="CI8787" s="50"/>
      <c r="CJ8787" s="50"/>
      <c r="CK8787" s="50"/>
      <c r="CL8787" s="50"/>
      <c r="CM8787" s="50"/>
      <c r="CN8787" s="50"/>
      <c r="CO8787" s="50"/>
      <c r="CP8787" s="50"/>
      <c r="CQ8787" s="50"/>
      <c r="CR8787" s="50"/>
      <c r="CS8787" s="50"/>
      <c r="CT8787" s="50"/>
      <c r="CU8787" s="50"/>
      <c r="CV8787" s="50"/>
      <c r="CW8787" s="50"/>
      <c r="CX8787" s="50"/>
      <c r="CY8787" s="50"/>
      <c r="CZ8787" s="50"/>
      <c r="DA8787" s="50"/>
      <c r="DB8787" s="50"/>
      <c r="DC8787" s="50"/>
      <c r="DD8787" s="50"/>
      <c r="DE8787" s="50"/>
      <c r="DF8787" s="50"/>
      <c r="DG8787" s="50"/>
    </row>
    <row r="8788" spans="1:111" x14ac:dyDescent="0.2">
      <c r="A8788" s="212"/>
      <c r="B8788" s="212"/>
      <c r="C8788" s="212"/>
      <c r="E8788" s="182"/>
      <c r="F8788" s="192"/>
      <c r="G8788" s="192"/>
      <c r="H8788" s="50"/>
      <c r="I8788" s="50"/>
      <c r="J8788" s="50"/>
      <c r="K8788" s="50"/>
      <c r="L8788" s="50"/>
      <c r="M8788" s="50"/>
      <c r="N8788" s="50"/>
      <c r="O8788" s="50"/>
      <c r="P8788" s="50"/>
      <c r="Q8788" s="50"/>
      <c r="R8788" s="50"/>
      <c r="S8788" s="50"/>
      <c r="T8788" s="50"/>
      <c r="U8788" s="50"/>
      <c r="V8788" s="50"/>
      <c r="W8788" s="50"/>
      <c r="X8788" s="50"/>
      <c r="Y8788" s="50"/>
      <c r="Z8788" s="50"/>
      <c r="AA8788" s="50"/>
      <c r="AB8788" s="50"/>
      <c r="AC8788" s="50"/>
      <c r="AD8788" s="50"/>
      <c r="AE8788" s="50"/>
      <c r="AF8788" s="50"/>
      <c r="AG8788" s="50"/>
      <c r="AH8788" s="50"/>
      <c r="AI8788" s="50"/>
      <c r="AJ8788" s="50"/>
      <c r="AK8788" s="50"/>
      <c r="AL8788" s="50"/>
      <c r="AM8788" s="50"/>
      <c r="AN8788" s="50"/>
      <c r="AO8788" s="50"/>
      <c r="AP8788" s="50"/>
      <c r="AQ8788" s="50"/>
      <c r="AR8788" s="50"/>
      <c r="AS8788" s="50"/>
      <c r="AT8788" s="50"/>
      <c r="AU8788" s="50"/>
      <c r="AV8788" s="50"/>
      <c r="AW8788" s="50"/>
      <c r="AX8788" s="50"/>
      <c r="AY8788" s="50"/>
      <c r="AZ8788" s="50"/>
      <c r="BA8788" s="50"/>
      <c r="BB8788" s="50"/>
      <c r="BC8788" s="50"/>
      <c r="BD8788" s="50"/>
      <c r="BE8788" s="50"/>
      <c r="BF8788" s="50"/>
      <c r="BG8788" s="50"/>
      <c r="BH8788" s="50"/>
      <c r="BI8788" s="50"/>
      <c r="BJ8788" s="50"/>
      <c r="BK8788" s="50"/>
      <c r="BL8788" s="50"/>
      <c r="BM8788" s="50"/>
      <c r="BN8788" s="50"/>
      <c r="BO8788" s="50"/>
      <c r="BP8788" s="50"/>
      <c r="BQ8788" s="50"/>
      <c r="BR8788" s="50"/>
      <c r="BS8788" s="50"/>
      <c r="BT8788" s="50"/>
      <c r="BU8788" s="50"/>
      <c r="BV8788" s="50"/>
      <c r="BW8788" s="50"/>
      <c r="BX8788" s="50"/>
      <c r="BY8788" s="50"/>
      <c r="BZ8788" s="50"/>
      <c r="CA8788" s="50"/>
      <c r="CB8788" s="50"/>
      <c r="CC8788" s="50"/>
      <c r="CD8788" s="50"/>
      <c r="CE8788" s="50"/>
      <c r="CF8788" s="50"/>
      <c r="CG8788" s="50"/>
      <c r="CH8788" s="50"/>
      <c r="CI8788" s="50"/>
      <c r="CJ8788" s="50"/>
      <c r="CK8788" s="50"/>
      <c r="CL8788" s="50"/>
      <c r="CM8788" s="50"/>
      <c r="CN8788" s="50"/>
      <c r="CO8788" s="50"/>
      <c r="CP8788" s="50"/>
      <c r="CQ8788" s="50"/>
      <c r="CR8788" s="50"/>
      <c r="CS8788" s="50"/>
      <c r="CT8788" s="50"/>
      <c r="CU8788" s="50"/>
      <c r="CV8788" s="50"/>
      <c r="CW8788" s="50"/>
      <c r="CX8788" s="50"/>
      <c r="CY8788" s="50"/>
      <c r="CZ8788" s="50"/>
      <c r="DA8788" s="50"/>
      <c r="DB8788" s="50"/>
      <c r="DC8788" s="50"/>
      <c r="DD8788" s="50"/>
      <c r="DE8788" s="50"/>
      <c r="DF8788" s="50"/>
      <c r="DG8788" s="50"/>
    </row>
    <row r="8789" spans="1:111" x14ac:dyDescent="0.2">
      <c r="A8789" s="212"/>
      <c r="B8789" s="212"/>
      <c r="C8789" s="212"/>
      <c r="D8789" s="54"/>
      <c r="E8789" s="182"/>
      <c r="F8789" s="192"/>
      <c r="G8789" s="192"/>
      <c r="H8789" s="50"/>
      <c r="I8789" s="50"/>
      <c r="J8789" s="50"/>
      <c r="K8789" s="50"/>
      <c r="L8789" s="50"/>
      <c r="M8789" s="50"/>
      <c r="N8789" s="50"/>
      <c r="O8789" s="50"/>
      <c r="P8789" s="50"/>
      <c r="Q8789" s="50"/>
      <c r="R8789" s="50"/>
      <c r="S8789" s="50"/>
      <c r="T8789" s="50"/>
      <c r="U8789" s="50"/>
      <c r="V8789" s="50"/>
      <c r="W8789" s="50"/>
      <c r="X8789" s="50"/>
      <c r="Y8789" s="50"/>
      <c r="Z8789" s="50"/>
      <c r="AA8789" s="50"/>
      <c r="AB8789" s="50"/>
      <c r="AC8789" s="50"/>
      <c r="AD8789" s="50"/>
      <c r="AE8789" s="50"/>
      <c r="AF8789" s="50"/>
      <c r="AG8789" s="50"/>
      <c r="AH8789" s="50"/>
      <c r="AI8789" s="50"/>
      <c r="AJ8789" s="50"/>
      <c r="AK8789" s="50"/>
      <c r="AL8789" s="50"/>
      <c r="AM8789" s="50"/>
      <c r="AN8789" s="50"/>
      <c r="AO8789" s="50"/>
      <c r="AP8789" s="50"/>
      <c r="AQ8789" s="50"/>
      <c r="AR8789" s="50"/>
      <c r="AS8789" s="50"/>
      <c r="AT8789" s="50"/>
      <c r="AU8789" s="50"/>
      <c r="AV8789" s="50"/>
      <c r="AW8789" s="50"/>
      <c r="AX8789" s="50"/>
      <c r="AY8789" s="50"/>
      <c r="AZ8789" s="50"/>
      <c r="BA8789" s="50"/>
      <c r="BB8789" s="50"/>
      <c r="BC8789" s="50"/>
      <c r="BD8789" s="50"/>
      <c r="BE8789" s="50"/>
      <c r="BF8789" s="50"/>
      <c r="BG8789" s="50"/>
      <c r="BH8789" s="50"/>
      <c r="BI8789" s="50"/>
      <c r="BJ8789" s="50"/>
      <c r="BK8789" s="50"/>
      <c r="BL8789" s="50"/>
      <c r="BM8789" s="50"/>
      <c r="BN8789" s="50"/>
      <c r="BO8789" s="50"/>
      <c r="BP8789" s="50"/>
      <c r="BQ8789" s="50"/>
      <c r="BR8789" s="50"/>
      <c r="BS8789" s="50"/>
      <c r="BT8789" s="50"/>
      <c r="BU8789" s="50"/>
      <c r="BV8789" s="50"/>
      <c r="BW8789" s="50"/>
      <c r="BX8789" s="50"/>
      <c r="BY8789" s="50"/>
      <c r="BZ8789" s="50"/>
      <c r="CA8789" s="50"/>
      <c r="CB8789" s="50"/>
      <c r="CC8789" s="50"/>
      <c r="CD8789" s="50"/>
      <c r="CE8789" s="50"/>
      <c r="CF8789" s="50"/>
      <c r="CG8789" s="50"/>
      <c r="CH8789" s="50"/>
      <c r="CI8789" s="50"/>
      <c r="CJ8789" s="50"/>
      <c r="CK8789" s="50"/>
      <c r="CL8789" s="50"/>
      <c r="CM8789" s="50"/>
      <c r="CN8789" s="50"/>
      <c r="CO8789" s="50"/>
      <c r="CP8789" s="50"/>
      <c r="CQ8789" s="50"/>
      <c r="CR8789" s="50"/>
      <c r="CS8789" s="50"/>
      <c r="CT8789" s="50"/>
      <c r="CU8789" s="50"/>
      <c r="CV8789" s="50"/>
      <c r="CW8789" s="50"/>
      <c r="CX8789" s="50"/>
      <c r="CY8789" s="50"/>
      <c r="CZ8789" s="50"/>
      <c r="DA8789" s="50"/>
      <c r="DB8789" s="50"/>
      <c r="DC8789" s="50"/>
      <c r="DD8789" s="50"/>
      <c r="DE8789" s="50"/>
      <c r="DF8789" s="50"/>
      <c r="DG8789" s="50"/>
    </row>
    <row r="8790" spans="1:111" x14ac:dyDescent="0.2">
      <c r="A8790" s="212"/>
      <c r="B8790" s="212"/>
      <c r="C8790" s="212"/>
      <c r="E8790" s="182"/>
      <c r="F8790" s="192"/>
      <c r="G8790" s="192"/>
      <c r="H8790" s="50"/>
      <c r="I8790" s="50"/>
      <c r="J8790" s="50"/>
      <c r="K8790" s="50"/>
      <c r="L8790" s="50"/>
      <c r="M8790" s="50"/>
      <c r="N8790" s="50"/>
      <c r="O8790" s="50"/>
      <c r="P8790" s="50"/>
      <c r="Q8790" s="50"/>
      <c r="R8790" s="50"/>
      <c r="S8790" s="50"/>
      <c r="T8790" s="50"/>
      <c r="U8790" s="50"/>
      <c r="V8790" s="50"/>
      <c r="W8790" s="50"/>
      <c r="X8790" s="50"/>
      <c r="Y8790" s="50"/>
      <c r="Z8790" s="50"/>
      <c r="AA8790" s="50"/>
      <c r="AB8790" s="50"/>
      <c r="AC8790" s="50"/>
      <c r="AD8790" s="50"/>
      <c r="AE8790" s="50"/>
      <c r="AF8790" s="50"/>
      <c r="AG8790" s="50"/>
      <c r="AH8790" s="50"/>
      <c r="AI8790" s="50"/>
      <c r="AJ8790" s="50"/>
      <c r="AK8790" s="50"/>
      <c r="AL8790" s="50"/>
      <c r="AM8790" s="50"/>
      <c r="AN8790" s="50"/>
      <c r="AO8790" s="50"/>
      <c r="AP8790" s="50"/>
      <c r="AQ8790" s="50"/>
      <c r="AR8790" s="50"/>
      <c r="AS8790" s="50"/>
      <c r="AT8790" s="50"/>
      <c r="AU8790" s="50"/>
      <c r="AV8790" s="50"/>
      <c r="AW8790" s="50"/>
      <c r="AX8790" s="50"/>
      <c r="AY8790" s="50"/>
      <c r="AZ8790" s="50"/>
      <c r="BA8790" s="50"/>
      <c r="BB8790" s="50"/>
      <c r="BC8790" s="50"/>
      <c r="BD8790" s="50"/>
      <c r="BE8790" s="50"/>
      <c r="BF8790" s="50"/>
      <c r="BG8790" s="50"/>
      <c r="BH8790" s="50"/>
      <c r="BI8790" s="50"/>
      <c r="BJ8790" s="50"/>
      <c r="BK8790" s="50"/>
      <c r="BL8790" s="50"/>
      <c r="BM8790" s="50"/>
      <c r="BN8790" s="50"/>
      <c r="BO8790" s="50"/>
      <c r="BP8790" s="50"/>
      <c r="BQ8790" s="50"/>
      <c r="BR8790" s="50"/>
      <c r="BS8790" s="50"/>
      <c r="BT8790" s="50"/>
      <c r="BU8790" s="50"/>
      <c r="BV8790" s="50"/>
      <c r="BW8790" s="50"/>
      <c r="BX8790" s="50"/>
      <c r="BY8790" s="50"/>
      <c r="BZ8790" s="50"/>
      <c r="CA8790" s="50"/>
      <c r="CB8790" s="50"/>
      <c r="CC8790" s="50"/>
      <c r="CD8790" s="50"/>
      <c r="CE8790" s="50"/>
      <c r="CF8790" s="50"/>
      <c r="CG8790" s="50"/>
      <c r="CH8790" s="50"/>
      <c r="CI8790" s="50"/>
      <c r="CJ8790" s="50"/>
      <c r="CK8790" s="50"/>
      <c r="CL8790" s="50"/>
      <c r="CM8790" s="50"/>
      <c r="CN8790" s="50"/>
      <c r="CO8790" s="50"/>
      <c r="CP8790" s="50"/>
      <c r="CQ8790" s="50"/>
      <c r="CR8790" s="50"/>
      <c r="CS8790" s="50"/>
      <c r="CT8790" s="50"/>
      <c r="CU8790" s="50"/>
      <c r="CV8790" s="50"/>
      <c r="CW8790" s="50"/>
      <c r="CX8790" s="50"/>
      <c r="CY8790" s="50"/>
      <c r="CZ8790" s="50"/>
      <c r="DA8790" s="50"/>
      <c r="DB8790" s="50"/>
      <c r="DC8790" s="50"/>
      <c r="DD8790" s="50"/>
      <c r="DE8790" s="50"/>
      <c r="DF8790" s="50"/>
      <c r="DG8790" s="50"/>
    </row>
    <row r="8791" spans="1:111" x14ac:dyDescent="0.2">
      <c r="A8791" s="212"/>
      <c r="B8791" s="212"/>
      <c r="C8791" s="212"/>
      <c r="E8791" s="182"/>
      <c r="F8791" s="192"/>
      <c r="G8791" s="192"/>
      <c r="H8791" s="50"/>
      <c r="I8791" s="50"/>
      <c r="J8791" s="50"/>
      <c r="K8791" s="50"/>
      <c r="L8791" s="50"/>
      <c r="M8791" s="50"/>
      <c r="N8791" s="50"/>
      <c r="O8791" s="50"/>
      <c r="P8791" s="50"/>
      <c r="Q8791" s="50"/>
      <c r="R8791" s="50"/>
      <c r="S8791" s="50"/>
      <c r="T8791" s="50"/>
      <c r="U8791" s="50"/>
      <c r="V8791" s="50"/>
      <c r="W8791" s="50"/>
      <c r="X8791" s="50"/>
      <c r="Y8791" s="50"/>
      <c r="Z8791" s="50"/>
      <c r="AA8791" s="50"/>
      <c r="AB8791" s="50"/>
      <c r="AC8791" s="50"/>
      <c r="AD8791" s="50"/>
      <c r="AE8791" s="50"/>
      <c r="AF8791" s="50"/>
      <c r="AG8791" s="50"/>
      <c r="AH8791" s="50"/>
      <c r="AI8791" s="50"/>
      <c r="AJ8791" s="50"/>
      <c r="AK8791" s="50"/>
      <c r="AL8791" s="50"/>
      <c r="AM8791" s="50"/>
      <c r="AN8791" s="50"/>
      <c r="AO8791" s="50"/>
      <c r="AP8791" s="50"/>
      <c r="AQ8791" s="50"/>
      <c r="AR8791" s="50"/>
      <c r="AS8791" s="50"/>
      <c r="AT8791" s="50"/>
      <c r="AU8791" s="50"/>
      <c r="AV8791" s="50"/>
      <c r="AW8791" s="50"/>
      <c r="AX8791" s="50"/>
      <c r="AY8791" s="50"/>
      <c r="AZ8791" s="50"/>
      <c r="BA8791" s="50"/>
      <c r="BB8791" s="50"/>
      <c r="BC8791" s="50"/>
      <c r="BD8791" s="50"/>
      <c r="BE8791" s="50"/>
      <c r="BF8791" s="50"/>
      <c r="BG8791" s="50"/>
      <c r="BH8791" s="50"/>
      <c r="BI8791" s="50"/>
      <c r="BJ8791" s="50"/>
      <c r="BK8791" s="50"/>
      <c r="BL8791" s="50"/>
      <c r="BM8791" s="50"/>
      <c r="BN8791" s="50"/>
      <c r="BO8791" s="50"/>
      <c r="BP8791" s="50"/>
      <c r="BQ8791" s="50"/>
      <c r="BR8791" s="50"/>
      <c r="BS8791" s="50"/>
      <c r="BT8791" s="50"/>
      <c r="BU8791" s="50"/>
      <c r="BV8791" s="50"/>
      <c r="BW8791" s="50"/>
      <c r="BX8791" s="50"/>
      <c r="BY8791" s="50"/>
      <c r="BZ8791" s="50"/>
      <c r="CA8791" s="50"/>
      <c r="CB8791" s="50"/>
      <c r="CC8791" s="50"/>
      <c r="CD8791" s="50"/>
      <c r="CE8791" s="50"/>
      <c r="CF8791" s="50"/>
      <c r="CG8791" s="50"/>
      <c r="CH8791" s="50"/>
      <c r="CI8791" s="50"/>
      <c r="CJ8791" s="50"/>
      <c r="CK8791" s="50"/>
      <c r="CL8791" s="50"/>
      <c r="CM8791" s="50"/>
      <c r="CN8791" s="50"/>
      <c r="CO8791" s="50"/>
      <c r="CP8791" s="50"/>
      <c r="CQ8791" s="50"/>
      <c r="CR8791" s="50"/>
      <c r="CS8791" s="50"/>
      <c r="CT8791" s="50"/>
      <c r="CU8791" s="50"/>
      <c r="CV8791" s="50"/>
      <c r="CW8791" s="50"/>
      <c r="CX8791" s="50"/>
      <c r="CY8791" s="50"/>
      <c r="CZ8791" s="50"/>
      <c r="DA8791" s="50"/>
      <c r="DB8791" s="50"/>
      <c r="DC8791" s="50"/>
      <c r="DD8791" s="50"/>
      <c r="DE8791" s="50"/>
      <c r="DF8791" s="50"/>
      <c r="DG8791" s="50"/>
    </row>
    <row r="8792" spans="1:111" x14ac:dyDescent="0.2">
      <c r="A8792" s="212"/>
      <c r="B8792" s="212"/>
      <c r="C8792" s="212"/>
      <c r="E8792" s="182"/>
      <c r="F8792" s="192"/>
      <c r="G8792" s="192"/>
      <c r="H8792" s="50"/>
      <c r="I8792" s="50"/>
      <c r="J8792" s="50"/>
      <c r="K8792" s="50"/>
      <c r="L8792" s="50"/>
      <c r="M8792" s="50"/>
      <c r="N8792" s="50"/>
      <c r="O8792" s="50"/>
      <c r="P8792" s="50"/>
      <c r="Q8792" s="50"/>
      <c r="R8792" s="50"/>
      <c r="S8792" s="50"/>
      <c r="T8792" s="50"/>
      <c r="U8792" s="50"/>
      <c r="V8792" s="50"/>
      <c r="W8792" s="50"/>
      <c r="X8792" s="50"/>
      <c r="Y8792" s="50"/>
      <c r="Z8792" s="50"/>
      <c r="AA8792" s="50"/>
      <c r="AB8792" s="50"/>
      <c r="AC8792" s="50"/>
      <c r="AD8792" s="50"/>
      <c r="AE8792" s="50"/>
      <c r="AF8792" s="50"/>
      <c r="AG8792" s="50"/>
      <c r="AH8792" s="50"/>
      <c r="AI8792" s="50"/>
      <c r="AJ8792" s="50"/>
      <c r="AK8792" s="50"/>
      <c r="AL8792" s="50"/>
      <c r="AM8792" s="50"/>
      <c r="AN8792" s="50"/>
      <c r="AO8792" s="50"/>
      <c r="AP8792" s="50"/>
      <c r="AQ8792" s="50"/>
      <c r="AR8792" s="50"/>
      <c r="AS8792" s="50"/>
      <c r="AT8792" s="50"/>
      <c r="AU8792" s="50"/>
      <c r="AV8792" s="50"/>
      <c r="AW8792" s="50"/>
      <c r="AX8792" s="50"/>
      <c r="AY8792" s="50"/>
      <c r="AZ8792" s="50"/>
      <c r="BA8792" s="50"/>
      <c r="BB8792" s="50"/>
      <c r="BC8792" s="50"/>
      <c r="BD8792" s="50"/>
      <c r="BE8792" s="50"/>
      <c r="BF8792" s="50"/>
      <c r="BG8792" s="50"/>
      <c r="BH8792" s="50"/>
      <c r="BI8792" s="50"/>
      <c r="BJ8792" s="50"/>
      <c r="BK8792" s="50"/>
      <c r="BL8792" s="50"/>
      <c r="BM8792" s="50"/>
      <c r="BN8792" s="50"/>
      <c r="BO8792" s="50"/>
      <c r="BP8792" s="50"/>
      <c r="BQ8792" s="50"/>
      <c r="BR8792" s="50"/>
      <c r="BS8792" s="50"/>
      <c r="BT8792" s="50"/>
      <c r="BU8792" s="50"/>
      <c r="BV8792" s="50"/>
      <c r="BW8792" s="50"/>
      <c r="BX8792" s="50"/>
      <c r="BY8792" s="50"/>
      <c r="BZ8792" s="50"/>
      <c r="CA8792" s="50"/>
      <c r="CB8792" s="50"/>
      <c r="CC8792" s="50"/>
      <c r="CD8792" s="50"/>
      <c r="CE8792" s="50"/>
      <c r="CF8792" s="50"/>
      <c r="CG8792" s="50"/>
      <c r="CH8792" s="50"/>
      <c r="CI8792" s="50"/>
      <c r="CJ8792" s="50"/>
      <c r="CK8792" s="50"/>
      <c r="CL8792" s="50"/>
      <c r="CM8792" s="50"/>
      <c r="CN8792" s="50"/>
      <c r="CO8792" s="50"/>
      <c r="CP8792" s="50"/>
      <c r="CQ8792" s="50"/>
      <c r="CR8792" s="50"/>
      <c r="CS8792" s="50"/>
      <c r="CT8792" s="50"/>
      <c r="CU8792" s="50"/>
      <c r="CV8792" s="50"/>
      <c r="CW8792" s="50"/>
      <c r="CX8792" s="50"/>
      <c r="CY8792" s="50"/>
      <c r="CZ8792" s="50"/>
      <c r="DA8792" s="50"/>
      <c r="DB8792" s="50"/>
      <c r="DC8792" s="50"/>
      <c r="DD8792" s="50"/>
      <c r="DE8792" s="50"/>
      <c r="DF8792" s="50"/>
      <c r="DG8792" s="50"/>
    </row>
    <row r="8793" spans="1:111" x14ac:dyDescent="0.2">
      <c r="A8793" s="212"/>
      <c r="B8793" s="212"/>
      <c r="C8793" s="212"/>
      <c r="E8793" s="182"/>
      <c r="F8793" s="192"/>
      <c r="G8793" s="192"/>
      <c r="H8793" s="50"/>
      <c r="I8793" s="50"/>
      <c r="J8793" s="50"/>
      <c r="K8793" s="50"/>
      <c r="L8793" s="50"/>
      <c r="M8793" s="50"/>
      <c r="N8793" s="50"/>
      <c r="O8793" s="50"/>
      <c r="P8793" s="50"/>
      <c r="Q8793" s="50"/>
      <c r="R8793" s="50"/>
      <c r="S8793" s="50"/>
      <c r="T8793" s="50"/>
      <c r="U8793" s="50"/>
      <c r="V8793" s="50"/>
      <c r="W8793" s="50"/>
      <c r="X8793" s="50"/>
      <c r="Y8793" s="50"/>
      <c r="Z8793" s="50"/>
      <c r="AA8793" s="50"/>
      <c r="AB8793" s="50"/>
      <c r="AC8793" s="50"/>
      <c r="AD8793" s="50"/>
      <c r="AE8793" s="50"/>
      <c r="AF8793" s="50"/>
      <c r="AG8793" s="50"/>
      <c r="AH8793" s="50"/>
      <c r="AI8793" s="50"/>
      <c r="AJ8793" s="50"/>
      <c r="AK8793" s="50"/>
      <c r="AL8793" s="50"/>
      <c r="AM8793" s="50"/>
      <c r="AN8793" s="50"/>
      <c r="AO8793" s="50"/>
      <c r="AP8793" s="50"/>
      <c r="AQ8793" s="50"/>
      <c r="AR8793" s="50"/>
      <c r="AS8793" s="50"/>
      <c r="AT8793" s="50"/>
      <c r="AU8793" s="50"/>
      <c r="AV8793" s="50"/>
      <c r="AW8793" s="50"/>
      <c r="AX8793" s="50"/>
      <c r="AY8793" s="50"/>
      <c r="AZ8793" s="50"/>
      <c r="BA8793" s="50"/>
      <c r="BB8793" s="50"/>
      <c r="BC8793" s="50"/>
      <c r="BD8793" s="50"/>
      <c r="BE8793" s="50"/>
      <c r="BF8793" s="50"/>
      <c r="BG8793" s="50"/>
      <c r="BH8793" s="50"/>
      <c r="BI8793" s="50"/>
      <c r="BJ8793" s="50"/>
      <c r="BK8793" s="50"/>
      <c r="BL8793" s="50"/>
      <c r="BM8793" s="50"/>
      <c r="BN8793" s="50"/>
      <c r="BO8793" s="50"/>
      <c r="BP8793" s="50"/>
      <c r="BQ8793" s="50"/>
      <c r="BR8793" s="50"/>
      <c r="BS8793" s="50"/>
      <c r="BT8793" s="50"/>
      <c r="BU8793" s="50"/>
      <c r="BV8793" s="50"/>
      <c r="BW8793" s="50"/>
      <c r="BX8793" s="50"/>
      <c r="BY8793" s="50"/>
      <c r="BZ8793" s="50"/>
      <c r="CA8793" s="50"/>
      <c r="CB8793" s="50"/>
      <c r="CC8793" s="50"/>
      <c r="CD8793" s="50"/>
      <c r="CE8793" s="50"/>
      <c r="CF8793" s="50"/>
      <c r="CG8793" s="50"/>
      <c r="CH8793" s="50"/>
      <c r="CI8793" s="50"/>
      <c r="CJ8793" s="50"/>
      <c r="CK8793" s="50"/>
      <c r="CL8793" s="50"/>
      <c r="CM8793" s="50"/>
      <c r="CN8793" s="50"/>
      <c r="CO8793" s="50"/>
      <c r="CP8793" s="50"/>
      <c r="CQ8793" s="50"/>
      <c r="CR8793" s="50"/>
      <c r="CS8793" s="50"/>
      <c r="CT8793" s="50"/>
      <c r="CU8793" s="50"/>
      <c r="CV8793" s="50"/>
      <c r="CW8793" s="50"/>
      <c r="CX8793" s="50"/>
      <c r="CY8793" s="50"/>
      <c r="CZ8793" s="50"/>
      <c r="DA8793" s="50"/>
      <c r="DB8793" s="50"/>
      <c r="DC8793" s="50"/>
      <c r="DD8793" s="50"/>
      <c r="DE8793" s="50"/>
      <c r="DF8793" s="50"/>
      <c r="DG8793" s="50"/>
    </row>
    <row r="8794" spans="1:111" x14ac:dyDescent="0.2">
      <c r="A8794" s="212"/>
      <c r="B8794" s="212"/>
      <c r="C8794" s="212"/>
      <c r="E8794" s="182"/>
      <c r="F8794" s="192"/>
      <c r="G8794" s="192"/>
      <c r="H8794" s="50"/>
      <c r="I8794" s="50"/>
      <c r="J8794" s="50"/>
      <c r="K8794" s="50"/>
      <c r="L8794" s="50"/>
      <c r="M8794" s="50"/>
      <c r="N8794" s="50"/>
      <c r="O8794" s="50"/>
      <c r="P8794" s="50"/>
      <c r="Q8794" s="50"/>
      <c r="R8794" s="50"/>
      <c r="S8794" s="50"/>
      <c r="T8794" s="50"/>
      <c r="U8794" s="50"/>
      <c r="V8794" s="50"/>
      <c r="W8794" s="50"/>
      <c r="X8794" s="50"/>
      <c r="Y8794" s="50"/>
      <c r="Z8794" s="50"/>
      <c r="AA8794" s="50"/>
      <c r="AB8794" s="50"/>
      <c r="AC8794" s="50"/>
      <c r="AD8794" s="50"/>
      <c r="AE8794" s="50"/>
      <c r="AF8794" s="50"/>
      <c r="AG8794" s="50"/>
      <c r="AH8794" s="50"/>
      <c r="AI8794" s="50"/>
      <c r="AJ8794" s="50"/>
      <c r="AK8794" s="50"/>
      <c r="AL8794" s="50"/>
      <c r="AM8794" s="50"/>
      <c r="AN8794" s="50"/>
      <c r="AO8794" s="50"/>
      <c r="AP8794" s="50"/>
      <c r="AQ8794" s="50"/>
      <c r="AR8794" s="50"/>
      <c r="AS8794" s="50"/>
      <c r="AT8794" s="50"/>
      <c r="AU8794" s="50"/>
      <c r="AV8794" s="50"/>
      <c r="AW8794" s="50"/>
      <c r="AX8794" s="50"/>
      <c r="AY8794" s="50"/>
      <c r="AZ8794" s="50"/>
      <c r="BA8794" s="50"/>
      <c r="BB8794" s="50"/>
      <c r="BC8794" s="50"/>
      <c r="BD8794" s="50"/>
      <c r="BE8794" s="50"/>
      <c r="BF8794" s="50"/>
      <c r="BG8794" s="50"/>
      <c r="BH8794" s="50"/>
      <c r="BI8794" s="50"/>
      <c r="BJ8794" s="50"/>
      <c r="BK8794" s="50"/>
      <c r="BL8794" s="50"/>
      <c r="BM8794" s="50"/>
      <c r="BN8794" s="50"/>
      <c r="BO8794" s="50"/>
      <c r="BP8794" s="50"/>
      <c r="BQ8794" s="50"/>
      <c r="BR8794" s="50"/>
      <c r="BS8794" s="50"/>
      <c r="BT8794" s="50"/>
      <c r="BU8794" s="50"/>
      <c r="BV8794" s="50"/>
      <c r="BW8794" s="50"/>
      <c r="BX8794" s="50"/>
      <c r="BY8794" s="50"/>
      <c r="BZ8794" s="50"/>
      <c r="CA8794" s="50"/>
      <c r="CB8794" s="50"/>
      <c r="CC8794" s="50"/>
      <c r="CD8794" s="50"/>
      <c r="CE8794" s="50"/>
      <c r="CF8794" s="50"/>
      <c r="CG8794" s="50"/>
      <c r="CH8794" s="50"/>
      <c r="CI8794" s="50"/>
      <c r="CJ8794" s="50"/>
      <c r="CK8794" s="50"/>
      <c r="CL8794" s="50"/>
      <c r="CM8794" s="50"/>
      <c r="CN8794" s="50"/>
      <c r="CO8794" s="50"/>
      <c r="CP8794" s="50"/>
      <c r="CQ8794" s="50"/>
      <c r="CR8794" s="50"/>
      <c r="CS8794" s="50"/>
      <c r="CT8794" s="50"/>
      <c r="CU8794" s="50"/>
      <c r="CV8794" s="50"/>
      <c r="CW8794" s="50"/>
      <c r="CX8794" s="50"/>
      <c r="CY8794" s="50"/>
      <c r="CZ8794" s="50"/>
      <c r="DA8794" s="50"/>
      <c r="DB8794" s="50"/>
      <c r="DC8794" s="50"/>
      <c r="DD8794" s="50"/>
      <c r="DE8794" s="50"/>
      <c r="DF8794" s="50"/>
      <c r="DG8794" s="50"/>
    </row>
    <row r="8795" spans="1:111" x14ac:dyDescent="0.2">
      <c r="A8795" s="212"/>
      <c r="B8795" s="212"/>
      <c r="C8795" s="212"/>
      <c r="D8795" s="54"/>
      <c r="E8795" s="182"/>
      <c r="F8795" s="192"/>
      <c r="G8795" s="192"/>
      <c r="H8795" s="50"/>
      <c r="I8795" s="50"/>
      <c r="J8795" s="50"/>
      <c r="K8795" s="50"/>
      <c r="L8795" s="50"/>
      <c r="M8795" s="50"/>
      <c r="N8795" s="50"/>
      <c r="O8795" s="50"/>
      <c r="P8795" s="50"/>
      <c r="Q8795" s="50"/>
      <c r="R8795" s="50"/>
      <c r="S8795" s="50"/>
      <c r="T8795" s="50"/>
      <c r="U8795" s="50"/>
      <c r="V8795" s="50"/>
      <c r="W8795" s="50"/>
      <c r="X8795" s="50"/>
      <c r="Y8795" s="50"/>
      <c r="Z8795" s="50"/>
      <c r="AA8795" s="50"/>
      <c r="AB8795" s="50"/>
      <c r="AC8795" s="50"/>
      <c r="AD8795" s="50"/>
      <c r="AE8795" s="50"/>
      <c r="AF8795" s="50"/>
      <c r="AG8795" s="50"/>
      <c r="AH8795" s="50"/>
      <c r="AI8795" s="50"/>
      <c r="AJ8795" s="50"/>
      <c r="AK8795" s="50"/>
      <c r="AL8795" s="50"/>
      <c r="AM8795" s="50"/>
      <c r="AN8795" s="50"/>
      <c r="AO8795" s="50"/>
      <c r="AP8795" s="50"/>
      <c r="AQ8795" s="50"/>
      <c r="AR8795" s="50"/>
      <c r="AS8795" s="50"/>
      <c r="AT8795" s="50"/>
      <c r="AU8795" s="50"/>
      <c r="AV8795" s="50"/>
      <c r="AW8795" s="50"/>
      <c r="AX8795" s="50"/>
      <c r="AY8795" s="50"/>
      <c r="AZ8795" s="50"/>
      <c r="BA8795" s="50"/>
      <c r="BB8795" s="50"/>
      <c r="BC8795" s="50"/>
      <c r="BD8795" s="50"/>
      <c r="BE8795" s="50"/>
      <c r="BF8795" s="50"/>
      <c r="BG8795" s="50"/>
      <c r="BH8795" s="50"/>
      <c r="BI8795" s="50"/>
      <c r="BJ8795" s="50"/>
      <c r="BK8795" s="50"/>
      <c r="BL8795" s="50"/>
      <c r="BM8795" s="50"/>
      <c r="BN8795" s="50"/>
      <c r="BO8795" s="50"/>
      <c r="BP8795" s="50"/>
      <c r="BQ8795" s="50"/>
      <c r="BR8795" s="50"/>
      <c r="BS8795" s="50"/>
      <c r="BT8795" s="50"/>
      <c r="BU8795" s="50"/>
      <c r="BV8795" s="50"/>
      <c r="BW8795" s="50"/>
      <c r="BX8795" s="50"/>
      <c r="BY8795" s="50"/>
      <c r="BZ8795" s="50"/>
      <c r="CA8795" s="50"/>
      <c r="CB8795" s="50"/>
      <c r="CC8795" s="50"/>
      <c r="CD8795" s="50"/>
      <c r="CE8795" s="50"/>
      <c r="CF8795" s="50"/>
      <c r="CG8795" s="50"/>
      <c r="CH8795" s="50"/>
      <c r="CI8795" s="50"/>
      <c r="CJ8795" s="50"/>
      <c r="CK8795" s="50"/>
      <c r="CL8795" s="50"/>
      <c r="CM8795" s="50"/>
      <c r="CN8795" s="50"/>
      <c r="CO8795" s="50"/>
      <c r="CP8795" s="50"/>
      <c r="CQ8795" s="50"/>
      <c r="CR8795" s="50"/>
      <c r="CS8795" s="50"/>
      <c r="CT8795" s="50"/>
      <c r="CU8795" s="50"/>
      <c r="CV8795" s="50"/>
      <c r="CW8795" s="50"/>
      <c r="CX8795" s="50"/>
      <c r="CY8795" s="50"/>
      <c r="CZ8795" s="50"/>
      <c r="DA8795" s="50"/>
      <c r="DB8795" s="50"/>
      <c r="DC8795" s="50"/>
      <c r="DD8795" s="50"/>
      <c r="DE8795" s="50"/>
      <c r="DF8795" s="50"/>
      <c r="DG8795" s="50"/>
    </row>
    <row r="8796" spans="1:111" x14ac:dyDescent="0.2">
      <c r="A8796" s="212"/>
      <c r="B8796" s="212"/>
      <c r="C8796" s="212"/>
      <c r="E8796" s="182"/>
      <c r="F8796" s="192"/>
      <c r="G8796" s="192"/>
      <c r="H8796" s="50"/>
      <c r="I8796" s="50"/>
      <c r="J8796" s="50"/>
      <c r="K8796" s="50"/>
      <c r="L8796" s="50"/>
      <c r="M8796" s="50"/>
      <c r="N8796" s="50"/>
      <c r="O8796" s="50"/>
      <c r="P8796" s="50"/>
      <c r="Q8796" s="50"/>
      <c r="R8796" s="50"/>
      <c r="S8796" s="50"/>
      <c r="T8796" s="50"/>
      <c r="U8796" s="50"/>
      <c r="V8796" s="50"/>
      <c r="W8796" s="50"/>
      <c r="X8796" s="50"/>
      <c r="Y8796" s="50"/>
      <c r="Z8796" s="50"/>
      <c r="AA8796" s="50"/>
      <c r="AB8796" s="50"/>
      <c r="AC8796" s="50"/>
      <c r="AD8796" s="50"/>
      <c r="AE8796" s="50"/>
      <c r="AF8796" s="50"/>
      <c r="AG8796" s="50"/>
      <c r="AH8796" s="50"/>
      <c r="AI8796" s="50"/>
      <c r="AJ8796" s="50"/>
      <c r="AK8796" s="50"/>
      <c r="AL8796" s="50"/>
      <c r="AM8796" s="50"/>
      <c r="AN8796" s="50"/>
      <c r="AO8796" s="50"/>
      <c r="AP8796" s="50"/>
      <c r="AQ8796" s="50"/>
      <c r="AR8796" s="50"/>
      <c r="AS8796" s="50"/>
      <c r="AT8796" s="50"/>
      <c r="AU8796" s="50"/>
      <c r="AV8796" s="50"/>
      <c r="AW8796" s="50"/>
      <c r="AX8796" s="50"/>
      <c r="AY8796" s="50"/>
      <c r="AZ8796" s="50"/>
      <c r="BA8796" s="50"/>
      <c r="BB8796" s="50"/>
      <c r="BC8796" s="50"/>
      <c r="BD8796" s="50"/>
      <c r="BE8796" s="50"/>
      <c r="BF8796" s="50"/>
      <c r="BG8796" s="50"/>
      <c r="BH8796" s="50"/>
      <c r="BI8796" s="50"/>
      <c r="BJ8796" s="50"/>
      <c r="BK8796" s="50"/>
      <c r="BL8796" s="50"/>
      <c r="BM8796" s="50"/>
      <c r="BN8796" s="50"/>
      <c r="BO8796" s="50"/>
      <c r="BP8796" s="50"/>
      <c r="BQ8796" s="50"/>
      <c r="BR8796" s="50"/>
      <c r="BS8796" s="50"/>
      <c r="BT8796" s="50"/>
      <c r="BU8796" s="50"/>
      <c r="BV8796" s="50"/>
      <c r="BW8796" s="50"/>
      <c r="BX8796" s="50"/>
      <c r="BY8796" s="50"/>
      <c r="BZ8796" s="50"/>
      <c r="CA8796" s="50"/>
      <c r="CB8796" s="50"/>
      <c r="CC8796" s="50"/>
      <c r="CD8796" s="50"/>
      <c r="CE8796" s="50"/>
      <c r="CF8796" s="50"/>
      <c r="CG8796" s="50"/>
      <c r="CH8796" s="50"/>
      <c r="CI8796" s="50"/>
      <c r="CJ8796" s="50"/>
      <c r="CK8796" s="50"/>
      <c r="CL8796" s="50"/>
      <c r="CM8796" s="50"/>
      <c r="CN8796" s="50"/>
      <c r="CO8796" s="50"/>
      <c r="CP8796" s="50"/>
      <c r="CQ8796" s="50"/>
      <c r="CR8796" s="50"/>
      <c r="CS8796" s="50"/>
      <c r="CT8796" s="50"/>
      <c r="CU8796" s="50"/>
      <c r="CV8796" s="50"/>
      <c r="CW8796" s="50"/>
      <c r="CX8796" s="50"/>
      <c r="CY8796" s="50"/>
      <c r="CZ8796" s="50"/>
      <c r="DA8796" s="50"/>
      <c r="DB8796" s="50"/>
      <c r="DC8796" s="50"/>
      <c r="DD8796" s="50"/>
      <c r="DE8796" s="50"/>
      <c r="DF8796" s="50"/>
      <c r="DG8796" s="50"/>
    </row>
    <row r="8797" spans="1:111" x14ac:dyDescent="0.2">
      <c r="A8797" s="212"/>
      <c r="B8797" s="212"/>
      <c r="C8797" s="212"/>
      <c r="E8797" s="182"/>
      <c r="F8797" s="192"/>
      <c r="G8797" s="192"/>
      <c r="H8797" s="50"/>
      <c r="I8797" s="50"/>
      <c r="J8797" s="50"/>
      <c r="K8797" s="50"/>
      <c r="L8797" s="50"/>
      <c r="M8797" s="50"/>
      <c r="N8797" s="50"/>
      <c r="O8797" s="50"/>
      <c r="P8797" s="50"/>
      <c r="Q8797" s="50"/>
      <c r="R8797" s="50"/>
      <c r="S8797" s="50"/>
      <c r="T8797" s="50"/>
      <c r="U8797" s="50"/>
      <c r="V8797" s="50"/>
      <c r="W8797" s="50"/>
      <c r="X8797" s="50"/>
      <c r="Y8797" s="50"/>
      <c r="Z8797" s="50"/>
      <c r="AA8797" s="50"/>
      <c r="AB8797" s="50"/>
      <c r="AC8797" s="50"/>
      <c r="AD8797" s="50"/>
      <c r="AE8797" s="50"/>
      <c r="AF8797" s="50"/>
      <c r="AG8797" s="50"/>
      <c r="AH8797" s="50"/>
      <c r="AI8797" s="50"/>
      <c r="AJ8797" s="50"/>
      <c r="AK8797" s="50"/>
      <c r="AL8797" s="50"/>
      <c r="AM8797" s="50"/>
      <c r="AN8797" s="50"/>
      <c r="AO8797" s="50"/>
      <c r="AP8797" s="50"/>
      <c r="AQ8797" s="50"/>
      <c r="AR8797" s="50"/>
      <c r="AS8797" s="50"/>
      <c r="AT8797" s="50"/>
      <c r="AU8797" s="50"/>
      <c r="AV8797" s="50"/>
      <c r="AW8797" s="50"/>
      <c r="AX8797" s="50"/>
      <c r="AY8797" s="50"/>
      <c r="AZ8797" s="50"/>
      <c r="BA8797" s="50"/>
      <c r="BB8797" s="50"/>
      <c r="BC8797" s="50"/>
      <c r="BD8797" s="50"/>
      <c r="BE8797" s="50"/>
      <c r="BF8797" s="50"/>
      <c r="BG8797" s="50"/>
      <c r="BH8797" s="50"/>
      <c r="BI8797" s="50"/>
      <c r="BJ8797" s="50"/>
      <c r="BK8797" s="50"/>
      <c r="BL8797" s="50"/>
      <c r="BM8797" s="50"/>
      <c r="BN8797" s="50"/>
      <c r="BO8797" s="50"/>
      <c r="BP8797" s="50"/>
      <c r="BQ8797" s="50"/>
      <c r="BR8797" s="50"/>
      <c r="BS8797" s="50"/>
      <c r="BT8797" s="50"/>
      <c r="BU8797" s="50"/>
      <c r="BV8797" s="50"/>
      <c r="BW8797" s="50"/>
      <c r="BX8797" s="50"/>
      <c r="BY8797" s="50"/>
      <c r="BZ8797" s="50"/>
      <c r="CA8797" s="50"/>
      <c r="CB8797" s="50"/>
      <c r="CC8797" s="50"/>
      <c r="CD8797" s="50"/>
      <c r="CE8797" s="50"/>
      <c r="CF8797" s="50"/>
      <c r="CG8797" s="50"/>
      <c r="CH8797" s="50"/>
      <c r="CI8797" s="50"/>
      <c r="CJ8797" s="50"/>
      <c r="CK8797" s="50"/>
      <c r="CL8797" s="50"/>
      <c r="CM8797" s="50"/>
      <c r="CN8797" s="50"/>
      <c r="CO8797" s="50"/>
      <c r="CP8797" s="50"/>
      <c r="CQ8797" s="50"/>
      <c r="CR8797" s="50"/>
      <c r="CS8797" s="50"/>
      <c r="CT8797" s="50"/>
      <c r="CU8797" s="50"/>
      <c r="CV8797" s="50"/>
      <c r="CW8797" s="50"/>
      <c r="CX8797" s="50"/>
      <c r="CY8797" s="50"/>
      <c r="CZ8797" s="50"/>
      <c r="DA8797" s="50"/>
      <c r="DB8797" s="50"/>
      <c r="DC8797" s="50"/>
      <c r="DD8797" s="50"/>
      <c r="DE8797" s="50"/>
      <c r="DF8797" s="50"/>
      <c r="DG8797" s="50"/>
    </row>
    <row r="8798" spans="1:111" x14ac:dyDescent="0.2">
      <c r="A8798" s="212"/>
      <c r="B8798" s="212"/>
      <c r="C8798" s="212"/>
      <c r="E8798" s="182"/>
      <c r="F8798" s="192"/>
      <c r="G8798" s="192"/>
      <c r="H8798" s="50"/>
      <c r="I8798" s="50"/>
      <c r="J8798" s="50"/>
      <c r="K8798" s="50"/>
      <c r="L8798" s="50"/>
      <c r="M8798" s="50"/>
      <c r="N8798" s="50"/>
      <c r="O8798" s="50"/>
      <c r="P8798" s="50"/>
      <c r="Q8798" s="50"/>
      <c r="R8798" s="50"/>
      <c r="S8798" s="50"/>
      <c r="T8798" s="50"/>
      <c r="U8798" s="50"/>
      <c r="V8798" s="50"/>
      <c r="W8798" s="50"/>
      <c r="X8798" s="50"/>
      <c r="Y8798" s="50"/>
      <c r="Z8798" s="50"/>
      <c r="AA8798" s="50"/>
      <c r="AB8798" s="50"/>
      <c r="AC8798" s="50"/>
      <c r="AD8798" s="50"/>
      <c r="AE8798" s="50"/>
      <c r="AF8798" s="50"/>
      <c r="AG8798" s="50"/>
      <c r="AH8798" s="50"/>
      <c r="AI8798" s="50"/>
      <c r="AJ8798" s="50"/>
      <c r="AK8798" s="50"/>
      <c r="AL8798" s="50"/>
      <c r="AM8798" s="50"/>
      <c r="AN8798" s="50"/>
      <c r="AO8798" s="50"/>
      <c r="AP8798" s="50"/>
      <c r="AQ8798" s="50"/>
      <c r="AR8798" s="50"/>
      <c r="AS8798" s="50"/>
      <c r="AT8798" s="50"/>
      <c r="AU8798" s="50"/>
      <c r="AV8798" s="50"/>
      <c r="AW8798" s="50"/>
      <c r="AX8798" s="50"/>
      <c r="AY8798" s="50"/>
      <c r="AZ8798" s="50"/>
      <c r="BA8798" s="50"/>
      <c r="BB8798" s="50"/>
      <c r="BC8798" s="50"/>
      <c r="BD8798" s="50"/>
      <c r="BE8798" s="50"/>
      <c r="BF8798" s="50"/>
      <c r="BG8798" s="50"/>
      <c r="BH8798" s="50"/>
      <c r="BI8798" s="50"/>
      <c r="BJ8798" s="50"/>
      <c r="BK8798" s="50"/>
      <c r="BL8798" s="50"/>
      <c r="BM8798" s="50"/>
      <c r="BN8798" s="50"/>
      <c r="BO8798" s="50"/>
      <c r="BP8798" s="50"/>
      <c r="BQ8798" s="50"/>
      <c r="BR8798" s="50"/>
      <c r="BS8798" s="50"/>
      <c r="BT8798" s="50"/>
      <c r="BU8798" s="50"/>
      <c r="BV8798" s="50"/>
      <c r="BW8798" s="50"/>
      <c r="BX8798" s="50"/>
      <c r="BY8798" s="50"/>
      <c r="BZ8798" s="50"/>
      <c r="CA8798" s="50"/>
      <c r="CB8798" s="50"/>
      <c r="CC8798" s="50"/>
      <c r="CD8798" s="50"/>
      <c r="CE8798" s="50"/>
      <c r="CF8798" s="50"/>
      <c r="CG8798" s="50"/>
      <c r="CH8798" s="50"/>
      <c r="CI8798" s="50"/>
      <c r="CJ8798" s="50"/>
      <c r="CK8798" s="50"/>
      <c r="CL8798" s="50"/>
      <c r="CM8798" s="50"/>
      <c r="CN8798" s="50"/>
      <c r="CO8798" s="50"/>
      <c r="CP8798" s="50"/>
      <c r="CQ8798" s="50"/>
      <c r="CR8798" s="50"/>
      <c r="CS8798" s="50"/>
      <c r="CT8798" s="50"/>
      <c r="CU8798" s="50"/>
      <c r="CV8798" s="50"/>
      <c r="CW8798" s="50"/>
      <c r="CX8798" s="50"/>
      <c r="CY8798" s="50"/>
      <c r="CZ8798" s="50"/>
      <c r="DA8798" s="50"/>
      <c r="DB8798" s="50"/>
      <c r="DC8798" s="50"/>
      <c r="DD8798" s="50"/>
      <c r="DE8798" s="50"/>
      <c r="DF8798" s="50"/>
      <c r="DG8798" s="50"/>
    </row>
    <row r="8799" spans="1:111" x14ac:dyDescent="0.2">
      <c r="A8799" s="212"/>
      <c r="B8799" s="212"/>
      <c r="C8799" s="212"/>
      <c r="E8799" s="182"/>
      <c r="F8799" s="192"/>
      <c r="G8799" s="192"/>
      <c r="H8799" s="50"/>
      <c r="I8799" s="50"/>
      <c r="J8799" s="50"/>
      <c r="K8799" s="50"/>
      <c r="L8799" s="50"/>
      <c r="M8799" s="50"/>
      <c r="N8799" s="50"/>
      <c r="O8799" s="50"/>
      <c r="P8799" s="50"/>
      <c r="Q8799" s="50"/>
      <c r="R8799" s="50"/>
      <c r="S8799" s="50"/>
      <c r="T8799" s="50"/>
      <c r="U8799" s="50"/>
      <c r="V8799" s="50"/>
      <c r="W8799" s="50"/>
      <c r="X8799" s="50"/>
      <c r="Y8799" s="50"/>
      <c r="Z8799" s="50"/>
      <c r="AA8799" s="50"/>
      <c r="AB8799" s="50"/>
      <c r="AC8799" s="50"/>
      <c r="AD8799" s="50"/>
      <c r="AE8799" s="50"/>
      <c r="AF8799" s="50"/>
      <c r="AG8799" s="50"/>
      <c r="AH8799" s="50"/>
      <c r="AI8799" s="50"/>
      <c r="AJ8799" s="50"/>
      <c r="AK8799" s="50"/>
      <c r="AL8799" s="50"/>
      <c r="AM8799" s="50"/>
      <c r="AN8799" s="50"/>
      <c r="AO8799" s="50"/>
      <c r="AP8799" s="50"/>
      <c r="AQ8799" s="50"/>
      <c r="AR8799" s="50"/>
      <c r="AS8799" s="50"/>
      <c r="AT8799" s="50"/>
      <c r="AU8799" s="50"/>
      <c r="AV8799" s="50"/>
      <c r="AW8799" s="50"/>
      <c r="AX8799" s="50"/>
      <c r="AY8799" s="50"/>
      <c r="AZ8799" s="50"/>
      <c r="BA8799" s="50"/>
      <c r="BB8799" s="50"/>
      <c r="BC8799" s="50"/>
      <c r="BD8799" s="50"/>
      <c r="BE8799" s="50"/>
      <c r="BF8799" s="50"/>
      <c r="BG8799" s="50"/>
      <c r="BH8799" s="50"/>
      <c r="BI8799" s="50"/>
      <c r="BJ8799" s="50"/>
      <c r="BK8799" s="50"/>
      <c r="BL8799" s="50"/>
      <c r="BM8799" s="50"/>
      <c r="BN8799" s="50"/>
      <c r="BO8799" s="50"/>
      <c r="BP8799" s="50"/>
      <c r="BQ8799" s="50"/>
      <c r="BR8799" s="50"/>
      <c r="BS8799" s="50"/>
      <c r="BT8799" s="50"/>
      <c r="BU8799" s="50"/>
      <c r="BV8799" s="50"/>
      <c r="BW8799" s="50"/>
      <c r="BX8799" s="50"/>
      <c r="BY8799" s="50"/>
      <c r="BZ8799" s="50"/>
      <c r="CA8799" s="50"/>
      <c r="CB8799" s="50"/>
      <c r="CC8799" s="50"/>
      <c r="CD8799" s="50"/>
      <c r="CE8799" s="50"/>
      <c r="CF8799" s="50"/>
      <c r="CG8799" s="50"/>
      <c r="CH8799" s="50"/>
      <c r="CI8799" s="50"/>
      <c r="CJ8799" s="50"/>
      <c r="CK8799" s="50"/>
      <c r="CL8799" s="50"/>
      <c r="CM8799" s="50"/>
      <c r="CN8799" s="50"/>
      <c r="CO8799" s="50"/>
      <c r="CP8799" s="50"/>
      <c r="CQ8799" s="50"/>
      <c r="CR8799" s="50"/>
      <c r="CS8799" s="50"/>
      <c r="CT8799" s="50"/>
      <c r="CU8799" s="50"/>
      <c r="CV8799" s="50"/>
      <c r="CW8799" s="50"/>
      <c r="CX8799" s="50"/>
      <c r="CY8799" s="50"/>
      <c r="CZ8799" s="50"/>
      <c r="DA8799" s="50"/>
      <c r="DB8799" s="50"/>
      <c r="DC8799" s="50"/>
      <c r="DD8799" s="50"/>
      <c r="DE8799" s="50"/>
      <c r="DF8799" s="50"/>
      <c r="DG8799" s="50"/>
    </row>
    <row r="8800" spans="1:111" x14ac:dyDescent="0.2">
      <c r="A8800" s="212"/>
      <c r="B8800" s="212"/>
      <c r="C8800" s="212"/>
      <c r="E8800" s="182"/>
      <c r="F8800" s="192"/>
      <c r="G8800" s="192"/>
      <c r="H8800" s="50"/>
      <c r="I8800" s="50"/>
      <c r="J8800" s="50"/>
      <c r="K8800" s="50"/>
      <c r="L8800" s="50"/>
      <c r="M8800" s="50"/>
      <c r="N8800" s="50"/>
      <c r="O8800" s="50"/>
      <c r="P8800" s="50"/>
      <c r="Q8800" s="50"/>
      <c r="R8800" s="50"/>
      <c r="S8800" s="50"/>
      <c r="T8800" s="50"/>
      <c r="U8800" s="50"/>
      <c r="V8800" s="50"/>
      <c r="W8800" s="50"/>
      <c r="X8800" s="50"/>
      <c r="Y8800" s="50"/>
      <c r="Z8800" s="50"/>
      <c r="AA8800" s="50"/>
      <c r="AB8800" s="50"/>
      <c r="AC8800" s="50"/>
      <c r="AD8800" s="50"/>
      <c r="AE8800" s="50"/>
      <c r="AF8800" s="50"/>
      <c r="AG8800" s="50"/>
      <c r="AH8800" s="50"/>
      <c r="AI8800" s="50"/>
      <c r="AJ8800" s="50"/>
      <c r="AK8800" s="50"/>
      <c r="AL8800" s="50"/>
      <c r="AM8800" s="50"/>
      <c r="AN8800" s="50"/>
      <c r="AO8800" s="50"/>
      <c r="AP8800" s="50"/>
      <c r="AQ8800" s="50"/>
      <c r="AR8800" s="50"/>
      <c r="AS8800" s="50"/>
      <c r="AT8800" s="50"/>
      <c r="AU8800" s="50"/>
      <c r="AV8800" s="50"/>
      <c r="AW8800" s="50"/>
      <c r="AX8800" s="50"/>
      <c r="AY8800" s="50"/>
      <c r="AZ8800" s="50"/>
      <c r="BA8800" s="50"/>
      <c r="BB8800" s="50"/>
      <c r="BC8800" s="50"/>
      <c r="BD8800" s="50"/>
      <c r="BE8800" s="50"/>
      <c r="BF8800" s="50"/>
      <c r="BG8800" s="50"/>
      <c r="BH8800" s="50"/>
      <c r="BI8800" s="50"/>
      <c r="BJ8800" s="50"/>
      <c r="BK8800" s="50"/>
      <c r="BL8800" s="50"/>
      <c r="BM8800" s="50"/>
      <c r="BN8800" s="50"/>
      <c r="BO8800" s="50"/>
      <c r="BP8800" s="50"/>
      <c r="BQ8800" s="50"/>
      <c r="BR8800" s="50"/>
      <c r="BS8800" s="50"/>
      <c r="BT8800" s="50"/>
      <c r="BU8800" s="50"/>
      <c r="BV8800" s="50"/>
      <c r="BW8800" s="50"/>
      <c r="BX8800" s="50"/>
      <c r="BY8800" s="50"/>
      <c r="BZ8800" s="50"/>
      <c r="CA8800" s="50"/>
      <c r="CB8800" s="50"/>
      <c r="CC8800" s="50"/>
      <c r="CD8800" s="50"/>
      <c r="CE8800" s="50"/>
      <c r="CF8800" s="50"/>
      <c r="CG8800" s="50"/>
      <c r="CH8800" s="50"/>
      <c r="CI8800" s="50"/>
      <c r="CJ8800" s="50"/>
      <c r="CK8800" s="50"/>
      <c r="CL8800" s="50"/>
      <c r="CM8800" s="50"/>
      <c r="CN8800" s="50"/>
      <c r="CO8800" s="50"/>
      <c r="CP8800" s="50"/>
      <c r="CQ8800" s="50"/>
      <c r="CR8800" s="50"/>
      <c r="CS8800" s="50"/>
      <c r="CT8800" s="50"/>
      <c r="CU8800" s="50"/>
      <c r="CV8800" s="50"/>
      <c r="CW8800" s="50"/>
      <c r="CX8800" s="50"/>
      <c r="CY8800" s="50"/>
      <c r="CZ8800" s="50"/>
      <c r="DA8800" s="50"/>
      <c r="DB8800" s="50"/>
      <c r="DC8800" s="50"/>
      <c r="DD8800" s="50"/>
      <c r="DE8800" s="50"/>
      <c r="DF8800" s="50"/>
      <c r="DG8800" s="50"/>
    </row>
    <row r="8801" spans="1:111" x14ac:dyDescent="0.2">
      <c r="A8801" s="212"/>
      <c r="B8801" s="212"/>
      <c r="C8801" s="212"/>
      <c r="D8801" s="54"/>
      <c r="E8801" s="182"/>
      <c r="F8801" s="192"/>
      <c r="G8801" s="192"/>
      <c r="H8801" s="50"/>
      <c r="I8801" s="50"/>
      <c r="J8801" s="50"/>
      <c r="K8801" s="50"/>
      <c r="L8801" s="50"/>
      <c r="M8801" s="50"/>
      <c r="N8801" s="50"/>
      <c r="O8801" s="50"/>
      <c r="P8801" s="50"/>
      <c r="Q8801" s="50"/>
      <c r="R8801" s="50"/>
      <c r="S8801" s="50"/>
      <c r="T8801" s="50"/>
      <c r="U8801" s="50"/>
      <c r="V8801" s="50"/>
      <c r="W8801" s="50"/>
      <c r="X8801" s="50"/>
      <c r="Y8801" s="50"/>
      <c r="Z8801" s="50"/>
      <c r="AA8801" s="50"/>
      <c r="AB8801" s="50"/>
      <c r="AC8801" s="50"/>
      <c r="AD8801" s="50"/>
      <c r="AE8801" s="50"/>
      <c r="AF8801" s="50"/>
      <c r="AG8801" s="50"/>
      <c r="AH8801" s="50"/>
      <c r="AI8801" s="50"/>
      <c r="AJ8801" s="50"/>
      <c r="AK8801" s="50"/>
      <c r="AL8801" s="50"/>
      <c r="AM8801" s="50"/>
      <c r="AN8801" s="50"/>
      <c r="AO8801" s="50"/>
      <c r="AP8801" s="50"/>
      <c r="AQ8801" s="50"/>
      <c r="AR8801" s="50"/>
      <c r="AS8801" s="50"/>
      <c r="AT8801" s="50"/>
      <c r="AU8801" s="50"/>
      <c r="AV8801" s="50"/>
      <c r="AW8801" s="50"/>
      <c r="AX8801" s="50"/>
      <c r="AY8801" s="50"/>
      <c r="AZ8801" s="50"/>
      <c r="BA8801" s="50"/>
      <c r="BB8801" s="50"/>
      <c r="BC8801" s="50"/>
      <c r="BD8801" s="50"/>
      <c r="BE8801" s="50"/>
      <c r="BF8801" s="50"/>
      <c r="BG8801" s="50"/>
      <c r="BH8801" s="50"/>
      <c r="BI8801" s="50"/>
      <c r="BJ8801" s="50"/>
      <c r="BK8801" s="50"/>
      <c r="BL8801" s="50"/>
      <c r="BM8801" s="50"/>
      <c r="BN8801" s="50"/>
      <c r="BO8801" s="50"/>
      <c r="BP8801" s="50"/>
      <c r="BQ8801" s="50"/>
      <c r="BR8801" s="50"/>
      <c r="BS8801" s="50"/>
      <c r="BT8801" s="50"/>
      <c r="BU8801" s="50"/>
      <c r="BV8801" s="50"/>
      <c r="BW8801" s="50"/>
      <c r="BX8801" s="50"/>
      <c r="BY8801" s="50"/>
      <c r="BZ8801" s="50"/>
      <c r="CA8801" s="50"/>
      <c r="CB8801" s="50"/>
      <c r="CC8801" s="50"/>
      <c r="CD8801" s="50"/>
      <c r="CE8801" s="50"/>
      <c r="CF8801" s="50"/>
      <c r="CG8801" s="50"/>
      <c r="CH8801" s="50"/>
      <c r="CI8801" s="50"/>
      <c r="CJ8801" s="50"/>
      <c r="CK8801" s="50"/>
      <c r="CL8801" s="50"/>
      <c r="CM8801" s="50"/>
      <c r="CN8801" s="50"/>
      <c r="CO8801" s="50"/>
      <c r="CP8801" s="50"/>
      <c r="CQ8801" s="50"/>
      <c r="CR8801" s="50"/>
      <c r="CS8801" s="50"/>
      <c r="CT8801" s="50"/>
      <c r="CU8801" s="50"/>
      <c r="CV8801" s="50"/>
      <c r="CW8801" s="50"/>
      <c r="CX8801" s="50"/>
      <c r="CY8801" s="50"/>
      <c r="CZ8801" s="50"/>
      <c r="DA8801" s="50"/>
      <c r="DB8801" s="50"/>
      <c r="DC8801" s="50"/>
      <c r="DD8801" s="50"/>
      <c r="DE8801" s="50"/>
      <c r="DF8801" s="50"/>
      <c r="DG8801" s="50"/>
    </row>
    <row r="8802" spans="1:111" x14ac:dyDescent="0.2">
      <c r="A8802" s="212"/>
      <c r="B8802" s="212"/>
      <c r="C8802" s="212"/>
      <c r="E8802" s="182"/>
      <c r="F8802" s="192"/>
      <c r="G8802" s="192"/>
      <c r="H8802" s="50"/>
      <c r="I8802" s="50"/>
      <c r="J8802" s="50"/>
      <c r="K8802" s="50"/>
      <c r="L8802" s="50"/>
      <c r="M8802" s="50"/>
      <c r="N8802" s="50"/>
      <c r="O8802" s="50"/>
      <c r="P8802" s="50"/>
      <c r="Q8802" s="50"/>
      <c r="R8802" s="50"/>
      <c r="S8802" s="50"/>
      <c r="T8802" s="50"/>
      <c r="U8802" s="50"/>
      <c r="V8802" s="50"/>
      <c r="W8802" s="50"/>
      <c r="X8802" s="50"/>
      <c r="Y8802" s="50"/>
      <c r="Z8802" s="50"/>
      <c r="AA8802" s="50"/>
      <c r="AB8802" s="50"/>
      <c r="AC8802" s="50"/>
      <c r="AD8802" s="50"/>
      <c r="AE8802" s="50"/>
      <c r="AF8802" s="50"/>
      <c r="AG8802" s="50"/>
      <c r="AH8802" s="50"/>
      <c r="AI8802" s="50"/>
      <c r="AJ8802" s="50"/>
      <c r="AK8802" s="50"/>
      <c r="AL8802" s="50"/>
      <c r="AM8802" s="50"/>
      <c r="AN8802" s="50"/>
      <c r="AO8802" s="50"/>
      <c r="AP8802" s="50"/>
      <c r="AQ8802" s="50"/>
      <c r="AR8802" s="50"/>
      <c r="AS8802" s="50"/>
      <c r="AT8802" s="50"/>
      <c r="AU8802" s="50"/>
      <c r="AV8802" s="50"/>
      <c r="AW8802" s="50"/>
      <c r="AX8802" s="50"/>
      <c r="AY8802" s="50"/>
      <c r="AZ8802" s="50"/>
      <c r="BA8802" s="50"/>
      <c r="BB8802" s="50"/>
      <c r="BC8802" s="50"/>
      <c r="BD8802" s="50"/>
      <c r="BE8802" s="50"/>
      <c r="BF8802" s="50"/>
      <c r="BG8802" s="50"/>
      <c r="BH8802" s="50"/>
      <c r="BI8802" s="50"/>
      <c r="BJ8802" s="50"/>
      <c r="BK8802" s="50"/>
      <c r="BL8802" s="50"/>
      <c r="BM8802" s="50"/>
      <c r="BN8802" s="50"/>
      <c r="BO8802" s="50"/>
      <c r="BP8802" s="50"/>
      <c r="BQ8802" s="50"/>
      <c r="BR8802" s="50"/>
      <c r="BS8802" s="50"/>
      <c r="BT8802" s="50"/>
      <c r="BU8802" s="50"/>
      <c r="BV8802" s="50"/>
      <c r="BW8802" s="50"/>
      <c r="BX8802" s="50"/>
      <c r="BY8802" s="50"/>
      <c r="BZ8802" s="50"/>
      <c r="CA8802" s="50"/>
      <c r="CB8802" s="50"/>
      <c r="CC8802" s="50"/>
      <c r="CD8802" s="50"/>
      <c r="CE8802" s="50"/>
      <c r="CF8802" s="50"/>
      <c r="CG8802" s="50"/>
      <c r="CH8802" s="50"/>
      <c r="CI8802" s="50"/>
      <c r="CJ8802" s="50"/>
      <c r="CK8802" s="50"/>
      <c r="CL8802" s="50"/>
      <c r="CM8802" s="50"/>
      <c r="CN8802" s="50"/>
      <c r="CO8802" s="50"/>
      <c r="CP8802" s="50"/>
      <c r="CQ8802" s="50"/>
      <c r="CR8802" s="50"/>
      <c r="CS8802" s="50"/>
      <c r="CT8802" s="50"/>
      <c r="CU8802" s="50"/>
      <c r="CV8802" s="50"/>
      <c r="CW8802" s="50"/>
      <c r="CX8802" s="50"/>
      <c r="CY8802" s="50"/>
      <c r="CZ8802" s="50"/>
      <c r="DA8802" s="50"/>
      <c r="DB8802" s="50"/>
      <c r="DC8802" s="50"/>
      <c r="DD8802" s="50"/>
      <c r="DE8802" s="50"/>
      <c r="DF8802" s="50"/>
      <c r="DG8802" s="50"/>
    </row>
    <row r="8803" spans="1:111" x14ac:dyDescent="0.2">
      <c r="A8803" s="212"/>
      <c r="B8803" s="212"/>
      <c r="C8803" s="212"/>
      <c r="E8803" s="182"/>
      <c r="F8803" s="192"/>
      <c r="G8803" s="192"/>
      <c r="H8803" s="50"/>
      <c r="I8803" s="50"/>
      <c r="J8803" s="50"/>
      <c r="K8803" s="50"/>
      <c r="L8803" s="50"/>
      <c r="M8803" s="50"/>
      <c r="N8803" s="50"/>
      <c r="O8803" s="50"/>
      <c r="P8803" s="50"/>
      <c r="Q8803" s="50"/>
      <c r="R8803" s="50"/>
      <c r="S8803" s="50"/>
      <c r="T8803" s="50"/>
      <c r="U8803" s="50"/>
      <c r="V8803" s="50"/>
      <c r="W8803" s="50"/>
      <c r="X8803" s="50"/>
      <c r="Y8803" s="50"/>
      <c r="Z8803" s="50"/>
      <c r="AA8803" s="50"/>
      <c r="AB8803" s="50"/>
      <c r="AC8803" s="50"/>
      <c r="AD8803" s="50"/>
      <c r="AE8803" s="50"/>
      <c r="AF8803" s="50"/>
      <c r="AG8803" s="50"/>
      <c r="AH8803" s="50"/>
      <c r="AI8803" s="50"/>
      <c r="AJ8803" s="50"/>
      <c r="AK8803" s="50"/>
      <c r="AL8803" s="50"/>
      <c r="AM8803" s="50"/>
      <c r="AN8803" s="50"/>
      <c r="AO8803" s="50"/>
      <c r="AP8803" s="50"/>
      <c r="AQ8803" s="50"/>
      <c r="AR8803" s="50"/>
      <c r="AS8803" s="50"/>
      <c r="AT8803" s="50"/>
      <c r="AU8803" s="50"/>
      <c r="AV8803" s="50"/>
      <c r="AW8803" s="50"/>
      <c r="AX8803" s="50"/>
      <c r="AY8803" s="50"/>
      <c r="AZ8803" s="50"/>
      <c r="BA8803" s="50"/>
      <c r="BB8803" s="50"/>
      <c r="BC8803" s="50"/>
      <c r="BD8803" s="50"/>
      <c r="BE8803" s="50"/>
      <c r="BF8803" s="50"/>
      <c r="BG8803" s="50"/>
      <c r="BH8803" s="50"/>
      <c r="BI8803" s="50"/>
      <c r="BJ8803" s="50"/>
      <c r="BK8803" s="50"/>
      <c r="BL8803" s="50"/>
      <c r="BM8803" s="50"/>
      <c r="BN8803" s="50"/>
      <c r="BO8803" s="50"/>
      <c r="BP8803" s="50"/>
      <c r="BQ8803" s="50"/>
      <c r="BR8803" s="50"/>
      <c r="BS8803" s="50"/>
      <c r="BT8803" s="50"/>
      <c r="BU8803" s="50"/>
      <c r="BV8803" s="50"/>
      <c r="BW8803" s="50"/>
      <c r="BX8803" s="50"/>
      <c r="BY8803" s="50"/>
      <c r="BZ8803" s="50"/>
      <c r="CA8803" s="50"/>
      <c r="CB8803" s="50"/>
      <c r="CC8803" s="50"/>
      <c r="CD8803" s="50"/>
      <c r="CE8803" s="50"/>
      <c r="CF8803" s="50"/>
      <c r="CG8803" s="50"/>
      <c r="CH8803" s="50"/>
      <c r="CI8803" s="50"/>
      <c r="CJ8803" s="50"/>
      <c r="CK8803" s="50"/>
      <c r="CL8803" s="50"/>
      <c r="CM8803" s="50"/>
      <c r="CN8803" s="50"/>
      <c r="CO8803" s="50"/>
      <c r="CP8803" s="50"/>
      <c r="CQ8803" s="50"/>
      <c r="CR8803" s="50"/>
      <c r="CS8803" s="50"/>
      <c r="CT8803" s="50"/>
      <c r="CU8803" s="50"/>
      <c r="CV8803" s="50"/>
      <c r="CW8803" s="50"/>
      <c r="CX8803" s="50"/>
      <c r="CY8803" s="50"/>
      <c r="CZ8803" s="50"/>
      <c r="DA8803" s="50"/>
      <c r="DB8803" s="50"/>
      <c r="DC8803" s="50"/>
      <c r="DD8803" s="50"/>
      <c r="DE8803" s="50"/>
      <c r="DF8803" s="50"/>
      <c r="DG8803" s="50"/>
    </row>
    <row r="8804" spans="1:111" x14ac:dyDescent="0.2">
      <c r="A8804" s="212"/>
      <c r="B8804" s="212"/>
      <c r="C8804" s="212"/>
      <c r="E8804" s="182"/>
      <c r="F8804" s="192"/>
      <c r="G8804" s="192"/>
      <c r="H8804" s="50"/>
      <c r="I8804" s="50"/>
      <c r="J8804" s="50"/>
      <c r="K8804" s="50"/>
      <c r="L8804" s="50"/>
      <c r="M8804" s="50"/>
      <c r="N8804" s="50"/>
      <c r="O8804" s="50"/>
      <c r="P8804" s="50"/>
      <c r="Q8804" s="50"/>
      <c r="R8804" s="50"/>
      <c r="S8804" s="50"/>
      <c r="T8804" s="50"/>
      <c r="U8804" s="50"/>
      <c r="V8804" s="50"/>
      <c r="W8804" s="50"/>
      <c r="X8804" s="50"/>
      <c r="Y8804" s="50"/>
      <c r="Z8804" s="50"/>
      <c r="AA8804" s="50"/>
      <c r="AB8804" s="50"/>
      <c r="AC8804" s="50"/>
      <c r="AD8804" s="50"/>
      <c r="AE8804" s="50"/>
      <c r="AF8804" s="50"/>
      <c r="AG8804" s="50"/>
      <c r="AH8804" s="50"/>
      <c r="AI8804" s="50"/>
      <c r="AJ8804" s="50"/>
      <c r="AK8804" s="50"/>
      <c r="AL8804" s="50"/>
      <c r="AM8804" s="50"/>
      <c r="AN8804" s="50"/>
      <c r="AO8804" s="50"/>
      <c r="AP8804" s="50"/>
      <c r="AQ8804" s="50"/>
      <c r="AR8804" s="50"/>
      <c r="AS8804" s="50"/>
      <c r="AT8804" s="50"/>
      <c r="AU8804" s="50"/>
      <c r="AV8804" s="50"/>
      <c r="AW8804" s="50"/>
      <c r="AX8804" s="50"/>
      <c r="AY8804" s="50"/>
      <c r="AZ8804" s="50"/>
      <c r="BA8804" s="50"/>
      <c r="BB8804" s="50"/>
      <c r="BC8804" s="50"/>
      <c r="BD8804" s="50"/>
      <c r="BE8804" s="50"/>
      <c r="BF8804" s="50"/>
      <c r="BG8804" s="50"/>
      <c r="BH8804" s="50"/>
      <c r="BI8804" s="50"/>
      <c r="BJ8804" s="50"/>
      <c r="BK8804" s="50"/>
      <c r="BL8804" s="50"/>
      <c r="BM8804" s="50"/>
      <c r="BN8804" s="50"/>
      <c r="BO8804" s="50"/>
      <c r="BP8804" s="50"/>
      <c r="BQ8804" s="50"/>
      <c r="BR8804" s="50"/>
      <c r="BS8804" s="50"/>
      <c r="BT8804" s="50"/>
      <c r="BU8804" s="50"/>
      <c r="BV8804" s="50"/>
      <c r="BW8804" s="50"/>
      <c r="BX8804" s="50"/>
      <c r="BY8804" s="50"/>
      <c r="BZ8804" s="50"/>
      <c r="CA8804" s="50"/>
      <c r="CB8804" s="50"/>
      <c r="CC8804" s="50"/>
      <c r="CD8804" s="50"/>
      <c r="CE8804" s="50"/>
      <c r="CF8804" s="50"/>
      <c r="CG8804" s="50"/>
      <c r="CH8804" s="50"/>
      <c r="CI8804" s="50"/>
      <c r="CJ8804" s="50"/>
      <c r="CK8804" s="50"/>
      <c r="CL8804" s="50"/>
      <c r="CM8804" s="50"/>
      <c r="CN8804" s="50"/>
      <c r="CO8804" s="50"/>
      <c r="CP8804" s="50"/>
      <c r="CQ8804" s="50"/>
      <c r="CR8804" s="50"/>
      <c r="CS8804" s="50"/>
      <c r="CT8804" s="50"/>
      <c r="CU8804" s="50"/>
      <c r="CV8804" s="50"/>
      <c r="CW8804" s="50"/>
      <c r="CX8804" s="50"/>
      <c r="CY8804" s="50"/>
      <c r="CZ8804" s="50"/>
      <c r="DA8804" s="50"/>
      <c r="DB8804" s="50"/>
      <c r="DC8804" s="50"/>
      <c r="DD8804" s="50"/>
      <c r="DE8804" s="50"/>
      <c r="DF8804" s="50"/>
      <c r="DG8804" s="50"/>
    </row>
    <row r="8805" spans="1:111" x14ac:dyDescent="0.2">
      <c r="A8805" s="212"/>
      <c r="B8805" s="212"/>
      <c r="C8805" s="212"/>
      <c r="E8805" s="182"/>
      <c r="F8805" s="192"/>
      <c r="G8805" s="192"/>
      <c r="H8805" s="50"/>
      <c r="I8805" s="50"/>
      <c r="J8805" s="50"/>
      <c r="K8805" s="50"/>
      <c r="L8805" s="50"/>
      <c r="M8805" s="50"/>
      <c r="N8805" s="50"/>
      <c r="O8805" s="50"/>
      <c r="P8805" s="50"/>
      <c r="Q8805" s="50"/>
      <c r="R8805" s="50"/>
      <c r="S8805" s="50"/>
      <c r="T8805" s="50"/>
      <c r="U8805" s="50"/>
      <c r="V8805" s="50"/>
      <c r="W8805" s="50"/>
      <c r="X8805" s="50"/>
      <c r="Y8805" s="50"/>
      <c r="Z8805" s="50"/>
      <c r="AA8805" s="50"/>
      <c r="AB8805" s="50"/>
      <c r="AC8805" s="50"/>
      <c r="AD8805" s="50"/>
      <c r="AE8805" s="50"/>
      <c r="AF8805" s="50"/>
      <c r="AG8805" s="50"/>
      <c r="AH8805" s="50"/>
      <c r="AI8805" s="50"/>
      <c r="AJ8805" s="50"/>
      <c r="AK8805" s="50"/>
      <c r="AL8805" s="50"/>
      <c r="AM8805" s="50"/>
      <c r="AN8805" s="50"/>
      <c r="AO8805" s="50"/>
      <c r="AP8805" s="50"/>
      <c r="AQ8805" s="50"/>
      <c r="AR8805" s="50"/>
      <c r="AS8805" s="50"/>
      <c r="AT8805" s="50"/>
      <c r="AU8805" s="50"/>
      <c r="AV8805" s="50"/>
      <c r="AW8805" s="50"/>
      <c r="AX8805" s="50"/>
      <c r="AY8805" s="50"/>
      <c r="AZ8805" s="50"/>
      <c r="BA8805" s="50"/>
      <c r="BB8805" s="50"/>
      <c r="BC8805" s="50"/>
      <c r="BD8805" s="50"/>
      <c r="BE8805" s="50"/>
      <c r="BF8805" s="50"/>
      <c r="BG8805" s="50"/>
      <c r="BH8805" s="50"/>
      <c r="BI8805" s="50"/>
      <c r="BJ8805" s="50"/>
      <c r="BK8805" s="50"/>
      <c r="BL8805" s="50"/>
      <c r="BM8805" s="50"/>
      <c r="BN8805" s="50"/>
      <c r="BO8805" s="50"/>
      <c r="BP8805" s="50"/>
      <c r="BQ8805" s="50"/>
      <c r="BR8805" s="50"/>
      <c r="BS8805" s="50"/>
      <c r="BT8805" s="50"/>
      <c r="BU8805" s="50"/>
      <c r="BV8805" s="50"/>
      <c r="BW8805" s="50"/>
      <c r="BX8805" s="50"/>
      <c r="BY8805" s="50"/>
      <c r="BZ8805" s="50"/>
      <c r="CA8805" s="50"/>
      <c r="CB8805" s="50"/>
      <c r="CC8805" s="50"/>
      <c r="CD8805" s="50"/>
      <c r="CE8805" s="50"/>
      <c r="CF8805" s="50"/>
      <c r="CG8805" s="50"/>
      <c r="CH8805" s="50"/>
      <c r="CI8805" s="50"/>
      <c r="CJ8805" s="50"/>
      <c r="CK8805" s="50"/>
      <c r="CL8805" s="50"/>
      <c r="CM8805" s="50"/>
      <c r="CN8805" s="50"/>
      <c r="CO8805" s="50"/>
      <c r="CP8805" s="50"/>
      <c r="CQ8805" s="50"/>
      <c r="CR8805" s="50"/>
      <c r="CS8805" s="50"/>
      <c r="CT8805" s="50"/>
      <c r="CU8805" s="50"/>
      <c r="CV8805" s="50"/>
      <c r="CW8805" s="50"/>
      <c r="CX8805" s="50"/>
      <c r="CY8805" s="50"/>
      <c r="CZ8805" s="50"/>
      <c r="DA8805" s="50"/>
      <c r="DB8805" s="50"/>
      <c r="DC8805" s="50"/>
      <c r="DD8805" s="50"/>
      <c r="DE8805" s="50"/>
      <c r="DF8805" s="50"/>
      <c r="DG8805" s="50"/>
    </row>
    <row r="8806" spans="1:111" x14ac:dyDescent="0.2">
      <c r="A8806" s="212"/>
      <c r="B8806" s="212"/>
      <c r="C8806" s="212"/>
      <c r="D8806" s="54"/>
      <c r="E8806" s="182"/>
      <c r="F8806" s="192"/>
      <c r="G8806" s="192"/>
      <c r="H8806" s="50"/>
      <c r="I8806" s="50"/>
      <c r="J8806" s="50"/>
      <c r="K8806" s="50"/>
      <c r="L8806" s="50"/>
      <c r="M8806" s="50"/>
      <c r="N8806" s="50"/>
      <c r="O8806" s="50"/>
      <c r="P8806" s="50"/>
      <c r="Q8806" s="50"/>
      <c r="R8806" s="50"/>
      <c r="S8806" s="50"/>
      <c r="T8806" s="50"/>
      <c r="U8806" s="50"/>
      <c r="V8806" s="50"/>
      <c r="W8806" s="50"/>
      <c r="X8806" s="50"/>
      <c r="Y8806" s="50"/>
      <c r="Z8806" s="50"/>
      <c r="AA8806" s="50"/>
      <c r="AB8806" s="50"/>
      <c r="AC8806" s="50"/>
      <c r="AD8806" s="50"/>
      <c r="AE8806" s="50"/>
      <c r="AF8806" s="50"/>
      <c r="AG8806" s="50"/>
      <c r="AH8806" s="50"/>
      <c r="AI8806" s="50"/>
      <c r="AJ8806" s="50"/>
      <c r="AK8806" s="50"/>
      <c r="AL8806" s="50"/>
      <c r="AM8806" s="50"/>
      <c r="AN8806" s="50"/>
      <c r="AO8806" s="50"/>
      <c r="AP8806" s="50"/>
      <c r="AQ8806" s="50"/>
      <c r="AR8806" s="50"/>
      <c r="AS8806" s="50"/>
      <c r="AT8806" s="50"/>
      <c r="AU8806" s="50"/>
      <c r="AV8806" s="50"/>
      <c r="AW8806" s="50"/>
      <c r="AX8806" s="50"/>
      <c r="AY8806" s="50"/>
      <c r="AZ8806" s="50"/>
      <c r="BA8806" s="50"/>
      <c r="BB8806" s="50"/>
      <c r="BC8806" s="50"/>
      <c r="BD8806" s="50"/>
      <c r="BE8806" s="50"/>
      <c r="BF8806" s="50"/>
      <c r="BG8806" s="50"/>
      <c r="BH8806" s="50"/>
      <c r="BI8806" s="50"/>
      <c r="BJ8806" s="50"/>
      <c r="BK8806" s="50"/>
      <c r="BL8806" s="50"/>
      <c r="BM8806" s="50"/>
      <c r="BN8806" s="50"/>
      <c r="BO8806" s="50"/>
      <c r="BP8806" s="50"/>
      <c r="BQ8806" s="50"/>
      <c r="BR8806" s="50"/>
      <c r="BS8806" s="50"/>
      <c r="BT8806" s="50"/>
      <c r="BU8806" s="50"/>
      <c r="BV8806" s="50"/>
      <c r="BW8806" s="50"/>
      <c r="BX8806" s="50"/>
      <c r="BY8806" s="50"/>
      <c r="BZ8806" s="50"/>
      <c r="CA8806" s="50"/>
      <c r="CB8806" s="50"/>
      <c r="CC8806" s="50"/>
      <c r="CD8806" s="50"/>
      <c r="CE8806" s="50"/>
      <c r="CF8806" s="50"/>
      <c r="CG8806" s="50"/>
      <c r="CH8806" s="50"/>
      <c r="CI8806" s="50"/>
      <c r="CJ8806" s="50"/>
      <c r="CK8806" s="50"/>
      <c r="CL8806" s="50"/>
      <c r="CM8806" s="50"/>
      <c r="CN8806" s="50"/>
      <c r="CO8806" s="50"/>
      <c r="CP8806" s="50"/>
      <c r="CQ8806" s="50"/>
      <c r="CR8806" s="50"/>
      <c r="CS8806" s="50"/>
      <c r="CT8806" s="50"/>
      <c r="CU8806" s="50"/>
      <c r="CV8806" s="50"/>
      <c r="CW8806" s="50"/>
      <c r="CX8806" s="50"/>
      <c r="CY8806" s="50"/>
      <c r="CZ8806" s="50"/>
      <c r="DA8806" s="50"/>
      <c r="DB8806" s="50"/>
      <c r="DC8806" s="50"/>
      <c r="DD8806" s="50"/>
      <c r="DE8806" s="50"/>
      <c r="DF8806" s="50"/>
      <c r="DG8806" s="50"/>
    </row>
    <row r="8807" spans="1:111" x14ac:dyDescent="0.2">
      <c r="A8807" s="212"/>
      <c r="B8807" s="212"/>
      <c r="C8807" s="212"/>
      <c r="E8807" s="182"/>
      <c r="F8807" s="192"/>
      <c r="G8807" s="192"/>
      <c r="H8807" s="50"/>
      <c r="I8807" s="50"/>
      <c r="J8807" s="50"/>
      <c r="K8807" s="50"/>
      <c r="L8807" s="50"/>
      <c r="M8807" s="50"/>
      <c r="N8807" s="50"/>
      <c r="O8807" s="50"/>
      <c r="P8807" s="50"/>
      <c r="Q8807" s="50"/>
      <c r="R8807" s="50"/>
      <c r="S8807" s="50"/>
      <c r="T8807" s="50"/>
      <c r="U8807" s="50"/>
      <c r="V8807" s="50"/>
      <c r="W8807" s="50"/>
      <c r="X8807" s="50"/>
      <c r="Y8807" s="50"/>
      <c r="Z8807" s="50"/>
      <c r="AA8807" s="50"/>
      <c r="AB8807" s="50"/>
      <c r="AC8807" s="50"/>
      <c r="AD8807" s="50"/>
      <c r="AE8807" s="50"/>
      <c r="AF8807" s="50"/>
      <c r="AG8807" s="50"/>
      <c r="AH8807" s="50"/>
      <c r="AI8807" s="50"/>
      <c r="AJ8807" s="50"/>
      <c r="AK8807" s="50"/>
      <c r="AL8807" s="50"/>
      <c r="AM8807" s="50"/>
      <c r="AN8807" s="50"/>
      <c r="AO8807" s="50"/>
      <c r="AP8807" s="50"/>
      <c r="AQ8807" s="50"/>
      <c r="AR8807" s="50"/>
      <c r="AS8807" s="50"/>
      <c r="AT8807" s="50"/>
      <c r="AU8807" s="50"/>
      <c r="AV8807" s="50"/>
      <c r="AW8807" s="50"/>
      <c r="AX8807" s="50"/>
      <c r="AY8807" s="50"/>
      <c r="AZ8807" s="50"/>
      <c r="BA8807" s="50"/>
      <c r="BB8807" s="50"/>
      <c r="BC8807" s="50"/>
      <c r="BD8807" s="50"/>
      <c r="BE8807" s="50"/>
      <c r="BF8807" s="50"/>
      <c r="BG8807" s="50"/>
      <c r="BH8807" s="50"/>
      <c r="BI8807" s="50"/>
      <c r="BJ8807" s="50"/>
      <c r="BK8807" s="50"/>
      <c r="BL8807" s="50"/>
      <c r="BM8807" s="50"/>
      <c r="BN8807" s="50"/>
      <c r="BO8807" s="50"/>
      <c r="BP8807" s="50"/>
      <c r="BQ8807" s="50"/>
      <c r="BR8807" s="50"/>
      <c r="BS8807" s="50"/>
      <c r="BT8807" s="50"/>
      <c r="BU8807" s="50"/>
      <c r="BV8807" s="50"/>
      <c r="BW8807" s="50"/>
      <c r="BX8807" s="50"/>
      <c r="BY8807" s="50"/>
      <c r="BZ8807" s="50"/>
      <c r="CA8807" s="50"/>
      <c r="CB8807" s="50"/>
      <c r="CC8807" s="50"/>
      <c r="CD8807" s="50"/>
      <c r="CE8807" s="50"/>
      <c r="CF8807" s="50"/>
      <c r="CG8807" s="50"/>
      <c r="CH8807" s="50"/>
      <c r="CI8807" s="50"/>
      <c r="CJ8807" s="50"/>
      <c r="CK8807" s="50"/>
      <c r="CL8807" s="50"/>
      <c r="CM8807" s="50"/>
      <c r="CN8807" s="50"/>
      <c r="CO8807" s="50"/>
      <c r="CP8807" s="50"/>
      <c r="CQ8807" s="50"/>
      <c r="CR8807" s="50"/>
      <c r="CS8807" s="50"/>
      <c r="CT8807" s="50"/>
      <c r="CU8807" s="50"/>
      <c r="CV8807" s="50"/>
      <c r="CW8807" s="50"/>
      <c r="CX8807" s="50"/>
      <c r="CY8807" s="50"/>
      <c r="CZ8807" s="50"/>
      <c r="DA8807" s="50"/>
      <c r="DB8807" s="50"/>
      <c r="DC8807" s="50"/>
      <c r="DD8807" s="50"/>
      <c r="DE8807" s="50"/>
      <c r="DF8807" s="50"/>
      <c r="DG8807" s="50"/>
    </row>
    <row r="8808" spans="1:111" x14ac:dyDescent="0.2">
      <c r="A8808" s="212"/>
      <c r="B8808" s="212"/>
      <c r="C8808" s="212"/>
      <c r="E8808" s="182"/>
      <c r="F8808" s="192"/>
      <c r="G8808" s="192"/>
      <c r="H8808" s="50"/>
      <c r="I8808" s="50"/>
      <c r="J8808" s="50"/>
      <c r="K8808" s="50"/>
      <c r="L8808" s="50"/>
      <c r="M8808" s="50"/>
      <c r="N8808" s="50"/>
      <c r="O8808" s="50"/>
      <c r="P8808" s="50"/>
      <c r="Q8808" s="50"/>
      <c r="R8808" s="50"/>
      <c r="S8808" s="50"/>
      <c r="T8808" s="50"/>
      <c r="U8808" s="50"/>
      <c r="V8808" s="50"/>
      <c r="W8808" s="50"/>
      <c r="X8808" s="50"/>
      <c r="Y8808" s="50"/>
      <c r="Z8808" s="50"/>
      <c r="AA8808" s="50"/>
      <c r="AB8808" s="50"/>
      <c r="AC8808" s="50"/>
      <c r="AD8808" s="50"/>
      <c r="AE8808" s="50"/>
      <c r="AF8808" s="50"/>
      <c r="AG8808" s="50"/>
      <c r="AH8808" s="50"/>
      <c r="AI8808" s="50"/>
      <c r="AJ8808" s="50"/>
      <c r="AK8808" s="50"/>
      <c r="AL8808" s="50"/>
      <c r="AM8808" s="50"/>
      <c r="AN8808" s="50"/>
      <c r="AO8808" s="50"/>
      <c r="AP8808" s="50"/>
      <c r="AQ8808" s="50"/>
      <c r="AR8808" s="50"/>
      <c r="AS8808" s="50"/>
      <c r="AT8808" s="50"/>
      <c r="AU8808" s="50"/>
      <c r="AV8808" s="50"/>
      <c r="AW8808" s="50"/>
      <c r="AX8808" s="50"/>
      <c r="AY8808" s="50"/>
      <c r="AZ8808" s="50"/>
      <c r="BA8808" s="50"/>
      <c r="BB8808" s="50"/>
      <c r="BC8808" s="50"/>
      <c r="BD8808" s="50"/>
      <c r="BE8808" s="50"/>
      <c r="BF8808" s="50"/>
      <c r="BG8808" s="50"/>
      <c r="BH8808" s="50"/>
      <c r="BI8808" s="50"/>
      <c r="BJ8808" s="50"/>
      <c r="BK8808" s="50"/>
      <c r="BL8808" s="50"/>
      <c r="BM8808" s="50"/>
      <c r="BN8808" s="50"/>
      <c r="BO8808" s="50"/>
      <c r="BP8808" s="50"/>
      <c r="BQ8808" s="50"/>
      <c r="BR8808" s="50"/>
      <c r="BS8808" s="50"/>
      <c r="BT8808" s="50"/>
      <c r="BU8808" s="50"/>
      <c r="BV8808" s="50"/>
      <c r="BW8808" s="50"/>
      <c r="BX8808" s="50"/>
      <c r="BY8808" s="50"/>
      <c r="BZ8808" s="50"/>
      <c r="CA8808" s="50"/>
      <c r="CB8808" s="50"/>
      <c r="CC8808" s="50"/>
      <c r="CD8808" s="50"/>
      <c r="CE8808" s="50"/>
      <c r="CF8808" s="50"/>
      <c r="CG8808" s="50"/>
      <c r="CH8808" s="50"/>
      <c r="CI8808" s="50"/>
      <c r="CJ8808" s="50"/>
      <c r="CK8808" s="50"/>
      <c r="CL8808" s="50"/>
      <c r="CM8808" s="50"/>
      <c r="CN8808" s="50"/>
      <c r="CO8808" s="50"/>
      <c r="CP8808" s="50"/>
      <c r="CQ8808" s="50"/>
      <c r="CR8808" s="50"/>
      <c r="CS8808" s="50"/>
      <c r="CT8808" s="50"/>
      <c r="CU8808" s="50"/>
      <c r="CV8808" s="50"/>
      <c r="CW8808" s="50"/>
      <c r="CX8808" s="50"/>
      <c r="CY8808" s="50"/>
      <c r="CZ8808" s="50"/>
      <c r="DA8808" s="50"/>
      <c r="DB8808" s="50"/>
      <c r="DC8808" s="50"/>
      <c r="DD8808" s="50"/>
      <c r="DE8808" s="50"/>
      <c r="DF8808" s="50"/>
      <c r="DG8808" s="50"/>
    </row>
    <row r="8809" spans="1:111" x14ac:dyDescent="0.2">
      <c r="A8809" s="212"/>
      <c r="B8809" s="212"/>
      <c r="C8809" s="212"/>
      <c r="E8809" s="182"/>
      <c r="F8809" s="192"/>
      <c r="G8809" s="192"/>
      <c r="H8809" s="50"/>
      <c r="I8809" s="50"/>
      <c r="J8809" s="50"/>
      <c r="K8809" s="50"/>
      <c r="L8809" s="50"/>
      <c r="M8809" s="50"/>
      <c r="N8809" s="50"/>
      <c r="O8809" s="50"/>
      <c r="P8809" s="50"/>
      <c r="Q8809" s="50"/>
      <c r="R8809" s="50"/>
      <c r="S8809" s="50"/>
      <c r="T8809" s="50"/>
      <c r="U8809" s="50"/>
      <c r="V8809" s="50"/>
      <c r="W8809" s="50"/>
      <c r="X8809" s="50"/>
      <c r="Y8809" s="50"/>
      <c r="Z8809" s="50"/>
      <c r="AA8809" s="50"/>
      <c r="AB8809" s="50"/>
      <c r="AC8809" s="50"/>
      <c r="AD8809" s="50"/>
      <c r="AE8809" s="50"/>
      <c r="AF8809" s="50"/>
      <c r="AG8809" s="50"/>
      <c r="AH8809" s="50"/>
      <c r="AI8809" s="50"/>
      <c r="AJ8809" s="50"/>
      <c r="AK8809" s="50"/>
      <c r="AL8809" s="50"/>
      <c r="AM8809" s="50"/>
      <c r="AN8809" s="50"/>
      <c r="AO8809" s="50"/>
      <c r="AP8809" s="50"/>
      <c r="AQ8809" s="50"/>
      <c r="AR8809" s="50"/>
      <c r="AS8809" s="50"/>
      <c r="AT8809" s="50"/>
      <c r="AU8809" s="50"/>
      <c r="AV8809" s="50"/>
      <c r="AW8809" s="50"/>
      <c r="AX8809" s="50"/>
      <c r="AY8809" s="50"/>
      <c r="AZ8809" s="50"/>
      <c r="BA8809" s="50"/>
      <c r="BB8809" s="50"/>
      <c r="BC8809" s="50"/>
      <c r="BD8809" s="50"/>
      <c r="BE8809" s="50"/>
      <c r="BF8809" s="50"/>
      <c r="BG8809" s="50"/>
      <c r="BH8809" s="50"/>
      <c r="BI8809" s="50"/>
      <c r="BJ8809" s="50"/>
      <c r="BK8809" s="50"/>
      <c r="BL8809" s="50"/>
      <c r="BM8809" s="50"/>
      <c r="BN8809" s="50"/>
      <c r="BO8809" s="50"/>
      <c r="BP8809" s="50"/>
      <c r="BQ8809" s="50"/>
      <c r="BR8809" s="50"/>
      <c r="BS8809" s="50"/>
      <c r="BT8809" s="50"/>
      <c r="BU8809" s="50"/>
      <c r="BV8809" s="50"/>
      <c r="BW8809" s="50"/>
      <c r="BX8809" s="50"/>
      <c r="BY8809" s="50"/>
      <c r="BZ8809" s="50"/>
      <c r="CA8809" s="50"/>
      <c r="CB8809" s="50"/>
      <c r="CC8809" s="50"/>
      <c r="CD8809" s="50"/>
      <c r="CE8809" s="50"/>
      <c r="CF8809" s="50"/>
      <c r="CG8809" s="50"/>
      <c r="CH8809" s="50"/>
      <c r="CI8809" s="50"/>
      <c r="CJ8809" s="50"/>
      <c r="CK8809" s="50"/>
      <c r="CL8809" s="50"/>
      <c r="CM8809" s="50"/>
      <c r="CN8809" s="50"/>
      <c r="CO8809" s="50"/>
      <c r="CP8809" s="50"/>
      <c r="CQ8809" s="50"/>
      <c r="CR8809" s="50"/>
      <c r="CS8809" s="50"/>
      <c r="CT8809" s="50"/>
      <c r="CU8809" s="50"/>
      <c r="CV8809" s="50"/>
      <c r="CW8809" s="50"/>
      <c r="CX8809" s="50"/>
      <c r="CY8809" s="50"/>
      <c r="CZ8809" s="50"/>
      <c r="DA8809" s="50"/>
      <c r="DB8809" s="50"/>
      <c r="DC8809" s="50"/>
      <c r="DD8809" s="50"/>
      <c r="DE8809" s="50"/>
      <c r="DF8809" s="50"/>
      <c r="DG8809" s="50"/>
    </row>
    <row r="8810" spans="1:111" x14ac:dyDescent="0.2">
      <c r="A8810" s="212"/>
      <c r="B8810" s="212"/>
      <c r="C8810" s="212"/>
      <c r="E8810" s="182"/>
      <c r="F8810" s="192"/>
      <c r="G8810" s="192"/>
      <c r="H8810" s="50"/>
      <c r="I8810" s="50"/>
      <c r="J8810" s="50"/>
      <c r="K8810" s="50"/>
      <c r="L8810" s="50"/>
      <c r="M8810" s="50"/>
      <c r="N8810" s="50"/>
      <c r="O8810" s="50"/>
      <c r="P8810" s="50"/>
      <c r="Q8810" s="50"/>
      <c r="R8810" s="50"/>
      <c r="S8810" s="50"/>
      <c r="T8810" s="50"/>
      <c r="U8810" s="50"/>
      <c r="V8810" s="50"/>
      <c r="W8810" s="50"/>
      <c r="X8810" s="50"/>
      <c r="Y8810" s="50"/>
      <c r="Z8810" s="50"/>
      <c r="AA8810" s="50"/>
      <c r="AB8810" s="50"/>
      <c r="AC8810" s="50"/>
      <c r="AD8810" s="50"/>
      <c r="AE8810" s="50"/>
      <c r="AF8810" s="50"/>
      <c r="AG8810" s="50"/>
      <c r="AH8810" s="50"/>
      <c r="AI8810" s="50"/>
      <c r="AJ8810" s="50"/>
      <c r="AK8810" s="50"/>
      <c r="AL8810" s="50"/>
      <c r="AM8810" s="50"/>
      <c r="AN8810" s="50"/>
      <c r="AO8810" s="50"/>
      <c r="AP8810" s="50"/>
      <c r="AQ8810" s="50"/>
      <c r="AR8810" s="50"/>
      <c r="AS8810" s="50"/>
      <c r="AT8810" s="50"/>
      <c r="AU8810" s="50"/>
      <c r="AV8810" s="50"/>
      <c r="AW8810" s="50"/>
      <c r="AX8810" s="50"/>
      <c r="AY8810" s="50"/>
      <c r="AZ8810" s="50"/>
      <c r="BA8810" s="50"/>
      <c r="BB8810" s="50"/>
      <c r="BC8810" s="50"/>
      <c r="BD8810" s="50"/>
      <c r="BE8810" s="50"/>
      <c r="BF8810" s="50"/>
      <c r="BG8810" s="50"/>
      <c r="BH8810" s="50"/>
      <c r="BI8810" s="50"/>
      <c r="BJ8810" s="50"/>
      <c r="BK8810" s="50"/>
      <c r="BL8810" s="50"/>
      <c r="BM8810" s="50"/>
      <c r="BN8810" s="50"/>
      <c r="BO8810" s="50"/>
      <c r="BP8810" s="50"/>
      <c r="BQ8810" s="50"/>
      <c r="BR8810" s="50"/>
      <c r="BS8810" s="50"/>
      <c r="BT8810" s="50"/>
      <c r="BU8810" s="50"/>
      <c r="BV8810" s="50"/>
      <c r="BW8810" s="50"/>
      <c r="BX8810" s="50"/>
      <c r="BY8810" s="50"/>
      <c r="BZ8810" s="50"/>
      <c r="CA8810" s="50"/>
      <c r="CB8810" s="50"/>
      <c r="CC8810" s="50"/>
      <c r="CD8810" s="50"/>
      <c r="CE8810" s="50"/>
      <c r="CF8810" s="50"/>
      <c r="CG8810" s="50"/>
      <c r="CH8810" s="50"/>
      <c r="CI8810" s="50"/>
      <c r="CJ8810" s="50"/>
      <c r="CK8810" s="50"/>
      <c r="CL8810" s="50"/>
      <c r="CM8810" s="50"/>
      <c r="CN8810" s="50"/>
      <c r="CO8810" s="50"/>
      <c r="CP8810" s="50"/>
      <c r="CQ8810" s="50"/>
      <c r="CR8810" s="50"/>
      <c r="CS8810" s="50"/>
      <c r="CT8810" s="50"/>
      <c r="CU8810" s="50"/>
      <c r="CV8810" s="50"/>
      <c r="CW8810" s="50"/>
      <c r="CX8810" s="50"/>
      <c r="CY8810" s="50"/>
      <c r="CZ8810" s="50"/>
      <c r="DA8810" s="50"/>
      <c r="DB8810" s="50"/>
      <c r="DC8810" s="50"/>
      <c r="DD8810" s="50"/>
      <c r="DE8810" s="50"/>
      <c r="DF8810" s="50"/>
      <c r="DG8810" s="50"/>
    </row>
    <row r="8811" spans="1:111" x14ac:dyDescent="0.2">
      <c r="A8811" s="395"/>
      <c r="B8811" s="395"/>
      <c r="C8811" s="395"/>
      <c r="D8811" s="54"/>
      <c r="E8811" s="182"/>
      <c r="F8811" s="192"/>
      <c r="G8811" s="192"/>
      <c r="H8811" s="50"/>
      <c r="I8811" s="50"/>
      <c r="J8811" s="50"/>
      <c r="K8811" s="50"/>
      <c r="L8811" s="50"/>
      <c r="M8811" s="50"/>
      <c r="N8811" s="50"/>
      <c r="O8811" s="50"/>
      <c r="P8811" s="50"/>
      <c r="Q8811" s="50"/>
      <c r="R8811" s="50"/>
      <c r="S8811" s="50"/>
      <c r="T8811" s="50"/>
      <c r="U8811" s="50"/>
      <c r="V8811" s="50"/>
      <c r="W8811" s="50"/>
      <c r="X8811" s="50"/>
      <c r="Y8811" s="50"/>
      <c r="Z8811" s="50"/>
      <c r="AA8811" s="50"/>
      <c r="AB8811" s="50"/>
      <c r="AC8811" s="50"/>
      <c r="AD8811" s="50"/>
      <c r="AE8811" s="50"/>
      <c r="AF8811" s="50"/>
      <c r="AG8811" s="50"/>
      <c r="AH8811" s="50"/>
      <c r="AI8811" s="50"/>
      <c r="AJ8811" s="50"/>
      <c r="AK8811" s="50"/>
      <c r="AL8811" s="50"/>
      <c r="AM8811" s="50"/>
      <c r="AN8811" s="50"/>
      <c r="AO8811" s="50"/>
      <c r="AP8811" s="50"/>
      <c r="AQ8811" s="50"/>
      <c r="AR8811" s="50"/>
      <c r="AS8811" s="50"/>
      <c r="AT8811" s="50"/>
      <c r="AU8811" s="50"/>
      <c r="AV8811" s="50"/>
      <c r="AW8811" s="50"/>
      <c r="AX8811" s="50"/>
      <c r="AY8811" s="50"/>
      <c r="AZ8811" s="50"/>
      <c r="BA8811" s="50"/>
      <c r="BB8811" s="50"/>
      <c r="BC8811" s="50"/>
      <c r="BD8811" s="50"/>
      <c r="BE8811" s="50"/>
      <c r="BF8811" s="50"/>
      <c r="BG8811" s="50"/>
      <c r="BH8811" s="50"/>
      <c r="BI8811" s="50"/>
      <c r="BJ8811" s="50"/>
      <c r="BK8811" s="50"/>
      <c r="BL8811" s="50"/>
      <c r="BM8811" s="50"/>
      <c r="BN8811" s="50"/>
      <c r="BO8811" s="50"/>
      <c r="BP8811" s="50"/>
      <c r="BQ8811" s="50"/>
      <c r="BR8811" s="50"/>
      <c r="BS8811" s="50"/>
      <c r="BT8811" s="50"/>
      <c r="BU8811" s="50"/>
      <c r="BV8811" s="50"/>
      <c r="BW8811" s="50"/>
      <c r="BX8811" s="50"/>
      <c r="BY8811" s="50"/>
      <c r="BZ8811" s="50"/>
      <c r="CA8811" s="50"/>
      <c r="CB8811" s="50"/>
      <c r="CC8811" s="50"/>
      <c r="CD8811" s="50"/>
      <c r="CE8811" s="50"/>
      <c r="CF8811" s="50"/>
      <c r="CG8811" s="50"/>
      <c r="CH8811" s="50"/>
      <c r="CI8811" s="50"/>
      <c r="CJ8811" s="50"/>
      <c r="CK8811" s="50"/>
      <c r="CL8811" s="50"/>
      <c r="CM8811" s="50"/>
      <c r="CN8811" s="50"/>
      <c r="CO8811" s="50"/>
      <c r="CP8811" s="50"/>
      <c r="CQ8811" s="50"/>
      <c r="CR8811" s="50"/>
      <c r="CS8811" s="50"/>
      <c r="CT8811" s="50"/>
      <c r="CU8811" s="50"/>
      <c r="CV8811" s="50"/>
      <c r="CW8811" s="50"/>
      <c r="CX8811" s="50"/>
      <c r="CY8811" s="50"/>
      <c r="CZ8811" s="50"/>
      <c r="DA8811" s="50"/>
      <c r="DB8811" s="50"/>
      <c r="DC8811" s="50"/>
      <c r="DD8811" s="50"/>
      <c r="DE8811" s="50"/>
      <c r="DF8811" s="50"/>
      <c r="DG8811" s="50"/>
    </row>
    <row r="8812" spans="1:111" x14ac:dyDescent="0.2">
      <c r="A8812" s="395"/>
      <c r="B8812" s="395"/>
      <c r="C8812" s="395"/>
      <c r="E8812" s="182"/>
      <c r="F8812" s="192"/>
      <c r="G8812" s="192"/>
      <c r="H8812" s="50"/>
      <c r="I8812" s="50"/>
      <c r="J8812" s="50"/>
      <c r="K8812" s="50"/>
      <c r="L8812" s="50"/>
      <c r="M8812" s="50"/>
      <c r="N8812" s="50"/>
      <c r="O8812" s="50"/>
      <c r="P8812" s="50"/>
      <c r="Q8812" s="50"/>
      <c r="R8812" s="50"/>
      <c r="S8812" s="50"/>
      <c r="T8812" s="50"/>
      <c r="U8812" s="50"/>
      <c r="V8812" s="50"/>
      <c r="W8812" s="50"/>
      <c r="X8812" s="50"/>
      <c r="Y8812" s="50"/>
      <c r="Z8812" s="50"/>
      <c r="AA8812" s="50"/>
      <c r="AB8812" s="50"/>
      <c r="AC8812" s="50"/>
      <c r="AD8812" s="50"/>
      <c r="AE8812" s="50"/>
      <c r="AF8812" s="50"/>
      <c r="AG8812" s="50"/>
      <c r="AH8812" s="50"/>
      <c r="AI8812" s="50"/>
      <c r="AJ8812" s="50"/>
      <c r="AK8812" s="50"/>
      <c r="AL8812" s="50"/>
      <c r="AM8812" s="50"/>
      <c r="AN8812" s="50"/>
      <c r="AO8812" s="50"/>
      <c r="AP8812" s="50"/>
      <c r="AQ8812" s="50"/>
      <c r="AR8812" s="50"/>
      <c r="AS8812" s="50"/>
      <c r="AT8812" s="50"/>
      <c r="AU8812" s="50"/>
      <c r="AV8812" s="50"/>
      <c r="AW8812" s="50"/>
      <c r="AX8812" s="50"/>
      <c r="AY8812" s="50"/>
      <c r="AZ8812" s="50"/>
      <c r="BA8812" s="50"/>
      <c r="BB8812" s="50"/>
      <c r="BC8812" s="50"/>
      <c r="BD8812" s="50"/>
      <c r="BE8812" s="50"/>
      <c r="BF8812" s="50"/>
      <c r="BG8812" s="50"/>
      <c r="BH8812" s="50"/>
      <c r="BI8812" s="50"/>
      <c r="BJ8812" s="50"/>
      <c r="BK8812" s="50"/>
      <c r="BL8812" s="50"/>
      <c r="BM8812" s="50"/>
      <c r="BN8812" s="50"/>
      <c r="BO8812" s="50"/>
      <c r="BP8812" s="50"/>
      <c r="BQ8812" s="50"/>
      <c r="BR8812" s="50"/>
      <c r="BS8812" s="50"/>
      <c r="BT8812" s="50"/>
      <c r="BU8812" s="50"/>
      <c r="BV8812" s="50"/>
      <c r="BW8812" s="50"/>
      <c r="BX8812" s="50"/>
      <c r="BY8812" s="50"/>
      <c r="BZ8812" s="50"/>
      <c r="CA8812" s="50"/>
      <c r="CB8812" s="50"/>
      <c r="CC8812" s="50"/>
      <c r="CD8812" s="50"/>
      <c r="CE8812" s="50"/>
      <c r="CF8812" s="50"/>
      <c r="CG8812" s="50"/>
      <c r="CH8812" s="50"/>
      <c r="CI8812" s="50"/>
      <c r="CJ8812" s="50"/>
      <c r="CK8812" s="50"/>
      <c r="CL8812" s="50"/>
      <c r="CM8812" s="50"/>
      <c r="CN8812" s="50"/>
      <c r="CO8812" s="50"/>
      <c r="CP8812" s="50"/>
      <c r="CQ8812" s="50"/>
      <c r="CR8812" s="50"/>
      <c r="CS8812" s="50"/>
      <c r="CT8812" s="50"/>
      <c r="CU8812" s="50"/>
      <c r="CV8812" s="50"/>
      <c r="CW8812" s="50"/>
      <c r="CX8812" s="50"/>
      <c r="CY8812" s="50"/>
      <c r="CZ8812" s="50"/>
      <c r="DA8812" s="50"/>
      <c r="DB8812" s="50"/>
      <c r="DC8812" s="50"/>
      <c r="DD8812" s="50"/>
      <c r="DE8812" s="50"/>
      <c r="DF8812" s="50"/>
      <c r="DG8812" s="50"/>
    </row>
    <row r="8813" spans="1:111" x14ac:dyDescent="0.2">
      <c r="A8813" s="395"/>
      <c r="B8813" s="395"/>
      <c r="C8813" s="395"/>
      <c r="E8813" s="182"/>
      <c r="F8813" s="192"/>
      <c r="G8813" s="192"/>
      <c r="H8813" s="50"/>
      <c r="I8813" s="50"/>
      <c r="J8813" s="50"/>
      <c r="K8813" s="50"/>
      <c r="L8813" s="50"/>
      <c r="M8813" s="50"/>
      <c r="N8813" s="50"/>
      <c r="O8813" s="50"/>
      <c r="P8813" s="50"/>
      <c r="Q8813" s="50"/>
      <c r="R8813" s="50"/>
      <c r="S8813" s="50"/>
      <c r="T8813" s="50"/>
      <c r="U8813" s="50"/>
      <c r="V8813" s="50"/>
      <c r="W8813" s="50"/>
      <c r="X8813" s="50"/>
      <c r="Y8813" s="50"/>
      <c r="Z8813" s="50"/>
      <c r="AA8813" s="50"/>
      <c r="AB8813" s="50"/>
      <c r="AC8813" s="50"/>
      <c r="AD8813" s="50"/>
      <c r="AE8813" s="50"/>
      <c r="AF8813" s="50"/>
      <c r="AG8813" s="50"/>
      <c r="AH8813" s="50"/>
      <c r="AI8813" s="50"/>
      <c r="AJ8813" s="50"/>
      <c r="AK8813" s="50"/>
      <c r="AL8813" s="50"/>
      <c r="AM8813" s="50"/>
      <c r="AN8813" s="50"/>
      <c r="AO8813" s="50"/>
      <c r="AP8813" s="50"/>
      <c r="AQ8813" s="50"/>
      <c r="AR8813" s="50"/>
      <c r="AS8813" s="50"/>
      <c r="AT8813" s="50"/>
      <c r="AU8813" s="50"/>
      <c r="AV8813" s="50"/>
      <c r="AW8813" s="50"/>
      <c r="AX8813" s="50"/>
      <c r="AY8813" s="50"/>
      <c r="AZ8813" s="50"/>
      <c r="BA8813" s="50"/>
      <c r="BB8813" s="50"/>
      <c r="BC8813" s="50"/>
      <c r="BD8813" s="50"/>
      <c r="BE8813" s="50"/>
      <c r="BF8813" s="50"/>
      <c r="BG8813" s="50"/>
      <c r="BH8813" s="50"/>
      <c r="BI8813" s="50"/>
      <c r="BJ8813" s="50"/>
      <c r="BK8813" s="50"/>
      <c r="BL8813" s="50"/>
      <c r="BM8813" s="50"/>
      <c r="BN8813" s="50"/>
      <c r="BO8813" s="50"/>
      <c r="BP8813" s="50"/>
      <c r="BQ8813" s="50"/>
      <c r="BR8813" s="50"/>
      <c r="BS8813" s="50"/>
      <c r="BT8813" s="50"/>
      <c r="BU8813" s="50"/>
      <c r="BV8813" s="50"/>
      <c r="BW8813" s="50"/>
      <c r="BX8813" s="50"/>
      <c r="BY8813" s="50"/>
      <c r="BZ8813" s="50"/>
      <c r="CA8813" s="50"/>
      <c r="CB8813" s="50"/>
      <c r="CC8813" s="50"/>
      <c r="CD8813" s="50"/>
      <c r="CE8813" s="50"/>
      <c r="CF8813" s="50"/>
      <c r="CG8813" s="50"/>
      <c r="CH8813" s="50"/>
      <c r="CI8813" s="50"/>
      <c r="CJ8813" s="50"/>
      <c r="CK8813" s="50"/>
      <c r="CL8813" s="50"/>
      <c r="CM8813" s="50"/>
      <c r="CN8813" s="50"/>
      <c r="CO8813" s="50"/>
      <c r="CP8813" s="50"/>
      <c r="CQ8813" s="50"/>
      <c r="CR8813" s="50"/>
      <c r="CS8813" s="50"/>
      <c r="CT8813" s="50"/>
      <c r="CU8813" s="50"/>
      <c r="CV8813" s="50"/>
      <c r="CW8813" s="50"/>
      <c r="CX8813" s="50"/>
      <c r="CY8813" s="50"/>
      <c r="CZ8813" s="50"/>
      <c r="DA8813" s="50"/>
      <c r="DB8813" s="50"/>
      <c r="DC8813" s="50"/>
      <c r="DD8813" s="50"/>
      <c r="DE8813" s="50"/>
      <c r="DF8813" s="50"/>
      <c r="DG8813" s="50"/>
    </row>
    <row r="8814" spans="1:111" x14ac:dyDescent="0.2">
      <c r="A8814" s="395"/>
      <c r="B8814" s="395"/>
      <c r="C8814" s="395"/>
      <c r="E8814" s="182"/>
      <c r="F8814" s="192"/>
      <c r="G8814" s="192"/>
      <c r="H8814" s="50"/>
      <c r="I8814" s="50"/>
      <c r="J8814" s="50"/>
      <c r="K8814" s="50"/>
      <c r="L8814" s="50"/>
      <c r="M8814" s="50"/>
      <c r="N8814" s="50"/>
      <c r="O8814" s="50"/>
      <c r="P8814" s="50"/>
      <c r="Q8814" s="50"/>
      <c r="R8814" s="50"/>
      <c r="S8814" s="50"/>
      <c r="T8814" s="50"/>
      <c r="U8814" s="50"/>
      <c r="V8814" s="50"/>
      <c r="W8814" s="50"/>
      <c r="X8814" s="50"/>
      <c r="Y8814" s="50"/>
      <c r="Z8814" s="50"/>
      <c r="AA8814" s="50"/>
      <c r="AB8814" s="50"/>
      <c r="AC8814" s="50"/>
      <c r="AD8814" s="50"/>
      <c r="AE8814" s="50"/>
      <c r="AF8814" s="50"/>
      <c r="AG8814" s="50"/>
      <c r="AH8814" s="50"/>
      <c r="AI8814" s="50"/>
      <c r="AJ8814" s="50"/>
      <c r="AK8814" s="50"/>
      <c r="AL8814" s="50"/>
      <c r="AM8814" s="50"/>
      <c r="AN8814" s="50"/>
      <c r="AO8814" s="50"/>
      <c r="AP8814" s="50"/>
      <c r="AQ8814" s="50"/>
      <c r="AR8814" s="50"/>
      <c r="AS8814" s="50"/>
      <c r="AT8814" s="50"/>
      <c r="AU8814" s="50"/>
      <c r="AV8814" s="50"/>
      <c r="AW8814" s="50"/>
      <c r="AX8814" s="50"/>
      <c r="AY8814" s="50"/>
      <c r="AZ8814" s="50"/>
      <c r="BA8814" s="50"/>
      <c r="BB8814" s="50"/>
      <c r="BC8814" s="50"/>
      <c r="BD8814" s="50"/>
      <c r="BE8814" s="50"/>
      <c r="BF8814" s="50"/>
      <c r="BG8814" s="50"/>
      <c r="BH8814" s="50"/>
      <c r="BI8814" s="50"/>
      <c r="BJ8814" s="50"/>
      <c r="BK8814" s="50"/>
      <c r="BL8814" s="50"/>
      <c r="BM8814" s="50"/>
      <c r="BN8814" s="50"/>
      <c r="BO8814" s="50"/>
      <c r="BP8814" s="50"/>
      <c r="BQ8814" s="50"/>
      <c r="BR8814" s="50"/>
      <c r="BS8814" s="50"/>
      <c r="BT8814" s="50"/>
      <c r="BU8814" s="50"/>
      <c r="BV8814" s="50"/>
      <c r="BW8814" s="50"/>
      <c r="BX8814" s="50"/>
      <c r="BY8814" s="50"/>
      <c r="BZ8814" s="50"/>
      <c r="CA8814" s="50"/>
      <c r="CB8814" s="50"/>
      <c r="CC8814" s="50"/>
      <c r="CD8814" s="50"/>
      <c r="CE8814" s="50"/>
      <c r="CF8814" s="50"/>
      <c r="CG8814" s="50"/>
      <c r="CH8814" s="50"/>
      <c r="CI8814" s="50"/>
      <c r="CJ8814" s="50"/>
      <c r="CK8814" s="50"/>
      <c r="CL8814" s="50"/>
      <c r="CM8814" s="50"/>
      <c r="CN8814" s="50"/>
      <c r="CO8814" s="50"/>
      <c r="CP8814" s="50"/>
      <c r="CQ8814" s="50"/>
      <c r="CR8814" s="50"/>
      <c r="CS8814" s="50"/>
      <c r="CT8814" s="50"/>
      <c r="CU8814" s="50"/>
      <c r="CV8814" s="50"/>
      <c r="CW8814" s="50"/>
      <c r="CX8814" s="50"/>
      <c r="CY8814" s="50"/>
      <c r="CZ8814" s="50"/>
      <c r="DA8814" s="50"/>
      <c r="DB8814" s="50"/>
      <c r="DC8814" s="50"/>
      <c r="DD8814" s="50"/>
      <c r="DE8814" s="50"/>
      <c r="DF8814" s="50"/>
      <c r="DG8814" s="50"/>
    </row>
    <row r="8815" spans="1:111" x14ac:dyDescent="0.2">
      <c r="A8815" s="395"/>
      <c r="B8815" s="395"/>
      <c r="C8815" s="395"/>
      <c r="D8815" s="54"/>
      <c r="E8815" s="182"/>
      <c r="F8815" s="192"/>
      <c r="G8815" s="192"/>
      <c r="H8815" s="50"/>
      <c r="I8815" s="50"/>
      <c r="J8815" s="50"/>
      <c r="K8815" s="50"/>
      <c r="L8815" s="50"/>
      <c r="M8815" s="50"/>
      <c r="N8815" s="50"/>
      <c r="O8815" s="50"/>
      <c r="P8815" s="50"/>
      <c r="Q8815" s="50"/>
      <c r="R8815" s="50"/>
      <c r="S8815" s="50"/>
      <c r="T8815" s="50"/>
      <c r="U8815" s="50"/>
      <c r="V8815" s="50"/>
      <c r="W8815" s="50"/>
      <c r="X8815" s="50"/>
      <c r="Y8815" s="50"/>
      <c r="Z8815" s="50"/>
      <c r="AA8815" s="50"/>
      <c r="AB8815" s="50"/>
      <c r="AC8815" s="50"/>
      <c r="AD8815" s="50"/>
      <c r="AE8815" s="50"/>
      <c r="AF8815" s="50"/>
      <c r="AG8815" s="50"/>
      <c r="AH8815" s="50"/>
      <c r="AI8815" s="50"/>
      <c r="AJ8815" s="50"/>
      <c r="AK8815" s="50"/>
      <c r="AL8815" s="50"/>
      <c r="AM8815" s="50"/>
      <c r="AN8815" s="50"/>
      <c r="AO8815" s="50"/>
      <c r="AP8815" s="50"/>
      <c r="AQ8815" s="50"/>
      <c r="AR8815" s="50"/>
      <c r="AS8815" s="50"/>
      <c r="AT8815" s="50"/>
      <c r="AU8815" s="50"/>
      <c r="AV8815" s="50"/>
      <c r="AW8815" s="50"/>
      <c r="AX8815" s="50"/>
      <c r="AY8815" s="50"/>
      <c r="AZ8815" s="50"/>
      <c r="BA8815" s="50"/>
      <c r="BB8815" s="50"/>
      <c r="BC8815" s="50"/>
      <c r="BD8815" s="50"/>
      <c r="BE8815" s="50"/>
      <c r="BF8815" s="50"/>
      <c r="BG8815" s="50"/>
      <c r="BH8815" s="50"/>
      <c r="BI8815" s="50"/>
      <c r="BJ8815" s="50"/>
      <c r="BK8815" s="50"/>
      <c r="BL8815" s="50"/>
      <c r="BM8815" s="50"/>
      <c r="BN8815" s="50"/>
      <c r="BO8815" s="50"/>
      <c r="BP8815" s="50"/>
      <c r="BQ8815" s="50"/>
      <c r="BR8815" s="50"/>
      <c r="BS8815" s="50"/>
      <c r="BT8815" s="50"/>
      <c r="BU8815" s="50"/>
      <c r="BV8815" s="50"/>
      <c r="BW8815" s="50"/>
      <c r="BX8815" s="50"/>
      <c r="BY8815" s="50"/>
      <c r="BZ8815" s="50"/>
      <c r="CA8815" s="50"/>
      <c r="CB8815" s="50"/>
      <c r="CC8815" s="50"/>
      <c r="CD8815" s="50"/>
      <c r="CE8815" s="50"/>
      <c r="CF8815" s="50"/>
      <c r="CG8815" s="50"/>
      <c r="CH8815" s="50"/>
      <c r="CI8815" s="50"/>
      <c r="CJ8815" s="50"/>
      <c r="CK8815" s="50"/>
      <c r="CL8815" s="50"/>
      <c r="CM8815" s="50"/>
      <c r="CN8815" s="50"/>
      <c r="CO8815" s="50"/>
      <c r="CP8815" s="50"/>
      <c r="CQ8815" s="50"/>
      <c r="CR8815" s="50"/>
      <c r="CS8815" s="50"/>
      <c r="CT8815" s="50"/>
      <c r="CU8815" s="50"/>
      <c r="CV8815" s="50"/>
      <c r="CW8815" s="50"/>
      <c r="CX8815" s="50"/>
      <c r="CY8815" s="50"/>
      <c r="CZ8815" s="50"/>
      <c r="DA8815" s="50"/>
      <c r="DB8815" s="50"/>
      <c r="DC8815" s="50"/>
      <c r="DD8815" s="50"/>
      <c r="DE8815" s="50"/>
      <c r="DF8815" s="50"/>
      <c r="DG8815" s="50"/>
    </row>
    <row r="8816" spans="1:111" x14ac:dyDescent="0.2">
      <c r="A8816" s="395"/>
      <c r="B8816" s="395"/>
      <c r="C8816" s="395"/>
      <c r="E8816" s="182"/>
      <c r="F8816" s="192"/>
      <c r="G8816" s="192"/>
      <c r="H8816" s="50"/>
      <c r="I8816" s="50"/>
      <c r="J8816" s="50"/>
      <c r="K8816" s="50"/>
      <c r="L8816" s="50"/>
      <c r="M8816" s="50"/>
      <c r="N8816" s="50"/>
      <c r="O8816" s="50"/>
      <c r="P8816" s="50"/>
      <c r="Q8816" s="50"/>
      <c r="R8816" s="50"/>
      <c r="S8816" s="50"/>
      <c r="T8816" s="50"/>
      <c r="U8816" s="50"/>
      <c r="V8816" s="50"/>
      <c r="W8816" s="50"/>
      <c r="X8816" s="50"/>
      <c r="Y8816" s="50"/>
      <c r="Z8816" s="50"/>
      <c r="AA8816" s="50"/>
      <c r="AB8816" s="50"/>
      <c r="AC8816" s="50"/>
      <c r="AD8816" s="50"/>
      <c r="AE8816" s="50"/>
      <c r="AF8816" s="50"/>
      <c r="AG8816" s="50"/>
      <c r="AH8816" s="50"/>
      <c r="AI8816" s="50"/>
      <c r="AJ8816" s="50"/>
      <c r="AK8816" s="50"/>
      <c r="AL8816" s="50"/>
      <c r="AM8816" s="50"/>
      <c r="AN8816" s="50"/>
      <c r="AO8816" s="50"/>
      <c r="AP8816" s="50"/>
      <c r="AQ8816" s="50"/>
      <c r="AR8816" s="50"/>
      <c r="AS8816" s="50"/>
      <c r="AT8816" s="50"/>
      <c r="AU8816" s="50"/>
      <c r="AV8816" s="50"/>
      <c r="AW8816" s="50"/>
      <c r="AX8816" s="50"/>
      <c r="AY8816" s="50"/>
      <c r="AZ8816" s="50"/>
      <c r="BA8816" s="50"/>
      <c r="BB8816" s="50"/>
      <c r="BC8816" s="50"/>
      <c r="BD8816" s="50"/>
      <c r="BE8816" s="50"/>
      <c r="BF8816" s="50"/>
      <c r="BG8816" s="50"/>
      <c r="BH8816" s="50"/>
      <c r="BI8816" s="50"/>
      <c r="BJ8816" s="50"/>
      <c r="BK8816" s="50"/>
      <c r="BL8816" s="50"/>
      <c r="BM8816" s="50"/>
      <c r="BN8816" s="50"/>
      <c r="BO8816" s="50"/>
      <c r="BP8816" s="50"/>
      <c r="BQ8816" s="50"/>
      <c r="BR8816" s="50"/>
      <c r="BS8816" s="50"/>
      <c r="BT8816" s="50"/>
      <c r="BU8816" s="50"/>
      <c r="BV8816" s="50"/>
      <c r="BW8816" s="50"/>
      <c r="BX8816" s="50"/>
      <c r="BY8816" s="50"/>
      <c r="BZ8816" s="50"/>
      <c r="CA8816" s="50"/>
      <c r="CB8816" s="50"/>
      <c r="CC8816" s="50"/>
      <c r="CD8816" s="50"/>
      <c r="CE8816" s="50"/>
      <c r="CF8816" s="50"/>
      <c r="CG8816" s="50"/>
      <c r="CH8816" s="50"/>
      <c r="CI8816" s="50"/>
      <c r="CJ8816" s="50"/>
      <c r="CK8816" s="50"/>
      <c r="CL8816" s="50"/>
      <c r="CM8816" s="50"/>
      <c r="CN8816" s="50"/>
      <c r="CO8816" s="50"/>
      <c r="CP8816" s="50"/>
      <c r="CQ8816" s="50"/>
      <c r="CR8816" s="50"/>
      <c r="CS8816" s="50"/>
      <c r="CT8816" s="50"/>
      <c r="CU8816" s="50"/>
      <c r="CV8816" s="50"/>
      <c r="CW8816" s="50"/>
      <c r="CX8816" s="50"/>
      <c r="CY8816" s="50"/>
      <c r="CZ8816" s="50"/>
      <c r="DA8816" s="50"/>
      <c r="DB8816" s="50"/>
      <c r="DC8816" s="50"/>
      <c r="DD8816" s="50"/>
      <c r="DE8816" s="50"/>
      <c r="DF8816" s="50"/>
      <c r="DG8816" s="50"/>
    </row>
    <row r="8817" spans="1:111" x14ac:dyDescent="0.2">
      <c r="A8817" s="395"/>
      <c r="B8817" s="395"/>
      <c r="C8817" s="395"/>
      <c r="E8817" s="182"/>
      <c r="F8817" s="192"/>
      <c r="G8817" s="192"/>
      <c r="H8817" s="50"/>
      <c r="I8817" s="50"/>
      <c r="J8817" s="50"/>
      <c r="K8817" s="50"/>
      <c r="L8817" s="50"/>
      <c r="M8817" s="50"/>
      <c r="N8817" s="50"/>
      <c r="O8817" s="50"/>
      <c r="P8817" s="50"/>
      <c r="Q8817" s="50"/>
      <c r="R8817" s="50"/>
      <c r="S8817" s="50"/>
      <c r="T8817" s="50"/>
      <c r="U8817" s="50"/>
      <c r="V8817" s="50"/>
      <c r="W8817" s="50"/>
      <c r="X8817" s="50"/>
      <c r="Y8817" s="50"/>
      <c r="Z8817" s="50"/>
      <c r="AA8817" s="50"/>
      <c r="AB8817" s="50"/>
      <c r="AC8817" s="50"/>
      <c r="AD8817" s="50"/>
      <c r="AE8817" s="50"/>
      <c r="AF8817" s="50"/>
      <c r="AG8817" s="50"/>
      <c r="AH8817" s="50"/>
      <c r="AI8817" s="50"/>
      <c r="AJ8817" s="50"/>
      <c r="AK8817" s="50"/>
      <c r="AL8817" s="50"/>
      <c r="AM8817" s="50"/>
      <c r="AN8817" s="50"/>
      <c r="AO8817" s="50"/>
      <c r="AP8817" s="50"/>
      <c r="AQ8817" s="50"/>
      <c r="AR8817" s="50"/>
      <c r="AS8817" s="50"/>
      <c r="AT8817" s="50"/>
      <c r="AU8817" s="50"/>
      <c r="AV8817" s="50"/>
      <c r="AW8817" s="50"/>
      <c r="AX8817" s="50"/>
      <c r="AY8817" s="50"/>
      <c r="AZ8817" s="50"/>
      <c r="BA8817" s="50"/>
      <c r="BB8817" s="50"/>
      <c r="BC8817" s="50"/>
      <c r="BD8817" s="50"/>
      <c r="BE8817" s="50"/>
      <c r="BF8817" s="50"/>
      <c r="BG8817" s="50"/>
      <c r="BH8817" s="50"/>
      <c r="BI8817" s="50"/>
      <c r="BJ8817" s="50"/>
      <c r="BK8817" s="50"/>
      <c r="BL8817" s="50"/>
      <c r="BM8817" s="50"/>
      <c r="BN8817" s="50"/>
      <c r="BO8817" s="50"/>
      <c r="BP8817" s="50"/>
      <c r="BQ8817" s="50"/>
      <c r="BR8817" s="50"/>
      <c r="BS8817" s="50"/>
      <c r="BT8817" s="50"/>
      <c r="BU8817" s="50"/>
      <c r="BV8817" s="50"/>
      <c r="BW8817" s="50"/>
      <c r="BX8817" s="50"/>
      <c r="BY8817" s="50"/>
      <c r="BZ8817" s="50"/>
      <c r="CA8817" s="50"/>
      <c r="CB8817" s="50"/>
      <c r="CC8817" s="50"/>
      <c r="CD8817" s="50"/>
      <c r="CE8817" s="50"/>
      <c r="CF8817" s="50"/>
      <c r="CG8817" s="50"/>
      <c r="CH8817" s="50"/>
      <c r="CI8817" s="50"/>
      <c r="CJ8817" s="50"/>
      <c r="CK8817" s="50"/>
      <c r="CL8817" s="50"/>
      <c r="CM8817" s="50"/>
      <c r="CN8817" s="50"/>
      <c r="CO8817" s="50"/>
      <c r="CP8817" s="50"/>
      <c r="CQ8817" s="50"/>
      <c r="CR8817" s="50"/>
      <c r="CS8817" s="50"/>
      <c r="CT8817" s="50"/>
      <c r="CU8817" s="50"/>
      <c r="CV8817" s="50"/>
      <c r="CW8817" s="50"/>
      <c r="CX8817" s="50"/>
      <c r="CY8817" s="50"/>
      <c r="CZ8817" s="50"/>
      <c r="DA8817" s="50"/>
      <c r="DB8817" s="50"/>
      <c r="DC8817" s="50"/>
      <c r="DD8817" s="50"/>
      <c r="DE8817" s="50"/>
      <c r="DF8817" s="50"/>
      <c r="DG8817" s="50"/>
    </row>
    <row r="8818" spans="1:111" x14ac:dyDescent="0.2">
      <c r="A8818" s="395"/>
      <c r="B8818" s="395"/>
      <c r="C8818" s="395"/>
      <c r="E8818" s="182"/>
      <c r="F8818" s="192"/>
      <c r="G8818" s="192"/>
      <c r="H8818" s="50"/>
      <c r="I8818" s="50"/>
      <c r="J8818" s="50"/>
      <c r="K8818" s="50"/>
      <c r="L8818" s="50"/>
      <c r="M8818" s="50"/>
      <c r="N8818" s="50"/>
      <c r="O8818" s="50"/>
      <c r="P8818" s="50"/>
      <c r="Q8818" s="50"/>
      <c r="R8818" s="50"/>
      <c r="S8818" s="50"/>
      <c r="T8818" s="50"/>
      <c r="U8818" s="50"/>
      <c r="V8818" s="50"/>
      <c r="W8818" s="50"/>
      <c r="X8818" s="50"/>
      <c r="Y8818" s="50"/>
      <c r="Z8818" s="50"/>
      <c r="AA8818" s="50"/>
      <c r="AB8818" s="50"/>
      <c r="AC8818" s="50"/>
      <c r="AD8818" s="50"/>
      <c r="AE8818" s="50"/>
      <c r="AF8818" s="50"/>
      <c r="AG8818" s="50"/>
      <c r="AH8818" s="50"/>
      <c r="AI8818" s="50"/>
      <c r="AJ8818" s="50"/>
      <c r="AK8818" s="50"/>
      <c r="AL8818" s="50"/>
      <c r="AM8818" s="50"/>
      <c r="AN8818" s="50"/>
      <c r="AO8818" s="50"/>
      <c r="AP8818" s="50"/>
      <c r="AQ8818" s="50"/>
      <c r="AR8818" s="50"/>
      <c r="AS8818" s="50"/>
      <c r="AT8818" s="50"/>
      <c r="AU8818" s="50"/>
      <c r="AV8818" s="50"/>
      <c r="AW8818" s="50"/>
      <c r="AX8818" s="50"/>
      <c r="AY8818" s="50"/>
      <c r="AZ8818" s="50"/>
      <c r="BA8818" s="50"/>
      <c r="BB8818" s="50"/>
      <c r="BC8818" s="50"/>
      <c r="BD8818" s="50"/>
      <c r="BE8818" s="50"/>
      <c r="BF8818" s="50"/>
      <c r="BG8818" s="50"/>
      <c r="BH8818" s="50"/>
      <c r="BI8818" s="50"/>
      <c r="BJ8818" s="50"/>
      <c r="BK8818" s="50"/>
      <c r="BL8818" s="50"/>
      <c r="BM8818" s="50"/>
      <c r="BN8818" s="50"/>
      <c r="BO8818" s="50"/>
      <c r="BP8818" s="50"/>
      <c r="BQ8818" s="50"/>
      <c r="BR8818" s="50"/>
      <c r="BS8818" s="50"/>
      <c r="BT8818" s="50"/>
      <c r="BU8818" s="50"/>
      <c r="BV8818" s="50"/>
      <c r="BW8818" s="50"/>
      <c r="BX8818" s="50"/>
      <c r="BY8818" s="50"/>
      <c r="BZ8818" s="50"/>
      <c r="CA8818" s="50"/>
      <c r="CB8818" s="50"/>
      <c r="CC8818" s="50"/>
      <c r="CD8818" s="50"/>
      <c r="CE8818" s="50"/>
      <c r="CF8818" s="50"/>
      <c r="CG8818" s="50"/>
      <c r="CH8818" s="50"/>
      <c r="CI8818" s="50"/>
      <c r="CJ8818" s="50"/>
      <c r="CK8818" s="50"/>
      <c r="CL8818" s="50"/>
      <c r="CM8818" s="50"/>
      <c r="CN8818" s="50"/>
      <c r="CO8818" s="50"/>
      <c r="CP8818" s="50"/>
      <c r="CQ8818" s="50"/>
      <c r="CR8818" s="50"/>
      <c r="CS8818" s="50"/>
      <c r="CT8818" s="50"/>
      <c r="CU8818" s="50"/>
      <c r="CV8818" s="50"/>
      <c r="CW8818" s="50"/>
      <c r="CX8818" s="50"/>
      <c r="CY8818" s="50"/>
      <c r="CZ8818" s="50"/>
      <c r="DA8818" s="50"/>
      <c r="DB8818" s="50"/>
      <c r="DC8818" s="50"/>
      <c r="DD8818" s="50"/>
      <c r="DE8818" s="50"/>
      <c r="DF8818" s="50"/>
      <c r="DG8818" s="50"/>
    </row>
    <row r="8819" spans="1:111" x14ac:dyDescent="0.2">
      <c r="A8819" s="395"/>
      <c r="B8819" s="395"/>
      <c r="C8819" s="395"/>
      <c r="E8819" s="182"/>
      <c r="F8819" s="192"/>
      <c r="G8819" s="192"/>
      <c r="H8819" s="50"/>
      <c r="I8819" s="50"/>
      <c r="J8819" s="50"/>
      <c r="K8819" s="50"/>
      <c r="L8819" s="50"/>
      <c r="M8819" s="50"/>
      <c r="N8819" s="50"/>
      <c r="O8819" s="50"/>
      <c r="P8819" s="50"/>
      <c r="Q8819" s="50"/>
      <c r="R8819" s="50"/>
      <c r="S8819" s="50"/>
      <c r="T8819" s="50"/>
      <c r="U8819" s="50"/>
      <c r="V8819" s="50"/>
      <c r="W8819" s="50"/>
      <c r="X8819" s="50"/>
      <c r="Y8819" s="50"/>
      <c r="Z8819" s="50"/>
      <c r="AA8819" s="50"/>
      <c r="AB8819" s="50"/>
      <c r="AC8819" s="50"/>
      <c r="AD8819" s="50"/>
      <c r="AE8819" s="50"/>
      <c r="AF8819" s="50"/>
      <c r="AG8819" s="50"/>
      <c r="AH8819" s="50"/>
      <c r="AI8819" s="50"/>
      <c r="AJ8819" s="50"/>
      <c r="AK8819" s="50"/>
      <c r="AL8819" s="50"/>
      <c r="AM8819" s="50"/>
      <c r="AN8819" s="50"/>
      <c r="AO8819" s="50"/>
      <c r="AP8819" s="50"/>
      <c r="AQ8819" s="50"/>
      <c r="AR8819" s="50"/>
      <c r="AS8819" s="50"/>
      <c r="AT8819" s="50"/>
      <c r="AU8819" s="50"/>
      <c r="AV8819" s="50"/>
      <c r="AW8819" s="50"/>
      <c r="AX8819" s="50"/>
      <c r="AY8819" s="50"/>
      <c r="AZ8819" s="50"/>
      <c r="BA8819" s="50"/>
      <c r="BB8819" s="50"/>
      <c r="BC8819" s="50"/>
      <c r="BD8819" s="50"/>
      <c r="BE8819" s="50"/>
      <c r="BF8819" s="50"/>
      <c r="BG8819" s="50"/>
      <c r="BH8819" s="50"/>
      <c r="BI8819" s="50"/>
      <c r="BJ8819" s="50"/>
      <c r="BK8819" s="50"/>
      <c r="BL8819" s="50"/>
      <c r="BM8819" s="50"/>
      <c r="BN8819" s="50"/>
      <c r="BO8819" s="50"/>
      <c r="BP8819" s="50"/>
      <c r="BQ8819" s="50"/>
      <c r="BR8819" s="50"/>
      <c r="BS8819" s="50"/>
      <c r="BT8819" s="50"/>
      <c r="BU8819" s="50"/>
      <c r="BV8819" s="50"/>
      <c r="BW8819" s="50"/>
      <c r="BX8819" s="50"/>
      <c r="BY8819" s="50"/>
      <c r="BZ8819" s="50"/>
      <c r="CA8819" s="50"/>
      <c r="CB8819" s="50"/>
      <c r="CC8819" s="50"/>
      <c r="CD8819" s="50"/>
      <c r="CE8819" s="50"/>
      <c r="CF8819" s="50"/>
      <c r="CG8819" s="50"/>
      <c r="CH8819" s="50"/>
      <c r="CI8819" s="50"/>
      <c r="CJ8819" s="50"/>
      <c r="CK8819" s="50"/>
      <c r="CL8819" s="50"/>
      <c r="CM8819" s="50"/>
      <c r="CN8819" s="50"/>
      <c r="CO8819" s="50"/>
      <c r="CP8819" s="50"/>
      <c r="CQ8819" s="50"/>
      <c r="CR8819" s="50"/>
      <c r="CS8819" s="50"/>
      <c r="CT8819" s="50"/>
      <c r="CU8819" s="50"/>
      <c r="CV8819" s="50"/>
      <c r="CW8819" s="50"/>
      <c r="CX8819" s="50"/>
      <c r="CY8819" s="50"/>
      <c r="CZ8819" s="50"/>
      <c r="DA8819" s="50"/>
      <c r="DB8819" s="50"/>
      <c r="DC8819" s="50"/>
      <c r="DD8819" s="50"/>
      <c r="DE8819" s="50"/>
      <c r="DF8819" s="50"/>
      <c r="DG8819" s="50"/>
    </row>
    <row r="8820" spans="1:111" x14ac:dyDescent="0.2">
      <c r="A8820" s="395"/>
      <c r="B8820" s="395"/>
      <c r="C8820" s="395"/>
      <c r="E8820" s="182"/>
      <c r="F8820" s="192"/>
      <c r="G8820" s="192"/>
      <c r="H8820" s="50"/>
      <c r="I8820" s="50"/>
      <c r="J8820" s="50"/>
      <c r="K8820" s="50"/>
      <c r="L8820" s="50"/>
      <c r="M8820" s="50"/>
      <c r="N8820" s="50"/>
      <c r="O8820" s="50"/>
      <c r="P8820" s="50"/>
      <c r="Q8820" s="50"/>
      <c r="R8820" s="50"/>
      <c r="S8820" s="50"/>
      <c r="T8820" s="50"/>
      <c r="U8820" s="50"/>
      <c r="V8820" s="50"/>
      <c r="W8820" s="50"/>
      <c r="X8820" s="50"/>
      <c r="Y8820" s="50"/>
      <c r="Z8820" s="50"/>
      <c r="AA8820" s="50"/>
      <c r="AB8820" s="50"/>
      <c r="AC8820" s="50"/>
      <c r="AD8820" s="50"/>
      <c r="AE8820" s="50"/>
      <c r="AF8820" s="50"/>
      <c r="AG8820" s="50"/>
      <c r="AH8820" s="50"/>
      <c r="AI8820" s="50"/>
      <c r="AJ8820" s="50"/>
      <c r="AK8820" s="50"/>
      <c r="AL8820" s="50"/>
      <c r="AM8820" s="50"/>
      <c r="AN8820" s="50"/>
      <c r="AO8820" s="50"/>
      <c r="AP8820" s="50"/>
      <c r="AQ8820" s="50"/>
      <c r="AR8820" s="50"/>
      <c r="AS8820" s="50"/>
      <c r="AT8820" s="50"/>
      <c r="AU8820" s="50"/>
      <c r="AV8820" s="50"/>
      <c r="AW8820" s="50"/>
      <c r="AX8820" s="50"/>
      <c r="AY8820" s="50"/>
      <c r="AZ8820" s="50"/>
      <c r="BA8820" s="50"/>
      <c r="BB8820" s="50"/>
      <c r="BC8820" s="50"/>
      <c r="BD8820" s="50"/>
      <c r="BE8820" s="50"/>
      <c r="BF8820" s="50"/>
      <c r="BG8820" s="50"/>
      <c r="BH8820" s="50"/>
      <c r="BI8820" s="50"/>
      <c r="BJ8820" s="50"/>
      <c r="BK8820" s="50"/>
      <c r="BL8820" s="50"/>
      <c r="BM8820" s="50"/>
      <c r="BN8820" s="50"/>
      <c r="BO8820" s="50"/>
      <c r="BP8820" s="50"/>
      <c r="BQ8820" s="50"/>
      <c r="BR8820" s="50"/>
      <c r="BS8820" s="50"/>
      <c r="BT8820" s="50"/>
      <c r="BU8820" s="50"/>
      <c r="BV8820" s="50"/>
      <c r="BW8820" s="50"/>
      <c r="BX8820" s="50"/>
      <c r="BY8820" s="50"/>
      <c r="BZ8820" s="50"/>
      <c r="CA8820" s="50"/>
      <c r="CB8820" s="50"/>
      <c r="CC8820" s="50"/>
      <c r="CD8820" s="50"/>
      <c r="CE8820" s="50"/>
      <c r="CF8820" s="50"/>
      <c r="CG8820" s="50"/>
      <c r="CH8820" s="50"/>
      <c r="CI8820" s="50"/>
      <c r="CJ8820" s="50"/>
      <c r="CK8820" s="50"/>
      <c r="CL8820" s="50"/>
      <c r="CM8820" s="50"/>
      <c r="CN8820" s="50"/>
      <c r="CO8820" s="50"/>
      <c r="CP8820" s="50"/>
      <c r="CQ8820" s="50"/>
      <c r="CR8820" s="50"/>
      <c r="CS8820" s="50"/>
      <c r="CT8820" s="50"/>
      <c r="CU8820" s="50"/>
      <c r="CV8820" s="50"/>
      <c r="CW8820" s="50"/>
      <c r="CX8820" s="50"/>
      <c r="CY8820" s="50"/>
      <c r="CZ8820" s="50"/>
      <c r="DA8820" s="50"/>
      <c r="DB8820" s="50"/>
      <c r="DC8820" s="50"/>
      <c r="DD8820" s="50"/>
      <c r="DE8820" s="50"/>
      <c r="DF8820" s="50"/>
      <c r="DG8820" s="50"/>
    </row>
    <row r="8821" spans="1:111" x14ac:dyDescent="0.2">
      <c r="D8821" s="54"/>
      <c r="E8821" s="182"/>
      <c r="F8821" s="192"/>
      <c r="G8821" s="192"/>
      <c r="H8821" s="50"/>
      <c r="I8821" s="50"/>
      <c r="J8821" s="50"/>
      <c r="K8821" s="50"/>
      <c r="L8821" s="50"/>
      <c r="M8821" s="50"/>
      <c r="N8821" s="50"/>
      <c r="O8821" s="50"/>
      <c r="P8821" s="50"/>
      <c r="Q8821" s="50"/>
      <c r="R8821" s="50"/>
      <c r="S8821" s="50"/>
      <c r="T8821" s="50"/>
      <c r="U8821" s="50"/>
      <c r="V8821" s="50"/>
      <c r="W8821" s="50"/>
      <c r="X8821" s="50"/>
      <c r="Y8821" s="50"/>
      <c r="Z8821" s="50"/>
      <c r="AA8821" s="50"/>
      <c r="AB8821" s="50"/>
      <c r="AC8821" s="50"/>
      <c r="AD8821" s="50"/>
      <c r="AE8821" s="50"/>
      <c r="AF8821" s="50"/>
      <c r="AG8821" s="50"/>
      <c r="AH8821" s="50"/>
      <c r="AI8821" s="50"/>
      <c r="AJ8821" s="50"/>
      <c r="AK8821" s="50"/>
      <c r="AL8821" s="50"/>
      <c r="AM8821" s="50"/>
      <c r="AN8821" s="50"/>
      <c r="AO8821" s="50"/>
      <c r="AP8821" s="50"/>
      <c r="AQ8821" s="50"/>
      <c r="AR8821" s="50"/>
      <c r="AS8821" s="50"/>
      <c r="AT8821" s="50"/>
      <c r="AU8821" s="50"/>
      <c r="AV8821" s="50"/>
      <c r="AW8821" s="50"/>
      <c r="AX8821" s="50"/>
      <c r="AY8821" s="50"/>
      <c r="AZ8821" s="50"/>
      <c r="BA8821" s="50"/>
      <c r="BB8821" s="50"/>
      <c r="BC8821" s="50"/>
      <c r="BD8821" s="50"/>
      <c r="BE8821" s="50"/>
      <c r="BF8821" s="50"/>
      <c r="BG8821" s="50"/>
      <c r="BH8821" s="50"/>
      <c r="BI8821" s="50"/>
      <c r="BJ8821" s="50"/>
      <c r="BK8821" s="50"/>
      <c r="BL8821" s="50"/>
      <c r="BM8821" s="50"/>
      <c r="BN8821" s="50"/>
      <c r="BO8821" s="50"/>
      <c r="BP8821" s="50"/>
      <c r="BQ8821" s="50"/>
      <c r="BR8821" s="50"/>
      <c r="BS8821" s="50"/>
      <c r="BT8821" s="50"/>
      <c r="BU8821" s="50"/>
      <c r="BV8821" s="50"/>
      <c r="BW8821" s="50"/>
      <c r="BX8821" s="50"/>
      <c r="BY8821" s="50"/>
      <c r="BZ8821" s="50"/>
      <c r="CA8821" s="50"/>
      <c r="CB8821" s="50"/>
      <c r="CC8821" s="50"/>
      <c r="CD8821" s="50"/>
      <c r="CE8821" s="50"/>
      <c r="CF8821" s="50"/>
      <c r="CG8821" s="50"/>
      <c r="CH8821" s="50"/>
      <c r="CI8821" s="50"/>
      <c r="CJ8821" s="50"/>
      <c r="CK8821" s="50"/>
      <c r="CL8821" s="50"/>
      <c r="CM8821" s="50"/>
      <c r="CN8821" s="50"/>
      <c r="CO8821" s="50"/>
      <c r="CP8821" s="50"/>
      <c r="CQ8821" s="50"/>
      <c r="CR8821" s="50"/>
      <c r="CS8821" s="50"/>
      <c r="CT8821" s="50"/>
      <c r="CU8821" s="50"/>
      <c r="CV8821" s="50"/>
      <c r="CW8821" s="50"/>
      <c r="CX8821" s="50"/>
      <c r="CY8821" s="50"/>
      <c r="CZ8821" s="50"/>
      <c r="DA8821" s="50"/>
      <c r="DB8821" s="50"/>
      <c r="DC8821" s="50"/>
      <c r="DD8821" s="50"/>
      <c r="DE8821" s="50"/>
      <c r="DF8821" s="50"/>
      <c r="DG8821" s="50"/>
    </row>
    <row r="8822" spans="1:111" x14ac:dyDescent="0.2">
      <c r="A8822" s="212"/>
      <c r="B8822" s="212"/>
      <c r="C8822" s="212"/>
      <c r="D8822" s="155"/>
      <c r="E8822" s="182"/>
      <c r="F8822" s="192"/>
      <c r="G8822" s="192"/>
      <c r="H8822" s="50"/>
      <c r="I8822" s="50"/>
      <c r="J8822" s="50"/>
      <c r="K8822" s="50"/>
      <c r="L8822" s="50"/>
      <c r="M8822" s="50"/>
      <c r="N8822" s="50"/>
      <c r="O8822" s="50"/>
      <c r="P8822" s="50"/>
      <c r="Q8822" s="50"/>
      <c r="R8822" s="50"/>
      <c r="S8822" s="50"/>
      <c r="T8822" s="50"/>
      <c r="U8822" s="50"/>
      <c r="V8822" s="50"/>
      <c r="W8822" s="50"/>
      <c r="X8822" s="50"/>
      <c r="Y8822" s="50"/>
      <c r="Z8822" s="50"/>
      <c r="AA8822" s="50"/>
      <c r="AB8822" s="50"/>
      <c r="AC8822" s="50"/>
      <c r="AD8822" s="50"/>
      <c r="AE8822" s="50"/>
      <c r="AF8822" s="50"/>
      <c r="AG8822" s="50"/>
      <c r="AH8822" s="50"/>
      <c r="AI8822" s="50"/>
      <c r="AJ8822" s="50"/>
      <c r="AK8822" s="50"/>
      <c r="AL8822" s="50"/>
      <c r="AM8822" s="50"/>
      <c r="AN8822" s="50"/>
      <c r="AO8822" s="50"/>
      <c r="AP8822" s="50"/>
      <c r="AQ8822" s="50"/>
      <c r="AR8822" s="50"/>
      <c r="AS8822" s="50"/>
      <c r="AT8822" s="50"/>
      <c r="AU8822" s="50"/>
      <c r="AV8822" s="50"/>
      <c r="AW8822" s="50"/>
      <c r="AX8822" s="50"/>
      <c r="AY8822" s="50"/>
      <c r="AZ8822" s="50"/>
      <c r="BA8822" s="50"/>
      <c r="BB8822" s="50"/>
      <c r="BC8822" s="50"/>
      <c r="BD8822" s="50"/>
      <c r="BE8822" s="50"/>
      <c r="BF8822" s="50"/>
      <c r="BG8822" s="50"/>
      <c r="BH8822" s="50"/>
      <c r="BI8822" s="50"/>
      <c r="BJ8822" s="50"/>
      <c r="BK8822" s="50"/>
      <c r="BL8822" s="50"/>
      <c r="BM8822" s="50"/>
      <c r="BN8822" s="50"/>
      <c r="BO8822" s="50"/>
      <c r="BP8822" s="50"/>
      <c r="BQ8822" s="50"/>
      <c r="BR8822" s="50"/>
      <c r="BS8822" s="50"/>
      <c r="BT8822" s="50"/>
      <c r="BU8822" s="50"/>
      <c r="BV8822" s="50"/>
      <c r="BW8822" s="50"/>
      <c r="BX8822" s="50"/>
      <c r="BY8822" s="50"/>
      <c r="BZ8822" s="50"/>
      <c r="CA8822" s="50"/>
      <c r="CB8822" s="50"/>
      <c r="CC8822" s="50"/>
      <c r="CD8822" s="50"/>
      <c r="CE8822" s="50"/>
      <c r="CF8822" s="50"/>
      <c r="CG8822" s="50"/>
      <c r="CH8822" s="50"/>
      <c r="CI8822" s="50"/>
      <c r="CJ8822" s="50"/>
      <c r="CK8822" s="50"/>
      <c r="CL8822" s="50"/>
      <c r="CM8822" s="50"/>
      <c r="CN8822" s="50"/>
      <c r="CO8822" s="50"/>
      <c r="CP8822" s="50"/>
      <c r="CQ8822" s="50"/>
      <c r="CR8822" s="50"/>
      <c r="CS8822" s="50"/>
      <c r="CT8822" s="50"/>
      <c r="CU8822" s="50"/>
      <c r="CV8822" s="50"/>
      <c r="CW8822" s="50"/>
      <c r="CX8822" s="50"/>
      <c r="CY8822" s="50"/>
      <c r="CZ8822" s="50"/>
      <c r="DA8822" s="50"/>
      <c r="DB8822" s="50"/>
      <c r="DC8822" s="50"/>
      <c r="DD8822" s="50"/>
      <c r="DE8822" s="50"/>
      <c r="DF8822" s="50"/>
      <c r="DG8822" s="50"/>
    </row>
    <row r="8823" spans="1:111" x14ac:dyDescent="0.2">
      <c r="A8823" s="212"/>
      <c r="B8823" s="212"/>
      <c r="C8823" s="212"/>
      <c r="D8823" s="153"/>
      <c r="E8823" s="182"/>
      <c r="F8823" s="192"/>
      <c r="G8823" s="192"/>
      <c r="H8823" s="50"/>
      <c r="I8823" s="50"/>
      <c r="J8823" s="50"/>
      <c r="K8823" s="50"/>
      <c r="L8823" s="50"/>
      <c r="M8823" s="50"/>
      <c r="N8823" s="50"/>
      <c r="O8823" s="50"/>
      <c r="P8823" s="50"/>
      <c r="Q8823" s="50"/>
      <c r="R8823" s="50"/>
      <c r="S8823" s="50"/>
      <c r="T8823" s="50"/>
      <c r="U8823" s="50"/>
      <c r="V8823" s="50"/>
      <c r="W8823" s="50"/>
      <c r="X8823" s="50"/>
      <c r="Y8823" s="50"/>
      <c r="Z8823" s="50"/>
      <c r="AA8823" s="50"/>
      <c r="AB8823" s="50"/>
      <c r="AC8823" s="50"/>
      <c r="AD8823" s="50"/>
      <c r="AE8823" s="50"/>
      <c r="AF8823" s="50"/>
      <c r="AG8823" s="50"/>
      <c r="AH8823" s="50"/>
      <c r="AI8823" s="50"/>
      <c r="AJ8823" s="50"/>
      <c r="AK8823" s="50"/>
      <c r="AL8823" s="50"/>
      <c r="AM8823" s="50"/>
      <c r="AN8823" s="50"/>
      <c r="AO8823" s="50"/>
      <c r="AP8823" s="50"/>
      <c r="AQ8823" s="50"/>
      <c r="AR8823" s="50"/>
      <c r="AS8823" s="50"/>
      <c r="AT8823" s="50"/>
      <c r="AU8823" s="50"/>
      <c r="AV8823" s="50"/>
      <c r="AW8823" s="50"/>
      <c r="AX8823" s="50"/>
      <c r="AY8823" s="50"/>
      <c r="AZ8823" s="50"/>
      <c r="BA8823" s="50"/>
      <c r="BB8823" s="50"/>
      <c r="BC8823" s="50"/>
      <c r="BD8823" s="50"/>
      <c r="BE8823" s="50"/>
      <c r="BF8823" s="50"/>
      <c r="BG8823" s="50"/>
      <c r="BH8823" s="50"/>
      <c r="BI8823" s="50"/>
      <c r="BJ8823" s="50"/>
      <c r="BK8823" s="50"/>
      <c r="BL8823" s="50"/>
      <c r="BM8823" s="50"/>
      <c r="BN8823" s="50"/>
      <c r="BO8823" s="50"/>
      <c r="BP8823" s="50"/>
      <c r="BQ8823" s="50"/>
      <c r="BR8823" s="50"/>
      <c r="BS8823" s="50"/>
      <c r="BT8823" s="50"/>
      <c r="BU8823" s="50"/>
      <c r="BV8823" s="50"/>
      <c r="BW8823" s="50"/>
      <c r="BX8823" s="50"/>
      <c r="BY8823" s="50"/>
      <c r="BZ8823" s="50"/>
      <c r="CA8823" s="50"/>
      <c r="CB8823" s="50"/>
      <c r="CC8823" s="50"/>
      <c r="CD8823" s="50"/>
      <c r="CE8823" s="50"/>
      <c r="CF8823" s="50"/>
      <c r="CG8823" s="50"/>
      <c r="CH8823" s="50"/>
      <c r="CI8823" s="50"/>
      <c r="CJ8823" s="50"/>
      <c r="CK8823" s="50"/>
      <c r="CL8823" s="50"/>
      <c r="CM8823" s="50"/>
      <c r="CN8823" s="50"/>
      <c r="CO8823" s="50"/>
      <c r="CP8823" s="50"/>
      <c r="CQ8823" s="50"/>
      <c r="CR8823" s="50"/>
      <c r="CS8823" s="50"/>
      <c r="CT8823" s="50"/>
      <c r="CU8823" s="50"/>
      <c r="CV8823" s="50"/>
      <c r="CW8823" s="50"/>
      <c r="CX8823" s="50"/>
      <c r="CY8823" s="50"/>
      <c r="CZ8823" s="50"/>
      <c r="DA8823" s="50"/>
      <c r="DB8823" s="50"/>
      <c r="DC8823" s="50"/>
      <c r="DD8823" s="50"/>
      <c r="DE8823" s="50"/>
      <c r="DF8823" s="50"/>
      <c r="DG8823" s="50"/>
    </row>
    <row r="8824" spans="1:111" x14ac:dyDescent="0.2">
      <c r="A8824" s="212"/>
      <c r="B8824" s="212"/>
      <c r="C8824" s="212"/>
      <c r="D8824" s="153"/>
      <c r="E8824" s="182"/>
      <c r="F8824" s="192"/>
      <c r="G8824" s="192"/>
      <c r="H8824" s="50"/>
      <c r="I8824" s="50"/>
      <c r="J8824" s="50"/>
      <c r="K8824" s="50"/>
      <c r="L8824" s="50"/>
      <c r="M8824" s="50"/>
      <c r="N8824" s="50"/>
      <c r="O8824" s="50"/>
      <c r="P8824" s="50"/>
      <c r="Q8824" s="50"/>
      <c r="R8824" s="50"/>
      <c r="S8824" s="50"/>
      <c r="T8824" s="50"/>
      <c r="U8824" s="50"/>
      <c r="V8824" s="50"/>
      <c r="W8824" s="50"/>
      <c r="X8824" s="50"/>
      <c r="Y8824" s="50"/>
      <c r="Z8824" s="50"/>
      <c r="AA8824" s="50"/>
      <c r="AB8824" s="50"/>
      <c r="AC8824" s="50"/>
      <c r="AD8824" s="50"/>
      <c r="AE8824" s="50"/>
      <c r="AF8824" s="50"/>
      <c r="AG8824" s="50"/>
      <c r="AH8824" s="50"/>
      <c r="AI8824" s="50"/>
      <c r="AJ8824" s="50"/>
      <c r="AK8824" s="50"/>
      <c r="AL8824" s="50"/>
      <c r="AM8824" s="50"/>
      <c r="AN8824" s="50"/>
      <c r="AO8824" s="50"/>
      <c r="AP8824" s="50"/>
      <c r="AQ8824" s="50"/>
      <c r="AR8824" s="50"/>
      <c r="AS8824" s="50"/>
      <c r="AT8824" s="50"/>
      <c r="AU8824" s="50"/>
      <c r="AV8824" s="50"/>
      <c r="AW8824" s="50"/>
      <c r="AX8824" s="50"/>
      <c r="AY8824" s="50"/>
      <c r="AZ8824" s="50"/>
      <c r="BA8824" s="50"/>
      <c r="BB8824" s="50"/>
      <c r="BC8824" s="50"/>
      <c r="BD8824" s="50"/>
      <c r="BE8824" s="50"/>
      <c r="BF8824" s="50"/>
      <c r="BG8824" s="50"/>
      <c r="BH8824" s="50"/>
      <c r="BI8824" s="50"/>
      <c r="BJ8824" s="50"/>
      <c r="BK8824" s="50"/>
      <c r="BL8824" s="50"/>
      <c r="BM8824" s="50"/>
      <c r="BN8824" s="50"/>
      <c r="BO8824" s="50"/>
      <c r="BP8824" s="50"/>
      <c r="BQ8824" s="50"/>
      <c r="BR8824" s="50"/>
      <c r="BS8824" s="50"/>
      <c r="BT8824" s="50"/>
      <c r="BU8824" s="50"/>
      <c r="BV8824" s="50"/>
      <c r="BW8824" s="50"/>
      <c r="BX8824" s="50"/>
      <c r="BY8824" s="50"/>
      <c r="BZ8824" s="50"/>
      <c r="CA8824" s="50"/>
      <c r="CB8824" s="50"/>
      <c r="CC8824" s="50"/>
      <c r="CD8824" s="50"/>
      <c r="CE8824" s="50"/>
      <c r="CF8824" s="50"/>
      <c r="CG8824" s="50"/>
      <c r="CH8824" s="50"/>
      <c r="CI8824" s="50"/>
      <c r="CJ8824" s="50"/>
      <c r="CK8824" s="50"/>
      <c r="CL8824" s="50"/>
      <c r="CM8824" s="50"/>
      <c r="CN8824" s="50"/>
      <c r="CO8824" s="50"/>
      <c r="CP8824" s="50"/>
      <c r="CQ8824" s="50"/>
      <c r="CR8824" s="50"/>
      <c r="CS8824" s="50"/>
      <c r="CT8824" s="50"/>
      <c r="CU8824" s="50"/>
      <c r="CV8824" s="50"/>
      <c r="CW8824" s="50"/>
      <c r="CX8824" s="50"/>
      <c r="CY8824" s="50"/>
      <c r="CZ8824" s="50"/>
      <c r="DA8824" s="50"/>
      <c r="DB8824" s="50"/>
      <c r="DC8824" s="50"/>
      <c r="DD8824" s="50"/>
      <c r="DE8824" s="50"/>
      <c r="DF8824" s="50"/>
      <c r="DG8824" s="50"/>
    </row>
    <row r="8825" spans="1:111" x14ac:dyDescent="0.2">
      <c r="A8825" s="212"/>
      <c r="B8825" s="212"/>
      <c r="C8825" s="212"/>
      <c r="D8825" s="155"/>
      <c r="E8825" s="182"/>
      <c r="F8825" s="192"/>
      <c r="G8825" s="192"/>
      <c r="H8825" s="50"/>
      <c r="I8825" s="50"/>
      <c r="J8825" s="50"/>
      <c r="K8825" s="50"/>
      <c r="L8825" s="50"/>
      <c r="M8825" s="50"/>
      <c r="N8825" s="50"/>
      <c r="O8825" s="50"/>
      <c r="P8825" s="50"/>
      <c r="Q8825" s="50"/>
      <c r="R8825" s="50"/>
      <c r="S8825" s="50"/>
      <c r="T8825" s="50"/>
      <c r="U8825" s="50"/>
      <c r="V8825" s="50"/>
      <c r="W8825" s="50"/>
      <c r="X8825" s="50"/>
      <c r="Y8825" s="50"/>
      <c r="Z8825" s="50"/>
      <c r="AA8825" s="50"/>
      <c r="AB8825" s="50"/>
      <c r="AC8825" s="50"/>
      <c r="AD8825" s="50"/>
      <c r="AE8825" s="50"/>
      <c r="AF8825" s="50"/>
      <c r="AG8825" s="50"/>
      <c r="AH8825" s="50"/>
      <c r="AI8825" s="50"/>
      <c r="AJ8825" s="50"/>
      <c r="AK8825" s="50"/>
      <c r="AL8825" s="50"/>
      <c r="AM8825" s="50"/>
      <c r="AN8825" s="50"/>
      <c r="AO8825" s="50"/>
      <c r="AP8825" s="50"/>
      <c r="AQ8825" s="50"/>
      <c r="AR8825" s="50"/>
      <c r="AS8825" s="50"/>
      <c r="AT8825" s="50"/>
      <c r="AU8825" s="50"/>
      <c r="AV8825" s="50"/>
      <c r="AW8825" s="50"/>
      <c r="AX8825" s="50"/>
      <c r="AY8825" s="50"/>
      <c r="AZ8825" s="50"/>
      <c r="BA8825" s="50"/>
      <c r="BB8825" s="50"/>
      <c r="BC8825" s="50"/>
      <c r="BD8825" s="50"/>
      <c r="BE8825" s="50"/>
      <c r="BF8825" s="50"/>
      <c r="BG8825" s="50"/>
      <c r="BH8825" s="50"/>
      <c r="BI8825" s="50"/>
      <c r="BJ8825" s="50"/>
      <c r="BK8825" s="50"/>
      <c r="BL8825" s="50"/>
      <c r="BM8825" s="50"/>
      <c r="BN8825" s="50"/>
      <c r="BO8825" s="50"/>
      <c r="BP8825" s="50"/>
      <c r="BQ8825" s="50"/>
      <c r="BR8825" s="50"/>
      <c r="BS8825" s="50"/>
      <c r="BT8825" s="50"/>
      <c r="BU8825" s="50"/>
      <c r="BV8825" s="50"/>
      <c r="BW8825" s="50"/>
      <c r="BX8825" s="50"/>
      <c r="BY8825" s="50"/>
      <c r="BZ8825" s="50"/>
      <c r="CA8825" s="50"/>
      <c r="CB8825" s="50"/>
      <c r="CC8825" s="50"/>
      <c r="CD8825" s="50"/>
      <c r="CE8825" s="50"/>
      <c r="CF8825" s="50"/>
      <c r="CG8825" s="50"/>
      <c r="CH8825" s="50"/>
      <c r="CI8825" s="50"/>
      <c r="CJ8825" s="50"/>
      <c r="CK8825" s="50"/>
      <c r="CL8825" s="50"/>
      <c r="CM8825" s="50"/>
      <c r="CN8825" s="50"/>
      <c r="CO8825" s="50"/>
      <c r="CP8825" s="50"/>
      <c r="CQ8825" s="50"/>
      <c r="CR8825" s="50"/>
      <c r="CS8825" s="50"/>
      <c r="CT8825" s="50"/>
      <c r="CU8825" s="50"/>
      <c r="CV8825" s="50"/>
      <c r="CW8825" s="50"/>
      <c r="CX8825" s="50"/>
      <c r="CY8825" s="50"/>
      <c r="CZ8825" s="50"/>
      <c r="DA8825" s="50"/>
      <c r="DB8825" s="50"/>
      <c r="DC8825" s="50"/>
      <c r="DD8825" s="50"/>
      <c r="DE8825" s="50"/>
      <c r="DF8825" s="50"/>
      <c r="DG8825" s="50"/>
    </row>
    <row r="8826" spans="1:111" x14ac:dyDescent="0.2">
      <c r="A8826" s="212"/>
      <c r="B8826" s="212"/>
      <c r="C8826" s="212"/>
      <c r="D8826" s="155"/>
      <c r="E8826" s="182"/>
      <c r="F8826" s="192"/>
      <c r="G8826" s="192"/>
      <c r="H8826" s="50"/>
      <c r="I8826" s="50"/>
      <c r="J8826" s="50"/>
      <c r="K8826" s="50"/>
      <c r="L8826" s="50"/>
      <c r="M8826" s="50"/>
      <c r="N8826" s="50"/>
      <c r="O8826" s="50"/>
      <c r="P8826" s="50"/>
      <c r="Q8826" s="50"/>
      <c r="R8826" s="50"/>
      <c r="S8826" s="50"/>
      <c r="T8826" s="50"/>
      <c r="U8826" s="50"/>
      <c r="V8826" s="50"/>
      <c r="W8826" s="50"/>
      <c r="X8826" s="50"/>
      <c r="Y8826" s="50"/>
      <c r="Z8826" s="50"/>
      <c r="AA8826" s="50"/>
      <c r="AB8826" s="50"/>
      <c r="AC8826" s="50"/>
      <c r="AD8826" s="50"/>
      <c r="AE8826" s="50"/>
      <c r="AF8826" s="50"/>
      <c r="AG8826" s="50"/>
      <c r="AH8826" s="50"/>
      <c r="AI8826" s="50"/>
      <c r="AJ8826" s="50"/>
      <c r="AK8826" s="50"/>
      <c r="AL8826" s="50"/>
      <c r="AM8826" s="50"/>
      <c r="AN8826" s="50"/>
      <c r="AO8826" s="50"/>
      <c r="AP8826" s="50"/>
      <c r="AQ8826" s="50"/>
      <c r="AR8826" s="50"/>
      <c r="AS8826" s="50"/>
      <c r="AT8826" s="50"/>
      <c r="AU8826" s="50"/>
      <c r="AV8826" s="50"/>
      <c r="AW8826" s="50"/>
      <c r="AX8826" s="50"/>
      <c r="AY8826" s="50"/>
      <c r="AZ8826" s="50"/>
      <c r="BA8826" s="50"/>
      <c r="BB8826" s="50"/>
      <c r="BC8826" s="50"/>
      <c r="BD8826" s="50"/>
      <c r="BE8826" s="50"/>
      <c r="BF8826" s="50"/>
      <c r="BG8826" s="50"/>
      <c r="BH8826" s="50"/>
      <c r="BI8826" s="50"/>
      <c r="BJ8826" s="50"/>
      <c r="BK8826" s="50"/>
      <c r="BL8826" s="50"/>
      <c r="BM8826" s="50"/>
      <c r="BN8826" s="50"/>
      <c r="BO8826" s="50"/>
      <c r="BP8826" s="50"/>
      <c r="BQ8826" s="50"/>
      <c r="BR8826" s="50"/>
      <c r="BS8826" s="50"/>
      <c r="BT8826" s="50"/>
      <c r="BU8826" s="50"/>
      <c r="BV8826" s="50"/>
      <c r="BW8826" s="50"/>
      <c r="BX8826" s="50"/>
      <c r="BY8826" s="50"/>
      <c r="BZ8826" s="50"/>
      <c r="CA8826" s="50"/>
      <c r="CB8826" s="50"/>
      <c r="CC8826" s="50"/>
      <c r="CD8826" s="50"/>
      <c r="CE8826" s="50"/>
      <c r="CF8826" s="50"/>
      <c r="CG8826" s="50"/>
      <c r="CH8826" s="50"/>
      <c r="CI8826" s="50"/>
      <c r="CJ8826" s="50"/>
      <c r="CK8826" s="50"/>
      <c r="CL8826" s="50"/>
      <c r="CM8826" s="50"/>
      <c r="CN8826" s="50"/>
      <c r="CO8826" s="50"/>
      <c r="CP8826" s="50"/>
      <c r="CQ8826" s="50"/>
      <c r="CR8826" s="50"/>
      <c r="CS8826" s="50"/>
      <c r="CT8826" s="50"/>
      <c r="CU8826" s="50"/>
      <c r="CV8826" s="50"/>
      <c r="CW8826" s="50"/>
      <c r="CX8826" s="50"/>
      <c r="CY8826" s="50"/>
      <c r="CZ8826" s="50"/>
      <c r="DA8826" s="50"/>
      <c r="DB8826" s="50"/>
      <c r="DC8826" s="50"/>
      <c r="DD8826" s="50"/>
      <c r="DE8826" s="50"/>
      <c r="DF8826" s="50"/>
      <c r="DG8826" s="50"/>
    </row>
    <row r="8827" spans="1:111" x14ac:dyDescent="0.2">
      <c r="A8827" s="212"/>
      <c r="B8827" s="212"/>
      <c r="C8827" s="212"/>
      <c r="E8827" s="182"/>
      <c r="F8827" s="192"/>
      <c r="G8827" s="192"/>
      <c r="H8827" s="50"/>
      <c r="I8827" s="50"/>
      <c r="J8827" s="50"/>
      <c r="K8827" s="50"/>
      <c r="L8827" s="50"/>
      <c r="M8827" s="50"/>
      <c r="N8827" s="50"/>
      <c r="O8827" s="50"/>
      <c r="P8827" s="50"/>
      <c r="Q8827" s="50"/>
      <c r="R8827" s="50"/>
      <c r="S8827" s="50"/>
      <c r="T8827" s="50"/>
      <c r="U8827" s="50"/>
      <c r="V8827" s="50"/>
      <c r="W8827" s="50"/>
      <c r="X8827" s="50"/>
      <c r="Y8827" s="50"/>
      <c r="Z8827" s="50"/>
      <c r="AA8827" s="50"/>
      <c r="AB8827" s="50"/>
      <c r="AC8827" s="50"/>
      <c r="AD8827" s="50"/>
      <c r="AE8827" s="50"/>
      <c r="AF8827" s="50"/>
      <c r="AG8827" s="50"/>
      <c r="AH8827" s="50"/>
      <c r="AI8827" s="50"/>
      <c r="AJ8827" s="50"/>
      <c r="AK8827" s="50"/>
      <c r="AL8827" s="50"/>
      <c r="AM8827" s="50"/>
      <c r="AN8827" s="50"/>
      <c r="AO8827" s="50"/>
      <c r="AP8827" s="50"/>
      <c r="AQ8827" s="50"/>
      <c r="AR8827" s="50"/>
      <c r="AS8827" s="50"/>
      <c r="AT8827" s="50"/>
      <c r="AU8827" s="50"/>
      <c r="AV8827" s="50"/>
      <c r="AW8827" s="50"/>
      <c r="AX8827" s="50"/>
      <c r="AY8827" s="50"/>
      <c r="AZ8827" s="50"/>
      <c r="BA8827" s="50"/>
      <c r="BB8827" s="50"/>
      <c r="BC8827" s="50"/>
      <c r="BD8827" s="50"/>
      <c r="BE8827" s="50"/>
      <c r="BF8827" s="50"/>
      <c r="BG8827" s="50"/>
      <c r="BH8827" s="50"/>
      <c r="BI8827" s="50"/>
      <c r="BJ8827" s="50"/>
      <c r="BK8827" s="50"/>
      <c r="BL8827" s="50"/>
      <c r="BM8827" s="50"/>
      <c r="BN8827" s="50"/>
      <c r="BO8827" s="50"/>
      <c r="BP8827" s="50"/>
      <c r="BQ8827" s="50"/>
      <c r="BR8827" s="50"/>
      <c r="BS8827" s="50"/>
      <c r="BT8827" s="50"/>
      <c r="BU8827" s="50"/>
      <c r="BV8827" s="50"/>
      <c r="BW8827" s="50"/>
      <c r="BX8827" s="50"/>
      <c r="BY8827" s="50"/>
      <c r="BZ8827" s="50"/>
      <c r="CA8827" s="50"/>
      <c r="CB8827" s="50"/>
      <c r="CC8827" s="50"/>
      <c r="CD8827" s="50"/>
      <c r="CE8827" s="50"/>
      <c r="CF8827" s="50"/>
      <c r="CG8827" s="50"/>
      <c r="CH8827" s="50"/>
      <c r="CI8827" s="50"/>
      <c r="CJ8827" s="50"/>
      <c r="CK8827" s="50"/>
      <c r="CL8827" s="50"/>
      <c r="CM8827" s="50"/>
      <c r="CN8827" s="50"/>
      <c r="CO8827" s="50"/>
      <c r="CP8827" s="50"/>
      <c r="CQ8827" s="50"/>
      <c r="CR8827" s="50"/>
      <c r="CS8827" s="50"/>
      <c r="CT8827" s="50"/>
      <c r="CU8827" s="50"/>
      <c r="CV8827" s="50"/>
      <c r="CW8827" s="50"/>
      <c r="CX8827" s="50"/>
      <c r="CY8827" s="50"/>
      <c r="CZ8827" s="50"/>
      <c r="DA8827" s="50"/>
      <c r="DB8827" s="50"/>
      <c r="DC8827" s="50"/>
      <c r="DD8827" s="50"/>
      <c r="DE8827" s="50"/>
      <c r="DF8827" s="50"/>
      <c r="DG8827" s="50"/>
    </row>
    <row r="8828" spans="1:111" x14ac:dyDescent="0.2">
      <c r="A8828" s="212"/>
      <c r="B8828" s="212"/>
      <c r="C8828" s="212"/>
      <c r="E8828" s="182"/>
      <c r="F8828" s="192"/>
      <c r="G8828" s="192"/>
      <c r="H8828" s="50"/>
      <c r="I8828" s="50"/>
      <c r="J8828" s="50"/>
      <c r="K8828" s="50"/>
      <c r="L8828" s="50"/>
      <c r="M8828" s="50"/>
      <c r="N8828" s="50"/>
      <c r="O8828" s="50"/>
      <c r="P8828" s="50"/>
      <c r="Q8828" s="50"/>
      <c r="R8828" s="50"/>
      <c r="S8828" s="50"/>
      <c r="T8828" s="50"/>
      <c r="U8828" s="50"/>
      <c r="V8828" s="50"/>
      <c r="W8828" s="50"/>
      <c r="X8828" s="50"/>
      <c r="Y8828" s="50"/>
      <c r="Z8828" s="50"/>
      <c r="AA8828" s="50"/>
      <c r="AB8828" s="50"/>
      <c r="AC8828" s="50"/>
      <c r="AD8828" s="50"/>
      <c r="AE8828" s="50"/>
      <c r="AF8828" s="50"/>
      <c r="AG8828" s="50"/>
      <c r="AH8828" s="50"/>
      <c r="AI8828" s="50"/>
      <c r="AJ8828" s="50"/>
      <c r="AK8828" s="50"/>
      <c r="AL8828" s="50"/>
      <c r="AM8828" s="50"/>
      <c r="AN8828" s="50"/>
      <c r="AO8828" s="50"/>
      <c r="AP8828" s="50"/>
      <c r="AQ8828" s="50"/>
      <c r="AR8828" s="50"/>
      <c r="AS8828" s="50"/>
      <c r="AT8828" s="50"/>
      <c r="AU8828" s="50"/>
      <c r="AV8828" s="50"/>
      <c r="AW8828" s="50"/>
      <c r="AX8828" s="50"/>
      <c r="AY8828" s="50"/>
      <c r="AZ8828" s="50"/>
      <c r="BA8828" s="50"/>
      <c r="BB8828" s="50"/>
      <c r="BC8828" s="50"/>
      <c r="BD8828" s="50"/>
      <c r="BE8828" s="50"/>
      <c r="BF8828" s="50"/>
      <c r="BG8828" s="50"/>
      <c r="BH8828" s="50"/>
      <c r="BI8828" s="50"/>
      <c r="BJ8828" s="50"/>
      <c r="BK8828" s="50"/>
      <c r="BL8828" s="50"/>
      <c r="BM8828" s="50"/>
      <c r="BN8828" s="50"/>
      <c r="BO8828" s="50"/>
      <c r="BP8828" s="50"/>
      <c r="BQ8828" s="50"/>
      <c r="BR8828" s="50"/>
      <c r="BS8828" s="50"/>
      <c r="BT8828" s="50"/>
      <c r="BU8828" s="50"/>
      <c r="BV8828" s="50"/>
      <c r="BW8828" s="50"/>
      <c r="BX8828" s="50"/>
      <c r="BY8828" s="50"/>
      <c r="BZ8828" s="50"/>
      <c r="CA8828" s="50"/>
      <c r="CB8828" s="50"/>
      <c r="CC8828" s="50"/>
      <c r="CD8828" s="50"/>
      <c r="CE8828" s="50"/>
      <c r="CF8828" s="50"/>
      <c r="CG8828" s="50"/>
      <c r="CH8828" s="50"/>
      <c r="CI8828" s="50"/>
      <c r="CJ8828" s="50"/>
      <c r="CK8828" s="50"/>
      <c r="CL8828" s="50"/>
      <c r="CM8828" s="50"/>
      <c r="CN8828" s="50"/>
      <c r="CO8828" s="50"/>
      <c r="CP8828" s="50"/>
      <c r="CQ8828" s="50"/>
      <c r="CR8828" s="50"/>
      <c r="CS8828" s="50"/>
      <c r="CT8828" s="50"/>
      <c r="CU8828" s="50"/>
      <c r="CV8828" s="50"/>
      <c r="CW8828" s="50"/>
      <c r="CX8828" s="50"/>
      <c r="CY8828" s="50"/>
      <c r="CZ8828" s="50"/>
      <c r="DA8828" s="50"/>
      <c r="DB8828" s="50"/>
      <c r="DC8828" s="50"/>
      <c r="DD8828" s="50"/>
      <c r="DE8828" s="50"/>
      <c r="DF8828" s="50"/>
      <c r="DG8828" s="50"/>
    </row>
    <row r="8829" spans="1:111" x14ac:dyDescent="0.2">
      <c r="A8829" s="212"/>
      <c r="B8829" s="212"/>
      <c r="C8829" s="212"/>
      <c r="E8829" s="182"/>
      <c r="F8829" s="192"/>
      <c r="G8829" s="192"/>
      <c r="H8829" s="50"/>
      <c r="I8829" s="50"/>
      <c r="J8829" s="50"/>
      <c r="K8829" s="50"/>
      <c r="L8829" s="50"/>
      <c r="M8829" s="50"/>
      <c r="N8829" s="50"/>
      <c r="O8829" s="50"/>
      <c r="P8829" s="50"/>
      <c r="Q8829" s="50"/>
      <c r="R8829" s="50"/>
      <c r="S8829" s="50"/>
      <c r="T8829" s="50"/>
      <c r="U8829" s="50"/>
      <c r="V8829" s="50"/>
      <c r="W8829" s="50"/>
      <c r="X8829" s="50"/>
      <c r="Y8829" s="50"/>
      <c r="Z8829" s="50"/>
      <c r="AA8829" s="50"/>
      <c r="AB8829" s="50"/>
      <c r="AC8829" s="50"/>
      <c r="AD8829" s="50"/>
      <c r="AE8829" s="50"/>
      <c r="AF8829" s="50"/>
      <c r="AG8829" s="50"/>
      <c r="AH8829" s="50"/>
      <c r="AI8829" s="50"/>
      <c r="AJ8829" s="50"/>
      <c r="AK8829" s="50"/>
      <c r="AL8829" s="50"/>
      <c r="AM8829" s="50"/>
      <c r="AN8829" s="50"/>
      <c r="AO8829" s="50"/>
      <c r="AP8829" s="50"/>
      <c r="AQ8829" s="50"/>
      <c r="AR8829" s="50"/>
      <c r="AS8829" s="50"/>
      <c r="AT8829" s="50"/>
      <c r="AU8829" s="50"/>
      <c r="AV8829" s="50"/>
      <c r="AW8829" s="50"/>
      <c r="AX8829" s="50"/>
      <c r="AY8829" s="50"/>
      <c r="AZ8829" s="50"/>
      <c r="BA8829" s="50"/>
      <c r="BB8829" s="50"/>
      <c r="BC8829" s="50"/>
      <c r="BD8829" s="50"/>
      <c r="BE8829" s="50"/>
      <c r="BF8829" s="50"/>
      <c r="BG8829" s="50"/>
      <c r="BH8829" s="50"/>
      <c r="BI8829" s="50"/>
      <c r="BJ8829" s="50"/>
      <c r="BK8829" s="50"/>
      <c r="BL8829" s="50"/>
      <c r="BM8829" s="50"/>
      <c r="BN8829" s="50"/>
      <c r="BO8829" s="50"/>
      <c r="BP8829" s="50"/>
      <c r="BQ8829" s="50"/>
      <c r="BR8829" s="50"/>
      <c r="BS8829" s="50"/>
      <c r="BT8829" s="50"/>
      <c r="BU8829" s="50"/>
      <c r="BV8829" s="50"/>
      <c r="BW8829" s="50"/>
      <c r="BX8829" s="50"/>
      <c r="BY8829" s="50"/>
      <c r="BZ8829" s="50"/>
      <c r="CA8829" s="50"/>
      <c r="CB8829" s="50"/>
      <c r="CC8829" s="50"/>
      <c r="CD8829" s="50"/>
      <c r="CE8829" s="50"/>
      <c r="CF8829" s="50"/>
      <c r="CG8829" s="50"/>
      <c r="CH8829" s="50"/>
      <c r="CI8829" s="50"/>
      <c r="CJ8829" s="50"/>
      <c r="CK8829" s="50"/>
      <c r="CL8829" s="50"/>
      <c r="CM8829" s="50"/>
      <c r="CN8829" s="50"/>
      <c r="CO8829" s="50"/>
      <c r="CP8829" s="50"/>
      <c r="CQ8829" s="50"/>
      <c r="CR8829" s="50"/>
      <c r="CS8829" s="50"/>
      <c r="CT8829" s="50"/>
      <c r="CU8829" s="50"/>
      <c r="CV8829" s="50"/>
      <c r="CW8829" s="50"/>
      <c r="CX8829" s="50"/>
      <c r="CY8829" s="50"/>
      <c r="CZ8829" s="50"/>
      <c r="DA8829" s="50"/>
      <c r="DB8829" s="50"/>
      <c r="DC8829" s="50"/>
      <c r="DD8829" s="50"/>
      <c r="DE8829" s="50"/>
      <c r="DF8829" s="50"/>
      <c r="DG8829" s="50"/>
    </row>
    <row r="8830" spans="1:111" x14ac:dyDescent="0.2">
      <c r="A8830" s="212"/>
      <c r="B8830" s="212"/>
      <c r="C8830" s="212"/>
      <c r="E8830" s="182"/>
      <c r="F8830" s="192"/>
      <c r="G8830" s="192"/>
      <c r="H8830" s="50"/>
      <c r="I8830" s="50"/>
      <c r="J8830" s="50"/>
      <c r="K8830" s="50"/>
      <c r="L8830" s="50"/>
      <c r="M8830" s="50"/>
      <c r="N8830" s="50"/>
      <c r="O8830" s="50"/>
      <c r="P8830" s="50"/>
      <c r="Q8830" s="50"/>
      <c r="R8830" s="50"/>
      <c r="S8830" s="50"/>
      <c r="T8830" s="50"/>
      <c r="U8830" s="50"/>
      <c r="V8830" s="50"/>
      <c r="W8830" s="50"/>
      <c r="X8830" s="50"/>
      <c r="Y8830" s="50"/>
      <c r="Z8830" s="50"/>
      <c r="AA8830" s="50"/>
      <c r="AB8830" s="50"/>
      <c r="AC8830" s="50"/>
      <c r="AD8830" s="50"/>
      <c r="AE8830" s="50"/>
      <c r="AF8830" s="50"/>
      <c r="AG8830" s="50"/>
      <c r="AH8830" s="50"/>
      <c r="AI8830" s="50"/>
      <c r="AJ8830" s="50"/>
      <c r="AK8830" s="50"/>
      <c r="AL8830" s="50"/>
      <c r="AM8830" s="50"/>
      <c r="AN8830" s="50"/>
      <c r="AO8830" s="50"/>
      <c r="AP8830" s="50"/>
      <c r="AQ8830" s="50"/>
      <c r="AR8830" s="50"/>
      <c r="AS8830" s="50"/>
      <c r="AT8830" s="50"/>
      <c r="AU8830" s="50"/>
      <c r="AV8830" s="50"/>
      <c r="AW8830" s="50"/>
      <c r="AX8830" s="50"/>
      <c r="AY8830" s="50"/>
      <c r="AZ8830" s="50"/>
      <c r="BA8830" s="50"/>
      <c r="BB8830" s="50"/>
      <c r="BC8830" s="50"/>
      <c r="BD8830" s="50"/>
      <c r="BE8830" s="50"/>
      <c r="BF8830" s="50"/>
      <c r="BG8830" s="50"/>
      <c r="BH8830" s="50"/>
      <c r="BI8830" s="50"/>
      <c r="BJ8830" s="50"/>
      <c r="BK8830" s="50"/>
      <c r="BL8830" s="50"/>
      <c r="BM8830" s="50"/>
      <c r="BN8830" s="50"/>
      <c r="BO8830" s="50"/>
      <c r="BP8830" s="50"/>
      <c r="BQ8830" s="50"/>
      <c r="BR8830" s="50"/>
      <c r="BS8830" s="50"/>
      <c r="BT8830" s="50"/>
      <c r="BU8830" s="50"/>
      <c r="BV8830" s="50"/>
      <c r="BW8830" s="50"/>
      <c r="BX8830" s="50"/>
      <c r="BY8830" s="50"/>
      <c r="BZ8830" s="50"/>
      <c r="CA8830" s="50"/>
      <c r="CB8830" s="50"/>
      <c r="CC8830" s="50"/>
      <c r="CD8830" s="50"/>
      <c r="CE8830" s="50"/>
      <c r="CF8830" s="50"/>
      <c r="CG8830" s="50"/>
      <c r="CH8830" s="50"/>
      <c r="CI8830" s="50"/>
      <c r="CJ8830" s="50"/>
      <c r="CK8830" s="50"/>
      <c r="CL8830" s="50"/>
      <c r="CM8830" s="50"/>
      <c r="CN8830" s="50"/>
      <c r="CO8830" s="50"/>
      <c r="CP8830" s="50"/>
      <c r="CQ8830" s="50"/>
      <c r="CR8830" s="50"/>
      <c r="CS8830" s="50"/>
      <c r="CT8830" s="50"/>
      <c r="CU8830" s="50"/>
      <c r="CV8830" s="50"/>
      <c r="CW8830" s="50"/>
      <c r="CX8830" s="50"/>
      <c r="CY8830" s="50"/>
      <c r="CZ8830" s="50"/>
      <c r="DA8830" s="50"/>
      <c r="DB8830" s="50"/>
      <c r="DC8830" s="50"/>
      <c r="DD8830" s="50"/>
      <c r="DE8830" s="50"/>
      <c r="DF8830" s="50"/>
      <c r="DG8830" s="50"/>
    </row>
    <row r="8831" spans="1:111" x14ac:dyDescent="0.2">
      <c r="A8831" s="212"/>
      <c r="B8831" s="212"/>
      <c r="C8831" s="212"/>
      <c r="E8831" s="182"/>
      <c r="F8831" s="192"/>
      <c r="G8831" s="192"/>
      <c r="H8831" s="50"/>
      <c r="I8831" s="50"/>
      <c r="J8831" s="50"/>
      <c r="K8831" s="50"/>
      <c r="L8831" s="50"/>
      <c r="M8831" s="50"/>
      <c r="N8831" s="50"/>
      <c r="O8831" s="50"/>
      <c r="P8831" s="50"/>
      <c r="Q8831" s="50"/>
      <c r="R8831" s="50"/>
      <c r="S8831" s="50"/>
      <c r="T8831" s="50"/>
      <c r="U8831" s="50"/>
      <c r="V8831" s="50"/>
      <c r="W8831" s="50"/>
      <c r="X8831" s="50"/>
      <c r="Y8831" s="50"/>
      <c r="Z8831" s="50"/>
      <c r="AA8831" s="50"/>
      <c r="AB8831" s="50"/>
      <c r="AC8831" s="50"/>
      <c r="AD8831" s="50"/>
      <c r="AE8831" s="50"/>
      <c r="AF8831" s="50"/>
      <c r="AG8831" s="50"/>
      <c r="AH8831" s="50"/>
      <c r="AI8831" s="50"/>
      <c r="AJ8831" s="50"/>
      <c r="AK8831" s="50"/>
      <c r="AL8831" s="50"/>
      <c r="AM8831" s="50"/>
      <c r="AN8831" s="50"/>
      <c r="AO8831" s="50"/>
      <c r="AP8831" s="50"/>
      <c r="AQ8831" s="50"/>
      <c r="AR8831" s="50"/>
      <c r="AS8831" s="50"/>
      <c r="AT8831" s="50"/>
      <c r="AU8831" s="50"/>
      <c r="AV8831" s="50"/>
      <c r="AW8831" s="50"/>
      <c r="AX8831" s="50"/>
      <c r="AY8831" s="50"/>
      <c r="AZ8831" s="50"/>
      <c r="BA8831" s="50"/>
      <c r="BB8831" s="50"/>
      <c r="BC8831" s="50"/>
      <c r="BD8831" s="50"/>
      <c r="BE8831" s="50"/>
      <c r="BF8831" s="50"/>
      <c r="BG8831" s="50"/>
      <c r="BH8831" s="50"/>
      <c r="BI8831" s="50"/>
      <c r="BJ8831" s="50"/>
      <c r="BK8831" s="50"/>
      <c r="BL8831" s="50"/>
      <c r="BM8831" s="50"/>
      <c r="BN8831" s="50"/>
      <c r="BO8831" s="50"/>
      <c r="BP8831" s="50"/>
      <c r="BQ8831" s="50"/>
      <c r="BR8831" s="50"/>
      <c r="BS8831" s="50"/>
      <c r="BT8831" s="50"/>
      <c r="BU8831" s="50"/>
      <c r="BV8831" s="50"/>
      <c r="BW8831" s="50"/>
      <c r="BX8831" s="50"/>
      <c r="BY8831" s="50"/>
      <c r="BZ8831" s="50"/>
      <c r="CA8831" s="50"/>
      <c r="CB8831" s="50"/>
      <c r="CC8831" s="50"/>
      <c r="CD8831" s="50"/>
      <c r="CE8831" s="50"/>
      <c r="CF8831" s="50"/>
      <c r="CG8831" s="50"/>
      <c r="CH8831" s="50"/>
      <c r="CI8831" s="50"/>
      <c r="CJ8831" s="50"/>
      <c r="CK8831" s="50"/>
      <c r="CL8831" s="50"/>
      <c r="CM8831" s="50"/>
      <c r="CN8831" s="50"/>
      <c r="CO8831" s="50"/>
      <c r="CP8831" s="50"/>
      <c r="CQ8831" s="50"/>
      <c r="CR8831" s="50"/>
      <c r="CS8831" s="50"/>
      <c r="CT8831" s="50"/>
      <c r="CU8831" s="50"/>
      <c r="CV8831" s="50"/>
      <c r="CW8831" s="50"/>
      <c r="CX8831" s="50"/>
      <c r="CY8831" s="50"/>
      <c r="CZ8831" s="50"/>
      <c r="DA8831" s="50"/>
      <c r="DB8831" s="50"/>
      <c r="DC8831" s="50"/>
      <c r="DD8831" s="50"/>
      <c r="DE8831" s="50"/>
      <c r="DF8831" s="50"/>
      <c r="DG8831" s="50"/>
    </row>
    <row r="8832" spans="1:111" x14ac:dyDescent="0.2">
      <c r="A8832" s="212"/>
      <c r="B8832" s="212"/>
      <c r="C8832" s="212"/>
      <c r="E8832" s="182"/>
      <c r="F8832" s="192"/>
      <c r="G8832" s="192"/>
      <c r="H8832" s="50"/>
      <c r="I8832" s="50"/>
      <c r="J8832" s="50"/>
      <c r="K8832" s="50"/>
      <c r="L8832" s="50"/>
      <c r="M8832" s="50"/>
      <c r="N8832" s="50"/>
      <c r="O8832" s="50"/>
      <c r="P8832" s="50"/>
      <c r="Q8832" s="50"/>
      <c r="R8832" s="50"/>
      <c r="S8832" s="50"/>
      <c r="T8832" s="50"/>
      <c r="U8832" s="50"/>
      <c r="V8832" s="50"/>
      <c r="W8832" s="50"/>
      <c r="X8832" s="50"/>
      <c r="Y8832" s="50"/>
      <c r="Z8832" s="50"/>
      <c r="AA8832" s="50"/>
      <c r="AB8832" s="50"/>
      <c r="AC8832" s="50"/>
      <c r="AD8832" s="50"/>
      <c r="AE8832" s="50"/>
      <c r="AF8832" s="50"/>
      <c r="AG8832" s="50"/>
      <c r="AH8832" s="50"/>
      <c r="AI8832" s="50"/>
      <c r="AJ8832" s="50"/>
      <c r="AK8832" s="50"/>
      <c r="AL8832" s="50"/>
      <c r="AM8832" s="50"/>
      <c r="AN8832" s="50"/>
      <c r="AO8832" s="50"/>
      <c r="AP8832" s="50"/>
      <c r="AQ8832" s="50"/>
      <c r="AR8832" s="50"/>
      <c r="AS8832" s="50"/>
      <c r="AT8832" s="50"/>
      <c r="AU8832" s="50"/>
      <c r="AV8832" s="50"/>
      <c r="AW8832" s="50"/>
      <c r="AX8832" s="50"/>
      <c r="AY8832" s="50"/>
      <c r="AZ8832" s="50"/>
      <c r="BA8832" s="50"/>
      <c r="BB8832" s="50"/>
      <c r="BC8832" s="50"/>
      <c r="BD8832" s="50"/>
      <c r="BE8832" s="50"/>
      <c r="BF8832" s="50"/>
      <c r="BG8832" s="50"/>
      <c r="BH8832" s="50"/>
      <c r="BI8832" s="50"/>
      <c r="BJ8832" s="50"/>
      <c r="BK8832" s="50"/>
      <c r="BL8832" s="50"/>
      <c r="BM8832" s="50"/>
      <c r="BN8832" s="50"/>
      <c r="BO8832" s="50"/>
      <c r="BP8832" s="50"/>
      <c r="BQ8832" s="50"/>
      <c r="BR8832" s="50"/>
      <c r="BS8832" s="50"/>
      <c r="BT8832" s="50"/>
      <c r="BU8832" s="50"/>
      <c r="BV8832" s="50"/>
      <c r="BW8832" s="50"/>
      <c r="BX8832" s="50"/>
      <c r="BY8832" s="50"/>
      <c r="BZ8832" s="50"/>
      <c r="CA8832" s="50"/>
      <c r="CB8832" s="50"/>
      <c r="CC8832" s="50"/>
      <c r="CD8832" s="50"/>
      <c r="CE8832" s="50"/>
      <c r="CF8832" s="50"/>
      <c r="CG8832" s="50"/>
      <c r="CH8832" s="50"/>
      <c r="CI8832" s="50"/>
      <c r="CJ8832" s="50"/>
      <c r="CK8832" s="50"/>
      <c r="CL8832" s="50"/>
      <c r="CM8832" s="50"/>
      <c r="CN8832" s="50"/>
      <c r="CO8832" s="50"/>
      <c r="CP8832" s="50"/>
      <c r="CQ8832" s="50"/>
      <c r="CR8832" s="50"/>
      <c r="CS8832" s="50"/>
      <c r="CT8832" s="50"/>
      <c r="CU8832" s="50"/>
      <c r="CV8832" s="50"/>
      <c r="CW8832" s="50"/>
      <c r="CX8832" s="50"/>
      <c r="CY8832" s="50"/>
      <c r="CZ8832" s="50"/>
      <c r="DA8832" s="50"/>
      <c r="DB8832" s="50"/>
      <c r="DC8832" s="50"/>
      <c r="DD8832" s="50"/>
      <c r="DE8832" s="50"/>
      <c r="DF8832" s="50"/>
      <c r="DG8832" s="50"/>
    </row>
    <row r="8833" spans="1:111" x14ac:dyDescent="0.2">
      <c r="A8833" s="212"/>
      <c r="B8833" s="212"/>
      <c r="C8833" s="212"/>
      <c r="E8833" s="182"/>
      <c r="F8833" s="192"/>
      <c r="G8833" s="192"/>
      <c r="H8833" s="50"/>
      <c r="I8833" s="50"/>
      <c r="J8833" s="50"/>
      <c r="K8833" s="50"/>
      <c r="L8833" s="50"/>
      <c r="M8833" s="50"/>
      <c r="N8833" s="50"/>
      <c r="O8833" s="50"/>
      <c r="P8833" s="50"/>
      <c r="Q8833" s="50"/>
      <c r="R8833" s="50"/>
      <c r="S8833" s="50"/>
      <c r="T8833" s="50"/>
      <c r="U8833" s="50"/>
      <c r="V8833" s="50"/>
      <c r="W8833" s="50"/>
      <c r="X8833" s="50"/>
      <c r="Y8833" s="50"/>
      <c r="Z8833" s="50"/>
      <c r="AA8833" s="50"/>
      <c r="AB8833" s="50"/>
      <c r="AC8833" s="50"/>
      <c r="AD8833" s="50"/>
      <c r="AE8833" s="50"/>
      <c r="AF8833" s="50"/>
      <c r="AG8833" s="50"/>
      <c r="AH8833" s="50"/>
      <c r="AI8833" s="50"/>
      <c r="AJ8833" s="50"/>
      <c r="AK8833" s="50"/>
      <c r="AL8833" s="50"/>
      <c r="AM8833" s="50"/>
      <c r="AN8833" s="50"/>
      <c r="AO8833" s="50"/>
      <c r="AP8833" s="50"/>
      <c r="AQ8833" s="50"/>
      <c r="AR8833" s="50"/>
      <c r="AS8833" s="50"/>
      <c r="AT8833" s="50"/>
      <c r="AU8833" s="50"/>
      <c r="AV8833" s="50"/>
      <c r="AW8833" s="50"/>
      <c r="AX8833" s="50"/>
      <c r="AY8833" s="50"/>
      <c r="AZ8833" s="50"/>
      <c r="BA8833" s="50"/>
      <c r="BB8833" s="50"/>
      <c r="BC8833" s="50"/>
      <c r="BD8833" s="50"/>
      <c r="BE8833" s="50"/>
      <c r="BF8833" s="50"/>
      <c r="BG8833" s="50"/>
      <c r="BH8833" s="50"/>
      <c r="BI8833" s="50"/>
      <c r="BJ8833" s="50"/>
      <c r="BK8833" s="50"/>
      <c r="BL8833" s="50"/>
      <c r="BM8833" s="50"/>
      <c r="BN8833" s="50"/>
      <c r="BO8833" s="50"/>
      <c r="BP8833" s="50"/>
      <c r="BQ8833" s="50"/>
      <c r="BR8833" s="50"/>
      <c r="BS8833" s="50"/>
      <c r="BT8833" s="50"/>
      <c r="BU8833" s="50"/>
      <c r="BV8833" s="50"/>
      <c r="BW8833" s="50"/>
      <c r="BX8833" s="50"/>
      <c r="BY8833" s="50"/>
      <c r="BZ8833" s="50"/>
      <c r="CA8833" s="50"/>
      <c r="CB8833" s="50"/>
      <c r="CC8833" s="50"/>
      <c r="CD8833" s="50"/>
      <c r="CE8833" s="50"/>
      <c r="CF8833" s="50"/>
      <c r="CG8833" s="50"/>
      <c r="CH8833" s="50"/>
      <c r="CI8833" s="50"/>
      <c r="CJ8833" s="50"/>
      <c r="CK8833" s="50"/>
      <c r="CL8833" s="50"/>
      <c r="CM8833" s="50"/>
      <c r="CN8833" s="50"/>
      <c r="CO8833" s="50"/>
      <c r="CP8833" s="50"/>
      <c r="CQ8833" s="50"/>
      <c r="CR8833" s="50"/>
      <c r="CS8833" s="50"/>
      <c r="CT8833" s="50"/>
      <c r="CU8833" s="50"/>
      <c r="CV8833" s="50"/>
      <c r="CW8833" s="50"/>
      <c r="CX8833" s="50"/>
      <c r="CY8833" s="50"/>
      <c r="CZ8833" s="50"/>
      <c r="DA8833" s="50"/>
      <c r="DB8833" s="50"/>
      <c r="DC8833" s="50"/>
      <c r="DD8833" s="50"/>
      <c r="DE8833" s="50"/>
      <c r="DF8833" s="50"/>
      <c r="DG8833" s="50"/>
    </row>
    <row r="8834" spans="1:111" x14ac:dyDescent="0.2">
      <c r="A8834" s="212"/>
      <c r="B8834" s="212"/>
      <c r="C8834" s="212"/>
      <c r="E8834" s="182"/>
      <c r="F8834" s="192"/>
      <c r="G8834" s="192"/>
      <c r="H8834" s="50"/>
      <c r="I8834" s="50"/>
      <c r="J8834" s="50"/>
      <c r="K8834" s="50"/>
      <c r="L8834" s="50"/>
      <c r="M8834" s="50"/>
      <c r="N8834" s="50"/>
      <c r="O8834" s="50"/>
      <c r="P8834" s="50"/>
      <c r="Q8834" s="50"/>
      <c r="R8834" s="50"/>
      <c r="S8834" s="50"/>
      <c r="T8834" s="50"/>
      <c r="U8834" s="50"/>
      <c r="V8834" s="50"/>
      <c r="W8834" s="50"/>
      <c r="X8834" s="50"/>
      <c r="Y8834" s="50"/>
      <c r="Z8834" s="50"/>
      <c r="AA8834" s="50"/>
      <c r="AB8834" s="50"/>
      <c r="AC8834" s="50"/>
      <c r="AD8834" s="50"/>
      <c r="AE8834" s="50"/>
      <c r="AF8834" s="50"/>
      <c r="AG8834" s="50"/>
      <c r="AH8834" s="50"/>
      <c r="AI8834" s="50"/>
      <c r="AJ8834" s="50"/>
      <c r="AK8834" s="50"/>
      <c r="AL8834" s="50"/>
      <c r="AM8834" s="50"/>
      <c r="AN8834" s="50"/>
      <c r="AO8834" s="50"/>
      <c r="AP8834" s="50"/>
      <c r="AQ8834" s="50"/>
      <c r="AR8834" s="50"/>
      <c r="AS8834" s="50"/>
      <c r="AT8834" s="50"/>
      <c r="AU8834" s="50"/>
      <c r="AV8834" s="50"/>
      <c r="AW8834" s="50"/>
      <c r="AX8834" s="50"/>
      <c r="AY8834" s="50"/>
      <c r="AZ8834" s="50"/>
      <c r="BA8834" s="50"/>
      <c r="BB8834" s="50"/>
      <c r="BC8834" s="50"/>
      <c r="BD8834" s="50"/>
      <c r="BE8834" s="50"/>
      <c r="BF8834" s="50"/>
      <c r="BG8834" s="50"/>
      <c r="BH8834" s="50"/>
      <c r="BI8834" s="50"/>
      <c r="BJ8834" s="50"/>
      <c r="BK8834" s="50"/>
      <c r="BL8834" s="50"/>
      <c r="BM8834" s="50"/>
      <c r="BN8834" s="50"/>
      <c r="BO8834" s="50"/>
      <c r="BP8834" s="50"/>
      <c r="BQ8834" s="50"/>
      <c r="BR8834" s="50"/>
      <c r="BS8834" s="50"/>
      <c r="BT8834" s="50"/>
      <c r="BU8834" s="50"/>
      <c r="BV8834" s="50"/>
      <c r="BW8834" s="50"/>
      <c r="BX8834" s="50"/>
      <c r="BY8834" s="50"/>
      <c r="BZ8834" s="50"/>
      <c r="CA8834" s="50"/>
      <c r="CB8834" s="50"/>
      <c r="CC8834" s="50"/>
      <c r="CD8834" s="50"/>
      <c r="CE8834" s="50"/>
      <c r="CF8834" s="50"/>
      <c r="CG8834" s="50"/>
      <c r="CH8834" s="50"/>
      <c r="CI8834" s="50"/>
      <c r="CJ8834" s="50"/>
      <c r="CK8834" s="50"/>
      <c r="CL8834" s="50"/>
      <c r="CM8834" s="50"/>
      <c r="CN8834" s="50"/>
      <c r="CO8834" s="50"/>
      <c r="CP8834" s="50"/>
      <c r="CQ8834" s="50"/>
      <c r="CR8834" s="50"/>
      <c r="CS8834" s="50"/>
      <c r="CT8834" s="50"/>
      <c r="CU8834" s="50"/>
      <c r="CV8834" s="50"/>
      <c r="CW8834" s="50"/>
      <c r="CX8834" s="50"/>
      <c r="CY8834" s="50"/>
      <c r="CZ8834" s="50"/>
      <c r="DA8834" s="50"/>
      <c r="DB8834" s="50"/>
      <c r="DC8834" s="50"/>
      <c r="DD8834" s="50"/>
      <c r="DE8834" s="50"/>
      <c r="DF8834" s="50"/>
      <c r="DG8834" s="50"/>
    </row>
    <row r="8835" spans="1:111" x14ac:dyDescent="0.2">
      <c r="A8835" s="212"/>
      <c r="B8835" s="212"/>
      <c r="C8835" s="212"/>
      <c r="D8835" s="157"/>
      <c r="E8835" s="182"/>
      <c r="F8835" s="192"/>
      <c r="G8835" s="192"/>
      <c r="H8835" s="50"/>
      <c r="I8835" s="50"/>
      <c r="J8835" s="50"/>
      <c r="K8835" s="50"/>
      <c r="L8835" s="50"/>
      <c r="M8835" s="50"/>
      <c r="N8835" s="50"/>
      <c r="O8835" s="50"/>
      <c r="P8835" s="50"/>
      <c r="Q8835" s="50"/>
      <c r="R8835" s="50"/>
      <c r="S8835" s="50"/>
      <c r="T8835" s="50"/>
      <c r="U8835" s="50"/>
      <c r="V8835" s="50"/>
      <c r="W8835" s="50"/>
      <c r="X8835" s="50"/>
      <c r="Y8835" s="50"/>
      <c r="Z8835" s="50"/>
      <c r="AA8835" s="50"/>
      <c r="AB8835" s="50"/>
      <c r="AC8835" s="50"/>
      <c r="AD8835" s="50"/>
      <c r="AE8835" s="50"/>
      <c r="AF8835" s="50"/>
      <c r="AG8835" s="50"/>
      <c r="AH8835" s="50"/>
      <c r="AI8835" s="50"/>
      <c r="AJ8835" s="50"/>
      <c r="AK8835" s="50"/>
      <c r="AL8835" s="50"/>
      <c r="AM8835" s="50"/>
      <c r="AN8835" s="50"/>
      <c r="AO8835" s="50"/>
      <c r="AP8835" s="50"/>
      <c r="AQ8835" s="50"/>
      <c r="AR8835" s="50"/>
      <c r="AS8835" s="50"/>
      <c r="AT8835" s="50"/>
      <c r="AU8835" s="50"/>
      <c r="AV8835" s="50"/>
      <c r="AW8835" s="50"/>
      <c r="AX8835" s="50"/>
      <c r="AY8835" s="50"/>
      <c r="AZ8835" s="50"/>
      <c r="BA8835" s="50"/>
      <c r="BB8835" s="50"/>
      <c r="BC8835" s="50"/>
      <c r="BD8835" s="50"/>
      <c r="BE8835" s="50"/>
      <c r="BF8835" s="50"/>
      <c r="BG8835" s="50"/>
      <c r="BH8835" s="50"/>
      <c r="BI8835" s="50"/>
      <c r="BJ8835" s="50"/>
      <c r="BK8835" s="50"/>
      <c r="BL8835" s="50"/>
      <c r="BM8835" s="50"/>
      <c r="BN8835" s="50"/>
      <c r="BO8835" s="50"/>
      <c r="BP8835" s="50"/>
      <c r="BQ8835" s="50"/>
      <c r="BR8835" s="50"/>
      <c r="BS8835" s="50"/>
      <c r="BT8835" s="50"/>
      <c r="BU8835" s="50"/>
      <c r="BV8835" s="50"/>
      <c r="BW8835" s="50"/>
      <c r="BX8835" s="50"/>
      <c r="BY8835" s="50"/>
      <c r="BZ8835" s="50"/>
      <c r="CA8835" s="50"/>
      <c r="CB8835" s="50"/>
      <c r="CC8835" s="50"/>
      <c r="CD8835" s="50"/>
      <c r="CE8835" s="50"/>
      <c r="CF8835" s="50"/>
      <c r="CG8835" s="50"/>
      <c r="CH8835" s="50"/>
      <c r="CI8835" s="50"/>
      <c r="CJ8835" s="50"/>
      <c r="CK8835" s="50"/>
      <c r="CL8835" s="50"/>
      <c r="CM8835" s="50"/>
      <c r="CN8835" s="50"/>
      <c r="CO8835" s="50"/>
      <c r="CP8835" s="50"/>
      <c r="CQ8835" s="50"/>
      <c r="CR8835" s="50"/>
      <c r="CS8835" s="50"/>
      <c r="CT8835" s="50"/>
      <c r="CU8835" s="50"/>
      <c r="CV8835" s="50"/>
      <c r="CW8835" s="50"/>
      <c r="CX8835" s="50"/>
      <c r="CY8835" s="50"/>
      <c r="CZ8835" s="50"/>
      <c r="DA8835" s="50"/>
      <c r="DB8835" s="50"/>
      <c r="DC8835" s="50"/>
      <c r="DD8835" s="50"/>
      <c r="DE8835" s="50"/>
      <c r="DF8835" s="50"/>
      <c r="DG8835" s="50"/>
    </row>
    <row r="8836" spans="1:111" x14ac:dyDescent="0.2">
      <c r="A8836" s="212"/>
      <c r="B8836" s="212"/>
      <c r="C8836" s="212"/>
      <c r="D8836" s="157"/>
      <c r="E8836" s="182"/>
      <c r="F8836" s="192"/>
      <c r="G8836" s="192"/>
      <c r="H8836" s="50"/>
      <c r="I8836" s="50"/>
      <c r="J8836" s="50"/>
      <c r="K8836" s="50"/>
      <c r="L8836" s="50"/>
      <c r="M8836" s="50"/>
      <c r="N8836" s="50"/>
      <c r="O8836" s="50"/>
      <c r="P8836" s="50"/>
      <c r="Q8836" s="50"/>
      <c r="R8836" s="50"/>
      <c r="S8836" s="50"/>
      <c r="T8836" s="50"/>
      <c r="U8836" s="50"/>
      <c r="V8836" s="50"/>
      <c r="W8836" s="50"/>
      <c r="X8836" s="50"/>
      <c r="Y8836" s="50"/>
      <c r="Z8836" s="50"/>
      <c r="AA8836" s="50"/>
      <c r="AB8836" s="50"/>
      <c r="AC8836" s="50"/>
      <c r="AD8836" s="50"/>
      <c r="AE8836" s="50"/>
      <c r="AF8836" s="50"/>
      <c r="AG8836" s="50"/>
      <c r="AH8836" s="50"/>
      <c r="AI8836" s="50"/>
      <c r="AJ8836" s="50"/>
      <c r="AK8836" s="50"/>
      <c r="AL8836" s="50"/>
      <c r="AM8836" s="50"/>
      <c r="AN8836" s="50"/>
      <c r="AO8836" s="50"/>
      <c r="AP8836" s="50"/>
      <c r="AQ8836" s="50"/>
      <c r="AR8836" s="50"/>
      <c r="AS8836" s="50"/>
      <c r="AT8836" s="50"/>
      <c r="AU8836" s="50"/>
      <c r="AV8836" s="50"/>
      <c r="AW8836" s="50"/>
      <c r="AX8836" s="50"/>
      <c r="AY8836" s="50"/>
      <c r="AZ8836" s="50"/>
      <c r="BA8836" s="50"/>
      <c r="BB8836" s="50"/>
      <c r="BC8836" s="50"/>
      <c r="BD8836" s="50"/>
      <c r="BE8836" s="50"/>
      <c r="BF8836" s="50"/>
      <c r="BG8836" s="50"/>
      <c r="BH8836" s="50"/>
      <c r="BI8836" s="50"/>
      <c r="BJ8836" s="50"/>
      <c r="BK8836" s="50"/>
      <c r="BL8836" s="50"/>
      <c r="BM8836" s="50"/>
      <c r="BN8836" s="50"/>
      <c r="BO8836" s="50"/>
      <c r="BP8836" s="50"/>
      <c r="BQ8836" s="50"/>
      <c r="BR8836" s="50"/>
      <c r="BS8836" s="50"/>
      <c r="BT8836" s="50"/>
      <c r="BU8836" s="50"/>
      <c r="BV8836" s="50"/>
      <c r="BW8836" s="50"/>
      <c r="BX8836" s="50"/>
      <c r="BY8836" s="50"/>
      <c r="BZ8836" s="50"/>
      <c r="CA8836" s="50"/>
      <c r="CB8836" s="50"/>
      <c r="CC8836" s="50"/>
      <c r="CD8836" s="50"/>
      <c r="CE8836" s="50"/>
      <c r="CF8836" s="50"/>
      <c r="CG8836" s="50"/>
      <c r="CH8836" s="50"/>
      <c r="CI8836" s="50"/>
      <c r="CJ8836" s="50"/>
      <c r="CK8836" s="50"/>
      <c r="CL8836" s="50"/>
      <c r="CM8836" s="50"/>
      <c r="CN8836" s="50"/>
      <c r="CO8836" s="50"/>
      <c r="CP8836" s="50"/>
      <c r="CQ8836" s="50"/>
      <c r="CR8836" s="50"/>
      <c r="CS8836" s="50"/>
      <c r="CT8836" s="50"/>
      <c r="CU8836" s="50"/>
      <c r="CV8836" s="50"/>
      <c r="CW8836" s="50"/>
      <c r="CX8836" s="50"/>
      <c r="CY8836" s="50"/>
      <c r="CZ8836" s="50"/>
      <c r="DA8836" s="50"/>
      <c r="DB8836" s="50"/>
      <c r="DC8836" s="50"/>
      <c r="DD8836" s="50"/>
      <c r="DE8836" s="50"/>
      <c r="DF8836" s="50"/>
      <c r="DG8836" s="50"/>
    </row>
    <row r="8837" spans="1:111" x14ac:dyDescent="0.2">
      <c r="A8837" s="212"/>
      <c r="B8837" s="212"/>
      <c r="C8837" s="212"/>
      <c r="D8837" s="157"/>
      <c r="E8837" s="182"/>
      <c r="F8837" s="192"/>
      <c r="G8837" s="192"/>
      <c r="H8837" s="50"/>
      <c r="I8837" s="50"/>
      <c r="J8837" s="50"/>
      <c r="K8837" s="50"/>
      <c r="L8837" s="50"/>
      <c r="M8837" s="50"/>
      <c r="N8837" s="50"/>
      <c r="O8837" s="50"/>
      <c r="P8837" s="50"/>
      <c r="Q8837" s="50"/>
      <c r="R8837" s="50"/>
      <c r="S8837" s="50"/>
      <c r="T8837" s="50"/>
      <c r="U8837" s="50"/>
      <c r="V8837" s="50"/>
      <c r="W8837" s="50"/>
      <c r="X8837" s="50"/>
      <c r="Y8837" s="50"/>
      <c r="Z8837" s="50"/>
      <c r="AA8837" s="50"/>
      <c r="AB8837" s="50"/>
      <c r="AC8837" s="50"/>
      <c r="AD8837" s="50"/>
      <c r="AE8837" s="50"/>
      <c r="AF8837" s="50"/>
      <c r="AG8837" s="50"/>
      <c r="AH8837" s="50"/>
      <c r="AI8837" s="50"/>
      <c r="AJ8837" s="50"/>
      <c r="AK8837" s="50"/>
      <c r="AL8837" s="50"/>
      <c r="AM8837" s="50"/>
      <c r="AN8837" s="50"/>
      <c r="AO8837" s="50"/>
      <c r="AP8837" s="50"/>
      <c r="AQ8837" s="50"/>
      <c r="AR8837" s="50"/>
      <c r="AS8837" s="50"/>
      <c r="AT8837" s="50"/>
      <c r="AU8837" s="50"/>
      <c r="AV8837" s="50"/>
      <c r="AW8837" s="50"/>
      <c r="AX8837" s="50"/>
      <c r="AY8837" s="50"/>
      <c r="AZ8837" s="50"/>
      <c r="BA8837" s="50"/>
      <c r="BB8837" s="50"/>
      <c r="BC8837" s="50"/>
      <c r="BD8837" s="50"/>
      <c r="BE8837" s="50"/>
      <c r="BF8837" s="50"/>
      <c r="BG8837" s="50"/>
      <c r="BH8837" s="50"/>
      <c r="BI8837" s="50"/>
      <c r="BJ8837" s="50"/>
      <c r="BK8837" s="50"/>
      <c r="BL8837" s="50"/>
      <c r="BM8837" s="50"/>
      <c r="BN8837" s="50"/>
      <c r="BO8837" s="50"/>
      <c r="BP8837" s="50"/>
      <c r="BQ8837" s="50"/>
      <c r="BR8837" s="50"/>
      <c r="BS8837" s="50"/>
      <c r="BT8837" s="50"/>
      <c r="BU8837" s="50"/>
      <c r="BV8837" s="50"/>
      <c r="BW8837" s="50"/>
      <c r="BX8837" s="50"/>
      <c r="BY8837" s="50"/>
      <c r="BZ8837" s="50"/>
      <c r="CA8837" s="50"/>
      <c r="CB8837" s="50"/>
      <c r="CC8837" s="50"/>
      <c r="CD8837" s="50"/>
      <c r="CE8837" s="50"/>
      <c r="CF8837" s="50"/>
      <c r="CG8837" s="50"/>
      <c r="CH8837" s="50"/>
      <c r="CI8837" s="50"/>
      <c r="CJ8837" s="50"/>
      <c r="CK8837" s="50"/>
      <c r="CL8837" s="50"/>
      <c r="CM8837" s="50"/>
      <c r="CN8837" s="50"/>
      <c r="CO8837" s="50"/>
      <c r="CP8837" s="50"/>
      <c r="CQ8837" s="50"/>
      <c r="CR8837" s="50"/>
      <c r="CS8837" s="50"/>
      <c r="CT8837" s="50"/>
      <c r="CU8837" s="50"/>
      <c r="CV8837" s="50"/>
      <c r="CW8837" s="50"/>
      <c r="CX8837" s="50"/>
      <c r="CY8837" s="50"/>
      <c r="CZ8837" s="50"/>
      <c r="DA8837" s="50"/>
      <c r="DB8837" s="50"/>
      <c r="DC8837" s="50"/>
      <c r="DD8837" s="50"/>
      <c r="DE8837" s="50"/>
      <c r="DF8837" s="50"/>
      <c r="DG8837" s="50"/>
    </row>
    <row r="8838" spans="1:111" x14ac:dyDescent="0.2">
      <c r="A8838" s="121"/>
      <c r="B8838" s="121"/>
      <c r="C8838" s="121"/>
      <c r="D8838" s="54"/>
      <c r="E8838" s="310"/>
      <c r="F8838" s="192"/>
      <c r="G8838" s="192"/>
      <c r="H8838" s="50"/>
      <c r="I8838" s="50"/>
      <c r="J8838" s="50"/>
      <c r="K8838" s="50"/>
      <c r="L8838" s="50"/>
      <c r="M8838" s="50"/>
      <c r="N8838" s="50"/>
      <c r="O8838" s="50"/>
      <c r="P8838" s="50"/>
      <c r="Q8838" s="50"/>
      <c r="R8838" s="50"/>
      <c r="S8838" s="50"/>
      <c r="T8838" s="50"/>
      <c r="U8838" s="50"/>
      <c r="V8838" s="50"/>
      <c r="W8838" s="50"/>
      <c r="X8838" s="50"/>
      <c r="Y8838" s="50"/>
      <c r="Z8838" s="50"/>
      <c r="AA8838" s="50"/>
      <c r="AB8838" s="50"/>
      <c r="AC8838" s="50"/>
      <c r="AD8838" s="50"/>
      <c r="AE8838" s="50"/>
      <c r="AF8838" s="50"/>
      <c r="AG8838" s="50"/>
      <c r="AH8838" s="50"/>
      <c r="AI8838" s="50"/>
      <c r="AJ8838" s="50"/>
      <c r="AK8838" s="50"/>
      <c r="AL8838" s="50"/>
      <c r="AM8838" s="50"/>
      <c r="AN8838" s="50"/>
      <c r="AO8838" s="50"/>
      <c r="AP8838" s="50"/>
      <c r="AQ8838" s="50"/>
      <c r="AR8838" s="50"/>
      <c r="AS8838" s="50"/>
      <c r="AT8838" s="50"/>
      <c r="AU8838" s="50"/>
      <c r="AV8838" s="50"/>
      <c r="AW8838" s="50"/>
      <c r="AX8838" s="50"/>
      <c r="AY8838" s="50"/>
      <c r="AZ8838" s="50"/>
      <c r="BA8838" s="50"/>
      <c r="BB8838" s="50"/>
      <c r="BC8838" s="50"/>
      <c r="BD8838" s="50"/>
      <c r="BE8838" s="50"/>
      <c r="BF8838" s="50"/>
      <c r="BG8838" s="50"/>
      <c r="BH8838" s="50"/>
      <c r="BI8838" s="50"/>
      <c r="BJ8838" s="50"/>
      <c r="BK8838" s="50"/>
      <c r="BL8838" s="50"/>
      <c r="BM8838" s="50"/>
      <c r="BN8838" s="50"/>
      <c r="BO8838" s="50"/>
      <c r="BP8838" s="50"/>
      <c r="BQ8838" s="50"/>
      <c r="BR8838" s="50"/>
      <c r="BS8838" s="50"/>
      <c r="BT8838" s="50"/>
      <c r="BU8838" s="50"/>
      <c r="BV8838" s="50"/>
      <c r="BW8838" s="50"/>
      <c r="BX8838" s="50"/>
      <c r="BY8838" s="50"/>
      <c r="BZ8838" s="50"/>
      <c r="CA8838" s="50"/>
      <c r="CB8838" s="50"/>
      <c r="CC8838" s="50"/>
      <c r="CD8838" s="50"/>
      <c r="CE8838" s="50"/>
      <c r="CF8838" s="50"/>
      <c r="CG8838" s="50"/>
      <c r="CH8838" s="50"/>
      <c r="CI8838" s="50"/>
      <c r="CJ8838" s="50"/>
      <c r="CK8838" s="50"/>
      <c r="CL8838" s="50"/>
      <c r="CM8838" s="50"/>
      <c r="CN8838" s="50"/>
      <c r="CO8838" s="50"/>
      <c r="CP8838" s="50"/>
      <c r="CQ8838" s="50"/>
      <c r="CR8838" s="50"/>
      <c r="CS8838" s="50"/>
      <c r="CT8838" s="50"/>
      <c r="CU8838" s="50"/>
      <c r="CV8838" s="50"/>
      <c r="CW8838" s="50"/>
      <c r="CX8838" s="50"/>
      <c r="CY8838" s="50"/>
      <c r="CZ8838" s="50"/>
      <c r="DA8838" s="50"/>
      <c r="DB8838" s="50"/>
      <c r="DC8838" s="50"/>
      <c r="DD8838" s="50"/>
      <c r="DE8838" s="50"/>
      <c r="DF8838" s="50"/>
      <c r="DG8838" s="50"/>
    </row>
    <row r="8839" spans="1:111" x14ac:dyDescent="0.2">
      <c r="A8839" s="212"/>
      <c r="B8839" s="212"/>
      <c r="C8839" s="212"/>
      <c r="D8839" s="261"/>
      <c r="E8839" s="310"/>
      <c r="F8839" s="192"/>
      <c r="G8839" s="192"/>
      <c r="H8839" s="50"/>
      <c r="I8839" s="50"/>
      <c r="J8839" s="50"/>
      <c r="K8839" s="50"/>
      <c r="L8839" s="50"/>
      <c r="M8839" s="50"/>
      <c r="N8839" s="50"/>
      <c r="O8839" s="50"/>
      <c r="P8839" s="50"/>
      <c r="Q8839" s="50"/>
      <c r="R8839" s="50"/>
      <c r="S8839" s="50"/>
      <c r="T8839" s="50"/>
      <c r="U8839" s="50"/>
      <c r="V8839" s="50"/>
      <c r="W8839" s="50"/>
      <c r="X8839" s="50"/>
      <c r="Y8839" s="50"/>
      <c r="Z8839" s="50"/>
      <c r="AA8839" s="50"/>
      <c r="AB8839" s="50"/>
      <c r="AC8839" s="50"/>
      <c r="AD8839" s="50"/>
      <c r="AE8839" s="50"/>
      <c r="AF8839" s="50"/>
      <c r="AG8839" s="50"/>
      <c r="AH8839" s="50"/>
      <c r="AI8839" s="50"/>
      <c r="AJ8839" s="50"/>
      <c r="AK8839" s="50"/>
      <c r="AL8839" s="50"/>
      <c r="AM8839" s="50"/>
      <c r="AN8839" s="50"/>
      <c r="AO8839" s="50"/>
      <c r="AP8839" s="50"/>
      <c r="AQ8839" s="50"/>
      <c r="AR8839" s="50"/>
      <c r="AS8839" s="50"/>
      <c r="AT8839" s="50"/>
      <c r="AU8839" s="50"/>
      <c r="AV8839" s="50"/>
      <c r="AW8839" s="50"/>
      <c r="AX8839" s="50"/>
      <c r="AY8839" s="50"/>
      <c r="AZ8839" s="50"/>
      <c r="BA8839" s="50"/>
      <c r="BB8839" s="50"/>
      <c r="BC8839" s="50"/>
      <c r="BD8839" s="50"/>
      <c r="BE8839" s="50"/>
      <c r="BF8839" s="50"/>
      <c r="BG8839" s="50"/>
      <c r="BH8839" s="50"/>
      <c r="BI8839" s="50"/>
      <c r="BJ8839" s="50"/>
      <c r="BK8839" s="50"/>
      <c r="BL8839" s="50"/>
      <c r="BM8839" s="50"/>
      <c r="BN8839" s="50"/>
      <c r="BO8839" s="50"/>
      <c r="BP8839" s="50"/>
      <c r="BQ8839" s="50"/>
      <c r="BR8839" s="50"/>
      <c r="BS8839" s="50"/>
      <c r="BT8839" s="50"/>
      <c r="BU8839" s="50"/>
      <c r="BV8839" s="50"/>
      <c r="BW8839" s="50"/>
      <c r="BX8839" s="50"/>
      <c r="BY8839" s="50"/>
      <c r="BZ8839" s="50"/>
      <c r="CA8839" s="50"/>
      <c r="CB8839" s="50"/>
      <c r="CC8839" s="50"/>
      <c r="CD8839" s="50"/>
      <c r="CE8839" s="50"/>
      <c r="CF8839" s="50"/>
      <c r="CG8839" s="50"/>
      <c r="CH8839" s="50"/>
      <c r="CI8839" s="50"/>
      <c r="CJ8839" s="50"/>
      <c r="CK8839" s="50"/>
      <c r="CL8839" s="50"/>
      <c r="CM8839" s="50"/>
      <c r="CN8839" s="50"/>
      <c r="CO8839" s="50"/>
      <c r="CP8839" s="50"/>
      <c r="CQ8839" s="50"/>
      <c r="CR8839" s="50"/>
      <c r="CS8839" s="50"/>
      <c r="CT8839" s="50"/>
      <c r="CU8839" s="50"/>
      <c r="CV8839" s="50"/>
      <c r="CW8839" s="50"/>
      <c r="CX8839" s="50"/>
      <c r="CY8839" s="50"/>
      <c r="CZ8839" s="50"/>
      <c r="DA8839" s="50"/>
      <c r="DB8839" s="50"/>
      <c r="DC8839" s="50"/>
      <c r="DD8839" s="50"/>
      <c r="DE8839" s="50"/>
      <c r="DF8839" s="50"/>
      <c r="DG8839" s="50"/>
    </row>
    <row r="8840" spans="1:111" x14ac:dyDescent="0.2">
      <c r="A8840" s="212"/>
      <c r="B8840" s="212"/>
      <c r="C8840" s="212"/>
      <c r="D8840" s="262"/>
      <c r="E8840" s="310"/>
      <c r="F8840" s="192"/>
      <c r="G8840" s="192"/>
      <c r="H8840" s="50"/>
      <c r="I8840" s="50"/>
      <c r="J8840" s="50"/>
      <c r="K8840" s="50"/>
      <c r="L8840" s="50"/>
      <c r="M8840" s="50"/>
      <c r="N8840" s="50"/>
      <c r="O8840" s="50"/>
      <c r="P8840" s="50"/>
      <c r="Q8840" s="50"/>
      <c r="R8840" s="50"/>
      <c r="S8840" s="50"/>
      <c r="T8840" s="50"/>
      <c r="U8840" s="50"/>
      <c r="V8840" s="50"/>
      <c r="W8840" s="50"/>
      <c r="X8840" s="50"/>
      <c r="Y8840" s="50"/>
      <c r="Z8840" s="50"/>
      <c r="AA8840" s="50"/>
      <c r="AB8840" s="50"/>
      <c r="AC8840" s="50"/>
      <c r="AD8840" s="50"/>
      <c r="AE8840" s="50"/>
      <c r="AF8840" s="50"/>
      <c r="AG8840" s="50"/>
      <c r="AH8840" s="50"/>
      <c r="AI8840" s="50"/>
      <c r="AJ8840" s="50"/>
      <c r="AK8840" s="50"/>
      <c r="AL8840" s="50"/>
      <c r="AM8840" s="50"/>
      <c r="AN8840" s="50"/>
      <c r="AO8840" s="50"/>
      <c r="AP8840" s="50"/>
      <c r="AQ8840" s="50"/>
      <c r="AR8840" s="50"/>
      <c r="AS8840" s="50"/>
      <c r="AT8840" s="50"/>
      <c r="AU8840" s="50"/>
      <c r="AV8840" s="50"/>
      <c r="AW8840" s="50"/>
      <c r="AX8840" s="50"/>
      <c r="AY8840" s="50"/>
      <c r="AZ8840" s="50"/>
      <c r="BA8840" s="50"/>
      <c r="BB8840" s="50"/>
      <c r="BC8840" s="50"/>
      <c r="BD8840" s="50"/>
      <c r="BE8840" s="50"/>
      <c r="BF8840" s="50"/>
      <c r="BG8840" s="50"/>
      <c r="BH8840" s="50"/>
      <c r="BI8840" s="50"/>
      <c r="BJ8840" s="50"/>
      <c r="BK8840" s="50"/>
      <c r="BL8840" s="50"/>
      <c r="BM8840" s="50"/>
      <c r="BN8840" s="50"/>
      <c r="BO8840" s="50"/>
      <c r="BP8840" s="50"/>
      <c r="BQ8840" s="50"/>
      <c r="BR8840" s="50"/>
      <c r="BS8840" s="50"/>
      <c r="BT8840" s="50"/>
      <c r="BU8840" s="50"/>
      <c r="BV8840" s="50"/>
      <c r="BW8840" s="50"/>
      <c r="BX8840" s="50"/>
      <c r="BY8840" s="50"/>
      <c r="BZ8840" s="50"/>
      <c r="CA8840" s="50"/>
      <c r="CB8840" s="50"/>
      <c r="CC8840" s="50"/>
      <c r="CD8840" s="50"/>
      <c r="CE8840" s="50"/>
      <c r="CF8840" s="50"/>
      <c r="CG8840" s="50"/>
      <c r="CH8840" s="50"/>
      <c r="CI8840" s="50"/>
      <c r="CJ8840" s="50"/>
      <c r="CK8840" s="50"/>
      <c r="CL8840" s="50"/>
      <c r="CM8840" s="50"/>
      <c r="CN8840" s="50"/>
      <c r="CO8840" s="50"/>
      <c r="CP8840" s="50"/>
      <c r="CQ8840" s="50"/>
      <c r="CR8840" s="50"/>
      <c r="CS8840" s="50"/>
      <c r="CT8840" s="50"/>
      <c r="CU8840" s="50"/>
      <c r="CV8840" s="50"/>
      <c r="CW8840" s="50"/>
      <c r="CX8840" s="50"/>
      <c r="CY8840" s="50"/>
      <c r="CZ8840" s="50"/>
      <c r="DA8840" s="50"/>
      <c r="DB8840" s="50"/>
      <c r="DC8840" s="50"/>
      <c r="DD8840" s="50"/>
      <c r="DE8840" s="50"/>
      <c r="DF8840" s="50"/>
      <c r="DG8840" s="50"/>
    </row>
    <row r="8841" spans="1:111" x14ac:dyDescent="0.2">
      <c r="A8841" s="212"/>
      <c r="B8841" s="212"/>
      <c r="C8841" s="212"/>
      <c r="D8841" s="263"/>
      <c r="E8841" s="310"/>
      <c r="F8841" s="192"/>
      <c r="G8841" s="192"/>
      <c r="H8841" s="50"/>
      <c r="I8841" s="50"/>
      <c r="J8841" s="50"/>
      <c r="K8841" s="50"/>
      <c r="L8841" s="50"/>
      <c r="M8841" s="50"/>
      <c r="N8841" s="50"/>
      <c r="O8841" s="50"/>
      <c r="P8841" s="50"/>
      <c r="Q8841" s="50"/>
      <c r="R8841" s="50"/>
      <c r="S8841" s="50"/>
      <c r="T8841" s="50"/>
      <c r="U8841" s="50"/>
      <c r="V8841" s="50"/>
      <c r="W8841" s="50"/>
      <c r="X8841" s="50"/>
      <c r="Y8841" s="50"/>
      <c r="Z8841" s="50"/>
      <c r="AA8841" s="50"/>
      <c r="AB8841" s="50"/>
      <c r="AC8841" s="50"/>
      <c r="AD8841" s="50"/>
      <c r="AE8841" s="50"/>
      <c r="AF8841" s="50"/>
      <c r="AG8841" s="50"/>
      <c r="AH8841" s="50"/>
      <c r="AI8841" s="50"/>
      <c r="AJ8841" s="50"/>
      <c r="AK8841" s="50"/>
      <c r="AL8841" s="50"/>
      <c r="AM8841" s="50"/>
      <c r="AN8841" s="50"/>
      <c r="AO8841" s="50"/>
      <c r="AP8841" s="50"/>
      <c r="AQ8841" s="50"/>
      <c r="AR8841" s="50"/>
      <c r="AS8841" s="50"/>
      <c r="AT8841" s="50"/>
      <c r="AU8841" s="50"/>
      <c r="AV8841" s="50"/>
      <c r="AW8841" s="50"/>
      <c r="AX8841" s="50"/>
      <c r="AY8841" s="50"/>
      <c r="AZ8841" s="50"/>
      <c r="BA8841" s="50"/>
      <c r="BB8841" s="50"/>
      <c r="BC8841" s="50"/>
      <c r="BD8841" s="50"/>
      <c r="BE8841" s="50"/>
      <c r="BF8841" s="50"/>
      <c r="BG8841" s="50"/>
      <c r="BH8841" s="50"/>
      <c r="BI8841" s="50"/>
      <c r="BJ8841" s="50"/>
      <c r="BK8841" s="50"/>
      <c r="BL8841" s="50"/>
      <c r="BM8841" s="50"/>
      <c r="BN8841" s="50"/>
      <c r="BO8841" s="50"/>
      <c r="BP8841" s="50"/>
      <c r="BQ8841" s="50"/>
      <c r="BR8841" s="50"/>
      <c r="BS8841" s="50"/>
      <c r="BT8841" s="50"/>
      <c r="BU8841" s="50"/>
      <c r="BV8841" s="50"/>
      <c r="BW8841" s="50"/>
      <c r="BX8841" s="50"/>
      <c r="BY8841" s="50"/>
      <c r="BZ8841" s="50"/>
      <c r="CA8841" s="50"/>
      <c r="CB8841" s="50"/>
      <c r="CC8841" s="50"/>
      <c r="CD8841" s="50"/>
      <c r="CE8841" s="50"/>
      <c r="CF8841" s="50"/>
      <c r="CG8841" s="50"/>
      <c r="CH8841" s="50"/>
      <c r="CI8841" s="50"/>
      <c r="CJ8841" s="50"/>
      <c r="CK8841" s="50"/>
      <c r="CL8841" s="50"/>
      <c r="CM8841" s="50"/>
      <c r="CN8841" s="50"/>
      <c r="CO8841" s="50"/>
      <c r="CP8841" s="50"/>
      <c r="CQ8841" s="50"/>
      <c r="CR8841" s="50"/>
      <c r="CS8841" s="50"/>
      <c r="CT8841" s="50"/>
      <c r="CU8841" s="50"/>
      <c r="CV8841" s="50"/>
      <c r="CW8841" s="50"/>
      <c r="CX8841" s="50"/>
      <c r="CY8841" s="50"/>
      <c r="CZ8841" s="50"/>
      <c r="DA8841" s="50"/>
      <c r="DB8841" s="50"/>
      <c r="DC8841" s="50"/>
      <c r="DD8841" s="50"/>
      <c r="DE8841" s="50"/>
      <c r="DF8841" s="50"/>
      <c r="DG8841" s="50"/>
    </row>
    <row r="8842" spans="1:111" x14ac:dyDescent="0.2">
      <c r="A8842" s="212"/>
      <c r="B8842" s="212"/>
      <c r="C8842" s="212"/>
      <c r="D8842" s="161"/>
      <c r="E8842" s="310"/>
      <c r="F8842" s="192"/>
      <c r="G8842" s="192"/>
      <c r="H8842" s="50"/>
      <c r="I8842" s="50"/>
      <c r="J8842" s="50"/>
      <c r="K8842" s="50"/>
      <c r="L8842" s="50"/>
      <c r="M8842" s="50"/>
      <c r="N8842" s="50"/>
      <c r="O8842" s="50"/>
      <c r="P8842" s="50"/>
      <c r="Q8842" s="50"/>
      <c r="R8842" s="50"/>
      <c r="S8842" s="50"/>
      <c r="T8842" s="50"/>
      <c r="U8842" s="50"/>
      <c r="V8842" s="50"/>
      <c r="W8842" s="50"/>
      <c r="X8842" s="50"/>
      <c r="Y8842" s="50"/>
      <c r="Z8842" s="50"/>
      <c r="AA8842" s="50"/>
      <c r="AB8842" s="50"/>
      <c r="AC8842" s="50"/>
      <c r="AD8842" s="50"/>
      <c r="AE8842" s="50"/>
      <c r="AF8842" s="50"/>
      <c r="AG8842" s="50"/>
      <c r="AH8842" s="50"/>
      <c r="AI8842" s="50"/>
      <c r="AJ8842" s="50"/>
      <c r="AK8842" s="50"/>
      <c r="AL8842" s="50"/>
      <c r="AM8842" s="50"/>
      <c r="AN8842" s="50"/>
      <c r="AO8842" s="50"/>
      <c r="AP8842" s="50"/>
      <c r="AQ8842" s="50"/>
      <c r="AR8842" s="50"/>
      <c r="AS8842" s="50"/>
      <c r="AT8842" s="50"/>
      <c r="AU8842" s="50"/>
      <c r="AV8842" s="50"/>
      <c r="AW8842" s="50"/>
      <c r="AX8842" s="50"/>
      <c r="AY8842" s="50"/>
      <c r="AZ8842" s="50"/>
      <c r="BA8842" s="50"/>
      <c r="BB8842" s="50"/>
      <c r="BC8842" s="50"/>
      <c r="BD8842" s="50"/>
      <c r="BE8842" s="50"/>
      <c r="BF8842" s="50"/>
      <c r="BG8842" s="50"/>
      <c r="BH8842" s="50"/>
      <c r="BI8842" s="50"/>
      <c r="BJ8842" s="50"/>
      <c r="BK8842" s="50"/>
      <c r="BL8842" s="50"/>
      <c r="BM8842" s="50"/>
      <c r="BN8842" s="50"/>
      <c r="BO8842" s="50"/>
      <c r="BP8842" s="50"/>
      <c r="BQ8842" s="50"/>
      <c r="BR8842" s="50"/>
      <c r="BS8842" s="50"/>
      <c r="BT8842" s="50"/>
      <c r="BU8842" s="50"/>
      <c r="BV8842" s="50"/>
      <c r="BW8842" s="50"/>
      <c r="BX8842" s="50"/>
      <c r="BY8842" s="50"/>
      <c r="BZ8842" s="50"/>
      <c r="CA8842" s="50"/>
      <c r="CB8842" s="50"/>
      <c r="CC8842" s="50"/>
      <c r="CD8842" s="50"/>
      <c r="CE8842" s="50"/>
      <c r="CF8842" s="50"/>
      <c r="CG8842" s="50"/>
      <c r="CH8842" s="50"/>
      <c r="CI8842" s="50"/>
      <c r="CJ8842" s="50"/>
      <c r="CK8842" s="50"/>
      <c r="CL8842" s="50"/>
      <c r="CM8842" s="50"/>
      <c r="CN8842" s="50"/>
      <c r="CO8842" s="50"/>
      <c r="CP8842" s="50"/>
      <c r="CQ8842" s="50"/>
      <c r="CR8842" s="50"/>
      <c r="CS8842" s="50"/>
      <c r="CT8842" s="50"/>
      <c r="CU8842" s="50"/>
      <c r="CV8842" s="50"/>
      <c r="CW8842" s="50"/>
      <c r="CX8842" s="50"/>
      <c r="CY8842" s="50"/>
      <c r="CZ8842" s="50"/>
      <c r="DA8842" s="50"/>
      <c r="DB8842" s="50"/>
      <c r="DC8842" s="50"/>
      <c r="DD8842" s="50"/>
      <c r="DE8842" s="50"/>
      <c r="DF8842" s="50"/>
      <c r="DG8842" s="50"/>
    </row>
    <row r="8843" spans="1:111" x14ac:dyDescent="0.2">
      <c r="A8843" s="212"/>
      <c r="B8843" s="212"/>
      <c r="C8843" s="212"/>
      <c r="D8843" s="161"/>
      <c r="E8843" s="310"/>
      <c r="F8843" s="192"/>
      <c r="G8843" s="192"/>
      <c r="H8843" s="50"/>
      <c r="I8843" s="50"/>
      <c r="J8843" s="50"/>
      <c r="K8843" s="50"/>
      <c r="L8843" s="50"/>
      <c r="M8843" s="50"/>
      <c r="N8843" s="50"/>
      <c r="O8843" s="50"/>
      <c r="P8843" s="50"/>
      <c r="Q8843" s="50"/>
      <c r="R8843" s="50"/>
      <c r="S8843" s="50"/>
      <c r="T8843" s="50"/>
      <c r="U8843" s="50"/>
      <c r="V8843" s="50"/>
      <c r="W8843" s="50"/>
      <c r="X8843" s="50"/>
      <c r="Y8843" s="50"/>
      <c r="Z8843" s="50"/>
      <c r="AA8843" s="50"/>
      <c r="AB8843" s="50"/>
      <c r="AC8843" s="50"/>
      <c r="AD8843" s="50"/>
      <c r="AE8843" s="50"/>
      <c r="AF8843" s="50"/>
      <c r="AG8843" s="50"/>
      <c r="AH8843" s="50"/>
      <c r="AI8843" s="50"/>
      <c r="AJ8843" s="50"/>
      <c r="AK8843" s="50"/>
      <c r="AL8843" s="50"/>
      <c r="AM8843" s="50"/>
      <c r="AN8843" s="50"/>
      <c r="AO8843" s="50"/>
      <c r="AP8843" s="50"/>
      <c r="AQ8843" s="50"/>
      <c r="AR8843" s="50"/>
      <c r="AS8843" s="50"/>
      <c r="AT8843" s="50"/>
      <c r="AU8843" s="50"/>
      <c r="AV8843" s="50"/>
      <c r="AW8843" s="50"/>
      <c r="AX8843" s="50"/>
      <c r="AY8843" s="50"/>
      <c r="AZ8843" s="50"/>
      <c r="BA8843" s="50"/>
      <c r="BB8843" s="50"/>
      <c r="BC8843" s="50"/>
      <c r="BD8843" s="50"/>
      <c r="BE8843" s="50"/>
      <c r="BF8843" s="50"/>
      <c r="BG8843" s="50"/>
      <c r="BH8843" s="50"/>
      <c r="BI8843" s="50"/>
      <c r="BJ8843" s="50"/>
      <c r="BK8843" s="50"/>
      <c r="BL8843" s="50"/>
      <c r="BM8843" s="50"/>
      <c r="BN8843" s="50"/>
      <c r="BO8843" s="50"/>
      <c r="BP8843" s="50"/>
      <c r="BQ8843" s="50"/>
      <c r="BR8843" s="50"/>
      <c r="BS8843" s="50"/>
      <c r="BT8843" s="50"/>
      <c r="BU8843" s="50"/>
      <c r="BV8843" s="50"/>
      <c r="BW8843" s="50"/>
      <c r="BX8843" s="50"/>
      <c r="BY8843" s="50"/>
      <c r="BZ8843" s="50"/>
      <c r="CA8843" s="50"/>
      <c r="CB8843" s="50"/>
      <c r="CC8843" s="50"/>
      <c r="CD8843" s="50"/>
      <c r="CE8843" s="50"/>
      <c r="CF8843" s="50"/>
      <c r="CG8843" s="50"/>
      <c r="CH8843" s="50"/>
      <c r="CI8843" s="50"/>
      <c r="CJ8843" s="50"/>
      <c r="CK8843" s="50"/>
      <c r="CL8843" s="50"/>
      <c r="CM8843" s="50"/>
      <c r="CN8843" s="50"/>
      <c r="CO8843" s="50"/>
      <c r="CP8843" s="50"/>
      <c r="CQ8843" s="50"/>
      <c r="CR8843" s="50"/>
      <c r="CS8843" s="50"/>
      <c r="CT8843" s="50"/>
      <c r="CU8843" s="50"/>
      <c r="CV8843" s="50"/>
      <c r="CW8843" s="50"/>
      <c r="CX8843" s="50"/>
      <c r="CY8843" s="50"/>
      <c r="CZ8843" s="50"/>
      <c r="DA8843" s="50"/>
      <c r="DB8843" s="50"/>
      <c r="DC8843" s="50"/>
      <c r="DD8843" s="50"/>
      <c r="DE8843" s="50"/>
      <c r="DF8843" s="50"/>
      <c r="DG8843" s="50"/>
    </row>
    <row r="8844" spans="1:111" x14ac:dyDescent="0.2">
      <c r="A8844" s="212"/>
      <c r="B8844" s="212"/>
      <c r="C8844" s="212"/>
      <c r="D8844" s="261"/>
      <c r="E8844" s="310"/>
      <c r="F8844" s="192"/>
      <c r="G8844" s="192"/>
      <c r="H8844" s="50"/>
      <c r="I8844" s="50"/>
      <c r="J8844" s="50"/>
      <c r="K8844" s="50"/>
      <c r="L8844" s="50"/>
      <c r="M8844" s="50"/>
      <c r="N8844" s="50"/>
      <c r="O8844" s="50"/>
      <c r="P8844" s="50"/>
      <c r="Q8844" s="50"/>
      <c r="R8844" s="50"/>
      <c r="S8844" s="50"/>
      <c r="T8844" s="50"/>
      <c r="U8844" s="50"/>
      <c r="V8844" s="50"/>
      <c r="W8844" s="50"/>
      <c r="X8844" s="50"/>
      <c r="Y8844" s="50"/>
      <c r="Z8844" s="50"/>
      <c r="AA8844" s="50"/>
      <c r="AB8844" s="50"/>
      <c r="AC8844" s="50"/>
      <c r="AD8844" s="50"/>
      <c r="AE8844" s="50"/>
      <c r="AF8844" s="50"/>
      <c r="AG8844" s="50"/>
      <c r="AH8844" s="50"/>
      <c r="AI8844" s="50"/>
      <c r="AJ8844" s="50"/>
      <c r="AK8844" s="50"/>
      <c r="AL8844" s="50"/>
      <c r="AM8844" s="50"/>
      <c r="AN8844" s="50"/>
      <c r="AO8844" s="50"/>
      <c r="AP8844" s="50"/>
      <c r="AQ8844" s="50"/>
      <c r="AR8844" s="50"/>
      <c r="AS8844" s="50"/>
      <c r="AT8844" s="50"/>
      <c r="AU8844" s="50"/>
      <c r="AV8844" s="50"/>
      <c r="AW8844" s="50"/>
      <c r="AX8844" s="50"/>
      <c r="AY8844" s="50"/>
      <c r="AZ8844" s="50"/>
      <c r="BA8844" s="50"/>
      <c r="BB8844" s="50"/>
      <c r="BC8844" s="50"/>
      <c r="BD8844" s="50"/>
      <c r="BE8844" s="50"/>
      <c r="BF8844" s="50"/>
      <c r="BG8844" s="50"/>
      <c r="BH8844" s="50"/>
      <c r="BI8844" s="50"/>
      <c r="BJ8844" s="50"/>
      <c r="BK8844" s="50"/>
      <c r="BL8844" s="50"/>
      <c r="BM8844" s="50"/>
      <c r="BN8844" s="50"/>
      <c r="BO8844" s="50"/>
      <c r="BP8844" s="50"/>
      <c r="BQ8844" s="50"/>
      <c r="BR8844" s="50"/>
      <c r="BS8844" s="50"/>
      <c r="BT8844" s="50"/>
      <c r="BU8844" s="50"/>
      <c r="BV8844" s="50"/>
      <c r="BW8844" s="50"/>
      <c r="BX8844" s="50"/>
      <c r="BY8844" s="50"/>
      <c r="BZ8844" s="50"/>
      <c r="CA8844" s="50"/>
      <c r="CB8844" s="50"/>
      <c r="CC8844" s="50"/>
      <c r="CD8844" s="50"/>
      <c r="CE8844" s="50"/>
      <c r="CF8844" s="50"/>
      <c r="CG8844" s="50"/>
      <c r="CH8844" s="50"/>
      <c r="CI8844" s="50"/>
      <c r="CJ8844" s="50"/>
      <c r="CK8844" s="50"/>
      <c r="CL8844" s="50"/>
      <c r="CM8844" s="50"/>
      <c r="CN8844" s="50"/>
      <c r="CO8844" s="50"/>
      <c r="CP8844" s="50"/>
      <c r="CQ8844" s="50"/>
      <c r="CR8844" s="50"/>
      <c r="CS8844" s="50"/>
      <c r="CT8844" s="50"/>
      <c r="CU8844" s="50"/>
      <c r="CV8844" s="50"/>
      <c r="CW8844" s="50"/>
      <c r="CX8844" s="50"/>
      <c r="CY8844" s="50"/>
      <c r="CZ8844" s="50"/>
      <c r="DA8844" s="50"/>
      <c r="DB8844" s="50"/>
      <c r="DC8844" s="50"/>
      <c r="DD8844" s="50"/>
      <c r="DE8844" s="50"/>
      <c r="DF8844" s="50"/>
      <c r="DG8844" s="50"/>
    </row>
    <row r="8845" spans="1:111" x14ac:dyDescent="0.2">
      <c r="A8845" s="212"/>
      <c r="B8845" s="212"/>
      <c r="C8845" s="212"/>
      <c r="D8845" s="161"/>
      <c r="E8845" s="310"/>
      <c r="F8845" s="192"/>
      <c r="G8845" s="192"/>
      <c r="H8845" s="50"/>
      <c r="I8845" s="50"/>
      <c r="J8845" s="50"/>
      <c r="K8845" s="50"/>
      <c r="L8845" s="50"/>
      <c r="M8845" s="50"/>
      <c r="N8845" s="50"/>
      <c r="O8845" s="50"/>
      <c r="P8845" s="50"/>
      <c r="Q8845" s="50"/>
      <c r="R8845" s="50"/>
      <c r="S8845" s="50"/>
      <c r="T8845" s="50"/>
      <c r="U8845" s="50"/>
      <c r="V8845" s="50"/>
      <c r="W8845" s="50"/>
      <c r="X8845" s="50"/>
      <c r="Y8845" s="50"/>
      <c r="Z8845" s="50"/>
      <c r="AA8845" s="50"/>
      <c r="AB8845" s="50"/>
      <c r="AC8845" s="50"/>
      <c r="AD8845" s="50"/>
      <c r="AE8845" s="50"/>
      <c r="AF8845" s="50"/>
      <c r="AG8845" s="50"/>
      <c r="AH8845" s="50"/>
      <c r="AI8845" s="50"/>
      <c r="AJ8845" s="50"/>
      <c r="AK8845" s="50"/>
      <c r="AL8845" s="50"/>
      <c r="AM8845" s="50"/>
      <c r="AN8845" s="50"/>
      <c r="AO8845" s="50"/>
      <c r="AP8845" s="50"/>
      <c r="AQ8845" s="50"/>
      <c r="AR8845" s="50"/>
      <c r="AS8845" s="50"/>
      <c r="AT8845" s="50"/>
      <c r="AU8845" s="50"/>
      <c r="AV8845" s="50"/>
      <c r="AW8845" s="50"/>
      <c r="AX8845" s="50"/>
      <c r="AY8845" s="50"/>
      <c r="AZ8845" s="50"/>
      <c r="BA8845" s="50"/>
      <c r="BB8845" s="50"/>
      <c r="BC8845" s="50"/>
      <c r="BD8845" s="50"/>
      <c r="BE8845" s="50"/>
      <c r="BF8845" s="50"/>
      <c r="BG8845" s="50"/>
      <c r="BH8845" s="50"/>
      <c r="BI8845" s="50"/>
      <c r="BJ8845" s="50"/>
      <c r="BK8845" s="50"/>
      <c r="BL8845" s="50"/>
      <c r="BM8845" s="50"/>
      <c r="BN8845" s="50"/>
      <c r="BO8845" s="50"/>
      <c r="BP8845" s="50"/>
      <c r="BQ8845" s="50"/>
      <c r="BR8845" s="50"/>
      <c r="BS8845" s="50"/>
      <c r="BT8845" s="50"/>
      <c r="BU8845" s="50"/>
      <c r="BV8845" s="50"/>
      <c r="BW8845" s="50"/>
      <c r="BX8845" s="50"/>
      <c r="BY8845" s="50"/>
      <c r="BZ8845" s="50"/>
      <c r="CA8845" s="50"/>
      <c r="CB8845" s="50"/>
      <c r="CC8845" s="50"/>
      <c r="CD8845" s="50"/>
      <c r="CE8845" s="50"/>
      <c r="CF8845" s="50"/>
      <c r="CG8845" s="50"/>
      <c r="CH8845" s="50"/>
      <c r="CI8845" s="50"/>
      <c r="CJ8845" s="50"/>
      <c r="CK8845" s="50"/>
      <c r="CL8845" s="50"/>
      <c r="CM8845" s="50"/>
      <c r="CN8845" s="50"/>
      <c r="CO8845" s="50"/>
      <c r="CP8845" s="50"/>
      <c r="CQ8845" s="50"/>
      <c r="CR8845" s="50"/>
      <c r="CS8845" s="50"/>
      <c r="CT8845" s="50"/>
      <c r="CU8845" s="50"/>
      <c r="CV8845" s="50"/>
      <c r="CW8845" s="50"/>
      <c r="CX8845" s="50"/>
      <c r="CY8845" s="50"/>
      <c r="CZ8845" s="50"/>
      <c r="DA8845" s="50"/>
      <c r="DB8845" s="50"/>
      <c r="DC8845" s="50"/>
      <c r="DD8845" s="50"/>
      <c r="DE8845" s="50"/>
      <c r="DF8845" s="50"/>
      <c r="DG8845" s="50"/>
    </row>
    <row r="8846" spans="1:111" x14ac:dyDescent="0.2">
      <c r="A8846" s="212"/>
      <c r="B8846" s="212"/>
      <c r="C8846" s="212"/>
      <c r="D8846" s="161"/>
      <c r="E8846" s="310"/>
      <c r="F8846" s="192"/>
      <c r="G8846" s="192"/>
      <c r="H8846" s="50"/>
      <c r="I8846" s="50"/>
      <c r="J8846" s="50"/>
      <c r="K8846" s="50"/>
      <c r="L8846" s="50"/>
      <c r="M8846" s="50"/>
      <c r="N8846" s="50"/>
      <c r="O8846" s="50"/>
      <c r="P8846" s="50"/>
      <c r="Q8846" s="50"/>
      <c r="R8846" s="50"/>
      <c r="S8846" s="50"/>
      <c r="T8846" s="50"/>
      <c r="U8846" s="50"/>
      <c r="V8846" s="50"/>
      <c r="W8846" s="50"/>
      <c r="X8846" s="50"/>
      <c r="Y8846" s="50"/>
      <c r="Z8846" s="50"/>
      <c r="AA8846" s="50"/>
      <c r="AB8846" s="50"/>
      <c r="AC8846" s="50"/>
      <c r="AD8846" s="50"/>
      <c r="AE8846" s="50"/>
      <c r="AF8846" s="50"/>
      <c r="AG8846" s="50"/>
      <c r="AH8846" s="50"/>
      <c r="AI8846" s="50"/>
      <c r="AJ8846" s="50"/>
      <c r="AK8846" s="50"/>
      <c r="AL8846" s="50"/>
      <c r="AM8846" s="50"/>
      <c r="AN8846" s="50"/>
      <c r="AO8846" s="50"/>
      <c r="AP8846" s="50"/>
      <c r="AQ8846" s="50"/>
      <c r="AR8846" s="50"/>
      <c r="AS8846" s="50"/>
      <c r="AT8846" s="50"/>
      <c r="AU8846" s="50"/>
      <c r="AV8846" s="50"/>
      <c r="AW8846" s="50"/>
      <c r="AX8846" s="50"/>
      <c r="AY8846" s="50"/>
      <c r="AZ8846" s="50"/>
      <c r="BA8846" s="50"/>
      <c r="BB8846" s="50"/>
      <c r="BC8846" s="50"/>
      <c r="BD8846" s="50"/>
      <c r="BE8846" s="50"/>
      <c r="BF8846" s="50"/>
      <c r="BG8846" s="50"/>
      <c r="BH8846" s="50"/>
      <c r="BI8846" s="50"/>
      <c r="BJ8846" s="50"/>
      <c r="BK8846" s="50"/>
      <c r="BL8846" s="50"/>
      <c r="BM8846" s="50"/>
      <c r="BN8846" s="50"/>
      <c r="BO8846" s="50"/>
      <c r="BP8846" s="50"/>
      <c r="BQ8846" s="50"/>
      <c r="BR8846" s="50"/>
      <c r="BS8846" s="50"/>
      <c r="BT8846" s="50"/>
      <c r="BU8846" s="50"/>
      <c r="BV8846" s="50"/>
      <c r="BW8846" s="50"/>
      <c r="BX8846" s="50"/>
      <c r="BY8846" s="50"/>
      <c r="BZ8846" s="50"/>
      <c r="CA8846" s="50"/>
      <c r="CB8846" s="50"/>
      <c r="CC8846" s="50"/>
      <c r="CD8846" s="50"/>
      <c r="CE8846" s="50"/>
      <c r="CF8846" s="50"/>
      <c r="CG8846" s="50"/>
      <c r="CH8846" s="50"/>
      <c r="CI8846" s="50"/>
      <c r="CJ8846" s="50"/>
      <c r="CK8846" s="50"/>
      <c r="CL8846" s="50"/>
      <c r="CM8846" s="50"/>
      <c r="CN8846" s="50"/>
      <c r="CO8846" s="50"/>
      <c r="CP8846" s="50"/>
      <c r="CQ8846" s="50"/>
      <c r="CR8846" s="50"/>
      <c r="CS8846" s="50"/>
      <c r="CT8846" s="50"/>
      <c r="CU8846" s="50"/>
      <c r="CV8846" s="50"/>
      <c r="CW8846" s="50"/>
      <c r="CX8846" s="50"/>
      <c r="CY8846" s="50"/>
      <c r="CZ8846" s="50"/>
      <c r="DA8846" s="50"/>
      <c r="DB8846" s="50"/>
      <c r="DC8846" s="50"/>
      <c r="DD8846" s="50"/>
      <c r="DE8846" s="50"/>
      <c r="DF8846" s="50"/>
      <c r="DG8846" s="50"/>
    </row>
    <row r="8847" spans="1:111" x14ac:dyDescent="0.2">
      <c r="A8847" s="212"/>
      <c r="B8847" s="212"/>
      <c r="C8847" s="212"/>
      <c r="D8847" s="161"/>
      <c r="E8847" s="310"/>
      <c r="F8847" s="192"/>
      <c r="G8847" s="192"/>
      <c r="H8847" s="50"/>
      <c r="I8847" s="50"/>
      <c r="J8847" s="50"/>
      <c r="K8847" s="50"/>
      <c r="L8847" s="50"/>
      <c r="M8847" s="50"/>
      <c r="N8847" s="50"/>
      <c r="O8847" s="50"/>
      <c r="P8847" s="50"/>
      <c r="Q8847" s="50"/>
      <c r="R8847" s="50"/>
      <c r="S8847" s="50"/>
      <c r="T8847" s="50"/>
      <c r="U8847" s="50"/>
      <c r="V8847" s="50"/>
      <c r="W8847" s="50"/>
      <c r="X8847" s="50"/>
      <c r="Y8847" s="50"/>
      <c r="Z8847" s="50"/>
      <c r="AA8847" s="50"/>
      <c r="AB8847" s="50"/>
      <c r="AC8847" s="50"/>
      <c r="AD8847" s="50"/>
      <c r="AE8847" s="50"/>
      <c r="AF8847" s="50"/>
      <c r="AG8847" s="50"/>
      <c r="AH8847" s="50"/>
      <c r="AI8847" s="50"/>
      <c r="AJ8847" s="50"/>
      <c r="AK8847" s="50"/>
      <c r="AL8847" s="50"/>
      <c r="AM8847" s="50"/>
      <c r="AN8847" s="50"/>
      <c r="AO8847" s="50"/>
      <c r="AP8847" s="50"/>
      <c r="AQ8847" s="50"/>
      <c r="AR8847" s="50"/>
      <c r="AS8847" s="50"/>
      <c r="AT8847" s="50"/>
      <c r="AU8847" s="50"/>
      <c r="AV8847" s="50"/>
      <c r="AW8847" s="50"/>
      <c r="AX8847" s="50"/>
      <c r="AY8847" s="50"/>
      <c r="AZ8847" s="50"/>
      <c r="BA8847" s="50"/>
      <c r="BB8847" s="50"/>
      <c r="BC8847" s="50"/>
      <c r="BD8847" s="50"/>
      <c r="BE8847" s="50"/>
      <c r="BF8847" s="50"/>
      <c r="BG8847" s="50"/>
      <c r="BH8847" s="50"/>
      <c r="BI8847" s="50"/>
      <c r="BJ8847" s="50"/>
      <c r="BK8847" s="50"/>
      <c r="BL8847" s="50"/>
      <c r="BM8847" s="50"/>
      <c r="BN8847" s="50"/>
      <c r="BO8847" s="50"/>
      <c r="BP8847" s="50"/>
      <c r="BQ8847" s="50"/>
      <c r="BR8847" s="50"/>
      <c r="BS8847" s="50"/>
      <c r="BT8847" s="50"/>
      <c r="BU8847" s="50"/>
      <c r="BV8847" s="50"/>
      <c r="BW8847" s="50"/>
      <c r="BX8847" s="50"/>
      <c r="BY8847" s="50"/>
      <c r="BZ8847" s="50"/>
      <c r="CA8847" s="50"/>
      <c r="CB8847" s="50"/>
      <c r="CC8847" s="50"/>
      <c r="CD8847" s="50"/>
      <c r="CE8847" s="50"/>
      <c r="CF8847" s="50"/>
      <c r="CG8847" s="50"/>
      <c r="CH8847" s="50"/>
      <c r="CI8847" s="50"/>
      <c r="CJ8847" s="50"/>
      <c r="CK8847" s="50"/>
      <c r="CL8847" s="50"/>
      <c r="CM8847" s="50"/>
      <c r="CN8847" s="50"/>
      <c r="CO8847" s="50"/>
      <c r="CP8847" s="50"/>
      <c r="CQ8847" s="50"/>
      <c r="CR8847" s="50"/>
      <c r="CS8847" s="50"/>
      <c r="CT8847" s="50"/>
      <c r="CU8847" s="50"/>
      <c r="CV8847" s="50"/>
      <c r="CW8847" s="50"/>
      <c r="CX8847" s="50"/>
      <c r="CY8847" s="50"/>
      <c r="CZ8847" s="50"/>
      <c r="DA8847" s="50"/>
      <c r="DB8847" s="50"/>
      <c r="DC8847" s="50"/>
      <c r="DD8847" s="50"/>
      <c r="DE8847" s="50"/>
      <c r="DF8847" s="50"/>
      <c r="DG8847" s="50"/>
    </row>
    <row r="8848" spans="1:111" x14ac:dyDescent="0.2">
      <c r="A8848" s="212"/>
      <c r="B8848" s="212"/>
      <c r="C8848" s="212"/>
      <c r="D8848" s="161"/>
      <c r="E8848" s="310"/>
      <c r="F8848" s="192"/>
      <c r="G8848" s="192"/>
      <c r="H8848" s="50"/>
      <c r="I8848" s="50"/>
      <c r="J8848" s="50"/>
      <c r="K8848" s="50"/>
      <c r="L8848" s="50"/>
      <c r="M8848" s="50"/>
      <c r="N8848" s="50"/>
      <c r="O8848" s="50"/>
      <c r="P8848" s="50"/>
      <c r="Q8848" s="50"/>
      <c r="R8848" s="50"/>
      <c r="S8848" s="50"/>
      <c r="T8848" s="50"/>
      <c r="U8848" s="50"/>
      <c r="V8848" s="50"/>
      <c r="W8848" s="50"/>
      <c r="X8848" s="50"/>
      <c r="Y8848" s="50"/>
      <c r="Z8848" s="50"/>
      <c r="AA8848" s="50"/>
      <c r="AB8848" s="50"/>
      <c r="AC8848" s="50"/>
      <c r="AD8848" s="50"/>
      <c r="AE8848" s="50"/>
      <c r="AF8848" s="50"/>
      <c r="AG8848" s="50"/>
      <c r="AH8848" s="50"/>
      <c r="AI8848" s="50"/>
      <c r="AJ8848" s="50"/>
      <c r="AK8848" s="50"/>
      <c r="AL8848" s="50"/>
      <c r="AM8848" s="50"/>
      <c r="AN8848" s="50"/>
      <c r="AO8848" s="50"/>
      <c r="AP8848" s="50"/>
      <c r="AQ8848" s="50"/>
      <c r="AR8848" s="50"/>
      <c r="AS8848" s="50"/>
      <c r="AT8848" s="50"/>
      <c r="AU8848" s="50"/>
      <c r="AV8848" s="50"/>
      <c r="AW8848" s="50"/>
      <c r="AX8848" s="50"/>
      <c r="AY8848" s="50"/>
      <c r="AZ8848" s="50"/>
      <c r="BA8848" s="50"/>
      <c r="BB8848" s="50"/>
      <c r="BC8848" s="50"/>
      <c r="BD8848" s="50"/>
      <c r="BE8848" s="50"/>
      <c r="BF8848" s="50"/>
      <c r="BG8848" s="50"/>
      <c r="BH8848" s="50"/>
      <c r="BI8848" s="50"/>
      <c r="BJ8848" s="50"/>
      <c r="BK8848" s="50"/>
      <c r="BL8848" s="50"/>
      <c r="BM8848" s="50"/>
      <c r="BN8848" s="50"/>
      <c r="BO8848" s="50"/>
      <c r="BP8848" s="50"/>
      <c r="BQ8848" s="50"/>
      <c r="BR8848" s="50"/>
      <c r="BS8848" s="50"/>
      <c r="BT8848" s="50"/>
      <c r="BU8848" s="50"/>
      <c r="BV8848" s="50"/>
      <c r="BW8848" s="50"/>
      <c r="BX8848" s="50"/>
      <c r="BY8848" s="50"/>
      <c r="BZ8848" s="50"/>
      <c r="CA8848" s="50"/>
      <c r="CB8848" s="50"/>
      <c r="CC8848" s="50"/>
      <c r="CD8848" s="50"/>
      <c r="CE8848" s="50"/>
      <c r="CF8848" s="50"/>
      <c r="CG8848" s="50"/>
      <c r="CH8848" s="50"/>
      <c r="CI8848" s="50"/>
      <c r="CJ8848" s="50"/>
      <c r="CK8848" s="50"/>
      <c r="CL8848" s="50"/>
      <c r="CM8848" s="50"/>
      <c r="CN8848" s="50"/>
      <c r="CO8848" s="50"/>
      <c r="CP8848" s="50"/>
      <c r="CQ8848" s="50"/>
      <c r="CR8848" s="50"/>
      <c r="CS8848" s="50"/>
      <c r="CT8848" s="50"/>
      <c r="CU8848" s="50"/>
      <c r="CV8848" s="50"/>
      <c r="CW8848" s="50"/>
      <c r="CX8848" s="50"/>
      <c r="CY8848" s="50"/>
      <c r="CZ8848" s="50"/>
      <c r="DA8848" s="50"/>
      <c r="DB8848" s="50"/>
      <c r="DC8848" s="50"/>
      <c r="DD8848" s="50"/>
      <c r="DE8848" s="50"/>
      <c r="DF8848" s="50"/>
      <c r="DG8848" s="50"/>
    </row>
    <row r="8849" spans="1:111" x14ac:dyDescent="0.2">
      <c r="A8849" s="212"/>
      <c r="B8849" s="212"/>
      <c r="C8849" s="212"/>
      <c r="D8849" s="161"/>
      <c r="E8849" s="310"/>
      <c r="F8849" s="192"/>
      <c r="G8849" s="192"/>
      <c r="H8849" s="50"/>
      <c r="I8849" s="50"/>
      <c r="J8849" s="50"/>
      <c r="K8849" s="50"/>
      <c r="L8849" s="50"/>
      <c r="M8849" s="50"/>
      <c r="N8849" s="50"/>
      <c r="O8849" s="50"/>
      <c r="P8849" s="50"/>
      <c r="Q8849" s="50"/>
      <c r="R8849" s="50"/>
      <c r="S8849" s="50"/>
      <c r="T8849" s="50"/>
      <c r="U8849" s="50"/>
      <c r="V8849" s="50"/>
      <c r="W8849" s="50"/>
      <c r="X8849" s="50"/>
      <c r="Y8849" s="50"/>
      <c r="Z8849" s="50"/>
      <c r="AA8849" s="50"/>
      <c r="AB8849" s="50"/>
      <c r="AC8849" s="50"/>
      <c r="AD8849" s="50"/>
      <c r="AE8849" s="50"/>
      <c r="AF8849" s="50"/>
      <c r="AG8849" s="50"/>
      <c r="AH8849" s="50"/>
      <c r="AI8849" s="50"/>
      <c r="AJ8849" s="50"/>
      <c r="AK8849" s="50"/>
      <c r="AL8849" s="50"/>
      <c r="AM8849" s="50"/>
      <c r="AN8849" s="50"/>
      <c r="AO8849" s="50"/>
      <c r="AP8849" s="50"/>
      <c r="AQ8849" s="50"/>
      <c r="AR8849" s="50"/>
      <c r="AS8849" s="50"/>
      <c r="AT8849" s="50"/>
      <c r="AU8849" s="50"/>
      <c r="AV8849" s="50"/>
      <c r="AW8849" s="50"/>
      <c r="AX8849" s="50"/>
      <c r="AY8849" s="50"/>
      <c r="AZ8849" s="50"/>
      <c r="BA8849" s="50"/>
      <c r="BB8849" s="50"/>
      <c r="BC8849" s="50"/>
      <c r="BD8849" s="50"/>
      <c r="BE8849" s="50"/>
      <c r="BF8849" s="50"/>
      <c r="BG8849" s="50"/>
      <c r="BH8849" s="50"/>
      <c r="BI8849" s="50"/>
      <c r="BJ8849" s="50"/>
      <c r="BK8849" s="50"/>
      <c r="BL8849" s="50"/>
      <c r="BM8849" s="50"/>
      <c r="BN8849" s="50"/>
      <c r="BO8849" s="50"/>
      <c r="BP8849" s="50"/>
      <c r="BQ8849" s="50"/>
      <c r="BR8849" s="50"/>
      <c r="BS8849" s="50"/>
      <c r="BT8849" s="50"/>
      <c r="BU8849" s="50"/>
      <c r="BV8849" s="50"/>
      <c r="BW8849" s="50"/>
      <c r="BX8849" s="50"/>
      <c r="BY8849" s="50"/>
      <c r="BZ8849" s="50"/>
      <c r="CA8849" s="50"/>
      <c r="CB8849" s="50"/>
      <c r="CC8849" s="50"/>
      <c r="CD8849" s="50"/>
      <c r="CE8849" s="50"/>
      <c r="CF8849" s="50"/>
      <c r="CG8849" s="50"/>
      <c r="CH8849" s="50"/>
      <c r="CI8849" s="50"/>
      <c r="CJ8849" s="50"/>
      <c r="CK8849" s="50"/>
      <c r="CL8849" s="50"/>
      <c r="CM8849" s="50"/>
      <c r="CN8849" s="50"/>
      <c r="CO8849" s="50"/>
      <c r="CP8849" s="50"/>
      <c r="CQ8849" s="50"/>
      <c r="CR8849" s="50"/>
      <c r="CS8849" s="50"/>
      <c r="CT8849" s="50"/>
      <c r="CU8849" s="50"/>
      <c r="CV8849" s="50"/>
      <c r="CW8849" s="50"/>
      <c r="CX8849" s="50"/>
      <c r="CY8849" s="50"/>
      <c r="CZ8849" s="50"/>
      <c r="DA8849" s="50"/>
      <c r="DB8849" s="50"/>
      <c r="DC8849" s="50"/>
      <c r="DD8849" s="50"/>
      <c r="DE8849" s="50"/>
      <c r="DF8849" s="50"/>
      <c r="DG8849" s="50"/>
    </row>
    <row r="8850" spans="1:111" x14ac:dyDescent="0.2">
      <c r="A8850" s="212"/>
      <c r="B8850" s="212"/>
      <c r="C8850" s="212"/>
      <c r="D8850" s="161"/>
      <c r="E8850" s="310"/>
      <c r="F8850" s="192"/>
      <c r="G8850" s="192"/>
      <c r="H8850" s="50"/>
      <c r="I8850" s="50"/>
      <c r="J8850" s="50"/>
      <c r="K8850" s="50"/>
      <c r="L8850" s="50"/>
      <c r="M8850" s="50"/>
      <c r="N8850" s="50"/>
      <c r="O8850" s="50"/>
      <c r="P8850" s="50"/>
      <c r="Q8850" s="50"/>
      <c r="R8850" s="50"/>
      <c r="S8850" s="50"/>
      <c r="T8850" s="50"/>
      <c r="U8850" s="50"/>
      <c r="V8850" s="50"/>
      <c r="W8850" s="50"/>
      <c r="X8850" s="50"/>
      <c r="Y8850" s="50"/>
      <c r="Z8850" s="50"/>
      <c r="AA8850" s="50"/>
      <c r="AB8850" s="50"/>
      <c r="AC8850" s="50"/>
      <c r="AD8850" s="50"/>
      <c r="AE8850" s="50"/>
      <c r="AF8850" s="50"/>
      <c r="AG8850" s="50"/>
      <c r="AH8850" s="50"/>
      <c r="AI8850" s="50"/>
      <c r="AJ8850" s="50"/>
      <c r="AK8850" s="50"/>
      <c r="AL8850" s="50"/>
      <c r="AM8850" s="50"/>
      <c r="AN8850" s="50"/>
      <c r="AO8850" s="50"/>
      <c r="AP8850" s="50"/>
      <c r="AQ8850" s="50"/>
      <c r="AR8850" s="50"/>
      <c r="AS8850" s="50"/>
      <c r="AT8850" s="50"/>
      <c r="AU8850" s="50"/>
      <c r="AV8850" s="50"/>
      <c r="AW8850" s="50"/>
      <c r="AX8850" s="50"/>
      <c r="AY8850" s="50"/>
      <c r="AZ8850" s="50"/>
      <c r="BA8850" s="50"/>
      <c r="BB8850" s="50"/>
      <c r="BC8850" s="50"/>
      <c r="BD8850" s="50"/>
      <c r="BE8850" s="50"/>
      <c r="BF8850" s="50"/>
      <c r="BG8850" s="50"/>
      <c r="BH8850" s="50"/>
      <c r="BI8850" s="50"/>
      <c r="BJ8850" s="50"/>
      <c r="BK8850" s="50"/>
      <c r="BL8850" s="50"/>
      <c r="BM8850" s="50"/>
      <c r="BN8850" s="50"/>
      <c r="BO8850" s="50"/>
      <c r="BP8850" s="50"/>
      <c r="BQ8850" s="50"/>
      <c r="BR8850" s="50"/>
      <c r="BS8850" s="50"/>
      <c r="BT8850" s="50"/>
      <c r="BU8850" s="50"/>
      <c r="BV8850" s="50"/>
      <c r="BW8850" s="50"/>
      <c r="BX8850" s="50"/>
      <c r="BY8850" s="50"/>
      <c r="BZ8850" s="50"/>
      <c r="CA8850" s="50"/>
      <c r="CB8850" s="50"/>
      <c r="CC8850" s="50"/>
      <c r="CD8850" s="50"/>
      <c r="CE8850" s="50"/>
      <c r="CF8850" s="50"/>
      <c r="CG8850" s="50"/>
      <c r="CH8850" s="50"/>
      <c r="CI8850" s="50"/>
      <c r="CJ8850" s="50"/>
      <c r="CK8850" s="50"/>
      <c r="CL8850" s="50"/>
      <c r="CM8850" s="50"/>
      <c r="CN8850" s="50"/>
      <c r="CO8850" s="50"/>
      <c r="CP8850" s="50"/>
      <c r="CQ8850" s="50"/>
      <c r="CR8850" s="50"/>
      <c r="CS8850" s="50"/>
      <c r="CT8850" s="50"/>
      <c r="CU8850" s="50"/>
      <c r="CV8850" s="50"/>
      <c r="CW8850" s="50"/>
      <c r="CX8850" s="50"/>
      <c r="CY8850" s="50"/>
      <c r="CZ8850" s="50"/>
      <c r="DA8850" s="50"/>
      <c r="DB8850" s="50"/>
      <c r="DC8850" s="50"/>
      <c r="DD8850" s="50"/>
      <c r="DE8850" s="50"/>
      <c r="DF8850" s="50"/>
      <c r="DG8850" s="50"/>
    </row>
    <row r="8851" spans="1:111" x14ac:dyDescent="0.2">
      <c r="A8851" s="212"/>
      <c r="B8851" s="212"/>
      <c r="C8851" s="212"/>
      <c r="D8851" s="161"/>
      <c r="E8851" s="310"/>
      <c r="F8851" s="192"/>
      <c r="G8851" s="192"/>
      <c r="H8851" s="50"/>
      <c r="I8851" s="50"/>
      <c r="J8851" s="50"/>
      <c r="K8851" s="50"/>
      <c r="L8851" s="50"/>
      <c r="M8851" s="50"/>
      <c r="N8851" s="50"/>
      <c r="O8851" s="50"/>
      <c r="P8851" s="50"/>
      <c r="Q8851" s="50"/>
      <c r="R8851" s="50"/>
      <c r="S8851" s="50"/>
      <c r="T8851" s="50"/>
      <c r="U8851" s="50"/>
      <c r="V8851" s="50"/>
      <c r="W8851" s="50"/>
      <c r="X8851" s="50"/>
      <c r="Y8851" s="50"/>
      <c r="Z8851" s="50"/>
      <c r="AA8851" s="50"/>
      <c r="AB8851" s="50"/>
      <c r="AC8851" s="50"/>
      <c r="AD8851" s="50"/>
      <c r="AE8851" s="50"/>
      <c r="AF8851" s="50"/>
      <c r="AG8851" s="50"/>
      <c r="AH8851" s="50"/>
      <c r="AI8851" s="50"/>
      <c r="AJ8851" s="50"/>
      <c r="AK8851" s="50"/>
      <c r="AL8851" s="50"/>
      <c r="AM8851" s="50"/>
      <c r="AN8851" s="50"/>
      <c r="AO8851" s="50"/>
      <c r="AP8851" s="50"/>
      <c r="AQ8851" s="50"/>
      <c r="AR8851" s="50"/>
      <c r="AS8851" s="50"/>
      <c r="AT8851" s="50"/>
      <c r="AU8851" s="50"/>
      <c r="AV8851" s="50"/>
      <c r="AW8851" s="50"/>
      <c r="AX8851" s="50"/>
      <c r="AY8851" s="50"/>
      <c r="AZ8851" s="50"/>
      <c r="BA8851" s="50"/>
      <c r="BB8851" s="50"/>
      <c r="BC8851" s="50"/>
      <c r="BD8851" s="50"/>
      <c r="BE8851" s="50"/>
      <c r="BF8851" s="50"/>
      <c r="BG8851" s="50"/>
      <c r="BH8851" s="50"/>
      <c r="BI8851" s="50"/>
      <c r="BJ8851" s="50"/>
      <c r="BK8851" s="50"/>
      <c r="BL8851" s="50"/>
      <c r="BM8851" s="50"/>
      <c r="BN8851" s="50"/>
      <c r="BO8851" s="50"/>
      <c r="BP8851" s="50"/>
      <c r="BQ8851" s="50"/>
      <c r="BR8851" s="50"/>
      <c r="BS8851" s="50"/>
      <c r="BT8851" s="50"/>
      <c r="BU8851" s="50"/>
      <c r="BV8851" s="50"/>
      <c r="BW8851" s="50"/>
      <c r="BX8851" s="50"/>
      <c r="BY8851" s="50"/>
      <c r="BZ8851" s="50"/>
      <c r="CA8851" s="50"/>
      <c r="CB8851" s="50"/>
      <c r="CC8851" s="50"/>
      <c r="CD8851" s="50"/>
      <c r="CE8851" s="50"/>
      <c r="CF8851" s="50"/>
      <c r="CG8851" s="50"/>
      <c r="CH8851" s="50"/>
      <c r="CI8851" s="50"/>
      <c r="CJ8851" s="50"/>
      <c r="CK8851" s="50"/>
      <c r="CL8851" s="50"/>
      <c r="CM8851" s="50"/>
      <c r="CN8851" s="50"/>
      <c r="CO8851" s="50"/>
      <c r="CP8851" s="50"/>
      <c r="CQ8851" s="50"/>
      <c r="CR8851" s="50"/>
      <c r="CS8851" s="50"/>
      <c r="CT8851" s="50"/>
      <c r="CU8851" s="50"/>
      <c r="CV8851" s="50"/>
      <c r="CW8851" s="50"/>
      <c r="CX8851" s="50"/>
      <c r="CY8851" s="50"/>
      <c r="CZ8851" s="50"/>
      <c r="DA8851" s="50"/>
      <c r="DB8851" s="50"/>
      <c r="DC8851" s="50"/>
      <c r="DD8851" s="50"/>
      <c r="DE8851" s="50"/>
      <c r="DF8851" s="50"/>
      <c r="DG8851" s="50"/>
    </row>
    <row r="8852" spans="1:111" x14ac:dyDescent="0.2">
      <c r="A8852" s="212"/>
      <c r="B8852" s="212"/>
      <c r="C8852" s="212"/>
      <c r="D8852" s="161"/>
      <c r="E8852" s="310"/>
      <c r="F8852" s="192"/>
      <c r="G8852" s="192"/>
      <c r="H8852" s="50"/>
      <c r="I8852" s="50"/>
      <c r="J8852" s="50"/>
      <c r="K8852" s="50"/>
      <c r="L8852" s="50"/>
      <c r="M8852" s="50"/>
      <c r="N8852" s="50"/>
      <c r="O8852" s="50"/>
      <c r="P8852" s="50"/>
      <c r="Q8852" s="50"/>
      <c r="R8852" s="50"/>
      <c r="S8852" s="50"/>
      <c r="T8852" s="50"/>
      <c r="U8852" s="50"/>
      <c r="V8852" s="50"/>
      <c r="W8852" s="50"/>
      <c r="X8852" s="50"/>
      <c r="Y8852" s="50"/>
      <c r="Z8852" s="50"/>
      <c r="AA8852" s="50"/>
      <c r="AB8852" s="50"/>
      <c r="AC8852" s="50"/>
      <c r="AD8852" s="50"/>
      <c r="AE8852" s="50"/>
      <c r="AF8852" s="50"/>
      <c r="AG8852" s="50"/>
      <c r="AH8852" s="50"/>
      <c r="AI8852" s="50"/>
      <c r="AJ8852" s="50"/>
      <c r="AK8852" s="50"/>
      <c r="AL8852" s="50"/>
      <c r="AM8852" s="50"/>
      <c r="AN8852" s="50"/>
      <c r="AO8852" s="50"/>
      <c r="AP8852" s="50"/>
      <c r="AQ8852" s="50"/>
      <c r="AR8852" s="50"/>
      <c r="AS8852" s="50"/>
      <c r="AT8852" s="50"/>
      <c r="AU8852" s="50"/>
      <c r="AV8852" s="50"/>
      <c r="AW8852" s="50"/>
      <c r="AX8852" s="50"/>
      <c r="AY8852" s="50"/>
      <c r="AZ8852" s="50"/>
      <c r="BA8852" s="50"/>
      <c r="BB8852" s="50"/>
      <c r="BC8852" s="50"/>
      <c r="BD8852" s="50"/>
      <c r="BE8852" s="50"/>
      <c r="BF8852" s="50"/>
      <c r="BG8852" s="50"/>
      <c r="BH8852" s="50"/>
      <c r="BI8852" s="50"/>
      <c r="BJ8852" s="50"/>
      <c r="BK8852" s="50"/>
      <c r="BL8852" s="50"/>
      <c r="BM8852" s="50"/>
      <c r="BN8852" s="50"/>
      <c r="BO8852" s="50"/>
      <c r="BP8852" s="50"/>
      <c r="BQ8852" s="50"/>
      <c r="BR8852" s="50"/>
      <c r="BS8852" s="50"/>
      <c r="BT8852" s="50"/>
      <c r="BU8852" s="50"/>
      <c r="BV8852" s="50"/>
      <c r="BW8852" s="50"/>
      <c r="BX8852" s="50"/>
      <c r="BY8852" s="50"/>
      <c r="BZ8852" s="50"/>
      <c r="CA8852" s="50"/>
      <c r="CB8852" s="50"/>
      <c r="CC8852" s="50"/>
      <c r="CD8852" s="50"/>
      <c r="CE8852" s="50"/>
      <c r="CF8852" s="50"/>
      <c r="CG8852" s="50"/>
      <c r="CH8852" s="50"/>
      <c r="CI8852" s="50"/>
      <c r="CJ8852" s="50"/>
      <c r="CK8852" s="50"/>
      <c r="CL8852" s="50"/>
      <c r="CM8852" s="50"/>
      <c r="CN8852" s="50"/>
      <c r="CO8852" s="50"/>
      <c r="CP8852" s="50"/>
      <c r="CQ8852" s="50"/>
      <c r="CR8852" s="50"/>
      <c r="CS8852" s="50"/>
      <c r="CT8852" s="50"/>
      <c r="CU8852" s="50"/>
      <c r="CV8852" s="50"/>
      <c r="CW8852" s="50"/>
      <c r="CX8852" s="50"/>
      <c r="CY8852" s="50"/>
      <c r="CZ8852" s="50"/>
      <c r="DA8852" s="50"/>
      <c r="DB8852" s="50"/>
      <c r="DC8852" s="50"/>
      <c r="DD8852" s="50"/>
      <c r="DE8852" s="50"/>
      <c r="DF8852" s="50"/>
      <c r="DG8852" s="50"/>
    </row>
    <row r="8853" spans="1:111" x14ac:dyDescent="0.2">
      <c r="A8853" s="212"/>
      <c r="B8853" s="212"/>
      <c r="C8853" s="212"/>
      <c r="D8853" s="161"/>
      <c r="E8853" s="310"/>
      <c r="F8853" s="192"/>
      <c r="G8853" s="192"/>
      <c r="H8853" s="50"/>
      <c r="I8853" s="50"/>
      <c r="J8853" s="50"/>
      <c r="K8853" s="50"/>
      <c r="L8853" s="50"/>
      <c r="M8853" s="50"/>
      <c r="N8853" s="50"/>
      <c r="O8853" s="50"/>
      <c r="P8853" s="50"/>
      <c r="Q8853" s="50"/>
      <c r="R8853" s="50"/>
      <c r="S8853" s="50"/>
      <c r="T8853" s="50"/>
      <c r="U8853" s="50"/>
      <c r="V8853" s="50"/>
      <c r="W8853" s="50"/>
      <c r="X8853" s="50"/>
      <c r="Y8853" s="50"/>
      <c r="Z8853" s="50"/>
      <c r="AA8853" s="50"/>
      <c r="AB8853" s="50"/>
      <c r="AC8853" s="50"/>
      <c r="AD8853" s="50"/>
      <c r="AE8853" s="50"/>
      <c r="AF8853" s="50"/>
      <c r="AG8853" s="50"/>
      <c r="AH8853" s="50"/>
      <c r="AI8853" s="50"/>
      <c r="AJ8853" s="50"/>
      <c r="AK8853" s="50"/>
      <c r="AL8853" s="50"/>
      <c r="AM8853" s="50"/>
      <c r="AN8853" s="50"/>
      <c r="AO8853" s="50"/>
      <c r="AP8853" s="50"/>
      <c r="AQ8853" s="50"/>
      <c r="AR8853" s="50"/>
      <c r="AS8853" s="50"/>
      <c r="AT8853" s="50"/>
      <c r="AU8853" s="50"/>
      <c r="AV8853" s="50"/>
      <c r="AW8853" s="50"/>
      <c r="AX8853" s="50"/>
      <c r="AY8853" s="50"/>
      <c r="AZ8853" s="50"/>
      <c r="BA8853" s="50"/>
      <c r="BB8853" s="50"/>
      <c r="BC8853" s="50"/>
      <c r="BD8853" s="50"/>
      <c r="BE8853" s="50"/>
      <c r="BF8853" s="50"/>
      <c r="BG8853" s="50"/>
      <c r="BH8853" s="50"/>
      <c r="BI8853" s="50"/>
      <c r="BJ8853" s="50"/>
      <c r="BK8853" s="50"/>
      <c r="BL8853" s="50"/>
      <c r="BM8853" s="50"/>
      <c r="BN8853" s="50"/>
      <c r="BO8853" s="50"/>
      <c r="BP8853" s="50"/>
      <c r="BQ8853" s="50"/>
      <c r="BR8853" s="50"/>
      <c r="BS8853" s="50"/>
      <c r="BT8853" s="50"/>
      <c r="BU8853" s="50"/>
      <c r="BV8853" s="50"/>
      <c r="BW8853" s="50"/>
      <c r="BX8853" s="50"/>
      <c r="BY8853" s="50"/>
      <c r="BZ8853" s="50"/>
      <c r="CA8853" s="50"/>
      <c r="CB8853" s="50"/>
      <c r="CC8853" s="50"/>
      <c r="CD8853" s="50"/>
      <c r="CE8853" s="50"/>
      <c r="CF8853" s="50"/>
      <c r="CG8853" s="50"/>
      <c r="CH8853" s="50"/>
      <c r="CI8853" s="50"/>
      <c r="CJ8853" s="50"/>
      <c r="CK8853" s="50"/>
      <c r="CL8853" s="50"/>
      <c r="CM8853" s="50"/>
      <c r="CN8853" s="50"/>
      <c r="CO8853" s="50"/>
      <c r="CP8853" s="50"/>
      <c r="CQ8853" s="50"/>
      <c r="CR8853" s="50"/>
      <c r="CS8853" s="50"/>
      <c r="CT8853" s="50"/>
      <c r="CU8853" s="50"/>
      <c r="CV8853" s="50"/>
      <c r="CW8853" s="50"/>
      <c r="CX8853" s="50"/>
      <c r="CY8853" s="50"/>
      <c r="CZ8853" s="50"/>
      <c r="DA8853" s="50"/>
      <c r="DB8853" s="50"/>
      <c r="DC8853" s="50"/>
      <c r="DD8853" s="50"/>
      <c r="DE8853" s="50"/>
      <c r="DF8853" s="50"/>
      <c r="DG8853" s="50"/>
    </row>
    <row r="8854" spans="1:111" x14ac:dyDescent="0.2">
      <c r="A8854" s="212"/>
      <c r="B8854" s="212"/>
      <c r="C8854" s="212"/>
      <c r="D8854" s="161"/>
      <c r="E8854" s="310"/>
      <c r="F8854" s="192"/>
      <c r="G8854" s="192"/>
      <c r="H8854" s="50"/>
      <c r="I8854" s="50"/>
      <c r="J8854" s="50"/>
      <c r="K8854" s="50"/>
      <c r="L8854" s="50"/>
      <c r="M8854" s="50"/>
      <c r="N8854" s="50"/>
      <c r="O8854" s="50"/>
      <c r="P8854" s="50"/>
      <c r="Q8854" s="50"/>
      <c r="R8854" s="50"/>
      <c r="S8854" s="50"/>
      <c r="T8854" s="50"/>
      <c r="U8854" s="50"/>
      <c r="V8854" s="50"/>
      <c r="W8854" s="50"/>
      <c r="X8854" s="50"/>
      <c r="Y8854" s="50"/>
      <c r="Z8854" s="50"/>
      <c r="AA8854" s="50"/>
      <c r="AB8854" s="50"/>
      <c r="AC8854" s="50"/>
      <c r="AD8854" s="50"/>
      <c r="AE8854" s="50"/>
      <c r="AF8854" s="50"/>
      <c r="AG8854" s="50"/>
      <c r="AH8854" s="50"/>
      <c r="AI8854" s="50"/>
      <c r="AJ8854" s="50"/>
      <c r="AK8854" s="50"/>
      <c r="AL8854" s="50"/>
      <c r="AM8854" s="50"/>
      <c r="AN8854" s="50"/>
      <c r="AO8854" s="50"/>
      <c r="AP8854" s="50"/>
      <c r="AQ8854" s="50"/>
      <c r="AR8854" s="50"/>
      <c r="AS8854" s="50"/>
      <c r="AT8854" s="50"/>
      <c r="AU8854" s="50"/>
      <c r="AV8854" s="50"/>
      <c r="AW8854" s="50"/>
      <c r="AX8854" s="50"/>
      <c r="AY8854" s="50"/>
      <c r="AZ8854" s="50"/>
      <c r="BA8854" s="50"/>
      <c r="BB8854" s="50"/>
      <c r="BC8854" s="50"/>
      <c r="BD8854" s="50"/>
      <c r="BE8854" s="50"/>
      <c r="BF8854" s="50"/>
      <c r="BG8854" s="50"/>
      <c r="BH8854" s="50"/>
      <c r="BI8854" s="50"/>
      <c r="BJ8854" s="50"/>
      <c r="BK8854" s="50"/>
      <c r="BL8854" s="50"/>
      <c r="BM8854" s="50"/>
      <c r="BN8854" s="50"/>
      <c r="BO8854" s="50"/>
      <c r="BP8854" s="50"/>
      <c r="BQ8854" s="50"/>
      <c r="BR8854" s="50"/>
      <c r="BS8854" s="50"/>
      <c r="BT8854" s="50"/>
      <c r="BU8854" s="50"/>
      <c r="BV8854" s="50"/>
      <c r="BW8854" s="50"/>
      <c r="BX8854" s="50"/>
      <c r="BY8854" s="50"/>
      <c r="BZ8854" s="50"/>
      <c r="CA8854" s="50"/>
      <c r="CB8854" s="50"/>
      <c r="CC8854" s="50"/>
      <c r="CD8854" s="50"/>
      <c r="CE8854" s="50"/>
      <c r="CF8854" s="50"/>
      <c r="CG8854" s="50"/>
      <c r="CH8854" s="50"/>
      <c r="CI8854" s="50"/>
      <c r="CJ8854" s="50"/>
      <c r="CK8854" s="50"/>
      <c r="CL8854" s="50"/>
      <c r="CM8854" s="50"/>
      <c r="CN8854" s="50"/>
      <c r="CO8854" s="50"/>
      <c r="CP8854" s="50"/>
      <c r="CQ8854" s="50"/>
      <c r="CR8854" s="50"/>
      <c r="CS8854" s="50"/>
      <c r="CT8854" s="50"/>
      <c r="CU8854" s="50"/>
      <c r="CV8854" s="50"/>
      <c r="CW8854" s="50"/>
      <c r="CX8854" s="50"/>
      <c r="CY8854" s="50"/>
      <c r="CZ8854" s="50"/>
      <c r="DA8854" s="50"/>
      <c r="DB8854" s="50"/>
      <c r="DC8854" s="50"/>
      <c r="DD8854" s="50"/>
      <c r="DE8854" s="50"/>
      <c r="DF8854" s="50"/>
      <c r="DG8854" s="50"/>
    </row>
    <row r="8855" spans="1:111" x14ac:dyDescent="0.2">
      <c r="A8855" s="212"/>
      <c r="B8855" s="212"/>
      <c r="C8855" s="212"/>
      <c r="D8855" s="161"/>
      <c r="E8855" s="310"/>
      <c r="F8855" s="192"/>
      <c r="G8855" s="192"/>
      <c r="H8855" s="50"/>
      <c r="I8855" s="50"/>
      <c r="J8855" s="50"/>
      <c r="K8855" s="50"/>
      <c r="L8855" s="50"/>
      <c r="M8855" s="50"/>
      <c r="N8855" s="50"/>
      <c r="O8855" s="50"/>
      <c r="P8855" s="50"/>
      <c r="Q8855" s="50"/>
      <c r="R8855" s="50"/>
      <c r="S8855" s="50"/>
      <c r="T8855" s="50"/>
      <c r="U8855" s="50"/>
      <c r="V8855" s="50"/>
      <c r="W8855" s="50"/>
      <c r="X8855" s="50"/>
      <c r="Y8855" s="50"/>
      <c r="Z8855" s="50"/>
      <c r="AA8855" s="50"/>
      <c r="AB8855" s="50"/>
      <c r="AC8855" s="50"/>
      <c r="AD8855" s="50"/>
      <c r="AE8855" s="50"/>
      <c r="AF8855" s="50"/>
      <c r="AG8855" s="50"/>
      <c r="AH8855" s="50"/>
      <c r="AI8855" s="50"/>
      <c r="AJ8855" s="50"/>
      <c r="AK8855" s="50"/>
      <c r="AL8855" s="50"/>
      <c r="AM8855" s="50"/>
      <c r="AN8855" s="50"/>
      <c r="AO8855" s="50"/>
      <c r="AP8855" s="50"/>
      <c r="AQ8855" s="50"/>
      <c r="AR8855" s="50"/>
      <c r="AS8855" s="50"/>
      <c r="AT8855" s="50"/>
      <c r="AU8855" s="50"/>
      <c r="AV8855" s="50"/>
      <c r="AW8855" s="50"/>
      <c r="AX8855" s="50"/>
      <c r="AY8855" s="50"/>
      <c r="AZ8855" s="50"/>
      <c r="BA8855" s="50"/>
      <c r="BB8855" s="50"/>
      <c r="BC8855" s="50"/>
      <c r="BD8855" s="50"/>
      <c r="BE8855" s="50"/>
      <c r="BF8855" s="50"/>
      <c r="BG8855" s="50"/>
      <c r="BH8855" s="50"/>
      <c r="BI8855" s="50"/>
      <c r="BJ8855" s="50"/>
      <c r="BK8855" s="50"/>
      <c r="BL8855" s="50"/>
      <c r="BM8855" s="50"/>
      <c r="BN8855" s="50"/>
      <c r="BO8855" s="50"/>
      <c r="BP8855" s="50"/>
      <c r="BQ8855" s="50"/>
      <c r="BR8855" s="50"/>
      <c r="BS8855" s="50"/>
      <c r="BT8855" s="50"/>
      <c r="BU8855" s="50"/>
      <c r="BV8855" s="50"/>
      <c r="BW8855" s="50"/>
      <c r="BX8855" s="50"/>
      <c r="BY8855" s="50"/>
      <c r="BZ8855" s="50"/>
      <c r="CA8855" s="50"/>
      <c r="CB8855" s="50"/>
      <c r="CC8855" s="50"/>
      <c r="CD8855" s="50"/>
      <c r="CE8855" s="50"/>
      <c r="CF8855" s="50"/>
      <c r="CG8855" s="50"/>
      <c r="CH8855" s="50"/>
      <c r="CI8855" s="50"/>
      <c r="CJ8855" s="50"/>
      <c r="CK8855" s="50"/>
      <c r="CL8855" s="50"/>
      <c r="CM8855" s="50"/>
      <c r="CN8855" s="50"/>
      <c r="CO8855" s="50"/>
      <c r="CP8855" s="50"/>
      <c r="CQ8855" s="50"/>
      <c r="CR8855" s="50"/>
      <c r="CS8855" s="50"/>
      <c r="CT8855" s="50"/>
      <c r="CU8855" s="50"/>
      <c r="CV8855" s="50"/>
      <c r="CW8855" s="50"/>
      <c r="CX8855" s="50"/>
      <c r="CY8855" s="50"/>
      <c r="CZ8855" s="50"/>
      <c r="DA8855" s="50"/>
      <c r="DB8855" s="50"/>
      <c r="DC8855" s="50"/>
      <c r="DD8855" s="50"/>
      <c r="DE8855" s="50"/>
      <c r="DF8855" s="50"/>
      <c r="DG8855" s="50"/>
    </row>
    <row r="8856" spans="1:111" x14ac:dyDescent="0.2">
      <c r="A8856" s="212"/>
      <c r="B8856" s="212"/>
      <c r="C8856" s="212"/>
      <c r="D8856" s="161"/>
      <c r="E8856" s="310"/>
      <c r="F8856" s="192"/>
      <c r="G8856" s="192"/>
      <c r="H8856" s="50"/>
      <c r="I8856" s="50"/>
      <c r="J8856" s="50"/>
      <c r="K8856" s="50"/>
      <c r="L8856" s="50"/>
      <c r="M8856" s="50"/>
      <c r="N8856" s="50"/>
      <c r="O8856" s="50"/>
      <c r="P8856" s="50"/>
      <c r="Q8856" s="50"/>
      <c r="R8856" s="50"/>
      <c r="S8856" s="50"/>
      <c r="T8856" s="50"/>
      <c r="U8856" s="50"/>
      <c r="V8856" s="50"/>
      <c r="W8856" s="50"/>
      <c r="X8856" s="50"/>
      <c r="Y8856" s="50"/>
      <c r="Z8856" s="50"/>
      <c r="AA8856" s="50"/>
      <c r="AB8856" s="50"/>
      <c r="AC8856" s="50"/>
      <c r="AD8856" s="50"/>
      <c r="AE8856" s="50"/>
      <c r="AF8856" s="50"/>
      <c r="AG8856" s="50"/>
      <c r="AH8856" s="50"/>
      <c r="AI8856" s="50"/>
      <c r="AJ8856" s="50"/>
      <c r="AK8856" s="50"/>
      <c r="AL8856" s="50"/>
      <c r="AM8856" s="50"/>
      <c r="AN8856" s="50"/>
      <c r="AO8856" s="50"/>
      <c r="AP8856" s="50"/>
      <c r="AQ8856" s="50"/>
      <c r="AR8856" s="50"/>
      <c r="AS8856" s="50"/>
      <c r="AT8856" s="50"/>
      <c r="AU8856" s="50"/>
      <c r="AV8856" s="50"/>
      <c r="AW8856" s="50"/>
      <c r="AX8856" s="50"/>
      <c r="AY8856" s="50"/>
      <c r="AZ8856" s="50"/>
      <c r="BA8856" s="50"/>
      <c r="BB8856" s="50"/>
      <c r="BC8856" s="50"/>
      <c r="BD8856" s="50"/>
      <c r="BE8856" s="50"/>
      <c r="BF8856" s="50"/>
      <c r="BG8856" s="50"/>
      <c r="BH8856" s="50"/>
      <c r="BI8856" s="50"/>
      <c r="BJ8856" s="50"/>
      <c r="BK8856" s="50"/>
      <c r="BL8856" s="50"/>
      <c r="BM8856" s="50"/>
      <c r="BN8856" s="50"/>
      <c r="BO8856" s="50"/>
      <c r="BP8856" s="50"/>
      <c r="BQ8856" s="50"/>
      <c r="BR8856" s="50"/>
      <c r="BS8856" s="50"/>
      <c r="BT8856" s="50"/>
      <c r="BU8856" s="50"/>
      <c r="BV8856" s="50"/>
      <c r="BW8856" s="50"/>
      <c r="BX8856" s="50"/>
      <c r="BY8856" s="50"/>
      <c r="BZ8856" s="50"/>
      <c r="CA8856" s="50"/>
      <c r="CB8856" s="50"/>
      <c r="CC8856" s="50"/>
      <c r="CD8856" s="50"/>
      <c r="CE8856" s="50"/>
      <c r="CF8856" s="50"/>
      <c r="CG8856" s="50"/>
      <c r="CH8856" s="50"/>
      <c r="CI8856" s="50"/>
      <c r="CJ8856" s="50"/>
      <c r="CK8856" s="50"/>
      <c r="CL8856" s="50"/>
      <c r="CM8856" s="50"/>
      <c r="CN8856" s="50"/>
      <c r="CO8856" s="50"/>
      <c r="CP8856" s="50"/>
      <c r="CQ8856" s="50"/>
      <c r="CR8856" s="50"/>
      <c r="CS8856" s="50"/>
      <c r="CT8856" s="50"/>
      <c r="CU8856" s="50"/>
      <c r="CV8856" s="50"/>
      <c r="CW8856" s="50"/>
      <c r="CX8856" s="50"/>
      <c r="CY8856" s="50"/>
      <c r="CZ8856" s="50"/>
      <c r="DA8856" s="50"/>
      <c r="DB8856" s="50"/>
      <c r="DC8856" s="50"/>
      <c r="DD8856" s="50"/>
      <c r="DE8856" s="50"/>
      <c r="DF8856" s="50"/>
      <c r="DG8856" s="50"/>
    </row>
    <row r="8857" spans="1:111" x14ac:dyDescent="0.2">
      <c r="A8857" s="212"/>
      <c r="B8857" s="212"/>
      <c r="C8857" s="212"/>
      <c r="D8857" s="161"/>
      <c r="E8857" s="310"/>
      <c r="F8857" s="192"/>
      <c r="G8857" s="192"/>
      <c r="H8857" s="50"/>
      <c r="I8857" s="50"/>
      <c r="J8857" s="50"/>
      <c r="K8857" s="50"/>
      <c r="L8857" s="50"/>
      <c r="M8857" s="50"/>
      <c r="N8857" s="50"/>
      <c r="O8857" s="50"/>
      <c r="P8857" s="50"/>
      <c r="Q8857" s="50"/>
      <c r="R8857" s="50"/>
      <c r="S8857" s="50"/>
      <c r="T8857" s="50"/>
      <c r="U8857" s="50"/>
      <c r="V8857" s="50"/>
      <c r="W8857" s="50"/>
      <c r="X8857" s="50"/>
      <c r="Y8857" s="50"/>
      <c r="Z8857" s="50"/>
      <c r="AA8857" s="50"/>
      <c r="AB8857" s="50"/>
      <c r="AC8857" s="50"/>
      <c r="AD8857" s="50"/>
      <c r="AE8857" s="50"/>
      <c r="AF8857" s="50"/>
      <c r="AG8857" s="50"/>
      <c r="AH8857" s="50"/>
      <c r="AI8857" s="50"/>
      <c r="AJ8857" s="50"/>
      <c r="AK8857" s="50"/>
      <c r="AL8857" s="50"/>
      <c r="AM8857" s="50"/>
      <c r="AN8857" s="50"/>
      <c r="AO8857" s="50"/>
      <c r="AP8857" s="50"/>
      <c r="AQ8857" s="50"/>
      <c r="AR8857" s="50"/>
      <c r="AS8857" s="50"/>
      <c r="AT8857" s="50"/>
      <c r="AU8857" s="50"/>
      <c r="AV8857" s="50"/>
      <c r="AW8857" s="50"/>
      <c r="AX8857" s="50"/>
      <c r="AY8857" s="50"/>
      <c r="AZ8857" s="50"/>
      <c r="BA8857" s="50"/>
      <c r="BB8857" s="50"/>
      <c r="BC8857" s="50"/>
      <c r="BD8857" s="50"/>
      <c r="BE8857" s="50"/>
      <c r="BF8857" s="50"/>
      <c r="BG8857" s="50"/>
      <c r="BH8857" s="50"/>
      <c r="BI8857" s="50"/>
      <c r="BJ8857" s="50"/>
      <c r="BK8857" s="50"/>
      <c r="BL8857" s="50"/>
      <c r="BM8857" s="50"/>
      <c r="BN8857" s="50"/>
      <c r="BO8857" s="50"/>
      <c r="BP8857" s="50"/>
      <c r="BQ8857" s="50"/>
      <c r="BR8857" s="50"/>
      <c r="BS8857" s="50"/>
      <c r="BT8857" s="50"/>
      <c r="BU8857" s="50"/>
      <c r="BV8857" s="50"/>
      <c r="BW8857" s="50"/>
      <c r="BX8857" s="50"/>
      <c r="BY8857" s="50"/>
      <c r="BZ8857" s="50"/>
      <c r="CA8857" s="50"/>
      <c r="CB8857" s="50"/>
      <c r="CC8857" s="50"/>
      <c r="CD8857" s="50"/>
      <c r="CE8857" s="50"/>
      <c r="CF8857" s="50"/>
      <c r="CG8857" s="50"/>
      <c r="CH8857" s="50"/>
      <c r="CI8857" s="50"/>
      <c r="CJ8857" s="50"/>
      <c r="CK8857" s="50"/>
      <c r="CL8857" s="50"/>
      <c r="CM8857" s="50"/>
      <c r="CN8857" s="50"/>
      <c r="CO8857" s="50"/>
      <c r="CP8857" s="50"/>
      <c r="CQ8857" s="50"/>
      <c r="CR8857" s="50"/>
      <c r="CS8857" s="50"/>
      <c r="CT8857" s="50"/>
      <c r="CU8857" s="50"/>
      <c r="CV8857" s="50"/>
      <c r="CW8857" s="50"/>
      <c r="CX8857" s="50"/>
      <c r="CY8857" s="50"/>
      <c r="CZ8857" s="50"/>
      <c r="DA8857" s="50"/>
      <c r="DB8857" s="50"/>
      <c r="DC8857" s="50"/>
      <c r="DD8857" s="50"/>
      <c r="DE8857" s="50"/>
      <c r="DF8857" s="50"/>
      <c r="DG8857" s="50"/>
    </row>
    <row r="8858" spans="1:111" x14ac:dyDescent="0.2">
      <c r="A8858" s="212"/>
      <c r="B8858" s="212"/>
      <c r="C8858" s="212"/>
      <c r="D8858" s="161"/>
      <c r="E8858" s="310"/>
      <c r="F8858" s="192"/>
      <c r="G8858" s="192"/>
      <c r="H8858" s="50"/>
      <c r="I8858" s="50"/>
      <c r="J8858" s="50"/>
      <c r="K8858" s="50"/>
      <c r="L8858" s="50"/>
      <c r="M8858" s="50"/>
      <c r="N8858" s="50"/>
      <c r="O8858" s="50"/>
      <c r="P8858" s="50"/>
      <c r="Q8858" s="50"/>
      <c r="R8858" s="50"/>
      <c r="S8858" s="50"/>
      <c r="T8858" s="50"/>
      <c r="U8858" s="50"/>
      <c r="V8858" s="50"/>
      <c r="W8858" s="50"/>
      <c r="X8858" s="50"/>
      <c r="Y8858" s="50"/>
      <c r="Z8858" s="50"/>
      <c r="AA8858" s="50"/>
      <c r="AB8858" s="50"/>
      <c r="AC8858" s="50"/>
      <c r="AD8858" s="50"/>
      <c r="AE8858" s="50"/>
      <c r="AF8858" s="50"/>
      <c r="AG8858" s="50"/>
      <c r="AH8858" s="50"/>
      <c r="AI8858" s="50"/>
      <c r="AJ8858" s="50"/>
      <c r="AK8858" s="50"/>
      <c r="AL8858" s="50"/>
      <c r="AM8858" s="50"/>
      <c r="AN8858" s="50"/>
      <c r="AO8858" s="50"/>
      <c r="AP8858" s="50"/>
      <c r="AQ8858" s="50"/>
      <c r="AR8858" s="50"/>
      <c r="AS8858" s="50"/>
      <c r="AT8858" s="50"/>
      <c r="AU8858" s="50"/>
      <c r="AV8858" s="50"/>
      <c r="AW8858" s="50"/>
      <c r="AX8858" s="50"/>
      <c r="AY8858" s="50"/>
      <c r="AZ8858" s="50"/>
      <c r="BA8858" s="50"/>
      <c r="BB8858" s="50"/>
      <c r="BC8858" s="50"/>
      <c r="BD8858" s="50"/>
      <c r="BE8858" s="50"/>
      <c r="BF8858" s="50"/>
      <c r="BG8858" s="50"/>
      <c r="BH8858" s="50"/>
      <c r="BI8858" s="50"/>
      <c r="BJ8858" s="50"/>
      <c r="BK8858" s="50"/>
      <c r="BL8858" s="50"/>
      <c r="BM8858" s="50"/>
      <c r="BN8858" s="50"/>
      <c r="BO8858" s="50"/>
      <c r="BP8858" s="50"/>
      <c r="BQ8858" s="50"/>
      <c r="BR8858" s="50"/>
      <c r="BS8858" s="50"/>
      <c r="BT8858" s="50"/>
      <c r="BU8858" s="50"/>
      <c r="BV8858" s="50"/>
      <c r="BW8858" s="50"/>
      <c r="BX8858" s="50"/>
      <c r="BY8858" s="50"/>
      <c r="BZ8858" s="50"/>
      <c r="CA8858" s="50"/>
      <c r="CB8858" s="50"/>
      <c r="CC8858" s="50"/>
      <c r="CD8858" s="50"/>
      <c r="CE8858" s="50"/>
      <c r="CF8858" s="50"/>
      <c r="CG8858" s="50"/>
      <c r="CH8858" s="50"/>
      <c r="CI8858" s="50"/>
      <c r="CJ8858" s="50"/>
      <c r="CK8858" s="50"/>
      <c r="CL8858" s="50"/>
      <c r="CM8858" s="50"/>
      <c r="CN8858" s="50"/>
      <c r="CO8858" s="50"/>
      <c r="CP8858" s="50"/>
      <c r="CQ8858" s="50"/>
      <c r="CR8858" s="50"/>
      <c r="CS8858" s="50"/>
      <c r="CT8858" s="50"/>
      <c r="CU8858" s="50"/>
      <c r="CV8858" s="50"/>
      <c r="CW8858" s="50"/>
      <c r="CX8858" s="50"/>
      <c r="CY8858" s="50"/>
      <c r="CZ8858" s="50"/>
      <c r="DA8858" s="50"/>
      <c r="DB8858" s="50"/>
      <c r="DC8858" s="50"/>
      <c r="DD8858" s="50"/>
      <c r="DE8858" s="50"/>
      <c r="DF8858" s="50"/>
      <c r="DG8858" s="50"/>
    </row>
    <row r="8859" spans="1:111" x14ac:dyDescent="0.2">
      <c r="A8859" s="212"/>
      <c r="B8859" s="212"/>
      <c r="C8859" s="212"/>
      <c r="D8859" s="161"/>
      <c r="E8859" s="310"/>
      <c r="F8859" s="192"/>
      <c r="G8859" s="192"/>
      <c r="H8859" s="50"/>
      <c r="I8859" s="50"/>
      <c r="J8859" s="50"/>
      <c r="K8859" s="50"/>
      <c r="L8859" s="50"/>
      <c r="M8859" s="50"/>
      <c r="N8859" s="50"/>
      <c r="O8859" s="50"/>
      <c r="P8859" s="50"/>
      <c r="Q8859" s="50"/>
      <c r="R8859" s="50"/>
      <c r="S8859" s="50"/>
      <c r="T8859" s="50"/>
      <c r="U8859" s="50"/>
      <c r="V8859" s="50"/>
      <c r="W8859" s="50"/>
      <c r="X8859" s="50"/>
      <c r="Y8859" s="50"/>
      <c r="Z8859" s="50"/>
      <c r="AA8859" s="50"/>
      <c r="AB8859" s="50"/>
      <c r="AC8859" s="50"/>
      <c r="AD8859" s="50"/>
      <c r="AE8859" s="50"/>
      <c r="AF8859" s="50"/>
      <c r="AG8859" s="50"/>
      <c r="AH8859" s="50"/>
      <c r="AI8859" s="50"/>
      <c r="AJ8859" s="50"/>
      <c r="AK8859" s="50"/>
      <c r="AL8859" s="50"/>
      <c r="AM8859" s="50"/>
      <c r="AN8859" s="50"/>
      <c r="AO8859" s="50"/>
      <c r="AP8859" s="50"/>
      <c r="AQ8859" s="50"/>
      <c r="AR8859" s="50"/>
      <c r="AS8859" s="50"/>
      <c r="AT8859" s="50"/>
      <c r="AU8859" s="50"/>
      <c r="AV8859" s="50"/>
      <c r="AW8859" s="50"/>
      <c r="AX8859" s="50"/>
      <c r="AY8859" s="50"/>
      <c r="AZ8859" s="50"/>
      <c r="BA8859" s="50"/>
      <c r="BB8859" s="50"/>
      <c r="BC8859" s="50"/>
      <c r="BD8859" s="50"/>
      <c r="BE8859" s="50"/>
      <c r="BF8859" s="50"/>
      <c r="BG8859" s="50"/>
      <c r="BH8859" s="50"/>
      <c r="BI8859" s="50"/>
      <c r="BJ8859" s="50"/>
      <c r="BK8859" s="50"/>
      <c r="BL8859" s="50"/>
      <c r="BM8859" s="50"/>
      <c r="BN8859" s="50"/>
      <c r="BO8859" s="50"/>
      <c r="BP8859" s="50"/>
      <c r="BQ8859" s="50"/>
      <c r="BR8859" s="50"/>
      <c r="BS8859" s="50"/>
      <c r="BT8859" s="50"/>
      <c r="BU8859" s="50"/>
      <c r="BV8859" s="50"/>
      <c r="BW8859" s="50"/>
      <c r="BX8859" s="50"/>
      <c r="BY8859" s="50"/>
      <c r="BZ8859" s="50"/>
      <c r="CA8859" s="50"/>
      <c r="CB8859" s="50"/>
      <c r="CC8859" s="50"/>
      <c r="CD8859" s="50"/>
      <c r="CE8859" s="50"/>
      <c r="CF8859" s="50"/>
      <c r="CG8859" s="50"/>
      <c r="CH8859" s="50"/>
      <c r="CI8859" s="50"/>
      <c r="CJ8859" s="50"/>
      <c r="CK8859" s="50"/>
      <c r="CL8859" s="50"/>
      <c r="CM8859" s="50"/>
      <c r="CN8859" s="50"/>
      <c r="CO8859" s="50"/>
      <c r="CP8859" s="50"/>
      <c r="CQ8859" s="50"/>
      <c r="CR8859" s="50"/>
      <c r="CS8859" s="50"/>
      <c r="CT8859" s="50"/>
      <c r="CU8859" s="50"/>
      <c r="CV8859" s="50"/>
      <c r="CW8859" s="50"/>
      <c r="CX8859" s="50"/>
      <c r="CY8859" s="50"/>
      <c r="CZ8859" s="50"/>
      <c r="DA8859" s="50"/>
      <c r="DB8859" s="50"/>
      <c r="DC8859" s="50"/>
      <c r="DD8859" s="50"/>
      <c r="DE8859" s="50"/>
      <c r="DF8859" s="50"/>
      <c r="DG8859" s="50"/>
    </row>
    <row r="8860" spans="1:111" x14ac:dyDescent="0.2">
      <c r="A8860" s="212"/>
      <c r="B8860" s="212"/>
      <c r="C8860" s="212"/>
      <c r="D8860" s="161"/>
      <c r="E8860" s="310"/>
      <c r="F8860" s="192"/>
      <c r="G8860" s="192"/>
      <c r="H8860" s="50"/>
      <c r="I8860" s="50"/>
      <c r="J8860" s="50"/>
      <c r="K8860" s="50"/>
      <c r="L8860" s="50"/>
      <c r="M8860" s="50"/>
      <c r="N8860" s="50"/>
      <c r="O8860" s="50"/>
      <c r="P8860" s="50"/>
      <c r="Q8860" s="50"/>
      <c r="R8860" s="50"/>
      <c r="S8860" s="50"/>
      <c r="T8860" s="50"/>
      <c r="U8860" s="50"/>
      <c r="V8860" s="50"/>
      <c r="W8860" s="50"/>
      <c r="X8860" s="50"/>
      <c r="Y8860" s="50"/>
      <c r="Z8860" s="50"/>
      <c r="AA8860" s="50"/>
      <c r="AB8860" s="50"/>
      <c r="AC8860" s="50"/>
      <c r="AD8860" s="50"/>
      <c r="AE8860" s="50"/>
      <c r="AF8860" s="50"/>
      <c r="AG8860" s="50"/>
      <c r="AH8860" s="50"/>
      <c r="AI8860" s="50"/>
      <c r="AJ8860" s="50"/>
      <c r="AK8860" s="50"/>
      <c r="AL8860" s="50"/>
      <c r="AM8860" s="50"/>
      <c r="AN8860" s="50"/>
      <c r="AO8860" s="50"/>
      <c r="AP8860" s="50"/>
      <c r="AQ8860" s="50"/>
      <c r="AR8860" s="50"/>
      <c r="AS8860" s="50"/>
      <c r="AT8860" s="50"/>
      <c r="AU8860" s="50"/>
      <c r="AV8860" s="50"/>
      <c r="AW8860" s="50"/>
      <c r="AX8860" s="50"/>
      <c r="AY8860" s="50"/>
      <c r="AZ8860" s="50"/>
      <c r="BA8860" s="50"/>
      <c r="BB8860" s="50"/>
      <c r="BC8860" s="50"/>
      <c r="BD8860" s="50"/>
      <c r="BE8860" s="50"/>
      <c r="BF8860" s="50"/>
      <c r="BG8860" s="50"/>
      <c r="BH8860" s="50"/>
      <c r="BI8860" s="50"/>
      <c r="BJ8860" s="50"/>
      <c r="BK8860" s="50"/>
      <c r="BL8860" s="50"/>
      <c r="BM8860" s="50"/>
      <c r="BN8860" s="50"/>
      <c r="BO8860" s="50"/>
      <c r="BP8860" s="50"/>
      <c r="BQ8860" s="50"/>
      <c r="BR8860" s="50"/>
      <c r="BS8860" s="50"/>
      <c r="BT8860" s="50"/>
      <c r="BU8860" s="50"/>
      <c r="BV8860" s="50"/>
      <c r="BW8860" s="50"/>
      <c r="BX8860" s="50"/>
      <c r="BY8860" s="50"/>
      <c r="BZ8860" s="50"/>
      <c r="CA8860" s="50"/>
      <c r="CB8860" s="50"/>
      <c r="CC8860" s="50"/>
      <c r="CD8860" s="50"/>
      <c r="CE8860" s="50"/>
      <c r="CF8860" s="50"/>
      <c r="CG8860" s="50"/>
      <c r="CH8860" s="50"/>
      <c r="CI8860" s="50"/>
      <c r="CJ8860" s="50"/>
      <c r="CK8860" s="50"/>
      <c r="CL8860" s="50"/>
      <c r="CM8860" s="50"/>
      <c r="CN8860" s="50"/>
      <c r="CO8860" s="50"/>
      <c r="CP8860" s="50"/>
      <c r="CQ8860" s="50"/>
      <c r="CR8860" s="50"/>
      <c r="CS8860" s="50"/>
      <c r="CT8860" s="50"/>
      <c r="CU8860" s="50"/>
      <c r="CV8860" s="50"/>
      <c r="CW8860" s="50"/>
      <c r="CX8860" s="50"/>
      <c r="CY8860" s="50"/>
      <c r="CZ8860" s="50"/>
      <c r="DA8860" s="50"/>
      <c r="DB8860" s="50"/>
      <c r="DC8860" s="50"/>
      <c r="DD8860" s="50"/>
      <c r="DE8860" s="50"/>
      <c r="DF8860" s="50"/>
      <c r="DG8860" s="50"/>
    </row>
    <row r="8861" spans="1:111" x14ac:dyDescent="0.2">
      <c r="A8861" s="212"/>
      <c r="B8861" s="212"/>
      <c r="C8861" s="212"/>
      <c r="D8861" s="161"/>
      <c r="E8861" s="310"/>
      <c r="F8861" s="192"/>
      <c r="G8861" s="192"/>
      <c r="H8861" s="50"/>
      <c r="I8861" s="50"/>
      <c r="J8861" s="50"/>
      <c r="K8861" s="50"/>
      <c r="L8861" s="50"/>
      <c r="M8861" s="50"/>
      <c r="N8861" s="50"/>
      <c r="O8861" s="50"/>
      <c r="P8861" s="50"/>
      <c r="Q8861" s="50"/>
      <c r="R8861" s="50"/>
      <c r="S8861" s="50"/>
      <c r="T8861" s="50"/>
      <c r="U8861" s="50"/>
      <c r="V8861" s="50"/>
      <c r="W8861" s="50"/>
      <c r="X8861" s="50"/>
      <c r="Y8861" s="50"/>
      <c r="Z8861" s="50"/>
      <c r="AA8861" s="50"/>
      <c r="AB8861" s="50"/>
      <c r="AC8861" s="50"/>
      <c r="AD8861" s="50"/>
      <c r="AE8861" s="50"/>
      <c r="AF8861" s="50"/>
      <c r="AG8861" s="50"/>
      <c r="AH8861" s="50"/>
      <c r="AI8861" s="50"/>
      <c r="AJ8861" s="50"/>
      <c r="AK8861" s="50"/>
      <c r="AL8861" s="50"/>
      <c r="AM8861" s="50"/>
      <c r="AN8861" s="50"/>
      <c r="AO8861" s="50"/>
      <c r="AP8861" s="50"/>
      <c r="AQ8861" s="50"/>
      <c r="AR8861" s="50"/>
      <c r="AS8861" s="50"/>
      <c r="AT8861" s="50"/>
      <c r="AU8861" s="50"/>
      <c r="AV8861" s="50"/>
      <c r="AW8861" s="50"/>
      <c r="AX8861" s="50"/>
      <c r="AY8861" s="50"/>
      <c r="AZ8861" s="50"/>
      <c r="BA8861" s="50"/>
      <c r="BB8861" s="50"/>
      <c r="BC8861" s="50"/>
      <c r="BD8861" s="50"/>
      <c r="BE8861" s="50"/>
      <c r="BF8861" s="50"/>
      <c r="BG8861" s="50"/>
      <c r="BH8861" s="50"/>
      <c r="BI8861" s="50"/>
      <c r="BJ8861" s="50"/>
      <c r="BK8861" s="50"/>
      <c r="BL8861" s="50"/>
      <c r="BM8861" s="50"/>
      <c r="BN8861" s="50"/>
      <c r="BO8861" s="50"/>
      <c r="BP8861" s="50"/>
      <c r="BQ8861" s="50"/>
      <c r="BR8861" s="50"/>
      <c r="BS8861" s="50"/>
      <c r="BT8861" s="50"/>
      <c r="BU8861" s="50"/>
      <c r="BV8861" s="50"/>
      <c r="BW8861" s="50"/>
      <c r="BX8861" s="50"/>
      <c r="BY8861" s="50"/>
      <c r="BZ8861" s="50"/>
      <c r="CA8861" s="50"/>
      <c r="CB8861" s="50"/>
      <c r="CC8861" s="50"/>
      <c r="CD8861" s="50"/>
      <c r="CE8861" s="50"/>
      <c r="CF8861" s="50"/>
      <c r="CG8861" s="50"/>
      <c r="CH8861" s="50"/>
      <c r="CI8861" s="50"/>
      <c r="CJ8861" s="50"/>
      <c r="CK8861" s="50"/>
      <c r="CL8861" s="50"/>
      <c r="CM8861" s="50"/>
      <c r="CN8861" s="50"/>
      <c r="CO8861" s="50"/>
      <c r="CP8861" s="50"/>
      <c r="CQ8861" s="50"/>
      <c r="CR8861" s="50"/>
      <c r="CS8861" s="50"/>
      <c r="CT8861" s="50"/>
      <c r="CU8861" s="50"/>
      <c r="CV8861" s="50"/>
      <c r="CW8861" s="50"/>
      <c r="CX8861" s="50"/>
      <c r="CY8861" s="50"/>
      <c r="CZ8861" s="50"/>
      <c r="DA8861" s="50"/>
      <c r="DB8861" s="50"/>
      <c r="DC8861" s="50"/>
      <c r="DD8861" s="50"/>
      <c r="DE8861" s="50"/>
      <c r="DF8861" s="50"/>
      <c r="DG8861" s="50"/>
    </row>
    <row r="8862" spans="1:111" x14ac:dyDescent="0.2">
      <c r="A8862" s="212"/>
      <c r="B8862" s="212"/>
      <c r="C8862" s="212"/>
      <c r="D8862" s="161"/>
      <c r="E8862" s="310"/>
      <c r="F8862" s="192"/>
      <c r="G8862" s="192"/>
      <c r="H8862" s="50"/>
      <c r="I8862" s="50"/>
      <c r="J8862" s="50"/>
      <c r="K8862" s="50"/>
      <c r="L8862" s="50"/>
      <c r="M8862" s="50"/>
      <c r="N8862" s="50"/>
      <c r="O8862" s="50"/>
      <c r="P8862" s="50"/>
      <c r="Q8862" s="50"/>
      <c r="R8862" s="50"/>
      <c r="S8862" s="50"/>
      <c r="T8862" s="50"/>
      <c r="U8862" s="50"/>
      <c r="V8862" s="50"/>
      <c r="W8862" s="50"/>
      <c r="X8862" s="50"/>
      <c r="Y8862" s="50"/>
      <c r="Z8862" s="50"/>
      <c r="AA8862" s="50"/>
      <c r="AB8862" s="50"/>
      <c r="AC8862" s="50"/>
      <c r="AD8862" s="50"/>
      <c r="AE8862" s="50"/>
      <c r="AF8862" s="50"/>
      <c r="AG8862" s="50"/>
      <c r="AH8862" s="50"/>
      <c r="AI8862" s="50"/>
      <c r="AJ8862" s="50"/>
      <c r="AK8862" s="50"/>
      <c r="AL8862" s="50"/>
      <c r="AM8862" s="50"/>
      <c r="AN8862" s="50"/>
      <c r="AO8862" s="50"/>
      <c r="AP8862" s="50"/>
      <c r="AQ8862" s="50"/>
      <c r="AR8862" s="50"/>
      <c r="AS8862" s="50"/>
      <c r="AT8862" s="50"/>
      <c r="AU8862" s="50"/>
      <c r="AV8862" s="50"/>
      <c r="AW8862" s="50"/>
      <c r="AX8862" s="50"/>
      <c r="AY8862" s="50"/>
      <c r="AZ8862" s="50"/>
      <c r="BA8862" s="50"/>
      <c r="BB8862" s="50"/>
      <c r="BC8862" s="50"/>
      <c r="BD8862" s="50"/>
      <c r="BE8862" s="50"/>
      <c r="BF8862" s="50"/>
      <c r="BG8862" s="50"/>
      <c r="BH8862" s="50"/>
      <c r="BI8862" s="50"/>
      <c r="BJ8862" s="50"/>
      <c r="BK8862" s="50"/>
      <c r="BL8862" s="50"/>
      <c r="BM8862" s="50"/>
      <c r="BN8862" s="50"/>
      <c r="BO8862" s="50"/>
      <c r="BP8862" s="50"/>
      <c r="BQ8862" s="50"/>
      <c r="BR8862" s="50"/>
      <c r="BS8862" s="50"/>
      <c r="BT8862" s="50"/>
      <c r="BU8862" s="50"/>
      <c r="BV8862" s="50"/>
      <c r="BW8862" s="50"/>
      <c r="BX8862" s="50"/>
      <c r="BY8862" s="50"/>
      <c r="BZ8862" s="50"/>
      <c r="CA8862" s="50"/>
      <c r="CB8862" s="50"/>
      <c r="CC8862" s="50"/>
      <c r="CD8862" s="50"/>
      <c r="CE8862" s="50"/>
      <c r="CF8862" s="50"/>
      <c r="CG8862" s="50"/>
      <c r="CH8862" s="50"/>
      <c r="CI8862" s="50"/>
      <c r="CJ8862" s="50"/>
      <c r="CK8862" s="50"/>
      <c r="CL8862" s="50"/>
      <c r="CM8862" s="50"/>
      <c r="CN8862" s="50"/>
      <c r="CO8862" s="50"/>
      <c r="CP8862" s="50"/>
      <c r="CQ8862" s="50"/>
      <c r="CR8862" s="50"/>
      <c r="CS8862" s="50"/>
      <c r="CT8862" s="50"/>
      <c r="CU8862" s="50"/>
      <c r="CV8862" s="50"/>
      <c r="CW8862" s="50"/>
      <c r="CX8862" s="50"/>
      <c r="CY8862" s="50"/>
      <c r="CZ8862" s="50"/>
      <c r="DA8862" s="50"/>
      <c r="DB8862" s="50"/>
      <c r="DC8862" s="50"/>
      <c r="DD8862" s="50"/>
      <c r="DE8862" s="50"/>
      <c r="DF8862" s="50"/>
      <c r="DG8862" s="50"/>
    </row>
    <row r="8863" spans="1:111" x14ac:dyDescent="0.2">
      <c r="A8863" s="212"/>
      <c r="B8863" s="212"/>
      <c r="C8863" s="212"/>
      <c r="D8863" s="161"/>
      <c r="E8863" s="310"/>
      <c r="F8863" s="192"/>
      <c r="G8863" s="192"/>
      <c r="H8863" s="50"/>
      <c r="I8863" s="50"/>
      <c r="J8863" s="50"/>
      <c r="K8863" s="50"/>
      <c r="L8863" s="50"/>
      <c r="M8863" s="50"/>
      <c r="N8863" s="50"/>
      <c r="O8863" s="50"/>
      <c r="P8863" s="50"/>
      <c r="Q8863" s="50"/>
      <c r="R8863" s="50"/>
      <c r="S8863" s="50"/>
      <c r="T8863" s="50"/>
      <c r="U8863" s="50"/>
      <c r="V8863" s="50"/>
      <c r="W8863" s="50"/>
      <c r="X8863" s="50"/>
      <c r="Y8863" s="50"/>
      <c r="Z8863" s="50"/>
      <c r="AA8863" s="50"/>
      <c r="AB8863" s="50"/>
      <c r="AC8863" s="50"/>
      <c r="AD8863" s="50"/>
      <c r="AE8863" s="50"/>
      <c r="AF8863" s="50"/>
      <c r="AG8863" s="50"/>
      <c r="AH8863" s="50"/>
      <c r="AI8863" s="50"/>
      <c r="AJ8863" s="50"/>
      <c r="AK8863" s="50"/>
      <c r="AL8863" s="50"/>
      <c r="AM8863" s="50"/>
      <c r="AN8863" s="50"/>
      <c r="AO8863" s="50"/>
      <c r="AP8863" s="50"/>
      <c r="AQ8863" s="50"/>
      <c r="AR8863" s="50"/>
      <c r="AS8863" s="50"/>
      <c r="AT8863" s="50"/>
      <c r="AU8863" s="50"/>
      <c r="AV8863" s="50"/>
      <c r="AW8863" s="50"/>
      <c r="AX8863" s="50"/>
      <c r="AY8863" s="50"/>
      <c r="AZ8863" s="50"/>
      <c r="BA8863" s="50"/>
      <c r="BB8863" s="50"/>
      <c r="BC8863" s="50"/>
      <c r="BD8863" s="50"/>
      <c r="BE8863" s="50"/>
      <c r="BF8863" s="50"/>
      <c r="BG8863" s="50"/>
      <c r="BH8863" s="50"/>
      <c r="BI8863" s="50"/>
      <c r="BJ8863" s="50"/>
      <c r="BK8863" s="50"/>
      <c r="BL8863" s="50"/>
      <c r="BM8863" s="50"/>
      <c r="BN8863" s="50"/>
      <c r="BO8863" s="50"/>
      <c r="BP8863" s="50"/>
      <c r="BQ8863" s="50"/>
      <c r="BR8863" s="50"/>
      <c r="BS8863" s="50"/>
      <c r="BT8863" s="50"/>
      <c r="BU8863" s="50"/>
      <c r="BV8863" s="50"/>
      <c r="BW8863" s="50"/>
      <c r="BX8863" s="50"/>
      <c r="BY8863" s="50"/>
      <c r="BZ8863" s="50"/>
      <c r="CA8863" s="50"/>
      <c r="CB8863" s="50"/>
      <c r="CC8863" s="50"/>
      <c r="CD8863" s="50"/>
      <c r="CE8863" s="50"/>
      <c r="CF8863" s="50"/>
      <c r="CG8863" s="50"/>
      <c r="CH8863" s="50"/>
      <c r="CI8863" s="50"/>
      <c r="CJ8863" s="50"/>
      <c r="CK8863" s="50"/>
      <c r="CL8863" s="50"/>
      <c r="CM8863" s="50"/>
      <c r="CN8863" s="50"/>
      <c r="CO8863" s="50"/>
      <c r="CP8863" s="50"/>
      <c r="CQ8863" s="50"/>
      <c r="CR8863" s="50"/>
      <c r="CS8863" s="50"/>
      <c r="CT8863" s="50"/>
      <c r="CU8863" s="50"/>
      <c r="CV8863" s="50"/>
      <c r="CW8863" s="50"/>
      <c r="CX8863" s="50"/>
      <c r="CY8863" s="50"/>
      <c r="CZ8863" s="50"/>
      <c r="DA8863" s="50"/>
      <c r="DB8863" s="50"/>
      <c r="DC8863" s="50"/>
      <c r="DD8863" s="50"/>
      <c r="DE8863" s="50"/>
      <c r="DF8863" s="50"/>
      <c r="DG8863" s="50"/>
    </row>
    <row r="8864" spans="1:111" x14ac:dyDescent="0.2">
      <c r="A8864" s="212"/>
      <c r="B8864" s="212"/>
      <c r="C8864" s="212"/>
      <c r="D8864" s="161"/>
      <c r="E8864" s="310"/>
      <c r="F8864" s="192"/>
      <c r="G8864" s="192"/>
      <c r="H8864" s="50"/>
      <c r="I8864" s="50"/>
      <c r="J8864" s="50"/>
      <c r="K8864" s="50"/>
      <c r="L8864" s="50"/>
      <c r="M8864" s="50"/>
      <c r="N8864" s="50"/>
      <c r="O8864" s="50"/>
      <c r="P8864" s="50"/>
      <c r="Q8864" s="50"/>
      <c r="R8864" s="50"/>
      <c r="S8864" s="50"/>
      <c r="T8864" s="50"/>
      <c r="U8864" s="50"/>
      <c r="V8864" s="50"/>
      <c r="W8864" s="50"/>
      <c r="X8864" s="50"/>
      <c r="Y8864" s="50"/>
      <c r="Z8864" s="50"/>
      <c r="AA8864" s="50"/>
      <c r="AB8864" s="50"/>
      <c r="AC8864" s="50"/>
      <c r="AD8864" s="50"/>
      <c r="AE8864" s="50"/>
      <c r="AF8864" s="50"/>
      <c r="AG8864" s="50"/>
      <c r="AH8864" s="50"/>
      <c r="AI8864" s="50"/>
      <c r="AJ8864" s="50"/>
      <c r="AK8864" s="50"/>
      <c r="AL8864" s="50"/>
      <c r="AM8864" s="50"/>
      <c r="AN8864" s="50"/>
      <c r="AO8864" s="50"/>
      <c r="AP8864" s="50"/>
      <c r="AQ8864" s="50"/>
      <c r="AR8864" s="50"/>
      <c r="AS8864" s="50"/>
      <c r="AT8864" s="50"/>
      <c r="AU8864" s="50"/>
      <c r="AV8864" s="50"/>
      <c r="AW8864" s="50"/>
      <c r="AX8864" s="50"/>
      <c r="AY8864" s="50"/>
      <c r="AZ8864" s="50"/>
      <c r="BA8864" s="50"/>
      <c r="BB8864" s="50"/>
      <c r="BC8864" s="50"/>
      <c r="BD8864" s="50"/>
      <c r="BE8864" s="50"/>
      <c r="BF8864" s="50"/>
      <c r="BG8864" s="50"/>
      <c r="BH8864" s="50"/>
      <c r="BI8864" s="50"/>
      <c r="BJ8864" s="50"/>
      <c r="BK8864" s="50"/>
      <c r="BL8864" s="50"/>
      <c r="BM8864" s="50"/>
      <c r="BN8864" s="50"/>
      <c r="BO8864" s="50"/>
      <c r="BP8864" s="50"/>
      <c r="BQ8864" s="50"/>
      <c r="BR8864" s="50"/>
      <c r="BS8864" s="50"/>
      <c r="BT8864" s="50"/>
      <c r="BU8864" s="50"/>
      <c r="BV8864" s="50"/>
      <c r="BW8864" s="50"/>
      <c r="BX8864" s="50"/>
      <c r="BY8864" s="50"/>
      <c r="BZ8864" s="50"/>
      <c r="CA8864" s="50"/>
      <c r="CB8864" s="50"/>
      <c r="CC8864" s="50"/>
      <c r="CD8864" s="50"/>
      <c r="CE8864" s="50"/>
      <c r="CF8864" s="50"/>
      <c r="CG8864" s="50"/>
      <c r="CH8864" s="50"/>
      <c r="CI8864" s="50"/>
      <c r="CJ8864" s="50"/>
      <c r="CK8864" s="50"/>
      <c r="CL8864" s="50"/>
      <c r="CM8864" s="50"/>
      <c r="CN8864" s="50"/>
      <c r="CO8864" s="50"/>
      <c r="CP8864" s="50"/>
      <c r="CQ8864" s="50"/>
      <c r="CR8864" s="50"/>
      <c r="CS8864" s="50"/>
      <c r="CT8864" s="50"/>
      <c r="CU8864" s="50"/>
      <c r="CV8864" s="50"/>
      <c r="CW8864" s="50"/>
      <c r="CX8864" s="50"/>
      <c r="CY8864" s="50"/>
      <c r="CZ8864" s="50"/>
      <c r="DA8864" s="50"/>
      <c r="DB8864" s="50"/>
      <c r="DC8864" s="50"/>
      <c r="DD8864" s="50"/>
      <c r="DE8864" s="50"/>
      <c r="DF8864" s="50"/>
      <c r="DG8864" s="50"/>
    </row>
    <row r="8865" spans="1:111" x14ac:dyDescent="0.2">
      <c r="A8865" s="212"/>
      <c r="B8865" s="212"/>
      <c r="C8865" s="212"/>
      <c r="D8865" s="161"/>
      <c r="E8865" s="310"/>
      <c r="F8865" s="192"/>
      <c r="G8865" s="192"/>
      <c r="H8865" s="50"/>
      <c r="I8865" s="50"/>
      <c r="J8865" s="50"/>
      <c r="K8865" s="50"/>
      <c r="L8865" s="50"/>
      <c r="M8865" s="50"/>
      <c r="N8865" s="50"/>
      <c r="O8865" s="50"/>
      <c r="P8865" s="50"/>
      <c r="Q8865" s="50"/>
      <c r="R8865" s="50"/>
      <c r="S8865" s="50"/>
      <c r="T8865" s="50"/>
      <c r="U8865" s="50"/>
      <c r="V8865" s="50"/>
      <c r="W8865" s="50"/>
      <c r="X8865" s="50"/>
      <c r="Y8865" s="50"/>
      <c r="Z8865" s="50"/>
      <c r="AA8865" s="50"/>
      <c r="AB8865" s="50"/>
      <c r="AC8865" s="50"/>
      <c r="AD8865" s="50"/>
      <c r="AE8865" s="50"/>
      <c r="AF8865" s="50"/>
      <c r="AG8865" s="50"/>
      <c r="AH8865" s="50"/>
      <c r="AI8865" s="50"/>
      <c r="AJ8865" s="50"/>
      <c r="AK8865" s="50"/>
      <c r="AL8865" s="50"/>
      <c r="AM8865" s="50"/>
      <c r="AN8865" s="50"/>
      <c r="AO8865" s="50"/>
      <c r="AP8865" s="50"/>
      <c r="AQ8865" s="50"/>
      <c r="AR8865" s="50"/>
      <c r="AS8865" s="50"/>
      <c r="AT8865" s="50"/>
      <c r="AU8865" s="50"/>
      <c r="AV8865" s="50"/>
      <c r="AW8865" s="50"/>
      <c r="AX8865" s="50"/>
      <c r="AY8865" s="50"/>
      <c r="AZ8865" s="50"/>
      <c r="BA8865" s="50"/>
      <c r="BB8865" s="50"/>
      <c r="BC8865" s="50"/>
      <c r="BD8865" s="50"/>
      <c r="BE8865" s="50"/>
      <c r="BF8865" s="50"/>
      <c r="BG8865" s="50"/>
      <c r="BH8865" s="50"/>
      <c r="BI8865" s="50"/>
      <c r="BJ8865" s="50"/>
      <c r="BK8865" s="50"/>
      <c r="BL8865" s="50"/>
      <c r="BM8865" s="50"/>
      <c r="BN8865" s="50"/>
      <c r="BO8865" s="50"/>
      <c r="BP8865" s="50"/>
      <c r="BQ8865" s="50"/>
      <c r="BR8865" s="50"/>
      <c r="BS8865" s="50"/>
      <c r="BT8865" s="50"/>
      <c r="BU8865" s="50"/>
      <c r="BV8865" s="50"/>
      <c r="BW8865" s="50"/>
      <c r="BX8865" s="50"/>
      <c r="BY8865" s="50"/>
      <c r="BZ8865" s="50"/>
      <c r="CA8865" s="50"/>
      <c r="CB8865" s="50"/>
      <c r="CC8865" s="50"/>
      <c r="CD8865" s="50"/>
      <c r="CE8865" s="50"/>
      <c r="CF8865" s="50"/>
      <c r="CG8865" s="50"/>
      <c r="CH8865" s="50"/>
      <c r="CI8865" s="50"/>
      <c r="CJ8865" s="50"/>
      <c r="CK8865" s="50"/>
      <c r="CL8865" s="50"/>
      <c r="CM8865" s="50"/>
      <c r="CN8865" s="50"/>
      <c r="CO8865" s="50"/>
      <c r="CP8865" s="50"/>
      <c r="CQ8865" s="50"/>
      <c r="CR8865" s="50"/>
      <c r="CS8865" s="50"/>
      <c r="CT8865" s="50"/>
      <c r="CU8865" s="50"/>
      <c r="CV8865" s="50"/>
      <c r="CW8865" s="50"/>
      <c r="CX8865" s="50"/>
      <c r="CY8865" s="50"/>
      <c r="CZ8865" s="50"/>
      <c r="DA8865" s="50"/>
      <c r="DB8865" s="50"/>
      <c r="DC8865" s="50"/>
      <c r="DD8865" s="50"/>
      <c r="DE8865" s="50"/>
      <c r="DF8865" s="50"/>
      <c r="DG8865" s="50"/>
    </row>
    <row r="8866" spans="1:111" x14ac:dyDescent="0.2">
      <c r="A8866" s="212"/>
      <c r="B8866" s="212"/>
      <c r="C8866" s="212"/>
      <c r="D8866" s="261"/>
      <c r="E8866" s="310"/>
      <c r="F8866" s="192"/>
      <c r="G8866" s="192"/>
      <c r="H8866" s="50"/>
      <c r="I8866" s="50"/>
      <c r="J8866" s="50"/>
      <c r="K8866" s="50"/>
      <c r="L8866" s="50"/>
      <c r="M8866" s="50"/>
      <c r="N8866" s="50"/>
      <c r="O8866" s="50"/>
      <c r="P8866" s="50"/>
      <c r="Q8866" s="50"/>
      <c r="R8866" s="50"/>
      <c r="S8866" s="50"/>
      <c r="T8866" s="50"/>
      <c r="U8866" s="50"/>
      <c r="V8866" s="50"/>
      <c r="W8866" s="50"/>
      <c r="X8866" s="50"/>
      <c r="Y8866" s="50"/>
      <c r="Z8866" s="50"/>
      <c r="AA8866" s="50"/>
      <c r="AB8866" s="50"/>
      <c r="AC8866" s="50"/>
      <c r="AD8866" s="50"/>
      <c r="AE8866" s="50"/>
      <c r="AF8866" s="50"/>
      <c r="AG8866" s="50"/>
      <c r="AH8866" s="50"/>
      <c r="AI8866" s="50"/>
      <c r="AJ8866" s="50"/>
      <c r="AK8866" s="50"/>
      <c r="AL8866" s="50"/>
      <c r="AM8866" s="50"/>
      <c r="AN8866" s="50"/>
      <c r="AO8866" s="50"/>
      <c r="AP8866" s="50"/>
      <c r="AQ8866" s="50"/>
      <c r="AR8866" s="50"/>
      <c r="AS8866" s="50"/>
      <c r="AT8866" s="50"/>
      <c r="AU8866" s="50"/>
      <c r="AV8866" s="50"/>
      <c r="AW8866" s="50"/>
      <c r="AX8866" s="50"/>
      <c r="AY8866" s="50"/>
      <c r="AZ8866" s="50"/>
      <c r="BA8866" s="50"/>
      <c r="BB8866" s="50"/>
      <c r="BC8866" s="50"/>
      <c r="BD8866" s="50"/>
      <c r="BE8866" s="50"/>
      <c r="BF8866" s="50"/>
      <c r="BG8866" s="50"/>
      <c r="BH8866" s="50"/>
      <c r="BI8866" s="50"/>
      <c r="BJ8866" s="50"/>
      <c r="BK8866" s="50"/>
      <c r="BL8866" s="50"/>
      <c r="BM8866" s="50"/>
      <c r="BN8866" s="50"/>
      <c r="BO8866" s="50"/>
      <c r="BP8866" s="50"/>
      <c r="BQ8866" s="50"/>
      <c r="BR8866" s="50"/>
      <c r="BS8866" s="50"/>
      <c r="BT8866" s="50"/>
      <c r="BU8866" s="50"/>
      <c r="BV8866" s="50"/>
      <c r="BW8866" s="50"/>
      <c r="BX8866" s="50"/>
      <c r="BY8866" s="50"/>
      <c r="BZ8866" s="50"/>
      <c r="CA8866" s="50"/>
      <c r="CB8866" s="50"/>
      <c r="CC8866" s="50"/>
      <c r="CD8866" s="50"/>
      <c r="CE8866" s="50"/>
      <c r="CF8866" s="50"/>
      <c r="CG8866" s="50"/>
      <c r="CH8866" s="50"/>
      <c r="CI8866" s="50"/>
      <c r="CJ8866" s="50"/>
      <c r="CK8866" s="50"/>
      <c r="CL8866" s="50"/>
      <c r="CM8866" s="50"/>
      <c r="CN8866" s="50"/>
      <c r="CO8866" s="50"/>
      <c r="CP8866" s="50"/>
      <c r="CQ8866" s="50"/>
      <c r="CR8866" s="50"/>
      <c r="CS8866" s="50"/>
      <c r="CT8866" s="50"/>
      <c r="CU8866" s="50"/>
      <c r="CV8866" s="50"/>
      <c r="CW8866" s="50"/>
      <c r="CX8866" s="50"/>
      <c r="CY8866" s="50"/>
      <c r="CZ8866" s="50"/>
      <c r="DA8866" s="50"/>
      <c r="DB8866" s="50"/>
      <c r="DC8866" s="50"/>
      <c r="DD8866" s="50"/>
      <c r="DE8866" s="50"/>
      <c r="DF8866" s="50"/>
      <c r="DG8866" s="50"/>
    </row>
    <row r="8867" spans="1:111" x14ac:dyDescent="0.2">
      <c r="A8867" s="212"/>
      <c r="B8867" s="212"/>
      <c r="C8867" s="212"/>
      <c r="D8867" s="261"/>
      <c r="E8867" s="310"/>
      <c r="F8867" s="192"/>
      <c r="G8867" s="192"/>
      <c r="H8867" s="50"/>
      <c r="I8867" s="50"/>
      <c r="J8867" s="50"/>
      <c r="K8867" s="50"/>
      <c r="L8867" s="50"/>
      <c r="M8867" s="50"/>
      <c r="N8867" s="50"/>
      <c r="O8867" s="50"/>
      <c r="P8867" s="50"/>
      <c r="Q8867" s="50"/>
      <c r="R8867" s="50"/>
      <c r="S8867" s="50"/>
      <c r="T8867" s="50"/>
      <c r="U8867" s="50"/>
      <c r="V8867" s="50"/>
      <c r="W8867" s="50"/>
      <c r="X8867" s="50"/>
      <c r="Y8867" s="50"/>
      <c r="Z8867" s="50"/>
      <c r="AA8867" s="50"/>
      <c r="AB8867" s="50"/>
      <c r="AC8867" s="50"/>
      <c r="AD8867" s="50"/>
      <c r="AE8867" s="50"/>
      <c r="AF8867" s="50"/>
      <c r="AG8867" s="50"/>
      <c r="AH8867" s="50"/>
      <c r="AI8867" s="50"/>
      <c r="AJ8867" s="50"/>
      <c r="AK8867" s="50"/>
      <c r="AL8867" s="50"/>
      <c r="AM8867" s="50"/>
      <c r="AN8867" s="50"/>
      <c r="AO8867" s="50"/>
      <c r="AP8867" s="50"/>
      <c r="AQ8867" s="50"/>
      <c r="AR8867" s="50"/>
      <c r="AS8867" s="50"/>
      <c r="AT8867" s="50"/>
      <c r="AU8867" s="50"/>
      <c r="AV8867" s="50"/>
      <c r="AW8867" s="50"/>
      <c r="AX8867" s="50"/>
      <c r="AY8867" s="50"/>
      <c r="AZ8867" s="50"/>
      <c r="BA8867" s="50"/>
      <c r="BB8867" s="50"/>
      <c r="BC8867" s="50"/>
      <c r="BD8867" s="50"/>
      <c r="BE8867" s="50"/>
      <c r="BF8867" s="50"/>
      <c r="BG8867" s="50"/>
      <c r="BH8867" s="50"/>
      <c r="BI8867" s="50"/>
      <c r="BJ8867" s="50"/>
      <c r="BK8867" s="50"/>
      <c r="BL8867" s="50"/>
      <c r="BM8867" s="50"/>
      <c r="BN8867" s="50"/>
      <c r="BO8867" s="50"/>
      <c r="BP8867" s="50"/>
      <c r="BQ8867" s="50"/>
      <c r="BR8867" s="50"/>
      <c r="BS8867" s="50"/>
      <c r="BT8867" s="50"/>
      <c r="BU8867" s="50"/>
      <c r="BV8867" s="50"/>
      <c r="BW8867" s="50"/>
      <c r="BX8867" s="50"/>
      <c r="BY8867" s="50"/>
      <c r="BZ8867" s="50"/>
      <c r="CA8867" s="50"/>
      <c r="CB8867" s="50"/>
      <c r="CC8867" s="50"/>
      <c r="CD8867" s="50"/>
      <c r="CE8867" s="50"/>
      <c r="CF8867" s="50"/>
      <c r="CG8867" s="50"/>
      <c r="CH8867" s="50"/>
      <c r="CI8867" s="50"/>
      <c r="CJ8867" s="50"/>
      <c r="CK8867" s="50"/>
      <c r="CL8867" s="50"/>
      <c r="CM8867" s="50"/>
      <c r="CN8867" s="50"/>
      <c r="CO8867" s="50"/>
      <c r="CP8867" s="50"/>
      <c r="CQ8867" s="50"/>
      <c r="CR8867" s="50"/>
      <c r="CS8867" s="50"/>
      <c r="CT8867" s="50"/>
      <c r="CU8867" s="50"/>
      <c r="CV8867" s="50"/>
      <c r="CW8867" s="50"/>
      <c r="CX8867" s="50"/>
      <c r="CY8867" s="50"/>
      <c r="CZ8867" s="50"/>
      <c r="DA8867" s="50"/>
      <c r="DB8867" s="50"/>
      <c r="DC8867" s="50"/>
      <c r="DD8867" s="50"/>
      <c r="DE8867" s="50"/>
      <c r="DF8867" s="50"/>
      <c r="DG8867" s="50"/>
    </row>
    <row r="8868" spans="1:111" x14ac:dyDescent="0.2">
      <c r="A8868" s="212"/>
      <c r="B8868" s="212"/>
      <c r="C8868" s="212"/>
      <c r="D8868" s="161"/>
      <c r="E8868" s="310"/>
      <c r="F8868" s="192"/>
      <c r="G8868" s="192"/>
      <c r="H8868" s="50"/>
      <c r="I8868" s="50"/>
      <c r="J8868" s="50"/>
      <c r="K8868" s="50"/>
      <c r="L8868" s="50"/>
      <c r="M8868" s="50"/>
      <c r="N8868" s="50"/>
      <c r="O8868" s="50"/>
      <c r="P8868" s="50"/>
      <c r="Q8868" s="50"/>
      <c r="R8868" s="50"/>
      <c r="S8868" s="50"/>
      <c r="T8868" s="50"/>
      <c r="U8868" s="50"/>
      <c r="V8868" s="50"/>
      <c r="W8868" s="50"/>
      <c r="X8868" s="50"/>
      <c r="Y8868" s="50"/>
      <c r="Z8868" s="50"/>
      <c r="AA8868" s="50"/>
      <c r="AB8868" s="50"/>
      <c r="AC8868" s="50"/>
      <c r="AD8868" s="50"/>
      <c r="AE8868" s="50"/>
      <c r="AF8868" s="50"/>
      <c r="AG8868" s="50"/>
      <c r="AH8868" s="50"/>
      <c r="AI8868" s="50"/>
      <c r="AJ8868" s="50"/>
      <c r="AK8868" s="50"/>
      <c r="AL8868" s="50"/>
      <c r="AM8868" s="50"/>
      <c r="AN8868" s="50"/>
      <c r="AO8868" s="50"/>
      <c r="AP8868" s="50"/>
      <c r="AQ8868" s="50"/>
      <c r="AR8868" s="50"/>
      <c r="AS8868" s="50"/>
      <c r="AT8868" s="50"/>
      <c r="AU8868" s="50"/>
      <c r="AV8868" s="50"/>
      <c r="AW8868" s="50"/>
      <c r="AX8868" s="50"/>
      <c r="AY8868" s="50"/>
      <c r="AZ8868" s="50"/>
      <c r="BA8868" s="50"/>
      <c r="BB8868" s="50"/>
      <c r="BC8868" s="50"/>
      <c r="BD8868" s="50"/>
      <c r="BE8868" s="50"/>
      <c r="BF8868" s="50"/>
      <c r="BG8868" s="50"/>
      <c r="BH8868" s="50"/>
      <c r="BI8868" s="50"/>
      <c r="BJ8868" s="50"/>
      <c r="BK8868" s="50"/>
      <c r="BL8868" s="50"/>
      <c r="BM8868" s="50"/>
      <c r="BN8868" s="50"/>
      <c r="BO8868" s="50"/>
      <c r="BP8868" s="50"/>
      <c r="BQ8868" s="50"/>
      <c r="BR8868" s="50"/>
      <c r="BS8868" s="50"/>
      <c r="BT8868" s="50"/>
      <c r="BU8868" s="50"/>
      <c r="BV8868" s="50"/>
      <c r="BW8868" s="50"/>
      <c r="BX8868" s="50"/>
      <c r="BY8868" s="50"/>
      <c r="BZ8868" s="50"/>
      <c r="CA8868" s="50"/>
      <c r="CB8868" s="50"/>
      <c r="CC8868" s="50"/>
      <c r="CD8868" s="50"/>
      <c r="CE8868" s="50"/>
      <c r="CF8868" s="50"/>
      <c r="CG8868" s="50"/>
      <c r="CH8868" s="50"/>
      <c r="CI8868" s="50"/>
      <c r="CJ8868" s="50"/>
      <c r="CK8868" s="50"/>
      <c r="CL8868" s="50"/>
      <c r="CM8868" s="50"/>
      <c r="CN8868" s="50"/>
      <c r="CO8868" s="50"/>
      <c r="CP8868" s="50"/>
      <c r="CQ8868" s="50"/>
      <c r="CR8868" s="50"/>
      <c r="CS8868" s="50"/>
      <c r="CT8868" s="50"/>
      <c r="CU8868" s="50"/>
      <c r="CV8868" s="50"/>
      <c r="CW8868" s="50"/>
      <c r="CX8868" s="50"/>
      <c r="CY8868" s="50"/>
      <c r="CZ8868" s="50"/>
      <c r="DA8868" s="50"/>
      <c r="DB8868" s="50"/>
      <c r="DC8868" s="50"/>
      <c r="DD8868" s="50"/>
      <c r="DE8868" s="50"/>
      <c r="DF8868" s="50"/>
      <c r="DG8868" s="50"/>
    </row>
    <row r="8869" spans="1:111" x14ac:dyDescent="0.2">
      <c r="A8869" s="212"/>
      <c r="B8869" s="212"/>
      <c r="C8869" s="212"/>
      <c r="D8869" s="161"/>
      <c r="E8869" s="310"/>
      <c r="F8869" s="192"/>
      <c r="G8869" s="192"/>
      <c r="H8869" s="50"/>
      <c r="I8869" s="50"/>
      <c r="J8869" s="50"/>
      <c r="K8869" s="50"/>
      <c r="L8869" s="50"/>
      <c r="M8869" s="50"/>
      <c r="N8869" s="50"/>
      <c r="O8869" s="50"/>
      <c r="P8869" s="50"/>
      <c r="Q8869" s="50"/>
      <c r="R8869" s="50"/>
      <c r="S8869" s="50"/>
      <c r="T8869" s="50"/>
      <c r="U8869" s="50"/>
      <c r="V8869" s="50"/>
      <c r="W8869" s="50"/>
      <c r="X8869" s="50"/>
      <c r="Y8869" s="50"/>
      <c r="Z8869" s="50"/>
      <c r="AA8869" s="50"/>
      <c r="AB8869" s="50"/>
      <c r="AC8869" s="50"/>
      <c r="AD8869" s="50"/>
      <c r="AE8869" s="50"/>
      <c r="AF8869" s="50"/>
      <c r="AG8869" s="50"/>
      <c r="AH8869" s="50"/>
      <c r="AI8869" s="50"/>
      <c r="AJ8869" s="50"/>
      <c r="AK8869" s="50"/>
      <c r="AL8869" s="50"/>
      <c r="AM8869" s="50"/>
      <c r="AN8869" s="50"/>
      <c r="AO8869" s="50"/>
      <c r="AP8869" s="50"/>
      <c r="AQ8869" s="50"/>
      <c r="AR8869" s="50"/>
      <c r="AS8869" s="50"/>
      <c r="AT8869" s="50"/>
      <c r="AU8869" s="50"/>
      <c r="AV8869" s="50"/>
      <c r="AW8869" s="50"/>
      <c r="AX8869" s="50"/>
      <c r="AY8869" s="50"/>
      <c r="AZ8869" s="50"/>
      <c r="BA8869" s="50"/>
      <c r="BB8869" s="50"/>
      <c r="BC8869" s="50"/>
      <c r="BD8869" s="50"/>
      <c r="BE8869" s="50"/>
      <c r="BF8869" s="50"/>
      <c r="BG8869" s="50"/>
      <c r="BH8869" s="50"/>
      <c r="BI8869" s="50"/>
      <c r="BJ8869" s="50"/>
      <c r="BK8869" s="50"/>
      <c r="BL8869" s="50"/>
      <c r="BM8869" s="50"/>
      <c r="BN8869" s="50"/>
      <c r="BO8869" s="50"/>
      <c r="BP8869" s="50"/>
      <c r="BQ8869" s="50"/>
      <c r="BR8869" s="50"/>
      <c r="BS8869" s="50"/>
      <c r="BT8869" s="50"/>
      <c r="BU8869" s="50"/>
      <c r="BV8869" s="50"/>
      <c r="BW8869" s="50"/>
      <c r="BX8869" s="50"/>
      <c r="BY8869" s="50"/>
      <c r="BZ8869" s="50"/>
      <c r="CA8869" s="50"/>
      <c r="CB8869" s="50"/>
      <c r="CC8869" s="50"/>
      <c r="CD8869" s="50"/>
      <c r="CE8869" s="50"/>
      <c r="CF8869" s="50"/>
      <c r="CG8869" s="50"/>
      <c r="CH8869" s="50"/>
      <c r="CI8869" s="50"/>
      <c r="CJ8869" s="50"/>
      <c r="CK8869" s="50"/>
      <c r="CL8869" s="50"/>
      <c r="CM8869" s="50"/>
      <c r="CN8869" s="50"/>
      <c r="CO8869" s="50"/>
      <c r="CP8869" s="50"/>
      <c r="CQ8869" s="50"/>
      <c r="CR8869" s="50"/>
      <c r="CS8869" s="50"/>
      <c r="CT8869" s="50"/>
      <c r="CU8869" s="50"/>
      <c r="CV8869" s="50"/>
      <c r="CW8869" s="50"/>
      <c r="CX8869" s="50"/>
      <c r="CY8869" s="50"/>
      <c r="CZ8869" s="50"/>
      <c r="DA8869" s="50"/>
      <c r="DB8869" s="50"/>
      <c r="DC8869" s="50"/>
      <c r="DD8869" s="50"/>
      <c r="DE8869" s="50"/>
      <c r="DF8869" s="50"/>
      <c r="DG8869" s="50"/>
    </row>
    <row r="8870" spans="1:111" x14ac:dyDescent="0.2">
      <c r="A8870" s="212"/>
      <c r="B8870" s="212"/>
      <c r="C8870" s="212"/>
      <c r="D8870" s="161"/>
      <c r="E8870" s="310"/>
      <c r="F8870" s="192"/>
      <c r="G8870" s="192"/>
      <c r="H8870" s="50"/>
      <c r="I8870" s="50"/>
      <c r="J8870" s="50"/>
      <c r="K8870" s="50"/>
      <c r="L8870" s="50"/>
      <c r="M8870" s="50"/>
      <c r="N8870" s="50"/>
      <c r="O8870" s="50"/>
      <c r="P8870" s="50"/>
      <c r="Q8870" s="50"/>
      <c r="R8870" s="50"/>
      <c r="S8870" s="50"/>
      <c r="T8870" s="50"/>
      <c r="U8870" s="50"/>
      <c r="V8870" s="50"/>
      <c r="W8870" s="50"/>
      <c r="X8870" s="50"/>
      <c r="Y8870" s="50"/>
      <c r="Z8870" s="50"/>
      <c r="AA8870" s="50"/>
      <c r="AB8870" s="50"/>
      <c r="AC8870" s="50"/>
      <c r="AD8870" s="50"/>
      <c r="AE8870" s="50"/>
      <c r="AF8870" s="50"/>
      <c r="AG8870" s="50"/>
      <c r="AH8870" s="50"/>
      <c r="AI8870" s="50"/>
      <c r="AJ8870" s="50"/>
      <c r="AK8870" s="50"/>
      <c r="AL8870" s="50"/>
      <c r="AM8870" s="50"/>
      <c r="AN8870" s="50"/>
      <c r="AO8870" s="50"/>
      <c r="AP8870" s="50"/>
      <c r="AQ8870" s="50"/>
      <c r="AR8870" s="50"/>
      <c r="AS8870" s="50"/>
      <c r="AT8870" s="50"/>
      <c r="AU8870" s="50"/>
      <c r="AV8870" s="50"/>
      <c r="AW8870" s="50"/>
      <c r="AX8870" s="50"/>
      <c r="AY8870" s="50"/>
      <c r="AZ8870" s="50"/>
      <c r="BA8870" s="50"/>
      <c r="BB8870" s="50"/>
      <c r="BC8870" s="50"/>
      <c r="BD8870" s="50"/>
      <c r="BE8870" s="50"/>
      <c r="BF8870" s="50"/>
      <c r="BG8870" s="50"/>
      <c r="BH8870" s="50"/>
      <c r="BI8870" s="50"/>
      <c r="BJ8870" s="50"/>
      <c r="BK8870" s="50"/>
      <c r="BL8870" s="50"/>
      <c r="BM8870" s="50"/>
      <c r="BN8870" s="50"/>
      <c r="BO8870" s="50"/>
      <c r="BP8870" s="50"/>
      <c r="BQ8870" s="50"/>
      <c r="BR8870" s="50"/>
      <c r="BS8870" s="50"/>
      <c r="BT8870" s="50"/>
      <c r="BU8870" s="50"/>
      <c r="BV8870" s="50"/>
      <c r="BW8870" s="50"/>
      <c r="BX8870" s="50"/>
      <c r="BY8870" s="50"/>
      <c r="BZ8870" s="50"/>
      <c r="CA8870" s="50"/>
      <c r="CB8870" s="50"/>
      <c r="CC8870" s="50"/>
      <c r="CD8870" s="50"/>
      <c r="CE8870" s="50"/>
      <c r="CF8870" s="50"/>
      <c r="CG8870" s="50"/>
      <c r="CH8870" s="50"/>
      <c r="CI8870" s="50"/>
      <c r="CJ8870" s="50"/>
      <c r="CK8870" s="50"/>
      <c r="CL8870" s="50"/>
      <c r="CM8870" s="50"/>
      <c r="CN8870" s="50"/>
      <c r="CO8870" s="50"/>
      <c r="CP8870" s="50"/>
      <c r="CQ8870" s="50"/>
      <c r="CR8870" s="50"/>
      <c r="CS8870" s="50"/>
      <c r="CT8870" s="50"/>
      <c r="CU8870" s="50"/>
      <c r="CV8870" s="50"/>
      <c r="CW8870" s="50"/>
      <c r="CX8870" s="50"/>
      <c r="CY8870" s="50"/>
      <c r="CZ8870" s="50"/>
      <c r="DA8870" s="50"/>
      <c r="DB8870" s="50"/>
      <c r="DC8870" s="50"/>
      <c r="DD8870" s="50"/>
      <c r="DE8870" s="50"/>
      <c r="DF8870" s="50"/>
      <c r="DG8870" s="50"/>
    </row>
    <row r="8871" spans="1:111" x14ac:dyDescent="0.2">
      <c r="A8871" s="212"/>
      <c r="B8871" s="212"/>
      <c r="C8871" s="212"/>
      <c r="D8871" s="161"/>
      <c r="E8871" s="310"/>
      <c r="F8871" s="192"/>
      <c r="G8871" s="192"/>
      <c r="H8871" s="50"/>
      <c r="I8871" s="50"/>
      <c r="J8871" s="50"/>
      <c r="K8871" s="50"/>
      <c r="L8871" s="50"/>
      <c r="M8871" s="50"/>
      <c r="N8871" s="50"/>
      <c r="O8871" s="50"/>
      <c r="P8871" s="50"/>
      <c r="Q8871" s="50"/>
      <c r="R8871" s="50"/>
      <c r="S8871" s="50"/>
      <c r="T8871" s="50"/>
      <c r="U8871" s="50"/>
      <c r="V8871" s="50"/>
      <c r="W8871" s="50"/>
      <c r="X8871" s="50"/>
      <c r="Y8871" s="50"/>
      <c r="Z8871" s="50"/>
      <c r="AA8871" s="50"/>
      <c r="AB8871" s="50"/>
      <c r="AC8871" s="50"/>
      <c r="AD8871" s="50"/>
      <c r="AE8871" s="50"/>
      <c r="AF8871" s="50"/>
      <c r="AG8871" s="50"/>
      <c r="AH8871" s="50"/>
      <c r="AI8871" s="50"/>
      <c r="AJ8871" s="50"/>
      <c r="AK8871" s="50"/>
      <c r="AL8871" s="50"/>
      <c r="AM8871" s="50"/>
      <c r="AN8871" s="50"/>
      <c r="AO8871" s="50"/>
      <c r="AP8871" s="50"/>
      <c r="AQ8871" s="50"/>
      <c r="AR8871" s="50"/>
      <c r="AS8871" s="50"/>
      <c r="AT8871" s="50"/>
      <c r="AU8871" s="50"/>
      <c r="AV8871" s="50"/>
      <c r="AW8871" s="50"/>
      <c r="AX8871" s="50"/>
      <c r="AY8871" s="50"/>
      <c r="AZ8871" s="50"/>
      <c r="BA8871" s="50"/>
      <c r="BB8871" s="50"/>
      <c r="BC8871" s="50"/>
      <c r="BD8871" s="50"/>
      <c r="BE8871" s="50"/>
      <c r="BF8871" s="50"/>
      <c r="BG8871" s="50"/>
      <c r="BH8871" s="50"/>
      <c r="BI8871" s="50"/>
      <c r="BJ8871" s="50"/>
      <c r="BK8871" s="50"/>
      <c r="BL8871" s="50"/>
      <c r="BM8871" s="50"/>
      <c r="BN8871" s="50"/>
      <c r="BO8871" s="50"/>
      <c r="BP8871" s="50"/>
      <c r="BQ8871" s="50"/>
      <c r="BR8871" s="50"/>
      <c r="BS8871" s="50"/>
      <c r="BT8871" s="50"/>
      <c r="BU8871" s="50"/>
      <c r="BV8871" s="50"/>
      <c r="BW8871" s="50"/>
      <c r="BX8871" s="50"/>
      <c r="BY8871" s="50"/>
      <c r="BZ8871" s="50"/>
      <c r="CA8871" s="50"/>
      <c r="CB8871" s="50"/>
      <c r="CC8871" s="50"/>
      <c r="CD8871" s="50"/>
      <c r="CE8871" s="50"/>
      <c r="CF8871" s="50"/>
      <c r="CG8871" s="50"/>
      <c r="CH8871" s="50"/>
      <c r="CI8871" s="50"/>
      <c r="CJ8871" s="50"/>
      <c r="CK8871" s="50"/>
      <c r="CL8871" s="50"/>
      <c r="CM8871" s="50"/>
      <c r="CN8871" s="50"/>
      <c r="CO8871" s="50"/>
      <c r="CP8871" s="50"/>
      <c r="CQ8871" s="50"/>
      <c r="CR8871" s="50"/>
      <c r="CS8871" s="50"/>
      <c r="CT8871" s="50"/>
      <c r="CU8871" s="50"/>
      <c r="CV8871" s="50"/>
      <c r="CW8871" s="50"/>
      <c r="CX8871" s="50"/>
      <c r="CY8871" s="50"/>
      <c r="CZ8871" s="50"/>
      <c r="DA8871" s="50"/>
      <c r="DB8871" s="50"/>
      <c r="DC8871" s="50"/>
      <c r="DD8871" s="50"/>
      <c r="DE8871" s="50"/>
      <c r="DF8871" s="50"/>
      <c r="DG8871" s="50"/>
    </row>
    <row r="8872" spans="1:111" x14ac:dyDescent="0.2">
      <c r="A8872" s="212"/>
      <c r="B8872" s="212"/>
      <c r="C8872" s="212"/>
      <c r="D8872" s="161"/>
      <c r="E8872" s="310"/>
      <c r="F8872" s="192"/>
      <c r="G8872" s="192"/>
      <c r="H8872" s="50"/>
      <c r="I8872" s="50"/>
      <c r="J8872" s="50"/>
      <c r="K8872" s="50"/>
      <c r="L8872" s="50"/>
      <c r="M8872" s="50"/>
      <c r="N8872" s="50"/>
      <c r="O8872" s="50"/>
      <c r="P8872" s="50"/>
      <c r="Q8872" s="50"/>
      <c r="R8872" s="50"/>
      <c r="S8872" s="50"/>
      <c r="T8872" s="50"/>
      <c r="U8872" s="50"/>
      <c r="V8872" s="50"/>
      <c r="W8872" s="50"/>
      <c r="X8872" s="50"/>
      <c r="Y8872" s="50"/>
      <c r="Z8872" s="50"/>
      <c r="AA8872" s="50"/>
      <c r="AB8872" s="50"/>
      <c r="AC8872" s="50"/>
      <c r="AD8872" s="50"/>
      <c r="AE8872" s="50"/>
      <c r="AF8872" s="50"/>
      <c r="AG8872" s="50"/>
      <c r="AH8872" s="50"/>
      <c r="AI8872" s="50"/>
      <c r="AJ8872" s="50"/>
      <c r="AK8872" s="50"/>
      <c r="AL8872" s="50"/>
      <c r="AM8872" s="50"/>
      <c r="AN8872" s="50"/>
      <c r="AO8872" s="50"/>
      <c r="AP8872" s="50"/>
      <c r="AQ8872" s="50"/>
      <c r="AR8872" s="50"/>
      <c r="AS8872" s="50"/>
      <c r="AT8872" s="50"/>
      <c r="AU8872" s="50"/>
      <c r="AV8872" s="50"/>
      <c r="AW8872" s="50"/>
      <c r="AX8872" s="50"/>
      <c r="AY8872" s="50"/>
      <c r="AZ8872" s="50"/>
      <c r="BA8872" s="50"/>
      <c r="BB8872" s="50"/>
      <c r="BC8872" s="50"/>
      <c r="BD8872" s="50"/>
      <c r="BE8872" s="50"/>
      <c r="BF8872" s="50"/>
      <c r="BG8872" s="50"/>
      <c r="BH8872" s="50"/>
      <c r="BI8872" s="50"/>
      <c r="BJ8872" s="50"/>
      <c r="BK8872" s="50"/>
      <c r="BL8872" s="50"/>
      <c r="BM8872" s="50"/>
      <c r="BN8872" s="50"/>
      <c r="BO8872" s="50"/>
      <c r="BP8872" s="50"/>
      <c r="BQ8872" s="50"/>
      <c r="BR8872" s="50"/>
      <c r="BS8872" s="50"/>
      <c r="BT8872" s="50"/>
      <c r="BU8872" s="50"/>
      <c r="BV8872" s="50"/>
      <c r="BW8872" s="50"/>
      <c r="BX8872" s="50"/>
      <c r="BY8872" s="50"/>
      <c r="BZ8872" s="50"/>
      <c r="CA8872" s="50"/>
      <c r="CB8872" s="50"/>
      <c r="CC8872" s="50"/>
      <c r="CD8872" s="50"/>
      <c r="CE8872" s="50"/>
      <c r="CF8872" s="50"/>
      <c r="CG8872" s="50"/>
      <c r="CH8872" s="50"/>
      <c r="CI8872" s="50"/>
      <c r="CJ8872" s="50"/>
      <c r="CK8872" s="50"/>
      <c r="CL8872" s="50"/>
      <c r="CM8872" s="50"/>
      <c r="CN8872" s="50"/>
      <c r="CO8872" s="50"/>
      <c r="CP8872" s="50"/>
      <c r="CQ8872" s="50"/>
      <c r="CR8872" s="50"/>
      <c r="CS8872" s="50"/>
      <c r="CT8872" s="50"/>
      <c r="CU8872" s="50"/>
      <c r="CV8872" s="50"/>
      <c r="CW8872" s="50"/>
      <c r="CX8872" s="50"/>
      <c r="CY8872" s="50"/>
      <c r="CZ8872" s="50"/>
      <c r="DA8872" s="50"/>
      <c r="DB8872" s="50"/>
      <c r="DC8872" s="50"/>
      <c r="DD8872" s="50"/>
      <c r="DE8872" s="50"/>
      <c r="DF8872" s="50"/>
      <c r="DG8872" s="50"/>
    </row>
    <row r="8873" spans="1:111" x14ac:dyDescent="0.2">
      <c r="A8873" s="212"/>
      <c r="B8873" s="212"/>
      <c r="C8873" s="212"/>
      <c r="D8873" s="161"/>
      <c r="E8873" s="310"/>
      <c r="F8873" s="192"/>
      <c r="G8873" s="192"/>
      <c r="H8873" s="50"/>
      <c r="I8873" s="50"/>
      <c r="J8873" s="50"/>
      <c r="K8873" s="50"/>
      <c r="L8873" s="50"/>
      <c r="M8873" s="50"/>
      <c r="N8873" s="50"/>
      <c r="O8873" s="50"/>
      <c r="P8873" s="50"/>
      <c r="Q8873" s="50"/>
      <c r="R8873" s="50"/>
      <c r="S8873" s="50"/>
      <c r="T8873" s="50"/>
      <c r="U8873" s="50"/>
      <c r="V8873" s="50"/>
      <c r="W8873" s="50"/>
      <c r="X8873" s="50"/>
      <c r="Y8873" s="50"/>
      <c r="Z8873" s="50"/>
      <c r="AA8873" s="50"/>
      <c r="AB8873" s="50"/>
      <c r="AC8873" s="50"/>
      <c r="AD8873" s="50"/>
      <c r="AE8873" s="50"/>
      <c r="AF8873" s="50"/>
      <c r="AG8873" s="50"/>
      <c r="AH8873" s="50"/>
      <c r="AI8873" s="50"/>
      <c r="AJ8873" s="50"/>
      <c r="AK8873" s="50"/>
      <c r="AL8873" s="50"/>
      <c r="AM8873" s="50"/>
      <c r="AN8873" s="50"/>
      <c r="AO8873" s="50"/>
      <c r="AP8873" s="50"/>
      <c r="AQ8873" s="50"/>
      <c r="AR8873" s="50"/>
      <c r="AS8873" s="50"/>
      <c r="AT8873" s="50"/>
      <c r="AU8873" s="50"/>
      <c r="AV8873" s="50"/>
      <c r="AW8873" s="50"/>
      <c r="AX8873" s="50"/>
      <c r="AY8873" s="50"/>
      <c r="AZ8873" s="50"/>
      <c r="BA8873" s="50"/>
      <c r="BB8873" s="50"/>
      <c r="BC8873" s="50"/>
      <c r="BD8873" s="50"/>
      <c r="BE8873" s="50"/>
      <c r="BF8873" s="50"/>
      <c r="BG8873" s="50"/>
      <c r="BH8873" s="50"/>
      <c r="BI8873" s="50"/>
      <c r="BJ8873" s="50"/>
      <c r="BK8873" s="50"/>
      <c r="BL8873" s="50"/>
      <c r="BM8873" s="50"/>
      <c r="BN8873" s="50"/>
      <c r="BO8873" s="50"/>
      <c r="BP8873" s="50"/>
      <c r="BQ8873" s="50"/>
      <c r="BR8873" s="50"/>
      <c r="BS8873" s="50"/>
      <c r="BT8873" s="50"/>
      <c r="BU8873" s="50"/>
      <c r="BV8873" s="50"/>
      <c r="BW8873" s="50"/>
      <c r="BX8873" s="50"/>
      <c r="BY8873" s="50"/>
      <c r="BZ8873" s="50"/>
      <c r="CA8873" s="50"/>
      <c r="CB8873" s="50"/>
      <c r="CC8873" s="50"/>
      <c r="CD8873" s="50"/>
      <c r="CE8873" s="50"/>
      <c r="CF8873" s="50"/>
      <c r="CG8873" s="50"/>
      <c r="CH8873" s="50"/>
      <c r="CI8873" s="50"/>
      <c r="CJ8873" s="50"/>
      <c r="CK8873" s="50"/>
      <c r="CL8873" s="50"/>
      <c r="CM8873" s="50"/>
      <c r="CN8873" s="50"/>
      <c r="CO8873" s="50"/>
      <c r="CP8873" s="50"/>
      <c r="CQ8873" s="50"/>
      <c r="CR8873" s="50"/>
      <c r="CS8873" s="50"/>
      <c r="CT8873" s="50"/>
      <c r="CU8873" s="50"/>
      <c r="CV8873" s="50"/>
      <c r="CW8873" s="50"/>
      <c r="CX8873" s="50"/>
      <c r="CY8873" s="50"/>
      <c r="CZ8873" s="50"/>
      <c r="DA8873" s="50"/>
      <c r="DB8873" s="50"/>
      <c r="DC8873" s="50"/>
      <c r="DD8873" s="50"/>
      <c r="DE8873" s="50"/>
      <c r="DF8873" s="50"/>
      <c r="DG8873" s="50"/>
    </row>
    <row r="8874" spans="1:111" x14ac:dyDescent="0.2">
      <c r="A8874" s="212"/>
      <c r="B8874" s="212"/>
      <c r="C8874" s="212"/>
      <c r="D8874" s="161"/>
      <c r="E8874" s="310"/>
      <c r="F8874" s="192"/>
      <c r="G8874" s="192"/>
      <c r="H8874" s="50"/>
      <c r="I8874" s="50"/>
      <c r="J8874" s="50"/>
      <c r="K8874" s="50"/>
      <c r="L8874" s="50"/>
      <c r="M8874" s="50"/>
      <c r="N8874" s="50"/>
      <c r="O8874" s="50"/>
      <c r="P8874" s="50"/>
      <c r="Q8874" s="50"/>
      <c r="R8874" s="50"/>
      <c r="S8874" s="50"/>
      <c r="T8874" s="50"/>
      <c r="U8874" s="50"/>
      <c r="V8874" s="50"/>
      <c r="W8874" s="50"/>
      <c r="X8874" s="50"/>
      <c r="Y8874" s="50"/>
      <c r="Z8874" s="50"/>
      <c r="AA8874" s="50"/>
      <c r="AB8874" s="50"/>
      <c r="AC8874" s="50"/>
      <c r="AD8874" s="50"/>
      <c r="AE8874" s="50"/>
      <c r="AF8874" s="50"/>
      <c r="AG8874" s="50"/>
      <c r="AH8874" s="50"/>
      <c r="AI8874" s="50"/>
      <c r="AJ8874" s="50"/>
      <c r="AK8874" s="50"/>
      <c r="AL8874" s="50"/>
      <c r="AM8874" s="50"/>
      <c r="AN8874" s="50"/>
      <c r="AO8874" s="50"/>
      <c r="AP8874" s="50"/>
      <c r="AQ8874" s="50"/>
      <c r="AR8874" s="50"/>
      <c r="AS8874" s="50"/>
      <c r="AT8874" s="50"/>
      <c r="AU8874" s="50"/>
      <c r="AV8874" s="50"/>
      <c r="AW8874" s="50"/>
      <c r="AX8874" s="50"/>
      <c r="AY8874" s="50"/>
      <c r="AZ8874" s="50"/>
      <c r="BA8874" s="50"/>
      <c r="BB8874" s="50"/>
      <c r="BC8874" s="50"/>
      <c r="BD8874" s="50"/>
      <c r="BE8874" s="50"/>
      <c r="BF8874" s="50"/>
      <c r="BG8874" s="50"/>
      <c r="BH8874" s="50"/>
      <c r="BI8874" s="50"/>
      <c r="BJ8874" s="50"/>
      <c r="BK8874" s="50"/>
      <c r="BL8874" s="50"/>
      <c r="BM8874" s="50"/>
      <c r="BN8874" s="50"/>
      <c r="BO8874" s="50"/>
      <c r="BP8874" s="50"/>
      <c r="BQ8874" s="50"/>
      <c r="BR8874" s="50"/>
      <c r="BS8874" s="50"/>
      <c r="BT8874" s="50"/>
      <c r="BU8874" s="50"/>
      <c r="BV8874" s="50"/>
      <c r="BW8874" s="50"/>
      <c r="BX8874" s="50"/>
      <c r="BY8874" s="50"/>
      <c r="BZ8874" s="50"/>
      <c r="CA8874" s="50"/>
      <c r="CB8874" s="50"/>
      <c r="CC8874" s="50"/>
      <c r="CD8874" s="50"/>
      <c r="CE8874" s="50"/>
      <c r="CF8874" s="50"/>
      <c r="CG8874" s="50"/>
      <c r="CH8874" s="50"/>
      <c r="CI8874" s="50"/>
      <c r="CJ8874" s="50"/>
      <c r="CK8874" s="50"/>
      <c r="CL8874" s="50"/>
      <c r="CM8874" s="50"/>
      <c r="CN8874" s="50"/>
      <c r="CO8874" s="50"/>
      <c r="CP8874" s="50"/>
      <c r="CQ8874" s="50"/>
      <c r="CR8874" s="50"/>
      <c r="CS8874" s="50"/>
      <c r="CT8874" s="50"/>
      <c r="CU8874" s="50"/>
      <c r="CV8874" s="50"/>
      <c r="CW8874" s="50"/>
      <c r="CX8874" s="50"/>
      <c r="CY8874" s="50"/>
      <c r="CZ8874" s="50"/>
      <c r="DA8874" s="50"/>
      <c r="DB8874" s="50"/>
      <c r="DC8874" s="50"/>
      <c r="DD8874" s="50"/>
      <c r="DE8874" s="50"/>
      <c r="DF8874" s="50"/>
      <c r="DG8874" s="50"/>
    </row>
    <row r="8875" spans="1:111" x14ac:dyDescent="0.2">
      <c r="A8875" s="212"/>
      <c r="B8875" s="212"/>
      <c r="C8875" s="212"/>
      <c r="D8875" s="161"/>
      <c r="E8875" s="310"/>
      <c r="F8875" s="192"/>
      <c r="G8875" s="192"/>
      <c r="H8875" s="50"/>
      <c r="I8875" s="50"/>
      <c r="J8875" s="50"/>
      <c r="K8875" s="50"/>
      <c r="L8875" s="50"/>
      <c r="M8875" s="50"/>
      <c r="N8875" s="50"/>
      <c r="O8875" s="50"/>
      <c r="P8875" s="50"/>
      <c r="Q8875" s="50"/>
      <c r="R8875" s="50"/>
      <c r="S8875" s="50"/>
      <c r="T8875" s="50"/>
      <c r="U8875" s="50"/>
      <c r="V8875" s="50"/>
      <c r="W8875" s="50"/>
      <c r="X8875" s="50"/>
      <c r="Y8875" s="50"/>
      <c r="Z8875" s="50"/>
      <c r="AA8875" s="50"/>
      <c r="AB8875" s="50"/>
      <c r="AC8875" s="50"/>
      <c r="AD8875" s="50"/>
      <c r="AE8875" s="50"/>
      <c r="AF8875" s="50"/>
      <c r="AG8875" s="50"/>
      <c r="AH8875" s="50"/>
      <c r="AI8875" s="50"/>
      <c r="AJ8875" s="50"/>
      <c r="AK8875" s="50"/>
      <c r="AL8875" s="50"/>
      <c r="AM8875" s="50"/>
      <c r="AN8875" s="50"/>
      <c r="AO8875" s="50"/>
      <c r="AP8875" s="50"/>
      <c r="AQ8875" s="50"/>
      <c r="AR8875" s="50"/>
      <c r="AS8875" s="50"/>
      <c r="AT8875" s="50"/>
      <c r="AU8875" s="50"/>
      <c r="AV8875" s="50"/>
      <c r="AW8875" s="50"/>
      <c r="AX8875" s="50"/>
      <c r="AY8875" s="50"/>
      <c r="AZ8875" s="50"/>
      <c r="BA8875" s="50"/>
      <c r="BB8875" s="50"/>
      <c r="BC8875" s="50"/>
      <c r="BD8875" s="50"/>
      <c r="BE8875" s="50"/>
      <c r="BF8875" s="50"/>
      <c r="BG8875" s="50"/>
      <c r="BH8875" s="50"/>
      <c r="BI8875" s="50"/>
      <c r="BJ8875" s="50"/>
      <c r="BK8875" s="50"/>
      <c r="BL8875" s="50"/>
      <c r="BM8875" s="50"/>
      <c r="BN8875" s="50"/>
      <c r="BO8875" s="50"/>
      <c r="BP8875" s="50"/>
      <c r="BQ8875" s="50"/>
      <c r="BR8875" s="50"/>
      <c r="BS8875" s="50"/>
      <c r="BT8875" s="50"/>
      <c r="BU8875" s="50"/>
      <c r="BV8875" s="50"/>
      <c r="BW8875" s="50"/>
      <c r="BX8875" s="50"/>
      <c r="BY8875" s="50"/>
      <c r="BZ8875" s="50"/>
      <c r="CA8875" s="50"/>
      <c r="CB8875" s="50"/>
      <c r="CC8875" s="50"/>
      <c r="CD8875" s="50"/>
      <c r="CE8875" s="50"/>
      <c r="CF8875" s="50"/>
      <c r="CG8875" s="50"/>
      <c r="CH8875" s="50"/>
      <c r="CI8875" s="50"/>
      <c r="CJ8875" s="50"/>
      <c r="CK8875" s="50"/>
      <c r="CL8875" s="50"/>
      <c r="CM8875" s="50"/>
      <c r="CN8875" s="50"/>
      <c r="CO8875" s="50"/>
      <c r="CP8875" s="50"/>
      <c r="CQ8875" s="50"/>
      <c r="CR8875" s="50"/>
      <c r="CS8875" s="50"/>
      <c r="CT8875" s="50"/>
      <c r="CU8875" s="50"/>
      <c r="CV8875" s="50"/>
      <c r="CW8875" s="50"/>
      <c r="CX8875" s="50"/>
      <c r="CY8875" s="50"/>
      <c r="CZ8875" s="50"/>
      <c r="DA8875" s="50"/>
      <c r="DB8875" s="50"/>
      <c r="DC8875" s="50"/>
      <c r="DD8875" s="50"/>
      <c r="DE8875" s="50"/>
      <c r="DF8875" s="50"/>
      <c r="DG8875" s="50"/>
    </row>
    <row r="8876" spans="1:111" x14ac:dyDescent="0.2">
      <c r="A8876" s="212"/>
      <c r="B8876" s="212"/>
      <c r="C8876" s="212"/>
      <c r="D8876" s="161"/>
      <c r="E8876" s="310"/>
      <c r="F8876" s="192"/>
      <c r="G8876" s="192"/>
      <c r="H8876" s="50"/>
      <c r="I8876" s="50"/>
      <c r="J8876" s="50"/>
      <c r="K8876" s="50"/>
      <c r="L8876" s="50"/>
      <c r="M8876" s="50"/>
      <c r="N8876" s="50"/>
      <c r="O8876" s="50"/>
      <c r="P8876" s="50"/>
      <c r="Q8876" s="50"/>
      <c r="R8876" s="50"/>
      <c r="S8876" s="50"/>
      <c r="T8876" s="50"/>
      <c r="U8876" s="50"/>
      <c r="V8876" s="50"/>
      <c r="W8876" s="50"/>
      <c r="X8876" s="50"/>
      <c r="Y8876" s="50"/>
      <c r="Z8876" s="50"/>
      <c r="AA8876" s="50"/>
      <c r="AB8876" s="50"/>
      <c r="AC8876" s="50"/>
      <c r="AD8876" s="50"/>
      <c r="AE8876" s="50"/>
      <c r="AF8876" s="50"/>
      <c r="AG8876" s="50"/>
      <c r="AH8876" s="50"/>
      <c r="AI8876" s="50"/>
      <c r="AJ8876" s="50"/>
      <c r="AK8876" s="50"/>
      <c r="AL8876" s="50"/>
      <c r="AM8876" s="50"/>
      <c r="AN8876" s="50"/>
      <c r="AO8876" s="50"/>
      <c r="AP8876" s="50"/>
      <c r="AQ8876" s="50"/>
      <c r="AR8876" s="50"/>
      <c r="AS8876" s="50"/>
      <c r="AT8876" s="50"/>
      <c r="AU8876" s="50"/>
      <c r="AV8876" s="50"/>
      <c r="AW8876" s="50"/>
      <c r="AX8876" s="50"/>
      <c r="AY8876" s="50"/>
      <c r="AZ8876" s="50"/>
      <c r="BA8876" s="50"/>
      <c r="BB8876" s="50"/>
      <c r="BC8876" s="50"/>
      <c r="BD8876" s="50"/>
      <c r="BE8876" s="50"/>
      <c r="BF8876" s="50"/>
      <c r="BG8876" s="50"/>
      <c r="BH8876" s="50"/>
      <c r="BI8876" s="50"/>
      <c r="BJ8876" s="50"/>
      <c r="BK8876" s="50"/>
      <c r="BL8876" s="50"/>
      <c r="BM8876" s="50"/>
      <c r="BN8876" s="50"/>
      <c r="BO8876" s="50"/>
      <c r="BP8876" s="50"/>
      <c r="BQ8876" s="50"/>
      <c r="BR8876" s="50"/>
      <c r="BS8876" s="50"/>
      <c r="BT8876" s="50"/>
      <c r="BU8876" s="50"/>
      <c r="BV8876" s="50"/>
      <c r="BW8876" s="50"/>
      <c r="BX8876" s="50"/>
      <c r="BY8876" s="50"/>
      <c r="BZ8876" s="50"/>
      <c r="CA8876" s="50"/>
      <c r="CB8876" s="50"/>
      <c r="CC8876" s="50"/>
      <c r="CD8876" s="50"/>
      <c r="CE8876" s="50"/>
      <c r="CF8876" s="50"/>
      <c r="CG8876" s="50"/>
      <c r="CH8876" s="50"/>
      <c r="CI8876" s="50"/>
      <c r="CJ8876" s="50"/>
      <c r="CK8876" s="50"/>
      <c r="CL8876" s="50"/>
      <c r="CM8876" s="50"/>
      <c r="CN8876" s="50"/>
      <c r="CO8876" s="50"/>
      <c r="CP8876" s="50"/>
      <c r="CQ8876" s="50"/>
      <c r="CR8876" s="50"/>
      <c r="CS8876" s="50"/>
      <c r="CT8876" s="50"/>
      <c r="CU8876" s="50"/>
      <c r="CV8876" s="50"/>
      <c r="CW8876" s="50"/>
      <c r="CX8876" s="50"/>
      <c r="CY8876" s="50"/>
      <c r="CZ8876" s="50"/>
      <c r="DA8876" s="50"/>
      <c r="DB8876" s="50"/>
      <c r="DC8876" s="50"/>
      <c r="DD8876" s="50"/>
      <c r="DE8876" s="50"/>
      <c r="DF8876" s="50"/>
      <c r="DG8876" s="50"/>
    </row>
    <row r="8877" spans="1:111" x14ac:dyDescent="0.2">
      <c r="A8877" s="212"/>
      <c r="B8877" s="212"/>
      <c r="C8877" s="212"/>
      <c r="D8877" s="161"/>
      <c r="E8877" s="310"/>
      <c r="F8877" s="192"/>
      <c r="G8877" s="192"/>
      <c r="H8877" s="50"/>
      <c r="I8877" s="50"/>
      <c r="J8877" s="50"/>
      <c r="K8877" s="50"/>
      <c r="L8877" s="50"/>
      <c r="M8877" s="50"/>
      <c r="N8877" s="50"/>
      <c r="O8877" s="50"/>
      <c r="P8877" s="50"/>
      <c r="Q8877" s="50"/>
      <c r="R8877" s="50"/>
      <c r="S8877" s="50"/>
      <c r="T8877" s="50"/>
      <c r="U8877" s="50"/>
      <c r="V8877" s="50"/>
      <c r="W8877" s="50"/>
      <c r="X8877" s="50"/>
      <c r="Y8877" s="50"/>
      <c r="Z8877" s="50"/>
      <c r="AA8877" s="50"/>
      <c r="AB8877" s="50"/>
      <c r="AC8877" s="50"/>
      <c r="AD8877" s="50"/>
      <c r="AE8877" s="50"/>
      <c r="AF8877" s="50"/>
      <c r="AG8877" s="50"/>
      <c r="AH8877" s="50"/>
      <c r="AI8877" s="50"/>
      <c r="AJ8877" s="50"/>
      <c r="AK8877" s="50"/>
      <c r="AL8877" s="50"/>
      <c r="AM8877" s="50"/>
      <c r="AN8877" s="50"/>
      <c r="AO8877" s="50"/>
      <c r="AP8877" s="50"/>
      <c r="AQ8877" s="50"/>
      <c r="AR8877" s="50"/>
      <c r="AS8877" s="50"/>
      <c r="AT8877" s="50"/>
      <c r="AU8877" s="50"/>
      <c r="AV8877" s="50"/>
      <c r="AW8877" s="50"/>
      <c r="AX8877" s="50"/>
      <c r="AY8877" s="50"/>
      <c r="AZ8877" s="50"/>
      <c r="BA8877" s="50"/>
      <c r="BB8877" s="50"/>
      <c r="BC8877" s="50"/>
      <c r="BD8877" s="50"/>
      <c r="BE8877" s="50"/>
      <c r="BF8877" s="50"/>
      <c r="BG8877" s="50"/>
      <c r="BH8877" s="50"/>
      <c r="BI8877" s="50"/>
      <c r="BJ8877" s="50"/>
      <c r="BK8877" s="50"/>
      <c r="BL8877" s="50"/>
      <c r="BM8877" s="50"/>
      <c r="BN8877" s="50"/>
      <c r="BO8877" s="50"/>
      <c r="BP8877" s="50"/>
      <c r="BQ8877" s="50"/>
      <c r="BR8877" s="50"/>
      <c r="BS8877" s="50"/>
      <c r="BT8877" s="50"/>
      <c r="BU8877" s="50"/>
      <c r="BV8877" s="50"/>
      <c r="BW8877" s="50"/>
      <c r="BX8877" s="50"/>
      <c r="BY8877" s="50"/>
      <c r="BZ8877" s="50"/>
      <c r="CA8877" s="50"/>
      <c r="CB8877" s="50"/>
      <c r="CC8877" s="50"/>
      <c r="CD8877" s="50"/>
      <c r="CE8877" s="50"/>
      <c r="CF8877" s="50"/>
      <c r="CG8877" s="50"/>
      <c r="CH8877" s="50"/>
      <c r="CI8877" s="50"/>
      <c r="CJ8877" s="50"/>
      <c r="CK8877" s="50"/>
      <c r="CL8877" s="50"/>
      <c r="CM8877" s="50"/>
      <c r="CN8877" s="50"/>
      <c r="CO8877" s="50"/>
      <c r="CP8877" s="50"/>
      <c r="CQ8877" s="50"/>
      <c r="CR8877" s="50"/>
      <c r="CS8877" s="50"/>
      <c r="CT8877" s="50"/>
      <c r="CU8877" s="50"/>
      <c r="CV8877" s="50"/>
      <c r="CW8877" s="50"/>
      <c r="CX8877" s="50"/>
      <c r="CY8877" s="50"/>
      <c r="CZ8877" s="50"/>
      <c r="DA8877" s="50"/>
      <c r="DB8877" s="50"/>
      <c r="DC8877" s="50"/>
      <c r="DD8877" s="50"/>
      <c r="DE8877" s="50"/>
      <c r="DF8877" s="50"/>
      <c r="DG8877" s="50"/>
    </row>
    <row r="8878" spans="1:111" x14ac:dyDescent="0.2">
      <c r="A8878" s="212"/>
      <c r="B8878" s="212"/>
      <c r="C8878" s="212"/>
      <c r="D8878" s="161"/>
      <c r="E8878" s="310"/>
      <c r="F8878" s="192"/>
      <c r="G8878" s="192"/>
      <c r="H8878" s="50"/>
      <c r="I8878" s="50"/>
      <c r="J8878" s="50"/>
      <c r="K8878" s="50"/>
      <c r="L8878" s="50"/>
      <c r="M8878" s="50"/>
      <c r="N8878" s="50"/>
      <c r="O8878" s="50"/>
      <c r="P8878" s="50"/>
      <c r="Q8878" s="50"/>
      <c r="R8878" s="50"/>
      <c r="S8878" s="50"/>
      <c r="T8878" s="50"/>
      <c r="U8878" s="50"/>
      <c r="V8878" s="50"/>
      <c r="W8878" s="50"/>
      <c r="X8878" s="50"/>
      <c r="Y8878" s="50"/>
      <c r="Z8878" s="50"/>
      <c r="AA8878" s="50"/>
      <c r="AB8878" s="50"/>
      <c r="AC8878" s="50"/>
      <c r="AD8878" s="50"/>
      <c r="AE8878" s="50"/>
      <c r="AF8878" s="50"/>
      <c r="AG8878" s="50"/>
      <c r="AH8878" s="50"/>
      <c r="AI8878" s="50"/>
      <c r="AJ8878" s="50"/>
      <c r="AK8878" s="50"/>
      <c r="AL8878" s="50"/>
      <c r="AM8878" s="50"/>
      <c r="AN8878" s="50"/>
      <c r="AO8878" s="50"/>
      <c r="AP8878" s="50"/>
      <c r="AQ8878" s="50"/>
      <c r="AR8878" s="50"/>
      <c r="AS8878" s="50"/>
      <c r="AT8878" s="50"/>
      <c r="AU8878" s="50"/>
      <c r="AV8878" s="50"/>
      <c r="AW8878" s="50"/>
      <c r="AX8878" s="50"/>
      <c r="AY8878" s="50"/>
      <c r="AZ8878" s="50"/>
      <c r="BA8878" s="50"/>
      <c r="BB8878" s="50"/>
      <c r="BC8878" s="50"/>
      <c r="BD8878" s="50"/>
      <c r="BE8878" s="50"/>
      <c r="BF8878" s="50"/>
      <c r="BG8878" s="50"/>
      <c r="BH8878" s="50"/>
      <c r="BI8878" s="50"/>
      <c r="BJ8878" s="50"/>
      <c r="BK8878" s="50"/>
      <c r="BL8878" s="50"/>
      <c r="BM8878" s="50"/>
      <c r="BN8878" s="50"/>
      <c r="BO8878" s="50"/>
      <c r="BP8878" s="50"/>
      <c r="BQ8878" s="50"/>
      <c r="BR8878" s="50"/>
      <c r="BS8878" s="50"/>
      <c r="BT8878" s="50"/>
      <c r="BU8878" s="50"/>
      <c r="BV8878" s="50"/>
      <c r="BW8878" s="50"/>
      <c r="BX8878" s="50"/>
      <c r="BY8878" s="50"/>
      <c r="BZ8878" s="50"/>
      <c r="CA8878" s="50"/>
      <c r="CB8878" s="50"/>
      <c r="CC8878" s="50"/>
      <c r="CD8878" s="50"/>
      <c r="CE8878" s="50"/>
      <c r="CF8878" s="50"/>
      <c r="CG8878" s="50"/>
      <c r="CH8878" s="50"/>
      <c r="CI8878" s="50"/>
      <c r="CJ8878" s="50"/>
      <c r="CK8878" s="50"/>
      <c r="CL8878" s="50"/>
      <c r="CM8878" s="50"/>
      <c r="CN8878" s="50"/>
      <c r="CO8878" s="50"/>
      <c r="CP8878" s="50"/>
      <c r="CQ8878" s="50"/>
      <c r="CR8878" s="50"/>
      <c r="CS8878" s="50"/>
      <c r="CT8878" s="50"/>
      <c r="CU8878" s="50"/>
      <c r="CV8878" s="50"/>
      <c r="CW8878" s="50"/>
      <c r="CX8878" s="50"/>
      <c r="CY8878" s="50"/>
      <c r="CZ8878" s="50"/>
      <c r="DA8878" s="50"/>
      <c r="DB8878" s="50"/>
      <c r="DC8878" s="50"/>
      <c r="DD8878" s="50"/>
      <c r="DE8878" s="50"/>
      <c r="DF8878" s="50"/>
      <c r="DG8878" s="50"/>
    </row>
    <row r="8879" spans="1:111" x14ac:dyDescent="0.2">
      <c r="A8879" s="212"/>
      <c r="B8879" s="212"/>
      <c r="C8879" s="212"/>
      <c r="D8879" s="161"/>
      <c r="E8879" s="310"/>
      <c r="F8879" s="192"/>
      <c r="G8879" s="192"/>
      <c r="H8879" s="50"/>
      <c r="I8879" s="50"/>
      <c r="J8879" s="50"/>
      <c r="K8879" s="50"/>
      <c r="L8879" s="50"/>
      <c r="M8879" s="50"/>
      <c r="N8879" s="50"/>
      <c r="O8879" s="50"/>
      <c r="P8879" s="50"/>
      <c r="Q8879" s="50"/>
      <c r="R8879" s="50"/>
      <c r="S8879" s="50"/>
      <c r="T8879" s="50"/>
      <c r="U8879" s="50"/>
      <c r="V8879" s="50"/>
      <c r="W8879" s="50"/>
      <c r="X8879" s="50"/>
      <c r="Y8879" s="50"/>
      <c r="Z8879" s="50"/>
      <c r="AA8879" s="50"/>
      <c r="AB8879" s="50"/>
      <c r="AC8879" s="50"/>
      <c r="AD8879" s="50"/>
      <c r="AE8879" s="50"/>
      <c r="AF8879" s="50"/>
      <c r="AG8879" s="50"/>
      <c r="AH8879" s="50"/>
      <c r="AI8879" s="50"/>
      <c r="AJ8879" s="50"/>
      <c r="AK8879" s="50"/>
      <c r="AL8879" s="50"/>
      <c r="AM8879" s="50"/>
      <c r="AN8879" s="50"/>
      <c r="AO8879" s="50"/>
      <c r="AP8879" s="50"/>
      <c r="AQ8879" s="50"/>
      <c r="AR8879" s="50"/>
      <c r="AS8879" s="50"/>
      <c r="AT8879" s="50"/>
      <c r="AU8879" s="50"/>
      <c r="AV8879" s="50"/>
      <c r="AW8879" s="50"/>
      <c r="AX8879" s="50"/>
      <c r="AY8879" s="50"/>
      <c r="AZ8879" s="50"/>
      <c r="BA8879" s="50"/>
      <c r="BB8879" s="50"/>
      <c r="BC8879" s="50"/>
      <c r="BD8879" s="50"/>
      <c r="BE8879" s="50"/>
      <c r="BF8879" s="50"/>
      <c r="BG8879" s="50"/>
      <c r="BH8879" s="50"/>
      <c r="BI8879" s="50"/>
      <c r="BJ8879" s="50"/>
      <c r="BK8879" s="50"/>
      <c r="BL8879" s="50"/>
      <c r="BM8879" s="50"/>
      <c r="BN8879" s="50"/>
      <c r="BO8879" s="50"/>
      <c r="BP8879" s="50"/>
      <c r="BQ8879" s="50"/>
      <c r="BR8879" s="50"/>
      <c r="BS8879" s="50"/>
      <c r="BT8879" s="50"/>
      <c r="BU8879" s="50"/>
      <c r="BV8879" s="50"/>
      <c r="BW8879" s="50"/>
      <c r="BX8879" s="50"/>
      <c r="BY8879" s="50"/>
      <c r="BZ8879" s="50"/>
      <c r="CA8879" s="50"/>
      <c r="CB8879" s="50"/>
      <c r="CC8879" s="50"/>
      <c r="CD8879" s="50"/>
      <c r="CE8879" s="50"/>
      <c r="CF8879" s="50"/>
      <c r="CG8879" s="50"/>
      <c r="CH8879" s="50"/>
      <c r="CI8879" s="50"/>
      <c r="CJ8879" s="50"/>
      <c r="CK8879" s="50"/>
      <c r="CL8879" s="50"/>
      <c r="CM8879" s="50"/>
      <c r="CN8879" s="50"/>
      <c r="CO8879" s="50"/>
      <c r="CP8879" s="50"/>
      <c r="CQ8879" s="50"/>
      <c r="CR8879" s="50"/>
      <c r="CS8879" s="50"/>
      <c r="CT8879" s="50"/>
      <c r="CU8879" s="50"/>
      <c r="CV8879" s="50"/>
      <c r="CW8879" s="50"/>
      <c r="CX8879" s="50"/>
      <c r="CY8879" s="50"/>
      <c r="CZ8879" s="50"/>
      <c r="DA8879" s="50"/>
      <c r="DB8879" s="50"/>
      <c r="DC8879" s="50"/>
      <c r="DD8879" s="50"/>
      <c r="DE8879" s="50"/>
      <c r="DF8879" s="50"/>
      <c r="DG8879" s="50"/>
    </row>
    <row r="8880" spans="1:111" x14ac:dyDescent="0.2">
      <c r="A8880" s="212"/>
      <c r="B8880" s="212"/>
      <c r="C8880" s="212"/>
      <c r="D8880" s="161"/>
      <c r="E8880" s="310"/>
      <c r="F8880" s="192"/>
      <c r="G8880" s="192"/>
      <c r="H8880" s="50"/>
      <c r="I8880" s="50"/>
      <c r="J8880" s="50"/>
      <c r="K8880" s="50"/>
      <c r="L8880" s="50"/>
      <c r="M8880" s="50"/>
      <c r="N8880" s="50"/>
      <c r="O8880" s="50"/>
      <c r="P8880" s="50"/>
      <c r="Q8880" s="50"/>
      <c r="R8880" s="50"/>
      <c r="S8880" s="50"/>
      <c r="T8880" s="50"/>
      <c r="U8880" s="50"/>
      <c r="V8880" s="50"/>
      <c r="W8880" s="50"/>
      <c r="X8880" s="50"/>
      <c r="Y8880" s="50"/>
      <c r="Z8880" s="50"/>
      <c r="AA8880" s="50"/>
      <c r="AB8880" s="50"/>
      <c r="AC8880" s="50"/>
      <c r="AD8880" s="50"/>
      <c r="AE8880" s="50"/>
      <c r="AF8880" s="50"/>
      <c r="AG8880" s="50"/>
      <c r="AH8880" s="50"/>
      <c r="AI8880" s="50"/>
      <c r="AJ8880" s="50"/>
      <c r="AK8880" s="50"/>
      <c r="AL8880" s="50"/>
      <c r="AM8880" s="50"/>
      <c r="AN8880" s="50"/>
      <c r="AO8880" s="50"/>
      <c r="AP8880" s="50"/>
      <c r="AQ8880" s="50"/>
      <c r="AR8880" s="50"/>
      <c r="AS8880" s="50"/>
      <c r="AT8880" s="50"/>
      <c r="AU8880" s="50"/>
      <c r="AV8880" s="50"/>
      <c r="AW8880" s="50"/>
      <c r="AX8880" s="50"/>
      <c r="AY8880" s="50"/>
      <c r="AZ8880" s="50"/>
      <c r="BA8880" s="50"/>
      <c r="BB8880" s="50"/>
      <c r="BC8880" s="50"/>
      <c r="BD8880" s="50"/>
      <c r="BE8880" s="50"/>
      <c r="BF8880" s="50"/>
      <c r="BG8880" s="50"/>
      <c r="BH8880" s="50"/>
      <c r="BI8880" s="50"/>
      <c r="BJ8880" s="50"/>
      <c r="BK8880" s="50"/>
      <c r="BL8880" s="50"/>
      <c r="BM8880" s="50"/>
      <c r="BN8880" s="50"/>
      <c r="BO8880" s="50"/>
      <c r="BP8880" s="50"/>
      <c r="BQ8880" s="50"/>
      <c r="BR8880" s="50"/>
      <c r="BS8880" s="50"/>
      <c r="BT8880" s="50"/>
      <c r="BU8880" s="50"/>
      <c r="BV8880" s="50"/>
      <c r="BW8880" s="50"/>
      <c r="BX8880" s="50"/>
      <c r="BY8880" s="50"/>
      <c r="BZ8880" s="50"/>
      <c r="CA8880" s="50"/>
      <c r="CB8880" s="50"/>
      <c r="CC8880" s="50"/>
      <c r="CD8880" s="50"/>
      <c r="CE8880" s="50"/>
      <c r="CF8880" s="50"/>
      <c r="CG8880" s="50"/>
      <c r="CH8880" s="50"/>
      <c r="CI8880" s="50"/>
      <c r="CJ8880" s="50"/>
      <c r="CK8880" s="50"/>
      <c r="CL8880" s="50"/>
      <c r="CM8880" s="50"/>
      <c r="CN8880" s="50"/>
      <c r="CO8880" s="50"/>
      <c r="CP8880" s="50"/>
      <c r="CQ8880" s="50"/>
      <c r="CR8880" s="50"/>
      <c r="CS8880" s="50"/>
      <c r="CT8880" s="50"/>
      <c r="CU8880" s="50"/>
      <c r="CV8880" s="50"/>
      <c r="CW8880" s="50"/>
      <c r="CX8880" s="50"/>
      <c r="CY8880" s="50"/>
      <c r="CZ8880" s="50"/>
      <c r="DA8880" s="50"/>
      <c r="DB8880" s="50"/>
      <c r="DC8880" s="50"/>
      <c r="DD8880" s="50"/>
      <c r="DE8880" s="50"/>
      <c r="DF8880" s="50"/>
      <c r="DG8880" s="50"/>
    </row>
    <row r="8881" spans="1:111" x14ac:dyDescent="0.2">
      <c r="A8881" s="212"/>
      <c r="B8881" s="212"/>
      <c r="C8881" s="212"/>
      <c r="D8881" s="161"/>
      <c r="E8881" s="310"/>
      <c r="F8881" s="192"/>
      <c r="G8881" s="192"/>
      <c r="H8881" s="50"/>
      <c r="I8881" s="50"/>
      <c r="J8881" s="50"/>
      <c r="K8881" s="50"/>
      <c r="L8881" s="50"/>
      <c r="M8881" s="50"/>
      <c r="N8881" s="50"/>
      <c r="O8881" s="50"/>
      <c r="P8881" s="50"/>
      <c r="Q8881" s="50"/>
      <c r="R8881" s="50"/>
      <c r="S8881" s="50"/>
      <c r="T8881" s="50"/>
      <c r="U8881" s="50"/>
      <c r="V8881" s="50"/>
      <c r="W8881" s="50"/>
      <c r="X8881" s="50"/>
      <c r="Y8881" s="50"/>
      <c r="Z8881" s="50"/>
      <c r="AA8881" s="50"/>
      <c r="AB8881" s="50"/>
      <c r="AC8881" s="50"/>
      <c r="AD8881" s="50"/>
      <c r="AE8881" s="50"/>
      <c r="AF8881" s="50"/>
      <c r="AG8881" s="50"/>
      <c r="AH8881" s="50"/>
      <c r="AI8881" s="50"/>
      <c r="AJ8881" s="50"/>
      <c r="AK8881" s="50"/>
      <c r="AL8881" s="50"/>
      <c r="AM8881" s="50"/>
      <c r="AN8881" s="50"/>
      <c r="AO8881" s="50"/>
      <c r="AP8881" s="50"/>
      <c r="AQ8881" s="50"/>
      <c r="AR8881" s="50"/>
      <c r="AS8881" s="50"/>
      <c r="AT8881" s="50"/>
      <c r="AU8881" s="50"/>
      <c r="AV8881" s="50"/>
      <c r="AW8881" s="50"/>
      <c r="AX8881" s="50"/>
      <c r="AY8881" s="50"/>
      <c r="AZ8881" s="50"/>
      <c r="BA8881" s="50"/>
      <c r="BB8881" s="50"/>
      <c r="BC8881" s="50"/>
      <c r="BD8881" s="50"/>
      <c r="BE8881" s="50"/>
      <c r="BF8881" s="50"/>
      <c r="BG8881" s="50"/>
      <c r="BH8881" s="50"/>
      <c r="BI8881" s="50"/>
      <c r="BJ8881" s="50"/>
      <c r="BK8881" s="50"/>
      <c r="BL8881" s="50"/>
      <c r="BM8881" s="50"/>
      <c r="BN8881" s="50"/>
      <c r="BO8881" s="50"/>
      <c r="BP8881" s="50"/>
      <c r="BQ8881" s="50"/>
      <c r="BR8881" s="50"/>
      <c r="BS8881" s="50"/>
      <c r="BT8881" s="50"/>
      <c r="BU8881" s="50"/>
      <c r="BV8881" s="50"/>
      <c r="BW8881" s="50"/>
      <c r="BX8881" s="50"/>
      <c r="BY8881" s="50"/>
      <c r="BZ8881" s="50"/>
      <c r="CA8881" s="50"/>
      <c r="CB8881" s="50"/>
      <c r="CC8881" s="50"/>
      <c r="CD8881" s="50"/>
      <c r="CE8881" s="50"/>
      <c r="CF8881" s="50"/>
      <c r="CG8881" s="50"/>
      <c r="CH8881" s="50"/>
      <c r="CI8881" s="50"/>
      <c r="CJ8881" s="50"/>
      <c r="CK8881" s="50"/>
      <c r="CL8881" s="50"/>
      <c r="CM8881" s="50"/>
      <c r="CN8881" s="50"/>
      <c r="CO8881" s="50"/>
      <c r="CP8881" s="50"/>
      <c r="CQ8881" s="50"/>
      <c r="CR8881" s="50"/>
      <c r="CS8881" s="50"/>
      <c r="CT8881" s="50"/>
      <c r="CU8881" s="50"/>
      <c r="CV8881" s="50"/>
      <c r="CW8881" s="50"/>
      <c r="CX8881" s="50"/>
      <c r="CY8881" s="50"/>
      <c r="CZ8881" s="50"/>
      <c r="DA8881" s="50"/>
      <c r="DB8881" s="50"/>
      <c r="DC8881" s="50"/>
      <c r="DD8881" s="50"/>
      <c r="DE8881" s="50"/>
      <c r="DF8881" s="50"/>
      <c r="DG8881" s="50"/>
    </row>
    <row r="8882" spans="1:111" x14ac:dyDescent="0.2">
      <c r="A8882" s="212"/>
      <c r="B8882" s="212"/>
      <c r="C8882" s="212"/>
      <c r="D8882" s="161"/>
      <c r="E8882" s="310"/>
      <c r="F8882" s="192"/>
      <c r="G8882" s="192"/>
      <c r="H8882" s="50"/>
      <c r="I8882" s="50"/>
      <c r="J8882" s="50"/>
      <c r="K8882" s="50"/>
      <c r="L8882" s="50"/>
      <c r="M8882" s="50"/>
      <c r="N8882" s="50"/>
      <c r="O8882" s="50"/>
      <c r="P8882" s="50"/>
      <c r="Q8882" s="50"/>
      <c r="R8882" s="50"/>
      <c r="S8882" s="50"/>
      <c r="T8882" s="50"/>
      <c r="U8882" s="50"/>
      <c r="V8882" s="50"/>
      <c r="W8882" s="50"/>
      <c r="X8882" s="50"/>
      <c r="Y8882" s="50"/>
      <c r="Z8882" s="50"/>
      <c r="AA8882" s="50"/>
      <c r="AB8882" s="50"/>
      <c r="AC8882" s="50"/>
      <c r="AD8882" s="50"/>
      <c r="AE8882" s="50"/>
      <c r="AF8882" s="50"/>
      <c r="AG8882" s="50"/>
      <c r="AH8882" s="50"/>
      <c r="AI8882" s="50"/>
      <c r="AJ8882" s="50"/>
      <c r="AK8882" s="50"/>
      <c r="AL8882" s="50"/>
      <c r="AM8882" s="50"/>
      <c r="AN8882" s="50"/>
      <c r="AO8882" s="50"/>
      <c r="AP8882" s="50"/>
      <c r="AQ8882" s="50"/>
      <c r="AR8882" s="50"/>
      <c r="AS8882" s="50"/>
      <c r="AT8882" s="50"/>
      <c r="AU8882" s="50"/>
      <c r="AV8882" s="50"/>
      <c r="AW8882" s="50"/>
      <c r="AX8882" s="50"/>
      <c r="AY8882" s="50"/>
      <c r="AZ8882" s="50"/>
      <c r="BA8882" s="50"/>
      <c r="BB8882" s="50"/>
      <c r="BC8882" s="50"/>
      <c r="BD8882" s="50"/>
      <c r="BE8882" s="50"/>
      <c r="BF8882" s="50"/>
      <c r="BG8882" s="50"/>
      <c r="BH8882" s="50"/>
      <c r="BI8882" s="50"/>
      <c r="BJ8882" s="50"/>
      <c r="BK8882" s="50"/>
      <c r="BL8882" s="50"/>
      <c r="BM8882" s="50"/>
      <c r="BN8882" s="50"/>
      <c r="BO8882" s="50"/>
      <c r="BP8882" s="50"/>
      <c r="BQ8882" s="50"/>
      <c r="BR8882" s="50"/>
      <c r="BS8882" s="50"/>
      <c r="BT8882" s="50"/>
      <c r="BU8882" s="50"/>
      <c r="BV8882" s="50"/>
      <c r="BW8882" s="50"/>
      <c r="BX8882" s="50"/>
      <c r="BY8882" s="50"/>
      <c r="BZ8882" s="50"/>
      <c r="CA8882" s="50"/>
      <c r="CB8882" s="50"/>
      <c r="CC8882" s="50"/>
      <c r="CD8882" s="50"/>
      <c r="CE8882" s="50"/>
      <c r="CF8882" s="50"/>
      <c r="CG8882" s="50"/>
      <c r="CH8882" s="50"/>
      <c r="CI8882" s="50"/>
      <c r="CJ8882" s="50"/>
      <c r="CK8882" s="50"/>
      <c r="CL8882" s="50"/>
      <c r="CM8882" s="50"/>
      <c r="CN8882" s="50"/>
      <c r="CO8882" s="50"/>
      <c r="CP8882" s="50"/>
      <c r="CQ8882" s="50"/>
      <c r="CR8882" s="50"/>
      <c r="CS8882" s="50"/>
      <c r="CT8882" s="50"/>
      <c r="CU8882" s="50"/>
      <c r="CV8882" s="50"/>
      <c r="CW8882" s="50"/>
      <c r="CX8882" s="50"/>
      <c r="CY8882" s="50"/>
      <c r="CZ8882" s="50"/>
      <c r="DA8882" s="50"/>
      <c r="DB8882" s="50"/>
      <c r="DC8882" s="50"/>
      <c r="DD8882" s="50"/>
      <c r="DE8882" s="50"/>
      <c r="DF8882" s="50"/>
      <c r="DG8882" s="50"/>
    </row>
    <row r="8883" spans="1:111" x14ac:dyDescent="0.2">
      <c r="A8883" s="212"/>
      <c r="B8883" s="212"/>
      <c r="C8883" s="212"/>
      <c r="D8883" s="161"/>
      <c r="E8883" s="310"/>
      <c r="F8883" s="192"/>
      <c r="G8883" s="192"/>
      <c r="H8883" s="50"/>
      <c r="I8883" s="50"/>
      <c r="J8883" s="50"/>
      <c r="K8883" s="50"/>
      <c r="L8883" s="50"/>
      <c r="M8883" s="50"/>
      <c r="N8883" s="50"/>
      <c r="O8883" s="50"/>
      <c r="P8883" s="50"/>
      <c r="Q8883" s="50"/>
      <c r="R8883" s="50"/>
      <c r="S8883" s="50"/>
      <c r="T8883" s="50"/>
      <c r="U8883" s="50"/>
      <c r="V8883" s="50"/>
      <c r="W8883" s="50"/>
      <c r="X8883" s="50"/>
      <c r="Y8883" s="50"/>
      <c r="Z8883" s="50"/>
      <c r="AA8883" s="50"/>
      <c r="AB8883" s="50"/>
      <c r="AC8883" s="50"/>
      <c r="AD8883" s="50"/>
      <c r="AE8883" s="50"/>
      <c r="AF8883" s="50"/>
      <c r="AG8883" s="50"/>
      <c r="AH8883" s="50"/>
      <c r="AI8883" s="50"/>
      <c r="AJ8883" s="50"/>
      <c r="AK8883" s="50"/>
      <c r="AL8883" s="50"/>
      <c r="AM8883" s="50"/>
      <c r="AN8883" s="50"/>
      <c r="AO8883" s="50"/>
      <c r="AP8883" s="50"/>
      <c r="AQ8883" s="50"/>
      <c r="AR8883" s="50"/>
      <c r="AS8883" s="50"/>
      <c r="AT8883" s="50"/>
      <c r="AU8883" s="50"/>
      <c r="AV8883" s="50"/>
      <c r="AW8883" s="50"/>
      <c r="AX8883" s="50"/>
      <c r="AY8883" s="50"/>
      <c r="AZ8883" s="50"/>
      <c r="BA8883" s="50"/>
      <c r="BB8883" s="50"/>
      <c r="BC8883" s="50"/>
      <c r="BD8883" s="50"/>
      <c r="BE8883" s="50"/>
      <c r="BF8883" s="50"/>
      <c r="BG8883" s="50"/>
      <c r="BH8883" s="50"/>
      <c r="BI8883" s="50"/>
      <c r="BJ8883" s="50"/>
      <c r="BK8883" s="50"/>
      <c r="BL8883" s="50"/>
      <c r="BM8883" s="50"/>
      <c r="BN8883" s="50"/>
      <c r="BO8883" s="50"/>
      <c r="BP8883" s="50"/>
      <c r="BQ8883" s="50"/>
      <c r="BR8883" s="50"/>
      <c r="BS8883" s="50"/>
      <c r="BT8883" s="50"/>
      <c r="BU8883" s="50"/>
      <c r="BV8883" s="50"/>
      <c r="BW8883" s="50"/>
      <c r="BX8883" s="50"/>
      <c r="BY8883" s="50"/>
      <c r="BZ8883" s="50"/>
      <c r="CA8883" s="50"/>
      <c r="CB8883" s="50"/>
      <c r="CC8883" s="50"/>
      <c r="CD8883" s="50"/>
      <c r="CE8883" s="50"/>
      <c r="CF8883" s="50"/>
      <c r="CG8883" s="50"/>
      <c r="CH8883" s="50"/>
      <c r="CI8883" s="50"/>
      <c r="CJ8883" s="50"/>
      <c r="CK8883" s="50"/>
      <c r="CL8883" s="50"/>
      <c r="CM8883" s="50"/>
      <c r="CN8883" s="50"/>
      <c r="CO8883" s="50"/>
      <c r="CP8883" s="50"/>
      <c r="CQ8883" s="50"/>
      <c r="CR8883" s="50"/>
      <c r="CS8883" s="50"/>
      <c r="CT8883" s="50"/>
      <c r="CU8883" s="50"/>
      <c r="CV8883" s="50"/>
      <c r="CW8883" s="50"/>
      <c r="CX8883" s="50"/>
      <c r="CY8883" s="50"/>
      <c r="CZ8883" s="50"/>
      <c r="DA8883" s="50"/>
      <c r="DB8883" s="50"/>
      <c r="DC8883" s="50"/>
      <c r="DD8883" s="50"/>
      <c r="DE8883" s="50"/>
      <c r="DF8883" s="50"/>
      <c r="DG8883" s="50"/>
    </row>
    <row r="8884" spans="1:111" x14ac:dyDescent="0.2">
      <c r="A8884" s="212"/>
      <c r="B8884" s="212"/>
      <c r="C8884" s="212"/>
      <c r="D8884" s="161"/>
      <c r="E8884" s="310"/>
      <c r="F8884" s="192"/>
      <c r="G8884" s="192"/>
      <c r="H8884" s="50"/>
      <c r="I8884" s="50"/>
      <c r="J8884" s="50"/>
      <c r="K8884" s="50"/>
      <c r="L8884" s="50"/>
      <c r="M8884" s="50"/>
      <c r="N8884" s="50"/>
      <c r="O8884" s="50"/>
      <c r="P8884" s="50"/>
      <c r="Q8884" s="50"/>
      <c r="R8884" s="50"/>
      <c r="S8884" s="50"/>
      <c r="T8884" s="50"/>
      <c r="U8884" s="50"/>
      <c r="V8884" s="50"/>
      <c r="W8884" s="50"/>
      <c r="X8884" s="50"/>
      <c r="Y8884" s="50"/>
      <c r="Z8884" s="50"/>
      <c r="AA8884" s="50"/>
      <c r="AB8884" s="50"/>
      <c r="AC8884" s="50"/>
      <c r="AD8884" s="50"/>
      <c r="AE8884" s="50"/>
      <c r="AF8884" s="50"/>
      <c r="AG8884" s="50"/>
      <c r="AH8884" s="50"/>
      <c r="AI8884" s="50"/>
      <c r="AJ8884" s="50"/>
      <c r="AK8884" s="50"/>
      <c r="AL8884" s="50"/>
      <c r="AM8884" s="50"/>
      <c r="AN8884" s="50"/>
      <c r="AO8884" s="50"/>
      <c r="AP8884" s="50"/>
      <c r="AQ8884" s="50"/>
      <c r="AR8884" s="50"/>
      <c r="AS8884" s="50"/>
      <c r="AT8884" s="50"/>
      <c r="AU8884" s="50"/>
      <c r="AV8884" s="50"/>
      <c r="AW8884" s="50"/>
      <c r="AX8884" s="50"/>
      <c r="AY8884" s="50"/>
      <c r="AZ8884" s="50"/>
      <c r="BA8884" s="50"/>
      <c r="BB8884" s="50"/>
      <c r="BC8884" s="50"/>
      <c r="BD8884" s="50"/>
      <c r="BE8884" s="50"/>
      <c r="BF8884" s="50"/>
      <c r="BG8884" s="50"/>
      <c r="BH8884" s="50"/>
      <c r="BI8884" s="50"/>
      <c r="BJ8884" s="50"/>
      <c r="BK8884" s="50"/>
      <c r="BL8884" s="50"/>
      <c r="BM8884" s="50"/>
      <c r="BN8884" s="50"/>
      <c r="BO8884" s="50"/>
      <c r="BP8884" s="50"/>
      <c r="BQ8884" s="50"/>
      <c r="BR8884" s="50"/>
      <c r="BS8884" s="50"/>
      <c r="BT8884" s="50"/>
      <c r="BU8884" s="50"/>
      <c r="BV8884" s="50"/>
      <c r="BW8884" s="50"/>
      <c r="BX8884" s="50"/>
      <c r="BY8884" s="50"/>
      <c r="BZ8884" s="50"/>
      <c r="CA8884" s="50"/>
      <c r="CB8884" s="50"/>
      <c r="CC8884" s="50"/>
      <c r="CD8884" s="50"/>
      <c r="CE8884" s="50"/>
      <c r="CF8884" s="50"/>
      <c r="CG8884" s="50"/>
      <c r="CH8884" s="50"/>
      <c r="CI8884" s="50"/>
      <c r="CJ8884" s="50"/>
      <c r="CK8884" s="50"/>
      <c r="CL8884" s="50"/>
      <c r="CM8884" s="50"/>
      <c r="CN8884" s="50"/>
      <c r="CO8884" s="50"/>
      <c r="CP8884" s="50"/>
      <c r="CQ8884" s="50"/>
      <c r="CR8884" s="50"/>
      <c r="CS8884" s="50"/>
      <c r="CT8884" s="50"/>
      <c r="CU8884" s="50"/>
      <c r="CV8884" s="50"/>
      <c r="CW8884" s="50"/>
      <c r="CX8884" s="50"/>
      <c r="CY8884" s="50"/>
      <c r="CZ8884" s="50"/>
      <c r="DA8884" s="50"/>
      <c r="DB8884" s="50"/>
      <c r="DC8884" s="50"/>
      <c r="DD8884" s="50"/>
      <c r="DE8884" s="50"/>
      <c r="DF8884" s="50"/>
      <c r="DG8884" s="50"/>
    </row>
    <row r="8885" spans="1:111" x14ac:dyDescent="0.2">
      <c r="A8885" s="212"/>
      <c r="B8885" s="212"/>
      <c r="C8885" s="212"/>
      <c r="D8885" s="161"/>
      <c r="E8885" s="310"/>
      <c r="F8885" s="192"/>
      <c r="G8885" s="192"/>
      <c r="H8885" s="50"/>
      <c r="I8885" s="50"/>
      <c r="J8885" s="50"/>
      <c r="K8885" s="50"/>
      <c r="L8885" s="50"/>
      <c r="M8885" s="50"/>
      <c r="N8885" s="50"/>
      <c r="O8885" s="50"/>
      <c r="P8885" s="50"/>
      <c r="Q8885" s="50"/>
      <c r="R8885" s="50"/>
      <c r="S8885" s="50"/>
      <c r="T8885" s="50"/>
      <c r="U8885" s="50"/>
      <c r="V8885" s="50"/>
      <c r="W8885" s="50"/>
      <c r="X8885" s="50"/>
      <c r="Y8885" s="50"/>
      <c r="Z8885" s="50"/>
      <c r="AA8885" s="50"/>
      <c r="AB8885" s="50"/>
      <c r="AC8885" s="50"/>
      <c r="AD8885" s="50"/>
      <c r="AE8885" s="50"/>
      <c r="AF8885" s="50"/>
      <c r="AG8885" s="50"/>
      <c r="AH8885" s="50"/>
      <c r="AI8885" s="50"/>
      <c r="AJ8885" s="50"/>
      <c r="AK8885" s="50"/>
      <c r="AL8885" s="50"/>
      <c r="AM8885" s="50"/>
      <c r="AN8885" s="50"/>
      <c r="AO8885" s="50"/>
      <c r="AP8885" s="50"/>
      <c r="AQ8885" s="50"/>
      <c r="AR8885" s="50"/>
      <c r="AS8885" s="50"/>
      <c r="AT8885" s="50"/>
      <c r="AU8885" s="50"/>
      <c r="AV8885" s="50"/>
      <c r="AW8885" s="50"/>
      <c r="AX8885" s="50"/>
      <c r="AY8885" s="50"/>
      <c r="AZ8885" s="50"/>
      <c r="BA8885" s="50"/>
      <c r="BB8885" s="50"/>
      <c r="BC8885" s="50"/>
      <c r="BD8885" s="50"/>
      <c r="BE8885" s="50"/>
      <c r="BF8885" s="50"/>
      <c r="BG8885" s="50"/>
      <c r="BH8885" s="50"/>
      <c r="BI8885" s="50"/>
      <c r="BJ8885" s="50"/>
      <c r="BK8885" s="50"/>
      <c r="BL8885" s="50"/>
      <c r="BM8885" s="50"/>
      <c r="BN8885" s="50"/>
      <c r="BO8885" s="50"/>
      <c r="BP8885" s="50"/>
      <c r="BQ8885" s="50"/>
      <c r="BR8885" s="50"/>
      <c r="BS8885" s="50"/>
      <c r="BT8885" s="50"/>
      <c r="BU8885" s="50"/>
      <c r="BV8885" s="50"/>
      <c r="BW8885" s="50"/>
      <c r="BX8885" s="50"/>
      <c r="BY8885" s="50"/>
      <c r="BZ8885" s="50"/>
      <c r="CA8885" s="50"/>
      <c r="CB8885" s="50"/>
      <c r="CC8885" s="50"/>
      <c r="CD8885" s="50"/>
      <c r="CE8885" s="50"/>
      <c r="CF8885" s="50"/>
      <c r="CG8885" s="50"/>
      <c r="CH8885" s="50"/>
      <c r="CI8885" s="50"/>
      <c r="CJ8885" s="50"/>
      <c r="CK8885" s="50"/>
      <c r="CL8885" s="50"/>
      <c r="CM8885" s="50"/>
      <c r="CN8885" s="50"/>
      <c r="CO8885" s="50"/>
      <c r="CP8885" s="50"/>
      <c r="CQ8885" s="50"/>
      <c r="CR8885" s="50"/>
      <c r="CS8885" s="50"/>
      <c r="CT8885" s="50"/>
      <c r="CU8885" s="50"/>
      <c r="CV8885" s="50"/>
      <c r="CW8885" s="50"/>
      <c r="CX8885" s="50"/>
      <c r="CY8885" s="50"/>
      <c r="CZ8885" s="50"/>
      <c r="DA8885" s="50"/>
      <c r="DB8885" s="50"/>
      <c r="DC8885" s="50"/>
      <c r="DD8885" s="50"/>
      <c r="DE8885" s="50"/>
      <c r="DF8885" s="50"/>
      <c r="DG8885" s="50"/>
    </row>
    <row r="8886" spans="1:111" x14ac:dyDescent="0.2">
      <c r="A8886" s="212"/>
      <c r="B8886" s="212"/>
      <c r="C8886" s="212"/>
      <c r="D8886" s="161"/>
      <c r="E8886" s="310"/>
      <c r="F8886" s="192"/>
      <c r="G8886" s="192"/>
      <c r="H8886" s="50"/>
      <c r="I8886" s="50"/>
      <c r="J8886" s="50"/>
      <c r="K8886" s="50"/>
      <c r="L8886" s="50"/>
      <c r="M8886" s="50"/>
      <c r="N8886" s="50"/>
      <c r="O8886" s="50"/>
      <c r="P8886" s="50"/>
      <c r="Q8886" s="50"/>
      <c r="R8886" s="50"/>
      <c r="S8886" s="50"/>
      <c r="T8886" s="50"/>
      <c r="U8886" s="50"/>
      <c r="V8886" s="50"/>
      <c r="W8886" s="50"/>
      <c r="X8886" s="50"/>
      <c r="Y8886" s="50"/>
      <c r="Z8886" s="50"/>
      <c r="AA8886" s="50"/>
      <c r="AB8886" s="50"/>
      <c r="AC8886" s="50"/>
      <c r="AD8886" s="50"/>
      <c r="AE8886" s="50"/>
      <c r="AF8886" s="50"/>
      <c r="AG8886" s="50"/>
      <c r="AH8886" s="50"/>
      <c r="AI8886" s="50"/>
      <c r="AJ8886" s="50"/>
      <c r="AK8886" s="50"/>
      <c r="AL8886" s="50"/>
      <c r="AM8886" s="50"/>
      <c r="AN8886" s="50"/>
      <c r="AO8886" s="50"/>
      <c r="AP8886" s="50"/>
      <c r="AQ8886" s="50"/>
      <c r="AR8886" s="50"/>
      <c r="AS8886" s="50"/>
      <c r="AT8886" s="50"/>
      <c r="AU8886" s="50"/>
      <c r="AV8886" s="50"/>
      <c r="AW8886" s="50"/>
      <c r="AX8886" s="50"/>
      <c r="AY8886" s="50"/>
      <c r="AZ8886" s="50"/>
      <c r="BA8886" s="50"/>
      <c r="BB8886" s="50"/>
      <c r="BC8886" s="50"/>
      <c r="BD8886" s="50"/>
      <c r="BE8886" s="50"/>
      <c r="BF8886" s="50"/>
      <c r="BG8886" s="50"/>
      <c r="BH8886" s="50"/>
      <c r="BI8886" s="50"/>
      <c r="BJ8886" s="50"/>
      <c r="BK8886" s="50"/>
      <c r="BL8886" s="50"/>
      <c r="BM8886" s="50"/>
      <c r="BN8886" s="50"/>
      <c r="BO8886" s="50"/>
      <c r="BP8886" s="50"/>
      <c r="BQ8886" s="50"/>
      <c r="BR8886" s="50"/>
      <c r="BS8886" s="50"/>
      <c r="BT8886" s="50"/>
      <c r="BU8886" s="50"/>
      <c r="BV8886" s="50"/>
      <c r="BW8886" s="50"/>
      <c r="BX8886" s="50"/>
      <c r="BY8886" s="50"/>
      <c r="BZ8886" s="50"/>
      <c r="CA8886" s="50"/>
      <c r="CB8886" s="50"/>
      <c r="CC8886" s="50"/>
      <c r="CD8886" s="50"/>
      <c r="CE8886" s="50"/>
      <c r="CF8886" s="50"/>
      <c r="CG8886" s="50"/>
      <c r="CH8886" s="50"/>
      <c r="CI8886" s="50"/>
      <c r="CJ8886" s="50"/>
      <c r="CK8886" s="50"/>
      <c r="CL8886" s="50"/>
      <c r="CM8886" s="50"/>
      <c r="CN8886" s="50"/>
      <c r="CO8886" s="50"/>
      <c r="CP8886" s="50"/>
      <c r="CQ8886" s="50"/>
      <c r="CR8886" s="50"/>
      <c r="CS8886" s="50"/>
      <c r="CT8886" s="50"/>
      <c r="CU8886" s="50"/>
      <c r="CV8886" s="50"/>
      <c r="CW8886" s="50"/>
      <c r="CX8886" s="50"/>
      <c r="CY8886" s="50"/>
      <c r="CZ8886" s="50"/>
      <c r="DA8886" s="50"/>
      <c r="DB8886" s="50"/>
      <c r="DC8886" s="50"/>
      <c r="DD8886" s="50"/>
      <c r="DE8886" s="50"/>
      <c r="DF8886" s="50"/>
      <c r="DG8886" s="50"/>
    </row>
    <row r="8887" spans="1:111" x14ac:dyDescent="0.2">
      <c r="A8887" s="212"/>
      <c r="B8887" s="212"/>
      <c r="C8887" s="212"/>
      <c r="D8887" s="161"/>
      <c r="E8887" s="310"/>
      <c r="F8887" s="192"/>
      <c r="G8887" s="192"/>
      <c r="H8887" s="50"/>
      <c r="I8887" s="50"/>
      <c r="J8887" s="50"/>
      <c r="K8887" s="50"/>
      <c r="L8887" s="50"/>
      <c r="M8887" s="50"/>
      <c r="N8887" s="50"/>
      <c r="O8887" s="50"/>
      <c r="P8887" s="50"/>
      <c r="Q8887" s="50"/>
      <c r="R8887" s="50"/>
      <c r="S8887" s="50"/>
      <c r="T8887" s="50"/>
      <c r="U8887" s="50"/>
      <c r="V8887" s="50"/>
      <c r="W8887" s="50"/>
      <c r="X8887" s="50"/>
      <c r="Y8887" s="50"/>
      <c r="Z8887" s="50"/>
      <c r="AA8887" s="50"/>
      <c r="AB8887" s="50"/>
      <c r="AC8887" s="50"/>
      <c r="AD8887" s="50"/>
      <c r="AE8887" s="50"/>
      <c r="AF8887" s="50"/>
      <c r="AG8887" s="50"/>
      <c r="AH8887" s="50"/>
      <c r="AI8887" s="50"/>
      <c r="AJ8887" s="50"/>
      <c r="AK8887" s="50"/>
      <c r="AL8887" s="50"/>
      <c r="AM8887" s="50"/>
      <c r="AN8887" s="50"/>
      <c r="AO8887" s="50"/>
      <c r="AP8887" s="50"/>
      <c r="AQ8887" s="50"/>
      <c r="AR8887" s="50"/>
      <c r="AS8887" s="50"/>
      <c r="AT8887" s="50"/>
      <c r="AU8887" s="50"/>
      <c r="AV8887" s="50"/>
      <c r="AW8887" s="50"/>
      <c r="AX8887" s="50"/>
      <c r="AY8887" s="50"/>
      <c r="AZ8887" s="50"/>
      <c r="BA8887" s="50"/>
      <c r="BB8887" s="50"/>
      <c r="BC8887" s="50"/>
      <c r="BD8887" s="50"/>
      <c r="BE8887" s="50"/>
      <c r="BF8887" s="50"/>
      <c r="BG8887" s="50"/>
      <c r="BH8887" s="50"/>
      <c r="BI8887" s="50"/>
      <c r="BJ8887" s="50"/>
      <c r="BK8887" s="50"/>
      <c r="BL8887" s="50"/>
      <c r="BM8887" s="50"/>
      <c r="BN8887" s="50"/>
      <c r="BO8887" s="50"/>
      <c r="BP8887" s="50"/>
      <c r="BQ8887" s="50"/>
      <c r="BR8887" s="50"/>
      <c r="BS8887" s="50"/>
      <c r="BT8887" s="50"/>
      <c r="BU8887" s="50"/>
      <c r="BV8887" s="50"/>
      <c r="BW8887" s="50"/>
      <c r="BX8887" s="50"/>
      <c r="BY8887" s="50"/>
      <c r="BZ8887" s="50"/>
      <c r="CA8887" s="50"/>
      <c r="CB8887" s="50"/>
      <c r="CC8887" s="50"/>
      <c r="CD8887" s="50"/>
      <c r="CE8887" s="50"/>
      <c r="CF8887" s="50"/>
      <c r="CG8887" s="50"/>
      <c r="CH8887" s="50"/>
      <c r="CI8887" s="50"/>
      <c r="CJ8887" s="50"/>
      <c r="CK8887" s="50"/>
      <c r="CL8887" s="50"/>
      <c r="CM8887" s="50"/>
      <c r="CN8887" s="50"/>
      <c r="CO8887" s="50"/>
      <c r="CP8887" s="50"/>
      <c r="CQ8887" s="50"/>
      <c r="CR8887" s="50"/>
      <c r="CS8887" s="50"/>
      <c r="CT8887" s="50"/>
      <c r="CU8887" s="50"/>
      <c r="CV8887" s="50"/>
      <c r="CW8887" s="50"/>
      <c r="CX8887" s="50"/>
      <c r="CY8887" s="50"/>
      <c r="CZ8887" s="50"/>
      <c r="DA8887" s="50"/>
      <c r="DB8887" s="50"/>
      <c r="DC8887" s="50"/>
      <c r="DD8887" s="50"/>
      <c r="DE8887" s="50"/>
      <c r="DF8887" s="50"/>
      <c r="DG8887" s="50"/>
    </row>
    <row r="8888" spans="1:111" x14ac:dyDescent="0.2">
      <c r="A8888" s="395"/>
      <c r="B8888" s="395"/>
      <c r="C8888" s="395"/>
      <c r="D8888" s="161"/>
      <c r="E8888" s="310"/>
      <c r="F8888" s="192"/>
      <c r="G8888" s="192"/>
      <c r="H8888" s="50"/>
      <c r="I8888" s="50"/>
      <c r="J8888" s="50"/>
      <c r="K8888" s="50"/>
      <c r="L8888" s="50"/>
      <c r="M8888" s="50"/>
      <c r="N8888" s="50"/>
      <c r="O8888" s="50"/>
      <c r="P8888" s="50"/>
      <c r="Q8888" s="50"/>
      <c r="R8888" s="50"/>
      <c r="S8888" s="50"/>
      <c r="T8888" s="50"/>
      <c r="U8888" s="50"/>
      <c r="V8888" s="50"/>
      <c r="W8888" s="50"/>
      <c r="X8888" s="50"/>
      <c r="Y8888" s="50"/>
      <c r="Z8888" s="50"/>
      <c r="AA8888" s="50"/>
      <c r="AB8888" s="50"/>
      <c r="AC8888" s="50"/>
      <c r="AD8888" s="50"/>
      <c r="AE8888" s="50"/>
      <c r="AF8888" s="50"/>
      <c r="AG8888" s="50"/>
      <c r="AH8888" s="50"/>
      <c r="AI8888" s="50"/>
      <c r="AJ8888" s="50"/>
      <c r="AK8888" s="50"/>
      <c r="AL8888" s="50"/>
      <c r="AM8888" s="50"/>
      <c r="AN8888" s="50"/>
      <c r="AO8888" s="50"/>
      <c r="AP8888" s="50"/>
      <c r="AQ8888" s="50"/>
      <c r="AR8888" s="50"/>
      <c r="AS8888" s="50"/>
      <c r="AT8888" s="50"/>
      <c r="AU8888" s="50"/>
      <c r="AV8888" s="50"/>
      <c r="AW8888" s="50"/>
      <c r="AX8888" s="50"/>
      <c r="AY8888" s="50"/>
      <c r="AZ8888" s="50"/>
      <c r="BA8888" s="50"/>
      <c r="BB8888" s="50"/>
      <c r="BC8888" s="50"/>
      <c r="BD8888" s="50"/>
      <c r="BE8888" s="50"/>
      <c r="BF8888" s="50"/>
      <c r="BG8888" s="50"/>
      <c r="BH8888" s="50"/>
      <c r="BI8888" s="50"/>
      <c r="BJ8888" s="50"/>
      <c r="BK8888" s="50"/>
      <c r="BL8888" s="50"/>
      <c r="BM8888" s="50"/>
      <c r="BN8888" s="50"/>
      <c r="BO8888" s="50"/>
      <c r="BP8888" s="50"/>
      <c r="BQ8888" s="50"/>
      <c r="BR8888" s="50"/>
      <c r="BS8888" s="50"/>
      <c r="BT8888" s="50"/>
      <c r="BU8888" s="50"/>
      <c r="BV8888" s="50"/>
      <c r="BW8888" s="50"/>
      <c r="BX8888" s="50"/>
      <c r="BY8888" s="50"/>
      <c r="BZ8888" s="50"/>
      <c r="CA8888" s="50"/>
      <c r="CB8888" s="50"/>
      <c r="CC8888" s="50"/>
      <c r="CD8888" s="50"/>
      <c r="CE8888" s="50"/>
      <c r="CF8888" s="50"/>
      <c r="CG8888" s="50"/>
      <c r="CH8888" s="50"/>
      <c r="CI8888" s="50"/>
      <c r="CJ8888" s="50"/>
      <c r="CK8888" s="50"/>
      <c r="CL8888" s="50"/>
      <c r="CM8888" s="50"/>
      <c r="CN8888" s="50"/>
      <c r="CO8888" s="50"/>
      <c r="CP8888" s="50"/>
      <c r="CQ8888" s="50"/>
      <c r="CR8888" s="50"/>
      <c r="CS8888" s="50"/>
      <c r="CT8888" s="50"/>
      <c r="CU8888" s="50"/>
      <c r="CV8888" s="50"/>
      <c r="CW8888" s="50"/>
      <c r="CX8888" s="50"/>
      <c r="CY8888" s="50"/>
      <c r="CZ8888" s="50"/>
      <c r="DA8888" s="50"/>
      <c r="DB8888" s="50"/>
      <c r="DC8888" s="50"/>
      <c r="DD8888" s="50"/>
      <c r="DE8888" s="50"/>
      <c r="DF8888" s="50"/>
      <c r="DG8888" s="50"/>
    </row>
    <row r="8889" spans="1:111" x14ac:dyDescent="0.2">
      <c r="A8889" s="84"/>
      <c r="B8889" s="84"/>
      <c r="C8889" s="84"/>
      <c r="D8889" s="261"/>
      <c r="E8889" s="310"/>
      <c r="F8889" s="192"/>
      <c r="G8889" s="192"/>
      <c r="H8889" s="50"/>
      <c r="I8889" s="50"/>
      <c r="J8889" s="50"/>
      <c r="K8889" s="50"/>
      <c r="L8889" s="50"/>
      <c r="M8889" s="50"/>
      <c r="N8889" s="50"/>
      <c r="O8889" s="50"/>
      <c r="P8889" s="50"/>
      <c r="Q8889" s="50"/>
      <c r="R8889" s="50"/>
      <c r="S8889" s="50"/>
      <c r="T8889" s="50"/>
      <c r="U8889" s="50"/>
      <c r="V8889" s="50"/>
      <c r="W8889" s="50"/>
      <c r="X8889" s="50"/>
      <c r="Y8889" s="50"/>
      <c r="Z8889" s="50"/>
      <c r="AA8889" s="50"/>
      <c r="AB8889" s="50"/>
      <c r="AC8889" s="50"/>
      <c r="AD8889" s="50"/>
      <c r="AE8889" s="50"/>
      <c r="AF8889" s="50"/>
      <c r="AG8889" s="50"/>
      <c r="AH8889" s="50"/>
      <c r="AI8889" s="50"/>
      <c r="AJ8889" s="50"/>
      <c r="AK8889" s="50"/>
      <c r="AL8889" s="50"/>
      <c r="AM8889" s="50"/>
      <c r="AN8889" s="50"/>
      <c r="AO8889" s="50"/>
      <c r="AP8889" s="50"/>
      <c r="AQ8889" s="50"/>
      <c r="AR8889" s="50"/>
      <c r="AS8889" s="50"/>
      <c r="AT8889" s="50"/>
      <c r="AU8889" s="50"/>
      <c r="AV8889" s="50"/>
      <c r="AW8889" s="50"/>
      <c r="AX8889" s="50"/>
      <c r="AY8889" s="50"/>
      <c r="AZ8889" s="50"/>
      <c r="BA8889" s="50"/>
      <c r="BB8889" s="50"/>
      <c r="BC8889" s="50"/>
      <c r="BD8889" s="50"/>
      <c r="BE8889" s="50"/>
      <c r="BF8889" s="50"/>
      <c r="BG8889" s="50"/>
      <c r="BH8889" s="50"/>
      <c r="BI8889" s="50"/>
      <c r="BJ8889" s="50"/>
      <c r="BK8889" s="50"/>
      <c r="BL8889" s="50"/>
      <c r="BM8889" s="50"/>
      <c r="BN8889" s="50"/>
      <c r="BO8889" s="50"/>
      <c r="BP8889" s="50"/>
      <c r="BQ8889" s="50"/>
      <c r="BR8889" s="50"/>
      <c r="BS8889" s="50"/>
      <c r="BT8889" s="50"/>
      <c r="BU8889" s="50"/>
      <c r="BV8889" s="50"/>
      <c r="BW8889" s="50"/>
      <c r="BX8889" s="50"/>
      <c r="BY8889" s="50"/>
      <c r="BZ8889" s="50"/>
      <c r="CA8889" s="50"/>
      <c r="CB8889" s="50"/>
      <c r="CC8889" s="50"/>
      <c r="CD8889" s="50"/>
      <c r="CE8889" s="50"/>
      <c r="CF8889" s="50"/>
      <c r="CG8889" s="50"/>
      <c r="CH8889" s="50"/>
      <c r="CI8889" s="50"/>
      <c r="CJ8889" s="50"/>
      <c r="CK8889" s="50"/>
      <c r="CL8889" s="50"/>
      <c r="CM8889" s="50"/>
      <c r="CN8889" s="50"/>
      <c r="CO8889" s="50"/>
      <c r="CP8889" s="50"/>
      <c r="CQ8889" s="50"/>
      <c r="CR8889" s="50"/>
      <c r="CS8889" s="50"/>
      <c r="CT8889" s="50"/>
      <c r="CU8889" s="50"/>
      <c r="CV8889" s="50"/>
      <c r="CW8889" s="50"/>
      <c r="CX8889" s="50"/>
      <c r="CY8889" s="50"/>
      <c r="CZ8889" s="50"/>
      <c r="DA8889" s="50"/>
      <c r="DB8889" s="50"/>
      <c r="DC8889" s="50"/>
      <c r="DD8889" s="50"/>
      <c r="DE8889" s="50"/>
      <c r="DF8889" s="50"/>
      <c r="DG8889" s="50"/>
    </row>
    <row r="8890" spans="1:111" x14ac:dyDescent="0.2">
      <c r="A8890" s="84"/>
      <c r="B8890" s="84"/>
      <c r="C8890" s="84"/>
      <c r="D8890" s="161"/>
      <c r="E8890" s="310"/>
      <c r="F8890" s="192"/>
      <c r="G8890" s="192"/>
      <c r="H8890" s="50"/>
      <c r="I8890" s="50"/>
      <c r="J8890" s="50"/>
      <c r="K8890" s="50"/>
      <c r="L8890" s="50"/>
      <c r="M8890" s="50"/>
      <c r="N8890" s="50"/>
      <c r="O8890" s="50"/>
      <c r="P8890" s="50"/>
      <c r="Q8890" s="50"/>
      <c r="R8890" s="50"/>
      <c r="S8890" s="50"/>
      <c r="T8890" s="50"/>
      <c r="U8890" s="50"/>
      <c r="V8890" s="50"/>
      <c r="W8890" s="50"/>
      <c r="X8890" s="50"/>
      <c r="Y8890" s="50"/>
      <c r="Z8890" s="50"/>
      <c r="AA8890" s="50"/>
      <c r="AB8890" s="50"/>
      <c r="AC8890" s="50"/>
      <c r="AD8890" s="50"/>
      <c r="AE8890" s="50"/>
      <c r="AF8890" s="50"/>
      <c r="AG8890" s="50"/>
      <c r="AH8890" s="50"/>
      <c r="AI8890" s="50"/>
      <c r="AJ8890" s="50"/>
      <c r="AK8890" s="50"/>
      <c r="AL8890" s="50"/>
      <c r="AM8890" s="50"/>
      <c r="AN8890" s="50"/>
      <c r="AO8890" s="50"/>
      <c r="AP8890" s="50"/>
      <c r="AQ8890" s="50"/>
      <c r="AR8890" s="50"/>
      <c r="AS8890" s="50"/>
      <c r="AT8890" s="50"/>
      <c r="AU8890" s="50"/>
      <c r="AV8890" s="50"/>
      <c r="AW8890" s="50"/>
      <c r="AX8890" s="50"/>
      <c r="AY8890" s="50"/>
      <c r="AZ8890" s="50"/>
      <c r="BA8890" s="50"/>
      <c r="BB8890" s="50"/>
      <c r="BC8890" s="50"/>
      <c r="BD8890" s="50"/>
      <c r="BE8890" s="50"/>
      <c r="BF8890" s="50"/>
      <c r="BG8890" s="50"/>
      <c r="BH8890" s="50"/>
      <c r="BI8890" s="50"/>
      <c r="BJ8890" s="50"/>
      <c r="BK8890" s="50"/>
      <c r="BL8890" s="50"/>
      <c r="BM8890" s="50"/>
      <c r="BN8890" s="50"/>
      <c r="BO8890" s="50"/>
      <c r="BP8890" s="50"/>
      <c r="BQ8890" s="50"/>
      <c r="BR8890" s="50"/>
      <c r="BS8890" s="50"/>
      <c r="BT8890" s="50"/>
      <c r="BU8890" s="50"/>
      <c r="BV8890" s="50"/>
      <c r="BW8890" s="50"/>
      <c r="BX8890" s="50"/>
      <c r="BY8890" s="50"/>
      <c r="BZ8890" s="50"/>
      <c r="CA8890" s="50"/>
      <c r="CB8890" s="50"/>
      <c r="CC8890" s="50"/>
      <c r="CD8890" s="50"/>
      <c r="CE8890" s="50"/>
      <c r="CF8890" s="50"/>
      <c r="CG8890" s="50"/>
      <c r="CH8890" s="50"/>
      <c r="CI8890" s="50"/>
      <c r="CJ8890" s="50"/>
      <c r="CK8890" s="50"/>
      <c r="CL8890" s="50"/>
      <c r="CM8890" s="50"/>
      <c r="CN8890" s="50"/>
      <c r="CO8890" s="50"/>
      <c r="CP8890" s="50"/>
      <c r="CQ8890" s="50"/>
      <c r="CR8890" s="50"/>
      <c r="CS8890" s="50"/>
      <c r="CT8890" s="50"/>
      <c r="CU8890" s="50"/>
      <c r="CV8890" s="50"/>
      <c r="CW8890" s="50"/>
      <c r="CX8890" s="50"/>
      <c r="CY8890" s="50"/>
      <c r="CZ8890" s="50"/>
      <c r="DA8890" s="50"/>
      <c r="DB8890" s="50"/>
      <c r="DC8890" s="50"/>
      <c r="DD8890" s="50"/>
      <c r="DE8890" s="50"/>
      <c r="DF8890" s="50"/>
      <c r="DG8890" s="50"/>
    </row>
    <row r="8891" spans="1:111" x14ac:dyDescent="0.2">
      <c r="A8891" s="84"/>
      <c r="B8891" s="84"/>
      <c r="C8891" s="84"/>
      <c r="D8891" s="161"/>
      <c r="E8891" s="310"/>
      <c r="F8891" s="192"/>
      <c r="G8891" s="192"/>
      <c r="H8891" s="50"/>
      <c r="I8891" s="50"/>
      <c r="J8891" s="50"/>
      <c r="K8891" s="50"/>
      <c r="L8891" s="50"/>
      <c r="M8891" s="50"/>
      <c r="N8891" s="50"/>
      <c r="O8891" s="50"/>
      <c r="P8891" s="50"/>
      <c r="Q8891" s="50"/>
      <c r="R8891" s="50"/>
      <c r="S8891" s="50"/>
      <c r="T8891" s="50"/>
      <c r="U8891" s="50"/>
      <c r="V8891" s="50"/>
      <c r="W8891" s="50"/>
      <c r="X8891" s="50"/>
      <c r="Y8891" s="50"/>
      <c r="Z8891" s="50"/>
      <c r="AA8891" s="50"/>
      <c r="AB8891" s="50"/>
      <c r="AC8891" s="50"/>
      <c r="AD8891" s="50"/>
      <c r="AE8891" s="50"/>
      <c r="AF8891" s="50"/>
      <c r="AG8891" s="50"/>
      <c r="AH8891" s="50"/>
      <c r="AI8891" s="50"/>
      <c r="AJ8891" s="50"/>
      <c r="AK8891" s="50"/>
      <c r="AL8891" s="50"/>
      <c r="AM8891" s="50"/>
      <c r="AN8891" s="50"/>
      <c r="AO8891" s="50"/>
      <c r="AP8891" s="50"/>
      <c r="AQ8891" s="50"/>
      <c r="AR8891" s="50"/>
      <c r="AS8891" s="50"/>
      <c r="AT8891" s="50"/>
      <c r="AU8891" s="50"/>
      <c r="AV8891" s="50"/>
      <c r="AW8891" s="50"/>
      <c r="AX8891" s="50"/>
      <c r="AY8891" s="50"/>
      <c r="AZ8891" s="50"/>
      <c r="BA8891" s="50"/>
      <c r="BB8891" s="50"/>
      <c r="BC8891" s="50"/>
      <c r="BD8891" s="50"/>
      <c r="BE8891" s="50"/>
      <c r="BF8891" s="50"/>
      <c r="BG8891" s="50"/>
      <c r="BH8891" s="50"/>
      <c r="BI8891" s="50"/>
      <c r="BJ8891" s="50"/>
      <c r="BK8891" s="50"/>
      <c r="BL8891" s="50"/>
      <c r="BM8891" s="50"/>
      <c r="BN8891" s="50"/>
      <c r="BO8891" s="50"/>
      <c r="BP8891" s="50"/>
      <c r="BQ8891" s="50"/>
      <c r="BR8891" s="50"/>
      <c r="BS8891" s="50"/>
      <c r="BT8891" s="50"/>
      <c r="BU8891" s="50"/>
      <c r="BV8891" s="50"/>
      <c r="BW8891" s="50"/>
      <c r="BX8891" s="50"/>
      <c r="BY8891" s="50"/>
      <c r="BZ8891" s="50"/>
      <c r="CA8891" s="50"/>
      <c r="CB8891" s="50"/>
      <c r="CC8891" s="50"/>
      <c r="CD8891" s="50"/>
      <c r="CE8891" s="50"/>
      <c r="CF8891" s="50"/>
      <c r="CG8891" s="50"/>
      <c r="CH8891" s="50"/>
      <c r="CI8891" s="50"/>
      <c r="CJ8891" s="50"/>
      <c r="CK8891" s="50"/>
      <c r="CL8891" s="50"/>
      <c r="CM8891" s="50"/>
      <c r="CN8891" s="50"/>
      <c r="CO8891" s="50"/>
      <c r="CP8891" s="50"/>
      <c r="CQ8891" s="50"/>
      <c r="CR8891" s="50"/>
      <c r="CS8891" s="50"/>
      <c r="CT8891" s="50"/>
      <c r="CU8891" s="50"/>
      <c r="CV8891" s="50"/>
      <c r="CW8891" s="50"/>
      <c r="CX8891" s="50"/>
      <c r="CY8891" s="50"/>
      <c r="CZ8891" s="50"/>
      <c r="DA8891" s="50"/>
      <c r="DB8891" s="50"/>
      <c r="DC8891" s="50"/>
      <c r="DD8891" s="50"/>
      <c r="DE8891" s="50"/>
      <c r="DF8891" s="50"/>
      <c r="DG8891" s="50"/>
    </row>
    <row r="8892" spans="1:111" x14ac:dyDescent="0.2">
      <c r="A8892" s="121"/>
      <c r="B8892" s="121"/>
      <c r="C8892" s="121"/>
      <c r="D8892" s="54"/>
      <c r="E8892" s="310"/>
      <c r="F8892" s="192"/>
      <c r="G8892" s="192"/>
      <c r="H8892" s="50"/>
      <c r="I8892" s="50"/>
      <c r="J8892" s="50"/>
      <c r="K8892" s="50"/>
      <c r="L8892" s="50"/>
      <c r="M8892" s="50"/>
      <c r="N8892" s="50"/>
      <c r="O8892" s="50"/>
      <c r="P8892" s="50"/>
      <c r="Q8892" s="50"/>
      <c r="R8892" s="50"/>
      <c r="S8892" s="50"/>
      <c r="T8892" s="50"/>
      <c r="U8892" s="50"/>
      <c r="V8892" s="50"/>
      <c r="W8892" s="50"/>
      <c r="X8892" s="50"/>
      <c r="Y8892" s="50"/>
      <c r="Z8892" s="50"/>
      <c r="AA8892" s="50"/>
      <c r="AB8892" s="50"/>
      <c r="AC8892" s="50"/>
      <c r="AD8892" s="50"/>
      <c r="AE8892" s="50"/>
      <c r="AF8892" s="50"/>
      <c r="AG8892" s="50"/>
      <c r="AH8892" s="50"/>
      <c r="AI8892" s="50"/>
      <c r="AJ8892" s="50"/>
      <c r="AK8892" s="50"/>
      <c r="AL8892" s="50"/>
      <c r="AM8892" s="50"/>
      <c r="AN8892" s="50"/>
      <c r="AO8892" s="50"/>
      <c r="AP8892" s="50"/>
      <c r="AQ8892" s="50"/>
      <c r="AR8892" s="50"/>
      <c r="AS8892" s="50"/>
      <c r="AT8892" s="50"/>
      <c r="AU8892" s="50"/>
      <c r="AV8892" s="50"/>
      <c r="AW8892" s="50"/>
      <c r="AX8892" s="50"/>
      <c r="AY8892" s="50"/>
      <c r="AZ8892" s="50"/>
      <c r="BA8892" s="50"/>
      <c r="BB8892" s="50"/>
      <c r="BC8892" s="50"/>
      <c r="BD8892" s="50"/>
      <c r="BE8892" s="50"/>
      <c r="BF8892" s="50"/>
      <c r="BG8892" s="50"/>
      <c r="BH8892" s="50"/>
      <c r="BI8892" s="50"/>
      <c r="BJ8892" s="50"/>
      <c r="BK8892" s="50"/>
      <c r="BL8892" s="50"/>
      <c r="BM8892" s="50"/>
      <c r="BN8892" s="50"/>
      <c r="BO8892" s="50"/>
      <c r="BP8892" s="50"/>
      <c r="BQ8892" s="50"/>
      <c r="BR8892" s="50"/>
      <c r="BS8892" s="50"/>
      <c r="BT8892" s="50"/>
      <c r="BU8892" s="50"/>
      <c r="BV8892" s="50"/>
      <c r="BW8892" s="50"/>
      <c r="BX8892" s="50"/>
      <c r="BY8892" s="50"/>
      <c r="BZ8892" s="50"/>
      <c r="CA8892" s="50"/>
      <c r="CB8892" s="50"/>
      <c r="CC8892" s="50"/>
      <c r="CD8892" s="50"/>
      <c r="CE8892" s="50"/>
      <c r="CF8892" s="50"/>
      <c r="CG8892" s="50"/>
      <c r="CH8892" s="50"/>
      <c r="CI8892" s="50"/>
      <c r="CJ8892" s="50"/>
      <c r="CK8892" s="50"/>
      <c r="CL8892" s="50"/>
      <c r="CM8892" s="50"/>
      <c r="CN8892" s="50"/>
      <c r="CO8892" s="50"/>
      <c r="CP8892" s="50"/>
      <c r="CQ8892" s="50"/>
      <c r="CR8892" s="50"/>
      <c r="CS8892" s="50"/>
      <c r="CT8892" s="50"/>
      <c r="CU8892" s="50"/>
      <c r="CV8892" s="50"/>
      <c r="CW8892" s="50"/>
      <c r="CX8892" s="50"/>
      <c r="CY8892" s="50"/>
      <c r="CZ8892" s="50"/>
      <c r="DA8892" s="50"/>
      <c r="DB8892" s="50"/>
      <c r="DC8892" s="50"/>
      <c r="DD8892" s="50"/>
      <c r="DE8892" s="50"/>
      <c r="DF8892" s="50"/>
      <c r="DG8892" s="50"/>
    </row>
    <row r="8893" spans="1:111" x14ac:dyDescent="0.2">
      <c r="A8893" s="212"/>
      <c r="B8893" s="212"/>
      <c r="C8893" s="212"/>
      <c r="D8893" s="267"/>
      <c r="E8893" s="310"/>
      <c r="F8893" s="192"/>
      <c r="G8893" s="192"/>
      <c r="H8893" s="50"/>
      <c r="I8893" s="50"/>
      <c r="J8893" s="50"/>
      <c r="K8893" s="50"/>
      <c r="L8893" s="50"/>
      <c r="M8893" s="50"/>
      <c r="N8893" s="50"/>
      <c r="O8893" s="50"/>
      <c r="P8893" s="50"/>
      <c r="Q8893" s="50"/>
      <c r="R8893" s="50"/>
      <c r="S8893" s="50"/>
      <c r="T8893" s="50"/>
      <c r="U8893" s="50"/>
      <c r="V8893" s="50"/>
      <c r="W8893" s="50"/>
      <c r="X8893" s="50"/>
      <c r="Y8893" s="50"/>
      <c r="Z8893" s="50"/>
      <c r="AA8893" s="50"/>
      <c r="AB8893" s="50"/>
      <c r="AC8893" s="50"/>
      <c r="AD8893" s="50"/>
      <c r="AE8893" s="50"/>
      <c r="AF8893" s="50"/>
      <c r="AG8893" s="50"/>
      <c r="AH8893" s="50"/>
      <c r="AI8893" s="50"/>
      <c r="AJ8893" s="50"/>
      <c r="AK8893" s="50"/>
      <c r="AL8893" s="50"/>
      <c r="AM8893" s="50"/>
      <c r="AN8893" s="50"/>
      <c r="AO8893" s="50"/>
      <c r="AP8893" s="50"/>
      <c r="AQ8893" s="50"/>
      <c r="AR8893" s="50"/>
      <c r="AS8893" s="50"/>
      <c r="AT8893" s="50"/>
      <c r="AU8893" s="50"/>
      <c r="AV8893" s="50"/>
      <c r="AW8893" s="50"/>
      <c r="AX8893" s="50"/>
      <c r="AY8893" s="50"/>
      <c r="AZ8893" s="50"/>
      <c r="BA8893" s="50"/>
      <c r="BB8893" s="50"/>
      <c r="BC8893" s="50"/>
      <c r="BD8893" s="50"/>
      <c r="BE8893" s="50"/>
      <c r="BF8893" s="50"/>
      <c r="BG8893" s="50"/>
      <c r="BH8893" s="50"/>
      <c r="BI8893" s="50"/>
      <c r="BJ8893" s="50"/>
      <c r="BK8893" s="50"/>
      <c r="BL8893" s="50"/>
      <c r="BM8893" s="50"/>
      <c r="BN8893" s="50"/>
      <c r="BO8893" s="50"/>
      <c r="BP8893" s="50"/>
      <c r="BQ8893" s="50"/>
      <c r="BR8893" s="50"/>
      <c r="BS8893" s="50"/>
      <c r="BT8893" s="50"/>
      <c r="BU8893" s="50"/>
      <c r="BV8893" s="50"/>
      <c r="BW8893" s="50"/>
      <c r="BX8893" s="50"/>
      <c r="BY8893" s="50"/>
      <c r="BZ8893" s="50"/>
      <c r="CA8893" s="50"/>
      <c r="CB8893" s="50"/>
      <c r="CC8893" s="50"/>
      <c r="CD8893" s="50"/>
      <c r="CE8893" s="50"/>
      <c r="CF8893" s="50"/>
      <c r="CG8893" s="50"/>
      <c r="CH8893" s="50"/>
      <c r="CI8893" s="50"/>
      <c r="CJ8893" s="50"/>
      <c r="CK8893" s="50"/>
      <c r="CL8893" s="50"/>
      <c r="CM8893" s="50"/>
      <c r="CN8893" s="50"/>
      <c r="CO8893" s="50"/>
      <c r="CP8893" s="50"/>
      <c r="CQ8893" s="50"/>
      <c r="CR8893" s="50"/>
      <c r="CS8893" s="50"/>
      <c r="CT8893" s="50"/>
      <c r="CU8893" s="50"/>
      <c r="CV8893" s="50"/>
      <c r="CW8893" s="50"/>
      <c r="CX8893" s="50"/>
      <c r="CY8893" s="50"/>
      <c r="CZ8893" s="50"/>
      <c r="DA8893" s="50"/>
      <c r="DB8893" s="50"/>
      <c r="DC8893" s="50"/>
      <c r="DD8893" s="50"/>
      <c r="DE8893" s="50"/>
      <c r="DF8893" s="50"/>
      <c r="DG8893" s="50"/>
    </row>
    <row r="8894" spans="1:111" x14ac:dyDescent="0.2">
      <c r="A8894" s="212"/>
      <c r="B8894" s="212"/>
      <c r="C8894" s="212"/>
      <c r="D8894" s="268"/>
      <c r="E8894" s="310"/>
      <c r="F8894" s="192"/>
      <c r="G8894" s="192"/>
      <c r="H8894" s="50"/>
      <c r="I8894" s="50"/>
      <c r="J8894" s="50"/>
      <c r="K8894" s="50"/>
      <c r="L8894" s="50"/>
      <c r="M8894" s="50"/>
      <c r="N8894" s="50"/>
      <c r="O8894" s="50"/>
      <c r="P8894" s="50"/>
      <c r="Q8894" s="50"/>
      <c r="R8894" s="50"/>
      <c r="S8894" s="50"/>
      <c r="T8894" s="50"/>
      <c r="U8894" s="50"/>
      <c r="V8894" s="50"/>
      <c r="W8894" s="50"/>
      <c r="X8894" s="50"/>
      <c r="Y8894" s="50"/>
      <c r="Z8894" s="50"/>
      <c r="AA8894" s="50"/>
      <c r="AB8894" s="50"/>
      <c r="AC8894" s="50"/>
      <c r="AD8894" s="50"/>
      <c r="AE8894" s="50"/>
      <c r="AF8894" s="50"/>
      <c r="AG8894" s="50"/>
      <c r="AH8894" s="50"/>
      <c r="AI8894" s="50"/>
      <c r="AJ8894" s="50"/>
      <c r="AK8894" s="50"/>
      <c r="AL8894" s="50"/>
      <c r="AM8894" s="50"/>
      <c r="AN8894" s="50"/>
      <c r="AO8894" s="50"/>
      <c r="AP8894" s="50"/>
      <c r="AQ8894" s="50"/>
      <c r="AR8894" s="50"/>
      <c r="AS8894" s="50"/>
      <c r="AT8894" s="50"/>
      <c r="AU8894" s="50"/>
      <c r="AV8894" s="50"/>
      <c r="AW8894" s="50"/>
      <c r="AX8894" s="50"/>
      <c r="AY8894" s="50"/>
      <c r="AZ8894" s="50"/>
      <c r="BA8894" s="50"/>
      <c r="BB8894" s="50"/>
      <c r="BC8894" s="50"/>
      <c r="BD8894" s="50"/>
      <c r="BE8894" s="50"/>
      <c r="BF8894" s="50"/>
      <c r="BG8894" s="50"/>
      <c r="BH8894" s="50"/>
      <c r="BI8894" s="50"/>
      <c r="BJ8894" s="50"/>
      <c r="BK8894" s="50"/>
      <c r="BL8894" s="50"/>
      <c r="BM8894" s="50"/>
      <c r="BN8894" s="50"/>
      <c r="BO8894" s="50"/>
      <c r="BP8894" s="50"/>
      <c r="BQ8894" s="50"/>
      <c r="BR8894" s="50"/>
      <c r="BS8894" s="50"/>
      <c r="BT8894" s="50"/>
      <c r="BU8894" s="50"/>
      <c r="BV8894" s="50"/>
      <c r="BW8894" s="50"/>
      <c r="BX8894" s="50"/>
      <c r="BY8894" s="50"/>
      <c r="BZ8894" s="50"/>
      <c r="CA8894" s="50"/>
      <c r="CB8894" s="50"/>
      <c r="CC8894" s="50"/>
      <c r="CD8894" s="50"/>
      <c r="CE8894" s="50"/>
      <c r="CF8894" s="50"/>
      <c r="CG8894" s="50"/>
      <c r="CH8894" s="50"/>
      <c r="CI8894" s="50"/>
      <c r="CJ8894" s="50"/>
      <c r="CK8894" s="50"/>
      <c r="CL8894" s="50"/>
      <c r="CM8894" s="50"/>
      <c r="CN8894" s="50"/>
      <c r="CO8894" s="50"/>
      <c r="CP8894" s="50"/>
      <c r="CQ8894" s="50"/>
      <c r="CR8894" s="50"/>
      <c r="CS8894" s="50"/>
      <c r="CT8894" s="50"/>
      <c r="CU8894" s="50"/>
      <c r="CV8894" s="50"/>
      <c r="CW8894" s="50"/>
      <c r="CX8894" s="50"/>
      <c r="CY8894" s="50"/>
      <c r="CZ8894" s="50"/>
      <c r="DA8894" s="50"/>
      <c r="DB8894" s="50"/>
      <c r="DC8894" s="50"/>
      <c r="DD8894" s="50"/>
      <c r="DE8894" s="50"/>
      <c r="DF8894" s="50"/>
      <c r="DG8894" s="50"/>
    </row>
    <row r="8895" spans="1:111" x14ac:dyDescent="0.2">
      <c r="A8895" s="212"/>
      <c r="B8895" s="212"/>
      <c r="C8895" s="212"/>
      <c r="D8895" s="268"/>
      <c r="E8895" s="310"/>
      <c r="F8895" s="192"/>
      <c r="G8895" s="192"/>
      <c r="H8895" s="50"/>
      <c r="I8895" s="50"/>
      <c r="J8895" s="50"/>
      <c r="K8895" s="50"/>
      <c r="L8895" s="50"/>
      <c r="M8895" s="50"/>
      <c r="N8895" s="50"/>
      <c r="O8895" s="50"/>
      <c r="P8895" s="50"/>
      <c r="Q8895" s="50"/>
      <c r="R8895" s="50"/>
      <c r="S8895" s="50"/>
      <c r="T8895" s="50"/>
      <c r="U8895" s="50"/>
      <c r="V8895" s="50"/>
      <c r="W8895" s="50"/>
      <c r="X8895" s="50"/>
      <c r="Y8895" s="50"/>
      <c r="Z8895" s="50"/>
      <c r="AA8895" s="50"/>
      <c r="AB8895" s="50"/>
      <c r="AC8895" s="50"/>
      <c r="AD8895" s="50"/>
      <c r="AE8895" s="50"/>
      <c r="AF8895" s="50"/>
      <c r="AG8895" s="50"/>
      <c r="AH8895" s="50"/>
      <c r="AI8895" s="50"/>
      <c r="AJ8895" s="50"/>
      <c r="AK8895" s="50"/>
      <c r="AL8895" s="50"/>
      <c r="AM8895" s="50"/>
      <c r="AN8895" s="50"/>
      <c r="AO8895" s="50"/>
      <c r="AP8895" s="50"/>
      <c r="AQ8895" s="50"/>
      <c r="AR8895" s="50"/>
      <c r="AS8895" s="50"/>
      <c r="AT8895" s="50"/>
      <c r="AU8895" s="50"/>
      <c r="AV8895" s="50"/>
      <c r="AW8895" s="50"/>
      <c r="AX8895" s="50"/>
      <c r="AY8895" s="50"/>
      <c r="AZ8895" s="50"/>
      <c r="BA8895" s="50"/>
      <c r="BB8895" s="50"/>
      <c r="BC8895" s="50"/>
      <c r="BD8895" s="50"/>
      <c r="BE8895" s="50"/>
      <c r="BF8895" s="50"/>
      <c r="BG8895" s="50"/>
      <c r="BH8895" s="50"/>
      <c r="BI8895" s="50"/>
      <c r="BJ8895" s="50"/>
      <c r="BK8895" s="50"/>
      <c r="BL8895" s="50"/>
      <c r="BM8895" s="50"/>
      <c r="BN8895" s="50"/>
      <c r="BO8895" s="50"/>
      <c r="BP8895" s="50"/>
      <c r="BQ8895" s="50"/>
      <c r="BR8895" s="50"/>
      <c r="BS8895" s="50"/>
      <c r="BT8895" s="50"/>
      <c r="BU8895" s="50"/>
      <c r="BV8895" s="50"/>
      <c r="BW8895" s="50"/>
      <c r="BX8895" s="50"/>
      <c r="BY8895" s="50"/>
      <c r="BZ8895" s="50"/>
      <c r="CA8895" s="50"/>
      <c r="CB8895" s="50"/>
      <c r="CC8895" s="50"/>
      <c r="CD8895" s="50"/>
      <c r="CE8895" s="50"/>
      <c r="CF8895" s="50"/>
      <c r="CG8895" s="50"/>
      <c r="CH8895" s="50"/>
      <c r="CI8895" s="50"/>
      <c r="CJ8895" s="50"/>
      <c r="CK8895" s="50"/>
      <c r="CL8895" s="50"/>
      <c r="CM8895" s="50"/>
      <c r="CN8895" s="50"/>
      <c r="CO8895" s="50"/>
      <c r="CP8895" s="50"/>
      <c r="CQ8895" s="50"/>
      <c r="CR8895" s="50"/>
      <c r="CS8895" s="50"/>
      <c r="CT8895" s="50"/>
      <c r="CU8895" s="50"/>
      <c r="CV8895" s="50"/>
      <c r="CW8895" s="50"/>
      <c r="CX8895" s="50"/>
      <c r="CY8895" s="50"/>
      <c r="CZ8895" s="50"/>
      <c r="DA8895" s="50"/>
      <c r="DB8895" s="50"/>
      <c r="DC8895" s="50"/>
      <c r="DD8895" s="50"/>
      <c r="DE8895" s="50"/>
      <c r="DF8895" s="50"/>
      <c r="DG8895" s="50"/>
    </row>
    <row r="8896" spans="1:111" x14ac:dyDescent="0.2">
      <c r="A8896" s="212"/>
      <c r="B8896" s="212"/>
      <c r="C8896" s="212"/>
      <c r="D8896" s="268"/>
      <c r="E8896" s="310"/>
      <c r="F8896" s="192"/>
      <c r="G8896" s="192"/>
      <c r="H8896" s="50"/>
      <c r="I8896" s="50"/>
      <c r="J8896" s="50"/>
      <c r="K8896" s="50"/>
      <c r="L8896" s="50"/>
      <c r="M8896" s="50"/>
      <c r="N8896" s="50"/>
      <c r="O8896" s="50"/>
      <c r="P8896" s="50"/>
      <c r="Q8896" s="50"/>
      <c r="R8896" s="50"/>
      <c r="S8896" s="50"/>
      <c r="T8896" s="50"/>
      <c r="U8896" s="50"/>
      <c r="V8896" s="50"/>
      <c r="W8896" s="50"/>
      <c r="X8896" s="50"/>
      <c r="Y8896" s="50"/>
      <c r="Z8896" s="50"/>
      <c r="AA8896" s="50"/>
      <c r="AB8896" s="50"/>
      <c r="AC8896" s="50"/>
      <c r="AD8896" s="50"/>
      <c r="AE8896" s="50"/>
      <c r="AF8896" s="50"/>
      <c r="AG8896" s="50"/>
      <c r="AH8896" s="50"/>
      <c r="AI8896" s="50"/>
      <c r="AJ8896" s="50"/>
      <c r="AK8896" s="50"/>
      <c r="AL8896" s="50"/>
      <c r="AM8896" s="50"/>
      <c r="AN8896" s="50"/>
      <c r="AO8896" s="50"/>
      <c r="AP8896" s="50"/>
      <c r="AQ8896" s="50"/>
      <c r="AR8896" s="50"/>
      <c r="AS8896" s="50"/>
      <c r="AT8896" s="50"/>
      <c r="AU8896" s="50"/>
      <c r="AV8896" s="50"/>
      <c r="AW8896" s="50"/>
      <c r="AX8896" s="50"/>
      <c r="AY8896" s="50"/>
      <c r="AZ8896" s="50"/>
      <c r="BA8896" s="50"/>
      <c r="BB8896" s="50"/>
      <c r="BC8896" s="50"/>
      <c r="BD8896" s="50"/>
      <c r="BE8896" s="50"/>
      <c r="BF8896" s="50"/>
      <c r="BG8896" s="50"/>
      <c r="BH8896" s="50"/>
      <c r="BI8896" s="50"/>
      <c r="BJ8896" s="50"/>
      <c r="BK8896" s="50"/>
      <c r="BL8896" s="50"/>
      <c r="BM8896" s="50"/>
      <c r="BN8896" s="50"/>
      <c r="BO8896" s="50"/>
      <c r="BP8896" s="50"/>
      <c r="BQ8896" s="50"/>
      <c r="BR8896" s="50"/>
      <c r="BS8896" s="50"/>
      <c r="BT8896" s="50"/>
      <c r="BU8896" s="50"/>
      <c r="BV8896" s="50"/>
      <c r="BW8896" s="50"/>
      <c r="BX8896" s="50"/>
      <c r="BY8896" s="50"/>
      <c r="BZ8896" s="50"/>
      <c r="CA8896" s="50"/>
      <c r="CB8896" s="50"/>
      <c r="CC8896" s="50"/>
      <c r="CD8896" s="50"/>
      <c r="CE8896" s="50"/>
      <c r="CF8896" s="50"/>
      <c r="CG8896" s="50"/>
      <c r="CH8896" s="50"/>
      <c r="CI8896" s="50"/>
      <c r="CJ8896" s="50"/>
      <c r="CK8896" s="50"/>
      <c r="CL8896" s="50"/>
      <c r="CM8896" s="50"/>
      <c r="CN8896" s="50"/>
      <c r="CO8896" s="50"/>
      <c r="CP8896" s="50"/>
      <c r="CQ8896" s="50"/>
      <c r="CR8896" s="50"/>
      <c r="CS8896" s="50"/>
      <c r="CT8896" s="50"/>
      <c r="CU8896" s="50"/>
      <c r="CV8896" s="50"/>
      <c r="CW8896" s="50"/>
      <c r="CX8896" s="50"/>
      <c r="CY8896" s="50"/>
      <c r="CZ8896" s="50"/>
      <c r="DA8896" s="50"/>
      <c r="DB8896" s="50"/>
      <c r="DC8896" s="50"/>
      <c r="DD8896" s="50"/>
      <c r="DE8896" s="50"/>
      <c r="DF8896" s="50"/>
      <c r="DG8896" s="50"/>
    </row>
    <row r="8897" spans="1:111" x14ac:dyDescent="0.2">
      <c r="A8897" s="212"/>
      <c r="B8897" s="212"/>
      <c r="C8897" s="212"/>
      <c r="E8897" s="310"/>
      <c r="F8897" s="192"/>
      <c r="G8897" s="192"/>
      <c r="H8897" s="50"/>
      <c r="I8897" s="50"/>
      <c r="J8897" s="50"/>
      <c r="K8897" s="50"/>
      <c r="L8897" s="50"/>
      <c r="M8897" s="50"/>
      <c r="N8897" s="50"/>
      <c r="O8897" s="50"/>
      <c r="P8897" s="50"/>
      <c r="Q8897" s="50"/>
      <c r="R8897" s="50"/>
      <c r="S8897" s="50"/>
      <c r="T8897" s="50"/>
      <c r="U8897" s="50"/>
      <c r="V8897" s="50"/>
      <c r="W8897" s="50"/>
      <c r="X8897" s="50"/>
      <c r="Y8897" s="50"/>
      <c r="Z8897" s="50"/>
      <c r="AA8897" s="50"/>
      <c r="AB8897" s="50"/>
      <c r="AC8897" s="50"/>
      <c r="AD8897" s="50"/>
      <c r="AE8897" s="50"/>
      <c r="AF8897" s="50"/>
      <c r="AG8897" s="50"/>
      <c r="AH8897" s="50"/>
      <c r="AI8897" s="50"/>
      <c r="AJ8897" s="50"/>
      <c r="AK8897" s="50"/>
      <c r="AL8897" s="50"/>
      <c r="AM8897" s="50"/>
      <c r="AN8897" s="50"/>
      <c r="AO8897" s="50"/>
      <c r="AP8897" s="50"/>
      <c r="AQ8897" s="50"/>
      <c r="AR8897" s="50"/>
      <c r="AS8897" s="50"/>
      <c r="AT8897" s="50"/>
      <c r="AU8897" s="50"/>
      <c r="AV8897" s="50"/>
      <c r="AW8897" s="50"/>
      <c r="AX8897" s="50"/>
      <c r="AY8897" s="50"/>
      <c r="AZ8897" s="50"/>
      <c r="BA8897" s="50"/>
      <c r="BB8897" s="50"/>
      <c r="BC8897" s="50"/>
      <c r="BD8897" s="50"/>
      <c r="BE8897" s="50"/>
      <c r="BF8897" s="50"/>
      <c r="BG8897" s="50"/>
      <c r="BH8897" s="50"/>
      <c r="BI8897" s="50"/>
      <c r="BJ8897" s="50"/>
      <c r="BK8897" s="50"/>
      <c r="BL8897" s="50"/>
      <c r="BM8897" s="50"/>
      <c r="BN8897" s="50"/>
      <c r="BO8897" s="50"/>
      <c r="BP8897" s="50"/>
      <c r="BQ8897" s="50"/>
      <c r="BR8897" s="50"/>
      <c r="BS8897" s="50"/>
      <c r="BT8897" s="50"/>
      <c r="BU8897" s="50"/>
      <c r="BV8897" s="50"/>
      <c r="BW8897" s="50"/>
      <c r="BX8897" s="50"/>
      <c r="BY8897" s="50"/>
      <c r="BZ8897" s="50"/>
      <c r="CA8897" s="50"/>
      <c r="CB8897" s="50"/>
      <c r="CC8897" s="50"/>
      <c r="CD8897" s="50"/>
      <c r="CE8897" s="50"/>
      <c r="CF8897" s="50"/>
      <c r="CG8897" s="50"/>
      <c r="CH8897" s="50"/>
      <c r="CI8897" s="50"/>
      <c r="CJ8897" s="50"/>
      <c r="CK8897" s="50"/>
      <c r="CL8897" s="50"/>
      <c r="CM8897" s="50"/>
      <c r="CN8897" s="50"/>
      <c r="CO8897" s="50"/>
      <c r="CP8897" s="50"/>
      <c r="CQ8897" s="50"/>
      <c r="CR8897" s="50"/>
      <c r="CS8897" s="50"/>
      <c r="CT8897" s="50"/>
      <c r="CU8897" s="50"/>
      <c r="CV8897" s="50"/>
      <c r="CW8897" s="50"/>
      <c r="CX8897" s="50"/>
      <c r="CY8897" s="50"/>
      <c r="CZ8897" s="50"/>
      <c r="DA8897" s="50"/>
      <c r="DB8897" s="50"/>
      <c r="DC8897" s="50"/>
      <c r="DD8897" s="50"/>
      <c r="DE8897" s="50"/>
      <c r="DF8897" s="50"/>
      <c r="DG8897" s="50"/>
    </row>
    <row r="8898" spans="1:111" x14ac:dyDescent="0.2">
      <c r="A8898" s="212"/>
      <c r="B8898" s="212"/>
      <c r="C8898" s="212"/>
      <c r="D8898" s="267"/>
      <c r="E8898" s="310"/>
      <c r="F8898" s="192"/>
      <c r="G8898" s="192"/>
      <c r="H8898" s="50"/>
      <c r="I8898" s="50"/>
      <c r="J8898" s="50"/>
      <c r="K8898" s="50"/>
      <c r="L8898" s="50"/>
      <c r="M8898" s="50"/>
      <c r="N8898" s="50"/>
      <c r="O8898" s="50"/>
      <c r="P8898" s="50"/>
      <c r="Q8898" s="50"/>
      <c r="R8898" s="50"/>
      <c r="S8898" s="50"/>
      <c r="T8898" s="50"/>
      <c r="U8898" s="50"/>
      <c r="V8898" s="50"/>
      <c r="W8898" s="50"/>
      <c r="X8898" s="50"/>
      <c r="Y8898" s="50"/>
      <c r="Z8898" s="50"/>
      <c r="AA8898" s="50"/>
      <c r="AB8898" s="50"/>
      <c r="AC8898" s="50"/>
      <c r="AD8898" s="50"/>
      <c r="AE8898" s="50"/>
      <c r="AF8898" s="50"/>
      <c r="AG8898" s="50"/>
      <c r="AH8898" s="50"/>
      <c r="AI8898" s="50"/>
      <c r="AJ8898" s="50"/>
      <c r="AK8898" s="50"/>
      <c r="AL8898" s="50"/>
      <c r="AM8898" s="50"/>
      <c r="AN8898" s="50"/>
      <c r="AO8898" s="50"/>
      <c r="AP8898" s="50"/>
      <c r="AQ8898" s="50"/>
      <c r="AR8898" s="50"/>
      <c r="AS8898" s="50"/>
      <c r="AT8898" s="50"/>
      <c r="AU8898" s="50"/>
      <c r="AV8898" s="50"/>
      <c r="AW8898" s="50"/>
      <c r="AX8898" s="50"/>
      <c r="AY8898" s="50"/>
      <c r="AZ8898" s="50"/>
      <c r="BA8898" s="50"/>
      <c r="BB8898" s="50"/>
      <c r="BC8898" s="50"/>
      <c r="BD8898" s="50"/>
      <c r="BE8898" s="50"/>
      <c r="BF8898" s="50"/>
      <c r="BG8898" s="50"/>
      <c r="BH8898" s="50"/>
      <c r="BI8898" s="50"/>
      <c r="BJ8898" s="50"/>
      <c r="BK8898" s="50"/>
      <c r="BL8898" s="50"/>
      <c r="BM8898" s="50"/>
      <c r="BN8898" s="50"/>
      <c r="BO8898" s="50"/>
      <c r="BP8898" s="50"/>
      <c r="BQ8898" s="50"/>
      <c r="BR8898" s="50"/>
      <c r="BS8898" s="50"/>
      <c r="BT8898" s="50"/>
      <c r="BU8898" s="50"/>
      <c r="BV8898" s="50"/>
      <c r="BW8898" s="50"/>
      <c r="BX8898" s="50"/>
      <c r="BY8898" s="50"/>
      <c r="BZ8898" s="50"/>
      <c r="CA8898" s="50"/>
      <c r="CB8898" s="50"/>
      <c r="CC8898" s="50"/>
      <c r="CD8898" s="50"/>
      <c r="CE8898" s="50"/>
      <c r="CF8898" s="50"/>
      <c r="CG8898" s="50"/>
      <c r="CH8898" s="50"/>
      <c r="CI8898" s="50"/>
      <c r="CJ8898" s="50"/>
      <c r="CK8898" s="50"/>
      <c r="CL8898" s="50"/>
      <c r="CM8898" s="50"/>
      <c r="CN8898" s="50"/>
      <c r="CO8898" s="50"/>
      <c r="CP8898" s="50"/>
      <c r="CQ8898" s="50"/>
      <c r="CR8898" s="50"/>
      <c r="CS8898" s="50"/>
      <c r="CT8898" s="50"/>
      <c r="CU8898" s="50"/>
      <c r="CV8898" s="50"/>
      <c r="CW8898" s="50"/>
      <c r="CX8898" s="50"/>
      <c r="CY8898" s="50"/>
      <c r="CZ8898" s="50"/>
      <c r="DA8898" s="50"/>
      <c r="DB8898" s="50"/>
      <c r="DC8898" s="50"/>
      <c r="DD8898" s="50"/>
      <c r="DE8898" s="50"/>
      <c r="DF8898" s="50"/>
      <c r="DG8898" s="50"/>
    </row>
    <row r="8899" spans="1:111" x14ac:dyDescent="0.2">
      <c r="A8899" s="212"/>
      <c r="B8899" s="212"/>
      <c r="C8899" s="212"/>
      <c r="D8899" s="268"/>
      <c r="E8899" s="310"/>
      <c r="F8899" s="192"/>
      <c r="G8899" s="192"/>
      <c r="H8899" s="50"/>
      <c r="I8899" s="50"/>
      <c r="J8899" s="50"/>
      <c r="K8899" s="50"/>
      <c r="L8899" s="50"/>
      <c r="M8899" s="50"/>
      <c r="N8899" s="50"/>
      <c r="O8899" s="50"/>
      <c r="P8899" s="50"/>
      <c r="Q8899" s="50"/>
      <c r="R8899" s="50"/>
      <c r="S8899" s="50"/>
      <c r="T8899" s="50"/>
      <c r="U8899" s="50"/>
      <c r="V8899" s="50"/>
      <c r="W8899" s="50"/>
      <c r="X8899" s="50"/>
      <c r="Y8899" s="50"/>
      <c r="Z8899" s="50"/>
      <c r="AA8899" s="50"/>
      <c r="AB8899" s="50"/>
      <c r="AC8899" s="50"/>
      <c r="AD8899" s="50"/>
      <c r="AE8899" s="50"/>
      <c r="AF8899" s="50"/>
      <c r="AG8899" s="50"/>
      <c r="AH8899" s="50"/>
      <c r="AI8899" s="50"/>
      <c r="AJ8899" s="50"/>
      <c r="AK8899" s="50"/>
      <c r="AL8899" s="50"/>
      <c r="AM8899" s="50"/>
      <c r="AN8899" s="50"/>
      <c r="AO8899" s="50"/>
      <c r="AP8899" s="50"/>
      <c r="AQ8899" s="50"/>
      <c r="AR8899" s="50"/>
      <c r="AS8899" s="50"/>
      <c r="AT8899" s="50"/>
      <c r="AU8899" s="50"/>
      <c r="AV8899" s="50"/>
      <c r="AW8899" s="50"/>
      <c r="AX8899" s="50"/>
      <c r="AY8899" s="50"/>
      <c r="AZ8899" s="50"/>
      <c r="BA8899" s="50"/>
      <c r="BB8899" s="50"/>
      <c r="BC8899" s="50"/>
      <c r="BD8899" s="50"/>
      <c r="BE8899" s="50"/>
      <c r="BF8899" s="50"/>
      <c r="BG8899" s="50"/>
      <c r="BH8899" s="50"/>
      <c r="BI8899" s="50"/>
      <c r="BJ8899" s="50"/>
      <c r="BK8899" s="50"/>
      <c r="BL8899" s="50"/>
      <c r="BM8899" s="50"/>
      <c r="BN8899" s="50"/>
      <c r="BO8899" s="50"/>
      <c r="BP8899" s="50"/>
      <c r="BQ8899" s="50"/>
      <c r="BR8899" s="50"/>
      <c r="BS8899" s="50"/>
      <c r="BT8899" s="50"/>
      <c r="BU8899" s="50"/>
      <c r="BV8899" s="50"/>
      <c r="BW8899" s="50"/>
      <c r="BX8899" s="50"/>
      <c r="BY8899" s="50"/>
      <c r="BZ8899" s="50"/>
      <c r="CA8899" s="50"/>
      <c r="CB8899" s="50"/>
      <c r="CC8899" s="50"/>
      <c r="CD8899" s="50"/>
      <c r="CE8899" s="50"/>
      <c r="CF8899" s="50"/>
      <c r="CG8899" s="50"/>
      <c r="CH8899" s="50"/>
      <c r="CI8899" s="50"/>
      <c r="CJ8899" s="50"/>
      <c r="CK8899" s="50"/>
      <c r="CL8899" s="50"/>
      <c r="CM8899" s="50"/>
      <c r="CN8899" s="50"/>
      <c r="CO8899" s="50"/>
      <c r="CP8899" s="50"/>
      <c r="CQ8899" s="50"/>
      <c r="CR8899" s="50"/>
      <c r="CS8899" s="50"/>
      <c r="CT8899" s="50"/>
      <c r="CU8899" s="50"/>
      <c r="CV8899" s="50"/>
      <c r="CW8899" s="50"/>
      <c r="CX8899" s="50"/>
      <c r="CY8899" s="50"/>
      <c r="CZ8899" s="50"/>
      <c r="DA8899" s="50"/>
      <c r="DB8899" s="50"/>
      <c r="DC8899" s="50"/>
      <c r="DD8899" s="50"/>
      <c r="DE8899" s="50"/>
      <c r="DF8899" s="50"/>
      <c r="DG8899" s="50"/>
    </row>
    <row r="8900" spans="1:111" x14ac:dyDescent="0.2">
      <c r="A8900" s="212"/>
      <c r="B8900" s="212"/>
      <c r="C8900" s="212"/>
      <c r="D8900" s="268"/>
      <c r="E8900" s="310"/>
      <c r="F8900" s="192"/>
      <c r="G8900" s="192"/>
      <c r="H8900" s="50"/>
      <c r="I8900" s="50"/>
      <c r="J8900" s="50"/>
      <c r="K8900" s="50"/>
      <c r="L8900" s="50"/>
      <c r="M8900" s="50"/>
      <c r="N8900" s="50"/>
      <c r="O8900" s="50"/>
      <c r="P8900" s="50"/>
      <c r="Q8900" s="50"/>
      <c r="R8900" s="50"/>
      <c r="S8900" s="50"/>
      <c r="T8900" s="50"/>
      <c r="U8900" s="50"/>
      <c r="V8900" s="50"/>
      <c r="W8900" s="50"/>
      <c r="X8900" s="50"/>
      <c r="Y8900" s="50"/>
      <c r="Z8900" s="50"/>
      <c r="AA8900" s="50"/>
      <c r="AB8900" s="50"/>
      <c r="AC8900" s="50"/>
      <c r="AD8900" s="50"/>
      <c r="AE8900" s="50"/>
      <c r="AF8900" s="50"/>
      <c r="AG8900" s="50"/>
      <c r="AH8900" s="50"/>
      <c r="AI8900" s="50"/>
      <c r="AJ8900" s="50"/>
      <c r="AK8900" s="50"/>
      <c r="AL8900" s="50"/>
      <c r="AM8900" s="50"/>
      <c r="AN8900" s="50"/>
      <c r="AO8900" s="50"/>
      <c r="AP8900" s="50"/>
      <c r="AQ8900" s="50"/>
      <c r="AR8900" s="50"/>
      <c r="AS8900" s="50"/>
      <c r="AT8900" s="50"/>
      <c r="AU8900" s="50"/>
      <c r="AV8900" s="50"/>
      <c r="AW8900" s="50"/>
      <c r="AX8900" s="50"/>
      <c r="AY8900" s="50"/>
      <c r="AZ8900" s="50"/>
      <c r="BA8900" s="50"/>
      <c r="BB8900" s="50"/>
      <c r="BC8900" s="50"/>
      <c r="BD8900" s="50"/>
      <c r="BE8900" s="50"/>
      <c r="BF8900" s="50"/>
      <c r="BG8900" s="50"/>
      <c r="BH8900" s="50"/>
      <c r="BI8900" s="50"/>
      <c r="BJ8900" s="50"/>
      <c r="BK8900" s="50"/>
      <c r="BL8900" s="50"/>
      <c r="BM8900" s="50"/>
      <c r="BN8900" s="50"/>
      <c r="BO8900" s="50"/>
      <c r="BP8900" s="50"/>
      <c r="BQ8900" s="50"/>
      <c r="BR8900" s="50"/>
      <c r="BS8900" s="50"/>
      <c r="BT8900" s="50"/>
      <c r="BU8900" s="50"/>
      <c r="BV8900" s="50"/>
      <c r="BW8900" s="50"/>
      <c r="BX8900" s="50"/>
      <c r="BY8900" s="50"/>
      <c r="BZ8900" s="50"/>
      <c r="CA8900" s="50"/>
      <c r="CB8900" s="50"/>
      <c r="CC8900" s="50"/>
      <c r="CD8900" s="50"/>
      <c r="CE8900" s="50"/>
      <c r="CF8900" s="50"/>
      <c r="CG8900" s="50"/>
      <c r="CH8900" s="50"/>
      <c r="CI8900" s="50"/>
      <c r="CJ8900" s="50"/>
      <c r="CK8900" s="50"/>
      <c r="CL8900" s="50"/>
      <c r="CM8900" s="50"/>
      <c r="CN8900" s="50"/>
      <c r="CO8900" s="50"/>
      <c r="CP8900" s="50"/>
      <c r="CQ8900" s="50"/>
      <c r="CR8900" s="50"/>
      <c r="CS8900" s="50"/>
      <c r="CT8900" s="50"/>
      <c r="CU8900" s="50"/>
      <c r="CV8900" s="50"/>
      <c r="CW8900" s="50"/>
      <c r="CX8900" s="50"/>
      <c r="CY8900" s="50"/>
      <c r="CZ8900" s="50"/>
      <c r="DA8900" s="50"/>
      <c r="DB8900" s="50"/>
      <c r="DC8900" s="50"/>
      <c r="DD8900" s="50"/>
      <c r="DE8900" s="50"/>
      <c r="DF8900" s="50"/>
      <c r="DG8900" s="50"/>
    </row>
    <row r="8901" spans="1:111" x14ac:dyDescent="0.2">
      <c r="A8901" s="212"/>
      <c r="B8901" s="212"/>
      <c r="C8901" s="212"/>
      <c r="D8901" s="268"/>
      <c r="E8901" s="310"/>
      <c r="F8901" s="192"/>
      <c r="G8901" s="192"/>
      <c r="H8901" s="50"/>
      <c r="I8901" s="50"/>
      <c r="J8901" s="50"/>
      <c r="K8901" s="50"/>
      <c r="L8901" s="50"/>
      <c r="M8901" s="50"/>
      <c r="N8901" s="50"/>
      <c r="O8901" s="50"/>
      <c r="P8901" s="50"/>
      <c r="Q8901" s="50"/>
      <c r="R8901" s="50"/>
      <c r="S8901" s="50"/>
      <c r="T8901" s="50"/>
      <c r="U8901" s="50"/>
      <c r="V8901" s="50"/>
      <c r="W8901" s="50"/>
      <c r="X8901" s="50"/>
      <c r="Y8901" s="50"/>
      <c r="Z8901" s="50"/>
      <c r="AA8901" s="50"/>
      <c r="AB8901" s="50"/>
      <c r="AC8901" s="50"/>
      <c r="AD8901" s="50"/>
      <c r="AE8901" s="50"/>
      <c r="AF8901" s="50"/>
      <c r="AG8901" s="50"/>
      <c r="AH8901" s="50"/>
      <c r="AI8901" s="50"/>
      <c r="AJ8901" s="50"/>
      <c r="AK8901" s="50"/>
      <c r="AL8901" s="50"/>
      <c r="AM8901" s="50"/>
      <c r="AN8901" s="50"/>
      <c r="AO8901" s="50"/>
      <c r="AP8901" s="50"/>
      <c r="AQ8901" s="50"/>
      <c r="AR8901" s="50"/>
      <c r="AS8901" s="50"/>
      <c r="AT8901" s="50"/>
      <c r="AU8901" s="50"/>
      <c r="AV8901" s="50"/>
      <c r="AW8901" s="50"/>
      <c r="AX8901" s="50"/>
      <c r="AY8901" s="50"/>
      <c r="AZ8901" s="50"/>
      <c r="BA8901" s="50"/>
      <c r="BB8901" s="50"/>
      <c r="BC8901" s="50"/>
      <c r="BD8901" s="50"/>
      <c r="BE8901" s="50"/>
      <c r="BF8901" s="50"/>
      <c r="BG8901" s="50"/>
      <c r="BH8901" s="50"/>
      <c r="BI8901" s="50"/>
      <c r="BJ8901" s="50"/>
      <c r="BK8901" s="50"/>
      <c r="BL8901" s="50"/>
      <c r="BM8901" s="50"/>
      <c r="BN8901" s="50"/>
      <c r="BO8901" s="50"/>
      <c r="BP8901" s="50"/>
      <c r="BQ8901" s="50"/>
      <c r="BR8901" s="50"/>
      <c r="BS8901" s="50"/>
      <c r="BT8901" s="50"/>
      <c r="BU8901" s="50"/>
      <c r="BV8901" s="50"/>
      <c r="BW8901" s="50"/>
      <c r="BX8901" s="50"/>
      <c r="BY8901" s="50"/>
      <c r="BZ8901" s="50"/>
      <c r="CA8901" s="50"/>
      <c r="CB8901" s="50"/>
      <c r="CC8901" s="50"/>
      <c r="CD8901" s="50"/>
      <c r="CE8901" s="50"/>
      <c r="CF8901" s="50"/>
      <c r="CG8901" s="50"/>
      <c r="CH8901" s="50"/>
      <c r="CI8901" s="50"/>
      <c r="CJ8901" s="50"/>
      <c r="CK8901" s="50"/>
      <c r="CL8901" s="50"/>
      <c r="CM8901" s="50"/>
      <c r="CN8901" s="50"/>
      <c r="CO8901" s="50"/>
      <c r="CP8901" s="50"/>
      <c r="CQ8901" s="50"/>
      <c r="CR8901" s="50"/>
      <c r="CS8901" s="50"/>
      <c r="CT8901" s="50"/>
      <c r="CU8901" s="50"/>
      <c r="CV8901" s="50"/>
      <c r="CW8901" s="50"/>
      <c r="CX8901" s="50"/>
      <c r="CY8901" s="50"/>
      <c r="CZ8901" s="50"/>
      <c r="DA8901" s="50"/>
      <c r="DB8901" s="50"/>
      <c r="DC8901" s="50"/>
      <c r="DD8901" s="50"/>
      <c r="DE8901" s="50"/>
      <c r="DF8901" s="50"/>
      <c r="DG8901" s="50"/>
    </row>
    <row r="8902" spans="1:111" x14ac:dyDescent="0.2">
      <c r="A8902" s="212"/>
      <c r="B8902" s="212"/>
      <c r="C8902" s="212"/>
      <c r="E8902" s="310"/>
      <c r="F8902" s="192"/>
      <c r="G8902" s="192"/>
      <c r="H8902" s="50"/>
      <c r="I8902" s="50"/>
      <c r="J8902" s="50"/>
      <c r="K8902" s="50"/>
      <c r="L8902" s="50"/>
      <c r="M8902" s="50"/>
      <c r="N8902" s="50"/>
      <c r="O8902" s="50"/>
      <c r="P8902" s="50"/>
      <c r="Q8902" s="50"/>
      <c r="R8902" s="50"/>
      <c r="S8902" s="50"/>
      <c r="T8902" s="50"/>
      <c r="U8902" s="50"/>
      <c r="V8902" s="50"/>
      <c r="W8902" s="50"/>
      <c r="X8902" s="50"/>
      <c r="Y8902" s="50"/>
      <c r="Z8902" s="50"/>
      <c r="AA8902" s="50"/>
      <c r="AB8902" s="50"/>
      <c r="AC8902" s="50"/>
      <c r="AD8902" s="50"/>
      <c r="AE8902" s="50"/>
      <c r="AF8902" s="50"/>
      <c r="AG8902" s="50"/>
      <c r="AH8902" s="50"/>
      <c r="AI8902" s="50"/>
      <c r="AJ8902" s="50"/>
      <c r="AK8902" s="50"/>
      <c r="AL8902" s="50"/>
      <c r="AM8902" s="50"/>
      <c r="AN8902" s="50"/>
      <c r="AO8902" s="50"/>
      <c r="AP8902" s="50"/>
      <c r="AQ8902" s="50"/>
      <c r="AR8902" s="50"/>
      <c r="AS8902" s="50"/>
      <c r="AT8902" s="50"/>
      <c r="AU8902" s="50"/>
      <c r="AV8902" s="50"/>
      <c r="AW8902" s="50"/>
      <c r="AX8902" s="50"/>
      <c r="AY8902" s="50"/>
      <c r="AZ8902" s="50"/>
      <c r="BA8902" s="50"/>
      <c r="BB8902" s="50"/>
      <c r="BC8902" s="50"/>
      <c r="BD8902" s="50"/>
      <c r="BE8902" s="50"/>
      <c r="BF8902" s="50"/>
      <c r="BG8902" s="50"/>
      <c r="BH8902" s="50"/>
      <c r="BI8902" s="50"/>
      <c r="BJ8902" s="50"/>
      <c r="BK8902" s="50"/>
      <c r="BL8902" s="50"/>
      <c r="BM8902" s="50"/>
      <c r="BN8902" s="50"/>
      <c r="BO8902" s="50"/>
      <c r="BP8902" s="50"/>
      <c r="BQ8902" s="50"/>
      <c r="BR8902" s="50"/>
      <c r="BS8902" s="50"/>
      <c r="BT8902" s="50"/>
      <c r="BU8902" s="50"/>
      <c r="BV8902" s="50"/>
      <c r="BW8902" s="50"/>
      <c r="BX8902" s="50"/>
      <c r="BY8902" s="50"/>
      <c r="BZ8902" s="50"/>
      <c r="CA8902" s="50"/>
      <c r="CB8902" s="50"/>
      <c r="CC8902" s="50"/>
      <c r="CD8902" s="50"/>
      <c r="CE8902" s="50"/>
      <c r="CF8902" s="50"/>
      <c r="CG8902" s="50"/>
      <c r="CH8902" s="50"/>
      <c r="CI8902" s="50"/>
      <c r="CJ8902" s="50"/>
      <c r="CK8902" s="50"/>
      <c r="CL8902" s="50"/>
      <c r="CM8902" s="50"/>
      <c r="CN8902" s="50"/>
      <c r="CO8902" s="50"/>
      <c r="CP8902" s="50"/>
      <c r="CQ8902" s="50"/>
      <c r="CR8902" s="50"/>
      <c r="CS8902" s="50"/>
      <c r="CT8902" s="50"/>
      <c r="CU8902" s="50"/>
      <c r="CV8902" s="50"/>
      <c r="CW8902" s="50"/>
      <c r="CX8902" s="50"/>
      <c r="CY8902" s="50"/>
      <c r="CZ8902" s="50"/>
      <c r="DA8902" s="50"/>
      <c r="DB8902" s="50"/>
      <c r="DC8902" s="50"/>
      <c r="DD8902" s="50"/>
      <c r="DE8902" s="50"/>
      <c r="DF8902" s="50"/>
      <c r="DG8902" s="50"/>
    </row>
    <row r="8903" spans="1:111" x14ac:dyDescent="0.2">
      <c r="A8903" s="212"/>
      <c r="B8903" s="212"/>
      <c r="C8903" s="212"/>
      <c r="E8903" s="310"/>
      <c r="F8903" s="192"/>
      <c r="G8903" s="192"/>
      <c r="H8903" s="50"/>
      <c r="I8903" s="50"/>
      <c r="J8903" s="50"/>
      <c r="K8903" s="50"/>
      <c r="L8903" s="50"/>
      <c r="M8903" s="50"/>
      <c r="N8903" s="50"/>
      <c r="O8903" s="50"/>
      <c r="P8903" s="50"/>
      <c r="Q8903" s="50"/>
      <c r="R8903" s="50"/>
      <c r="S8903" s="50"/>
      <c r="T8903" s="50"/>
      <c r="U8903" s="50"/>
      <c r="V8903" s="50"/>
      <c r="W8903" s="50"/>
      <c r="X8903" s="50"/>
      <c r="Y8903" s="50"/>
      <c r="Z8903" s="50"/>
      <c r="AA8903" s="50"/>
      <c r="AB8903" s="50"/>
      <c r="AC8903" s="50"/>
      <c r="AD8903" s="50"/>
      <c r="AE8903" s="50"/>
      <c r="AF8903" s="50"/>
      <c r="AG8903" s="50"/>
      <c r="AH8903" s="50"/>
      <c r="AI8903" s="50"/>
      <c r="AJ8903" s="50"/>
      <c r="AK8903" s="50"/>
      <c r="AL8903" s="50"/>
      <c r="AM8903" s="50"/>
      <c r="AN8903" s="50"/>
      <c r="AO8903" s="50"/>
      <c r="AP8903" s="50"/>
      <c r="AQ8903" s="50"/>
      <c r="AR8903" s="50"/>
      <c r="AS8903" s="50"/>
      <c r="AT8903" s="50"/>
      <c r="AU8903" s="50"/>
      <c r="AV8903" s="50"/>
      <c r="AW8903" s="50"/>
      <c r="AX8903" s="50"/>
      <c r="AY8903" s="50"/>
      <c r="AZ8903" s="50"/>
      <c r="BA8903" s="50"/>
      <c r="BB8903" s="50"/>
      <c r="BC8903" s="50"/>
      <c r="BD8903" s="50"/>
      <c r="BE8903" s="50"/>
      <c r="BF8903" s="50"/>
      <c r="BG8903" s="50"/>
      <c r="BH8903" s="50"/>
      <c r="BI8903" s="50"/>
      <c r="BJ8903" s="50"/>
      <c r="BK8903" s="50"/>
      <c r="BL8903" s="50"/>
      <c r="BM8903" s="50"/>
      <c r="BN8903" s="50"/>
      <c r="BO8903" s="50"/>
      <c r="BP8903" s="50"/>
      <c r="BQ8903" s="50"/>
      <c r="BR8903" s="50"/>
      <c r="BS8903" s="50"/>
      <c r="BT8903" s="50"/>
      <c r="BU8903" s="50"/>
      <c r="BV8903" s="50"/>
      <c r="BW8903" s="50"/>
      <c r="BX8903" s="50"/>
      <c r="BY8903" s="50"/>
      <c r="BZ8903" s="50"/>
      <c r="CA8903" s="50"/>
      <c r="CB8903" s="50"/>
      <c r="CC8903" s="50"/>
      <c r="CD8903" s="50"/>
      <c r="CE8903" s="50"/>
      <c r="CF8903" s="50"/>
      <c r="CG8903" s="50"/>
      <c r="CH8903" s="50"/>
      <c r="CI8903" s="50"/>
      <c r="CJ8903" s="50"/>
      <c r="CK8903" s="50"/>
      <c r="CL8903" s="50"/>
      <c r="CM8903" s="50"/>
      <c r="CN8903" s="50"/>
      <c r="CO8903" s="50"/>
      <c r="CP8903" s="50"/>
      <c r="CQ8903" s="50"/>
      <c r="CR8903" s="50"/>
      <c r="CS8903" s="50"/>
      <c r="CT8903" s="50"/>
      <c r="CU8903" s="50"/>
      <c r="CV8903" s="50"/>
      <c r="CW8903" s="50"/>
      <c r="CX8903" s="50"/>
      <c r="CY8903" s="50"/>
      <c r="CZ8903" s="50"/>
      <c r="DA8903" s="50"/>
      <c r="DB8903" s="50"/>
      <c r="DC8903" s="50"/>
      <c r="DD8903" s="50"/>
      <c r="DE8903" s="50"/>
      <c r="DF8903" s="50"/>
      <c r="DG8903" s="50"/>
    </row>
    <row r="8904" spans="1:111" x14ac:dyDescent="0.2">
      <c r="A8904" s="212"/>
      <c r="B8904" s="212"/>
      <c r="C8904" s="212"/>
      <c r="E8904" s="310"/>
      <c r="F8904" s="192"/>
      <c r="G8904" s="192"/>
      <c r="H8904" s="50"/>
      <c r="I8904" s="50"/>
      <c r="J8904" s="50"/>
      <c r="K8904" s="50"/>
      <c r="L8904" s="50"/>
      <c r="M8904" s="50"/>
      <c r="N8904" s="50"/>
      <c r="O8904" s="50"/>
      <c r="P8904" s="50"/>
      <c r="Q8904" s="50"/>
      <c r="R8904" s="50"/>
      <c r="S8904" s="50"/>
      <c r="T8904" s="50"/>
      <c r="U8904" s="50"/>
      <c r="V8904" s="50"/>
      <c r="W8904" s="50"/>
      <c r="X8904" s="50"/>
      <c r="Y8904" s="50"/>
      <c r="Z8904" s="50"/>
      <c r="AA8904" s="50"/>
      <c r="AB8904" s="50"/>
      <c r="AC8904" s="50"/>
      <c r="AD8904" s="50"/>
      <c r="AE8904" s="50"/>
      <c r="AF8904" s="50"/>
      <c r="AG8904" s="50"/>
      <c r="AH8904" s="50"/>
      <c r="AI8904" s="50"/>
      <c r="AJ8904" s="50"/>
      <c r="AK8904" s="50"/>
      <c r="AL8904" s="50"/>
      <c r="AM8904" s="50"/>
      <c r="AN8904" s="50"/>
      <c r="AO8904" s="50"/>
      <c r="AP8904" s="50"/>
      <c r="AQ8904" s="50"/>
      <c r="AR8904" s="50"/>
      <c r="AS8904" s="50"/>
      <c r="AT8904" s="50"/>
      <c r="AU8904" s="50"/>
      <c r="AV8904" s="50"/>
      <c r="AW8904" s="50"/>
      <c r="AX8904" s="50"/>
      <c r="AY8904" s="50"/>
      <c r="AZ8904" s="50"/>
      <c r="BA8904" s="50"/>
      <c r="BB8904" s="50"/>
      <c r="BC8904" s="50"/>
      <c r="BD8904" s="50"/>
      <c r="BE8904" s="50"/>
      <c r="BF8904" s="50"/>
      <c r="BG8904" s="50"/>
      <c r="BH8904" s="50"/>
      <c r="BI8904" s="50"/>
      <c r="BJ8904" s="50"/>
      <c r="BK8904" s="50"/>
      <c r="BL8904" s="50"/>
      <c r="BM8904" s="50"/>
      <c r="BN8904" s="50"/>
      <c r="BO8904" s="50"/>
      <c r="BP8904" s="50"/>
      <c r="BQ8904" s="50"/>
      <c r="BR8904" s="50"/>
      <c r="BS8904" s="50"/>
      <c r="BT8904" s="50"/>
      <c r="BU8904" s="50"/>
      <c r="BV8904" s="50"/>
      <c r="BW8904" s="50"/>
      <c r="BX8904" s="50"/>
      <c r="BY8904" s="50"/>
      <c r="BZ8904" s="50"/>
      <c r="CA8904" s="50"/>
      <c r="CB8904" s="50"/>
      <c r="CC8904" s="50"/>
      <c r="CD8904" s="50"/>
      <c r="CE8904" s="50"/>
      <c r="CF8904" s="50"/>
      <c r="CG8904" s="50"/>
      <c r="CH8904" s="50"/>
      <c r="CI8904" s="50"/>
      <c r="CJ8904" s="50"/>
      <c r="CK8904" s="50"/>
      <c r="CL8904" s="50"/>
      <c r="CM8904" s="50"/>
      <c r="CN8904" s="50"/>
      <c r="CO8904" s="50"/>
      <c r="CP8904" s="50"/>
      <c r="CQ8904" s="50"/>
      <c r="CR8904" s="50"/>
      <c r="CS8904" s="50"/>
      <c r="CT8904" s="50"/>
      <c r="CU8904" s="50"/>
      <c r="CV8904" s="50"/>
      <c r="CW8904" s="50"/>
      <c r="CX8904" s="50"/>
      <c r="CY8904" s="50"/>
      <c r="CZ8904" s="50"/>
      <c r="DA8904" s="50"/>
      <c r="DB8904" s="50"/>
      <c r="DC8904" s="50"/>
      <c r="DD8904" s="50"/>
      <c r="DE8904" s="50"/>
      <c r="DF8904" s="50"/>
      <c r="DG8904" s="50"/>
    </row>
    <row r="8905" spans="1:111" x14ac:dyDescent="0.2">
      <c r="A8905" s="212"/>
      <c r="B8905" s="212"/>
      <c r="C8905" s="212"/>
      <c r="E8905" s="310"/>
      <c r="F8905" s="192"/>
      <c r="G8905" s="192"/>
      <c r="H8905" s="50"/>
      <c r="I8905" s="50"/>
      <c r="J8905" s="50"/>
      <c r="K8905" s="50"/>
      <c r="L8905" s="50"/>
      <c r="M8905" s="50"/>
      <c r="N8905" s="50"/>
      <c r="O8905" s="50"/>
      <c r="P8905" s="50"/>
      <c r="Q8905" s="50"/>
      <c r="R8905" s="50"/>
      <c r="S8905" s="50"/>
      <c r="T8905" s="50"/>
      <c r="U8905" s="50"/>
      <c r="V8905" s="50"/>
      <c r="W8905" s="50"/>
      <c r="X8905" s="50"/>
      <c r="Y8905" s="50"/>
      <c r="Z8905" s="50"/>
      <c r="AA8905" s="50"/>
      <c r="AB8905" s="50"/>
      <c r="AC8905" s="50"/>
      <c r="AD8905" s="50"/>
      <c r="AE8905" s="50"/>
      <c r="AF8905" s="50"/>
      <c r="AG8905" s="50"/>
      <c r="AH8905" s="50"/>
      <c r="AI8905" s="50"/>
      <c r="AJ8905" s="50"/>
      <c r="AK8905" s="50"/>
      <c r="AL8905" s="50"/>
      <c r="AM8905" s="50"/>
      <c r="AN8905" s="50"/>
      <c r="AO8905" s="50"/>
      <c r="AP8905" s="50"/>
      <c r="AQ8905" s="50"/>
      <c r="AR8905" s="50"/>
      <c r="AS8905" s="50"/>
      <c r="AT8905" s="50"/>
      <c r="AU8905" s="50"/>
      <c r="AV8905" s="50"/>
      <c r="AW8905" s="50"/>
      <c r="AX8905" s="50"/>
      <c r="AY8905" s="50"/>
      <c r="AZ8905" s="50"/>
      <c r="BA8905" s="50"/>
      <c r="BB8905" s="50"/>
      <c r="BC8905" s="50"/>
      <c r="BD8905" s="50"/>
      <c r="BE8905" s="50"/>
      <c r="BF8905" s="50"/>
      <c r="BG8905" s="50"/>
      <c r="BH8905" s="50"/>
      <c r="BI8905" s="50"/>
      <c r="BJ8905" s="50"/>
      <c r="BK8905" s="50"/>
      <c r="BL8905" s="50"/>
      <c r="BM8905" s="50"/>
      <c r="BN8905" s="50"/>
      <c r="BO8905" s="50"/>
      <c r="BP8905" s="50"/>
      <c r="BQ8905" s="50"/>
      <c r="BR8905" s="50"/>
      <c r="BS8905" s="50"/>
      <c r="BT8905" s="50"/>
      <c r="BU8905" s="50"/>
      <c r="BV8905" s="50"/>
      <c r="BW8905" s="50"/>
      <c r="BX8905" s="50"/>
      <c r="BY8905" s="50"/>
      <c r="BZ8905" s="50"/>
      <c r="CA8905" s="50"/>
      <c r="CB8905" s="50"/>
      <c r="CC8905" s="50"/>
      <c r="CD8905" s="50"/>
      <c r="CE8905" s="50"/>
      <c r="CF8905" s="50"/>
      <c r="CG8905" s="50"/>
      <c r="CH8905" s="50"/>
      <c r="CI8905" s="50"/>
      <c r="CJ8905" s="50"/>
      <c r="CK8905" s="50"/>
      <c r="CL8905" s="50"/>
      <c r="CM8905" s="50"/>
      <c r="CN8905" s="50"/>
      <c r="CO8905" s="50"/>
      <c r="CP8905" s="50"/>
      <c r="CQ8905" s="50"/>
      <c r="CR8905" s="50"/>
      <c r="CS8905" s="50"/>
      <c r="CT8905" s="50"/>
      <c r="CU8905" s="50"/>
      <c r="CV8905" s="50"/>
      <c r="CW8905" s="50"/>
      <c r="CX8905" s="50"/>
      <c r="CY8905" s="50"/>
      <c r="CZ8905" s="50"/>
      <c r="DA8905" s="50"/>
      <c r="DB8905" s="50"/>
      <c r="DC8905" s="50"/>
      <c r="DD8905" s="50"/>
      <c r="DE8905" s="50"/>
      <c r="DF8905" s="50"/>
      <c r="DG8905" s="50"/>
    </row>
    <row r="8906" spans="1:111" x14ac:dyDescent="0.2">
      <c r="A8906" s="212"/>
      <c r="B8906" s="212"/>
      <c r="C8906" s="212"/>
      <c r="E8906" s="310"/>
      <c r="F8906" s="192"/>
      <c r="G8906" s="192"/>
      <c r="H8906" s="50"/>
      <c r="I8906" s="50"/>
      <c r="J8906" s="50"/>
      <c r="K8906" s="50"/>
      <c r="L8906" s="50"/>
      <c r="M8906" s="50"/>
      <c r="N8906" s="50"/>
      <c r="O8906" s="50"/>
      <c r="P8906" s="50"/>
      <c r="Q8906" s="50"/>
      <c r="R8906" s="50"/>
      <c r="S8906" s="50"/>
      <c r="T8906" s="50"/>
      <c r="U8906" s="50"/>
      <c r="V8906" s="50"/>
      <c r="W8906" s="50"/>
      <c r="X8906" s="50"/>
      <c r="Y8906" s="50"/>
      <c r="Z8906" s="50"/>
      <c r="AA8906" s="50"/>
      <c r="AB8906" s="50"/>
      <c r="AC8906" s="50"/>
      <c r="AD8906" s="50"/>
      <c r="AE8906" s="50"/>
      <c r="AF8906" s="50"/>
      <c r="AG8906" s="50"/>
      <c r="AH8906" s="50"/>
      <c r="AI8906" s="50"/>
      <c r="AJ8906" s="50"/>
      <c r="AK8906" s="50"/>
      <c r="AL8906" s="50"/>
      <c r="AM8906" s="50"/>
      <c r="AN8906" s="50"/>
      <c r="AO8906" s="50"/>
      <c r="AP8906" s="50"/>
      <c r="AQ8906" s="50"/>
      <c r="AR8906" s="50"/>
      <c r="AS8906" s="50"/>
      <c r="AT8906" s="50"/>
      <c r="AU8906" s="50"/>
      <c r="AV8906" s="50"/>
      <c r="AW8906" s="50"/>
      <c r="AX8906" s="50"/>
      <c r="AY8906" s="50"/>
      <c r="AZ8906" s="50"/>
      <c r="BA8906" s="50"/>
      <c r="BB8906" s="50"/>
      <c r="BC8906" s="50"/>
      <c r="BD8906" s="50"/>
      <c r="BE8906" s="50"/>
      <c r="BF8906" s="50"/>
      <c r="BG8906" s="50"/>
      <c r="BH8906" s="50"/>
      <c r="BI8906" s="50"/>
      <c r="BJ8906" s="50"/>
      <c r="BK8906" s="50"/>
      <c r="BL8906" s="50"/>
      <c r="BM8906" s="50"/>
      <c r="BN8906" s="50"/>
      <c r="BO8906" s="50"/>
      <c r="BP8906" s="50"/>
      <c r="BQ8906" s="50"/>
      <c r="BR8906" s="50"/>
      <c r="BS8906" s="50"/>
      <c r="BT8906" s="50"/>
      <c r="BU8906" s="50"/>
      <c r="BV8906" s="50"/>
      <c r="BW8906" s="50"/>
      <c r="BX8906" s="50"/>
      <c r="BY8906" s="50"/>
      <c r="BZ8906" s="50"/>
      <c r="CA8906" s="50"/>
      <c r="CB8906" s="50"/>
      <c r="CC8906" s="50"/>
      <c r="CD8906" s="50"/>
      <c r="CE8906" s="50"/>
      <c r="CF8906" s="50"/>
      <c r="CG8906" s="50"/>
      <c r="CH8906" s="50"/>
      <c r="CI8906" s="50"/>
      <c r="CJ8906" s="50"/>
      <c r="CK8906" s="50"/>
      <c r="CL8906" s="50"/>
      <c r="CM8906" s="50"/>
      <c r="CN8906" s="50"/>
      <c r="CO8906" s="50"/>
      <c r="CP8906" s="50"/>
      <c r="CQ8906" s="50"/>
      <c r="CR8906" s="50"/>
      <c r="CS8906" s="50"/>
      <c r="CT8906" s="50"/>
      <c r="CU8906" s="50"/>
      <c r="CV8906" s="50"/>
      <c r="CW8906" s="50"/>
      <c r="CX8906" s="50"/>
      <c r="CY8906" s="50"/>
      <c r="CZ8906" s="50"/>
      <c r="DA8906" s="50"/>
      <c r="DB8906" s="50"/>
      <c r="DC8906" s="50"/>
      <c r="DD8906" s="50"/>
      <c r="DE8906" s="50"/>
      <c r="DF8906" s="50"/>
      <c r="DG8906" s="50"/>
    </row>
    <row r="8907" spans="1:111" x14ac:dyDescent="0.2">
      <c r="A8907" s="212"/>
      <c r="B8907" s="212"/>
      <c r="C8907" s="212"/>
      <c r="D8907" s="54"/>
      <c r="E8907" s="310"/>
      <c r="F8907" s="192"/>
      <c r="G8907" s="192"/>
      <c r="H8907" s="50"/>
      <c r="I8907" s="50"/>
      <c r="J8907" s="50"/>
      <c r="K8907" s="50"/>
      <c r="L8907" s="50"/>
      <c r="M8907" s="50"/>
      <c r="N8907" s="50"/>
      <c r="O8907" s="50"/>
      <c r="P8907" s="50"/>
      <c r="Q8907" s="50"/>
      <c r="R8907" s="50"/>
      <c r="S8907" s="50"/>
      <c r="T8907" s="50"/>
      <c r="U8907" s="50"/>
      <c r="V8907" s="50"/>
      <c r="W8907" s="50"/>
      <c r="X8907" s="50"/>
      <c r="Y8907" s="50"/>
      <c r="Z8907" s="50"/>
      <c r="AA8907" s="50"/>
      <c r="AB8907" s="50"/>
      <c r="AC8907" s="50"/>
      <c r="AD8907" s="50"/>
      <c r="AE8907" s="50"/>
      <c r="AF8907" s="50"/>
      <c r="AG8907" s="50"/>
      <c r="AH8907" s="50"/>
      <c r="AI8907" s="50"/>
      <c r="AJ8907" s="50"/>
      <c r="AK8907" s="50"/>
      <c r="AL8907" s="50"/>
      <c r="AM8907" s="50"/>
      <c r="AN8907" s="50"/>
      <c r="AO8907" s="50"/>
      <c r="AP8907" s="50"/>
      <c r="AQ8907" s="50"/>
      <c r="AR8907" s="50"/>
      <c r="AS8907" s="50"/>
      <c r="AT8907" s="50"/>
      <c r="AU8907" s="50"/>
      <c r="AV8907" s="50"/>
      <c r="AW8907" s="50"/>
      <c r="AX8907" s="50"/>
      <c r="AY8907" s="50"/>
      <c r="AZ8907" s="50"/>
      <c r="BA8907" s="50"/>
      <c r="BB8907" s="50"/>
      <c r="BC8907" s="50"/>
      <c r="BD8907" s="50"/>
      <c r="BE8907" s="50"/>
      <c r="BF8907" s="50"/>
      <c r="BG8907" s="50"/>
      <c r="BH8907" s="50"/>
      <c r="BI8907" s="50"/>
      <c r="BJ8907" s="50"/>
      <c r="BK8907" s="50"/>
      <c r="BL8907" s="50"/>
      <c r="BM8907" s="50"/>
      <c r="BN8907" s="50"/>
      <c r="BO8907" s="50"/>
      <c r="BP8907" s="50"/>
      <c r="BQ8907" s="50"/>
      <c r="BR8907" s="50"/>
      <c r="BS8907" s="50"/>
      <c r="BT8907" s="50"/>
      <c r="BU8907" s="50"/>
      <c r="BV8907" s="50"/>
      <c r="BW8907" s="50"/>
      <c r="BX8907" s="50"/>
      <c r="BY8907" s="50"/>
      <c r="BZ8907" s="50"/>
      <c r="CA8907" s="50"/>
      <c r="CB8907" s="50"/>
      <c r="CC8907" s="50"/>
      <c r="CD8907" s="50"/>
      <c r="CE8907" s="50"/>
      <c r="CF8907" s="50"/>
      <c r="CG8907" s="50"/>
      <c r="CH8907" s="50"/>
      <c r="CI8907" s="50"/>
      <c r="CJ8907" s="50"/>
      <c r="CK8907" s="50"/>
      <c r="CL8907" s="50"/>
      <c r="CM8907" s="50"/>
      <c r="CN8907" s="50"/>
      <c r="CO8907" s="50"/>
      <c r="CP8907" s="50"/>
      <c r="CQ8907" s="50"/>
      <c r="CR8907" s="50"/>
      <c r="CS8907" s="50"/>
      <c r="CT8907" s="50"/>
      <c r="CU8907" s="50"/>
      <c r="CV8907" s="50"/>
      <c r="CW8907" s="50"/>
      <c r="CX8907" s="50"/>
      <c r="CY8907" s="50"/>
      <c r="CZ8907" s="50"/>
      <c r="DA8907" s="50"/>
      <c r="DB8907" s="50"/>
      <c r="DC8907" s="50"/>
      <c r="DD8907" s="50"/>
      <c r="DE8907" s="50"/>
      <c r="DF8907" s="50"/>
      <c r="DG8907" s="50"/>
    </row>
    <row r="8908" spans="1:111" x14ac:dyDescent="0.2">
      <c r="A8908" s="212"/>
      <c r="B8908" s="212"/>
      <c r="C8908" s="212"/>
      <c r="E8908" s="310"/>
      <c r="F8908" s="192"/>
      <c r="G8908" s="192"/>
      <c r="H8908" s="50"/>
      <c r="I8908" s="50"/>
      <c r="J8908" s="50"/>
      <c r="K8908" s="50"/>
      <c r="L8908" s="50"/>
      <c r="M8908" s="50"/>
      <c r="N8908" s="50"/>
      <c r="O8908" s="50"/>
      <c r="P8908" s="50"/>
      <c r="Q8908" s="50"/>
      <c r="R8908" s="50"/>
      <c r="S8908" s="50"/>
      <c r="T8908" s="50"/>
      <c r="U8908" s="50"/>
      <c r="V8908" s="50"/>
      <c r="W8908" s="50"/>
      <c r="X8908" s="50"/>
      <c r="Y8908" s="50"/>
      <c r="Z8908" s="50"/>
      <c r="AA8908" s="50"/>
      <c r="AB8908" s="50"/>
      <c r="AC8908" s="50"/>
      <c r="AD8908" s="50"/>
      <c r="AE8908" s="50"/>
      <c r="AF8908" s="50"/>
      <c r="AG8908" s="50"/>
      <c r="AH8908" s="50"/>
      <c r="AI8908" s="50"/>
      <c r="AJ8908" s="50"/>
      <c r="AK8908" s="50"/>
      <c r="AL8908" s="50"/>
      <c r="AM8908" s="50"/>
      <c r="AN8908" s="50"/>
      <c r="AO8908" s="50"/>
      <c r="AP8908" s="50"/>
      <c r="AQ8908" s="50"/>
      <c r="AR8908" s="50"/>
      <c r="AS8908" s="50"/>
      <c r="AT8908" s="50"/>
      <c r="AU8908" s="50"/>
      <c r="AV8908" s="50"/>
      <c r="AW8908" s="50"/>
      <c r="AX8908" s="50"/>
      <c r="AY8908" s="50"/>
      <c r="AZ8908" s="50"/>
      <c r="BA8908" s="50"/>
      <c r="BB8908" s="50"/>
      <c r="BC8908" s="50"/>
      <c r="BD8908" s="50"/>
      <c r="BE8908" s="50"/>
      <c r="BF8908" s="50"/>
      <c r="BG8908" s="50"/>
      <c r="BH8908" s="50"/>
      <c r="BI8908" s="50"/>
      <c r="BJ8908" s="50"/>
      <c r="BK8908" s="50"/>
      <c r="BL8908" s="50"/>
      <c r="BM8908" s="50"/>
      <c r="BN8908" s="50"/>
      <c r="BO8908" s="50"/>
      <c r="BP8908" s="50"/>
      <c r="BQ8908" s="50"/>
      <c r="BR8908" s="50"/>
      <c r="BS8908" s="50"/>
      <c r="BT8908" s="50"/>
      <c r="BU8908" s="50"/>
      <c r="BV8908" s="50"/>
      <c r="BW8908" s="50"/>
      <c r="BX8908" s="50"/>
      <c r="BY8908" s="50"/>
      <c r="BZ8908" s="50"/>
      <c r="CA8908" s="50"/>
      <c r="CB8908" s="50"/>
      <c r="CC8908" s="50"/>
      <c r="CD8908" s="50"/>
      <c r="CE8908" s="50"/>
      <c r="CF8908" s="50"/>
      <c r="CG8908" s="50"/>
      <c r="CH8908" s="50"/>
      <c r="CI8908" s="50"/>
      <c r="CJ8908" s="50"/>
      <c r="CK8908" s="50"/>
      <c r="CL8908" s="50"/>
      <c r="CM8908" s="50"/>
      <c r="CN8908" s="50"/>
      <c r="CO8908" s="50"/>
      <c r="CP8908" s="50"/>
      <c r="CQ8908" s="50"/>
      <c r="CR8908" s="50"/>
      <c r="CS8908" s="50"/>
      <c r="CT8908" s="50"/>
      <c r="CU8908" s="50"/>
      <c r="CV8908" s="50"/>
      <c r="CW8908" s="50"/>
      <c r="CX8908" s="50"/>
      <c r="CY8908" s="50"/>
      <c r="CZ8908" s="50"/>
      <c r="DA8908" s="50"/>
      <c r="DB8908" s="50"/>
      <c r="DC8908" s="50"/>
      <c r="DD8908" s="50"/>
      <c r="DE8908" s="50"/>
      <c r="DF8908" s="50"/>
      <c r="DG8908" s="50"/>
    </row>
    <row r="8909" spans="1:111" x14ac:dyDescent="0.2">
      <c r="A8909" s="212"/>
      <c r="B8909" s="212"/>
      <c r="C8909" s="212"/>
      <c r="E8909" s="310"/>
      <c r="F8909" s="192"/>
      <c r="G8909" s="192"/>
      <c r="H8909" s="50"/>
      <c r="I8909" s="50"/>
      <c r="J8909" s="50"/>
      <c r="K8909" s="50"/>
      <c r="L8909" s="50"/>
      <c r="M8909" s="50"/>
      <c r="N8909" s="50"/>
      <c r="O8909" s="50"/>
      <c r="P8909" s="50"/>
      <c r="Q8909" s="50"/>
      <c r="R8909" s="50"/>
      <c r="S8909" s="50"/>
      <c r="T8909" s="50"/>
      <c r="U8909" s="50"/>
      <c r="V8909" s="50"/>
      <c r="W8909" s="50"/>
      <c r="X8909" s="50"/>
      <c r="Y8909" s="50"/>
      <c r="Z8909" s="50"/>
      <c r="AA8909" s="50"/>
      <c r="AB8909" s="50"/>
      <c r="AC8909" s="50"/>
      <c r="AD8909" s="50"/>
      <c r="AE8909" s="50"/>
      <c r="AF8909" s="50"/>
      <c r="AG8909" s="50"/>
      <c r="AH8909" s="50"/>
      <c r="AI8909" s="50"/>
      <c r="AJ8909" s="50"/>
      <c r="AK8909" s="50"/>
      <c r="AL8909" s="50"/>
      <c r="AM8909" s="50"/>
      <c r="AN8909" s="50"/>
      <c r="AO8909" s="50"/>
      <c r="AP8909" s="50"/>
      <c r="AQ8909" s="50"/>
      <c r="AR8909" s="50"/>
      <c r="AS8909" s="50"/>
      <c r="AT8909" s="50"/>
      <c r="AU8909" s="50"/>
      <c r="AV8909" s="50"/>
      <c r="AW8909" s="50"/>
      <c r="AX8909" s="50"/>
      <c r="AY8909" s="50"/>
      <c r="AZ8909" s="50"/>
      <c r="BA8909" s="50"/>
      <c r="BB8909" s="50"/>
      <c r="BC8909" s="50"/>
      <c r="BD8909" s="50"/>
      <c r="BE8909" s="50"/>
      <c r="BF8909" s="50"/>
      <c r="BG8909" s="50"/>
      <c r="BH8909" s="50"/>
      <c r="BI8909" s="50"/>
      <c r="BJ8909" s="50"/>
      <c r="BK8909" s="50"/>
      <c r="BL8909" s="50"/>
      <c r="BM8909" s="50"/>
      <c r="BN8909" s="50"/>
      <c r="BO8909" s="50"/>
      <c r="BP8909" s="50"/>
      <c r="BQ8909" s="50"/>
      <c r="BR8909" s="50"/>
      <c r="BS8909" s="50"/>
      <c r="BT8909" s="50"/>
      <c r="BU8909" s="50"/>
      <c r="BV8909" s="50"/>
      <c r="BW8909" s="50"/>
      <c r="BX8909" s="50"/>
      <c r="BY8909" s="50"/>
      <c r="BZ8909" s="50"/>
      <c r="CA8909" s="50"/>
      <c r="CB8909" s="50"/>
      <c r="CC8909" s="50"/>
      <c r="CD8909" s="50"/>
      <c r="CE8909" s="50"/>
      <c r="CF8909" s="50"/>
      <c r="CG8909" s="50"/>
      <c r="CH8909" s="50"/>
      <c r="CI8909" s="50"/>
      <c r="CJ8909" s="50"/>
      <c r="CK8909" s="50"/>
      <c r="CL8909" s="50"/>
      <c r="CM8909" s="50"/>
      <c r="CN8909" s="50"/>
      <c r="CO8909" s="50"/>
      <c r="CP8909" s="50"/>
      <c r="CQ8909" s="50"/>
      <c r="CR8909" s="50"/>
      <c r="CS8909" s="50"/>
      <c r="CT8909" s="50"/>
      <c r="CU8909" s="50"/>
      <c r="CV8909" s="50"/>
      <c r="CW8909" s="50"/>
      <c r="CX8909" s="50"/>
      <c r="CY8909" s="50"/>
      <c r="CZ8909" s="50"/>
      <c r="DA8909" s="50"/>
      <c r="DB8909" s="50"/>
      <c r="DC8909" s="50"/>
      <c r="DD8909" s="50"/>
      <c r="DE8909" s="50"/>
      <c r="DF8909" s="50"/>
      <c r="DG8909" s="50"/>
    </row>
    <row r="8910" spans="1:111" x14ac:dyDescent="0.2">
      <c r="A8910" s="212"/>
      <c r="B8910" s="212"/>
      <c r="C8910" s="212"/>
      <c r="E8910" s="310"/>
      <c r="F8910" s="192"/>
      <c r="G8910" s="192"/>
      <c r="H8910" s="50"/>
      <c r="I8910" s="50"/>
      <c r="J8910" s="50"/>
      <c r="K8910" s="50"/>
      <c r="L8910" s="50"/>
      <c r="M8910" s="50"/>
      <c r="N8910" s="50"/>
      <c r="O8910" s="50"/>
      <c r="P8910" s="50"/>
      <c r="Q8910" s="50"/>
      <c r="R8910" s="50"/>
      <c r="S8910" s="50"/>
      <c r="T8910" s="50"/>
      <c r="U8910" s="50"/>
      <c r="V8910" s="50"/>
      <c r="W8910" s="50"/>
      <c r="X8910" s="50"/>
      <c r="Y8910" s="50"/>
      <c r="Z8910" s="50"/>
      <c r="AA8910" s="50"/>
      <c r="AB8910" s="50"/>
      <c r="AC8910" s="50"/>
      <c r="AD8910" s="50"/>
      <c r="AE8910" s="50"/>
      <c r="AF8910" s="50"/>
      <c r="AG8910" s="50"/>
      <c r="AH8910" s="50"/>
      <c r="AI8910" s="50"/>
      <c r="AJ8910" s="50"/>
      <c r="AK8910" s="50"/>
      <c r="AL8910" s="50"/>
      <c r="AM8910" s="50"/>
      <c r="AN8910" s="50"/>
      <c r="AO8910" s="50"/>
      <c r="AP8910" s="50"/>
      <c r="AQ8910" s="50"/>
      <c r="AR8910" s="50"/>
      <c r="AS8910" s="50"/>
      <c r="AT8910" s="50"/>
      <c r="AU8910" s="50"/>
      <c r="AV8910" s="50"/>
      <c r="AW8910" s="50"/>
      <c r="AX8910" s="50"/>
      <c r="AY8910" s="50"/>
      <c r="AZ8910" s="50"/>
      <c r="BA8910" s="50"/>
      <c r="BB8910" s="50"/>
      <c r="BC8910" s="50"/>
      <c r="BD8910" s="50"/>
      <c r="BE8910" s="50"/>
      <c r="BF8910" s="50"/>
      <c r="BG8910" s="50"/>
      <c r="BH8910" s="50"/>
      <c r="BI8910" s="50"/>
      <c r="BJ8910" s="50"/>
      <c r="BK8910" s="50"/>
      <c r="BL8910" s="50"/>
      <c r="BM8910" s="50"/>
      <c r="BN8910" s="50"/>
      <c r="BO8910" s="50"/>
      <c r="BP8910" s="50"/>
      <c r="BQ8910" s="50"/>
      <c r="BR8910" s="50"/>
      <c r="BS8910" s="50"/>
      <c r="BT8910" s="50"/>
      <c r="BU8910" s="50"/>
      <c r="BV8910" s="50"/>
      <c r="BW8910" s="50"/>
      <c r="BX8910" s="50"/>
      <c r="BY8910" s="50"/>
      <c r="BZ8910" s="50"/>
      <c r="CA8910" s="50"/>
      <c r="CB8910" s="50"/>
      <c r="CC8910" s="50"/>
      <c r="CD8910" s="50"/>
      <c r="CE8910" s="50"/>
      <c r="CF8910" s="50"/>
      <c r="CG8910" s="50"/>
      <c r="CH8910" s="50"/>
      <c r="CI8910" s="50"/>
      <c r="CJ8910" s="50"/>
      <c r="CK8910" s="50"/>
      <c r="CL8910" s="50"/>
      <c r="CM8910" s="50"/>
      <c r="CN8910" s="50"/>
      <c r="CO8910" s="50"/>
      <c r="CP8910" s="50"/>
      <c r="CQ8910" s="50"/>
      <c r="CR8910" s="50"/>
      <c r="CS8910" s="50"/>
      <c r="CT8910" s="50"/>
      <c r="CU8910" s="50"/>
      <c r="CV8910" s="50"/>
      <c r="CW8910" s="50"/>
      <c r="CX8910" s="50"/>
      <c r="CY8910" s="50"/>
      <c r="CZ8910" s="50"/>
      <c r="DA8910" s="50"/>
      <c r="DB8910" s="50"/>
      <c r="DC8910" s="50"/>
      <c r="DD8910" s="50"/>
      <c r="DE8910" s="50"/>
      <c r="DF8910" s="50"/>
      <c r="DG8910" s="50"/>
    </row>
    <row r="8911" spans="1:111" x14ac:dyDescent="0.2">
      <c r="A8911" s="212"/>
      <c r="B8911" s="212"/>
      <c r="C8911" s="212"/>
      <c r="E8911" s="310"/>
      <c r="F8911" s="192"/>
      <c r="G8911" s="192"/>
      <c r="H8911" s="50"/>
      <c r="I8911" s="50"/>
      <c r="J8911" s="50"/>
      <c r="K8911" s="50"/>
      <c r="L8911" s="50"/>
      <c r="M8911" s="50"/>
      <c r="N8911" s="50"/>
      <c r="O8911" s="50"/>
      <c r="P8911" s="50"/>
      <c r="Q8911" s="50"/>
      <c r="R8911" s="50"/>
      <c r="S8911" s="50"/>
      <c r="T8911" s="50"/>
      <c r="U8911" s="50"/>
      <c r="V8911" s="50"/>
      <c r="W8911" s="50"/>
      <c r="X8911" s="50"/>
      <c r="Y8911" s="50"/>
      <c r="Z8911" s="50"/>
      <c r="AA8911" s="50"/>
      <c r="AB8911" s="50"/>
      <c r="AC8911" s="50"/>
      <c r="AD8911" s="50"/>
      <c r="AE8911" s="50"/>
      <c r="AF8911" s="50"/>
      <c r="AG8911" s="50"/>
      <c r="AH8911" s="50"/>
      <c r="AI8911" s="50"/>
      <c r="AJ8911" s="50"/>
      <c r="AK8911" s="50"/>
      <c r="AL8911" s="50"/>
      <c r="AM8911" s="50"/>
      <c r="AN8911" s="50"/>
      <c r="AO8911" s="50"/>
      <c r="AP8911" s="50"/>
      <c r="AQ8911" s="50"/>
      <c r="AR8911" s="50"/>
      <c r="AS8911" s="50"/>
      <c r="AT8911" s="50"/>
      <c r="AU8911" s="50"/>
      <c r="AV8911" s="50"/>
      <c r="AW8911" s="50"/>
      <c r="AX8911" s="50"/>
      <c r="AY8911" s="50"/>
      <c r="AZ8911" s="50"/>
      <c r="BA8911" s="50"/>
      <c r="BB8911" s="50"/>
      <c r="BC8911" s="50"/>
      <c r="BD8911" s="50"/>
      <c r="BE8911" s="50"/>
      <c r="BF8911" s="50"/>
      <c r="BG8911" s="50"/>
      <c r="BH8911" s="50"/>
      <c r="BI8911" s="50"/>
      <c r="BJ8911" s="50"/>
      <c r="BK8911" s="50"/>
      <c r="BL8911" s="50"/>
      <c r="BM8911" s="50"/>
      <c r="BN8911" s="50"/>
      <c r="BO8911" s="50"/>
      <c r="BP8911" s="50"/>
      <c r="BQ8911" s="50"/>
      <c r="BR8911" s="50"/>
      <c r="BS8911" s="50"/>
      <c r="BT8911" s="50"/>
      <c r="BU8911" s="50"/>
      <c r="BV8911" s="50"/>
      <c r="BW8911" s="50"/>
      <c r="BX8911" s="50"/>
      <c r="BY8911" s="50"/>
      <c r="BZ8911" s="50"/>
      <c r="CA8911" s="50"/>
      <c r="CB8911" s="50"/>
      <c r="CC8911" s="50"/>
      <c r="CD8911" s="50"/>
      <c r="CE8911" s="50"/>
      <c r="CF8911" s="50"/>
      <c r="CG8911" s="50"/>
      <c r="CH8911" s="50"/>
      <c r="CI8911" s="50"/>
      <c r="CJ8911" s="50"/>
      <c r="CK8911" s="50"/>
      <c r="CL8911" s="50"/>
      <c r="CM8911" s="50"/>
      <c r="CN8911" s="50"/>
      <c r="CO8911" s="50"/>
      <c r="CP8911" s="50"/>
      <c r="CQ8911" s="50"/>
      <c r="CR8911" s="50"/>
      <c r="CS8911" s="50"/>
      <c r="CT8911" s="50"/>
      <c r="CU8911" s="50"/>
      <c r="CV8911" s="50"/>
      <c r="CW8911" s="50"/>
      <c r="CX8911" s="50"/>
      <c r="CY8911" s="50"/>
      <c r="CZ8911" s="50"/>
      <c r="DA8911" s="50"/>
      <c r="DB8911" s="50"/>
      <c r="DC8911" s="50"/>
      <c r="DD8911" s="50"/>
      <c r="DE8911" s="50"/>
      <c r="DF8911" s="50"/>
      <c r="DG8911" s="50"/>
    </row>
    <row r="8912" spans="1:111" x14ac:dyDescent="0.2">
      <c r="A8912" s="212"/>
      <c r="B8912" s="212"/>
      <c r="C8912" s="212"/>
      <c r="E8912" s="310"/>
      <c r="F8912" s="192"/>
      <c r="G8912" s="192"/>
      <c r="H8912" s="50"/>
      <c r="I8912" s="50"/>
      <c r="J8912" s="50"/>
      <c r="K8912" s="50"/>
      <c r="L8912" s="50"/>
      <c r="M8912" s="50"/>
      <c r="N8912" s="50"/>
      <c r="O8912" s="50"/>
      <c r="P8912" s="50"/>
      <c r="Q8912" s="50"/>
      <c r="R8912" s="50"/>
      <c r="S8912" s="50"/>
      <c r="T8912" s="50"/>
      <c r="U8912" s="50"/>
      <c r="V8912" s="50"/>
      <c r="W8912" s="50"/>
      <c r="X8912" s="50"/>
      <c r="Y8912" s="50"/>
      <c r="Z8912" s="50"/>
      <c r="AA8912" s="50"/>
      <c r="AB8912" s="50"/>
      <c r="AC8912" s="50"/>
      <c r="AD8912" s="50"/>
      <c r="AE8912" s="50"/>
      <c r="AF8912" s="50"/>
      <c r="AG8912" s="50"/>
      <c r="AH8912" s="50"/>
      <c r="AI8912" s="50"/>
      <c r="AJ8912" s="50"/>
      <c r="AK8912" s="50"/>
      <c r="AL8912" s="50"/>
      <c r="AM8912" s="50"/>
      <c r="AN8912" s="50"/>
      <c r="AO8912" s="50"/>
      <c r="AP8912" s="50"/>
      <c r="AQ8912" s="50"/>
      <c r="AR8912" s="50"/>
      <c r="AS8912" s="50"/>
      <c r="AT8912" s="50"/>
      <c r="AU8912" s="50"/>
      <c r="AV8912" s="50"/>
      <c r="AW8912" s="50"/>
      <c r="AX8912" s="50"/>
      <c r="AY8912" s="50"/>
      <c r="AZ8912" s="50"/>
      <c r="BA8912" s="50"/>
      <c r="BB8912" s="50"/>
      <c r="BC8912" s="50"/>
      <c r="BD8912" s="50"/>
      <c r="BE8912" s="50"/>
      <c r="BF8912" s="50"/>
      <c r="BG8912" s="50"/>
      <c r="BH8912" s="50"/>
      <c r="BI8912" s="50"/>
      <c r="BJ8912" s="50"/>
      <c r="BK8912" s="50"/>
      <c r="BL8912" s="50"/>
      <c r="BM8912" s="50"/>
      <c r="BN8912" s="50"/>
      <c r="BO8912" s="50"/>
      <c r="BP8912" s="50"/>
      <c r="BQ8912" s="50"/>
      <c r="BR8912" s="50"/>
      <c r="BS8912" s="50"/>
      <c r="BT8912" s="50"/>
      <c r="BU8912" s="50"/>
      <c r="BV8912" s="50"/>
      <c r="BW8912" s="50"/>
      <c r="BX8912" s="50"/>
      <c r="BY8912" s="50"/>
      <c r="BZ8912" s="50"/>
      <c r="CA8912" s="50"/>
      <c r="CB8912" s="50"/>
      <c r="CC8912" s="50"/>
      <c r="CD8912" s="50"/>
      <c r="CE8912" s="50"/>
      <c r="CF8912" s="50"/>
      <c r="CG8912" s="50"/>
      <c r="CH8912" s="50"/>
      <c r="CI8912" s="50"/>
      <c r="CJ8912" s="50"/>
      <c r="CK8912" s="50"/>
      <c r="CL8912" s="50"/>
      <c r="CM8912" s="50"/>
      <c r="CN8912" s="50"/>
      <c r="CO8912" s="50"/>
      <c r="CP8912" s="50"/>
      <c r="CQ8912" s="50"/>
      <c r="CR8912" s="50"/>
      <c r="CS8912" s="50"/>
      <c r="CT8912" s="50"/>
      <c r="CU8912" s="50"/>
      <c r="CV8912" s="50"/>
      <c r="CW8912" s="50"/>
      <c r="CX8912" s="50"/>
      <c r="CY8912" s="50"/>
      <c r="CZ8912" s="50"/>
      <c r="DA8912" s="50"/>
      <c r="DB8912" s="50"/>
      <c r="DC8912" s="50"/>
      <c r="DD8912" s="50"/>
      <c r="DE8912" s="50"/>
      <c r="DF8912" s="50"/>
      <c r="DG8912" s="50"/>
    </row>
    <row r="8913" spans="1:111" x14ac:dyDescent="0.2">
      <c r="A8913" s="212"/>
      <c r="B8913" s="212"/>
      <c r="C8913" s="212"/>
      <c r="E8913" s="310"/>
      <c r="F8913" s="192"/>
      <c r="G8913" s="192"/>
      <c r="H8913" s="50"/>
      <c r="I8913" s="50"/>
      <c r="J8913" s="50"/>
      <c r="K8913" s="50"/>
      <c r="L8913" s="50"/>
      <c r="M8913" s="50"/>
      <c r="N8913" s="50"/>
      <c r="O8913" s="50"/>
      <c r="P8913" s="50"/>
      <c r="Q8913" s="50"/>
      <c r="R8913" s="50"/>
      <c r="S8913" s="50"/>
      <c r="T8913" s="50"/>
      <c r="U8913" s="50"/>
      <c r="V8913" s="50"/>
      <c r="W8913" s="50"/>
      <c r="X8913" s="50"/>
      <c r="Y8913" s="50"/>
      <c r="Z8913" s="50"/>
      <c r="AA8913" s="50"/>
      <c r="AB8913" s="50"/>
      <c r="AC8913" s="50"/>
      <c r="AD8913" s="50"/>
      <c r="AE8913" s="50"/>
      <c r="AF8913" s="50"/>
      <c r="AG8913" s="50"/>
      <c r="AH8913" s="50"/>
      <c r="AI8913" s="50"/>
      <c r="AJ8913" s="50"/>
      <c r="AK8913" s="50"/>
      <c r="AL8913" s="50"/>
      <c r="AM8913" s="50"/>
      <c r="AN8913" s="50"/>
      <c r="AO8913" s="50"/>
      <c r="AP8913" s="50"/>
      <c r="AQ8913" s="50"/>
      <c r="AR8913" s="50"/>
      <c r="AS8913" s="50"/>
      <c r="AT8913" s="50"/>
      <c r="AU8913" s="50"/>
      <c r="AV8913" s="50"/>
      <c r="AW8913" s="50"/>
      <c r="AX8913" s="50"/>
      <c r="AY8913" s="50"/>
      <c r="AZ8913" s="50"/>
      <c r="BA8913" s="50"/>
      <c r="BB8913" s="50"/>
      <c r="BC8913" s="50"/>
      <c r="BD8913" s="50"/>
      <c r="BE8913" s="50"/>
      <c r="BF8913" s="50"/>
      <c r="BG8913" s="50"/>
      <c r="BH8913" s="50"/>
      <c r="BI8913" s="50"/>
      <c r="BJ8913" s="50"/>
      <c r="BK8913" s="50"/>
      <c r="BL8913" s="50"/>
      <c r="BM8913" s="50"/>
      <c r="BN8913" s="50"/>
      <c r="BO8913" s="50"/>
      <c r="BP8913" s="50"/>
      <c r="BQ8913" s="50"/>
      <c r="BR8913" s="50"/>
      <c r="BS8913" s="50"/>
      <c r="BT8913" s="50"/>
      <c r="BU8913" s="50"/>
      <c r="BV8913" s="50"/>
      <c r="BW8913" s="50"/>
      <c r="BX8913" s="50"/>
      <c r="BY8913" s="50"/>
      <c r="BZ8913" s="50"/>
      <c r="CA8913" s="50"/>
      <c r="CB8913" s="50"/>
      <c r="CC8913" s="50"/>
      <c r="CD8913" s="50"/>
      <c r="CE8913" s="50"/>
      <c r="CF8913" s="50"/>
      <c r="CG8913" s="50"/>
      <c r="CH8913" s="50"/>
      <c r="CI8913" s="50"/>
      <c r="CJ8913" s="50"/>
      <c r="CK8913" s="50"/>
      <c r="CL8913" s="50"/>
      <c r="CM8913" s="50"/>
      <c r="CN8913" s="50"/>
      <c r="CO8913" s="50"/>
      <c r="CP8913" s="50"/>
      <c r="CQ8913" s="50"/>
      <c r="CR8913" s="50"/>
      <c r="CS8913" s="50"/>
      <c r="CT8913" s="50"/>
      <c r="CU8913" s="50"/>
      <c r="CV8913" s="50"/>
      <c r="CW8913" s="50"/>
      <c r="CX8913" s="50"/>
      <c r="CY8913" s="50"/>
      <c r="CZ8913" s="50"/>
      <c r="DA8913" s="50"/>
      <c r="DB8913" s="50"/>
      <c r="DC8913" s="50"/>
      <c r="DD8913" s="50"/>
      <c r="DE8913" s="50"/>
      <c r="DF8913" s="50"/>
      <c r="DG8913" s="50"/>
    </row>
    <row r="8914" spans="1:111" x14ac:dyDescent="0.2">
      <c r="A8914" s="212"/>
      <c r="B8914" s="212"/>
      <c r="C8914" s="212"/>
      <c r="E8914" s="310"/>
      <c r="F8914" s="192"/>
      <c r="G8914" s="192"/>
      <c r="H8914" s="50"/>
      <c r="I8914" s="50"/>
      <c r="J8914" s="50"/>
      <c r="K8914" s="50"/>
      <c r="L8914" s="50"/>
      <c r="M8914" s="50"/>
      <c r="N8914" s="50"/>
      <c r="O8914" s="50"/>
      <c r="P8914" s="50"/>
      <c r="Q8914" s="50"/>
      <c r="R8914" s="50"/>
      <c r="S8914" s="50"/>
      <c r="T8914" s="50"/>
      <c r="U8914" s="50"/>
      <c r="V8914" s="50"/>
      <c r="W8914" s="50"/>
      <c r="X8914" s="50"/>
      <c r="Y8914" s="50"/>
      <c r="Z8914" s="50"/>
      <c r="AA8914" s="50"/>
      <c r="AB8914" s="50"/>
      <c r="AC8914" s="50"/>
      <c r="AD8914" s="50"/>
      <c r="AE8914" s="50"/>
      <c r="AF8914" s="50"/>
      <c r="AG8914" s="50"/>
      <c r="AH8914" s="50"/>
      <c r="AI8914" s="50"/>
      <c r="AJ8914" s="50"/>
      <c r="AK8914" s="50"/>
      <c r="AL8914" s="50"/>
      <c r="AM8914" s="50"/>
      <c r="AN8914" s="50"/>
      <c r="AO8914" s="50"/>
      <c r="AP8914" s="50"/>
      <c r="AQ8914" s="50"/>
      <c r="AR8914" s="50"/>
      <c r="AS8914" s="50"/>
      <c r="AT8914" s="50"/>
      <c r="AU8914" s="50"/>
      <c r="AV8914" s="50"/>
      <c r="AW8914" s="50"/>
      <c r="AX8914" s="50"/>
      <c r="AY8914" s="50"/>
      <c r="AZ8914" s="50"/>
      <c r="BA8914" s="50"/>
      <c r="BB8914" s="50"/>
      <c r="BC8914" s="50"/>
      <c r="BD8914" s="50"/>
      <c r="BE8914" s="50"/>
      <c r="BF8914" s="50"/>
      <c r="BG8914" s="50"/>
      <c r="BH8914" s="50"/>
      <c r="BI8914" s="50"/>
      <c r="BJ8914" s="50"/>
      <c r="BK8914" s="50"/>
      <c r="BL8914" s="50"/>
      <c r="BM8914" s="50"/>
      <c r="BN8914" s="50"/>
      <c r="BO8914" s="50"/>
      <c r="BP8914" s="50"/>
      <c r="BQ8914" s="50"/>
      <c r="BR8914" s="50"/>
      <c r="BS8914" s="50"/>
      <c r="BT8914" s="50"/>
      <c r="BU8914" s="50"/>
      <c r="BV8914" s="50"/>
      <c r="BW8914" s="50"/>
      <c r="BX8914" s="50"/>
      <c r="BY8914" s="50"/>
      <c r="BZ8914" s="50"/>
      <c r="CA8914" s="50"/>
      <c r="CB8914" s="50"/>
      <c r="CC8914" s="50"/>
      <c r="CD8914" s="50"/>
      <c r="CE8914" s="50"/>
      <c r="CF8914" s="50"/>
      <c r="CG8914" s="50"/>
      <c r="CH8914" s="50"/>
      <c r="CI8914" s="50"/>
      <c r="CJ8914" s="50"/>
      <c r="CK8914" s="50"/>
      <c r="CL8914" s="50"/>
      <c r="CM8914" s="50"/>
      <c r="CN8914" s="50"/>
      <c r="CO8914" s="50"/>
      <c r="CP8914" s="50"/>
      <c r="CQ8914" s="50"/>
      <c r="CR8914" s="50"/>
      <c r="CS8914" s="50"/>
      <c r="CT8914" s="50"/>
      <c r="CU8914" s="50"/>
      <c r="CV8914" s="50"/>
      <c r="CW8914" s="50"/>
      <c r="CX8914" s="50"/>
      <c r="CY8914" s="50"/>
      <c r="CZ8914" s="50"/>
      <c r="DA8914" s="50"/>
      <c r="DB8914" s="50"/>
      <c r="DC8914" s="50"/>
      <c r="DD8914" s="50"/>
      <c r="DE8914" s="50"/>
      <c r="DF8914" s="50"/>
      <c r="DG8914" s="50"/>
    </row>
    <row r="8915" spans="1:111" x14ac:dyDescent="0.2">
      <c r="A8915" s="212"/>
      <c r="B8915" s="212"/>
      <c r="C8915" s="212"/>
      <c r="D8915" s="54"/>
      <c r="E8915" s="310"/>
      <c r="F8915" s="192"/>
      <c r="G8915" s="192"/>
      <c r="H8915" s="50"/>
      <c r="I8915" s="50"/>
      <c r="J8915" s="50"/>
      <c r="K8915" s="50"/>
      <c r="L8915" s="50"/>
      <c r="M8915" s="50"/>
      <c r="N8915" s="50"/>
      <c r="O8915" s="50"/>
      <c r="P8915" s="50"/>
      <c r="Q8915" s="50"/>
      <c r="R8915" s="50"/>
      <c r="S8915" s="50"/>
      <c r="T8915" s="50"/>
      <c r="U8915" s="50"/>
      <c r="V8915" s="50"/>
      <c r="W8915" s="50"/>
      <c r="X8915" s="50"/>
      <c r="Y8915" s="50"/>
      <c r="Z8915" s="50"/>
      <c r="AA8915" s="50"/>
      <c r="AB8915" s="50"/>
      <c r="AC8915" s="50"/>
      <c r="AD8915" s="50"/>
      <c r="AE8915" s="50"/>
      <c r="AF8915" s="50"/>
      <c r="AG8915" s="50"/>
      <c r="AH8915" s="50"/>
      <c r="AI8915" s="50"/>
      <c r="AJ8915" s="50"/>
      <c r="AK8915" s="50"/>
      <c r="AL8915" s="50"/>
      <c r="AM8915" s="50"/>
      <c r="AN8915" s="50"/>
      <c r="AO8915" s="50"/>
      <c r="AP8915" s="50"/>
      <c r="AQ8915" s="50"/>
      <c r="AR8915" s="50"/>
      <c r="AS8915" s="50"/>
      <c r="AT8915" s="50"/>
      <c r="AU8915" s="50"/>
      <c r="AV8915" s="50"/>
      <c r="AW8915" s="50"/>
      <c r="AX8915" s="50"/>
      <c r="AY8915" s="50"/>
      <c r="AZ8915" s="50"/>
      <c r="BA8915" s="50"/>
      <c r="BB8915" s="50"/>
      <c r="BC8915" s="50"/>
      <c r="BD8915" s="50"/>
      <c r="BE8915" s="50"/>
      <c r="BF8915" s="50"/>
      <c r="BG8915" s="50"/>
      <c r="BH8915" s="50"/>
      <c r="BI8915" s="50"/>
      <c r="BJ8915" s="50"/>
      <c r="BK8915" s="50"/>
      <c r="BL8915" s="50"/>
      <c r="BM8915" s="50"/>
      <c r="BN8915" s="50"/>
      <c r="BO8915" s="50"/>
      <c r="BP8915" s="50"/>
      <c r="BQ8915" s="50"/>
      <c r="BR8915" s="50"/>
      <c r="BS8915" s="50"/>
      <c r="BT8915" s="50"/>
      <c r="BU8915" s="50"/>
      <c r="BV8915" s="50"/>
      <c r="BW8915" s="50"/>
      <c r="BX8915" s="50"/>
      <c r="BY8915" s="50"/>
      <c r="BZ8915" s="50"/>
      <c r="CA8915" s="50"/>
      <c r="CB8915" s="50"/>
      <c r="CC8915" s="50"/>
      <c r="CD8915" s="50"/>
      <c r="CE8915" s="50"/>
      <c r="CF8915" s="50"/>
      <c r="CG8915" s="50"/>
      <c r="CH8915" s="50"/>
      <c r="CI8915" s="50"/>
      <c r="CJ8915" s="50"/>
      <c r="CK8915" s="50"/>
      <c r="CL8915" s="50"/>
      <c r="CM8915" s="50"/>
      <c r="CN8915" s="50"/>
      <c r="CO8915" s="50"/>
      <c r="CP8915" s="50"/>
      <c r="CQ8915" s="50"/>
      <c r="CR8915" s="50"/>
      <c r="CS8915" s="50"/>
      <c r="CT8915" s="50"/>
      <c r="CU8915" s="50"/>
      <c r="CV8915" s="50"/>
      <c r="CW8915" s="50"/>
      <c r="CX8915" s="50"/>
      <c r="CY8915" s="50"/>
      <c r="CZ8915" s="50"/>
      <c r="DA8915" s="50"/>
      <c r="DB8915" s="50"/>
      <c r="DC8915" s="50"/>
      <c r="DD8915" s="50"/>
      <c r="DE8915" s="50"/>
      <c r="DF8915" s="50"/>
      <c r="DG8915" s="50"/>
    </row>
    <row r="8916" spans="1:111" x14ac:dyDescent="0.2">
      <c r="A8916" s="212"/>
      <c r="B8916" s="212"/>
      <c r="C8916" s="212"/>
      <c r="E8916" s="310"/>
      <c r="F8916" s="192"/>
      <c r="G8916" s="192"/>
      <c r="H8916" s="50"/>
      <c r="I8916" s="50"/>
      <c r="J8916" s="50"/>
      <c r="K8916" s="50"/>
      <c r="L8916" s="50"/>
      <c r="M8916" s="50"/>
      <c r="N8916" s="50"/>
      <c r="O8916" s="50"/>
      <c r="P8916" s="50"/>
      <c r="Q8916" s="50"/>
      <c r="R8916" s="50"/>
      <c r="S8916" s="50"/>
      <c r="T8916" s="50"/>
      <c r="U8916" s="50"/>
      <c r="V8916" s="50"/>
      <c r="W8916" s="50"/>
      <c r="X8916" s="50"/>
      <c r="Y8916" s="50"/>
      <c r="Z8916" s="50"/>
      <c r="AA8916" s="50"/>
      <c r="AB8916" s="50"/>
      <c r="AC8916" s="50"/>
      <c r="AD8916" s="50"/>
      <c r="AE8916" s="50"/>
      <c r="AF8916" s="50"/>
      <c r="AG8916" s="50"/>
      <c r="AH8916" s="50"/>
      <c r="AI8916" s="50"/>
      <c r="AJ8916" s="50"/>
      <c r="AK8916" s="50"/>
      <c r="AL8916" s="50"/>
      <c r="AM8916" s="50"/>
      <c r="AN8916" s="50"/>
      <c r="AO8916" s="50"/>
      <c r="AP8916" s="50"/>
      <c r="AQ8916" s="50"/>
      <c r="AR8916" s="50"/>
      <c r="AS8916" s="50"/>
      <c r="AT8916" s="50"/>
      <c r="AU8916" s="50"/>
      <c r="AV8916" s="50"/>
      <c r="AW8916" s="50"/>
      <c r="AX8916" s="50"/>
      <c r="AY8916" s="50"/>
      <c r="AZ8916" s="50"/>
      <c r="BA8916" s="50"/>
      <c r="BB8916" s="50"/>
      <c r="BC8916" s="50"/>
      <c r="BD8916" s="50"/>
      <c r="BE8916" s="50"/>
      <c r="BF8916" s="50"/>
      <c r="BG8916" s="50"/>
      <c r="BH8916" s="50"/>
      <c r="BI8916" s="50"/>
      <c r="BJ8916" s="50"/>
      <c r="BK8916" s="50"/>
      <c r="BL8916" s="50"/>
      <c r="BM8916" s="50"/>
      <c r="BN8916" s="50"/>
      <c r="BO8916" s="50"/>
      <c r="BP8916" s="50"/>
      <c r="BQ8916" s="50"/>
      <c r="BR8916" s="50"/>
      <c r="BS8916" s="50"/>
      <c r="BT8916" s="50"/>
      <c r="BU8916" s="50"/>
      <c r="BV8916" s="50"/>
      <c r="BW8916" s="50"/>
      <c r="BX8916" s="50"/>
      <c r="BY8916" s="50"/>
      <c r="BZ8916" s="50"/>
      <c r="CA8916" s="50"/>
      <c r="CB8916" s="50"/>
      <c r="CC8916" s="50"/>
      <c r="CD8916" s="50"/>
      <c r="CE8916" s="50"/>
      <c r="CF8916" s="50"/>
      <c r="CG8916" s="50"/>
      <c r="CH8916" s="50"/>
      <c r="CI8916" s="50"/>
      <c r="CJ8916" s="50"/>
      <c r="CK8916" s="50"/>
      <c r="CL8916" s="50"/>
      <c r="CM8916" s="50"/>
      <c r="CN8916" s="50"/>
      <c r="CO8916" s="50"/>
      <c r="CP8916" s="50"/>
      <c r="CQ8916" s="50"/>
      <c r="CR8916" s="50"/>
      <c r="CS8916" s="50"/>
      <c r="CT8916" s="50"/>
      <c r="CU8916" s="50"/>
      <c r="CV8916" s="50"/>
      <c r="CW8916" s="50"/>
      <c r="CX8916" s="50"/>
      <c r="CY8916" s="50"/>
      <c r="CZ8916" s="50"/>
      <c r="DA8916" s="50"/>
      <c r="DB8916" s="50"/>
      <c r="DC8916" s="50"/>
      <c r="DD8916" s="50"/>
      <c r="DE8916" s="50"/>
      <c r="DF8916" s="50"/>
      <c r="DG8916" s="50"/>
    </row>
    <row r="8917" spans="1:111" x14ac:dyDescent="0.2">
      <c r="A8917" s="212"/>
      <c r="B8917" s="212"/>
      <c r="C8917" s="212"/>
      <c r="E8917" s="310"/>
      <c r="F8917" s="192"/>
      <c r="G8917" s="192"/>
      <c r="H8917" s="50"/>
      <c r="I8917" s="50"/>
      <c r="J8917" s="50"/>
      <c r="K8917" s="50"/>
      <c r="L8917" s="50"/>
      <c r="M8917" s="50"/>
      <c r="N8917" s="50"/>
      <c r="O8917" s="50"/>
      <c r="P8917" s="50"/>
      <c r="Q8917" s="50"/>
      <c r="R8917" s="50"/>
      <c r="S8917" s="50"/>
      <c r="T8917" s="50"/>
      <c r="U8917" s="50"/>
      <c r="V8917" s="50"/>
      <c r="W8917" s="50"/>
      <c r="X8917" s="50"/>
      <c r="Y8917" s="50"/>
      <c r="Z8917" s="50"/>
      <c r="AA8917" s="50"/>
      <c r="AB8917" s="50"/>
      <c r="AC8917" s="50"/>
      <c r="AD8917" s="50"/>
      <c r="AE8917" s="50"/>
      <c r="AF8917" s="50"/>
      <c r="AG8917" s="50"/>
      <c r="AH8917" s="50"/>
      <c r="AI8917" s="50"/>
      <c r="AJ8917" s="50"/>
      <c r="AK8917" s="50"/>
      <c r="AL8917" s="50"/>
      <c r="AM8917" s="50"/>
      <c r="AN8917" s="50"/>
      <c r="AO8917" s="50"/>
      <c r="AP8917" s="50"/>
      <c r="AQ8917" s="50"/>
      <c r="AR8917" s="50"/>
      <c r="AS8917" s="50"/>
      <c r="AT8917" s="50"/>
      <c r="AU8917" s="50"/>
      <c r="AV8917" s="50"/>
      <c r="AW8917" s="50"/>
      <c r="AX8917" s="50"/>
      <c r="AY8917" s="50"/>
      <c r="AZ8917" s="50"/>
      <c r="BA8917" s="50"/>
      <c r="BB8917" s="50"/>
      <c r="BC8917" s="50"/>
      <c r="BD8917" s="50"/>
      <c r="BE8917" s="50"/>
      <c r="BF8917" s="50"/>
      <c r="BG8917" s="50"/>
      <c r="BH8917" s="50"/>
      <c r="BI8917" s="50"/>
      <c r="BJ8917" s="50"/>
      <c r="BK8917" s="50"/>
      <c r="BL8917" s="50"/>
      <c r="BM8917" s="50"/>
      <c r="BN8917" s="50"/>
      <c r="BO8917" s="50"/>
      <c r="BP8917" s="50"/>
      <c r="BQ8917" s="50"/>
      <c r="BR8917" s="50"/>
      <c r="BS8917" s="50"/>
      <c r="BT8917" s="50"/>
      <c r="BU8917" s="50"/>
      <c r="BV8917" s="50"/>
      <c r="BW8917" s="50"/>
      <c r="BX8917" s="50"/>
      <c r="BY8917" s="50"/>
      <c r="BZ8917" s="50"/>
      <c r="CA8917" s="50"/>
      <c r="CB8917" s="50"/>
      <c r="CC8917" s="50"/>
      <c r="CD8917" s="50"/>
      <c r="CE8917" s="50"/>
      <c r="CF8917" s="50"/>
      <c r="CG8917" s="50"/>
      <c r="CH8917" s="50"/>
      <c r="CI8917" s="50"/>
      <c r="CJ8917" s="50"/>
      <c r="CK8917" s="50"/>
      <c r="CL8917" s="50"/>
      <c r="CM8917" s="50"/>
      <c r="CN8917" s="50"/>
      <c r="CO8917" s="50"/>
      <c r="CP8917" s="50"/>
      <c r="CQ8917" s="50"/>
      <c r="CR8917" s="50"/>
      <c r="CS8917" s="50"/>
      <c r="CT8917" s="50"/>
      <c r="CU8917" s="50"/>
      <c r="CV8917" s="50"/>
      <c r="CW8917" s="50"/>
      <c r="CX8917" s="50"/>
      <c r="CY8917" s="50"/>
      <c r="CZ8917" s="50"/>
      <c r="DA8917" s="50"/>
      <c r="DB8917" s="50"/>
      <c r="DC8917" s="50"/>
      <c r="DD8917" s="50"/>
      <c r="DE8917" s="50"/>
      <c r="DF8917" s="50"/>
      <c r="DG8917" s="50"/>
    </row>
    <row r="8918" spans="1:111" x14ac:dyDescent="0.2">
      <c r="A8918" s="212"/>
      <c r="B8918" s="212"/>
      <c r="C8918" s="212"/>
      <c r="E8918" s="310"/>
      <c r="F8918" s="192"/>
      <c r="G8918" s="192"/>
      <c r="H8918" s="50"/>
      <c r="I8918" s="50"/>
      <c r="J8918" s="50"/>
      <c r="K8918" s="50"/>
      <c r="L8918" s="50"/>
      <c r="M8918" s="50"/>
      <c r="N8918" s="50"/>
      <c r="O8918" s="50"/>
      <c r="P8918" s="50"/>
      <c r="Q8918" s="50"/>
      <c r="R8918" s="50"/>
      <c r="S8918" s="50"/>
      <c r="T8918" s="50"/>
      <c r="U8918" s="50"/>
      <c r="V8918" s="50"/>
      <c r="W8918" s="50"/>
      <c r="X8918" s="50"/>
      <c r="Y8918" s="50"/>
      <c r="Z8918" s="50"/>
      <c r="AA8918" s="50"/>
      <c r="AB8918" s="50"/>
      <c r="AC8918" s="50"/>
      <c r="AD8918" s="50"/>
      <c r="AE8918" s="50"/>
      <c r="AF8918" s="50"/>
      <c r="AG8918" s="50"/>
      <c r="AH8918" s="50"/>
      <c r="AI8918" s="50"/>
      <c r="AJ8918" s="50"/>
      <c r="AK8918" s="50"/>
      <c r="AL8918" s="50"/>
      <c r="AM8918" s="50"/>
      <c r="AN8918" s="50"/>
      <c r="AO8918" s="50"/>
      <c r="AP8918" s="50"/>
      <c r="AQ8918" s="50"/>
      <c r="AR8918" s="50"/>
      <c r="AS8918" s="50"/>
      <c r="AT8918" s="50"/>
      <c r="AU8918" s="50"/>
      <c r="AV8918" s="50"/>
      <c r="AW8918" s="50"/>
      <c r="AX8918" s="50"/>
      <c r="AY8918" s="50"/>
      <c r="AZ8918" s="50"/>
      <c r="BA8918" s="50"/>
      <c r="BB8918" s="50"/>
      <c r="BC8918" s="50"/>
      <c r="BD8918" s="50"/>
      <c r="BE8918" s="50"/>
      <c r="BF8918" s="50"/>
      <c r="BG8918" s="50"/>
      <c r="BH8918" s="50"/>
      <c r="BI8918" s="50"/>
      <c r="BJ8918" s="50"/>
      <c r="BK8918" s="50"/>
      <c r="BL8918" s="50"/>
      <c r="BM8918" s="50"/>
      <c r="BN8918" s="50"/>
      <c r="BO8918" s="50"/>
      <c r="BP8918" s="50"/>
      <c r="BQ8918" s="50"/>
      <c r="BR8918" s="50"/>
      <c r="BS8918" s="50"/>
      <c r="BT8918" s="50"/>
      <c r="BU8918" s="50"/>
      <c r="BV8918" s="50"/>
      <c r="BW8918" s="50"/>
      <c r="BX8918" s="50"/>
      <c r="BY8918" s="50"/>
      <c r="BZ8918" s="50"/>
      <c r="CA8918" s="50"/>
      <c r="CB8918" s="50"/>
      <c r="CC8918" s="50"/>
      <c r="CD8918" s="50"/>
      <c r="CE8918" s="50"/>
      <c r="CF8918" s="50"/>
      <c r="CG8918" s="50"/>
      <c r="CH8918" s="50"/>
      <c r="CI8918" s="50"/>
      <c r="CJ8918" s="50"/>
      <c r="CK8918" s="50"/>
      <c r="CL8918" s="50"/>
      <c r="CM8918" s="50"/>
      <c r="CN8918" s="50"/>
      <c r="CO8918" s="50"/>
      <c r="CP8918" s="50"/>
      <c r="CQ8918" s="50"/>
      <c r="CR8918" s="50"/>
      <c r="CS8918" s="50"/>
      <c r="CT8918" s="50"/>
      <c r="CU8918" s="50"/>
      <c r="CV8918" s="50"/>
      <c r="CW8918" s="50"/>
      <c r="CX8918" s="50"/>
      <c r="CY8918" s="50"/>
      <c r="CZ8918" s="50"/>
      <c r="DA8918" s="50"/>
      <c r="DB8918" s="50"/>
      <c r="DC8918" s="50"/>
      <c r="DD8918" s="50"/>
      <c r="DE8918" s="50"/>
      <c r="DF8918" s="50"/>
      <c r="DG8918" s="50"/>
    </row>
    <row r="8919" spans="1:111" x14ac:dyDescent="0.2">
      <c r="A8919" s="212"/>
      <c r="B8919" s="212"/>
      <c r="C8919" s="212"/>
      <c r="E8919" s="310"/>
      <c r="F8919" s="192"/>
      <c r="G8919" s="192"/>
      <c r="H8919" s="50"/>
      <c r="I8919" s="50"/>
      <c r="J8919" s="50"/>
      <c r="K8919" s="50"/>
      <c r="L8919" s="50"/>
      <c r="M8919" s="50"/>
      <c r="N8919" s="50"/>
      <c r="O8919" s="50"/>
      <c r="P8919" s="50"/>
      <c r="Q8919" s="50"/>
      <c r="R8919" s="50"/>
      <c r="S8919" s="50"/>
      <c r="T8919" s="50"/>
      <c r="U8919" s="50"/>
      <c r="V8919" s="50"/>
      <c r="W8919" s="50"/>
      <c r="X8919" s="50"/>
      <c r="Y8919" s="50"/>
      <c r="Z8919" s="50"/>
      <c r="AA8919" s="50"/>
      <c r="AB8919" s="50"/>
      <c r="AC8919" s="50"/>
      <c r="AD8919" s="50"/>
      <c r="AE8919" s="50"/>
      <c r="AF8919" s="50"/>
      <c r="AG8919" s="50"/>
      <c r="AH8919" s="50"/>
      <c r="AI8919" s="50"/>
      <c r="AJ8919" s="50"/>
      <c r="AK8919" s="50"/>
      <c r="AL8919" s="50"/>
      <c r="AM8919" s="50"/>
      <c r="AN8919" s="50"/>
      <c r="AO8919" s="50"/>
      <c r="AP8919" s="50"/>
      <c r="AQ8919" s="50"/>
      <c r="AR8919" s="50"/>
      <c r="AS8919" s="50"/>
      <c r="AT8919" s="50"/>
      <c r="AU8919" s="50"/>
      <c r="AV8919" s="50"/>
      <c r="AW8919" s="50"/>
      <c r="AX8919" s="50"/>
      <c r="AY8919" s="50"/>
      <c r="AZ8919" s="50"/>
      <c r="BA8919" s="50"/>
      <c r="BB8919" s="50"/>
      <c r="BC8919" s="50"/>
      <c r="BD8919" s="50"/>
      <c r="BE8919" s="50"/>
      <c r="BF8919" s="50"/>
      <c r="BG8919" s="50"/>
      <c r="BH8919" s="50"/>
      <c r="BI8919" s="50"/>
      <c r="BJ8919" s="50"/>
      <c r="BK8919" s="50"/>
      <c r="BL8919" s="50"/>
      <c r="BM8919" s="50"/>
      <c r="BN8919" s="50"/>
      <c r="BO8919" s="50"/>
      <c r="BP8919" s="50"/>
      <c r="BQ8919" s="50"/>
      <c r="BR8919" s="50"/>
      <c r="BS8919" s="50"/>
      <c r="BT8919" s="50"/>
      <c r="BU8919" s="50"/>
      <c r="BV8919" s="50"/>
      <c r="BW8919" s="50"/>
      <c r="BX8919" s="50"/>
      <c r="BY8919" s="50"/>
      <c r="BZ8919" s="50"/>
      <c r="CA8919" s="50"/>
      <c r="CB8919" s="50"/>
      <c r="CC8919" s="50"/>
      <c r="CD8919" s="50"/>
      <c r="CE8919" s="50"/>
      <c r="CF8919" s="50"/>
      <c r="CG8919" s="50"/>
      <c r="CH8919" s="50"/>
      <c r="CI8919" s="50"/>
      <c r="CJ8919" s="50"/>
      <c r="CK8919" s="50"/>
      <c r="CL8919" s="50"/>
      <c r="CM8919" s="50"/>
      <c r="CN8919" s="50"/>
      <c r="CO8919" s="50"/>
      <c r="CP8919" s="50"/>
      <c r="CQ8919" s="50"/>
      <c r="CR8919" s="50"/>
      <c r="CS8919" s="50"/>
      <c r="CT8919" s="50"/>
      <c r="CU8919" s="50"/>
      <c r="CV8919" s="50"/>
      <c r="CW8919" s="50"/>
      <c r="CX8919" s="50"/>
      <c r="CY8919" s="50"/>
      <c r="CZ8919" s="50"/>
      <c r="DA8919" s="50"/>
      <c r="DB8919" s="50"/>
      <c r="DC8919" s="50"/>
      <c r="DD8919" s="50"/>
      <c r="DE8919" s="50"/>
      <c r="DF8919" s="50"/>
      <c r="DG8919" s="50"/>
    </row>
    <row r="8920" spans="1:111" x14ac:dyDescent="0.2">
      <c r="A8920" s="212"/>
      <c r="B8920" s="212"/>
      <c r="C8920" s="212"/>
      <c r="E8920" s="310"/>
      <c r="F8920" s="192"/>
      <c r="G8920" s="192"/>
      <c r="H8920" s="50"/>
      <c r="I8920" s="50"/>
      <c r="J8920" s="50"/>
      <c r="K8920" s="50"/>
      <c r="L8920" s="50"/>
      <c r="M8920" s="50"/>
      <c r="N8920" s="50"/>
      <c r="O8920" s="50"/>
      <c r="P8920" s="50"/>
      <c r="Q8920" s="50"/>
      <c r="R8920" s="50"/>
      <c r="S8920" s="50"/>
      <c r="T8920" s="50"/>
      <c r="U8920" s="50"/>
      <c r="V8920" s="50"/>
      <c r="W8920" s="50"/>
      <c r="X8920" s="50"/>
      <c r="Y8920" s="50"/>
      <c r="Z8920" s="50"/>
      <c r="AA8920" s="50"/>
      <c r="AB8920" s="50"/>
      <c r="AC8920" s="50"/>
      <c r="AD8920" s="50"/>
      <c r="AE8920" s="50"/>
      <c r="AF8920" s="50"/>
      <c r="AG8920" s="50"/>
      <c r="AH8920" s="50"/>
      <c r="AI8920" s="50"/>
      <c r="AJ8920" s="50"/>
      <c r="AK8920" s="50"/>
      <c r="AL8920" s="50"/>
      <c r="AM8920" s="50"/>
      <c r="AN8920" s="50"/>
      <c r="AO8920" s="50"/>
      <c r="AP8920" s="50"/>
      <c r="AQ8920" s="50"/>
      <c r="AR8920" s="50"/>
      <c r="AS8920" s="50"/>
      <c r="AT8920" s="50"/>
      <c r="AU8920" s="50"/>
      <c r="AV8920" s="50"/>
      <c r="AW8920" s="50"/>
      <c r="AX8920" s="50"/>
      <c r="AY8920" s="50"/>
      <c r="AZ8920" s="50"/>
      <c r="BA8920" s="50"/>
      <c r="BB8920" s="50"/>
      <c r="BC8920" s="50"/>
      <c r="BD8920" s="50"/>
      <c r="BE8920" s="50"/>
      <c r="BF8920" s="50"/>
      <c r="BG8920" s="50"/>
      <c r="BH8920" s="50"/>
      <c r="BI8920" s="50"/>
      <c r="BJ8920" s="50"/>
      <c r="BK8920" s="50"/>
      <c r="BL8920" s="50"/>
      <c r="BM8920" s="50"/>
      <c r="BN8920" s="50"/>
      <c r="BO8920" s="50"/>
      <c r="BP8920" s="50"/>
      <c r="BQ8920" s="50"/>
      <c r="BR8920" s="50"/>
      <c r="BS8920" s="50"/>
      <c r="BT8920" s="50"/>
      <c r="BU8920" s="50"/>
      <c r="BV8920" s="50"/>
      <c r="BW8920" s="50"/>
      <c r="BX8920" s="50"/>
      <c r="BY8920" s="50"/>
      <c r="BZ8920" s="50"/>
      <c r="CA8920" s="50"/>
      <c r="CB8920" s="50"/>
      <c r="CC8920" s="50"/>
      <c r="CD8920" s="50"/>
      <c r="CE8920" s="50"/>
      <c r="CF8920" s="50"/>
      <c r="CG8920" s="50"/>
      <c r="CH8920" s="50"/>
      <c r="CI8920" s="50"/>
      <c r="CJ8920" s="50"/>
      <c r="CK8920" s="50"/>
      <c r="CL8920" s="50"/>
      <c r="CM8920" s="50"/>
      <c r="CN8920" s="50"/>
      <c r="CO8920" s="50"/>
      <c r="CP8920" s="50"/>
      <c r="CQ8920" s="50"/>
      <c r="CR8920" s="50"/>
      <c r="CS8920" s="50"/>
      <c r="CT8920" s="50"/>
      <c r="CU8920" s="50"/>
      <c r="CV8920" s="50"/>
      <c r="CW8920" s="50"/>
      <c r="CX8920" s="50"/>
      <c r="CY8920" s="50"/>
      <c r="CZ8920" s="50"/>
      <c r="DA8920" s="50"/>
      <c r="DB8920" s="50"/>
      <c r="DC8920" s="50"/>
      <c r="DD8920" s="50"/>
      <c r="DE8920" s="50"/>
      <c r="DF8920" s="50"/>
      <c r="DG8920" s="50"/>
    </row>
    <row r="8921" spans="1:111" x14ac:dyDescent="0.2">
      <c r="A8921" s="212"/>
      <c r="B8921" s="212"/>
      <c r="C8921" s="212"/>
      <c r="E8921" s="310"/>
      <c r="F8921" s="192"/>
      <c r="G8921" s="192"/>
      <c r="H8921" s="50"/>
      <c r="I8921" s="50"/>
      <c r="J8921" s="50"/>
      <c r="K8921" s="50"/>
      <c r="L8921" s="50"/>
      <c r="M8921" s="50"/>
      <c r="N8921" s="50"/>
      <c r="O8921" s="50"/>
      <c r="P8921" s="50"/>
      <c r="Q8921" s="50"/>
      <c r="R8921" s="50"/>
      <c r="S8921" s="50"/>
      <c r="T8921" s="50"/>
      <c r="U8921" s="50"/>
      <c r="V8921" s="50"/>
      <c r="W8921" s="50"/>
      <c r="X8921" s="50"/>
      <c r="Y8921" s="50"/>
      <c r="Z8921" s="50"/>
      <c r="AA8921" s="50"/>
      <c r="AB8921" s="50"/>
      <c r="AC8921" s="50"/>
      <c r="AD8921" s="50"/>
      <c r="AE8921" s="50"/>
      <c r="AF8921" s="50"/>
      <c r="AG8921" s="50"/>
      <c r="AH8921" s="50"/>
      <c r="AI8921" s="50"/>
      <c r="AJ8921" s="50"/>
      <c r="AK8921" s="50"/>
      <c r="AL8921" s="50"/>
      <c r="AM8921" s="50"/>
      <c r="AN8921" s="50"/>
      <c r="AO8921" s="50"/>
      <c r="AP8921" s="50"/>
      <c r="AQ8921" s="50"/>
      <c r="AR8921" s="50"/>
      <c r="AS8921" s="50"/>
      <c r="AT8921" s="50"/>
      <c r="AU8921" s="50"/>
      <c r="AV8921" s="50"/>
      <c r="AW8921" s="50"/>
      <c r="AX8921" s="50"/>
      <c r="AY8921" s="50"/>
      <c r="AZ8921" s="50"/>
      <c r="BA8921" s="50"/>
      <c r="BB8921" s="50"/>
      <c r="BC8921" s="50"/>
      <c r="BD8921" s="50"/>
      <c r="BE8921" s="50"/>
      <c r="BF8921" s="50"/>
      <c r="BG8921" s="50"/>
      <c r="BH8921" s="50"/>
      <c r="BI8921" s="50"/>
      <c r="BJ8921" s="50"/>
      <c r="BK8921" s="50"/>
      <c r="BL8921" s="50"/>
      <c r="BM8921" s="50"/>
      <c r="BN8921" s="50"/>
      <c r="BO8921" s="50"/>
      <c r="BP8921" s="50"/>
      <c r="BQ8921" s="50"/>
      <c r="BR8921" s="50"/>
      <c r="BS8921" s="50"/>
      <c r="BT8921" s="50"/>
      <c r="BU8921" s="50"/>
      <c r="BV8921" s="50"/>
      <c r="BW8921" s="50"/>
      <c r="BX8921" s="50"/>
      <c r="BY8921" s="50"/>
      <c r="BZ8921" s="50"/>
      <c r="CA8921" s="50"/>
      <c r="CB8921" s="50"/>
      <c r="CC8921" s="50"/>
      <c r="CD8921" s="50"/>
      <c r="CE8921" s="50"/>
      <c r="CF8921" s="50"/>
      <c r="CG8921" s="50"/>
      <c r="CH8921" s="50"/>
      <c r="CI8921" s="50"/>
      <c r="CJ8921" s="50"/>
      <c r="CK8921" s="50"/>
      <c r="CL8921" s="50"/>
      <c r="CM8921" s="50"/>
      <c r="CN8921" s="50"/>
      <c r="CO8921" s="50"/>
      <c r="CP8921" s="50"/>
      <c r="CQ8921" s="50"/>
      <c r="CR8921" s="50"/>
      <c r="CS8921" s="50"/>
      <c r="CT8921" s="50"/>
      <c r="CU8921" s="50"/>
      <c r="CV8921" s="50"/>
      <c r="CW8921" s="50"/>
      <c r="CX8921" s="50"/>
      <c r="CY8921" s="50"/>
      <c r="CZ8921" s="50"/>
      <c r="DA8921" s="50"/>
      <c r="DB8921" s="50"/>
      <c r="DC8921" s="50"/>
      <c r="DD8921" s="50"/>
      <c r="DE8921" s="50"/>
      <c r="DF8921" s="50"/>
      <c r="DG8921" s="50"/>
    </row>
    <row r="8922" spans="1:111" x14ac:dyDescent="0.2">
      <c r="A8922" s="212"/>
      <c r="B8922" s="212"/>
      <c r="C8922" s="212"/>
      <c r="D8922" s="54"/>
      <c r="E8922" s="310"/>
      <c r="F8922" s="192"/>
      <c r="G8922" s="192"/>
      <c r="H8922" s="50"/>
      <c r="I8922" s="50"/>
      <c r="J8922" s="50"/>
      <c r="K8922" s="50"/>
      <c r="L8922" s="50"/>
      <c r="M8922" s="50"/>
      <c r="N8922" s="50"/>
      <c r="O8922" s="50"/>
      <c r="P8922" s="50"/>
      <c r="Q8922" s="50"/>
      <c r="R8922" s="50"/>
      <c r="S8922" s="50"/>
      <c r="T8922" s="50"/>
      <c r="U8922" s="50"/>
      <c r="V8922" s="50"/>
      <c r="W8922" s="50"/>
      <c r="X8922" s="50"/>
      <c r="Y8922" s="50"/>
      <c r="Z8922" s="50"/>
      <c r="AA8922" s="50"/>
      <c r="AB8922" s="50"/>
      <c r="AC8922" s="50"/>
      <c r="AD8922" s="50"/>
      <c r="AE8922" s="50"/>
      <c r="AF8922" s="50"/>
      <c r="AG8922" s="50"/>
      <c r="AH8922" s="50"/>
      <c r="AI8922" s="50"/>
      <c r="AJ8922" s="50"/>
      <c r="AK8922" s="50"/>
      <c r="AL8922" s="50"/>
      <c r="AM8922" s="50"/>
      <c r="AN8922" s="50"/>
      <c r="AO8922" s="50"/>
      <c r="AP8922" s="50"/>
      <c r="AQ8922" s="50"/>
      <c r="AR8922" s="50"/>
      <c r="AS8922" s="50"/>
      <c r="AT8922" s="50"/>
      <c r="AU8922" s="50"/>
      <c r="AV8922" s="50"/>
      <c r="AW8922" s="50"/>
      <c r="AX8922" s="50"/>
      <c r="AY8922" s="50"/>
      <c r="AZ8922" s="50"/>
      <c r="BA8922" s="50"/>
      <c r="BB8922" s="50"/>
      <c r="BC8922" s="50"/>
      <c r="BD8922" s="50"/>
      <c r="BE8922" s="50"/>
      <c r="BF8922" s="50"/>
      <c r="BG8922" s="50"/>
      <c r="BH8922" s="50"/>
      <c r="BI8922" s="50"/>
      <c r="BJ8922" s="50"/>
      <c r="BK8922" s="50"/>
      <c r="BL8922" s="50"/>
      <c r="BM8922" s="50"/>
      <c r="BN8922" s="50"/>
      <c r="BO8922" s="50"/>
      <c r="BP8922" s="50"/>
      <c r="BQ8922" s="50"/>
      <c r="BR8922" s="50"/>
      <c r="BS8922" s="50"/>
      <c r="BT8922" s="50"/>
      <c r="BU8922" s="50"/>
      <c r="BV8922" s="50"/>
      <c r="BW8922" s="50"/>
      <c r="BX8922" s="50"/>
      <c r="BY8922" s="50"/>
      <c r="BZ8922" s="50"/>
      <c r="CA8922" s="50"/>
      <c r="CB8922" s="50"/>
      <c r="CC8922" s="50"/>
      <c r="CD8922" s="50"/>
      <c r="CE8922" s="50"/>
      <c r="CF8922" s="50"/>
      <c r="CG8922" s="50"/>
      <c r="CH8922" s="50"/>
      <c r="CI8922" s="50"/>
      <c r="CJ8922" s="50"/>
      <c r="CK8922" s="50"/>
      <c r="CL8922" s="50"/>
      <c r="CM8922" s="50"/>
      <c r="CN8922" s="50"/>
      <c r="CO8922" s="50"/>
      <c r="CP8922" s="50"/>
      <c r="CQ8922" s="50"/>
      <c r="CR8922" s="50"/>
      <c r="CS8922" s="50"/>
      <c r="CT8922" s="50"/>
      <c r="CU8922" s="50"/>
      <c r="CV8922" s="50"/>
      <c r="CW8922" s="50"/>
      <c r="CX8922" s="50"/>
      <c r="CY8922" s="50"/>
      <c r="CZ8922" s="50"/>
      <c r="DA8922" s="50"/>
      <c r="DB8922" s="50"/>
      <c r="DC8922" s="50"/>
      <c r="DD8922" s="50"/>
      <c r="DE8922" s="50"/>
      <c r="DF8922" s="50"/>
      <c r="DG8922" s="50"/>
    </row>
    <row r="8923" spans="1:111" x14ac:dyDescent="0.2">
      <c r="A8923" s="212"/>
      <c r="B8923" s="212"/>
      <c r="C8923" s="212"/>
      <c r="E8923" s="310"/>
      <c r="F8923" s="192"/>
      <c r="G8923" s="192"/>
      <c r="H8923" s="50"/>
      <c r="I8923" s="50"/>
      <c r="J8923" s="50"/>
      <c r="K8923" s="50"/>
      <c r="L8923" s="50"/>
      <c r="M8923" s="50"/>
      <c r="N8923" s="50"/>
      <c r="O8923" s="50"/>
      <c r="P8923" s="50"/>
      <c r="Q8923" s="50"/>
      <c r="R8923" s="50"/>
      <c r="S8923" s="50"/>
      <c r="T8923" s="50"/>
      <c r="U8923" s="50"/>
      <c r="V8923" s="50"/>
      <c r="W8923" s="50"/>
      <c r="X8923" s="50"/>
      <c r="Y8923" s="50"/>
      <c r="Z8923" s="50"/>
      <c r="AA8923" s="50"/>
      <c r="AB8923" s="50"/>
      <c r="AC8923" s="50"/>
      <c r="AD8923" s="50"/>
      <c r="AE8923" s="50"/>
      <c r="AF8923" s="50"/>
      <c r="AG8923" s="50"/>
      <c r="AH8923" s="50"/>
      <c r="AI8923" s="50"/>
      <c r="AJ8923" s="50"/>
      <c r="AK8923" s="50"/>
      <c r="AL8923" s="50"/>
      <c r="AM8923" s="50"/>
      <c r="AN8923" s="50"/>
      <c r="AO8923" s="50"/>
      <c r="AP8923" s="50"/>
      <c r="AQ8923" s="50"/>
      <c r="AR8923" s="50"/>
      <c r="AS8923" s="50"/>
      <c r="AT8923" s="50"/>
      <c r="AU8923" s="50"/>
      <c r="AV8923" s="50"/>
      <c r="AW8923" s="50"/>
      <c r="AX8923" s="50"/>
      <c r="AY8923" s="50"/>
      <c r="AZ8923" s="50"/>
      <c r="BA8923" s="50"/>
      <c r="BB8923" s="50"/>
      <c r="BC8923" s="50"/>
      <c r="BD8923" s="50"/>
      <c r="BE8923" s="50"/>
      <c r="BF8923" s="50"/>
      <c r="BG8923" s="50"/>
      <c r="BH8923" s="50"/>
      <c r="BI8923" s="50"/>
      <c r="BJ8923" s="50"/>
      <c r="BK8923" s="50"/>
      <c r="BL8923" s="50"/>
      <c r="BM8923" s="50"/>
      <c r="BN8923" s="50"/>
      <c r="BO8923" s="50"/>
      <c r="BP8923" s="50"/>
      <c r="BQ8923" s="50"/>
      <c r="BR8923" s="50"/>
      <c r="BS8923" s="50"/>
      <c r="BT8923" s="50"/>
      <c r="BU8923" s="50"/>
      <c r="BV8923" s="50"/>
      <c r="BW8923" s="50"/>
      <c r="BX8923" s="50"/>
      <c r="BY8923" s="50"/>
      <c r="BZ8923" s="50"/>
      <c r="CA8923" s="50"/>
      <c r="CB8923" s="50"/>
      <c r="CC8923" s="50"/>
      <c r="CD8923" s="50"/>
      <c r="CE8923" s="50"/>
      <c r="CF8923" s="50"/>
      <c r="CG8923" s="50"/>
      <c r="CH8923" s="50"/>
      <c r="CI8923" s="50"/>
      <c r="CJ8923" s="50"/>
      <c r="CK8923" s="50"/>
      <c r="CL8923" s="50"/>
      <c r="CM8923" s="50"/>
      <c r="CN8923" s="50"/>
      <c r="CO8923" s="50"/>
      <c r="CP8923" s="50"/>
      <c r="CQ8923" s="50"/>
      <c r="CR8923" s="50"/>
      <c r="CS8923" s="50"/>
      <c r="CT8923" s="50"/>
      <c r="CU8923" s="50"/>
      <c r="CV8923" s="50"/>
      <c r="CW8923" s="50"/>
      <c r="CX8923" s="50"/>
      <c r="CY8923" s="50"/>
      <c r="CZ8923" s="50"/>
      <c r="DA8923" s="50"/>
      <c r="DB8923" s="50"/>
      <c r="DC8923" s="50"/>
      <c r="DD8923" s="50"/>
      <c r="DE8923" s="50"/>
      <c r="DF8923" s="50"/>
      <c r="DG8923" s="50"/>
    </row>
    <row r="8924" spans="1:111" x14ac:dyDescent="0.2">
      <c r="A8924" s="212"/>
      <c r="B8924" s="212"/>
      <c r="C8924" s="212"/>
      <c r="E8924" s="310"/>
      <c r="F8924" s="192"/>
      <c r="G8924" s="192"/>
      <c r="H8924" s="50"/>
      <c r="I8924" s="50"/>
      <c r="J8924" s="50"/>
      <c r="K8924" s="50"/>
      <c r="L8924" s="50"/>
      <c r="M8924" s="50"/>
      <c r="N8924" s="50"/>
      <c r="O8924" s="50"/>
      <c r="P8924" s="50"/>
      <c r="Q8924" s="50"/>
      <c r="R8924" s="50"/>
      <c r="S8924" s="50"/>
      <c r="T8924" s="50"/>
      <c r="U8924" s="50"/>
      <c r="V8924" s="50"/>
      <c r="W8924" s="50"/>
      <c r="X8924" s="50"/>
      <c r="Y8924" s="50"/>
      <c r="Z8924" s="50"/>
      <c r="AA8924" s="50"/>
      <c r="AB8924" s="50"/>
      <c r="AC8924" s="50"/>
      <c r="AD8924" s="50"/>
      <c r="AE8924" s="50"/>
      <c r="AF8924" s="50"/>
      <c r="AG8924" s="50"/>
      <c r="AH8924" s="50"/>
      <c r="AI8924" s="50"/>
      <c r="AJ8924" s="50"/>
      <c r="AK8924" s="50"/>
      <c r="AL8924" s="50"/>
      <c r="AM8924" s="50"/>
      <c r="AN8924" s="50"/>
      <c r="AO8924" s="50"/>
      <c r="AP8924" s="50"/>
      <c r="AQ8924" s="50"/>
      <c r="AR8924" s="50"/>
      <c r="AS8924" s="50"/>
      <c r="AT8924" s="50"/>
      <c r="AU8924" s="50"/>
      <c r="AV8924" s="50"/>
      <c r="AW8924" s="50"/>
      <c r="AX8924" s="50"/>
      <c r="AY8924" s="50"/>
      <c r="AZ8924" s="50"/>
      <c r="BA8924" s="50"/>
      <c r="BB8924" s="50"/>
      <c r="BC8924" s="50"/>
      <c r="BD8924" s="50"/>
      <c r="BE8924" s="50"/>
      <c r="BF8924" s="50"/>
      <c r="BG8924" s="50"/>
      <c r="BH8924" s="50"/>
      <c r="BI8924" s="50"/>
      <c r="BJ8924" s="50"/>
      <c r="BK8924" s="50"/>
      <c r="BL8924" s="50"/>
      <c r="BM8924" s="50"/>
      <c r="BN8924" s="50"/>
      <c r="BO8924" s="50"/>
      <c r="BP8924" s="50"/>
      <c r="BQ8924" s="50"/>
      <c r="BR8924" s="50"/>
      <c r="BS8924" s="50"/>
      <c r="BT8924" s="50"/>
      <c r="BU8924" s="50"/>
      <c r="BV8924" s="50"/>
      <c r="BW8924" s="50"/>
      <c r="BX8924" s="50"/>
      <c r="BY8924" s="50"/>
      <c r="BZ8924" s="50"/>
      <c r="CA8924" s="50"/>
      <c r="CB8924" s="50"/>
      <c r="CC8924" s="50"/>
      <c r="CD8924" s="50"/>
      <c r="CE8924" s="50"/>
      <c r="CF8924" s="50"/>
      <c r="CG8924" s="50"/>
      <c r="CH8924" s="50"/>
      <c r="CI8924" s="50"/>
      <c r="CJ8924" s="50"/>
      <c r="CK8924" s="50"/>
      <c r="CL8924" s="50"/>
      <c r="CM8924" s="50"/>
      <c r="CN8924" s="50"/>
      <c r="CO8924" s="50"/>
      <c r="CP8924" s="50"/>
      <c r="CQ8924" s="50"/>
      <c r="CR8924" s="50"/>
      <c r="CS8924" s="50"/>
      <c r="CT8924" s="50"/>
      <c r="CU8924" s="50"/>
      <c r="CV8924" s="50"/>
      <c r="CW8924" s="50"/>
      <c r="CX8924" s="50"/>
      <c r="CY8924" s="50"/>
      <c r="CZ8924" s="50"/>
      <c r="DA8924" s="50"/>
      <c r="DB8924" s="50"/>
      <c r="DC8924" s="50"/>
      <c r="DD8924" s="50"/>
      <c r="DE8924" s="50"/>
      <c r="DF8924" s="50"/>
      <c r="DG8924" s="50"/>
    </row>
    <row r="8925" spans="1:111" x14ac:dyDescent="0.2">
      <c r="A8925" s="212"/>
      <c r="B8925" s="212"/>
      <c r="C8925" s="212"/>
      <c r="E8925" s="310"/>
      <c r="F8925" s="192"/>
      <c r="G8925" s="192"/>
      <c r="H8925" s="50"/>
      <c r="I8925" s="50"/>
      <c r="J8925" s="50"/>
      <c r="K8925" s="50"/>
      <c r="L8925" s="50"/>
      <c r="M8925" s="50"/>
      <c r="N8925" s="50"/>
      <c r="O8925" s="50"/>
      <c r="P8925" s="50"/>
      <c r="Q8925" s="50"/>
      <c r="R8925" s="50"/>
      <c r="S8925" s="50"/>
      <c r="T8925" s="50"/>
      <c r="U8925" s="50"/>
      <c r="V8925" s="50"/>
      <c r="W8925" s="50"/>
      <c r="X8925" s="50"/>
      <c r="Y8925" s="50"/>
      <c r="Z8925" s="50"/>
      <c r="AA8925" s="50"/>
      <c r="AB8925" s="50"/>
      <c r="AC8925" s="50"/>
      <c r="AD8925" s="50"/>
      <c r="AE8925" s="50"/>
      <c r="AF8925" s="50"/>
      <c r="AG8925" s="50"/>
      <c r="AH8925" s="50"/>
      <c r="AI8925" s="50"/>
      <c r="AJ8925" s="50"/>
      <c r="AK8925" s="50"/>
      <c r="AL8925" s="50"/>
      <c r="AM8925" s="50"/>
      <c r="AN8925" s="50"/>
      <c r="AO8925" s="50"/>
      <c r="AP8925" s="50"/>
      <c r="AQ8925" s="50"/>
      <c r="AR8925" s="50"/>
      <c r="AS8925" s="50"/>
      <c r="AT8925" s="50"/>
      <c r="AU8925" s="50"/>
      <c r="AV8925" s="50"/>
      <c r="AW8925" s="50"/>
      <c r="AX8925" s="50"/>
      <c r="AY8925" s="50"/>
      <c r="AZ8925" s="50"/>
      <c r="BA8925" s="50"/>
      <c r="BB8925" s="50"/>
      <c r="BC8925" s="50"/>
      <c r="BD8925" s="50"/>
      <c r="BE8925" s="50"/>
      <c r="BF8925" s="50"/>
      <c r="BG8925" s="50"/>
      <c r="BH8925" s="50"/>
      <c r="BI8925" s="50"/>
      <c r="BJ8925" s="50"/>
      <c r="BK8925" s="50"/>
      <c r="BL8925" s="50"/>
      <c r="BM8925" s="50"/>
      <c r="BN8925" s="50"/>
      <c r="BO8925" s="50"/>
      <c r="BP8925" s="50"/>
      <c r="BQ8925" s="50"/>
      <c r="BR8925" s="50"/>
      <c r="BS8925" s="50"/>
      <c r="BT8925" s="50"/>
      <c r="BU8925" s="50"/>
      <c r="BV8925" s="50"/>
      <c r="BW8925" s="50"/>
      <c r="BX8925" s="50"/>
      <c r="BY8925" s="50"/>
      <c r="BZ8925" s="50"/>
      <c r="CA8925" s="50"/>
      <c r="CB8925" s="50"/>
      <c r="CC8925" s="50"/>
      <c r="CD8925" s="50"/>
      <c r="CE8925" s="50"/>
      <c r="CF8925" s="50"/>
      <c r="CG8925" s="50"/>
      <c r="CH8925" s="50"/>
      <c r="CI8925" s="50"/>
      <c r="CJ8925" s="50"/>
      <c r="CK8925" s="50"/>
      <c r="CL8925" s="50"/>
      <c r="CM8925" s="50"/>
      <c r="CN8925" s="50"/>
      <c r="CO8925" s="50"/>
      <c r="CP8925" s="50"/>
      <c r="CQ8925" s="50"/>
      <c r="CR8925" s="50"/>
      <c r="CS8925" s="50"/>
      <c r="CT8925" s="50"/>
      <c r="CU8925" s="50"/>
      <c r="CV8925" s="50"/>
      <c r="CW8925" s="50"/>
      <c r="CX8925" s="50"/>
      <c r="CY8925" s="50"/>
      <c r="CZ8925" s="50"/>
      <c r="DA8925" s="50"/>
      <c r="DB8925" s="50"/>
      <c r="DC8925" s="50"/>
      <c r="DD8925" s="50"/>
      <c r="DE8925" s="50"/>
      <c r="DF8925" s="50"/>
      <c r="DG8925" s="50"/>
    </row>
    <row r="8926" spans="1:111" x14ac:dyDescent="0.2">
      <c r="A8926" s="212"/>
      <c r="B8926" s="212"/>
      <c r="C8926" s="212"/>
      <c r="E8926" s="310"/>
      <c r="F8926" s="192"/>
      <c r="G8926" s="192"/>
      <c r="H8926" s="50"/>
      <c r="I8926" s="50"/>
      <c r="J8926" s="50"/>
      <c r="K8926" s="50"/>
      <c r="L8926" s="50"/>
      <c r="M8926" s="50"/>
      <c r="N8926" s="50"/>
      <c r="O8926" s="50"/>
      <c r="P8926" s="50"/>
      <c r="Q8926" s="50"/>
      <c r="R8926" s="50"/>
      <c r="S8926" s="50"/>
      <c r="T8926" s="50"/>
      <c r="U8926" s="50"/>
      <c r="V8926" s="50"/>
      <c r="W8926" s="50"/>
      <c r="X8926" s="50"/>
      <c r="Y8926" s="50"/>
      <c r="Z8926" s="50"/>
      <c r="AA8926" s="50"/>
      <c r="AB8926" s="50"/>
      <c r="AC8926" s="50"/>
      <c r="AD8926" s="50"/>
      <c r="AE8926" s="50"/>
      <c r="AF8926" s="50"/>
      <c r="AG8926" s="50"/>
      <c r="AH8926" s="50"/>
      <c r="AI8926" s="50"/>
      <c r="AJ8926" s="50"/>
      <c r="AK8926" s="50"/>
      <c r="AL8926" s="50"/>
      <c r="AM8926" s="50"/>
      <c r="AN8926" s="50"/>
      <c r="AO8926" s="50"/>
      <c r="AP8926" s="50"/>
      <c r="AQ8926" s="50"/>
      <c r="AR8926" s="50"/>
      <c r="AS8926" s="50"/>
      <c r="AT8926" s="50"/>
      <c r="AU8926" s="50"/>
      <c r="AV8926" s="50"/>
      <c r="AW8926" s="50"/>
      <c r="AX8926" s="50"/>
      <c r="AY8926" s="50"/>
      <c r="AZ8926" s="50"/>
      <c r="BA8926" s="50"/>
      <c r="BB8926" s="50"/>
      <c r="BC8926" s="50"/>
      <c r="BD8926" s="50"/>
      <c r="BE8926" s="50"/>
      <c r="BF8926" s="50"/>
      <c r="BG8926" s="50"/>
      <c r="BH8926" s="50"/>
      <c r="BI8926" s="50"/>
      <c r="BJ8926" s="50"/>
      <c r="BK8926" s="50"/>
      <c r="BL8926" s="50"/>
      <c r="BM8926" s="50"/>
      <c r="BN8926" s="50"/>
      <c r="BO8926" s="50"/>
      <c r="BP8926" s="50"/>
      <c r="BQ8926" s="50"/>
      <c r="BR8926" s="50"/>
      <c r="BS8926" s="50"/>
      <c r="BT8926" s="50"/>
      <c r="BU8926" s="50"/>
      <c r="BV8926" s="50"/>
      <c r="BW8926" s="50"/>
      <c r="BX8926" s="50"/>
      <c r="BY8926" s="50"/>
      <c r="BZ8926" s="50"/>
      <c r="CA8926" s="50"/>
      <c r="CB8926" s="50"/>
      <c r="CC8926" s="50"/>
      <c r="CD8926" s="50"/>
      <c r="CE8926" s="50"/>
      <c r="CF8926" s="50"/>
      <c r="CG8926" s="50"/>
      <c r="CH8926" s="50"/>
      <c r="CI8926" s="50"/>
      <c r="CJ8926" s="50"/>
      <c r="CK8926" s="50"/>
      <c r="CL8926" s="50"/>
      <c r="CM8926" s="50"/>
      <c r="CN8926" s="50"/>
      <c r="CO8926" s="50"/>
      <c r="CP8926" s="50"/>
      <c r="CQ8926" s="50"/>
      <c r="CR8926" s="50"/>
      <c r="CS8926" s="50"/>
      <c r="CT8926" s="50"/>
      <c r="CU8926" s="50"/>
      <c r="CV8926" s="50"/>
      <c r="CW8926" s="50"/>
      <c r="CX8926" s="50"/>
      <c r="CY8926" s="50"/>
      <c r="CZ8926" s="50"/>
      <c r="DA8926" s="50"/>
      <c r="DB8926" s="50"/>
      <c r="DC8926" s="50"/>
      <c r="DD8926" s="50"/>
      <c r="DE8926" s="50"/>
      <c r="DF8926" s="50"/>
      <c r="DG8926" s="50"/>
    </row>
    <row r="8927" spans="1:111" x14ac:dyDescent="0.2">
      <c r="A8927" s="212"/>
      <c r="B8927" s="212"/>
      <c r="C8927" s="212"/>
      <c r="E8927" s="310"/>
      <c r="F8927" s="192"/>
      <c r="G8927" s="192"/>
      <c r="H8927" s="50"/>
      <c r="I8927" s="50"/>
      <c r="J8927" s="50"/>
      <c r="K8927" s="50"/>
      <c r="L8927" s="50"/>
      <c r="M8927" s="50"/>
      <c r="N8927" s="50"/>
      <c r="O8927" s="50"/>
      <c r="P8927" s="50"/>
      <c r="Q8927" s="50"/>
      <c r="R8927" s="50"/>
      <c r="S8927" s="50"/>
      <c r="T8927" s="50"/>
      <c r="U8927" s="50"/>
      <c r="V8927" s="50"/>
      <c r="W8927" s="50"/>
      <c r="X8927" s="50"/>
      <c r="Y8927" s="50"/>
      <c r="Z8927" s="50"/>
      <c r="AA8927" s="50"/>
      <c r="AB8927" s="50"/>
      <c r="AC8927" s="50"/>
      <c r="AD8927" s="50"/>
      <c r="AE8927" s="50"/>
      <c r="AF8927" s="50"/>
      <c r="AG8927" s="50"/>
      <c r="AH8927" s="50"/>
      <c r="AI8927" s="50"/>
      <c r="AJ8927" s="50"/>
      <c r="AK8927" s="50"/>
      <c r="AL8927" s="50"/>
      <c r="AM8927" s="50"/>
      <c r="AN8927" s="50"/>
      <c r="AO8927" s="50"/>
      <c r="AP8927" s="50"/>
      <c r="AQ8927" s="50"/>
      <c r="AR8927" s="50"/>
      <c r="AS8927" s="50"/>
      <c r="AT8927" s="50"/>
      <c r="AU8927" s="50"/>
      <c r="AV8927" s="50"/>
      <c r="AW8927" s="50"/>
      <c r="AX8927" s="50"/>
      <c r="AY8927" s="50"/>
      <c r="AZ8927" s="50"/>
      <c r="BA8927" s="50"/>
      <c r="BB8927" s="50"/>
      <c r="BC8927" s="50"/>
      <c r="BD8927" s="50"/>
      <c r="BE8927" s="50"/>
      <c r="BF8927" s="50"/>
      <c r="BG8927" s="50"/>
      <c r="BH8927" s="50"/>
      <c r="BI8927" s="50"/>
      <c r="BJ8927" s="50"/>
      <c r="BK8927" s="50"/>
      <c r="BL8927" s="50"/>
      <c r="BM8927" s="50"/>
      <c r="BN8927" s="50"/>
      <c r="BO8927" s="50"/>
      <c r="BP8927" s="50"/>
      <c r="BQ8927" s="50"/>
      <c r="BR8927" s="50"/>
      <c r="BS8927" s="50"/>
      <c r="BT8927" s="50"/>
      <c r="BU8927" s="50"/>
      <c r="BV8927" s="50"/>
      <c r="BW8927" s="50"/>
      <c r="BX8927" s="50"/>
      <c r="BY8927" s="50"/>
      <c r="BZ8927" s="50"/>
      <c r="CA8927" s="50"/>
      <c r="CB8927" s="50"/>
      <c r="CC8927" s="50"/>
      <c r="CD8927" s="50"/>
      <c r="CE8927" s="50"/>
      <c r="CF8927" s="50"/>
      <c r="CG8927" s="50"/>
      <c r="CH8927" s="50"/>
      <c r="CI8927" s="50"/>
      <c r="CJ8927" s="50"/>
      <c r="CK8927" s="50"/>
      <c r="CL8927" s="50"/>
      <c r="CM8927" s="50"/>
      <c r="CN8927" s="50"/>
      <c r="CO8927" s="50"/>
      <c r="CP8927" s="50"/>
      <c r="CQ8927" s="50"/>
      <c r="CR8927" s="50"/>
      <c r="CS8927" s="50"/>
      <c r="CT8927" s="50"/>
      <c r="CU8927" s="50"/>
      <c r="CV8927" s="50"/>
      <c r="CW8927" s="50"/>
      <c r="CX8927" s="50"/>
      <c r="CY8927" s="50"/>
      <c r="CZ8927" s="50"/>
      <c r="DA8927" s="50"/>
      <c r="DB8927" s="50"/>
      <c r="DC8927" s="50"/>
      <c r="DD8927" s="50"/>
      <c r="DE8927" s="50"/>
      <c r="DF8927" s="50"/>
      <c r="DG8927" s="50"/>
    </row>
    <row r="8928" spans="1:111" x14ac:dyDescent="0.2">
      <c r="A8928" s="212"/>
      <c r="B8928" s="212"/>
      <c r="C8928" s="212"/>
      <c r="E8928" s="310"/>
      <c r="F8928" s="192"/>
      <c r="G8928" s="192"/>
      <c r="H8928" s="50"/>
      <c r="I8928" s="50"/>
      <c r="J8928" s="50"/>
      <c r="K8928" s="50"/>
      <c r="L8928" s="50"/>
      <c r="M8928" s="50"/>
      <c r="N8928" s="50"/>
      <c r="O8928" s="50"/>
      <c r="P8928" s="50"/>
      <c r="Q8928" s="50"/>
      <c r="R8928" s="50"/>
      <c r="S8928" s="50"/>
      <c r="T8928" s="50"/>
      <c r="U8928" s="50"/>
      <c r="V8928" s="50"/>
      <c r="W8928" s="50"/>
      <c r="X8928" s="50"/>
      <c r="Y8928" s="50"/>
      <c r="Z8928" s="50"/>
      <c r="AA8928" s="50"/>
      <c r="AB8928" s="50"/>
      <c r="AC8928" s="50"/>
      <c r="AD8928" s="50"/>
      <c r="AE8928" s="50"/>
      <c r="AF8928" s="50"/>
      <c r="AG8928" s="50"/>
      <c r="AH8928" s="50"/>
      <c r="AI8928" s="50"/>
      <c r="AJ8928" s="50"/>
      <c r="AK8928" s="50"/>
      <c r="AL8928" s="50"/>
      <c r="AM8928" s="50"/>
      <c r="AN8928" s="50"/>
      <c r="AO8928" s="50"/>
      <c r="AP8928" s="50"/>
      <c r="AQ8928" s="50"/>
      <c r="AR8928" s="50"/>
      <c r="AS8928" s="50"/>
      <c r="AT8928" s="50"/>
      <c r="AU8928" s="50"/>
      <c r="AV8928" s="50"/>
      <c r="AW8928" s="50"/>
      <c r="AX8928" s="50"/>
      <c r="AY8928" s="50"/>
      <c r="AZ8928" s="50"/>
      <c r="BA8928" s="50"/>
      <c r="BB8928" s="50"/>
      <c r="BC8928" s="50"/>
      <c r="BD8928" s="50"/>
      <c r="BE8928" s="50"/>
      <c r="BF8928" s="50"/>
      <c r="BG8928" s="50"/>
      <c r="BH8928" s="50"/>
      <c r="BI8928" s="50"/>
      <c r="BJ8928" s="50"/>
      <c r="BK8928" s="50"/>
      <c r="BL8928" s="50"/>
      <c r="BM8928" s="50"/>
      <c r="BN8928" s="50"/>
      <c r="BO8928" s="50"/>
      <c r="BP8928" s="50"/>
      <c r="BQ8928" s="50"/>
      <c r="BR8928" s="50"/>
      <c r="BS8928" s="50"/>
      <c r="BT8928" s="50"/>
      <c r="BU8928" s="50"/>
      <c r="BV8928" s="50"/>
      <c r="BW8928" s="50"/>
      <c r="BX8928" s="50"/>
      <c r="BY8928" s="50"/>
      <c r="BZ8928" s="50"/>
      <c r="CA8928" s="50"/>
      <c r="CB8928" s="50"/>
      <c r="CC8928" s="50"/>
      <c r="CD8928" s="50"/>
      <c r="CE8928" s="50"/>
      <c r="CF8928" s="50"/>
      <c r="CG8928" s="50"/>
      <c r="CH8928" s="50"/>
      <c r="CI8928" s="50"/>
      <c r="CJ8928" s="50"/>
      <c r="CK8928" s="50"/>
      <c r="CL8928" s="50"/>
      <c r="CM8928" s="50"/>
      <c r="CN8928" s="50"/>
      <c r="CO8928" s="50"/>
      <c r="CP8928" s="50"/>
      <c r="CQ8928" s="50"/>
      <c r="CR8928" s="50"/>
      <c r="CS8928" s="50"/>
      <c r="CT8928" s="50"/>
      <c r="CU8928" s="50"/>
      <c r="CV8928" s="50"/>
      <c r="CW8928" s="50"/>
      <c r="CX8928" s="50"/>
      <c r="CY8928" s="50"/>
      <c r="CZ8928" s="50"/>
      <c r="DA8928" s="50"/>
      <c r="DB8928" s="50"/>
      <c r="DC8928" s="50"/>
      <c r="DD8928" s="50"/>
      <c r="DE8928" s="50"/>
      <c r="DF8928" s="50"/>
      <c r="DG8928" s="50"/>
    </row>
    <row r="8929" spans="1:111" x14ac:dyDescent="0.2">
      <c r="A8929" s="212"/>
      <c r="B8929" s="212"/>
      <c r="C8929" s="212"/>
      <c r="E8929" s="310"/>
      <c r="F8929" s="192"/>
      <c r="G8929" s="192"/>
      <c r="H8929" s="50"/>
      <c r="I8929" s="50"/>
      <c r="J8929" s="50"/>
      <c r="K8929" s="50"/>
      <c r="L8929" s="50"/>
      <c r="M8929" s="50"/>
      <c r="N8929" s="50"/>
      <c r="O8929" s="50"/>
      <c r="P8929" s="50"/>
      <c r="Q8929" s="50"/>
      <c r="R8929" s="50"/>
      <c r="S8929" s="50"/>
      <c r="T8929" s="50"/>
      <c r="U8929" s="50"/>
      <c r="V8929" s="50"/>
      <c r="W8929" s="50"/>
      <c r="X8929" s="50"/>
      <c r="Y8929" s="50"/>
      <c r="Z8929" s="50"/>
      <c r="AA8929" s="50"/>
      <c r="AB8929" s="50"/>
      <c r="AC8929" s="50"/>
      <c r="AD8929" s="50"/>
      <c r="AE8929" s="50"/>
      <c r="AF8929" s="50"/>
      <c r="AG8929" s="50"/>
      <c r="AH8929" s="50"/>
      <c r="AI8929" s="50"/>
      <c r="AJ8929" s="50"/>
      <c r="AK8929" s="50"/>
      <c r="AL8929" s="50"/>
      <c r="AM8929" s="50"/>
      <c r="AN8929" s="50"/>
      <c r="AO8929" s="50"/>
      <c r="AP8929" s="50"/>
      <c r="AQ8929" s="50"/>
      <c r="AR8929" s="50"/>
      <c r="AS8929" s="50"/>
      <c r="AT8929" s="50"/>
      <c r="AU8929" s="50"/>
      <c r="AV8929" s="50"/>
      <c r="AW8929" s="50"/>
      <c r="AX8929" s="50"/>
      <c r="AY8929" s="50"/>
      <c r="AZ8929" s="50"/>
      <c r="BA8929" s="50"/>
      <c r="BB8929" s="50"/>
      <c r="BC8929" s="50"/>
      <c r="BD8929" s="50"/>
      <c r="BE8929" s="50"/>
      <c r="BF8929" s="50"/>
      <c r="BG8929" s="50"/>
      <c r="BH8929" s="50"/>
      <c r="BI8929" s="50"/>
      <c r="BJ8929" s="50"/>
      <c r="BK8929" s="50"/>
      <c r="BL8929" s="50"/>
      <c r="BM8929" s="50"/>
      <c r="BN8929" s="50"/>
      <c r="BO8929" s="50"/>
      <c r="BP8929" s="50"/>
      <c r="BQ8929" s="50"/>
      <c r="BR8929" s="50"/>
      <c r="BS8929" s="50"/>
      <c r="BT8929" s="50"/>
      <c r="BU8929" s="50"/>
      <c r="BV8929" s="50"/>
      <c r="BW8929" s="50"/>
      <c r="BX8929" s="50"/>
      <c r="BY8929" s="50"/>
      <c r="BZ8929" s="50"/>
      <c r="CA8929" s="50"/>
      <c r="CB8929" s="50"/>
      <c r="CC8929" s="50"/>
      <c r="CD8929" s="50"/>
      <c r="CE8929" s="50"/>
      <c r="CF8929" s="50"/>
      <c r="CG8929" s="50"/>
      <c r="CH8929" s="50"/>
      <c r="CI8929" s="50"/>
      <c r="CJ8929" s="50"/>
      <c r="CK8929" s="50"/>
      <c r="CL8929" s="50"/>
      <c r="CM8929" s="50"/>
      <c r="CN8929" s="50"/>
      <c r="CO8929" s="50"/>
      <c r="CP8929" s="50"/>
      <c r="CQ8929" s="50"/>
      <c r="CR8929" s="50"/>
      <c r="CS8929" s="50"/>
      <c r="CT8929" s="50"/>
      <c r="CU8929" s="50"/>
      <c r="CV8929" s="50"/>
      <c r="CW8929" s="50"/>
      <c r="CX8929" s="50"/>
      <c r="CY8929" s="50"/>
      <c r="CZ8929" s="50"/>
      <c r="DA8929" s="50"/>
      <c r="DB8929" s="50"/>
      <c r="DC8929" s="50"/>
      <c r="DD8929" s="50"/>
      <c r="DE8929" s="50"/>
      <c r="DF8929" s="50"/>
      <c r="DG8929" s="50"/>
    </row>
    <row r="8930" spans="1:111" x14ac:dyDescent="0.2">
      <c r="A8930" s="395"/>
      <c r="B8930" s="395"/>
      <c r="C8930" s="395"/>
      <c r="E8930" s="310"/>
      <c r="F8930" s="192"/>
      <c r="G8930" s="192"/>
      <c r="H8930" s="50"/>
      <c r="I8930" s="50"/>
      <c r="J8930" s="50"/>
      <c r="K8930" s="50"/>
      <c r="L8930" s="50"/>
      <c r="M8930" s="50"/>
      <c r="N8930" s="50"/>
      <c r="O8930" s="50"/>
      <c r="P8930" s="50"/>
      <c r="Q8930" s="50"/>
      <c r="R8930" s="50"/>
      <c r="S8930" s="50"/>
      <c r="T8930" s="50"/>
      <c r="U8930" s="50"/>
      <c r="V8930" s="50"/>
      <c r="W8930" s="50"/>
      <c r="X8930" s="50"/>
      <c r="Y8930" s="50"/>
      <c r="Z8930" s="50"/>
      <c r="AA8930" s="50"/>
      <c r="AB8930" s="50"/>
      <c r="AC8930" s="50"/>
      <c r="AD8930" s="50"/>
      <c r="AE8930" s="50"/>
      <c r="AF8930" s="50"/>
      <c r="AG8930" s="50"/>
      <c r="AH8930" s="50"/>
      <c r="AI8930" s="50"/>
      <c r="AJ8930" s="50"/>
      <c r="AK8930" s="50"/>
      <c r="AL8930" s="50"/>
      <c r="AM8930" s="50"/>
      <c r="AN8930" s="50"/>
      <c r="AO8930" s="50"/>
      <c r="AP8930" s="50"/>
      <c r="AQ8930" s="50"/>
      <c r="AR8930" s="50"/>
      <c r="AS8930" s="50"/>
      <c r="AT8930" s="50"/>
      <c r="AU8930" s="50"/>
      <c r="AV8930" s="50"/>
      <c r="AW8930" s="50"/>
      <c r="AX8930" s="50"/>
      <c r="AY8930" s="50"/>
      <c r="AZ8930" s="50"/>
      <c r="BA8930" s="50"/>
      <c r="BB8930" s="50"/>
      <c r="BC8930" s="50"/>
      <c r="BD8930" s="50"/>
      <c r="BE8930" s="50"/>
      <c r="BF8930" s="50"/>
      <c r="BG8930" s="50"/>
      <c r="BH8930" s="50"/>
      <c r="BI8930" s="50"/>
      <c r="BJ8930" s="50"/>
      <c r="BK8930" s="50"/>
      <c r="BL8930" s="50"/>
      <c r="BM8930" s="50"/>
      <c r="BN8930" s="50"/>
      <c r="BO8930" s="50"/>
      <c r="BP8930" s="50"/>
      <c r="BQ8930" s="50"/>
      <c r="BR8930" s="50"/>
      <c r="BS8930" s="50"/>
      <c r="BT8930" s="50"/>
      <c r="BU8930" s="50"/>
      <c r="BV8930" s="50"/>
      <c r="BW8930" s="50"/>
      <c r="BX8930" s="50"/>
      <c r="BY8930" s="50"/>
      <c r="BZ8930" s="50"/>
      <c r="CA8930" s="50"/>
      <c r="CB8930" s="50"/>
      <c r="CC8930" s="50"/>
      <c r="CD8930" s="50"/>
      <c r="CE8930" s="50"/>
      <c r="CF8930" s="50"/>
      <c r="CG8930" s="50"/>
      <c r="CH8930" s="50"/>
      <c r="CI8930" s="50"/>
      <c r="CJ8930" s="50"/>
      <c r="CK8930" s="50"/>
      <c r="CL8930" s="50"/>
      <c r="CM8930" s="50"/>
      <c r="CN8930" s="50"/>
      <c r="CO8930" s="50"/>
      <c r="CP8930" s="50"/>
      <c r="CQ8930" s="50"/>
      <c r="CR8930" s="50"/>
      <c r="CS8930" s="50"/>
      <c r="CT8930" s="50"/>
      <c r="CU8930" s="50"/>
      <c r="CV8930" s="50"/>
      <c r="CW8930" s="50"/>
      <c r="CX8930" s="50"/>
      <c r="CY8930" s="50"/>
      <c r="CZ8930" s="50"/>
      <c r="DA8930" s="50"/>
      <c r="DB8930" s="50"/>
      <c r="DC8930" s="50"/>
      <c r="DD8930" s="50"/>
      <c r="DE8930" s="50"/>
      <c r="DF8930" s="50"/>
      <c r="DG8930" s="50"/>
    </row>
    <row r="8931" spans="1:111" x14ac:dyDescent="0.2">
      <c r="A8931" s="121"/>
      <c r="B8931" s="121"/>
      <c r="C8931" s="121"/>
      <c r="D8931" s="54"/>
      <c r="E8931" s="310"/>
      <c r="F8931" s="192"/>
      <c r="G8931" s="192"/>
      <c r="H8931" s="50"/>
      <c r="I8931" s="50"/>
      <c r="J8931" s="50"/>
      <c r="K8931" s="50"/>
      <c r="L8931" s="50"/>
      <c r="M8931" s="50"/>
      <c r="N8931" s="50"/>
      <c r="O8931" s="50"/>
      <c r="P8931" s="50"/>
      <c r="Q8931" s="50"/>
      <c r="R8931" s="50"/>
      <c r="S8931" s="50"/>
      <c r="T8931" s="50"/>
      <c r="U8931" s="50"/>
      <c r="V8931" s="50"/>
      <c r="W8931" s="50"/>
      <c r="X8931" s="50"/>
      <c r="Y8931" s="50"/>
      <c r="Z8931" s="50"/>
      <c r="AA8931" s="50"/>
      <c r="AB8931" s="50"/>
      <c r="AC8931" s="50"/>
      <c r="AD8931" s="50"/>
      <c r="AE8931" s="50"/>
      <c r="AF8931" s="50"/>
      <c r="AG8931" s="50"/>
      <c r="AH8931" s="50"/>
      <c r="AI8931" s="50"/>
      <c r="AJ8931" s="50"/>
      <c r="AK8931" s="50"/>
      <c r="AL8931" s="50"/>
      <c r="AM8931" s="50"/>
      <c r="AN8931" s="50"/>
      <c r="AO8931" s="50"/>
      <c r="AP8931" s="50"/>
      <c r="AQ8931" s="50"/>
      <c r="AR8931" s="50"/>
      <c r="AS8931" s="50"/>
      <c r="AT8931" s="50"/>
      <c r="AU8931" s="50"/>
      <c r="AV8931" s="50"/>
      <c r="AW8931" s="50"/>
      <c r="AX8931" s="50"/>
      <c r="AY8931" s="50"/>
      <c r="AZ8931" s="50"/>
      <c r="BA8931" s="50"/>
      <c r="BB8931" s="50"/>
      <c r="BC8931" s="50"/>
      <c r="BD8931" s="50"/>
      <c r="BE8931" s="50"/>
      <c r="BF8931" s="50"/>
      <c r="BG8931" s="50"/>
      <c r="BH8931" s="50"/>
      <c r="BI8931" s="50"/>
      <c r="BJ8931" s="50"/>
      <c r="BK8931" s="50"/>
      <c r="BL8931" s="50"/>
      <c r="BM8931" s="50"/>
      <c r="BN8931" s="50"/>
      <c r="BO8931" s="50"/>
      <c r="BP8931" s="50"/>
      <c r="BQ8931" s="50"/>
      <c r="BR8931" s="50"/>
      <c r="BS8931" s="50"/>
      <c r="BT8931" s="50"/>
      <c r="BU8931" s="50"/>
      <c r="BV8931" s="50"/>
      <c r="BW8931" s="50"/>
      <c r="BX8931" s="50"/>
      <c r="BY8931" s="50"/>
      <c r="BZ8931" s="50"/>
      <c r="CA8931" s="50"/>
      <c r="CB8931" s="50"/>
      <c r="CC8931" s="50"/>
      <c r="CD8931" s="50"/>
      <c r="CE8931" s="50"/>
      <c r="CF8931" s="50"/>
      <c r="CG8931" s="50"/>
      <c r="CH8931" s="50"/>
      <c r="CI8931" s="50"/>
      <c r="CJ8931" s="50"/>
      <c r="CK8931" s="50"/>
      <c r="CL8931" s="50"/>
      <c r="CM8931" s="50"/>
      <c r="CN8931" s="50"/>
      <c r="CO8931" s="50"/>
      <c r="CP8931" s="50"/>
      <c r="CQ8931" s="50"/>
      <c r="CR8931" s="50"/>
      <c r="CS8931" s="50"/>
      <c r="CT8931" s="50"/>
      <c r="CU8931" s="50"/>
      <c r="CV8931" s="50"/>
      <c r="CW8931" s="50"/>
      <c r="CX8931" s="50"/>
      <c r="CY8931" s="50"/>
      <c r="CZ8931" s="50"/>
      <c r="DA8931" s="50"/>
      <c r="DB8931" s="50"/>
      <c r="DC8931" s="50"/>
      <c r="DD8931" s="50"/>
      <c r="DE8931" s="50"/>
      <c r="DF8931" s="50"/>
      <c r="DG8931" s="50"/>
    </row>
    <row r="8932" spans="1:111" x14ac:dyDescent="0.2">
      <c r="D8932" s="54"/>
      <c r="E8932" s="310"/>
      <c r="F8932" s="192"/>
      <c r="G8932" s="192"/>
      <c r="H8932" s="50"/>
      <c r="I8932" s="50"/>
      <c r="J8932" s="50"/>
      <c r="K8932" s="50"/>
      <c r="L8932" s="50"/>
      <c r="M8932" s="50"/>
      <c r="N8932" s="50"/>
      <c r="O8932" s="50"/>
      <c r="P8932" s="50"/>
      <c r="Q8932" s="50"/>
      <c r="R8932" s="50"/>
      <c r="S8932" s="50"/>
      <c r="T8932" s="50"/>
      <c r="U8932" s="50"/>
      <c r="V8932" s="50"/>
      <c r="W8932" s="50"/>
      <c r="X8932" s="50"/>
      <c r="Y8932" s="50"/>
      <c r="Z8932" s="50"/>
      <c r="AA8932" s="50"/>
      <c r="AB8932" s="50"/>
      <c r="AC8932" s="50"/>
      <c r="AD8932" s="50"/>
      <c r="AE8932" s="50"/>
      <c r="AF8932" s="50"/>
      <c r="AG8932" s="50"/>
      <c r="AH8932" s="50"/>
      <c r="AI8932" s="50"/>
      <c r="AJ8932" s="50"/>
      <c r="AK8932" s="50"/>
      <c r="AL8932" s="50"/>
      <c r="AM8932" s="50"/>
      <c r="AN8932" s="50"/>
      <c r="AO8932" s="50"/>
      <c r="AP8932" s="50"/>
      <c r="AQ8932" s="50"/>
      <c r="AR8932" s="50"/>
      <c r="AS8932" s="50"/>
      <c r="AT8932" s="50"/>
      <c r="AU8932" s="50"/>
      <c r="AV8932" s="50"/>
      <c r="AW8932" s="50"/>
      <c r="AX8932" s="50"/>
      <c r="AY8932" s="50"/>
      <c r="AZ8932" s="50"/>
      <c r="BA8932" s="50"/>
      <c r="BB8932" s="50"/>
      <c r="BC8932" s="50"/>
      <c r="BD8932" s="50"/>
      <c r="BE8932" s="50"/>
      <c r="BF8932" s="50"/>
      <c r="BG8932" s="50"/>
      <c r="BH8932" s="50"/>
      <c r="BI8932" s="50"/>
      <c r="BJ8932" s="50"/>
      <c r="BK8932" s="50"/>
      <c r="BL8932" s="50"/>
      <c r="BM8932" s="50"/>
      <c r="BN8932" s="50"/>
      <c r="BO8932" s="50"/>
      <c r="BP8932" s="50"/>
      <c r="BQ8932" s="50"/>
      <c r="BR8932" s="50"/>
      <c r="BS8932" s="50"/>
      <c r="BT8932" s="50"/>
      <c r="BU8932" s="50"/>
      <c r="BV8932" s="50"/>
      <c r="BW8932" s="50"/>
      <c r="BX8932" s="50"/>
      <c r="BY8932" s="50"/>
      <c r="BZ8932" s="50"/>
      <c r="CA8932" s="50"/>
      <c r="CB8932" s="50"/>
      <c r="CC8932" s="50"/>
      <c r="CD8932" s="50"/>
      <c r="CE8932" s="50"/>
      <c r="CF8932" s="50"/>
      <c r="CG8932" s="50"/>
      <c r="CH8932" s="50"/>
      <c r="CI8932" s="50"/>
      <c r="CJ8932" s="50"/>
      <c r="CK8932" s="50"/>
      <c r="CL8932" s="50"/>
      <c r="CM8932" s="50"/>
      <c r="CN8932" s="50"/>
      <c r="CO8932" s="50"/>
      <c r="CP8932" s="50"/>
      <c r="CQ8932" s="50"/>
      <c r="CR8932" s="50"/>
      <c r="CS8932" s="50"/>
      <c r="CT8932" s="50"/>
      <c r="CU8932" s="50"/>
      <c r="CV8932" s="50"/>
      <c r="CW8932" s="50"/>
      <c r="CX8932" s="50"/>
      <c r="CY8932" s="50"/>
      <c r="CZ8932" s="50"/>
      <c r="DA8932" s="50"/>
      <c r="DB8932" s="50"/>
      <c r="DC8932" s="50"/>
      <c r="DD8932" s="50"/>
      <c r="DE8932" s="50"/>
      <c r="DF8932" s="50"/>
      <c r="DG8932" s="50"/>
    </row>
    <row r="8933" spans="1:111" x14ac:dyDescent="0.2">
      <c r="A8933" s="212"/>
      <c r="B8933" s="212"/>
      <c r="C8933" s="212"/>
      <c r="D8933" s="54"/>
      <c r="E8933" s="310"/>
      <c r="F8933" s="192"/>
      <c r="G8933" s="192"/>
      <c r="H8933" s="50"/>
      <c r="I8933" s="50"/>
      <c r="J8933" s="50"/>
      <c r="K8933" s="50"/>
      <c r="L8933" s="50"/>
      <c r="M8933" s="50"/>
      <c r="N8933" s="50"/>
      <c r="O8933" s="50"/>
      <c r="P8933" s="50"/>
      <c r="Q8933" s="50"/>
      <c r="R8933" s="50"/>
      <c r="S8933" s="50"/>
      <c r="T8933" s="50"/>
      <c r="U8933" s="50"/>
      <c r="V8933" s="50"/>
      <c r="W8933" s="50"/>
      <c r="X8933" s="50"/>
      <c r="Y8933" s="50"/>
      <c r="Z8933" s="50"/>
      <c r="AA8933" s="50"/>
      <c r="AB8933" s="50"/>
      <c r="AC8933" s="50"/>
      <c r="AD8933" s="50"/>
      <c r="AE8933" s="50"/>
      <c r="AF8933" s="50"/>
      <c r="AG8933" s="50"/>
      <c r="AH8933" s="50"/>
      <c r="AI8933" s="50"/>
      <c r="AJ8933" s="50"/>
      <c r="AK8933" s="50"/>
      <c r="AL8933" s="50"/>
      <c r="AM8933" s="50"/>
      <c r="AN8933" s="50"/>
      <c r="AO8933" s="50"/>
      <c r="AP8933" s="50"/>
      <c r="AQ8933" s="50"/>
      <c r="AR8933" s="50"/>
      <c r="AS8933" s="50"/>
      <c r="AT8933" s="50"/>
      <c r="AU8933" s="50"/>
      <c r="AV8933" s="50"/>
      <c r="AW8933" s="50"/>
      <c r="AX8933" s="50"/>
      <c r="AY8933" s="50"/>
      <c r="AZ8933" s="50"/>
      <c r="BA8933" s="50"/>
      <c r="BB8933" s="50"/>
      <c r="BC8933" s="50"/>
      <c r="BD8933" s="50"/>
      <c r="BE8933" s="50"/>
      <c r="BF8933" s="50"/>
      <c r="BG8933" s="50"/>
      <c r="BH8933" s="50"/>
      <c r="BI8933" s="50"/>
      <c r="BJ8933" s="50"/>
      <c r="BK8933" s="50"/>
      <c r="BL8933" s="50"/>
      <c r="BM8933" s="50"/>
      <c r="BN8933" s="50"/>
      <c r="BO8933" s="50"/>
      <c r="BP8933" s="50"/>
      <c r="BQ8933" s="50"/>
      <c r="BR8933" s="50"/>
      <c r="BS8933" s="50"/>
      <c r="BT8933" s="50"/>
      <c r="BU8933" s="50"/>
      <c r="BV8933" s="50"/>
      <c r="BW8933" s="50"/>
      <c r="BX8933" s="50"/>
      <c r="BY8933" s="50"/>
      <c r="BZ8933" s="50"/>
      <c r="CA8933" s="50"/>
      <c r="CB8933" s="50"/>
      <c r="CC8933" s="50"/>
      <c r="CD8933" s="50"/>
      <c r="CE8933" s="50"/>
      <c r="CF8933" s="50"/>
      <c r="CG8933" s="50"/>
      <c r="CH8933" s="50"/>
      <c r="CI8933" s="50"/>
      <c r="CJ8933" s="50"/>
      <c r="CK8933" s="50"/>
      <c r="CL8933" s="50"/>
      <c r="CM8933" s="50"/>
      <c r="CN8933" s="50"/>
      <c r="CO8933" s="50"/>
      <c r="CP8933" s="50"/>
      <c r="CQ8933" s="50"/>
      <c r="CR8933" s="50"/>
      <c r="CS8933" s="50"/>
      <c r="CT8933" s="50"/>
      <c r="CU8933" s="50"/>
      <c r="CV8933" s="50"/>
      <c r="CW8933" s="50"/>
      <c r="CX8933" s="50"/>
      <c r="CY8933" s="50"/>
      <c r="CZ8933" s="50"/>
      <c r="DA8933" s="50"/>
      <c r="DB8933" s="50"/>
      <c r="DC8933" s="50"/>
      <c r="DD8933" s="50"/>
      <c r="DE8933" s="50"/>
      <c r="DF8933" s="50"/>
      <c r="DG8933" s="50"/>
    </row>
    <row r="8934" spans="1:111" x14ac:dyDescent="0.2">
      <c r="A8934" s="212"/>
      <c r="B8934" s="212"/>
      <c r="C8934" s="212"/>
      <c r="D8934" s="268"/>
      <c r="E8934" s="310"/>
      <c r="F8934" s="192"/>
      <c r="G8934" s="192"/>
      <c r="H8934" s="50"/>
      <c r="I8934" s="50"/>
      <c r="J8934" s="50"/>
      <c r="K8934" s="50"/>
      <c r="L8934" s="50"/>
      <c r="M8934" s="50"/>
      <c r="N8934" s="50"/>
      <c r="O8934" s="50"/>
      <c r="P8934" s="50"/>
      <c r="Q8934" s="50"/>
      <c r="R8934" s="50"/>
      <c r="S8934" s="50"/>
      <c r="T8934" s="50"/>
      <c r="U8934" s="50"/>
      <c r="V8934" s="50"/>
      <c r="W8934" s="50"/>
      <c r="X8934" s="50"/>
      <c r="Y8934" s="50"/>
      <c r="Z8934" s="50"/>
      <c r="AA8934" s="50"/>
      <c r="AB8934" s="50"/>
      <c r="AC8934" s="50"/>
      <c r="AD8934" s="50"/>
      <c r="AE8934" s="50"/>
      <c r="AF8934" s="50"/>
      <c r="AG8934" s="50"/>
      <c r="AH8934" s="50"/>
      <c r="AI8934" s="50"/>
      <c r="AJ8934" s="50"/>
      <c r="AK8934" s="50"/>
      <c r="AL8934" s="50"/>
      <c r="AM8934" s="50"/>
      <c r="AN8934" s="50"/>
      <c r="AO8934" s="50"/>
      <c r="AP8934" s="50"/>
      <c r="AQ8934" s="50"/>
      <c r="AR8934" s="50"/>
      <c r="AS8934" s="50"/>
      <c r="AT8934" s="50"/>
      <c r="AU8934" s="50"/>
      <c r="AV8934" s="50"/>
      <c r="AW8934" s="50"/>
      <c r="AX8934" s="50"/>
      <c r="AY8934" s="50"/>
      <c r="AZ8934" s="50"/>
      <c r="BA8934" s="50"/>
      <c r="BB8934" s="50"/>
      <c r="BC8934" s="50"/>
      <c r="BD8934" s="50"/>
      <c r="BE8934" s="50"/>
      <c r="BF8934" s="50"/>
      <c r="BG8934" s="50"/>
      <c r="BH8934" s="50"/>
      <c r="BI8934" s="50"/>
      <c r="BJ8934" s="50"/>
      <c r="BK8934" s="50"/>
      <c r="BL8934" s="50"/>
      <c r="BM8934" s="50"/>
      <c r="BN8934" s="50"/>
      <c r="BO8934" s="50"/>
      <c r="BP8934" s="50"/>
      <c r="BQ8934" s="50"/>
      <c r="BR8934" s="50"/>
      <c r="BS8934" s="50"/>
      <c r="BT8934" s="50"/>
      <c r="BU8934" s="50"/>
      <c r="BV8934" s="50"/>
      <c r="BW8934" s="50"/>
      <c r="BX8934" s="50"/>
      <c r="BY8934" s="50"/>
      <c r="BZ8934" s="50"/>
      <c r="CA8934" s="50"/>
      <c r="CB8934" s="50"/>
      <c r="CC8934" s="50"/>
      <c r="CD8934" s="50"/>
      <c r="CE8934" s="50"/>
      <c r="CF8934" s="50"/>
      <c r="CG8934" s="50"/>
      <c r="CH8934" s="50"/>
      <c r="CI8934" s="50"/>
      <c r="CJ8934" s="50"/>
      <c r="CK8934" s="50"/>
      <c r="CL8934" s="50"/>
      <c r="CM8934" s="50"/>
      <c r="CN8934" s="50"/>
      <c r="CO8934" s="50"/>
      <c r="CP8934" s="50"/>
      <c r="CQ8934" s="50"/>
      <c r="CR8934" s="50"/>
      <c r="CS8934" s="50"/>
      <c r="CT8934" s="50"/>
      <c r="CU8934" s="50"/>
      <c r="CV8934" s="50"/>
      <c r="CW8934" s="50"/>
      <c r="CX8934" s="50"/>
      <c r="CY8934" s="50"/>
      <c r="CZ8934" s="50"/>
      <c r="DA8934" s="50"/>
      <c r="DB8934" s="50"/>
      <c r="DC8934" s="50"/>
      <c r="DD8934" s="50"/>
      <c r="DE8934" s="50"/>
      <c r="DF8934" s="50"/>
      <c r="DG8934" s="50"/>
    </row>
    <row r="8935" spans="1:111" x14ac:dyDescent="0.2">
      <c r="A8935" s="212"/>
      <c r="B8935" s="212"/>
      <c r="C8935" s="212"/>
      <c r="D8935" s="268"/>
      <c r="E8935" s="310"/>
      <c r="F8935" s="192"/>
      <c r="G8935" s="192"/>
      <c r="H8935" s="50"/>
      <c r="I8935" s="50"/>
      <c r="J8935" s="50"/>
      <c r="K8935" s="50"/>
      <c r="L8935" s="50"/>
      <c r="M8935" s="50"/>
      <c r="N8935" s="50"/>
      <c r="O8935" s="50"/>
      <c r="P8935" s="50"/>
      <c r="Q8935" s="50"/>
      <c r="R8935" s="50"/>
      <c r="S8935" s="50"/>
      <c r="T8935" s="50"/>
      <c r="U8935" s="50"/>
      <c r="V8935" s="50"/>
      <c r="W8935" s="50"/>
      <c r="X8935" s="50"/>
      <c r="Y8935" s="50"/>
      <c r="Z8935" s="50"/>
      <c r="AA8935" s="50"/>
      <c r="AB8935" s="50"/>
      <c r="AC8935" s="50"/>
      <c r="AD8935" s="50"/>
      <c r="AE8935" s="50"/>
      <c r="AF8935" s="50"/>
      <c r="AG8935" s="50"/>
      <c r="AH8935" s="50"/>
      <c r="AI8935" s="50"/>
      <c r="AJ8935" s="50"/>
      <c r="AK8935" s="50"/>
      <c r="AL8935" s="50"/>
      <c r="AM8935" s="50"/>
      <c r="AN8935" s="50"/>
      <c r="AO8935" s="50"/>
      <c r="AP8935" s="50"/>
      <c r="AQ8935" s="50"/>
      <c r="AR8935" s="50"/>
      <c r="AS8935" s="50"/>
      <c r="AT8935" s="50"/>
      <c r="AU8935" s="50"/>
      <c r="AV8935" s="50"/>
      <c r="AW8935" s="50"/>
      <c r="AX8935" s="50"/>
      <c r="AY8935" s="50"/>
      <c r="AZ8935" s="50"/>
      <c r="BA8935" s="50"/>
      <c r="BB8935" s="50"/>
      <c r="BC8935" s="50"/>
      <c r="BD8935" s="50"/>
      <c r="BE8935" s="50"/>
      <c r="BF8935" s="50"/>
      <c r="BG8935" s="50"/>
      <c r="BH8935" s="50"/>
      <c r="BI8935" s="50"/>
      <c r="BJ8935" s="50"/>
      <c r="BK8935" s="50"/>
      <c r="BL8935" s="50"/>
      <c r="BM8935" s="50"/>
      <c r="BN8935" s="50"/>
      <c r="BO8935" s="50"/>
      <c r="BP8935" s="50"/>
      <c r="BQ8935" s="50"/>
      <c r="BR8935" s="50"/>
      <c r="BS8935" s="50"/>
      <c r="BT8935" s="50"/>
      <c r="BU8935" s="50"/>
      <c r="BV8935" s="50"/>
      <c r="BW8935" s="50"/>
      <c r="BX8935" s="50"/>
      <c r="BY8935" s="50"/>
      <c r="BZ8935" s="50"/>
      <c r="CA8935" s="50"/>
      <c r="CB8935" s="50"/>
      <c r="CC8935" s="50"/>
      <c r="CD8935" s="50"/>
      <c r="CE8935" s="50"/>
      <c r="CF8935" s="50"/>
      <c r="CG8935" s="50"/>
      <c r="CH8935" s="50"/>
      <c r="CI8935" s="50"/>
      <c r="CJ8935" s="50"/>
      <c r="CK8935" s="50"/>
      <c r="CL8935" s="50"/>
      <c r="CM8935" s="50"/>
      <c r="CN8935" s="50"/>
      <c r="CO8935" s="50"/>
      <c r="CP8935" s="50"/>
      <c r="CQ8935" s="50"/>
      <c r="CR8935" s="50"/>
      <c r="CS8935" s="50"/>
      <c r="CT8935" s="50"/>
      <c r="CU8935" s="50"/>
      <c r="CV8935" s="50"/>
      <c r="CW8935" s="50"/>
      <c r="CX8935" s="50"/>
      <c r="CY8935" s="50"/>
      <c r="CZ8935" s="50"/>
      <c r="DA8935" s="50"/>
      <c r="DB8935" s="50"/>
      <c r="DC8935" s="50"/>
      <c r="DD8935" s="50"/>
      <c r="DE8935" s="50"/>
      <c r="DF8935" s="50"/>
      <c r="DG8935" s="50"/>
    </row>
    <row r="8936" spans="1:111" x14ac:dyDescent="0.2">
      <c r="A8936" s="212"/>
      <c r="B8936" s="212"/>
      <c r="C8936" s="212"/>
      <c r="D8936" s="267"/>
      <c r="E8936" s="310"/>
      <c r="F8936" s="192"/>
      <c r="G8936" s="192"/>
      <c r="H8936" s="50"/>
      <c r="I8936" s="50"/>
      <c r="J8936" s="50"/>
      <c r="K8936" s="50"/>
      <c r="L8936" s="50"/>
      <c r="M8936" s="50"/>
      <c r="N8936" s="50"/>
      <c r="O8936" s="50"/>
      <c r="P8936" s="50"/>
      <c r="Q8936" s="50"/>
      <c r="R8936" s="50"/>
      <c r="S8936" s="50"/>
      <c r="T8936" s="50"/>
      <c r="U8936" s="50"/>
      <c r="V8936" s="50"/>
      <c r="W8936" s="50"/>
      <c r="X8936" s="50"/>
      <c r="Y8936" s="50"/>
      <c r="Z8936" s="50"/>
      <c r="AA8936" s="50"/>
      <c r="AB8936" s="50"/>
      <c r="AC8936" s="50"/>
      <c r="AD8936" s="50"/>
      <c r="AE8936" s="50"/>
      <c r="AF8936" s="50"/>
      <c r="AG8936" s="50"/>
      <c r="AH8936" s="50"/>
      <c r="AI8936" s="50"/>
      <c r="AJ8936" s="50"/>
      <c r="AK8936" s="50"/>
      <c r="AL8936" s="50"/>
      <c r="AM8936" s="50"/>
      <c r="AN8936" s="50"/>
      <c r="AO8936" s="50"/>
      <c r="AP8936" s="50"/>
      <c r="AQ8936" s="50"/>
      <c r="AR8936" s="50"/>
      <c r="AS8936" s="50"/>
      <c r="AT8936" s="50"/>
      <c r="AU8936" s="50"/>
      <c r="AV8936" s="50"/>
      <c r="AW8936" s="50"/>
      <c r="AX8936" s="50"/>
      <c r="AY8936" s="50"/>
      <c r="AZ8936" s="50"/>
      <c r="BA8936" s="50"/>
      <c r="BB8936" s="50"/>
      <c r="BC8936" s="50"/>
      <c r="BD8936" s="50"/>
      <c r="BE8936" s="50"/>
      <c r="BF8936" s="50"/>
      <c r="BG8936" s="50"/>
      <c r="BH8936" s="50"/>
      <c r="BI8936" s="50"/>
      <c r="BJ8936" s="50"/>
      <c r="BK8936" s="50"/>
      <c r="BL8936" s="50"/>
      <c r="BM8936" s="50"/>
      <c r="BN8936" s="50"/>
      <c r="BO8936" s="50"/>
      <c r="BP8936" s="50"/>
      <c r="BQ8936" s="50"/>
      <c r="BR8936" s="50"/>
      <c r="BS8936" s="50"/>
      <c r="BT8936" s="50"/>
      <c r="BU8936" s="50"/>
      <c r="BV8936" s="50"/>
      <c r="BW8936" s="50"/>
      <c r="BX8936" s="50"/>
      <c r="BY8936" s="50"/>
      <c r="BZ8936" s="50"/>
      <c r="CA8936" s="50"/>
      <c r="CB8936" s="50"/>
      <c r="CC8936" s="50"/>
      <c r="CD8936" s="50"/>
      <c r="CE8936" s="50"/>
      <c r="CF8936" s="50"/>
      <c r="CG8936" s="50"/>
      <c r="CH8936" s="50"/>
      <c r="CI8936" s="50"/>
      <c r="CJ8936" s="50"/>
      <c r="CK8936" s="50"/>
      <c r="CL8936" s="50"/>
      <c r="CM8936" s="50"/>
      <c r="CN8936" s="50"/>
      <c r="CO8936" s="50"/>
      <c r="CP8936" s="50"/>
      <c r="CQ8936" s="50"/>
      <c r="CR8936" s="50"/>
      <c r="CS8936" s="50"/>
      <c r="CT8936" s="50"/>
      <c r="CU8936" s="50"/>
      <c r="CV8936" s="50"/>
      <c r="CW8936" s="50"/>
      <c r="CX8936" s="50"/>
      <c r="CY8936" s="50"/>
      <c r="CZ8936" s="50"/>
      <c r="DA8936" s="50"/>
      <c r="DB8936" s="50"/>
      <c r="DC8936" s="50"/>
      <c r="DD8936" s="50"/>
      <c r="DE8936" s="50"/>
      <c r="DF8936" s="50"/>
      <c r="DG8936" s="50"/>
    </row>
    <row r="8937" spans="1:111" x14ac:dyDescent="0.2">
      <c r="A8937" s="212"/>
      <c r="B8937" s="212"/>
      <c r="C8937" s="212"/>
      <c r="E8937" s="310"/>
      <c r="F8937" s="192"/>
      <c r="G8937" s="192"/>
      <c r="H8937" s="50"/>
      <c r="I8937" s="50"/>
      <c r="J8937" s="50"/>
      <c r="K8937" s="50"/>
      <c r="L8937" s="50"/>
      <c r="M8937" s="50"/>
      <c r="N8937" s="50"/>
      <c r="O8937" s="50"/>
      <c r="P8937" s="50"/>
      <c r="Q8937" s="50"/>
      <c r="R8937" s="50"/>
      <c r="S8937" s="50"/>
      <c r="T8937" s="50"/>
      <c r="U8937" s="50"/>
      <c r="V8937" s="50"/>
      <c r="W8937" s="50"/>
      <c r="X8937" s="50"/>
      <c r="Y8937" s="50"/>
      <c r="Z8937" s="50"/>
      <c r="AA8937" s="50"/>
      <c r="AB8937" s="50"/>
      <c r="AC8937" s="50"/>
      <c r="AD8937" s="50"/>
      <c r="AE8937" s="50"/>
      <c r="AF8937" s="50"/>
      <c r="AG8937" s="50"/>
      <c r="AH8937" s="50"/>
      <c r="AI8937" s="50"/>
      <c r="AJ8937" s="50"/>
      <c r="AK8937" s="50"/>
      <c r="AL8937" s="50"/>
      <c r="AM8937" s="50"/>
      <c r="AN8937" s="50"/>
      <c r="AO8937" s="50"/>
      <c r="AP8937" s="50"/>
      <c r="AQ8937" s="50"/>
      <c r="AR8937" s="50"/>
      <c r="AS8937" s="50"/>
      <c r="AT8937" s="50"/>
      <c r="AU8937" s="50"/>
      <c r="AV8937" s="50"/>
      <c r="AW8937" s="50"/>
      <c r="AX8937" s="50"/>
      <c r="AY8937" s="50"/>
      <c r="AZ8937" s="50"/>
      <c r="BA8937" s="50"/>
      <c r="BB8937" s="50"/>
      <c r="BC8937" s="50"/>
      <c r="BD8937" s="50"/>
      <c r="BE8937" s="50"/>
      <c r="BF8937" s="50"/>
      <c r="BG8937" s="50"/>
      <c r="BH8937" s="50"/>
      <c r="BI8937" s="50"/>
      <c r="BJ8937" s="50"/>
      <c r="BK8937" s="50"/>
      <c r="BL8937" s="50"/>
      <c r="BM8937" s="50"/>
      <c r="BN8937" s="50"/>
      <c r="BO8937" s="50"/>
      <c r="BP8937" s="50"/>
      <c r="BQ8937" s="50"/>
      <c r="BR8937" s="50"/>
      <c r="BS8937" s="50"/>
      <c r="BT8937" s="50"/>
      <c r="BU8937" s="50"/>
      <c r="BV8937" s="50"/>
      <c r="BW8937" s="50"/>
      <c r="BX8937" s="50"/>
      <c r="BY8937" s="50"/>
      <c r="BZ8937" s="50"/>
      <c r="CA8937" s="50"/>
      <c r="CB8937" s="50"/>
      <c r="CC8937" s="50"/>
      <c r="CD8937" s="50"/>
      <c r="CE8937" s="50"/>
      <c r="CF8937" s="50"/>
      <c r="CG8937" s="50"/>
      <c r="CH8937" s="50"/>
      <c r="CI8937" s="50"/>
      <c r="CJ8937" s="50"/>
      <c r="CK8937" s="50"/>
      <c r="CL8937" s="50"/>
      <c r="CM8937" s="50"/>
      <c r="CN8937" s="50"/>
      <c r="CO8937" s="50"/>
      <c r="CP8937" s="50"/>
      <c r="CQ8937" s="50"/>
      <c r="CR8937" s="50"/>
      <c r="CS8937" s="50"/>
      <c r="CT8937" s="50"/>
      <c r="CU8937" s="50"/>
      <c r="CV8937" s="50"/>
      <c r="CW8937" s="50"/>
      <c r="CX8937" s="50"/>
      <c r="CY8937" s="50"/>
      <c r="CZ8937" s="50"/>
      <c r="DA8937" s="50"/>
      <c r="DB8937" s="50"/>
      <c r="DC8937" s="50"/>
      <c r="DD8937" s="50"/>
      <c r="DE8937" s="50"/>
      <c r="DF8937" s="50"/>
      <c r="DG8937" s="50"/>
    </row>
    <row r="8938" spans="1:111" x14ac:dyDescent="0.2">
      <c r="A8938" s="212"/>
      <c r="B8938" s="212"/>
      <c r="C8938" s="212"/>
      <c r="E8938" s="310"/>
      <c r="F8938" s="192"/>
      <c r="G8938" s="192"/>
      <c r="H8938" s="50"/>
      <c r="I8938" s="50"/>
      <c r="J8938" s="50"/>
      <c r="K8938" s="50"/>
      <c r="L8938" s="50"/>
      <c r="M8938" s="50"/>
      <c r="N8938" s="50"/>
      <c r="O8938" s="50"/>
      <c r="P8938" s="50"/>
      <c r="Q8938" s="50"/>
      <c r="R8938" s="50"/>
      <c r="S8938" s="50"/>
      <c r="T8938" s="50"/>
      <c r="U8938" s="50"/>
      <c r="V8938" s="50"/>
      <c r="W8938" s="50"/>
      <c r="X8938" s="50"/>
      <c r="Y8938" s="50"/>
      <c r="Z8938" s="50"/>
      <c r="AA8938" s="50"/>
      <c r="AB8938" s="50"/>
      <c r="AC8938" s="50"/>
      <c r="AD8938" s="50"/>
      <c r="AE8938" s="50"/>
      <c r="AF8938" s="50"/>
      <c r="AG8938" s="50"/>
      <c r="AH8938" s="50"/>
      <c r="AI8938" s="50"/>
      <c r="AJ8938" s="50"/>
      <c r="AK8938" s="50"/>
      <c r="AL8938" s="50"/>
      <c r="AM8938" s="50"/>
      <c r="AN8938" s="50"/>
      <c r="AO8938" s="50"/>
      <c r="AP8938" s="50"/>
      <c r="AQ8938" s="50"/>
      <c r="AR8938" s="50"/>
      <c r="AS8938" s="50"/>
      <c r="AT8938" s="50"/>
      <c r="AU8938" s="50"/>
      <c r="AV8938" s="50"/>
      <c r="AW8938" s="50"/>
      <c r="AX8938" s="50"/>
      <c r="AY8938" s="50"/>
      <c r="AZ8938" s="50"/>
      <c r="BA8938" s="50"/>
      <c r="BB8938" s="50"/>
      <c r="BC8938" s="50"/>
      <c r="BD8938" s="50"/>
      <c r="BE8938" s="50"/>
      <c r="BF8938" s="50"/>
      <c r="BG8938" s="50"/>
      <c r="BH8938" s="50"/>
      <c r="BI8938" s="50"/>
      <c r="BJ8938" s="50"/>
      <c r="BK8938" s="50"/>
      <c r="BL8938" s="50"/>
      <c r="BM8938" s="50"/>
      <c r="BN8938" s="50"/>
      <c r="BO8938" s="50"/>
      <c r="BP8938" s="50"/>
      <c r="BQ8938" s="50"/>
      <c r="BR8938" s="50"/>
      <c r="BS8938" s="50"/>
      <c r="BT8938" s="50"/>
      <c r="BU8938" s="50"/>
      <c r="BV8938" s="50"/>
      <c r="BW8938" s="50"/>
      <c r="BX8938" s="50"/>
      <c r="BY8938" s="50"/>
      <c r="BZ8938" s="50"/>
      <c r="CA8938" s="50"/>
      <c r="CB8938" s="50"/>
      <c r="CC8938" s="50"/>
      <c r="CD8938" s="50"/>
      <c r="CE8938" s="50"/>
      <c r="CF8938" s="50"/>
      <c r="CG8938" s="50"/>
      <c r="CH8938" s="50"/>
      <c r="CI8938" s="50"/>
      <c r="CJ8938" s="50"/>
      <c r="CK8938" s="50"/>
      <c r="CL8938" s="50"/>
      <c r="CM8938" s="50"/>
      <c r="CN8938" s="50"/>
      <c r="CO8938" s="50"/>
      <c r="CP8938" s="50"/>
      <c r="CQ8938" s="50"/>
      <c r="CR8938" s="50"/>
      <c r="CS8938" s="50"/>
      <c r="CT8938" s="50"/>
      <c r="CU8938" s="50"/>
      <c r="CV8938" s="50"/>
      <c r="CW8938" s="50"/>
      <c r="CX8938" s="50"/>
      <c r="CY8938" s="50"/>
      <c r="CZ8938" s="50"/>
      <c r="DA8938" s="50"/>
      <c r="DB8938" s="50"/>
      <c r="DC8938" s="50"/>
      <c r="DD8938" s="50"/>
      <c r="DE8938" s="50"/>
      <c r="DF8938" s="50"/>
      <c r="DG8938" s="50"/>
    </row>
    <row r="8939" spans="1:111" x14ac:dyDescent="0.2">
      <c r="A8939" s="212"/>
      <c r="B8939" s="212"/>
      <c r="C8939" s="212"/>
      <c r="E8939" s="310"/>
      <c r="F8939" s="192"/>
      <c r="G8939" s="192"/>
      <c r="H8939" s="50"/>
      <c r="I8939" s="50"/>
      <c r="J8939" s="50"/>
      <c r="K8939" s="50"/>
      <c r="L8939" s="50"/>
      <c r="M8939" s="50"/>
      <c r="N8939" s="50"/>
      <c r="O8939" s="50"/>
      <c r="P8939" s="50"/>
      <c r="Q8939" s="50"/>
      <c r="R8939" s="50"/>
      <c r="S8939" s="50"/>
      <c r="T8939" s="50"/>
      <c r="U8939" s="50"/>
      <c r="V8939" s="50"/>
      <c r="W8939" s="50"/>
      <c r="X8939" s="50"/>
      <c r="Y8939" s="50"/>
      <c r="Z8939" s="50"/>
      <c r="AA8939" s="50"/>
      <c r="AB8939" s="50"/>
      <c r="AC8939" s="50"/>
      <c r="AD8939" s="50"/>
      <c r="AE8939" s="50"/>
      <c r="AF8939" s="50"/>
      <c r="AG8939" s="50"/>
      <c r="AH8939" s="50"/>
      <c r="AI8939" s="50"/>
      <c r="AJ8939" s="50"/>
      <c r="AK8939" s="50"/>
      <c r="AL8939" s="50"/>
      <c r="AM8939" s="50"/>
      <c r="AN8939" s="50"/>
      <c r="AO8939" s="50"/>
      <c r="AP8939" s="50"/>
      <c r="AQ8939" s="50"/>
      <c r="AR8939" s="50"/>
      <c r="AS8939" s="50"/>
      <c r="AT8939" s="50"/>
      <c r="AU8939" s="50"/>
      <c r="AV8939" s="50"/>
      <c r="AW8939" s="50"/>
      <c r="AX8939" s="50"/>
      <c r="AY8939" s="50"/>
      <c r="AZ8939" s="50"/>
      <c r="BA8939" s="50"/>
      <c r="BB8939" s="50"/>
      <c r="BC8939" s="50"/>
      <c r="BD8939" s="50"/>
      <c r="BE8939" s="50"/>
      <c r="BF8939" s="50"/>
      <c r="BG8939" s="50"/>
      <c r="BH8939" s="50"/>
      <c r="BI8939" s="50"/>
      <c r="BJ8939" s="50"/>
      <c r="BK8939" s="50"/>
      <c r="BL8939" s="50"/>
      <c r="BM8939" s="50"/>
      <c r="BN8939" s="50"/>
      <c r="BO8939" s="50"/>
      <c r="BP8939" s="50"/>
      <c r="BQ8939" s="50"/>
      <c r="BR8939" s="50"/>
      <c r="BS8939" s="50"/>
      <c r="BT8939" s="50"/>
      <c r="BU8939" s="50"/>
      <c r="BV8939" s="50"/>
      <c r="BW8939" s="50"/>
      <c r="BX8939" s="50"/>
      <c r="BY8939" s="50"/>
      <c r="BZ8939" s="50"/>
      <c r="CA8939" s="50"/>
      <c r="CB8939" s="50"/>
      <c r="CC8939" s="50"/>
      <c r="CD8939" s="50"/>
      <c r="CE8939" s="50"/>
      <c r="CF8939" s="50"/>
      <c r="CG8939" s="50"/>
      <c r="CH8939" s="50"/>
      <c r="CI8939" s="50"/>
      <c r="CJ8939" s="50"/>
      <c r="CK8939" s="50"/>
      <c r="CL8939" s="50"/>
      <c r="CM8939" s="50"/>
      <c r="CN8939" s="50"/>
      <c r="CO8939" s="50"/>
      <c r="CP8939" s="50"/>
      <c r="CQ8939" s="50"/>
      <c r="CR8939" s="50"/>
      <c r="CS8939" s="50"/>
      <c r="CT8939" s="50"/>
      <c r="CU8939" s="50"/>
      <c r="CV8939" s="50"/>
      <c r="CW8939" s="50"/>
      <c r="CX8939" s="50"/>
      <c r="CY8939" s="50"/>
      <c r="CZ8939" s="50"/>
      <c r="DA8939" s="50"/>
      <c r="DB8939" s="50"/>
      <c r="DC8939" s="50"/>
      <c r="DD8939" s="50"/>
      <c r="DE8939" s="50"/>
      <c r="DF8939" s="50"/>
      <c r="DG8939" s="50"/>
    </row>
    <row r="8940" spans="1:111" x14ac:dyDescent="0.2">
      <c r="A8940" s="212"/>
      <c r="B8940" s="212"/>
      <c r="C8940" s="212"/>
      <c r="E8940" s="310"/>
      <c r="F8940" s="192"/>
      <c r="G8940" s="192"/>
      <c r="H8940" s="50"/>
      <c r="I8940" s="50"/>
      <c r="J8940" s="50"/>
      <c r="K8940" s="50"/>
      <c r="L8940" s="50"/>
      <c r="M8940" s="50"/>
      <c r="N8940" s="50"/>
      <c r="O8940" s="50"/>
      <c r="P8940" s="50"/>
      <c r="Q8940" s="50"/>
      <c r="R8940" s="50"/>
      <c r="S8940" s="50"/>
      <c r="T8940" s="50"/>
      <c r="U8940" s="50"/>
      <c r="V8940" s="50"/>
      <c r="W8940" s="50"/>
      <c r="X8940" s="50"/>
      <c r="Y8940" s="50"/>
      <c r="Z8940" s="50"/>
      <c r="AA8940" s="50"/>
      <c r="AB8940" s="50"/>
      <c r="AC8940" s="50"/>
      <c r="AD8940" s="50"/>
      <c r="AE8940" s="50"/>
      <c r="AF8940" s="50"/>
      <c r="AG8940" s="50"/>
      <c r="AH8940" s="50"/>
      <c r="AI8940" s="50"/>
      <c r="AJ8940" s="50"/>
      <c r="AK8940" s="50"/>
      <c r="AL8940" s="50"/>
      <c r="AM8940" s="50"/>
      <c r="AN8940" s="50"/>
      <c r="AO8940" s="50"/>
      <c r="AP8940" s="50"/>
      <c r="AQ8940" s="50"/>
      <c r="AR8940" s="50"/>
      <c r="AS8940" s="50"/>
      <c r="AT8940" s="50"/>
      <c r="AU8940" s="50"/>
      <c r="AV8940" s="50"/>
      <c r="AW8940" s="50"/>
      <c r="AX8940" s="50"/>
      <c r="AY8940" s="50"/>
      <c r="AZ8940" s="50"/>
      <c r="BA8940" s="50"/>
      <c r="BB8940" s="50"/>
      <c r="BC8940" s="50"/>
      <c r="BD8940" s="50"/>
      <c r="BE8940" s="50"/>
      <c r="BF8940" s="50"/>
      <c r="BG8940" s="50"/>
      <c r="BH8940" s="50"/>
      <c r="BI8940" s="50"/>
      <c r="BJ8940" s="50"/>
      <c r="BK8940" s="50"/>
      <c r="BL8940" s="50"/>
      <c r="BM8940" s="50"/>
      <c r="BN8940" s="50"/>
      <c r="BO8940" s="50"/>
      <c r="BP8940" s="50"/>
      <c r="BQ8940" s="50"/>
      <c r="BR8940" s="50"/>
      <c r="BS8940" s="50"/>
      <c r="BT8940" s="50"/>
      <c r="BU8940" s="50"/>
      <c r="BV8940" s="50"/>
      <c r="BW8940" s="50"/>
      <c r="BX8940" s="50"/>
      <c r="BY8940" s="50"/>
      <c r="BZ8940" s="50"/>
      <c r="CA8940" s="50"/>
      <c r="CB8940" s="50"/>
      <c r="CC8940" s="50"/>
      <c r="CD8940" s="50"/>
      <c r="CE8940" s="50"/>
      <c r="CF8940" s="50"/>
      <c r="CG8940" s="50"/>
      <c r="CH8940" s="50"/>
      <c r="CI8940" s="50"/>
      <c r="CJ8940" s="50"/>
      <c r="CK8940" s="50"/>
      <c r="CL8940" s="50"/>
      <c r="CM8940" s="50"/>
      <c r="CN8940" s="50"/>
      <c r="CO8940" s="50"/>
      <c r="CP8940" s="50"/>
      <c r="CQ8940" s="50"/>
      <c r="CR8940" s="50"/>
      <c r="CS8940" s="50"/>
      <c r="CT8940" s="50"/>
      <c r="CU8940" s="50"/>
      <c r="CV8940" s="50"/>
      <c r="CW8940" s="50"/>
      <c r="CX8940" s="50"/>
      <c r="CY8940" s="50"/>
      <c r="CZ8940" s="50"/>
      <c r="DA8940" s="50"/>
      <c r="DB8940" s="50"/>
      <c r="DC8940" s="50"/>
      <c r="DD8940" s="50"/>
      <c r="DE8940" s="50"/>
      <c r="DF8940" s="50"/>
      <c r="DG8940" s="50"/>
    </row>
    <row r="8941" spans="1:111" x14ac:dyDescent="0.2">
      <c r="A8941" s="212"/>
      <c r="B8941" s="212"/>
      <c r="C8941" s="212"/>
      <c r="E8941" s="310"/>
      <c r="F8941" s="192"/>
      <c r="G8941" s="192"/>
      <c r="H8941" s="50"/>
      <c r="I8941" s="50"/>
      <c r="J8941" s="50"/>
      <c r="K8941" s="50"/>
      <c r="L8941" s="50"/>
      <c r="M8941" s="50"/>
      <c r="N8941" s="50"/>
      <c r="O8941" s="50"/>
      <c r="P8941" s="50"/>
      <c r="Q8941" s="50"/>
      <c r="R8941" s="50"/>
      <c r="S8941" s="50"/>
      <c r="T8941" s="50"/>
      <c r="U8941" s="50"/>
      <c r="V8941" s="50"/>
      <c r="W8941" s="50"/>
      <c r="X8941" s="50"/>
      <c r="Y8941" s="50"/>
      <c r="Z8941" s="50"/>
      <c r="AA8941" s="50"/>
      <c r="AB8941" s="50"/>
      <c r="AC8941" s="50"/>
      <c r="AD8941" s="50"/>
      <c r="AE8941" s="50"/>
      <c r="AF8941" s="50"/>
      <c r="AG8941" s="50"/>
      <c r="AH8941" s="50"/>
      <c r="AI8941" s="50"/>
      <c r="AJ8941" s="50"/>
      <c r="AK8941" s="50"/>
      <c r="AL8941" s="50"/>
      <c r="AM8941" s="50"/>
      <c r="AN8941" s="50"/>
      <c r="AO8941" s="50"/>
      <c r="AP8941" s="50"/>
      <c r="AQ8941" s="50"/>
      <c r="AR8941" s="50"/>
      <c r="AS8941" s="50"/>
      <c r="AT8941" s="50"/>
      <c r="AU8941" s="50"/>
      <c r="AV8941" s="50"/>
      <c r="AW8941" s="50"/>
      <c r="AX8941" s="50"/>
      <c r="AY8941" s="50"/>
      <c r="AZ8941" s="50"/>
      <c r="BA8941" s="50"/>
      <c r="BB8941" s="50"/>
      <c r="BC8941" s="50"/>
      <c r="BD8941" s="50"/>
      <c r="BE8941" s="50"/>
      <c r="BF8941" s="50"/>
      <c r="BG8941" s="50"/>
      <c r="BH8941" s="50"/>
      <c r="BI8941" s="50"/>
      <c r="BJ8941" s="50"/>
      <c r="BK8941" s="50"/>
      <c r="BL8941" s="50"/>
      <c r="BM8941" s="50"/>
      <c r="BN8941" s="50"/>
      <c r="BO8941" s="50"/>
      <c r="BP8941" s="50"/>
      <c r="BQ8941" s="50"/>
      <c r="BR8941" s="50"/>
      <c r="BS8941" s="50"/>
      <c r="BT8941" s="50"/>
      <c r="BU8941" s="50"/>
      <c r="BV8941" s="50"/>
      <c r="BW8941" s="50"/>
      <c r="BX8941" s="50"/>
      <c r="BY8941" s="50"/>
      <c r="BZ8941" s="50"/>
      <c r="CA8941" s="50"/>
      <c r="CB8941" s="50"/>
      <c r="CC8941" s="50"/>
      <c r="CD8941" s="50"/>
      <c r="CE8941" s="50"/>
      <c r="CF8941" s="50"/>
      <c r="CG8941" s="50"/>
      <c r="CH8941" s="50"/>
      <c r="CI8941" s="50"/>
      <c r="CJ8941" s="50"/>
      <c r="CK8941" s="50"/>
      <c r="CL8941" s="50"/>
      <c r="CM8941" s="50"/>
      <c r="CN8941" s="50"/>
      <c r="CO8941" s="50"/>
      <c r="CP8941" s="50"/>
      <c r="CQ8941" s="50"/>
      <c r="CR8941" s="50"/>
      <c r="CS8941" s="50"/>
      <c r="CT8941" s="50"/>
      <c r="CU8941" s="50"/>
      <c r="CV8941" s="50"/>
      <c r="CW8941" s="50"/>
      <c r="CX8941" s="50"/>
      <c r="CY8941" s="50"/>
      <c r="CZ8941" s="50"/>
      <c r="DA8941" s="50"/>
      <c r="DB8941" s="50"/>
      <c r="DC8941" s="50"/>
      <c r="DD8941" s="50"/>
      <c r="DE8941" s="50"/>
      <c r="DF8941" s="50"/>
      <c r="DG8941" s="50"/>
    </row>
    <row r="8942" spans="1:111" x14ac:dyDescent="0.2">
      <c r="A8942" s="212"/>
      <c r="B8942" s="212"/>
      <c r="C8942" s="212"/>
      <c r="E8942" s="310"/>
      <c r="F8942" s="192"/>
      <c r="G8942" s="192"/>
      <c r="H8942" s="50"/>
      <c r="I8942" s="50"/>
      <c r="J8942" s="50"/>
      <c r="K8942" s="50"/>
      <c r="L8942" s="50"/>
      <c r="M8942" s="50"/>
      <c r="N8942" s="50"/>
      <c r="O8942" s="50"/>
      <c r="P8942" s="50"/>
      <c r="Q8942" s="50"/>
      <c r="R8942" s="50"/>
      <c r="S8942" s="50"/>
      <c r="T8942" s="50"/>
      <c r="U8942" s="50"/>
      <c r="V8942" s="50"/>
      <c r="W8942" s="50"/>
      <c r="X8942" s="50"/>
      <c r="Y8942" s="50"/>
      <c r="Z8942" s="50"/>
      <c r="AA8942" s="50"/>
      <c r="AB8942" s="50"/>
      <c r="AC8942" s="50"/>
      <c r="AD8942" s="50"/>
      <c r="AE8942" s="50"/>
      <c r="AF8942" s="50"/>
      <c r="AG8942" s="50"/>
      <c r="AH8942" s="50"/>
      <c r="AI8942" s="50"/>
      <c r="AJ8942" s="50"/>
      <c r="AK8942" s="50"/>
      <c r="AL8942" s="50"/>
      <c r="AM8942" s="50"/>
      <c r="AN8942" s="50"/>
      <c r="AO8942" s="50"/>
      <c r="AP8942" s="50"/>
      <c r="AQ8942" s="50"/>
      <c r="AR8942" s="50"/>
      <c r="AS8942" s="50"/>
      <c r="AT8942" s="50"/>
      <c r="AU8942" s="50"/>
      <c r="AV8942" s="50"/>
      <c r="AW8942" s="50"/>
      <c r="AX8942" s="50"/>
      <c r="AY8942" s="50"/>
      <c r="AZ8942" s="50"/>
      <c r="BA8942" s="50"/>
      <c r="BB8942" s="50"/>
      <c r="BC8942" s="50"/>
      <c r="BD8942" s="50"/>
      <c r="BE8942" s="50"/>
      <c r="BF8942" s="50"/>
      <c r="BG8942" s="50"/>
      <c r="BH8942" s="50"/>
      <c r="BI8942" s="50"/>
      <c r="BJ8942" s="50"/>
      <c r="BK8942" s="50"/>
      <c r="BL8942" s="50"/>
      <c r="BM8942" s="50"/>
      <c r="BN8942" s="50"/>
      <c r="BO8942" s="50"/>
      <c r="BP8942" s="50"/>
      <c r="BQ8942" s="50"/>
      <c r="BR8942" s="50"/>
      <c r="BS8942" s="50"/>
      <c r="BT8942" s="50"/>
      <c r="BU8942" s="50"/>
      <c r="BV8942" s="50"/>
      <c r="BW8942" s="50"/>
      <c r="BX8942" s="50"/>
      <c r="BY8942" s="50"/>
      <c r="BZ8942" s="50"/>
      <c r="CA8942" s="50"/>
      <c r="CB8942" s="50"/>
      <c r="CC8942" s="50"/>
      <c r="CD8942" s="50"/>
      <c r="CE8942" s="50"/>
      <c r="CF8942" s="50"/>
      <c r="CG8942" s="50"/>
      <c r="CH8942" s="50"/>
      <c r="CI8942" s="50"/>
      <c r="CJ8942" s="50"/>
      <c r="CK8942" s="50"/>
      <c r="CL8942" s="50"/>
      <c r="CM8942" s="50"/>
      <c r="CN8942" s="50"/>
      <c r="CO8942" s="50"/>
      <c r="CP8942" s="50"/>
      <c r="CQ8942" s="50"/>
      <c r="CR8942" s="50"/>
      <c r="CS8942" s="50"/>
      <c r="CT8942" s="50"/>
      <c r="CU8942" s="50"/>
      <c r="CV8942" s="50"/>
      <c r="CW8942" s="50"/>
      <c r="CX8942" s="50"/>
      <c r="CY8942" s="50"/>
      <c r="CZ8942" s="50"/>
      <c r="DA8942" s="50"/>
      <c r="DB8942" s="50"/>
      <c r="DC8942" s="50"/>
      <c r="DD8942" s="50"/>
      <c r="DE8942" s="50"/>
      <c r="DF8942" s="50"/>
      <c r="DG8942" s="50"/>
    </row>
    <row r="8943" spans="1:111" x14ac:dyDescent="0.2">
      <c r="A8943" s="212"/>
      <c r="B8943" s="212"/>
      <c r="C8943" s="212"/>
      <c r="E8943" s="310"/>
      <c r="F8943" s="192"/>
      <c r="G8943" s="192"/>
      <c r="H8943" s="50"/>
      <c r="I8943" s="50"/>
      <c r="J8943" s="50"/>
      <c r="K8943" s="50"/>
      <c r="L8943" s="50"/>
      <c r="M8943" s="50"/>
      <c r="N8943" s="50"/>
      <c r="O8943" s="50"/>
      <c r="P8943" s="50"/>
      <c r="Q8943" s="50"/>
      <c r="R8943" s="50"/>
      <c r="S8943" s="50"/>
      <c r="T8943" s="50"/>
      <c r="U8943" s="50"/>
      <c r="V8943" s="50"/>
      <c r="W8943" s="50"/>
      <c r="X8943" s="50"/>
      <c r="Y8943" s="50"/>
      <c r="Z8943" s="50"/>
      <c r="AA8943" s="50"/>
      <c r="AB8943" s="50"/>
      <c r="AC8943" s="50"/>
      <c r="AD8943" s="50"/>
      <c r="AE8943" s="50"/>
      <c r="AF8943" s="50"/>
      <c r="AG8943" s="50"/>
      <c r="AH8943" s="50"/>
      <c r="AI8943" s="50"/>
      <c r="AJ8943" s="50"/>
      <c r="AK8943" s="50"/>
      <c r="AL8943" s="50"/>
      <c r="AM8943" s="50"/>
      <c r="AN8943" s="50"/>
      <c r="AO8943" s="50"/>
      <c r="AP8943" s="50"/>
      <c r="AQ8943" s="50"/>
      <c r="AR8943" s="50"/>
      <c r="AS8943" s="50"/>
      <c r="AT8943" s="50"/>
      <c r="AU8943" s="50"/>
      <c r="AV8943" s="50"/>
      <c r="AW8943" s="50"/>
      <c r="AX8943" s="50"/>
      <c r="AY8943" s="50"/>
      <c r="AZ8943" s="50"/>
      <c r="BA8943" s="50"/>
      <c r="BB8943" s="50"/>
      <c r="BC8943" s="50"/>
      <c r="BD8943" s="50"/>
      <c r="BE8943" s="50"/>
      <c r="BF8943" s="50"/>
      <c r="BG8943" s="50"/>
      <c r="BH8943" s="50"/>
      <c r="BI8943" s="50"/>
      <c r="BJ8943" s="50"/>
      <c r="BK8943" s="50"/>
      <c r="BL8943" s="50"/>
      <c r="BM8943" s="50"/>
      <c r="BN8943" s="50"/>
      <c r="BO8943" s="50"/>
      <c r="BP8943" s="50"/>
      <c r="BQ8943" s="50"/>
      <c r="BR8943" s="50"/>
      <c r="BS8943" s="50"/>
      <c r="BT8943" s="50"/>
      <c r="BU8943" s="50"/>
      <c r="BV8943" s="50"/>
      <c r="BW8943" s="50"/>
      <c r="BX8943" s="50"/>
      <c r="BY8943" s="50"/>
      <c r="BZ8943" s="50"/>
      <c r="CA8943" s="50"/>
      <c r="CB8943" s="50"/>
      <c r="CC8943" s="50"/>
      <c r="CD8943" s="50"/>
      <c r="CE8943" s="50"/>
      <c r="CF8943" s="50"/>
      <c r="CG8943" s="50"/>
      <c r="CH8943" s="50"/>
      <c r="CI8943" s="50"/>
      <c r="CJ8943" s="50"/>
      <c r="CK8943" s="50"/>
      <c r="CL8943" s="50"/>
      <c r="CM8943" s="50"/>
      <c r="CN8943" s="50"/>
      <c r="CO8943" s="50"/>
      <c r="CP8943" s="50"/>
      <c r="CQ8943" s="50"/>
      <c r="CR8943" s="50"/>
      <c r="CS8943" s="50"/>
      <c r="CT8943" s="50"/>
      <c r="CU8943" s="50"/>
      <c r="CV8943" s="50"/>
      <c r="CW8943" s="50"/>
      <c r="CX8943" s="50"/>
      <c r="CY8943" s="50"/>
      <c r="CZ8943" s="50"/>
      <c r="DA8943" s="50"/>
      <c r="DB8943" s="50"/>
      <c r="DC8943" s="50"/>
      <c r="DD8943" s="50"/>
      <c r="DE8943" s="50"/>
      <c r="DF8943" s="50"/>
      <c r="DG8943" s="50"/>
    </row>
    <row r="8944" spans="1:111" x14ac:dyDescent="0.2">
      <c r="A8944" s="212"/>
      <c r="B8944" s="212"/>
      <c r="C8944" s="212"/>
      <c r="E8944" s="310"/>
      <c r="F8944" s="192"/>
      <c r="G8944" s="192"/>
      <c r="H8944" s="50"/>
      <c r="I8944" s="50"/>
      <c r="J8944" s="50"/>
      <c r="K8944" s="50"/>
      <c r="L8944" s="50"/>
      <c r="M8944" s="50"/>
      <c r="N8944" s="50"/>
      <c r="O8944" s="50"/>
      <c r="P8944" s="50"/>
      <c r="Q8944" s="50"/>
      <c r="R8944" s="50"/>
      <c r="S8944" s="50"/>
      <c r="T8944" s="50"/>
      <c r="U8944" s="50"/>
      <c r="V8944" s="50"/>
      <c r="W8944" s="50"/>
      <c r="X8944" s="50"/>
      <c r="Y8944" s="50"/>
      <c r="Z8944" s="50"/>
      <c r="AA8944" s="50"/>
      <c r="AB8944" s="50"/>
      <c r="AC8944" s="50"/>
      <c r="AD8944" s="50"/>
      <c r="AE8944" s="50"/>
      <c r="AF8944" s="50"/>
      <c r="AG8944" s="50"/>
      <c r="AH8944" s="50"/>
      <c r="AI8944" s="50"/>
      <c r="AJ8944" s="50"/>
      <c r="AK8944" s="50"/>
      <c r="AL8944" s="50"/>
      <c r="AM8944" s="50"/>
      <c r="AN8944" s="50"/>
      <c r="AO8944" s="50"/>
      <c r="AP8944" s="50"/>
      <c r="AQ8944" s="50"/>
      <c r="AR8944" s="50"/>
      <c r="AS8944" s="50"/>
      <c r="AT8944" s="50"/>
      <c r="AU8944" s="50"/>
      <c r="AV8944" s="50"/>
      <c r="AW8944" s="50"/>
      <c r="AX8944" s="50"/>
      <c r="AY8944" s="50"/>
      <c r="AZ8944" s="50"/>
      <c r="BA8944" s="50"/>
      <c r="BB8944" s="50"/>
      <c r="BC8944" s="50"/>
      <c r="BD8944" s="50"/>
      <c r="BE8944" s="50"/>
      <c r="BF8944" s="50"/>
      <c r="BG8944" s="50"/>
      <c r="BH8944" s="50"/>
      <c r="BI8944" s="50"/>
      <c r="BJ8944" s="50"/>
      <c r="BK8944" s="50"/>
      <c r="BL8944" s="50"/>
      <c r="BM8944" s="50"/>
      <c r="BN8944" s="50"/>
      <c r="BO8944" s="50"/>
      <c r="BP8944" s="50"/>
      <c r="BQ8944" s="50"/>
      <c r="BR8944" s="50"/>
      <c r="BS8944" s="50"/>
      <c r="BT8944" s="50"/>
      <c r="BU8944" s="50"/>
      <c r="BV8944" s="50"/>
      <c r="BW8944" s="50"/>
      <c r="BX8944" s="50"/>
      <c r="BY8944" s="50"/>
      <c r="BZ8944" s="50"/>
      <c r="CA8944" s="50"/>
      <c r="CB8944" s="50"/>
      <c r="CC8944" s="50"/>
      <c r="CD8944" s="50"/>
      <c r="CE8944" s="50"/>
      <c r="CF8944" s="50"/>
      <c r="CG8944" s="50"/>
      <c r="CH8944" s="50"/>
      <c r="CI8944" s="50"/>
      <c r="CJ8944" s="50"/>
      <c r="CK8944" s="50"/>
      <c r="CL8944" s="50"/>
      <c r="CM8944" s="50"/>
      <c r="CN8944" s="50"/>
      <c r="CO8944" s="50"/>
      <c r="CP8944" s="50"/>
      <c r="CQ8944" s="50"/>
      <c r="CR8944" s="50"/>
      <c r="CS8944" s="50"/>
      <c r="CT8944" s="50"/>
      <c r="CU8944" s="50"/>
      <c r="CV8944" s="50"/>
      <c r="CW8944" s="50"/>
      <c r="CX8944" s="50"/>
      <c r="CY8944" s="50"/>
      <c r="CZ8944" s="50"/>
      <c r="DA8944" s="50"/>
      <c r="DB8944" s="50"/>
      <c r="DC8944" s="50"/>
      <c r="DD8944" s="50"/>
      <c r="DE8944" s="50"/>
      <c r="DF8944" s="50"/>
      <c r="DG8944" s="50"/>
    </row>
    <row r="8945" spans="1:111" x14ac:dyDescent="0.2">
      <c r="A8945" s="212"/>
      <c r="B8945" s="212"/>
      <c r="C8945" s="212"/>
      <c r="E8945" s="310"/>
      <c r="F8945" s="192"/>
      <c r="G8945" s="192"/>
      <c r="H8945" s="50"/>
      <c r="I8945" s="50"/>
      <c r="J8945" s="50"/>
      <c r="K8945" s="50"/>
      <c r="L8945" s="50"/>
      <c r="M8945" s="50"/>
      <c r="N8945" s="50"/>
      <c r="O8945" s="50"/>
      <c r="P8945" s="50"/>
      <c r="Q8945" s="50"/>
      <c r="R8945" s="50"/>
      <c r="S8945" s="50"/>
      <c r="T8945" s="50"/>
      <c r="U8945" s="50"/>
      <c r="V8945" s="50"/>
      <c r="W8945" s="50"/>
      <c r="X8945" s="50"/>
      <c r="Y8945" s="50"/>
      <c r="Z8945" s="50"/>
      <c r="AA8945" s="50"/>
      <c r="AB8945" s="50"/>
      <c r="AC8945" s="50"/>
      <c r="AD8945" s="50"/>
      <c r="AE8945" s="50"/>
      <c r="AF8945" s="50"/>
      <c r="AG8945" s="50"/>
      <c r="AH8945" s="50"/>
      <c r="AI8945" s="50"/>
      <c r="AJ8945" s="50"/>
      <c r="AK8945" s="50"/>
      <c r="AL8945" s="50"/>
      <c r="AM8945" s="50"/>
      <c r="AN8945" s="50"/>
      <c r="AO8945" s="50"/>
      <c r="AP8945" s="50"/>
      <c r="AQ8945" s="50"/>
      <c r="AR8945" s="50"/>
      <c r="AS8945" s="50"/>
      <c r="AT8945" s="50"/>
      <c r="AU8945" s="50"/>
      <c r="AV8945" s="50"/>
      <c r="AW8945" s="50"/>
      <c r="AX8945" s="50"/>
      <c r="AY8945" s="50"/>
      <c r="AZ8945" s="50"/>
      <c r="BA8945" s="50"/>
      <c r="BB8945" s="50"/>
      <c r="BC8945" s="50"/>
      <c r="BD8945" s="50"/>
      <c r="BE8945" s="50"/>
      <c r="BF8945" s="50"/>
      <c r="BG8945" s="50"/>
      <c r="BH8945" s="50"/>
      <c r="BI8945" s="50"/>
      <c r="BJ8945" s="50"/>
      <c r="BK8945" s="50"/>
      <c r="BL8945" s="50"/>
      <c r="BM8945" s="50"/>
      <c r="BN8945" s="50"/>
      <c r="BO8945" s="50"/>
      <c r="BP8945" s="50"/>
      <c r="BQ8945" s="50"/>
      <c r="BR8945" s="50"/>
      <c r="BS8945" s="50"/>
      <c r="BT8945" s="50"/>
      <c r="BU8945" s="50"/>
      <c r="BV8945" s="50"/>
      <c r="BW8945" s="50"/>
      <c r="BX8945" s="50"/>
      <c r="BY8945" s="50"/>
      <c r="BZ8945" s="50"/>
      <c r="CA8945" s="50"/>
      <c r="CB8945" s="50"/>
      <c r="CC8945" s="50"/>
      <c r="CD8945" s="50"/>
      <c r="CE8945" s="50"/>
      <c r="CF8945" s="50"/>
      <c r="CG8945" s="50"/>
      <c r="CH8945" s="50"/>
      <c r="CI8945" s="50"/>
      <c r="CJ8945" s="50"/>
      <c r="CK8945" s="50"/>
      <c r="CL8945" s="50"/>
      <c r="CM8945" s="50"/>
      <c r="CN8945" s="50"/>
      <c r="CO8945" s="50"/>
      <c r="CP8945" s="50"/>
      <c r="CQ8945" s="50"/>
      <c r="CR8945" s="50"/>
      <c r="CS8945" s="50"/>
      <c r="CT8945" s="50"/>
      <c r="CU8945" s="50"/>
      <c r="CV8945" s="50"/>
      <c r="CW8945" s="50"/>
      <c r="CX8945" s="50"/>
      <c r="CY8945" s="50"/>
      <c r="CZ8945" s="50"/>
      <c r="DA8945" s="50"/>
      <c r="DB8945" s="50"/>
      <c r="DC8945" s="50"/>
      <c r="DD8945" s="50"/>
      <c r="DE8945" s="50"/>
      <c r="DF8945" s="50"/>
      <c r="DG8945" s="50"/>
    </row>
    <row r="8946" spans="1:111" x14ac:dyDescent="0.2">
      <c r="A8946" s="212"/>
      <c r="B8946" s="212"/>
      <c r="C8946" s="212"/>
      <c r="E8946" s="310"/>
      <c r="F8946" s="192"/>
      <c r="G8946" s="192"/>
      <c r="H8946" s="50"/>
      <c r="I8946" s="50"/>
      <c r="J8946" s="50"/>
      <c r="K8946" s="50"/>
      <c r="L8946" s="50"/>
      <c r="M8946" s="50"/>
      <c r="N8946" s="50"/>
      <c r="O8946" s="50"/>
      <c r="P8946" s="50"/>
      <c r="Q8946" s="50"/>
      <c r="R8946" s="50"/>
      <c r="S8946" s="50"/>
      <c r="T8946" s="50"/>
      <c r="U8946" s="50"/>
      <c r="V8946" s="50"/>
      <c r="W8946" s="50"/>
      <c r="X8946" s="50"/>
      <c r="Y8946" s="50"/>
      <c r="Z8946" s="50"/>
      <c r="AA8946" s="50"/>
      <c r="AB8946" s="50"/>
      <c r="AC8946" s="50"/>
      <c r="AD8946" s="50"/>
      <c r="AE8946" s="50"/>
      <c r="AF8946" s="50"/>
      <c r="AG8946" s="50"/>
      <c r="AH8946" s="50"/>
      <c r="AI8946" s="50"/>
      <c r="AJ8946" s="50"/>
      <c r="AK8946" s="50"/>
      <c r="AL8946" s="50"/>
      <c r="AM8946" s="50"/>
      <c r="AN8946" s="50"/>
      <c r="AO8946" s="50"/>
      <c r="AP8946" s="50"/>
      <c r="AQ8946" s="50"/>
      <c r="AR8946" s="50"/>
      <c r="AS8946" s="50"/>
      <c r="AT8946" s="50"/>
      <c r="AU8946" s="50"/>
      <c r="AV8946" s="50"/>
      <c r="AW8946" s="50"/>
      <c r="AX8946" s="50"/>
      <c r="AY8946" s="50"/>
      <c r="AZ8946" s="50"/>
      <c r="BA8946" s="50"/>
      <c r="BB8946" s="50"/>
      <c r="BC8946" s="50"/>
      <c r="BD8946" s="50"/>
      <c r="BE8946" s="50"/>
      <c r="BF8946" s="50"/>
      <c r="BG8946" s="50"/>
      <c r="BH8946" s="50"/>
      <c r="BI8946" s="50"/>
      <c r="BJ8946" s="50"/>
      <c r="BK8946" s="50"/>
      <c r="BL8946" s="50"/>
      <c r="BM8946" s="50"/>
      <c r="BN8946" s="50"/>
      <c r="BO8946" s="50"/>
      <c r="BP8946" s="50"/>
      <c r="BQ8946" s="50"/>
      <c r="BR8946" s="50"/>
      <c r="BS8946" s="50"/>
      <c r="BT8946" s="50"/>
      <c r="BU8946" s="50"/>
      <c r="BV8946" s="50"/>
      <c r="BW8946" s="50"/>
      <c r="BX8946" s="50"/>
      <c r="BY8946" s="50"/>
      <c r="BZ8946" s="50"/>
      <c r="CA8946" s="50"/>
      <c r="CB8946" s="50"/>
      <c r="CC8946" s="50"/>
      <c r="CD8946" s="50"/>
      <c r="CE8946" s="50"/>
      <c r="CF8946" s="50"/>
      <c r="CG8946" s="50"/>
      <c r="CH8946" s="50"/>
      <c r="CI8946" s="50"/>
      <c r="CJ8946" s="50"/>
      <c r="CK8946" s="50"/>
      <c r="CL8946" s="50"/>
      <c r="CM8946" s="50"/>
      <c r="CN8946" s="50"/>
      <c r="CO8946" s="50"/>
      <c r="CP8946" s="50"/>
      <c r="CQ8946" s="50"/>
      <c r="CR8946" s="50"/>
      <c r="CS8946" s="50"/>
      <c r="CT8946" s="50"/>
      <c r="CU8946" s="50"/>
      <c r="CV8946" s="50"/>
      <c r="CW8946" s="50"/>
      <c r="CX8946" s="50"/>
      <c r="CY8946" s="50"/>
      <c r="CZ8946" s="50"/>
      <c r="DA8946" s="50"/>
      <c r="DB8946" s="50"/>
      <c r="DC8946" s="50"/>
      <c r="DD8946" s="50"/>
      <c r="DE8946" s="50"/>
      <c r="DF8946" s="50"/>
      <c r="DG8946" s="50"/>
    </row>
    <row r="8947" spans="1:111" x14ac:dyDescent="0.2">
      <c r="A8947" s="395"/>
      <c r="B8947" s="395"/>
      <c r="C8947" s="395"/>
      <c r="E8947" s="310"/>
      <c r="F8947" s="192"/>
      <c r="G8947" s="192"/>
      <c r="H8947" s="50"/>
      <c r="I8947" s="50"/>
      <c r="J8947" s="50"/>
      <c r="K8947" s="50"/>
      <c r="L8947" s="50"/>
      <c r="M8947" s="50"/>
      <c r="N8947" s="50"/>
      <c r="O8947" s="50"/>
      <c r="P8947" s="50"/>
      <c r="Q8947" s="50"/>
      <c r="R8947" s="50"/>
      <c r="S8947" s="50"/>
      <c r="T8947" s="50"/>
      <c r="U8947" s="50"/>
      <c r="V8947" s="50"/>
      <c r="W8947" s="50"/>
      <c r="X8947" s="50"/>
      <c r="Y8947" s="50"/>
      <c r="Z8947" s="50"/>
      <c r="AA8947" s="50"/>
      <c r="AB8947" s="50"/>
      <c r="AC8947" s="50"/>
      <c r="AD8947" s="50"/>
      <c r="AE8947" s="50"/>
      <c r="AF8947" s="50"/>
      <c r="AG8947" s="50"/>
      <c r="AH8947" s="50"/>
      <c r="AI8947" s="50"/>
      <c r="AJ8947" s="50"/>
      <c r="AK8947" s="50"/>
      <c r="AL8947" s="50"/>
      <c r="AM8947" s="50"/>
      <c r="AN8947" s="50"/>
      <c r="AO8947" s="50"/>
      <c r="AP8947" s="50"/>
      <c r="AQ8947" s="50"/>
      <c r="AR8947" s="50"/>
      <c r="AS8947" s="50"/>
      <c r="AT8947" s="50"/>
      <c r="AU8947" s="50"/>
      <c r="AV8947" s="50"/>
      <c r="AW8947" s="50"/>
      <c r="AX8947" s="50"/>
      <c r="AY8947" s="50"/>
      <c r="AZ8947" s="50"/>
      <c r="BA8947" s="50"/>
      <c r="BB8947" s="50"/>
      <c r="BC8947" s="50"/>
      <c r="BD8947" s="50"/>
      <c r="BE8947" s="50"/>
      <c r="BF8947" s="50"/>
      <c r="BG8947" s="50"/>
      <c r="BH8947" s="50"/>
      <c r="BI8947" s="50"/>
      <c r="BJ8947" s="50"/>
      <c r="BK8947" s="50"/>
      <c r="BL8947" s="50"/>
      <c r="BM8947" s="50"/>
      <c r="BN8947" s="50"/>
      <c r="BO8947" s="50"/>
      <c r="BP8947" s="50"/>
      <c r="BQ8947" s="50"/>
      <c r="BR8947" s="50"/>
      <c r="BS8947" s="50"/>
      <c r="BT8947" s="50"/>
      <c r="BU8947" s="50"/>
      <c r="BV8947" s="50"/>
      <c r="BW8947" s="50"/>
      <c r="BX8947" s="50"/>
      <c r="BY8947" s="50"/>
      <c r="BZ8947" s="50"/>
      <c r="CA8947" s="50"/>
      <c r="CB8947" s="50"/>
      <c r="CC8947" s="50"/>
      <c r="CD8947" s="50"/>
      <c r="CE8947" s="50"/>
      <c r="CF8947" s="50"/>
      <c r="CG8947" s="50"/>
      <c r="CH8947" s="50"/>
      <c r="CI8947" s="50"/>
      <c r="CJ8947" s="50"/>
      <c r="CK8947" s="50"/>
      <c r="CL8947" s="50"/>
      <c r="CM8947" s="50"/>
      <c r="CN8947" s="50"/>
      <c r="CO8947" s="50"/>
      <c r="CP8947" s="50"/>
      <c r="CQ8947" s="50"/>
      <c r="CR8947" s="50"/>
      <c r="CS8947" s="50"/>
      <c r="CT8947" s="50"/>
      <c r="CU8947" s="50"/>
      <c r="CV8947" s="50"/>
      <c r="CW8947" s="50"/>
      <c r="CX8947" s="50"/>
      <c r="CY8947" s="50"/>
      <c r="CZ8947" s="50"/>
      <c r="DA8947" s="50"/>
      <c r="DB8947" s="50"/>
      <c r="DC8947" s="50"/>
      <c r="DD8947" s="50"/>
      <c r="DE8947" s="50"/>
      <c r="DF8947" s="50"/>
      <c r="DG8947" s="50"/>
    </row>
    <row r="8948" spans="1:111" x14ac:dyDescent="0.2">
      <c r="A8948" s="84"/>
      <c r="B8948" s="84"/>
      <c r="C8948" s="84"/>
      <c r="E8948" s="310"/>
      <c r="F8948" s="192"/>
      <c r="G8948" s="192"/>
      <c r="H8948" s="50"/>
      <c r="I8948" s="50"/>
      <c r="J8948" s="50"/>
      <c r="K8948" s="50"/>
      <c r="L8948" s="50"/>
      <c r="M8948" s="50"/>
      <c r="N8948" s="50"/>
      <c r="O8948" s="50"/>
      <c r="P8948" s="50"/>
      <c r="Q8948" s="50"/>
      <c r="R8948" s="50"/>
      <c r="S8948" s="50"/>
      <c r="T8948" s="50"/>
      <c r="U8948" s="50"/>
      <c r="V8948" s="50"/>
      <c r="W8948" s="50"/>
      <c r="X8948" s="50"/>
      <c r="Y8948" s="50"/>
      <c r="Z8948" s="50"/>
      <c r="AA8948" s="50"/>
      <c r="AB8948" s="50"/>
      <c r="AC8948" s="50"/>
      <c r="AD8948" s="50"/>
      <c r="AE8948" s="50"/>
      <c r="AF8948" s="50"/>
      <c r="AG8948" s="50"/>
      <c r="AH8948" s="50"/>
      <c r="AI8948" s="50"/>
      <c r="AJ8948" s="50"/>
      <c r="AK8948" s="50"/>
      <c r="AL8948" s="50"/>
      <c r="AM8948" s="50"/>
      <c r="AN8948" s="50"/>
      <c r="AO8948" s="50"/>
      <c r="AP8948" s="50"/>
      <c r="AQ8948" s="50"/>
      <c r="AR8948" s="50"/>
      <c r="AS8948" s="50"/>
      <c r="AT8948" s="50"/>
      <c r="AU8948" s="50"/>
      <c r="AV8948" s="50"/>
      <c r="AW8948" s="50"/>
      <c r="AX8948" s="50"/>
      <c r="AY8948" s="50"/>
      <c r="AZ8948" s="50"/>
      <c r="BA8948" s="50"/>
      <c r="BB8948" s="50"/>
      <c r="BC8948" s="50"/>
      <c r="BD8948" s="50"/>
      <c r="BE8948" s="50"/>
      <c r="BF8948" s="50"/>
      <c r="BG8948" s="50"/>
      <c r="BH8948" s="50"/>
      <c r="BI8948" s="50"/>
      <c r="BJ8948" s="50"/>
      <c r="BK8948" s="50"/>
      <c r="BL8948" s="50"/>
      <c r="BM8948" s="50"/>
      <c r="BN8948" s="50"/>
      <c r="BO8948" s="50"/>
      <c r="BP8948" s="50"/>
      <c r="BQ8948" s="50"/>
      <c r="BR8948" s="50"/>
      <c r="BS8948" s="50"/>
      <c r="BT8948" s="50"/>
      <c r="BU8948" s="50"/>
      <c r="BV8948" s="50"/>
      <c r="BW8948" s="50"/>
      <c r="BX8948" s="50"/>
      <c r="BY8948" s="50"/>
      <c r="BZ8948" s="50"/>
      <c r="CA8948" s="50"/>
      <c r="CB8948" s="50"/>
      <c r="CC8948" s="50"/>
      <c r="CD8948" s="50"/>
      <c r="CE8948" s="50"/>
      <c r="CF8948" s="50"/>
      <c r="CG8948" s="50"/>
      <c r="CH8948" s="50"/>
      <c r="CI8948" s="50"/>
      <c r="CJ8948" s="50"/>
      <c r="CK8948" s="50"/>
      <c r="CL8948" s="50"/>
      <c r="CM8948" s="50"/>
      <c r="CN8948" s="50"/>
      <c r="CO8948" s="50"/>
      <c r="CP8948" s="50"/>
      <c r="CQ8948" s="50"/>
      <c r="CR8948" s="50"/>
      <c r="CS8948" s="50"/>
      <c r="CT8948" s="50"/>
      <c r="CU8948" s="50"/>
      <c r="CV8948" s="50"/>
      <c r="CW8948" s="50"/>
      <c r="CX8948" s="50"/>
      <c r="CY8948" s="50"/>
      <c r="CZ8948" s="50"/>
      <c r="DA8948" s="50"/>
      <c r="DB8948" s="50"/>
      <c r="DC8948" s="50"/>
      <c r="DD8948" s="50"/>
      <c r="DE8948" s="50"/>
      <c r="DF8948" s="50"/>
      <c r="DG8948" s="50"/>
    </row>
    <row r="8949" spans="1:111" x14ac:dyDescent="0.2">
      <c r="A8949" s="84"/>
      <c r="B8949" s="84"/>
      <c r="C8949" s="84"/>
      <c r="E8949" s="310"/>
      <c r="F8949" s="192"/>
      <c r="G8949" s="192"/>
      <c r="H8949" s="50"/>
      <c r="I8949" s="50"/>
      <c r="J8949" s="50"/>
      <c r="K8949" s="50"/>
      <c r="L8949" s="50"/>
      <c r="M8949" s="50"/>
      <c r="N8949" s="50"/>
      <c r="O8949" s="50"/>
      <c r="P8949" s="50"/>
      <c r="Q8949" s="50"/>
      <c r="R8949" s="50"/>
      <c r="S8949" s="50"/>
      <c r="T8949" s="50"/>
      <c r="U8949" s="50"/>
      <c r="V8949" s="50"/>
      <c r="W8949" s="50"/>
      <c r="X8949" s="50"/>
      <c r="Y8949" s="50"/>
      <c r="Z8949" s="50"/>
      <c r="AA8949" s="50"/>
      <c r="AB8949" s="50"/>
      <c r="AC8949" s="50"/>
      <c r="AD8949" s="50"/>
      <c r="AE8949" s="50"/>
      <c r="AF8949" s="50"/>
      <c r="AG8949" s="50"/>
      <c r="AH8949" s="50"/>
      <c r="AI8949" s="50"/>
      <c r="AJ8949" s="50"/>
      <c r="AK8949" s="50"/>
      <c r="AL8949" s="50"/>
      <c r="AM8949" s="50"/>
      <c r="AN8949" s="50"/>
      <c r="AO8949" s="50"/>
      <c r="AP8949" s="50"/>
      <c r="AQ8949" s="50"/>
      <c r="AR8949" s="50"/>
      <c r="AS8949" s="50"/>
      <c r="AT8949" s="50"/>
      <c r="AU8949" s="50"/>
      <c r="AV8949" s="50"/>
      <c r="AW8949" s="50"/>
      <c r="AX8949" s="50"/>
      <c r="AY8949" s="50"/>
      <c r="AZ8949" s="50"/>
      <c r="BA8949" s="50"/>
      <c r="BB8949" s="50"/>
      <c r="BC8949" s="50"/>
      <c r="BD8949" s="50"/>
      <c r="BE8949" s="50"/>
      <c r="BF8949" s="50"/>
      <c r="BG8949" s="50"/>
      <c r="BH8949" s="50"/>
      <c r="BI8949" s="50"/>
      <c r="BJ8949" s="50"/>
      <c r="BK8949" s="50"/>
      <c r="BL8949" s="50"/>
      <c r="BM8949" s="50"/>
      <c r="BN8949" s="50"/>
      <c r="BO8949" s="50"/>
      <c r="BP8949" s="50"/>
      <c r="BQ8949" s="50"/>
      <c r="BR8949" s="50"/>
      <c r="BS8949" s="50"/>
      <c r="BT8949" s="50"/>
      <c r="BU8949" s="50"/>
      <c r="BV8949" s="50"/>
      <c r="BW8949" s="50"/>
      <c r="BX8949" s="50"/>
      <c r="BY8949" s="50"/>
      <c r="BZ8949" s="50"/>
      <c r="CA8949" s="50"/>
      <c r="CB8949" s="50"/>
      <c r="CC8949" s="50"/>
      <c r="CD8949" s="50"/>
      <c r="CE8949" s="50"/>
      <c r="CF8949" s="50"/>
      <c r="CG8949" s="50"/>
      <c r="CH8949" s="50"/>
      <c r="CI8949" s="50"/>
      <c r="CJ8949" s="50"/>
      <c r="CK8949" s="50"/>
      <c r="CL8949" s="50"/>
      <c r="CM8949" s="50"/>
      <c r="CN8949" s="50"/>
      <c r="CO8949" s="50"/>
      <c r="CP8949" s="50"/>
      <c r="CQ8949" s="50"/>
      <c r="CR8949" s="50"/>
      <c r="CS8949" s="50"/>
      <c r="CT8949" s="50"/>
      <c r="CU8949" s="50"/>
      <c r="CV8949" s="50"/>
      <c r="CW8949" s="50"/>
      <c r="CX8949" s="50"/>
      <c r="CY8949" s="50"/>
      <c r="CZ8949" s="50"/>
      <c r="DA8949" s="50"/>
      <c r="DB8949" s="50"/>
      <c r="DC8949" s="50"/>
      <c r="DD8949" s="50"/>
      <c r="DE8949" s="50"/>
      <c r="DF8949" s="50"/>
      <c r="DG8949" s="50"/>
    </row>
    <row r="8950" spans="1:111" x14ac:dyDescent="0.2">
      <c r="D8950" s="54"/>
      <c r="E8950" s="310"/>
      <c r="F8950" s="192"/>
      <c r="G8950" s="192"/>
      <c r="H8950" s="50"/>
      <c r="I8950" s="50"/>
      <c r="J8950" s="50"/>
      <c r="K8950" s="50"/>
      <c r="L8950" s="50"/>
      <c r="M8950" s="50"/>
      <c r="N8950" s="50"/>
      <c r="O8950" s="50"/>
      <c r="P8950" s="50"/>
      <c r="Q8950" s="50"/>
      <c r="R8950" s="50"/>
      <c r="S8950" s="50"/>
      <c r="T8950" s="50"/>
      <c r="U8950" s="50"/>
      <c r="V8950" s="50"/>
      <c r="W8950" s="50"/>
      <c r="X8950" s="50"/>
      <c r="Y8950" s="50"/>
      <c r="Z8950" s="50"/>
      <c r="AA8950" s="50"/>
      <c r="AB8950" s="50"/>
      <c r="AC8950" s="50"/>
      <c r="AD8950" s="50"/>
      <c r="AE8950" s="50"/>
      <c r="AF8950" s="50"/>
      <c r="AG8950" s="50"/>
      <c r="AH8950" s="50"/>
      <c r="AI8950" s="50"/>
      <c r="AJ8950" s="50"/>
      <c r="AK8950" s="50"/>
      <c r="AL8950" s="50"/>
      <c r="AM8950" s="50"/>
      <c r="AN8950" s="50"/>
      <c r="AO8950" s="50"/>
      <c r="AP8950" s="50"/>
      <c r="AQ8950" s="50"/>
      <c r="AR8950" s="50"/>
      <c r="AS8950" s="50"/>
      <c r="AT8950" s="50"/>
      <c r="AU8950" s="50"/>
      <c r="AV8950" s="50"/>
      <c r="AW8950" s="50"/>
      <c r="AX8950" s="50"/>
      <c r="AY8950" s="50"/>
      <c r="AZ8950" s="50"/>
      <c r="BA8950" s="50"/>
      <c r="BB8950" s="50"/>
      <c r="BC8950" s="50"/>
      <c r="BD8950" s="50"/>
      <c r="BE8950" s="50"/>
      <c r="BF8950" s="50"/>
      <c r="BG8950" s="50"/>
      <c r="BH8950" s="50"/>
      <c r="BI8950" s="50"/>
      <c r="BJ8950" s="50"/>
      <c r="BK8950" s="50"/>
      <c r="BL8950" s="50"/>
      <c r="BM8950" s="50"/>
      <c r="BN8950" s="50"/>
      <c r="BO8950" s="50"/>
      <c r="BP8950" s="50"/>
      <c r="BQ8950" s="50"/>
      <c r="BR8950" s="50"/>
      <c r="BS8950" s="50"/>
      <c r="BT8950" s="50"/>
      <c r="BU8950" s="50"/>
      <c r="BV8950" s="50"/>
      <c r="BW8950" s="50"/>
      <c r="BX8950" s="50"/>
      <c r="BY8950" s="50"/>
      <c r="BZ8950" s="50"/>
      <c r="CA8950" s="50"/>
      <c r="CB8950" s="50"/>
      <c r="CC8950" s="50"/>
      <c r="CD8950" s="50"/>
      <c r="CE8950" s="50"/>
      <c r="CF8950" s="50"/>
      <c r="CG8950" s="50"/>
      <c r="CH8950" s="50"/>
      <c r="CI8950" s="50"/>
      <c r="CJ8950" s="50"/>
      <c r="CK8950" s="50"/>
      <c r="CL8950" s="50"/>
      <c r="CM8950" s="50"/>
      <c r="CN8950" s="50"/>
      <c r="CO8950" s="50"/>
      <c r="CP8950" s="50"/>
      <c r="CQ8950" s="50"/>
      <c r="CR8950" s="50"/>
      <c r="CS8950" s="50"/>
      <c r="CT8950" s="50"/>
      <c r="CU8950" s="50"/>
      <c r="CV8950" s="50"/>
      <c r="CW8950" s="50"/>
      <c r="CX8950" s="50"/>
      <c r="CY8950" s="50"/>
      <c r="CZ8950" s="50"/>
      <c r="DA8950" s="50"/>
      <c r="DB8950" s="50"/>
      <c r="DC8950" s="50"/>
      <c r="DD8950" s="50"/>
      <c r="DE8950" s="50"/>
      <c r="DF8950" s="50"/>
      <c r="DG8950" s="50"/>
    </row>
    <row r="8951" spans="1:111" x14ac:dyDescent="0.2">
      <c r="A8951" s="212"/>
      <c r="B8951" s="212"/>
      <c r="C8951" s="212"/>
      <c r="D8951" s="54"/>
      <c r="E8951" s="310"/>
      <c r="F8951" s="192"/>
      <c r="G8951" s="192"/>
      <c r="H8951" s="50"/>
      <c r="I8951" s="50"/>
      <c r="J8951" s="50"/>
      <c r="K8951" s="50"/>
      <c r="L8951" s="50"/>
      <c r="M8951" s="50"/>
      <c r="N8951" s="50"/>
      <c r="O8951" s="50"/>
      <c r="P8951" s="50"/>
      <c r="Q8951" s="50"/>
      <c r="R8951" s="50"/>
      <c r="S8951" s="50"/>
      <c r="T8951" s="50"/>
      <c r="U8951" s="50"/>
      <c r="V8951" s="50"/>
      <c r="W8951" s="50"/>
      <c r="X8951" s="50"/>
      <c r="Y8951" s="50"/>
      <c r="Z8951" s="50"/>
      <c r="AA8951" s="50"/>
      <c r="AB8951" s="50"/>
      <c r="AC8951" s="50"/>
      <c r="AD8951" s="50"/>
      <c r="AE8951" s="50"/>
      <c r="AF8951" s="50"/>
      <c r="AG8951" s="50"/>
      <c r="AH8951" s="50"/>
      <c r="AI8951" s="50"/>
      <c r="AJ8951" s="50"/>
      <c r="AK8951" s="50"/>
      <c r="AL8951" s="50"/>
      <c r="AM8951" s="50"/>
      <c r="AN8951" s="50"/>
      <c r="AO8951" s="50"/>
      <c r="AP8951" s="50"/>
      <c r="AQ8951" s="50"/>
      <c r="AR8951" s="50"/>
      <c r="AS8951" s="50"/>
      <c r="AT8951" s="50"/>
      <c r="AU8951" s="50"/>
      <c r="AV8951" s="50"/>
      <c r="AW8951" s="50"/>
      <c r="AX8951" s="50"/>
      <c r="AY8951" s="50"/>
      <c r="AZ8951" s="50"/>
      <c r="BA8951" s="50"/>
      <c r="BB8951" s="50"/>
      <c r="BC8951" s="50"/>
      <c r="BD8951" s="50"/>
      <c r="BE8951" s="50"/>
      <c r="BF8951" s="50"/>
      <c r="BG8951" s="50"/>
      <c r="BH8951" s="50"/>
      <c r="BI8951" s="50"/>
      <c r="BJ8951" s="50"/>
      <c r="BK8951" s="50"/>
      <c r="BL8951" s="50"/>
      <c r="BM8951" s="50"/>
      <c r="BN8951" s="50"/>
      <c r="BO8951" s="50"/>
      <c r="BP8951" s="50"/>
      <c r="BQ8951" s="50"/>
      <c r="BR8951" s="50"/>
      <c r="BS8951" s="50"/>
      <c r="BT8951" s="50"/>
      <c r="BU8951" s="50"/>
      <c r="BV8951" s="50"/>
      <c r="BW8951" s="50"/>
      <c r="BX8951" s="50"/>
      <c r="BY8951" s="50"/>
      <c r="BZ8951" s="50"/>
      <c r="CA8951" s="50"/>
      <c r="CB8951" s="50"/>
      <c r="CC8951" s="50"/>
      <c r="CD8951" s="50"/>
      <c r="CE8951" s="50"/>
      <c r="CF8951" s="50"/>
      <c r="CG8951" s="50"/>
      <c r="CH8951" s="50"/>
      <c r="CI8951" s="50"/>
      <c r="CJ8951" s="50"/>
      <c r="CK8951" s="50"/>
      <c r="CL8951" s="50"/>
      <c r="CM8951" s="50"/>
      <c r="CN8951" s="50"/>
      <c r="CO8951" s="50"/>
      <c r="CP8951" s="50"/>
      <c r="CQ8951" s="50"/>
      <c r="CR8951" s="50"/>
      <c r="CS8951" s="50"/>
      <c r="CT8951" s="50"/>
      <c r="CU8951" s="50"/>
      <c r="CV8951" s="50"/>
      <c r="CW8951" s="50"/>
      <c r="CX8951" s="50"/>
      <c r="CY8951" s="50"/>
      <c r="CZ8951" s="50"/>
      <c r="DA8951" s="50"/>
      <c r="DB8951" s="50"/>
      <c r="DC8951" s="50"/>
      <c r="DD8951" s="50"/>
      <c r="DE8951" s="50"/>
      <c r="DF8951" s="50"/>
      <c r="DG8951" s="50"/>
    </row>
    <row r="8952" spans="1:111" x14ac:dyDescent="0.2">
      <c r="A8952" s="212"/>
      <c r="B8952" s="212"/>
      <c r="C8952" s="212"/>
      <c r="E8952" s="310"/>
      <c r="F8952" s="192"/>
      <c r="G8952" s="192"/>
      <c r="H8952" s="50"/>
      <c r="I8952" s="50"/>
      <c r="J8952" s="50"/>
      <c r="K8952" s="50"/>
      <c r="L8952" s="50"/>
      <c r="M8952" s="50"/>
      <c r="N8952" s="50"/>
      <c r="O8952" s="50"/>
      <c r="P8952" s="50"/>
      <c r="Q8952" s="50"/>
      <c r="R8952" s="50"/>
      <c r="S8952" s="50"/>
      <c r="T8952" s="50"/>
      <c r="U8952" s="50"/>
      <c r="V8952" s="50"/>
      <c r="W8952" s="50"/>
      <c r="X8952" s="50"/>
      <c r="Y8952" s="50"/>
      <c r="Z8952" s="50"/>
      <c r="AA8952" s="50"/>
      <c r="AB8952" s="50"/>
      <c r="AC8952" s="50"/>
      <c r="AD8952" s="50"/>
      <c r="AE8952" s="50"/>
      <c r="AF8952" s="50"/>
      <c r="AG8952" s="50"/>
      <c r="AH8952" s="50"/>
      <c r="AI8952" s="50"/>
      <c r="AJ8952" s="50"/>
      <c r="AK8952" s="50"/>
      <c r="AL8952" s="50"/>
      <c r="AM8952" s="50"/>
      <c r="AN8952" s="50"/>
      <c r="AO8952" s="50"/>
      <c r="AP8952" s="50"/>
      <c r="AQ8952" s="50"/>
      <c r="AR8952" s="50"/>
      <c r="AS8952" s="50"/>
      <c r="AT8952" s="50"/>
      <c r="AU8952" s="50"/>
      <c r="AV8952" s="50"/>
      <c r="AW8952" s="50"/>
      <c r="AX8952" s="50"/>
      <c r="AY8952" s="50"/>
      <c r="AZ8952" s="50"/>
      <c r="BA8952" s="50"/>
      <c r="BB8952" s="50"/>
      <c r="BC8952" s="50"/>
      <c r="BD8952" s="50"/>
      <c r="BE8952" s="50"/>
      <c r="BF8952" s="50"/>
      <c r="BG8952" s="50"/>
      <c r="BH8952" s="50"/>
      <c r="BI8952" s="50"/>
      <c r="BJ8952" s="50"/>
      <c r="BK8952" s="50"/>
      <c r="BL8952" s="50"/>
      <c r="BM8952" s="50"/>
      <c r="BN8952" s="50"/>
      <c r="BO8952" s="50"/>
      <c r="BP8952" s="50"/>
      <c r="BQ8952" s="50"/>
      <c r="BR8952" s="50"/>
      <c r="BS8952" s="50"/>
      <c r="BT8952" s="50"/>
      <c r="BU8952" s="50"/>
      <c r="BV8952" s="50"/>
      <c r="BW8952" s="50"/>
      <c r="BX8952" s="50"/>
      <c r="BY8952" s="50"/>
      <c r="BZ8952" s="50"/>
      <c r="CA8952" s="50"/>
      <c r="CB8952" s="50"/>
      <c r="CC8952" s="50"/>
      <c r="CD8952" s="50"/>
      <c r="CE8952" s="50"/>
      <c r="CF8952" s="50"/>
      <c r="CG8952" s="50"/>
      <c r="CH8952" s="50"/>
      <c r="CI8952" s="50"/>
      <c r="CJ8952" s="50"/>
      <c r="CK8952" s="50"/>
      <c r="CL8952" s="50"/>
      <c r="CM8952" s="50"/>
      <c r="CN8952" s="50"/>
      <c r="CO8952" s="50"/>
      <c r="CP8952" s="50"/>
      <c r="CQ8952" s="50"/>
      <c r="CR8952" s="50"/>
      <c r="CS8952" s="50"/>
      <c r="CT8952" s="50"/>
      <c r="CU8952" s="50"/>
      <c r="CV8952" s="50"/>
      <c r="CW8952" s="50"/>
      <c r="CX8952" s="50"/>
      <c r="CY8952" s="50"/>
      <c r="CZ8952" s="50"/>
      <c r="DA8952" s="50"/>
      <c r="DB8952" s="50"/>
      <c r="DC8952" s="50"/>
      <c r="DD8952" s="50"/>
      <c r="DE8952" s="50"/>
      <c r="DF8952" s="50"/>
      <c r="DG8952" s="50"/>
    </row>
    <row r="8953" spans="1:111" x14ac:dyDescent="0.2">
      <c r="A8953" s="212"/>
      <c r="B8953" s="212"/>
      <c r="C8953" s="212"/>
      <c r="E8953" s="310"/>
      <c r="F8953" s="192"/>
      <c r="G8953" s="192"/>
      <c r="H8953" s="50"/>
      <c r="I8953" s="50"/>
      <c r="J8953" s="50"/>
      <c r="K8953" s="50"/>
      <c r="L8953" s="50"/>
      <c r="M8953" s="50"/>
      <c r="N8953" s="50"/>
      <c r="O8953" s="50"/>
      <c r="P8953" s="50"/>
      <c r="Q8953" s="50"/>
      <c r="R8953" s="50"/>
      <c r="S8953" s="50"/>
      <c r="T8953" s="50"/>
      <c r="U8953" s="50"/>
      <c r="V8953" s="50"/>
      <c r="W8953" s="50"/>
      <c r="X8953" s="50"/>
      <c r="Y8953" s="50"/>
      <c r="Z8953" s="50"/>
      <c r="AA8953" s="50"/>
      <c r="AB8953" s="50"/>
      <c r="AC8953" s="50"/>
      <c r="AD8953" s="50"/>
      <c r="AE8953" s="50"/>
      <c r="AF8953" s="50"/>
      <c r="AG8953" s="50"/>
      <c r="AH8953" s="50"/>
      <c r="AI8953" s="50"/>
      <c r="AJ8953" s="50"/>
      <c r="AK8953" s="50"/>
      <c r="AL8953" s="50"/>
      <c r="AM8953" s="50"/>
      <c r="AN8953" s="50"/>
      <c r="AO8953" s="50"/>
      <c r="AP8953" s="50"/>
      <c r="AQ8953" s="50"/>
      <c r="AR8953" s="50"/>
      <c r="AS8953" s="50"/>
      <c r="AT8953" s="50"/>
      <c r="AU8953" s="50"/>
      <c r="AV8953" s="50"/>
      <c r="AW8953" s="50"/>
      <c r="AX8953" s="50"/>
      <c r="AY8953" s="50"/>
      <c r="AZ8953" s="50"/>
      <c r="BA8953" s="50"/>
      <c r="BB8953" s="50"/>
      <c r="BC8953" s="50"/>
      <c r="BD8953" s="50"/>
      <c r="BE8953" s="50"/>
      <c r="BF8953" s="50"/>
      <c r="BG8953" s="50"/>
      <c r="BH8953" s="50"/>
      <c r="BI8953" s="50"/>
      <c r="BJ8953" s="50"/>
      <c r="BK8953" s="50"/>
      <c r="BL8953" s="50"/>
      <c r="BM8953" s="50"/>
      <c r="BN8953" s="50"/>
      <c r="BO8953" s="50"/>
      <c r="BP8953" s="50"/>
      <c r="BQ8953" s="50"/>
      <c r="BR8953" s="50"/>
      <c r="BS8953" s="50"/>
      <c r="BT8953" s="50"/>
      <c r="BU8953" s="50"/>
      <c r="BV8953" s="50"/>
      <c r="BW8953" s="50"/>
      <c r="BX8953" s="50"/>
      <c r="BY8953" s="50"/>
      <c r="BZ8953" s="50"/>
      <c r="CA8953" s="50"/>
      <c r="CB8953" s="50"/>
      <c r="CC8953" s="50"/>
      <c r="CD8953" s="50"/>
      <c r="CE8953" s="50"/>
      <c r="CF8953" s="50"/>
      <c r="CG8953" s="50"/>
      <c r="CH8953" s="50"/>
      <c r="CI8953" s="50"/>
      <c r="CJ8953" s="50"/>
      <c r="CK8953" s="50"/>
      <c r="CL8953" s="50"/>
      <c r="CM8953" s="50"/>
      <c r="CN8953" s="50"/>
      <c r="CO8953" s="50"/>
      <c r="CP8953" s="50"/>
      <c r="CQ8953" s="50"/>
      <c r="CR8953" s="50"/>
      <c r="CS8953" s="50"/>
      <c r="CT8953" s="50"/>
      <c r="CU8953" s="50"/>
      <c r="CV8953" s="50"/>
      <c r="CW8953" s="50"/>
      <c r="CX8953" s="50"/>
      <c r="CY8953" s="50"/>
      <c r="CZ8953" s="50"/>
      <c r="DA8953" s="50"/>
      <c r="DB8953" s="50"/>
      <c r="DC8953" s="50"/>
      <c r="DD8953" s="50"/>
      <c r="DE8953" s="50"/>
      <c r="DF8953" s="50"/>
      <c r="DG8953" s="50"/>
    </row>
    <row r="8954" spans="1:111" x14ac:dyDescent="0.2">
      <c r="A8954" s="212"/>
      <c r="B8954" s="212"/>
      <c r="C8954" s="212"/>
      <c r="E8954" s="310"/>
      <c r="F8954" s="192"/>
      <c r="G8954" s="192"/>
      <c r="H8954" s="50"/>
      <c r="I8954" s="50"/>
      <c r="J8954" s="50"/>
      <c r="K8954" s="50"/>
      <c r="L8954" s="50"/>
      <c r="M8954" s="50"/>
      <c r="N8954" s="50"/>
      <c r="O8954" s="50"/>
      <c r="P8954" s="50"/>
      <c r="Q8954" s="50"/>
      <c r="R8954" s="50"/>
      <c r="S8954" s="50"/>
      <c r="T8954" s="50"/>
      <c r="U8954" s="50"/>
      <c r="V8954" s="50"/>
      <c r="W8954" s="50"/>
      <c r="X8954" s="50"/>
      <c r="Y8954" s="50"/>
      <c r="Z8954" s="50"/>
      <c r="AA8954" s="50"/>
      <c r="AB8954" s="50"/>
      <c r="AC8954" s="50"/>
      <c r="AD8954" s="50"/>
      <c r="AE8954" s="50"/>
      <c r="AF8954" s="50"/>
      <c r="AG8954" s="50"/>
      <c r="AH8954" s="50"/>
      <c r="AI8954" s="50"/>
      <c r="AJ8954" s="50"/>
      <c r="AK8954" s="50"/>
      <c r="AL8954" s="50"/>
      <c r="AM8954" s="50"/>
      <c r="AN8954" s="50"/>
      <c r="AO8954" s="50"/>
      <c r="AP8954" s="50"/>
      <c r="AQ8954" s="50"/>
      <c r="AR8954" s="50"/>
      <c r="AS8954" s="50"/>
      <c r="AT8954" s="50"/>
      <c r="AU8954" s="50"/>
      <c r="AV8954" s="50"/>
      <c r="AW8954" s="50"/>
      <c r="AX8954" s="50"/>
      <c r="AY8954" s="50"/>
      <c r="AZ8954" s="50"/>
      <c r="BA8954" s="50"/>
      <c r="BB8954" s="50"/>
      <c r="BC8954" s="50"/>
      <c r="BD8954" s="50"/>
      <c r="BE8954" s="50"/>
      <c r="BF8954" s="50"/>
      <c r="BG8954" s="50"/>
      <c r="BH8954" s="50"/>
      <c r="BI8954" s="50"/>
      <c r="BJ8954" s="50"/>
      <c r="BK8954" s="50"/>
      <c r="BL8954" s="50"/>
      <c r="BM8954" s="50"/>
      <c r="BN8954" s="50"/>
      <c r="BO8954" s="50"/>
      <c r="BP8954" s="50"/>
      <c r="BQ8954" s="50"/>
      <c r="BR8954" s="50"/>
      <c r="BS8954" s="50"/>
      <c r="BT8954" s="50"/>
      <c r="BU8954" s="50"/>
      <c r="BV8954" s="50"/>
      <c r="BW8954" s="50"/>
      <c r="BX8954" s="50"/>
      <c r="BY8954" s="50"/>
      <c r="BZ8954" s="50"/>
      <c r="CA8954" s="50"/>
      <c r="CB8954" s="50"/>
      <c r="CC8954" s="50"/>
      <c r="CD8954" s="50"/>
      <c r="CE8954" s="50"/>
      <c r="CF8954" s="50"/>
      <c r="CG8954" s="50"/>
      <c r="CH8954" s="50"/>
      <c r="CI8954" s="50"/>
      <c r="CJ8954" s="50"/>
      <c r="CK8954" s="50"/>
      <c r="CL8954" s="50"/>
      <c r="CM8954" s="50"/>
      <c r="CN8954" s="50"/>
      <c r="CO8954" s="50"/>
      <c r="CP8954" s="50"/>
      <c r="CQ8954" s="50"/>
      <c r="CR8954" s="50"/>
      <c r="CS8954" s="50"/>
      <c r="CT8954" s="50"/>
      <c r="CU8954" s="50"/>
      <c r="CV8954" s="50"/>
      <c r="CW8954" s="50"/>
      <c r="CX8954" s="50"/>
      <c r="CY8954" s="50"/>
      <c r="CZ8954" s="50"/>
      <c r="DA8954" s="50"/>
      <c r="DB8954" s="50"/>
      <c r="DC8954" s="50"/>
      <c r="DD8954" s="50"/>
      <c r="DE8954" s="50"/>
      <c r="DF8954" s="50"/>
      <c r="DG8954" s="50"/>
    </row>
    <row r="8955" spans="1:111" x14ac:dyDescent="0.2">
      <c r="A8955" s="212"/>
      <c r="B8955" s="212"/>
      <c r="C8955" s="212"/>
      <c r="E8955" s="310"/>
      <c r="F8955" s="192"/>
      <c r="G8955" s="192"/>
      <c r="H8955" s="50"/>
      <c r="I8955" s="50"/>
      <c r="J8955" s="50"/>
      <c r="K8955" s="50"/>
      <c r="L8955" s="50"/>
      <c r="M8955" s="50"/>
      <c r="N8955" s="50"/>
      <c r="O8955" s="50"/>
      <c r="P8955" s="50"/>
      <c r="Q8955" s="50"/>
      <c r="R8955" s="50"/>
      <c r="S8955" s="50"/>
      <c r="T8955" s="50"/>
      <c r="U8955" s="50"/>
      <c r="V8955" s="50"/>
      <c r="W8955" s="50"/>
      <c r="X8955" s="50"/>
      <c r="Y8955" s="50"/>
      <c r="Z8955" s="50"/>
      <c r="AA8955" s="50"/>
      <c r="AB8955" s="50"/>
      <c r="AC8955" s="50"/>
      <c r="AD8955" s="50"/>
      <c r="AE8955" s="50"/>
      <c r="AF8955" s="50"/>
      <c r="AG8955" s="50"/>
      <c r="AH8955" s="50"/>
      <c r="AI8955" s="50"/>
      <c r="AJ8955" s="50"/>
      <c r="AK8955" s="50"/>
      <c r="AL8955" s="50"/>
      <c r="AM8955" s="50"/>
      <c r="AN8955" s="50"/>
      <c r="AO8955" s="50"/>
      <c r="AP8955" s="50"/>
      <c r="AQ8955" s="50"/>
      <c r="AR8955" s="50"/>
      <c r="AS8955" s="50"/>
      <c r="AT8955" s="50"/>
      <c r="AU8955" s="50"/>
      <c r="AV8955" s="50"/>
      <c r="AW8955" s="50"/>
      <c r="AX8955" s="50"/>
      <c r="AY8955" s="50"/>
      <c r="AZ8955" s="50"/>
      <c r="BA8955" s="50"/>
      <c r="BB8955" s="50"/>
      <c r="BC8955" s="50"/>
      <c r="BD8955" s="50"/>
      <c r="BE8955" s="50"/>
      <c r="BF8955" s="50"/>
      <c r="BG8955" s="50"/>
      <c r="BH8955" s="50"/>
      <c r="BI8955" s="50"/>
      <c r="BJ8955" s="50"/>
      <c r="BK8955" s="50"/>
      <c r="BL8955" s="50"/>
      <c r="BM8955" s="50"/>
      <c r="BN8955" s="50"/>
      <c r="BO8955" s="50"/>
      <c r="BP8955" s="50"/>
      <c r="BQ8955" s="50"/>
      <c r="BR8955" s="50"/>
      <c r="BS8955" s="50"/>
      <c r="BT8955" s="50"/>
      <c r="BU8955" s="50"/>
      <c r="BV8955" s="50"/>
      <c r="BW8955" s="50"/>
      <c r="BX8955" s="50"/>
      <c r="BY8955" s="50"/>
      <c r="BZ8955" s="50"/>
      <c r="CA8955" s="50"/>
      <c r="CB8955" s="50"/>
      <c r="CC8955" s="50"/>
      <c r="CD8955" s="50"/>
      <c r="CE8955" s="50"/>
      <c r="CF8955" s="50"/>
      <c r="CG8955" s="50"/>
      <c r="CH8955" s="50"/>
      <c r="CI8955" s="50"/>
      <c r="CJ8955" s="50"/>
      <c r="CK8955" s="50"/>
      <c r="CL8955" s="50"/>
      <c r="CM8955" s="50"/>
      <c r="CN8955" s="50"/>
      <c r="CO8955" s="50"/>
      <c r="CP8955" s="50"/>
      <c r="CQ8955" s="50"/>
      <c r="CR8955" s="50"/>
      <c r="CS8955" s="50"/>
      <c r="CT8955" s="50"/>
      <c r="CU8955" s="50"/>
      <c r="CV8955" s="50"/>
      <c r="CW8955" s="50"/>
      <c r="CX8955" s="50"/>
      <c r="CY8955" s="50"/>
      <c r="CZ8955" s="50"/>
      <c r="DA8955" s="50"/>
      <c r="DB8955" s="50"/>
      <c r="DC8955" s="50"/>
      <c r="DD8955" s="50"/>
      <c r="DE8955" s="50"/>
      <c r="DF8955" s="50"/>
      <c r="DG8955" s="50"/>
    </row>
    <row r="8956" spans="1:111" x14ac:dyDescent="0.2">
      <c r="A8956" s="212"/>
      <c r="B8956" s="212"/>
      <c r="C8956" s="212"/>
      <c r="E8956" s="310"/>
      <c r="F8956" s="192"/>
      <c r="G8956" s="192"/>
      <c r="H8956" s="50"/>
      <c r="I8956" s="50"/>
      <c r="J8956" s="50"/>
      <c r="K8956" s="50"/>
      <c r="L8956" s="50"/>
      <c r="M8956" s="50"/>
      <c r="N8956" s="50"/>
      <c r="O8956" s="50"/>
      <c r="P8956" s="50"/>
      <c r="Q8956" s="50"/>
      <c r="R8956" s="50"/>
      <c r="S8956" s="50"/>
      <c r="T8956" s="50"/>
      <c r="U8956" s="50"/>
      <c r="V8956" s="50"/>
      <c r="W8956" s="50"/>
      <c r="X8956" s="50"/>
      <c r="Y8956" s="50"/>
      <c r="Z8956" s="50"/>
      <c r="AA8956" s="50"/>
      <c r="AB8956" s="50"/>
      <c r="AC8956" s="50"/>
      <c r="AD8956" s="50"/>
      <c r="AE8956" s="50"/>
      <c r="AF8956" s="50"/>
      <c r="AG8956" s="50"/>
      <c r="AH8956" s="50"/>
      <c r="AI8956" s="50"/>
      <c r="AJ8956" s="50"/>
      <c r="AK8956" s="50"/>
      <c r="AL8956" s="50"/>
      <c r="AM8956" s="50"/>
      <c r="AN8956" s="50"/>
      <c r="AO8956" s="50"/>
      <c r="AP8956" s="50"/>
      <c r="AQ8956" s="50"/>
      <c r="AR8956" s="50"/>
      <c r="AS8956" s="50"/>
      <c r="AT8956" s="50"/>
      <c r="AU8956" s="50"/>
      <c r="AV8956" s="50"/>
      <c r="AW8956" s="50"/>
      <c r="AX8956" s="50"/>
      <c r="AY8956" s="50"/>
      <c r="AZ8956" s="50"/>
      <c r="BA8956" s="50"/>
      <c r="BB8956" s="50"/>
      <c r="BC8956" s="50"/>
      <c r="BD8956" s="50"/>
      <c r="BE8956" s="50"/>
      <c r="BF8956" s="50"/>
      <c r="BG8956" s="50"/>
      <c r="BH8956" s="50"/>
      <c r="BI8956" s="50"/>
      <c r="BJ8956" s="50"/>
      <c r="BK8956" s="50"/>
      <c r="BL8956" s="50"/>
      <c r="BM8956" s="50"/>
      <c r="BN8956" s="50"/>
      <c r="BO8956" s="50"/>
      <c r="BP8956" s="50"/>
      <c r="BQ8956" s="50"/>
      <c r="BR8956" s="50"/>
      <c r="BS8956" s="50"/>
      <c r="BT8956" s="50"/>
      <c r="BU8956" s="50"/>
      <c r="BV8956" s="50"/>
      <c r="BW8956" s="50"/>
      <c r="BX8956" s="50"/>
      <c r="BY8956" s="50"/>
      <c r="BZ8956" s="50"/>
      <c r="CA8956" s="50"/>
      <c r="CB8956" s="50"/>
      <c r="CC8956" s="50"/>
      <c r="CD8956" s="50"/>
      <c r="CE8956" s="50"/>
      <c r="CF8956" s="50"/>
      <c r="CG8956" s="50"/>
      <c r="CH8956" s="50"/>
      <c r="CI8956" s="50"/>
      <c r="CJ8956" s="50"/>
      <c r="CK8956" s="50"/>
      <c r="CL8956" s="50"/>
      <c r="CM8956" s="50"/>
      <c r="CN8956" s="50"/>
      <c r="CO8956" s="50"/>
      <c r="CP8956" s="50"/>
      <c r="CQ8956" s="50"/>
      <c r="CR8956" s="50"/>
      <c r="CS8956" s="50"/>
      <c r="CT8956" s="50"/>
      <c r="CU8956" s="50"/>
      <c r="CV8956" s="50"/>
      <c r="CW8956" s="50"/>
      <c r="CX8956" s="50"/>
      <c r="CY8956" s="50"/>
      <c r="CZ8956" s="50"/>
      <c r="DA8956" s="50"/>
      <c r="DB8956" s="50"/>
      <c r="DC8956" s="50"/>
      <c r="DD8956" s="50"/>
      <c r="DE8956" s="50"/>
      <c r="DF8956" s="50"/>
      <c r="DG8956" s="50"/>
    </row>
    <row r="8957" spans="1:111" x14ac:dyDescent="0.2">
      <c r="A8957" s="212"/>
      <c r="B8957" s="212"/>
      <c r="C8957" s="212"/>
      <c r="E8957" s="310"/>
      <c r="F8957" s="192"/>
      <c r="G8957" s="192"/>
      <c r="H8957" s="50"/>
      <c r="I8957" s="50"/>
      <c r="J8957" s="50"/>
      <c r="K8957" s="50"/>
      <c r="L8957" s="50"/>
      <c r="M8957" s="50"/>
      <c r="N8957" s="50"/>
      <c r="O8957" s="50"/>
      <c r="P8957" s="50"/>
      <c r="Q8957" s="50"/>
      <c r="R8957" s="50"/>
      <c r="S8957" s="50"/>
      <c r="T8957" s="50"/>
      <c r="U8957" s="50"/>
      <c r="V8957" s="50"/>
      <c r="W8957" s="50"/>
      <c r="X8957" s="50"/>
      <c r="Y8957" s="50"/>
      <c r="Z8957" s="50"/>
      <c r="AA8957" s="50"/>
      <c r="AB8957" s="50"/>
      <c r="AC8957" s="50"/>
      <c r="AD8957" s="50"/>
      <c r="AE8957" s="50"/>
      <c r="AF8957" s="50"/>
      <c r="AG8957" s="50"/>
      <c r="AH8957" s="50"/>
      <c r="AI8957" s="50"/>
      <c r="AJ8957" s="50"/>
      <c r="AK8957" s="50"/>
      <c r="AL8957" s="50"/>
      <c r="AM8957" s="50"/>
      <c r="AN8957" s="50"/>
      <c r="AO8957" s="50"/>
      <c r="AP8957" s="50"/>
      <c r="AQ8957" s="50"/>
      <c r="AR8957" s="50"/>
      <c r="AS8957" s="50"/>
      <c r="AT8957" s="50"/>
      <c r="AU8957" s="50"/>
      <c r="AV8957" s="50"/>
      <c r="AW8957" s="50"/>
      <c r="AX8957" s="50"/>
      <c r="AY8957" s="50"/>
      <c r="AZ8957" s="50"/>
      <c r="BA8957" s="50"/>
      <c r="BB8957" s="50"/>
      <c r="BC8957" s="50"/>
      <c r="BD8957" s="50"/>
      <c r="BE8957" s="50"/>
      <c r="BF8957" s="50"/>
      <c r="BG8957" s="50"/>
      <c r="BH8957" s="50"/>
      <c r="BI8957" s="50"/>
      <c r="BJ8957" s="50"/>
      <c r="BK8957" s="50"/>
      <c r="BL8957" s="50"/>
      <c r="BM8957" s="50"/>
      <c r="BN8957" s="50"/>
      <c r="BO8957" s="50"/>
      <c r="BP8957" s="50"/>
      <c r="BQ8957" s="50"/>
      <c r="BR8957" s="50"/>
      <c r="BS8957" s="50"/>
      <c r="BT8957" s="50"/>
      <c r="BU8957" s="50"/>
      <c r="BV8957" s="50"/>
      <c r="BW8957" s="50"/>
      <c r="BX8957" s="50"/>
      <c r="BY8957" s="50"/>
      <c r="BZ8957" s="50"/>
      <c r="CA8957" s="50"/>
      <c r="CB8957" s="50"/>
      <c r="CC8957" s="50"/>
      <c r="CD8957" s="50"/>
      <c r="CE8957" s="50"/>
      <c r="CF8957" s="50"/>
      <c r="CG8957" s="50"/>
      <c r="CH8957" s="50"/>
      <c r="CI8957" s="50"/>
      <c r="CJ8957" s="50"/>
      <c r="CK8957" s="50"/>
      <c r="CL8957" s="50"/>
      <c r="CM8957" s="50"/>
      <c r="CN8957" s="50"/>
      <c r="CO8957" s="50"/>
      <c r="CP8957" s="50"/>
      <c r="CQ8957" s="50"/>
      <c r="CR8957" s="50"/>
      <c r="CS8957" s="50"/>
      <c r="CT8957" s="50"/>
      <c r="CU8957" s="50"/>
      <c r="CV8957" s="50"/>
      <c r="CW8957" s="50"/>
      <c r="CX8957" s="50"/>
      <c r="CY8957" s="50"/>
      <c r="CZ8957" s="50"/>
      <c r="DA8957" s="50"/>
      <c r="DB8957" s="50"/>
      <c r="DC8957" s="50"/>
      <c r="DD8957" s="50"/>
      <c r="DE8957" s="50"/>
      <c r="DF8957" s="50"/>
      <c r="DG8957" s="50"/>
    </row>
    <row r="8958" spans="1:111" x14ac:dyDescent="0.2">
      <c r="A8958" s="395"/>
      <c r="B8958" s="395"/>
      <c r="C8958" s="395"/>
      <c r="E8958" s="310"/>
      <c r="F8958" s="192"/>
      <c r="G8958" s="192"/>
      <c r="H8958" s="50"/>
      <c r="I8958" s="50"/>
      <c r="J8958" s="50"/>
      <c r="K8958" s="50"/>
      <c r="L8958" s="50"/>
      <c r="M8958" s="50"/>
      <c r="N8958" s="50"/>
      <c r="O8958" s="50"/>
      <c r="P8958" s="50"/>
      <c r="Q8958" s="50"/>
      <c r="R8958" s="50"/>
      <c r="S8958" s="50"/>
      <c r="T8958" s="50"/>
      <c r="U8958" s="50"/>
      <c r="V8958" s="50"/>
      <c r="W8958" s="50"/>
      <c r="X8958" s="50"/>
      <c r="Y8958" s="50"/>
      <c r="Z8958" s="50"/>
      <c r="AA8958" s="50"/>
      <c r="AB8958" s="50"/>
      <c r="AC8958" s="50"/>
      <c r="AD8958" s="50"/>
      <c r="AE8958" s="50"/>
      <c r="AF8958" s="50"/>
      <c r="AG8958" s="50"/>
      <c r="AH8958" s="50"/>
      <c r="AI8958" s="50"/>
      <c r="AJ8958" s="50"/>
      <c r="AK8958" s="50"/>
      <c r="AL8958" s="50"/>
      <c r="AM8958" s="50"/>
      <c r="AN8958" s="50"/>
      <c r="AO8958" s="50"/>
      <c r="AP8958" s="50"/>
      <c r="AQ8958" s="50"/>
      <c r="AR8958" s="50"/>
      <c r="AS8958" s="50"/>
      <c r="AT8958" s="50"/>
      <c r="AU8958" s="50"/>
      <c r="AV8958" s="50"/>
      <c r="AW8958" s="50"/>
      <c r="AX8958" s="50"/>
      <c r="AY8958" s="50"/>
      <c r="AZ8958" s="50"/>
      <c r="BA8958" s="50"/>
      <c r="BB8958" s="50"/>
      <c r="BC8958" s="50"/>
      <c r="BD8958" s="50"/>
      <c r="BE8958" s="50"/>
      <c r="BF8958" s="50"/>
      <c r="BG8958" s="50"/>
      <c r="BH8958" s="50"/>
      <c r="BI8958" s="50"/>
      <c r="BJ8958" s="50"/>
      <c r="BK8958" s="50"/>
      <c r="BL8958" s="50"/>
      <c r="BM8958" s="50"/>
      <c r="BN8958" s="50"/>
      <c r="BO8958" s="50"/>
      <c r="BP8958" s="50"/>
      <c r="BQ8958" s="50"/>
      <c r="BR8958" s="50"/>
      <c r="BS8958" s="50"/>
      <c r="BT8958" s="50"/>
      <c r="BU8958" s="50"/>
      <c r="BV8958" s="50"/>
      <c r="BW8958" s="50"/>
      <c r="BX8958" s="50"/>
      <c r="BY8958" s="50"/>
      <c r="BZ8958" s="50"/>
      <c r="CA8958" s="50"/>
      <c r="CB8958" s="50"/>
      <c r="CC8958" s="50"/>
      <c r="CD8958" s="50"/>
      <c r="CE8958" s="50"/>
      <c r="CF8958" s="50"/>
      <c r="CG8958" s="50"/>
      <c r="CH8958" s="50"/>
      <c r="CI8958" s="50"/>
      <c r="CJ8958" s="50"/>
      <c r="CK8958" s="50"/>
      <c r="CL8958" s="50"/>
      <c r="CM8958" s="50"/>
      <c r="CN8958" s="50"/>
      <c r="CO8958" s="50"/>
      <c r="CP8958" s="50"/>
      <c r="CQ8958" s="50"/>
      <c r="CR8958" s="50"/>
      <c r="CS8958" s="50"/>
      <c r="CT8958" s="50"/>
      <c r="CU8958" s="50"/>
      <c r="CV8958" s="50"/>
      <c r="CW8958" s="50"/>
      <c r="CX8958" s="50"/>
      <c r="CY8958" s="50"/>
      <c r="CZ8958" s="50"/>
      <c r="DA8958" s="50"/>
      <c r="DB8958" s="50"/>
      <c r="DC8958" s="50"/>
      <c r="DD8958" s="50"/>
      <c r="DE8958" s="50"/>
      <c r="DF8958" s="50"/>
      <c r="DG8958" s="50"/>
    </row>
    <row r="8959" spans="1:111" x14ac:dyDescent="0.2">
      <c r="A8959" s="84"/>
      <c r="B8959" s="84"/>
      <c r="C8959" s="84"/>
      <c r="E8959" s="310"/>
      <c r="F8959" s="192"/>
      <c r="G8959" s="192"/>
      <c r="H8959" s="50"/>
      <c r="I8959" s="50"/>
      <c r="J8959" s="50"/>
      <c r="K8959" s="50"/>
      <c r="L8959" s="50"/>
      <c r="M8959" s="50"/>
      <c r="N8959" s="50"/>
      <c r="O8959" s="50"/>
      <c r="P8959" s="50"/>
      <c r="Q8959" s="50"/>
      <c r="R8959" s="50"/>
      <c r="S8959" s="50"/>
      <c r="T8959" s="50"/>
      <c r="U8959" s="50"/>
      <c r="V8959" s="50"/>
      <c r="W8959" s="50"/>
      <c r="X8959" s="50"/>
      <c r="Y8959" s="50"/>
      <c r="Z8959" s="50"/>
      <c r="AA8959" s="50"/>
      <c r="AB8959" s="50"/>
      <c r="AC8959" s="50"/>
      <c r="AD8959" s="50"/>
      <c r="AE8959" s="50"/>
      <c r="AF8959" s="50"/>
      <c r="AG8959" s="50"/>
      <c r="AH8959" s="50"/>
      <c r="AI8959" s="50"/>
      <c r="AJ8959" s="50"/>
      <c r="AK8959" s="50"/>
      <c r="AL8959" s="50"/>
      <c r="AM8959" s="50"/>
      <c r="AN8959" s="50"/>
      <c r="AO8959" s="50"/>
      <c r="AP8959" s="50"/>
      <c r="AQ8959" s="50"/>
      <c r="AR8959" s="50"/>
      <c r="AS8959" s="50"/>
      <c r="AT8959" s="50"/>
      <c r="AU8959" s="50"/>
      <c r="AV8959" s="50"/>
      <c r="AW8959" s="50"/>
      <c r="AX8959" s="50"/>
      <c r="AY8959" s="50"/>
      <c r="AZ8959" s="50"/>
      <c r="BA8959" s="50"/>
      <c r="BB8959" s="50"/>
      <c r="BC8959" s="50"/>
      <c r="BD8959" s="50"/>
      <c r="BE8959" s="50"/>
      <c r="BF8959" s="50"/>
      <c r="BG8959" s="50"/>
      <c r="BH8959" s="50"/>
      <c r="BI8959" s="50"/>
      <c r="BJ8959" s="50"/>
      <c r="BK8959" s="50"/>
      <c r="BL8959" s="50"/>
      <c r="BM8959" s="50"/>
      <c r="BN8959" s="50"/>
      <c r="BO8959" s="50"/>
      <c r="BP8959" s="50"/>
      <c r="BQ8959" s="50"/>
      <c r="BR8959" s="50"/>
      <c r="BS8959" s="50"/>
      <c r="BT8959" s="50"/>
      <c r="BU8959" s="50"/>
      <c r="BV8959" s="50"/>
      <c r="BW8959" s="50"/>
      <c r="BX8959" s="50"/>
      <c r="BY8959" s="50"/>
      <c r="BZ8959" s="50"/>
      <c r="CA8959" s="50"/>
      <c r="CB8959" s="50"/>
      <c r="CC8959" s="50"/>
      <c r="CD8959" s="50"/>
      <c r="CE8959" s="50"/>
      <c r="CF8959" s="50"/>
      <c r="CG8959" s="50"/>
      <c r="CH8959" s="50"/>
      <c r="CI8959" s="50"/>
      <c r="CJ8959" s="50"/>
      <c r="CK8959" s="50"/>
      <c r="CL8959" s="50"/>
      <c r="CM8959" s="50"/>
      <c r="CN8959" s="50"/>
      <c r="CO8959" s="50"/>
      <c r="CP8959" s="50"/>
      <c r="CQ8959" s="50"/>
      <c r="CR8959" s="50"/>
      <c r="CS8959" s="50"/>
      <c r="CT8959" s="50"/>
      <c r="CU8959" s="50"/>
      <c r="CV8959" s="50"/>
      <c r="CW8959" s="50"/>
      <c r="CX8959" s="50"/>
      <c r="CY8959" s="50"/>
      <c r="CZ8959" s="50"/>
      <c r="DA8959" s="50"/>
      <c r="DB8959" s="50"/>
      <c r="DC8959" s="50"/>
      <c r="DD8959" s="50"/>
      <c r="DE8959" s="50"/>
      <c r="DF8959" s="50"/>
      <c r="DG8959" s="50"/>
    </row>
    <row r="8960" spans="1:111" x14ac:dyDescent="0.2">
      <c r="A8960" s="130"/>
      <c r="B8960" s="130"/>
      <c r="C8960" s="130"/>
      <c r="D8960" s="54"/>
      <c r="E8960" s="310"/>
      <c r="F8960" s="192"/>
      <c r="G8960" s="192"/>
      <c r="H8960" s="50"/>
      <c r="I8960" s="50"/>
      <c r="J8960" s="50"/>
      <c r="K8960" s="50"/>
      <c r="L8960" s="50"/>
      <c r="M8960" s="50"/>
      <c r="N8960" s="50"/>
      <c r="O8960" s="50"/>
      <c r="P8960" s="50"/>
      <c r="Q8960" s="50"/>
      <c r="R8960" s="50"/>
      <c r="S8960" s="50"/>
      <c r="T8960" s="50"/>
      <c r="U8960" s="50"/>
      <c r="V8960" s="50"/>
      <c r="W8960" s="50"/>
      <c r="X8960" s="50"/>
      <c r="Y8960" s="50"/>
      <c r="Z8960" s="50"/>
      <c r="AA8960" s="50"/>
      <c r="AB8960" s="50"/>
      <c r="AC8960" s="50"/>
      <c r="AD8960" s="50"/>
      <c r="AE8960" s="50"/>
      <c r="AF8960" s="50"/>
      <c r="AG8960" s="50"/>
      <c r="AH8960" s="50"/>
      <c r="AI8960" s="50"/>
      <c r="AJ8960" s="50"/>
      <c r="AK8960" s="50"/>
      <c r="AL8960" s="50"/>
      <c r="AM8960" s="50"/>
      <c r="AN8960" s="50"/>
      <c r="AO8960" s="50"/>
      <c r="AP8960" s="50"/>
      <c r="AQ8960" s="50"/>
      <c r="AR8960" s="50"/>
      <c r="AS8960" s="50"/>
      <c r="AT8960" s="50"/>
      <c r="AU8960" s="50"/>
      <c r="AV8960" s="50"/>
      <c r="AW8960" s="50"/>
      <c r="AX8960" s="50"/>
      <c r="AY8960" s="50"/>
      <c r="AZ8960" s="50"/>
      <c r="BA8960" s="50"/>
      <c r="BB8960" s="50"/>
      <c r="BC8960" s="50"/>
      <c r="BD8960" s="50"/>
      <c r="BE8960" s="50"/>
      <c r="BF8960" s="50"/>
      <c r="BG8960" s="50"/>
      <c r="BH8960" s="50"/>
      <c r="BI8960" s="50"/>
      <c r="BJ8960" s="50"/>
      <c r="BK8960" s="50"/>
      <c r="BL8960" s="50"/>
      <c r="BM8960" s="50"/>
      <c r="BN8960" s="50"/>
      <c r="BO8960" s="50"/>
      <c r="BP8960" s="50"/>
      <c r="BQ8960" s="50"/>
      <c r="BR8960" s="50"/>
      <c r="BS8960" s="50"/>
      <c r="BT8960" s="50"/>
      <c r="BU8960" s="50"/>
      <c r="BV8960" s="50"/>
      <c r="BW8960" s="50"/>
      <c r="BX8960" s="50"/>
      <c r="BY8960" s="50"/>
      <c r="BZ8960" s="50"/>
      <c r="CA8960" s="50"/>
      <c r="CB8960" s="50"/>
      <c r="CC8960" s="50"/>
      <c r="CD8960" s="50"/>
      <c r="CE8960" s="50"/>
      <c r="CF8960" s="50"/>
      <c r="CG8960" s="50"/>
      <c r="CH8960" s="50"/>
      <c r="CI8960" s="50"/>
      <c r="CJ8960" s="50"/>
      <c r="CK8960" s="50"/>
      <c r="CL8960" s="50"/>
      <c r="CM8960" s="50"/>
      <c r="CN8960" s="50"/>
      <c r="CO8960" s="50"/>
      <c r="CP8960" s="50"/>
      <c r="CQ8960" s="50"/>
      <c r="CR8960" s="50"/>
      <c r="CS8960" s="50"/>
      <c r="CT8960" s="50"/>
      <c r="CU8960" s="50"/>
      <c r="CV8960" s="50"/>
      <c r="CW8960" s="50"/>
      <c r="CX8960" s="50"/>
      <c r="CY8960" s="50"/>
      <c r="CZ8960" s="50"/>
      <c r="DA8960" s="50"/>
      <c r="DB8960" s="50"/>
      <c r="DC8960" s="50"/>
      <c r="DD8960" s="50"/>
      <c r="DE8960" s="50"/>
      <c r="DF8960" s="50"/>
      <c r="DG8960" s="50"/>
    </row>
    <row r="8961" spans="1:111" x14ac:dyDescent="0.2">
      <c r="A8961" s="190"/>
      <c r="B8961" s="190"/>
      <c r="C8961" s="416"/>
      <c r="D8961" s="261"/>
      <c r="E8961" s="310"/>
      <c r="F8961" s="192"/>
      <c r="G8961" s="192"/>
      <c r="H8961" s="50"/>
      <c r="I8961" s="50"/>
      <c r="J8961" s="50"/>
      <c r="K8961" s="50"/>
      <c r="L8961" s="50"/>
      <c r="M8961" s="50"/>
      <c r="N8961" s="50"/>
      <c r="O8961" s="50"/>
      <c r="P8961" s="50"/>
      <c r="Q8961" s="50"/>
      <c r="R8961" s="50"/>
      <c r="S8961" s="50"/>
      <c r="T8961" s="50"/>
      <c r="U8961" s="50"/>
      <c r="V8961" s="50"/>
      <c r="W8961" s="50"/>
      <c r="X8961" s="50"/>
      <c r="Y8961" s="50"/>
      <c r="Z8961" s="50"/>
      <c r="AA8961" s="50"/>
      <c r="AB8961" s="50"/>
      <c r="AC8961" s="50"/>
      <c r="AD8961" s="50"/>
      <c r="AE8961" s="50"/>
      <c r="AF8961" s="50"/>
      <c r="AG8961" s="50"/>
      <c r="AH8961" s="50"/>
      <c r="AI8961" s="50"/>
      <c r="AJ8961" s="50"/>
      <c r="AK8961" s="50"/>
      <c r="AL8961" s="50"/>
      <c r="AM8961" s="50"/>
      <c r="AN8961" s="50"/>
      <c r="AO8961" s="50"/>
      <c r="AP8961" s="50"/>
      <c r="AQ8961" s="50"/>
      <c r="AR8961" s="50"/>
      <c r="AS8961" s="50"/>
      <c r="AT8961" s="50"/>
      <c r="AU8961" s="50"/>
      <c r="AV8961" s="50"/>
      <c r="AW8961" s="50"/>
      <c r="AX8961" s="50"/>
      <c r="AY8961" s="50"/>
      <c r="AZ8961" s="50"/>
      <c r="BA8961" s="50"/>
      <c r="BB8961" s="50"/>
      <c r="BC8961" s="50"/>
      <c r="BD8961" s="50"/>
      <c r="BE8961" s="50"/>
      <c r="BF8961" s="50"/>
      <c r="BG8961" s="50"/>
      <c r="BH8961" s="50"/>
      <c r="BI8961" s="50"/>
      <c r="BJ8961" s="50"/>
      <c r="BK8961" s="50"/>
      <c r="BL8961" s="50"/>
      <c r="BM8961" s="50"/>
      <c r="BN8961" s="50"/>
      <c r="BO8961" s="50"/>
      <c r="BP8961" s="50"/>
      <c r="BQ8961" s="50"/>
      <c r="BR8961" s="50"/>
      <c r="BS8961" s="50"/>
      <c r="BT8961" s="50"/>
      <c r="BU8961" s="50"/>
      <c r="BV8961" s="50"/>
      <c r="BW8961" s="50"/>
      <c r="BX8961" s="50"/>
      <c r="BY8961" s="50"/>
      <c r="BZ8961" s="50"/>
      <c r="CA8961" s="50"/>
      <c r="CB8961" s="50"/>
      <c r="CC8961" s="50"/>
      <c r="CD8961" s="50"/>
      <c r="CE8961" s="50"/>
      <c r="CF8961" s="50"/>
      <c r="CG8961" s="50"/>
      <c r="CH8961" s="50"/>
      <c r="CI8961" s="50"/>
      <c r="CJ8961" s="50"/>
      <c r="CK8961" s="50"/>
      <c r="CL8961" s="50"/>
      <c r="CM8961" s="50"/>
      <c r="CN8961" s="50"/>
      <c r="CO8961" s="50"/>
      <c r="CP8961" s="50"/>
      <c r="CQ8961" s="50"/>
      <c r="CR8961" s="50"/>
      <c r="CS8961" s="50"/>
      <c r="CT8961" s="50"/>
      <c r="CU8961" s="50"/>
      <c r="CV8961" s="50"/>
      <c r="CW8961" s="50"/>
      <c r="CX8961" s="50"/>
      <c r="CY8961" s="50"/>
      <c r="CZ8961" s="50"/>
      <c r="DA8961" s="50"/>
      <c r="DB8961" s="50"/>
      <c r="DC8961" s="50"/>
      <c r="DD8961" s="50"/>
      <c r="DE8961" s="50"/>
      <c r="DF8961" s="50"/>
      <c r="DG8961" s="50"/>
    </row>
    <row r="8962" spans="1:111" x14ac:dyDescent="0.2">
      <c r="C8962" s="416"/>
      <c r="D8962" s="261"/>
      <c r="E8962" s="310"/>
      <c r="F8962" s="192"/>
      <c r="G8962" s="192"/>
      <c r="H8962" s="50"/>
      <c r="I8962" s="50"/>
      <c r="J8962" s="50"/>
      <c r="K8962" s="50"/>
      <c r="L8962" s="50"/>
      <c r="M8962" s="50"/>
      <c r="N8962" s="50"/>
      <c r="O8962" s="50"/>
      <c r="P8962" s="50"/>
      <c r="Q8962" s="50"/>
      <c r="R8962" s="50"/>
      <c r="S8962" s="50"/>
      <c r="T8962" s="50"/>
      <c r="U8962" s="50"/>
      <c r="V8962" s="50"/>
      <c r="W8962" s="50"/>
      <c r="X8962" s="50"/>
      <c r="Y8962" s="50"/>
      <c r="Z8962" s="50"/>
      <c r="AA8962" s="50"/>
      <c r="AB8962" s="50"/>
      <c r="AC8962" s="50"/>
      <c r="AD8962" s="50"/>
      <c r="AE8962" s="50"/>
      <c r="AF8962" s="50"/>
      <c r="AG8962" s="50"/>
      <c r="AH8962" s="50"/>
      <c r="AI8962" s="50"/>
      <c r="AJ8962" s="50"/>
      <c r="AK8962" s="50"/>
      <c r="AL8962" s="50"/>
      <c r="AM8962" s="50"/>
      <c r="AN8962" s="50"/>
      <c r="AO8962" s="50"/>
      <c r="AP8962" s="50"/>
      <c r="AQ8962" s="50"/>
      <c r="AR8962" s="50"/>
      <c r="AS8962" s="50"/>
      <c r="AT8962" s="50"/>
      <c r="AU8962" s="50"/>
      <c r="AV8962" s="50"/>
      <c r="AW8962" s="50"/>
      <c r="AX8962" s="50"/>
      <c r="AY8962" s="50"/>
      <c r="AZ8962" s="50"/>
      <c r="BA8962" s="50"/>
      <c r="BB8962" s="50"/>
      <c r="BC8962" s="50"/>
      <c r="BD8962" s="50"/>
      <c r="BE8962" s="50"/>
      <c r="BF8962" s="50"/>
      <c r="BG8962" s="50"/>
      <c r="BH8962" s="50"/>
      <c r="BI8962" s="50"/>
      <c r="BJ8962" s="50"/>
      <c r="BK8962" s="50"/>
      <c r="BL8962" s="50"/>
      <c r="BM8962" s="50"/>
      <c r="BN8962" s="50"/>
      <c r="BO8962" s="50"/>
      <c r="BP8962" s="50"/>
      <c r="BQ8962" s="50"/>
      <c r="BR8962" s="50"/>
      <c r="BS8962" s="50"/>
      <c r="BT8962" s="50"/>
      <c r="BU8962" s="50"/>
      <c r="BV8962" s="50"/>
      <c r="BW8962" s="50"/>
      <c r="BX8962" s="50"/>
      <c r="BY8962" s="50"/>
      <c r="BZ8962" s="50"/>
      <c r="CA8962" s="50"/>
      <c r="CB8962" s="50"/>
      <c r="CC8962" s="50"/>
      <c r="CD8962" s="50"/>
      <c r="CE8962" s="50"/>
      <c r="CF8962" s="50"/>
      <c r="CG8962" s="50"/>
      <c r="CH8962" s="50"/>
      <c r="CI8962" s="50"/>
      <c r="CJ8962" s="50"/>
      <c r="CK8962" s="50"/>
      <c r="CL8962" s="50"/>
      <c r="CM8962" s="50"/>
      <c r="CN8962" s="50"/>
      <c r="CO8962" s="50"/>
      <c r="CP8962" s="50"/>
      <c r="CQ8962" s="50"/>
      <c r="CR8962" s="50"/>
      <c r="CS8962" s="50"/>
      <c r="CT8962" s="50"/>
      <c r="CU8962" s="50"/>
      <c r="CV8962" s="50"/>
      <c r="CW8962" s="50"/>
      <c r="CX8962" s="50"/>
      <c r="CY8962" s="50"/>
      <c r="CZ8962" s="50"/>
      <c r="DA8962" s="50"/>
      <c r="DB8962" s="50"/>
      <c r="DC8962" s="50"/>
      <c r="DD8962" s="50"/>
      <c r="DE8962" s="50"/>
      <c r="DF8962" s="50"/>
      <c r="DG8962" s="50"/>
    </row>
    <row r="8963" spans="1:111" x14ac:dyDescent="0.2">
      <c r="C8963" s="416"/>
      <c r="D8963" s="261"/>
      <c r="E8963" s="310"/>
      <c r="F8963" s="192"/>
      <c r="G8963" s="192"/>
      <c r="H8963" s="50"/>
      <c r="I8963" s="50"/>
      <c r="J8963" s="50"/>
      <c r="K8963" s="50"/>
      <c r="L8963" s="50"/>
      <c r="M8963" s="50"/>
      <c r="N8963" s="50"/>
      <c r="O8963" s="50"/>
      <c r="P8963" s="50"/>
      <c r="Q8963" s="50"/>
      <c r="R8963" s="50"/>
      <c r="S8963" s="50"/>
      <c r="T8963" s="50"/>
      <c r="U8963" s="50"/>
      <c r="V8963" s="50"/>
      <c r="W8963" s="50"/>
      <c r="X8963" s="50"/>
      <c r="Y8963" s="50"/>
      <c r="Z8963" s="50"/>
      <c r="AA8963" s="50"/>
      <c r="AB8963" s="50"/>
      <c r="AC8963" s="50"/>
      <c r="AD8963" s="50"/>
      <c r="AE8963" s="50"/>
      <c r="AF8963" s="50"/>
      <c r="AG8963" s="50"/>
      <c r="AH8963" s="50"/>
      <c r="AI8963" s="50"/>
      <c r="AJ8963" s="50"/>
      <c r="AK8963" s="50"/>
      <c r="AL8963" s="50"/>
      <c r="AM8963" s="50"/>
      <c r="AN8963" s="50"/>
      <c r="AO8963" s="50"/>
      <c r="AP8963" s="50"/>
      <c r="AQ8963" s="50"/>
      <c r="AR8963" s="50"/>
      <c r="AS8963" s="50"/>
      <c r="AT8963" s="50"/>
      <c r="AU8963" s="50"/>
      <c r="AV8963" s="50"/>
      <c r="AW8963" s="50"/>
      <c r="AX8963" s="50"/>
      <c r="AY8963" s="50"/>
      <c r="AZ8963" s="50"/>
      <c r="BA8963" s="50"/>
      <c r="BB8963" s="50"/>
      <c r="BC8963" s="50"/>
      <c r="BD8963" s="50"/>
      <c r="BE8963" s="50"/>
      <c r="BF8963" s="50"/>
      <c r="BG8963" s="50"/>
      <c r="BH8963" s="50"/>
      <c r="BI8963" s="50"/>
      <c r="BJ8963" s="50"/>
      <c r="BK8963" s="50"/>
      <c r="BL8963" s="50"/>
      <c r="BM8963" s="50"/>
      <c r="BN8963" s="50"/>
      <c r="BO8963" s="50"/>
      <c r="BP8963" s="50"/>
      <c r="BQ8963" s="50"/>
      <c r="BR8963" s="50"/>
      <c r="BS8963" s="50"/>
      <c r="BT8963" s="50"/>
      <c r="BU8963" s="50"/>
      <c r="BV8963" s="50"/>
      <c r="BW8963" s="50"/>
      <c r="BX8963" s="50"/>
      <c r="BY8963" s="50"/>
      <c r="BZ8963" s="50"/>
      <c r="CA8963" s="50"/>
      <c r="CB8963" s="50"/>
      <c r="CC8963" s="50"/>
      <c r="CD8963" s="50"/>
      <c r="CE8963" s="50"/>
      <c r="CF8963" s="50"/>
      <c r="CG8963" s="50"/>
      <c r="CH8963" s="50"/>
      <c r="CI8963" s="50"/>
      <c r="CJ8963" s="50"/>
      <c r="CK8963" s="50"/>
      <c r="CL8963" s="50"/>
      <c r="CM8963" s="50"/>
      <c r="CN8963" s="50"/>
      <c r="CO8963" s="50"/>
      <c r="CP8963" s="50"/>
      <c r="CQ8963" s="50"/>
      <c r="CR8963" s="50"/>
      <c r="CS8963" s="50"/>
      <c r="CT8963" s="50"/>
      <c r="CU8963" s="50"/>
      <c r="CV8963" s="50"/>
      <c r="CW8963" s="50"/>
      <c r="CX8963" s="50"/>
      <c r="CY8963" s="50"/>
      <c r="CZ8963" s="50"/>
      <c r="DA8963" s="50"/>
      <c r="DB8963" s="50"/>
      <c r="DC8963" s="50"/>
      <c r="DD8963" s="50"/>
      <c r="DE8963" s="50"/>
      <c r="DF8963" s="50"/>
      <c r="DG8963" s="50"/>
    </row>
    <row r="8964" spans="1:111" ht="26.25" customHeight="1" x14ac:dyDescent="0.2">
      <c r="C8964" s="416"/>
      <c r="D8964" s="263"/>
      <c r="E8964" s="310"/>
      <c r="F8964" s="192"/>
      <c r="G8964" s="192"/>
      <c r="H8964" s="50"/>
      <c r="I8964" s="50"/>
      <c r="J8964" s="50"/>
      <c r="K8964" s="50"/>
      <c r="L8964" s="50"/>
      <c r="M8964" s="50"/>
      <c r="N8964" s="50"/>
      <c r="O8964" s="50"/>
      <c r="P8964" s="50"/>
      <c r="Q8964" s="50"/>
      <c r="R8964" s="50"/>
      <c r="S8964" s="50"/>
      <c r="T8964" s="50"/>
      <c r="U8964" s="50"/>
      <c r="V8964" s="50"/>
      <c r="W8964" s="50"/>
      <c r="X8964" s="50"/>
      <c r="Y8964" s="50"/>
      <c r="Z8964" s="50"/>
      <c r="AA8964" s="50"/>
      <c r="AB8964" s="50"/>
      <c r="AC8964" s="50"/>
      <c r="AD8964" s="50"/>
      <c r="AE8964" s="50"/>
      <c r="AF8964" s="50"/>
      <c r="AG8964" s="50"/>
      <c r="AH8964" s="50"/>
      <c r="AI8964" s="50"/>
      <c r="AJ8964" s="50"/>
      <c r="AK8964" s="50"/>
      <c r="AL8964" s="50"/>
      <c r="AM8964" s="50"/>
      <c r="AN8964" s="50"/>
      <c r="AO8964" s="50"/>
      <c r="AP8964" s="50"/>
      <c r="AQ8964" s="50"/>
      <c r="AR8964" s="50"/>
      <c r="AS8964" s="50"/>
      <c r="AT8964" s="50"/>
      <c r="AU8964" s="50"/>
      <c r="AV8964" s="50"/>
      <c r="AW8964" s="50"/>
      <c r="AX8964" s="50"/>
      <c r="AY8964" s="50"/>
      <c r="AZ8964" s="50"/>
      <c r="BA8964" s="50"/>
      <c r="BB8964" s="50"/>
      <c r="BC8964" s="50"/>
      <c r="BD8964" s="50"/>
      <c r="BE8964" s="50"/>
      <c r="BF8964" s="50"/>
      <c r="BG8964" s="50"/>
      <c r="BH8964" s="50"/>
      <c r="BI8964" s="50"/>
      <c r="BJ8964" s="50"/>
      <c r="BK8964" s="50"/>
      <c r="BL8964" s="50"/>
      <c r="BM8964" s="50"/>
      <c r="BN8964" s="50"/>
      <c r="BO8964" s="50"/>
      <c r="BP8964" s="50"/>
      <c r="BQ8964" s="50"/>
      <c r="BR8964" s="50"/>
      <c r="BS8964" s="50"/>
      <c r="BT8964" s="50"/>
      <c r="BU8964" s="50"/>
      <c r="BV8964" s="50"/>
      <c r="BW8964" s="50"/>
      <c r="BX8964" s="50"/>
      <c r="BY8964" s="50"/>
      <c r="BZ8964" s="50"/>
      <c r="CA8964" s="50"/>
      <c r="CB8964" s="50"/>
      <c r="CC8964" s="50"/>
      <c r="CD8964" s="50"/>
      <c r="CE8964" s="50"/>
      <c r="CF8964" s="50"/>
      <c r="CG8964" s="50"/>
      <c r="CH8964" s="50"/>
      <c r="CI8964" s="50"/>
      <c r="CJ8964" s="50"/>
      <c r="CK8964" s="50"/>
      <c r="CL8964" s="50"/>
      <c r="CM8964" s="50"/>
      <c r="CN8964" s="50"/>
      <c r="CO8964" s="50"/>
      <c r="CP8964" s="50"/>
      <c r="CQ8964" s="50"/>
      <c r="CR8964" s="50"/>
      <c r="CS8964" s="50"/>
      <c r="CT8964" s="50"/>
      <c r="CU8964" s="50"/>
      <c r="CV8964" s="50"/>
      <c r="CW8964" s="50"/>
      <c r="CX8964" s="50"/>
      <c r="CY8964" s="50"/>
      <c r="CZ8964" s="50"/>
      <c r="DA8964" s="50"/>
      <c r="DB8964" s="50"/>
      <c r="DC8964" s="50"/>
      <c r="DD8964" s="50"/>
      <c r="DE8964" s="50"/>
      <c r="DF8964" s="50"/>
      <c r="DG8964" s="50"/>
    </row>
    <row r="8965" spans="1:111" x14ac:dyDescent="0.2">
      <c r="C8965" s="416"/>
      <c r="D8965" s="263"/>
      <c r="E8965" s="310"/>
      <c r="F8965" s="192"/>
      <c r="G8965" s="192"/>
      <c r="H8965" s="50"/>
      <c r="I8965" s="50"/>
      <c r="J8965" s="50"/>
      <c r="K8965" s="50"/>
      <c r="L8965" s="50"/>
      <c r="M8965" s="50"/>
      <c r="N8965" s="50"/>
      <c r="O8965" s="50"/>
      <c r="P8965" s="50"/>
      <c r="Q8965" s="50"/>
      <c r="R8965" s="50"/>
      <c r="S8965" s="50"/>
      <c r="T8965" s="50"/>
      <c r="U8965" s="50"/>
      <c r="V8965" s="50"/>
      <c r="W8965" s="50"/>
      <c r="X8965" s="50"/>
      <c r="Y8965" s="50"/>
      <c r="Z8965" s="50"/>
      <c r="AA8965" s="50"/>
      <c r="AB8965" s="50"/>
      <c r="AC8965" s="50"/>
      <c r="AD8965" s="50"/>
      <c r="AE8965" s="50"/>
      <c r="AF8965" s="50"/>
      <c r="AG8965" s="50"/>
      <c r="AH8965" s="50"/>
      <c r="AI8965" s="50"/>
      <c r="AJ8965" s="50"/>
      <c r="AK8965" s="50"/>
      <c r="AL8965" s="50"/>
      <c r="AM8965" s="50"/>
      <c r="AN8965" s="50"/>
      <c r="AO8965" s="50"/>
      <c r="AP8965" s="50"/>
      <c r="AQ8965" s="50"/>
      <c r="AR8965" s="50"/>
      <c r="AS8965" s="50"/>
      <c r="AT8965" s="50"/>
      <c r="AU8965" s="50"/>
      <c r="AV8965" s="50"/>
      <c r="AW8965" s="50"/>
      <c r="AX8965" s="50"/>
      <c r="AY8965" s="50"/>
      <c r="AZ8965" s="50"/>
      <c r="BA8965" s="50"/>
      <c r="BB8965" s="50"/>
      <c r="BC8965" s="50"/>
      <c r="BD8965" s="50"/>
      <c r="BE8965" s="50"/>
      <c r="BF8965" s="50"/>
      <c r="BG8965" s="50"/>
      <c r="BH8965" s="50"/>
      <c r="BI8965" s="50"/>
      <c r="BJ8965" s="50"/>
      <c r="BK8965" s="50"/>
      <c r="BL8965" s="50"/>
      <c r="BM8965" s="50"/>
      <c r="BN8965" s="50"/>
      <c r="BO8965" s="50"/>
      <c r="BP8965" s="50"/>
      <c r="BQ8965" s="50"/>
      <c r="BR8965" s="50"/>
      <c r="BS8965" s="50"/>
      <c r="BT8965" s="50"/>
      <c r="BU8965" s="50"/>
      <c r="BV8965" s="50"/>
      <c r="BW8965" s="50"/>
      <c r="BX8965" s="50"/>
      <c r="BY8965" s="50"/>
      <c r="BZ8965" s="50"/>
      <c r="CA8965" s="50"/>
      <c r="CB8965" s="50"/>
      <c r="CC8965" s="50"/>
      <c r="CD8965" s="50"/>
      <c r="CE8965" s="50"/>
      <c r="CF8965" s="50"/>
      <c r="CG8965" s="50"/>
      <c r="CH8965" s="50"/>
      <c r="CI8965" s="50"/>
      <c r="CJ8965" s="50"/>
      <c r="CK8965" s="50"/>
      <c r="CL8965" s="50"/>
      <c r="CM8965" s="50"/>
      <c r="CN8965" s="50"/>
      <c r="CO8965" s="50"/>
      <c r="CP8965" s="50"/>
      <c r="CQ8965" s="50"/>
      <c r="CR8965" s="50"/>
      <c r="CS8965" s="50"/>
      <c r="CT8965" s="50"/>
      <c r="CU8965" s="50"/>
      <c r="CV8965" s="50"/>
      <c r="CW8965" s="50"/>
      <c r="CX8965" s="50"/>
      <c r="CY8965" s="50"/>
      <c r="CZ8965" s="50"/>
      <c r="DA8965" s="50"/>
      <c r="DB8965" s="50"/>
      <c r="DC8965" s="50"/>
      <c r="DD8965" s="50"/>
      <c r="DE8965" s="50"/>
      <c r="DF8965" s="50"/>
      <c r="DG8965" s="50"/>
    </row>
    <row r="8966" spans="1:111" x14ac:dyDescent="0.2">
      <c r="C8966" s="416"/>
      <c r="D8966" s="263"/>
      <c r="E8966" s="310"/>
      <c r="F8966" s="192"/>
      <c r="G8966" s="192"/>
      <c r="H8966" s="50"/>
      <c r="I8966" s="50"/>
      <c r="J8966" s="50"/>
      <c r="K8966" s="50"/>
      <c r="L8966" s="50"/>
      <c r="M8966" s="50"/>
      <c r="N8966" s="50"/>
      <c r="O8966" s="50"/>
      <c r="P8966" s="50"/>
      <c r="Q8966" s="50"/>
      <c r="R8966" s="50"/>
      <c r="S8966" s="50"/>
      <c r="T8966" s="50"/>
      <c r="U8966" s="50"/>
      <c r="V8966" s="50"/>
      <c r="W8966" s="50"/>
      <c r="X8966" s="50"/>
      <c r="Y8966" s="50"/>
      <c r="Z8966" s="50"/>
      <c r="AA8966" s="50"/>
      <c r="AB8966" s="50"/>
      <c r="AC8966" s="50"/>
      <c r="AD8966" s="50"/>
      <c r="AE8966" s="50"/>
      <c r="AF8966" s="50"/>
      <c r="AG8966" s="50"/>
      <c r="AH8966" s="50"/>
      <c r="AI8966" s="50"/>
      <c r="AJ8966" s="50"/>
      <c r="AK8966" s="50"/>
      <c r="AL8966" s="50"/>
      <c r="AM8966" s="50"/>
      <c r="AN8966" s="50"/>
      <c r="AO8966" s="50"/>
      <c r="AP8966" s="50"/>
      <c r="AQ8966" s="50"/>
      <c r="AR8966" s="50"/>
      <c r="AS8966" s="50"/>
      <c r="AT8966" s="50"/>
      <c r="AU8966" s="50"/>
      <c r="AV8966" s="50"/>
      <c r="AW8966" s="50"/>
      <c r="AX8966" s="50"/>
      <c r="AY8966" s="50"/>
      <c r="AZ8966" s="50"/>
      <c r="BA8966" s="50"/>
      <c r="BB8966" s="50"/>
      <c r="BC8966" s="50"/>
      <c r="BD8966" s="50"/>
      <c r="BE8966" s="50"/>
      <c r="BF8966" s="50"/>
      <c r="BG8966" s="50"/>
      <c r="BH8966" s="50"/>
      <c r="BI8966" s="50"/>
      <c r="BJ8966" s="50"/>
      <c r="BK8966" s="50"/>
      <c r="BL8966" s="50"/>
      <c r="BM8966" s="50"/>
      <c r="BN8966" s="50"/>
      <c r="BO8966" s="50"/>
      <c r="BP8966" s="50"/>
      <c r="BQ8966" s="50"/>
      <c r="BR8966" s="50"/>
      <c r="BS8966" s="50"/>
      <c r="BT8966" s="50"/>
      <c r="BU8966" s="50"/>
      <c r="BV8966" s="50"/>
      <c r="BW8966" s="50"/>
      <c r="BX8966" s="50"/>
      <c r="BY8966" s="50"/>
      <c r="BZ8966" s="50"/>
      <c r="CA8966" s="50"/>
      <c r="CB8966" s="50"/>
      <c r="CC8966" s="50"/>
      <c r="CD8966" s="50"/>
      <c r="CE8966" s="50"/>
      <c r="CF8966" s="50"/>
      <c r="CG8966" s="50"/>
      <c r="CH8966" s="50"/>
      <c r="CI8966" s="50"/>
      <c r="CJ8966" s="50"/>
      <c r="CK8966" s="50"/>
      <c r="CL8966" s="50"/>
      <c r="CM8966" s="50"/>
      <c r="CN8966" s="50"/>
      <c r="CO8966" s="50"/>
      <c r="CP8966" s="50"/>
      <c r="CQ8966" s="50"/>
      <c r="CR8966" s="50"/>
      <c r="CS8966" s="50"/>
      <c r="CT8966" s="50"/>
      <c r="CU8966" s="50"/>
      <c r="CV8966" s="50"/>
      <c r="CW8966" s="50"/>
      <c r="CX8966" s="50"/>
      <c r="CY8966" s="50"/>
      <c r="CZ8966" s="50"/>
      <c r="DA8966" s="50"/>
      <c r="DB8966" s="50"/>
      <c r="DC8966" s="50"/>
      <c r="DD8966" s="50"/>
      <c r="DE8966" s="50"/>
      <c r="DF8966" s="50"/>
      <c r="DG8966" s="50"/>
    </row>
    <row r="8967" spans="1:111" x14ac:dyDescent="0.2">
      <c r="A8967" s="84"/>
      <c r="B8967" s="84"/>
      <c r="C8967" s="416"/>
      <c r="D8967" s="262"/>
      <c r="E8967" s="310"/>
      <c r="F8967" s="192"/>
      <c r="G8967" s="192"/>
      <c r="H8967" s="50"/>
      <c r="I8967" s="50"/>
      <c r="J8967" s="50"/>
      <c r="K8967" s="50"/>
      <c r="L8967" s="50"/>
      <c r="M8967" s="50"/>
      <c r="N8967" s="50"/>
      <c r="O8967" s="50"/>
      <c r="P8967" s="50"/>
      <c r="Q8967" s="50"/>
      <c r="R8967" s="50"/>
      <c r="S8967" s="50"/>
      <c r="T8967" s="50"/>
      <c r="U8967" s="50"/>
      <c r="V8967" s="50"/>
      <c r="W8967" s="50"/>
      <c r="X8967" s="50"/>
      <c r="Y8967" s="50"/>
      <c r="Z8967" s="50"/>
      <c r="AA8967" s="50"/>
      <c r="AB8967" s="50"/>
      <c r="AC8967" s="50"/>
      <c r="AD8967" s="50"/>
      <c r="AE8967" s="50"/>
      <c r="AF8967" s="50"/>
      <c r="AG8967" s="50"/>
      <c r="AH8967" s="50"/>
      <c r="AI8967" s="50"/>
      <c r="AJ8967" s="50"/>
      <c r="AK8967" s="50"/>
      <c r="AL8967" s="50"/>
      <c r="AM8967" s="50"/>
      <c r="AN8967" s="50"/>
      <c r="AO8967" s="50"/>
      <c r="AP8967" s="50"/>
      <c r="AQ8967" s="50"/>
      <c r="AR8967" s="50"/>
      <c r="AS8967" s="50"/>
      <c r="AT8967" s="50"/>
      <c r="AU8967" s="50"/>
      <c r="AV8967" s="50"/>
      <c r="AW8967" s="50"/>
      <c r="AX8967" s="50"/>
      <c r="AY8967" s="50"/>
      <c r="AZ8967" s="50"/>
      <c r="BA8967" s="50"/>
      <c r="BB8967" s="50"/>
      <c r="BC8967" s="50"/>
      <c r="BD8967" s="50"/>
      <c r="BE8967" s="50"/>
      <c r="BF8967" s="50"/>
      <c r="BG8967" s="50"/>
      <c r="BH8967" s="50"/>
      <c r="BI8967" s="50"/>
      <c r="BJ8967" s="50"/>
      <c r="BK8967" s="50"/>
      <c r="BL8967" s="50"/>
      <c r="BM8967" s="50"/>
      <c r="BN8967" s="50"/>
      <c r="BO8967" s="50"/>
      <c r="BP8967" s="50"/>
      <c r="BQ8967" s="50"/>
      <c r="BR8967" s="50"/>
      <c r="BS8967" s="50"/>
      <c r="BT8967" s="50"/>
      <c r="BU8967" s="50"/>
      <c r="BV8967" s="50"/>
      <c r="BW8967" s="50"/>
      <c r="BX8967" s="50"/>
      <c r="BY8967" s="50"/>
      <c r="BZ8967" s="50"/>
      <c r="CA8967" s="50"/>
      <c r="CB8967" s="50"/>
      <c r="CC8967" s="50"/>
      <c r="CD8967" s="50"/>
      <c r="CE8967" s="50"/>
      <c r="CF8967" s="50"/>
      <c r="CG8967" s="50"/>
      <c r="CH8967" s="50"/>
      <c r="CI8967" s="50"/>
      <c r="CJ8967" s="50"/>
      <c r="CK8967" s="50"/>
      <c r="CL8967" s="50"/>
      <c r="CM8967" s="50"/>
      <c r="CN8967" s="50"/>
      <c r="CO8967" s="50"/>
      <c r="CP8967" s="50"/>
      <c r="CQ8967" s="50"/>
      <c r="CR8967" s="50"/>
      <c r="CS8967" s="50"/>
      <c r="CT8967" s="50"/>
      <c r="CU8967" s="50"/>
      <c r="CV8967" s="50"/>
      <c r="CW8967" s="50"/>
      <c r="CX8967" s="50"/>
      <c r="CY8967" s="50"/>
      <c r="CZ8967" s="50"/>
      <c r="DA8967" s="50"/>
      <c r="DB8967" s="50"/>
      <c r="DC8967" s="50"/>
      <c r="DD8967" s="50"/>
      <c r="DE8967" s="50"/>
      <c r="DF8967" s="50"/>
      <c r="DG8967" s="50"/>
    </row>
    <row r="8968" spans="1:111" x14ac:dyDescent="0.2">
      <c r="A8968" s="84"/>
      <c r="B8968" s="84"/>
      <c r="C8968" s="416"/>
      <c r="D8968" s="262"/>
      <c r="E8968" s="310"/>
      <c r="F8968" s="192"/>
      <c r="G8968" s="192"/>
      <c r="H8968" s="50"/>
      <c r="I8968" s="50"/>
      <c r="J8968" s="50"/>
      <c r="K8968" s="50"/>
      <c r="L8968" s="50"/>
      <c r="M8968" s="50"/>
      <c r="N8968" s="50"/>
      <c r="O8968" s="50"/>
      <c r="P8968" s="50"/>
      <c r="Q8968" s="50"/>
      <c r="R8968" s="50"/>
      <c r="S8968" s="50"/>
      <c r="T8968" s="50"/>
      <c r="U8968" s="50"/>
      <c r="V8968" s="50"/>
      <c r="W8968" s="50"/>
      <c r="X8968" s="50"/>
      <c r="Y8968" s="50"/>
      <c r="Z8968" s="50"/>
      <c r="AA8968" s="50"/>
      <c r="AB8968" s="50"/>
      <c r="AC8968" s="50"/>
      <c r="AD8968" s="50"/>
      <c r="AE8968" s="50"/>
      <c r="AF8968" s="50"/>
      <c r="AG8968" s="50"/>
      <c r="AH8968" s="50"/>
      <c r="AI8968" s="50"/>
      <c r="AJ8968" s="50"/>
      <c r="AK8968" s="50"/>
      <c r="AL8968" s="50"/>
      <c r="AM8968" s="50"/>
      <c r="AN8968" s="50"/>
      <c r="AO8968" s="50"/>
      <c r="AP8968" s="50"/>
      <c r="AQ8968" s="50"/>
      <c r="AR8968" s="50"/>
      <c r="AS8968" s="50"/>
      <c r="AT8968" s="50"/>
      <c r="AU8968" s="50"/>
      <c r="AV8968" s="50"/>
      <c r="AW8968" s="50"/>
      <c r="AX8968" s="50"/>
      <c r="AY8968" s="50"/>
      <c r="AZ8968" s="50"/>
      <c r="BA8968" s="50"/>
      <c r="BB8968" s="50"/>
      <c r="BC8968" s="50"/>
      <c r="BD8968" s="50"/>
      <c r="BE8968" s="50"/>
      <c r="BF8968" s="50"/>
      <c r="BG8968" s="50"/>
      <c r="BH8968" s="50"/>
      <c r="BI8968" s="50"/>
      <c r="BJ8968" s="50"/>
      <c r="BK8968" s="50"/>
      <c r="BL8968" s="50"/>
      <c r="BM8968" s="50"/>
      <c r="BN8968" s="50"/>
      <c r="BO8968" s="50"/>
      <c r="BP8968" s="50"/>
      <c r="BQ8968" s="50"/>
      <c r="BR8968" s="50"/>
      <c r="BS8968" s="50"/>
      <c r="BT8968" s="50"/>
      <c r="BU8968" s="50"/>
      <c r="BV8968" s="50"/>
      <c r="BW8968" s="50"/>
      <c r="BX8968" s="50"/>
      <c r="BY8968" s="50"/>
      <c r="BZ8968" s="50"/>
      <c r="CA8968" s="50"/>
      <c r="CB8968" s="50"/>
      <c r="CC8968" s="50"/>
      <c r="CD8968" s="50"/>
      <c r="CE8968" s="50"/>
      <c r="CF8968" s="50"/>
      <c r="CG8968" s="50"/>
      <c r="CH8968" s="50"/>
      <c r="CI8968" s="50"/>
      <c r="CJ8968" s="50"/>
      <c r="CK8968" s="50"/>
      <c r="CL8968" s="50"/>
      <c r="CM8968" s="50"/>
      <c r="CN8968" s="50"/>
      <c r="CO8968" s="50"/>
      <c r="CP8968" s="50"/>
      <c r="CQ8968" s="50"/>
      <c r="CR8968" s="50"/>
      <c r="CS8968" s="50"/>
      <c r="CT8968" s="50"/>
      <c r="CU8968" s="50"/>
      <c r="CV8968" s="50"/>
      <c r="CW8968" s="50"/>
      <c r="CX8968" s="50"/>
      <c r="CY8968" s="50"/>
      <c r="CZ8968" s="50"/>
      <c r="DA8968" s="50"/>
      <c r="DB8968" s="50"/>
      <c r="DC8968" s="50"/>
      <c r="DD8968" s="50"/>
      <c r="DE8968" s="50"/>
      <c r="DF8968" s="50"/>
      <c r="DG8968" s="50"/>
    </row>
    <row r="8969" spans="1:111" x14ac:dyDescent="0.2">
      <c r="A8969" s="84"/>
      <c r="B8969" s="84"/>
      <c r="C8969" s="416"/>
      <c r="D8969" s="263"/>
      <c r="E8969" s="310"/>
      <c r="F8969" s="192"/>
      <c r="G8969" s="192"/>
      <c r="H8969" s="50"/>
      <c r="I8969" s="50"/>
      <c r="J8969" s="50"/>
      <c r="K8969" s="50"/>
      <c r="L8969" s="50"/>
      <c r="M8969" s="50"/>
      <c r="N8969" s="50"/>
      <c r="O8969" s="50"/>
      <c r="P8969" s="50"/>
      <c r="Q8969" s="50"/>
      <c r="R8969" s="50"/>
      <c r="S8969" s="50"/>
      <c r="T8969" s="50"/>
      <c r="U8969" s="50"/>
      <c r="V8969" s="50"/>
      <c r="W8969" s="50"/>
      <c r="X8969" s="50"/>
      <c r="Y8969" s="50"/>
      <c r="Z8969" s="50"/>
      <c r="AA8969" s="50"/>
      <c r="AB8969" s="50"/>
      <c r="AC8969" s="50"/>
      <c r="AD8969" s="50"/>
      <c r="AE8969" s="50"/>
      <c r="AF8969" s="50"/>
      <c r="AG8969" s="50"/>
      <c r="AH8969" s="50"/>
      <c r="AI8969" s="50"/>
      <c r="AJ8969" s="50"/>
      <c r="AK8969" s="50"/>
      <c r="AL8969" s="50"/>
      <c r="AM8969" s="50"/>
      <c r="AN8969" s="50"/>
      <c r="AO8969" s="50"/>
      <c r="AP8969" s="50"/>
      <c r="AQ8969" s="50"/>
      <c r="AR8969" s="50"/>
      <c r="AS8969" s="50"/>
      <c r="AT8969" s="50"/>
      <c r="AU8969" s="50"/>
      <c r="AV8969" s="50"/>
      <c r="AW8969" s="50"/>
      <c r="AX8969" s="50"/>
      <c r="AY8969" s="50"/>
      <c r="AZ8969" s="50"/>
      <c r="BA8969" s="50"/>
      <c r="BB8969" s="50"/>
      <c r="BC8969" s="50"/>
      <c r="BD8969" s="50"/>
      <c r="BE8969" s="50"/>
      <c r="BF8969" s="50"/>
      <c r="BG8969" s="50"/>
      <c r="BH8969" s="50"/>
      <c r="BI8969" s="50"/>
      <c r="BJ8969" s="50"/>
      <c r="BK8969" s="50"/>
      <c r="BL8969" s="50"/>
      <c r="BM8969" s="50"/>
      <c r="BN8969" s="50"/>
      <c r="BO8969" s="50"/>
      <c r="BP8969" s="50"/>
      <c r="BQ8969" s="50"/>
      <c r="BR8969" s="50"/>
      <c r="BS8969" s="50"/>
      <c r="BT8969" s="50"/>
      <c r="BU8969" s="50"/>
      <c r="BV8969" s="50"/>
      <c r="BW8969" s="50"/>
      <c r="BX8969" s="50"/>
      <c r="BY8969" s="50"/>
      <c r="BZ8969" s="50"/>
      <c r="CA8969" s="50"/>
      <c r="CB8969" s="50"/>
      <c r="CC8969" s="50"/>
      <c r="CD8969" s="50"/>
      <c r="CE8969" s="50"/>
      <c r="CF8969" s="50"/>
      <c r="CG8969" s="50"/>
      <c r="CH8969" s="50"/>
      <c r="CI8969" s="50"/>
      <c r="CJ8969" s="50"/>
      <c r="CK8969" s="50"/>
      <c r="CL8969" s="50"/>
      <c r="CM8969" s="50"/>
      <c r="CN8969" s="50"/>
      <c r="CO8969" s="50"/>
      <c r="CP8969" s="50"/>
      <c r="CQ8969" s="50"/>
      <c r="CR8969" s="50"/>
      <c r="CS8969" s="50"/>
      <c r="CT8969" s="50"/>
      <c r="CU8969" s="50"/>
      <c r="CV8969" s="50"/>
      <c r="CW8969" s="50"/>
      <c r="CX8969" s="50"/>
      <c r="CY8969" s="50"/>
      <c r="CZ8969" s="50"/>
      <c r="DA8969" s="50"/>
      <c r="DB8969" s="50"/>
      <c r="DC8969" s="50"/>
      <c r="DD8969" s="50"/>
      <c r="DE8969" s="50"/>
      <c r="DF8969" s="50"/>
      <c r="DG8969" s="50"/>
    </row>
    <row r="8970" spans="1:111" x14ac:dyDescent="0.2">
      <c r="A8970" s="84"/>
      <c r="B8970" s="84"/>
      <c r="C8970" s="416"/>
      <c r="D8970" s="262"/>
      <c r="E8970" s="310"/>
      <c r="F8970" s="192"/>
      <c r="G8970" s="192"/>
      <c r="H8970" s="50"/>
      <c r="I8970" s="50"/>
      <c r="J8970" s="50"/>
      <c r="K8970" s="50"/>
      <c r="L8970" s="50"/>
      <c r="M8970" s="50"/>
      <c r="N8970" s="50"/>
      <c r="O8970" s="50"/>
      <c r="P8970" s="50"/>
      <c r="Q8970" s="50"/>
      <c r="R8970" s="50"/>
      <c r="S8970" s="50"/>
      <c r="T8970" s="50"/>
      <c r="U8970" s="50"/>
      <c r="V8970" s="50"/>
      <c r="W8970" s="50"/>
      <c r="X8970" s="50"/>
      <c r="Y8970" s="50"/>
      <c r="Z8970" s="50"/>
      <c r="AA8970" s="50"/>
      <c r="AB8970" s="50"/>
      <c r="AC8970" s="50"/>
      <c r="AD8970" s="50"/>
      <c r="AE8970" s="50"/>
      <c r="AF8970" s="50"/>
      <c r="AG8970" s="50"/>
      <c r="AH8970" s="50"/>
      <c r="AI8970" s="50"/>
      <c r="AJ8970" s="50"/>
      <c r="AK8970" s="50"/>
      <c r="AL8970" s="50"/>
      <c r="AM8970" s="50"/>
      <c r="AN8970" s="50"/>
      <c r="AO8970" s="50"/>
      <c r="AP8970" s="50"/>
      <c r="AQ8970" s="50"/>
      <c r="AR8970" s="50"/>
      <c r="AS8970" s="50"/>
      <c r="AT8970" s="50"/>
      <c r="AU8970" s="50"/>
      <c r="AV8970" s="50"/>
      <c r="AW8970" s="50"/>
      <c r="AX8970" s="50"/>
      <c r="AY8970" s="50"/>
      <c r="AZ8970" s="50"/>
      <c r="BA8970" s="50"/>
      <c r="BB8970" s="50"/>
      <c r="BC8970" s="50"/>
      <c r="BD8970" s="50"/>
      <c r="BE8970" s="50"/>
      <c r="BF8970" s="50"/>
      <c r="BG8970" s="50"/>
      <c r="BH8970" s="50"/>
      <c r="BI8970" s="50"/>
      <c r="BJ8970" s="50"/>
      <c r="BK8970" s="50"/>
      <c r="BL8970" s="50"/>
      <c r="BM8970" s="50"/>
      <c r="BN8970" s="50"/>
      <c r="BO8970" s="50"/>
      <c r="BP8970" s="50"/>
      <c r="BQ8970" s="50"/>
      <c r="BR8970" s="50"/>
      <c r="BS8970" s="50"/>
      <c r="BT8970" s="50"/>
      <c r="BU8970" s="50"/>
      <c r="BV8970" s="50"/>
      <c r="BW8970" s="50"/>
      <c r="BX8970" s="50"/>
      <c r="BY8970" s="50"/>
      <c r="BZ8970" s="50"/>
      <c r="CA8970" s="50"/>
      <c r="CB8970" s="50"/>
      <c r="CC8970" s="50"/>
      <c r="CD8970" s="50"/>
      <c r="CE8970" s="50"/>
      <c r="CF8970" s="50"/>
      <c r="CG8970" s="50"/>
      <c r="CH8970" s="50"/>
      <c r="CI8970" s="50"/>
      <c r="CJ8970" s="50"/>
      <c r="CK8970" s="50"/>
      <c r="CL8970" s="50"/>
      <c r="CM8970" s="50"/>
      <c r="CN8970" s="50"/>
      <c r="CO8970" s="50"/>
      <c r="CP8970" s="50"/>
      <c r="CQ8970" s="50"/>
      <c r="CR8970" s="50"/>
      <c r="CS8970" s="50"/>
      <c r="CT8970" s="50"/>
      <c r="CU8970" s="50"/>
      <c r="CV8970" s="50"/>
      <c r="CW8970" s="50"/>
      <c r="CX8970" s="50"/>
      <c r="CY8970" s="50"/>
      <c r="CZ8970" s="50"/>
      <c r="DA8970" s="50"/>
      <c r="DB8970" s="50"/>
      <c r="DC8970" s="50"/>
      <c r="DD8970" s="50"/>
      <c r="DE8970" s="50"/>
      <c r="DF8970" s="50"/>
      <c r="DG8970" s="50"/>
    </row>
    <row r="8971" spans="1:111" x14ac:dyDescent="0.2">
      <c r="A8971" s="84"/>
      <c r="B8971" s="84"/>
      <c r="C8971" s="416"/>
      <c r="D8971" s="262"/>
      <c r="E8971" s="310"/>
      <c r="F8971" s="192"/>
      <c r="G8971" s="192"/>
      <c r="H8971" s="50"/>
      <c r="I8971" s="50"/>
      <c r="J8971" s="50"/>
      <c r="K8971" s="50"/>
      <c r="L8971" s="50"/>
      <c r="M8971" s="50"/>
      <c r="N8971" s="50"/>
      <c r="O8971" s="50"/>
      <c r="P8971" s="50"/>
      <c r="Q8971" s="50"/>
      <c r="R8971" s="50"/>
      <c r="S8971" s="50"/>
      <c r="T8971" s="50"/>
      <c r="U8971" s="50"/>
      <c r="V8971" s="50"/>
      <c r="W8971" s="50"/>
      <c r="X8971" s="50"/>
      <c r="Y8971" s="50"/>
      <c r="Z8971" s="50"/>
      <c r="AA8971" s="50"/>
      <c r="AB8971" s="50"/>
      <c r="AC8971" s="50"/>
      <c r="AD8971" s="50"/>
      <c r="AE8971" s="50"/>
      <c r="AF8971" s="50"/>
      <c r="AG8971" s="50"/>
      <c r="AH8971" s="50"/>
      <c r="AI8971" s="50"/>
      <c r="AJ8971" s="50"/>
      <c r="AK8971" s="50"/>
      <c r="AL8971" s="50"/>
      <c r="AM8971" s="50"/>
      <c r="AN8971" s="50"/>
      <c r="AO8971" s="50"/>
      <c r="AP8971" s="50"/>
      <c r="AQ8971" s="50"/>
      <c r="AR8971" s="50"/>
      <c r="AS8971" s="50"/>
      <c r="AT8971" s="50"/>
      <c r="AU8971" s="50"/>
      <c r="AV8971" s="50"/>
      <c r="AW8971" s="50"/>
      <c r="AX8971" s="50"/>
      <c r="AY8971" s="50"/>
      <c r="AZ8971" s="50"/>
      <c r="BA8971" s="50"/>
      <c r="BB8971" s="50"/>
      <c r="BC8971" s="50"/>
      <c r="BD8971" s="50"/>
      <c r="BE8971" s="50"/>
      <c r="BF8971" s="50"/>
      <c r="BG8971" s="50"/>
      <c r="BH8971" s="50"/>
      <c r="BI8971" s="50"/>
      <c r="BJ8971" s="50"/>
      <c r="BK8971" s="50"/>
      <c r="BL8971" s="50"/>
      <c r="BM8971" s="50"/>
      <c r="BN8971" s="50"/>
      <c r="BO8971" s="50"/>
      <c r="BP8971" s="50"/>
      <c r="BQ8971" s="50"/>
      <c r="BR8971" s="50"/>
      <c r="BS8971" s="50"/>
      <c r="BT8971" s="50"/>
      <c r="BU8971" s="50"/>
      <c r="BV8971" s="50"/>
      <c r="BW8971" s="50"/>
      <c r="BX8971" s="50"/>
      <c r="BY8971" s="50"/>
      <c r="BZ8971" s="50"/>
      <c r="CA8971" s="50"/>
      <c r="CB8971" s="50"/>
      <c r="CC8971" s="50"/>
      <c r="CD8971" s="50"/>
      <c r="CE8971" s="50"/>
      <c r="CF8971" s="50"/>
      <c r="CG8971" s="50"/>
      <c r="CH8971" s="50"/>
      <c r="CI8971" s="50"/>
      <c r="CJ8971" s="50"/>
      <c r="CK8971" s="50"/>
      <c r="CL8971" s="50"/>
      <c r="CM8971" s="50"/>
      <c r="CN8971" s="50"/>
      <c r="CO8971" s="50"/>
      <c r="CP8971" s="50"/>
      <c r="CQ8971" s="50"/>
      <c r="CR8971" s="50"/>
      <c r="CS8971" s="50"/>
      <c r="CT8971" s="50"/>
      <c r="CU8971" s="50"/>
      <c r="CV8971" s="50"/>
      <c r="CW8971" s="50"/>
      <c r="CX8971" s="50"/>
      <c r="CY8971" s="50"/>
      <c r="CZ8971" s="50"/>
      <c r="DA8971" s="50"/>
      <c r="DB8971" s="50"/>
      <c r="DC8971" s="50"/>
      <c r="DD8971" s="50"/>
      <c r="DE8971" s="50"/>
      <c r="DF8971" s="50"/>
      <c r="DG8971" s="50"/>
    </row>
    <row r="8972" spans="1:111" x14ac:dyDescent="0.2">
      <c r="A8972" s="84"/>
      <c r="B8972" s="84"/>
      <c r="C8972" s="416"/>
      <c r="D8972" s="161"/>
      <c r="E8972" s="310"/>
      <c r="F8972" s="192"/>
      <c r="G8972" s="192"/>
      <c r="H8972" s="50"/>
      <c r="I8972" s="50"/>
      <c r="J8972" s="50"/>
      <c r="K8972" s="50"/>
      <c r="L8972" s="50"/>
      <c r="M8972" s="50"/>
      <c r="N8972" s="50"/>
      <c r="O8972" s="50"/>
      <c r="P8972" s="50"/>
      <c r="Q8972" s="50"/>
      <c r="R8972" s="50"/>
      <c r="S8972" s="50"/>
      <c r="T8972" s="50"/>
      <c r="U8972" s="50"/>
      <c r="V8972" s="50"/>
      <c r="W8972" s="50"/>
      <c r="X8972" s="50"/>
      <c r="Y8972" s="50"/>
      <c r="Z8972" s="50"/>
      <c r="AA8972" s="50"/>
      <c r="AB8972" s="50"/>
      <c r="AC8972" s="50"/>
      <c r="AD8972" s="50"/>
      <c r="AE8972" s="50"/>
      <c r="AF8972" s="50"/>
      <c r="AG8972" s="50"/>
      <c r="AH8972" s="50"/>
      <c r="AI8972" s="50"/>
      <c r="AJ8972" s="50"/>
      <c r="AK8972" s="50"/>
      <c r="AL8972" s="50"/>
      <c r="AM8972" s="50"/>
      <c r="AN8972" s="50"/>
      <c r="AO8972" s="50"/>
      <c r="AP8972" s="50"/>
      <c r="AQ8972" s="50"/>
      <c r="AR8972" s="50"/>
      <c r="AS8972" s="50"/>
      <c r="AT8972" s="50"/>
      <c r="AU8972" s="50"/>
      <c r="AV8972" s="50"/>
      <c r="AW8972" s="50"/>
      <c r="AX8972" s="50"/>
      <c r="AY8972" s="50"/>
      <c r="AZ8972" s="50"/>
      <c r="BA8972" s="50"/>
      <c r="BB8972" s="50"/>
      <c r="BC8972" s="50"/>
      <c r="BD8972" s="50"/>
      <c r="BE8972" s="50"/>
      <c r="BF8972" s="50"/>
      <c r="BG8972" s="50"/>
      <c r="BH8972" s="50"/>
      <c r="BI8972" s="50"/>
      <c r="BJ8972" s="50"/>
      <c r="BK8972" s="50"/>
      <c r="BL8972" s="50"/>
      <c r="BM8972" s="50"/>
      <c r="BN8972" s="50"/>
      <c r="BO8972" s="50"/>
      <c r="BP8972" s="50"/>
      <c r="BQ8972" s="50"/>
      <c r="BR8972" s="50"/>
      <c r="BS8972" s="50"/>
      <c r="BT8972" s="50"/>
      <c r="BU8972" s="50"/>
      <c r="BV8972" s="50"/>
      <c r="BW8972" s="50"/>
      <c r="BX8972" s="50"/>
      <c r="BY8972" s="50"/>
      <c r="BZ8972" s="50"/>
      <c r="CA8972" s="50"/>
      <c r="CB8972" s="50"/>
      <c r="CC8972" s="50"/>
      <c r="CD8972" s="50"/>
      <c r="CE8972" s="50"/>
      <c r="CF8972" s="50"/>
      <c r="CG8972" s="50"/>
      <c r="CH8972" s="50"/>
      <c r="CI8972" s="50"/>
      <c r="CJ8972" s="50"/>
      <c r="CK8972" s="50"/>
      <c r="CL8972" s="50"/>
      <c r="CM8972" s="50"/>
      <c r="CN8972" s="50"/>
      <c r="CO8972" s="50"/>
      <c r="CP8972" s="50"/>
      <c r="CQ8972" s="50"/>
      <c r="CR8972" s="50"/>
      <c r="CS8972" s="50"/>
      <c r="CT8972" s="50"/>
      <c r="CU8972" s="50"/>
      <c r="CV8972" s="50"/>
      <c r="CW8972" s="50"/>
      <c r="CX8972" s="50"/>
      <c r="CY8972" s="50"/>
      <c r="CZ8972" s="50"/>
      <c r="DA8972" s="50"/>
      <c r="DB8972" s="50"/>
      <c r="DC8972" s="50"/>
      <c r="DD8972" s="50"/>
      <c r="DE8972" s="50"/>
      <c r="DF8972" s="50"/>
      <c r="DG8972" s="50"/>
    </row>
    <row r="8973" spans="1:111" x14ac:dyDescent="0.2">
      <c r="A8973" s="84"/>
      <c r="B8973" s="84"/>
      <c r="C8973" s="416"/>
      <c r="D8973" s="161"/>
      <c r="E8973" s="310"/>
      <c r="F8973" s="192"/>
      <c r="G8973" s="192"/>
      <c r="H8973" s="50"/>
      <c r="I8973" s="50"/>
      <c r="J8973" s="50"/>
      <c r="K8973" s="50"/>
      <c r="L8973" s="50"/>
      <c r="M8973" s="50"/>
      <c r="N8973" s="50"/>
      <c r="O8973" s="50"/>
      <c r="P8973" s="50"/>
      <c r="Q8973" s="50"/>
      <c r="R8973" s="50"/>
      <c r="S8973" s="50"/>
      <c r="T8973" s="50"/>
      <c r="U8973" s="50"/>
      <c r="V8973" s="50"/>
      <c r="W8973" s="50"/>
      <c r="X8973" s="50"/>
      <c r="Y8973" s="50"/>
      <c r="Z8973" s="50"/>
      <c r="AA8973" s="50"/>
      <c r="AB8973" s="50"/>
      <c r="AC8973" s="50"/>
      <c r="AD8973" s="50"/>
      <c r="AE8973" s="50"/>
      <c r="AF8973" s="50"/>
      <c r="AG8973" s="50"/>
      <c r="AH8973" s="50"/>
      <c r="AI8973" s="50"/>
      <c r="AJ8973" s="50"/>
      <c r="AK8973" s="50"/>
      <c r="AL8973" s="50"/>
      <c r="AM8973" s="50"/>
      <c r="AN8973" s="50"/>
      <c r="AO8973" s="50"/>
      <c r="AP8973" s="50"/>
      <c r="AQ8973" s="50"/>
      <c r="AR8973" s="50"/>
      <c r="AS8973" s="50"/>
      <c r="AT8973" s="50"/>
      <c r="AU8973" s="50"/>
      <c r="AV8973" s="50"/>
      <c r="AW8973" s="50"/>
      <c r="AX8973" s="50"/>
      <c r="AY8973" s="50"/>
      <c r="AZ8973" s="50"/>
      <c r="BA8973" s="50"/>
      <c r="BB8973" s="50"/>
      <c r="BC8973" s="50"/>
      <c r="BD8973" s="50"/>
      <c r="BE8973" s="50"/>
      <c r="BF8973" s="50"/>
      <c r="BG8973" s="50"/>
      <c r="BH8973" s="50"/>
      <c r="BI8973" s="50"/>
      <c r="BJ8973" s="50"/>
      <c r="BK8973" s="50"/>
      <c r="BL8973" s="50"/>
      <c r="BM8973" s="50"/>
      <c r="BN8973" s="50"/>
      <c r="BO8973" s="50"/>
      <c r="BP8973" s="50"/>
      <c r="BQ8973" s="50"/>
      <c r="BR8973" s="50"/>
      <c r="BS8973" s="50"/>
      <c r="BT8973" s="50"/>
      <c r="BU8973" s="50"/>
      <c r="BV8973" s="50"/>
      <c r="BW8973" s="50"/>
      <c r="BX8973" s="50"/>
      <c r="BY8973" s="50"/>
      <c r="BZ8973" s="50"/>
      <c r="CA8973" s="50"/>
      <c r="CB8973" s="50"/>
      <c r="CC8973" s="50"/>
      <c r="CD8973" s="50"/>
      <c r="CE8973" s="50"/>
      <c r="CF8973" s="50"/>
      <c r="CG8973" s="50"/>
      <c r="CH8973" s="50"/>
      <c r="CI8973" s="50"/>
      <c r="CJ8973" s="50"/>
      <c r="CK8973" s="50"/>
      <c r="CL8973" s="50"/>
      <c r="CM8973" s="50"/>
      <c r="CN8973" s="50"/>
      <c r="CO8973" s="50"/>
      <c r="CP8973" s="50"/>
      <c r="CQ8973" s="50"/>
      <c r="CR8973" s="50"/>
      <c r="CS8973" s="50"/>
      <c r="CT8973" s="50"/>
      <c r="CU8973" s="50"/>
      <c r="CV8973" s="50"/>
      <c r="CW8973" s="50"/>
      <c r="CX8973" s="50"/>
      <c r="CY8973" s="50"/>
      <c r="CZ8973" s="50"/>
      <c r="DA8973" s="50"/>
      <c r="DB8973" s="50"/>
      <c r="DC8973" s="50"/>
      <c r="DD8973" s="50"/>
      <c r="DE8973" s="50"/>
      <c r="DF8973" s="50"/>
      <c r="DG8973" s="50"/>
    </row>
    <row r="8974" spans="1:111" x14ac:dyDescent="0.2">
      <c r="A8974" s="84"/>
      <c r="B8974" s="84"/>
      <c r="C8974" s="416"/>
      <c r="D8974" s="161"/>
      <c r="E8974" s="310"/>
      <c r="F8974" s="192"/>
      <c r="G8974" s="192"/>
      <c r="H8974" s="50"/>
      <c r="I8974" s="50"/>
      <c r="J8974" s="50"/>
      <c r="K8974" s="50"/>
      <c r="L8974" s="50"/>
      <c r="M8974" s="50"/>
      <c r="N8974" s="50"/>
      <c r="O8974" s="50"/>
      <c r="P8974" s="50"/>
      <c r="Q8974" s="50"/>
      <c r="R8974" s="50"/>
      <c r="S8974" s="50"/>
      <c r="T8974" s="50"/>
      <c r="U8974" s="50"/>
      <c r="V8974" s="50"/>
      <c r="W8974" s="50"/>
      <c r="X8974" s="50"/>
      <c r="Y8974" s="50"/>
      <c r="Z8974" s="50"/>
      <c r="AA8974" s="50"/>
      <c r="AB8974" s="50"/>
      <c r="AC8974" s="50"/>
      <c r="AD8974" s="50"/>
      <c r="AE8974" s="50"/>
      <c r="AF8974" s="50"/>
      <c r="AG8974" s="50"/>
      <c r="AH8974" s="50"/>
      <c r="AI8974" s="50"/>
      <c r="AJ8974" s="50"/>
      <c r="AK8974" s="50"/>
      <c r="AL8974" s="50"/>
      <c r="AM8974" s="50"/>
      <c r="AN8974" s="50"/>
      <c r="AO8974" s="50"/>
      <c r="AP8974" s="50"/>
      <c r="AQ8974" s="50"/>
      <c r="AR8974" s="50"/>
      <c r="AS8974" s="50"/>
      <c r="AT8974" s="50"/>
      <c r="AU8974" s="50"/>
      <c r="AV8974" s="50"/>
      <c r="AW8974" s="50"/>
      <c r="AX8974" s="50"/>
      <c r="AY8974" s="50"/>
      <c r="AZ8974" s="50"/>
      <c r="BA8974" s="50"/>
      <c r="BB8974" s="50"/>
      <c r="BC8974" s="50"/>
      <c r="BD8974" s="50"/>
      <c r="BE8974" s="50"/>
      <c r="BF8974" s="50"/>
      <c r="BG8974" s="50"/>
      <c r="BH8974" s="50"/>
      <c r="BI8974" s="50"/>
      <c r="BJ8974" s="50"/>
      <c r="BK8974" s="50"/>
      <c r="BL8974" s="50"/>
      <c r="BM8974" s="50"/>
      <c r="BN8974" s="50"/>
      <c r="BO8974" s="50"/>
      <c r="BP8974" s="50"/>
      <c r="BQ8974" s="50"/>
      <c r="BR8974" s="50"/>
      <c r="BS8974" s="50"/>
      <c r="BT8974" s="50"/>
      <c r="BU8974" s="50"/>
      <c r="BV8974" s="50"/>
      <c r="BW8974" s="50"/>
      <c r="BX8974" s="50"/>
      <c r="BY8974" s="50"/>
      <c r="BZ8974" s="50"/>
      <c r="CA8974" s="50"/>
      <c r="CB8974" s="50"/>
      <c r="CC8974" s="50"/>
      <c r="CD8974" s="50"/>
      <c r="CE8974" s="50"/>
      <c r="CF8974" s="50"/>
      <c r="CG8974" s="50"/>
      <c r="CH8974" s="50"/>
      <c r="CI8974" s="50"/>
      <c r="CJ8974" s="50"/>
      <c r="CK8974" s="50"/>
      <c r="CL8974" s="50"/>
      <c r="CM8974" s="50"/>
      <c r="CN8974" s="50"/>
      <c r="CO8974" s="50"/>
      <c r="CP8974" s="50"/>
      <c r="CQ8974" s="50"/>
      <c r="CR8974" s="50"/>
      <c r="CS8974" s="50"/>
      <c r="CT8974" s="50"/>
      <c r="CU8974" s="50"/>
      <c r="CV8974" s="50"/>
      <c r="CW8974" s="50"/>
      <c r="CX8974" s="50"/>
      <c r="CY8974" s="50"/>
      <c r="CZ8974" s="50"/>
      <c r="DA8974" s="50"/>
      <c r="DB8974" s="50"/>
      <c r="DC8974" s="50"/>
      <c r="DD8974" s="50"/>
      <c r="DE8974" s="50"/>
      <c r="DF8974" s="50"/>
      <c r="DG8974" s="50"/>
    </row>
    <row r="8975" spans="1:111" x14ac:dyDescent="0.2">
      <c r="A8975" s="84"/>
      <c r="B8975" s="84"/>
      <c r="C8975" s="416"/>
      <c r="D8975" s="161"/>
      <c r="E8975" s="310"/>
      <c r="F8975" s="192"/>
      <c r="G8975" s="192"/>
      <c r="H8975" s="50"/>
      <c r="I8975" s="50"/>
      <c r="J8975" s="50"/>
      <c r="K8975" s="50"/>
      <c r="L8975" s="50"/>
      <c r="M8975" s="50"/>
      <c r="N8975" s="50"/>
      <c r="O8975" s="50"/>
      <c r="P8975" s="50"/>
      <c r="Q8975" s="50"/>
      <c r="R8975" s="50"/>
      <c r="S8975" s="50"/>
      <c r="T8975" s="50"/>
      <c r="U8975" s="50"/>
      <c r="V8975" s="50"/>
      <c r="W8975" s="50"/>
      <c r="X8975" s="50"/>
      <c r="Y8975" s="50"/>
      <c r="Z8975" s="50"/>
      <c r="AA8975" s="50"/>
      <c r="AB8975" s="50"/>
      <c r="AC8975" s="50"/>
      <c r="AD8975" s="50"/>
      <c r="AE8975" s="50"/>
      <c r="AF8975" s="50"/>
      <c r="AG8975" s="50"/>
      <c r="AH8975" s="50"/>
      <c r="AI8975" s="50"/>
      <c r="AJ8975" s="50"/>
      <c r="AK8975" s="50"/>
      <c r="AL8975" s="50"/>
      <c r="AM8975" s="50"/>
      <c r="AN8975" s="50"/>
      <c r="AO8975" s="50"/>
      <c r="AP8975" s="50"/>
      <c r="AQ8975" s="50"/>
      <c r="AR8975" s="50"/>
      <c r="AS8975" s="50"/>
      <c r="AT8975" s="50"/>
      <c r="AU8975" s="50"/>
      <c r="AV8975" s="50"/>
      <c r="AW8975" s="50"/>
      <c r="AX8975" s="50"/>
      <c r="AY8975" s="50"/>
      <c r="AZ8975" s="50"/>
      <c r="BA8975" s="50"/>
      <c r="BB8975" s="50"/>
      <c r="BC8975" s="50"/>
      <c r="BD8975" s="50"/>
      <c r="BE8975" s="50"/>
      <c r="BF8975" s="50"/>
      <c r="BG8975" s="50"/>
      <c r="BH8975" s="50"/>
      <c r="BI8975" s="50"/>
      <c r="BJ8975" s="50"/>
      <c r="BK8975" s="50"/>
      <c r="BL8975" s="50"/>
      <c r="BM8975" s="50"/>
      <c r="BN8975" s="50"/>
      <c r="BO8975" s="50"/>
      <c r="BP8975" s="50"/>
      <c r="BQ8975" s="50"/>
      <c r="BR8975" s="50"/>
      <c r="BS8975" s="50"/>
      <c r="BT8975" s="50"/>
      <c r="BU8975" s="50"/>
      <c r="BV8975" s="50"/>
      <c r="BW8975" s="50"/>
      <c r="BX8975" s="50"/>
      <c r="BY8975" s="50"/>
      <c r="BZ8975" s="50"/>
      <c r="CA8975" s="50"/>
      <c r="CB8975" s="50"/>
      <c r="CC8975" s="50"/>
      <c r="CD8975" s="50"/>
      <c r="CE8975" s="50"/>
      <c r="CF8975" s="50"/>
      <c r="CG8975" s="50"/>
      <c r="CH8975" s="50"/>
      <c r="CI8975" s="50"/>
      <c r="CJ8975" s="50"/>
      <c r="CK8975" s="50"/>
      <c r="CL8975" s="50"/>
      <c r="CM8975" s="50"/>
      <c r="CN8975" s="50"/>
      <c r="CO8975" s="50"/>
      <c r="CP8975" s="50"/>
      <c r="CQ8975" s="50"/>
      <c r="CR8975" s="50"/>
      <c r="CS8975" s="50"/>
      <c r="CT8975" s="50"/>
      <c r="CU8975" s="50"/>
      <c r="CV8975" s="50"/>
      <c r="CW8975" s="50"/>
      <c r="CX8975" s="50"/>
      <c r="CY8975" s="50"/>
      <c r="CZ8975" s="50"/>
      <c r="DA8975" s="50"/>
      <c r="DB8975" s="50"/>
      <c r="DC8975" s="50"/>
      <c r="DD8975" s="50"/>
      <c r="DE8975" s="50"/>
      <c r="DF8975" s="50"/>
      <c r="DG8975" s="50"/>
    </row>
    <row r="8976" spans="1:111" x14ac:dyDescent="0.2">
      <c r="A8976" s="84"/>
      <c r="B8976" s="84"/>
      <c r="C8976" s="416"/>
      <c r="D8976" s="161"/>
      <c r="E8976" s="310"/>
      <c r="F8976" s="192"/>
      <c r="G8976" s="192"/>
      <c r="H8976" s="50"/>
      <c r="I8976" s="50"/>
      <c r="J8976" s="50"/>
      <c r="K8976" s="50"/>
      <c r="L8976" s="50"/>
      <c r="M8976" s="50"/>
      <c r="N8976" s="50"/>
      <c r="O8976" s="50"/>
      <c r="P8976" s="50"/>
      <c r="Q8976" s="50"/>
      <c r="R8976" s="50"/>
      <c r="S8976" s="50"/>
      <c r="T8976" s="50"/>
      <c r="U8976" s="50"/>
      <c r="V8976" s="50"/>
      <c r="W8976" s="50"/>
      <c r="X8976" s="50"/>
      <c r="Y8976" s="50"/>
      <c r="Z8976" s="50"/>
      <c r="AA8976" s="50"/>
      <c r="AB8976" s="50"/>
      <c r="AC8976" s="50"/>
      <c r="AD8976" s="50"/>
      <c r="AE8976" s="50"/>
      <c r="AF8976" s="50"/>
      <c r="AG8976" s="50"/>
      <c r="AH8976" s="50"/>
      <c r="AI8976" s="50"/>
      <c r="AJ8976" s="50"/>
      <c r="AK8976" s="50"/>
      <c r="AL8976" s="50"/>
      <c r="AM8976" s="50"/>
      <c r="AN8976" s="50"/>
      <c r="AO8976" s="50"/>
      <c r="AP8976" s="50"/>
      <c r="AQ8976" s="50"/>
      <c r="AR8976" s="50"/>
      <c r="AS8976" s="50"/>
      <c r="AT8976" s="50"/>
      <c r="AU8976" s="50"/>
      <c r="AV8976" s="50"/>
      <c r="AW8976" s="50"/>
      <c r="AX8976" s="50"/>
      <c r="AY8976" s="50"/>
      <c r="AZ8976" s="50"/>
      <c r="BA8976" s="50"/>
      <c r="BB8976" s="50"/>
      <c r="BC8976" s="50"/>
      <c r="BD8976" s="50"/>
      <c r="BE8976" s="50"/>
      <c r="BF8976" s="50"/>
      <c r="BG8976" s="50"/>
      <c r="BH8976" s="50"/>
      <c r="BI8976" s="50"/>
      <c r="BJ8976" s="50"/>
      <c r="BK8976" s="50"/>
      <c r="BL8976" s="50"/>
      <c r="BM8976" s="50"/>
      <c r="BN8976" s="50"/>
      <c r="BO8976" s="50"/>
      <c r="BP8976" s="50"/>
      <c r="BQ8976" s="50"/>
      <c r="BR8976" s="50"/>
      <c r="BS8976" s="50"/>
      <c r="BT8976" s="50"/>
      <c r="BU8976" s="50"/>
      <c r="BV8976" s="50"/>
      <c r="BW8976" s="50"/>
      <c r="BX8976" s="50"/>
      <c r="BY8976" s="50"/>
      <c r="BZ8976" s="50"/>
      <c r="CA8976" s="50"/>
      <c r="CB8976" s="50"/>
      <c r="CC8976" s="50"/>
      <c r="CD8976" s="50"/>
      <c r="CE8976" s="50"/>
      <c r="CF8976" s="50"/>
      <c r="CG8976" s="50"/>
      <c r="CH8976" s="50"/>
      <c r="CI8976" s="50"/>
      <c r="CJ8976" s="50"/>
      <c r="CK8976" s="50"/>
      <c r="CL8976" s="50"/>
      <c r="CM8976" s="50"/>
      <c r="CN8976" s="50"/>
      <c r="CO8976" s="50"/>
      <c r="CP8976" s="50"/>
      <c r="CQ8976" s="50"/>
      <c r="CR8976" s="50"/>
      <c r="CS8976" s="50"/>
      <c r="CT8976" s="50"/>
      <c r="CU8976" s="50"/>
      <c r="CV8976" s="50"/>
      <c r="CW8976" s="50"/>
      <c r="CX8976" s="50"/>
      <c r="CY8976" s="50"/>
      <c r="CZ8976" s="50"/>
      <c r="DA8976" s="50"/>
      <c r="DB8976" s="50"/>
      <c r="DC8976" s="50"/>
      <c r="DD8976" s="50"/>
      <c r="DE8976" s="50"/>
      <c r="DF8976" s="50"/>
      <c r="DG8976" s="50"/>
    </row>
    <row r="8977" spans="1:111" x14ac:dyDescent="0.2">
      <c r="A8977" s="84"/>
      <c r="B8977" s="84"/>
      <c r="C8977" s="416"/>
      <c r="D8977" s="161"/>
      <c r="E8977" s="310"/>
      <c r="F8977" s="192"/>
      <c r="G8977" s="192"/>
      <c r="H8977" s="50"/>
      <c r="I8977" s="50"/>
      <c r="J8977" s="50"/>
      <c r="K8977" s="50"/>
      <c r="L8977" s="50"/>
      <c r="M8977" s="50"/>
      <c r="N8977" s="50"/>
      <c r="O8977" s="50"/>
      <c r="P8977" s="50"/>
      <c r="Q8977" s="50"/>
      <c r="R8977" s="50"/>
      <c r="S8977" s="50"/>
      <c r="T8977" s="50"/>
      <c r="U8977" s="50"/>
      <c r="V8977" s="50"/>
      <c r="W8977" s="50"/>
      <c r="X8977" s="50"/>
      <c r="Y8977" s="50"/>
      <c r="Z8977" s="50"/>
      <c r="AA8977" s="50"/>
      <c r="AB8977" s="50"/>
      <c r="AC8977" s="50"/>
      <c r="AD8977" s="50"/>
      <c r="AE8977" s="50"/>
      <c r="AF8977" s="50"/>
      <c r="AG8977" s="50"/>
      <c r="AH8977" s="50"/>
      <c r="AI8977" s="50"/>
      <c r="AJ8977" s="50"/>
      <c r="AK8977" s="50"/>
      <c r="AL8977" s="50"/>
      <c r="AM8977" s="50"/>
      <c r="AN8977" s="50"/>
      <c r="AO8977" s="50"/>
      <c r="AP8977" s="50"/>
      <c r="AQ8977" s="50"/>
      <c r="AR8977" s="50"/>
      <c r="AS8977" s="50"/>
      <c r="AT8977" s="50"/>
      <c r="AU8977" s="50"/>
      <c r="AV8977" s="50"/>
      <c r="AW8977" s="50"/>
      <c r="AX8977" s="50"/>
      <c r="AY8977" s="50"/>
      <c r="AZ8977" s="50"/>
      <c r="BA8977" s="50"/>
      <c r="BB8977" s="50"/>
      <c r="BC8977" s="50"/>
      <c r="BD8977" s="50"/>
      <c r="BE8977" s="50"/>
      <c r="BF8977" s="50"/>
      <c r="BG8977" s="50"/>
      <c r="BH8977" s="50"/>
      <c r="BI8977" s="50"/>
      <c r="BJ8977" s="50"/>
      <c r="BK8977" s="50"/>
      <c r="BL8977" s="50"/>
      <c r="BM8977" s="50"/>
      <c r="BN8977" s="50"/>
      <c r="BO8977" s="50"/>
      <c r="BP8977" s="50"/>
      <c r="BQ8977" s="50"/>
      <c r="BR8977" s="50"/>
      <c r="BS8977" s="50"/>
      <c r="BT8977" s="50"/>
      <c r="BU8977" s="50"/>
      <c r="BV8977" s="50"/>
      <c r="BW8977" s="50"/>
      <c r="BX8977" s="50"/>
      <c r="BY8977" s="50"/>
      <c r="BZ8977" s="50"/>
      <c r="CA8977" s="50"/>
      <c r="CB8977" s="50"/>
      <c r="CC8977" s="50"/>
      <c r="CD8977" s="50"/>
      <c r="CE8977" s="50"/>
      <c r="CF8977" s="50"/>
      <c r="CG8977" s="50"/>
      <c r="CH8977" s="50"/>
      <c r="CI8977" s="50"/>
      <c r="CJ8977" s="50"/>
      <c r="CK8977" s="50"/>
      <c r="CL8977" s="50"/>
      <c r="CM8977" s="50"/>
      <c r="CN8977" s="50"/>
      <c r="CO8977" s="50"/>
      <c r="CP8977" s="50"/>
      <c r="CQ8977" s="50"/>
      <c r="CR8977" s="50"/>
      <c r="CS8977" s="50"/>
      <c r="CT8977" s="50"/>
      <c r="CU8977" s="50"/>
      <c r="CV8977" s="50"/>
      <c r="CW8977" s="50"/>
      <c r="CX8977" s="50"/>
      <c r="CY8977" s="50"/>
      <c r="CZ8977" s="50"/>
      <c r="DA8977" s="50"/>
      <c r="DB8977" s="50"/>
      <c r="DC8977" s="50"/>
      <c r="DD8977" s="50"/>
      <c r="DE8977" s="50"/>
      <c r="DF8977" s="50"/>
      <c r="DG8977" s="50"/>
    </row>
    <row r="8978" spans="1:111" x14ac:dyDescent="0.2">
      <c r="A8978" s="84"/>
      <c r="B8978" s="84"/>
      <c r="C8978" s="416"/>
      <c r="D8978" s="161"/>
      <c r="E8978" s="310"/>
      <c r="F8978" s="192"/>
      <c r="G8978" s="192"/>
      <c r="H8978" s="50"/>
      <c r="I8978" s="50"/>
      <c r="J8978" s="50"/>
      <c r="K8978" s="50"/>
      <c r="L8978" s="50"/>
      <c r="M8978" s="50"/>
      <c r="N8978" s="50"/>
      <c r="O8978" s="50"/>
      <c r="P8978" s="50"/>
      <c r="Q8978" s="50"/>
      <c r="R8978" s="50"/>
      <c r="S8978" s="50"/>
      <c r="T8978" s="50"/>
      <c r="U8978" s="50"/>
      <c r="V8978" s="50"/>
      <c r="W8978" s="50"/>
      <c r="X8978" s="50"/>
      <c r="Y8978" s="50"/>
      <c r="Z8978" s="50"/>
      <c r="AA8978" s="50"/>
      <c r="AB8978" s="50"/>
      <c r="AC8978" s="50"/>
      <c r="AD8978" s="50"/>
      <c r="AE8978" s="50"/>
      <c r="AF8978" s="50"/>
      <c r="AG8978" s="50"/>
      <c r="AH8978" s="50"/>
      <c r="AI8978" s="50"/>
      <c r="AJ8978" s="50"/>
      <c r="AK8978" s="50"/>
      <c r="AL8978" s="50"/>
      <c r="AM8978" s="50"/>
      <c r="AN8978" s="50"/>
      <c r="AO8978" s="50"/>
      <c r="AP8978" s="50"/>
      <c r="AQ8978" s="50"/>
      <c r="AR8978" s="50"/>
      <c r="AS8978" s="50"/>
      <c r="AT8978" s="50"/>
      <c r="AU8978" s="50"/>
      <c r="AV8978" s="50"/>
      <c r="AW8978" s="50"/>
      <c r="AX8978" s="50"/>
      <c r="AY8978" s="50"/>
      <c r="AZ8978" s="50"/>
      <c r="BA8978" s="50"/>
      <c r="BB8978" s="50"/>
      <c r="BC8978" s="50"/>
      <c r="BD8978" s="50"/>
      <c r="BE8978" s="50"/>
      <c r="BF8978" s="50"/>
      <c r="BG8978" s="50"/>
      <c r="BH8978" s="50"/>
      <c r="BI8978" s="50"/>
      <c r="BJ8978" s="50"/>
      <c r="BK8978" s="50"/>
      <c r="BL8978" s="50"/>
      <c r="BM8978" s="50"/>
      <c r="BN8978" s="50"/>
      <c r="BO8978" s="50"/>
      <c r="BP8978" s="50"/>
      <c r="BQ8978" s="50"/>
      <c r="BR8978" s="50"/>
      <c r="BS8978" s="50"/>
      <c r="BT8978" s="50"/>
      <c r="BU8978" s="50"/>
      <c r="BV8978" s="50"/>
      <c r="BW8978" s="50"/>
      <c r="BX8978" s="50"/>
      <c r="BY8978" s="50"/>
      <c r="BZ8978" s="50"/>
      <c r="CA8978" s="50"/>
      <c r="CB8978" s="50"/>
      <c r="CC8978" s="50"/>
      <c r="CD8978" s="50"/>
      <c r="CE8978" s="50"/>
      <c r="CF8978" s="50"/>
      <c r="CG8978" s="50"/>
      <c r="CH8978" s="50"/>
      <c r="CI8978" s="50"/>
      <c r="CJ8978" s="50"/>
      <c r="CK8978" s="50"/>
      <c r="CL8978" s="50"/>
      <c r="CM8978" s="50"/>
      <c r="CN8978" s="50"/>
      <c r="CO8978" s="50"/>
      <c r="CP8978" s="50"/>
      <c r="CQ8978" s="50"/>
      <c r="CR8978" s="50"/>
      <c r="CS8978" s="50"/>
      <c r="CT8978" s="50"/>
      <c r="CU8978" s="50"/>
      <c r="CV8978" s="50"/>
      <c r="CW8978" s="50"/>
      <c r="CX8978" s="50"/>
      <c r="CY8978" s="50"/>
      <c r="CZ8978" s="50"/>
      <c r="DA8978" s="50"/>
      <c r="DB8978" s="50"/>
      <c r="DC8978" s="50"/>
      <c r="DD8978" s="50"/>
      <c r="DE8978" s="50"/>
      <c r="DF8978" s="50"/>
      <c r="DG8978" s="50"/>
    </row>
    <row r="8979" spans="1:111" x14ac:dyDescent="0.2">
      <c r="A8979" s="84"/>
      <c r="B8979" s="84"/>
      <c r="C8979" s="416"/>
      <c r="D8979" s="161"/>
      <c r="E8979" s="310"/>
      <c r="F8979" s="192"/>
      <c r="G8979" s="192"/>
      <c r="H8979" s="50"/>
      <c r="I8979" s="50"/>
      <c r="J8979" s="50"/>
      <c r="K8979" s="50"/>
      <c r="L8979" s="50"/>
      <c r="M8979" s="50"/>
      <c r="N8979" s="50"/>
      <c r="O8979" s="50"/>
      <c r="P8979" s="50"/>
      <c r="Q8979" s="50"/>
      <c r="R8979" s="50"/>
      <c r="S8979" s="50"/>
      <c r="T8979" s="50"/>
      <c r="U8979" s="50"/>
      <c r="V8979" s="50"/>
      <c r="W8979" s="50"/>
      <c r="X8979" s="50"/>
      <c r="Y8979" s="50"/>
      <c r="Z8979" s="50"/>
      <c r="AA8979" s="50"/>
      <c r="AB8979" s="50"/>
      <c r="AC8979" s="50"/>
      <c r="AD8979" s="50"/>
      <c r="AE8979" s="50"/>
      <c r="AF8979" s="50"/>
      <c r="AG8979" s="50"/>
      <c r="AH8979" s="50"/>
      <c r="AI8979" s="50"/>
      <c r="AJ8979" s="50"/>
      <c r="AK8979" s="50"/>
      <c r="AL8979" s="50"/>
      <c r="AM8979" s="50"/>
      <c r="AN8979" s="50"/>
      <c r="AO8979" s="50"/>
      <c r="AP8979" s="50"/>
      <c r="AQ8979" s="50"/>
      <c r="AR8979" s="50"/>
      <c r="AS8979" s="50"/>
      <c r="AT8979" s="50"/>
      <c r="AU8979" s="50"/>
      <c r="AV8979" s="50"/>
      <c r="AW8979" s="50"/>
      <c r="AX8979" s="50"/>
      <c r="AY8979" s="50"/>
      <c r="AZ8979" s="50"/>
      <c r="BA8979" s="50"/>
      <c r="BB8979" s="50"/>
      <c r="BC8979" s="50"/>
      <c r="BD8979" s="50"/>
      <c r="BE8979" s="50"/>
      <c r="BF8979" s="50"/>
      <c r="BG8979" s="50"/>
      <c r="BH8979" s="50"/>
      <c r="BI8979" s="50"/>
      <c r="BJ8979" s="50"/>
      <c r="BK8979" s="50"/>
      <c r="BL8979" s="50"/>
      <c r="BM8979" s="50"/>
      <c r="BN8979" s="50"/>
      <c r="BO8979" s="50"/>
      <c r="BP8979" s="50"/>
      <c r="BQ8979" s="50"/>
      <c r="BR8979" s="50"/>
      <c r="BS8979" s="50"/>
      <c r="BT8979" s="50"/>
      <c r="BU8979" s="50"/>
      <c r="BV8979" s="50"/>
      <c r="BW8979" s="50"/>
      <c r="BX8979" s="50"/>
      <c r="BY8979" s="50"/>
      <c r="BZ8979" s="50"/>
      <c r="CA8979" s="50"/>
      <c r="CB8979" s="50"/>
      <c r="CC8979" s="50"/>
      <c r="CD8979" s="50"/>
      <c r="CE8979" s="50"/>
      <c r="CF8979" s="50"/>
      <c r="CG8979" s="50"/>
      <c r="CH8979" s="50"/>
      <c r="CI8979" s="50"/>
      <c r="CJ8979" s="50"/>
      <c r="CK8979" s="50"/>
      <c r="CL8979" s="50"/>
      <c r="CM8979" s="50"/>
      <c r="CN8979" s="50"/>
      <c r="CO8979" s="50"/>
      <c r="CP8979" s="50"/>
      <c r="CQ8979" s="50"/>
      <c r="CR8979" s="50"/>
      <c r="CS8979" s="50"/>
      <c r="CT8979" s="50"/>
      <c r="CU8979" s="50"/>
      <c r="CV8979" s="50"/>
      <c r="CW8979" s="50"/>
      <c r="CX8979" s="50"/>
      <c r="CY8979" s="50"/>
      <c r="CZ8979" s="50"/>
      <c r="DA8979" s="50"/>
      <c r="DB8979" s="50"/>
      <c r="DC8979" s="50"/>
      <c r="DD8979" s="50"/>
      <c r="DE8979" s="50"/>
      <c r="DF8979" s="50"/>
      <c r="DG8979" s="50"/>
    </row>
    <row r="8980" spans="1:111" x14ac:dyDescent="0.2">
      <c r="A8980" s="84"/>
      <c r="B8980" s="84"/>
      <c r="C8980" s="416"/>
      <c r="D8980" s="161"/>
      <c r="E8980" s="310"/>
      <c r="F8980" s="192"/>
      <c r="G8980" s="192"/>
      <c r="H8980" s="50"/>
      <c r="I8980" s="50"/>
      <c r="J8980" s="50"/>
      <c r="K8980" s="50"/>
      <c r="L8980" s="50"/>
      <c r="M8980" s="50"/>
      <c r="N8980" s="50"/>
      <c r="O8980" s="50"/>
      <c r="P8980" s="50"/>
      <c r="Q8980" s="50"/>
      <c r="R8980" s="50"/>
      <c r="S8980" s="50"/>
      <c r="T8980" s="50"/>
      <c r="U8980" s="50"/>
      <c r="V8980" s="50"/>
      <c r="W8980" s="50"/>
      <c r="X8980" s="50"/>
      <c r="Y8980" s="50"/>
      <c r="Z8980" s="50"/>
      <c r="AA8980" s="50"/>
      <c r="AB8980" s="50"/>
      <c r="AC8980" s="50"/>
      <c r="AD8980" s="50"/>
      <c r="AE8980" s="50"/>
      <c r="AF8980" s="50"/>
      <c r="AG8980" s="50"/>
      <c r="AH8980" s="50"/>
      <c r="AI8980" s="50"/>
      <c r="AJ8980" s="50"/>
      <c r="AK8980" s="50"/>
      <c r="AL8980" s="50"/>
      <c r="AM8980" s="50"/>
      <c r="AN8980" s="50"/>
      <c r="AO8980" s="50"/>
      <c r="AP8980" s="50"/>
      <c r="AQ8980" s="50"/>
      <c r="AR8980" s="50"/>
      <c r="AS8980" s="50"/>
      <c r="AT8980" s="50"/>
      <c r="AU8980" s="50"/>
      <c r="AV8980" s="50"/>
      <c r="AW8980" s="50"/>
      <c r="AX8980" s="50"/>
      <c r="AY8980" s="50"/>
      <c r="AZ8980" s="50"/>
      <c r="BA8980" s="50"/>
      <c r="BB8980" s="50"/>
      <c r="BC8980" s="50"/>
      <c r="BD8980" s="50"/>
      <c r="BE8980" s="50"/>
      <c r="BF8980" s="50"/>
      <c r="BG8980" s="50"/>
      <c r="BH8980" s="50"/>
      <c r="BI8980" s="50"/>
      <c r="BJ8980" s="50"/>
      <c r="BK8980" s="50"/>
      <c r="BL8980" s="50"/>
      <c r="BM8980" s="50"/>
      <c r="BN8980" s="50"/>
      <c r="BO8980" s="50"/>
      <c r="BP8980" s="50"/>
      <c r="BQ8980" s="50"/>
      <c r="BR8980" s="50"/>
      <c r="BS8980" s="50"/>
      <c r="BT8980" s="50"/>
      <c r="BU8980" s="50"/>
      <c r="BV8980" s="50"/>
      <c r="BW8980" s="50"/>
      <c r="BX8980" s="50"/>
      <c r="BY8980" s="50"/>
      <c r="BZ8980" s="50"/>
      <c r="CA8980" s="50"/>
      <c r="CB8980" s="50"/>
      <c r="CC8980" s="50"/>
      <c r="CD8980" s="50"/>
      <c r="CE8980" s="50"/>
      <c r="CF8980" s="50"/>
      <c r="CG8980" s="50"/>
      <c r="CH8980" s="50"/>
      <c r="CI8980" s="50"/>
      <c r="CJ8980" s="50"/>
      <c r="CK8980" s="50"/>
      <c r="CL8980" s="50"/>
      <c r="CM8980" s="50"/>
      <c r="CN8980" s="50"/>
      <c r="CO8980" s="50"/>
      <c r="CP8980" s="50"/>
      <c r="CQ8980" s="50"/>
      <c r="CR8980" s="50"/>
      <c r="CS8980" s="50"/>
      <c r="CT8980" s="50"/>
      <c r="CU8980" s="50"/>
      <c r="CV8980" s="50"/>
      <c r="CW8980" s="50"/>
      <c r="CX8980" s="50"/>
      <c r="CY8980" s="50"/>
      <c r="CZ8980" s="50"/>
      <c r="DA8980" s="50"/>
      <c r="DB8980" s="50"/>
      <c r="DC8980" s="50"/>
      <c r="DD8980" s="50"/>
      <c r="DE8980" s="50"/>
      <c r="DF8980" s="50"/>
      <c r="DG8980" s="50"/>
    </row>
    <row r="8981" spans="1:111" x14ac:dyDescent="0.2">
      <c r="A8981" s="84"/>
      <c r="B8981" s="84"/>
      <c r="C8981" s="416"/>
      <c r="D8981" s="161"/>
      <c r="E8981" s="310"/>
      <c r="F8981" s="192"/>
      <c r="G8981" s="192"/>
      <c r="H8981" s="50"/>
      <c r="I8981" s="50"/>
      <c r="J8981" s="50"/>
      <c r="K8981" s="50"/>
      <c r="L8981" s="50"/>
      <c r="M8981" s="50"/>
      <c r="N8981" s="50"/>
      <c r="O8981" s="50"/>
      <c r="P8981" s="50"/>
      <c r="Q8981" s="50"/>
      <c r="R8981" s="50"/>
      <c r="S8981" s="50"/>
      <c r="T8981" s="50"/>
      <c r="U8981" s="50"/>
      <c r="V8981" s="50"/>
      <c r="W8981" s="50"/>
      <c r="X8981" s="50"/>
      <c r="Y8981" s="50"/>
      <c r="Z8981" s="50"/>
      <c r="AA8981" s="50"/>
      <c r="AB8981" s="50"/>
      <c r="AC8981" s="50"/>
      <c r="AD8981" s="50"/>
      <c r="AE8981" s="50"/>
      <c r="AF8981" s="50"/>
      <c r="AG8981" s="50"/>
      <c r="AH8981" s="50"/>
      <c r="AI8981" s="50"/>
      <c r="AJ8981" s="50"/>
      <c r="AK8981" s="50"/>
      <c r="AL8981" s="50"/>
      <c r="AM8981" s="50"/>
      <c r="AN8981" s="50"/>
      <c r="AO8981" s="50"/>
      <c r="AP8981" s="50"/>
      <c r="AQ8981" s="50"/>
      <c r="AR8981" s="50"/>
      <c r="AS8981" s="50"/>
      <c r="AT8981" s="50"/>
      <c r="AU8981" s="50"/>
      <c r="AV8981" s="50"/>
      <c r="AW8981" s="50"/>
      <c r="AX8981" s="50"/>
      <c r="AY8981" s="50"/>
      <c r="AZ8981" s="50"/>
      <c r="BA8981" s="50"/>
      <c r="BB8981" s="50"/>
      <c r="BC8981" s="50"/>
      <c r="BD8981" s="50"/>
      <c r="BE8981" s="50"/>
      <c r="BF8981" s="50"/>
      <c r="BG8981" s="50"/>
      <c r="BH8981" s="50"/>
      <c r="BI8981" s="50"/>
      <c r="BJ8981" s="50"/>
      <c r="BK8981" s="50"/>
      <c r="BL8981" s="50"/>
      <c r="BM8981" s="50"/>
      <c r="BN8981" s="50"/>
      <c r="BO8981" s="50"/>
      <c r="BP8981" s="50"/>
      <c r="BQ8981" s="50"/>
      <c r="BR8981" s="50"/>
      <c r="BS8981" s="50"/>
      <c r="BT8981" s="50"/>
      <c r="BU8981" s="50"/>
      <c r="BV8981" s="50"/>
      <c r="BW8981" s="50"/>
      <c r="BX8981" s="50"/>
      <c r="BY8981" s="50"/>
      <c r="BZ8981" s="50"/>
      <c r="CA8981" s="50"/>
      <c r="CB8981" s="50"/>
      <c r="CC8981" s="50"/>
      <c r="CD8981" s="50"/>
      <c r="CE8981" s="50"/>
      <c r="CF8981" s="50"/>
      <c r="CG8981" s="50"/>
      <c r="CH8981" s="50"/>
      <c r="CI8981" s="50"/>
      <c r="CJ8981" s="50"/>
      <c r="CK8981" s="50"/>
      <c r="CL8981" s="50"/>
      <c r="CM8981" s="50"/>
      <c r="CN8981" s="50"/>
      <c r="CO8981" s="50"/>
      <c r="CP8981" s="50"/>
      <c r="CQ8981" s="50"/>
      <c r="CR8981" s="50"/>
      <c r="CS8981" s="50"/>
      <c r="CT8981" s="50"/>
      <c r="CU8981" s="50"/>
      <c r="CV8981" s="50"/>
      <c r="CW8981" s="50"/>
      <c r="CX8981" s="50"/>
      <c r="CY8981" s="50"/>
      <c r="CZ8981" s="50"/>
      <c r="DA8981" s="50"/>
      <c r="DB8981" s="50"/>
      <c r="DC8981" s="50"/>
      <c r="DD8981" s="50"/>
      <c r="DE8981" s="50"/>
      <c r="DF8981" s="50"/>
      <c r="DG8981" s="50"/>
    </row>
    <row r="8982" spans="1:111" x14ac:dyDescent="0.2">
      <c r="A8982" s="84"/>
      <c r="B8982" s="84"/>
      <c r="C8982" s="416"/>
      <c r="D8982" s="161"/>
      <c r="E8982" s="310"/>
      <c r="F8982" s="192"/>
      <c r="G8982" s="192"/>
      <c r="H8982" s="50"/>
      <c r="I8982" s="50"/>
      <c r="J8982" s="50"/>
      <c r="K8982" s="50"/>
      <c r="L8982" s="50"/>
      <c r="M8982" s="50"/>
      <c r="N8982" s="50"/>
      <c r="O8982" s="50"/>
      <c r="P8982" s="50"/>
      <c r="Q8982" s="50"/>
      <c r="R8982" s="50"/>
      <c r="S8982" s="50"/>
      <c r="T8982" s="50"/>
      <c r="U8982" s="50"/>
      <c r="V8982" s="50"/>
      <c r="W8982" s="50"/>
      <c r="X8982" s="50"/>
      <c r="Y8982" s="50"/>
      <c r="Z8982" s="50"/>
      <c r="AA8982" s="50"/>
      <c r="AB8982" s="50"/>
      <c r="AC8982" s="50"/>
      <c r="AD8982" s="50"/>
      <c r="AE8982" s="50"/>
      <c r="AF8982" s="50"/>
      <c r="AG8982" s="50"/>
      <c r="AH8982" s="50"/>
      <c r="AI8982" s="50"/>
      <c r="AJ8982" s="50"/>
      <c r="AK8982" s="50"/>
      <c r="AL8982" s="50"/>
      <c r="AM8982" s="50"/>
      <c r="AN8982" s="50"/>
      <c r="AO8982" s="50"/>
      <c r="AP8982" s="50"/>
      <c r="AQ8982" s="50"/>
      <c r="AR8982" s="50"/>
      <c r="AS8982" s="50"/>
      <c r="AT8982" s="50"/>
      <c r="AU8982" s="50"/>
      <c r="AV8982" s="50"/>
      <c r="AW8982" s="50"/>
      <c r="AX8982" s="50"/>
      <c r="AY8982" s="50"/>
      <c r="AZ8982" s="50"/>
      <c r="BA8982" s="50"/>
      <c r="BB8982" s="50"/>
      <c r="BC8982" s="50"/>
      <c r="BD8982" s="50"/>
      <c r="BE8982" s="50"/>
      <c r="BF8982" s="50"/>
      <c r="BG8982" s="50"/>
      <c r="BH8982" s="50"/>
      <c r="BI8982" s="50"/>
      <c r="BJ8982" s="50"/>
      <c r="BK8982" s="50"/>
      <c r="BL8982" s="50"/>
      <c r="BM8982" s="50"/>
      <c r="BN8982" s="50"/>
      <c r="BO8982" s="50"/>
      <c r="BP8982" s="50"/>
      <c r="BQ8982" s="50"/>
      <c r="BR8982" s="50"/>
      <c r="BS8982" s="50"/>
      <c r="BT8982" s="50"/>
      <c r="BU8982" s="50"/>
      <c r="BV8982" s="50"/>
      <c r="BW8982" s="50"/>
      <c r="BX8982" s="50"/>
      <c r="BY8982" s="50"/>
      <c r="BZ8982" s="50"/>
      <c r="CA8982" s="50"/>
      <c r="CB8982" s="50"/>
      <c r="CC8982" s="50"/>
      <c r="CD8982" s="50"/>
      <c r="CE8982" s="50"/>
      <c r="CF8982" s="50"/>
      <c r="CG8982" s="50"/>
      <c r="CH8982" s="50"/>
      <c r="CI8982" s="50"/>
      <c r="CJ8982" s="50"/>
      <c r="CK8982" s="50"/>
      <c r="CL8982" s="50"/>
      <c r="CM8982" s="50"/>
      <c r="CN8982" s="50"/>
      <c r="CO8982" s="50"/>
      <c r="CP8982" s="50"/>
      <c r="CQ8982" s="50"/>
      <c r="CR8982" s="50"/>
      <c r="CS8982" s="50"/>
      <c r="CT8982" s="50"/>
      <c r="CU8982" s="50"/>
      <c r="CV8982" s="50"/>
      <c r="CW8982" s="50"/>
      <c r="CX8982" s="50"/>
      <c r="CY8982" s="50"/>
      <c r="CZ8982" s="50"/>
      <c r="DA8982" s="50"/>
      <c r="DB8982" s="50"/>
      <c r="DC8982" s="50"/>
      <c r="DD8982" s="50"/>
      <c r="DE8982" s="50"/>
      <c r="DF8982" s="50"/>
      <c r="DG8982" s="50"/>
    </row>
    <row r="8983" spans="1:111" x14ac:dyDescent="0.2">
      <c r="A8983" s="84"/>
      <c r="B8983" s="84"/>
      <c r="C8983" s="416"/>
      <c r="D8983" s="161"/>
      <c r="E8983" s="310"/>
      <c r="F8983" s="192"/>
      <c r="G8983" s="192"/>
      <c r="H8983" s="50"/>
      <c r="I8983" s="50"/>
      <c r="J8983" s="50"/>
      <c r="K8983" s="50"/>
      <c r="L8983" s="50"/>
      <c r="M8983" s="50"/>
      <c r="N8983" s="50"/>
      <c r="O8983" s="50"/>
      <c r="P8983" s="50"/>
      <c r="Q8983" s="50"/>
      <c r="R8983" s="50"/>
      <c r="S8983" s="50"/>
      <c r="T8983" s="50"/>
      <c r="U8983" s="50"/>
      <c r="V8983" s="50"/>
      <c r="W8983" s="50"/>
      <c r="X8983" s="50"/>
      <c r="Y8983" s="50"/>
      <c r="Z8983" s="50"/>
      <c r="AA8983" s="50"/>
      <c r="AB8983" s="50"/>
      <c r="AC8983" s="50"/>
      <c r="AD8983" s="50"/>
      <c r="AE8983" s="50"/>
      <c r="AF8983" s="50"/>
      <c r="AG8983" s="50"/>
      <c r="AH8983" s="50"/>
      <c r="AI8983" s="50"/>
      <c r="AJ8983" s="50"/>
      <c r="AK8983" s="50"/>
      <c r="AL8983" s="50"/>
      <c r="AM8983" s="50"/>
      <c r="AN8983" s="50"/>
      <c r="AO8983" s="50"/>
      <c r="AP8983" s="50"/>
      <c r="AQ8983" s="50"/>
      <c r="AR8983" s="50"/>
      <c r="AS8983" s="50"/>
      <c r="AT8983" s="50"/>
      <c r="AU8983" s="50"/>
      <c r="AV8983" s="50"/>
      <c r="AW8983" s="50"/>
      <c r="AX8983" s="50"/>
      <c r="AY8983" s="50"/>
      <c r="AZ8983" s="50"/>
      <c r="BA8983" s="50"/>
      <c r="BB8983" s="50"/>
      <c r="BC8983" s="50"/>
      <c r="BD8983" s="50"/>
      <c r="BE8983" s="50"/>
      <c r="BF8983" s="50"/>
      <c r="BG8983" s="50"/>
      <c r="BH8983" s="50"/>
      <c r="BI8983" s="50"/>
      <c r="BJ8983" s="50"/>
      <c r="BK8983" s="50"/>
      <c r="BL8983" s="50"/>
      <c r="BM8983" s="50"/>
      <c r="BN8983" s="50"/>
      <c r="BO8983" s="50"/>
      <c r="BP8983" s="50"/>
      <c r="BQ8983" s="50"/>
      <c r="BR8983" s="50"/>
      <c r="BS8983" s="50"/>
      <c r="BT8983" s="50"/>
      <c r="BU8983" s="50"/>
      <c r="BV8983" s="50"/>
      <c r="BW8983" s="50"/>
      <c r="BX8983" s="50"/>
      <c r="BY8983" s="50"/>
      <c r="BZ8983" s="50"/>
      <c r="CA8983" s="50"/>
      <c r="CB8983" s="50"/>
      <c r="CC8983" s="50"/>
      <c r="CD8983" s="50"/>
      <c r="CE8983" s="50"/>
      <c r="CF8983" s="50"/>
      <c r="CG8983" s="50"/>
      <c r="CH8983" s="50"/>
      <c r="CI8983" s="50"/>
      <c r="CJ8983" s="50"/>
      <c r="CK8983" s="50"/>
      <c r="CL8983" s="50"/>
      <c r="CM8983" s="50"/>
      <c r="CN8983" s="50"/>
      <c r="CO8983" s="50"/>
      <c r="CP8983" s="50"/>
      <c r="CQ8983" s="50"/>
      <c r="CR8983" s="50"/>
      <c r="CS8983" s="50"/>
      <c r="CT8983" s="50"/>
      <c r="CU8983" s="50"/>
      <c r="CV8983" s="50"/>
      <c r="CW8983" s="50"/>
      <c r="CX8983" s="50"/>
      <c r="CY8983" s="50"/>
      <c r="CZ8983" s="50"/>
      <c r="DA8983" s="50"/>
      <c r="DB8983" s="50"/>
      <c r="DC8983" s="50"/>
      <c r="DD8983" s="50"/>
      <c r="DE8983" s="50"/>
      <c r="DF8983" s="50"/>
      <c r="DG8983" s="50"/>
    </row>
    <row r="8984" spans="1:111" x14ac:dyDescent="0.2">
      <c r="A8984" s="84"/>
      <c r="B8984" s="84"/>
      <c r="C8984" s="416"/>
      <c r="D8984" s="161"/>
      <c r="E8984" s="310"/>
      <c r="F8984" s="192"/>
      <c r="G8984" s="192"/>
      <c r="H8984" s="50"/>
      <c r="I8984" s="50"/>
      <c r="J8984" s="50"/>
      <c r="K8984" s="50"/>
      <c r="L8984" s="50"/>
      <c r="M8984" s="50"/>
      <c r="N8984" s="50"/>
      <c r="O8984" s="50"/>
      <c r="P8984" s="50"/>
      <c r="Q8984" s="50"/>
      <c r="R8984" s="50"/>
      <c r="S8984" s="50"/>
      <c r="T8984" s="50"/>
      <c r="U8984" s="50"/>
      <c r="V8984" s="50"/>
      <c r="W8984" s="50"/>
      <c r="X8984" s="50"/>
      <c r="Y8984" s="50"/>
      <c r="Z8984" s="50"/>
      <c r="AA8984" s="50"/>
      <c r="AB8984" s="50"/>
      <c r="AC8984" s="50"/>
      <c r="AD8984" s="50"/>
      <c r="AE8984" s="50"/>
      <c r="AF8984" s="50"/>
      <c r="AG8984" s="50"/>
      <c r="AH8984" s="50"/>
      <c r="AI8984" s="50"/>
      <c r="AJ8984" s="50"/>
      <c r="AK8984" s="50"/>
      <c r="AL8984" s="50"/>
      <c r="AM8984" s="50"/>
      <c r="AN8984" s="50"/>
      <c r="AO8984" s="50"/>
      <c r="AP8984" s="50"/>
      <c r="AQ8984" s="50"/>
      <c r="AR8984" s="50"/>
      <c r="AS8984" s="50"/>
      <c r="AT8984" s="50"/>
      <c r="AU8984" s="50"/>
      <c r="AV8984" s="50"/>
      <c r="AW8984" s="50"/>
      <c r="AX8984" s="50"/>
      <c r="AY8984" s="50"/>
      <c r="AZ8984" s="50"/>
      <c r="BA8984" s="50"/>
      <c r="BB8984" s="50"/>
      <c r="BC8984" s="50"/>
      <c r="BD8984" s="50"/>
      <c r="BE8984" s="50"/>
      <c r="BF8984" s="50"/>
      <c r="BG8984" s="50"/>
      <c r="BH8984" s="50"/>
      <c r="BI8984" s="50"/>
      <c r="BJ8984" s="50"/>
      <c r="BK8984" s="50"/>
      <c r="BL8984" s="50"/>
      <c r="BM8984" s="50"/>
      <c r="BN8984" s="50"/>
      <c r="BO8984" s="50"/>
      <c r="BP8984" s="50"/>
      <c r="BQ8984" s="50"/>
      <c r="BR8984" s="50"/>
      <c r="BS8984" s="50"/>
      <c r="BT8984" s="50"/>
      <c r="BU8984" s="50"/>
      <c r="BV8984" s="50"/>
      <c r="BW8984" s="50"/>
      <c r="BX8984" s="50"/>
      <c r="BY8984" s="50"/>
      <c r="BZ8984" s="50"/>
      <c r="CA8984" s="50"/>
      <c r="CB8984" s="50"/>
      <c r="CC8984" s="50"/>
      <c r="CD8984" s="50"/>
      <c r="CE8984" s="50"/>
      <c r="CF8984" s="50"/>
      <c r="CG8984" s="50"/>
      <c r="CH8984" s="50"/>
      <c r="CI8984" s="50"/>
      <c r="CJ8984" s="50"/>
      <c r="CK8984" s="50"/>
      <c r="CL8984" s="50"/>
      <c r="CM8984" s="50"/>
      <c r="CN8984" s="50"/>
      <c r="CO8984" s="50"/>
      <c r="CP8984" s="50"/>
      <c r="CQ8984" s="50"/>
      <c r="CR8984" s="50"/>
      <c r="CS8984" s="50"/>
      <c r="CT8984" s="50"/>
      <c r="CU8984" s="50"/>
      <c r="CV8984" s="50"/>
      <c r="CW8984" s="50"/>
      <c r="CX8984" s="50"/>
      <c r="CY8984" s="50"/>
      <c r="CZ8984" s="50"/>
      <c r="DA8984" s="50"/>
      <c r="DB8984" s="50"/>
      <c r="DC8984" s="50"/>
      <c r="DD8984" s="50"/>
      <c r="DE8984" s="50"/>
      <c r="DF8984" s="50"/>
      <c r="DG8984" s="50"/>
    </row>
    <row r="8985" spans="1:111" x14ac:dyDescent="0.2">
      <c r="A8985" s="84"/>
      <c r="B8985" s="84"/>
      <c r="C8985" s="416"/>
      <c r="D8985" s="161"/>
      <c r="E8985" s="310"/>
      <c r="F8985" s="192"/>
      <c r="G8985" s="192"/>
      <c r="H8985" s="50"/>
      <c r="I8985" s="50"/>
      <c r="J8985" s="50"/>
      <c r="K8985" s="50"/>
      <c r="L8985" s="50"/>
      <c r="M8985" s="50"/>
      <c r="N8985" s="50"/>
      <c r="O8985" s="50"/>
      <c r="P8985" s="50"/>
      <c r="Q8985" s="50"/>
      <c r="R8985" s="50"/>
      <c r="S8985" s="50"/>
      <c r="T8985" s="50"/>
      <c r="U8985" s="50"/>
      <c r="V8985" s="50"/>
      <c r="W8985" s="50"/>
      <c r="X8985" s="50"/>
      <c r="Y8985" s="50"/>
      <c r="Z8985" s="50"/>
      <c r="AA8985" s="50"/>
      <c r="AB8985" s="50"/>
      <c r="AC8985" s="50"/>
      <c r="AD8985" s="50"/>
      <c r="AE8985" s="50"/>
      <c r="AF8985" s="50"/>
      <c r="AG8985" s="50"/>
      <c r="AH8985" s="50"/>
      <c r="AI8985" s="50"/>
      <c r="AJ8985" s="50"/>
      <c r="AK8985" s="50"/>
      <c r="AL8985" s="50"/>
      <c r="AM8985" s="50"/>
      <c r="AN8985" s="50"/>
      <c r="AO8985" s="50"/>
      <c r="AP8985" s="50"/>
      <c r="AQ8985" s="50"/>
      <c r="AR8985" s="50"/>
      <c r="AS8985" s="50"/>
      <c r="AT8985" s="50"/>
      <c r="AU8985" s="50"/>
      <c r="AV8985" s="50"/>
      <c r="AW8985" s="50"/>
      <c r="AX8985" s="50"/>
      <c r="AY8985" s="50"/>
      <c r="AZ8985" s="50"/>
      <c r="BA8985" s="50"/>
      <c r="BB8985" s="50"/>
      <c r="BC8985" s="50"/>
      <c r="BD8985" s="50"/>
      <c r="BE8985" s="50"/>
      <c r="BF8985" s="50"/>
      <c r="BG8985" s="50"/>
      <c r="BH8985" s="50"/>
      <c r="BI8985" s="50"/>
      <c r="BJ8985" s="50"/>
      <c r="BK8985" s="50"/>
      <c r="BL8985" s="50"/>
      <c r="BM8985" s="50"/>
      <c r="BN8985" s="50"/>
      <c r="BO8985" s="50"/>
      <c r="BP8985" s="50"/>
      <c r="BQ8985" s="50"/>
      <c r="BR8985" s="50"/>
      <c r="BS8985" s="50"/>
      <c r="BT8985" s="50"/>
      <c r="BU8985" s="50"/>
      <c r="BV8985" s="50"/>
      <c r="BW8985" s="50"/>
      <c r="BX8985" s="50"/>
      <c r="BY8985" s="50"/>
      <c r="BZ8985" s="50"/>
      <c r="CA8985" s="50"/>
      <c r="CB8985" s="50"/>
      <c r="CC8985" s="50"/>
      <c r="CD8985" s="50"/>
      <c r="CE8985" s="50"/>
      <c r="CF8985" s="50"/>
      <c r="CG8985" s="50"/>
      <c r="CH8985" s="50"/>
      <c r="CI8985" s="50"/>
      <c r="CJ8985" s="50"/>
      <c r="CK8985" s="50"/>
      <c r="CL8985" s="50"/>
      <c r="CM8985" s="50"/>
      <c r="CN8985" s="50"/>
      <c r="CO8985" s="50"/>
      <c r="CP8985" s="50"/>
      <c r="CQ8985" s="50"/>
      <c r="CR8985" s="50"/>
      <c r="CS8985" s="50"/>
      <c r="CT8985" s="50"/>
      <c r="CU8985" s="50"/>
      <c r="CV8985" s="50"/>
      <c r="CW8985" s="50"/>
      <c r="CX8985" s="50"/>
      <c r="CY8985" s="50"/>
      <c r="CZ8985" s="50"/>
      <c r="DA8985" s="50"/>
      <c r="DB8985" s="50"/>
      <c r="DC8985" s="50"/>
      <c r="DD8985" s="50"/>
      <c r="DE8985" s="50"/>
      <c r="DF8985" s="50"/>
      <c r="DG8985" s="50"/>
    </row>
    <row r="8986" spans="1:111" x14ac:dyDescent="0.2">
      <c r="A8986" s="84"/>
      <c r="B8986" s="84"/>
      <c r="C8986" s="416"/>
      <c r="D8986" s="161"/>
      <c r="E8986" s="310"/>
      <c r="F8986" s="192"/>
      <c r="G8986" s="192"/>
      <c r="H8986" s="50"/>
      <c r="I8986" s="50"/>
      <c r="J8986" s="50"/>
      <c r="K8986" s="50"/>
      <c r="L8986" s="50"/>
      <c r="M8986" s="50"/>
      <c r="N8986" s="50"/>
      <c r="O8986" s="50"/>
      <c r="P8986" s="50"/>
      <c r="Q8986" s="50"/>
      <c r="R8986" s="50"/>
      <c r="S8986" s="50"/>
      <c r="T8986" s="50"/>
      <c r="U8986" s="50"/>
      <c r="V8986" s="50"/>
      <c r="W8986" s="50"/>
      <c r="X8986" s="50"/>
      <c r="Y8986" s="50"/>
      <c r="Z8986" s="50"/>
      <c r="AA8986" s="50"/>
      <c r="AB8986" s="50"/>
      <c r="AC8986" s="50"/>
      <c r="AD8986" s="50"/>
      <c r="AE8986" s="50"/>
      <c r="AF8986" s="50"/>
      <c r="AG8986" s="50"/>
      <c r="AH8986" s="50"/>
      <c r="AI8986" s="50"/>
      <c r="AJ8986" s="50"/>
      <c r="AK8986" s="50"/>
      <c r="AL8986" s="50"/>
      <c r="AM8986" s="50"/>
      <c r="AN8986" s="50"/>
      <c r="AO8986" s="50"/>
      <c r="AP8986" s="50"/>
      <c r="AQ8986" s="50"/>
      <c r="AR8986" s="50"/>
      <c r="AS8986" s="50"/>
      <c r="AT8986" s="50"/>
      <c r="AU8986" s="50"/>
      <c r="AV8986" s="50"/>
      <c r="AW8986" s="50"/>
      <c r="AX8986" s="50"/>
      <c r="AY8986" s="50"/>
      <c r="AZ8986" s="50"/>
      <c r="BA8986" s="50"/>
      <c r="BB8986" s="50"/>
      <c r="BC8986" s="50"/>
      <c r="BD8986" s="50"/>
      <c r="BE8986" s="50"/>
      <c r="BF8986" s="50"/>
      <c r="BG8986" s="50"/>
      <c r="BH8986" s="50"/>
      <c r="BI8986" s="50"/>
      <c r="BJ8986" s="50"/>
      <c r="BK8986" s="50"/>
      <c r="BL8986" s="50"/>
      <c r="BM8986" s="50"/>
      <c r="BN8986" s="50"/>
      <c r="BO8986" s="50"/>
      <c r="BP8986" s="50"/>
      <c r="BQ8986" s="50"/>
      <c r="BR8986" s="50"/>
      <c r="BS8986" s="50"/>
      <c r="BT8986" s="50"/>
      <c r="BU8986" s="50"/>
      <c r="BV8986" s="50"/>
      <c r="BW8986" s="50"/>
      <c r="BX8986" s="50"/>
      <c r="BY8986" s="50"/>
      <c r="BZ8986" s="50"/>
      <c r="CA8986" s="50"/>
      <c r="CB8986" s="50"/>
      <c r="CC8986" s="50"/>
      <c r="CD8986" s="50"/>
      <c r="CE8986" s="50"/>
      <c r="CF8986" s="50"/>
      <c r="CG8986" s="50"/>
      <c r="CH8986" s="50"/>
      <c r="CI8986" s="50"/>
      <c r="CJ8986" s="50"/>
      <c r="CK8986" s="50"/>
      <c r="CL8986" s="50"/>
      <c r="CM8986" s="50"/>
      <c r="CN8986" s="50"/>
      <c r="CO8986" s="50"/>
      <c r="CP8986" s="50"/>
      <c r="CQ8986" s="50"/>
      <c r="CR8986" s="50"/>
      <c r="CS8986" s="50"/>
      <c r="CT8986" s="50"/>
      <c r="CU8986" s="50"/>
      <c r="CV8986" s="50"/>
      <c r="CW8986" s="50"/>
      <c r="CX8986" s="50"/>
      <c r="CY8986" s="50"/>
      <c r="CZ8986" s="50"/>
      <c r="DA8986" s="50"/>
      <c r="DB8986" s="50"/>
      <c r="DC8986" s="50"/>
      <c r="DD8986" s="50"/>
      <c r="DE8986" s="50"/>
      <c r="DF8986" s="50"/>
      <c r="DG8986" s="50"/>
    </row>
    <row r="8987" spans="1:111" x14ac:dyDescent="0.2">
      <c r="A8987" s="84"/>
      <c r="B8987" s="84"/>
      <c r="C8987" s="416"/>
      <c r="D8987" s="161"/>
      <c r="E8987" s="310"/>
      <c r="F8987" s="192"/>
      <c r="G8987" s="192"/>
      <c r="H8987" s="50"/>
      <c r="I8987" s="50"/>
      <c r="J8987" s="50"/>
      <c r="K8987" s="50"/>
      <c r="L8987" s="50"/>
      <c r="M8987" s="50"/>
      <c r="N8987" s="50"/>
      <c r="O8987" s="50"/>
      <c r="P8987" s="50"/>
      <c r="Q8987" s="50"/>
      <c r="R8987" s="50"/>
      <c r="S8987" s="50"/>
      <c r="T8987" s="50"/>
      <c r="U8987" s="50"/>
      <c r="V8987" s="50"/>
      <c r="W8987" s="50"/>
      <c r="X8987" s="50"/>
      <c r="Y8987" s="50"/>
      <c r="Z8987" s="50"/>
      <c r="AA8987" s="50"/>
      <c r="AB8987" s="50"/>
      <c r="AC8987" s="50"/>
      <c r="AD8987" s="50"/>
      <c r="AE8987" s="50"/>
      <c r="AF8987" s="50"/>
      <c r="AG8987" s="50"/>
      <c r="AH8987" s="50"/>
      <c r="AI8987" s="50"/>
      <c r="AJ8987" s="50"/>
      <c r="AK8987" s="50"/>
      <c r="AL8987" s="50"/>
      <c r="AM8987" s="50"/>
      <c r="AN8987" s="50"/>
      <c r="AO8987" s="50"/>
      <c r="AP8987" s="50"/>
      <c r="AQ8987" s="50"/>
      <c r="AR8987" s="50"/>
      <c r="AS8987" s="50"/>
      <c r="AT8987" s="50"/>
      <c r="AU8987" s="50"/>
      <c r="AV8987" s="50"/>
      <c r="AW8987" s="50"/>
      <c r="AX8987" s="50"/>
      <c r="AY8987" s="50"/>
      <c r="AZ8987" s="50"/>
      <c r="BA8987" s="50"/>
      <c r="BB8987" s="50"/>
      <c r="BC8987" s="50"/>
      <c r="BD8987" s="50"/>
      <c r="BE8987" s="50"/>
      <c r="BF8987" s="50"/>
      <c r="BG8987" s="50"/>
      <c r="BH8987" s="50"/>
      <c r="BI8987" s="50"/>
      <c r="BJ8987" s="50"/>
      <c r="BK8987" s="50"/>
      <c r="BL8987" s="50"/>
      <c r="BM8987" s="50"/>
      <c r="BN8987" s="50"/>
      <c r="BO8987" s="50"/>
      <c r="BP8987" s="50"/>
      <c r="BQ8987" s="50"/>
      <c r="BR8987" s="50"/>
      <c r="BS8987" s="50"/>
      <c r="BT8987" s="50"/>
      <c r="BU8987" s="50"/>
      <c r="BV8987" s="50"/>
      <c r="BW8987" s="50"/>
      <c r="BX8987" s="50"/>
      <c r="BY8987" s="50"/>
      <c r="BZ8987" s="50"/>
      <c r="CA8987" s="50"/>
      <c r="CB8987" s="50"/>
      <c r="CC8987" s="50"/>
      <c r="CD8987" s="50"/>
      <c r="CE8987" s="50"/>
      <c r="CF8987" s="50"/>
      <c r="CG8987" s="50"/>
      <c r="CH8987" s="50"/>
      <c r="CI8987" s="50"/>
      <c r="CJ8987" s="50"/>
      <c r="CK8987" s="50"/>
      <c r="CL8987" s="50"/>
      <c r="CM8987" s="50"/>
      <c r="CN8987" s="50"/>
      <c r="CO8987" s="50"/>
      <c r="CP8987" s="50"/>
      <c r="CQ8987" s="50"/>
      <c r="CR8987" s="50"/>
      <c r="CS8987" s="50"/>
      <c r="CT8987" s="50"/>
      <c r="CU8987" s="50"/>
      <c r="CV8987" s="50"/>
      <c r="CW8987" s="50"/>
      <c r="CX8987" s="50"/>
      <c r="CY8987" s="50"/>
      <c r="CZ8987" s="50"/>
      <c r="DA8987" s="50"/>
      <c r="DB8987" s="50"/>
      <c r="DC8987" s="50"/>
      <c r="DD8987" s="50"/>
      <c r="DE8987" s="50"/>
      <c r="DF8987" s="50"/>
      <c r="DG8987" s="50"/>
    </row>
    <row r="8988" spans="1:111" x14ac:dyDescent="0.2">
      <c r="A8988" s="84"/>
      <c r="B8988" s="84"/>
      <c r="C8988" s="416"/>
      <c r="D8988" s="161"/>
      <c r="E8988" s="310"/>
      <c r="F8988" s="192"/>
      <c r="G8988" s="192"/>
      <c r="H8988" s="50"/>
      <c r="I8988" s="50"/>
      <c r="J8988" s="50"/>
      <c r="K8988" s="50"/>
      <c r="L8988" s="50"/>
      <c r="M8988" s="50"/>
      <c r="N8988" s="50"/>
      <c r="O8988" s="50"/>
      <c r="P8988" s="50"/>
      <c r="Q8988" s="50"/>
      <c r="R8988" s="50"/>
      <c r="S8988" s="50"/>
      <c r="T8988" s="50"/>
      <c r="U8988" s="50"/>
      <c r="V8988" s="50"/>
      <c r="W8988" s="50"/>
      <c r="X8988" s="50"/>
      <c r="Y8988" s="50"/>
      <c r="Z8988" s="50"/>
      <c r="AA8988" s="50"/>
      <c r="AB8988" s="50"/>
      <c r="AC8988" s="50"/>
      <c r="AD8988" s="50"/>
      <c r="AE8988" s="50"/>
      <c r="AF8988" s="50"/>
      <c r="AG8988" s="50"/>
      <c r="AH8988" s="50"/>
      <c r="AI8988" s="50"/>
      <c r="AJ8988" s="50"/>
      <c r="AK8988" s="50"/>
      <c r="AL8988" s="50"/>
      <c r="AM8988" s="50"/>
      <c r="AN8988" s="50"/>
      <c r="AO8988" s="50"/>
      <c r="AP8988" s="50"/>
      <c r="AQ8988" s="50"/>
      <c r="AR8988" s="50"/>
      <c r="AS8988" s="50"/>
      <c r="AT8988" s="50"/>
      <c r="AU8988" s="50"/>
      <c r="AV8988" s="50"/>
      <c r="AW8988" s="50"/>
      <c r="AX8988" s="50"/>
      <c r="AY8988" s="50"/>
      <c r="AZ8988" s="50"/>
      <c r="BA8988" s="50"/>
      <c r="BB8988" s="50"/>
      <c r="BC8988" s="50"/>
      <c r="BD8988" s="50"/>
      <c r="BE8988" s="50"/>
      <c r="BF8988" s="50"/>
      <c r="BG8988" s="50"/>
      <c r="BH8988" s="50"/>
      <c r="BI8988" s="50"/>
      <c r="BJ8988" s="50"/>
      <c r="BK8988" s="50"/>
      <c r="BL8988" s="50"/>
      <c r="BM8988" s="50"/>
      <c r="BN8988" s="50"/>
      <c r="BO8988" s="50"/>
      <c r="BP8988" s="50"/>
      <c r="BQ8988" s="50"/>
      <c r="BR8988" s="50"/>
      <c r="BS8988" s="50"/>
      <c r="BT8988" s="50"/>
      <c r="BU8988" s="50"/>
      <c r="BV8988" s="50"/>
      <c r="BW8988" s="50"/>
      <c r="BX8988" s="50"/>
      <c r="BY8988" s="50"/>
      <c r="BZ8988" s="50"/>
      <c r="CA8988" s="50"/>
      <c r="CB8988" s="50"/>
      <c r="CC8988" s="50"/>
      <c r="CD8988" s="50"/>
      <c r="CE8988" s="50"/>
      <c r="CF8988" s="50"/>
      <c r="CG8988" s="50"/>
      <c r="CH8988" s="50"/>
      <c r="CI8988" s="50"/>
      <c r="CJ8988" s="50"/>
      <c r="CK8988" s="50"/>
      <c r="CL8988" s="50"/>
      <c r="CM8988" s="50"/>
      <c r="CN8988" s="50"/>
      <c r="CO8988" s="50"/>
      <c r="CP8988" s="50"/>
      <c r="CQ8988" s="50"/>
      <c r="CR8988" s="50"/>
      <c r="CS8988" s="50"/>
      <c r="CT8988" s="50"/>
      <c r="CU8988" s="50"/>
      <c r="CV8988" s="50"/>
      <c r="CW8988" s="50"/>
      <c r="CX8988" s="50"/>
      <c r="CY8988" s="50"/>
      <c r="CZ8988" s="50"/>
      <c r="DA8988" s="50"/>
      <c r="DB8988" s="50"/>
      <c r="DC8988" s="50"/>
      <c r="DD8988" s="50"/>
      <c r="DE8988" s="50"/>
      <c r="DF8988" s="50"/>
      <c r="DG8988" s="50"/>
    </row>
    <row r="8989" spans="1:111" x14ac:dyDescent="0.2">
      <c r="A8989" s="84"/>
      <c r="B8989" s="84"/>
      <c r="C8989" s="416"/>
      <c r="D8989" s="161"/>
      <c r="E8989" s="310"/>
      <c r="F8989" s="192"/>
      <c r="G8989" s="192"/>
      <c r="H8989" s="50"/>
      <c r="I8989" s="50"/>
      <c r="J8989" s="50"/>
      <c r="K8989" s="50"/>
      <c r="L8989" s="50"/>
      <c r="M8989" s="50"/>
      <c r="N8989" s="50"/>
      <c r="O8989" s="50"/>
      <c r="P8989" s="50"/>
      <c r="Q8989" s="50"/>
      <c r="R8989" s="50"/>
      <c r="S8989" s="50"/>
      <c r="T8989" s="50"/>
      <c r="U8989" s="50"/>
      <c r="V8989" s="50"/>
      <c r="W8989" s="50"/>
      <c r="X8989" s="50"/>
      <c r="Y8989" s="50"/>
      <c r="Z8989" s="50"/>
      <c r="AA8989" s="50"/>
      <c r="AB8989" s="50"/>
      <c r="AC8989" s="50"/>
      <c r="AD8989" s="50"/>
      <c r="AE8989" s="50"/>
      <c r="AF8989" s="50"/>
      <c r="AG8989" s="50"/>
      <c r="AH8989" s="50"/>
      <c r="AI8989" s="50"/>
      <c r="AJ8989" s="50"/>
      <c r="AK8989" s="50"/>
      <c r="AL8989" s="50"/>
      <c r="AM8989" s="50"/>
      <c r="AN8989" s="50"/>
      <c r="AO8989" s="50"/>
      <c r="AP8989" s="50"/>
      <c r="AQ8989" s="50"/>
      <c r="AR8989" s="50"/>
      <c r="AS8989" s="50"/>
      <c r="AT8989" s="50"/>
      <c r="AU8989" s="50"/>
      <c r="AV8989" s="50"/>
      <c r="AW8989" s="50"/>
      <c r="AX8989" s="50"/>
      <c r="AY8989" s="50"/>
      <c r="AZ8989" s="50"/>
      <c r="BA8989" s="50"/>
      <c r="BB8989" s="50"/>
      <c r="BC8989" s="50"/>
      <c r="BD8989" s="50"/>
      <c r="BE8989" s="50"/>
      <c r="BF8989" s="50"/>
      <c r="BG8989" s="50"/>
      <c r="BH8989" s="50"/>
      <c r="BI8989" s="50"/>
      <c r="BJ8989" s="50"/>
      <c r="BK8989" s="50"/>
      <c r="BL8989" s="50"/>
      <c r="BM8989" s="50"/>
      <c r="BN8989" s="50"/>
      <c r="BO8989" s="50"/>
      <c r="BP8989" s="50"/>
      <c r="BQ8989" s="50"/>
      <c r="BR8989" s="50"/>
      <c r="BS8989" s="50"/>
      <c r="BT8989" s="50"/>
      <c r="BU8989" s="50"/>
      <c r="BV8989" s="50"/>
      <c r="BW8989" s="50"/>
      <c r="BX8989" s="50"/>
      <c r="BY8989" s="50"/>
      <c r="BZ8989" s="50"/>
      <c r="CA8989" s="50"/>
      <c r="CB8989" s="50"/>
      <c r="CC8989" s="50"/>
      <c r="CD8989" s="50"/>
      <c r="CE8989" s="50"/>
      <c r="CF8989" s="50"/>
      <c r="CG8989" s="50"/>
      <c r="CH8989" s="50"/>
      <c r="CI8989" s="50"/>
      <c r="CJ8989" s="50"/>
      <c r="CK8989" s="50"/>
      <c r="CL8989" s="50"/>
      <c r="CM8989" s="50"/>
      <c r="CN8989" s="50"/>
      <c r="CO8989" s="50"/>
      <c r="CP8989" s="50"/>
      <c r="CQ8989" s="50"/>
      <c r="CR8989" s="50"/>
      <c r="CS8989" s="50"/>
      <c r="CT8989" s="50"/>
      <c r="CU8989" s="50"/>
      <c r="CV8989" s="50"/>
      <c r="CW8989" s="50"/>
      <c r="CX8989" s="50"/>
      <c r="CY8989" s="50"/>
      <c r="CZ8989" s="50"/>
      <c r="DA8989" s="50"/>
      <c r="DB8989" s="50"/>
      <c r="DC8989" s="50"/>
      <c r="DD8989" s="50"/>
      <c r="DE8989" s="50"/>
      <c r="DF8989" s="50"/>
      <c r="DG8989" s="50"/>
    </row>
    <row r="8990" spans="1:111" x14ac:dyDescent="0.2">
      <c r="A8990" s="84"/>
      <c r="B8990" s="84"/>
      <c r="C8990" s="416"/>
      <c r="D8990" s="161"/>
      <c r="E8990" s="310"/>
      <c r="F8990" s="192"/>
      <c r="G8990" s="192"/>
      <c r="H8990" s="50"/>
      <c r="I8990" s="50"/>
      <c r="J8990" s="50"/>
      <c r="K8990" s="50"/>
      <c r="L8990" s="50"/>
      <c r="M8990" s="50"/>
      <c r="N8990" s="50"/>
      <c r="O8990" s="50"/>
      <c r="P8990" s="50"/>
      <c r="Q8990" s="50"/>
      <c r="R8990" s="50"/>
      <c r="S8990" s="50"/>
      <c r="T8990" s="50"/>
      <c r="U8990" s="50"/>
      <c r="V8990" s="50"/>
      <c r="W8990" s="50"/>
      <c r="X8990" s="50"/>
      <c r="Y8990" s="50"/>
      <c r="Z8990" s="50"/>
      <c r="AA8990" s="50"/>
      <c r="AB8990" s="50"/>
      <c r="AC8990" s="50"/>
      <c r="AD8990" s="50"/>
      <c r="AE8990" s="50"/>
      <c r="AF8990" s="50"/>
      <c r="AG8990" s="50"/>
      <c r="AH8990" s="50"/>
      <c r="AI8990" s="50"/>
      <c r="AJ8990" s="50"/>
      <c r="AK8990" s="50"/>
      <c r="AL8990" s="50"/>
      <c r="AM8990" s="50"/>
      <c r="AN8990" s="50"/>
      <c r="AO8990" s="50"/>
      <c r="AP8990" s="50"/>
      <c r="AQ8990" s="50"/>
      <c r="AR8990" s="50"/>
      <c r="AS8990" s="50"/>
      <c r="AT8990" s="50"/>
      <c r="AU8990" s="50"/>
      <c r="AV8990" s="50"/>
      <c r="AW8990" s="50"/>
      <c r="AX8990" s="50"/>
      <c r="AY8990" s="50"/>
      <c r="AZ8990" s="50"/>
      <c r="BA8990" s="50"/>
      <c r="BB8990" s="50"/>
      <c r="BC8990" s="50"/>
      <c r="BD8990" s="50"/>
      <c r="BE8990" s="50"/>
      <c r="BF8990" s="50"/>
      <c r="BG8990" s="50"/>
      <c r="BH8990" s="50"/>
      <c r="BI8990" s="50"/>
      <c r="BJ8990" s="50"/>
      <c r="BK8990" s="50"/>
      <c r="BL8990" s="50"/>
      <c r="BM8990" s="50"/>
      <c r="BN8990" s="50"/>
      <c r="BO8990" s="50"/>
      <c r="BP8990" s="50"/>
      <c r="BQ8990" s="50"/>
      <c r="BR8990" s="50"/>
      <c r="BS8990" s="50"/>
      <c r="BT8990" s="50"/>
      <c r="BU8990" s="50"/>
      <c r="BV8990" s="50"/>
      <c r="BW8990" s="50"/>
      <c r="BX8990" s="50"/>
      <c r="BY8990" s="50"/>
      <c r="BZ8990" s="50"/>
      <c r="CA8990" s="50"/>
      <c r="CB8990" s="50"/>
      <c r="CC8990" s="50"/>
      <c r="CD8990" s="50"/>
      <c r="CE8990" s="50"/>
      <c r="CF8990" s="50"/>
      <c r="CG8990" s="50"/>
      <c r="CH8990" s="50"/>
      <c r="CI8990" s="50"/>
      <c r="CJ8990" s="50"/>
      <c r="CK8990" s="50"/>
      <c r="CL8990" s="50"/>
      <c r="CM8990" s="50"/>
      <c r="CN8990" s="50"/>
      <c r="CO8990" s="50"/>
      <c r="CP8990" s="50"/>
      <c r="CQ8990" s="50"/>
      <c r="CR8990" s="50"/>
      <c r="CS8990" s="50"/>
      <c r="CT8990" s="50"/>
      <c r="CU8990" s="50"/>
      <c r="CV8990" s="50"/>
      <c r="CW8990" s="50"/>
      <c r="CX8990" s="50"/>
      <c r="CY8990" s="50"/>
      <c r="CZ8990" s="50"/>
      <c r="DA8990" s="50"/>
      <c r="DB8990" s="50"/>
      <c r="DC8990" s="50"/>
      <c r="DD8990" s="50"/>
      <c r="DE8990" s="50"/>
      <c r="DF8990" s="50"/>
      <c r="DG8990" s="50"/>
    </row>
    <row r="8991" spans="1:111" x14ac:dyDescent="0.2">
      <c r="A8991" s="84"/>
      <c r="B8991" s="84"/>
      <c r="C8991" s="416"/>
      <c r="D8991" s="161"/>
      <c r="E8991" s="310"/>
      <c r="F8991" s="192"/>
      <c r="G8991" s="192"/>
      <c r="H8991" s="50"/>
      <c r="I8991" s="50"/>
      <c r="J8991" s="50"/>
      <c r="K8991" s="50"/>
      <c r="L8991" s="50"/>
      <c r="M8991" s="50"/>
      <c r="N8991" s="50"/>
      <c r="O8991" s="50"/>
      <c r="P8991" s="50"/>
      <c r="Q8991" s="50"/>
      <c r="R8991" s="50"/>
      <c r="S8991" s="50"/>
      <c r="T8991" s="50"/>
      <c r="U8991" s="50"/>
      <c r="V8991" s="50"/>
      <c r="W8991" s="50"/>
      <c r="X8991" s="50"/>
      <c r="Y8991" s="50"/>
      <c r="Z8991" s="50"/>
      <c r="AA8991" s="50"/>
      <c r="AB8991" s="50"/>
      <c r="AC8991" s="50"/>
      <c r="AD8991" s="50"/>
      <c r="AE8991" s="50"/>
      <c r="AF8991" s="50"/>
      <c r="AG8991" s="50"/>
      <c r="AH8991" s="50"/>
      <c r="AI8991" s="50"/>
      <c r="AJ8991" s="50"/>
      <c r="AK8991" s="50"/>
      <c r="AL8991" s="50"/>
      <c r="AM8991" s="50"/>
      <c r="AN8991" s="50"/>
      <c r="AO8991" s="50"/>
      <c r="AP8991" s="50"/>
      <c r="AQ8991" s="50"/>
      <c r="AR8991" s="50"/>
      <c r="AS8991" s="50"/>
      <c r="AT8991" s="50"/>
      <c r="AU8991" s="50"/>
      <c r="AV8991" s="50"/>
      <c r="AW8991" s="50"/>
      <c r="AX8991" s="50"/>
      <c r="AY8991" s="50"/>
      <c r="AZ8991" s="50"/>
      <c r="BA8991" s="50"/>
      <c r="BB8991" s="50"/>
      <c r="BC8991" s="50"/>
      <c r="BD8991" s="50"/>
      <c r="BE8991" s="50"/>
      <c r="BF8991" s="50"/>
      <c r="BG8991" s="50"/>
      <c r="BH8991" s="50"/>
      <c r="BI8991" s="50"/>
      <c r="BJ8991" s="50"/>
      <c r="BK8991" s="50"/>
      <c r="BL8991" s="50"/>
      <c r="BM8991" s="50"/>
      <c r="BN8991" s="50"/>
      <c r="BO8991" s="50"/>
      <c r="BP8991" s="50"/>
      <c r="BQ8991" s="50"/>
      <c r="BR8991" s="50"/>
      <c r="BS8991" s="50"/>
      <c r="BT8991" s="50"/>
      <c r="BU8991" s="50"/>
      <c r="BV8991" s="50"/>
      <c r="BW8991" s="50"/>
      <c r="BX8991" s="50"/>
      <c r="BY8991" s="50"/>
      <c r="BZ8991" s="50"/>
      <c r="CA8991" s="50"/>
      <c r="CB8991" s="50"/>
      <c r="CC8991" s="50"/>
      <c r="CD8991" s="50"/>
      <c r="CE8991" s="50"/>
      <c r="CF8991" s="50"/>
      <c r="CG8991" s="50"/>
      <c r="CH8991" s="50"/>
      <c r="CI8991" s="50"/>
      <c r="CJ8991" s="50"/>
      <c r="CK8991" s="50"/>
      <c r="CL8991" s="50"/>
      <c r="CM8991" s="50"/>
      <c r="CN8991" s="50"/>
      <c r="CO8991" s="50"/>
      <c r="CP8991" s="50"/>
      <c r="CQ8991" s="50"/>
      <c r="CR8991" s="50"/>
      <c r="CS8991" s="50"/>
      <c r="CT8991" s="50"/>
      <c r="CU8991" s="50"/>
      <c r="CV8991" s="50"/>
      <c r="CW8991" s="50"/>
      <c r="CX8991" s="50"/>
      <c r="CY8991" s="50"/>
      <c r="CZ8991" s="50"/>
      <c r="DA8991" s="50"/>
      <c r="DB8991" s="50"/>
      <c r="DC8991" s="50"/>
      <c r="DD8991" s="50"/>
      <c r="DE8991" s="50"/>
      <c r="DF8991" s="50"/>
      <c r="DG8991" s="50"/>
    </row>
    <row r="8992" spans="1:111" x14ac:dyDescent="0.2">
      <c r="A8992" s="84"/>
      <c r="B8992" s="84"/>
      <c r="C8992" s="416"/>
      <c r="D8992" s="161"/>
      <c r="E8992" s="310"/>
      <c r="F8992" s="192"/>
      <c r="G8992" s="192"/>
      <c r="H8992" s="50"/>
      <c r="I8992" s="50"/>
      <c r="J8992" s="50"/>
      <c r="K8992" s="50"/>
      <c r="L8992" s="50"/>
      <c r="M8992" s="50"/>
      <c r="N8992" s="50"/>
      <c r="O8992" s="50"/>
      <c r="P8992" s="50"/>
      <c r="Q8992" s="50"/>
      <c r="R8992" s="50"/>
      <c r="S8992" s="50"/>
      <c r="T8992" s="50"/>
      <c r="U8992" s="50"/>
      <c r="V8992" s="50"/>
      <c r="W8992" s="50"/>
      <c r="X8992" s="50"/>
      <c r="Y8992" s="50"/>
      <c r="Z8992" s="50"/>
      <c r="AA8992" s="50"/>
      <c r="AB8992" s="50"/>
      <c r="AC8992" s="50"/>
      <c r="AD8992" s="50"/>
      <c r="AE8992" s="50"/>
      <c r="AF8992" s="50"/>
      <c r="AG8992" s="50"/>
      <c r="AH8992" s="50"/>
      <c r="AI8992" s="50"/>
      <c r="AJ8992" s="50"/>
      <c r="AK8992" s="50"/>
      <c r="AL8992" s="50"/>
      <c r="AM8992" s="50"/>
      <c r="AN8992" s="50"/>
      <c r="AO8992" s="50"/>
      <c r="AP8992" s="50"/>
      <c r="AQ8992" s="50"/>
      <c r="AR8992" s="50"/>
      <c r="AS8992" s="50"/>
      <c r="AT8992" s="50"/>
      <c r="AU8992" s="50"/>
      <c r="AV8992" s="50"/>
      <c r="AW8992" s="50"/>
      <c r="AX8992" s="50"/>
      <c r="AY8992" s="50"/>
      <c r="AZ8992" s="50"/>
      <c r="BA8992" s="50"/>
      <c r="BB8992" s="50"/>
      <c r="BC8992" s="50"/>
      <c r="BD8992" s="50"/>
      <c r="BE8992" s="50"/>
      <c r="BF8992" s="50"/>
      <c r="BG8992" s="50"/>
      <c r="BH8992" s="50"/>
      <c r="BI8992" s="50"/>
      <c r="BJ8992" s="50"/>
      <c r="BK8992" s="50"/>
      <c r="BL8992" s="50"/>
      <c r="BM8992" s="50"/>
      <c r="BN8992" s="50"/>
      <c r="BO8992" s="50"/>
      <c r="BP8992" s="50"/>
      <c r="BQ8992" s="50"/>
      <c r="BR8992" s="50"/>
      <c r="BS8992" s="50"/>
      <c r="BT8992" s="50"/>
      <c r="BU8992" s="50"/>
      <c r="BV8992" s="50"/>
      <c r="BW8992" s="50"/>
      <c r="BX8992" s="50"/>
      <c r="BY8992" s="50"/>
      <c r="BZ8992" s="50"/>
      <c r="CA8992" s="50"/>
      <c r="CB8992" s="50"/>
      <c r="CC8992" s="50"/>
      <c r="CD8992" s="50"/>
      <c r="CE8992" s="50"/>
      <c r="CF8992" s="50"/>
      <c r="CG8992" s="50"/>
      <c r="CH8992" s="50"/>
      <c r="CI8992" s="50"/>
      <c r="CJ8992" s="50"/>
      <c r="CK8992" s="50"/>
      <c r="CL8992" s="50"/>
      <c r="CM8992" s="50"/>
      <c r="CN8992" s="50"/>
      <c r="CO8992" s="50"/>
      <c r="CP8992" s="50"/>
      <c r="CQ8992" s="50"/>
      <c r="CR8992" s="50"/>
      <c r="CS8992" s="50"/>
      <c r="CT8992" s="50"/>
      <c r="CU8992" s="50"/>
      <c r="CV8992" s="50"/>
      <c r="CW8992" s="50"/>
      <c r="CX8992" s="50"/>
      <c r="CY8992" s="50"/>
      <c r="CZ8992" s="50"/>
      <c r="DA8992" s="50"/>
      <c r="DB8992" s="50"/>
      <c r="DC8992" s="50"/>
      <c r="DD8992" s="50"/>
      <c r="DE8992" s="50"/>
      <c r="DF8992" s="50"/>
      <c r="DG8992" s="50"/>
    </row>
    <row r="8993" spans="1:111" x14ac:dyDescent="0.2">
      <c r="A8993" s="84"/>
      <c r="B8993" s="84"/>
      <c r="C8993" s="416"/>
      <c r="D8993" s="161"/>
      <c r="E8993" s="310"/>
      <c r="F8993" s="192"/>
      <c r="G8993" s="192"/>
      <c r="H8993" s="50"/>
      <c r="I8993" s="50"/>
      <c r="J8993" s="50"/>
      <c r="K8993" s="50"/>
      <c r="L8993" s="50"/>
      <c r="M8993" s="50"/>
      <c r="N8993" s="50"/>
      <c r="O8993" s="50"/>
      <c r="P8993" s="50"/>
      <c r="Q8993" s="50"/>
      <c r="R8993" s="50"/>
      <c r="S8993" s="50"/>
      <c r="T8993" s="50"/>
      <c r="U8993" s="50"/>
      <c r="V8993" s="50"/>
      <c r="W8993" s="50"/>
      <c r="X8993" s="50"/>
      <c r="Y8993" s="50"/>
      <c r="Z8993" s="50"/>
      <c r="AA8993" s="50"/>
      <c r="AB8993" s="50"/>
      <c r="AC8993" s="50"/>
      <c r="AD8993" s="50"/>
      <c r="AE8993" s="50"/>
      <c r="AF8993" s="50"/>
      <c r="AG8993" s="50"/>
      <c r="AH8993" s="50"/>
      <c r="AI8993" s="50"/>
      <c r="AJ8993" s="50"/>
      <c r="AK8993" s="50"/>
      <c r="AL8993" s="50"/>
      <c r="AM8993" s="50"/>
      <c r="AN8993" s="50"/>
      <c r="AO8993" s="50"/>
      <c r="AP8993" s="50"/>
      <c r="AQ8993" s="50"/>
      <c r="AR8993" s="50"/>
      <c r="AS8993" s="50"/>
      <c r="AT8993" s="50"/>
      <c r="AU8993" s="50"/>
      <c r="AV8993" s="50"/>
      <c r="AW8993" s="50"/>
      <c r="AX8993" s="50"/>
      <c r="AY8993" s="50"/>
      <c r="AZ8993" s="50"/>
      <c r="BA8993" s="50"/>
      <c r="BB8993" s="50"/>
      <c r="BC8993" s="50"/>
      <c r="BD8993" s="50"/>
      <c r="BE8993" s="50"/>
      <c r="BF8993" s="50"/>
      <c r="BG8993" s="50"/>
      <c r="BH8993" s="50"/>
      <c r="BI8993" s="50"/>
      <c r="BJ8993" s="50"/>
      <c r="BK8993" s="50"/>
      <c r="BL8993" s="50"/>
      <c r="BM8993" s="50"/>
      <c r="BN8993" s="50"/>
      <c r="BO8993" s="50"/>
      <c r="BP8993" s="50"/>
      <c r="BQ8993" s="50"/>
      <c r="BR8993" s="50"/>
      <c r="BS8993" s="50"/>
      <c r="BT8993" s="50"/>
      <c r="BU8993" s="50"/>
      <c r="BV8993" s="50"/>
      <c r="BW8993" s="50"/>
      <c r="BX8993" s="50"/>
      <c r="BY8993" s="50"/>
      <c r="BZ8993" s="50"/>
      <c r="CA8993" s="50"/>
      <c r="CB8993" s="50"/>
      <c r="CC8993" s="50"/>
      <c r="CD8993" s="50"/>
      <c r="CE8993" s="50"/>
      <c r="CF8993" s="50"/>
      <c r="CG8993" s="50"/>
      <c r="CH8993" s="50"/>
      <c r="CI8993" s="50"/>
      <c r="CJ8993" s="50"/>
      <c r="CK8993" s="50"/>
      <c r="CL8993" s="50"/>
      <c r="CM8993" s="50"/>
      <c r="CN8993" s="50"/>
      <c r="CO8993" s="50"/>
      <c r="CP8993" s="50"/>
      <c r="CQ8993" s="50"/>
      <c r="CR8993" s="50"/>
      <c r="CS8993" s="50"/>
      <c r="CT8993" s="50"/>
      <c r="CU8993" s="50"/>
      <c r="CV8993" s="50"/>
      <c r="CW8993" s="50"/>
      <c r="CX8993" s="50"/>
      <c r="CY8993" s="50"/>
      <c r="CZ8993" s="50"/>
      <c r="DA8993" s="50"/>
      <c r="DB8993" s="50"/>
      <c r="DC8993" s="50"/>
      <c r="DD8993" s="50"/>
      <c r="DE8993" s="50"/>
      <c r="DF8993" s="50"/>
      <c r="DG8993" s="50"/>
    </row>
    <row r="8994" spans="1:111" x14ac:dyDescent="0.2">
      <c r="A8994" s="84"/>
      <c r="B8994" s="84"/>
      <c r="C8994" s="416"/>
      <c r="D8994" s="161"/>
      <c r="E8994" s="310"/>
      <c r="F8994" s="192"/>
      <c r="G8994" s="192"/>
      <c r="H8994" s="50"/>
      <c r="I8994" s="50"/>
      <c r="J8994" s="50"/>
      <c r="K8994" s="50"/>
      <c r="L8994" s="50"/>
      <c r="M8994" s="50"/>
      <c r="N8994" s="50"/>
      <c r="O8994" s="50"/>
      <c r="P8994" s="50"/>
      <c r="Q8994" s="50"/>
      <c r="R8994" s="50"/>
      <c r="S8994" s="50"/>
      <c r="T8994" s="50"/>
      <c r="U8994" s="50"/>
      <c r="V8994" s="50"/>
      <c r="W8994" s="50"/>
      <c r="X8994" s="50"/>
      <c r="Y8994" s="50"/>
      <c r="Z8994" s="50"/>
      <c r="AA8994" s="50"/>
      <c r="AB8994" s="50"/>
      <c r="AC8994" s="50"/>
      <c r="AD8994" s="50"/>
      <c r="AE8994" s="50"/>
      <c r="AF8994" s="50"/>
      <c r="AG8994" s="50"/>
      <c r="AH8994" s="50"/>
      <c r="AI8994" s="50"/>
      <c r="AJ8994" s="50"/>
      <c r="AK8994" s="50"/>
      <c r="AL8994" s="50"/>
      <c r="AM8994" s="50"/>
      <c r="AN8994" s="50"/>
      <c r="AO8994" s="50"/>
      <c r="AP8994" s="50"/>
      <c r="AQ8994" s="50"/>
      <c r="AR8994" s="50"/>
      <c r="AS8994" s="50"/>
      <c r="AT8994" s="50"/>
      <c r="AU8994" s="50"/>
      <c r="AV8994" s="50"/>
      <c r="AW8994" s="50"/>
      <c r="AX8994" s="50"/>
      <c r="AY8994" s="50"/>
      <c r="AZ8994" s="50"/>
      <c r="BA8994" s="50"/>
      <c r="BB8994" s="50"/>
      <c r="BC8994" s="50"/>
      <c r="BD8994" s="50"/>
      <c r="BE8994" s="50"/>
      <c r="BF8994" s="50"/>
      <c r="BG8994" s="50"/>
      <c r="BH8994" s="50"/>
      <c r="BI8994" s="50"/>
      <c r="BJ8994" s="50"/>
      <c r="BK8994" s="50"/>
      <c r="BL8994" s="50"/>
      <c r="BM8994" s="50"/>
      <c r="BN8994" s="50"/>
      <c r="BO8994" s="50"/>
      <c r="BP8994" s="50"/>
      <c r="BQ8994" s="50"/>
      <c r="BR8994" s="50"/>
      <c r="BS8994" s="50"/>
      <c r="BT8994" s="50"/>
      <c r="BU8994" s="50"/>
      <c r="BV8994" s="50"/>
      <c r="BW8994" s="50"/>
      <c r="BX8994" s="50"/>
      <c r="BY8994" s="50"/>
      <c r="BZ8994" s="50"/>
      <c r="CA8994" s="50"/>
      <c r="CB8994" s="50"/>
      <c r="CC8994" s="50"/>
      <c r="CD8994" s="50"/>
      <c r="CE8994" s="50"/>
      <c r="CF8994" s="50"/>
      <c r="CG8994" s="50"/>
      <c r="CH8994" s="50"/>
      <c r="CI8994" s="50"/>
      <c r="CJ8994" s="50"/>
      <c r="CK8994" s="50"/>
      <c r="CL8994" s="50"/>
      <c r="CM8994" s="50"/>
      <c r="CN8994" s="50"/>
      <c r="CO8994" s="50"/>
      <c r="CP8994" s="50"/>
      <c r="CQ8994" s="50"/>
      <c r="CR8994" s="50"/>
      <c r="CS8994" s="50"/>
      <c r="CT8994" s="50"/>
      <c r="CU8994" s="50"/>
      <c r="CV8994" s="50"/>
      <c r="CW8994" s="50"/>
      <c r="CX8994" s="50"/>
      <c r="CY8994" s="50"/>
      <c r="CZ8994" s="50"/>
      <c r="DA8994" s="50"/>
      <c r="DB8994" s="50"/>
      <c r="DC8994" s="50"/>
      <c r="DD8994" s="50"/>
      <c r="DE8994" s="50"/>
      <c r="DF8994" s="50"/>
      <c r="DG8994" s="50"/>
    </row>
    <row r="8995" spans="1:111" x14ac:dyDescent="0.2">
      <c r="A8995" s="84"/>
      <c r="B8995" s="84"/>
      <c r="C8995" s="416"/>
      <c r="D8995" s="161"/>
      <c r="E8995" s="310"/>
      <c r="F8995" s="192"/>
      <c r="G8995" s="192"/>
      <c r="H8995" s="50"/>
      <c r="I8995" s="50"/>
      <c r="J8995" s="50"/>
      <c r="K8995" s="50"/>
      <c r="L8995" s="50"/>
      <c r="M8995" s="50"/>
      <c r="N8995" s="50"/>
      <c r="O8995" s="50"/>
      <c r="P8995" s="50"/>
      <c r="Q8995" s="50"/>
      <c r="R8995" s="50"/>
      <c r="S8995" s="50"/>
      <c r="T8995" s="50"/>
      <c r="U8995" s="50"/>
      <c r="V8995" s="50"/>
      <c r="W8995" s="50"/>
      <c r="X8995" s="50"/>
      <c r="Y8995" s="50"/>
      <c r="Z8995" s="50"/>
      <c r="AA8995" s="50"/>
      <c r="AB8995" s="50"/>
      <c r="AC8995" s="50"/>
      <c r="AD8995" s="50"/>
      <c r="AE8995" s="50"/>
      <c r="AF8995" s="50"/>
      <c r="AG8995" s="50"/>
      <c r="AH8995" s="50"/>
      <c r="AI8995" s="50"/>
      <c r="AJ8995" s="50"/>
      <c r="AK8995" s="50"/>
      <c r="AL8995" s="50"/>
      <c r="AM8995" s="50"/>
      <c r="AN8995" s="50"/>
      <c r="AO8995" s="50"/>
      <c r="AP8995" s="50"/>
      <c r="AQ8995" s="50"/>
      <c r="AR8995" s="50"/>
      <c r="AS8995" s="50"/>
      <c r="AT8995" s="50"/>
      <c r="AU8995" s="50"/>
      <c r="AV8995" s="50"/>
      <c r="AW8995" s="50"/>
      <c r="AX8995" s="50"/>
      <c r="AY8995" s="50"/>
      <c r="AZ8995" s="50"/>
      <c r="BA8995" s="50"/>
      <c r="BB8995" s="50"/>
      <c r="BC8995" s="50"/>
      <c r="BD8995" s="50"/>
      <c r="BE8995" s="50"/>
      <c r="BF8995" s="50"/>
      <c r="BG8995" s="50"/>
      <c r="BH8995" s="50"/>
      <c r="BI8995" s="50"/>
      <c r="BJ8995" s="50"/>
      <c r="BK8995" s="50"/>
      <c r="BL8995" s="50"/>
      <c r="BM8995" s="50"/>
      <c r="BN8995" s="50"/>
      <c r="BO8995" s="50"/>
      <c r="BP8995" s="50"/>
      <c r="BQ8995" s="50"/>
      <c r="BR8995" s="50"/>
      <c r="BS8995" s="50"/>
      <c r="BT8995" s="50"/>
      <c r="BU8995" s="50"/>
      <c r="BV8995" s="50"/>
      <c r="BW8995" s="50"/>
      <c r="BX8995" s="50"/>
      <c r="BY8995" s="50"/>
      <c r="BZ8995" s="50"/>
      <c r="CA8995" s="50"/>
      <c r="CB8995" s="50"/>
      <c r="CC8995" s="50"/>
      <c r="CD8995" s="50"/>
      <c r="CE8995" s="50"/>
      <c r="CF8995" s="50"/>
      <c r="CG8995" s="50"/>
      <c r="CH8995" s="50"/>
      <c r="CI8995" s="50"/>
      <c r="CJ8995" s="50"/>
      <c r="CK8995" s="50"/>
      <c r="CL8995" s="50"/>
      <c r="CM8995" s="50"/>
      <c r="CN8995" s="50"/>
      <c r="CO8995" s="50"/>
      <c r="CP8995" s="50"/>
      <c r="CQ8995" s="50"/>
      <c r="CR8995" s="50"/>
      <c r="CS8995" s="50"/>
      <c r="CT8995" s="50"/>
      <c r="CU8995" s="50"/>
      <c r="CV8995" s="50"/>
      <c r="CW8995" s="50"/>
      <c r="CX8995" s="50"/>
      <c r="CY8995" s="50"/>
      <c r="CZ8995" s="50"/>
      <c r="DA8995" s="50"/>
      <c r="DB8995" s="50"/>
      <c r="DC8995" s="50"/>
      <c r="DD8995" s="50"/>
      <c r="DE8995" s="50"/>
      <c r="DF8995" s="50"/>
      <c r="DG8995" s="50"/>
    </row>
    <row r="8996" spans="1:111" x14ac:dyDescent="0.2">
      <c r="A8996" s="84"/>
      <c r="B8996" s="84"/>
      <c r="C8996" s="416"/>
      <c r="D8996" s="161"/>
      <c r="E8996" s="310"/>
      <c r="F8996" s="192"/>
      <c r="G8996" s="192"/>
      <c r="H8996" s="50"/>
      <c r="I8996" s="50"/>
      <c r="J8996" s="50"/>
      <c r="K8996" s="50"/>
      <c r="L8996" s="50"/>
      <c r="M8996" s="50"/>
      <c r="N8996" s="50"/>
      <c r="O8996" s="50"/>
      <c r="P8996" s="50"/>
      <c r="Q8996" s="50"/>
      <c r="R8996" s="50"/>
      <c r="S8996" s="50"/>
      <c r="T8996" s="50"/>
      <c r="U8996" s="50"/>
      <c r="V8996" s="50"/>
      <c r="W8996" s="50"/>
      <c r="X8996" s="50"/>
      <c r="Y8996" s="50"/>
      <c r="Z8996" s="50"/>
      <c r="AA8996" s="50"/>
      <c r="AB8996" s="50"/>
      <c r="AC8996" s="50"/>
      <c r="AD8996" s="50"/>
      <c r="AE8996" s="50"/>
      <c r="AF8996" s="50"/>
      <c r="AG8996" s="50"/>
      <c r="AH8996" s="50"/>
      <c r="AI8996" s="50"/>
      <c r="AJ8996" s="50"/>
      <c r="AK8996" s="50"/>
      <c r="AL8996" s="50"/>
      <c r="AM8996" s="50"/>
      <c r="AN8996" s="50"/>
      <c r="AO8996" s="50"/>
      <c r="AP8996" s="50"/>
      <c r="AQ8996" s="50"/>
      <c r="AR8996" s="50"/>
      <c r="AS8996" s="50"/>
      <c r="AT8996" s="50"/>
      <c r="AU8996" s="50"/>
      <c r="AV8996" s="50"/>
      <c r="AW8996" s="50"/>
      <c r="AX8996" s="50"/>
      <c r="AY8996" s="50"/>
      <c r="AZ8996" s="50"/>
      <c r="BA8996" s="50"/>
      <c r="BB8996" s="50"/>
      <c r="BC8996" s="50"/>
      <c r="BD8996" s="50"/>
      <c r="BE8996" s="50"/>
      <c r="BF8996" s="50"/>
      <c r="BG8996" s="50"/>
      <c r="BH8996" s="50"/>
      <c r="BI8996" s="50"/>
      <c r="BJ8996" s="50"/>
      <c r="BK8996" s="50"/>
      <c r="BL8996" s="50"/>
      <c r="BM8996" s="50"/>
      <c r="BN8996" s="50"/>
      <c r="BO8996" s="50"/>
      <c r="BP8996" s="50"/>
      <c r="BQ8996" s="50"/>
      <c r="BR8996" s="50"/>
      <c r="BS8996" s="50"/>
      <c r="BT8996" s="50"/>
      <c r="BU8996" s="50"/>
      <c r="BV8996" s="50"/>
      <c r="BW8996" s="50"/>
      <c r="BX8996" s="50"/>
      <c r="BY8996" s="50"/>
      <c r="BZ8996" s="50"/>
      <c r="CA8996" s="50"/>
      <c r="CB8996" s="50"/>
      <c r="CC8996" s="50"/>
      <c r="CD8996" s="50"/>
      <c r="CE8996" s="50"/>
      <c r="CF8996" s="50"/>
      <c r="CG8996" s="50"/>
      <c r="CH8996" s="50"/>
      <c r="CI8996" s="50"/>
      <c r="CJ8996" s="50"/>
      <c r="CK8996" s="50"/>
      <c r="CL8996" s="50"/>
      <c r="CM8996" s="50"/>
      <c r="CN8996" s="50"/>
      <c r="CO8996" s="50"/>
      <c r="CP8996" s="50"/>
      <c r="CQ8996" s="50"/>
      <c r="CR8996" s="50"/>
      <c r="CS8996" s="50"/>
      <c r="CT8996" s="50"/>
      <c r="CU8996" s="50"/>
      <c r="CV8996" s="50"/>
      <c r="CW8996" s="50"/>
      <c r="CX8996" s="50"/>
      <c r="CY8996" s="50"/>
      <c r="CZ8996" s="50"/>
      <c r="DA8996" s="50"/>
      <c r="DB8996" s="50"/>
      <c r="DC8996" s="50"/>
      <c r="DD8996" s="50"/>
      <c r="DE8996" s="50"/>
      <c r="DF8996" s="50"/>
      <c r="DG8996" s="50"/>
    </row>
    <row r="8997" spans="1:111" x14ac:dyDescent="0.2">
      <c r="A8997" s="84"/>
      <c r="B8997" s="84"/>
      <c r="C8997" s="416"/>
      <c r="D8997" s="161"/>
      <c r="E8997" s="310"/>
      <c r="F8997" s="192"/>
      <c r="G8997" s="192"/>
      <c r="H8997" s="50"/>
      <c r="I8997" s="50"/>
      <c r="J8997" s="50"/>
      <c r="K8997" s="50"/>
      <c r="L8997" s="50"/>
      <c r="M8997" s="50"/>
      <c r="N8997" s="50"/>
      <c r="O8997" s="50"/>
      <c r="P8997" s="50"/>
      <c r="Q8997" s="50"/>
      <c r="R8997" s="50"/>
      <c r="S8997" s="50"/>
      <c r="T8997" s="50"/>
      <c r="U8997" s="50"/>
      <c r="V8997" s="50"/>
      <c r="W8997" s="50"/>
      <c r="X8997" s="50"/>
      <c r="Y8997" s="50"/>
      <c r="Z8997" s="50"/>
      <c r="AA8997" s="50"/>
      <c r="AB8997" s="50"/>
      <c r="AC8997" s="50"/>
      <c r="AD8997" s="50"/>
      <c r="AE8997" s="50"/>
      <c r="AF8997" s="50"/>
      <c r="AG8997" s="50"/>
      <c r="AH8997" s="50"/>
      <c r="AI8997" s="50"/>
      <c r="AJ8997" s="50"/>
      <c r="AK8997" s="50"/>
      <c r="AL8997" s="50"/>
      <c r="AM8997" s="50"/>
      <c r="AN8997" s="50"/>
      <c r="AO8997" s="50"/>
      <c r="AP8997" s="50"/>
      <c r="AQ8997" s="50"/>
      <c r="AR8997" s="50"/>
      <c r="AS8997" s="50"/>
      <c r="AT8997" s="50"/>
      <c r="AU8997" s="50"/>
      <c r="AV8997" s="50"/>
      <c r="AW8997" s="50"/>
      <c r="AX8997" s="50"/>
      <c r="AY8997" s="50"/>
      <c r="AZ8997" s="50"/>
      <c r="BA8997" s="50"/>
      <c r="BB8997" s="50"/>
      <c r="BC8997" s="50"/>
      <c r="BD8997" s="50"/>
      <c r="BE8997" s="50"/>
      <c r="BF8997" s="50"/>
      <c r="BG8997" s="50"/>
      <c r="BH8997" s="50"/>
      <c r="BI8997" s="50"/>
      <c r="BJ8997" s="50"/>
      <c r="BK8997" s="50"/>
      <c r="BL8997" s="50"/>
      <c r="BM8997" s="50"/>
      <c r="BN8997" s="50"/>
      <c r="BO8997" s="50"/>
      <c r="BP8997" s="50"/>
      <c r="BQ8997" s="50"/>
      <c r="BR8997" s="50"/>
      <c r="BS8997" s="50"/>
      <c r="BT8997" s="50"/>
      <c r="BU8997" s="50"/>
      <c r="BV8997" s="50"/>
      <c r="BW8997" s="50"/>
      <c r="BX8997" s="50"/>
      <c r="BY8997" s="50"/>
      <c r="BZ8997" s="50"/>
      <c r="CA8997" s="50"/>
      <c r="CB8997" s="50"/>
      <c r="CC8997" s="50"/>
      <c r="CD8997" s="50"/>
      <c r="CE8997" s="50"/>
      <c r="CF8997" s="50"/>
      <c r="CG8997" s="50"/>
      <c r="CH8997" s="50"/>
      <c r="CI8997" s="50"/>
      <c r="CJ8997" s="50"/>
      <c r="CK8997" s="50"/>
      <c r="CL8997" s="50"/>
      <c r="CM8997" s="50"/>
      <c r="CN8997" s="50"/>
      <c r="CO8997" s="50"/>
      <c r="CP8997" s="50"/>
      <c r="CQ8997" s="50"/>
      <c r="CR8997" s="50"/>
      <c r="CS8997" s="50"/>
      <c r="CT8997" s="50"/>
      <c r="CU8997" s="50"/>
      <c r="CV8997" s="50"/>
      <c r="CW8997" s="50"/>
      <c r="CX8997" s="50"/>
      <c r="CY8997" s="50"/>
      <c r="CZ8997" s="50"/>
      <c r="DA8997" s="50"/>
      <c r="DB8997" s="50"/>
      <c r="DC8997" s="50"/>
      <c r="DD8997" s="50"/>
      <c r="DE8997" s="50"/>
      <c r="DF8997" s="50"/>
      <c r="DG8997" s="50"/>
    </row>
    <row r="8998" spans="1:111" x14ac:dyDescent="0.2">
      <c r="A8998" s="190"/>
      <c r="B8998" s="190"/>
      <c r="C8998" s="416"/>
      <c r="D8998" s="261"/>
      <c r="E8998" s="310"/>
      <c r="F8998" s="192"/>
      <c r="G8998" s="192"/>
      <c r="H8998" s="50"/>
      <c r="I8998" s="50"/>
      <c r="J8998" s="50"/>
      <c r="K8998" s="50"/>
      <c r="L8998" s="50"/>
      <c r="M8998" s="50"/>
      <c r="N8998" s="50"/>
      <c r="O8998" s="50"/>
      <c r="P8998" s="50"/>
      <c r="Q8998" s="50"/>
      <c r="R8998" s="50"/>
      <c r="S8998" s="50"/>
      <c r="T8998" s="50"/>
      <c r="U8998" s="50"/>
      <c r="V8998" s="50"/>
      <c r="W8998" s="50"/>
      <c r="X8998" s="50"/>
      <c r="Y8998" s="50"/>
      <c r="Z8998" s="50"/>
      <c r="AA8998" s="50"/>
      <c r="AB8998" s="50"/>
      <c r="AC8998" s="50"/>
      <c r="AD8998" s="50"/>
      <c r="AE8998" s="50"/>
      <c r="AF8998" s="50"/>
      <c r="AG8998" s="50"/>
      <c r="AH8998" s="50"/>
      <c r="AI8998" s="50"/>
      <c r="AJ8998" s="50"/>
      <c r="AK8998" s="50"/>
      <c r="AL8998" s="50"/>
      <c r="AM8998" s="50"/>
      <c r="AN8998" s="50"/>
      <c r="AO8998" s="50"/>
      <c r="AP8998" s="50"/>
      <c r="AQ8998" s="50"/>
      <c r="AR8998" s="50"/>
      <c r="AS8998" s="50"/>
      <c r="AT8998" s="50"/>
      <c r="AU8998" s="50"/>
      <c r="AV8998" s="50"/>
      <c r="AW8998" s="50"/>
      <c r="AX8998" s="50"/>
      <c r="AY8998" s="50"/>
      <c r="AZ8998" s="50"/>
      <c r="BA8998" s="50"/>
      <c r="BB8998" s="50"/>
      <c r="BC8998" s="50"/>
      <c r="BD8998" s="50"/>
      <c r="BE8998" s="50"/>
      <c r="BF8998" s="50"/>
      <c r="BG8998" s="50"/>
      <c r="BH8998" s="50"/>
      <c r="BI8998" s="50"/>
      <c r="BJ8998" s="50"/>
      <c r="BK8998" s="50"/>
      <c r="BL8998" s="50"/>
      <c r="BM8998" s="50"/>
      <c r="BN8998" s="50"/>
      <c r="BO8998" s="50"/>
      <c r="BP8998" s="50"/>
      <c r="BQ8998" s="50"/>
      <c r="BR8998" s="50"/>
      <c r="BS8998" s="50"/>
      <c r="BT8998" s="50"/>
      <c r="BU8998" s="50"/>
      <c r="BV8998" s="50"/>
      <c r="BW8998" s="50"/>
      <c r="BX8998" s="50"/>
      <c r="BY8998" s="50"/>
      <c r="BZ8998" s="50"/>
      <c r="CA8998" s="50"/>
      <c r="CB8998" s="50"/>
      <c r="CC8998" s="50"/>
      <c r="CD8998" s="50"/>
      <c r="CE8998" s="50"/>
      <c r="CF8998" s="50"/>
      <c r="CG8998" s="50"/>
      <c r="CH8998" s="50"/>
      <c r="CI8998" s="50"/>
      <c r="CJ8998" s="50"/>
      <c r="CK8998" s="50"/>
      <c r="CL8998" s="50"/>
      <c r="CM8998" s="50"/>
      <c r="CN8998" s="50"/>
      <c r="CO8998" s="50"/>
      <c r="CP8998" s="50"/>
      <c r="CQ8998" s="50"/>
      <c r="CR8998" s="50"/>
      <c r="CS8998" s="50"/>
      <c r="CT8998" s="50"/>
      <c r="CU8998" s="50"/>
      <c r="CV8998" s="50"/>
      <c r="CW8998" s="50"/>
      <c r="CX8998" s="50"/>
      <c r="CY8998" s="50"/>
      <c r="CZ8998" s="50"/>
      <c r="DA8998" s="50"/>
      <c r="DB8998" s="50"/>
      <c r="DC8998" s="50"/>
      <c r="DD8998" s="50"/>
      <c r="DE8998" s="50"/>
      <c r="DF8998" s="50"/>
      <c r="DG8998" s="50"/>
    </row>
    <row r="8999" spans="1:111" x14ac:dyDescent="0.2">
      <c r="C8999" s="416"/>
      <c r="D8999" s="261"/>
      <c r="E8999" s="310"/>
      <c r="F8999" s="192"/>
      <c r="G8999" s="192"/>
      <c r="H8999" s="50"/>
      <c r="I8999" s="50"/>
      <c r="J8999" s="50"/>
      <c r="K8999" s="50"/>
      <c r="L8999" s="50"/>
      <c r="M8999" s="50"/>
      <c r="N8999" s="50"/>
      <c r="O8999" s="50"/>
      <c r="P8999" s="50"/>
      <c r="Q8999" s="50"/>
      <c r="R8999" s="50"/>
      <c r="S8999" s="50"/>
      <c r="T8999" s="50"/>
      <c r="U8999" s="50"/>
      <c r="V8999" s="50"/>
      <c r="W8999" s="50"/>
      <c r="X8999" s="50"/>
      <c r="Y8999" s="50"/>
      <c r="Z8999" s="50"/>
      <c r="AA8999" s="50"/>
      <c r="AB8999" s="50"/>
      <c r="AC8999" s="50"/>
      <c r="AD8999" s="50"/>
      <c r="AE8999" s="50"/>
      <c r="AF8999" s="50"/>
      <c r="AG8999" s="50"/>
      <c r="AH8999" s="50"/>
      <c r="AI8999" s="50"/>
      <c r="AJ8999" s="50"/>
      <c r="AK8999" s="50"/>
      <c r="AL8999" s="50"/>
      <c r="AM8999" s="50"/>
      <c r="AN8999" s="50"/>
      <c r="AO8999" s="50"/>
      <c r="AP8999" s="50"/>
      <c r="AQ8999" s="50"/>
      <c r="AR8999" s="50"/>
      <c r="AS8999" s="50"/>
      <c r="AT8999" s="50"/>
      <c r="AU8999" s="50"/>
      <c r="AV8999" s="50"/>
      <c r="AW8999" s="50"/>
      <c r="AX8999" s="50"/>
      <c r="AY8999" s="50"/>
      <c r="AZ8999" s="50"/>
      <c r="BA8999" s="50"/>
      <c r="BB8999" s="50"/>
      <c r="BC8999" s="50"/>
      <c r="BD8999" s="50"/>
      <c r="BE8999" s="50"/>
      <c r="BF8999" s="50"/>
      <c r="BG8999" s="50"/>
      <c r="BH8999" s="50"/>
      <c r="BI8999" s="50"/>
      <c r="BJ8999" s="50"/>
      <c r="BK8999" s="50"/>
      <c r="BL8999" s="50"/>
      <c r="BM8999" s="50"/>
      <c r="BN8999" s="50"/>
      <c r="BO8999" s="50"/>
      <c r="BP8999" s="50"/>
      <c r="BQ8999" s="50"/>
      <c r="BR8999" s="50"/>
      <c r="BS8999" s="50"/>
      <c r="BT8999" s="50"/>
      <c r="BU8999" s="50"/>
      <c r="BV8999" s="50"/>
      <c r="BW8999" s="50"/>
      <c r="BX8999" s="50"/>
      <c r="BY8999" s="50"/>
      <c r="BZ8999" s="50"/>
      <c r="CA8999" s="50"/>
      <c r="CB8999" s="50"/>
      <c r="CC8999" s="50"/>
      <c r="CD8999" s="50"/>
      <c r="CE8999" s="50"/>
      <c r="CF8999" s="50"/>
      <c r="CG8999" s="50"/>
      <c r="CH8999" s="50"/>
      <c r="CI8999" s="50"/>
      <c r="CJ8999" s="50"/>
      <c r="CK8999" s="50"/>
      <c r="CL8999" s="50"/>
      <c r="CM8999" s="50"/>
      <c r="CN8999" s="50"/>
      <c r="CO8999" s="50"/>
      <c r="CP8999" s="50"/>
      <c r="CQ8999" s="50"/>
      <c r="CR8999" s="50"/>
      <c r="CS8999" s="50"/>
      <c r="CT8999" s="50"/>
      <c r="CU8999" s="50"/>
      <c r="CV8999" s="50"/>
      <c r="CW8999" s="50"/>
      <c r="CX8999" s="50"/>
      <c r="CY8999" s="50"/>
      <c r="CZ8999" s="50"/>
      <c r="DA8999" s="50"/>
      <c r="DB8999" s="50"/>
      <c r="DC8999" s="50"/>
      <c r="DD8999" s="50"/>
      <c r="DE8999" s="50"/>
      <c r="DF8999" s="50"/>
      <c r="DG8999" s="50"/>
    </row>
    <row r="9000" spans="1:111" x14ac:dyDescent="0.2">
      <c r="C9000" s="416"/>
      <c r="D9000" s="161"/>
      <c r="E9000" s="310"/>
      <c r="F9000" s="192"/>
      <c r="G9000" s="192"/>
      <c r="H9000" s="50"/>
      <c r="I9000" s="50"/>
      <c r="J9000" s="50"/>
      <c r="K9000" s="50"/>
      <c r="L9000" s="50"/>
      <c r="M9000" s="50"/>
      <c r="N9000" s="50"/>
      <c r="O9000" s="50"/>
      <c r="P9000" s="50"/>
      <c r="Q9000" s="50"/>
      <c r="R9000" s="50"/>
      <c r="S9000" s="50"/>
      <c r="T9000" s="50"/>
      <c r="U9000" s="50"/>
      <c r="V9000" s="50"/>
      <c r="W9000" s="50"/>
      <c r="X9000" s="50"/>
      <c r="Y9000" s="50"/>
      <c r="Z9000" s="50"/>
      <c r="AA9000" s="50"/>
      <c r="AB9000" s="50"/>
      <c r="AC9000" s="50"/>
      <c r="AD9000" s="50"/>
      <c r="AE9000" s="50"/>
      <c r="AF9000" s="50"/>
      <c r="AG9000" s="50"/>
      <c r="AH9000" s="50"/>
      <c r="AI9000" s="50"/>
      <c r="AJ9000" s="50"/>
      <c r="AK9000" s="50"/>
      <c r="AL9000" s="50"/>
      <c r="AM9000" s="50"/>
      <c r="AN9000" s="50"/>
      <c r="AO9000" s="50"/>
      <c r="AP9000" s="50"/>
      <c r="AQ9000" s="50"/>
      <c r="AR9000" s="50"/>
      <c r="AS9000" s="50"/>
      <c r="AT9000" s="50"/>
      <c r="AU9000" s="50"/>
      <c r="AV9000" s="50"/>
      <c r="AW9000" s="50"/>
      <c r="AX9000" s="50"/>
      <c r="AY9000" s="50"/>
      <c r="AZ9000" s="50"/>
      <c r="BA9000" s="50"/>
      <c r="BB9000" s="50"/>
      <c r="BC9000" s="50"/>
      <c r="BD9000" s="50"/>
      <c r="BE9000" s="50"/>
      <c r="BF9000" s="50"/>
      <c r="BG9000" s="50"/>
      <c r="BH9000" s="50"/>
      <c r="BI9000" s="50"/>
      <c r="BJ9000" s="50"/>
      <c r="BK9000" s="50"/>
      <c r="BL9000" s="50"/>
      <c r="BM9000" s="50"/>
      <c r="BN9000" s="50"/>
      <c r="BO9000" s="50"/>
      <c r="BP9000" s="50"/>
      <c r="BQ9000" s="50"/>
      <c r="BR9000" s="50"/>
      <c r="BS9000" s="50"/>
      <c r="BT9000" s="50"/>
      <c r="BU9000" s="50"/>
      <c r="BV9000" s="50"/>
      <c r="BW9000" s="50"/>
      <c r="BX9000" s="50"/>
      <c r="BY9000" s="50"/>
      <c r="BZ9000" s="50"/>
      <c r="CA9000" s="50"/>
      <c r="CB9000" s="50"/>
      <c r="CC9000" s="50"/>
      <c r="CD9000" s="50"/>
      <c r="CE9000" s="50"/>
      <c r="CF9000" s="50"/>
      <c r="CG9000" s="50"/>
      <c r="CH9000" s="50"/>
      <c r="CI9000" s="50"/>
      <c r="CJ9000" s="50"/>
      <c r="CK9000" s="50"/>
      <c r="CL9000" s="50"/>
      <c r="CM9000" s="50"/>
      <c r="CN9000" s="50"/>
      <c r="CO9000" s="50"/>
      <c r="CP9000" s="50"/>
      <c r="CQ9000" s="50"/>
      <c r="CR9000" s="50"/>
      <c r="CS9000" s="50"/>
      <c r="CT9000" s="50"/>
      <c r="CU9000" s="50"/>
      <c r="CV9000" s="50"/>
      <c r="CW9000" s="50"/>
      <c r="CX9000" s="50"/>
      <c r="CY9000" s="50"/>
      <c r="CZ9000" s="50"/>
      <c r="DA9000" s="50"/>
      <c r="DB9000" s="50"/>
      <c r="DC9000" s="50"/>
      <c r="DD9000" s="50"/>
      <c r="DE9000" s="50"/>
      <c r="DF9000" s="50"/>
      <c r="DG9000" s="50"/>
    </row>
    <row r="9001" spans="1:111" x14ac:dyDescent="0.2">
      <c r="C9001" s="416"/>
      <c r="D9001" s="161"/>
      <c r="E9001" s="310"/>
      <c r="F9001" s="192"/>
      <c r="G9001" s="192"/>
      <c r="H9001" s="50"/>
      <c r="I9001" s="50"/>
      <c r="J9001" s="50"/>
      <c r="K9001" s="50"/>
      <c r="L9001" s="50"/>
      <c r="M9001" s="50"/>
      <c r="N9001" s="50"/>
      <c r="O9001" s="50"/>
      <c r="P9001" s="50"/>
      <c r="Q9001" s="50"/>
      <c r="R9001" s="50"/>
      <c r="S9001" s="50"/>
      <c r="T9001" s="50"/>
      <c r="U9001" s="50"/>
      <c r="V9001" s="50"/>
      <c r="W9001" s="50"/>
      <c r="X9001" s="50"/>
      <c r="Y9001" s="50"/>
      <c r="Z9001" s="50"/>
      <c r="AA9001" s="50"/>
      <c r="AB9001" s="50"/>
      <c r="AC9001" s="50"/>
      <c r="AD9001" s="50"/>
      <c r="AE9001" s="50"/>
      <c r="AF9001" s="50"/>
      <c r="AG9001" s="50"/>
      <c r="AH9001" s="50"/>
      <c r="AI9001" s="50"/>
      <c r="AJ9001" s="50"/>
      <c r="AK9001" s="50"/>
      <c r="AL9001" s="50"/>
      <c r="AM9001" s="50"/>
      <c r="AN9001" s="50"/>
      <c r="AO9001" s="50"/>
      <c r="AP9001" s="50"/>
      <c r="AQ9001" s="50"/>
      <c r="AR9001" s="50"/>
      <c r="AS9001" s="50"/>
      <c r="AT9001" s="50"/>
      <c r="AU9001" s="50"/>
      <c r="AV9001" s="50"/>
      <c r="AW9001" s="50"/>
      <c r="AX9001" s="50"/>
      <c r="AY9001" s="50"/>
      <c r="AZ9001" s="50"/>
      <c r="BA9001" s="50"/>
      <c r="BB9001" s="50"/>
      <c r="BC9001" s="50"/>
      <c r="BD9001" s="50"/>
      <c r="BE9001" s="50"/>
      <c r="BF9001" s="50"/>
      <c r="BG9001" s="50"/>
      <c r="BH9001" s="50"/>
      <c r="BI9001" s="50"/>
      <c r="BJ9001" s="50"/>
      <c r="BK9001" s="50"/>
      <c r="BL9001" s="50"/>
      <c r="BM9001" s="50"/>
      <c r="BN9001" s="50"/>
      <c r="BO9001" s="50"/>
      <c r="BP9001" s="50"/>
      <c r="BQ9001" s="50"/>
      <c r="BR9001" s="50"/>
      <c r="BS9001" s="50"/>
      <c r="BT9001" s="50"/>
      <c r="BU9001" s="50"/>
      <c r="BV9001" s="50"/>
      <c r="BW9001" s="50"/>
      <c r="BX9001" s="50"/>
      <c r="BY9001" s="50"/>
      <c r="BZ9001" s="50"/>
      <c r="CA9001" s="50"/>
      <c r="CB9001" s="50"/>
      <c r="CC9001" s="50"/>
      <c r="CD9001" s="50"/>
      <c r="CE9001" s="50"/>
      <c r="CF9001" s="50"/>
      <c r="CG9001" s="50"/>
      <c r="CH9001" s="50"/>
      <c r="CI9001" s="50"/>
      <c r="CJ9001" s="50"/>
      <c r="CK9001" s="50"/>
      <c r="CL9001" s="50"/>
      <c r="CM9001" s="50"/>
      <c r="CN9001" s="50"/>
      <c r="CO9001" s="50"/>
      <c r="CP9001" s="50"/>
      <c r="CQ9001" s="50"/>
      <c r="CR9001" s="50"/>
      <c r="CS9001" s="50"/>
      <c r="CT9001" s="50"/>
      <c r="CU9001" s="50"/>
      <c r="CV9001" s="50"/>
      <c r="CW9001" s="50"/>
      <c r="CX9001" s="50"/>
      <c r="CY9001" s="50"/>
      <c r="CZ9001" s="50"/>
      <c r="DA9001" s="50"/>
      <c r="DB9001" s="50"/>
      <c r="DC9001" s="50"/>
      <c r="DD9001" s="50"/>
      <c r="DE9001" s="50"/>
      <c r="DF9001" s="50"/>
      <c r="DG9001" s="50"/>
    </row>
    <row r="9002" spans="1:111" ht="27.75" customHeight="1" x14ac:dyDescent="0.2">
      <c r="C9002" s="416"/>
      <c r="D9002" s="261"/>
      <c r="E9002" s="310"/>
      <c r="F9002" s="192"/>
      <c r="G9002" s="192"/>
      <c r="H9002" s="50"/>
      <c r="I9002" s="50"/>
      <c r="J9002" s="50"/>
      <c r="K9002" s="50"/>
      <c r="L9002" s="50"/>
      <c r="M9002" s="50"/>
      <c r="N9002" s="50"/>
      <c r="O9002" s="50"/>
      <c r="P9002" s="50"/>
      <c r="Q9002" s="50"/>
      <c r="R9002" s="50"/>
      <c r="S9002" s="50"/>
      <c r="T9002" s="50"/>
      <c r="U9002" s="50"/>
      <c r="V9002" s="50"/>
      <c r="W9002" s="50"/>
      <c r="X9002" s="50"/>
      <c r="Y9002" s="50"/>
      <c r="Z9002" s="50"/>
      <c r="AA9002" s="50"/>
      <c r="AB9002" s="50"/>
      <c r="AC9002" s="50"/>
      <c r="AD9002" s="50"/>
      <c r="AE9002" s="50"/>
      <c r="AF9002" s="50"/>
      <c r="AG9002" s="50"/>
      <c r="AH9002" s="50"/>
      <c r="AI9002" s="50"/>
      <c r="AJ9002" s="50"/>
      <c r="AK9002" s="50"/>
      <c r="AL9002" s="50"/>
      <c r="AM9002" s="50"/>
      <c r="AN9002" s="50"/>
      <c r="AO9002" s="50"/>
      <c r="AP9002" s="50"/>
      <c r="AQ9002" s="50"/>
      <c r="AR9002" s="50"/>
      <c r="AS9002" s="50"/>
      <c r="AT9002" s="50"/>
      <c r="AU9002" s="50"/>
      <c r="AV9002" s="50"/>
      <c r="AW9002" s="50"/>
      <c r="AX9002" s="50"/>
      <c r="AY9002" s="50"/>
      <c r="AZ9002" s="50"/>
      <c r="BA9002" s="50"/>
      <c r="BB9002" s="50"/>
      <c r="BC9002" s="50"/>
      <c r="BD9002" s="50"/>
      <c r="BE9002" s="50"/>
      <c r="BF9002" s="50"/>
      <c r="BG9002" s="50"/>
      <c r="BH9002" s="50"/>
      <c r="BI9002" s="50"/>
      <c r="BJ9002" s="50"/>
      <c r="BK9002" s="50"/>
      <c r="BL9002" s="50"/>
      <c r="BM9002" s="50"/>
      <c r="BN9002" s="50"/>
      <c r="BO9002" s="50"/>
      <c r="BP9002" s="50"/>
      <c r="BQ9002" s="50"/>
      <c r="BR9002" s="50"/>
      <c r="BS9002" s="50"/>
      <c r="BT9002" s="50"/>
      <c r="BU9002" s="50"/>
      <c r="BV9002" s="50"/>
      <c r="BW9002" s="50"/>
      <c r="BX9002" s="50"/>
      <c r="BY9002" s="50"/>
      <c r="BZ9002" s="50"/>
      <c r="CA9002" s="50"/>
      <c r="CB9002" s="50"/>
      <c r="CC9002" s="50"/>
      <c r="CD9002" s="50"/>
      <c r="CE9002" s="50"/>
      <c r="CF9002" s="50"/>
      <c r="CG9002" s="50"/>
      <c r="CH9002" s="50"/>
      <c r="CI9002" s="50"/>
      <c r="CJ9002" s="50"/>
      <c r="CK9002" s="50"/>
      <c r="CL9002" s="50"/>
      <c r="CM9002" s="50"/>
      <c r="CN9002" s="50"/>
      <c r="CO9002" s="50"/>
      <c r="CP9002" s="50"/>
      <c r="CQ9002" s="50"/>
      <c r="CR9002" s="50"/>
      <c r="CS9002" s="50"/>
      <c r="CT9002" s="50"/>
      <c r="CU9002" s="50"/>
      <c r="CV9002" s="50"/>
      <c r="CW9002" s="50"/>
      <c r="CX9002" s="50"/>
      <c r="CY9002" s="50"/>
      <c r="CZ9002" s="50"/>
      <c r="DA9002" s="50"/>
      <c r="DB9002" s="50"/>
      <c r="DC9002" s="50"/>
      <c r="DD9002" s="50"/>
      <c r="DE9002" s="50"/>
      <c r="DF9002" s="50"/>
      <c r="DG9002" s="50"/>
    </row>
    <row r="9003" spans="1:111" x14ac:dyDescent="0.2">
      <c r="C9003" s="416"/>
      <c r="D9003" s="261"/>
      <c r="E9003" s="310"/>
      <c r="F9003" s="192"/>
      <c r="G9003" s="192"/>
      <c r="H9003" s="50"/>
      <c r="I9003" s="50"/>
      <c r="J9003" s="50"/>
      <c r="K9003" s="50"/>
      <c r="L9003" s="50"/>
      <c r="M9003" s="50"/>
      <c r="N9003" s="50"/>
      <c r="O9003" s="50"/>
      <c r="P9003" s="50"/>
      <c r="Q9003" s="50"/>
      <c r="R9003" s="50"/>
      <c r="S9003" s="50"/>
      <c r="T9003" s="50"/>
      <c r="U9003" s="50"/>
      <c r="V9003" s="50"/>
      <c r="W9003" s="50"/>
      <c r="X9003" s="50"/>
      <c r="Y9003" s="50"/>
      <c r="Z9003" s="50"/>
      <c r="AA9003" s="50"/>
      <c r="AB9003" s="50"/>
      <c r="AC9003" s="50"/>
      <c r="AD9003" s="50"/>
      <c r="AE9003" s="50"/>
      <c r="AF9003" s="50"/>
      <c r="AG9003" s="50"/>
      <c r="AH9003" s="50"/>
      <c r="AI9003" s="50"/>
      <c r="AJ9003" s="50"/>
      <c r="AK9003" s="50"/>
      <c r="AL9003" s="50"/>
      <c r="AM9003" s="50"/>
      <c r="AN9003" s="50"/>
      <c r="AO9003" s="50"/>
      <c r="AP9003" s="50"/>
      <c r="AQ9003" s="50"/>
      <c r="AR9003" s="50"/>
      <c r="AS9003" s="50"/>
      <c r="AT9003" s="50"/>
      <c r="AU9003" s="50"/>
      <c r="AV9003" s="50"/>
      <c r="AW9003" s="50"/>
      <c r="AX9003" s="50"/>
      <c r="AY9003" s="50"/>
      <c r="AZ9003" s="50"/>
      <c r="BA9003" s="50"/>
      <c r="BB9003" s="50"/>
      <c r="BC9003" s="50"/>
      <c r="BD9003" s="50"/>
      <c r="BE9003" s="50"/>
      <c r="BF9003" s="50"/>
      <c r="BG9003" s="50"/>
      <c r="BH9003" s="50"/>
      <c r="BI9003" s="50"/>
      <c r="BJ9003" s="50"/>
      <c r="BK9003" s="50"/>
      <c r="BL9003" s="50"/>
      <c r="BM9003" s="50"/>
      <c r="BN9003" s="50"/>
      <c r="BO9003" s="50"/>
      <c r="BP9003" s="50"/>
      <c r="BQ9003" s="50"/>
      <c r="BR9003" s="50"/>
      <c r="BS9003" s="50"/>
      <c r="BT9003" s="50"/>
      <c r="BU9003" s="50"/>
      <c r="BV9003" s="50"/>
      <c r="BW9003" s="50"/>
      <c r="BX9003" s="50"/>
      <c r="BY9003" s="50"/>
      <c r="BZ9003" s="50"/>
      <c r="CA9003" s="50"/>
      <c r="CB9003" s="50"/>
      <c r="CC9003" s="50"/>
      <c r="CD9003" s="50"/>
      <c r="CE9003" s="50"/>
      <c r="CF9003" s="50"/>
      <c r="CG9003" s="50"/>
      <c r="CH9003" s="50"/>
      <c r="CI9003" s="50"/>
      <c r="CJ9003" s="50"/>
      <c r="CK9003" s="50"/>
      <c r="CL9003" s="50"/>
      <c r="CM9003" s="50"/>
      <c r="CN9003" s="50"/>
      <c r="CO9003" s="50"/>
      <c r="CP9003" s="50"/>
      <c r="CQ9003" s="50"/>
      <c r="CR9003" s="50"/>
      <c r="CS9003" s="50"/>
      <c r="CT9003" s="50"/>
      <c r="CU9003" s="50"/>
      <c r="CV9003" s="50"/>
      <c r="CW9003" s="50"/>
      <c r="CX9003" s="50"/>
      <c r="CY9003" s="50"/>
      <c r="CZ9003" s="50"/>
      <c r="DA9003" s="50"/>
      <c r="DB9003" s="50"/>
      <c r="DC9003" s="50"/>
      <c r="DD9003" s="50"/>
      <c r="DE9003" s="50"/>
      <c r="DF9003" s="50"/>
      <c r="DG9003" s="50"/>
    </row>
    <row r="9004" spans="1:111" x14ac:dyDescent="0.2">
      <c r="A9004" s="84"/>
      <c r="B9004" s="84"/>
      <c r="C9004" s="416"/>
      <c r="D9004" s="262"/>
      <c r="E9004" s="310"/>
      <c r="F9004" s="192"/>
      <c r="G9004" s="192"/>
      <c r="H9004" s="50"/>
      <c r="I9004" s="50"/>
      <c r="J9004" s="50"/>
      <c r="K9004" s="50"/>
      <c r="L9004" s="50"/>
      <c r="M9004" s="50"/>
      <c r="N9004" s="50"/>
      <c r="O9004" s="50"/>
      <c r="P9004" s="50"/>
      <c r="Q9004" s="50"/>
      <c r="R9004" s="50"/>
      <c r="S9004" s="50"/>
      <c r="T9004" s="50"/>
      <c r="U9004" s="50"/>
      <c r="V9004" s="50"/>
      <c r="W9004" s="50"/>
      <c r="X9004" s="50"/>
      <c r="Y9004" s="50"/>
      <c r="Z9004" s="50"/>
      <c r="AA9004" s="50"/>
      <c r="AB9004" s="50"/>
      <c r="AC9004" s="50"/>
      <c r="AD9004" s="50"/>
      <c r="AE9004" s="50"/>
      <c r="AF9004" s="50"/>
      <c r="AG9004" s="50"/>
      <c r="AH9004" s="50"/>
      <c r="AI9004" s="50"/>
      <c r="AJ9004" s="50"/>
      <c r="AK9004" s="50"/>
      <c r="AL9004" s="50"/>
      <c r="AM9004" s="50"/>
      <c r="AN9004" s="50"/>
      <c r="AO9004" s="50"/>
      <c r="AP9004" s="50"/>
      <c r="AQ9004" s="50"/>
      <c r="AR9004" s="50"/>
      <c r="AS9004" s="50"/>
      <c r="AT9004" s="50"/>
      <c r="AU9004" s="50"/>
      <c r="AV9004" s="50"/>
      <c r="AW9004" s="50"/>
      <c r="AX9004" s="50"/>
      <c r="AY9004" s="50"/>
      <c r="AZ9004" s="50"/>
      <c r="BA9004" s="50"/>
      <c r="BB9004" s="50"/>
      <c r="BC9004" s="50"/>
      <c r="BD9004" s="50"/>
      <c r="BE9004" s="50"/>
      <c r="BF9004" s="50"/>
      <c r="BG9004" s="50"/>
      <c r="BH9004" s="50"/>
      <c r="BI9004" s="50"/>
      <c r="BJ9004" s="50"/>
      <c r="BK9004" s="50"/>
      <c r="BL9004" s="50"/>
      <c r="BM9004" s="50"/>
      <c r="BN9004" s="50"/>
      <c r="BO9004" s="50"/>
      <c r="BP9004" s="50"/>
      <c r="BQ9004" s="50"/>
      <c r="BR9004" s="50"/>
      <c r="BS9004" s="50"/>
      <c r="BT9004" s="50"/>
      <c r="BU9004" s="50"/>
      <c r="BV9004" s="50"/>
      <c r="BW9004" s="50"/>
      <c r="BX9004" s="50"/>
      <c r="BY9004" s="50"/>
      <c r="BZ9004" s="50"/>
      <c r="CA9004" s="50"/>
      <c r="CB9004" s="50"/>
      <c r="CC9004" s="50"/>
      <c r="CD9004" s="50"/>
      <c r="CE9004" s="50"/>
      <c r="CF9004" s="50"/>
      <c r="CG9004" s="50"/>
      <c r="CH9004" s="50"/>
      <c r="CI9004" s="50"/>
      <c r="CJ9004" s="50"/>
      <c r="CK9004" s="50"/>
      <c r="CL9004" s="50"/>
      <c r="CM9004" s="50"/>
      <c r="CN9004" s="50"/>
      <c r="CO9004" s="50"/>
      <c r="CP9004" s="50"/>
      <c r="CQ9004" s="50"/>
      <c r="CR9004" s="50"/>
      <c r="CS9004" s="50"/>
      <c r="CT9004" s="50"/>
      <c r="CU9004" s="50"/>
      <c r="CV9004" s="50"/>
      <c r="CW9004" s="50"/>
      <c r="CX9004" s="50"/>
      <c r="CY9004" s="50"/>
      <c r="CZ9004" s="50"/>
      <c r="DA9004" s="50"/>
      <c r="DB9004" s="50"/>
      <c r="DC9004" s="50"/>
      <c r="DD9004" s="50"/>
      <c r="DE9004" s="50"/>
      <c r="DF9004" s="50"/>
      <c r="DG9004" s="50"/>
    </row>
    <row r="9005" spans="1:111" x14ac:dyDescent="0.2">
      <c r="A9005" s="84"/>
      <c r="B9005" s="84"/>
      <c r="C9005" s="416"/>
      <c r="D9005" s="161"/>
      <c r="E9005" s="310"/>
      <c r="F9005" s="192"/>
      <c r="G9005" s="192"/>
      <c r="H9005" s="50"/>
      <c r="I9005" s="50"/>
      <c r="J9005" s="50"/>
      <c r="K9005" s="50"/>
      <c r="L9005" s="50"/>
      <c r="M9005" s="50"/>
      <c r="N9005" s="50"/>
      <c r="O9005" s="50"/>
      <c r="P9005" s="50"/>
      <c r="Q9005" s="50"/>
      <c r="R9005" s="50"/>
      <c r="S9005" s="50"/>
      <c r="T9005" s="50"/>
      <c r="U9005" s="50"/>
      <c r="V9005" s="50"/>
      <c r="W9005" s="50"/>
      <c r="X9005" s="50"/>
      <c r="Y9005" s="50"/>
      <c r="Z9005" s="50"/>
      <c r="AA9005" s="50"/>
      <c r="AB9005" s="50"/>
      <c r="AC9005" s="50"/>
      <c r="AD9005" s="50"/>
      <c r="AE9005" s="50"/>
      <c r="AF9005" s="50"/>
      <c r="AG9005" s="50"/>
      <c r="AH9005" s="50"/>
      <c r="AI9005" s="50"/>
      <c r="AJ9005" s="50"/>
      <c r="AK9005" s="50"/>
      <c r="AL9005" s="50"/>
      <c r="AM9005" s="50"/>
      <c r="AN9005" s="50"/>
      <c r="AO9005" s="50"/>
      <c r="AP9005" s="50"/>
      <c r="AQ9005" s="50"/>
      <c r="AR9005" s="50"/>
      <c r="AS9005" s="50"/>
      <c r="AT9005" s="50"/>
      <c r="AU9005" s="50"/>
      <c r="AV9005" s="50"/>
      <c r="AW9005" s="50"/>
      <c r="AX9005" s="50"/>
      <c r="AY9005" s="50"/>
      <c r="AZ9005" s="50"/>
      <c r="BA9005" s="50"/>
      <c r="BB9005" s="50"/>
      <c r="BC9005" s="50"/>
      <c r="BD9005" s="50"/>
      <c r="BE9005" s="50"/>
      <c r="BF9005" s="50"/>
      <c r="BG9005" s="50"/>
      <c r="BH9005" s="50"/>
      <c r="BI9005" s="50"/>
      <c r="BJ9005" s="50"/>
      <c r="BK9005" s="50"/>
      <c r="BL9005" s="50"/>
      <c r="BM9005" s="50"/>
      <c r="BN9005" s="50"/>
      <c r="BO9005" s="50"/>
      <c r="BP9005" s="50"/>
      <c r="BQ9005" s="50"/>
      <c r="BR9005" s="50"/>
      <c r="BS9005" s="50"/>
      <c r="BT9005" s="50"/>
      <c r="BU9005" s="50"/>
      <c r="BV9005" s="50"/>
      <c r="BW9005" s="50"/>
      <c r="BX9005" s="50"/>
      <c r="BY9005" s="50"/>
      <c r="BZ9005" s="50"/>
      <c r="CA9005" s="50"/>
      <c r="CB9005" s="50"/>
      <c r="CC9005" s="50"/>
      <c r="CD9005" s="50"/>
      <c r="CE9005" s="50"/>
      <c r="CF9005" s="50"/>
      <c r="CG9005" s="50"/>
      <c r="CH9005" s="50"/>
      <c r="CI9005" s="50"/>
      <c r="CJ9005" s="50"/>
      <c r="CK9005" s="50"/>
      <c r="CL9005" s="50"/>
      <c r="CM9005" s="50"/>
      <c r="CN9005" s="50"/>
      <c r="CO9005" s="50"/>
      <c r="CP9005" s="50"/>
      <c r="CQ9005" s="50"/>
      <c r="CR9005" s="50"/>
      <c r="CS9005" s="50"/>
      <c r="CT9005" s="50"/>
      <c r="CU9005" s="50"/>
      <c r="CV9005" s="50"/>
      <c r="CW9005" s="50"/>
      <c r="CX9005" s="50"/>
      <c r="CY9005" s="50"/>
      <c r="CZ9005" s="50"/>
      <c r="DA9005" s="50"/>
      <c r="DB9005" s="50"/>
      <c r="DC9005" s="50"/>
      <c r="DD9005" s="50"/>
      <c r="DE9005" s="50"/>
      <c r="DF9005" s="50"/>
      <c r="DG9005" s="50"/>
    </row>
    <row r="9006" spans="1:111" x14ac:dyDescent="0.2">
      <c r="C9006" s="416"/>
      <c r="D9006" s="261"/>
      <c r="E9006" s="310"/>
      <c r="F9006" s="192"/>
      <c r="G9006" s="192"/>
      <c r="H9006" s="50"/>
      <c r="I9006" s="50"/>
      <c r="J9006" s="50"/>
      <c r="K9006" s="50"/>
      <c r="L9006" s="50"/>
      <c r="M9006" s="50"/>
      <c r="N9006" s="50"/>
      <c r="O9006" s="50"/>
      <c r="P9006" s="50"/>
      <c r="Q9006" s="50"/>
      <c r="R9006" s="50"/>
      <c r="S9006" s="50"/>
      <c r="T9006" s="50"/>
      <c r="U9006" s="50"/>
      <c r="V9006" s="50"/>
      <c r="W9006" s="50"/>
      <c r="X9006" s="50"/>
      <c r="Y9006" s="50"/>
      <c r="Z9006" s="50"/>
      <c r="AA9006" s="50"/>
      <c r="AB9006" s="50"/>
      <c r="AC9006" s="50"/>
      <c r="AD9006" s="50"/>
      <c r="AE9006" s="50"/>
      <c r="AF9006" s="50"/>
      <c r="AG9006" s="50"/>
      <c r="AH9006" s="50"/>
      <c r="AI9006" s="50"/>
      <c r="AJ9006" s="50"/>
      <c r="AK9006" s="50"/>
      <c r="AL9006" s="50"/>
      <c r="AM9006" s="50"/>
      <c r="AN9006" s="50"/>
      <c r="AO9006" s="50"/>
      <c r="AP9006" s="50"/>
      <c r="AQ9006" s="50"/>
      <c r="AR9006" s="50"/>
      <c r="AS9006" s="50"/>
      <c r="AT9006" s="50"/>
      <c r="AU9006" s="50"/>
      <c r="AV9006" s="50"/>
      <c r="AW9006" s="50"/>
      <c r="AX9006" s="50"/>
      <c r="AY9006" s="50"/>
      <c r="AZ9006" s="50"/>
      <c r="BA9006" s="50"/>
      <c r="BB9006" s="50"/>
      <c r="BC9006" s="50"/>
      <c r="BD9006" s="50"/>
      <c r="BE9006" s="50"/>
      <c r="BF9006" s="50"/>
      <c r="BG9006" s="50"/>
      <c r="BH9006" s="50"/>
      <c r="BI9006" s="50"/>
      <c r="BJ9006" s="50"/>
      <c r="BK9006" s="50"/>
      <c r="BL9006" s="50"/>
      <c r="BM9006" s="50"/>
      <c r="BN9006" s="50"/>
      <c r="BO9006" s="50"/>
      <c r="BP9006" s="50"/>
      <c r="BQ9006" s="50"/>
      <c r="BR9006" s="50"/>
      <c r="BS9006" s="50"/>
      <c r="BT9006" s="50"/>
      <c r="BU9006" s="50"/>
      <c r="BV9006" s="50"/>
      <c r="BW9006" s="50"/>
      <c r="BX9006" s="50"/>
      <c r="BY9006" s="50"/>
      <c r="BZ9006" s="50"/>
      <c r="CA9006" s="50"/>
      <c r="CB9006" s="50"/>
      <c r="CC9006" s="50"/>
      <c r="CD9006" s="50"/>
      <c r="CE9006" s="50"/>
      <c r="CF9006" s="50"/>
      <c r="CG9006" s="50"/>
      <c r="CH9006" s="50"/>
      <c r="CI9006" s="50"/>
      <c r="CJ9006" s="50"/>
      <c r="CK9006" s="50"/>
      <c r="CL9006" s="50"/>
      <c r="CM9006" s="50"/>
      <c r="CN9006" s="50"/>
      <c r="CO9006" s="50"/>
      <c r="CP9006" s="50"/>
      <c r="CQ9006" s="50"/>
      <c r="CR9006" s="50"/>
      <c r="CS9006" s="50"/>
      <c r="CT9006" s="50"/>
      <c r="CU9006" s="50"/>
      <c r="CV9006" s="50"/>
      <c r="CW9006" s="50"/>
      <c r="CX9006" s="50"/>
      <c r="CY9006" s="50"/>
      <c r="CZ9006" s="50"/>
      <c r="DA9006" s="50"/>
      <c r="DB9006" s="50"/>
      <c r="DC9006" s="50"/>
      <c r="DD9006" s="50"/>
      <c r="DE9006" s="50"/>
      <c r="DF9006" s="50"/>
      <c r="DG9006" s="50"/>
    </row>
    <row r="9007" spans="1:111" x14ac:dyDescent="0.2">
      <c r="C9007" s="416"/>
      <c r="D9007" s="161"/>
      <c r="E9007" s="310"/>
      <c r="F9007" s="192"/>
      <c r="G9007" s="192"/>
      <c r="H9007" s="50"/>
      <c r="I9007" s="50"/>
      <c r="J9007" s="50"/>
      <c r="K9007" s="50"/>
      <c r="L9007" s="50"/>
      <c r="M9007" s="50"/>
      <c r="N9007" s="50"/>
      <c r="O9007" s="50"/>
      <c r="P9007" s="50"/>
      <c r="Q9007" s="50"/>
      <c r="R9007" s="50"/>
      <c r="S9007" s="50"/>
      <c r="T9007" s="50"/>
      <c r="U9007" s="50"/>
      <c r="V9007" s="50"/>
      <c r="W9007" s="50"/>
      <c r="X9007" s="50"/>
      <c r="Y9007" s="50"/>
      <c r="Z9007" s="50"/>
      <c r="AA9007" s="50"/>
      <c r="AB9007" s="50"/>
      <c r="AC9007" s="50"/>
      <c r="AD9007" s="50"/>
      <c r="AE9007" s="50"/>
      <c r="AF9007" s="50"/>
      <c r="AG9007" s="50"/>
      <c r="AH9007" s="50"/>
      <c r="AI9007" s="50"/>
      <c r="AJ9007" s="50"/>
      <c r="AK9007" s="50"/>
      <c r="AL9007" s="50"/>
      <c r="AM9007" s="50"/>
      <c r="AN9007" s="50"/>
      <c r="AO9007" s="50"/>
      <c r="AP9007" s="50"/>
      <c r="AQ9007" s="50"/>
      <c r="AR9007" s="50"/>
      <c r="AS9007" s="50"/>
      <c r="AT9007" s="50"/>
      <c r="AU9007" s="50"/>
      <c r="AV9007" s="50"/>
      <c r="AW9007" s="50"/>
      <c r="AX9007" s="50"/>
      <c r="AY9007" s="50"/>
      <c r="AZ9007" s="50"/>
      <c r="BA9007" s="50"/>
      <c r="BB9007" s="50"/>
      <c r="BC9007" s="50"/>
      <c r="BD9007" s="50"/>
      <c r="BE9007" s="50"/>
      <c r="BF9007" s="50"/>
      <c r="BG9007" s="50"/>
      <c r="BH9007" s="50"/>
      <c r="BI9007" s="50"/>
      <c r="BJ9007" s="50"/>
      <c r="BK9007" s="50"/>
      <c r="BL9007" s="50"/>
      <c r="BM9007" s="50"/>
      <c r="BN9007" s="50"/>
      <c r="BO9007" s="50"/>
      <c r="BP9007" s="50"/>
      <c r="BQ9007" s="50"/>
      <c r="BR9007" s="50"/>
      <c r="BS9007" s="50"/>
      <c r="BT9007" s="50"/>
      <c r="BU9007" s="50"/>
      <c r="BV9007" s="50"/>
      <c r="BW9007" s="50"/>
      <c r="BX9007" s="50"/>
      <c r="BY9007" s="50"/>
      <c r="BZ9007" s="50"/>
      <c r="CA9007" s="50"/>
      <c r="CB9007" s="50"/>
      <c r="CC9007" s="50"/>
      <c r="CD9007" s="50"/>
      <c r="CE9007" s="50"/>
      <c r="CF9007" s="50"/>
      <c r="CG9007" s="50"/>
      <c r="CH9007" s="50"/>
      <c r="CI9007" s="50"/>
      <c r="CJ9007" s="50"/>
      <c r="CK9007" s="50"/>
      <c r="CL9007" s="50"/>
      <c r="CM9007" s="50"/>
      <c r="CN9007" s="50"/>
      <c r="CO9007" s="50"/>
      <c r="CP9007" s="50"/>
      <c r="CQ9007" s="50"/>
      <c r="CR9007" s="50"/>
      <c r="CS9007" s="50"/>
      <c r="CT9007" s="50"/>
      <c r="CU9007" s="50"/>
      <c r="CV9007" s="50"/>
      <c r="CW9007" s="50"/>
      <c r="CX9007" s="50"/>
      <c r="CY9007" s="50"/>
      <c r="CZ9007" s="50"/>
      <c r="DA9007" s="50"/>
      <c r="DB9007" s="50"/>
      <c r="DC9007" s="50"/>
      <c r="DD9007" s="50"/>
      <c r="DE9007" s="50"/>
      <c r="DF9007" s="50"/>
      <c r="DG9007" s="50"/>
    </row>
    <row r="9008" spans="1:111" x14ac:dyDescent="0.2">
      <c r="C9008" s="416"/>
      <c r="D9008" s="161"/>
      <c r="E9008" s="310"/>
      <c r="F9008" s="192"/>
      <c r="G9008" s="192"/>
      <c r="H9008" s="50"/>
      <c r="I9008" s="50"/>
      <c r="J9008" s="50"/>
      <c r="K9008" s="50"/>
      <c r="L9008" s="50"/>
      <c r="M9008" s="50"/>
      <c r="N9008" s="50"/>
      <c r="O9008" s="50"/>
      <c r="P9008" s="50"/>
      <c r="Q9008" s="50"/>
      <c r="R9008" s="50"/>
      <c r="S9008" s="50"/>
      <c r="T9008" s="50"/>
      <c r="U9008" s="50"/>
      <c r="V9008" s="50"/>
      <c r="W9008" s="50"/>
      <c r="X9008" s="50"/>
      <c r="Y9008" s="50"/>
      <c r="Z9008" s="50"/>
      <c r="AA9008" s="50"/>
      <c r="AB9008" s="50"/>
      <c r="AC9008" s="50"/>
      <c r="AD9008" s="50"/>
      <c r="AE9008" s="50"/>
      <c r="AF9008" s="50"/>
      <c r="AG9008" s="50"/>
      <c r="AH9008" s="50"/>
      <c r="AI9008" s="50"/>
      <c r="AJ9008" s="50"/>
      <c r="AK9008" s="50"/>
      <c r="AL9008" s="50"/>
      <c r="AM9008" s="50"/>
      <c r="AN9008" s="50"/>
      <c r="AO9008" s="50"/>
      <c r="AP9008" s="50"/>
      <c r="AQ9008" s="50"/>
      <c r="AR9008" s="50"/>
      <c r="AS9008" s="50"/>
      <c r="AT9008" s="50"/>
      <c r="AU9008" s="50"/>
      <c r="AV9008" s="50"/>
      <c r="AW9008" s="50"/>
      <c r="AX9008" s="50"/>
      <c r="AY9008" s="50"/>
      <c r="AZ9008" s="50"/>
      <c r="BA9008" s="50"/>
      <c r="BB9008" s="50"/>
      <c r="BC9008" s="50"/>
      <c r="BD9008" s="50"/>
      <c r="BE9008" s="50"/>
      <c r="BF9008" s="50"/>
      <c r="BG9008" s="50"/>
      <c r="BH9008" s="50"/>
      <c r="BI9008" s="50"/>
      <c r="BJ9008" s="50"/>
      <c r="BK9008" s="50"/>
      <c r="BL9008" s="50"/>
      <c r="BM9008" s="50"/>
      <c r="BN9008" s="50"/>
      <c r="BO9008" s="50"/>
      <c r="BP9008" s="50"/>
      <c r="BQ9008" s="50"/>
      <c r="BR9008" s="50"/>
      <c r="BS9008" s="50"/>
      <c r="BT9008" s="50"/>
      <c r="BU9008" s="50"/>
      <c r="BV9008" s="50"/>
      <c r="BW9008" s="50"/>
      <c r="BX9008" s="50"/>
      <c r="BY9008" s="50"/>
      <c r="BZ9008" s="50"/>
      <c r="CA9008" s="50"/>
      <c r="CB9008" s="50"/>
      <c r="CC9008" s="50"/>
      <c r="CD9008" s="50"/>
      <c r="CE9008" s="50"/>
      <c r="CF9008" s="50"/>
      <c r="CG9008" s="50"/>
      <c r="CH9008" s="50"/>
      <c r="CI9008" s="50"/>
      <c r="CJ9008" s="50"/>
      <c r="CK9008" s="50"/>
      <c r="CL9008" s="50"/>
      <c r="CM9008" s="50"/>
      <c r="CN9008" s="50"/>
      <c r="CO9008" s="50"/>
      <c r="CP9008" s="50"/>
      <c r="CQ9008" s="50"/>
      <c r="CR9008" s="50"/>
      <c r="CS9008" s="50"/>
      <c r="CT9008" s="50"/>
      <c r="CU9008" s="50"/>
      <c r="CV9008" s="50"/>
      <c r="CW9008" s="50"/>
      <c r="CX9008" s="50"/>
      <c r="CY9008" s="50"/>
      <c r="CZ9008" s="50"/>
      <c r="DA9008" s="50"/>
      <c r="DB9008" s="50"/>
      <c r="DC9008" s="50"/>
      <c r="DD9008" s="50"/>
      <c r="DE9008" s="50"/>
      <c r="DF9008" s="50"/>
      <c r="DG9008" s="50"/>
    </row>
    <row r="9009" spans="1:111" x14ac:dyDescent="0.2">
      <c r="C9009" s="416"/>
      <c r="D9009" s="161"/>
      <c r="E9009" s="310"/>
      <c r="F9009" s="192"/>
      <c r="G9009" s="192"/>
      <c r="H9009" s="50"/>
      <c r="I9009" s="50"/>
      <c r="J9009" s="50"/>
      <c r="K9009" s="50"/>
      <c r="L9009" s="50"/>
      <c r="M9009" s="50"/>
      <c r="N9009" s="50"/>
      <c r="O9009" s="50"/>
      <c r="P9009" s="50"/>
      <c r="Q9009" s="50"/>
      <c r="R9009" s="50"/>
      <c r="S9009" s="50"/>
      <c r="T9009" s="50"/>
      <c r="U9009" s="50"/>
      <c r="V9009" s="50"/>
      <c r="W9009" s="50"/>
      <c r="X9009" s="50"/>
      <c r="Y9009" s="50"/>
      <c r="Z9009" s="50"/>
      <c r="AA9009" s="50"/>
      <c r="AB9009" s="50"/>
      <c r="AC9009" s="50"/>
      <c r="AD9009" s="50"/>
      <c r="AE9009" s="50"/>
      <c r="AF9009" s="50"/>
      <c r="AG9009" s="50"/>
      <c r="AH9009" s="50"/>
      <c r="AI9009" s="50"/>
      <c r="AJ9009" s="50"/>
      <c r="AK9009" s="50"/>
      <c r="AL9009" s="50"/>
      <c r="AM9009" s="50"/>
      <c r="AN9009" s="50"/>
      <c r="AO9009" s="50"/>
      <c r="AP9009" s="50"/>
      <c r="AQ9009" s="50"/>
      <c r="AR9009" s="50"/>
      <c r="AS9009" s="50"/>
      <c r="AT9009" s="50"/>
      <c r="AU9009" s="50"/>
      <c r="AV9009" s="50"/>
      <c r="AW9009" s="50"/>
      <c r="AX9009" s="50"/>
      <c r="AY9009" s="50"/>
      <c r="AZ9009" s="50"/>
      <c r="BA9009" s="50"/>
      <c r="BB9009" s="50"/>
      <c r="BC9009" s="50"/>
      <c r="BD9009" s="50"/>
      <c r="BE9009" s="50"/>
      <c r="BF9009" s="50"/>
      <c r="BG9009" s="50"/>
      <c r="BH9009" s="50"/>
      <c r="BI9009" s="50"/>
      <c r="BJ9009" s="50"/>
      <c r="BK9009" s="50"/>
      <c r="BL9009" s="50"/>
      <c r="BM9009" s="50"/>
      <c r="BN9009" s="50"/>
      <c r="BO9009" s="50"/>
      <c r="BP9009" s="50"/>
      <c r="BQ9009" s="50"/>
      <c r="BR9009" s="50"/>
      <c r="BS9009" s="50"/>
      <c r="BT9009" s="50"/>
      <c r="BU9009" s="50"/>
      <c r="BV9009" s="50"/>
      <c r="BW9009" s="50"/>
      <c r="BX9009" s="50"/>
      <c r="BY9009" s="50"/>
      <c r="BZ9009" s="50"/>
      <c r="CA9009" s="50"/>
      <c r="CB9009" s="50"/>
      <c r="CC9009" s="50"/>
      <c r="CD9009" s="50"/>
      <c r="CE9009" s="50"/>
      <c r="CF9009" s="50"/>
      <c r="CG9009" s="50"/>
      <c r="CH9009" s="50"/>
      <c r="CI9009" s="50"/>
      <c r="CJ9009" s="50"/>
      <c r="CK9009" s="50"/>
      <c r="CL9009" s="50"/>
      <c r="CM9009" s="50"/>
      <c r="CN9009" s="50"/>
      <c r="CO9009" s="50"/>
      <c r="CP9009" s="50"/>
      <c r="CQ9009" s="50"/>
      <c r="CR9009" s="50"/>
      <c r="CS9009" s="50"/>
      <c r="CT9009" s="50"/>
      <c r="CU9009" s="50"/>
      <c r="CV9009" s="50"/>
      <c r="CW9009" s="50"/>
      <c r="CX9009" s="50"/>
      <c r="CY9009" s="50"/>
      <c r="CZ9009" s="50"/>
      <c r="DA9009" s="50"/>
      <c r="DB9009" s="50"/>
      <c r="DC9009" s="50"/>
      <c r="DD9009" s="50"/>
      <c r="DE9009" s="50"/>
      <c r="DF9009" s="50"/>
      <c r="DG9009" s="50"/>
    </row>
    <row r="9010" spans="1:111" x14ac:dyDescent="0.2">
      <c r="C9010" s="416"/>
      <c r="D9010" s="161"/>
      <c r="E9010" s="310"/>
      <c r="F9010" s="192"/>
      <c r="G9010" s="192"/>
      <c r="H9010" s="50"/>
      <c r="I9010" s="50"/>
      <c r="J9010" s="50"/>
      <c r="K9010" s="50"/>
      <c r="L9010" s="50"/>
      <c r="M9010" s="50"/>
      <c r="N9010" s="50"/>
      <c r="O9010" s="50"/>
      <c r="P9010" s="50"/>
      <c r="Q9010" s="50"/>
      <c r="R9010" s="50"/>
      <c r="S9010" s="50"/>
      <c r="T9010" s="50"/>
      <c r="U9010" s="50"/>
      <c r="V9010" s="50"/>
      <c r="W9010" s="50"/>
      <c r="X9010" s="50"/>
      <c r="Y9010" s="50"/>
      <c r="Z9010" s="50"/>
      <c r="AA9010" s="50"/>
      <c r="AB9010" s="50"/>
      <c r="AC9010" s="50"/>
      <c r="AD9010" s="50"/>
      <c r="AE9010" s="50"/>
      <c r="AF9010" s="50"/>
      <c r="AG9010" s="50"/>
      <c r="AH9010" s="50"/>
      <c r="AI9010" s="50"/>
      <c r="AJ9010" s="50"/>
      <c r="AK9010" s="50"/>
      <c r="AL9010" s="50"/>
      <c r="AM9010" s="50"/>
      <c r="AN9010" s="50"/>
      <c r="AO9010" s="50"/>
      <c r="AP9010" s="50"/>
      <c r="AQ9010" s="50"/>
      <c r="AR9010" s="50"/>
      <c r="AS9010" s="50"/>
      <c r="AT9010" s="50"/>
      <c r="AU9010" s="50"/>
      <c r="AV9010" s="50"/>
      <c r="AW9010" s="50"/>
      <c r="AX9010" s="50"/>
      <c r="AY9010" s="50"/>
      <c r="AZ9010" s="50"/>
      <c r="BA9010" s="50"/>
      <c r="BB9010" s="50"/>
      <c r="BC9010" s="50"/>
      <c r="BD9010" s="50"/>
      <c r="BE9010" s="50"/>
      <c r="BF9010" s="50"/>
      <c r="BG9010" s="50"/>
      <c r="BH9010" s="50"/>
      <c r="BI9010" s="50"/>
      <c r="BJ9010" s="50"/>
      <c r="BK9010" s="50"/>
      <c r="BL9010" s="50"/>
      <c r="BM9010" s="50"/>
      <c r="BN9010" s="50"/>
      <c r="BO9010" s="50"/>
      <c r="BP9010" s="50"/>
      <c r="BQ9010" s="50"/>
      <c r="BR9010" s="50"/>
      <c r="BS9010" s="50"/>
      <c r="BT9010" s="50"/>
      <c r="BU9010" s="50"/>
      <c r="BV9010" s="50"/>
      <c r="BW9010" s="50"/>
      <c r="BX9010" s="50"/>
      <c r="BY9010" s="50"/>
      <c r="BZ9010" s="50"/>
      <c r="CA9010" s="50"/>
      <c r="CB9010" s="50"/>
      <c r="CC9010" s="50"/>
      <c r="CD9010" s="50"/>
      <c r="CE9010" s="50"/>
      <c r="CF9010" s="50"/>
      <c r="CG9010" s="50"/>
      <c r="CH9010" s="50"/>
      <c r="CI9010" s="50"/>
      <c r="CJ9010" s="50"/>
      <c r="CK9010" s="50"/>
      <c r="CL9010" s="50"/>
      <c r="CM9010" s="50"/>
      <c r="CN9010" s="50"/>
      <c r="CO9010" s="50"/>
      <c r="CP9010" s="50"/>
      <c r="CQ9010" s="50"/>
      <c r="CR9010" s="50"/>
      <c r="CS9010" s="50"/>
      <c r="CT9010" s="50"/>
      <c r="CU9010" s="50"/>
      <c r="CV9010" s="50"/>
      <c r="CW9010" s="50"/>
      <c r="CX9010" s="50"/>
      <c r="CY9010" s="50"/>
      <c r="CZ9010" s="50"/>
      <c r="DA9010" s="50"/>
      <c r="DB9010" s="50"/>
      <c r="DC9010" s="50"/>
      <c r="DD9010" s="50"/>
      <c r="DE9010" s="50"/>
      <c r="DF9010" s="50"/>
      <c r="DG9010" s="50"/>
    </row>
    <row r="9011" spans="1:111" x14ac:dyDescent="0.2">
      <c r="C9011" s="416"/>
      <c r="D9011" s="161"/>
      <c r="E9011" s="310"/>
      <c r="F9011" s="192"/>
      <c r="G9011" s="192"/>
      <c r="H9011" s="50"/>
      <c r="I9011" s="50"/>
      <c r="J9011" s="50"/>
      <c r="K9011" s="50"/>
      <c r="L9011" s="50"/>
      <c r="M9011" s="50"/>
      <c r="N9011" s="50"/>
      <c r="O9011" s="50"/>
      <c r="P9011" s="50"/>
      <c r="Q9011" s="50"/>
      <c r="R9011" s="50"/>
      <c r="S9011" s="50"/>
      <c r="T9011" s="50"/>
      <c r="U9011" s="50"/>
      <c r="V9011" s="50"/>
      <c r="W9011" s="50"/>
      <c r="X9011" s="50"/>
      <c r="Y9011" s="50"/>
      <c r="Z9011" s="50"/>
      <c r="AA9011" s="50"/>
      <c r="AB9011" s="50"/>
      <c r="AC9011" s="50"/>
      <c r="AD9011" s="50"/>
      <c r="AE9011" s="50"/>
      <c r="AF9011" s="50"/>
      <c r="AG9011" s="50"/>
      <c r="AH9011" s="50"/>
      <c r="AI9011" s="50"/>
      <c r="AJ9011" s="50"/>
      <c r="AK9011" s="50"/>
      <c r="AL9011" s="50"/>
      <c r="AM9011" s="50"/>
      <c r="AN9011" s="50"/>
      <c r="AO9011" s="50"/>
      <c r="AP9011" s="50"/>
      <c r="AQ9011" s="50"/>
      <c r="AR9011" s="50"/>
      <c r="AS9011" s="50"/>
      <c r="AT9011" s="50"/>
      <c r="AU9011" s="50"/>
      <c r="AV9011" s="50"/>
      <c r="AW9011" s="50"/>
      <c r="AX9011" s="50"/>
      <c r="AY9011" s="50"/>
      <c r="AZ9011" s="50"/>
      <c r="BA9011" s="50"/>
      <c r="BB9011" s="50"/>
      <c r="BC9011" s="50"/>
      <c r="BD9011" s="50"/>
      <c r="BE9011" s="50"/>
      <c r="BF9011" s="50"/>
      <c r="BG9011" s="50"/>
      <c r="BH9011" s="50"/>
      <c r="BI9011" s="50"/>
      <c r="BJ9011" s="50"/>
      <c r="BK9011" s="50"/>
      <c r="BL9011" s="50"/>
      <c r="BM9011" s="50"/>
      <c r="BN9011" s="50"/>
      <c r="BO9011" s="50"/>
      <c r="BP9011" s="50"/>
      <c r="BQ9011" s="50"/>
      <c r="BR9011" s="50"/>
      <c r="BS9011" s="50"/>
      <c r="BT9011" s="50"/>
      <c r="BU9011" s="50"/>
      <c r="BV9011" s="50"/>
      <c r="BW9011" s="50"/>
      <c r="BX9011" s="50"/>
      <c r="BY9011" s="50"/>
      <c r="BZ9011" s="50"/>
      <c r="CA9011" s="50"/>
      <c r="CB9011" s="50"/>
      <c r="CC9011" s="50"/>
      <c r="CD9011" s="50"/>
      <c r="CE9011" s="50"/>
      <c r="CF9011" s="50"/>
      <c r="CG9011" s="50"/>
      <c r="CH9011" s="50"/>
      <c r="CI9011" s="50"/>
      <c r="CJ9011" s="50"/>
      <c r="CK9011" s="50"/>
      <c r="CL9011" s="50"/>
      <c r="CM9011" s="50"/>
      <c r="CN9011" s="50"/>
      <c r="CO9011" s="50"/>
      <c r="CP9011" s="50"/>
      <c r="CQ9011" s="50"/>
      <c r="CR9011" s="50"/>
      <c r="CS9011" s="50"/>
      <c r="CT9011" s="50"/>
      <c r="CU9011" s="50"/>
      <c r="CV9011" s="50"/>
      <c r="CW9011" s="50"/>
      <c r="CX9011" s="50"/>
      <c r="CY9011" s="50"/>
      <c r="CZ9011" s="50"/>
      <c r="DA9011" s="50"/>
      <c r="DB9011" s="50"/>
      <c r="DC9011" s="50"/>
      <c r="DD9011" s="50"/>
      <c r="DE9011" s="50"/>
      <c r="DF9011" s="50"/>
      <c r="DG9011" s="50"/>
    </row>
    <row r="9012" spans="1:111" x14ac:dyDescent="0.2">
      <c r="C9012" s="416"/>
      <c r="D9012" s="261"/>
      <c r="E9012" s="310"/>
      <c r="F9012" s="192"/>
      <c r="G9012" s="192"/>
      <c r="H9012" s="50"/>
      <c r="I9012" s="50"/>
      <c r="J9012" s="50"/>
      <c r="K9012" s="50"/>
      <c r="L9012" s="50"/>
      <c r="M9012" s="50"/>
      <c r="N9012" s="50"/>
      <c r="O9012" s="50"/>
      <c r="P9012" s="50"/>
      <c r="Q9012" s="50"/>
      <c r="R9012" s="50"/>
      <c r="S9012" s="50"/>
      <c r="T9012" s="50"/>
      <c r="U9012" s="50"/>
      <c r="V9012" s="50"/>
      <c r="W9012" s="50"/>
      <c r="X9012" s="50"/>
      <c r="Y9012" s="50"/>
      <c r="Z9012" s="50"/>
      <c r="AA9012" s="50"/>
      <c r="AB9012" s="50"/>
      <c r="AC9012" s="50"/>
      <c r="AD9012" s="50"/>
      <c r="AE9012" s="50"/>
      <c r="AF9012" s="50"/>
      <c r="AG9012" s="50"/>
      <c r="AH9012" s="50"/>
      <c r="AI9012" s="50"/>
      <c r="AJ9012" s="50"/>
      <c r="AK9012" s="50"/>
      <c r="AL9012" s="50"/>
      <c r="AM9012" s="50"/>
      <c r="AN9012" s="50"/>
      <c r="AO9012" s="50"/>
      <c r="AP9012" s="50"/>
      <c r="AQ9012" s="50"/>
      <c r="AR9012" s="50"/>
      <c r="AS9012" s="50"/>
      <c r="AT9012" s="50"/>
      <c r="AU9012" s="50"/>
      <c r="AV9012" s="50"/>
      <c r="AW9012" s="50"/>
      <c r="AX9012" s="50"/>
      <c r="AY9012" s="50"/>
      <c r="AZ9012" s="50"/>
      <c r="BA9012" s="50"/>
      <c r="BB9012" s="50"/>
      <c r="BC9012" s="50"/>
      <c r="BD9012" s="50"/>
      <c r="BE9012" s="50"/>
      <c r="BF9012" s="50"/>
      <c r="BG9012" s="50"/>
      <c r="BH9012" s="50"/>
      <c r="BI9012" s="50"/>
      <c r="BJ9012" s="50"/>
      <c r="BK9012" s="50"/>
      <c r="BL9012" s="50"/>
      <c r="BM9012" s="50"/>
      <c r="BN9012" s="50"/>
      <c r="BO9012" s="50"/>
      <c r="BP9012" s="50"/>
      <c r="BQ9012" s="50"/>
      <c r="BR9012" s="50"/>
      <c r="BS9012" s="50"/>
      <c r="BT9012" s="50"/>
      <c r="BU9012" s="50"/>
      <c r="BV9012" s="50"/>
      <c r="BW9012" s="50"/>
      <c r="BX9012" s="50"/>
      <c r="BY9012" s="50"/>
      <c r="BZ9012" s="50"/>
      <c r="CA9012" s="50"/>
      <c r="CB9012" s="50"/>
      <c r="CC9012" s="50"/>
      <c r="CD9012" s="50"/>
      <c r="CE9012" s="50"/>
      <c r="CF9012" s="50"/>
      <c r="CG9012" s="50"/>
      <c r="CH9012" s="50"/>
      <c r="CI9012" s="50"/>
      <c r="CJ9012" s="50"/>
      <c r="CK9012" s="50"/>
      <c r="CL9012" s="50"/>
      <c r="CM9012" s="50"/>
      <c r="CN9012" s="50"/>
      <c r="CO9012" s="50"/>
      <c r="CP9012" s="50"/>
      <c r="CQ9012" s="50"/>
      <c r="CR9012" s="50"/>
      <c r="CS9012" s="50"/>
      <c r="CT9012" s="50"/>
      <c r="CU9012" s="50"/>
      <c r="CV9012" s="50"/>
      <c r="CW9012" s="50"/>
      <c r="CX9012" s="50"/>
      <c r="CY9012" s="50"/>
      <c r="CZ9012" s="50"/>
      <c r="DA9012" s="50"/>
      <c r="DB9012" s="50"/>
      <c r="DC9012" s="50"/>
      <c r="DD9012" s="50"/>
      <c r="DE9012" s="50"/>
      <c r="DF9012" s="50"/>
      <c r="DG9012" s="50"/>
    </row>
    <row r="9013" spans="1:111" x14ac:dyDescent="0.2">
      <c r="C9013" s="416"/>
      <c r="D9013" s="161"/>
      <c r="E9013" s="310"/>
      <c r="F9013" s="192"/>
      <c r="G9013" s="192"/>
      <c r="H9013" s="50"/>
      <c r="I9013" s="50"/>
      <c r="J9013" s="50"/>
      <c r="K9013" s="50"/>
      <c r="L9013" s="50"/>
      <c r="M9013" s="50"/>
      <c r="N9013" s="50"/>
      <c r="O9013" s="50"/>
      <c r="P9013" s="50"/>
      <c r="Q9013" s="50"/>
      <c r="R9013" s="50"/>
      <c r="S9013" s="50"/>
      <c r="T9013" s="50"/>
      <c r="U9013" s="50"/>
      <c r="V9013" s="50"/>
      <c r="W9013" s="50"/>
      <c r="X9013" s="50"/>
      <c r="Y9013" s="50"/>
      <c r="Z9013" s="50"/>
      <c r="AA9013" s="50"/>
      <c r="AB9013" s="50"/>
      <c r="AC9013" s="50"/>
      <c r="AD9013" s="50"/>
      <c r="AE9013" s="50"/>
      <c r="AF9013" s="50"/>
      <c r="AG9013" s="50"/>
      <c r="AH9013" s="50"/>
      <c r="AI9013" s="50"/>
      <c r="AJ9013" s="50"/>
      <c r="AK9013" s="50"/>
      <c r="AL9013" s="50"/>
      <c r="AM9013" s="50"/>
      <c r="AN9013" s="50"/>
      <c r="AO9013" s="50"/>
      <c r="AP9013" s="50"/>
      <c r="AQ9013" s="50"/>
      <c r="AR9013" s="50"/>
      <c r="AS9013" s="50"/>
      <c r="AT9013" s="50"/>
      <c r="AU9013" s="50"/>
      <c r="AV9013" s="50"/>
      <c r="AW9013" s="50"/>
      <c r="AX9013" s="50"/>
      <c r="AY9013" s="50"/>
      <c r="AZ9013" s="50"/>
      <c r="BA9013" s="50"/>
      <c r="BB9013" s="50"/>
      <c r="BC9013" s="50"/>
      <c r="BD9013" s="50"/>
      <c r="BE9013" s="50"/>
      <c r="BF9013" s="50"/>
      <c r="BG9013" s="50"/>
      <c r="BH9013" s="50"/>
      <c r="BI9013" s="50"/>
      <c r="BJ9013" s="50"/>
      <c r="BK9013" s="50"/>
      <c r="BL9013" s="50"/>
      <c r="BM9013" s="50"/>
      <c r="BN9013" s="50"/>
      <c r="BO9013" s="50"/>
      <c r="BP9013" s="50"/>
      <c r="BQ9013" s="50"/>
      <c r="BR9013" s="50"/>
      <c r="BS9013" s="50"/>
      <c r="BT9013" s="50"/>
      <c r="BU9013" s="50"/>
      <c r="BV9013" s="50"/>
      <c r="BW9013" s="50"/>
      <c r="BX9013" s="50"/>
      <c r="BY9013" s="50"/>
      <c r="BZ9013" s="50"/>
      <c r="CA9013" s="50"/>
      <c r="CB9013" s="50"/>
      <c r="CC9013" s="50"/>
      <c r="CD9013" s="50"/>
      <c r="CE9013" s="50"/>
      <c r="CF9013" s="50"/>
      <c r="CG9013" s="50"/>
      <c r="CH9013" s="50"/>
      <c r="CI9013" s="50"/>
      <c r="CJ9013" s="50"/>
      <c r="CK9013" s="50"/>
      <c r="CL9013" s="50"/>
      <c r="CM9013" s="50"/>
      <c r="CN9013" s="50"/>
      <c r="CO9013" s="50"/>
      <c r="CP9013" s="50"/>
      <c r="CQ9013" s="50"/>
      <c r="CR9013" s="50"/>
      <c r="CS9013" s="50"/>
      <c r="CT9013" s="50"/>
      <c r="CU9013" s="50"/>
      <c r="CV9013" s="50"/>
      <c r="CW9013" s="50"/>
      <c r="CX9013" s="50"/>
      <c r="CY9013" s="50"/>
      <c r="CZ9013" s="50"/>
      <c r="DA9013" s="50"/>
      <c r="DB9013" s="50"/>
      <c r="DC9013" s="50"/>
      <c r="DD9013" s="50"/>
      <c r="DE9013" s="50"/>
      <c r="DF9013" s="50"/>
      <c r="DG9013" s="50"/>
    </row>
    <row r="9014" spans="1:111" x14ac:dyDescent="0.2">
      <c r="C9014" s="416"/>
      <c r="D9014" s="161"/>
      <c r="E9014" s="310"/>
      <c r="F9014" s="192"/>
      <c r="G9014" s="192"/>
      <c r="H9014" s="50"/>
      <c r="I9014" s="50"/>
      <c r="J9014" s="50"/>
      <c r="K9014" s="50"/>
      <c r="L9014" s="50"/>
      <c r="M9014" s="50"/>
      <c r="N9014" s="50"/>
      <c r="O9014" s="50"/>
      <c r="P9014" s="50"/>
      <c r="Q9014" s="50"/>
      <c r="R9014" s="50"/>
      <c r="S9014" s="50"/>
      <c r="T9014" s="50"/>
      <c r="U9014" s="50"/>
      <c r="V9014" s="50"/>
      <c r="W9014" s="50"/>
      <c r="X9014" s="50"/>
      <c r="Y9014" s="50"/>
      <c r="Z9014" s="50"/>
      <c r="AA9014" s="50"/>
      <c r="AB9014" s="50"/>
      <c r="AC9014" s="50"/>
      <c r="AD9014" s="50"/>
      <c r="AE9014" s="50"/>
      <c r="AF9014" s="50"/>
      <c r="AG9014" s="50"/>
      <c r="AH9014" s="50"/>
      <c r="AI9014" s="50"/>
      <c r="AJ9014" s="50"/>
      <c r="AK9014" s="50"/>
      <c r="AL9014" s="50"/>
      <c r="AM9014" s="50"/>
      <c r="AN9014" s="50"/>
      <c r="AO9014" s="50"/>
      <c r="AP9014" s="50"/>
      <c r="AQ9014" s="50"/>
      <c r="AR9014" s="50"/>
      <c r="AS9014" s="50"/>
      <c r="AT9014" s="50"/>
      <c r="AU9014" s="50"/>
      <c r="AV9014" s="50"/>
      <c r="AW9014" s="50"/>
      <c r="AX9014" s="50"/>
      <c r="AY9014" s="50"/>
      <c r="AZ9014" s="50"/>
      <c r="BA9014" s="50"/>
      <c r="BB9014" s="50"/>
      <c r="BC9014" s="50"/>
      <c r="BD9014" s="50"/>
      <c r="BE9014" s="50"/>
      <c r="BF9014" s="50"/>
      <c r="BG9014" s="50"/>
      <c r="BH9014" s="50"/>
      <c r="BI9014" s="50"/>
      <c r="BJ9014" s="50"/>
      <c r="BK9014" s="50"/>
      <c r="BL9014" s="50"/>
      <c r="BM9014" s="50"/>
      <c r="BN9014" s="50"/>
      <c r="BO9014" s="50"/>
      <c r="BP9014" s="50"/>
      <c r="BQ9014" s="50"/>
      <c r="BR9014" s="50"/>
      <c r="BS9014" s="50"/>
      <c r="BT9014" s="50"/>
      <c r="BU9014" s="50"/>
      <c r="BV9014" s="50"/>
      <c r="BW9014" s="50"/>
      <c r="BX9014" s="50"/>
      <c r="BY9014" s="50"/>
      <c r="BZ9014" s="50"/>
      <c r="CA9014" s="50"/>
      <c r="CB9014" s="50"/>
      <c r="CC9014" s="50"/>
      <c r="CD9014" s="50"/>
      <c r="CE9014" s="50"/>
      <c r="CF9014" s="50"/>
      <c r="CG9014" s="50"/>
      <c r="CH9014" s="50"/>
      <c r="CI9014" s="50"/>
      <c r="CJ9014" s="50"/>
      <c r="CK9014" s="50"/>
      <c r="CL9014" s="50"/>
      <c r="CM9014" s="50"/>
      <c r="CN9014" s="50"/>
      <c r="CO9014" s="50"/>
      <c r="CP9014" s="50"/>
      <c r="CQ9014" s="50"/>
      <c r="CR9014" s="50"/>
      <c r="CS9014" s="50"/>
      <c r="CT9014" s="50"/>
      <c r="CU9014" s="50"/>
      <c r="CV9014" s="50"/>
      <c r="CW9014" s="50"/>
      <c r="CX9014" s="50"/>
      <c r="CY9014" s="50"/>
      <c r="CZ9014" s="50"/>
      <c r="DA9014" s="50"/>
      <c r="DB9014" s="50"/>
      <c r="DC9014" s="50"/>
      <c r="DD9014" s="50"/>
      <c r="DE9014" s="50"/>
      <c r="DF9014" s="50"/>
      <c r="DG9014" s="50"/>
    </row>
    <row r="9015" spans="1:111" x14ac:dyDescent="0.2">
      <c r="C9015" s="416"/>
      <c r="D9015" s="161"/>
      <c r="E9015" s="310"/>
      <c r="F9015" s="192"/>
      <c r="G9015" s="192"/>
      <c r="H9015" s="50"/>
      <c r="I9015" s="50"/>
      <c r="J9015" s="50"/>
      <c r="K9015" s="50"/>
      <c r="L9015" s="50"/>
      <c r="M9015" s="50"/>
      <c r="N9015" s="50"/>
      <c r="O9015" s="50"/>
      <c r="P9015" s="50"/>
      <c r="Q9015" s="50"/>
      <c r="R9015" s="50"/>
      <c r="S9015" s="50"/>
      <c r="T9015" s="50"/>
      <c r="U9015" s="50"/>
      <c r="V9015" s="50"/>
      <c r="W9015" s="50"/>
      <c r="X9015" s="50"/>
      <c r="Y9015" s="50"/>
      <c r="Z9015" s="50"/>
      <c r="AA9015" s="50"/>
      <c r="AB9015" s="50"/>
      <c r="AC9015" s="50"/>
      <c r="AD9015" s="50"/>
      <c r="AE9015" s="50"/>
      <c r="AF9015" s="50"/>
      <c r="AG9015" s="50"/>
      <c r="AH9015" s="50"/>
      <c r="AI9015" s="50"/>
      <c r="AJ9015" s="50"/>
      <c r="AK9015" s="50"/>
      <c r="AL9015" s="50"/>
      <c r="AM9015" s="50"/>
      <c r="AN9015" s="50"/>
      <c r="AO9015" s="50"/>
      <c r="AP9015" s="50"/>
      <c r="AQ9015" s="50"/>
      <c r="AR9015" s="50"/>
      <c r="AS9015" s="50"/>
      <c r="AT9015" s="50"/>
      <c r="AU9015" s="50"/>
      <c r="AV9015" s="50"/>
      <c r="AW9015" s="50"/>
      <c r="AX9015" s="50"/>
      <c r="AY9015" s="50"/>
      <c r="AZ9015" s="50"/>
      <c r="BA9015" s="50"/>
      <c r="BB9015" s="50"/>
      <c r="BC9015" s="50"/>
      <c r="BD9015" s="50"/>
      <c r="BE9015" s="50"/>
      <c r="BF9015" s="50"/>
      <c r="BG9015" s="50"/>
      <c r="BH9015" s="50"/>
      <c r="BI9015" s="50"/>
      <c r="BJ9015" s="50"/>
      <c r="BK9015" s="50"/>
      <c r="BL9015" s="50"/>
      <c r="BM9015" s="50"/>
      <c r="BN9015" s="50"/>
      <c r="BO9015" s="50"/>
      <c r="BP9015" s="50"/>
      <c r="BQ9015" s="50"/>
      <c r="BR9015" s="50"/>
      <c r="BS9015" s="50"/>
      <c r="BT9015" s="50"/>
      <c r="BU9015" s="50"/>
      <c r="BV9015" s="50"/>
      <c r="BW9015" s="50"/>
      <c r="BX9015" s="50"/>
      <c r="BY9015" s="50"/>
      <c r="BZ9015" s="50"/>
      <c r="CA9015" s="50"/>
      <c r="CB9015" s="50"/>
      <c r="CC9015" s="50"/>
      <c r="CD9015" s="50"/>
      <c r="CE9015" s="50"/>
      <c r="CF9015" s="50"/>
      <c r="CG9015" s="50"/>
      <c r="CH9015" s="50"/>
      <c r="CI9015" s="50"/>
      <c r="CJ9015" s="50"/>
      <c r="CK9015" s="50"/>
      <c r="CL9015" s="50"/>
      <c r="CM9015" s="50"/>
      <c r="CN9015" s="50"/>
      <c r="CO9015" s="50"/>
      <c r="CP9015" s="50"/>
      <c r="CQ9015" s="50"/>
      <c r="CR9015" s="50"/>
      <c r="CS9015" s="50"/>
      <c r="CT9015" s="50"/>
      <c r="CU9015" s="50"/>
      <c r="CV9015" s="50"/>
      <c r="CW9015" s="50"/>
      <c r="CX9015" s="50"/>
      <c r="CY9015" s="50"/>
      <c r="CZ9015" s="50"/>
      <c r="DA9015" s="50"/>
      <c r="DB9015" s="50"/>
      <c r="DC9015" s="50"/>
      <c r="DD9015" s="50"/>
      <c r="DE9015" s="50"/>
      <c r="DF9015" s="50"/>
      <c r="DG9015" s="50"/>
    </row>
    <row r="9016" spans="1:111" x14ac:dyDescent="0.2">
      <c r="C9016" s="416"/>
      <c r="D9016" s="161"/>
      <c r="E9016" s="310"/>
      <c r="F9016" s="192"/>
      <c r="G9016" s="192"/>
      <c r="H9016" s="50"/>
      <c r="I9016" s="50"/>
      <c r="J9016" s="50"/>
      <c r="K9016" s="50"/>
      <c r="L9016" s="50"/>
      <c r="M9016" s="50"/>
      <c r="N9016" s="50"/>
      <c r="O9016" s="50"/>
      <c r="P9016" s="50"/>
      <c r="Q9016" s="50"/>
      <c r="R9016" s="50"/>
      <c r="S9016" s="50"/>
      <c r="T9016" s="50"/>
      <c r="U9016" s="50"/>
      <c r="V9016" s="50"/>
      <c r="W9016" s="50"/>
      <c r="X9016" s="50"/>
      <c r="Y9016" s="50"/>
      <c r="Z9016" s="50"/>
      <c r="AA9016" s="50"/>
      <c r="AB9016" s="50"/>
      <c r="AC9016" s="50"/>
      <c r="AD9016" s="50"/>
      <c r="AE9016" s="50"/>
      <c r="AF9016" s="50"/>
      <c r="AG9016" s="50"/>
      <c r="AH9016" s="50"/>
      <c r="AI9016" s="50"/>
      <c r="AJ9016" s="50"/>
      <c r="AK9016" s="50"/>
      <c r="AL9016" s="50"/>
      <c r="AM9016" s="50"/>
      <c r="AN9016" s="50"/>
      <c r="AO9016" s="50"/>
      <c r="AP9016" s="50"/>
      <c r="AQ9016" s="50"/>
      <c r="AR9016" s="50"/>
      <c r="AS9016" s="50"/>
      <c r="AT9016" s="50"/>
      <c r="AU9016" s="50"/>
      <c r="AV9016" s="50"/>
      <c r="AW9016" s="50"/>
      <c r="AX9016" s="50"/>
      <c r="AY9016" s="50"/>
      <c r="AZ9016" s="50"/>
      <c r="BA9016" s="50"/>
      <c r="BB9016" s="50"/>
      <c r="BC9016" s="50"/>
      <c r="BD9016" s="50"/>
      <c r="BE9016" s="50"/>
      <c r="BF9016" s="50"/>
      <c r="BG9016" s="50"/>
      <c r="BH9016" s="50"/>
      <c r="BI9016" s="50"/>
      <c r="BJ9016" s="50"/>
      <c r="BK9016" s="50"/>
      <c r="BL9016" s="50"/>
      <c r="BM9016" s="50"/>
      <c r="BN9016" s="50"/>
      <c r="BO9016" s="50"/>
      <c r="BP9016" s="50"/>
      <c r="BQ9016" s="50"/>
      <c r="BR9016" s="50"/>
      <c r="BS9016" s="50"/>
      <c r="BT9016" s="50"/>
      <c r="BU9016" s="50"/>
      <c r="BV9016" s="50"/>
      <c r="BW9016" s="50"/>
      <c r="BX9016" s="50"/>
      <c r="BY9016" s="50"/>
      <c r="BZ9016" s="50"/>
      <c r="CA9016" s="50"/>
      <c r="CB9016" s="50"/>
      <c r="CC9016" s="50"/>
      <c r="CD9016" s="50"/>
      <c r="CE9016" s="50"/>
      <c r="CF9016" s="50"/>
      <c r="CG9016" s="50"/>
      <c r="CH9016" s="50"/>
      <c r="CI9016" s="50"/>
      <c r="CJ9016" s="50"/>
      <c r="CK9016" s="50"/>
      <c r="CL9016" s="50"/>
      <c r="CM9016" s="50"/>
      <c r="CN9016" s="50"/>
      <c r="CO9016" s="50"/>
      <c r="CP9016" s="50"/>
      <c r="CQ9016" s="50"/>
      <c r="CR9016" s="50"/>
      <c r="CS9016" s="50"/>
      <c r="CT9016" s="50"/>
      <c r="CU9016" s="50"/>
      <c r="CV9016" s="50"/>
      <c r="CW9016" s="50"/>
      <c r="CX9016" s="50"/>
      <c r="CY9016" s="50"/>
      <c r="CZ9016" s="50"/>
      <c r="DA9016" s="50"/>
      <c r="DB9016" s="50"/>
      <c r="DC9016" s="50"/>
      <c r="DD9016" s="50"/>
      <c r="DE9016" s="50"/>
      <c r="DF9016" s="50"/>
      <c r="DG9016" s="50"/>
    </row>
    <row r="9017" spans="1:111" x14ac:dyDescent="0.2">
      <c r="A9017" s="84"/>
      <c r="B9017" s="84"/>
      <c r="C9017" s="416"/>
      <c r="D9017" s="261"/>
      <c r="E9017" s="310"/>
      <c r="F9017" s="192"/>
      <c r="G9017" s="192"/>
      <c r="H9017" s="50"/>
      <c r="I9017" s="50"/>
      <c r="J9017" s="50"/>
      <c r="K9017" s="50"/>
      <c r="L9017" s="50"/>
      <c r="M9017" s="50"/>
      <c r="N9017" s="50"/>
      <c r="O9017" s="50"/>
      <c r="P9017" s="50"/>
      <c r="Q9017" s="50"/>
      <c r="R9017" s="50"/>
      <c r="S9017" s="50"/>
      <c r="T9017" s="50"/>
      <c r="U9017" s="50"/>
      <c r="V9017" s="50"/>
      <c r="W9017" s="50"/>
      <c r="X9017" s="50"/>
      <c r="Y9017" s="50"/>
      <c r="Z9017" s="50"/>
      <c r="AA9017" s="50"/>
      <c r="AB9017" s="50"/>
      <c r="AC9017" s="50"/>
      <c r="AD9017" s="50"/>
      <c r="AE9017" s="50"/>
      <c r="AF9017" s="50"/>
      <c r="AG9017" s="50"/>
      <c r="AH9017" s="50"/>
      <c r="AI9017" s="50"/>
      <c r="AJ9017" s="50"/>
      <c r="AK9017" s="50"/>
      <c r="AL9017" s="50"/>
      <c r="AM9017" s="50"/>
      <c r="AN9017" s="50"/>
      <c r="AO9017" s="50"/>
      <c r="AP9017" s="50"/>
      <c r="AQ9017" s="50"/>
      <c r="AR9017" s="50"/>
      <c r="AS9017" s="50"/>
      <c r="AT9017" s="50"/>
      <c r="AU9017" s="50"/>
      <c r="AV9017" s="50"/>
      <c r="AW9017" s="50"/>
      <c r="AX9017" s="50"/>
      <c r="AY9017" s="50"/>
      <c r="AZ9017" s="50"/>
      <c r="BA9017" s="50"/>
      <c r="BB9017" s="50"/>
      <c r="BC9017" s="50"/>
      <c r="BD9017" s="50"/>
      <c r="BE9017" s="50"/>
      <c r="BF9017" s="50"/>
      <c r="BG9017" s="50"/>
      <c r="BH9017" s="50"/>
      <c r="BI9017" s="50"/>
      <c r="BJ9017" s="50"/>
      <c r="BK9017" s="50"/>
      <c r="BL9017" s="50"/>
      <c r="BM9017" s="50"/>
      <c r="BN9017" s="50"/>
      <c r="BO9017" s="50"/>
      <c r="BP9017" s="50"/>
      <c r="BQ9017" s="50"/>
      <c r="BR9017" s="50"/>
      <c r="BS9017" s="50"/>
      <c r="BT9017" s="50"/>
      <c r="BU9017" s="50"/>
      <c r="BV9017" s="50"/>
      <c r="BW9017" s="50"/>
      <c r="BX9017" s="50"/>
      <c r="BY9017" s="50"/>
      <c r="BZ9017" s="50"/>
      <c r="CA9017" s="50"/>
      <c r="CB9017" s="50"/>
      <c r="CC9017" s="50"/>
      <c r="CD9017" s="50"/>
      <c r="CE9017" s="50"/>
      <c r="CF9017" s="50"/>
      <c r="CG9017" s="50"/>
      <c r="CH9017" s="50"/>
      <c r="CI9017" s="50"/>
      <c r="CJ9017" s="50"/>
      <c r="CK9017" s="50"/>
      <c r="CL9017" s="50"/>
      <c r="CM9017" s="50"/>
      <c r="CN9017" s="50"/>
      <c r="CO9017" s="50"/>
      <c r="CP9017" s="50"/>
      <c r="CQ9017" s="50"/>
      <c r="CR9017" s="50"/>
      <c r="CS9017" s="50"/>
      <c r="CT9017" s="50"/>
      <c r="CU9017" s="50"/>
      <c r="CV9017" s="50"/>
      <c r="CW9017" s="50"/>
      <c r="CX9017" s="50"/>
      <c r="CY9017" s="50"/>
      <c r="CZ9017" s="50"/>
      <c r="DA9017" s="50"/>
      <c r="DB9017" s="50"/>
      <c r="DC9017" s="50"/>
      <c r="DD9017" s="50"/>
      <c r="DE9017" s="50"/>
      <c r="DF9017" s="50"/>
      <c r="DG9017" s="50"/>
    </row>
    <row r="9018" spans="1:111" x14ac:dyDescent="0.2">
      <c r="A9018" s="84"/>
      <c r="B9018" s="84"/>
      <c r="C9018" s="416"/>
      <c r="D9018" s="161"/>
      <c r="E9018" s="310"/>
      <c r="F9018" s="192"/>
      <c r="G9018" s="192"/>
      <c r="H9018" s="50"/>
      <c r="I9018" s="50"/>
      <c r="J9018" s="50"/>
      <c r="K9018" s="50"/>
      <c r="L9018" s="50"/>
      <c r="M9018" s="50"/>
      <c r="N9018" s="50"/>
      <c r="O9018" s="50"/>
      <c r="P9018" s="50"/>
      <c r="Q9018" s="50"/>
      <c r="R9018" s="50"/>
      <c r="S9018" s="50"/>
      <c r="T9018" s="50"/>
      <c r="U9018" s="50"/>
      <c r="V9018" s="50"/>
      <c r="W9018" s="50"/>
      <c r="X9018" s="50"/>
      <c r="Y9018" s="50"/>
      <c r="Z9018" s="50"/>
      <c r="AA9018" s="50"/>
      <c r="AB9018" s="50"/>
      <c r="AC9018" s="50"/>
      <c r="AD9018" s="50"/>
      <c r="AE9018" s="50"/>
      <c r="AF9018" s="50"/>
      <c r="AG9018" s="50"/>
      <c r="AH9018" s="50"/>
      <c r="AI9018" s="50"/>
      <c r="AJ9018" s="50"/>
      <c r="AK9018" s="50"/>
      <c r="AL9018" s="50"/>
      <c r="AM9018" s="50"/>
      <c r="AN9018" s="50"/>
      <c r="AO9018" s="50"/>
      <c r="AP9018" s="50"/>
      <c r="AQ9018" s="50"/>
      <c r="AR9018" s="50"/>
      <c r="AS9018" s="50"/>
      <c r="AT9018" s="50"/>
      <c r="AU9018" s="50"/>
      <c r="AV9018" s="50"/>
      <c r="AW9018" s="50"/>
      <c r="AX9018" s="50"/>
      <c r="AY9018" s="50"/>
      <c r="AZ9018" s="50"/>
      <c r="BA9018" s="50"/>
      <c r="BB9018" s="50"/>
      <c r="BC9018" s="50"/>
      <c r="BD9018" s="50"/>
      <c r="BE9018" s="50"/>
      <c r="BF9018" s="50"/>
      <c r="BG9018" s="50"/>
      <c r="BH9018" s="50"/>
      <c r="BI9018" s="50"/>
      <c r="BJ9018" s="50"/>
      <c r="BK9018" s="50"/>
      <c r="BL9018" s="50"/>
      <c r="BM9018" s="50"/>
      <c r="BN9018" s="50"/>
      <c r="BO9018" s="50"/>
      <c r="BP9018" s="50"/>
      <c r="BQ9018" s="50"/>
      <c r="BR9018" s="50"/>
      <c r="BS9018" s="50"/>
      <c r="BT9018" s="50"/>
      <c r="BU9018" s="50"/>
      <c r="BV9018" s="50"/>
      <c r="BW9018" s="50"/>
      <c r="BX9018" s="50"/>
      <c r="BY9018" s="50"/>
      <c r="BZ9018" s="50"/>
      <c r="CA9018" s="50"/>
      <c r="CB9018" s="50"/>
      <c r="CC9018" s="50"/>
      <c r="CD9018" s="50"/>
      <c r="CE9018" s="50"/>
      <c r="CF9018" s="50"/>
      <c r="CG9018" s="50"/>
      <c r="CH9018" s="50"/>
      <c r="CI9018" s="50"/>
      <c r="CJ9018" s="50"/>
      <c r="CK9018" s="50"/>
      <c r="CL9018" s="50"/>
      <c r="CM9018" s="50"/>
      <c r="CN9018" s="50"/>
      <c r="CO9018" s="50"/>
      <c r="CP9018" s="50"/>
      <c r="CQ9018" s="50"/>
      <c r="CR9018" s="50"/>
      <c r="CS9018" s="50"/>
      <c r="CT9018" s="50"/>
      <c r="CU9018" s="50"/>
      <c r="CV9018" s="50"/>
      <c r="CW9018" s="50"/>
      <c r="CX9018" s="50"/>
      <c r="CY9018" s="50"/>
      <c r="CZ9018" s="50"/>
      <c r="DA9018" s="50"/>
      <c r="DB9018" s="50"/>
      <c r="DC9018" s="50"/>
      <c r="DD9018" s="50"/>
      <c r="DE9018" s="50"/>
      <c r="DF9018" s="50"/>
      <c r="DG9018" s="50"/>
    </row>
    <row r="9019" spans="1:111" x14ac:dyDescent="0.2">
      <c r="A9019" s="84"/>
      <c r="B9019" s="84"/>
      <c r="C9019" s="416"/>
      <c r="D9019" s="161"/>
      <c r="E9019" s="310"/>
      <c r="F9019" s="192"/>
      <c r="G9019" s="192"/>
      <c r="H9019" s="50"/>
      <c r="I9019" s="50"/>
      <c r="J9019" s="50"/>
      <c r="K9019" s="50"/>
      <c r="L9019" s="50"/>
      <c r="M9019" s="50"/>
      <c r="N9019" s="50"/>
      <c r="O9019" s="50"/>
      <c r="P9019" s="50"/>
      <c r="Q9019" s="50"/>
      <c r="R9019" s="50"/>
      <c r="S9019" s="50"/>
      <c r="T9019" s="50"/>
      <c r="U9019" s="50"/>
      <c r="V9019" s="50"/>
      <c r="W9019" s="50"/>
      <c r="X9019" s="50"/>
      <c r="Y9019" s="50"/>
      <c r="Z9019" s="50"/>
      <c r="AA9019" s="50"/>
      <c r="AB9019" s="50"/>
      <c r="AC9019" s="50"/>
      <c r="AD9019" s="50"/>
      <c r="AE9019" s="50"/>
      <c r="AF9019" s="50"/>
      <c r="AG9019" s="50"/>
      <c r="AH9019" s="50"/>
      <c r="AI9019" s="50"/>
      <c r="AJ9019" s="50"/>
      <c r="AK9019" s="50"/>
      <c r="AL9019" s="50"/>
      <c r="AM9019" s="50"/>
      <c r="AN9019" s="50"/>
      <c r="AO9019" s="50"/>
      <c r="AP9019" s="50"/>
      <c r="AQ9019" s="50"/>
      <c r="AR9019" s="50"/>
      <c r="AS9019" s="50"/>
      <c r="AT9019" s="50"/>
      <c r="AU9019" s="50"/>
      <c r="AV9019" s="50"/>
      <c r="AW9019" s="50"/>
      <c r="AX9019" s="50"/>
      <c r="AY9019" s="50"/>
      <c r="AZ9019" s="50"/>
      <c r="BA9019" s="50"/>
      <c r="BB9019" s="50"/>
      <c r="BC9019" s="50"/>
      <c r="BD9019" s="50"/>
      <c r="BE9019" s="50"/>
      <c r="BF9019" s="50"/>
      <c r="BG9019" s="50"/>
      <c r="BH9019" s="50"/>
      <c r="BI9019" s="50"/>
      <c r="BJ9019" s="50"/>
      <c r="BK9019" s="50"/>
      <c r="BL9019" s="50"/>
      <c r="BM9019" s="50"/>
      <c r="BN9019" s="50"/>
      <c r="BO9019" s="50"/>
      <c r="BP9019" s="50"/>
      <c r="BQ9019" s="50"/>
      <c r="BR9019" s="50"/>
      <c r="BS9019" s="50"/>
      <c r="BT9019" s="50"/>
      <c r="BU9019" s="50"/>
      <c r="BV9019" s="50"/>
      <c r="BW9019" s="50"/>
      <c r="BX9019" s="50"/>
      <c r="BY9019" s="50"/>
      <c r="BZ9019" s="50"/>
      <c r="CA9019" s="50"/>
      <c r="CB9019" s="50"/>
      <c r="CC9019" s="50"/>
      <c r="CD9019" s="50"/>
      <c r="CE9019" s="50"/>
      <c r="CF9019" s="50"/>
      <c r="CG9019" s="50"/>
      <c r="CH9019" s="50"/>
      <c r="CI9019" s="50"/>
      <c r="CJ9019" s="50"/>
      <c r="CK9019" s="50"/>
      <c r="CL9019" s="50"/>
      <c r="CM9019" s="50"/>
      <c r="CN9019" s="50"/>
      <c r="CO9019" s="50"/>
      <c r="CP9019" s="50"/>
      <c r="CQ9019" s="50"/>
      <c r="CR9019" s="50"/>
      <c r="CS9019" s="50"/>
      <c r="CT9019" s="50"/>
      <c r="CU9019" s="50"/>
      <c r="CV9019" s="50"/>
      <c r="CW9019" s="50"/>
      <c r="CX9019" s="50"/>
      <c r="CY9019" s="50"/>
      <c r="CZ9019" s="50"/>
      <c r="DA9019" s="50"/>
      <c r="DB9019" s="50"/>
      <c r="DC9019" s="50"/>
      <c r="DD9019" s="50"/>
      <c r="DE9019" s="50"/>
      <c r="DF9019" s="50"/>
      <c r="DG9019" s="50"/>
    </row>
    <row r="9020" spans="1:111" x14ac:dyDescent="0.2">
      <c r="A9020" s="84"/>
      <c r="B9020" s="84"/>
      <c r="C9020" s="416"/>
      <c r="D9020" s="161"/>
      <c r="E9020" s="310"/>
      <c r="F9020" s="192"/>
      <c r="G9020" s="192"/>
      <c r="H9020" s="50"/>
      <c r="I9020" s="50"/>
      <c r="J9020" s="50"/>
      <c r="K9020" s="50"/>
      <c r="L9020" s="50"/>
      <c r="M9020" s="50"/>
      <c r="N9020" s="50"/>
      <c r="O9020" s="50"/>
      <c r="P9020" s="50"/>
      <c r="Q9020" s="50"/>
      <c r="R9020" s="50"/>
      <c r="S9020" s="50"/>
      <c r="T9020" s="50"/>
      <c r="U9020" s="50"/>
      <c r="V9020" s="50"/>
      <c r="W9020" s="50"/>
      <c r="X9020" s="50"/>
      <c r="Y9020" s="50"/>
      <c r="Z9020" s="50"/>
      <c r="AA9020" s="50"/>
      <c r="AB9020" s="50"/>
      <c r="AC9020" s="50"/>
      <c r="AD9020" s="50"/>
      <c r="AE9020" s="50"/>
      <c r="AF9020" s="50"/>
      <c r="AG9020" s="50"/>
      <c r="AH9020" s="50"/>
      <c r="AI9020" s="50"/>
      <c r="AJ9020" s="50"/>
      <c r="AK9020" s="50"/>
      <c r="AL9020" s="50"/>
      <c r="AM9020" s="50"/>
      <c r="AN9020" s="50"/>
      <c r="AO9020" s="50"/>
      <c r="AP9020" s="50"/>
      <c r="AQ9020" s="50"/>
      <c r="AR9020" s="50"/>
      <c r="AS9020" s="50"/>
      <c r="AT9020" s="50"/>
      <c r="AU9020" s="50"/>
      <c r="AV9020" s="50"/>
      <c r="AW9020" s="50"/>
      <c r="AX9020" s="50"/>
      <c r="AY9020" s="50"/>
      <c r="AZ9020" s="50"/>
      <c r="BA9020" s="50"/>
      <c r="BB9020" s="50"/>
      <c r="BC9020" s="50"/>
      <c r="BD9020" s="50"/>
      <c r="BE9020" s="50"/>
      <c r="BF9020" s="50"/>
      <c r="BG9020" s="50"/>
      <c r="BH9020" s="50"/>
      <c r="BI9020" s="50"/>
      <c r="BJ9020" s="50"/>
      <c r="BK9020" s="50"/>
      <c r="BL9020" s="50"/>
      <c r="BM9020" s="50"/>
      <c r="BN9020" s="50"/>
      <c r="BO9020" s="50"/>
      <c r="BP9020" s="50"/>
      <c r="BQ9020" s="50"/>
      <c r="BR9020" s="50"/>
      <c r="BS9020" s="50"/>
      <c r="BT9020" s="50"/>
      <c r="BU9020" s="50"/>
      <c r="BV9020" s="50"/>
      <c r="BW9020" s="50"/>
      <c r="BX9020" s="50"/>
      <c r="BY9020" s="50"/>
      <c r="BZ9020" s="50"/>
      <c r="CA9020" s="50"/>
      <c r="CB9020" s="50"/>
      <c r="CC9020" s="50"/>
      <c r="CD9020" s="50"/>
      <c r="CE9020" s="50"/>
      <c r="CF9020" s="50"/>
      <c r="CG9020" s="50"/>
      <c r="CH9020" s="50"/>
      <c r="CI9020" s="50"/>
      <c r="CJ9020" s="50"/>
      <c r="CK9020" s="50"/>
      <c r="CL9020" s="50"/>
      <c r="CM9020" s="50"/>
      <c r="CN9020" s="50"/>
      <c r="CO9020" s="50"/>
      <c r="CP9020" s="50"/>
      <c r="CQ9020" s="50"/>
      <c r="CR9020" s="50"/>
      <c r="CS9020" s="50"/>
      <c r="CT9020" s="50"/>
      <c r="CU9020" s="50"/>
      <c r="CV9020" s="50"/>
      <c r="CW9020" s="50"/>
      <c r="CX9020" s="50"/>
      <c r="CY9020" s="50"/>
      <c r="CZ9020" s="50"/>
      <c r="DA9020" s="50"/>
      <c r="DB9020" s="50"/>
      <c r="DC9020" s="50"/>
      <c r="DD9020" s="50"/>
      <c r="DE9020" s="50"/>
      <c r="DF9020" s="50"/>
      <c r="DG9020" s="50"/>
    </row>
    <row r="9021" spans="1:111" x14ac:dyDescent="0.2">
      <c r="A9021" s="84"/>
      <c r="B9021" s="84"/>
      <c r="C9021" s="416"/>
      <c r="D9021" s="161"/>
      <c r="E9021" s="310"/>
      <c r="F9021" s="192"/>
      <c r="G9021" s="192"/>
      <c r="H9021" s="50"/>
      <c r="I9021" s="50"/>
      <c r="J9021" s="50"/>
      <c r="K9021" s="50"/>
      <c r="L9021" s="50"/>
      <c r="M9021" s="50"/>
      <c r="N9021" s="50"/>
      <c r="O9021" s="50"/>
      <c r="P9021" s="50"/>
      <c r="Q9021" s="50"/>
      <c r="R9021" s="50"/>
      <c r="S9021" s="50"/>
      <c r="T9021" s="50"/>
      <c r="U9021" s="50"/>
      <c r="V9021" s="50"/>
      <c r="W9021" s="50"/>
      <c r="X9021" s="50"/>
      <c r="Y9021" s="50"/>
      <c r="Z9021" s="50"/>
      <c r="AA9021" s="50"/>
      <c r="AB9021" s="50"/>
      <c r="AC9021" s="50"/>
      <c r="AD9021" s="50"/>
      <c r="AE9021" s="50"/>
      <c r="AF9021" s="50"/>
      <c r="AG9021" s="50"/>
      <c r="AH9021" s="50"/>
      <c r="AI9021" s="50"/>
      <c r="AJ9021" s="50"/>
      <c r="AK9021" s="50"/>
      <c r="AL9021" s="50"/>
      <c r="AM9021" s="50"/>
      <c r="AN9021" s="50"/>
      <c r="AO9021" s="50"/>
      <c r="AP9021" s="50"/>
      <c r="AQ9021" s="50"/>
      <c r="AR9021" s="50"/>
      <c r="AS9021" s="50"/>
      <c r="AT9021" s="50"/>
      <c r="AU9021" s="50"/>
      <c r="AV9021" s="50"/>
      <c r="AW9021" s="50"/>
      <c r="AX9021" s="50"/>
      <c r="AY9021" s="50"/>
      <c r="AZ9021" s="50"/>
      <c r="BA9021" s="50"/>
      <c r="BB9021" s="50"/>
      <c r="BC9021" s="50"/>
      <c r="BD9021" s="50"/>
      <c r="BE9021" s="50"/>
      <c r="BF9021" s="50"/>
      <c r="BG9021" s="50"/>
      <c r="BH9021" s="50"/>
      <c r="BI9021" s="50"/>
      <c r="BJ9021" s="50"/>
      <c r="BK9021" s="50"/>
      <c r="BL9021" s="50"/>
      <c r="BM9021" s="50"/>
      <c r="BN9021" s="50"/>
      <c r="BO9021" s="50"/>
      <c r="BP9021" s="50"/>
      <c r="BQ9021" s="50"/>
      <c r="BR9021" s="50"/>
      <c r="BS9021" s="50"/>
      <c r="BT9021" s="50"/>
      <c r="BU9021" s="50"/>
      <c r="BV9021" s="50"/>
      <c r="BW9021" s="50"/>
      <c r="BX9021" s="50"/>
      <c r="BY9021" s="50"/>
      <c r="BZ9021" s="50"/>
      <c r="CA9021" s="50"/>
      <c r="CB9021" s="50"/>
      <c r="CC9021" s="50"/>
      <c r="CD9021" s="50"/>
      <c r="CE9021" s="50"/>
      <c r="CF9021" s="50"/>
      <c r="CG9021" s="50"/>
      <c r="CH9021" s="50"/>
      <c r="CI9021" s="50"/>
      <c r="CJ9021" s="50"/>
      <c r="CK9021" s="50"/>
      <c r="CL9021" s="50"/>
      <c r="CM9021" s="50"/>
      <c r="CN9021" s="50"/>
      <c r="CO9021" s="50"/>
      <c r="CP9021" s="50"/>
      <c r="CQ9021" s="50"/>
      <c r="CR9021" s="50"/>
      <c r="CS9021" s="50"/>
      <c r="CT9021" s="50"/>
      <c r="CU9021" s="50"/>
      <c r="CV9021" s="50"/>
      <c r="CW9021" s="50"/>
      <c r="CX9021" s="50"/>
      <c r="CY9021" s="50"/>
      <c r="CZ9021" s="50"/>
      <c r="DA9021" s="50"/>
      <c r="DB9021" s="50"/>
      <c r="DC9021" s="50"/>
      <c r="DD9021" s="50"/>
      <c r="DE9021" s="50"/>
      <c r="DF9021" s="50"/>
      <c r="DG9021" s="50"/>
    </row>
    <row r="9022" spans="1:111" x14ac:dyDescent="0.2">
      <c r="A9022" s="84"/>
      <c r="B9022" s="84"/>
      <c r="C9022" s="416"/>
      <c r="D9022" s="161"/>
      <c r="E9022" s="310"/>
      <c r="F9022" s="192"/>
      <c r="G9022" s="192"/>
      <c r="H9022" s="50"/>
      <c r="I9022" s="50"/>
      <c r="J9022" s="50"/>
      <c r="K9022" s="50"/>
      <c r="L9022" s="50"/>
      <c r="M9022" s="50"/>
      <c r="N9022" s="50"/>
      <c r="O9022" s="50"/>
      <c r="P9022" s="50"/>
      <c r="Q9022" s="50"/>
      <c r="R9022" s="50"/>
      <c r="S9022" s="50"/>
      <c r="T9022" s="50"/>
      <c r="U9022" s="50"/>
      <c r="V9022" s="50"/>
      <c r="W9022" s="50"/>
      <c r="X9022" s="50"/>
      <c r="Y9022" s="50"/>
      <c r="Z9022" s="50"/>
      <c r="AA9022" s="50"/>
      <c r="AB9022" s="50"/>
      <c r="AC9022" s="50"/>
      <c r="AD9022" s="50"/>
      <c r="AE9022" s="50"/>
      <c r="AF9022" s="50"/>
      <c r="AG9022" s="50"/>
      <c r="AH9022" s="50"/>
      <c r="AI9022" s="50"/>
      <c r="AJ9022" s="50"/>
      <c r="AK9022" s="50"/>
      <c r="AL9022" s="50"/>
      <c r="AM9022" s="50"/>
      <c r="AN9022" s="50"/>
      <c r="AO9022" s="50"/>
      <c r="AP9022" s="50"/>
      <c r="AQ9022" s="50"/>
      <c r="AR9022" s="50"/>
      <c r="AS9022" s="50"/>
      <c r="AT9022" s="50"/>
      <c r="AU9022" s="50"/>
      <c r="AV9022" s="50"/>
      <c r="AW9022" s="50"/>
      <c r="AX9022" s="50"/>
      <c r="AY9022" s="50"/>
      <c r="AZ9022" s="50"/>
      <c r="BA9022" s="50"/>
      <c r="BB9022" s="50"/>
      <c r="BC9022" s="50"/>
      <c r="BD9022" s="50"/>
      <c r="BE9022" s="50"/>
      <c r="BF9022" s="50"/>
      <c r="BG9022" s="50"/>
      <c r="BH9022" s="50"/>
      <c r="BI9022" s="50"/>
      <c r="BJ9022" s="50"/>
      <c r="BK9022" s="50"/>
      <c r="BL9022" s="50"/>
      <c r="BM9022" s="50"/>
      <c r="BN9022" s="50"/>
      <c r="BO9022" s="50"/>
      <c r="BP9022" s="50"/>
      <c r="BQ9022" s="50"/>
      <c r="BR9022" s="50"/>
      <c r="BS9022" s="50"/>
      <c r="BT9022" s="50"/>
      <c r="BU9022" s="50"/>
      <c r="BV9022" s="50"/>
      <c r="BW9022" s="50"/>
      <c r="BX9022" s="50"/>
      <c r="BY9022" s="50"/>
      <c r="BZ9022" s="50"/>
      <c r="CA9022" s="50"/>
      <c r="CB9022" s="50"/>
      <c r="CC9022" s="50"/>
      <c r="CD9022" s="50"/>
      <c r="CE9022" s="50"/>
      <c r="CF9022" s="50"/>
      <c r="CG9022" s="50"/>
      <c r="CH9022" s="50"/>
      <c r="CI9022" s="50"/>
      <c r="CJ9022" s="50"/>
      <c r="CK9022" s="50"/>
      <c r="CL9022" s="50"/>
      <c r="CM9022" s="50"/>
      <c r="CN9022" s="50"/>
      <c r="CO9022" s="50"/>
      <c r="CP9022" s="50"/>
      <c r="CQ9022" s="50"/>
      <c r="CR9022" s="50"/>
      <c r="CS9022" s="50"/>
      <c r="CT9022" s="50"/>
      <c r="CU9022" s="50"/>
      <c r="CV9022" s="50"/>
      <c r="CW9022" s="50"/>
      <c r="CX9022" s="50"/>
      <c r="CY9022" s="50"/>
      <c r="CZ9022" s="50"/>
      <c r="DA9022" s="50"/>
      <c r="DB9022" s="50"/>
      <c r="DC9022" s="50"/>
      <c r="DD9022" s="50"/>
      <c r="DE9022" s="50"/>
      <c r="DF9022" s="50"/>
      <c r="DG9022" s="50"/>
    </row>
    <row r="9023" spans="1:111" x14ac:dyDescent="0.2">
      <c r="A9023" s="84"/>
      <c r="B9023" s="84"/>
      <c r="C9023" s="416"/>
      <c r="D9023" s="261"/>
      <c r="E9023" s="310"/>
      <c r="F9023" s="192"/>
      <c r="G9023" s="192"/>
      <c r="H9023" s="50"/>
      <c r="I9023" s="50"/>
      <c r="J9023" s="50"/>
      <c r="K9023" s="50"/>
      <c r="L9023" s="50"/>
      <c r="M9023" s="50"/>
      <c r="N9023" s="50"/>
      <c r="O9023" s="50"/>
      <c r="P9023" s="50"/>
      <c r="Q9023" s="50"/>
      <c r="R9023" s="50"/>
      <c r="S9023" s="50"/>
      <c r="T9023" s="50"/>
      <c r="U9023" s="50"/>
      <c r="V9023" s="50"/>
      <c r="W9023" s="50"/>
      <c r="X9023" s="50"/>
      <c r="Y9023" s="50"/>
      <c r="Z9023" s="50"/>
      <c r="AA9023" s="50"/>
      <c r="AB9023" s="50"/>
      <c r="AC9023" s="50"/>
      <c r="AD9023" s="50"/>
      <c r="AE9023" s="50"/>
      <c r="AF9023" s="50"/>
      <c r="AG9023" s="50"/>
      <c r="AH9023" s="50"/>
      <c r="AI9023" s="50"/>
      <c r="AJ9023" s="50"/>
      <c r="AK9023" s="50"/>
      <c r="AL9023" s="50"/>
      <c r="AM9023" s="50"/>
      <c r="AN9023" s="50"/>
      <c r="AO9023" s="50"/>
      <c r="AP9023" s="50"/>
      <c r="AQ9023" s="50"/>
      <c r="AR9023" s="50"/>
      <c r="AS9023" s="50"/>
      <c r="AT9023" s="50"/>
      <c r="AU9023" s="50"/>
      <c r="AV9023" s="50"/>
      <c r="AW9023" s="50"/>
      <c r="AX9023" s="50"/>
      <c r="AY9023" s="50"/>
      <c r="AZ9023" s="50"/>
      <c r="BA9023" s="50"/>
      <c r="BB9023" s="50"/>
      <c r="BC9023" s="50"/>
      <c r="BD9023" s="50"/>
      <c r="BE9023" s="50"/>
      <c r="BF9023" s="50"/>
      <c r="BG9023" s="50"/>
      <c r="BH9023" s="50"/>
      <c r="BI9023" s="50"/>
      <c r="BJ9023" s="50"/>
      <c r="BK9023" s="50"/>
      <c r="BL9023" s="50"/>
      <c r="BM9023" s="50"/>
      <c r="BN9023" s="50"/>
      <c r="BO9023" s="50"/>
      <c r="BP9023" s="50"/>
      <c r="BQ9023" s="50"/>
      <c r="BR9023" s="50"/>
      <c r="BS9023" s="50"/>
      <c r="BT9023" s="50"/>
      <c r="BU9023" s="50"/>
      <c r="BV9023" s="50"/>
      <c r="BW9023" s="50"/>
      <c r="BX9023" s="50"/>
      <c r="BY9023" s="50"/>
      <c r="BZ9023" s="50"/>
      <c r="CA9023" s="50"/>
      <c r="CB9023" s="50"/>
      <c r="CC9023" s="50"/>
      <c r="CD9023" s="50"/>
      <c r="CE9023" s="50"/>
      <c r="CF9023" s="50"/>
      <c r="CG9023" s="50"/>
      <c r="CH9023" s="50"/>
      <c r="CI9023" s="50"/>
      <c r="CJ9023" s="50"/>
      <c r="CK9023" s="50"/>
      <c r="CL9023" s="50"/>
      <c r="CM9023" s="50"/>
      <c r="CN9023" s="50"/>
      <c r="CO9023" s="50"/>
      <c r="CP9023" s="50"/>
      <c r="CQ9023" s="50"/>
      <c r="CR9023" s="50"/>
      <c r="CS9023" s="50"/>
      <c r="CT9023" s="50"/>
      <c r="CU9023" s="50"/>
      <c r="CV9023" s="50"/>
      <c r="CW9023" s="50"/>
      <c r="CX9023" s="50"/>
      <c r="CY9023" s="50"/>
      <c r="CZ9023" s="50"/>
      <c r="DA9023" s="50"/>
      <c r="DB9023" s="50"/>
      <c r="DC9023" s="50"/>
      <c r="DD9023" s="50"/>
      <c r="DE9023" s="50"/>
      <c r="DF9023" s="50"/>
      <c r="DG9023" s="50"/>
    </row>
    <row r="9024" spans="1:111" x14ac:dyDescent="0.2">
      <c r="A9024" s="84"/>
      <c r="B9024" s="84"/>
      <c r="C9024" s="416"/>
      <c r="D9024" s="161"/>
      <c r="E9024" s="310"/>
      <c r="F9024" s="192"/>
      <c r="G9024" s="192"/>
      <c r="H9024" s="50"/>
      <c r="I9024" s="50"/>
      <c r="J9024" s="50"/>
      <c r="K9024" s="50"/>
      <c r="L9024" s="50"/>
      <c r="M9024" s="50"/>
      <c r="N9024" s="50"/>
      <c r="O9024" s="50"/>
      <c r="P9024" s="50"/>
      <c r="Q9024" s="50"/>
      <c r="R9024" s="50"/>
      <c r="S9024" s="50"/>
      <c r="T9024" s="50"/>
      <c r="U9024" s="50"/>
      <c r="V9024" s="50"/>
      <c r="W9024" s="50"/>
      <c r="X9024" s="50"/>
      <c r="Y9024" s="50"/>
      <c r="Z9024" s="50"/>
      <c r="AA9024" s="50"/>
      <c r="AB9024" s="50"/>
      <c r="AC9024" s="50"/>
      <c r="AD9024" s="50"/>
      <c r="AE9024" s="50"/>
      <c r="AF9024" s="50"/>
      <c r="AG9024" s="50"/>
      <c r="AH9024" s="50"/>
      <c r="AI9024" s="50"/>
      <c r="AJ9024" s="50"/>
      <c r="AK9024" s="50"/>
      <c r="AL9024" s="50"/>
      <c r="AM9024" s="50"/>
      <c r="AN9024" s="50"/>
      <c r="AO9024" s="50"/>
      <c r="AP9024" s="50"/>
      <c r="AQ9024" s="50"/>
      <c r="AR9024" s="50"/>
      <c r="AS9024" s="50"/>
      <c r="AT9024" s="50"/>
      <c r="AU9024" s="50"/>
      <c r="AV9024" s="50"/>
      <c r="AW9024" s="50"/>
      <c r="AX9024" s="50"/>
      <c r="AY9024" s="50"/>
      <c r="AZ9024" s="50"/>
      <c r="BA9024" s="50"/>
      <c r="BB9024" s="50"/>
      <c r="BC9024" s="50"/>
      <c r="BD9024" s="50"/>
      <c r="BE9024" s="50"/>
      <c r="BF9024" s="50"/>
      <c r="BG9024" s="50"/>
      <c r="BH9024" s="50"/>
      <c r="BI9024" s="50"/>
      <c r="BJ9024" s="50"/>
      <c r="BK9024" s="50"/>
      <c r="BL9024" s="50"/>
      <c r="BM9024" s="50"/>
      <c r="BN9024" s="50"/>
      <c r="BO9024" s="50"/>
      <c r="BP9024" s="50"/>
      <c r="BQ9024" s="50"/>
      <c r="BR9024" s="50"/>
      <c r="BS9024" s="50"/>
      <c r="BT9024" s="50"/>
      <c r="BU9024" s="50"/>
      <c r="BV9024" s="50"/>
      <c r="BW9024" s="50"/>
      <c r="BX9024" s="50"/>
      <c r="BY9024" s="50"/>
      <c r="BZ9024" s="50"/>
      <c r="CA9024" s="50"/>
      <c r="CB9024" s="50"/>
      <c r="CC9024" s="50"/>
      <c r="CD9024" s="50"/>
      <c r="CE9024" s="50"/>
      <c r="CF9024" s="50"/>
      <c r="CG9024" s="50"/>
      <c r="CH9024" s="50"/>
      <c r="CI9024" s="50"/>
      <c r="CJ9024" s="50"/>
      <c r="CK9024" s="50"/>
      <c r="CL9024" s="50"/>
      <c r="CM9024" s="50"/>
      <c r="CN9024" s="50"/>
      <c r="CO9024" s="50"/>
      <c r="CP9024" s="50"/>
      <c r="CQ9024" s="50"/>
      <c r="CR9024" s="50"/>
      <c r="CS9024" s="50"/>
      <c r="CT9024" s="50"/>
      <c r="CU9024" s="50"/>
      <c r="CV9024" s="50"/>
      <c r="CW9024" s="50"/>
      <c r="CX9024" s="50"/>
      <c r="CY9024" s="50"/>
      <c r="CZ9024" s="50"/>
      <c r="DA9024" s="50"/>
      <c r="DB9024" s="50"/>
      <c r="DC9024" s="50"/>
      <c r="DD9024" s="50"/>
      <c r="DE9024" s="50"/>
      <c r="DF9024" s="50"/>
      <c r="DG9024" s="50"/>
    </row>
    <row r="9025" spans="1:111" x14ac:dyDescent="0.2">
      <c r="A9025" s="84"/>
      <c r="B9025" s="84"/>
      <c r="C9025" s="416"/>
      <c r="D9025" s="161"/>
      <c r="E9025" s="310"/>
      <c r="F9025" s="192"/>
      <c r="G9025" s="192"/>
      <c r="H9025" s="50"/>
      <c r="I9025" s="50"/>
      <c r="J9025" s="50"/>
      <c r="K9025" s="50"/>
      <c r="L9025" s="50"/>
      <c r="M9025" s="50"/>
      <c r="N9025" s="50"/>
      <c r="O9025" s="50"/>
      <c r="P9025" s="50"/>
      <c r="Q9025" s="50"/>
      <c r="R9025" s="50"/>
      <c r="S9025" s="50"/>
      <c r="T9025" s="50"/>
      <c r="U9025" s="50"/>
      <c r="V9025" s="50"/>
      <c r="W9025" s="50"/>
      <c r="X9025" s="50"/>
      <c r="Y9025" s="50"/>
      <c r="Z9025" s="50"/>
      <c r="AA9025" s="50"/>
      <c r="AB9025" s="50"/>
      <c r="AC9025" s="50"/>
      <c r="AD9025" s="50"/>
      <c r="AE9025" s="50"/>
      <c r="AF9025" s="50"/>
      <c r="AG9025" s="50"/>
      <c r="AH9025" s="50"/>
      <c r="AI9025" s="50"/>
      <c r="AJ9025" s="50"/>
      <c r="AK9025" s="50"/>
      <c r="AL9025" s="50"/>
      <c r="AM9025" s="50"/>
      <c r="AN9025" s="50"/>
      <c r="AO9025" s="50"/>
      <c r="AP9025" s="50"/>
      <c r="AQ9025" s="50"/>
      <c r="AR9025" s="50"/>
      <c r="AS9025" s="50"/>
      <c r="AT9025" s="50"/>
      <c r="AU9025" s="50"/>
      <c r="AV9025" s="50"/>
      <c r="AW9025" s="50"/>
      <c r="AX9025" s="50"/>
      <c r="AY9025" s="50"/>
      <c r="AZ9025" s="50"/>
      <c r="BA9025" s="50"/>
      <c r="BB9025" s="50"/>
      <c r="BC9025" s="50"/>
      <c r="BD9025" s="50"/>
      <c r="BE9025" s="50"/>
      <c r="BF9025" s="50"/>
      <c r="BG9025" s="50"/>
      <c r="BH9025" s="50"/>
      <c r="BI9025" s="50"/>
      <c r="BJ9025" s="50"/>
      <c r="BK9025" s="50"/>
      <c r="BL9025" s="50"/>
      <c r="BM9025" s="50"/>
      <c r="BN9025" s="50"/>
      <c r="BO9025" s="50"/>
      <c r="BP9025" s="50"/>
      <c r="BQ9025" s="50"/>
      <c r="BR9025" s="50"/>
      <c r="BS9025" s="50"/>
      <c r="BT9025" s="50"/>
      <c r="BU9025" s="50"/>
      <c r="BV9025" s="50"/>
      <c r="BW9025" s="50"/>
      <c r="BX9025" s="50"/>
      <c r="BY9025" s="50"/>
      <c r="BZ9025" s="50"/>
      <c r="CA9025" s="50"/>
      <c r="CB9025" s="50"/>
      <c r="CC9025" s="50"/>
      <c r="CD9025" s="50"/>
      <c r="CE9025" s="50"/>
      <c r="CF9025" s="50"/>
      <c r="CG9025" s="50"/>
      <c r="CH9025" s="50"/>
      <c r="CI9025" s="50"/>
      <c r="CJ9025" s="50"/>
      <c r="CK9025" s="50"/>
      <c r="CL9025" s="50"/>
      <c r="CM9025" s="50"/>
      <c r="CN9025" s="50"/>
      <c r="CO9025" s="50"/>
      <c r="CP9025" s="50"/>
      <c r="CQ9025" s="50"/>
      <c r="CR9025" s="50"/>
      <c r="CS9025" s="50"/>
      <c r="CT9025" s="50"/>
      <c r="CU9025" s="50"/>
      <c r="CV9025" s="50"/>
      <c r="CW9025" s="50"/>
      <c r="CX9025" s="50"/>
      <c r="CY9025" s="50"/>
      <c r="CZ9025" s="50"/>
      <c r="DA9025" s="50"/>
      <c r="DB9025" s="50"/>
      <c r="DC9025" s="50"/>
      <c r="DD9025" s="50"/>
      <c r="DE9025" s="50"/>
      <c r="DF9025" s="50"/>
      <c r="DG9025" s="50"/>
    </row>
    <row r="9026" spans="1:111" x14ac:dyDescent="0.2">
      <c r="A9026" s="84"/>
      <c r="B9026" s="84"/>
      <c r="C9026" s="416"/>
      <c r="D9026" s="161"/>
      <c r="E9026" s="310"/>
      <c r="F9026" s="192"/>
      <c r="G9026" s="192"/>
      <c r="H9026" s="50"/>
      <c r="I9026" s="50"/>
      <c r="J9026" s="50"/>
      <c r="K9026" s="50"/>
      <c r="L9026" s="50"/>
      <c r="M9026" s="50"/>
      <c r="N9026" s="50"/>
      <c r="O9026" s="50"/>
      <c r="P9026" s="50"/>
      <c r="Q9026" s="50"/>
      <c r="R9026" s="50"/>
      <c r="S9026" s="50"/>
      <c r="T9026" s="50"/>
      <c r="U9026" s="50"/>
      <c r="V9026" s="50"/>
      <c r="W9026" s="50"/>
      <c r="X9026" s="50"/>
      <c r="Y9026" s="50"/>
      <c r="Z9026" s="50"/>
      <c r="AA9026" s="50"/>
      <c r="AB9026" s="50"/>
      <c r="AC9026" s="50"/>
      <c r="AD9026" s="50"/>
      <c r="AE9026" s="50"/>
      <c r="AF9026" s="50"/>
      <c r="AG9026" s="50"/>
      <c r="AH9026" s="50"/>
      <c r="AI9026" s="50"/>
      <c r="AJ9026" s="50"/>
      <c r="AK9026" s="50"/>
      <c r="AL9026" s="50"/>
      <c r="AM9026" s="50"/>
      <c r="AN9026" s="50"/>
      <c r="AO9026" s="50"/>
      <c r="AP9026" s="50"/>
      <c r="AQ9026" s="50"/>
      <c r="AR9026" s="50"/>
      <c r="AS9026" s="50"/>
      <c r="AT9026" s="50"/>
      <c r="AU9026" s="50"/>
      <c r="AV9026" s="50"/>
      <c r="AW9026" s="50"/>
      <c r="AX9026" s="50"/>
      <c r="AY9026" s="50"/>
      <c r="AZ9026" s="50"/>
      <c r="BA9026" s="50"/>
      <c r="BB9026" s="50"/>
      <c r="BC9026" s="50"/>
      <c r="BD9026" s="50"/>
      <c r="BE9026" s="50"/>
      <c r="BF9026" s="50"/>
      <c r="BG9026" s="50"/>
      <c r="BH9026" s="50"/>
      <c r="BI9026" s="50"/>
      <c r="BJ9026" s="50"/>
      <c r="BK9026" s="50"/>
      <c r="BL9026" s="50"/>
      <c r="BM9026" s="50"/>
      <c r="BN9026" s="50"/>
      <c r="BO9026" s="50"/>
      <c r="BP9026" s="50"/>
      <c r="BQ9026" s="50"/>
      <c r="BR9026" s="50"/>
      <c r="BS9026" s="50"/>
      <c r="BT9026" s="50"/>
      <c r="BU9026" s="50"/>
      <c r="BV9026" s="50"/>
      <c r="BW9026" s="50"/>
      <c r="BX9026" s="50"/>
      <c r="BY9026" s="50"/>
      <c r="BZ9026" s="50"/>
      <c r="CA9026" s="50"/>
      <c r="CB9026" s="50"/>
      <c r="CC9026" s="50"/>
      <c r="CD9026" s="50"/>
      <c r="CE9026" s="50"/>
      <c r="CF9026" s="50"/>
      <c r="CG9026" s="50"/>
      <c r="CH9026" s="50"/>
      <c r="CI9026" s="50"/>
      <c r="CJ9026" s="50"/>
      <c r="CK9026" s="50"/>
      <c r="CL9026" s="50"/>
      <c r="CM9026" s="50"/>
      <c r="CN9026" s="50"/>
      <c r="CO9026" s="50"/>
      <c r="CP9026" s="50"/>
      <c r="CQ9026" s="50"/>
      <c r="CR9026" s="50"/>
      <c r="CS9026" s="50"/>
      <c r="CT9026" s="50"/>
      <c r="CU9026" s="50"/>
      <c r="CV9026" s="50"/>
      <c r="CW9026" s="50"/>
      <c r="CX9026" s="50"/>
      <c r="CY9026" s="50"/>
      <c r="CZ9026" s="50"/>
      <c r="DA9026" s="50"/>
      <c r="DB9026" s="50"/>
      <c r="DC9026" s="50"/>
      <c r="DD9026" s="50"/>
      <c r="DE9026" s="50"/>
      <c r="DF9026" s="50"/>
      <c r="DG9026" s="50"/>
    </row>
    <row r="9027" spans="1:111" x14ac:dyDescent="0.2">
      <c r="A9027" s="84"/>
      <c r="B9027" s="84"/>
      <c r="C9027" s="416"/>
      <c r="D9027" s="161"/>
      <c r="E9027" s="310"/>
      <c r="F9027" s="192"/>
      <c r="G9027" s="192"/>
      <c r="H9027" s="50"/>
      <c r="I9027" s="50"/>
      <c r="J9027" s="50"/>
      <c r="K9027" s="50"/>
      <c r="L9027" s="50"/>
      <c r="M9027" s="50"/>
      <c r="N9027" s="50"/>
      <c r="O9027" s="50"/>
      <c r="P9027" s="50"/>
      <c r="Q9027" s="50"/>
      <c r="R9027" s="50"/>
      <c r="S9027" s="50"/>
      <c r="T9027" s="50"/>
      <c r="U9027" s="50"/>
      <c r="V9027" s="50"/>
      <c r="W9027" s="50"/>
      <c r="X9027" s="50"/>
      <c r="Y9027" s="50"/>
      <c r="Z9027" s="50"/>
      <c r="AA9027" s="50"/>
      <c r="AB9027" s="50"/>
      <c r="AC9027" s="50"/>
      <c r="AD9027" s="50"/>
      <c r="AE9027" s="50"/>
      <c r="AF9027" s="50"/>
      <c r="AG9027" s="50"/>
      <c r="AH9027" s="50"/>
      <c r="AI9027" s="50"/>
      <c r="AJ9027" s="50"/>
      <c r="AK9027" s="50"/>
      <c r="AL9027" s="50"/>
      <c r="AM9027" s="50"/>
      <c r="AN9027" s="50"/>
      <c r="AO9027" s="50"/>
      <c r="AP9027" s="50"/>
      <c r="AQ9027" s="50"/>
      <c r="AR9027" s="50"/>
      <c r="AS9027" s="50"/>
      <c r="AT9027" s="50"/>
      <c r="AU9027" s="50"/>
      <c r="AV9027" s="50"/>
      <c r="AW9027" s="50"/>
      <c r="AX9027" s="50"/>
      <c r="AY9027" s="50"/>
      <c r="AZ9027" s="50"/>
      <c r="BA9027" s="50"/>
      <c r="BB9027" s="50"/>
      <c r="BC9027" s="50"/>
      <c r="BD9027" s="50"/>
      <c r="BE9027" s="50"/>
      <c r="BF9027" s="50"/>
      <c r="BG9027" s="50"/>
      <c r="BH9027" s="50"/>
      <c r="BI9027" s="50"/>
      <c r="BJ9027" s="50"/>
      <c r="BK9027" s="50"/>
      <c r="BL9027" s="50"/>
      <c r="BM9027" s="50"/>
      <c r="BN9027" s="50"/>
      <c r="BO9027" s="50"/>
      <c r="BP9027" s="50"/>
      <c r="BQ9027" s="50"/>
      <c r="BR9027" s="50"/>
      <c r="BS9027" s="50"/>
      <c r="BT9027" s="50"/>
      <c r="BU9027" s="50"/>
      <c r="BV9027" s="50"/>
      <c r="BW9027" s="50"/>
      <c r="BX9027" s="50"/>
      <c r="BY9027" s="50"/>
      <c r="BZ9027" s="50"/>
      <c r="CA9027" s="50"/>
      <c r="CB9027" s="50"/>
      <c r="CC9027" s="50"/>
      <c r="CD9027" s="50"/>
      <c r="CE9027" s="50"/>
      <c r="CF9027" s="50"/>
      <c r="CG9027" s="50"/>
      <c r="CH9027" s="50"/>
      <c r="CI9027" s="50"/>
      <c r="CJ9027" s="50"/>
      <c r="CK9027" s="50"/>
      <c r="CL9027" s="50"/>
      <c r="CM9027" s="50"/>
      <c r="CN9027" s="50"/>
      <c r="CO9027" s="50"/>
      <c r="CP9027" s="50"/>
      <c r="CQ9027" s="50"/>
      <c r="CR9027" s="50"/>
      <c r="CS9027" s="50"/>
      <c r="CT9027" s="50"/>
      <c r="CU9027" s="50"/>
      <c r="CV9027" s="50"/>
      <c r="CW9027" s="50"/>
      <c r="CX9027" s="50"/>
      <c r="CY9027" s="50"/>
      <c r="CZ9027" s="50"/>
      <c r="DA9027" s="50"/>
      <c r="DB9027" s="50"/>
      <c r="DC9027" s="50"/>
      <c r="DD9027" s="50"/>
      <c r="DE9027" s="50"/>
      <c r="DF9027" s="50"/>
      <c r="DG9027" s="50"/>
    </row>
    <row r="9028" spans="1:111" x14ac:dyDescent="0.2">
      <c r="A9028" s="189"/>
      <c r="B9028" s="189"/>
      <c r="C9028" s="416"/>
      <c r="D9028" s="261"/>
      <c r="E9028" s="310"/>
      <c r="F9028" s="192"/>
      <c r="G9028" s="192"/>
      <c r="H9028" s="50"/>
      <c r="I9028" s="50"/>
      <c r="J9028" s="50"/>
      <c r="K9028" s="50"/>
      <c r="L9028" s="50"/>
      <c r="M9028" s="50"/>
      <c r="N9028" s="50"/>
      <c r="O9028" s="50"/>
      <c r="P9028" s="50"/>
      <c r="Q9028" s="50"/>
      <c r="R9028" s="50"/>
      <c r="S9028" s="50"/>
      <c r="T9028" s="50"/>
      <c r="U9028" s="50"/>
      <c r="V9028" s="50"/>
      <c r="W9028" s="50"/>
      <c r="X9028" s="50"/>
      <c r="Y9028" s="50"/>
      <c r="Z9028" s="50"/>
      <c r="AA9028" s="50"/>
      <c r="AB9028" s="50"/>
      <c r="AC9028" s="50"/>
      <c r="AD9028" s="50"/>
      <c r="AE9028" s="50"/>
      <c r="AF9028" s="50"/>
      <c r="AG9028" s="50"/>
      <c r="AH9028" s="50"/>
      <c r="AI9028" s="50"/>
      <c r="AJ9028" s="50"/>
      <c r="AK9028" s="50"/>
      <c r="AL9028" s="50"/>
      <c r="AM9028" s="50"/>
      <c r="AN9028" s="50"/>
      <c r="AO9028" s="50"/>
      <c r="AP9028" s="50"/>
      <c r="AQ9028" s="50"/>
      <c r="AR9028" s="50"/>
      <c r="AS9028" s="50"/>
      <c r="AT9028" s="50"/>
      <c r="AU9028" s="50"/>
      <c r="AV9028" s="50"/>
      <c r="AW9028" s="50"/>
      <c r="AX9028" s="50"/>
      <c r="AY9028" s="50"/>
      <c r="AZ9028" s="50"/>
      <c r="BA9028" s="50"/>
      <c r="BB9028" s="50"/>
      <c r="BC9028" s="50"/>
      <c r="BD9028" s="50"/>
      <c r="BE9028" s="50"/>
      <c r="BF9028" s="50"/>
      <c r="BG9028" s="50"/>
      <c r="BH9028" s="50"/>
      <c r="BI9028" s="50"/>
      <c r="BJ9028" s="50"/>
      <c r="BK9028" s="50"/>
      <c r="BL9028" s="50"/>
      <c r="BM9028" s="50"/>
      <c r="BN9028" s="50"/>
      <c r="BO9028" s="50"/>
      <c r="BP9028" s="50"/>
      <c r="BQ9028" s="50"/>
      <c r="BR9028" s="50"/>
      <c r="BS9028" s="50"/>
      <c r="BT9028" s="50"/>
      <c r="BU9028" s="50"/>
      <c r="BV9028" s="50"/>
      <c r="BW9028" s="50"/>
      <c r="BX9028" s="50"/>
      <c r="BY9028" s="50"/>
      <c r="BZ9028" s="50"/>
      <c r="CA9028" s="50"/>
      <c r="CB9028" s="50"/>
      <c r="CC9028" s="50"/>
      <c r="CD9028" s="50"/>
      <c r="CE9028" s="50"/>
      <c r="CF9028" s="50"/>
      <c r="CG9028" s="50"/>
      <c r="CH9028" s="50"/>
      <c r="CI9028" s="50"/>
      <c r="CJ9028" s="50"/>
      <c r="CK9028" s="50"/>
      <c r="CL9028" s="50"/>
      <c r="CM9028" s="50"/>
      <c r="CN9028" s="50"/>
      <c r="CO9028" s="50"/>
      <c r="CP9028" s="50"/>
      <c r="CQ9028" s="50"/>
      <c r="CR9028" s="50"/>
      <c r="CS9028" s="50"/>
      <c r="CT9028" s="50"/>
      <c r="CU9028" s="50"/>
      <c r="CV9028" s="50"/>
      <c r="CW9028" s="50"/>
      <c r="CX9028" s="50"/>
      <c r="CY9028" s="50"/>
      <c r="CZ9028" s="50"/>
      <c r="DA9028" s="50"/>
      <c r="DB9028" s="50"/>
      <c r="DC9028" s="50"/>
      <c r="DD9028" s="50"/>
      <c r="DE9028" s="50"/>
      <c r="DF9028" s="50"/>
      <c r="DG9028" s="50"/>
    </row>
    <row r="9029" spans="1:111" x14ac:dyDescent="0.2">
      <c r="A9029" s="189"/>
      <c r="B9029" s="189"/>
      <c r="C9029" s="416"/>
      <c r="D9029" s="161"/>
      <c r="E9029" s="310"/>
      <c r="F9029" s="192"/>
      <c r="G9029" s="192"/>
      <c r="H9029" s="50"/>
      <c r="I9029" s="50"/>
      <c r="J9029" s="50"/>
      <c r="K9029" s="50"/>
      <c r="L9029" s="50"/>
      <c r="M9029" s="50"/>
      <c r="N9029" s="50"/>
      <c r="O9029" s="50"/>
      <c r="P9029" s="50"/>
      <c r="Q9029" s="50"/>
      <c r="R9029" s="50"/>
      <c r="S9029" s="50"/>
      <c r="T9029" s="50"/>
      <c r="U9029" s="50"/>
      <c r="V9029" s="50"/>
      <c r="W9029" s="50"/>
      <c r="X9029" s="50"/>
      <c r="Y9029" s="50"/>
      <c r="Z9029" s="50"/>
      <c r="AA9029" s="50"/>
      <c r="AB9029" s="50"/>
      <c r="AC9029" s="50"/>
      <c r="AD9029" s="50"/>
      <c r="AE9029" s="50"/>
      <c r="AF9029" s="50"/>
      <c r="AG9029" s="50"/>
      <c r="AH9029" s="50"/>
      <c r="AI9029" s="50"/>
      <c r="AJ9029" s="50"/>
      <c r="AK9029" s="50"/>
      <c r="AL9029" s="50"/>
      <c r="AM9029" s="50"/>
      <c r="AN9029" s="50"/>
      <c r="AO9029" s="50"/>
      <c r="AP9029" s="50"/>
      <c r="AQ9029" s="50"/>
      <c r="AR9029" s="50"/>
      <c r="AS9029" s="50"/>
      <c r="AT9029" s="50"/>
      <c r="AU9029" s="50"/>
      <c r="AV9029" s="50"/>
      <c r="AW9029" s="50"/>
      <c r="AX9029" s="50"/>
      <c r="AY9029" s="50"/>
      <c r="AZ9029" s="50"/>
      <c r="BA9029" s="50"/>
      <c r="BB9029" s="50"/>
      <c r="BC9029" s="50"/>
      <c r="BD9029" s="50"/>
      <c r="BE9029" s="50"/>
      <c r="BF9029" s="50"/>
      <c r="BG9029" s="50"/>
      <c r="BH9029" s="50"/>
      <c r="BI9029" s="50"/>
      <c r="BJ9029" s="50"/>
      <c r="BK9029" s="50"/>
      <c r="BL9029" s="50"/>
      <c r="BM9029" s="50"/>
      <c r="BN9029" s="50"/>
      <c r="BO9029" s="50"/>
      <c r="BP9029" s="50"/>
      <c r="BQ9029" s="50"/>
      <c r="BR9029" s="50"/>
      <c r="BS9029" s="50"/>
      <c r="BT9029" s="50"/>
      <c r="BU9029" s="50"/>
      <c r="BV9029" s="50"/>
      <c r="BW9029" s="50"/>
      <c r="BX9029" s="50"/>
      <c r="BY9029" s="50"/>
      <c r="BZ9029" s="50"/>
      <c r="CA9029" s="50"/>
      <c r="CB9029" s="50"/>
      <c r="CC9029" s="50"/>
      <c r="CD9029" s="50"/>
      <c r="CE9029" s="50"/>
      <c r="CF9029" s="50"/>
      <c r="CG9029" s="50"/>
      <c r="CH9029" s="50"/>
      <c r="CI9029" s="50"/>
      <c r="CJ9029" s="50"/>
      <c r="CK9029" s="50"/>
      <c r="CL9029" s="50"/>
      <c r="CM9029" s="50"/>
      <c r="CN9029" s="50"/>
      <c r="CO9029" s="50"/>
      <c r="CP9029" s="50"/>
      <c r="CQ9029" s="50"/>
      <c r="CR9029" s="50"/>
      <c r="CS9029" s="50"/>
      <c r="CT9029" s="50"/>
      <c r="CU9029" s="50"/>
      <c r="CV9029" s="50"/>
      <c r="CW9029" s="50"/>
      <c r="CX9029" s="50"/>
      <c r="CY9029" s="50"/>
      <c r="CZ9029" s="50"/>
      <c r="DA9029" s="50"/>
      <c r="DB9029" s="50"/>
      <c r="DC9029" s="50"/>
      <c r="DD9029" s="50"/>
      <c r="DE9029" s="50"/>
      <c r="DF9029" s="50"/>
      <c r="DG9029" s="50"/>
    </row>
    <row r="9030" spans="1:111" x14ac:dyDescent="0.2">
      <c r="A9030" s="189"/>
      <c r="B9030" s="189"/>
      <c r="C9030" s="416"/>
      <c r="D9030" s="261"/>
      <c r="E9030" s="310"/>
      <c r="F9030" s="192"/>
      <c r="G9030" s="192"/>
      <c r="H9030" s="50"/>
      <c r="I9030" s="50"/>
      <c r="J9030" s="50"/>
      <c r="K9030" s="50"/>
      <c r="L9030" s="50"/>
      <c r="M9030" s="50"/>
      <c r="N9030" s="50"/>
      <c r="O9030" s="50"/>
      <c r="P9030" s="50"/>
      <c r="Q9030" s="50"/>
      <c r="R9030" s="50"/>
      <c r="S9030" s="50"/>
      <c r="T9030" s="50"/>
      <c r="U9030" s="50"/>
      <c r="V9030" s="50"/>
      <c r="W9030" s="50"/>
      <c r="X9030" s="50"/>
      <c r="Y9030" s="50"/>
      <c r="Z9030" s="50"/>
      <c r="AA9030" s="50"/>
      <c r="AB9030" s="50"/>
      <c r="AC9030" s="50"/>
      <c r="AD9030" s="50"/>
      <c r="AE9030" s="50"/>
      <c r="AF9030" s="50"/>
      <c r="AG9030" s="50"/>
      <c r="AH9030" s="50"/>
      <c r="AI9030" s="50"/>
      <c r="AJ9030" s="50"/>
      <c r="AK9030" s="50"/>
      <c r="AL9030" s="50"/>
      <c r="AM9030" s="50"/>
      <c r="AN9030" s="50"/>
      <c r="AO9030" s="50"/>
      <c r="AP9030" s="50"/>
      <c r="AQ9030" s="50"/>
      <c r="AR9030" s="50"/>
      <c r="AS9030" s="50"/>
      <c r="AT9030" s="50"/>
      <c r="AU9030" s="50"/>
      <c r="AV9030" s="50"/>
      <c r="AW9030" s="50"/>
      <c r="AX9030" s="50"/>
      <c r="AY9030" s="50"/>
      <c r="AZ9030" s="50"/>
      <c r="BA9030" s="50"/>
      <c r="BB9030" s="50"/>
      <c r="BC9030" s="50"/>
      <c r="BD9030" s="50"/>
      <c r="BE9030" s="50"/>
      <c r="BF9030" s="50"/>
      <c r="BG9030" s="50"/>
      <c r="BH9030" s="50"/>
      <c r="BI9030" s="50"/>
      <c r="BJ9030" s="50"/>
      <c r="BK9030" s="50"/>
      <c r="BL9030" s="50"/>
      <c r="BM9030" s="50"/>
      <c r="BN9030" s="50"/>
      <c r="BO9030" s="50"/>
      <c r="BP9030" s="50"/>
      <c r="BQ9030" s="50"/>
      <c r="BR9030" s="50"/>
      <c r="BS9030" s="50"/>
      <c r="BT9030" s="50"/>
      <c r="BU9030" s="50"/>
      <c r="BV9030" s="50"/>
      <c r="BW9030" s="50"/>
      <c r="BX9030" s="50"/>
      <c r="BY9030" s="50"/>
      <c r="BZ9030" s="50"/>
      <c r="CA9030" s="50"/>
      <c r="CB9030" s="50"/>
      <c r="CC9030" s="50"/>
      <c r="CD9030" s="50"/>
      <c r="CE9030" s="50"/>
      <c r="CF9030" s="50"/>
      <c r="CG9030" s="50"/>
      <c r="CH9030" s="50"/>
      <c r="CI9030" s="50"/>
      <c r="CJ9030" s="50"/>
      <c r="CK9030" s="50"/>
      <c r="CL9030" s="50"/>
      <c r="CM9030" s="50"/>
      <c r="CN9030" s="50"/>
      <c r="CO9030" s="50"/>
      <c r="CP9030" s="50"/>
      <c r="CQ9030" s="50"/>
      <c r="CR9030" s="50"/>
      <c r="CS9030" s="50"/>
      <c r="CT9030" s="50"/>
      <c r="CU9030" s="50"/>
      <c r="CV9030" s="50"/>
      <c r="CW9030" s="50"/>
      <c r="CX9030" s="50"/>
      <c r="CY9030" s="50"/>
      <c r="CZ9030" s="50"/>
      <c r="DA9030" s="50"/>
      <c r="DB9030" s="50"/>
      <c r="DC9030" s="50"/>
      <c r="DD9030" s="50"/>
      <c r="DE9030" s="50"/>
      <c r="DF9030" s="50"/>
      <c r="DG9030" s="50"/>
    </row>
    <row r="9031" spans="1:111" x14ac:dyDescent="0.2">
      <c r="A9031" s="189"/>
      <c r="B9031" s="189"/>
      <c r="C9031" s="416"/>
      <c r="D9031" s="161"/>
      <c r="E9031" s="310"/>
      <c r="F9031" s="192"/>
      <c r="G9031" s="192"/>
      <c r="H9031" s="50"/>
      <c r="I9031" s="50"/>
      <c r="J9031" s="50"/>
      <c r="K9031" s="50"/>
      <c r="L9031" s="50"/>
      <c r="M9031" s="50"/>
      <c r="N9031" s="50"/>
      <c r="O9031" s="50"/>
      <c r="P9031" s="50"/>
      <c r="Q9031" s="50"/>
      <c r="R9031" s="50"/>
      <c r="S9031" s="50"/>
      <c r="T9031" s="50"/>
      <c r="U9031" s="50"/>
      <c r="V9031" s="50"/>
      <c r="W9031" s="50"/>
      <c r="X9031" s="50"/>
      <c r="Y9031" s="50"/>
      <c r="Z9031" s="50"/>
      <c r="AA9031" s="50"/>
      <c r="AB9031" s="50"/>
      <c r="AC9031" s="50"/>
      <c r="AD9031" s="50"/>
      <c r="AE9031" s="50"/>
      <c r="AF9031" s="50"/>
      <c r="AG9031" s="50"/>
      <c r="AH9031" s="50"/>
      <c r="AI9031" s="50"/>
      <c r="AJ9031" s="50"/>
      <c r="AK9031" s="50"/>
      <c r="AL9031" s="50"/>
      <c r="AM9031" s="50"/>
      <c r="AN9031" s="50"/>
      <c r="AO9031" s="50"/>
      <c r="AP9031" s="50"/>
      <c r="AQ9031" s="50"/>
      <c r="AR9031" s="50"/>
      <c r="AS9031" s="50"/>
      <c r="AT9031" s="50"/>
      <c r="AU9031" s="50"/>
      <c r="AV9031" s="50"/>
      <c r="AW9031" s="50"/>
      <c r="AX9031" s="50"/>
      <c r="AY9031" s="50"/>
      <c r="AZ9031" s="50"/>
      <c r="BA9031" s="50"/>
      <c r="BB9031" s="50"/>
      <c r="BC9031" s="50"/>
      <c r="BD9031" s="50"/>
      <c r="BE9031" s="50"/>
      <c r="BF9031" s="50"/>
      <c r="BG9031" s="50"/>
      <c r="BH9031" s="50"/>
      <c r="BI9031" s="50"/>
      <c r="BJ9031" s="50"/>
      <c r="BK9031" s="50"/>
      <c r="BL9031" s="50"/>
      <c r="BM9031" s="50"/>
      <c r="BN9031" s="50"/>
      <c r="BO9031" s="50"/>
      <c r="BP9031" s="50"/>
      <c r="BQ9031" s="50"/>
      <c r="BR9031" s="50"/>
      <c r="BS9031" s="50"/>
      <c r="BT9031" s="50"/>
      <c r="BU9031" s="50"/>
      <c r="BV9031" s="50"/>
      <c r="BW9031" s="50"/>
      <c r="BX9031" s="50"/>
      <c r="BY9031" s="50"/>
      <c r="BZ9031" s="50"/>
      <c r="CA9031" s="50"/>
      <c r="CB9031" s="50"/>
      <c r="CC9031" s="50"/>
      <c r="CD9031" s="50"/>
      <c r="CE9031" s="50"/>
      <c r="CF9031" s="50"/>
      <c r="CG9031" s="50"/>
      <c r="CH9031" s="50"/>
      <c r="CI9031" s="50"/>
      <c r="CJ9031" s="50"/>
      <c r="CK9031" s="50"/>
      <c r="CL9031" s="50"/>
      <c r="CM9031" s="50"/>
      <c r="CN9031" s="50"/>
      <c r="CO9031" s="50"/>
      <c r="CP9031" s="50"/>
      <c r="CQ9031" s="50"/>
      <c r="CR9031" s="50"/>
      <c r="CS9031" s="50"/>
      <c r="CT9031" s="50"/>
      <c r="CU9031" s="50"/>
      <c r="CV9031" s="50"/>
      <c r="CW9031" s="50"/>
      <c r="CX9031" s="50"/>
      <c r="CY9031" s="50"/>
      <c r="CZ9031" s="50"/>
      <c r="DA9031" s="50"/>
      <c r="DB9031" s="50"/>
      <c r="DC9031" s="50"/>
      <c r="DD9031" s="50"/>
      <c r="DE9031" s="50"/>
      <c r="DF9031" s="50"/>
      <c r="DG9031" s="50"/>
    </row>
    <row r="9032" spans="1:111" x14ac:dyDescent="0.2">
      <c r="A9032" s="189"/>
      <c r="B9032" s="189"/>
      <c r="C9032" s="416"/>
      <c r="D9032" s="161"/>
      <c r="E9032" s="310"/>
      <c r="F9032" s="192"/>
      <c r="G9032" s="192"/>
      <c r="H9032" s="50"/>
      <c r="I9032" s="50"/>
      <c r="J9032" s="50"/>
      <c r="K9032" s="50"/>
      <c r="L9032" s="50"/>
      <c r="M9032" s="50"/>
      <c r="N9032" s="50"/>
      <c r="O9032" s="50"/>
      <c r="P9032" s="50"/>
      <c r="Q9032" s="50"/>
      <c r="R9032" s="50"/>
      <c r="S9032" s="50"/>
      <c r="T9032" s="50"/>
      <c r="U9032" s="50"/>
      <c r="V9032" s="50"/>
      <c r="W9032" s="50"/>
      <c r="X9032" s="50"/>
      <c r="Y9032" s="50"/>
      <c r="Z9032" s="50"/>
      <c r="AA9032" s="50"/>
      <c r="AB9032" s="50"/>
      <c r="AC9032" s="50"/>
      <c r="AD9032" s="50"/>
      <c r="AE9032" s="50"/>
      <c r="AF9032" s="50"/>
      <c r="AG9032" s="50"/>
      <c r="AH9032" s="50"/>
      <c r="AI9032" s="50"/>
      <c r="AJ9032" s="50"/>
      <c r="AK9032" s="50"/>
      <c r="AL9032" s="50"/>
      <c r="AM9032" s="50"/>
      <c r="AN9032" s="50"/>
      <c r="AO9032" s="50"/>
      <c r="AP9032" s="50"/>
      <c r="AQ9032" s="50"/>
      <c r="AR9032" s="50"/>
      <c r="AS9032" s="50"/>
      <c r="AT9032" s="50"/>
      <c r="AU9032" s="50"/>
      <c r="AV9032" s="50"/>
      <c r="AW9032" s="50"/>
      <c r="AX9032" s="50"/>
      <c r="AY9032" s="50"/>
      <c r="AZ9032" s="50"/>
      <c r="BA9032" s="50"/>
      <c r="BB9032" s="50"/>
      <c r="BC9032" s="50"/>
      <c r="BD9032" s="50"/>
      <c r="BE9032" s="50"/>
      <c r="BF9032" s="50"/>
      <c r="BG9032" s="50"/>
      <c r="BH9032" s="50"/>
      <c r="BI9032" s="50"/>
      <c r="BJ9032" s="50"/>
      <c r="BK9032" s="50"/>
      <c r="BL9032" s="50"/>
      <c r="BM9032" s="50"/>
      <c r="BN9032" s="50"/>
      <c r="BO9032" s="50"/>
      <c r="BP9032" s="50"/>
      <c r="BQ9032" s="50"/>
      <c r="BR9032" s="50"/>
      <c r="BS9032" s="50"/>
      <c r="BT9032" s="50"/>
      <c r="BU9032" s="50"/>
      <c r="BV9032" s="50"/>
      <c r="BW9032" s="50"/>
      <c r="BX9032" s="50"/>
      <c r="BY9032" s="50"/>
      <c r="BZ9032" s="50"/>
      <c r="CA9032" s="50"/>
      <c r="CB9032" s="50"/>
      <c r="CC9032" s="50"/>
      <c r="CD9032" s="50"/>
      <c r="CE9032" s="50"/>
      <c r="CF9032" s="50"/>
      <c r="CG9032" s="50"/>
      <c r="CH9032" s="50"/>
      <c r="CI9032" s="50"/>
      <c r="CJ9032" s="50"/>
      <c r="CK9032" s="50"/>
      <c r="CL9032" s="50"/>
      <c r="CM9032" s="50"/>
      <c r="CN9032" s="50"/>
      <c r="CO9032" s="50"/>
      <c r="CP9032" s="50"/>
      <c r="CQ9032" s="50"/>
      <c r="CR9032" s="50"/>
      <c r="CS9032" s="50"/>
      <c r="CT9032" s="50"/>
      <c r="CU9032" s="50"/>
      <c r="CV9032" s="50"/>
      <c r="CW9032" s="50"/>
      <c r="CX9032" s="50"/>
      <c r="CY9032" s="50"/>
      <c r="CZ9032" s="50"/>
      <c r="DA9032" s="50"/>
      <c r="DB9032" s="50"/>
      <c r="DC9032" s="50"/>
      <c r="DD9032" s="50"/>
      <c r="DE9032" s="50"/>
      <c r="DF9032" s="50"/>
      <c r="DG9032" s="50"/>
    </row>
    <row r="9033" spans="1:111" x14ac:dyDescent="0.2">
      <c r="A9033" s="189"/>
      <c r="B9033" s="189"/>
      <c r="C9033" s="416"/>
      <c r="D9033" s="161"/>
      <c r="E9033" s="310"/>
      <c r="F9033" s="192"/>
      <c r="G9033" s="192"/>
      <c r="H9033" s="50"/>
      <c r="I9033" s="50"/>
      <c r="J9033" s="50"/>
      <c r="K9033" s="50"/>
      <c r="L9033" s="50"/>
      <c r="M9033" s="50"/>
      <c r="N9033" s="50"/>
      <c r="O9033" s="50"/>
      <c r="P9033" s="50"/>
      <c r="Q9033" s="50"/>
      <c r="R9033" s="50"/>
      <c r="S9033" s="50"/>
      <c r="T9033" s="50"/>
      <c r="U9033" s="50"/>
      <c r="V9033" s="50"/>
      <c r="W9033" s="50"/>
      <c r="X9033" s="50"/>
      <c r="Y9033" s="50"/>
      <c r="Z9033" s="50"/>
      <c r="AA9033" s="50"/>
      <c r="AB9033" s="50"/>
      <c r="AC9033" s="50"/>
      <c r="AD9033" s="50"/>
      <c r="AE9033" s="50"/>
      <c r="AF9033" s="50"/>
      <c r="AG9033" s="50"/>
      <c r="AH9033" s="50"/>
      <c r="AI9033" s="50"/>
      <c r="AJ9033" s="50"/>
      <c r="AK9033" s="50"/>
      <c r="AL9033" s="50"/>
      <c r="AM9033" s="50"/>
      <c r="AN9033" s="50"/>
      <c r="AO9033" s="50"/>
      <c r="AP9033" s="50"/>
      <c r="AQ9033" s="50"/>
      <c r="AR9033" s="50"/>
      <c r="AS9033" s="50"/>
      <c r="AT9033" s="50"/>
      <c r="AU9033" s="50"/>
      <c r="AV9033" s="50"/>
      <c r="AW9033" s="50"/>
      <c r="AX9033" s="50"/>
      <c r="AY9033" s="50"/>
      <c r="AZ9033" s="50"/>
      <c r="BA9033" s="50"/>
      <c r="BB9033" s="50"/>
      <c r="BC9033" s="50"/>
      <c r="BD9033" s="50"/>
      <c r="BE9033" s="50"/>
      <c r="BF9033" s="50"/>
      <c r="BG9033" s="50"/>
      <c r="BH9033" s="50"/>
      <c r="BI9033" s="50"/>
      <c r="BJ9033" s="50"/>
      <c r="BK9033" s="50"/>
      <c r="BL9033" s="50"/>
      <c r="BM9033" s="50"/>
      <c r="BN9033" s="50"/>
      <c r="BO9033" s="50"/>
      <c r="BP9033" s="50"/>
      <c r="BQ9033" s="50"/>
      <c r="BR9033" s="50"/>
      <c r="BS9033" s="50"/>
      <c r="BT9033" s="50"/>
      <c r="BU9033" s="50"/>
      <c r="BV9033" s="50"/>
      <c r="BW9033" s="50"/>
      <c r="BX9033" s="50"/>
      <c r="BY9033" s="50"/>
      <c r="BZ9033" s="50"/>
      <c r="CA9033" s="50"/>
      <c r="CB9033" s="50"/>
      <c r="CC9033" s="50"/>
      <c r="CD9033" s="50"/>
      <c r="CE9033" s="50"/>
      <c r="CF9033" s="50"/>
      <c r="CG9033" s="50"/>
      <c r="CH9033" s="50"/>
      <c r="CI9033" s="50"/>
      <c r="CJ9033" s="50"/>
      <c r="CK9033" s="50"/>
      <c r="CL9033" s="50"/>
      <c r="CM9033" s="50"/>
      <c r="CN9033" s="50"/>
      <c r="CO9033" s="50"/>
      <c r="CP9033" s="50"/>
      <c r="CQ9033" s="50"/>
      <c r="CR9033" s="50"/>
      <c r="CS9033" s="50"/>
      <c r="CT9033" s="50"/>
      <c r="CU9033" s="50"/>
      <c r="CV9033" s="50"/>
      <c r="CW9033" s="50"/>
      <c r="CX9033" s="50"/>
      <c r="CY9033" s="50"/>
      <c r="CZ9033" s="50"/>
      <c r="DA9033" s="50"/>
      <c r="DB9033" s="50"/>
      <c r="DC9033" s="50"/>
      <c r="DD9033" s="50"/>
      <c r="DE9033" s="50"/>
      <c r="DF9033" s="50"/>
      <c r="DG9033" s="50"/>
    </row>
    <row r="9034" spans="1:111" x14ac:dyDescent="0.2">
      <c r="A9034" s="189"/>
      <c r="B9034" s="189"/>
      <c r="C9034" s="416"/>
      <c r="D9034" s="261"/>
      <c r="E9034" s="310"/>
      <c r="F9034" s="192"/>
      <c r="G9034" s="192"/>
      <c r="H9034" s="50"/>
      <c r="I9034" s="50"/>
      <c r="J9034" s="50"/>
      <c r="K9034" s="50"/>
      <c r="L9034" s="50"/>
      <c r="M9034" s="50"/>
      <c r="N9034" s="50"/>
      <c r="O9034" s="50"/>
      <c r="P9034" s="50"/>
      <c r="Q9034" s="50"/>
      <c r="R9034" s="50"/>
      <c r="S9034" s="50"/>
      <c r="T9034" s="50"/>
      <c r="U9034" s="50"/>
      <c r="V9034" s="50"/>
      <c r="W9034" s="50"/>
      <c r="X9034" s="50"/>
      <c r="Y9034" s="50"/>
      <c r="Z9034" s="50"/>
      <c r="AA9034" s="50"/>
      <c r="AB9034" s="50"/>
      <c r="AC9034" s="50"/>
      <c r="AD9034" s="50"/>
      <c r="AE9034" s="50"/>
      <c r="AF9034" s="50"/>
      <c r="AG9034" s="50"/>
      <c r="AH9034" s="50"/>
      <c r="AI9034" s="50"/>
      <c r="AJ9034" s="50"/>
      <c r="AK9034" s="50"/>
      <c r="AL9034" s="50"/>
      <c r="AM9034" s="50"/>
      <c r="AN9034" s="50"/>
      <c r="AO9034" s="50"/>
      <c r="AP9034" s="50"/>
      <c r="AQ9034" s="50"/>
      <c r="AR9034" s="50"/>
      <c r="AS9034" s="50"/>
      <c r="AT9034" s="50"/>
      <c r="AU9034" s="50"/>
      <c r="AV9034" s="50"/>
      <c r="AW9034" s="50"/>
      <c r="AX9034" s="50"/>
      <c r="AY9034" s="50"/>
      <c r="AZ9034" s="50"/>
      <c r="BA9034" s="50"/>
      <c r="BB9034" s="50"/>
      <c r="BC9034" s="50"/>
      <c r="BD9034" s="50"/>
      <c r="BE9034" s="50"/>
      <c r="BF9034" s="50"/>
      <c r="BG9034" s="50"/>
      <c r="BH9034" s="50"/>
      <c r="BI9034" s="50"/>
      <c r="BJ9034" s="50"/>
      <c r="BK9034" s="50"/>
      <c r="BL9034" s="50"/>
      <c r="BM9034" s="50"/>
      <c r="BN9034" s="50"/>
      <c r="BO9034" s="50"/>
      <c r="BP9034" s="50"/>
      <c r="BQ9034" s="50"/>
      <c r="BR9034" s="50"/>
      <c r="BS9034" s="50"/>
      <c r="BT9034" s="50"/>
      <c r="BU9034" s="50"/>
      <c r="BV9034" s="50"/>
      <c r="BW9034" s="50"/>
      <c r="BX9034" s="50"/>
      <c r="BY9034" s="50"/>
      <c r="BZ9034" s="50"/>
      <c r="CA9034" s="50"/>
      <c r="CB9034" s="50"/>
      <c r="CC9034" s="50"/>
      <c r="CD9034" s="50"/>
      <c r="CE9034" s="50"/>
      <c r="CF9034" s="50"/>
      <c r="CG9034" s="50"/>
      <c r="CH9034" s="50"/>
      <c r="CI9034" s="50"/>
      <c r="CJ9034" s="50"/>
      <c r="CK9034" s="50"/>
      <c r="CL9034" s="50"/>
      <c r="CM9034" s="50"/>
      <c r="CN9034" s="50"/>
      <c r="CO9034" s="50"/>
      <c r="CP9034" s="50"/>
      <c r="CQ9034" s="50"/>
      <c r="CR9034" s="50"/>
      <c r="CS9034" s="50"/>
      <c r="CT9034" s="50"/>
      <c r="CU9034" s="50"/>
      <c r="CV9034" s="50"/>
      <c r="CW9034" s="50"/>
      <c r="CX9034" s="50"/>
      <c r="CY9034" s="50"/>
      <c r="CZ9034" s="50"/>
      <c r="DA9034" s="50"/>
      <c r="DB9034" s="50"/>
      <c r="DC9034" s="50"/>
      <c r="DD9034" s="50"/>
      <c r="DE9034" s="50"/>
      <c r="DF9034" s="50"/>
      <c r="DG9034" s="50"/>
    </row>
    <row r="9035" spans="1:111" x14ac:dyDescent="0.2">
      <c r="A9035" s="189"/>
      <c r="B9035" s="189"/>
      <c r="C9035" s="416"/>
      <c r="D9035" s="161"/>
      <c r="E9035" s="310"/>
      <c r="F9035" s="192"/>
      <c r="G9035" s="192"/>
      <c r="H9035" s="50"/>
      <c r="I9035" s="50"/>
      <c r="J9035" s="50"/>
      <c r="K9035" s="50"/>
      <c r="L9035" s="50"/>
      <c r="M9035" s="50"/>
      <c r="N9035" s="50"/>
      <c r="O9035" s="50"/>
      <c r="P9035" s="50"/>
      <c r="Q9035" s="50"/>
      <c r="R9035" s="50"/>
      <c r="S9035" s="50"/>
      <c r="T9035" s="50"/>
      <c r="U9035" s="50"/>
      <c r="V9035" s="50"/>
      <c r="W9035" s="50"/>
      <c r="X9035" s="50"/>
      <c r="Y9035" s="50"/>
      <c r="Z9035" s="50"/>
      <c r="AA9035" s="50"/>
      <c r="AB9035" s="50"/>
      <c r="AC9035" s="50"/>
      <c r="AD9035" s="50"/>
      <c r="AE9035" s="50"/>
      <c r="AF9035" s="50"/>
      <c r="AG9035" s="50"/>
      <c r="AH9035" s="50"/>
      <c r="AI9035" s="50"/>
      <c r="AJ9035" s="50"/>
      <c r="AK9035" s="50"/>
      <c r="AL9035" s="50"/>
      <c r="AM9035" s="50"/>
      <c r="AN9035" s="50"/>
      <c r="AO9035" s="50"/>
      <c r="AP9035" s="50"/>
      <c r="AQ9035" s="50"/>
      <c r="AR9035" s="50"/>
      <c r="AS9035" s="50"/>
      <c r="AT9035" s="50"/>
      <c r="AU9035" s="50"/>
      <c r="AV9035" s="50"/>
      <c r="AW9035" s="50"/>
      <c r="AX9035" s="50"/>
      <c r="AY9035" s="50"/>
      <c r="AZ9035" s="50"/>
      <c r="BA9035" s="50"/>
      <c r="BB9035" s="50"/>
      <c r="BC9035" s="50"/>
      <c r="BD9035" s="50"/>
      <c r="BE9035" s="50"/>
      <c r="BF9035" s="50"/>
      <c r="BG9035" s="50"/>
      <c r="BH9035" s="50"/>
      <c r="BI9035" s="50"/>
      <c r="BJ9035" s="50"/>
      <c r="BK9035" s="50"/>
      <c r="BL9035" s="50"/>
      <c r="BM9035" s="50"/>
      <c r="BN9035" s="50"/>
      <c r="BO9035" s="50"/>
      <c r="BP9035" s="50"/>
      <c r="BQ9035" s="50"/>
      <c r="BR9035" s="50"/>
      <c r="BS9035" s="50"/>
      <c r="BT9035" s="50"/>
      <c r="BU9035" s="50"/>
      <c r="BV9035" s="50"/>
      <c r="BW9035" s="50"/>
      <c r="BX9035" s="50"/>
      <c r="BY9035" s="50"/>
      <c r="BZ9035" s="50"/>
      <c r="CA9035" s="50"/>
      <c r="CB9035" s="50"/>
      <c r="CC9035" s="50"/>
      <c r="CD9035" s="50"/>
      <c r="CE9035" s="50"/>
      <c r="CF9035" s="50"/>
      <c r="CG9035" s="50"/>
      <c r="CH9035" s="50"/>
      <c r="CI9035" s="50"/>
      <c r="CJ9035" s="50"/>
      <c r="CK9035" s="50"/>
      <c r="CL9035" s="50"/>
      <c r="CM9035" s="50"/>
      <c r="CN9035" s="50"/>
      <c r="CO9035" s="50"/>
      <c r="CP9035" s="50"/>
      <c r="CQ9035" s="50"/>
      <c r="CR9035" s="50"/>
      <c r="CS9035" s="50"/>
      <c r="CT9035" s="50"/>
      <c r="CU9035" s="50"/>
      <c r="CV9035" s="50"/>
      <c r="CW9035" s="50"/>
      <c r="CX9035" s="50"/>
      <c r="CY9035" s="50"/>
      <c r="CZ9035" s="50"/>
      <c r="DA9035" s="50"/>
      <c r="DB9035" s="50"/>
      <c r="DC9035" s="50"/>
      <c r="DD9035" s="50"/>
      <c r="DE9035" s="50"/>
      <c r="DF9035" s="50"/>
      <c r="DG9035" s="50"/>
    </row>
    <row r="9036" spans="1:111" x14ac:dyDescent="0.2">
      <c r="A9036" s="189"/>
      <c r="B9036" s="189"/>
      <c r="C9036" s="416"/>
      <c r="D9036" s="161"/>
      <c r="E9036" s="310"/>
      <c r="F9036" s="192"/>
      <c r="G9036" s="192"/>
      <c r="H9036" s="50"/>
      <c r="I9036" s="50"/>
      <c r="J9036" s="50"/>
      <c r="K9036" s="50"/>
      <c r="L9036" s="50"/>
      <c r="M9036" s="50"/>
      <c r="N9036" s="50"/>
      <c r="O9036" s="50"/>
      <c r="P9036" s="50"/>
      <c r="Q9036" s="50"/>
      <c r="R9036" s="50"/>
      <c r="S9036" s="50"/>
      <c r="T9036" s="50"/>
      <c r="U9036" s="50"/>
      <c r="V9036" s="50"/>
      <c r="W9036" s="50"/>
      <c r="X9036" s="50"/>
      <c r="Y9036" s="50"/>
      <c r="Z9036" s="50"/>
      <c r="AA9036" s="50"/>
      <c r="AB9036" s="50"/>
      <c r="AC9036" s="50"/>
      <c r="AD9036" s="50"/>
      <c r="AE9036" s="50"/>
      <c r="AF9036" s="50"/>
      <c r="AG9036" s="50"/>
      <c r="AH9036" s="50"/>
      <c r="AI9036" s="50"/>
      <c r="AJ9036" s="50"/>
      <c r="AK9036" s="50"/>
      <c r="AL9036" s="50"/>
      <c r="AM9036" s="50"/>
      <c r="AN9036" s="50"/>
      <c r="AO9036" s="50"/>
      <c r="AP9036" s="50"/>
      <c r="AQ9036" s="50"/>
      <c r="AR9036" s="50"/>
      <c r="AS9036" s="50"/>
      <c r="AT9036" s="50"/>
      <c r="AU9036" s="50"/>
      <c r="AV9036" s="50"/>
      <c r="AW9036" s="50"/>
      <c r="AX9036" s="50"/>
      <c r="AY9036" s="50"/>
      <c r="AZ9036" s="50"/>
      <c r="BA9036" s="50"/>
      <c r="BB9036" s="50"/>
      <c r="BC9036" s="50"/>
      <c r="BD9036" s="50"/>
      <c r="BE9036" s="50"/>
      <c r="BF9036" s="50"/>
      <c r="BG9036" s="50"/>
      <c r="BH9036" s="50"/>
      <c r="BI9036" s="50"/>
      <c r="BJ9036" s="50"/>
      <c r="BK9036" s="50"/>
      <c r="BL9036" s="50"/>
      <c r="BM9036" s="50"/>
      <c r="BN9036" s="50"/>
      <c r="BO9036" s="50"/>
      <c r="BP9036" s="50"/>
      <c r="BQ9036" s="50"/>
      <c r="BR9036" s="50"/>
      <c r="BS9036" s="50"/>
      <c r="BT9036" s="50"/>
      <c r="BU9036" s="50"/>
      <c r="BV9036" s="50"/>
      <c r="BW9036" s="50"/>
      <c r="BX9036" s="50"/>
      <c r="BY9036" s="50"/>
      <c r="BZ9036" s="50"/>
      <c r="CA9036" s="50"/>
      <c r="CB9036" s="50"/>
      <c r="CC9036" s="50"/>
      <c r="CD9036" s="50"/>
      <c r="CE9036" s="50"/>
      <c r="CF9036" s="50"/>
      <c r="CG9036" s="50"/>
      <c r="CH9036" s="50"/>
      <c r="CI9036" s="50"/>
      <c r="CJ9036" s="50"/>
      <c r="CK9036" s="50"/>
      <c r="CL9036" s="50"/>
      <c r="CM9036" s="50"/>
      <c r="CN9036" s="50"/>
      <c r="CO9036" s="50"/>
      <c r="CP9036" s="50"/>
      <c r="CQ9036" s="50"/>
      <c r="CR9036" s="50"/>
      <c r="CS9036" s="50"/>
      <c r="CT9036" s="50"/>
      <c r="CU9036" s="50"/>
      <c r="CV9036" s="50"/>
      <c r="CW9036" s="50"/>
      <c r="CX9036" s="50"/>
      <c r="CY9036" s="50"/>
      <c r="CZ9036" s="50"/>
      <c r="DA9036" s="50"/>
      <c r="DB9036" s="50"/>
      <c r="DC9036" s="50"/>
      <c r="DD9036" s="50"/>
      <c r="DE9036" s="50"/>
      <c r="DF9036" s="50"/>
      <c r="DG9036" s="50"/>
    </row>
    <row r="9037" spans="1:111" x14ac:dyDescent="0.2">
      <c r="A9037" s="189"/>
      <c r="B9037" s="189"/>
      <c r="C9037" s="416"/>
      <c r="D9037" s="261"/>
      <c r="E9037" s="310"/>
      <c r="F9037" s="192"/>
      <c r="G9037" s="192"/>
      <c r="H9037" s="50"/>
      <c r="I9037" s="50"/>
      <c r="J9037" s="50"/>
      <c r="K9037" s="50"/>
      <c r="L9037" s="50"/>
      <c r="M9037" s="50"/>
      <c r="N9037" s="50"/>
      <c r="O9037" s="50"/>
      <c r="P9037" s="50"/>
      <c r="Q9037" s="50"/>
      <c r="R9037" s="50"/>
      <c r="S9037" s="50"/>
      <c r="T9037" s="50"/>
      <c r="U9037" s="50"/>
      <c r="V9037" s="50"/>
      <c r="W9037" s="50"/>
      <c r="X9037" s="50"/>
      <c r="Y9037" s="50"/>
      <c r="Z9037" s="50"/>
      <c r="AA9037" s="50"/>
      <c r="AB9037" s="50"/>
      <c r="AC9037" s="50"/>
      <c r="AD9037" s="50"/>
      <c r="AE9037" s="50"/>
      <c r="AF9037" s="50"/>
      <c r="AG9037" s="50"/>
      <c r="AH9037" s="50"/>
      <c r="AI9037" s="50"/>
      <c r="AJ9037" s="50"/>
      <c r="AK9037" s="50"/>
      <c r="AL9037" s="50"/>
      <c r="AM9037" s="50"/>
      <c r="AN9037" s="50"/>
      <c r="AO9037" s="50"/>
      <c r="AP9037" s="50"/>
      <c r="AQ9037" s="50"/>
      <c r="AR9037" s="50"/>
      <c r="AS9037" s="50"/>
      <c r="AT9037" s="50"/>
      <c r="AU9037" s="50"/>
      <c r="AV9037" s="50"/>
      <c r="AW9037" s="50"/>
      <c r="AX9037" s="50"/>
      <c r="AY9037" s="50"/>
      <c r="AZ9037" s="50"/>
      <c r="BA9037" s="50"/>
      <c r="BB9037" s="50"/>
      <c r="BC9037" s="50"/>
      <c r="BD9037" s="50"/>
      <c r="BE9037" s="50"/>
      <c r="BF9037" s="50"/>
      <c r="BG9037" s="50"/>
      <c r="BH9037" s="50"/>
      <c r="BI9037" s="50"/>
      <c r="BJ9037" s="50"/>
      <c r="BK9037" s="50"/>
      <c r="BL9037" s="50"/>
      <c r="BM9037" s="50"/>
      <c r="BN9037" s="50"/>
      <c r="BO9037" s="50"/>
      <c r="BP9037" s="50"/>
      <c r="BQ9037" s="50"/>
      <c r="BR9037" s="50"/>
      <c r="BS9037" s="50"/>
      <c r="BT9037" s="50"/>
      <c r="BU9037" s="50"/>
      <c r="BV9037" s="50"/>
      <c r="BW9037" s="50"/>
      <c r="BX9037" s="50"/>
      <c r="BY9037" s="50"/>
      <c r="BZ9037" s="50"/>
      <c r="CA9037" s="50"/>
      <c r="CB9037" s="50"/>
      <c r="CC9037" s="50"/>
      <c r="CD9037" s="50"/>
      <c r="CE9037" s="50"/>
      <c r="CF9037" s="50"/>
      <c r="CG9037" s="50"/>
      <c r="CH9037" s="50"/>
      <c r="CI9037" s="50"/>
      <c r="CJ9037" s="50"/>
      <c r="CK9037" s="50"/>
      <c r="CL9037" s="50"/>
      <c r="CM9037" s="50"/>
      <c r="CN9037" s="50"/>
      <c r="CO9037" s="50"/>
      <c r="CP9037" s="50"/>
      <c r="CQ9037" s="50"/>
      <c r="CR9037" s="50"/>
      <c r="CS9037" s="50"/>
      <c r="CT9037" s="50"/>
      <c r="CU9037" s="50"/>
      <c r="CV9037" s="50"/>
      <c r="CW9037" s="50"/>
      <c r="CX9037" s="50"/>
      <c r="CY9037" s="50"/>
      <c r="CZ9037" s="50"/>
      <c r="DA9037" s="50"/>
      <c r="DB9037" s="50"/>
      <c r="DC9037" s="50"/>
      <c r="DD9037" s="50"/>
      <c r="DE9037" s="50"/>
      <c r="DF9037" s="50"/>
      <c r="DG9037" s="50"/>
    </row>
    <row r="9038" spans="1:111" x14ac:dyDescent="0.2">
      <c r="A9038" s="84"/>
      <c r="B9038" s="84"/>
      <c r="C9038" s="416"/>
      <c r="D9038" s="161"/>
      <c r="E9038" s="310"/>
      <c r="F9038" s="192"/>
      <c r="G9038" s="192"/>
      <c r="H9038" s="50"/>
      <c r="I9038" s="50"/>
      <c r="J9038" s="50"/>
      <c r="K9038" s="50"/>
      <c r="L9038" s="50"/>
      <c r="M9038" s="50"/>
      <c r="N9038" s="50"/>
      <c r="O9038" s="50"/>
      <c r="P9038" s="50"/>
      <c r="Q9038" s="50"/>
      <c r="R9038" s="50"/>
      <c r="S9038" s="50"/>
      <c r="T9038" s="50"/>
      <c r="U9038" s="50"/>
      <c r="V9038" s="50"/>
      <c r="W9038" s="50"/>
      <c r="X9038" s="50"/>
      <c r="Y9038" s="50"/>
      <c r="Z9038" s="50"/>
      <c r="AA9038" s="50"/>
      <c r="AB9038" s="50"/>
      <c r="AC9038" s="50"/>
      <c r="AD9038" s="50"/>
      <c r="AE9038" s="50"/>
      <c r="AF9038" s="50"/>
      <c r="AG9038" s="50"/>
      <c r="AH9038" s="50"/>
      <c r="AI9038" s="50"/>
      <c r="AJ9038" s="50"/>
      <c r="AK9038" s="50"/>
      <c r="AL9038" s="50"/>
      <c r="AM9038" s="50"/>
      <c r="AN9038" s="50"/>
      <c r="AO9038" s="50"/>
      <c r="AP9038" s="50"/>
      <c r="AQ9038" s="50"/>
      <c r="AR9038" s="50"/>
      <c r="AS9038" s="50"/>
      <c r="AT9038" s="50"/>
      <c r="AU9038" s="50"/>
      <c r="AV9038" s="50"/>
      <c r="AW9038" s="50"/>
      <c r="AX9038" s="50"/>
      <c r="AY9038" s="50"/>
      <c r="AZ9038" s="50"/>
      <c r="BA9038" s="50"/>
      <c r="BB9038" s="50"/>
      <c r="BC9038" s="50"/>
      <c r="BD9038" s="50"/>
      <c r="BE9038" s="50"/>
      <c r="BF9038" s="50"/>
      <c r="BG9038" s="50"/>
      <c r="BH9038" s="50"/>
      <c r="BI9038" s="50"/>
      <c r="BJ9038" s="50"/>
      <c r="BK9038" s="50"/>
      <c r="BL9038" s="50"/>
      <c r="BM9038" s="50"/>
      <c r="BN9038" s="50"/>
      <c r="BO9038" s="50"/>
      <c r="BP9038" s="50"/>
      <c r="BQ9038" s="50"/>
      <c r="BR9038" s="50"/>
      <c r="BS9038" s="50"/>
      <c r="BT9038" s="50"/>
      <c r="BU9038" s="50"/>
      <c r="BV9038" s="50"/>
      <c r="BW9038" s="50"/>
      <c r="BX9038" s="50"/>
      <c r="BY9038" s="50"/>
      <c r="BZ9038" s="50"/>
      <c r="CA9038" s="50"/>
      <c r="CB9038" s="50"/>
      <c r="CC9038" s="50"/>
      <c r="CD9038" s="50"/>
      <c r="CE9038" s="50"/>
      <c r="CF9038" s="50"/>
      <c r="CG9038" s="50"/>
      <c r="CH9038" s="50"/>
      <c r="CI9038" s="50"/>
      <c r="CJ9038" s="50"/>
      <c r="CK9038" s="50"/>
      <c r="CL9038" s="50"/>
      <c r="CM9038" s="50"/>
      <c r="CN9038" s="50"/>
      <c r="CO9038" s="50"/>
      <c r="CP9038" s="50"/>
      <c r="CQ9038" s="50"/>
      <c r="CR9038" s="50"/>
      <c r="CS9038" s="50"/>
      <c r="CT9038" s="50"/>
      <c r="CU9038" s="50"/>
      <c r="CV9038" s="50"/>
      <c r="CW9038" s="50"/>
      <c r="CX9038" s="50"/>
      <c r="CY9038" s="50"/>
      <c r="CZ9038" s="50"/>
      <c r="DA9038" s="50"/>
      <c r="DB9038" s="50"/>
      <c r="DC9038" s="50"/>
      <c r="DD9038" s="50"/>
      <c r="DE9038" s="50"/>
      <c r="DF9038" s="50"/>
      <c r="DG9038" s="50"/>
    </row>
    <row r="9039" spans="1:111" x14ac:dyDescent="0.2">
      <c r="A9039" s="84"/>
      <c r="B9039" s="84"/>
      <c r="C9039" s="416"/>
      <c r="D9039" s="161"/>
      <c r="E9039" s="310"/>
      <c r="F9039" s="192"/>
      <c r="G9039" s="192"/>
      <c r="H9039" s="50"/>
      <c r="I9039" s="50"/>
      <c r="J9039" s="50"/>
      <c r="K9039" s="50"/>
      <c r="L9039" s="50"/>
      <c r="M9039" s="50"/>
      <c r="N9039" s="50"/>
      <c r="O9039" s="50"/>
      <c r="P9039" s="50"/>
      <c r="Q9039" s="50"/>
      <c r="R9039" s="50"/>
      <c r="S9039" s="50"/>
      <c r="T9039" s="50"/>
      <c r="U9039" s="50"/>
      <c r="V9039" s="50"/>
      <c r="W9039" s="50"/>
      <c r="X9039" s="50"/>
      <c r="Y9039" s="50"/>
      <c r="Z9039" s="50"/>
      <c r="AA9039" s="50"/>
      <c r="AB9039" s="50"/>
      <c r="AC9039" s="50"/>
      <c r="AD9039" s="50"/>
      <c r="AE9039" s="50"/>
      <c r="AF9039" s="50"/>
      <c r="AG9039" s="50"/>
      <c r="AH9039" s="50"/>
      <c r="AI9039" s="50"/>
      <c r="AJ9039" s="50"/>
      <c r="AK9039" s="50"/>
      <c r="AL9039" s="50"/>
      <c r="AM9039" s="50"/>
      <c r="AN9039" s="50"/>
      <c r="AO9039" s="50"/>
      <c r="AP9039" s="50"/>
      <c r="AQ9039" s="50"/>
      <c r="AR9039" s="50"/>
      <c r="AS9039" s="50"/>
      <c r="AT9039" s="50"/>
      <c r="AU9039" s="50"/>
      <c r="AV9039" s="50"/>
      <c r="AW9039" s="50"/>
      <c r="AX9039" s="50"/>
      <c r="AY9039" s="50"/>
      <c r="AZ9039" s="50"/>
      <c r="BA9039" s="50"/>
      <c r="BB9039" s="50"/>
      <c r="BC9039" s="50"/>
      <c r="BD9039" s="50"/>
      <c r="BE9039" s="50"/>
      <c r="BF9039" s="50"/>
      <c r="BG9039" s="50"/>
      <c r="BH9039" s="50"/>
      <c r="BI9039" s="50"/>
      <c r="BJ9039" s="50"/>
      <c r="BK9039" s="50"/>
      <c r="BL9039" s="50"/>
      <c r="BM9039" s="50"/>
      <c r="BN9039" s="50"/>
      <c r="BO9039" s="50"/>
      <c r="BP9039" s="50"/>
      <c r="BQ9039" s="50"/>
      <c r="BR9039" s="50"/>
      <c r="BS9039" s="50"/>
      <c r="BT9039" s="50"/>
      <c r="BU9039" s="50"/>
      <c r="BV9039" s="50"/>
      <c r="BW9039" s="50"/>
      <c r="BX9039" s="50"/>
      <c r="BY9039" s="50"/>
      <c r="BZ9039" s="50"/>
      <c r="CA9039" s="50"/>
      <c r="CB9039" s="50"/>
      <c r="CC9039" s="50"/>
      <c r="CD9039" s="50"/>
      <c r="CE9039" s="50"/>
      <c r="CF9039" s="50"/>
      <c r="CG9039" s="50"/>
      <c r="CH9039" s="50"/>
      <c r="CI9039" s="50"/>
      <c r="CJ9039" s="50"/>
      <c r="CK9039" s="50"/>
      <c r="CL9039" s="50"/>
      <c r="CM9039" s="50"/>
      <c r="CN9039" s="50"/>
      <c r="CO9039" s="50"/>
      <c r="CP9039" s="50"/>
      <c r="CQ9039" s="50"/>
      <c r="CR9039" s="50"/>
      <c r="CS9039" s="50"/>
      <c r="CT9039" s="50"/>
      <c r="CU9039" s="50"/>
      <c r="CV9039" s="50"/>
      <c r="CW9039" s="50"/>
      <c r="CX9039" s="50"/>
      <c r="CY9039" s="50"/>
      <c r="CZ9039" s="50"/>
      <c r="DA9039" s="50"/>
      <c r="DB9039" s="50"/>
      <c r="DC9039" s="50"/>
      <c r="DD9039" s="50"/>
      <c r="DE9039" s="50"/>
      <c r="DF9039" s="50"/>
      <c r="DG9039" s="50"/>
    </row>
    <row r="9040" spans="1:111" x14ac:dyDescent="0.2">
      <c r="A9040" s="121"/>
      <c r="B9040" s="121"/>
      <c r="C9040" s="121"/>
      <c r="D9040" s="54"/>
      <c r="E9040" s="310"/>
      <c r="F9040" s="192"/>
      <c r="G9040" s="192"/>
      <c r="H9040" s="50"/>
      <c r="I9040" s="50"/>
      <c r="J9040" s="50"/>
      <c r="K9040" s="50"/>
      <c r="L9040" s="50"/>
      <c r="M9040" s="50"/>
      <c r="N9040" s="50"/>
      <c r="O9040" s="50"/>
      <c r="P9040" s="50"/>
      <c r="Q9040" s="50"/>
      <c r="R9040" s="50"/>
      <c r="S9040" s="50"/>
      <c r="T9040" s="50"/>
      <c r="U9040" s="50"/>
      <c r="V9040" s="50"/>
      <c r="W9040" s="50"/>
      <c r="X9040" s="50"/>
      <c r="Y9040" s="50"/>
      <c r="Z9040" s="50"/>
      <c r="AA9040" s="50"/>
      <c r="AB9040" s="50"/>
      <c r="AC9040" s="50"/>
      <c r="AD9040" s="50"/>
      <c r="AE9040" s="50"/>
      <c r="AF9040" s="50"/>
      <c r="AG9040" s="50"/>
      <c r="AH9040" s="50"/>
      <c r="AI9040" s="50"/>
      <c r="AJ9040" s="50"/>
      <c r="AK9040" s="50"/>
      <c r="AL9040" s="50"/>
      <c r="AM9040" s="50"/>
      <c r="AN9040" s="50"/>
      <c r="AO9040" s="50"/>
      <c r="AP9040" s="50"/>
      <c r="AQ9040" s="50"/>
      <c r="AR9040" s="50"/>
      <c r="AS9040" s="50"/>
      <c r="AT9040" s="50"/>
      <c r="AU9040" s="50"/>
      <c r="AV9040" s="50"/>
      <c r="AW9040" s="50"/>
      <c r="AX9040" s="50"/>
      <c r="AY9040" s="50"/>
      <c r="AZ9040" s="50"/>
      <c r="BA9040" s="50"/>
      <c r="BB9040" s="50"/>
      <c r="BC9040" s="50"/>
      <c r="BD9040" s="50"/>
      <c r="BE9040" s="50"/>
      <c r="BF9040" s="50"/>
      <c r="BG9040" s="50"/>
      <c r="BH9040" s="50"/>
      <c r="BI9040" s="50"/>
      <c r="BJ9040" s="50"/>
      <c r="BK9040" s="50"/>
      <c r="BL9040" s="50"/>
      <c r="BM9040" s="50"/>
      <c r="BN9040" s="50"/>
      <c r="BO9040" s="50"/>
      <c r="BP9040" s="50"/>
      <c r="BQ9040" s="50"/>
      <c r="BR9040" s="50"/>
      <c r="BS9040" s="50"/>
      <c r="BT9040" s="50"/>
      <c r="BU9040" s="50"/>
      <c r="BV9040" s="50"/>
      <c r="BW9040" s="50"/>
      <c r="BX9040" s="50"/>
      <c r="BY9040" s="50"/>
      <c r="BZ9040" s="50"/>
      <c r="CA9040" s="50"/>
      <c r="CB9040" s="50"/>
      <c r="CC9040" s="50"/>
      <c r="CD9040" s="50"/>
      <c r="CE9040" s="50"/>
      <c r="CF9040" s="50"/>
      <c r="CG9040" s="50"/>
      <c r="CH9040" s="50"/>
      <c r="CI9040" s="50"/>
      <c r="CJ9040" s="50"/>
      <c r="CK9040" s="50"/>
      <c r="CL9040" s="50"/>
      <c r="CM9040" s="50"/>
      <c r="CN9040" s="50"/>
      <c r="CO9040" s="50"/>
      <c r="CP9040" s="50"/>
      <c r="CQ9040" s="50"/>
      <c r="CR9040" s="50"/>
      <c r="CS9040" s="50"/>
      <c r="CT9040" s="50"/>
      <c r="CU9040" s="50"/>
      <c r="CV9040" s="50"/>
      <c r="CW9040" s="50"/>
      <c r="CX9040" s="50"/>
      <c r="CY9040" s="50"/>
      <c r="CZ9040" s="50"/>
      <c r="DA9040" s="50"/>
      <c r="DB9040" s="50"/>
      <c r="DC9040" s="50"/>
      <c r="DD9040" s="50"/>
      <c r="DE9040" s="50"/>
      <c r="DF9040" s="50"/>
      <c r="DG9040" s="50"/>
    </row>
    <row r="9041" spans="1:111" x14ac:dyDescent="0.2">
      <c r="D9041" s="54"/>
      <c r="E9041" s="312"/>
      <c r="F9041" s="192"/>
      <c r="G9041" s="192"/>
      <c r="H9041" s="50"/>
      <c r="I9041" s="50"/>
      <c r="J9041" s="50"/>
      <c r="K9041" s="50"/>
      <c r="L9041" s="50"/>
      <c r="M9041" s="50"/>
      <c r="N9041" s="50"/>
      <c r="O9041" s="50"/>
      <c r="P9041" s="50"/>
      <c r="Q9041" s="50"/>
      <c r="R9041" s="50"/>
      <c r="S9041" s="50"/>
      <c r="T9041" s="50"/>
      <c r="U9041" s="50"/>
      <c r="V9041" s="50"/>
      <c r="W9041" s="50"/>
      <c r="X9041" s="50"/>
      <c r="Y9041" s="50"/>
      <c r="Z9041" s="50"/>
      <c r="AA9041" s="50"/>
      <c r="AB9041" s="50"/>
      <c r="AC9041" s="50"/>
      <c r="AD9041" s="50"/>
      <c r="AE9041" s="50"/>
      <c r="AF9041" s="50"/>
      <c r="AG9041" s="50"/>
      <c r="AH9041" s="50"/>
      <c r="AI9041" s="50"/>
      <c r="AJ9041" s="50"/>
      <c r="AK9041" s="50"/>
      <c r="AL9041" s="50"/>
      <c r="AM9041" s="50"/>
      <c r="AN9041" s="50"/>
      <c r="AO9041" s="50"/>
      <c r="AP9041" s="50"/>
      <c r="AQ9041" s="50"/>
      <c r="AR9041" s="50"/>
      <c r="AS9041" s="50"/>
      <c r="AT9041" s="50"/>
      <c r="AU9041" s="50"/>
      <c r="AV9041" s="50"/>
      <c r="AW9041" s="50"/>
      <c r="AX9041" s="50"/>
      <c r="AY9041" s="50"/>
      <c r="AZ9041" s="50"/>
      <c r="BA9041" s="50"/>
      <c r="BB9041" s="50"/>
      <c r="BC9041" s="50"/>
      <c r="BD9041" s="50"/>
      <c r="BE9041" s="50"/>
      <c r="BF9041" s="50"/>
      <c r="BG9041" s="50"/>
      <c r="BH9041" s="50"/>
      <c r="BI9041" s="50"/>
      <c r="BJ9041" s="50"/>
      <c r="BK9041" s="50"/>
      <c r="BL9041" s="50"/>
      <c r="BM9041" s="50"/>
      <c r="BN9041" s="50"/>
      <c r="BO9041" s="50"/>
      <c r="BP9041" s="50"/>
      <c r="BQ9041" s="50"/>
      <c r="BR9041" s="50"/>
      <c r="BS9041" s="50"/>
      <c r="BT9041" s="50"/>
      <c r="BU9041" s="50"/>
      <c r="BV9041" s="50"/>
      <c r="BW9041" s="50"/>
      <c r="BX9041" s="50"/>
      <c r="BY9041" s="50"/>
      <c r="BZ9041" s="50"/>
      <c r="CA9041" s="50"/>
      <c r="CB9041" s="50"/>
      <c r="CC9041" s="50"/>
      <c r="CD9041" s="50"/>
      <c r="CE9041" s="50"/>
      <c r="CF9041" s="50"/>
      <c r="CG9041" s="50"/>
      <c r="CH9041" s="50"/>
      <c r="CI9041" s="50"/>
      <c r="CJ9041" s="50"/>
      <c r="CK9041" s="50"/>
      <c r="CL9041" s="50"/>
      <c r="CM9041" s="50"/>
      <c r="CN9041" s="50"/>
      <c r="CO9041" s="50"/>
      <c r="CP9041" s="50"/>
      <c r="CQ9041" s="50"/>
      <c r="CR9041" s="50"/>
      <c r="CS9041" s="50"/>
      <c r="CT9041" s="50"/>
      <c r="CU9041" s="50"/>
      <c r="CV9041" s="50"/>
      <c r="CW9041" s="50"/>
      <c r="CX9041" s="50"/>
      <c r="CY9041" s="50"/>
      <c r="CZ9041" s="50"/>
      <c r="DA9041" s="50"/>
      <c r="DB9041" s="50"/>
      <c r="DC9041" s="50"/>
      <c r="DD9041" s="50"/>
      <c r="DE9041" s="50"/>
      <c r="DF9041" s="50"/>
      <c r="DG9041" s="50"/>
    </row>
    <row r="9042" spans="1:111" x14ac:dyDescent="0.2">
      <c r="A9042" s="212"/>
      <c r="B9042" s="212"/>
      <c r="C9042" s="212"/>
      <c r="D9042" s="267"/>
      <c r="E9042" s="312"/>
      <c r="F9042" s="192"/>
      <c r="G9042" s="192"/>
      <c r="H9042" s="50"/>
      <c r="I9042" s="50"/>
      <c r="J9042" s="50"/>
      <c r="K9042" s="50"/>
      <c r="L9042" s="50"/>
      <c r="M9042" s="50"/>
      <c r="N9042" s="50"/>
      <c r="O9042" s="50"/>
      <c r="P9042" s="50"/>
      <c r="Q9042" s="50"/>
      <c r="R9042" s="50"/>
      <c r="S9042" s="50"/>
      <c r="T9042" s="50"/>
      <c r="U9042" s="50"/>
      <c r="V9042" s="50"/>
      <c r="W9042" s="50"/>
      <c r="X9042" s="50"/>
      <c r="Y9042" s="50"/>
      <c r="Z9042" s="50"/>
      <c r="AA9042" s="50"/>
      <c r="AB9042" s="50"/>
      <c r="AC9042" s="50"/>
      <c r="AD9042" s="50"/>
      <c r="AE9042" s="50"/>
      <c r="AF9042" s="50"/>
      <c r="AG9042" s="50"/>
      <c r="AH9042" s="50"/>
      <c r="AI9042" s="50"/>
      <c r="AJ9042" s="50"/>
      <c r="AK9042" s="50"/>
      <c r="AL9042" s="50"/>
      <c r="AM9042" s="50"/>
      <c r="AN9042" s="50"/>
      <c r="AO9042" s="50"/>
      <c r="AP9042" s="50"/>
      <c r="AQ9042" s="50"/>
      <c r="AR9042" s="50"/>
      <c r="AS9042" s="50"/>
      <c r="AT9042" s="50"/>
      <c r="AU9042" s="50"/>
      <c r="AV9042" s="50"/>
      <c r="AW9042" s="50"/>
      <c r="AX9042" s="50"/>
      <c r="AY9042" s="50"/>
      <c r="AZ9042" s="50"/>
      <c r="BA9042" s="50"/>
      <c r="BB9042" s="50"/>
      <c r="BC9042" s="50"/>
      <c r="BD9042" s="50"/>
      <c r="BE9042" s="50"/>
      <c r="BF9042" s="50"/>
      <c r="BG9042" s="50"/>
      <c r="BH9042" s="50"/>
      <c r="BI9042" s="50"/>
      <c r="BJ9042" s="50"/>
      <c r="BK9042" s="50"/>
      <c r="BL9042" s="50"/>
      <c r="BM9042" s="50"/>
      <c r="BN9042" s="50"/>
      <c r="BO9042" s="50"/>
      <c r="BP9042" s="50"/>
      <c r="BQ9042" s="50"/>
      <c r="BR9042" s="50"/>
      <c r="BS9042" s="50"/>
      <c r="BT9042" s="50"/>
      <c r="BU9042" s="50"/>
      <c r="BV9042" s="50"/>
      <c r="BW9042" s="50"/>
      <c r="BX9042" s="50"/>
      <c r="BY9042" s="50"/>
      <c r="BZ9042" s="50"/>
      <c r="CA9042" s="50"/>
      <c r="CB9042" s="50"/>
      <c r="CC9042" s="50"/>
      <c r="CD9042" s="50"/>
      <c r="CE9042" s="50"/>
      <c r="CF9042" s="50"/>
      <c r="CG9042" s="50"/>
      <c r="CH9042" s="50"/>
      <c r="CI9042" s="50"/>
      <c r="CJ9042" s="50"/>
      <c r="CK9042" s="50"/>
      <c r="CL9042" s="50"/>
      <c r="CM9042" s="50"/>
      <c r="CN9042" s="50"/>
      <c r="CO9042" s="50"/>
      <c r="CP9042" s="50"/>
      <c r="CQ9042" s="50"/>
      <c r="CR9042" s="50"/>
      <c r="CS9042" s="50"/>
      <c r="CT9042" s="50"/>
      <c r="CU9042" s="50"/>
      <c r="CV9042" s="50"/>
      <c r="CW9042" s="50"/>
      <c r="CX9042" s="50"/>
      <c r="CY9042" s="50"/>
      <c r="CZ9042" s="50"/>
      <c r="DA9042" s="50"/>
      <c r="DB9042" s="50"/>
      <c r="DC9042" s="50"/>
      <c r="DD9042" s="50"/>
      <c r="DE9042" s="50"/>
      <c r="DF9042" s="50"/>
      <c r="DG9042" s="50"/>
    </row>
    <row r="9043" spans="1:111" x14ac:dyDescent="0.2">
      <c r="A9043" s="212"/>
      <c r="B9043" s="212"/>
      <c r="C9043" s="212"/>
      <c r="D9043" s="268"/>
      <c r="E9043" s="181"/>
      <c r="F9043" s="192"/>
      <c r="G9043" s="192"/>
      <c r="H9043" s="50"/>
      <c r="I9043" s="50"/>
      <c r="J9043" s="50"/>
      <c r="K9043" s="50"/>
      <c r="L9043" s="50"/>
      <c r="M9043" s="50"/>
      <c r="N9043" s="50"/>
      <c r="O9043" s="50"/>
      <c r="P9043" s="50"/>
      <c r="Q9043" s="50"/>
      <c r="R9043" s="50"/>
      <c r="S9043" s="50"/>
      <c r="T9043" s="50"/>
      <c r="U9043" s="50"/>
      <c r="V9043" s="50"/>
      <c r="W9043" s="50"/>
      <c r="X9043" s="50"/>
      <c r="Y9043" s="50"/>
      <c r="Z9043" s="50"/>
      <c r="AA9043" s="50"/>
      <c r="AB9043" s="50"/>
      <c r="AC9043" s="50"/>
      <c r="AD9043" s="50"/>
      <c r="AE9043" s="50"/>
      <c r="AF9043" s="50"/>
      <c r="AG9043" s="50"/>
      <c r="AH9043" s="50"/>
      <c r="AI9043" s="50"/>
      <c r="AJ9043" s="50"/>
      <c r="AK9043" s="50"/>
      <c r="AL9043" s="50"/>
      <c r="AM9043" s="50"/>
      <c r="AN9043" s="50"/>
      <c r="AO9043" s="50"/>
      <c r="AP9043" s="50"/>
      <c r="AQ9043" s="50"/>
      <c r="AR9043" s="50"/>
      <c r="AS9043" s="50"/>
      <c r="AT9043" s="50"/>
      <c r="AU9043" s="50"/>
      <c r="AV9043" s="50"/>
      <c r="AW9043" s="50"/>
      <c r="AX9043" s="50"/>
      <c r="AY9043" s="50"/>
      <c r="AZ9043" s="50"/>
      <c r="BA9043" s="50"/>
      <c r="BB9043" s="50"/>
      <c r="BC9043" s="50"/>
      <c r="BD9043" s="50"/>
      <c r="BE9043" s="50"/>
      <c r="BF9043" s="50"/>
      <c r="BG9043" s="50"/>
      <c r="BH9043" s="50"/>
      <c r="BI9043" s="50"/>
      <c r="BJ9043" s="50"/>
      <c r="BK9043" s="50"/>
      <c r="BL9043" s="50"/>
      <c r="BM9043" s="50"/>
      <c r="BN9043" s="50"/>
      <c r="BO9043" s="50"/>
      <c r="BP9043" s="50"/>
      <c r="BQ9043" s="50"/>
      <c r="BR9043" s="50"/>
      <c r="BS9043" s="50"/>
      <c r="BT9043" s="50"/>
      <c r="BU9043" s="50"/>
      <c r="BV9043" s="50"/>
      <c r="BW9043" s="50"/>
      <c r="BX9043" s="50"/>
      <c r="BY9043" s="50"/>
      <c r="BZ9043" s="50"/>
      <c r="CA9043" s="50"/>
      <c r="CB9043" s="50"/>
      <c r="CC9043" s="50"/>
      <c r="CD9043" s="50"/>
      <c r="CE9043" s="50"/>
      <c r="CF9043" s="50"/>
      <c r="CG9043" s="50"/>
      <c r="CH9043" s="50"/>
      <c r="CI9043" s="50"/>
      <c r="CJ9043" s="50"/>
      <c r="CK9043" s="50"/>
      <c r="CL9043" s="50"/>
      <c r="CM9043" s="50"/>
      <c r="CN9043" s="50"/>
      <c r="CO9043" s="50"/>
      <c r="CP9043" s="50"/>
      <c r="CQ9043" s="50"/>
      <c r="CR9043" s="50"/>
      <c r="CS9043" s="50"/>
      <c r="CT9043" s="50"/>
      <c r="CU9043" s="50"/>
      <c r="CV9043" s="50"/>
      <c r="CW9043" s="50"/>
      <c r="CX9043" s="50"/>
      <c r="CY9043" s="50"/>
      <c r="CZ9043" s="50"/>
      <c r="DA9043" s="50"/>
      <c r="DB9043" s="50"/>
      <c r="DC9043" s="50"/>
      <c r="DD9043" s="50"/>
      <c r="DE9043" s="50"/>
      <c r="DF9043" s="50"/>
      <c r="DG9043" s="50"/>
    </row>
    <row r="9044" spans="1:111" x14ac:dyDescent="0.2">
      <c r="A9044" s="212"/>
      <c r="B9044" s="212"/>
      <c r="C9044" s="212"/>
      <c r="D9044" s="268"/>
      <c r="E9044" s="181"/>
      <c r="F9044" s="192"/>
      <c r="G9044" s="192"/>
      <c r="H9044" s="50"/>
      <c r="I9044" s="50"/>
      <c r="J9044" s="50"/>
      <c r="K9044" s="50"/>
      <c r="L9044" s="50"/>
      <c r="M9044" s="50"/>
      <c r="N9044" s="50"/>
      <c r="O9044" s="50"/>
      <c r="P9044" s="50"/>
      <c r="Q9044" s="50"/>
      <c r="R9044" s="50"/>
      <c r="S9044" s="50"/>
      <c r="T9044" s="50"/>
      <c r="U9044" s="50"/>
      <c r="V9044" s="50"/>
      <c r="W9044" s="50"/>
      <c r="X9044" s="50"/>
      <c r="Y9044" s="50"/>
      <c r="Z9044" s="50"/>
      <c r="AA9044" s="50"/>
      <c r="AB9044" s="50"/>
      <c r="AC9044" s="50"/>
      <c r="AD9044" s="50"/>
      <c r="AE9044" s="50"/>
      <c r="AF9044" s="50"/>
      <c r="AG9044" s="50"/>
      <c r="AH9044" s="50"/>
      <c r="AI9044" s="50"/>
      <c r="AJ9044" s="50"/>
      <c r="AK9044" s="50"/>
      <c r="AL9044" s="50"/>
      <c r="AM9044" s="50"/>
      <c r="AN9044" s="50"/>
      <c r="AO9044" s="50"/>
      <c r="AP9044" s="50"/>
      <c r="AQ9044" s="50"/>
      <c r="AR9044" s="50"/>
      <c r="AS9044" s="50"/>
      <c r="AT9044" s="50"/>
      <c r="AU9044" s="50"/>
      <c r="AV9044" s="50"/>
      <c r="AW9044" s="50"/>
      <c r="AX9044" s="50"/>
      <c r="AY9044" s="50"/>
      <c r="AZ9044" s="50"/>
      <c r="BA9044" s="50"/>
      <c r="BB9044" s="50"/>
      <c r="BC9044" s="50"/>
      <c r="BD9044" s="50"/>
      <c r="BE9044" s="50"/>
      <c r="BF9044" s="50"/>
      <c r="BG9044" s="50"/>
      <c r="BH9044" s="50"/>
      <c r="BI9044" s="50"/>
      <c r="BJ9044" s="50"/>
      <c r="BK9044" s="50"/>
      <c r="BL9044" s="50"/>
      <c r="BM9044" s="50"/>
      <c r="BN9044" s="50"/>
      <c r="BO9044" s="50"/>
      <c r="BP9044" s="50"/>
      <c r="BQ9044" s="50"/>
      <c r="BR9044" s="50"/>
      <c r="BS9044" s="50"/>
      <c r="BT9044" s="50"/>
      <c r="BU9044" s="50"/>
      <c r="BV9044" s="50"/>
      <c r="BW9044" s="50"/>
      <c r="BX9044" s="50"/>
      <c r="BY9044" s="50"/>
      <c r="BZ9044" s="50"/>
      <c r="CA9044" s="50"/>
      <c r="CB9044" s="50"/>
      <c r="CC9044" s="50"/>
      <c r="CD9044" s="50"/>
      <c r="CE9044" s="50"/>
      <c r="CF9044" s="50"/>
      <c r="CG9044" s="50"/>
      <c r="CH9044" s="50"/>
      <c r="CI9044" s="50"/>
      <c r="CJ9044" s="50"/>
      <c r="CK9044" s="50"/>
      <c r="CL9044" s="50"/>
      <c r="CM9044" s="50"/>
      <c r="CN9044" s="50"/>
      <c r="CO9044" s="50"/>
      <c r="CP9044" s="50"/>
      <c r="CQ9044" s="50"/>
      <c r="CR9044" s="50"/>
      <c r="CS9044" s="50"/>
      <c r="CT9044" s="50"/>
      <c r="CU9044" s="50"/>
      <c r="CV9044" s="50"/>
      <c r="CW9044" s="50"/>
      <c r="CX9044" s="50"/>
      <c r="CY9044" s="50"/>
      <c r="CZ9044" s="50"/>
      <c r="DA9044" s="50"/>
      <c r="DB9044" s="50"/>
      <c r="DC9044" s="50"/>
      <c r="DD9044" s="50"/>
      <c r="DE9044" s="50"/>
      <c r="DF9044" s="50"/>
      <c r="DG9044" s="50"/>
    </row>
    <row r="9045" spans="1:111" x14ac:dyDescent="0.2">
      <c r="A9045" s="212"/>
      <c r="B9045" s="212"/>
      <c r="C9045" s="212"/>
      <c r="D9045" s="267"/>
      <c r="E9045" s="181"/>
      <c r="F9045" s="192"/>
      <c r="G9045" s="192"/>
      <c r="H9045" s="50"/>
      <c r="I9045" s="50"/>
      <c r="J9045" s="50"/>
      <c r="K9045" s="50"/>
      <c r="L9045" s="50"/>
      <c r="M9045" s="50"/>
      <c r="N9045" s="50"/>
      <c r="O9045" s="50"/>
      <c r="P9045" s="50"/>
      <c r="Q9045" s="50"/>
      <c r="R9045" s="50"/>
      <c r="S9045" s="50"/>
      <c r="T9045" s="50"/>
      <c r="U9045" s="50"/>
      <c r="V9045" s="50"/>
      <c r="W9045" s="50"/>
      <c r="X9045" s="50"/>
      <c r="Y9045" s="50"/>
      <c r="Z9045" s="50"/>
      <c r="AA9045" s="50"/>
      <c r="AB9045" s="50"/>
      <c r="AC9045" s="50"/>
      <c r="AD9045" s="50"/>
      <c r="AE9045" s="50"/>
      <c r="AF9045" s="50"/>
      <c r="AG9045" s="50"/>
      <c r="AH9045" s="50"/>
      <c r="AI9045" s="50"/>
      <c r="AJ9045" s="50"/>
      <c r="AK9045" s="50"/>
      <c r="AL9045" s="50"/>
      <c r="AM9045" s="50"/>
      <c r="AN9045" s="50"/>
      <c r="AO9045" s="50"/>
      <c r="AP9045" s="50"/>
      <c r="AQ9045" s="50"/>
      <c r="AR9045" s="50"/>
      <c r="AS9045" s="50"/>
      <c r="AT9045" s="50"/>
      <c r="AU9045" s="50"/>
      <c r="AV9045" s="50"/>
      <c r="AW9045" s="50"/>
      <c r="AX9045" s="50"/>
      <c r="AY9045" s="50"/>
      <c r="AZ9045" s="50"/>
      <c r="BA9045" s="50"/>
      <c r="BB9045" s="50"/>
      <c r="BC9045" s="50"/>
      <c r="BD9045" s="50"/>
      <c r="BE9045" s="50"/>
      <c r="BF9045" s="50"/>
      <c r="BG9045" s="50"/>
      <c r="BH9045" s="50"/>
      <c r="BI9045" s="50"/>
      <c r="BJ9045" s="50"/>
      <c r="BK9045" s="50"/>
      <c r="BL9045" s="50"/>
      <c r="BM9045" s="50"/>
      <c r="BN9045" s="50"/>
      <c r="BO9045" s="50"/>
      <c r="BP9045" s="50"/>
      <c r="BQ9045" s="50"/>
      <c r="BR9045" s="50"/>
      <c r="BS9045" s="50"/>
      <c r="BT9045" s="50"/>
      <c r="BU9045" s="50"/>
      <c r="BV9045" s="50"/>
      <c r="BW9045" s="50"/>
      <c r="BX9045" s="50"/>
      <c r="BY9045" s="50"/>
      <c r="BZ9045" s="50"/>
      <c r="CA9045" s="50"/>
      <c r="CB9045" s="50"/>
      <c r="CC9045" s="50"/>
      <c r="CD9045" s="50"/>
      <c r="CE9045" s="50"/>
      <c r="CF9045" s="50"/>
      <c r="CG9045" s="50"/>
      <c r="CH9045" s="50"/>
      <c r="CI9045" s="50"/>
      <c r="CJ9045" s="50"/>
      <c r="CK9045" s="50"/>
      <c r="CL9045" s="50"/>
      <c r="CM9045" s="50"/>
      <c r="CN9045" s="50"/>
      <c r="CO9045" s="50"/>
      <c r="CP9045" s="50"/>
      <c r="CQ9045" s="50"/>
      <c r="CR9045" s="50"/>
      <c r="CS9045" s="50"/>
      <c r="CT9045" s="50"/>
      <c r="CU9045" s="50"/>
      <c r="CV9045" s="50"/>
      <c r="CW9045" s="50"/>
      <c r="CX9045" s="50"/>
      <c r="CY9045" s="50"/>
      <c r="CZ9045" s="50"/>
      <c r="DA9045" s="50"/>
      <c r="DB9045" s="50"/>
      <c r="DC9045" s="50"/>
      <c r="DD9045" s="50"/>
      <c r="DE9045" s="50"/>
      <c r="DF9045" s="50"/>
      <c r="DG9045" s="50"/>
    </row>
    <row r="9046" spans="1:111" x14ac:dyDescent="0.2">
      <c r="A9046" s="212"/>
      <c r="B9046" s="212"/>
      <c r="C9046" s="212"/>
      <c r="D9046" s="267"/>
      <c r="E9046" s="181"/>
      <c r="F9046" s="192"/>
      <c r="G9046" s="192"/>
      <c r="H9046" s="50"/>
      <c r="I9046" s="50"/>
      <c r="J9046" s="50"/>
      <c r="K9046" s="50"/>
      <c r="L9046" s="50"/>
      <c r="M9046" s="50"/>
      <c r="N9046" s="50"/>
      <c r="O9046" s="50"/>
      <c r="P9046" s="50"/>
      <c r="Q9046" s="50"/>
      <c r="R9046" s="50"/>
      <c r="S9046" s="50"/>
      <c r="T9046" s="50"/>
      <c r="U9046" s="50"/>
      <c r="V9046" s="50"/>
      <c r="W9046" s="50"/>
      <c r="X9046" s="50"/>
      <c r="Y9046" s="50"/>
      <c r="Z9046" s="50"/>
      <c r="AA9046" s="50"/>
      <c r="AB9046" s="50"/>
      <c r="AC9046" s="50"/>
      <c r="AD9046" s="50"/>
      <c r="AE9046" s="50"/>
      <c r="AF9046" s="50"/>
      <c r="AG9046" s="50"/>
      <c r="AH9046" s="50"/>
      <c r="AI9046" s="50"/>
      <c r="AJ9046" s="50"/>
      <c r="AK9046" s="50"/>
      <c r="AL9046" s="50"/>
      <c r="AM9046" s="50"/>
      <c r="AN9046" s="50"/>
      <c r="AO9046" s="50"/>
      <c r="AP9046" s="50"/>
      <c r="AQ9046" s="50"/>
      <c r="AR9046" s="50"/>
      <c r="AS9046" s="50"/>
      <c r="AT9046" s="50"/>
      <c r="AU9046" s="50"/>
      <c r="AV9046" s="50"/>
      <c r="AW9046" s="50"/>
      <c r="AX9046" s="50"/>
      <c r="AY9046" s="50"/>
      <c r="AZ9046" s="50"/>
      <c r="BA9046" s="50"/>
      <c r="BB9046" s="50"/>
      <c r="BC9046" s="50"/>
      <c r="BD9046" s="50"/>
      <c r="BE9046" s="50"/>
      <c r="BF9046" s="50"/>
      <c r="BG9046" s="50"/>
      <c r="BH9046" s="50"/>
      <c r="BI9046" s="50"/>
      <c r="BJ9046" s="50"/>
      <c r="BK9046" s="50"/>
      <c r="BL9046" s="50"/>
      <c r="BM9046" s="50"/>
      <c r="BN9046" s="50"/>
      <c r="BO9046" s="50"/>
      <c r="BP9046" s="50"/>
      <c r="BQ9046" s="50"/>
      <c r="BR9046" s="50"/>
      <c r="BS9046" s="50"/>
      <c r="BT9046" s="50"/>
      <c r="BU9046" s="50"/>
      <c r="BV9046" s="50"/>
      <c r="BW9046" s="50"/>
      <c r="BX9046" s="50"/>
      <c r="BY9046" s="50"/>
      <c r="BZ9046" s="50"/>
      <c r="CA9046" s="50"/>
      <c r="CB9046" s="50"/>
      <c r="CC9046" s="50"/>
      <c r="CD9046" s="50"/>
      <c r="CE9046" s="50"/>
      <c r="CF9046" s="50"/>
      <c r="CG9046" s="50"/>
      <c r="CH9046" s="50"/>
      <c r="CI9046" s="50"/>
      <c r="CJ9046" s="50"/>
      <c r="CK9046" s="50"/>
      <c r="CL9046" s="50"/>
      <c r="CM9046" s="50"/>
      <c r="CN9046" s="50"/>
      <c r="CO9046" s="50"/>
      <c r="CP9046" s="50"/>
      <c r="CQ9046" s="50"/>
      <c r="CR9046" s="50"/>
      <c r="CS9046" s="50"/>
      <c r="CT9046" s="50"/>
      <c r="CU9046" s="50"/>
      <c r="CV9046" s="50"/>
      <c r="CW9046" s="50"/>
      <c r="CX9046" s="50"/>
      <c r="CY9046" s="50"/>
      <c r="CZ9046" s="50"/>
      <c r="DA9046" s="50"/>
      <c r="DB9046" s="50"/>
      <c r="DC9046" s="50"/>
      <c r="DD9046" s="50"/>
      <c r="DE9046" s="50"/>
      <c r="DF9046" s="50"/>
      <c r="DG9046" s="50"/>
    </row>
    <row r="9047" spans="1:111" x14ac:dyDescent="0.2">
      <c r="A9047" s="212"/>
      <c r="B9047" s="212"/>
      <c r="C9047" s="212"/>
      <c r="D9047" s="54"/>
      <c r="E9047" s="181"/>
      <c r="F9047" s="192"/>
      <c r="G9047" s="192"/>
      <c r="H9047" s="50"/>
      <c r="I9047" s="50"/>
      <c r="J9047" s="50"/>
      <c r="K9047" s="50"/>
      <c r="L9047" s="50"/>
      <c r="M9047" s="50"/>
      <c r="N9047" s="50"/>
      <c r="O9047" s="50"/>
      <c r="P9047" s="50"/>
      <c r="Q9047" s="50"/>
      <c r="R9047" s="50"/>
      <c r="S9047" s="50"/>
      <c r="T9047" s="50"/>
      <c r="U9047" s="50"/>
      <c r="V9047" s="50"/>
      <c r="W9047" s="50"/>
      <c r="X9047" s="50"/>
      <c r="Y9047" s="50"/>
      <c r="Z9047" s="50"/>
      <c r="AA9047" s="50"/>
      <c r="AB9047" s="50"/>
      <c r="AC9047" s="50"/>
      <c r="AD9047" s="50"/>
      <c r="AE9047" s="50"/>
      <c r="AF9047" s="50"/>
      <c r="AG9047" s="50"/>
      <c r="AH9047" s="50"/>
      <c r="AI9047" s="50"/>
      <c r="AJ9047" s="50"/>
      <c r="AK9047" s="50"/>
      <c r="AL9047" s="50"/>
      <c r="AM9047" s="50"/>
      <c r="AN9047" s="50"/>
      <c r="AO9047" s="50"/>
      <c r="AP9047" s="50"/>
      <c r="AQ9047" s="50"/>
      <c r="AR9047" s="50"/>
      <c r="AS9047" s="50"/>
      <c r="AT9047" s="50"/>
      <c r="AU9047" s="50"/>
      <c r="AV9047" s="50"/>
      <c r="AW9047" s="50"/>
      <c r="AX9047" s="50"/>
      <c r="AY9047" s="50"/>
      <c r="AZ9047" s="50"/>
      <c r="BA9047" s="50"/>
      <c r="BB9047" s="50"/>
      <c r="BC9047" s="50"/>
      <c r="BD9047" s="50"/>
      <c r="BE9047" s="50"/>
      <c r="BF9047" s="50"/>
      <c r="BG9047" s="50"/>
      <c r="BH9047" s="50"/>
      <c r="BI9047" s="50"/>
      <c r="BJ9047" s="50"/>
      <c r="BK9047" s="50"/>
      <c r="BL9047" s="50"/>
      <c r="BM9047" s="50"/>
      <c r="BN9047" s="50"/>
      <c r="BO9047" s="50"/>
      <c r="BP9047" s="50"/>
      <c r="BQ9047" s="50"/>
      <c r="BR9047" s="50"/>
      <c r="BS9047" s="50"/>
      <c r="BT9047" s="50"/>
      <c r="BU9047" s="50"/>
      <c r="BV9047" s="50"/>
      <c r="BW9047" s="50"/>
      <c r="BX9047" s="50"/>
      <c r="BY9047" s="50"/>
      <c r="BZ9047" s="50"/>
      <c r="CA9047" s="50"/>
      <c r="CB9047" s="50"/>
      <c r="CC9047" s="50"/>
      <c r="CD9047" s="50"/>
      <c r="CE9047" s="50"/>
      <c r="CF9047" s="50"/>
      <c r="CG9047" s="50"/>
      <c r="CH9047" s="50"/>
      <c r="CI9047" s="50"/>
      <c r="CJ9047" s="50"/>
      <c r="CK9047" s="50"/>
      <c r="CL9047" s="50"/>
      <c r="CM9047" s="50"/>
      <c r="CN9047" s="50"/>
      <c r="CO9047" s="50"/>
      <c r="CP9047" s="50"/>
      <c r="CQ9047" s="50"/>
      <c r="CR9047" s="50"/>
      <c r="CS9047" s="50"/>
      <c r="CT9047" s="50"/>
      <c r="CU9047" s="50"/>
      <c r="CV9047" s="50"/>
      <c r="CW9047" s="50"/>
      <c r="CX9047" s="50"/>
      <c r="CY9047" s="50"/>
      <c r="CZ9047" s="50"/>
      <c r="DA9047" s="50"/>
      <c r="DB9047" s="50"/>
      <c r="DC9047" s="50"/>
      <c r="DD9047" s="50"/>
      <c r="DE9047" s="50"/>
      <c r="DF9047" s="50"/>
      <c r="DG9047" s="50"/>
    </row>
    <row r="9048" spans="1:111" x14ac:dyDescent="0.2">
      <c r="A9048" s="212"/>
      <c r="B9048" s="212"/>
      <c r="C9048" s="212"/>
      <c r="E9048" s="181"/>
      <c r="F9048" s="192"/>
      <c r="G9048" s="192"/>
      <c r="H9048" s="50"/>
      <c r="I9048" s="50"/>
      <c r="J9048" s="50"/>
      <c r="K9048" s="50"/>
      <c r="L9048" s="50"/>
      <c r="M9048" s="50"/>
      <c r="N9048" s="50"/>
      <c r="O9048" s="50"/>
      <c r="P9048" s="50"/>
      <c r="Q9048" s="50"/>
      <c r="R9048" s="50"/>
      <c r="S9048" s="50"/>
      <c r="T9048" s="50"/>
      <c r="U9048" s="50"/>
      <c r="V9048" s="50"/>
      <c r="W9048" s="50"/>
      <c r="X9048" s="50"/>
      <c r="Y9048" s="50"/>
      <c r="Z9048" s="50"/>
      <c r="AA9048" s="50"/>
      <c r="AB9048" s="50"/>
      <c r="AC9048" s="50"/>
      <c r="AD9048" s="50"/>
      <c r="AE9048" s="50"/>
      <c r="AF9048" s="50"/>
      <c r="AG9048" s="50"/>
      <c r="AH9048" s="50"/>
      <c r="AI9048" s="50"/>
      <c r="AJ9048" s="50"/>
      <c r="AK9048" s="50"/>
      <c r="AL9048" s="50"/>
      <c r="AM9048" s="50"/>
      <c r="AN9048" s="50"/>
      <c r="AO9048" s="50"/>
      <c r="AP9048" s="50"/>
      <c r="AQ9048" s="50"/>
      <c r="AR9048" s="50"/>
      <c r="AS9048" s="50"/>
      <c r="AT9048" s="50"/>
      <c r="AU9048" s="50"/>
      <c r="AV9048" s="50"/>
      <c r="AW9048" s="50"/>
      <c r="AX9048" s="50"/>
      <c r="AY9048" s="50"/>
      <c r="AZ9048" s="50"/>
      <c r="BA9048" s="50"/>
      <c r="BB9048" s="50"/>
      <c r="BC9048" s="50"/>
      <c r="BD9048" s="50"/>
      <c r="BE9048" s="50"/>
      <c r="BF9048" s="50"/>
      <c r="BG9048" s="50"/>
      <c r="BH9048" s="50"/>
      <c r="BI9048" s="50"/>
      <c r="BJ9048" s="50"/>
      <c r="BK9048" s="50"/>
      <c r="BL9048" s="50"/>
      <c r="BM9048" s="50"/>
      <c r="BN9048" s="50"/>
      <c r="BO9048" s="50"/>
      <c r="BP9048" s="50"/>
      <c r="BQ9048" s="50"/>
      <c r="BR9048" s="50"/>
      <c r="BS9048" s="50"/>
      <c r="BT9048" s="50"/>
      <c r="BU9048" s="50"/>
      <c r="BV9048" s="50"/>
      <c r="BW9048" s="50"/>
      <c r="BX9048" s="50"/>
      <c r="BY9048" s="50"/>
      <c r="BZ9048" s="50"/>
      <c r="CA9048" s="50"/>
      <c r="CB9048" s="50"/>
      <c r="CC9048" s="50"/>
      <c r="CD9048" s="50"/>
      <c r="CE9048" s="50"/>
      <c r="CF9048" s="50"/>
      <c r="CG9048" s="50"/>
      <c r="CH9048" s="50"/>
      <c r="CI9048" s="50"/>
      <c r="CJ9048" s="50"/>
      <c r="CK9048" s="50"/>
      <c r="CL9048" s="50"/>
      <c r="CM9048" s="50"/>
      <c r="CN9048" s="50"/>
      <c r="CO9048" s="50"/>
      <c r="CP9048" s="50"/>
      <c r="CQ9048" s="50"/>
      <c r="CR9048" s="50"/>
      <c r="CS9048" s="50"/>
      <c r="CT9048" s="50"/>
      <c r="CU9048" s="50"/>
      <c r="CV9048" s="50"/>
      <c r="CW9048" s="50"/>
      <c r="CX9048" s="50"/>
      <c r="CY9048" s="50"/>
      <c r="CZ9048" s="50"/>
      <c r="DA9048" s="50"/>
      <c r="DB9048" s="50"/>
      <c r="DC9048" s="50"/>
      <c r="DD9048" s="50"/>
      <c r="DE9048" s="50"/>
      <c r="DF9048" s="50"/>
      <c r="DG9048" s="50"/>
    </row>
    <row r="9049" spans="1:111" x14ac:dyDescent="0.2">
      <c r="A9049" s="212"/>
      <c r="B9049" s="212"/>
      <c r="C9049" s="212"/>
      <c r="E9049" s="181"/>
      <c r="F9049" s="192"/>
      <c r="G9049" s="192"/>
      <c r="H9049" s="50"/>
      <c r="I9049" s="50"/>
      <c r="J9049" s="50"/>
      <c r="K9049" s="50"/>
      <c r="L9049" s="50"/>
      <c r="M9049" s="50"/>
      <c r="N9049" s="50"/>
      <c r="O9049" s="50"/>
      <c r="P9049" s="50"/>
      <c r="Q9049" s="50"/>
      <c r="R9049" s="50"/>
      <c r="S9049" s="50"/>
      <c r="T9049" s="50"/>
      <c r="U9049" s="50"/>
      <c r="V9049" s="50"/>
      <c r="W9049" s="50"/>
      <c r="X9049" s="50"/>
      <c r="Y9049" s="50"/>
      <c r="Z9049" s="50"/>
      <c r="AA9049" s="50"/>
      <c r="AB9049" s="50"/>
      <c r="AC9049" s="50"/>
      <c r="AD9049" s="50"/>
      <c r="AE9049" s="50"/>
      <c r="AF9049" s="50"/>
      <c r="AG9049" s="50"/>
      <c r="AH9049" s="50"/>
      <c r="AI9049" s="50"/>
      <c r="AJ9049" s="50"/>
      <c r="AK9049" s="50"/>
      <c r="AL9049" s="50"/>
      <c r="AM9049" s="50"/>
      <c r="AN9049" s="50"/>
      <c r="AO9049" s="50"/>
      <c r="AP9049" s="50"/>
      <c r="AQ9049" s="50"/>
      <c r="AR9049" s="50"/>
      <c r="AS9049" s="50"/>
      <c r="AT9049" s="50"/>
      <c r="AU9049" s="50"/>
      <c r="AV9049" s="50"/>
      <c r="AW9049" s="50"/>
      <c r="AX9049" s="50"/>
      <c r="AY9049" s="50"/>
      <c r="AZ9049" s="50"/>
      <c r="BA9049" s="50"/>
      <c r="BB9049" s="50"/>
      <c r="BC9049" s="50"/>
      <c r="BD9049" s="50"/>
      <c r="BE9049" s="50"/>
      <c r="BF9049" s="50"/>
      <c r="BG9049" s="50"/>
      <c r="BH9049" s="50"/>
      <c r="BI9049" s="50"/>
      <c r="BJ9049" s="50"/>
      <c r="BK9049" s="50"/>
      <c r="BL9049" s="50"/>
      <c r="BM9049" s="50"/>
      <c r="BN9049" s="50"/>
      <c r="BO9049" s="50"/>
      <c r="BP9049" s="50"/>
      <c r="BQ9049" s="50"/>
      <c r="BR9049" s="50"/>
      <c r="BS9049" s="50"/>
      <c r="BT9049" s="50"/>
      <c r="BU9049" s="50"/>
      <c r="BV9049" s="50"/>
      <c r="BW9049" s="50"/>
      <c r="BX9049" s="50"/>
      <c r="BY9049" s="50"/>
      <c r="BZ9049" s="50"/>
      <c r="CA9049" s="50"/>
      <c r="CB9049" s="50"/>
      <c r="CC9049" s="50"/>
      <c r="CD9049" s="50"/>
      <c r="CE9049" s="50"/>
      <c r="CF9049" s="50"/>
      <c r="CG9049" s="50"/>
      <c r="CH9049" s="50"/>
      <c r="CI9049" s="50"/>
      <c r="CJ9049" s="50"/>
      <c r="CK9049" s="50"/>
      <c r="CL9049" s="50"/>
      <c r="CM9049" s="50"/>
      <c r="CN9049" s="50"/>
      <c r="CO9049" s="50"/>
      <c r="CP9049" s="50"/>
      <c r="CQ9049" s="50"/>
      <c r="CR9049" s="50"/>
      <c r="CS9049" s="50"/>
      <c r="CT9049" s="50"/>
      <c r="CU9049" s="50"/>
      <c r="CV9049" s="50"/>
      <c r="CW9049" s="50"/>
      <c r="CX9049" s="50"/>
      <c r="CY9049" s="50"/>
      <c r="CZ9049" s="50"/>
      <c r="DA9049" s="50"/>
      <c r="DB9049" s="50"/>
      <c r="DC9049" s="50"/>
      <c r="DD9049" s="50"/>
      <c r="DE9049" s="50"/>
      <c r="DF9049" s="50"/>
      <c r="DG9049" s="50"/>
    </row>
    <row r="9050" spans="1:111" x14ac:dyDescent="0.2">
      <c r="A9050" s="212"/>
      <c r="B9050" s="212"/>
      <c r="C9050" s="212"/>
      <c r="D9050" s="54"/>
      <c r="E9050" s="181"/>
      <c r="F9050" s="192"/>
      <c r="G9050" s="192"/>
      <c r="H9050" s="50"/>
      <c r="I9050" s="50"/>
      <c r="J9050" s="50"/>
      <c r="K9050" s="50"/>
      <c r="L9050" s="50"/>
      <c r="M9050" s="50"/>
      <c r="N9050" s="50"/>
      <c r="O9050" s="50"/>
      <c r="P9050" s="50"/>
      <c r="Q9050" s="50"/>
      <c r="R9050" s="50"/>
      <c r="S9050" s="50"/>
      <c r="T9050" s="50"/>
      <c r="U9050" s="50"/>
      <c r="V9050" s="50"/>
      <c r="W9050" s="50"/>
      <c r="X9050" s="50"/>
      <c r="Y9050" s="50"/>
      <c r="Z9050" s="50"/>
      <c r="AA9050" s="50"/>
      <c r="AB9050" s="50"/>
      <c r="AC9050" s="50"/>
      <c r="AD9050" s="50"/>
      <c r="AE9050" s="50"/>
      <c r="AF9050" s="50"/>
      <c r="AG9050" s="50"/>
      <c r="AH9050" s="50"/>
      <c r="AI9050" s="50"/>
      <c r="AJ9050" s="50"/>
      <c r="AK9050" s="50"/>
      <c r="AL9050" s="50"/>
      <c r="AM9050" s="50"/>
      <c r="AN9050" s="50"/>
      <c r="AO9050" s="50"/>
      <c r="AP9050" s="50"/>
      <c r="AQ9050" s="50"/>
      <c r="AR9050" s="50"/>
      <c r="AS9050" s="50"/>
      <c r="AT9050" s="50"/>
      <c r="AU9050" s="50"/>
      <c r="AV9050" s="50"/>
      <c r="AW9050" s="50"/>
      <c r="AX9050" s="50"/>
      <c r="AY9050" s="50"/>
      <c r="AZ9050" s="50"/>
      <c r="BA9050" s="50"/>
      <c r="BB9050" s="50"/>
      <c r="BC9050" s="50"/>
      <c r="BD9050" s="50"/>
      <c r="BE9050" s="50"/>
      <c r="BF9050" s="50"/>
      <c r="BG9050" s="50"/>
      <c r="BH9050" s="50"/>
      <c r="BI9050" s="50"/>
      <c r="BJ9050" s="50"/>
      <c r="BK9050" s="50"/>
      <c r="BL9050" s="50"/>
      <c r="BM9050" s="50"/>
      <c r="BN9050" s="50"/>
      <c r="BO9050" s="50"/>
      <c r="BP9050" s="50"/>
      <c r="BQ9050" s="50"/>
      <c r="BR9050" s="50"/>
      <c r="BS9050" s="50"/>
      <c r="BT9050" s="50"/>
      <c r="BU9050" s="50"/>
      <c r="BV9050" s="50"/>
      <c r="BW9050" s="50"/>
      <c r="BX9050" s="50"/>
      <c r="BY9050" s="50"/>
      <c r="BZ9050" s="50"/>
      <c r="CA9050" s="50"/>
      <c r="CB9050" s="50"/>
      <c r="CC9050" s="50"/>
      <c r="CD9050" s="50"/>
      <c r="CE9050" s="50"/>
      <c r="CF9050" s="50"/>
      <c r="CG9050" s="50"/>
      <c r="CH9050" s="50"/>
      <c r="CI9050" s="50"/>
      <c r="CJ9050" s="50"/>
      <c r="CK9050" s="50"/>
      <c r="CL9050" s="50"/>
      <c r="CM9050" s="50"/>
      <c r="CN9050" s="50"/>
      <c r="CO9050" s="50"/>
      <c r="CP9050" s="50"/>
      <c r="CQ9050" s="50"/>
      <c r="CR9050" s="50"/>
      <c r="CS9050" s="50"/>
      <c r="CT9050" s="50"/>
      <c r="CU9050" s="50"/>
      <c r="CV9050" s="50"/>
      <c r="CW9050" s="50"/>
      <c r="CX9050" s="50"/>
      <c r="CY9050" s="50"/>
      <c r="CZ9050" s="50"/>
      <c r="DA9050" s="50"/>
      <c r="DB9050" s="50"/>
      <c r="DC9050" s="50"/>
      <c r="DD9050" s="50"/>
      <c r="DE9050" s="50"/>
      <c r="DF9050" s="50"/>
      <c r="DG9050" s="50"/>
    </row>
    <row r="9051" spans="1:111" x14ac:dyDescent="0.2">
      <c r="A9051" s="212"/>
      <c r="B9051" s="212"/>
      <c r="C9051" s="212"/>
      <c r="E9051" s="181"/>
      <c r="F9051" s="192"/>
      <c r="G9051" s="192"/>
      <c r="H9051" s="50"/>
      <c r="I9051" s="50"/>
      <c r="J9051" s="50"/>
      <c r="K9051" s="50"/>
      <c r="L9051" s="50"/>
      <c r="M9051" s="50"/>
      <c r="N9051" s="50"/>
      <c r="O9051" s="50"/>
      <c r="P9051" s="50"/>
      <c r="Q9051" s="50"/>
      <c r="R9051" s="50"/>
      <c r="S9051" s="50"/>
      <c r="T9051" s="50"/>
      <c r="U9051" s="50"/>
      <c r="V9051" s="50"/>
      <c r="W9051" s="50"/>
      <c r="X9051" s="50"/>
      <c r="Y9051" s="50"/>
      <c r="Z9051" s="50"/>
      <c r="AA9051" s="50"/>
      <c r="AB9051" s="50"/>
      <c r="AC9051" s="50"/>
      <c r="AD9051" s="50"/>
      <c r="AE9051" s="50"/>
      <c r="AF9051" s="50"/>
      <c r="AG9051" s="50"/>
      <c r="AH9051" s="50"/>
      <c r="AI9051" s="50"/>
      <c r="AJ9051" s="50"/>
      <c r="AK9051" s="50"/>
      <c r="AL9051" s="50"/>
      <c r="AM9051" s="50"/>
      <c r="AN9051" s="50"/>
      <c r="AO9051" s="50"/>
      <c r="AP9051" s="50"/>
      <c r="AQ9051" s="50"/>
      <c r="AR9051" s="50"/>
      <c r="AS9051" s="50"/>
      <c r="AT9051" s="50"/>
      <c r="AU9051" s="50"/>
      <c r="AV9051" s="50"/>
      <c r="AW9051" s="50"/>
      <c r="AX9051" s="50"/>
      <c r="AY9051" s="50"/>
      <c r="AZ9051" s="50"/>
      <c r="BA9051" s="50"/>
      <c r="BB9051" s="50"/>
      <c r="BC9051" s="50"/>
      <c r="BD9051" s="50"/>
      <c r="BE9051" s="50"/>
      <c r="BF9051" s="50"/>
      <c r="BG9051" s="50"/>
      <c r="BH9051" s="50"/>
      <c r="BI9051" s="50"/>
      <c r="BJ9051" s="50"/>
      <c r="BK9051" s="50"/>
      <c r="BL9051" s="50"/>
      <c r="BM9051" s="50"/>
      <c r="BN9051" s="50"/>
      <c r="BO9051" s="50"/>
      <c r="BP9051" s="50"/>
      <c r="BQ9051" s="50"/>
      <c r="BR9051" s="50"/>
      <c r="BS9051" s="50"/>
      <c r="BT9051" s="50"/>
      <c r="BU9051" s="50"/>
      <c r="BV9051" s="50"/>
      <c r="BW9051" s="50"/>
      <c r="BX9051" s="50"/>
      <c r="BY9051" s="50"/>
      <c r="BZ9051" s="50"/>
      <c r="CA9051" s="50"/>
      <c r="CB9051" s="50"/>
      <c r="CC9051" s="50"/>
      <c r="CD9051" s="50"/>
      <c r="CE9051" s="50"/>
      <c r="CF9051" s="50"/>
      <c r="CG9051" s="50"/>
      <c r="CH9051" s="50"/>
      <c r="CI9051" s="50"/>
      <c r="CJ9051" s="50"/>
      <c r="CK9051" s="50"/>
      <c r="CL9051" s="50"/>
      <c r="CM9051" s="50"/>
      <c r="CN9051" s="50"/>
      <c r="CO9051" s="50"/>
      <c r="CP9051" s="50"/>
      <c r="CQ9051" s="50"/>
      <c r="CR9051" s="50"/>
      <c r="CS9051" s="50"/>
      <c r="CT9051" s="50"/>
      <c r="CU9051" s="50"/>
      <c r="CV9051" s="50"/>
      <c r="CW9051" s="50"/>
      <c r="CX9051" s="50"/>
      <c r="CY9051" s="50"/>
      <c r="CZ9051" s="50"/>
      <c r="DA9051" s="50"/>
      <c r="DB9051" s="50"/>
      <c r="DC9051" s="50"/>
      <c r="DD9051" s="50"/>
      <c r="DE9051" s="50"/>
      <c r="DF9051" s="50"/>
      <c r="DG9051" s="50"/>
    </row>
    <row r="9052" spans="1:111" x14ac:dyDescent="0.2">
      <c r="A9052" s="212"/>
      <c r="B9052" s="212"/>
      <c r="C9052" s="212"/>
      <c r="E9052" s="181"/>
      <c r="F9052" s="192"/>
      <c r="G9052" s="192"/>
      <c r="H9052" s="50"/>
      <c r="I9052" s="50"/>
      <c r="J9052" s="50"/>
      <c r="K9052" s="50"/>
      <c r="L9052" s="50"/>
      <c r="M9052" s="50"/>
      <c r="N9052" s="50"/>
      <c r="O9052" s="50"/>
      <c r="P9052" s="50"/>
      <c r="Q9052" s="50"/>
      <c r="R9052" s="50"/>
      <c r="S9052" s="50"/>
      <c r="T9052" s="50"/>
      <c r="U9052" s="50"/>
      <c r="V9052" s="50"/>
      <c r="W9052" s="50"/>
      <c r="X9052" s="50"/>
      <c r="Y9052" s="50"/>
      <c r="Z9052" s="50"/>
      <c r="AA9052" s="50"/>
      <c r="AB9052" s="50"/>
      <c r="AC9052" s="50"/>
      <c r="AD9052" s="50"/>
      <c r="AE9052" s="50"/>
      <c r="AF9052" s="50"/>
      <c r="AG9052" s="50"/>
      <c r="AH9052" s="50"/>
      <c r="AI9052" s="50"/>
      <c r="AJ9052" s="50"/>
      <c r="AK9052" s="50"/>
      <c r="AL9052" s="50"/>
      <c r="AM9052" s="50"/>
      <c r="AN9052" s="50"/>
      <c r="AO9052" s="50"/>
      <c r="AP9052" s="50"/>
      <c r="AQ9052" s="50"/>
      <c r="AR9052" s="50"/>
      <c r="AS9052" s="50"/>
      <c r="AT9052" s="50"/>
      <c r="AU9052" s="50"/>
      <c r="AV9052" s="50"/>
      <c r="AW9052" s="50"/>
      <c r="AX9052" s="50"/>
      <c r="AY9052" s="50"/>
      <c r="AZ9052" s="50"/>
      <c r="BA9052" s="50"/>
      <c r="BB9052" s="50"/>
      <c r="BC9052" s="50"/>
      <c r="BD9052" s="50"/>
      <c r="BE9052" s="50"/>
      <c r="BF9052" s="50"/>
      <c r="BG9052" s="50"/>
      <c r="BH9052" s="50"/>
      <c r="BI9052" s="50"/>
      <c r="BJ9052" s="50"/>
      <c r="BK9052" s="50"/>
      <c r="BL9052" s="50"/>
      <c r="BM9052" s="50"/>
      <c r="BN9052" s="50"/>
      <c r="BO9052" s="50"/>
      <c r="BP9052" s="50"/>
      <c r="BQ9052" s="50"/>
      <c r="BR9052" s="50"/>
      <c r="BS9052" s="50"/>
      <c r="BT9052" s="50"/>
      <c r="BU9052" s="50"/>
      <c r="BV9052" s="50"/>
      <c r="BW9052" s="50"/>
      <c r="BX9052" s="50"/>
      <c r="BY9052" s="50"/>
      <c r="BZ9052" s="50"/>
      <c r="CA9052" s="50"/>
      <c r="CB9052" s="50"/>
      <c r="CC9052" s="50"/>
      <c r="CD9052" s="50"/>
      <c r="CE9052" s="50"/>
      <c r="CF9052" s="50"/>
      <c r="CG9052" s="50"/>
      <c r="CH9052" s="50"/>
      <c r="CI9052" s="50"/>
      <c r="CJ9052" s="50"/>
      <c r="CK9052" s="50"/>
      <c r="CL9052" s="50"/>
      <c r="CM9052" s="50"/>
      <c r="CN9052" s="50"/>
      <c r="CO9052" s="50"/>
      <c r="CP9052" s="50"/>
      <c r="CQ9052" s="50"/>
      <c r="CR9052" s="50"/>
      <c r="CS9052" s="50"/>
      <c r="CT9052" s="50"/>
      <c r="CU9052" s="50"/>
      <c r="CV9052" s="50"/>
      <c r="CW9052" s="50"/>
      <c r="CX9052" s="50"/>
      <c r="CY9052" s="50"/>
      <c r="CZ9052" s="50"/>
      <c r="DA9052" s="50"/>
      <c r="DB9052" s="50"/>
      <c r="DC9052" s="50"/>
      <c r="DD9052" s="50"/>
      <c r="DE9052" s="50"/>
      <c r="DF9052" s="50"/>
      <c r="DG9052" s="50"/>
    </row>
    <row r="9053" spans="1:111" x14ac:dyDescent="0.2">
      <c r="A9053" s="212"/>
      <c r="B9053" s="212"/>
      <c r="C9053" s="212"/>
      <c r="E9053" s="181"/>
      <c r="F9053" s="192"/>
      <c r="G9053" s="192"/>
      <c r="H9053" s="50"/>
      <c r="I9053" s="50"/>
      <c r="J9053" s="50"/>
      <c r="K9053" s="50"/>
      <c r="L9053" s="50"/>
      <c r="M9053" s="50"/>
      <c r="N9053" s="50"/>
      <c r="O9053" s="50"/>
      <c r="P9053" s="50"/>
      <c r="Q9053" s="50"/>
      <c r="R9053" s="50"/>
      <c r="S9053" s="50"/>
      <c r="T9053" s="50"/>
      <c r="U9053" s="50"/>
      <c r="V9053" s="50"/>
      <c r="W9053" s="50"/>
      <c r="X9053" s="50"/>
      <c r="Y9053" s="50"/>
      <c r="Z9053" s="50"/>
      <c r="AA9053" s="50"/>
      <c r="AB9053" s="50"/>
      <c r="AC9053" s="50"/>
      <c r="AD9053" s="50"/>
      <c r="AE9053" s="50"/>
      <c r="AF9053" s="50"/>
      <c r="AG9053" s="50"/>
      <c r="AH9053" s="50"/>
      <c r="AI9053" s="50"/>
      <c r="AJ9053" s="50"/>
      <c r="AK9053" s="50"/>
      <c r="AL9053" s="50"/>
      <c r="AM9053" s="50"/>
      <c r="AN9053" s="50"/>
      <c r="AO9053" s="50"/>
      <c r="AP9053" s="50"/>
      <c r="AQ9053" s="50"/>
      <c r="AR9053" s="50"/>
      <c r="AS9053" s="50"/>
      <c r="AT9053" s="50"/>
      <c r="AU9053" s="50"/>
      <c r="AV9053" s="50"/>
      <c r="AW9053" s="50"/>
      <c r="AX9053" s="50"/>
      <c r="AY9053" s="50"/>
      <c r="AZ9053" s="50"/>
      <c r="BA9053" s="50"/>
      <c r="BB9053" s="50"/>
      <c r="BC9053" s="50"/>
      <c r="BD9053" s="50"/>
      <c r="BE9053" s="50"/>
      <c r="BF9053" s="50"/>
      <c r="BG9053" s="50"/>
      <c r="BH9053" s="50"/>
      <c r="BI9053" s="50"/>
      <c r="BJ9053" s="50"/>
      <c r="BK9053" s="50"/>
      <c r="BL9053" s="50"/>
      <c r="BM9053" s="50"/>
      <c r="BN9053" s="50"/>
      <c r="BO9053" s="50"/>
      <c r="BP9053" s="50"/>
      <c r="BQ9053" s="50"/>
      <c r="BR9053" s="50"/>
      <c r="BS9053" s="50"/>
      <c r="BT9053" s="50"/>
      <c r="BU9053" s="50"/>
      <c r="BV9053" s="50"/>
      <c r="BW9053" s="50"/>
      <c r="BX9053" s="50"/>
      <c r="BY9053" s="50"/>
      <c r="BZ9053" s="50"/>
      <c r="CA9053" s="50"/>
      <c r="CB9053" s="50"/>
      <c r="CC9053" s="50"/>
      <c r="CD9053" s="50"/>
      <c r="CE9053" s="50"/>
      <c r="CF9053" s="50"/>
      <c r="CG9053" s="50"/>
      <c r="CH9053" s="50"/>
      <c r="CI9053" s="50"/>
      <c r="CJ9053" s="50"/>
      <c r="CK9053" s="50"/>
      <c r="CL9053" s="50"/>
      <c r="CM9053" s="50"/>
      <c r="CN9053" s="50"/>
      <c r="CO9053" s="50"/>
      <c r="CP9053" s="50"/>
      <c r="CQ9053" s="50"/>
      <c r="CR9053" s="50"/>
      <c r="CS9053" s="50"/>
      <c r="CT9053" s="50"/>
      <c r="CU9053" s="50"/>
      <c r="CV9053" s="50"/>
      <c r="CW9053" s="50"/>
      <c r="CX9053" s="50"/>
      <c r="CY9053" s="50"/>
      <c r="CZ9053" s="50"/>
      <c r="DA9053" s="50"/>
      <c r="DB9053" s="50"/>
      <c r="DC9053" s="50"/>
      <c r="DD9053" s="50"/>
      <c r="DE9053" s="50"/>
      <c r="DF9053" s="50"/>
      <c r="DG9053" s="50"/>
    </row>
    <row r="9054" spans="1:111" x14ac:dyDescent="0.2">
      <c r="A9054" s="212"/>
      <c r="B9054" s="212"/>
      <c r="C9054" s="212"/>
      <c r="E9054" s="181"/>
      <c r="F9054" s="192"/>
      <c r="G9054" s="192"/>
      <c r="H9054" s="50"/>
      <c r="I9054" s="50"/>
      <c r="J9054" s="50"/>
      <c r="K9054" s="50"/>
      <c r="L9054" s="50"/>
      <c r="M9054" s="50"/>
      <c r="N9054" s="50"/>
      <c r="O9054" s="50"/>
      <c r="P9054" s="50"/>
      <c r="Q9054" s="50"/>
      <c r="R9054" s="50"/>
      <c r="S9054" s="50"/>
      <c r="T9054" s="50"/>
      <c r="U9054" s="50"/>
      <c r="V9054" s="50"/>
      <c r="W9054" s="50"/>
      <c r="X9054" s="50"/>
      <c r="Y9054" s="50"/>
      <c r="Z9054" s="50"/>
      <c r="AA9054" s="50"/>
      <c r="AB9054" s="50"/>
      <c r="AC9054" s="50"/>
      <c r="AD9054" s="50"/>
      <c r="AE9054" s="50"/>
      <c r="AF9054" s="50"/>
      <c r="AG9054" s="50"/>
      <c r="AH9054" s="50"/>
      <c r="AI9054" s="50"/>
      <c r="AJ9054" s="50"/>
      <c r="AK9054" s="50"/>
      <c r="AL9054" s="50"/>
      <c r="AM9054" s="50"/>
      <c r="AN9054" s="50"/>
      <c r="AO9054" s="50"/>
      <c r="AP9054" s="50"/>
      <c r="AQ9054" s="50"/>
      <c r="AR9054" s="50"/>
      <c r="AS9054" s="50"/>
      <c r="AT9054" s="50"/>
      <c r="AU9054" s="50"/>
      <c r="AV9054" s="50"/>
      <c r="AW9054" s="50"/>
      <c r="AX9054" s="50"/>
      <c r="AY9054" s="50"/>
      <c r="AZ9054" s="50"/>
      <c r="BA9054" s="50"/>
      <c r="BB9054" s="50"/>
      <c r="BC9054" s="50"/>
      <c r="BD9054" s="50"/>
      <c r="BE9054" s="50"/>
      <c r="BF9054" s="50"/>
      <c r="BG9054" s="50"/>
      <c r="BH9054" s="50"/>
      <c r="BI9054" s="50"/>
      <c r="BJ9054" s="50"/>
      <c r="BK9054" s="50"/>
      <c r="BL9054" s="50"/>
      <c r="BM9054" s="50"/>
      <c r="BN9054" s="50"/>
      <c r="BO9054" s="50"/>
      <c r="BP9054" s="50"/>
      <c r="BQ9054" s="50"/>
      <c r="BR9054" s="50"/>
      <c r="BS9054" s="50"/>
      <c r="BT9054" s="50"/>
      <c r="BU9054" s="50"/>
      <c r="BV9054" s="50"/>
      <c r="BW9054" s="50"/>
      <c r="BX9054" s="50"/>
      <c r="BY9054" s="50"/>
      <c r="BZ9054" s="50"/>
      <c r="CA9054" s="50"/>
      <c r="CB9054" s="50"/>
      <c r="CC9054" s="50"/>
      <c r="CD9054" s="50"/>
      <c r="CE9054" s="50"/>
      <c r="CF9054" s="50"/>
      <c r="CG9054" s="50"/>
      <c r="CH9054" s="50"/>
      <c r="CI9054" s="50"/>
      <c r="CJ9054" s="50"/>
      <c r="CK9054" s="50"/>
      <c r="CL9054" s="50"/>
      <c r="CM9054" s="50"/>
      <c r="CN9054" s="50"/>
      <c r="CO9054" s="50"/>
      <c r="CP9054" s="50"/>
      <c r="CQ9054" s="50"/>
      <c r="CR9054" s="50"/>
      <c r="CS9054" s="50"/>
      <c r="CT9054" s="50"/>
      <c r="CU9054" s="50"/>
      <c r="CV9054" s="50"/>
      <c r="CW9054" s="50"/>
      <c r="CX9054" s="50"/>
      <c r="CY9054" s="50"/>
      <c r="CZ9054" s="50"/>
      <c r="DA9054" s="50"/>
      <c r="DB9054" s="50"/>
      <c r="DC9054" s="50"/>
      <c r="DD9054" s="50"/>
      <c r="DE9054" s="50"/>
      <c r="DF9054" s="50"/>
      <c r="DG9054" s="50"/>
    </row>
    <row r="9055" spans="1:111" x14ac:dyDescent="0.2">
      <c r="A9055" s="212"/>
      <c r="B9055" s="212"/>
      <c r="C9055" s="212"/>
      <c r="E9055" s="181"/>
      <c r="F9055" s="192"/>
      <c r="G9055" s="192"/>
      <c r="H9055" s="50"/>
      <c r="I9055" s="50"/>
      <c r="J9055" s="50"/>
      <c r="K9055" s="50"/>
      <c r="L9055" s="50"/>
      <c r="M9055" s="50"/>
      <c r="N9055" s="50"/>
      <c r="O9055" s="50"/>
      <c r="P9055" s="50"/>
      <c r="Q9055" s="50"/>
      <c r="R9055" s="50"/>
      <c r="S9055" s="50"/>
      <c r="T9055" s="50"/>
      <c r="U9055" s="50"/>
      <c r="V9055" s="50"/>
      <c r="W9055" s="50"/>
      <c r="X9055" s="50"/>
      <c r="Y9055" s="50"/>
      <c r="Z9055" s="50"/>
      <c r="AA9055" s="50"/>
      <c r="AB9055" s="50"/>
      <c r="AC9055" s="50"/>
      <c r="AD9055" s="50"/>
      <c r="AE9055" s="50"/>
      <c r="AF9055" s="50"/>
      <c r="AG9055" s="50"/>
      <c r="AH9055" s="50"/>
      <c r="AI9055" s="50"/>
      <c r="AJ9055" s="50"/>
      <c r="AK9055" s="50"/>
      <c r="AL9055" s="50"/>
      <c r="AM9055" s="50"/>
      <c r="AN9055" s="50"/>
      <c r="AO9055" s="50"/>
      <c r="AP9055" s="50"/>
      <c r="AQ9055" s="50"/>
      <c r="AR9055" s="50"/>
      <c r="AS9055" s="50"/>
      <c r="AT9055" s="50"/>
      <c r="AU9055" s="50"/>
      <c r="AV9055" s="50"/>
      <c r="AW9055" s="50"/>
      <c r="AX9055" s="50"/>
      <c r="AY9055" s="50"/>
      <c r="AZ9055" s="50"/>
      <c r="BA9055" s="50"/>
      <c r="BB9055" s="50"/>
      <c r="BC9055" s="50"/>
      <c r="BD9055" s="50"/>
      <c r="BE9055" s="50"/>
      <c r="BF9055" s="50"/>
      <c r="BG9055" s="50"/>
      <c r="BH9055" s="50"/>
      <c r="BI9055" s="50"/>
      <c r="BJ9055" s="50"/>
      <c r="BK9055" s="50"/>
      <c r="BL9055" s="50"/>
      <c r="BM9055" s="50"/>
      <c r="BN9055" s="50"/>
      <c r="BO9055" s="50"/>
      <c r="BP9055" s="50"/>
      <c r="BQ9055" s="50"/>
      <c r="BR9055" s="50"/>
      <c r="BS9055" s="50"/>
      <c r="BT9055" s="50"/>
      <c r="BU9055" s="50"/>
      <c r="BV9055" s="50"/>
      <c r="BW9055" s="50"/>
      <c r="BX9055" s="50"/>
      <c r="BY9055" s="50"/>
      <c r="BZ9055" s="50"/>
      <c r="CA9055" s="50"/>
      <c r="CB9055" s="50"/>
      <c r="CC9055" s="50"/>
      <c r="CD9055" s="50"/>
      <c r="CE9055" s="50"/>
      <c r="CF9055" s="50"/>
      <c r="CG9055" s="50"/>
      <c r="CH9055" s="50"/>
      <c r="CI9055" s="50"/>
      <c r="CJ9055" s="50"/>
      <c r="CK9055" s="50"/>
      <c r="CL9055" s="50"/>
      <c r="CM9055" s="50"/>
      <c r="CN9055" s="50"/>
      <c r="CO9055" s="50"/>
      <c r="CP9055" s="50"/>
      <c r="CQ9055" s="50"/>
      <c r="CR9055" s="50"/>
      <c r="CS9055" s="50"/>
      <c r="CT9055" s="50"/>
      <c r="CU9055" s="50"/>
      <c r="CV9055" s="50"/>
      <c r="CW9055" s="50"/>
      <c r="CX9055" s="50"/>
      <c r="CY9055" s="50"/>
      <c r="CZ9055" s="50"/>
      <c r="DA9055" s="50"/>
      <c r="DB9055" s="50"/>
      <c r="DC9055" s="50"/>
      <c r="DD9055" s="50"/>
      <c r="DE9055" s="50"/>
      <c r="DF9055" s="50"/>
      <c r="DG9055" s="50"/>
    </row>
    <row r="9056" spans="1:111" x14ac:dyDescent="0.2">
      <c r="A9056" s="212"/>
      <c r="B9056" s="212"/>
      <c r="C9056" s="212"/>
      <c r="E9056" s="181"/>
      <c r="F9056" s="192"/>
      <c r="G9056" s="192"/>
      <c r="H9056" s="50"/>
      <c r="I9056" s="50"/>
      <c r="J9056" s="50"/>
      <c r="K9056" s="50"/>
      <c r="L9056" s="50"/>
      <c r="M9056" s="50"/>
      <c r="N9056" s="50"/>
      <c r="O9056" s="50"/>
      <c r="P9056" s="50"/>
      <c r="Q9056" s="50"/>
      <c r="R9056" s="50"/>
      <c r="S9056" s="50"/>
      <c r="T9056" s="50"/>
      <c r="U9056" s="50"/>
      <c r="V9056" s="50"/>
      <c r="W9056" s="50"/>
      <c r="X9056" s="50"/>
      <c r="Y9056" s="50"/>
      <c r="Z9056" s="50"/>
      <c r="AA9056" s="50"/>
      <c r="AB9056" s="50"/>
      <c r="AC9056" s="50"/>
      <c r="AD9056" s="50"/>
      <c r="AE9056" s="50"/>
      <c r="AF9056" s="50"/>
      <c r="AG9056" s="50"/>
      <c r="AH9056" s="50"/>
      <c r="AI9056" s="50"/>
      <c r="AJ9056" s="50"/>
      <c r="AK9056" s="50"/>
      <c r="AL9056" s="50"/>
      <c r="AM9056" s="50"/>
      <c r="AN9056" s="50"/>
      <c r="AO9056" s="50"/>
      <c r="AP9056" s="50"/>
      <c r="AQ9056" s="50"/>
      <c r="AR9056" s="50"/>
      <c r="AS9056" s="50"/>
      <c r="AT9056" s="50"/>
      <c r="AU9056" s="50"/>
      <c r="AV9056" s="50"/>
      <c r="AW9056" s="50"/>
      <c r="AX9056" s="50"/>
      <c r="AY9056" s="50"/>
      <c r="AZ9056" s="50"/>
      <c r="BA9056" s="50"/>
      <c r="BB9056" s="50"/>
      <c r="BC9056" s="50"/>
      <c r="BD9056" s="50"/>
      <c r="BE9056" s="50"/>
      <c r="BF9056" s="50"/>
      <c r="BG9056" s="50"/>
      <c r="BH9056" s="50"/>
      <c r="BI9056" s="50"/>
      <c r="BJ9056" s="50"/>
      <c r="BK9056" s="50"/>
      <c r="BL9056" s="50"/>
      <c r="BM9056" s="50"/>
      <c r="BN9056" s="50"/>
      <c r="BO9056" s="50"/>
      <c r="BP9056" s="50"/>
      <c r="BQ9056" s="50"/>
      <c r="BR9056" s="50"/>
      <c r="BS9056" s="50"/>
      <c r="BT9056" s="50"/>
      <c r="BU9056" s="50"/>
      <c r="BV9056" s="50"/>
      <c r="BW9056" s="50"/>
      <c r="BX9056" s="50"/>
      <c r="BY9056" s="50"/>
      <c r="BZ9056" s="50"/>
      <c r="CA9056" s="50"/>
      <c r="CB9056" s="50"/>
      <c r="CC9056" s="50"/>
      <c r="CD9056" s="50"/>
      <c r="CE9056" s="50"/>
      <c r="CF9056" s="50"/>
      <c r="CG9056" s="50"/>
      <c r="CH9056" s="50"/>
      <c r="CI9056" s="50"/>
      <c r="CJ9056" s="50"/>
      <c r="CK9056" s="50"/>
      <c r="CL9056" s="50"/>
      <c r="CM9056" s="50"/>
      <c r="CN9056" s="50"/>
      <c r="CO9056" s="50"/>
      <c r="CP9056" s="50"/>
      <c r="CQ9056" s="50"/>
      <c r="CR9056" s="50"/>
      <c r="CS9056" s="50"/>
      <c r="CT9056" s="50"/>
      <c r="CU9056" s="50"/>
      <c r="CV9056" s="50"/>
      <c r="CW9056" s="50"/>
      <c r="CX9056" s="50"/>
      <c r="CY9056" s="50"/>
      <c r="CZ9056" s="50"/>
      <c r="DA9056" s="50"/>
      <c r="DB9056" s="50"/>
      <c r="DC9056" s="50"/>
      <c r="DD9056" s="50"/>
      <c r="DE9056" s="50"/>
      <c r="DF9056" s="50"/>
      <c r="DG9056" s="50"/>
    </row>
    <row r="9057" spans="1:111" x14ac:dyDescent="0.2">
      <c r="A9057" s="212"/>
      <c r="B9057" s="212"/>
      <c r="C9057" s="212"/>
      <c r="E9057" s="181"/>
      <c r="F9057" s="192"/>
      <c r="G9057" s="192"/>
      <c r="H9057" s="50"/>
      <c r="I9057" s="50"/>
      <c r="J9057" s="50"/>
      <c r="K9057" s="50"/>
      <c r="L9057" s="50"/>
      <c r="M9057" s="50"/>
      <c r="N9057" s="50"/>
      <c r="O9057" s="50"/>
      <c r="P9057" s="50"/>
      <c r="Q9057" s="50"/>
      <c r="R9057" s="50"/>
      <c r="S9057" s="50"/>
      <c r="T9057" s="50"/>
      <c r="U9057" s="50"/>
      <c r="V9057" s="50"/>
      <c r="W9057" s="50"/>
      <c r="X9057" s="50"/>
      <c r="Y9057" s="50"/>
      <c r="Z9057" s="50"/>
      <c r="AA9057" s="50"/>
      <c r="AB9057" s="50"/>
      <c r="AC9057" s="50"/>
      <c r="AD9057" s="50"/>
      <c r="AE9057" s="50"/>
      <c r="AF9057" s="50"/>
      <c r="AG9057" s="50"/>
      <c r="AH9057" s="50"/>
      <c r="AI9057" s="50"/>
      <c r="AJ9057" s="50"/>
      <c r="AK9057" s="50"/>
      <c r="AL9057" s="50"/>
      <c r="AM9057" s="50"/>
      <c r="AN9057" s="50"/>
      <c r="AO9057" s="50"/>
      <c r="AP9057" s="50"/>
      <c r="AQ9057" s="50"/>
      <c r="AR9057" s="50"/>
      <c r="AS9057" s="50"/>
      <c r="AT9057" s="50"/>
      <c r="AU9057" s="50"/>
      <c r="AV9057" s="50"/>
      <c r="AW9057" s="50"/>
      <c r="AX9057" s="50"/>
      <c r="AY9057" s="50"/>
      <c r="AZ9057" s="50"/>
      <c r="BA9057" s="50"/>
      <c r="BB9057" s="50"/>
      <c r="BC9057" s="50"/>
      <c r="BD9057" s="50"/>
      <c r="BE9057" s="50"/>
      <c r="BF9057" s="50"/>
      <c r="BG9057" s="50"/>
      <c r="BH9057" s="50"/>
      <c r="BI9057" s="50"/>
      <c r="BJ9057" s="50"/>
      <c r="BK9057" s="50"/>
      <c r="BL9057" s="50"/>
      <c r="BM9057" s="50"/>
      <c r="BN9057" s="50"/>
      <c r="BO9057" s="50"/>
      <c r="BP9057" s="50"/>
      <c r="BQ9057" s="50"/>
      <c r="BR9057" s="50"/>
      <c r="BS9057" s="50"/>
      <c r="BT9057" s="50"/>
      <c r="BU9057" s="50"/>
      <c r="BV9057" s="50"/>
      <c r="BW9057" s="50"/>
      <c r="BX9057" s="50"/>
      <c r="BY9057" s="50"/>
      <c r="BZ9057" s="50"/>
      <c r="CA9057" s="50"/>
      <c r="CB9057" s="50"/>
      <c r="CC9057" s="50"/>
      <c r="CD9057" s="50"/>
      <c r="CE9057" s="50"/>
      <c r="CF9057" s="50"/>
      <c r="CG9057" s="50"/>
      <c r="CH9057" s="50"/>
      <c r="CI9057" s="50"/>
      <c r="CJ9057" s="50"/>
      <c r="CK9057" s="50"/>
      <c r="CL9057" s="50"/>
      <c r="CM9057" s="50"/>
      <c r="CN9057" s="50"/>
      <c r="CO9057" s="50"/>
      <c r="CP9057" s="50"/>
      <c r="CQ9057" s="50"/>
      <c r="CR9057" s="50"/>
      <c r="CS9057" s="50"/>
      <c r="CT9057" s="50"/>
      <c r="CU9057" s="50"/>
      <c r="CV9057" s="50"/>
      <c r="CW9057" s="50"/>
      <c r="CX9057" s="50"/>
      <c r="CY9057" s="50"/>
      <c r="CZ9057" s="50"/>
      <c r="DA9057" s="50"/>
      <c r="DB9057" s="50"/>
      <c r="DC9057" s="50"/>
      <c r="DD9057" s="50"/>
      <c r="DE9057" s="50"/>
      <c r="DF9057" s="50"/>
      <c r="DG9057" s="50"/>
    </row>
    <row r="9058" spans="1:111" x14ac:dyDescent="0.2">
      <c r="A9058" s="212"/>
      <c r="B9058" s="212"/>
      <c r="C9058" s="212"/>
      <c r="E9058" s="181"/>
      <c r="F9058" s="192"/>
      <c r="G9058" s="192"/>
      <c r="H9058" s="50"/>
      <c r="I9058" s="50"/>
      <c r="J9058" s="50"/>
      <c r="K9058" s="50"/>
      <c r="L9058" s="50"/>
      <c r="M9058" s="50"/>
      <c r="N9058" s="50"/>
      <c r="O9058" s="50"/>
      <c r="P9058" s="50"/>
      <c r="Q9058" s="50"/>
      <c r="R9058" s="50"/>
      <c r="S9058" s="50"/>
      <c r="T9058" s="50"/>
      <c r="U9058" s="50"/>
      <c r="V9058" s="50"/>
      <c r="W9058" s="50"/>
      <c r="X9058" s="50"/>
      <c r="Y9058" s="50"/>
      <c r="Z9058" s="50"/>
      <c r="AA9058" s="50"/>
      <c r="AB9058" s="50"/>
      <c r="AC9058" s="50"/>
      <c r="AD9058" s="50"/>
      <c r="AE9058" s="50"/>
      <c r="AF9058" s="50"/>
      <c r="AG9058" s="50"/>
      <c r="AH9058" s="50"/>
      <c r="AI9058" s="50"/>
      <c r="AJ9058" s="50"/>
      <c r="AK9058" s="50"/>
      <c r="AL9058" s="50"/>
      <c r="AM9058" s="50"/>
      <c r="AN9058" s="50"/>
      <c r="AO9058" s="50"/>
      <c r="AP9058" s="50"/>
      <c r="AQ9058" s="50"/>
      <c r="AR9058" s="50"/>
      <c r="AS9058" s="50"/>
      <c r="AT9058" s="50"/>
      <c r="AU9058" s="50"/>
      <c r="AV9058" s="50"/>
      <c r="AW9058" s="50"/>
      <c r="AX9058" s="50"/>
      <c r="AY9058" s="50"/>
      <c r="AZ9058" s="50"/>
      <c r="BA9058" s="50"/>
      <c r="BB9058" s="50"/>
      <c r="BC9058" s="50"/>
      <c r="BD9058" s="50"/>
      <c r="BE9058" s="50"/>
      <c r="BF9058" s="50"/>
      <c r="BG9058" s="50"/>
      <c r="BH9058" s="50"/>
      <c r="BI9058" s="50"/>
      <c r="BJ9058" s="50"/>
      <c r="BK9058" s="50"/>
      <c r="BL9058" s="50"/>
      <c r="BM9058" s="50"/>
      <c r="BN9058" s="50"/>
      <c r="BO9058" s="50"/>
      <c r="BP9058" s="50"/>
      <c r="BQ9058" s="50"/>
      <c r="BR9058" s="50"/>
      <c r="BS9058" s="50"/>
      <c r="BT9058" s="50"/>
      <c r="BU9058" s="50"/>
      <c r="BV9058" s="50"/>
      <c r="BW9058" s="50"/>
      <c r="BX9058" s="50"/>
      <c r="BY9058" s="50"/>
      <c r="BZ9058" s="50"/>
      <c r="CA9058" s="50"/>
      <c r="CB9058" s="50"/>
      <c r="CC9058" s="50"/>
      <c r="CD9058" s="50"/>
      <c r="CE9058" s="50"/>
      <c r="CF9058" s="50"/>
      <c r="CG9058" s="50"/>
      <c r="CH9058" s="50"/>
      <c r="CI9058" s="50"/>
      <c r="CJ9058" s="50"/>
      <c r="CK9058" s="50"/>
      <c r="CL9058" s="50"/>
      <c r="CM9058" s="50"/>
      <c r="CN9058" s="50"/>
      <c r="CO9058" s="50"/>
      <c r="CP9058" s="50"/>
      <c r="CQ9058" s="50"/>
      <c r="CR9058" s="50"/>
      <c r="CS9058" s="50"/>
      <c r="CT9058" s="50"/>
      <c r="CU9058" s="50"/>
      <c r="CV9058" s="50"/>
      <c r="CW9058" s="50"/>
      <c r="CX9058" s="50"/>
      <c r="CY9058" s="50"/>
      <c r="CZ9058" s="50"/>
      <c r="DA9058" s="50"/>
      <c r="DB9058" s="50"/>
      <c r="DC9058" s="50"/>
      <c r="DD9058" s="50"/>
      <c r="DE9058" s="50"/>
      <c r="DF9058" s="50"/>
      <c r="DG9058" s="50"/>
    </row>
    <row r="9059" spans="1:111" x14ac:dyDescent="0.2">
      <c r="A9059" s="212"/>
      <c r="B9059" s="212"/>
      <c r="C9059" s="212"/>
      <c r="E9059" s="181"/>
      <c r="F9059" s="192"/>
      <c r="G9059" s="192"/>
      <c r="H9059" s="50"/>
      <c r="I9059" s="50"/>
      <c r="J9059" s="50"/>
      <c r="K9059" s="50"/>
      <c r="L9059" s="50"/>
      <c r="M9059" s="50"/>
      <c r="N9059" s="50"/>
      <c r="O9059" s="50"/>
      <c r="P9059" s="50"/>
      <c r="Q9059" s="50"/>
      <c r="R9059" s="50"/>
      <c r="S9059" s="50"/>
      <c r="T9059" s="50"/>
      <c r="U9059" s="50"/>
      <c r="V9059" s="50"/>
      <c r="W9059" s="50"/>
      <c r="X9059" s="50"/>
      <c r="Y9059" s="50"/>
      <c r="Z9059" s="50"/>
      <c r="AA9059" s="50"/>
      <c r="AB9059" s="50"/>
      <c r="AC9059" s="50"/>
      <c r="AD9059" s="50"/>
      <c r="AE9059" s="50"/>
      <c r="AF9059" s="50"/>
      <c r="AG9059" s="50"/>
      <c r="AH9059" s="50"/>
      <c r="AI9059" s="50"/>
      <c r="AJ9059" s="50"/>
      <c r="AK9059" s="50"/>
      <c r="AL9059" s="50"/>
      <c r="AM9059" s="50"/>
      <c r="AN9059" s="50"/>
      <c r="AO9059" s="50"/>
      <c r="AP9059" s="50"/>
      <c r="AQ9059" s="50"/>
      <c r="AR9059" s="50"/>
      <c r="AS9059" s="50"/>
      <c r="AT9059" s="50"/>
      <c r="AU9059" s="50"/>
      <c r="AV9059" s="50"/>
      <c r="AW9059" s="50"/>
      <c r="AX9059" s="50"/>
      <c r="AY9059" s="50"/>
      <c r="AZ9059" s="50"/>
      <c r="BA9059" s="50"/>
      <c r="BB9059" s="50"/>
      <c r="BC9059" s="50"/>
      <c r="BD9059" s="50"/>
      <c r="BE9059" s="50"/>
      <c r="BF9059" s="50"/>
      <c r="BG9059" s="50"/>
      <c r="BH9059" s="50"/>
      <c r="BI9059" s="50"/>
      <c r="BJ9059" s="50"/>
      <c r="BK9059" s="50"/>
      <c r="BL9059" s="50"/>
      <c r="BM9059" s="50"/>
      <c r="BN9059" s="50"/>
      <c r="BO9059" s="50"/>
      <c r="BP9059" s="50"/>
      <c r="BQ9059" s="50"/>
      <c r="BR9059" s="50"/>
      <c r="BS9059" s="50"/>
      <c r="BT9059" s="50"/>
      <c r="BU9059" s="50"/>
      <c r="BV9059" s="50"/>
      <c r="BW9059" s="50"/>
      <c r="BX9059" s="50"/>
      <c r="BY9059" s="50"/>
      <c r="BZ9059" s="50"/>
      <c r="CA9059" s="50"/>
      <c r="CB9059" s="50"/>
      <c r="CC9059" s="50"/>
      <c r="CD9059" s="50"/>
      <c r="CE9059" s="50"/>
      <c r="CF9059" s="50"/>
      <c r="CG9059" s="50"/>
      <c r="CH9059" s="50"/>
      <c r="CI9059" s="50"/>
      <c r="CJ9059" s="50"/>
      <c r="CK9059" s="50"/>
      <c r="CL9059" s="50"/>
      <c r="CM9059" s="50"/>
      <c r="CN9059" s="50"/>
      <c r="CO9059" s="50"/>
      <c r="CP9059" s="50"/>
      <c r="CQ9059" s="50"/>
      <c r="CR9059" s="50"/>
      <c r="CS9059" s="50"/>
      <c r="CT9059" s="50"/>
      <c r="CU9059" s="50"/>
      <c r="CV9059" s="50"/>
      <c r="CW9059" s="50"/>
      <c r="CX9059" s="50"/>
      <c r="CY9059" s="50"/>
      <c r="CZ9059" s="50"/>
      <c r="DA9059" s="50"/>
      <c r="DB9059" s="50"/>
      <c r="DC9059" s="50"/>
      <c r="DD9059" s="50"/>
      <c r="DE9059" s="50"/>
      <c r="DF9059" s="50"/>
      <c r="DG9059" s="50"/>
    </row>
    <row r="9060" spans="1:111" x14ac:dyDescent="0.2">
      <c r="A9060" s="212"/>
      <c r="B9060" s="212"/>
      <c r="C9060" s="212"/>
      <c r="E9060" s="181"/>
      <c r="F9060" s="192"/>
      <c r="G9060" s="192"/>
      <c r="H9060" s="50"/>
      <c r="I9060" s="50"/>
      <c r="J9060" s="50"/>
      <c r="K9060" s="50"/>
      <c r="L9060" s="50"/>
      <c r="M9060" s="50"/>
      <c r="N9060" s="50"/>
      <c r="O9060" s="50"/>
      <c r="P9060" s="50"/>
      <c r="Q9060" s="50"/>
      <c r="R9060" s="50"/>
      <c r="S9060" s="50"/>
      <c r="T9060" s="50"/>
      <c r="U9060" s="50"/>
      <c r="V9060" s="50"/>
      <c r="W9060" s="50"/>
      <c r="X9060" s="50"/>
      <c r="Y9060" s="50"/>
      <c r="Z9060" s="50"/>
      <c r="AA9060" s="50"/>
      <c r="AB9060" s="50"/>
      <c r="AC9060" s="50"/>
      <c r="AD9060" s="50"/>
      <c r="AE9060" s="50"/>
      <c r="AF9060" s="50"/>
      <c r="AG9060" s="50"/>
      <c r="AH9060" s="50"/>
      <c r="AI9060" s="50"/>
      <c r="AJ9060" s="50"/>
      <c r="AK9060" s="50"/>
      <c r="AL9060" s="50"/>
      <c r="AM9060" s="50"/>
      <c r="AN9060" s="50"/>
      <c r="AO9060" s="50"/>
      <c r="AP9060" s="50"/>
      <c r="AQ9060" s="50"/>
      <c r="AR9060" s="50"/>
      <c r="AS9060" s="50"/>
      <c r="AT9060" s="50"/>
      <c r="AU9060" s="50"/>
      <c r="AV9060" s="50"/>
      <c r="AW9060" s="50"/>
      <c r="AX9060" s="50"/>
      <c r="AY9060" s="50"/>
      <c r="AZ9060" s="50"/>
      <c r="BA9060" s="50"/>
      <c r="BB9060" s="50"/>
      <c r="BC9060" s="50"/>
      <c r="BD9060" s="50"/>
      <c r="BE9060" s="50"/>
      <c r="BF9060" s="50"/>
      <c r="BG9060" s="50"/>
      <c r="BH9060" s="50"/>
      <c r="BI9060" s="50"/>
      <c r="BJ9060" s="50"/>
      <c r="BK9060" s="50"/>
      <c r="BL9060" s="50"/>
      <c r="BM9060" s="50"/>
      <c r="BN9060" s="50"/>
      <c r="BO9060" s="50"/>
      <c r="BP9060" s="50"/>
      <c r="BQ9060" s="50"/>
      <c r="BR9060" s="50"/>
      <c r="BS9060" s="50"/>
      <c r="BT9060" s="50"/>
      <c r="BU9060" s="50"/>
      <c r="BV9060" s="50"/>
      <c r="BW9060" s="50"/>
      <c r="BX9060" s="50"/>
      <c r="BY9060" s="50"/>
      <c r="BZ9060" s="50"/>
      <c r="CA9060" s="50"/>
      <c r="CB9060" s="50"/>
      <c r="CC9060" s="50"/>
      <c r="CD9060" s="50"/>
      <c r="CE9060" s="50"/>
      <c r="CF9060" s="50"/>
      <c r="CG9060" s="50"/>
      <c r="CH9060" s="50"/>
      <c r="CI9060" s="50"/>
      <c r="CJ9060" s="50"/>
      <c r="CK9060" s="50"/>
      <c r="CL9060" s="50"/>
      <c r="CM9060" s="50"/>
      <c r="CN9060" s="50"/>
      <c r="CO9060" s="50"/>
      <c r="CP9060" s="50"/>
      <c r="CQ9060" s="50"/>
      <c r="CR9060" s="50"/>
      <c r="CS9060" s="50"/>
      <c r="CT9060" s="50"/>
      <c r="CU9060" s="50"/>
      <c r="CV9060" s="50"/>
      <c r="CW9060" s="50"/>
      <c r="CX9060" s="50"/>
      <c r="CY9060" s="50"/>
      <c r="CZ9060" s="50"/>
      <c r="DA9060" s="50"/>
      <c r="DB9060" s="50"/>
      <c r="DC9060" s="50"/>
      <c r="DD9060" s="50"/>
      <c r="DE9060" s="50"/>
      <c r="DF9060" s="50"/>
      <c r="DG9060" s="50"/>
    </row>
    <row r="9061" spans="1:111" x14ac:dyDescent="0.2">
      <c r="A9061" s="212"/>
      <c r="B9061" s="212"/>
      <c r="C9061" s="212"/>
      <c r="E9061" s="181"/>
      <c r="F9061" s="192"/>
      <c r="G9061" s="192"/>
      <c r="H9061" s="50"/>
      <c r="I9061" s="50"/>
      <c r="J9061" s="50"/>
      <c r="K9061" s="50"/>
      <c r="L9061" s="50"/>
      <c r="M9061" s="50"/>
      <c r="N9061" s="50"/>
      <c r="O9061" s="50"/>
      <c r="P9061" s="50"/>
      <c r="Q9061" s="50"/>
      <c r="R9061" s="50"/>
      <c r="S9061" s="50"/>
      <c r="T9061" s="50"/>
      <c r="U9061" s="50"/>
      <c r="V9061" s="50"/>
      <c r="W9061" s="50"/>
      <c r="X9061" s="50"/>
      <c r="Y9061" s="50"/>
      <c r="Z9061" s="50"/>
      <c r="AA9061" s="50"/>
      <c r="AB9061" s="50"/>
      <c r="AC9061" s="50"/>
      <c r="AD9061" s="50"/>
      <c r="AE9061" s="50"/>
      <c r="AF9061" s="50"/>
      <c r="AG9061" s="50"/>
      <c r="AH9061" s="50"/>
      <c r="AI9061" s="50"/>
      <c r="AJ9061" s="50"/>
      <c r="AK9061" s="50"/>
      <c r="AL9061" s="50"/>
      <c r="AM9061" s="50"/>
      <c r="AN9061" s="50"/>
      <c r="AO9061" s="50"/>
      <c r="AP9061" s="50"/>
      <c r="AQ9061" s="50"/>
      <c r="AR9061" s="50"/>
      <c r="AS9061" s="50"/>
      <c r="AT9061" s="50"/>
      <c r="AU9061" s="50"/>
      <c r="AV9061" s="50"/>
      <c r="AW9061" s="50"/>
      <c r="AX9061" s="50"/>
      <c r="AY9061" s="50"/>
      <c r="AZ9061" s="50"/>
      <c r="BA9061" s="50"/>
      <c r="BB9061" s="50"/>
      <c r="BC9061" s="50"/>
      <c r="BD9061" s="50"/>
      <c r="BE9061" s="50"/>
      <c r="BF9061" s="50"/>
      <c r="BG9061" s="50"/>
      <c r="BH9061" s="50"/>
      <c r="BI9061" s="50"/>
      <c r="BJ9061" s="50"/>
      <c r="BK9061" s="50"/>
      <c r="BL9061" s="50"/>
      <c r="BM9061" s="50"/>
      <c r="BN9061" s="50"/>
      <c r="BO9061" s="50"/>
      <c r="BP9061" s="50"/>
      <c r="BQ9061" s="50"/>
      <c r="BR9061" s="50"/>
      <c r="BS9061" s="50"/>
      <c r="BT9061" s="50"/>
      <c r="BU9061" s="50"/>
      <c r="BV9061" s="50"/>
      <c r="BW9061" s="50"/>
      <c r="BX9061" s="50"/>
      <c r="BY9061" s="50"/>
      <c r="BZ9061" s="50"/>
      <c r="CA9061" s="50"/>
      <c r="CB9061" s="50"/>
      <c r="CC9061" s="50"/>
      <c r="CD9061" s="50"/>
      <c r="CE9061" s="50"/>
      <c r="CF9061" s="50"/>
      <c r="CG9061" s="50"/>
      <c r="CH9061" s="50"/>
      <c r="CI9061" s="50"/>
      <c r="CJ9061" s="50"/>
      <c r="CK9061" s="50"/>
      <c r="CL9061" s="50"/>
      <c r="CM9061" s="50"/>
      <c r="CN9061" s="50"/>
      <c r="CO9061" s="50"/>
      <c r="CP9061" s="50"/>
      <c r="CQ9061" s="50"/>
      <c r="CR9061" s="50"/>
      <c r="CS9061" s="50"/>
      <c r="CT9061" s="50"/>
      <c r="CU9061" s="50"/>
      <c r="CV9061" s="50"/>
      <c r="CW9061" s="50"/>
      <c r="CX9061" s="50"/>
      <c r="CY9061" s="50"/>
      <c r="CZ9061" s="50"/>
      <c r="DA9061" s="50"/>
      <c r="DB9061" s="50"/>
      <c r="DC9061" s="50"/>
      <c r="DD9061" s="50"/>
      <c r="DE9061" s="50"/>
      <c r="DF9061" s="50"/>
      <c r="DG9061" s="50"/>
    </row>
    <row r="9062" spans="1:111" x14ac:dyDescent="0.2">
      <c r="A9062" s="212"/>
      <c r="B9062" s="212"/>
      <c r="C9062" s="212"/>
      <c r="E9062" s="181"/>
      <c r="F9062" s="192"/>
      <c r="G9062" s="192"/>
      <c r="H9062" s="50"/>
      <c r="I9062" s="50"/>
      <c r="J9062" s="50"/>
      <c r="K9062" s="50"/>
      <c r="L9062" s="50"/>
      <c r="M9062" s="50"/>
      <c r="N9062" s="50"/>
      <c r="O9062" s="50"/>
      <c r="P9062" s="50"/>
      <c r="Q9062" s="50"/>
      <c r="R9062" s="50"/>
      <c r="S9062" s="50"/>
      <c r="T9062" s="50"/>
      <c r="U9062" s="50"/>
      <c r="V9062" s="50"/>
      <c r="W9062" s="50"/>
      <c r="X9062" s="50"/>
      <c r="Y9062" s="50"/>
      <c r="Z9062" s="50"/>
      <c r="AA9062" s="50"/>
      <c r="AB9062" s="50"/>
      <c r="AC9062" s="50"/>
      <c r="AD9062" s="50"/>
      <c r="AE9062" s="50"/>
      <c r="AF9062" s="50"/>
      <c r="AG9062" s="50"/>
      <c r="AH9062" s="50"/>
      <c r="AI9062" s="50"/>
      <c r="AJ9062" s="50"/>
      <c r="AK9062" s="50"/>
      <c r="AL9062" s="50"/>
      <c r="AM9062" s="50"/>
      <c r="AN9062" s="50"/>
      <c r="AO9062" s="50"/>
      <c r="AP9062" s="50"/>
      <c r="AQ9062" s="50"/>
      <c r="AR9062" s="50"/>
      <c r="AS9062" s="50"/>
      <c r="AT9062" s="50"/>
      <c r="AU9062" s="50"/>
      <c r="AV9062" s="50"/>
      <c r="AW9062" s="50"/>
      <c r="AX9062" s="50"/>
      <c r="AY9062" s="50"/>
      <c r="AZ9062" s="50"/>
      <c r="BA9062" s="50"/>
      <c r="BB9062" s="50"/>
      <c r="BC9062" s="50"/>
      <c r="BD9062" s="50"/>
      <c r="BE9062" s="50"/>
      <c r="BF9062" s="50"/>
      <c r="BG9062" s="50"/>
      <c r="BH9062" s="50"/>
      <c r="BI9062" s="50"/>
      <c r="BJ9062" s="50"/>
      <c r="BK9062" s="50"/>
      <c r="BL9062" s="50"/>
      <c r="BM9062" s="50"/>
      <c r="BN9062" s="50"/>
      <c r="BO9062" s="50"/>
      <c r="BP9062" s="50"/>
      <c r="BQ9062" s="50"/>
      <c r="BR9062" s="50"/>
      <c r="BS9062" s="50"/>
      <c r="BT9062" s="50"/>
      <c r="BU9062" s="50"/>
      <c r="BV9062" s="50"/>
      <c r="BW9062" s="50"/>
      <c r="BX9062" s="50"/>
      <c r="BY9062" s="50"/>
      <c r="BZ9062" s="50"/>
      <c r="CA9062" s="50"/>
      <c r="CB9062" s="50"/>
      <c r="CC9062" s="50"/>
      <c r="CD9062" s="50"/>
      <c r="CE9062" s="50"/>
      <c r="CF9062" s="50"/>
      <c r="CG9062" s="50"/>
      <c r="CH9062" s="50"/>
      <c r="CI9062" s="50"/>
      <c r="CJ9062" s="50"/>
      <c r="CK9062" s="50"/>
      <c r="CL9062" s="50"/>
      <c r="CM9062" s="50"/>
      <c r="CN9062" s="50"/>
      <c r="CO9062" s="50"/>
      <c r="CP9062" s="50"/>
      <c r="CQ9062" s="50"/>
      <c r="CR9062" s="50"/>
      <c r="CS9062" s="50"/>
      <c r="CT9062" s="50"/>
      <c r="CU9062" s="50"/>
      <c r="CV9062" s="50"/>
      <c r="CW9062" s="50"/>
      <c r="CX9062" s="50"/>
      <c r="CY9062" s="50"/>
      <c r="CZ9062" s="50"/>
      <c r="DA9062" s="50"/>
      <c r="DB9062" s="50"/>
      <c r="DC9062" s="50"/>
      <c r="DD9062" s="50"/>
      <c r="DE9062" s="50"/>
      <c r="DF9062" s="50"/>
      <c r="DG9062" s="50"/>
    </row>
    <row r="9063" spans="1:111" x14ac:dyDescent="0.2">
      <c r="A9063" s="212"/>
      <c r="B9063" s="212"/>
      <c r="C9063" s="212"/>
      <c r="E9063" s="181"/>
      <c r="F9063" s="192"/>
      <c r="G9063" s="192"/>
      <c r="H9063" s="50"/>
      <c r="I9063" s="50"/>
      <c r="J9063" s="50"/>
      <c r="K9063" s="50"/>
      <c r="L9063" s="50"/>
      <c r="M9063" s="50"/>
      <c r="N9063" s="50"/>
      <c r="O9063" s="50"/>
      <c r="P9063" s="50"/>
      <c r="Q9063" s="50"/>
      <c r="R9063" s="50"/>
      <c r="S9063" s="50"/>
      <c r="T9063" s="50"/>
      <c r="U9063" s="50"/>
      <c r="V9063" s="50"/>
      <c r="W9063" s="50"/>
      <c r="X9063" s="50"/>
      <c r="Y9063" s="50"/>
      <c r="Z9063" s="50"/>
      <c r="AA9063" s="50"/>
      <c r="AB9063" s="50"/>
      <c r="AC9063" s="50"/>
      <c r="AD9063" s="50"/>
      <c r="AE9063" s="50"/>
      <c r="AF9063" s="50"/>
      <c r="AG9063" s="50"/>
      <c r="AH9063" s="50"/>
      <c r="AI9063" s="50"/>
      <c r="AJ9063" s="50"/>
      <c r="AK9063" s="50"/>
      <c r="AL9063" s="50"/>
      <c r="AM9063" s="50"/>
      <c r="AN9063" s="50"/>
      <c r="AO9063" s="50"/>
      <c r="AP9063" s="50"/>
      <c r="AQ9063" s="50"/>
      <c r="AR9063" s="50"/>
      <c r="AS9063" s="50"/>
      <c r="AT9063" s="50"/>
      <c r="AU9063" s="50"/>
      <c r="AV9063" s="50"/>
      <c r="AW9063" s="50"/>
      <c r="AX9063" s="50"/>
      <c r="AY9063" s="50"/>
      <c r="AZ9063" s="50"/>
      <c r="BA9063" s="50"/>
      <c r="BB9063" s="50"/>
      <c r="BC9063" s="50"/>
      <c r="BD9063" s="50"/>
      <c r="BE9063" s="50"/>
      <c r="BF9063" s="50"/>
      <c r="BG9063" s="50"/>
      <c r="BH9063" s="50"/>
      <c r="BI9063" s="50"/>
      <c r="BJ9063" s="50"/>
      <c r="BK9063" s="50"/>
      <c r="BL9063" s="50"/>
      <c r="BM9063" s="50"/>
      <c r="BN9063" s="50"/>
      <c r="BO9063" s="50"/>
      <c r="BP9063" s="50"/>
      <c r="BQ9063" s="50"/>
      <c r="BR9063" s="50"/>
      <c r="BS9063" s="50"/>
      <c r="BT9063" s="50"/>
      <c r="BU9063" s="50"/>
      <c r="BV9063" s="50"/>
      <c r="BW9063" s="50"/>
      <c r="BX9063" s="50"/>
      <c r="BY9063" s="50"/>
      <c r="BZ9063" s="50"/>
      <c r="CA9063" s="50"/>
      <c r="CB9063" s="50"/>
      <c r="CC9063" s="50"/>
      <c r="CD9063" s="50"/>
      <c r="CE9063" s="50"/>
      <c r="CF9063" s="50"/>
      <c r="CG9063" s="50"/>
      <c r="CH9063" s="50"/>
      <c r="CI9063" s="50"/>
      <c r="CJ9063" s="50"/>
      <c r="CK9063" s="50"/>
      <c r="CL9063" s="50"/>
      <c r="CM9063" s="50"/>
      <c r="CN9063" s="50"/>
      <c r="CO9063" s="50"/>
      <c r="CP9063" s="50"/>
      <c r="CQ9063" s="50"/>
      <c r="CR9063" s="50"/>
      <c r="CS9063" s="50"/>
      <c r="CT9063" s="50"/>
      <c r="CU9063" s="50"/>
      <c r="CV9063" s="50"/>
      <c r="CW9063" s="50"/>
      <c r="CX9063" s="50"/>
      <c r="CY9063" s="50"/>
      <c r="CZ9063" s="50"/>
      <c r="DA9063" s="50"/>
      <c r="DB9063" s="50"/>
      <c r="DC9063" s="50"/>
      <c r="DD9063" s="50"/>
      <c r="DE9063" s="50"/>
      <c r="DF9063" s="50"/>
      <c r="DG9063" s="50"/>
    </row>
    <row r="9064" spans="1:111" x14ac:dyDescent="0.2">
      <c r="A9064" s="212"/>
      <c r="B9064" s="212"/>
      <c r="C9064" s="212"/>
      <c r="D9064" s="54"/>
      <c r="E9064" s="181"/>
      <c r="F9064" s="192"/>
      <c r="G9064" s="192"/>
      <c r="H9064" s="50"/>
      <c r="I9064" s="50"/>
      <c r="J9064" s="50"/>
      <c r="K9064" s="50"/>
      <c r="L9064" s="50"/>
      <c r="M9064" s="50"/>
      <c r="N9064" s="50"/>
      <c r="O9064" s="50"/>
      <c r="P9064" s="50"/>
      <c r="Q9064" s="50"/>
      <c r="R9064" s="50"/>
      <c r="S9064" s="50"/>
      <c r="T9064" s="50"/>
      <c r="U9064" s="50"/>
      <c r="V9064" s="50"/>
      <c r="W9064" s="50"/>
      <c r="X9064" s="50"/>
      <c r="Y9064" s="50"/>
      <c r="Z9064" s="50"/>
      <c r="AA9064" s="50"/>
      <c r="AB9064" s="50"/>
      <c r="AC9064" s="50"/>
      <c r="AD9064" s="50"/>
      <c r="AE9064" s="50"/>
      <c r="AF9064" s="50"/>
      <c r="AG9064" s="50"/>
      <c r="AH9064" s="50"/>
      <c r="AI9064" s="50"/>
      <c r="AJ9064" s="50"/>
      <c r="AK9064" s="50"/>
      <c r="AL9064" s="50"/>
      <c r="AM9064" s="50"/>
      <c r="AN9064" s="50"/>
      <c r="AO9064" s="50"/>
      <c r="AP9064" s="50"/>
      <c r="AQ9064" s="50"/>
      <c r="AR9064" s="50"/>
      <c r="AS9064" s="50"/>
      <c r="AT9064" s="50"/>
      <c r="AU9064" s="50"/>
      <c r="AV9064" s="50"/>
      <c r="AW9064" s="50"/>
      <c r="AX9064" s="50"/>
      <c r="AY9064" s="50"/>
      <c r="AZ9064" s="50"/>
      <c r="BA9064" s="50"/>
      <c r="BB9064" s="50"/>
      <c r="BC9064" s="50"/>
      <c r="BD9064" s="50"/>
      <c r="BE9064" s="50"/>
      <c r="BF9064" s="50"/>
      <c r="BG9064" s="50"/>
      <c r="BH9064" s="50"/>
      <c r="BI9064" s="50"/>
      <c r="BJ9064" s="50"/>
      <c r="BK9064" s="50"/>
      <c r="BL9064" s="50"/>
      <c r="BM9064" s="50"/>
      <c r="BN9064" s="50"/>
      <c r="BO9064" s="50"/>
      <c r="BP9064" s="50"/>
      <c r="BQ9064" s="50"/>
      <c r="BR9064" s="50"/>
      <c r="BS9064" s="50"/>
      <c r="BT9064" s="50"/>
      <c r="BU9064" s="50"/>
      <c r="BV9064" s="50"/>
      <c r="BW9064" s="50"/>
      <c r="BX9064" s="50"/>
      <c r="BY9064" s="50"/>
      <c r="BZ9064" s="50"/>
      <c r="CA9064" s="50"/>
      <c r="CB9064" s="50"/>
      <c r="CC9064" s="50"/>
      <c r="CD9064" s="50"/>
      <c r="CE9064" s="50"/>
      <c r="CF9064" s="50"/>
      <c r="CG9064" s="50"/>
      <c r="CH9064" s="50"/>
      <c r="CI9064" s="50"/>
      <c r="CJ9064" s="50"/>
      <c r="CK9064" s="50"/>
      <c r="CL9064" s="50"/>
      <c r="CM9064" s="50"/>
      <c r="CN9064" s="50"/>
      <c r="CO9064" s="50"/>
      <c r="CP9064" s="50"/>
      <c r="CQ9064" s="50"/>
      <c r="CR9064" s="50"/>
      <c r="CS9064" s="50"/>
      <c r="CT9064" s="50"/>
      <c r="CU9064" s="50"/>
      <c r="CV9064" s="50"/>
      <c r="CW9064" s="50"/>
      <c r="CX9064" s="50"/>
      <c r="CY9064" s="50"/>
      <c r="CZ9064" s="50"/>
      <c r="DA9064" s="50"/>
      <c r="DB9064" s="50"/>
      <c r="DC9064" s="50"/>
      <c r="DD9064" s="50"/>
      <c r="DE9064" s="50"/>
      <c r="DF9064" s="50"/>
      <c r="DG9064" s="50"/>
    </row>
    <row r="9065" spans="1:111" x14ac:dyDescent="0.2">
      <c r="A9065" s="212"/>
      <c r="B9065" s="212"/>
      <c r="C9065" s="212"/>
      <c r="E9065" s="181"/>
      <c r="F9065" s="192"/>
      <c r="G9065" s="192"/>
      <c r="H9065" s="50"/>
      <c r="I9065" s="50"/>
      <c r="J9065" s="50"/>
      <c r="K9065" s="50"/>
      <c r="L9065" s="50"/>
      <c r="M9065" s="50"/>
      <c r="N9065" s="50"/>
      <c r="O9065" s="50"/>
      <c r="P9065" s="50"/>
      <c r="Q9065" s="50"/>
      <c r="R9065" s="50"/>
      <c r="S9065" s="50"/>
      <c r="T9065" s="50"/>
      <c r="U9065" s="50"/>
      <c r="V9065" s="50"/>
      <c r="W9065" s="50"/>
      <c r="X9065" s="50"/>
      <c r="Y9065" s="50"/>
      <c r="Z9065" s="50"/>
      <c r="AA9065" s="50"/>
      <c r="AB9065" s="50"/>
      <c r="AC9065" s="50"/>
      <c r="AD9065" s="50"/>
      <c r="AE9065" s="50"/>
      <c r="AF9065" s="50"/>
      <c r="AG9065" s="50"/>
      <c r="AH9065" s="50"/>
      <c r="AI9065" s="50"/>
      <c r="AJ9065" s="50"/>
      <c r="AK9065" s="50"/>
      <c r="AL9065" s="50"/>
      <c r="AM9065" s="50"/>
      <c r="AN9065" s="50"/>
      <c r="AO9065" s="50"/>
      <c r="AP9065" s="50"/>
      <c r="AQ9065" s="50"/>
      <c r="AR9065" s="50"/>
      <c r="AS9065" s="50"/>
      <c r="AT9065" s="50"/>
      <c r="AU9065" s="50"/>
      <c r="AV9065" s="50"/>
      <c r="AW9065" s="50"/>
      <c r="AX9065" s="50"/>
      <c r="AY9065" s="50"/>
      <c r="AZ9065" s="50"/>
      <c r="BA9065" s="50"/>
      <c r="BB9065" s="50"/>
      <c r="BC9065" s="50"/>
      <c r="BD9065" s="50"/>
      <c r="BE9065" s="50"/>
      <c r="BF9065" s="50"/>
      <c r="BG9065" s="50"/>
      <c r="BH9065" s="50"/>
      <c r="BI9065" s="50"/>
      <c r="BJ9065" s="50"/>
      <c r="BK9065" s="50"/>
      <c r="BL9065" s="50"/>
      <c r="BM9065" s="50"/>
      <c r="BN9065" s="50"/>
      <c r="BO9065" s="50"/>
      <c r="BP9065" s="50"/>
      <c r="BQ9065" s="50"/>
      <c r="BR9065" s="50"/>
      <c r="BS9065" s="50"/>
      <c r="BT9065" s="50"/>
      <c r="BU9065" s="50"/>
      <c r="BV9065" s="50"/>
      <c r="BW9065" s="50"/>
      <c r="BX9065" s="50"/>
      <c r="BY9065" s="50"/>
      <c r="BZ9065" s="50"/>
      <c r="CA9065" s="50"/>
      <c r="CB9065" s="50"/>
      <c r="CC9065" s="50"/>
      <c r="CD9065" s="50"/>
      <c r="CE9065" s="50"/>
      <c r="CF9065" s="50"/>
      <c r="CG9065" s="50"/>
      <c r="CH9065" s="50"/>
      <c r="CI9065" s="50"/>
      <c r="CJ9065" s="50"/>
      <c r="CK9065" s="50"/>
      <c r="CL9065" s="50"/>
      <c r="CM9065" s="50"/>
      <c r="CN9065" s="50"/>
      <c r="CO9065" s="50"/>
      <c r="CP9065" s="50"/>
      <c r="CQ9065" s="50"/>
      <c r="CR9065" s="50"/>
      <c r="CS9065" s="50"/>
      <c r="CT9065" s="50"/>
      <c r="CU9065" s="50"/>
      <c r="CV9065" s="50"/>
      <c r="CW9065" s="50"/>
      <c r="CX9065" s="50"/>
      <c r="CY9065" s="50"/>
      <c r="CZ9065" s="50"/>
      <c r="DA9065" s="50"/>
      <c r="DB9065" s="50"/>
      <c r="DC9065" s="50"/>
      <c r="DD9065" s="50"/>
      <c r="DE9065" s="50"/>
      <c r="DF9065" s="50"/>
      <c r="DG9065" s="50"/>
    </row>
    <row r="9066" spans="1:111" x14ac:dyDescent="0.2">
      <c r="A9066" s="212"/>
      <c r="B9066" s="212"/>
      <c r="C9066" s="212"/>
      <c r="E9066" s="181"/>
      <c r="F9066" s="192"/>
      <c r="G9066" s="192"/>
      <c r="H9066" s="50"/>
      <c r="I9066" s="50"/>
      <c r="J9066" s="50"/>
      <c r="K9066" s="50"/>
      <c r="L9066" s="50"/>
      <c r="M9066" s="50"/>
      <c r="N9066" s="50"/>
      <c r="O9066" s="50"/>
      <c r="P9066" s="50"/>
      <c r="Q9066" s="50"/>
      <c r="R9066" s="50"/>
      <c r="S9066" s="50"/>
      <c r="T9066" s="50"/>
      <c r="U9066" s="50"/>
      <c r="V9066" s="50"/>
      <c r="W9066" s="50"/>
      <c r="X9066" s="50"/>
      <c r="Y9066" s="50"/>
      <c r="Z9066" s="50"/>
      <c r="AA9066" s="50"/>
      <c r="AB9066" s="50"/>
      <c r="AC9066" s="50"/>
      <c r="AD9066" s="50"/>
      <c r="AE9066" s="50"/>
      <c r="AF9066" s="50"/>
      <c r="AG9066" s="50"/>
      <c r="AH9066" s="50"/>
      <c r="AI9066" s="50"/>
      <c r="AJ9066" s="50"/>
      <c r="AK9066" s="50"/>
      <c r="AL9066" s="50"/>
      <c r="AM9066" s="50"/>
      <c r="AN9066" s="50"/>
      <c r="AO9066" s="50"/>
      <c r="AP9066" s="50"/>
      <c r="AQ9066" s="50"/>
      <c r="AR9066" s="50"/>
      <c r="AS9066" s="50"/>
      <c r="AT9066" s="50"/>
      <c r="AU9066" s="50"/>
      <c r="AV9066" s="50"/>
      <c r="AW9066" s="50"/>
      <c r="AX9066" s="50"/>
      <c r="AY9066" s="50"/>
      <c r="AZ9066" s="50"/>
      <c r="BA9066" s="50"/>
      <c r="BB9066" s="50"/>
      <c r="BC9066" s="50"/>
      <c r="BD9066" s="50"/>
      <c r="BE9066" s="50"/>
      <c r="BF9066" s="50"/>
      <c r="BG9066" s="50"/>
      <c r="BH9066" s="50"/>
      <c r="BI9066" s="50"/>
      <c r="BJ9066" s="50"/>
      <c r="BK9066" s="50"/>
      <c r="BL9066" s="50"/>
      <c r="BM9066" s="50"/>
      <c r="BN9066" s="50"/>
      <c r="BO9066" s="50"/>
      <c r="BP9066" s="50"/>
      <c r="BQ9066" s="50"/>
      <c r="BR9066" s="50"/>
      <c r="BS9066" s="50"/>
      <c r="BT9066" s="50"/>
      <c r="BU9066" s="50"/>
      <c r="BV9066" s="50"/>
      <c r="BW9066" s="50"/>
      <c r="BX9066" s="50"/>
      <c r="BY9066" s="50"/>
      <c r="BZ9066" s="50"/>
      <c r="CA9066" s="50"/>
      <c r="CB9066" s="50"/>
      <c r="CC9066" s="50"/>
      <c r="CD9066" s="50"/>
      <c r="CE9066" s="50"/>
      <c r="CF9066" s="50"/>
      <c r="CG9066" s="50"/>
      <c r="CH9066" s="50"/>
      <c r="CI9066" s="50"/>
      <c r="CJ9066" s="50"/>
      <c r="CK9066" s="50"/>
      <c r="CL9066" s="50"/>
      <c r="CM9066" s="50"/>
      <c r="CN9066" s="50"/>
      <c r="CO9066" s="50"/>
      <c r="CP9066" s="50"/>
      <c r="CQ9066" s="50"/>
      <c r="CR9066" s="50"/>
      <c r="CS9066" s="50"/>
      <c r="CT9066" s="50"/>
      <c r="CU9066" s="50"/>
      <c r="CV9066" s="50"/>
      <c r="CW9066" s="50"/>
      <c r="CX9066" s="50"/>
      <c r="CY9066" s="50"/>
      <c r="CZ9066" s="50"/>
      <c r="DA9066" s="50"/>
      <c r="DB9066" s="50"/>
      <c r="DC9066" s="50"/>
      <c r="DD9066" s="50"/>
      <c r="DE9066" s="50"/>
      <c r="DF9066" s="50"/>
      <c r="DG9066" s="50"/>
    </row>
    <row r="9067" spans="1:111" x14ac:dyDescent="0.2">
      <c r="A9067" s="212"/>
      <c r="B9067" s="212"/>
      <c r="C9067" s="212"/>
      <c r="E9067" s="181"/>
      <c r="F9067" s="192"/>
      <c r="G9067" s="192"/>
      <c r="H9067" s="50"/>
      <c r="I9067" s="50"/>
      <c r="J9067" s="50"/>
      <c r="K9067" s="50"/>
      <c r="L9067" s="50"/>
      <c r="M9067" s="50"/>
      <c r="N9067" s="50"/>
      <c r="O9067" s="50"/>
      <c r="P9067" s="50"/>
      <c r="Q9067" s="50"/>
      <c r="R9067" s="50"/>
      <c r="S9067" s="50"/>
      <c r="T9067" s="50"/>
      <c r="U9067" s="50"/>
      <c r="V9067" s="50"/>
      <c r="W9067" s="50"/>
      <c r="X9067" s="50"/>
      <c r="Y9067" s="50"/>
      <c r="Z9067" s="50"/>
      <c r="AA9067" s="50"/>
      <c r="AB9067" s="50"/>
      <c r="AC9067" s="50"/>
      <c r="AD9067" s="50"/>
      <c r="AE9067" s="50"/>
      <c r="AF9067" s="50"/>
      <c r="AG9067" s="50"/>
      <c r="AH9067" s="50"/>
      <c r="AI9067" s="50"/>
      <c r="AJ9067" s="50"/>
      <c r="AK9067" s="50"/>
      <c r="AL9067" s="50"/>
      <c r="AM9067" s="50"/>
      <c r="AN9067" s="50"/>
      <c r="AO9067" s="50"/>
      <c r="AP9067" s="50"/>
      <c r="AQ9067" s="50"/>
      <c r="AR9067" s="50"/>
      <c r="AS9067" s="50"/>
      <c r="AT9067" s="50"/>
      <c r="AU9067" s="50"/>
      <c r="AV9067" s="50"/>
      <c r="AW9067" s="50"/>
      <c r="AX9067" s="50"/>
      <c r="AY9067" s="50"/>
      <c r="AZ9067" s="50"/>
      <c r="BA9067" s="50"/>
      <c r="BB9067" s="50"/>
      <c r="BC9067" s="50"/>
      <c r="BD9067" s="50"/>
      <c r="BE9067" s="50"/>
      <c r="BF9067" s="50"/>
      <c r="BG9067" s="50"/>
      <c r="BH9067" s="50"/>
      <c r="BI9067" s="50"/>
      <c r="BJ9067" s="50"/>
      <c r="BK9067" s="50"/>
      <c r="BL9067" s="50"/>
      <c r="BM9067" s="50"/>
      <c r="BN9067" s="50"/>
      <c r="BO9067" s="50"/>
      <c r="BP9067" s="50"/>
      <c r="BQ9067" s="50"/>
      <c r="BR9067" s="50"/>
      <c r="BS9067" s="50"/>
      <c r="BT9067" s="50"/>
      <c r="BU9067" s="50"/>
      <c r="BV9067" s="50"/>
      <c r="BW9067" s="50"/>
      <c r="BX9067" s="50"/>
      <c r="BY9067" s="50"/>
      <c r="BZ9067" s="50"/>
      <c r="CA9067" s="50"/>
      <c r="CB9067" s="50"/>
      <c r="CC9067" s="50"/>
      <c r="CD9067" s="50"/>
      <c r="CE9067" s="50"/>
      <c r="CF9067" s="50"/>
      <c r="CG9067" s="50"/>
      <c r="CH9067" s="50"/>
      <c r="CI9067" s="50"/>
      <c r="CJ9067" s="50"/>
      <c r="CK9067" s="50"/>
      <c r="CL9067" s="50"/>
      <c r="CM9067" s="50"/>
      <c r="CN9067" s="50"/>
      <c r="CO9067" s="50"/>
      <c r="CP9067" s="50"/>
      <c r="CQ9067" s="50"/>
      <c r="CR9067" s="50"/>
      <c r="CS9067" s="50"/>
      <c r="CT9067" s="50"/>
      <c r="CU9067" s="50"/>
      <c r="CV9067" s="50"/>
      <c r="CW9067" s="50"/>
      <c r="CX9067" s="50"/>
      <c r="CY9067" s="50"/>
      <c r="CZ9067" s="50"/>
      <c r="DA9067" s="50"/>
      <c r="DB9067" s="50"/>
      <c r="DC9067" s="50"/>
      <c r="DD9067" s="50"/>
      <c r="DE9067" s="50"/>
      <c r="DF9067" s="50"/>
      <c r="DG9067" s="50"/>
    </row>
    <row r="9068" spans="1:111" x14ac:dyDescent="0.2">
      <c r="A9068" s="212"/>
      <c r="B9068" s="212"/>
      <c r="C9068" s="212"/>
      <c r="E9068" s="181"/>
      <c r="F9068" s="192"/>
      <c r="G9068" s="192"/>
      <c r="H9068" s="50"/>
      <c r="I9068" s="50"/>
      <c r="J9068" s="50"/>
      <c r="K9068" s="50"/>
      <c r="L9068" s="50"/>
      <c r="M9068" s="50"/>
      <c r="N9068" s="50"/>
      <c r="O9068" s="50"/>
      <c r="P9068" s="50"/>
      <c r="Q9068" s="50"/>
      <c r="R9068" s="50"/>
      <c r="S9068" s="50"/>
      <c r="T9068" s="50"/>
      <c r="U9068" s="50"/>
      <c r="V9068" s="50"/>
      <c r="W9068" s="50"/>
      <c r="X9068" s="50"/>
      <c r="Y9068" s="50"/>
      <c r="Z9068" s="50"/>
      <c r="AA9068" s="50"/>
      <c r="AB9068" s="50"/>
      <c r="AC9068" s="50"/>
      <c r="AD9068" s="50"/>
      <c r="AE9068" s="50"/>
      <c r="AF9068" s="50"/>
      <c r="AG9068" s="50"/>
      <c r="AH9068" s="50"/>
      <c r="AI9068" s="50"/>
      <c r="AJ9068" s="50"/>
      <c r="AK9068" s="50"/>
      <c r="AL9068" s="50"/>
      <c r="AM9068" s="50"/>
      <c r="AN9068" s="50"/>
      <c r="AO9068" s="50"/>
      <c r="AP9068" s="50"/>
      <c r="AQ9068" s="50"/>
      <c r="AR9068" s="50"/>
      <c r="AS9068" s="50"/>
      <c r="AT9068" s="50"/>
      <c r="AU9068" s="50"/>
      <c r="AV9068" s="50"/>
      <c r="AW9068" s="50"/>
      <c r="AX9068" s="50"/>
      <c r="AY9068" s="50"/>
      <c r="AZ9068" s="50"/>
      <c r="BA9068" s="50"/>
      <c r="BB9068" s="50"/>
      <c r="BC9068" s="50"/>
      <c r="BD9068" s="50"/>
      <c r="BE9068" s="50"/>
      <c r="BF9068" s="50"/>
      <c r="BG9068" s="50"/>
      <c r="BH9068" s="50"/>
      <c r="BI9068" s="50"/>
      <c r="BJ9068" s="50"/>
      <c r="BK9068" s="50"/>
      <c r="BL9068" s="50"/>
      <c r="BM9068" s="50"/>
      <c r="BN9068" s="50"/>
      <c r="BO9068" s="50"/>
      <c r="BP9068" s="50"/>
      <c r="BQ9068" s="50"/>
      <c r="BR9068" s="50"/>
      <c r="BS9068" s="50"/>
      <c r="BT9068" s="50"/>
      <c r="BU9068" s="50"/>
      <c r="BV9068" s="50"/>
      <c r="BW9068" s="50"/>
      <c r="BX9068" s="50"/>
      <c r="BY9068" s="50"/>
      <c r="BZ9068" s="50"/>
      <c r="CA9068" s="50"/>
      <c r="CB9068" s="50"/>
      <c r="CC9068" s="50"/>
      <c r="CD9068" s="50"/>
      <c r="CE9068" s="50"/>
      <c r="CF9068" s="50"/>
      <c r="CG9068" s="50"/>
      <c r="CH9068" s="50"/>
      <c r="CI9068" s="50"/>
      <c r="CJ9068" s="50"/>
      <c r="CK9068" s="50"/>
      <c r="CL9068" s="50"/>
      <c r="CM9068" s="50"/>
      <c r="CN9068" s="50"/>
      <c r="CO9068" s="50"/>
      <c r="CP9068" s="50"/>
      <c r="CQ9068" s="50"/>
      <c r="CR9068" s="50"/>
      <c r="CS9068" s="50"/>
      <c r="CT9068" s="50"/>
      <c r="CU9068" s="50"/>
      <c r="CV9068" s="50"/>
      <c r="CW9068" s="50"/>
      <c r="CX9068" s="50"/>
      <c r="CY9068" s="50"/>
      <c r="CZ9068" s="50"/>
      <c r="DA9068" s="50"/>
      <c r="DB9068" s="50"/>
      <c r="DC9068" s="50"/>
      <c r="DD9068" s="50"/>
      <c r="DE9068" s="50"/>
      <c r="DF9068" s="50"/>
      <c r="DG9068" s="50"/>
    </row>
    <row r="9069" spans="1:111" x14ac:dyDescent="0.2">
      <c r="A9069" s="212"/>
      <c r="B9069" s="212"/>
      <c r="C9069" s="212"/>
      <c r="E9069" s="181"/>
      <c r="F9069" s="192"/>
      <c r="G9069" s="192"/>
      <c r="H9069" s="50"/>
      <c r="I9069" s="50"/>
      <c r="J9069" s="50"/>
      <c r="K9069" s="50"/>
      <c r="L9069" s="50"/>
      <c r="M9069" s="50"/>
      <c r="N9069" s="50"/>
      <c r="O9069" s="50"/>
      <c r="P9069" s="50"/>
      <c r="Q9069" s="50"/>
      <c r="R9069" s="50"/>
      <c r="S9069" s="50"/>
      <c r="T9069" s="50"/>
      <c r="U9069" s="50"/>
      <c r="V9069" s="50"/>
      <c r="W9069" s="50"/>
      <c r="X9069" s="50"/>
      <c r="Y9069" s="50"/>
      <c r="Z9069" s="50"/>
      <c r="AA9069" s="50"/>
      <c r="AB9069" s="50"/>
      <c r="AC9069" s="50"/>
      <c r="AD9069" s="50"/>
      <c r="AE9069" s="50"/>
      <c r="AF9069" s="50"/>
      <c r="AG9069" s="50"/>
      <c r="AH9069" s="50"/>
      <c r="AI9069" s="50"/>
      <c r="AJ9069" s="50"/>
      <c r="AK9069" s="50"/>
      <c r="AL9069" s="50"/>
      <c r="AM9069" s="50"/>
      <c r="AN9069" s="50"/>
      <c r="AO9069" s="50"/>
      <c r="AP9069" s="50"/>
      <c r="AQ9069" s="50"/>
      <c r="AR9069" s="50"/>
      <c r="AS9069" s="50"/>
      <c r="AT9069" s="50"/>
      <c r="AU9069" s="50"/>
      <c r="AV9069" s="50"/>
      <c r="AW9069" s="50"/>
      <c r="AX9069" s="50"/>
      <c r="AY9069" s="50"/>
      <c r="AZ9069" s="50"/>
      <c r="BA9069" s="50"/>
      <c r="BB9069" s="50"/>
      <c r="BC9069" s="50"/>
      <c r="BD9069" s="50"/>
      <c r="BE9069" s="50"/>
      <c r="BF9069" s="50"/>
      <c r="BG9069" s="50"/>
      <c r="BH9069" s="50"/>
      <c r="BI9069" s="50"/>
      <c r="BJ9069" s="50"/>
      <c r="BK9069" s="50"/>
      <c r="BL9069" s="50"/>
      <c r="BM9069" s="50"/>
      <c r="BN9069" s="50"/>
      <c r="BO9069" s="50"/>
      <c r="BP9069" s="50"/>
      <c r="BQ9069" s="50"/>
      <c r="BR9069" s="50"/>
      <c r="BS9069" s="50"/>
      <c r="BT9069" s="50"/>
      <c r="BU9069" s="50"/>
      <c r="BV9069" s="50"/>
      <c r="BW9069" s="50"/>
      <c r="BX9069" s="50"/>
      <c r="BY9069" s="50"/>
      <c r="BZ9069" s="50"/>
      <c r="CA9069" s="50"/>
      <c r="CB9069" s="50"/>
      <c r="CC9069" s="50"/>
      <c r="CD9069" s="50"/>
      <c r="CE9069" s="50"/>
      <c r="CF9069" s="50"/>
      <c r="CG9069" s="50"/>
      <c r="CH9069" s="50"/>
      <c r="CI9069" s="50"/>
      <c r="CJ9069" s="50"/>
      <c r="CK9069" s="50"/>
      <c r="CL9069" s="50"/>
      <c r="CM9069" s="50"/>
      <c r="CN9069" s="50"/>
      <c r="CO9069" s="50"/>
      <c r="CP9069" s="50"/>
      <c r="CQ9069" s="50"/>
      <c r="CR9069" s="50"/>
      <c r="CS9069" s="50"/>
      <c r="CT9069" s="50"/>
      <c r="CU9069" s="50"/>
      <c r="CV9069" s="50"/>
      <c r="CW9069" s="50"/>
      <c r="CX9069" s="50"/>
      <c r="CY9069" s="50"/>
      <c r="CZ9069" s="50"/>
      <c r="DA9069" s="50"/>
      <c r="DB9069" s="50"/>
      <c r="DC9069" s="50"/>
      <c r="DD9069" s="50"/>
      <c r="DE9069" s="50"/>
      <c r="DF9069" s="50"/>
      <c r="DG9069" s="50"/>
    </row>
    <row r="9070" spans="1:111" x14ac:dyDescent="0.2">
      <c r="A9070" s="212"/>
      <c r="B9070" s="212"/>
      <c r="C9070" s="212"/>
      <c r="E9070" s="181"/>
      <c r="F9070" s="192"/>
      <c r="G9070" s="192"/>
      <c r="H9070" s="50"/>
      <c r="I9070" s="50"/>
      <c r="J9070" s="50"/>
      <c r="K9070" s="50"/>
      <c r="L9070" s="50"/>
      <c r="M9070" s="50"/>
      <c r="N9070" s="50"/>
      <c r="O9070" s="50"/>
      <c r="P9070" s="50"/>
      <c r="Q9070" s="50"/>
      <c r="R9070" s="50"/>
      <c r="S9070" s="50"/>
      <c r="T9070" s="50"/>
      <c r="U9070" s="50"/>
      <c r="V9070" s="50"/>
      <c r="W9070" s="50"/>
      <c r="X9070" s="50"/>
      <c r="Y9070" s="50"/>
      <c r="Z9070" s="50"/>
      <c r="AA9070" s="50"/>
      <c r="AB9070" s="50"/>
      <c r="AC9070" s="50"/>
      <c r="AD9070" s="50"/>
      <c r="AE9070" s="50"/>
      <c r="AF9070" s="50"/>
      <c r="AG9070" s="50"/>
      <c r="AH9070" s="50"/>
      <c r="AI9070" s="50"/>
      <c r="AJ9070" s="50"/>
      <c r="AK9070" s="50"/>
      <c r="AL9070" s="50"/>
      <c r="AM9070" s="50"/>
      <c r="AN9070" s="50"/>
      <c r="AO9070" s="50"/>
      <c r="AP9070" s="50"/>
      <c r="AQ9070" s="50"/>
      <c r="AR9070" s="50"/>
      <c r="AS9070" s="50"/>
      <c r="AT9070" s="50"/>
      <c r="AU9070" s="50"/>
      <c r="AV9070" s="50"/>
      <c r="AW9070" s="50"/>
      <c r="AX9070" s="50"/>
      <c r="AY9070" s="50"/>
      <c r="AZ9070" s="50"/>
      <c r="BA9070" s="50"/>
      <c r="BB9070" s="50"/>
      <c r="BC9070" s="50"/>
      <c r="BD9070" s="50"/>
      <c r="BE9070" s="50"/>
      <c r="BF9070" s="50"/>
      <c r="BG9070" s="50"/>
      <c r="BH9070" s="50"/>
      <c r="BI9070" s="50"/>
      <c r="BJ9070" s="50"/>
      <c r="BK9070" s="50"/>
      <c r="BL9070" s="50"/>
      <c r="BM9070" s="50"/>
      <c r="BN9070" s="50"/>
      <c r="BO9070" s="50"/>
      <c r="BP9070" s="50"/>
      <c r="BQ9070" s="50"/>
      <c r="BR9070" s="50"/>
      <c r="BS9070" s="50"/>
      <c r="BT9070" s="50"/>
      <c r="BU9070" s="50"/>
      <c r="BV9070" s="50"/>
      <c r="BW9070" s="50"/>
      <c r="BX9070" s="50"/>
      <c r="BY9070" s="50"/>
      <c r="BZ9070" s="50"/>
      <c r="CA9070" s="50"/>
      <c r="CB9070" s="50"/>
      <c r="CC9070" s="50"/>
      <c r="CD9070" s="50"/>
      <c r="CE9070" s="50"/>
      <c r="CF9070" s="50"/>
      <c r="CG9070" s="50"/>
      <c r="CH9070" s="50"/>
      <c r="CI9070" s="50"/>
      <c r="CJ9070" s="50"/>
      <c r="CK9070" s="50"/>
      <c r="CL9070" s="50"/>
      <c r="CM9070" s="50"/>
      <c r="CN9070" s="50"/>
      <c r="CO9070" s="50"/>
      <c r="CP9070" s="50"/>
      <c r="CQ9070" s="50"/>
      <c r="CR9070" s="50"/>
      <c r="CS9070" s="50"/>
      <c r="CT9070" s="50"/>
      <c r="CU9070" s="50"/>
      <c r="CV9070" s="50"/>
      <c r="CW9070" s="50"/>
      <c r="CX9070" s="50"/>
      <c r="CY9070" s="50"/>
      <c r="CZ9070" s="50"/>
      <c r="DA9070" s="50"/>
      <c r="DB9070" s="50"/>
      <c r="DC9070" s="50"/>
      <c r="DD9070" s="50"/>
      <c r="DE9070" s="50"/>
      <c r="DF9070" s="50"/>
      <c r="DG9070" s="50"/>
    </row>
    <row r="9071" spans="1:111" x14ac:dyDescent="0.2">
      <c r="A9071" s="212"/>
      <c r="B9071" s="212"/>
      <c r="C9071" s="212"/>
      <c r="E9071" s="181"/>
      <c r="F9071" s="192"/>
      <c r="G9071" s="192"/>
      <c r="H9071" s="50"/>
      <c r="I9071" s="50"/>
      <c r="J9071" s="50"/>
      <c r="K9071" s="50"/>
      <c r="L9071" s="50"/>
      <c r="M9071" s="50"/>
      <c r="N9071" s="50"/>
      <c r="O9071" s="50"/>
      <c r="P9071" s="50"/>
      <c r="Q9071" s="50"/>
      <c r="R9071" s="50"/>
      <c r="S9071" s="50"/>
      <c r="T9071" s="50"/>
      <c r="U9071" s="50"/>
      <c r="V9071" s="50"/>
      <c r="W9071" s="50"/>
      <c r="X9071" s="50"/>
      <c r="Y9071" s="50"/>
      <c r="Z9071" s="50"/>
      <c r="AA9071" s="50"/>
      <c r="AB9071" s="50"/>
      <c r="AC9071" s="50"/>
      <c r="AD9071" s="50"/>
      <c r="AE9071" s="50"/>
      <c r="AF9071" s="50"/>
      <c r="AG9071" s="50"/>
      <c r="AH9071" s="50"/>
      <c r="AI9071" s="50"/>
      <c r="AJ9071" s="50"/>
      <c r="AK9071" s="50"/>
      <c r="AL9071" s="50"/>
      <c r="AM9071" s="50"/>
      <c r="AN9071" s="50"/>
      <c r="AO9071" s="50"/>
      <c r="AP9071" s="50"/>
      <c r="AQ9071" s="50"/>
      <c r="AR9071" s="50"/>
      <c r="AS9071" s="50"/>
      <c r="AT9071" s="50"/>
      <c r="AU9071" s="50"/>
      <c r="AV9071" s="50"/>
      <c r="AW9071" s="50"/>
      <c r="AX9071" s="50"/>
      <c r="AY9071" s="50"/>
      <c r="AZ9071" s="50"/>
      <c r="BA9071" s="50"/>
      <c r="BB9071" s="50"/>
      <c r="BC9071" s="50"/>
      <c r="BD9071" s="50"/>
      <c r="BE9071" s="50"/>
      <c r="BF9071" s="50"/>
      <c r="BG9071" s="50"/>
      <c r="BH9071" s="50"/>
      <c r="BI9071" s="50"/>
      <c r="BJ9071" s="50"/>
      <c r="BK9071" s="50"/>
      <c r="BL9071" s="50"/>
      <c r="BM9071" s="50"/>
      <c r="BN9071" s="50"/>
      <c r="BO9071" s="50"/>
      <c r="BP9071" s="50"/>
      <c r="BQ9071" s="50"/>
      <c r="BR9071" s="50"/>
      <c r="BS9071" s="50"/>
      <c r="BT9071" s="50"/>
      <c r="BU9071" s="50"/>
      <c r="BV9071" s="50"/>
      <c r="BW9071" s="50"/>
      <c r="BX9071" s="50"/>
      <c r="BY9071" s="50"/>
      <c r="BZ9071" s="50"/>
      <c r="CA9071" s="50"/>
      <c r="CB9071" s="50"/>
      <c r="CC9071" s="50"/>
      <c r="CD9071" s="50"/>
      <c r="CE9071" s="50"/>
      <c r="CF9071" s="50"/>
      <c r="CG9071" s="50"/>
      <c r="CH9071" s="50"/>
      <c r="CI9071" s="50"/>
      <c r="CJ9071" s="50"/>
      <c r="CK9071" s="50"/>
      <c r="CL9071" s="50"/>
      <c r="CM9071" s="50"/>
      <c r="CN9071" s="50"/>
      <c r="CO9071" s="50"/>
      <c r="CP9071" s="50"/>
      <c r="CQ9071" s="50"/>
      <c r="CR9071" s="50"/>
      <c r="CS9071" s="50"/>
      <c r="CT9071" s="50"/>
      <c r="CU9071" s="50"/>
      <c r="CV9071" s="50"/>
      <c r="CW9071" s="50"/>
      <c r="CX9071" s="50"/>
      <c r="CY9071" s="50"/>
      <c r="CZ9071" s="50"/>
      <c r="DA9071" s="50"/>
      <c r="DB9071" s="50"/>
      <c r="DC9071" s="50"/>
      <c r="DD9071" s="50"/>
      <c r="DE9071" s="50"/>
      <c r="DF9071" s="50"/>
      <c r="DG9071" s="50"/>
    </row>
    <row r="9072" spans="1:111" x14ac:dyDescent="0.2">
      <c r="A9072" s="212"/>
      <c r="B9072" s="212"/>
      <c r="C9072" s="212"/>
      <c r="E9072" s="181"/>
      <c r="F9072" s="192"/>
      <c r="G9072" s="192"/>
      <c r="H9072" s="50"/>
      <c r="I9072" s="50"/>
      <c r="J9072" s="50"/>
      <c r="K9072" s="50"/>
      <c r="L9072" s="50"/>
      <c r="M9072" s="50"/>
      <c r="N9072" s="50"/>
      <c r="O9072" s="50"/>
      <c r="P9072" s="50"/>
      <c r="Q9072" s="50"/>
      <c r="R9072" s="50"/>
      <c r="S9072" s="50"/>
      <c r="T9072" s="50"/>
      <c r="U9072" s="50"/>
      <c r="V9072" s="50"/>
      <c r="W9072" s="50"/>
      <c r="X9072" s="50"/>
      <c r="Y9072" s="50"/>
      <c r="Z9072" s="50"/>
      <c r="AA9072" s="50"/>
      <c r="AB9072" s="50"/>
      <c r="AC9072" s="50"/>
      <c r="AD9072" s="50"/>
      <c r="AE9072" s="50"/>
      <c r="AF9072" s="50"/>
      <c r="AG9072" s="50"/>
      <c r="AH9072" s="50"/>
      <c r="AI9072" s="50"/>
      <c r="AJ9072" s="50"/>
      <c r="AK9072" s="50"/>
      <c r="AL9072" s="50"/>
      <c r="AM9072" s="50"/>
      <c r="AN9072" s="50"/>
      <c r="AO9072" s="50"/>
      <c r="AP9072" s="50"/>
      <c r="AQ9072" s="50"/>
      <c r="AR9072" s="50"/>
      <c r="AS9072" s="50"/>
      <c r="AT9072" s="50"/>
      <c r="AU9072" s="50"/>
      <c r="AV9072" s="50"/>
      <c r="AW9072" s="50"/>
      <c r="AX9072" s="50"/>
      <c r="AY9072" s="50"/>
      <c r="AZ9072" s="50"/>
      <c r="BA9072" s="50"/>
      <c r="BB9072" s="50"/>
      <c r="BC9072" s="50"/>
      <c r="BD9072" s="50"/>
      <c r="BE9072" s="50"/>
      <c r="BF9072" s="50"/>
      <c r="BG9072" s="50"/>
      <c r="BH9072" s="50"/>
      <c r="BI9072" s="50"/>
      <c r="BJ9072" s="50"/>
      <c r="BK9072" s="50"/>
      <c r="BL9072" s="50"/>
      <c r="BM9072" s="50"/>
      <c r="BN9072" s="50"/>
      <c r="BO9072" s="50"/>
      <c r="BP9072" s="50"/>
      <c r="BQ9072" s="50"/>
      <c r="BR9072" s="50"/>
      <c r="BS9072" s="50"/>
      <c r="BT9072" s="50"/>
      <c r="BU9072" s="50"/>
      <c r="BV9072" s="50"/>
      <c r="BW9072" s="50"/>
      <c r="BX9072" s="50"/>
      <c r="BY9072" s="50"/>
      <c r="BZ9072" s="50"/>
      <c r="CA9072" s="50"/>
      <c r="CB9072" s="50"/>
      <c r="CC9072" s="50"/>
      <c r="CD9072" s="50"/>
      <c r="CE9072" s="50"/>
      <c r="CF9072" s="50"/>
      <c r="CG9072" s="50"/>
      <c r="CH9072" s="50"/>
      <c r="CI9072" s="50"/>
      <c r="CJ9072" s="50"/>
      <c r="CK9072" s="50"/>
      <c r="CL9072" s="50"/>
      <c r="CM9072" s="50"/>
      <c r="CN9072" s="50"/>
      <c r="CO9072" s="50"/>
      <c r="CP9072" s="50"/>
      <c r="CQ9072" s="50"/>
      <c r="CR9072" s="50"/>
      <c r="CS9072" s="50"/>
      <c r="CT9072" s="50"/>
      <c r="CU9072" s="50"/>
      <c r="CV9072" s="50"/>
      <c r="CW9072" s="50"/>
      <c r="CX9072" s="50"/>
      <c r="CY9072" s="50"/>
      <c r="CZ9072" s="50"/>
      <c r="DA9072" s="50"/>
      <c r="DB9072" s="50"/>
      <c r="DC9072" s="50"/>
      <c r="DD9072" s="50"/>
      <c r="DE9072" s="50"/>
      <c r="DF9072" s="50"/>
      <c r="DG9072" s="50"/>
    </row>
    <row r="9073" spans="1:111" x14ac:dyDescent="0.2">
      <c r="A9073" s="212"/>
      <c r="B9073" s="212"/>
      <c r="C9073" s="212"/>
      <c r="E9073" s="181"/>
      <c r="F9073" s="192"/>
      <c r="G9073" s="192"/>
      <c r="H9073" s="50"/>
      <c r="I9073" s="50"/>
      <c r="J9073" s="50"/>
      <c r="K9073" s="50"/>
      <c r="L9073" s="50"/>
      <c r="M9073" s="50"/>
      <c r="N9073" s="50"/>
      <c r="O9073" s="50"/>
      <c r="P9073" s="50"/>
      <c r="Q9073" s="50"/>
      <c r="R9073" s="50"/>
      <c r="S9073" s="50"/>
      <c r="T9073" s="50"/>
      <c r="U9073" s="50"/>
      <c r="V9073" s="50"/>
      <c r="W9073" s="50"/>
      <c r="X9073" s="50"/>
      <c r="Y9073" s="50"/>
      <c r="Z9073" s="50"/>
      <c r="AA9073" s="50"/>
      <c r="AB9073" s="50"/>
      <c r="AC9073" s="50"/>
      <c r="AD9073" s="50"/>
      <c r="AE9073" s="50"/>
      <c r="AF9073" s="50"/>
      <c r="AG9073" s="50"/>
      <c r="AH9073" s="50"/>
      <c r="AI9073" s="50"/>
      <c r="AJ9073" s="50"/>
      <c r="AK9073" s="50"/>
      <c r="AL9073" s="50"/>
      <c r="AM9073" s="50"/>
      <c r="AN9073" s="50"/>
      <c r="AO9073" s="50"/>
      <c r="AP9073" s="50"/>
      <c r="AQ9073" s="50"/>
      <c r="AR9073" s="50"/>
      <c r="AS9073" s="50"/>
      <c r="AT9073" s="50"/>
      <c r="AU9073" s="50"/>
      <c r="AV9073" s="50"/>
      <c r="AW9073" s="50"/>
      <c r="AX9073" s="50"/>
      <c r="AY9073" s="50"/>
      <c r="AZ9073" s="50"/>
      <c r="BA9073" s="50"/>
      <c r="BB9073" s="50"/>
      <c r="BC9073" s="50"/>
      <c r="BD9073" s="50"/>
      <c r="BE9073" s="50"/>
      <c r="BF9073" s="50"/>
      <c r="BG9073" s="50"/>
      <c r="BH9073" s="50"/>
      <c r="BI9073" s="50"/>
      <c r="BJ9073" s="50"/>
      <c r="BK9073" s="50"/>
      <c r="BL9073" s="50"/>
      <c r="BM9073" s="50"/>
      <c r="BN9073" s="50"/>
      <c r="BO9073" s="50"/>
      <c r="BP9073" s="50"/>
      <c r="BQ9073" s="50"/>
      <c r="BR9073" s="50"/>
      <c r="BS9073" s="50"/>
      <c r="BT9073" s="50"/>
      <c r="BU9073" s="50"/>
      <c r="BV9073" s="50"/>
      <c r="BW9073" s="50"/>
      <c r="BX9073" s="50"/>
      <c r="BY9073" s="50"/>
      <c r="BZ9073" s="50"/>
      <c r="CA9073" s="50"/>
      <c r="CB9073" s="50"/>
      <c r="CC9073" s="50"/>
      <c r="CD9073" s="50"/>
      <c r="CE9073" s="50"/>
      <c r="CF9073" s="50"/>
      <c r="CG9073" s="50"/>
      <c r="CH9073" s="50"/>
      <c r="CI9073" s="50"/>
      <c r="CJ9073" s="50"/>
      <c r="CK9073" s="50"/>
      <c r="CL9073" s="50"/>
      <c r="CM9073" s="50"/>
      <c r="CN9073" s="50"/>
      <c r="CO9073" s="50"/>
      <c r="CP9073" s="50"/>
      <c r="CQ9073" s="50"/>
      <c r="CR9073" s="50"/>
      <c r="CS9073" s="50"/>
      <c r="CT9073" s="50"/>
      <c r="CU9073" s="50"/>
      <c r="CV9073" s="50"/>
      <c r="CW9073" s="50"/>
      <c r="CX9073" s="50"/>
      <c r="CY9073" s="50"/>
      <c r="CZ9073" s="50"/>
      <c r="DA9073" s="50"/>
      <c r="DB9073" s="50"/>
      <c r="DC9073" s="50"/>
      <c r="DD9073" s="50"/>
      <c r="DE9073" s="50"/>
      <c r="DF9073" s="50"/>
      <c r="DG9073" s="50"/>
    </row>
    <row r="9074" spans="1:111" x14ac:dyDescent="0.2">
      <c r="A9074" s="212"/>
      <c r="B9074" s="212"/>
      <c r="C9074" s="212"/>
      <c r="E9074" s="181"/>
      <c r="F9074" s="192"/>
      <c r="G9074" s="192"/>
      <c r="H9074" s="50"/>
      <c r="I9074" s="50"/>
      <c r="J9074" s="50"/>
      <c r="K9074" s="50"/>
      <c r="L9074" s="50"/>
      <c r="M9074" s="50"/>
      <c r="N9074" s="50"/>
      <c r="O9074" s="50"/>
      <c r="P9074" s="50"/>
      <c r="Q9074" s="50"/>
      <c r="R9074" s="50"/>
      <c r="S9074" s="50"/>
      <c r="T9074" s="50"/>
      <c r="U9074" s="50"/>
      <c r="V9074" s="50"/>
      <c r="W9074" s="50"/>
      <c r="X9074" s="50"/>
      <c r="Y9074" s="50"/>
      <c r="Z9074" s="50"/>
      <c r="AA9074" s="50"/>
      <c r="AB9074" s="50"/>
      <c r="AC9074" s="50"/>
      <c r="AD9074" s="50"/>
      <c r="AE9074" s="50"/>
      <c r="AF9074" s="50"/>
      <c r="AG9074" s="50"/>
      <c r="AH9074" s="50"/>
      <c r="AI9074" s="50"/>
      <c r="AJ9074" s="50"/>
      <c r="AK9074" s="50"/>
      <c r="AL9074" s="50"/>
      <c r="AM9074" s="50"/>
      <c r="AN9074" s="50"/>
      <c r="AO9074" s="50"/>
      <c r="AP9074" s="50"/>
      <c r="AQ9074" s="50"/>
      <c r="AR9074" s="50"/>
      <c r="AS9074" s="50"/>
      <c r="AT9074" s="50"/>
      <c r="AU9074" s="50"/>
      <c r="AV9074" s="50"/>
      <c r="AW9074" s="50"/>
      <c r="AX9074" s="50"/>
      <c r="AY9074" s="50"/>
      <c r="AZ9074" s="50"/>
      <c r="BA9074" s="50"/>
      <c r="BB9074" s="50"/>
      <c r="BC9074" s="50"/>
      <c r="BD9074" s="50"/>
      <c r="BE9074" s="50"/>
      <c r="BF9074" s="50"/>
      <c r="BG9074" s="50"/>
      <c r="BH9074" s="50"/>
      <c r="BI9074" s="50"/>
      <c r="BJ9074" s="50"/>
      <c r="BK9074" s="50"/>
      <c r="BL9074" s="50"/>
      <c r="BM9074" s="50"/>
      <c r="BN9074" s="50"/>
      <c r="BO9074" s="50"/>
      <c r="BP9074" s="50"/>
      <c r="BQ9074" s="50"/>
      <c r="BR9074" s="50"/>
      <c r="BS9074" s="50"/>
      <c r="BT9074" s="50"/>
      <c r="BU9074" s="50"/>
      <c r="BV9074" s="50"/>
      <c r="BW9074" s="50"/>
      <c r="BX9074" s="50"/>
      <c r="BY9074" s="50"/>
      <c r="BZ9074" s="50"/>
      <c r="CA9074" s="50"/>
      <c r="CB9074" s="50"/>
      <c r="CC9074" s="50"/>
      <c r="CD9074" s="50"/>
      <c r="CE9074" s="50"/>
      <c r="CF9074" s="50"/>
      <c r="CG9074" s="50"/>
      <c r="CH9074" s="50"/>
      <c r="CI9074" s="50"/>
      <c r="CJ9074" s="50"/>
      <c r="CK9074" s="50"/>
      <c r="CL9074" s="50"/>
      <c r="CM9074" s="50"/>
      <c r="CN9074" s="50"/>
      <c r="CO9074" s="50"/>
      <c r="CP9074" s="50"/>
      <c r="CQ9074" s="50"/>
      <c r="CR9074" s="50"/>
      <c r="CS9074" s="50"/>
      <c r="CT9074" s="50"/>
      <c r="CU9074" s="50"/>
      <c r="CV9074" s="50"/>
      <c r="CW9074" s="50"/>
      <c r="CX9074" s="50"/>
      <c r="CY9074" s="50"/>
      <c r="CZ9074" s="50"/>
      <c r="DA9074" s="50"/>
      <c r="DB9074" s="50"/>
      <c r="DC9074" s="50"/>
      <c r="DD9074" s="50"/>
      <c r="DE9074" s="50"/>
      <c r="DF9074" s="50"/>
      <c r="DG9074" s="50"/>
    </row>
    <row r="9075" spans="1:111" x14ac:dyDescent="0.2">
      <c r="A9075" s="212"/>
      <c r="B9075" s="212"/>
      <c r="C9075" s="212"/>
      <c r="E9075" s="181"/>
      <c r="F9075" s="192"/>
      <c r="G9075" s="192"/>
      <c r="H9075" s="50"/>
      <c r="I9075" s="50"/>
      <c r="J9075" s="50"/>
      <c r="K9075" s="50"/>
      <c r="L9075" s="50"/>
      <c r="M9075" s="50"/>
      <c r="N9075" s="50"/>
      <c r="O9075" s="50"/>
      <c r="P9075" s="50"/>
      <c r="Q9075" s="50"/>
      <c r="R9075" s="50"/>
      <c r="S9075" s="50"/>
      <c r="T9075" s="50"/>
      <c r="U9075" s="50"/>
      <c r="V9075" s="50"/>
      <c r="W9075" s="50"/>
      <c r="X9075" s="50"/>
      <c r="Y9075" s="50"/>
      <c r="Z9075" s="50"/>
      <c r="AA9075" s="50"/>
      <c r="AB9075" s="50"/>
      <c r="AC9075" s="50"/>
      <c r="AD9075" s="50"/>
      <c r="AE9075" s="50"/>
      <c r="AF9075" s="50"/>
      <c r="AG9075" s="50"/>
      <c r="AH9075" s="50"/>
      <c r="AI9075" s="50"/>
      <c r="AJ9075" s="50"/>
      <c r="AK9075" s="50"/>
      <c r="AL9075" s="50"/>
      <c r="AM9075" s="50"/>
      <c r="AN9075" s="50"/>
      <c r="AO9075" s="50"/>
      <c r="AP9075" s="50"/>
      <c r="AQ9075" s="50"/>
      <c r="AR9075" s="50"/>
      <c r="AS9075" s="50"/>
      <c r="AT9075" s="50"/>
      <c r="AU9075" s="50"/>
      <c r="AV9075" s="50"/>
      <c r="AW9075" s="50"/>
      <c r="AX9075" s="50"/>
      <c r="AY9075" s="50"/>
      <c r="AZ9075" s="50"/>
      <c r="BA9075" s="50"/>
      <c r="BB9075" s="50"/>
      <c r="BC9075" s="50"/>
      <c r="BD9075" s="50"/>
      <c r="BE9075" s="50"/>
      <c r="BF9075" s="50"/>
      <c r="BG9075" s="50"/>
      <c r="BH9075" s="50"/>
      <c r="BI9075" s="50"/>
      <c r="BJ9075" s="50"/>
      <c r="BK9075" s="50"/>
      <c r="BL9075" s="50"/>
      <c r="BM9075" s="50"/>
      <c r="BN9075" s="50"/>
      <c r="BO9075" s="50"/>
      <c r="BP9075" s="50"/>
      <c r="BQ9075" s="50"/>
      <c r="BR9075" s="50"/>
      <c r="BS9075" s="50"/>
      <c r="BT9075" s="50"/>
      <c r="BU9075" s="50"/>
      <c r="BV9075" s="50"/>
      <c r="BW9075" s="50"/>
      <c r="BX9075" s="50"/>
      <c r="BY9075" s="50"/>
      <c r="BZ9075" s="50"/>
      <c r="CA9075" s="50"/>
      <c r="CB9075" s="50"/>
      <c r="CC9075" s="50"/>
      <c r="CD9075" s="50"/>
      <c r="CE9075" s="50"/>
      <c r="CF9075" s="50"/>
      <c r="CG9075" s="50"/>
      <c r="CH9075" s="50"/>
      <c r="CI9075" s="50"/>
      <c r="CJ9075" s="50"/>
      <c r="CK9075" s="50"/>
      <c r="CL9075" s="50"/>
      <c r="CM9075" s="50"/>
      <c r="CN9075" s="50"/>
      <c r="CO9075" s="50"/>
      <c r="CP9075" s="50"/>
      <c r="CQ9075" s="50"/>
      <c r="CR9075" s="50"/>
      <c r="CS9075" s="50"/>
      <c r="CT9075" s="50"/>
      <c r="CU9075" s="50"/>
      <c r="CV9075" s="50"/>
      <c r="CW9075" s="50"/>
      <c r="CX9075" s="50"/>
      <c r="CY9075" s="50"/>
      <c r="CZ9075" s="50"/>
      <c r="DA9075" s="50"/>
      <c r="DB9075" s="50"/>
      <c r="DC9075" s="50"/>
      <c r="DD9075" s="50"/>
      <c r="DE9075" s="50"/>
      <c r="DF9075" s="50"/>
      <c r="DG9075" s="50"/>
    </row>
    <row r="9076" spans="1:111" x14ac:dyDescent="0.2">
      <c r="A9076" s="212"/>
      <c r="B9076" s="212"/>
      <c r="C9076" s="212"/>
      <c r="E9076" s="181"/>
      <c r="F9076" s="192"/>
      <c r="G9076" s="192"/>
      <c r="H9076" s="50"/>
      <c r="I9076" s="50"/>
      <c r="J9076" s="50"/>
      <c r="K9076" s="50"/>
      <c r="L9076" s="50"/>
      <c r="M9076" s="50"/>
      <c r="N9076" s="50"/>
      <c r="O9076" s="50"/>
      <c r="P9076" s="50"/>
      <c r="Q9076" s="50"/>
      <c r="R9076" s="50"/>
      <c r="S9076" s="50"/>
      <c r="T9076" s="50"/>
      <c r="U9076" s="50"/>
      <c r="V9076" s="50"/>
      <c r="W9076" s="50"/>
      <c r="X9076" s="50"/>
      <c r="Y9076" s="50"/>
      <c r="Z9076" s="50"/>
      <c r="AA9076" s="50"/>
      <c r="AB9076" s="50"/>
      <c r="AC9076" s="50"/>
      <c r="AD9076" s="50"/>
      <c r="AE9076" s="50"/>
      <c r="AF9076" s="50"/>
      <c r="AG9076" s="50"/>
      <c r="AH9076" s="50"/>
      <c r="AI9076" s="50"/>
      <c r="AJ9076" s="50"/>
      <c r="AK9076" s="50"/>
      <c r="AL9076" s="50"/>
      <c r="AM9076" s="50"/>
      <c r="AN9076" s="50"/>
      <c r="AO9076" s="50"/>
      <c r="AP9076" s="50"/>
      <c r="AQ9076" s="50"/>
      <c r="AR9076" s="50"/>
      <c r="AS9076" s="50"/>
      <c r="AT9076" s="50"/>
      <c r="AU9076" s="50"/>
      <c r="AV9076" s="50"/>
      <c r="AW9076" s="50"/>
      <c r="AX9076" s="50"/>
      <c r="AY9076" s="50"/>
      <c r="AZ9076" s="50"/>
      <c r="BA9076" s="50"/>
      <c r="BB9076" s="50"/>
      <c r="BC9076" s="50"/>
      <c r="BD9076" s="50"/>
      <c r="BE9076" s="50"/>
      <c r="BF9076" s="50"/>
      <c r="BG9076" s="50"/>
      <c r="BH9076" s="50"/>
      <c r="BI9076" s="50"/>
      <c r="BJ9076" s="50"/>
      <c r="BK9076" s="50"/>
      <c r="BL9076" s="50"/>
      <c r="BM9076" s="50"/>
      <c r="BN9076" s="50"/>
      <c r="BO9076" s="50"/>
      <c r="BP9076" s="50"/>
      <c r="BQ9076" s="50"/>
      <c r="BR9076" s="50"/>
      <c r="BS9076" s="50"/>
      <c r="BT9076" s="50"/>
      <c r="BU9076" s="50"/>
      <c r="BV9076" s="50"/>
      <c r="BW9076" s="50"/>
      <c r="BX9076" s="50"/>
      <c r="BY9076" s="50"/>
      <c r="BZ9076" s="50"/>
      <c r="CA9076" s="50"/>
      <c r="CB9076" s="50"/>
      <c r="CC9076" s="50"/>
      <c r="CD9076" s="50"/>
      <c r="CE9076" s="50"/>
      <c r="CF9076" s="50"/>
      <c r="CG9076" s="50"/>
      <c r="CH9076" s="50"/>
      <c r="CI9076" s="50"/>
      <c r="CJ9076" s="50"/>
      <c r="CK9076" s="50"/>
      <c r="CL9076" s="50"/>
      <c r="CM9076" s="50"/>
      <c r="CN9076" s="50"/>
      <c r="CO9076" s="50"/>
      <c r="CP9076" s="50"/>
      <c r="CQ9076" s="50"/>
      <c r="CR9076" s="50"/>
      <c r="CS9076" s="50"/>
      <c r="CT9076" s="50"/>
      <c r="CU9076" s="50"/>
      <c r="CV9076" s="50"/>
      <c r="CW9076" s="50"/>
      <c r="CX9076" s="50"/>
      <c r="CY9076" s="50"/>
      <c r="CZ9076" s="50"/>
      <c r="DA9076" s="50"/>
      <c r="DB9076" s="50"/>
      <c r="DC9076" s="50"/>
      <c r="DD9076" s="50"/>
      <c r="DE9076" s="50"/>
      <c r="DF9076" s="50"/>
      <c r="DG9076" s="50"/>
    </row>
    <row r="9077" spans="1:111" x14ac:dyDescent="0.2">
      <c r="A9077" s="212"/>
      <c r="B9077" s="212"/>
      <c r="C9077" s="212"/>
      <c r="E9077" s="181"/>
      <c r="F9077" s="192"/>
      <c r="G9077" s="192"/>
      <c r="H9077" s="50"/>
      <c r="I9077" s="50"/>
      <c r="J9077" s="50"/>
      <c r="K9077" s="50"/>
      <c r="L9077" s="50"/>
      <c r="M9077" s="50"/>
      <c r="N9077" s="50"/>
      <c r="O9077" s="50"/>
      <c r="P9077" s="50"/>
      <c r="Q9077" s="50"/>
      <c r="R9077" s="50"/>
      <c r="S9077" s="50"/>
      <c r="T9077" s="50"/>
      <c r="U9077" s="50"/>
      <c r="V9077" s="50"/>
      <c r="W9077" s="50"/>
      <c r="X9077" s="50"/>
      <c r="Y9077" s="50"/>
      <c r="Z9077" s="50"/>
      <c r="AA9077" s="50"/>
      <c r="AB9077" s="50"/>
      <c r="AC9077" s="50"/>
      <c r="AD9077" s="50"/>
      <c r="AE9077" s="50"/>
      <c r="AF9077" s="50"/>
      <c r="AG9077" s="50"/>
      <c r="AH9077" s="50"/>
      <c r="AI9077" s="50"/>
      <c r="AJ9077" s="50"/>
      <c r="AK9077" s="50"/>
      <c r="AL9077" s="50"/>
      <c r="AM9077" s="50"/>
      <c r="AN9077" s="50"/>
      <c r="AO9077" s="50"/>
      <c r="AP9077" s="50"/>
      <c r="AQ9077" s="50"/>
      <c r="AR9077" s="50"/>
      <c r="AS9077" s="50"/>
      <c r="AT9077" s="50"/>
      <c r="AU9077" s="50"/>
      <c r="AV9077" s="50"/>
      <c r="AW9077" s="50"/>
      <c r="AX9077" s="50"/>
      <c r="AY9077" s="50"/>
      <c r="AZ9077" s="50"/>
      <c r="BA9077" s="50"/>
      <c r="BB9077" s="50"/>
      <c r="BC9077" s="50"/>
      <c r="BD9077" s="50"/>
      <c r="BE9077" s="50"/>
      <c r="BF9077" s="50"/>
      <c r="BG9077" s="50"/>
      <c r="BH9077" s="50"/>
      <c r="BI9077" s="50"/>
      <c r="BJ9077" s="50"/>
      <c r="BK9077" s="50"/>
      <c r="BL9077" s="50"/>
      <c r="BM9077" s="50"/>
      <c r="BN9077" s="50"/>
      <c r="BO9077" s="50"/>
      <c r="BP9077" s="50"/>
      <c r="BQ9077" s="50"/>
      <c r="BR9077" s="50"/>
      <c r="BS9077" s="50"/>
      <c r="BT9077" s="50"/>
      <c r="BU9077" s="50"/>
      <c r="BV9077" s="50"/>
      <c r="BW9077" s="50"/>
      <c r="BX9077" s="50"/>
      <c r="BY9077" s="50"/>
      <c r="BZ9077" s="50"/>
      <c r="CA9077" s="50"/>
      <c r="CB9077" s="50"/>
      <c r="CC9077" s="50"/>
      <c r="CD9077" s="50"/>
      <c r="CE9077" s="50"/>
      <c r="CF9077" s="50"/>
      <c r="CG9077" s="50"/>
      <c r="CH9077" s="50"/>
      <c r="CI9077" s="50"/>
      <c r="CJ9077" s="50"/>
      <c r="CK9077" s="50"/>
      <c r="CL9077" s="50"/>
      <c r="CM9077" s="50"/>
      <c r="CN9077" s="50"/>
      <c r="CO9077" s="50"/>
      <c r="CP9077" s="50"/>
      <c r="CQ9077" s="50"/>
      <c r="CR9077" s="50"/>
      <c r="CS9077" s="50"/>
      <c r="CT9077" s="50"/>
      <c r="CU9077" s="50"/>
      <c r="CV9077" s="50"/>
      <c r="CW9077" s="50"/>
      <c r="CX9077" s="50"/>
      <c r="CY9077" s="50"/>
      <c r="CZ9077" s="50"/>
      <c r="DA9077" s="50"/>
      <c r="DB9077" s="50"/>
      <c r="DC9077" s="50"/>
      <c r="DD9077" s="50"/>
      <c r="DE9077" s="50"/>
      <c r="DF9077" s="50"/>
      <c r="DG9077" s="50"/>
    </row>
    <row r="9078" spans="1:111" x14ac:dyDescent="0.2">
      <c r="A9078" s="212"/>
      <c r="B9078" s="212"/>
      <c r="C9078" s="212"/>
      <c r="E9078" s="181"/>
      <c r="F9078" s="192"/>
      <c r="G9078" s="192"/>
      <c r="H9078" s="50"/>
      <c r="I9078" s="50"/>
      <c r="J9078" s="50"/>
      <c r="K9078" s="50"/>
      <c r="L9078" s="50"/>
      <c r="M9078" s="50"/>
      <c r="N9078" s="50"/>
      <c r="O9078" s="50"/>
      <c r="P9078" s="50"/>
      <c r="Q9078" s="50"/>
      <c r="R9078" s="50"/>
      <c r="S9078" s="50"/>
      <c r="T9078" s="50"/>
      <c r="U9078" s="50"/>
      <c r="V9078" s="50"/>
      <c r="W9078" s="50"/>
      <c r="X9078" s="50"/>
      <c r="Y9078" s="50"/>
      <c r="Z9078" s="50"/>
      <c r="AA9078" s="50"/>
      <c r="AB9078" s="50"/>
      <c r="AC9078" s="50"/>
      <c r="AD9078" s="50"/>
      <c r="AE9078" s="50"/>
      <c r="AF9078" s="50"/>
      <c r="AG9078" s="50"/>
      <c r="AH9078" s="50"/>
      <c r="AI9078" s="50"/>
      <c r="AJ9078" s="50"/>
      <c r="AK9078" s="50"/>
      <c r="AL9078" s="50"/>
      <c r="AM9078" s="50"/>
      <c r="AN9078" s="50"/>
      <c r="AO9078" s="50"/>
      <c r="AP9078" s="50"/>
      <c r="AQ9078" s="50"/>
      <c r="AR9078" s="50"/>
      <c r="AS9078" s="50"/>
      <c r="AT9078" s="50"/>
      <c r="AU9078" s="50"/>
      <c r="AV9078" s="50"/>
      <c r="AW9078" s="50"/>
      <c r="AX9078" s="50"/>
      <c r="AY9078" s="50"/>
      <c r="AZ9078" s="50"/>
      <c r="BA9078" s="50"/>
      <c r="BB9078" s="50"/>
      <c r="BC9078" s="50"/>
      <c r="BD9078" s="50"/>
      <c r="BE9078" s="50"/>
      <c r="BF9078" s="50"/>
      <c r="BG9078" s="50"/>
      <c r="BH9078" s="50"/>
      <c r="BI9078" s="50"/>
      <c r="BJ9078" s="50"/>
      <c r="BK9078" s="50"/>
      <c r="BL9078" s="50"/>
      <c r="BM9078" s="50"/>
      <c r="BN9078" s="50"/>
      <c r="BO9078" s="50"/>
      <c r="BP9078" s="50"/>
      <c r="BQ9078" s="50"/>
      <c r="BR9078" s="50"/>
      <c r="BS9078" s="50"/>
      <c r="BT9078" s="50"/>
      <c r="BU9078" s="50"/>
      <c r="BV9078" s="50"/>
      <c r="BW9078" s="50"/>
      <c r="BX9078" s="50"/>
      <c r="BY9078" s="50"/>
      <c r="BZ9078" s="50"/>
      <c r="CA9078" s="50"/>
      <c r="CB9078" s="50"/>
      <c r="CC9078" s="50"/>
      <c r="CD9078" s="50"/>
      <c r="CE9078" s="50"/>
      <c r="CF9078" s="50"/>
      <c r="CG9078" s="50"/>
      <c r="CH9078" s="50"/>
      <c r="CI9078" s="50"/>
      <c r="CJ9078" s="50"/>
      <c r="CK9078" s="50"/>
      <c r="CL9078" s="50"/>
      <c r="CM9078" s="50"/>
      <c r="CN9078" s="50"/>
      <c r="CO9078" s="50"/>
      <c r="CP9078" s="50"/>
      <c r="CQ9078" s="50"/>
      <c r="CR9078" s="50"/>
      <c r="CS9078" s="50"/>
      <c r="CT9078" s="50"/>
      <c r="CU9078" s="50"/>
      <c r="CV9078" s="50"/>
      <c r="CW9078" s="50"/>
      <c r="CX9078" s="50"/>
      <c r="CY9078" s="50"/>
      <c r="CZ9078" s="50"/>
      <c r="DA9078" s="50"/>
      <c r="DB9078" s="50"/>
      <c r="DC9078" s="50"/>
      <c r="DD9078" s="50"/>
      <c r="DE9078" s="50"/>
      <c r="DF9078" s="50"/>
      <c r="DG9078" s="50"/>
    </row>
    <row r="9079" spans="1:111" x14ac:dyDescent="0.2">
      <c r="A9079" s="212"/>
      <c r="B9079" s="212"/>
      <c r="C9079" s="212"/>
      <c r="E9079" s="181"/>
      <c r="F9079" s="192"/>
      <c r="G9079" s="192"/>
      <c r="H9079" s="50"/>
      <c r="I9079" s="50"/>
      <c r="J9079" s="50"/>
      <c r="K9079" s="50"/>
      <c r="L9079" s="50"/>
      <c r="M9079" s="50"/>
      <c r="N9079" s="50"/>
      <c r="O9079" s="50"/>
      <c r="P9079" s="50"/>
      <c r="Q9079" s="50"/>
      <c r="R9079" s="50"/>
      <c r="S9079" s="50"/>
      <c r="T9079" s="50"/>
      <c r="U9079" s="50"/>
      <c r="V9079" s="50"/>
      <c r="W9079" s="50"/>
      <c r="X9079" s="50"/>
      <c r="Y9079" s="50"/>
      <c r="Z9079" s="50"/>
      <c r="AA9079" s="50"/>
      <c r="AB9079" s="50"/>
      <c r="AC9079" s="50"/>
      <c r="AD9079" s="50"/>
      <c r="AE9079" s="50"/>
      <c r="AF9079" s="50"/>
      <c r="AG9079" s="50"/>
      <c r="AH9079" s="50"/>
      <c r="AI9079" s="50"/>
      <c r="AJ9079" s="50"/>
      <c r="AK9079" s="50"/>
      <c r="AL9079" s="50"/>
      <c r="AM9079" s="50"/>
      <c r="AN9079" s="50"/>
      <c r="AO9079" s="50"/>
      <c r="AP9079" s="50"/>
      <c r="AQ9079" s="50"/>
      <c r="AR9079" s="50"/>
      <c r="AS9079" s="50"/>
      <c r="AT9079" s="50"/>
      <c r="AU9079" s="50"/>
      <c r="AV9079" s="50"/>
      <c r="AW9079" s="50"/>
      <c r="AX9079" s="50"/>
      <c r="AY9079" s="50"/>
      <c r="AZ9079" s="50"/>
      <c r="BA9079" s="50"/>
      <c r="BB9079" s="50"/>
      <c r="BC9079" s="50"/>
      <c r="BD9079" s="50"/>
      <c r="BE9079" s="50"/>
      <c r="BF9079" s="50"/>
      <c r="BG9079" s="50"/>
      <c r="BH9079" s="50"/>
      <c r="BI9079" s="50"/>
      <c r="BJ9079" s="50"/>
      <c r="BK9079" s="50"/>
      <c r="BL9079" s="50"/>
      <c r="BM9079" s="50"/>
      <c r="BN9079" s="50"/>
      <c r="BO9079" s="50"/>
      <c r="BP9079" s="50"/>
      <c r="BQ9079" s="50"/>
      <c r="BR9079" s="50"/>
      <c r="BS9079" s="50"/>
      <c r="BT9079" s="50"/>
      <c r="BU9079" s="50"/>
      <c r="BV9079" s="50"/>
      <c r="BW9079" s="50"/>
      <c r="BX9079" s="50"/>
      <c r="BY9079" s="50"/>
      <c r="BZ9079" s="50"/>
      <c r="CA9079" s="50"/>
      <c r="CB9079" s="50"/>
      <c r="CC9079" s="50"/>
      <c r="CD9079" s="50"/>
      <c r="CE9079" s="50"/>
      <c r="CF9079" s="50"/>
      <c r="CG9079" s="50"/>
      <c r="CH9079" s="50"/>
      <c r="CI9079" s="50"/>
      <c r="CJ9079" s="50"/>
      <c r="CK9079" s="50"/>
      <c r="CL9079" s="50"/>
      <c r="CM9079" s="50"/>
      <c r="CN9079" s="50"/>
      <c r="CO9079" s="50"/>
      <c r="CP9079" s="50"/>
      <c r="CQ9079" s="50"/>
      <c r="CR9079" s="50"/>
      <c r="CS9079" s="50"/>
      <c r="CT9079" s="50"/>
      <c r="CU9079" s="50"/>
      <c r="CV9079" s="50"/>
      <c r="CW9079" s="50"/>
      <c r="CX9079" s="50"/>
      <c r="CY9079" s="50"/>
      <c r="CZ9079" s="50"/>
      <c r="DA9079" s="50"/>
      <c r="DB9079" s="50"/>
      <c r="DC9079" s="50"/>
      <c r="DD9079" s="50"/>
      <c r="DE9079" s="50"/>
      <c r="DF9079" s="50"/>
      <c r="DG9079" s="50"/>
    </row>
    <row r="9080" spans="1:111" x14ac:dyDescent="0.2">
      <c r="A9080" s="212"/>
      <c r="B9080" s="212"/>
      <c r="C9080" s="212"/>
      <c r="E9080" s="181"/>
      <c r="F9080" s="192"/>
      <c r="G9080" s="192"/>
      <c r="H9080" s="50"/>
      <c r="I9080" s="50"/>
      <c r="J9080" s="50"/>
      <c r="K9080" s="50"/>
      <c r="L9080" s="50"/>
      <c r="M9080" s="50"/>
      <c r="N9080" s="50"/>
      <c r="O9080" s="50"/>
      <c r="P9080" s="50"/>
      <c r="Q9080" s="50"/>
      <c r="R9080" s="50"/>
      <c r="S9080" s="50"/>
      <c r="T9080" s="50"/>
      <c r="U9080" s="50"/>
      <c r="V9080" s="50"/>
      <c r="W9080" s="50"/>
      <c r="X9080" s="50"/>
      <c r="Y9080" s="50"/>
      <c r="Z9080" s="50"/>
      <c r="AA9080" s="50"/>
      <c r="AB9080" s="50"/>
      <c r="AC9080" s="50"/>
      <c r="AD9080" s="50"/>
      <c r="AE9080" s="50"/>
      <c r="AF9080" s="50"/>
      <c r="AG9080" s="50"/>
      <c r="AH9080" s="50"/>
      <c r="AI9080" s="50"/>
      <c r="AJ9080" s="50"/>
      <c r="AK9080" s="50"/>
      <c r="AL9080" s="50"/>
      <c r="AM9080" s="50"/>
      <c r="AN9080" s="50"/>
      <c r="AO9080" s="50"/>
      <c r="AP9080" s="50"/>
      <c r="AQ9080" s="50"/>
      <c r="AR9080" s="50"/>
      <c r="AS9080" s="50"/>
      <c r="AT9080" s="50"/>
      <c r="AU9080" s="50"/>
      <c r="AV9080" s="50"/>
      <c r="AW9080" s="50"/>
      <c r="AX9080" s="50"/>
      <c r="AY9080" s="50"/>
      <c r="AZ9080" s="50"/>
      <c r="BA9080" s="50"/>
      <c r="BB9080" s="50"/>
      <c r="BC9080" s="50"/>
      <c r="BD9080" s="50"/>
      <c r="BE9080" s="50"/>
      <c r="BF9080" s="50"/>
      <c r="BG9080" s="50"/>
      <c r="BH9080" s="50"/>
      <c r="BI9080" s="50"/>
      <c r="BJ9080" s="50"/>
      <c r="BK9080" s="50"/>
      <c r="BL9080" s="50"/>
      <c r="BM9080" s="50"/>
      <c r="BN9080" s="50"/>
      <c r="BO9080" s="50"/>
      <c r="BP9080" s="50"/>
      <c r="BQ9080" s="50"/>
      <c r="BR9080" s="50"/>
      <c r="BS9080" s="50"/>
      <c r="BT9080" s="50"/>
      <c r="BU9080" s="50"/>
      <c r="BV9080" s="50"/>
      <c r="BW9080" s="50"/>
      <c r="BX9080" s="50"/>
      <c r="BY9080" s="50"/>
      <c r="BZ9080" s="50"/>
      <c r="CA9080" s="50"/>
      <c r="CB9080" s="50"/>
      <c r="CC9080" s="50"/>
      <c r="CD9080" s="50"/>
      <c r="CE9080" s="50"/>
      <c r="CF9080" s="50"/>
      <c r="CG9080" s="50"/>
      <c r="CH9080" s="50"/>
      <c r="CI9080" s="50"/>
      <c r="CJ9080" s="50"/>
      <c r="CK9080" s="50"/>
      <c r="CL9080" s="50"/>
      <c r="CM9080" s="50"/>
      <c r="CN9080" s="50"/>
      <c r="CO9080" s="50"/>
      <c r="CP9080" s="50"/>
      <c r="CQ9080" s="50"/>
      <c r="CR9080" s="50"/>
      <c r="CS9080" s="50"/>
      <c r="CT9080" s="50"/>
      <c r="CU9080" s="50"/>
      <c r="CV9080" s="50"/>
      <c r="CW9080" s="50"/>
      <c r="CX9080" s="50"/>
      <c r="CY9080" s="50"/>
      <c r="CZ9080" s="50"/>
      <c r="DA9080" s="50"/>
      <c r="DB9080" s="50"/>
      <c r="DC9080" s="50"/>
      <c r="DD9080" s="50"/>
      <c r="DE9080" s="50"/>
      <c r="DF9080" s="50"/>
      <c r="DG9080" s="50"/>
    </row>
    <row r="9081" spans="1:111" x14ac:dyDescent="0.2">
      <c r="A9081" s="212"/>
      <c r="B9081" s="212"/>
      <c r="C9081" s="212"/>
      <c r="E9081" s="181"/>
      <c r="F9081" s="192"/>
      <c r="G9081" s="192"/>
      <c r="H9081" s="50"/>
      <c r="I9081" s="50"/>
      <c r="J9081" s="50"/>
      <c r="K9081" s="50"/>
      <c r="L9081" s="50"/>
      <c r="M9081" s="50"/>
      <c r="N9081" s="50"/>
      <c r="O9081" s="50"/>
      <c r="P9081" s="50"/>
      <c r="Q9081" s="50"/>
      <c r="R9081" s="50"/>
      <c r="S9081" s="50"/>
      <c r="T9081" s="50"/>
      <c r="U9081" s="50"/>
      <c r="V9081" s="50"/>
      <c r="W9081" s="50"/>
      <c r="X9081" s="50"/>
      <c r="Y9081" s="50"/>
      <c r="Z9081" s="50"/>
      <c r="AA9081" s="50"/>
      <c r="AB9081" s="50"/>
      <c r="AC9081" s="50"/>
      <c r="AD9081" s="50"/>
      <c r="AE9081" s="50"/>
      <c r="AF9081" s="50"/>
      <c r="AG9081" s="50"/>
      <c r="AH9081" s="50"/>
      <c r="AI9081" s="50"/>
      <c r="AJ9081" s="50"/>
      <c r="AK9081" s="50"/>
      <c r="AL9081" s="50"/>
      <c r="AM9081" s="50"/>
      <c r="AN9081" s="50"/>
      <c r="AO9081" s="50"/>
      <c r="AP9081" s="50"/>
      <c r="AQ9081" s="50"/>
      <c r="AR9081" s="50"/>
      <c r="AS9081" s="50"/>
      <c r="AT9081" s="50"/>
      <c r="AU9081" s="50"/>
      <c r="AV9081" s="50"/>
      <c r="AW9081" s="50"/>
      <c r="AX9081" s="50"/>
      <c r="AY9081" s="50"/>
      <c r="AZ9081" s="50"/>
      <c r="BA9081" s="50"/>
      <c r="BB9081" s="50"/>
      <c r="BC9081" s="50"/>
      <c r="BD9081" s="50"/>
      <c r="BE9081" s="50"/>
      <c r="BF9081" s="50"/>
      <c r="BG9081" s="50"/>
      <c r="BH9081" s="50"/>
      <c r="BI9081" s="50"/>
      <c r="BJ9081" s="50"/>
      <c r="BK9081" s="50"/>
      <c r="BL9081" s="50"/>
      <c r="BM9081" s="50"/>
      <c r="BN9081" s="50"/>
      <c r="BO9081" s="50"/>
      <c r="BP9081" s="50"/>
      <c r="BQ9081" s="50"/>
      <c r="BR9081" s="50"/>
      <c r="BS9081" s="50"/>
      <c r="BT9081" s="50"/>
      <c r="BU9081" s="50"/>
      <c r="BV9081" s="50"/>
      <c r="BW9081" s="50"/>
      <c r="BX9081" s="50"/>
      <c r="BY9081" s="50"/>
      <c r="BZ9081" s="50"/>
      <c r="CA9081" s="50"/>
      <c r="CB9081" s="50"/>
      <c r="CC9081" s="50"/>
      <c r="CD9081" s="50"/>
      <c r="CE9081" s="50"/>
      <c r="CF9081" s="50"/>
      <c r="CG9081" s="50"/>
      <c r="CH9081" s="50"/>
      <c r="CI9081" s="50"/>
      <c r="CJ9081" s="50"/>
      <c r="CK9081" s="50"/>
      <c r="CL9081" s="50"/>
      <c r="CM9081" s="50"/>
      <c r="CN9081" s="50"/>
      <c r="CO9081" s="50"/>
      <c r="CP9081" s="50"/>
      <c r="CQ9081" s="50"/>
      <c r="CR9081" s="50"/>
      <c r="CS9081" s="50"/>
      <c r="CT9081" s="50"/>
      <c r="CU9081" s="50"/>
      <c r="CV9081" s="50"/>
      <c r="CW9081" s="50"/>
      <c r="CX9081" s="50"/>
      <c r="CY9081" s="50"/>
      <c r="CZ9081" s="50"/>
      <c r="DA9081" s="50"/>
      <c r="DB9081" s="50"/>
      <c r="DC9081" s="50"/>
      <c r="DD9081" s="50"/>
      <c r="DE9081" s="50"/>
      <c r="DF9081" s="50"/>
      <c r="DG9081" s="50"/>
    </row>
    <row r="9082" spans="1:111" x14ac:dyDescent="0.2">
      <c r="A9082" s="212"/>
      <c r="B9082" s="212"/>
      <c r="C9082" s="212"/>
      <c r="E9082" s="181"/>
      <c r="F9082" s="192"/>
      <c r="G9082" s="192"/>
      <c r="H9082" s="50"/>
      <c r="I9082" s="50"/>
      <c r="J9082" s="50"/>
      <c r="K9082" s="50"/>
      <c r="L9082" s="50"/>
      <c r="M9082" s="50"/>
      <c r="N9082" s="50"/>
      <c r="O9082" s="50"/>
      <c r="P9082" s="50"/>
      <c r="Q9082" s="50"/>
      <c r="R9082" s="50"/>
      <c r="S9082" s="50"/>
      <c r="T9082" s="50"/>
      <c r="U9082" s="50"/>
      <c r="V9082" s="50"/>
      <c r="W9082" s="50"/>
      <c r="X9082" s="50"/>
      <c r="Y9082" s="50"/>
      <c r="Z9082" s="50"/>
      <c r="AA9082" s="50"/>
      <c r="AB9082" s="50"/>
      <c r="AC9082" s="50"/>
      <c r="AD9082" s="50"/>
      <c r="AE9082" s="50"/>
      <c r="AF9082" s="50"/>
      <c r="AG9082" s="50"/>
      <c r="AH9082" s="50"/>
      <c r="AI9082" s="50"/>
      <c r="AJ9082" s="50"/>
      <c r="AK9082" s="50"/>
      <c r="AL9082" s="50"/>
      <c r="AM9082" s="50"/>
      <c r="AN9082" s="50"/>
      <c r="AO9082" s="50"/>
      <c r="AP9082" s="50"/>
      <c r="AQ9082" s="50"/>
      <c r="AR9082" s="50"/>
      <c r="AS9082" s="50"/>
      <c r="AT9082" s="50"/>
      <c r="AU9082" s="50"/>
      <c r="AV9082" s="50"/>
      <c r="AW9082" s="50"/>
      <c r="AX9082" s="50"/>
      <c r="AY9082" s="50"/>
      <c r="AZ9082" s="50"/>
      <c r="BA9082" s="50"/>
      <c r="BB9082" s="50"/>
      <c r="BC9082" s="50"/>
      <c r="BD9082" s="50"/>
      <c r="BE9082" s="50"/>
      <c r="BF9082" s="50"/>
      <c r="BG9082" s="50"/>
      <c r="BH9082" s="50"/>
      <c r="BI9082" s="50"/>
      <c r="BJ9082" s="50"/>
      <c r="BK9082" s="50"/>
      <c r="BL9082" s="50"/>
      <c r="BM9082" s="50"/>
      <c r="BN9082" s="50"/>
      <c r="BO9082" s="50"/>
      <c r="BP9082" s="50"/>
      <c r="BQ9082" s="50"/>
      <c r="BR9082" s="50"/>
      <c r="BS9082" s="50"/>
      <c r="BT9082" s="50"/>
      <c r="BU9082" s="50"/>
      <c r="BV9082" s="50"/>
      <c r="BW9082" s="50"/>
      <c r="BX9082" s="50"/>
      <c r="BY9082" s="50"/>
      <c r="BZ9082" s="50"/>
      <c r="CA9082" s="50"/>
      <c r="CB9082" s="50"/>
      <c r="CC9082" s="50"/>
      <c r="CD9082" s="50"/>
      <c r="CE9082" s="50"/>
      <c r="CF9082" s="50"/>
      <c r="CG9082" s="50"/>
      <c r="CH9082" s="50"/>
      <c r="CI9082" s="50"/>
      <c r="CJ9082" s="50"/>
      <c r="CK9082" s="50"/>
      <c r="CL9082" s="50"/>
      <c r="CM9082" s="50"/>
      <c r="CN9082" s="50"/>
      <c r="CO9082" s="50"/>
      <c r="CP9082" s="50"/>
      <c r="CQ9082" s="50"/>
      <c r="CR9082" s="50"/>
      <c r="CS9082" s="50"/>
      <c r="CT9082" s="50"/>
      <c r="CU9082" s="50"/>
      <c r="CV9082" s="50"/>
      <c r="CW9082" s="50"/>
      <c r="CX9082" s="50"/>
      <c r="CY9082" s="50"/>
      <c r="CZ9082" s="50"/>
      <c r="DA9082" s="50"/>
      <c r="DB9082" s="50"/>
      <c r="DC9082" s="50"/>
      <c r="DD9082" s="50"/>
      <c r="DE9082" s="50"/>
      <c r="DF9082" s="50"/>
      <c r="DG9082" s="50"/>
    </row>
    <row r="9083" spans="1:111" x14ac:dyDescent="0.2">
      <c r="A9083" s="212"/>
      <c r="B9083" s="212"/>
      <c r="C9083" s="212"/>
      <c r="E9083" s="181"/>
      <c r="F9083" s="192"/>
      <c r="G9083" s="192"/>
      <c r="H9083" s="50"/>
      <c r="I9083" s="50"/>
      <c r="J9083" s="50"/>
      <c r="K9083" s="50"/>
      <c r="L9083" s="50"/>
      <c r="M9083" s="50"/>
      <c r="N9083" s="50"/>
      <c r="O9083" s="50"/>
      <c r="P9083" s="50"/>
      <c r="Q9083" s="50"/>
      <c r="R9083" s="50"/>
      <c r="S9083" s="50"/>
      <c r="T9083" s="50"/>
      <c r="U9083" s="50"/>
      <c r="V9083" s="50"/>
      <c r="W9083" s="50"/>
      <c r="X9083" s="50"/>
      <c r="Y9083" s="50"/>
      <c r="Z9083" s="50"/>
      <c r="AA9083" s="50"/>
      <c r="AB9083" s="50"/>
      <c r="AC9083" s="50"/>
      <c r="AD9083" s="50"/>
      <c r="AE9083" s="50"/>
      <c r="AF9083" s="50"/>
      <c r="AG9083" s="50"/>
      <c r="AH9083" s="50"/>
      <c r="AI9083" s="50"/>
      <c r="AJ9083" s="50"/>
      <c r="AK9083" s="50"/>
      <c r="AL9083" s="50"/>
      <c r="AM9083" s="50"/>
      <c r="AN9083" s="50"/>
      <c r="AO9083" s="50"/>
      <c r="AP9083" s="50"/>
      <c r="AQ9083" s="50"/>
      <c r="AR9083" s="50"/>
      <c r="AS9083" s="50"/>
      <c r="AT9083" s="50"/>
      <c r="AU9083" s="50"/>
      <c r="AV9083" s="50"/>
      <c r="AW9083" s="50"/>
      <c r="AX9083" s="50"/>
      <c r="AY9083" s="50"/>
      <c r="AZ9083" s="50"/>
      <c r="BA9083" s="50"/>
      <c r="BB9083" s="50"/>
      <c r="BC9083" s="50"/>
      <c r="BD9083" s="50"/>
      <c r="BE9083" s="50"/>
      <c r="BF9083" s="50"/>
      <c r="BG9083" s="50"/>
      <c r="BH9083" s="50"/>
      <c r="BI9083" s="50"/>
      <c r="BJ9083" s="50"/>
      <c r="BK9083" s="50"/>
      <c r="BL9083" s="50"/>
      <c r="BM9083" s="50"/>
      <c r="BN9083" s="50"/>
      <c r="BO9083" s="50"/>
      <c r="BP9083" s="50"/>
      <c r="BQ9083" s="50"/>
      <c r="BR9083" s="50"/>
      <c r="BS9083" s="50"/>
      <c r="BT9083" s="50"/>
      <c r="BU9083" s="50"/>
      <c r="BV9083" s="50"/>
      <c r="BW9083" s="50"/>
      <c r="BX9083" s="50"/>
      <c r="BY9083" s="50"/>
      <c r="BZ9083" s="50"/>
      <c r="CA9083" s="50"/>
      <c r="CB9083" s="50"/>
      <c r="CC9083" s="50"/>
      <c r="CD9083" s="50"/>
      <c r="CE9083" s="50"/>
      <c r="CF9083" s="50"/>
      <c r="CG9083" s="50"/>
      <c r="CH9083" s="50"/>
      <c r="CI9083" s="50"/>
      <c r="CJ9083" s="50"/>
      <c r="CK9083" s="50"/>
      <c r="CL9083" s="50"/>
      <c r="CM9083" s="50"/>
      <c r="CN9083" s="50"/>
      <c r="CO9083" s="50"/>
      <c r="CP9083" s="50"/>
      <c r="CQ9083" s="50"/>
      <c r="CR9083" s="50"/>
      <c r="CS9083" s="50"/>
      <c r="CT9083" s="50"/>
      <c r="CU9083" s="50"/>
      <c r="CV9083" s="50"/>
      <c r="CW9083" s="50"/>
      <c r="CX9083" s="50"/>
      <c r="CY9083" s="50"/>
      <c r="CZ9083" s="50"/>
      <c r="DA9083" s="50"/>
      <c r="DB9083" s="50"/>
      <c r="DC9083" s="50"/>
      <c r="DD9083" s="50"/>
      <c r="DE9083" s="50"/>
      <c r="DF9083" s="50"/>
      <c r="DG9083" s="50"/>
    </row>
    <row r="9084" spans="1:111" x14ac:dyDescent="0.2">
      <c r="A9084" s="212"/>
      <c r="B9084" s="212"/>
      <c r="C9084" s="212"/>
      <c r="E9084" s="181"/>
      <c r="F9084" s="192"/>
      <c r="G9084" s="192"/>
      <c r="H9084" s="50"/>
      <c r="I9084" s="50"/>
      <c r="J9084" s="50"/>
      <c r="K9084" s="50"/>
      <c r="L9084" s="50"/>
      <c r="M9084" s="50"/>
      <c r="N9084" s="50"/>
      <c r="O9084" s="50"/>
      <c r="P9084" s="50"/>
      <c r="Q9084" s="50"/>
      <c r="R9084" s="50"/>
      <c r="S9084" s="50"/>
      <c r="T9084" s="50"/>
      <c r="U9084" s="50"/>
      <c r="V9084" s="50"/>
      <c r="W9084" s="50"/>
      <c r="X9084" s="50"/>
      <c r="Y9084" s="50"/>
      <c r="Z9084" s="50"/>
      <c r="AA9084" s="50"/>
      <c r="AB9084" s="50"/>
      <c r="AC9084" s="50"/>
      <c r="AD9084" s="50"/>
      <c r="AE9084" s="50"/>
      <c r="AF9084" s="50"/>
      <c r="AG9084" s="50"/>
      <c r="AH9084" s="50"/>
      <c r="AI9084" s="50"/>
      <c r="AJ9084" s="50"/>
      <c r="AK9084" s="50"/>
      <c r="AL9084" s="50"/>
      <c r="AM9084" s="50"/>
      <c r="AN9084" s="50"/>
      <c r="AO9084" s="50"/>
      <c r="AP9084" s="50"/>
      <c r="AQ9084" s="50"/>
      <c r="AR9084" s="50"/>
      <c r="AS9084" s="50"/>
      <c r="AT9084" s="50"/>
      <c r="AU9084" s="50"/>
      <c r="AV9084" s="50"/>
      <c r="AW9084" s="50"/>
      <c r="AX9084" s="50"/>
      <c r="AY9084" s="50"/>
      <c r="AZ9084" s="50"/>
      <c r="BA9084" s="50"/>
      <c r="BB9084" s="50"/>
      <c r="BC9084" s="50"/>
      <c r="BD9084" s="50"/>
      <c r="BE9084" s="50"/>
      <c r="BF9084" s="50"/>
      <c r="BG9084" s="50"/>
      <c r="BH9084" s="50"/>
      <c r="BI9084" s="50"/>
      <c r="BJ9084" s="50"/>
      <c r="BK9084" s="50"/>
      <c r="BL9084" s="50"/>
      <c r="BM9084" s="50"/>
      <c r="BN9084" s="50"/>
      <c r="BO9084" s="50"/>
      <c r="BP9084" s="50"/>
      <c r="BQ9084" s="50"/>
      <c r="BR9084" s="50"/>
      <c r="BS9084" s="50"/>
      <c r="BT9084" s="50"/>
      <c r="BU9084" s="50"/>
      <c r="BV9084" s="50"/>
      <c r="BW9084" s="50"/>
      <c r="BX9084" s="50"/>
      <c r="BY9084" s="50"/>
      <c r="BZ9084" s="50"/>
      <c r="CA9084" s="50"/>
      <c r="CB9084" s="50"/>
      <c r="CC9084" s="50"/>
      <c r="CD9084" s="50"/>
      <c r="CE9084" s="50"/>
      <c r="CF9084" s="50"/>
      <c r="CG9084" s="50"/>
      <c r="CH9084" s="50"/>
      <c r="CI9084" s="50"/>
      <c r="CJ9084" s="50"/>
      <c r="CK9084" s="50"/>
      <c r="CL9084" s="50"/>
      <c r="CM9084" s="50"/>
      <c r="CN9084" s="50"/>
      <c r="CO9084" s="50"/>
      <c r="CP9084" s="50"/>
      <c r="CQ9084" s="50"/>
      <c r="CR9084" s="50"/>
      <c r="CS9084" s="50"/>
      <c r="CT9084" s="50"/>
      <c r="CU9084" s="50"/>
      <c r="CV9084" s="50"/>
      <c r="CW9084" s="50"/>
      <c r="CX9084" s="50"/>
      <c r="CY9084" s="50"/>
      <c r="CZ9084" s="50"/>
      <c r="DA9084" s="50"/>
      <c r="DB9084" s="50"/>
      <c r="DC9084" s="50"/>
      <c r="DD9084" s="50"/>
      <c r="DE9084" s="50"/>
      <c r="DF9084" s="50"/>
      <c r="DG9084" s="50"/>
    </row>
    <row r="9085" spans="1:111" x14ac:dyDescent="0.2">
      <c r="A9085" s="191"/>
      <c r="B9085" s="191"/>
      <c r="C9085" s="191"/>
      <c r="D9085" s="54"/>
      <c r="E9085" s="181"/>
      <c r="F9085" s="192"/>
      <c r="G9085" s="192"/>
      <c r="H9085" s="50"/>
      <c r="I9085" s="50"/>
      <c r="J9085" s="50"/>
      <c r="K9085" s="50"/>
      <c r="L9085" s="50"/>
      <c r="M9085" s="50"/>
      <c r="N9085" s="50"/>
      <c r="O9085" s="50"/>
      <c r="P9085" s="50"/>
      <c r="Q9085" s="50"/>
      <c r="R9085" s="50"/>
      <c r="S9085" s="50"/>
      <c r="T9085" s="50"/>
      <c r="U9085" s="50"/>
      <c r="V9085" s="50"/>
      <c r="W9085" s="50"/>
      <c r="X9085" s="50"/>
      <c r="Y9085" s="50"/>
      <c r="Z9085" s="50"/>
      <c r="AA9085" s="50"/>
      <c r="AB9085" s="50"/>
      <c r="AC9085" s="50"/>
      <c r="AD9085" s="50"/>
      <c r="AE9085" s="50"/>
      <c r="AF9085" s="50"/>
      <c r="AG9085" s="50"/>
      <c r="AH9085" s="50"/>
      <c r="AI9085" s="50"/>
      <c r="AJ9085" s="50"/>
      <c r="AK9085" s="50"/>
      <c r="AL9085" s="50"/>
      <c r="AM9085" s="50"/>
      <c r="AN9085" s="50"/>
      <c r="AO9085" s="50"/>
      <c r="AP9085" s="50"/>
      <c r="AQ9085" s="50"/>
      <c r="AR9085" s="50"/>
      <c r="AS9085" s="50"/>
      <c r="AT9085" s="50"/>
      <c r="AU9085" s="50"/>
      <c r="AV9085" s="50"/>
      <c r="AW9085" s="50"/>
      <c r="AX9085" s="50"/>
      <c r="AY9085" s="50"/>
      <c r="AZ9085" s="50"/>
      <c r="BA9085" s="50"/>
      <c r="BB9085" s="50"/>
      <c r="BC9085" s="50"/>
      <c r="BD9085" s="50"/>
      <c r="BE9085" s="50"/>
      <c r="BF9085" s="50"/>
      <c r="BG9085" s="50"/>
      <c r="BH9085" s="50"/>
      <c r="BI9085" s="50"/>
      <c r="BJ9085" s="50"/>
      <c r="BK9085" s="50"/>
      <c r="BL9085" s="50"/>
      <c r="BM9085" s="50"/>
      <c r="BN9085" s="50"/>
      <c r="BO9085" s="50"/>
      <c r="BP9085" s="50"/>
      <c r="BQ9085" s="50"/>
      <c r="BR9085" s="50"/>
      <c r="BS9085" s="50"/>
      <c r="BT9085" s="50"/>
      <c r="BU9085" s="50"/>
      <c r="BV9085" s="50"/>
      <c r="BW9085" s="50"/>
      <c r="BX9085" s="50"/>
      <c r="BY9085" s="50"/>
      <c r="BZ9085" s="50"/>
      <c r="CA9085" s="50"/>
      <c r="CB9085" s="50"/>
      <c r="CC9085" s="50"/>
      <c r="CD9085" s="50"/>
      <c r="CE9085" s="50"/>
      <c r="CF9085" s="50"/>
      <c r="CG9085" s="50"/>
      <c r="CH9085" s="50"/>
      <c r="CI9085" s="50"/>
      <c r="CJ9085" s="50"/>
      <c r="CK9085" s="50"/>
      <c r="CL9085" s="50"/>
      <c r="CM9085" s="50"/>
      <c r="CN9085" s="50"/>
      <c r="CO9085" s="50"/>
      <c r="CP9085" s="50"/>
      <c r="CQ9085" s="50"/>
      <c r="CR9085" s="50"/>
      <c r="CS9085" s="50"/>
      <c r="CT9085" s="50"/>
      <c r="CU9085" s="50"/>
      <c r="CV9085" s="50"/>
      <c r="CW9085" s="50"/>
      <c r="CX9085" s="50"/>
      <c r="CY9085" s="50"/>
      <c r="CZ9085" s="50"/>
      <c r="DA9085" s="50"/>
      <c r="DB9085" s="50"/>
      <c r="DC9085" s="50"/>
      <c r="DD9085" s="50"/>
      <c r="DE9085" s="50"/>
      <c r="DF9085" s="50"/>
      <c r="DG9085" s="50"/>
    </row>
    <row r="9086" spans="1:111" x14ac:dyDescent="0.2">
      <c r="D9086" s="54"/>
      <c r="E9086" s="181"/>
      <c r="F9086" s="192"/>
      <c r="G9086" s="192"/>
      <c r="H9086" s="50"/>
      <c r="I9086" s="50"/>
      <c r="J9086" s="50"/>
      <c r="K9086" s="50"/>
      <c r="L9086" s="50"/>
      <c r="M9086" s="50"/>
      <c r="N9086" s="50"/>
      <c r="O9086" s="50"/>
      <c r="P9086" s="50"/>
      <c r="Q9086" s="50"/>
      <c r="R9086" s="50"/>
      <c r="S9086" s="50"/>
      <c r="T9086" s="50"/>
      <c r="U9086" s="50"/>
      <c r="V9086" s="50"/>
      <c r="W9086" s="50"/>
      <c r="X9086" s="50"/>
      <c r="Y9086" s="50"/>
      <c r="Z9086" s="50"/>
      <c r="AA9086" s="50"/>
      <c r="AB9086" s="50"/>
      <c r="AC9086" s="50"/>
      <c r="AD9086" s="50"/>
      <c r="AE9086" s="50"/>
      <c r="AF9086" s="50"/>
      <c r="AG9086" s="50"/>
      <c r="AH9086" s="50"/>
      <c r="AI9086" s="50"/>
      <c r="AJ9086" s="50"/>
      <c r="AK9086" s="50"/>
      <c r="AL9086" s="50"/>
      <c r="AM9086" s="50"/>
      <c r="AN9086" s="50"/>
      <c r="AO9086" s="50"/>
      <c r="AP9086" s="50"/>
      <c r="AQ9086" s="50"/>
      <c r="AR9086" s="50"/>
      <c r="AS9086" s="50"/>
      <c r="AT9086" s="50"/>
      <c r="AU9086" s="50"/>
      <c r="AV9086" s="50"/>
      <c r="AW9086" s="50"/>
      <c r="AX9086" s="50"/>
      <c r="AY9086" s="50"/>
      <c r="AZ9086" s="50"/>
      <c r="BA9086" s="50"/>
      <c r="BB9086" s="50"/>
      <c r="BC9086" s="50"/>
      <c r="BD9086" s="50"/>
      <c r="BE9086" s="50"/>
      <c r="BF9086" s="50"/>
      <c r="BG9086" s="50"/>
      <c r="BH9086" s="50"/>
      <c r="BI9086" s="50"/>
      <c r="BJ9086" s="50"/>
      <c r="BK9086" s="50"/>
      <c r="BL9086" s="50"/>
      <c r="BM9086" s="50"/>
      <c r="BN9086" s="50"/>
      <c r="BO9086" s="50"/>
      <c r="BP9086" s="50"/>
      <c r="BQ9086" s="50"/>
      <c r="BR9086" s="50"/>
      <c r="BS9086" s="50"/>
      <c r="BT9086" s="50"/>
      <c r="BU9086" s="50"/>
      <c r="BV9086" s="50"/>
      <c r="BW9086" s="50"/>
      <c r="BX9086" s="50"/>
      <c r="BY9086" s="50"/>
      <c r="BZ9086" s="50"/>
      <c r="CA9086" s="50"/>
      <c r="CB9086" s="50"/>
      <c r="CC9086" s="50"/>
      <c r="CD9086" s="50"/>
      <c r="CE9086" s="50"/>
      <c r="CF9086" s="50"/>
      <c r="CG9086" s="50"/>
      <c r="CH9086" s="50"/>
      <c r="CI9086" s="50"/>
      <c r="CJ9086" s="50"/>
      <c r="CK9086" s="50"/>
      <c r="CL9086" s="50"/>
      <c r="CM9086" s="50"/>
      <c r="CN9086" s="50"/>
      <c r="CO9086" s="50"/>
      <c r="CP9086" s="50"/>
      <c r="CQ9086" s="50"/>
      <c r="CR9086" s="50"/>
      <c r="CS9086" s="50"/>
      <c r="CT9086" s="50"/>
      <c r="CU9086" s="50"/>
      <c r="CV9086" s="50"/>
      <c r="CW9086" s="50"/>
      <c r="CX9086" s="50"/>
      <c r="CY9086" s="50"/>
      <c r="CZ9086" s="50"/>
      <c r="DA9086" s="50"/>
      <c r="DB9086" s="50"/>
      <c r="DC9086" s="50"/>
      <c r="DD9086" s="50"/>
      <c r="DE9086" s="50"/>
      <c r="DF9086" s="50"/>
      <c r="DG9086" s="50"/>
    </row>
    <row r="9087" spans="1:111" x14ac:dyDescent="0.2">
      <c r="E9087" s="181"/>
      <c r="F9087" s="192"/>
      <c r="G9087" s="192"/>
      <c r="H9087" s="50"/>
      <c r="I9087" s="50"/>
      <c r="J9087" s="50"/>
      <c r="K9087" s="50"/>
      <c r="L9087" s="50"/>
      <c r="M9087" s="50"/>
      <c r="N9087" s="50"/>
      <c r="O9087" s="50"/>
      <c r="P9087" s="50"/>
      <c r="Q9087" s="50"/>
      <c r="R9087" s="50"/>
      <c r="S9087" s="50"/>
      <c r="T9087" s="50"/>
      <c r="U9087" s="50"/>
      <c r="V9087" s="50"/>
      <c r="W9087" s="50"/>
      <c r="X9087" s="50"/>
      <c r="Y9087" s="50"/>
      <c r="Z9087" s="50"/>
      <c r="AA9087" s="50"/>
      <c r="AB9087" s="50"/>
      <c r="AC9087" s="50"/>
      <c r="AD9087" s="50"/>
      <c r="AE9087" s="50"/>
      <c r="AF9087" s="50"/>
      <c r="AG9087" s="50"/>
      <c r="AH9087" s="50"/>
      <c r="AI9087" s="50"/>
      <c r="AJ9087" s="50"/>
      <c r="AK9087" s="50"/>
      <c r="AL9087" s="50"/>
      <c r="AM9087" s="50"/>
      <c r="AN9087" s="50"/>
      <c r="AO9087" s="50"/>
      <c r="AP9087" s="50"/>
      <c r="AQ9087" s="50"/>
      <c r="AR9087" s="50"/>
      <c r="AS9087" s="50"/>
      <c r="AT9087" s="50"/>
      <c r="AU9087" s="50"/>
      <c r="AV9087" s="50"/>
      <c r="AW9087" s="50"/>
      <c r="AX9087" s="50"/>
      <c r="AY9087" s="50"/>
      <c r="AZ9087" s="50"/>
      <c r="BA9087" s="50"/>
      <c r="BB9087" s="50"/>
      <c r="BC9087" s="50"/>
      <c r="BD9087" s="50"/>
      <c r="BE9087" s="50"/>
      <c r="BF9087" s="50"/>
      <c r="BG9087" s="50"/>
      <c r="BH9087" s="50"/>
      <c r="BI9087" s="50"/>
      <c r="BJ9087" s="50"/>
      <c r="BK9087" s="50"/>
      <c r="BL9087" s="50"/>
      <c r="BM9087" s="50"/>
      <c r="BN9087" s="50"/>
      <c r="BO9087" s="50"/>
      <c r="BP9087" s="50"/>
      <c r="BQ9087" s="50"/>
      <c r="BR9087" s="50"/>
      <c r="BS9087" s="50"/>
      <c r="BT9087" s="50"/>
      <c r="BU9087" s="50"/>
      <c r="BV9087" s="50"/>
      <c r="BW9087" s="50"/>
      <c r="BX9087" s="50"/>
      <c r="BY9087" s="50"/>
      <c r="BZ9087" s="50"/>
      <c r="CA9087" s="50"/>
      <c r="CB9087" s="50"/>
      <c r="CC9087" s="50"/>
      <c r="CD9087" s="50"/>
      <c r="CE9087" s="50"/>
      <c r="CF9087" s="50"/>
      <c r="CG9087" s="50"/>
      <c r="CH9087" s="50"/>
      <c r="CI9087" s="50"/>
      <c r="CJ9087" s="50"/>
      <c r="CK9087" s="50"/>
      <c r="CL9087" s="50"/>
      <c r="CM9087" s="50"/>
      <c r="CN9087" s="50"/>
      <c r="CO9087" s="50"/>
      <c r="CP9087" s="50"/>
      <c r="CQ9087" s="50"/>
      <c r="CR9087" s="50"/>
      <c r="CS9087" s="50"/>
      <c r="CT9087" s="50"/>
      <c r="CU9087" s="50"/>
      <c r="CV9087" s="50"/>
      <c r="CW9087" s="50"/>
      <c r="CX9087" s="50"/>
      <c r="CY9087" s="50"/>
      <c r="CZ9087" s="50"/>
      <c r="DA9087" s="50"/>
      <c r="DB9087" s="50"/>
      <c r="DC9087" s="50"/>
      <c r="DD9087" s="50"/>
      <c r="DE9087" s="50"/>
      <c r="DF9087" s="50"/>
      <c r="DG9087" s="50"/>
    </row>
    <row r="9088" spans="1:111" x14ac:dyDescent="0.2">
      <c r="E9088" s="181"/>
      <c r="F9088" s="192"/>
      <c r="G9088" s="192"/>
      <c r="H9088" s="50"/>
      <c r="I9088" s="50"/>
      <c r="J9088" s="50"/>
      <c r="K9088" s="50"/>
      <c r="L9088" s="50"/>
      <c r="M9088" s="50"/>
      <c r="N9088" s="50"/>
      <c r="O9088" s="50"/>
      <c r="P9088" s="50"/>
      <c r="Q9088" s="50"/>
      <c r="R9088" s="50"/>
      <c r="S9088" s="50"/>
      <c r="T9088" s="50"/>
      <c r="U9088" s="50"/>
      <c r="V9088" s="50"/>
      <c r="W9088" s="50"/>
      <c r="X9088" s="50"/>
      <c r="Y9088" s="50"/>
      <c r="Z9088" s="50"/>
      <c r="AA9088" s="50"/>
      <c r="AB9088" s="50"/>
      <c r="AC9088" s="50"/>
      <c r="AD9088" s="50"/>
      <c r="AE9088" s="50"/>
      <c r="AF9088" s="50"/>
      <c r="AG9088" s="50"/>
      <c r="AH9088" s="50"/>
      <c r="AI9088" s="50"/>
      <c r="AJ9088" s="50"/>
      <c r="AK9088" s="50"/>
      <c r="AL9088" s="50"/>
      <c r="AM9088" s="50"/>
      <c r="AN9088" s="50"/>
      <c r="AO9088" s="50"/>
      <c r="AP9088" s="50"/>
      <c r="AQ9088" s="50"/>
      <c r="AR9088" s="50"/>
      <c r="AS9088" s="50"/>
      <c r="AT9088" s="50"/>
      <c r="AU9088" s="50"/>
      <c r="AV9088" s="50"/>
      <c r="AW9088" s="50"/>
      <c r="AX9088" s="50"/>
      <c r="AY9088" s="50"/>
      <c r="AZ9088" s="50"/>
      <c r="BA9088" s="50"/>
      <c r="BB9088" s="50"/>
      <c r="BC9088" s="50"/>
      <c r="BD9088" s="50"/>
      <c r="BE9088" s="50"/>
      <c r="BF9088" s="50"/>
      <c r="BG9088" s="50"/>
      <c r="BH9088" s="50"/>
      <c r="BI9088" s="50"/>
      <c r="BJ9088" s="50"/>
      <c r="BK9088" s="50"/>
      <c r="BL9088" s="50"/>
      <c r="BM9088" s="50"/>
      <c r="BN9088" s="50"/>
      <c r="BO9088" s="50"/>
      <c r="BP9088" s="50"/>
      <c r="BQ9088" s="50"/>
      <c r="BR9088" s="50"/>
      <c r="BS9088" s="50"/>
      <c r="BT9088" s="50"/>
      <c r="BU9088" s="50"/>
      <c r="BV9088" s="50"/>
      <c r="BW9088" s="50"/>
      <c r="BX9088" s="50"/>
      <c r="BY9088" s="50"/>
      <c r="BZ9088" s="50"/>
      <c r="CA9088" s="50"/>
      <c r="CB9088" s="50"/>
      <c r="CC9088" s="50"/>
      <c r="CD9088" s="50"/>
      <c r="CE9088" s="50"/>
      <c r="CF9088" s="50"/>
      <c r="CG9088" s="50"/>
      <c r="CH9088" s="50"/>
      <c r="CI9088" s="50"/>
      <c r="CJ9088" s="50"/>
      <c r="CK9088" s="50"/>
      <c r="CL9088" s="50"/>
      <c r="CM9088" s="50"/>
      <c r="CN9088" s="50"/>
      <c r="CO9088" s="50"/>
      <c r="CP9088" s="50"/>
      <c r="CQ9088" s="50"/>
      <c r="CR9088" s="50"/>
      <c r="CS9088" s="50"/>
      <c r="CT9088" s="50"/>
      <c r="CU9088" s="50"/>
      <c r="CV9088" s="50"/>
      <c r="CW9088" s="50"/>
      <c r="CX9088" s="50"/>
      <c r="CY9088" s="50"/>
      <c r="CZ9088" s="50"/>
      <c r="DA9088" s="50"/>
      <c r="DB9088" s="50"/>
      <c r="DC9088" s="50"/>
      <c r="DD9088" s="50"/>
      <c r="DE9088" s="50"/>
      <c r="DF9088" s="50"/>
      <c r="DG9088" s="50"/>
    </row>
    <row r="9089" spans="4:111" x14ac:dyDescent="0.2">
      <c r="D9089" s="54"/>
      <c r="E9089" s="181"/>
      <c r="F9089" s="192"/>
      <c r="G9089" s="192"/>
      <c r="H9089" s="50"/>
      <c r="I9089" s="50"/>
      <c r="J9089" s="50"/>
      <c r="K9089" s="50"/>
      <c r="L9089" s="50"/>
      <c r="M9089" s="50"/>
      <c r="N9089" s="50"/>
      <c r="O9089" s="50"/>
      <c r="P9089" s="50"/>
      <c r="Q9089" s="50"/>
      <c r="R9089" s="50"/>
      <c r="S9089" s="50"/>
      <c r="T9089" s="50"/>
      <c r="U9089" s="50"/>
      <c r="V9089" s="50"/>
      <c r="W9089" s="50"/>
      <c r="X9089" s="50"/>
      <c r="Y9089" s="50"/>
      <c r="Z9089" s="50"/>
      <c r="AA9089" s="50"/>
      <c r="AB9089" s="50"/>
      <c r="AC9089" s="50"/>
      <c r="AD9089" s="50"/>
      <c r="AE9089" s="50"/>
      <c r="AF9089" s="50"/>
      <c r="AG9089" s="50"/>
      <c r="AH9089" s="50"/>
      <c r="AI9089" s="50"/>
      <c r="AJ9089" s="50"/>
      <c r="AK9089" s="50"/>
      <c r="AL9089" s="50"/>
      <c r="AM9089" s="50"/>
      <c r="AN9089" s="50"/>
      <c r="AO9089" s="50"/>
      <c r="AP9089" s="50"/>
      <c r="AQ9089" s="50"/>
      <c r="AR9089" s="50"/>
      <c r="AS9089" s="50"/>
      <c r="AT9089" s="50"/>
      <c r="AU9089" s="50"/>
      <c r="AV9089" s="50"/>
      <c r="AW9089" s="50"/>
      <c r="AX9089" s="50"/>
      <c r="AY9089" s="50"/>
      <c r="AZ9089" s="50"/>
      <c r="BA9089" s="50"/>
      <c r="BB9089" s="50"/>
      <c r="BC9089" s="50"/>
      <c r="BD9089" s="50"/>
      <c r="BE9089" s="50"/>
      <c r="BF9089" s="50"/>
      <c r="BG9089" s="50"/>
      <c r="BH9089" s="50"/>
      <c r="BI9089" s="50"/>
      <c r="BJ9089" s="50"/>
      <c r="BK9089" s="50"/>
      <c r="BL9089" s="50"/>
      <c r="BM9089" s="50"/>
      <c r="BN9089" s="50"/>
      <c r="BO9089" s="50"/>
      <c r="BP9089" s="50"/>
      <c r="BQ9089" s="50"/>
      <c r="BR9089" s="50"/>
      <c r="BS9089" s="50"/>
      <c r="BT9089" s="50"/>
      <c r="BU9089" s="50"/>
      <c r="BV9089" s="50"/>
      <c r="BW9089" s="50"/>
      <c r="BX9089" s="50"/>
      <c r="BY9089" s="50"/>
      <c r="BZ9089" s="50"/>
      <c r="CA9089" s="50"/>
      <c r="CB9089" s="50"/>
      <c r="CC9089" s="50"/>
      <c r="CD9089" s="50"/>
      <c r="CE9089" s="50"/>
      <c r="CF9089" s="50"/>
      <c r="CG9089" s="50"/>
      <c r="CH9089" s="50"/>
      <c r="CI9089" s="50"/>
      <c r="CJ9089" s="50"/>
      <c r="CK9089" s="50"/>
      <c r="CL9089" s="50"/>
      <c r="CM9089" s="50"/>
      <c r="CN9089" s="50"/>
      <c r="CO9089" s="50"/>
      <c r="CP9089" s="50"/>
      <c r="CQ9089" s="50"/>
      <c r="CR9089" s="50"/>
      <c r="CS9089" s="50"/>
      <c r="CT9089" s="50"/>
      <c r="CU9089" s="50"/>
      <c r="CV9089" s="50"/>
      <c r="CW9089" s="50"/>
      <c r="CX9089" s="50"/>
      <c r="CY9089" s="50"/>
      <c r="CZ9089" s="50"/>
      <c r="DA9089" s="50"/>
      <c r="DB9089" s="50"/>
      <c r="DC9089" s="50"/>
      <c r="DD9089" s="50"/>
      <c r="DE9089" s="50"/>
      <c r="DF9089" s="50"/>
      <c r="DG9089" s="50"/>
    </row>
    <row r="9090" spans="4:111" x14ac:dyDescent="0.2">
      <c r="E9090" s="181"/>
      <c r="F9090" s="192"/>
      <c r="G9090" s="192"/>
      <c r="H9090" s="50"/>
      <c r="I9090" s="50"/>
      <c r="J9090" s="50"/>
      <c r="K9090" s="50"/>
      <c r="L9090" s="50"/>
      <c r="M9090" s="50"/>
      <c r="N9090" s="50"/>
      <c r="O9090" s="50"/>
      <c r="P9090" s="50"/>
      <c r="Q9090" s="50"/>
      <c r="R9090" s="50"/>
      <c r="S9090" s="50"/>
      <c r="T9090" s="50"/>
      <c r="U9090" s="50"/>
      <c r="V9090" s="50"/>
      <c r="W9090" s="50"/>
      <c r="X9090" s="50"/>
      <c r="Y9090" s="50"/>
      <c r="Z9090" s="50"/>
      <c r="AA9090" s="50"/>
      <c r="AB9090" s="50"/>
      <c r="AC9090" s="50"/>
      <c r="AD9090" s="50"/>
      <c r="AE9090" s="50"/>
      <c r="AF9090" s="50"/>
      <c r="AG9090" s="50"/>
      <c r="AH9090" s="50"/>
      <c r="AI9090" s="50"/>
      <c r="AJ9090" s="50"/>
      <c r="AK9090" s="50"/>
      <c r="AL9090" s="50"/>
      <c r="AM9090" s="50"/>
      <c r="AN9090" s="50"/>
      <c r="AO9090" s="50"/>
      <c r="AP9090" s="50"/>
      <c r="AQ9090" s="50"/>
      <c r="AR9090" s="50"/>
      <c r="AS9090" s="50"/>
      <c r="AT9090" s="50"/>
      <c r="AU9090" s="50"/>
      <c r="AV9090" s="50"/>
      <c r="AW9090" s="50"/>
      <c r="AX9090" s="50"/>
      <c r="AY9090" s="50"/>
      <c r="AZ9090" s="50"/>
      <c r="BA9090" s="50"/>
      <c r="BB9090" s="50"/>
      <c r="BC9090" s="50"/>
      <c r="BD9090" s="50"/>
      <c r="BE9090" s="50"/>
      <c r="BF9090" s="50"/>
      <c r="BG9090" s="50"/>
      <c r="BH9090" s="50"/>
      <c r="BI9090" s="50"/>
      <c r="BJ9090" s="50"/>
      <c r="BK9090" s="50"/>
      <c r="BL9090" s="50"/>
      <c r="BM9090" s="50"/>
      <c r="BN9090" s="50"/>
      <c r="BO9090" s="50"/>
      <c r="BP9090" s="50"/>
      <c r="BQ9090" s="50"/>
      <c r="BR9090" s="50"/>
      <c r="BS9090" s="50"/>
      <c r="BT9090" s="50"/>
      <c r="BU9090" s="50"/>
      <c r="BV9090" s="50"/>
      <c r="BW9090" s="50"/>
      <c r="BX9090" s="50"/>
      <c r="BY9090" s="50"/>
      <c r="BZ9090" s="50"/>
      <c r="CA9090" s="50"/>
      <c r="CB9090" s="50"/>
      <c r="CC9090" s="50"/>
      <c r="CD9090" s="50"/>
      <c r="CE9090" s="50"/>
      <c r="CF9090" s="50"/>
      <c r="CG9090" s="50"/>
      <c r="CH9090" s="50"/>
      <c r="CI9090" s="50"/>
      <c r="CJ9090" s="50"/>
      <c r="CK9090" s="50"/>
      <c r="CL9090" s="50"/>
      <c r="CM9090" s="50"/>
      <c r="CN9090" s="50"/>
      <c r="CO9090" s="50"/>
      <c r="CP9090" s="50"/>
      <c r="CQ9090" s="50"/>
      <c r="CR9090" s="50"/>
      <c r="CS9090" s="50"/>
      <c r="CT9090" s="50"/>
      <c r="CU9090" s="50"/>
      <c r="CV9090" s="50"/>
      <c r="CW9090" s="50"/>
      <c r="CX9090" s="50"/>
      <c r="CY9090" s="50"/>
      <c r="CZ9090" s="50"/>
      <c r="DA9090" s="50"/>
      <c r="DB9090" s="50"/>
      <c r="DC9090" s="50"/>
      <c r="DD9090" s="50"/>
      <c r="DE9090" s="50"/>
      <c r="DF9090" s="50"/>
      <c r="DG9090" s="50"/>
    </row>
    <row r="9091" spans="4:111" x14ac:dyDescent="0.2">
      <c r="E9091" s="181"/>
      <c r="F9091" s="192"/>
      <c r="G9091" s="192"/>
      <c r="H9091" s="50"/>
      <c r="I9091" s="50"/>
      <c r="J9091" s="50"/>
      <c r="K9091" s="50"/>
      <c r="L9091" s="50"/>
      <c r="M9091" s="50"/>
      <c r="N9091" s="50"/>
      <c r="O9091" s="50"/>
      <c r="P9091" s="50"/>
      <c r="Q9091" s="50"/>
      <c r="R9091" s="50"/>
      <c r="S9091" s="50"/>
      <c r="T9091" s="50"/>
      <c r="U9091" s="50"/>
      <c r="V9091" s="50"/>
      <c r="W9091" s="50"/>
      <c r="X9091" s="50"/>
      <c r="Y9091" s="50"/>
      <c r="Z9091" s="50"/>
      <c r="AA9091" s="50"/>
      <c r="AB9091" s="50"/>
      <c r="AC9091" s="50"/>
      <c r="AD9091" s="50"/>
      <c r="AE9091" s="50"/>
      <c r="AF9091" s="50"/>
      <c r="AG9091" s="50"/>
      <c r="AH9091" s="50"/>
      <c r="AI9091" s="50"/>
      <c r="AJ9091" s="50"/>
      <c r="AK9091" s="50"/>
      <c r="AL9091" s="50"/>
      <c r="AM9091" s="50"/>
      <c r="AN9091" s="50"/>
      <c r="AO9091" s="50"/>
      <c r="AP9091" s="50"/>
      <c r="AQ9091" s="50"/>
      <c r="AR9091" s="50"/>
      <c r="AS9091" s="50"/>
      <c r="AT9091" s="50"/>
      <c r="AU9091" s="50"/>
      <c r="AV9091" s="50"/>
      <c r="AW9091" s="50"/>
      <c r="AX9091" s="50"/>
      <c r="AY9091" s="50"/>
      <c r="AZ9091" s="50"/>
      <c r="BA9091" s="50"/>
      <c r="BB9091" s="50"/>
      <c r="BC9091" s="50"/>
      <c r="BD9091" s="50"/>
      <c r="BE9091" s="50"/>
      <c r="BF9091" s="50"/>
      <c r="BG9091" s="50"/>
      <c r="BH9091" s="50"/>
      <c r="BI9091" s="50"/>
      <c r="BJ9091" s="50"/>
      <c r="BK9091" s="50"/>
      <c r="BL9091" s="50"/>
      <c r="BM9091" s="50"/>
      <c r="BN9091" s="50"/>
      <c r="BO9091" s="50"/>
      <c r="BP9091" s="50"/>
      <c r="BQ9091" s="50"/>
      <c r="BR9091" s="50"/>
      <c r="BS9091" s="50"/>
      <c r="BT9091" s="50"/>
      <c r="BU9091" s="50"/>
      <c r="BV9091" s="50"/>
      <c r="BW9091" s="50"/>
      <c r="BX9091" s="50"/>
      <c r="BY9091" s="50"/>
      <c r="BZ9091" s="50"/>
      <c r="CA9091" s="50"/>
      <c r="CB9091" s="50"/>
      <c r="CC9091" s="50"/>
      <c r="CD9091" s="50"/>
      <c r="CE9091" s="50"/>
      <c r="CF9091" s="50"/>
      <c r="CG9091" s="50"/>
      <c r="CH9091" s="50"/>
      <c r="CI9091" s="50"/>
      <c r="CJ9091" s="50"/>
      <c r="CK9091" s="50"/>
      <c r="CL9091" s="50"/>
      <c r="CM9091" s="50"/>
      <c r="CN9091" s="50"/>
      <c r="CO9091" s="50"/>
      <c r="CP9091" s="50"/>
      <c r="CQ9091" s="50"/>
      <c r="CR9091" s="50"/>
      <c r="CS9091" s="50"/>
      <c r="CT9091" s="50"/>
      <c r="CU9091" s="50"/>
      <c r="CV9091" s="50"/>
      <c r="CW9091" s="50"/>
      <c r="CX9091" s="50"/>
      <c r="CY9091" s="50"/>
      <c r="CZ9091" s="50"/>
      <c r="DA9091" s="50"/>
      <c r="DB9091" s="50"/>
      <c r="DC9091" s="50"/>
      <c r="DD9091" s="50"/>
      <c r="DE9091" s="50"/>
      <c r="DF9091" s="50"/>
      <c r="DG9091" s="50"/>
    </row>
    <row r="9092" spans="4:111" x14ac:dyDescent="0.2">
      <c r="E9092" s="181"/>
      <c r="F9092" s="192"/>
      <c r="G9092" s="192"/>
      <c r="H9092" s="50"/>
      <c r="I9092" s="50"/>
      <c r="J9092" s="50"/>
      <c r="K9092" s="50"/>
      <c r="L9092" s="50"/>
      <c r="M9092" s="50"/>
      <c r="N9092" s="50"/>
      <c r="O9092" s="50"/>
      <c r="P9092" s="50"/>
      <c r="Q9092" s="50"/>
      <c r="R9092" s="50"/>
      <c r="S9092" s="50"/>
      <c r="T9092" s="50"/>
      <c r="U9092" s="50"/>
      <c r="V9092" s="50"/>
      <c r="W9092" s="50"/>
      <c r="X9092" s="50"/>
      <c r="Y9092" s="50"/>
      <c r="Z9092" s="50"/>
      <c r="AA9092" s="50"/>
      <c r="AB9092" s="50"/>
      <c r="AC9092" s="50"/>
      <c r="AD9092" s="50"/>
      <c r="AE9092" s="50"/>
      <c r="AF9092" s="50"/>
      <c r="AG9092" s="50"/>
      <c r="AH9092" s="50"/>
      <c r="AI9092" s="50"/>
      <c r="AJ9092" s="50"/>
      <c r="AK9092" s="50"/>
      <c r="AL9092" s="50"/>
      <c r="AM9092" s="50"/>
      <c r="AN9092" s="50"/>
      <c r="AO9092" s="50"/>
      <c r="AP9092" s="50"/>
      <c r="AQ9092" s="50"/>
      <c r="AR9092" s="50"/>
      <c r="AS9092" s="50"/>
      <c r="AT9092" s="50"/>
      <c r="AU9092" s="50"/>
      <c r="AV9092" s="50"/>
      <c r="AW9092" s="50"/>
      <c r="AX9092" s="50"/>
      <c r="AY9092" s="50"/>
      <c r="AZ9092" s="50"/>
      <c r="BA9092" s="50"/>
      <c r="BB9092" s="50"/>
      <c r="BC9092" s="50"/>
      <c r="BD9092" s="50"/>
      <c r="BE9092" s="50"/>
      <c r="BF9092" s="50"/>
      <c r="BG9092" s="50"/>
      <c r="BH9092" s="50"/>
      <c r="BI9092" s="50"/>
      <c r="BJ9092" s="50"/>
      <c r="BK9092" s="50"/>
      <c r="BL9092" s="50"/>
      <c r="BM9092" s="50"/>
      <c r="BN9092" s="50"/>
      <c r="BO9092" s="50"/>
      <c r="BP9092" s="50"/>
      <c r="BQ9092" s="50"/>
      <c r="BR9092" s="50"/>
      <c r="BS9092" s="50"/>
      <c r="BT9092" s="50"/>
      <c r="BU9092" s="50"/>
      <c r="BV9092" s="50"/>
      <c r="BW9092" s="50"/>
      <c r="BX9092" s="50"/>
      <c r="BY9092" s="50"/>
      <c r="BZ9092" s="50"/>
      <c r="CA9092" s="50"/>
      <c r="CB9092" s="50"/>
      <c r="CC9092" s="50"/>
      <c r="CD9092" s="50"/>
      <c r="CE9092" s="50"/>
      <c r="CF9092" s="50"/>
      <c r="CG9092" s="50"/>
      <c r="CH9092" s="50"/>
      <c r="CI9092" s="50"/>
      <c r="CJ9092" s="50"/>
      <c r="CK9092" s="50"/>
      <c r="CL9092" s="50"/>
      <c r="CM9092" s="50"/>
      <c r="CN9092" s="50"/>
      <c r="CO9092" s="50"/>
      <c r="CP9092" s="50"/>
      <c r="CQ9092" s="50"/>
      <c r="CR9092" s="50"/>
      <c r="CS9092" s="50"/>
      <c r="CT9092" s="50"/>
      <c r="CU9092" s="50"/>
      <c r="CV9092" s="50"/>
      <c r="CW9092" s="50"/>
      <c r="CX9092" s="50"/>
      <c r="CY9092" s="50"/>
      <c r="CZ9092" s="50"/>
      <c r="DA9092" s="50"/>
      <c r="DB9092" s="50"/>
      <c r="DC9092" s="50"/>
      <c r="DD9092" s="50"/>
      <c r="DE9092" s="50"/>
      <c r="DF9092" s="50"/>
      <c r="DG9092" s="50"/>
    </row>
    <row r="9093" spans="4:111" x14ac:dyDescent="0.2">
      <c r="D9093" s="54"/>
      <c r="E9093" s="181"/>
      <c r="F9093" s="192"/>
      <c r="G9093" s="192"/>
      <c r="H9093" s="50"/>
      <c r="I9093" s="50"/>
      <c r="J9093" s="50"/>
      <c r="K9093" s="50"/>
      <c r="L9093" s="50"/>
      <c r="M9093" s="50"/>
      <c r="N9093" s="50"/>
      <c r="O9093" s="50"/>
      <c r="P9093" s="50"/>
      <c r="Q9093" s="50"/>
      <c r="R9093" s="50"/>
      <c r="S9093" s="50"/>
      <c r="T9093" s="50"/>
      <c r="U9093" s="50"/>
      <c r="V9093" s="50"/>
      <c r="W9093" s="50"/>
      <c r="X9093" s="50"/>
      <c r="Y9093" s="50"/>
      <c r="Z9093" s="50"/>
      <c r="AA9093" s="50"/>
      <c r="AB9093" s="50"/>
      <c r="AC9093" s="50"/>
      <c r="AD9093" s="50"/>
      <c r="AE9093" s="50"/>
      <c r="AF9093" s="50"/>
      <c r="AG9093" s="50"/>
      <c r="AH9093" s="50"/>
      <c r="AI9093" s="50"/>
      <c r="AJ9093" s="50"/>
      <c r="AK9093" s="50"/>
      <c r="AL9093" s="50"/>
      <c r="AM9093" s="50"/>
      <c r="AN9093" s="50"/>
      <c r="AO9093" s="50"/>
      <c r="AP9093" s="50"/>
      <c r="AQ9093" s="50"/>
      <c r="AR9093" s="50"/>
      <c r="AS9093" s="50"/>
      <c r="AT9093" s="50"/>
      <c r="AU9093" s="50"/>
      <c r="AV9093" s="50"/>
      <c r="AW9093" s="50"/>
      <c r="AX9093" s="50"/>
      <c r="AY9093" s="50"/>
      <c r="AZ9093" s="50"/>
      <c r="BA9093" s="50"/>
      <c r="BB9093" s="50"/>
      <c r="BC9093" s="50"/>
      <c r="BD9093" s="50"/>
      <c r="BE9093" s="50"/>
      <c r="BF9093" s="50"/>
      <c r="BG9093" s="50"/>
      <c r="BH9093" s="50"/>
      <c r="BI9093" s="50"/>
      <c r="BJ9093" s="50"/>
      <c r="BK9093" s="50"/>
      <c r="BL9093" s="50"/>
      <c r="BM9093" s="50"/>
      <c r="BN9093" s="50"/>
      <c r="BO9093" s="50"/>
      <c r="BP9093" s="50"/>
      <c r="BQ9093" s="50"/>
      <c r="BR9093" s="50"/>
      <c r="BS9093" s="50"/>
      <c r="BT9093" s="50"/>
      <c r="BU9093" s="50"/>
      <c r="BV9093" s="50"/>
      <c r="BW9093" s="50"/>
      <c r="BX9093" s="50"/>
      <c r="BY9093" s="50"/>
      <c r="BZ9093" s="50"/>
      <c r="CA9093" s="50"/>
      <c r="CB9093" s="50"/>
      <c r="CC9093" s="50"/>
      <c r="CD9093" s="50"/>
      <c r="CE9093" s="50"/>
      <c r="CF9093" s="50"/>
      <c r="CG9093" s="50"/>
      <c r="CH9093" s="50"/>
      <c r="CI9093" s="50"/>
      <c r="CJ9093" s="50"/>
      <c r="CK9093" s="50"/>
      <c r="CL9093" s="50"/>
      <c r="CM9093" s="50"/>
      <c r="CN9093" s="50"/>
      <c r="CO9093" s="50"/>
      <c r="CP9093" s="50"/>
      <c r="CQ9093" s="50"/>
      <c r="CR9093" s="50"/>
      <c r="CS9093" s="50"/>
      <c r="CT9093" s="50"/>
      <c r="CU9093" s="50"/>
      <c r="CV9093" s="50"/>
      <c r="CW9093" s="50"/>
      <c r="CX9093" s="50"/>
      <c r="CY9093" s="50"/>
      <c r="CZ9093" s="50"/>
      <c r="DA9093" s="50"/>
      <c r="DB9093" s="50"/>
      <c r="DC9093" s="50"/>
      <c r="DD9093" s="50"/>
      <c r="DE9093" s="50"/>
      <c r="DF9093" s="50"/>
      <c r="DG9093" s="50"/>
    </row>
    <row r="9094" spans="4:111" x14ac:dyDescent="0.2">
      <c r="E9094" s="181"/>
      <c r="F9094" s="192"/>
      <c r="G9094" s="192"/>
      <c r="H9094" s="50"/>
      <c r="I9094" s="50"/>
      <c r="J9094" s="50"/>
      <c r="K9094" s="50"/>
      <c r="L9094" s="50"/>
      <c r="M9094" s="50"/>
      <c r="N9094" s="50"/>
      <c r="O9094" s="50"/>
      <c r="P9094" s="50"/>
      <c r="Q9094" s="50"/>
      <c r="R9094" s="50"/>
      <c r="S9094" s="50"/>
      <c r="T9094" s="50"/>
      <c r="U9094" s="50"/>
      <c r="V9094" s="50"/>
      <c r="W9094" s="50"/>
      <c r="X9094" s="50"/>
      <c r="Y9094" s="50"/>
      <c r="Z9094" s="50"/>
      <c r="AA9094" s="50"/>
      <c r="AB9094" s="50"/>
      <c r="AC9094" s="50"/>
      <c r="AD9094" s="50"/>
      <c r="AE9094" s="50"/>
      <c r="AF9094" s="50"/>
      <c r="AG9094" s="50"/>
      <c r="AH9094" s="50"/>
      <c r="AI9094" s="50"/>
      <c r="AJ9094" s="50"/>
      <c r="AK9094" s="50"/>
      <c r="AL9094" s="50"/>
      <c r="AM9094" s="50"/>
      <c r="AN9094" s="50"/>
      <c r="AO9094" s="50"/>
      <c r="AP9094" s="50"/>
      <c r="AQ9094" s="50"/>
      <c r="AR9094" s="50"/>
      <c r="AS9094" s="50"/>
      <c r="AT9094" s="50"/>
      <c r="AU9094" s="50"/>
      <c r="AV9094" s="50"/>
      <c r="AW9094" s="50"/>
      <c r="AX9094" s="50"/>
      <c r="AY9094" s="50"/>
      <c r="AZ9094" s="50"/>
      <c r="BA9094" s="50"/>
      <c r="BB9094" s="50"/>
      <c r="BC9094" s="50"/>
      <c r="BD9094" s="50"/>
      <c r="BE9094" s="50"/>
      <c r="BF9094" s="50"/>
      <c r="BG9094" s="50"/>
      <c r="BH9094" s="50"/>
      <c r="BI9094" s="50"/>
      <c r="BJ9094" s="50"/>
      <c r="BK9094" s="50"/>
      <c r="BL9094" s="50"/>
      <c r="BM9094" s="50"/>
      <c r="BN9094" s="50"/>
      <c r="BO9094" s="50"/>
      <c r="BP9094" s="50"/>
      <c r="BQ9094" s="50"/>
      <c r="BR9094" s="50"/>
      <c r="BS9094" s="50"/>
      <c r="BT9094" s="50"/>
      <c r="BU9094" s="50"/>
      <c r="BV9094" s="50"/>
      <c r="BW9094" s="50"/>
      <c r="BX9094" s="50"/>
      <c r="BY9094" s="50"/>
      <c r="BZ9094" s="50"/>
      <c r="CA9094" s="50"/>
      <c r="CB9094" s="50"/>
      <c r="CC9094" s="50"/>
      <c r="CD9094" s="50"/>
      <c r="CE9094" s="50"/>
      <c r="CF9094" s="50"/>
      <c r="CG9094" s="50"/>
      <c r="CH9094" s="50"/>
      <c r="CI9094" s="50"/>
      <c r="CJ9094" s="50"/>
      <c r="CK9094" s="50"/>
      <c r="CL9094" s="50"/>
      <c r="CM9094" s="50"/>
      <c r="CN9094" s="50"/>
      <c r="CO9094" s="50"/>
      <c r="CP9094" s="50"/>
      <c r="CQ9094" s="50"/>
      <c r="CR9094" s="50"/>
      <c r="CS9094" s="50"/>
      <c r="CT9094" s="50"/>
      <c r="CU9094" s="50"/>
      <c r="CV9094" s="50"/>
      <c r="CW9094" s="50"/>
      <c r="CX9094" s="50"/>
      <c r="CY9094" s="50"/>
      <c r="CZ9094" s="50"/>
      <c r="DA9094" s="50"/>
      <c r="DB9094" s="50"/>
      <c r="DC9094" s="50"/>
      <c r="DD9094" s="50"/>
      <c r="DE9094" s="50"/>
      <c r="DF9094" s="50"/>
      <c r="DG9094" s="50"/>
    </row>
    <row r="9095" spans="4:111" x14ac:dyDescent="0.2">
      <c r="E9095" s="181"/>
      <c r="F9095" s="192"/>
      <c r="G9095" s="192"/>
      <c r="H9095" s="50"/>
      <c r="I9095" s="50"/>
      <c r="J9095" s="50"/>
      <c r="K9095" s="50"/>
      <c r="L9095" s="50"/>
      <c r="M9095" s="50"/>
      <c r="N9095" s="50"/>
      <c r="O9095" s="50"/>
      <c r="P9095" s="50"/>
      <c r="Q9095" s="50"/>
      <c r="R9095" s="50"/>
      <c r="S9095" s="50"/>
      <c r="T9095" s="50"/>
      <c r="U9095" s="50"/>
      <c r="V9095" s="50"/>
      <c r="W9095" s="50"/>
      <c r="X9095" s="50"/>
      <c r="Y9095" s="50"/>
      <c r="Z9095" s="50"/>
      <c r="AA9095" s="50"/>
      <c r="AB9095" s="50"/>
      <c r="AC9095" s="50"/>
      <c r="AD9095" s="50"/>
      <c r="AE9095" s="50"/>
      <c r="AF9095" s="50"/>
      <c r="AG9095" s="50"/>
      <c r="AH9095" s="50"/>
      <c r="AI9095" s="50"/>
      <c r="AJ9095" s="50"/>
      <c r="AK9095" s="50"/>
      <c r="AL9095" s="50"/>
      <c r="AM9095" s="50"/>
      <c r="AN9095" s="50"/>
      <c r="AO9095" s="50"/>
      <c r="AP9095" s="50"/>
      <c r="AQ9095" s="50"/>
      <c r="AR9095" s="50"/>
      <c r="AS9095" s="50"/>
      <c r="AT9095" s="50"/>
      <c r="AU9095" s="50"/>
      <c r="AV9095" s="50"/>
      <c r="AW9095" s="50"/>
      <c r="AX9095" s="50"/>
      <c r="AY9095" s="50"/>
      <c r="AZ9095" s="50"/>
      <c r="BA9095" s="50"/>
      <c r="BB9095" s="50"/>
      <c r="BC9095" s="50"/>
      <c r="BD9095" s="50"/>
      <c r="BE9095" s="50"/>
      <c r="BF9095" s="50"/>
      <c r="BG9095" s="50"/>
      <c r="BH9095" s="50"/>
      <c r="BI9095" s="50"/>
      <c r="BJ9095" s="50"/>
      <c r="BK9095" s="50"/>
      <c r="BL9095" s="50"/>
      <c r="BM9095" s="50"/>
      <c r="BN9095" s="50"/>
      <c r="BO9095" s="50"/>
      <c r="BP9095" s="50"/>
      <c r="BQ9095" s="50"/>
      <c r="BR9095" s="50"/>
      <c r="BS9095" s="50"/>
      <c r="BT9095" s="50"/>
      <c r="BU9095" s="50"/>
      <c r="BV9095" s="50"/>
      <c r="BW9095" s="50"/>
      <c r="BX9095" s="50"/>
      <c r="BY9095" s="50"/>
      <c r="BZ9095" s="50"/>
      <c r="CA9095" s="50"/>
      <c r="CB9095" s="50"/>
      <c r="CC9095" s="50"/>
      <c r="CD9095" s="50"/>
      <c r="CE9095" s="50"/>
      <c r="CF9095" s="50"/>
      <c r="CG9095" s="50"/>
      <c r="CH9095" s="50"/>
      <c r="CI9095" s="50"/>
      <c r="CJ9095" s="50"/>
      <c r="CK9095" s="50"/>
      <c r="CL9095" s="50"/>
      <c r="CM9095" s="50"/>
      <c r="CN9095" s="50"/>
      <c r="CO9095" s="50"/>
      <c r="CP9095" s="50"/>
      <c r="CQ9095" s="50"/>
      <c r="CR9095" s="50"/>
      <c r="CS9095" s="50"/>
      <c r="CT9095" s="50"/>
      <c r="CU9095" s="50"/>
      <c r="CV9095" s="50"/>
      <c r="CW9095" s="50"/>
      <c r="CX9095" s="50"/>
      <c r="CY9095" s="50"/>
      <c r="CZ9095" s="50"/>
      <c r="DA9095" s="50"/>
      <c r="DB9095" s="50"/>
      <c r="DC9095" s="50"/>
      <c r="DD9095" s="50"/>
      <c r="DE9095" s="50"/>
      <c r="DF9095" s="50"/>
      <c r="DG9095" s="50"/>
    </row>
    <row r="9096" spans="4:111" x14ac:dyDescent="0.2">
      <c r="E9096" s="181"/>
      <c r="F9096" s="192"/>
      <c r="G9096" s="192"/>
      <c r="H9096" s="50"/>
      <c r="I9096" s="50"/>
      <c r="J9096" s="50"/>
      <c r="K9096" s="50"/>
      <c r="L9096" s="50"/>
      <c r="M9096" s="50"/>
      <c r="N9096" s="50"/>
      <c r="O9096" s="50"/>
      <c r="P9096" s="50"/>
      <c r="Q9096" s="50"/>
      <c r="R9096" s="50"/>
      <c r="S9096" s="50"/>
      <c r="T9096" s="50"/>
      <c r="U9096" s="50"/>
      <c r="V9096" s="50"/>
      <c r="W9096" s="50"/>
      <c r="X9096" s="50"/>
      <c r="Y9096" s="50"/>
      <c r="Z9096" s="50"/>
      <c r="AA9096" s="50"/>
      <c r="AB9096" s="50"/>
      <c r="AC9096" s="50"/>
      <c r="AD9096" s="50"/>
      <c r="AE9096" s="50"/>
      <c r="AF9096" s="50"/>
      <c r="AG9096" s="50"/>
      <c r="AH9096" s="50"/>
      <c r="AI9096" s="50"/>
      <c r="AJ9096" s="50"/>
      <c r="AK9096" s="50"/>
      <c r="AL9096" s="50"/>
      <c r="AM9096" s="50"/>
      <c r="AN9096" s="50"/>
      <c r="AO9096" s="50"/>
      <c r="AP9096" s="50"/>
      <c r="AQ9096" s="50"/>
      <c r="AR9096" s="50"/>
      <c r="AS9096" s="50"/>
      <c r="AT9096" s="50"/>
      <c r="AU9096" s="50"/>
      <c r="AV9096" s="50"/>
      <c r="AW9096" s="50"/>
      <c r="AX9096" s="50"/>
      <c r="AY9096" s="50"/>
      <c r="AZ9096" s="50"/>
      <c r="BA9096" s="50"/>
      <c r="BB9096" s="50"/>
      <c r="BC9096" s="50"/>
      <c r="BD9096" s="50"/>
      <c r="BE9096" s="50"/>
      <c r="BF9096" s="50"/>
      <c r="BG9096" s="50"/>
      <c r="BH9096" s="50"/>
      <c r="BI9096" s="50"/>
      <c r="BJ9096" s="50"/>
      <c r="BK9096" s="50"/>
      <c r="BL9096" s="50"/>
      <c r="BM9096" s="50"/>
      <c r="BN9096" s="50"/>
      <c r="BO9096" s="50"/>
      <c r="BP9096" s="50"/>
      <c r="BQ9096" s="50"/>
      <c r="BR9096" s="50"/>
      <c r="BS9096" s="50"/>
      <c r="BT9096" s="50"/>
      <c r="BU9096" s="50"/>
      <c r="BV9096" s="50"/>
      <c r="BW9096" s="50"/>
      <c r="BX9096" s="50"/>
      <c r="BY9096" s="50"/>
      <c r="BZ9096" s="50"/>
      <c r="CA9096" s="50"/>
      <c r="CB9096" s="50"/>
      <c r="CC9096" s="50"/>
      <c r="CD9096" s="50"/>
      <c r="CE9096" s="50"/>
      <c r="CF9096" s="50"/>
      <c r="CG9096" s="50"/>
      <c r="CH9096" s="50"/>
      <c r="CI9096" s="50"/>
      <c r="CJ9096" s="50"/>
      <c r="CK9096" s="50"/>
      <c r="CL9096" s="50"/>
      <c r="CM9096" s="50"/>
      <c r="CN9096" s="50"/>
      <c r="CO9096" s="50"/>
      <c r="CP9096" s="50"/>
      <c r="CQ9096" s="50"/>
      <c r="CR9096" s="50"/>
      <c r="CS9096" s="50"/>
      <c r="CT9096" s="50"/>
      <c r="CU9096" s="50"/>
      <c r="CV9096" s="50"/>
      <c r="CW9096" s="50"/>
      <c r="CX9096" s="50"/>
      <c r="CY9096" s="50"/>
      <c r="CZ9096" s="50"/>
      <c r="DA9096" s="50"/>
      <c r="DB9096" s="50"/>
      <c r="DC9096" s="50"/>
      <c r="DD9096" s="50"/>
      <c r="DE9096" s="50"/>
      <c r="DF9096" s="50"/>
      <c r="DG9096" s="50"/>
    </row>
    <row r="9097" spans="4:111" x14ac:dyDescent="0.2">
      <c r="E9097" s="181"/>
      <c r="F9097" s="192"/>
      <c r="G9097" s="192"/>
      <c r="H9097" s="50"/>
      <c r="I9097" s="50"/>
      <c r="J9097" s="50"/>
      <c r="K9097" s="50"/>
      <c r="L9097" s="50"/>
      <c r="M9097" s="50"/>
      <c r="N9097" s="50"/>
      <c r="O9097" s="50"/>
      <c r="P9097" s="50"/>
      <c r="Q9097" s="50"/>
      <c r="R9097" s="50"/>
      <c r="S9097" s="50"/>
      <c r="T9097" s="50"/>
      <c r="U9097" s="50"/>
      <c r="V9097" s="50"/>
      <c r="W9097" s="50"/>
      <c r="X9097" s="50"/>
      <c r="Y9097" s="50"/>
      <c r="Z9097" s="50"/>
      <c r="AA9097" s="50"/>
      <c r="AB9097" s="50"/>
      <c r="AC9097" s="50"/>
      <c r="AD9097" s="50"/>
      <c r="AE9097" s="50"/>
      <c r="AF9097" s="50"/>
      <c r="AG9097" s="50"/>
      <c r="AH9097" s="50"/>
      <c r="AI9097" s="50"/>
      <c r="AJ9097" s="50"/>
      <c r="AK9097" s="50"/>
      <c r="AL9097" s="50"/>
      <c r="AM9097" s="50"/>
      <c r="AN9097" s="50"/>
      <c r="AO9097" s="50"/>
      <c r="AP9097" s="50"/>
      <c r="AQ9097" s="50"/>
      <c r="AR9097" s="50"/>
      <c r="AS9097" s="50"/>
      <c r="AT9097" s="50"/>
      <c r="AU9097" s="50"/>
      <c r="AV9097" s="50"/>
      <c r="AW9097" s="50"/>
      <c r="AX9097" s="50"/>
      <c r="AY9097" s="50"/>
      <c r="AZ9097" s="50"/>
      <c r="BA9097" s="50"/>
      <c r="BB9097" s="50"/>
      <c r="BC9097" s="50"/>
      <c r="BD9097" s="50"/>
      <c r="BE9097" s="50"/>
      <c r="BF9097" s="50"/>
      <c r="BG9097" s="50"/>
      <c r="BH9097" s="50"/>
      <c r="BI9097" s="50"/>
      <c r="BJ9097" s="50"/>
      <c r="BK9097" s="50"/>
      <c r="BL9097" s="50"/>
      <c r="BM9097" s="50"/>
      <c r="BN9097" s="50"/>
      <c r="BO9097" s="50"/>
      <c r="BP9097" s="50"/>
      <c r="BQ9097" s="50"/>
      <c r="BR9097" s="50"/>
      <c r="BS9097" s="50"/>
      <c r="BT9097" s="50"/>
      <c r="BU9097" s="50"/>
      <c r="BV9097" s="50"/>
      <c r="BW9097" s="50"/>
      <c r="BX9097" s="50"/>
      <c r="BY9097" s="50"/>
      <c r="BZ9097" s="50"/>
      <c r="CA9097" s="50"/>
      <c r="CB9097" s="50"/>
      <c r="CC9097" s="50"/>
      <c r="CD9097" s="50"/>
      <c r="CE9097" s="50"/>
      <c r="CF9097" s="50"/>
      <c r="CG9097" s="50"/>
      <c r="CH9097" s="50"/>
      <c r="CI9097" s="50"/>
      <c r="CJ9097" s="50"/>
      <c r="CK9097" s="50"/>
      <c r="CL9097" s="50"/>
      <c r="CM9097" s="50"/>
      <c r="CN9097" s="50"/>
      <c r="CO9097" s="50"/>
      <c r="CP9097" s="50"/>
      <c r="CQ9097" s="50"/>
      <c r="CR9097" s="50"/>
      <c r="CS9097" s="50"/>
      <c r="CT9097" s="50"/>
      <c r="CU9097" s="50"/>
      <c r="CV9097" s="50"/>
      <c r="CW9097" s="50"/>
      <c r="CX9097" s="50"/>
      <c r="CY9097" s="50"/>
      <c r="CZ9097" s="50"/>
      <c r="DA9097" s="50"/>
      <c r="DB9097" s="50"/>
      <c r="DC9097" s="50"/>
      <c r="DD9097" s="50"/>
      <c r="DE9097" s="50"/>
      <c r="DF9097" s="50"/>
      <c r="DG9097" s="50"/>
    </row>
    <row r="9098" spans="4:111" x14ac:dyDescent="0.2">
      <c r="D9098" s="54"/>
      <c r="E9098" s="181"/>
      <c r="F9098" s="192"/>
      <c r="G9098" s="192"/>
      <c r="H9098" s="50"/>
      <c r="I9098" s="50"/>
      <c r="J9098" s="50"/>
      <c r="K9098" s="50"/>
      <c r="L9098" s="50"/>
      <c r="M9098" s="50"/>
      <c r="N9098" s="50"/>
      <c r="O9098" s="50"/>
      <c r="P9098" s="50"/>
      <c r="Q9098" s="50"/>
      <c r="R9098" s="50"/>
      <c r="S9098" s="50"/>
      <c r="T9098" s="50"/>
      <c r="U9098" s="50"/>
      <c r="V9098" s="50"/>
      <c r="W9098" s="50"/>
      <c r="X9098" s="50"/>
      <c r="Y9098" s="50"/>
      <c r="Z9098" s="50"/>
      <c r="AA9098" s="50"/>
      <c r="AB9098" s="50"/>
      <c r="AC9098" s="50"/>
      <c r="AD9098" s="50"/>
      <c r="AE9098" s="50"/>
      <c r="AF9098" s="50"/>
      <c r="AG9098" s="50"/>
      <c r="AH9098" s="50"/>
      <c r="AI9098" s="50"/>
      <c r="AJ9098" s="50"/>
      <c r="AK9098" s="50"/>
      <c r="AL9098" s="50"/>
      <c r="AM9098" s="50"/>
      <c r="AN9098" s="50"/>
      <c r="AO9098" s="50"/>
      <c r="AP9098" s="50"/>
      <c r="AQ9098" s="50"/>
      <c r="AR9098" s="50"/>
      <c r="AS9098" s="50"/>
      <c r="AT9098" s="50"/>
      <c r="AU9098" s="50"/>
      <c r="AV9098" s="50"/>
      <c r="AW9098" s="50"/>
      <c r="AX9098" s="50"/>
      <c r="AY9098" s="50"/>
      <c r="AZ9098" s="50"/>
      <c r="BA9098" s="50"/>
      <c r="BB9098" s="50"/>
      <c r="BC9098" s="50"/>
      <c r="BD9098" s="50"/>
      <c r="BE9098" s="50"/>
      <c r="BF9098" s="50"/>
      <c r="BG9098" s="50"/>
      <c r="BH9098" s="50"/>
      <c r="BI9098" s="50"/>
      <c r="BJ9098" s="50"/>
      <c r="BK9098" s="50"/>
      <c r="BL9098" s="50"/>
      <c r="BM9098" s="50"/>
      <c r="BN9098" s="50"/>
      <c r="BO9098" s="50"/>
      <c r="BP9098" s="50"/>
      <c r="BQ9098" s="50"/>
      <c r="BR9098" s="50"/>
      <c r="BS9098" s="50"/>
      <c r="BT9098" s="50"/>
      <c r="BU9098" s="50"/>
      <c r="BV9098" s="50"/>
      <c r="BW9098" s="50"/>
      <c r="BX9098" s="50"/>
      <c r="BY9098" s="50"/>
      <c r="BZ9098" s="50"/>
      <c r="CA9098" s="50"/>
      <c r="CB9098" s="50"/>
      <c r="CC9098" s="50"/>
      <c r="CD9098" s="50"/>
      <c r="CE9098" s="50"/>
      <c r="CF9098" s="50"/>
      <c r="CG9098" s="50"/>
      <c r="CH9098" s="50"/>
      <c r="CI9098" s="50"/>
      <c r="CJ9098" s="50"/>
      <c r="CK9098" s="50"/>
      <c r="CL9098" s="50"/>
      <c r="CM9098" s="50"/>
      <c r="CN9098" s="50"/>
      <c r="CO9098" s="50"/>
      <c r="CP9098" s="50"/>
      <c r="CQ9098" s="50"/>
      <c r="CR9098" s="50"/>
      <c r="CS9098" s="50"/>
      <c r="CT9098" s="50"/>
      <c r="CU9098" s="50"/>
      <c r="CV9098" s="50"/>
      <c r="CW9098" s="50"/>
      <c r="CX9098" s="50"/>
      <c r="CY9098" s="50"/>
      <c r="CZ9098" s="50"/>
      <c r="DA9098" s="50"/>
      <c r="DB9098" s="50"/>
      <c r="DC9098" s="50"/>
      <c r="DD9098" s="50"/>
      <c r="DE9098" s="50"/>
      <c r="DF9098" s="50"/>
      <c r="DG9098" s="50"/>
    </row>
    <row r="9099" spans="4:111" x14ac:dyDescent="0.2">
      <c r="E9099" s="181"/>
      <c r="F9099" s="192"/>
      <c r="G9099" s="192"/>
      <c r="H9099" s="50"/>
      <c r="I9099" s="50"/>
      <c r="J9099" s="50"/>
      <c r="K9099" s="50"/>
      <c r="L9099" s="50"/>
      <c r="M9099" s="50"/>
      <c r="N9099" s="50"/>
      <c r="O9099" s="50"/>
      <c r="P9099" s="50"/>
      <c r="Q9099" s="50"/>
      <c r="R9099" s="50"/>
      <c r="S9099" s="50"/>
      <c r="T9099" s="50"/>
      <c r="U9099" s="50"/>
      <c r="V9099" s="50"/>
      <c r="W9099" s="50"/>
      <c r="X9099" s="50"/>
      <c r="Y9099" s="50"/>
      <c r="Z9099" s="50"/>
      <c r="AA9099" s="50"/>
      <c r="AB9099" s="50"/>
      <c r="AC9099" s="50"/>
      <c r="AD9099" s="50"/>
      <c r="AE9099" s="50"/>
      <c r="AF9099" s="50"/>
      <c r="AG9099" s="50"/>
      <c r="AH9099" s="50"/>
      <c r="AI9099" s="50"/>
      <c r="AJ9099" s="50"/>
      <c r="AK9099" s="50"/>
      <c r="AL9099" s="50"/>
      <c r="AM9099" s="50"/>
      <c r="AN9099" s="50"/>
      <c r="AO9099" s="50"/>
      <c r="AP9099" s="50"/>
      <c r="AQ9099" s="50"/>
      <c r="AR9099" s="50"/>
      <c r="AS9099" s="50"/>
      <c r="AT9099" s="50"/>
      <c r="AU9099" s="50"/>
      <c r="AV9099" s="50"/>
      <c r="AW9099" s="50"/>
      <c r="AX9099" s="50"/>
      <c r="AY9099" s="50"/>
      <c r="AZ9099" s="50"/>
      <c r="BA9099" s="50"/>
      <c r="BB9099" s="50"/>
      <c r="BC9099" s="50"/>
      <c r="BD9099" s="50"/>
      <c r="BE9099" s="50"/>
      <c r="BF9099" s="50"/>
      <c r="BG9099" s="50"/>
      <c r="BH9099" s="50"/>
      <c r="BI9099" s="50"/>
      <c r="BJ9099" s="50"/>
      <c r="BK9099" s="50"/>
      <c r="BL9099" s="50"/>
      <c r="BM9099" s="50"/>
      <c r="BN9099" s="50"/>
      <c r="BO9099" s="50"/>
      <c r="BP9099" s="50"/>
      <c r="BQ9099" s="50"/>
      <c r="BR9099" s="50"/>
      <c r="BS9099" s="50"/>
      <c r="BT9099" s="50"/>
      <c r="BU9099" s="50"/>
      <c r="BV9099" s="50"/>
      <c r="BW9099" s="50"/>
      <c r="BX9099" s="50"/>
      <c r="BY9099" s="50"/>
      <c r="BZ9099" s="50"/>
      <c r="CA9099" s="50"/>
      <c r="CB9099" s="50"/>
      <c r="CC9099" s="50"/>
      <c r="CD9099" s="50"/>
      <c r="CE9099" s="50"/>
      <c r="CF9099" s="50"/>
      <c r="CG9099" s="50"/>
      <c r="CH9099" s="50"/>
      <c r="CI9099" s="50"/>
      <c r="CJ9099" s="50"/>
      <c r="CK9099" s="50"/>
      <c r="CL9099" s="50"/>
      <c r="CM9099" s="50"/>
      <c r="CN9099" s="50"/>
      <c r="CO9099" s="50"/>
      <c r="CP9099" s="50"/>
      <c r="CQ9099" s="50"/>
      <c r="CR9099" s="50"/>
      <c r="CS9099" s="50"/>
      <c r="CT9099" s="50"/>
      <c r="CU9099" s="50"/>
      <c r="CV9099" s="50"/>
      <c r="CW9099" s="50"/>
      <c r="CX9099" s="50"/>
      <c r="CY9099" s="50"/>
      <c r="CZ9099" s="50"/>
      <c r="DA9099" s="50"/>
      <c r="DB9099" s="50"/>
      <c r="DC9099" s="50"/>
      <c r="DD9099" s="50"/>
      <c r="DE9099" s="50"/>
      <c r="DF9099" s="50"/>
      <c r="DG9099" s="50"/>
    </row>
    <row r="9100" spans="4:111" x14ac:dyDescent="0.2">
      <c r="E9100" s="181"/>
      <c r="F9100" s="192"/>
      <c r="G9100" s="192"/>
      <c r="H9100" s="50"/>
      <c r="I9100" s="50"/>
      <c r="J9100" s="50"/>
      <c r="K9100" s="50"/>
      <c r="L9100" s="50"/>
      <c r="M9100" s="50"/>
      <c r="N9100" s="50"/>
      <c r="O9100" s="50"/>
      <c r="P9100" s="50"/>
      <c r="Q9100" s="50"/>
      <c r="R9100" s="50"/>
      <c r="S9100" s="50"/>
      <c r="T9100" s="50"/>
      <c r="U9100" s="50"/>
      <c r="V9100" s="50"/>
      <c r="W9100" s="50"/>
      <c r="X9100" s="50"/>
      <c r="Y9100" s="50"/>
      <c r="Z9100" s="50"/>
      <c r="AA9100" s="50"/>
      <c r="AB9100" s="50"/>
      <c r="AC9100" s="50"/>
      <c r="AD9100" s="50"/>
      <c r="AE9100" s="50"/>
      <c r="AF9100" s="50"/>
      <c r="AG9100" s="50"/>
      <c r="AH9100" s="50"/>
      <c r="AI9100" s="50"/>
      <c r="AJ9100" s="50"/>
      <c r="AK9100" s="50"/>
      <c r="AL9100" s="50"/>
      <c r="AM9100" s="50"/>
      <c r="AN9100" s="50"/>
      <c r="AO9100" s="50"/>
      <c r="AP9100" s="50"/>
      <c r="AQ9100" s="50"/>
      <c r="AR9100" s="50"/>
      <c r="AS9100" s="50"/>
      <c r="AT9100" s="50"/>
      <c r="AU9100" s="50"/>
      <c r="AV9100" s="50"/>
      <c r="AW9100" s="50"/>
      <c r="AX9100" s="50"/>
      <c r="AY9100" s="50"/>
      <c r="AZ9100" s="50"/>
      <c r="BA9100" s="50"/>
      <c r="BB9100" s="50"/>
      <c r="BC9100" s="50"/>
      <c r="BD9100" s="50"/>
      <c r="BE9100" s="50"/>
      <c r="BF9100" s="50"/>
      <c r="BG9100" s="50"/>
      <c r="BH9100" s="50"/>
      <c r="BI9100" s="50"/>
      <c r="BJ9100" s="50"/>
      <c r="BK9100" s="50"/>
      <c r="BL9100" s="50"/>
      <c r="BM9100" s="50"/>
      <c r="BN9100" s="50"/>
      <c r="BO9100" s="50"/>
      <c r="BP9100" s="50"/>
      <c r="BQ9100" s="50"/>
      <c r="BR9100" s="50"/>
      <c r="BS9100" s="50"/>
      <c r="BT9100" s="50"/>
      <c r="BU9100" s="50"/>
      <c r="BV9100" s="50"/>
      <c r="BW9100" s="50"/>
      <c r="BX9100" s="50"/>
      <c r="BY9100" s="50"/>
      <c r="BZ9100" s="50"/>
      <c r="CA9100" s="50"/>
      <c r="CB9100" s="50"/>
      <c r="CC9100" s="50"/>
      <c r="CD9100" s="50"/>
      <c r="CE9100" s="50"/>
      <c r="CF9100" s="50"/>
      <c r="CG9100" s="50"/>
      <c r="CH9100" s="50"/>
      <c r="CI9100" s="50"/>
      <c r="CJ9100" s="50"/>
      <c r="CK9100" s="50"/>
      <c r="CL9100" s="50"/>
      <c r="CM9100" s="50"/>
      <c r="CN9100" s="50"/>
      <c r="CO9100" s="50"/>
      <c r="CP9100" s="50"/>
      <c r="CQ9100" s="50"/>
      <c r="CR9100" s="50"/>
      <c r="CS9100" s="50"/>
      <c r="CT9100" s="50"/>
      <c r="CU9100" s="50"/>
      <c r="CV9100" s="50"/>
      <c r="CW9100" s="50"/>
      <c r="CX9100" s="50"/>
      <c r="CY9100" s="50"/>
      <c r="CZ9100" s="50"/>
      <c r="DA9100" s="50"/>
      <c r="DB9100" s="50"/>
      <c r="DC9100" s="50"/>
      <c r="DD9100" s="50"/>
      <c r="DE9100" s="50"/>
      <c r="DF9100" s="50"/>
      <c r="DG9100" s="50"/>
    </row>
    <row r="9101" spans="4:111" x14ac:dyDescent="0.2">
      <c r="E9101" s="181"/>
      <c r="F9101" s="192"/>
      <c r="G9101" s="192"/>
      <c r="H9101" s="50"/>
      <c r="I9101" s="50"/>
      <c r="J9101" s="50"/>
      <c r="K9101" s="50"/>
      <c r="L9101" s="50"/>
      <c r="M9101" s="50"/>
      <c r="N9101" s="50"/>
      <c r="O9101" s="50"/>
      <c r="P9101" s="50"/>
      <c r="Q9101" s="50"/>
      <c r="R9101" s="50"/>
      <c r="S9101" s="50"/>
      <c r="T9101" s="50"/>
      <c r="U9101" s="50"/>
      <c r="V9101" s="50"/>
      <c r="W9101" s="50"/>
      <c r="X9101" s="50"/>
      <c r="Y9101" s="50"/>
      <c r="Z9101" s="50"/>
      <c r="AA9101" s="50"/>
      <c r="AB9101" s="50"/>
      <c r="AC9101" s="50"/>
      <c r="AD9101" s="50"/>
      <c r="AE9101" s="50"/>
      <c r="AF9101" s="50"/>
      <c r="AG9101" s="50"/>
      <c r="AH9101" s="50"/>
      <c r="AI9101" s="50"/>
      <c r="AJ9101" s="50"/>
      <c r="AK9101" s="50"/>
      <c r="AL9101" s="50"/>
      <c r="AM9101" s="50"/>
      <c r="AN9101" s="50"/>
      <c r="AO9101" s="50"/>
      <c r="AP9101" s="50"/>
      <c r="AQ9101" s="50"/>
      <c r="AR9101" s="50"/>
      <c r="AS9101" s="50"/>
      <c r="AT9101" s="50"/>
      <c r="AU9101" s="50"/>
      <c r="AV9101" s="50"/>
      <c r="AW9101" s="50"/>
      <c r="AX9101" s="50"/>
      <c r="AY9101" s="50"/>
      <c r="AZ9101" s="50"/>
      <c r="BA9101" s="50"/>
      <c r="BB9101" s="50"/>
      <c r="BC9101" s="50"/>
      <c r="BD9101" s="50"/>
      <c r="BE9101" s="50"/>
      <c r="BF9101" s="50"/>
      <c r="BG9101" s="50"/>
      <c r="BH9101" s="50"/>
      <c r="BI9101" s="50"/>
      <c r="BJ9101" s="50"/>
      <c r="BK9101" s="50"/>
      <c r="BL9101" s="50"/>
      <c r="BM9101" s="50"/>
      <c r="BN9101" s="50"/>
      <c r="BO9101" s="50"/>
      <c r="BP9101" s="50"/>
      <c r="BQ9101" s="50"/>
      <c r="BR9101" s="50"/>
      <c r="BS9101" s="50"/>
      <c r="BT9101" s="50"/>
      <c r="BU9101" s="50"/>
      <c r="BV9101" s="50"/>
      <c r="BW9101" s="50"/>
      <c r="BX9101" s="50"/>
      <c r="BY9101" s="50"/>
      <c r="BZ9101" s="50"/>
      <c r="CA9101" s="50"/>
      <c r="CB9101" s="50"/>
      <c r="CC9101" s="50"/>
      <c r="CD9101" s="50"/>
      <c r="CE9101" s="50"/>
      <c r="CF9101" s="50"/>
      <c r="CG9101" s="50"/>
      <c r="CH9101" s="50"/>
      <c r="CI9101" s="50"/>
      <c r="CJ9101" s="50"/>
      <c r="CK9101" s="50"/>
      <c r="CL9101" s="50"/>
      <c r="CM9101" s="50"/>
      <c r="CN9101" s="50"/>
      <c r="CO9101" s="50"/>
      <c r="CP9101" s="50"/>
      <c r="CQ9101" s="50"/>
      <c r="CR9101" s="50"/>
      <c r="CS9101" s="50"/>
      <c r="CT9101" s="50"/>
      <c r="CU9101" s="50"/>
      <c r="CV9101" s="50"/>
      <c r="CW9101" s="50"/>
      <c r="CX9101" s="50"/>
      <c r="CY9101" s="50"/>
      <c r="CZ9101" s="50"/>
      <c r="DA9101" s="50"/>
      <c r="DB9101" s="50"/>
      <c r="DC9101" s="50"/>
      <c r="DD9101" s="50"/>
      <c r="DE9101" s="50"/>
      <c r="DF9101" s="50"/>
      <c r="DG9101" s="50"/>
    </row>
    <row r="9102" spans="4:111" x14ac:dyDescent="0.2">
      <c r="E9102" s="181"/>
      <c r="F9102" s="192"/>
      <c r="G9102" s="192"/>
      <c r="H9102" s="50"/>
      <c r="I9102" s="50"/>
      <c r="J9102" s="50"/>
      <c r="K9102" s="50"/>
      <c r="L9102" s="50"/>
      <c r="M9102" s="50"/>
      <c r="N9102" s="50"/>
      <c r="O9102" s="50"/>
      <c r="P9102" s="50"/>
      <c r="Q9102" s="50"/>
      <c r="R9102" s="50"/>
      <c r="S9102" s="50"/>
      <c r="T9102" s="50"/>
      <c r="U9102" s="50"/>
      <c r="V9102" s="50"/>
      <c r="W9102" s="50"/>
      <c r="X9102" s="50"/>
      <c r="Y9102" s="50"/>
      <c r="Z9102" s="50"/>
      <c r="AA9102" s="50"/>
      <c r="AB9102" s="50"/>
      <c r="AC9102" s="50"/>
      <c r="AD9102" s="50"/>
      <c r="AE9102" s="50"/>
      <c r="AF9102" s="50"/>
      <c r="AG9102" s="50"/>
      <c r="AH9102" s="50"/>
      <c r="AI9102" s="50"/>
      <c r="AJ9102" s="50"/>
      <c r="AK9102" s="50"/>
      <c r="AL9102" s="50"/>
      <c r="AM9102" s="50"/>
      <c r="AN9102" s="50"/>
      <c r="AO9102" s="50"/>
      <c r="AP9102" s="50"/>
      <c r="AQ9102" s="50"/>
      <c r="AR9102" s="50"/>
      <c r="AS9102" s="50"/>
      <c r="AT9102" s="50"/>
      <c r="AU9102" s="50"/>
      <c r="AV9102" s="50"/>
      <c r="AW9102" s="50"/>
      <c r="AX9102" s="50"/>
      <c r="AY9102" s="50"/>
      <c r="AZ9102" s="50"/>
      <c r="BA9102" s="50"/>
      <c r="BB9102" s="50"/>
      <c r="BC9102" s="50"/>
      <c r="BD9102" s="50"/>
      <c r="BE9102" s="50"/>
      <c r="BF9102" s="50"/>
      <c r="BG9102" s="50"/>
      <c r="BH9102" s="50"/>
      <c r="BI9102" s="50"/>
      <c r="BJ9102" s="50"/>
      <c r="BK9102" s="50"/>
      <c r="BL9102" s="50"/>
      <c r="BM9102" s="50"/>
      <c r="BN9102" s="50"/>
      <c r="BO9102" s="50"/>
      <c r="BP9102" s="50"/>
      <c r="BQ9102" s="50"/>
      <c r="BR9102" s="50"/>
      <c r="BS9102" s="50"/>
      <c r="BT9102" s="50"/>
      <c r="BU9102" s="50"/>
      <c r="BV9102" s="50"/>
      <c r="BW9102" s="50"/>
      <c r="BX9102" s="50"/>
      <c r="BY9102" s="50"/>
      <c r="BZ9102" s="50"/>
      <c r="CA9102" s="50"/>
      <c r="CB9102" s="50"/>
      <c r="CC9102" s="50"/>
      <c r="CD9102" s="50"/>
      <c r="CE9102" s="50"/>
      <c r="CF9102" s="50"/>
      <c r="CG9102" s="50"/>
      <c r="CH9102" s="50"/>
      <c r="CI9102" s="50"/>
      <c r="CJ9102" s="50"/>
      <c r="CK9102" s="50"/>
      <c r="CL9102" s="50"/>
      <c r="CM9102" s="50"/>
      <c r="CN9102" s="50"/>
      <c r="CO9102" s="50"/>
      <c r="CP9102" s="50"/>
      <c r="CQ9102" s="50"/>
      <c r="CR9102" s="50"/>
      <c r="CS9102" s="50"/>
      <c r="CT9102" s="50"/>
      <c r="CU9102" s="50"/>
      <c r="CV9102" s="50"/>
      <c r="CW9102" s="50"/>
      <c r="CX9102" s="50"/>
      <c r="CY9102" s="50"/>
      <c r="CZ9102" s="50"/>
      <c r="DA9102" s="50"/>
      <c r="DB9102" s="50"/>
      <c r="DC9102" s="50"/>
      <c r="DD9102" s="50"/>
      <c r="DE9102" s="50"/>
      <c r="DF9102" s="50"/>
      <c r="DG9102" s="50"/>
    </row>
    <row r="9103" spans="4:111" x14ac:dyDescent="0.2">
      <c r="E9103" s="181"/>
      <c r="F9103" s="192"/>
      <c r="G9103" s="192"/>
      <c r="H9103" s="50"/>
      <c r="I9103" s="50"/>
      <c r="J9103" s="50"/>
      <c r="K9103" s="50"/>
      <c r="L9103" s="50"/>
      <c r="M9103" s="50"/>
      <c r="N9103" s="50"/>
      <c r="O9103" s="50"/>
      <c r="P9103" s="50"/>
      <c r="Q9103" s="50"/>
      <c r="R9103" s="50"/>
      <c r="S9103" s="50"/>
      <c r="T9103" s="50"/>
      <c r="U9103" s="50"/>
      <c r="V9103" s="50"/>
      <c r="W9103" s="50"/>
      <c r="X9103" s="50"/>
      <c r="Y9103" s="50"/>
      <c r="Z9103" s="50"/>
      <c r="AA9103" s="50"/>
      <c r="AB9103" s="50"/>
      <c r="AC9103" s="50"/>
      <c r="AD9103" s="50"/>
      <c r="AE9103" s="50"/>
      <c r="AF9103" s="50"/>
      <c r="AG9103" s="50"/>
      <c r="AH9103" s="50"/>
      <c r="AI9103" s="50"/>
      <c r="AJ9103" s="50"/>
      <c r="AK9103" s="50"/>
      <c r="AL9103" s="50"/>
      <c r="AM9103" s="50"/>
      <c r="AN9103" s="50"/>
      <c r="AO9103" s="50"/>
      <c r="AP9103" s="50"/>
      <c r="AQ9103" s="50"/>
      <c r="AR9103" s="50"/>
      <c r="AS9103" s="50"/>
      <c r="AT9103" s="50"/>
      <c r="AU9103" s="50"/>
      <c r="AV9103" s="50"/>
      <c r="AW9103" s="50"/>
      <c r="AX9103" s="50"/>
      <c r="AY9103" s="50"/>
      <c r="AZ9103" s="50"/>
      <c r="BA9103" s="50"/>
      <c r="BB9103" s="50"/>
      <c r="BC9103" s="50"/>
      <c r="BD9103" s="50"/>
      <c r="BE9103" s="50"/>
      <c r="BF9103" s="50"/>
      <c r="BG9103" s="50"/>
      <c r="BH9103" s="50"/>
      <c r="BI9103" s="50"/>
      <c r="BJ9103" s="50"/>
      <c r="BK9103" s="50"/>
      <c r="BL9103" s="50"/>
      <c r="BM9103" s="50"/>
      <c r="BN9103" s="50"/>
      <c r="BO9103" s="50"/>
      <c r="BP9103" s="50"/>
      <c r="BQ9103" s="50"/>
      <c r="BR9103" s="50"/>
      <c r="BS9103" s="50"/>
      <c r="BT9103" s="50"/>
      <c r="BU9103" s="50"/>
      <c r="BV9103" s="50"/>
      <c r="BW9103" s="50"/>
      <c r="BX9103" s="50"/>
      <c r="BY9103" s="50"/>
      <c r="BZ9103" s="50"/>
      <c r="CA9103" s="50"/>
      <c r="CB9103" s="50"/>
      <c r="CC9103" s="50"/>
      <c r="CD9103" s="50"/>
      <c r="CE9103" s="50"/>
      <c r="CF9103" s="50"/>
      <c r="CG9103" s="50"/>
      <c r="CH9103" s="50"/>
      <c r="CI9103" s="50"/>
      <c r="CJ9103" s="50"/>
      <c r="CK9103" s="50"/>
      <c r="CL9103" s="50"/>
      <c r="CM9103" s="50"/>
      <c r="CN9103" s="50"/>
      <c r="CO9103" s="50"/>
      <c r="CP9103" s="50"/>
      <c r="CQ9103" s="50"/>
      <c r="CR9103" s="50"/>
      <c r="CS9103" s="50"/>
      <c r="CT9103" s="50"/>
      <c r="CU9103" s="50"/>
      <c r="CV9103" s="50"/>
      <c r="CW9103" s="50"/>
      <c r="CX9103" s="50"/>
      <c r="CY9103" s="50"/>
      <c r="CZ9103" s="50"/>
      <c r="DA9103" s="50"/>
      <c r="DB9103" s="50"/>
      <c r="DC9103" s="50"/>
      <c r="DD9103" s="50"/>
      <c r="DE9103" s="50"/>
      <c r="DF9103" s="50"/>
      <c r="DG9103" s="50"/>
    </row>
    <row r="9104" spans="4:111" x14ac:dyDescent="0.2">
      <c r="D9104" s="54"/>
      <c r="E9104" s="181"/>
      <c r="F9104" s="192"/>
      <c r="G9104" s="192"/>
      <c r="H9104" s="50"/>
      <c r="I9104" s="50"/>
      <c r="J9104" s="50"/>
      <c r="K9104" s="50"/>
      <c r="L9104" s="50"/>
      <c r="M9104" s="50"/>
      <c r="N9104" s="50"/>
      <c r="O9104" s="50"/>
      <c r="P9104" s="50"/>
      <c r="Q9104" s="50"/>
      <c r="R9104" s="50"/>
      <c r="S9104" s="50"/>
      <c r="T9104" s="50"/>
      <c r="U9104" s="50"/>
      <c r="V9104" s="50"/>
      <c r="W9104" s="50"/>
      <c r="X9104" s="50"/>
      <c r="Y9104" s="50"/>
      <c r="Z9104" s="50"/>
      <c r="AA9104" s="50"/>
      <c r="AB9104" s="50"/>
      <c r="AC9104" s="50"/>
      <c r="AD9104" s="50"/>
      <c r="AE9104" s="50"/>
      <c r="AF9104" s="50"/>
      <c r="AG9104" s="50"/>
      <c r="AH9104" s="50"/>
      <c r="AI9104" s="50"/>
      <c r="AJ9104" s="50"/>
      <c r="AK9104" s="50"/>
      <c r="AL9104" s="50"/>
      <c r="AM9104" s="50"/>
      <c r="AN9104" s="50"/>
      <c r="AO9104" s="50"/>
      <c r="AP9104" s="50"/>
      <c r="AQ9104" s="50"/>
      <c r="AR9104" s="50"/>
      <c r="AS9104" s="50"/>
      <c r="AT9104" s="50"/>
      <c r="AU9104" s="50"/>
      <c r="AV9104" s="50"/>
      <c r="AW9104" s="50"/>
      <c r="AX9104" s="50"/>
      <c r="AY9104" s="50"/>
      <c r="AZ9104" s="50"/>
      <c r="BA9104" s="50"/>
      <c r="BB9104" s="50"/>
      <c r="BC9104" s="50"/>
      <c r="BD9104" s="50"/>
      <c r="BE9104" s="50"/>
      <c r="BF9104" s="50"/>
      <c r="BG9104" s="50"/>
      <c r="BH9104" s="50"/>
      <c r="BI9104" s="50"/>
      <c r="BJ9104" s="50"/>
      <c r="BK9104" s="50"/>
      <c r="BL9104" s="50"/>
      <c r="BM9104" s="50"/>
      <c r="BN9104" s="50"/>
      <c r="BO9104" s="50"/>
      <c r="BP9104" s="50"/>
      <c r="BQ9104" s="50"/>
      <c r="BR9104" s="50"/>
      <c r="BS9104" s="50"/>
      <c r="BT9104" s="50"/>
      <c r="BU9104" s="50"/>
      <c r="BV9104" s="50"/>
      <c r="BW9104" s="50"/>
      <c r="BX9104" s="50"/>
      <c r="BY9104" s="50"/>
      <c r="BZ9104" s="50"/>
      <c r="CA9104" s="50"/>
      <c r="CB9104" s="50"/>
      <c r="CC9104" s="50"/>
      <c r="CD9104" s="50"/>
      <c r="CE9104" s="50"/>
      <c r="CF9104" s="50"/>
      <c r="CG9104" s="50"/>
      <c r="CH9104" s="50"/>
      <c r="CI9104" s="50"/>
      <c r="CJ9104" s="50"/>
      <c r="CK9104" s="50"/>
      <c r="CL9104" s="50"/>
      <c r="CM9104" s="50"/>
      <c r="CN9104" s="50"/>
      <c r="CO9104" s="50"/>
      <c r="CP9104" s="50"/>
      <c r="CQ9104" s="50"/>
      <c r="CR9104" s="50"/>
      <c r="CS9104" s="50"/>
      <c r="CT9104" s="50"/>
      <c r="CU9104" s="50"/>
      <c r="CV9104" s="50"/>
      <c r="CW9104" s="50"/>
      <c r="CX9104" s="50"/>
      <c r="CY9104" s="50"/>
      <c r="CZ9104" s="50"/>
      <c r="DA9104" s="50"/>
      <c r="DB9104" s="50"/>
      <c r="DC9104" s="50"/>
      <c r="DD9104" s="50"/>
      <c r="DE9104" s="50"/>
      <c r="DF9104" s="50"/>
      <c r="DG9104" s="50"/>
    </row>
    <row r="9105" spans="1:111" x14ac:dyDescent="0.2">
      <c r="E9105" s="181"/>
      <c r="F9105" s="192"/>
      <c r="G9105" s="192"/>
      <c r="H9105" s="50"/>
      <c r="I9105" s="50"/>
      <c r="J9105" s="50"/>
      <c r="K9105" s="50"/>
      <c r="L9105" s="50"/>
      <c r="M9105" s="50"/>
      <c r="N9105" s="50"/>
      <c r="O9105" s="50"/>
      <c r="P9105" s="50"/>
      <c r="Q9105" s="50"/>
      <c r="R9105" s="50"/>
      <c r="S9105" s="50"/>
      <c r="T9105" s="50"/>
      <c r="U9105" s="50"/>
      <c r="V9105" s="50"/>
      <c r="W9105" s="50"/>
      <c r="X9105" s="50"/>
      <c r="Y9105" s="50"/>
      <c r="Z9105" s="50"/>
      <c r="AA9105" s="50"/>
      <c r="AB9105" s="50"/>
      <c r="AC9105" s="50"/>
      <c r="AD9105" s="50"/>
      <c r="AE9105" s="50"/>
      <c r="AF9105" s="50"/>
      <c r="AG9105" s="50"/>
      <c r="AH9105" s="50"/>
      <c r="AI9105" s="50"/>
      <c r="AJ9105" s="50"/>
      <c r="AK9105" s="50"/>
      <c r="AL9105" s="50"/>
      <c r="AM9105" s="50"/>
      <c r="AN9105" s="50"/>
      <c r="AO9105" s="50"/>
      <c r="AP9105" s="50"/>
      <c r="AQ9105" s="50"/>
      <c r="AR9105" s="50"/>
      <c r="AS9105" s="50"/>
      <c r="AT9105" s="50"/>
      <c r="AU9105" s="50"/>
      <c r="AV9105" s="50"/>
      <c r="AW9105" s="50"/>
      <c r="AX9105" s="50"/>
      <c r="AY9105" s="50"/>
      <c r="AZ9105" s="50"/>
      <c r="BA9105" s="50"/>
      <c r="BB9105" s="50"/>
      <c r="BC9105" s="50"/>
      <c r="BD9105" s="50"/>
      <c r="BE9105" s="50"/>
      <c r="BF9105" s="50"/>
      <c r="BG9105" s="50"/>
      <c r="BH9105" s="50"/>
      <c r="BI9105" s="50"/>
      <c r="BJ9105" s="50"/>
      <c r="BK9105" s="50"/>
      <c r="BL9105" s="50"/>
      <c r="BM9105" s="50"/>
      <c r="BN9105" s="50"/>
      <c r="BO9105" s="50"/>
      <c r="BP9105" s="50"/>
      <c r="BQ9105" s="50"/>
      <c r="BR9105" s="50"/>
      <c r="BS9105" s="50"/>
      <c r="BT9105" s="50"/>
      <c r="BU9105" s="50"/>
      <c r="BV9105" s="50"/>
      <c r="BW9105" s="50"/>
      <c r="BX9105" s="50"/>
      <c r="BY9105" s="50"/>
      <c r="BZ9105" s="50"/>
      <c r="CA9105" s="50"/>
      <c r="CB9105" s="50"/>
      <c r="CC9105" s="50"/>
      <c r="CD9105" s="50"/>
      <c r="CE9105" s="50"/>
      <c r="CF9105" s="50"/>
      <c r="CG9105" s="50"/>
      <c r="CH9105" s="50"/>
      <c r="CI9105" s="50"/>
      <c r="CJ9105" s="50"/>
      <c r="CK9105" s="50"/>
      <c r="CL9105" s="50"/>
      <c r="CM9105" s="50"/>
      <c r="CN9105" s="50"/>
      <c r="CO9105" s="50"/>
      <c r="CP9105" s="50"/>
      <c r="CQ9105" s="50"/>
      <c r="CR9105" s="50"/>
      <c r="CS9105" s="50"/>
      <c r="CT9105" s="50"/>
      <c r="CU9105" s="50"/>
      <c r="CV9105" s="50"/>
      <c r="CW9105" s="50"/>
      <c r="CX9105" s="50"/>
      <c r="CY9105" s="50"/>
      <c r="CZ9105" s="50"/>
      <c r="DA9105" s="50"/>
      <c r="DB9105" s="50"/>
      <c r="DC9105" s="50"/>
      <c r="DD9105" s="50"/>
      <c r="DE9105" s="50"/>
      <c r="DF9105" s="50"/>
      <c r="DG9105" s="50"/>
    </row>
    <row r="9106" spans="1:111" x14ac:dyDescent="0.2">
      <c r="E9106" s="181"/>
      <c r="F9106" s="192"/>
      <c r="G9106" s="192"/>
      <c r="H9106" s="50"/>
      <c r="I9106" s="50"/>
      <c r="J9106" s="50"/>
      <c r="K9106" s="50"/>
      <c r="L9106" s="50"/>
      <c r="M9106" s="50"/>
      <c r="N9106" s="50"/>
      <c r="O9106" s="50"/>
      <c r="P9106" s="50"/>
      <c r="Q9106" s="50"/>
      <c r="R9106" s="50"/>
      <c r="S9106" s="50"/>
      <c r="T9106" s="50"/>
      <c r="U9106" s="50"/>
      <c r="V9106" s="50"/>
      <c r="W9106" s="50"/>
      <c r="X9106" s="50"/>
      <c r="Y9106" s="50"/>
      <c r="Z9106" s="50"/>
      <c r="AA9106" s="50"/>
      <c r="AB9106" s="50"/>
      <c r="AC9106" s="50"/>
      <c r="AD9106" s="50"/>
      <c r="AE9106" s="50"/>
      <c r="AF9106" s="50"/>
      <c r="AG9106" s="50"/>
      <c r="AH9106" s="50"/>
      <c r="AI9106" s="50"/>
      <c r="AJ9106" s="50"/>
      <c r="AK9106" s="50"/>
      <c r="AL9106" s="50"/>
      <c r="AM9106" s="50"/>
      <c r="AN9106" s="50"/>
      <c r="AO9106" s="50"/>
      <c r="AP9106" s="50"/>
      <c r="AQ9106" s="50"/>
      <c r="AR9106" s="50"/>
      <c r="AS9106" s="50"/>
      <c r="AT9106" s="50"/>
      <c r="AU9106" s="50"/>
      <c r="AV9106" s="50"/>
      <c r="AW9106" s="50"/>
      <c r="AX9106" s="50"/>
      <c r="AY9106" s="50"/>
      <c r="AZ9106" s="50"/>
      <c r="BA9106" s="50"/>
      <c r="BB9106" s="50"/>
      <c r="BC9106" s="50"/>
      <c r="BD9106" s="50"/>
      <c r="BE9106" s="50"/>
      <c r="BF9106" s="50"/>
      <c r="BG9106" s="50"/>
      <c r="BH9106" s="50"/>
      <c r="BI9106" s="50"/>
      <c r="BJ9106" s="50"/>
      <c r="BK9106" s="50"/>
      <c r="BL9106" s="50"/>
      <c r="BM9106" s="50"/>
      <c r="BN9106" s="50"/>
      <c r="BO9106" s="50"/>
      <c r="BP9106" s="50"/>
      <c r="BQ9106" s="50"/>
      <c r="BR9106" s="50"/>
      <c r="BS9106" s="50"/>
      <c r="BT9106" s="50"/>
      <c r="BU9106" s="50"/>
      <c r="BV9106" s="50"/>
      <c r="BW9106" s="50"/>
      <c r="BX9106" s="50"/>
      <c r="BY9106" s="50"/>
      <c r="BZ9106" s="50"/>
      <c r="CA9106" s="50"/>
      <c r="CB9106" s="50"/>
      <c r="CC9106" s="50"/>
      <c r="CD9106" s="50"/>
      <c r="CE9106" s="50"/>
      <c r="CF9106" s="50"/>
      <c r="CG9106" s="50"/>
      <c r="CH9106" s="50"/>
      <c r="CI9106" s="50"/>
      <c r="CJ9106" s="50"/>
      <c r="CK9106" s="50"/>
      <c r="CL9106" s="50"/>
      <c r="CM9106" s="50"/>
      <c r="CN9106" s="50"/>
      <c r="CO9106" s="50"/>
      <c r="CP9106" s="50"/>
      <c r="CQ9106" s="50"/>
      <c r="CR9106" s="50"/>
      <c r="CS9106" s="50"/>
      <c r="CT9106" s="50"/>
      <c r="CU9106" s="50"/>
      <c r="CV9106" s="50"/>
      <c r="CW9106" s="50"/>
      <c r="CX9106" s="50"/>
      <c r="CY9106" s="50"/>
      <c r="CZ9106" s="50"/>
      <c r="DA9106" s="50"/>
      <c r="DB9106" s="50"/>
      <c r="DC9106" s="50"/>
      <c r="DD9106" s="50"/>
      <c r="DE9106" s="50"/>
      <c r="DF9106" s="50"/>
      <c r="DG9106" s="50"/>
    </row>
    <row r="9107" spans="1:111" x14ac:dyDescent="0.2">
      <c r="D9107" s="54"/>
      <c r="E9107" s="181"/>
      <c r="F9107" s="192"/>
      <c r="G9107" s="192"/>
      <c r="H9107" s="50"/>
      <c r="I9107" s="50"/>
      <c r="J9107" s="50"/>
      <c r="K9107" s="50"/>
      <c r="L9107" s="50"/>
      <c r="M9107" s="50"/>
      <c r="N9107" s="50"/>
      <c r="O9107" s="50"/>
      <c r="P9107" s="50"/>
      <c r="Q9107" s="50"/>
      <c r="R9107" s="50"/>
      <c r="S9107" s="50"/>
      <c r="T9107" s="50"/>
      <c r="U9107" s="50"/>
      <c r="V9107" s="50"/>
      <c r="W9107" s="50"/>
      <c r="X9107" s="50"/>
      <c r="Y9107" s="50"/>
      <c r="Z9107" s="50"/>
      <c r="AA9107" s="50"/>
      <c r="AB9107" s="50"/>
      <c r="AC9107" s="50"/>
      <c r="AD9107" s="50"/>
      <c r="AE9107" s="50"/>
      <c r="AF9107" s="50"/>
      <c r="AG9107" s="50"/>
      <c r="AH9107" s="50"/>
      <c r="AI9107" s="50"/>
      <c r="AJ9107" s="50"/>
      <c r="AK9107" s="50"/>
      <c r="AL9107" s="50"/>
      <c r="AM9107" s="50"/>
      <c r="AN9107" s="50"/>
      <c r="AO9107" s="50"/>
      <c r="AP9107" s="50"/>
      <c r="AQ9107" s="50"/>
      <c r="AR9107" s="50"/>
      <c r="AS9107" s="50"/>
      <c r="AT9107" s="50"/>
      <c r="AU9107" s="50"/>
      <c r="AV9107" s="50"/>
      <c r="AW9107" s="50"/>
      <c r="AX9107" s="50"/>
      <c r="AY9107" s="50"/>
      <c r="AZ9107" s="50"/>
      <c r="BA9107" s="50"/>
      <c r="BB9107" s="50"/>
      <c r="BC9107" s="50"/>
      <c r="BD9107" s="50"/>
      <c r="BE9107" s="50"/>
      <c r="BF9107" s="50"/>
      <c r="BG9107" s="50"/>
      <c r="BH9107" s="50"/>
      <c r="BI9107" s="50"/>
      <c r="BJ9107" s="50"/>
      <c r="BK9107" s="50"/>
      <c r="BL9107" s="50"/>
      <c r="BM9107" s="50"/>
      <c r="BN9107" s="50"/>
      <c r="BO9107" s="50"/>
      <c r="BP9107" s="50"/>
      <c r="BQ9107" s="50"/>
      <c r="BR9107" s="50"/>
      <c r="BS9107" s="50"/>
      <c r="BT9107" s="50"/>
      <c r="BU9107" s="50"/>
      <c r="BV9107" s="50"/>
      <c r="BW9107" s="50"/>
      <c r="BX9107" s="50"/>
      <c r="BY9107" s="50"/>
      <c r="BZ9107" s="50"/>
      <c r="CA9107" s="50"/>
      <c r="CB9107" s="50"/>
      <c r="CC9107" s="50"/>
      <c r="CD9107" s="50"/>
      <c r="CE9107" s="50"/>
      <c r="CF9107" s="50"/>
      <c r="CG9107" s="50"/>
      <c r="CH9107" s="50"/>
      <c r="CI9107" s="50"/>
      <c r="CJ9107" s="50"/>
      <c r="CK9107" s="50"/>
      <c r="CL9107" s="50"/>
      <c r="CM9107" s="50"/>
      <c r="CN9107" s="50"/>
      <c r="CO9107" s="50"/>
      <c r="CP9107" s="50"/>
      <c r="CQ9107" s="50"/>
      <c r="CR9107" s="50"/>
      <c r="CS9107" s="50"/>
      <c r="CT9107" s="50"/>
      <c r="CU9107" s="50"/>
      <c r="CV9107" s="50"/>
      <c r="CW9107" s="50"/>
      <c r="CX9107" s="50"/>
      <c r="CY9107" s="50"/>
      <c r="CZ9107" s="50"/>
      <c r="DA9107" s="50"/>
      <c r="DB9107" s="50"/>
      <c r="DC9107" s="50"/>
      <c r="DD9107" s="50"/>
      <c r="DE9107" s="50"/>
      <c r="DF9107" s="50"/>
      <c r="DG9107" s="50"/>
    </row>
    <row r="9108" spans="1:111" x14ac:dyDescent="0.2">
      <c r="E9108" s="181"/>
      <c r="F9108" s="192"/>
      <c r="G9108" s="192"/>
      <c r="H9108" s="50"/>
      <c r="I9108" s="50"/>
      <c r="J9108" s="50"/>
      <c r="K9108" s="50"/>
      <c r="L9108" s="50"/>
      <c r="M9108" s="50"/>
      <c r="N9108" s="50"/>
      <c r="O9108" s="50"/>
      <c r="P9108" s="50"/>
      <c r="Q9108" s="50"/>
      <c r="R9108" s="50"/>
      <c r="S9108" s="50"/>
      <c r="T9108" s="50"/>
      <c r="U9108" s="50"/>
      <c r="V9108" s="50"/>
      <c r="W9108" s="50"/>
      <c r="X9108" s="50"/>
      <c r="Y9108" s="50"/>
      <c r="Z9108" s="50"/>
      <c r="AA9108" s="50"/>
      <c r="AB9108" s="50"/>
      <c r="AC9108" s="50"/>
      <c r="AD9108" s="50"/>
      <c r="AE9108" s="50"/>
      <c r="AF9108" s="50"/>
      <c r="AG9108" s="50"/>
      <c r="AH9108" s="50"/>
      <c r="AI9108" s="50"/>
      <c r="AJ9108" s="50"/>
      <c r="AK9108" s="50"/>
      <c r="AL9108" s="50"/>
      <c r="AM9108" s="50"/>
      <c r="AN9108" s="50"/>
      <c r="AO9108" s="50"/>
      <c r="AP9108" s="50"/>
      <c r="AQ9108" s="50"/>
      <c r="AR9108" s="50"/>
      <c r="AS9108" s="50"/>
      <c r="AT9108" s="50"/>
      <c r="AU9108" s="50"/>
      <c r="AV9108" s="50"/>
      <c r="AW9108" s="50"/>
      <c r="AX9108" s="50"/>
      <c r="AY9108" s="50"/>
      <c r="AZ9108" s="50"/>
      <c r="BA9108" s="50"/>
      <c r="BB9108" s="50"/>
      <c r="BC9108" s="50"/>
      <c r="BD9108" s="50"/>
      <c r="BE9108" s="50"/>
      <c r="BF9108" s="50"/>
      <c r="BG9108" s="50"/>
      <c r="BH9108" s="50"/>
      <c r="BI9108" s="50"/>
      <c r="BJ9108" s="50"/>
      <c r="BK9108" s="50"/>
      <c r="BL9108" s="50"/>
      <c r="BM9108" s="50"/>
      <c r="BN9108" s="50"/>
      <c r="BO9108" s="50"/>
      <c r="BP9108" s="50"/>
      <c r="BQ9108" s="50"/>
      <c r="BR9108" s="50"/>
      <c r="BS9108" s="50"/>
      <c r="BT9108" s="50"/>
      <c r="BU9108" s="50"/>
      <c r="BV9108" s="50"/>
      <c r="BW9108" s="50"/>
      <c r="BX9108" s="50"/>
      <c r="BY9108" s="50"/>
      <c r="BZ9108" s="50"/>
      <c r="CA9108" s="50"/>
      <c r="CB9108" s="50"/>
      <c r="CC9108" s="50"/>
      <c r="CD9108" s="50"/>
      <c r="CE9108" s="50"/>
      <c r="CF9108" s="50"/>
      <c r="CG9108" s="50"/>
      <c r="CH9108" s="50"/>
      <c r="CI9108" s="50"/>
      <c r="CJ9108" s="50"/>
      <c r="CK9108" s="50"/>
      <c r="CL9108" s="50"/>
      <c r="CM9108" s="50"/>
      <c r="CN9108" s="50"/>
      <c r="CO9108" s="50"/>
      <c r="CP9108" s="50"/>
      <c r="CQ9108" s="50"/>
      <c r="CR9108" s="50"/>
      <c r="CS9108" s="50"/>
      <c r="CT9108" s="50"/>
      <c r="CU9108" s="50"/>
      <c r="CV9108" s="50"/>
      <c r="CW9108" s="50"/>
      <c r="CX9108" s="50"/>
      <c r="CY9108" s="50"/>
      <c r="CZ9108" s="50"/>
      <c r="DA9108" s="50"/>
      <c r="DB9108" s="50"/>
      <c r="DC9108" s="50"/>
      <c r="DD9108" s="50"/>
      <c r="DE9108" s="50"/>
      <c r="DF9108" s="50"/>
      <c r="DG9108" s="50"/>
    </row>
    <row r="9109" spans="1:111" x14ac:dyDescent="0.2">
      <c r="E9109" s="181"/>
      <c r="F9109" s="192"/>
      <c r="G9109" s="192"/>
      <c r="H9109" s="50"/>
      <c r="I9109" s="50"/>
      <c r="J9109" s="50"/>
      <c r="K9109" s="50"/>
      <c r="L9109" s="50"/>
      <c r="M9109" s="50"/>
      <c r="N9109" s="50"/>
      <c r="O9109" s="50"/>
      <c r="P9109" s="50"/>
      <c r="Q9109" s="50"/>
      <c r="R9109" s="50"/>
      <c r="S9109" s="50"/>
      <c r="T9109" s="50"/>
      <c r="U9109" s="50"/>
      <c r="V9109" s="50"/>
      <c r="W9109" s="50"/>
      <c r="X9109" s="50"/>
      <c r="Y9109" s="50"/>
      <c r="Z9109" s="50"/>
      <c r="AA9109" s="50"/>
      <c r="AB9109" s="50"/>
      <c r="AC9109" s="50"/>
      <c r="AD9109" s="50"/>
      <c r="AE9109" s="50"/>
      <c r="AF9109" s="50"/>
      <c r="AG9109" s="50"/>
      <c r="AH9109" s="50"/>
      <c r="AI9109" s="50"/>
      <c r="AJ9109" s="50"/>
      <c r="AK9109" s="50"/>
      <c r="AL9109" s="50"/>
      <c r="AM9109" s="50"/>
      <c r="AN9109" s="50"/>
      <c r="AO9109" s="50"/>
      <c r="AP9109" s="50"/>
      <c r="AQ9109" s="50"/>
      <c r="AR9109" s="50"/>
      <c r="AS9109" s="50"/>
      <c r="AT9109" s="50"/>
      <c r="AU9109" s="50"/>
      <c r="AV9109" s="50"/>
      <c r="AW9109" s="50"/>
      <c r="AX9109" s="50"/>
      <c r="AY9109" s="50"/>
      <c r="AZ9109" s="50"/>
      <c r="BA9109" s="50"/>
      <c r="BB9109" s="50"/>
      <c r="BC9109" s="50"/>
      <c r="BD9109" s="50"/>
      <c r="BE9109" s="50"/>
      <c r="BF9109" s="50"/>
      <c r="BG9109" s="50"/>
      <c r="BH9109" s="50"/>
      <c r="BI9109" s="50"/>
      <c r="BJ9109" s="50"/>
      <c r="BK9109" s="50"/>
      <c r="BL9109" s="50"/>
      <c r="BM9109" s="50"/>
      <c r="BN9109" s="50"/>
      <c r="BO9109" s="50"/>
      <c r="BP9109" s="50"/>
      <c r="BQ9109" s="50"/>
      <c r="BR9109" s="50"/>
      <c r="BS9109" s="50"/>
      <c r="BT9109" s="50"/>
      <c r="BU9109" s="50"/>
      <c r="BV9109" s="50"/>
      <c r="BW9109" s="50"/>
      <c r="BX9109" s="50"/>
      <c r="BY9109" s="50"/>
      <c r="BZ9109" s="50"/>
      <c r="CA9109" s="50"/>
      <c r="CB9109" s="50"/>
      <c r="CC9109" s="50"/>
      <c r="CD9109" s="50"/>
      <c r="CE9109" s="50"/>
      <c r="CF9109" s="50"/>
      <c r="CG9109" s="50"/>
      <c r="CH9109" s="50"/>
      <c r="CI9109" s="50"/>
      <c r="CJ9109" s="50"/>
      <c r="CK9109" s="50"/>
      <c r="CL9109" s="50"/>
      <c r="CM9109" s="50"/>
      <c r="CN9109" s="50"/>
      <c r="CO9109" s="50"/>
      <c r="CP9109" s="50"/>
      <c r="CQ9109" s="50"/>
      <c r="CR9109" s="50"/>
      <c r="CS9109" s="50"/>
      <c r="CT9109" s="50"/>
      <c r="CU9109" s="50"/>
      <c r="CV9109" s="50"/>
      <c r="CW9109" s="50"/>
      <c r="CX9109" s="50"/>
      <c r="CY9109" s="50"/>
      <c r="CZ9109" s="50"/>
      <c r="DA9109" s="50"/>
      <c r="DB9109" s="50"/>
      <c r="DC9109" s="50"/>
      <c r="DD9109" s="50"/>
      <c r="DE9109" s="50"/>
      <c r="DF9109" s="50"/>
      <c r="DG9109" s="50"/>
    </row>
    <row r="9110" spans="1:111" x14ac:dyDescent="0.2">
      <c r="E9110" s="181"/>
      <c r="F9110" s="192"/>
      <c r="G9110" s="192"/>
      <c r="H9110" s="50"/>
      <c r="I9110" s="50"/>
      <c r="J9110" s="50"/>
      <c r="K9110" s="50"/>
      <c r="L9110" s="50"/>
      <c r="M9110" s="50"/>
      <c r="N9110" s="50"/>
      <c r="O9110" s="50"/>
      <c r="P9110" s="50"/>
      <c r="Q9110" s="50"/>
      <c r="R9110" s="50"/>
      <c r="S9110" s="50"/>
      <c r="T9110" s="50"/>
      <c r="U9110" s="50"/>
      <c r="V9110" s="50"/>
      <c r="W9110" s="50"/>
      <c r="X9110" s="50"/>
      <c r="Y9110" s="50"/>
      <c r="Z9110" s="50"/>
      <c r="AA9110" s="50"/>
      <c r="AB9110" s="50"/>
      <c r="AC9110" s="50"/>
      <c r="AD9110" s="50"/>
      <c r="AE9110" s="50"/>
      <c r="AF9110" s="50"/>
      <c r="AG9110" s="50"/>
      <c r="AH9110" s="50"/>
      <c r="AI9110" s="50"/>
      <c r="AJ9110" s="50"/>
      <c r="AK9110" s="50"/>
      <c r="AL9110" s="50"/>
      <c r="AM9110" s="50"/>
      <c r="AN9110" s="50"/>
      <c r="AO9110" s="50"/>
      <c r="AP9110" s="50"/>
      <c r="AQ9110" s="50"/>
      <c r="AR9110" s="50"/>
      <c r="AS9110" s="50"/>
      <c r="AT9110" s="50"/>
      <c r="AU9110" s="50"/>
      <c r="AV9110" s="50"/>
      <c r="AW9110" s="50"/>
      <c r="AX9110" s="50"/>
      <c r="AY9110" s="50"/>
      <c r="AZ9110" s="50"/>
      <c r="BA9110" s="50"/>
      <c r="BB9110" s="50"/>
      <c r="BC9110" s="50"/>
      <c r="BD9110" s="50"/>
      <c r="BE9110" s="50"/>
      <c r="BF9110" s="50"/>
      <c r="BG9110" s="50"/>
      <c r="BH9110" s="50"/>
      <c r="BI9110" s="50"/>
      <c r="BJ9110" s="50"/>
      <c r="BK9110" s="50"/>
      <c r="BL9110" s="50"/>
      <c r="BM9110" s="50"/>
      <c r="BN9110" s="50"/>
      <c r="BO9110" s="50"/>
      <c r="BP9110" s="50"/>
      <c r="BQ9110" s="50"/>
      <c r="BR9110" s="50"/>
      <c r="BS9110" s="50"/>
      <c r="BT9110" s="50"/>
      <c r="BU9110" s="50"/>
      <c r="BV9110" s="50"/>
      <c r="BW9110" s="50"/>
      <c r="BX9110" s="50"/>
      <c r="BY9110" s="50"/>
      <c r="BZ9110" s="50"/>
      <c r="CA9110" s="50"/>
      <c r="CB9110" s="50"/>
      <c r="CC9110" s="50"/>
      <c r="CD9110" s="50"/>
      <c r="CE9110" s="50"/>
      <c r="CF9110" s="50"/>
      <c r="CG9110" s="50"/>
      <c r="CH9110" s="50"/>
      <c r="CI9110" s="50"/>
      <c r="CJ9110" s="50"/>
      <c r="CK9110" s="50"/>
      <c r="CL9110" s="50"/>
      <c r="CM9110" s="50"/>
      <c r="CN9110" s="50"/>
      <c r="CO9110" s="50"/>
      <c r="CP9110" s="50"/>
      <c r="CQ9110" s="50"/>
      <c r="CR9110" s="50"/>
      <c r="CS9110" s="50"/>
      <c r="CT9110" s="50"/>
      <c r="CU9110" s="50"/>
      <c r="CV9110" s="50"/>
      <c r="CW9110" s="50"/>
      <c r="CX9110" s="50"/>
      <c r="CY9110" s="50"/>
      <c r="CZ9110" s="50"/>
      <c r="DA9110" s="50"/>
      <c r="DB9110" s="50"/>
      <c r="DC9110" s="50"/>
      <c r="DD9110" s="50"/>
      <c r="DE9110" s="50"/>
      <c r="DF9110" s="50"/>
      <c r="DG9110" s="50"/>
    </row>
    <row r="9111" spans="1:111" x14ac:dyDescent="0.2">
      <c r="E9111" s="181"/>
      <c r="F9111" s="192"/>
      <c r="G9111" s="192"/>
      <c r="H9111" s="50"/>
      <c r="I9111" s="50"/>
      <c r="J9111" s="50"/>
      <c r="K9111" s="50"/>
      <c r="L9111" s="50"/>
      <c r="M9111" s="50"/>
      <c r="N9111" s="50"/>
      <c r="O9111" s="50"/>
      <c r="P9111" s="50"/>
      <c r="Q9111" s="50"/>
      <c r="R9111" s="50"/>
      <c r="S9111" s="50"/>
      <c r="T9111" s="50"/>
      <c r="U9111" s="50"/>
      <c r="V9111" s="50"/>
      <c r="W9111" s="50"/>
      <c r="X9111" s="50"/>
      <c r="Y9111" s="50"/>
      <c r="Z9111" s="50"/>
      <c r="AA9111" s="50"/>
      <c r="AB9111" s="50"/>
      <c r="AC9111" s="50"/>
      <c r="AD9111" s="50"/>
      <c r="AE9111" s="50"/>
      <c r="AF9111" s="50"/>
      <c r="AG9111" s="50"/>
      <c r="AH9111" s="50"/>
      <c r="AI9111" s="50"/>
      <c r="AJ9111" s="50"/>
      <c r="AK9111" s="50"/>
      <c r="AL9111" s="50"/>
      <c r="AM9111" s="50"/>
      <c r="AN9111" s="50"/>
      <c r="AO9111" s="50"/>
      <c r="AP9111" s="50"/>
      <c r="AQ9111" s="50"/>
      <c r="AR9111" s="50"/>
      <c r="AS9111" s="50"/>
      <c r="AT9111" s="50"/>
      <c r="AU9111" s="50"/>
      <c r="AV9111" s="50"/>
      <c r="AW9111" s="50"/>
      <c r="AX9111" s="50"/>
      <c r="AY9111" s="50"/>
      <c r="AZ9111" s="50"/>
      <c r="BA9111" s="50"/>
      <c r="BB9111" s="50"/>
      <c r="BC9111" s="50"/>
      <c r="BD9111" s="50"/>
      <c r="BE9111" s="50"/>
      <c r="BF9111" s="50"/>
      <c r="BG9111" s="50"/>
      <c r="BH9111" s="50"/>
      <c r="BI9111" s="50"/>
      <c r="BJ9111" s="50"/>
      <c r="BK9111" s="50"/>
      <c r="BL9111" s="50"/>
      <c r="BM9111" s="50"/>
      <c r="BN9111" s="50"/>
      <c r="BO9111" s="50"/>
      <c r="BP9111" s="50"/>
      <c r="BQ9111" s="50"/>
      <c r="BR9111" s="50"/>
      <c r="BS9111" s="50"/>
      <c r="BT9111" s="50"/>
      <c r="BU9111" s="50"/>
      <c r="BV9111" s="50"/>
      <c r="BW9111" s="50"/>
      <c r="BX9111" s="50"/>
      <c r="BY9111" s="50"/>
      <c r="BZ9111" s="50"/>
      <c r="CA9111" s="50"/>
      <c r="CB9111" s="50"/>
      <c r="CC9111" s="50"/>
      <c r="CD9111" s="50"/>
      <c r="CE9111" s="50"/>
      <c r="CF9111" s="50"/>
      <c r="CG9111" s="50"/>
      <c r="CH9111" s="50"/>
      <c r="CI9111" s="50"/>
      <c r="CJ9111" s="50"/>
      <c r="CK9111" s="50"/>
      <c r="CL9111" s="50"/>
      <c r="CM9111" s="50"/>
      <c r="CN9111" s="50"/>
      <c r="CO9111" s="50"/>
      <c r="CP9111" s="50"/>
      <c r="CQ9111" s="50"/>
      <c r="CR9111" s="50"/>
      <c r="CS9111" s="50"/>
      <c r="CT9111" s="50"/>
      <c r="CU9111" s="50"/>
      <c r="CV9111" s="50"/>
      <c r="CW9111" s="50"/>
      <c r="CX9111" s="50"/>
      <c r="CY9111" s="50"/>
      <c r="CZ9111" s="50"/>
      <c r="DA9111" s="50"/>
      <c r="DB9111" s="50"/>
      <c r="DC9111" s="50"/>
      <c r="DD9111" s="50"/>
      <c r="DE9111" s="50"/>
      <c r="DF9111" s="50"/>
      <c r="DG9111" s="50"/>
    </row>
    <row r="9112" spans="1:111" x14ac:dyDescent="0.2">
      <c r="E9112" s="181"/>
      <c r="F9112" s="192"/>
      <c r="G9112" s="192"/>
      <c r="H9112" s="50"/>
      <c r="I9112" s="50"/>
      <c r="J9112" s="50"/>
      <c r="K9112" s="50"/>
      <c r="L9112" s="50"/>
      <c r="M9112" s="50"/>
      <c r="N9112" s="50"/>
      <c r="O9112" s="50"/>
      <c r="P9112" s="50"/>
      <c r="Q9112" s="50"/>
      <c r="R9112" s="50"/>
      <c r="S9112" s="50"/>
      <c r="T9112" s="50"/>
      <c r="U9112" s="50"/>
      <c r="V9112" s="50"/>
      <c r="W9112" s="50"/>
      <c r="X9112" s="50"/>
      <c r="Y9112" s="50"/>
      <c r="Z9112" s="50"/>
      <c r="AA9112" s="50"/>
      <c r="AB9112" s="50"/>
      <c r="AC9112" s="50"/>
      <c r="AD9112" s="50"/>
      <c r="AE9112" s="50"/>
      <c r="AF9112" s="50"/>
      <c r="AG9112" s="50"/>
      <c r="AH9112" s="50"/>
      <c r="AI9112" s="50"/>
      <c r="AJ9112" s="50"/>
      <c r="AK9112" s="50"/>
      <c r="AL9112" s="50"/>
      <c r="AM9112" s="50"/>
      <c r="AN9112" s="50"/>
      <c r="AO9112" s="50"/>
      <c r="AP9112" s="50"/>
      <c r="AQ9112" s="50"/>
      <c r="AR9112" s="50"/>
      <c r="AS9112" s="50"/>
      <c r="AT9112" s="50"/>
      <c r="AU9112" s="50"/>
      <c r="AV9112" s="50"/>
      <c r="AW9112" s="50"/>
      <c r="AX9112" s="50"/>
      <c r="AY9112" s="50"/>
      <c r="AZ9112" s="50"/>
      <c r="BA9112" s="50"/>
      <c r="BB9112" s="50"/>
      <c r="BC9112" s="50"/>
      <c r="BD9112" s="50"/>
      <c r="BE9112" s="50"/>
      <c r="BF9112" s="50"/>
      <c r="BG9112" s="50"/>
      <c r="BH9112" s="50"/>
      <c r="BI9112" s="50"/>
      <c r="BJ9112" s="50"/>
      <c r="BK9112" s="50"/>
      <c r="BL9112" s="50"/>
      <c r="BM9112" s="50"/>
      <c r="BN9112" s="50"/>
      <c r="BO9112" s="50"/>
      <c r="BP9112" s="50"/>
      <c r="BQ9112" s="50"/>
      <c r="BR9112" s="50"/>
      <c r="BS9112" s="50"/>
      <c r="BT9112" s="50"/>
      <c r="BU9112" s="50"/>
      <c r="BV9112" s="50"/>
      <c r="BW9112" s="50"/>
      <c r="BX9112" s="50"/>
      <c r="BY9112" s="50"/>
      <c r="BZ9112" s="50"/>
      <c r="CA9112" s="50"/>
      <c r="CB9112" s="50"/>
      <c r="CC9112" s="50"/>
      <c r="CD9112" s="50"/>
      <c r="CE9112" s="50"/>
      <c r="CF9112" s="50"/>
      <c r="CG9112" s="50"/>
      <c r="CH9112" s="50"/>
      <c r="CI9112" s="50"/>
      <c r="CJ9112" s="50"/>
      <c r="CK9112" s="50"/>
      <c r="CL9112" s="50"/>
      <c r="CM9112" s="50"/>
      <c r="CN9112" s="50"/>
      <c r="CO9112" s="50"/>
      <c r="CP9112" s="50"/>
      <c r="CQ9112" s="50"/>
      <c r="CR9112" s="50"/>
      <c r="CS9112" s="50"/>
      <c r="CT9112" s="50"/>
      <c r="CU9112" s="50"/>
      <c r="CV9112" s="50"/>
      <c r="CW9112" s="50"/>
      <c r="CX9112" s="50"/>
      <c r="CY9112" s="50"/>
      <c r="CZ9112" s="50"/>
      <c r="DA9112" s="50"/>
      <c r="DB9112" s="50"/>
      <c r="DC9112" s="50"/>
      <c r="DD9112" s="50"/>
      <c r="DE9112" s="50"/>
      <c r="DF9112" s="50"/>
      <c r="DG9112" s="50"/>
    </row>
    <row r="9113" spans="1:111" x14ac:dyDescent="0.2">
      <c r="E9113" s="181"/>
      <c r="F9113" s="192"/>
      <c r="G9113" s="192"/>
      <c r="H9113" s="50"/>
      <c r="I9113" s="50"/>
      <c r="J9113" s="50"/>
      <c r="K9113" s="50"/>
      <c r="L9113" s="50"/>
      <c r="M9113" s="50"/>
      <c r="N9113" s="50"/>
      <c r="O9113" s="50"/>
      <c r="P9113" s="50"/>
      <c r="Q9113" s="50"/>
      <c r="R9113" s="50"/>
      <c r="S9113" s="50"/>
      <c r="T9113" s="50"/>
      <c r="U9113" s="50"/>
      <c r="V9113" s="50"/>
      <c r="W9113" s="50"/>
      <c r="X9113" s="50"/>
      <c r="Y9113" s="50"/>
      <c r="Z9113" s="50"/>
      <c r="AA9113" s="50"/>
      <c r="AB9113" s="50"/>
      <c r="AC9113" s="50"/>
      <c r="AD9113" s="50"/>
      <c r="AE9113" s="50"/>
      <c r="AF9113" s="50"/>
      <c r="AG9113" s="50"/>
      <c r="AH9113" s="50"/>
      <c r="AI9113" s="50"/>
      <c r="AJ9113" s="50"/>
      <c r="AK9113" s="50"/>
      <c r="AL9113" s="50"/>
      <c r="AM9113" s="50"/>
      <c r="AN9113" s="50"/>
      <c r="AO9113" s="50"/>
      <c r="AP9113" s="50"/>
      <c r="AQ9113" s="50"/>
      <c r="AR9113" s="50"/>
      <c r="AS9113" s="50"/>
      <c r="AT9113" s="50"/>
      <c r="AU9113" s="50"/>
      <c r="AV9113" s="50"/>
      <c r="AW9113" s="50"/>
      <c r="AX9113" s="50"/>
      <c r="AY9113" s="50"/>
      <c r="AZ9113" s="50"/>
      <c r="BA9113" s="50"/>
      <c r="BB9113" s="50"/>
      <c r="BC9113" s="50"/>
      <c r="BD9113" s="50"/>
      <c r="BE9113" s="50"/>
      <c r="BF9113" s="50"/>
      <c r="BG9113" s="50"/>
      <c r="BH9113" s="50"/>
      <c r="BI9113" s="50"/>
      <c r="BJ9113" s="50"/>
      <c r="BK9113" s="50"/>
      <c r="BL9113" s="50"/>
      <c r="BM9113" s="50"/>
      <c r="BN9113" s="50"/>
      <c r="BO9113" s="50"/>
      <c r="BP9113" s="50"/>
      <c r="BQ9113" s="50"/>
      <c r="BR9113" s="50"/>
      <c r="BS9113" s="50"/>
      <c r="BT9113" s="50"/>
      <c r="BU9113" s="50"/>
      <c r="BV9113" s="50"/>
      <c r="BW9113" s="50"/>
      <c r="BX9113" s="50"/>
      <c r="BY9113" s="50"/>
      <c r="BZ9113" s="50"/>
      <c r="CA9113" s="50"/>
      <c r="CB9113" s="50"/>
      <c r="CC9113" s="50"/>
      <c r="CD9113" s="50"/>
      <c r="CE9113" s="50"/>
      <c r="CF9113" s="50"/>
      <c r="CG9113" s="50"/>
      <c r="CH9113" s="50"/>
      <c r="CI9113" s="50"/>
      <c r="CJ9113" s="50"/>
      <c r="CK9113" s="50"/>
      <c r="CL9113" s="50"/>
      <c r="CM9113" s="50"/>
      <c r="CN9113" s="50"/>
      <c r="CO9113" s="50"/>
      <c r="CP9113" s="50"/>
      <c r="CQ9113" s="50"/>
      <c r="CR9113" s="50"/>
      <c r="CS9113" s="50"/>
      <c r="CT9113" s="50"/>
      <c r="CU9113" s="50"/>
      <c r="CV9113" s="50"/>
      <c r="CW9113" s="50"/>
      <c r="CX9113" s="50"/>
      <c r="CY9113" s="50"/>
      <c r="CZ9113" s="50"/>
      <c r="DA9113" s="50"/>
      <c r="DB9113" s="50"/>
      <c r="DC9113" s="50"/>
      <c r="DD9113" s="50"/>
      <c r="DE9113" s="50"/>
      <c r="DF9113" s="50"/>
      <c r="DG9113" s="50"/>
    </row>
    <row r="9114" spans="1:111" x14ac:dyDescent="0.2">
      <c r="E9114" s="181"/>
      <c r="F9114" s="192"/>
      <c r="G9114" s="192"/>
      <c r="H9114" s="50"/>
      <c r="I9114" s="50"/>
      <c r="J9114" s="50"/>
      <c r="K9114" s="50"/>
      <c r="L9114" s="50"/>
      <c r="M9114" s="50"/>
      <c r="N9114" s="50"/>
      <c r="O9114" s="50"/>
      <c r="P9114" s="50"/>
      <c r="Q9114" s="50"/>
      <c r="R9114" s="50"/>
      <c r="S9114" s="50"/>
      <c r="T9114" s="50"/>
      <c r="U9114" s="50"/>
      <c r="V9114" s="50"/>
      <c r="W9114" s="50"/>
      <c r="X9114" s="50"/>
      <c r="Y9114" s="50"/>
      <c r="Z9114" s="50"/>
      <c r="AA9114" s="50"/>
      <c r="AB9114" s="50"/>
      <c r="AC9114" s="50"/>
      <c r="AD9114" s="50"/>
      <c r="AE9114" s="50"/>
      <c r="AF9114" s="50"/>
      <c r="AG9114" s="50"/>
      <c r="AH9114" s="50"/>
      <c r="AI9114" s="50"/>
      <c r="AJ9114" s="50"/>
      <c r="AK9114" s="50"/>
      <c r="AL9114" s="50"/>
      <c r="AM9114" s="50"/>
      <c r="AN9114" s="50"/>
      <c r="AO9114" s="50"/>
      <c r="AP9114" s="50"/>
      <c r="AQ9114" s="50"/>
      <c r="AR9114" s="50"/>
      <c r="AS9114" s="50"/>
      <c r="AT9114" s="50"/>
      <c r="AU9114" s="50"/>
      <c r="AV9114" s="50"/>
      <c r="AW9114" s="50"/>
      <c r="AX9114" s="50"/>
      <c r="AY9114" s="50"/>
      <c r="AZ9114" s="50"/>
      <c r="BA9114" s="50"/>
      <c r="BB9114" s="50"/>
      <c r="BC9114" s="50"/>
      <c r="BD9114" s="50"/>
      <c r="BE9114" s="50"/>
      <c r="BF9114" s="50"/>
      <c r="BG9114" s="50"/>
      <c r="BH9114" s="50"/>
      <c r="BI9114" s="50"/>
      <c r="BJ9114" s="50"/>
      <c r="BK9114" s="50"/>
      <c r="BL9114" s="50"/>
      <c r="BM9114" s="50"/>
      <c r="BN9114" s="50"/>
      <c r="BO9114" s="50"/>
      <c r="BP9114" s="50"/>
      <c r="BQ9114" s="50"/>
      <c r="BR9114" s="50"/>
      <c r="BS9114" s="50"/>
      <c r="BT9114" s="50"/>
      <c r="BU9114" s="50"/>
      <c r="BV9114" s="50"/>
      <c r="BW9114" s="50"/>
      <c r="BX9114" s="50"/>
      <c r="BY9114" s="50"/>
      <c r="BZ9114" s="50"/>
      <c r="CA9114" s="50"/>
      <c r="CB9114" s="50"/>
      <c r="CC9114" s="50"/>
      <c r="CD9114" s="50"/>
      <c r="CE9114" s="50"/>
      <c r="CF9114" s="50"/>
      <c r="CG9114" s="50"/>
      <c r="CH9114" s="50"/>
      <c r="CI9114" s="50"/>
      <c r="CJ9114" s="50"/>
      <c r="CK9114" s="50"/>
      <c r="CL9114" s="50"/>
      <c r="CM9114" s="50"/>
      <c r="CN9114" s="50"/>
      <c r="CO9114" s="50"/>
      <c r="CP9114" s="50"/>
      <c r="CQ9114" s="50"/>
      <c r="CR9114" s="50"/>
      <c r="CS9114" s="50"/>
      <c r="CT9114" s="50"/>
      <c r="CU9114" s="50"/>
      <c r="CV9114" s="50"/>
      <c r="CW9114" s="50"/>
      <c r="CX9114" s="50"/>
      <c r="CY9114" s="50"/>
      <c r="CZ9114" s="50"/>
      <c r="DA9114" s="50"/>
      <c r="DB9114" s="50"/>
      <c r="DC9114" s="50"/>
      <c r="DD9114" s="50"/>
      <c r="DE9114" s="50"/>
      <c r="DF9114" s="50"/>
      <c r="DG9114" s="50"/>
    </row>
    <row r="9115" spans="1:111" x14ac:dyDescent="0.2">
      <c r="E9115" s="181"/>
      <c r="F9115" s="192"/>
      <c r="G9115" s="192"/>
      <c r="H9115" s="50"/>
      <c r="I9115" s="50"/>
      <c r="J9115" s="50"/>
      <c r="K9115" s="50"/>
      <c r="L9115" s="50"/>
      <c r="M9115" s="50"/>
      <c r="N9115" s="50"/>
      <c r="O9115" s="50"/>
      <c r="P9115" s="50"/>
      <c r="Q9115" s="50"/>
      <c r="R9115" s="50"/>
      <c r="S9115" s="50"/>
      <c r="T9115" s="50"/>
      <c r="U9115" s="50"/>
      <c r="V9115" s="50"/>
      <c r="W9115" s="50"/>
      <c r="X9115" s="50"/>
      <c r="Y9115" s="50"/>
      <c r="Z9115" s="50"/>
      <c r="AA9115" s="50"/>
      <c r="AB9115" s="50"/>
      <c r="AC9115" s="50"/>
      <c r="AD9115" s="50"/>
      <c r="AE9115" s="50"/>
      <c r="AF9115" s="50"/>
      <c r="AG9115" s="50"/>
      <c r="AH9115" s="50"/>
      <c r="AI9115" s="50"/>
      <c r="AJ9115" s="50"/>
      <c r="AK9115" s="50"/>
      <c r="AL9115" s="50"/>
      <c r="AM9115" s="50"/>
      <c r="AN9115" s="50"/>
      <c r="AO9115" s="50"/>
      <c r="AP9115" s="50"/>
      <c r="AQ9115" s="50"/>
      <c r="AR9115" s="50"/>
      <c r="AS9115" s="50"/>
      <c r="AT9115" s="50"/>
      <c r="AU9115" s="50"/>
      <c r="AV9115" s="50"/>
      <c r="AW9115" s="50"/>
      <c r="AX9115" s="50"/>
      <c r="AY9115" s="50"/>
      <c r="AZ9115" s="50"/>
      <c r="BA9115" s="50"/>
      <c r="BB9115" s="50"/>
      <c r="BC9115" s="50"/>
      <c r="BD9115" s="50"/>
      <c r="BE9115" s="50"/>
      <c r="BF9115" s="50"/>
      <c r="BG9115" s="50"/>
      <c r="BH9115" s="50"/>
      <c r="BI9115" s="50"/>
      <c r="BJ9115" s="50"/>
      <c r="BK9115" s="50"/>
      <c r="BL9115" s="50"/>
      <c r="BM9115" s="50"/>
      <c r="BN9115" s="50"/>
      <c r="BO9115" s="50"/>
      <c r="BP9115" s="50"/>
      <c r="BQ9115" s="50"/>
      <c r="BR9115" s="50"/>
      <c r="BS9115" s="50"/>
      <c r="BT9115" s="50"/>
      <c r="BU9115" s="50"/>
      <c r="BV9115" s="50"/>
      <c r="BW9115" s="50"/>
      <c r="BX9115" s="50"/>
      <c r="BY9115" s="50"/>
      <c r="BZ9115" s="50"/>
      <c r="CA9115" s="50"/>
      <c r="CB9115" s="50"/>
      <c r="CC9115" s="50"/>
      <c r="CD9115" s="50"/>
      <c r="CE9115" s="50"/>
      <c r="CF9115" s="50"/>
      <c r="CG9115" s="50"/>
      <c r="CH9115" s="50"/>
      <c r="CI9115" s="50"/>
      <c r="CJ9115" s="50"/>
      <c r="CK9115" s="50"/>
      <c r="CL9115" s="50"/>
      <c r="CM9115" s="50"/>
      <c r="CN9115" s="50"/>
      <c r="CO9115" s="50"/>
      <c r="CP9115" s="50"/>
      <c r="CQ9115" s="50"/>
      <c r="CR9115" s="50"/>
      <c r="CS9115" s="50"/>
      <c r="CT9115" s="50"/>
      <c r="CU9115" s="50"/>
      <c r="CV9115" s="50"/>
      <c r="CW9115" s="50"/>
      <c r="CX9115" s="50"/>
      <c r="CY9115" s="50"/>
      <c r="CZ9115" s="50"/>
      <c r="DA9115" s="50"/>
      <c r="DB9115" s="50"/>
      <c r="DC9115" s="50"/>
      <c r="DD9115" s="50"/>
      <c r="DE9115" s="50"/>
      <c r="DF9115" s="50"/>
      <c r="DG9115" s="50"/>
    </row>
    <row r="9116" spans="1:111" x14ac:dyDescent="0.2">
      <c r="E9116" s="181"/>
      <c r="F9116" s="192"/>
      <c r="G9116" s="192"/>
      <c r="H9116" s="50"/>
      <c r="I9116" s="50"/>
      <c r="J9116" s="50"/>
      <c r="K9116" s="50"/>
      <c r="L9116" s="50"/>
      <c r="M9116" s="50"/>
      <c r="N9116" s="50"/>
      <c r="O9116" s="50"/>
      <c r="P9116" s="50"/>
      <c r="Q9116" s="50"/>
      <c r="R9116" s="50"/>
      <c r="S9116" s="50"/>
      <c r="T9116" s="50"/>
      <c r="U9116" s="50"/>
      <c r="V9116" s="50"/>
      <c r="W9116" s="50"/>
      <c r="X9116" s="50"/>
      <c r="Y9116" s="50"/>
      <c r="Z9116" s="50"/>
      <c r="AA9116" s="50"/>
      <c r="AB9116" s="50"/>
      <c r="AC9116" s="50"/>
      <c r="AD9116" s="50"/>
      <c r="AE9116" s="50"/>
      <c r="AF9116" s="50"/>
      <c r="AG9116" s="50"/>
      <c r="AH9116" s="50"/>
      <c r="AI9116" s="50"/>
      <c r="AJ9116" s="50"/>
      <c r="AK9116" s="50"/>
      <c r="AL9116" s="50"/>
      <c r="AM9116" s="50"/>
      <c r="AN9116" s="50"/>
      <c r="AO9116" s="50"/>
      <c r="AP9116" s="50"/>
      <c r="AQ9116" s="50"/>
      <c r="AR9116" s="50"/>
      <c r="AS9116" s="50"/>
      <c r="AT9116" s="50"/>
      <c r="AU9116" s="50"/>
      <c r="AV9116" s="50"/>
      <c r="AW9116" s="50"/>
      <c r="AX9116" s="50"/>
      <c r="AY9116" s="50"/>
      <c r="AZ9116" s="50"/>
      <c r="BA9116" s="50"/>
      <c r="BB9116" s="50"/>
      <c r="BC9116" s="50"/>
      <c r="BD9116" s="50"/>
      <c r="BE9116" s="50"/>
      <c r="BF9116" s="50"/>
      <c r="BG9116" s="50"/>
      <c r="BH9116" s="50"/>
      <c r="BI9116" s="50"/>
      <c r="BJ9116" s="50"/>
      <c r="BK9116" s="50"/>
      <c r="BL9116" s="50"/>
      <c r="BM9116" s="50"/>
      <c r="BN9116" s="50"/>
      <c r="BO9116" s="50"/>
      <c r="BP9116" s="50"/>
      <c r="BQ9116" s="50"/>
      <c r="BR9116" s="50"/>
      <c r="BS9116" s="50"/>
      <c r="BT9116" s="50"/>
      <c r="BU9116" s="50"/>
      <c r="BV9116" s="50"/>
      <c r="BW9116" s="50"/>
      <c r="BX9116" s="50"/>
      <c r="BY9116" s="50"/>
      <c r="BZ9116" s="50"/>
      <c r="CA9116" s="50"/>
      <c r="CB9116" s="50"/>
      <c r="CC9116" s="50"/>
      <c r="CD9116" s="50"/>
      <c r="CE9116" s="50"/>
      <c r="CF9116" s="50"/>
      <c r="CG9116" s="50"/>
      <c r="CH9116" s="50"/>
      <c r="CI9116" s="50"/>
      <c r="CJ9116" s="50"/>
      <c r="CK9116" s="50"/>
      <c r="CL9116" s="50"/>
      <c r="CM9116" s="50"/>
      <c r="CN9116" s="50"/>
      <c r="CO9116" s="50"/>
      <c r="CP9116" s="50"/>
      <c r="CQ9116" s="50"/>
      <c r="CR9116" s="50"/>
      <c r="CS9116" s="50"/>
      <c r="CT9116" s="50"/>
      <c r="CU9116" s="50"/>
      <c r="CV9116" s="50"/>
      <c r="CW9116" s="50"/>
      <c r="CX9116" s="50"/>
      <c r="CY9116" s="50"/>
      <c r="CZ9116" s="50"/>
      <c r="DA9116" s="50"/>
      <c r="DB9116" s="50"/>
      <c r="DC9116" s="50"/>
      <c r="DD9116" s="50"/>
      <c r="DE9116" s="50"/>
      <c r="DF9116" s="50"/>
      <c r="DG9116" s="50"/>
    </row>
    <row r="9117" spans="1:111" x14ac:dyDescent="0.2">
      <c r="A9117" s="84"/>
      <c r="B9117" s="84"/>
      <c r="C9117" s="84"/>
      <c r="D9117" s="54"/>
      <c r="E9117" s="181"/>
      <c r="F9117" s="192"/>
      <c r="G9117" s="192"/>
      <c r="H9117" s="50"/>
      <c r="I9117" s="50"/>
      <c r="J9117" s="50"/>
      <c r="K9117" s="50"/>
      <c r="L9117" s="50"/>
      <c r="M9117" s="50"/>
      <c r="N9117" s="50"/>
      <c r="O9117" s="50"/>
      <c r="P9117" s="50"/>
      <c r="Q9117" s="50"/>
      <c r="R9117" s="50"/>
      <c r="S9117" s="50"/>
      <c r="T9117" s="50"/>
      <c r="U9117" s="50"/>
      <c r="V9117" s="50"/>
      <c r="W9117" s="50"/>
      <c r="X9117" s="50"/>
      <c r="Y9117" s="50"/>
      <c r="Z9117" s="50"/>
      <c r="AA9117" s="50"/>
      <c r="AB9117" s="50"/>
      <c r="AC9117" s="50"/>
      <c r="AD9117" s="50"/>
      <c r="AE9117" s="50"/>
      <c r="AF9117" s="50"/>
      <c r="AG9117" s="50"/>
      <c r="AH9117" s="50"/>
      <c r="AI9117" s="50"/>
      <c r="AJ9117" s="50"/>
      <c r="AK9117" s="50"/>
      <c r="AL9117" s="50"/>
      <c r="AM9117" s="50"/>
      <c r="AN9117" s="50"/>
      <c r="AO9117" s="50"/>
      <c r="AP9117" s="50"/>
      <c r="AQ9117" s="50"/>
      <c r="AR9117" s="50"/>
      <c r="AS9117" s="50"/>
      <c r="AT9117" s="50"/>
      <c r="AU9117" s="50"/>
      <c r="AV9117" s="50"/>
      <c r="AW9117" s="50"/>
      <c r="AX9117" s="50"/>
      <c r="AY9117" s="50"/>
      <c r="AZ9117" s="50"/>
      <c r="BA9117" s="50"/>
      <c r="BB9117" s="50"/>
      <c r="BC9117" s="50"/>
      <c r="BD9117" s="50"/>
      <c r="BE9117" s="50"/>
      <c r="BF9117" s="50"/>
      <c r="BG9117" s="50"/>
      <c r="BH9117" s="50"/>
      <c r="BI9117" s="50"/>
      <c r="BJ9117" s="50"/>
      <c r="BK9117" s="50"/>
      <c r="BL9117" s="50"/>
      <c r="BM9117" s="50"/>
      <c r="BN9117" s="50"/>
      <c r="BO9117" s="50"/>
      <c r="BP9117" s="50"/>
      <c r="BQ9117" s="50"/>
      <c r="BR9117" s="50"/>
      <c r="BS9117" s="50"/>
      <c r="BT9117" s="50"/>
      <c r="BU9117" s="50"/>
      <c r="BV9117" s="50"/>
      <c r="BW9117" s="50"/>
      <c r="BX9117" s="50"/>
      <c r="BY9117" s="50"/>
      <c r="BZ9117" s="50"/>
      <c r="CA9117" s="50"/>
      <c r="CB9117" s="50"/>
      <c r="CC9117" s="50"/>
      <c r="CD9117" s="50"/>
      <c r="CE9117" s="50"/>
      <c r="CF9117" s="50"/>
      <c r="CG9117" s="50"/>
      <c r="CH9117" s="50"/>
      <c r="CI9117" s="50"/>
      <c r="CJ9117" s="50"/>
      <c r="CK9117" s="50"/>
      <c r="CL9117" s="50"/>
      <c r="CM9117" s="50"/>
      <c r="CN9117" s="50"/>
      <c r="CO9117" s="50"/>
      <c r="CP9117" s="50"/>
      <c r="CQ9117" s="50"/>
      <c r="CR9117" s="50"/>
      <c r="CS9117" s="50"/>
      <c r="CT9117" s="50"/>
      <c r="CU9117" s="50"/>
      <c r="CV9117" s="50"/>
      <c r="CW9117" s="50"/>
      <c r="CX9117" s="50"/>
      <c r="CY9117" s="50"/>
      <c r="CZ9117" s="50"/>
      <c r="DA9117" s="50"/>
      <c r="DB9117" s="50"/>
      <c r="DC9117" s="50"/>
      <c r="DD9117" s="50"/>
      <c r="DE9117" s="50"/>
      <c r="DF9117" s="50"/>
      <c r="DG9117" s="50"/>
    </row>
    <row r="9118" spans="1:111" x14ac:dyDescent="0.2">
      <c r="A9118" s="84"/>
      <c r="B9118" s="84"/>
      <c r="C9118" s="84"/>
      <c r="E9118" s="181"/>
      <c r="F9118" s="192"/>
      <c r="G9118" s="192"/>
      <c r="H9118" s="50"/>
      <c r="I9118" s="50"/>
      <c r="J9118" s="50"/>
      <c r="K9118" s="50"/>
      <c r="L9118" s="50"/>
      <c r="M9118" s="50"/>
      <c r="N9118" s="50"/>
      <c r="O9118" s="50"/>
      <c r="P9118" s="50"/>
      <c r="Q9118" s="50"/>
      <c r="R9118" s="50"/>
      <c r="S9118" s="50"/>
      <c r="T9118" s="50"/>
      <c r="U9118" s="50"/>
      <c r="V9118" s="50"/>
      <c r="W9118" s="50"/>
      <c r="X9118" s="50"/>
      <c r="Y9118" s="50"/>
      <c r="Z9118" s="50"/>
      <c r="AA9118" s="50"/>
      <c r="AB9118" s="50"/>
      <c r="AC9118" s="50"/>
      <c r="AD9118" s="50"/>
      <c r="AE9118" s="50"/>
      <c r="AF9118" s="50"/>
      <c r="AG9118" s="50"/>
      <c r="AH9118" s="50"/>
      <c r="AI9118" s="50"/>
      <c r="AJ9118" s="50"/>
      <c r="AK9118" s="50"/>
      <c r="AL9118" s="50"/>
      <c r="AM9118" s="50"/>
      <c r="AN9118" s="50"/>
      <c r="AO9118" s="50"/>
      <c r="AP9118" s="50"/>
      <c r="AQ9118" s="50"/>
      <c r="AR9118" s="50"/>
      <c r="AS9118" s="50"/>
      <c r="AT9118" s="50"/>
      <c r="AU9118" s="50"/>
      <c r="AV9118" s="50"/>
      <c r="AW9118" s="50"/>
      <c r="AX9118" s="50"/>
      <c r="AY9118" s="50"/>
      <c r="AZ9118" s="50"/>
      <c r="BA9118" s="50"/>
      <c r="BB9118" s="50"/>
      <c r="BC9118" s="50"/>
      <c r="BD9118" s="50"/>
      <c r="BE9118" s="50"/>
      <c r="BF9118" s="50"/>
      <c r="BG9118" s="50"/>
      <c r="BH9118" s="50"/>
      <c r="BI9118" s="50"/>
      <c r="BJ9118" s="50"/>
      <c r="BK9118" s="50"/>
      <c r="BL9118" s="50"/>
      <c r="BM9118" s="50"/>
      <c r="BN9118" s="50"/>
      <c r="BO9118" s="50"/>
      <c r="BP9118" s="50"/>
      <c r="BQ9118" s="50"/>
      <c r="BR9118" s="50"/>
      <c r="BS9118" s="50"/>
      <c r="BT9118" s="50"/>
      <c r="BU9118" s="50"/>
      <c r="BV9118" s="50"/>
      <c r="BW9118" s="50"/>
      <c r="BX9118" s="50"/>
      <c r="BY9118" s="50"/>
      <c r="BZ9118" s="50"/>
      <c r="CA9118" s="50"/>
      <c r="CB9118" s="50"/>
      <c r="CC9118" s="50"/>
      <c r="CD9118" s="50"/>
      <c r="CE9118" s="50"/>
      <c r="CF9118" s="50"/>
      <c r="CG9118" s="50"/>
      <c r="CH9118" s="50"/>
      <c r="CI9118" s="50"/>
      <c r="CJ9118" s="50"/>
      <c r="CK9118" s="50"/>
      <c r="CL9118" s="50"/>
      <c r="CM9118" s="50"/>
      <c r="CN9118" s="50"/>
      <c r="CO9118" s="50"/>
      <c r="CP9118" s="50"/>
      <c r="CQ9118" s="50"/>
      <c r="CR9118" s="50"/>
      <c r="CS9118" s="50"/>
      <c r="CT9118" s="50"/>
      <c r="CU9118" s="50"/>
      <c r="CV9118" s="50"/>
      <c r="CW9118" s="50"/>
      <c r="CX9118" s="50"/>
      <c r="CY9118" s="50"/>
      <c r="CZ9118" s="50"/>
      <c r="DA9118" s="50"/>
      <c r="DB9118" s="50"/>
      <c r="DC9118" s="50"/>
      <c r="DD9118" s="50"/>
      <c r="DE9118" s="50"/>
      <c r="DF9118" s="50"/>
      <c r="DG9118" s="50"/>
    </row>
    <row r="9119" spans="1:111" x14ac:dyDescent="0.2">
      <c r="A9119" s="84"/>
      <c r="B9119" s="84"/>
      <c r="C9119" s="84"/>
      <c r="E9119" s="181"/>
      <c r="F9119" s="192"/>
      <c r="G9119" s="192"/>
      <c r="H9119" s="50"/>
      <c r="I9119" s="50"/>
      <c r="J9119" s="50"/>
      <c r="K9119" s="50"/>
      <c r="L9119" s="50"/>
      <c r="M9119" s="50"/>
      <c r="N9119" s="50"/>
      <c r="O9119" s="50"/>
      <c r="P9119" s="50"/>
      <c r="Q9119" s="50"/>
      <c r="R9119" s="50"/>
      <c r="S9119" s="50"/>
      <c r="T9119" s="50"/>
      <c r="U9119" s="50"/>
      <c r="V9119" s="50"/>
      <c r="W9119" s="50"/>
      <c r="X9119" s="50"/>
      <c r="Y9119" s="50"/>
      <c r="Z9119" s="50"/>
      <c r="AA9119" s="50"/>
      <c r="AB9119" s="50"/>
      <c r="AC9119" s="50"/>
      <c r="AD9119" s="50"/>
      <c r="AE9119" s="50"/>
      <c r="AF9119" s="50"/>
      <c r="AG9119" s="50"/>
      <c r="AH9119" s="50"/>
      <c r="AI9119" s="50"/>
      <c r="AJ9119" s="50"/>
      <c r="AK9119" s="50"/>
      <c r="AL9119" s="50"/>
      <c r="AM9119" s="50"/>
      <c r="AN9119" s="50"/>
      <c r="AO9119" s="50"/>
      <c r="AP9119" s="50"/>
      <c r="AQ9119" s="50"/>
      <c r="AR9119" s="50"/>
      <c r="AS9119" s="50"/>
      <c r="AT9119" s="50"/>
      <c r="AU9119" s="50"/>
      <c r="AV9119" s="50"/>
      <c r="AW9119" s="50"/>
      <c r="AX9119" s="50"/>
      <c r="AY9119" s="50"/>
      <c r="AZ9119" s="50"/>
      <c r="BA9119" s="50"/>
      <c r="BB9119" s="50"/>
      <c r="BC9119" s="50"/>
      <c r="BD9119" s="50"/>
      <c r="BE9119" s="50"/>
      <c r="BF9119" s="50"/>
      <c r="BG9119" s="50"/>
      <c r="BH9119" s="50"/>
      <c r="BI9119" s="50"/>
      <c r="BJ9119" s="50"/>
      <c r="BK9119" s="50"/>
      <c r="BL9119" s="50"/>
      <c r="BM9119" s="50"/>
      <c r="BN9119" s="50"/>
      <c r="BO9119" s="50"/>
      <c r="BP9119" s="50"/>
      <c r="BQ9119" s="50"/>
      <c r="BR9119" s="50"/>
      <c r="BS9119" s="50"/>
      <c r="BT9119" s="50"/>
      <c r="BU9119" s="50"/>
      <c r="BV9119" s="50"/>
      <c r="BW9119" s="50"/>
      <c r="BX9119" s="50"/>
      <c r="BY9119" s="50"/>
      <c r="BZ9119" s="50"/>
      <c r="CA9119" s="50"/>
      <c r="CB9119" s="50"/>
      <c r="CC9119" s="50"/>
      <c r="CD9119" s="50"/>
      <c r="CE9119" s="50"/>
      <c r="CF9119" s="50"/>
      <c r="CG9119" s="50"/>
      <c r="CH9119" s="50"/>
      <c r="CI9119" s="50"/>
      <c r="CJ9119" s="50"/>
      <c r="CK9119" s="50"/>
      <c r="CL9119" s="50"/>
      <c r="CM9119" s="50"/>
      <c r="CN9119" s="50"/>
      <c r="CO9119" s="50"/>
      <c r="CP9119" s="50"/>
      <c r="CQ9119" s="50"/>
      <c r="CR9119" s="50"/>
      <c r="CS9119" s="50"/>
      <c r="CT9119" s="50"/>
      <c r="CU9119" s="50"/>
      <c r="CV9119" s="50"/>
      <c r="CW9119" s="50"/>
      <c r="CX9119" s="50"/>
      <c r="CY9119" s="50"/>
      <c r="CZ9119" s="50"/>
      <c r="DA9119" s="50"/>
      <c r="DB9119" s="50"/>
      <c r="DC9119" s="50"/>
      <c r="DD9119" s="50"/>
      <c r="DE9119" s="50"/>
      <c r="DF9119" s="50"/>
      <c r="DG9119" s="50"/>
    </row>
    <row r="9120" spans="1:111" x14ac:dyDescent="0.2">
      <c r="A9120" s="84"/>
      <c r="B9120" s="84"/>
      <c r="C9120" s="84"/>
      <c r="E9120" s="181"/>
      <c r="F9120" s="192"/>
      <c r="G9120" s="192"/>
      <c r="H9120" s="50"/>
      <c r="I9120" s="50"/>
      <c r="J9120" s="50"/>
      <c r="K9120" s="50"/>
      <c r="L9120" s="50"/>
      <c r="M9120" s="50"/>
      <c r="N9120" s="50"/>
      <c r="O9120" s="50"/>
      <c r="P9120" s="50"/>
      <c r="Q9120" s="50"/>
      <c r="R9120" s="50"/>
      <c r="S9120" s="50"/>
      <c r="T9120" s="50"/>
      <c r="U9120" s="50"/>
      <c r="V9120" s="50"/>
      <c r="W9120" s="50"/>
      <c r="X9120" s="50"/>
      <c r="Y9120" s="50"/>
      <c r="Z9120" s="50"/>
      <c r="AA9120" s="50"/>
      <c r="AB9120" s="50"/>
      <c r="AC9120" s="50"/>
      <c r="AD9120" s="50"/>
      <c r="AE9120" s="50"/>
      <c r="AF9120" s="50"/>
      <c r="AG9120" s="50"/>
      <c r="AH9120" s="50"/>
      <c r="AI9120" s="50"/>
      <c r="AJ9120" s="50"/>
      <c r="AK9120" s="50"/>
      <c r="AL9120" s="50"/>
      <c r="AM9120" s="50"/>
      <c r="AN9120" s="50"/>
      <c r="AO9120" s="50"/>
      <c r="AP9120" s="50"/>
      <c r="AQ9120" s="50"/>
      <c r="AR9120" s="50"/>
      <c r="AS9120" s="50"/>
      <c r="AT9120" s="50"/>
      <c r="AU9120" s="50"/>
      <c r="AV9120" s="50"/>
      <c r="AW9120" s="50"/>
      <c r="AX9120" s="50"/>
      <c r="AY9120" s="50"/>
      <c r="AZ9120" s="50"/>
      <c r="BA9120" s="50"/>
      <c r="BB9120" s="50"/>
      <c r="BC9120" s="50"/>
      <c r="BD9120" s="50"/>
      <c r="BE9120" s="50"/>
      <c r="BF9120" s="50"/>
      <c r="BG9120" s="50"/>
      <c r="BH9120" s="50"/>
      <c r="BI9120" s="50"/>
      <c r="BJ9120" s="50"/>
      <c r="BK9120" s="50"/>
      <c r="BL9120" s="50"/>
      <c r="BM9120" s="50"/>
      <c r="BN9120" s="50"/>
      <c r="BO9120" s="50"/>
      <c r="BP9120" s="50"/>
      <c r="BQ9120" s="50"/>
      <c r="BR9120" s="50"/>
      <c r="BS9120" s="50"/>
      <c r="BT9120" s="50"/>
      <c r="BU9120" s="50"/>
      <c r="BV9120" s="50"/>
      <c r="BW9120" s="50"/>
      <c r="BX9120" s="50"/>
      <c r="BY9120" s="50"/>
      <c r="BZ9120" s="50"/>
      <c r="CA9120" s="50"/>
      <c r="CB9120" s="50"/>
      <c r="CC9120" s="50"/>
      <c r="CD9120" s="50"/>
      <c r="CE9120" s="50"/>
      <c r="CF9120" s="50"/>
      <c r="CG9120" s="50"/>
      <c r="CH9120" s="50"/>
      <c r="CI9120" s="50"/>
      <c r="CJ9120" s="50"/>
      <c r="CK9120" s="50"/>
      <c r="CL9120" s="50"/>
      <c r="CM9120" s="50"/>
      <c r="CN9120" s="50"/>
      <c r="CO9120" s="50"/>
      <c r="CP9120" s="50"/>
      <c r="CQ9120" s="50"/>
      <c r="CR9120" s="50"/>
      <c r="CS9120" s="50"/>
      <c r="CT9120" s="50"/>
      <c r="CU9120" s="50"/>
      <c r="CV9120" s="50"/>
      <c r="CW9120" s="50"/>
      <c r="CX9120" s="50"/>
      <c r="CY9120" s="50"/>
      <c r="CZ9120" s="50"/>
      <c r="DA9120" s="50"/>
      <c r="DB9120" s="50"/>
      <c r="DC9120" s="50"/>
      <c r="DD9120" s="50"/>
      <c r="DE9120" s="50"/>
      <c r="DF9120" s="50"/>
      <c r="DG9120" s="50"/>
    </row>
    <row r="9121" spans="1:111" x14ac:dyDescent="0.2">
      <c r="A9121" s="84"/>
      <c r="B9121" s="84"/>
      <c r="C9121" s="84"/>
      <c r="D9121" s="54"/>
      <c r="E9121" s="181"/>
      <c r="F9121" s="192"/>
      <c r="G9121" s="192"/>
      <c r="H9121" s="50"/>
      <c r="I9121" s="50"/>
      <c r="J9121" s="50"/>
      <c r="K9121" s="50"/>
      <c r="L9121" s="50"/>
      <c r="M9121" s="50"/>
      <c r="N9121" s="50"/>
      <c r="O9121" s="50"/>
      <c r="P9121" s="50"/>
      <c r="Q9121" s="50"/>
      <c r="R9121" s="50"/>
      <c r="S9121" s="50"/>
      <c r="T9121" s="50"/>
      <c r="U9121" s="50"/>
      <c r="V9121" s="50"/>
      <c r="W9121" s="50"/>
      <c r="X9121" s="50"/>
      <c r="Y9121" s="50"/>
      <c r="Z9121" s="50"/>
      <c r="AA9121" s="50"/>
      <c r="AB9121" s="50"/>
      <c r="AC9121" s="50"/>
      <c r="AD9121" s="50"/>
      <c r="AE9121" s="50"/>
      <c r="AF9121" s="50"/>
      <c r="AG9121" s="50"/>
      <c r="AH9121" s="50"/>
      <c r="AI9121" s="50"/>
      <c r="AJ9121" s="50"/>
      <c r="AK9121" s="50"/>
      <c r="AL9121" s="50"/>
      <c r="AM9121" s="50"/>
      <c r="AN9121" s="50"/>
      <c r="AO9121" s="50"/>
      <c r="AP9121" s="50"/>
      <c r="AQ9121" s="50"/>
      <c r="AR9121" s="50"/>
      <c r="AS9121" s="50"/>
      <c r="AT9121" s="50"/>
      <c r="AU9121" s="50"/>
      <c r="AV9121" s="50"/>
      <c r="AW9121" s="50"/>
      <c r="AX9121" s="50"/>
      <c r="AY9121" s="50"/>
      <c r="AZ9121" s="50"/>
      <c r="BA9121" s="50"/>
      <c r="BB9121" s="50"/>
      <c r="BC9121" s="50"/>
      <c r="BD9121" s="50"/>
      <c r="BE9121" s="50"/>
      <c r="BF9121" s="50"/>
      <c r="BG9121" s="50"/>
      <c r="BH9121" s="50"/>
      <c r="BI9121" s="50"/>
      <c r="BJ9121" s="50"/>
      <c r="BK9121" s="50"/>
      <c r="BL9121" s="50"/>
      <c r="BM9121" s="50"/>
      <c r="BN9121" s="50"/>
      <c r="BO9121" s="50"/>
      <c r="BP9121" s="50"/>
      <c r="BQ9121" s="50"/>
      <c r="BR9121" s="50"/>
      <c r="BS9121" s="50"/>
      <c r="BT9121" s="50"/>
      <c r="BU9121" s="50"/>
      <c r="BV9121" s="50"/>
      <c r="BW9121" s="50"/>
      <c r="BX9121" s="50"/>
      <c r="BY9121" s="50"/>
      <c r="BZ9121" s="50"/>
      <c r="CA9121" s="50"/>
      <c r="CB9121" s="50"/>
      <c r="CC9121" s="50"/>
      <c r="CD9121" s="50"/>
      <c r="CE9121" s="50"/>
      <c r="CF9121" s="50"/>
      <c r="CG9121" s="50"/>
      <c r="CH9121" s="50"/>
      <c r="CI9121" s="50"/>
      <c r="CJ9121" s="50"/>
      <c r="CK9121" s="50"/>
      <c r="CL9121" s="50"/>
      <c r="CM9121" s="50"/>
      <c r="CN9121" s="50"/>
      <c r="CO9121" s="50"/>
      <c r="CP9121" s="50"/>
      <c r="CQ9121" s="50"/>
      <c r="CR9121" s="50"/>
      <c r="CS9121" s="50"/>
      <c r="CT9121" s="50"/>
      <c r="CU9121" s="50"/>
      <c r="CV9121" s="50"/>
      <c r="CW9121" s="50"/>
      <c r="CX9121" s="50"/>
      <c r="CY9121" s="50"/>
      <c r="CZ9121" s="50"/>
      <c r="DA9121" s="50"/>
      <c r="DB9121" s="50"/>
      <c r="DC9121" s="50"/>
      <c r="DD9121" s="50"/>
      <c r="DE9121" s="50"/>
      <c r="DF9121" s="50"/>
      <c r="DG9121" s="50"/>
    </row>
    <row r="9122" spans="1:111" x14ac:dyDescent="0.2">
      <c r="A9122" s="84"/>
      <c r="B9122" s="84"/>
      <c r="C9122" s="84"/>
      <c r="E9122" s="181"/>
      <c r="F9122" s="192"/>
      <c r="G9122" s="192"/>
      <c r="H9122" s="50"/>
      <c r="I9122" s="50"/>
      <c r="J9122" s="50"/>
      <c r="K9122" s="50"/>
      <c r="L9122" s="50"/>
      <c r="M9122" s="50"/>
      <c r="N9122" s="50"/>
      <c r="O9122" s="50"/>
      <c r="P9122" s="50"/>
      <c r="Q9122" s="50"/>
      <c r="R9122" s="50"/>
      <c r="S9122" s="50"/>
      <c r="T9122" s="50"/>
      <c r="U9122" s="50"/>
      <c r="V9122" s="50"/>
      <c r="W9122" s="50"/>
      <c r="X9122" s="50"/>
      <c r="Y9122" s="50"/>
      <c r="Z9122" s="50"/>
      <c r="AA9122" s="50"/>
      <c r="AB9122" s="50"/>
      <c r="AC9122" s="50"/>
      <c r="AD9122" s="50"/>
      <c r="AE9122" s="50"/>
      <c r="AF9122" s="50"/>
      <c r="AG9122" s="50"/>
      <c r="AH9122" s="50"/>
      <c r="AI9122" s="50"/>
      <c r="AJ9122" s="50"/>
      <c r="AK9122" s="50"/>
      <c r="AL9122" s="50"/>
      <c r="AM9122" s="50"/>
      <c r="AN9122" s="50"/>
      <c r="AO9122" s="50"/>
      <c r="AP9122" s="50"/>
      <c r="AQ9122" s="50"/>
      <c r="AR9122" s="50"/>
      <c r="AS9122" s="50"/>
      <c r="AT9122" s="50"/>
      <c r="AU9122" s="50"/>
      <c r="AV9122" s="50"/>
      <c r="AW9122" s="50"/>
      <c r="AX9122" s="50"/>
      <c r="AY9122" s="50"/>
      <c r="AZ9122" s="50"/>
      <c r="BA9122" s="50"/>
      <c r="BB9122" s="50"/>
      <c r="BC9122" s="50"/>
      <c r="BD9122" s="50"/>
      <c r="BE9122" s="50"/>
      <c r="BF9122" s="50"/>
      <c r="BG9122" s="50"/>
      <c r="BH9122" s="50"/>
      <c r="BI9122" s="50"/>
      <c r="BJ9122" s="50"/>
      <c r="BK9122" s="50"/>
      <c r="BL9122" s="50"/>
      <c r="BM9122" s="50"/>
      <c r="BN9122" s="50"/>
      <c r="BO9122" s="50"/>
      <c r="BP9122" s="50"/>
      <c r="BQ9122" s="50"/>
      <c r="BR9122" s="50"/>
      <c r="BS9122" s="50"/>
      <c r="BT9122" s="50"/>
      <c r="BU9122" s="50"/>
      <c r="BV9122" s="50"/>
      <c r="BW9122" s="50"/>
      <c r="BX9122" s="50"/>
      <c r="BY9122" s="50"/>
      <c r="BZ9122" s="50"/>
      <c r="CA9122" s="50"/>
      <c r="CB9122" s="50"/>
      <c r="CC9122" s="50"/>
      <c r="CD9122" s="50"/>
      <c r="CE9122" s="50"/>
      <c r="CF9122" s="50"/>
      <c r="CG9122" s="50"/>
      <c r="CH9122" s="50"/>
      <c r="CI9122" s="50"/>
      <c r="CJ9122" s="50"/>
      <c r="CK9122" s="50"/>
      <c r="CL9122" s="50"/>
      <c r="CM9122" s="50"/>
      <c r="CN9122" s="50"/>
      <c r="CO9122" s="50"/>
      <c r="CP9122" s="50"/>
      <c r="CQ9122" s="50"/>
      <c r="CR9122" s="50"/>
      <c r="CS9122" s="50"/>
      <c r="CT9122" s="50"/>
      <c r="CU9122" s="50"/>
      <c r="CV9122" s="50"/>
      <c r="CW9122" s="50"/>
      <c r="CX9122" s="50"/>
      <c r="CY9122" s="50"/>
      <c r="CZ9122" s="50"/>
      <c r="DA9122" s="50"/>
      <c r="DB9122" s="50"/>
      <c r="DC9122" s="50"/>
      <c r="DD9122" s="50"/>
      <c r="DE9122" s="50"/>
      <c r="DF9122" s="50"/>
      <c r="DG9122" s="50"/>
    </row>
    <row r="9123" spans="1:111" x14ac:dyDescent="0.2">
      <c r="A9123" s="84"/>
      <c r="B9123" s="84"/>
      <c r="C9123" s="84"/>
      <c r="E9123" s="181"/>
      <c r="F9123" s="192"/>
      <c r="G9123" s="192"/>
      <c r="H9123" s="50"/>
      <c r="I9123" s="50"/>
      <c r="J9123" s="50"/>
      <c r="K9123" s="50"/>
      <c r="L9123" s="50"/>
      <c r="M9123" s="50"/>
      <c r="N9123" s="50"/>
      <c r="O9123" s="50"/>
      <c r="P9123" s="50"/>
      <c r="Q9123" s="50"/>
      <c r="R9123" s="50"/>
      <c r="S9123" s="50"/>
      <c r="T9123" s="50"/>
      <c r="U9123" s="50"/>
      <c r="V9123" s="50"/>
      <c r="W9123" s="50"/>
      <c r="X9123" s="50"/>
      <c r="Y9123" s="50"/>
      <c r="Z9123" s="50"/>
      <c r="AA9123" s="50"/>
      <c r="AB9123" s="50"/>
      <c r="AC9123" s="50"/>
      <c r="AD9123" s="50"/>
      <c r="AE9123" s="50"/>
      <c r="AF9123" s="50"/>
      <c r="AG9123" s="50"/>
      <c r="AH9123" s="50"/>
      <c r="AI9123" s="50"/>
      <c r="AJ9123" s="50"/>
      <c r="AK9123" s="50"/>
      <c r="AL9123" s="50"/>
      <c r="AM9123" s="50"/>
      <c r="AN9123" s="50"/>
      <c r="AO9123" s="50"/>
      <c r="AP9123" s="50"/>
      <c r="AQ9123" s="50"/>
      <c r="AR9123" s="50"/>
      <c r="AS9123" s="50"/>
      <c r="AT9123" s="50"/>
      <c r="AU9123" s="50"/>
      <c r="AV9123" s="50"/>
      <c r="AW9123" s="50"/>
      <c r="AX9123" s="50"/>
      <c r="AY9123" s="50"/>
      <c r="AZ9123" s="50"/>
      <c r="BA9123" s="50"/>
      <c r="BB9123" s="50"/>
      <c r="BC9123" s="50"/>
      <c r="BD9123" s="50"/>
      <c r="BE9123" s="50"/>
      <c r="BF9123" s="50"/>
      <c r="BG9123" s="50"/>
      <c r="BH9123" s="50"/>
      <c r="BI9123" s="50"/>
      <c r="BJ9123" s="50"/>
      <c r="BK9123" s="50"/>
      <c r="BL9123" s="50"/>
      <c r="BM9123" s="50"/>
      <c r="BN9123" s="50"/>
      <c r="BO9123" s="50"/>
      <c r="BP9123" s="50"/>
      <c r="BQ9123" s="50"/>
      <c r="BR9123" s="50"/>
      <c r="BS9123" s="50"/>
      <c r="BT9123" s="50"/>
      <c r="BU9123" s="50"/>
      <c r="BV9123" s="50"/>
      <c r="BW9123" s="50"/>
      <c r="BX9123" s="50"/>
      <c r="BY9123" s="50"/>
      <c r="BZ9123" s="50"/>
      <c r="CA9123" s="50"/>
      <c r="CB9123" s="50"/>
      <c r="CC9123" s="50"/>
      <c r="CD9123" s="50"/>
      <c r="CE9123" s="50"/>
      <c r="CF9123" s="50"/>
      <c r="CG9123" s="50"/>
      <c r="CH9123" s="50"/>
      <c r="CI9123" s="50"/>
      <c r="CJ9123" s="50"/>
      <c r="CK9123" s="50"/>
      <c r="CL9123" s="50"/>
      <c r="CM9123" s="50"/>
      <c r="CN9123" s="50"/>
      <c r="CO9123" s="50"/>
      <c r="CP9123" s="50"/>
      <c r="CQ9123" s="50"/>
      <c r="CR9123" s="50"/>
      <c r="CS9123" s="50"/>
      <c r="CT9123" s="50"/>
      <c r="CU9123" s="50"/>
      <c r="CV9123" s="50"/>
      <c r="CW9123" s="50"/>
      <c r="CX9123" s="50"/>
      <c r="CY9123" s="50"/>
      <c r="CZ9123" s="50"/>
      <c r="DA9123" s="50"/>
      <c r="DB9123" s="50"/>
      <c r="DC9123" s="50"/>
      <c r="DD9123" s="50"/>
      <c r="DE9123" s="50"/>
      <c r="DF9123" s="50"/>
      <c r="DG9123" s="50"/>
    </row>
    <row r="9124" spans="1:111" x14ac:dyDescent="0.2">
      <c r="A9124" s="84"/>
      <c r="B9124" s="84"/>
      <c r="C9124" s="84"/>
      <c r="E9124" s="181"/>
      <c r="F9124" s="192"/>
      <c r="G9124" s="192"/>
      <c r="H9124" s="50"/>
      <c r="I9124" s="50"/>
      <c r="J9124" s="50"/>
      <c r="K9124" s="50"/>
      <c r="L9124" s="50"/>
      <c r="M9124" s="50"/>
      <c r="N9124" s="50"/>
      <c r="O9124" s="50"/>
      <c r="P9124" s="50"/>
      <c r="Q9124" s="50"/>
      <c r="R9124" s="50"/>
      <c r="S9124" s="50"/>
      <c r="T9124" s="50"/>
      <c r="U9124" s="50"/>
      <c r="V9124" s="50"/>
      <c r="W9124" s="50"/>
      <c r="X9124" s="50"/>
      <c r="Y9124" s="50"/>
      <c r="Z9124" s="50"/>
      <c r="AA9124" s="50"/>
      <c r="AB9124" s="50"/>
      <c r="AC9124" s="50"/>
      <c r="AD9124" s="50"/>
      <c r="AE9124" s="50"/>
      <c r="AF9124" s="50"/>
      <c r="AG9124" s="50"/>
      <c r="AH9124" s="50"/>
      <c r="AI9124" s="50"/>
      <c r="AJ9124" s="50"/>
      <c r="AK9124" s="50"/>
      <c r="AL9124" s="50"/>
      <c r="AM9124" s="50"/>
      <c r="AN9124" s="50"/>
      <c r="AO9124" s="50"/>
      <c r="AP9124" s="50"/>
      <c r="AQ9124" s="50"/>
      <c r="AR9124" s="50"/>
      <c r="AS9124" s="50"/>
      <c r="AT9124" s="50"/>
      <c r="AU9124" s="50"/>
      <c r="AV9124" s="50"/>
      <c r="AW9124" s="50"/>
      <c r="AX9124" s="50"/>
      <c r="AY9124" s="50"/>
      <c r="AZ9124" s="50"/>
      <c r="BA9124" s="50"/>
      <c r="BB9124" s="50"/>
      <c r="BC9124" s="50"/>
      <c r="BD9124" s="50"/>
      <c r="BE9124" s="50"/>
      <c r="BF9124" s="50"/>
      <c r="BG9124" s="50"/>
      <c r="BH9124" s="50"/>
      <c r="BI9124" s="50"/>
      <c r="BJ9124" s="50"/>
      <c r="BK9124" s="50"/>
      <c r="BL9124" s="50"/>
      <c r="BM9124" s="50"/>
      <c r="BN9124" s="50"/>
      <c r="BO9124" s="50"/>
      <c r="BP9124" s="50"/>
      <c r="BQ9124" s="50"/>
      <c r="BR9124" s="50"/>
      <c r="BS9124" s="50"/>
      <c r="BT9124" s="50"/>
      <c r="BU9124" s="50"/>
      <c r="BV9124" s="50"/>
      <c r="BW9124" s="50"/>
      <c r="BX9124" s="50"/>
      <c r="BY9124" s="50"/>
      <c r="BZ9124" s="50"/>
      <c r="CA9124" s="50"/>
      <c r="CB9124" s="50"/>
      <c r="CC9124" s="50"/>
      <c r="CD9124" s="50"/>
      <c r="CE9124" s="50"/>
      <c r="CF9124" s="50"/>
      <c r="CG9124" s="50"/>
      <c r="CH9124" s="50"/>
      <c r="CI9124" s="50"/>
      <c r="CJ9124" s="50"/>
      <c r="CK9124" s="50"/>
      <c r="CL9124" s="50"/>
      <c r="CM9124" s="50"/>
      <c r="CN9124" s="50"/>
      <c r="CO9124" s="50"/>
      <c r="CP9124" s="50"/>
      <c r="CQ9124" s="50"/>
      <c r="CR9124" s="50"/>
      <c r="CS9124" s="50"/>
      <c r="CT9124" s="50"/>
      <c r="CU9124" s="50"/>
      <c r="CV9124" s="50"/>
      <c r="CW9124" s="50"/>
      <c r="CX9124" s="50"/>
      <c r="CY9124" s="50"/>
      <c r="CZ9124" s="50"/>
      <c r="DA9124" s="50"/>
      <c r="DB9124" s="50"/>
      <c r="DC9124" s="50"/>
      <c r="DD9124" s="50"/>
      <c r="DE9124" s="50"/>
      <c r="DF9124" s="50"/>
      <c r="DG9124" s="50"/>
    </row>
    <row r="9125" spans="1:111" x14ac:dyDescent="0.2">
      <c r="A9125" s="84"/>
      <c r="B9125" s="84"/>
      <c r="C9125" s="84"/>
      <c r="E9125" s="181"/>
      <c r="F9125" s="192"/>
      <c r="G9125" s="192"/>
      <c r="H9125" s="50"/>
      <c r="I9125" s="50"/>
      <c r="J9125" s="50"/>
      <c r="K9125" s="50"/>
      <c r="L9125" s="50"/>
      <c r="M9125" s="50"/>
      <c r="N9125" s="50"/>
      <c r="O9125" s="50"/>
      <c r="P9125" s="50"/>
      <c r="Q9125" s="50"/>
      <c r="R9125" s="50"/>
      <c r="S9125" s="50"/>
      <c r="T9125" s="50"/>
      <c r="U9125" s="50"/>
      <c r="V9125" s="50"/>
      <c r="W9125" s="50"/>
      <c r="X9125" s="50"/>
      <c r="Y9125" s="50"/>
      <c r="Z9125" s="50"/>
      <c r="AA9125" s="50"/>
      <c r="AB9125" s="50"/>
      <c r="AC9125" s="50"/>
      <c r="AD9125" s="50"/>
      <c r="AE9125" s="50"/>
      <c r="AF9125" s="50"/>
      <c r="AG9125" s="50"/>
      <c r="AH9125" s="50"/>
      <c r="AI9125" s="50"/>
      <c r="AJ9125" s="50"/>
      <c r="AK9125" s="50"/>
      <c r="AL9125" s="50"/>
      <c r="AM9125" s="50"/>
      <c r="AN9125" s="50"/>
      <c r="AO9125" s="50"/>
      <c r="AP9125" s="50"/>
      <c r="AQ9125" s="50"/>
      <c r="AR9125" s="50"/>
      <c r="AS9125" s="50"/>
      <c r="AT9125" s="50"/>
      <c r="AU9125" s="50"/>
      <c r="AV9125" s="50"/>
      <c r="AW9125" s="50"/>
      <c r="AX9125" s="50"/>
      <c r="AY9125" s="50"/>
      <c r="AZ9125" s="50"/>
      <c r="BA9125" s="50"/>
      <c r="BB9125" s="50"/>
      <c r="BC9125" s="50"/>
      <c r="BD9125" s="50"/>
      <c r="BE9125" s="50"/>
      <c r="BF9125" s="50"/>
      <c r="BG9125" s="50"/>
      <c r="BH9125" s="50"/>
      <c r="BI9125" s="50"/>
      <c r="BJ9125" s="50"/>
      <c r="BK9125" s="50"/>
      <c r="BL9125" s="50"/>
      <c r="BM9125" s="50"/>
      <c r="BN9125" s="50"/>
      <c r="BO9125" s="50"/>
      <c r="BP9125" s="50"/>
      <c r="BQ9125" s="50"/>
      <c r="BR9125" s="50"/>
      <c r="BS9125" s="50"/>
      <c r="BT9125" s="50"/>
      <c r="BU9125" s="50"/>
      <c r="BV9125" s="50"/>
      <c r="BW9125" s="50"/>
      <c r="BX9125" s="50"/>
      <c r="BY9125" s="50"/>
      <c r="BZ9125" s="50"/>
      <c r="CA9125" s="50"/>
      <c r="CB9125" s="50"/>
      <c r="CC9125" s="50"/>
      <c r="CD9125" s="50"/>
      <c r="CE9125" s="50"/>
      <c r="CF9125" s="50"/>
      <c r="CG9125" s="50"/>
      <c r="CH9125" s="50"/>
      <c r="CI9125" s="50"/>
      <c r="CJ9125" s="50"/>
      <c r="CK9125" s="50"/>
      <c r="CL9125" s="50"/>
      <c r="CM9125" s="50"/>
      <c r="CN9125" s="50"/>
      <c r="CO9125" s="50"/>
      <c r="CP9125" s="50"/>
      <c r="CQ9125" s="50"/>
      <c r="CR9125" s="50"/>
      <c r="CS9125" s="50"/>
      <c r="CT9125" s="50"/>
      <c r="CU9125" s="50"/>
      <c r="CV9125" s="50"/>
      <c r="CW9125" s="50"/>
      <c r="CX9125" s="50"/>
      <c r="CY9125" s="50"/>
      <c r="CZ9125" s="50"/>
      <c r="DA9125" s="50"/>
      <c r="DB9125" s="50"/>
      <c r="DC9125" s="50"/>
      <c r="DD9125" s="50"/>
      <c r="DE9125" s="50"/>
      <c r="DF9125" s="50"/>
      <c r="DG9125" s="50"/>
    </row>
    <row r="9126" spans="1:111" x14ac:dyDescent="0.2">
      <c r="A9126" s="84"/>
      <c r="B9126" s="84"/>
      <c r="C9126" s="84"/>
      <c r="E9126" s="181"/>
      <c r="F9126" s="192"/>
      <c r="G9126" s="192"/>
      <c r="H9126" s="50"/>
      <c r="I9126" s="50"/>
      <c r="J9126" s="50"/>
      <c r="K9126" s="50"/>
      <c r="L9126" s="50"/>
      <c r="M9126" s="50"/>
      <c r="N9126" s="50"/>
      <c r="O9126" s="50"/>
      <c r="P9126" s="50"/>
      <c r="Q9126" s="50"/>
      <c r="R9126" s="50"/>
      <c r="S9126" s="50"/>
      <c r="T9126" s="50"/>
      <c r="U9126" s="50"/>
      <c r="V9126" s="50"/>
      <c r="W9126" s="50"/>
      <c r="X9126" s="50"/>
      <c r="Y9126" s="50"/>
      <c r="Z9126" s="50"/>
      <c r="AA9126" s="50"/>
      <c r="AB9126" s="50"/>
      <c r="AC9126" s="50"/>
      <c r="AD9126" s="50"/>
      <c r="AE9126" s="50"/>
      <c r="AF9126" s="50"/>
      <c r="AG9126" s="50"/>
      <c r="AH9126" s="50"/>
      <c r="AI9126" s="50"/>
      <c r="AJ9126" s="50"/>
      <c r="AK9126" s="50"/>
      <c r="AL9126" s="50"/>
      <c r="AM9126" s="50"/>
      <c r="AN9126" s="50"/>
      <c r="AO9126" s="50"/>
      <c r="AP9126" s="50"/>
      <c r="AQ9126" s="50"/>
      <c r="AR9126" s="50"/>
      <c r="AS9126" s="50"/>
      <c r="AT9126" s="50"/>
      <c r="AU9126" s="50"/>
      <c r="AV9126" s="50"/>
      <c r="AW9126" s="50"/>
      <c r="AX9126" s="50"/>
      <c r="AY9126" s="50"/>
      <c r="AZ9126" s="50"/>
      <c r="BA9126" s="50"/>
      <c r="BB9126" s="50"/>
      <c r="BC9126" s="50"/>
      <c r="BD9126" s="50"/>
      <c r="BE9126" s="50"/>
      <c r="BF9126" s="50"/>
      <c r="BG9126" s="50"/>
      <c r="BH9126" s="50"/>
      <c r="BI9126" s="50"/>
      <c r="BJ9126" s="50"/>
      <c r="BK9126" s="50"/>
      <c r="BL9126" s="50"/>
      <c r="BM9126" s="50"/>
      <c r="BN9126" s="50"/>
      <c r="BO9126" s="50"/>
      <c r="BP9126" s="50"/>
      <c r="BQ9126" s="50"/>
      <c r="BR9126" s="50"/>
      <c r="BS9126" s="50"/>
      <c r="BT9126" s="50"/>
      <c r="BU9126" s="50"/>
      <c r="BV9126" s="50"/>
      <c r="BW9126" s="50"/>
      <c r="BX9126" s="50"/>
      <c r="BY9126" s="50"/>
      <c r="BZ9126" s="50"/>
      <c r="CA9126" s="50"/>
      <c r="CB9126" s="50"/>
      <c r="CC9126" s="50"/>
      <c r="CD9126" s="50"/>
      <c r="CE9126" s="50"/>
      <c r="CF9126" s="50"/>
      <c r="CG9126" s="50"/>
      <c r="CH9126" s="50"/>
      <c r="CI9126" s="50"/>
      <c r="CJ9126" s="50"/>
      <c r="CK9126" s="50"/>
      <c r="CL9126" s="50"/>
      <c r="CM9126" s="50"/>
      <c r="CN9126" s="50"/>
      <c r="CO9126" s="50"/>
      <c r="CP9126" s="50"/>
      <c r="CQ9126" s="50"/>
      <c r="CR9126" s="50"/>
      <c r="CS9126" s="50"/>
      <c r="CT9126" s="50"/>
      <c r="CU9126" s="50"/>
      <c r="CV9126" s="50"/>
      <c r="CW9126" s="50"/>
      <c r="CX9126" s="50"/>
      <c r="CY9126" s="50"/>
      <c r="CZ9126" s="50"/>
      <c r="DA9126" s="50"/>
      <c r="DB9126" s="50"/>
      <c r="DC9126" s="50"/>
      <c r="DD9126" s="50"/>
      <c r="DE9126" s="50"/>
      <c r="DF9126" s="50"/>
      <c r="DG9126" s="50"/>
    </row>
    <row r="9127" spans="1:111" x14ac:dyDescent="0.2">
      <c r="A9127" s="84"/>
      <c r="B9127" s="84"/>
      <c r="C9127" s="84"/>
      <c r="E9127" s="181"/>
      <c r="F9127" s="192"/>
      <c r="G9127" s="192"/>
      <c r="H9127" s="50"/>
      <c r="I9127" s="50"/>
      <c r="J9127" s="50"/>
      <c r="K9127" s="50"/>
      <c r="L9127" s="50"/>
      <c r="M9127" s="50"/>
      <c r="N9127" s="50"/>
      <c r="O9127" s="50"/>
      <c r="P9127" s="50"/>
      <c r="Q9127" s="50"/>
      <c r="R9127" s="50"/>
      <c r="S9127" s="50"/>
      <c r="T9127" s="50"/>
      <c r="U9127" s="50"/>
      <c r="V9127" s="50"/>
      <c r="W9127" s="50"/>
      <c r="X9127" s="50"/>
      <c r="Y9127" s="50"/>
      <c r="Z9127" s="50"/>
      <c r="AA9127" s="50"/>
      <c r="AB9127" s="50"/>
      <c r="AC9127" s="50"/>
      <c r="AD9127" s="50"/>
      <c r="AE9127" s="50"/>
      <c r="AF9127" s="50"/>
      <c r="AG9127" s="50"/>
      <c r="AH9127" s="50"/>
      <c r="AI9127" s="50"/>
      <c r="AJ9127" s="50"/>
      <c r="AK9127" s="50"/>
      <c r="AL9127" s="50"/>
      <c r="AM9127" s="50"/>
      <c r="AN9127" s="50"/>
      <c r="AO9127" s="50"/>
      <c r="AP9127" s="50"/>
      <c r="AQ9127" s="50"/>
      <c r="AR9127" s="50"/>
      <c r="AS9127" s="50"/>
      <c r="AT9127" s="50"/>
      <c r="AU9127" s="50"/>
      <c r="AV9127" s="50"/>
      <c r="AW9127" s="50"/>
      <c r="AX9127" s="50"/>
      <c r="AY9127" s="50"/>
      <c r="AZ9127" s="50"/>
      <c r="BA9127" s="50"/>
      <c r="BB9127" s="50"/>
      <c r="BC9127" s="50"/>
      <c r="BD9127" s="50"/>
      <c r="BE9127" s="50"/>
      <c r="BF9127" s="50"/>
      <c r="BG9127" s="50"/>
      <c r="BH9127" s="50"/>
      <c r="BI9127" s="50"/>
      <c r="BJ9127" s="50"/>
      <c r="BK9127" s="50"/>
      <c r="BL9127" s="50"/>
      <c r="BM9127" s="50"/>
      <c r="BN9127" s="50"/>
      <c r="BO9127" s="50"/>
      <c r="BP9127" s="50"/>
      <c r="BQ9127" s="50"/>
      <c r="BR9127" s="50"/>
      <c r="BS9127" s="50"/>
      <c r="BT9127" s="50"/>
      <c r="BU9127" s="50"/>
      <c r="BV9127" s="50"/>
      <c r="BW9127" s="50"/>
      <c r="BX9127" s="50"/>
      <c r="BY9127" s="50"/>
      <c r="BZ9127" s="50"/>
      <c r="CA9127" s="50"/>
      <c r="CB9127" s="50"/>
      <c r="CC9127" s="50"/>
      <c r="CD9127" s="50"/>
      <c r="CE9127" s="50"/>
      <c r="CF9127" s="50"/>
      <c r="CG9127" s="50"/>
      <c r="CH9127" s="50"/>
      <c r="CI9127" s="50"/>
      <c r="CJ9127" s="50"/>
      <c r="CK9127" s="50"/>
      <c r="CL9127" s="50"/>
      <c r="CM9127" s="50"/>
      <c r="CN9127" s="50"/>
      <c r="CO9127" s="50"/>
      <c r="CP9127" s="50"/>
      <c r="CQ9127" s="50"/>
      <c r="CR9127" s="50"/>
      <c r="CS9127" s="50"/>
      <c r="CT9127" s="50"/>
      <c r="CU9127" s="50"/>
      <c r="CV9127" s="50"/>
      <c r="CW9127" s="50"/>
      <c r="CX9127" s="50"/>
      <c r="CY9127" s="50"/>
      <c r="CZ9127" s="50"/>
      <c r="DA9127" s="50"/>
      <c r="DB9127" s="50"/>
      <c r="DC9127" s="50"/>
      <c r="DD9127" s="50"/>
      <c r="DE9127" s="50"/>
      <c r="DF9127" s="50"/>
      <c r="DG9127" s="50"/>
    </row>
    <row r="9128" spans="1:111" x14ac:dyDescent="0.2">
      <c r="A9128" s="84"/>
      <c r="B9128" s="84"/>
      <c r="C9128" s="84"/>
      <c r="D9128" s="54"/>
      <c r="E9128" s="181"/>
      <c r="F9128" s="192"/>
      <c r="G9128" s="192"/>
      <c r="H9128" s="50"/>
      <c r="I9128" s="50"/>
      <c r="J9128" s="50"/>
      <c r="K9128" s="50"/>
      <c r="L9128" s="50"/>
      <c r="M9128" s="50"/>
      <c r="N9128" s="50"/>
      <c r="O9128" s="50"/>
      <c r="P9128" s="50"/>
      <c r="Q9128" s="50"/>
      <c r="R9128" s="50"/>
      <c r="S9128" s="50"/>
      <c r="T9128" s="50"/>
      <c r="U9128" s="50"/>
      <c r="V9128" s="50"/>
      <c r="W9128" s="50"/>
      <c r="X9128" s="50"/>
      <c r="Y9128" s="50"/>
      <c r="Z9128" s="50"/>
      <c r="AA9128" s="50"/>
      <c r="AB9128" s="50"/>
      <c r="AC9128" s="50"/>
      <c r="AD9128" s="50"/>
      <c r="AE9128" s="50"/>
      <c r="AF9128" s="50"/>
      <c r="AG9128" s="50"/>
      <c r="AH9128" s="50"/>
      <c r="AI9128" s="50"/>
      <c r="AJ9128" s="50"/>
      <c r="AK9128" s="50"/>
      <c r="AL9128" s="50"/>
      <c r="AM9128" s="50"/>
      <c r="AN9128" s="50"/>
      <c r="AO9128" s="50"/>
      <c r="AP9128" s="50"/>
      <c r="AQ9128" s="50"/>
      <c r="AR9128" s="50"/>
      <c r="AS9128" s="50"/>
      <c r="AT9128" s="50"/>
      <c r="AU9128" s="50"/>
      <c r="AV9128" s="50"/>
      <c r="AW9128" s="50"/>
      <c r="AX9128" s="50"/>
      <c r="AY9128" s="50"/>
      <c r="AZ9128" s="50"/>
      <c r="BA9128" s="50"/>
      <c r="BB9128" s="50"/>
      <c r="BC9128" s="50"/>
      <c r="BD9128" s="50"/>
      <c r="BE9128" s="50"/>
      <c r="BF9128" s="50"/>
      <c r="BG9128" s="50"/>
      <c r="BH9128" s="50"/>
      <c r="BI9128" s="50"/>
      <c r="BJ9128" s="50"/>
      <c r="BK9128" s="50"/>
      <c r="BL9128" s="50"/>
      <c r="BM9128" s="50"/>
      <c r="BN9128" s="50"/>
      <c r="BO9128" s="50"/>
      <c r="BP9128" s="50"/>
      <c r="BQ9128" s="50"/>
      <c r="BR9128" s="50"/>
      <c r="BS9128" s="50"/>
      <c r="BT9128" s="50"/>
      <c r="BU9128" s="50"/>
      <c r="BV9128" s="50"/>
      <c r="BW9128" s="50"/>
      <c r="BX9128" s="50"/>
      <c r="BY9128" s="50"/>
      <c r="BZ9128" s="50"/>
      <c r="CA9128" s="50"/>
      <c r="CB9128" s="50"/>
      <c r="CC9128" s="50"/>
      <c r="CD9128" s="50"/>
      <c r="CE9128" s="50"/>
      <c r="CF9128" s="50"/>
      <c r="CG9128" s="50"/>
      <c r="CH9128" s="50"/>
      <c r="CI9128" s="50"/>
      <c r="CJ9128" s="50"/>
      <c r="CK9128" s="50"/>
      <c r="CL9128" s="50"/>
      <c r="CM9128" s="50"/>
      <c r="CN9128" s="50"/>
      <c r="CO9128" s="50"/>
      <c r="CP9128" s="50"/>
      <c r="CQ9128" s="50"/>
      <c r="CR9128" s="50"/>
      <c r="CS9128" s="50"/>
      <c r="CT9128" s="50"/>
      <c r="CU9128" s="50"/>
      <c r="CV9128" s="50"/>
      <c r="CW9128" s="50"/>
      <c r="CX9128" s="50"/>
      <c r="CY9128" s="50"/>
      <c r="CZ9128" s="50"/>
      <c r="DA9128" s="50"/>
      <c r="DB9128" s="50"/>
      <c r="DC9128" s="50"/>
      <c r="DD9128" s="50"/>
      <c r="DE9128" s="50"/>
      <c r="DF9128" s="50"/>
      <c r="DG9128" s="50"/>
    </row>
    <row r="9129" spans="1:111" x14ac:dyDescent="0.2">
      <c r="A9129" s="84"/>
      <c r="B9129" s="84"/>
      <c r="C9129" s="84"/>
      <c r="E9129" s="181"/>
      <c r="F9129" s="192"/>
      <c r="G9129" s="192"/>
      <c r="H9129" s="50"/>
      <c r="I9129" s="50"/>
      <c r="J9129" s="50"/>
      <c r="K9129" s="50"/>
      <c r="L9129" s="50"/>
      <c r="M9129" s="50"/>
      <c r="N9129" s="50"/>
      <c r="O9129" s="50"/>
      <c r="P9129" s="50"/>
      <c r="Q9129" s="50"/>
      <c r="R9129" s="50"/>
      <c r="S9129" s="50"/>
      <c r="T9129" s="50"/>
      <c r="U9129" s="50"/>
      <c r="V9129" s="50"/>
      <c r="W9129" s="50"/>
      <c r="X9129" s="50"/>
      <c r="Y9129" s="50"/>
      <c r="Z9129" s="50"/>
      <c r="AA9129" s="50"/>
      <c r="AB9129" s="50"/>
      <c r="AC9129" s="50"/>
      <c r="AD9129" s="50"/>
      <c r="AE9129" s="50"/>
      <c r="AF9129" s="50"/>
      <c r="AG9129" s="50"/>
      <c r="AH9129" s="50"/>
      <c r="AI9129" s="50"/>
      <c r="AJ9129" s="50"/>
      <c r="AK9129" s="50"/>
      <c r="AL9129" s="50"/>
      <c r="AM9129" s="50"/>
      <c r="AN9129" s="50"/>
      <c r="AO9129" s="50"/>
      <c r="AP9129" s="50"/>
      <c r="AQ9129" s="50"/>
      <c r="AR9129" s="50"/>
      <c r="AS9129" s="50"/>
      <c r="AT9129" s="50"/>
      <c r="AU9129" s="50"/>
      <c r="AV9129" s="50"/>
      <c r="AW9129" s="50"/>
      <c r="AX9129" s="50"/>
      <c r="AY9129" s="50"/>
      <c r="AZ9129" s="50"/>
      <c r="BA9129" s="50"/>
      <c r="BB9129" s="50"/>
      <c r="BC9129" s="50"/>
      <c r="BD9129" s="50"/>
      <c r="BE9129" s="50"/>
      <c r="BF9129" s="50"/>
      <c r="BG9129" s="50"/>
      <c r="BH9129" s="50"/>
      <c r="BI9129" s="50"/>
      <c r="BJ9129" s="50"/>
      <c r="BK9129" s="50"/>
      <c r="BL9129" s="50"/>
      <c r="BM9129" s="50"/>
      <c r="BN9129" s="50"/>
      <c r="BO9129" s="50"/>
      <c r="BP9129" s="50"/>
      <c r="BQ9129" s="50"/>
      <c r="BR9129" s="50"/>
      <c r="BS9129" s="50"/>
      <c r="BT9129" s="50"/>
      <c r="BU9129" s="50"/>
      <c r="BV9129" s="50"/>
      <c r="BW9129" s="50"/>
      <c r="BX9129" s="50"/>
      <c r="BY9129" s="50"/>
      <c r="BZ9129" s="50"/>
      <c r="CA9129" s="50"/>
      <c r="CB9129" s="50"/>
      <c r="CC9129" s="50"/>
      <c r="CD9129" s="50"/>
      <c r="CE9129" s="50"/>
      <c r="CF9129" s="50"/>
      <c r="CG9129" s="50"/>
      <c r="CH9129" s="50"/>
      <c r="CI9129" s="50"/>
      <c r="CJ9129" s="50"/>
      <c r="CK9129" s="50"/>
      <c r="CL9129" s="50"/>
      <c r="CM9129" s="50"/>
      <c r="CN9129" s="50"/>
      <c r="CO9129" s="50"/>
      <c r="CP9129" s="50"/>
      <c r="CQ9129" s="50"/>
      <c r="CR9129" s="50"/>
      <c r="CS9129" s="50"/>
      <c r="CT9129" s="50"/>
      <c r="CU9129" s="50"/>
      <c r="CV9129" s="50"/>
      <c r="CW9129" s="50"/>
      <c r="CX9129" s="50"/>
      <c r="CY9129" s="50"/>
      <c r="CZ9129" s="50"/>
      <c r="DA9129" s="50"/>
      <c r="DB9129" s="50"/>
      <c r="DC9129" s="50"/>
      <c r="DD9129" s="50"/>
      <c r="DE9129" s="50"/>
      <c r="DF9129" s="50"/>
      <c r="DG9129" s="50"/>
    </row>
    <row r="9130" spans="1:111" x14ac:dyDescent="0.2">
      <c r="A9130" s="84"/>
      <c r="B9130" s="84"/>
      <c r="C9130" s="84"/>
      <c r="E9130" s="181"/>
      <c r="F9130" s="192"/>
      <c r="G9130" s="192"/>
      <c r="H9130" s="50"/>
      <c r="I9130" s="50"/>
      <c r="J9130" s="50"/>
      <c r="K9130" s="50"/>
      <c r="L9130" s="50"/>
      <c r="M9130" s="50"/>
      <c r="N9130" s="50"/>
      <c r="O9130" s="50"/>
      <c r="P9130" s="50"/>
      <c r="Q9130" s="50"/>
      <c r="R9130" s="50"/>
      <c r="S9130" s="50"/>
      <c r="T9130" s="50"/>
      <c r="U9130" s="50"/>
      <c r="V9130" s="50"/>
      <c r="W9130" s="50"/>
      <c r="X9130" s="50"/>
      <c r="Y9130" s="50"/>
      <c r="Z9130" s="50"/>
      <c r="AA9130" s="50"/>
      <c r="AB9130" s="50"/>
      <c r="AC9130" s="50"/>
      <c r="AD9130" s="50"/>
      <c r="AE9130" s="50"/>
      <c r="AF9130" s="50"/>
      <c r="AG9130" s="50"/>
      <c r="AH9130" s="50"/>
      <c r="AI9130" s="50"/>
      <c r="AJ9130" s="50"/>
      <c r="AK9130" s="50"/>
      <c r="AL9130" s="50"/>
      <c r="AM9130" s="50"/>
      <c r="AN9130" s="50"/>
      <c r="AO9130" s="50"/>
      <c r="AP9130" s="50"/>
      <c r="AQ9130" s="50"/>
      <c r="AR9130" s="50"/>
      <c r="AS9130" s="50"/>
      <c r="AT9130" s="50"/>
      <c r="AU9130" s="50"/>
      <c r="AV9130" s="50"/>
      <c r="AW9130" s="50"/>
      <c r="AX9130" s="50"/>
      <c r="AY9130" s="50"/>
      <c r="AZ9130" s="50"/>
      <c r="BA9130" s="50"/>
      <c r="BB9130" s="50"/>
      <c r="BC9130" s="50"/>
      <c r="BD9130" s="50"/>
      <c r="BE9130" s="50"/>
      <c r="BF9130" s="50"/>
      <c r="BG9130" s="50"/>
      <c r="BH9130" s="50"/>
      <c r="BI9130" s="50"/>
      <c r="BJ9130" s="50"/>
      <c r="BK9130" s="50"/>
      <c r="BL9130" s="50"/>
      <c r="BM9130" s="50"/>
      <c r="BN9130" s="50"/>
      <c r="BO9130" s="50"/>
      <c r="BP9130" s="50"/>
      <c r="BQ9130" s="50"/>
      <c r="BR9130" s="50"/>
      <c r="BS9130" s="50"/>
      <c r="BT9130" s="50"/>
      <c r="BU9130" s="50"/>
      <c r="BV9130" s="50"/>
      <c r="BW9130" s="50"/>
      <c r="BX9130" s="50"/>
      <c r="BY9130" s="50"/>
      <c r="BZ9130" s="50"/>
      <c r="CA9130" s="50"/>
      <c r="CB9130" s="50"/>
      <c r="CC9130" s="50"/>
      <c r="CD9130" s="50"/>
      <c r="CE9130" s="50"/>
      <c r="CF9130" s="50"/>
      <c r="CG9130" s="50"/>
      <c r="CH9130" s="50"/>
      <c r="CI9130" s="50"/>
      <c r="CJ9130" s="50"/>
      <c r="CK9130" s="50"/>
      <c r="CL9130" s="50"/>
      <c r="CM9130" s="50"/>
      <c r="CN9130" s="50"/>
      <c r="CO9130" s="50"/>
      <c r="CP9130" s="50"/>
      <c r="CQ9130" s="50"/>
      <c r="CR9130" s="50"/>
      <c r="CS9130" s="50"/>
      <c r="CT9130" s="50"/>
      <c r="CU9130" s="50"/>
      <c r="CV9130" s="50"/>
      <c r="CW9130" s="50"/>
      <c r="CX9130" s="50"/>
      <c r="CY9130" s="50"/>
      <c r="CZ9130" s="50"/>
      <c r="DA9130" s="50"/>
      <c r="DB9130" s="50"/>
      <c r="DC9130" s="50"/>
      <c r="DD9130" s="50"/>
      <c r="DE9130" s="50"/>
      <c r="DF9130" s="50"/>
      <c r="DG9130" s="50"/>
    </row>
    <row r="9131" spans="1:111" x14ac:dyDescent="0.2">
      <c r="A9131" s="84"/>
      <c r="B9131" s="84"/>
      <c r="C9131" s="84"/>
      <c r="E9131" s="181"/>
      <c r="F9131" s="192"/>
      <c r="G9131" s="192"/>
      <c r="H9131" s="50"/>
      <c r="I9131" s="50"/>
      <c r="J9131" s="50"/>
      <c r="K9131" s="50"/>
      <c r="L9131" s="50"/>
      <c r="M9131" s="50"/>
      <c r="N9131" s="50"/>
      <c r="O9131" s="50"/>
      <c r="P9131" s="50"/>
      <c r="Q9131" s="50"/>
      <c r="R9131" s="50"/>
      <c r="S9131" s="50"/>
      <c r="T9131" s="50"/>
      <c r="U9131" s="50"/>
      <c r="V9131" s="50"/>
      <c r="W9131" s="50"/>
      <c r="X9131" s="50"/>
      <c r="Y9131" s="50"/>
      <c r="Z9131" s="50"/>
      <c r="AA9131" s="50"/>
      <c r="AB9131" s="50"/>
      <c r="AC9131" s="50"/>
      <c r="AD9131" s="50"/>
      <c r="AE9131" s="50"/>
      <c r="AF9131" s="50"/>
      <c r="AG9131" s="50"/>
      <c r="AH9131" s="50"/>
      <c r="AI9131" s="50"/>
      <c r="AJ9131" s="50"/>
      <c r="AK9131" s="50"/>
      <c r="AL9131" s="50"/>
      <c r="AM9131" s="50"/>
      <c r="AN9131" s="50"/>
      <c r="AO9131" s="50"/>
      <c r="AP9131" s="50"/>
      <c r="AQ9131" s="50"/>
      <c r="AR9131" s="50"/>
      <c r="AS9131" s="50"/>
      <c r="AT9131" s="50"/>
      <c r="AU9131" s="50"/>
      <c r="AV9131" s="50"/>
      <c r="AW9131" s="50"/>
      <c r="AX9131" s="50"/>
      <c r="AY9131" s="50"/>
      <c r="AZ9131" s="50"/>
      <c r="BA9131" s="50"/>
      <c r="BB9131" s="50"/>
      <c r="BC9131" s="50"/>
      <c r="BD9131" s="50"/>
      <c r="BE9131" s="50"/>
      <c r="BF9131" s="50"/>
      <c r="BG9131" s="50"/>
      <c r="BH9131" s="50"/>
      <c r="BI9131" s="50"/>
      <c r="BJ9131" s="50"/>
      <c r="BK9131" s="50"/>
      <c r="BL9131" s="50"/>
      <c r="BM9131" s="50"/>
      <c r="BN9131" s="50"/>
      <c r="BO9131" s="50"/>
      <c r="BP9131" s="50"/>
      <c r="BQ9131" s="50"/>
      <c r="BR9131" s="50"/>
      <c r="BS9131" s="50"/>
      <c r="BT9131" s="50"/>
      <c r="BU9131" s="50"/>
      <c r="BV9131" s="50"/>
      <c r="BW9131" s="50"/>
      <c r="BX9131" s="50"/>
      <c r="BY9131" s="50"/>
      <c r="BZ9131" s="50"/>
      <c r="CA9131" s="50"/>
      <c r="CB9131" s="50"/>
      <c r="CC9131" s="50"/>
      <c r="CD9131" s="50"/>
      <c r="CE9131" s="50"/>
      <c r="CF9131" s="50"/>
      <c r="CG9131" s="50"/>
      <c r="CH9131" s="50"/>
      <c r="CI9131" s="50"/>
      <c r="CJ9131" s="50"/>
      <c r="CK9131" s="50"/>
      <c r="CL9131" s="50"/>
      <c r="CM9131" s="50"/>
      <c r="CN9131" s="50"/>
      <c r="CO9131" s="50"/>
      <c r="CP9131" s="50"/>
      <c r="CQ9131" s="50"/>
      <c r="CR9131" s="50"/>
      <c r="CS9131" s="50"/>
      <c r="CT9131" s="50"/>
      <c r="CU9131" s="50"/>
      <c r="CV9131" s="50"/>
      <c r="CW9131" s="50"/>
      <c r="CX9131" s="50"/>
      <c r="CY9131" s="50"/>
      <c r="CZ9131" s="50"/>
      <c r="DA9131" s="50"/>
      <c r="DB9131" s="50"/>
      <c r="DC9131" s="50"/>
      <c r="DD9131" s="50"/>
      <c r="DE9131" s="50"/>
      <c r="DF9131" s="50"/>
      <c r="DG9131" s="50"/>
    </row>
    <row r="9132" spans="1:111" x14ac:dyDescent="0.2">
      <c r="A9132" s="84"/>
      <c r="B9132" s="84"/>
      <c r="C9132" s="84"/>
      <c r="E9132" s="181"/>
      <c r="F9132" s="192"/>
      <c r="G9132" s="192"/>
      <c r="H9132" s="50"/>
      <c r="I9132" s="50"/>
      <c r="J9132" s="50"/>
      <c r="K9132" s="50"/>
      <c r="L9132" s="50"/>
      <c r="M9132" s="50"/>
      <c r="N9132" s="50"/>
      <c r="O9132" s="50"/>
      <c r="P9132" s="50"/>
      <c r="Q9132" s="50"/>
      <c r="R9132" s="50"/>
      <c r="S9132" s="50"/>
      <c r="T9132" s="50"/>
      <c r="U9132" s="50"/>
      <c r="V9132" s="50"/>
      <c r="W9132" s="50"/>
      <c r="X9132" s="50"/>
      <c r="Y9132" s="50"/>
      <c r="Z9132" s="50"/>
      <c r="AA9132" s="50"/>
      <c r="AB9132" s="50"/>
      <c r="AC9132" s="50"/>
      <c r="AD9132" s="50"/>
      <c r="AE9132" s="50"/>
      <c r="AF9132" s="50"/>
      <c r="AG9132" s="50"/>
      <c r="AH9132" s="50"/>
      <c r="AI9132" s="50"/>
      <c r="AJ9132" s="50"/>
      <c r="AK9132" s="50"/>
      <c r="AL9132" s="50"/>
      <c r="AM9132" s="50"/>
      <c r="AN9132" s="50"/>
      <c r="AO9132" s="50"/>
      <c r="AP9132" s="50"/>
      <c r="AQ9132" s="50"/>
      <c r="AR9132" s="50"/>
      <c r="AS9132" s="50"/>
      <c r="AT9132" s="50"/>
      <c r="AU9132" s="50"/>
      <c r="AV9132" s="50"/>
      <c r="AW9132" s="50"/>
      <c r="AX9132" s="50"/>
      <c r="AY9132" s="50"/>
      <c r="AZ9132" s="50"/>
      <c r="BA9132" s="50"/>
      <c r="BB9132" s="50"/>
      <c r="BC9132" s="50"/>
      <c r="BD9132" s="50"/>
      <c r="BE9132" s="50"/>
      <c r="BF9132" s="50"/>
      <c r="BG9132" s="50"/>
      <c r="BH9132" s="50"/>
      <c r="BI9132" s="50"/>
      <c r="BJ9132" s="50"/>
      <c r="BK9132" s="50"/>
      <c r="BL9132" s="50"/>
      <c r="BM9132" s="50"/>
      <c r="BN9132" s="50"/>
      <c r="BO9132" s="50"/>
      <c r="BP9132" s="50"/>
      <c r="BQ9132" s="50"/>
      <c r="BR9132" s="50"/>
      <c r="BS9132" s="50"/>
      <c r="BT9132" s="50"/>
      <c r="BU9132" s="50"/>
      <c r="BV9132" s="50"/>
      <c r="BW9132" s="50"/>
      <c r="BX9132" s="50"/>
      <c r="BY9132" s="50"/>
      <c r="BZ9132" s="50"/>
      <c r="CA9132" s="50"/>
      <c r="CB9132" s="50"/>
      <c r="CC9132" s="50"/>
      <c r="CD9132" s="50"/>
      <c r="CE9132" s="50"/>
      <c r="CF9132" s="50"/>
      <c r="CG9132" s="50"/>
      <c r="CH9132" s="50"/>
      <c r="CI9132" s="50"/>
      <c r="CJ9132" s="50"/>
      <c r="CK9132" s="50"/>
      <c r="CL9132" s="50"/>
      <c r="CM9132" s="50"/>
      <c r="CN9132" s="50"/>
      <c r="CO9132" s="50"/>
      <c r="CP9132" s="50"/>
      <c r="CQ9132" s="50"/>
      <c r="CR9132" s="50"/>
      <c r="CS9132" s="50"/>
      <c r="CT9132" s="50"/>
      <c r="CU9132" s="50"/>
      <c r="CV9132" s="50"/>
      <c r="CW9132" s="50"/>
      <c r="CX9132" s="50"/>
      <c r="CY9132" s="50"/>
      <c r="CZ9132" s="50"/>
      <c r="DA9132" s="50"/>
      <c r="DB9132" s="50"/>
      <c r="DC9132" s="50"/>
      <c r="DD9132" s="50"/>
      <c r="DE9132" s="50"/>
      <c r="DF9132" s="50"/>
      <c r="DG9132" s="50"/>
    </row>
    <row r="9133" spans="1:111" x14ac:dyDescent="0.2">
      <c r="A9133" s="84"/>
      <c r="B9133" s="84"/>
      <c r="C9133" s="84"/>
      <c r="D9133" s="54"/>
      <c r="E9133" s="181"/>
      <c r="F9133" s="192"/>
      <c r="G9133" s="192"/>
      <c r="H9133" s="50"/>
      <c r="I9133" s="50"/>
      <c r="J9133" s="50"/>
      <c r="K9133" s="50"/>
      <c r="L9133" s="50"/>
      <c r="M9133" s="50"/>
      <c r="N9133" s="50"/>
      <c r="O9133" s="50"/>
      <c r="P9133" s="50"/>
      <c r="Q9133" s="50"/>
      <c r="R9133" s="50"/>
      <c r="S9133" s="50"/>
      <c r="T9133" s="50"/>
      <c r="U9133" s="50"/>
      <c r="V9133" s="50"/>
      <c r="W9133" s="50"/>
      <c r="X9133" s="50"/>
      <c r="Y9133" s="50"/>
      <c r="Z9133" s="50"/>
      <c r="AA9133" s="50"/>
      <c r="AB9133" s="50"/>
      <c r="AC9133" s="50"/>
      <c r="AD9133" s="50"/>
      <c r="AE9133" s="50"/>
      <c r="AF9133" s="50"/>
      <c r="AG9133" s="50"/>
      <c r="AH9133" s="50"/>
      <c r="AI9133" s="50"/>
      <c r="AJ9133" s="50"/>
      <c r="AK9133" s="50"/>
      <c r="AL9133" s="50"/>
      <c r="AM9133" s="50"/>
      <c r="AN9133" s="50"/>
      <c r="AO9133" s="50"/>
      <c r="AP9133" s="50"/>
      <c r="AQ9133" s="50"/>
      <c r="AR9133" s="50"/>
      <c r="AS9133" s="50"/>
      <c r="AT9133" s="50"/>
      <c r="AU9133" s="50"/>
      <c r="AV9133" s="50"/>
      <c r="AW9133" s="50"/>
      <c r="AX9133" s="50"/>
      <c r="AY9133" s="50"/>
      <c r="AZ9133" s="50"/>
      <c r="BA9133" s="50"/>
      <c r="BB9133" s="50"/>
      <c r="BC9133" s="50"/>
      <c r="BD9133" s="50"/>
      <c r="BE9133" s="50"/>
      <c r="BF9133" s="50"/>
      <c r="BG9133" s="50"/>
      <c r="BH9133" s="50"/>
      <c r="BI9133" s="50"/>
      <c r="BJ9133" s="50"/>
      <c r="BK9133" s="50"/>
      <c r="BL9133" s="50"/>
      <c r="BM9133" s="50"/>
      <c r="BN9133" s="50"/>
      <c r="BO9133" s="50"/>
      <c r="BP9133" s="50"/>
      <c r="BQ9133" s="50"/>
      <c r="BR9133" s="50"/>
      <c r="BS9133" s="50"/>
      <c r="BT9133" s="50"/>
      <c r="BU9133" s="50"/>
      <c r="BV9133" s="50"/>
      <c r="BW9133" s="50"/>
      <c r="BX9133" s="50"/>
      <c r="BY9133" s="50"/>
      <c r="BZ9133" s="50"/>
      <c r="CA9133" s="50"/>
      <c r="CB9133" s="50"/>
      <c r="CC9133" s="50"/>
      <c r="CD9133" s="50"/>
      <c r="CE9133" s="50"/>
      <c r="CF9133" s="50"/>
      <c r="CG9133" s="50"/>
      <c r="CH9133" s="50"/>
      <c r="CI9133" s="50"/>
      <c r="CJ9133" s="50"/>
      <c r="CK9133" s="50"/>
      <c r="CL9133" s="50"/>
      <c r="CM9133" s="50"/>
      <c r="CN9133" s="50"/>
      <c r="CO9133" s="50"/>
      <c r="CP9133" s="50"/>
      <c r="CQ9133" s="50"/>
      <c r="CR9133" s="50"/>
      <c r="CS9133" s="50"/>
      <c r="CT9133" s="50"/>
      <c r="CU9133" s="50"/>
      <c r="CV9133" s="50"/>
      <c r="CW9133" s="50"/>
      <c r="CX9133" s="50"/>
      <c r="CY9133" s="50"/>
      <c r="CZ9133" s="50"/>
      <c r="DA9133" s="50"/>
      <c r="DB9133" s="50"/>
      <c r="DC9133" s="50"/>
      <c r="DD9133" s="50"/>
      <c r="DE9133" s="50"/>
      <c r="DF9133" s="50"/>
      <c r="DG9133" s="50"/>
    </row>
    <row r="9134" spans="1:111" x14ac:dyDescent="0.2">
      <c r="A9134" s="84"/>
      <c r="B9134" s="84"/>
      <c r="C9134" s="84"/>
      <c r="D9134" s="54"/>
      <c r="E9134" s="181"/>
      <c r="F9134" s="192"/>
      <c r="G9134" s="192"/>
      <c r="H9134" s="50"/>
      <c r="I9134" s="50"/>
      <c r="J9134" s="50"/>
      <c r="K9134" s="50"/>
      <c r="L9134" s="50"/>
      <c r="M9134" s="50"/>
      <c r="N9134" s="50"/>
      <c r="O9134" s="50"/>
      <c r="P9134" s="50"/>
      <c r="Q9134" s="50"/>
      <c r="R9134" s="50"/>
      <c r="S9134" s="50"/>
      <c r="T9134" s="50"/>
      <c r="U9134" s="50"/>
      <c r="V9134" s="50"/>
      <c r="W9134" s="50"/>
      <c r="X9134" s="50"/>
      <c r="Y9134" s="50"/>
      <c r="Z9134" s="50"/>
      <c r="AA9134" s="50"/>
      <c r="AB9134" s="50"/>
      <c r="AC9134" s="50"/>
      <c r="AD9134" s="50"/>
      <c r="AE9134" s="50"/>
      <c r="AF9134" s="50"/>
      <c r="AG9134" s="50"/>
      <c r="AH9134" s="50"/>
      <c r="AI9134" s="50"/>
      <c r="AJ9134" s="50"/>
      <c r="AK9134" s="50"/>
      <c r="AL9134" s="50"/>
      <c r="AM9134" s="50"/>
      <c r="AN9134" s="50"/>
      <c r="AO9134" s="50"/>
      <c r="AP9134" s="50"/>
      <c r="AQ9134" s="50"/>
      <c r="AR9134" s="50"/>
      <c r="AS9134" s="50"/>
      <c r="AT9134" s="50"/>
      <c r="AU9134" s="50"/>
      <c r="AV9134" s="50"/>
      <c r="AW9134" s="50"/>
      <c r="AX9134" s="50"/>
      <c r="AY9134" s="50"/>
      <c r="AZ9134" s="50"/>
      <c r="BA9134" s="50"/>
      <c r="BB9134" s="50"/>
      <c r="BC9134" s="50"/>
      <c r="BD9134" s="50"/>
      <c r="BE9134" s="50"/>
      <c r="BF9134" s="50"/>
      <c r="BG9134" s="50"/>
      <c r="BH9134" s="50"/>
      <c r="BI9134" s="50"/>
      <c r="BJ9134" s="50"/>
      <c r="BK9134" s="50"/>
      <c r="BL9134" s="50"/>
      <c r="BM9134" s="50"/>
      <c r="BN9134" s="50"/>
      <c r="BO9134" s="50"/>
      <c r="BP9134" s="50"/>
      <c r="BQ9134" s="50"/>
      <c r="BR9134" s="50"/>
      <c r="BS9134" s="50"/>
      <c r="BT9134" s="50"/>
      <c r="BU9134" s="50"/>
      <c r="BV9134" s="50"/>
      <c r="BW9134" s="50"/>
      <c r="BX9134" s="50"/>
      <c r="BY9134" s="50"/>
      <c r="BZ9134" s="50"/>
      <c r="CA9134" s="50"/>
      <c r="CB9134" s="50"/>
      <c r="CC9134" s="50"/>
      <c r="CD9134" s="50"/>
      <c r="CE9134" s="50"/>
      <c r="CF9134" s="50"/>
      <c r="CG9134" s="50"/>
      <c r="CH9134" s="50"/>
      <c r="CI9134" s="50"/>
      <c r="CJ9134" s="50"/>
      <c r="CK9134" s="50"/>
      <c r="CL9134" s="50"/>
      <c r="CM9134" s="50"/>
      <c r="CN9134" s="50"/>
      <c r="CO9134" s="50"/>
      <c r="CP9134" s="50"/>
      <c r="CQ9134" s="50"/>
      <c r="CR9134" s="50"/>
      <c r="CS9134" s="50"/>
      <c r="CT9134" s="50"/>
      <c r="CU9134" s="50"/>
      <c r="CV9134" s="50"/>
      <c r="CW9134" s="50"/>
      <c r="CX9134" s="50"/>
      <c r="CY9134" s="50"/>
      <c r="CZ9134" s="50"/>
      <c r="DA9134" s="50"/>
      <c r="DB9134" s="50"/>
      <c r="DC9134" s="50"/>
      <c r="DD9134" s="50"/>
      <c r="DE9134" s="50"/>
      <c r="DF9134" s="50"/>
      <c r="DG9134" s="50"/>
    </row>
    <row r="9135" spans="1:111" x14ac:dyDescent="0.2">
      <c r="A9135" s="84"/>
      <c r="B9135" s="84"/>
      <c r="C9135" s="84"/>
      <c r="E9135" s="181"/>
      <c r="F9135" s="192"/>
      <c r="G9135" s="192"/>
      <c r="H9135" s="50"/>
      <c r="I9135" s="50"/>
      <c r="J9135" s="50"/>
      <c r="K9135" s="50"/>
      <c r="L9135" s="50"/>
      <c r="M9135" s="50"/>
      <c r="N9135" s="50"/>
      <c r="O9135" s="50"/>
      <c r="P9135" s="50"/>
      <c r="Q9135" s="50"/>
      <c r="R9135" s="50"/>
      <c r="S9135" s="50"/>
      <c r="T9135" s="50"/>
      <c r="U9135" s="50"/>
      <c r="V9135" s="50"/>
      <c r="W9135" s="50"/>
      <c r="X9135" s="50"/>
      <c r="Y9135" s="50"/>
      <c r="Z9135" s="50"/>
      <c r="AA9135" s="50"/>
      <c r="AB9135" s="50"/>
      <c r="AC9135" s="50"/>
      <c r="AD9135" s="50"/>
      <c r="AE9135" s="50"/>
      <c r="AF9135" s="50"/>
      <c r="AG9135" s="50"/>
      <c r="AH9135" s="50"/>
      <c r="AI9135" s="50"/>
      <c r="AJ9135" s="50"/>
      <c r="AK9135" s="50"/>
      <c r="AL9135" s="50"/>
      <c r="AM9135" s="50"/>
      <c r="AN9135" s="50"/>
      <c r="AO9135" s="50"/>
      <c r="AP9135" s="50"/>
      <c r="AQ9135" s="50"/>
      <c r="AR9135" s="50"/>
      <c r="AS9135" s="50"/>
      <c r="AT9135" s="50"/>
      <c r="AU9135" s="50"/>
      <c r="AV9135" s="50"/>
      <c r="AW9135" s="50"/>
      <c r="AX9135" s="50"/>
      <c r="AY9135" s="50"/>
      <c r="AZ9135" s="50"/>
      <c r="BA9135" s="50"/>
      <c r="BB9135" s="50"/>
      <c r="BC9135" s="50"/>
      <c r="BD9135" s="50"/>
      <c r="BE9135" s="50"/>
      <c r="BF9135" s="50"/>
      <c r="BG9135" s="50"/>
      <c r="BH9135" s="50"/>
      <c r="BI9135" s="50"/>
      <c r="BJ9135" s="50"/>
      <c r="BK9135" s="50"/>
      <c r="BL9135" s="50"/>
      <c r="BM9135" s="50"/>
      <c r="BN9135" s="50"/>
      <c r="BO9135" s="50"/>
      <c r="BP9135" s="50"/>
      <c r="BQ9135" s="50"/>
      <c r="BR9135" s="50"/>
      <c r="BS9135" s="50"/>
      <c r="BT9135" s="50"/>
      <c r="BU9135" s="50"/>
      <c r="BV9135" s="50"/>
      <c r="BW9135" s="50"/>
      <c r="BX9135" s="50"/>
      <c r="BY9135" s="50"/>
      <c r="BZ9135" s="50"/>
      <c r="CA9135" s="50"/>
      <c r="CB9135" s="50"/>
      <c r="CC9135" s="50"/>
      <c r="CD9135" s="50"/>
      <c r="CE9135" s="50"/>
      <c r="CF9135" s="50"/>
      <c r="CG9135" s="50"/>
      <c r="CH9135" s="50"/>
      <c r="CI9135" s="50"/>
      <c r="CJ9135" s="50"/>
      <c r="CK9135" s="50"/>
      <c r="CL9135" s="50"/>
      <c r="CM9135" s="50"/>
      <c r="CN9135" s="50"/>
      <c r="CO9135" s="50"/>
      <c r="CP9135" s="50"/>
      <c r="CQ9135" s="50"/>
      <c r="CR9135" s="50"/>
      <c r="CS9135" s="50"/>
      <c r="CT9135" s="50"/>
      <c r="CU9135" s="50"/>
      <c r="CV9135" s="50"/>
      <c r="CW9135" s="50"/>
      <c r="CX9135" s="50"/>
      <c r="CY9135" s="50"/>
      <c r="CZ9135" s="50"/>
      <c r="DA9135" s="50"/>
      <c r="DB9135" s="50"/>
      <c r="DC9135" s="50"/>
      <c r="DD9135" s="50"/>
      <c r="DE9135" s="50"/>
      <c r="DF9135" s="50"/>
      <c r="DG9135" s="50"/>
    </row>
    <row r="9136" spans="1:111" x14ac:dyDescent="0.2">
      <c r="A9136" s="84"/>
      <c r="B9136" s="84"/>
      <c r="C9136" s="84"/>
      <c r="E9136" s="181"/>
      <c r="F9136" s="192"/>
      <c r="G9136" s="192"/>
      <c r="H9136" s="50"/>
      <c r="I9136" s="50"/>
      <c r="J9136" s="50"/>
      <c r="K9136" s="50"/>
      <c r="L9136" s="50"/>
      <c r="M9136" s="50"/>
      <c r="N9136" s="50"/>
      <c r="O9136" s="50"/>
      <c r="P9136" s="50"/>
      <c r="Q9136" s="50"/>
      <c r="R9136" s="50"/>
      <c r="S9136" s="50"/>
      <c r="T9136" s="50"/>
      <c r="U9136" s="50"/>
      <c r="V9136" s="50"/>
      <c r="W9136" s="50"/>
      <c r="X9136" s="50"/>
      <c r="Y9136" s="50"/>
      <c r="Z9136" s="50"/>
      <c r="AA9136" s="50"/>
      <c r="AB9136" s="50"/>
      <c r="AC9136" s="50"/>
      <c r="AD9136" s="50"/>
      <c r="AE9136" s="50"/>
      <c r="AF9136" s="50"/>
      <c r="AG9136" s="50"/>
      <c r="AH9136" s="50"/>
      <c r="AI9136" s="50"/>
      <c r="AJ9136" s="50"/>
      <c r="AK9136" s="50"/>
      <c r="AL9136" s="50"/>
      <c r="AM9136" s="50"/>
      <c r="AN9136" s="50"/>
      <c r="AO9136" s="50"/>
      <c r="AP9136" s="50"/>
      <c r="AQ9136" s="50"/>
      <c r="AR9136" s="50"/>
      <c r="AS9136" s="50"/>
      <c r="AT9136" s="50"/>
      <c r="AU9136" s="50"/>
      <c r="AV9136" s="50"/>
      <c r="AW9136" s="50"/>
      <c r="AX9136" s="50"/>
      <c r="AY9136" s="50"/>
      <c r="AZ9136" s="50"/>
      <c r="BA9136" s="50"/>
      <c r="BB9136" s="50"/>
      <c r="BC9136" s="50"/>
      <c r="BD9136" s="50"/>
      <c r="BE9136" s="50"/>
      <c r="BF9136" s="50"/>
      <c r="BG9136" s="50"/>
      <c r="BH9136" s="50"/>
      <c r="BI9136" s="50"/>
      <c r="BJ9136" s="50"/>
      <c r="BK9136" s="50"/>
      <c r="BL9136" s="50"/>
      <c r="BM9136" s="50"/>
      <c r="BN9136" s="50"/>
      <c r="BO9136" s="50"/>
      <c r="BP9136" s="50"/>
      <c r="BQ9136" s="50"/>
      <c r="BR9136" s="50"/>
      <c r="BS9136" s="50"/>
      <c r="BT9136" s="50"/>
      <c r="BU9136" s="50"/>
      <c r="BV9136" s="50"/>
      <c r="BW9136" s="50"/>
      <c r="BX9136" s="50"/>
      <c r="BY9136" s="50"/>
      <c r="BZ9136" s="50"/>
      <c r="CA9136" s="50"/>
      <c r="CB9136" s="50"/>
      <c r="CC9136" s="50"/>
      <c r="CD9136" s="50"/>
      <c r="CE9136" s="50"/>
      <c r="CF9136" s="50"/>
      <c r="CG9136" s="50"/>
      <c r="CH9136" s="50"/>
      <c r="CI9136" s="50"/>
      <c r="CJ9136" s="50"/>
      <c r="CK9136" s="50"/>
      <c r="CL9136" s="50"/>
      <c r="CM9136" s="50"/>
      <c r="CN9136" s="50"/>
      <c r="CO9136" s="50"/>
      <c r="CP9136" s="50"/>
      <c r="CQ9136" s="50"/>
      <c r="CR9136" s="50"/>
      <c r="CS9136" s="50"/>
      <c r="CT9136" s="50"/>
      <c r="CU9136" s="50"/>
      <c r="CV9136" s="50"/>
      <c r="CW9136" s="50"/>
      <c r="CX9136" s="50"/>
      <c r="CY9136" s="50"/>
      <c r="CZ9136" s="50"/>
      <c r="DA9136" s="50"/>
      <c r="DB9136" s="50"/>
      <c r="DC9136" s="50"/>
      <c r="DD9136" s="50"/>
      <c r="DE9136" s="50"/>
      <c r="DF9136" s="50"/>
      <c r="DG9136" s="50"/>
    </row>
    <row r="9137" spans="1:111" x14ac:dyDescent="0.2">
      <c r="A9137" s="84"/>
      <c r="B9137" s="84"/>
      <c r="C9137" s="84"/>
      <c r="E9137" s="181"/>
      <c r="F9137" s="192"/>
      <c r="G9137" s="192"/>
      <c r="H9137" s="50"/>
      <c r="I9137" s="50"/>
      <c r="J9137" s="50"/>
      <c r="K9137" s="50"/>
      <c r="L9137" s="50"/>
      <c r="M9137" s="50"/>
      <c r="N9137" s="50"/>
      <c r="O9137" s="50"/>
      <c r="P9137" s="50"/>
      <c r="Q9137" s="50"/>
      <c r="R9137" s="50"/>
      <c r="S9137" s="50"/>
      <c r="T9137" s="50"/>
      <c r="U9137" s="50"/>
      <c r="V9137" s="50"/>
      <c r="W9137" s="50"/>
      <c r="X9137" s="50"/>
      <c r="Y9137" s="50"/>
      <c r="Z9137" s="50"/>
      <c r="AA9137" s="50"/>
      <c r="AB9137" s="50"/>
      <c r="AC9137" s="50"/>
      <c r="AD9137" s="50"/>
      <c r="AE9137" s="50"/>
      <c r="AF9137" s="50"/>
      <c r="AG9137" s="50"/>
      <c r="AH9137" s="50"/>
      <c r="AI9137" s="50"/>
      <c r="AJ9137" s="50"/>
      <c r="AK9137" s="50"/>
      <c r="AL9137" s="50"/>
      <c r="AM9137" s="50"/>
      <c r="AN9137" s="50"/>
      <c r="AO9137" s="50"/>
      <c r="AP9137" s="50"/>
      <c r="AQ9137" s="50"/>
      <c r="AR9137" s="50"/>
      <c r="AS9137" s="50"/>
      <c r="AT9137" s="50"/>
      <c r="AU9137" s="50"/>
      <c r="AV9137" s="50"/>
      <c r="AW9137" s="50"/>
      <c r="AX9137" s="50"/>
      <c r="AY9137" s="50"/>
      <c r="AZ9137" s="50"/>
      <c r="BA9137" s="50"/>
      <c r="BB9137" s="50"/>
      <c r="BC9137" s="50"/>
      <c r="BD9137" s="50"/>
      <c r="BE9137" s="50"/>
      <c r="BF9137" s="50"/>
      <c r="BG9137" s="50"/>
      <c r="BH9137" s="50"/>
      <c r="BI9137" s="50"/>
      <c r="BJ9137" s="50"/>
      <c r="BK9137" s="50"/>
      <c r="BL9137" s="50"/>
      <c r="BM9137" s="50"/>
      <c r="BN9137" s="50"/>
      <c r="BO9137" s="50"/>
      <c r="BP9137" s="50"/>
      <c r="BQ9137" s="50"/>
      <c r="BR9137" s="50"/>
      <c r="BS9137" s="50"/>
      <c r="BT9137" s="50"/>
      <c r="BU9137" s="50"/>
      <c r="BV9137" s="50"/>
      <c r="BW9137" s="50"/>
      <c r="BX9137" s="50"/>
      <c r="BY9137" s="50"/>
      <c r="BZ9137" s="50"/>
      <c r="CA9137" s="50"/>
      <c r="CB9137" s="50"/>
      <c r="CC9137" s="50"/>
      <c r="CD9137" s="50"/>
      <c r="CE9137" s="50"/>
      <c r="CF9137" s="50"/>
      <c r="CG9137" s="50"/>
      <c r="CH9137" s="50"/>
      <c r="CI9137" s="50"/>
      <c r="CJ9137" s="50"/>
      <c r="CK9137" s="50"/>
      <c r="CL9137" s="50"/>
      <c r="CM9137" s="50"/>
      <c r="CN9137" s="50"/>
      <c r="CO9137" s="50"/>
      <c r="CP9137" s="50"/>
      <c r="CQ9137" s="50"/>
      <c r="CR9137" s="50"/>
      <c r="CS9137" s="50"/>
      <c r="CT9137" s="50"/>
      <c r="CU9137" s="50"/>
      <c r="CV9137" s="50"/>
      <c r="CW9137" s="50"/>
      <c r="CX9137" s="50"/>
      <c r="CY9137" s="50"/>
      <c r="CZ9137" s="50"/>
      <c r="DA9137" s="50"/>
      <c r="DB9137" s="50"/>
      <c r="DC9137" s="50"/>
      <c r="DD9137" s="50"/>
      <c r="DE9137" s="50"/>
      <c r="DF9137" s="50"/>
      <c r="DG9137" s="50"/>
    </row>
    <row r="9138" spans="1:111" x14ac:dyDescent="0.2">
      <c r="A9138" s="84"/>
      <c r="B9138" s="84"/>
      <c r="C9138" s="84"/>
      <c r="E9138" s="181"/>
      <c r="F9138" s="192"/>
      <c r="G9138" s="192"/>
      <c r="H9138" s="50"/>
      <c r="I9138" s="50"/>
      <c r="J9138" s="50"/>
      <c r="K9138" s="50"/>
      <c r="L9138" s="50"/>
      <c r="M9138" s="50"/>
      <c r="N9138" s="50"/>
      <c r="O9138" s="50"/>
      <c r="P9138" s="50"/>
      <c r="Q9138" s="50"/>
      <c r="R9138" s="50"/>
      <c r="S9138" s="50"/>
      <c r="T9138" s="50"/>
      <c r="U9138" s="50"/>
      <c r="V9138" s="50"/>
      <c r="W9138" s="50"/>
      <c r="X9138" s="50"/>
      <c r="Y9138" s="50"/>
      <c r="Z9138" s="50"/>
      <c r="AA9138" s="50"/>
      <c r="AB9138" s="50"/>
      <c r="AC9138" s="50"/>
      <c r="AD9138" s="50"/>
      <c r="AE9138" s="50"/>
      <c r="AF9138" s="50"/>
      <c r="AG9138" s="50"/>
      <c r="AH9138" s="50"/>
      <c r="AI9138" s="50"/>
      <c r="AJ9138" s="50"/>
      <c r="AK9138" s="50"/>
      <c r="AL9138" s="50"/>
      <c r="AM9138" s="50"/>
      <c r="AN9138" s="50"/>
      <c r="AO9138" s="50"/>
      <c r="AP9138" s="50"/>
      <c r="AQ9138" s="50"/>
      <c r="AR9138" s="50"/>
      <c r="AS9138" s="50"/>
      <c r="AT9138" s="50"/>
      <c r="AU9138" s="50"/>
      <c r="AV9138" s="50"/>
      <c r="AW9138" s="50"/>
      <c r="AX9138" s="50"/>
      <c r="AY9138" s="50"/>
      <c r="AZ9138" s="50"/>
      <c r="BA9138" s="50"/>
      <c r="BB9138" s="50"/>
      <c r="BC9138" s="50"/>
      <c r="BD9138" s="50"/>
      <c r="BE9138" s="50"/>
      <c r="BF9138" s="50"/>
      <c r="BG9138" s="50"/>
      <c r="BH9138" s="50"/>
      <c r="BI9138" s="50"/>
      <c r="BJ9138" s="50"/>
      <c r="BK9138" s="50"/>
      <c r="BL9138" s="50"/>
      <c r="BM9138" s="50"/>
      <c r="BN9138" s="50"/>
      <c r="BO9138" s="50"/>
      <c r="BP9138" s="50"/>
      <c r="BQ9138" s="50"/>
      <c r="BR9138" s="50"/>
      <c r="BS9138" s="50"/>
      <c r="BT9138" s="50"/>
      <c r="BU9138" s="50"/>
      <c r="BV9138" s="50"/>
      <c r="BW9138" s="50"/>
      <c r="BX9138" s="50"/>
      <c r="BY9138" s="50"/>
      <c r="BZ9138" s="50"/>
      <c r="CA9138" s="50"/>
      <c r="CB9138" s="50"/>
      <c r="CC9138" s="50"/>
      <c r="CD9138" s="50"/>
      <c r="CE9138" s="50"/>
      <c r="CF9138" s="50"/>
      <c r="CG9138" s="50"/>
      <c r="CH9138" s="50"/>
      <c r="CI9138" s="50"/>
      <c r="CJ9138" s="50"/>
      <c r="CK9138" s="50"/>
      <c r="CL9138" s="50"/>
      <c r="CM9138" s="50"/>
      <c r="CN9138" s="50"/>
      <c r="CO9138" s="50"/>
      <c r="CP9138" s="50"/>
      <c r="CQ9138" s="50"/>
      <c r="CR9138" s="50"/>
      <c r="CS9138" s="50"/>
      <c r="CT9138" s="50"/>
      <c r="CU9138" s="50"/>
      <c r="CV9138" s="50"/>
      <c r="CW9138" s="50"/>
      <c r="CX9138" s="50"/>
      <c r="CY9138" s="50"/>
      <c r="CZ9138" s="50"/>
      <c r="DA9138" s="50"/>
      <c r="DB9138" s="50"/>
      <c r="DC9138" s="50"/>
      <c r="DD9138" s="50"/>
      <c r="DE9138" s="50"/>
      <c r="DF9138" s="50"/>
      <c r="DG9138" s="50"/>
    </row>
    <row r="9139" spans="1:111" x14ac:dyDescent="0.2">
      <c r="A9139" s="61"/>
      <c r="B9139" s="61"/>
      <c r="C9139" s="61"/>
      <c r="D9139" s="54"/>
      <c r="E9139" s="310"/>
      <c r="F9139" s="192"/>
      <c r="G9139" s="192"/>
      <c r="H9139" s="50"/>
      <c r="I9139" s="50"/>
      <c r="J9139" s="50"/>
      <c r="K9139" s="50"/>
      <c r="L9139" s="50"/>
      <c r="M9139" s="50"/>
      <c r="N9139" s="50"/>
      <c r="O9139" s="50"/>
      <c r="P9139" s="50"/>
      <c r="Q9139" s="50"/>
      <c r="R9139" s="50"/>
      <c r="S9139" s="50"/>
      <c r="T9139" s="50"/>
      <c r="U9139" s="50"/>
      <c r="V9139" s="50"/>
      <c r="W9139" s="50"/>
      <c r="X9139" s="50"/>
      <c r="Y9139" s="50"/>
      <c r="Z9139" s="50"/>
      <c r="AA9139" s="50"/>
      <c r="AB9139" s="50"/>
      <c r="AC9139" s="50"/>
      <c r="AD9139" s="50"/>
      <c r="AE9139" s="50"/>
      <c r="AF9139" s="50"/>
      <c r="AG9139" s="50"/>
      <c r="AH9139" s="50"/>
      <c r="AI9139" s="50"/>
      <c r="AJ9139" s="50"/>
      <c r="AK9139" s="50"/>
      <c r="AL9139" s="50"/>
      <c r="AM9139" s="50"/>
      <c r="AN9139" s="50"/>
      <c r="AO9139" s="50"/>
      <c r="AP9139" s="50"/>
      <c r="AQ9139" s="50"/>
      <c r="AR9139" s="50"/>
      <c r="AS9139" s="50"/>
      <c r="AT9139" s="50"/>
      <c r="AU9139" s="50"/>
      <c r="AV9139" s="50"/>
      <c r="AW9139" s="50"/>
      <c r="AX9139" s="50"/>
      <c r="AY9139" s="50"/>
      <c r="AZ9139" s="50"/>
      <c r="BA9139" s="50"/>
      <c r="BB9139" s="50"/>
      <c r="BC9139" s="50"/>
      <c r="BD9139" s="50"/>
      <c r="BE9139" s="50"/>
      <c r="BF9139" s="50"/>
      <c r="BG9139" s="50"/>
      <c r="BH9139" s="50"/>
      <c r="BI9139" s="50"/>
      <c r="BJ9139" s="50"/>
      <c r="BK9139" s="50"/>
      <c r="BL9139" s="50"/>
      <c r="BM9139" s="50"/>
      <c r="BN9139" s="50"/>
      <c r="BO9139" s="50"/>
      <c r="BP9139" s="50"/>
      <c r="BQ9139" s="50"/>
      <c r="BR9139" s="50"/>
      <c r="BS9139" s="50"/>
      <c r="BT9139" s="50"/>
      <c r="BU9139" s="50"/>
      <c r="BV9139" s="50"/>
      <c r="BW9139" s="50"/>
      <c r="BX9139" s="50"/>
      <c r="BY9139" s="50"/>
      <c r="BZ9139" s="50"/>
      <c r="CA9139" s="50"/>
      <c r="CB9139" s="50"/>
      <c r="CC9139" s="50"/>
      <c r="CD9139" s="50"/>
      <c r="CE9139" s="50"/>
      <c r="CF9139" s="50"/>
      <c r="CG9139" s="50"/>
      <c r="CH9139" s="50"/>
      <c r="CI9139" s="50"/>
      <c r="CJ9139" s="50"/>
      <c r="CK9139" s="50"/>
      <c r="CL9139" s="50"/>
      <c r="CM9139" s="50"/>
      <c r="CN9139" s="50"/>
      <c r="CO9139" s="50"/>
      <c r="CP9139" s="50"/>
      <c r="CQ9139" s="50"/>
      <c r="CR9139" s="50"/>
      <c r="CS9139" s="50"/>
      <c r="CT9139" s="50"/>
      <c r="CU9139" s="50"/>
      <c r="CV9139" s="50"/>
      <c r="CW9139" s="50"/>
      <c r="CX9139" s="50"/>
      <c r="CY9139" s="50"/>
      <c r="CZ9139" s="50"/>
      <c r="DA9139" s="50"/>
      <c r="DB9139" s="50"/>
      <c r="DC9139" s="50"/>
      <c r="DD9139" s="50"/>
      <c r="DE9139" s="50"/>
      <c r="DF9139" s="50"/>
      <c r="DG9139" s="50"/>
    </row>
    <row r="9140" spans="1:111" x14ac:dyDescent="0.2">
      <c r="D9140" s="54"/>
      <c r="E9140" s="182"/>
      <c r="F9140" s="192"/>
      <c r="G9140" s="192"/>
      <c r="H9140" s="50"/>
      <c r="I9140" s="50"/>
      <c r="J9140" s="50"/>
      <c r="K9140" s="50"/>
      <c r="L9140" s="50"/>
      <c r="M9140" s="50"/>
      <c r="N9140" s="50"/>
      <c r="O9140" s="50"/>
      <c r="P9140" s="50"/>
      <c r="Q9140" s="50"/>
      <c r="R9140" s="50"/>
      <c r="S9140" s="50"/>
      <c r="T9140" s="50"/>
      <c r="U9140" s="50"/>
      <c r="V9140" s="50"/>
      <c r="W9140" s="50"/>
      <c r="X9140" s="50"/>
      <c r="Y9140" s="50"/>
      <c r="Z9140" s="50"/>
      <c r="AA9140" s="50"/>
      <c r="AB9140" s="50"/>
      <c r="AC9140" s="50"/>
      <c r="AD9140" s="50"/>
      <c r="AE9140" s="50"/>
      <c r="AF9140" s="50"/>
      <c r="AG9140" s="50"/>
      <c r="AH9140" s="50"/>
      <c r="AI9140" s="50"/>
      <c r="AJ9140" s="50"/>
      <c r="AK9140" s="50"/>
      <c r="AL9140" s="50"/>
      <c r="AM9140" s="50"/>
      <c r="AN9140" s="50"/>
      <c r="AO9140" s="50"/>
      <c r="AP9140" s="50"/>
      <c r="AQ9140" s="50"/>
      <c r="AR9140" s="50"/>
      <c r="AS9140" s="50"/>
      <c r="AT9140" s="50"/>
      <c r="AU9140" s="50"/>
      <c r="AV9140" s="50"/>
      <c r="AW9140" s="50"/>
      <c r="AX9140" s="50"/>
      <c r="AY9140" s="50"/>
      <c r="AZ9140" s="50"/>
      <c r="BA9140" s="50"/>
      <c r="BB9140" s="50"/>
      <c r="BC9140" s="50"/>
      <c r="BD9140" s="50"/>
      <c r="BE9140" s="50"/>
      <c r="BF9140" s="50"/>
      <c r="BG9140" s="50"/>
      <c r="BH9140" s="50"/>
      <c r="BI9140" s="50"/>
      <c r="BJ9140" s="50"/>
      <c r="BK9140" s="50"/>
      <c r="BL9140" s="50"/>
      <c r="BM9140" s="50"/>
      <c r="BN9140" s="50"/>
      <c r="BO9140" s="50"/>
      <c r="BP9140" s="50"/>
      <c r="BQ9140" s="50"/>
      <c r="BR9140" s="50"/>
      <c r="BS9140" s="50"/>
      <c r="BT9140" s="50"/>
      <c r="BU9140" s="50"/>
      <c r="BV9140" s="50"/>
      <c r="BW9140" s="50"/>
      <c r="BX9140" s="50"/>
      <c r="BY9140" s="50"/>
      <c r="BZ9140" s="50"/>
      <c r="CA9140" s="50"/>
      <c r="CB9140" s="50"/>
      <c r="CC9140" s="50"/>
      <c r="CD9140" s="50"/>
      <c r="CE9140" s="50"/>
      <c r="CF9140" s="50"/>
      <c r="CG9140" s="50"/>
      <c r="CH9140" s="50"/>
      <c r="CI9140" s="50"/>
      <c r="CJ9140" s="50"/>
      <c r="CK9140" s="50"/>
      <c r="CL9140" s="50"/>
      <c r="CM9140" s="50"/>
      <c r="CN9140" s="50"/>
      <c r="CO9140" s="50"/>
      <c r="CP9140" s="50"/>
      <c r="CQ9140" s="50"/>
      <c r="CR9140" s="50"/>
      <c r="CS9140" s="50"/>
      <c r="CT9140" s="50"/>
      <c r="CU9140" s="50"/>
      <c r="CV9140" s="50"/>
      <c r="CW9140" s="50"/>
      <c r="CX9140" s="50"/>
      <c r="CY9140" s="50"/>
      <c r="CZ9140" s="50"/>
      <c r="DA9140" s="50"/>
      <c r="DB9140" s="50"/>
      <c r="DC9140" s="50"/>
      <c r="DD9140" s="50"/>
      <c r="DE9140" s="50"/>
      <c r="DF9140" s="50"/>
      <c r="DG9140" s="50"/>
    </row>
    <row r="9141" spans="1:111" x14ac:dyDescent="0.2">
      <c r="A9141" s="212"/>
      <c r="B9141" s="212"/>
      <c r="C9141" s="212"/>
      <c r="D9141" s="54"/>
      <c r="E9141" s="312"/>
      <c r="F9141" s="192"/>
      <c r="G9141" s="192"/>
      <c r="H9141" s="50"/>
      <c r="I9141" s="50"/>
      <c r="J9141" s="50"/>
      <c r="K9141" s="50"/>
      <c r="L9141" s="50"/>
      <c r="M9141" s="50"/>
      <c r="N9141" s="50"/>
      <c r="O9141" s="50"/>
      <c r="P9141" s="50"/>
      <c r="Q9141" s="50"/>
      <c r="R9141" s="50"/>
      <c r="S9141" s="50"/>
      <c r="T9141" s="50"/>
      <c r="U9141" s="50"/>
      <c r="V9141" s="50"/>
      <c r="W9141" s="50"/>
      <c r="X9141" s="50"/>
      <c r="Y9141" s="50"/>
      <c r="Z9141" s="50"/>
      <c r="AA9141" s="50"/>
      <c r="AB9141" s="50"/>
      <c r="AC9141" s="50"/>
      <c r="AD9141" s="50"/>
      <c r="AE9141" s="50"/>
      <c r="AF9141" s="50"/>
      <c r="AG9141" s="50"/>
      <c r="AH9141" s="50"/>
      <c r="AI9141" s="50"/>
      <c r="AJ9141" s="50"/>
      <c r="AK9141" s="50"/>
      <c r="AL9141" s="50"/>
      <c r="AM9141" s="50"/>
      <c r="AN9141" s="50"/>
      <c r="AO9141" s="50"/>
      <c r="AP9141" s="50"/>
      <c r="AQ9141" s="50"/>
      <c r="AR9141" s="50"/>
      <c r="AS9141" s="50"/>
      <c r="AT9141" s="50"/>
      <c r="AU9141" s="50"/>
      <c r="AV9141" s="50"/>
      <c r="AW9141" s="50"/>
      <c r="AX9141" s="50"/>
      <c r="AY9141" s="50"/>
      <c r="AZ9141" s="50"/>
      <c r="BA9141" s="50"/>
      <c r="BB9141" s="50"/>
      <c r="BC9141" s="50"/>
      <c r="BD9141" s="50"/>
      <c r="BE9141" s="50"/>
      <c r="BF9141" s="50"/>
      <c r="BG9141" s="50"/>
      <c r="BH9141" s="50"/>
      <c r="BI9141" s="50"/>
      <c r="BJ9141" s="50"/>
      <c r="BK9141" s="50"/>
      <c r="BL9141" s="50"/>
      <c r="BM9141" s="50"/>
      <c r="BN9141" s="50"/>
      <c r="BO9141" s="50"/>
      <c r="BP9141" s="50"/>
      <c r="BQ9141" s="50"/>
      <c r="BR9141" s="50"/>
      <c r="BS9141" s="50"/>
      <c r="BT9141" s="50"/>
      <c r="BU9141" s="50"/>
      <c r="BV9141" s="50"/>
      <c r="BW9141" s="50"/>
      <c r="BX9141" s="50"/>
      <c r="BY9141" s="50"/>
      <c r="BZ9141" s="50"/>
      <c r="CA9141" s="50"/>
      <c r="CB9141" s="50"/>
      <c r="CC9141" s="50"/>
      <c r="CD9141" s="50"/>
      <c r="CE9141" s="50"/>
      <c r="CF9141" s="50"/>
      <c r="CG9141" s="50"/>
      <c r="CH9141" s="50"/>
      <c r="CI9141" s="50"/>
      <c r="CJ9141" s="50"/>
      <c r="CK9141" s="50"/>
      <c r="CL9141" s="50"/>
      <c r="CM9141" s="50"/>
      <c r="CN9141" s="50"/>
      <c r="CO9141" s="50"/>
      <c r="CP9141" s="50"/>
      <c r="CQ9141" s="50"/>
      <c r="CR9141" s="50"/>
      <c r="CS9141" s="50"/>
      <c r="CT9141" s="50"/>
      <c r="CU9141" s="50"/>
      <c r="CV9141" s="50"/>
      <c r="CW9141" s="50"/>
      <c r="CX9141" s="50"/>
      <c r="CY9141" s="50"/>
      <c r="CZ9141" s="50"/>
      <c r="DA9141" s="50"/>
      <c r="DB9141" s="50"/>
      <c r="DC9141" s="50"/>
      <c r="DD9141" s="50"/>
      <c r="DE9141" s="50"/>
      <c r="DF9141" s="50"/>
      <c r="DG9141" s="50"/>
    </row>
    <row r="9142" spans="1:111" x14ac:dyDescent="0.2">
      <c r="A9142" s="212"/>
      <c r="B9142" s="212"/>
      <c r="C9142" s="212"/>
      <c r="E9142" s="312"/>
      <c r="F9142" s="192"/>
      <c r="G9142" s="192"/>
      <c r="H9142" s="50"/>
      <c r="I9142" s="50"/>
      <c r="J9142" s="50"/>
      <c r="K9142" s="50"/>
      <c r="L9142" s="50"/>
      <c r="M9142" s="50"/>
      <c r="N9142" s="50"/>
      <c r="O9142" s="50"/>
      <c r="P9142" s="50"/>
      <c r="Q9142" s="50"/>
      <c r="R9142" s="50"/>
      <c r="S9142" s="50"/>
      <c r="T9142" s="50"/>
      <c r="U9142" s="50"/>
      <c r="V9142" s="50"/>
      <c r="W9142" s="50"/>
      <c r="X9142" s="50"/>
      <c r="Y9142" s="50"/>
      <c r="Z9142" s="50"/>
      <c r="AA9142" s="50"/>
      <c r="AB9142" s="50"/>
      <c r="AC9142" s="50"/>
      <c r="AD9142" s="50"/>
      <c r="AE9142" s="50"/>
      <c r="AF9142" s="50"/>
      <c r="AG9142" s="50"/>
      <c r="AH9142" s="50"/>
      <c r="AI9142" s="50"/>
      <c r="AJ9142" s="50"/>
      <c r="AK9142" s="50"/>
      <c r="AL9142" s="50"/>
      <c r="AM9142" s="50"/>
      <c r="AN9142" s="50"/>
      <c r="AO9142" s="50"/>
      <c r="AP9142" s="50"/>
      <c r="AQ9142" s="50"/>
      <c r="AR9142" s="50"/>
      <c r="AS9142" s="50"/>
      <c r="AT9142" s="50"/>
      <c r="AU9142" s="50"/>
      <c r="AV9142" s="50"/>
      <c r="AW9142" s="50"/>
      <c r="AX9142" s="50"/>
      <c r="AY9142" s="50"/>
      <c r="AZ9142" s="50"/>
      <c r="BA9142" s="50"/>
      <c r="BB9142" s="50"/>
      <c r="BC9142" s="50"/>
      <c r="BD9142" s="50"/>
      <c r="BE9142" s="50"/>
      <c r="BF9142" s="50"/>
      <c r="BG9142" s="50"/>
      <c r="BH9142" s="50"/>
      <c r="BI9142" s="50"/>
      <c r="BJ9142" s="50"/>
      <c r="BK9142" s="50"/>
      <c r="BL9142" s="50"/>
      <c r="BM9142" s="50"/>
      <c r="BN9142" s="50"/>
      <c r="BO9142" s="50"/>
      <c r="BP9142" s="50"/>
      <c r="BQ9142" s="50"/>
      <c r="BR9142" s="50"/>
      <c r="BS9142" s="50"/>
      <c r="BT9142" s="50"/>
      <c r="BU9142" s="50"/>
      <c r="BV9142" s="50"/>
      <c r="BW9142" s="50"/>
      <c r="BX9142" s="50"/>
      <c r="BY9142" s="50"/>
      <c r="BZ9142" s="50"/>
      <c r="CA9142" s="50"/>
      <c r="CB9142" s="50"/>
      <c r="CC9142" s="50"/>
      <c r="CD9142" s="50"/>
      <c r="CE9142" s="50"/>
      <c r="CF9142" s="50"/>
      <c r="CG9142" s="50"/>
      <c r="CH9142" s="50"/>
      <c r="CI9142" s="50"/>
      <c r="CJ9142" s="50"/>
      <c r="CK9142" s="50"/>
      <c r="CL9142" s="50"/>
      <c r="CM9142" s="50"/>
      <c r="CN9142" s="50"/>
      <c r="CO9142" s="50"/>
      <c r="CP9142" s="50"/>
      <c r="CQ9142" s="50"/>
      <c r="CR9142" s="50"/>
      <c r="CS9142" s="50"/>
      <c r="CT9142" s="50"/>
      <c r="CU9142" s="50"/>
      <c r="CV9142" s="50"/>
      <c r="CW9142" s="50"/>
      <c r="CX9142" s="50"/>
      <c r="CY9142" s="50"/>
      <c r="CZ9142" s="50"/>
      <c r="DA9142" s="50"/>
      <c r="DB9142" s="50"/>
      <c r="DC9142" s="50"/>
      <c r="DD9142" s="50"/>
      <c r="DE9142" s="50"/>
      <c r="DF9142" s="50"/>
      <c r="DG9142" s="50"/>
    </row>
    <row r="9143" spans="1:111" x14ac:dyDescent="0.2">
      <c r="A9143" s="212"/>
      <c r="B9143" s="212"/>
      <c r="C9143" s="212"/>
      <c r="E9143" s="182"/>
      <c r="F9143" s="192"/>
      <c r="G9143" s="192"/>
      <c r="H9143" s="50"/>
      <c r="I9143" s="50"/>
      <c r="J9143" s="50"/>
      <c r="K9143" s="50"/>
      <c r="L9143" s="50"/>
      <c r="M9143" s="50"/>
      <c r="N9143" s="50"/>
      <c r="O9143" s="50"/>
      <c r="P9143" s="50"/>
      <c r="Q9143" s="50"/>
      <c r="R9143" s="50"/>
      <c r="S9143" s="50"/>
      <c r="T9143" s="50"/>
      <c r="U9143" s="50"/>
      <c r="V9143" s="50"/>
      <c r="W9143" s="50"/>
      <c r="X9143" s="50"/>
      <c r="Y9143" s="50"/>
      <c r="Z9143" s="50"/>
      <c r="AA9143" s="50"/>
      <c r="AB9143" s="50"/>
      <c r="AC9143" s="50"/>
      <c r="AD9143" s="50"/>
      <c r="AE9143" s="50"/>
      <c r="AF9143" s="50"/>
      <c r="AG9143" s="50"/>
      <c r="AH9143" s="50"/>
      <c r="AI9143" s="50"/>
      <c r="AJ9143" s="50"/>
      <c r="AK9143" s="50"/>
      <c r="AL9143" s="50"/>
      <c r="AM9143" s="50"/>
      <c r="AN9143" s="50"/>
      <c r="AO9143" s="50"/>
      <c r="AP9143" s="50"/>
      <c r="AQ9143" s="50"/>
      <c r="AR9143" s="50"/>
      <c r="AS9143" s="50"/>
      <c r="AT9143" s="50"/>
      <c r="AU9143" s="50"/>
      <c r="AV9143" s="50"/>
      <c r="AW9143" s="50"/>
      <c r="AX9143" s="50"/>
      <c r="AY9143" s="50"/>
      <c r="AZ9143" s="50"/>
      <c r="BA9143" s="50"/>
      <c r="BB9143" s="50"/>
      <c r="BC9143" s="50"/>
      <c r="BD9143" s="50"/>
      <c r="BE9143" s="50"/>
      <c r="BF9143" s="50"/>
      <c r="BG9143" s="50"/>
      <c r="BH9143" s="50"/>
      <c r="BI9143" s="50"/>
      <c r="BJ9143" s="50"/>
      <c r="BK9143" s="50"/>
      <c r="BL9143" s="50"/>
      <c r="BM9143" s="50"/>
      <c r="BN9143" s="50"/>
      <c r="BO9143" s="50"/>
      <c r="BP9143" s="50"/>
      <c r="BQ9143" s="50"/>
      <c r="BR9143" s="50"/>
      <c r="BS9143" s="50"/>
      <c r="BT9143" s="50"/>
      <c r="BU9143" s="50"/>
      <c r="BV9143" s="50"/>
      <c r="BW9143" s="50"/>
      <c r="BX9143" s="50"/>
      <c r="BY9143" s="50"/>
      <c r="BZ9143" s="50"/>
      <c r="CA9143" s="50"/>
      <c r="CB9143" s="50"/>
      <c r="CC9143" s="50"/>
      <c r="CD9143" s="50"/>
      <c r="CE9143" s="50"/>
      <c r="CF9143" s="50"/>
      <c r="CG9143" s="50"/>
      <c r="CH9143" s="50"/>
      <c r="CI9143" s="50"/>
      <c r="CJ9143" s="50"/>
      <c r="CK9143" s="50"/>
      <c r="CL9143" s="50"/>
      <c r="CM9143" s="50"/>
      <c r="CN9143" s="50"/>
      <c r="CO9143" s="50"/>
      <c r="CP9143" s="50"/>
      <c r="CQ9143" s="50"/>
      <c r="CR9143" s="50"/>
      <c r="CS9143" s="50"/>
      <c r="CT9143" s="50"/>
      <c r="CU9143" s="50"/>
      <c r="CV9143" s="50"/>
      <c r="CW9143" s="50"/>
      <c r="CX9143" s="50"/>
      <c r="CY9143" s="50"/>
      <c r="CZ9143" s="50"/>
      <c r="DA9143" s="50"/>
      <c r="DB9143" s="50"/>
      <c r="DC9143" s="50"/>
      <c r="DD9143" s="50"/>
      <c r="DE9143" s="50"/>
      <c r="DF9143" s="50"/>
      <c r="DG9143" s="50"/>
    </row>
    <row r="9144" spans="1:111" x14ac:dyDescent="0.2">
      <c r="A9144" s="212"/>
      <c r="B9144" s="212"/>
      <c r="C9144" s="212"/>
      <c r="E9144" s="312"/>
      <c r="F9144" s="192"/>
      <c r="G9144" s="192"/>
      <c r="H9144" s="50"/>
      <c r="I9144" s="50"/>
      <c r="J9144" s="50"/>
      <c r="K9144" s="50"/>
      <c r="L9144" s="50"/>
      <c r="M9144" s="50"/>
      <c r="N9144" s="50"/>
      <c r="O9144" s="50"/>
      <c r="P9144" s="50"/>
      <c r="Q9144" s="50"/>
      <c r="R9144" s="50"/>
      <c r="S9144" s="50"/>
      <c r="T9144" s="50"/>
      <c r="U9144" s="50"/>
      <c r="V9144" s="50"/>
      <c r="W9144" s="50"/>
      <c r="X9144" s="50"/>
      <c r="Y9144" s="50"/>
      <c r="Z9144" s="50"/>
      <c r="AA9144" s="50"/>
      <c r="AB9144" s="50"/>
      <c r="AC9144" s="50"/>
      <c r="AD9144" s="50"/>
      <c r="AE9144" s="50"/>
      <c r="AF9144" s="50"/>
      <c r="AG9144" s="50"/>
      <c r="AH9144" s="50"/>
      <c r="AI9144" s="50"/>
      <c r="AJ9144" s="50"/>
      <c r="AK9144" s="50"/>
      <c r="AL9144" s="50"/>
      <c r="AM9144" s="50"/>
      <c r="AN9144" s="50"/>
      <c r="AO9144" s="50"/>
      <c r="AP9144" s="50"/>
      <c r="AQ9144" s="50"/>
      <c r="AR9144" s="50"/>
      <c r="AS9144" s="50"/>
      <c r="AT9144" s="50"/>
      <c r="AU9144" s="50"/>
      <c r="AV9144" s="50"/>
      <c r="AW9144" s="50"/>
      <c r="AX9144" s="50"/>
      <c r="AY9144" s="50"/>
      <c r="AZ9144" s="50"/>
      <c r="BA9144" s="50"/>
      <c r="BB9144" s="50"/>
      <c r="BC9144" s="50"/>
      <c r="BD9144" s="50"/>
      <c r="BE9144" s="50"/>
      <c r="BF9144" s="50"/>
      <c r="BG9144" s="50"/>
      <c r="BH9144" s="50"/>
      <c r="BI9144" s="50"/>
      <c r="BJ9144" s="50"/>
      <c r="BK9144" s="50"/>
      <c r="BL9144" s="50"/>
      <c r="BM9144" s="50"/>
      <c r="BN9144" s="50"/>
      <c r="BO9144" s="50"/>
      <c r="BP9144" s="50"/>
      <c r="BQ9144" s="50"/>
      <c r="BR9144" s="50"/>
      <c r="BS9144" s="50"/>
      <c r="BT9144" s="50"/>
      <c r="BU9144" s="50"/>
      <c r="BV9144" s="50"/>
      <c r="BW9144" s="50"/>
      <c r="BX9144" s="50"/>
      <c r="BY9144" s="50"/>
      <c r="BZ9144" s="50"/>
      <c r="CA9144" s="50"/>
      <c r="CB9144" s="50"/>
      <c r="CC9144" s="50"/>
      <c r="CD9144" s="50"/>
      <c r="CE9144" s="50"/>
      <c r="CF9144" s="50"/>
      <c r="CG9144" s="50"/>
      <c r="CH9144" s="50"/>
      <c r="CI9144" s="50"/>
      <c r="CJ9144" s="50"/>
      <c r="CK9144" s="50"/>
      <c r="CL9144" s="50"/>
      <c r="CM9144" s="50"/>
      <c r="CN9144" s="50"/>
      <c r="CO9144" s="50"/>
      <c r="CP9144" s="50"/>
      <c r="CQ9144" s="50"/>
      <c r="CR9144" s="50"/>
      <c r="CS9144" s="50"/>
      <c r="CT9144" s="50"/>
      <c r="CU9144" s="50"/>
      <c r="CV9144" s="50"/>
      <c r="CW9144" s="50"/>
      <c r="CX9144" s="50"/>
      <c r="CY9144" s="50"/>
      <c r="CZ9144" s="50"/>
      <c r="DA9144" s="50"/>
      <c r="DB9144" s="50"/>
      <c r="DC9144" s="50"/>
      <c r="DD9144" s="50"/>
      <c r="DE9144" s="50"/>
      <c r="DF9144" s="50"/>
      <c r="DG9144" s="50"/>
    </row>
    <row r="9145" spans="1:111" x14ac:dyDescent="0.2">
      <c r="A9145" s="212"/>
      <c r="B9145" s="212"/>
      <c r="C9145" s="212"/>
      <c r="E9145" s="312"/>
      <c r="F9145" s="192"/>
      <c r="G9145" s="192"/>
      <c r="H9145" s="50"/>
      <c r="I9145" s="50"/>
      <c r="J9145" s="50"/>
      <c r="K9145" s="50"/>
      <c r="L9145" s="50"/>
      <c r="M9145" s="50"/>
      <c r="N9145" s="50"/>
      <c r="O9145" s="50"/>
      <c r="P9145" s="50"/>
      <c r="Q9145" s="50"/>
      <c r="R9145" s="50"/>
      <c r="S9145" s="50"/>
      <c r="T9145" s="50"/>
      <c r="U9145" s="50"/>
      <c r="V9145" s="50"/>
      <c r="W9145" s="50"/>
      <c r="X9145" s="50"/>
      <c r="Y9145" s="50"/>
      <c r="Z9145" s="50"/>
      <c r="AA9145" s="50"/>
      <c r="AB9145" s="50"/>
      <c r="AC9145" s="50"/>
      <c r="AD9145" s="50"/>
      <c r="AE9145" s="50"/>
      <c r="AF9145" s="50"/>
      <c r="AG9145" s="50"/>
      <c r="AH9145" s="50"/>
      <c r="AI9145" s="50"/>
      <c r="AJ9145" s="50"/>
      <c r="AK9145" s="50"/>
      <c r="AL9145" s="50"/>
      <c r="AM9145" s="50"/>
      <c r="AN9145" s="50"/>
      <c r="AO9145" s="50"/>
      <c r="AP9145" s="50"/>
      <c r="AQ9145" s="50"/>
      <c r="AR9145" s="50"/>
      <c r="AS9145" s="50"/>
      <c r="AT9145" s="50"/>
      <c r="AU9145" s="50"/>
      <c r="AV9145" s="50"/>
      <c r="AW9145" s="50"/>
      <c r="AX9145" s="50"/>
      <c r="AY9145" s="50"/>
      <c r="AZ9145" s="50"/>
      <c r="BA9145" s="50"/>
      <c r="BB9145" s="50"/>
      <c r="BC9145" s="50"/>
      <c r="BD9145" s="50"/>
      <c r="BE9145" s="50"/>
      <c r="BF9145" s="50"/>
      <c r="BG9145" s="50"/>
      <c r="BH9145" s="50"/>
      <c r="BI9145" s="50"/>
      <c r="BJ9145" s="50"/>
      <c r="BK9145" s="50"/>
      <c r="BL9145" s="50"/>
      <c r="BM9145" s="50"/>
      <c r="BN9145" s="50"/>
      <c r="BO9145" s="50"/>
      <c r="BP9145" s="50"/>
      <c r="BQ9145" s="50"/>
      <c r="BR9145" s="50"/>
      <c r="BS9145" s="50"/>
      <c r="BT9145" s="50"/>
      <c r="BU9145" s="50"/>
      <c r="BV9145" s="50"/>
      <c r="BW9145" s="50"/>
      <c r="BX9145" s="50"/>
      <c r="BY9145" s="50"/>
      <c r="BZ9145" s="50"/>
      <c r="CA9145" s="50"/>
      <c r="CB9145" s="50"/>
      <c r="CC9145" s="50"/>
      <c r="CD9145" s="50"/>
      <c r="CE9145" s="50"/>
      <c r="CF9145" s="50"/>
      <c r="CG9145" s="50"/>
      <c r="CH9145" s="50"/>
      <c r="CI9145" s="50"/>
      <c r="CJ9145" s="50"/>
      <c r="CK9145" s="50"/>
      <c r="CL9145" s="50"/>
      <c r="CM9145" s="50"/>
      <c r="CN9145" s="50"/>
      <c r="CO9145" s="50"/>
      <c r="CP9145" s="50"/>
      <c r="CQ9145" s="50"/>
      <c r="CR9145" s="50"/>
      <c r="CS9145" s="50"/>
      <c r="CT9145" s="50"/>
      <c r="CU9145" s="50"/>
      <c r="CV9145" s="50"/>
      <c r="CW9145" s="50"/>
      <c r="CX9145" s="50"/>
      <c r="CY9145" s="50"/>
      <c r="CZ9145" s="50"/>
      <c r="DA9145" s="50"/>
      <c r="DB9145" s="50"/>
      <c r="DC9145" s="50"/>
      <c r="DD9145" s="50"/>
      <c r="DE9145" s="50"/>
      <c r="DF9145" s="50"/>
      <c r="DG9145" s="50"/>
    </row>
    <row r="9146" spans="1:111" x14ac:dyDescent="0.2">
      <c r="A9146" s="212"/>
      <c r="B9146" s="212"/>
      <c r="C9146" s="212"/>
      <c r="D9146" s="54"/>
      <c r="E9146" s="312"/>
      <c r="F9146" s="192"/>
      <c r="G9146" s="192"/>
      <c r="H9146" s="50"/>
      <c r="I9146" s="50"/>
      <c r="J9146" s="50"/>
      <c r="K9146" s="50"/>
      <c r="L9146" s="50"/>
      <c r="M9146" s="50"/>
      <c r="N9146" s="50"/>
      <c r="O9146" s="50"/>
      <c r="P9146" s="50"/>
      <c r="Q9146" s="50"/>
      <c r="R9146" s="50"/>
      <c r="S9146" s="50"/>
      <c r="T9146" s="50"/>
      <c r="U9146" s="50"/>
      <c r="V9146" s="50"/>
      <c r="W9146" s="50"/>
      <c r="X9146" s="50"/>
      <c r="Y9146" s="50"/>
      <c r="Z9146" s="50"/>
      <c r="AA9146" s="50"/>
      <c r="AB9146" s="50"/>
      <c r="AC9146" s="50"/>
      <c r="AD9146" s="50"/>
      <c r="AE9146" s="50"/>
      <c r="AF9146" s="50"/>
      <c r="AG9146" s="50"/>
      <c r="AH9146" s="50"/>
      <c r="AI9146" s="50"/>
      <c r="AJ9146" s="50"/>
      <c r="AK9146" s="50"/>
      <c r="AL9146" s="50"/>
      <c r="AM9146" s="50"/>
      <c r="AN9146" s="50"/>
      <c r="AO9146" s="50"/>
      <c r="AP9146" s="50"/>
      <c r="AQ9146" s="50"/>
      <c r="AR9146" s="50"/>
      <c r="AS9146" s="50"/>
      <c r="AT9146" s="50"/>
      <c r="AU9146" s="50"/>
      <c r="AV9146" s="50"/>
      <c r="AW9146" s="50"/>
      <c r="AX9146" s="50"/>
      <c r="AY9146" s="50"/>
      <c r="AZ9146" s="50"/>
      <c r="BA9146" s="50"/>
      <c r="BB9146" s="50"/>
      <c r="BC9146" s="50"/>
      <c r="BD9146" s="50"/>
      <c r="BE9146" s="50"/>
      <c r="BF9146" s="50"/>
      <c r="BG9146" s="50"/>
      <c r="BH9146" s="50"/>
      <c r="BI9146" s="50"/>
      <c r="BJ9146" s="50"/>
      <c r="BK9146" s="50"/>
      <c r="BL9146" s="50"/>
      <c r="BM9146" s="50"/>
      <c r="BN9146" s="50"/>
      <c r="BO9146" s="50"/>
      <c r="BP9146" s="50"/>
      <c r="BQ9146" s="50"/>
      <c r="BR9146" s="50"/>
      <c r="BS9146" s="50"/>
      <c r="BT9146" s="50"/>
      <c r="BU9146" s="50"/>
      <c r="BV9146" s="50"/>
      <c r="BW9146" s="50"/>
      <c r="BX9146" s="50"/>
      <c r="BY9146" s="50"/>
      <c r="BZ9146" s="50"/>
      <c r="CA9146" s="50"/>
      <c r="CB9146" s="50"/>
      <c r="CC9146" s="50"/>
      <c r="CD9146" s="50"/>
      <c r="CE9146" s="50"/>
      <c r="CF9146" s="50"/>
      <c r="CG9146" s="50"/>
      <c r="CH9146" s="50"/>
      <c r="CI9146" s="50"/>
      <c r="CJ9146" s="50"/>
      <c r="CK9146" s="50"/>
      <c r="CL9146" s="50"/>
      <c r="CM9146" s="50"/>
      <c r="CN9146" s="50"/>
      <c r="CO9146" s="50"/>
      <c r="CP9146" s="50"/>
      <c r="CQ9146" s="50"/>
      <c r="CR9146" s="50"/>
      <c r="CS9146" s="50"/>
      <c r="CT9146" s="50"/>
      <c r="CU9146" s="50"/>
      <c r="CV9146" s="50"/>
      <c r="CW9146" s="50"/>
      <c r="CX9146" s="50"/>
      <c r="CY9146" s="50"/>
      <c r="CZ9146" s="50"/>
      <c r="DA9146" s="50"/>
      <c r="DB9146" s="50"/>
      <c r="DC9146" s="50"/>
      <c r="DD9146" s="50"/>
      <c r="DE9146" s="50"/>
      <c r="DF9146" s="50"/>
      <c r="DG9146" s="50"/>
    </row>
    <row r="9147" spans="1:111" x14ac:dyDescent="0.2">
      <c r="A9147" s="212"/>
      <c r="B9147" s="212"/>
      <c r="C9147" s="212"/>
      <c r="E9147" s="182"/>
      <c r="F9147" s="192"/>
      <c r="G9147" s="192"/>
      <c r="H9147" s="50"/>
      <c r="I9147" s="50"/>
      <c r="J9147" s="50"/>
      <c r="K9147" s="50"/>
      <c r="L9147" s="50"/>
      <c r="M9147" s="50"/>
      <c r="N9147" s="50"/>
      <c r="O9147" s="50"/>
      <c r="P9147" s="50"/>
      <c r="Q9147" s="50"/>
      <c r="R9147" s="50"/>
      <c r="S9147" s="50"/>
      <c r="T9147" s="50"/>
      <c r="U9147" s="50"/>
      <c r="V9147" s="50"/>
      <c r="W9147" s="50"/>
      <c r="X9147" s="50"/>
      <c r="Y9147" s="50"/>
      <c r="Z9147" s="50"/>
      <c r="AA9147" s="50"/>
      <c r="AB9147" s="50"/>
      <c r="AC9147" s="50"/>
      <c r="AD9147" s="50"/>
      <c r="AE9147" s="50"/>
      <c r="AF9147" s="50"/>
      <c r="AG9147" s="50"/>
      <c r="AH9147" s="50"/>
      <c r="AI9147" s="50"/>
      <c r="AJ9147" s="50"/>
      <c r="AK9147" s="50"/>
      <c r="AL9147" s="50"/>
      <c r="AM9147" s="50"/>
      <c r="AN9147" s="50"/>
      <c r="AO9147" s="50"/>
      <c r="AP9147" s="50"/>
      <c r="AQ9147" s="50"/>
      <c r="AR9147" s="50"/>
      <c r="AS9147" s="50"/>
      <c r="AT9147" s="50"/>
      <c r="AU9147" s="50"/>
      <c r="AV9147" s="50"/>
      <c r="AW9147" s="50"/>
      <c r="AX9147" s="50"/>
      <c r="AY9147" s="50"/>
      <c r="AZ9147" s="50"/>
      <c r="BA9147" s="50"/>
      <c r="BB9147" s="50"/>
      <c r="BC9147" s="50"/>
      <c r="BD9147" s="50"/>
      <c r="BE9147" s="50"/>
      <c r="BF9147" s="50"/>
      <c r="BG9147" s="50"/>
      <c r="BH9147" s="50"/>
      <c r="BI9147" s="50"/>
      <c r="BJ9147" s="50"/>
      <c r="BK9147" s="50"/>
      <c r="BL9147" s="50"/>
      <c r="BM9147" s="50"/>
      <c r="BN9147" s="50"/>
      <c r="BO9147" s="50"/>
      <c r="BP9147" s="50"/>
      <c r="BQ9147" s="50"/>
      <c r="BR9147" s="50"/>
      <c r="BS9147" s="50"/>
      <c r="BT9147" s="50"/>
      <c r="BU9147" s="50"/>
      <c r="BV9147" s="50"/>
      <c r="BW9147" s="50"/>
      <c r="BX9147" s="50"/>
      <c r="BY9147" s="50"/>
      <c r="BZ9147" s="50"/>
      <c r="CA9147" s="50"/>
      <c r="CB9147" s="50"/>
      <c r="CC9147" s="50"/>
      <c r="CD9147" s="50"/>
      <c r="CE9147" s="50"/>
      <c r="CF9147" s="50"/>
      <c r="CG9147" s="50"/>
      <c r="CH9147" s="50"/>
      <c r="CI9147" s="50"/>
      <c r="CJ9147" s="50"/>
      <c r="CK9147" s="50"/>
      <c r="CL9147" s="50"/>
      <c r="CM9147" s="50"/>
      <c r="CN9147" s="50"/>
      <c r="CO9147" s="50"/>
      <c r="CP9147" s="50"/>
      <c r="CQ9147" s="50"/>
      <c r="CR9147" s="50"/>
      <c r="CS9147" s="50"/>
      <c r="CT9147" s="50"/>
      <c r="CU9147" s="50"/>
      <c r="CV9147" s="50"/>
      <c r="CW9147" s="50"/>
      <c r="CX9147" s="50"/>
      <c r="CY9147" s="50"/>
      <c r="CZ9147" s="50"/>
      <c r="DA9147" s="50"/>
      <c r="DB9147" s="50"/>
      <c r="DC9147" s="50"/>
      <c r="DD9147" s="50"/>
      <c r="DE9147" s="50"/>
      <c r="DF9147" s="50"/>
      <c r="DG9147" s="50"/>
    </row>
    <row r="9148" spans="1:111" x14ac:dyDescent="0.2">
      <c r="A9148" s="212"/>
      <c r="B9148" s="212"/>
      <c r="C9148" s="212"/>
      <c r="E9148" s="312"/>
      <c r="F9148" s="192"/>
      <c r="G9148" s="192"/>
      <c r="H9148" s="50"/>
      <c r="I9148" s="50"/>
      <c r="J9148" s="50"/>
      <c r="K9148" s="50"/>
      <c r="L9148" s="50"/>
      <c r="M9148" s="50"/>
      <c r="N9148" s="50"/>
      <c r="O9148" s="50"/>
      <c r="P9148" s="50"/>
      <c r="Q9148" s="50"/>
      <c r="R9148" s="50"/>
      <c r="S9148" s="50"/>
      <c r="T9148" s="50"/>
      <c r="U9148" s="50"/>
      <c r="V9148" s="50"/>
      <c r="W9148" s="50"/>
      <c r="X9148" s="50"/>
      <c r="Y9148" s="50"/>
      <c r="Z9148" s="50"/>
      <c r="AA9148" s="50"/>
      <c r="AB9148" s="50"/>
      <c r="AC9148" s="50"/>
      <c r="AD9148" s="50"/>
      <c r="AE9148" s="50"/>
      <c r="AF9148" s="50"/>
      <c r="AG9148" s="50"/>
      <c r="AH9148" s="50"/>
      <c r="AI9148" s="50"/>
      <c r="AJ9148" s="50"/>
      <c r="AK9148" s="50"/>
      <c r="AL9148" s="50"/>
      <c r="AM9148" s="50"/>
      <c r="AN9148" s="50"/>
      <c r="AO9148" s="50"/>
      <c r="AP9148" s="50"/>
      <c r="AQ9148" s="50"/>
      <c r="AR9148" s="50"/>
      <c r="AS9148" s="50"/>
      <c r="AT9148" s="50"/>
      <c r="AU9148" s="50"/>
      <c r="AV9148" s="50"/>
      <c r="AW9148" s="50"/>
      <c r="AX9148" s="50"/>
      <c r="AY9148" s="50"/>
      <c r="AZ9148" s="50"/>
      <c r="BA9148" s="50"/>
      <c r="BB9148" s="50"/>
      <c r="BC9148" s="50"/>
      <c r="BD9148" s="50"/>
      <c r="BE9148" s="50"/>
      <c r="BF9148" s="50"/>
      <c r="BG9148" s="50"/>
      <c r="BH9148" s="50"/>
      <c r="BI9148" s="50"/>
      <c r="BJ9148" s="50"/>
      <c r="BK9148" s="50"/>
      <c r="BL9148" s="50"/>
      <c r="BM9148" s="50"/>
      <c r="BN9148" s="50"/>
      <c r="BO9148" s="50"/>
      <c r="BP9148" s="50"/>
      <c r="BQ9148" s="50"/>
      <c r="BR9148" s="50"/>
      <c r="BS9148" s="50"/>
      <c r="BT9148" s="50"/>
      <c r="BU9148" s="50"/>
      <c r="BV9148" s="50"/>
      <c r="BW9148" s="50"/>
      <c r="BX9148" s="50"/>
      <c r="BY9148" s="50"/>
      <c r="BZ9148" s="50"/>
      <c r="CA9148" s="50"/>
      <c r="CB9148" s="50"/>
      <c r="CC9148" s="50"/>
      <c r="CD9148" s="50"/>
      <c r="CE9148" s="50"/>
      <c r="CF9148" s="50"/>
      <c r="CG9148" s="50"/>
      <c r="CH9148" s="50"/>
      <c r="CI9148" s="50"/>
      <c r="CJ9148" s="50"/>
      <c r="CK9148" s="50"/>
      <c r="CL9148" s="50"/>
      <c r="CM9148" s="50"/>
      <c r="CN9148" s="50"/>
      <c r="CO9148" s="50"/>
      <c r="CP9148" s="50"/>
      <c r="CQ9148" s="50"/>
      <c r="CR9148" s="50"/>
      <c r="CS9148" s="50"/>
      <c r="CT9148" s="50"/>
      <c r="CU9148" s="50"/>
      <c r="CV9148" s="50"/>
      <c r="CW9148" s="50"/>
      <c r="CX9148" s="50"/>
      <c r="CY9148" s="50"/>
      <c r="CZ9148" s="50"/>
      <c r="DA9148" s="50"/>
      <c r="DB9148" s="50"/>
      <c r="DC9148" s="50"/>
      <c r="DD9148" s="50"/>
      <c r="DE9148" s="50"/>
      <c r="DF9148" s="50"/>
      <c r="DG9148" s="50"/>
    </row>
    <row r="9149" spans="1:111" x14ac:dyDescent="0.2">
      <c r="A9149" s="212"/>
      <c r="B9149" s="212"/>
      <c r="C9149" s="212"/>
      <c r="E9149" s="312"/>
      <c r="F9149" s="192"/>
      <c r="G9149" s="192"/>
      <c r="H9149" s="50"/>
      <c r="I9149" s="50"/>
      <c r="J9149" s="50"/>
      <c r="K9149" s="50"/>
      <c r="L9149" s="50"/>
      <c r="M9149" s="50"/>
      <c r="N9149" s="50"/>
      <c r="O9149" s="50"/>
      <c r="P9149" s="50"/>
      <c r="Q9149" s="50"/>
      <c r="R9149" s="50"/>
      <c r="S9149" s="50"/>
      <c r="T9149" s="50"/>
      <c r="U9149" s="50"/>
      <c r="V9149" s="50"/>
      <c r="W9149" s="50"/>
      <c r="X9149" s="50"/>
      <c r="Y9149" s="50"/>
      <c r="Z9149" s="50"/>
      <c r="AA9149" s="50"/>
      <c r="AB9149" s="50"/>
      <c r="AC9149" s="50"/>
      <c r="AD9149" s="50"/>
      <c r="AE9149" s="50"/>
      <c r="AF9149" s="50"/>
      <c r="AG9149" s="50"/>
      <c r="AH9149" s="50"/>
      <c r="AI9149" s="50"/>
      <c r="AJ9149" s="50"/>
      <c r="AK9149" s="50"/>
      <c r="AL9149" s="50"/>
      <c r="AM9149" s="50"/>
      <c r="AN9149" s="50"/>
      <c r="AO9149" s="50"/>
      <c r="AP9149" s="50"/>
      <c r="AQ9149" s="50"/>
      <c r="AR9149" s="50"/>
      <c r="AS9149" s="50"/>
      <c r="AT9149" s="50"/>
      <c r="AU9149" s="50"/>
      <c r="AV9149" s="50"/>
      <c r="AW9149" s="50"/>
      <c r="AX9149" s="50"/>
      <c r="AY9149" s="50"/>
      <c r="AZ9149" s="50"/>
      <c r="BA9149" s="50"/>
      <c r="BB9149" s="50"/>
      <c r="BC9149" s="50"/>
      <c r="BD9149" s="50"/>
      <c r="BE9149" s="50"/>
      <c r="BF9149" s="50"/>
      <c r="BG9149" s="50"/>
      <c r="BH9149" s="50"/>
      <c r="BI9149" s="50"/>
      <c r="BJ9149" s="50"/>
      <c r="BK9149" s="50"/>
      <c r="BL9149" s="50"/>
      <c r="BM9149" s="50"/>
      <c r="BN9149" s="50"/>
      <c r="BO9149" s="50"/>
      <c r="BP9149" s="50"/>
      <c r="BQ9149" s="50"/>
      <c r="BR9149" s="50"/>
      <c r="BS9149" s="50"/>
      <c r="BT9149" s="50"/>
      <c r="BU9149" s="50"/>
      <c r="BV9149" s="50"/>
      <c r="BW9149" s="50"/>
      <c r="BX9149" s="50"/>
      <c r="BY9149" s="50"/>
      <c r="BZ9149" s="50"/>
      <c r="CA9149" s="50"/>
      <c r="CB9149" s="50"/>
      <c r="CC9149" s="50"/>
      <c r="CD9149" s="50"/>
      <c r="CE9149" s="50"/>
      <c r="CF9149" s="50"/>
      <c r="CG9149" s="50"/>
      <c r="CH9149" s="50"/>
      <c r="CI9149" s="50"/>
      <c r="CJ9149" s="50"/>
      <c r="CK9149" s="50"/>
      <c r="CL9149" s="50"/>
      <c r="CM9149" s="50"/>
      <c r="CN9149" s="50"/>
      <c r="CO9149" s="50"/>
      <c r="CP9149" s="50"/>
      <c r="CQ9149" s="50"/>
      <c r="CR9149" s="50"/>
      <c r="CS9149" s="50"/>
      <c r="CT9149" s="50"/>
      <c r="CU9149" s="50"/>
      <c r="CV9149" s="50"/>
      <c r="CW9149" s="50"/>
      <c r="CX9149" s="50"/>
      <c r="CY9149" s="50"/>
      <c r="CZ9149" s="50"/>
      <c r="DA9149" s="50"/>
      <c r="DB9149" s="50"/>
      <c r="DC9149" s="50"/>
      <c r="DD9149" s="50"/>
      <c r="DE9149" s="50"/>
      <c r="DF9149" s="50"/>
      <c r="DG9149" s="50"/>
    </row>
    <row r="9150" spans="1:111" x14ac:dyDescent="0.2">
      <c r="A9150" s="212"/>
      <c r="B9150" s="212"/>
      <c r="C9150" s="212"/>
      <c r="E9150" s="312"/>
      <c r="F9150" s="192"/>
      <c r="G9150" s="192"/>
      <c r="H9150" s="50"/>
      <c r="I9150" s="50"/>
      <c r="J9150" s="50"/>
      <c r="K9150" s="50"/>
      <c r="L9150" s="50"/>
      <c r="M9150" s="50"/>
      <c r="N9150" s="50"/>
      <c r="O9150" s="50"/>
      <c r="P9150" s="50"/>
      <c r="Q9150" s="50"/>
      <c r="R9150" s="50"/>
      <c r="S9150" s="50"/>
      <c r="T9150" s="50"/>
      <c r="U9150" s="50"/>
      <c r="V9150" s="50"/>
      <c r="W9150" s="50"/>
      <c r="X9150" s="50"/>
      <c r="Y9150" s="50"/>
      <c r="Z9150" s="50"/>
      <c r="AA9150" s="50"/>
      <c r="AB9150" s="50"/>
      <c r="AC9150" s="50"/>
      <c r="AD9150" s="50"/>
      <c r="AE9150" s="50"/>
      <c r="AF9150" s="50"/>
      <c r="AG9150" s="50"/>
      <c r="AH9150" s="50"/>
      <c r="AI9150" s="50"/>
      <c r="AJ9150" s="50"/>
      <c r="AK9150" s="50"/>
      <c r="AL9150" s="50"/>
      <c r="AM9150" s="50"/>
      <c r="AN9150" s="50"/>
      <c r="AO9150" s="50"/>
      <c r="AP9150" s="50"/>
      <c r="AQ9150" s="50"/>
      <c r="AR9150" s="50"/>
      <c r="AS9150" s="50"/>
      <c r="AT9150" s="50"/>
      <c r="AU9150" s="50"/>
      <c r="AV9150" s="50"/>
      <c r="AW9150" s="50"/>
      <c r="AX9150" s="50"/>
      <c r="AY9150" s="50"/>
      <c r="AZ9150" s="50"/>
      <c r="BA9150" s="50"/>
      <c r="BB9150" s="50"/>
      <c r="BC9150" s="50"/>
      <c r="BD9150" s="50"/>
      <c r="BE9150" s="50"/>
      <c r="BF9150" s="50"/>
      <c r="BG9150" s="50"/>
      <c r="BH9150" s="50"/>
      <c r="BI9150" s="50"/>
      <c r="BJ9150" s="50"/>
      <c r="BK9150" s="50"/>
      <c r="BL9150" s="50"/>
      <c r="BM9150" s="50"/>
      <c r="BN9150" s="50"/>
      <c r="BO9150" s="50"/>
      <c r="BP9150" s="50"/>
      <c r="BQ9150" s="50"/>
      <c r="BR9150" s="50"/>
      <c r="BS9150" s="50"/>
      <c r="BT9150" s="50"/>
      <c r="BU9150" s="50"/>
      <c r="BV9150" s="50"/>
      <c r="BW9150" s="50"/>
      <c r="BX9150" s="50"/>
      <c r="BY9150" s="50"/>
      <c r="BZ9150" s="50"/>
      <c r="CA9150" s="50"/>
      <c r="CB9150" s="50"/>
      <c r="CC9150" s="50"/>
      <c r="CD9150" s="50"/>
      <c r="CE9150" s="50"/>
      <c r="CF9150" s="50"/>
      <c r="CG9150" s="50"/>
      <c r="CH9150" s="50"/>
      <c r="CI9150" s="50"/>
      <c r="CJ9150" s="50"/>
      <c r="CK9150" s="50"/>
      <c r="CL9150" s="50"/>
      <c r="CM9150" s="50"/>
      <c r="CN9150" s="50"/>
      <c r="CO9150" s="50"/>
      <c r="CP9150" s="50"/>
      <c r="CQ9150" s="50"/>
      <c r="CR9150" s="50"/>
      <c r="CS9150" s="50"/>
      <c r="CT9150" s="50"/>
      <c r="CU9150" s="50"/>
      <c r="CV9150" s="50"/>
      <c r="CW9150" s="50"/>
      <c r="CX9150" s="50"/>
      <c r="CY9150" s="50"/>
      <c r="CZ9150" s="50"/>
      <c r="DA9150" s="50"/>
      <c r="DB9150" s="50"/>
      <c r="DC9150" s="50"/>
      <c r="DD9150" s="50"/>
      <c r="DE9150" s="50"/>
      <c r="DF9150" s="50"/>
      <c r="DG9150" s="50"/>
    </row>
    <row r="9151" spans="1:111" x14ac:dyDescent="0.2">
      <c r="A9151" s="212"/>
      <c r="B9151" s="212"/>
      <c r="C9151" s="212"/>
      <c r="E9151" s="312"/>
      <c r="F9151" s="192"/>
      <c r="G9151" s="192"/>
      <c r="H9151" s="50"/>
      <c r="I9151" s="50"/>
      <c r="J9151" s="50"/>
      <c r="K9151" s="50"/>
      <c r="L9151" s="50"/>
      <c r="M9151" s="50"/>
      <c r="N9151" s="50"/>
      <c r="O9151" s="50"/>
      <c r="P9151" s="50"/>
      <c r="Q9151" s="50"/>
      <c r="R9151" s="50"/>
      <c r="S9151" s="50"/>
      <c r="T9151" s="50"/>
      <c r="U9151" s="50"/>
      <c r="V9151" s="50"/>
      <c r="W9151" s="50"/>
      <c r="X9151" s="50"/>
      <c r="Y9151" s="50"/>
      <c r="Z9151" s="50"/>
      <c r="AA9151" s="50"/>
      <c r="AB9151" s="50"/>
      <c r="AC9151" s="50"/>
      <c r="AD9151" s="50"/>
      <c r="AE9151" s="50"/>
      <c r="AF9151" s="50"/>
      <c r="AG9151" s="50"/>
      <c r="AH9151" s="50"/>
      <c r="AI9151" s="50"/>
      <c r="AJ9151" s="50"/>
      <c r="AK9151" s="50"/>
      <c r="AL9151" s="50"/>
      <c r="AM9151" s="50"/>
      <c r="AN9151" s="50"/>
      <c r="AO9151" s="50"/>
      <c r="AP9151" s="50"/>
      <c r="AQ9151" s="50"/>
      <c r="AR9151" s="50"/>
      <c r="AS9151" s="50"/>
      <c r="AT9151" s="50"/>
      <c r="AU9151" s="50"/>
      <c r="AV9151" s="50"/>
      <c r="AW9151" s="50"/>
      <c r="AX9151" s="50"/>
      <c r="AY9151" s="50"/>
      <c r="AZ9151" s="50"/>
      <c r="BA9151" s="50"/>
      <c r="BB9151" s="50"/>
      <c r="BC9151" s="50"/>
      <c r="BD9151" s="50"/>
      <c r="BE9151" s="50"/>
      <c r="BF9151" s="50"/>
      <c r="BG9151" s="50"/>
      <c r="BH9151" s="50"/>
      <c r="BI9151" s="50"/>
      <c r="BJ9151" s="50"/>
      <c r="BK9151" s="50"/>
      <c r="BL9151" s="50"/>
      <c r="BM9151" s="50"/>
      <c r="BN9151" s="50"/>
      <c r="BO9151" s="50"/>
      <c r="BP9151" s="50"/>
      <c r="BQ9151" s="50"/>
      <c r="BR9151" s="50"/>
      <c r="BS9151" s="50"/>
      <c r="BT9151" s="50"/>
      <c r="BU9151" s="50"/>
      <c r="BV9151" s="50"/>
      <c r="BW9151" s="50"/>
      <c r="BX9151" s="50"/>
      <c r="BY9151" s="50"/>
      <c r="BZ9151" s="50"/>
      <c r="CA9151" s="50"/>
      <c r="CB9151" s="50"/>
      <c r="CC9151" s="50"/>
      <c r="CD9151" s="50"/>
      <c r="CE9151" s="50"/>
      <c r="CF9151" s="50"/>
      <c r="CG9151" s="50"/>
      <c r="CH9151" s="50"/>
      <c r="CI9151" s="50"/>
      <c r="CJ9151" s="50"/>
      <c r="CK9151" s="50"/>
      <c r="CL9151" s="50"/>
      <c r="CM9151" s="50"/>
      <c r="CN9151" s="50"/>
      <c r="CO9151" s="50"/>
      <c r="CP9151" s="50"/>
      <c r="CQ9151" s="50"/>
      <c r="CR9151" s="50"/>
      <c r="CS9151" s="50"/>
      <c r="CT9151" s="50"/>
      <c r="CU9151" s="50"/>
      <c r="CV9151" s="50"/>
      <c r="CW9151" s="50"/>
      <c r="CX9151" s="50"/>
      <c r="CY9151" s="50"/>
      <c r="CZ9151" s="50"/>
      <c r="DA9151" s="50"/>
      <c r="DB9151" s="50"/>
      <c r="DC9151" s="50"/>
      <c r="DD9151" s="50"/>
      <c r="DE9151" s="50"/>
      <c r="DF9151" s="50"/>
      <c r="DG9151" s="50"/>
    </row>
    <row r="9152" spans="1:111" x14ac:dyDescent="0.2">
      <c r="A9152" s="212"/>
      <c r="B9152" s="212"/>
      <c r="C9152" s="212"/>
      <c r="E9152" s="312"/>
      <c r="F9152" s="192"/>
      <c r="G9152" s="192"/>
      <c r="H9152" s="50"/>
      <c r="I9152" s="50"/>
      <c r="J9152" s="50"/>
      <c r="K9152" s="50"/>
      <c r="L9152" s="50"/>
      <c r="M9152" s="50"/>
      <c r="N9152" s="50"/>
      <c r="O9152" s="50"/>
      <c r="P9152" s="50"/>
      <c r="Q9152" s="50"/>
      <c r="R9152" s="50"/>
      <c r="S9152" s="50"/>
      <c r="T9152" s="50"/>
      <c r="U9152" s="50"/>
      <c r="V9152" s="50"/>
      <c r="W9152" s="50"/>
      <c r="X9152" s="50"/>
      <c r="Y9152" s="50"/>
      <c r="Z9152" s="50"/>
      <c r="AA9152" s="50"/>
      <c r="AB9152" s="50"/>
      <c r="AC9152" s="50"/>
      <c r="AD9152" s="50"/>
      <c r="AE9152" s="50"/>
      <c r="AF9152" s="50"/>
      <c r="AG9152" s="50"/>
      <c r="AH9152" s="50"/>
      <c r="AI9152" s="50"/>
      <c r="AJ9152" s="50"/>
      <c r="AK9152" s="50"/>
      <c r="AL9152" s="50"/>
      <c r="AM9152" s="50"/>
      <c r="AN9152" s="50"/>
      <c r="AO9152" s="50"/>
      <c r="AP9152" s="50"/>
      <c r="AQ9152" s="50"/>
      <c r="AR9152" s="50"/>
      <c r="AS9152" s="50"/>
      <c r="AT9152" s="50"/>
      <c r="AU9152" s="50"/>
      <c r="AV9152" s="50"/>
      <c r="AW9152" s="50"/>
      <c r="AX9152" s="50"/>
      <c r="AY9152" s="50"/>
      <c r="AZ9152" s="50"/>
      <c r="BA9152" s="50"/>
      <c r="BB9152" s="50"/>
      <c r="BC9152" s="50"/>
      <c r="BD9152" s="50"/>
      <c r="BE9152" s="50"/>
      <c r="BF9152" s="50"/>
      <c r="BG9152" s="50"/>
      <c r="BH9152" s="50"/>
      <c r="BI9152" s="50"/>
      <c r="BJ9152" s="50"/>
      <c r="BK9152" s="50"/>
      <c r="BL9152" s="50"/>
      <c r="BM9152" s="50"/>
      <c r="BN9152" s="50"/>
      <c r="BO9152" s="50"/>
      <c r="BP9152" s="50"/>
      <c r="BQ9152" s="50"/>
      <c r="BR9152" s="50"/>
      <c r="BS9152" s="50"/>
      <c r="BT9152" s="50"/>
      <c r="BU9152" s="50"/>
      <c r="BV9152" s="50"/>
      <c r="BW9152" s="50"/>
      <c r="BX9152" s="50"/>
      <c r="BY9152" s="50"/>
      <c r="BZ9152" s="50"/>
      <c r="CA9152" s="50"/>
      <c r="CB9152" s="50"/>
      <c r="CC9152" s="50"/>
      <c r="CD9152" s="50"/>
      <c r="CE9152" s="50"/>
      <c r="CF9152" s="50"/>
      <c r="CG9152" s="50"/>
      <c r="CH9152" s="50"/>
      <c r="CI9152" s="50"/>
      <c r="CJ9152" s="50"/>
      <c r="CK9152" s="50"/>
      <c r="CL9152" s="50"/>
      <c r="CM9152" s="50"/>
      <c r="CN9152" s="50"/>
      <c r="CO9152" s="50"/>
      <c r="CP9152" s="50"/>
      <c r="CQ9152" s="50"/>
      <c r="CR9152" s="50"/>
      <c r="CS9152" s="50"/>
      <c r="CT9152" s="50"/>
      <c r="CU9152" s="50"/>
      <c r="CV9152" s="50"/>
      <c r="CW9152" s="50"/>
      <c r="CX9152" s="50"/>
      <c r="CY9152" s="50"/>
      <c r="CZ9152" s="50"/>
      <c r="DA9152" s="50"/>
      <c r="DB9152" s="50"/>
      <c r="DC9152" s="50"/>
      <c r="DD9152" s="50"/>
      <c r="DE9152" s="50"/>
      <c r="DF9152" s="50"/>
      <c r="DG9152" s="50"/>
    </row>
    <row r="9153" spans="1:111" x14ac:dyDescent="0.2">
      <c r="A9153" s="212"/>
      <c r="B9153" s="212"/>
      <c r="C9153" s="212"/>
      <c r="E9153" s="312"/>
      <c r="F9153" s="192"/>
      <c r="G9153" s="192"/>
      <c r="H9153" s="50"/>
      <c r="I9153" s="50"/>
      <c r="J9153" s="50"/>
      <c r="K9153" s="50"/>
      <c r="L9153" s="50"/>
      <c r="M9153" s="50"/>
      <c r="N9153" s="50"/>
      <c r="O9153" s="50"/>
      <c r="P9153" s="50"/>
      <c r="Q9153" s="50"/>
      <c r="R9153" s="50"/>
      <c r="S9153" s="50"/>
      <c r="T9153" s="50"/>
      <c r="U9153" s="50"/>
      <c r="V9153" s="50"/>
      <c r="W9153" s="50"/>
      <c r="X9153" s="50"/>
      <c r="Y9153" s="50"/>
      <c r="Z9153" s="50"/>
      <c r="AA9153" s="50"/>
      <c r="AB9153" s="50"/>
      <c r="AC9153" s="50"/>
      <c r="AD9153" s="50"/>
      <c r="AE9153" s="50"/>
      <c r="AF9153" s="50"/>
      <c r="AG9153" s="50"/>
      <c r="AH9153" s="50"/>
      <c r="AI9153" s="50"/>
      <c r="AJ9153" s="50"/>
      <c r="AK9153" s="50"/>
      <c r="AL9153" s="50"/>
      <c r="AM9153" s="50"/>
      <c r="AN9153" s="50"/>
      <c r="AO9153" s="50"/>
      <c r="AP9153" s="50"/>
      <c r="AQ9153" s="50"/>
      <c r="AR9153" s="50"/>
      <c r="AS9153" s="50"/>
      <c r="AT9153" s="50"/>
      <c r="AU9153" s="50"/>
      <c r="AV9153" s="50"/>
      <c r="AW9153" s="50"/>
      <c r="AX9153" s="50"/>
      <c r="AY9153" s="50"/>
      <c r="AZ9153" s="50"/>
      <c r="BA9153" s="50"/>
      <c r="BB9153" s="50"/>
      <c r="BC9153" s="50"/>
      <c r="BD9153" s="50"/>
      <c r="BE9153" s="50"/>
      <c r="BF9153" s="50"/>
      <c r="BG9153" s="50"/>
      <c r="BH9153" s="50"/>
      <c r="BI9153" s="50"/>
      <c r="BJ9153" s="50"/>
      <c r="BK9153" s="50"/>
      <c r="BL9153" s="50"/>
      <c r="BM9153" s="50"/>
      <c r="BN9153" s="50"/>
      <c r="BO9153" s="50"/>
      <c r="BP9153" s="50"/>
      <c r="BQ9153" s="50"/>
      <c r="BR9153" s="50"/>
      <c r="BS9153" s="50"/>
      <c r="BT9153" s="50"/>
      <c r="BU9153" s="50"/>
      <c r="BV9153" s="50"/>
      <c r="BW9153" s="50"/>
      <c r="BX9153" s="50"/>
      <c r="BY9153" s="50"/>
      <c r="BZ9153" s="50"/>
      <c r="CA9153" s="50"/>
      <c r="CB9153" s="50"/>
      <c r="CC9153" s="50"/>
      <c r="CD9153" s="50"/>
      <c r="CE9153" s="50"/>
      <c r="CF9153" s="50"/>
      <c r="CG9153" s="50"/>
      <c r="CH9153" s="50"/>
      <c r="CI9153" s="50"/>
      <c r="CJ9153" s="50"/>
      <c r="CK9153" s="50"/>
      <c r="CL9153" s="50"/>
      <c r="CM9153" s="50"/>
      <c r="CN9153" s="50"/>
      <c r="CO9153" s="50"/>
      <c r="CP9153" s="50"/>
      <c r="CQ9153" s="50"/>
      <c r="CR9153" s="50"/>
      <c r="CS9153" s="50"/>
      <c r="CT9153" s="50"/>
      <c r="CU9153" s="50"/>
      <c r="CV9153" s="50"/>
      <c r="CW9153" s="50"/>
      <c r="CX9153" s="50"/>
      <c r="CY9153" s="50"/>
      <c r="CZ9153" s="50"/>
      <c r="DA9153" s="50"/>
      <c r="DB9153" s="50"/>
      <c r="DC9153" s="50"/>
      <c r="DD9153" s="50"/>
      <c r="DE9153" s="50"/>
      <c r="DF9153" s="50"/>
      <c r="DG9153" s="50"/>
    </row>
    <row r="9154" spans="1:111" x14ac:dyDescent="0.2">
      <c r="A9154" s="212"/>
      <c r="B9154" s="212"/>
      <c r="C9154" s="212"/>
      <c r="E9154" s="312"/>
      <c r="F9154" s="192"/>
      <c r="G9154" s="192"/>
      <c r="H9154" s="50"/>
      <c r="I9154" s="50"/>
      <c r="J9154" s="50"/>
      <c r="K9154" s="50"/>
      <c r="L9154" s="50"/>
      <c r="M9154" s="50"/>
      <c r="N9154" s="50"/>
      <c r="O9154" s="50"/>
      <c r="P9154" s="50"/>
      <c r="Q9154" s="50"/>
      <c r="R9154" s="50"/>
      <c r="S9154" s="50"/>
      <c r="T9154" s="50"/>
      <c r="U9154" s="50"/>
      <c r="V9154" s="50"/>
      <c r="W9154" s="50"/>
      <c r="X9154" s="50"/>
      <c r="Y9154" s="50"/>
      <c r="Z9154" s="50"/>
      <c r="AA9154" s="50"/>
      <c r="AB9154" s="50"/>
      <c r="AC9154" s="50"/>
      <c r="AD9154" s="50"/>
      <c r="AE9154" s="50"/>
      <c r="AF9154" s="50"/>
      <c r="AG9154" s="50"/>
      <c r="AH9154" s="50"/>
      <c r="AI9154" s="50"/>
      <c r="AJ9154" s="50"/>
      <c r="AK9154" s="50"/>
      <c r="AL9154" s="50"/>
      <c r="AM9154" s="50"/>
      <c r="AN9154" s="50"/>
      <c r="AO9154" s="50"/>
      <c r="AP9154" s="50"/>
      <c r="AQ9154" s="50"/>
      <c r="AR9154" s="50"/>
      <c r="AS9154" s="50"/>
      <c r="AT9154" s="50"/>
      <c r="AU9154" s="50"/>
      <c r="AV9154" s="50"/>
      <c r="AW9154" s="50"/>
      <c r="AX9154" s="50"/>
      <c r="AY9154" s="50"/>
      <c r="AZ9154" s="50"/>
      <c r="BA9154" s="50"/>
      <c r="BB9154" s="50"/>
      <c r="BC9154" s="50"/>
      <c r="BD9154" s="50"/>
      <c r="BE9154" s="50"/>
      <c r="BF9154" s="50"/>
      <c r="BG9154" s="50"/>
      <c r="BH9154" s="50"/>
      <c r="BI9154" s="50"/>
      <c r="BJ9154" s="50"/>
      <c r="BK9154" s="50"/>
      <c r="BL9154" s="50"/>
      <c r="BM9154" s="50"/>
      <c r="BN9154" s="50"/>
      <c r="BO9154" s="50"/>
      <c r="BP9154" s="50"/>
      <c r="BQ9154" s="50"/>
      <c r="BR9154" s="50"/>
      <c r="BS9154" s="50"/>
      <c r="BT9154" s="50"/>
      <c r="BU9154" s="50"/>
      <c r="BV9154" s="50"/>
      <c r="BW9154" s="50"/>
      <c r="BX9154" s="50"/>
      <c r="BY9154" s="50"/>
      <c r="BZ9154" s="50"/>
      <c r="CA9154" s="50"/>
      <c r="CB9154" s="50"/>
      <c r="CC9154" s="50"/>
      <c r="CD9154" s="50"/>
      <c r="CE9154" s="50"/>
      <c r="CF9154" s="50"/>
      <c r="CG9154" s="50"/>
      <c r="CH9154" s="50"/>
      <c r="CI9154" s="50"/>
      <c r="CJ9154" s="50"/>
      <c r="CK9154" s="50"/>
      <c r="CL9154" s="50"/>
      <c r="CM9154" s="50"/>
      <c r="CN9154" s="50"/>
      <c r="CO9154" s="50"/>
      <c r="CP9154" s="50"/>
      <c r="CQ9154" s="50"/>
      <c r="CR9154" s="50"/>
      <c r="CS9154" s="50"/>
      <c r="CT9154" s="50"/>
      <c r="CU9154" s="50"/>
      <c r="CV9154" s="50"/>
      <c r="CW9154" s="50"/>
      <c r="CX9154" s="50"/>
      <c r="CY9154" s="50"/>
      <c r="CZ9154" s="50"/>
      <c r="DA9154" s="50"/>
      <c r="DB9154" s="50"/>
      <c r="DC9154" s="50"/>
      <c r="DD9154" s="50"/>
      <c r="DE9154" s="50"/>
      <c r="DF9154" s="50"/>
      <c r="DG9154" s="50"/>
    </row>
    <row r="9155" spans="1:111" ht="12.75" customHeight="1" x14ac:dyDescent="0.2">
      <c r="A9155" s="195"/>
      <c r="B9155" s="195"/>
      <c r="C9155" s="195"/>
      <c r="D9155" s="54"/>
      <c r="E9155" s="312"/>
      <c r="F9155" s="192"/>
      <c r="G9155" s="192"/>
      <c r="H9155" s="50"/>
      <c r="I9155" s="50"/>
      <c r="J9155" s="50"/>
      <c r="K9155" s="50"/>
      <c r="L9155" s="50"/>
      <c r="M9155" s="50"/>
      <c r="N9155" s="50"/>
      <c r="O9155" s="50"/>
      <c r="P9155" s="50"/>
      <c r="Q9155" s="50"/>
      <c r="R9155" s="50"/>
      <c r="S9155" s="50"/>
      <c r="T9155" s="50"/>
      <c r="U9155" s="50"/>
      <c r="V9155" s="50"/>
      <c r="W9155" s="50"/>
      <c r="X9155" s="50"/>
      <c r="Y9155" s="50"/>
      <c r="Z9155" s="50"/>
      <c r="AA9155" s="50"/>
      <c r="AB9155" s="50"/>
      <c r="AC9155" s="50"/>
      <c r="AD9155" s="50"/>
      <c r="AE9155" s="50"/>
      <c r="AF9155" s="50"/>
      <c r="AG9155" s="50"/>
      <c r="AH9155" s="50"/>
      <c r="AI9155" s="50"/>
      <c r="AJ9155" s="50"/>
      <c r="AK9155" s="50"/>
      <c r="AL9155" s="50"/>
      <c r="AM9155" s="50"/>
      <c r="AN9155" s="50"/>
      <c r="AO9155" s="50"/>
      <c r="AP9155" s="50"/>
      <c r="AQ9155" s="50"/>
      <c r="AR9155" s="50"/>
      <c r="AS9155" s="50"/>
      <c r="AT9155" s="50"/>
      <c r="AU9155" s="50"/>
      <c r="AV9155" s="50"/>
      <c r="AW9155" s="50"/>
      <c r="AX9155" s="50"/>
      <c r="AY9155" s="50"/>
      <c r="AZ9155" s="50"/>
      <c r="BA9155" s="50"/>
      <c r="BB9155" s="50"/>
      <c r="BC9155" s="50"/>
      <c r="BD9155" s="50"/>
      <c r="BE9155" s="50"/>
      <c r="BF9155" s="50"/>
      <c r="BG9155" s="50"/>
      <c r="BH9155" s="50"/>
      <c r="BI9155" s="50"/>
      <c r="BJ9155" s="50"/>
      <c r="BK9155" s="50"/>
      <c r="BL9155" s="50"/>
      <c r="BM9155" s="50"/>
      <c r="BN9155" s="50"/>
      <c r="BO9155" s="50"/>
      <c r="BP9155" s="50"/>
      <c r="BQ9155" s="50"/>
      <c r="BR9155" s="50"/>
      <c r="BS9155" s="50"/>
      <c r="BT9155" s="50"/>
      <c r="BU9155" s="50"/>
      <c r="BV9155" s="50"/>
      <c r="BW9155" s="50"/>
      <c r="BX9155" s="50"/>
      <c r="BY9155" s="50"/>
      <c r="BZ9155" s="50"/>
      <c r="CA9155" s="50"/>
      <c r="CB9155" s="50"/>
      <c r="CC9155" s="50"/>
      <c r="CD9155" s="50"/>
      <c r="CE9155" s="50"/>
      <c r="CF9155" s="50"/>
      <c r="CG9155" s="50"/>
      <c r="CH9155" s="50"/>
      <c r="CI9155" s="50"/>
      <c r="CJ9155" s="50"/>
      <c r="CK9155" s="50"/>
      <c r="CL9155" s="50"/>
      <c r="CM9155" s="50"/>
      <c r="CN9155" s="50"/>
      <c r="CO9155" s="50"/>
      <c r="CP9155" s="50"/>
      <c r="CQ9155" s="50"/>
      <c r="CR9155" s="50"/>
      <c r="CS9155" s="50"/>
      <c r="CT9155" s="50"/>
      <c r="CU9155" s="50"/>
      <c r="CV9155" s="50"/>
      <c r="CW9155" s="50"/>
      <c r="CX9155" s="50"/>
      <c r="CY9155" s="50"/>
      <c r="CZ9155" s="50"/>
      <c r="DA9155" s="50"/>
      <c r="DB9155" s="50"/>
      <c r="DC9155" s="50"/>
      <c r="DD9155" s="50"/>
      <c r="DE9155" s="50"/>
      <c r="DF9155" s="50"/>
      <c r="DG9155" s="50"/>
    </row>
    <row r="9156" spans="1:111" x14ac:dyDescent="0.2">
      <c r="A9156" s="195"/>
      <c r="B9156" s="195"/>
      <c r="C9156" s="195"/>
      <c r="E9156" s="312"/>
      <c r="F9156" s="192"/>
      <c r="G9156" s="192"/>
      <c r="H9156" s="50"/>
      <c r="I9156" s="50"/>
      <c r="J9156" s="50"/>
      <c r="K9156" s="50"/>
      <c r="L9156" s="50"/>
      <c r="M9156" s="50"/>
      <c r="N9156" s="50"/>
      <c r="O9156" s="50"/>
      <c r="P9156" s="50"/>
      <c r="Q9156" s="50"/>
      <c r="R9156" s="50"/>
      <c r="S9156" s="50"/>
      <c r="T9156" s="50"/>
      <c r="U9156" s="50"/>
      <c r="V9156" s="50"/>
      <c r="W9156" s="50"/>
      <c r="X9156" s="50"/>
      <c r="Y9156" s="50"/>
      <c r="Z9156" s="50"/>
      <c r="AA9156" s="50"/>
      <c r="AB9156" s="50"/>
      <c r="AC9156" s="50"/>
      <c r="AD9156" s="50"/>
      <c r="AE9156" s="50"/>
      <c r="AF9156" s="50"/>
      <c r="AG9156" s="50"/>
      <c r="AH9156" s="50"/>
      <c r="AI9156" s="50"/>
      <c r="AJ9156" s="50"/>
      <c r="AK9156" s="50"/>
      <c r="AL9156" s="50"/>
      <c r="AM9156" s="50"/>
      <c r="AN9156" s="50"/>
      <c r="AO9156" s="50"/>
      <c r="AP9156" s="50"/>
      <c r="AQ9156" s="50"/>
      <c r="AR9156" s="50"/>
      <c r="AS9156" s="50"/>
      <c r="AT9156" s="50"/>
      <c r="AU9156" s="50"/>
      <c r="AV9156" s="50"/>
      <c r="AW9156" s="50"/>
      <c r="AX9156" s="50"/>
      <c r="AY9156" s="50"/>
      <c r="AZ9156" s="50"/>
      <c r="BA9156" s="50"/>
      <c r="BB9156" s="50"/>
      <c r="BC9156" s="50"/>
      <c r="BD9156" s="50"/>
      <c r="BE9156" s="50"/>
      <c r="BF9156" s="50"/>
      <c r="BG9156" s="50"/>
      <c r="BH9156" s="50"/>
      <c r="BI9156" s="50"/>
      <c r="BJ9156" s="50"/>
      <c r="BK9156" s="50"/>
      <c r="BL9156" s="50"/>
      <c r="BM9156" s="50"/>
      <c r="BN9156" s="50"/>
      <c r="BO9156" s="50"/>
      <c r="BP9156" s="50"/>
      <c r="BQ9156" s="50"/>
      <c r="BR9156" s="50"/>
      <c r="BS9156" s="50"/>
      <c r="BT9156" s="50"/>
      <c r="BU9156" s="50"/>
      <c r="BV9156" s="50"/>
      <c r="BW9156" s="50"/>
      <c r="BX9156" s="50"/>
      <c r="BY9156" s="50"/>
      <c r="BZ9156" s="50"/>
      <c r="CA9156" s="50"/>
      <c r="CB9156" s="50"/>
      <c r="CC9156" s="50"/>
      <c r="CD9156" s="50"/>
      <c r="CE9156" s="50"/>
      <c r="CF9156" s="50"/>
      <c r="CG9156" s="50"/>
      <c r="CH9156" s="50"/>
      <c r="CI9156" s="50"/>
      <c r="CJ9156" s="50"/>
      <c r="CK9156" s="50"/>
      <c r="CL9156" s="50"/>
      <c r="CM9156" s="50"/>
      <c r="CN9156" s="50"/>
      <c r="CO9156" s="50"/>
      <c r="CP9156" s="50"/>
      <c r="CQ9156" s="50"/>
      <c r="CR9156" s="50"/>
      <c r="CS9156" s="50"/>
      <c r="CT9156" s="50"/>
      <c r="CU9156" s="50"/>
      <c r="CV9156" s="50"/>
      <c r="CW9156" s="50"/>
      <c r="CX9156" s="50"/>
      <c r="CY9156" s="50"/>
      <c r="CZ9156" s="50"/>
      <c r="DA9156" s="50"/>
      <c r="DB9156" s="50"/>
      <c r="DC9156" s="50"/>
      <c r="DD9156" s="50"/>
      <c r="DE9156" s="50"/>
      <c r="DF9156" s="50"/>
      <c r="DG9156" s="50"/>
    </row>
    <row r="9157" spans="1:111" x14ac:dyDescent="0.2">
      <c r="A9157" s="195"/>
      <c r="B9157" s="195"/>
      <c r="C9157" s="195"/>
      <c r="E9157" s="182"/>
      <c r="F9157" s="192"/>
      <c r="G9157" s="192"/>
      <c r="H9157" s="50"/>
      <c r="I9157" s="50"/>
      <c r="J9157" s="50"/>
      <c r="K9157" s="50"/>
      <c r="L9157" s="50"/>
      <c r="M9157" s="50"/>
      <c r="N9157" s="50"/>
      <c r="O9157" s="50"/>
      <c r="P9157" s="50"/>
      <c r="Q9157" s="50"/>
      <c r="R9157" s="50"/>
      <c r="S9157" s="50"/>
      <c r="T9157" s="50"/>
      <c r="U9157" s="50"/>
      <c r="V9157" s="50"/>
      <c r="W9157" s="50"/>
      <c r="X9157" s="50"/>
      <c r="Y9157" s="50"/>
      <c r="Z9157" s="50"/>
      <c r="AA9157" s="50"/>
      <c r="AB9157" s="50"/>
      <c r="AC9157" s="50"/>
      <c r="AD9157" s="50"/>
      <c r="AE9157" s="50"/>
      <c r="AF9157" s="50"/>
      <c r="AG9157" s="50"/>
      <c r="AH9157" s="50"/>
      <c r="AI9157" s="50"/>
      <c r="AJ9157" s="50"/>
      <c r="AK9157" s="50"/>
      <c r="AL9157" s="50"/>
      <c r="AM9157" s="50"/>
      <c r="AN9157" s="50"/>
      <c r="AO9157" s="50"/>
      <c r="AP9157" s="50"/>
      <c r="AQ9157" s="50"/>
      <c r="AR9157" s="50"/>
      <c r="AS9157" s="50"/>
      <c r="AT9157" s="50"/>
      <c r="AU9157" s="50"/>
      <c r="AV9157" s="50"/>
      <c r="AW9157" s="50"/>
      <c r="AX9157" s="50"/>
      <c r="AY9157" s="50"/>
      <c r="AZ9157" s="50"/>
      <c r="BA9157" s="50"/>
      <c r="BB9157" s="50"/>
      <c r="BC9157" s="50"/>
      <c r="BD9157" s="50"/>
      <c r="BE9157" s="50"/>
      <c r="BF9157" s="50"/>
      <c r="BG9157" s="50"/>
      <c r="BH9157" s="50"/>
      <c r="BI9157" s="50"/>
      <c r="BJ9157" s="50"/>
      <c r="BK9157" s="50"/>
      <c r="BL9157" s="50"/>
      <c r="BM9157" s="50"/>
      <c r="BN9157" s="50"/>
      <c r="BO9157" s="50"/>
      <c r="BP9157" s="50"/>
      <c r="BQ9157" s="50"/>
      <c r="BR9157" s="50"/>
      <c r="BS9157" s="50"/>
      <c r="BT9157" s="50"/>
      <c r="BU9157" s="50"/>
      <c r="BV9157" s="50"/>
      <c r="BW9157" s="50"/>
      <c r="BX9157" s="50"/>
      <c r="BY9157" s="50"/>
      <c r="BZ9157" s="50"/>
      <c r="CA9157" s="50"/>
      <c r="CB9157" s="50"/>
      <c r="CC9157" s="50"/>
      <c r="CD9157" s="50"/>
      <c r="CE9157" s="50"/>
      <c r="CF9157" s="50"/>
      <c r="CG9157" s="50"/>
      <c r="CH9157" s="50"/>
      <c r="CI9157" s="50"/>
      <c r="CJ9157" s="50"/>
      <c r="CK9157" s="50"/>
      <c r="CL9157" s="50"/>
      <c r="CM9157" s="50"/>
      <c r="CN9157" s="50"/>
      <c r="CO9157" s="50"/>
      <c r="CP9157" s="50"/>
      <c r="CQ9157" s="50"/>
      <c r="CR9157" s="50"/>
      <c r="CS9157" s="50"/>
      <c r="CT9157" s="50"/>
      <c r="CU9157" s="50"/>
      <c r="CV9157" s="50"/>
      <c r="CW9157" s="50"/>
      <c r="CX9157" s="50"/>
      <c r="CY9157" s="50"/>
      <c r="CZ9157" s="50"/>
      <c r="DA9157" s="50"/>
      <c r="DB9157" s="50"/>
      <c r="DC9157" s="50"/>
      <c r="DD9157" s="50"/>
      <c r="DE9157" s="50"/>
      <c r="DF9157" s="50"/>
      <c r="DG9157" s="50"/>
    </row>
    <row r="9158" spans="1:111" x14ac:dyDescent="0.2">
      <c r="A9158" s="195"/>
      <c r="B9158" s="195"/>
      <c r="C9158" s="195"/>
      <c r="E9158" s="312"/>
      <c r="F9158" s="192"/>
      <c r="G9158" s="192"/>
      <c r="H9158" s="50"/>
      <c r="I9158" s="50"/>
      <c r="J9158" s="50"/>
      <c r="K9158" s="50"/>
      <c r="L9158" s="50"/>
      <c r="M9158" s="50"/>
      <c r="N9158" s="50"/>
      <c r="O9158" s="50"/>
      <c r="P9158" s="50"/>
      <c r="Q9158" s="50"/>
      <c r="R9158" s="50"/>
      <c r="S9158" s="50"/>
      <c r="T9158" s="50"/>
      <c r="U9158" s="50"/>
      <c r="V9158" s="50"/>
      <c r="W9158" s="50"/>
      <c r="X9158" s="50"/>
      <c r="Y9158" s="50"/>
      <c r="Z9158" s="50"/>
      <c r="AA9158" s="50"/>
      <c r="AB9158" s="50"/>
      <c r="AC9158" s="50"/>
      <c r="AD9158" s="50"/>
      <c r="AE9158" s="50"/>
      <c r="AF9158" s="50"/>
      <c r="AG9158" s="50"/>
      <c r="AH9158" s="50"/>
      <c r="AI9158" s="50"/>
      <c r="AJ9158" s="50"/>
      <c r="AK9158" s="50"/>
      <c r="AL9158" s="50"/>
      <c r="AM9158" s="50"/>
      <c r="AN9158" s="50"/>
      <c r="AO9158" s="50"/>
      <c r="AP9158" s="50"/>
      <c r="AQ9158" s="50"/>
      <c r="AR9158" s="50"/>
      <c r="AS9158" s="50"/>
      <c r="AT9158" s="50"/>
      <c r="AU9158" s="50"/>
      <c r="AV9158" s="50"/>
      <c r="AW9158" s="50"/>
      <c r="AX9158" s="50"/>
      <c r="AY9158" s="50"/>
      <c r="AZ9158" s="50"/>
      <c r="BA9158" s="50"/>
      <c r="BB9158" s="50"/>
      <c r="BC9158" s="50"/>
      <c r="BD9158" s="50"/>
      <c r="BE9158" s="50"/>
      <c r="BF9158" s="50"/>
      <c r="BG9158" s="50"/>
      <c r="BH9158" s="50"/>
      <c r="BI9158" s="50"/>
      <c r="BJ9158" s="50"/>
      <c r="BK9158" s="50"/>
      <c r="BL9158" s="50"/>
      <c r="BM9158" s="50"/>
      <c r="BN9158" s="50"/>
      <c r="BO9158" s="50"/>
      <c r="BP9158" s="50"/>
      <c r="BQ9158" s="50"/>
      <c r="BR9158" s="50"/>
      <c r="BS9158" s="50"/>
      <c r="BT9158" s="50"/>
      <c r="BU9158" s="50"/>
      <c r="BV9158" s="50"/>
      <c r="BW9158" s="50"/>
      <c r="BX9158" s="50"/>
      <c r="BY9158" s="50"/>
      <c r="BZ9158" s="50"/>
      <c r="CA9158" s="50"/>
      <c r="CB9158" s="50"/>
      <c r="CC9158" s="50"/>
      <c r="CD9158" s="50"/>
      <c r="CE9158" s="50"/>
      <c r="CF9158" s="50"/>
      <c r="CG9158" s="50"/>
      <c r="CH9158" s="50"/>
      <c r="CI9158" s="50"/>
      <c r="CJ9158" s="50"/>
      <c r="CK9158" s="50"/>
      <c r="CL9158" s="50"/>
      <c r="CM9158" s="50"/>
      <c r="CN9158" s="50"/>
      <c r="CO9158" s="50"/>
      <c r="CP9158" s="50"/>
      <c r="CQ9158" s="50"/>
      <c r="CR9158" s="50"/>
      <c r="CS9158" s="50"/>
      <c r="CT9158" s="50"/>
      <c r="CU9158" s="50"/>
      <c r="CV9158" s="50"/>
      <c r="CW9158" s="50"/>
      <c r="CX9158" s="50"/>
      <c r="CY9158" s="50"/>
      <c r="CZ9158" s="50"/>
      <c r="DA9158" s="50"/>
      <c r="DB9158" s="50"/>
      <c r="DC9158" s="50"/>
      <c r="DD9158" s="50"/>
      <c r="DE9158" s="50"/>
      <c r="DF9158" s="50"/>
      <c r="DG9158" s="50"/>
    </row>
    <row r="9159" spans="1:111" x14ac:dyDescent="0.2">
      <c r="A9159" s="195"/>
      <c r="B9159" s="195"/>
      <c r="C9159" s="195"/>
      <c r="E9159" s="312"/>
      <c r="F9159" s="192"/>
      <c r="G9159" s="192"/>
      <c r="H9159" s="50"/>
      <c r="I9159" s="50"/>
      <c r="J9159" s="50"/>
      <c r="K9159" s="50"/>
      <c r="L9159" s="50"/>
      <c r="M9159" s="50"/>
      <c r="N9159" s="50"/>
      <c r="O9159" s="50"/>
      <c r="P9159" s="50"/>
      <c r="Q9159" s="50"/>
      <c r="R9159" s="50"/>
      <c r="S9159" s="50"/>
      <c r="T9159" s="50"/>
      <c r="U9159" s="50"/>
      <c r="V9159" s="50"/>
      <c r="W9159" s="50"/>
      <c r="X9159" s="50"/>
      <c r="Y9159" s="50"/>
      <c r="Z9159" s="50"/>
      <c r="AA9159" s="50"/>
      <c r="AB9159" s="50"/>
      <c r="AC9159" s="50"/>
      <c r="AD9159" s="50"/>
      <c r="AE9159" s="50"/>
      <c r="AF9159" s="50"/>
      <c r="AG9159" s="50"/>
      <c r="AH9159" s="50"/>
      <c r="AI9159" s="50"/>
      <c r="AJ9159" s="50"/>
      <c r="AK9159" s="50"/>
      <c r="AL9159" s="50"/>
      <c r="AM9159" s="50"/>
      <c r="AN9159" s="50"/>
      <c r="AO9159" s="50"/>
      <c r="AP9159" s="50"/>
      <c r="AQ9159" s="50"/>
      <c r="AR9159" s="50"/>
      <c r="AS9159" s="50"/>
      <c r="AT9159" s="50"/>
      <c r="AU9159" s="50"/>
      <c r="AV9159" s="50"/>
      <c r="AW9159" s="50"/>
      <c r="AX9159" s="50"/>
      <c r="AY9159" s="50"/>
      <c r="AZ9159" s="50"/>
      <c r="BA9159" s="50"/>
      <c r="BB9159" s="50"/>
      <c r="BC9159" s="50"/>
      <c r="BD9159" s="50"/>
      <c r="BE9159" s="50"/>
      <c r="BF9159" s="50"/>
      <c r="BG9159" s="50"/>
      <c r="BH9159" s="50"/>
      <c r="BI9159" s="50"/>
      <c r="BJ9159" s="50"/>
      <c r="BK9159" s="50"/>
      <c r="BL9159" s="50"/>
      <c r="BM9159" s="50"/>
      <c r="BN9159" s="50"/>
      <c r="BO9159" s="50"/>
      <c r="BP9159" s="50"/>
      <c r="BQ9159" s="50"/>
      <c r="BR9159" s="50"/>
      <c r="BS9159" s="50"/>
      <c r="BT9159" s="50"/>
      <c r="BU9159" s="50"/>
      <c r="BV9159" s="50"/>
      <c r="BW9159" s="50"/>
      <c r="BX9159" s="50"/>
      <c r="BY9159" s="50"/>
      <c r="BZ9159" s="50"/>
      <c r="CA9159" s="50"/>
      <c r="CB9159" s="50"/>
      <c r="CC9159" s="50"/>
      <c r="CD9159" s="50"/>
      <c r="CE9159" s="50"/>
      <c r="CF9159" s="50"/>
      <c r="CG9159" s="50"/>
      <c r="CH9159" s="50"/>
      <c r="CI9159" s="50"/>
      <c r="CJ9159" s="50"/>
      <c r="CK9159" s="50"/>
      <c r="CL9159" s="50"/>
      <c r="CM9159" s="50"/>
      <c r="CN9159" s="50"/>
      <c r="CO9159" s="50"/>
      <c r="CP9159" s="50"/>
      <c r="CQ9159" s="50"/>
      <c r="CR9159" s="50"/>
      <c r="CS9159" s="50"/>
      <c r="CT9159" s="50"/>
      <c r="CU9159" s="50"/>
      <c r="CV9159" s="50"/>
      <c r="CW9159" s="50"/>
      <c r="CX9159" s="50"/>
      <c r="CY9159" s="50"/>
      <c r="CZ9159" s="50"/>
      <c r="DA9159" s="50"/>
      <c r="DB9159" s="50"/>
      <c r="DC9159" s="50"/>
      <c r="DD9159" s="50"/>
      <c r="DE9159" s="50"/>
      <c r="DF9159" s="50"/>
      <c r="DG9159" s="50"/>
    </row>
    <row r="9160" spans="1:111" x14ac:dyDescent="0.2">
      <c r="A9160" s="195"/>
      <c r="B9160" s="195"/>
      <c r="C9160" s="195"/>
      <c r="E9160" s="312"/>
      <c r="F9160" s="192"/>
      <c r="G9160" s="192"/>
      <c r="H9160" s="50"/>
      <c r="I9160" s="50"/>
      <c r="J9160" s="50"/>
      <c r="K9160" s="50"/>
      <c r="L9160" s="50"/>
      <c r="M9160" s="50"/>
      <c r="N9160" s="50"/>
      <c r="O9160" s="50"/>
      <c r="P9160" s="50"/>
      <c r="Q9160" s="50"/>
      <c r="R9160" s="50"/>
      <c r="S9160" s="50"/>
      <c r="T9160" s="50"/>
      <c r="U9160" s="50"/>
      <c r="V9160" s="50"/>
      <c r="W9160" s="50"/>
      <c r="X9160" s="50"/>
      <c r="Y9160" s="50"/>
      <c r="Z9160" s="50"/>
      <c r="AA9160" s="50"/>
      <c r="AB9160" s="50"/>
      <c r="AC9160" s="50"/>
      <c r="AD9160" s="50"/>
      <c r="AE9160" s="50"/>
      <c r="AF9160" s="50"/>
      <c r="AG9160" s="50"/>
      <c r="AH9160" s="50"/>
      <c r="AI9160" s="50"/>
      <c r="AJ9160" s="50"/>
      <c r="AK9160" s="50"/>
      <c r="AL9160" s="50"/>
      <c r="AM9160" s="50"/>
      <c r="AN9160" s="50"/>
      <c r="AO9160" s="50"/>
      <c r="AP9160" s="50"/>
      <c r="AQ9160" s="50"/>
      <c r="AR9160" s="50"/>
      <c r="AS9160" s="50"/>
      <c r="AT9160" s="50"/>
      <c r="AU9160" s="50"/>
      <c r="AV9160" s="50"/>
      <c r="AW9160" s="50"/>
      <c r="AX9160" s="50"/>
      <c r="AY9160" s="50"/>
      <c r="AZ9160" s="50"/>
      <c r="BA9160" s="50"/>
      <c r="BB9160" s="50"/>
      <c r="BC9160" s="50"/>
      <c r="BD9160" s="50"/>
      <c r="BE9160" s="50"/>
      <c r="BF9160" s="50"/>
      <c r="BG9160" s="50"/>
      <c r="BH9160" s="50"/>
      <c r="BI9160" s="50"/>
      <c r="BJ9160" s="50"/>
      <c r="BK9160" s="50"/>
      <c r="BL9160" s="50"/>
      <c r="BM9160" s="50"/>
      <c r="BN9160" s="50"/>
      <c r="BO9160" s="50"/>
      <c r="BP9160" s="50"/>
      <c r="BQ9160" s="50"/>
      <c r="BR9160" s="50"/>
      <c r="BS9160" s="50"/>
      <c r="BT9160" s="50"/>
      <c r="BU9160" s="50"/>
      <c r="BV9160" s="50"/>
      <c r="BW9160" s="50"/>
      <c r="BX9160" s="50"/>
      <c r="BY9160" s="50"/>
      <c r="BZ9160" s="50"/>
      <c r="CA9160" s="50"/>
      <c r="CB9160" s="50"/>
      <c r="CC9160" s="50"/>
      <c r="CD9160" s="50"/>
      <c r="CE9160" s="50"/>
      <c r="CF9160" s="50"/>
      <c r="CG9160" s="50"/>
      <c r="CH9160" s="50"/>
      <c r="CI9160" s="50"/>
      <c r="CJ9160" s="50"/>
      <c r="CK9160" s="50"/>
      <c r="CL9160" s="50"/>
      <c r="CM9160" s="50"/>
      <c r="CN9160" s="50"/>
      <c r="CO9160" s="50"/>
      <c r="CP9160" s="50"/>
      <c r="CQ9160" s="50"/>
      <c r="CR9160" s="50"/>
      <c r="CS9160" s="50"/>
      <c r="CT9160" s="50"/>
      <c r="CU9160" s="50"/>
      <c r="CV9160" s="50"/>
      <c r="CW9160" s="50"/>
      <c r="CX9160" s="50"/>
      <c r="CY9160" s="50"/>
      <c r="CZ9160" s="50"/>
      <c r="DA9160" s="50"/>
      <c r="DB9160" s="50"/>
      <c r="DC9160" s="50"/>
      <c r="DD9160" s="50"/>
      <c r="DE9160" s="50"/>
      <c r="DF9160" s="50"/>
      <c r="DG9160" s="50"/>
    </row>
    <row r="9161" spans="1:111" x14ac:dyDescent="0.2">
      <c r="A9161" s="195"/>
      <c r="B9161" s="195"/>
      <c r="C9161" s="195"/>
      <c r="E9161" s="312"/>
      <c r="F9161" s="192"/>
      <c r="G9161" s="192"/>
      <c r="H9161" s="50"/>
      <c r="I9161" s="50"/>
      <c r="J9161" s="50"/>
      <c r="K9161" s="50"/>
      <c r="L9161" s="50"/>
      <c r="M9161" s="50"/>
      <c r="N9161" s="50"/>
      <c r="O9161" s="50"/>
      <c r="P9161" s="50"/>
      <c r="Q9161" s="50"/>
      <c r="R9161" s="50"/>
      <c r="S9161" s="50"/>
      <c r="T9161" s="50"/>
      <c r="U9161" s="50"/>
      <c r="V9161" s="50"/>
      <c r="W9161" s="50"/>
      <c r="X9161" s="50"/>
      <c r="Y9161" s="50"/>
      <c r="Z9161" s="50"/>
      <c r="AA9161" s="50"/>
      <c r="AB9161" s="50"/>
      <c r="AC9161" s="50"/>
      <c r="AD9161" s="50"/>
      <c r="AE9161" s="50"/>
      <c r="AF9161" s="50"/>
      <c r="AG9161" s="50"/>
      <c r="AH9161" s="50"/>
      <c r="AI9161" s="50"/>
      <c r="AJ9161" s="50"/>
      <c r="AK9161" s="50"/>
      <c r="AL9161" s="50"/>
      <c r="AM9161" s="50"/>
      <c r="AN9161" s="50"/>
      <c r="AO9161" s="50"/>
      <c r="AP9161" s="50"/>
      <c r="AQ9161" s="50"/>
      <c r="AR9161" s="50"/>
      <c r="AS9161" s="50"/>
      <c r="AT9161" s="50"/>
      <c r="AU9161" s="50"/>
      <c r="AV9161" s="50"/>
      <c r="AW9161" s="50"/>
      <c r="AX9161" s="50"/>
      <c r="AY9161" s="50"/>
      <c r="AZ9161" s="50"/>
      <c r="BA9161" s="50"/>
      <c r="BB9161" s="50"/>
      <c r="BC9161" s="50"/>
      <c r="BD9161" s="50"/>
      <c r="BE9161" s="50"/>
      <c r="BF9161" s="50"/>
      <c r="BG9161" s="50"/>
      <c r="BH9161" s="50"/>
      <c r="BI9161" s="50"/>
      <c r="BJ9161" s="50"/>
      <c r="BK9161" s="50"/>
      <c r="BL9161" s="50"/>
      <c r="BM9161" s="50"/>
      <c r="BN9161" s="50"/>
      <c r="BO9161" s="50"/>
      <c r="BP9161" s="50"/>
      <c r="BQ9161" s="50"/>
      <c r="BR9161" s="50"/>
      <c r="BS9161" s="50"/>
      <c r="BT9161" s="50"/>
      <c r="BU9161" s="50"/>
      <c r="BV9161" s="50"/>
      <c r="BW9161" s="50"/>
      <c r="BX9161" s="50"/>
      <c r="BY9161" s="50"/>
      <c r="BZ9161" s="50"/>
      <c r="CA9161" s="50"/>
      <c r="CB9161" s="50"/>
      <c r="CC9161" s="50"/>
      <c r="CD9161" s="50"/>
      <c r="CE9161" s="50"/>
      <c r="CF9161" s="50"/>
      <c r="CG9161" s="50"/>
      <c r="CH9161" s="50"/>
      <c r="CI9161" s="50"/>
      <c r="CJ9161" s="50"/>
      <c r="CK9161" s="50"/>
      <c r="CL9161" s="50"/>
      <c r="CM9161" s="50"/>
      <c r="CN9161" s="50"/>
      <c r="CO9161" s="50"/>
      <c r="CP9161" s="50"/>
      <c r="CQ9161" s="50"/>
      <c r="CR9161" s="50"/>
      <c r="CS9161" s="50"/>
      <c r="CT9161" s="50"/>
      <c r="CU9161" s="50"/>
      <c r="CV9161" s="50"/>
      <c r="CW9161" s="50"/>
      <c r="CX9161" s="50"/>
      <c r="CY9161" s="50"/>
      <c r="CZ9161" s="50"/>
      <c r="DA9161" s="50"/>
      <c r="DB9161" s="50"/>
      <c r="DC9161" s="50"/>
      <c r="DD9161" s="50"/>
      <c r="DE9161" s="50"/>
      <c r="DF9161" s="50"/>
      <c r="DG9161" s="50"/>
    </row>
    <row r="9162" spans="1:111" x14ac:dyDescent="0.2">
      <c r="A9162" s="195"/>
      <c r="B9162" s="195"/>
      <c r="C9162" s="195"/>
      <c r="E9162" s="312"/>
      <c r="F9162" s="192"/>
      <c r="G9162" s="192"/>
      <c r="H9162" s="50"/>
      <c r="I9162" s="50"/>
      <c r="J9162" s="50"/>
      <c r="K9162" s="50"/>
      <c r="L9162" s="50"/>
      <c r="M9162" s="50"/>
      <c r="N9162" s="50"/>
      <c r="O9162" s="50"/>
      <c r="P9162" s="50"/>
      <c r="Q9162" s="50"/>
      <c r="R9162" s="50"/>
      <c r="S9162" s="50"/>
      <c r="T9162" s="50"/>
      <c r="U9162" s="50"/>
      <c r="V9162" s="50"/>
      <c r="W9162" s="50"/>
      <c r="X9162" s="50"/>
      <c r="Y9162" s="50"/>
      <c r="Z9162" s="50"/>
      <c r="AA9162" s="50"/>
      <c r="AB9162" s="50"/>
      <c r="AC9162" s="50"/>
      <c r="AD9162" s="50"/>
      <c r="AE9162" s="50"/>
      <c r="AF9162" s="50"/>
      <c r="AG9162" s="50"/>
      <c r="AH9162" s="50"/>
      <c r="AI9162" s="50"/>
      <c r="AJ9162" s="50"/>
      <c r="AK9162" s="50"/>
      <c r="AL9162" s="50"/>
      <c r="AM9162" s="50"/>
      <c r="AN9162" s="50"/>
      <c r="AO9162" s="50"/>
      <c r="AP9162" s="50"/>
      <c r="AQ9162" s="50"/>
      <c r="AR9162" s="50"/>
      <c r="AS9162" s="50"/>
      <c r="AT9162" s="50"/>
      <c r="AU9162" s="50"/>
      <c r="AV9162" s="50"/>
      <c r="AW9162" s="50"/>
      <c r="AX9162" s="50"/>
      <c r="AY9162" s="50"/>
      <c r="AZ9162" s="50"/>
      <c r="BA9162" s="50"/>
      <c r="BB9162" s="50"/>
      <c r="BC9162" s="50"/>
      <c r="BD9162" s="50"/>
      <c r="BE9162" s="50"/>
      <c r="BF9162" s="50"/>
      <c r="BG9162" s="50"/>
      <c r="BH9162" s="50"/>
      <c r="BI9162" s="50"/>
      <c r="BJ9162" s="50"/>
      <c r="BK9162" s="50"/>
      <c r="BL9162" s="50"/>
      <c r="BM9162" s="50"/>
      <c r="BN9162" s="50"/>
      <c r="BO9162" s="50"/>
      <c r="BP9162" s="50"/>
      <c r="BQ9162" s="50"/>
      <c r="BR9162" s="50"/>
      <c r="BS9162" s="50"/>
      <c r="BT9162" s="50"/>
      <c r="BU9162" s="50"/>
      <c r="BV9162" s="50"/>
      <c r="BW9162" s="50"/>
      <c r="BX9162" s="50"/>
      <c r="BY9162" s="50"/>
      <c r="BZ9162" s="50"/>
      <c r="CA9162" s="50"/>
      <c r="CB9162" s="50"/>
      <c r="CC9162" s="50"/>
      <c r="CD9162" s="50"/>
      <c r="CE9162" s="50"/>
      <c r="CF9162" s="50"/>
      <c r="CG9162" s="50"/>
      <c r="CH9162" s="50"/>
      <c r="CI9162" s="50"/>
      <c r="CJ9162" s="50"/>
      <c r="CK9162" s="50"/>
      <c r="CL9162" s="50"/>
      <c r="CM9162" s="50"/>
      <c r="CN9162" s="50"/>
      <c r="CO9162" s="50"/>
      <c r="CP9162" s="50"/>
      <c r="CQ9162" s="50"/>
      <c r="CR9162" s="50"/>
      <c r="CS9162" s="50"/>
      <c r="CT9162" s="50"/>
      <c r="CU9162" s="50"/>
      <c r="CV9162" s="50"/>
      <c r="CW9162" s="50"/>
      <c r="CX9162" s="50"/>
      <c r="CY9162" s="50"/>
      <c r="CZ9162" s="50"/>
      <c r="DA9162" s="50"/>
      <c r="DB9162" s="50"/>
      <c r="DC9162" s="50"/>
      <c r="DD9162" s="50"/>
      <c r="DE9162" s="50"/>
      <c r="DF9162" s="50"/>
      <c r="DG9162" s="50"/>
    </row>
    <row r="9163" spans="1:111" x14ac:dyDescent="0.2">
      <c r="A9163" s="212"/>
      <c r="B9163" s="212"/>
      <c r="C9163" s="212"/>
      <c r="D9163" s="54"/>
      <c r="E9163" s="312"/>
      <c r="F9163" s="192"/>
      <c r="G9163" s="192"/>
      <c r="H9163" s="50"/>
      <c r="I9163" s="50"/>
      <c r="J9163" s="50"/>
      <c r="K9163" s="50"/>
      <c r="L9163" s="50"/>
      <c r="M9163" s="50"/>
      <c r="N9163" s="50"/>
      <c r="O9163" s="50"/>
      <c r="P9163" s="50"/>
      <c r="Q9163" s="50"/>
      <c r="R9163" s="50"/>
      <c r="S9163" s="50"/>
      <c r="T9163" s="50"/>
      <c r="U9163" s="50"/>
      <c r="V9163" s="50"/>
      <c r="W9163" s="50"/>
      <c r="X9163" s="50"/>
      <c r="Y9163" s="50"/>
      <c r="Z9163" s="50"/>
      <c r="AA9163" s="50"/>
      <c r="AB9163" s="50"/>
      <c r="AC9163" s="50"/>
      <c r="AD9163" s="50"/>
      <c r="AE9163" s="50"/>
      <c r="AF9163" s="50"/>
      <c r="AG9163" s="50"/>
      <c r="AH9163" s="50"/>
      <c r="AI9163" s="50"/>
      <c r="AJ9163" s="50"/>
      <c r="AK9163" s="50"/>
      <c r="AL9163" s="50"/>
      <c r="AM9163" s="50"/>
      <c r="AN9163" s="50"/>
      <c r="AO9163" s="50"/>
      <c r="AP9163" s="50"/>
      <c r="AQ9163" s="50"/>
      <c r="AR9163" s="50"/>
      <c r="AS9163" s="50"/>
      <c r="AT9163" s="50"/>
      <c r="AU9163" s="50"/>
      <c r="AV9163" s="50"/>
      <c r="AW9163" s="50"/>
      <c r="AX9163" s="50"/>
      <c r="AY9163" s="50"/>
      <c r="AZ9163" s="50"/>
      <c r="BA9163" s="50"/>
      <c r="BB9163" s="50"/>
      <c r="BC9163" s="50"/>
      <c r="BD9163" s="50"/>
      <c r="BE9163" s="50"/>
      <c r="BF9163" s="50"/>
      <c r="BG9163" s="50"/>
      <c r="BH9163" s="50"/>
      <c r="BI9163" s="50"/>
      <c r="BJ9163" s="50"/>
      <c r="BK9163" s="50"/>
      <c r="BL9163" s="50"/>
      <c r="BM9163" s="50"/>
      <c r="BN9163" s="50"/>
      <c r="BO9163" s="50"/>
      <c r="BP9163" s="50"/>
      <c r="BQ9163" s="50"/>
      <c r="BR9163" s="50"/>
      <c r="BS9163" s="50"/>
      <c r="BT9163" s="50"/>
      <c r="BU9163" s="50"/>
      <c r="BV9163" s="50"/>
      <c r="BW9163" s="50"/>
      <c r="BX9163" s="50"/>
      <c r="BY9163" s="50"/>
      <c r="BZ9163" s="50"/>
      <c r="CA9163" s="50"/>
      <c r="CB9163" s="50"/>
      <c r="CC9163" s="50"/>
      <c r="CD9163" s="50"/>
      <c r="CE9163" s="50"/>
      <c r="CF9163" s="50"/>
      <c r="CG9163" s="50"/>
      <c r="CH9163" s="50"/>
      <c r="CI9163" s="50"/>
      <c r="CJ9163" s="50"/>
      <c r="CK9163" s="50"/>
      <c r="CL9163" s="50"/>
      <c r="CM9163" s="50"/>
      <c r="CN9163" s="50"/>
      <c r="CO9163" s="50"/>
      <c r="CP9163" s="50"/>
      <c r="CQ9163" s="50"/>
      <c r="CR9163" s="50"/>
      <c r="CS9163" s="50"/>
      <c r="CT9163" s="50"/>
      <c r="CU9163" s="50"/>
      <c r="CV9163" s="50"/>
      <c r="CW9163" s="50"/>
      <c r="CX9163" s="50"/>
      <c r="CY9163" s="50"/>
      <c r="CZ9163" s="50"/>
      <c r="DA9163" s="50"/>
      <c r="DB9163" s="50"/>
      <c r="DC9163" s="50"/>
      <c r="DD9163" s="50"/>
      <c r="DE9163" s="50"/>
      <c r="DF9163" s="50"/>
      <c r="DG9163" s="50"/>
    </row>
    <row r="9164" spans="1:111" x14ac:dyDescent="0.2">
      <c r="A9164" s="212"/>
      <c r="B9164" s="212"/>
      <c r="C9164" s="212"/>
      <c r="E9164" s="312"/>
      <c r="F9164" s="192"/>
      <c r="G9164" s="192"/>
      <c r="H9164" s="50"/>
      <c r="I9164" s="50"/>
      <c r="J9164" s="50"/>
      <c r="K9164" s="50"/>
      <c r="L9164" s="50"/>
      <c r="M9164" s="50"/>
      <c r="N9164" s="50"/>
      <c r="O9164" s="50"/>
      <c r="P9164" s="50"/>
      <c r="Q9164" s="50"/>
      <c r="R9164" s="50"/>
      <c r="S9164" s="50"/>
      <c r="T9164" s="50"/>
      <c r="U9164" s="50"/>
      <c r="V9164" s="50"/>
      <c r="W9164" s="50"/>
      <c r="X9164" s="50"/>
      <c r="Y9164" s="50"/>
      <c r="Z9164" s="50"/>
      <c r="AA9164" s="50"/>
      <c r="AB9164" s="50"/>
      <c r="AC9164" s="50"/>
      <c r="AD9164" s="50"/>
      <c r="AE9164" s="50"/>
      <c r="AF9164" s="50"/>
      <c r="AG9164" s="50"/>
      <c r="AH9164" s="50"/>
      <c r="AI9164" s="50"/>
      <c r="AJ9164" s="50"/>
      <c r="AK9164" s="50"/>
      <c r="AL9164" s="50"/>
      <c r="AM9164" s="50"/>
      <c r="AN9164" s="50"/>
      <c r="AO9164" s="50"/>
      <c r="AP9164" s="50"/>
      <c r="AQ9164" s="50"/>
      <c r="AR9164" s="50"/>
      <c r="AS9164" s="50"/>
      <c r="AT9164" s="50"/>
      <c r="AU9164" s="50"/>
      <c r="AV9164" s="50"/>
      <c r="AW9164" s="50"/>
      <c r="AX9164" s="50"/>
      <c r="AY9164" s="50"/>
      <c r="AZ9164" s="50"/>
      <c r="BA9164" s="50"/>
      <c r="BB9164" s="50"/>
      <c r="BC9164" s="50"/>
      <c r="BD9164" s="50"/>
      <c r="BE9164" s="50"/>
      <c r="BF9164" s="50"/>
      <c r="BG9164" s="50"/>
      <c r="BH9164" s="50"/>
      <c r="BI9164" s="50"/>
      <c r="BJ9164" s="50"/>
      <c r="BK9164" s="50"/>
      <c r="BL9164" s="50"/>
      <c r="BM9164" s="50"/>
      <c r="BN9164" s="50"/>
      <c r="BO9164" s="50"/>
      <c r="BP9164" s="50"/>
      <c r="BQ9164" s="50"/>
      <c r="BR9164" s="50"/>
      <c r="BS9164" s="50"/>
      <c r="BT9164" s="50"/>
      <c r="BU9164" s="50"/>
      <c r="BV9164" s="50"/>
      <c r="BW9164" s="50"/>
      <c r="BX9164" s="50"/>
      <c r="BY9164" s="50"/>
      <c r="BZ9164" s="50"/>
      <c r="CA9164" s="50"/>
      <c r="CB9164" s="50"/>
      <c r="CC9164" s="50"/>
      <c r="CD9164" s="50"/>
      <c r="CE9164" s="50"/>
      <c r="CF9164" s="50"/>
      <c r="CG9164" s="50"/>
      <c r="CH9164" s="50"/>
      <c r="CI9164" s="50"/>
      <c r="CJ9164" s="50"/>
      <c r="CK9164" s="50"/>
      <c r="CL9164" s="50"/>
      <c r="CM9164" s="50"/>
      <c r="CN9164" s="50"/>
      <c r="CO9164" s="50"/>
      <c r="CP9164" s="50"/>
      <c r="CQ9164" s="50"/>
      <c r="CR9164" s="50"/>
      <c r="CS9164" s="50"/>
      <c r="CT9164" s="50"/>
      <c r="CU9164" s="50"/>
      <c r="CV9164" s="50"/>
      <c r="CW9164" s="50"/>
      <c r="CX9164" s="50"/>
      <c r="CY9164" s="50"/>
      <c r="CZ9164" s="50"/>
      <c r="DA9164" s="50"/>
      <c r="DB9164" s="50"/>
      <c r="DC9164" s="50"/>
      <c r="DD9164" s="50"/>
      <c r="DE9164" s="50"/>
      <c r="DF9164" s="50"/>
      <c r="DG9164" s="50"/>
    </row>
    <row r="9165" spans="1:111" x14ac:dyDescent="0.2">
      <c r="A9165" s="212"/>
      <c r="B9165" s="212"/>
      <c r="C9165" s="212"/>
      <c r="E9165" s="312"/>
      <c r="F9165" s="192"/>
      <c r="G9165" s="192"/>
      <c r="H9165" s="50"/>
      <c r="I9165" s="50"/>
      <c r="J9165" s="50"/>
      <c r="K9165" s="50"/>
      <c r="L9165" s="50"/>
      <c r="M9165" s="50"/>
      <c r="N9165" s="50"/>
      <c r="O9165" s="50"/>
      <c r="P9165" s="50"/>
      <c r="Q9165" s="50"/>
      <c r="R9165" s="50"/>
      <c r="S9165" s="50"/>
      <c r="T9165" s="50"/>
      <c r="U9165" s="50"/>
      <c r="V9165" s="50"/>
      <c r="W9165" s="50"/>
      <c r="X9165" s="50"/>
      <c r="Y9165" s="50"/>
      <c r="Z9165" s="50"/>
      <c r="AA9165" s="50"/>
      <c r="AB9165" s="50"/>
      <c r="AC9165" s="50"/>
      <c r="AD9165" s="50"/>
      <c r="AE9165" s="50"/>
      <c r="AF9165" s="50"/>
      <c r="AG9165" s="50"/>
      <c r="AH9165" s="50"/>
      <c r="AI9165" s="50"/>
      <c r="AJ9165" s="50"/>
      <c r="AK9165" s="50"/>
      <c r="AL9165" s="50"/>
      <c r="AM9165" s="50"/>
      <c r="AN9165" s="50"/>
      <c r="AO9165" s="50"/>
      <c r="AP9165" s="50"/>
      <c r="AQ9165" s="50"/>
      <c r="AR9165" s="50"/>
      <c r="AS9165" s="50"/>
      <c r="AT9165" s="50"/>
      <c r="AU9165" s="50"/>
      <c r="AV9165" s="50"/>
      <c r="AW9165" s="50"/>
      <c r="AX9165" s="50"/>
      <c r="AY9165" s="50"/>
      <c r="AZ9165" s="50"/>
      <c r="BA9165" s="50"/>
      <c r="BB9165" s="50"/>
      <c r="BC9165" s="50"/>
      <c r="BD9165" s="50"/>
      <c r="BE9165" s="50"/>
      <c r="BF9165" s="50"/>
      <c r="BG9165" s="50"/>
      <c r="BH9165" s="50"/>
      <c r="BI9165" s="50"/>
      <c r="BJ9165" s="50"/>
      <c r="BK9165" s="50"/>
      <c r="BL9165" s="50"/>
      <c r="BM9165" s="50"/>
      <c r="BN9165" s="50"/>
      <c r="BO9165" s="50"/>
      <c r="BP9165" s="50"/>
      <c r="BQ9165" s="50"/>
      <c r="BR9165" s="50"/>
      <c r="BS9165" s="50"/>
      <c r="BT9165" s="50"/>
      <c r="BU9165" s="50"/>
      <c r="BV9165" s="50"/>
      <c r="BW9165" s="50"/>
      <c r="BX9165" s="50"/>
      <c r="BY9165" s="50"/>
      <c r="BZ9165" s="50"/>
      <c r="CA9165" s="50"/>
      <c r="CB9165" s="50"/>
      <c r="CC9165" s="50"/>
      <c r="CD9165" s="50"/>
      <c r="CE9165" s="50"/>
      <c r="CF9165" s="50"/>
      <c r="CG9165" s="50"/>
      <c r="CH9165" s="50"/>
      <c r="CI9165" s="50"/>
      <c r="CJ9165" s="50"/>
      <c r="CK9165" s="50"/>
      <c r="CL9165" s="50"/>
      <c r="CM9165" s="50"/>
      <c r="CN9165" s="50"/>
      <c r="CO9165" s="50"/>
      <c r="CP9165" s="50"/>
      <c r="CQ9165" s="50"/>
      <c r="CR9165" s="50"/>
      <c r="CS9165" s="50"/>
      <c r="CT9165" s="50"/>
      <c r="CU9165" s="50"/>
      <c r="CV9165" s="50"/>
      <c r="CW9165" s="50"/>
      <c r="CX9165" s="50"/>
      <c r="CY9165" s="50"/>
      <c r="CZ9165" s="50"/>
      <c r="DA9165" s="50"/>
      <c r="DB9165" s="50"/>
      <c r="DC9165" s="50"/>
      <c r="DD9165" s="50"/>
      <c r="DE9165" s="50"/>
      <c r="DF9165" s="50"/>
      <c r="DG9165" s="50"/>
    </row>
    <row r="9166" spans="1:111" x14ac:dyDescent="0.2">
      <c r="A9166" s="212"/>
      <c r="B9166" s="212"/>
      <c r="C9166" s="212"/>
      <c r="E9166" s="312"/>
      <c r="F9166" s="192"/>
      <c r="G9166" s="192"/>
      <c r="H9166" s="50"/>
      <c r="I9166" s="50"/>
      <c r="J9166" s="50"/>
      <c r="K9166" s="50"/>
      <c r="L9166" s="50"/>
      <c r="M9166" s="50"/>
      <c r="N9166" s="50"/>
      <c r="O9166" s="50"/>
      <c r="P9166" s="50"/>
      <c r="Q9166" s="50"/>
      <c r="R9166" s="50"/>
      <c r="S9166" s="50"/>
      <c r="T9166" s="50"/>
      <c r="U9166" s="50"/>
      <c r="V9166" s="50"/>
      <c r="W9166" s="50"/>
      <c r="X9166" s="50"/>
      <c r="Y9166" s="50"/>
      <c r="Z9166" s="50"/>
      <c r="AA9166" s="50"/>
      <c r="AB9166" s="50"/>
      <c r="AC9166" s="50"/>
      <c r="AD9166" s="50"/>
      <c r="AE9166" s="50"/>
      <c r="AF9166" s="50"/>
      <c r="AG9166" s="50"/>
      <c r="AH9166" s="50"/>
      <c r="AI9166" s="50"/>
      <c r="AJ9166" s="50"/>
      <c r="AK9166" s="50"/>
      <c r="AL9166" s="50"/>
      <c r="AM9166" s="50"/>
      <c r="AN9166" s="50"/>
      <c r="AO9166" s="50"/>
      <c r="AP9166" s="50"/>
      <c r="AQ9166" s="50"/>
      <c r="AR9166" s="50"/>
      <c r="AS9166" s="50"/>
      <c r="AT9166" s="50"/>
      <c r="AU9166" s="50"/>
      <c r="AV9166" s="50"/>
      <c r="AW9166" s="50"/>
      <c r="AX9166" s="50"/>
      <c r="AY9166" s="50"/>
      <c r="AZ9166" s="50"/>
      <c r="BA9166" s="50"/>
      <c r="BB9166" s="50"/>
      <c r="BC9166" s="50"/>
      <c r="BD9166" s="50"/>
      <c r="BE9166" s="50"/>
      <c r="BF9166" s="50"/>
      <c r="BG9166" s="50"/>
      <c r="BH9166" s="50"/>
      <c r="BI9166" s="50"/>
      <c r="BJ9166" s="50"/>
      <c r="BK9166" s="50"/>
      <c r="BL9166" s="50"/>
      <c r="BM9166" s="50"/>
      <c r="BN9166" s="50"/>
      <c r="BO9166" s="50"/>
      <c r="BP9166" s="50"/>
      <c r="BQ9166" s="50"/>
      <c r="BR9166" s="50"/>
      <c r="BS9166" s="50"/>
      <c r="BT9166" s="50"/>
      <c r="BU9166" s="50"/>
      <c r="BV9166" s="50"/>
      <c r="BW9166" s="50"/>
      <c r="BX9166" s="50"/>
      <c r="BY9166" s="50"/>
      <c r="BZ9166" s="50"/>
      <c r="CA9166" s="50"/>
      <c r="CB9166" s="50"/>
      <c r="CC9166" s="50"/>
      <c r="CD9166" s="50"/>
      <c r="CE9166" s="50"/>
      <c r="CF9166" s="50"/>
      <c r="CG9166" s="50"/>
      <c r="CH9166" s="50"/>
      <c r="CI9166" s="50"/>
      <c r="CJ9166" s="50"/>
      <c r="CK9166" s="50"/>
      <c r="CL9166" s="50"/>
      <c r="CM9166" s="50"/>
      <c r="CN9166" s="50"/>
      <c r="CO9166" s="50"/>
      <c r="CP9166" s="50"/>
      <c r="CQ9166" s="50"/>
      <c r="CR9166" s="50"/>
      <c r="CS9166" s="50"/>
      <c r="CT9166" s="50"/>
      <c r="CU9166" s="50"/>
      <c r="CV9166" s="50"/>
      <c r="CW9166" s="50"/>
      <c r="CX9166" s="50"/>
      <c r="CY9166" s="50"/>
      <c r="CZ9166" s="50"/>
      <c r="DA9166" s="50"/>
      <c r="DB9166" s="50"/>
      <c r="DC9166" s="50"/>
      <c r="DD9166" s="50"/>
      <c r="DE9166" s="50"/>
      <c r="DF9166" s="50"/>
      <c r="DG9166" s="50"/>
    </row>
    <row r="9167" spans="1:111" x14ac:dyDescent="0.2">
      <c r="A9167" s="212"/>
      <c r="B9167" s="212"/>
      <c r="C9167" s="212"/>
      <c r="E9167" s="312"/>
      <c r="F9167" s="192"/>
      <c r="G9167" s="192"/>
      <c r="H9167" s="50"/>
      <c r="I9167" s="50"/>
      <c r="J9167" s="50"/>
      <c r="K9167" s="50"/>
      <c r="L9167" s="50"/>
      <c r="M9167" s="50"/>
      <c r="N9167" s="50"/>
      <c r="O9167" s="50"/>
      <c r="P9167" s="50"/>
      <c r="Q9167" s="50"/>
      <c r="R9167" s="50"/>
      <c r="S9167" s="50"/>
      <c r="T9167" s="50"/>
      <c r="U9167" s="50"/>
      <c r="V9167" s="50"/>
      <c r="W9167" s="50"/>
      <c r="X9167" s="50"/>
      <c r="Y9167" s="50"/>
      <c r="Z9167" s="50"/>
      <c r="AA9167" s="50"/>
      <c r="AB9167" s="50"/>
      <c r="AC9167" s="50"/>
      <c r="AD9167" s="50"/>
      <c r="AE9167" s="50"/>
      <c r="AF9167" s="50"/>
      <c r="AG9167" s="50"/>
      <c r="AH9167" s="50"/>
      <c r="AI9167" s="50"/>
      <c r="AJ9167" s="50"/>
      <c r="AK9167" s="50"/>
      <c r="AL9167" s="50"/>
      <c r="AM9167" s="50"/>
      <c r="AN9167" s="50"/>
      <c r="AO9167" s="50"/>
      <c r="AP9167" s="50"/>
      <c r="AQ9167" s="50"/>
      <c r="AR9167" s="50"/>
      <c r="AS9167" s="50"/>
      <c r="AT9167" s="50"/>
      <c r="AU9167" s="50"/>
      <c r="AV9167" s="50"/>
      <c r="AW9167" s="50"/>
      <c r="AX9167" s="50"/>
      <c r="AY9167" s="50"/>
      <c r="AZ9167" s="50"/>
      <c r="BA9167" s="50"/>
      <c r="BB9167" s="50"/>
      <c r="BC9167" s="50"/>
      <c r="BD9167" s="50"/>
      <c r="BE9167" s="50"/>
      <c r="BF9167" s="50"/>
      <c r="BG9167" s="50"/>
      <c r="BH9167" s="50"/>
      <c r="BI9167" s="50"/>
      <c r="BJ9167" s="50"/>
      <c r="BK9167" s="50"/>
      <c r="BL9167" s="50"/>
      <c r="BM9167" s="50"/>
      <c r="BN9167" s="50"/>
      <c r="BO9167" s="50"/>
      <c r="BP9167" s="50"/>
      <c r="BQ9167" s="50"/>
      <c r="BR9167" s="50"/>
      <c r="BS9167" s="50"/>
      <c r="BT9167" s="50"/>
      <c r="BU9167" s="50"/>
      <c r="BV9167" s="50"/>
      <c r="BW9167" s="50"/>
      <c r="BX9167" s="50"/>
      <c r="BY9167" s="50"/>
      <c r="BZ9167" s="50"/>
      <c r="CA9167" s="50"/>
      <c r="CB9167" s="50"/>
      <c r="CC9167" s="50"/>
      <c r="CD9167" s="50"/>
      <c r="CE9167" s="50"/>
      <c r="CF9167" s="50"/>
      <c r="CG9167" s="50"/>
      <c r="CH9167" s="50"/>
      <c r="CI9167" s="50"/>
      <c r="CJ9167" s="50"/>
      <c r="CK9167" s="50"/>
      <c r="CL9167" s="50"/>
      <c r="CM9167" s="50"/>
      <c r="CN9167" s="50"/>
      <c r="CO9167" s="50"/>
      <c r="CP9167" s="50"/>
      <c r="CQ9167" s="50"/>
      <c r="CR9167" s="50"/>
      <c r="CS9167" s="50"/>
      <c r="CT9167" s="50"/>
      <c r="CU9167" s="50"/>
      <c r="CV9167" s="50"/>
      <c r="CW9167" s="50"/>
      <c r="CX9167" s="50"/>
      <c r="CY9167" s="50"/>
      <c r="CZ9167" s="50"/>
      <c r="DA9167" s="50"/>
      <c r="DB9167" s="50"/>
      <c r="DC9167" s="50"/>
      <c r="DD9167" s="50"/>
      <c r="DE9167" s="50"/>
      <c r="DF9167" s="50"/>
      <c r="DG9167" s="50"/>
    </row>
    <row r="9168" spans="1:111" x14ac:dyDescent="0.2">
      <c r="A9168" s="212"/>
      <c r="B9168" s="212"/>
      <c r="C9168" s="212"/>
      <c r="E9168" s="312"/>
      <c r="F9168" s="192"/>
      <c r="G9168" s="192"/>
      <c r="H9168" s="50"/>
      <c r="I9168" s="50"/>
      <c r="J9168" s="50"/>
      <c r="K9168" s="50"/>
      <c r="L9168" s="50"/>
      <c r="M9168" s="50"/>
      <c r="N9168" s="50"/>
      <c r="O9168" s="50"/>
      <c r="P9168" s="50"/>
      <c r="Q9168" s="50"/>
      <c r="R9168" s="50"/>
      <c r="S9168" s="50"/>
      <c r="T9168" s="50"/>
      <c r="U9168" s="50"/>
      <c r="V9168" s="50"/>
      <c r="W9168" s="50"/>
      <c r="X9168" s="50"/>
      <c r="Y9168" s="50"/>
      <c r="Z9168" s="50"/>
      <c r="AA9168" s="50"/>
      <c r="AB9168" s="50"/>
      <c r="AC9168" s="50"/>
      <c r="AD9168" s="50"/>
      <c r="AE9168" s="50"/>
      <c r="AF9168" s="50"/>
      <c r="AG9168" s="50"/>
      <c r="AH9168" s="50"/>
      <c r="AI9168" s="50"/>
      <c r="AJ9168" s="50"/>
      <c r="AK9168" s="50"/>
      <c r="AL9168" s="50"/>
      <c r="AM9168" s="50"/>
      <c r="AN9168" s="50"/>
      <c r="AO9168" s="50"/>
      <c r="AP9168" s="50"/>
      <c r="AQ9168" s="50"/>
      <c r="AR9168" s="50"/>
      <c r="AS9168" s="50"/>
      <c r="AT9168" s="50"/>
      <c r="AU9168" s="50"/>
      <c r="AV9168" s="50"/>
      <c r="AW9168" s="50"/>
      <c r="AX9168" s="50"/>
      <c r="AY9168" s="50"/>
      <c r="AZ9168" s="50"/>
      <c r="BA9168" s="50"/>
      <c r="BB9168" s="50"/>
      <c r="BC9168" s="50"/>
      <c r="BD9168" s="50"/>
      <c r="BE9168" s="50"/>
      <c r="BF9168" s="50"/>
      <c r="BG9168" s="50"/>
      <c r="BH9168" s="50"/>
      <c r="BI9168" s="50"/>
      <c r="BJ9168" s="50"/>
      <c r="BK9168" s="50"/>
      <c r="BL9168" s="50"/>
      <c r="BM9168" s="50"/>
      <c r="BN9168" s="50"/>
      <c r="BO9168" s="50"/>
      <c r="BP9168" s="50"/>
      <c r="BQ9168" s="50"/>
      <c r="BR9168" s="50"/>
      <c r="BS9168" s="50"/>
      <c r="BT9168" s="50"/>
      <c r="BU9168" s="50"/>
      <c r="BV9168" s="50"/>
      <c r="BW9168" s="50"/>
      <c r="BX9168" s="50"/>
      <c r="BY9168" s="50"/>
      <c r="BZ9168" s="50"/>
      <c r="CA9168" s="50"/>
      <c r="CB9168" s="50"/>
      <c r="CC9168" s="50"/>
      <c r="CD9168" s="50"/>
      <c r="CE9168" s="50"/>
      <c r="CF9168" s="50"/>
      <c r="CG9168" s="50"/>
      <c r="CH9168" s="50"/>
      <c r="CI9168" s="50"/>
      <c r="CJ9168" s="50"/>
      <c r="CK9168" s="50"/>
      <c r="CL9168" s="50"/>
      <c r="CM9168" s="50"/>
      <c r="CN9168" s="50"/>
      <c r="CO9168" s="50"/>
      <c r="CP9168" s="50"/>
      <c r="CQ9168" s="50"/>
      <c r="CR9168" s="50"/>
      <c r="CS9168" s="50"/>
      <c r="CT9168" s="50"/>
      <c r="CU9168" s="50"/>
      <c r="CV9168" s="50"/>
      <c r="CW9168" s="50"/>
      <c r="CX9168" s="50"/>
      <c r="CY9168" s="50"/>
      <c r="CZ9168" s="50"/>
      <c r="DA9168" s="50"/>
      <c r="DB9168" s="50"/>
      <c r="DC9168" s="50"/>
      <c r="DD9168" s="50"/>
      <c r="DE9168" s="50"/>
      <c r="DF9168" s="50"/>
      <c r="DG9168" s="50"/>
    </row>
    <row r="9169" spans="1:111" x14ac:dyDescent="0.2">
      <c r="A9169" s="212"/>
      <c r="B9169" s="212"/>
      <c r="C9169" s="212"/>
      <c r="E9169" s="312"/>
      <c r="F9169" s="192"/>
      <c r="G9169" s="192"/>
      <c r="H9169" s="50"/>
      <c r="I9169" s="50"/>
      <c r="J9169" s="50"/>
      <c r="K9169" s="50"/>
      <c r="L9169" s="50"/>
      <c r="M9169" s="50"/>
      <c r="N9169" s="50"/>
      <c r="O9169" s="50"/>
      <c r="P9169" s="50"/>
      <c r="Q9169" s="50"/>
      <c r="R9169" s="50"/>
      <c r="S9169" s="50"/>
      <c r="T9169" s="50"/>
      <c r="U9169" s="50"/>
      <c r="V9169" s="50"/>
      <c r="W9169" s="50"/>
      <c r="X9169" s="50"/>
      <c r="Y9169" s="50"/>
      <c r="Z9169" s="50"/>
      <c r="AA9169" s="50"/>
      <c r="AB9169" s="50"/>
      <c r="AC9169" s="50"/>
      <c r="AD9169" s="50"/>
      <c r="AE9169" s="50"/>
      <c r="AF9169" s="50"/>
      <c r="AG9169" s="50"/>
      <c r="AH9169" s="50"/>
      <c r="AI9169" s="50"/>
      <c r="AJ9169" s="50"/>
      <c r="AK9169" s="50"/>
      <c r="AL9169" s="50"/>
      <c r="AM9169" s="50"/>
      <c r="AN9169" s="50"/>
      <c r="AO9169" s="50"/>
      <c r="AP9169" s="50"/>
      <c r="AQ9169" s="50"/>
      <c r="AR9169" s="50"/>
      <c r="AS9169" s="50"/>
      <c r="AT9169" s="50"/>
      <c r="AU9169" s="50"/>
      <c r="AV9169" s="50"/>
      <c r="AW9169" s="50"/>
      <c r="AX9169" s="50"/>
      <c r="AY9169" s="50"/>
      <c r="AZ9169" s="50"/>
      <c r="BA9169" s="50"/>
      <c r="BB9169" s="50"/>
      <c r="BC9169" s="50"/>
      <c r="BD9169" s="50"/>
      <c r="BE9169" s="50"/>
      <c r="BF9169" s="50"/>
      <c r="BG9169" s="50"/>
      <c r="BH9169" s="50"/>
      <c r="BI9169" s="50"/>
      <c r="BJ9169" s="50"/>
      <c r="BK9169" s="50"/>
      <c r="BL9169" s="50"/>
      <c r="BM9169" s="50"/>
      <c r="BN9169" s="50"/>
      <c r="BO9169" s="50"/>
      <c r="BP9169" s="50"/>
      <c r="BQ9169" s="50"/>
      <c r="BR9169" s="50"/>
      <c r="BS9169" s="50"/>
      <c r="BT9169" s="50"/>
      <c r="BU9169" s="50"/>
      <c r="BV9169" s="50"/>
      <c r="BW9169" s="50"/>
      <c r="BX9169" s="50"/>
      <c r="BY9169" s="50"/>
      <c r="BZ9169" s="50"/>
      <c r="CA9169" s="50"/>
      <c r="CB9169" s="50"/>
      <c r="CC9169" s="50"/>
      <c r="CD9169" s="50"/>
      <c r="CE9169" s="50"/>
      <c r="CF9169" s="50"/>
      <c r="CG9169" s="50"/>
      <c r="CH9169" s="50"/>
      <c r="CI9169" s="50"/>
      <c r="CJ9169" s="50"/>
      <c r="CK9169" s="50"/>
      <c r="CL9169" s="50"/>
      <c r="CM9169" s="50"/>
      <c r="CN9169" s="50"/>
      <c r="CO9169" s="50"/>
      <c r="CP9169" s="50"/>
      <c r="CQ9169" s="50"/>
      <c r="CR9169" s="50"/>
      <c r="CS9169" s="50"/>
      <c r="CT9169" s="50"/>
      <c r="CU9169" s="50"/>
      <c r="CV9169" s="50"/>
      <c r="CW9169" s="50"/>
      <c r="CX9169" s="50"/>
      <c r="CY9169" s="50"/>
      <c r="CZ9169" s="50"/>
      <c r="DA9169" s="50"/>
      <c r="DB9169" s="50"/>
      <c r="DC9169" s="50"/>
      <c r="DD9169" s="50"/>
      <c r="DE9169" s="50"/>
      <c r="DF9169" s="50"/>
      <c r="DG9169" s="50"/>
    </row>
    <row r="9170" spans="1:111" x14ac:dyDescent="0.2">
      <c r="A9170" s="212"/>
      <c r="B9170" s="212"/>
      <c r="C9170" s="212"/>
      <c r="E9170" s="312"/>
      <c r="F9170" s="192"/>
      <c r="G9170" s="192"/>
      <c r="H9170" s="50"/>
      <c r="I9170" s="50"/>
      <c r="J9170" s="50"/>
      <c r="K9170" s="50"/>
      <c r="L9170" s="50"/>
      <c r="M9170" s="50"/>
      <c r="N9170" s="50"/>
      <c r="O9170" s="50"/>
      <c r="P9170" s="50"/>
      <c r="Q9170" s="50"/>
      <c r="R9170" s="50"/>
      <c r="S9170" s="50"/>
      <c r="T9170" s="50"/>
      <c r="U9170" s="50"/>
      <c r="V9170" s="50"/>
      <c r="W9170" s="50"/>
      <c r="X9170" s="50"/>
      <c r="Y9170" s="50"/>
      <c r="Z9170" s="50"/>
      <c r="AA9170" s="50"/>
      <c r="AB9170" s="50"/>
      <c r="AC9170" s="50"/>
      <c r="AD9170" s="50"/>
      <c r="AE9170" s="50"/>
      <c r="AF9170" s="50"/>
      <c r="AG9170" s="50"/>
      <c r="AH9170" s="50"/>
      <c r="AI9170" s="50"/>
      <c r="AJ9170" s="50"/>
      <c r="AK9170" s="50"/>
      <c r="AL9170" s="50"/>
      <c r="AM9170" s="50"/>
      <c r="AN9170" s="50"/>
      <c r="AO9170" s="50"/>
      <c r="AP9170" s="50"/>
      <c r="AQ9170" s="50"/>
      <c r="AR9170" s="50"/>
      <c r="AS9170" s="50"/>
      <c r="AT9170" s="50"/>
      <c r="AU9170" s="50"/>
      <c r="AV9170" s="50"/>
      <c r="AW9170" s="50"/>
      <c r="AX9170" s="50"/>
      <c r="AY9170" s="50"/>
      <c r="AZ9170" s="50"/>
      <c r="BA9170" s="50"/>
      <c r="BB9170" s="50"/>
      <c r="BC9170" s="50"/>
      <c r="BD9170" s="50"/>
      <c r="BE9170" s="50"/>
      <c r="BF9170" s="50"/>
      <c r="BG9170" s="50"/>
      <c r="BH9170" s="50"/>
      <c r="BI9170" s="50"/>
      <c r="BJ9170" s="50"/>
      <c r="BK9170" s="50"/>
      <c r="BL9170" s="50"/>
      <c r="BM9170" s="50"/>
      <c r="BN9170" s="50"/>
      <c r="BO9170" s="50"/>
      <c r="BP9170" s="50"/>
      <c r="BQ9170" s="50"/>
      <c r="BR9170" s="50"/>
      <c r="BS9170" s="50"/>
      <c r="BT9170" s="50"/>
      <c r="BU9170" s="50"/>
      <c r="BV9170" s="50"/>
      <c r="BW9170" s="50"/>
      <c r="BX9170" s="50"/>
      <c r="BY9170" s="50"/>
      <c r="BZ9170" s="50"/>
      <c r="CA9170" s="50"/>
      <c r="CB9170" s="50"/>
      <c r="CC9170" s="50"/>
      <c r="CD9170" s="50"/>
      <c r="CE9170" s="50"/>
      <c r="CF9170" s="50"/>
      <c r="CG9170" s="50"/>
      <c r="CH9170" s="50"/>
      <c r="CI9170" s="50"/>
      <c r="CJ9170" s="50"/>
      <c r="CK9170" s="50"/>
      <c r="CL9170" s="50"/>
      <c r="CM9170" s="50"/>
      <c r="CN9170" s="50"/>
      <c r="CO9170" s="50"/>
      <c r="CP9170" s="50"/>
      <c r="CQ9170" s="50"/>
      <c r="CR9170" s="50"/>
      <c r="CS9170" s="50"/>
      <c r="CT9170" s="50"/>
      <c r="CU9170" s="50"/>
      <c r="CV9170" s="50"/>
      <c r="CW9170" s="50"/>
      <c r="CX9170" s="50"/>
      <c r="CY9170" s="50"/>
      <c r="CZ9170" s="50"/>
      <c r="DA9170" s="50"/>
      <c r="DB9170" s="50"/>
      <c r="DC9170" s="50"/>
      <c r="DD9170" s="50"/>
      <c r="DE9170" s="50"/>
      <c r="DF9170" s="50"/>
      <c r="DG9170" s="50"/>
    </row>
    <row r="9171" spans="1:111" x14ac:dyDescent="0.2">
      <c r="A9171" s="212"/>
      <c r="B9171" s="212"/>
      <c r="C9171" s="212"/>
      <c r="D9171" s="54"/>
      <c r="E9171" s="312"/>
      <c r="F9171" s="192"/>
      <c r="G9171" s="192"/>
      <c r="H9171" s="50"/>
      <c r="I9171" s="50"/>
      <c r="J9171" s="50"/>
      <c r="K9171" s="50"/>
      <c r="L9171" s="50"/>
      <c r="M9171" s="50"/>
      <c r="N9171" s="50"/>
      <c r="O9171" s="50"/>
      <c r="P9171" s="50"/>
      <c r="Q9171" s="50"/>
      <c r="R9171" s="50"/>
      <c r="S9171" s="50"/>
      <c r="T9171" s="50"/>
      <c r="U9171" s="50"/>
      <c r="V9171" s="50"/>
      <c r="W9171" s="50"/>
      <c r="X9171" s="50"/>
      <c r="Y9171" s="50"/>
      <c r="Z9171" s="50"/>
      <c r="AA9171" s="50"/>
      <c r="AB9171" s="50"/>
      <c r="AC9171" s="50"/>
      <c r="AD9171" s="50"/>
      <c r="AE9171" s="50"/>
      <c r="AF9171" s="50"/>
      <c r="AG9171" s="50"/>
      <c r="AH9171" s="50"/>
      <c r="AI9171" s="50"/>
      <c r="AJ9171" s="50"/>
      <c r="AK9171" s="50"/>
      <c r="AL9171" s="50"/>
      <c r="AM9171" s="50"/>
      <c r="AN9171" s="50"/>
      <c r="AO9171" s="50"/>
      <c r="AP9171" s="50"/>
      <c r="AQ9171" s="50"/>
      <c r="AR9171" s="50"/>
      <c r="AS9171" s="50"/>
      <c r="AT9171" s="50"/>
      <c r="AU9171" s="50"/>
      <c r="AV9171" s="50"/>
      <c r="AW9171" s="50"/>
      <c r="AX9171" s="50"/>
      <c r="AY9171" s="50"/>
      <c r="AZ9171" s="50"/>
      <c r="BA9171" s="50"/>
      <c r="BB9171" s="50"/>
      <c r="BC9171" s="50"/>
      <c r="BD9171" s="50"/>
      <c r="BE9171" s="50"/>
      <c r="BF9171" s="50"/>
      <c r="BG9171" s="50"/>
      <c r="BH9171" s="50"/>
      <c r="BI9171" s="50"/>
      <c r="BJ9171" s="50"/>
      <c r="BK9171" s="50"/>
      <c r="BL9171" s="50"/>
      <c r="BM9171" s="50"/>
      <c r="BN9171" s="50"/>
      <c r="BO9171" s="50"/>
      <c r="BP9171" s="50"/>
      <c r="BQ9171" s="50"/>
      <c r="BR9171" s="50"/>
      <c r="BS9171" s="50"/>
      <c r="BT9171" s="50"/>
      <c r="BU9171" s="50"/>
      <c r="BV9171" s="50"/>
      <c r="BW9171" s="50"/>
      <c r="BX9171" s="50"/>
      <c r="BY9171" s="50"/>
      <c r="BZ9171" s="50"/>
      <c r="CA9171" s="50"/>
      <c r="CB9171" s="50"/>
      <c r="CC9171" s="50"/>
      <c r="CD9171" s="50"/>
      <c r="CE9171" s="50"/>
      <c r="CF9171" s="50"/>
      <c r="CG9171" s="50"/>
      <c r="CH9171" s="50"/>
      <c r="CI9171" s="50"/>
      <c r="CJ9171" s="50"/>
      <c r="CK9171" s="50"/>
      <c r="CL9171" s="50"/>
      <c r="CM9171" s="50"/>
      <c r="CN9171" s="50"/>
      <c r="CO9171" s="50"/>
      <c r="CP9171" s="50"/>
      <c r="CQ9171" s="50"/>
      <c r="CR9171" s="50"/>
      <c r="CS9171" s="50"/>
      <c r="CT9171" s="50"/>
      <c r="CU9171" s="50"/>
      <c r="CV9171" s="50"/>
      <c r="CW9171" s="50"/>
      <c r="CX9171" s="50"/>
      <c r="CY9171" s="50"/>
      <c r="CZ9171" s="50"/>
      <c r="DA9171" s="50"/>
      <c r="DB9171" s="50"/>
      <c r="DC9171" s="50"/>
      <c r="DD9171" s="50"/>
      <c r="DE9171" s="50"/>
      <c r="DF9171" s="50"/>
      <c r="DG9171" s="50"/>
    </row>
    <row r="9172" spans="1:111" x14ac:dyDescent="0.2">
      <c r="A9172" s="212"/>
      <c r="B9172" s="212"/>
      <c r="C9172" s="212"/>
      <c r="E9172" s="182"/>
      <c r="F9172" s="192"/>
      <c r="G9172" s="192"/>
      <c r="H9172" s="50"/>
      <c r="I9172" s="50"/>
      <c r="J9172" s="50"/>
      <c r="K9172" s="50"/>
      <c r="L9172" s="50"/>
      <c r="M9172" s="50"/>
      <c r="N9172" s="50"/>
      <c r="O9172" s="50"/>
      <c r="P9172" s="50"/>
      <c r="Q9172" s="50"/>
      <c r="R9172" s="50"/>
      <c r="S9172" s="50"/>
      <c r="T9172" s="50"/>
      <c r="U9172" s="50"/>
      <c r="V9172" s="50"/>
      <c r="W9172" s="50"/>
      <c r="X9172" s="50"/>
      <c r="Y9172" s="50"/>
      <c r="Z9172" s="50"/>
      <c r="AA9172" s="50"/>
      <c r="AB9172" s="50"/>
      <c r="AC9172" s="50"/>
      <c r="AD9172" s="50"/>
      <c r="AE9172" s="50"/>
      <c r="AF9172" s="50"/>
      <c r="AG9172" s="50"/>
      <c r="AH9172" s="50"/>
      <c r="AI9172" s="50"/>
      <c r="AJ9172" s="50"/>
      <c r="AK9172" s="50"/>
      <c r="AL9172" s="50"/>
      <c r="AM9172" s="50"/>
      <c r="AN9172" s="50"/>
      <c r="AO9172" s="50"/>
      <c r="AP9172" s="50"/>
      <c r="AQ9172" s="50"/>
      <c r="AR9172" s="50"/>
      <c r="AS9172" s="50"/>
      <c r="AT9172" s="50"/>
      <c r="AU9172" s="50"/>
      <c r="AV9172" s="50"/>
      <c r="AW9172" s="50"/>
      <c r="AX9172" s="50"/>
      <c r="AY9172" s="50"/>
      <c r="AZ9172" s="50"/>
      <c r="BA9172" s="50"/>
      <c r="BB9172" s="50"/>
      <c r="BC9172" s="50"/>
      <c r="BD9172" s="50"/>
      <c r="BE9172" s="50"/>
      <c r="BF9172" s="50"/>
      <c r="BG9172" s="50"/>
      <c r="BH9172" s="50"/>
      <c r="BI9172" s="50"/>
      <c r="BJ9172" s="50"/>
      <c r="BK9172" s="50"/>
      <c r="BL9172" s="50"/>
      <c r="BM9172" s="50"/>
      <c r="BN9172" s="50"/>
      <c r="BO9172" s="50"/>
      <c r="BP9172" s="50"/>
      <c r="BQ9172" s="50"/>
      <c r="BR9172" s="50"/>
      <c r="BS9172" s="50"/>
      <c r="BT9172" s="50"/>
      <c r="BU9172" s="50"/>
      <c r="BV9172" s="50"/>
      <c r="BW9172" s="50"/>
      <c r="BX9172" s="50"/>
      <c r="BY9172" s="50"/>
      <c r="BZ9172" s="50"/>
      <c r="CA9172" s="50"/>
      <c r="CB9172" s="50"/>
      <c r="CC9172" s="50"/>
      <c r="CD9172" s="50"/>
      <c r="CE9172" s="50"/>
      <c r="CF9172" s="50"/>
      <c r="CG9172" s="50"/>
      <c r="CH9172" s="50"/>
      <c r="CI9172" s="50"/>
      <c r="CJ9172" s="50"/>
      <c r="CK9172" s="50"/>
      <c r="CL9172" s="50"/>
      <c r="CM9172" s="50"/>
      <c r="CN9172" s="50"/>
      <c r="CO9172" s="50"/>
      <c r="CP9172" s="50"/>
      <c r="CQ9172" s="50"/>
      <c r="CR9172" s="50"/>
      <c r="CS9172" s="50"/>
      <c r="CT9172" s="50"/>
      <c r="CU9172" s="50"/>
      <c r="CV9172" s="50"/>
      <c r="CW9172" s="50"/>
      <c r="CX9172" s="50"/>
      <c r="CY9172" s="50"/>
      <c r="CZ9172" s="50"/>
      <c r="DA9172" s="50"/>
      <c r="DB9172" s="50"/>
      <c r="DC9172" s="50"/>
      <c r="DD9172" s="50"/>
      <c r="DE9172" s="50"/>
      <c r="DF9172" s="50"/>
      <c r="DG9172" s="50"/>
    </row>
    <row r="9173" spans="1:111" x14ac:dyDescent="0.2">
      <c r="A9173" s="212"/>
      <c r="B9173" s="212"/>
      <c r="C9173" s="212"/>
      <c r="E9173" s="312"/>
      <c r="F9173" s="192"/>
      <c r="G9173" s="192"/>
      <c r="H9173" s="50"/>
      <c r="I9173" s="50"/>
      <c r="J9173" s="50"/>
      <c r="K9173" s="50"/>
      <c r="L9173" s="50"/>
      <c r="M9173" s="50"/>
      <c r="N9173" s="50"/>
      <c r="O9173" s="50"/>
      <c r="P9173" s="50"/>
      <c r="Q9173" s="50"/>
      <c r="R9173" s="50"/>
      <c r="S9173" s="50"/>
      <c r="T9173" s="50"/>
      <c r="U9173" s="50"/>
      <c r="V9173" s="50"/>
      <c r="W9173" s="50"/>
      <c r="X9173" s="50"/>
      <c r="Y9173" s="50"/>
      <c r="Z9173" s="50"/>
      <c r="AA9173" s="50"/>
      <c r="AB9173" s="50"/>
      <c r="AC9173" s="50"/>
      <c r="AD9173" s="50"/>
      <c r="AE9173" s="50"/>
      <c r="AF9173" s="50"/>
      <c r="AG9173" s="50"/>
      <c r="AH9173" s="50"/>
      <c r="AI9173" s="50"/>
      <c r="AJ9173" s="50"/>
      <c r="AK9173" s="50"/>
      <c r="AL9173" s="50"/>
      <c r="AM9173" s="50"/>
      <c r="AN9173" s="50"/>
      <c r="AO9173" s="50"/>
      <c r="AP9173" s="50"/>
      <c r="AQ9173" s="50"/>
      <c r="AR9173" s="50"/>
      <c r="AS9173" s="50"/>
      <c r="AT9173" s="50"/>
      <c r="AU9173" s="50"/>
      <c r="AV9173" s="50"/>
      <c r="AW9173" s="50"/>
      <c r="AX9173" s="50"/>
      <c r="AY9173" s="50"/>
      <c r="AZ9173" s="50"/>
      <c r="BA9173" s="50"/>
      <c r="BB9173" s="50"/>
      <c r="BC9173" s="50"/>
      <c r="BD9173" s="50"/>
      <c r="BE9173" s="50"/>
      <c r="BF9173" s="50"/>
      <c r="BG9173" s="50"/>
      <c r="BH9173" s="50"/>
      <c r="BI9173" s="50"/>
      <c r="BJ9173" s="50"/>
      <c r="BK9173" s="50"/>
      <c r="BL9173" s="50"/>
      <c r="BM9173" s="50"/>
      <c r="BN9173" s="50"/>
      <c r="BO9173" s="50"/>
      <c r="BP9173" s="50"/>
      <c r="BQ9173" s="50"/>
      <c r="BR9173" s="50"/>
      <c r="BS9173" s="50"/>
      <c r="BT9173" s="50"/>
      <c r="BU9173" s="50"/>
      <c r="BV9173" s="50"/>
      <c r="BW9173" s="50"/>
      <c r="BX9173" s="50"/>
      <c r="BY9173" s="50"/>
      <c r="BZ9173" s="50"/>
      <c r="CA9173" s="50"/>
      <c r="CB9173" s="50"/>
      <c r="CC9173" s="50"/>
      <c r="CD9173" s="50"/>
      <c r="CE9173" s="50"/>
      <c r="CF9173" s="50"/>
      <c r="CG9173" s="50"/>
      <c r="CH9173" s="50"/>
      <c r="CI9173" s="50"/>
      <c r="CJ9173" s="50"/>
      <c r="CK9173" s="50"/>
      <c r="CL9173" s="50"/>
      <c r="CM9173" s="50"/>
      <c r="CN9173" s="50"/>
      <c r="CO9173" s="50"/>
      <c r="CP9173" s="50"/>
      <c r="CQ9173" s="50"/>
      <c r="CR9173" s="50"/>
      <c r="CS9173" s="50"/>
      <c r="CT9173" s="50"/>
      <c r="CU9173" s="50"/>
      <c r="CV9173" s="50"/>
      <c r="CW9173" s="50"/>
      <c r="CX9173" s="50"/>
      <c r="CY9173" s="50"/>
      <c r="CZ9173" s="50"/>
      <c r="DA9173" s="50"/>
      <c r="DB9173" s="50"/>
      <c r="DC9173" s="50"/>
      <c r="DD9173" s="50"/>
      <c r="DE9173" s="50"/>
      <c r="DF9173" s="50"/>
      <c r="DG9173" s="50"/>
    </row>
    <row r="9174" spans="1:111" x14ac:dyDescent="0.2">
      <c r="A9174" s="212"/>
      <c r="B9174" s="212"/>
      <c r="C9174" s="212"/>
      <c r="E9174" s="312"/>
      <c r="F9174" s="192"/>
      <c r="G9174" s="192"/>
      <c r="H9174" s="50"/>
      <c r="I9174" s="50"/>
      <c r="J9174" s="50"/>
      <c r="K9174" s="50"/>
      <c r="L9174" s="50"/>
      <c r="M9174" s="50"/>
      <c r="N9174" s="50"/>
      <c r="O9174" s="50"/>
      <c r="P9174" s="50"/>
      <c r="Q9174" s="50"/>
      <c r="R9174" s="50"/>
      <c r="S9174" s="50"/>
      <c r="T9174" s="50"/>
      <c r="U9174" s="50"/>
      <c r="V9174" s="50"/>
      <c r="W9174" s="50"/>
      <c r="X9174" s="50"/>
      <c r="Y9174" s="50"/>
      <c r="Z9174" s="50"/>
      <c r="AA9174" s="50"/>
      <c r="AB9174" s="50"/>
      <c r="AC9174" s="50"/>
      <c r="AD9174" s="50"/>
      <c r="AE9174" s="50"/>
      <c r="AF9174" s="50"/>
      <c r="AG9174" s="50"/>
      <c r="AH9174" s="50"/>
      <c r="AI9174" s="50"/>
      <c r="AJ9174" s="50"/>
      <c r="AK9174" s="50"/>
      <c r="AL9174" s="50"/>
      <c r="AM9174" s="50"/>
      <c r="AN9174" s="50"/>
      <c r="AO9174" s="50"/>
      <c r="AP9174" s="50"/>
      <c r="AQ9174" s="50"/>
      <c r="AR9174" s="50"/>
      <c r="AS9174" s="50"/>
      <c r="AT9174" s="50"/>
      <c r="AU9174" s="50"/>
      <c r="AV9174" s="50"/>
      <c r="AW9174" s="50"/>
      <c r="AX9174" s="50"/>
      <c r="AY9174" s="50"/>
      <c r="AZ9174" s="50"/>
      <c r="BA9174" s="50"/>
      <c r="BB9174" s="50"/>
      <c r="BC9174" s="50"/>
      <c r="BD9174" s="50"/>
      <c r="BE9174" s="50"/>
      <c r="BF9174" s="50"/>
      <c r="BG9174" s="50"/>
      <c r="BH9174" s="50"/>
      <c r="BI9174" s="50"/>
      <c r="BJ9174" s="50"/>
      <c r="BK9174" s="50"/>
      <c r="BL9174" s="50"/>
      <c r="BM9174" s="50"/>
      <c r="BN9174" s="50"/>
      <c r="BO9174" s="50"/>
      <c r="BP9174" s="50"/>
      <c r="BQ9174" s="50"/>
      <c r="BR9174" s="50"/>
      <c r="BS9174" s="50"/>
      <c r="BT9174" s="50"/>
      <c r="BU9174" s="50"/>
      <c r="BV9174" s="50"/>
      <c r="BW9174" s="50"/>
      <c r="BX9174" s="50"/>
      <c r="BY9174" s="50"/>
      <c r="BZ9174" s="50"/>
      <c r="CA9174" s="50"/>
      <c r="CB9174" s="50"/>
      <c r="CC9174" s="50"/>
      <c r="CD9174" s="50"/>
      <c r="CE9174" s="50"/>
      <c r="CF9174" s="50"/>
      <c r="CG9174" s="50"/>
      <c r="CH9174" s="50"/>
      <c r="CI9174" s="50"/>
      <c r="CJ9174" s="50"/>
      <c r="CK9174" s="50"/>
      <c r="CL9174" s="50"/>
      <c r="CM9174" s="50"/>
      <c r="CN9174" s="50"/>
      <c r="CO9174" s="50"/>
      <c r="CP9174" s="50"/>
      <c r="CQ9174" s="50"/>
      <c r="CR9174" s="50"/>
      <c r="CS9174" s="50"/>
      <c r="CT9174" s="50"/>
      <c r="CU9174" s="50"/>
      <c r="CV9174" s="50"/>
      <c r="CW9174" s="50"/>
      <c r="CX9174" s="50"/>
      <c r="CY9174" s="50"/>
      <c r="CZ9174" s="50"/>
      <c r="DA9174" s="50"/>
      <c r="DB9174" s="50"/>
      <c r="DC9174" s="50"/>
      <c r="DD9174" s="50"/>
      <c r="DE9174" s="50"/>
      <c r="DF9174" s="50"/>
      <c r="DG9174" s="50"/>
    </row>
    <row r="9175" spans="1:111" x14ac:dyDescent="0.2">
      <c r="A9175" s="212"/>
      <c r="B9175" s="212"/>
      <c r="C9175" s="212"/>
      <c r="E9175" s="312"/>
      <c r="F9175" s="192"/>
      <c r="G9175" s="192"/>
      <c r="H9175" s="50"/>
      <c r="I9175" s="50"/>
      <c r="J9175" s="50"/>
      <c r="K9175" s="50"/>
      <c r="L9175" s="50"/>
      <c r="M9175" s="50"/>
      <c r="N9175" s="50"/>
      <c r="O9175" s="50"/>
      <c r="P9175" s="50"/>
      <c r="Q9175" s="50"/>
      <c r="R9175" s="50"/>
      <c r="S9175" s="50"/>
      <c r="T9175" s="50"/>
      <c r="U9175" s="50"/>
      <c r="V9175" s="50"/>
      <c r="W9175" s="50"/>
      <c r="X9175" s="50"/>
      <c r="Y9175" s="50"/>
      <c r="Z9175" s="50"/>
      <c r="AA9175" s="50"/>
      <c r="AB9175" s="50"/>
      <c r="AC9175" s="50"/>
      <c r="AD9175" s="50"/>
      <c r="AE9175" s="50"/>
      <c r="AF9175" s="50"/>
      <c r="AG9175" s="50"/>
      <c r="AH9175" s="50"/>
      <c r="AI9175" s="50"/>
      <c r="AJ9175" s="50"/>
      <c r="AK9175" s="50"/>
      <c r="AL9175" s="50"/>
      <c r="AM9175" s="50"/>
      <c r="AN9175" s="50"/>
      <c r="AO9175" s="50"/>
      <c r="AP9175" s="50"/>
      <c r="AQ9175" s="50"/>
      <c r="AR9175" s="50"/>
      <c r="AS9175" s="50"/>
      <c r="AT9175" s="50"/>
      <c r="AU9175" s="50"/>
      <c r="AV9175" s="50"/>
      <c r="AW9175" s="50"/>
      <c r="AX9175" s="50"/>
      <c r="AY9175" s="50"/>
      <c r="AZ9175" s="50"/>
      <c r="BA9175" s="50"/>
      <c r="BB9175" s="50"/>
      <c r="BC9175" s="50"/>
      <c r="BD9175" s="50"/>
      <c r="BE9175" s="50"/>
      <c r="BF9175" s="50"/>
      <c r="BG9175" s="50"/>
      <c r="BH9175" s="50"/>
      <c r="BI9175" s="50"/>
      <c r="BJ9175" s="50"/>
      <c r="BK9175" s="50"/>
      <c r="BL9175" s="50"/>
      <c r="BM9175" s="50"/>
      <c r="BN9175" s="50"/>
      <c r="BO9175" s="50"/>
      <c r="BP9175" s="50"/>
      <c r="BQ9175" s="50"/>
      <c r="BR9175" s="50"/>
      <c r="BS9175" s="50"/>
      <c r="BT9175" s="50"/>
      <c r="BU9175" s="50"/>
      <c r="BV9175" s="50"/>
      <c r="BW9175" s="50"/>
      <c r="BX9175" s="50"/>
      <c r="BY9175" s="50"/>
      <c r="BZ9175" s="50"/>
      <c r="CA9175" s="50"/>
      <c r="CB9175" s="50"/>
      <c r="CC9175" s="50"/>
      <c r="CD9175" s="50"/>
      <c r="CE9175" s="50"/>
      <c r="CF9175" s="50"/>
      <c r="CG9175" s="50"/>
      <c r="CH9175" s="50"/>
      <c r="CI9175" s="50"/>
      <c r="CJ9175" s="50"/>
      <c r="CK9175" s="50"/>
      <c r="CL9175" s="50"/>
      <c r="CM9175" s="50"/>
      <c r="CN9175" s="50"/>
      <c r="CO9175" s="50"/>
      <c r="CP9175" s="50"/>
      <c r="CQ9175" s="50"/>
      <c r="CR9175" s="50"/>
      <c r="CS9175" s="50"/>
      <c r="CT9175" s="50"/>
      <c r="CU9175" s="50"/>
      <c r="CV9175" s="50"/>
      <c r="CW9175" s="50"/>
      <c r="CX9175" s="50"/>
      <c r="CY9175" s="50"/>
      <c r="CZ9175" s="50"/>
      <c r="DA9175" s="50"/>
      <c r="DB9175" s="50"/>
      <c r="DC9175" s="50"/>
      <c r="DD9175" s="50"/>
      <c r="DE9175" s="50"/>
      <c r="DF9175" s="50"/>
      <c r="DG9175" s="50"/>
    </row>
    <row r="9176" spans="1:111" x14ac:dyDescent="0.2">
      <c r="A9176" s="212"/>
      <c r="B9176" s="212"/>
      <c r="C9176" s="212"/>
      <c r="E9176" s="312"/>
      <c r="F9176" s="192"/>
      <c r="G9176" s="192"/>
      <c r="H9176" s="50"/>
      <c r="I9176" s="50"/>
      <c r="J9176" s="50"/>
      <c r="K9176" s="50"/>
      <c r="L9176" s="50"/>
      <c r="M9176" s="50"/>
      <c r="N9176" s="50"/>
      <c r="O9176" s="50"/>
      <c r="P9176" s="50"/>
      <c r="Q9176" s="50"/>
      <c r="R9176" s="50"/>
      <c r="S9176" s="50"/>
      <c r="T9176" s="50"/>
      <c r="U9176" s="50"/>
      <c r="V9176" s="50"/>
      <c r="W9176" s="50"/>
      <c r="X9176" s="50"/>
      <c r="Y9176" s="50"/>
      <c r="Z9176" s="50"/>
      <c r="AA9176" s="50"/>
      <c r="AB9176" s="50"/>
      <c r="AC9176" s="50"/>
      <c r="AD9176" s="50"/>
      <c r="AE9176" s="50"/>
      <c r="AF9176" s="50"/>
      <c r="AG9176" s="50"/>
      <c r="AH9176" s="50"/>
      <c r="AI9176" s="50"/>
      <c r="AJ9176" s="50"/>
      <c r="AK9176" s="50"/>
      <c r="AL9176" s="50"/>
      <c r="AM9176" s="50"/>
      <c r="AN9176" s="50"/>
      <c r="AO9176" s="50"/>
      <c r="AP9176" s="50"/>
      <c r="AQ9176" s="50"/>
      <c r="AR9176" s="50"/>
      <c r="AS9176" s="50"/>
      <c r="AT9176" s="50"/>
      <c r="AU9176" s="50"/>
      <c r="AV9176" s="50"/>
      <c r="AW9176" s="50"/>
      <c r="AX9176" s="50"/>
      <c r="AY9176" s="50"/>
      <c r="AZ9176" s="50"/>
      <c r="BA9176" s="50"/>
      <c r="BB9176" s="50"/>
      <c r="BC9176" s="50"/>
      <c r="BD9176" s="50"/>
      <c r="BE9176" s="50"/>
      <c r="BF9176" s="50"/>
      <c r="BG9176" s="50"/>
      <c r="BH9176" s="50"/>
      <c r="BI9176" s="50"/>
      <c r="BJ9176" s="50"/>
      <c r="BK9176" s="50"/>
      <c r="BL9176" s="50"/>
      <c r="BM9176" s="50"/>
      <c r="BN9176" s="50"/>
      <c r="BO9176" s="50"/>
      <c r="BP9176" s="50"/>
      <c r="BQ9176" s="50"/>
      <c r="BR9176" s="50"/>
      <c r="BS9176" s="50"/>
      <c r="BT9176" s="50"/>
      <c r="BU9176" s="50"/>
      <c r="BV9176" s="50"/>
      <c r="BW9176" s="50"/>
      <c r="BX9176" s="50"/>
      <c r="BY9176" s="50"/>
      <c r="BZ9176" s="50"/>
      <c r="CA9176" s="50"/>
      <c r="CB9176" s="50"/>
      <c r="CC9176" s="50"/>
      <c r="CD9176" s="50"/>
      <c r="CE9176" s="50"/>
      <c r="CF9176" s="50"/>
      <c r="CG9176" s="50"/>
      <c r="CH9176" s="50"/>
      <c r="CI9176" s="50"/>
      <c r="CJ9176" s="50"/>
      <c r="CK9176" s="50"/>
      <c r="CL9176" s="50"/>
      <c r="CM9176" s="50"/>
      <c r="CN9176" s="50"/>
      <c r="CO9176" s="50"/>
      <c r="CP9176" s="50"/>
      <c r="CQ9176" s="50"/>
      <c r="CR9176" s="50"/>
      <c r="CS9176" s="50"/>
      <c r="CT9176" s="50"/>
      <c r="CU9176" s="50"/>
      <c r="CV9176" s="50"/>
      <c r="CW9176" s="50"/>
      <c r="CX9176" s="50"/>
      <c r="CY9176" s="50"/>
      <c r="CZ9176" s="50"/>
      <c r="DA9176" s="50"/>
      <c r="DB9176" s="50"/>
      <c r="DC9176" s="50"/>
      <c r="DD9176" s="50"/>
      <c r="DE9176" s="50"/>
      <c r="DF9176" s="50"/>
      <c r="DG9176" s="50"/>
    </row>
    <row r="9177" spans="1:111" x14ac:dyDescent="0.2">
      <c r="A9177" s="212"/>
      <c r="B9177" s="212"/>
      <c r="C9177" s="212"/>
      <c r="E9177" s="312"/>
      <c r="F9177" s="192"/>
      <c r="G9177" s="192"/>
      <c r="H9177" s="50"/>
      <c r="I9177" s="50"/>
      <c r="J9177" s="50"/>
      <c r="K9177" s="50"/>
      <c r="L9177" s="50"/>
      <c r="M9177" s="50"/>
      <c r="N9177" s="50"/>
      <c r="O9177" s="50"/>
      <c r="P9177" s="50"/>
      <c r="Q9177" s="50"/>
      <c r="R9177" s="50"/>
      <c r="S9177" s="50"/>
      <c r="T9177" s="50"/>
      <c r="U9177" s="50"/>
      <c r="V9177" s="50"/>
      <c r="W9177" s="50"/>
      <c r="X9177" s="50"/>
      <c r="Y9177" s="50"/>
      <c r="Z9177" s="50"/>
      <c r="AA9177" s="50"/>
      <c r="AB9177" s="50"/>
      <c r="AC9177" s="50"/>
      <c r="AD9177" s="50"/>
      <c r="AE9177" s="50"/>
      <c r="AF9177" s="50"/>
      <c r="AG9177" s="50"/>
      <c r="AH9177" s="50"/>
      <c r="AI9177" s="50"/>
      <c r="AJ9177" s="50"/>
      <c r="AK9177" s="50"/>
      <c r="AL9177" s="50"/>
      <c r="AM9177" s="50"/>
      <c r="AN9177" s="50"/>
      <c r="AO9177" s="50"/>
      <c r="AP9177" s="50"/>
      <c r="AQ9177" s="50"/>
      <c r="AR9177" s="50"/>
      <c r="AS9177" s="50"/>
      <c r="AT9177" s="50"/>
      <c r="AU9177" s="50"/>
      <c r="AV9177" s="50"/>
      <c r="AW9177" s="50"/>
      <c r="AX9177" s="50"/>
      <c r="AY9177" s="50"/>
      <c r="AZ9177" s="50"/>
      <c r="BA9177" s="50"/>
      <c r="BB9177" s="50"/>
      <c r="BC9177" s="50"/>
      <c r="BD9177" s="50"/>
      <c r="BE9177" s="50"/>
      <c r="BF9177" s="50"/>
      <c r="BG9177" s="50"/>
      <c r="BH9177" s="50"/>
      <c r="BI9177" s="50"/>
      <c r="BJ9177" s="50"/>
      <c r="BK9177" s="50"/>
      <c r="BL9177" s="50"/>
      <c r="BM9177" s="50"/>
      <c r="BN9177" s="50"/>
      <c r="BO9177" s="50"/>
      <c r="BP9177" s="50"/>
      <c r="BQ9177" s="50"/>
      <c r="BR9177" s="50"/>
      <c r="BS9177" s="50"/>
      <c r="BT9177" s="50"/>
      <c r="BU9177" s="50"/>
      <c r="BV9177" s="50"/>
      <c r="BW9177" s="50"/>
      <c r="BX9177" s="50"/>
      <c r="BY9177" s="50"/>
      <c r="BZ9177" s="50"/>
      <c r="CA9177" s="50"/>
      <c r="CB9177" s="50"/>
      <c r="CC9177" s="50"/>
      <c r="CD9177" s="50"/>
      <c r="CE9177" s="50"/>
      <c r="CF9177" s="50"/>
      <c r="CG9177" s="50"/>
      <c r="CH9177" s="50"/>
      <c r="CI9177" s="50"/>
      <c r="CJ9177" s="50"/>
      <c r="CK9177" s="50"/>
      <c r="CL9177" s="50"/>
      <c r="CM9177" s="50"/>
      <c r="CN9177" s="50"/>
      <c r="CO9177" s="50"/>
      <c r="CP9177" s="50"/>
      <c r="CQ9177" s="50"/>
      <c r="CR9177" s="50"/>
      <c r="CS9177" s="50"/>
      <c r="CT9177" s="50"/>
      <c r="CU9177" s="50"/>
      <c r="CV9177" s="50"/>
      <c r="CW9177" s="50"/>
      <c r="CX9177" s="50"/>
      <c r="CY9177" s="50"/>
      <c r="CZ9177" s="50"/>
      <c r="DA9177" s="50"/>
      <c r="DB9177" s="50"/>
      <c r="DC9177" s="50"/>
      <c r="DD9177" s="50"/>
      <c r="DE9177" s="50"/>
      <c r="DF9177" s="50"/>
      <c r="DG9177" s="50"/>
    </row>
    <row r="9178" spans="1:111" x14ac:dyDescent="0.2">
      <c r="A9178" s="212"/>
      <c r="B9178" s="212"/>
      <c r="C9178" s="212"/>
      <c r="E9178" s="312"/>
      <c r="F9178" s="192"/>
      <c r="G9178" s="192"/>
      <c r="H9178" s="50"/>
      <c r="I9178" s="50"/>
      <c r="J9178" s="50"/>
      <c r="K9178" s="50"/>
      <c r="L9178" s="50"/>
      <c r="M9178" s="50"/>
      <c r="N9178" s="50"/>
      <c r="O9178" s="50"/>
      <c r="P9178" s="50"/>
      <c r="Q9178" s="50"/>
      <c r="R9178" s="50"/>
      <c r="S9178" s="50"/>
      <c r="T9178" s="50"/>
      <c r="U9178" s="50"/>
      <c r="V9178" s="50"/>
      <c r="W9178" s="50"/>
      <c r="X9178" s="50"/>
      <c r="Y9178" s="50"/>
      <c r="Z9178" s="50"/>
      <c r="AA9178" s="50"/>
      <c r="AB9178" s="50"/>
      <c r="AC9178" s="50"/>
      <c r="AD9178" s="50"/>
      <c r="AE9178" s="50"/>
      <c r="AF9178" s="50"/>
      <c r="AG9178" s="50"/>
      <c r="AH9178" s="50"/>
      <c r="AI9178" s="50"/>
      <c r="AJ9178" s="50"/>
      <c r="AK9178" s="50"/>
      <c r="AL9178" s="50"/>
      <c r="AM9178" s="50"/>
      <c r="AN9178" s="50"/>
      <c r="AO9178" s="50"/>
      <c r="AP9178" s="50"/>
      <c r="AQ9178" s="50"/>
      <c r="AR9178" s="50"/>
      <c r="AS9178" s="50"/>
      <c r="AT9178" s="50"/>
      <c r="AU9178" s="50"/>
      <c r="AV9178" s="50"/>
      <c r="AW9178" s="50"/>
      <c r="AX9178" s="50"/>
      <c r="AY9178" s="50"/>
      <c r="AZ9178" s="50"/>
      <c r="BA9178" s="50"/>
      <c r="BB9178" s="50"/>
      <c r="BC9178" s="50"/>
      <c r="BD9178" s="50"/>
      <c r="BE9178" s="50"/>
      <c r="BF9178" s="50"/>
      <c r="BG9178" s="50"/>
      <c r="BH9178" s="50"/>
      <c r="BI9178" s="50"/>
      <c r="BJ9178" s="50"/>
      <c r="BK9178" s="50"/>
      <c r="BL9178" s="50"/>
      <c r="BM9178" s="50"/>
      <c r="BN9178" s="50"/>
      <c r="BO9178" s="50"/>
      <c r="BP9178" s="50"/>
      <c r="BQ9178" s="50"/>
      <c r="BR9178" s="50"/>
      <c r="BS9178" s="50"/>
      <c r="BT9178" s="50"/>
      <c r="BU9178" s="50"/>
      <c r="BV9178" s="50"/>
      <c r="BW9178" s="50"/>
      <c r="BX9178" s="50"/>
      <c r="BY9178" s="50"/>
      <c r="BZ9178" s="50"/>
      <c r="CA9178" s="50"/>
      <c r="CB9178" s="50"/>
      <c r="CC9178" s="50"/>
      <c r="CD9178" s="50"/>
      <c r="CE9178" s="50"/>
      <c r="CF9178" s="50"/>
      <c r="CG9178" s="50"/>
      <c r="CH9178" s="50"/>
      <c r="CI9178" s="50"/>
      <c r="CJ9178" s="50"/>
      <c r="CK9178" s="50"/>
      <c r="CL9178" s="50"/>
      <c r="CM9178" s="50"/>
      <c r="CN9178" s="50"/>
      <c r="CO9178" s="50"/>
      <c r="CP9178" s="50"/>
      <c r="CQ9178" s="50"/>
      <c r="CR9178" s="50"/>
      <c r="CS9178" s="50"/>
      <c r="CT9178" s="50"/>
      <c r="CU9178" s="50"/>
      <c r="CV9178" s="50"/>
      <c r="CW9178" s="50"/>
      <c r="CX9178" s="50"/>
      <c r="CY9178" s="50"/>
      <c r="CZ9178" s="50"/>
      <c r="DA9178" s="50"/>
      <c r="DB9178" s="50"/>
      <c r="DC9178" s="50"/>
      <c r="DD9178" s="50"/>
      <c r="DE9178" s="50"/>
      <c r="DF9178" s="50"/>
      <c r="DG9178" s="50"/>
    </row>
    <row r="9179" spans="1:111" x14ac:dyDescent="0.2">
      <c r="A9179" s="212"/>
      <c r="B9179" s="212"/>
      <c r="C9179" s="212"/>
      <c r="E9179" s="312"/>
      <c r="F9179" s="192"/>
      <c r="G9179" s="192"/>
      <c r="H9179" s="50"/>
      <c r="I9179" s="50"/>
      <c r="J9179" s="50"/>
      <c r="K9179" s="50"/>
      <c r="L9179" s="50"/>
      <c r="M9179" s="50"/>
      <c r="N9179" s="50"/>
      <c r="O9179" s="50"/>
      <c r="P9179" s="50"/>
      <c r="Q9179" s="50"/>
      <c r="R9179" s="50"/>
      <c r="S9179" s="50"/>
      <c r="T9179" s="50"/>
      <c r="U9179" s="50"/>
      <c r="V9179" s="50"/>
      <c r="W9179" s="50"/>
      <c r="X9179" s="50"/>
      <c r="Y9179" s="50"/>
      <c r="Z9179" s="50"/>
      <c r="AA9179" s="50"/>
      <c r="AB9179" s="50"/>
      <c r="AC9179" s="50"/>
      <c r="AD9179" s="50"/>
      <c r="AE9179" s="50"/>
      <c r="AF9179" s="50"/>
      <c r="AG9179" s="50"/>
      <c r="AH9179" s="50"/>
      <c r="AI9179" s="50"/>
      <c r="AJ9179" s="50"/>
      <c r="AK9179" s="50"/>
      <c r="AL9179" s="50"/>
      <c r="AM9179" s="50"/>
      <c r="AN9179" s="50"/>
      <c r="AO9179" s="50"/>
      <c r="AP9179" s="50"/>
      <c r="AQ9179" s="50"/>
      <c r="AR9179" s="50"/>
      <c r="AS9179" s="50"/>
      <c r="AT9179" s="50"/>
      <c r="AU9179" s="50"/>
      <c r="AV9179" s="50"/>
      <c r="AW9179" s="50"/>
      <c r="AX9179" s="50"/>
      <c r="AY9179" s="50"/>
      <c r="AZ9179" s="50"/>
      <c r="BA9179" s="50"/>
      <c r="BB9179" s="50"/>
      <c r="BC9179" s="50"/>
      <c r="BD9179" s="50"/>
      <c r="BE9179" s="50"/>
      <c r="BF9179" s="50"/>
      <c r="BG9179" s="50"/>
      <c r="BH9179" s="50"/>
      <c r="BI9179" s="50"/>
      <c r="BJ9179" s="50"/>
      <c r="BK9179" s="50"/>
      <c r="BL9179" s="50"/>
      <c r="BM9179" s="50"/>
      <c r="BN9179" s="50"/>
      <c r="BO9179" s="50"/>
      <c r="BP9179" s="50"/>
      <c r="BQ9179" s="50"/>
      <c r="BR9179" s="50"/>
      <c r="BS9179" s="50"/>
      <c r="BT9179" s="50"/>
      <c r="BU9179" s="50"/>
      <c r="BV9179" s="50"/>
      <c r="BW9179" s="50"/>
      <c r="BX9179" s="50"/>
      <c r="BY9179" s="50"/>
      <c r="BZ9179" s="50"/>
      <c r="CA9179" s="50"/>
      <c r="CB9179" s="50"/>
      <c r="CC9179" s="50"/>
      <c r="CD9179" s="50"/>
      <c r="CE9179" s="50"/>
      <c r="CF9179" s="50"/>
      <c r="CG9179" s="50"/>
      <c r="CH9179" s="50"/>
      <c r="CI9179" s="50"/>
      <c r="CJ9179" s="50"/>
      <c r="CK9179" s="50"/>
      <c r="CL9179" s="50"/>
      <c r="CM9179" s="50"/>
      <c r="CN9179" s="50"/>
      <c r="CO9179" s="50"/>
      <c r="CP9179" s="50"/>
      <c r="CQ9179" s="50"/>
      <c r="CR9179" s="50"/>
      <c r="CS9179" s="50"/>
      <c r="CT9179" s="50"/>
      <c r="CU9179" s="50"/>
      <c r="CV9179" s="50"/>
      <c r="CW9179" s="50"/>
      <c r="CX9179" s="50"/>
      <c r="CY9179" s="50"/>
      <c r="CZ9179" s="50"/>
      <c r="DA9179" s="50"/>
      <c r="DB9179" s="50"/>
      <c r="DC9179" s="50"/>
      <c r="DD9179" s="50"/>
      <c r="DE9179" s="50"/>
      <c r="DF9179" s="50"/>
      <c r="DG9179" s="50"/>
    </row>
    <row r="9180" spans="1:111" x14ac:dyDescent="0.2">
      <c r="A9180" s="212"/>
      <c r="B9180" s="212"/>
      <c r="C9180" s="212"/>
      <c r="E9180" s="312"/>
      <c r="F9180" s="192"/>
      <c r="G9180" s="192"/>
      <c r="H9180" s="50"/>
      <c r="I9180" s="50"/>
      <c r="J9180" s="50"/>
      <c r="K9180" s="50"/>
      <c r="L9180" s="50"/>
      <c r="M9180" s="50"/>
      <c r="N9180" s="50"/>
      <c r="O9180" s="50"/>
      <c r="P9180" s="50"/>
      <c r="Q9180" s="50"/>
      <c r="R9180" s="50"/>
      <c r="S9180" s="50"/>
      <c r="T9180" s="50"/>
      <c r="U9180" s="50"/>
      <c r="V9180" s="50"/>
      <c r="W9180" s="50"/>
      <c r="X9180" s="50"/>
      <c r="Y9180" s="50"/>
      <c r="Z9180" s="50"/>
      <c r="AA9180" s="50"/>
      <c r="AB9180" s="50"/>
      <c r="AC9180" s="50"/>
      <c r="AD9180" s="50"/>
      <c r="AE9180" s="50"/>
      <c r="AF9180" s="50"/>
      <c r="AG9180" s="50"/>
      <c r="AH9180" s="50"/>
      <c r="AI9180" s="50"/>
      <c r="AJ9180" s="50"/>
      <c r="AK9180" s="50"/>
      <c r="AL9180" s="50"/>
      <c r="AM9180" s="50"/>
      <c r="AN9180" s="50"/>
      <c r="AO9180" s="50"/>
      <c r="AP9180" s="50"/>
      <c r="AQ9180" s="50"/>
      <c r="AR9180" s="50"/>
      <c r="AS9180" s="50"/>
      <c r="AT9180" s="50"/>
      <c r="AU9180" s="50"/>
      <c r="AV9180" s="50"/>
      <c r="AW9180" s="50"/>
      <c r="AX9180" s="50"/>
      <c r="AY9180" s="50"/>
      <c r="AZ9180" s="50"/>
      <c r="BA9180" s="50"/>
      <c r="BB9180" s="50"/>
      <c r="BC9180" s="50"/>
      <c r="BD9180" s="50"/>
      <c r="BE9180" s="50"/>
      <c r="BF9180" s="50"/>
      <c r="BG9180" s="50"/>
      <c r="BH9180" s="50"/>
      <c r="BI9180" s="50"/>
      <c r="BJ9180" s="50"/>
      <c r="BK9180" s="50"/>
      <c r="BL9180" s="50"/>
      <c r="BM9180" s="50"/>
      <c r="BN9180" s="50"/>
      <c r="BO9180" s="50"/>
      <c r="BP9180" s="50"/>
      <c r="BQ9180" s="50"/>
      <c r="BR9180" s="50"/>
      <c r="BS9180" s="50"/>
      <c r="BT9180" s="50"/>
      <c r="BU9180" s="50"/>
      <c r="BV9180" s="50"/>
      <c r="BW9180" s="50"/>
      <c r="BX9180" s="50"/>
      <c r="BY9180" s="50"/>
      <c r="BZ9180" s="50"/>
      <c r="CA9180" s="50"/>
      <c r="CB9180" s="50"/>
      <c r="CC9180" s="50"/>
      <c r="CD9180" s="50"/>
      <c r="CE9180" s="50"/>
      <c r="CF9180" s="50"/>
      <c r="CG9180" s="50"/>
      <c r="CH9180" s="50"/>
      <c r="CI9180" s="50"/>
      <c r="CJ9180" s="50"/>
      <c r="CK9180" s="50"/>
      <c r="CL9180" s="50"/>
      <c r="CM9180" s="50"/>
      <c r="CN9180" s="50"/>
      <c r="CO9180" s="50"/>
      <c r="CP9180" s="50"/>
      <c r="CQ9180" s="50"/>
      <c r="CR9180" s="50"/>
      <c r="CS9180" s="50"/>
      <c r="CT9180" s="50"/>
      <c r="CU9180" s="50"/>
      <c r="CV9180" s="50"/>
      <c r="CW9180" s="50"/>
      <c r="CX9180" s="50"/>
      <c r="CY9180" s="50"/>
      <c r="CZ9180" s="50"/>
      <c r="DA9180" s="50"/>
      <c r="DB9180" s="50"/>
      <c r="DC9180" s="50"/>
      <c r="DD9180" s="50"/>
      <c r="DE9180" s="50"/>
      <c r="DF9180" s="50"/>
      <c r="DG9180" s="50"/>
    </row>
    <row r="9181" spans="1:111" x14ac:dyDescent="0.2">
      <c r="A9181" s="212"/>
      <c r="B9181" s="212"/>
      <c r="C9181" s="212"/>
      <c r="E9181" s="312"/>
      <c r="F9181" s="192"/>
      <c r="G9181" s="192"/>
      <c r="H9181" s="50"/>
      <c r="I9181" s="50"/>
      <c r="J9181" s="50"/>
      <c r="K9181" s="50"/>
      <c r="L9181" s="50"/>
      <c r="M9181" s="50"/>
      <c r="N9181" s="50"/>
      <c r="O9181" s="50"/>
      <c r="P9181" s="50"/>
      <c r="Q9181" s="50"/>
      <c r="R9181" s="50"/>
      <c r="S9181" s="50"/>
      <c r="T9181" s="50"/>
      <c r="U9181" s="50"/>
      <c r="V9181" s="50"/>
      <c r="W9181" s="50"/>
      <c r="X9181" s="50"/>
      <c r="Y9181" s="50"/>
      <c r="Z9181" s="50"/>
      <c r="AA9181" s="50"/>
      <c r="AB9181" s="50"/>
      <c r="AC9181" s="50"/>
      <c r="AD9181" s="50"/>
      <c r="AE9181" s="50"/>
      <c r="AF9181" s="50"/>
      <c r="AG9181" s="50"/>
      <c r="AH9181" s="50"/>
      <c r="AI9181" s="50"/>
      <c r="AJ9181" s="50"/>
      <c r="AK9181" s="50"/>
      <c r="AL9181" s="50"/>
      <c r="AM9181" s="50"/>
      <c r="AN9181" s="50"/>
      <c r="AO9181" s="50"/>
      <c r="AP9181" s="50"/>
      <c r="AQ9181" s="50"/>
      <c r="AR9181" s="50"/>
      <c r="AS9181" s="50"/>
      <c r="AT9181" s="50"/>
      <c r="AU9181" s="50"/>
      <c r="AV9181" s="50"/>
      <c r="AW9181" s="50"/>
      <c r="AX9181" s="50"/>
      <c r="AY9181" s="50"/>
      <c r="AZ9181" s="50"/>
      <c r="BA9181" s="50"/>
      <c r="BB9181" s="50"/>
      <c r="BC9181" s="50"/>
      <c r="BD9181" s="50"/>
      <c r="BE9181" s="50"/>
      <c r="BF9181" s="50"/>
      <c r="BG9181" s="50"/>
      <c r="BH9181" s="50"/>
      <c r="BI9181" s="50"/>
      <c r="BJ9181" s="50"/>
      <c r="BK9181" s="50"/>
      <c r="BL9181" s="50"/>
      <c r="BM9181" s="50"/>
      <c r="BN9181" s="50"/>
      <c r="BO9181" s="50"/>
      <c r="BP9181" s="50"/>
      <c r="BQ9181" s="50"/>
      <c r="BR9181" s="50"/>
      <c r="BS9181" s="50"/>
      <c r="BT9181" s="50"/>
      <c r="BU9181" s="50"/>
      <c r="BV9181" s="50"/>
      <c r="BW9181" s="50"/>
      <c r="BX9181" s="50"/>
      <c r="BY9181" s="50"/>
      <c r="BZ9181" s="50"/>
      <c r="CA9181" s="50"/>
      <c r="CB9181" s="50"/>
      <c r="CC9181" s="50"/>
      <c r="CD9181" s="50"/>
      <c r="CE9181" s="50"/>
      <c r="CF9181" s="50"/>
      <c r="CG9181" s="50"/>
      <c r="CH9181" s="50"/>
      <c r="CI9181" s="50"/>
      <c r="CJ9181" s="50"/>
      <c r="CK9181" s="50"/>
      <c r="CL9181" s="50"/>
      <c r="CM9181" s="50"/>
      <c r="CN9181" s="50"/>
      <c r="CO9181" s="50"/>
      <c r="CP9181" s="50"/>
      <c r="CQ9181" s="50"/>
      <c r="CR9181" s="50"/>
      <c r="CS9181" s="50"/>
      <c r="CT9181" s="50"/>
      <c r="CU9181" s="50"/>
      <c r="CV9181" s="50"/>
      <c r="CW9181" s="50"/>
      <c r="CX9181" s="50"/>
      <c r="CY9181" s="50"/>
      <c r="CZ9181" s="50"/>
      <c r="DA9181" s="50"/>
      <c r="DB9181" s="50"/>
      <c r="DC9181" s="50"/>
      <c r="DD9181" s="50"/>
      <c r="DE9181" s="50"/>
      <c r="DF9181" s="50"/>
      <c r="DG9181" s="50"/>
    </row>
    <row r="9182" spans="1:111" x14ac:dyDescent="0.2">
      <c r="A9182" s="212"/>
      <c r="B9182" s="212"/>
      <c r="C9182" s="212"/>
      <c r="E9182" s="312"/>
      <c r="F9182" s="192"/>
      <c r="G9182" s="192"/>
      <c r="H9182" s="50"/>
      <c r="I9182" s="50"/>
      <c r="J9182" s="50"/>
      <c r="K9182" s="50"/>
      <c r="L9182" s="50"/>
      <c r="M9182" s="50"/>
      <c r="N9182" s="50"/>
      <c r="O9182" s="50"/>
      <c r="P9182" s="50"/>
      <c r="Q9182" s="50"/>
      <c r="R9182" s="50"/>
      <c r="S9182" s="50"/>
      <c r="T9182" s="50"/>
      <c r="U9182" s="50"/>
      <c r="V9182" s="50"/>
      <c r="W9182" s="50"/>
      <c r="X9182" s="50"/>
      <c r="Y9182" s="50"/>
      <c r="Z9182" s="50"/>
      <c r="AA9182" s="50"/>
      <c r="AB9182" s="50"/>
      <c r="AC9182" s="50"/>
      <c r="AD9182" s="50"/>
      <c r="AE9182" s="50"/>
      <c r="AF9182" s="50"/>
      <c r="AG9182" s="50"/>
      <c r="AH9182" s="50"/>
      <c r="AI9182" s="50"/>
      <c r="AJ9182" s="50"/>
      <c r="AK9182" s="50"/>
      <c r="AL9182" s="50"/>
      <c r="AM9182" s="50"/>
      <c r="AN9182" s="50"/>
      <c r="AO9182" s="50"/>
      <c r="AP9182" s="50"/>
      <c r="AQ9182" s="50"/>
      <c r="AR9182" s="50"/>
      <c r="AS9182" s="50"/>
      <c r="AT9182" s="50"/>
      <c r="AU9182" s="50"/>
      <c r="AV9182" s="50"/>
      <c r="AW9182" s="50"/>
      <c r="AX9182" s="50"/>
      <c r="AY9182" s="50"/>
      <c r="AZ9182" s="50"/>
      <c r="BA9182" s="50"/>
      <c r="BB9182" s="50"/>
      <c r="BC9182" s="50"/>
      <c r="BD9182" s="50"/>
      <c r="BE9182" s="50"/>
      <c r="BF9182" s="50"/>
      <c r="BG9182" s="50"/>
      <c r="BH9182" s="50"/>
      <c r="BI9182" s="50"/>
      <c r="BJ9182" s="50"/>
      <c r="BK9182" s="50"/>
      <c r="BL9182" s="50"/>
      <c r="BM9182" s="50"/>
      <c r="BN9182" s="50"/>
      <c r="BO9182" s="50"/>
      <c r="BP9182" s="50"/>
      <c r="BQ9182" s="50"/>
      <c r="BR9182" s="50"/>
      <c r="BS9182" s="50"/>
      <c r="BT9182" s="50"/>
      <c r="BU9182" s="50"/>
      <c r="BV9182" s="50"/>
      <c r="BW9182" s="50"/>
      <c r="BX9182" s="50"/>
      <c r="BY9182" s="50"/>
      <c r="BZ9182" s="50"/>
      <c r="CA9182" s="50"/>
      <c r="CB9182" s="50"/>
      <c r="CC9182" s="50"/>
      <c r="CD9182" s="50"/>
      <c r="CE9182" s="50"/>
      <c r="CF9182" s="50"/>
      <c r="CG9182" s="50"/>
      <c r="CH9182" s="50"/>
      <c r="CI9182" s="50"/>
      <c r="CJ9182" s="50"/>
      <c r="CK9182" s="50"/>
      <c r="CL9182" s="50"/>
      <c r="CM9182" s="50"/>
      <c r="CN9182" s="50"/>
      <c r="CO9182" s="50"/>
      <c r="CP9182" s="50"/>
      <c r="CQ9182" s="50"/>
      <c r="CR9182" s="50"/>
      <c r="CS9182" s="50"/>
      <c r="CT9182" s="50"/>
      <c r="CU9182" s="50"/>
      <c r="CV9182" s="50"/>
      <c r="CW9182" s="50"/>
      <c r="CX9182" s="50"/>
      <c r="CY9182" s="50"/>
      <c r="CZ9182" s="50"/>
      <c r="DA9182" s="50"/>
      <c r="DB9182" s="50"/>
      <c r="DC9182" s="50"/>
      <c r="DD9182" s="50"/>
      <c r="DE9182" s="50"/>
      <c r="DF9182" s="50"/>
      <c r="DG9182" s="50"/>
    </row>
    <row r="9183" spans="1:111" x14ac:dyDescent="0.2">
      <c r="A9183" s="212"/>
      <c r="B9183" s="212"/>
      <c r="C9183" s="212"/>
      <c r="E9183" s="312"/>
      <c r="F9183" s="192"/>
      <c r="G9183" s="192"/>
      <c r="H9183" s="50"/>
      <c r="I9183" s="50"/>
      <c r="J9183" s="50"/>
      <c r="K9183" s="50"/>
      <c r="L9183" s="50"/>
      <c r="M9183" s="50"/>
      <c r="N9183" s="50"/>
      <c r="O9183" s="50"/>
      <c r="P9183" s="50"/>
      <c r="Q9183" s="50"/>
      <c r="R9183" s="50"/>
      <c r="S9183" s="50"/>
      <c r="T9183" s="50"/>
      <c r="U9183" s="50"/>
      <c r="V9183" s="50"/>
      <c r="W9183" s="50"/>
      <c r="X9183" s="50"/>
      <c r="Y9183" s="50"/>
      <c r="Z9183" s="50"/>
      <c r="AA9183" s="50"/>
      <c r="AB9183" s="50"/>
      <c r="AC9183" s="50"/>
      <c r="AD9183" s="50"/>
      <c r="AE9183" s="50"/>
      <c r="AF9183" s="50"/>
      <c r="AG9183" s="50"/>
      <c r="AH9183" s="50"/>
      <c r="AI9183" s="50"/>
      <c r="AJ9183" s="50"/>
      <c r="AK9183" s="50"/>
      <c r="AL9183" s="50"/>
      <c r="AM9183" s="50"/>
      <c r="AN9183" s="50"/>
      <c r="AO9183" s="50"/>
      <c r="AP9183" s="50"/>
      <c r="AQ9183" s="50"/>
      <c r="AR9183" s="50"/>
      <c r="AS9183" s="50"/>
      <c r="AT9183" s="50"/>
      <c r="AU9183" s="50"/>
      <c r="AV9183" s="50"/>
      <c r="AW9183" s="50"/>
      <c r="AX9183" s="50"/>
      <c r="AY9183" s="50"/>
      <c r="AZ9183" s="50"/>
      <c r="BA9183" s="50"/>
      <c r="BB9183" s="50"/>
      <c r="BC9183" s="50"/>
      <c r="BD9183" s="50"/>
      <c r="BE9183" s="50"/>
      <c r="BF9183" s="50"/>
      <c r="BG9183" s="50"/>
      <c r="BH9183" s="50"/>
      <c r="BI9183" s="50"/>
      <c r="BJ9183" s="50"/>
      <c r="BK9183" s="50"/>
      <c r="BL9183" s="50"/>
      <c r="BM9183" s="50"/>
      <c r="BN9183" s="50"/>
      <c r="BO9183" s="50"/>
      <c r="BP9183" s="50"/>
      <c r="BQ9183" s="50"/>
      <c r="BR9183" s="50"/>
      <c r="BS9183" s="50"/>
      <c r="BT9183" s="50"/>
      <c r="BU9183" s="50"/>
      <c r="BV9183" s="50"/>
      <c r="BW9183" s="50"/>
      <c r="BX9183" s="50"/>
      <c r="BY9183" s="50"/>
      <c r="BZ9183" s="50"/>
      <c r="CA9183" s="50"/>
      <c r="CB9183" s="50"/>
      <c r="CC9183" s="50"/>
      <c r="CD9183" s="50"/>
      <c r="CE9183" s="50"/>
      <c r="CF9183" s="50"/>
      <c r="CG9183" s="50"/>
      <c r="CH9183" s="50"/>
      <c r="CI9183" s="50"/>
      <c r="CJ9183" s="50"/>
      <c r="CK9183" s="50"/>
      <c r="CL9183" s="50"/>
      <c r="CM9183" s="50"/>
      <c r="CN9183" s="50"/>
      <c r="CO9183" s="50"/>
      <c r="CP9183" s="50"/>
      <c r="CQ9183" s="50"/>
      <c r="CR9183" s="50"/>
      <c r="CS9183" s="50"/>
      <c r="CT9183" s="50"/>
      <c r="CU9183" s="50"/>
      <c r="CV9183" s="50"/>
      <c r="CW9183" s="50"/>
      <c r="CX9183" s="50"/>
      <c r="CY9183" s="50"/>
      <c r="CZ9183" s="50"/>
      <c r="DA9183" s="50"/>
      <c r="DB9183" s="50"/>
      <c r="DC9183" s="50"/>
      <c r="DD9183" s="50"/>
      <c r="DE9183" s="50"/>
      <c r="DF9183" s="50"/>
      <c r="DG9183" s="50"/>
    </row>
    <row r="9184" spans="1:111" x14ac:dyDescent="0.2">
      <c r="A9184" s="212"/>
      <c r="B9184" s="212"/>
      <c r="C9184" s="212"/>
      <c r="E9184" s="312"/>
      <c r="F9184" s="192"/>
      <c r="G9184" s="192"/>
      <c r="H9184" s="50"/>
      <c r="I9184" s="50"/>
      <c r="J9184" s="50"/>
      <c r="K9184" s="50"/>
      <c r="L9184" s="50"/>
      <c r="M9184" s="50"/>
      <c r="N9184" s="50"/>
      <c r="O9184" s="50"/>
      <c r="P9184" s="50"/>
      <c r="Q9184" s="50"/>
      <c r="R9184" s="50"/>
      <c r="S9184" s="50"/>
      <c r="T9184" s="50"/>
      <c r="U9184" s="50"/>
      <c r="V9184" s="50"/>
      <c r="W9184" s="50"/>
      <c r="X9184" s="50"/>
      <c r="Y9184" s="50"/>
      <c r="Z9184" s="50"/>
      <c r="AA9184" s="50"/>
      <c r="AB9184" s="50"/>
      <c r="AC9184" s="50"/>
      <c r="AD9184" s="50"/>
      <c r="AE9184" s="50"/>
      <c r="AF9184" s="50"/>
      <c r="AG9184" s="50"/>
      <c r="AH9184" s="50"/>
      <c r="AI9184" s="50"/>
      <c r="AJ9184" s="50"/>
      <c r="AK9184" s="50"/>
      <c r="AL9184" s="50"/>
      <c r="AM9184" s="50"/>
      <c r="AN9184" s="50"/>
      <c r="AO9184" s="50"/>
      <c r="AP9184" s="50"/>
      <c r="AQ9184" s="50"/>
      <c r="AR9184" s="50"/>
      <c r="AS9184" s="50"/>
      <c r="AT9184" s="50"/>
      <c r="AU9184" s="50"/>
      <c r="AV9184" s="50"/>
      <c r="AW9184" s="50"/>
      <c r="AX9184" s="50"/>
      <c r="AY9184" s="50"/>
      <c r="AZ9184" s="50"/>
      <c r="BA9184" s="50"/>
      <c r="BB9184" s="50"/>
      <c r="BC9184" s="50"/>
      <c r="BD9184" s="50"/>
      <c r="BE9184" s="50"/>
      <c r="BF9184" s="50"/>
      <c r="BG9184" s="50"/>
      <c r="BH9184" s="50"/>
      <c r="BI9184" s="50"/>
      <c r="BJ9184" s="50"/>
      <c r="BK9184" s="50"/>
      <c r="BL9184" s="50"/>
      <c r="BM9184" s="50"/>
      <c r="BN9184" s="50"/>
      <c r="BO9184" s="50"/>
      <c r="BP9184" s="50"/>
      <c r="BQ9184" s="50"/>
      <c r="BR9184" s="50"/>
      <c r="BS9184" s="50"/>
      <c r="BT9184" s="50"/>
      <c r="BU9184" s="50"/>
      <c r="BV9184" s="50"/>
      <c r="BW9184" s="50"/>
      <c r="BX9184" s="50"/>
      <c r="BY9184" s="50"/>
      <c r="BZ9184" s="50"/>
      <c r="CA9184" s="50"/>
      <c r="CB9184" s="50"/>
      <c r="CC9184" s="50"/>
      <c r="CD9184" s="50"/>
      <c r="CE9184" s="50"/>
      <c r="CF9184" s="50"/>
      <c r="CG9184" s="50"/>
      <c r="CH9184" s="50"/>
      <c r="CI9184" s="50"/>
      <c r="CJ9184" s="50"/>
      <c r="CK9184" s="50"/>
      <c r="CL9184" s="50"/>
      <c r="CM9184" s="50"/>
      <c r="CN9184" s="50"/>
      <c r="CO9184" s="50"/>
      <c r="CP9184" s="50"/>
      <c r="CQ9184" s="50"/>
      <c r="CR9184" s="50"/>
      <c r="CS9184" s="50"/>
      <c r="CT9184" s="50"/>
      <c r="CU9184" s="50"/>
      <c r="CV9184" s="50"/>
      <c r="CW9184" s="50"/>
      <c r="CX9184" s="50"/>
      <c r="CY9184" s="50"/>
      <c r="CZ9184" s="50"/>
      <c r="DA9184" s="50"/>
      <c r="DB9184" s="50"/>
      <c r="DC9184" s="50"/>
      <c r="DD9184" s="50"/>
      <c r="DE9184" s="50"/>
      <c r="DF9184" s="50"/>
      <c r="DG9184" s="50"/>
    </row>
    <row r="9185" spans="1:111" x14ac:dyDescent="0.2">
      <c r="A9185" s="212"/>
      <c r="B9185" s="212"/>
      <c r="C9185" s="212"/>
      <c r="E9185" s="312"/>
      <c r="F9185" s="192"/>
      <c r="G9185" s="192"/>
      <c r="H9185" s="50"/>
      <c r="I9185" s="50"/>
      <c r="J9185" s="50"/>
      <c r="K9185" s="50"/>
      <c r="L9185" s="50"/>
      <c r="M9185" s="50"/>
      <c r="N9185" s="50"/>
      <c r="O9185" s="50"/>
      <c r="P9185" s="50"/>
      <c r="Q9185" s="50"/>
      <c r="R9185" s="50"/>
      <c r="S9185" s="50"/>
      <c r="T9185" s="50"/>
      <c r="U9185" s="50"/>
      <c r="V9185" s="50"/>
      <c r="W9185" s="50"/>
      <c r="X9185" s="50"/>
      <c r="Y9185" s="50"/>
      <c r="Z9185" s="50"/>
      <c r="AA9185" s="50"/>
      <c r="AB9185" s="50"/>
      <c r="AC9185" s="50"/>
      <c r="AD9185" s="50"/>
      <c r="AE9185" s="50"/>
      <c r="AF9185" s="50"/>
      <c r="AG9185" s="50"/>
      <c r="AH9185" s="50"/>
      <c r="AI9185" s="50"/>
      <c r="AJ9185" s="50"/>
      <c r="AK9185" s="50"/>
      <c r="AL9185" s="50"/>
      <c r="AM9185" s="50"/>
      <c r="AN9185" s="50"/>
      <c r="AO9185" s="50"/>
      <c r="AP9185" s="50"/>
      <c r="AQ9185" s="50"/>
      <c r="AR9185" s="50"/>
      <c r="AS9185" s="50"/>
      <c r="AT9185" s="50"/>
      <c r="AU9185" s="50"/>
      <c r="AV9185" s="50"/>
      <c r="AW9185" s="50"/>
      <c r="AX9185" s="50"/>
      <c r="AY9185" s="50"/>
      <c r="AZ9185" s="50"/>
      <c r="BA9185" s="50"/>
      <c r="BB9185" s="50"/>
      <c r="BC9185" s="50"/>
      <c r="BD9185" s="50"/>
      <c r="BE9185" s="50"/>
      <c r="BF9185" s="50"/>
      <c r="BG9185" s="50"/>
      <c r="BH9185" s="50"/>
      <c r="BI9185" s="50"/>
      <c r="BJ9185" s="50"/>
      <c r="BK9185" s="50"/>
      <c r="BL9185" s="50"/>
      <c r="BM9185" s="50"/>
      <c r="BN9185" s="50"/>
      <c r="BO9185" s="50"/>
      <c r="BP9185" s="50"/>
      <c r="BQ9185" s="50"/>
      <c r="BR9185" s="50"/>
      <c r="BS9185" s="50"/>
      <c r="BT9185" s="50"/>
      <c r="BU9185" s="50"/>
      <c r="BV9185" s="50"/>
      <c r="BW9185" s="50"/>
      <c r="BX9185" s="50"/>
      <c r="BY9185" s="50"/>
      <c r="BZ9185" s="50"/>
      <c r="CA9185" s="50"/>
      <c r="CB9185" s="50"/>
      <c r="CC9185" s="50"/>
      <c r="CD9185" s="50"/>
      <c r="CE9185" s="50"/>
      <c r="CF9185" s="50"/>
      <c r="CG9185" s="50"/>
      <c r="CH9185" s="50"/>
      <c r="CI9185" s="50"/>
      <c r="CJ9185" s="50"/>
      <c r="CK9185" s="50"/>
      <c r="CL9185" s="50"/>
      <c r="CM9185" s="50"/>
      <c r="CN9185" s="50"/>
      <c r="CO9185" s="50"/>
      <c r="CP9185" s="50"/>
      <c r="CQ9185" s="50"/>
      <c r="CR9185" s="50"/>
      <c r="CS9185" s="50"/>
      <c r="CT9185" s="50"/>
      <c r="CU9185" s="50"/>
      <c r="CV9185" s="50"/>
      <c r="CW9185" s="50"/>
      <c r="CX9185" s="50"/>
      <c r="CY9185" s="50"/>
      <c r="CZ9185" s="50"/>
      <c r="DA9185" s="50"/>
      <c r="DB9185" s="50"/>
      <c r="DC9185" s="50"/>
      <c r="DD9185" s="50"/>
      <c r="DE9185" s="50"/>
      <c r="DF9185" s="50"/>
      <c r="DG9185" s="50"/>
    </row>
    <row r="9186" spans="1:111" x14ac:dyDescent="0.2">
      <c r="A9186" s="212"/>
      <c r="B9186" s="212"/>
      <c r="C9186" s="212"/>
      <c r="D9186" s="54"/>
      <c r="E9186" s="312"/>
      <c r="F9186" s="192"/>
      <c r="G9186" s="192"/>
      <c r="H9186" s="50"/>
      <c r="I9186" s="50"/>
      <c r="J9186" s="50"/>
      <c r="K9186" s="50"/>
      <c r="L9186" s="50"/>
      <c r="M9186" s="50"/>
      <c r="N9186" s="50"/>
      <c r="O9186" s="50"/>
      <c r="P9186" s="50"/>
      <c r="Q9186" s="50"/>
      <c r="R9186" s="50"/>
      <c r="S9186" s="50"/>
      <c r="T9186" s="50"/>
      <c r="U9186" s="50"/>
      <c r="V9186" s="50"/>
      <c r="W9186" s="50"/>
      <c r="X9186" s="50"/>
      <c r="Y9186" s="50"/>
      <c r="Z9186" s="50"/>
      <c r="AA9186" s="50"/>
      <c r="AB9186" s="50"/>
      <c r="AC9186" s="50"/>
      <c r="AD9186" s="50"/>
      <c r="AE9186" s="50"/>
      <c r="AF9186" s="50"/>
      <c r="AG9186" s="50"/>
      <c r="AH9186" s="50"/>
      <c r="AI9186" s="50"/>
      <c r="AJ9186" s="50"/>
      <c r="AK9186" s="50"/>
      <c r="AL9186" s="50"/>
      <c r="AM9186" s="50"/>
      <c r="AN9186" s="50"/>
      <c r="AO9186" s="50"/>
      <c r="AP9186" s="50"/>
      <c r="AQ9186" s="50"/>
      <c r="AR9186" s="50"/>
      <c r="AS9186" s="50"/>
      <c r="AT9186" s="50"/>
      <c r="AU9186" s="50"/>
      <c r="AV9186" s="50"/>
      <c r="AW9186" s="50"/>
      <c r="AX9186" s="50"/>
      <c r="AY9186" s="50"/>
      <c r="AZ9186" s="50"/>
      <c r="BA9186" s="50"/>
      <c r="BB9186" s="50"/>
      <c r="BC9186" s="50"/>
      <c r="BD9186" s="50"/>
      <c r="BE9186" s="50"/>
      <c r="BF9186" s="50"/>
      <c r="BG9186" s="50"/>
      <c r="BH9186" s="50"/>
      <c r="BI9186" s="50"/>
      <c r="BJ9186" s="50"/>
      <c r="BK9186" s="50"/>
      <c r="BL9186" s="50"/>
      <c r="BM9186" s="50"/>
      <c r="BN9186" s="50"/>
      <c r="BO9186" s="50"/>
      <c r="BP9186" s="50"/>
      <c r="BQ9186" s="50"/>
      <c r="BR9186" s="50"/>
      <c r="BS9186" s="50"/>
      <c r="BT9186" s="50"/>
      <c r="BU9186" s="50"/>
      <c r="BV9186" s="50"/>
      <c r="BW9186" s="50"/>
      <c r="BX9186" s="50"/>
      <c r="BY9186" s="50"/>
      <c r="BZ9186" s="50"/>
      <c r="CA9186" s="50"/>
      <c r="CB9186" s="50"/>
      <c r="CC9186" s="50"/>
      <c r="CD9186" s="50"/>
      <c r="CE9186" s="50"/>
      <c r="CF9186" s="50"/>
      <c r="CG9186" s="50"/>
      <c r="CH9186" s="50"/>
      <c r="CI9186" s="50"/>
      <c r="CJ9186" s="50"/>
      <c r="CK9186" s="50"/>
      <c r="CL9186" s="50"/>
      <c r="CM9186" s="50"/>
      <c r="CN9186" s="50"/>
      <c r="CO9186" s="50"/>
      <c r="CP9186" s="50"/>
      <c r="CQ9186" s="50"/>
      <c r="CR9186" s="50"/>
      <c r="CS9186" s="50"/>
      <c r="CT9186" s="50"/>
      <c r="CU9186" s="50"/>
      <c r="CV9186" s="50"/>
      <c r="CW9186" s="50"/>
      <c r="CX9186" s="50"/>
      <c r="CY9186" s="50"/>
      <c r="CZ9186" s="50"/>
      <c r="DA9186" s="50"/>
      <c r="DB9186" s="50"/>
      <c r="DC9186" s="50"/>
      <c r="DD9186" s="50"/>
      <c r="DE9186" s="50"/>
      <c r="DF9186" s="50"/>
      <c r="DG9186" s="50"/>
    </row>
    <row r="9187" spans="1:111" x14ac:dyDescent="0.2">
      <c r="A9187" s="212"/>
      <c r="B9187" s="212"/>
      <c r="C9187" s="212"/>
      <c r="E9187" s="312"/>
      <c r="F9187" s="192"/>
      <c r="G9187" s="192"/>
      <c r="H9187" s="50"/>
      <c r="I9187" s="50"/>
      <c r="J9187" s="50"/>
      <c r="K9187" s="50"/>
      <c r="L9187" s="50"/>
      <c r="M9187" s="50"/>
      <c r="N9187" s="50"/>
      <c r="O9187" s="50"/>
      <c r="P9187" s="50"/>
      <c r="Q9187" s="50"/>
      <c r="R9187" s="50"/>
      <c r="S9187" s="50"/>
      <c r="T9187" s="50"/>
      <c r="U9187" s="50"/>
      <c r="V9187" s="50"/>
      <c r="W9187" s="50"/>
      <c r="X9187" s="50"/>
      <c r="Y9187" s="50"/>
      <c r="Z9187" s="50"/>
      <c r="AA9187" s="50"/>
      <c r="AB9187" s="50"/>
      <c r="AC9187" s="50"/>
      <c r="AD9187" s="50"/>
      <c r="AE9187" s="50"/>
      <c r="AF9187" s="50"/>
      <c r="AG9187" s="50"/>
      <c r="AH9187" s="50"/>
      <c r="AI9187" s="50"/>
      <c r="AJ9187" s="50"/>
      <c r="AK9187" s="50"/>
      <c r="AL9187" s="50"/>
      <c r="AM9187" s="50"/>
      <c r="AN9187" s="50"/>
      <c r="AO9187" s="50"/>
      <c r="AP9187" s="50"/>
      <c r="AQ9187" s="50"/>
      <c r="AR9187" s="50"/>
      <c r="AS9187" s="50"/>
      <c r="AT9187" s="50"/>
      <c r="AU9187" s="50"/>
      <c r="AV9187" s="50"/>
      <c r="AW9187" s="50"/>
      <c r="AX9187" s="50"/>
      <c r="AY9187" s="50"/>
      <c r="AZ9187" s="50"/>
      <c r="BA9187" s="50"/>
      <c r="BB9187" s="50"/>
      <c r="BC9187" s="50"/>
      <c r="BD9187" s="50"/>
      <c r="BE9187" s="50"/>
      <c r="BF9187" s="50"/>
      <c r="BG9187" s="50"/>
      <c r="BH9187" s="50"/>
      <c r="BI9187" s="50"/>
      <c r="BJ9187" s="50"/>
      <c r="BK9187" s="50"/>
      <c r="BL9187" s="50"/>
      <c r="BM9187" s="50"/>
      <c r="BN9187" s="50"/>
      <c r="BO9187" s="50"/>
      <c r="BP9187" s="50"/>
      <c r="BQ9187" s="50"/>
      <c r="BR9187" s="50"/>
      <c r="BS9187" s="50"/>
      <c r="BT9187" s="50"/>
      <c r="BU9187" s="50"/>
      <c r="BV9187" s="50"/>
      <c r="BW9187" s="50"/>
      <c r="BX9187" s="50"/>
      <c r="BY9187" s="50"/>
      <c r="BZ9187" s="50"/>
      <c r="CA9187" s="50"/>
      <c r="CB9187" s="50"/>
      <c r="CC9187" s="50"/>
      <c r="CD9187" s="50"/>
      <c r="CE9187" s="50"/>
      <c r="CF9187" s="50"/>
      <c r="CG9187" s="50"/>
      <c r="CH9187" s="50"/>
      <c r="CI9187" s="50"/>
      <c r="CJ9187" s="50"/>
      <c r="CK9187" s="50"/>
      <c r="CL9187" s="50"/>
      <c r="CM9187" s="50"/>
      <c r="CN9187" s="50"/>
      <c r="CO9187" s="50"/>
      <c r="CP9187" s="50"/>
      <c r="CQ9187" s="50"/>
      <c r="CR9187" s="50"/>
      <c r="CS9187" s="50"/>
      <c r="CT9187" s="50"/>
      <c r="CU9187" s="50"/>
      <c r="CV9187" s="50"/>
      <c r="CW9187" s="50"/>
      <c r="CX9187" s="50"/>
      <c r="CY9187" s="50"/>
      <c r="CZ9187" s="50"/>
      <c r="DA9187" s="50"/>
      <c r="DB9187" s="50"/>
      <c r="DC9187" s="50"/>
      <c r="DD9187" s="50"/>
      <c r="DE9187" s="50"/>
      <c r="DF9187" s="50"/>
      <c r="DG9187" s="50"/>
    </row>
    <row r="9188" spans="1:111" x14ac:dyDescent="0.2">
      <c r="A9188" s="212"/>
      <c r="B9188" s="212"/>
      <c r="C9188" s="212"/>
      <c r="E9188" s="182"/>
      <c r="F9188" s="192"/>
      <c r="G9188" s="192"/>
      <c r="H9188" s="50"/>
      <c r="I9188" s="50"/>
      <c r="J9188" s="50"/>
      <c r="K9188" s="50"/>
      <c r="L9188" s="50"/>
      <c r="M9188" s="50"/>
      <c r="N9188" s="50"/>
      <c r="O9188" s="50"/>
      <c r="P9188" s="50"/>
      <c r="Q9188" s="50"/>
      <c r="R9188" s="50"/>
      <c r="S9188" s="50"/>
      <c r="T9188" s="50"/>
      <c r="U9188" s="50"/>
      <c r="V9188" s="50"/>
      <c r="W9188" s="50"/>
      <c r="X9188" s="50"/>
      <c r="Y9188" s="50"/>
      <c r="Z9188" s="50"/>
      <c r="AA9188" s="50"/>
      <c r="AB9188" s="50"/>
      <c r="AC9188" s="50"/>
      <c r="AD9188" s="50"/>
      <c r="AE9188" s="50"/>
      <c r="AF9188" s="50"/>
      <c r="AG9188" s="50"/>
      <c r="AH9188" s="50"/>
      <c r="AI9188" s="50"/>
      <c r="AJ9188" s="50"/>
      <c r="AK9188" s="50"/>
      <c r="AL9188" s="50"/>
      <c r="AM9188" s="50"/>
      <c r="AN9188" s="50"/>
      <c r="AO9188" s="50"/>
      <c r="AP9188" s="50"/>
      <c r="AQ9188" s="50"/>
      <c r="AR9188" s="50"/>
      <c r="AS9188" s="50"/>
      <c r="AT9188" s="50"/>
      <c r="AU9188" s="50"/>
      <c r="AV9188" s="50"/>
      <c r="AW9188" s="50"/>
      <c r="AX9188" s="50"/>
      <c r="AY9188" s="50"/>
      <c r="AZ9188" s="50"/>
      <c r="BA9188" s="50"/>
      <c r="BB9188" s="50"/>
      <c r="BC9188" s="50"/>
      <c r="BD9188" s="50"/>
      <c r="BE9188" s="50"/>
      <c r="BF9188" s="50"/>
      <c r="BG9188" s="50"/>
      <c r="BH9188" s="50"/>
      <c r="BI9188" s="50"/>
      <c r="BJ9188" s="50"/>
      <c r="BK9188" s="50"/>
      <c r="BL9188" s="50"/>
      <c r="BM9188" s="50"/>
      <c r="BN9188" s="50"/>
      <c r="BO9188" s="50"/>
      <c r="BP9188" s="50"/>
      <c r="BQ9188" s="50"/>
      <c r="BR9188" s="50"/>
      <c r="BS9188" s="50"/>
      <c r="BT9188" s="50"/>
      <c r="BU9188" s="50"/>
      <c r="BV9188" s="50"/>
      <c r="BW9188" s="50"/>
      <c r="BX9188" s="50"/>
      <c r="BY9188" s="50"/>
      <c r="BZ9188" s="50"/>
      <c r="CA9188" s="50"/>
      <c r="CB9188" s="50"/>
      <c r="CC9188" s="50"/>
      <c r="CD9188" s="50"/>
      <c r="CE9188" s="50"/>
      <c r="CF9188" s="50"/>
      <c r="CG9188" s="50"/>
      <c r="CH9188" s="50"/>
      <c r="CI9188" s="50"/>
      <c r="CJ9188" s="50"/>
      <c r="CK9188" s="50"/>
      <c r="CL9188" s="50"/>
      <c r="CM9188" s="50"/>
      <c r="CN9188" s="50"/>
      <c r="CO9188" s="50"/>
      <c r="CP9188" s="50"/>
      <c r="CQ9188" s="50"/>
      <c r="CR9188" s="50"/>
      <c r="CS9188" s="50"/>
      <c r="CT9188" s="50"/>
      <c r="CU9188" s="50"/>
      <c r="CV9188" s="50"/>
      <c r="CW9188" s="50"/>
      <c r="CX9188" s="50"/>
      <c r="CY9188" s="50"/>
      <c r="CZ9188" s="50"/>
      <c r="DA9188" s="50"/>
      <c r="DB9188" s="50"/>
      <c r="DC9188" s="50"/>
      <c r="DD9188" s="50"/>
      <c r="DE9188" s="50"/>
      <c r="DF9188" s="50"/>
      <c r="DG9188" s="50"/>
    </row>
    <row r="9189" spans="1:111" x14ac:dyDescent="0.2">
      <c r="A9189" s="212"/>
      <c r="B9189" s="212"/>
      <c r="C9189" s="212"/>
      <c r="E9189" s="312"/>
      <c r="F9189" s="192"/>
      <c r="G9189" s="192"/>
      <c r="H9189" s="50"/>
      <c r="I9189" s="50"/>
      <c r="J9189" s="50"/>
      <c r="K9189" s="50"/>
      <c r="L9189" s="50"/>
      <c r="M9189" s="50"/>
      <c r="N9189" s="50"/>
      <c r="O9189" s="50"/>
      <c r="P9189" s="50"/>
      <c r="Q9189" s="50"/>
      <c r="R9189" s="50"/>
      <c r="S9189" s="50"/>
      <c r="T9189" s="50"/>
      <c r="U9189" s="50"/>
      <c r="V9189" s="50"/>
      <c r="W9189" s="50"/>
      <c r="X9189" s="50"/>
      <c r="Y9189" s="50"/>
      <c r="Z9189" s="50"/>
      <c r="AA9189" s="50"/>
      <c r="AB9189" s="50"/>
      <c r="AC9189" s="50"/>
      <c r="AD9189" s="50"/>
      <c r="AE9189" s="50"/>
      <c r="AF9189" s="50"/>
      <c r="AG9189" s="50"/>
      <c r="AH9189" s="50"/>
      <c r="AI9189" s="50"/>
      <c r="AJ9189" s="50"/>
      <c r="AK9189" s="50"/>
      <c r="AL9189" s="50"/>
      <c r="AM9189" s="50"/>
      <c r="AN9189" s="50"/>
      <c r="AO9189" s="50"/>
      <c r="AP9189" s="50"/>
      <c r="AQ9189" s="50"/>
      <c r="AR9189" s="50"/>
      <c r="AS9189" s="50"/>
      <c r="AT9189" s="50"/>
      <c r="AU9189" s="50"/>
      <c r="AV9189" s="50"/>
      <c r="AW9189" s="50"/>
      <c r="AX9189" s="50"/>
      <c r="AY9189" s="50"/>
      <c r="AZ9189" s="50"/>
      <c r="BA9189" s="50"/>
      <c r="BB9189" s="50"/>
      <c r="BC9189" s="50"/>
      <c r="BD9189" s="50"/>
      <c r="BE9189" s="50"/>
      <c r="BF9189" s="50"/>
      <c r="BG9189" s="50"/>
      <c r="BH9189" s="50"/>
      <c r="BI9189" s="50"/>
      <c r="BJ9189" s="50"/>
      <c r="BK9189" s="50"/>
      <c r="BL9189" s="50"/>
      <c r="BM9189" s="50"/>
      <c r="BN9189" s="50"/>
      <c r="BO9189" s="50"/>
      <c r="BP9189" s="50"/>
      <c r="BQ9189" s="50"/>
      <c r="BR9189" s="50"/>
      <c r="BS9189" s="50"/>
      <c r="BT9189" s="50"/>
      <c r="BU9189" s="50"/>
      <c r="BV9189" s="50"/>
      <c r="BW9189" s="50"/>
      <c r="BX9189" s="50"/>
      <c r="BY9189" s="50"/>
      <c r="BZ9189" s="50"/>
      <c r="CA9189" s="50"/>
      <c r="CB9189" s="50"/>
      <c r="CC9189" s="50"/>
      <c r="CD9189" s="50"/>
      <c r="CE9189" s="50"/>
      <c r="CF9189" s="50"/>
      <c r="CG9189" s="50"/>
      <c r="CH9189" s="50"/>
      <c r="CI9189" s="50"/>
      <c r="CJ9189" s="50"/>
      <c r="CK9189" s="50"/>
      <c r="CL9189" s="50"/>
      <c r="CM9189" s="50"/>
      <c r="CN9189" s="50"/>
      <c r="CO9189" s="50"/>
      <c r="CP9189" s="50"/>
      <c r="CQ9189" s="50"/>
      <c r="CR9189" s="50"/>
      <c r="CS9189" s="50"/>
      <c r="CT9189" s="50"/>
      <c r="CU9189" s="50"/>
      <c r="CV9189" s="50"/>
      <c r="CW9189" s="50"/>
      <c r="CX9189" s="50"/>
      <c r="CY9189" s="50"/>
      <c r="CZ9189" s="50"/>
      <c r="DA9189" s="50"/>
      <c r="DB9189" s="50"/>
      <c r="DC9189" s="50"/>
      <c r="DD9189" s="50"/>
      <c r="DE9189" s="50"/>
      <c r="DF9189" s="50"/>
      <c r="DG9189" s="50"/>
    </row>
    <row r="9190" spans="1:111" x14ac:dyDescent="0.2">
      <c r="A9190" s="212"/>
      <c r="B9190" s="212"/>
      <c r="C9190" s="212"/>
      <c r="E9190" s="312"/>
      <c r="F9190" s="192"/>
      <c r="G9190" s="192"/>
      <c r="H9190" s="50"/>
      <c r="I9190" s="50"/>
      <c r="J9190" s="50"/>
      <c r="K9190" s="50"/>
      <c r="L9190" s="50"/>
      <c r="M9190" s="50"/>
      <c r="N9190" s="50"/>
      <c r="O9190" s="50"/>
      <c r="P9190" s="50"/>
      <c r="Q9190" s="50"/>
      <c r="R9190" s="50"/>
      <c r="S9190" s="50"/>
      <c r="T9190" s="50"/>
      <c r="U9190" s="50"/>
      <c r="V9190" s="50"/>
      <c r="W9190" s="50"/>
      <c r="X9190" s="50"/>
      <c r="Y9190" s="50"/>
      <c r="Z9190" s="50"/>
      <c r="AA9190" s="50"/>
      <c r="AB9190" s="50"/>
      <c r="AC9190" s="50"/>
      <c r="AD9190" s="50"/>
      <c r="AE9190" s="50"/>
      <c r="AF9190" s="50"/>
      <c r="AG9190" s="50"/>
      <c r="AH9190" s="50"/>
      <c r="AI9190" s="50"/>
      <c r="AJ9190" s="50"/>
      <c r="AK9190" s="50"/>
      <c r="AL9190" s="50"/>
      <c r="AM9190" s="50"/>
      <c r="AN9190" s="50"/>
      <c r="AO9190" s="50"/>
      <c r="AP9190" s="50"/>
      <c r="AQ9190" s="50"/>
      <c r="AR9190" s="50"/>
      <c r="AS9190" s="50"/>
      <c r="AT9190" s="50"/>
      <c r="AU9190" s="50"/>
      <c r="AV9190" s="50"/>
      <c r="AW9190" s="50"/>
      <c r="AX9190" s="50"/>
      <c r="AY9190" s="50"/>
      <c r="AZ9190" s="50"/>
      <c r="BA9190" s="50"/>
      <c r="BB9190" s="50"/>
      <c r="BC9190" s="50"/>
      <c r="BD9190" s="50"/>
      <c r="BE9190" s="50"/>
      <c r="BF9190" s="50"/>
      <c r="BG9190" s="50"/>
      <c r="BH9190" s="50"/>
      <c r="BI9190" s="50"/>
      <c r="BJ9190" s="50"/>
      <c r="BK9190" s="50"/>
      <c r="BL9190" s="50"/>
      <c r="BM9190" s="50"/>
      <c r="BN9190" s="50"/>
      <c r="BO9190" s="50"/>
      <c r="BP9190" s="50"/>
      <c r="BQ9190" s="50"/>
      <c r="BR9190" s="50"/>
      <c r="BS9190" s="50"/>
      <c r="BT9190" s="50"/>
      <c r="BU9190" s="50"/>
      <c r="BV9190" s="50"/>
      <c r="BW9190" s="50"/>
      <c r="BX9190" s="50"/>
      <c r="BY9190" s="50"/>
      <c r="BZ9190" s="50"/>
      <c r="CA9190" s="50"/>
      <c r="CB9190" s="50"/>
      <c r="CC9190" s="50"/>
      <c r="CD9190" s="50"/>
      <c r="CE9190" s="50"/>
      <c r="CF9190" s="50"/>
      <c r="CG9190" s="50"/>
      <c r="CH9190" s="50"/>
      <c r="CI9190" s="50"/>
      <c r="CJ9190" s="50"/>
      <c r="CK9190" s="50"/>
      <c r="CL9190" s="50"/>
      <c r="CM9190" s="50"/>
      <c r="CN9190" s="50"/>
      <c r="CO9190" s="50"/>
      <c r="CP9190" s="50"/>
      <c r="CQ9190" s="50"/>
      <c r="CR9190" s="50"/>
      <c r="CS9190" s="50"/>
      <c r="CT9190" s="50"/>
      <c r="CU9190" s="50"/>
      <c r="CV9190" s="50"/>
      <c r="CW9190" s="50"/>
      <c r="CX9190" s="50"/>
      <c r="CY9190" s="50"/>
      <c r="CZ9190" s="50"/>
      <c r="DA9190" s="50"/>
      <c r="DB9190" s="50"/>
      <c r="DC9190" s="50"/>
      <c r="DD9190" s="50"/>
      <c r="DE9190" s="50"/>
      <c r="DF9190" s="50"/>
      <c r="DG9190" s="50"/>
    </row>
    <row r="9191" spans="1:111" x14ac:dyDescent="0.2">
      <c r="A9191" s="212"/>
      <c r="B9191" s="212"/>
      <c r="C9191" s="212"/>
      <c r="E9191" s="312"/>
      <c r="F9191" s="192"/>
      <c r="G9191" s="192"/>
      <c r="H9191" s="50"/>
      <c r="I9191" s="50"/>
      <c r="J9191" s="50"/>
      <c r="K9191" s="50"/>
      <c r="L9191" s="50"/>
      <c r="M9191" s="50"/>
      <c r="N9191" s="50"/>
      <c r="O9191" s="50"/>
      <c r="P9191" s="50"/>
      <c r="Q9191" s="50"/>
      <c r="R9191" s="50"/>
      <c r="S9191" s="50"/>
      <c r="T9191" s="50"/>
      <c r="U9191" s="50"/>
      <c r="V9191" s="50"/>
      <c r="W9191" s="50"/>
      <c r="X9191" s="50"/>
      <c r="Y9191" s="50"/>
      <c r="Z9191" s="50"/>
      <c r="AA9191" s="50"/>
      <c r="AB9191" s="50"/>
      <c r="AC9191" s="50"/>
      <c r="AD9191" s="50"/>
      <c r="AE9191" s="50"/>
      <c r="AF9191" s="50"/>
      <c r="AG9191" s="50"/>
      <c r="AH9191" s="50"/>
      <c r="AI9191" s="50"/>
      <c r="AJ9191" s="50"/>
      <c r="AK9191" s="50"/>
      <c r="AL9191" s="50"/>
      <c r="AM9191" s="50"/>
      <c r="AN9191" s="50"/>
      <c r="AO9191" s="50"/>
      <c r="AP9191" s="50"/>
      <c r="AQ9191" s="50"/>
      <c r="AR9191" s="50"/>
      <c r="AS9191" s="50"/>
      <c r="AT9191" s="50"/>
      <c r="AU9191" s="50"/>
      <c r="AV9191" s="50"/>
      <c r="AW9191" s="50"/>
      <c r="AX9191" s="50"/>
      <c r="AY9191" s="50"/>
      <c r="AZ9191" s="50"/>
      <c r="BA9191" s="50"/>
      <c r="BB9191" s="50"/>
      <c r="BC9191" s="50"/>
      <c r="BD9191" s="50"/>
      <c r="BE9191" s="50"/>
      <c r="BF9191" s="50"/>
      <c r="BG9191" s="50"/>
      <c r="BH9191" s="50"/>
      <c r="BI9191" s="50"/>
      <c r="BJ9191" s="50"/>
      <c r="BK9191" s="50"/>
      <c r="BL9191" s="50"/>
      <c r="BM9191" s="50"/>
      <c r="BN9191" s="50"/>
      <c r="BO9191" s="50"/>
      <c r="BP9191" s="50"/>
      <c r="BQ9191" s="50"/>
      <c r="BR9191" s="50"/>
      <c r="BS9191" s="50"/>
      <c r="BT9191" s="50"/>
      <c r="BU9191" s="50"/>
      <c r="BV9191" s="50"/>
      <c r="BW9191" s="50"/>
      <c r="BX9191" s="50"/>
      <c r="BY9191" s="50"/>
      <c r="BZ9191" s="50"/>
      <c r="CA9191" s="50"/>
      <c r="CB9191" s="50"/>
      <c r="CC9191" s="50"/>
      <c r="CD9191" s="50"/>
      <c r="CE9191" s="50"/>
      <c r="CF9191" s="50"/>
      <c r="CG9191" s="50"/>
      <c r="CH9191" s="50"/>
      <c r="CI9191" s="50"/>
      <c r="CJ9191" s="50"/>
      <c r="CK9191" s="50"/>
      <c r="CL9191" s="50"/>
      <c r="CM9191" s="50"/>
      <c r="CN9191" s="50"/>
      <c r="CO9191" s="50"/>
      <c r="CP9191" s="50"/>
      <c r="CQ9191" s="50"/>
      <c r="CR9191" s="50"/>
      <c r="CS9191" s="50"/>
      <c r="CT9191" s="50"/>
      <c r="CU9191" s="50"/>
      <c r="CV9191" s="50"/>
      <c r="CW9191" s="50"/>
      <c r="CX9191" s="50"/>
      <c r="CY9191" s="50"/>
      <c r="CZ9191" s="50"/>
      <c r="DA9191" s="50"/>
      <c r="DB9191" s="50"/>
      <c r="DC9191" s="50"/>
      <c r="DD9191" s="50"/>
      <c r="DE9191" s="50"/>
      <c r="DF9191" s="50"/>
      <c r="DG9191" s="50"/>
    </row>
    <row r="9192" spans="1:111" x14ac:dyDescent="0.2">
      <c r="A9192" s="212"/>
      <c r="B9192" s="212"/>
      <c r="C9192" s="212"/>
      <c r="E9192" s="312"/>
      <c r="F9192" s="192"/>
      <c r="G9192" s="192"/>
      <c r="H9192" s="50"/>
      <c r="I9192" s="50"/>
      <c r="J9192" s="50"/>
      <c r="K9192" s="50"/>
      <c r="L9192" s="50"/>
      <c r="M9192" s="50"/>
      <c r="N9192" s="50"/>
      <c r="O9192" s="50"/>
      <c r="P9192" s="50"/>
      <c r="Q9192" s="50"/>
      <c r="R9192" s="50"/>
      <c r="S9192" s="50"/>
      <c r="T9192" s="50"/>
      <c r="U9192" s="50"/>
      <c r="V9192" s="50"/>
      <c r="W9192" s="50"/>
      <c r="X9192" s="50"/>
      <c r="Y9192" s="50"/>
      <c r="Z9192" s="50"/>
      <c r="AA9192" s="50"/>
      <c r="AB9192" s="50"/>
      <c r="AC9192" s="50"/>
      <c r="AD9192" s="50"/>
      <c r="AE9192" s="50"/>
      <c r="AF9192" s="50"/>
      <c r="AG9192" s="50"/>
      <c r="AH9192" s="50"/>
      <c r="AI9192" s="50"/>
      <c r="AJ9192" s="50"/>
      <c r="AK9192" s="50"/>
      <c r="AL9192" s="50"/>
      <c r="AM9192" s="50"/>
      <c r="AN9192" s="50"/>
      <c r="AO9192" s="50"/>
      <c r="AP9192" s="50"/>
      <c r="AQ9192" s="50"/>
      <c r="AR9192" s="50"/>
      <c r="AS9192" s="50"/>
      <c r="AT9192" s="50"/>
      <c r="AU9192" s="50"/>
      <c r="AV9192" s="50"/>
      <c r="AW9192" s="50"/>
      <c r="AX9192" s="50"/>
      <c r="AY9192" s="50"/>
      <c r="AZ9192" s="50"/>
      <c r="BA9192" s="50"/>
      <c r="BB9192" s="50"/>
      <c r="BC9192" s="50"/>
      <c r="BD9192" s="50"/>
      <c r="BE9192" s="50"/>
      <c r="BF9192" s="50"/>
      <c r="BG9192" s="50"/>
      <c r="BH9192" s="50"/>
      <c r="BI9192" s="50"/>
      <c r="BJ9192" s="50"/>
      <c r="BK9192" s="50"/>
      <c r="BL9192" s="50"/>
      <c r="BM9192" s="50"/>
      <c r="BN9192" s="50"/>
      <c r="BO9192" s="50"/>
      <c r="BP9192" s="50"/>
      <c r="BQ9192" s="50"/>
      <c r="BR9192" s="50"/>
      <c r="BS9192" s="50"/>
      <c r="BT9192" s="50"/>
      <c r="BU9192" s="50"/>
      <c r="BV9192" s="50"/>
      <c r="BW9192" s="50"/>
      <c r="BX9192" s="50"/>
      <c r="BY9192" s="50"/>
      <c r="BZ9192" s="50"/>
      <c r="CA9192" s="50"/>
      <c r="CB9192" s="50"/>
      <c r="CC9192" s="50"/>
      <c r="CD9192" s="50"/>
      <c r="CE9192" s="50"/>
      <c r="CF9192" s="50"/>
      <c r="CG9192" s="50"/>
      <c r="CH9192" s="50"/>
      <c r="CI9192" s="50"/>
      <c r="CJ9192" s="50"/>
      <c r="CK9192" s="50"/>
      <c r="CL9192" s="50"/>
      <c r="CM9192" s="50"/>
      <c r="CN9192" s="50"/>
      <c r="CO9192" s="50"/>
      <c r="CP9192" s="50"/>
      <c r="CQ9192" s="50"/>
      <c r="CR9192" s="50"/>
      <c r="CS9192" s="50"/>
      <c r="CT9192" s="50"/>
      <c r="CU9192" s="50"/>
      <c r="CV9192" s="50"/>
      <c r="CW9192" s="50"/>
      <c r="CX9192" s="50"/>
      <c r="CY9192" s="50"/>
      <c r="CZ9192" s="50"/>
      <c r="DA9192" s="50"/>
      <c r="DB9192" s="50"/>
      <c r="DC9192" s="50"/>
      <c r="DD9192" s="50"/>
      <c r="DE9192" s="50"/>
      <c r="DF9192" s="50"/>
      <c r="DG9192" s="50"/>
    </row>
    <row r="9193" spans="1:111" x14ac:dyDescent="0.2">
      <c r="A9193" s="212"/>
      <c r="B9193" s="212"/>
      <c r="C9193" s="212"/>
      <c r="E9193" s="312"/>
      <c r="F9193" s="192"/>
      <c r="G9193" s="192"/>
      <c r="H9193" s="50"/>
      <c r="I9193" s="50"/>
      <c r="J9193" s="50"/>
      <c r="K9193" s="50"/>
      <c r="L9193" s="50"/>
      <c r="M9193" s="50"/>
      <c r="N9193" s="50"/>
      <c r="O9193" s="50"/>
      <c r="P9193" s="50"/>
      <c r="Q9193" s="50"/>
      <c r="R9193" s="50"/>
      <c r="S9193" s="50"/>
      <c r="T9193" s="50"/>
      <c r="U9193" s="50"/>
      <c r="V9193" s="50"/>
      <c r="W9193" s="50"/>
      <c r="X9193" s="50"/>
      <c r="Y9193" s="50"/>
      <c r="Z9193" s="50"/>
      <c r="AA9193" s="50"/>
      <c r="AB9193" s="50"/>
      <c r="AC9193" s="50"/>
      <c r="AD9193" s="50"/>
      <c r="AE9193" s="50"/>
      <c r="AF9193" s="50"/>
      <c r="AG9193" s="50"/>
      <c r="AH9193" s="50"/>
      <c r="AI9193" s="50"/>
      <c r="AJ9193" s="50"/>
      <c r="AK9193" s="50"/>
      <c r="AL9193" s="50"/>
      <c r="AM9193" s="50"/>
      <c r="AN9193" s="50"/>
      <c r="AO9193" s="50"/>
      <c r="AP9193" s="50"/>
      <c r="AQ9193" s="50"/>
      <c r="AR9193" s="50"/>
      <c r="AS9193" s="50"/>
      <c r="AT9193" s="50"/>
      <c r="AU9193" s="50"/>
      <c r="AV9193" s="50"/>
      <c r="AW9193" s="50"/>
      <c r="AX9193" s="50"/>
      <c r="AY9193" s="50"/>
      <c r="AZ9193" s="50"/>
      <c r="BA9193" s="50"/>
      <c r="BB9193" s="50"/>
      <c r="BC9193" s="50"/>
      <c r="BD9193" s="50"/>
      <c r="BE9193" s="50"/>
      <c r="BF9193" s="50"/>
      <c r="BG9193" s="50"/>
      <c r="BH9193" s="50"/>
      <c r="BI9193" s="50"/>
      <c r="BJ9193" s="50"/>
      <c r="BK9193" s="50"/>
      <c r="BL9193" s="50"/>
      <c r="BM9193" s="50"/>
      <c r="BN9193" s="50"/>
      <c r="BO9193" s="50"/>
      <c r="BP9193" s="50"/>
      <c r="BQ9193" s="50"/>
      <c r="BR9193" s="50"/>
      <c r="BS9193" s="50"/>
      <c r="BT9193" s="50"/>
      <c r="BU9193" s="50"/>
      <c r="BV9193" s="50"/>
      <c r="BW9193" s="50"/>
      <c r="BX9193" s="50"/>
      <c r="BY9193" s="50"/>
      <c r="BZ9193" s="50"/>
      <c r="CA9193" s="50"/>
      <c r="CB9193" s="50"/>
      <c r="CC9193" s="50"/>
      <c r="CD9193" s="50"/>
      <c r="CE9193" s="50"/>
      <c r="CF9193" s="50"/>
      <c r="CG9193" s="50"/>
      <c r="CH9193" s="50"/>
      <c r="CI9193" s="50"/>
      <c r="CJ9193" s="50"/>
      <c r="CK9193" s="50"/>
      <c r="CL9193" s="50"/>
      <c r="CM9193" s="50"/>
      <c r="CN9193" s="50"/>
      <c r="CO9193" s="50"/>
      <c r="CP9193" s="50"/>
      <c r="CQ9193" s="50"/>
      <c r="CR9193" s="50"/>
      <c r="CS9193" s="50"/>
      <c r="CT9193" s="50"/>
      <c r="CU9193" s="50"/>
      <c r="CV9193" s="50"/>
      <c r="CW9193" s="50"/>
      <c r="CX9193" s="50"/>
      <c r="CY9193" s="50"/>
      <c r="CZ9193" s="50"/>
      <c r="DA9193" s="50"/>
      <c r="DB9193" s="50"/>
      <c r="DC9193" s="50"/>
      <c r="DD9193" s="50"/>
      <c r="DE9193" s="50"/>
      <c r="DF9193" s="50"/>
      <c r="DG9193" s="50"/>
    </row>
    <row r="9194" spans="1:111" x14ac:dyDescent="0.2">
      <c r="A9194" s="212"/>
      <c r="B9194" s="212"/>
      <c r="C9194" s="212"/>
      <c r="E9194" s="312"/>
      <c r="F9194" s="192"/>
      <c r="G9194" s="192"/>
      <c r="H9194" s="50"/>
      <c r="I9194" s="50"/>
      <c r="J9194" s="50"/>
      <c r="K9194" s="50"/>
      <c r="L9194" s="50"/>
      <c r="M9194" s="50"/>
      <c r="N9194" s="50"/>
      <c r="O9194" s="50"/>
      <c r="P9194" s="50"/>
      <c r="Q9194" s="50"/>
      <c r="R9194" s="50"/>
      <c r="S9194" s="50"/>
      <c r="T9194" s="50"/>
      <c r="U9194" s="50"/>
      <c r="V9194" s="50"/>
      <c r="W9194" s="50"/>
      <c r="X9194" s="50"/>
      <c r="Y9194" s="50"/>
      <c r="Z9194" s="50"/>
      <c r="AA9194" s="50"/>
      <c r="AB9194" s="50"/>
      <c r="AC9194" s="50"/>
      <c r="AD9194" s="50"/>
      <c r="AE9194" s="50"/>
      <c r="AF9194" s="50"/>
      <c r="AG9194" s="50"/>
      <c r="AH9194" s="50"/>
      <c r="AI9194" s="50"/>
      <c r="AJ9194" s="50"/>
      <c r="AK9194" s="50"/>
      <c r="AL9194" s="50"/>
      <c r="AM9194" s="50"/>
      <c r="AN9194" s="50"/>
      <c r="AO9194" s="50"/>
      <c r="AP9194" s="50"/>
      <c r="AQ9194" s="50"/>
      <c r="AR9194" s="50"/>
      <c r="AS9194" s="50"/>
      <c r="AT9194" s="50"/>
      <c r="AU9194" s="50"/>
      <c r="AV9194" s="50"/>
      <c r="AW9194" s="50"/>
      <c r="AX9194" s="50"/>
      <c r="AY9194" s="50"/>
      <c r="AZ9194" s="50"/>
      <c r="BA9194" s="50"/>
      <c r="BB9194" s="50"/>
      <c r="BC9194" s="50"/>
      <c r="BD9194" s="50"/>
      <c r="BE9194" s="50"/>
      <c r="BF9194" s="50"/>
      <c r="BG9194" s="50"/>
      <c r="BH9194" s="50"/>
      <c r="BI9194" s="50"/>
      <c r="BJ9194" s="50"/>
      <c r="BK9194" s="50"/>
      <c r="BL9194" s="50"/>
      <c r="BM9194" s="50"/>
      <c r="BN9194" s="50"/>
      <c r="BO9194" s="50"/>
      <c r="BP9194" s="50"/>
      <c r="BQ9194" s="50"/>
      <c r="BR9194" s="50"/>
      <c r="BS9194" s="50"/>
      <c r="BT9194" s="50"/>
      <c r="BU9194" s="50"/>
      <c r="BV9194" s="50"/>
      <c r="BW9194" s="50"/>
      <c r="BX9194" s="50"/>
      <c r="BY9194" s="50"/>
      <c r="BZ9194" s="50"/>
      <c r="CA9194" s="50"/>
      <c r="CB9194" s="50"/>
      <c r="CC9194" s="50"/>
      <c r="CD9194" s="50"/>
      <c r="CE9194" s="50"/>
      <c r="CF9194" s="50"/>
      <c r="CG9194" s="50"/>
      <c r="CH9194" s="50"/>
      <c r="CI9194" s="50"/>
      <c r="CJ9194" s="50"/>
      <c r="CK9194" s="50"/>
      <c r="CL9194" s="50"/>
      <c r="CM9194" s="50"/>
      <c r="CN9194" s="50"/>
      <c r="CO9194" s="50"/>
      <c r="CP9194" s="50"/>
      <c r="CQ9194" s="50"/>
      <c r="CR9194" s="50"/>
      <c r="CS9194" s="50"/>
      <c r="CT9194" s="50"/>
      <c r="CU9194" s="50"/>
      <c r="CV9194" s="50"/>
      <c r="CW9194" s="50"/>
      <c r="CX9194" s="50"/>
      <c r="CY9194" s="50"/>
      <c r="CZ9194" s="50"/>
      <c r="DA9194" s="50"/>
      <c r="DB9194" s="50"/>
      <c r="DC9194" s="50"/>
      <c r="DD9194" s="50"/>
      <c r="DE9194" s="50"/>
      <c r="DF9194" s="50"/>
      <c r="DG9194" s="50"/>
    </row>
    <row r="9195" spans="1:111" x14ac:dyDescent="0.2">
      <c r="A9195" s="84"/>
      <c r="B9195" s="84"/>
      <c r="C9195" s="84"/>
      <c r="E9195" s="312"/>
      <c r="F9195" s="192"/>
      <c r="G9195" s="192"/>
      <c r="H9195" s="50"/>
      <c r="I9195" s="50"/>
      <c r="J9195" s="50"/>
      <c r="K9195" s="50"/>
      <c r="L9195" s="50"/>
      <c r="M9195" s="50"/>
      <c r="N9195" s="50"/>
      <c r="O9195" s="50"/>
      <c r="P9195" s="50"/>
      <c r="Q9195" s="50"/>
      <c r="R9195" s="50"/>
      <c r="S9195" s="50"/>
      <c r="T9195" s="50"/>
      <c r="U9195" s="50"/>
      <c r="V9195" s="50"/>
      <c r="W9195" s="50"/>
      <c r="X9195" s="50"/>
      <c r="Y9195" s="50"/>
      <c r="Z9195" s="50"/>
      <c r="AA9195" s="50"/>
      <c r="AB9195" s="50"/>
      <c r="AC9195" s="50"/>
      <c r="AD9195" s="50"/>
      <c r="AE9195" s="50"/>
      <c r="AF9195" s="50"/>
      <c r="AG9195" s="50"/>
      <c r="AH9195" s="50"/>
      <c r="AI9195" s="50"/>
      <c r="AJ9195" s="50"/>
      <c r="AK9195" s="50"/>
      <c r="AL9195" s="50"/>
      <c r="AM9195" s="50"/>
      <c r="AN9195" s="50"/>
      <c r="AO9195" s="50"/>
      <c r="AP9195" s="50"/>
      <c r="AQ9195" s="50"/>
      <c r="AR9195" s="50"/>
      <c r="AS9195" s="50"/>
      <c r="AT9195" s="50"/>
      <c r="AU9195" s="50"/>
      <c r="AV9195" s="50"/>
      <c r="AW9195" s="50"/>
      <c r="AX9195" s="50"/>
      <c r="AY9195" s="50"/>
      <c r="AZ9195" s="50"/>
      <c r="BA9195" s="50"/>
      <c r="BB9195" s="50"/>
      <c r="BC9195" s="50"/>
      <c r="BD9195" s="50"/>
      <c r="BE9195" s="50"/>
      <c r="BF9195" s="50"/>
      <c r="BG9195" s="50"/>
      <c r="BH9195" s="50"/>
      <c r="BI9195" s="50"/>
      <c r="BJ9195" s="50"/>
      <c r="BK9195" s="50"/>
      <c r="BL9195" s="50"/>
      <c r="BM9195" s="50"/>
      <c r="BN9195" s="50"/>
      <c r="BO9195" s="50"/>
      <c r="BP9195" s="50"/>
      <c r="BQ9195" s="50"/>
      <c r="BR9195" s="50"/>
      <c r="BS9195" s="50"/>
      <c r="BT9195" s="50"/>
      <c r="BU9195" s="50"/>
      <c r="BV9195" s="50"/>
      <c r="BW9195" s="50"/>
      <c r="BX9195" s="50"/>
      <c r="BY9195" s="50"/>
      <c r="BZ9195" s="50"/>
      <c r="CA9195" s="50"/>
      <c r="CB9195" s="50"/>
      <c r="CC9195" s="50"/>
      <c r="CD9195" s="50"/>
      <c r="CE9195" s="50"/>
      <c r="CF9195" s="50"/>
      <c r="CG9195" s="50"/>
      <c r="CH9195" s="50"/>
      <c r="CI9195" s="50"/>
      <c r="CJ9195" s="50"/>
      <c r="CK9195" s="50"/>
      <c r="CL9195" s="50"/>
      <c r="CM9195" s="50"/>
      <c r="CN9195" s="50"/>
      <c r="CO9195" s="50"/>
      <c r="CP9195" s="50"/>
      <c r="CQ9195" s="50"/>
      <c r="CR9195" s="50"/>
      <c r="CS9195" s="50"/>
      <c r="CT9195" s="50"/>
      <c r="CU9195" s="50"/>
      <c r="CV9195" s="50"/>
      <c r="CW9195" s="50"/>
      <c r="CX9195" s="50"/>
      <c r="CY9195" s="50"/>
      <c r="CZ9195" s="50"/>
      <c r="DA9195" s="50"/>
      <c r="DB9195" s="50"/>
      <c r="DC9195" s="50"/>
      <c r="DD9195" s="50"/>
      <c r="DE9195" s="50"/>
      <c r="DF9195" s="50"/>
      <c r="DG9195" s="50"/>
    </row>
    <row r="9196" spans="1:111" x14ac:dyDescent="0.2">
      <c r="A9196" s="395"/>
      <c r="B9196" s="395"/>
      <c r="C9196" s="395"/>
      <c r="D9196" s="54"/>
      <c r="E9196" s="312"/>
      <c r="F9196" s="192"/>
      <c r="G9196" s="192"/>
      <c r="H9196" s="50"/>
      <c r="I9196" s="50"/>
      <c r="J9196" s="50"/>
      <c r="K9196" s="50"/>
      <c r="L9196" s="50"/>
      <c r="M9196" s="50"/>
      <c r="N9196" s="50"/>
      <c r="O9196" s="50"/>
      <c r="P9196" s="50"/>
      <c r="Q9196" s="50"/>
      <c r="R9196" s="50"/>
      <c r="S9196" s="50"/>
      <c r="T9196" s="50"/>
      <c r="U9196" s="50"/>
      <c r="V9196" s="50"/>
      <c r="W9196" s="50"/>
      <c r="X9196" s="50"/>
      <c r="Y9196" s="50"/>
      <c r="Z9196" s="50"/>
      <c r="AA9196" s="50"/>
      <c r="AB9196" s="50"/>
      <c r="AC9196" s="50"/>
      <c r="AD9196" s="50"/>
      <c r="AE9196" s="50"/>
      <c r="AF9196" s="50"/>
      <c r="AG9196" s="50"/>
      <c r="AH9196" s="50"/>
      <c r="AI9196" s="50"/>
      <c r="AJ9196" s="50"/>
      <c r="AK9196" s="50"/>
      <c r="AL9196" s="50"/>
      <c r="AM9196" s="50"/>
      <c r="AN9196" s="50"/>
      <c r="AO9196" s="50"/>
      <c r="AP9196" s="50"/>
      <c r="AQ9196" s="50"/>
      <c r="AR9196" s="50"/>
      <c r="AS9196" s="50"/>
      <c r="AT9196" s="50"/>
      <c r="AU9196" s="50"/>
      <c r="AV9196" s="50"/>
      <c r="AW9196" s="50"/>
      <c r="AX9196" s="50"/>
      <c r="AY9196" s="50"/>
      <c r="AZ9196" s="50"/>
      <c r="BA9196" s="50"/>
      <c r="BB9196" s="50"/>
      <c r="BC9196" s="50"/>
      <c r="BD9196" s="50"/>
      <c r="BE9196" s="50"/>
      <c r="BF9196" s="50"/>
      <c r="BG9196" s="50"/>
      <c r="BH9196" s="50"/>
      <c r="BI9196" s="50"/>
      <c r="BJ9196" s="50"/>
      <c r="BK9196" s="50"/>
      <c r="BL9196" s="50"/>
      <c r="BM9196" s="50"/>
      <c r="BN9196" s="50"/>
      <c r="BO9196" s="50"/>
      <c r="BP9196" s="50"/>
      <c r="BQ9196" s="50"/>
      <c r="BR9196" s="50"/>
      <c r="BS9196" s="50"/>
      <c r="BT9196" s="50"/>
      <c r="BU9196" s="50"/>
      <c r="BV9196" s="50"/>
      <c r="BW9196" s="50"/>
      <c r="BX9196" s="50"/>
      <c r="BY9196" s="50"/>
      <c r="BZ9196" s="50"/>
      <c r="CA9196" s="50"/>
      <c r="CB9196" s="50"/>
      <c r="CC9196" s="50"/>
      <c r="CD9196" s="50"/>
      <c r="CE9196" s="50"/>
      <c r="CF9196" s="50"/>
      <c r="CG9196" s="50"/>
      <c r="CH9196" s="50"/>
      <c r="CI9196" s="50"/>
      <c r="CJ9196" s="50"/>
      <c r="CK9196" s="50"/>
      <c r="CL9196" s="50"/>
      <c r="CM9196" s="50"/>
      <c r="CN9196" s="50"/>
      <c r="CO9196" s="50"/>
      <c r="CP9196" s="50"/>
      <c r="CQ9196" s="50"/>
      <c r="CR9196" s="50"/>
      <c r="CS9196" s="50"/>
      <c r="CT9196" s="50"/>
      <c r="CU9196" s="50"/>
      <c r="CV9196" s="50"/>
      <c r="CW9196" s="50"/>
      <c r="CX9196" s="50"/>
      <c r="CY9196" s="50"/>
      <c r="CZ9196" s="50"/>
      <c r="DA9196" s="50"/>
      <c r="DB9196" s="50"/>
      <c r="DC9196" s="50"/>
      <c r="DD9196" s="50"/>
      <c r="DE9196" s="50"/>
      <c r="DF9196" s="50"/>
      <c r="DG9196" s="50"/>
    </row>
    <row r="9197" spans="1:111" x14ac:dyDescent="0.2">
      <c r="A9197" s="212"/>
      <c r="B9197" s="212"/>
      <c r="C9197" s="212"/>
      <c r="D9197" s="267"/>
      <c r="E9197" s="312"/>
      <c r="F9197" s="192"/>
      <c r="G9197" s="192"/>
      <c r="H9197" s="50"/>
      <c r="I9197" s="50"/>
      <c r="J9197" s="50"/>
      <c r="K9197" s="50"/>
      <c r="L9197" s="50"/>
      <c r="M9197" s="50"/>
      <c r="N9197" s="50"/>
      <c r="O9197" s="50"/>
      <c r="P9197" s="50"/>
      <c r="Q9197" s="50"/>
      <c r="R9197" s="50"/>
      <c r="S9197" s="50"/>
      <c r="T9197" s="50"/>
      <c r="U9197" s="50"/>
      <c r="V9197" s="50"/>
      <c r="W9197" s="50"/>
      <c r="X9197" s="50"/>
      <c r="Y9197" s="50"/>
      <c r="Z9197" s="50"/>
      <c r="AA9197" s="50"/>
      <c r="AB9197" s="50"/>
      <c r="AC9197" s="50"/>
      <c r="AD9197" s="50"/>
      <c r="AE9197" s="50"/>
      <c r="AF9197" s="50"/>
      <c r="AG9197" s="50"/>
      <c r="AH9197" s="50"/>
      <c r="AI9197" s="50"/>
      <c r="AJ9197" s="50"/>
      <c r="AK9197" s="50"/>
      <c r="AL9197" s="50"/>
      <c r="AM9197" s="50"/>
      <c r="AN9197" s="50"/>
      <c r="AO9197" s="50"/>
      <c r="AP9197" s="50"/>
      <c r="AQ9197" s="50"/>
      <c r="AR9197" s="50"/>
      <c r="AS9197" s="50"/>
      <c r="AT9197" s="50"/>
      <c r="AU9197" s="50"/>
      <c r="AV9197" s="50"/>
      <c r="AW9197" s="50"/>
      <c r="AX9197" s="50"/>
      <c r="AY9197" s="50"/>
      <c r="AZ9197" s="50"/>
      <c r="BA9197" s="50"/>
      <c r="BB9197" s="50"/>
      <c r="BC9197" s="50"/>
      <c r="BD9197" s="50"/>
      <c r="BE9197" s="50"/>
      <c r="BF9197" s="50"/>
      <c r="BG9197" s="50"/>
      <c r="BH9197" s="50"/>
      <c r="BI9197" s="50"/>
      <c r="BJ9197" s="50"/>
      <c r="BK9197" s="50"/>
      <c r="BL9197" s="50"/>
      <c r="BM9197" s="50"/>
      <c r="BN9197" s="50"/>
      <c r="BO9197" s="50"/>
      <c r="BP9197" s="50"/>
      <c r="BQ9197" s="50"/>
      <c r="BR9197" s="50"/>
      <c r="BS9197" s="50"/>
      <c r="BT9197" s="50"/>
      <c r="BU9197" s="50"/>
      <c r="BV9197" s="50"/>
      <c r="BW9197" s="50"/>
      <c r="BX9197" s="50"/>
      <c r="BY9197" s="50"/>
      <c r="BZ9197" s="50"/>
      <c r="CA9197" s="50"/>
      <c r="CB9197" s="50"/>
      <c r="CC9197" s="50"/>
      <c r="CD9197" s="50"/>
      <c r="CE9197" s="50"/>
      <c r="CF9197" s="50"/>
      <c r="CG9197" s="50"/>
      <c r="CH9197" s="50"/>
      <c r="CI9197" s="50"/>
      <c r="CJ9197" s="50"/>
      <c r="CK9197" s="50"/>
      <c r="CL9197" s="50"/>
      <c r="CM9197" s="50"/>
      <c r="CN9197" s="50"/>
      <c r="CO9197" s="50"/>
      <c r="CP9197" s="50"/>
      <c r="CQ9197" s="50"/>
      <c r="CR9197" s="50"/>
      <c r="CS9197" s="50"/>
      <c r="CT9197" s="50"/>
      <c r="CU9197" s="50"/>
      <c r="CV9197" s="50"/>
      <c r="CW9197" s="50"/>
      <c r="CX9197" s="50"/>
      <c r="CY9197" s="50"/>
      <c r="CZ9197" s="50"/>
      <c r="DA9197" s="50"/>
      <c r="DB9197" s="50"/>
      <c r="DC9197" s="50"/>
      <c r="DD9197" s="50"/>
      <c r="DE9197" s="50"/>
      <c r="DF9197" s="50"/>
      <c r="DG9197" s="50"/>
    </row>
    <row r="9198" spans="1:111" x14ac:dyDescent="0.2">
      <c r="A9198" s="212"/>
      <c r="B9198" s="212"/>
      <c r="C9198" s="212"/>
      <c r="D9198" s="268"/>
      <c r="E9198" s="312"/>
      <c r="F9198" s="192"/>
      <c r="G9198" s="192"/>
      <c r="H9198" s="50"/>
      <c r="I9198" s="50"/>
      <c r="J9198" s="50"/>
      <c r="K9198" s="50"/>
      <c r="L9198" s="50"/>
      <c r="M9198" s="50"/>
      <c r="N9198" s="50"/>
      <c r="O9198" s="50"/>
      <c r="P9198" s="50"/>
      <c r="Q9198" s="50"/>
      <c r="R9198" s="50"/>
      <c r="S9198" s="50"/>
      <c r="T9198" s="50"/>
      <c r="U9198" s="50"/>
      <c r="V9198" s="50"/>
      <c r="W9198" s="50"/>
      <c r="X9198" s="50"/>
      <c r="Y9198" s="50"/>
      <c r="Z9198" s="50"/>
      <c r="AA9198" s="50"/>
      <c r="AB9198" s="50"/>
      <c r="AC9198" s="50"/>
      <c r="AD9198" s="50"/>
      <c r="AE9198" s="50"/>
      <c r="AF9198" s="50"/>
      <c r="AG9198" s="50"/>
      <c r="AH9198" s="50"/>
      <c r="AI9198" s="50"/>
      <c r="AJ9198" s="50"/>
      <c r="AK9198" s="50"/>
      <c r="AL9198" s="50"/>
      <c r="AM9198" s="50"/>
      <c r="AN9198" s="50"/>
      <c r="AO9198" s="50"/>
      <c r="AP9198" s="50"/>
      <c r="AQ9198" s="50"/>
      <c r="AR9198" s="50"/>
      <c r="AS9198" s="50"/>
      <c r="AT9198" s="50"/>
      <c r="AU9198" s="50"/>
      <c r="AV9198" s="50"/>
      <c r="AW9198" s="50"/>
      <c r="AX9198" s="50"/>
      <c r="AY9198" s="50"/>
      <c r="AZ9198" s="50"/>
      <c r="BA9198" s="50"/>
      <c r="BB9198" s="50"/>
      <c r="BC9198" s="50"/>
      <c r="BD9198" s="50"/>
      <c r="BE9198" s="50"/>
      <c r="BF9198" s="50"/>
      <c r="BG9198" s="50"/>
      <c r="BH9198" s="50"/>
      <c r="BI9198" s="50"/>
      <c r="BJ9198" s="50"/>
      <c r="BK9198" s="50"/>
      <c r="BL9198" s="50"/>
      <c r="BM9198" s="50"/>
      <c r="BN9198" s="50"/>
      <c r="BO9198" s="50"/>
      <c r="BP9198" s="50"/>
      <c r="BQ9198" s="50"/>
      <c r="BR9198" s="50"/>
      <c r="BS9198" s="50"/>
      <c r="BT9198" s="50"/>
      <c r="BU9198" s="50"/>
      <c r="BV9198" s="50"/>
      <c r="BW9198" s="50"/>
      <c r="BX9198" s="50"/>
      <c r="BY9198" s="50"/>
      <c r="BZ9198" s="50"/>
      <c r="CA9198" s="50"/>
      <c r="CB9198" s="50"/>
      <c r="CC9198" s="50"/>
      <c r="CD9198" s="50"/>
      <c r="CE9198" s="50"/>
      <c r="CF9198" s="50"/>
      <c r="CG9198" s="50"/>
      <c r="CH9198" s="50"/>
      <c r="CI9198" s="50"/>
      <c r="CJ9198" s="50"/>
      <c r="CK9198" s="50"/>
      <c r="CL9198" s="50"/>
      <c r="CM9198" s="50"/>
      <c r="CN9198" s="50"/>
      <c r="CO9198" s="50"/>
      <c r="CP9198" s="50"/>
      <c r="CQ9198" s="50"/>
      <c r="CR9198" s="50"/>
      <c r="CS9198" s="50"/>
      <c r="CT9198" s="50"/>
      <c r="CU9198" s="50"/>
      <c r="CV9198" s="50"/>
      <c r="CW9198" s="50"/>
      <c r="CX9198" s="50"/>
      <c r="CY9198" s="50"/>
      <c r="CZ9198" s="50"/>
      <c r="DA9198" s="50"/>
      <c r="DB9198" s="50"/>
      <c r="DC9198" s="50"/>
      <c r="DD9198" s="50"/>
      <c r="DE9198" s="50"/>
      <c r="DF9198" s="50"/>
      <c r="DG9198" s="50"/>
    </row>
    <row r="9199" spans="1:111" x14ac:dyDescent="0.2">
      <c r="A9199" s="212"/>
      <c r="B9199" s="212"/>
      <c r="C9199" s="212"/>
      <c r="D9199" s="54"/>
      <c r="E9199" s="312"/>
      <c r="F9199" s="192"/>
      <c r="G9199" s="192"/>
      <c r="H9199" s="50"/>
      <c r="I9199" s="50"/>
      <c r="J9199" s="50"/>
      <c r="K9199" s="50"/>
      <c r="L9199" s="50"/>
      <c r="M9199" s="50"/>
      <c r="N9199" s="50"/>
      <c r="O9199" s="50"/>
      <c r="P9199" s="50"/>
      <c r="Q9199" s="50"/>
      <c r="R9199" s="50"/>
      <c r="S9199" s="50"/>
      <c r="T9199" s="50"/>
      <c r="U9199" s="50"/>
      <c r="V9199" s="50"/>
      <c r="W9199" s="50"/>
      <c r="X9199" s="50"/>
      <c r="Y9199" s="50"/>
      <c r="Z9199" s="50"/>
      <c r="AA9199" s="50"/>
      <c r="AB9199" s="50"/>
      <c r="AC9199" s="50"/>
      <c r="AD9199" s="50"/>
      <c r="AE9199" s="50"/>
      <c r="AF9199" s="50"/>
      <c r="AG9199" s="50"/>
      <c r="AH9199" s="50"/>
      <c r="AI9199" s="50"/>
      <c r="AJ9199" s="50"/>
      <c r="AK9199" s="50"/>
      <c r="AL9199" s="50"/>
      <c r="AM9199" s="50"/>
      <c r="AN9199" s="50"/>
      <c r="AO9199" s="50"/>
      <c r="AP9199" s="50"/>
      <c r="AQ9199" s="50"/>
      <c r="AR9199" s="50"/>
      <c r="AS9199" s="50"/>
      <c r="AT9199" s="50"/>
      <c r="AU9199" s="50"/>
      <c r="AV9199" s="50"/>
      <c r="AW9199" s="50"/>
      <c r="AX9199" s="50"/>
      <c r="AY9199" s="50"/>
      <c r="AZ9199" s="50"/>
      <c r="BA9199" s="50"/>
      <c r="BB9199" s="50"/>
      <c r="BC9199" s="50"/>
      <c r="BD9199" s="50"/>
      <c r="BE9199" s="50"/>
      <c r="BF9199" s="50"/>
      <c r="BG9199" s="50"/>
      <c r="BH9199" s="50"/>
      <c r="BI9199" s="50"/>
      <c r="BJ9199" s="50"/>
      <c r="BK9199" s="50"/>
      <c r="BL9199" s="50"/>
      <c r="BM9199" s="50"/>
      <c r="BN9199" s="50"/>
      <c r="BO9199" s="50"/>
      <c r="BP9199" s="50"/>
      <c r="BQ9199" s="50"/>
      <c r="BR9199" s="50"/>
      <c r="BS9199" s="50"/>
      <c r="BT9199" s="50"/>
      <c r="BU9199" s="50"/>
      <c r="BV9199" s="50"/>
      <c r="BW9199" s="50"/>
      <c r="BX9199" s="50"/>
      <c r="BY9199" s="50"/>
      <c r="BZ9199" s="50"/>
      <c r="CA9199" s="50"/>
      <c r="CB9199" s="50"/>
      <c r="CC9199" s="50"/>
      <c r="CD9199" s="50"/>
      <c r="CE9199" s="50"/>
      <c r="CF9199" s="50"/>
      <c r="CG9199" s="50"/>
      <c r="CH9199" s="50"/>
      <c r="CI9199" s="50"/>
      <c r="CJ9199" s="50"/>
      <c r="CK9199" s="50"/>
      <c r="CL9199" s="50"/>
      <c r="CM9199" s="50"/>
      <c r="CN9199" s="50"/>
      <c r="CO9199" s="50"/>
      <c r="CP9199" s="50"/>
      <c r="CQ9199" s="50"/>
      <c r="CR9199" s="50"/>
      <c r="CS9199" s="50"/>
      <c r="CT9199" s="50"/>
      <c r="CU9199" s="50"/>
      <c r="CV9199" s="50"/>
      <c r="CW9199" s="50"/>
      <c r="CX9199" s="50"/>
      <c r="CY9199" s="50"/>
      <c r="CZ9199" s="50"/>
      <c r="DA9199" s="50"/>
      <c r="DB9199" s="50"/>
      <c r="DC9199" s="50"/>
      <c r="DD9199" s="50"/>
      <c r="DE9199" s="50"/>
      <c r="DF9199" s="50"/>
      <c r="DG9199" s="50"/>
    </row>
    <row r="9200" spans="1:111" x14ac:dyDescent="0.2">
      <c r="A9200" s="212"/>
      <c r="B9200" s="212"/>
      <c r="C9200" s="212"/>
      <c r="E9200" s="312"/>
      <c r="F9200" s="192"/>
      <c r="G9200" s="192"/>
      <c r="H9200" s="50"/>
      <c r="I9200" s="50"/>
      <c r="J9200" s="50"/>
      <c r="K9200" s="50"/>
      <c r="L9200" s="50"/>
      <c r="M9200" s="50"/>
      <c r="N9200" s="50"/>
      <c r="O9200" s="50"/>
      <c r="P9200" s="50"/>
      <c r="Q9200" s="50"/>
      <c r="R9200" s="50"/>
      <c r="S9200" s="50"/>
      <c r="T9200" s="50"/>
      <c r="U9200" s="50"/>
      <c r="V9200" s="50"/>
      <c r="W9200" s="50"/>
      <c r="X9200" s="50"/>
      <c r="Y9200" s="50"/>
      <c r="Z9200" s="50"/>
      <c r="AA9200" s="50"/>
      <c r="AB9200" s="50"/>
      <c r="AC9200" s="50"/>
      <c r="AD9200" s="50"/>
      <c r="AE9200" s="50"/>
      <c r="AF9200" s="50"/>
      <c r="AG9200" s="50"/>
      <c r="AH9200" s="50"/>
      <c r="AI9200" s="50"/>
      <c r="AJ9200" s="50"/>
      <c r="AK9200" s="50"/>
      <c r="AL9200" s="50"/>
      <c r="AM9200" s="50"/>
      <c r="AN9200" s="50"/>
      <c r="AO9200" s="50"/>
      <c r="AP9200" s="50"/>
      <c r="AQ9200" s="50"/>
      <c r="AR9200" s="50"/>
      <c r="AS9200" s="50"/>
      <c r="AT9200" s="50"/>
      <c r="AU9200" s="50"/>
      <c r="AV9200" s="50"/>
      <c r="AW9200" s="50"/>
      <c r="AX9200" s="50"/>
      <c r="AY9200" s="50"/>
      <c r="AZ9200" s="50"/>
      <c r="BA9200" s="50"/>
      <c r="BB9200" s="50"/>
      <c r="BC9200" s="50"/>
      <c r="BD9200" s="50"/>
      <c r="BE9200" s="50"/>
      <c r="BF9200" s="50"/>
      <c r="BG9200" s="50"/>
      <c r="BH9200" s="50"/>
      <c r="BI9200" s="50"/>
      <c r="BJ9200" s="50"/>
      <c r="BK9200" s="50"/>
      <c r="BL9200" s="50"/>
      <c r="BM9200" s="50"/>
      <c r="BN9200" s="50"/>
      <c r="BO9200" s="50"/>
      <c r="BP9200" s="50"/>
      <c r="BQ9200" s="50"/>
      <c r="BR9200" s="50"/>
      <c r="BS9200" s="50"/>
      <c r="BT9200" s="50"/>
      <c r="BU9200" s="50"/>
      <c r="BV9200" s="50"/>
      <c r="BW9200" s="50"/>
      <c r="BX9200" s="50"/>
      <c r="BY9200" s="50"/>
      <c r="BZ9200" s="50"/>
      <c r="CA9200" s="50"/>
      <c r="CB9200" s="50"/>
      <c r="CC9200" s="50"/>
      <c r="CD9200" s="50"/>
      <c r="CE9200" s="50"/>
      <c r="CF9200" s="50"/>
      <c r="CG9200" s="50"/>
      <c r="CH9200" s="50"/>
      <c r="CI9200" s="50"/>
      <c r="CJ9200" s="50"/>
      <c r="CK9200" s="50"/>
      <c r="CL9200" s="50"/>
      <c r="CM9200" s="50"/>
      <c r="CN9200" s="50"/>
      <c r="CO9200" s="50"/>
      <c r="CP9200" s="50"/>
      <c r="CQ9200" s="50"/>
      <c r="CR9200" s="50"/>
      <c r="CS9200" s="50"/>
      <c r="CT9200" s="50"/>
      <c r="CU9200" s="50"/>
      <c r="CV9200" s="50"/>
      <c r="CW9200" s="50"/>
      <c r="CX9200" s="50"/>
      <c r="CY9200" s="50"/>
      <c r="CZ9200" s="50"/>
      <c r="DA9200" s="50"/>
      <c r="DB9200" s="50"/>
      <c r="DC9200" s="50"/>
      <c r="DD9200" s="50"/>
      <c r="DE9200" s="50"/>
      <c r="DF9200" s="50"/>
      <c r="DG9200" s="50"/>
    </row>
    <row r="9201" spans="1:111" x14ac:dyDescent="0.2">
      <c r="A9201" s="212"/>
      <c r="B9201" s="212"/>
      <c r="C9201" s="212"/>
      <c r="D9201" s="54"/>
      <c r="E9201" s="312"/>
      <c r="F9201" s="192"/>
      <c r="G9201" s="192"/>
      <c r="H9201" s="50"/>
      <c r="I9201" s="50"/>
      <c r="J9201" s="50"/>
      <c r="K9201" s="50"/>
      <c r="L9201" s="50"/>
      <c r="M9201" s="50"/>
      <c r="N9201" s="50"/>
      <c r="O9201" s="50"/>
      <c r="P9201" s="50"/>
      <c r="Q9201" s="50"/>
      <c r="R9201" s="50"/>
      <c r="S9201" s="50"/>
      <c r="T9201" s="50"/>
      <c r="U9201" s="50"/>
      <c r="V9201" s="50"/>
      <c r="W9201" s="50"/>
      <c r="X9201" s="50"/>
      <c r="Y9201" s="50"/>
      <c r="Z9201" s="50"/>
      <c r="AA9201" s="50"/>
      <c r="AB9201" s="50"/>
      <c r="AC9201" s="50"/>
      <c r="AD9201" s="50"/>
      <c r="AE9201" s="50"/>
      <c r="AF9201" s="50"/>
      <c r="AG9201" s="50"/>
      <c r="AH9201" s="50"/>
      <c r="AI9201" s="50"/>
      <c r="AJ9201" s="50"/>
      <c r="AK9201" s="50"/>
      <c r="AL9201" s="50"/>
      <c r="AM9201" s="50"/>
      <c r="AN9201" s="50"/>
      <c r="AO9201" s="50"/>
      <c r="AP9201" s="50"/>
      <c r="AQ9201" s="50"/>
      <c r="AR9201" s="50"/>
      <c r="AS9201" s="50"/>
      <c r="AT9201" s="50"/>
      <c r="AU9201" s="50"/>
      <c r="AV9201" s="50"/>
      <c r="AW9201" s="50"/>
      <c r="AX9201" s="50"/>
      <c r="AY9201" s="50"/>
      <c r="AZ9201" s="50"/>
      <c r="BA9201" s="50"/>
      <c r="BB9201" s="50"/>
      <c r="BC9201" s="50"/>
      <c r="BD9201" s="50"/>
      <c r="BE9201" s="50"/>
      <c r="BF9201" s="50"/>
      <c r="BG9201" s="50"/>
      <c r="BH9201" s="50"/>
      <c r="BI9201" s="50"/>
      <c r="BJ9201" s="50"/>
      <c r="BK9201" s="50"/>
      <c r="BL9201" s="50"/>
      <c r="BM9201" s="50"/>
      <c r="BN9201" s="50"/>
      <c r="BO9201" s="50"/>
      <c r="BP9201" s="50"/>
      <c r="BQ9201" s="50"/>
      <c r="BR9201" s="50"/>
      <c r="BS9201" s="50"/>
      <c r="BT9201" s="50"/>
      <c r="BU9201" s="50"/>
      <c r="BV9201" s="50"/>
      <c r="BW9201" s="50"/>
      <c r="BX9201" s="50"/>
      <c r="BY9201" s="50"/>
      <c r="BZ9201" s="50"/>
      <c r="CA9201" s="50"/>
      <c r="CB9201" s="50"/>
      <c r="CC9201" s="50"/>
      <c r="CD9201" s="50"/>
      <c r="CE9201" s="50"/>
      <c r="CF9201" s="50"/>
      <c r="CG9201" s="50"/>
      <c r="CH9201" s="50"/>
      <c r="CI9201" s="50"/>
      <c r="CJ9201" s="50"/>
      <c r="CK9201" s="50"/>
      <c r="CL9201" s="50"/>
      <c r="CM9201" s="50"/>
      <c r="CN9201" s="50"/>
      <c r="CO9201" s="50"/>
      <c r="CP9201" s="50"/>
      <c r="CQ9201" s="50"/>
      <c r="CR9201" s="50"/>
      <c r="CS9201" s="50"/>
      <c r="CT9201" s="50"/>
      <c r="CU9201" s="50"/>
      <c r="CV9201" s="50"/>
      <c r="CW9201" s="50"/>
      <c r="CX9201" s="50"/>
      <c r="CY9201" s="50"/>
      <c r="CZ9201" s="50"/>
      <c r="DA9201" s="50"/>
      <c r="DB9201" s="50"/>
      <c r="DC9201" s="50"/>
      <c r="DD9201" s="50"/>
      <c r="DE9201" s="50"/>
      <c r="DF9201" s="50"/>
      <c r="DG9201" s="50"/>
    </row>
    <row r="9202" spans="1:111" x14ac:dyDescent="0.2">
      <c r="A9202" s="212"/>
      <c r="B9202" s="212"/>
      <c r="C9202" s="212"/>
      <c r="E9202" s="312"/>
      <c r="F9202" s="192"/>
      <c r="G9202" s="192"/>
      <c r="H9202" s="50"/>
      <c r="I9202" s="50"/>
      <c r="J9202" s="50"/>
      <c r="K9202" s="50"/>
      <c r="L9202" s="50"/>
      <c r="M9202" s="50"/>
      <c r="N9202" s="50"/>
      <c r="O9202" s="50"/>
      <c r="P9202" s="50"/>
      <c r="Q9202" s="50"/>
      <c r="R9202" s="50"/>
      <c r="S9202" s="50"/>
      <c r="T9202" s="50"/>
      <c r="U9202" s="50"/>
      <c r="V9202" s="50"/>
      <c r="W9202" s="50"/>
      <c r="X9202" s="50"/>
      <c r="Y9202" s="50"/>
      <c r="Z9202" s="50"/>
      <c r="AA9202" s="50"/>
      <c r="AB9202" s="50"/>
      <c r="AC9202" s="50"/>
      <c r="AD9202" s="50"/>
      <c r="AE9202" s="50"/>
      <c r="AF9202" s="50"/>
      <c r="AG9202" s="50"/>
      <c r="AH9202" s="50"/>
      <c r="AI9202" s="50"/>
      <c r="AJ9202" s="50"/>
      <c r="AK9202" s="50"/>
      <c r="AL9202" s="50"/>
      <c r="AM9202" s="50"/>
      <c r="AN9202" s="50"/>
      <c r="AO9202" s="50"/>
      <c r="AP9202" s="50"/>
      <c r="AQ9202" s="50"/>
      <c r="AR9202" s="50"/>
      <c r="AS9202" s="50"/>
      <c r="AT9202" s="50"/>
      <c r="AU9202" s="50"/>
      <c r="AV9202" s="50"/>
      <c r="AW9202" s="50"/>
      <c r="AX9202" s="50"/>
      <c r="AY9202" s="50"/>
      <c r="AZ9202" s="50"/>
      <c r="BA9202" s="50"/>
      <c r="BB9202" s="50"/>
      <c r="BC9202" s="50"/>
      <c r="BD9202" s="50"/>
      <c r="BE9202" s="50"/>
      <c r="BF9202" s="50"/>
      <c r="BG9202" s="50"/>
      <c r="BH9202" s="50"/>
      <c r="BI9202" s="50"/>
      <c r="BJ9202" s="50"/>
      <c r="BK9202" s="50"/>
      <c r="BL9202" s="50"/>
      <c r="BM9202" s="50"/>
      <c r="BN9202" s="50"/>
      <c r="BO9202" s="50"/>
      <c r="BP9202" s="50"/>
      <c r="BQ9202" s="50"/>
      <c r="BR9202" s="50"/>
      <c r="BS9202" s="50"/>
      <c r="BT9202" s="50"/>
      <c r="BU9202" s="50"/>
      <c r="BV9202" s="50"/>
      <c r="BW9202" s="50"/>
      <c r="BX9202" s="50"/>
      <c r="BY9202" s="50"/>
      <c r="BZ9202" s="50"/>
      <c r="CA9202" s="50"/>
      <c r="CB9202" s="50"/>
      <c r="CC9202" s="50"/>
      <c r="CD9202" s="50"/>
      <c r="CE9202" s="50"/>
      <c r="CF9202" s="50"/>
      <c r="CG9202" s="50"/>
      <c r="CH9202" s="50"/>
      <c r="CI9202" s="50"/>
      <c r="CJ9202" s="50"/>
      <c r="CK9202" s="50"/>
      <c r="CL9202" s="50"/>
      <c r="CM9202" s="50"/>
      <c r="CN9202" s="50"/>
      <c r="CO9202" s="50"/>
      <c r="CP9202" s="50"/>
      <c r="CQ9202" s="50"/>
      <c r="CR9202" s="50"/>
      <c r="CS9202" s="50"/>
      <c r="CT9202" s="50"/>
      <c r="CU9202" s="50"/>
      <c r="CV9202" s="50"/>
      <c r="CW9202" s="50"/>
      <c r="CX9202" s="50"/>
      <c r="CY9202" s="50"/>
      <c r="CZ9202" s="50"/>
      <c r="DA9202" s="50"/>
      <c r="DB9202" s="50"/>
      <c r="DC9202" s="50"/>
      <c r="DD9202" s="50"/>
      <c r="DE9202" s="50"/>
      <c r="DF9202" s="50"/>
      <c r="DG9202" s="50"/>
    </row>
    <row r="9203" spans="1:111" x14ac:dyDescent="0.2">
      <c r="A9203" s="212"/>
      <c r="B9203" s="212"/>
      <c r="C9203" s="212"/>
      <c r="E9203" s="312"/>
      <c r="F9203" s="192"/>
      <c r="G9203" s="192"/>
      <c r="H9203" s="50"/>
      <c r="I9203" s="50"/>
      <c r="J9203" s="50"/>
      <c r="K9203" s="50"/>
      <c r="L9203" s="50"/>
      <c r="M9203" s="50"/>
      <c r="N9203" s="50"/>
      <c r="O9203" s="50"/>
      <c r="P9203" s="50"/>
      <c r="Q9203" s="50"/>
      <c r="R9203" s="50"/>
      <c r="S9203" s="50"/>
      <c r="T9203" s="50"/>
      <c r="U9203" s="50"/>
      <c r="V9203" s="50"/>
      <c r="W9203" s="50"/>
      <c r="X9203" s="50"/>
      <c r="Y9203" s="50"/>
      <c r="Z9203" s="50"/>
      <c r="AA9203" s="50"/>
      <c r="AB9203" s="50"/>
      <c r="AC9203" s="50"/>
      <c r="AD9203" s="50"/>
      <c r="AE9203" s="50"/>
      <c r="AF9203" s="50"/>
      <c r="AG9203" s="50"/>
      <c r="AH9203" s="50"/>
      <c r="AI9203" s="50"/>
      <c r="AJ9203" s="50"/>
      <c r="AK9203" s="50"/>
      <c r="AL9203" s="50"/>
      <c r="AM9203" s="50"/>
      <c r="AN9203" s="50"/>
      <c r="AO9203" s="50"/>
      <c r="AP9203" s="50"/>
      <c r="AQ9203" s="50"/>
      <c r="AR9203" s="50"/>
      <c r="AS9203" s="50"/>
      <c r="AT9203" s="50"/>
      <c r="AU9203" s="50"/>
      <c r="AV9203" s="50"/>
      <c r="AW9203" s="50"/>
      <c r="AX9203" s="50"/>
      <c r="AY9203" s="50"/>
      <c r="AZ9203" s="50"/>
      <c r="BA9203" s="50"/>
      <c r="BB9203" s="50"/>
      <c r="BC9203" s="50"/>
      <c r="BD9203" s="50"/>
      <c r="BE9203" s="50"/>
      <c r="BF9203" s="50"/>
      <c r="BG9203" s="50"/>
      <c r="BH9203" s="50"/>
      <c r="BI9203" s="50"/>
      <c r="BJ9203" s="50"/>
      <c r="BK9203" s="50"/>
      <c r="BL9203" s="50"/>
      <c r="BM9203" s="50"/>
      <c r="BN9203" s="50"/>
      <c r="BO9203" s="50"/>
      <c r="BP9203" s="50"/>
      <c r="BQ9203" s="50"/>
      <c r="BR9203" s="50"/>
      <c r="BS9203" s="50"/>
      <c r="BT9203" s="50"/>
      <c r="BU9203" s="50"/>
      <c r="BV9203" s="50"/>
      <c r="BW9203" s="50"/>
      <c r="BX9203" s="50"/>
      <c r="BY9203" s="50"/>
      <c r="BZ9203" s="50"/>
      <c r="CA9203" s="50"/>
      <c r="CB9203" s="50"/>
      <c r="CC9203" s="50"/>
      <c r="CD9203" s="50"/>
      <c r="CE9203" s="50"/>
      <c r="CF9203" s="50"/>
      <c r="CG9203" s="50"/>
      <c r="CH9203" s="50"/>
      <c r="CI9203" s="50"/>
      <c r="CJ9203" s="50"/>
      <c r="CK9203" s="50"/>
      <c r="CL9203" s="50"/>
      <c r="CM9203" s="50"/>
      <c r="CN9203" s="50"/>
      <c r="CO9203" s="50"/>
      <c r="CP9203" s="50"/>
      <c r="CQ9203" s="50"/>
      <c r="CR9203" s="50"/>
      <c r="CS9203" s="50"/>
      <c r="CT9203" s="50"/>
      <c r="CU9203" s="50"/>
      <c r="CV9203" s="50"/>
      <c r="CW9203" s="50"/>
      <c r="CX9203" s="50"/>
      <c r="CY9203" s="50"/>
      <c r="CZ9203" s="50"/>
      <c r="DA9203" s="50"/>
      <c r="DB9203" s="50"/>
      <c r="DC9203" s="50"/>
      <c r="DD9203" s="50"/>
      <c r="DE9203" s="50"/>
      <c r="DF9203" s="50"/>
      <c r="DG9203" s="50"/>
    </row>
    <row r="9204" spans="1:111" x14ac:dyDescent="0.2">
      <c r="A9204" s="212"/>
      <c r="B9204" s="212"/>
      <c r="C9204" s="212"/>
      <c r="E9204" s="312"/>
      <c r="F9204" s="192"/>
      <c r="G9204" s="192"/>
      <c r="H9204" s="50"/>
      <c r="I9204" s="50"/>
      <c r="J9204" s="50"/>
      <c r="K9204" s="50"/>
      <c r="L9204" s="50"/>
      <c r="M9204" s="50"/>
      <c r="N9204" s="50"/>
      <c r="O9204" s="50"/>
      <c r="P9204" s="50"/>
      <c r="Q9204" s="50"/>
      <c r="R9204" s="50"/>
      <c r="S9204" s="50"/>
      <c r="T9204" s="50"/>
      <c r="U9204" s="50"/>
      <c r="V9204" s="50"/>
      <c r="W9204" s="50"/>
      <c r="X9204" s="50"/>
      <c r="Y9204" s="50"/>
      <c r="Z9204" s="50"/>
      <c r="AA9204" s="50"/>
      <c r="AB9204" s="50"/>
      <c r="AC9204" s="50"/>
      <c r="AD9204" s="50"/>
      <c r="AE9204" s="50"/>
      <c r="AF9204" s="50"/>
      <c r="AG9204" s="50"/>
      <c r="AH9204" s="50"/>
      <c r="AI9204" s="50"/>
      <c r="AJ9204" s="50"/>
      <c r="AK9204" s="50"/>
      <c r="AL9204" s="50"/>
      <c r="AM9204" s="50"/>
      <c r="AN9204" s="50"/>
      <c r="AO9204" s="50"/>
      <c r="AP9204" s="50"/>
      <c r="AQ9204" s="50"/>
      <c r="AR9204" s="50"/>
      <c r="AS9204" s="50"/>
      <c r="AT9204" s="50"/>
      <c r="AU9204" s="50"/>
      <c r="AV9204" s="50"/>
      <c r="AW9204" s="50"/>
      <c r="AX9204" s="50"/>
      <c r="AY9204" s="50"/>
      <c r="AZ9204" s="50"/>
      <c r="BA9204" s="50"/>
      <c r="BB9204" s="50"/>
      <c r="BC9204" s="50"/>
      <c r="BD9204" s="50"/>
      <c r="BE9204" s="50"/>
      <c r="BF9204" s="50"/>
      <c r="BG9204" s="50"/>
      <c r="BH9204" s="50"/>
      <c r="BI9204" s="50"/>
      <c r="BJ9204" s="50"/>
      <c r="BK9204" s="50"/>
      <c r="BL9204" s="50"/>
      <c r="BM9204" s="50"/>
      <c r="BN9204" s="50"/>
      <c r="BO9204" s="50"/>
      <c r="BP9204" s="50"/>
      <c r="BQ9204" s="50"/>
      <c r="BR9204" s="50"/>
      <c r="BS9204" s="50"/>
      <c r="BT9204" s="50"/>
      <c r="BU9204" s="50"/>
      <c r="BV9204" s="50"/>
      <c r="BW9204" s="50"/>
      <c r="BX9204" s="50"/>
      <c r="BY9204" s="50"/>
      <c r="BZ9204" s="50"/>
      <c r="CA9204" s="50"/>
      <c r="CB9204" s="50"/>
      <c r="CC9204" s="50"/>
      <c r="CD9204" s="50"/>
      <c r="CE9204" s="50"/>
      <c r="CF9204" s="50"/>
      <c r="CG9204" s="50"/>
      <c r="CH9204" s="50"/>
      <c r="CI9204" s="50"/>
      <c r="CJ9204" s="50"/>
      <c r="CK9204" s="50"/>
      <c r="CL9204" s="50"/>
      <c r="CM9204" s="50"/>
      <c r="CN9204" s="50"/>
      <c r="CO9204" s="50"/>
      <c r="CP9204" s="50"/>
      <c r="CQ9204" s="50"/>
      <c r="CR9204" s="50"/>
      <c r="CS9204" s="50"/>
      <c r="CT9204" s="50"/>
      <c r="CU9204" s="50"/>
      <c r="CV9204" s="50"/>
      <c r="CW9204" s="50"/>
      <c r="CX9204" s="50"/>
      <c r="CY9204" s="50"/>
      <c r="CZ9204" s="50"/>
      <c r="DA9204" s="50"/>
      <c r="DB9204" s="50"/>
      <c r="DC9204" s="50"/>
      <c r="DD9204" s="50"/>
      <c r="DE9204" s="50"/>
      <c r="DF9204" s="50"/>
      <c r="DG9204" s="50"/>
    </row>
    <row r="9205" spans="1:111" x14ac:dyDescent="0.2">
      <c r="A9205" s="212"/>
      <c r="B9205" s="212"/>
      <c r="C9205" s="212"/>
      <c r="E9205" s="182"/>
      <c r="F9205" s="192"/>
      <c r="G9205" s="192"/>
      <c r="H9205" s="50"/>
      <c r="I9205" s="50"/>
      <c r="J9205" s="50"/>
      <c r="K9205" s="50"/>
      <c r="L9205" s="50"/>
      <c r="M9205" s="50"/>
      <c r="N9205" s="50"/>
      <c r="O9205" s="50"/>
      <c r="P9205" s="50"/>
      <c r="Q9205" s="50"/>
      <c r="R9205" s="50"/>
      <c r="S9205" s="50"/>
      <c r="T9205" s="50"/>
      <c r="U9205" s="50"/>
      <c r="V9205" s="50"/>
      <c r="W9205" s="50"/>
      <c r="X9205" s="50"/>
      <c r="Y9205" s="50"/>
      <c r="Z9205" s="50"/>
      <c r="AA9205" s="50"/>
      <c r="AB9205" s="50"/>
      <c r="AC9205" s="50"/>
      <c r="AD9205" s="50"/>
      <c r="AE9205" s="50"/>
      <c r="AF9205" s="50"/>
      <c r="AG9205" s="50"/>
      <c r="AH9205" s="50"/>
      <c r="AI9205" s="50"/>
      <c r="AJ9205" s="50"/>
      <c r="AK9205" s="50"/>
      <c r="AL9205" s="50"/>
      <c r="AM9205" s="50"/>
      <c r="AN9205" s="50"/>
      <c r="AO9205" s="50"/>
      <c r="AP9205" s="50"/>
      <c r="AQ9205" s="50"/>
      <c r="AR9205" s="50"/>
      <c r="AS9205" s="50"/>
      <c r="AT9205" s="50"/>
      <c r="AU9205" s="50"/>
      <c r="AV9205" s="50"/>
      <c r="AW9205" s="50"/>
      <c r="AX9205" s="50"/>
      <c r="AY9205" s="50"/>
      <c r="AZ9205" s="50"/>
      <c r="BA9205" s="50"/>
      <c r="BB9205" s="50"/>
      <c r="BC9205" s="50"/>
      <c r="BD9205" s="50"/>
      <c r="BE9205" s="50"/>
      <c r="BF9205" s="50"/>
      <c r="BG9205" s="50"/>
      <c r="BH9205" s="50"/>
      <c r="BI9205" s="50"/>
      <c r="BJ9205" s="50"/>
      <c r="BK9205" s="50"/>
      <c r="BL9205" s="50"/>
      <c r="BM9205" s="50"/>
      <c r="BN9205" s="50"/>
      <c r="BO9205" s="50"/>
      <c r="BP9205" s="50"/>
      <c r="BQ9205" s="50"/>
      <c r="BR9205" s="50"/>
      <c r="BS9205" s="50"/>
      <c r="BT9205" s="50"/>
      <c r="BU9205" s="50"/>
      <c r="BV9205" s="50"/>
      <c r="BW9205" s="50"/>
      <c r="BX9205" s="50"/>
      <c r="BY9205" s="50"/>
      <c r="BZ9205" s="50"/>
      <c r="CA9205" s="50"/>
      <c r="CB9205" s="50"/>
      <c r="CC9205" s="50"/>
      <c r="CD9205" s="50"/>
      <c r="CE9205" s="50"/>
      <c r="CF9205" s="50"/>
      <c r="CG9205" s="50"/>
      <c r="CH9205" s="50"/>
      <c r="CI9205" s="50"/>
      <c r="CJ9205" s="50"/>
      <c r="CK9205" s="50"/>
      <c r="CL9205" s="50"/>
      <c r="CM9205" s="50"/>
      <c r="CN9205" s="50"/>
      <c r="CO9205" s="50"/>
      <c r="CP9205" s="50"/>
      <c r="CQ9205" s="50"/>
      <c r="CR9205" s="50"/>
      <c r="CS9205" s="50"/>
      <c r="CT9205" s="50"/>
      <c r="CU9205" s="50"/>
      <c r="CV9205" s="50"/>
      <c r="CW9205" s="50"/>
      <c r="CX9205" s="50"/>
      <c r="CY9205" s="50"/>
      <c r="CZ9205" s="50"/>
      <c r="DA9205" s="50"/>
      <c r="DB9205" s="50"/>
      <c r="DC9205" s="50"/>
      <c r="DD9205" s="50"/>
      <c r="DE9205" s="50"/>
      <c r="DF9205" s="50"/>
      <c r="DG9205" s="50"/>
    </row>
    <row r="9206" spans="1:111" x14ac:dyDescent="0.2">
      <c r="A9206" s="212"/>
      <c r="B9206" s="212"/>
      <c r="C9206" s="212"/>
      <c r="E9206" s="182"/>
      <c r="F9206" s="192"/>
      <c r="G9206" s="192"/>
      <c r="H9206" s="50"/>
      <c r="I9206" s="50"/>
      <c r="J9206" s="50"/>
      <c r="K9206" s="50"/>
      <c r="L9206" s="50"/>
      <c r="M9206" s="50"/>
      <c r="N9206" s="50"/>
      <c r="O9206" s="50"/>
      <c r="P9206" s="50"/>
      <c r="Q9206" s="50"/>
      <c r="R9206" s="50"/>
      <c r="S9206" s="50"/>
      <c r="T9206" s="50"/>
      <c r="U9206" s="50"/>
      <c r="V9206" s="50"/>
      <c r="W9206" s="50"/>
      <c r="X9206" s="50"/>
      <c r="Y9206" s="50"/>
      <c r="Z9206" s="50"/>
      <c r="AA9206" s="50"/>
      <c r="AB9206" s="50"/>
      <c r="AC9206" s="50"/>
      <c r="AD9206" s="50"/>
      <c r="AE9206" s="50"/>
      <c r="AF9206" s="50"/>
      <c r="AG9206" s="50"/>
      <c r="AH9206" s="50"/>
      <c r="AI9206" s="50"/>
      <c r="AJ9206" s="50"/>
      <c r="AK9206" s="50"/>
      <c r="AL9206" s="50"/>
      <c r="AM9206" s="50"/>
      <c r="AN9206" s="50"/>
      <c r="AO9206" s="50"/>
      <c r="AP9206" s="50"/>
      <c r="AQ9206" s="50"/>
      <c r="AR9206" s="50"/>
      <c r="AS9206" s="50"/>
      <c r="AT9206" s="50"/>
      <c r="AU9206" s="50"/>
      <c r="AV9206" s="50"/>
      <c r="AW9206" s="50"/>
      <c r="AX9206" s="50"/>
      <c r="AY9206" s="50"/>
      <c r="AZ9206" s="50"/>
      <c r="BA9206" s="50"/>
      <c r="BB9206" s="50"/>
      <c r="BC9206" s="50"/>
      <c r="BD9206" s="50"/>
      <c r="BE9206" s="50"/>
      <c r="BF9206" s="50"/>
      <c r="BG9206" s="50"/>
      <c r="BH9206" s="50"/>
      <c r="BI9206" s="50"/>
      <c r="BJ9206" s="50"/>
      <c r="BK9206" s="50"/>
      <c r="BL9206" s="50"/>
      <c r="BM9206" s="50"/>
      <c r="BN9206" s="50"/>
      <c r="BO9206" s="50"/>
      <c r="BP9206" s="50"/>
      <c r="BQ9206" s="50"/>
      <c r="BR9206" s="50"/>
      <c r="BS9206" s="50"/>
      <c r="BT9206" s="50"/>
      <c r="BU9206" s="50"/>
      <c r="BV9206" s="50"/>
      <c r="BW9206" s="50"/>
      <c r="BX9206" s="50"/>
      <c r="BY9206" s="50"/>
      <c r="BZ9206" s="50"/>
      <c r="CA9206" s="50"/>
      <c r="CB9206" s="50"/>
      <c r="CC9206" s="50"/>
      <c r="CD9206" s="50"/>
      <c r="CE9206" s="50"/>
      <c r="CF9206" s="50"/>
      <c r="CG9206" s="50"/>
      <c r="CH9206" s="50"/>
      <c r="CI9206" s="50"/>
      <c r="CJ9206" s="50"/>
      <c r="CK9206" s="50"/>
      <c r="CL9206" s="50"/>
      <c r="CM9206" s="50"/>
      <c r="CN9206" s="50"/>
      <c r="CO9206" s="50"/>
      <c r="CP9206" s="50"/>
      <c r="CQ9206" s="50"/>
      <c r="CR9206" s="50"/>
      <c r="CS9206" s="50"/>
      <c r="CT9206" s="50"/>
      <c r="CU9206" s="50"/>
      <c r="CV9206" s="50"/>
      <c r="CW9206" s="50"/>
      <c r="CX9206" s="50"/>
      <c r="CY9206" s="50"/>
      <c r="CZ9206" s="50"/>
      <c r="DA9206" s="50"/>
      <c r="DB9206" s="50"/>
      <c r="DC9206" s="50"/>
      <c r="DD9206" s="50"/>
      <c r="DE9206" s="50"/>
      <c r="DF9206" s="50"/>
      <c r="DG9206" s="50"/>
    </row>
    <row r="9207" spans="1:111" x14ac:dyDescent="0.2">
      <c r="A9207" s="212"/>
      <c r="B9207" s="212"/>
      <c r="C9207" s="212"/>
      <c r="E9207" s="182"/>
      <c r="F9207" s="192"/>
      <c r="G9207" s="192"/>
      <c r="H9207" s="50"/>
      <c r="I9207" s="50"/>
      <c r="J9207" s="50"/>
      <c r="K9207" s="50"/>
      <c r="L9207" s="50"/>
      <c r="M9207" s="50"/>
      <c r="N9207" s="50"/>
      <c r="O9207" s="50"/>
      <c r="P9207" s="50"/>
      <c r="Q9207" s="50"/>
      <c r="R9207" s="50"/>
      <c r="S9207" s="50"/>
      <c r="T9207" s="50"/>
      <c r="U9207" s="50"/>
      <c r="V9207" s="50"/>
      <c r="W9207" s="50"/>
      <c r="X9207" s="50"/>
      <c r="Y9207" s="50"/>
      <c r="Z9207" s="50"/>
      <c r="AA9207" s="50"/>
      <c r="AB9207" s="50"/>
      <c r="AC9207" s="50"/>
      <c r="AD9207" s="50"/>
      <c r="AE9207" s="50"/>
      <c r="AF9207" s="50"/>
      <c r="AG9207" s="50"/>
      <c r="AH9207" s="50"/>
      <c r="AI9207" s="50"/>
      <c r="AJ9207" s="50"/>
      <c r="AK9207" s="50"/>
      <c r="AL9207" s="50"/>
      <c r="AM9207" s="50"/>
      <c r="AN9207" s="50"/>
      <c r="AO9207" s="50"/>
      <c r="AP9207" s="50"/>
      <c r="AQ9207" s="50"/>
      <c r="AR9207" s="50"/>
      <c r="AS9207" s="50"/>
      <c r="AT9207" s="50"/>
      <c r="AU9207" s="50"/>
      <c r="AV9207" s="50"/>
      <c r="AW9207" s="50"/>
      <c r="AX9207" s="50"/>
      <c r="AY9207" s="50"/>
      <c r="AZ9207" s="50"/>
      <c r="BA9207" s="50"/>
      <c r="BB9207" s="50"/>
      <c r="BC9207" s="50"/>
      <c r="BD9207" s="50"/>
      <c r="BE9207" s="50"/>
      <c r="BF9207" s="50"/>
      <c r="BG9207" s="50"/>
      <c r="BH9207" s="50"/>
      <c r="BI9207" s="50"/>
      <c r="BJ9207" s="50"/>
      <c r="BK9207" s="50"/>
      <c r="BL9207" s="50"/>
      <c r="BM9207" s="50"/>
      <c r="BN9207" s="50"/>
      <c r="BO9207" s="50"/>
      <c r="BP9207" s="50"/>
      <c r="BQ9207" s="50"/>
      <c r="BR9207" s="50"/>
      <c r="BS9207" s="50"/>
      <c r="BT9207" s="50"/>
      <c r="BU9207" s="50"/>
      <c r="BV9207" s="50"/>
      <c r="BW9207" s="50"/>
      <c r="BX9207" s="50"/>
      <c r="BY9207" s="50"/>
      <c r="BZ9207" s="50"/>
      <c r="CA9207" s="50"/>
      <c r="CB9207" s="50"/>
      <c r="CC9207" s="50"/>
      <c r="CD9207" s="50"/>
      <c r="CE9207" s="50"/>
      <c r="CF9207" s="50"/>
      <c r="CG9207" s="50"/>
      <c r="CH9207" s="50"/>
      <c r="CI9207" s="50"/>
      <c r="CJ9207" s="50"/>
      <c r="CK9207" s="50"/>
      <c r="CL9207" s="50"/>
      <c r="CM9207" s="50"/>
      <c r="CN9207" s="50"/>
      <c r="CO9207" s="50"/>
      <c r="CP9207" s="50"/>
      <c r="CQ9207" s="50"/>
      <c r="CR9207" s="50"/>
      <c r="CS9207" s="50"/>
      <c r="CT9207" s="50"/>
      <c r="CU9207" s="50"/>
      <c r="CV9207" s="50"/>
      <c r="CW9207" s="50"/>
      <c r="CX9207" s="50"/>
      <c r="CY9207" s="50"/>
      <c r="CZ9207" s="50"/>
      <c r="DA9207" s="50"/>
      <c r="DB9207" s="50"/>
      <c r="DC9207" s="50"/>
      <c r="DD9207" s="50"/>
      <c r="DE9207" s="50"/>
      <c r="DF9207" s="50"/>
      <c r="DG9207" s="50"/>
    </row>
    <row r="9208" spans="1:111" x14ac:dyDescent="0.2">
      <c r="A9208" s="212"/>
      <c r="B9208" s="212"/>
      <c r="C9208" s="212"/>
      <c r="E9208" s="312"/>
      <c r="F9208" s="192"/>
      <c r="G9208" s="192"/>
      <c r="H9208" s="50"/>
      <c r="I9208" s="50"/>
      <c r="J9208" s="50"/>
      <c r="K9208" s="50"/>
      <c r="L9208" s="50"/>
      <c r="M9208" s="50"/>
      <c r="N9208" s="50"/>
      <c r="O9208" s="50"/>
      <c r="P9208" s="50"/>
      <c r="Q9208" s="50"/>
      <c r="R9208" s="50"/>
      <c r="S9208" s="50"/>
      <c r="T9208" s="50"/>
      <c r="U9208" s="50"/>
      <c r="V9208" s="50"/>
      <c r="W9208" s="50"/>
      <c r="X9208" s="50"/>
      <c r="Y9208" s="50"/>
      <c r="Z9208" s="50"/>
      <c r="AA9208" s="50"/>
      <c r="AB9208" s="50"/>
      <c r="AC9208" s="50"/>
      <c r="AD9208" s="50"/>
      <c r="AE9208" s="50"/>
      <c r="AF9208" s="50"/>
      <c r="AG9208" s="50"/>
      <c r="AH9208" s="50"/>
      <c r="AI9208" s="50"/>
      <c r="AJ9208" s="50"/>
      <c r="AK9208" s="50"/>
      <c r="AL9208" s="50"/>
      <c r="AM9208" s="50"/>
      <c r="AN9208" s="50"/>
      <c r="AO9208" s="50"/>
      <c r="AP9208" s="50"/>
      <c r="AQ9208" s="50"/>
      <c r="AR9208" s="50"/>
      <c r="AS9208" s="50"/>
      <c r="AT9208" s="50"/>
      <c r="AU9208" s="50"/>
      <c r="AV9208" s="50"/>
      <c r="AW9208" s="50"/>
      <c r="AX9208" s="50"/>
      <c r="AY9208" s="50"/>
      <c r="AZ9208" s="50"/>
      <c r="BA9208" s="50"/>
      <c r="BB9208" s="50"/>
      <c r="BC9208" s="50"/>
      <c r="BD9208" s="50"/>
      <c r="BE9208" s="50"/>
      <c r="BF9208" s="50"/>
      <c r="BG9208" s="50"/>
      <c r="BH9208" s="50"/>
      <c r="BI9208" s="50"/>
      <c r="BJ9208" s="50"/>
      <c r="BK9208" s="50"/>
      <c r="BL9208" s="50"/>
      <c r="BM9208" s="50"/>
      <c r="BN9208" s="50"/>
      <c r="BO9208" s="50"/>
      <c r="BP9208" s="50"/>
      <c r="BQ9208" s="50"/>
      <c r="BR9208" s="50"/>
      <c r="BS9208" s="50"/>
      <c r="BT9208" s="50"/>
      <c r="BU9208" s="50"/>
      <c r="BV9208" s="50"/>
      <c r="BW9208" s="50"/>
      <c r="BX9208" s="50"/>
      <c r="BY9208" s="50"/>
      <c r="BZ9208" s="50"/>
      <c r="CA9208" s="50"/>
      <c r="CB9208" s="50"/>
      <c r="CC9208" s="50"/>
      <c r="CD9208" s="50"/>
      <c r="CE9208" s="50"/>
      <c r="CF9208" s="50"/>
      <c r="CG9208" s="50"/>
      <c r="CH9208" s="50"/>
      <c r="CI9208" s="50"/>
      <c r="CJ9208" s="50"/>
      <c r="CK9208" s="50"/>
      <c r="CL9208" s="50"/>
      <c r="CM9208" s="50"/>
      <c r="CN9208" s="50"/>
      <c r="CO9208" s="50"/>
      <c r="CP9208" s="50"/>
      <c r="CQ9208" s="50"/>
      <c r="CR9208" s="50"/>
      <c r="CS9208" s="50"/>
      <c r="CT9208" s="50"/>
      <c r="CU9208" s="50"/>
      <c r="CV9208" s="50"/>
      <c r="CW9208" s="50"/>
      <c r="CX9208" s="50"/>
      <c r="CY9208" s="50"/>
      <c r="CZ9208" s="50"/>
      <c r="DA9208" s="50"/>
      <c r="DB9208" s="50"/>
      <c r="DC9208" s="50"/>
      <c r="DD9208" s="50"/>
      <c r="DE9208" s="50"/>
      <c r="DF9208" s="50"/>
      <c r="DG9208" s="50"/>
    </row>
    <row r="9209" spans="1:111" x14ac:dyDescent="0.2">
      <c r="A9209" s="212"/>
      <c r="B9209" s="212"/>
      <c r="C9209" s="212"/>
      <c r="E9209" s="312"/>
      <c r="F9209" s="192"/>
      <c r="G9209" s="192"/>
      <c r="H9209" s="50"/>
      <c r="I9209" s="50"/>
      <c r="J9209" s="50"/>
      <c r="K9209" s="50"/>
      <c r="L9209" s="50"/>
      <c r="M9209" s="50"/>
      <c r="N9209" s="50"/>
      <c r="O9209" s="50"/>
      <c r="P9209" s="50"/>
      <c r="Q9209" s="50"/>
      <c r="R9209" s="50"/>
      <c r="S9209" s="50"/>
      <c r="T9209" s="50"/>
      <c r="U9209" s="50"/>
      <c r="V9209" s="50"/>
      <c r="W9209" s="50"/>
      <c r="X9209" s="50"/>
      <c r="Y9209" s="50"/>
      <c r="Z9209" s="50"/>
      <c r="AA9209" s="50"/>
      <c r="AB9209" s="50"/>
      <c r="AC9209" s="50"/>
      <c r="AD9209" s="50"/>
      <c r="AE9209" s="50"/>
      <c r="AF9209" s="50"/>
      <c r="AG9209" s="50"/>
      <c r="AH9209" s="50"/>
      <c r="AI9209" s="50"/>
      <c r="AJ9209" s="50"/>
      <c r="AK9209" s="50"/>
      <c r="AL9209" s="50"/>
      <c r="AM9209" s="50"/>
      <c r="AN9209" s="50"/>
      <c r="AO9209" s="50"/>
      <c r="AP9209" s="50"/>
      <c r="AQ9209" s="50"/>
      <c r="AR9209" s="50"/>
      <c r="AS9209" s="50"/>
      <c r="AT9209" s="50"/>
      <c r="AU9209" s="50"/>
      <c r="AV9209" s="50"/>
      <c r="AW9209" s="50"/>
      <c r="AX9209" s="50"/>
      <c r="AY9209" s="50"/>
      <c r="AZ9209" s="50"/>
      <c r="BA9209" s="50"/>
      <c r="BB9209" s="50"/>
      <c r="BC9209" s="50"/>
      <c r="BD9209" s="50"/>
      <c r="BE9209" s="50"/>
      <c r="BF9209" s="50"/>
      <c r="BG9209" s="50"/>
      <c r="BH9209" s="50"/>
      <c r="BI9209" s="50"/>
      <c r="BJ9209" s="50"/>
      <c r="BK9209" s="50"/>
      <c r="BL9209" s="50"/>
      <c r="BM9209" s="50"/>
      <c r="BN9209" s="50"/>
      <c r="BO9209" s="50"/>
      <c r="BP9209" s="50"/>
      <c r="BQ9209" s="50"/>
      <c r="BR9209" s="50"/>
      <c r="BS9209" s="50"/>
      <c r="BT9209" s="50"/>
      <c r="BU9209" s="50"/>
      <c r="BV9209" s="50"/>
      <c r="BW9209" s="50"/>
      <c r="BX9209" s="50"/>
      <c r="BY9209" s="50"/>
      <c r="BZ9209" s="50"/>
      <c r="CA9209" s="50"/>
      <c r="CB9209" s="50"/>
      <c r="CC9209" s="50"/>
      <c r="CD9209" s="50"/>
      <c r="CE9209" s="50"/>
      <c r="CF9209" s="50"/>
      <c r="CG9209" s="50"/>
      <c r="CH9209" s="50"/>
      <c r="CI9209" s="50"/>
      <c r="CJ9209" s="50"/>
      <c r="CK9209" s="50"/>
      <c r="CL9209" s="50"/>
      <c r="CM9209" s="50"/>
      <c r="CN9209" s="50"/>
      <c r="CO9209" s="50"/>
      <c r="CP9209" s="50"/>
      <c r="CQ9209" s="50"/>
      <c r="CR9209" s="50"/>
      <c r="CS9209" s="50"/>
      <c r="CT9209" s="50"/>
      <c r="CU9209" s="50"/>
      <c r="CV9209" s="50"/>
      <c r="CW9209" s="50"/>
      <c r="CX9209" s="50"/>
      <c r="CY9209" s="50"/>
      <c r="CZ9209" s="50"/>
      <c r="DA9209" s="50"/>
      <c r="DB9209" s="50"/>
      <c r="DC9209" s="50"/>
      <c r="DD9209" s="50"/>
      <c r="DE9209" s="50"/>
      <c r="DF9209" s="50"/>
      <c r="DG9209" s="50"/>
    </row>
    <row r="9210" spans="1:111" x14ac:dyDescent="0.2">
      <c r="A9210" s="212"/>
      <c r="B9210" s="212"/>
      <c r="C9210" s="212"/>
      <c r="D9210" s="54"/>
      <c r="E9210" s="312"/>
      <c r="F9210" s="192"/>
      <c r="G9210" s="192"/>
      <c r="H9210" s="50"/>
      <c r="I9210" s="50"/>
      <c r="J9210" s="50"/>
      <c r="K9210" s="50"/>
      <c r="L9210" s="50"/>
      <c r="M9210" s="50"/>
      <c r="N9210" s="50"/>
      <c r="O9210" s="50"/>
      <c r="P9210" s="50"/>
      <c r="Q9210" s="50"/>
      <c r="R9210" s="50"/>
      <c r="S9210" s="50"/>
      <c r="T9210" s="50"/>
      <c r="U9210" s="50"/>
      <c r="V9210" s="50"/>
      <c r="W9210" s="50"/>
      <c r="X9210" s="50"/>
      <c r="Y9210" s="50"/>
      <c r="Z9210" s="50"/>
      <c r="AA9210" s="50"/>
      <c r="AB9210" s="50"/>
      <c r="AC9210" s="50"/>
      <c r="AD9210" s="50"/>
      <c r="AE9210" s="50"/>
      <c r="AF9210" s="50"/>
      <c r="AG9210" s="50"/>
      <c r="AH9210" s="50"/>
      <c r="AI9210" s="50"/>
      <c r="AJ9210" s="50"/>
      <c r="AK9210" s="50"/>
      <c r="AL9210" s="50"/>
      <c r="AM9210" s="50"/>
      <c r="AN9210" s="50"/>
      <c r="AO9210" s="50"/>
      <c r="AP9210" s="50"/>
      <c r="AQ9210" s="50"/>
      <c r="AR9210" s="50"/>
      <c r="AS9210" s="50"/>
      <c r="AT9210" s="50"/>
      <c r="AU9210" s="50"/>
      <c r="AV9210" s="50"/>
      <c r="AW9210" s="50"/>
      <c r="AX9210" s="50"/>
      <c r="AY9210" s="50"/>
      <c r="AZ9210" s="50"/>
      <c r="BA9210" s="50"/>
      <c r="BB9210" s="50"/>
      <c r="BC9210" s="50"/>
      <c r="BD9210" s="50"/>
      <c r="BE9210" s="50"/>
      <c r="BF9210" s="50"/>
      <c r="BG9210" s="50"/>
      <c r="BH9210" s="50"/>
      <c r="BI9210" s="50"/>
      <c r="BJ9210" s="50"/>
      <c r="BK9210" s="50"/>
      <c r="BL9210" s="50"/>
      <c r="BM9210" s="50"/>
      <c r="BN9210" s="50"/>
      <c r="BO9210" s="50"/>
      <c r="BP9210" s="50"/>
      <c r="BQ9210" s="50"/>
      <c r="BR9210" s="50"/>
      <c r="BS9210" s="50"/>
      <c r="BT9210" s="50"/>
      <c r="BU9210" s="50"/>
      <c r="BV9210" s="50"/>
      <c r="BW9210" s="50"/>
      <c r="BX9210" s="50"/>
      <c r="BY9210" s="50"/>
      <c r="BZ9210" s="50"/>
      <c r="CA9210" s="50"/>
      <c r="CB9210" s="50"/>
      <c r="CC9210" s="50"/>
      <c r="CD9210" s="50"/>
      <c r="CE9210" s="50"/>
      <c r="CF9210" s="50"/>
      <c r="CG9210" s="50"/>
      <c r="CH9210" s="50"/>
      <c r="CI9210" s="50"/>
      <c r="CJ9210" s="50"/>
      <c r="CK9210" s="50"/>
      <c r="CL9210" s="50"/>
      <c r="CM9210" s="50"/>
      <c r="CN9210" s="50"/>
      <c r="CO9210" s="50"/>
      <c r="CP9210" s="50"/>
      <c r="CQ9210" s="50"/>
      <c r="CR9210" s="50"/>
      <c r="CS9210" s="50"/>
      <c r="CT9210" s="50"/>
      <c r="CU9210" s="50"/>
      <c r="CV9210" s="50"/>
      <c r="CW9210" s="50"/>
      <c r="CX9210" s="50"/>
      <c r="CY9210" s="50"/>
      <c r="CZ9210" s="50"/>
      <c r="DA9210" s="50"/>
      <c r="DB9210" s="50"/>
      <c r="DC9210" s="50"/>
      <c r="DD9210" s="50"/>
      <c r="DE9210" s="50"/>
      <c r="DF9210" s="50"/>
      <c r="DG9210" s="50"/>
    </row>
    <row r="9211" spans="1:111" x14ac:dyDescent="0.2">
      <c r="A9211" s="212"/>
      <c r="B9211" s="212"/>
      <c r="C9211" s="212"/>
      <c r="E9211" s="312"/>
      <c r="F9211" s="192"/>
      <c r="G9211" s="192"/>
      <c r="H9211" s="50"/>
      <c r="I9211" s="50"/>
      <c r="J9211" s="50"/>
      <c r="K9211" s="50"/>
      <c r="L9211" s="50"/>
      <c r="M9211" s="50"/>
      <c r="N9211" s="50"/>
      <c r="O9211" s="50"/>
      <c r="P9211" s="50"/>
      <c r="Q9211" s="50"/>
      <c r="R9211" s="50"/>
      <c r="S9211" s="50"/>
      <c r="T9211" s="50"/>
      <c r="U9211" s="50"/>
      <c r="V9211" s="50"/>
      <c r="W9211" s="50"/>
      <c r="X9211" s="50"/>
      <c r="Y9211" s="50"/>
      <c r="Z9211" s="50"/>
      <c r="AA9211" s="50"/>
      <c r="AB9211" s="50"/>
      <c r="AC9211" s="50"/>
      <c r="AD9211" s="50"/>
      <c r="AE9211" s="50"/>
      <c r="AF9211" s="50"/>
      <c r="AG9211" s="50"/>
      <c r="AH9211" s="50"/>
      <c r="AI9211" s="50"/>
      <c r="AJ9211" s="50"/>
      <c r="AK9211" s="50"/>
      <c r="AL9211" s="50"/>
      <c r="AM9211" s="50"/>
      <c r="AN9211" s="50"/>
      <c r="AO9211" s="50"/>
      <c r="AP9211" s="50"/>
      <c r="AQ9211" s="50"/>
      <c r="AR9211" s="50"/>
      <c r="AS9211" s="50"/>
      <c r="AT9211" s="50"/>
      <c r="AU9211" s="50"/>
      <c r="AV9211" s="50"/>
      <c r="AW9211" s="50"/>
      <c r="AX9211" s="50"/>
      <c r="AY9211" s="50"/>
      <c r="AZ9211" s="50"/>
      <c r="BA9211" s="50"/>
      <c r="BB9211" s="50"/>
      <c r="BC9211" s="50"/>
      <c r="BD9211" s="50"/>
      <c r="BE9211" s="50"/>
      <c r="BF9211" s="50"/>
      <c r="BG9211" s="50"/>
      <c r="BH9211" s="50"/>
      <c r="BI9211" s="50"/>
      <c r="BJ9211" s="50"/>
      <c r="BK9211" s="50"/>
      <c r="BL9211" s="50"/>
      <c r="BM9211" s="50"/>
      <c r="BN9211" s="50"/>
      <c r="BO9211" s="50"/>
      <c r="BP9211" s="50"/>
      <c r="BQ9211" s="50"/>
      <c r="BR9211" s="50"/>
      <c r="BS9211" s="50"/>
      <c r="BT9211" s="50"/>
      <c r="BU9211" s="50"/>
      <c r="BV9211" s="50"/>
      <c r="BW9211" s="50"/>
      <c r="BX9211" s="50"/>
      <c r="BY9211" s="50"/>
      <c r="BZ9211" s="50"/>
      <c r="CA9211" s="50"/>
      <c r="CB9211" s="50"/>
      <c r="CC9211" s="50"/>
      <c r="CD9211" s="50"/>
      <c r="CE9211" s="50"/>
      <c r="CF9211" s="50"/>
      <c r="CG9211" s="50"/>
      <c r="CH9211" s="50"/>
      <c r="CI9211" s="50"/>
      <c r="CJ9211" s="50"/>
      <c r="CK9211" s="50"/>
      <c r="CL9211" s="50"/>
      <c r="CM9211" s="50"/>
      <c r="CN9211" s="50"/>
      <c r="CO9211" s="50"/>
      <c r="CP9211" s="50"/>
      <c r="CQ9211" s="50"/>
      <c r="CR9211" s="50"/>
      <c r="CS9211" s="50"/>
      <c r="CT9211" s="50"/>
      <c r="CU9211" s="50"/>
      <c r="CV9211" s="50"/>
      <c r="CW9211" s="50"/>
      <c r="CX9211" s="50"/>
      <c r="CY9211" s="50"/>
      <c r="CZ9211" s="50"/>
      <c r="DA9211" s="50"/>
      <c r="DB9211" s="50"/>
      <c r="DC9211" s="50"/>
      <c r="DD9211" s="50"/>
      <c r="DE9211" s="50"/>
      <c r="DF9211" s="50"/>
      <c r="DG9211" s="50"/>
    </row>
    <row r="9212" spans="1:111" x14ac:dyDescent="0.2">
      <c r="A9212" s="212"/>
      <c r="B9212" s="212"/>
      <c r="C9212" s="212"/>
      <c r="E9212" s="312"/>
      <c r="F9212" s="192"/>
      <c r="G9212" s="192"/>
      <c r="H9212" s="50"/>
      <c r="I9212" s="50"/>
      <c r="J9212" s="50"/>
      <c r="K9212" s="50"/>
      <c r="L9212" s="50"/>
      <c r="M9212" s="50"/>
      <c r="N9212" s="50"/>
      <c r="O9212" s="50"/>
      <c r="P9212" s="50"/>
      <c r="Q9212" s="50"/>
      <c r="R9212" s="50"/>
      <c r="S9212" s="50"/>
      <c r="T9212" s="50"/>
      <c r="U9212" s="50"/>
      <c r="V9212" s="50"/>
      <c r="W9212" s="50"/>
      <c r="X9212" s="50"/>
      <c r="Y9212" s="50"/>
      <c r="Z9212" s="50"/>
      <c r="AA9212" s="50"/>
      <c r="AB9212" s="50"/>
      <c r="AC9212" s="50"/>
      <c r="AD9212" s="50"/>
      <c r="AE9212" s="50"/>
      <c r="AF9212" s="50"/>
      <c r="AG9212" s="50"/>
      <c r="AH9212" s="50"/>
      <c r="AI9212" s="50"/>
      <c r="AJ9212" s="50"/>
      <c r="AK9212" s="50"/>
      <c r="AL9212" s="50"/>
      <c r="AM9212" s="50"/>
      <c r="AN9212" s="50"/>
      <c r="AO9212" s="50"/>
      <c r="AP9212" s="50"/>
      <c r="AQ9212" s="50"/>
      <c r="AR9212" s="50"/>
      <c r="AS9212" s="50"/>
      <c r="AT9212" s="50"/>
      <c r="AU9212" s="50"/>
      <c r="AV9212" s="50"/>
      <c r="AW9212" s="50"/>
      <c r="AX9212" s="50"/>
      <c r="AY9212" s="50"/>
      <c r="AZ9212" s="50"/>
      <c r="BA9212" s="50"/>
      <c r="BB9212" s="50"/>
      <c r="BC9212" s="50"/>
      <c r="BD9212" s="50"/>
      <c r="BE9212" s="50"/>
      <c r="BF9212" s="50"/>
      <c r="BG9212" s="50"/>
      <c r="BH9212" s="50"/>
      <c r="BI9212" s="50"/>
      <c r="BJ9212" s="50"/>
      <c r="BK9212" s="50"/>
      <c r="BL9212" s="50"/>
      <c r="BM9212" s="50"/>
      <c r="BN9212" s="50"/>
      <c r="BO9212" s="50"/>
      <c r="BP9212" s="50"/>
      <c r="BQ9212" s="50"/>
      <c r="BR9212" s="50"/>
      <c r="BS9212" s="50"/>
      <c r="BT9212" s="50"/>
      <c r="BU9212" s="50"/>
      <c r="BV9212" s="50"/>
      <c r="BW9212" s="50"/>
      <c r="BX9212" s="50"/>
      <c r="BY9212" s="50"/>
      <c r="BZ9212" s="50"/>
      <c r="CA9212" s="50"/>
      <c r="CB9212" s="50"/>
      <c r="CC9212" s="50"/>
      <c r="CD9212" s="50"/>
      <c r="CE9212" s="50"/>
      <c r="CF9212" s="50"/>
      <c r="CG9212" s="50"/>
      <c r="CH9212" s="50"/>
      <c r="CI9212" s="50"/>
      <c r="CJ9212" s="50"/>
      <c r="CK9212" s="50"/>
      <c r="CL9212" s="50"/>
      <c r="CM9212" s="50"/>
      <c r="CN9212" s="50"/>
      <c r="CO9212" s="50"/>
      <c r="CP9212" s="50"/>
      <c r="CQ9212" s="50"/>
      <c r="CR9212" s="50"/>
      <c r="CS9212" s="50"/>
      <c r="CT9212" s="50"/>
      <c r="CU9212" s="50"/>
      <c r="CV9212" s="50"/>
      <c r="CW9212" s="50"/>
      <c r="CX9212" s="50"/>
      <c r="CY9212" s="50"/>
      <c r="CZ9212" s="50"/>
      <c r="DA9212" s="50"/>
      <c r="DB9212" s="50"/>
      <c r="DC9212" s="50"/>
      <c r="DD9212" s="50"/>
      <c r="DE9212" s="50"/>
      <c r="DF9212" s="50"/>
      <c r="DG9212" s="50"/>
    </row>
    <row r="9213" spans="1:111" x14ac:dyDescent="0.2">
      <c r="A9213" s="212"/>
      <c r="B9213" s="212"/>
      <c r="C9213" s="212"/>
      <c r="E9213" s="312"/>
      <c r="F9213" s="192"/>
      <c r="G9213" s="192"/>
      <c r="H9213" s="50"/>
      <c r="I9213" s="50"/>
      <c r="J9213" s="50"/>
      <c r="K9213" s="50"/>
      <c r="L9213" s="50"/>
      <c r="M9213" s="50"/>
      <c r="N9213" s="50"/>
      <c r="O9213" s="50"/>
      <c r="P9213" s="50"/>
      <c r="Q9213" s="50"/>
      <c r="R9213" s="50"/>
      <c r="S9213" s="50"/>
      <c r="T9213" s="50"/>
      <c r="U9213" s="50"/>
      <c r="V9213" s="50"/>
      <c r="W9213" s="50"/>
      <c r="X9213" s="50"/>
      <c r="Y9213" s="50"/>
      <c r="Z9213" s="50"/>
      <c r="AA9213" s="50"/>
      <c r="AB9213" s="50"/>
      <c r="AC9213" s="50"/>
      <c r="AD9213" s="50"/>
      <c r="AE9213" s="50"/>
      <c r="AF9213" s="50"/>
      <c r="AG9213" s="50"/>
      <c r="AH9213" s="50"/>
      <c r="AI9213" s="50"/>
      <c r="AJ9213" s="50"/>
      <c r="AK9213" s="50"/>
      <c r="AL9213" s="50"/>
      <c r="AM9213" s="50"/>
      <c r="AN9213" s="50"/>
      <c r="AO9213" s="50"/>
      <c r="AP9213" s="50"/>
      <c r="AQ9213" s="50"/>
      <c r="AR9213" s="50"/>
      <c r="AS9213" s="50"/>
      <c r="AT9213" s="50"/>
      <c r="AU9213" s="50"/>
      <c r="AV9213" s="50"/>
      <c r="AW9213" s="50"/>
      <c r="AX9213" s="50"/>
      <c r="AY9213" s="50"/>
      <c r="AZ9213" s="50"/>
      <c r="BA9213" s="50"/>
      <c r="BB9213" s="50"/>
      <c r="BC9213" s="50"/>
      <c r="BD9213" s="50"/>
      <c r="BE9213" s="50"/>
      <c r="BF9213" s="50"/>
      <c r="BG9213" s="50"/>
      <c r="BH9213" s="50"/>
      <c r="BI9213" s="50"/>
      <c r="BJ9213" s="50"/>
      <c r="BK9213" s="50"/>
      <c r="BL9213" s="50"/>
      <c r="BM9213" s="50"/>
      <c r="BN9213" s="50"/>
      <c r="BO9213" s="50"/>
      <c r="BP9213" s="50"/>
      <c r="BQ9213" s="50"/>
      <c r="BR9213" s="50"/>
      <c r="BS9213" s="50"/>
      <c r="BT9213" s="50"/>
      <c r="BU9213" s="50"/>
      <c r="BV9213" s="50"/>
      <c r="BW9213" s="50"/>
      <c r="BX9213" s="50"/>
      <c r="BY9213" s="50"/>
      <c r="BZ9213" s="50"/>
      <c r="CA9213" s="50"/>
      <c r="CB9213" s="50"/>
      <c r="CC9213" s="50"/>
      <c r="CD9213" s="50"/>
      <c r="CE9213" s="50"/>
      <c r="CF9213" s="50"/>
      <c r="CG9213" s="50"/>
      <c r="CH9213" s="50"/>
      <c r="CI9213" s="50"/>
      <c r="CJ9213" s="50"/>
      <c r="CK9213" s="50"/>
      <c r="CL9213" s="50"/>
      <c r="CM9213" s="50"/>
      <c r="CN9213" s="50"/>
      <c r="CO9213" s="50"/>
      <c r="CP9213" s="50"/>
      <c r="CQ9213" s="50"/>
      <c r="CR9213" s="50"/>
      <c r="CS9213" s="50"/>
      <c r="CT9213" s="50"/>
      <c r="CU9213" s="50"/>
      <c r="CV9213" s="50"/>
      <c r="CW9213" s="50"/>
      <c r="CX9213" s="50"/>
      <c r="CY9213" s="50"/>
      <c r="CZ9213" s="50"/>
      <c r="DA9213" s="50"/>
      <c r="DB9213" s="50"/>
      <c r="DC9213" s="50"/>
      <c r="DD9213" s="50"/>
      <c r="DE9213" s="50"/>
      <c r="DF9213" s="50"/>
      <c r="DG9213" s="50"/>
    </row>
    <row r="9214" spans="1:111" x14ac:dyDescent="0.2">
      <c r="A9214" s="212"/>
      <c r="B9214" s="212"/>
      <c r="C9214" s="212"/>
      <c r="E9214" s="312"/>
      <c r="F9214" s="192"/>
      <c r="G9214" s="192"/>
      <c r="H9214" s="50"/>
      <c r="I9214" s="50"/>
      <c r="J9214" s="50"/>
      <c r="K9214" s="50"/>
      <c r="L9214" s="50"/>
      <c r="M9214" s="50"/>
      <c r="N9214" s="50"/>
      <c r="O9214" s="50"/>
      <c r="P9214" s="50"/>
      <c r="Q9214" s="50"/>
      <c r="R9214" s="50"/>
      <c r="S9214" s="50"/>
      <c r="T9214" s="50"/>
      <c r="U9214" s="50"/>
      <c r="V9214" s="50"/>
      <c r="W9214" s="50"/>
      <c r="X9214" s="50"/>
      <c r="Y9214" s="50"/>
      <c r="Z9214" s="50"/>
      <c r="AA9214" s="50"/>
      <c r="AB9214" s="50"/>
      <c r="AC9214" s="50"/>
      <c r="AD9214" s="50"/>
      <c r="AE9214" s="50"/>
      <c r="AF9214" s="50"/>
      <c r="AG9214" s="50"/>
      <c r="AH9214" s="50"/>
      <c r="AI9214" s="50"/>
      <c r="AJ9214" s="50"/>
      <c r="AK9214" s="50"/>
      <c r="AL9214" s="50"/>
      <c r="AM9214" s="50"/>
      <c r="AN9214" s="50"/>
      <c r="AO9214" s="50"/>
      <c r="AP9214" s="50"/>
      <c r="AQ9214" s="50"/>
      <c r="AR9214" s="50"/>
      <c r="AS9214" s="50"/>
      <c r="AT9214" s="50"/>
      <c r="AU9214" s="50"/>
      <c r="AV9214" s="50"/>
      <c r="AW9214" s="50"/>
      <c r="AX9214" s="50"/>
      <c r="AY9214" s="50"/>
      <c r="AZ9214" s="50"/>
      <c r="BA9214" s="50"/>
      <c r="BB9214" s="50"/>
      <c r="BC9214" s="50"/>
      <c r="BD9214" s="50"/>
      <c r="BE9214" s="50"/>
      <c r="BF9214" s="50"/>
      <c r="BG9214" s="50"/>
      <c r="BH9214" s="50"/>
      <c r="BI9214" s="50"/>
      <c r="BJ9214" s="50"/>
      <c r="BK9214" s="50"/>
      <c r="BL9214" s="50"/>
      <c r="BM9214" s="50"/>
      <c r="BN9214" s="50"/>
      <c r="BO9214" s="50"/>
      <c r="BP9214" s="50"/>
      <c r="BQ9214" s="50"/>
      <c r="BR9214" s="50"/>
      <c r="BS9214" s="50"/>
      <c r="BT9214" s="50"/>
      <c r="BU9214" s="50"/>
      <c r="BV9214" s="50"/>
      <c r="BW9214" s="50"/>
      <c r="BX9214" s="50"/>
      <c r="BY9214" s="50"/>
      <c r="BZ9214" s="50"/>
      <c r="CA9214" s="50"/>
      <c r="CB9214" s="50"/>
      <c r="CC9214" s="50"/>
      <c r="CD9214" s="50"/>
      <c r="CE9214" s="50"/>
      <c r="CF9214" s="50"/>
      <c r="CG9214" s="50"/>
      <c r="CH9214" s="50"/>
      <c r="CI9214" s="50"/>
      <c r="CJ9214" s="50"/>
      <c r="CK9214" s="50"/>
      <c r="CL9214" s="50"/>
      <c r="CM9214" s="50"/>
      <c r="CN9214" s="50"/>
      <c r="CO9214" s="50"/>
      <c r="CP9214" s="50"/>
      <c r="CQ9214" s="50"/>
      <c r="CR9214" s="50"/>
      <c r="CS9214" s="50"/>
      <c r="CT9214" s="50"/>
      <c r="CU9214" s="50"/>
      <c r="CV9214" s="50"/>
      <c r="CW9214" s="50"/>
      <c r="CX9214" s="50"/>
      <c r="CY9214" s="50"/>
      <c r="CZ9214" s="50"/>
      <c r="DA9214" s="50"/>
      <c r="DB9214" s="50"/>
      <c r="DC9214" s="50"/>
      <c r="DD9214" s="50"/>
      <c r="DE9214" s="50"/>
      <c r="DF9214" s="50"/>
      <c r="DG9214" s="50"/>
    </row>
    <row r="9215" spans="1:111" x14ac:dyDescent="0.2">
      <c r="A9215" s="395"/>
      <c r="B9215" s="395"/>
      <c r="C9215" s="395"/>
      <c r="E9215" s="312"/>
      <c r="F9215" s="192"/>
      <c r="G9215" s="192"/>
      <c r="H9215" s="50"/>
      <c r="I9215" s="50"/>
      <c r="J9215" s="50"/>
      <c r="K9215" s="50"/>
      <c r="L9215" s="50"/>
      <c r="M9215" s="50"/>
      <c r="N9215" s="50"/>
      <c r="O9215" s="50"/>
      <c r="P9215" s="50"/>
      <c r="Q9215" s="50"/>
      <c r="R9215" s="50"/>
      <c r="S9215" s="50"/>
      <c r="T9215" s="50"/>
      <c r="U9215" s="50"/>
      <c r="V9215" s="50"/>
      <c r="W9215" s="50"/>
      <c r="X9215" s="50"/>
      <c r="Y9215" s="50"/>
      <c r="Z9215" s="50"/>
      <c r="AA9215" s="50"/>
      <c r="AB9215" s="50"/>
      <c r="AC9215" s="50"/>
      <c r="AD9215" s="50"/>
      <c r="AE9215" s="50"/>
      <c r="AF9215" s="50"/>
      <c r="AG9215" s="50"/>
      <c r="AH9215" s="50"/>
      <c r="AI9215" s="50"/>
      <c r="AJ9215" s="50"/>
      <c r="AK9215" s="50"/>
      <c r="AL9215" s="50"/>
      <c r="AM9215" s="50"/>
      <c r="AN9215" s="50"/>
      <c r="AO9215" s="50"/>
      <c r="AP9215" s="50"/>
      <c r="AQ9215" s="50"/>
      <c r="AR9215" s="50"/>
      <c r="AS9215" s="50"/>
      <c r="AT9215" s="50"/>
      <c r="AU9215" s="50"/>
      <c r="AV9215" s="50"/>
      <c r="AW9215" s="50"/>
      <c r="AX9215" s="50"/>
      <c r="AY9215" s="50"/>
      <c r="AZ9215" s="50"/>
      <c r="BA9215" s="50"/>
      <c r="BB9215" s="50"/>
      <c r="BC9215" s="50"/>
      <c r="BD9215" s="50"/>
      <c r="BE9215" s="50"/>
      <c r="BF9215" s="50"/>
      <c r="BG9215" s="50"/>
      <c r="BH9215" s="50"/>
      <c r="BI9215" s="50"/>
      <c r="BJ9215" s="50"/>
      <c r="BK9215" s="50"/>
      <c r="BL9215" s="50"/>
      <c r="BM9215" s="50"/>
      <c r="BN9215" s="50"/>
      <c r="BO9215" s="50"/>
      <c r="BP9215" s="50"/>
      <c r="BQ9215" s="50"/>
      <c r="BR9215" s="50"/>
      <c r="BS9215" s="50"/>
      <c r="BT9215" s="50"/>
      <c r="BU9215" s="50"/>
      <c r="BV9215" s="50"/>
      <c r="BW9215" s="50"/>
      <c r="BX9215" s="50"/>
      <c r="BY9215" s="50"/>
      <c r="BZ9215" s="50"/>
      <c r="CA9215" s="50"/>
      <c r="CB9215" s="50"/>
      <c r="CC9215" s="50"/>
      <c r="CD9215" s="50"/>
      <c r="CE9215" s="50"/>
      <c r="CF9215" s="50"/>
      <c r="CG9215" s="50"/>
      <c r="CH9215" s="50"/>
      <c r="CI9215" s="50"/>
      <c r="CJ9215" s="50"/>
      <c r="CK9215" s="50"/>
      <c r="CL9215" s="50"/>
      <c r="CM9215" s="50"/>
      <c r="CN9215" s="50"/>
      <c r="CO9215" s="50"/>
      <c r="CP9215" s="50"/>
      <c r="CQ9215" s="50"/>
      <c r="CR9215" s="50"/>
      <c r="CS9215" s="50"/>
      <c r="CT9215" s="50"/>
      <c r="CU9215" s="50"/>
      <c r="CV9215" s="50"/>
      <c r="CW9215" s="50"/>
      <c r="CX9215" s="50"/>
      <c r="CY9215" s="50"/>
      <c r="CZ9215" s="50"/>
      <c r="DA9215" s="50"/>
      <c r="DB9215" s="50"/>
      <c r="DC9215" s="50"/>
      <c r="DD9215" s="50"/>
      <c r="DE9215" s="50"/>
      <c r="DF9215" s="50"/>
      <c r="DG9215" s="50"/>
    </row>
    <row r="9216" spans="1:111" x14ac:dyDescent="0.2">
      <c r="A9216" s="395"/>
      <c r="B9216" s="212"/>
      <c r="C9216" s="212"/>
      <c r="E9216" s="312"/>
      <c r="F9216" s="192"/>
      <c r="G9216" s="192"/>
      <c r="H9216" s="50"/>
      <c r="I9216" s="50"/>
      <c r="J9216" s="50"/>
      <c r="K9216" s="50"/>
      <c r="L9216" s="50"/>
      <c r="M9216" s="50"/>
      <c r="N9216" s="50"/>
      <c r="O9216" s="50"/>
      <c r="P9216" s="50"/>
      <c r="Q9216" s="50"/>
      <c r="R9216" s="50"/>
      <c r="S9216" s="50"/>
      <c r="T9216" s="50"/>
      <c r="U9216" s="50"/>
      <c r="V9216" s="50"/>
      <c r="W9216" s="50"/>
      <c r="X9216" s="50"/>
      <c r="Y9216" s="50"/>
      <c r="Z9216" s="50"/>
      <c r="AA9216" s="50"/>
      <c r="AB9216" s="50"/>
      <c r="AC9216" s="50"/>
      <c r="AD9216" s="50"/>
      <c r="AE9216" s="50"/>
      <c r="AF9216" s="50"/>
      <c r="AG9216" s="50"/>
      <c r="AH9216" s="50"/>
      <c r="AI9216" s="50"/>
      <c r="AJ9216" s="50"/>
      <c r="AK9216" s="50"/>
      <c r="AL9216" s="50"/>
      <c r="AM9216" s="50"/>
      <c r="AN9216" s="50"/>
      <c r="AO9216" s="50"/>
      <c r="AP9216" s="50"/>
      <c r="AQ9216" s="50"/>
      <c r="AR9216" s="50"/>
      <c r="AS9216" s="50"/>
      <c r="AT9216" s="50"/>
      <c r="AU9216" s="50"/>
      <c r="AV9216" s="50"/>
      <c r="AW9216" s="50"/>
      <c r="AX9216" s="50"/>
      <c r="AY9216" s="50"/>
      <c r="AZ9216" s="50"/>
      <c r="BA9216" s="50"/>
      <c r="BB9216" s="50"/>
      <c r="BC9216" s="50"/>
      <c r="BD9216" s="50"/>
      <c r="BE9216" s="50"/>
      <c r="BF9216" s="50"/>
      <c r="BG9216" s="50"/>
      <c r="BH9216" s="50"/>
      <c r="BI9216" s="50"/>
      <c r="BJ9216" s="50"/>
      <c r="BK9216" s="50"/>
      <c r="BL9216" s="50"/>
      <c r="BM9216" s="50"/>
      <c r="BN9216" s="50"/>
      <c r="BO9216" s="50"/>
      <c r="BP9216" s="50"/>
      <c r="BQ9216" s="50"/>
      <c r="BR9216" s="50"/>
      <c r="BS9216" s="50"/>
      <c r="BT9216" s="50"/>
      <c r="BU9216" s="50"/>
      <c r="BV9216" s="50"/>
      <c r="BW9216" s="50"/>
      <c r="BX9216" s="50"/>
      <c r="BY9216" s="50"/>
      <c r="BZ9216" s="50"/>
      <c r="CA9216" s="50"/>
      <c r="CB9216" s="50"/>
      <c r="CC9216" s="50"/>
      <c r="CD9216" s="50"/>
      <c r="CE9216" s="50"/>
      <c r="CF9216" s="50"/>
      <c r="CG9216" s="50"/>
      <c r="CH9216" s="50"/>
      <c r="CI9216" s="50"/>
      <c r="CJ9216" s="50"/>
      <c r="CK9216" s="50"/>
      <c r="CL9216" s="50"/>
      <c r="CM9216" s="50"/>
      <c r="CN9216" s="50"/>
      <c r="CO9216" s="50"/>
      <c r="CP9216" s="50"/>
      <c r="CQ9216" s="50"/>
      <c r="CR9216" s="50"/>
      <c r="CS9216" s="50"/>
      <c r="CT9216" s="50"/>
      <c r="CU9216" s="50"/>
      <c r="CV9216" s="50"/>
      <c r="CW9216" s="50"/>
      <c r="CX9216" s="50"/>
      <c r="CY9216" s="50"/>
      <c r="CZ9216" s="50"/>
      <c r="DA9216" s="50"/>
      <c r="DB9216" s="50"/>
      <c r="DC9216" s="50"/>
      <c r="DD9216" s="50"/>
      <c r="DE9216" s="50"/>
      <c r="DF9216" s="50"/>
      <c r="DG9216" s="50"/>
    </row>
    <row r="9217" spans="1:111" x14ac:dyDescent="0.2">
      <c r="A9217" s="395"/>
      <c r="B9217" s="212"/>
      <c r="C9217" s="212"/>
      <c r="E9217" s="312"/>
      <c r="F9217" s="192"/>
      <c r="G9217" s="192"/>
      <c r="H9217" s="50"/>
      <c r="I9217" s="50"/>
      <c r="J9217" s="50"/>
      <c r="K9217" s="50"/>
      <c r="L9217" s="50"/>
      <c r="M9217" s="50"/>
      <c r="N9217" s="50"/>
      <c r="O9217" s="50"/>
      <c r="P9217" s="50"/>
      <c r="Q9217" s="50"/>
      <c r="R9217" s="50"/>
      <c r="S9217" s="50"/>
      <c r="T9217" s="50"/>
      <c r="U9217" s="50"/>
      <c r="V9217" s="50"/>
      <c r="W9217" s="50"/>
      <c r="X9217" s="50"/>
      <c r="Y9217" s="50"/>
      <c r="Z9217" s="50"/>
      <c r="AA9217" s="50"/>
      <c r="AB9217" s="50"/>
      <c r="AC9217" s="50"/>
      <c r="AD9217" s="50"/>
      <c r="AE9217" s="50"/>
      <c r="AF9217" s="50"/>
      <c r="AG9217" s="50"/>
      <c r="AH9217" s="50"/>
      <c r="AI9217" s="50"/>
      <c r="AJ9217" s="50"/>
      <c r="AK9217" s="50"/>
      <c r="AL9217" s="50"/>
      <c r="AM9217" s="50"/>
      <c r="AN9217" s="50"/>
      <c r="AO9217" s="50"/>
      <c r="AP9217" s="50"/>
      <c r="AQ9217" s="50"/>
      <c r="AR9217" s="50"/>
      <c r="AS9217" s="50"/>
      <c r="AT9217" s="50"/>
      <c r="AU9217" s="50"/>
      <c r="AV9217" s="50"/>
      <c r="AW9217" s="50"/>
      <c r="AX9217" s="50"/>
      <c r="AY9217" s="50"/>
      <c r="AZ9217" s="50"/>
      <c r="BA9217" s="50"/>
      <c r="BB9217" s="50"/>
      <c r="BC9217" s="50"/>
      <c r="BD9217" s="50"/>
      <c r="BE9217" s="50"/>
      <c r="BF9217" s="50"/>
      <c r="BG9217" s="50"/>
      <c r="BH9217" s="50"/>
      <c r="BI9217" s="50"/>
      <c r="BJ9217" s="50"/>
      <c r="BK9217" s="50"/>
      <c r="BL9217" s="50"/>
      <c r="BM9217" s="50"/>
      <c r="BN9217" s="50"/>
      <c r="BO9217" s="50"/>
      <c r="BP9217" s="50"/>
      <c r="BQ9217" s="50"/>
      <c r="BR9217" s="50"/>
      <c r="BS9217" s="50"/>
      <c r="BT9217" s="50"/>
      <c r="BU9217" s="50"/>
      <c r="BV9217" s="50"/>
      <c r="BW9217" s="50"/>
      <c r="BX9217" s="50"/>
      <c r="BY9217" s="50"/>
      <c r="BZ9217" s="50"/>
      <c r="CA9217" s="50"/>
      <c r="CB9217" s="50"/>
      <c r="CC9217" s="50"/>
      <c r="CD9217" s="50"/>
      <c r="CE9217" s="50"/>
      <c r="CF9217" s="50"/>
      <c r="CG9217" s="50"/>
      <c r="CH9217" s="50"/>
      <c r="CI9217" s="50"/>
      <c r="CJ9217" s="50"/>
      <c r="CK9217" s="50"/>
      <c r="CL9217" s="50"/>
      <c r="CM9217" s="50"/>
      <c r="CN9217" s="50"/>
      <c r="CO9217" s="50"/>
      <c r="CP9217" s="50"/>
      <c r="CQ9217" s="50"/>
      <c r="CR9217" s="50"/>
      <c r="CS9217" s="50"/>
      <c r="CT9217" s="50"/>
      <c r="CU9217" s="50"/>
      <c r="CV9217" s="50"/>
      <c r="CW9217" s="50"/>
      <c r="CX9217" s="50"/>
      <c r="CY9217" s="50"/>
      <c r="CZ9217" s="50"/>
      <c r="DA9217" s="50"/>
      <c r="DB9217" s="50"/>
      <c r="DC9217" s="50"/>
      <c r="DD9217" s="50"/>
      <c r="DE9217" s="50"/>
      <c r="DF9217" s="50"/>
      <c r="DG9217" s="50"/>
    </row>
    <row r="9218" spans="1:111" x14ac:dyDescent="0.2">
      <c r="A9218" s="180"/>
      <c r="B9218" s="180"/>
      <c r="C9218" s="212"/>
      <c r="D9218" s="269"/>
      <c r="E9218" s="310"/>
      <c r="F9218" s="192"/>
      <c r="G9218" s="192"/>
      <c r="H9218" s="50"/>
      <c r="I9218" s="50"/>
      <c r="J9218" s="50"/>
      <c r="K9218" s="50"/>
      <c r="L9218" s="50"/>
      <c r="M9218" s="50"/>
      <c r="N9218" s="50"/>
      <c r="O9218" s="50"/>
      <c r="P9218" s="50"/>
      <c r="Q9218" s="50"/>
      <c r="R9218" s="50"/>
      <c r="S9218" s="50"/>
      <c r="T9218" s="50"/>
      <c r="U9218" s="50"/>
      <c r="V9218" s="50"/>
      <c r="W9218" s="50"/>
      <c r="X9218" s="50"/>
      <c r="Y9218" s="50"/>
      <c r="Z9218" s="50"/>
      <c r="AA9218" s="50"/>
      <c r="AB9218" s="50"/>
      <c r="AC9218" s="50"/>
      <c r="AD9218" s="50"/>
      <c r="AE9218" s="50"/>
      <c r="AF9218" s="50"/>
      <c r="AG9218" s="50"/>
      <c r="AH9218" s="50"/>
      <c r="AI9218" s="50"/>
      <c r="AJ9218" s="50"/>
      <c r="AK9218" s="50"/>
      <c r="AL9218" s="50"/>
      <c r="AM9218" s="50"/>
      <c r="AN9218" s="50"/>
      <c r="AO9218" s="50"/>
      <c r="AP9218" s="50"/>
      <c r="AQ9218" s="50"/>
      <c r="AR9218" s="50"/>
      <c r="AS9218" s="50"/>
      <c r="AT9218" s="50"/>
      <c r="AU9218" s="50"/>
      <c r="AV9218" s="50"/>
      <c r="AW9218" s="50"/>
      <c r="AX9218" s="50"/>
      <c r="AY9218" s="50"/>
      <c r="AZ9218" s="50"/>
      <c r="BA9218" s="50"/>
      <c r="BB9218" s="50"/>
      <c r="BC9218" s="50"/>
      <c r="BD9218" s="50"/>
      <c r="BE9218" s="50"/>
      <c r="BF9218" s="50"/>
      <c r="BG9218" s="50"/>
      <c r="BH9218" s="50"/>
      <c r="BI9218" s="50"/>
      <c r="BJ9218" s="50"/>
      <c r="BK9218" s="50"/>
      <c r="BL9218" s="50"/>
      <c r="BM9218" s="50"/>
      <c r="BN9218" s="50"/>
      <c r="BO9218" s="50"/>
      <c r="BP9218" s="50"/>
      <c r="BQ9218" s="50"/>
      <c r="BR9218" s="50"/>
      <c r="BS9218" s="50"/>
      <c r="BT9218" s="50"/>
      <c r="BU9218" s="50"/>
      <c r="BV9218" s="50"/>
      <c r="BW9218" s="50"/>
      <c r="BX9218" s="50"/>
      <c r="BY9218" s="50"/>
      <c r="BZ9218" s="50"/>
      <c r="CA9218" s="50"/>
      <c r="CB9218" s="50"/>
      <c r="CC9218" s="50"/>
      <c r="CD9218" s="50"/>
      <c r="CE9218" s="50"/>
      <c r="CF9218" s="50"/>
      <c r="CG9218" s="50"/>
      <c r="CH9218" s="50"/>
      <c r="CI9218" s="50"/>
      <c r="CJ9218" s="50"/>
      <c r="CK9218" s="50"/>
      <c r="CL9218" s="50"/>
      <c r="CM9218" s="50"/>
      <c r="CN9218" s="50"/>
      <c r="CO9218" s="50"/>
      <c r="CP9218" s="50"/>
      <c r="CQ9218" s="50"/>
      <c r="CR9218" s="50"/>
      <c r="CS9218" s="50"/>
      <c r="CT9218" s="50"/>
      <c r="CU9218" s="50"/>
      <c r="CV9218" s="50"/>
      <c r="CW9218" s="50"/>
      <c r="CX9218" s="50"/>
      <c r="CY9218" s="50"/>
      <c r="CZ9218" s="50"/>
      <c r="DA9218" s="50"/>
      <c r="DB9218" s="50"/>
      <c r="DC9218" s="50"/>
      <c r="DD9218" s="50"/>
      <c r="DE9218" s="50"/>
      <c r="DF9218" s="50"/>
      <c r="DG9218" s="50"/>
    </row>
    <row r="9219" spans="1:111" x14ac:dyDescent="0.2">
      <c r="A9219" s="130"/>
      <c r="B9219" s="130"/>
      <c r="C9219" s="395"/>
      <c r="D9219" s="54"/>
      <c r="E9219" s="310"/>
      <c r="F9219" s="192"/>
      <c r="G9219" s="192"/>
      <c r="H9219" s="50"/>
      <c r="I9219" s="50"/>
      <c r="J9219" s="50"/>
      <c r="K9219" s="50"/>
      <c r="L9219" s="50"/>
      <c r="M9219" s="50"/>
      <c r="N9219" s="50"/>
      <c r="O9219" s="50"/>
      <c r="P9219" s="50"/>
      <c r="Q9219" s="50"/>
      <c r="R9219" s="50"/>
      <c r="S9219" s="50"/>
      <c r="T9219" s="50"/>
      <c r="U9219" s="50"/>
      <c r="V9219" s="50"/>
      <c r="W9219" s="50"/>
      <c r="X9219" s="50"/>
      <c r="Y9219" s="50"/>
      <c r="Z9219" s="50"/>
      <c r="AA9219" s="50"/>
      <c r="AB9219" s="50"/>
      <c r="AC9219" s="50"/>
      <c r="AD9219" s="50"/>
      <c r="AE9219" s="50"/>
      <c r="AF9219" s="50"/>
      <c r="AG9219" s="50"/>
      <c r="AH9219" s="50"/>
      <c r="AI9219" s="50"/>
      <c r="AJ9219" s="50"/>
      <c r="AK9219" s="50"/>
      <c r="AL9219" s="50"/>
      <c r="AM9219" s="50"/>
      <c r="AN9219" s="50"/>
      <c r="AO9219" s="50"/>
      <c r="AP9219" s="50"/>
      <c r="AQ9219" s="50"/>
      <c r="AR9219" s="50"/>
      <c r="AS9219" s="50"/>
      <c r="AT9219" s="50"/>
      <c r="AU9219" s="50"/>
      <c r="AV9219" s="50"/>
      <c r="AW9219" s="50"/>
      <c r="AX9219" s="50"/>
      <c r="AY9219" s="50"/>
      <c r="AZ9219" s="50"/>
      <c r="BA9219" s="50"/>
      <c r="BB9219" s="50"/>
      <c r="BC9219" s="50"/>
      <c r="BD9219" s="50"/>
      <c r="BE9219" s="50"/>
      <c r="BF9219" s="50"/>
      <c r="BG9219" s="50"/>
      <c r="BH9219" s="50"/>
      <c r="BI9219" s="50"/>
      <c r="BJ9219" s="50"/>
      <c r="BK9219" s="50"/>
      <c r="BL9219" s="50"/>
      <c r="BM9219" s="50"/>
      <c r="BN9219" s="50"/>
      <c r="BO9219" s="50"/>
      <c r="BP9219" s="50"/>
      <c r="BQ9219" s="50"/>
      <c r="BR9219" s="50"/>
      <c r="BS9219" s="50"/>
      <c r="BT9219" s="50"/>
      <c r="BU9219" s="50"/>
      <c r="BV9219" s="50"/>
      <c r="BW9219" s="50"/>
      <c r="BX9219" s="50"/>
      <c r="BY9219" s="50"/>
      <c r="BZ9219" s="50"/>
      <c r="CA9219" s="50"/>
      <c r="CB9219" s="50"/>
      <c r="CC9219" s="50"/>
      <c r="CD9219" s="50"/>
      <c r="CE9219" s="50"/>
      <c r="CF9219" s="50"/>
      <c r="CG9219" s="50"/>
      <c r="CH9219" s="50"/>
      <c r="CI9219" s="50"/>
      <c r="CJ9219" s="50"/>
      <c r="CK9219" s="50"/>
      <c r="CL9219" s="50"/>
      <c r="CM9219" s="50"/>
      <c r="CN9219" s="50"/>
      <c r="CO9219" s="50"/>
      <c r="CP9219" s="50"/>
      <c r="CQ9219" s="50"/>
      <c r="CR9219" s="50"/>
      <c r="CS9219" s="50"/>
      <c r="CT9219" s="50"/>
      <c r="CU9219" s="50"/>
      <c r="CV9219" s="50"/>
      <c r="CW9219" s="50"/>
      <c r="CX9219" s="50"/>
      <c r="CY9219" s="50"/>
      <c r="CZ9219" s="50"/>
      <c r="DA9219" s="50"/>
      <c r="DB9219" s="50"/>
      <c r="DC9219" s="50"/>
      <c r="DD9219" s="50"/>
      <c r="DE9219" s="50"/>
      <c r="DF9219" s="50"/>
      <c r="DG9219" s="50"/>
    </row>
    <row r="9220" spans="1:111" x14ac:dyDescent="0.2">
      <c r="D9220" s="155"/>
      <c r="E9220" s="162"/>
      <c r="F9220" s="192"/>
      <c r="G9220" s="192"/>
      <c r="H9220" s="50"/>
      <c r="I9220" s="50"/>
      <c r="J9220" s="50"/>
      <c r="K9220" s="50"/>
      <c r="L9220" s="50"/>
      <c r="M9220" s="50"/>
      <c r="N9220" s="50"/>
      <c r="O9220" s="50"/>
      <c r="P9220" s="50"/>
      <c r="Q9220" s="50"/>
      <c r="R9220" s="50"/>
      <c r="S9220" s="50"/>
      <c r="T9220" s="50"/>
      <c r="U9220" s="50"/>
      <c r="V9220" s="50"/>
      <c r="W9220" s="50"/>
      <c r="X9220" s="50"/>
      <c r="Y9220" s="50"/>
      <c r="Z9220" s="50"/>
      <c r="AA9220" s="50"/>
      <c r="AB9220" s="50"/>
      <c r="AC9220" s="50"/>
      <c r="AD9220" s="50"/>
      <c r="AE9220" s="50"/>
      <c r="AF9220" s="50"/>
      <c r="AG9220" s="50"/>
      <c r="AH9220" s="50"/>
      <c r="AI9220" s="50"/>
      <c r="AJ9220" s="50"/>
      <c r="AK9220" s="50"/>
      <c r="AL9220" s="50"/>
      <c r="AM9220" s="50"/>
      <c r="AN9220" s="50"/>
      <c r="AO9220" s="50"/>
      <c r="AP9220" s="50"/>
      <c r="AQ9220" s="50"/>
      <c r="AR9220" s="50"/>
      <c r="AS9220" s="50"/>
      <c r="AT9220" s="50"/>
      <c r="AU9220" s="50"/>
      <c r="AV9220" s="50"/>
      <c r="AW9220" s="50"/>
      <c r="AX9220" s="50"/>
      <c r="AY9220" s="50"/>
      <c r="AZ9220" s="50"/>
      <c r="BA9220" s="50"/>
      <c r="BB9220" s="50"/>
      <c r="BC9220" s="50"/>
      <c r="BD9220" s="50"/>
      <c r="BE9220" s="50"/>
      <c r="BF9220" s="50"/>
      <c r="BG9220" s="50"/>
      <c r="BH9220" s="50"/>
      <c r="BI9220" s="50"/>
      <c r="BJ9220" s="50"/>
      <c r="BK9220" s="50"/>
      <c r="BL9220" s="50"/>
      <c r="BM9220" s="50"/>
      <c r="BN9220" s="50"/>
      <c r="BO9220" s="50"/>
      <c r="BP9220" s="50"/>
      <c r="BQ9220" s="50"/>
      <c r="BR9220" s="50"/>
      <c r="BS9220" s="50"/>
      <c r="BT9220" s="50"/>
      <c r="BU9220" s="50"/>
      <c r="BV9220" s="50"/>
      <c r="BW9220" s="50"/>
      <c r="BX9220" s="50"/>
      <c r="BY9220" s="50"/>
      <c r="BZ9220" s="50"/>
      <c r="CA9220" s="50"/>
      <c r="CB9220" s="50"/>
      <c r="CC9220" s="50"/>
      <c r="CD9220" s="50"/>
      <c r="CE9220" s="50"/>
      <c r="CF9220" s="50"/>
      <c r="CG9220" s="50"/>
      <c r="CH9220" s="50"/>
      <c r="CI9220" s="50"/>
      <c r="CJ9220" s="50"/>
      <c r="CK9220" s="50"/>
      <c r="CL9220" s="50"/>
      <c r="CM9220" s="50"/>
      <c r="CN9220" s="50"/>
      <c r="CO9220" s="50"/>
      <c r="CP9220" s="50"/>
      <c r="CQ9220" s="50"/>
      <c r="CR9220" s="50"/>
      <c r="CS9220" s="50"/>
      <c r="CT9220" s="50"/>
      <c r="CU9220" s="50"/>
      <c r="CV9220" s="50"/>
      <c r="CW9220" s="50"/>
      <c r="CX9220" s="50"/>
      <c r="CY9220" s="50"/>
      <c r="CZ9220" s="50"/>
      <c r="DA9220" s="50"/>
      <c r="DB9220" s="50"/>
      <c r="DC9220" s="50"/>
      <c r="DD9220" s="50"/>
      <c r="DE9220" s="50"/>
      <c r="DF9220" s="50"/>
      <c r="DG9220" s="50"/>
    </row>
    <row r="9221" spans="1:111" x14ac:dyDescent="0.2">
      <c r="E9221" s="181"/>
      <c r="F9221" s="192"/>
      <c r="G9221" s="192"/>
      <c r="H9221" s="50"/>
      <c r="I9221" s="50"/>
      <c r="J9221" s="50"/>
      <c r="K9221" s="50"/>
      <c r="L9221" s="50"/>
      <c r="M9221" s="50"/>
      <c r="N9221" s="50"/>
      <c r="O9221" s="50"/>
      <c r="P9221" s="50"/>
      <c r="Q9221" s="50"/>
      <c r="R9221" s="50"/>
      <c r="S9221" s="50"/>
      <c r="T9221" s="50"/>
      <c r="U9221" s="50"/>
      <c r="V9221" s="50"/>
      <c r="W9221" s="50"/>
      <c r="X9221" s="50"/>
      <c r="Y9221" s="50"/>
      <c r="Z9221" s="50"/>
      <c r="AA9221" s="50"/>
      <c r="AB9221" s="50"/>
      <c r="AC9221" s="50"/>
      <c r="AD9221" s="50"/>
      <c r="AE9221" s="50"/>
      <c r="AF9221" s="50"/>
      <c r="AG9221" s="50"/>
      <c r="AH9221" s="50"/>
      <c r="AI9221" s="50"/>
      <c r="AJ9221" s="50"/>
      <c r="AK9221" s="50"/>
      <c r="AL9221" s="50"/>
      <c r="AM9221" s="50"/>
      <c r="AN9221" s="50"/>
      <c r="AO9221" s="50"/>
      <c r="AP9221" s="50"/>
      <c r="AQ9221" s="50"/>
      <c r="AR9221" s="50"/>
      <c r="AS9221" s="50"/>
      <c r="AT9221" s="50"/>
      <c r="AU9221" s="50"/>
      <c r="AV9221" s="50"/>
      <c r="AW9221" s="50"/>
      <c r="AX9221" s="50"/>
      <c r="AY9221" s="50"/>
      <c r="AZ9221" s="50"/>
      <c r="BA9221" s="50"/>
      <c r="BB9221" s="50"/>
      <c r="BC9221" s="50"/>
      <c r="BD9221" s="50"/>
      <c r="BE9221" s="50"/>
      <c r="BF9221" s="50"/>
      <c r="BG9221" s="50"/>
      <c r="BH9221" s="50"/>
      <c r="BI9221" s="50"/>
      <c r="BJ9221" s="50"/>
      <c r="BK9221" s="50"/>
      <c r="BL9221" s="50"/>
      <c r="BM9221" s="50"/>
      <c r="BN9221" s="50"/>
      <c r="BO9221" s="50"/>
      <c r="BP9221" s="50"/>
      <c r="BQ9221" s="50"/>
      <c r="BR9221" s="50"/>
      <c r="BS9221" s="50"/>
      <c r="BT9221" s="50"/>
      <c r="BU9221" s="50"/>
      <c r="BV9221" s="50"/>
      <c r="BW9221" s="50"/>
      <c r="BX9221" s="50"/>
      <c r="BY9221" s="50"/>
      <c r="BZ9221" s="50"/>
      <c r="CA9221" s="50"/>
      <c r="CB9221" s="50"/>
      <c r="CC9221" s="50"/>
      <c r="CD9221" s="50"/>
      <c r="CE9221" s="50"/>
      <c r="CF9221" s="50"/>
      <c r="CG9221" s="50"/>
      <c r="CH9221" s="50"/>
      <c r="CI9221" s="50"/>
      <c r="CJ9221" s="50"/>
      <c r="CK9221" s="50"/>
      <c r="CL9221" s="50"/>
      <c r="CM9221" s="50"/>
      <c r="CN9221" s="50"/>
      <c r="CO9221" s="50"/>
      <c r="CP9221" s="50"/>
      <c r="CQ9221" s="50"/>
      <c r="CR9221" s="50"/>
      <c r="CS9221" s="50"/>
      <c r="CT9221" s="50"/>
      <c r="CU9221" s="50"/>
      <c r="CV9221" s="50"/>
      <c r="CW9221" s="50"/>
      <c r="CX9221" s="50"/>
      <c r="CY9221" s="50"/>
      <c r="CZ9221" s="50"/>
      <c r="DA9221" s="50"/>
      <c r="DB9221" s="50"/>
      <c r="DC9221" s="50"/>
      <c r="DD9221" s="50"/>
      <c r="DE9221" s="50"/>
      <c r="DF9221" s="50"/>
      <c r="DG9221" s="50"/>
    </row>
    <row r="9222" spans="1:111" x14ac:dyDescent="0.2">
      <c r="E9222" s="181"/>
      <c r="F9222" s="192"/>
      <c r="G9222" s="192"/>
      <c r="H9222" s="50"/>
      <c r="I9222" s="50"/>
      <c r="J9222" s="50"/>
      <c r="K9222" s="50"/>
      <c r="L9222" s="50"/>
      <c r="M9222" s="50"/>
      <c r="N9222" s="50"/>
      <c r="O9222" s="50"/>
      <c r="P9222" s="50"/>
      <c r="Q9222" s="50"/>
      <c r="R9222" s="50"/>
      <c r="S9222" s="50"/>
      <c r="T9222" s="50"/>
      <c r="U9222" s="50"/>
      <c r="V9222" s="50"/>
      <c r="W9222" s="50"/>
      <c r="X9222" s="50"/>
      <c r="Y9222" s="50"/>
      <c r="Z9222" s="50"/>
      <c r="AA9222" s="50"/>
      <c r="AB9222" s="50"/>
      <c r="AC9222" s="50"/>
      <c r="AD9222" s="50"/>
      <c r="AE9222" s="50"/>
      <c r="AF9222" s="50"/>
      <c r="AG9222" s="50"/>
      <c r="AH9222" s="50"/>
      <c r="AI9222" s="50"/>
      <c r="AJ9222" s="50"/>
      <c r="AK9222" s="50"/>
      <c r="AL9222" s="50"/>
      <c r="AM9222" s="50"/>
      <c r="AN9222" s="50"/>
      <c r="AO9222" s="50"/>
      <c r="AP9222" s="50"/>
      <c r="AQ9222" s="50"/>
      <c r="AR9222" s="50"/>
      <c r="AS9222" s="50"/>
      <c r="AT9222" s="50"/>
      <c r="AU9222" s="50"/>
      <c r="AV9222" s="50"/>
      <c r="AW9222" s="50"/>
      <c r="AX9222" s="50"/>
      <c r="AY9222" s="50"/>
      <c r="AZ9222" s="50"/>
      <c r="BA9222" s="50"/>
      <c r="BB9222" s="50"/>
      <c r="BC9222" s="50"/>
      <c r="BD9222" s="50"/>
      <c r="BE9222" s="50"/>
      <c r="BF9222" s="50"/>
      <c r="BG9222" s="50"/>
      <c r="BH9222" s="50"/>
      <c r="BI9222" s="50"/>
      <c r="BJ9222" s="50"/>
      <c r="BK9222" s="50"/>
      <c r="BL9222" s="50"/>
      <c r="BM9222" s="50"/>
      <c r="BN9222" s="50"/>
      <c r="BO9222" s="50"/>
      <c r="BP9222" s="50"/>
      <c r="BQ9222" s="50"/>
      <c r="BR9222" s="50"/>
      <c r="BS9222" s="50"/>
      <c r="BT9222" s="50"/>
      <c r="BU9222" s="50"/>
      <c r="BV9222" s="50"/>
      <c r="BW9222" s="50"/>
      <c r="BX9222" s="50"/>
      <c r="BY9222" s="50"/>
      <c r="BZ9222" s="50"/>
      <c r="CA9222" s="50"/>
      <c r="CB9222" s="50"/>
      <c r="CC9222" s="50"/>
      <c r="CD9222" s="50"/>
      <c r="CE9222" s="50"/>
      <c r="CF9222" s="50"/>
      <c r="CG9222" s="50"/>
      <c r="CH9222" s="50"/>
      <c r="CI9222" s="50"/>
      <c r="CJ9222" s="50"/>
      <c r="CK9222" s="50"/>
      <c r="CL9222" s="50"/>
      <c r="CM9222" s="50"/>
      <c r="CN9222" s="50"/>
      <c r="CO9222" s="50"/>
      <c r="CP9222" s="50"/>
      <c r="CQ9222" s="50"/>
      <c r="CR9222" s="50"/>
      <c r="CS9222" s="50"/>
      <c r="CT9222" s="50"/>
      <c r="CU9222" s="50"/>
      <c r="CV9222" s="50"/>
      <c r="CW9222" s="50"/>
      <c r="CX9222" s="50"/>
      <c r="CY9222" s="50"/>
      <c r="CZ9222" s="50"/>
      <c r="DA9222" s="50"/>
      <c r="DB9222" s="50"/>
      <c r="DC9222" s="50"/>
      <c r="DD9222" s="50"/>
      <c r="DE9222" s="50"/>
      <c r="DF9222" s="50"/>
      <c r="DG9222" s="50"/>
    </row>
    <row r="9223" spans="1:111" x14ac:dyDescent="0.2">
      <c r="A9223" s="196"/>
      <c r="B9223" s="196"/>
      <c r="C9223" s="196"/>
      <c r="D9223" s="155"/>
      <c r="E9223" s="181"/>
      <c r="F9223" s="192"/>
      <c r="G9223" s="192"/>
      <c r="H9223" s="50"/>
      <c r="I9223" s="50"/>
      <c r="J9223" s="50"/>
      <c r="K9223" s="50"/>
      <c r="L9223" s="50"/>
      <c r="M9223" s="50"/>
      <c r="N9223" s="50"/>
      <c r="O9223" s="50"/>
      <c r="P9223" s="50"/>
      <c r="Q9223" s="50"/>
      <c r="R9223" s="50"/>
      <c r="S9223" s="50"/>
      <c r="T9223" s="50"/>
      <c r="U9223" s="50"/>
      <c r="V9223" s="50"/>
      <c r="W9223" s="50"/>
      <c r="X9223" s="50"/>
      <c r="Y9223" s="50"/>
      <c r="Z9223" s="50"/>
      <c r="AA9223" s="50"/>
      <c r="AB9223" s="50"/>
      <c r="AC9223" s="50"/>
      <c r="AD9223" s="50"/>
      <c r="AE9223" s="50"/>
      <c r="AF9223" s="50"/>
      <c r="AG9223" s="50"/>
      <c r="AH9223" s="50"/>
      <c r="AI9223" s="50"/>
      <c r="AJ9223" s="50"/>
      <c r="AK9223" s="50"/>
      <c r="AL9223" s="50"/>
      <c r="AM9223" s="50"/>
      <c r="AN9223" s="50"/>
      <c r="AO9223" s="50"/>
      <c r="AP9223" s="50"/>
      <c r="AQ9223" s="50"/>
      <c r="AR9223" s="50"/>
      <c r="AS9223" s="50"/>
      <c r="AT9223" s="50"/>
      <c r="AU9223" s="50"/>
      <c r="AV9223" s="50"/>
      <c r="AW9223" s="50"/>
      <c r="AX9223" s="50"/>
      <c r="AY9223" s="50"/>
      <c r="AZ9223" s="50"/>
      <c r="BA9223" s="50"/>
      <c r="BB9223" s="50"/>
      <c r="BC9223" s="50"/>
      <c r="BD9223" s="50"/>
      <c r="BE9223" s="50"/>
      <c r="BF9223" s="50"/>
      <c r="BG9223" s="50"/>
      <c r="BH9223" s="50"/>
      <c r="BI9223" s="50"/>
      <c r="BJ9223" s="50"/>
      <c r="BK9223" s="50"/>
      <c r="BL9223" s="50"/>
      <c r="BM9223" s="50"/>
      <c r="BN9223" s="50"/>
      <c r="BO9223" s="50"/>
      <c r="BP9223" s="50"/>
      <c r="BQ9223" s="50"/>
      <c r="BR9223" s="50"/>
      <c r="BS9223" s="50"/>
      <c r="BT9223" s="50"/>
      <c r="BU9223" s="50"/>
      <c r="BV9223" s="50"/>
      <c r="BW9223" s="50"/>
      <c r="BX9223" s="50"/>
      <c r="BY9223" s="50"/>
      <c r="BZ9223" s="50"/>
      <c r="CA9223" s="50"/>
      <c r="CB9223" s="50"/>
      <c r="CC9223" s="50"/>
      <c r="CD9223" s="50"/>
      <c r="CE9223" s="50"/>
      <c r="CF9223" s="50"/>
      <c r="CG9223" s="50"/>
      <c r="CH9223" s="50"/>
      <c r="CI9223" s="50"/>
      <c r="CJ9223" s="50"/>
      <c r="CK9223" s="50"/>
      <c r="CL9223" s="50"/>
      <c r="CM9223" s="50"/>
      <c r="CN9223" s="50"/>
      <c r="CO9223" s="50"/>
      <c r="CP9223" s="50"/>
      <c r="CQ9223" s="50"/>
      <c r="CR9223" s="50"/>
      <c r="CS9223" s="50"/>
      <c r="CT9223" s="50"/>
      <c r="CU9223" s="50"/>
      <c r="CV9223" s="50"/>
      <c r="CW9223" s="50"/>
      <c r="CX9223" s="50"/>
      <c r="CY9223" s="50"/>
      <c r="CZ9223" s="50"/>
      <c r="DA9223" s="50"/>
      <c r="DB9223" s="50"/>
      <c r="DC9223" s="50"/>
      <c r="DD9223" s="50"/>
      <c r="DE9223" s="50"/>
      <c r="DF9223" s="50"/>
      <c r="DG9223" s="50"/>
    </row>
    <row r="9224" spans="1:111" x14ac:dyDescent="0.2">
      <c r="A9224" s="196"/>
      <c r="B9224" s="196"/>
      <c r="C9224" s="196"/>
      <c r="D9224" s="153"/>
      <c r="E9224" s="181"/>
      <c r="F9224" s="192"/>
      <c r="G9224" s="192"/>
      <c r="H9224" s="50"/>
      <c r="I9224" s="50"/>
      <c r="J9224" s="50"/>
      <c r="K9224" s="50"/>
      <c r="L9224" s="50"/>
      <c r="M9224" s="50"/>
      <c r="N9224" s="50"/>
      <c r="O9224" s="50"/>
      <c r="P9224" s="50"/>
      <c r="Q9224" s="50"/>
      <c r="R9224" s="50"/>
      <c r="S9224" s="50"/>
      <c r="T9224" s="50"/>
      <c r="U9224" s="50"/>
      <c r="V9224" s="50"/>
      <c r="W9224" s="50"/>
      <c r="X9224" s="50"/>
      <c r="Y9224" s="50"/>
      <c r="Z9224" s="50"/>
      <c r="AA9224" s="50"/>
      <c r="AB9224" s="50"/>
      <c r="AC9224" s="50"/>
      <c r="AD9224" s="50"/>
      <c r="AE9224" s="50"/>
      <c r="AF9224" s="50"/>
      <c r="AG9224" s="50"/>
      <c r="AH9224" s="50"/>
      <c r="AI9224" s="50"/>
      <c r="AJ9224" s="50"/>
      <c r="AK9224" s="50"/>
      <c r="AL9224" s="50"/>
      <c r="AM9224" s="50"/>
      <c r="AN9224" s="50"/>
      <c r="AO9224" s="50"/>
      <c r="AP9224" s="50"/>
      <c r="AQ9224" s="50"/>
      <c r="AR9224" s="50"/>
      <c r="AS9224" s="50"/>
      <c r="AT9224" s="50"/>
      <c r="AU9224" s="50"/>
      <c r="AV9224" s="50"/>
      <c r="AW9224" s="50"/>
      <c r="AX9224" s="50"/>
      <c r="AY9224" s="50"/>
      <c r="AZ9224" s="50"/>
      <c r="BA9224" s="50"/>
      <c r="BB9224" s="50"/>
      <c r="BC9224" s="50"/>
      <c r="BD9224" s="50"/>
      <c r="BE9224" s="50"/>
      <c r="BF9224" s="50"/>
      <c r="BG9224" s="50"/>
      <c r="BH9224" s="50"/>
      <c r="BI9224" s="50"/>
      <c r="BJ9224" s="50"/>
      <c r="BK9224" s="50"/>
      <c r="BL9224" s="50"/>
      <c r="BM9224" s="50"/>
      <c r="BN9224" s="50"/>
      <c r="BO9224" s="50"/>
      <c r="BP9224" s="50"/>
      <c r="BQ9224" s="50"/>
      <c r="BR9224" s="50"/>
      <c r="BS9224" s="50"/>
      <c r="BT9224" s="50"/>
      <c r="BU9224" s="50"/>
      <c r="BV9224" s="50"/>
      <c r="BW9224" s="50"/>
      <c r="BX9224" s="50"/>
      <c r="BY9224" s="50"/>
      <c r="BZ9224" s="50"/>
      <c r="CA9224" s="50"/>
      <c r="CB9224" s="50"/>
      <c r="CC9224" s="50"/>
      <c r="CD9224" s="50"/>
      <c r="CE9224" s="50"/>
      <c r="CF9224" s="50"/>
      <c r="CG9224" s="50"/>
      <c r="CH9224" s="50"/>
      <c r="CI9224" s="50"/>
      <c r="CJ9224" s="50"/>
      <c r="CK9224" s="50"/>
      <c r="CL9224" s="50"/>
      <c r="CM9224" s="50"/>
      <c r="CN9224" s="50"/>
      <c r="CO9224" s="50"/>
      <c r="CP9224" s="50"/>
      <c r="CQ9224" s="50"/>
      <c r="CR9224" s="50"/>
      <c r="CS9224" s="50"/>
      <c r="CT9224" s="50"/>
      <c r="CU9224" s="50"/>
      <c r="CV9224" s="50"/>
      <c r="CW9224" s="50"/>
      <c r="CX9224" s="50"/>
      <c r="CY9224" s="50"/>
      <c r="CZ9224" s="50"/>
      <c r="DA9224" s="50"/>
      <c r="DB9224" s="50"/>
      <c r="DC9224" s="50"/>
      <c r="DD9224" s="50"/>
      <c r="DE9224" s="50"/>
      <c r="DF9224" s="50"/>
      <c r="DG9224" s="50"/>
    </row>
    <row r="9225" spans="1:111" x14ac:dyDescent="0.2">
      <c r="A9225" s="196"/>
      <c r="B9225" s="196"/>
      <c r="C9225" s="196"/>
      <c r="D9225" s="153"/>
      <c r="E9225" s="181"/>
      <c r="F9225" s="192"/>
      <c r="G9225" s="192"/>
      <c r="H9225" s="50"/>
      <c r="I9225" s="50"/>
      <c r="J9225" s="50"/>
      <c r="K9225" s="50"/>
      <c r="L9225" s="50"/>
      <c r="M9225" s="50"/>
      <c r="N9225" s="50"/>
      <c r="O9225" s="50"/>
      <c r="P9225" s="50"/>
      <c r="Q9225" s="50"/>
      <c r="R9225" s="50"/>
      <c r="S9225" s="50"/>
      <c r="T9225" s="50"/>
      <c r="U9225" s="50"/>
      <c r="V9225" s="50"/>
      <c r="W9225" s="50"/>
      <c r="X9225" s="50"/>
      <c r="Y9225" s="50"/>
      <c r="Z9225" s="50"/>
      <c r="AA9225" s="50"/>
      <c r="AB9225" s="50"/>
      <c r="AC9225" s="50"/>
      <c r="AD9225" s="50"/>
      <c r="AE9225" s="50"/>
      <c r="AF9225" s="50"/>
      <c r="AG9225" s="50"/>
      <c r="AH9225" s="50"/>
      <c r="AI9225" s="50"/>
      <c r="AJ9225" s="50"/>
      <c r="AK9225" s="50"/>
      <c r="AL9225" s="50"/>
      <c r="AM9225" s="50"/>
      <c r="AN9225" s="50"/>
      <c r="AO9225" s="50"/>
      <c r="AP9225" s="50"/>
      <c r="AQ9225" s="50"/>
      <c r="AR9225" s="50"/>
      <c r="AS9225" s="50"/>
      <c r="AT9225" s="50"/>
      <c r="AU9225" s="50"/>
      <c r="AV9225" s="50"/>
      <c r="AW9225" s="50"/>
      <c r="AX9225" s="50"/>
      <c r="AY9225" s="50"/>
      <c r="AZ9225" s="50"/>
      <c r="BA9225" s="50"/>
      <c r="BB9225" s="50"/>
      <c r="BC9225" s="50"/>
      <c r="BD9225" s="50"/>
      <c r="BE9225" s="50"/>
      <c r="BF9225" s="50"/>
      <c r="BG9225" s="50"/>
      <c r="BH9225" s="50"/>
      <c r="BI9225" s="50"/>
      <c r="BJ9225" s="50"/>
      <c r="BK9225" s="50"/>
      <c r="BL9225" s="50"/>
      <c r="BM9225" s="50"/>
      <c r="BN9225" s="50"/>
      <c r="BO9225" s="50"/>
      <c r="BP9225" s="50"/>
      <c r="BQ9225" s="50"/>
      <c r="BR9225" s="50"/>
      <c r="BS9225" s="50"/>
      <c r="BT9225" s="50"/>
      <c r="BU9225" s="50"/>
      <c r="BV9225" s="50"/>
      <c r="BW9225" s="50"/>
      <c r="BX9225" s="50"/>
      <c r="BY9225" s="50"/>
      <c r="BZ9225" s="50"/>
      <c r="CA9225" s="50"/>
      <c r="CB9225" s="50"/>
      <c r="CC9225" s="50"/>
      <c r="CD9225" s="50"/>
      <c r="CE9225" s="50"/>
      <c r="CF9225" s="50"/>
      <c r="CG9225" s="50"/>
      <c r="CH9225" s="50"/>
      <c r="CI9225" s="50"/>
      <c r="CJ9225" s="50"/>
      <c r="CK9225" s="50"/>
      <c r="CL9225" s="50"/>
      <c r="CM9225" s="50"/>
      <c r="CN9225" s="50"/>
      <c r="CO9225" s="50"/>
      <c r="CP9225" s="50"/>
      <c r="CQ9225" s="50"/>
      <c r="CR9225" s="50"/>
      <c r="CS9225" s="50"/>
      <c r="CT9225" s="50"/>
      <c r="CU9225" s="50"/>
      <c r="CV9225" s="50"/>
      <c r="CW9225" s="50"/>
      <c r="CX9225" s="50"/>
      <c r="CY9225" s="50"/>
      <c r="CZ9225" s="50"/>
      <c r="DA9225" s="50"/>
      <c r="DB9225" s="50"/>
      <c r="DC9225" s="50"/>
      <c r="DD9225" s="50"/>
      <c r="DE9225" s="50"/>
      <c r="DF9225" s="50"/>
      <c r="DG9225" s="50"/>
    </row>
    <row r="9226" spans="1:111" x14ac:dyDescent="0.2">
      <c r="A9226" s="196"/>
      <c r="B9226" s="196"/>
      <c r="C9226" s="196"/>
      <c r="D9226" s="54"/>
      <c r="E9226" s="181"/>
      <c r="F9226" s="192"/>
      <c r="G9226" s="192"/>
      <c r="H9226" s="50"/>
      <c r="I9226" s="50"/>
      <c r="J9226" s="50"/>
      <c r="K9226" s="50"/>
      <c r="L9226" s="50"/>
      <c r="M9226" s="50"/>
      <c r="N9226" s="50"/>
      <c r="O9226" s="50"/>
      <c r="P9226" s="50"/>
      <c r="Q9226" s="50"/>
      <c r="R9226" s="50"/>
      <c r="S9226" s="50"/>
      <c r="T9226" s="50"/>
      <c r="U9226" s="50"/>
      <c r="V9226" s="50"/>
      <c r="W9226" s="50"/>
      <c r="X9226" s="50"/>
      <c r="Y9226" s="50"/>
      <c r="Z9226" s="50"/>
      <c r="AA9226" s="50"/>
      <c r="AB9226" s="50"/>
      <c r="AC9226" s="50"/>
      <c r="AD9226" s="50"/>
      <c r="AE9226" s="50"/>
      <c r="AF9226" s="50"/>
      <c r="AG9226" s="50"/>
      <c r="AH9226" s="50"/>
      <c r="AI9226" s="50"/>
      <c r="AJ9226" s="50"/>
      <c r="AK9226" s="50"/>
      <c r="AL9226" s="50"/>
      <c r="AM9226" s="50"/>
      <c r="AN9226" s="50"/>
      <c r="AO9226" s="50"/>
      <c r="AP9226" s="50"/>
      <c r="AQ9226" s="50"/>
      <c r="AR9226" s="50"/>
      <c r="AS9226" s="50"/>
      <c r="AT9226" s="50"/>
      <c r="AU9226" s="50"/>
      <c r="AV9226" s="50"/>
      <c r="AW9226" s="50"/>
      <c r="AX9226" s="50"/>
      <c r="AY9226" s="50"/>
      <c r="AZ9226" s="50"/>
      <c r="BA9226" s="50"/>
      <c r="BB9226" s="50"/>
      <c r="BC9226" s="50"/>
      <c r="BD9226" s="50"/>
      <c r="BE9226" s="50"/>
      <c r="BF9226" s="50"/>
      <c r="BG9226" s="50"/>
      <c r="BH9226" s="50"/>
      <c r="BI9226" s="50"/>
      <c r="BJ9226" s="50"/>
      <c r="BK9226" s="50"/>
      <c r="BL9226" s="50"/>
      <c r="BM9226" s="50"/>
      <c r="BN9226" s="50"/>
      <c r="BO9226" s="50"/>
      <c r="BP9226" s="50"/>
      <c r="BQ9226" s="50"/>
      <c r="BR9226" s="50"/>
      <c r="BS9226" s="50"/>
      <c r="BT9226" s="50"/>
      <c r="BU9226" s="50"/>
      <c r="BV9226" s="50"/>
      <c r="BW9226" s="50"/>
      <c r="BX9226" s="50"/>
      <c r="BY9226" s="50"/>
      <c r="BZ9226" s="50"/>
      <c r="CA9226" s="50"/>
      <c r="CB9226" s="50"/>
      <c r="CC9226" s="50"/>
      <c r="CD9226" s="50"/>
      <c r="CE9226" s="50"/>
      <c r="CF9226" s="50"/>
      <c r="CG9226" s="50"/>
      <c r="CH9226" s="50"/>
      <c r="CI9226" s="50"/>
      <c r="CJ9226" s="50"/>
      <c r="CK9226" s="50"/>
      <c r="CL9226" s="50"/>
      <c r="CM9226" s="50"/>
      <c r="CN9226" s="50"/>
      <c r="CO9226" s="50"/>
      <c r="CP9226" s="50"/>
      <c r="CQ9226" s="50"/>
      <c r="CR9226" s="50"/>
      <c r="CS9226" s="50"/>
      <c r="CT9226" s="50"/>
      <c r="CU9226" s="50"/>
      <c r="CV9226" s="50"/>
      <c r="CW9226" s="50"/>
      <c r="CX9226" s="50"/>
      <c r="CY9226" s="50"/>
      <c r="CZ9226" s="50"/>
      <c r="DA9226" s="50"/>
      <c r="DB9226" s="50"/>
      <c r="DC9226" s="50"/>
      <c r="DD9226" s="50"/>
      <c r="DE9226" s="50"/>
      <c r="DF9226" s="50"/>
      <c r="DG9226" s="50"/>
    </row>
    <row r="9227" spans="1:111" x14ac:dyDescent="0.2">
      <c r="A9227" s="196"/>
      <c r="B9227" s="196"/>
      <c r="C9227" s="196"/>
      <c r="E9227" s="181"/>
      <c r="F9227" s="192"/>
      <c r="G9227" s="192"/>
      <c r="H9227" s="50"/>
      <c r="I9227" s="50"/>
      <c r="J9227" s="50"/>
      <c r="K9227" s="50"/>
      <c r="L9227" s="50"/>
      <c r="M9227" s="50"/>
      <c r="N9227" s="50"/>
      <c r="O9227" s="50"/>
      <c r="P9227" s="50"/>
      <c r="Q9227" s="50"/>
      <c r="R9227" s="50"/>
      <c r="S9227" s="50"/>
      <c r="T9227" s="50"/>
      <c r="U9227" s="50"/>
      <c r="V9227" s="50"/>
      <c r="W9227" s="50"/>
      <c r="X9227" s="50"/>
      <c r="Y9227" s="50"/>
      <c r="Z9227" s="50"/>
      <c r="AA9227" s="50"/>
      <c r="AB9227" s="50"/>
      <c r="AC9227" s="50"/>
      <c r="AD9227" s="50"/>
      <c r="AE9227" s="50"/>
      <c r="AF9227" s="50"/>
      <c r="AG9227" s="50"/>
      <c r="AH9227" s="50"/>
      <c r="AI9227" s="50"/>
      <c r="AJ9227" s="50"/>
      <c r="AK9227" s="50"/>
      <c r="AL9227" s="50"/>
      <c r="AM9227" s="50"/>
      <c r="AN9227" s="50"/>
      <c r="AO9227" s="50"/>
      <c r="AP9227" s="50"/>
      <c r="AQ9227" s="50"/>
      <c r="AR9227" s="50"/>
      <c r="AS9227" s="50"/>
      <c r="AT9227" s="50"/>
      <c r="AU9227" s="50"/>
      <c r="AV9227" s="50"/>
      <c r="AW9227" s="50"/>
      <c r="AX9227" s="50"/>
      <c r="AY9227" s="50"/>
      <c r="AZ9227" s="50"/>
      <c r="BA9227" s="50"/>
      <c r="BB9227" s="50"/>
      <c r="BC9227" s="50"/>
      <c r="BD9227" s="50"/>
      <c r="BE9227" s="50"/>
      <c r="BF9227" s="50"/>
      <c r="BG9227" s="50"/>
      <c r="BH9227" s="50"/>
      <c r="BI9227" s="50"/>
      <c r="BJ9227" s="50"/>
      <c r="BK9227" s="50"/>
      <c r="BL9227" s="50"/>
      <c r="BM9227" s="50"/>
      <c r="BN9227" s="50"/>
      <c r="BO9227" s="50"/>
      <c r="BP9227" s="50"/>
      <c r="BQ9227" s="50"/>
      <c r="BR9227" s="50"/>
      <c r="BS9227" s="50"/>
      <c r="BT9227" s="50"/>
      <c r="BU9227" s="50"/>
      <c r="BV9227" s="50"/>
      <c r="BW9227" s="50"/>
      <c r="BX9227" s="50"/>
      <c r="BY9227" s="50"/>
      <c r="BZ9227" s="50"/>
      <c r="CA9227" s="50"/>
      <c r="CB9227" s="50"/>
      <c r="CC9227" s="50"/>
      <c r="CD9227" s="50"/>
      <c r="CE9227" s="50"/>
      <c r="CF9227" s="50"/>
      <c r="CG9227" s="50"/>
      <c r="CH9227" s="50"/>
      <c r="CI9227" s="50"/>
      <c r="CJ9227" s="50"/>
      <c r="CK9227" s="50"/>
      <c r="CL9227" s="50"/>
      <c r="CM9227" s="50"/>
      <c r="CN9227" s="50"/>
      <c r="CO9227" s="50"/>
      <c r="CP9227" s="50"/>
      <c r="CQ9227" s="50"/>
      <c r="CR9227" s="50"/>
      <c r="CS9227" s="50"/>
      <c r="CT9227" s="50"/>
      <c r="CU9227" s="50"/>
      <c r="CV9227" s="50"/>
      <c r="CW9227" s="50"/>
      <c r="CX9227" s="50"/>
      <c r="CY9227" s="50"/>
      <c r="CZ9227" s="50"/>
      <c r="DA9227" s="50"/>
      <c r="DB9227" s="50"/>
      <c r="DC9227" s="50"/>
      <c r="DD9227" s="50"/>
      <c r="DE9227" s="50"/>
      <c r="DF9227" s="50"/>
      <c r="DG9227" s="50"/>
    </row>
    <row r="9228" spans="1:111" x14ac:dyDescent="0.2">
      <c r="A9228" s="196"/>
      <c r="B9228" s="196"/>
      <c r="C9228" s="196"/>
      <c r="E9228" s="181"/>
      <c r="F9228" s="192"/>
      <c r="G9228" s="192"/>
      <c r="H9228" s="50"/>
      <c r="I9228" s="50"/>
      <c r="J9228" s="50"/>
      <c r="K9228" s="50"/>
      <c r="L9228" s="50"/>
      <c r="M9228" s="50"/>
      <c r="N9228" s="50"/>
      <c r="O9228" s="50"/>
      <c r="P9228" s="50"/>
      <c r="Q9228" s="50"/>
      <c r="R9228" s="50"/>
      <c r="S9228" s="50"/>
      <c r="T9228" s="50"/>
      <c r="U9228" s="50"/>
      <c r="V9228" s="50"/>
      <c r="W9228" s="50"/>
      <c r="X9228" s="50"/>
      <c r="Y9228" s="50"/>
      <c r="Z9228" s="50"/>
      <c r="AA9228" s="50"/>
      <c r="AB9228" s="50"/>
      <c r="AC9228" s="50"/>
      <c r="AD9228" s="50"/>
      <c r="AE9228" s="50"/>
      <c r="AF9228" s="50"/>
      <c r="AG9228" s="50"/>
      <c r="AH9228" s="50"/>
      <c r="AI9228" s="50"/>
      <c r="AJ9228" s="50"/>
      <c r="AK9228" s="50"/>
      <c r="AL9228" s="50"/>
      <c r="AM9228" s="50"/>
      <c r="AN9228" s="50"/>
      <c r="AO9228" s="50"/>
      <c r="AP9228" s="50"/>
      <c r="AQ9228" s="50"/>
      <c r="AR9228" s="50"/>
      <c r="AS9228" s="50"/>
      <c r="AT9228" s="50"/>
      <c r="AU9228" s="50"/>
      <c r="AV9228" s="50"/>
      <c r="AW9228" s="50"/>
      <c r="AX9228" s="50"/>
      <c r="AY9228" s="50"/>
      <c r="AZ9228" s="50"/>
      <c r="BA9228" s="50"/>
      <c r="BB9228" s="50"/>
      <c r="BC9228" s="50"/>
      <c r="BD9228" s="50"/>
      <c r="BE9228" s="50"/>
      <c r="BF9228" s="50"/>
      <c r="BG9228" s="50"/>
      <c r="BH9228" s="50"/>
      <c r="BI9228" s="50"/>
      <c r="BJ9228" s="50"/>
      <c r="BK9228" s="50"/>
      <c r="BL9228" s="50"/>
      <c r="BM9228" s="50"/>
      <c r="BN9228" s="50"/>
      <c r="BO9228" s="50"/>
      <c r="BP9228" s="50"/>
      <c r="BQ9228" s="50"/>
      <c r="BR9228" s="50"/>
      <c r="BS9228" s="50"/>
      <c r="BT9228" s="50"/>
      <c r="BU9228" s="50"/>
      <c r="BV9228" s="50"/>
      <c r="BW9228" s="50"/>
      <c r="BX9228" s="50"/>
      <c r="BY9228" s="50"/>
      <c r="BZ9228" s="50"/>
      <c r="CA9228" s="50"/>
      <c r="CB9228" s="50"/>
      <c r="CC9228" s="50"/>
      <c r="CD9228" s="50"/>
      <c r="CE9228" s="50"/>
      <c r="CF9228" s="50"/>
      <c r="CG9228" s="50"/>
      <c r="CH9228" s="50"/>
      <c r="CI9228" s="50"/>
      <c r="CJ9228" s="50"/>
      <c r="CK9228" s="50"/>
      <c r="CL9228" s="50"/>
      <c r="CM9228" s="50"/>
      <c r="CN9228" s="50"/>
      <c r="CO9228" s="50"/>
      <c r="CP9228" s="50"/>
      <c r="CQ9228" s="50"/>
      <c r="CR9228" s="50"/>
      <c r="CS9228" s="50"/>
      <c r="CT9228" s="50"/>
      <c r="CU9228" s="50"/>
      <c r="CV9228" s="50"/>
      <c r="CW9228" s="50"/>
      <c r="CX9228" s="50"/>
      <c r="CY9228" s="50"/>
      <c r="CZ9228" s="50"/>
      <c r="DA9228" s="50"/>
      <c r="DB9228" s="50"/>
      <c r="DC9228" s="50"/>
      <c r="DD9228" s="50"/>
      <c r="DE9228" s="50"/>
      <c r="DF9228" s="50"/>
      <c r="DG9228" s="50"/>
    </row>
    <row r="9229" spans="1:111" x14ac:dyDescent="0.2">
      <c r="A9229" s="196"/>
      <c r="B9229" s="196"/>
      <c r="C9229" s="196"/>
      <c r="E9229" s="181"/>
      <c r="F9229" s="192"/>
      <c r="G9229" s="192"/>
      <c r="H9229" s="50"/>
      <c r="I9229" s="50"/>
      <c r="J9229" s="50"/>
      <c r="K9229" s="50"/>
      <c r="L9229" s="50"/>
      <c r="M9229" s="50"/>
      <c r="N9229" s="50"/>
      <c r="O9229" s="50"/>
      <c r="P9229" s="50"/>
      <c r="Q9229" s="50"/>
      <c r="R9229" s="50"/>
      <c r="S9229" s="50"/>
      <c r="T9229" s="50"/>
      <c r="U9229" s="50"/>
      <c r="V9229" s="50"/>
      <c r="W9229" s="50"/>
      <c r="X9229" s="50"/>
      <c r="Y9229" s="50"/>
      <c r="Z9229" s="50"/>
      <c r="AA9229" s="50"/>
      <c r="AB9229" s="50"/>
      <c r="AC9229" s="50"/>
      <c r="AD9229" s="50"/>
      <c r="AE9229" s="50"/>
      <c r="AF9229" s="50"/>
      <c r="AG9229" s="50"/>
      <c r="AH9229" s="50"/>
      <c r="AI9229" s="50"/>
      <c r="AJ9229" s="50"/>
      <c r="AK9229" s="50"/>
      <c r="AL9229" s="50"/>
      <c r="AM9229" s="50"/>
      <c r="AN9229" s="50"/>
      <c r="AO9229" s="50"/>
      <c r="AP9229" s="50"/>
      <c r="AQ9229" s="50"/>
      <c r="AR9229" s="50"/>
      <c r="AS9229" s="50"/>
      <c r="AT9229" s="50"/>
      <c r="AU9229" s="50"/>
      <c r="AV9229" s="50"/>
      <c r="AW9229" s="50"/>
      <c r="AX9229" s="50"/>
      <c r="AY9229" s="50"/>
      <c r="AZ9229" s="50"/>
      <c r="BA9229" s="50"/>
      <c r="BB9229" s="50"/>
      <c r="BC9229" s="50"/>
      <c r="BD9229" s="50"/>
      <c r="BE9229" s="50"/>
      <c r="BF9229" s="50"/>
      <c r="BG9229" s="50"/>
      <c r="BH9229" s="50"/>
      <c r="BI9229" s="50"/>
      <c r="BJ9229" s="50"/>
      <c r="BK9229" s="50"/>
      <c r="BL9229" s="50"/>
      <c r="BM9229" s="50"/>
      <c r="BN9229" s="50"/>
      <c r="BO9229" s="50"/>
      <c r="BP9229" s="50"/>
      <c r="BQ9229" s="50"/>
      <c r="BR9229" s="50"/>
      <c r="BS9229" s="50"/>
      <c r="BT9229" s="50"/>
      <c r="BU9229" s="50"/>
      <c r="BV9229" s="50"/>
      <c r="BW9229" s="50"/>
      <c r="BX9229" s="50"/>
      <c r="BY9229" s="50"/>
      <c r="BZ9229" s="50"/>
      <c r="CA9229" s="50"/>
      <c r="CB9229" s="50"/>
      <c r="CC9229" s="50"/>
      <c r="CD9229" s="50"/>
      <c r="CE9229" s="50"/>
      <c r="CF9229" s="50"/>
      <c r="CG9229" s="50"/>
      <c r="CH9229" s="50"/>
      <c r="CI9229" s="50"/>
      <c r="CJ9229" s="50"/>
      <c r="CK9229" s="50"/>
      <c r="CL9229" s="50"/>
      <c r="CM9229" s="50"/>
      <c r="CN9229" s="50"/>
      <c r="CO9229" s="50"/>
      <c r="CP9229" s="50"/>
      <c r="CQ9229" s="50"/>
      <c r="CR9229" s="50"/>
      <c r="CS9229" s="50"/>
      <c r="CT9229" s="50"/>
      <c r="CU9229" s="50"/>
      <c r="CV9229" s="50"/>
      <c r="CW9229" s="50"/>
      <c r="CX9229" s="50"/>
      <c r="CY9229" s="50"/>
      <c r="CZ9229" s="50"/>
      <c r="DA9229" s="50"/>
      <c r="DB9229" s="50"/>
      <c r="DC9229" s="50"/>
      <c r="DD9229" s="50"/>
      <c r="DE9229" s="50"/>
      <c r="DF9229" s="50"/>
      <c r="DG9229" s="50"/>
    </row>
    <row r="9230" spans="1:111" x14ac:dyDescent="0.2">
      <c r="A9230" s="196"/>
      <c r="B9230" s="196"/>
      <c r="C9230" s="196"/>
      <c r="E9230" s="181"/>
      <c r="F9230" s="192"/>
      <c r="G9230" s="192"/>
      <c r="H9230" s="50"/>
      <c r="I9230" s="50"/>
      <c r="J9230" s="50"/>
      <c r="K9230" s="50"/>
      <c r="L9230" s="50"/>
      <c r="M9230" s="50"/>
      <c r="N9230" s="50"/>
      <c r="O9230" s="50"/>
      <c r="P9230" s="50"/>
      <c r="Q9230" s="50"/>
      <c r="R9230" s="50"/>
      <c r="S9230" s="50"/>
      <c r="T9230" s="50"/>
      <c r="U9230" s="50"/>
      <c r="V9230" s="50"/>
      <c r="W9230" s="50"/>
      <c r="X9230" s="50"/>
      <c r="Y9230" s="50"/>
      <c r="Z9230" s="50"/>
      <c r="AA9230" s="50"/>
      <c r="AB9230" s="50"/>
      <c r="AC9230" s="50"/>
      <c r="AD9230" s="50"/>
      <c r="AE9230" s="50"/>
      <c r="AF9230" s="50"/>
      <c r="AG9230" s="50"/>
      <c r="AH9230" s="50"/>
      <c r="AI9230" s="50"/>
      <c r="AJ9230" s="50"/>
      <c r="AK9230" s="50"/>
      <c r="AL9230" s="50"/>
      <c r="AM9230" s="50"/>
      <c r="AN9230" s="50"/>
      <c r="AO9230" s="50"/>
      <c r="AP9230" s="50"/>
      <c r="AQ9230" s="50"/>
      <c r="AR9230" s="50"/>
      <c r="AS9230" s="50"/>
      <c r="AT9230" s="50"/>
      <c r="AU9230" s="50"/>
      <c r="AV9230" s="50"/>
      <c r="AW9230" s="50"/>
      <c r="AX9230" s="50"/>
      <c r="AY9230" s="50"/>
      <c r="AZ9230" s="50"/>
      <c r="BA9230" s="50"/>
      <c r="BB9230" s="50"/>
      <c r="BC9230" s="50"/>
      <c r="BD9230" s="50"/>
      <c r="BE9230" s="50"/>
      <c r="BF9230" s="50"/>
      <c r="BG9230" s="50"/>
      <c r="BH9230" s="50"/>
      <c r="BI9230" s="50"/>
      <c r="BJ9230" s="50"/>
      <c r="BK9230" s="50"/>
      <c r="BL9230" s="50"/>
      <c r="BM9230" s="50"/>
      <c r="BN9230" s="50"/>
      <c r="BO9230" s="50"/>
      <c r="BP9230" s="50"/>
      <c r="BQ9230" s="50"/>
      <c r="BR9230" s="50"/>
      <c r="BS9230" s="50"/>
      <c r="BT9230" s="50"/>
      <c r="BU9230" s="50"/>
      <c r="BV9230" s="50"/>
      <c r="BW9230" s="50"/>
      <c r="BX9230" s="50"/>
      <c r="BY9230" s="50"/>
      <c r="BZ9230" s="50"/>
      <c r="CA9230" s="50"/>
      <c r="CB9230" s="50"/>
      <c r="CC9230" s="50"/>
      <c r="CD9230" s="50"/>
      <c r="CE9230" s="50"/>
      <c r="CF9230" s="50"/>
      <c r="CG9230" s="50"/>
      <c r="CH9230" s="50"/>
      <c r="CI9230" s="50"/>
      <c r="CJ9230" s="50"/>
      <c r="CK9230" s="50"/>
      <c r="CL9230" s="50"/>
      <c r="CM9230" s="50"/>
      <c r="CN9230" s="50"/>
      <c r="CO9230" s="50"/>
      <c r="CP9230" s="50"/>
      <c r="CQ9230" s="50"/>
      <c r="CR9230" s="50"/>
      <c r="CS9230" s="50"/>
      <c r="CT9230" s="50"/>
      <c r="CU9230" s="50"/>
      <c r="CV9230" s="50"/>
      <c r="CW9230" s="50"/>
      <c r="CX9230" s="50"/>
      <c r="CY9230" s="50"/>
      <c r="CZ9230" s="50"/>
      <c r="DA9230" s="50"/>
      <c r="DB9230" s="50"/>
      <c r="DC9230" s="50"/>
      <c r="DD9230" s="50"/>
      <c r="DE9230" s="50"/>
      <c r="DF9230" s="50"/>
      <c r="DG9230" s="50"/>
    </row>
    <row r="9231" spans="1:111" x14ac:dyDescent="0.2">
      <c r="A9231" s="196"/>
      <c r="B9231" s="196"/>
      <c r="C9231" s="196"/>
      <c r="D9231" s="54"/>
      <c r="E9231" s="271"/>
      <c r="F9231" s="192"/>
      <c r="G9231" s="192"/>
      <c r="H9231" s="50"/>
      <c r="I9231" s="50"/>
      <c r="J9231" s="50"/>
      <c r="K9231" s="50"/>
      <c r="L9231" s="50"/>
      <c r="M9231" s="50"/>
      <c r="N9231" s="50"/>
      <c r="O9231" s="50"/>
      <c r="P9231" s="50"/>
      <c r="Q9231" s="50"/>
      <c r="R9231" s="50"/>
      <c r="S9231" s="50"/>
      <c r="T9231" s="50"/>
      <c r="U9231" s="50"/>
      <c r="V9231" s="50"/>
      <c r="W9231" s="50"/>
      <c r="X9231" s="50"/>
      <c r="Y9231" s="50"/>
      <c r="Z9231" s="50"/>
      <c r="AA9231" s="50"/>
      <c r="AB9231" s="50"/>
      <c r="AC9231" s="50"/>
      <c r="AD9231" s="50"/>
      <c r="AE9231" s="50"/>
      <c r="AF9231" s="50"/>
      <c r="AG9231" s="50"/>
      <c r="AH9231" s="50"/>
      <c r="AI9231" s="50"/>
      <c r="AJ9231" s="50"/>
      <c r="AK9231" s="50"/>
      <c r="AL9231" s="50"/>
      <c r="AM9231" s="50"/>
      <c r="AN9231" s="50"/>
      <c r="AO9231" s="50"/>
      <c r="AP9231" s="50"/>
      <c r="AQ9231" s="50"/>
      <c r="AR9231" s="50"/>
      <c r="AS9231" s="50"/>
      <c r="AT9231" s="50"/>
      <c r="AU9231" s="50"/>
      <c r="AV9231" s="50"/>
      <c r="AW9231" s="50"/>
      <c r="AX9231" s="50"/>
      <c r="AY9231" s="50"/>
      <c r="AZ9231" s="50"/>
      <c r="BA9231" s="50"/>
      <c r="BB9231" s="50"/>
      <c r="BC9231" s="50"/>
      <c r="BD9231" s="50"/>
      <c r="BE9231" s="50"/>
      <c r="BF9231" s="50"/>
      <c r="BG9231" s="50"/>
      <c r="BH9231" s="50"/>
      <c r="BI9231" s="50"/>
      <c r="BJ9231" s="50"/>
      <c r="BK9231" s="50"/>
      <c r="BL9231" s="50"/>
      <c r="BM9231" s="50"/>
      <c r="BN9231" s="50"/>
      <c r="BO9231" s="50"/>
      <c r="BP9231" s="50"/>
      <c r="BQ9231" s="50"/>
      <c r="BR9231" s="50"/>
      <c r="BS9231" s="50"/>
      <c r="BT9231" s="50"/>
      <c r="BU9231" s="50"/>
      <c r="BV9231" s="50"/>
      <c r="BW9231" s="50"/>
      <c r="BX9231" s="50"/>
      <c r="BY9231" s="50"/>
      <c r="BZ9231" s="50"/>
      <c r="CA9231" s="50"/>
      <c r="CB9231" s="50"/>
      <c r="CC9231" s="50"/>
      <c r="CD9231" s="50"/>
      <c r="CE9231" s="50"/>
      <c r="CF9231" s="50"/>
      <c r="CG9231" s="50"/>
      <c r="CH9231" s="50"/>
      <c r="CI9231" s="50"/>
      <c r="CJ9231" s="50"/>
      <c r="CK9231" s="50"/>
      <c r="CL9231" s="50"/>
      <c r="CM9231" s="50"/>
      <c r="CN9231" s="50"/>
      <c r="CO9231" s="50"/>
      <c r="CP9231" s="50"/>
      <c r="CQ9231" s="50"/>
      <c r="CR9231" s="50"/>
      <c r="CS9231" s="50"/>
      <c r="CT9231" s="50"/>
      <c r="CU9231" s="50"/>
      <c r="CV9231" s="50"/>
      <c r="CW9231" s="50"/>
      <c r="CX9231" s="50"/>
      <c r="CY9231" s="50"/>
      <c r="CZ9231" s="50"/>
      <c r="DA9231" s="50"/>
      <c r="DB9231" s="50"/>
      <c r="DC9231" s="50"/>
      <c r="DD9231" s="50"/>
      <c r="DE9231" s="50"/>
      <c r="DF9231" s="50"/>
      <c r="DG9231" s="50"/>
    </row>
    <row r="9232" spans="1:111" x14ac:dyDescent="0.2">
      <c r="A9232" s="196"/>
      <c r="B9232" s="196"/>
      <c r="C9232" s="196"/>
      <c r="E9232" s="181"/>
      <c r="F9232" s="192"/>
      <c r="G9232" s="192"/>
      <c r="H9232" s="50"/>
      <c r="I9232" s="50"/>
      <c r="J9232" s="50"/>
      <c r="K9232" s="50"/>
      <c r="L9232" s="50"/>
      <c r="M9232" s="50"/>
      <c r="N9232" s="50"/>
      <c r="O9232" s="50"/>
      <c r="P9232" s="50"/>
      <c r="Q9232" s="50"/>
      <c r="R9232" s="50"/>
      <c r="S9232" s="50"/>
      <c r="T9232" s="50"/>
      <c r="U9232" s="50"/>
      <c r="V9232" s="50"/>
      <c r="W9232" s="50"/>
      <c r="X9232" s="50"/>
      <c r="Y9232" s="50"/>
      <c r="Z9232" s="50"/>
      <c r="AA9232" s="50"/>
      <c r="AB9232" s="50"/>
      <c r="AC9232" s="50"/>
      <c r="AD9232" s="50"/>
      <c r="AE9232" s="50"/>
      <c r="AF9232" s="50"/>
      <c r="AG9232" s="50"/>
      <c r="AH9232" s="50"/>
      <c r="AI9232" s="50"/>
      <c r="AJ9232" s="50"/>
      <c r="AK9232" s="50"/>
      <c r="AL9232" s="50"/>
      <c r="AM9232" s="50"/>
      <c r="AN9232" s="50"/>
      <c r="AO9232" s="50"/>
      <c r="AP9232" s="50"/>
      <c r="AQ9232" s="50"/>
      <c r="AR9232" s="50"/>
      <c r="AS9232" s="50"/>
      <c r="AT9232" s="50"/>
      <c r="AU9232" s="50"/>
      <c r="AV9232" s="50"/>
      <c r="AW9232" s="50"/>
      <c r="AX9232" s="50"/>
      <c r="AY9232" s="50"/>
      <c r="AZ9232" s="50"/>
      <c r="BA9232" s="50"/>
      <c r="BB9232" s="50"/>
      <c r="BC9232" s="50"/>
      <c r="BD9232" s="50"/>
      <c r="BE9232" s="50"/>
      <c r="BF9232" s="50"/>
      <c r="BG9232" s="50"/>
      <c r="BH9232" s="50"/>
      <c r="BI9232" s="50"/>
      <c r="BJ9232" s="50"/>
      <c r="BK9232" s="50"/>
      <c r="BL9232" s="50"/>
      <c r="BM9232" s="50"/>
      <c r="BN9232" s="50"/>
      <c r="BO9232" s="50"/>
      <c r="BP9232" s="50"/>
      <c r="BQ9232" s="50"/>
      <c r="BR9232" s="50"/>
      <c r="BS9232" s="50"/>
      <c r="BT9232" s="50"/>
      <c r="BU9232" s="50"/>
      <c r="BV9232" s="50"/>
      <c r="BW9232" s="50"/>
      <c r="BX9232" s="50"/>
      <c r="BY9232" s="50"/>
      <c r="BZ9232" s="50"/>
      <c r="CA9232" s="50"/>
      <c r="CB9232" s="50"/>
      <c r="CC9232" s="50"/>
      <c r="CD9232" s="50"/>
      <c r="CE9232" s="50"/>
      <c r="CF9232" s="50"/>
      <c r="CG9232" s="50"/>
      <c r="CH9232" s="50"/>
      <c r="CI9232" s="50"/>
      <c r="CJ9232" s="50"/>
      <c r="CK9232" s="50"/>
      <c r="CL9232" s="50"/>
      <c r="CM9232" s="50"/>
      <c r="CN9232" s="50"/>
      <c r="CO9232" s="50"/>
      <c r="CP9232" s="50"/>
      <c r="CQ9232" s="50"/>
      <c r="CR9232" s="50"/>
      <c r="CS9232" s="50"/>
      <c r="CT9232" s="50"/>
      <c r="CU9232" s="50"/>
      <c r="CV9232" s="50"/>
      <c r="CW9232" s="50"/>
      <c r="CX9232" s="50"/>
      <c r="CY9232" s="50"/>
      <c r="CZ9232" s="50"/>
      <c r="DA9232" s="50"/>
      <c r="DB9232" s="50"/>
      <c r="DC9232" s="50"/>
      <c r="DD9232" s="50"/>
      <c r="DE9232" s="50"/>
      <c r="DF9232" s="50"/>
      <c r="DG9232" s="50"/>
    </row>
    <row r="9233" spans="1:111" x14ac:dyDescent="0.2">
      <c r="A9233" s="196"/>
      <c r="B9233" s="196"/>
      <c r="C9233" s="196"/>
      <c r="E9233" s="181"/>
      <c r="F9233" s="192"/>
      <c r="G9233" s="192"/>
      <c r="H9233" s="50"/>
      <c r="I9233" s="50"/>
      <c r="J9233" s="50"/>
      <c r="K9233" s="50"/>
      <c r="L9233" s="50"/>
      <c r="M9233" s="50"/>
      <c r="N9233" s="50"/>
      <c r="O9233" s="50"/>
      <c r="P9233" s="50"/>
      <c r="Q9233" s="50"/>
      <c r="R9233" s="50"/>
      <c r="S9233" s="50"/>
      <c r="T9233" s="50"/>
      <c r="U9233" s="50"/>
      <c r="V9233" s="50"/>
      <c r="W9233" s="50"/>
      <c r="X9233" s="50"/>
      <c r="Y9233" s="50"/>
      <c r="Z9233" s="50"/>
      <c r="AA9233" s="50"/>
      <c r="AB9233" s="50"/>
      <c r="AC9233" s="50"/>
      <c r="AD9233" s="50"/>
      <c r="AE9233" s="50"/>
      <c r="AF9233" s="50"/>
      <c r="AG9233" s="50"/>
      <c r="AH9233" s="50"/>
      <c r="AI9233" s="50"/>
      <c r="AJ9233" s="50"/>
      <c r="AK9233" s="50"/>
      <c r="AL9233" s="50"/>
      <c r="AM9233" s="50"/>
      <c r="AN9233" s="50"/>
      <c r="AO9233" s="50"/>
      <c r="AP9233" s="50"/>
      <c r="AQ9233" s="50"/>
      <c r="AR9233" s="50"/>
      <c r="AS9233" s="50"/>
      <c r="AT9233" s="50"/>
      <c r="AU9233" s="50"/>
      <c r="AV9233" s="50"/>
      <c r="AW9233" s="50"/>
      <c r="AX9233" s="50"/>
      <c r="AY9233" s="50"/>
      <c r="AZ9233" s="50"/>
      <c r="BA9233" s="50"/>
      <c r="BB9233" s="50"/>
      <c r="BC9233" s="50"/>
      <c r="BD9233" s="50"/>
      <c r="BE9233" s="50"/>
      <c r="BF9233" s="50"/>
      <c r="BG9233" s="50"/>
      <c r="BH9233" s="50"/>
      <c r="BI9233" s="50"/>
      <c r="BJ9233" s="50"/>
      <c r="BK9233" s="50"/>
      <c r="BL9233" s="50"/>
      <c r="BM9233" s="50"/>
      <c r="BN9233" s="50"/>
      <c r="BO9233" s="50"/>
      <c r="BP9233" s="50"/>
      <c r="BQ9233" s="50"/>
      <c r="BR9233" s="50"/>
      <c r="BS9233" s="50"/>
      <c r="BT9233" s="50"/>
      <c r="BU9233" s="50"/>
      <c r="BV9233" s="50"/>
      <c r="BW9233" s="50"/>
      <c r="BX9233" s="50"/>
      <c r="BY9233" s="50"/>
      <c r="BZ9233" s="50"/>
      <c r="CA9233" s="50"/>
      <c r="CB9233" s="50"/>
      <c r="CC9233" s="50"/>
      <c r="CD9233" s="50"/>
      <c r="CE9233" s="50"/>
      <c r="CF9233" s="50"/>
      <c r="CG9233" s="50"/>
      <c r="CH9233" s="50"/>
      <c r="CI9233" s="50"/>
      <c r="CJ9233" s="50"/>
      <c r="CK9233" s="50"/>
      <c r="CL9233" s="50"/>
      <c r="CM9233" s="50"/>
      <c r="CN9233" s="50"/>
      <c r="CO9233" s="50"/>
      <c r="CP9233" s="50"/>
      <c r="CQ9233" s="50"/>
      <c r="CR9233" s="50"/>
      <c r="CS9233" s="50"/>
      <c r="CT9233" s="50"/>
      <c r="CU9233" s="50"/>
      <c r="CV9233" s="50"/>
      <c r="CW9233" s="50"/>
      <c r="CX9233" s="50"/>
      <c r="CY9233" s="50"/>
      <c r="CZ9233" s="50"/>
      <c r="DA9233" s="50"/>
      <c r="DB9233" s="50"/>
      <c r="DC9233" s="50"/>
      <c r="DD9233" s="50"/>
      <c r="DE9233" s="50"/>
      <c r="DF9233" s="50"/>
      <c r="DG9233" s="50"/>
    </row>
    <row r="9234" spans="1:111" x14ac:dyDescent="0.2">
      <c r="A9234" s="84"/>
      <c r="B9234" s="84"/>
      <c r="C9234" s="84"/>
      <c r="D9234" s="54"/>
      <c r="E9234" s="181"/>
      <c r="F9234" s="192"/>
      <c r="G9234" s="192"/>
      <c r="H9234" s="50"/>
      <c r="I9234" s="50"/>
      <c r="J9234" s="50"/>
      <c r="K9234" s="50"/>
      <c r="L9234" s="50"/>
      <c r="M9234" s="50"/>
      <c r="N9234" s="50"/>
      <c r="O9234" s="50"/>
      <c r="P9234" s="50"/>
      <c r="Q9234" s="50"/>
      <c r="R9234" s="50"/>
      <c r="S9234" s="50"/>
      <c r="T9234" s="50"/>
      <c r="U9234" s="50"/>
      <c r="V9234" s="50"/>
      <c r="W9234" s="50"/>
      <c r="X9234" s="50"/>
      <c r="Y9234" s="50"/>
      <c r="Z9234" s="50"/>
      <c r="AA9234" s="50"/>
      <c r="AB9234" s="50"/>
      <c r="AC9234" s="50"/>
      <c r="AD9234" s="50"/>
      <c r="AE9234" s="50"/>
      <c r="AF9234" s="50"/>
      <c r="AG9234" s="50"/>
      <c r="AH9234" s="50"/>
      <c r="AI9234" s="50"/>
      <c r="AJ9234" s="50"/>
      <c r="AK9234" s="50"/>
      <c r="AL9234" s="50"/>
      <c r="AM9234" s="50"/>
      <c r="AN9234" s="50"/>
      <c r="AO9234" s="50"/>
      <c r="AP9234" s="50"/>
      <c r="AQ9234" s="50"/>
      <c r="AR9234" s="50"/>
      <c r="AS9234" s="50"/>
      <c r="AT9234" s="50"/>
      <c r="AU9234" s="50"/>
      <c r="AV9234" s="50"/>
      <c r="AW9234" s="50"/>
      <c r="AX9234" s="50"/>
      <c r="AY9234" s="50"/>
      <c r="AZ9234" s="50"/>
      <c r="BA9234" s="50"/>
      <c r="BB9234" s="50"/>
      <c r="BC9234" s="50"/>
      <c r="BD9234" s="50"/>
      <c r="BE9234" s="50"/>
      <c r="BF9234" s="50"/>
      <c r="BG9234" s="50"/>
      <c r="BH9234" s="50"/>
      <c r="BI9234" s="50"/>
      <c r="BJ9234" s="50"/>
      <c r="BK9234" s="50"/>
      <c r="BL9234" s="50"/>
      <c r="BM9234" s="50"/>
      <c r="BN9234" s="50"/>
      <c r="BO9234" s="50"/>
      <c r="BP9234" s="50"/>
      <c r="BQ9234" s="50"/>
      <c r="BR9234" s="50"/>
      <c r="BS9234" s="50"/>
      <c r="BT9234" s="50"/>
      <c r="BU9234" s="50"/>
      <c r="BV9234" s="50"/>
      <c r="BW9234" s="50"/>
      <c r="BX9234" s="50"/>
      <c r="BY9234" s="50"/>
      <c r="BZ9234" s="50"/>
      <c r="CA9234" s="50"/>
      <c r="CB9234" s="50"/>
      <c r="CC9234" s="50"/>
      <c r="CD9234" s="50"/>
      <c r="CE9234" s="50"/>
      <c r="CF9234" s="50"/>
      <c r="CG9234" s="50"/>
      <c r="CH9234" s="50"/>
      <c r="CI9234" s="50"/>
      <c r="CJ9234" s="50"/>
      <c r="CK9234" s="50"/>
      <c r="CL9234" s="50"/>
      <c r="CM9234" s="50"/>
      <c r="CN9234" s="50"/>
      <c r="CO9234" s="50"/>
      <c r="CP9234" s="50"/>
      <c r="CQ9234" s="50"/>
      <c r="CR9234" s="50"/>
      <c r="CS9234" s="50"/>
      <c r="CT9234" s="50"/>
      <c r="CU9234" s="50"/>
      <c r="CV9234" s="50"/>
      <c r="CW9234" s="50"/>
      <c r="CX9234" s="50"/>
      <c r="CY9234" s="50"/>
      <c r="CZ9234" s="50"/>
      <c r="DA9234" s="50"/>
      <c r="DB9234" s="50"/>
      <c r="DC9234" s="50"/>
      <c r="DD9234" s="50"/>
      <c r="DE9234" s="50"/>
      <c r="DF9234" s="50"/>
      <c r="DG9234" s="50"/>
    </row>
    <row r="9235" spans="1:111" x14ac:dyDescent="0.2">
      <c r="A9235" s="84"/>
      <c r="B9235" s="84"/>
      <c r="C9235" s="84"/>
      <c r="E9235" s="181"/>
      <c r="F9235" s="192"/>
      <c r="G9235" s="192"/>
      <c r="H9235" s="50"/>
      <c r="I9235" s="50"/>
      <c r="J9235" s="50"/>
      <c r="K9235" s="50"/>
      <c r="L9235" s="50"/>
      <c r="M9235" s="50"/>
      <c r="N9235" s="50"/>
      <c r="O9235" s="50"/>
      <c r="P9235" s="50"/>
      <c r="Q9235" s="50"/>
      <c r="R9235" s="50"/>
      <c r="S9235" s="50"/>
      <c r="T9235" s="50"/>
      <c r="U9235" s="50"/>
      <c r="V9235" s="50"/>
      <c r="W9235" s="50"/>
      <c r="X9235" s="50"/>
      <c r="Y9235" s="50"/>
      <c r="Z9235" s="50"/>
      <c r="AA9235" s="50"/>
      <c r="AB9235" s="50"/>
      <c r="AC9235" s="50"/>
      <c r="AD9235" s="50"/>
      <c r="AE9235" s="50"/>
      <c r="AF9235" s="50"/>
      <c r="AG9235" s="50"/>
      <c r="AH9235" s="50"/>
      <c r="AI9235" s="50"/>
      <c r="AJ9235" s="50"/>
      <c r="AK9235" s="50"/>
      <c r="AL9235" s="50"/>
      <c r="AM9235" s="50"/>
      <c r="AN9235" s="50"/>
      <c r="AO9235" s="50"/>
      <c r="AP9235" s="50"/>
      <c r="AQ9235" s="50"/>
      <c r="AR9235" s="50"/>
      <c r="AS9235" s="50"/>
      <c r="AT9235" s="50"/>
      <c r="AU9235" s="50"/>
      <c r="AV9235" s="50"/>
      <c r="AW9235" s="50"/>
      <c r="AX9235" s="50"/>
      <c r="AY9235" s="50"/>
      <c r="AZ9235" s="50"/>
      <c r="BA9235" s="50"/>
      <c r="BB9235" s="50"/>
      <c r="BC9235" s="50"/>
      <c r="BD9235" s="50"/>
      <c r="BE9235" s="50"/>
      <c r="BF9235" s="50"/>
      <c r="BG9235" s="50"/>
      <c r="BH9235" s="50"/>
      <c r="BI9235" s="50"/>
      <c r="BJ9235" s="50"/>
      <c r="BK9235" s="50"/>
      <c r="BL9235" s="50"/>
      <c r="BM9235" s="50"/>
      <c r="BN9235" s="50"/>
      <c r="BO9235" s="50"/>
      <c r="BP9235" s="50"/>
      <c r="BQ9235" s="50"/>
      <c r="BR9235" s="50"/>
      <c r="BS9235" s="50"/>
      <c r="BT9235" s="50"/>
      <c r="BU9235" s="50"/>
      <c r="BV9235" s="50"/>
      <c r="BW9235" s="50"/>
      <c r="BX9235" s="50"/>
      <c r="BY9235" s="50"/>
      <c r="BZ9235" s="50"/>
      <c r="CA9235" s="50"/>
      <c r="CB9235" s="50"/>
      <c r="CC9235" s="50"/>
      <c r="CD9235" s="50"/>
      <c r="CE9235" s="50"/>
      <c r="CF9235" s="50"/>
      <c r="CG9235" s="50"/>
      <c r="CH9235" s="50"/>
      <c r="CI9235" s="50"/>
      <c r="CJ9235" s="50"/>
      <c r="CK9235" s="50"/>
      <c r="CL9235" s="50"/>
      <c r="CM9235" s="50"/>
      <c r="CN9235" s="50"/>
      <c r="CO9235" s="50"/>
      <c r="CP9235" s="50"/>
      <c r="CQ9235" s="50"/>
      <c r="CR9235" s="50"/>
      <c r="CS9235" s="50"/>
      <c r="CT9235" s="50"/>
      <c r="CU9235" s="50"/>
      <c r="CV9235" s="50"/>
      <c r="CW9235" s="50"/>
      <c r="CX9235" s="50"/>
      <c r="CY9235" s="50"/>
      <c r="CZ9235" s="50"/>
      <c r="DA9235" s="50"/>
      <c r="DB9235" s="50"/>
      <c r="DC9235" s="50"/>
      <c r="DD9235" s="50"/>
      <c r="DE9235" s="50"/>
      <c r="DF9235" s="50"/>
      <c r="DG9235" s="50"/>
    </row>
    <row r="9236" spans="1:111" x14ac:dyDescent="0.2">
      <c r="A9236" s="84"/>
      <c r="B9236" s="84"/>
      <c r="C9236" s="84"/>
      <c r="E9236" s="181"/>
      <c r="F9236" s="192"/>
      <c r="G9236" s="192"/>
      <c r="H9236" s="50"/>
      <c r="I9236" s="50"/>
      <c r="J9236" s="50"/>
      <c r="K9236" s="50"/>
      <c r="L9236" s="50"/>
      <c r="M9236" s="50"/>
      <c r="N9236" s="50"/>
      <c r="O9236" s="50"/>
      <c r="P9236" s="50"/>
      <c r="Q9236" s="50"/>
      <c r="R9236" s="50"/>
      <c r="S9236" s="50"/>
      <c r="T9236" s="50"/>
      <c r="U9236" s="50"/>
      <c r="V9236" s="50"/>
      <c r="W9236" s="50"/>
      <c r="X9236" s="50"/>
      <c r="Y9236" s="50"/>
      <c r="Z9236" s="50"/>
      <c r="AA9236" s="50"/>
      <c r="AB9236" s="50"/>
      <c r="AC9236" s="50"/>
      <c r="AD9236" s="50"/>
      <c r="AE9236" s="50"/>
      <c r="AF9236" s="50"/>
      <c r="AG9236" s="50"/>
      <c r="AH9236" s="50"/>
      <c r="AI9236" s="50"/>
      <c r="AJ9236" s="50"/>
      <c r="AK9236" s="50"/>
      <c r="AL9236" s="50"/>
      <c r="AM9236" s="50"/>
      <c r="AN9236" s="50"/>
      <c r="AO9236" s="50"/>
      <c r="AP9236" s="50"/>
      <c r="AQ9236" s="50"/>
      <c r="AR9236" s="50"/>
      <c r="AS9236" s="50"/>
      <c r="AT9236" s="50"/>
      <c r="AU9236" s="50"/>
      <c r="AV9236" s="50"/>
      <c r="AW9236" s="50"/>
      <c r="AX9236" s="50"/>
      <c r="AY9236" s="50"/>
      <c r="AZ9236" s="50"/>
      <c r="BA9236" s="50"/>
      <c r="BB9236" s="50"/>
      <c r="BC9236" s="50"/>
      <c r="BD9236" s="50"/>
      <c r="BE9236" s="50"/>
      <c r="BF9236" s="50"/>
      <c r="BG9236" s="50"/>
      <c r="BH9236" s="50"/>
      <c r="BI9236" s="50"/>
      <c r="BJ9236" s="50"/>
      <c r="BK9236" s="50"/>
      <c r="BL9236" s="50"/>
      <c r="BM9236" s="50"/>
      <c r="BN9236" s="50"/>
      <c r="BO9236" s="50"/>
      <c r="BP9236" s="50"/>
      <c r="BQ9236" s="50"/>
      <c r="BR9236" s="50"/>
      <c r="BS9236" s="50"/>
      <c r="BT9236" s="50"/>
      <c r="BU9236" s="50"/>
      <c r="BV9236" s="50"/>
      <c r="BW9236" s="50"/>
      <c r="BX9236" s="50"/>
      <c r="BY9236" s="50"/>
      <c r="BZ9236" s="50"/>
      <c r="CA9236" s="50"/>
      <c r="CB9236" s="50"/>
      <c r="CC9236" s="50"/>
      <c r="CD9236" s="50"/>
      <c r="CE9236" s="50"/>
      <c r="CF9236" s="50"/>
      <c r="CG9236" s="50"/>
      <c r="CH9236" s="50"/>
      <c r="CI9236" s="50"/>
      <c r="CJ9236" s="50"/>
      <c r="CK9236" s="50"/>
      <c r="CL9236" s="50"/>
      <c r="CM9236" s="50"/>
      <c r="CN9236" s="50"/>
      <c r="CO9236" s="50"/>
      <c r="CP9236" s="50"/>
      <c r="CQ9236" s="50"/>
      <c r="CR9236" s="50"/>
      <c r="CS9236" s="50"/>
      <c r="CT9236" s="50"/>
      <c r="CU9236" s="50"/>
      <c r="CV9236" s="50"/>
      <c r="CW9236" s="50"/>
      <c r="CX9236" s="50"/>
      <c r="CY9236" s="50"/>
      <c r="CZ9236" s="50"/>
      <c r="DA9236" s="50"/>
      <c r="DB9236" s="50"/>
      <c r="DC9236" s="50"/>
      <c r="DD9236" s="50"/>
      <c r="DE9236" s="50"/>
      <c r="DF9236" s="50"/>
      <c r="DG9236" s="50"/>
    </row>
    <row r="9237" spans="1:111" x14ac:dyDescent="0.2">
      <c r="A9237" s="190"/>
      <c r="B9237" s="190"/>
      <c r="C9237" s="190"/>
      <c r="D9237" s="54"/>
      <c r="E9237" s="181"/>
      <c r="F9237" s="192"/>
      <c r="G9237" s="192"/>
      <c r="H9237" s="50"/>
      <c r="I9237" s="50"/>
      <c r="J9237" s="50"/>
      <c r="K9237" s="50"/>
      <c r="L9237" s="50"/>
      <c r="M9237" s="50"/>
      <c r="N9237" s="50"/>
      <c r="O9237" s="50"/>
      <c r="P9237" s="50"/>
      <c r="Q9237" s="50"/>
      <c r="R9237" s="50"/>
      <c r="S9237" s="50"/>
      <c r="T9237" s="50"/>
      <c r="U9237" s="50"/>
      <c r="V9237" s="50"/>
      <c r="W9237" s="50"/>
      <c r="X9237" s="50"/>
      <c r="Y9237" s="50"/>
      <c r="Z9237" s="50"/>
      <c r="AA9237" s="50"/>
      <c r="AB9237" s="50"/>
      <c r="AC9237" s="50"/>
      <c r="AD9237" s="50"/>
      <c r="AE9237" s="50"/>
      <c r="AF9237" s="50"/>
      <c r="AG9237" s="50"/>
      <c r="AH9237" s="50"/>
      <c r="AI9237" s="50"/>
      <c r="AJ9237" s="50"/>
      <c r="AK9237" s="50"/>
      <c r="AL9237" s="50"/>
      <c r="AM9237" s="50"/>
      <c r="AN9237" s="50"/>
      <c r="AO9237" s="50"/>
      <c r="AP9237" s="50"/>
      <c r="AQ9237" s="50"/>
      <c r="AR9237" s="50"/>
      <c r="AS9237" s="50"/>
      <c r="AT9237" s="50"/>
      <c r="AU9237" s="50"/>
      <c r="AV9237" s="50"/>
      <c r="AW9237" s="50"/>
      <c r="AX9237" s="50"/>
      <c r="AY9237" s="50"/>
      <c r="AZ9237" s="50"/>
      <c r="BA9237" s="50"/>
      <c r="BB9237" s="50"/>
      <c r="BC9237" s="50"/>
      <c r="BD9237" s="50"/>
      <c r="BE9237" s="50"/>
      <c r="BF9237" s="50"/>
      <c r="BG9237" s="50"/>
      <c r="BH9237" s="50"/>
      <c r="BI9237" s="50"/>
      <c r="BJ9237" s="50"/>
      <c r="BK9237" s="50"/>
      <c r="BL9237" s="50"/>
      <c r="BM9237" s="50"/>
      <c r="BN9237" s="50"/>
      <c r="BO9237" s="50"/>
      <c r="BP9237" s="50"/>
      <c r="BQ9237" s="50"/>
      <c r="BR9237" s="50"/>
      <c r="BS9237" s="50"/>
      <c r="BT9237" s="50"/>
      <c r="BU9237" s="50"/>
      <c r="BV9237" s="50"/>
      <c r="BW9237" s="50"/>
      <c r="BX9237" s="50"/>
      <c r="BY9237" s="50"/>
      <c r="BZ9237" s="50"/>
      <c r="CA9237" s="50"/>
      <c r="CB9237" s="50"/>
      <c r="CC9237" s="50"/>
      <c r="CD9237" s="50"/>
      <c r="CE9237" s="50"/>
      <c r="CF9237" s="50"/>
      <c r="CG9237" s="50"/>
      <c r="CH9237" s="50"/>
      <c r="CI9237" s="50"/>
      <c r="CJ9237" s="50"/>
      <c r="CK9237" s="50"/>
      <c r="CL9237" s="50"/>
      <c r="CM9237" s="50"/>
      <c r="CN9237" s="50"/>
      <c r="CO9237" s="50"/>
      <c r="CP9237" s="50"/>
      <c r="CQ9237" s="50"/>
      <c r="CR9237" s="50"/>
      <c r="CS9237" s="50"/>
      <c r="CT9237" s="50"/>
      <c r="CU9237" s="50"/>
      <c r="CV9237" s="50"/>
      <c r="CW9237" s="50"/>
      <c r="CX9237" s="50"/>
      <c r="CY9237" s="50"/>
      <c r="CZ9237" s="50"/>
      <c r="DA9237" s="50"/>
      <c r="DB9237" s="50"/>
      <c r="DC9237" s="50"/>
      <c r="DD9237" s="50"/>
      <c r="DE9237" s="50"/>
      <c r="DF9237" s="50"/>
      <c r="DG9237" s="50"/>
    </row>
    <row r="9238" spans="1:111" x14ac:dyDescent="0.2">
      <c r="A9238" s="190"/>
      <c r="B9238" s="190"/>
      <c r="C9238" s="190"/>
      <c r="E9238" s="181"/>
      <c r="F9238" s="192"/>
      <c r="G9238" s="192"/>
      <c r="H9238" s="50"/>
      <c r="I9238" s="50"/>
      <c r="J9238" s="50"/>
      <c r="K9238" s="50"/>
      <c r="L9238" s="50"/>
      <c r="M9238" s="50"/>
      <c r="N9238" s="50"/>
      <c r="O9238" s="50"/>
      <c r="P9238" s="50"/>
      <c r="Q9238" s="50"/>
      <c r="R9238" s="50"/>
      <c r="S9238" s="50"/>
      <c r="T9238" s="50"/>
      <c r="U9238" s="50"/>
      <c r="V9238" s="50"/>
      <c r="W9238" s="50"/>
      <c r="X9238" s="50"/>
      <c r="Y9238" s="50"/>
      <c r="Z9238" s="50"/>
      <c r="AA9238" s="50"/>
      <c r="AB9238" s="50"/>
      <c r="AC9238" s="50"/>
      <c r="AD9238" s="50"/>
      <c r="AE9238" s="50"/>
      <c r="AF9238" s="50"/>
      <c r="AG9238" s="50"/>
      <c r="AH9238" s="50"/>
      <c r="AI9238" s="50"/>
      <c r="AJ9238" s="50"/>
      <c r="AK9238" s="50"/>
      <c r="AL9238" s="50"/>
      <c r="AM9238" s="50"/>
      <c r="AN9238" s="50"/>
      <c r="AO9238" s="50"/>
      <c r="AP9238" s="50"/>
      <c r="AQ9238" s="50"/>
      <c r="AR9238" s="50"/>
      <c r="AS9238" s="50"/>
      <c r="AT9238" s="50"/>
      <c r="AU9238" s="50"/>
      <c r="AV9238" s="50"/>
      <c r="AW9238" s="50"/>
      <c r="AX9238" s="50"/>
      <c r="AY9238" s="50"/>
      <c r="AZ9238" s="50"/>
      <c r="BA9238" s="50"/>
      <c r="BB9238" s="50"/>
      <c r="BC9238" s="50"/>
      <c r="BD9238" s="50"/>
      <c r="BE9238" s="50"/>
      <c r="BF9238" s="50"/>
      <c r="BG9238" s="50"/>
      <c r="BH9238" s="50"/>
      <c r="BI9238" s="50"/>
      <c r="BJ9238" s="50"/>
      <c r="BK9238" s="50"/>
      <c r="BL9238" s="50"/>
      <c r="BM9238" s="50"/>
      <c r="BN9238" s="50"/>
      <c r="BO9238" s="50"/>
      <c r="BP9238" s="50"/>
      <c r="BQ9238" s="50"/>
      <c r="BR9238" s="50"/>
      <c r="BS9238" s="50"/>
      <c r="BT9238" s="50"/>
      <c r="BU9238" s="50"/>
      <c r="BV9238" s="50"/>
      <c r="BW9238" s="50"/>
      <c r="BX9238" s="50"/>
      <c r="BY9238" s="50"/>
      <c r="BZ9238" s="50"/>
      <c r="CA9238" s="50"/>
      <c r="CB9238" s="50"/>
      <c r="CC9238" s="50"/>
      <c r="CD9238" s="50"/>
      <c r="CE9238" s="50"/>
      <c r="CF9238" s="50"/>
      <c r="CG9238" s="50"/>
      <c r="CH9238" s="50"/>
      <c r="CI9238" s="50"/>
      <c r="CJ9238" s="50"/>
      <c r="CK9238" s="50"/>
      <c r="CL9238" s="50"/>
      <c r="CM9238" s="50"/>
      <c r="CN9238" s="50"/>
      <c r="CO9238" s="50"/>
      <c r="CP9238" s="50"/>
      <c r="CQ9238" s="50"/>
      <c r="CR9238" s="50"/>
      <c r="CS9238" s="50"/>
      <c r="CT9238" s="50"/>
      <c r="CU9238" s="50"/>
      <c r="CV9238" s="50"/>
      <c r="CW9238" s="50"/>
      <c r="CX9238" s="50"/>
      <c r="CY9238" s="50"/>
      <c r="CZ9238" s="50"/>
      <c r="DA9238" s="50"/>
      <c r="DB9238" s="50"/>
      <c r="DC9238" s="50"/>
      <c r="DD9238" s="50"/>
      <c r="DE9238" s="50"/>
      <c r="DF9238" s="50"/>
      <c r="DG9238" s="50"/>
    </row>
    <row r="9239" spans="1:111" x14ac:dyDescent="0.2">
      <c r="A9239" s="190"/>
      <c r="B9239" s="190"/>
      <c r="C9239" s="190"/>
      <c r="E9239" s="181"/>
      <c r="F9239" s="192"/>
      <c r="G9239" s="192"/>
      <c r="H9239" s="50"/>
      <c r="I9239" s="50"/>
      <c r="J9239" s="50"/>
      <c r="K9239" s="50"/>
      <c r="L9239" s="50"/>
      <c r="M9239" s="50"/>
      <c r="N9239" s="50"/>
      <c r="O9239" s="50"/>
      <c r="P9239" s="50"/>
      <c r="Q9239" s="50"/>
      <c r="R9239" s="50"/>
      <c r="S9239" s="50"/>
      <c r="T9239" s="50"/>
      <c r="U9239" s="50"/>
      <c r="V9239" s="50"/>
      <c r="W9239" s="50"/>
      <c r="X9239" s="50"/>
      <c r="Y9239" s="50"/>
      <c r="Z9239" s="50"/>
      <c r="AA9239" s="50"/>
      <c r="AB9239" s="50"/>
      <c r="AC9239" s="50"/>
      <c r="AD9239" s="50"/>
      <c r="AE9239" s="50"/>
      <c r="AF9239" s="50"/>
      <c r="AG9239" s="50"/>
      <c r="AH9239" s="50"/>
      <c r="AI9239" s="50"/>
      <c r="AJ9239" s="50"/>
      <c r="AK9239" s="50"/>
      <c r="AL9239" s="50"/>
      <c r="AM9239" s="50"/>
      <c r="AN9239" s="50"/>
      <c r="AO9239" s="50"/>
      <c r="AP9239" s="50"/>
      <c r="AQ9239" s="50"/>
      <c r="AR9239" s="50"/>
      <c r="AS9239" s="50"/>
      <c r="AT9239" s="50"/>
      <c r="AU9239" s="50"/>
      <c r="AV9239" s="50"/>
      <c r="AW9239" s="50"/>
      <c r="AX9239" s="50"/>
      <c r="AY9239" s="50"/>
      <c r="AZ9239" s="50"/>
      <c r="BA9239" s="50"/>
      <c r="BB9239" s="50"/>
      <c r="BC9239" s="50"/>
      <c r="BD9239" s="50"/>
      <c r="BE9239" s="50"/>
      <c r="BF9239" s="50"/>
      <c r="BG9239" s="50"/>
      <c r="BH9239" s="50"/>
      <c r="BI9239" s="50"/>
      <c r="BJ9239" s="50"/>
      <c r="BK9239" s="50"/>
      <c r="BL9239" s="50"/>
      <c r="BM9239" s="50"/>
      <c r="BN9239" s="50"/>
      <c r="BO9239" s="50"/>
      <c r="BP9239" s="50"/>
      <c r="BQ9239" s="50"/>
      <c r="BR9239" s="50"/>
      <c r="BS9239" s="50"/>
      <c r="BT9239" s="50"/>
      <c r="BU9239" s="50"/>
      <c r="BV9239" s="50"/>
      <c r="BW9239" s="50"/>
      <c r="BX9239" s="50"/>
      <c r="BY9239" s="50"/>
      <c r="BZ9239" s="50"/>
      <c r="CA9239" s="50"/>
      <c r="CB9239" s="50"/>
      <c r="CC9239" s="50"/>
      <c r="CD9239" s="50"/>
      <c r="CE9239" s="50"/>
      <c r="CF9239" s="50"/>
      <c r="CG9239" s="50"/>
      <c r="CH9239" s="50"/>
      <c r="CI9239" s="50"/>
      <c r="CJ9239" s="50"/>
      <c r="CK9239" s="50"/>
      <c r="CL9239" s="50"/>
      <c r="CM9239" s="50"/>
      <c r="CN9239" s="50"/>
      <c r="CO9239" s="50"/>
      <c r="CP9239" s="50"/>
      <c r="CQ9239" s="50"/>
      <c r="CR9239" s="50"/>
      <c r="CS9239" s="50"/>
      <c r="CT9239" s="50"/>
      <c r="CU9239" s="50"/>
      <c r="CV9239" s="50"/>
      <c r="CW9239" s="50"/>
      <c r="CX9239" s="50"/>
      <c r="CY9239" s="50"/>
      <c r="CZ9239" s="50"/>
      <c r="DA9239" s="50"/>
      <c r="DB9239" s="50"/>
      <c r="DC9239" s="50"/>
      <c r="DD9239" s="50"/>
      <c r="DE9239" s="50"/>
      <c r="DF9239" s="50"/>
      <c r="DG9239" s="50"/>
    </row>
    <row r="9240" spans="1:111" x14ac:dyDescent="0.2">
      <c r="A9240" s="190"/>
      <c r="B9240" s="190"/>
      <c r="C9240" s="190"/>
      <c r="D9240" s="54"/>
      <c r="E9240" s="181"/>
      <c r="F9240" s="192"/>
      <c r="G9240" s="192"/>
      <c r="H9240" s="50"/>
      <c r="I9240" s="50"/>
      <c r="J9240" s="50"/>
      <c r="K9240" s="50"/>
      <c r="L9240" s="50"/>
      <c r="M9240" s="50"/>
      <c r="N9240" s="50"/>
      <c r="O9240" s="50"/>
      <c r="P9240" s="50"/>
      <c r="Q9240" s="50"/>
      <c r="R9240" s="50"/>
      <c r="S9240" s="50"/>
      <c r="T9240" s="50"/>
      <c r="U9240" s="50"/>
      <c r="V9240" s="50"/>
      <c r="W9240" s="50"/>
      <c r="X9240" s="50"/>
      <c r="Y9240" s="50"/>
      <c r="Z9240" s="50"/>
      <c r="AA9240" s="50"/>
      <c r="AB9240" s="50"/>
      <c r="AC9240" s="50"/>
      <c r="AD9240" s="50"/>
      <c r="AE9240" s="50"/>
      <c r="AF9240" s="50"/>
      <c r="AG9240" s="50"/>
      <c r="AH9240" s="50"/>
      <c r="AI9240" s="50"/>
      <c r="AJ9240" s="50"/>
      <c r="AK9240" s="50"/>
      <c r="AL9240" s="50"/>
      <c r="AM9240" s="50"/>
      <c r="AN9240" s="50"/>
      <c r="AO9240" s="50"/>
      <c r="AP9240" s="50"/>
      <c r="AQ9240" s="50"/>
      <c r="AR9240" s="50"/>
      <c r="AS9240" s="50"/>
      <c r="AT9240" s="50"/>
      <c r="AU9240" s="50"/>
      <c r="AV9240" s="50"/>
      <c r="AW9240" s="50"/>
      <c r="AX9240" s="50"/>
      <c r="AY9240" s="50"/>
      <c r="AZ9240" s="50"/>
      <c r="BA9240" s="50"/>
      <c r="BB9240" s="50"/>
      <c r="BC9240" s="50"/>
      <c r="BD9240" s="50"/>
      <c r="BE9240" s="50"/>
      <c r="BF9240" s="50"/>
      <c r="BG9240" s="50"/>
      <c r="BH9240" s="50"/>
      <c r="BI9240" s="50"/>
      <c r="BJ9240" s="50"/>
      <c r="BK9240" s="50"/>
      <c r="BL9240" s="50"/>
      <c r="BM9240" s="50"/>
      <c r="BN9240" s="50"/>
      <c r="BO9240" s="50"/>
      <c r="BP9240" s="50"/>
      <c r="BQ9240" s="50"/>
      <c r="BR9240" s="50"/>
      <c r="BS9240" s="50"/>
      <c r="BT9240" s="50"/>
      <c r="BU9240" s="50"/>
      <c r="BV9240" s="50"/>
      <c r="BW9240" s="50"/>
      <c r="BX9240" s="50"/>
      <c r="BY9240" s="50"/>
      <c r="BZ9240" s="50"/>
      <c r="CA9240" s="50"/>
      <c r="CB9240" s="50"/>
      <c r="CC9240" s="50"/>
      <c r="CD9240" s="50"/>
      <c r="CE9240" s="50"/>
      <c r="CF9240" s="50"/>
      <c r="CG9240" s="50"/>
      <c r="CH9240" s="50"/>
      <c r="CI9240" s="50"/>
      <c r="CJ9240" s="50"/>
      <c r="CK9240" s="50"/>
      <c r="CL9240" s="50"/>
      <c r="CM9240" s="50"/>
      <c r="CN9240" s="50"/>
      <c r="CO9240" s="50"/>
      <c r="CP9240" s="50"/>
      <c r="CQ9240" s="50"/>
      <c r="CR9240" s="50"/>
      <c r="CS9240" s="50"/>
      <c r="CT9240" s="50"/>
      <c r="CU9240" s="50"/>
      <c r="CV9240" s="50"/>
      <c r="CW9240" s="50"/>
      <c r="CX9240" s="50"/>
      <c r="CY9240" s="50"/>
      <c r="CZ9240" s="50"/>
      <c r="DA9240" s="50"/>
      <c r="DB9240" s="50"/>
      <c r="DC9240" s="50"/>
      <c r="DD9240" s="50"/>
      <c r="DE9240" s="50"/>
      <c r="DF9240" s="50"/>
      <c r="DG9240" s="50"/>
    </row>
    <row r="9241" spans="1:111" x14ac:dyDescent="0.2">
      <c r="A9241" s="190"/>
      <c r="B9241" s="190"/>
      <c r="C9241" s="190"/>
      <c r="E9241" s="181"/>
      <c r="F9241" s="192"/>
      <c r="G9241" s="192"/>
      <c r="H9241" s="50"/>
      <c r="I9241" s="50"/>
      <c r="J9241" s="50"/>
      <c r="K9241" s="50"/>
      <c r="L9241" s="50"/>
      <c r="M9241" s="50"/>
      <c r="N9241" s="50"/>
      <c r="O9241" s="50"/>
      <c r="P9241" s="50"/>
      <c r="Q9241" s="50"/>
      <c r="R9241" s="50"/>
      <c r="S9241" s="50"/>
      <c r="T9241" s="50"/>
      <c r="U9241" s="50"/>
      <c r="V9241" s="50"/>
      <c r="W9241" s="50"/>
      <c r="X9241" s="50"/>
      <c r="Y9241" s="50"/>
      <c r="Z9241" s="50"/>
      <c r="AA9241" s="50"/>
      <c r="AB9241" s="50"/>
      <c r="AC9241" s="50"/>
      <c r="AD9241" s="50"/>
      <c r="AE9241" s="50"/>
      <c r="AF9241" s="50"/>
      <c r="AG9241" s="50"/>
      <c r="AH9241" s="50"/>
      <c r="AI9241" s="50"/>
      <c r="AJ9241" s="50"/>
      <c r="AK9241" s="50"/>
      <c r="AL9241" s="50"/>
      <c r="AM9241" s="50"/>
      <c r="AN9241" s="50"/>
      <c r="AO9241" s="50"/>
      <c r="AP9241" s="50"/>
      <c r="AQ9241" s="50"/>
      <c r="AR9241" s="50"/>
      <c r="AS9241" s="50"/>
      <c r="AT9241" s="50"/>
      <c r="AU9241" s="50"/>
      <c r="AV9241" s="50"/>
      <c r="AW9241" s="50"/>
      <c r="AX9241" s="50"/>
      <c r="AY9241" s="50"/>
      <c r="AZ9241" s="50"/>
      <c r="BA9241" s="50"/>
      <c r="BB9241" s="50"/>
      <c r="BC9241" s="50"/>
      <c r="BD9241" s="50"/>
      <c r="BE9241" s="50"/>
      <c r="BF9241" s="50"/>
      <c r="BG9241" s="50"/>
      <c r="BH9241" s="50"/>
      <c r="BI9241" s="50"/>
      <c r="BJ9241" s="50"/>
      <c r="BK9241" s="50"/>
      <c r="BL9241" s="50"/>
      <c r="BM9241" s="50"/>
      <c r="BN9241" s="50"/>
      <c r="BO9241" s="50"/>
      <c r="BP9241" s="50"/>
      <c r="BQ9241" s="50"/>
      <c r="BR9241" s="50"/>
      <c r="BS9241" s="50"/>
      <c r="BT9241" s="50"/>
      <c r="BU9241" s="50"/>
      <c r="BV9241" s="50"/>
      <c r="BW9241" s="50"/>
      <c r="BX9241" s="50"/>
      <c r="BY9241" s="50"/>
      <c r="BZ9241" s="50"/>
      <c r="CA9241" s="50"/>
      <c r="CB9241" s="50"/>
      <c r="CC9241" s="50"/>
      <c r="CD9241" s="50"/>
      <c r="CE9241" s="50"/>
      <c r="CF9241" s="50"/>
      <c r="CG9241" s="50"/>
      <c r="CH9241" s="50"/>
      <c r="CI9241" s="50"/>
      <c r="CJ9241" s="50"/>
      <c r="CK9241" s="50"/>
      <c r="CL9241" s="50"/>
      <c r="CM9241" s="50"/>
      <c r="CN9241" s="50"/>
      <c r="CO9241" s="50"/>
      <c r="CP9241" s="50"/>
      <c r="CQ9241" s="50"/>
      <c r="CR9241" s="50"/>
      <c r="CS9241" s="50"/>
      <c r="CT9241" s="50"/>
      <c r="CU9241" s="50"/>
      <c r="CV9241" s="50"/>
      <c r="CW9241" s="50"/>
      <c r="CX9241" s="50"/>
      <c r="CY9241" s="50"/>
      <c r="CZ9241" s="50"/>
      <c r="DA9241" s="50"/>
      <c r="DB9241" s="50"/>
      <c r="DC9241" s="50"/>
      <c r="DD9241" s="50"/>
      <c r="DE9241" s="50"/>
      <c r="DF9241" s="50"/>
      <c r="DG9241" s="50"/>
    </row>
    <row r="9242" spans="1:111" x14ac:dyDescent="0.2">
      <c r="A9242" s="190"/>
      <c r="B9242" s="190"/>
      <c r="C9242" s="190"/>
      <c r="E9242" s="181"/>
      <c r="F9242" s="192"/>
      <c r="G9242" s="192"/>
      <c r="H9242" s="50"/>
      <c r="I9242" s="50"/>
      <c r="J9242" s="50"/>
      <c r="K9242" s="50"/>
      <c r="L9242" s="50"/>
      <c r="M9242" s="50"/>
      <c r="N9242" s="50"/>
      <c r="O9242" s="50"/>
      <c r="P9242" s="50"/>
      <c r="Q9242" s="50"/>
      <c r="R9242" s="50"/>
      <c r="S9242" s="50"/>
      <c r="T9242" s="50"/>
      <c r="U9242" s="50"/>
      <c r="V9242" s="50"/>
      <c r="W9242" s="50"/>
      <c r="X9242" s="50"/>
      <c r="Y9242" s="50"/>
      <c r="Z9242" s="50"/>
      <c r="AA9242" s="50"/>
      <c r="AB9242" s="50"/>
      <c r="AC9242" s="50"/>
      <c r="AD9242" s="50"/>
      <c r="AE9242" s="50"/>
      <c r="AF9242" s="50"/>
      <c r="AG9242" s="50"/>
      <c r="AH9242" s="50"/>
      <c r="AI9242" s="50"/>
      <c r="AJ9242" s="50"/>
      <c r="AK9242" s="50"/>
      <c r="AL9242" s="50"/>
      <c r="AM9242" s="50"/>
      <c r="AN9242" s="50"/>
      <c r="AO9242" s="50"/>
      <c r="AP9242" s="50"/>
      <c r="AQ9242" s="50"/>
      <c r="AR9242" s="50"/>
      <c r="AS9242" s="50"/>
      <c r="AT9242" s="50"/>
      <c r="AU9242" s="50"/>
      <c r="AV9242" s="50"/>
      <c r="AW9242" s="50"/>
      <c r="AX9242" s="50"/>
      <c r="AY9242" s="50"/>
      <c r="AZ9242" s="50"/>
      <c r="BA9242" s="50"/>
      <c r="BB9242" s="50"/>
      <c r="BC9242" s="50"/>
      <c r="BD9242" s="50"/>
      <c r="BE9242" s="50"/>
      <c r="BF9242" s="50"/>
      <c r="BG9242" s="50"/>
      <c r="BH9242" s="50"/>
      <c r="BI9242" s="50"/>
      <c r="BJ9242" s="50"/>
      <c r="BK9242" s="50"/>
      <c r="BL9242" s="50"/>
      <c r="BM9242" s="50"/>
      <c r="BN9242" s="50"/>
      <c r="BO9242" s="50"/>
      <c r="BP9242" s="50"/>
      <c r="BQ9242" s="50"/>
      <c r="BR9242" s="50"/>
      <c r="BS9242" s="50"/>
      <c r="BT9242" s="50"/>
      <c r="BU9242" s="50"/>
      <c r="BV9242" s="50"/>
      <c r="BW9242" s="50"/>
      <c r="BX9242" s="50"/>
      <c r="BY9242" s="50"/>
      <c r="BZ9242" s="50"/>
      <c r="CA9242" s="50"/>
      <c r="CB9242" s="50"/>
      <c r="CC9242" s="50"/>
      <c r="CD9242" s="50"/>
      <c r="CE9242" s="50"/>
      <c r="CF9242" s="50"/>
      <c r="CG9242" s="50"/>
      <c r="CH9242" s="50"/>
      <c r="CI9242" s="50"/>
      <c r="CJ9242" s="50"/>
      <c r="CK9242" s="50"/>
      <c r="CL9242" s="50"/>
      <c r="CM9242" s="50"/>
      <c r="CN9242" s="50"/>
      <c r="CO9242" s="50"/>
      <c r="CP9242" s="50"/>
      <c r="CQ9242" s="50"/>
      <c r="CR9242" s="50"/>
      <c r="CS9242" s="50"/>
      <c r="CT9242" s="50"/>
      <c r="CU9242" s="50"/>
      <c r="CV9242" s="50"/>
      <c r="CW9242" s="50"/>
      <c r="CX9242" s="50"/>
      <c r="CY9242" s="50"/>
      <c r="CZ9242" s="50"/>
      <c r="DA9242" s="50"/>
      <c r="DB9242" s="50"/>
      <c r="DC9242" s="50"/>
      <c r="DD9242" s="50"/>
      <c r="DE9242" s="50"/>
      <c r="DF9242" s="50"/>
      <c r="DG9242" s="50"/>
    </row>
    <row r="9243" spans="1:111" x14ac:dyDescent="0.2">
      <c r="A9243" s="190"/>
      <c r="B9243" s="190"/>
      <c r="C9243" s="190"/>
      <c r="D9243" s="54"/>
      <c r="E9243" s="181"/>
      <c r="F9243" s="192"/>
      <c r="G9243" s="192"/>
      <c r="H9243" s="50"/>
      <c r="I9243" s="50"/>
      <c r="J9243" s="50"/>
      <c r="K9243" s="50"/>
      <c r="L9243" s="50"/>
      <c r="M9243" s="50"/>
      <c r="N9243" s="50"/>
      <c r="O9243" s="50"/>
      <c r="P9243" s="50"/>
      <c r="Q9243" s="50"/>
      <c r="R9243" s="50"/>
      <c r="S9243" s="50"/>
      <c r="T9243" s="50"/>
      <c r="U9243" s="50"/>
      <c r="V9243" s="50"/>
      <c r="W9243" s="50"/>
      <c r="X9243" s="50"/>
      <c r="Y9243" s="50"/>
      <c r="Z9243" s="50"/>
      <c r="AA9243" s="50"/>
      <c r="AB9243" s="50"/>
      <c r="AC9243" s="50"/>
      <c r="AD9243" s="50"/>
      <c r="AE9243" s="50"/>
      <c r="AF9243" s="50"/>
      <c r="AG9243" s="50"/>
      <c r="AH9243" s="50"/>
      <c r="AI9243" s="50"/>
      <c r="AJ9243" s="50"/>
      <c r="AK9243" s="50"/>
      <c r="AL9243" s="50"/>
      <c r="AM9243" s="50"/>
      <c r="AN9243" s="50"/>
      <c r="AO9243" s="50"/>
      <c r="AP9243" s="50"/>
      <c r="AQ9243" s="50"/>
      <c r="AR9243" s="50"/>
      <c r="AS9243" s="50"/>
      <c r="AT9243" s="50"/>
      <c r="AU9243" s="50"/>
      <c r="AV9243" s="50"/>
      <c r="AW9243" s="50"/>
      <c r="AX9243" s="50"/>
      <c r="AY9243" s="50"/>
      <c r="AZ9243" s="50"/>
      <c r="BA9243" s="50"/>
      <c r="BB9243" s="50"/>
      <c r="BC9243" s="50"/>
      <c r="BD9243" s="50"/>
      <c r="BE9243" s="50"/>
      <c r="BF9243" s="50"/>
      <c r="BG9243" s="50"/>
      <c r="BH9243" s="50"/>
      <c r="BI9243" s="50"/>
      <c r="BJ9243" s="50"/>
      <c r="BK9243" s="50"/>
      <c r="BL9243" s="50"/>
      <c r="BM9243" s="50"/>
      <c r="BN9243" s="50"/>
      <c r="BO9243" s="50"/>
      <c r="BP9243" s="50"/>
      <c r="BQ9243" s="50"/>
      <c r="BR9243" s="50"/>
      <c r="BS9243" s="50"/>
      <c r="BT9243" s="50"/>
      <c r="BU9243" s="50"/>
      <c r="BV9243" s="50"/>
      <c r="BW9243" s="50"/>
      <c r="BX9243" s="50"/>
      <c r="BY9243" s="50"/>
      <c r="BZ9243" s="50"/>
      <c r="CA9243" s="50"/>
      <c r="CB9243" s="50"/>
      <c r="CC9243" s="50"/>
      <c r="CD9243" s="50"/>
      <c r="CE9243" s="50"/>
      <c r="CF9243" s="50"/>
      <c r="CG9243" s="50"/>
      <c r="CH9243" s="50"/>
      <c r="CI9243" s="50"/>
      <c r="CJ9243" s="50"/>
      <c r="CK9243" s="50"/>
      <c r="CL9243" s="50"/>
      <c r="CM9243" s="50"/>
      <c r="CN9243" s="50"/>
      <c r="CO9243" s="50"/>
      <c r="CP9243" s="50"/>
      <c r="CQ9243" s="50"/>
      <c r="CR9243" s="50"/>
      <c r="CS9243" s="50"/>
      <c r="CT9243" s="50"/>
      <c r="CU9243" s="50"/>
      <c r="CV9243" s="50"/>
      <c r="CW9243" s="50"/>
      <c r="CX9243" s="50"/>
      <c r="CY9243" s="50"/>
      <c r="CZ9243" s="50"/>
      <c r="DA9243" s="50"/>
      <c r="DB9243" s="50"/>
      <c r="DC9243" s="50"/>
      <c r="DD9243" s="50"/>
      <c r="DE9243" s="50"/>
      <c r="DF9243" s="50"/>
      <c r="DG9243" s="50"/>
    </row>
    <row r="9244" spans="1:111" x14ac:dyDescent="0.2">
      <c r="A9244" s="190"/>
      <c r="B9244" s="190"/>
      <c r="C9244" s="190"/>
      <c r="E9244" s="181"/>
      <c r="F9244" s="192"/>
      <c r="G9244" s="192"/>
      <c r="H9244" s="50"/>
      <c r="I9244" s="50"/>
      <c r="J9244" s="50"/>
      <c r="K9244" s="50"/>
      <c r="L9244" s="50"/>
      <c r="M9244" s="50"/>
      <c r="N9244" s="50"/>
      <c r="O9244" s="50"/>
      <c r="P9244" s="50"/>
      <c r="Q9244" s="50"/>
      <c r="R9244" s="50"/>
      <c r="S9244" s="50"/>
      <c r="T9244" s="50"/>
      <c r="U9244" s="50"/>
      <c r="V9244" s="50"/>
      <c r="W9244" s="50"/>
      <c r="X9244" s="50"/>
      <c r="Y9244" s="50"/>
      <c r="Z9244" s="50"/>
      <c r="AA9244" s="50"/>
      <c r="AB9244" s="50"/>
      <c r="AC9244" s="50"/>
      <c r="AD9244" s="50"/>
      <c r="AE9244" s="50"/>
      <c r="AF9244" s="50"/>
      <c r="AG9244" s="50"/>
      <c r="AH9244" s="50"/>
      <c r="AI9244" s="50"/>
      <c r="AJ9244" s="50"/>
      <c r="AK9244" s="50"/>
      <c r="AL9244" s="50"/>
      <c r="AM9244" s="50"/>
      <c r="AN9244" s="50"/>
      <c r="AO9244" s="50"/>
      <c r="AP9244" s="50"/>
      <c r="AQ9244" s="50"/>
      <c r="AR9244" s="50"/>
      <c r="AS9244" s="50"/>
      <c r="AT9244" s="50"/>
      <c r="AU9244" s="50"/>
      <c r="AV9244" s="50"/>
      <c r="AW9244" s="50"/>
      <c r="AX9244" s="50"/>
      <c r="AY9244" s="50"/>
      <c r="AZ9244" s="50"/>
      <c r="BA9244" s="50"/>
      <c r="BB9244" s="50"/>
      <c r="BC9244" s="50"/>
      <c r="BD9244" s="50"/>
      <c r="BE9244" s="50"/>
      <c r="BF9244" s="50"/>
      <c r="BG9244" s="50"/>
      <c r="BH9244" s="50"/>
      <c r="BI9244" s="50"/>
      <c r="BJ9244" s="50"/>
      <c r="BK9244" s="50"/>
      <c r="BL9244" s="50"/>
      <c r="BM9244" s="50"/>
      <c r="BN9244" s="50"/>
      <c r="BO9244" s="50"/>
      <c r="BP9244" s="50"/>
      <c r="BQ9244" s="50"/>
      <c r="BR9244" s="50"/>
      <c r="BS9244" s="50"/>
      <c r="BT9244" s="50"/>
      <c r="BU9244" s="50"/>
      <c r="BV9244" s="50"/>
      <c r="BW9244" s="50"/>
      <c r="BX9244" s="50"/>
      <c r="BY9244" s="50"/>
      <c r="BZ9244" s="50"/>
      <c r="CA9244" s="50"/>
      <c r="CB9244" s="50"/>
      <c r="CC9244" s="50"/>
      <c r="CD9244" s="50"/>
      <c r="CE9244" s="50"/>
      <c r="CF9244" s="50"/>
      <c r="CG9244" s="50"/>
      <c r="CH9244" s="50"/>
      <c r="CI9244" s="50"/>
      <c r="CJ9244" s="50"/>
      <c r="CK9244" s="50"/>
      <c r="CL9244" s="50"/>
      <c r="CM9244" s="50"/>
      <c r="CN9244" s="50"/>
      <c r="CO9244" s="50"/>
      <c r="CP9244" s="50"/>
      <c r="CQ9244" s="50"/>
      <c r="CR9244" s="50"/>
      <c r="CS9244" s="50"/>
      <c r="CT9244" s="50"/>
      <c r="CU9244" s="50"/>
      <c r="CV9244" s="50"/>
      <c r="CW9244" s="50"/>
      <c r="CX9244" s="50"/>
      <c r="CY9244" s="50"/>
      <c r="CZ9244" s="50"/>
      <c r="DA9244" s="50"/>
      <c r="DB9244" s="50"/>
      <c r="DC9244" s="50"/>
      <c r="DD9244" s="50"/>
      <c r="DE9244" s="50"/>
      <c r="DF9244" s="50"/>
      <c r="DG9244" s="50"/>
    </row>
    <row r="9245" spans="1:111" x14ac:dyDescent="0.2">
      <c r="A9245" s="190"/>
      <c r="B9245" s="190"/>
      <c r="C9245" s="190"/>
      <c r="E9245" s="181"/>
      <c r="F9245" s="192"/>
      <c r="G9245" s="192"/>
      <c r="H9245" s="50"/>
      <c r="I9245" s="50"/>
      <c r="J9245" s="50"/>
      <c r="K9245" s="50"/>
      <c r="L9245" s="50"/>
      <c r="M9245" s="50"/>
      <c r="N9245" s="50"/>
      <c r="O9245" s="50"/>
      <c r="P9245" s="50"/>
      <c r="Q9245" s="50"/>
      <c r="R9245" s="50"/>
      <c r="S9245" s="50"/>
      <c r="T9245" s="50"/>
      <c r="U9245" s="50"/>
      <c r="V9245" s="50"/>
      <c r="W9245" s="50"/>
      <c r="X9245" s="50"/>
      <c r="Y9245" s="50"/>
      <c r="Z9245" s="50"/>
      <c r="AA9245" s="50"/>
      <c r="AB9245" s="50"/>
      <c r="AC9245" s="50"/>
      <c r="AD9245" s="50"/>
      <c r="AE9245" s="50"/>
      <c r="AF9245" s="50"/>
      <c r="AG9245" s="50"/>
      <c r="AH9245" s="50"/>
      <c r="AI9245" s="50"/>
      <c r="AJ9245" s="50"/>
      <c r="AK9245" s="50"/>
      <c r="AL9245" s="50"/>
      <c r="AM9245" s="50"/>
      <c r="AN9245" s="50"/>
      <c r="AO9245" s="50"/>
      <c r="AP9245" s="50"/>
      <c r="AQ9245" s="50"/>
      <c r="AR9245" s="50"/>
      <c r="AS9245" s="50"/>
      <c r="AT9245" s="50"/>
      <c r="AU9245" s="50"/>
      <c r="AV9245" s="50"/>
      <c r="AW9245" s="50"/>
      <c r="AX9245" s="50"/>
      <c r="AY9245" s="50"/>
      <c r="AZ9245" s="50"/>
      <c r="BA9245" s="50"/>
      <c r="BB9245" s="50"/>
      <c r="BC9245" s="50"/>
      <c r="BD9245" s="50"/>
      <c r="BE9245" s="50"/>
      <c r="BF9245" s="50"/>
      <c r="BG9245" s="50"/>
      <c r="BH9245" s="50"/>
      <c r="BI9245" s="50"/>
      <c r="BJ9245" s="50"/>
      <c r="BK9245" s="50"/>
      <c r="BL9245" s="50"/>
      <c r="BM9245" s="50"/>
      <c r="BN9245" s="50"/>
      <c r="BO9245" s="50"/>
      <c r="BP9245" s="50"/>
      <c r="BQ9245" s="50"/>
      <c r="BR9245" s="50"/>
      <c r="BS9245" s="50"/>
      <c r="BT9245" s="50"/>
      <c r="BU9245" s="50"/>
      <c r="BV9245" s="50"/>
      <c r="BW9245" s="50"/>
      <c r="BX9245" s="50"/>
      <c r="BY9245" s="50"/>
      <c r="BZ9245" s="50"/>
      <c r="CA9245" s="50"/>
      <c r="CB9245" s="50"/>
      <c r="CC9245" s="50"/>
      <c r="CD9245" s="50"/>
      <c r="CE9245" s="50"/>
      <c r="CF9245" s="50"/>
      <c r="CG9245" s="50"/>
      <c r="CH9245" s="50"/>
      <c r="CI9245" s="50"/>
      <c r="CJ9245" s="50"/>
      <c r="CK9245" s="50"/>
      <c r="CL9245" s="50"/>
      <c r="CM9245" s="50"/>
      <c r="CN9245" s="50"/>
      <c r="CO9245" s="50"/>
      <c r="CP9245" s="50"/>
      <c r="CQ9245" s="50"/>
      <c r="CR9245" s="50"/>
      <c r="CS9245" s="50"/>
      <c r="CT9245" s="50"/>
      <c r="CU9245" s="50"/>
      <c r="CV9245" s="50"/>
      <c r="CW9245" s="50"/>
      <c r="CX9245" s="50"/>
      <c r="CY9245" s="50"/>
      <c r="CZ9245" s="50"/>
      <c r="DA9245" s="50"/>
      <c r="DB9245" s="50"/>
      <c r="DC9245" s="50"/>
      <c r="DD9245" s="50"/>
      <c r="DE9245" s="50"/>
      <c r="DF9245" s="50"/>
      <c r="DG9245" s="50"/>
    </row>
    <row r="9246" spans="1:111" x14ac:dyDescent="0.2">
      <c r="A9246" s="190"/>
      <c r="B9246" s="190"/>
      <c r="C9246" s="190"/>
      <c r="E9246" s="181"/>
      <c r="F9246" s="192"/>
      <c r="G9246" s="192"/>
      <c r="H9246" s="50"/>
      <c r="I9246" s="50"/>
      <c r="J9246" s="50"/>
      <c r="K9246" s="50"/>
      <c r="L9246" s="50"/>
      <c r="M9246" s="50"/>
      <c r="N9246" s="50"/>
      <c r="O9246" s="50"/>
      <c r="P9246" s="50"/>
      <c r="Q9246" s="50"/>
      <c r="R9246" s="50"/>
      <c r="S9246" s="50"/>
      <c r="T9246" s="50"/>
      <c r="U9246" s="50"/>
      <c r="V9246" s="50"/>
      <c r="W9246" s="50"/>
      <c r="X9246" s="50"/>
      <c r="Y9246" s="50"/>
      <c r="Z9246" s="50"/>
      <c r="AA9246" s="50"/>
      <c r="AB9246" s="50"/>
      <c r="AC9246" s="50"/>
      <c r="AD9246" s="50"/>
      <c r="AE9246" s="50"/>
      <c r="AF9246" s="50"/>
      <c r="AG9246" s="50"/>
      <c r="AH9246" s="50"/>
      <c r="AI9246" s="50"/>
      <c r="AJ9246" s="50"/>
      <c r="AK9246" s="50"/>
      <c r="AL9246" s="50"/>
      <c r="AM9246" s="50"/>
      <c r="AN9246" s="50"/>
      <c r="AO9246" s="50"/>
      <c r="AP9246" s="50"/>
      <c r="AQ9246" s="50"/>
      <c r="AR9246" s="50"/>
      <c r="AS9246" s="50"/>
      <c r="AT9246" s="50"/>
      <c r="AU9246" s="50"/>
      <c r="AV9246" s="50"/>
      <c r="AW9246" s="50"/>
      <c r="AX9246" s="50"/>
      <c r="AY9246" s="50"/>
      <c r="AZ9246" s="50"/>
      <c r="BA9246" s="50"/>
      <c r="BB9246" s="50"/>
      <c r="BC9246" s="50"/>
      <c r="BD9246" s="50"/>
      <c r="BE9246" s="50"/>
      <c r="BF9246" s="50"/>
      <c r="BG9246" s="50"/>
      <c r="BH9246" s="50"/>
      <c r="BI9246" s="50"/>
      <c r="BJ9246" s="50"/>
      <c r="BK9246" s="50"/>
      <c r="BL9246" s="50"/>
      <c r="BM9246" s="50"/>
      <c r="BN9246" s="50"/>
      <c r="BO9246" s="50"/>
      <c r="BP9246" s="50"/>
      <c r="BQ9246" s="50"/>
      <c r="BR9246" s="50"/>
      <c r="BS9246" s="50"/>
      <c r="BT9246" s="50"/>
      <c r="BU9246" s="50"/>
      <c r="BV9246" s="50"/>
      <c r="BW9246" s="50"/>
      <c r="BX9246" s="50"/>
      <c r="BY9246" s="50"/>
      <c r="BZ9246" s="50"/>
      <c r="CA9246" s="50"/>
      <c r="CB9246" s="50"/>
      <c r="CC9246" s="50"/>
      <c r="CD9246" s="50"/>
      <c r="CE9246" s="50"/>
      <c r="CF9246" s="50"/>
      <c r="CG9246" s="50"/>
      <c r="CH9246" s="50"/>
      <c r="CI9246" s="50"/>
      <c r="CJ9246" s="50"/>
      <c r="CK9246" s="50"/>
      <c r="CL9246" s="50"/>
      <c r="CM9246" s="50"/>
      <c r="CN9246" s="50"/>
      <c r="CO9246" s="50"/>
      <c r="CP9246" s="50"/>
      <c r="CQ9246" s="50"/>
      <c r="CR9246" s="50"/>
      <c r="CS9246" s="50"/>
      <c r="CT9246" s="50"/>
      <c r="CU9246" s="50"/>
      <c r="CV9246" s="50"/>
      <c r="CW9246" s="50"/>
      <c r="CX9246" s="50"/>
      <c r="CY9246" s="50"/>
      <c r="CZ9246" s="50"/>
      <c r="DA9246" s="50"/>
      <c r="DB9246" s="50"/>
      <c r="DC9246" s="50"/>
      <c r="DD9246" s="50"/>
      <c r="DE9246" s="50"/>
      <c r="DF9246" s="50"/>
      <c r="DG9246" s="50"/>
    </row>
    <row r="9247" spans="1:111" x14ac:dyDescent="0.2">
      <c r="A9247" s="190"/>
      <c r="B9247" s="190"/>
      <c r="C9247" s="190"/>
      <c r="E9247" s="181"/>
      <c r="F9247" s="192"/>
      <c r="G9247" s="192"/>
      <c r="H9247" s="50"/>
      <c r="I9247" s="50"/>
      <c r="J9247" s="50"/>
      <c r="K9247" s="50"/>
      <c r="L9247" s="50"/>
      <c r="M9247" s="50"/>
      <c r="N9247" s="50"/>
      <c r="O9247" s="50"/>
      <c r="P9247" s="50"/>
      <c r="Q9247" s="50"/>
      <c r="R9247" s="50"/>
      <c r="S9247" s="50"/>
      <c r="T9247" s="50"/>
      <c r="U9247" s="50"/>
      <c r="V9247" s="50"/>
      <c r="W9247" s="50"/>
      <c r="X9247" s="50"/>
      <c r="Y9247" s="50"/>
      <c r="Z9247" s="50"/>
      <c r="AA9247" s="50"/>
      <c r="AB9247" s="50"/>
      <c r="AC9247" s="50"/>
      <c r="AD9247" s="50"/>
      <c r="AE9247" s="50"/>
      <c r="AF9247" s="50"/>
      <c r="AG9247" s="50"/>
      <c r="AH9247" s="50"/>
      <c r="AI9247" s="50"/>
      <c r="AJ9247" s="50"/>
      <c r="AK9247" s="50"/>
      <c r="AL9247" s="50"/>
      <c r="AM9247" s="50"/>
      <c r="AN9247" s="50"/>
      <c r="AO9247" s="50"/>
      <c r="AP9247" s="50"/>
      <c r="AQ9247" s="50"/>
      <c r="AR9247" s="50"/>
      <c r="AS9247" s="50"/>
      <c r="AT9247" s="50"/>
      <c r="AU9247" s="50"/>
      <c r="AV9247" s="50"/>
      <c r="AW9247" s="50"/>
      <c r="AX9247" s="50"/>
      <c r="AY9247" s="50"/>
      <c r="AZ9247" s="50"/>
      <c r="BA9247" s="50"/>
      <c r="BB9247" s="50"/>
      <c r="BC9247" s="50"/>
      <c r="BD9247" s="50"/>
      <c r="BE9247" s="50"/>
      <c r="BF9247" s="50"/>
      <c r="BG9247" s="50"/>
      <c r="BH9247" s="50"/>
      <c r="BI9247" s="50"/>
      <c r="BJ9247" s="50"/>
      <c r="BK9247" s="50"/>
      <c r="BL9247" s="50"/>
      <c r="BM9247" s="50"/>
      <c r="BN9247" s="50"/>
      <c r="BO9247" s="50"/>
      <c r="BP9247" s="50"/>
      <c r="BQ9247" s="50"/>
      <c r="BR9247" s="50"/>
      <c r="BS9247" s="50"/>
      <c r="BT9247" s="50"/>
      <c r="BU9247" s="50"/>
      <c r="BV9247" s="50"/>
      <c r="BW9247" s="50"/>
      <c r="BX9247" s="50"/>
      <c r="BY9247" s="50"/>
      <c r="BZ9247" s="50"/>
      <c r="CA9247" s="50"/>
      <c r="CB9247" s="50"/>
      <c r="CC9247" s="50"/>
      <c r="CD9247" s="50"/>
      <c r="CE9247" s="50"/>
      <c r="CF9247" s="50"/>
      <c r="CG9247" s="50"/>
      <c r="CH9247" s="50"/>
      <c r="CI9247" s="50"/>
      <c r="CJ9247" s="50"/>
      <c r="CK9247" s="50"/>
      <c r="CL9247" s="50"/>
      <c r="CM9247" s="50"/>
      <c r="CN9247" s="50"/>
      <c r="CO9247" s="50"/>
      <c r="CP9247" s="50"/>
      <c r="CQ9247" s="50"/>
      <c r="CR9247" s="50"/>
      <c r="CS9247" s="50"/>
      <c r="CT9247" s="50"/>
      <c r="CU9247" s="50"/>
      <c r="CV9247" s="50"/>
      <c r="CW9247" s="50"/>
      <c r="CX9247" s="50"/>
      <c r="CY9247" s="50"/>
      <c r="CZ9247" s="50"/>
      <c r="DA9247" s="50"/>
      <c r="DB9247" s="50"/>
      <c r="DC9247" s="50"/>
      <c r="DD9247" s="50"/>
      <c r="DE9247" s="50"/>
      <c r="DF9247" s="50"/>
      <c r="DG9247" s="50"/>
    </row>
    <row r="9248" spans="1:111" x14ac:dyDescent="0.2">
      <c r="A9248" s="84"/>
      <c r="B9248" s="84"/>
      <c r="C9248" s="84"/>
      <c r="D9248" s="54"/>
      <c r="E9248" s="181"/>
      <c r="F9248" s="192"/>
      <c r="G9248" s="192"/>
      <c r="H9248" s="50"/>
      <c r="I9248" s="50"/>
      <c r="J9248" s="50"/>
      <c r="K9248" s="50"/>
      <c r="L9248" s="50"/>
      <c r="M9248" s="50"/>
      <c r="N9248" s="50"/>
      <c r="O9248" s="50"/>
      <c r="P9248" s="50"/>
      <c r="Q9248" s="50"/>
      <c r="R9248" s="50"/>
      <c r="S9248" s="50"/>
      <c r="T9248" s="50"/>
      <c r="U9248" s="50"/>
      <c r="V9248" s="50"/>
      <c r="W9248" s="50"/>
      <c r="X9248" s="50"/>
      <c r="Y9248" s="50"/>
      <c r="Z9248" s="50"/>
      <c r="AA9248" s="50"/>
      <c r="AB9248" s="50"/>
      <c r="AC9248" s="50"/>
      <c r="AD9248" s="50"/>
      <c r="AE9248" s="50"/>
      <c r="AF9248" s="50"/>
      <c r="AG9248" s="50"/>
      <c r="AH9248" s="50"/>
      <c r="AI9248" s="50"/>
      <c r="AJ9248" s="50"/>
      <c r="AK9248" s="50"/>
      <c r="AL9248" s="50"/>
      <c r="AM9248" s="50"/>
      <c r="AN9248" s="50"/>
      <c r="AO9248" s="50"/>
      <c r="AP9248" s="50"/>
      <c r="AQ9248" s="50"/>
      <c r="AR9248" s="50"/>
      <c r="AS9248" s="50"/>
      <c r="AT9248" s="50"/>
      <c r="AU9248" s="50"/>
      <c r="AV9248" s="50"/>
      <c r="AW9248" s="50"/>
      <c r="AX9248" s="50"/>
      <c r="AY9248" s="50"/>
      <c r="AZ9248" s="50"/>
      <c r="BA9248" s="50"/>
      <c r="BB9248" s="50"/>
      <c r="BC9248" s="50"/>
      <c r="BD9248" s="50"/>
      <c r="BE9248" s="50"/>
      <c r="BF9248" s="50"/>
      <c r="BG9248" s="50"/>
      <c r="BH9248" s="50"/>
      <c r="BI9248" s="50"/>
      <c r="BJ9248" s="50"/>
      <c r="BK9248" s="50"/>
      <c r="BL9248" s="50"/>
      <c r="BM9248" s="50"/>
      <c r="BN9248" s="50"/>
      <c r="BO9248" s="50"/>
      <c r="BP9248" s="50"/>
      <c r="BQ9248" s="50"/>
      <c r="BR9248" s="50"/>
      <c r="BS9248" s="50"/>
      <c r="BT9248" s="50"/>
      <c r="BU9248" s="50"/>
      <c r="BV9248" s="50"/>
      <c r="BW9248" s="50"/>
      <c r="BX9248" s="50"/>
      <c r="BY9248" s="50"/>
      <c r="BZ9248" s="50"/>
      <c r="CA9248" s="50"/>
      <c r="CB9248" s="50"/>
      <c r="CC9248" s="50"/>
      <c r="CD9248" s="50"/>
      <c r="CE9248" s="50"/>
      <c r="CF9248" s="50"/>
      <c r="CG9248" s="50"/>
      <c r="CH9248" s="50"/>
      <c r="CI9248" s="50"/>
      <c r="CJ9248" s="50"/>
      <c r="CK9248" s="50"/>
      <c r="CL9248" s="50"/>
      <c r="CM9248" s="50"/>
      <c r="CN9248" s="50"/>
      <c r="CO9248" s="50"/>
      <c r="CP9248" s="50"/>
      <c r="CQ9248" s="50"/>
      <c r="CR9248" s="50"/>
      <c r="CS9248" s="50"/>
      <c r="CT9248" s="50"/>
      <c r="CU9248" s="50"/>
      <c r="CV9248" s="50"/>
      <c r="CW9248" s="50"/>
      <c r="CX9248" s="50"/>
      <c r="CY9248" s="50"/>
      <c r="CZ9248" s="50"/>
      <c r="DA9248" s="50"/>
      <c r="DB9248" s="50"/>
      <c r="DC9248" s="50"/>
      <c r="DD9248" s="50"/>
      <c r="DE9248" s="50"/>
      <c r="DF9248" s="50"/>
      <c r="DG9248" s="50"/>
    </row>
    <row r="9249" spans="1:111" x14ac:dyDescent="0.2">
      <c r="A9249" s="84"/>
      <c r="B9249" s="84"/>
      <c r="C9249" s="84"/>
      <c r="E9249" s="181"/>
      <c r="F9249" s="192"/>
      <c r="G9249" s="192"/>
      <c r="H9249" s="50"/>
      <c r="I9249" s="50"/>
      <c r="J9249" s="50"/>
      <c r="K9249" s="50"/>
      <c r="L9249" s="50"/>
      <c r="M9249" s="50"/>
      <c r="N9249" s="50"/>
      <c r="O9249" s="50"/>
      <c r="P9249" s="50"/>
      <c r="Q9249" s="50"/>
      <c r="R9249" s="50"/>
      <c r="S9249" s="50"/>
      <c r="T9249" s="50"/>
      <c r="U9249" s="50"/>
      <c r="V9249" s="50"/>
      <c r="W9249" s="50"/>
      <c r="X9249" s="50"/>
      <c r="Y9249" s="50"/>
      <c r="Z9249" s="50"/>
      <c r="AA9249" s="50"/>
      <c r="AB9249" s="50"/>
      <c r="AC9249" s="50"/>
      <c r="AD9249" s="50"/>
      <c r="AE9249" s="50"/>
      <c r="AF9249" s="50"/>
      <c r="AG9249" s="50"/>
      <c r="AH9249" s="50"/>
      <c r="AI9249" s="50"/>
      <c r="AJ9249" s="50"/>
      <c r="AK9249" s="50"/>
      <c r="AL9249" s="50"/>
      <c r="AM9249" s="50"/>
      <c r="AN9249" s="50"/>
      <c r="AO9249" s="50"/>
      <c r="AP9249" s="50"/>
      <c r="AQ9249" s="50"/>
      <c r="AR9249" s="50"/>
      <c r="AS9249" s="50"/>
      <c r="AT9249" s="50"/>
      <c r="AU9249" s="50"/>
      <c r="AV9249" s="50"/>
      <c r="AW9249" s="50"/>
      <c r="AX9249" s="50"/>
      <c r="AY9249" s="50"/>
      <c r="AZ9249" s="50"/>
      <c r="BA9249" s="50"/>
      <c r="BB9249" s="50"/>
      <c r="BC9249" s="50"/>
      <c r="BD9249" s="50"/>
      <c r="BE9249" s="50"/>
      <c r="BF9249" s="50"/>
      <c r="BG9249" s="50"/>
      <c r="BH9249" s="50"/>
      <c r="BI9249" s="50"/>
      <c r="BJ9249" s="50"/>
      <c r="BK9249" s="50"/>
      <c r="BL9249" s="50"/>
      <c r="BM9249" s="50"/>
      <c r="BN9249" s="50"/>
      <c r="BO9249" s="50"/>
      <c r="BP9249" s="50"/>
      <c r="BQ9249" s="50"/>
      <c r="BR9249" s="50"/>
      <c r="BS9249" s="50"/>
      <c r="BT9249" s="50"/>
      <c r="BU9249" s="50"/>
      <c r="BV9249" s="50"/>
      <c r="BW9249" s="50"/>
      <c r="BX9249" s="50"/>
      <c r="BY9249" s="50"/>
      <c r="BZ9249" s="50"/>
      <c r="CA9249" s="50"/>
      <c r="CB9249" s="50"/>
      <c r="CC9249" s="50"/>
      <c r="CD9249" s="50"/>
      <c r="CE9249" s="50"/>
      <c r="CF9249" s="50"/>
      <c r="CG9249" s="50"/>
      <c r="CH9249" s="50"/>
      <c r="CI9249" s="50"/>
      <c r="CJ9249" s="50"/>
      <c r="CK9249" s="50"/>
      <c r="CL9249" s="50"/>
      <c r="CM9249" s="50"/>
      <c r="CN9249" s="50"/>
      <c r="CO9249" s="50"/>
      <c r="CP9249" s="50"/>
      <c r="CQ9249" s="50"/>
      <c r="CR9249" s="50"/>
      <c r="CS9249" s="50"/>
      <c r="CT9249" s="50"/>
      <c r="CU9249" s="50"/>
      <c r="CV9249" s="50"/>
      <c r="CW9249" s="50"/>
      <c r="CX9249" s="50"/>
      <c r="CY9249" s="50"/>
      <c r="CZ9249" s="50"/>
      <c r="DA9249" s="50"/>
      <c r="DB9249" s="50"/>
      <c r="DC9249" s="50"/>
      <c r="DD9249" s="50"/>
      <c r="DE9249" s="50"/>
      <c r="DF9249" s="50"/>
      <c r="DG9249" s="50"/>
    </row>
    <row r="9250" spans="1:111" x14ac:dyDescent="0.2">
      <c r="A9250" s="84"/>
      <c r="B9250" s="84"/>
      <c r="C9250" s="84"/>
      <c r="E9250" s="181"/>
      <c r="F9250" s="192"/>
      <c r="G9250" s="192"/>
      <c r="H9250" s="50"/>
      <c r="I9250" s="50"/>
      <c r="J9250" s="50"/>
      <c r="K9250" s="50"/>
      <c r="L9250" s="50"/>
      <c r="M9250" s="50"/>
      <c r="N9250" s="50"/>
      <c r="O9250" s="50"/>
      <c r="P9250" s="50"/>
      <c r="Q9250" s="50"/>
      <c r="R9250" s="50"/>
      <c r="S9250" s="50"/>
      <c r="T9250" s="50"/>
      <c r="U9250" s="50"/>
      <c r="V9250" s="50"/>
      <c r="W9250" s="50"/>
      <c r="X9250" s="50"/>
      <c r="Y9250" s="50"/>
      <c r="Z9250" s="50"/>
      <c r="AA9250" s="50"/>
      <c r="AB9250" s="50"/>
      <c r="AC9250" s="50"/>
      <c r="AD9250" s="50"/>
      <c r="AE9250" s="50"/>
      <c r="AF9250" s="50"/>
      <c r="AG9250" s="50"/>
      <c r="AH9250" s="50"/>
      <c r="AI9250" s="50"/>
      <c r="AJ9250" s="50"/>
      <c r="AK9250" s="50"/>
      <c r="AL9250" s="50"/>
      <c r="AM9250" s="50"/>
      <c r="AN9250" s="50"/>
      <c r="AO9250" s="50"/>
      <c r="AP9250" s="50"/>
      <c r="AQ9250" s="50"/>
      <c r="AR9250" s="50"/>
      <c r="AS9250" s="50"/>
      <c r="AT9250" s="50"/>
      <c r="AU9250" s="50"/>
      <c r="AV9250" s="50"/>
      <c r="AW9250" s="50"/>
      <c r="AX9250" s="50"/>
      <c r="AY9250" s="50"/>
      <c r="AZ9250" s="50"/>
      <c r="BA9250" s="50"/>
      <c r="BB9250" s="50"/>
      <c r="BC9250" s="50"/>
      <c r="BD9250" s="50"/>
      <c r="BE9250" s="50"/>
      <c r="BF9250" s="50"/>
      <c r="BG9250" s="50"/>
      <c r="BH9250" s="50"/>
      <c r="BI9250" s="50"/>
      <c r="BJ9250" s="50"/>
      <c r="BK9250" s="50"/>
      <c r="BL9250" s="50"/>
      <c r="BM9250" s="50"/>
      <c r="BN9250" s="50"/>
      <c r="BO9250" s="50"/>
      <c r="BP9250" s="50"/>
      <c r="BQ9250" s="50"/>
      <c r="BR9250" s="50"/>
      <c r="BS9250" s="50"/>
      <c r="BT9250" s="50"/>
      <c r="BU9250" s="50"/>
      <c r="BV9250" s="50"/>
      <c r="BW9250" s="50"/>
      <c r="BX9250" s="50"/>
      <c r="BY9250" s="50"/>
      <c r="BZ9250" s="50"/>
      <c r="CA9250" s="50"/>
      <c r="CB9250" s="50"/>
      <c r="CC9250" s="50"/>
      <c r="CD9250" s="50"/>
      <c r="CE9250" s="50"/>
      <c r="CF9250" s="50"/>
      <c r="CG9250" s="50"/>
      <c r="CH9250" s="50"/>
      <c r="CI9250" s="50"/>
      <c r="CJ9250" s="50"/>
      <c r="CK9250" s="50"/>
      <c r="CL9250" s="50"/>
      <c r="CM9250" s="50"/>
      <c r="CN9250" s="50"/>
      <c r="CO9250" s="50"/>
      <c r="CP9250" s="50"/>
      <c r="CQ9250" s="50"/>
      <c r="CR9250" s="50"/>
      <c r="CS9250" s="50"/>
      <c r="CT9250" s="50"/>
      <c r="CU9250" s="50"/>
      <c r="CV9250" s="50"/>
      <c r="CW9250" s="50"/>
      <c r="CX9250" s="50"/>
      <c r="CY9250" s="50"/>
      <c r="CZ9250" s="50"/>
      <c r="DA9250" s="50"/>
      <c r="DB9250" s="50"/>
      <c r="DC9250" s="50"/>
      <c r="DD9250" s="50"/>
      <c r="DE9250" s="50"/>
      <c r="DF9250" s="50"/>
      <c r="DG9250" s="50"/>
    </row>
    <row r="9251" spans="1:111" x14ac:dyDescent="0.2">
      <c r="A9251" s="84"/>
      <c r="B9251" s="84"/>
      <c r="C9251" s="84"/>
      <c r="E9251" s="181"/>
      <c r="F9251" s="192"/>
      <c r="G9251" s="192"/>
      <c r="H9251" s="50"/>
      <c r="I9251" s="50"/>
      <c r="J9251" s="50"/>
      <c r="K9251" s="50"/>
      <c r="L9251" s="50"/>
      <c r="M9251" s="50"/>
      <c r="N9251" s="50"/>
      <c r="O9251" s="50"/>
      <c r="P9251" s="50"/>
      <c r="Q9251" s="50"/>
      <c r="R9251" s="50"/>
      <c r="S9251" s="50"/>
      <c r="T9251" s="50"/>
      <c r="U9251" s="50"/>
      <c r="V9251" s="50"/>
      <c r="W9251" s="50"/>
      <c r="X9251" s="50"/>
      <c r="Y9251" s="50"/>
      <c r="Z9251" s="50"/>
      <c r="AA9251" s="50"/>
      <c r="AB9251" s="50"/>
      <c r="AC9251" s="50"/>
      <c r="AD9251" s="50"/>
      <c r="AE9251" s="50"/>
      <c r="AF9251" s="50"/>
      <c r="AG9251" s="50"/>
      <c r="AH9251" s="50"/>
      <c r="AI9251" s="50"/>
      <c r="AJ9251" s="50"/>
      <c r="AK9251" s="50"/>
      <c r="AL9251" s="50"/>
      <c r="AM9251" s="50"/>
      <c r="AN9251" s="50"/>
      <c r="AO9251" s="50"/>
      <c r="AP9251" s="50"/>
      <c r="AQ9251" s="50"/>
      <c r="AR9251" s="50"/>
      <c r="AS9251" s="50"/>
      <c r="AT9251" s="50"/>
      <c r="AU9251" s="50"/>
      <c r="AV9251" s="50"/>
      <c r="AW9251" s="50"/>
      <c r="AX9251" s="50"/>
      <c r="AY9251" s="50"/>
      <c r="AZ9251" s="50"/>
      <c r="BA9251" s="50"/>
      <c r="BB9251" s="50"/>
      <c r="BC9251" s="50"/>
      <c r="BD9251" s="50"/>
      <c r="BE9251" s="50"/>
      <c r="BF9251" s="50"/>
      <c r="BG9251" s="50"/>
      <c r="BH9251" s="50"/>
      <c r="BI9251" s="50"/>
      <c r="BJ9251" s="50"/>
      <c r="BK9251" s="50"/>
      <c r="BL9251" s="50"/>
      <c r="BM9251" s="50"/>
      <c r="BN9251" s="50"/>
      <c r="BO9251" s="50"/>
      <c r="BP9251" s="50"/>
      <c r="BQ9251" s="50"/>
      <c r="BR9251" s="50"/>
      <c r="BS9251" s="50"/>
      <c r="BT9251" s="50"/>
      <c r="BU9251" s="50"/>
      <c r="BV9251" s="50"/>
      <c r="BW9251" s="50"/>
      <c r="BX9251" s="50"/>
      <c r="BY9251" s="50"/>
      <c r="BZ9251" s="50"/>
      <c r="CA9251" s="50"/>
      <c r="CB9251" s="50"/>
      <c r="CC9251" s="50"/>
      <c r="CD9251" s="50"/>
      <c r="CE9251" s="50"/>
      <c r="CF9251" s="50"/>
      <c r="CG9251" s="50"/>
      <c r="CH9251" s="50"/>
      <c r="CI9251" s="50"/>
      <c r="CJ9251" s="50"/>
      <c r="CK9251" s="50"/>
      <c r="CL9251" s="50"/>
      <c r="CM9251" s="50"/>
      <c r="CN9251" s="50"/>
      <c r="CO9251" s="50"/>
      <c r="CP9251" s="50"/>
      <c r="CQ9251" s="50"/>
      <c r="CR9251" s="50"/>
      <c r="CS9251" s="50"/>
      <c r="CT9251" s="50"/>
      <c r="CU9251" s="50"/>
      <c r="CV9251" s="50"/>
      <c r="CW9251" s="50"/>
      <c r="CX9251" s="50"/>
      <c r="CY9251" s="50"/>
      <c r="CZ9251" s="50"/>
      <c r="DA9251" s="50"/>
      <c r="DB9251" s="50"/>
      <c r="DC9251" s="50"/>
      <c r="DD9251" s="50"/>
      <c r="DE9251" s="50"/>
      <c r="DF9251" s="50"/>
      <c r="DG9251" s="50"/>
    </row>
    <row r="9252" spans="1:111" x14ac:dyDescent="0.2">
      <c r="A9252" s="84"/>
      <c r="B9252" s="84"/>
      <c r="C9252" s="84"/>
      <c r="E9252" s="181"/>
      <c r="F9252" s="192"/>
      <c r="G9252" s="192"/>
      <c r="H9252" s="50"/>
      <c r="I9252" s="50"/>
      <c r="J9252" s="50"/>
      <c r="K9252" s="50"/>
      <c r="L9252" s="50"/>
      <c r="M9252" s="50"/>
      <c r="N9252" s="50"/>
      <c r="O9252" s="50"/>
      <c r="P9252" s="50"/>
      <c r="Q9252" s="50"/>
      <c r="R9252" s="50"/>
      <c r="S9252" s="50"/>
      <c r="T9252" s="50"/>
      <c r="U9252" s="50"/>
      <c r="V9252" s="50"/>
      <c r="W9252" s="50"/>
      <c r="X9252" s="50"/>
      <c r="Y9252" s="50"/>
      <c r="Z9252" s="50"/>
      <c r="AA9252" s="50"/>
      <c r="AB9252" s="50"/>
      <c r="AC9252" s="50"/>
      <c r="AD9252" s="50"/>
      <c r="AE9252" s="50"/>
      <c r="AF9252" s="50"/>
      <c r="AG9252" s="50"/>
      <c r="AH9252" s="50"/>
      <c r="AI9252" s="50"/>
      <c r="AJ9252" s="50"/>
      <c r="AK9252" s="50"/>
      <c r="AL9252" s="50"/>
      <c r="AM9252" s="50"/>
      <c r="AN9252" s="50"/>
      <c r="AO9252" s="50"/>
      <c r="AP9252" s="50"/>
      <c r="AQ9252" s="50"/>
      <c r="AR9252" s="50"/>
      <c r="AS9252" s="50"/>
      <c r="AT9252" s="50"/>
      <c r="AU9252" s="50"/>
      <c r="AV9252" s="50"/>
      <c r="AW9252" s="50"/>
      <c r="AX9252" s="50"/>
      <c r="AY9252" s="50"/>
      <c r="AZ9252" s="50"/>
      <c r="BA9252" s="50"/>
      <c r="BB9252" s="50"/>
      <c r="BC9252" s="50"/>
      <c r="BD9252" s="50"/>
      <c r="BE9252" s="50"/>
      <c r="BF9252" s="50"/>
      <c r="BG9252" s="50"/>
      <c r="BH9252" s="50"/>
      <c r="BI9252" s="50"/>
      <c r="BJ9252" s="50"/>
      <c r="BK9252" s="50"/>
      <c r="BL9252" s="50"/>
      <c r="BM9252" s="50"/>
      <c r="BN9252" s="50"/>
      <c r="BO9252" s="50"/>
      <c r="BP9252" s="50"/>
      <c r="BQ9252" s="50"/>
      <c r="BR9252" s="50"/>
      <c r="BS9252" s="50"/>
      <c r="BT9252" s="50"/>
      <c r="BU9252" s="50"/>
      <c r="BV9252" s="50"/>
      <c r="BW9252" s="50"/>
      <c r="BX9252" s="50"/>
      <c r="BY9252" s="50"/>
      <c r="BZ9252" s="50"/>
      <c r="CA9252" s="50"/>
      <c r="CB9252" s="50"/>
      <c r="CC9252" s="50"/>
      <c r="CD9252" s="50"/>
      <c r="CE9252" s="50"/>
      <c r="CF9252" s="50"/>
      <c r="CG9252" s="50"/>
      <c r="CH9252" s="50"/>
      <c r="CI9252" s="50"/>
      <c r="CJ9252" s="50"/>
      <c r="CK9252" s="50"/>
      <c r="CL9252" s="50"/>
      <c r="CM9252" s="50"/>
      <c r="CN9252" s="50"/>
      <c r="CO9252" s="50"/>
      <c r="CP9252" s="50"/>
      <c r="CQ9252" s="50"/>
      <c r="CR9252" s="50"/>
      <c r="CS9252" s="50"/>
      <c r="CT9252" s="50"/>
      <c r="CU9252" s="50"/>
      <c r="CV9252" s="50"/>
      <c r="CW9252" s="50"/>
      <c r="CX9252" s="50"/>
      <c r="CY9252" s="50"/>
      <c r="CZ9252" s="50"/>
      <c r="DA9252" s="50"/>
      <c r="DB9252" s="50"/>
      <c r="DC9252" s="50"/>
      <c r="DD9252" s="50"/>
      <c r="DE9252" s="50"/>
      <c r="DF9252" s="50"/>
      <c r="DG9252" s="50"/>
    </row>
    <row r="9253" spans="1:111" x14ac:dyDescent="0.2">
      <c r="A9253" s="84"/>
      <c r="B9253" s="212"/>
      <c r="C9253" s="212"/>
      <c r="E9253" s="181"/>
      <c r="F9253" s="192"/>
      <c r="G9253" s="192"/>
      <c r="H9253" s="50"/>
      <c r="I9253" s="50"/>
      <c r="J9253" s="50"/>
      <c r="K9253" s="50"/>
      <c r="L9253" s="50"/>
      <c r="M9253" s="50"/>
      <c r="N9253" s="50"/>
      <c r="O9253" s="50"/>
      <c r="P9253" s="50"/>
      <c r="Q9253" s="50"/>
      <c r="R9253" s="50"/>
      <c r="S9253" s="50"/>
      <c r="T9253" s="50"/>
      <c r="U9253" s="50"/>
      <c r="V9253" s="50"/>
      <c r="W9253" s="50"/>
      <c r="X9253" s="50"/>
      <c r="Y9253" s="50"/>
      <c r="Z9253" s="50"/>
      <c r="AA9253" s="50"/>
      <c r="AB9253" s="50"/>
      <c r="AC9253" s="50"/>
      <c r="AD9253" s="50"/>
      <c r="AE9253" s="50"/>
      <c r="AF9253" s="50"/>
      <c r="AG9253" s="50"/>
      <c r="AH9253" s="50"/>
      <c r="AI9253" s="50"/>
      <c r="AJ9253" s="50"/>
      <c r="AK9253" s="50"/>
      <c r="AL9253" s="50"/>
      <c r="AM9253" s="50"/>
      <c r="AN9253" s="50"/>
      <c r="AO9253" s="50"/>
      <c r="AP9253" s="50"/>
      <c r="AQ9253" s="50"/>
      <c r="AR9253" s="50"/>
      <c r="AS9253" s="50"/>
      <c r="AT9253" s="50"/>
      <c r="AU9253" s="50"/>
      <c r="AV9253" s="50"/>
      <c r="AW9253" s="50"/>
      <c r="AX9253" s="50"/>
      <c r="AY9253" s="50"/>
      <c r="AZ9253" s="50"/>
      <c r="BA9253" s="50"/>
      <c r="BB9253" s="50"/>
      <c r="BC9253" s="50"/>
      <c r="BD9253" s="50"/>
      <c r="BE9253" s="50"/>
      <c r="BF9253" s="50"/>
      <c r="BG9253" s="50"/>
      <c r="BH9253" s="50"/>
      <c r="BI9253" s="50"/>
      <c r="BJ9253" s="50"/>
      <c r="BK9253" s="50"/>
      <c r="BL9253" s="50"/>
      <c r="BM9253" s="50"/>
      <c r="BN9253" s="50"/>
      <c r="BO9253" s="50"/>
      <c r="BP9253" s="50"/>
      <c r="BQ9253" s="50"/>
      <c r="BR9253" s="50"/>
      <c r="BS9253" s="50"/>
      <c r="BT9253" s="50"/>
      <c r="BU9253" s="50"/>
      <c r="BV9253" s="50"/>
      <c r="BW9253" s="50"/>
      <c r="BX9253" s="50"/>
      <c r="BY9253" s="50"/>
      <c r="BZ9253" s="50"/>
      <c r="CA9253" s="50"/>
      <c r="CB9253" s="50"/>
      <c r="CC9253" s="50"/>
      <c r="CD9253" s="50"/>
      <c r="CE9253" s="50"/>
      <c r="CF9253" s="50"/>
      <c r="CG9253" s="50"/>
      <c r="CH9253" s="50"/>
      <c r="CI9253" s="50"/>
      <c r="CJ9253" s="50"/>
      <c r="CK9253" s="50"/>
      <c r="CL9253" s="50"/>
      <c r="CM9253" s="50"/>
      <c r="CN9253" s="50"/>
      <c r="CO9253" s="50"/>
      <c r="CP9253" s="50"/>
      <c r="CQ9253" s="50"/>
      <c r="CR9253" s="50"/>
      <c r="CS9253" s="50"/>
      <c r="CT9253" s="50"/>
      <c r="CU9253" s="50"/>
      <c r="CV9253" s="50"/>
      <c r="CW9253" s="50"/>
      <c r="CX9253" s="50"/>
      <c r="CY9253" s="50"/>
      <c r="CZ9253" s="50"/>
      <c r="DA9253" s="50"/>
      <c r="DB9253" s="50"/>
      <c r="DC9253" s="50"/>
      <c r="DD9253" s="50"/>
      <c r="DE9253" s="50"/>
      <c r="DF9253" s="50"/>
      <c r="DG9253" s="50"/>
    </row>
    <row r="9254" spans="1:111" x14ac:dyDescent="0.2">
      <c r="A9254" s="84"/>
      <c r="B9254" s="212"/>
      <c r="C9254" s="212"/>
      <c r="E9254" s="181"/>
      <c r="F9254" s="192"/>
      <c r="G9254" s="192"/>
      <c r="H9254" s="50"/>
      <c r="I9254" s="50"/>
      <c r="J9254" s="50"/>
      <c r="K9254" s="50"/>
      <c r="L9254" s="50"/>
      <c r="M9254" s="50"/>
      <c r="N9254" s="50"/>
      <c r="O9254" s="50"/>
      <c r="P9254" s="50"/>
      <c r="Q9254" s="50"/>
      <c r="R9254" s="50"/>
      <c r="S9254" s="50"/>
      <c r="T9254" s="50"/>
      <c r="U9254" s="50"/>
      <c r="V9254" s="50"/>
      <c r="W9254" s="50"/>
      <c r="X9254" s="50"/>
      <c r="Y9254" s="50"/>
      <c r="Z9254" s="50"/>
      <c r="AA9254" s="50"/>
      <c r="AB9254" s="50"/>
      <c r="AC9254" s="50"/>
      <c r="AD9254" s="50"/>
      <c r="AE9254" s="50"/>
      <c r="AF9254" s="50"/>
      <c r="AG9254" s="50"/>
      <c r="AH9254" s="50"/>
      <c r="AI9254" s="50"/>
      <c r="AJ9254" s="50"/>
      <c r="AK9254" s="50"/>
      <c r="AL9254" s="50"/>
      <c r="AM9254" s="50"/>
      <c r="AN9254" s="50"/>
      <c r="AO9254" s="50"/>
      <c r="AP9254" s="50"/>
      <c r="AQ9254" s="50"/>
      <c r="AR9254" s="50"/>
      <c r="AS9254" s="50"/>
      <c r="AT9254" s="50"/>
      <c r="AU9254" s="50"/>
      <c r="AV9254" s="50"/>
      <c r="AW9254" s="50"/>
      <c r="AX9254" s="50"/>
      <c r="AY9254" s="50"/>
      <c r="AZ9254" s="50"/>
      <c r="BA9254" s="50"/>
      <c r="BB9254" s="50"/>
      <c r="BC9254" s="50"/>
      <c r="BD9254" s="50"/>
      <c r="BE9254" s="50"/>
      <c r="BF9254" s="50"/>
      <c r="BG9254" s="50"/>
      <c r="BH9254" s="50"/>
      <c r="BI9254" s="50"/>
      <c r="BJ9254" s="50"/>
      <c r="BK9254" s="50"/>
      <c r="BL9254" s="50"/>
      <c r="BM9254" s="50"/>
      <c r="BN9254" s="50"/>
      <c r="BO9254" s="50"/>
      <c r="BP9254" s="50"/>
      <c r="BQ9254" s="50"/>
      <c r="BR9254" s="50"/>
      <c r="BS9254" s="50"/>
      <c r="BT9254" s="50"/>
      <c r="BU9254" s="50"/>
      <c r="BV9254" s="50"/>
      <c r="BW9254" s="50"/>
      <c r="BX9254" s="50"/>
      <c r="BY9254" s="50"/>
      <c r="BZ9254" s="50"/>
      <c r="CA9254" s="50"/>
      <c r="CB9254" s="50"/>
      <c r="CC9254" s="50"/>
      <c r="CD9254" s="50"/>
      <c r="CE9254" s="50"/>
      <c r="CF9254" s="50"/>
      <c r="CG9254" s="50"/>
      <c r="CH9254" s="50"/>
      <c r="CI9254" s="50"/>
      <c r="CJ9254" s="50"/>
      <c r="CK9254" s="50"/>
      <c r="CL9254" s="50"/>
      <c r="CM9254" s="50"/>
      <c r="CN9254" s="50"/>
      <c r="CO9254" s="50"/>
      <c r="CP9254" s="50"/>
      <c r="CQ9254" s="50"/>
      <c r="CR9254" s="50"/>
      <c r="CS9254" s="50"/>
      <c r="CT9254" s="50"/>
      <c r="CU9254" s="50"/>
      <c r="CV9254" s="50"/>
      <c r="CW9254" s="50"/>
      <c r="CX9254" s="50"/>
      <c r="CY9254" s="50"/>
      <c r="CZ9254" s="50"/>
      <c r="DA9254" s="50"/>
      <c r="DB9254" s="50"/>
      <c r="DC9254" s="50"/>
      <c r="DD9254" s="50"/>
      <c r="DE9254" s="50"/>
      <c r="DF9254" s="50"/>
      <c r="DG9254" s="50"/>
    </row>
    <row r="9255" spans="1:111" x14ac:dyDescent="0.2">
      <c r="C9255" s="212"/>
      <c r="D9255" s="146"/>
      <c r="E9255" s="181"/>
      <c r="F9255" s="192"/>
      <c r="G9255" s="192"/>
      <c r="H9255" s="50"/>
      <c r="I9255" s="50"/>
      <c r="J9255" s="50"/>
      <c r="K9255" s="50"/>
      <c r="L9255" s="50"/>
      <c r="M9255" s="50"/>
      <c r="N9255" s="50"/>
      <c r="O9255" s="50"/>
      <c r="P9255" s="50"/>
      <c r="Q9255" s="50"/>
      <c r="R9255" s="50"/>
      <c r="S9255" s="50"/>
      <c r="T9255" s="50"/>
      <c r="U9255" s="50"/>
      <c r="V9255" s="50"/>
      <c r="W9255" s="50"/>
      <c r="X9255" s="50"/>
      <c r="Y9255" s="50"/>
      <c r="Z9255" s="50"/>
      <c r="AA9255" s="50"/>
      <c r="AB9255" s="50"/>
      <c r="AC9255" s="50"/>
      <c r="AD9255" s="50"/>
      <c r="AE9255" s="50"/>
      <c r="AF9255" s="50"/>
      <c r="AG9255" s="50"/>
      <c r="AH9255" s="50"/>
      <c r="AI9255" s="50"/>
      <c r="AJ9255" s="50"/>
      <c r="AK9255" s="50"/>
      <c r="AL9255" s="50"/>
      <c r="AM9255" s="50"/>
      <c r="AN9255" s="50"/>
      <c r="AO9255" s="50"/>
      <c r="AP9255" s="50"/>
      <c r="AQ9255" s="50"/>
      <c r="AR9255" s="50"/>
      <c r="AS9255" s="50"/>
      <c r="AT9255" s="50"/>
      <c r="AU9255" s="50"/>
      <c r="AV9255" s="50"/>
      <c r="AW9255" s="50"/>
      <c r="AX9255" s="50"/>
      <c r="AY9255" s="50"/>
      <c r="AZ9255" s="50"/>
      <c r="BA9255" s="50"/>
      <c r="BB9255" s="50"/>
      <c r="BC9255" s="50"/>
      <c r="BD9255" s="50"/>
      <c r="BE9255" s="50"/>
      <c r="BF9255" s="50"/>
      <c r="BG9255" s="50"/>
      <c r="BH9255" s="50"/>
      <c r="BI9255" s="50"/>
      <c r="BJ9255" s="50"/>
      <c r="BK9255" s="50"/>
      <c r="BL9255" s="50"/>
      <c r="BM9255" s="50"/>
      <c r="BN9255" s="50"/>
      <c r="BO9255" s="50"/>
      <c r="BP9255" s="50"/>
      <c r="BQ9255" s="50"/>
      <c r="BR9255" s="50"/>
      <c r="BS9255" s="50"/>
      <c r="BT9255" s="50"/>
      <c r="BU9255" s="50"/>
      <c r="BV9255" s="50"/>
      <c r="BW9255" s="50"/>
      <c r="BX9255" s="50"/>
      <c r="BY9255" s="50"/>
      <c r="BZ9255" s="50"/>
      <c r="CA9255" s="50"/>
      <c r="CB9255" s="50"/>
      <c r="CC9255" s="50"/>
      <c r="CD9255" s="50"/>
      <c r="CE9255" s="50"/>
      <c r="CF9255" s="50"/>
      <c r="CG9255" s="50"/>
      <c r="CH9255" s="50"/>
      <c r="CI9255" s="50"/>
      <c r="CJ9255" s="50"/>
      <c r="CK9255" s="50"/>
      <c r="CL9255" s="50"/>
      <c r="CM9255" s="50"/>
      <c r="CN9255" s="50"/>
      <c r="CO9255" s="50"/>
      <c r="CP9255" s="50"/>
      <c r="CQ9255" s="50"/>
      <c r="CR9255" s="50"/>
      <c r="CS9255" s="50"/>
      <c r="CT9255" s="50"/>
      <c r="CU9255" s="50"/>
      <c r="CV9255" s="50"/>
      <c r="CW9255" s="50"/>
      <c r="CX9255" s="50"/>
      <c r="CY9255" s="50"/>
      <c r="CZ9255" s="50"/>
      <c r="DA9255" s="50"/>
      <c r="DB9255" s="50"/>
      <c r="DC9255" s="50"/>
      <c r="DD9255" s="50"/>
      <c r="DE9255" s="50"/>
      <c r="DF9255" s="50"/>
      <c r="DG9255" s="50"/>
    </row>
    <row r="9256" spans="1:111" x14ac:dyDescent="0.2">
      <c r="A9256" s="130"/>
      <c r="B9256" s="180"/>
      <c r="C9256" s="180"/>
      <c r="D9256" s="54"/>
      <c r="E9256" s="310"/>
      <c r="F9256" s="192"/>
      <c r="G9256" s="192"/>
      <c r="H9256" s="50"/>
      <c r="I9256" s="50"/>
      <c r="J9256" s="50"/>
      <c r="K9256" s="50"/>
      <c r="L9256" s="50"/>
      <c r="M9256" s="50"/>
      <c r="N9256" s="50"/>
      <c r="O9256" s="50"/>
      <c r="P9256" s="50"/>
      <c r="Q9256" s="50"/>
      <c r="R9256" s="50"/>
      <c r="S9256" s="50"/>
      <c r="T9256" s="50"/>
      <c r="U9256" s="50"/>
      <c r="V9256" s="50"/>
      <c r="W9256" s="50"/>
      <c r="X9256" s="50"/>
      <c r="Y9256" s="50"/>
      <c r="Z9256" s="50"/>
      <c r="AA9256" s="50"/>
      <c r="AB9256" s="50"/>
      <c r="AC9256" s="50"/>
      <c r="AD9256" s="50"/>
      <c r="AE9256" s="50"/>
      <c r="AF9256" s="50"/>
      <c r="AG9256" s="50"/>
      <c r="AH9256" s="50"/>
      <c r="AI9256" s="50"/>
      <c r="AJ9256" s="50"/>
      <c r="AK9256" s="50"/>
      <c r="AL9256" s="50"/>
      <c r="AM9256" s="50"/>
      <c r="AN9256" s="50"/>
      <c r="AO9256" s="50"/>
      <c r="AP9256" s="50"/>
      <c r="AQ9256" s="50"/>
      <c r="AR9256" s="50"/>
      <c r="AS9256" s="50"/>
      <c r="AT9256" s="50"/>
      <c r="AU9256" s="50"/>
      <c r="AV9256" s="50"/>
      <c r="AW9256" s="50"/>
      <c r="AX9256" s="50"/>
      <c r="AY9256" s="50"/>
      <c r="AZ9256" s="50"/>
      <c r="BA9256" s="50"/>
      <c r="BB9256" s="50"/>
      <c r="BC9256" s="50"/>
      <c r="BD9256" s="50"/>
      <c r="BE9256" s="50"/>
      <c r="BF9256" s="50"/>
      <c r="BG9256" s="50"/>
      <c r="BH9256" s="50"/>
      <c r="BI9256" s="50"/>
      <c r="BJ9256" s="50"/>
      <c r="BK9256" s="50"/>
      <c r="BL9256" s="50"/>
      <c r="BM9256" s="50"/>
      <c r="BN9256" s="50"/>
      <c r="BO9256" s="50"/>
      <c r="BP9256" s="50"/>
      <c r="BQ9256" s="50"/>
      <c r="BR9256" s="50"/>
      <c r="BS9256" s="50"/>
      <c r="BT9256" s="50"/>
      <c r="BU9256" s="50"/>
      <c r="BV9256" s="50"/>
      <c r="BW9256" s="50"/>
      <c r="BX9256" s="50"/>
      <c r="BY9256" s="50"/>
      <c r="BZ9256" s="50"/>
      <c r="CA9256" s="50"/>
      <c r="CB9256" s="50"/>
      <c r="CC9256" s="50"/>
      <c r="CD9256" s="50"/>
      <c r="CE9256" s="50"/>
      <c r="CF9256" s="50"/>
      <c r="CG9256" s="50"/>
      <c r="CH9256" s="50"/>
      <c r="CI9256" s="50"/>
      <c r="CJ9256" s="50"/>
      <c r="CK9256" s="50"/>
      <c r="CL9256" s="50"/>
      <c r="CM9256" s="50"/>
      <c r="CN9256" s="50"/>
      <c r="CO9256" s="50"/>
      <c r="CP9256" s="50"/>
      <c r="CQ9256" s="50"/>
      <c r="CR9256" s="50"/>
      <c r="CS9256" s="50"/>
      <c r="CT9256" s="50"/>
      <c r="CU9256" s="50"/>
      <c r="CV9256" s="50"/>
      <c r="CW9256" s="50"/>
      <c r="CX9256" s="50"/>
      <c r="CY9256" s="50"/>
      <c r="CZ9256" s="50"/>
      <c r="DA9256" s="50"/>
      <c r="DB9256" s="50"/>
      <c r="DC9256" s="50"/>
      <c r="DD9256" s="50"/>
      <c r="DE9256" s="50"/>
      <c r="DF9256" s="50"/>
      <c r="DG9256" s="50"/>
    </row>
    <row r="9257" spans="1:111" x14ac:dyDescent="0.2">
      <c r="D9257" s="54"/>
      <c r="E9257" s="312"/>
      <c r="F9257" s="192"/>
      <c r="G9257" s="192"/>
      <c r="H9257" s="50"/>
      <c r="I9257" s="50"/>
      <c r="J9257" s="50"/>
      <c r="K9257" s="50"/>
      <c r="L9257" s="50"/>
      <c r="M9257" s="50"/>
      <c r="N9257" s="50"/>
      <c r="O9257" s="50"/>
      <c r="P9257" s="50"/>
      <c r="Q9257" s="50"/>
      <c r="R9257" s="50"/>
      <c r="S9257" s="50"/>
      <c r="T9257" s="50"/>
      <c r="U9257" s="50"/>
      <c r="V9257" s="50"/>
      <c r="W9257" s="50"/>
      <c r="X9257" s="50"/>
      <c r="Y9257" s="50"/>
      <c r="Z9257" s="50"/>
      <c r="AA9257" s="50"/>
      <c r="AB9257" s="50"/>
      <c r="AC9257" s="50"/>
      <c r="AD9257" s="50"/>
      <c r="AE9257" s="50"/>
      <c r="AF9257" s="50"/>
      <c r="AG9257" s="50"/>
      <c r="AH9257" s="50"/>
      <c r="AI9257" s="50"/>
      <c r="AJ9257" s="50"/>
      <c r="AK9257" s="50"/>
      <c r="AL9257" s="50"/>
      <c r="AM9257" s="50"/>
      <c r="AN9257" s="50"/>
      <c r="AO9257" s="50"/>
      <c r="AP9257" s="50"/>
      <c r="AQ9257" s="50"/>
      <c r="AR9257" s="50"/>
      <c r="AS9257" s="50"/>
      <c r="AT9257" s="50"/>
      <c r="AU9257" s="50"/>
      <c r="AV9257" s="50"/>
      <c r="AW9257" s="50"/>
      <c r="AX9257" s="50"/>
      <c r="AY9257" s="50"/>
      <c r="AZ9257" s="50"/>
      <c r="BA9257" s="50"/>
      <c r="BB9257" s="50"/>
      <c r="BC9257" s="50"/>
      <c r="BD9257" s="50"/>
      <c r="BE9257" s="50"/>
      <c r="BF9257" s="50"/>
      <c r="BG9257" s="50"/>
      <c r="BH9257" s="50"/>
      <c r="BI9257" s="50"/>
      <c r="BJ9257" s="50"/>
      <c r="BK9257" s="50"/>
      <c r="BL9257" s="50"/>
      <c r="BM9257" s="50"/>
      <c r="BN9257" s="50"/>
      <c r="BO9257" s="50"/>
      <c r="BP9257" s="50"/>
      <c r="BQ9257" s="50"/>
      <c r="BR9257" s="50"/>
      <c r="BS9257" s="50"/>
      <c r="BT9257" s="50"/>
      <c r="BU9257" s="50"/>
      <c r="BV9257" s="50"/>
      <c r="BW9257" s="50"/>
      <c r="BX9257" s="50"/>
      <c r="BY9257" s="50"/>
      <c r="BZ9257" s="50"/>
      <c r="CA9257" s="50"/>
      <c r="CB9257" s="50"/>
      <c r="CC9257" s="50"/>
      <c r="CD9257" s="50"/>
      <c r="CE9257" s="50"/>
      <c r="CF9257" s="50"/>
      <c r="CG9257" s="50"/>
      <c r="CH9257" s="50"/>
      <c r="CI9257" s="50"/>
      <c r="CJ9257" s="50"/>
      <c r="CK9257" s="50"/>
      <c r="CL9257" s="50"/>
      <c r="CM9257" s="50"/>
      <c r="CN9257" s="50"/>
      <c r="CO9257" s="50"/>
      <c r="CP9257" s="50"/>
      <c r="CQ9257" s="50"/>
      <c r="CR9257" s="50"/>
      <c r="CS9257" s="50"/>
      <c r="CT9257" s="50"/>
      <c r="CU9257" s="50"/>
      <c r="CV9257" s="50"/>
      <c r="CW9257" s="50"/>
      <c r="CX9257" s="50"/>
      <c r="CY9257" s="50"/>
      <c r="CZ9257" s="50"/>
      <c r="DA9257" s="50"/>
      <c r="DB9257" s="50"/>
      <c r="DC9257" s="50"/>
      <c r="DD9257" s="50"/>
      <c r="DE9257" s="50"/>
      <c r="DF9257" s="50"/>
      <c r="DG9257" s="50"/>
    </row>
    <row r="9258" spans="1:111" x14ac:dyDescent="0.2">
      <c r="D9258" s="153"/>
      <c r="E9258" s="181"/>
      <c r="F9258" s="192"/>
      <c r="G9258" s="192"/>
      <c r="H9258" s="50"/>
      <c r="I9258" s="50"/>
      <c r="J9258" s="50"/>
      <c r="K9258" s="50"/>
      <c r="L9258" s="50"/>
      <c r="M9258" s="50"/>
      <c r="N9258" s="50"/>
      <c r="O9258" s="50"/>
      <c r="P9258" s="50"/>
      <c r="Q9258" s="50"/>
      <c r="R9258" s="50"/>
      <c r="S9258" s="50"/>
      <c r="T9258" s="50"/>
      <c r="U9258" s="50"/>
      <c r="V9258" s="50"/>
      <c r="W9258" s="50"/>
      <c r="X9258" s="50"/>
      <c r="Y9258" s="50"/>
      <c r="Z9258" s="50"/>
      <c r="AA9258" s="50"/>
      <c r="AB9258" s="50"/>
      <c r="AC9258" s="50"/>
      <c r="AD9258" s="50"/>
      <c r="AE9258" s="50"/>
      <c r="AF9258" s="50"/>
      <c r="AG9258" s="50"/>
      <c r="AH9258" s="50"/>
      <c r="AI9258" s="50"/>
      <c r="AJ9258" s="50"/>
      <c r="AK9258" s="50"/>
      <c r="AL9258" s="50"/>
      <c r="AM9258" s="50"/>
      <c r="AN9258" s="50"/>
      <c r="AO9258" s="50"/>
      <c r="AP9258" s="50"/>
      <c r="AQ9258" s="50"/>
      <c r="AR9258" s="50"/>
      <c r="AS9258" s="50"/>
      <c r="AT9258" s="50"/>
      <c r="AU9258" s="50"/>
      <c r="AV9258" s="50"/>
      <c r="AW9258" s="50"/>
      <c r="AX9258" s="50"/>
      <c r="AY9258" s="50"/>
      <c r="AZ9258" s="50"/>
      <c r="BA9258" s="50"/>
      <c r="BB9258" s="50"/>
      <c r="BC9258" s="50"/>
      <c r="BD9258" s="50"/>
      <c r="BE9258" s="50"/>
      <c r="BF9258" s="50"/>
      <c r="BG9258" s="50"/>
      <c r="BH9258" s="50"/>
      <c r="BI9258" s="50"/>
      <c r="BJ9258" s="50"/>
      <c r="BK9258" s="50"/>
      <c r="BL9258" s="50"/>
      <c r="BM9258" s="50"/>
      <c r="BN9258" s="50"/>
      <c r="BO9258" s="50"/>
      <c r="BP9258" s="50"/>
      <c r="BQ9258" s="50"/>
      <c r="BR9258" s="50"/>
      <c r="BS9258" s="50"/>
      <c r="BT9258" s="50"/>
      <c r="BU9258" s="50"/>
      <c r="BV9258" s="50"/>
      <c r="BW9258" s="50"/>
      <c r="BX9258" s="50"/>
      <c r="BY9258" s="50"/>
      <c r="BZ9258" s="50"/>
      <c r="CA9258" s="50"/>
      <c r="CB9258" s="50"/>
      <c r="CC9258" s="50"/>
      <c r="CD9258" s="50"/>
      <c r="CE9258" s="50"/>
      <c r="CF9258" s="50"/>
      <c r="CG9258" s="50"/>
      <c r="CH9258" s="50"/>
      <c r="CI9258" s="50"/>
      <c r="CJ9258" s="50"/>
      <c r="CK9258" s="50"/>
      <c r="CL9258" s="50"/>
      <c r="CM9258" s="50"/>
      <c r="CN9258" s="50"/>
      <c r="CO9258" s="50"/>
      <c r="CP9258" s="50"/>
      <c r="CQ9258" s="50"/>
      <c r="CR9258" s="50"/>
      <c r="CS9258" s="50"/>
      <c r="CT9258" s="50"/>
      <c r="CU9258" s="50"/>
      <c r="CV9258" s="50"/>
      <c r="CW9258" s="50"/>
      <c r="CX9258" s="50"/>
      <c r="CY9258" s="50"/>
      <c r="CZ9258" s="50"/>
      <c r="DA9258" s="50"/>
      <c r="DB9258" s="50"/>
      <c r="DC9258" s="50"/>
      <c r="DD9258" s="50"/>
      <c r="DE9258" s="50"/>
      <c r="DF9258" s="50"/>
      <c r="DG9258" s="50"/>
    </row>
    <row r="9259" spans="1:111" x14ac:dyDescent="0.2">
      <c r="D9259" s="153"/>
      <c r="E9259" s="181"/>
      <c r="F9259" s="192"/>
      <c r="G9259" s="192"/>
      <c r="H9259" s="50"/>
      <c r="I9259" s="50"/>
      <c r="J9259" s="50"/>
      <c r="K9259" s="50"/>
      <c r="L9259" s="50"/>
      <c r="M9259" s="50"/>
      <c r="N9259" s="50"/>
      <c r="O9259" s="50"/>
      <c r="P9259" s="50"/>
      <c r="Q9259" s="50"/>
      <c r="R9259" s="50"/>
      <c r="S9259" s="50"/>
      <c r="T9259" s="50"/>
      <c r="U9259" s="50"/>
      <c r="V9259" s="50"/>
      <c r="W9259" s="50"/>
      <c r="X9259" s="50"/>
      <c r="Y9259" s="50"/>
      <c r="Z9259" s="50"/>
      <c r="AA9259" s="50"/>
      <c r="AB9259" s="50"/>
      <c r="AC9259" s="50"/>
      <c r="AD9259" s="50"/>
      <c r="AE9259" s="50"/>
      <c r="AF9259" s="50"/>
      <c r="AG9259" s="50"/>
      <c r="AH9259" s="50"/>
      <c r="AI9259" s="50"/>
      <c r="AJ9259" s="50"/>
      <c r="AK9259" s="50"/>
      <c r="AL9259" s="50"/>
      <c r="AM9259" s="50"/>
      <c r="AN9259" s="50"/>
      <c r="AO9259" s="50"/>
      <c r="AP9259" s="50"/>
      <c r="AQ9259" s="50"/>
      <c r="AR9259" s="50"/>
      <c r="AS9259" s="50"/>
      <c r="AT9259" s="50"/>
      <c r="AU9259" s="50"/>
      <c r="AV9259" s="50"/>
      <c r="AW9259" s="50"/>
      <c r="AX9259" s="50"/>
      <c r="AY9259" s="50"/>
      <c r="AZ9259" s="50"/>
      <c r="BA9259" s="50"/>
      <c r="BB9259" s="50"/>
      <c r="BC9259" s="50"/>
      <c r="BD9259" s="50"/>
      <c r="BE9259" s="50"/>
      <c r="BF9259" s="50"/>
      <c r="BG9259" s="50"/>
      <c r="BH9259" s="50"/>
      <c r="BI9259" s="50"/>
      <c r="BJ9259" s="50"/>
      <c r="BK9259" s="50"/>
      <c r="BL9259" s="50"/>
      <c r="BM9259" s="50"/>
      <c r="BN9259" s="50"/>
      <c r="BO9259" s="50"/>
      <c r="BP9259" s="50"/>
      <c r="BQ9259" s="50"/>
      <c r="BR9259" s="50"/>
      <c r="BS9259" s="50"/>
      <c r="BT9259" s="50"/>
      <c r="BU9259" s="50"/>
      <c r="BV9259" s="50"/>
      <c r="BW9259" s="50"/>
      <c r="BX9259" s="50"/>
      <c r="BY9259" s="50"/>
      <c r="BZ9259" s="50"/>
      <c r="CA9259" s="50"/>
      <c r="CB9259" s="50"/>
      <c r="CC9259" s="50"/>
      <c r="CD9259" s="50"/>
      <c r="CE9259" s="50"/>
      <c r="CF9259" s="50"/>
      <c r="CG9259" s="50"/>
      <c r="CH9259" s="50"/>
      <c r="CI9259" s="50"/>
      <c r="CJ9259" s="50"/>
      <c r="CK9259" s="50"/>
      <c r="CL9259" s="50"/>
      <c r="CM9259" s="50"/>
      <c r="CN9259" s="50"/>
      <c r="CO9259" s="50"/>
      <c r="CP9259" s="50"/>
      <c r="CQ9259" s="50"/>
      <c r="CR9259" s="50"/>
      <c r="CS9259" s="50"/>
      <c r="CT9259" s="50"/>
      <c r="CU9259" s="50"/>
      <c r="CV9259" s="50"/>
      <c r="CW9259" s="50"/>
      <c r="CX9259" s="50"/>
      <c r="CY9259" s="50"/>
      <c r="CZ9259" s="50"/>
      <c r="DA9259" s="50"/>
      <c r="DB9259" s="50"/>
      <c r="DC9259" s="50"/>
      <c r="DD9259" s="50"/>
      <c r="DE9259" s="50"/>
      <c r="DF9259" s="50"/>
      <c r="DG9259" s="50"/>
    </row>
    <row r="9260" spans="1:111" x14ac:dyDescent="0.2">
      <c r="D9260" s="155"/>
      <c r="E9260" s="181"/>
      <c r="F9260" s="192"/>
      <c r="G9260" s="192"/>
      <c r="H9260" s="50"/>
      <c r="I9260" s="50"/>
      <c r="J9260" s="50"/>
      <c r="K9260" s="50"/>
      <c r="L9260" s="50"/>
      <c r="M9260" s="50"/>
      <c r="N9260" s="50"/>
      <c r="O9260" s="50"/>
      <c r="P9260" s="50"/>
      <c r="Q9260" s="50"/>
      <c r="R9260" s="50"/>
      <c r="S9260" s="50"/>
      <c r="T9260" s="50"/>
      <c r="U9260" s="50"/>
      <c r="V9260" s="50"/>
      <c r="W9260" s="50"/>
      <c r="X9260" s="50"/>
      <c r="Y9260" s="50"/>
      <c r="Z9260" s="50"/>
      <c r="AA9260" s="50"/>
      <c r="AB9260" s="50"/>
      <c r="AC9260" s="50"/>
      <c r="AD9260" s="50"/>
      <c r="AE9260" s="50"/>
      <c r="AF9260" s="50"/>
      <c r="AG9260" s="50"/>
      <c r="AH9260" s="50"/>
      <c r="AI9260" s="50"/>
      <c r="AJ9260" s="50"/>
      <c r="AK9260" s="50"/>
      <c r="AL9260" s="50"/>
      <c r="AM9260" s="50"/>
      <c r="AN9260" s="50"/>
      <c r="AO9260" s="50"/>
      <c r="AP9260" s="50"/>
      <c r="AQ9260" s="50"/>
      <c r="AR9260" s="50"/>
      <c r="AS9260" s="50"/>
      <c r="AT9260" s="50"/>
      <c r="AU9260" s="50"/>
      <c r="AV9260" s="50"/>
      <c r="AW9260" s="50"/>
      <c r="AX9260" s="50"/>
      <c r="AY9260" s="50"/>
      <c r="AZ9260" s="50"/>
      <c r="BA9260" s="50"/>
      <c r="BB9260" s="50"/>
      <c r="BC9260" s="50"/>
      <c r="BD9260" s="50"/>
      <c r="BE9260" s="50"/>
      <c r="BF9260" s="50"/>
      <c r="BG9260" s="50"/>
      <c r="BH9260" s="50"/>
      <c r="BI9260" s="50"/>
      <c r="BJ9260" s="50"/>
      <c r="BK9260" s="50"/>
      <c r="BL9260" s="50"/>
      <c r="BM9260" s="50"/>
      <c r="BN9260" s="50"/>
      <c r="BO9260" s="50"/>
      <c r="BP9260" s="50"/>
      <c r="BQ9260" s="50"/>
      <c r="BR9260" s="50"/>
      <c r="BS9260" s="50"/>
      <c r="BT9260" s="50"/>
      <c r="BU9260" s="50"/>
      <c r="BV9260" s="50"/>
      <c r="BW9260" s="50"/>
      <c r="BX9260" s="50"/>
      <c r="BY9260" s="50"/>
      <c r="BZ9260" s="50"/>
      <c r="CA9260" s="50"/>
      <c r="CB9260" s="50"/>
      <c r="CC9260" s="50"/>
      <c r="CD9260" s="50"/>
      <c r="CE9260" s="50"/>
      <c r="CF9260" s="50"/>
      <c r="CG9260" s="50"/>
      <c r="CH9260" s="50"/>
      <c r="CI9260" s="50"/>
      <c r="CJ9260" s="50"/>
      <c r="CK9260" s="50"/>
      <c r="CL9260" s="50"/>
      <c r="CM9260" s="50"/>
      <c r="CN9260" s="50"/>
      <c r="CO9260" s="50"/>
      <c r="CP9260" s="50"/>
      <c r="CQ9260" s="50"/>
      <c r="CR9260" s="50"/>
      <c r="CS9260" s="50"/>
      <c r="CT9260" s="50"/>
      <c r="CU9260" s="50"/>
      <c r="CV9260" s="50"/>
      <c r="CW9260" s="50"/>
      <c r="CX9260" s="50"/>
      <c r="CY9260" s="50"/>
      <c r="CZ9260" s="50"/>
      <c r="DA9260" s="50"/>
      <c r="DB9260" s="50"/>
      <c r="DC9260" s="50"/>
      <c r="DD9260" s="50"/>
      <c r="DE9260" s="50"/>
      <c r="DF9260" s="50"/>
      <c r="DG9260" s="50"/>
    </row>
    <row r="9261" spans="1:111" x14ac:dyDescent="0.2">
      <c r="D9261" s="54"/>
      <c r="E9261" s="181"/>
      <c r="F9261" s="192"/>
      <c r="G9261" s="192"/>
      <c r="H9261" s="50"/>
      <c r="I9261" s="50"/>
      <c r="J9261" s="50"/>
      <c r="K9261" s="50"/>
      <c r="L9261" s="50"/>
      <c r="M9261" s="50"/>
      <c r="N9261" s="50"/>
      <c r="O9261" s="50"/>
      <c r="P9261" s="50"/>
      <c r="Q9261" s="50"/>
      <c r="R9261" s="50"/>
      <c r="S9261" s="50"/>
      <c r="T9261" s="50"/>
      <c r="U9261" s="50"/>
      <c r="V9261" s="50"/>
      <c r="W9261" s="50"/>
      <c r="X9261" s="50"/>
      <c r="Y9261" s="50"/>
      <c r="Z9261" s="50"/>
      <c r="AA9261" s="50"/>
      <c r="AB9261" s="50"/>
      <c r="AC9261" s="50"/>
      <c r="AD9261" s="50"/>
      <c r="AE9261" s="50"/>
      <c r="AF9261" s="50"/>
      <c r="AG9261" s="50"/>
      <c r="AH9261" s="50"/>
      <c r="AI9261" s="50"/>
      <c r="AJ9261" s="50"/>
      <c r="AK9261" s="50"/>
      <c r="AL9261" s="50"/>
      <c r="AM9261" s="50"/>
      <c r="AN9261" s="50"/>
      <c r="AO9261" s="50"/>
      <c r="AP9261" s="50"/>
      <c r="AQ9261" s="50"/>
      <c r="AR9261" s="50"/>
      <c r="AS9261" s="50"/>
      <c r="AT9261" s="50"/>
      <c r="AU9261" s="50"/>
      <c r="AV9261" s="50"/>
      <c r="AW9261" s="50"/>
      <c r="AX9261" s="50"/>
      <c r="AY9261" s="50"/>
      <c r="AZ9261" s="50"/>
      <c r="BA9261" s="50"/>
      <c r="BB9261" s="50"/>
      <c r="BC9261" s="50"/>
      <c r="BD9261" s="50"/>
      <c r="BE9261" s="50"/>
      <c r="BF9261" s="50"/>
      <c r="BG9261" s="50"/>
      <c r="BH9261" s="50"/>
      <c r="BI9261" s="50"/>
      <c r="BJ9261" s="50"/>
      <c r="BK9261" s="50"/>
      <c r="BL9261" s="50"/>
      <c r="BM9261" s="50"/>
      <c r="BN9261" s="50"/>
      <c r="BO9261" s="50"/>
      <c r="BP9261" s="50"/>
      <c r="BQ9261" s="50"/>
      <c r="BR9261" s="50"/>
      <c r="BS9261" s="50"/>
      <c r="BT9261" s="50"/>
      <c r="BU9261" s="50"/>
      <c r="BV9261" s="50"/>
      <c r="BW9261" s="50"/>
      <c r="BX9261" s="50"/>
      <c r="BY9261" s="50"/>
      <c r="BZ9261" s="50"/>
      <c r="CA9261" s="50"/>
      <c r="CB9261" s="50"/>
      <c r="CC9261" s="50"/>
      <c r="CD9261" s="50"/>
      <c r="CE9261" s="50"/>
      <c r="CF9261" s="50"/>
      <c r="CG9261" s="50"/>
      <c r="CH9261" s="50"/>
      <c r="CI9261" s="50"/>
      <c r="CJ9261" s="50"/>
      <c r="CK9261" s="50"/>
      <c r="CL9261" s="50"/>
      <c r="CM9261" s="50"/>
      <c r="CN9261" s="50"/>
      <c r="CO9261" s="50"/>
      <c r="CP9261" s="50"/>
      <c r="CQ9261" s="50"/>
      <c r="CR9261" s="50"/>
      <c r="CS9261" s="50"/>
      <c r="CT9261" s="50"/>
      <c r="CU9261" s="50"/>
      <c r="CV9261" s="50"/>
      <c r="CW9261" s="50"/>
      <c r="CX9261" s="50"/>
      <c r="CY9261" s="50"/>
      <c r="CZ9261" s="50"/>
      <c r="DA9261" s="50"/>
      <c r="DB9261" s="50"/>
      <c r="DC9261" s="50"/>
      <c r="DD9261" s="50"/>
      <c r="DE9261" s="50"/>
      <c r="DF9261" s="50"/>
      <c r="DG9261" s="50"/>
    </row>
    <row r="9262" spans="1:111" x14ac:dyDescent="0.2">
      <c r="E9262" s="181"/>
      <c r="F9262" s="192"/>
      <c r="G9262" s="192"/>
      <c r="H9262" s="50"/>
      <c r="I9262" s="50"/>
      <c r="J9262" s="50"/>
      <c r="K9262" s="50"/>
      <c r="L9262" s="50"/>
      <c r="M9262" s="50"/>
      <c r="N9262" s="50"/>
      <c r="O9262" s="50"/>
      <c r="P9262" s="50"/>
      <c r="Q9262" s="50"/>
      <c r="R9262" s="50"/>
      <c r="S9262" s="50"/>
      <c r="T9262" s="50"/>
      <c r="U9262" s="50"/>
      <c r="V9262" s="50"/>
      <c r="W9262" s="50"/>
      <c r="X9262" s="50"/>
      <c r="Y9262" s="50"/>
      <c r="Z9262" s="50"/>
      <c r="AA9262" s="50"/>
      <c r="AB9262" s="50"/>
      <c r="AC9262" s="50"/>
      <c r="AD9262" s="50"/>
      <c r="AE9262" s="50"/>
      <c r="AF9262" s="50"/>
      <c r="AG9262" s="50"/>
      <c r="AH9262" s="50"/>
      <c r="AI9262" s="50"/>
      <c r="AJ9262" s="50"/>
      <c r="AK9262" s="50"/>
      <c r="AL9262" s="50"/>
      <c r="AM9262" s="50"/>
      <c r="AN9262" s="50"/>
      <c r="AO9262" s="50"/>
      <c r="AP9262" s="50"/>
      <c r="AQ9262" s="50"/>
      <c r="AR9262" s="50"/>
      <c r="AS9262" s="50"/>
      <c r="AT9262" s="50"/>
      <c r="AU9262" s="50"/>
      <c r="AV9262" s="50"/>
      <c r="AW9262" s="50"/>
      <c r="AX9262" s="50"/>
      <c r="AY9262" s="50"/>
      <c r="AZ9262" s="50"/>
      <c r="BA9262" s="50"/>
      <c r="BB9262" s="50"/>
      <c r="BC9262" s="50"/>
      <c r="BD9262" s="50"/>
      <c r="BE9262" s="50"/>
      <c r="BF9262" s="50"/>
      <c r="BG9262" s="50"/>
      <c r="BH9262" s="50"/>
      <c r="BI9262" s="50"/>
      <c r="BJ9262" s="50"/>
      <c r="BK9262" s="50"/>
      <c r="BL9262" s="50"/>
      <c r="BM9262" s="50"/>
      <c r="BN9262" s="50"/>
      <c r="BO9262" s="50"/>
      <c r="BP9262" s="50"/>
      <c r="BQ9262" s="50"/>
      <c r="BR9262" s="50"/>
      <c r="BS9262" s="50"/>
      <c r="BT9262" s="50"/>
      <c r="BU9262" s="50"/>
      <c r="BV9262" s="50"/>
      <c r="BW9262" s="50"/>
      <c r="BX9262" s="50"/>
      <c r="BY9262" s="50"/>
      <c r="BZ9262" s="50"/>
      <c r="CA9262" s="50"/>
      <c r="CB9262" s="50"/>
      <c r="CC9262" s="50"/>
      <c r="CD9262" s="50"/>
      <c r="CE9262" s="50"/>
      <c r="CF9262" s="50"/>
      <c r="CG9262" s="50"/>
      <c r="CH9262" s="50"/>
      <c r="CI9262" s="50"/>
      <c r="CJ9262" s="50"/>
      <c r="CK9262" s="50"/>
      <c r="CL9262" s="50"/>
      <c r="CM9262" s="50"/>
      <c r="CN9262" s="50"/>
      <c r="CO9262" s="50"/>
      <c r="CP9262" s="50"/>
      <c r="CQ9262" s="50"/>
      <c r="CR9262" s="50"/>
      <c r="CS9262" s="50"/>
      <c r="CT9262" s="50"/>
      <c r="CU9262" s="50"/>
      <c r="CV9262" s="50"/>
      <c r="CW9262" s="50"/>
      <c r="CX9262" s="50"/>
      <c r="CY9262" s="50"/>
      <c r="CZ9262" s="50"/>
      <c r="DA9262" s="50"/>
      <c r="DB9262" s="50"/>
      <c r="DC9262" s="50"/>
      <c r="DD9262" s="50"/>
      <c r="DE9262" s="50"/>
      <c r="DF9262" s="50"/>
      <c r="DG9262" s="50"/>
    </row>
    <row r="9263" spans="1:111" x14ac:dyDescent="0.2">
      <c r="E9263" s="181"/>
      <c r="F9263" s="192"/>
      <c r="G9263" s="192"/>
      <c r="H9263" s="50"/>
      <c r="I9263" s="50"/>
      <c r="J9263" s="50"/>
      <c r="K9263" s="50"/>
      <c r="L9263" s="50"/>
      <c r="M9263" s="50"/>
      <c r="N9263" s="50"/>
      <c r="O9263" s="50"/>
      <c r="P9263" s="50"/>
      <c r="Q9263" s="50"/>
      <c r="R9263" s="50"/>
      <c r="S9263" s="50"/>
      <c r="T9263" s="50"/>
      <c r="U9263" s="50"/>
      <c r="V9263" s="50"/>
      <c r="W9263" s="50"/>
      <c r="X9263" s="50"/>
      <c r="Y9263" s="50"/>
      <c r="Z9263" s="50"/>
      <c r="AA9263" s="50"/>
      <c r="AB9263" s="50"/>
      <c r="AC9263" s="50"/>
      <c r="AD9263" s="50"/>
      <c r="AE9263" s="50"/>
      <c r="AF9263" s="50"/>
      <c r="AG9263" s="50"/>
      <c r="AH9263" s="50"/>
      <c r="AI9263" s="50"/>
      <c r="AJ9263" s="50"/>
      <c r="AK9263" s="50"/>
      <c r="AL9263" s="50"/>
      <c r="AM9263" s="50"/>
      <c r="AN9263" s="50"/>
      <c r="AO9263" s="50"/>
      <c r="AP9263" s="50"/>
      <c r="AQ9263" s="50"/>
      <c r="AR9263" s="50"/>
      <c r="AS9263" s="50"/>
      <c r="AT9263" s="50"/>
      <c r="AU9263" s="50"/>
      <c r="AV9263" s="50"/>
      <c r="AW9263" s="50"/>
      <c r="AX9263" s="50"/>
      <c r="AY9263" s="50"/>
      <c r="AZ9263" s="50"/>
      <c r="BA9263" s="50"/>
      <c r="BB9263" s="50"/>
      <c r="BC9263" s="50"/>
      <c r="BD9263" s="50"/>
      <c r="BE9263" s="50"/>
      <c r="BF9263" s="50"/>
      <c r="BG9263" s="50"/>
      <c r="BH9263" s="50"/>
      <c r="BI9263" s="50"/>
      <c r="BJ9263" s="50"/>
      <c r="BK9263" s="50"/>
      <c r="BL9263" s="50"/>
      <c r="BM9263" s="50"/>
      <c r="BN9263" s="50"/>
      <c r="BO9263" s="50"/>
      <c r="BP9263" s="50"/>
      <c r="BQ9263" s="50"/>
      <c r="BR9263" s="50"/>
      <c r="BS9263" s="50"/>
      <c r="BT9263" s="50"/>
      <c r="BU9263" s="50"/>
      <c r="BV9263" s="50"/>
      <c r="BW9263" s="50"/>
      <c r="BX9263" s="50"/>
      <c r="BY9263" s="50"/>
      <c r="BZ9263" s="50"/>
      <c r="CA9263" s="50"/>
      <c r="CB9263" s="50"/>
      <c r="CC9263" s="50"/>
      <c r="CD9263" s="50"/>
      <c r="CE9263" s="50"/>
      <c r="CF9263" s="50"/>
      <c r="CG9263" s="50"/>
      <c r="CH9263" s="50"/>
      <c r="CI9263" s="50"/>
      <c r="CJ9263" s="50"/>
      <c r="CK9263" s="50"/>
      <c r="CL9263" s="50"/>
      <c r="CM9263" s="50"/>
      <c r="CN9263" s="50"/>
      <c r="CO9263" s="50"/>
      <c r="CP9263" s="50"/>
      <c r="CQ9263" s="50"/>
      <c r="CR9263" s="50"/>
      <c r="CS9263" s="50"/>
      <c r="CT9263" s="50"/>
      <c r="CU9263" s="50"/>
      <c r="CV9263" s="50"/>
      <c r="CW9263" s="50"/>
      <c r="CX9263" s="50"/>
      <c r="CY9263" s="50"/>
      <c r="CZ9263" s="50"/>
      <c r="DA9263" s="50"/>
      <c r="DB9263" s="50"/>
      <c r="DC9263" s="50"/>
      <c r="DD9263" s="50"/>
      <c r="DE9263" s="50"/>
      <c r="DF9263" s="50"/>
      <c r="DG9263" s="50"/>
    </row>
    <row r="9264" spans="1:111" x14ac:dyDescent="0.2">
      <c r="E9264" s="181"/>
      <c r="F9264" s="192"/>
      <c r="G9264" s="192"/>
      <c r="H9264" s="50"/>
      <c r="I9264" s="50"/>
      <c r="J9264" s="50"/>
      <c r="K9264" s="50"/>
      <c r="L9264" s="50"/>
      <c r="M9264" s="50"/>
      <c r="N9264" s="50"/>
      <c r="O9264" s="50"/>
      <c r="P9264" s="50"/>
      <c r="Q9264" s="50"/>
      <c r="R9264" s="50"/>
      <c r="S9264" s="50"/>
      <c r="T9264" s="50"/>
      <c r="U9264" s="50"/>
      <c r="V9264" s="50"/>
      <c r="W9264" s="50"/>
      <c r="X9264" s="50"/>
      <c r="Y9264" s="50"/>
      <c r="Z9264" s="50"/>
      <c r="AA9264" s="50"/>
      <c r="AB9264" s="50"/>
      <c r="AC9264" s="50"/>
      <c r="AD9264" s="50"/>
      <c r="AE9264" s="50"/>
      <c r="AF9264" s="50"/>
      <c r="AG9264" s="50"/>
      <c r="AH9264" s="50"/>
      <c r="AI9264" s="50"/>
      <c r="AJ9264" s="50"/>
      <c r="AK9264" s="50"/>
      <c r="AL9264" s="50"/>
      <c r="AM9264" s="50"/>
      <c r="AN9264" s="50"/>
      <c r="AO9264" s="50"/>
      <c r="AP9264" s="50"/>
      <c r="AQ9264" s="50"/>
      <c r="AR9264" s="50"/>
      <c r="AS9264" s="50"/>
      <c r="AT9264" s="50"/>
      <c r="AU9264" s="50"/>
      <c r="AV9264" s="50"/>
      <c r="AW9264" s="50"/>
      <c r="AX9264" s="50"/>
      <c r="AY9264" s="50"/>
      <c r="AZ9264" s="50"/>
      <c r="BA9264" s="50"/>
      <c r="BB9264" s="50"/>
      <c r="BC9264" s="50"/>
      <c r="BD9264" s="50"/>
      <c r="BE9264" s="50"/>
      <c r="BF9264" s="50"/>
      <c r="BG9264" s="50"/>
      <c r="BH9264" s="50"/>
      <c r="BI9264" s="50"/>
      <c r="BJ9264" s="50"/>
      <c r="BK9264" s="50"/>
      <c r="BL9264" s="50"/>
      <c r="BM9264" s="50"/>
      <c r="BN9264" s="50"/>
      <c r="BO9264" s="50"/>
      <c r="BP9264" s="50"/>
      <c r="BQ9264" s="50"/>
      <c r="BR9264" s="50"/>
      <c r="BS9264" s="50"/>
      <c r="BT9264" s="50"/>
      <c r="BU9264" s="50"/>
      <c r="BV9264" s="50"/>
      <c r="BW9264" s="50"/>
      <c r="BX9264" s="50"/>
      <c r="BY9264" s="50"/>
      <c r="BZ9264" s="50"/>
      <c r="CA9264" s="50"/>
      <c r="CB9264" s="50"/>
      <c r="CC9264" s="50"/>
      <c r="CD9264" s="50"/>
      <c r="CE9264" s="50"/>
      <c r="CF9264" s="50"/>
      <c r="CG9264" s="50"/>
      <c r="CH9264" s="50"/>
      <c r="CI9264" s="50"/>
      <c r="CJ9264" s="50"/>
      <c r="CK9264" s="50"/>
      <c r="CL9264" s="50"/>
      <c r="CM9264" s="50"/>
      <c r="CN9264" s="50"/>
      <c r="CO9264" s="50"/>
      <c r="CP9264" s="50"/>
      <c r="CQ9264" s="50"/>
      <c r="CR9264" s="50"/>
      <c r="CS9264" s="50"/>
      <c r="CT9264" s="50"/>
      <c r="CU9264" s="50"/>
      <c r="CV9264" s="50"/>
      <c r="CW9264" s="50"/>
      <c r="CX9264" s="50"/>
      <c r="CY9264" s="50"/>
      <c r="CZ9264" s="50"/>
      <c r="DA9264" s="50"/>
      <c r="DB9264" s="50"/>
      <c r="DC9264" s="50"/>
      <c r="DD9264" s="50"/>
      <c r="DE9264" s="50"/>
      <c r="DF9264" s="50"/>
      <c r="DG9264" s="50"/>
    </row>
    <row r="9265" spans="4:111" x14ac:dyDescent="0.2">
      <c r="D9265" s="54"/>
      <c r="E9265" s="181"/>
      <c r="F9265" s="192"/>
      <c r="G9265" s="192"/>
      <c r="H9265" s="50"/>
      <c r="I9265" s="50"/>
      <c r="J9265" s="50"/>
      <c r="K9265" s="50"/>
      <c r="L9265" s="50"/>
      <c r="M9265" s="50"/>
      <c r="N9265" s="50"/>
      <c r="O9265" s="50"/>
      <c r="P9265" s="50"/>
      <c r="Q9265" s="50"/>
      <c r="R9265" s="50"/>
      <c r="S9265" s="50"/>
      <c r="T9265" s="50"/>
      <c r="U9265" s="50"/>
      <c r="V9265" s="50"/>
      <c r="W9265" s="50"/>
      <c r="X9265" s="50"/>
      <c r="Y9265" s="50"/>
      <c r="Z9265" s="50"/>
      <c r="AA9265" s="50"/>
      <c r="AB9265" s="50"/>
      <c r="AC9265" s="50"/>
      <c r="AD9265" s="50"/>
      <c r="AE9265" s="50"/>
      <c r="AF9265" s="50"/>
      <c r="AG9265" s="50"/>
      <c r="AH9265" s="50"/>
      <c r="AI9265" s="50"/>
      <c r="AJ9265" s="50"/>
      <c r="AK9265" s="50"/>
      <c r="AL9265" s="50"/>
      <c r="AM9265" s="50"/>
      <c r="AN9265" s="50"/>
      <c r="AO9265" s="50"/>
      <c r="AP9265" s="50"/>
      <c r="AQ9265" s="50"/>
      <c r="AR9265" s="50"/>
      <c r="AS9265" s="50"/>
      <c r="AT9265" s="50"/>
      <c r="AU9265" s="50"/>
      <c r="AV9265" s="50"/>
      <c r="AW9265" s="50"/>
      <c r="AX9265" s="50"/>
      <c r="AY9265" s="50"/>
      <c r="AZ9265" s="50"/>
      <c r="BA9265" s="50"/>
      <c r="BB9265" s="50"/>
      <c r="BC9265" s="50"/>
      <c r="BD9265" s="50"/>
      <c r="BE9265" s="50"/>
      <c r="BF9265" s="50"/>
      <c r="BG9265" s="50"/>
      <c r="BH9265" s="50"/>
      <c r="BI9265" s="50"/>
      <c r="BJ9265" s="50"/>
      <c r="BK9265" s="50"/>
      <c r="BL9265" s="50"/>
      <c r="BM9265" s="50"/>
      <c r="BN9265" s="50"/>
      <c r="BO9265" s="50"/>
      <c r="BP9265" s="50"/>
      <c r="BQ9265" s="50"/>
      <c r="BR9265" s="50"/>
      <c r="BS9265" s="50"/>
      <c r="BT9265" s="50"/>
      <c r="BU9265" s="50"/>
      <c r="BV9265" s="50"/>
      <c r="BW9265" s="50"/>
      <c r="BX9265" s="50"/>
      <c r="BY9265" s="50"/>
      <c r="BZ9265" s="50"/>
      <c r="CA9265" s="50"/>
      <c r="CB9265" s="50"/>
      <c r="CC9265" s="50"/>
      <c r="CD9265" s="50"/>
      <c r="CE9265" s="50"/>
      <c r="CF9265" s="50"/>
      <c r="CG9265" s="50"/>
      <c r="CH9265" s="50"/>
      <c r="CI9265" s="50"/>
      <c r="CJ9265" s="50"/>
      <c r="CK9265" s="50"/>
      <c r="CL9265" s="50"/>
      <c r="CM9265" s="50"/>
      <c r="CN9265" s="50"/>
      <c r="CO9265" s="50"/>
      <c r="CP9265" s="50"/>
      <c r="CQ9265" s="50"/>
      <c r="CR9265" s="50"/>
      <c r="CS9265" s="50"/>
      <c r="CT9265" s="50"/>
      <c r="CU9265" s="50"/>
      <c r="CV9265" s="50"/>
      <c r="CW9265" s="50"/>
      <c r="CX9265" s="50"/>
      <c r="CY9265" s="50"/>
      <c r="CZ9265" s="50"/>
      <c r="DA9265" s="50"/>
      <c r="DB9265" s="50"/>
      <c r="DC9265" s="50"/>
      <c r="DD9265" s="50"/>
      <c r="DE9265" s="50"/>
      <c r="DF9265" s="50"/>
      <c r="DG9265" s="50"/>
    </row>
    <row r="9266" spans="4:111" x14ac:dyDescent="0.2">
      <c r="E9266" s="181"/>
      <c r="F9266" s="192"/>
      <c r="G9266" s="192"/>
      <c r="H9266" s="50"/>
      <c r="I9266" s="50"/>
      <c r="J9266" s="50"/>
      <c r="K9266" s="50"/>
      <c r="L9266" s="50"/>
      <c r="M9266" s="50"/>
      <c r="N9266" s="50"/>
      <c r="O9266" s="50"/>
      <c r="P9266" s="50"/>
      <c r="Q9266" s="50"/>
      <c r="R9266" s="50"/>
      <c r="S9266" s="50"/>
      <c r="T9266" s="50"/>
      <c r="U9266" s="50"/>
      <c r="V9266" s="50"/>
      <c r="W9266" s="50"/>
      <c r="X9266" s="50"/>
      <c r="Y9266" s="50"/>
      <c r="Z9266" s="50"/>
      <c r="AA9266" s="50"/>
      <c r="AB9266" s="50"/>
      <c r="AC9266" s="50"/>
      <c r="AD9266" s="50"/>
      <c r="AE9266" s="50"/>
      <c r="AF9266" s="50"/>
      <c r="AG9266" s="50"/>
      <c r="AH9266" s="50"/>
      <c r="AI9266" s="50"/>
      <c r="AJ9266" s="50"/>
      <c r="AK9266" s="50"/>
      <c r="AL9266" s="50"/>
      <c r="AM9266" s="50"/>
      <c r="AN9266" s="50"/>
      <c r="AO9266" s="50"/>
      <c r="AP9266" s="50"/>
      <c r="AQ9266" s="50"/>
      <c r="AR9266" s="50"/>
      <c r="AS9266" s="50"/>
      <c r="AT9266" s="50"/>
      <c r="AU9266" s="50"/>
      <c r="AV9266" s="50"/>
      <c r="AW9266" s="50"/>
      <c r="AX9266" s="50"/>
      <c r="AY9266" s="50"/>
      <c r="AZ9266" s="50"/>
      <c r="BA9266" s="50"/>
      <c r="BB9266" s="50"/>
      <c r="BC9266" s="50"/>
      <c r="BD9266" s="50"/>
      <c r="BE9266" s="50"/>
      <c r="BF9266" s="50"/>
      <c r="BG9266" s="50"/>
      <c r="BH9266" s="50"/>
      <c r="BI9266" s="50"/>
      <c r="BJ9266" s="50"/>
      <c r="BK9266" s="50"/>
      <c r="BL9266" s="50"/>
      <c r="BM9266" s="50"/>
      <c r="BN9266" s="50"/>
      <c r="BO9266" s="50"/>
      <c r="BP9266" s="50"/>
      <c r="BQ9266" s="50"/>
      <c r="BR9266" s="50"/>
      <c r="BS9266" s="50"/>
      <c r="BT9266" s="50"/>
      <c r="BU9266" s="50"/>
      <c r="BV9266" s="50"/>
      <c r="BW9266" s="50"/>
      <c r="BX9266" s="50"/>
      <c r="BY9266" s="50"/>
      <c r="BZ9266" s="50"/>
      <c r="CA9266" s="50"/>
      <c r="CB9266" s="50"/>
      <c r="CC9266" s="50"/>
      <c r="CD9266" s="50"/>
      <c r="CE9266" s="50"/>
      <c r="CF9266" s="50"/>
      <c r="CG9266" s="50"/>
      <c r="CH9266" s="50"/>
      <c r="CI9266" s="50"/>
      <c r="CJ9266" s="50"/>
      <c r="CK9266" s="50"/>
      <c r="CL9266" s="50"/>
      <c r="CM9266" s="50"/>
      <c r="CN9266" s="50"/>
      <c r="CO9266" s="50"/>
      <c r="CP9266" s="50"/>
      <c r="CQ9266" s="50"/>
      <c r="CR9266" s="50"/>
      <c r="CS9266" s="50"/>
      <c r="CT9266" s="50"/>
      <c r="CU9266" s="50"/>
      <c r="CV9266" s="50"/>
      <c r="CW9266" s="50"/>
      <c r="CX9266" s="50"/>
      <c r="CY9266" s="50"/>
      <c r="CZ9266" s="50"/>
      <c r="DA9266" s="50"/>
      <c r="DB9266" s="50"/>
      <c r="DC9266" s="50"/>
      <c r="DD9266" s="50"/>
      <c r="DE9266" s="50"/>
      <c r="DF9266" s="50"/>
      <c r="DG9266" s="50"/>
    </row>
    <row r="9267" spans="4:111" x14ac:dyDescent="0.2">
      <c r="E9267" s="181"/>
      <c r="F9267" s="192"/>
      <c r="G9267" s="192"/>
      <c r="H9267" s="50"/>
      <c r="I9267" s="50"/>
      <c r="J9267" s="50"/>
      <c r="K9267" s="50"/>
      <c r="L9267" s="50"/>
      <c r="M9267" s="50"/>
      <c r="N9267" s="50"/>
      <c r="O9267" s="50"/>
      <c r="P9267" s="50"/>
      <c r="Q9267" s="50"/>
      <c r="R9267" s="50"/>
      <c r="S9267" s="50"/>
      <c r="T9267" s="50"/>
      <c r="U9267" s="50"/>
      <c r="V9267" s="50"/>
      <c r="W9267" s="50"/>
      <c r="X9267" s="50"/>
      <c r="Y9267" s="50"/>
      <c r="Z9267" s="50"/>
      <c r="AA9267" s="50"/>
      <c r="AB9267" s="50"/>
      <c r="AC9267" s="50"/>
      <c r="AD9267" s="50"/>
      <c r="AE9267" s="50"/>
      <c r="AF9267" s="50"/>
      <c r="AG9267" s="50"/>
      <c r="AH9267" s="50"/>
      <c r="AI9267" s="50"/>
      <c r="AJ9267" s="50"/>
      <c r="AK9267" s="50"/>
      <c r="AL9267" s="50"/>
      <c r="AM9267" s="50"/>
      <c r="AN9267" s="50"/>
      <c r="AO9267" s="50"/>
      <c r="AP9267" s="50"/>
      <c r="AQ9267" s="50"/>
      <c r="AR9267" s="50"/>
      <c r="AS9267" s="50"/>
      <c r="AT9267" s="50"/>
      <c r="AU9267" s="50"/>
      <c r="AV9267" s="50"/>
      <c r="AW9267" s="50"/>
      <c r="AX9267" s="50"/>
      <c r="AY9267" s="50"/>
      <c r="AZ9267" s="50"/>
      <c r="BA9267" s="50"/>
      <c r="BB9267" s="50"/>
      <c r="BC9267" s="50"/>
      <c r="BD9267" s="50"/>
      <c r="BE9267" s="50"/>
      <c r="BF9267" s="50"/>
      <c r="BG9267" s="50"/>
      <c r="BH9267" s="50"/>
      <c r="BI9267" s="50"/>
      <c r="BJ9267" s="50"/>
      <c r="BK9267" s="50"/>
      <c r="BL9267" s="50"/>
      <c r="BM9267" s="50"/>
      <c r="BN9267" s="50"/>
      <c r="BO9267" s="50"/>
      <c r="BP9267" s="50"/>
      <c r="BQ9267" s="50"/>
      <c r="BR9267" s="50"/>
      <c r="BS9267" s="50"/>
      <c r="BT9267" s="50"/>
      <c r="BU9267" s="50"/>
      <c r="BV9267" s="50"/>
      <c r="BW9267" s="50"/>
      <c r="BX9267" s="50"/>
      <c r="BY9267" s="50"/>
      <c r="BZ9267" s="50"/>
      <c r="CA9267" s="50"/>
      <c r="CB9267" s="50"/>
      <c r="CC9267" s="50"/>
      <c r="CD9267" s="50"/>
      <c r="CE9267" s="50"/>
      <c r="CF9267" s="50"/>
      <c r="CG9267" s="50"/>
      <c r="CH9267" s="50"/>
      <c r="CI9267" s="50"/>
      <c r="CJ9267" s="50"/>
      <c r="CK9267" s="50"/>
      <c r="CL9267" s="50"/>
      <c r="CM9267" s="50"/>
      <c r="CN9267" s="50"/>
      <c r="CO9267" s="50"/>
      <c r="CP9267" s="50"/>
      <c r="CQ9267" s="50"/>
      <c r="CR9267" s="50"/>
      <c r="CS9267" s="50"/>
      <c r="CT9267" s="50"/>
      <c r="CU9267" s="50"/>
      <c r="CV9267" s="50"/>
      <c r="CW9267" s="50"/>
      <c r="CX9267" s="50"/>
      <c r="CY9267" s="50"/>
      <c r="CZ9267" s="50"/>
      <c r="DA9267" s="50"/>
      <c r="DB9267" s="50"/>
      <c r="DC9267" s="50"/>
      <c r="DD9267" s="50"/>
      <c r="DE9267" s="50"/>
      <c r="DF9267" s="50"/>
      <c r="DG9267" s="50"/>
    </row>
    <row r="9268" spans="4:111" x14ac:dyDescent="0.2">
      <c r="E9268" s="181"/>
      <c r="F9268" s="192"/>
      <c r="G9268" s="192"/>
      <c r="H9268" s="50"/>
      <c r="I9268" s="50"/>
      <c r="J9268" s="50"/>
      <c r="K9268" s="50"/>
      <c r="L9268" s="50"/>
      <c r="M9268" s="50"/>
      <c r="N9268" s="50"/>
      <c r="O9268" s="50"/>
      <c r="P9268" s="50"/>
      <c r="Q9268" s="50"/>
      <c r="R9268" s="50"/>
      <c r="S9268" s="50"/>
      <c r="T9268" s="50"/>
      <c r="U9268" s="50"/>
      <c r="V9268" s="50"/>
      <c r="W9268" s="50"/>
      <c r="X9268" s="50"/>
      <c r="Y9268" s="50"/>
      <c r="Z9268" s="50"/>
      <c r="AA9268" s="50"/>
      <c r="AB9268" s="50"/>
      <c r="AC9268" s="50"/>
      <c r="AD9268" s="50"/>
      <c r="AE9268" s="50"/>
      <c r="AF9268" s="50"/>
      <c r="AG9268" s="50"/>
      <c r="AH9268" s="50"/>
      <c r="AI9268" s="50"/>
      <c r="AJ9268" s="50"/>
      <c r="AK9268" s="50"/>
      <c r="AL9268" s="50"/>
      <c r="AM9268" s="50"/>
      <c r="AN9268" s="50"/>
      <c r="AO9268" s="50"/>
      <c r="AP9268" s="50"/>
      <c r="AQ9268" s="50"/>
      <c r="AR9268" s="50"/>
      <c r="AS9268" s="50"/>
      <c r="AT9268" s="50"/>
      <c r="AU9268" s="50"/>
      <c r="AV9268" s="50"/>
      <c r="AW9268" s="50"/>
      <c r="AX9268" s="50"/>
      <c r="AY9268" s="50"/>
      <c r="AZ9268" s="50"/>
      <c r="BA9268" s="50"/>
      <c r="BB9268" s="50"/>
      <c r="BC9268" s="50"/>
      <c r="BD9268" s="50"/>
      <c r="BE9268" s="50"/>
      <c r="BF9268" s="50"/>
      <c r="BG9268" s="50"/>
      <c r="BH9268" s="50"/>
      <c r="BI9268" s="50"/>
      <c r="BJ9268" s="50"/>
      <c r="BK9268" s="50"/>
      <c r="BL9268" s="50"/>
      <c r="BM9268" s="50"/>
      <c r="BN9268" s="50"/>
      <c r="BO9268" s="50"/>
      <c r="BP9268" s="50"/>
      <c r="BQ9268" s="50"/>
      <c r="BR9268" s="50"/>
      <c r="BS9268" s="50"/>
      <c r="BT9268" s="50"/>
      <c r="BU9268" s="50"/>
      <c r="BV9268" s="50"/>
      <c r="BW9268" s="50"/>
      <c r="BX9268" s="50"/>
      <c r="BY9268" s="50"/>
      <c r="BZ9268" s="50"/>
      <c r="CA9268" s="50"/>
      <c r="CB9268" s="50"/>
      <c r="CC9268" s="50"/>
      <c r="CD9268" s="50"/>
      <c r="CE9268" s="50"/>
      <c r="CF9268" s="50"/>
      <c r="CG9268" s="50"/>
      <c r="CH9268" s="50"/>
      <c r="CI9268" s="50"/>
      <c r="CJ9268" s="50"/>
      <c r="CK9268" s="50"/>
      <c r="CL9268" s="50"/>
      <c r="CM9268" s="50"/>
      <c r="CN9268" s="50"/>
      <c r="CO9268" s="50"/>
      <c r="CP9268" s="50"/>
      <c r="CQ9268" s="50"/>
      <c r="CR9268" s="50"/>
      <c r="CS9268" s="50"/>
      <c r="CT9268" s="50"/>
      <c r="CU9268" s="50"/>
      <c r="CV9268" s="50"/>
      <c r="CW9268" s="50"/>
      <c r="CX9268" s="50"/>
      <c r="CY9268" s="50"/>
      <c r="CZ9268" s="50"/>
      <c r="DA9268" s="50"/>
      <c r="DB9268" s="50"/>
      <c r="DC9268" s="50"/>
      <c r="DD9268" s="50"/>
      <c r="DE9268" s="50"/>
      <c r="DF9268" s="50"/>
      <c r="DG9268" s="50"/>
    </row>
    <row r="9269" spans="4:111" x14ac:dyDescent="0.2">
      <c r="E9269" s="181"/>
      <c r="F9269" s="192"/>
      <c r="G9269" s="192"/>
      <c r="H9269" s="50"/>
      <c r="I9269" s="50"/>
      <c r="J9269" s="50"/>
      <c r="K9269" s="50"/>
      <c r="L9269" s="50"/>
      <c r="M9269" s="50"/>
      <c r="N9269" s="50"/>
      <c r="O9269" s="50"/>
      <c r="P9269" s="50"/>
      <c r="Q9269" s="50"/>
      <c r="R9269" s="50"/>
      <c r="S9269" s="50"/>
      <c r="T9269" s="50"/>
      <c r="U9269" s="50"/>
      <c r="V9269" s="50"/>
      <c r="W9269" s="50"/>
      <c r="X9269" s="50"/>
      <c r="Y9269" s="50"/>
      <c r="Z9269" s="50"/>
      <c r="AA9269" s="50"/>
      <c r="AB9269" s="50"/>
      <c r="AC9269" s="50"/>
      <c r="AD9269" s="50"/>
      <c r="AE9269" s="50"/>
      <c r="AF9269" s="50"/>
      <c r="AG9269" s="50"/>
      <c r="AH9269" s="50"/>
      <c r="AI9269" s="50"/>
      <c r="AJ9269" s="50"/>
      <c r="AK9269" s="50"/>
      <c r="AL9269" s="50"/>
      <c r="AM9269" s="50"/>
      <c r="AN9269" s="50"/>
      <c r="AO9269" s="50"/>
      <c r="AP9269" s="50"/>
      <c r="AQ9269" s="50"/>
      <c r="AR9269" s="50"/>
      <c r="AS9269" s="50"/>
      <c r="AT9269" s="50"/>
      <c r="AU9269" s="50"/>
      <c r="AV9269" s="50"/>
      <c r="AW9269" s="50"/>
      <c r="AX9269" s="50"/>
      <c r="AY9269" s="50"/>
      <c r="AZ9269" s="50"/>
      <c r="BA9269" s="50"/>
      <c r="BB9269" s="50"/>
      <c r="BC9269" s="50"/>
      <c r="BD9269" s="50"/>
      <c r="BE9269" s="50"/>
      <c r="BF9269" s="50"/>
      <c r="BG9269" s="50"/>
      <c r="BH9269" s="50"/>
      <c r="BI9269" s="50"/>
      <c r="BJ9269" s="50"/>
      <c r="BK9269" s="50"/>
      <c r="BL9269" s="50"/>
      <c r="BM9269" s="50"/>
      <c r="BN9269" s="50"/>
      <c r="BO9269" s="50"/>
      <c r="BP9269" s="50"/>
      <c r="BQ9269" s="50"/>
      <c r="BR9269" s="50"/>
      <c r="BS9269" s="50"/>
      <c r="BT9269" s="50"/>
      <c r="BU9269" s="50"/>
      <c r="BV9269" s="50"/>
      <c r="BW9269" s="50"/>
      <c r="BX9269" s="50"/>
      <c r="BY9269" s="50"/>
      <c r="BZ9269" s="50"/>
      <c r="CA9269" s="50"/>
      <c r="CB9269" s="50"/>
      <c r="CC9269" s="50"/>
      <c r="CD9269" s="50"/>
      <c r="CE9269" s="50"/>
      <c r="CF9269" s="50"/>
      <c r="CG9269" s="50"/>
      <c r="CH9269" s="50"/>
      <c r="CI9269" s="50"/>
      <c r="CJ9269" s="50"/>
      <c r="CK9269" s="50"/>
      <c r="CL9269" s="50"/>
      <c r="CM9269" s="50"/>
      <c r="CN9269" s="50"/>
      <c r="CO9269" s="50"/>
      <c r="CP9269" s="50"/>
      <c r="CQ9269" s="50"/>
      <c r="CR9269" s="50"/>
      <c r="CS9269" s="50"/>
      <c r="CT9269" s="50"/>
      <c r="CU9269" s="50"/>
      <c r="CV9269" s="50"/>
      <c r="CW9269" s="50"/>
      <c r="CX9269" s="50"/>
      <c r="CY9269" s="50"/>
      <c r="CZ9269" s="50"/>
      <c r="DA9269" s="50"/>
      <c r="DB9269" s="50"/>
      <c r="DC9269" s="50"/>
      <c r="DD9269" s="50"/>
      <c r="DE9269" s="50"/>
      <c r="DF9269" s="50"/>
      <c r="DG9269" s="50"/>
    </row>
    <row r="9270" spans="4:111" x14ac:dyDescent="0.2">
      <c r="E9270" s="181"/>
      <c r="F9270" s="192"/>
      <c r="G9270" s="192"/>
      <c r="H9270" s="50"/>
      <c r="I9270" s="50"/>
      <c r="J9270" s="50"/>
      <c r="K9270" s="50"/>
      <c r="L9270" s="50"/>
      <c r="M9270" s="50"/>
      <c r="N9270" s="50"/>
      <c r="O9270" s="50"/>
      <c r="P9270" s="50"/>
      <c r="Q9270" s="50"/>
      <c r="R9270" s="50"/>
      <c r="S9270" s="50"/>
      <c r="T9270" s="50"/>
      <c r="U9270" s="50"/>
      <c r="V9270" s="50"/>
      <c r="W9270" s="50"/>
      <c r="X9270" s="50"/>
      <c r="Y9270" s="50"/>
      <c r="Z9270" s="50"/>
      <c r="AA9270" s="50"/>
      <c r="AB9270" s="50"/>
      <c r="AC9270" s="50"/>
      <c r="AD9270" s="50"/>
      <c r="AE9270" s="50"/>
      <c r="AF9270" s="50"/>
      <c r="AG9270" s="50"/>
      <c r="AH9270" s="50"/>
      <c r="AI9270" s="50"/>
      <c r="AJ9270" s="50"/>
      <c r="AK9270" s="50"/>
      <c r="AL9270" s="50"/>
      <c r="AM9270" s="50"/>
      <c r="AN9270" s="50"/>
      <c r="AO9270" s="50"/>
      <c r="AP9270" s="50"/>
      <c r="AQ9270" s="50"/>
      <c r="AR9270" s="50"/>
      <c r="AS9270" s="50"/>
      <c r="AT9270" s="50"/>
      <c r="AU9270" s="50"/>
      <c r="AV9270" s="50"/>
      <c r="AW9270" s="50"/>
      <c r="AX9270" s="50"/>
      <c r="AY9270" s="50"/>
      <c r="AZ9270" s="50"/>
      <c r="BA9270" s="50"/>
      <c r="BB9270" s="50"/>
      <c r="BC9270" s="50"/>
      <c r="BD9270" s="50"/>
      <c r="BE9270" s="50"/>
      <c r="BF9270" s="50"/>
      <c r="BG9270" s="50"/>
      <c r="BH9270" s="50"/>
      <c r="BI9270" s="50"/>
      <c r="BJ9270" s="50"/>
      <c r="BK9270" s="50"/>
      <c r="BL9270" s="50"/>
      <c r="BM9270" s="50"/>
      <c r="BN9270" s="50"/>
      <c r="BO9270" s="50"/>
      <c r="BP9270" s="50"/>
      <c r="BQ9270" s="50"/>
      <c r="BR9270" s="50"/>
      <c r="BS9270" s="50"/>
      <c r="BT9270" s="50"/>
      <c r="BU9270" s="50"/>
      <c r="BV9270" s="50"/>
      <c r="BW9270" s="50"/>
      <c r="BX9270" s="50"/>
      <c r="BY9270" s="50"/>
      <c r="BZ9270" s="50"/>
      <c r="CA9270" s="50"/>
      <c r="CB9270" s="50"/>
      <c r="CC9270" s="50"/>
      <c r="CD9270" s="50"/>
      <c r="CE9270" s="50"/>
      <c r="CF9270" s="50"/>
      <c r="CG9270" s="50"/>
      <c r="CH9270" s="50"/>
      <c r="CI9270" s="50"/>
      <c r="CJ9270" s="50"/>
      <c r="CK9270" s="50"/>
      <c r="CL9270" s="50"/>
      <c r="CM9270" s="50"/>
      <c r="CN9270" s="50"/>
      <c r="CO9270" s="50"/>
      <c r="CP9270" s="50"/>
      <c r="CQ9270" s="50"/>
      <c r="CR9270" s="50"/>
      <c r="CS9270" s="50"/>
      <c r="CT9270" s="50"/>
      <c r="CU9270" s="50"/>
      <c r="CV9270" s="50"/>
      <c r="CW9270" s="50"/>
      <c r="CX9270" s="50"/>
      <c r="CY9270" s="50"/>
      <c r="CZ9270" s="50"/>
      <c r="DA9270" s="50"/>
      <c r="DB9270" s="50"/>
      <c r="DC9270" s="50"/>
      <c r="DD9270" s="50"/>
      <c r="DE9270" s="50"/>
      <c r="DF9270" s="50"/>
      <c r="DG9270" s="50"/>
    </row>
    <row r="9271" spans="4:111" x14ac:dyDescent="0.2">
      <c r="E9271" s="181"/>
      <c r="F9271" s="192"/>
      <c r="G9271" s="192"/>
      <c r="H9271" s="50"/>
      <c r="I9271" s="50"/>
      <c r="J9271" s="50"/>
      <c r="K9271" s="50"/>
      <c r="L9271" s="50"/>
      <c r="M9271" s="50"/>
      <c r="N9271" s="50"/>
      <c r="O9271" s="50"/>
      <c r="P9271" s="50"/>
      <c r="Q9271" s="50"/>
      <c r="R9271" s="50"/>
      <c r="S9271" s="50"/>
      <c r="T9271" s="50"/>
      <c r="U9271" s="50"/>
      <c r="V9271" s="50"/>
      <c r="W9271" s="50"/>
      <c r="X9271" s="50"/>
      <c r="Y9271" s="50"/>
      <c r="Z9271" s="50"/>
      <c r="AA9271" s="50"/>
      <c r="AB9271" s="50"/>
      <c r="AC9271" s="50"/>
      <c r="AD9271" s="50"/>
      <c r="AE9271" s="50"/>
      <c r="AF9271" s="50"/>
      <c r="AG9271" s="50"/>
      <c r="AH9271" s="50"/>
      <c r="AI9271" s="50"/>
      <c r="AJ9271" s="50"/>
      <c r="AK9271" s="50"/>
      <c r="AL9271" s="50"/>
      <c r="AM9271" s="50"/>
      <c r="AN9271" s="50"/>
      <c r="AO9271" s="50"/>
      <c r="AP9271" s="50"/>
      <c r="AQ9271" s="50"/>
      <c r="AR9271" s="50"/>
      <c r="AS9271" s="50"/>
      <c r="AT9271" s="50"/>
      <c r="AU9271" s="50"/>
      <c r="AV9271" s="50"/>
      <c r="AW9271" s="50"/>
      <c r="AX9271" s="50"/>
      <c r="AY9271" s="50"/>
      <c r="AZ9271" s="50"/>
      <c r="BA9271" s="50"/>
      <c r="BB9271" s="50"/>
      <c r="BC9271" s="50"/>
      <c r="BD9271" s="50"/>
      <c r="BE9271" s="50"/>
      <c r="BF9271" s="50"/>
      <c r="BG9271" s="50"/>
      <c r="BH9271" s="50"/>
      <c r="BI9271" s="50"/>
      <c r="BJ9271" s="50"/>
      <c r="BK9271" s="50"/>
      <c r="BL9271" s="50"/>
      <c r="BM9271" s="50"/>
      <c r="BN9271" s="50"/>
      <c r="BO9271" s="50"/>
      <c r="BP9271" s="50"/>
      <c r="BQ9271" s="50"/>
      <c r="BR9271" s="50"/>
      <c r="BS9271" s="50"/>
      <c r="BT9271" s="50"/>
      <c r="BU9271" s="50"/>
      <c r="BV9271" s="50"/>
      <c r="BW9271" s="50"/>
      <c r="BX9271" s="50"/>
      <c r="BY9271" s="50"/>
      <c r="BZ9271" s="50"/>
      <c r="CA9271" s="50"/>
      <c r="CB9271" s="50"/>
      <c r="CC9271" s="50"/>
      <c r="CD9271" s="50"/>
      <c r="CE9271" s="50"/>
      <c r="CF9271" s="50"/>
      <c r="CG9271" s="50"/>
      <c r="CH9271" s="50"/>
      <c r="CI9271" s="50"/>
      <c r="CJ9271" s="50"/>
      <c r="CK9271" s="50"/>
      <c r="CL9271" s="50"/>
      <c r="CM9271" s="50"/>
      <c r="CN9271" s="50"/>
      <c r="CO9271" s="50"/>
      <c r="CP9271" s="50"/>
      <c r="CQ9271" s="50"/>
      <c r="CR9271" s="50"/>
      <c r="CS9271" s="50"/>
      <c r="CT9271" s="50"/>
      <c r="CU9271" s="50"/>
      <c r="CV9271" s="50"/>
      <c r="CW9271" s="50"/>
      <c r="CX9271" s="50"/>
      <c r="CY9271" s="50"/>
      <c r="CZ9271" s="50"/>
      <c r="DA9271" s="50"/>
      <c r="DB9271" s="50"/>
      <c r="DC9271" s="50"/>
      <c r="DD9271" s="50"/>
      <c r="DE9271" s="50"/>
      <c r="DF9271" s="50"/>
      <c r="DG9271" s="50"/>
    </row>
    <row r="9272" spans="4:111" x14ac:dyDescent="0.2">
      <c r="E9272" s="181"/>
      <c r="F9272" s="192"/>
      <c r="G9272" s="192"/>
      <c r="H9272" s="50"/>
      <c r="I9272" s="50"/>
      <c r="J9272" s="50"/>
      <c r="K9272" s="50"/>
      <c r="L9272" s="50"/>
      <c r="M9272" s="50"/>
      <c r="N9272" s="50"/>
      <c r="O9272" s="50"/>
      <c r="P9272" s="50"/>
      <c r="Q9272" s="50"/>
      <c r="R9272" s="50"/>
      <c r="S9272" s="50"/>
      <c r="T9272" s="50"/>
      <c r="U9272" s="50"/>
      <c r="V9272" s="50"/>
      <c r="W9272" s="50"/>
      <c r="X9272" s="50"/>
      <c r="Y9272" s="50"/>
      <c r="Z9272" s="50"/>
      <c r="AA9272" s="50"/>
      <c r="AB9272" s="50"/>
      <c r="AC9272" s="50"/>
      <c r="AD9272" s="50"/>
      <c r="AE9272" s="50"/>
      <c r="AF9272" s="50"/>
      <c r="AG9272" s="50"/>
      <c r="AH9272" s="50"/>
      <c r="AI9272" s="50"/>
      <c r="AJ9272" s="50"/>
      <c r="AK9272" s="50"/>
      <c r="AL9272" s="50"/>
      <c r="AM9272" s="50"/>
      <c r="AN9272" s="50"/>
      <c r="AO9272" s="50"/>
      <c r="AP9272" s="50"/>
      <c r="AQ9272" s="50"/>
      <c r="AR9272" s="50"/>
      <c r="AS9272" s="50"/>
      <c r="AT9272" s="50"/>
      <c r="AU9272" s="50"/>
      <c r="AV9272" s="50"/>
      <c r="AW9272" s="50"/>
      <c r="AX9272" s="50"/>
      <c r="AY9272" s="50"/>
      <c r="AZ9272" s="50"/>
      <c r="BA9272" s="50"/>
      <c r="BB9272" s="50"/>
      <c r="BC9272" s="50"/>
      <c r="BD9272" s="50"/>
      <c r="BE9272" s="50"/>
      <c r="BF9272" s="50"/>
      <c r="BG9272" s="50"/>
      <c r="BH9272" s="50"/>
      <c r="BI9272" s="50"/>
      <c r="BJ9272" s="50"/>
      <c r="BK9272" s="50"/>
      <c r="BL9272" s="50"/>
      <c r="BM9272" s="50"/>
      <c r="BN9272" s="50"/>
      <c r="BO9272" s="50"/>
      <c r="BP9272" s="50"/>
      <c r="BQ9272" s="50"/>
      <c r="BR9272" s="50"/>
      <c r="BS9272" s="50"/>
      <c r="BT9272" s="50"/>
      <c r="BU9272" s="50"/>
      <c r="BV9272" s="50"/>
      <c r="BW9272" s="50"/>
      <c r="BX9272" s="50"/>
      <c r="BY9272" s="50"/>
      <c r="BZ9272" s="50"/>
      <c r="CA9272" s="50"/>
      <c r="CB9272" s="50"/>
      <c r="CC9272" s="50"/>
      <c r="CD9272" s="50"/>
      <c r="CE9272" s="50"/>
      <c r="CF9272" s="50"/>
      <c r="CG9272" s="50"/>
      <c r="CH9272" s="50"/>
      <c r="CI9272" s="50"/>
      <c r="CJ9272" s="50"/>
      <c r="CK9272" s="50"/>
      <c r="CL9272" s="50"/>
      <c r="CM9272" s="50"/>
      <c r="CN9272" s="50"/>
      <c r="CO9272" s="50"/>
      <c r="CP9272" s="50"/>
      <c r="CQ9272" s="50"/>
      <c r="CR9272" s="50"/>
      <c r="CS9272" s="50"/>
      <c r="CT9272" s="50"/>
      <c r="CU9272" s="50"/>
      <c r="CV9272" s="50"/>
      <c r="CW9272" s="50"/>
      <c r="CX9272" s="50"/>
      <c r="CY9272" s="50"/>
      <c r="CZ9272" s="50"/>
      <c r="DA9272" s="50"/>
      <c r="DB9272" s="50"/>
      <c r="DC9272" s="50"/>
      <c r="DD9272" s="50"/>
      <c r="DE9272" s="50"/>
      <c r="DF9272" s="50"/>
      <c r="DG9272" s="50"/>
    </row>
    <row r="9273" spans="4:111" x14ac:dyDescent="0.2">
      <c r="D9273" s="54"/>
      <c r="E9273" s="181"/>
      <c r="F9273" s="192"/>
      <c r="G9273" s="192"/>
      <c r="H9273" s="50"/>
      <c r="I9273" s="50"/>
      <c r="J9273" s="50"/>
      <c r="K9273" s="50"/>
      <c r="L9273" s="50"/>
      <c r="M9273" s="50"/>
      <c r="N9273" s="50"/>
      <c r="O9273" s="50"/>
      <c r="P9273" s="50"/>
      <c r="Q9273" s="50"/>
      <c r="R9273" s="50"/>
      <c r="S9273" s="50"/>
      <c r="T9273" s="50"/>
      <c r="U9273" s="50"/>
      <c r="V9273" s="50"/>
      <c r="W9273" s="50"/>
      <c r="X9273" s="50"/>
      <c r="Y9273" s="50"/>
      <c r="Z9273" s="50"/>
      <c r="AA9273" s="50"/>
      <c r="AB9273" s="50"/>
      <c r="AC9273" s="50"/>
      <c r="AD9273" s="50"/>
      <c r="AE9273" s="50"/>
      <c r="AF9273" s="50"/>
      <c r="AG9273" s="50"/>
      <c r="AH9273" s="50"/>
      <c r="AI9273" s="50"/>
      <c r="AJ9273" s="50"/>
      <c r="AK9273" s="50"/>
      <c r="AL9273" s="50"/>
      <c r="AM9273" s="50"/>
      <c r="AN9273" s="50"/>
      <c r="AO9273" s="50"/>
      <c r="AP9273" s="50"/>
      <c r="AQ9273" s="50"/>
      <c r="AR9273" s="50"/>
      <c r="AS9273" s="50"/>
      <c r="AT9273" s="50"/>
      <c r="AU9273" s="50"/>
      <c r="AV9273" s="50"/>
      <c r="AW9273" s="50"/>
      <c r="AX9273" s="50"/>
      <c r="AY9273" s="50"/>
      <c r="AZ9273" s="50"/>
      <c r="BA9273" s="50"/>
      <c r="BB9273" s="50"/>
      <c r="BC9273" s="50"/>
      <c r="BD9273" s="50"/>
      <c r="BE9273" s="50"/>
      <c r="BF9273" s="50"/>
      <c r="BG9273" s="50"/>
      <c r="BH9273" s="50"/>
      <c r="BI9273" s="50"/>
      <c r="BJ9273" s="50"/>
      <c r="BK9273" s="50"/>
      <c r="BL9273" s="50"/>
      <c r="BM9273" s="50"/>
      <c r="BN9273" s="50"/>
      <c r="BO9273" s="50"/>
      <c r="BP9273" s="50"/>
      <c r="BQ9273" s="50"/>
      <c r="BR9273" s="50"/>
      <c r="BS9273" s="50"/>
      <c r="BT9273" s="50"/>
      <c r="BU9273" s="50"/>
      <c r="BV9273" s="50"/>
      <c r="BW9273" s="50"/>
      <c r="BX9273" s="50"/>
      <c r="BY9273" s="50"/>
      <c r="BZ9273" s="50"/>
      <c r="CA9273" s="50"/>
      <c r="CB9273" s="50"/>
      <c r="CC9273" s="50"/>
      <c r="CD9273" s="50"/>
      <c r="CE9273" s="50"/>
      <c r="CF9273" s="50"/>
      <c r="CG9273" s="50"/>
      <c r="CH9273" s="50"/>
      <c r="CI9273" s="50"/>
      <c r="CJ9273" s="50"/>
      <c r="CK9273" s="50"/>
      <c r="CL9273" s="50"/>
      <c r="CM9273" s="50"/>
      <c r="CN9273" s="50"/>
      <c r="CO9273" s="50"/>
      <c r="CP9273" s="50"/>
      <c r="CQ9273" s="50"/>
      <c r="CR9273" s="50"/>
      <c r="CS9273" s="50"/>
      <c r="CT9273" s="50"/>
      <c r="CU9273" s="50"/>
      <c r="CV9273" s="50"/>
      <c r="CW9273" s="50"/>
      <c r="CX9273" s="50"/>
      <c r="CY9273" s="50"/>
      <c r="CZ9273" s="50"/>
      <c r="DA9273" s="50"/>
      <c r="DB9273" s="50"/>
      <c r="DC9273" s="50"/>
      <c r="DD9273" s="50"/>
      <c r="DE9273" s="50"/>
      <c r="DF9273" s="50"/>
      <c r="DG9273" s="50"/>
    </row>
    <row r="9274" spans="4:111" x14ac:dyDescent="0.2">
      <c r="E9274" s="181"/>
      <c r="F9274" s="192"/>
      <c r="G9274" s="192"/>
      <c r="H9274" s="50"/>
      <c r="I9274" s="50"/>
      <c r="J9274" s="50"/>
      <c r="K9274" s="50"/>
      <c r="L9274" s="50"/>
      <c r="M9274" s="50"/>
      <c r="N9274" s="50"/>
      <c r="O9274" s="50"/>
      <c r="P9274" s="50"/>
      <c r="Q9274" s="50"/>
      <c r="R9274" s="50"/>
      <c r="S9274" s="50"/>
      <c r="T9274" s="50"/>
      <c r="U9274" s="50"/>
      <c r="V9274" s="50"/>
      <c r="W9274" s="50"/>
      <c r="X9274" s="50"/>
      <c r="Y9274" s="50"/>
      <c r="Z9274" s="50"/>
      <c r="AA9274" s="50"/>
      <c r="AB9274" s="50"/>
      <c r="AC9274" s="50"/>
      <c r="AD9274" s="50"/>
      <c r="AE9274" s="50"/>
      <c r="AF9274" s="50"/>
      <c r="AG9274" s="50"/>
      <c r="AH9274" s="50"/>
      <c r="AI9274" s="50"/>
      <c r="AJ9274" s="50"/>
      <c r="AK9274" s="50"/>
      <c r="AL9274" s="50"/>
      <c r="AM9274" s="50"/>
      <c r="AN9274" s="50"/>
      <c r="AO9274" s="50"/>
      <c r="AP9274" s="50"/>
      <c r="AQ9274" s="50"/>
      <c r="AR9274" s="50"/>
      <c r="AS9274" s="50"/>
      <c r="AT9274" s="50"/>
      <c r="AU9274" s="50"/>
      <c r="AV9274" s="50"/>
      <c r="AW9274" s="50"/>
      <c r="AX9274" s="50"/>
      <c r="AY9274" s="50"/>
      <c r="AZ9274" s="50"/>
      <c r="BA9274" s="50"/>
      <c r="BB9274" s="50"/>
      <c r="BC9274" s="50"/>
      <c r="BD9274" s="50"/>
      <c r="BE9274" s="50"/>
      <c r="BF9274" s="50"/>
      <c r="BG9274" s="50"/>
      <c r="BH9274" s="50"/>
      <c r="BI9274" s="50"/>
      <c r="BJ9274" s="50"/>
      <c r="BK9274" s="50"/>
      <c r="BL9274" s="50"/>
      <c r="BM9274" s="50"/>
      <c r="BN9274" s="50"/>
      <c r="BO9274" s="50"/>
      <c r="BP9274" s="50"/>
      <c r="BQ9274" s="50"/>
      <c r="BR9274" s="50"/>
      <c r="BS9274" s="50"/>
      <c r="BT9274" s="50"/>
      <c r="BU9274" s="50"/>
      <c r="BV9274" s="50"/>
      <c r="BW9274" s="50"/>
      <c r="BX9274" s="50"/>
      <c r="BY9274" s="50"/>
      <c r="BZ9274" s="50"/>
      <c r="CA9274" s="50"/>
      <c r="CB9274" s="50"/>
      <c r="CC9274" s="50"/>
      <c r="CD9274" s="50"/>
      <c r="CE9274" s="50"/>
      <c r="CF9274" s="50"/>
      <c r="CG9274" s="50"/>
      <c r="CH9274" s="50"/>
      <c r="CI9274" s="50"/>
      <c r="CJ9274" s="50"/>
      <c r="CK9274" s="50"/>
      <c r="CL9274" s="50"/>
      <c r="CM9274" s="50"/>
      <c r="CN9274" s="50"/>
      <c r="CO9274" s="50"/>
      <c r="CP9274" s="50"/>
      <c r="CQ9274" s="50"/>
      <c r="CR9274" s="50"/>
      <c r="CS9274" s="50"/>
      <c r="CT9274" s="50"/>
      <c r="CU9274" s="50"/>
      <c r="CV9274" s="50"/>
      <c r="CW9274" s="50"/>
      <c r="CX9274" s="50"/>
      <c r="CY9274" s="50"/>
      <c r="CZ9274" s="50"/>
      <c r="DA9274" s="50"/>
      <c r="DB9274" s="50"/>
      <c r="DC9274" s="50"/>
      <c r="DD9274" s="50"/>
      <c r="DE9274" s="50"/>
      <c r="DF9274" s="50"/>
      <c r="DG9274" s="50"/>
    </row>
    <row r="9275" spans="4:111" x14ac:dyDescent="0.2">
      <c r="E9275" s="181"/>
      <c r="F9275" s="192"/>
      <c r="G9275" s="192"/>
      <c r="H9275" s="50"/>
      <c r="I9275" s="50"/>
      <c r="J9275" s="50"/>
      <c r="K9275" s="50"/>
      <c r="L9275" s="50"/>
      <c r="M9275" s="50"/>
      <c r="N9275" s="50"/>
      <c r="O9275" s="50"/>
      <c r="P9275" s="50"/>
      <c r="Q9275" s="50"/>
      <c r="R9275" s="50"/>
      <c r="S9275" s="50"/>
      <c r="T9275" s="50"/>
      <c r="U9275" s="50"/>
      <c r="V9275" s="50"/>
      <c r="W9275" s="50"/>
      <c r="X9275" s="50"/>
      <c r="Y9275" s="50"/>
      <c r="Z9275" s="50"/>
      <c r="AA9275" s="50"/>
      <c r="AB9275" s="50"/>
      <c r="AC9275" s="50"/>
      <c r="AD9275" s="50"/>
      <c r="AE9275" s="50"/>
      <c r="AF9275" s="50"/>
      <c r="AG9275" s="50"/>
      <c r="AH9275" s="50"/>
      <c r="AI9275" s="50"/>
      <c r="AJ9275" s="50"/>
      <c r="AK9275" s="50"/>
      <c r="AL9275" s="50"/>
      <c r="AM9275" s="50"/>
      <c r="AN9275" s="50"/>
      <c r="AO9275" s="50"/>
      <c r="AP9275" s="50"/>
      <c r="AQ9275" s="50"/>
      <c r="AR9275" s="50"/>
      <c r="AS9275" s="50"/>
      <c r="AT9275" s="50"/>
      <c r="AU9275" s="50"/>
      <c r="AV9275" s="50"/>
      <c r="AW9275" s="50"/>
      <c r="AX9275" s="50"/>
      <c r="AY9275" s="50"/>
      <c r="AZ9275" s="50"/>
      <c r="BA9275" s="50"/>
      <c r="BB9275" s="50"/>
      <c r="BC9275" s="50"/>
      <c r="BD9275" s="50"/>
      <c r="BE9275" s="50"/>
      <c r="BF9275" s="50"/>
      <c r="BG9275" s="50"/>
      <c r="BH9275" s="50"/>
      <c r="BI9275" s="50"/>
      <c r="BJ9275" s="50"/>
      <c r="BK9275" s="50"/>
      <c r="BL9275" s="50"/>
      <c r="BM9275" s="50"/>
      <c r="BN9275" s="50"/>
      <c r="BO9275" s="50"/>
      <c r="BP9275" s="50"/>
      <c r="BQ9275" s="50"/>
      <c r="BR9275" s="50"/>
      <c r="BS9275" s="50"/>
      <c r="BT9275" s="50"/>
      <c r="BU9275" s="50"/>
      <c r="BV9275" s="50"/>
      <c r="BW9275" s="50"/>
      <c r="BX9275" s="50"/>
      <c r="BY9275" s="50"/>
      <c r="BZ9275" s="50"/>
      <c r="CA9275" s="50"/>
      <c r="CB9275" s="50"/>
      <c r="CC9275" s="50"/>
      <c r="CD9275" s="50"/>
      <c r="CE9275" s="50"/>
      <c r="CF9275" s="50"/>
      <c r="CG9275" s="50"/>
      <c r="CH9275" s="50"/>
      <c r="CI9275" s="50"/>
      <c r="CJ9275" s="50"/>
      <c r="CK9275" s="50"/>
      <c r="CL9275" s="50"/>
      <c r="CM9275" s="50"/>
      <c r="CN9275" s="50"/>
      <c r="CO9275" s="50"/>
      <c r="CP9275" s="50"/>
      <c r="CQ9275" s="50"/>
      <c r="CR9275" s="50"/>
      <c r="CS9275" s="50"/>
      <c r="CT9275" s="50"/>
      <c r="CU9275" s="50"/>
      <c r="CV9275" s="50"/>
      <c r="CW9275" s="50"/>
      <c r="CX9275" s="50"/>
      <c r="CY9275" s="50"/>
      <c r="CZ9275" s="50"/>
      <c r="DA9275" s="50"/>
      <c r="DB9275" s="50"/>
      <c r="DC9275" s="50"/>
      <c r="DD9275" s="50"/>
      <c r="DE9275" s="50"/>
      <c r="DF9275" s="50"/>
      <c r="DG9275" s="50"/>
    </row>
    <row r="9276" spans="4:111" x14ac:dyDescent="0.2">
      <c r="E9276" s="181"/>
      <c r="F9276" s="192"/>
      <c r="G9276" s="192"/>
      <c r="H9276" s="50"/>
      <c r="I9276" s="50"/>
      <c r="J9276" s="50"/>
      <c r="K9276" s="50"/>
      <c r="L9276" s="50"/>
      <c r="M9276" s="50"/>
      <c r="N9276" s="50"/>
      <c r="O9276" s="50"/>
      <c r="P9276" s="50"/>
      <c r="Q9276" s="50"/>
      <c r="R9276" s="50"/>
      <c r="S9276" s="50"/>
      <c r="T9276" s="50"/>
      <c r="U9276" s="50"/>
      <c r="V9276" s="50"/>
      <c r="W9276" s="50"/>
      <c r="X9276" s="50"/>
      <c r="Y9276" s="50"/>
      <c r="Z9276" s="50"/>
      <c r="AA9276" s="50"/>
      <c r="AB9276" s="50"/>
      <c r="AC9276" s="50"/>
      <c r="AD9276" s="50"/>
      <c r="AE9276" s="50"/>
      <c r="AF9276" s="50"/>
      <c r="AG9276" s="50"/>
      <c r="AH9276" s="50"/>
      <c r="AI9276" s="50"/>
      <c r="AJ9276" s="50"/>
      <c r="AK9276" s="50"/>
      <c r="AL9276" s="50"/>
      <c r="AM9276" s="50"/>
      <c r="AN9276" s="50"/>
      <c r="AO9276" s="50"/>
      <c r="AP9276" s="50"/>
      <c r="AQ9276" s="50"/>
      <c r="AR9276" s="50"/>
      <c r="AS9276" s="50"/>
      <c r="AT9276" s="50"/>
      <c r="AU9276" s="50"/>
      <c r="AV9276" s="50"/>
      <c r="AW9276" s="50"/>
      <c r="AX9276" s="50"/>
      <c r="AY9276" s="50"/>
      <c r="AZ9276" s="50"/>
      <c r="BA9276" s="50"/>
      <c r="BB9276" s="50"/>
      <c r="BC9276" s="50"/>
      <c r="BD9276" s="50"/>
      <c r="BE9276" s="50"/>
      <c r="BF9276" s="50"/>
      <c r="BG9276" s="50"/>
      <c r="BH9276" s="50"/>
      <c r="BI9276" s="50"/>
      <c r="BJ9276" s="50"/>
      <c r="BK9276" s="50"/>
      <c r="BL9276" s="50"/>
      <c r="BM9276" s="50"/>
      <c r="BN9276" s="50"/>
      <c r="BO9276" s="50"/>
      <c r="BP9276" s="50"/>
      <c r="BQ9276" s="50"/>
      <c r="BR9276" s="50"/>
      <c r="BS9276" s="50"/>
      <c r="BT9276" s="50"/>
      <c r="BU9276" s="50"/>
      <c r="BV9276" s="50"/>
      <c r="BW9276" s="50"/>
      <c r="BX9276" s="50"/>
      <c r="BY9276" s="50"/>
      <c r="BZ9276" s="50"/>
      <c r="CA9276" s="50"/>
      <c r="CB9276" s="50"/>
      <c r="CC9276" s="50"/>
      <c r="CD9276" s="50"/>
      <c r="CE9276" s="50"/>
      <c r="CF9276" s="50"/>
      <c r="CG9276" s="50"/>
      <c r="CH9276" s="50"/>
      <c r="CI9276" s="50"/>
      <c r="CJ9276" s="50"/>
      <c r="CK9276" s="50"/>
      <c r="CL9276" s="50"/>
      <c r="CM9276" s="50"/>
      <c r="CN9276" s="50"/>
      <c r="CO9276" s="50"/>
      <c r="CP9276" s="50"/>
      <c r="CQ9276" s="50"/>
      <c r="CR9276" s="50"/>
      <c r="CS9276" s="50"/>
      <c r="CT9276" s="50"/>
      <c r="CU9276" s="50"/>
      <c r="CV9276" s="50"/>
      <c r="CW9276" s="50"/>
      <c r="CX9276" s="50"/>
      <c r="CY9276" s="50"/>
      <c r="CZ9276" s="50"/>
      <c r="DA9276" s="50"/>
      <c r="DB9276" s="50"/>
      <c r="DC9276" s="50"/>
      <c r="DD9276" s="50"/>
      <c r="DE9276" s="50"/>
      <c r="DF9276" s="50"/>
      <c r="DG9276" s="50"/>
    </row>
    <row r="9277" spans="4:111" x14ac:dyDescent="0.2">
      <c r="E9277" s="181"/>
      <c r="F9277" s="192"/>
      <c r="G9277" s="192"/>
      <c r="H9277" s="50"/>
      <c r="I9277" s="50"/>
      <c r="J9277" s="50"/>
      <c r="K9277" s="50"/>
      <c r="L9277" s="50"/>
      <c r="M9277" s="50"/>
      <c r="N9277" s="50"/>
      <c r="O9277" s="50"/>
      <c r="P9277" s="50"/>
      <c r="Q9277" s="50"/>
      <c r="R9277" s="50"/>
      <c r="S9277" s="50"/>
      <c r="T9277" s="50"/>
      <c r="U9277" s="50"/>
      <c r="V9277" s="50"/>
      <c r="W9277" s="50"/>
      <c r="X9277" s="50"/>
      <c r="Y9277" s="50"/>
      <c r="Z9277" s="50"/>
      <c r="AA9277" s="50"/>
      <c r="AB9277" s="50"/>
      <c r="AC9277" s="50"/>
      <c r="AD9277" s="50"/>
      <c r="AE9277" s="50"/>
      <c r="AF9277" s="50"/>
      <c r="AG9277" s="50"/>
      <c r="AH9277" s="50"/>
      <c r="AI9277" s="50"/>
      <c r="AJ9277" s="50"/>
      <c r="AK9277" s="50"/>
      <c r="AL9277" s="50"/>
      <c r="AM9277" s="50"/>
      <c r="AN9277" s="50"/>
      <c r="AO9277" s="50"/>
      <c r="AP9277" s="50"/>
      <c r="AQ9277" s="50"/>
      <c r="AR9277" s="50"/>
      <c r="AS9277" s="50"/>
      <c r="AT9277" s="50"/>
      <c r="AU9277" s="50"/>
      <c r="AV9277" s="50"/>
      <c r="AW9277" s="50"/>
      <c r="AX9277" s="50"/>
      <c r="AY9277" s="50"/>
      <c r="AZ9277" s="50"/>
      <c r="BA9277" s="50"/>
      <c r="BB9277" s="50"/>
      <c r="BC9277" s="50"/>
      <c r="BD9277" s="50"/>
      <c r="BE9277" s="50"/>
      <c r="BF9277" s="50"/>
      <c r="BG9277" s="50"/>
      <c r="BH9277" s="50"/>
      <c r="BI9277" s="50"/>
      <c r="BJ9277" s="50"/>
      <c r="BK9277" s="50"/>
      <c r="BL9277" s="50"/>
      <c r="BM9277" s="50"/>
      <c r="BN9277" s="50"/>
      <c r="BO9277" s="50"/>
      <c r="BP9277" s="50"/>
      <c r="BQ9277" s="50"/>
      <c r="BR9277" s="50"/>
      <c r="BS9277" s="50"/>
      <c r="BT9277" s="50"/>
      <c r="BU9277" s="50"/>
      <c r="BV9277" s="50"/>
      <c r="BW9277" s="50"/>
      <c r="BX9277" s="50"/>
      <c r="BY9277" s="50"/>
      <c r="BZ9277" s="50"/>
      <c r="CA9277" s="50"/>
      <c r="CB9277" s="50"/>
      <c r="CC9277" s="50"/>
      <c r="CD9277" s="50"/>
      <c r="CE9277" s="50"/>
      <c r="CF9277" s="50"/>
      <c r="CG9277" s="50"/>
      <c r="CH9277" s="50"/>
      <c r="CI9277" s="50"/>
      <c r="CJ9277" s="50"/>
      <c r="CK9277" s="50"/>
      <c r="CL9277" s="50"/>
      <c r="CM9277" s="50"/>
      <c r="CN9277" s="50"/>
      <c r="CO9277" s="50"/>
      <c r="CP9277" s="50"/>
      <c r="CQ9277" s="50"/>
      <c r="CR9277" s="50"/>
      <c r="CS9277" s="50"/>
      <c r="CT9277" s="50"/>
      <c r="CU9277" s="50"/>
      <c r="CV9277" s="50"/>
      <c r="CW9277" s="50"/>
      <c r="CX9277" s="50"/>
      <c r="CY9277" s="50"/>
      <c r="CZ9277" s="50"/>
      <c r="DA9277" s="50"/>
      <c r="DB9277" s="50"/>
      <c r="DC9277" s="50"/>
      <c r="DD9277" s="50"/>
      <c r="DE9277" s="50"/>
      <c r="DF9277" s="50"/>
      <c r="DG9277" s="50"/>
    </row>
    <row r="9278" spans="4:111" x14ac:dyDescent="0.2">
      <c r="D9278" s="54"/>
      <c r="E9278" s="181"/>
      <c r="F9278" s="192"/>
      <c r="G9278" s="192"/>
      <c r="H9278" s="50"/>
      <c r="I9278" s="50"/>
      <c r="J9278" s="50"/>
      <c r="K9278" s="50"/>
      <c r="L9278" s="50"/>
      <c r="M9278" s="50"/>
      <c r="N9278" s="50"/>
      <c r="O9278" s="50"/>
      <c r="P9278" s="50"/>
      <c r="Q9278" s="50"/>
      <c r="R9278" s="50"/>
      <c r="S9278" s="50"/>
      <c r="T9278" s="50"/>
      <c r="U9278" s="50"/>
      <c r="V9278" s="50"/>
      <c r="W9278" s="50"/>
      <c r="X9278" s="50"/>
      <c r="Y9278" s="50"/>
      <c r="Z9278" s="50"/>
      <c r="AA9278" s="50"/>
      <c r="AB9278" s="50"/>
      <c r="AC9278" s="50"/>
      <c r="AD9278" s="50"/>
      <c r="AE9278" s="50"/>
      <c r="AF9278" s="50"/>
      <c r="AG9278" s="50"/>
      <c r="AH9278" s="50"/>
      <c r="AI9278" s="50"/>
      <c r="AJ9278" s="50"/>
      <c r="AK9278" s="50"/>
      <c r="AL9278" s="50"/>
      <c r="AM9278" s="50"/>
      <c r="AN9278" s="50"/>
      <c r="AO9278" s="50"/>
      <c r="AP9278" s="50"/>
      <c r="AQ9278" s="50"/>
      <c r="AR9278" s="50"/>
      <c r="AS9278" s="50"/>
      <c r="AT9278" s="50"/>
      <c r="AU9278" s="50"/>
      <c r="AV9278" s="50"/>
      <c r="AW9278" s="50"/>
      <c r="AX9278" s="50"/>
      <c r="AY9278" s="50"/>
      <c r="AZ9278" s="50"/>
      <c r="BA9278" s="50"/>
      <c r="BB9278" s="50"/>
      <c r="BC9278" s="50"/>
      <c r="BD9278" s="50"/>
      <c r="BE9278" s="50"/>
      <c r="BF9278" s="50"/>
      <c r="BG9278" s="50"/>
      <c r="BH9278" s="50"/>
      <c r="BI9278" s="50"/>
      <c r="BJ9278" s="50"/>
      <c r="BK9278" s="50"/>
      <c r="BL9278" s="50"/>
      <c r="BM9278" s="50"/>
      <c r="BN9278" s="50"/>
      <c r="BO9278" s="50"/>
      <c r="BP9278" s="50"/>
      <c r="BQ9278" s="50"/>
      <c r="BR9278" s="50"/>
      <c r="BS9278" s="50"/>
      <c r="BT9278" s="50"/>
      <c r="BU9278" s="50"/>
      <c r="BV9278" s="50"/>
      <c r="BW9278" s="50"/>
      <c r="BX9278" s="50"/>
      <c r="BY9278" s="50"/>
      <c r="BZ9278" s="50"/>
      <c r="CA9278" s="50"/>
      <c r="CB9278" s="50"/>
      <c r="CC9278" s="50"/>
      <c r="CD9278" s="50"/>
      <c r="CE9278" s="50"/>
      <c r="CF9278" s="50"/>
      <c r="CG9278" s="50"/>
      <c r="CH9278" s="50"/>
      <c r="CI9278" s="50"/>
      <c r="CJ9278" s="50"/>
      <c r="CK9278" s="50"/>
      <c r="CL9278" s="50"/>
      <c r="CM9278" s="50"/>
      <c r="CN9278" s="50"/>
      <c r="CO9278" s="50"/>
      <c r="CP9278" s="50"/>
      <c r="CQ9278" s="50"/>
      <c r="CR9278" s="50"/>
      <c r="CS9278" s="50"/>
      <c r="CT9278" s="50"/>
      <c r="CU9278" s="50"/>
      <c r="CV9278" s="50"/>
      <c r="CW9278" s="50"/>
      <c r="CX9278" s="50"/>
      <c r="CY9278" s="50"/>
      <c r="CZ9278" s="50"/>
      <c r="DA9278" s="50"/>
      <c r="DB9278" s="50"/>
      <c r="DC9278" s="50"/>
      <c r="DD9278" s="50"/>
      <c r="DE9278" s="50"/>
      <c r="DF9278" s="50"/>
      <c r="DG9278" s="50"/>
    </row>
    <row r="9279" spans="4:111" x14ac:dyDescent="0.2">
      <c r="E9279" s="181"/>
      <c r="F9279" s="192"/>
      <c r="G9279" s="192"/>
      <c r="H9279" s="50"/>
      <c r="I9279" s="50"/>
      <c r="J9279" s="50"/>
      <c r="K9279" s="50"/>
      <c r="L9279" s="50"/>
      <c r="M9279" s="50"/>
      <c r="N9279" s="50"/>
      <c r="O9279" s="50"/>
      <c r="P9279" s="50"/>
      <c r="Q9279" s="50"/>
      <c r="R9279" s="50"/>
      <c r="S9279" s="50"/>
      <c r="T9279" s="50"/>
      <c r="U9279" s="50"/>
      <c r="V9279" s="50"/>
      <c r="W9279" s="50"/>
      <c r="X9279" s="50"/>
      <c r="Y9279" s="50"/>
      <c r="Z9279" s="50"/>
      <c r="AA9279" s="50"/>
      <c r="AB9279" s="50"/>
      <c r="AC9279" s="50"/>
      <c r="AD9279" s="50"/>
      <c r="AE9279" s="50"/>
      <c r="AF9279" s="50"/>
      <c r="AG9279" s="50"/>
      <c r="AH9279" s="50"/>
      <c r="AI9279" s="50"/>
      <c r="AJ9279" s="50"/>
      <c r="AK9279" s="50"/>
      <c r="AL9279" s="50"/>
      <c r="AM9279" s="50"/>
      <c r="AN9279" s="50"/>
      <c r="AO9279" s="50"/>
      <c r="AP9279" s="50"/>
      <c r="AQ9279" s="50"/>
      <c r="AR9279" s="50"/>
      <c r="AS9279" s="50"/>
      <c r="AT9279" s="50"/>
      <c r="AU9279" s="50"/>
      <c r="AV9279" s="50"/>
      <c r="AW9279" s="50"/>
      <c r="AX9279" s="50"/>
      <c r="AY9279" s="50"/>
      <c r="AZ9279" s="50"/>
      <c r="BA9279" s="50"/>
      <c r="BB9279" s="50"/>
      <c r="BC9279" s="50"/>
      <c r="BD9279" s="50"/>
      <c r="BE9279" s="50"/>
      <c r="BF9279" s="50"/>
      <c r="BG9279" s="50"/>
      <c r="BH9279" s="50"/>
      <c r="BI9279" s="50"/>
      <c r="BJ9279" s="50"/>
      <c r="BK9279" s="50"/>
      <c r="BL9279" s="50"/>
      <c r="BM9279" s="50"/>
      <c r="BN9279" s="50"/>
      <c r="BO9279" s="50"/>
      <c r="BP9279" s="50"/>
      <c r="BQ9279" s="50"/>
      <c r="BR9279" s="50"/>
      <c r="BS9279" s="50"/>
      <c r="BT9279" s="50"/>
      <c r="BU9279" s="50"/>
      <c r="BV9279" s="50"/>
      <c r="BW9279" s="50"/>
      <c r="BX9279" s="50"/>
      <c r="BY9279" s="50"/>
      <c r="BZ9279" s="50"/>
      <c r="CA9279" s="50"/>
      <c r="CB9279" s="50"/>
      <c r="CC9279" s="50"/>
      <c r="CD9279" s="50"/>
      <c r="CE9279" s="50"/>
      <c r="CF9279" s="50"/>
      <c r="CG9279" s="50"/>
      <c r="CH9279" s="50"/>
      <c r="CI9279" s="50"/>
      <c r="CJ9279" s="50"/>
      <c r="CK9279" s="50"/>
      <c r="CL9279" s="50"/>
      <c r="CM9279" s="50"/>
      <c r="CN9279" s="50"/>
      <c r="CO9279" s="50"/>
      <c r="CP9279" s="50"/>
      <c r="CQ9279" s="50"/>
      <c r="CR9279" s="50"/>
      <c r="CS9279" s="50"/>
      <c r="CT9279" s="50"/>
      <c r="CU9279" s="50"/>
      <c r="CV9279" s="50"/>
      <c r="CW9279" s="50"/>
      <c r="CX9279" s="50"/>
      <c r="CY9279" s="50"/>
      <c r="CZ9279" s="50"/>
      <c r="DA9279" s="50"/>
      <c r="DB9279" s="50"/>
      <c r="DC9279" s="50"/>
      <c r="DD9279" s="50"/>
      <c r="DE9279" s="50"/>
      <c r="DF9279" s="50"/>
      <c r="DG9279" s="50"/>
    </row>
    <row r="9280" spans="4:111" x14ac:dyDescent="0.2">
      <c r="E9280" s="181"/>
      <c r="F9280" s="192"/>
      <c r="G9280" s="192"/>
      <c r="H9280" s="50"/>
      <c r="I9280" s="50"/>
      <c r="J9280" s="50"/>
      <c r="K9280" s="50"/>
      <c r="L9280" s="50"/>
      <c r="M9280" s="50"/>
      <c r="N9280" s="50"/>
      <c r="O9280" s="50"/>
      <c r="P9280" s="50"/>
      <c r="Q9280" s="50"/>
      <c r="R9280" s="50"/>
      <c r="S9280" s="50"/>
      <c r="T9280" s="50"/>
      <c r="U9280" s="50"/>
      <c r="V9280" s="50"/>
      <c r="W9280" s="50"/>
      <c r="X9280" s="50"/>
      <c r="Y9280" s="50"/>
      <c r="Z9280" s="50"/>
      <c r="AA9280" s="50"/>
      <c r="AB9280" s="50"/>
      <c r="AC9280" s="50"/>
      <c r="AD9280" s="50"/>
      <c r="AE9280" s="50"/>
      <c r="AF9280" s="50"/>
      <c r="AG9280" s="50"/>
      <c r="AH9280" s="50"/>
      <c r="AI9280" s="50"/>
      <c r="AJ9280" s="50"/>
      <c r="AK9280" s="50"/>
      <c r="AL9280" s="50"/>
      <c r="AM9280" s="50"/>
      <c r="AN9280" s="50"/>
      <c r="AO9280" s="50"/>
      <c r="AP9280" s="50"/>
      <c r="AQ9280" s="50"/>
      <c r="AR9280" s="50"/>
      <c r="AS9280" s="50"/>
      <c r="AT9280" s="50"/>
      <c r="AU9280" s="50"/>
      <c r="AV9280" s="50"/>
      <c r="AW9280" s="50"/>
      <c r="AX9280" s="50"/>
      <c r="AY9280" s="50"/>
      <c r="AZ9280" s="50"/>
      <c r="BA9280" s="50"/>
      <c r="BB9280" s="50"/>
      <c r="BC9280" s="50"/>
      <c r="BD9280" s="50"/>
      <c r="BE9280" s="50"/>
      <c r="BF9280" s="50"/>
      <c r="BG9280" s="50"/>
      <c r="BH9280" s="50"/>
      <c r="BI9280" s="50"/>
      <c r="BJ9280" s="50"/>
      <c r="BK9280" s="50"/>
      <c r="BL9280" s="50"/>
      <c r="BM9280" s="50"/>
      <c r="BN9280" s="50"/>
      <c r="BO9280" s="50"/>
      <c r="BP9280" s="50"/>
      <c r="BQ9280" s="50"/>
      <c r="BR9280" s="50"/>
      <c r="BS9280" s="50"/>
      <c r="BT9280" s="50"/>
      <c r="BU9280" s="50"/>
      <c r="BV9280" s="50"/>
      <c r="BW9280" s="50"/>
      <c r="BX9280" s="50"/>
      <c r="BY9280" s="50"/>
      <c r="BZ9280" s="50"/>
      <c r="CA9280" s="50"/>
      <c r="CB9280" s="50"/>
      <c r="CC9280" s="50"/>
      <c r="CD9280" s="50"/>
      <c r="CE9280" s="50"/>
      <c r="CF9280" s="50"/>
      <c r="CG9280" s="50"/>
      <c r="CH9280" s="50"/>
      <c r="CI9280" s="50"/>
      <c r="CJ9280" s="50"/>
      <c r="CK9280" s="50"/>
      <c r="CL9280" s="50"/>
      <c r="CM9280" s="50"/>
      <c r="CN9280" s="50"/>
      <c r="CO9280" s="50"/>
      <c r="CP9280" s="50"/>
      <c r="CQ9280" s="50"/>
      <c r="CR9280" s="50"/>
      <c r="CS9280" s="50"/>
      <c r="CT9280" s="50"/>
      <c r="CU9280" s="50"/>
      <c r="CV9280" s="50"/>
      <c r="CW9280" s="50"/>
      <c r="CX9280" s="50"/>
      <c r="CY9280" s="50"/>
      <c r="CZ9280" s="50"/>
      <c r="DA9280" s="50"/>
      <c r="DB9280" s="50"/>
      <c r="DC9280" s="50"/>
      <c r="DD9280" s="50"/>
      <c r="DE9280" s="50"/>
      <c r="DF9280" s="50"/>
      <c r="DG9280" s="50"/>
    </row>
    <row r="9281" spans="4:111" x14ac:dyDescent="0.2">
      <c r="E9281" s="181"/>
      <c r="F9281" s="192"/>
      <c r="G9281" s="192"/>
      <c r="H9281" s="50"/>
      <c r="I9281" s="50"/>
      <c r="J9281" s="50"/>
      <c r="K9281" s="50"/>
      <c r="L9281" s="50"/>
      <c r="M9281" s="50"/>
      <c r="N9281" s="50"/>
      <c r="O9281" s="50"/>
      <c r="P9281" s="50"/>
      <c r="Q9281" s="50"/>
      <c r="R9281" s="50"/>
      <c r="S9281" s="50"/>
      <c r="T9281" s="50"/>
      <c r="U9281" s="50"/>
      <c r="V9281" s="50"/>
      <c r="W9281" s="50"/>
      <c r="X9281" s="50"/>
      <c r="Y9281" s="50"/>
      <c r="Z9281" s="50"/>
      <c r="AA9281" s="50"/>
      <c r="AB9281" s="50"/>
      <c r="AC9281" s="50"/>
      <c r="AD9281" s="50"/>
      <c r="AE9281" s="50"/>
      <c r="AF9281" s="50"/>
      <c r="AG9281" s="50"/>
      <c r="AH9281" s="50"/>
      <c r="AI9281" s="50"/>
      <c r="AJ9281" s="50"/>
      <c r="AK9281" s="50"/>
      <c r="AL9281" s="50"/>
      <c r="AM9281" s="50"/>
      <c r="AN9281" s="50"/>
      <c r="AO9281" s="50"/>
      <c r="AP9281" s="50"/>
      <c r="AQ9281" s="50"/>
      <c r="AR9281" s="50"/>
      <c r="AS9281" s="50"/>
      <c r="AT9281" s="50"/>
      <c r="AU9281" s="50"/>
      <c r="AV9281" s="50"/>
      <c r="AW9281" s="50"/>
      <c r="AX9281" s="50"/>
      <c r="AY9281" s="50"/>
      <c r="AZ9281" s="50"/>
      <c r="BA9281" s="50"/>
      <c r="BB9281" s="50"/>
      <c r="BC9281" s="50"/>
      <c r="BD9281" s="50"/>
      <c r="BE9281" s="50"/>
      <c r="BF9281" s="50"/>
      <c r="BG9281" s="50"/>
      <c r="BH9281" s="50"/>
      <c r="BI9281" s="50"/>
      <c r="BJ9281" s="50"/>
      <c r="BK9281" s="50"/>
      <c r="BL9281" s="50"/>
      <c r="BM9281" s="50"/>
      <c r="BN9281" s="50"/>
      <c r="BO9281" s="50"/>
      <c r="BP9281" s="50"/>
      <c r="BQ9281" s="50"/>
      <c r="BR9281" s="50"/>
      <c r="BS9281" s="50"/>
      <c r="BT9281" s="50"/>
      <c r="BU9281" s="50"/>
      <c r="BV9281" s="50"/>
      <c r="BW9281" s="50"/>
      <c r="BX9281" s="50"/>
      <c r="BY9281" s="50"/>
      <c r="BZ9281" s="50"/>
      <c r="CA9281" s="50"/>
      <c r="CB9281" s="50"/>
      <c r="CC9281" s="50"/>
      <c r="CD9281" s="50"/>
      <c r="CE9281" s="50"/>
      <c r="CF9281" s="50"/>
      <c r="CG9281" s="50"/>
      <c r="CH9281" s="50"/>
      <c r="CI9281" s="50"/>
      <c r="CJ9281" s="50"/>
      <c r="CK9281" s="50"/>
      <c r="CL9281" s="50"/>
      <c r="CM9281" s="50"/>
      <c r="CN9281" s="50"/>
      <c r="CO9281" s="50"/>
      <c r="CP9281" s="50"/>
      <c r="CQ9281" s="50"/>
      <c r="CR9281" s="50"/>
      <c r="CS9281" s="50"/>
      <c r="CT9281" s="50"/>
      <c r="CU9281" s="50"/>
      <c r="CV9281" s="50"/>
      <c r="CW9281" s="50"/>
      <c r="CX9281" s="50"/>
      <c r="CY9281" s="50"/>
      <c r="CZ9281" s="50"/>
      <c r="DA9281" s="50"/>
      <c r="DB9281" s="50"/>
      <c r="DC9281" s="50"/>
      <c r="DD9281" s="50"/>
      <c r="DE9281" s="50"/>
      <c r="DF9281" s="50"/>
      <c r="DG9281" s="50"/>
    </row>
    <row r="9282" spans="4:111" x14ac:dyDescent="0.2">
      <c r="E9282" s="181"/>
      <c r="F9282" s="192"/>
      <c r="G9282" s="192"/>
      <c r="H9282" s="50"/>
      <c r="I9282" s="50"/>
      <c r="J9282" s="50"/>
      <c r="K9282" s="50"/>
      <c r="L9282" s="50"/>
      <c r="M9282" s="50"/>
      <c r="N9282" s="50"/>
      <c r="O9282" s="50"/>
      <c r="P9282" s="50"/>
      <c r="Q9282" s="50"/>
      <c r="R9282" s="50"/>
      <c r="S9282" s="50"/>
      <c r="T9282" s="50"/>
      <c r="U9282" s="50"/>
      <c r="V9282" s="50"/>
      <c r="W9282" s="50"/>
      <c r="X9282" s="50"/>
      <c r="Y9282" s="50"/>
      <c r="Z9282" s="50"/>
      <c r="AA9282" s="50"/>
      <c r="AB9282" s="50"/>
      <c r="AC9282" s="50"/>
      <c r="AD9282" s="50"/>
      <c r="AE9282" s="50"/>
      <c r="AF9282" s="50"/>
      <c r="AG9282" s="50"/>
      <c r="AH9282" s="50"/>
      <c r="AI9282" s="50"/>
      <c r="AJ9282" s="50"/>
      <c r="AK9282" s="50"/>
      <c r="AL9282" s="50"/>
      <c r="AM9282" s="50"/>
      <c r="AN9282" s="50"/>
      <c r="AO9282" s="50"/>
      <c r="AP9282" s="50"/>
      <c r="AQ9282" s="50"/>
      <c r="AR9282" s="50"/>
      <c r="AS9282" s="50"/>
      <c r="AT9282" s="50"/>
      <c r="AU9282" s="50"/>
      <c r="AV9282" s="50"/>
      <c r="AW9282" s="50"/>
      <c r="AX9282" s="50"/>
      <c r="AY9282" s="50"/>
      <c r="AZ9282" s="50"/>
      <c r="BA9282" s="50"/>
      <c r="BB9282" s="50"/>
      <c r="BC9282" s="50"/>
      <c r="BD9282" s="50"/>
      <c r="BE9282" s="50"/>
      <c r="BF9282" s="50"/>
      <c r="BG9282" s="50"/>
      <c r="BH9282" s="50"/>
      <c r="BI9282" s="50"/>
      <c r="BJ9282" s="50"/>
      <c r="BK9282" s="50"/>
      <c r="BL9282" s="50"/>
      <c r="BM9282" s="50"/>
      <c r="BN9282" s="50"/>
      <c r="BO9282" s="50"/>
      <c r="BP9282" s="50"/>
      <c r="BQ9282" s="50"/>
      <c r="BR9282" s="50"/>
      <c r="BS9282" s="50"/>
      <c r="BT9282" s="50"/>
      <c r="BU9282" s="50"/>
      <c r="BV9282" s="50"/>
      <c r="BW9282" s="50"/>
      <c r="BX9282" s="50"/>
      <c r="BY9282" s="50"/>
      <c r="BZ9282" s="50"/>
      <c r="CA9282" s="50"/>
      <c r="CB9282" s="50"/>
      <c r="CC9282" s="50"/>
      <c r="CD9282" s="50"/>
      <c r="CE9282" s="50"/>
      <c r="CF9282" s="50"/>
      <c r="CG9282" s="50"/>
      <c r="CH9282" s="50"/>
      <c r="CI9282" s="50"/>
      <c r="CJ9282" s="50"/>
      <c r="CK9282" s="50"/>
      <c r="CL9282" s="50"/>
      <c r="CM9282" s="50"/>
      <c r="CN9282" s="50"/>
      <c r="CO9282" s="50"/>
      <c r="CP9282" s="50"/>
      <c r="CQ9282" s="50"/>
      <c r="CR9282" s="50"/>
      <c r="CS9282" s="50"/>
      <c r="CT9282" s="50"/>
      <c r="CU9282" s="50"/>
      <c r="CV9282" s="50"/>
      <c r="CW9282" s="50"/>
      <c r="CX9282" s="50"/>
      <c r="CY9282" s="50"/>
      <c r="CZ9282" s="50"/>
      <c r="DA9282" s="50"/>
      <c r="DB9282" s="50"/>
      <c r="DC9282" s="50"/>
      <c r="DD9282" s="50"/>
      <c r="DE9282" s="50"/>
      <c r="DF9282" s="50"/>
      <c r="DG9282" s="50"/>
    </row>
    <row r="9283" spans="4:111" x14ac:dyDescent="0.2">
      <c r="D9283" s="54"/>
      <c r="E9283" s="181"/>
      <c r="F9283" s="192"/>
      <c r="G9283" s="192"/>
      <c r="H9283" s="50"/>
      <c r="I9283" s="50"/>
      <c r="J9283" s="50"/>
      <c r="K9283" s="50"/>
      <c r="L9283" s="50"/>
      <c r="M9283" s="50"/>
      <c r="N9283" s="50"/>
      <c r="O9283" s="50"/>
      <c r="P9283" s="50"/>
      <c r="Q9283" s="50"/>
      <c r="R9283" s="50"/>
      <c r="S9283" s="50"/>
      <c r="T9283" s="50"/>
      <c r="U9283" s="50"/>
      <c r="V9283" s="50"/>
      <c r="W9283" s="50"/>
      <c r="X9283" s="50"/>
      <c r="Y9283" s="50"/>
      <c r="Z9283" s="50"/>
      <c r="AA9283" s="50"/>
      <c r="AB9283" s="50"/>
      <c r="AC9283" s="50"/>
      <c r="AD9283" s="50"/>
      <c r="AE9283" s="50"/>
      <c r="AF9283" s="50"/>
      <c r="AG9283" s="50"/>
      <c r="AH9283" s="50"/>
      <c r="AI9283" s="50"/>
      <c r="AJ9283" s="50"/>
      <c r="AK9283" s="50"/>
      <c r="AL9283" s="50"/>
      <c r="AM9283" s="50"/>
      <c r="AN9283" s="50"/>
      <c r="AO9283" s="50"/>
      <c r="AP9283" s="50"/>
      <c r="AQ9283" s="50"/>
      <c r="AR9283" s="50"/>
      <c r="AS9283" s="50"/>
      <c r="AT9283" s="50"/>
      <c r="AU9283" s="50"/>
      <c r="AV9283" s="50"/>
      <c r="AW9283" s="50"/>
      <c r="AX9283" s="50"/>
      <c r="AY9283" s="50"/>
      <c r="AZ9283" s="50"/>
      <c r="BA9283" s="50"/>
      <c r="BB9283" s="50"/>
      <c r="BC9283" s="50"/>
      <c r="BD9283" s="50"/>
      <c r="BE9283" s="50"/>
      <c r="BF9283" s="50"/>
      <c r="BG9283" s="50"/>
      <c r="BH9283" s="50"/>
      <c r="BI9283" s="50"/>
      <c r="BJ9283" s="50"/>
      <c r="BK9283" s="50"/>
      <c r="BL9283" s="50"/>
      <c r="BM9283" s="50"/>
      <c r="BN9283" s="50"/>
      <c r="BO9283" s="50"/>
      <c r="BP9283" s="50"/>
      <c r="BQ9283" s="50"/>
      <c r="BR9283" s="50"/>
      <c r="BS9283" s="50"/>
      <c r="BT9283" s="50"/>
      <c r="BU9283" s="50"/>
      <c r="BV9283" s="50"/>
      <c r="BW9283" s="50"/>
      <c r="BX9283" s="50"/>
      <c r="BY9283" s="50"/>
      <c r="BZ9283" s="50"/>
      <c r="CA9283" s="50"/>
      <c r="CB9283" s="50"/>
      <c r="CC9283" s="50"/>
      <c r="CD9283" s="50"/>
      <c r="CE9283" s="50"/>
      <c r="CF9283" s="50"/>
      <c r="CG9283" s="50"/>
      <c r="CH9283" s="50"/>
      <c r="CI9283" s="50"/>
      <c r="CJ9283" s="50"/>
      <c r="CK9283" s="50"/>
      <c r="CL9283" s="50"/>
      <c r="CM9283" s="50"/>
      <c r="CN9283" s="50"/>
      <c r="CO9283" s="50"/>
      <c r="CP9283" s="50"/>
      <c r="CQ9283" s="50"/>
      <c r="CR9283" s="50"/>
      <c r="CS9283" s="50"/>
      <c r="CT9283" s="50"/>
      <c r="CU9283" s="50"/>
      <c r="CV9283" s="50"/>
      <c r="CW9283" s="50"/>
      <c r="CX9283" s="50"/>
      <c r="CY9283" s="50"/>
      <c r="CZ9283" s="50"/>
      <c r="DA9283" s="50"/>
      <c r="DB9283" s="50"/>
      <c r="DC9283" s="50"/>
      <c r="DD9283" s="50"/>
      <c r="DE9283" s="50"/>
      <c r="DF9283" s="50"/>
      <c r="DG9283" s="50"/>
    </row>
    <row r="9284" spans="4:111" x14ac:dyDescent="0.2">
      <c r="E9284" s="181"/>
      <c r="F9284" s="192"/>
      <c r="G9284" s="192"/>
      <c r="H9284" s="50"/>
      <c r="I9284" s="50"/>
      <c r="J9284" s="50"/>
      <c r="K9284" s="50"/>
      <c r="L9284" s="50"/>
      <c r="M9284" s="50"/>
      <c r="N9284" s="50"/>
      <c r="O9284" s="50"/>
      <c r="P9284" s="50"/>
      <c r="Q9284" s="50"/>
      <c r="R9284" s="50"/>
      <c r="S9284" s="50"/>
      <c r="T9284" s="50"/>
      <c r="U9284" s="50"/>
      <c r="V9284" s="50"/>
      <c r="W9284" s="50"/>
      <c r="X9284" s="50"/>
      <c r="Y9284" s="50"/>
      <c r="Z9284" s="50"/>
      <c r="AA9284" s="50"/>
      <c r="AB9284" s="50"/>
      <c r="AC9284" s="50"/>
      <c r="AD9284" s="50"/>
      <c r="AE9284" s="50"/>
      <c r="AF9284" s="50"/>
      <c r="AG9284" s="50"/>
      <c r="AH9284" s="50"/>
      <c r="AI9284" s="50"/>
      <c r="AJ9284" s="50"/>
      <c r="AK9284" s="50"/>
      <c r="AL9284" s="50"/>
      <c r="AM9284" s="50"/>
      <c r="AN9284" s="50"/>
      <c r="AO9284" s="50"/>
      <c r="AP9284" s="50"/>
      <c r="AQ9284" s="50"/>
      <c r="AR9284" s="50"/>
      <c r="AS9284" s="50"/>
      <c r="AT9284" s="50"/>
      <c r="AU9284" s="50"/>
      <c r="AV9284" s="50"/>
      <c r="AW9284" s="50"/>
      <c r="AX9284" s="50"/>
      <c r="AY9284" s="50"/>
      <c r="AZ9284" s="50"/>
      <c r="BA9284" s="50"/>
      <c r="BB9284" s="50"/>
      <c r="BC9284" s="50"/>
      <c r="BD9284" s="50"/>
      <c r="BE9284" s="50"/>
      <c r="BF9284" s="50"/>
      <c r="BG9284" s="50"/>
      <c r="BH9284" s="50"/>
      <c r="BI9284" s="50"/>
      <c r="BJ9284" s="50"/>
      <c r="BK9284" s="50"/>
      <c r="BL9284" s="50"/>
      <c r="BM9284" s="50"/>
      <c r="BN9284" s="50"/>
      <c r="BO9284" s="50"/>
      <c r="BP9284" s="50"/>
      <c r="BQ9284" s="50"/>
      <c r="BR9284" s="50"/>
      <c r="BS9284" s="50"/>
      <c r="BT9284" s="50"/>
      <c r="BU9284" s="50"/>
      <c r="BV9284" s="50"/>
      <c r="BW9284" s="50"/>
      <c r="BX9284" s="50"/>
      <c r="BY9284" s="50"/>
      <c r="BZ9284" s="50"/>
      <c r="CA9284" s="50"/>
      <c r="CB9284" s="50"/>
      <c r="CC9284" s="50"/>
      <c r="CD9284" s="50"/>
      <c r="CE9284" s="50"/>
      <c r="CF9284" s="50"/>
      <c r="CG9284" s="50"/>
      <c r="CH9284" s="50"/>
      <c r="CI9284" s="50"/>
      <c r="CJ9284" s="50"/>
      <c r="CK9284" s="50"/>
      <c r="CL9284" s="50"/>
      <c r="CM9284" s="50"/>
      <c r="CN9284" s="50"/>
      <c r="CO9284" s="50"/>
      <c r="CP9284" s="50"/>
      <c r="CQ9284" s="50"/>
      <c r="CR9284" s="50"/>
      <c r="CS9284" s="50"/>
      <c r="CT9284" s="50"/>
      <c r="CU9284" s="50"/>
      <c r="CV9284" s="50"/>
      <c r="CW9284" s="50"/>
      <c r="CX9284" s="50"/>
      <c r="CY9284" s="50"/>
      <c r="CZ9284" s="50"/>
      <c r="DA9284" s="50"/>
      <c r="DB9284" s="50"/>
      <c r="DC9284" s="50"/>
      <c r="DD9284" s="50"/>
      <c r="DE9284" s="50"/>
      <c r="DF9284" s="50"/>
      <c r="DG9284" s="50"/>
    </row>
    <row r="9285" spans="4:111" x14ac:dyDescent="0.2">
      <c r="E9285" s="181"/>
      <c r="F9285" s="192"/>
      <c r="G9285" s="192"/>
      <c r="H9285" s="50"/>
      <c r="I9285" s="50"/>
      <c r="J9285" s="50"/>
      <c r="K9285" s="50"/>
      <c r="L9285" s="50"/>
      <c r="M9285" s="50"/>
      <c r="N9285" s="50"/>
      <c r="O9285" s="50"/>
      <c r="P9285" s="50"/>
      <c r="Q9285" s="50"/>
      <c r="R9285" s="50"/>
      <c r="S9285" s="50"/>
      <c r="T9285" s="50"/>
      <c r="U9285" s="50"/>
      <c r="V9285" s="50"/>
      <c r="W9285" s="50"/>
      <c r="X9285" s="50"/>
      <c r="Y9285" s="50"/>
      <c r="Z9285" s="50"/>
      <c r="AA9285" s="50"/>
      <c r="AB9285" s="50"/>
      <c r="AC9285" s="50"/>
      <c r="AD9285" s="50"/>
      <c r="AE9285" s="50"/>
      <c r="AF9285" s="50"/>
      <c r="AG9285" s="50"/>
      <c r="AH9285" s="50"/>
      <c r="AI9285" s="50"/>
      <c r="AJ9285" s="50"/>
      <c r="AK9285" s="50"/>
      <c r="AL9285" s="50"/>
      <c r="AM9285" s="50"/>
      <c r="AN9285" s="50"/>
      <c r="AO9285" s="50"/>
      <c r="AP9285" s="50"/>
      <c r="AQ9285" s="50"/>
      <c r="AR9285" s="50"/>
      <c r="AS9285" s="50"/>
      <c r="AT9285" s="50"/>
      <c r="AU9285" s="50"/>
      <c r="AV9285" s="50"/>
      <c r="AW9285" s="50"/>
      <c r="AX9285" s="50"/>
      <c r="AY9285" s="50"/>
      <c r="AZ9285" s="50"/>
      <c r="BA9285" s="50"/>
      <c r="BB9285" s="50"/>
      <c r="BC9285" s="50"/>
      <c r="BD9285" s="50"/>
      <c r="BE9285" s="50"/>
      <c r="BF9285" s="50"/>
      <c r="BG9285" s="50"/>
      <c r="BH9285" s="50"/>
      <c r="BI9285" s="50"/>
      <c r="BJ9285" s="50"/>
      <c r="BK9285" s="50"/>
      <c r="BL9285" s="50"/>
      <c r="BM9285" s="50"/>
      <c r="BN9285" s="50"/>
      <c r="BO9285" s="50"/>
      <c r="BP9285" s="50"/>
      <c r="BQ9285" s="50"/>
      <c r="BR9285" s="50"/>
      <c r="BS9285" s="50"/>
      <c r="BT9285" s="50"/>
      <c r="BU9285" s="50"/>
      <c r="BV9285" s="50"/>
      <c r="BW9285" s="50"/>
      <c r="BX9285" s="50"/>
      <c r="BY9285" s="50"/>
      <c r="BZ9285" s="50"/>
      <c r="CA9285" s="50"/>
      <c r="CB9285" s="50"/>
      <c r="CC9285" s="50"/>
      <c r="CD9285" s="50"/>
      <c r="CE9285" s="50"/>
      <c r="CF9285" s="50"/>
      <c r="CG9285" s="50"/>
      <c r="CH9285" s="50"/>
      <c r="CI9285" s="50"/>
      <c r="CJ9285" s="50"/>
      <c r="CK9285" s="50"/>
      <c r="CL9285" s="50"/>
      <c r="CM9285" s="50"/>
      <c r="CN9285" s="50"/>
      <c r="CO9285" s="50"/>
      <c r="CP9285" s="50"/>
      <c r="CQ9285" s="50"/>
      <c r="CR9285" s="50"/>
      <c r="CS9285" s="50"/>
      <c r="CT9285" s="50"/>
      <c r="CU9285" s="50"/>
      <c r="CV9285" s="50"/>
      <c r="CW9285" s="50"/>
      <c r="CX9285" s="50"/>
      <c r="CY9285" s="50"/>
      <c r="CZ9285" s="50"/>
      <c r="DA9285" s="50"/>
      <c r="DB9285" s="50"/>
      <c r="DC9285" s="50"/>
      <c r="DD9285" s="50"/>
      <c r="DE9285" s="50"/>
      <c r="DF9285" s="50"/>
      <c r="DG9285" s="50"/>
    </row>
    <row r="9286" spans="4:111" x14ac:dyDescent="0.2">
      <c r="E9286" s="181"/>
      <c r="F9286" s="192"/>
      <c r="G9286" s="192"/>
      <c r="H9286" s="50"/>
      <c r="I9286" s="50"/>
      <c r="J9286" s="50"/>
      <c r="K9286" s="50"/>
      <c r="L9286" s="50"/>
      <c r="M9286" s="50"/>
      <c r="N9286" s="50"/>
      <c r="O9286" s="50"/>
      <c r="P9286" s="50"/>
      <c r="Q9286" s="50"/>
      <c r="R9286" s="50"/>
      <c r="S9286" s="50"/>
      <c r="T9286" s="50"/>
      <c r="U9286" s="50"/>
      <c r="V9286" s="50"/>
      <c r="W9286" s="50"/>
      <c r="X9286" s="50"/>
      <c r="Y9286" s="50"/>
      <c r="Z9286" s="50"/>
      <c r="AA9286" s="50"/>
      <c r="AB9286" s="50"/>
      <c r="AC9286" s="50"/>
      <c r="AD9286" s="50"/>
      <c r="AE9286" s="50"/>
      <c r="AF9286" s="50"/>
      <c r="AG9286" s="50"/>
      <c r="AH9286" s="50"/>
      <c r="AI9286" s="50"/>
      <c r="AJ9286" s="50"/>
      <c r="AK9286" s="50"/>
      <c r="AL9286" s="50"/>
      <c r="AM9286" s="50"/>
      <c r="AN9286" s="50"/>
      <c r="AO9286" s="50"/>
      <c r="AP9286" s="50"/>
      <c r="AQ9286" s="50"/>
      <c r="AR9286" s="50"/>
      <c r="AS9286" s="50"/>
      <c r="AT9286" s="50"/>
      <c r="AU9286" s="50"/>
      <c r="AV9286" s="50"/>
      <c r="AW9286" s="50"/>
      <c r="AX9286" s="50"/>
      <c r="AY9286" s="50"/>
      <c r="AZ9286" s="50"/>
      <c r="BA9286" s="50"/>
      <c r="BB9286" s="50"/>
      <c r="BC9286" s="50"/>
      <c r="BD9286" s="50"/>
      <c r="BE9286" s="50"/>
      <c r="BF9286" s="50"/>
      <c r="BG9286" s="50"/>
      <c r="BH9286" s="50"/>
      <c r="BI9286" s="50"/>
      <c r="BJ9286" s="50"/>
      <c r="BK9286" s="50"/>
      <c r="BL9286" s="50"/>
      <c r="BM9286" s="50"/>
      <c r="BN9286" s="50"/>
      <c r="BO9286" s="50"/>
      <c r="BP9286" s="50"/>
      <c r="BQ9286" s="50"/>
      <c r="BR9286" s="50"/>
      <c r="BS9286" s="50"/>
      <c r="BT9286" s="50"/>
      <c r="BU9286" s="50"/>
      <c r="BV9286" s="50"/>
      <c r="BW9286" s="50"/>
      <c r="BX9286" s="50"/>
      <c r="BY9286" s="50"/>
      <c r="BZ9286" s="50"/>
      <c r="CA9286" s="50"/>
      <c r="CB9286" s="50"/>
      <c r="CC9286" s="50"/>
      <c r="CD9286" s="50"/>
      <c r="CE9286" s="50"/>
      <c r="CF9286" s="50"/>
      <c r="CG9286" s="50"/>
      <c r="CH9286" s="50"/>
      <c r="CI9286" s="50"/>
      <c r="CJ9286" s="50"/>
      <c r="CK9286" s="50"/>
      <c r="CL9286" s="50"/>
      <c r="CM9286" s="50"/>
      <c r="CN9286" s="50"/>
      <c r="CO9286" s="50"/>
      <c r="CP9286" s="50"/>
      <c r="CQ9286" s="50"/>
      <c r="CR9286" s="50"/>
      <c r="CS9286" s="50"/>
      <c r="CT9286" s="50"/>
      <c r="CU9286" s="50"/>
      <c r="CV9286" s="50"/>
      <c r="CW9286" s="50"/>
      <c r="CX9286" s="50"/>
      <c r="CY9286" s="50"/>
      <c r="CZ9286" s="50"/>
      <c r="DA9286" s="50"/>
      <c r="DB9286" s="50"/>
      <c r="DC9286" s="50"/>
      <c r="DD9286" s="50"/>
      <c r="DE9286" s="50"/>
      <c r="DF9286" s="50"/>
      <c r="DG9286" s="50"/>
    </row>
    <row r="9287" spans="4:111" x14ac:dyDescent="0.2">
      <c r="E9287" s="181"/>
      <c r="F9287" s="192"/>
      <c r="G9287" s="192"/>
      <c r="H9287" s="50"/>
      <c r="I9287" s="50"/>
      <c r="J9287" s="50"/>
      <c r="K9287" s="50"/>
      <c r="L9287" s="50"/>
      <c r="M9287" s="50"/>
      <c r="N9287" s="50"/>
      <c r="O9287" s="50"/>
      <c r="P9287" s="50"/>
      <c r="Q9287" s="50"/>
      <c r="R9287" s="50"/>
      <c r="S9287" s="50"/>
      <c r="T9287" s="50"/>
      <c r="U9287" s="50"/>
      <c r="V9287" s="50"/>
      <c r="W9287" s="50"/>
      <c r="X9287" s="50"/>
      <c r="Y9287" s="50"/>
      <c r="Z9287" s="50"/>
      <c r="AA9287" s="50"/>
      <c r="AB9287" s="50"/>
      <c r="AC9287" s="50"/>
      <c r="AD9287" s="50"/>
      <c r="AE9287" s="50"/>
      <c r="AF9287" s="50"/>
      <c r="AG9287" s="50"/>
      <c r="AH9287" s="50"/>
      <c r="AI9287" s="50"/>
      <c r="AJ9287" s="50"/>
      <c r="AK9287" s="50"/>
      <c r="AL9287" s="50"/>
      <c r="AM9287" s="50"/>
      <c r="AN9287" s="50"/>
      <c r="AO9287" s="50"/>
      <c r="AP9287" s="50"/>
      <c r="AQ9287" s="50"/>
      <c r="AR9287" s="50"/>
      <c r="AS9287" s="50"/>
      <c r="AT9287" s="50"/>
      <c r="AU9287" s="50"/>
      <c r="AV9287" s="50"/>
      <c r="AW9287" s="50"/>
      <c r="AX9287" s="50"/>
      <c r="AY9287" s="50"/>
      <c r="AZ9287" s="50"/>
      <c r="BA9287" s="50"/>
      <c r="BB9287" s="50"/>
      <c r="BC9287" s="50"/>
      <c r="BD9287" s="50"/>
      <c r="BE9287" s="50"/>
      <c r="BF9287" s="50"/>
      <c r="BG9287" s="50"/>
      <c r="BH9287" s="50"/>
      <c r="BI9287" s="50"/>
      <c r="BJ9287" s="50"/>
      <c r="BK9287" s="50"/>
      <c r="BL9287" s="50"/>
      <c r="BM9287" s="50"/>
      <c r="BN9287" s="50"/>
      <c r="BO9287" s="50"/>
      <c r="BP9287" s="50"/>
      <c r="BQ9287" s="50"/>
      <c r="BR9287" s="50"/>
      <c r="BS9287" s="50"/>
      <c r="BT9287" s="50"/>
      <c r="BU9287" s="50"/>
      <c r="BV9287" s="50"/>
      <c r="BW9287" s="50"/>
      <c r="BX9287" s="50"/>
      <c r="BY9287" s="50"/>
      <c r="BZ9287" s="50"/>
      <c r="CA9287" s="50"/>
      <c r="CB9287" s="50"/>
      <c r="CC9287" s="50"/>
      <c r="CD9287" s="50"/>
      <c r="CE9287" s="50"/>
      <c r="CF9287" s="50"/>
      <c r="CG9287" s="50"/>
      <c r="CH9287" s="50"/>
      <c r="CI9287" s="50"/>
      <c r="CJ9287" s="50"/>
      <c r="CK9287" s="50"/>
      <c r="CL9287" s="50"/>
      <c r="CM9287" s="50"/>
      <c r="CN9287" s="50"/>
      <c r="CO9287" s="50"/>
      <c r="CP9287" s="50"/>
      <c r="CQ9287" s="50"/>
      <c r="CR9287" s="50"/>
      <c r="CS9287" s="50"/>
      <c r="CT9287" s="50"/>
      <c r="CU9287" s="50"/>
      <c r="CV9287" s="50"/>
      <c r="CW9287" s="50"/>
      <c r="CX9287" s="50"/>
      <c r="CY9287" s="50"/>
      <c r="CZ9287" s="50"/>
      <c r="DA9287" s="50"/>
      <c r="DB9287" s="50"/>
      <c r="DC9287" s="50"/>
      <c r="DD9287" s="50"/>
      <c r="DE9287" s="50"/>
      <c r="DF9287" s="50"/>
      <c r="DG9287" s="50"/>
    </row>
    <row r="9288" spans="4:111" x14ac:dyDescent="0.2">
      <c r="E9288" s="181"/>
      <c r="F9288" s="192"/>
      <c r="G9288" s="192"/>
      <c r="H9288" s="50"/>
      <c r="I9288" s="50"/>
      <c r="J9288" s="50"/>
      <c r="K9288" s="50"/>
      <c r="L9288" s="50"/>
      <c r="M9288" s="50"/>
      <c r="N9288" s="50"/>
      <c r="O9288" s="50"/>
      <c r="P9288" s="50"/>
      <c r="Q9288" s="50"/>
      <c r="R9288" s="50"/>
      <c r="S9288" s="50"/>
      <c r="T9288" s="50"/>
      <c r="U9288" s="50"/>
      <c r="V9288" s="50"/>
      <c r="W9288" s="50"/>
      <c r="X9288" s="50"/>
      <c r="Y9288" s="50"/>
      <c r="Z9288" s="50"/>
      <c r="AA9288" s="50"/>
      <c r="AB9288" s="50"/>
      <c r="AC9288" s="50"/>
      <c r="AD9288" s="50"/>
      <c r="AE9288" s="50"/>
      <c r="AF9288" s="50"/>
      <c r="AG9288" s="50"/>
      <c r="AH9288" s="50"/>
      <c r="AI9288" s="50"/>
      <c r="AJ9288" s="50"/>
      <c r="AK9288" s="50"/>
      <c r="AL9288" s="50"/>
      <c r="AM9288" s="50"/>
      <c r="AN9288" s="50"/>
      <c r="AO9288" s="50"/>
      <c r="AP9288" s="50"/>
      <c r="AQ9288" s="50"/>
      <c r="AR9288" s="50"/>
      <c r="AS9288" s="50"/>
      <c r="AT9288" s="50"/>
      <c r="AU9288" s="50"/>
      <c r="AV9288" s="50"/>
      <c r="AW9288" s="50"/>
      <c r="AX9288" s="50"/>
      <c r="AY9288" s="50"/>
      <c r="AZ9288" s="50"/>
      <c r="BA9288" s="50"/>
      <c r="BB9288" s="50"/>
      <c r="BC9288" s="50"/>
      <c r="BD9288" s="50"/>
      <c r="BE9288" s="50"/>
      <c r="BF9288" s="50"/>
      <c r="BG9288" s="50"/>
      <c r="BH9288" s="50"/>
      <c r="BI9288" s="50"/>
      <c r="BJ9288" s="50"/>
      <c r="BK9288" s="50"/>
      <c r="BL9288" s="50"/>
      <c r="BM9288" s="50"/>
      <c r="BN9288" s="50"/>
      <c r="BO9288" s="50"/>
      <c r="BP9288" s="50"/>
      <c r="BQ9288" s="50"/>
      <c r="BR9288" s="50"/>
      <c r="BS9288" s="50"/>
      <c r="BT9288" s="50"/>
      <c r="BU9288" s="50"/>
      <c r="BV9288" s="50"/>
      <c r="BW9288" s="50"/>
      <c r="BX9288" s="50"/>
      <c r="BY9288" s="50"/>
      <c r="BZ9288" s="50"/>
      <c r="CA9288" s="50"/>
      <c r="CB9288" s="50"/>
      <c r="CC9288" s="50"/>
      <c r="CD9288" s="50"/>
      <c r="CE9288" s="50"/>
      <c r="CF9288" s="50"/>
      <c r="CG9288" s="50"/>
      <c r="CH9288" s="50"/>
      <c r="CI9288" s="50"/>
      <c r="CJ9288" s="50"/>
      <c r="CK9288" s="50"/>
      <c r="CL9288" s="50"/>
      <c r="CM9288" s="50"/>
      <c r="CN9288" s="50"/>
      <c r="CO9288" s="50"/>
      <c r="CP9288" s="50"/>
      <c r="CQ9288" s="50"/>
      <c r="CR9288" s="50"/>
      <c r="CS9288" s="50"/>
      <c r="CT9288" s="50"/>
      <c r="CU9288" s="50"/>
      <c r="CV9288" s="50"/>
      <c r="CW9288" s="50"/>
      <c r="CX9288" s="50"/>
      <c r="CY9288" s="50"/>
      <c r="CZ9288" s="50"/>
      <c r="DA9288" s="50"/>
      <c r="DB9288" s="50"/>
      <c r="DC9288" s="50"/>
      <c r="DD9288" s="50"/>
      <c r="DE9288" s="50"/>
      <c r="DF9288" s="50"/>
      <c r="DG9288" s="50"/>
    </row>
    <row r="9289" spans="4:111" x14ac:dyDescent="0.2">
      <c r="E9289" s="181"/>
      <c r="F9289" s="192"/>
      <c r="G9289" s="192"/>
      <c r="H9289" s="50"/>
      <c r="I9289" s="50"/>
      <c r="J9289" s="50"/>
      <c r="K9289" s="50"/>
      <c r="L9289" s="50"/>
      <c r="M9289" s="50"/>
      <c r="N9289" s="50"/>
      <c r="O9289" s="50"/>
      <c r="P9289" s="50"/>
      <c r="Q9289" s="50"/>
      <c r="R9289" s="50"/>
      <c r="S9289" s="50"/>
      <c r="T9289" s="50"/>
      <c r="U9289" s="50"/>
      <c r="V9289" s="50"/>
      <c r="W9289" s="50"/>
      <c r="X9289" s="50"/>
      <c r="Y9289" s="50"/>
      <c r="Z9289" s="50"/>
      <c r="AA9289" s="50"/>
      <c r="AB9289" s="50"/>
      <c r="AC9289" s="50"/>
      <c r="AD9289" s="50"/>
      <c r="AE9289" s="50"/>
      <c r="AF9289" s="50"/>
      <c r="AG9289" s="50"/>
      <c r="AH9289" s="50"/>
      <c r="AI9289" s="50"/>
      <c r="AJ9289" s="50"/>
      <c r="AK9289" s="50"/>
      <c r="AL9289" s="50"/>
      <c r="AM9289" s="50"/>
      <c r="AN9289" s="50"/>
      <c r="AO9289" s="50"/>
      <c r="AP9289" s="50"/>
      <c r="AQ9289" s="50"/>
      <c r="AR9289" s="50"/>
      <c r="AS9289" s="50"/>
      <c r="AT9289" s="50"/>
      <c r="AU9289" s="50"/>
      <c r="AV9289" s="50"/>
      <c r="AW9289" s="50"/>
      <c r="AX9289" s="50"/>
      <c r="AY9289" s="50"/>
      <c r="AZ9289" s="50"/>
      <c r="BA9289" s="50"/>
      <c r="BB9289" s="50"/>
      <c r="BC9289" s="50"/>
      <c r="BD9289" s="50"/>
      <c r="BE9289" s="50"/>
      <c r="BF9289" s="50"/>
      <c r="BG9289" s="50"/>
      <c r="BH9289" s="50"/>
      <c r="BI9289" s="50"/>
      <c r="BJ9289" s="50"/>
      <c r="BK9289" s="50"/>
      <c r="BL9289" s="50"/>
      <c r="BM9289" s="50"/>
      <c r="BN9289" s="50"/>
      <c r="BO9289" s="50"/>
      <c r="BP9289" s="50"/>
      <c r="BQ9289" s="50"/>
      <c r="BR9289" s="50"/>
      <c r="BS9289" s="50"/>
      <c r="BT9289" s="50"/>
      <c r="BU9289" s="50"/>
      <c r="BV9289" s="50"/>
      <c r="BW9289" s="50"/>
      <c r="BX9289" s="50"/>
      <c r="BY9289" s="50"/>
      <c r="BZ9289" s="50"/>
      <c r="CA9289" s="50"/>
      <c r="CB9289" s="50"/>
      <c r="CC9289" s="50"/>
      <c r="CD9289" s="50"/>
      <c r="CE9289" s="50"/>
      <c r="CF9289" s="50"/>
      <c r="CG9289" s="50"/>
      <c r="CH9289" s="50"/>
      <c r="CI9289" s="50"/>
      <c r="CJ9289" s="50"/>
      <c r="CK9289" s="50"/>
      <c r="CL9289" s="50"/>
      <c r="CM9289" s="50"/>
      <c r="CN9289" s="50"/>
      <c r="CO9289" s="50"/>
      <c r="CP9289" s="50"/>
      <c r="CQ9289" s="50"/>
      <c r="CR9289" s="50"/>
      <c r="CS9289" s="50"/>
      <c r="CT9289" s="50"/>
      <c r="CU9289" s="50"/>
      <c r="CV9289" s="50"/>
      <c r="CW9289" s="50"/>
      <c r="CX9289" s="50"/>
      <c r="CY9289" s="50"/>
      <c r="CZ9289" s="50"/>
      <c r="DA9289" s="50"/>
      <c r="DB9289" s="50"/>
      <c r="DC9289" s="50"/>
      <c r="DD9289" s="50"/>
      <c r="DE9289" s="50"/>
      <c r="DF9289" s="50"/>
      <c r="DG9289" s="50"/>
    </row>
    <row r="9290" spans="4:111" x14ac:dyDescent="0.2">
      <c r="E9290" s="181"/>
      <c r="F9290" s="192"/>
      <c r="G9290" s="192"/>
      <c r="H9290" s="50"/>
      <c r="I9290" s="50"/>
      <c r="J9290" s="50"/>
      <c r="K9290" s="50"/>
      <c r="L9290" s="50"/>
      <c r="M9290" s="50"/>
      <c r="N9290" s="50"/>
      <c r="O9290" s="50"/>
      <c r="P9290" s="50"/>
      <c r="Q9290" s="50"/>
      <c r="R9290" s="50"/>
      <c r="S9290" s="50"/>
      <c r="T9290" s="50"/>
      <c r="U9290" s="50"/>
      <c r="V9290" s="50"/>
      <c r="W9290" s="50"/>
      <c r="X9290" s="50"/>
      <c r="Y9290" s="50"/>
      <c r="Z9290" s="50"/>
      <c r="AA9290" s="50"/>
      <c r="AB9290" s="50"/>
      <c r="AC9290" s="50"/>
      <c r="AD9290" s="50"/>
      <c r="AE9290" s="50"/>
      <c r="AF9290" s="50"/>
      <c r="AG9290" s="50"/>
      <c r="AH9290" s="50"/>
      <c r="AI9290" s="50"/>
      <c r="AJ9290" s="50"/>
      <c r="AK9290" s="50"/>
      <c r="AL9290" s="50"/>
      <c r="AM9290" s="50"/>
      <c r="AN9290" s="50"/>
      <c r="AO9290" s="50"/>
      <c r="AP9290" s="50"/>
      <c r="AQ9290" s="50"/>
      <c r="AR9290" s="50"/>
      <c r="AS9290" s="50"/>
      <c r="AT9290" s="50"/>
      <c r="AU9290" s="50"/>
      <c r="AV9290" s="50"/>
      <c r="AW9290" s="50"/>
      <c r="AX9290" s="50"/>
      <c r="AY9290" s="50"/>
      <c r="AZ9290" s="50"/>
      <c r="BA9290" s="50"/>
      <c r="BB9290" s="50"/>
      <c r="BC9290" s="50"/>
      <c r="BD9290" s="50"/>
      <c r="BE9290" s="50"/>
      <c r="BF9290" s="50"/>
      <c r="BG9290" s="50"/>
      <c r="BH9290" s="50"/>
      <c r="BI9290" s="50"/>
      <c r="BJ9290" s="50"/>
      <c r="BK9290" s="50"/>
      <c r="BL9290" s="50"/>
      <c r="BM9290" s="50"/>
      <c r="BN9290" s="50"/>
      <c r="BO9290" s="50"/>
      <c r="BP9290" s="50"/>
      <c r="BQ9290" s="50"/>
      <c r="BR9290" s="50"/>
      <c r="BS9290" s="50"/>
      <c r="BT9290" s="50"/>
      <c r="BU9290" s="50"/>
      <c r="BV9290" s="50"/>
      <c r="BW9290" s="50"/>
      <c r="BX9290" s="50"/>
      <c r="BY9290" s="50"/>
      <c r="BZ9290" s="50"/>
      <c r="CA9290" s="50"/>
      <c r="CB9290" s="50"/>
      <c r="CC9290" s="50"/>
      <c r="CD9290" s="50"/>
      <c r="CE9290" s="50"/>
      <c r="CF9290" s="50"/>
      <c r="CG9290" s="50"/>
      <c r="CH9290" s="50"/>
      <c r="CI9290" s="50"/>
      <c r="CJ9290" s="50"/>
      <c r="CK9290" s="50"/>
      <c r="CL9290" s="50"/>
      <c r="CM9290" s="50"/>
      <c r="CN9290" s="50"/>
      <c r="CO9290" s="50"/>
      <c r="CP9290" s="50"/>
      <c r="CQ9290" s="50"/>
      <c r="CR9290" s="50"/>
      <c r="CS9290" s="50"/>
      <c r="CT9290" s="50"/>
      <c r="CU9290" s="50"/>
      <c r="CV9290" s="50"/>
      <c r="CW9290" s="50"/>
      <c r="CX9290" s="50"/>
      <c r="CY9290" s="50"/>
      <c r="CZ9290" s="50"/>
      <c r="DA9290" s="50"/>
      <c r="DB9290" s="50"/>
      <c r="DC9290" s="50"/>
      <c r="DD9290" s="50"/>
      <c r="DE9290" s="50"/>
      <c r="DF9290" s="50"/>
      <c r="DG9290" s="50"/>
    </row>
    <row r="9291" spans="4:111" x14ac:dyDescent="0.2">
      <c r="D9291" s="54"/>
      <c r="E9291" s="181"/>
      <c r="F9291" s="192"/>
      <c r="G9291" s="192"/>
      <c r="H9291" s="50"/>
      <c r="I9291" s="50"/>
      <c r="J9291" s="50"/>
      <c r="K9291" s="50"/>
      <c r="L9291" s="50"/>
      <c r="M9291" s="50"/>
      <c r="N9291" s="50"/>
      <c r="O9291" s="50"/>
      <c r="P9291" s="50"/>
      <c r="Q9291" s="50"/>
      <c r="R9291" s="50"/>
      <c r="S9291" s="50"/>
      <c r="T9291" s="50"/>
      <c r="U9291" s="50"/>
      <c r="V9291" s="50"/>
      <c r="W9291" s="50"/>
      <c r="X9291" s="50"/>
      <c r="Y9291" s="50"/>
      <c r="Z9291" s="50"/>
      <c r="AA9291" s="50"/>
      <c r="AB9291" s="50"/>
      <c r="AC9291" s="50"/>
      <c r="AD9291" s="50"/>
      <c r="AE9291" s="50"/>
      <c r="AF9291" s="50"/>
      <c r="AG9291" s="50"/>
      <c r="AH9291" s="50"/>
      <c r="AI9291" s="50"/>
      <c r="AJ9291" s="50"/>
      <c r="AK9291" s="50"/>
      <c r="AL9291" s="50"/>
      <c r="AM9291" s="50"/>
      <c r="AN9291" s="50"/>
      <c r="AO9291" s="50"/>
      <c r="AP9291" s="50"/>
      <c r="AQ9291" s="50"/>
      <c r="AR9291" s="50"/>
      <c r="AS9291" s="50"/>
      <c r="AT9291" s="50"/>
      <c r="AU9291" s="50"/>
      <c r="AV9291" s="50"/>
      <c r="AW9291" s="50"/>
      <c r="AX9291" s="50"/>
      <c r="AY9291" s="50"/>
      <c r="AZ9291" s="50"/>
      <c r="BA9291" s="50"/>
      <c r="BB9291" s="50"/>
      <c r="BC9291" s="50"/>
      <c r="BD9291" s="50"/>
      <c r="BE9291" s="50"/>
      <c r="BF9291" s="50"/>
      <c r="BG9291" s="50"/>
      <c r="BH9291" s="50"/>
      <c r="BI9291" s="50"/>
      <c r="BJ9291" s="50"/>
      <c r="BK9291" s="50"/>
      <c r="BL9291" s="50"/>
      <c r="BM9291" s="50"/>
      <c r="BN9291" s="50"/>
      <c r="BO9291" s="50"/>
      <c r="BP9291" s="50"/>
      <c r="BQ9291" s="50"/>
      <c r="BR9291" s="50"/>
      <c r="BS9291" s="50"/>
      <c r="BT9291" s="50"/>
      <c r="BU9291" s="50"/>
      <c r="BV9291" s="50"/>
      <c r="BW9291" s="50"/>
      <c r="BX9291" s="50"/>
      <c r="BY9291" s="50"/>
      <c r="BZ9291" s="50"/>
      <c r="CA9291" s="50"/>
      <c r="CB9291" s="50"/>
      <c r="CC9291" s="50"/>
      <c r="CD9291" s="50"/>
      <c r="CE9291" s="50"/>
      <c r="CF9291" s="50"/>
      <c r="CG9291" s="50"/>
      <c r="CH9291" s="50"/>
      <c r="CI9291" s="50"/>
      <c r="CJ9291" s="50"/>
      <c r="CK9291" s="50"/>
      <c r="CL9291" s="50"/>
      <c r="CM9291" s="50"/>
      <c r="CN9291" s="50"/>
      <c r="CO9291" s="50"/>
      <c r="CP9291" s="50"/>
      <c r="CQ9291" s="50"/>
      <c r="CR9291" s="50"/>
      <c r="CS9291" s="50"/>
      <c r="CT9291" s="50"/>
      <c r="CU9291" s="50"/>
      <c r="CV9291" s="50"/>
      <c r="CW9291" s="50"/>
      <c r="CX9291" s="50"/>
      <c r="CY9291" s="50"/>
      <c r="CZ9291" s="50"/>
      <c r="DA9291" s="50"/>
      <c r="DB9291" s="50"/>
      <c r="DC9291" s="50"/>
      <c r="DD9291" s="50"/>
      <c r="DE9291" s="50"/>
      <c r="DF9291" s="50"/>
      <c r="DG9291" s="50"/>
    </row>
    <row r="9292" spans="4:111" x14ac:dyDescent="0.2">
      <c r="E9292" s="181"/>
      <c r="F9292" s="192"/>
      <c r="G9292" s="192"/>
      <c r="H9292" s="50"/>
      <c r="I9292" s="50"/>
      <c r="J9292" s="50"/>
      <c r="K9292" s="50"/>
      <c r="L9292" s="50"/>
      <c r="M9292" s="50"/>
      <c r="N9292" s="50"/>
      <c r="O9292" s="50"/>
      <c r="P9292" s="50"/>
      <c r="Q9292" s="50"/>
      <c r="R9292" s="50"/>
      <c r="S9292" s="50"/>
      <c r="T9292" s="50"/>
      <c r="U9292" s="50"/>
      <c r="V9292" s="50"/>
      <c r="W9292" s="50"/>
      <c r="X9292" s="50"/>
      <c r="Y9292" s="50"/>
      <c r="Z9292" s="50"/>
      <c r="AA9292" s="50"/>
      <c r="AB9292" s="50"/>
      <c r="AC9292" s="50"/>
      <c r="AD9292" s="50"/>
      <c r="AE9292" s="50"/>
      <c r="AF9292" s="50"/>
      <c r="AG9292" s="50"/>
      <c r="AH9292" s="50"/>
      <c r="AI9292" s="50"/>
      <c r="AJ9292" s="50"/>
      <c r="AK9292" s="50"/>
      <c r="AL9292" s="50"/>
      <c r="AM9292" s="50"/>
      <c r="AN9292" s="50"/>
      <c r="AO9292" s="50"/>
      <c r="AP9292" s="50"/>
      <c r="AQ9292" s="50"/>
      <c r="AR9292" s="50"/>
      <c r="AS9292" s="50"/>
      <c r="AT9292" s="50"/>
      <c r="AU9292" s="50"/>
      <c r="AV9292" s="50"/>
      <c r="AW9292" s="50"/>
      <c r="AX9292" s="50"/>
      <c r="AY9292" s="50"/>
      <c r="AZ9292" s="50"/>
      <c r="BA9292" s="50"/>
      <c r="BB9292" s="50"/>
      <c r="BC9292" s="50"/>
      <c r="BD9292" s="50"/>
      <c r="BE9292" s="50"/>
      <c r="BF9292" s="50"/>
      <c r="BG9292" s="50"/>
      <c r="BH9292" s="50"/>
      <c r="BI9292" s="50"/>
      <c r="BJ9292" s="50"/>
      <c r="BK9292" s="50"/>
      <c r="BL9292" s="50"/>
      <c r="BM9292" s="50"/>
      <c r="BN9292" s="50"/>
      <c r="BO9292" s="50"/>
      <c r="BP9292" s="50"/>
      <c r="BQ9292" s="50"/>
      <c r="BR9292" s="50"/>
      <c r="BS9292" s="50"/>
      <c r="BT9292" s="50"/>
      <c r="BU9292" s="50"/>
      <c r="BV9292" s="50"/>
      <c r="BW9292" s="50"/>
      <c r="BX9292" s="50"/>
      <c r="BY9292" s="50"/>
      <c r="BZ9292" s="50"/>
      <c r="CA9292" s="50"/>
      <c r="CB9292" s="50"/>
      <c r="CC9292" s="50"/>
      <c r="CD9292" s="50"/>
      <c r="CE9292" s="50"/>
      <c r="CF9292" s="50"/>
      <c r="CG9292" s="50"/>
      <c r="CH9292" s="50"/>
      <c r="CI9292" s="50"/>
      <c r="CJ9292" s="50"/>
      <c r="CK9292" s="50"/>
      <c r="CL9292" s="50"/>
      <c r="CM9292" s="50"/>
      <c r="CN9292" s="50"/>
      <c r="CO9292" s="50"/>
      <c r="CP9292" s="50"/>
      <c r="CQ9292" s="50"/>
      <c r="CR9292" s="50"/>
      <c r="CS9292" s="50"/>
      <c r="CT9292" s="50"/>
      <c r="CU9292" s="50"/>
      <c r="CV9292" s="50"/>
      <c r="CW9292" s="50"/>
      <c r="CX9292" s="50"/>
      <c r="CY9292" s="50"/>
      <c r="CZ9292" s="50"/>
      <c r="DA9292" s="50"/>
      <c r="DB9292" s="50"/>
      <c r="DC9292" s="50"/>
      <c r="DD9292" s="50"/>
      <c r="DE9292" s="50"/>
      <c r="DF9292" s="50"/>
      <c r="DG9292" s="50"/>
    </row>
    <row r="9293" spans="4:111" x14ac:dyDescent="0.2">
      <c r="D9293" s="220"/>
      <c r="E9293" s="181"/>
      <c r="F9293" s="192"/>
      <c r="G9293" s="192"/>
      <c r="H9293" s="50"/>
      <c r="I9293" s="50"/>
      <c r="J9293" s="50"/>
      <c r="K9293" s="50"/>
      <c r="L9293" s="50"/>
      <c r="M9293" s="50"/>
      <c r="N9293" s="50"/>
      <c r="O9293" s="50"/>
      <c r="P9293" s="50"/>
      <c r="Q9293" s="50"/>
      <c r="R9293" s="50"/>
      <c r="S9293" s="50"/>
      <c r="T9293" s="50"/>
      <c r="U9293" s="50"/>
      <c r="V9293" s="50"/>
      <c r="W9293" s="50"/>
      <c r="X9293" s="50"/>
      <c r="Y9293" s="50"/>
      <c r="Z9293" s="50"/>
      <c r="AA9293" s="50"/>
      <c r="AB9293" s="50"/>
      <c r="AC9293" s="50"/>
      <c r="AD9293" s="50"/>
      <c r="AE9293" s="50"/>
      <c r="AF9293" s="50"/>
      <c r="AG9293" s="50"/>
      <c r="AH9293" s="50"/>
      <c r="AI9293" s="50"/>
      <c r="AJ9293" s="50"/>
      <c r="AK9293" s="50"/>
      <c r="AL9293" s="50"/>
      <c r="AM9293" s="50"/>
      <c r="AN9293" s="50"/>
      <c r="AO9293" s="50"/>
      <c r="AP9293" s="50"/>
      <c r="AQ9293" s="50"/>
      <c r="AR9293" s="50"/>
      <c r="AS9293" s="50"/>
      <c r="AT9293" s="50"/>
      <c r="AU9293" s="50"/>
      <c r="AV9293" s="50"/>
      <c r="AW9293" s="50"/>
      <c r="AX9293" s="50"/>
      <c r="AY9293" s="50"/>
      <c r="AZ9293" s="50"/>
      <c r="BA9293" s="50"/>
      <c r="BB9293" s="50"/>
      <c r="BC9293" s="50"/>
      <c r="BD9293" s="50"/>
      <c r="BE9293" s="50"/>
      <c r="BF9293" s="50"/>
      <c r="BG9293" s="50"/>
      <c r="BH9293" s="50"/>
      <c r="BI9293" s="50"/>
      <c r="BJ9293" s="50"/>
      <c r="BK9293" s="50"/>
      <c r="BL9293" s="50"/>
      <c r="BM9293" s="50"/>
      <c r="BN9293" s="50"/>
      <c r="BO9293" s="50"/>
      <c r="BP9293" s="50"/>
      <c r="BQ9293" s="50"/>
      <c r="BR9293" s="50"/>
      <c r="BS9293" s="50"/>
      <c r="BT9293" s="50"/>
      <c r="BU9293" s="50"/>
      <c r="BV9293" s="50"/>
      <c r="BW9293" s="50"/>
      <c r="BX9293" s="50"/>
      <c r="BY9293" s="50"/>
      <c r="BZ9293" s="50"/>
      <c r="CA9293" s="50"/>
      <c r="CB9293" s="50"/>
      <c r="CC9293" s="50"/>
      <c r="CD9293" s="50"/>
      <c r="CE9293" s="50"/>
      <c r="CF9293" s="50"/>
      <c r="CG9293" s="50"/>
      <c r="CH9293" s="50"/>
      <c r="CI9293" s="50"/>
      <c r="CJ9293" s="50"/>
      <c r="CK9293" s="50"/>
      <c r="CL9293" s="50"/>
      <c r="CM9293" s="50"/>
      <c r="CN9293" s="50"/>
      <c r="CO9293" s="50"/>
      <c r="CP9293" s="50"/>
      <c r="CQ9293" s="50"/>
      <c r="CR9293" s="50"/>
      <c r="CS9293" s="50"/>
      <c r="CT9293" s="50"/>
      <c r="CU9293" s="50"/>
      <c r="CV9293" s="50"/>
      <c r="CW9293" s="50"/>
      <c r="CX9293" s="50"/>
      <c r="CY9293" s="50"/>
      <c r="CZ9293" s="50"/>
      <c r="DA9293" s="50"/>
      <c r="DB9293" s="50"/>
      <c r="DC9293" s="50"/>
      <c r="DD9293" s="50"/>
      <c r="DE9293" s="50"/>
      <c r="DF9293" s="50"/>
      <c r="DG9293" s="50"/>
    </row>
    <row r="9294" spans="4:111" x14ac:dyDescent="0.2">
      <c r="E9294" s="181"/>
      <c r="F9294" s="192"/>
      <c r="G9294" s="192"/>
      <c r="H9294" s="50"/>
      <c r="I9294" s="50"/>
      <c r="J9294" s="50"/>
      <c r="K9294" s="50"/>
      <c r="L9294" s="50"/>
      <c r="M9294" s="50"/>
      <c r="N9294" s="50"/>
      <c r="O9294" s="50"/>
      <c r="P9294" s="50"/>
      <c r="Q9294" s="50"/>
      <c r="R9294" s="50"/>
      <c r="S9294" s="50"/>
      <c r="T9294" s="50"/>
      <c r="U9294" s="50"/>
      <c r="V9294" s="50"/>
      <c r="W9294" s="50"/>
      <c r="X9294" s="50"/>
      <c r="Y9294" s="50"/>
      <c r="Z9294" s="50"/>
      <c r="AA9294" s="50"/>
      <c r="AB9294" s="50"/>
      <c r="AC9294" s="50"/>
      <c r="AD9294" s="50"/>
      <c r="AE9294" s="50"/>
      <c r="AF9294" s="50"/>
      <c r="AG9294" s="50"/>
      <c r="AH9294" s="50"/>
      <c r="AI9294" s="50"/>
      <c r="AJ9294" s="50"/>
      <c r="AK9294" s="50"/>
      <c r="AL9294" s="50"/>
      <c r="AM9294" s="50"/>
      <c r="AN9294" s="50"/>
      <c r="AO9294" s="50"/>
      <c r="AP9294" s="50"/>
      <c r="AQ9294" s="50"/>
      <c r="AR9294" s="50"/>
      <c r="AS9294" s="50"/>
      <c r="AT9294" s="50"/>
      <c r="AU9294" s="50"/>
      <c r="AV9294" s="50"/>
      <c r="AW9294" s="50"/>
      <c r="AX9294" s="50"/>
      <c r="AY9294" s="50"/>
      <c r="AZ9294" s="50"/>
      <c r="BA9294" s="50"/>
      <c r="BB9294" s="50"/>
      <c r="BC9294" s="50"/>
      <c r="BD9294" s="50"/>
      <c r="BE9294" s="50"/>
      <c r="BF9294" s="50"/>
      <c r="BG9294" s="50"/>
      <c r="BH9294" s="50"/>
      <c r="BI9294" s="50"/>
      <c r="BJ9294" s="50"/>
      <c r="BK9294" s="50"/>
      <c r="BL9294" s="50"/>
      <c r="BM9294" s="50"/>
      <c r="BN9294" s="50"/>
      <c r="BO9294" s="50"/>
      <c r="BP9294" s="50"/>
      <c r="BQ9294" s="50"/>
      <c r="BR9294" s="50"/>
      <c r="BS9294" s="50"/>
      <c r="BT9294" s="50"/>
      <c r="BU9294" s="50"/>
      <c r="BV9294" s="50"/>
      <c r="BW9294" s="50"/>
      <c r="BX9294" s="50"/>
      <c r="BY9294" s="50"/>
      <c r="BZ9294" s="50"/>
      <c r="CA9294" s="50"/>
      <c r="CB9294" s="50"/>
      <c r="CC9294" s="50"/>
      <c r="CD9294" s="50"/>
      <c r="CE9294" s="50"/>
      <c r="CF9294" s="50"/>
      <c r="CG9294" s="50"/>
      <c r="CH9294" s="50"/>
      <c r="CI9294" s="50"/>
      <c r="CJ9294" s="50"/>
      <c r="CK9294" s="50"/>
      <c r="CL9294" s="50"/>
      <c r="CM9294" s="50"/>
      <c r="CN9294" s="50"/>
      <c r="CO9294" s="50"/>
      <c r="CP9294" s="50"/>
      <c r="CQ9294" s="50"/>
      <c r="CR9294" s="50"/>
      <c r="CS9294" s="50"/>
      <c r="CT9294" s="50"/>
      <c r="CU9294" s="50"/>
      <c r="CV9294" s="50"/>
      <c r="CW9294" s="50"/>
      <c r="CX9294" s="50"/>
      <c r="CY9294" s="50"/>
      <c r="CZ9294" s="50"/>
      <c r="DA9294" s="50"/>
      <c r="DB9294" s="50"/>
      <c r="DC9294" s="50"/>
      <c r="DD9294" s="50"/>
      <c r="DE9294" s="50"/>
      <c r="DF9294" s="50"/>
      <c r="DG9294" s="50"/>
    </row>
    <row r="9295" spans="4:111" x14ac:dyDescent="0.2">
      <c r="E9295" s="181"/>
      <c r="F9295" s="192"/>
      <c r="G9295" s="192"/>
      <c r="H9295" s="50"/>
      <c r="I9295" s="50"/>
      <c r="J9295" s="50"/>
      <c r="K9295" s="50"/>
      <c r="L9295" s="50"/>
      <c r="M9295" s="50"/>
      <c r="N9295" s="50"/>
      <c r="O9295" s="50"/>
      <c r="P9295" s="50"/>
      <c r="Q9295" s="50"/>
      <c r="R9295" s="50"/>
      <c r="S9295" s="50"/>
      <c r="T9295" s="50"/>
      <c r="U9295" s="50"/>
      <c r="V9295" s="50"/>
      <c r="W9295" s="50"/>
      <c r="X9295" s="50"/>
      <c r="Y9295" s="50"/>
      <c r="Z9295" s="50"/>
      <c r="AA9295" s="50"/>
      <c r="AB9295" s="50"/>
      <c r="AC9295" s="50"/>
      <c r="AD9295" s="50"/>
      <c r="AE9295" s="50"/>
      <c r="AF9295" s="50"/>
      <c r="AG9295" s="50"/>
      <c r="AH9295" s="50"/>
      <c r="AI9295" s="50"/>
      <c r="AJ9295" s="50"/>
      <c r="AK9295" s="50"/>
      <c r="AL9295" s="50"/>
      <c r="AM9295" s="50"/>
      <c r="AN9295" s="50"/>
      <c r="AO9295" s="50"/>
      <c r="AP9295" s="50"/>
      <c r="AQ9295" s="50"/>
      <c r="AR9295" s="50"/>
      <c r="AS9295" s="50"/>
      <c r="AT9295" s="50"/>
      <c r="AU9295" s="50"/>
      <c r="AV9295" s="50"/>
      <c r="AW9295" s="50"/>
      <c r="AX9295" s="50"/>
      <c r="AY9295" s="50"/>
      <c r="AZ9295" s="50"/>
      <c r="BA9295" s="50"/>
      <c r="BB9295" s="50"/>
      <c r="BC9295" s="50"/>
      <c r="BD9295" s="50"/>
      <c r="BE9295" s="50"/>
      <c r="BF9295" s="50"/>
      <c r="BG9295" s="50"/>
      <c r="BH9295" s="50"/>
      <c r="BI9295" s="50"/>
      <c r="BJ9295" s="50"/>
      <c r="BK9295" s="50"/>
      <c r="BL9295" s="50"/>
      <c r="BM9295" s="50"/>
      <c r="BN9295" s="50"/>
      <c r="BO9295" s="50"/>
      <c r="BP9295" s="50"/>
      <c r="BQ9295" s="50"/>
      <c r="BR9295" s="50"/>
      <c r="BS9295" s="50"/>
      <c r="BT9295" s="50"/>
      <c r="BU9295" s="50"/>
      <c r="BV9295" s="50"/>
      <c r="BW9295" s="50"/>
      <c r="BX9295" s="50"/>
      <c r="BY9295" s="50"/>
      <c r="BZ9295" s="50"/>
      <c r="CA9295" s="50"/>
      <c r="CB9295" s="50"/>
      <c r="CC9295" s="50"/>
      <c r="CD9295" s="50"/>
      <c r="CE9295" s="50"/>
      <c r="CF9295" s="50"/>
      <c r="CG9295" s="50"/>
      <c r="CH9295" s="50"/>
      <c r="CI9295" s="50"/>
      <c r="CJ9295" s="50"/>
      <c r="CK9295" s="50"/>
      <c r="CL9295" s="50"/>
      <c r="CM9295" s="50"/>
      <c r="CN9295" s="50"/>
      <c r="CO9295" s="50"/>
      <c r="CP9295" s="50"/>
      <c r="CQ9295" s="50"/>
      <c r="CR9295" s="50"/>
      <c r="CS9295" s="50"/>
      <c r="CT9295" s="50"/>
      <c r="CU9295" s="50"/>
      <c r="CV9295" s="50"/>
      <c r="CW9295" s="50"/>
      <c r="CX9295" s="50"/>
      <c r="CY9295" s="50"/>
      <c r="CZ9295" s="50"/>
      <c r="DA9295" s="50"/>
      <c r="DB9295" s="50"/>
      <c r="DC9295" s="50"/>
      <c r="DD9295" s="50"/>
      <c r="DE9295" s="50"/>
      <c r="DF9295" s="50"/>
      <c r="DG9295" s="50"/>
    </row>
    <row r="9296" spans="4:111" x14ac:dyDescent="0.2">
      <c r="E9296" s="181"/>
      <c r="F9296" s="192"/>
      <c r="G9296" s="192"/>
      <c r="H9296" s="50"/>
      <c r="I9296" s="50"/>
      <c r="J9296" s="50"/>
      <c r="K9296" s="50"/>
      <c r="L9296" s="50"/>
      <c r="M9296" s="50"/>
      <c r="N9296" s="50"/>
      <c r="O9296" s="50"/>
      <c r="P9296" s="50"/>
      <c r="Q9296" s="50"/>
      <c r="R9296" s="50"/>
      <c r="S9296" s="50"/>
      <c r="T9296" s="50"/>
      <c r="U9296" s="50"/>
      <c r="V9296" s="50"/>
      <c r="W9296" s="50"/>
      <c r="X9296" s="50"/>
      <c r="Y9296" s="50"/>
      <c r="Z9296" s="50"/>
      <c r="AA9296" s="50"/>
      <c r="AB9296" s="50"/>
      <c r="AC9296" s="50"/>
      <c r="AD9296" s="50"/>
      <c r="AE9296" s="50"/>
      <c r="AF9296" s="50"/>
      <c r="AG9296" s="50"/>
      <c r="AH9296" s="50"/>
      <c r="AI9296" s="50"/>
      <c r="AJ9296" s="50"/>
      <c r="AK9296" s="50"/>
      <c r="AL9296" s="50"/>
      <c r="AM9296" s="50"/>
      <c r="AN9296" s="50"/>
      <c r="AO9296" s="50"/>
      <c r="AP9296" s="50"/>
      <c r="AQ9296" s="50"/>
      <c r="AR9296" s="50"/>
      <c r="AS9296" s="50"/>
      <c r="AT9296" s="50"/>
      <c r="AU9296" s="50"/>
      <c r="AV9296" s="50"/>
      <c r="AW9296" s="50"/>
      <c r="AX9296" s="50"/>
      <c r="AY9296" s="50"/>
      <c r="AZ9296" s="50"/>
      <c r="BA9296" s="50"/>
      <c r="BB9296" s="50"/>
      <c r="BC9296" s="50"/>
      <c r="BD9296" s="50"/>
      <c r="BE9296" s="50"/>
      <c r="BF9296" s="50"/>
      <c r="BG9296" s="50"/>
      <c r="BH9296" s="50"/>
      <c r="BI9296" s="50"/>
      <c r="BJ9296" s="50"/>
      <c r="BK9296" s="50"/>
      <c r="BL9296" s="50"/>
      <c r="BM9296" s="50"/>
      <c r="BN9296" s="50"/>
      <c r="BO9296" s="50"/>
      <c r="BP9296" s="50"/>
      <c r="BQ9296" s="50"/>
      <c r="BR9296" s="50"/>
      <c r="BS9296" s="50"/>
      <c r="BT9296" s="50"/>
      <c r="BU9296" s="50"/>
      <c r="BV9296" s="50"/>
      <c r="BW9296" s="50"/>
      <c r="BX9296" s="50"/>
      <c r="BY9296" s="50"/>
      <c r="BZ9296" s="50"/>
      <c r="CA9296" s="50"/>
      <c r="CB9296" s="50"/>
      <c r="CC9296" s="50"/>
      <c r="CD9296" s="50"/>
      <c r="CE9296" s="50"/>
      <c r="CF9296" s="50"/>
      <c r="CG9296" s="50"/>
      <c r="CH9296" s="50"/>
      <c r="CI9296" s="50"/>
      <c r="CJ9296" s="50"/>
      <c r="CK9296" s="50"/>
      <c r="CL9296" s="50"/>
      <c r="CM9296" s="50"/>
      <c r="CN9296" s="50"/>
      <c r="CO9296" s="50"/>
      <c r="CP9296" s="50"/>
      <c r="CQ9296" s="50"/>
      <c r="CR9296" s="50"/>
      <c r="CS9296" s="50"/>
      <c r="CT9296" s="50"/>
      <c r="CU9296" s="50"/>
      <c r="CV9296" s="50"/>
      <c r="CW9296" s="50"/>
      <c r="CX9296" s="50"/>
      <c r="CY9296" s="50"/>
      <c r="CZ9296" s="50"/>
      <c r="DA9296" s="50"/>
      <c r="DB9296" s="50"/>
      <c r="DC9296" s="50"/>
      <c r="DD9296" s="50"/>
      <c r="DE9296" s="50"/>
      <c r="DF9296" s="50"/>
      <c r="DG9296" s="50"/>
    </row>
    <row r="9297" spans="1:111" x14ac:dyDescent="0.2">
      <c r="D9297" s="54"/>
      <c r="E9297" s="181"/>
      <c r="F9297" s="192"/>
      <c r="G9297" s="192"/>
      <c r="H9297" s="50"/>
      <c r="I9297" s="50"/>
      <c r="J9297" s="50"/>
      <c r="K9297" s="50"/>
      <c r="L9297" s="50"/>
      <c r="M9297" s="50"/>
      <c r="N9297" s="50"/>
      <c r="O9297" s="50"/>
      <c r="P9297" s="50"/>
      <c r="Q9297" s="50"/>
      <c r="R9297" s="50"/>
      <c r="S9297" s="50"/>
      <c r="T9297" s="50"/>
      <c r="U9297" s="50"/>
      <c r="V9297" s="50"/>
      <c r="W9297" s="50"/>
      <c r="X9297" s="50"/>
      <c r="Y9297" s="50"/>
      <c r="Z9297" s="50"/>
      <c r="AA9297" s="50"/>
      <c r="AB9297" s="50"/>
      <c r="AC9297" s="50"/>
      <c r="AD9297" s="50"/>
      <c r="AE9297" s="50"/>
      <c r="AF9297" s="50"/>
      <c r="AG9297" s="50"/>
      <c r="AH9297" s="50"/>
      <c r="AI9297" s="50"/>
      <c r="AJ9297" s="50"/>
      <c r="AK9297" s="50"/>
      <c r="AL9297" s="50"/>
      <c r="AM9297" s="50"/>
      <c r="AN9297" s="50"/>
      <c r="AO9297" s="50"/>
      <c r="AP9297" s="50"/>
      <c r="AQ9297" s="50"/>
      <c r="AR9297" s="50"/>
      <c r="AS9297" s="50"/>
      <c r="AT9297" s="50"/>
      <c r="AU9297" s="50"/>
      <c r="AV9297" s="50"/>
      <c r="AW9297" s="50"/>
      <c r="AX9297" s="50"/>
      <c r="AY9297" s="50"/>
      <c r="AZ9297" s="50"/>
      <c r="BA9297" s="50"/>
      <c r="BB9297" s="50"/>
      <c r="BC9297" s="50"/>
      <c r="BD9297" s="50"/>
      <c r="BE9297" s="50"/>
      <c r="BF9297" s="50"/>
      <c r="BG9297" s="50"/>
      <c r="BH9297" s="50"/>
      <c r="BI9297" s="50"/>
      <c r="BJ9297" s="50"/>
      <c r="BK9297" s="50"/>
      <c r="BL9297" s="50"/>
      <c r="BM9297" s="50"/>
      <c r="BN9297" s="50"/>
      <c r="BO9297" s="50"/>
      <c r="BP9297" s="50"/>
      <c r="BQ9297" s="50"/>
      <c r="BR9297" s="50"/>
      <c r="BS9297" s="50"/>
      <c r="BT9297" s="50"/>
      <c r="BU9297" s="50"/>
      <c r="BV9297" s="50"/>
      <c r="BW9297" s="50"/>
      <c r="BX9297" s="50"/>
      <c r="BY9297" s="50"/>
      <c r="BZ9297" s="50"/>
      <c r="CA9297" s="50"/>
      <c r="CB9297" s="50"/>
      <c r="CC9297" s="50"/>
      <c r="CD9297" s="50"/>
      <c r="CE9297" s="50"/>
      <c r="CF9297" s="50"/>
      <c r="CG9297" s="50"/>
      <c r="CH9297" s="50"/>
      <c r="CI9297" s="50"/>
      <c r="CJ9297" s="50"/>
      <c r="CK9297" s="50"/>
      <c r="CL9297" s="50"/>
      <c r="CM9297" s="50"/>
      <c r="CN9297" s="50"/>
      <c r="CO9297" s="50"/>
      <c r="CP9297" s="50"/>
      <c r="CQ9297" s="50"/>
      <c r="CR9297" s="50"/>
      <c r="CS9297" s="50"/>
      <c r="CT9297" s="50"/>
      <c r="CU9297" s="50"/>
      <c r="CV9297" s="50"/>
      <c r="CW9297" s="50"/>
      <c r="CX9297" s="50"/>
      <c r="CY9297" s="50"/>
      <c r="CZ9297" s="50"/>
      <c r="DA9297" s="50"/>
      <c r="DB9297" s="50"/>
      <c r="DC9297" s="50"/>
      <c r="DD9297" s="50"/>
      <c r="DE9297" s="50"/>
      <c r="DF9297" s="50"/>
      <c r="DG9297" s="50"/>
    </row>
    <row r="9298" spans="1:111" x14ac:dyDescent="0.2">
      <c r="E9298" s="181"/>
      <c r="F9298" s="192"/>
      <c r="G9298" s="192"/>
      <c r="H9298" s="50"/>
      <c r="I9298" s="50"/>
      <c r="J9298" s="50"/>
      <c r="K9298" s="50"/>
      <c r="L9298" s="50"/>
      <c r="M9298" s="50"/>
      <c r="N9298" s="50"/>
      <c r="O9298" s="50"/>
      <c r="P9298" s="50"/>
      <c r="Q9298" s="50"/>
      <c r="R9298" s="50"/>
      <c r="S9298" s="50"/>
      <c r="T9298" s="50"/>
      <c r="U9298" s="50"/>
      <c r="V9298" s="50"/>
      <c r="W9298" s="50"/>
      <c r="X9298" s="50"/>
      <c r="Y9298" s="50"/>
      <c r="Z9298" s="50"/>
      <c r="AA9298" s="50"/>
      <c r="AB9298" s="50"/>
      <c r="AC9298" s="50"/>
      <c r="AD9298" s="50"/>
      <c r="AE9298" s="50"/>
      <c r="AF9298" s="50"/>
      <c r="AG9298" s="50"/>
      <c r="AH9298" s="50"/>
      <c r="AI9298" s="50"/>
      <c r="AJ9298" s="50"/>
      <c r="AK9298" s="50"/>
      <c r="AL9298" s="50"/>
      <c r="AM9298" s="50"/>
      <c r="AN9298" s="50"/>
      <c r="AO9298" s="50"/>
      <c r="AP9298" s="50"/>
      <c r="AQ9298" s="50"/>
      <c r="AR9298" s="50"/>
      <c r="AS9298" s="50"/>
      <c r="AT9298" s="50"/>
      <c r="AU9298" s="50"/>
      <c r="AV9298" s="50"/>
      <c r="AW9298" s="50"/>
      <c r="AX9298" s="50"/>
      <c r="AY9298" s="50"/>
      <c r="AZ9298" s="50"/>
      <c r="BA9298" s="50"/>
      <c r="BB9298" s="50"/>
      <c r="BC9298" s="50"/>
      <c r="BD9298" s="50"/>
      <c r="BE9298" s="50"/>
      <c r="BF9298" s="50"/>
      <c r="BG9298" s="50"/>
      <c r="BH9298" s="50"/>
      <c r="BI9298" s="50"/>
      <c r="BJ9298" s="50"/>
      <c r="BK9298" s="50"/>
      <c r="BL9298" s="50"/>
      <c r="BM9298" s="50"/>
      <c r="BN9298" s="50"/>
      <c r="BO9298" s="50"/>
      <c r="BP9298" s="50"/>
      <c r="BQ9298" s="50"/>
      <c r="BR9298" s="50"/>
      <c r="BS9298" s="50"/>
      <c r="BT9298" s="50"/>
      <c r="BU9298" s="50"/>
      <c r="BV9298" s="50"/>
      <c r="BW9298" s="50"/>
      <c r="BX9298" s="50"/>
      <c r="BY9298" s="50"/>
      <c r="BZ9298" s="50"/>
      <c r="CA9298" s="50"/>
      <c r="CB9298" s="50"/>
      <c r="CC9298" s="50"/>
      <c r="CD9298" s="50"/>
      <c r="CE9298" s="50"/>
      <c r="CF9298" s="50"/>
      <c r="CG9298" s="50"/>
      <c r="CH9298" s="50"/>
      <c r="CI9298" s="50"/>
      <c r="CJ9298" s="50"/>
      <c r="CK9298" s="50"/>
      <c r="CL9298" s="50"/>
      <c r="CM9298" s="50"/>
      <c r="CN9298" s="50"/>
      <c r="CO9298" s="50"/>
      <c r="CP9298" s="50"/>
      <c r="CQ9298" s="50"/>
      <c r="CR9298" s="50"/>
      <c r="CS9298" s="50"/>
      <c r="CT9298" s="50"/>
      <c r="CU9298" s="50"/>
      <c r="CV9298" s="50"/>
      <c r="CW9298" s="50"/>
      <c r="CX9298" s="50"/>
      <c r="CY9298" s="50"/>
      <c r="CZ9298" s="50"/>
      <c r="DA9298" s="50"/>
      <c r="DB9298" s="50"/>
      <c r="DC9298" s="50"/>
      <c r="DD9298" s="50"/>
      <c r="DE9298" s="50"/>
      <c r="DF9298" s="50"/>
      <c r="DG9298" s="50"/>
    </row>
    <row r="9299" spans="1:111" x14ac:dyDescent="0.2">
      <c r="E9299" s="181"/>
      <c r="F9299" s="192"/>
      <c r="G9299" s="192"/>
      <c r="H9299" s="50"/>
      <c r="I9299" s="50"/>
      <c r="J9299" s="50"/>
      <c r="K9299" s="50"/>
      <c r="L9299" s="50"/>
      <c r="M9299" s="50"/>
      <c r="N9299" s="50"/>
      <c r="O9299" s="50"/>
      <c r="P9299" s="50"/>
      <c r="Q9299" s="50"/>
      <c r="R9299" s="50"/>
      <c r="S9299" s="50"/>
      <c r="T9299" s="50"/>
      <c r="U9299" s="50"/>
      <c r="V9299" s="50"/>
      <c r="W9299" s="50"/>
      <c r="X9299" s="50"/>
      <c r="Y9299" s="50"/>
      <c r="Z9299" s="50"/>
      <c r="AA9299" s="50"/>
      <c r="AB9299" s="50"/>
      <c r="AC9299" s="50"/>
      <c r="AD9299" s="50"/>
      <c r="AE9299" s="50"/>
      <c r="AF9299" s="50"/>
      <c r="AG9299" s="50"/>
      <c r="AH9299" s="50"/>
      <c r="AI9299" s="50"/>
      <c r="AJ9299" s="50"/>
      <c r="AK9299" s="50"/>
      <c r="AL9299" s="50"/>
      <c r="AM9299" s="50"/>
      <c r="AN9299" s="50"/>
      <c r="AO9299" s="50"/>
      <c r="AP9299" s="50"/>
      <c r="AQ9299" s="50"/>
      <c r="AR9299" s="50"/>
      <c r="AS9299" s="50"/>
      <c r="AT9299" s="50"/>
      <c r="AU9299" s="50"/>
      <c r="AV9299" s="50"/>
      <c r="AW9299" s="50"/>
      <c r="AX9299" s="50"/>
      <c r="AY9299" s="50"/>
      <c r="AZ9299" s="50"/>
      <c r="BA9299" s="50"/>
      <c r="BB9299" s="50"/>
      <c r="BC9299" s="50"/>
      <c r="BD9299" s="50"/>
      <c r="BE9299" s="50"/>
      <c r="BF9299" s="50"/>
      <c r="BG9299" s="50"/>
      <c r="BH9299" s="50"/>
      <c r="BI9299" s="50"/>
      <c r="BJ9299" s="50"/>
      <c r="BK9299" s="50"/>
      <c r="BL9299" s="50"/>
      <c r="BM9299" s="50"/>
      <c r="BN9299" s="50"/>
      <c r="BO9299" s="50"/>
      <c r="BP9299" s="50"/>
      <c r="BQ9299" s="50"/>
      <c r="BR9299" s="50"/>
      <c r="BS9299" s="50"/>
      <c r="BT9299" s="50"/>
      <c r="BU9299" s="50"/>
      <c r="BV9299" s="50"/>
      <c r="BW9299" s="50"/>
      <c r="BX9299" s="50"/>
      <c r="BY9299" s="50"/>
      <c r="BZ9299" s="50"/>
      <c r="CA9299" s="50"/>
      <c r="CB9299" s="50"/>
      <c r="CC9299" s="50"/>
      <c r="CD9299" s="50"/>
      <c r="CE9299" s="50"/>
      <c r="CF9299" s="50"/>
      <c r="CG9299" s="50"/>
      <c r="CH9299" s="50"/>
      <c r="CI9299" s="50"/>
      <c r="CJ9299" s="50"/>
      <c r="CK9299" s="50"/>
      <c r="CL9299" s="50"/>
      <c r="CM9299" s="50"/>
      <c r="CN9299" s="50"/>
      <c r="CO9299" s="50"/>
      <c r="CP9299" s="50"/>
      <c r="CQ9299" s="50"/>
      <c r="CR9299" s="50"/>
      <c r="CS9299" s="50"/>
      <c r="CT9299" s="50"/>
      <c r="CU9299" s="50"/>
      <c r="CV9299" s="50"/>
      <c r="CW9299" s="50"/>
      <c r="CX9299" s="50"/>
      <c r="CY9299" s="50"/>
      <c r="CZ9299" s="50"/>
      <c r="DA9299" s="50"/>
      <c r="DB9299" s="50"/>
      <c r="DC9299" s="50"/>
      <c r="DD9299" s="50"/>
      <c r="DE9299" s="50"/>
      <c r="DF9299" s="50"/>
      <c r="DG9299" s="50"/>
    </row>
    <row r="9300" spans="1:111" x14ac:dyDescent="0.2">
      <c r="E9300" s="181"/>
      <c r="F9300" s="192"/>
      <c r="G9300" s="192"/>
      <c r="H9300" s="50"/>
      <c r="I9300" s="50"/>
      <c r="J9300" s="50"/>
      <c r="K9300" s="50"/>
      <c r="L9300" s="50"/>
      <c r="M9300" s="50"/>
      <c r="N9300" s="50"/>
      <c r="O9300" s="50"/>
      <c r="P9300" s="50"/>
      <c r="Q9300" s="50"/>
      <c r="R9300" s="50"/>
      <c r="S9300" s="50"/>
      <c r="T9300" s="50"/>
      <c r="U9300" s="50"/>
      <c r="V9300" s="50"/>
      <c r="W9300" s="50"/>
      <c r="X9300" s="50"/>
      <c r="Y9300" s="50"/>
      <c r="Z9300" s="50"/>
      <c r="AA9300" s="50"/>
      <c r="AB9300" s="50"/>
      <c r="AC9300" s="50"/>
      <c r="AD9300" s="50"/>
      <c r="AE9300" s="50"/>
      <c r="AF9300" s="50"/>
      <c r="AG9300" s="50"/>
      <c r="AH9300" s="50"/>
      <c r="AI9300" s="50"/>
      <c r="AJ9300" s="50"/>
      <c r="AK9300" s="50"/>
      <c r="AL9300" s="50"/>
      <c r="AM9300" s="50"/>
      <c r="AN9300" s="50"/>
      <c r="AO9300" s="50"/>
      <c r="AP9300" s="50"/>
      <c r="AQ9300" s="50"/>
      <c r="AR9300" s="50"/>
      <c r="AS9300" s="50"/>
      <c r="AT9300" s="50"/>
      <c r="AU9300" s="50"/>
      <c r="AV9300" s="50"/>
      <c r="AW9300" s="50"/>
      <c r="AX9300" s="50"/>
      <c r="AY9300" s="50"/>
      <c r="AZ9300" s="50"/>
      <c r="BA9300" s="50"/>
      <c r="BB9300" s="50"/>
      <c r="BC9300" s="50"/>
      <c r="BD9300" s="50"/>
      <c r="BE9300" s="50"/>
      <c r="BF9300" s="50"/>
      <c r="BG9300" s="50"/>
      <c r="BH9300" s="50"/>
      <c r="BI9300" s="50"/>
      <c r="BJ9300" s="50"/>
      <c r="BK9300" s="50"/>
      <c r="BL9300" s="50"/>
      <c r="BM9300" s="50"/>
      <c r="BN9300" s="50"/>
      <c r="BO9300" s="50"/>
      <c r="BP9300" s="50"/>
      <c r="BQ9300" s="50"/>
      <c r="BR9300" s="50"/>
      <c r="BS9300" s="50"/>
      <c r="BT9300" s="50"/>
      <c r="BU9300" s="50"/>
      <c r="BV9300" s="50"/>
      <c r="BW9300" s="50"/>
      <c r="BX9300" s="50"/>
      <c r="BY9300" s="50"/>
      <c r="BZ9300" s="50"/>
      <c r="CA9300" s="50"/>
      <c r="CB9300" s="50"/>
      <c r="CC9300" s="50"/>
      <c r="CD9300" s="50"/>
      <c r="CE9300" s="50"/>
      <c r="CF9300" s="50"/>
      <c r="CG9300" s="50"/>
      <c r="CH9300" s="50"/>
      <c r="CI9300" s="50"/>
      <c r="CJ9300" s="50"/>
      <c r="CK9300" s="50"/>
      <c r="CL9300" s="50"/>
      <c r="CM9300" s="50"/>
      <c r="CN9300" s="50"/>
      <c r="CO9300" s="50"/>
      <c r="CP9300" s="50"/>
      <c r="CQ9300" s="50"/>
      <c r="CR9300" s="50"/>
      <c r="CS9300" s="50"/>
      <c r="CT9300" s="50"/>
      <c r="CU9300" s="50"/>
      <c r="CV9300" s="50"/>
      <c r="CW9300" s="50"/>
      <c r="CX9300" s="50"/>
      <c r="CY9300" s="50"/>
      <c r="CZ9300" s="50"/>
      <c r="DA9300" s="50"/>
      <c r="DB9300" s="50"/>
      <c r="DC9300" s="50"/>
      <c r="DD9300" s="50"/>
      <c r="DE9300" s="50"/>
      <c r="DF9300" s="50"/>
      <c r="DG9300" s="50"/>
    </row>
    <row r="9301" spans="1:111" x14ac:dyDescent="0.2">
      <c r="E9301" s="181"/>
      <c r="F9301" s="192"/>
      <c r="G9301" s="192"/>
      <c r="H9301" s="50"/>
      <c r="I9301" s="50"/>
      <c r="J9301" s="50"/>
      <c r="K9301" s="50"/>
      <c r="L9301" s="50"/>
      <c r="M9301" s="50"/>
      <c r="N9301" s="50"/>
      <c r="O9301" s="50"/>
      <c r="P9301" s="50"/>
      <c r="Q9301" s="50"/>
      <c r="R9301" s="50"/>
      <c r="S9301" s="50"/>
      <c r="T9301" s="50"/>
      <c r="U9301" s="50"/>
      <c r="V9301" s="50"/>
      <c r="W9301" s="50"/>
      <c r="X9301" s="50"/>
      <c r="Y9301" s="50"/>
      <c r="Z9301" s="50"/>
      <c r="AA9301" s="50"/>
      <c r="AB9301" s="50"/>
      <c r="AC9301" s="50"/>
      <c r="AD9301" s="50"/>
      <c r="AE9301" s="50"/>
      <c r="AF9301" s="50"/>
      <c r="AG9301" s="50"/>
      <c r="AH9301" s="50"/>
      <c r="AI9301" s="50"/>
      <c r="AJ9301" s="50"/>
      <c r="AK9301" s="50"/>
      <c r="AL9301" s="50"/>
      <c r="AM9301" s="50"/>
      <c r="AN9301" s="50"/>
      <c r="AO9301" s="50"/>
      <c r="AP9301" s="50"/>
      <c r="AQ9301" s="50"/>
      <c r="AR9301" s="50"/>
      <c r="AS9301" s="50"/>
      <c r="AT9301" s="50"/>
      <c r="AU9301" s="50"/>
      <c r="AV9301" s="50"/>
      <c r="AW9301" s="50"/>
      <c r="AX9301" s="50"/>
      <c r="AY9301" s="50"/>
      <c r="AZ9301" s="50"/>
      <c r="BA9301" s="50"/>
      <c r="BB9301" s="50"/>
      <c r="BC9301" s="50"/>
      <c r="BD9301" s="50"/>
      <c r="BE9301" s="50"/>
      <c r="BF9301" s="50"/>
      <c r="BG9301" s="50"/>
      <c r="BH9301" s="50"/>
      <c r="BI9301" s="50"/>
      <c r="BJ9301" s="50"/>
      <c r="BK9301" s="50"/>
      <c r="BL9301" s="50"/>
      <c r="BM9301" s="50"/>
      <c r="BN9301" s="50"/>
      <c r="BO9301" s="50"/>
      <c r="BP9301" s="50"/>
      <c r="BQ9301" s="50"/>
      <c r="BR9301" s="50"/>
      <c r="BS9301" s="50"/>
      <c r="BT9301" s="50"/>
      <c r="BU9301" s="50"/>
      <c r="BV9301" s="50"/>
      <c r="BW9301" s="50"/>
      <c r="BX9301" s="50"/>
      <c r="BY9301" s="50"/>
      <c r="BZ9301" s="50"/>
      <c r="CA9301" s="50"/>
      <c r="CB9301" s="50"/>
      <c r="CC9301" s="50"/>
      <c r="CD9301" s="50"/>
      <c r="CE9301" s="50"/>
      <c r="CF9301" s="50"/>
      <c r="CG9301" s="50"/>
      <c r="CH9301" s="50"/>
      <c r="CI9301" s="50"/>
      <c r="CJ9301" s="50"/>
      <c r="CK9301" s="50"/>
      <c r="CL9301" s="50"/>
      <c r="CM9301" s="50"/>
      <c r="CN9301" s="50"/>
      <c r="CO9301" s="50"/>
      <c r="CP9301" s="50"/>
      <c r="CQ9301" s="50"/>
      <c r="CR9301" s="50"/>
      <c r="CS9301" s="50"/>
      <c r="CT9301" s="50"/>
      <c r="CU9301" s="50"/>
      <c r="CV9301" s="50"/>
      <c r="CW9301" s="50"/>
      <c r="CX9301" s="50"/>
      <c r="CY9301" s="50"/>
      <c r="CZ9301" s="50"/>
      <c r="DA9301" s="50"/>
      <c r="DB9301" s="50"/>
      <c r="DC9301" s="50"/>
      <c r="DD9301" s="50"/>
      <c r="DE9301" s="50"/>
      <c r="DF9301" s="50"/>
      <c r="DG9301" s="50"/>
    </row>
    <row r="9302" spans="1:111" x14ac:dyDescent="0.2">
      <c r="E9302" s="181"/>
      <c r="F9302" s="192"/>
      <c r="G9302" s="192"/>
      <c r="H9302" s="50"/>
      <c r="I9302" s="50"/>
      <c r="J9302" s="50"/>
      <c r="K9302" s="50"/>
      <c r="L9302" s="50"/>
      <c r="M9302" s="50"/>
      <c r="N9302" s="50"/>
      <c r="O9302" s="50"/>
      <c r="P9302" s="50"/>
      <c r="Q9302" s="50"/>
      <c r="R9302" s="50"/>
      <c r="S9302" s="50"/>
      <c r="T9302" s="50"/>
      <c r="U9302" s="50"/>
      <c r="V9302" s="50"/>
      <c r="W9302" s="50"/>
      <c r="X9302" s="50"/>
      <c r="Y9302" s="50"/>
      <c r="Z9302" s="50"/>
      <c r="AA9302" s="50"/>
      <c r="AB9302" s="50"/>
      <c r="AC9302" s="50"/>
      <c r="AD9302" s="50"/>
      <c r="AE9302" s="50"/>
      <c r="AF9302" s="50"/>
      <c r="AG9302" s="50"/>
      <c r="AH9302" s="50"/>
      <c r="AI9302" s="50"/>
      <c r="AJ9302" s="50"/>
      <c r="AK9302" s="50"/>
      <c r="AL9302" s="50"/>
      <c r="AM9302" s="50"/>
      <c r="AN9302" s="50"/>
      <c r="AO9302" s="50"/>
      <c r="AP9302" s="50"/>
      <c r="AQ9302" s="50"/>
      <c r="AR9302" s="50"/>
      <c r="AS9302" s="50"/>
      <c r="AT9302" s="50"/>
      <c r="AU9302" s="50"/>
      <c r="AV9302" s="50"/>
      <c r="AW9302" s="50"/>
      <c r="AX9302" s="50"/>
      <c r="AY9302" s="50"/>
      <c r="AZ9302" s="50"/>
      <c r="BA9302" s="50"/>
      <c r="BB9302" s="50"/>
      <c r="BC9302" s="50"/>
      <c r="BD9302" s="50"/>
      <c r="BE9302" s="50"/>
      <c r="BF9302" s="50"/>
      <c r="BG9302" s="50"/>
      <c r="BH9302" s="50"/>
      <c r="BI9302" s="50"/>
      <c r="BJ9302" s="50"/>
      <c r="BK9302" s="50"/>
      <c r="BL9302" s="50"/>
      <c r="BM9302" s="50"/>
      <c r="BN9302" s="50"/>
      <c r="BO9302" s="50"/>
      <c r="BP9302" s="50"/>
      <c r="BQ9302" s="50"/>
      <c r="BR9302" s="50"/>
      <c r="BS9302" s="50"/>
      <c r="BT9302" s="50"/>
      <c r="BU9302" s="50"/>
      <c r="BV9302" s="50"/>
      <c r="BW9302" s="50"/>
      <c r="BX9302" s="50"/>
      <c r="BY9302" s="50"/>
      <c r="BZ9302" s="50"/>
      <c r="CA9302" s="50"/>
      <c r="CB9302" s="50"/>
      <c r="CC9302" s="50"/>
      <c r="CD9302" s="50"/>
      <c r="CE9302" s="50"/>
      <c r="CF9302" s="50"/>
      <c r="CG9302" s="50"/>
      <c r="CH9302" s="50"/>
      <c r="CI9302" s="50"/>
      <c r="CJ9302" s="50"/>
      <c r="CK9302" s="50"/>
      <c r="CL9302" s="50"/>
      <c r="CM9302" s="50"/>
      <c r="CN9302" s="50"/>
      <c r="CO9302" s="50"/>
      <c r="CP9302" s="50"/>
      <c r="CQ9302" s="50"/>
      <c r="CR9302" s="50"/>
      <c r="CS9302" s="50"/>
      <c r="CT9302" s="50"/>
      <c r="CU9302" s="50"/>
      <c r="CV9302" s="50"/>
      <c r="CW9302" s="50"/>
      <c r="CX9302" s="50"/>
      <c r="CY9302" s="50"/>
      <c r="CZ9302" s="50"/>
      <c r="DA9302" s="50"/>
      <c r="DB9302" s="50"/>
      <c r="DC9302" s="50"/>
      <c r="DD9302" s="50"/>
      <c r="DE9302" s="50"/>
      <c r="DF9302" s="50"/>
      <c r="DG9302" s="50"/>
    </row>
    <row r="9303" spans="1:111" x14ac:dyDescent="0.2">
      <c r="E9303" s="181"/>
      <c r="F9303" s="192"/>
      <c r="G9303" s="192"/>
      <c r="H9303" s="50"/>
      <c r="I9303" s="50"/>
      <c r="J9303" s="50"/>
      <c r="K9303" s="50"/>
      <c r="L9303" s="50"/>
      <c r="M9303" s="50"/>
      <c r="N9303" s="50"/>
      <c r="O9303" s="50"/>
      <c r="P9303" s="50"/>
      <c r="Q9303" s="50"/>
      <c r="R9303" s="50"/>
      <c r="S9303" s="50"/>
      <c r="T9303" s="50"/>
      <c r="U9303" s="50"/>
      <c r="V9303" s="50"/>
      <c r="W9303" s="50"/>
      <c r="X9303" s="50"/>
      <c r="Y9303" s="50"/>
      <c r="Z9303" s="50"/>
      <c r="AA9303" s="50"/>
      <c r="AB9303" s="50"/>
      <c r="AC9303" s="50"/>
      <c r="AD9303" s="50"/>
      <c r="AE9303" s="50"/>
      <c r="AF9303" s="50"/>
      <c r="AG9303" s="50"/>
      <c r="AH9303" s="50"/>
      <c r="AI9303" s="50"/>
      <c r="AJ9303" s="50"/>
      <c r="AK9303" s="50"/>
      <c r="AL9303" s="50"/>
      <c r="AM9303" s="50"/>
      <c r="AN9303" s="50"/>
      <c r="AO9303" s="50"/>
      <c r="AP9303" s="50"/>
      <c r="AQ9303" s="50"/>
      <c r="AR9303" s="50"/>
      <c r="AS9303" s="50"/>
      <c r="AT9303" s="50"/>
      <c r="AU9303" s="50"/>
      <c r="AV9303" s="50"/>
      <c r="AW9303" s="50"/>
      <c r="AX9303" s="50"/>
      <c r="AY9303" s="50"/>
      <c r="AZ9303" s="50"/>
      <c r="BA9303" s="50"/>
      <c r="BB9303" s="50"/>
      <c r="BC9303" s="50"/>
      <c r="BD9303" s="50"/>
      <c r="BE9303" s="50"/>
      <c r="BF9303" s="50"/>
      <c r="BG9303" s="50"/>
      <c r="BH9303" s="50"/>
      <c r="BI9303" s="50"/>
      <c r="BJ9303" s="50"/>
      <c r="BK9303" s="50"/>
      <c r="BL9303" s="50"/>
      <c r="BM9303" s="50"/>
      <c r="BN9303" s="50"/>
      <c r="BO9303" s="50"/>
      <c r="BP9303" s="50"/>
      <c r="BQ9303" s="50"/>
      <c r="BR9303" s="50"/>
      <c r="BS9303" s="50"/>
      <c r="BT9303" s="50"/>
      <c r="BU9303" s="50"/>
      <c r="BV9303" s="50"/>
      <c r="BW9303" s="50"/>
      <c r="BX9303" s="50"/>
      <c r="BY9303" s="50"/>
      <c r="BZ9303" s="50"/>
      <c r="CA9303" s="50"/>
      <c r="CB9303" s="50"/>
      <c r="CC9303" s="50"/>
      <c r="CD9303" s="50"/>
      <c r="CE9303" s="50"/>
      <c r="CF9303" s="50"/>
      <c r="CG9303" s="50"/>
      <c r="CH9303" s="50"/>
      <c r="CI9303" s="50"/>
      <c r="CJ9303" s="50"/>
      <c r="CK9303" s="50"/>
      <c r="CL9303" s="50"/>
      <c r="CM9303" s="50"/>
      <c r="CN9303" s="50"/>
      <c r="CO9303" s="50"/>
      <c r="CP9303" s="50"/>
      <c r="CQ9303" s="50"/>
      <c r="CR9303" s="50"/>
      <c r="CS9303" s="50"/>
      <c r="CT9303" s="50"/>
      <c r="CU9303" s="50"/>
      <c r="CV9303" s="50"/>
      <c r="CW9303" s="50"/>
      <c r="CX9303" s="50"/>
      <c r="CY9303" s="50"/>
      <c r="CZ9303" s="50"/>
      <c r="DA9303" s="50"/>
      <c r="DB9303" s="50"/>
      <c r="DC9303" s="50"/>
      <c r="DD9303" s="50"/>
      <c r="DE9303" s="50"/>
      <c r="DF9303" s="50"/>
      <c r="DG9303" s="50"/>
    </row>
    <row r="9304" spans="1:111" x14ac:dyDescent="0.2">
      <c r="D9304" s="54"/>
      <c r="E9304" s="181"/>
      <c r="F9304" s="192"/>
      <c r="G9304" s="192"/>
      <c r="H9304" s="50"/>
      <c r="I9304" s="50"/>
      <c r="J9304" s="50"/>
      <c r="K9304" s="50"/>
      <c r="L9304" s="50"/>
      <c r="M9304" s="50"/>
      <c r="N9304" s="50"/>
      <c r="O9304" s="50"/>
      <c r="P9304" s="50"/>
      <c r="Q9304" s="50"/>
      <c r="R9304" s="50"/>
      <c r="S9304" s="50"/>
      <c r="T9304" s="50"/>
      <c r="U9304" s="50"/>
      <c r="V9304" s="50"/>
      <c r="W9304" s="50"/>
      <c r="X9304" s="50"/>
      <c r="Y9304" s="50"/>
      <c r="Z9304" s="50"/>
      <c r="AA9304" s="50"/>
      <c r="AB9304" s="50"/>
      <c r="AC9304" s="50"/>
      <c r="AD9304" s="50"/>
      <c r="AE9304" s="50"/>
      <c r="AF9304" s="50"/>
      <c r="AG9304" s="50"/>
      <c r="AH9304" s="50"/>
      <c r="AI9304" s="50"/>
      <c r="AJ9304" s="50"/>
      <c r="AK9304" s="50"/>
      <c r="AL9304" s="50"/>
      <c r="AM9304" s="50"/>
      <c r="AN9304" s="50"/>
      <c r="AO9304" s="50"/>
      <c r="AP9304" s="50"/>
      <c r="AQ9304" s="50"/>
      <c r="AR9304" s="50"/>
      <c r="AS9304" s="50"/>
      <c r="AT9304" s="50"/>
      <c r="AU9304" s="50"/>
      <c r="AV9304" s="50"/>
      <c r="AW9304" s="50"/>
      <c r="AX9304" s="50"/>
      <c r="AY9304" s="50"/>
      <c r="AZ9304" s="50"/>
      <c r="BA9304" s="50"/>
      <c r="BB9304" s="50"/>
      <c r="BC9304" s="50"/>
      <c r="BD9304" s="50"/>
      <c r="BE9304" s="50"/>
      <c r="BF9304" s="50"/>
      <c r="BG9304" s="50"/>
      <c r="BH9304" s="50"/>
      <c r="BI9304" s="50"/>
      <c r="BJ9304" s="50"/>
      <c r="BK9304" s="50"/>
      <c r="BL9304" s="50"/>
      <c r="BM9304" s="50"/>
      <c r="BN9304" s="50"/>
      <c r="BO9304" s="50"/>
      <c r="BP9304" s="50"/>
      <c r="BQ9304" s="50"/>
      <c r="BR9304" s="50"/>
      <c r="BS9304" s="50"/>
      <c r="BT9304" s="50"/>
      <c r="BU9304" s="50"/>
      <c r="BV9304" s="50"/>
      <c r="BW9304" s="50"/>
      <c r="BX9304" s="50"/>
      <c r="BY9304" s="50"/>
      <c r="BZ9304" s="50"/>
      <c r="CA9304" s="50"/>
      <c r="CB9304" s="50"/>
      <c r="CC9304" s="50"/>
      <c r="CD9304" s="50"/>
      <c r="CE9304" s="50"/>
      <c r="CF9304" s="50"/>
      <c r="CG9304" s="50"/>
      <c r="CH9304" s="50"/>
      <c r="CI9304" s="50"/>
      <c r="CJ9304" s="50"/>
      <c r="CK9304" s="50"/>
      <c r="CL9304" s="50"/>
      <c r="CM9304" s="50"/>
      <c r="CN9304" s="50"/>
      <c r="CO9304" s="50"/>
      <c r="CP9304" s="50"/>
      <c r="CQ9304" s="50"/>
      <c r="CR9304" s="50"/>
      <c r="CS9304" s="50"/>
      <c r="CT9304" s="50"/>
      <c r="CU9304" s="50"/>
      <c r="CV9304" s="50"/>
      <c r="CW9304" s="50"/>
      <c r="CX9304" s="50"/>
      <c r="CY9304" s="50"/>
      <c r="CZ9304" s="50"/>
      <c r="DA9304" s="50"/>
      <c r="DB9304" s="50"/>
      <c r="DC9304" s="50"/>
      <c r="DD9304" s="50"/>
      <c r="DE9304" s="50"/>
      <c r="DF9304" s="50"/>
      <c r="DG9304" s="50"/>
    </row>
    <row r="9305" spans="1:111" x14ac:dyDescent="0.2">
      <c r="E9305" s="181"/>
      <c r="F9305" s="192"/>
      <c r="G9305" s="192"/>
      <c r="H9305" s="50"/>
      <c r="I9305" s="50"/>
      <c r="J9305" s="50"/>
      <c r="K9305" s="50"/>
      <c r="L9305" s="50"/>
      <c r="M9305" s="50"/>
      <c r="N9305" s="50"/>
      <c r="O9305" s="50"/>
      <c r="P9305" s="50"/>
      <c r="Q9305" s="50"/>
      <c r="R9305" s="50"/>
      <c r="S9305" s="50"/>
      <c r="T9305" s="50"/>
      <c r="U9305" s="50"/>
      <c r="V9305" s="50"/>
      <c r="W9305" s="50"/>
      <c r="X9305" s="50"/>
      <c r="Y9305" s="50"/>
      <c r="Z9305" s="50"/>
      <c r="AA9305" s="50"/>
      <c r="AB9305" s="50"/>
      <c r="AC9305" s="50"/>
      <c r="AD9305" s="50"/>
      <c r="AE9305" s="50"/>
      <c r="AF9305" s="50"/>
      <c r="AG9305" s="50"/>
      <c r="AH9305" s="50"/>
      <c r="AI9305" s="50"/>
      <c r="AJ9305" s="50"/>
      <c r="AK9305" s="50"/>
      <c r="AL9305" s="50"/>
      <c r="AM9305" s="50"/>
      <c r="AN9305" s="50"/>
      <c r="AO9305" s="50"/>
      <c r="AP9305" s="50"/>
      <c r="AQ9305" s="50"/>
      <c r="AR9305" s="50"/>
      <c r="AS9305" s="50"/>
      <c r="AT9305" s="50"/>
      <c r="AU9305" s="50"/>
      <c r="AV9305" s="50"/>
      <c r="AW9305" s="50"/>
      <c r="AX9305" s="50"/>
      <c r="AY9305" s="50"/>
      <c r="AZ9305" s="50"/>
      <c r="BA9305" s="50"/>
      <c r="BB9305" s="50"/>
      <c r="BC9305" s="50"/>
      <c r="BD9305" s="50"/>
      <c r="BE9305" s="50"/>
      <c r="BF9305" s="50"/>
      <c r="BG9305" s="50"/>
      <c r="BH9305" s="50"/>
      <c r="BI9305" s="50"/>
      <c r="BJ9305" s="50"/>
      <c r="BK9305" s="50"/>
      <c r="BL9305" s="50"/>
      <c r="BM9305" s="50"/>
      <c r="BN9305" s="50"/>
      <c r="BO9305" s="50"/>
      <c r="BP9305" s="50"/>
      <c r="BQ9305" s="50"/>
      <c r="BR9305" s="50"/>
      <c r="BS9305" s="50"/>
      <c r="BT9305" s="50"/>
      <c r="BU9305" s="50"/>
      <c r="BV9305" s="50"/>
      <c r="BW9305" s="50"/>
      <c r="BX9305" s="50"/>
      <c r="BY9305" s="50"/>
      <c r="BZ9305" s="50"/>
      <c r="CA9305" s="50"/>
      <c r="CB9305" s="50"/>
      <c r="CC9305" s="50"/>
      <c r="CD9305" s="50"/>
      <c r="CE9305" s="50"/>
      <c r="CF9305" s="50"/>
      <c r="CG9305" s="50"/>
      <c r="CH9305" s="50"/>
      <c r="CI9305" s="50"/>
      <c r="CJ9305" s="50"/>
      <c r="CK9305" s="50"/>
      <c r="CL9305" s="50"/>
      <c r="CM9305" s="50"/>
      <c r="CN9305" s="50"/>
      <c r="CO9305" s="50"/>
      <c r="CP9305" s="50"/>
      <c r="CQ9305" s="50"/>
      <c r="CR9305" s="50"/>
      <c r="CS9305" s="50"/>
      <c r="CT9305" s="50"/>
      <c r="CU9305" s="50"/>
      <c r="CV9305" s="50"/>
      <c r="CW9305" s="50"/>
      <c r="CX9305" s="50"/>
      <c r="CY9305" s="50"/>
      <c r="CZ9305" s="50"/>
      <c r="DA9305" s="50"/>
      <c r="DB9305" s="50"/>
      <c r="DC9305" s="50"/>
      <c r="DD9305" s="50"/>
      <c r="DE9305" s="50"/>
      <c r="DF9305" s="50"/>
      <c r="DG9305" s="50"/>
    </row>
    <row r="9306" spans="1:111" x14ac:dyDescent="0.2">
      <c r="A9306" s="141"/>
      <c r="B9306" s="141"/>
      <c r="C9306" s="141"/>
      <c r="D9306" s="54"/>
      <c r="E9306" s="181"/>
      <c r="F9306" s="192"/>
      <c r="G9306" s="192"/>
      <c r="H9306" s="50"/>
      <c r="I9306" s="50"/>
      <c r="J9306" s="50"/>
      <c r="K9306" s="50"/>
      <c r="L9306" s="50"/>
      <c r="M9306" s="50"/>
      <c r="N9306" s="50"/>
      <c r="O9306" s="50"/>
      <c r="P9306" s="50"/>
      <c r="Q9306" s="50"/>
      <c r="R9306" s="50"/>
      <c r="S9306" s="50"/>
      <c r="T9306" s="50"/>
      <c r="U9306" s="50"/>
      <c r="V9306" s="50"/>
      <c r="W9306" s="50"/>
      <c r="X9306" s="50"/>
      <c r="Y9306" s="50"/>
      <c r="Z9306" s="50"/>
      <c r="AA9306" s="50"/>
      <c r="AB9306" s="50"/>
      <c r="AC9306" s="50"/>
      <c r="AD9306" s="50"/>
      <c r="AE9306" s="50"/>
      <c r="AF9306" s="50"/>
      <c r="AG9306" s="50"/>
      <c r="AH9306" s="50"/>
      <c r="AI9306" s="50"/>
      <c r="AJ9306" s="50"/>
      <c r="AK9306" s="50"/>
      <c r="AL9306" s="50"/>
      <c r="AM9306" s="50"/>
      <c r="AN9306" s="50"/>
      <c r="AO9306" s="50"/>
      <c r="AP9306" s="50"/>
      <c r="AQ9306" s="50"/>
      <c r="AR9306" s="50"/>
      <c r="AS9306" s="50"/>
      <c r="AT9306" s="50"/>
      <c r="AU9306" s="50"/>
      <c r="AV9306" s="50"/>
      <c r="AW9306" s="50"/>
      <c r="AX9306" s="50"/>
      <c r="AY9306" s="50"/>
      <c r="AZ9306" s="50"/>
      <c r="BA9306" s="50"/>
      <c r="BB9306" s="50"/>
      <c r="BC9306" s="50"/>
      <c r="BD9306" s="50"/>
      <c r="BE9306" s="50"/>
      <c r="BF9306" s="50"/>
      <c r="BG9306" s="50"/>
      <c r="BH9306" s="50"/>
      <c r="BI9306" s="50"/>
      <c r="BJ9306" s="50"/>
      <c r="BK9306" s="50"/>
      <c r="BL9306" s="50"/>
      <c r="BM9306" s="50"/>
      <c r="BN9306" s="50"/>
      <c r="BO9306" s="50"/>
      <c r="BP9306" s="50"/>
      <c r="BQ9306" s="50"/>
      <c r="BR9306" s="50"/>
      <c r="BS9306" s="50"/>
      <c r="BT9306" s="50"/>
      <c r="BU9306" s="50"/>
      <c r="BV9306" s="50"/>
      <c r="BW9306" s="50"/>
      <c r="BX9306" s="50"/>
      <c r="BY9306" s="50"/>
      <c r="BZ9306" s="50"/>
      <c r="CA9306" s="50"/>
      <c r="CB9306" s="50"/>
      <c r="CC9306" s="50"/>
      <c r="CD9306" s="50"/>
      <c r="CE9306" s="50"/>
      <c r="CF9306" s="50"/>
      <c r="CG9306" s="50"/>
      <c r="CH9306" s="50"/>
      <c r="CI9306" s="50"/>
      <c r="CJ9306" s="50"/>
      <c r="CK9306" s="50"/>
      <c r="CL9306" s="50"/>
      <c r="CM9306" s="50"/>
      <c r="CN9306" s="50"/>
      <c r="CO9306" s="50"/>
      <c r="CP9306" s="50"/>
      <c r="CQ9306" s="50"/>
      <c r="CR9306" s="50"/>
      <c r="CS9306" s="50"/>
      <c r="CT9306" s="50"/>
      <c r="CU9306" s="50"/>
      <c r="CV9306" s="50"/>
      <c r="CW9306" s="50"/>
      <c r="CX9306" s="50"/>
      <c r="CY9306" s="50"/>
      <c r="CZ9306" s="50"/>
      <c r="DA9306" s="50"/>
      <c r="DB9306" s="50"/>
      <c r="DC9306" s="50"/>
      <c r="DD9306" s="50"/>
      <c r="DE9306" s="50"/>
      <c r="DF9306" s="50"/>
      <c r="DG9306" s="50"/>
    </row>
    <row r="9307" spans="1:111" x14ac:dyDescent="0.2">
      <c r="A9307" s="141"/>
      <c r="B9307" s="141"/>
      <c r="C9307" s="141"/>
      <c r="E9307" s="181"/>
      <c r="F9307" s="192"/>
      <c r="G9307" s="192"/>
      <c r="H9307" s="50"/>
      <c r="I9307" s="50"/>
      <c r="J9307" s="50"/>
      <c r="K9307" s="50"/>
      <c r="L9307" s="50"/>
      <c r="M9307" s="50"/>
      <c r="N9307" s="50"/>
      <c r="O9307" s="50"/>
      <c r="P9307" s="50"/>
      <c r="Q9307" s="50"/>
      <c r="R9307" s="50"/>
      <c r="S9307" s="50"/>
      <c r="T9307" s="50"/>
      <c r="U9307" s="50"/>
      <c r="V9307" s="50"/>
      <c r="W9307" s="50"/>
      <c r="X9307" s="50"/>
      <c r="Y9307" s="50"/>
      <c r="Z9307" s="50"/>
      <c r="AA9307" s="50"/>
      <c r="AB9307" s="50"/>
      <c r="AC9307" s="50"/>
      <c r="AD9307" s="50"/>
      <c r="AE9307" s="50"/>
      <c r="AF9307" s="50"/>
      <c r="AG9307" s="50"/>
      <c r="AH9307" s="50"/>
      <c r="AI9307" s="50"/>
      <c r="AJ9307" s="50"/>
      <c r="AK9307" s="50"/>
      <c r="AL9307" s="50"/>
      <c r="AM9307" s="50"/>
      <c r="AN9307" s="50"/>
      <c r="AO9307" s="50"/>
      <c r="AP9307" s="50"/>
      <c r="AQ9307" s="50"/>
      <c r="AR9307" s="50"/>
      <c r="AS9307" s="50"/>
      <c r="AT9307" s="50"/>
      <c r="AU9307" s="50"/>
      <c r="AV9307" s="50"/>
      <c r="AW9307" s="50"/>
      <c r="AX9307" s="50"/>
      <c r="AY9307" s="50"/>
      <c r="AZ9307" s="50"/>
      <c r="BA9307" s="50"/>
      <c r="BB9307" s="50"/>
      <c r="BC9307" s="50"/>
      <c r="BD9307" s="50"/>
      <c r="BE9307" s="50"/>
      <c r="BF9307" s="50"/>
      <c r="BG9307" s="50"/>
      <c r="BH9307" s="50"/>
      <c r="BI9307" s="50"/>
      <c r="BJ9307" s="50"/>
      <c r="BK9307" s="50"/>
      <c r="BL9307" s="50"/>
      <c r="BM9307" s="50"/>
      <c r="BN9307" s="50"/>
      <c r="BO9307" s="50"/>
      <c r="BP9307" s="50"/>
      <c r="BQ9307" s="50"/>
      <c r="BR9307" s="50"/>
      <c r="BS9307" s="50"/>
      <c r="BT9307" s="50"/>
      <c r="BU9307" s="50"/>
      <c r="BV9307" s="50"/>
      <c r="BW9307" s="50"/>
      <c r="BX9307" s="50"/>
      <c r="BY9307" s="50"/>
      <c r="BZ9307" s="50"/>
      <c r="CA9307" s="50"/>
      <c r="CB9307" s="50"/>
      <c r="CC9307" s="50"/>
      <c r="CD9307" s="50"/>
      <c r="CE9307" s="50"/>
      <c r="CF9307" s="50"/>
      <c r="CG9307" s="50"/>
      <c r="CH9307" s="50"/>
      <c r="CI9307" s="50"/>
      <c r="CJ9307" s="50"/>
      <c r="CK9307" s="50"/>
      <c r="CL9307" s="50"/>
      <c r="CM9307" s="50"/>
      <c r="CN9307" s="50"/>
      <c r="CO9307" s="50"/>
      <c r="CP9307" s="50"/>
      <c r="CQ9307" s="50"/>
      <c r="CR9307" s="50"/>
      <c r="CS9307" s="50"/>
      <c r="CT9307" s="50"/>
      <c r="CU9307" s="50"/>
      <c r="CV9307" s="50"/>
      <c r="CW9307" s="50"/>
      <c r="CX9307" s="50"/>
      <c r="CY9307" s="50"/>
      <c r="CZ9307" s="50"/>
      <c r="DA9307" s="50"/>
      <c r="DB9307" s="50"/>
      <c r="DC9307" s="50"/>
      <c r="DD9307" s="50"/>
      <c r="DE9307" s="50"/>
      <c r="DF9307" s="50"/>
      <c r="DG9307" s="50"/>
    </row>
    <row r="9308" spans="1:111" x14ac:dyDescent="0.2">
      <c r="A9308" s="141"/>
      <c r="B9308" s="141"/>
      <c r="C9308" s="141"/>
      <c r="E9308" s="181"/>
      <c r="F9308" s="192"/>
      <c r="G9308" s="192"/>
      <c r="H9308" s="50"/>
      <c r="I9308" s="50"/>
      <c r="J9308" s="50"/>
      <c r="K9308" s="50"/>
      <c r="L9308" s="50"/>
      <c r="M9308" s="50"/>
      <c r="N9308" s="50"/>
      <c r="O9308" s="50"/>
      <c r="P9308" s="50"/>
      <c r="Q9308" s="50"/>
      <c r="R9308" s="50"/>
      <c r="S9308" s="50"/>
      <c r="T9308" s="50"/>
      <c r="U9308" s="50"/>
      <c r="V9308" s="50"/>
      <c r="W9308" s="50"/>
      <c r="X9308" s="50"/>
      <c r="Y9308" s="50"/>
      <c r="Z9308" s="50"/>
      <c r="AA9308" s="50"/>
      <c r="AB9308" s="50"/>
      <c r="AC9308" s="50"/>
      <c r="AD9308" s="50"/>
      <c r="AE9308" s="50"/>
      <c r="AF9308" s="50"/>
      <c r="AG9308" s="50"/>
      <c r="AH9308" s="50"/>
      <c r="AI9308" s="50"/>
      <c r="AJ9308" s="50"/>
      <c r="AK9308" s="50"/>
      <c r="AL9308" s="50"/>
      <c r="AM9308" s="50"/>
      <c r="AN9308" s="50"/>
      <c r="AO9308" s="50"/>
      <c r="AP9308" s="50"/>
      <c r="AQ9308" s="50"/>
      <c r="AR9308" s="50"/>
      <c r="AS9308" s="50"/>
      <c r="AT9308" s="50"/>
      <c r="AU9308" s="50"/>
      <c r="AV9308" s="50"/>
      <c r="AW9308" s="50"/>
      <c r="AX9308" s="50"/>
      <c r="AY9308" s="50"/>
      <c r="AZ9308" s="50"/>
      <c r="BA9308" s="50"/>
      <c r="BB9308" s="50"/>
      <c r="BC9308" s="50"/>
      <c r="BD9308" s="50"/>
      <c r="BE9308" s="50"/>
      <c r="BF9308" s="50"/>
      <c r="BG9308" s="50"/>
      <c r="BH9308" s="50"/>
      <c r="BI9308" s="50"/>
      <c r="BJ9308" s="50"/>
      <c r="BK9308" s="50"/>
      <c r="BL9308" s="50"/>
      <c r="BM9308" s="50"/>
      <c r="BN9308" s="50"/>
      <c r="BO9308" s="50"/>
      <c r="BP9308" s="50"/>
      <c r="BQ9308" s="50"/>
      <c r="BR9308" s="50"/>
      <c r="BS9308" s="50"/>
      <c r="BT9308" s="50"/>
      <c r="BU9308" s="50"/>
      <c r="BV9308" s="50"/>
      <c r="BW9308" s="50"/>
      <c r="BX9308" s="50"/>
      <c r="BY9308" s="50"/>
      <c r="BZ9308" s="50"/>
      <c r="CA9308" s="50"/>
      <c r="CB9308" s="50"/>
      <c r="CC9308" s="50"/>
      <c r="CD9308" s="50"/>
      <c r="CE9308" s="50"/>
      <c r="CF9308" s="50"/>
      <c r="CG9308" s="50"/>
      <c r="CH9308" s="50"/>
      <c r="CI9308" s="50"/>
      <c r="CJ9308" s="50"/>
      <c r="CK9308" s="50"/>
      <c r="CL9308" s="50"/>
      <c r="CM9308" s="50"/>
      <c r="CN9308" s="50"/>
      <c r="CO9308" s="50"/>
      <c r="CP9308" s="50"/>
      <c r="CQ9308" s="50"/>
      <c r="CR9308" s="50"/>
      <c r="CS9308" s="50"/>
      <c r="CT9308" s="50"/>
      <c r="CU9308" s="50"/>
      <c r="CV9308" s="50"/>
      <c r="CW9308" s="50"/>
      <c r="CX9308" s="50"/>
      <c r="CY9308" s="50"/>
      <c r="CZ9308" s="50"/>
      <c r="DA9308" s="50"/>
      <c r="DB9308" s="50"/>
      <c r="DC9308" s="50"/>
      <c r="DD9308" s="50"/>
      <c r="DE9308" s="50"/>
      <c r="DF9308" s="50"/>
      <c r="DG9308" s="50"/>
    </row>
    <row r="9309" spans="1:111" x14ac:dyDescent="0.2">
      <c r="A9309" s="141"/>
      <c r="B9309" s="141"/>
      <c r="C9309" s="141"/>
      <c r="E9309" s="181"/>
      <c r="F9309" s="192"/>
      <c r="G9309" s="192"/>
      <c r="H9309" s="50"/>
      <c r="I9309" s="50"/>
      <c r="J9309" s="50"/>
      <c r="K9309" s="50"/>
      <c r="L9309" s="50"/>
      <c r="M9309" s="50"/>
      <c r="N9309" s="50"/>
      <c r="O9309" s="50"/>
      <c r="P9309" s="50"/>
      <c r="Q9309" s="50"/>
      <c r="R9309" s="50"/>
      <c r="S9309" s="50"/>
      <c r="T9309" s="50"/>
      <c r="U9309" s="50"/>
      <c r="V9309" s="50"/>
      <c r="W9309" s="50"/>
      <c r="X9309" s="50"/>
      <c r="Y9309" s="50"/>
      <c r="Z9309" s="50"/>
      <c r="AA9309" s="50"/>
      <c r="AB9309" s="50"/>
      <c r="AC9309" s="50"/>
      <c r="AD9309" s="50"/>
      <c r="AE9309" s="50"/>
      <c r="AF9309" s="50"/>
      <c r="AG9309" s="50"/>
      <c r="AH9309" s="50"/>
      <c r="AI9309" s="50"/>
      <c r="AJ9309" s="50"/>
      <c r="AK9309" s="50"/>
      <c r="AL9309" s="50"/>
      <c r="AM9309" s="50"/>
      <c r="AN9309" s="50"/>
      <c r="AO9309" s="50"/>
      <c r="AP9309" s="50"/>
      <c r="AQ9309" s="50"/>
      <c r="AR9309" s="50"/>
      <c r="AS9309" s="50"/>
      <c r="AT9309" s="50"/>
      <c r="AU9309" s="50"/>
      <c r="AV9309" s="50"/>
      <c r="AW9309" s="50"/>
      <c r="AX9309" s="50"/>
      <c r="AY9309" s="50"/>
      <c r="AZ9309" s="50"/>
      <c r="BA9309" s="50"/>
      <c r="BB9309" s="50"/>
      <c r="BC9309" s="50"/>
      <c r="BD9309" s="50"/>
      <c r="BE9309" s="50"/>
      <c r="BF9309" s="50"/>
      <c r="BG9309" s="50"/>
      <c r="BH9309" s="50"/>
      <c r="BI9309" s="50"/>
      <c r="BJ9309" s="50"/>
      <c r="BK9309" s="50"/>
      <c r="BL9309" s="50"/>
      <c r="BM9309" s="50"/>
      <c r="BN9309" s="50"/>
      <c r="BO9309" s="50"/>
      <c r="BP9309" s="50"/>
      <c r="BQ9309" s="50"/>
      <c r="BR9309" s="50"/>
      <c r="BS9309" s="50"/>
      <c r="BT9309" s="50"/>
      <c r="BU9309" s="50"/>
      <c r="BV9309" s="50"/>
      <c r="BW9309" s="50"/>
      <c r="BX9309" s="50"/>
      <c r="BY9309" s="50"/>
      <c r="BZ9309" s="50"/>
      <c r="CA9309" s="50"/>
      <c r="CB9309" s="50"/>
      <c r="CC9309" s="50"/>
      <c r="CD9309" s="50"/>
      <c r="CE9309" s="50"/>
      <c r="CF9309" s="50"/>
      <c r="CG9309" s="50"/>
      <c r="CH9309" s="50"/>
      <c r="CI9309" s="50"/>
      <c r="CJ9309" s="50"/>
      <c r="CK9309" s="50"/>
      <c r="CL9309" s="50"/>
      <c r="CM9309" s="50"/>
      <c r="CN9309" s="50"/>
      <c r="CO9309" s="50"/>
      <c r="CP9309" s="50"/>
      <c r="CQ9309" s="50"/>
      <c r="CR9309" s="50"/>
      <c r="CS9309" s="50"/>
      <c r="CT9309" s="50"/>
      <c r="CU9309" s="50"/>
      <c r="CV9309" s="50"/>
      <c r="CW9309" s="50"/>
      <c r="CX9309" s="50"/>
      <c r="CY9309" s="50"/>
      <c r="CZ9309" s="50"/>
      <c r="DA9309" s="50"/>
      <c r="DB9309" s="50"/>
      <c r="DC9309" s="50"/>
      <c r="DD9309" s="50"/>
      <c r="DE9309" s="50"/>
      <c r="DF9309" s="50"/>
      <c r="DG9309" s="50"/>
    </row>
    <row r="9310" spans="1:111" x14ac:dyDescent="0.2">
      <c r="A9310" s="141"/>
      <c r="B9310" s="141"/>
      <c r="C9310" s="141"/>
      <c r="E9310" s="181"/>
      <c r="F9310" s="192"/>
      <c r="G9310" s="192"/>
      <c r="H9310" s="50"/>
      <c r="I9310" s="50"/>
      <c r="J9310" s="50"/>
      <c r="K9310" s="50"/>
      <c r="L9310" s="50"/>
      <c r="M9310" s="50"/>
      <c r="N9310" s="50"/>
      <c r="O9310" s="50"/>
      <c r="P9310" s="50"/>
      <c r="Q9310" s="50"/>
      <c r="R9310" s="50"/>
      <c r="S9310" s="50"/>
      <c r="T9310" s="50"/>
      <c r="U9310" s="50"/>
      <c r="V9310" s="50"/>
      <c r="W9310" s="50"/>
      <c r="X9310" s="50"/>
      <c r="Y9310" s="50"/>
      <c r="Z9310" s="50"/>
      <c r="AA9310" s="50"/>
      <c r="AB9310" s="50"/>
      <c r="AC9310" s="50"/>
      <c r="AD9310" s="50"/>
      <c r="AE9310" s="50"/>
      <c r="AF9310" s="50"/>
      <c r="AG9310" s="50"/>
      <c r="AH9310" s="50"/>
      <c r="AI9310" s="50"/>
      <c r="AJ9310" s="50"/>
      <c r="AK9310" s="50"/>
      <c r="AL9310" s="50"/>
      <c r="AM9310" s="50"/>
      <c r="AN9310" s="50"/>
      <c r="AO9310" s="50"/>
      <c r="AP9310" s="50"/>
      <c r="AQ9310" s="50"/>
      <c r="AR9310" s="50"/>
      <c r="AS9310" s="50"/>
      <c r="AT9310" s="50"/>
      <c r="AU9310" s="50"/>
      <c r="AV9310" s="50"/>
      <c r="AW9310" s="50"/>
      <c r="AX9310" s="50"/>
      <c r="AY9310" s="50"/>
      <c r="AZ9310" s="50"/>
      <c r="BA9310" s="50"/>
      <c r="BB9310" s="50"/>
      <c r="BC9310" s="50"/>
      <c r="BD9310" s="50"/>
      <c r="BE9310" s="50"/>
      <c r="BF9310" s="50"/>
      <c r="BG9310" s="50"/>
      <c r="BH9310" s="50"/>
      <c r="BI9310" s="50"/>
      <c r="BJ9310" s="50"/>
      <c r="BK9310" s="50"/>
      <c r="BL9310" s="50"/>
      <c r="BM9310" s="50"/>
      <c r="BN9310" s="50"/>
      <c r="BO9310" s="50"/>
      <c r="BP9310" s="50"/>
      <c r="BQ9310" s="50"/>
      <c r="BR9310" s="50"/>
      <c r="BS9310" s="50"/>
      <c r="BT9310" s="50"/>
      <c r="BU9310" s="50"/>
      <c r="BV9310" s="50"/>
      <c r="BW9310" s="50"/>
      <c r="BX9310" s="50"/>
      <c r="BY9310" s="50"/>
      <c r="BZ9310" s="50"/>
      <c r="CA9310" s="50"/>
      <c r="CB9310" s="50"/>
      <c r="CC9310" s="50"/>
      <c r="CD9310" s="50"/>
      <c r="CE9310" s="50"/>
      <c r="CF9310" s="50"/>
      <c r="CG9310" s="50"/>
      <c r="CH9310" s="50"/>
      <c r="CI9310" s="50"/>
      <c r="CJ9310" s="50"/>
      <c r="CK9310" s="50"/>
      <c r="CL9310" s="50"/>
      <c r="CM9310" s="50"/>
      <c r="CN9310" s="50"/>
      <c r="CO9310" s="50"/>
      <c r="CP9310" s="50"/>
      <c r="CQ9310" s="50"/>
      <c r="CR9310" s="50"/>
      <c r="CS9310" s="50"/>
      <c r="CT9310" s="50"/>
      <c r="CU9310" s="50"/>
      <c r="CV9310" s="50"/>
      <c r="CW9310" s="50"/>
      <c r="CX9310" s="50"/>
      <c r="CY9310" s="50"/>
      <c r="CZ9310" s="50"/>
      <c r="DA9310" s="50"/>
      <c r="DB9310" s="50"/>
      <c r="DC9310" s="50"/>
      <c r="DD9310" s="50"/>
      <c r="DE9310" s="50"/>
      <c r="DF9310" s="50"/>
      <c r="DG9310" s="50"/>
    </row>
    <row r="9311" spans="1:111" x14ac:dyDescent="0.2">
      <c r="A9311" s="141"/>
      <c r="B9311" s="141"/>
      <c r="C9311" s="141"/>
      <c r="E9311" s="181"/>
      <c r="F9311" s="192"/>
      <c r="G9311" s="192"/>
      <c r="H9311" s="50"/>
      <c r="I9311" s="50"/>
      <c r="J9311" s="50"/>
      <c r="K9311" s="50"/>
      <c r="L9311" s="50"/>
      <c r="M9311" s="50"/>
      <c r="N9311" s="50"/>
      <c r="O9311" s="50"/>
      <c r="P9311" s="50"/>
      <c r="Q9311" s="50"/>
      <c r="R9311" s="50"/>
      <c r="S9311" s="50"/>
      <c r="T9311" s="50"/>
      <c r="U9311" s="50"/>
      <c r="V9311" s="50"/>
      <c r="W9311" s="50"/>
      <c r="X9311" s="50"/>
      <c r="Y9311" s="50"/>
      <c r="Z9311" s="50"/>
      <c r="AA9311" s="50"/>
      <c r="AB9311" s="50"/>
      <c r="AC9311" s="50"/>
      <c r="AD9311" s="50"/>
      <c r="AE9311" s="50"/>
      <c r="AF9311" s="50"/>
      <c r="AG9311" s="50"/>
      <c r="AH9311" s="50"/>
      <c r="AI9311" s="50"/>
      <c r="AJ9311" s="50"/>
      <c r="AK9311" s="50"/>
      <c r="AL9311" s="50"/>
      <c r="AM9311" s="50"/>
      <c r="AN9311" s="50"/>
      <c r="AO9311" s="50"/>
      <c r="AP9311" s="50"/>
      <c r="AQ9311" s="50"/>
      <c r="AR9311" s="50"/>
      <c r="AS9311" s="50"/>
      <c r="AT9311" s="50"/>
      <c r="AU9311" s="50"/>
      <c r="AV9311" s="50"/>
      <c r="AW9311" s="50"/>
      <c r="AX9311" s="50"/>
      <c r="AY9311" s="50"/>
      <c r="AZ9311" s="50"/>
      <c r="BA9311" s="50"/>
      <c r="BB9311" s="50"/>
      <c r="BC9311" s="50"/>
      <c r="BD9311" s="50"/>
      <c r="BE9311" s="50"/>
      <c r="BF9311" s="50"/>
      <c r="BG9311" s="50"/>
      <c r="BH9311" s="50"/>
      <c r="BI9311" s="50"/>
      <c r="BJ9311" s="50"/>
      <c r="BK9311" s="50"/>
      <c r="BL9311" s="50"/>
      <c r="BM9311" s="50"/>
      <c r="BN9311" s="50"/>
      <c r="BO9311" s="50"/>
      <c r="BP9311" s="50"/>
      <c r="BQ9311" s="50"/>
      <c r="BR9311" s="50"/>
      <c r="BS9311" s="50"/>
      <c r="BT9311" s="50"/>
      <c r="BU9311" s="50"/>
      <c r="BV9311" s="50"/>
      <c r="BW9311" s="50"/>
      <c r="BX9311" s="50"/>
      <c r="BY9311" s="50"/>
      <c r="BZ9311" s="50"/>
      <c r="CA9311" s="50"/>
      <c r="CB9311" s="50"/>
      <c r="CC9311" s="50"/>
      <c r="CD9311" s="50"/>
      <c r="CE9311" s="50"/>
      <c r="CF9311" s="50"/>
      <c r="CG9311" s="50"/>
      <c r="CH9311" s="50"/>
      <c r="CI9311" s="50"/>
      <c r="CJ9311" s="50"/>
      <c r="CK9311" s="50"/>
      <c r="CL9311" s="50"/>
      <c r="CM9311" s="50"/>
      <c r="CN9311" s="50"/>
      <c r="CO9311" s="50"/>
      <c r="CP9311" s="50"/>
      <c r="CQ9311" s="50"/>
      <c r="CR9311" s="50"/>
      <c r="CS9311" s="50"/>
      <c r="CT9311" s="50"/>
      <c r="CU9311" s="50"/>
      <c r="CV9311" s="50"/>
      <c r="CW9311" s="50"/>
      <c r="CX9311" s="50"/>
      <c r="CY9311" s="50"/>
      <c r="CZ9311" s="50"/>
      <c r="DA9311" s="50"/>
      <c r="DB9311" s="50"/>
      <c r="DC9311" s="50"/>
      <c r="DD9311" s="50"/>
      <c r="DE9311" s="50"/>
      <c r="DF9311" s="50"/>
      <c r="DG9311" s="50"/>
    </row>
    <row r="9312" spans="1:111" x14ac:dyDescent="0.2">
      <c r="A9312" s="141"/>
      <c r="B9312" s="141"/>
      <c r="C9312" s="141"/>
      <c r="E9312" s="181"/>
      <c r="F9312" s="192"/>
      <c r="G9312" s="192"/>
      <c r="H9312" s="50"/>
      <c r="I9312" s="50"/>
      <c r="J9312" s="50"/>
      <c r="K9312" s="50"/>
      <c r="L9312" s="50"/>
      <c r="M9312" s="50"/>
      <c r="N9312" s="50"/>
      <c r="O9312" s="50"/>
      <c r="P9312" s="50"/>
      <c r="Q9312" s="50"/>
      <c r="R9312" s="50"/>
      <c r="S9312" s="50"/>
      <c r="T9312" s="50"/>
      <c r="U9312" s="50"/>
      <c r="V9312" s="50"/>
      <c r="W9312" s="50"/>
      <c r="X9312" s="50"/>
      <c r="Y9312" s="50"/>
      <c r="Z9312" s="50"/>
      <c r="AA9312" s="50"/>
      <c r="AB9312" s="50"/>
      <c r="AC9312" s="50"/>
      <c r="AD9312" s="50"/>
      <c r="AE9312" s="50"/>
      <c r="AF9312" s="50"/>
      <c r="AG9312" s="50"/>
      <c r="AH9312" s="50"/>
      <c r="AI9312" s="50"/>
      <c r="AJ9312" s="50"/>
      <c r="AK9312" s="50"/>
      <c r="AL9312" s="50"/>
      <c r="AM9312" s="50"/>
      <c r="AN9312" s="50"/>
      <c r="AO9312" s="50"/>
      <c r="AP9312" s="50"/>
      <c r="AQ9312" s="50"/>
      <c r="AR9312" s="50"/>
      <c r="AS9312" s="50"/>
      <c r="AT9312" s="50"/>
      <c r="AU9312" s="50"/>
      <c r="AV9312" s="50"/>
      <c r="AW9312" s="50"/>
      <c r="AX9312" s="50"/>
      <c r="AY9312" s="50"/>
      <c r="AZ9312" s="50"/>
      <c r="BA9312" s="50"/>
      <c r="BB9312" s="50"/>
      <c r="BC9312" s="50"/>
      <c r="BD9312" s="50"/>
      <c r="BE9312" s="50"/>
      <c r="BF9312" s="50"/>
      <c r="BG9312" s="50"/>
      <c r="BH9312" s="50"/>
      <c r="BI9312" s="50"/>
      <c r="BJ9312" s="50"/>
      <c r="BK9312" s="50"/>
      <c r="BL9312" s="50"/>
      <c r="BM9312" s="50"/>
      <c r="BN9312" s="50"/>
      <c r="BO9312" s="50"/>
      <c r="BP9312" s="50"/>
      <c r="BQ9312" s="50"/>
      <c r="BR9312" s="50"/>
      <c r="BS9312" s="50"/>
      <c r="BT9312" s="50"/>
      <c r="BU9312" s="50"/>
      <c r="BV9312" s="50"/>
      <c r="BW9312" s="50"/>
      <c r="BX9312" s="50"/>
      <c r="BY9312" s="50"/>
      <c r="BZ9312" s="50"/>
      <c r="CA9312" s="50"/>
      <c r="CB9312" s="50"/>
      <c r="CC9312" s="50"/>
      <c r="CD9312" s="50"/>
      <c r="CE9312" s="50"/>
      <c r="CF9312" s="50"/>
      <c r="CG9312" s="50"/>
      <c r="CH9312" s="50"/>
      <c r="CI9312" s="50"/>
      <c r="CJ9312" s="50"/>
      <c r="CK9312" s="50"/>
      <c r="CL9312" s="50"/>
      <c r="CM9312" s="50"/>
      <c r="CN9312" s="50"/>
      <c r="CO9312" s="50"/>
      <c r="CP9312" s="50"/>
      <c r="CQ9312" s="50"/>
      <c r="CR9312" s="50"/>
      <c r="CS9312" s="50"/>
      <c r="CT9312" s="50"/>
      <c r="CU9312" s="50"/>
      <c r="CV9312" s="50"/>
      <c r="CW9312" s="50"/>
      <c r="CX9312" s="50"/>
      <c r="CY9312" s="50"/>
      <c r="CZ9312" s="50"/>
      <c r="DA9312" s="50"/>
      <c r="DB9312" s="50"/>
      <c r="DC9312" s="50"/>
      <c r="DD9312" s="50"/>
      <c r="DE9312" s="50"/>
      <c r="DF9312" s="50"/>
      <c r="DG9312" s="50"/>
    </row>
    <row r="9313" spans="1:111" x14ac:dyDescent="0.2">
      <c r="A9313" s="141"/>
      <c r="B9313" s="141"/>
      <c r="C9313" s="141"/>
      <c r="E9313" s="181"/>
      <c r="F9313" s="192"/>
      <c r="G9313" s="192"/>
      <c r="H9313" s="50"/>
      <c r="I9313" s="50"/>
      <c r="J9313" s="50"/>
      <c r="K9313" s="50"/>
      <c r="L9313" s="50"/>
      <c r="M9313" s="50"/>
      <c r="N9313" s="50"/>
      <c r="O9313" s="50"/>
      <c r="P9313" s="50"/>
      <c r="Q9313" s="50"/>
      <c r="R9313" s="50"/>
      <c r="S9313" s="50"/>
      <c r="T9313" s="50"/>
      <c r="U9313" s="50"/>
      <c r="V9313" s="50"/>
      <c r="W9313" s="50"/>
      <c r="X9313" s="50"/>
      <c r="Y9313" s="50"/>
      <c r="Z9313" s="50"/>
      <c r="AA9313" s="50"/>
      <c r="AB9313" s="50"/>
      <c r="AC9313" s="50"/>
      <c r="AD9313" s="50"/>
      <c r="AE9313" s="50"/>
      <c r="AF9313" s="50"/>
      <c r="AG9313" s="50"/>
      <c r="AH9313" s="50"/>
      <c r="AI9313" s="50"/>
      <c r="AJ9313" s="50"/>
      <c r="AK9313" s="50"/>
      <c r="AL9313" s="50"/>
      <c r="AM9313" s="50"/>
      <c r="AN9313" s="50"/>
      <c r="AO9313" s="50"/>
      <c r="AP9313" s="50"/>
      <c r="AQ9313" s="50"/>
      <c r="AR9313" s="50"/>
      <c r="AS9313" s="50"/>
      <c r="AT9313" s="50"/>
      <c r="AU9313" s="50"/>
      <c r="AV9313" s="50"/>
      <c r="AW9313" s="50"/>
      <c r="AX9313" s="50"/>
      <c r="AY9313" s="50"/>
      <c r="AZ9313" s="50"/>
      <c r="BA9313" s="50"/>
      <c r="BB9313" s="50"/>
      <c r="BC9313" s="50"/>
      <c r="BD9313" s="50"/>
      <c r="BE9313" s="50"/>
      <c r="BF9313" s="50"/>
      <c r="BG9313" s="50"/>
      <c r="BH9313" s="50"/>
      <c r="BI9313" s="50"/>
      <c r="BJ9313" s="50"/>
      <c r="BK9313" s="50"/>
      <c r="BL9313" s="50"/>
      <c r="BM9313" s="50"/>
      <c r="BN9313" s="50"/>
      <c r="BO9313" s="50"/>
      <c r="BP9313" s="50"/>
      <c r="BQ9313" s="50"/>
      <c r="BR9313" s="50"/>
      <c r="BS9313" s="50"/>
      <c r="BT9313" s="50"/>
      <c r="BU9313" s="50"/>
      <c r="BV9313" s="50"/>
      <c r="BW9313" s="50"/>
      <c r="BX9313" s="50"/>
      <c r="BY9313" s="50"/>
      <c r="BZ9313" s="50"/>
      <c r="CA9313" s="50"/>
      <c r="CB9313" s="50"/>
      <c r="CC9313" s="50"/>
      <c r="CD9313" s="50"/>
      <c r="CE9313" s="50"/>
      <c r="CF9313" s="50"/>
      <c r="CG9313" s="50"/>
      <c r="CH9313" s="50"/>
      <c r="CI9313" s="50"/>
      <c r="CJ9313" s="50"/>
      <c r="CK9313" s="50"/>
      <c r="CL9313" s="50"/>
      <c r="CM9313" s="50"/>
      <c r="CN9313" s="50"/>
      <c r="CO9313" s="50"/>
      <c r="CP9313" s="50"/>
      <c r="CQ9313" s="50"/>
      <c r="CR9313" s="50"/>
      <c r="CS9313" s="50"/>
      <c r="CT9313" s="50"/>
      <c r="CU9313" s="50"/>
      <c r="CV9313" s="50"/>
      <c r="CW9313" s="50"/>
      <c r="CX9313" s="50"/>
      <c r="CY9313" s="50"/>
      <c r="CZ9313" s="50"/>
      <c r="DA9313" s="50"/>
      <c r="DB9313" s="50"/>
      <c r="DC9313" s="50"/>
      <c r="DD9313" s="50"/>
      <c r="DE9313" s="50"/>
      <c r="DF9313" s="50"/>
      <c r="DG9313" s="50"/>
    </row>
    <row r="9314" spans="1:111" x14ac:dyDescent="0.2">
      <c r="A9314" s="141"/>
      <c r="B9314" s="141"/>
      <c r="C9314" s="141"/>
      <c r="E9314" s="181"/>
      <c r="F9314" s="192"/>
      <c r="G9314" s="192"/>
      <c r="H9314" s="50"/>
      <c r="I9314" s="50"/>
      <c r="J9314" s="50"/>
      <c r="K9314" s="50"/>
      <c r="L9314" s="50"/>
      <c r="M9314" s="50"/>
      <c r="N9314" s="50"/>
      <c r="O9314" s="50"/>
      <c r="P9314" s="50"/>
      <c r="Q9314" s="50"/>
      <c r="R9314" s="50"/>
      <c r="S9314" s="50"/>
      <c r="T9314" s="50"/>
      <c r="U9314" s="50"/>
      <c r="V9314" s="50"/>
      <c r="W9314" s="50"/>
      <c r="X9314" s="50"/>
      <c r="Y9314" s="50"/>
      <c r="Z9314" s="50"/>
      <c r="AA9314" s="50"/>
      <c r="AB9314" s="50"/>
      <c r="AC9314" s="50"/>
      <c r="AD9314" s="50"/>
      <c r="AE9314" s="50"/>
      <c r="AF9314" s="50"/>
      <c r="AG9314" s="50"/>
      <c r="AH9314" s="50"/>
      <c r="AI9314" s="50"/>
      <c r="AJ9314" s="50"/>
      <c r="AK9314" s="50"/>
      <c r="AL9314" s="50"/>
      <c r="AM9314" s="50"/>
      <c r="AN9314" s="50"/>
      <c r="AO9314" s="50"/>
      <c r="AP9314" s="50"/>
      <c r="AQ9314" s="50"/>
      <c r="AR9314" s="50"/>
      <c r="AS9314" s="50"/>
      <c r="AT9314" s="50"/>
      <c r="AU9314" s="50"/>
      <c r="AV9314" s="50"/>
      <c r="AW9314" s="50"/>
      <c r="AX9314" s="50"/>
      <c r="AY9314" s="50"/>
      <c r="AZ9314" s="50"/>
      <c r="BA9314" s="50"/>
      <c r="BB9314" s="50"/>
      <c r="BC9314" s="50"/>
      <c r="BD9314" s="50"/>
      <c r="BE9314" s="50"/>
      <c r="BF9314" s="50"/>
      <c r="BG9314" s="50"/>
      <c r="BH9314" s="50"/>
      <c r="BI9314" s="50"/>
      <c r="BJ9314" s="50"/>
      <c r="BK9314" s="50"/>
      <c r="BL9314" s="50"/>
      <c r="BM9314" s="50"/>
      <c r="BN9314" s="50"/>
      <c r="BO9314" s="50"/>
      <c r="BP9314" s="50"/>
      <c r="BQ9314" s="50"/>
      <c r="BR9314" s="50"/>
      <c r="BS9314" s="50"/>
      <c r="BT9314" s="50"/>
      <c r="BU9314" s="50"/>
      <c r="BV9314" s="50"/>
      <c r="BW9314" s="50"/>
      <c r="BX9314" s="50"/>
      <c r="BY9314" s="50"/>
      <c r="BZ9314" s="50"/>
      <c r="CA9314" s="50"/>
      <c r="CB9314" s="50"/>
      <c r="CC9314" s="50"/>
      <c r="CD9314" s="50"/>
      <c r="CE9314" s="50"/>
      <c r="CF9314" s="50"/>
      <c r="CG9314" s="50"/>
      <c r="CH9314" s="50"/>
      <c r="CI9314" s="50"/>
      <c r="CJ9314" s="50"/>
      <c r="CK9314" s="50"/>
      <c r="CL9314" s="50"/>
      <c r="CM9314" s="50"/>
      <c r="CN9314" s="50"/>
      <c r="CO9314" s="50"/>
      <c r="CP9314" s="50"/>
      <c r="CQ9314" s="50"/>
      <c r="CR9314" s="50"/>
      <c r="CS9314" s="50"/>
      <c r="CT9314" s="50"/>
      <c r="CU9314" s="50"/>
      <c r="CV9314" s="50"/>
      <c r="CW9314" s="50"/>
      <c r="CX9314" s="50"/>
      <c r="CY9314" s="50"/>
      <c r="CZ9314" s="50"/>
      <c r="DA9314" s="50"/>
      <c r="DB9314" s="50"/>
      <c r="DC9314" s="50"/>
      <c r="DD9314" s="50"/>
      <c r="DE9314" s="50"/>
      <c r="DF9314" s="50"/>
      <c r="DG9314" s="50"/>
    </row>
    <row r="9315" spans="1:111" x14ac:dyDescent="0.2">
      <c r="A9315" s="141"/>
      <c r="B9315" s="141"/>
      <c r="C9315" s="141"/>
      <c r="E9315" s="181"/>
      <c r="F9315" s="192"/>
      <c r="G9315" s="192"/>
      <c r="H9315" s="50"/>
      <c r="I9315" s="50"/>
      <c r="J9315" s="50"/>
      <c r="K9315" s="50"/>
      <c r="L9315" s="50"/>
      <c r="M9315" s="50"/>
      <c r="N9315" s="50"/>
      <c r="O9315" s="50"/>
      <c r="P9315" s="50"/>
      <c r="Q9315" s="50"/>
      <c r="R9315" s="50"/>
      <c r="S9315" s="50"/>
      <c r="T9315" s="50"/>
      <c r="U9315" s="50"/>
      <c r="V9315" s="50"/>
      <c r="W9315" s="50"/>
      <c r="X9315" s="50"/>
      <c r="Y9315" s="50"/>
      <c r="Z9315" s="50"/>
      <c r="AA9315" s="50"/>
      <c r="AB9315" s="50"/>
      <c r="AC9315" s="50"/>
      <c r="AD9315" s="50"/>
      <c r="AE9315" s="50"/>
      <c r="AF9315" s="50"/>
      <c r="AG9315" s="50"/>
      <c r="AH9315" s="50"/>
      <c r="AI9315" s="50"/>
      <c r="AJ9315" s="50"/>
      <c r="AK9315" s="50"/>
      <c r="AL9315" s="50"/>
      <c r="AM9315" s="50"/>
      <c r="AN9315" s="50"/>
      <c r="AO9315" s="50"/>
      <c r="AP9315" s="50"/>
      <c r="AQ9315" s="50"/>
      <c r="AR9315" s="50"/>
      <c r="AS9315" s="50"/>
      <c r="AT9315" s="50"/>
      <c r="AU9315" s="50"/>
      <c r="AV9315" s="50"/>
      <c r="AW9315" s="50"/>
      <c r="AX9315" s="50"/>
      <c r="AY9315" s="50"/>
      <c r="AZ9315" s="50"/>
      <c r="BA9315" s="50"/>
      <c r="BB9315" s="50"/>
      <c r="BC9315" s="50"/>
      <c r="BD9315" s="50"/>
      <c r="BE9315" s="50"/>
      <c r="BF9315" s="50"/>
      <c r="BG9315" s="50"/>
      <c r="BH9315" s="50"/>
      <c r="BI9315" s="50"/>
      <c r="BJ9315" s="50"/>
      <c r="BK9315" s="50"/>
      <c r="BL9315" s="50"/>
      <c r="BM9315" s="50"/>
      <c r="BN9315" s="50"/>
      <c r="BO9315" s="50"/>
      <c r="BP9315" s="50"/>
      <c r="BQ9315" s="50"/>
      <c r="BR9315" s="50"/>
      <c r="BS9315" s="50"/>
      <c r="BT9315" s="50"/>
      <c r="BU9315" s="50"/>
      <c r="BV9315" s="50"/>
      <c r="BW9315" s="50"/>
      <c r="BX9315" s="50"/>
      <c r="BY9315" s="50"/>
      <c r="BZ9315" s="50"/>
      <c r="CA9315" s="50"/>
      <c r="CB9315" s="50"/>
      <c r="CC9315" s="50"/>
      <c r="CD9315" s="50"/>
      <c r="CE9315" s="50"/>
      <c r="CF9315" s="50"/>
      <c r="CG9315" s="50"/>
      <c r="CH9315" s="50"/>
      <c r="CI9315" s="50"/>
      <c r="CJ9315" s="50"/>
      <c r="CK9315" s="50"/>
      <c r="CL9315" s="50"/>
      <c r="CM9315" s="50"/>
      <c r="CN9315" s="50"/>
      <c r="CO9315" s="50"/>
      <c r="CP9315" s="50"/>
      <c r="CQ9315" s="50"/>
      <c r="CR9315" s="50"/>
      <c r="CS9315" s="50"/>
      <c r="CT9315" s="50"/>
      <c r="CU9315" s="50"/>
      <c r="CV9315" s="50"/>
      <c r="CW9315" s="50"/>
      <c r="CX9315" s="50"/>
      <c r="CY9315" s="50"/>
      <c r="CZ9315" s="50"/>
      <c r="DA9315" s="50"/>
      <c r="DB9315" s="50"/>
      <c r="DC9315" s="50"/>
      <c r="DD9315" s="50"/>
      <c r="DE9315" s="50"/>
      <c r="DF9315" s="50"/>
      <c r="DG9315" s="50"/>
    </row>
    <row r="9316" spans="1:111" x14ac:dyDescent="0.2">
      <c r="A9316" s="141"/>
      <c r="B9316" s="141"/>
      <c r="C9316" s="141"/>
      <c r="E9316" s="181"/>
      <c r="F9316" s="192"/>
      <c r="G9316" s="192"/>
      <c r="H9316" s="50"/>
      <c r="I9316" s="50"/>
      <c r="J9316" s="50"/>
      <c r="K9316" s="50"/>
      <c r="L9316" s="50"/>
      <c r="M9316" s="50"/>
      <c r="N9316" s="50"/>
      <c r="O9316" s="50"/>
      <c r="P9316" s="50"/>
      <c r="Q9316" s="50"/>
      <c r="R9316" s="50"/>
      <c r="S9316" s="50"/>
      <c r="T9316" s="50"/>
      <c r="U9316" s="50"/>
      <c r="V9316" s="50"/>
      <c r="W9316" s="50"/>
      <c r="X9316" s="50"/>
      <c r="Y9316" s="50"/>
      <c r="Z9316" s="50"/>
      <c r="AA9316" s="50"/>
      <c r="AB9316" s="50"/>
      <c r="AC9316" s="50"/>
      <c r="AD9316" s="50"/>
      <c r="AE9316" s="50"/>
      <c r="AF9316" s="50"/>
      <c r="AG9316" s="50"/>
      <c r="AH9316" s="50"/>
      <c r="AI9316" s="50"/>
      <c r="AJ9316" s="50"/>
      <c r="AK9316" s="50"/>
      <c r="AL9316" s="50"/>
      <c r="AM9316" s="50"/>
      <c r="AN9316" s="50"/>
      <c r="AO9316" s="50"/>
      <c r="AP9316" s="50"/>
      <c r="AQ9316" s="50"/>
      <c r="AR9316" s="50"/>
      <c r="AS9316" s="50"/>
      <c r="AT9316" s="50"/>
      <c r="AU9316" s="50"/>
      <c r="AV9316" s="50"/>
      <c r="AW9316" s="50"/>
      <c r="AX9316" s="50"/>
      <c r="AY9316" s="50"/>
      <c r="AZ9316" s="50"/>
      <c r="BA9316" s="50"/>
      <c r="BB9316" s="50"/>
      <c r="BC9316" s="50"/>
      <c r="BD9316" s="50"/>
      <c r="BE9316" s="50"/>
      <c r="BF9316" s="50"/>
      <c r="BG9316" s="50"/>
      <c r="BH9316" s="50"/>
      <c r="BI9316" s="50"/>
      <c r="BJ9316" s="50"/>
      <c r="BK9316" s="50"/>
      <c r="BL9316" s="50"/>
      <c r="BM9316" s="50"/>
      <c r="BN9316" s="50"/>
      <c r="BO9316" s="50"/>
      <c r="BP9316" s="50"/>
      <c r="BQ9316" s="50"/>
      <c r="BR9316" s="50"/>
      <c r="BS9316" s="50"/>
      <c r="BT9316" s="50"/>
      <c r="BU9316" s="50"/>
      <c r="BV9316" s="50"/>
      <c r="BW9316" s="50"/>
      <c r="BX9316" s="50"/>
      <c r="BY9316" s="50"/>
      <c r="BZ9316" s="50"/>
      <c r="CA9316" s="50"/>
      <c r="CB9316" s="50"/>
      <c r="CC9316" s="50"/>
      <c r="CD9316" s="50"/>
      <c r="CE9316" s="50"/>
      <c r="CF9316" s="50"/>
      <c r="CG9316" s="50"/>
      <c r="CH9316" s="50"/>
      <c r="CI9316" s="50"/>
      <c r="CJ9316" s="50"/>
      <c r="CK9316" s="50"/>
      <c r="CL9316" s="50"/>
      <c r="CM9316" s="50"/>
      <c r="CN9316" s="50"/>
      <c r="CO9316" s="50"/>
      <c r="CP9316" s="50"/>
      <c r="CQ9316" s="50"/>
      <c r="CR9316" s="50"/>
      <c r="CS9316" s="50"/>
      <c r="CT9316" s="50"/>
      <c r="CU9316" s="50"/>
      <c r="CV9316" s="50"/>
      <c r="CW9316" s="50"/>
      <c r="CX9316" s="50"/>
      <c r="CY9316" s="50"/>
      <c r="CZ9316" s="50"/>
      <c r="DA9316" s="50"/>
      <c r="DB9316" s="50"/>
      <c r="DC9316" s="50"/>
      <c r="DD9316" s="50"/>
      <c r="DE9316" s="50"/>
      <c r="DF9316" s="50"/>
      <c r="DG9316" s="50"/>
    </row>
    <row r="9317" spans="1:111" x14ac:dyDescent="0.2">
      <c r="A9317" s="141"/>
      <c r="B9317" s="141"/>
      <c r="C9317" s="141"/>
      <c r="D9317" s="54"/>
      <c r="E9317" s="181"/>
      <c r="F9317" s="192"/>
      <c r="G9317" s="192"/>
      <c r="H9317" s="50"/>
      <c r="I9317" s="50"/>
      <c r="J9317" s="50"/>
      <c r="K9317" s="50"/>
      <c r="L9317" s="50"/>
      <c r="M9317" s="50"/>
      <c r="N9317" s="50"/>
      <c r="O9317" s="50"/>
      <c r="P9317" s="50"/>
      <c r="Q9317" s="50"/>
      <c r="R9317" s="50"/>
      <c r="S9317" s="50"/>
      <c r="T9317" s="50"/>
      <c r="U9317" s="50"/>
      <c r="V9317" s="50"/>
      <c r="W9317" s="50"/>
      <c r="X9317" s="50"/>
      <c r="Y9317" s="50"/>
      <c r="Z9317" s="50"/>
      <c r="AA9317" s="50"/>
      <c r="AB9317" s="50"/>
      <c r="AC9317" s="50"/>
      <c r="AD9317" s="50"/>
      <c r="AE9317" s="50"/>
      <c r="AF9317" s="50"/>
      <c r="AG9317" s="50"/>
      <c r="AH9317" s="50"/>
      <c r="AI9317" s="50"/>
      <c r="AJ9317" s="50"/>
      <c r="AK9317" s="50"/>
      <c r="AL9317" s="50"/>
      <c r="AM9317" s="50"/>
      <c r="AN9317" s="50"/>
      <c r="AO9317" s="50"/>
      <c r="AP9317" s="50"/>
      <c r="AQ9317" s="50"/>
      <c r="AR9317" s="50"/>
      <c r="AS9317" s="50"/>
      <c r="AT9317" s="50"/>
      <c r="AU9317" s="50"/>
      <c r="AV9317" s="50"/>
      <c r="AW9317" s="50"/>
      <c r="AX9317" s="50"/>
      <c r="AY9317" s="50"/>
      <c r="AZ9317" s="50"/>
      <c r="BA9317" s="50"/>
      <c r="BB9317" s="50"/>
      <c r="BC9317" s="50"/>
      <c r="BD9317" s="50"/>
      <c r="BE9317" s="50"/>
      <c r="BF9317" s="50"/>
      <c r="BG9317" s="50"/>
      <c r="BH9317" s="50"/>
      <c r="BI9317" s="50"/>
      <c r="BJ9317" s="50"/>
      <c r="BK9317" s="50"/>
      <c r="BL9317" s="50"/>
      <c r="BM9317" s="50"/>
      <c r="BN9317" s="50"/>
      <c r="BO9317" s="50"/>
      <c r="BP9317" s="50"/>
      <c r="BQ9317" s="50"/>
      <c r="BR9317" s="50"/>
      <c r="BS9317" s="50"/>
      <c r="BT9317" s="50"/>
      <c r="BU9317" s="50"/>
      <c r="BV9317" s="50"/>
      <c r="BW9317" s="50"/>
      <c r="BX9317" s="50"/>
      <c r="BY9317" s="50"/>
      <c r="BZ9317" s="50"/>
      <c r="CA9317" s="50"/>
      <c r="CB9317" s="50"/>
      <c r="CC9317" s="50"/>
      <c r="CD9317" s="50"/>
      <c r="CE9317" s="50"/>
      <c r="CF9317" s="50"/>
      <c r="CG9317" s="50"/>
      <c r="CH9317" s="50"/>
      <c r="CI9317" s="50"/>
      <c r="CJ9317" s="50"/>
      <c r="CK9317" s="50"/>
      <c r="CL9317" s="50"/>
      <c r="CM9317" s="50"/>
      <c r="CN9317" s="50"/>
      <c r="CO9317" s="50"/>
      <c r="CP9317" s="50"/>
      <c r="CQ9317" s="50"/>
      <c r="CR9317" s="50"/>
      <c r="CS9317" s="50"/>
      <c r="CT9317" s="50"/>
      <c r="CU9317" s="50"/>
      <c r="CV9317" s="50"/>
      <c r="CW9317" s="50"/>
      <c r="CX9317" s="50"/>
      <c r="CY9317" s="50"/>
      <c r="CZ9317" s="50"/>
      <c r="DA9317" s="50"/>
      <c r="DB9317" s="50"/>
      <c r="DC9317" s="50"/>
      <c r="DD9317" s="50"/>
      <c r="DE9317" s="50"/>
      <c r="DF9317" s="50"/>
      <c r="DG9317" s="50"/>
    </row>
    <row r="9318" spans="1:111" x14ac:dyDescent="0.2">
      <c r="A9318" s="141"/>
      <c r="B9318" s="141"/>
      <c r="C9318" s="141"/>
      <c r="E9318" s="181"/>
      <c r="F9318" s="192"/>
      <c r="G9318" s="192"/>
      <c r="H9318" s="50"/>
      <c r="I9318" s="50"/>
      <c r="J9318" s="50"/>
      <c r="K9318" s="50"/>
      <c r="L9318" s="50"/>
      <c r="M9318" s="50"/>
      <c r="N9318" s="50"/>
      <c r="O9318" s="50"/>
      <c r="P9318" s="50"/>
      <c r="Q9318" s="50"/>
      <c r="R9318" s="50"/>
      <c r="S9318" s="50"/>
      <c r="T9318" s="50"/>
      <c r="U9318" s="50"/>
      <c r="V9318" s="50"/>
      <c r="W9318" s="50"/>
      <c r="X9318" s="50"/>
      <c r="Y9318" s="50"/>
      <c r="Z9318" s="50"/>
      <c r="AA9318" s="50"/>
      <c r="AB9318" s="50"/>
      <c r="AC9318" s="50"/>
      <c r="AD9318" s="50"/>
      <c r="AE9318" s="50"/>
      <c r="AF9318" s="50"/>
      <c r="AG9318" s="50"/>
      <c r="AH9318" s="50"/>
      <c r="AI9318" s="50"/>
      <c r="AJ9318" s="50"/>
      <c r="AK9318" s="50"/>
      <c r="AL9318" s="50"/>
      <c r="AM9318" s="50"/>
      <c r="AN9318" s="50"/>
      <c r="AO9318" s="50"/>
      <c r="AP9318" s="50"/>
      <c r="AQ9318" s="50"/>
      <c r="AR9318" s="50"/>
      <c r="AS9318" s="50"/>
      <c r="AT9318" s="50"/>
      <c r="AU9318" s="50"/>
      <c r="AV9318" s="50"/>
      <c r="AW9318" s="50"/>
      <c r="AX9318" s="50"/>
      <c r="AY9318" s="50"/>
      <c r="AZ9318" s="50"/>
      <c r="BA9318" s="50"/>
      <c r="BB9318" s="50"/>
      <c r="BC9318" s="50"/>
      <c r="BD9318" s="50"/>
      <c r="BE9318" s="50"/>
      <c r="BF9318" s="50"/>
      <c r="BG9318" s="50"/>
      <c r="BH9318" s="50"/>
      <c r="BI9318" s="50"/>
      <c r="BJ9318" s="50"/>
      <c r="BK9318" s="50"/>
      <c r="BL9318" s="50"/>
      <c r="BM9318" s="50"/>
      <c r="BN9318" s="50"/>
      <c r="BO9318" s="50"/>
      <c r="BP9318" s="50"/>
      <c r="BQ9318" s="50"/>
      <c r="BR9318" s="50"/>
      <c r="BS9318" s="50"/>
      <c r="BT9318" s="50"/>
      <c r="BU9318" s="50"/>
      <c r="BV9318" s="50"/>
      <c r="BW9318" s="50"/>
      <c r="BX9318" s="50"/>
      <c r="BY9318" s="50"/>
      <c r="BZ9318" s="50"/>
      <c r="CA9318" s="50"/>
      <c r="CB9318" s="50"/>
      <c r="CC9318" s="50"/>
      <c r="CD9318" s="50"/>
      <c r="CE9318" s="50"/>
      <c r="CF9318" s="50"/>
      <c r="CG9318" s="50"/>
      <c r="CH9318" s="50"/>
      <c r="CI9318" s="50"/>
      <c r="CJ9318" s="50"/>
      <c r="CK9318" s="50"/>
      <c r="CL9318" s="50"/>
      <c r="CM9318" s="50"/>
      <c r="CN9318" s="50"/>
      <c r="CO9318" s="50"/>
      <c r="CP9318" s="50"/>
      <c r="CQ9318" s="50"/>
      <c r="CR9318" s="50"/>
      <c r="CS9318" s="50"/>
      <c r="CT9318" s="50"/>
      <c r="CU9318" s="50"/>
      <c r="CV9318" s="50"/>
      <c r="CW9318" s="50"/>
      <c r="CX9318" s="50"/>
      <c r="CY9318" s="50"/>
      <c r="CZ9318" s="50"/>
      <c r="DA9318" s="50"/>
      <c r="DB9318" s="50"/>
      <c r="DC9318" s="50"/>
      <c r="DD9318" s="50"/>
      <c r="DE9318" s="50"/>
      <c r="DF9318" s="50"/>
      <c r="DG9318" s="50"/>
    </row>
    <row r="9319" spans="1:111" x14ac:dyDescent="0.2">
      <c r="A9319" s="141"/>
      <c r="B9319" s="141"/>
      <c r="C9319" s="141"/>
      <c r="D9319" s="54"/>
      <c r="E9319" s="181"/>
      <c r="F9319" s="192"/>
      <c r="G9319" s="192"/>
      <c r="H9319" s="50"/>
      <c r="I9319" s="50"/>
      <c r="J9319" s="50"/>
      <c r="K9319" s="50"/>
      <c r="L9319" s="50"/>
      <c r="M9319" s="50"/>
      <c r="N9319" s="50"/>
      <c r="O9319" s="50"/>
      <c r="P9319" s="50"/>
      <c r="Q9319" s="50"/>
      <c r="R9319" s="50"/>
      <c r="S9319" s="50"/>
      <c r="T9319" s="50"/>
      <c r="U9319" s="50"/>
      <c r="V9319" s="50"/>
      <c r="W9319" s="50"/>
      <c r="X9319" s="50"/>
      <c r="Y9319" s="50"/>
      <c r="Z9319" s="50"/>
      <c r="AA9319" s="50"/>
      <c r="AB9319" s="50"/>
      <c r="AC9319" s="50"/>
      <c r="AD9319" s="50"/>
      <c r="AE9319" s="50"/>
      <c r="AF9319" s="50"/>
      <c r="AG9319" s="50"/>
      <c r="AH9319" s="50"/>
      <c r="AI9319" s="50"/>
      <c r="AJ9319" s="50"/>
      <c r="AK9319" s="50"/>
      <c r="AL9319" s="50"/>
      <c r="AM9319" s="50"/>
      <c r="AN9319" s="50"/>
      <c r="AO9319" s="50"/>
      <c r="AP9319" s="50"/>
      <c r="AQ9319" s="50"/>
      <c r="AR9319" s="50"/>
      <c r="AS9319" s="50"/>
      <c r="AT9319" s="50"/>
      <c r="AU9319" s="50"/>
      <c r="AV9319" s="50"/>
      <c r="AW9319" s="50"/>
      <c r="AX9319" s="50"/>
      <c r="AY9319" s="50"/>
      <c r="AZ9319" s="50"/>
      <c r="BA9319" s="50"/>
      <c r="BB9319" s="50"/>
      <c r="BC9319" s="50"/>
      <c r="BD9319" s="50"/>
      <c r="BE9319" s="50"/>
      <c r="BF9319" s="50"/>
      <c r="BG9319" s="50"/>
      <c r="BH9319" s="50"/>
      <c r="BI9319" s="50"/>
      <c r="BJ9319" s="50"/>
      <c r="BK9319" s="50"/>
      <c r="BL9319" s="50"/>
      <c r="BM9319" s="50"/>
      <c r="BN9319" s="50"/>
      <c r="BO9319" s="50"/>
      <c r="BP9319" s="50"/>
      <c r="BQ9319" s="50"/>
      <c r="BR9319" s="50"/>
      <c r="BS9319" s="50"/>
      <c r="BT9319" s="50"/>
      <c r="BU9319" s="50"/>
      <c r="BV9319" s="50"/>
      <c r="BW9319" s="50"/>
      <c r="BX9319" s="50"/>
      <c r="BY9319" s="50"/>
      <c r="BZ9319" s="50"/>
      <c r="CA9319" s="50"/>
      <c r="CB9319" s="50"/>
      <c r="CC9319" s="50"/>
      <c r="CD9319" s="50"/>
      <c r="CE9319" s="50"/>
      <c r="CF9319" s="50"/>
      <c r="CG9319" s="50"/>
      <c r="CH9319" s="50"/>
      <c r="CI9319" s="50"/>
      <c r="CJ9319" s="50"/>
      <c r="CK9319" s="50"/>
      <c r="CL9319" s="50"/>
      <c r="CM9319" s="50"/>
      <c r="CN9319" s="50"/>
      <c r="CO9319" s="50"/>
      <c r="CP9319" s="50"/>
      <c r="CQ9319" s="50"/>
      <c r="CR9319" s="50"/>
      <c r="CS9319" s="50"/>
      <c r="CT9319" s="50"/>
      <c r="CU9319" s="50"/>
      <c r="CV9319" s="50"/>
      <c r="CW9319" s="50"/>
      <c r="CX9319" s="50"/>
      <c r="CY9319" s="50"/>
      <c r="CZ9319" s="50"/>
      <c r="DA9319" s="50"/>
      <c r="DB9319" s="50"/>
      <c r="DC9319" s="50"/>
      <c r="DD9319" s="50"/>
      <c r="DE9319" s="50"/>
      <c r="DF9319" s="50"/>
      <c r="DG9319" s="50"/>
    </row>
    <row r="9320" spans="1:111" x14ac:dyDescent="0.2">
      <c r="A9320" s="141"/>
      <c r="B9320" s="141"/>
      <c r="C9320" s="141"/>
      <c r="E9320" s="181"/>
      <c r="F9320" s="192"/>
      <c r="G9320" s="192"/>
      <c r="H9320" s="50"/>
      <c r="I9320" s="50"/>
      <c r="J9320" s="50"/>
      <c r="K9320" s="50"/>
      <c r="L9320" s="50"/>
      <c r="M9320" s="50"/>
      <c r="N9320" s="50"/>
      <c r="O9320" s="50"/>
      <c r="P9320" s="50"/>
      <c r="Q9320" s="50"/>
      <c r="R9320" s="50"/>
      <c r="S9320" s="50"/>
      <c r="T9320" s="50"/>
      <c r="U9320" s="50"/>
      <c r="V9320" s="50"/>
      <c r="W9320" s="50"/>
      <c r="X9320" s="50"/>
      <c r="Y9320" s="50"/>
      <c r="Z9320" s="50"/>
      <c r="AA9320" s="50"/>
      <c r="AB9320" s="50"/>
      <c r="AC9320" s="50"/>
      <c r="AD9320" s="50"/>
      <c r="AE9320" s="50"/>
      <c r="AF9320" s="50"/>
      <c r="AG9320" s="50"/>
      <c r="AH9320" s="50"/>
      <c r="AI9320" s="50"/>
      <c r="AJ9320" s="50"/>
      <c r="AK9320" s="50"/>
      <c r="AL9320" s="50"/>
      <c r="AM9320" s="50"/>
      <c r="AN9320" s="50"/>
      <c r="AO9320" s="50"/>
      <c r="AP9320" s="50"/>
      <c r="AQ9320" s="50"/>
      <c r="AR9320" s="50"/>
      <c r="AS9320" s="50"/>
      <c r="AT9320" s="50"/>
      <c r="AU9320" s="50"/>
      <c r="AV9320" s="50"/>
      <c r="AW9320" s="50"/>
      <c r="AX9320" s="50"/>
      <c r="AY9320" s="50"/>
      <c r="AZ9320" s="50"/>
      <c r="BA9320" s="50"/>
      <c r="BB9320" s="50"/>
      <c r="BC9320" s="50"/>
      <c r="BD9320" s="50"/>
      <c r="BE9320" s="50"/>
      <c r="BF9320" s="50"/>
      <c r="BG9320" s="50"/>
      <c r="BH9320" s="50"/>
      <c r="BI9320" s="50"/>
      <c r="BJ9320" s="50"/>
      <c r="BK9320" s="50"/>
      <c r="BL9320" s="50"/>
      <c r="BM9320" s="50"/>
      <c r="BN9320" s="50"/>
      <c r="BO9320" s="50"/>
      <c r="BP9320" s="50"/>
      <c r="BQ9320" s="50"/>
      <c r="BR9320" s="50"/>
      <c r="BS9320" s="50"/>
      <c r="BT9320" s="50"/>
      <c r="BU9320" s="50"/>
      <c r="BV9320" s="50"/>
      <c r="BW9320" s="50"/>
      <c r="BX9320" s="50"/>
      <c r="BY9320" s="50"/>
      <c r="BZ9320" s="50"/>
      <c r="CA9320" s="50"/>
      <c r="CB9320" s="50"/>
      <c r="CC9320" s="50"/>
      <c r="CD9320" s="50"/>
      <c r="CE9320" s="50"/>
      <c r="CF9320" s="50"/>
      <c r="CG9320" s="50"/>
      <c r="CH9320" s="50"/>
      <c r="CI9320" s="50"/>
      <c r="CJ9320" s="50"/>
      <c r="CK9320" s="50"/>
      <c r="CL9320" s="50"/>
      <c r="CM9320" s="50"/>
      <c r="CN9320" s="50"/>
      <c r="CO9320" s="50"/>
      <c r="CP9320" s="50"/>
      <c r="CQ9320" s="50"/>
      <c r="CR9320" s="50"/>
      <c r="CS9320" s="50"/>
      <c r="CT9320" s="50"/>
      <c r="CU9320" s="50"/>
      <c r="CV9320" s="50"/>
      <c r="CW9320" s="50"/>
      <c r="CX9320" s="50"/>
      <c r="CY9320" s="50"/>
      <c r="CZ9320" s="50"/>
      <c r="DA9320" s="50"/>
      <c r="DB9320" s="50"/>
      <c r="DC9320" s="50"/>
      <c r="DD9320" s="50"/>
      <c r="DE9320" s="50"/>
      <c r="DF9320" s="50"/>
      <c r="DG9320" s="50"/>
    </row>
    <row r="9321" spans="1:111" x14ac:dyDescent="0.2">
      <c r="A9321" s="141"/>
      <c r="B9321" s="141"/>
      <c r="C9321" s="141"/>
      <c r="E9321" s="181"/>
      <c r="F9321" s="192"/>
      <c r="G9321" s="192"/>
      <c r="H9321" s="50"/>
      <c r="I9321" s="50"/>
      <c r="J9321" s="50"/>
      <c r="K9321" s="50"/>
      <c r="L9321" s="50"/>
      <c r="M9321" s="50"/>
      <c r="N9321" s="50"/>
      <c r="O9321" s="50"/>
      <c r="P9321" s="50"/>
      <c r="Q9321" s="50"/>
      <c r="R9321" s="50"/>
      <c r="S9321" s="50"/>
      <c r="T9321" s="50"/>
      <c r="U9321" s="50"/>
      <c r="V9321" s="50"/>
      <c r="W9321" s="50"/>
      <c r="X9321" s="50"/>
      <c r="Y9321" s="50"/>
      <c r="Z9321" s="50"/>
      <c r="AA9321" s="50"/>
      <c r="AB9321" s="50"/>
      <c r="AC9321" s="50"/>
      <c r="AD9321" s="50"/>
      <c r="AE9321" s="50"/>
      <c r="AF9321" s="50"/>
      <c r="AG9321" s="50"/>
      <c r="AH9321" s="50"/>
      <c r="AI9321" s="50"/>
      <c r="AJ9321" s="50"/>
      <c r="AK9321" s="50"/>
      <c r="AL9321" s="50"/>
      <c r="AM9321" s="50"/>
      <c r="AN9321" s="50"/>
      <c r="AO9321" s="50"/>
      <c r="AP9321" s="50"/>
      <c r="AQ9321" s="50"/>
      <c r="AR9321" s="50"/>
      <c r="AS9321" s="50"/>
      <c r="AT9321" s="50"/>
      <c r="AU9321" s="50"/>
      <c r="AV9321" s="50"/>
      <c r="AW9321" s="50"/>
      <c r="AX9321" s="50"/>
      <c r="AY9321" s="50"/>
      <c r="AZ9321" s="50"/>
      <c r="BA9321" s="50"/>
      <c r="BB9321" s="50"/>
      <c r="BC9321" s="50"/>
      <c r="BD9321" s="50"/>
      <c r="BE9321" s="50"/>
      <c r="BF9321" s="50"/>
      <c r="BG9321" s="50"/>
      <c r="BH9321" s="50"/>
      <c r="BI9321" s="50"/>
      <c r="BJ9321" s="50"/>
      <c r="BK9321" s="50"/>
      <c r="BL9321" s="50"/>
      <c r="BM9321" s="50"/>
      <c r="BN9321" s="50"/>
      <c r="BO9321" s="50"/>
      <c r="BP9321" s="50"/>
      <c r="BQ9321" s="50"/>
      <c r="BR9321" s="50"/>
      <c r="BS9321" s="50"/>
      <c r="BT9321" s="50"/>
      <c r="BU9321" s="50"/>
      <c r="BV9321" s="50"/>
      <c r="BW9321" s="50"/>
      <c r="BX9321" s="50"/>
      <c r="BY9321" s="50"/>
      <c r="BZ9321" s="50"/>
      <c r="CA9321" s="50"/>
      <c r="CB9321" s="50"/>
      <c r="CC9321" s="50"/>
      <c r="CD9321" s="50"/>
      <c r="CE9321" s="50"/>
      <c r="CF9321" s="50"/>
      <c r="CG9321" s="50"/>
      <c r="CH9321" s="50"/>
      <c r="CI9321" s="50"/>
      <c r="CJ9321" s="50"/>
      <c r="CK9321" s="50"/>
      <c r="CL9321" s="50"/>
      <c r="CM9321" s="50"/>
      <c r="CN9321" s="50"/>
      <c r="CO9321" s="50"/>
      <c r="CP9321" s="50"/>
      <c r="CQ9321" s="50"/>
      <c r="CR9321" s="50"/>
      <c r="CS9321" s="50"/>
      <c r="CT9321" s="50"/>
      <c r="CU9321" s="50"/>
      <c r="CV9321" s="50"/>
      <c r="CW9321" s="50"/>
      <c r="CX9321" s="50"/>
      <c r="CY9321" s="50"/>
      <c r="CZ9321" s="50"/>
      <c r="DA9321" s="50"/>
      <c r="DB9321" s="50"/>
      <c r="DC9321" s="50"/>
      <c r="DD9321" s="50"/>
      <c r="DE9321" s="50"/>
      <c r="DF9321" s="50"/>
      <c r="DG9321" s="50"/>
    </row>
    <row r="9322" spans="1:111" x14ac:dyDescent="0.2">
      <c r="A9322" s="141"/>
      <c r="B9322" s="141"/>
      <c r="C9322" s="141"/>
      <c r="E9322" s="181"/>
      <c r="F9322" s="192"/>
      <c r="G9322" s="192"/>
      <c r="H9322" s="50"/>
      <c r="I9322" s="50"/>
      <c r="J9322" s="50"/>
      <c r="K9322" s="50"/>
      <c r="L9322" s="50"/>
      <c r="M9322" s="50"/>
      <c r="N9322" s="50"/>
      <c r="O9322" s="50"/>
      <c r="P9322" s="50"/>
      <c r="Q9322" s="50"/>
      <c r="R9322" s="50"/>
      <c r="S9322" s="50"/>
      <c r="T9322" s="50"/>
      <c r="U9322" s="50"/>
      <c r="V9322" s="50"/>
      <c r="W9322" s="50"/>
      <c r="X9322" s="50"/>
      <c r="Y9322" s="50"/>
      <c r="Z9322" s="50"/>
      <c r="AA9322" s="50"/>
      <c r="AB9322" s="50"/>
      <c r="AC9322" s="50"/>
      <c r="AD9322" s="50"/>
      <c r="AE9322" s="50"/>
      <c r="AF9322" s="50"/>
      <c r="AG9322" s="50"/>
      <c r="AH9322" s="50"/>
      <c r="AI9322" s="50"/>
      <c r="AJ9322" s="50"/>
      <c r="AK9322" s="50"/>
      <c r="AL9322" s="50"/>
      <c r="AM9322" s="50"/>
      <c r="AN9322" s="50"/>
      <c r="AO9322" s="50"/>
      <c r="AP9322" s="50"/>
      <c r="AQ9322" s="50"/>
      <c r="AR9322" s="50"/>
      <c r="AS9322" s="50"/>
      <c r="AT9322" s="50"/>
      <c r="AU9322" s="50"/>
      <c r="AV9322" s="50"/>
      <c r="AW9322" s="50"/>
      <c r="AX9322" s="50"/>
      <c r="AY9322" s="50"/>
      <c r="AZ9322" s="50"/>
      <c r="BA9322" s="50"/>
      <c r="BB9322" s="50"/>
      <c r="BC9322" s="50"/>
      <c r="BD9322" s="50"/>
      <c r="BE9322" s="50"/>
      <c r="BF9322" s="50"/>
      <c r="BG9322" s="50"/>
      <c r="BH9322" s="50"/>
      <c r="BI9322" s="50"/>
      <c r="BJ9322" s="50"/>
      <c r="BK9322" s="50"/>
      <c r="BL9322" s="50"/>
      <c r="BM9322" s="50"/>
      <c r="BN9322" s="50"/>
      <c r="BO9322" s="50"/>
      <c r="BP9322" s="50"/>
      <c r="BQ9322" s="50"/>
      <c r="BR9322" s="50"/>
      <c r="BS9322" s="50"/>
      <c r="BT9322" s="50"/>
      <c r="BU9322" s="50"/>
      <c r="BV9322" s="50"/>
      <c r="BW9322" s="50"/>
      <c r="BX9322" s="50"/>
      <c r="BY9322" s="50"/>
      <c r="BZ9322" s="50"/>
      <c r="CA9322" s="50"/>
      <c r="CB9322" s="50"/>
      <c r="CC9322" s="50"/>
      <c r="CD9322" s="50"/>
      <c r="CE9322" s="50"/>
      <c r="CF9322" s="50"/>
      <c r="CG9322" s="50"/>
      <c r="CH9322" s="50"/>
      <c r="CI9322" s="50"/>
      <c r="CJ9322" s="50"/>
      <c r="CK9322" s="50"/>
      <c r="CL9322" s="50"/>
      <c r="CM9322" s="50"/>
      <c r="CN9322" s="50"/>
      <c r="CO9322" s="50"/>
      <c r="CP9322" s="50"/>
      <c r="CQ9322" s="50"/>
      <c r="CR9322" s="50"/>
      <c r="CS9322" s="50"/>
      <c r="CT9322" s="50"/>
      <c r="CU9322" s="50"/>
      <c r="CV9322" s="50"/>
      <c r="CW9322" s="50"/>
      <c r="CX9322" s="50"/>
      <c r="CY9322" s="50"/>
      <c r="CZ9322" s="50"/>
      <c r="DA9322" s="50"/>
      <c r="DB9322" s="50"/>
      <c r="DC9322" s="50"/>
      <c r="DD9322" s="50"/>
      <c r="DE9322" s="50"/>
      <c r="DF9322" s="50"/>
      <c r="DG9322" s="50"/>
    </row>
    <row r="9323" spans="1:111" x14ac:dyDescent="0.2">
      <c r="A9323" s="141"/>
      <c r="B9323" s="141"/>
      <c r="C9323" s="141"/>
      <c r="E9323" s="181"/>
      <c r="F9323" s="192"/>
      <c r="G9323" s="192"/>
      <c r="H9323" s="50"/>
      <c r="I9323" s="50"/>
      <c r="J9323" s="50"/>
      <c r="K9323" s="50"/>
      <c r="L9323" s="50"/>
      <c r="M9323" s="50"/>
      <c r="N9323" s="50"/>
      <c r="O9323" s="50"/>
      <c r="P9323" s="50"/>
      <c r="Q9323" s="50"/>
      <c r="R9323" s="50"/>
      <c r="S9323" s="50"/>
      <c r="T9323" s="50"/>
      <c r="U9323" s="50"/>
      <c r="V9323" s="50"/>
      <c r="W9323" s="50"/>
      <c r="X9323" s="50"/>
      <c r="Y9323" s="50"/>
      <c r="Z9323" s="50"/>
      <c r="AA9323" s="50"/>
      <c r="AB9323" s="50"/>
      <c r="AC9323" s="50"/>
      <c r="AD9323" s="50"/>
      <c r="AE9323" s="50"/>
      <c r="AF9323" s="50"/>
      <c r="AG9323" s="50"/>
      <c r="AH9323" s="50"/>
      <c r="AI9323" s="50"/>
      <c r="AJ9323" s="50"/>
      <c r="AK9323" s="50"/>
      <c r="AL9323" s="50"/>
      <c r="AM9323" s="50"/>
      <c r="AN9323" s="50"/>
      <c r="AO9323" s="50"/>
      <c r="AP9323" s="50"/>
      <c r="AQ9323" s="50"/>
      <c r="AR9323" s="50"/>
      <c r="AS9323" s="50"/>
      <c r="AT9323" s="50"/>
      <c r="AU9323" s="50"/>
      <c r="AV9323" s="50"/>
      <c r="AW9323" s="50"/>
      <c r="AX9323" s="50"/>
      <c r="AY9323" s="50"/>
      <c r="AZ9323" s="50"/>
      <c r="BA9323" s="50"/>
      <c r="BB9323" s="50"/>
      <c r="BC9323" s="50"/>
      <c r="BD9323" s="50"/>
      <c r="BE9323" s="50"/>
      <c r="BF9323" s="50"/>
      <c r="BG9323" s="50"/>
      <c r="BH9323" s="50"/>
      <c r="BI9323" s="50"/>
      <c r="BJ9323" s="50"/>
      <c r="BK9323" s="50"/>
      <c r="BL9323" s="50"/>
      <c r="BM9323" s="50"/>
      <c r="BN9323" s="50"/>
      <c r="BO9323" s="50"/>
      <c r="BP9323" s="50"/>
      <c r="BQ9323" s="50"/>
      <c r="BR9323" s="50"/>
      <c r="BS9323" s="50"/>
      <c r="BT9323" s="50"/>
      <c r="BU9323" s="50"/>
      <c r="BV9323" s="50"/>
      <c r="BW9323" s="50"/>
      <c r="BX9323" s="50"/>
      <c r="BY9323" s="50"/>
      <c r="BZ9323" s="50"/>
      <c r="CA9323" s="50"/>
      <c r="CB9323" s="50"/>
      <c r="CC9323" s="50"/>
      <c r="CD9323" s="50"/>
      <c r="CE9323" s="50"/>
      <c r="CF9323" s="50"/>
      <c r="CG9323" s="50"/>
      <c r="CH9323" s="50"/>
      <c r="CI9323" s="50"/>
      <c r="CJ9323" s="50"/>
      <c r="CK9323" s="50"/>
      <c r="CL9323" s="50"/>
      <c r="CM9323" s="50"/>
      <c r="CN9323" s="50"/>
      <c r="CO9323" s="50"/>
      <c r="CP9323" s="50"/>
      <c r="CQ9323" s="50"/>
      <c r="CR9323" s="50"/>
      <c r="CS9323" s="50"/>
      <c r="CT9323" s="50"/>
      <c r="CU9323" s="50"/>
      <c r="CV9323" s="50"/>
      <c r="CW9323" s="50"/>
      <c r="CX9323" s="50"/>
      <c r="CY9323" s="50"/>
      <c r="CZ9323" s="50"/>
      <c r="DA9323" s="50"/>
      <c r="DB9323" s="50"/>
      <c r="DC9323" s="50"/>
      <c r="DD9323" s="50"/>
      <c r="DE9323" s="50"/>
      <c r="DF9323" s="50"/>
      <c r="DG9323" s="50"/>
    </row>
    <row r="9324" spans="1:111" x14ac:dyDescent="0.2">
      <c r="A9324" s="141"/>
      <c r="B9324" s="141"/>
      <c r="C9324" s="141"/>
      <c r="E9324" s="181"/>
      <c r="F9324" s="192"/>
      <c r="G9324" s="192"/>
      <c r="H9324" s="50"/>
      <c r="I9324" s="50"/>
      <c r="J9324" s="50"/>
      <c r="K9324" s="50"/>
      <c r="L9324" s="50"/>
      <c r="M9324" s="50"/>
      <c r="N9324" s="50"/>
      <c r="O9324" s="50"/>
      <c r="P9324" s="50"/>
      <c r="Q9324" s="50"/>
      <c r="R9324" s="50"/>
      <c r="S9324" s="50"/>
      <c r="T9324" s="50"/>
      <c r="U9324" s="50"/>
      <c r="V9324" s="50"/>
      <c r="W9324" s="50"/>
      <c r="X9324" s="50"/>
      <c r="Y9324" s="50"/>
      <c r="Z9324" s="50"/>
      <c r="AA9324" s="50"/>
      <c r="AB9324" s="50"/>
      <c r="AC9324" s="50"/>
      <c r="AD9324" s="50"/>
      <c r="AE9324" s="50"/>
      <c r="AF9324" s="50"/>
      <c r="AG9324" s="50"/>
      <c r="AH9324" s="50"/>
      <c r="AI9324" s="50"/>
      <c r="AJ9324" s="50"/>
      <c r="AK9324" s="50"/>
      <c r="AL9324" s="50"/>
      <c r="AM9324" s="50"/>
      <c r="AN9324" s="50"/>
      <c r="AO9324" s="50"/>
      <c r="AP9324" s="50"/>
      <c r="AQ9324" s="50"/>
      <c r="AR9324" s="50"/>
      <c r="AS9324" s="50"/>
      <c r="AT9324" s="50"/>
      <c r="AU9324" s="50"/>
      <c r="AV9324" s="50"/>
      <c r="AW9324" s="50"/>
      <c r="AX9324" s="50"/>
      <c r="AY9324" s="50"/>
      <c r="AZ9324" s="50"/>
      <c r="BA9324" s="50"/>
      <c r="BB9324" s="50"/>
      <c r="BC9324" s="50"/>
      <c r="BD9324" s="50"/>
      <c r="BE9324" s="50"/>
      <c r="BF9324" s="50"/>
      <c r="BG9324" s="50"/>
      <c r="BH9324" s="50"/>
      <c r="BI9324" s="50"/>
      <c r="BJ9324" s="50"/>
      <c r="BK9324" s="50"/>
      <c r="BL9324" s="50"/>
      <c r="BM9324" s="50"/>
      <c r="BN9324" s="50"/>
      <c r="BO9324" s="50"/>
      <c r="BP9324" s="50"/>
      <c r="BQ9324" s="50"/>
      <c r="BR9324" s="50"/>
      <c r="BS9324" s="50"/>
      <c r="BT9324" s="50"/>
      <c r="BU9324" s="50"/>
      <c r="BV9324" s="50"/>
      <c r="BW9324" s="50"/>
      <c r="BX9324" s="50"/>
      <c r="BY9324" s="50"/>
      <c r="BZ9324" s="50"/>
      <c r="CA9324" s="50"/>
      <c r="CB9324" s="50"/>
      <c r="CC9324" s="50"/>
      <c r="CD9324" s="50"/>
      <c r="CE9324" s="50"/>
      <c r="CF9324" s="50"/>
      <c r="CG9324" s="50"/>
      <c r="CH9324" s="50"/>
      <c r="CI9324" s="50"/>
      <c r="CJ9324" s="50"/>
      <c r="CK9324" s="50"/>
      <c r="CL9324" s="50"/>
      <c r="CM9324" s="50"/>
      <c r="CN9324" s="50"/>
      <c r="CO9324" s="50"/>
      <c r="CP9324" s="50"/>
      <c r="CQ9324" s="50"/>
      <c r="CR9324" s="50"/>
      <c r="CS9324" s="50"/>
      <c r="CT9324" s="50"/>
      <c r="CU9324" s="50"/>
      <c r="CV9324" s="50"/>
      <c r="CW9324" s="50"/>
      <c r="CX9324" s="50"/>
      <c r="CY9324" s="50"/>
      <c r="CZ9324" s="50"/>
      <c r="DA9324" s="50"/>
      <c r="DB9324" s="50"/>
      <c r="DC9324" s="50"/>
      <c r="DD9324" s="50"/>
      <c r="DE9324" s="50"/>
      <c r="DF9324" s="50"/>
      <c r="DG9324" s="50"/>
    </row>
    <row r="9325" spans="1:111" x14ac:dyDescent="0.2">
      <c r="A9325" s="141"/>
      <c r="B9325" s="141"/>
      <c r="C9325" s="141"/>
      <c r="E9325" s="181"/>
      <c r="F9325" s="192"/>
      <c r="G9325" s="192"/>
      <c r="H9325" s="50"/>
      <c r="I9325" s="50"/>
      <c r="J9325" s="50"/>
      <c r="K9325" s="50"/>
      <c r="L9325" s="50"/>
      <c r="M9325" s="50"/>
      <c r="N9325" s="50"/>
      <c r="O9325" s="50"/>
      <c r="P9325" s="50"/>
      <c r="Q9325" s="50"/>
      <c r="R9325" s="50"/>
      <c r="S9325" s="50"/>
      <c r="T9325" s="50"/>
      <c r="U9325" s="50"/>
      <c r="V9325" s="50"/>
      <c r="W9325" s="50"/>
      <c r="X9325" s="50"/>
      <c r="Y9325" s="50"/>
      <c r="Z9325" s="50"/>
      <c r="AA9325" s="50"/>
      <c r="AB9325" s="50"/>
      <c r="AC9325" s="50"/>
      <c r="AD9325" s="50"/>
      <c r="AE9325" s="50"/>
      <c r="AF9325" s="50"/>
      <c r="AG9325" s="50"/>
      <c r="AH9325" s="50"/>
      <c r="AI9325" s="50"/>
      <c r="AJ9325" s="50"/>
      <c r="AK9325" s="50"/>
      <c r="AL9325" s="50"/>
      <c r="AM9325" s="50"/>
      <c r="AN9325" s="50"/>
      <c r="AO9325" s="50"/>
      <c r="AP9325" s="50"/>
      <c r="AQ9325" s="50"/>
      <c r="AR9325" s="50"/>
      <c r="AS9325" s="50"/>
      <c r="AT9325" s="50"/>
      <c r="AU9325" s="50"/>
      <c r="AV9325" s="50"/>
      <c r="AW9325" s="50"/>
      <c r="AX9325" s="50"/>
      <c r="AY9325" s="50"/>
      <c r="AZ9325" s="50"/>
      <c r="BA9325" s="50"/>
      <c r="BB9325" s="50"/>
      <c r="BC9325" s="50"/>
      <c r="BD9325" s="50"/>
      <c r="BE9325" s="50"/>
      <c r="BF9325" s="50"/>
      <c r="BG9325" s="50"/>
      <c r="BH9325" s="50"/>
      <c r="BI9325" s="50"/>
      <c r="BJ9325" s="50"/>
      <c r="BK9325" s="50"/>
      <c r="BL9325" s="50"/>
      <c r="BM9325" s="50"/>
      <c r="BN9325" s="50"/>
      <c r="BO9325" s="50"/>
      <c r="BP9325" s="50"/>
      <c r="BQ9325" s="50"/>
      <c r="BR9325" s="50"/>
      <c r="BS9325" s="50"/>
      <c r="BT9325" s="50"/>
      <c r="BU9325" s="50"/>
      <c r="BV9325" s="50"/>
      <c r="BW9325" s="50"/>
      <c r="BX9325" s="50"/>
      <c r="BY9325" s="50"/>
      <c r="BZ9325" s="50"/>
      <c r="CA9325" s="50"/>
      <c r="CB9325" s="50"/>
      <c r="CC9325" s="50"/>
      <c r="CD9325" s="50"/>
      <c r="CE9325" s="50"/>
      <c r="CF9325" s="50"/>
      <c r="CG9325" s="50"/>
      <c r="CH9325" s="50"/>
      <c r="CI9325" s="50"/>
      <c r="CJ9325" s="50"/>
      <c r="CK9325" s="50"/>
      <c r="CL9325" s="50"/>
      <c r="CM9325" s="50"/>
      <c r="CN9325" s="50"/>
      <c r="CO9325" s="50"/>
      <c r="CP9325" s="50"/>
      <c r="CQ9325" s="50"/>
      <c r="CR9325" s="50"/>
      <c r="CS9325" s="50"/>
      <c r="CT9325" s="50"/>
      <c r="CU9325" s="50"/>
      <c r="CV9325" s="50"/>
      <c r="CW9325" s="50"/>
      <c r="CX9325" s="50"/>
      <c r="CY9325" s="50"/>
      <c r="CZ9325" s="50"/>
      <c r="DA9325" s="50"/>
      <c r="DB9325" s="50"/>
      <c r="DC9325" s="50"/>
      <c r="DD9325" s="50"/>
      <c r="DE9325" s="50"/>
      <c r="DF9325" s="50"/>
      <c r="DG9325" s="50"/>
    </row>
    <row r="9326" spans="1:111" x14ac:dyDescent="0.2">
      <c r="A9326" s="141"/>
      <c r="B9326" s="141"/>
      <c r="C9326" s="141"/>
      <c r="E9326" s="181"/>
      <c r="F9326" s="192"/>
      <c r="G9326" s="192"/>
      <c r="H9326" s="50"/>
      <c r="I9326" s="50"/>
      <c r="J9326" s="50"/>
      <c r="K9326" s="50"/>
      <c r="L9326" s="50"/>
      <c r="M9326" s="50"/>
      <c r="N9326" s="50"/>
      <c r="O9326" s="50"/>
      <c r="P9326" s="50"/>
      <c r="Q9326" s="50"/>
      <c r="R9326" s="50"/>
      <c r="S9326" s="50"/>
      <c r="T9326" s="50"/>
      <c r="U9326" s="50"/>
      <c r="V9326" s="50"/>
      <c r="W9326" s="50"/>
      <c r="X9326" s="50"/>
      <c r="Y9326" s="50"/>
      <c r="Z9326" s="50"/>
      <c r="AA9326" s="50"/>
      <c r="AB9326" s="50"/>
      <c r="AC9326" s="50"/>
      <c r="AD9326" s="50"/>
      <c r="AE9326" s="50"/>
      <c r="AF9326" s="50"/>
      <c r="AG9326" s="50"/>
      <c r="AH9326" s="50"/>
      <c r="AI9326" s="50"/>
      <c r="AJ9326" s="50"/>
      <c r="AK9326" s="50"/>
      <c r="AL9326" s="50"/>
      <c r="AM9326" s="50"/>
      <c r="AN9326" s="50"/>
      <c r="AO9326" s="50"/>
      <c r="AP9326" s="50"/>
      <c r="AQ9326" s="50"/>
      <c r="AR9326" s="50"/>
      <c r="AS9326" s="50"/>
      <c r="AT9326" s="50"/>
      <c r="AU9326" s="50"/>
      <c r="AV9326" s="50"/>
      <c r="AW9326" s="50"/>
      <c r="AX9326" s="50"/>
      <c r="AY9326" s="50"/>
      <c r="AZ9326" s="50"/>
      <c r="BA9326" s="50"/>
      <c r="BB9326" s="50"/>
      <c r="BC9326" s="50"/>
      <c r="BD9326" s="50"/>
      <c r="BE9326" s="50"/>
      <c r="BF9326" s="50"/>
      <c r="BG9326" s="50"/>
      <c r="BH9326" s="50"/>
      <c r="BI9326" s="50"/>
      <c r="BJ9326" s="50"/>
      <c r="BK9326" s="50"/>
      <c r="BL9326" s="50"/>
      <c r="BM9326" s="50"/>
      <c r="BN9326" s="50"/>
      <c r="BO9326" s="50"/>
      <c r="BP9326" s="50"/>
      <c r="BQ9326" s="50"/>
      <c r="BR9326" s="50"/>
      <c r="BS9326" s="50"/>
      <c r="BT9326" s="50"/>
      <c r="BU9326" s="50"/>
      <c r="BV9326" s="50"/>
      <c r="BW9326" s="50"/>
      <c r="BX9326" s="50"/>
      <c r="BY9326" s="50"/>
      <c r="BZ9326" s="50"/>
      <c r="CA9326" s="50"/>
      <c r="CB9326" s="50"/>
      <c r="CC9326" s="50"/>
      <c r="CD9326" s="50"/>
      <c r="CE9326" s="50"/>
      <c r="CF9326" s="50"/>
      <c r="CG9326" s="50"/>
      <c r="CH9326" s="50"/>
      <c r="CI9326" s="50"/>
      <c r="CJ9326" s="50"/>
      <c r="CK9326" s="50"/>
      <c r="CL9326" s="50"/>
      <c r="CM9326" s="50"/>
      <c r="CN9326" s="50"/>
      <c r="CO9326" s="50"/>
      <c r="CP9326" s="50"/>
      <c r="CQ9326" s="50"/>
      <c r="CR9326" s="50"/>
      <c r="CS9326" s="50"/>
      <c r="CT9326" s="50"/>
      <c r="CU9326" s="50"/>
      <c r="CV9326" s="50"/>
      <c r="CW9326" s="50"/>
      <c r="CX9326" s="50"/>
      <c r="CY9326" s="50"/>
      <c r="CZ9326" s="50"/>
      <c r="DA9326" s="50"/>
      <c r="DB9326" s="50"/>
      <c r="DC9326" s="50"/>
      <c r="DD9326" s="50"/>
      <c r="DE9326" s="50"/>
      <c r="DF9326" s="50"/>
      <c r="DG9326" s="50"/>
    </row>
    <row r="9327" spans="1:111" x14ac:dyDescent="0.2">
      <c r="A9327" s="130"/>
      <c r="B9327" s="130"/>
      <c r="C9327" s="130"/>
      <c r="D9327" s="54"/>
      <c r="E9327" s="310"/>
      <c r="F9327" s="192"/>
      <c r="G9327" s="192"/>
      <c r="H9327" s="50"/>
      <c r="I9327" s="50"/>
      <c r="J9327" s="50"/>
      <c r="K9327" s="50"/>
      <c r="L9327" s="50"/>
      <c r="M9327" s="50"/>
      <c r="N9327" s="50"/>
      <c r="O9327" s="50"/>
      <c r="P9327" s="50"/>
      <c r="Q9327" s="50"/>
      <c r="R9327" s="50"/>
      <c r="S9327" s="50"/>
      <c r="T9327" s="50"/>
      <c r="U9327" s="50"/>
      <c r="V9327" s="50"/>
      <c r="W9327" s="50"/>
      <c r="X9327" s="50"/>
      <c r="Y9327" s="50"/>
      <c r="Z9327" s="50"/>
      <c r="AA9327" s="50"/>
      <c r="AB9327" s="50"/>
      <c r="AC9327" s="50"/>
      <c r="AD9327" s="50"/>
      <c r="AE9327" s="50"/>
      <c r="AF9327" s="50"/>
      <c r="AG9327" s="50"/>
      <c r="AH9327" s="50"/>
      <c r="AI9327" s="50"/>
      <c r="AJ9327" s="50"/>
      <c r="AK9327" s="50"/>
      <c r="AL9327" s="50"/>
      <c r="AM9327" s="50"/>
      <c r="AN9327" s="50"/>
      <c r="AO9327" s="50"/>
      <c r="AP9327" s="50"/>
      <c r="AQ9327" s="50"/>
      <c r="AR9327" s="50"/>
      <c r="AS9327" s="50"/>
      <c r="AT9327" s="50"/>
      <c r="AU9327" s="50"/>
      <c r="AV9327" s="50"/>
      <c r="AW9327" s="50"/>
      <c r="AX9327" s="50"/>
      <c r="AY9327" s="50"/>
      <c r="AZ9327" s="50"/>
      <c r="BA9327" s="50"/>
      <c r="BB9327" s="50"/>
      <c r="BC9327" s="50"/>
      <c r="BD9327" s="50"/>
      <c r="BE9327" s="50"/>
      <c r="BF9327" s="50"/>
      <c r="BG9327" s="50"/>
      <c r="BH9327" s="50"/>
      <c r="BI9327" s="50"/>
      <c r="BJ9327" s="50"/>
      <c r="BK9327" s="50"/>
      <c r="BL9327" s="50"/>
      <c r="BM9327" s="50"/>
      <c r="BN9327" s="50"/>
      <c r="BO9327" s="50"/>
      <c r="BP9327" s="50"/>
      <c r="BQ9327" s="50"/>
      <c r="BR9327" s="50"/>
      <c r="BS9327" s="50"/>
      <c r="BT9327" s="50"/>
      <c r="BU9327" s="50"/>
      <c r="BV9327" s="50"/>
      <c r="BW9327" s="50"/>
      <c r="BX9327" s="50"/>
      <c r="BY9327" s="50"/>
      <c r="BZ9327" s="50"/>
      <c r="CA9327" s="50"/>
      <c r="CB9327" s="50"/>
      <c r="CC9327" s="50"/>
      <c r="CD9327" s="50"/>
      <c r="CE9327" s="50"/>
      <c r="CF9327" s="50"/>
      <c r="CG9327" s="50"/>
      <c r="CH9327" s="50"/>
      <c r="CI9327" s="50"/>
      <c r="CJ9327" s="50"/>
      <c r="CK9327" s="50"/>
      <c r="CL9327" s="50"/>
      <c r="CM9327" s="50"/>
      <c r="CN9327" s="50"/>
      <c r="CO9327" s="50"/>
      <c r="CP9327" s="50"/>
      <c r="CQ9327" s="50"/>
      <c r="CR9327" s="50"/>
      <c r="CS9327" s="50"/>
      <c r="CT9327" s="50"/>
      <c r="CU9327" s="50"/>
      <c r="CV9327" s="50"/>
      <c r="CW9327" s="50"/>
      <c r="CX9327" s="50"/>
      <c r="CY9327" s="50"/>
      <c r="CZ9327" s="50"/>
      <c r="DA9327" s="50"/>
      <c r="DB9327" s="50"/>
      <c r="DC9327" s="50"/>
      <c r="DD9327" s="50"/>
      <c r="DE9327" s="50"/>
      <c r="DF9327" s="50"/>
      <c r="DG9327" s="50"/>
    </row>
    <row r="9328" spans="1:111" x14ac:dyDescent="0.2">
      <c r="D9328" s="54"/>
      <c r="E9328" s="312"/>
      <c r="F9328" s="192"/>
      <c r="G9328" s="192"/>
      <c r="H9328" s="50"/>
      <c r="I9328" s="50"/>
      <c r="J9328" s="50"/>
      <c r="K9328" s="50"/>
      <c r="L9328" s="50"/>
      <c r="M9328" s="50"/>
      <c r="N9328" s="50"/>
      <c r="O9328" s="50"/>
      <c r="P9328" s="50"/>
      <c r="Q9328" s="50"/>
      <c r="R9328" s="50"/>
      <c r="S9328" s="50"/>
      <c r="T9328" s="50"/>
      <c r="U9328" s="50"/>
      <c r="V9328" s="50"/>
      <c r="W9328" s="50"/>
      <c r="X9328" s="50"/>
      <c r="Y9328" s="50"/>
      <c r="Z9328" s="50"/>
      <c r="AA9328" s="50"/>
      <c r="AB9328" s="50"/>
      <c r="AC9328" s="50"/>
      <c r="AD9328" s="50"/>
      <c r="AE9328" s="50"/>
      <c r="AF9328" s="50"/>
      <c r="AG9328" s="50"/>
      <c r="AH9328" s="50"/>
      <c r="AI9328" s="50"/>
      <c r="AJ9328" s="50"/>
      <c r="AK9328" s="50"/>
      <c r="AL9328" s="50"/>
      <c r="AM9328" s="50"/>
      <c r="AN9328" s="50"/>
      <c r="AO9328" s="50"/>
      <c r="AP9328" s="50"/>
      <c r="AQ9328" s="50"/>
      <c r="AR9328" s="50"/>
      <c r="AS9328" s="50"/>
      <c r="AT9328" s="50"/>
      <c r="AU9328" s="50"/>
      <c r="AV9328" s="50"/>
      <c r="AW9328" s="50"/>
      <c r="AX9328" s="50"/>
      <c r="AY9328" s="50"/>
      <c r="AZ9328" s="50"/>
      <c r="BA9328" s="50"/>
      <c r="BB9328" s="50"/>
      <c r="BC9328" s="50"/>
      <c r="BD9328" s="50"/>
      <c r="BE9328" s="50"/>
      <c r="BF9328" s="50"/>
      <c r="BG9328" s="50"/>
      <c r="BH9328" s="50"/>
      <c r="BI9328" s="50"/>
      <c r="BJ9328" s="50"/>
      <c r="BK9328" s="50"/>
      <c r="BL9328" s="50"/>
      <c r="BM9328" s="50"/>
      <c r="BN9328" s="50"/>
      <c r="BO9328" s="50"/>
      <c r="BP9328" s="50"/>
      <c r="BQ9328" s="50"/>
      <c r="BR9328" s="50"/>
      <c r="BS9328" s="50"/>
      <c r="BT9328" s="50"/>
      <c r="BU9328" s="50"/>
      <c r="BV9328" s="50"/>
      <c r="BW9328" s="50"/>
      <c r="BX9328" s="50"/>
      <c r="BY9328" s="50"/>
      <c r="BZ9328" s="50"/>
      <c r="CA9328" s="50"/>
      <c r="CB9328" s="50"/>
      <c r="CC9328" s="50"/>
      <c r="CD9328" s="50"/>
      <c r="CE9328" s="50"/>
      <c r="CF9328" s="50"/>
      <c r="CG9328" s="50"/>
      <c r="CH9328" s="50"/>
      <c r="CI9328" s="50"/>
      <c r="CJ9328" s="50"/>
      <c r="CK9328" s="50"/>
      <c r="CL9328" s="50"/>
      <c r="CM9328" s="50"/>
      <c r="CN9328" s="50"/>
      <c r="CO9328" s="50"/>
      <c r="CP9328" s="50"/>
      <c r="CQ9328" s="50"/>
      <c r="CR9328" s="50"/>
      <c r="CS9328" s="50"/>
      <c r="CT9328" s="50"/>
      <c r="CU9328" s="50"/>
      <c r="CV9328" s="50"/>
      <c r="CW9328" s="50"/>
      <c r="CX9328" s="50"/>
      <c r="CY9328" s="50"/>
      <c r="CZ9328" s="50"/>
      <c r="DA9328" s="50"/>
      <c r="DB9328" s="50"/>
      <c r="DC9328" s="50"/>
      <c r="DD9328" s="50"/>
      <c r="DE9328" s="50"/>
      <c r="DF9328" s="50"/>
      <c r="DG9328" s="50"/>
    </row>
    <row r="9329" spans="4:111" x14ac:dyDescent="0.2">
      <c r="E9329" s="312"/>
      <c r="F9329" s="192"/>
      <c r="G9329" s="192"/>
      <c r="H9329" s="50"/>
      <c r="I9329" s="50"/>
      <c r="J9329" s="50"/>
      <c r="K9329" s="50"/>
      <c r="L9329" s="50"/>
      <c r="M9329" s="50"/>
      <c r="N9329" s="50"/>
      <c r="O9329" s="50"/>
      <c r="P9329" s="50"/>
      <c r="Q9329" s="50"/>
      <c r="R9329" s="50"/>
      <c r="S9329" s="50"/>
      <c r="T9329" s="50"/>
      <c r="U9329" s="50"/>
      <c r="V9329" s="50"/>
      <c r="W9329" s="50"/>
      <c r="X9329" s="50"/>
      <c r="Y9329" s="50"/>
      <c r="Z9329" s="50"/>
      <c r="AA9329" s="50"/>
      <c r="AB9329" s="50"/>
      <c r="AC9329" s="50"/>
      <c r="AD9329" s="50"/>
      <c r="AE9329" s="50"/>
      <c r="AF9329" s="50"/>
      <c r="AG9329" s="50"/>
      <c r="AH9329" s="50"/>
      <c r="AI9329" s="50"/>
      <c r="AJ9329" s="50"/>
      <c r="AK9329" s="50"/>
      <c r="AL9329" s="50"/>
      <c r="AM9329" s="50"/>
      <c r="AN9329" s="50"/>
      <c r="AO9329" s="50"/>
      <c r="AP9329" s="50"/>
      <c r="AQ9329" s="50"/>
      <c r="AR9329" s="50"/>
      <c r="AS9329" s="50"/>
      <c r="AT9329" s="50"/>
      <c r="AU9329" s="50"/>
      <c r="AV9329" s="50"/>
      <c r="AW9329" s="50"/>
      <c r="AX9329" s="50"/>
      <c r="AY9329" s="50"/>
      <c r="AZ9329" s="50"/>
      <c r="BA9329" s="50"/>
      <c r="BB9329" s="50"/>
      <c r="BC9329" s="50"/>
      <c r="BD9329" s="50"/>
      <c r="BE9329" s="50"/>
      <c r="BF9329" s="50"/>
      <c r="BG9329" s="50"/>
      <c r="BH9329" s="50"/>
      <c r="BI9329" s="50"/>
      <c r="BJ9329" s="50"/>
      <c r="BK9329" s="50"/>
      <c r="BL9329" s="50"/>
      <c r="BM9329" s="50"/>
      <c r="BN9329" s="50"/>
      <c r="BO9329" s="50"/>
      <c r="BP9329" s="50"/>
      <c r="BQ9329" s="50"/>
      <c r="BR9329" s="50"/>
      <c r="BS9329" s="50"/>
      <c r="BT9329" s="50"/>
      <c r="BU9329" s="50"/>
      <c r="BV9329" s="50"/>
      <c r="BW9329" s="50"/>
      <c r="BX9329" s="50"/>
      <c r="BY9329" s="50"/>
      <c r="BZ9329" s="50"/>
      <c r="CA9329" s="50"/>
      <c r="CB9329" s="50"/>
      <c r="CC9329" s="50"/>
      <c r="CD9329" s="50"/>
      <c r="CE9329" s="50"/>
      <c r="CF9329" s="50"/>
      <c r="CG9329" s="50"/>
      <c r="CH9329" s="50"/>
      <c r="CI9329" s="50"/>
      <c r="CJ9329" s="50"/>
      <c r="CK9329" s="50"/>
      <c r="CL9329" s="50"/>
      <c r="CM9329" s="50"/>
      <c r="CN9329" s="50"/>
      <c r="CO9329" s="50"/>
      <c r="CP9329" s="50"/>
      <c r="CQ9329" s="50"/>
      <c r="CR9329" s="50"/>
      <c r="CS9329" s="50"/>
      <c r="CT9329" s="50"/>
      <c r="CU9329" s="50"/>
      <c r="CV9329" s="50"/>
      <c r="CW9329" s="50"/>
      <c r="CX9329" s="50"/>
      <c r="CY9329" s="50"/>
      <c r="CZ9329" s="50"/>
      <c r="DA9329" s="50"/>
      <c r="DB9329" s="50"/>
      <c r="DC9329" s="50"/>
      <c r="DD9329" s="50"/>
      <c r="DE9329" s="50"/>
      <c r="DF9329" s="50"/>
      <c r="DG9329" s="50"/>
    </row>
    <row r="9330" spans="4:111" x14ac:dyDescent="0.2">
      <c r="D9330" s="54"/>
      <c r="E9330" s="312"/>
      <c r="F9330" s="192"/>
      <c r="G9330" s="192"/>
      <c r="H9330" s="50"/>
      <c r="I9330" s="50"/>
      <c r="J9330" s="50"/>
      <c r="K9330" s="50"/>
      <c r="L9330" s="50"/>
      <c r="M9330" s="50"/>
      <c r="N9330" s="50"/>
      <c r="O9330" s="50"/>
      <c r="P9330" s="50"/>
      <c r="Q9330" s="50"/>
      <c r="R9330" s="50"/>
      <c r="S9330" s="50"/>
      <c r="T9330" s="50"/>
      <c r="U9330" s="50"/>
      <c r="V9330" s="50"/>
      <c r="W9330" s="50"/>
      <c r="X9330" s="50"/>
      <c r="Y9330" s="50"/>
      <c r="Z9330" s="50"/>
      <c r="AA9330" s="50"/>
      <c r="AB9330" s="50"/>
      <c r="AC9330" s="50"/>
      <c r="AD9330" s="50"/>
      <c r="AE9330" s="50"/>
      <c r="AF9330" s="50"/>
      <c r="AG9330" s="50"/>
      <c r="AH9330" s="50"/>
      <c r="AI9330" s="50"/>
      <c r="AJ9330" s="50"/>
      <c r="AK9330" s="50"/>
      <c r="AL9330" s="50"/>
      <c r="AM9330" s="50"/>
      <c r="AN9330" s="50"/>
      <c r="AO9330" s="50"/>
      <c r="AP9330" s="50"/>
      <c r="AQ9330" s="50"/>
      <c r="AR9330" s="50"/>
      <c r="AS9330" s="50"/>
      <c r="AT9330" s="50"/>
      <c r="AU9330" s="50"/>
      <c r="AV9330" s="50"/>
      <c r="AW9330" s="50"/>
      <c r="AX9330" s="50"/>
      <c r="AY9330" s="50"/>
      <c r="AZ9330" s="50"/>
      <c r="BA9330" s="50"/>
      <c r="BB9330" s="50"/>
      <c r="BC9330" s="50"/>
      <c r="BD9330" s="50"/>
      <c r="BE9330" s="50"/>
      <c r="BF9330" s="50"/>
      <c r="BG9330" s="50"/>
      <c r="BH9330" s="50"/>
      <c r="BI9330" s="50"/>
      <c r="BJ9330" s="50"/>
      <c r="BK9330" s="50"/>
      <c r="BL9330" s="50"/>
      <c r="BM9330" s="50"/>
      <c r="BN9330" s="50"/>
      <c r="BO9330" s="50"/>
      <c r="BP9330" s="50"/>
      <c r="BQ9330" s="50"/>
      <c r="BR9330" s="50"/>
      <c r="BS9330" s="50"/>
      <c r="BT9330" s="50"/>
      <c r="BU9330" s="50"/>
      <c r="BV9330" s="50"/>
      <c r="BW9330" s="50"/>
      <c r="BX9330" s="50"/>
      <c r="BY9330" s="50"/>
      <c r="BZ9330" s="50"/>
      <c r="CA9330" s="50"/>
      <c r="CB9330" s="50"/>
      <c r="CC9330" s="50"/>
      <c r="CD9330" s="50"/>
      <c r="CE9330" s="50"/>
      <c r="CF9330" s="50"/>
      <c r="CG9330" s="50"/>
      <c r="CH9330" s="50"/>
      <c r="CI9330" s="50"/>
      <c r="CJ9330" s="50"/>
      <c r="CK9330" s="50"/>
      <c r="CL9330" s="50"/>
      <c r="CM9330" s="50"/>
      <c r="CN9330" s="50"/>
      <c r="CO9330" s="50"/>
      <c r="CP9330" s="50"/>
      <c r="CQ9330" s="50"/>
      <c r="CR9330" s="50"/>
      <c r="CS9330" s="50"/>
      <c r="CT9330" s="50"/>
      <c r="CU9330" s="50"/>
      <c r="CV9330" s="50"/>
      <c r="CW9330" s="50"/>
      <c r="CX9330" s="50"/>
      <c r="CY9330" s="50"/>
      <c r="CZ9330" s="50"/>
      <c r="DA9330" s="50"/>
      <c r="DB9330" s="50"/>
      <c r="DC9330" s="50"/>
      <c r="DD9330" s="50"/>
      <c r="DE9330" s="50"/>
      <c r="DF9330" s="50"/>
      <c r="DG9330" s="50"/>
    </row>
    <row r="9331" spans="4:111" x14ac:dyDescent="0.2">
      <c r="E9331" s="182"/>
      <c r="F9331" s="192"/>
      <c r="G9331" s="192"/>
      <c r="H9331" s="50"/>
      <c r="I9331" s="50"/>
      <c r="J9331" s="50"/>
      <c r="K9331" s="50"/>
      <c r="L9331" s="50"/>
      <c r="M9331" s="50"/>
      <c r="N9331" s="50"/>
      <c r="O9331" s="50"/>
      <c r="P9331" s="50"/>
      <c r="Q9331" s="50"/>
      <c r="R9331" s="50"/>
      <c r="S9331" s="50"/>
      <c r="T9331" s="50"/>
      <c r="U9331" s="50"/>
      <c r="V9331" s="50"/>
      <c r="W9331" s="50"/>
      <c r="X9331" s="50"/>
      <c r="Y9331" s="50"/>
      <c r="Z9331" s="50"/>
      <c r="AA9331" s="50"/>
      <c r="AB9331" s="50"/>
      <c r="AC9331" s="50"/>
      <c r="AD9331" s="50"/>
      <c r="AE9331" s="50"/>
      <c r="AF9331" s="50"/>
      <c r="AG9331" s="50"/>
      <c r="AH9331" s="50"/>
      <c r="AI9331" s="50"/>
      <c r="AJ9331" s="50"/>
      <c r="AK9331" s="50"/>
      <c r="AL9331" s="50"/>
      <c r="AM9331" s="50"/>
      <c r="AN9331" s="50"/>
      <c r="AO9331" s="50"/>
      <c r="AP9331" s="50"/>
      <c r="AQ9331" s="50"/>
      <c r="AR9331" s="50"/>
      <c r="AS9331" s="50"/>
      <c r="AT9331" s="50"/>
      <c r="AU9331" s="50"/>
      <c r="AV9331" s="50"/>
      <c r="AW9331" s="50"/>
      <c r="AX9331" s="50"/>
      <c r="AY9331" s="50"/>
      <c r="AZ9331" s="50"/>
      <c r="BA9331" s="50"/>
      <c r="BB9331" s="50"/>
      <c r="BC9331" s="50"/>
      <c r="BD9331" s="50"/>
      <c r="BE9331" s="50"/>
      <c r="BF9331" s="50"/>
      <c r="BG9331" s="50"/>
      <c r="BH9331" s="50"/>
      <c r="BI9331" s="50"/>
      <c r="BJ9331" s="50"/>
      <c r="BK9331" s="50"/>
      <c r="BL9331" s="50"/>
      <c r="BM9331" s="50"/>
      <c r="BN9331" s="50"/>
      <c r="BO9331" s="50"/>
      <c r="BP9331" s="50"/>
      <c r="BQ9331" s="50"/>
      <c r="BR9331" s="50"/>
      <c r="BS9331" s="50"/>
      <c r="BT9331" s="50"/>
      <c r="BU9331" s="50"/>
      <c r="BV9331" s="50"/>
      <c r="BW9331" s="50"/>
      <c r="BX9331" s="50"/>
      <c r="BY9331" s="50"/>
      <c r="BZ9331" s="50"/>
      <c r="CA9331" s="50"/>
      <c r="CB9331" s="50"/>
      <c r="CC9331" s="50"/>
      <c r="CD9331" s="50"/>
      <c r="CE9331" s="50"/>
      <c r="CF9331" s="50"/>
      <c r="CG9331" s="50"/>
      <c r="CH9331" s="50"/>
      <c r="CI9331" s="50"/>
      <c r="CJ9331" s="50"/>
      <c r="CK9331" s="50"/>
      <c r="CL9331" s="50"/>
      <c r="CM9331" s="50"/>
      <c r="CN9331" s="50"/>
      <c r="CO9331" s="50"/>
      <c r="CP9331" s="50"/>
      <c r="CQ9331" s="50"/>
      <c r="CR9331" s="50"/>
      <c r="CS9331" s="50"/>
      <c r="CT9331" s="50"/>
      <c r="CU9331" s="50"/>
      <c r="CV9331" s="50"/>
      <c r="CW9331" s="50"/>
      <c r="CX9331" s="50"/>
      <c r="CY9331" s="50"/>
      <c r="CZ9331" s="50"/>
      <c r="DA9331" s="50"/>
      <c r="DB9331" s="50"/>
      <c r="DC9331" s="50"/>
      <c r="DD9331" s="50"/>
      <c r="DE9331" s="50"/>
      <c r="DF9331" s="50"/>
      <c r="DG9331" s="50"/>
    </row>
    <row r="9332" spans="4:111" x14ac:dyDescent="0.2">
      <c r="E9332" s="182"/>
      <c r="F9332" s="192"/>
      <c r="G9332" s="192"/>
      <c r="H9332" s="50"/>
      <c r="I9332" s="50"/>
      <c r="J9332" s="50"/>
      <c r="K9332" s="50"/>
      <c r="L9332" s="50"/>
      <c r="M9332" s="50"/>
      <c r="N9332" s="50"/>
      <c r="O9332" s="50"/>
      <c r="P9332" s="50"/>
      <c r="Q9332" s="50"/>
      <c r="R9332" s="50"/>
      <c r="S9332" s="50"/>
      <c r="T9332" s="50"/>
      <c r="U9332" s="50"/>
      <c r="V9332" s="50"/>
      <c r="W9332" s="50"/>
      <c r="X9332" s="50"/>
      <c r="Y9332" s="50"/>
      <c r="Z9332" s="50"/>
      <c r="AA9332" s="50"/>
      <c r="AB9332" s="50"/>
      <c r="AC9332" s="50"/>
      <c r="AD9332" s="50"/>
      <c r="AE9332" s="50"/>
      <c r="AF9332" s="50"/>
      <c r="AG9332" s="50"/>
      <c r="AH9332" s="50"/>
      <c r="AI9332" s="50"/>
      <c r="AJ9332" s="50"/>
      <c r="AK9332" s="50"/>
      <c r="AL9332" s="50"/>
      <c r="AM9332" s="50"/>
      <c r="AN9332" s="50"/>
      <c r="AO9332" s="50"/>
      <c r="AP9332" s="50"/>
      <c r="AQ9332" s="50"/>
      <c r="AR9332" s="50"/>
      <c r="AS9332" s="50"/>
      <c r="AT9332" s="50"/>
      <c r="AU9332" s="50"/>
      <c r="AV9332" s="50"/>
      <c r="AW9332" s="50"/>
      <c r="AX9332" s="50"/>
      <c r="AY9332" s="50"/>
      <c r="AZ9332" s="50"/>
      <c r="BA9332" s="50"/>
      <c r="BB9332" s="50"/>
      <c r="BC9332" s="50"/>
      <c r="BD9332" s="50"/>
      <c r="BE9332" s="50"/>
      <c r="BF9332" s="50"/>
      <c r="BG9332" s="50"/>
      <c r="BH9332" s="50"/>
      <c r="BI9332" s="50"/>
      <c r="BJ9332" s="50"/>
      <c r="BK9332" s="50"/>
      <c r="BL9332" s="50"/>
      <c r="BM9332" s="50"/>
      <c r="BN9332" s="50"/>
      <c r="BO9332" s="50"/>
      <c r="BP9332" s="50"/>
      <c r="BQ9332" s="50"/>
      <c r="BR9332" s="50"/>
      <c r="BS9332" s="50"/>
      <c r="BT9332" s="50"/>
      <c r="BU9332" s="50"/>
      <c r="BV9332" s="50"/>
      <c r="BW9332" s="50"/>
      <c r="BX9332" s="50"/>
      <c r="BY9332" s="50"/>
      <c r="BZ9332" s="50"/>
      <c r="CA9332" s="50"/>
      <c r="CB9332" s="50"/>
      <c r="CC9332" s="50"/>
      <c r="CD9332" s="50"/>
      <c r="CE9332" s="50"/>
      <c r="CF9332" s="50"/>
      <c r="CG9332" s="50"/>
      <c r="CH9332" s="50"/>
      <c r="CI9332" s="50"/>
      <c r="CJ9332" s="50"/>
      <c r="CK9332" s="50"/>
      <c r="CL9332" s="50"/>
      <c r="CM9332" s="50"/>
      <c r="CN9332" s="50"/>
      <c r="CO9332" s="50"/>
      <c r="CP9332" s="50"/>
      <c r="CQ9332" s="50"/>
      <c r="CR9332" s="50"/>
      <c r="CS9332" s="50"/>
      <c r="CT9332" s="50"/>
      <c r="CU9332" s="50"/>
      <c r="CV9332" s="50"/>
      <c r="CW9332" s="50"/>
      <c r="CX9332" s="50"/>
      <c r="CY9332" s="50"/>
      <c r="CZ9332" s="50"/>
      <c r="DA9332" s="50"/>
      <c r="DB9332" s="50"/>
      <c r="DC9332" s="50"/>
      <c r="DD9332" s="50"/>
      <c r="DE9332" s="50"/>
      <c r="DF9332" s="50"/>
      <c r="DG9332" s="50"/>
    </row>
    <row r="9333" spans="4:111" x14ac:dyDescent="0.2">
      <c r="E9333" s="312"/>
      <c r="F9333" s="192"/>
      <c r="G9333" s="192"/>
      <c r="H9333" s="50"/>
      <c r="I9333" s="50"/>
      <c r="J9333" s="50"/>
      <c r="K9333" s="50"/>
      <c r="L9333" s="50"/>
      <c r="M9333" s="50"/>
      <c r="N9333" s="50"/>
      <c r="O9333" s="50"/>
      <c r="P9333" s="50"/>
      <c r="Q9333" s="50"/>
      <c r="R9333" s="50"/>
      <c r="S9333" s="50"/>
      <c r="T9333" s="50"/>
      <c r="U9333" s="50"/>
      <c r="V9333" s="50"/>
      <c r="W9333" s="50"/>
      <c r="X9333" s="50"/>
      <c r="Y9333" s="50"/>
      <c r="Z9333" s="50"/>
      <c r="AA9333" s="50"/>
      <c r="AB9333" s="50"/>
      <c r="AC9333" s="50"/>
      <c r="AD9333" s="50"/>
      <c r="AE9333" s="50"/>
      <c r="AF9333" s="50"/>
      <c r="AG9333" s="50"/>
      <c r="AH9333" s="50"/>
      <c r="AI9333" s="50"/>
      <c r="AJ9333" s="50"/>
      <c r="AK9333" s="50"/>
      <c r="AL9333" s="50"/>
      <c r="AM9333" s="50"/>
      <c r="AN9333" s="50"/>
      <c r="AO9333" s="50"/>
      <c r="AP9333" s="50"/>
      <c r="AQ9333" s="50"/>
      <c r="AR9333" s="50"/>
      <c r="AS9333" s="50"/>
      <c r="AT9333" s="50"/>
      <c r="AU9333" s="50"/>
      <c r="AV9333" s="50"/>
      <c r="AW9333" s="50"/>
      <c r="AX9333" s="50"/>
      <c r="AY9333" s="50"/>
      <c r="AZ9333" s="50"/>
      <c r="BA9333" s="50"/>
      <c r="BB9333" s="50"/>
      <c r="BC9333" s="50"/>
      <c r="BD9333" s="50"/>
      <c r="BE9333" s="50"/>
      <c r="BF9333" s="50"/>
      <c r="BG9333" s="50"/>
      <c r="BH9333" s="50"/>
      <c r="BI9333" s="50"/>
      <c r="BJ9333" s="50"/>
      <c r="BK9333" s="50"/>
      <c r="BL9333" s="50"/>
      <c r="BM9333" s="50"/>
      <c r="BN9333" s="50"/>
      <c r="BO9333" s="50"/>
      <c r="BP9333" s="50"/>
      <c r="BQ9333" s="50"/>
      <c r="BR9333" s="50"/>
      <c r="BS9333" s="50"/>
      <c r="BT9333" s="50"/>
      <c r="BU9333" s="50"/>
      <c r="BV9333" s="50"/>
      <c r="BW9333" s="50"/>
      <c r="BX9333" s="50"/>
      <c r="BY9333" s="50"/>
      <c r="BZ9333" s="50"/>
      <c r="CA9333" s="50"/>
      <c r="CB9333" s="50"/>
      <c r="CC9333" s="50"/>
      <c r="CD9333" s="50"/>
      <c r="CE9333" s="50"/>
      <c r="CF9333" s="50"/>
      <c r="CG9333" s="50"/>
      <c r="CH9333" s="50"/>
      <c r="CI9333" s="50"/>
      <c r="CJ9333" s="50"/>
      <c r="CK9333" s="50"/>
      <c r="CL9333" s="50"/>
      <c r="CM9333" s="50"/>
      <c r="CN9333" s="50"/>
      <c r="CO9333" s="50"/>
      <c r="CP9333" s="50"/>
      <c r="CQ9333" s="50"/>
      <c r="CR9333" s="50"/>
      <c r="CS9333" s="50"/>
      <c r="CT9333" s="50"/>
      <c r="CU9333" s="50"/>
      <c r="CV9333" s="50"/>
      <c r="CW9333" s="50"/>
      <c r="CX9333" s="50"/>
      <c r="CY9333" s="50"/>
      <c r="CZ9333" s="50"/>
      <c r="DA9333" s="50"/>
      <c r="DB9333" s="50"/>
      <c r="DC9333" s="50"/>
      <c r="DD9333" s="50"/>
      <c r="DE9333" s="50"/>
      <c r="DF9333" s="50"/>
      <c r="DG9333" s="50"/>
    </row>
    <row r="9334" spans="4:111" x14ac:dyDescent="0.2">
      <c r="E9334" s="312"/>
      <c r="F9334" s="192"/>
      <c r="G9334" s="192"/>
      <c r="H9334" s="50"/>
      <c r="I9334" s="50"/>
      <c r="J9334" s="50"/>
      <c r="K9334" s="50"/>
      <c r="L9334" s="50"/>
      <c r="M9334" s="50"/>
      <c r="N9334" s="50"/>
      <c r="O9334" s="50"/>
      <c r="P9334" s="50"/>
      <c r="Q9334" s="50"/>
      <c r="R9334" s="50"/>
      <c r="S9334" s="50"/>
      <c r="T9334" s="50"/>
      <c r="U9334" s="50"/>
      <c r="V9334" s="50"/>
      <c r="W9334" s="50"/>
      <c r="X9334" s="50"/>
      <c r="Y9334" s="50"/>
      <c r="Z9334" s="50"/>
      <c r="AA9334" s="50"/>
      <c r="AB9334" s="50"/>
      <c r="AC9334" s="50"/>
      <c r="AD9334" s="50"/>
      <c r="AE9334" s="50"/>
      <c r="AF9334" s="50"/>
      <c r="AG9334" s="50"/>
      <c r="AH9334" s="50"/>
      <c r="AI9334" s="50"/>
      <c r="AJ9334" s="50"/>
      <c r="AK9334" s="50"/>
      <c r="AL9334" s="50"/>
      <c r="AM9334" s="50"/>
      <c r="AN9334" s="50"/>
      <c r="AO9334" s="50"/>
      <c r="AP9334" s="50"/>
      <c r="AQ9334" s="50"/>
      <c r="AR9334" s="50"/>
      <c r="AS9334" s="50"/>
      <c r="AT9334" s="50"/>
      <c r="AU9334" s="50"/>
      <c r="AV9334" s="50"/>
      <c r="AW9334" s="50"/>
      <c r="AX9334" s="50"/>
      <c r="AY9334" s="50"/>
      <c r="AZ9334" s="50"/>
      <c r="BA9334" s="50"/>
      <c r="BB9334" s="50"/>
      <c r="BC9334" s="50"/>
      <c r="BD9334" s="50"/>
      <c r="BE9334" s="50"/>
      <c r="BF9334" s="50"/>
      <c r="BG9334" s="50"/>
      <c r="BH9334" s="50"/>
      <c r="BI9334" s="50"/>
      <c r="BJ9334" s="50"/>
      <c r="BK9334" s="50"/>
      <c r="BL9334" s="50"/>
      <c r="BM9334" s="50"/>
      <c r="BN9334" s="50"/>
      <c r="BO9334" s="50"/>
      <c r="BP9334" s="50"/>
      <c r="BQ9334" s="50"/>
      <c r="BR9334" s="50"/>
      <c r="BS9334" s="50"/>
      <c r="BT9334" s="50"/>
      <c r="BU9334" s="50"/>
      <c r="BV9334" s="50"/>
      <c r="BW9334" s="50"/>
      <c r="BX9334" s="50"/>
      <c r="BY9334" s="50"/>
      <c r="BZ9334" s="50"/>
      <c r="CA9334" s="50"/>
      <c r="CB9334" s="50"/>
      <c r="CC9334" s="50"/>
      <c r="CD9334" s="50"/>
      <c r="CE9334" s="50"/>
      <c r="CF9334" s="50"/>
      <c r="CG9334" s="50"/>
      <c r="CH9334" s="50"/>
      <c r="CI9334" s="50"/>
      <c r="CJ9334" s="50"/>
      <c r="CK9334" s="50"/>
      <c r="CL9334" s="50"/>
      <c r="CM9334" s="50"/>
      <c r="CN9334" s="50"/>
      <c r="CO9334" s="50"/>
      <c r="CP9334" s="50"/>
      <c r="CQ9334" s="50"/>
      <c r="CR9334" s="50"/>
      <c r="CS9334" s="50"/>
      <c r="CT9334" s="50"/>
      <c r="CU9334" s="50"/>
      <c r="CV9334" s="50"/>
      <c r="CW9334" s="50"/>
      <c r="CX9334" s="50"/>
      <c r="CY9334" s="50"/>
      <c r="CZ9334" s="50"/>
      <c r="DA9334" s="50"/>
      <c r="DB9334" s="50"/>
      <c r="DC9334" s="50"/>
      <c r="DD9334" s="50"/>
      <c r="DE9334" s="50"/>
      <c r="DF9334" s="50"/>
      <c r="DG9334" s="50"/>
    </row>
    <row r="9335" spans="4:111" x14ac:dyDescent="0.2">
      <c r="E9335" s="182"/>
      <c r="F9335" s="192"/>
      <c r="G9335" s="192"/>
      <c r="H9335" s="50"/>
      <c r="I9335" s="50"/>
      <c r="J9335" s="50"/>
      <c r="K9335" s="50"/>
      <c r="L9335" s="50"/>
      <c r="M9335" s="50"/>
      <c r="N9335" s="50"/>
      <c r="O9335" s="50"/>
      <c r="P9335" s="50"/>
      <c r="Q9335" s="50"/>
      <c r="R9335" s="50"/>
      <c r="S9335" s="50"/>
      <c r="T9335" s="50"/>
      <c r="U9335" s="50"/>
      <c r="V9335" s="50"/>
      <c r="W9335" s="50"/>
      <c r="X9335" s="50"/>
      <c r="Y9335" s="50"/>
      <c r="Z9335" s="50"/>
      <c r="AA9335" s="50"/>
      <c r="AB9335" s="50"/>
      <c r="AC9335" s="50"/>
      <c r="AD9335" s="50"/>
      <c r="AE9335" s="50"/>
      <c r="AF9335" s="50"/>
      <c r="AG9335" s="50"/>
      <c r="AH9335" s="50"/>
      <c r="AI9335" s="50"/>
      <c r="AJ9335" s="50"/>
      <c r="AK9335" s="50"/>
      <c r="AL9335" s="50"/>
      <c r="AM9335" s="50"/>
      <c r="AN9335" s="50"/>
      <c r="AO9335" s="50"/>
      <c r="AP9335" s="50"/>
      <c r="AQ9335" s="50"/>
      <c r="AR9335" s="50"/>
      <c r="AS9335" s="50"/>
      <c r="AT9335" s="50"/>
      <c r="AU9335" s="50"/>
      <c r="AV9335" s="50"/>
      <c r="AW9335" s="50"/>
      <c r="AX9335" s="50"/>
      <c r="AY9335" s="50"/>
      <c r="AZ9335" s="50"/>
      <c r="BA9335" s="50"/>
      <c r="BB9335" s="50"/>
      <c r="BC9335" s="50"/>
      <c r="BD9335" s="50"/>
      <c r="BE9335" s="50"/>
      <c r="BF9335" s="50"/>
      <c r="BG9335" s="50"/>
      <c r="BH9335" s="50"/>
      <c r="BI9335" s="50"/>
      <c r="BJ9335" s="50"/>
      <c r="BK9335" s="50"/>
      <c r="BL9335" s="50"/>
      <c r="BM9335" s="50"/>
      <c r="BN9335" s="50"/>
      <c r="BO9335" s="50"/>
      <c r="BP9335" s="50"/>
      <c r="BQ9335" s="50"/>
      <c r="BR9335" s="50"/>
      <c r="BS9335" s="50"/>
      <c r="BT9335" s="50"/>
      <c r="BU9335" s="50"/>
      <c r="BV9335" s="50"/>
      <c r="BW9335" s="50"/>
      <c r="BX9335" s="50"/>
      <c r="BY9335" s="50"/>
      <c r="BZ9335" s="50"/>
      <c r="CA9335" s="50"/>
      <c r="CB9335" s="50"/>
      <c r="CC9335" s="50"/>
      <c r="CD9335" s="50"/>
      <c r="CE9335" s="50"/>
      <c r="CF9335" s="50"/>
      <c r="CG9335" s="50"/>
      <c r="CH9335" s="50"/>
      <c r="CI9335" s="50"/>
      <c r="CJ9335" s="50"/>
      <c r="CK9335" s="50"/>
      <c r="CL9335" s="50"/>
      <c r="CM9335" s="50"/>
      <c r="CN9335" s="50"/>
      <c r="CO9335" s="50"/>
      <c r="CP9335" s="50"/>
      <c r="CQ9335" s="50"/>
      <c r="CR9335" s="50"/>
      <c r="CS9335" s="50"/>
      <c r="CT9335" s="50"/>
      <c r="CU9335" s="50"/>
      <c r="CV9335" s="50"/>
      <c r="CW9335" s="50"/>
      <c r="CX9335" s="50"/>
      <c r="CY9335" s="50"/>
      <c r="CZ9335" s="50"/>
      <c r="DA9335" s="50"/>
      <c r="DB9335" s="50"/>
      <c r="DC9335" s="50"/>
      <c r="DD9335" s="50"/>
      <c r="DE9335" s="50"/>
      <c r="DF9335" s="50"/>
      <c r="DG9335" s="50"/>
    </row>
    <row r="9336" spans="4:111" x14ac:dyDescent="0.2">
      <c r="E9336" s="312"/>
      <c r="F9336" s="192"/>
      <c r="G9336" s="192"/>
      <c r="H9336" s="50"/>
      <c r="I9336" s="50"/>
      <c r="J9336" s="50"/>
      <c r="K9336" s="50"/>
      <c r="L9336" s="50"/>
      <c r="M9336" s="50"/>
      <c r="N9336" s="50"/>
      <c r="O9336" s="50"/>
      <c r="P9336" s="50"/>
      <c r="Q9336" s="50"/>
      <c r="R9336" s="50"/>
      <c r="S9336" s="50"/>
      <c r="T9336" s="50"/>
      <c r="U9336" s="50"/>
      <c r="V9336" s="50"/>
      <c r="W9336" s="50"/>
      <c r="X9336" s="50"/>
      <c r="Y9336" s="50"/>
      <c r="Z9336" s="50"/>
      <c r="AA9336" s="50"/>
      <c r="AB9336" s="50"/>
      <c r="AC9336" s="50"/>
      <c r="AD9336" s="50"/>
      <c r="AE9336" s="50"/>
      <c r="AF9336" s="50"/>
      <c r="AG9336" s="50"/>
      <c r="AH9336" s="50"/>
      <c r="AI9336" s="50"/>
      <c r="AJ9336" s="50"/>
      <c r="AK9336" s="50"/>
      <c r="AL9336" s="50"/>
      <c r="AM9336" s="50"/>
      <c r="AN9336" s="50"/>
      <c r="AO9336" s="50"/>
      <c r="AP9336" s="50"/>
      <c r="AQ9336" s="50"/>
      <c r="AR9336" s="50"/>
      <c r="AS9336" s="50"/>
      <c r="AT9336" s="50"/>
      <c r="AU9336" s="50"/>
      <c r="AV9336" s="50"/>
      <c r="AW9336" s="50"/>
      <c r="AX9336" s="50"/>
      <c r="AY9336" s="50"/>
      <c r="AZ9336" s="50"/>
      <c r="BA9336" s="50"/>
      <c r="BB9336" s="50"/>
      <c r="BC9336" s="50"/>
      <c r="BD9336" s="50"/>
      <c r="BE9336" s="50"/>
      <c r="BF9336" s="50"/>
      <c r="BG9336" s="50"/>
      <c r="BH9336" s="50"/>
      <c r="BI9336" s="50"/>
      <c r="BJ9336" s="50"/>
      <c r="BK9336" s="50"/>
      <c r="BL9336" s="50"/>
      <c r="BM9336" s="50"/>
      <c r="BN9336" s="50"/>
      <c r="BO9336" s="50"/>
      <c r="BP9336" s="50"/>
      <c r="BQ9336" s="50"/>
      <c r="BR9336" s="50"/>
      <c r="BS9336" s="50"/>
      <c r="BT9336" s="50"/>
      <c r="BU9336" s="50"/>
      <c r="BV9336" s="50"/>
      <c r="BW9336" s="50"/>
      <c r="BX9336" s="50"/>
      <c r="BY9336" s="50"/>
      <c r="BZ9336" s="50"/>
      <c r="CA9336" s="50"/>
      <c r="CB9336" s="50"/>
      <c r="CC9336" s="50"/>
      <c r="CD9336" s="50"/>
      <c r="CE9336" s="50"/>
      <c r="CF9336" s="50"/>
      <c r="CG9336" s="50"/>
      <c r="CH9336" s="50"/>
      <c r="CI9336" s="50"/>
      <c r="CJ9336" s="50"/>
      <c r="CK9336" s="50"/>
      <c r="CL9336" s="50"/>
      <c r="CM9336" s="50"/>
      <c r="CN9336" s="50"/>
      <c r="CO9336" s="50"/>
      <c r="CP9336" s="50"/>
      <c r="CQ9336" s="50"/>
      <c r="CR9336" s="50"/>
      <c r="CS9336" s="50"/>
      <c r="CT9336" s="50"/>
      <c r="CU9336" s="50"/>
      <c r="CV9336" s="50"/>
      <c r="CW9336" s="50"/>
      <c r="CX9336" s="50"/>
      <c r="CY9336" s="50"/>
      <c r="CZ9336" s="50"/>
      <c r="DA9336" s="50"/>
      <c r="DB9336" s="50"/>
      <c r="DC9336" s="50"/>
      <c r="DD9336" s="50"/>
      <c r="DE9336" s="50"/>
      <c r="DF9336" s="50"/>
      <c r="DG9336" s="50"/>
    </row>
    <row r="9345" spans="4:4" x14ac:dyDescent="0.25">
      <c r="D9345" s="56"/>
    </row>
    <row r="9703" spans="4:16249" s="44" customFormat="1" x14ac:dyDescent="0.25">
      <c r="D9703" s="55"/>
      <c r="H9703" s="45"/>
      <c r="I9703" s="45"/>
      <c r="J9703" s="45"/>
      <c r="K9703" s="45"/>
      <c r="L9703" s="45"/>
      <c r="M9703" s="45"/>
      <c r="N9703" s="45"/>
      <c r="O9703" s="45"/>
      <c r="P9703" s="45"/>
      <c r="Q9703" s="45"/>
      <c r="R9703" s="45"/>
      <c r="S9703" s="45"/>
      <c r="T9703" s="45"/>
      <c r="U9703" s="45"/>
      <c r="V9703" s="45"/>
      <c r="W9703" s="45"/>
      <c r="X9703" s="45"/>
      <c r="Y9703" s="45"/>
      <c r="Z9703" s="45"/>
      <c r="AA9703" s="45"/>
      <c r="AB9703" s="45"/>
      <c r="AC9703" s="45"/>
      <c r="AD9703" s="45"/>
      <c r="AE9703" s="45"/>
      <c r="AF9703" s="45"/>
      <c r="AG9703" s="45"/>
      <c r="AH9703" s="45"/>
      <c r="AI9703" s="45"/>
      <c r="AJ9703" s="45"/>
      <c r="AK9703" s="45"/>
      <c r="AL9703" s="45"/>
      <c r="AM9703" s="45"/>
      <c r="AN9703" s="45"/>
      <c r="AO9703" s="45"/>
      <c r="AP9703" s="45"/>
      <c r="AQ9703" s="45"/>
      <c r="AR9703" s="45"/>
      <c r="AS9703" s="45"/>
      <c r="AT9703" s="45"/>
      <c r="AU9703" s="45"/>
      <c r="AV9703" s="45"/>
      <c r="AW9703" s="45"/>
      <c r="AX9703" s="45"/>
      <c r="AY9703" s="45"/>
      <c r="AZ9703" s="45"/>
      <c r="BA9703" s="45"/>
      <c r="BB9703" s="45"/>
      <c r="BC9703" s="45"/>
      <c r="BD9703" s="45"/>
      <c r="BE9703" s="45"/>
      <c r="BF9703" s="45"/>
      <c r="BG9703" s="45"/>
      <c r="BH9703" s="45"/>
      <c r="BI9703" s="45"/>
      <c r="BJ9703" s="45"/>
      <c r="BK9703" s="45"/>
      <c r="BL9703" s="45"/>
      <c r="BM9703" s="45"/>
      <c r="BN9703" s="45"/>
      <c r="BO9703" s="45"/>
      <c r="BP9703" s="45"/>
      <c r="BQ9703" s="45"/>
      <c r="BR9703" s="45"/>
      <c r="BS9703" s="45"/>
      <c r="BT9703" s="45"/>
      <c r="BU9703" s="45"/>
      <c r="BV9703" s="45"/>
      <c r="BW9703" s="45"/>
      <c r="BX9703" s="45"/>
      <c r="BY9703" s="45"/>
      <c r="BZ9703" s="45"/>
      <c r="CA9703" s="45"/>
      <c r="CB9703" s="45"/>
      <c r="CC9703" s="45"/>
      <c r="CD9703" s="45"/>
      <c r="CE9703" s="45"/>
      <c r="CF9703" s="45"/>
      <c r="CG9703" s="45"/>
      <c r="CH9703" s="45"/>
      <c r="CI9703" s="45"/>
      <c r="CJ9703" s="45"/>
      <c r="CK9703" s="45"/>
      <c r="CL9703" s="45"/>
      <c r="CM9703" s="45"/>
      <c r="CN9703" s="45"/>
      <c r="CO9703" s="45"/>
      <c r="CP9703" s="45"/>
      <c r="CQ9703" s="45"/>
      <c r="CR9703" s="45"/>
      <c r="CS9703" s="45"/>
      <c r="CT9703" s="45"/>
      <c r="CU9703" s="45"/>
      <c r="CV9703" s="45"/>
      <c r="CW9703" s="45"/>
      <c r="CX9703" s="45"/>
      <c r="CY9703" s="45"/>
      <c r="CZ9703" s="45"/>
      <c r="DA9703" s="45"/>
      <c r="DB9703" s="45"/>
      <c r="DC9703" s="45"/>
      <c r="DD9703" s="45"/>
      <c r="DE9703" s="45"/>
      <c r="DF9703" s="45"/>
      <c r="DG9703" s="45"/>
      <c r="DH9703" s="45"/>
      <c r="DI9703" s="45"/>
      <c r="DJ9703" s="45"/>
      <c r="DK9703" s="45"/>
      <c r="DL9703" s="45"/>
      <c r="DM9703" s="45"/>
      <c r="DN9703" s="45"/>
      <c r="DO9703" s="45"/>
      <c r="DP9703" s="45"/>
      <c r="DQ9703" s="45"/>
      <c r="DR9703" s="45"/>
      <c r="DS9703" s="45"/>
      <c r="DT9703" s="45"/>
      <c r="DU9703" s="45"/>
      <c r="DV9703" s="45"/>
      <c r="DW9703" s="45"/>
      <c r="DX9703" s="45"/>
      <c r="DY9703" s="45"/>
      <c r="DZ9703" s="45"/>
      <c r="EA9703" s="45"/>
      <c r="EB9703" s="45"/>
      <c r="EC9703" s="45"/>
      <c r="ED9703" s="45"/>
      <c r="EE9703" s="45"/>
      <c r="EF9703" s="45"/>
      <c r="EG9703" s="45"/>
      <c r="EH9703" s="45"/>
      <c r="EI9703" s="45"/>
      <c r="EJ9703" s="45"/>
      <c r="EK9703" s="45"/>
      <c r="EL9703" s="45"/>
      <c r="EM9703" s="45"/>
      <c r="EN9703" s="45"/>
      <c r="EO9703" s="45"/>
      <c r="EP9703" s="45"/>
      <c r="EQ9703" s="45"/>
      <c r="ER9703" s="45"/>
      <c r="ES9703" s="45"/>
      <c r="ET9703" s="45"/>
      <c r="EU9703" s="45"/>
      <c r="EV9703" s="45"/>
      <c r="EW9703" s="45"/>
      <c r="EX9703" s="45"/>
      <c r="EY9703" s="45"/>
      <c r="EZ9703" s="45"/>
      <c r="FA9703" s="45"/>
      <c r="FB9703" s="45"/>
      <c r="FC9703" s="45"/>
      <c r="FD9703" s="45"/>
      <c r="FE9703" s="45"/>
      <c r="FF9703" s="45"/>
      <c r="FG9703" s="45"/>
      <c r="FH9703" s="45"/>
      <c r="FI9703" s="45"/>
      <c r="FJ9703" s="45"/>
      <c r="FK9703" s="45"/>
      <c r="FL9703" s="45"/>
      <c r="FM9703" s="45"/>
      <c r="FN9703" s="45"/>
      <c r="FO9703" s="45"/>
      <c r="FP9703" s="45"/>
      <c r="FQ9703" s="45"/>
      <c r="FR9703" s="45"/>
      <c r="FS9703" s="45"/>
      <c r="FT9703" s="45"/>
      <c r="FU9703" s="45"/>
      <c r="FV9703" s="45"/>
      <c r="FW9703" s="45"/>
      <c r="FX9703" s="45"/>
      <c r="FY9703" s="45"/>
      <c r="FZ9703" s="45"/>
      <c r="GA9703" s="45"/>
      <c r="GB9703" s="45"/>
      <c r="GC9703" s="45"/>
      <c r="GD9703" s="45"/>
      <c r="GE9703" s="45"/>
      <c r="GF9703" s="45"/>
      <c r="GG9703" s="45"/>
      <c r="GH9703" s="45"/>
      <c r="GI9703" s="45"/>
      <c r="GJ9703" s="45"/>
      <c r="GK9703" s="45"/>
      <c r="GL9703" s="45"/>
      <c r="GM9703" s="45"/>
      <c r="GN9703" s="45"/>
      <c r="GO9703" s="45"/>
      <c r="GP9703" s="45"/>
      <c r="GQ9703" s="45"/>
      <c r="GR9703" s="45"/>
      <c r="GS9703" s="45"/>
      <c r="GT9703" s="45"/>
      <c r="GU9703" s="45"/>
      <c r="GV9703" s="45"/>
      <c r="GW9703" s="45"/>
      <c r="GX9703" s="45"/>
      <c r="GY9703" s="45"/>
      <c r="GZ9703" s="45"/>
      <c r="HA9703" s="45"/>
      <c r="HB9703" s="45"/>
      <c r="HC9703" s="45"/>
      <c r="HD9703" s="45"/>
      <c r="HE9703" s="45"/>
      <c r="HF9703" s="45"/>
      <c r="HG9703" s="45"/>
      <c r="HH9703" s="45"/>
      <c r="HI9703" s="45"/>
      <c r="HJ9703" s="45"/>
      <c r="HK9703" s="45"/>
      <c r="HL9703" s="45"/>
      <c r="HM9703" s="45"/>
      <c r="HN9703" s="45"/>
      <c r="HO9703" s="45"/>
      <c r="HP9703" s="45"/>
      <c r="HQ9703" s="45"/>
      <c r="HR9703" s="45"/>
      <c r="HS9703" s="45"/>
      <c r="HT9703" s="45"/>
      <c r="HU9703" s="45"/>
      <c r="HV9703" s="45"/>
      <c r="HW9703" s="45"/>
      <c r="HX9703" s="45"/>
      <c r="HY9703" s="45"/>
      <c r="HZ9703" s="45"/>
      <c r="IA9703" s="45"/>
      <c r="IB9703" s="45"/>
      <c r="IC9703" s="45"/>
      <c r="ID9703" s="45"/>
      <c r="IE9703" s="45"/>
      <c r="IF9703" s="45"/>
      <c r="IG9703" s="45"/>
      <c r="IH9703" s="45"/>
      <c r="II9703" s="45"/>
      <c r="IJ9703" s="45"/>
      <c r="IK9703" s="45"/>
      <c r="IL9703" s="45"/>
      <c r="IM9703" s="45"/>
      <c r="IN9703" s="45"/>
      <c r="IO9703" s="45"/>
      <c r="IP9703" s="45"/>
      <c r="IQ9703" s="45"/>
      <c r="IR9703" s="45"/>
      <c r="IS9703" s="45"/>
      <c r="IT9703" s="45"/>
      <c r="IU9703" s="45"/>
      <c r="IV9703" s="45"/>
      <c r="IW9703" s="45"/>
      <c r="IX9703" s="45"/>
      <c r="IY9703" s="45"/>
      <c r="IZ9703" s="45"/>
      <c r="JA9703" s="45"/>
      <c r="JB9703" s="45"/>
      <c r="JC9703" s="45"/>
      <c r="JD9703" s="45"/>
      <c r="JE9703" s="45"/>
      <c r="JF9703" s="45"/>
      <c r="JG9703" s="45"/>
      <c r="JH9703" s="45"/>
      <c r="JI9703" s="45"/>
      <c r="JJ9703" s="45"/>
      <c r="JK9703" s="45"/>
      <c r="JL9703" s="45"/>
      <c r="JM9703" s="45"/>
      <c r="JN9703" s="45"/>
      <c r="JO9703" s="45"/>
      <c r="JP9703" s="45"/>
      <c r="JQ9703" s="45"/>
      <c r="JR9703" s="45"/>
      <c r="JS9703" s="45"/>
      <c r="JT9703" s="45"/>
      <c r="JU9703" s="45"/>
      <c r="JV9703" s="45"/>
      <c r="JW9703" s="45"/>
      <c r="JX9703" s="45"/>
      <c r="JY9703" s="45"/>
      <c r="JZ9703" s="45"/>
      <c r="KA9703" s="45"/>
      <c r="KB9703" s="45"/>
      <c r="KC9703" s="45"/>
      <c r="KD9703" s="45"/>
      <c r="KE9703" s="45"/>
      <c r="KF9703" s="45"/>
      <c r="KG9703" s="45"/>
      <c r="KH9703" s="45"/>
      <c r="KI9703" s="45"/>
      <c r="KJ9703" s="45"/>
      <c r="KK9703" s="45"/>
      <c r="KL9703" s="45"/>
      <c r="KM9703" s="45"/>
      <c r="KN9703" s="45"/>
      <c r="KO9703" s="45"/>
      <c r="KP9703" s="45"/>
      <c r="KQ9703" s="45"/>
      <c r="KR9703" s="45"/>
      <c r="KS9703" s="45"/>
      <c r="KT9703" s="45"/>
      <c r="KU9703" s="45"/>
      <c r="KV9703" s="45"/>
      <c r="KW9703" s="45"/>
      <c r="KX9703" s="45"/>
      <c r="KY9703" s="45"/>
      <c r="KZ9703" s="45"/>
      <c r="LA9703" s="45"/>
      <c r="LB9703" s="45"/>
      <c r="LC9703" s="45"/>
      <c r="LD9703" s="45"/>
      <c r="LE9703" s="45"/>
      <c r="LF9703" s="45"/>
      <c r="LG9703" s="45"/>
      <c r="LH9703" s="45"/>
      <c r="LI9703" s="45"/>
      <c r="LJ9703" s="45"/>
      <c r="LK9703" s="45"/>
      <c r="LL9703" s="45"/>
      <c r="LM9703" s="45"/>
      <c r="LN9703" s="45"/>
      <c r="LO9703" s="45"/>
      <c r="LP9703" s="45"/>
      <c r="LQ9703" s="45"/>
      <c r="LR9703" s="45"/>
      <c r="LS9703" s="45"/>
      <c r="LT9703" s="45"/>
      <c r="LU9703" s="45"/>
      <c r="LV9703" s="45"/>
      <c r="LW9703" s="45"/>
      <c r="LX9703" s="45"/>
      <c r="LY9703" s="45"/>
      <c r="LZ9703" s="45"/>
      <c r="MA9703" s="45"/>
      <c r="MB9703" s="45"/>
      <c r="MC9703" s="45"/>
      <c r="MD9703" s="45"/>
      <c r="ME9703" s="45"/>
      <c r="MF9703" s="45"/>
      <c r="MG9703" s="45"/>
      <c r="MH9703" s="45"/>
      <c r="MI9703" s="45"/>
      <c r="MJ9703" s="45"/>
      <c r="MK9703" s="45"/>
      <c r="ML9703" s="45"/>
      <c r="MM9703" s="45"/>
      <c r="MN9703" s="45"/>
      <c r="MO9703" s="45"/>
      <c r="MP9703" s="45"/>
      <c r="MQ9703" s="45"/>
      <c r="MR9703" s="45"/>
      <c r="MS9703" s="45"/>
      <c r="MT9703" s="45"/>
      <c r="MU9703" s="45"/>
      <c r="MV9703" s="45"/>
      <c r="MW9703" s="45"/>
      <c r="MX9703" s="45"/>
      <c r="MY9703" s="45"/>
      <c r="MZ9703" s="45"/>
      <c r="NA9703" s="45"/>
      <c r="NB9703" s="45"/>
      <c r="NC9703" s="45"/>
      <c r="ND9703" s="45"/>
      <c r="NE9703" s="45"/>
      <c r="NF9703" s="45"/>
      <c r="NG9703" s="45"/>
      <c r="NH9703" s="45"/>
      <c r="NI9703" s="45"/>
      <c r="NJ9703" s="45"/>
      <c r="NK9703" s="45"/>
      <c r="NL9703" s="45"/>
      <c r="NM9703" s="45"/>
      <c r="NN9703" s="45"/>
      <c r="NO9703" s="45"/>
      <c r="NP9703" s="45"/>
      <c r="NQ9703" s="45"/>
      <c r="NR9703" s="45"/>
      <c r="NS9703" s="45"/>
      <c r="NT9703" s="45"/>
      <c r="NU9703" s="45"/>
      <c r="NV9703" s="45"/>
      <c r="NW9703" s="45"/>
      <c r="NX9703" s="45"/>
      <c r="NY9703" s="45"/>
      <c r="NZ9703" s="45"/>
      <c r="OA9703" s="45"/>
      <c r="OB9703" s="45"/>
      <c r="OC9703" s="45"/>
      <c r="OD9703" s="45"/>
      <c r="OE9703" s="45"/>
      <c r="OF9703" s="45"/>
      <c r="OG9703" s="45"/>
      <c r="OH9703" s="45"/>
      <c r="OI9703" s="45"/>
      <c r="OJ9703" s="45"/>
      <c r="OK9703" s="45"/>
      <c r="OL9703" s="45"/>
      <c r="OM9703" s="45"/>
      <c r="ON9703" s="45"/>
      <c r="OO9703" s="45"/>
      <c r="OP9703" s="45"/>
      <c r="OQ9703" s="45"/>
      <c r="OR9703" s="45"/>
      <c r="OS9703" s="45"/>
      <c r="OT9703" s="45"/>
      <c r="OU9703" s="45"/>
      <c r="OV9703" s="45"/>
      <c r="OW9703" s="45"/>
      <c r="OX9703" s="45"/>
      <c r="OY9703" s="45"/>
      <c r="OZ9703" s="45"/>
      <c r="PA9703" s="45"/>
      <c r="PB9703" s="45"/>
      <c r="PC9703" s="45"/>
      <c r="PD9703" s="45"/>
      <c r="PE9703" s="45"/>
      <c r="PF9703" s="45"/>
      <c r="PG9703" s="45"/>
      <c r="PH9703" s="45"/>
      <c r="PI9703" s="45"/>
      <c r="PJ9703" s="45"/>
      <c r="PK9703" s="45"/>
      <c r="PL9703" s="45"/>
      <c r="PM9703" s="45"/>
      <c r="PN9703" s="45"/>
      <c r="PO9703" s="45"/>
      <c r="PP9703" s="45"/>
      <c r="PQ9703" s="45"/>
      <c r="PR9703" s="45"/>
      <c r="PS9703" s="45"/>
      <c r="PT9703" s="45"/>
      <c r="PU9703" s="45"/>
      <c r="PV9703" s="45"/>
      <c r="PW9703" s="45"/>
      <c r="PX9703" s="45"/>
      <c r="PY9703" s="45"/>
      <c r="PZ9703" s="45"/>
      <c r="QA9703" s="45"/>
      <c r="QB9703" s="45"/>
      <c r="QC9703" s="45"/>
      <c r="QD9703" s="45"/>
      <c r="QE9703" s="45"/>
      <c r="QF9703" s="45"/>
      <c r="QG9703" s="45"/>
      <c r="QH9703" s="45"/>
      <c r="QI9703" s="45"/>
      <c r="QJ9703" s="45"/>
      <c r="QK9703" s="45"/>
      <c r="QL9703" s="45"/>
      <c r="QM9703" s="45"/>
      <c r="QN9703" s="45"/>
      <c r="QO9703" s="45"/>
      <c r="QP9703" s="45"/>
      <c r="QQ9703" s="45"/>
      <c r="QR9703" s="45"/>
      <c r="QS9703" s="45"/>
      <c r="QT9703" s="45"/>
      <c r="QU9703" s="45"/>
      <c r="QV9703" s="45"/>
      <c r="QW9703" s="45"/>
      <c r="QX9703" s="45"/>
      <c r="QY9703" s="45"/>
      <c r="QZ9703" s="45"/>
      <c r="RA9703" s="45"/>
      <c r="RB9703" s="45"/>
      <c r="RC9703" s="45"/>
      <c r="RD9703" s="45"/>
      <c r="RE9703" s="45"/>
      <c r="RF9703" s="45"/>
      <c r="RG9703" s="45"/>
      <c r="RH9703" s="45"/>
      <c r="RI9703" s="45"/>
      <c r="RJ9703" s="45"/>
      <c r="RK9703" s="45"/>
      <c r="RL9703" s="45"/>
      <c r="RM9703" s="45"/>
      <c r="RN9703" s="45"/>
      <c r="RO9703" s="45"/>
      <c r="RP9703" s="45"/>
      <c r="RQ9703" s="45"/>
      <c r="RR9703" s="45"/>
      <c r="RS9703" s="45"/>
      <c r="RT9703" s="45"/>
      <c r="RU9703" s="45"/>
      <c r="RV9703" s="45"/>
      <c r="RW9703" s="45"/>
      <c r="RX9703" s="45"/>
      <c r="RY9703" s="45"/>
      <c r="RZ9703" s="45"/>
      <c r="SA9703" s="45"/>
      <c r="SB9703" s="45"/>
      <c r="SC9703" s="45"/>
      <c r="SD9703" s="45"/>
      <c r="SE9703" s="45"/>
      <c r="SF9703" s="45"/>
      <c r="SG9703" s="45"/>
      <c r="SH9703" s="45"/>
      <c r="SI9703" s="45"/>
      <c r="SJ9703" s="45"/>
      <c r="SK9703" s="45"/>
      <c r="SL9703" s="45"/>
      <c r="SM9703" s="45"/>
      <c r="SN9703" s="45"/>
      <c r="SO9703" s="45"/>
      <c r="SP9703" s="45"/>
      <c r="SQ9703" s="45"/>
      <c r="SR9703" s="45"/>
      <c r="SS9703" s="45"/>
      <c r="ST9703" s="45"/>
      <c r="SU9703" s="45"/>
      <c r="SV9703" s="45"/>
      <c r="SW9703" s="45"/>
      <c r="SX9703" s="45"/>
      <c r="SY9703" s="45"/>
      <c r="SZ9703" s="45"/>
      <c r="TA9703" s="45"/>
      <c r="TB9703" s="45"/>
      <c r="TC9703" s="45"/>
      <c r="TD9703" s="45"/>
      <c r="TE9703" s="45"/>
      <c r="TF9703" s="45"/>
      <c r="TG9703" s="45"/>
      <c r="TH9703" s="45"/>
      <c r="TI9703" s="45"/>
      <c r="TJ9703" s="45"/>
      <c r="TK9703" s="45"/>
      <c r="TL9703" s="45"/>
      <c r="TM9703" s="45"/>
      <c r="TN9703" s="45"/>
      <c r="TO9703" s="45"/>
      <c r="TP9703" s="45"/>
      <c r="TQ9703" s="45"/>
      <c r="TR9703" s="45"/>
      <c r="TS9703" s="45"/>
      <c r="TT9703" s="45"/>
      <c r="TU9703" s="45"/>
      <c r="TV9703" s="45"/>
      <c r="TW9703" s="45"/>
      <c r="TX9703" s="45"/>
      <c r="TY9703" s="45"/>
      <c r="TZ9703" s="45"/>
      <c r="UA9703" s="45"/>
      <c r="UB9703" s="45"/>
      <c r="UC9703" s="45"/>
      <c r="UD9703" s="45"/>
      <c r="UE9703" s="45"/>
      <c r="UF9703" s="45"/>
      <c r="UG9703" s="45"/>
      <c r="UH9703" s="45"/>
      <c r="UI9703" s="45"/>
      <c r="UJ9703" s="45"/>
      <c r="UK9703" s="45"/>
      <c r="UL9703" s="45"/>
      <c r="UM9703" s="45"/>
      <c r="UN9703" s="45"/>
      <c r="UO9703" s="45"/>
      <c r="UP9703" s="45"/>
      <c r="UQ9703" s="45"/>
      <c r="UR9703" s="45"/>
      <c r="US9703" s="45"/>
      <c r="UT9703" s="45"/>
      <c r="UU9703" s="45"/>
      <c r="UV9703" s="45"/>
      <c r="UW9703" s="45"/>
      <c r="UX9703" s="45"/>
      <c r="UY9703" s="45"/>
      <c r="UZ9703" s="45"/>
      <c r="VA9703" s="45"/>
      <c r="VB9703" s="45"/>
      <c r="VC9703" s="45"/>
      <c r="VD9703" s="45"/>
      <c r="VE9703" s="45"/>
      <c r="VF9703" s="45"/>
      <c r="VG9703" s="45"/>
      <c r="VH9703" s="45"/>
      <c r="VI9703" s="45"/>
      <c r="VJ9703" s="45"/>
      <c r="VK9703" s="45"/>
      <c r="VL9703" s="45"/>
      <c r="VM9703" s="45"/>
      <c r="VN9703" s="45"/>
      <c r="VO9703" s="45"/>
      <c r="VP9703" s="45"/>
      <c r="VQ9703" s="45"/>
      <c r="VR9703" s="45"/>
      <c r="VS9703" s="45"/>
      <c r="VT9703" s="45"/>
      <c r="VU9703" s="45"/>
      <c r="VV9703" s="45"/>
      <c r="VW9703" s="45"/>
      <c r="VX9703" s="45"/>
      <c r="VY9703" s="45"/>
      <c r="VZ9703" s="45"/>
      <c r="WA9703" s="45"/>
      <c r="WB9703" s="45"/>
      <c r="WC9703" s="45"/>
      <c r="WD9703" s="45"/>
      <c r="WE9703" s="45"/>
      <c r="WF9703" s="45"/>
      <c r="WG9703" s="45"/>
      <c r="WH9703" s="45"/>
      <c r="WI9703" s="45"/>
      <c r="WJ9703" s="45"/>
      <c r="WK9703" s="45"/>
      <c r="WL9703" s="45"/>
      <c r="WM9703" s="45"/>
      <c r="WN9703" s="45"/>
      <c r="WO9703" s="45"/>
      <c r="WP9703" s="45"/>
      <c r="WQ9703" s="45"/>
      <c r="WR9703" s="45"/>
      <c r="WS9703" s="45"/>
      <c r="WT9703" s="45"/>
      <c r="WU9703" s="45"/>
      <c r="WV9703" s="45"/>
      <c r="WW9703" s="45"/>
      <c r="WX9703" s="45"/>
      <c r="WY9703" s="45"/>
      <c r="WZ9703" s="45"/>
      <c r="XA9703" s="45"/>
      <c r="XB9703" s="45"/>
      <c r="XC9703" s="45"/>
      <c r="XD9703" s="45"/>
      <c r="XE9703" s="45"/>
      <c r="XF9703" s="45"/>
      <c r="XG9703" s="45"/>
      <c r="XH9703" s="45"/>
      <c r="XI9703" s="45"/>
      <c r="XJ9703" s="45"/>
      <c r="XK9703" s="45"/>
      <c r="XL9703" s="45"/>
      <c r="XM9703" s="45"/>
      <c r="XN9703" s="45"/>
      <c r="XO9703" s="45"/>
      <c r="XP9703" s="45"/>
      <c r="XQ9703" s="45"/>
      <c r="XR9703" s="45"/>
      <c r="XS9703" s="45"/>
      <c r="XT9703" s="45"/>
      <c r="XU9703" s="45"/>
      <c r="XV9703" s="45"/>
      <c r="XW9703" s="45"/>
      <c r="XX9703" s="45"/>
      <c r="XY9703" s="45"/>
      <c r="XZ9703" s="45"/>
      <c r="YA9703" s="45"/>
      <c r="YB9703" s="45"/>
      <c r="YC9703" s="45"/>
      <c r="YD9703" s="45"/>
      <c r="YE9703" s="45"/>
      <c r="YF9703" s="45"/>
      <c r="YG9703" s="45"/>
      <c r="YH9703" s="45"/>
      <c r="YI9703" s="45"/>
      <c r="YJ9703" s="45"/>
      <c r="YK9703" s="45"/>
      <c r="YL9703" s="45"/>
      <c r="YM9703" s="45"/>
      <c r="YN9703" s="45"/>
      <c r="YO9703" s="45"/>
      <c r="YP9703" s="45"/>
      <c r="YQ9703" s="45"/>
      <c r="YR9703" s="45"/>
      <c r="YS9703" s="45"/>
      <c r="YT9703" s="45"/>
      <c r="YU9703" s="45"/>
      <c r="YV9703" s="45"/>
      <c r="YW9703" s="45"/>
      <c r="YX9703" s="45"/>
      <c r="YY9703" s="45"/>
      <c r="YZ9703" s="45"/>
      <c r="ZA9703" s="45"/>
      <c r="ZB9703" s="45"/>
      <c r="ZC9703" s="45"/>
      <c r="ZD9703" s="45"/>
      <c r="ZE9703" s="45"/>
      <c r="ZF9703" s="45"/>
      <c r="ZG9703" s="45"/>
      <c r="ZH9703" s="45"/>
      <c r="ZI9703" s="45"/>
      <c r="ZJ9703" s="45"/>
      <c r="ZK9703" s="45"/>
      <c r="ZL9703" s="45"/>
      <c r="ZM9703" s="45"/>
      <c r="ZN9703" s="45"/>
      <c r="ZO9703" s="45"/>
      <c r="ZP9703" s="45"/>
      <c r="ZQ9703" s="45"/>
      <c r="ZR9703" s="45"/>
      <c r="ZS9703" s="45"/>
      <c r="ZT9703" s="45"/>
      <c r="ZU9703" s="45"/>
      <c r="ZV9703" s="45"/>
      <c r="ZW9703" s="45"/>
      <c r="ZX9703" s="45"/>
      <c r="ZY9703" s="45"/>
      <c r="ZZ9703" s="45"/>
      <c r="AAA9703" s="45"/>
      <c r="AAB9703" s="45"/>
      <c r="AAC9703" s="45"/>
      <c r="AAD9703" s="45"/>
      <c r="AAE9703" s="45"/>
      <c r="AAF9703" s="45"/>
      <c r="AAG9703" s="45"/>
      <c r="AAH9703" s="45"/>
      <c r="AAI9703" s="45"/>
      <c r="AAJ9703" s="45"/>
      <c r="AAK9703" s="45"/>
      <c r="AAL9703" s="45"/>
      <c r="AAM9703" s="45"/>
      <c r="AAN9703" s="45"/>
      <c r="AAO9703" s="45"/>
      <c r="AAP9703" s="45"/>
      <c r="AAQ9703" s="45"/>
      <c r="AAR9703" s="45"/>
      <c r="AAS9703" s="45"/>
      <c r="AAT9703" s="45"/>
      <c r="AAU9703" s="45"/>
      <c r="AAV9703" s="45"/>
      <c r="AAW9703" s="45"/>
      <c r="AAX9703" s="45"/>
      <c r="AAY9703" s="45"/>
      <c r="AAZ9703" s="45"/>
      <c r="ABA9703" s="45"/>
      <c r="ABB9703" s="45"/>
      <c r="ABC9703" s="45"/>
      <c r="ABD9703" s="45"/>
      <c r="ABE9703" s="45"/>
      <c r="ABF9703" s="45"/>
      <c r="ABG9703" s="45"/>
      <c r="ABH9703" s="45"/>
      <c r="ABI9703" s="45"/>
      <c r="ABJ9703" s="45"/>
      <c r="ABK9703" s="45"/>
      <c r="ABL9703" s="45"/>
      <c r="ABM9703" s="45"/>
      <c r="ABN9703" s="45"/>
      <c r="ABO9703" s="45"/>
      <c r="ABP9703" s="45"/>
      <c r="ABQ9703" s="45"/>
      <c r="ABR9703" s="45"/>
      <c r="ABS9703" s="45"/>
      <c r="ABT9703" s="45"/>
      <c r="ABU9703" s="45"/>
      <c r="ABV9703" s="45"/>
      <c r="ABW9703" s="45"/>
      <c r="ABX9703" s="45"/>
      <c r="ABY9703" s="45"/>
      <c r="ABZ9703" s="45"/>
      <c r="ACA9703" s="45"/>
      <c r="ACB9703" s="45"/>
      <c r="ACC9703" s="45"/>
      <c r="ACD9703" s="45"/>
      <c r="ACE9703" s="45"/>
      <c r="ACF9703" s="45"/>
      <c r="ACG9703" s="45"/>
      <c r="ACH9703" s="45"/>
      <c r="ACI9703" s="45"/>
      <c r="ACJ9703" s="45"/>
      <c r="ACK9703" s="45"/>
      <c r="ACL9703" s="45"/>
      <c r="ACM9703" s="45"/>
      <c r="ACN9703" s="45"/>
      <c r="ACO9703" s="45"/>
      <c r="ACP9703" s="45"/>
      <c r="ACQ9703" s="45"/>
      <c r="ACR9703" s="45"/>
      <c r="ACS9703" s="45"/>
      <c r="ACT9703" s="45"/>
      <c r="ACU9703" s="45"/>
      <c r="ACV9703" s="45"/>
      <c r="ACW9703" s="45"/>
      <c r="ACX9703" s="45"/>
      <c r="ACY9703" s="45"/>
      <c r="ACZ9703" s="45"/>
      <c r="ADA9703" s="45"/>
      <c r="ADB9703" s="45"/>
      <c r="ADC9703" s="45"/>
      <c r="ADD9703" s="45"/>
      <c r="ADE9703" s="45"/>
      <c r="ADF9703" s="45"/>
      <c r="ADG9703" s="45"/>
      <c r="ADH9703" s="45"/>
      <c r="ADI9703" s="45"/>
      <c r="ADJ9703" s="45"/>
      <c r="ADK9703" s="45"/>
      <c r="ADL9703" s="45"/>
      <c r="ADM9703" s="45"/>
      <c r="ADN9703" s="45"/>
      <c r="ADO9703" s="45"/>
      <c r="ADP9703" s="45"/>
      <c r="ADQ9703" s="45"/>
      <c r="ADR9703" s="45"/>
      <c r="ADS9703" s="45"/>
      <c r="ADT9703" s="45"/>
      <c r="ADU9703" s="45"/>
      <c r="ADV9703" s="45"/>
      <c r="ADW9703" s="45"/>
      <c r="ADX9703" s="45"/>
      <c r="ADY9703" s="45"/>
      <c r="ADZ9703" s="45"/>
      <c r="AEA9703" s="45"/>
      <c r="AEB9703" s="45"/>
      <c r="AEC9703" s="45"/>
      <c r="AED9703" s="45"/>
      <c r="AEE9703" s="45"/>
      <c r="AEF9703" s="45"/>
      <c r="AEG9703" s="45"/>
      <c r="AEH9703" s="45"/>
      <c r="AEI9703" s="45"/>
      <c r="AEJ9703" s="45"/>
      <c r="AEK9703" s="45"/>
      <c r="AEL9703" s="45"/>
      <c r="AEM9703" s="45"/>
      <c r="AEN9703" s="45"/>
      <c r="AEO9703" s="45"/>
      <c r="AEP9703" s="45"/>
      <c r="AEQ9703" s="45"/>
      <c r="AER9703" s="45"/>
      <c r="AES9703" s="45"/>
      <c r="AET9703" s="45"/>
      <c r="AEU9703" s="45"/>
      <c r="AEV9703" s="45"/>
      <c r="AEW9703" s="45"/>
      <c r="AEX9703" s="45"/>
      <c r="AEY9703" s="45"/>
      <c r="AEZ9703" s="45"/>
      <c r="AFA9703" s="45"/>
      <c r="AFB9703" s="45"/>
      <c r="AFC9703" s="45"/>
      <c r="AFD9703" s="45"/>
      <c r="AFE9703" s="45"/>
      <c r="AFF9703" s="45"/>
      <c r="AFG9703" s="45"/>
      <c r="AFH9703" s="45"/>
      <c r="AFI9703" s="45"/>
      <c r="AFJ9703" s="45"/>
      <c r="AFK9703" s="45"/>
      <c r="AFL9703" s="45"/>
      <c r="AFM9703" s="45"/>
      <c r="AFN9703" s="45"/>
      <c r="AFO9703" s="45"/>
      <c r="AFP9703" s="45"/>
      <c r="AFQ9703" s="45"/>
      <c r="AFR9703" s="45"/>
      <c r="AFS9703" s="45"/>
      <c r="AFT9703" s="45"/>
      <c r="AFU9703" s="45"/>
      <c r="AFV9703" s="45"/>
      <c r="AFW9703" s="45"/>
      <c r="AFX9703" s="45"/>
      <c r="AFY9703" s="45"/>
      <c r="AFZ9703" s="45"/>
      <c r="AGA9703" s="45"/>
      <c r="AGB9703" s="45"/>
      <c r="AGC9703" s="45"/>
      <c r="AGD9703" s="45"/>
      <c r="AGE9703" s="45"/>
      <c r="AGF9703" s="45"/>
      <c r="AGG9703" s="45"/>
      <c r="AGH9703" s="45"/>
      <c r="AGI9703" s="45"/>
      <c r="AGJ9703" s="45"/>
      <c r="AGK9703" s="45"/>
      <c r="AGL9703" s="45"/>
      <c r="AGM9703" s="45"/>
      <c r="AGN9703" s="45"/>
      <c r="AGO9703" s="45"/>
      <c r="AGP9703" s="45"/>
      <c r="AGQ9703" s="45"/>
      <c r="AGR9703" s="45"/>
      <c r="AGS9703" s="45"/>
      <c r="AGT9703" s="45"/>
      <c r="AGU9703" s="45"/>
      <c r="AGV9703" s="45"/>
      <c r="AGW9703" s="45"/>
      <c r="AGX9703" s="45"/>
      <c r="AGY9703" s="45"/>
      <c r="AGZ9703" s="45"/>
      <c r="AHA9703" s="45"/>
      <c r="AHB9703" s="45"/>
      <c r="AHC9703" s="45"/>
      <c r="AHD9703" s="45"/>
      <c r="AHE9703" s="45"/>
      <c r="AHF9703" s="45"/>
      <c r="AHG9703" s="45"/>
      <c r="AHH9703" s="45"/>
      <c r="AHI9703" s="45"/>
      <c r="AHJ9703" s="45"/>
      <c r="AHK9703" s="45"/>
      <c r="AHL9703" s="45"/>
      <c r="AHM9703" s="45"/>
      <c r="AHN9703" s="45"/>
      <c r="AHO9703" s="45"/>
      <c r="AHP9703" s="45"/>
      <c r="AHQ9703" s="45"/>
      <c r="AHR9703" s="45"/>
      <c r="AHS9703" s="45"/>
      <c r="AHT9703" s="45"/>
      <c r="AHU9703" s="45"/>
      <c r="AHV9703" s="45"/>
      <c r="AHW9703" s="45"/>
      <c r="AHX9703" s="45"/>
      <c r="AHY9703" s="45"/>
      <c r="AHZ9703" s="45"/>
      <c r="AIA9703" s="45"/>
      <c r="AIB9703" s="45"/>
      <c r="AIC9703" s="45"/>
      <c r="AID9703" s="45"/>
      <c r="AIE9703" s="45"/>
      <c r="AIF9703" s="45"/>
      <c r="AIG9703" s="45"/>
      <c r="AIH9703" s="45"/>
      <c r="AII9703" s="45"/>
      <c r="AIJ9703" s="45"/>
      <c r="AIK9703" s="45"/>
      <c r="AIL9703" s="45"/>
      <c r="AIM9703" s="45"/>
      <c r="AIN9703" s="45"/>
      <c r="AIO9703" s="45"/>
      <c r="AIP9703" s="45"/>
      <c r="AIQ9703" s="45"/>
      <c r="AIR9703" s="45"/>
      <c r="AIS9703" s="45"/>
      <c r="AIT9703" s="45"/>
      <c r="AIU9703" s="45"/>
      <c r="AIV9703" s="45"/>
      <c r="AIW9703" s="45"/>
      <c r="AIX9703" s="45"/>
      <c r="AIY9703" s="45"/>
      <c r="AIZ9703" s="45"/>
      <c r="AJA9703" s="45"/>
      <c r="AJB9703" s="45"/>
      <c r="AJC9703" s="45"/>
      <c r="AJD9703" s="45"/>
      <c r="AJE9703" s="45"/>
      <c r="AJF9703" s="45"/>
      <c r="AJG9703" s="45"/>
      <c r="AJH9703" s="45"/>
      <c r="AJI9703" s="45"/>
      <c r="AJJ9703" s="45"/>
      <c r="AJK9703" s="45"/>
      <c r="AJL9703" s="45"/>
      <c r="AJM9703" s="45"/>
      <c r="AJN9703" s="45"/>
      <c r="AJO9703" s="45"/>
      <c r="AJP9703" s="45"/>
      <c r="AJQ9703" s="45"/>
      <c r="AJR9703" s="45"/>
      <c r="AJS9703" s="45"/>
      <c r="AJT9703" s="45"/>
      <c r="AJU9703" s="45"/>
      <c r="AJV9703" s="45"/>
      <c r="AJW9703" s="45"/>
      <c r="AJX9703" s="45"/>
      <c r="AJY9703" s="45"/>
      <c r="AJZ9703" s="45"/>
      <c r="AKA9703" s="45"/>
      <c r="AKB9703" s="45"/>
      <c r="AKC9703" s="45"/>
      <c r="AKD9703" s="45"/>
      <c r="AKE9703" s="45"/>
      <c r="AKF9703" s="45"/>
      <c r="AKG9703" s="45"/>
      <c r="AKH9703" s="45"/>
      <c r="AKI9703" s="45"/>
      <c r="AKJ9703" s="45"/>
      <c r="AKK9703" s="45"/>
      <c r="AKL9703" s="45"/>
      <c r="AKM9703" s="45"/>
      <c r="AKN9703" s="45"/>
      <c r="AKO9703" s="45"/>
      <c r="AKP9703" s="45"/>
      <c r="AKQ9703" s="45"/>
      <c r="AKR9703" s="45"/>
      <c r="AKS9703" s="45"/>
      <c r="AKT9703" s="45"/>
      <c r="AKU9703" s="45"/>
      <c r="AKV9703" s="45"/>
      <c r="AKW9703" s="45"/>
      <c r="AKX9703" s="45"/>
      <c r="AKY9703" s="45"/>
      <c r="AKZ9703" s="45"/>
      <c r="ALA9703" s="45"/>
      <c r="ALB9703" s="45"/>
      <c r="ALC9703" s="45"/>
      <c r="ALD9703" s="45"/>
      <c r="ALE9703" s="45"/>
      <c r="ALF9703" s="45"/>
      <c r="ALG9703" s="45"/>
      <c r="ALH9703" s="45"/>
      <c r="ALI9703" s="45"/>
      <c r="ALJ9703" s="45"/>
      <c r="ALK9703" s="45"/>
      <c r="ALL9703" s="45"/>
      <c r="ALM9703" s="45"/>
      <c r="ALN9703" s="45"/>
      <c r="ALO9703" s="45"/>
      <c r="ALP9703" s="45"/>
      <c r="ALQ9703" s="45"/>
      <c r="ALR9703" s="45"/>
      <c r="ALS9703" s="45"/>
      <c r="ALT9703" s="45"/>
      <c r="ALU9703" s="45"/>
      <c r="ALV9703" s="45"/>
      <c r="ALW9703" s="45"/>
      <c r="ALX9703" s="45"/>
      <c r="ALY9703" s="45"/>
      <c r="ALZ9703" s="45"/>
      <c r="AMA9703" s="45"/>
      <c r="AMB9703" s="45"/>
      <c r="AMC9703" s="45"/>
      <c r="AMD9703" s="45"/>
      <c r="AME9703" s="45"/>
      <c r="AMF9703" s="45"/>
      <c r="AMG9703" s="45"/>
      <c r="AMH9703" s="45"/>
      <c r="AMI9703" s="45"/>
      <c r="AMJ9703" s="45"/>
      <c r="AMK9703" s="45"/>
      <c r="AML9703" s="45"/>
      <c r="AMM9703" s="45"/>
      <c r="AMN9703" s="45"/>
      <c r="AMO9703" s="45"/>
      <c r="AMP9703" s="45"/>
      <c r="AMQ9703" s="45"/>
      <c r="AMR9703" s="45"/>
      <c r="AMS9703" s="45"/>
      <c r="AMT9703" s="45"/>
      <c r="AMU9703" s="45"/>
      <c r="AMV9703" s="45"/>
      <c r="AMW9703" s="45"/>
      <c r="AMX9703" s="45"/>
      <c r="AMY9703" s="45"/>
      <c r="AMZ9703" s="45"/>
      <c r="ANA9703" s="45"/>
      <c r="ANB9703" s="45"/>
      <c r="ANC9703" s="45"/>
      <c r="AND9703" s="45"/>
      <c r="ANE9703" s="45"/>
      <c r="ANF9703" s="45"/>
      <c r="ANG9703" s="45"/>
      <c r="ANH9703" s="45"/>
      <c r="ANI9703" s="45"/>
      <c r="ANJ9703" s="45"/>
      <c r="ANK9703" s="45"/>
      <c r="ANL9703" s="45"/>
      <c r="ANM9703" s="45"/>
      <c r="ANN9703" s="45"/>
      <c r="ANO9703" s="45"/>
      <c r="ANP9703" s="45"/>
      <c r="ANQ9703" s="45"/>
      <c r="ANR9703" s="45"/>
      <c r="ANS9703" s="45"/>
      <c r="ANT9703" s="45"/>
      <c r="ANU9703" s="45"/>
      <c r="ANV9703" s="45"/>
      <c r="ANW9703" s="45"/>
      <c r="ANX9703" s="45"/>
      <c r="ANY9703" s="45"/>
      <c r="ANZ9703" s="45"/>
      <c r="AOA9703" s="45"/>
      <c r="AOB9703" s="45"/>
      <c r="AOC9703" s="45"/>
      <c r="AOD9703" s="45"/>
      <c r="AOE9703" s="45"/>
      <c r="AOF9703" s="45"/>
      <c r="AOG9703" s="45"/>
      <c r="AOH9703" s="45"/>
      <c r="AOI9703" s="45"/>
      <c r="AOJ9703" s="45"/>
      <c r="AOK9703" s="45"/>
      <c r="AOL9703" s="45"/>
      <c r="AOM9703" s="45"/>
      <c r="AON9703" s="45"/>
      <c r="AOO9703" s="45"/>
      <c r="AOP9703" s="45"/>
      <c r="AOQ9703" s="45"/>
      <c r="AOR9703" s="45"/>
      <c r="AOS9703" s="45"/>
      <c r="AOT9703" s="45"/>
      <c r="AOU9703" s="45"/>
      <c r="AOV9703" s="45"/>
      <c r="AOW9703" s="45"/>
      <c r="AOX9703" s="45"/>
      <c r="AOY9703" s="45"/>
      <c r="AOZ9703" s="45"/>
      <c r="APA9703" s="45"/>
      <c r="APB9703" s="45"/>
      <c r="APC9703" s="45"/>
      <c r="APD9703" s="45"/>
      <c r="APE9703" s="45"/>
      <c r="APF9703" s="45"/>
      <c r="APG9703" s="45"/>
      <c r="APH9703" s="45"/>
      <c r="API9703" s="45"/>
      <c r="APJ9703" s="45"/>
      <c r="APK9703" s="45"/>
      <c r="APL9703" s="45"/>
      <c r="APM9703" s="45"/>
      <c r="APN9703" s="45"/>
      <c r="APO9703" s="45"/>
      <c r="APP9703" s="45"/>
      <c r="APQ9703" s="45"/>
      <c r="APR9703" s="45"/>
      <c r="APS9703" s="45"/>
      <c r="APT9703" s="45"/>
      <c r="APU9703" s="45"/>
      <c r="APV9703" s="45"/>
      <c r="APW9703" s="45"/>
      <c r="APX9703" s="45"/>
      <c r="APY9703" s="45"/>
      <c r="APZ9703" s="45"/>
      <c r="AQA9703" s="45"/>
      <c r="AQB9703" s="45"/>
      <c r="AQC9703" s="45"/>
      <c r="AQD9703" s="45"/>
      <c r="AQE9703" s="45"/>
      <c r="AQF9703" s="45"/>
      <c r="AQG9703" s="45"/>
      <c r="AQH9703" s="45"/>
      <c r="AQI9703" s="45"/>
      <c r="AQJ9703" s="45"/>
      <c r="AQK9703" s="45"/>
      <c r="AQL9703" s="45"/>
      <c r="AQM9703" s="45"/>
      <c r="AQN9703" s="45"/>
      <c r="AQO9703" s="45"/>
      <c r="AQP9703" s="45"/>
      <c r="AQQ9703" s="45"/>
      <c r="AQR9703" s="45"/>
      <c r="AQS9703" s="45"/>
      <c r="AQT9703" s="45"/>
      <c r="AQU9703" s="45"/>
      <c r="AQV9703" s="45"/>
      <c r="AQW9703" s="45"/>
      <c r="AQX9703" s="45"/>
      <c r="AQY9703" s="45"/>
      <c r="AQZ9703" s="45"/>
      <c r="ARA9703" s="45"/>
      <c r="ARB9703" s="45"/>
      <c r="ARC9703" s="45"/>
      <c r="ARD9703" s="45"/>
      <c r="ARE9703" s="45"/>
      <c r="ARF9703" s="45"/>
      <c r="ARG9703" s="45"/>
      <c r="ARH9703" s="45"/>
      <c r="ARI9703" s="45"/>
      <c r="ARJ9703" s="45"/>
      <c r="ARK9703" s="45"/>
      <c r="ARL9703" s="45"/>
      <c r="ARM9703" s="45"/>
      <c r="ARN9703" s="45"/>
      <c r="ARO9703" s="45"/>
      <c r="ARP9703" s="45"/>
      <c r="ARQ9703" s="45"/>
      <c r="ARR9703" s="45"/>
      <c r="ARS9703" s="45"/>
      <c r="ART9703" s="45"/>
      <c r="ARU9703" s="45"/>
      <c r="ARV9703" s="45"/>
      <c r="ARW9703" s="45"/>
      <c r="ARX9703" s="45"/>
      <c r="ARY9703" s="45"/>
      <c r="ARZ9703" s="45"/>
      <c r="ASA9703" s="45"/>
      <c r="ASB9703" s="45"/>
      <c r="ASC9703" s="45"/>
      <c r="ASD9703" s="45"/>
      <c r="ASE9703" s="45"/>
      <c r="ASF9703" s="45"/>
      <c r="ASG9703" s="45"/>
      <c r="ASH9703" s="45"/>
      <c r="ASI9703" s="45"/>
      <c r="ASJ9703" s="45"/>
      <c r="ASK9703" s="45"/>
      <c r="ASL9703" s="45"/>
      <c r="ASM9703" s="45"/>
      <c r="ASN9703" s="45"/>
      <c r="ASO9703" s="45"/>
      <c r="ASP9703" s="45"/>
      <c r="ASQ9703" s="45"/>
      <c r="ASR9703" s="45"/>
      <c r="ASS9703" s="45"/>
      <c r="AST9703" s="45"/>
      <c r="ASU9703" s="45"/>
      <c r="ASV9703" s="45"/>
      <c r="ASW9703" s="45"/>
      <c r="ASX9703" s="45"/>
      <c r="ASY9703" s="45"/>
      <c r="ASZ9703" s="45"/>
      <c r="ATA9703" s="45"/>
      <c r="ATB9703" s="45"/>
      <c r="ATC9703" s="45"/>
      <c r="ATD9703" s="45"/>
      <c r="ATE9703" s="45"/>
      <c r="ATF9703" s="45"/>
      <c r="ATG9703" s="45"/>
      <c r="ATH9703" s="45"/>
      <c r="ATI9703" s="45"/>
      <c r="ATJ9703" s="45"/>
      <c r="ATK9703" s="45"/>
      <c r="ATL9703" s="45"/>
      <c r="ATM9703" s="45"/>
      <c r="ATN9703" s="45"/>
      <c r="ATO9703" s="45"/>
      <c r="ATP9703" s="45"/>
      <c r="ATQ9703" s="45"/>
      <c r="ATR9703" s="45"/>
      <c r="ATS9703" s="45"/>
      <c r="ATT9703" s="45"/>
      <c r="ATU9703" s="45"/>
      <c r="ATV9703" s="45"/>
      <c r="ATW9703" s="45"/>
      <c r="ATX9703" s="45"/>
      <c r="ATY9703" s="45"/>
      <c r="ATZ9703" s="45"/>
      <c r="AUA9703" s="45"/>
      <c r="AUB9703" s="45"/>
      <c r="AUC9703" s="45"/>
      <c r="AUD9703" s="45"/>
      <c r="AUE9703" s="45"/>
      <c r="AUF9703" s="45"/>
      <c r="AUG9703" s="45"/>
      <c r="AUH9703" s="45"/>
      <c r="AUI9703" s="45"/>
      <c r="AUJ9703" s="45"/>
      <c r="AUK9703" s="45"/>
      <c r="AUL9703" s="45"/>
      <c r="AUM9703" s="45"/>
      <c r="AUN9703" s="45"/>
      <c r="AUO9703" s="45"/>
      <c r="AUP9703" s="45"/>
      <c r="AUQ9703" s="45"/>
      <c r="AUR9703" s="45"/>
      <c r="AUS9703" s="45"/>
      <c r="AUT9703" s="45"/>
      <c r="AUU9703" s="45"/>
      <c r="AUV9703" s="45"/>
      <c r="AUW9703" s="45"/>
      <c r="AUX9703" s="45"/>
      <c r="AUY9703" s="45"/>
      <c r="AUZ9703" s="45"/>
      <c r="AVA9703" s="45"/>
      <c r="AVB9703" s="45"/>
      <c r="AVC9703" s="45"/>
      <c r="AVD9703" s="45"/>
      <c r="AVE9703" s="45"/>
      <c r="AVF9703" s="45"/>
      <c r="AVG9703" s="45"/>
      <c r="AVH9703" s="45"/>
      <c r="AVI9703" s="45"/>
      <c r="AVJ9703" s="45"/>
      <c r="AVK9703" s="45"/>
      <c r="AVL9703" s="45"/>
      <c r="AVM9703" s="45"/>
      <c r="AVN9703" s="45"/>
      <c r="AVO9703" s="45"/>
      <c r="AVP9703" s="45"/>
      <c r="AVQ9703" s="45"/>
      <c r="AVR9703" s="45"/>
      <c r="AVS9703" s="45"/>
      <c r="AVT9703" s="45"/>
      <c r="AVU9703" s="45"/>
      <c r="AVV9703" s="45"/>
      <c r="AVW9703" s="45"/>
      <c r="AVX9703" s="45"/>
      <c r="AVY9703" s="45"/>
      <c r="AVZ9703" s="45"/>
      <c r="AWA9703" s="45"/>
      <c r="AWB9703" s="45"/>
      <c r="AWC9703" s="45"/>
      <c r="AWD9703" s="45"/>
      <c r="AWE9703" s="45"/>
      <c r="AWF9703" s="45"/>
      <c r="AWG9703" s="45"/>
      <c r="AWH9703" s="45"/>
      <c r="AWI9703" s="45"/>
      <c r="AWJ9703" s="45"/>
      <c r="AWK9703" s="45"/>
      <c r="AWL9703" s="45"/>
      <c r="AWM9703" s="45"/>
      <c r="AWN9703" s="45"/>
      <c r="AWO9703" s="45"/>
      <c r="AWP9703" s="45"/>
      <c r="AWQ9703" s="45"/>
      <c r="AWR9703" s="45"/>
      <c r="AWS9703" s="45"/>
      <c r="AWT9703" s="45"/>
      <c r="AWU9703" s="45"/>
      <c r="AWV9703" s="45"/>
      <c r="AWW9703" s="45"/>
      <c r="AWX9703" s="45"/>
      <c r="AWY9703" s="45"/>
      <c r="AWZ9703" s="45"/>
      <c r="AXA9703" s="45"/>
      <c r="AXB9703" s="45"/>
      <c r="AXC9703" s="45"/>
      <c r="AXD9703" s="45"/>
      <c r="AXE9703" s="45"/>
      <c r="AXF9703" s="45"/>
      <c r="AXG9703" s="45"/>
      <c r="AXH9703" s="45"/>
      <c r="AXI9703" s="45"/>
      <c r="AXJ9703" s="45"/>
      <c r="AXK9703" s="45"/>
      <c r="AXL9703" s="45"/>
      <c r="AXM9703" s="45"/>
      <c r="AXN9703" s="45"/>
      <c r="AXO9703" s="45"/>
      <c r="AXP9703" s="45"/>
      <c r="AXQ9703" s="45"/>
      <c r="AXR9703" s="45"/>
      <c r="AXS9703" s="45"/>
      <c r="AXT9703" s="45"/>
      <c r="AXU9703" s="45"/>
      <c r="AXV9703" s="45"/>
      <c r="AXW9703" s="45"/>
      <c r="AXX9703" s="45"/>
      <c r="AXY9703" s="45"/>
      <c r="AXZ9703" s="45"/>
      <c r="AYA9703" s="45"/>
      <c r="AYB9703" s="45"/>
      <c r="AYC9703" s="45"/>
      <c r="AYD9703" s="45"/>
      <c r="AYE9703" s="45"/>
      <c r="AYF9703" s="45"/>
      <c r="AYG9703" s="45"/>
      <c r="AYH9703" s="45"/>
      <c r="AYI9703" s="45"/>
      <c r="AYJ9703" s="45"/>
      <c r="AYK9703" s="45"/>
      <c r="AYL9703" s="45"/>
      <c r="AYM9703" s="45"/>
      <c r="AYN9703" s="45"/>
      <c r="AYO9703" s="45"/>
      <c r="AYP9703" s="45"/>
      <c r="AYQ9703" s="45"/>
      <c r="AYR9703" s="45"/>
      <c r="AYS9703" s="45"/>
      <c r="AYT9703" s="45"/>
      <c r="AYU9703" s="45"/>
      <c r="AYV9703" s="45"/>
      <c r="AYW9703" s="45"/>
      <c r="AYX9703" s="45"/>
      <c r="AYY9703" s="45"/>
      <c r="AYZ9703" s="45"/>
      <c r="AZA9703" s="45"/>
      <c r="AZB9703" s="45"/>
      <c r="AZC9703" s="45"/>
      <c r="AZD9703" s="45"/>
      <c r="AZE9703" s="45"/>
      <c r="AZF9703" s="45"/>
      <c r="AZG9703" s="45"/>
      <c r="AZH9703" s="45"/>
      <c r="AZI9703" s="45"/>
      <c r="AZJ9703" s="45"/>
      <c r="AZK9703" s="45"/>
      <c r="AZL9703" s="45"/>
      <c r="AZM9703" s="45"/>
      <c r="AZN9703" s="45"/>
      <c r="AZO9703" s="45"/>
      <c r="AZP9703" s="45"/>
      <c r="AZQ9703" s="45"/>
      <c r="AZR9703" s="45"/>
      <c r="AZS9703" s="45"/>
      <c r="AZT9703" s="45"/>
      <c r="AZU9703" s="45"/>
      <c r="AZV9703" s="45"/>
      <c r="AZW9703" s="45"/>
      <c r="AZX9703" s="45"/>
      <c r="AZY9703" s="45"/>
      <c r="AZZ9703" s="45"/>
      <c r="BAA9703" s="45"/>
      <c r="BAB9703" s="45"/>
      <c r="BAC9703" s="45"/>
      <c r="BAD9703" s="45"/>
      <c r="BAE9703" s="45"/>
      <c r="BAF9703" s="45"/>
      <c r="BAG9703" s="45"/>
      <c r="BAH9703" s="45"/>
      <c r="BAI9703" s="45"/>
      <c r="BAJ9703" s="45"/>
      <c r="BAK9703" s="45"/>
      <c r="BAL9703" s="45"/>
      <c r="BAM9703" s="45"/>
      <c r="BAN9703" s="45"/>
      <c r="BAO9703" s="45"/>
      <c r="BAP9703" s="45"/>
      <c r="BAQ9703" s="45"/>
      <c r="BAR9703" s="45"/>
      <c r="BAS9703" s="45"/>
      <c r="BAT9703" s="45"/>
      <c r="BAU9703" s="45"/>
      <c r="BAV9703" s="45"/>
      <c r="BAW9703" s="45"/>
      <c r="BAX9703" s="45"/>
      <c r="BAY9703" s="45"/>
      <c r="BAZ9703" s="45"/>
      <c r="BBA9703" s="45"/>
      <c r="BBB9703" s="45"/>
      <c r="BBC9703" s="45"/>
      <c r="BBD9703" s="45"/>
      <c r="BBE9703" s="45"/>
      <c r="BBF9703" s="45"/>
      <c r="BBG9703" s="45"/>
      <c r="BBH9703" s="45"/>
      <c r="BBI9703" s="45"/>
      <c r="BBJ9703" s="45"/>
      <c r="BBK9703" s="45"/>
      <c r="BBL9703" s="45"/>
      <c r="BBM9703" s="45"/>
      <c r="BBN9703" s="45"/>
      <c r="BBO9703" s="45"/>
      <c r="BBP9703" s="45"/>
      <c r="BBQ9703" s="45"/>
      <c r="BBR9703" s="45"/>
      <c r="BBS9703" s="45"/>
      <c r="BBT9703" s="45"/>
      <c r="BBU9703" s="45"/>
      <c r="BBV9703" s="45"/>
      <c r="BBW9703" s="45"/>
      <c r="BBX9703" s="45"/>
      <c r="BBY9703" s="45"/>
      <c r="BBZ9703" s="45"/>
      <c r="BCA9703" s="45"/>
      <c r="BCB9703" s="45"/>
      <c r="BCC9703" s="45"/>
      <c r="BCD9703" s="45"/>
      <c r="BCE9703" s="45"/>
      <c r="BCF9703" s="45"/>
      <c r="BCG9703" s="45"/>
      <c r="BCH9703" s="45"/>
      <c r="BCI9703" s="45"/>
      <c r="BCJ9703" s="45"/>
      <c r="BCK9703" s="45"/>
      <c r="BCL9703" s="45"/>
      <c r="BCM9703" s="45"/>
      <c r="BCN9703" s="45"/>
      <c r="BCO9703" s="45"/>
      <c r="BCP9703" s="45"/>
      <c r="BCQ9703" s="45"/>
      <c r="BCR9703" s="45"/>
      <c r="BCS9703" s="45"/>
      <c r="BCT9703" s="45"/>
      <c r="BCU9703" s="45"/>
      <c r="BCV9703" s="45"/>
      <c r="BCW9703" s="45"/>
      <c r="BCX9703" s="45"/>
      <c r="BCY9703" s="45"/>
      <c r="BCZ9703" s="45"/>
      <c r="BDA9703" s="45"/>
      <c r="BDB9703" s="45"/>
      <c r="BDC9703" s="45"/>
      <c r="BDD9703" s="45"/>
      <c r="BDE9703" s="45"/>
      <c r="BDF9703" s="45"/>
      <c r="BDG9703" s="45"/>
      <c r="BDH9703" s="45"/>
      <c r="BDI9703" s="45"/>
      <c r="BDJ9703" s="45"/>
      <c r="BDK9703" s="45"/>
      <c r="BDL9703" s="45"/>
      <c r="BDM9703" s="45"/>
      <c r="BDN9703" s="45"/>
      <c r="BDO9703" s="45"/>
      <c r="BDP9703" s="45"/>
      <c r="BDQ9703" s="45"/>
      <c r="BDR9703" s="45"/>
      <c r="BDS9703" s="45"/>
      <c r="BDT9703" s="45"/>
      <c r="BDU9703" s="45"/>
      <c r="BDV9703" s="45"/>
      <c r="BDW9703" s="45"/>
      <c r="BDX9703" s="45"/>
      <c r="BDY9703" s="45"/>
      <c r="BDZ9703" s="45"/>
      <c r="BEA9703" s="45"/>
      <c r="BEB9703" s="45"/>
      <c r="BEC9703" s="45"/>
      <c r="BED9703" s="45"/>
      <c r="BEE9703" s="45"/>
      <c r="BEF9703" s="45"/>
      <c r="BEG9703" s="45"/>
      <c r="BEH9703" s="45"/>
      <c r="BEI9703" s="45"/>
      <c r="BEJ9703" s="45"/>
      <c r="BEK9703" s="45"/>
      <c r="BEL9703" s="45"/>
      <c r="BEM9703" s="45"/>
      <c r="BEN9703" s="45"/>
      <c r="BEO9703" s="45"/>
      <c r="BEP9703" s="45"/>
      <c r="BEQ9703" s="45"/>
      <c r="BER9703" s="45"/>
      <c r="BES9703" s="45"/>
      <c r="BET9703" s="45"/>
      <c r="BEU9703" s="45"/>
      <c r="BEV9703" s="45"/>
      <c r="BEW9703" s="45"/>
      <c r="BEX9703" s="45"/>
      <c r="BEY9703" s="45"/>
      <c r="BEZ9703" s="45"/>
      <c r="BFA9703" s="45"/>
      <c r="BFB9703" s="45"/>
      <c r="BFC9703" s="45"/>
      <c r="BFD9703" s="45"/>
      <c r="BFE9703" s="45"/>
      <c r="BFF9703" s="45"/>
      <c r="BFG9703" s="45"/>
      <c r="BFH9703" s="45"/>
      <c r="BFI9703" s="45"/>
      <c r="BFJ9703" s="45"/>
      <c r="BFK9703" s="45"/>
      <c r="BFL9703" s="45"/>
      <c r="BFM9703" s="45"/>
      <c r="BFN9703" s="45"/>
      <c r="BFO9703" s="45"/>
      <c r="BFP9703" s="45"/>
      <c r="BFQ9703" s="45"/>
      <c r="BFR9703" s="45"/>
      <c r="BFS9703" s="45"/>
      <c r="BFT9703" s="45"/>
      <c r="BFU9703" s="45"/>
      <c r="BFV9703" s="45"/>
      <c r="BFW9703" s="45"/>
      <c r="BFX9703" s="45"/>
      <c r="BFY9703" s="45"/>
      <c r="BFZ9703" s="45"/>
      <c r="BGA9703" s="45"/>
      <c r="BGB9703" s="45"/>
      <c r="BGC9703" s="45"/>
      <c r="BGD9703" s="45"/>
      <c r="BGE9703" s="45"/>
      <c r="BGF9703" s="45"/>
      <c r="BGG9703" s="45"/>
      <c r="BGH9703" s="45"/>
      <c r="BGI9703" s="45"/>
      <c r="BGJ9703" s="45"/>
      <c r="BGK9703" s="45"/>
      <c r="BGL9703" s="45"/>
      <c r="BGM9703" s="45"/>
      <c r="BGN9703" s="45"/>
      <c r="BGO9703" s="45"/>
      <c r="BGP9703" s="45"/>
      <c r="BGQ9703" s="45"/>
      <c r="BGR9703" s="45"/>
      <c r="BGS9703" s="45"/>
      <c r="BGT9703" s="45"/>
      <c r="BGU9703" s="45"/>
      <c r="BGV9703" s="45"/>
      <c r="BGW9703" s="45"/>
      <c r="BGX9703" s="45"/>
      <c r="BGY9703" s="45"/>
      <c r="BGZ9703" s="45"/>
      <c r="BHA9703" s="45"/>
      <c r="BHB9703" s="45"/>
      <c r="BHC9703" s="45"/>
      <c r="BHD9703" s="45"/>
      <c r="BHE9703" s="45"/>
      <c r="BHF9703" s="45"/>
      <c r="BHG9703" s="45"/>
      <c r="BHH9703" s="45"/>
      <c r="BHI9703" s="45"/>
      <c r="BHJ9703" s="45"/>
      <c r="BHK9703" s="45"/>
      <c r="BHL9703" s="45"/>
      <c r="BHM9703" s="45"/>
      <c r="BHN9703" s="45"/>
      <c r="BHO9703" s="45"/>
      <c r="BHP9703" s="45"/>
      <c r="BHQ9703" s="45"/>
      <c r="BHR9703" s="45"/>
      <c r="BHS9703" s="45"/>
      <c r="BHT9703" s="45"/>
      <c r="BHU9703" s="45"/>
      <c r="BHV9703" s="45"/>
      <c r="BHW9703" s="45"/>
      <c r="BHX9703" s="45"/>
      <c r="BHY9703" s="45"/>
      <c r="BHZ9703" s="45"/>
      <c r="BIA9703" s="45"/>
      <c r="BIB9703" s="45"/>
      <c r="BIC9703" s="45"/>
      <c r="BID9703" s="45"/>
      <c r="BIE9703" s="45"/>
      <c r="BIF9703" s="45"/>
      <c r="BIG9703" s="45"/>
      <c r="BIH9703" s="45"/>
      <c r="BII9703" s="45"/>
      <c r="BIJ9703" s="45"/>
      <c r="BIK9703" s="45"/>
      <c r="BIL9703" s="45"/>
      <c r="BIM9703" s="45"/>
      <c r="BIN9703" s="45"/>
      <c r="BIO9703" s="45"/>
      <c r="BIP9703" s="45"/>
      <c r="BIQ9703" s="45"/>
      <c r="BIR9703" s="45"/>
      <c r="BIS9703" s="45"/>
      <c r="BIT9703" s="45"/>
      <c r="BIU9703" s="45"/>
      <c r="BIV9703" s="45"/>
      <c r="BIW9703" s="45"/>
      <c r="BIX9703" s="45"/>
      <c r="BIY9703" s="45"/>
      <c r="BIZ9703" s="45"/>
      <c r="BJA9703" s="45"/>
      <c r="BJB9703" s="45"/>
      <c r="BJC9703" s="45"/>
      <c r="BJD9703" s="45"/>
      <c r="BJE9703" s="45"/>
      <c r="BJF9703" s="45"/>
      <c r="BJG9703" s="45"/>
      <c r="BJH9703" s="45"/>
      <c r="BJI9703" s="45"/>
      <c r="BJJ9703" s="45"/>
      <c r="BJK9703" s="45"/>
      <c r="BJL9703" s="45"/>
      <c r="BJM9703" s="45"/>
      <c r="BJN9703" s="45"/>
      <c r="BJO9703" s="45"/>
      <c r="BJP9703" s="45"/>
      <c r="BJQ9703" s="45"/>
      <c r="BJR9703" s="45"/>
      <c r="BJS9703" s="45"/>
      <c r="BJT9703" s="45"/>
      <c r="BJU9703" s="45"/>
      <c r="BJV9703" s="45"/>
      <c r="BJW9703" s="45"/>
      <c r="BJX9703" s="45"/>
      <c r="BJY9703" s="45"/>
      <c r="BJZ9703" s="45"/>
      <c r="BKA9703" s="45"/>
      <c r="BKB9703" s="45"/>
      <c r="BKC9703" s="45"/>
      <c r="BKD9703" s="45"/>
      <c r="BKE9703" s="45"/>
      <c r="BKF9703" s="45"/>
      <c r="BKG9703" s="45"/>
      <c r="BKH9703" s="45"/>
      <c r="BKI9703" s="45"/>
      <c r="BKJ9703" s="45"/>
      <c r="BKK9703" s="45"/>
      <c r="BKL9703" s="45"/>
      <c r="BKM9703" s="45"/>
      <c r="BKN9703" s="45"/>
      <c r="BKO9703" s="45"/>
      <c r="BKP9703" s="45"/>
      <c r="BKQ9703" s="45"/>
      <c r="BKR9703" s="45"/>
      <c r="BKS9703" s="45"/>
      <c r="BKT9703" s="45"/>
      <c r="BKU9703" s="45"/>
      <c r="BKV9703" s="45"/>
      <c r="BKW9703" s="45"/>
      <c r="BKX9703" s="45"/>
      <c r="BKY9703" s="45"/>
      <c r="BKZ9703" s="45"/>
      <c r="BLA9703" s="45"/>
      <c r="BLB9703" s="45"/>
      <c r="BLC9703" s="45"/>
      <c r="BLD9703" s="45"/>
      <c r="BLE9703" s="45"/>
      <c r="BLF9703" s="45"/>
      <c r="BLG9703" s="45"/>
      <c r="BLH9703" s="45"/>
      <c r="BLI9703" s="45"/>
      <c r="BLJ9703" s="45"/>
      <c r="BLK9703" s="45"/>
      <c r="BLL9703" s="45"/>
      <c r="BLM9703" s="45"/>
      <c r="BLN9703" s="45"/>
      <c r="BLO9703" s="45"/>
      <c r="BLP9703" s="45"/>
      <c r="BLQ9703" s="45"/>
      <c r="BLR9703" s="45"/>
      <c r="BLS9703" s="45"/>
      <c r="BLT9703" s="45"/>
      <c r="BLU9703" s="45"/>
      <c r="BLV9703" s="45"/>
      <c r="BLW9703" s="45"/>
      <c r="BLX9703" s="45"/>
      <c r="BLY9703" s="45"/>
      <c r="BLZ9703" s="45"/>
      <c r="BMA9703" s="45"/>
      <c r="BMB9703" s="45"/>
      <c r="BMC9703" s="45"/>
      <c r="BMD9703" s="45"/>
      <c r="BME9703" s="45"/>
      <c r="BMF9703" s="45"/>
      <c r="BMG9703" s="45"/>
      <c r="BMH9703" s="45"/>
      <c r="BMI9703" s="45"/>
      <c r="BMJ9703" s="45"/>
      <c r="BMK9703" s="45"/>
      <c r="BML9703" s="45"/>
      <c r="BMM9703" s="45"/>
      <c r="BMN9703" s="45"/>
      <c r="BMO9703" s="45"/>
      <c r="BMP9703" s="45"/>
      <c r="BMQ9703" s="45"/>
      <c r="BMR9703" s="45"/>
      <c r="BMS9703" s="45"/>
      <c r="BMT9703" s="45"/>
      <c r="BMU9703" s="45"/>
      <c r="BMV9703" s="45"/>
      <c r="BMW9703" s="45"/>
      <c r="BMX9703" s="45"/>
      <c r="BMY9703" s="45"/>
      <c r="BMZ9703" s="45"/>
      <c r="BNA9703" s="45"/>
      <c r="BNB9703" s="45"/>
      <c r="BNC9703" s="45"/>
      <c r="BND9703" s="45"/>
      <c r="BNE9703" s="45"/>
      <c r="BNF9703" s="45"/>
      <c r="BNG9703" s="45"/>
      <c r="BNH9703" s="45"/>
      <c r="BNI9703" s="45"/>
      <c r="BNJ9703" s="45"/>
      <c r="BNK9703" s="45"/>
      <c r="BNL9703" s="45"/>
      <c r="BNM9703" s="45"/>
      <c r="BNN9703" s="45"/>
      <c r="BNO9703" s="45"/>
      <c r="BNP9703" s="45"/>
      <c r="BNQ9703" s="45"/>
      <c r="BNR9703" s="45"/>
      <c r="BNS9703" s="45"/>
      <c r="BNT9703" s="45"/>
      <c r="BNU9703" s="45"/>
      <c r="BNV9703" s="45"/>
      <c r="BNW9703" s="45"/>
      <c r="BNX9703" s="45"/>
      <c r="BNY9703" s="45"/>
      <c r="BNZ9703" s="45"/>
      <c r="BOA9703" s="45"/>
      <c r="BOB9703" s="45"/>
      <c r="BOC9703" s="45"/>
      <c r="BOD9703" s="45"/>
      <c r="BOE9703" s="45"/>
      <c r="BOF9703" s="45"/>
      <c r="BOG9703" s="45"/>
      <c r="BOH9703" s="45"/>
      <c r="BOI9703" s="45"/>
      <c r="BOJ9703" s="45"/>
      <c r="BOK9703" s="45"/>
      <c r="BOL9703" s="45"/>
      <c r="BOM9703" s="45"/>
      <c r="BON9703" s="45"/>
      <c r="BOO9703" s="45"/>
      <c r="BOP9703" s="45"/>
      <c r="BOQ9703" s="45"/>
      <c r="BOR9703" s="45"/>
      <c r="BOS9703" s="45"/>
      <c r="BOT9703" s="45"/>
      <c r="BOU9703" s="45"/>
      <c r="BOV9703" s="45"/>
      <c r="BOW9703" s="45"/>
      <c r="BOX9703" s="45"/>
      <c r="BOY9703" s="45"/>
      <c r="BOZ9703" s="45"/>
      <c r="BPA9703" s="45"/>
      <c r="BPB9703" s="45"/>
      <c r="BPC9703" s="45"/>
      <c r="BPD9703" s="45"/>
      <c r="BPE9703" s="45"/>
      <c r="BPF9703" s="45"/>
      <c r="BPG9703" s="45"/>
      <c r="BPH9703" s="45"/>
      <c r="BPI9703" s="45"/>
      <c r="BPJ9703" s="45"/>
      <c r="BPK9703" s="45"/>
      <c r="BPL9703" s="45"/>
      <c r="BPM9703" s="45"/>
      <c r="BPN9703" s="45"/>
      <c r="BPO9703" s="45"/>
      <c r="BPP9703" s="45"/>
      <c r="BPQ9703" s="45"/>
      <c r="BPR9703" s="45"/>
      <c r="BPS9703" s="45"/>
      <c r="BPT9703" s="45"/>
      <c r="BPU9703" s="45"/>
      <c r="BPV9703" s="45"/>
      <c r="BPW9703" s="45"/>
      <c r="BPX9703" s="45"/>
      <c r="BPY9703" s="45"/>
      <c r="BPZ9703" s="45"/>
      <c r="BQA9703" s="45"/>
      <c r="BQB9703" s="45"/>
      <c r="BQC9703" s="45"/>
      <c r="BQD9703" s="45"/>
      <c r="BQE9703" s="45"/>
      <c r="BQF9703" s="45"/>
      <c r="BQG9703" s="45"/>
      <c r="BQH9703" s="45"/>
      <c r="BQI9703" s="45"/>
      <c r="BQJ9703" s="45"/>
      <c r="BQK9703" s="45"/>
      <c r="BQL9703" s="45"/>
      <c r="BQM9703" s="45"/>
      <c r="BQN9703" s="45"/>
      <c r="BQO9703" s="45"/>
      <c r="BQP9703" s="45"/>
      <c r="BQQ9703" s="45"/>
      <c r="BQR9703" s="45"/>
      <c r="BQS9703" s="45"/>
      <c r="BQT9703" s="45"/>
      <c r="BQU9703" s="45"/>
      <c r="BQV9703" s="45"/>
      <c r="BQW9703" s="45"/>
      <c r="BQX9703" s="45"/>
      <c r="BQY9703" s="45"/>
      <c r="BQZ9703" s="45"/>
      <c r="BRA9703" s="45"/>
      <c r="BRB9703" s="45"/>
      <c r="BRC9703" s="45"/>
      <c r="BRD9703" s="45"/>
      <c r="BRE9703" s="45"/>
      <c r="BRF9703" s="45"/>
      <c r="BRG9703" s="45"/>
      <c r="BRH9703" s="45"/>
      <c r="BRI9703" s="45"/>
      <c r="BRJ9703" s="45"/>
      <c r="BRK9703" s="45"/>
      <c r="BRL9703" s="45"/>
      <c r="BRM9703" s="45"/>
      <c r="BRN9703" s="45"/>
      <c r="BRO9703" s="45"/>
      <c r="BRP9703" s="45"/>
      <c r="BRQ9703" s="45"/>
      <c r="BRR9703" s="45"/>
      <c r="BRS9703" s="45"/>
      <c r="BRT9703" s="45"/>
      <c r="BRU9703" s="45"/>
      <c r="BRV9703" s="45"/>
      <c r="BRW9703" s="45"/>
      <c r="BRX9703" s="45"/>
      <c r="BRY9703" s="45"/>
      <c r="BRZ9703" s="45"/>
      <c r="BSA9703" s="45"/>
      <c r="BSB9703" s="45"/>
      <c r="BSC9703" s="45"/>
      <c r="BSD9703" s="45"/>
      <c r="BSE9703" s="45"/>
      <c r="BSF9703" s="45"/>
      <c r="BSG9703" s="45"/>
      <c r="BSH9703" s="45"/>
      <c r="BSI9703" s="45"/>
      <c r="BSJ9703" s="45"/>
      <c r="BSK9703" s="45"/>
      <c r="BSL9703" s="45"/>
      <c r="BSM9703" s="45"/>
      <c r="BSN9703" s="45"/>
      <c r="BSO9703" s="45"/>
      <c r="BSP9703" s="45"/>
      <c r="BSQ9703" s="45"/>
      <c r="BSR9703" s="45"/>
      <c r="BSS9703" s="45"/>
      <c r="BST9703" s="45"/>
      <c r="BSU9703" s="45"/>
      <c r="BSV9703" s="45"/>
      <c r="BSW9703" s="45"/>
      <c r="BSX9703" s="45"/>
      <c r="BSY9703" s="45"/>
      <c r="BSZ9703" s="45"/>
      <c r="BTA9703" s="45"/>
      <c r="BTB9703" s="45"/>
      <c r="BTC9703" s="45"/>
      <c r="BTD9703" s="45"/>
      <c r="BTE9703" s="45"/>
      <c r="BTF9703" s="45"/>
      <c r="BTG9703" s="45"/>
      <c r="BTH9703" s="45"/>
      <c r="BTI9703" s="45"/>
      <c r="BTJ9703" s="45"/>
      <c r="BTK9703" s="45"/>
      <c r="BTL9703" s="45"/>
      <c r="BTM9703" s="45"/>
      <c r="BTN9703" s="45"/>
      <c r="BTO9703" s="45"/>
      <c r="BTP9703" s="45"/>
      <c r="BTQ9703" s="45"/>
      <c r="BTR9703" s="45"/>
      <c r="BTS9703" s="45"/>
      <c r="BTT9703" s="45"/>
      <c r="BTU9703" s="45"/>
      <c r="BTV9703" s="45"/>
      <c r="BTW9703" s="45"/>
      <c r="BTX9703" s="45"/>
      <c r="BTY9703" s="45"/>
      <c r="BTZ9703" s="45"/>
      <c r="BUA9703" s="45"/>
      <c r="BUB9703" s="45"/>
      <c r="BUC9703" s="45"/>
      <c r="BUD9703" s="45"/>
      <c r="BUE9703" s="45"/>
      <c r="BUF9703" s="45"/>
      <c r="BUG9703" s="45"/>
      <c r="BUH9703" s="45"/>
      <c r="BUI9703" s="45"/>
      <c r="BUJ9703" s="45"/>
      <c r="BUK9703" s="45"/>
      <c r="BUL9703" s="45"/>
      <c r="BUM9703" s="45"/>
      <c r="BUN9703" s="45"/>
      <c r="BUO9703" s="45"/>
      <c r="BUP9703" s="45"/>
      <c r="BUQ9703" s="45"/>
      <c r="BUR9703" s="45"/>
      <c r="BUS9703" s="45"/>
      <c r="BUT9703" s="45"/>
      <c r="BUU9703" s="45"/>
      <c r="BUV9703" s="45"/>
      <c r="BUW9703" s="45"/>
      <c r="BUX9703" s="45"/>
      <c r="BUY9703" s="45"/>
      <c r="BUZ9703" s="45"/>
      <c r="BVA9703" s="45"/>
      <c r="BVB9703" s="45"/>
      <c r="BVC9703" s="45"/>
      <c r="BVD9703" s="45"/>
      <c r="BVE9703" s="45"/>
      <c r="BVF9703" s="45"/>
      <c r="BVG9703" s="45"/>
      <c r="BVH9703" s="45"/>
      <c r="BVI9703" s="45"/>
      <c r="BVJ9703" s="45"/>
      <c r="BVK9703" s="45"/>
      <c r="BVL9703" s="45"/>
      <c r="BVM9703" s="45"/>
      <c r="BVN9703" s="45"/>
      <c r="BVO9703" s="45"/>
      <c r="BVP9703" s="45"/>
      <c r="BVQ9703" s="45"/>
      <c r="BVR9703" s="45"/>
      <c r="BVS9703" s="45"/>
      <c r="BVT9703" s="45"/>
      <c r="BVU9703" s="45"/>
      <c r="BVV9703" s="45"/>
      <c r="BVW9703" s="45"/>
      <c r="BVX9703" s="45"/>
      <c r="BVY9703" s="45"/>
      <c r="BVZ9703" s="45"/>
      <c r="BWA9703" s="45"/>
      <c r="BWB9703" s="45"/>
      <c r="BWC9703" s="45"/>
      <c r="BWD9703" s="45"/>
      <c r="BWE9703" s="45"/>
      <c r="BWF9703" s="45"/>
      <c r="BWG9703" s="45"/>
      <c r="BWH9703" s="45"/>
      <c r="BWI9703" s="45"/>
      <c r="BWJ9703" s="45"/>
      <c r="BWK9703" s="45"/>
      <c r="BWL9703" s="45"/>
      <c r="BWM9703" s="45"/>
      <c r="BWN9703" s="45"/>
      <c r="BWO9703" s="45"/>
      <c r="BWP9703" s="45"/>
      <c r="BWQ9703" s="45"/>
      <c r="BWR9703" s="45"/>
      <c r="BWS9703" s="45"/>
      <c r="BWT9703" s="45"/>
      <c r="BWU9703" s="45"/>
      <c r="BWV9703" s="45"/>
      <c r="BWW9703" s="45"/>
      <c r="BWX9703" s="45"/>
      <c r="BWY9703" s="45"/>
      <c r="BWZ9703" s="45"/>
      <c r="BXA9703" s="45"/>
      <c r="BXB9703" s="45"/>
      <c r="BXC9703" s="45"/>
      <c r="BXD9703" s="45"/>
      <c r="BXE9703" s="45"/>
      <c r="BXF9703" s="45"/>
      <c r="BXG9703" s="45"/>
      <c r="BXH9703" s="45"/>
      <c r="BXI9703" s="45"/>
      <c r="BXJ9703" s="45"/>
      <c r="BXK9703" s="45"/>
      <c r="BXL9703" s="45"/>
      <c r="BXM9703" s="45"/>
      <c r="BXN9703" s="45"/>
      <c r="BXO9703" s="45"/>
      <c r="BXP9703" s="45"/>
      <c r="BXQ9703" s="45"/>
      <c r="BXR9703" s="45"/>
      <c r="BXS9703" s="45"/>
      <c r="BXT9703" s="45"/>
      <c r="BXU9703" s="45"/>
      <c r="BXV9703" s="45"/>
      <c r="BXW9703" s="45"/>
      <c r="BXX9703" s="45"/>
      <c r="BXY9703" s="45"/>
      <c r="BXZ9703" s="45"/>
      <c r="BYA9703" s="45"/>
      <c r="BYB9703" s="45"/>
      <c r="BYC9703" s="45"/>
      <c r="BYD9703" s="45"/>
      <c r="BYE9703" s="45"/>
      <c r="BYF9703" s="45"/>
      <c r="BYG9703" s="45"/>
      <c r="BYH9703" s="45"/>
      <c r="BYI9703" s="45"/>
      <c r="BYJ9703" s="45"/>
      <c r="BYK9703" s="45"/>
      <c r="BYL9703" s="45"/>
      <c r="BYM9703" s="45"/>
      <c r="BYN9703" s="45"/>
      <c r="BYO9703" s="45"/>
      <c r="BYP9703" s="45"/>
      <c r="BYQ9703" s="45"/>
      <c r="BYR9703" s="45"/>
      <c r="BYS9703" s="45"/>
      <c r="BYT9703" s="45"/>
      <c r="BYU9703" s="45"/>
      <c r="BYV9703" s="45"/>
      <c r="BYW9703" s="45"/>
      <c r="BYX9703" s="45"/>
      <c r="BYY9703" s="45"/>
      <c r="BYZ9703" s="45"/>
      <c r="BZA9703" s="45"/>
      <c r="BZB9703" s="45"/>
      <c r="BZC9703" s="45"/>
      <c r="BZD9703" s="45"/>
      <c r="BZE9703" s="45"/>
      <c r="BZF9703" s="45"/>
      <c r="BZG9703" s="45"/>
      <c r="BZH9703" s="45"/>
      <c r="BZI9703" s="45"/>
      <c r="BZJ9703" s="45"/>
      <c r="BZK9703" s="45"/>
      <c r="BZL9703" s="45"/>
      <c r="BZM9703" s="45"/>
      <c r="BZN9703" s="45"/>
      <c r="BZO9703" s="45"/>
      <c r="BZP9703" s="45"/>
      <c r="BZQ9703" s="45"/>
      <c r="BZR9703" s="45"/>
      <c r="BZS9703" s="45"/>
      <c r="BZT9703" s="45"/>
      <c r="BZU9703" s="45"/>
      <c r="BZV9703" s="45"/>
      <c r="BZW9703" s="45"/>
      <c r="BZX9703" s="45"/>
      <c r="BZY9703" s="45"/>
      <c r="BZZ9703" s="45"/>
      <c r="CAA9703" s="45"/>
      <c r="CAB9703" s="45"/>
      <c r="CAC9703" s="45"/>
      <c r="CAD9703" s="45"/>
      <c r="CAE9703" s="45"/>
      <c r="CAF9703" s="45"/>
      <c r="CAG9703" s="45"/>
      <c r="CAH9703" s="45"/>
      <c r="CAI9703" s="45"/>
      <c r="CAJ9703" s="45"/>
      <c r="CAK9703" s="45"/>
      <c r="CAL9703" s="45"/>
      <c r="CAM9703" s="45"/>
      <c r="CAN9703" s="45"/>
      <c r="CAO9703" s="45"/>
      <c r="CAP9703" s="45"/>
      <c r="CAQ9703" s="45"/>
      <c r="CAR9703" s="45"/>
      <c r="CAS9703" s="45"/>
      <c r="CAT9703" s="45"/>
      <c r="CAU9703" s="45"/>
      <c r="CAV9703" s="45"/>
      <c r="CAW9703" s="45"/>
      <c r="CAX9703" s="45"/>
      <c r="CAY9703" s="45"/>
      <c r="CAZ9703" s="45"/>
      <c r="CBA9703" s="45"/>
      <c r="CBB9703" s="45"/>
      <c r="CBC9703" s="45"/>
      <c r="CBD9703" s="45"/>
      <c r="CBE9703" s="45"/>
      <c r="CBF9703" s="45"/>
      <c r="CBG9703" s="45"/>
      <c r="CBH9703" s="45"/>
      <c r="CBI9703" s="45"/>
      <c r="CBJ9703" s="45"/>
      <c r="CBK9703" s="45"/>
      <c r="CBL9703" s="45"/>
      <c r="CBM9703" s="45"/>
      <c r="CBN9703" s="45"/>
      <c r="CBO9703" s="45"/>
      <c r="CBP9703" s="45"/>
      <c r="CBQ9703" s="45"/>
      <c r="CBR9703" s="45"/>
      <c r="CBS9703" s="45"/>
      <c r="CBT9703" s="45"/>
      <c r="CBU9703" s="45"/>
      <c r="CBV9703" s="45"/>
      <c r="CBW9703" s="45"/>
      <c r="CBX9703" s="45"/>
      <c r="CBY9703" s="45"/>
      <c r="CBZ9703" s="45"/>
      <c r="CCA9703" s="45"/>
      <c r="CCB9703" s="45"/>
      <c r="CCC9703" s="45"/>
      <c r="CCD9703" s="45"/>
      <c r="CCE9703" s="45"/>
      <c r="CCF9703" s="45"/>
      <c r="CCG9703" s="45"/>
      <c r="CCH9703" s="45"/>
      <c r="CCI9703" s="45"/>
      <c r="CCJ9703" s="45"/>
      <c r="CCK9703" s="45"/>
      <c r="CCL9703" s="45"/>
      <c r="CCM9703" s="45"/>
      <c r="CCN9703" s="45"/>
      <c r="CCO9703" s="45"/>
      <c r="CCP9703" s="45"/>
      <c r="CCQ9703" s="45"/>
      <c r="CCR9703" s="45"/>
      <c r="CCS9703" s="45"/>
      <c r="CCT9703" s="45"/>
      <c r="CCU9703" s="45"/>
      <c r="CCV9703" s="45"/>
      <c r="CCW9703" s="45"/>
      <c r="CCX9703" s="45"/>
      <c r="CCY9703" s="45"/>
      <c r="CCZ9703" s="45"/>
      <c r="CDA9703" s="45"/>
      <c r="CDB9703" s="45"/>
      <c r="CDC9703" s="45"/>
      <c r="CDD9703" s="45"/>
      <c r="CDE9703" s="45"/>
      <c r="CDF9703" s="45"/>
      <c r="CDG9703" s="45"/>
      <c r="CDH9703" s="45"/>
      <c r="CDI9703" s="45"/>
      <c r="CDJ9703" s="45"/>
      <c r="CDK9703" s="45"/>
      <c r="CDL9703" s="45"/>
      <c r="CDM9703" s="45"/>
      <c r="CDN9703" s="45"/>
      <c r="CDO9703" s="45"/>
      <c r="CDP9703" s="45"/>
      <c r="CDQ9703" s="45"/>
      <c r="CDR9703" s="45"/>
      <c r="CDS9703" s="45"/>
      <c r="CDT9703" s="45"/>
      <c r="CDU9703" s="45"/>
      <c r="CDV9703" s="45"/>
      <c r="CDW9703" s="45"/>
      <c r="CDX9703" s="45"/>
      <c r="CDY9703" s="45"/>
      <c r="CDZ9703" s="45"/>
      <c r="CEA9703" s="45"/>
      <c r="CEB9703" s="45"/>
      <c r="CEC9703" s="45"/>
      <c r="CED9703" s="45"/>
      <c r="CEE9703" s="45"/>
      <c r="CEF9703" s="45"/>
      <c r="CEG9703" s="45"/>
      <c r="CEH9703" s="45"/>
      <c r="CEI9703" s="45"/>
      <c r="CEJ9703" s="45"/>
      <c r="CEK9703" s="45"/>
      <c r="CEL9703" s="45"/>
      <c r="CEM9703" s="45"/>
      <c r="CEN9703" s="45"/>
      <c r="CEO9703" s="45"/>
      <c r="CEP9703" s="45"/>
      <c r="CEQ9703" s="45"/>
      <c r="CER9703" s="45"/>
      <c r="CES9703" s="45"/>
      <c r="CET9703" s="45"/>
      <c r="CEU9703" s="45"/>
      <c r="CEV9703" s="45"/>
      <c r="CEW9703" s="45"/>
      <c r="CEX9703" s="45"/>
      <c r="CEY9703" s="45"/>
      <c r="CEZ9703" s="45"/>
      <c r="CFA9703" s="45"/>
      <c r="CFB9703" s="45"/>
      <c r="CFC9703" s="45"/>
      <c r="CFD9703" s="45"/>
      <c r="CFE9703" s="45"/>
      <c r="CFF9703" s="45"/>
      <c r="CFG9703" s="45"/>
      <c r="CFH9703" s="45"/>
      <c r="CFI9703" s="45"/>
      <c r="CFJ9703" s="45"/>
      <c r="CFK9703" s="45"/>
      <c r="CFL9703" s="45"/>
      <c r="CFM9703" s="45"/>
      <c r="CFN9703" s="45"/>
      <c r="CFO9703" s="45"/>
      <c r="CFP9703" s="45"/>
      <c r="CFQ9703" s="45"/>
      <c r="CFR9703" s="45"/>
      <c r="CFS9703" s="45"/>
      <c r="CFT9703" s="45"/>
      <c r="CFU9703" s="45"/>
      <c r="CFV9703" s="45"/>
      <c r="CFW9703" s="45"/>
      <c r="CFX9703" s="45"/>
      <c r="CFY9703" s="45"/>
      <c r="CFZ9703" s="45"/>
      <c r="CGA9703" s="45"/>
      <c r="CGB9703" s="45"/>
      <c r="CGC9703" s="45"/>
      <c r="CGD9703" s="45"/>
      <c r="CGE9703" s="45"/>
      <c r="CGF9703" s="45"/>
      <c r="CGG9703" s="45"/>
      <c r="CGH9703" s="45"/>
      <c r="CGI9703" s="45"/>
      <c r="CGJ9703" s="45"/>
      <c r="CGK9703" s="45"/>
      <c r="CGL9703" s="45"/>
      <c r="CGM9703" s="45"/>
      <c r="CGN9703" s="45"/>
      <c r="CGO9703" s="45"/>
      <c r="CGP9703" s="45"/>
      <c r="CGQ9703" s="45"/>
      <c r="CGR9703" s="45"/>
      <c r="CGS9703" s="45"/>
      <c r="CGT9703" s="45"/>
      <c r="CGU9703" s="45"/>
      <c r="CGV9703" s="45"/>
      <c r="CGW9703" s="45"/>
      <c r="CGX9703" s="45"/>
      <c r="CGY9703" s="45"/>
      <c r="CGZ9703" s="45"/>
      <c r="CHA9703" s="45"/>
      <c r="CHB9703" s="45"/>
      <c r="CHC9703" s="45"/>
      <c r="CHD9703" s="45"/>
      <c r="CHE9703" s="45"/>
      <c r="CHF9703" s="45"/>
      <c r="CHG9703" s="45"/>
      <c r="CHH9703" s="45"/>
      <c r="CHI9703" s="45"/>
      <c r="CHJ9703" s="45"/>
      <c r="CHK9703" s="45"/>
      <c r="CHL9703" s="45"/>
      <c r="CHM9703" s="45"/>
      <c r="CHN9703" s="45"/>
      <c r="CHO9703" s="45"/>
      <c r="CHP9703" s="45"/>
      <c r="CHQ9703" s="45"/>
      <c r="CHR9703" s="45"/>
      <c r="CHS9703" s="45"/>
      <c r="CHT9703" s="45"/>
      <c r="CHU9703" s="45"/>
      <c r="CHV9703" s="45"/>
      <c r="CHW9703" s="45"/>
      <c r="CHX9703" s="45"/>
      <c r="CHY9703" s="45"/>
      <c r="CHZ9703" s="45"/>
      <c r="CIA9703" s="45"/>
      <c r="CIB9703" s="45"/>
      <c r="CIC9703" s="45"/>
      <c r="CID9703" s="45"/>
      <c r="CIE9703" s="45"/>
      <c r="CIF9703" s="45"/>
      <c r="CIG9703" s="45"/>
      <c r="CIH9703" s="45"/>
      <c r="CII9703" s="45"/>
      <c r="CIJ9703" s="45"/>
      <c r="CIK9703" s="45"/>
      <c r="CIL9703" s="45"/>
      <c r="CIM9703" s="45"/>
      <c r="CIN9703" s="45"/>
      <c r="CIO9703" s="45"/>
      <c r="CIP9703" s="45"/>
      <c r="CIQ9703" s="45"/>
      <c r="CIR9703" s="45"/>
      <c r="CIS9703" s="45"/>
      <c r="CIT9703" s="45"/>
      <c r="CIU9703" s="45"/>
      <c r="CIV9703" s="45"/>
      <c r="CIW9703" s="45"/>
      <c r="CIX9703" s="45"/>
      <c r="CIY9703" s="45"/>
      <c r="CIZ9703" s="45"/>
      <c r="CJA9703" s="45"/>
      <c r="CJB9703" s="45"/>
      <c r="CJC9703" s="45"/>
      <c r="CJD9703" s="45"/>
      <c r="CJE9703" s="45"/>
      <c r="CJF9703" s="45"/>
      <c r="CJG9703" s="45"/>
      <c r="CJH9703" s="45"/>
      <c r="CJI9703" s="45"/>
      <c r="CJJ9703" s="45"/>
      <c r="CJK9703" s="45"/>
      <c r="CJL9703" s="45"/>
      <c r="CJM9703" s="45"/>
      <c r="CJN9703" s="45"/>
      <c r="CJO9703" s="45"/>
      <c r="CJP9703" s="45"/>
      <c r="CJQ9703" s="45"/>
      <c r="CJR9703" s="45"/>
      <c r="CJS9703" s="45"/>
      <c r="CJT9703" s="45"/>
      <c r="CJU9703" s="45"/>
      <c r="CJV9703" s="45"/>
      <c r="CJW9703" s="45"/>
      <c r="CJX9703" s="45"/>
      <c r="CJY9703" s="45"/>
      <c r="CJZ9703" s="45"/>
      <c r="CKA9703" s="45"/>
      <c r="CKB9703" s="45"/>
      <c r="CKC9703" s="45"/>
      <c r="CKD9703" s="45"/>
      <c r="CKE9703" s="45"/>
      <c r="CKF9703" s="45"/>
      <c r="CKG9703" s="45"/>
      <c r="CKH9703" s="45"/>
      <c r="CKI9703" s="45"/>
      <c r="CKJ9703" s="45"/>
      <c r="CKK9703" s="45"/>
      <c r="CKL9703" s="45"/>
      <c r="CKM9703" s="45"/>
      <c r="CKN9703" s="45"/>
      <c r="CKO9703" s="45"/>
      <c r="CKP9703" s="45"/>
      <c r="CKQ9703" s="45"/>
      <c r="CKR9703" s="45"/>
      <c r="CKS9703" s="45"/>
      <c r="CKT9703" s="45"/>
      <c r="CKU9703" s="45"/>
      <c r="CKV9703" s="45"/>
      <c r="CKW9703" s="45"/>
      <c r="CKX9703" s="45"/>
      <c r="CKY9703" s="45"/>
      <c r="CKZ9703" s="45"/>
      <c r="CLA9703" s="45"/>
      <c r="CLB9703" s="45"/>
      <c r="CLC9703" s="45"/>
      <c r="CLD9703" s="45"/>
      <c r="CLE9703" s="45"/>
      <c r="CLF9703" s="45"/>
      <c r="CLG9703" s="45"/>
      <c r="CLH9703" s="45"/>
      <c r="CLI9703" s="45"/>
      <c r="CLJ9703" s="45"/>
      <c r="CLK9703" s="45"/>
      <c r="CLL9703" s="45"/>
      <c r="CLM9703" s="45"/>
      <c r="CLN9703" s="45"/>
      <c r="CLO9703" s="45"/>
      <c r="CLP9703" s="45"/>
      <c r="CLQ9703" s="45"/>
      <c r="CLR9703" s="45"/>
      <c r="CLS9703" s="45"/>
      <c r="CLT9703" s="45"/>
      <c r="CLU9703" s="45"/>
      <c r="CLV9703" s="45"/>
      <c r="CLW9703" s="45"/>
      <c r="CLX9703" s="45"/>
      <c r="CLY9703" s="45"/>
      <c r="CLZ9703" s="45"/>
      <c r="CMA9703" s="45"/>
      <c r="CMB9703" s="45"/>
      <c r="CMC9703" s="45"/>
      <c r="CMD9703" s="45"/>
      <c r="CME9703" s="45"/>
      <c r="CMF9703" s="45"/>
      <c r="CMG9703" s="45"/>
      <c r="CMH9703" s="45"/>
      <c r="CMI9703" s="45"/>
      <c r="CMJ9703" s="45"/>
      <c r="CMK9703" s="45"/>
      <c r="CML9703" s="45"/>
      <c r="CMM9703" s="45"/>
      <c r="CMN9703" s="45"/>
      <c r="CMO9703" s="45"/>
      <c r="CMP9703" s="45"/>
      <c r="CMQ9703" s="45"/>
      <c r="CMR9703" s="45"/>
      <c r="CMS9703" s="45"/>
      <c r="CMT9703" s="45"/>
      <c r="CMU9703" s="45"/>
      <c r="CMV9703" s="45"/>
      <c r="CMW9703" s="45"/>
      <c r="CMX9703" s="45"/>
      <c r="CMY9703" s="45"/>
      <c r="CMZ9703" s="45"/>
      <c r="CNA9703" s="45"/>
      <c r="CNB9703" s="45"/>
      <c r="CNC9703" s="45"/>
      <c r="CND9703" s="45"/>
      <c r="CNE9703" s="45"/>
      <c r="CNF9703" s="45"/>
      <c r="CNG9703" s="45"/>
      <c r="CNH9703" s="45"/>
      <c r="CNI9703" s="45"/>
      <c r="CNJ9703" s="45"/>
      <c r="CNK9703" s="45"/>
      <c r="CNL9703" s="45"/>
      <c r="CNM9703" s="45"/>
      <c r="CNN9703" s="45"/>
      <c r="CNO9703" s="45"/>
      <c r="CNP9703" s="45"/>
      <c r="CNQ9703" s="45"/>
      <c r="CNR9703" s="45"/>
      <c r="CNS9703" s="45"/>
      <c r="CNT9703" s="45"/>
      <c r="CNU9703" s="45"/>
      <c r="CNV9703" s="45"/>
      <c r="CNW9703" s="45"/>
      <c r="CNX9703" s="45"/>
      <c r="CNY9703" s="45"/>
      <c r="CNZ9703" s="45"/>
      <c r="COA9703" s="45"/>
      <c r="COB9703" s="45"/>
      <c r="COC9703" s="45"/>
      <c r="COD9703" s="45"/>
      <c r="COE9703" s="45"/>
      <c r="COF9703" s="45"/>
      <c r="COG9703" s="45"/>
      <c r="COH9703" s="45"/>
      <c r="COI9703" s="45"/>
      <c r="COJ9703" s="45"/>
      <c r="COK9703" s="45"/>
      <c r="COL9703" s="45"/>
      <c r="COM9703" s="45"/>
      <c r="CON9703" s="45"/>
      <c r="COO9703" s="45"/>
      <c r="COP9703" s="45"/>
      <c r="COQ9703" s="45"/>
      <c r="COR9703" s="45"/>
      <c r="COS9703" s="45"/>
      <c r="COT9703" s="45"/>
      <c r="COU9703" s="45"/>
      <c r="COV9703" s="45"/>
      <c r="COW9703" s="45"/>
      <c r="COX9703" s="45"/>
      <c r="COY9703" s="45"/>
      <c r="COZ9703" s="45"/>
      <c r="CPA9703" s="45"/>
      <c r="CPB9703" s="45"/>
      <c r="CPC9703" s="45"/>
      <c r="CPD9703" s="45"/>
      <c r="CPE9703" s="45"/>
      <c r="CPF9703" s="45"/>
      <c r="CPG9703" s="45"/>
      <c r="CPH9703" s="45"/>
      <c r="CPI9703" s="45"/>
      <c r="CPJ9703" s="45"/>
      <c r="CPK9703" s="45"/>
      <c r="CPL9703" s="45"/>
      <c r="CPM9703" s="45"/>
      <c r="CPN9703" s="45"/>
      <c r="CPO9703" s="45"/>
      <c r="CPP9703" s="45"/>
      <c r="CPQ9703" s="45"/>
      <c r="CPR9703" s="45"/>
      <c r="CPS9703" s="45"/>
      <c r="CPT9703" s="45"/>
      <c r="CPU9703" s="45"/>
      <c r="CPV9703" s="45"/>
      <c r="CPW9703" s="45"/>
      <c r="CPX9703" s="45"/>
      <c r="CPY9703" s="45"/>
      <c r="CPZ9703" s="45"/>
      <c r="CQA9703" s="45"/>
      <c r="CQB9703" s="45"/>
      <c r="CQC9703" s="45"/>
      <c r="CQD9703" s="45"/>
      <c r="CQE9703" s="45"/>
      <c r="CQF9703" s="45"/>
      <c r="CQG9703" s="45"/>
      <c r="CQH9703" s="45"/>
      <c r="CQI9703" s="45"/>
      <c r="CQJ9703" s="45"/>
      <c r="CQK9703" s="45"/>
      <c r="CQL9703" s="45"/>
      <c r="CQM9703" s="45"/>
      <c r="CQN9703" s="45"/>
      <c r="CQO9703" s="45"/>
      <c r="CQP9703" s="45"/>
      <c r="CQQ9703" s="45"/>
      <c r="CQR9703" s="45"/>
      <c r="CQS9703" s="45"/>
      <c r="CQT9703" s="45"/>
      <c r="CQU9703" s="45"/>
      <c r="CQV9703" s="45"/>
      <c r="CQW9703" s="45"/>
      <c r="CQX9703" s="45"/>
      <c r="CQY9703" s="45"/>
      <c r="CQZ9703" s="45"/>
      <c r="CRA9703" s="45"/>
      <c r="CRB9703" s="45"/>
      <c r="CRC9703" s="45"/>
      <c r="CRD9703" s="45"/>
      <c r="CRE9703" s="45"/>
      <c r="CRF9703" s="45"/>
      <c r="CRG9703" s="45"/>
      <c r="CRH9703" s="45"/>
      <c r="CRI9703" s="45"/>
      <c r="CRJ9703" s="45"/>
      <c r="CRK9703" s="45"/>
      <c r="CRL9703" s="45"/>
      <c r="CRM9703" s="45"/>
      <c r="CRN9703" s="45"/>
      <c r="CRO9703" s="45"/>
      <c r="CRP9703" s="45"/>
      <c r="CRQ9703" s="45"/>
      <c r="CRR9703" s="45"/>
      <c r="CRS9703" s="45"/>
      <c r="CRT9703" s="45"/>
      <c r="CRU9703" s="45"/>
      <c r="CRV9703" s="45"/>
      <c r="CRW9703" s="45"/>
      <c r="CRX9703" s="45"/>
      <c r="CRY9703" s="45"/>
      <c r="CRZ9703" s="45"/>
      <c r="CSA9703" s="45"/>
      <c r="CSB9703" s="45"/>
      <c r="CSC9703" s="45"/>
      <c r="CSD9703" s="45"/>
      <c r="CSE9703" s="45"/>
      <c r="CSF9703" s="45"/>
      <c r="CSG9703" s="45"/>
      <c r="CSH9703" s="45"/>
      <c r="CSI9703" s="45"/>
      <c r="CSJ9703" s="45"/>
      <c r="CSK9703" s="45"/>
      <c r="CSL9703" s="45"/>
      <c r="CSM9703" s="45"/>
      <c r="CSN9703" s="45"/>
      <c r="CSO9703" s="45"/>
      <c r="CSP9703" s="45"/>
      <c r="CSQ9703" s="45"/>
      <c r="CSR9703" s="45"/>
      <c r="CSS9703" s="45"/>
      <c r="CST9703" s="45"/>
      <c r="CSU9703" s="45"/>
      <c r="CSV9703" s="45"/>
      <c r="CSW9703" s="45"/>
      <c r="CSX9703" s="45"/>
      <c r="CSY9703" s="45"/>
      <c r="CSZ9703" s="45"/>
      <c r="CTA9703" s="45"/>
      <c r="CTB9703" s="45"/>
      <c r="CTC9703" s="45"/>
      <c r="CTD9703" s="45"/>
      <c r="CTE9703" s="45"/>
      <c r="CTF9703" s="45"/>
      <c r="CTG9703" s="45"/>
      <c r="CTH9703" s="45"/>
      <c r="CTI9703" s="45"/>
      <c r="CTJ9703" s="45"/>
      <c r="CTK9703" s="45"/>
      <c r="CTL9703" s="45"/>
      <c r="CTM9703" s="45"/>
      <c r="CTN9703" s="45"/>
      <c r="CTO9703" s="45"/>
      <c r="CTP9703" s="45"/>
      <c r="CTQ9703" s="45"/>
      <c r="CTR9703" s="45"/>
      <c r="CTS9703" s="45"/>
      <c r="CTT9703" s="45"/>
      <c r="CTU9703" s="45"/>
      <c r="CTV9703" s="45"/>
      <c r="CTW9703" s="45"/>
      <c r="CTX9703" s="45"/>
      <c r="CTY9703" s="45"/>
      <c r="CTZ9703" s="45"/>
      <c r="CUA9703" s="45"/>
      <c r="CUB9703" s="45"/>
      <c r="CUC9703" s="45"/>
      <c r="CUD9703" s="45"/>
      <c r="CUE9703" s="45"/>
      <c r="CUF9703" s="45"/>
      <c r="CUG9703" s="45"/>
      <c r="CUH9703" s="45"/>
      <c r="CUI9703" s="45"/>
      <c r="CUJ9703" s="45"/>
      <c r="CUK9703" s="45"/>
      <c r="CUL9703" s="45"/>
      <c r="CUM9703" s="45"/>
      <c r="CUN9703" s="45"/>
      <c r="CUO9703" s="45"/>
      <c r="CUP9703" s="45"/>
      <c r="CUQ9703" s="45"/>
      <c r="CUR9703" s="45"/>
      <c r="CUS9703" s="45"/>
      <c r="CUT9703" s="45"/>
      <c r="CUU9703" s="45"/>
      <c r="CUV9703" s="45"/>
      <c r="CUW9703" s="45"/>
      <c r="CUX9703" s="45"/>
      <c r="CUY9703" s="45"/>
      <c r="CUZ9703" s="45"/>
      <c r="CVA9703" s="45"/>
      <c r="CVB9703" s="45"/>
      <c r="CVC9703" s="45"/>
      <c r="CVD9703" s="45"/>
      <c r="CVE9703" s="45"/>
      <c r="CVF9703" s="45"/>
      <c r="CVG9703" s="45"/>
      <c r="CVH9703" s="45"/>
      <c r="CVI9703" s="45"/>
      <c r="CVJ9703" s="45"/>
      <c r="CVK9703" s="45"/>
      <c r="CVL9703" s="45"/>
      <c r="CVM9703" s="45"/>
      <c r="CVN9703" s="45"/>
      <c r="CVO9703" s="45"/>
      <c r="CVP9703" s="45"/>
      <c r="CVQ9703" s="45"/>
      <c r="CVR9703" s="45"/>
      <c r="CVS9703" s="45"/>
      <c r="CVT9703" s="45"/>
      <c r="CVU9703" s="45"/>
      <c r="CVV9703" s="45"/>
      <c r="CVW9703" s="45"/>
      <c r="CVX9703" s="45"/>
      <c r="CVY9703" s="45"/>
      <c r="CVZ9703" s="45"/>
      <c r="CWA9703" s="45"/>
      <c r="CWB9703" s="45"/>
      <c r="CWC9703" s="45"/>
      <c r="CWD9703" s="45"/>
      <c r="CWE9703" s="45"/>
      <c r="CWF9703" s="45"/>
      <c r="CWG9703" s="45"/>
      <c r="CWH9703" s="45"/>
      <c r="CWI9703" s="45"/>
      <c r="CWJ9703" s="45"/>
      <c r="CWK9703" s="45"/>
      <c r="CWL9703" s="45"/>
      <c r="CWM9703" s="45"/>
      <c r="CWN9703" s="45"/>
      <c r="CWO9703" s="45"/>
      <c r="CWP9703" s="45"/>
      <c r="CWQ9703" s="45"/>
      <c r="CWR9703" s="45"/>
      <c r="CWS9703" s="45"/>
      <c r="CWT9703" s="45"/>
      <c r="CWU9703" s="45"/>
      <c r="CWV9703" s="45"/>
      <c r="CWW9703" s="45"/>
      <c r="CWX9703" s="45"/>
      <c r="CWY9703" s="45"/>
      <c r="CWZ9703" s="45"/>
      <c r="CXA9703" s="45"/>
      <c r="CXB9703" s="45"/>
      <c r="CXC9703" s="45"/>
      <c r="CXD9703" s="45"/>
      <c r="CXE9703" s="45"/>
      <c r="CXF9703" s="45"/>
      <c r="CXG9703" s="45"/>
      <c r="CXH9703" s="45"/>
      <c r="CXI9703" s="45"/>
      <c r="CXJ9703" s="45"/>
      <c r="CXK9703" s="45"/>
      <c r="CXL9703" s="45"/>
      <c r="CXM9703" s="45"/>
      <c r="CXN9703" s="45"/>
      <c r="CXO9703" s="45"/>
      <c r="CXP9703" s="45"/>
      <c r="CXQ9703" s="45"/>
      <c r="CXR9703" s="45"/>
      <c r="CXS9703" s="45"/>
      <c r="CXT9703" s="45"/>
      <c r="CXU9703" s="45"/>
      <c r="CXV9703" s="45"/>
      <c r="CXW9703" s="45"/>
      <c r="CXX9703" s="45"/>
      <c r="CXY9703" s="45"/>
      <c r="CXZ9703" s="45"/>
      <c r="CYA9703" s="45"/>
      <c r="CYB9703" s="45"/>
      <c r="CYC9703" s="45"/>
      <c r="CYD9703" s="45"/>
      <c r="CYE9703" s="45"/>
      <c r="CYF9703" s="45"/>
      <c r="CYG9703" s="45"/>
      <c r="CYH9703" s="45"/>
      <c r="CYI9703" s="45"/>
      <c r="CYJ9703" s="45"/>
      <c r="CYK9703" s="45"/>
      <c r="CYL9703" s="45"/>
      <c r="CYM9703" s="45"/>
      <c r="CYN9703" s="45"/>
      <c r="CYO9703" s="45"/>
      <c r="CYP9703" s="45"/>
      <c r="CYQ9703" s="45"/>
      <c r="CYR9703" s="45"/>
      <c r="CYS9703" s="45"/>
      <c r="CYT9703" s="45"/>
      <c r="CYU9703" s="45"/>
      <c r="CYV9703" s="45"/>
      <c r="CYW9703" s="45"/>
      <c r="CYX9703" s="45"/>
      <c r="CYY9703" s="45"/>
      <c r="CYZ9703" s="45"/>
      <c r="CZA9703" s="45"/>
      <c r="CZB9703" s="45"/>
      <c r="CZC9703" s="45"/>
      <c r="CZD9703" s="45"/>
      <c r="CZE9703" s="45"/>
      <c r="CZF9703" s="45"/>
      <c r="CZG9703" s="45"/>
      <c r="CZH9703" s="45"/>
      <c r="CZI9703" s="45"/>
      <c r="CZJ9703" s="45"/>
      <c r="CZK9703" s="45"/>
      <c r="CZL9703" s="45"/>
      <c r="CZM9703" s="45"/>
      <c r="CZN9703" s="45"/>
      <c r="CZO9703" s="45"/>
      <c r="CZP9703" s="45"/>
      <c r="CZQ9703" s="45"/>
      <c r="CZR9703" s="45"/>
      <c r="CZS9703" s="45"/>
      <c r="CZT9703" s="45"/>
      <c r="CZU9703" s="45"/>
      <c r="CZV9703" s="45"/>
      <c r="CZW9703" s="45"/>
      <c r="CZX9703" s="45"/>
      <c r="CZY9703" s="45"/>
      <c r="CZZ9703" s="45"/>
      <c r="DAA9703" s="45"/>
      <c r="DAB9703" s="45"/>
      <c r="DAC9703" s="45"/>
      <c r="DAD9703" s="45"/>
      <c r="DAE9703" s="45"/>
      <c r="DAF9703" s="45"/>
      <c r="DAG9703" s="45"/>
      <c r="DAH9703" s="45"/>
      <c r="DAI9703" s="45"/>
      <c r="DAJ9703" s="45"/>
      <c r="DAK9703" s="45"/>
      <c r="DAL9703" s="45"/>
      <c r="DAM9703" s="45"/>
      <c r="DAN9703" s="45"/>
      <c r="DAO9703" s="45"/>
      <c r="DAP9703" s="45"/>
      <c r="DAQ9703" s="45"/>
      <c r="DAR9703" s="45"/>
      <c r="DAS9703" s="45"/>
      <c r="DAT9703" s="45"/>
      <c r="DAU9703" s="45"/>
      <c r="DAV9703" s="45"/>
      <c r="DAW9703" s="45"/>
      <c r="DAX9703" s="45"/>
      <c r="DAY9703" s="45"/>
      <c r="DAZ9703" s="45"/>
      <c r="DBA9703" s="45"/>
      <c r="DBB9703" s="45"/>
      <c r="DBC9703" s="45"/>
      <c r="DBD9703" s="45"/>
      <c r="DBE9703" s="45"/>
      <c r="DBF9703" s="45"/>
      <c r="DBG9703" s="45"/>
      <c r="DBH9703" s="45"/>
      <c r="DBI9703" s="45"/>
      <c r="DBJ9703" s="45"/>
      <c r="DBK9703" s="45"/>
      <c r="DBL9703" s="45"/>
      <c r="DBM9703" s="45"/>
      <c r="DBN9703" s="45"/>
      <c r="DBO9703" s="45"/>
      <c r="DBP9703" s="45"/>
      <c r="DBQ9703" s="45"/>
      <c r="DBR9703" s="45"/>
      <c r="DBS9703" s="45"/>
      <c r="DBT9703" s="45"/>
      <c r="DBU9703" s="45"/>
      <c r="DBV9703" s="45"/>
      <c r="DBW9703" s="45"/>
      <c r="DBX9703" s="45"/>
      <c r="DBY9703" s="45"/>
      <c r="DBZ9703" s="45"/>
      <c r="DCA9703" s="45"/>
      <c r="DCB9703" s="45"/>
      <c r="DCC9703" s="45"/>
      <c r="DCD9703" s="45"/>
      <c r="DCE9703" s="45"/>
      <c r="DCF9703" s="45"/>
      <c r="DCG9703" s="45"/>
      <c r="DCH9703" s="45"/>
      <c r="DCI9703" s="45"/>
      <c r="DCJ9703" s="45"/>
      <c r="DCK9703" s="45"/>
      <c r="DCL9703" s="45"/>
      <c r="DCM9703" s="45"/>
      <c r="DCN9703" s="45"/>
      <c r="DCO9703" s="45"/>
      <c r="DCP9703" s="45"/>
      <c r="DCQ9703" s="45"/>
      <c r="DCR9703" s="45"/>
      <c r="DCS9703" s="45"/>
      <c r="DCT9703" s="45"/>
      <c r="DCU9703" s="45"/>
      <c r="DCV9703" s="45"/>
      <c r="DCW9703" s="45"/>
      <c r="DCX9703" s="45"/>
      <c r="DCY9703" s="45"/>
      <c r="DCZ9703" s="45"/>
      <c r="DDA9703" s="45"/>
      <c r="DDB9703" s="45"/>
      <c r="DDC9703" s="45"/>
      <c r="DDD9703" s="45"/>
      <c r="DDE9703" s="45"/>
      <c r="DDF9703" s="45"/>
      <c r="DDG9703" s="45"/>
      <c r="DDH9703" s="45"/>
      <c r="DDI9703" s="45"/>
      <c r="DDJ9703" s="45"/>
      <c r="DDK9703" s="45"/>
      <c r="DDL9703" s="45"/>
      <c r="DDM9703" s="45"/>
      <c r="DDN9703" s="45"/>
      <c r="DDO9703" s="45"/>
      <c r="DDP9703" s="45"/>
      <c r="DDQ9703" s="45"/>
      <c r="DDR9703" s="45"/>
      <c r="DDS9703" s="45"/>
      <c r="DDT9703" s="45"/>
      <c r="DDU9703" s="45"/>
      <c r="DDV9703" s="45"/>
      <c r="DDW9703" s="45"/>
      <c r="DDX9703" s="45"/>
      <c r="DDY9703" s="45"/>
      <c r="DDZ9703" s="45"/>
      <c r="DEA9703" s="45"/>
      <c r="DEB9703" s="45"/>
      <c r="DEC9703" s="45"/>
      <c r="DED9703" s="45"/>
      <c r="DEE9703" s="45"/>
      <c r="DEF9703" s="45"/>
      <c r="DEG9703" s="45"/>
      <c r="DEH9703" s="45"/>
      <c r="DEI9703" s="45"/>
      <c r="DEJ9703" s="45"/>
      <c r="DEK9703" s="45"/>
      <c r="DEL9703" s="45"/>
      <c r="DEM9703" s="45"/>
      <c r="DEN9703" s="45"/>
      <c r="DEO9703" s="45"/>
      <c r="DEP9703" s="45"/>
      <c r="DEQ9703" s="45"/>
      <c r="DER9703" s="45"/>
      <c r="DES9703" s="45"/>
      <c r="DET9703" s="45"/>
      <c r="DEU9703" s="45"/>
      <c r="DEV9703" s="45"/>
      <c r="DEW9703" s="45"/>
      <c r="DEX9703" s="45"/>
      <c r="DEY9703" s="45"/>
      <c r="DEZ9703" s="45"/>
      <c r="DFA9703" s="45"/>
      <c r="DFB9703" s="45"/>
      <c r="DFC9703" s="45"/>
      <c r="DFD9703" s="45"/>
      <c r="DFE9703" s="45"/>
      <c r="DFF9703" s="45"/>
      <c r="DFG9703" s="45"/>
      <c r="DFH9703" s="45"/>
      <c r="DFI9703" s="45"/>
      <c r="DFJ9703" s="45"/>
      <c r="DFK9703" s="45"/>
      <c r="DFL9703" s="45"/>
      <c r="DFM9703" s="45"/>
      <c r="DFN9703" s="45"/>
      <c r="DFO9703" s="45"/>
      <c r="DFP9703" s="45"/>
      <c r="DFQ9703" s="45"/>
      <c r="DFR9703" s="45"/>
      <c r="DFS9703" s="45"/>
      <c r="DFT9703" s="45"/>
      <c r="DFU9703" s="45"/>
      <c r="DFV9703" s="45"/>
      <c r="DFW9703" s="45"/>
      <c r="DFX9703" s="45"/>
      <c r="DFY9703" s="45"/>
      <c r="DFZ9703" s="45"/>
      <c r="DGA9703" s="45"/>
      <c r="DGB9703" s="45"/>
      <c r="DGC9703" s="45"/>
      <c r="DGD9703" s="45"/>
      <c r="DGE9703" s="45"/>
      <c r="DGF9703" s="45"/>
      <c r="DGG9703" s="45"/>
      <c r="DGH9703" s="45"/>
      <c r="DGI9703" s="45"/>
      <c r="DGJ9703" s="45"/>
      <c r="DGK9703" s="45"/>
      <c r="DGL9703" s="45"/>
      <c r="DGM9703" s="45"/>
      <c r="DGN9703" s="45"/>
      <c r="DGO9703" s="45"/>
      <c r="DGP9703" s="45"/>
      <c r="DGQ9703" s="45"/>
      <c r="DGR9703" s="45"/>
      <c r="DGS9703" s="45"/>
      <c r="DGT9703" s="45"/>
      <c r="DGU9703" s="45"/>
      <c r="DGV9703" s="45"/>
      <c r="DGW9703" s="45"/>
      <c r="DGX9703" s="45"/>
      <c r="DGY9703" s="45"/>
      <c r="DGZ9703" s="45"/>
      <c r="DHA9703" s="45"/>
      <c r="DHB9703" s="45"/>
      <c r="DHC9703" s="45"/>
      <c r="DHD9703" s="45"/>
      <c r="DHE9703" s="45"/>
      <c r="DHF9703" s="45"/>
      <c r="DHG9703" s="45"/>
      <c r="DHH9703" s="45"/>
      <c r="DHI9703" s="45"/>
      <c r="DHJ9703" s="45"/>
      <c r="DHK9703" s="45"/>
      <c r="DHL9703" s="45"/>
      <c r="DHM9703" s="45"/>
      <c r="DHN9703" s="45"/>
      <c r="DHO9703" s="45"/>
      <c r="DHP9703" s="45"/>
      <c r="DHQ9703" s="45"/>
      <c r="DHR9703" s="45"/>
      <c r="DHS9703" s="45"/>
      <c r="DHT9703" s="45"/>
      <c r="DHU9703" s="45"/>
      <c r="DHV9703" s="45"/>
      <c r="DHW9703" s="45"/>
      <c r="DHX9703" s="45"/>
      <c r="DHY9703" s="45"/>
      <c r="DHZ9703" s="45"/>
      <c r="DIA9703" s="45"/>
      <c r="DIB9703" s="45"/>
      <c r="DIC9703" s="45"/>
      <c r="DID9703" s="45"/>
      <c r="DIE9703" s="45"/>
      <c r="DIF9703" s="45"/>
      <c r="DIG9703" s="45"/>
      <c r="DIH9703" s="45"/>
      <c r="DII9703" s="45"/>
      <c r="DIJ9703" s="45"/>
      <c r="DIK9703" s="45"/>
      <c r="DIL9703" s="45"/>
      <c r="DIM9703" s="45"/>
      <c r="DIN9703" s="45"/>
      <c r="DIO9703" s="45"/>
      <c r="DIP9703" s="45"/>
      <c r="DIQ9703" s="45"/>
      <c r="DIR9703" s="45"/>
      <c r="DIS9703" s="45"/>
      <c r="DIT9703" s="45"/>
      <c r="DIU9703" s="45"/>
      <c r="DIV9703" s="45"/>
      <c r="DIW9703" s="45"/>
      <c r="DIX9703" s="45"/>
      <c r="DIY9703" s="45"/>
      <c r="DIZ9703" s="45"/>
      <c r="DJA9703" s="45"/>
      <c r="DJB9703" s="45"/>
      <c r="DJC9703" s="45"/>
      <c r="DJD9703" s="45"/>
      <c r="DJE9703" s="45"/>
      <c r="DJF9703" s="45"/>
      <c r="DJG9703" s="45"/>
      <c r="DJH9703" s="45"/>
      <c r="DJI9703" s="45"/>
      <c r="DJJ9703" s="45"/>
      <c r="DJK9703" s="45"/>
      <c r="DJL9703" s="45"/>
      <c r="DJM9703" s="45"/>
      <c r="DJN9703" s="45"/>
      <c r="DJO9703" s="45"/>
      <c r="DJP9703" s="45"/>
      <c r="DJQ9703" s="45"/>
      <c r="DJR9703" s="45"/>
      <c r="DJS9703" s="45"/>
      <c r="DJT9703" s="45"/>
      <c r="DJU9703" s="45"/>
      <c r="DJV9703" s="45"/>
      <c r="DJW9703" s="45"/>
      <c r="DJX9703" s="45"/>
      <c r="DJY9703" s="45"/>
      <c r="DJZ9703" s="45"/>
      <c r="DKA9703" s="45"/>
      <c r="DKB9703" s="45"/>
      <c r="DKC9703" s="45"/>
      <c r="DKD9703" s="45"/>
      <c r="DKE9703" s="45"/>
      <c r="DKF9703" s="45"/>
      <c r="DKG9703" s="45"/>
      <c r="DKH9703" s="45"/>
      <c r="DKI9703" s="45"/>
      <c r="DKJ9703" s="45"/>
      <c r="DKK9703" s="45"/>
      <c r="DKL9703" s="45"/>
      <c r="DKM9703" s="45"/>
      <c r="DKN9703" s="45"/>
      <c r="DKO9703" s="45"/>
      <c r="DKP9703" s="45"/>
      <c r="DKQ9703" s="45"/>
      <c r="DKR9703" s="45"/>
      <c r="DKS9703" s="45"/>
      <c r="DKT9703" s="45"/>
      <c r="DKU9703" s="45"/>
      <c r="DKV9703" s="45"/>
      <c r="DKW9703" s="45"/>
      <c r="DKX9703" s="45"/>
      <c r="DKY9703" s="45"/>
      <c r="DKZ9703" s="45"/>
      <c r="DLA9703" s="45"/>
      <c r="DLB9703" s="45"/>
      <c r="DLC9703" s="45"/>
      <c r="DLD9703" s="45"/>
      <c r="DLE9703" s="45"/>
      <c r="DLF9703" s="45"/>
      <c r="DLG9703" s="45"/>
      <c r="DLH9703" s="45"/>
      <c r="DLI9703" s="45"/>
      <c r="DLJ9703" s="45"/>
      <c r="DLK9703" s="45"/>
      <c r="DLL9703" s="45"/>
      <c r="DLM9703" s="45"/>
      <c r="DLN9703" s="45"/>
      <c r="DLO9703" s="45"/>
      <c r="DLP9703" s="45"/>
      <c r="DLQ9703" s="45"/>
      <c r="DLR9703" s="45"/>
      <c r="DLS9703" s="45"/>
      <c r="DLT9703" s="45"/>
      <c r="DLU9703" s="45"/>
      <c r="DLV9703" s="45"/>
      <c r="DLW9703" s="45"/>
      <c r="DLX9703" s="45"/>
      <c r="DLY9703" s="45"/>
      <c r="DLZ9703" s="45"/>
      <c r="DMA9703" s="45"/>
      <c r="DMB9703" s="45"/>
      <c r="DMC9703" s="45"/>
      <c r="DMD9703" s="45"/>
      <c r="DME9703" s="45"/>
      <c r="DMF9703" s="45"/>
      <c r="DMG9703" s="45"/>
      <c r="DMH9703" s="45"/>
      <c r="DMI9703" s="45"/>
      <c r="DMJ9703" s="45"/>
      <c r="DMK9703" s="45"/>
      <c r="DML9703" s="45"/>
      <c r="DMM9703" s="45"/>
      <c r="DMN9703" s="45"/>
      <c r="DMO9703" s="45"/>
      <c r="DMP9703" s="45"/>
      <c r="DMQ9703" s="45"/>
      <c r="DMR9703" s="45"/>
      <c r="DMS9703" s="45"/>
      <c r="DMT9703" s="45"/>
      <c r="DMU9703" s="45"/>
      <c r="DMV9703" s="45"/>
      <c r="DMW9703" s="45"/>
      <c r="DMX9703" s="45"/>
      <c r="DMY9703" s="45"/>
      <c r="DMZ9703" s="45"/>
      <c r="DNA9703" s="45"/>
      <c r="DNB9703" s="45"/>
      <c r="DNC9703" s="45"/>
      <c r="DND9703" s="45"/>
      <c r="DNE9703" s="45"/>
      <c r="DNF9703" s="45"/>
      <c r="DNG9703" s="45"/>
      <c r="DNH9703" s="45"/>
      <c r="DNI9703" s="45"/>
      <c r="DNJ9703" s="45"/>
      <c r="DNK9703" s="45"/>
      <c r="DNL9703" s="45"/>
      <c r="DNM9703" s="45"/>
      <c r="DNN9703" s="45"/>
      <c r="DNO9703" s="45"/>
      <c r="DNP9703" s="45"/>
      <c r="DNQ9703" s="45"/>
      <c r="DNR9703" s="45"/>
      <c r="DNS9703" s="45"/>
      <c r="DNT9703" s="45"/>
      <c r="DNU9703" s="45"/>
      <c r="DNV9703" s="45"/>
      <c r="DNW9703" s="45"/>
      <c r="DNX9703" s="45"/>
      <c r="DNY9703" s="45"/>
      <c r="DNZ9703" s="45"/>
      <c r="DOA9703" s="45"/>
      <c r="DOB9703" s="45"/>
      <c r="DOC9703" s="45"/>
      <c r="DOD9703" s="45"/>
      <c r="DOE9703" s="45"/>
      <c r="DOF9703" s="45"/>
      <c r="DOG9703" s="45"/>
      <c r="DOH9703" s="45"/>
      <c r="DOI9703" s="45"/>
      <c r="DOJ9703" s="45"/>
      <c r="DOK9703" s="45"/>
      <c r="DOL9703" s="45"/>
      <c r="DOM9703" s="45"/>
      <c r="DON9703" s="45"/>
      <c r="DOO9703" s="45"/>
      <c r="DOP9703" s="45"/>
      <c r="DOQ9703" s="45"/>
      <c r="DOR9703" s="45"/>
      <c r="DOS9703" s="45"/>
      <c r="DOT9703" s="45"/>
      <c r="DOU9703" s="45"/>
      <c r="DOV9703" s="45"/>
      <c r="DOW9703" s="45"/>
      <c r="DOX9703" s="45"/>
      <c r="DOY9703" s="45"/>
      <c r="DOZ9703" s="45"/>
      <c r="DPA9703" s="45"/>
      <c r="DPB9703" s="45"/>
      <c r="DPC9703" s="45"/>
      <c r="DPD9703" s="45"/>
      <c r="DPE9703" s="45"/>
      <c r="DPF9703" s="45"/>
      <c r="DPG9703" s="45"/>
      <c r="DPH9703" s="45"/>
      <c r="DPI9703" s="45"/>
      <c r="DPJ9703" s="45"/>
      <c r="DPK9703" s="45"/>
      <c r="DPL9703" s="45"/>
      <c r="DPM9703" s="45"/>
      <c r="DPN9703" s="45"/>
      <c r="DPO9703" s="45"/>
      <c r="DPP9703" s="45"/>
      <c r="DPQ9703" s="45"/>
      <c r="DPR9703" s="45"/>
      <c r="DPS9703" s="45"/>
      <c r="DPT9703" s="45"/>
      <c r="DPU9703" s="45"/>
      <c r="DPV9703" s="45"/>
      <c r="DPW9703" s="45"/>
      <c r="DPX9703" s="45"/>
      <c r="DPY9703" s="45"/>
      <c r="DPZ9703" s="45"/>
      <c r="DQA9703" s="45"/>
      <c r="DQB9703" s="45"/>
      <c r="DQC9703" s="45"/>
      <c r="DQD9703" s="45"/>
      <c r="DQE9703" s="45"/>
      <c r="DQF9703" s="45"/>
      <c r="DQG9703" s="45"/>
      <c r="DQH9703" s="45"/>
      <c r="DQI9703" s="45"/>
      <c r="DQJ9703" s="45"/>
      <c r="DQK9703" s="45"/>
      <c r="DQL9703" s="45"/>
      <c r="DQM9703" s="45"/>
      <c r="DQN9703" s="45"/>
      <c r="DQO9703" s="45"/>
      <c r="DQP9703" s="45"/>
      <c r="DQQ9703" s="45"/>
      <c r="DQR9703" s="45"/>
      <c r="DQS9703" s="45"/>
      <c r="DQT9703" s="45"/>
      <c r="DQU9703" s="45"/>
      <c r="DQV9703" s="45"/>
      <c r="DQW9703" s="45"/>
      <c r="DQX9703" s="45"/>
      <c r="DQY9703" s="45"/>
      <c r="DQZ9703" s="45"/>
      <c r="DRA9703" s="45"/>
      <c r="DRB9703" s="45"/>
      <c r="DRC9703" s="45"/>
      <c r="DRD9703" s="45"/>
      <c r="DRE9703" s="45"/>
      <c r="DRF9703" s="45"/>
      <c r="DRG9703" s="45"/>
      <c r="DRH9703" s="45"/>
      <c r="DRI9703" s="45"/>
      <c r="DRJ9703" s="45"/>
      <c r="DRK9703" s="45"/>
      <c r="DRL9703" s="45"/>
      <c r="DRM9703" s="45"/>
      <c r="DRN9703" s="45"/>
      <c r="DRO9703" s="45"/>
      <c r="DRP9703" s="45"/>
      <c r="DRQ9703" s="45"/>
      <c r="DRR9703" s="45"/>
      <c r="DRS9703" s="45"/>
      <c r="DRT9703" s="45"/>
      <c r="DRU9703" s="45"/>
      <c r="DRV9703" s="45"/>
      <c r="DRW9703" s="45"/>
      <c r="DRX9703" s="45"/>
      <c r="DRY9703" s="45"/>
      <c r="DRZ9703" s="45"/>
      <c r="DSA9703" s="45"/>
      <c r="DSB9703" s="45"/>
      <c r="DSC9703" s="45"/>
      <c r="DSD9703" s="45"/>
      <c r="DSE9703" s="45"/>
      <c r="DSF9703" s="45"/>
      <c r="DSG9703" s="45"/>
      <c r="DSH9703" s="45"/>
      <c r="DSI9703" s="45"/>
      <c r="DSJ9703" s="45"/>
      <c r="DSK9703" s="45"/>
      <c r="DSL9703" s="45"/>
      <c r="DSM9703" s="45"/>
      <c r="DSN9703" s="45"/>
      <c r="DSO9703" s="45"/>
      <c r="DSP9703" s="45"/>
      <c r="DSQ9703" s="45"/>
      <c r="DSR9703" s="45"/>
      <c r="DSS9703" s="45"/>
      <c r="DST9703" s="45"/>
      <c r="DSU9703" s="45"/>
      <c r="DSV9703" s="45"/>
      <c r="DSW9703" s="45"/>
      <c r="DSX9703" s="45"/>
      <c r="DSY9703" s="45"/>
      <c r="DSZ9703" s="45"/>
      <c r="DTA9703" s="45"/>
      <c r="DTB9703" s="45"/>
      <c r="DTC9703" s="45"/>
      <c r="DTD9703" s="45"/>
      <c r="DTE9703" s="45"/>
      <c r="DTF9703" s="45"/>
      <c r="DTG9703" s="45"/>
      <c r="DTH9703" s="45"/>
      <c r="DTI9703" s="45"/>
      <c r="DTJ9703" s="45"/>
      <c r="DTK9703" s="45"/>
      <c r="DTL9703" s="45"/>
      <c r="DTM9703" s="45"/>
      <c r="DTN9703" s="45"/>
      <c r="DTO9703" s="45"/>
      <c r="DTP9703" s="45"/>
      <c r="DTQ9703" s="45"/>
      <c r="DTR9703" s="45"/>
      <c r="DTS9703" s="45"/>
      <c r="DTT9703" s="45"/>
      <c r="DTU9703" s="45"/>
      <c r="DTV9703" s="45"/>
      <c r="DTW9703" s="45"/>
      <c r="DTX9703" s="45"/>
      <c r="DTY9703" s="45"/>
      <c r="DTZ9703" s="45"/>
      <c r="DUA9703" s="45"/>
      <c r="DUB9703" s="45"/>
      <c r="DUC9703" s="45"/>
      <c r="DUD9703" s="45"/>
      <c r="DUE9703" s="45"/>
      <c r="DUF9703" s="45"/>
      <c r="DUG9703" s="45"/>
      <c r="DUH9703" s="45"/>
      <c r="DUI9703" s="45"/>
      <c r="DUJ9703" s="45"/>
      <c r="DUK9703" s="45"/>
      <c r="DUL9703" s="45"/>
      <c r="DUM9703" s="45"/>
      <c r="DUN9703" s="45"/>
      <c r="DUO9703" s="45"/>
      <c r="DUP9703" s="45"/>
      <c r="DUQ9703" s="45"/>
      <c r="DUR9703" s="45"/>
      <c r="DUS9703" s="45"/>
      <c r="DUT9703" s="45"/>
      <c r="DUU9703" s="45"/>
      <c r="DUV9703" s="45"/>
      <c r="DUW9703" s="45"/>
      <c r="DUX9703" s="45"/>
      <c r="DUY9703" s="45"/>
      <c r="DUZ9703" s="45"/>
      <c r="DVA9703" s="45"/>
      <c r="DVB9703" s="45"/>
      <c r="DVC9703" s="45"/>
      <c r="DVD9703" s="45"/>
      <c r="DVE9703" s="45"/>
      <c r="DVF9703" s="45"/>
      <c r="DVG9703" s="45"/>
      <c r="DVH9703" s="45"/>
      <c r="DVI9703" s="45"/>
      <c r="DVJ9703" s="45"/>
      <c r="DVK9703" s="45"/>
      <c r="DVL9703" s="45"/>
      <c r="DVM9703" s="45"/>
      <c r="DVN9703" s="45"/>
      <c r="DVO9703" s="45"/>
      <c r="DVP9703" s="45"/>
      <c r="DVQ9703" s="45"/>
      <c r="DVR9703" s="45"/>
      <c r="DVS9703" s="45"/>
      <c r="DVT9703" s="45"/>
      <c r="DVU9703" s="45"/>
      <c r="DVV9703" s="45"/>
      <c r="DVW9703" s="45"/>
      <c r="DVX9703" s="45"/>
      <c r="DVY9703" s="45"/>
      <c r="DVZ9703" s="45"/>
      <c r="DWA9703" s="45"/>
      <c r="DWB9703" s="45"/>
      <c r="DWC9703" s="45"/>
      <c r="DWD9703" s="45"/>
      <c r="DWE9703" s="45"/>
      <c r="DWF9703" s="45"/>
      <c r="DWG9703" s="45"/>
      <c r="DWH9703" s="45"/>
      <c r="DWI9703" s="45"/>
      <c r="DWJ9703" s="45"/>
      <c r="DWK9703" s="45"/>
      <c r="DWL9703" s="45"/>
      <c r="DWM9703" s="45"/>
      <c r="DWN9703" s="45"/>
      <c r="DWO9703" s="45"/>
      <c r="DWP9703" s="45"/>
      <c r="DWQ9703" s="45"/>
      <c r="DWR9703" s="45"/>
      <c r="DWS9703" s="45"/>
      <c r="DWT9703" s="45"/>
      <c r="DWU9703" s="45"/>
      <c r="DWV9703" s="45"/>
      <c r="DWW9703" s="45"/>
      <c r="DWX9703" s="45"/>
      <c r="DWY9703" s="45"/>
      <c r="DWZ9703" s="45"/>
      <c r="DXA9703" s="45"/>
      <c r="DXB9703" s="45"/>
      <c r="DXC9703" s="45"/>
      <c r="DXD9703" s="45"/>
      <c r="DXE9703" s="45"/>
      <c r="DXF9703" s="45"/>
      <c r="DXG9703" s="45"/>
      <c r="DXH9703" s="45"/>
      <c r="DXI9703" s="45"/>
      <c r="DXJ9703" s="45"/>
      <c r="DXK9703" s="45"/>
      <c r="DXL9703" s="45"/>
      <c r="DXM9703" s="45"/>
      <c r="DXN9703" s="45"/>
      <c r="DXO9703" s="45"/>
      <c r="DXP9703" s="45"/>
      <c r="DXQ9703" s="45"/>
      <c r="DXR9703" s="45"/>
      <c r="DXS9703" s="45"/>
      <c r="DXT9703" s="45"/>
      <c r="DXU9703" s="45"/>
      <c r="DXV9703" s="45"/>
      <c r="DXW9703" s="45"/>
      <c r="DXX9703" s="45"/>
      <c r="DXY9703" s="45"/>
      <c r="DXZ9703" s="45"/>
      <c r="DYA9703" s="45"/>
      <c r="DYB9703" s="45"/>
      <c r="DYC9703" s="45"/>
      <c r="DYD9703" s="45"/>
      <c r="DYE9703" s="45"/>
      <c r="DYF9703" s="45"/>
      <c r="DYG9703" s="45"/>
      <c r="DYH9703" s="45"/>
      <c r="DYI9703" s="45"/>
      <c r="DYJ9703" s="45"/>
      <c r="DYK9703" s="45"/>
      <c r="DYL9703" s="45"/>
      <c r="DYM9703" s="45"/>
      <c r="DYN9703" s="45"/>
      <c r="DYO9703" s="45"/>
      <c r="DYP9703" s="45"/>
      <c r="DYQ9703" s="45"/>
      <c r="DYR9703" s="45"/>
      <c r="DYS9703" s="45"/>
      <c r="DYT9703" s="45"/>
      <c r="DYU9703" s="45"/>
      <c r="DYV9703" s="45"/>
      <c r="DYW9703" s="45"/>
      <c r="DYX9703" s="45"/>
      <c r="DYY9703" s="45"/>
      <c r="DYZ9703" s="45"/>
      <c r="DZA9703" s="45"/>
      <c r="DZB9703" s="45"/>
      <c r="DZC9703" s="45"/>
      <c r="DZD9703" s="45"/>
      <c r="DZE9703" s="45"/>
      <c r="DZF9703" s="45"/>
      <c r="DZG9703" s="45"/>
      <c r="DZH9703" s="45"/>
      <c r="DZI9703" s="45"/>
      <c r="DZJ9703" s="45"/>
      <c r="DZK9703" s="45"/>
      <c r="DZL9703" s="45"/>
      <c r="DZM9703" s="45"/>
      <c r="DZN9703" s="45"/>
      <c r="DZO9703" s="45"/>
      <c r="DZP9703" s="45"/>
      <c r="DZQ9703" s="45"/>
      <c r="DZR9703" s="45"/>
      <c r="DZS9703" s="45"/>
      <c r="DZT9703" s="45"/>
      <c r="DZU9703" s="45"/>
      <c r="DZV9703" s="45"/>
      <c r="DZW9703" s="45"/>
      <c r="DZX9703" s="45"/>
      <c r="DZY9703" s="45"/>
      <c r="DZZ9703" s="45"/>
      <c r="EAA9703" s="45"/>
      <c r="EAB9703" s="45"/>
      <c r="EAC9703" s="45"/>
      <c r="EAD9703" s="45"/>
      <c r="EAE9703" s="45"/>
      <c r="EAF9703" s="45"/>
      <c r="EAG9703" s="45"/>
      <c r="EAH9703" s="45"/>
      <c r="EAI9703" s="45"/>
      <c r="EAJ9703" s="45"/>
      <c r="EAK9703" s="45"/>
      <c r="EAL9703" s="45"/>
      <c r="EAM9703" s="45"/>
      <c r="EAN9703" s="45"/>
      <c r="EAO9703" s="45"/>
      <c r="EAP9703" s="45"/>
      <c r="EAQ9703" s="45"/>
      <c r="EAR9703" s="45"/>
      <c r="EAS9703" s="45"/>
      <c r="EAT9703" s="45"/>
      <c r="EAU9703" s="45"/>
      <c r="EAV9703" s="45"/>
      <c r="EAW9703" s="45"/>
      <c r="EAX9703" s="45"/>
      <c r="EAY9703" s="45"/>
      <c r="EAZ9703" s="45"/>
      <c r="EBA9703" s="45"/>
      <c r="EBB9703" s="45"/>
      <c r="EBC9703" s="45"/>
      <c r="EBD9703" s="45"/>
      <c r="EBE9703" s="45"/>
      <c r="EBF9703" s="45"/>
      <c r="EBG9703" s="45"/>
      <c r="EBH9703" s="45"/>
      <c r="EBI9703" s="45"/>
      <c r="EBJ9703" s="45"/>
      <c r="EBK9703" s="45"/>
      <c r="EBL9703" s="45"/>
      <c r="EBM9703" s="45"/>
      <c r="EBN9703" s="45"/>
      <c r="EBO9703" s="45"/>
      <c r="EBP9703" s="45"/>
      <c r="EBQ9703" s="45"/>
      <c r="EBR9703" s="45"/>
      <c r="EBS9703" s="45"/>
      <c r="EBT9703" s="45"/>
      <c r="EBU9703" s="45"/>
      <c r="EBV9703" s="45"/>
      <c r="EBW9703" s="45"/>
      <c r="EBX9703" s="45"/>
      <c r="EBY9703" s="45"/>
      <c r="EBZ9703" s="45"/>
      <c r="ECA9703" s="45"/>
      <c r="ECB9703" s="45"/>
      <c r="ECC9703" s="45"/>
      <c r="ECD9703" s="45"/>
      <c r="ECE9703" s="45"/>
      <c r="ECF9703" s="45"/>
      <c r="ECG9703" s="45"/>
      <c r="ECH9703" s="45"/>
      <c r="ECI9703" s="45"/>
      <c r="ECJ9703" s="45"/>
      <c r="ECK9703" s="45"/>
      <c r="ECL9703" s="45"/>
      <c r="ECM9703" s="45"/>
      <c r="ECN9703" s="45"/>
      <c r="ECO9703" s="45"/>
      <c r="ECP9703" s="45"/>
      <c r="ECQ9703" s="45"/>
      <c r="ECR9703" s="45"/>
      <c r="ECS9703" s="45"/>
      <c r="ECT9703" s="45"/>
      <c r="ECU9703" s="45"/>
      <c r="ECV9703" s="45"/>
      <c r="ECW9703" s="45"/>
      <c r="ECX9703" s="45"/>
      <c r="ECY9703" s="45"/>
      <c r="ECZ9703" s="45"/>
      <c r="EDA9703" s="45"/>
      <c r="EDB9703" s="45"/>
      <c r="EDC9703" s="45"/>
      <c r="EDD9703" s="45"/>
      <c r="EDE9703" s="45"/>
      <c r="EDF9703" s="45"/>
      <c r="EDG9703" s="45"/>
      <c r="EDH9703" s="45"/>
      <c r="EDI9703" s="45"/>
      <c r="EDJ9703" s="45"/>
      <c r="EDK9703" s="45"/>
      <c r="EDL9703" s="45"/>
      <c r="EDM9703" s="45"/>
      <c r="EDN9703" s="45"/>
      <c r="EDO9703" s="45"/>
      <c r="EDP9703" s="45"/>
      <c r="EDQ9703" s="45"/>
      <c r="EDR9703" s="45"/>
      <c r="EDS9703" s="45"/>
      <c r="EDT9703" s="45"/>
      <c r="EDU9703" s="45"/>
      <c r="EDV9703" s="45"/>
      <c r="EDW9703" s="45"/>
      <c r="EDX9703" s="45"/>
      <c r="EDY9703" s="45"/>
      <c r="EDZ9703" s="45"/>
      <c r="EEA9703" s="45"/>
      <c r="EEB9703" s="45"/>
      <c r="EEC9703" s="45"/>
      <c r="EED9703" s="45"/>
      <c r="EEE9703" s="45"/>
      <c r="EEF9703" s="45"/>
      <c r="EEG9703" s="45"/>
      <c r="EEH9703" s="45"/>
      <c r="EEI9703" s="45"/>
      <c r="EEJ9703" s="45"/>
      <c r="EEK9703" s="45"/>
      <c r="EEL9703" s="45"/>
      <c r="EEM9703" s="45"/>
      <c r="EEN9703" s="45"/>
      <c r="EEO9703" s="45"/>
      <c r="EEP9703" s="45"/>
      <c r="EEQ9703" s="45"/>
      <c r="EER9703" s="45"/>
      <c r="EES9703" s="45"/>
      <c r="EET9703" s="45"/>
      <c r="EEU9703" s="45"/>
      <c r="EEV9703" s="45"/>
      <c r="EEW9703" s="45"/>
      <c r="EEX9703" s="45"/>
      <c r="EEY9703" s="45"/>
      <c r="EEZ9703" s="45"/>
      <c r="EFA9703" s="45"/>
      <c r="EFB9703" s="45"/>
      <c r="EFC9703" s="45"/>
      <c r="EFD9703" s="45"/>
      <c r="EFE9703" s="45"/>
      <c r="EFF9703" s="45"/>
      <c r="EFG9703" s="45"/>
      <c r="EFH9703" s="45"/>
      <c r="EFI9703" s="45"/>
      <c r="EFJ9703" s="45"/>
      <c r="EFK9703" s="45"/>
      <c r="EFL9703" s="45"/>
      <c r="EFM9703" s="45"/>
      <c r="EFN9703" s="45"/>
      <c r="EFO9703" s="45"/>
      <c r="EFP9703" s="45"/>
      <c r="EFQ9703" s="45"/>
      <c r="EFR9703" s="45"/>
      <c r="EFS9703" s="45"/>
      <c r="EFT9703" s="45"/>
      <c r="EFU9703" s="45"/>
      <c r="EFV9703" s="45"/>
      <c r="EFW9703" s="45"/>
      <c r="EFX9703" s="45"/>
      <c r="EFY9703" s="45"/>
      <c r="EFZ9703" s="45"/>
      <c r="EGA9703" s="45"/>
      <c r="EGB9703" s="45"/>
      <c r="EGC9703" s="45"/>
      <c r="EGD9703" s="45"/>
      <c r="EGE9703" s="45"/>
      <c r="EGF9703" s="45"/>
      <c r="EGG9703" s="45"/>
      <c r="EGH9703" s="45"/>
      <c r="EGI9703" s="45"/>
      <c r="EGJ9703" s="45"/>
      <c r="EGK9703" s="45"/>
      <c r="EGL9703" s="45"/>
      <c r="EGM9703" s="45"/>
      <c r="EGN9703" s="45"/>
      <c r="EGO9703" s="45"/>
      <c r="EGP9703" s="45"/>
      <c r="EGQ9703" s="45"/>
      <c r="EGR9703" s="45"/>
      <c r="EGS9703" s="45"/>
      <c r="EGT9703" s="45"/>
      <c r="EGU9703" s="45"/>
      <c r="EGV9703" s="45"/>
      <c r="EGW9703" s="45"/>
      <c r="EGX9703" s="45"/>
      <c r="EGY9703" s="45"/>
      <c r="EGZ9703" s="45"/>
      <c r="EHA9703" s="45"/>
      <c r="EHB9703" s="45"/>
      <c r="EHC9703" s="45"/>
      <c r="EHD9703" s="45"/>
      <c r="EHE9703" s="45"/>
      <c r="EHF9703" s="45"/>
      <c r="EHG9703" s="45"/>
      <c r="EHH9703" s="45"/>
      <c r="EHI9703" s="45"/>
      <c r="EHJ9703" s="45"/>
      <c r="EHK9703" s="45"/>
      <c r="EHL9703" s="45"/>
      <c r="EHM9703" s="45"/>
      <c r="EHN9703" s="45"/>
      <c r="EHO9703" s="45"/>
      <c r="EHP9703" s="45"/>
      <c r="EHQ9703" s="45"/>
      <c r="EHR9703" s="45"/>
      <c r="EHS9703" s="45"/>
      <c r="EHT9703" s="45"/>
      <c r="EHU9703" s="45"/>
      <c r="EHV9703" s="45"/>
      <c r="EHW9703" s="45"/>
      <c r="EHX9703" s="45"/>
      <c r="EHY9703" s="45"/>
      <c r="EHZ9703" s="45"/>
      <c r="EIA9703" s="45"/>
      <c r="EIB9703" s="45"/>
      <c r="EIC9703" s="45"/>
      <c r="EID9703" s="45"/>
      <c r="EIE9703" s="45"/>
      <c r="EIF9703" s="45"/>
      <c r="EIG9703" s="45"/>
      <c r="EIH9703" s="45"/>
      <c r="EII9703" s="45"/>
      <c r="EIJ9703" s="45"/>
      <c r="EIK9703" s="45"/>
      <c r="EIL9703" s="45"/>
      <c r="EIM9703" s="45"/>
      <c r="EIN9703" s="45"/>
      <c r="EIO9703" s="45"/>
      <c r="EIP9703" s="45"/>
      <c r="EIQ9703" s="45"/>
      <c r="EIR9703" s="45"/>
      <c r="EIS9703" s="45"/>
      <c r="EIT9703" s="45"/>
      <c r="EIU9703" s="45"/>
      <c r="EIV9703" s="45"/>
      <c r="EIW9703" s="45"/>
      <c r="EIX9703" s="45"/>
      <c r="EIY9703" s="45"/>
      <c r="EIZ9703" s="45"/>
      <c r="EJA9703" s="45"/>
      <c r="EJB9703" s="45"/>
      <c r="EJC9703" s="45"/>
      <c r="EJD9703" s="45"/>
      <c r="EJE9703" s="45"/>
      <c r="EJF9703" s="45"/>
      <c r="EJG9703" s="45"/>
      <c r="EJH9703" s="45"/>
      <c r="EJI9703" s="45"/>
      <c r="EJJ9703" s="45"/>
      <c r="EJK9703" s="45"/>
      <c r="EJL9703" s="45"/>
      <c r="EJM9703" s="45"/>
      <c r="EJN9703" s="45"/>
      <c r="EJO9703" s="45"/>
      <c r="EJP9703" s="45"/>
      <c r="EJQ9703" s="45"/>
      <c r="EJR9703" s="45"/>
      <c r="EJS9703" s="45"/>
      <c r="EJT9703" s="45"/>
      <c r="EJU9703" s="45"/>
      <c r="EJV9703" s="45"/>
      <c r="EJW9703" s="45"/>
      <c r="EJX9703" s="45"/>
      <c r="EJY9703" s="45"/>
      <c r="EJZ9703" s="45"/>
      <c r="EKA9703" s="45"/>
      <c r="EKB9703" s="45"/>
      <c r="EKC9703" s="45"/>
      <c r="EKD9703" s="45"/>
      <c r="EKE9703" s="45"/>
      <c r="EKF9703" s="45"/>
      <c r="EKG9703" s="45"/>
      <c r="EKH9703" s="45"/>
      <c r="EKI9703" s="45"/>
      <c r="EKJ9703" s="45"/>
      <c r="EKK9703" s="45"/>
      <c r="EKL9703" s="45"/>
      <c r="EKM9703" s="45"/>
      <c r="EKN9703" s="45"/>
      <c r="EKO9703" s="45"/>
      <c r="EKP9703" s="45"/>
      <c r="EKQ9703" s="45"/>
      <c r="EKR9703" s="45"/>
      <c r="EKS9703" s="45"/>
      <c r="EKT9703" s="45"/>
      <c r="EKU9703" s="45"/>
      <c r="EKV9703" s="45"/>
      <c r="EKW9703" s="45"/>
      <c r="EKX9703" s="45"/>
      <c r="EKY9703" s="45"/>
      <c r="EKZ9703" s="45"/>
      <c r="ELA9703" s="45"/>
      <c r="ELB9703" s="45"/>
      <c r="ELC9703" s="45"/>
      <c r="ELD9703" s="45"/>
      <c r="ELE9703" s="45"/>
      <c r="ELF9703" s="45"/>
      <c r="ELG9703" s="45"/>
      <c r="ELH9703" s="45"/>
      <c r="ELI9703" s="45"/>
      <c r="ELJ9703" s="45"/>
      <c r="ELK9703" s="45"/>
      <c r="ELL9703" s="45"/>
      <c r="ELM9703" s="45"/>
      <c r="ELN9703" s="45"/>
      <c r="ELO9703" s="45"/>
      <c r="ELP9703" s="45"/>
      <c r="ELQ9703" s="45"/>
      <c r="ELR9703" s="45"/>
      <c r="ELS9703" s="45"/>
      <c r="ELT9703" s="45"/>
      <c r="ELU9703" s="45"/>
      <c r="ELV9703" s="45"/>
      <c r="ELW9703" s="45"/>
      <c r="ELX9703" s="45"/>
      <c r="ELY9703" s="45"/>
      <c r="ELZ9703" s="45"/>
      <c r="EMA9703" s="45"/>
      <c r="EMB9703" s="45"/>
      <c r="EMC9703" s="45"/>
      <c r="EMD9703" s="45"/>
      <c r="EME9703" s="45"/>
      <c r="EMF9703" s="45"/>
      <c r="EMG9703" s="45"/>
      <c r="EMH9703" s="45"/>
      <c r="EMI9703" s="45"/>
      <c r="EMJ9703" s="45"/>
      <c r="EMK9703" s="45"/>
      <c r="EML9703" s="45"/>
      <c r="EMM9703" s="45"/>
      <c r="EMN9703" s="45"/>
      <c r="EMO9703" s="45"/>
      <c r="EMP9703" s="45"/>
      <c r="EMQ9703" s="45"/>
      <c r="EMR9703" s="45"/>
      <c r="EMS9703" s="45"/>
      <c r="EMT9703" s="45"/>
      <c r="EMU9703" s="45"/>
      <c r="EMV9703" s="45"/>
      <c r="EMW9703" s="45"/>
      <c r="EMX9703" s="45"/>
      <c r="EMY9703" s="45"/>
      <c r="EMZ9703" s="45"/>
      <c r="ENA9703" s="45"/>
      <c r="ENB9703" s="45"/>
      <c r="ENC9703" s="45"/>
      <c r="END9703" s="45"/>
      <c r="ENE9703" s="45"/>
      <c r="ENF9703" s="45"/>
      <c r="ENG9703" s="45"/>
      <c r="ENH9703" s="45"/>
      <c r="ENI9703" s="45"/>
      <c r="ENJ9703" s="45"/>
      <c r="ENK9703" s="45"/>
      <c r="ENL9703" s="45"/>
      <c r="ENM9703" s="45"/>
      <c r="ENN9703" s="45"/>
      <c r="ENO9703" s="45"/>
      <c r="ENP9703" s="45"/>
      <c r="ENQ9703" s="45"/>
      <c r="ENR9703" s="45"/>
      <c r="ENS9703" s="45"/>
      <c r="ENT9703" s="45"/>
      <c r="ENU9703" s="45"/>
      <c r="ENV9703" s="45"/>
      <c r="ENW9703" s="45"/>
      <c r="ENX9703" s="45"/>
      <c r="ENY9703" s="45"/>
      <c r="ENZ9703" s="45"/>
      <c r="EOA9703" s="45"/>
      <c r="EOB9703" s="45"/>
      <c r="EOC9703" s="45"/>
      <c r="EOD9703" s="45"/>
      <c r="EOE9703" s="45"/>
      <c r="EOF9703" s="45"/>
      <c r="EOG9703" s="45"/>
      <c r="EOH9703" s="45"/>
      <c r="EOI9703" s="45"/>
      <c r="EOJ9703" s="45"/>
      <c r="EOK9703" s="45"/>
      <c r="EOL9703" s="45"/>
      <c r="EOM9703" s="45"/>
      <c r="EON9703" s="45"/>
      <c r="EOO9703" s="45"/>
      <c r="EOP9703" s="45"/>
      <c r="EOQ9703" s="45"/>
      <c r="EOR9703" s="45"/>
      <c r="EOS9703" s="45"/>
      <c r="EOT9703" s="45"/>
      <c r="EOU9703" s="45"/>
      <c r="EOV9703" s="45"/>
      <c r="EOW9703" s="45"/>
      <c r="EOX9703" s="45"/>
      <c r="EOY9703" s="45"/>
      <c r="EOZ9703" s="45"/>
      <c r="EPA9703" s="45"/>
      <c r="EPB9703" s="45"/>
      <c r="EPC9703" s="45"/>
      <c r="EPD9703" s="45"/>
      <c r="EPE9703" s="45"/>
      <c r="EPF9703" s="45"/>
      <c r="EPG9703" s="45"/>
      <c r="EPH9703" s="45"/>
      <c r="EPI9703" s="45"/>
      <c r="EPJ9703" s="45"/>
      <c r="EPK9703" s="45"/>
      <c r="EPL9703" s="45"/>
      <c r="EPM9703" s="45"/>
      <c r="EPN9703" s="45"/>
      <c r="EPO9703" s="45"/>
      <c r="EPP9703" s="45"/>
      <c r="EPQ9703" s="45"/>
      <c r="EPR9703" s="45"/>
      <c r="EPS9703" s="45"/>
      <c r="EPT9703" s="45"/>
      <c r="EPU9703" s="45"/>
      <c r="EPV9703" s="45"/>
      <c r="EPW9703" s="45"/>
      <c r="EPX9703" s="45"/>
      <c r="EPY9703" s="45"/>
      <c r="EPZ9703" s="45"/>
      <c r="EQA9703" s="45"/>
      <c r="EQB9703" s="45"/>
      <c r="EQC9703" s="45"/>
      <c r="EQD9703" s="45"/>
      <c r="EQE9703" s="45"/>
      <c r="EQF9703" s="45"/>
      <c r="EQG9703" s="45"/>
      <c r="EQH9703" s="45"/>
      <c r="EQI9703" s="45"/>
      <c r="EQJ9703" s="45"/>
      <c r="EQK9703" s="45"/>
      <c r="EQL9703" s="45"/>
      <c r="EQM9703" s="45"/>
      <c r="EQN9703" s="45"/>
      <c r="EQO9703" s="45"/>
      <c r="EQP9703" s="45"/>
      <c r="EQQ9703" s="45"/>
      <c r="EQR9703" s="45"/>
      <c r="EQS9703" s="45"/>
      <c r="EQT9703" s="45"/>
      <c r="EQU9703" s="45"/>
      <c r="EQV9703" s="45"/>
      <c r="EQW9703" s="45"/>
      <c r="EQX9703" s="45"/>
      <c r="EQY9703" s="45"/>
      <c r="EQZ9703" s="45"/>
      <c r="ERA9703" s="45"/>
      <c r="ERB9703" s="45"/>
      <c r="ERC9703" s="45"/>
      <c r="ERD9703" s="45"/>
      <c r="ERE9703" s="45"/>
      <c r="ERF9703" s="45"/>
      <c r="ERG9703" s="45"/>
      <c r="ERH9703" s="45"/>
      <c r="ERI9703" s="45"/>
      <c r="ERJ9703" s="45"/>
      <c r="ERK9703" s="45"/>
      <c r="ERL9703" s="45"/>
      <c r="ERM9703" s="45"/>
      <c r="ERN9703" s="45"/>
      <c r="ERO9703" s="45"/>
      <c r="ERP9703" s="45"/>
      <c r="ERQ9703" s="45"/>
      <c r="ERR9703" s="45"/>
      <c r="ERS9703" s="45"/>
      <c r="ERT9703" s="45"/>
      <c r="ERU9703" s="45"/>
      <c r="ERV9703" s="45"/>
      <c r="ERW9703" s="45"/>
      <c r="ERX9703" s="45"/>
      <c r="ERY9703" s="45"/>
      <c r="ERZ9703" s="45"/>
      <c r="ESA9703" s="45"/>
      <c r="ESB9703" s="45"/>
      <c r="ESC9703" s="45"/>
      <c r="ESD9703" s="45"/>
      <c r="ESE9703" s="45"/>
      <c r="ESF9703" s="45"/>
      <c r="ESG9703" s="45"/>
      <c r="ESH9703" s="45"/>
      <c r="ESI9703" s="45"/>
      <c r="ESJ9703" s="45"/>
      <c r="ESK9703" s="45"/>
      <c r="ESL9703" s="45"/>
      <c r="ESM9703" s="45"/>
      <c r="ESN9703" s="45"/>
      <c r="ESO9703" s="45"/>
      <c r="ESP9703" s="45"/>
      <c r="ESQ9703" s="45"/>
      <c r="ESR9703" s="45"/>
      <c r="ESS9703" s="45"/>
      <c r="EST9703" s="45"/>
      <c r="ESU9703" s="45"/>
      <c r="ESV9703" s="45"/>
      <c r="ESW9703" s="45"/>
      <c r="ESX9703" s="45"/>
      <c r="ESY9703" s="45"/>
      <c r="ESZ9703" s="45"/>
      <c r="ETA9703" s="45"/>
      <c r="ETB9703" s="45"/>
      <c r="ETC9703" s="45"/>
      <c r="ETD9703" s="45"/>
      <c r="ETE9703" s="45"/>
      <c r="ETF9703" s="45"/>
      <c r="ETG9703" s="45"/>
      <c r="ETH9703" s="45"/>
      <c r="ETI9703" s="45"/>
      <c r="ETJ9703" s="45"/>
      <c r="ETK9703" s="45"/>
      <c r="ETL9703" s="45"/>
      <c r="ETM9703" s="45"/>
      <c r="ETN9703" s="45"/>
      <c r="ETO9703" s="45"/>
      <c r="ETP9703" s="45"/>
      <c r="ETQ9703" s="45"/>
      <c r="ETR9703" s="45"/>
      <c r="ETS9703" s="45"/>
      <c r="ETT9703" s="45"/>
      <c r="ETU9703" s="45"/>
      <c r="ETV9703" s="45"/>
      <c r="ETW9703" s="45"/>
      <c r="ETX9703" s="45"/>
      <c r="ETY9703" s="45"/>
      <c r="ETZ9703" s="45"/>
      <c r="EUA9703" s="45"/>
      <c r="EUB9703" s="45"/>
      <c r="EUC9703" s="45"/>
      <c r="EUD9703" s="45"/>
      <c r="EUE9703" s="45"/>
      <c r="EUF9703" s="45"/>
      <c r="EUG9703" s="45"/>
      <c r="EUH9703" s="45"/>
      <c r="EUI9703" s="45"/>
      <c r="EUJ9703" s="45"/>
      <c r="EUK9703" s="45"/>
      <c r="EUL9703" s="45"/>
      <c r="EUM9703" s="45"/>
      <c r="EUN9703" s="45"/>
      <c r="EUO9703" s="45"/>
      <c r="EUP9703" s="45"/>
      <c r="EUQ9703" s="45"/>
      <c r="EUR9703" s="45"/>
      <c r="EUS9703" s="45"/>
      <c r="EUT9703" s="45"/>
      <c r="EUU9703" s="45"/>
      <c r="EUV9703" s="45"/>
      <c r="EUW9703" s="45"/>
      <c r="EUX9703" s="45"/>
      <c r="EUY9703" s="45"/>
      <c r="EUZ9703" s="45"/>
      <c r="EVA9703" s="45"/>
      <c r="EVB9703" s="45"/>
      <c r="EVC9703" s="45"/>
      <c r="EVD9703" s="45"/>
      <c r="EVE9703" s="45"/>
      <c r="EVF9703" s="45"/>
      <c r="EVG9703" s="45"/>
      <c r="EVH9703" s="45"/>
      <c r="EVI9703" s="45"/>
      <c r="EVJ9703" s="45"/>
      <c r="EVK9703" s="45"/>
      <c r="EVL9703" s="45"/>
      <c r="EVM9703" s="45"/>
      <c r="EVN9703" s="45"/>
      <c r="EVO9703" s="45"/>
      <c r="EVP9703" s="45"/>
      <c r="EVQ9703" s="45"/>
      <c r="EVR9703" s="45"/>
      <c r="EVS9703" s="45"/>
      <c r="EVT9703" s="45"/>
      <c r="EVU9703" s="45"/>
      <c r="EVV9703" s="45"/>
      <c r="EVW9703" s="45"/>
      <c r="EVX9703" s="45"/>
      <c r="EVY9703" s="45"/>
      <c r="EVZ9703" s="45"/>
      <c r="EWA9703" s="45"/>
      <c r="EWB9703" s="45"/>
      <c r="EWC9703" s="45"/>
      <c r="EWD9703" s="45"/>
      <c r="EWE9703" s="45"/>
      <c r="EWF9703" s="45"/>
      <c r="EWG9703" s="45"/>
      <c r="EWH9703" s="45"/>
      <c r="EWI9703" s="45"/>
      <c r="EWJ9703" s="45"/>
      <c r="EWK9703" s="45"/>
      <c r="EWL9703" s="45"/>
      <c r="EWM9703" s="45"/>
      <c r="EWN9703" s="45"/>
      <c r="EWO9703" s="45"/>
      <c r="EWP9703" s="45"/>
      <c r="EWQ9703" s="45"/>
      <c r="EWR9703" s="45"/>
      <c r="EWS9703" s="45"/>
      <c r="EWT9703" s="45"/>
      <c r="EWU9703" s="45"/>
      <c r="EWV9703" s="45"/>
      <c r="EWW9703" s="45"/>
      <c r="EWX9703" s="45"/>
      <c r="EWY9703" s="45"/>
      <c r="EWZ9703" s="45"/>
      <c r="EXA9703" s="45"/>
      <c r="EXB9703" s="45"/>
      <c r="EXC9703" s="45"/>
      <c r="EXD9703" s="45"/>
      <c r="EXE9703" s="45"/>
      <c r="EXF9703" s="45"/>
      <c r="EXG9703" s="45"/>
      <c r="EXH9703" s="45"/>
      <c r="EXI9703" s="45"/>
      <c r="EXJ9703" s="45"/>
      <c r="EXK9703" s="45"/>
      <c r="EXL9703" s="45"/>
      <c r="EXM9703" s="45"/>
      <c r="EXN9703" s="45"/>
      <c r="EXO9703" s="45"/>
      <c r="EXP9703" s="45"/>
      <c r="EXQ9703" s="45"/>
      <c r="EXR9703" s="45"/>
      <c r="EXS9703" s="45"/>
      <c r="EXT9703" s="45"/>
      <c r="EXU9703" s="45"/>
      <c r="EXV9703" s="45"/>
      <c r="EXW9703" s="45"/>
      <c r="EXX9703" s="45"/>
      <c r="EXY9703" s="45"/>
      <c r="EXZ9703" s="45"/>
      <c r="EYA9703" s="45"/>
      <c r="EYB9703" s="45"/>
      <c r="EYC9703" s="45"/>
      <c r="EYD9703" s="45"/>
      <c r="EYE9703" s="45"/>
      <c r="EYF9703" s="45"/>
      <c r="EYG9703" s="45"/>
      <c r="EYH9703" s="45"/>
      <c r="EYI9703" s="45"/>
      <c r="EYJ9703" s="45"/>
      <c r="EYK9703" s="45"/>
      <c r="EYL9703" s="45"/>
      <c r="EYM9703" s="45"/>
      <c r="EYN9703" s="45"/>
      <c r="EYO9703" s="45"/>
      <c r="EYP9703" s="45"/>
      <c r="EYQ9703" s="45"/>
      <c r="EYR9703" s="45"/>
      <c r="EYS9703" s="45"/>
      <c r="EYT9703" s="45"/>
      <c r="EYU9703" s="45"/>
      <c r="EYV9703" s="45"/>
      <c r="EYW9703" s="45"/>
      <c r="EYX9703" s="45"/>
      <c r="EYY9703" s="45"/>
      <c r="EYZ9703" s="45"/>
      <c r="EZA9703" s="45"/>
      <c r="EZB9703" s="45"/>
      <c r="EZC9703" s="45"/>
      <c r="EZD9703" s="45"/>
      <c r="EZE9703" s="45"/>
      <c r="EZF9703" s="45"/>
      <c r="EZG9703" s="45"/>
      <c r="EZH9703" s="45"/>
      <c r="EZI9703" s="45"/>
      <c r="EZJ9703" s="45"/>
      <c r="EZK9703" s="45"/>
      <c r="EZL9703" s="45"/>
      <c r="EZM9703" s="45"/>
      <c r="EZN9703" s="45"/>
      <c r="EZO9703" s="45"/>
      <c r="EZP9703" s="45"/>
      <c r="EZQ9703" s="45"/>
      <c r="EZR9703" s="45"/>
      <c r="EZS9703" s="45"/>
      <c r="EZT9703" s="45"/>
      <c r="EZU9703" s="45"/>
      <c r="EZV9703" s="45"/>
      <c r="EZW9703" s="45"/>
      <c r="EZX9703" s="45"/>
      <c r="EZY9703" s="45"/>
      <c r="EZZ9703" s="45"/>
      <c r="FAA9703" s="45"/>
      <c r="FAB9703" s="45"/>
      <c r="FAC9703" s="45"/>
      <c r="FAD9703" s="45"/>
      <c r="FAE9703" s="45"/>
      <c r="FAF9703" s="45"/>
      <c r="FAG9703" s="45"/>
      <c r="FAH9703" s="45"/>
      <c r="FAI9703" s="45"/>
      <c r="FAJ9703" s="45"/>
      <c r="FAK9703" s="45"/>
      <c r="FAL9703" s="45"/>
      <c r="FAM9703" s="45"/>
      <c r="FAN9703" s="45"/>
      <c r="FAO9703" s="45"/>
      <c r="FAP9703" s="45"/>
      <c r="FAQ9703" s="45"/>
      <c r="FAR9703" s="45"/>
      <c r="FAS9703" s="45"/>
      <c r="FAT9703" s="45"/>
      <c r="FAU9703" s="45"/>
      <c r="FAV9703" s="45"/>
      <c r="FAW9703" s="45"/>
      <c r="FAX9703" s="45"/>
      <c r="FAY9703" s="45"/>
      <c r="FAZ9703" s="45"/>
      <c r="FBA9703" s="45"/>
      <c r="FBB9703" s="45"/>
      <c r="FBC9703" s="45"/>
      <c r="FBD9703" s="45"/>
      <c r="FBE9703" s="45"/>
      <c r="FBF9703" s="45"/>
      <c r="FBG9703" s="45"/>
      <c r="FBH9703" s="45"/>
      <c r="FBI9703" s="45"/>
      <c r="FBJ9703" s="45"/>
      <c r="FBK9703" s="45"/>
      <c r="FBL9703" s="45"/>
      <c r="FBM9703" s="45"/>
      <c r="FBN9703" s="45"/>
      <c r="FBO9703" s="45"/>
      <c r="FBP9703" s="45"/>
      <c r="FBQ9703" s="45"/>
      <c r="FBR9703" s="45"/>
      <c r="FBS9703" s="45"/>
      <c r="FBT9703" s="45"/>
      <c r="FBU9703" s="45"/>
      <c r="FBV9703" s="45"/>
      <c r="FBW9703" s="45"/>
      <c r="FBX9703" s="45"/>
      <c r="FBY9703" s="45"/>
      <c r="FBZ9703" s="45"/>
      <c r="FCA9703" s="45"/>
      <c r="FCB9703" s="45"/>
      <c r="FCC9703" s="45"/>
      <c r="FCD9703" s="45"/>
      <c r="FCE9703" s="45"/>
      <c r="FCF9703" s="45"/>
      <c r="FCG9703" s="45"/>
      <c r="FCH9703" s="45"/>
      <c r="FCI9703" s="45"/>
      <c r="FCJ9703" s="45"/>
      <c r="FCK9703" s="45"/>
      <c r="FCL9703" s="45"/>
      <c r="FCM9703" s="45"/>
      <c r="FCN9703" s="45"/>
      <c r="FCO9703" s="45"/>
      <c r="FCP9703" s="45"/>
      <c r="FCQ9703" s="45"/>
      <c r="FCR9703" s="45"/>
      <c r="FCS9703" s="45"/>
      <c r="FCT9703" s="45"/>
      <c r="FCU9703" s="45"/>
      <c r="FCV9703" s="45"/>
      <c r="FCW9703" s="45"/>
      <c r="FCX9703" s="45"/>
      <c r="FCY9703" s="45"/>
      <c r="FCZ9703" s="45"/>
      <c r="FDA9703" s="45"/>
      <c r="FDB9703" s="45"/>
      <c r="FDC9703" s="45"/>
      <c r="FDD9703" s="45"/>
      <c r="FDE9703" s="45"/>
      <c r="FDF9703" s="45"/>
      <c r="FDG9703" s="45"/>
      <c r="FDH9703" s="45"/>
      <c r="FDI9703" s="45"/>
      <c r="FDJ9703" s="45"/>
      <c r="FDK9703" s="45"/>
      <c r="FDL9703" s="45"/>
      <c r="FDM9703" s="45"/>
      <c r="FDN9703" s="45"/>
      <c r="FDO9703" s="45"/>
      <c r="FDP9703" s="45"/>
      <c r="FDQ9703" s="45"/>
      <c r="FDR9703" s="45"/>
      <c r="FDS9703" s="45"/>
      <c r="FDT9703" s="45"/>
      <c r="FDU9703" s="45"/>
      <c r="FDV9703" s="45"/>
      <c r="FDW9703" s="45"/>
      <c r="FDX9703" s="45"/>
      <c r="FDY9703" s="45"/>
      <c r="FDZ9703" s="45"/>
      <c r="FEA9703" s="45"/>
      <c r="FEB9703" s="45"/>
      <c r="FEC9703" s="45"/>
      <c r="FED9703" s="45"/>
      <c r="FEE9703" s="45"/>
      <c r="FEF9703" s="45"/>
      <c r="FEG9703" s="45"/>
      <c r="FEH9703" s="45"/>
      <c r="FEI9703" s="45"/>
      <c r="FEJ9703" s="45"/>
      <c r="FEK9703" s="45"/>
      <c r="FEL9703" s="45"/>
      <c r="FEM9703" s="45"/>
      <c r="FEN9703" s="45"/>
      <c r="FEO9703" s="45"/>
      <c r="FEP9703" s="45"/>
      <c r="FEQ9703" s="45"/>
      <c r="FER9703" s="45"/>
      <c r="FES9703" s="45"/>
      <c r="FET9703" s="45"/>
      <c r="FEU9703" s="45"/>
      <c r="FEV9703" s="45"/>
      <c r="FEW9703" s="45"/>
      <c r="FEX9703" s="45"/>
      <c r="FEY9703" s="45"/>
      <c r="FEZ9703" s="45"/>
      <c r="FFA9703" s="45"/>
      <c r="FFB9703" s="45"/>
      <c r="FFC9703" s="45"/>
      <c r="FFD9703" s="45"/>
      <c r="FFE9703" s="45"/>
      <c r="FFF9703" s="45"/>
      <c r="FFG9703" s="45"/>
      <c r="FFH9703" s="45"/>
      <c r="FFI9703" s="45"/>
      <c r="FFJ9703" s="45"/>
      <c r="FFK9703" s="45"/>
      <c r="FFL9703" s="45"/>
      <c r="FFM9703" s="45"/>
      <c r="FFN9703" s="45"/>
      <c r="FFO9703" s="45"/>
      <c r="FFP9703" s="45"/>
      <c r="FFQ9703" s="45"/>
      <c r="FFR9703" s="45"/>
      <c r="FFS9703" s="45"/>
      <c r="FFT9703" s="45"/>
      <c r="FFU9703" s="45"/>
      <c r="FFV9703" s="45"/>
      <c r="FFW9703" s="45"/>
      <c r="FFX9703" s="45"/>
      <c r="FFY9703" s="45"/>
      <c r="FFZ9703" s="45"/>
      <c r="FGA9703" s="45"/>
      <c r="FGB9703" s="45"/>
      <c r="FGC9703" s="45"/>
      <c r="FGD9703" s="45"/>
      <c r="FGE9703" s="45"/>
      <c r="FGF9703" s="45"/>
      <c r="FGG9703" s="45"/>
      <c r="FGH9703" s="45"/>
      <c r="FGI9703" s="45"/>
      <c r="FGJ9703" s="45"/>
      <c r="FGK9703" s="45"/>
      <c r="FGL9703" s="45"/>
      <c r="FGM9703" s="45"/>
      <c r="FGN9703" s="45"/>
      <c r="FGO9703" s="45"/>
      <c r="FGP9703" s="45"/>
      <c r="FGQ9703" s="45"/>
      <c r="FGR9703" s="45"/>
      <c r="FGS9703" s="45"/>
      <c r="FGT9703" s="45"/>
      <c r="FGU9703" s="45"/>
      <c r="FGV9703" s="45"/>
      <c r="FGW9703" s="45"/>
      <c r="FGX9703" s="45"/>
      <c r="FGY9703" s="45"/>
      <c r="FGZ9703" s="45"/>
      <c r="FHA9703" s="45"/>
      <c r="FHB9703" s="45"/>
      <c r="FHC9703" s="45"/>
      <c r="FHD9703" s="45"/>
      <c r="FHE9703" s="45"/>
      <c r="FHF9703" s="45"/>
      <c r="FHG9703" s="45"/>
      <c r="FHH9703" s="45"/>
      <c r="FHI9703" s="45"/>
      <c r="FHJ9703" s="45"/>
      <c r="FHK9703" s="45"/>
      <c r="FHL9703" s="45"/>
      <c r="FHM9703" s="45"/>
      <c r="FHN9703" s="45"/>
      <c r="FHO9703" s="45"/>
      <c r="FHP9703" s="45"/>
      <c r="FHQ9703" s="45"/>
      <c r="FHR9703" s="45"/>
      <c r="FHS9703" s="45"/>
      <c r="FHT9703" s="45"/>
      <c r="FHU9703" s="45"/>
      <c r="FHV9703" s="45"/>
      <c r="FHW9703" s="45"/>
      <c r="FHX9703" s="45"/>
      <c r="FHY9703" s="45"/>
      <c r="FHZ9703" s="45"/>
      <c r="FIA9703" s="45"/>
      <c r="FIB9703" s="45"/>
      <c r="FIC9703" s="45"/>
      <c r="FID9703" s="45"/>
      <c r="FIE9703" s="45"/>
      <c r="FIF9703" s="45"/>
      <c r="FIG9703" s="45"/>
      <c r="FIH9703" s="45"/>
      <c r="FII9703" s="45"/>
      <c r="FIJ9703" s="45"/>
      <c r="FIK9703" s="45"/>
      <c r="FIL9703" s="45"/>
      <c r="FIM9703" s="45"/>
      <c r="FIN9703" s="45"/>
      <c r="FIO9703" s="45"/>
      <c r="FIP9703" s="45"/>
      <c r="FIQ9703" s="45"/>
      <c r="FIR9703" s="45"/>
      <c r="FIS9703" s="45"/>
      <c r="FIT9703" s="45"/>
      <c r="FIU9703" s="45"/>
      <c r="FIV9703" s="45"/>
      <c r="FIW9703" s="45"/>
      <c r="FIX9703" s="45"/>
      <c r="FIY9703" s="45"/>
      <c r="FIZ9703" s="45"/>
      <c r="FJA9703" s="45"/>
      <c r="FJB9703" s="45"/>
      <c r="FJC9703" s="45"/>
      <c r="FJD9703" s="45"/>
      <c r="FJE9703" s="45"/>
      <c r="FJF9703" s="45"/>
      <c r="FJG9703" s="45"/>
      <c r="FJH9703" s="45"/>
      <c r="FJI9703" s="45"/>
      <c r="FJJ9703" s="45"/>
      <c r="FJK9703" s="45"/>
      <c r="FJL9703" s="45"/>
      <c r="FJM9703" s="45"/>
      <c r="FJN9703" s="45"/>
      <c r="FJO9703" s="45"/>
      <c r="FJP9703" s="45"/>
      <c r="FJQ9703" s="45"/>
      <c r="FJR9703" s="45"/>
      <c r="FJS9703" s="45"/>
      <c r="FJT9703" s="45"/>
      <c r="FJU9703" s="45"/>
      <c r="FJV9703" s="45"/>
      <c r="FJW9703" s="45"/>
      <c r="FJX9703" s="45"/>
      <c r="FJY9703" s="45"/>
      <c r="FJZ9703" s="45"/>
      <c r="FKA9703" s="45"/>
      <c r="FKB9703" s="45"/>
      <c r="FKC9703" s="45"/>
      <c r="FKD9703" s="45"/>
      <c r="FKE9703" s="45"/>
      <c r="FKF9703" s="45"/>
      <c r="FKG9703" s="45"/>
      <c r="FKH9703" s="45"/>
      <c r="FKI9703" s="45"/>
      <c r="FKJ9703" s="45"/>
      <c r="FKK9703" s="45"/>
      <c r="FKL9703" s="45"/>
      <c r="FKM9703" s="45"/>
      <c r="FKN9703" s="45"/>
      <c r="FKO9703" s="45"/>
      <c r="FKP9703" s="45"/>
      <c r="FKQ9703" s="45"/>
      <c r="FKR9703" s="45"/>
      <c r="FKS9703" s="45"/>
      <c r="FKT9703" s="45"/>
      <c r="FKU9703" s="45"/>
      <c r="FKV9703" s="45"/>
      <c r="FKW9703" s="45"/>
      <c r="FKX9703" s="45"/>
      <c r="FKY9703" s="45"/>
      <c r="FKZ9703" s="45"/>
      <c r="FLA9703" s="45"/>
      <c r="FLB9703" s="45"/>
      <c r="FLC9703" s="45"/>
      <c r="FLD9703" s="45"/>
      <c r="FLE9703" s="45"/>
      <c r="FLF9703" s="45"/>
      <c r="FLG9703" s="45"/>
      <c r="FLH9703" s="45"/>
      <c r="FLI9703" s="45"/>
      <c r="FLJ9703" s="45"/>
      <c r="FLK9703" s="45"/>
      <c r="FLL9703" s="45"/>
      <c r="FLM9703" s="45"/>
      <c r="FLN9703" s="45"/>
      <c r="FLO9703" s="45"/>
      <c r="FLP9703" s="45"/>
      <c r="FLQ9703" s="45"/>
      <c r="FLR9703" s="45"/>
      <c r="FLS9703" s="45"/>
      <c r="FLT9703" s="45"/>
      <c r="FLU9703" s="45"/>
      <c r="FLV9703" s="45"/>
      <c r="FLW9703" s="45"/>
      <c r="FLX9703" s="45"/>
      <c r="FLY9703" s="45"/>
      <c r="FLZ9703" s="45"/>
      <c r="FMA9703" s="45"/>
      <c r="FMB9703" s="45"/>
      <c r="FMC9703" s="45"/>
      <c r="FMD9703" s="45"/>
      <c r="FME9703" s="45"/>
      <c r="FMF9703" s="45"/>
      <c r="FMG9703" s="45"/>
      <c r="FMH9703" s="45"/>
      <c r="FMI9703" s="45"/>
      <c r="FMJ9703" s="45"/>
      <c r="FMK9703" s="45"/>
      <c r="FML9703" s="45"/>
      <c r="FMM9703" s="45"/>
      <c r="FMN9703" s="45"/>
      <c r="FMO9703" s="45"/>
      <c r="FMP9703" s="45"/>
      <c r="FMQ9703" s="45"/>
      <c r="FMR9703" s="45"/>
      <c r="FMS9703" s="45"/>
      <c r="FMT9703" s="45"/>
      <c r="FMU9703" s="45"/>
      <c r="FMV9703" s="45"/>
      <c r="FMW9703" s="45"/>
      <c r="FMX9703" s="45"/>
      <c r="FMY9703" s="45"/>
      <c r="FMZ9703" s="45"/>
      <c r="FNA9703" s="45"/>
      <c r="FNB9703" s="45"/>
      <c r="FNC9703" s="45"/>
      <c r="FND9703" s="45"/>
      <c r="FNE9703" s="45"/>
      <c r="FNF9703" s="45"/>
      <c r="FNG9703" s="45"/>
      <c r="FNH9703" s="45"/>
      <c r="FNI9703" s="45"/>
      <c r="FNJ9703" s="45"/>
      <c r="FNK9703" s="45"/>
      <c r="FNL9703" s="45"/>
      <c r="FNM9703" s="45"/>
      <c r="FNN9703" s="45"/>
      <c r="FNO9703" s="45"/>
      <c r="FNP9703" s="45"/>
      <c r="FNQ9703" s="45"/>
      <c r="FNR9703" s="45"/>
      <c r="FNS9703" s="45"/>
      <c r="FNT9703" s="45"/>
      <c r="FNU9703" s="45"/>
      <c r="FNV9703" s="45"/>
      <c r="FNW9703" s="45"/>
      <c r="FNX9703" s="45"/>
      <c r="FNY9703" s="45"/>
      <c r="FNZ9703" s="45"/>
      <c r="FOA9703" s="45"/>
      <c r="FOB9703" s="45"/>
      <c r="FOC9703" s="45"/>
      <c r="FOD9703" s="45"/>
      <c r="FOE9703" s="45"/>
      <c r="FOF9703" s="45"/>
      <c r="FOG9703" s="45"/>
      <c r="FOH9703" s="45"/>
      <c r="FOI9703" s="45"/>
      <c r="FOJ9703" s="45"/>
      <c r="FOK9703" s="45"/>
      <c r="FOL9703" s="45"/>
      <c r="FOM9703" s="45"/>
      <c r="FON9703" s="45"/>
      <c r="FOO9703" s="45"/>
      <c r="FOP9703" s="45"/>
      <c r="FOQ9703" s="45"/>
      <c r="FOR9703" s="45"/>
      <c r="FOS9703" s="45"/>
      <c r="FOT9703" s="45"/>
      <c r="FOU9703" s="45"/>
      <c r="FOV9703" s="45"/>
      <c r="FOW9703" s="45"/>
      <c r="FOX9703" s="45"/>
      <c r="FOY9703" s="45"/>
      <c r="FOZ9703" s="45"/>
      <c r="FPA9703" s="45"/>
      <c r="FPB9703" s="45"/>
      <c r="FPC9703" s="45"/>
      <c r="FPD9703" s="45"/>
      <c r="FPE9703" s="45"/>
      <c r="FPF9703" s="45"/>
      <c r="FPG9703" s="45"/>
      <c r="FPH9703" s="45"/>
      <c r="FPI9703" s="45"/>
      <c r="FPJ9703" s="45"/>
      <c r="FPK9703" s="45"/>
      <c r="FPL9703" s="45"/>
      <c r="FPM9703" s="45"/>
      <c r="FPN9703" s="45"/>
      <c r="FPO9703" s="45"/>
      <c r="FPP9703" s="45"/>
      <c r="FPQ9703" s="45"/>
      <c r="FPR9703" s="45"/>
      <c r="FPS9703" s="45"/>
      <c r="FPT9703" s="45"/>
      <c r="FPU9703" s="45"/>
      <c r="FPV9703" s="45"/>
      <c r="FPW9703" s="45"/>
      <c r="FPX9703" s="45"/>
      <c r="FPY9703" s="45"/>
      <c r="FPZ9703" s="45"/>
      <c r="FQA9703" s="45"/>
      <c r="FQB9703" s="45"/>
      <c r="FQC9703" s="45"/>
      <c r="FQD9703" s="45"/>
      <c r="FQE9703" s="45"/>
      <c r="FQF9703" s="45"/>
      <c r="FQG9703" s="45"/>
      <c r="FQH9703" s="45"/>
      <c r="FQI9703" s="45"/>
      <c r="FQJ9703" s="45"/>
      <c r="FQK9703" s="45"/>
      <c r="FQL9703" s="45"/>
      <c r="FQM9703" s="45"/>
      <c r="FQN9703" s="45"/>
      <c r="FQO9703" s="45"/>
      <c r="FQP9703" s="45"/>
      <c r="FQQ9703" s="45"/>
      <c r="FQR9703" s="45"/>
      <c r="FQS9703" s="45"/>
      <c r="FQT9703" s="45"/>
      <c r="FQU9703" s="45"/>
      <c r="FQV9703" s="45"/>
      <c r="FQW9703" s="45"/>
      <c r="FQX9703" s="45"/>
      <c r="FQY9703" s="45"/>
      <c r="FQZ9703" s="45"/>
      <c r="FRA9703" s="45"/>
      <c r="FRB9703" s="45"/>
      <c r="FRC9703" s="45"/>
      <c r="FRD9703" s="45"/>
      <c r="FRE9703" s="45"/>
      <c r="FRF9703" s="45"/>
      <c r="FRG9703" s="45"/>
      <c r="FRH9703" s="45"/>
      <c r="FRI9703" s="45"/>
      <c r="FRJ9703" s="45"/>
      <c r="FRK9703" s="45"/>
      <c r="FRL9703" s="45"/>
      <c r="FRM9703" s="45"/>
      <c r="FRN9703" s="45"/>
      <c r="FRO9703" s="45"/>
      <c r="FRP9703" s="45"/>
      <c r="FRQ9703" s="45"/>
      <c r="FRR9703" s="45"/>
      <c r="FRS9703" s="45"/>
      <c r="FRT9703" s="45"/>
      <c r="FRU9703" s="45"/>
      <c r="FRV9703" s="45"/>
      <c r="FRW9703" s="45"/>
      <c r="FRX9703" s="45"/>
      <c r="FRY9703" s="45"/>
      <c r="FRZ9703" s="45"/>
      <c r="FSA9703" s="45"/>
      <c r="FSB9703" s="45"/>
      <c r="FSC9703" s="45"/>
      <c r="FSD9703" s="45"/>
      <c r="FSE9703" s="45"/>
      <c r="FSF9703" s="45"/>
      <c r="FSG9703" s="45"/>
      <c r="FSH9703" s="45"/>
      <c r="FSI9703" s="45"/>
      <c r="FSJ9703" s="45"/>
      <c r="FSK9703" s="45"/>
      <c r="FSL9703" s="45"/>
      <c r="FSM9703" s="45"/>
      <c r="FSN9703" s="45"/>
      <c r="FSO9703" s="45"/>
      <c r="FSP9703" s="45"/>
      <c r="FSQ9703" s="45"/>
      <c r="FSR9703" s="45"/>
      <c r="FSS9703" s="45"/>
      <c r="FST9703" s="45"/>
      <c r="FSU9703" s="45"/>
      <c r="FSV9703" s="45"/>
      <c r="FSW9703" s="45"/>
      <c r="FSX9703" s="45"/>
      <c r="FSY9703" s="45"/>
      <c r="FSZ9703" s="45"/>
      <c r="FTA9703" s="45"/>
      <c r="FTB9703" s="45"/>
      <c r="FTC9703" s="45"/>
      <c r="FTD9703" s="45"/>
      <c r="FTE9703" s="45"/>
      <c r="FTF9703" s="45"/>
      <c r="FTG9703" s="45"/>
      <c r="FTH9703" s="45"/>
      <c r="FTI9703" s="45"/>
      <c r="FTJ9703" s="45"/>
      <c r="FTK9703" s="45"/>
      <c r="FTL9703" s="45"/>
      <c r="FTM9703" s="45"/>
      <c r="FTN9703" s="45"/>
      <c r="FTO9703" s="45"/>
      <c r="FTP9703" s="45"/>
      <c r="FTQ9703" s="45"/>
      <c r="FTR9703" s="45"/>
      <c r="FTS9703" s="45"/>
      <c r="FTT9703" s="45"/>
      <c r="FTU9703" s="45"/>
      <c r="FTV9703" s="45"/>
      <c r="FTW9703" s="45"/>
      <c r="FTX9703" s="45"/>
      <c r="FTY9703" s="45"/>
      <c r="FTZ9703" s="45"/>
      <c r="FUA9703" s="45"/>
      <c r="FUB9703" s="45"/>
      <c r="FUC9703" s="45"/>
      <c r="FUD9703" s="45"/>
      <c r="FUE9703" s="45"/>
      <c r="FUF9703" s="45"/>
      <c r="FUG9703" s="45"/>
      <c r="FUH9703" s="45"/>
      <c r="FUI9703" s="45"/>
      <c r="FUJ9703" s="45"/>
      <c r="FUK9703" s="45"/>
      <c r="FUL9703" s="45"/>
      <c r="FUM9703" s="45"/>
      <c r="FUN9703" s="45"/>
      <c r="FUO9703" s="45"/>
      <c r="FUP9703" s="45"/>
      <c r="FUQ9703" s="45"/>
      <c r="FUR9703" s="45"/>
      <c r="FUS9703" s="45"/>
      <c r="FUT9703" s="45"/>
      <c r="FUU9703" s="45"/>
      <c r="FUV9703" s="45"/>
      <c r="FUW9703" s="45"/>
      <c r="FUX9703" s="45"/>
      <c r="FUY9703" s="45"/>
      <c r="FUZ9703" s="45"/>
      <c r="FVA9703" s="45"/>
      <c r="FVB9703" s="45"/>
      <c r="FVC9703" s="45"/>
      <c r="FVD9703" s="45"/>
      <c r="FVE9703" s="45"/>
      <c r="FVF9703" s="45"/>
      <c r="FVG9703" s="45"/>
      <c r="FVH9703" s="45"/>
      <c r="FVI9703" s="45"/>
      <c r="FVJ9703" s="45"/>
      <c r="FVK9703" s="45"/>
      <c r="FVL9703" s="45"/>
      <c r="FVM9703" s="45"/>
      <c r="FVN9703" s="45"/>
      <c r="FVO9703" s="45"/>
      <c r="FVP9703" s="45"/>
      <c r="FVQ9703" s="45"/>
      <c r="FVR9703" s="45"/>
      <c r="FVS9703" s="45"/>
      <c r="FVT9703" s="45"/>
      <c r="FVU9703" s="45"/>
      <c r="FVV9703" s="45"/>
      <c r="FVW9703" s="45"/>
      <c r="FVX9703" s="45"/>
      <c r="FVY9703" s="45"/>
      <c r="FVZ9703" s="45"/>
      <c r="FWA9703" s="45"/>
      <c r="FWB9703" s="45"/>
      <c r="FWC9703" s="45"/>
      <c r="FWD9703" s="45"/>
      <c r="FWE9703" s="45"/>
      <c r="FWF9703" s="45"/>
      <c r="FWG9703" s="45"/>
      <c r="FWH9703" s="45"/>
      <c r="FWI9703" s="45"/>
      <c r="FWJ9703" s="45"/>
      <c r="FWK9703" s="45"/>
      <c r="FWL9703" s="45"/>
      <c r="FWM9703" s="45"/>
      <c r="FWN9703" s="45"/>
      <c r="FWO9703" s="45"/>
      <c r="FWP9703" s="45"/>
      <c r="FWQ9703" s="45"/>
      <c r="FWR9703" s="45"/>
      <c r="FWS9703" s="45"/>
      <c r="FWT9703" s="45"/>
      <c r="FWU9703" s="45"/>
      <c r="FWV9703" s="45"/>
      <c r="FWW9703" s="45"/>
      <c r="FWX9703" s="45"/>
      <c r="FWY9703" s="45"/>
      <c r="FWZ9703" s="45"/>
      <c r="FXA9703" s="45"/>
      <c r="FXB9703" s="45"/>
      <c r="FXC9703" s="45"/>
      <c r="FXD9703" s="45"/>
      <c r="FXE9703" s="45"/>
      <c r="FXF9703" s="45"/>
      <c r="FXG9703" s="45"/>
      <c r="FXH9703" s="45"/>
      <c r="FXI9703" s="45"/>
      <c r="FXJ9703" s="45"/>
      <c r="FXK9703" s="45"/>
      <c r="FXL9703" s="45"/>
      <c r="FXM9703" s="45"/>
      <c r="FXN9703" s="45"/>
      <c r="FXO9703" s="45"/>
      <c r="FXP9703" s="45"/>
      <c r="FXQ9703" s="45"/>
      <c r="FXR9703" s="45"/>
      <c r="FXS9703" s="45"/>
      <c r="FXT9703" s="45"/>
      <c r="FXU9703" s="45"/>
      <c r="FXV9703" s="45"/>
      <c r="FXW9703" s="45"/>
      <c r="FXX9703" s="45"/>
      <c r="FXY9703" s="45"/>
      <c r="FXZ9703" s="45"/>
      <c r="FYA9703" s="45"/>
      <c r="FYB9703" s="45"/>
      <c r="FYC9703" s="45"/>
      <c r="FYD9703" s="45"/>
      <c r="FYE9703" s="45"/>
      <c r="FYF9703" s="45"/>
      <c r="FYG9703" s="45"/>
      <c r="FYH9703" s="45"/>
      <c r="FYI9703" s="45"/>
      <c r="FYJ9703" s="45"/>
      <c r="FYK9703" s="45"/>
      <c r="FYL9703" s="45"/>
      <c r="FYM9703" s="45"/>
      <c r="FYN9703" s="45"/>
      <c r="FYO9703" s="45"/>
      <c r="FYP9703" s="45"/>
      <c r="FYQ9703" s="45"/>
      <c r="FYR9703" s="45"/>
      <c r="FYS9703" s="45"/>
      <c r="FYT9703" s="45"/>
      <c r="FYU9703" s="45"/>
      <c r="FYV9703" s="45"/>
      <c r="FYW9703" s="45"/>
      <c r="FYX9703" s="45"/>
      <c r="FYY9703" s="45"/>
      <c r="FYZ9703" s="45"/>
      <c r="FZA9703" s="45"/>
      <c r="FZB9703" s="45"/>
      <c r="FZC9703" s="45"/>
      <c r="FZD9703" s="45"/>
      <c r="FZE9703" s="45"/>
      <c r="FZF9703" s="45"/>
      <c r="FZG9703" s="45"/>
      <c r="FZH9703" s="45"/>
      <c r="FZI9703" s="45"/>
      <c r="FZJ9703" s="45"/>
      <c r="FZK9703" s="45"/>
      <c r="FZL9703" s="45"/>
      <c r="FZM9703" s="45"/>
      <c r="FZN9703" s="45"/>
      <c r="FZO9703" s="45"/>
      <c r="FZP9703" s="45"/>
      <c r="FZQ9703" s="45"/>
      <c r="FZR9703" s="45"/>
      <c r="FZS9703" s="45"/>
      <c r="FZT9703" s="45"/>
      <c r="FZU9703" s="45"/>
      <c r="FZV9703" s="45"/>
      <c r="FZW9703" s="45"/>
      <c r="FZX9703" s="45"/>
      <c r="FZY9703" s="45"/>
      <c r="FZZ9703" s="45"/>
      <c r="GAA9703" s="45"/>
      <c r="GAB9703" s="45"/>
      <c r="GAC9703" s="45"/>
      <c r="GAD9703" s="45"/>
      <c r="GAE9703" s="45"/>
      <c r="GAF9703" s="45"/>
      <c r="GAG9703" s="45"/>
      <c r="GAH9703" s="45"/>
      <c r="GAI9703" s="45"/>
      <c r="GAJ9703" s="45"/>
      <c r="GAK9703" s="45"/>
      <c r="GAL9703" s="45"/>
      <c r="GAM9703" s="45"/>
      <c r="GAN9703" s="45"/>
      <c r="GAO9703" s="45"/>
      <c r="GAP9703" s="45"/>
      <c r="GAQ9703" s="45"/>
      <c r="GAR9703" s="45"/>
      <c r="GAS9703" s="45"/>
      <c r="GAT9703" s="45"/>
      <c r="GAU9703" s="45"/>
      <c r="GAV9703" s="45"/>
      <c r="GAW9703" s="45"/>
      <c r="GAX9703" s="45"/>
      <c r="GAY9703" s="45"/>
      <c r="GAZ9703" s="45"/>
      <c r="GBA9703" s="45"/>
      <c r="GBB9703" s="45"/>
      <c r="GBC9703" s="45"/>
      <c r="GBD9703" s="45"/>
      <c r="GBE9703" s="45"/>
      <c r="GBF9703" s="45"/>
      <c r="GBG9703" s="45"/>
      <c r="GBH9703" s="45"/>
      <c r="GBI9703" s="45"/>
      <c r="GBJ9703" s="45"/>
      <c r="GBK9703" s="45"/>
      <c r="GBL9703" s="45"/>
      <c r="GBM9703" s="45"/>
      <c r="GBN9703" s="45"/>
      <c r="GBO9703" s="45"/>
      <c r="GBP9703" s="45"/>
      <c r="GBQ9703" s="45"/>
      <c r="GBR9703" s="45"/>
      <c r="GBS9703" s="45"/>
      <c r="GBT9703" s="45"/>
      <c r="GBU9703" s="45"/>
      <c r="GBV9703" s="45"/>
      <c r="GBW9703" s="45"/>
      <c r="GBX9703" s="45"/>
      <c r="GBY9703" s="45"/>
      <c r="GBZ9703" s="45"/>
      <c r="GCA9703" s="45"/>
      <c r="GCB9703" s="45"/>
      <c r="GCC9703" s="45"/>
      <c r="GCD9703" s="45"/>
      <c r="GCE9703" s="45"/>
      <c r="GCF9703" s="45"/>
      <c r="GCG9703" s="45"/>
      <c r="GCH9703" s="45"/>
      <c r="GCI9703" s="45"/>
      <c r="GCJ9703" s="45"/>
      <c r="GCK9703" s="45"/>
      <c r="GCL9703" s="45"/>
      <c r="GCM9703" s="45"/>
      <c r="GCN9703" s="45"/>
      <c r="GCO9703" s="45"/>
      <c r="GCP9703" s="45"/>
      <c r="GCQ9703" s="45"/>
      <c r="GCR9703" s="45"/>
      <c r="GCS9703" s="45"/>
      <c r="GCT9703" s="45"/>
      <c r="GCU9703" s="45"/>
      <c r="GCV9703" s="45"/>
      <c r="GCW9703" s="45"/>
      <c r="GCX9703" s="45"/>
      <c r="GCY9703" s="45"/>
      <c r="GCZ9703" s="45"/>
      <c r="GDA9703" s="45"/>
      <c r="GDB9703" s="45"/>
      <c r="GDC9703" s="45"/>
      <c r="GDD9703" s="45"/>
      <c r="GDE9703" s="45"/>
      <c r="GDF9703" s="45"/>
      <c r="GDG9703" s="45"/>
      <c r="GDH9703" s="45"/>
      <c r="GDI9703" s="45"/>
      <c r="GDJ9703" s="45"/>
      <c r="GDK9703" s="45"/>
      <c r="GDL9703" s="45"/>
      <c r="GDM9703" s="45"/>
      <c r="GDN9703" s="45"/>
      <c r="GDO9703" s="45"/>
      <c r="GDP9703" s="45"/>
      <c r="GDQ9703" s="45"/>
      <c r="GDR9703" s="45"/>
      <c r="GDS9703" s="45"/>
      <c r="GDT9703" s="45"/>
      <c r="GDU9703" s="45"/>
      <c r="GDV9703" s="45"/>
      <c r="GDW9703" s="45"/>
      <c r="GDX9703" s="45"/>
      <c r="GDY9703" s="45"/>
      <c r="GDZ9703" s="45"/>
      <c r="GEA9703" s="45"/>
      <c r="GEB9703" s="45"/>
      <c r="GEC9703" s="45"/>
      <c r="GED9703" s="45"/>
      <c r="GEE9703" s="45"/>
      <c r="GEF9703" s="45"/>
      <c r="GEG9703" s="45"/>
      <c r="GEH9703" s="45"/>
      <c r="GEI9703" s="45"/>
      <c r="GEJ9703" s="45"/>
      <c r="GEK9703" s="45"/>
      <c r="GEL9703" s="45"/>
      <c r="GEM9703" s="45"/>
      <c r="GEN9703" s="45"/>
      <c r="GEO9703" s="45"/>
      <c r="GEP9703" s="45"/>
      <c r="GEQ9703" s="45"/>
      <c r="GER9703" s="45"/>
      <c r="GES9703" s="45"/>
      <c r="GET9703" s="45"/>
      <c r="GEU9703" s="45"/>
      <c r="GEV9703" s="45"/>
      <c r="GEW9703" s="45"/>
      <c r="GEX9703" s="45"/>
      <c r="GEY9703" s="45"/>
      <c r="GEZ9703" s="45"/>
      <c r="GFA9703" s="45"/>
      <c r="GFB9703" s="45"/>
      <c r="GFC9703" s="45"/>
      <c r="GFD9703" s="45"/>
      <c r="GFE9703" s="45"/>
      <c r="GFF9703" s="45"/>
      <c r="GFG9703" s="45"/>
      <c r="GFH9703" s="45"/>
      <c r="GFI9703" s="45"/>
      <c r="GFJ9703" s="45"/>
      <c r="GFK9703" s="45"/>
      <c r="GFL9703" s="45"/>
      <c r="GFM9703" s="45"/>
      <c r="GFN9703" s="45"/>
      <c r="GFO9703" s="45"/>
      <c r="GFP9703" s="45"/>
      <c r="GFQ9703" s="45"/>
      <c r="GFR9703" s="45"/>
      <c r="GFS9703" s="45"/>
      <c r="GFT9703" s="45"/>
      <c r="GFU9703" s="45"/>
      <c r="GFV9703" s="45"/>
      <c r="GFW9703" s="45"/>
      <c r="GFX9703" s="45"/>
      <c r="GFY9703" s="45"/>
      <c r="GFZ9703" s="45"/>
      <c r="GGA9703" s="45"/>
      <c r="GGB9703" s="45"/>
      <c r="GGC9703" s="45"/>
      <c r="GGD9703" s="45"/>
      <c r="GGE9703" s="45"/>
      <c r="GGF9703" s="45"/>
      <c r="GGG9703" s="45"/>
      <c r="GGH9703" s="45"/>
      <c r="GGI9703" s="45"/>
      <c r="GGJ9703" s="45"/>
      <c r="GGK9703" s="45"/>
      <c r="GGL9703" s="45"/>
      <c r="GGM9703" s="45"/>
      <c r="GGN9703" s="45"/>
      <c r="GGO9703" s="45"/>
      <c r="GGP9703" s="45"/>
      <c r="GGQ9703" s="45"/>
      <c r="GGR9703" s="45"/>
      <c r="GGS9703" s="45"/>
      <c r="GGT9703" s="45"/>
      <c r="GGU9703" s="45"/>
      <c r="GGV9703" s="45"/>
      <c r="GGW9703" s="45"/>
      <c r="GGX9703" s="45"/>
      <c r="GGY9703" s="45"/>
      <c r="GGZ9703" s="45"/>
      <c r="GHA9703" s="45"/>
      <c r="GHB9703" s="45"/>
      <c r="GHC9703" s="45"/>
      <c r="GHD9703" s="45"/>
      <c r="GHE9703" s="45"/>
      <c r="GHF9703" s="45"/>
      <c r="GHG9703" s="45"/>
      <c r="GHH9703" s="45"/>
      <c r="GHI9703" s="45"/>
      <c r="GHJ9703" s="45"/>
      <c r="GHK9703" s="45"/>
      <c r="GHL9703" s="45"/>
      <c r="GHM9703" s="45"/>
      <c r="GHN9703" s="45"/>
      <c r="GHO9703" s="45"/>
      <c r="GHP9703" s="45"/>
      <c r="GHQ9703" s="45"/>
      <c r="GHR9703" s="45"/>
      <c r="GHS9703" s="45"/>
      <c r="GHT9703" s="45"/>
      <c r="GHU9703" s="45"/>
      <c r="GHV9703" s="45"/>
      <c r="GHW9703" s="45"/>
      <c r="GHX9703" s="45"/>
      <c r="GHY9703" s="45"/>
      <c r="GHZ9703" s="45"/>
      <c r="GIA9703" s="45"/>
      <c r="GIB9703" s="45"/>
      <c r="GIC9703" s="45"/>
      <c r="GID9703" s="45"/>
      <c r="GIE9703" s="45"/>
      <c r="GIF9703" s="45"/>
      <c r="GIG9703" s="45"/>
      <c r="GIH9703" s="45"/>
      <c r="GII9703" s="45"/>
      <c r="GIJ9703" s="45"/>
      <c r="GIK9703" s="45"/>
      <c r="GIL9703" s="45"/>
      <c r="GIM9703" s="45"/>
      <c r="GIN9703" s="45"/>
      <c r="GIO9703" s="45"/>
      <c r="GIP9703" s="45"/>
      <c r="GIQ9703" s="45"/>
      <c r="GIR9703" s="45"/>
      <c r="GIS9703" s="45"/>
      <c r="GIT9703" s="45"/>
      <c r="GIU9703" s="45"/>
      <c r="GIV9703" s="45"/>
      <c r="GIW9703" s="45"/>
      <c r="GIX9703" s="45"/>
      <c r="GIY9703" s="45"/>
      <c r="GIZ9703" s="45"/>
      <c r="GJA9703" s="45"/>
      <c r="GJB9703" s="45"/>
      <c r="GJC9703" s="45"/>
      <c r="GJD9703" s="45"/>
      <c r="GJE9703" s="45"/>
      <c r="GJF9703" s="45"/>
      <c r="GJG9703" s="45"/>
      <c r="GJH9703" s="45"/>
      <c r="GJI9703" s="45"/>
      <c r="GJJ9703" s="45"/>
      <c r="GJK9703" s="45"/>
      <c r="GJL9703" s="45"/>
      <c r="GJM9703" s="45"/>
      <c r="GJN9703" s="45"/>
      <c r="GJO9703" s="45"/>
      <c r="GJP9703" s="45"/>
      <c r="GJQ9703" s="45"/>
      <c r="GJR9703" s="45"/>
      <c r="GJS9703" s="45"/>
      <c r="GJT9703" s="45"/>
      <c r="GJU9703" s="45"/>
      <c r="GJV9703" s="45"/>
      <c r="GJW9703" s="45"/>
      <c r="GJX9703" s="45"/>
      <c r="GJY9703" s="45"/>
      <c r="GJZ9703" s="45"/>
      <c r="GKA9703" s="45"/>
      <c r="GKB9703" s="45"/>
      <c r="GKC9703" s="45"/>
      <c r="GKD9703" s="45"/>
      <c r="GKE9703" s="45"/>
      <c r="GKF9703" s="45"/>
      <c r="GKG9703" s="45"/>
      <c r="GKH9703" s="45"/>
      <c r="GKI9703" s="45"/>
      <c r="GKJ9703" s="45"/>
      <c r="GKK9703" s="45"/>
      <c r="GKL9703" s="45"/>
      <c r="GKM9703" s="45"/>
      <c r="GKN9703" s="45"/>
      <c r="GKO9703" s="45"/>
      <c r="GKP9703" s="45"/>
      <c r="GKQ9703" s="45"/>
      <c r="GKR9703" s="45"/>
      <c r="GKS9703" s="45"/>
      <c r="GKT9703" s="45"/>
      <c r="GKU9703" s="45"/>
      <c r="GKV9703" s="45"/>
      <c r="GKW9703" s="45"/>
      <c r="GKX9703" s="45"/>
      <c r="GKY9703" s="45"/>
      <c r="GKZ9703" s="45"/>
      <c r="GLA9703" s="45"/>
      <c r="GLB9703" s="45"/>
      <c r="GLC9703" s="45"/>
      <c r="GLD9703" s="45"/>
      <c r="GLE9703" s="45"/>
      <c r="GLF9703" s="45"/>
      <c r="GLG9703" s="45"/>
      <c r="GLH9703" s="45"/>
      <c r="GLI9703" s="45"/>
      <c r="GLJ9703" s="45"/>
      <c r="GLK9703" s="45"/>
      <c r="GLL9703" s="45"/>
      <c r="GLM9703" s="45"/>
      <c r="GLN9703" s="45"/>
      <c r="GLO9703" s="45"/>
      <c r="GLP9703" s="45"/>
      <c r="GLQ9703" s="45"/>
      <c r="GLR9703" s="45"/>
      <c r="GLS9703" s="45"/>
      <c r="GLT9703" s="45"/>
      <c r="GLU9703" s="45"/>
      <c r="GLV9703" s="45"/>
      <c r="GLW9703" s="45"/>
      <c r="GLX9703" s="45"/>
      <c r="GLY9703" s="45"/>
      <c r="GLZ9703" s="45"/>
      <c r="GMA9703" s="45"/>
      <c r="GMB9703" s="45"/>
      <c r="GMC9703" s="45"/>
      <c r="GMD9703" s="45"/>
      <c r="GME9703" s="45"/>
      <c r="GMF9703" s="45"/>
      <c r="GMG9703" s="45"/>
      <c r="GMH9703" s="45"/>
      <c r="GMI9703" s="45"/>
      <c r="GMJ9703" s="45"/>
      <c r="GMK9703" s="45"/>
      <c r="GML9703" s="45"/>
      <c r="GMM9703" s="45"/>
      <c r="GMN9703" s="45"/>
      <c r="GMO9703" s="45"/>
      <c r="GMP9703" s="45"/>
      <c r="GMQ9703" s="45"/>
      <c r="GMR9703" s="45"/>
      <c r="GMS9703" s="45"/>
      <c r="GMT9703" s="45"/>
      <c r="GMU9703" s="45"/>
      <c r="GMV9703" s="45"/>
      <c r="GMW9703" s="45"/>
      <c r="GMX9703" s="45"/>
      <c r="GMY9703" s="45"/>
      <c r="GMZ9703" s="45"/>
      <c r="GNA9703" s="45"/>
      <c r="GNB9703" s="45"/>
      <c r="GNC9703" s="45"/>
      <c r="GND9703" s="45"/>
      <c r="GNE9703" s="45"/>
      <c r="GNF9703" s="45"/>
      <c r="GNG9703" s="45"/>
      <c r="GNH9703" s="45"/>
      <c r="GNI9703" s="45"/>
      <c r="GNJ9703" s="45"/>
      <c r="GNK9703" s="45"/>
      <c r="GNL9703" s="45"/>
      <c r="GNM9703" s="45"/>
      <c r="GNN9703" s="45"/>
      <c r="GNO9703" s="45"/>
      <c r="GNP9703" s="45"/>
      <c r="GNQ9703" s="45"/>
      <c r="GNR9703" s="45"/>
      <c r="GNS9703" s="45"/>
      <c r="GNT9703" s="45"/>
      <c r="GNU9703" s="45"/>
      <c r="GNV9703" s="45"/>
      <c r="GNW9703" s="45"/>
      <c r="GNX9703" s="45"/>
      <c r="GNY9703" s="45"/>
      <c r="GNZ9703" s="45"/>
      <c r="GOA9703" s="45"/>
      <c r="GOB9703" s="45"/>
      <c r="GOC9703" s="45"/>
      <c r="GOD9703" s="45"/>
      <c r="GOE9703" s="45"/>
      <c r="GOF9703" s="45"/>
      <c r="GOG9703" s="45"/>
      <c r="GOH9703" s="45"/>
      <c r="GOI9703" s="45"/>
      <c r="GOJ9703" s="45"/>
      <c r="GOK9703" s="45"/>
      <c r="GOL9703" s="45"/>
      <c r="GOM9703" s="45"/>
      <c r="GON9703" s="45"/>
      <c r="GOO9703" s="45"/>
      <c r="GOP9703" s="45"/>
      <c r="GOQ9703" s="45"/>
      <c r="GOR9703" s="45"/>
      <c r="GOS9703" s="45"/>
      <c r="GOT9703" s="45"/>
      <c r="GOU9703" s="45"/>
      <c r="GOV9703" s="45"/>
      <c r="GOW9703" s="45"/>
      <c r="GOX9703" s="45"/>
      <c r="GOY9703" s="45"/>
      <c r="GOZ9703" s="45"/>
      <c r="GPA9703" s="45"/>
      <c r="GPB9703" s="45"/>
      <c r="GPC9703" s="45"/>
      <c r="GPD9703" s="45"/>
      <c r="GPE9703" s="45"/>
      <c r="GPF9703" s="45"/>
      <c r="GPG9703" s="45"/>
      <c r="GPH9703" s="45"/>
      <c r="GPI9703" s="45"/>
      <c r="GPJ9703" s="45"/>
      <c r="GPK9703" s="45"/>
      <c r="GPL9703" s="45"/>
      <c r="GPM9703" s="45"/>
      <c r="GPN9703" s="45"/>
      <c r="GPO9703" s="45"/>
      <c r="GPP9703" s="45"/>
      <c r="GPQ9703" s="45"/>
      <c r="GPR9703" s="45"/>
      <c r="GPS9703" s="45"/>
      <c r="GPT9703" s="45"/>
      <c r="GPU9703" s="45"/>
      <c r="GPV9703" s="45"/>
      <c r="GPW9703" s="45"/>
      <c r="GPX9703" s="45"/>
      <c r="GPY9703" s="45"/>
      <c r="GPZ9703" s="45"/>
      <c r="GQA9703" s="45"/>
      <c r="GQB9703" s="45"/>
      <c r="GQC9703" s="45"/>
      <c r="GQD9703" s="45"/>
      <c r="GQE9703" s="45"/>
      <c r="GQF9703" s="45"/>
      <c r="GQG9703" s="45"/>
      <c r="GQH9703" s="45"/>
      <c r="GQI9703" s="45"/>
      <c r="GQJ9703" s="45"/>
      <c r="GQK9703" s="45"/>
      <c r="GQL9703" s="45"/>
      <c r="GQM9703" s="45"/>
      <c r="GQN9703" s="45"/>
      <c r="GQO9703" s="45"/>
      <c r="GQP9703" s="45"/>
      <c r="GQQ9703" s="45"/>
      <c r="GQR9703" s="45"/>
      <c r="GQS9703" s="45"/>
      <c r="GQT9703" s="45"/>
      <c r="GQU9703" s="45"/>
      <c r="GQV9703" s="45"/>
      <c r="GQW9703" s="45"/>
      <c r="GQX9703" s="45"/>
      <c r="GQY9703" s="45"/>
      <c r="GQZ9703" s="45"/>
      <c r="GRA9703" s="45"/>
      <c r="GRB9703" s="45"/>
      <c r="GRC9703" s="45"/>
      <c r="GRD9703" s="45"/>
      <c r="GRE9703" s="45"/>
      <c r="GRF9703" s="45"/>
      <c r="GRG9703" s="45"/>
      <c r="GRH9703" s="45"/>
      <c r="GRI9703" s="45"/>
      <c r="GRJ9703" s="45"/>
      <c r="GRK9703" s="45"/>
      <c r="GRL9703" s="45"/>
      <c r="GRM9703" s="45"/>
      <c r="GRN9703" s="45"/>
      <c r="GRO9703" s="45"/>
      <c r="GRP9703" s="45"/>
      <c r="GRQ9703" s="45"/>
      <c r="GRR9703" s="45"/>
      <c r="GRS9703" s="45"/>
      <c r="GRT9703" s="45"/>
      <c r="GRU9703" s="45"/>
      <c r="GRV9703" s="45"/>
      <c r="GRW9703" s="45"/>
      <c r="GRX9703" s="45"/>
      <c r="GRY9703" s="45"/>
      <c r="GRZ9703" s="45"/>
      <c r="GSA9703" s="45"/>
      <c r="GSB9703" s="45"/>
      <c r="GSC9703" s="45"/>
      <c r="GSD9703" s="45"/>
      <c r="GSE9703" s="45"/>
      <c r="GSF9703" s="45"/>
      <c r="GSG9703" s="45"/>
      <c r="GSH9703" s="45"/>
      <c r="GSI9703" s="45"/>
      <c r="GSJ9703" s="45"/>
      <c r="GSK9703" s="45"/>
      <c r="GSL9703" s="45"/>
      <c r="GSM9703" s="45"/>
      <c r="GSN9703" s="45"/>
      <c r="GSO9703" s="45"/>
      <c r="GSP9703" s="45"/>
      <c r="GSQ9703" s="45"/>
      <c r="GSR9703" s="45"/>
      <c r="GSS9703" s="45"/>
      <c r="GST9703" s="45"/>
      <c r="GSU9703" s="45"/>
      <c r="GSV9703" s="45"/>
      <c r="GSW9703" s="45"/>
      <c r="GSX9703" s="45"/>
      <c r="GSY9703" s="45"/>
      <c r="GSZ9703" s="45"/>
      <c r="GTA9703" s="45"/>
      <c r="GTB9703" s="45"/>
      <c r="GTC9703" s="45"/>
      <c r="GTD9703" s="45"/>
      <c r="GTE9703" s="45"/>
      <c r="GTF9703" s="45"/>
      <c r="GTG9703" s="45"/>
      <c r="GTH9703" s="45"/>
      <c r="GTI9703" s="45"/>
      <c r="GTJ9703" s="45"/>
      <c r="GTK9703" s="45"/>
      <c r="GTL9703" s="45"/>
      <c r="GTM9703" s="45"/>
      <c r="GTN9703" s="45"/>
      <c r="GTO9703" s="45"/>
      <c r="GTP9703" s="45"/>
      <c r="GTQ9703" s="45"/>
      <c r="GTR9703" s="45"/>
      <c r="GTS9703" s="45"/>
      <c r="GTT9703" s="45"/>
      <c r="GTU9703" s="45"/>
      <c r="GTV9703" s="45"/>
      <c r="GTW9703" s="45"/>
      <c r="GTX9703" s="45"/>
      <c r="GTY9703" s="45"/>
      <c r="GTZ9703" s="45"/>
      <c r="GUA9703" s="45"/>
      <c r="GUB9703" s="45"/>
      <c r="GUC9703" s="45"/>
      <c r="GUD9703" s="45"/>
      <c r="GUE9703" s="45"/>
      <c r="GUF9703" s="45"/>
      <c r="GUG9703" s="45"/>
      <c r="GUH9703" s="45"/>
      <c r="GUI9703" s="45"/>
      <c r="GUJ9703" s="45"/>
      <c r="GUK9703" s="45"/>
      <c r="GUL9703" s="45"/>
      <c r="GUM9703" s="45"/>
      <c r="GUN9703" s="45"/>
      <c r="GUO9703" s="45"/>
      <c r="GUP9703" s="45"/>
      <c r="GUQ9703" s="45"/>
      <c r="GUR9703" s="45"/>
      <c r="GUS9703" s="45"/>
      <c r="GUT9703" s="45"/>
      <c r="GUU9703" s="45"/>
      <c r="GUV9703" s="45"/>
      <c r="GUW9703" s="45"/>
      <c r="GUX9703" s="45"/>
      <c r="GUY9703" s="45"/>
      <c r="GUZ9703" s="45"/>
      <c r="GVA9703" s="45"/>
      <c r="GVB9703" s="45"/>
      <c r="GVC9703" s="45"/>
      <c r="GVD9703" s="45"/>
      <c r="GVE9703" s="45"/>
      <c r="GVF9703" s="45"/>
      <c r="GVG9703" s="45"/>
      <c r="GVH9703" s="45"/>
      <c r="GVI9703" s="45"/>
      <c r="GVJ9703" s="45"/>
      <c r="GVK9703" s="45"/>
      <c r="GVL9703" s="45"/>
      <c r="GVM9703" s="45"/>
      <c r="GVN9703" s="45"/>
      <c r="GVO9703" s="45"/>
      <c r="GVP9703" s="45"/>
      <c r="GVQ9703" s="45"/>
      <c r="GVR9703" s="45"/>
      <c r="GVS9703" s="45"/>
      <c r="GVT9703" s="45"/>
      <c r="GVU9703" s="45"/>
      <c r="GVV9703" s="45"/>
      <c r="GVW9703" s="45"/>
      <c r="GVX9703" s="45"/>
      <c r="GVY9703" s="45"/>
      <c r="GVZ9703" s="45"/>
      <c r="GWA9703" s="45"/>
      <c r="GWB9703" s="45"/>
      <c r="GWC9703" s="45"/>
      <c r="GWD9703" s="45"/>
      <c r="GWE9703" s="45"/>
      <c r="GWF9703" s="45"/>
      <c r="GWG9703" s="45"/>
      <c r="GWH9703" s="45"/>
      <c r="GWI9703" s="45"/>
      <c r="GWJ9703" s="45"/>
      <c r="GWK9703" s="45"/>
      <c r="GWL9703" s="45"/>
      <c r="GWM9703" s="45"/>
      <c r="GWN9703" s="45"/>
      <c r="GWO9703" s="45"/>
      <c r="GWP9703" s="45"/>
      <c r="GWQ9703" s="45"/>
      <c r="GWR9703" s="45"/>
      <c r="GWS9703" s="45"/>
      <c r="GWT9703" s="45"/>
      <c r="GWU9703" s="45"/>
      <c r="GWV9703" s="45"/>
      <c r="GWW9703" s="45"/>
      <c r="GWX9703" s="45"/>
      <c r="GWY9703" s="45"/>
      <c r="GWZ9703" s="45"/>
      <c r="GXA9703" s="45"/>
      <c r="GXB9703" s="45"/>
      <c r="GXC9703" s="45"/>
      <c r="GXD9703" s="45"/>
      <c r="GXE9703" s="45"/>
      <c r="GXF9703" s="45"/>
      <c r="GXG9703" s="45"/>
      <c r="GXH9703" s="45"/>
      <c r="GXI9703" s="45"/>
      <c r="GXJ9703" s="45"/>
      <c r="GXK9703" s="45"/>
      <c r="GXL9703" s="45"/>
      <c r="GXM9703" s="45"/>
      <c r="GXN9703" s="45"/>
      <c r="GXO9703" s="45"/>
      <c r="GXP9703" s="45"/>
      <c r="GXQ9703" s="45"/>
      <c r="GXR9703" s="45"/>
      <c r="GXS9703" s="45"/>
      <c r="GXT9703" s="45"/>
      <c r="GXU9703" s="45"/>
      <c r="GXV9703" s="45"/>
      <c r="GXW9703" s="45"/>
      <c r="GXX9703" s="45"/>
      <c r="GXY9703" s="45"/>
      <c r="GXZ9703" s="45"/>
      <c r="GYA9703" s="45"/>
      <c r="GYB9703" s="45"/>
      <c r="GYC9703" s="45"/>
      <c r="GYD9703" s="45"/>
      <c r="GYE9703" s="45"/>
      <c r="GYF9703" s="45"/>
      <c r="GYG9703" s="45"/>
      <c r="GYH9703" s="45"/>
      <c r="GYI9703" s="45"/>
      <c r="GYJ9703" s="45"/>
      <c r="GYK9703" s="45"/>
      <c r="GYL9703" s="45"/>
      <c r="GYM9703" s="45"/>
      <c r="GYN9703" s="45"/>
      <c r="GYO9703" s="45"/>
      <c r="GYP9703" s="45"/>
      <c r="GYQ9703" s="45"/>
      <c r="GYR9703" s="45"/>
      <c r="GYS9703" s="45"/>
      <c r="GYT9703" s="45"/>
      <c r="GYU9703" s="45"/>
      <c r="GYV9703" s="45"/>
      <c r="GYW9703" s="45"/>
      <c r="GYX9703" s="45"/>
      <c r="GYY9703" s="45"/>
      <c r="GYZ9703" s="45"/>
      <c r="GZA9703" s="45"/>
      <c r="GZB9703" s="45"/>
      <c r="GZC9703" s="45"/>
      <c r="GZD9703" s="45"/>
      <c r="GZE9703" s="45"/>
      <c r="GZF9703" s="45"/>
      <c r="GZG9703" s="45"/>
      <c r="GZH9703" s="45"/>
      <c r="GZI9703" s="45"/>
      <c r="GZJ9703" s="45"/>
      <c r="GZK9703" s="45"/>
      <c r="GZL9703" s="45"/>
      <c r="GZM9703" s="45"/>
      <c r="GZN9703" s="45"/>
      <c r="GZO9703" s="45"/>
      <c r="GZP9703" s="45"/>
      <c r="GZQ9703" s="45"/>
      <c r="GZR9703" s="45"/>
      <c r="GZS9703" s="45"/>
      <c r="GZT9703" s="45"/>
      <c r="GZU9703" s="45"/>
      <c r="GZV9703" s="45"/>
      <c r="GZW9703" s="45"/>
      <c r="GZX9703" s="45"/>
      <c r="GZY9703" s="45"/>
      <c r="GZZ9703" s="45"/>
      <c r="HAA9703" s="45"/>
      <c r="HAB9703" s="45"/>
      <c r="HAC9703" s="45"/>
      <c r="HAD9703" s="45"/>
      <c r="HAE9703" s="45"/>
      <c r="HAF9703" s="45"/>
      <c r="HAG9703" s="45"/>
      <c r="HAH9703" s="45"/>
      <c r="HAI9703" s="45"/>
      <c r="HAJ9703" s="45"/>
      <c r="HAK9703" s="45"/>
      <c r="HAL9703" s="45"/>
      <c r="HAM9703" s="45"/>
      <c r="HAN9703" s="45"/>
      <c r="HAO9703" s="45"/>
      <c r="HAP9703" s="45"/>
      <c r="HAQ9703" s="45"/>
      <c r="HAR9703" s="45"/>
      <c r="HAS9703" s="45"/>
      <c r="HAT9703" s="45"/>
      <c r="HAU9703" s="45"/>
      <c r="HAV9703" s="45"/>
      <c r="HAW9703" s="45"/>
      <c r="HAX9703" s="45"/>
      <c r="HAY9703" s="45"/>
      <c r="HAZ9703" s="45"/>
      <c r="HBA9703" s="45"/>
      <c r="HBB9703" s="45"/>
      <c r="HBC9703" s="45"/>
      <c r="HBD9703" s="45"/>
      <c r="HBE9703" s="45"/>
      <c r="HBF9703" s="45"/>
      <c r="HBG9703" s="45"/>
      <c r="HBH9703" s="45"/>
      <c r="HBI9703" s="45"/>
      <c r="HBJ9703" s="45"/>
      <c r="HBK9703" s="45"/>
      <c r="HBL9703" s="45"/>
      <c r="HBM9703" s="45"/>
      <c r="HBN9703" s="45"/>
      <c r="HBO9703" s="45"/>
      <c r="HBP9703" s="45"/>
      <c r="HBQ9703" s="45"/>
      <c r="HBR9703" s="45"/>
      <c r="HBS9703" s="45"/>
      <c r="HBT9703" s="45"/>
      <c r="HBU9703" s="45"/>
      <c r="HBV9703" s="45"/>
      <c r="HBW9703" s="45"/>
      <c r="HBX9703" s="45"/>
      <c r="HBY9703" s="45"/>
      <c r="HBZ9703" s="45"/>
      <c r="HCA9703" s="45"/>
      <c r="HCB9703" s="45"/>
      <c r="HCC9703" s="45"/>
      <c r="HCD9703" s="45"/>
      <c r="HCE9703" s="45"/>
      <c r="HCF9703" s="45"/>
      <c r="HCG9703" s="45"/>
      <c r="HCH9703" s="45"/>
      <c r="HCI9703" s="45"/>
      <c r="HCJ9703" s="45"/>
      <c r="HCK9703" s="45"/>
      <c r="HCL9703" s="45"/>
      <c r="HCM9703" s="45"/>
      <c r="HCN9703" s="45"/>
      <c r="HCO9703" s="45"/>
      <c r="HCP9703" s="45"/>
      <c r="HCQ9703" s="45"/>
      <c r="HCR9703" s="45"/>
      <c r="HCS9703" s="45"/>
      <c r="HCT9703" s="45"/>
      <c r="HCU9703" s="45"/>
      <c r="HCV9703" s="45"/>
      <c r="HCW9703" s="45"/>
      <c r="HCX9703" s="45"/>
      <c r="HCY9703" s="45"/>
      <c r="HCZ9703" s="45"/>
      <c r="HDA9703" s="45"/>
      <c r="HDB9703" s="45"/>
      <c r="HDC9703" s="45"/>
      <c r="HDD9703" s="45"/>
      <c r="HDE9703" s="45"/>
      <c r="HDF9703" s="45"/>
      <c r="HDG9703" s="45"/>
      <c r="HDH9703" s="45"/>
      <c r="HDI9703" s="45"/>
      <c r="HDJ9703" s="45"/>
      <c r="HDK9703" s="45"/>
      <c r="HDL9703" s="45"/>
      <c r="HDM9703" s="45"/>
      <c r="HDN9703" s="45"/>
      <c r="HDO9703" s="45"/>
      <c r="HDP9703" s="45"/>
      <c r="HDQ9703" s="45"/>
      <c r="HDR9703" s="45"/>
      <c r="HDS9703" s="45"/>
      <c r="HDT9703" s="45"/>
      <c r="HDU9703" s="45"/>
      <c r="HDV9703" s="45"/>
      <c r="HDW9703" s="45"/>
      <c r="HDX9703" s="45"/>
      <c r="HDY9703" s="45"/>
      <c r="HDZ9703" s="45"/>
      <c r="HEA9703" s="45"/>
      <c r="HEB9703" s="45"/>
      <c r="HEC9703" s="45"/>
      <c r="HED9703" s="45"/>
      <c r="HEE9703" s="45"/>
      <c r="HEF9703" s="45"/>
      <c r="HEG9703" s="45"/>
      <c r="HEH9703" s="45"/>
      <c r="HEI9703" s="45"/>
      <c r="HEJ9703" s="45"/>
      <c r="HEK9703" s="45"/>
      <c r="HEL9703" s="45"/>
      <c r="HEM9703" s="45"/>
      <c r="HEN9703" s="45"/>
      <c r="HEO9703" s="45"/>
      <c r="HEP9703" s="45"/>
      <c r="HEQ9703" s="45"/>
      <c r="HER9703" s="45"/>
      <c r="HES9703" s="45"/>
      <c r="HET9703" s="45"/>
      <c r="HEU9703" s="45"/>
      <c r="HEV9703" s="45"/>
      <c r="HEW9703" s="45"/>
      <c r="HEX9703" s="45"/>
      <c r="HEY9703" s="45"/>
      <c r="HEZ9703" s="45"/>
      <c r="HFA9703" s="45"/>
      <c r="HFB9703" s="45"/>
      <c r="HFC9703" s="45"/>
      <c r="HFD9703" s="45"/>
      <c r="HFE9703" s="45"/>
      <c r="HFF9703" s="45"/>
      <c r="HFG9703" s="45"/>
      <c r="HFH9703" s="45"/>
      <c r="HFI9703" s="45"/>
      <c r="HFJ9703" s="45"/>
      <c r="HFK9703" s="45"/>
      <c r="HFL9703" s="45"/>
      <c r="HFM9703" s="45"/>
      <c r="HFN9703" s="45"/>
      <c r="HFO9703" s="45"/>
      <c r="HFP9703" s="45"/>
      <c r="HFQ9703" s="45"/>
      <c r="HFR9703" s="45"/>
      <c r="HFS9703" s="45"/>
      <c r="HFT9703" s="45"/>
      <c r="HFU9703" s="45"/>
      <c r="HFV9703" s="45"/>
      <c r="HFW9703" s="45"/>
      <c r="HFX9703" s="45"/>
      <c r="HFY9703" s="45"/>
      <c r="HFZ9703" s="45"/>
      <c r="HGA9703" s="45"/>
      <c r="HGB9703" s="45"/>
      <c r="HGC9703" s="45"/>
      <c r="HGD9703" s="45"/>
      <c r="HGE9703" s="45"/>
      <c r="HGF9703" s="45"/>
      <c r="HGG9703" s="45"/>
      <c r="HGH9703" s="45"/>
      <c r="HGI9703" s="45"/>
      <c r="HGJ9703" s="45"/>
      <c r="HGK9703" s="45"/>
      <c r="HGL9703" s="45"/>
      <c r="HGM9703" s="45"/>
      <c r="HGN9703" s="45"/>
      <c r="HGO9703" s="45"/>
      <c r="HGP9703" s="45"/>
      <c r="HGQ9703" s="45"/>
      <c r="HGR9703" s="45"/>
      <c r="HGS9703" s="45"/>
      <c r="HGT9703" s="45"/>
      <c r="HGU9703" s="45"/>
      <c r="HGV9703" s="45"/>
      <c r="HGW9703" s="45"/>
      <c r="HGX9703" s="45"/>
      <c r="HGY9703" s="45"/>
      <c r="HGZ9703" s="45"/>
      <c r="HHA9703" s="45"/>
      <c r="HHB9703" s="45"/>
      <c r="HHC9703" s="45"/>
      <c r="HHD9703" s="45"/>
      <c r="HHE9703" s="45"/>
      <c r="HHF9703" s="45"/>
      <c r="HHG9703" s="45"/>
      <c r="HHH9703" s="45"/>
      <c r="HHI9703" s="45"/>
      <c r="HHJ9703" s="45"/>
      <c r="HHK9703" s="45"/>
      <c r="HHL9703" s="45"/>
      <c r="HHM9703" s="45"/>
      <c r="HHN9703" s="45"/>
      <c r="HHO9703" s="45"/>
      <c r="HHP9703" s="45"/>
      <c r="HHQ9703" s="45"/>
      <c r="HHR9703" s="45"/>
      <c r="HHS9703" s="45"/>
      <c r="HHT9703" s="45"/>
      <c r="HHU9703" s="45"/>
      <c r="HHV9703" s="45"/>
      <c r="HHW9703" s="45"/>
      <c r="HHX9703" s="45"/>
      <c r="HHY9703" s="45"/>
      <c r="HHZ9703" s="45"/>
      <c r="HIA9703" s="45"/>
      <c r="HIB9703" s="45"/>
      <c r="HIC9703" s="45"/>
      <c r="HID9703" s="45"/>
      <c r="HIE9703" s="45"/>
      <c r="HIF9703" s="45"/>
      <c r="HIG9703" s="45"/>
      <c r="HIH9703" s="45"/>
      <c r="HII9703" s="45"/>
      <c r="HIJ9703" s="45"/>
      <c r="HIK9703" s="45"/>
      <c r="HIL9703" s="45"/>
      <c r="HIM9703" s="45"/>
      <c r="HIN9703" s="45"/>
      <c r="HIO9703" s="45"/>
      <c r="HIP9703" s="45"/>
      <c r="HIQ9703" s="45"/>
      <c r="HIR9703" s="45"/>
      <c r="HIS9703" s="45"/>
      <c r="HIT9703" s="45"/>
      <c r="HIU9703" s="45"/>
      <c r="HIV9703" s="45"/>
      <c r="HIW9703" s="45"/>
      <c r="HIX9703" s="45"/>
      <c r="HIY9703" s="45"/>
      <c r="HIZ9703" s="45"/>
      <c r="HJA9703" s="45"/>
      <c r="HJB9703" s="45"/>
      <c r="HJC9703" s="45"/>
      <c r="HJD9703" s="45"/>
      <c r="HJE9703" s="45"/>
      <c r="HJF9703" s="45"/>
      <c r="HJG9703" s="45"/>
      <c r="HJH9703" s="45"/>
      <c r="HJI9703" s="45"/>
      <c r="HJJ9703" s="45"/>
      <c r="HJK9703" s="45"/>
      <c r="HJL9703" s="45"/>
      <c r="HJM9703" s="45"/>
      <c r="HJN9703" s="45"/>
      <c r="HJO9703" s="45"/>
      <c r="HJP9703" s="45"/>
      <c r="HJQ9703" s="45"/>
      <c r="HJR9703" s="45"/>
      <c r="HJS9703" s="45"/>
      <c r="HJT9703" s="45"/>
      <c r="HJU9703" s="45"/>
      <c r="HJV9703" s="45"/>
      <c r="HJW9703" s="45"/>
      <c r="HJX9703" s="45"/>
      <c r="HJY9703" s="45"/>
      <c r="HJZ9703" s="45"/>
      <c r="HKA9703" s="45"/>
      <c r="HKB9703" s="45"/>
      <c r="HKC9703" s="45"/>
      <c r="HKD9703" s="45"/>
      <c r="HKE9703" s="45"/>
      <c r="HKF9703" s="45"/>
      <c r="HKG9703" s="45"/>
      <c r="HKH9703" s="45"/>
      <c r="HKI9703" s="45"/>
      <c r="HKJ9703" s="45"/>
      <c r="HKK9703" s="45"/>
      <c r="HKL9703" s="45"/>
      <c r="HKM9703" s="45"/>
      <c r="HKN9703" s="45"/>
      <c r="HKO9703" s="45"/>
      <c r="HKP9703" s="45"/>
      <c r="HKQ9703" s="45"/>
      <c r="HKR9703" s="45"/>
      <c r="HKS9703" s="45"/>
      <c r="HKT9703" s="45"/>
      <c r="HKU9703" s="45"/>
      <c r="HKV9703" s="45"/>
      <c r="HKW9703" s="45"/>
      <c r="HKX9703" s="45"/>
      <c r="HKY9703" s="45"/>
      <c r="HKZ9703" s="45"/>
      <c r="HLA9703" s="45"/>
      <c r="HLB9703" s="45"/>
      <c r="HLC9703" s="45"/>
      <c r="HLD9703" s="45"/>
      <c r="HLE9703" s="45"/>
      <c r="HLF9703" s="45"/>
      <c r="HLG9703" s="45"/>
      <c r="HLH9703" s="45"/>
      <c r="HLI9703" s="45"/>
      <c r="HLJ9703" s="45"/>
      <c r="HLK9703" s="45"/>
      <c r="HLL9703" s="45"/>
      <c r="HLM9703" s="45"/>
      <c r="HLN9703" s="45"/>
      <c r="HLO9703" s="45"/>
      <c r="HLP9703" s="45"/>
      <c r="HLQ9703" s="45"/>
      <c r="HLR9703" s="45"/>
      <c r="HLS9703" s="45"/>
      <c r="HLT9703" s="45"/>
      <c r="HLU9703" s="45"/>
      <c r="HLV9703" s="45"/>
      <c r="HLW9703" s="45"/>
      <c r="HLX9703" s="45"/>
      <c r="HLY9703" s="45"/>
      <c r="HLZ9703" s="45"/>
      <c r="HMA9703" s="45"/>
      <c r="HMB9703" s="45"/>
      <c r="HMC9703" s="45"/>
      <c r="HMD9703" s="45"/>
      <c r="HME9703" s="45"/>
      <c r="HMF9703" s="45"/>
      <c r="HMG9703" s="45"/>
      <c r="HMH9703" s="45"/>
      <c r="HMI9703" s="45"/>
      <c r="HMJ9703" s="45"/>
      <c r="HMK9703" s="45"/>
      <c r="HML9703" s="45"/>
      <c r="HMM9703" s="45"/>
      <c r="HMN9703" s="45"/>
      <c r="HMO9703" s="45"/>
      <c r="HMP9703" s="45"/>
      <c r="HMQ9703" s="45"/>
      <c r="HMR9703" s="45"/>
      <c r="HMS9703" s="45"/>
      <c r="HMT9703" s="45"/>
      <c r="HMU9703" s="45"/>
      <c r="HMV9703" s="45"/>
      <c r="HMW9703" s="45"/>
      <c r="HMX9703" s="45"/>
      <c r="HMY9703" s="45"/>
      <c r="HMZ9703" s="45"/>
      <c r="HNA9703" s="45"/>
      <c r="HNB9703" s="45"/>
      <c r="HNC9703" s="45"/>
      <c r="HND9703" s="45"/>
      <c r="HNE9703" s="45"/>
      <c r="HNF9703" s="45"/>
      <c r="HNG9703" s="45"/>
      <c r="HNH9703" s="45"/>
      <c r="HNI9703" s="45"/>
      <c r="HNJ9703" s="45"/>
      <c r="HNK9703" s="45"/>
      <c r="HNL9703" s="45"/>
      <c r="HNM9703" s="45"/>
      <c r="HNN9703" s="45"/>
      <c r="HNO9703" s="45"/>
      <c r="HNP9703" s="45"/>
      <c r="HNQ9703" s="45"/>
      <c r="HNR9703" s="45"/>
      <c r="HNS9703" s="45"/>
      <c r="HNT9703" s="45"/>
      <c r="HNU9703" s="45"/>
      <c r="HNV9703" s="45"/>
      <c r="HNW9703" s="45"/>
      <c r="HNX9703" s="45"/>
      <c r="HNY9703" s="45"/>
      <c r="HNZ9703" s="45"/>
      <c r="HOA9703" s="45"/>
      <c r="HOB9703" s="45"/>
      <c r="HOC9703" s="45"/>
      <c r="HOD9703" s="45"/>
      <c r="HOE9703" s="45"/>
      <c r="HOF9703" s="45"/>
      <c r="HOG9703" s="45"/>
      <c r="HOH9703" s="45"/>
      <c r="HOI9703" s="45"/>
      <c r="HOJ9703" s="45"/>
      <c r="HOK9703" s="45"/>
      <c r="HOL9703" s="45"/>
      <c r="HOM9703" s="45"/>
      <c r="HON9703" s="45"/>
      <c r="HOO9703" s="45"/>
      <c r="HOP9703" s="45"/>
      <c r="HOQ9703" s="45"/>
      <c r="HOR9703" s="45"/>
      <c r="HOS9703" s="45"/>
      <c r="HOT9703" s="45"/>
      <c r="HOU9703" s="45"/>
      <c r="HOV9703" s="45"/>
      <c r="HOW9703" s="45"/>
      <c r="HOX9703" s="45"/>
      <c r="HOY9703" s="45"/>
      <c r="HOZ9703" s="45"/>
      <c r="HPA9703" s="45"/>
      <c r="HPB9703" s="45"/>
      <c r="HPC9703" s="45"/>
      <c r="HPD9703" s="45"/>
      <c r="HPE9703" s="45"/>
      <c r="HPF9703" s="45"/>
      <c r="HPG9703" s="45"/>
      <c r="HPH9703" s="45"/>
      <c r="HPI9703" s="45"/>
      <c r="HPJ9703" s="45"/>
      <c r="HPK9703" s="45"/>
      <c r="HPL9703" s="45"/>
      <c r="HPM9703" s="45"/>
      <c r="HPN9703" s="45"/>
      <c r="HPO9703" s="45"/>
      <c r="HPP9703" s="45"/>
      <c r="HPQ9703" s="45"/>
      <c r="HPR9703" s="45"/>
      <c r="HPS9703" s="45"/>
      <c r="HPT9703" s="45"/>
      <c r="HPU9703" s="45"/>
      <c r="HPV9703" s="45"/>
      <c r="HPW9703" s="45"/>
      <c r="HPX9703" s="45"/>
      <c r="HPY9703" s="45"/>
      <c r="HPZ9703" s="45"/>
      <c r="HQA9703" s="45"/>
      <c r="HQB9703" s="45"/>
      <c r="HQC9703" s="45"/>
      <c r="HQD9703" s="45"/>
      <c r="HQE9703" s="45"/>
      <c r="HQF9703" s="45"/>
      <c r="HQG9703" s="45"/>
      <c r="HQH9703" s="45"/>
      <c r="HQI9703" s="45"/>
      <c r="HQJ9703" s="45"/>
      <c r="HQK9703" s="45"/>
      <c r="HQL9703" s="45"/>
      <c r="HQM9703" s="45"/>
      <c r="HQN9703" s="45"/>
      <c r="HQO9703" s="45"/>
      <c r="HQP9703" s="45"/>
      <c r="HQQ9703" s="45"/>
      <c r="HQR9703" s="45"/>
      <c r="HQS9703" s="45"/>
      <c r="HQT9703" s="45"/>
      <c r="HQU9703" s="45"/>
      <c r="HQV9703" s="45"/>
      <c r="HQW9703" s="45"/>
      <c r="HQX9703" s="45"/>
      <c r="HQY9703" s="45"/>
      <c r="HQZ9703" s="45"/>
      <c r="HRA9703" s="45"/>
      <c r="HRB9703" s="45"/>
      <c r="HRC9703" s="45"/>
      <c r="HRD9703" s="45"/>
      <c r="HRE9703" s="45"/>
      <c r="HRF9703" s="45"/>
      <c r="HRG9703" s="45"/>
      <c r="HRH9703" s="45"/>
      <c r="HRI9703" s="45"/>
      <c r="HRJ9703" s="45"/>
      <c r="HRK9703" s="45"/>
      <c r="HRL9703" s="45"/>
      <c r="HRM9703" s="45"/>
      <c r="HRN9703" s="45"/>
      <c r="HRO9703" s="45"/>
      <c r="HRP9703" s="45"/>
      <c r="HRQ9703" s="45"/>
      <c r="HRR9703" s="45"/>
      <c r="HRS9703" s="45"/>
      <c r="HRT9703" s="45"/>
      <c r="HRU9703" s="45"/>
      <c r="HRV9703" s="45"/>
      <c r="HRW9703" s="45"/>
      <c r="HRX9703" s="45"/>
      <c r="HRY9703" s="45"/>
      <c r="HRZ9703" s="45"/>
      <c r="HSA9703" s="45"/>
      <c r="HSB9703" s="45"/>
      <c r="HSC9703" s="45"/>
      <c r="HSD9703" s="45"/>
      <c r="HSE9703" s="45"/>
      <c r="HSF9703" s="45"/>
      <c r="HSG9703" s="45"/>
      <c r="HSH9703" s="45"/>
      <c r="HSI9703" s="45"/>
      <c r="HSJ9703" s="45"/>
      <c r="HSK9703" s="45"/>
      <c r="HSL9703" s="45"/>
      <c r="HSM9703" s="45"/>
      <c r="HSN9703" s="45"/>
      <c r="HSO9703" s="45"/>
      <c r="HSP9703" s="45"/>
      <c r="HSQ9703" s="45"/>
      <c r="HSR9703" s="45"/>
      <c r="HSS9703" s="45"/>
      <c r="HST9703" s="45"/>
      <c r="HSU9703" s="45"/>
      <c r="HSV9703" s="45"/>
      <c r="HSW9703" s="45"/>
      <c r="HSX9703" s="45"/>
      <c r="HSY9703" s="45"/>
      <c r="HSZ9703" s="45"/>
      <c r="HTA9703" s="45"/>
      <c r="HTB9703" s="45"/>
      <c r="HTC9703" s="45"/>
      <c r="HTD9703" s="45"/>
      <c r="HTE9703" s="45"/>
      <c r="HTF9703" s="45"/>
      <c r="HTG9703" s="45"/>
      <c r="HTH9703" s="45"/>
      <c r="HTI9703" s="45"/>
      <c r="HTJ9703" s="45"/>
      <c r="HTK9703" s="45"/>
      <c r="HTL9703" s="45"/>
      <c r="HTM9703" s="45"/>
      <c r="HTN9703" s="45"/>
      <c r="HTO9703" s="45"/>
      <c r="HTP9703" s="45"/>
      <c r="HTQ9703" s="45"/>
      <c r="HTR9703" s="45"/>
      <c r="HTS9703" s="45"/>
      <c r="HTT9703" s="45"/>
      <c r="HTU9703" s="45"/>
      <c r="HTV9703" s="45"/>
      <c r="HTW9703" s="45"/>
      <c r="HTX9703" s="45"/>
      <c r="HTY9703" s="45"/>
      <c r="HTZ9703" s="45"/>
      <c r="HUA9703" s="45"/>
      <c r="HUB9703" s="45"/>
      <c r="HUC9703" s="45"/>
      <c r="HUD9703" s="45"/>
      <c r="HUE9703" s="45"/>
      <c r="HUF9703" s="45"/>
      <c r="HUG9703" s="45"/>
      <c r="HUH9703" s="45"/>
      <c r="HUI9703" s="45"/>
      <c r="HUJ9703" s="45"/>
      <c r="HUK9703" s="45"/>
      <c r="HUL9703" s="45"/>
      <c r="HUM9703" s="45"/>
      <c r="HUN9703" s="45"/>
      <c r="HUO9703" s="45"/>
      <c r="HUP9703" s="45"/>
      <c r="HUQ9703" s="45"/>
      <c r="HUR9703" s="45"/>
      <c r="HUS9703" s="45"/>
      <c r="HUT9703" s="45"/>
      <c r="HUU9703" s="45"/>
      <c r="HUV9703" s="45"/>
      <c r="HUW9703" s="45"/>
      <c r="HUX9703" s="45"/>
      <c r="HUY9703" s="45"/>
      <c r="HUZ9703" s="45"/>
      <c r="HVA9703" s="45"/>
      <c r="HVB9703" s="45"/>
      <c r="HVC9703" s="45"/>
      <c r="HVD9703" s="45"/>
      <c r="HVE9703" s="45"/>
      <c r="HVF9703" s="45"/>
      <c r="HVG9703" s="45"/>
      <c r="HVH9703" s="45"/>
      <c r="HVI9703" s="45"/>
      <c r="HVJ9703" s="45"/>
      <c r="HVK9703" s="45"/>
      <c r="HVL9703" s="45"/>
      <c r="HVM9703" s="45"/>
      <c r="HVN9703" s="45"/>
      <c r="HVO9703" s="45"/>
      <c r="HVP9703" s="45"/>
      <c r="HVQ9703" s="45"/>
      <c r="HVR9703" s="45"/>
      <c r="HVS9703" s="45"/>
      <c r="HVT9703" s="45"/>
      <c r="HVU9703" s="45"/>
      <c r="HVV9703" s="45"/>
      <c r="HVW9703" s="45"/>
      <c r="HVX9703" s="45"/>
      <c r="HVY9703" s="45"/>
      <c r="HVZ9703" s="45"/>
      <c r="HWA9703" s="45"/>
      <c r="HWB9703" s="45"/>
      <c r="HWC9703" s="45"/>
      <c r="HWD9703" s="45"/>
      <c r="HWE9703" s="45"/>
      <c r="HWF9703" s="45"/>
      <c r="HWG9703" s="45"/>
      <c r="HWH9703" s="45"/>
      <c r="HWI9703" s="45"/>
      <c r="HWJ9703" s="45"/>
      <c r="HWK9703" s="45"/>
      <c r="HWL9703" s="45"/>
      <c r="HWM9703" s="45"/>
      <c r="HWN9703" s="45"/>
      <c r="HWO9703" s="45"/>
      <c r="HWP9703" s="45"/>
      <c r="HWQ9703" s="45"/>
      <c r="HWR9703" s="45"/>
      <c r="HWS9703" s="45"/>
      <c r="HWT9703" s="45"/>
      <c r="HWU9703" s="45"/>
      <c r="HWV9703" s="45"/>
      <c r="HWW9703" s="45"/>
      <c r="HWX9703" s="45"/>
      <c r="HWY9703" s="45"/>
      <c r="HWZ9703" s="45"/>
      <c r="HXA9703" s="45"/>
      <c r="HXB9703" s="45"/>
      <c r="HXC9703" s="45"/>
      <c r="HXD9703" s="45"/>
      <c r="HXE9703" s="45"/>
      <c r="HXF9703" s="45"/>
      <c r="HXG9703" s="45"/>
      <c r="HXH9703" s="45"/>
      <c r="HXI9703" s="45"/>
      <c r="HXJ9703" s="45"/>
      <c r="HXK9703" s="45"/>
      <c r="HXL9703" s="45"/>
      <c r="HXM9703" s="45"/>
      <c r="HXN9703" s="45"/>
      <c r="HXO9703" s="45"/>
      <c r="HXP9703" s="45"/>
      <c r="HXQ9703" s="45"/>
      <c r="HXR9703" s="45"/>
      <c r="HXS9703" s="45"/>
      <c r="HXT9703" s="45"/>
      <c r="HXU9703" s="45"/>
      <c r="HXV9703" s="45"/>
      <c r="HXW9703" s="45"/>
      <c r="HXX9703" s="45"/>
      <c r="HXY9703" s="45"/>
      <c r="HXZ9703" s="45"/>
      <c r="HYA9703" s="45"/>
      <c r="HYB9703" s="45"/>
      <c r="HYC9703" s="45"/>
      <c r="HYD9703" s="45"/>
      <c r="HYE9703" s="45"/>
      <c r="HYF9703" s="45"/>
      <c r="HYG9703" s="45"/>
      <c r="HYH9703" s="45"/>
      <c r="HYI9703" s="45"/>
      <c r="HYJ9703" s="45"/>
      <c r="HYK9703" s="45"/>
      <c r="HYL9703" s="45"/>
      <c r="HYM9703" s="45"/>
      <c r="HYN9703" s="45"/>
      <c r="HYO9703" s="45"/>
      <c r="HYP9703" s="45"/>
      <c r="HYQ9703" s="45"/>
      <c r="HYR9703" s="45"/>
      <c r="HYS9703" s="45"/>
      <c r="HYT9703" s="45"/>
      <c r="HYU9703" s="45"/>
      <c r="HYV9703" s="45"/>
      <c r="HYW9703" s="45"/>
      <c r="HYX9703" s="45"/>
      <c r="HYY9703" s="45"/>
      <c r="HYZ9703" s="45"/>
      <c r="HZA9703" s="45"/>
      <c r="HZB9703" s="45"/>
      <c r="HZC9703" s="45"/>
      <c r="HZD9703" s="45"/>
      <c r="HZE9703" s="45"/>
      <c r="HZF9703" s="45"/>
      <c r="HZG9703" s="45"/>
      <c r="HZH9703" s="45"/>
      <c r="HZI9703" s="45"/>
      <c r="HZJ9703" s="45"/>
      <c r="HZK9703" s="45"/>
      <c r="HZL9703" s="45"/>
      <c r="HZM9703" s="45"/>
      <c r="HZN9703" s="45"/>
      <c r="HZO9703" s="45"/>
      <c r="HZP9703" s="45"/>
      <c r="HZQ9703" s="45"/>
      <c r="HZR9703" s="45"/>
      <c r="HZS9703" s="45"/>
      <c r="HZT9703" s="45"/>
      <c r="HZU9703" s="45"/>
      <c r="HZV9703" s="45"/>
      <c r="HZW9703" s="45"/>
      <c r="HZX9703" s="45"/>
      <c r="HZY9703" s="45"/>
      <c r="HZZ9703" s="45"/>
      <c r="IAA9703" s="45"/>
      <c r="IAB9703" s="45"/>
      <c r="IAC9703" s="45"/>
      <c r="IAD9703" s="45"/>
      <c r="IAE9703" s="45"/>
      <c r="IAF9703" s="45"/>
      <c r="IAG9703" s="45"/>
      <c r="IAH9703" s="45"/>
      <c r="IAI9703" s="45"/>
      <c r="IAJ9703" s="45"/>
      <c r="IAK9703" s="45"/>
      <c r="IAL9703" s="45"/>
      <c r="IAM9703" s="45"/>
      <c r="IAN9703" s="45"/>
      <c r="IAO9703" s="45"/>
      <c r="IAP9703" s="45"/>
      <c r="IAQ9703" s="45"/>
      <c r="IAR9703" s="45"/>
      <c r="IAS9703" s="45"/>
      <c r="IAT9703" s="45"/>
      <c r="IAU9703" s="45"/>
      <c r="IAV9703" s="45"/>
      <c r="IAW9703" s="45"/>
      <c r="IAX9703" s="45"/>
      <c r="IAY9703" s="45"/>
      <c r="IAZ9703" s="45"/>
      <c r="IBA9703" s="45"/>
      <c r="IBB9703" s="45"/>
      <c r="IBC9703" s="45"/>
      <c r="IBD9703" s="45"/>
      <c r="IBE9703" s="45"/>
      <c r="IBF9703" s="45"/>
      <c r="IBG9703" s="45"/>
      <c r="IBH9703" s="45"/>
      <c r="IBI9703" s="45"/>
      <c r="IBJ9703" s="45"/>
      <c r="IBK9703" s="45"/>
      <c r="IBL9703" s="45"/>
      <c r="IBM9703" s="45"/>
      <c r="IBN9703" s="45"/>
      <c r="IBO9703" s="45"/>
      <c r="IBP9703" s="45"/>
      <c r="IBQ9703" s="45"/>
      <c r="IBR9703" s="45"/>
      <c r="IBS9703" s="45"/>
      <c r="IBT9703" s="45"/>
      <c r="IBU9703" s="45"/>
      <c r="IBV9703" s="45"/>
      <c r="IBW9703" s="45"/>
      <c r="IBX9703" s="45"/>
      <c r="IBY9703" s="45"/>
      <c r="IBZ9703" s="45"/>
      <c r="ICA9703" s="45"/>
      <c r="ICB9703" s="45"/>
      <c r="ICC9703" s="45"/>
      <c r="ICD9703" s="45"/>
      <c r="ICE9703" s="45"/>
      <c r="ICF9703" s="45"/>
      <c r="ICG9703" s="45"/>
      <c r="ICH9703" s="45"/>
      <c r="ICI9703" s="45"/>
      <c r="ICJ9703" s="45"/>
      <c r="ICK9703" s="45"/>
      <c r="ICL9703" s="45"/>
      <c r="ICM9703" s="45"/>
      <c r="ICN9703" s="45"/>
      <c r="ICO9703" s="45"/>
      <c r="ICP9703" s="45"/>
      <c r="ICQ9703" s="45"/>
      <c r="ICR9703" s="45"/>
      <c r="ICS9703" s="45"/>
      <c r="ICT9703" s="45"/>
      <c r="ICU9703" s="45"/>
      <c r="ICV9703" s="45"/>
      <c r="ICW9703" s="45"/>
      <c r="ICX9703" s="45"/>
      <c r="ICY9703" s="45"/>
      <c r="ICZ9703" s="45"/>
      <c r="IDA9703" s="45"/>
      <c r="IDB9703" s="45"/>
      <c r="IDC9703" s="45"/>
      <c r="IDD9703" s="45"/>
      <c r="IDE9703" s="45"/>
      <c r="IDF9703" s="45"/>
      <c r="IDG9703" s="45"/>
      <c r="IDH9703" s="45"/>
      <c r="IDI9703" s="45"/>
      <c r="IDJ9703" s="45"/>
      <c r="IDK9703" s="45"/>
      <c r="IDL9703" s="45"/>
      <c r="IDM9703" s="45"/>
      <c r="IDN9703" s="45"/>
      <c r="IDO9703" s="45"/>
      <c r="IDP9703" s="45"/>
      <c r="IDQ9703" s="45"/>
      <c r="IDR9703" s="45"/>
      <c r="IDS9703" s="45"/>
      <c r="IDT9703" s="45"/>
      <c r="IDU9703" s="45"/>
      <c r="IDV9703" s="45"/>
      <c r="IDW9703" s="45"/>
      <c r="IDX9703" s="45"/>
      <c r="IDY9703" s="45"/>
      <c r="IDZ9703" s="45"/>
      <c r="IEA9703" s="45"/>
      <c r="IEB9703" s="45"/>
      <c r="IEC9703" s="45"/>
      <c r="IED9703" s="45"/>
      <c r="IEE9703" s="45"/>
      <c r="IEF9703" s="45"/>
      <c r="IEG9703" s="45"/>
      <c r="IEH9703" s="45"/>
      <c r="IEI9703" s="45"/>
      <c r="IEJ9703" s="45"/>
      <c r="IEK9703" s="45"/>
      <c r="IEL9703" s="45"/>
      <c r="IEM9703" s="45"/>
      <c r="IEN9703" s="45"/>
      <c r="IEO9703" s="45"/>
      <c r="IEP9703" s="45"/>
      <c r="IEQ9703" s="45"/>
      <c r="IER9703" s="45"/>
      <c r="IES9703" s="45"/>
      <c r="IET9703" s="45"/>
      <c r="IEU9703" s="45"/>
      <c r="IEV9703" s="45"/>
      <c r="IEW9703" s="45"/>
      <c r="IEX9703" s="45"/>
      <c r="IEY9703" s="45"/>
      <c r="IEZ9703" s="45"/>
      <c r="IFA9703" s="45"/>
      <c r="IFB9703" s="45"/>
      <c r="IFC9703" s="45"/>
      <c r="IFD9703" s="45"/>
      <c r="IFE9703" s="45"/>
      <c r="IFF9703" s="45"/>
      <c r="IFG9703" s="45"/>
      <c r="IFH9703" s="45"/>
      <c r="IFI9703" s="45"/>
      <c r="IFJ9703" s="45"/>
      <c r="IFK9703" s="45"/>
      <c r="IFL9703" s="45"/>
      <c r="IFM9703" s="45"/>
      <c r="IFN9703" s="45"/>
      <c r="IFO9703" s="45"/>
      <c r="IFP9703" s="45"/>
      <c r="IFQ9703" s="45"/>
      <c r="IFR9703" s="45"/>
      <c r="IFS9703" s="45"/>
      <c r="IFT9703" s="45"/>
      <c r="IFU9703" s="45"/>
      <c r="IFV9703" s="45"/>
      <c r="IFW9703" s="45"/>
      <c r="IFX9703" s="45"/>
      <c r="IFY9703" s="45"/>
      <c r="IFZ9703" s="45"/>
      <c r="IGA9703" s="45"/>
      <c r="IGB9703" s="45"/>
      <c r="IGC9703" s="45"/>
      <c r="IGD9703" s="45"/>
      <c r="IGE9703" s="45"/>
      <c r="IGF9703" s="45"/>
      <c r="IGG9703" s="45"/>
      <c r="IGH9703" s="45"/>
      <c r="IGI9703" s="45"/>
      <c r="IGJ9703" s="45"/>
      <c r="IGK9703" s="45"/>
      <c r="IGL9703" s="45"/>
      <c r="IGM9703" s="45"/>
      <c r="IGN9703" s="45"/>
      <c r="IGO9703" s="45"/>
      <c r="IGP9703" s="45"/>
      <c r="IGQ9703" s="45"/>
      <c r="IGR9703" s="45"/>
      <c r="IGS9703" s="45"/>
      <c r="IGT9703" s="45"/>
      <c r="IGU9703" s="45"/>
      <c r="IGV9703" s="45"/>
      <c r="IGW9703" s="45"/>
      <c r="IGX9703" s="45"/>
      <c r="IGY9703" s="45"/>
      <c r="IGZ9703" s="45"/>
      <c r="IHA9703" s="45"/>
      <c r="IHB9703" s="45"/>
      <c r="IHC9703" s="45"/>
      <c r="IHD9703" s="45"/>
      <c r="IHE9703" s="45"/>
      <c r="IHF9703" s="45"/>
      <c r="IHG9703" s="45"/>
      <c r="IHH9703" s="45"/>
      <c r="IHI9703" s="45"/>
      <c r="IHJ9703" s="45"/>
      <c r="IHK9703" s="45"/>
      <c r="IHL9703" s="45"/>
      <c r="IHM9703" s="45"/>
      <c r="IHN9703" s="45"/>
      <c r="IHO9703" s="45"/>
      <c r="IHP9703" s="45"/>
      <c r="IHQ9703" s="45"/>
      <c r="IHR9703" s="45"/>
      <c r="IHS9703" s="45"/>
      <c r="IHT9703" s="45"/>
      <c r="IHU9703" s="45"/>
      <c r="IHV9703" s="45"/>
      <c r="IHW9703" s="45"/>
      <c r="IHX9703" s="45"/>
      <c r="IHY9703" s="45"/>
      <c r="IHZ9703" s="45"/>
      <c r="IIA9703" s="45"/>
      <c r="IIB9703" s="45"/>
      <c r="IIC9703" s="45"/>
      <c r="IID9703" s="45"/>
      <c r="IIE9703" s="45"/>
      <c r="IIF9703" s="45"/>
      <c r="IIG9703" s="45"/>
      <c r="IIH9703" s="45"/>
      <c r="III9703" s="45"/>
      <c r="IIJ9703" s="45"/>
      <c r="IIK9703" s="45"/>
      <c r="IIL9703" s="45"/>
      <c r="IIM9703" s="45"/>
      <c r="IIN9703" s="45"/>
      <c r="IIO9703" s="45"/>
      <c r="IIP9703" s="45"/>
      <c r="IIQ9703" s="45"/>
      <c r="IIR9703" s="45"/>
      <c r="IIS9703" s="45"/>
      <c r="IIT9703" s="45"/>
      <c r="IIU9703" s="45"/>
      <c r="IIV9703" s="45"/>
      <c r="IIW9703" s="45"/>
      <c r="IIX9703" s="45"/>
      <c r="IIY9703" s="45"/>
      <c r="IIZ9703" s="45"/>
      <c r="IJA9703" s="45"/>
      <c r="IJB9703" s="45"/>
      <c r="IJC9703" s="45"/>
      <c r="IJD9703" s="45"/>
      <c r="IJE9703" s="45"/>
      <c r="IJF9703" s="45"/>
      <c r="IJG9703" s="45"/>
      <c r="IJH9703" s="45"/>
      <c r="IJI9703" s="45"/>
      <c r="IJJ9703" s="45"/>
      <c r="IJK9703" s="45"/>
      <c r="IJL9703" s="45"/>
      <c r="IJM9703" s="45"/>
      <c r="IJN9703" s="45"/>
      <c r="IJO9703" s="45"/>
      <c r="IJP9703" s="45"/>
      <c r="IJQ9703" s="45"/>
      <c r="IJR9703" s="45"/>
      <c r="IJS9703" s="45"/>
      <c r="IJT9703" s="45"/>
      <c r="IJU9703" s="45"/>
      <c r="IJV9703" s="45"/>
      <c r="IJW9703" s="45"/>
      <c r="IJX9703" s="45"/>
      <c r="IJY9703" s="45"/>
      <c r="IJZ9703" s="45"/>
      <c r="IKA9703" s="45"/>
      <c r="IKB9703" s="45"/>
      <c r="IKC9703" s="45"/>
      <c r="IKD9703" s="45"/>
      <c r="IKE9703" s="45"/>
      <c r="IKF9703" s="45"/>
      <c r="IKG9703" s="45"/>
      <c r="IKH9703" s="45"/>
      <c r="IKI9703" s="45"/>
      <c r="IKJ9703" s="45"/>
      <c r="IKK9703" s="45"/>
      <c r="IKL9703" s="45"/>
      <c r="IKM9703" s="45"/>
      <c r="IKN9703" s="45"/>
      <c r="IKO9703" s="45"/>
      <c r="IKP9703" s="45"/>
      <c r="IKQ9703" s="45"/>
      <c r="IKR9703" s="45"/>
      <c r="IKS9703" s="45"/>
      <c r="IKT9703" s="45"/>
      <c r="IKU9703" s="45"/>
      <c r="IKV9703" s="45"/>
      <c r="IKW9703" s="45"/>
      <c r="IKX9703" s="45"/>
      <c r="IKY9703" s="45"/>
      <c r="IKZ9703" s="45"/>
      <c r="ILA9703" s="45"/>
      <c r="ILB9703" s="45"/>
      <c r="ILC9703" s="45"/>
      <c r="ILD9703" s="45"/>
      <c r="ILE9703" s="45"/>
      <c r="ILF9703" s="45"/>
      <c r="ILG9703" s="45"/>
      <c r="ILH9703" s="45"/>
      <c r="ILI9703" s="45"/>
      <c r="ILJ9703" s="45"/>
      <c r="ILK9703" s="45"/>
      <c r="ILL9703" s="45"/>
      <c r="ILM9703" s="45"/>
      <c r="ILN9703" s="45"/>
      <c r="ILO9703" s="45"/>
      <c r="ILP9703" s="45"/>
      <c r="ILQ9703" s="45"/>
      <c r="ILR9703" s="45"/>
      <c r="ILS9703" s="45"/>
      <c r="ILT9703" s="45"/>
      <c r="ILU9703" s="45"/>
      <c r="ILV9703" s="45"/>
      <c r="ILW9703" s="45"/>
      <c r="ILX9703" s="45"/>
      <c r="ILY9703" s="45"/>
      <c r="ILZ9703" s="45"/>
      <c r="IMA9703" s="45"/>
      <c r="IMB9703" s="45"/>
      <c r="IMC9703" s="45"/>
      <c r="IMD9703" s="45"/>
      <c r="IME9703" s="45"/>
      <c r="IMF9703" s="45"/>
      <c r="IMG9703" s="45"/>
      <c r="IMH9703" s="45"/>
      <c r="IMI9703" s="45"/>
      <c r="IMJ9703" s="45"/>
      <c r="IMK9703" s="45"/>
      <c r="IML9703" s="45"/>
      <c r="IMM9703" s="45"/>
      <c r="IMN9703" s="45"/>
      <c r="IMO9703" s="45"/>
      <c r="IMP9703" s="45"/>
      <c r="IMQ9703" s="45"/>
      <c r="IMR9703" s="45"/>
      <c r="IMS9703" s="45"/>
      <c r="IMT9703" s="45"/>
      <c r="IMU9703" s="45"/>
      <c r="IMV9703" s="45"/>
      <c r="IMW9703" s="45"/>
      <c r="IMX9703" s="45"/>
      <c r="IMY9703" s="45"/>
      <c r="IMZ9703" s="45"/>
      <c r="INA9703" s="45"/>
      <c r="INB9703" s="45"/>
      <c r="INC9703" s="45"/>
      <c r="IND9703" s="45"/>
      <c r="INE9703" s="45"/>
      <c r="INF9703" s="45"/>
      <c r="ING9703" s="45"/>
      <c r="INH9703" s="45"/>
      <c r="INI9703" s="45"/>
      <c r="INJ9703" s="45"/>
      <c r="INK9703" s="45"/>
      <c r="INL9703" s="45"/>
      <c r="INM9703" s="45"/>
      <c r="INN9703" s="45"/>
      <c r="INO9703" s="45"/>
      <c r="INP9703" s="45"/>
      <c r="INQ9703" s="45"/>
      <c r="INR9703" s="45"/>
      <c r="INS9703" s="45"/>
      <c r="INT9703" s="45"/>
      <c r="INU9703" s="45"/>
      <c r="INV9703" s="45"/>
      <c r="INW9703" s="45"/>
      <c r="INX9703" s="45"/>
      <c r="INY9703" s="45"/>
      <c r="INZ9703" s="45"/>
      <c r="IOA9703" s="45"/>
      <c r="IOB9703" s="45"/>
      <c r="IOC9703" s="45"/>
      <c r="IOD9703" s="45"/>
      <c r="IOE9703" s="45"/>
      <c r="IOF9703" s="45"/>
      <c r="IOG9703" s="45"/>
      <c r="IOH9703" s="45"/>
      <c r="IOI9703" s="45"/>
      <c r="IOJ9703" s="45"/>
      <c r="IOK9703" s="45"/>
      <c r="IOL9703" s="45"/>
      <c r="IOM9703" s="45"/>
      <c r="ION9703" s="45"/>
      <c r="IOO9703" s="45"/>
      <c r="IOP9703" s="45"/>
      <c r="IOQ9703" s="45"/>
      <c r="IOR9703" s="45"/>
      <c r="IOS9703" s="45"/>
      <c r="IOT9703" s="45"/>
      <c r="IOU9703" s="45"/>
      <c r="IOV9703" s="45"/>
      <c r="IOW9703" s="45"/>
      <c r="IOX9703" s="45"/>
      <c r="IOY9703" s="45"/>
      <c r="IOZ9703" s="45"/>
      <c r="IPA9703" s="45"/>
      <c r="IPB9703" s="45"/>
      <c r="IPC9703" s="45"/>
      <c r="IPD9703" s="45"/>
      <c r="IPE9703" s="45"/>
      <c r="IPF9703" s="45"/>
      <c r="IPG9703" s="45"/>
      <c r="IPH9703" s="45"/>
      <c r="IPI9703" s="45"/>
      <c r="IPJ9703" s="45"/>
      <c r="IPK9703" s="45"/>
      <c r="IPL9703" s="45"/>
      <c r="IPM9703" s="45"/>
      <c r="IPN9703" s="45"/>
      <c r="IPO9703" s="45"/>
      <c r="IPP9703" s="45"/>
      <c r="IPQ9703" s="45"/>
      <c r="IPR9703" s="45"/>
      <c r="IPS9703" s="45"/>
      <c r="IPT9703" s="45"/>
      <c r="IPU9703" s="45"/>
      <c r="IPV9703" s="45"/>
      <c r="IPW9703" s="45"/>
      <c r="IPX9703" s="45"/>
      <c r="IPY9703" s="45"/>
      <c r="IPZ9703" s="45"/>
      <c r="IQA9703" s="45"/>
      <c r="IQB9703" s="45"/>
      <c r="IQC9703" s="45"/>
      <c r="IQD9703" s="45"/>
      <c r="IQE9703" s="45"/>
      <c r="IQF9703" s="45"/>
      <c r="IQG9703" s="45"/>
      <c r="IQH9703" s="45"/>
      <c r="IQI9703" s="45"/>
      <c r="IQJ9703" s="45"/>
      <c r="IQK9703" s="45"/>
      <c r="IQL9703" s="45"/>
      <c r="IQM9703" s="45"/>
      <c r="IQN9703" s="45"/>
      <c r="IQO9703" s="45"/>
      <c r="IQP9703" s="45"/>
      <c r="IQQ9703" s="45"/>
      <c r="IQR9703" s="45"/>
      <c r="IQS9703" s="45"/>
      <c r="IQT9703" s="45"/>
      <c r="IQU9703" s="45"/>
      <c r="IQV9703" s="45"/>
      <c r="IQW9703" s="45"/>
      <c r="IQX9703" s="45"/>
      <c r="IQY9703" s="45"/>
      <c r="IQZ9703" s="45"/>
      <c r="IRA9703" s="45"/>
      <c r="IRB9703" s="45"/>
      <c r="IRC9703" s="45"/>
      <c r="IRD9703" s="45"/>
      <c r="IRE9703" s="45"/>
      <c r="IRF9703" s="45"/>
      <c r="IRG9703" s="45"/>
      <c r="IRH9703" s="45"/>
      <c r="IRI9703" s="45"/>
      <c r="IRJ9703" s="45"/>
      <c r="IRK9703" s="45"/>
      <c r="IRL9703" s="45"/>
      <c r="IRM9703" s="45"/>
      <c r="IRN9703" s="45"/>
      <c r="IRO9703" s="45"/>
      <c r="IRP9703" s="45"/>
      <c r="IRQ9703" s="45"/>
      <c r="IRR9703" s="45"/>
      <c r="IRS9703" s="45"/>
      <c r="IRT9703" s="45"/>
      <c r="IRU9703" s="45"/>
      <c r="IRV9703" s="45"/>
      <c r="IRW9703" s="45"/>
      <c r="IRX9703" s="45"/>
      <c r="IRY9703" s="45"/>
      <c r="IRZ9703" s="45"/>
      <c r="ISA9703" s="45"/>
      <c r="ISB9703" s="45"/>
      <c r="ISC9703" s="45"/>
      <c r="ISD9703" s="45"/>
      <c r="ISE9703" s="45"/>
      <c r="ISF9703" s="45"/>
      <c r="ISG9703" s="45"/>
      <c r="ISH9703" s="45"/>
      <c r="ISI9703" s="45"/>
      <c r="ISJ9703" s="45"/>
      <c r="ISK9703" s="45"/>
      <c r="ISL9703" s="45"/>
      <c r="ISM9703" s="45"/>
      <c r="ISN9703" s="45"/>
      <c r="ISO9703" s="45"/>
      <c r="ISP9703" s="45"/>
      <c r="ISQ9703" s="45"/>
      <c r="ISR9703" s="45"/>
      <c r="ISS9703" s="45"/>
      <c r="IST9703" s="45"/>
      <c r="ISU9703" s="45"/>
      <c r="ISV9703" s="45"/>
      <c r="ISW9703" s="45"/>
      <c r="ISX9703" s="45"/>
      <c r="ISY9703" s="45"/>
      <c r="ISZ9703" s="45"/>
      <c r="ITA9703" s="45"/>
      <c r="ITB9703" s="45"/>
      <c r="ITC9703" s="45"/>
      <c r="ITD9703" s="45"/>
      <c r="ITE9703" s="45"/>
      <c r="ITF9703" s="45"/>
      <c r="ITG9703" s="45"/>
      <c r="ITH9703" s="45"/>
      <c r="ITI9703" s="45"/>
      <c r="ITJ9703" s="45"/>
      <c r="ITK9703" s="45"/>
      <c r="ITL9703" s="45"/>
      <c r="ITM9703" s="45"/>
      <c r="ITN9703" s="45"/>
      <c r="ITO9703" s="45"/>
      <c r="ITP9703" s="45"/>
      <c r="ITQ9703" s="45"/>
      <c r="ITR9703" s="45"/>
      <c r="ITS9703" s="45"/>
      <c r="ITT9703" s="45"/>
      <c r="ITU9703" s="45"/>
      <c r="ITV9703" s="45"/>
      <c r="ITW9703" s="45"/>
      <c r="ITX9703" s="45"/>
      <c r="ITY9703" s="45"/>
      <c r="ITZ9703" s="45"/>
      <c r="IUA9703" s="45"/>
      <c r="IUB9703" s="45"/>
      <c r="IUC9703" s="45"/>
      <c r="IUD9703" s="45"/>
      <c r="IUE9703" s="45"/>
      <c r="IUF9703" s="45"/>
      <c r="IUG9703" s="45"/>
      <c r="IUH9703" s="45"/>
      <c r="IUI9703" s="45"/>
      <c r="IUJ9703" s="45"/>
      <c r="IUK9703" s="45"/>
      <c r="IUL9703" s="45"/>
      <c r="IUM9703" s="45"/>
      <c r="IUN9703" s="45"/>
      <c r="IUO9703" s="45"/>
      <c r="IUP9703" s="45"/>
      <c r="IUQ9703" s="45"/>
      <c r="IUR9703" s="45"/>
      <c r="IUS9703" s="45"/>
      <c r="IUT9703" s="45"/>
      <c r="IUU9703" s="45"/>
      <c r="IUV9703" s="45"/>
      <c r="IUW9703" s="45"/>
      <c r="IUX9703" s="45"/>
      <c r="IUY9703" s="45"/>
      <c r="IUZ9703" s="45"/>
      <c r="IVA9703" s="45"/>
      <c r="IVB9703" s="45"/>
      <c r="IVC9703" s="45"/>
      <c r="IVD9703" s="45"/>
      <c r="IVE9703" s="45"/>
      <c r="IVF9703" s="45"/>
      <c r="IVG9703" s="45"/>
      <c r="IVH9703" s="45"/>
      <c r="IVI9703" s="45"/>
      <c r="IVJ9703" s="45"/>
      <c r="IVK9703" s="45"/>
      <c r="IVL9703" s="45"/>
      <c r="IVM9703" s="45"/>
      <c r="IVN9703" s="45"/>
      <c r="IVO9703" s="45"/>
      <c r="IVP9703" s="45"/>
      <c r="IVQ9703" s="45"/>
      <c r="IVR9703" s="45"/>
      <c r="IVS9703" s="45"/>
      <c r="IVT9703" s="45"/>
      <c r="IVU9703" s="45"/>
      <c r="IVV9703" s="45"/>
      <c r="IVW9703" s="45"/>
      <c r="IVX9703" s="45"/>
      <c r="IVY9703" s="45"/>
      <c r="IVZ9703" s="45"/>
      <c r="IWA9703" s="45"/>
      <c r="IWB9703" s="45"/>
      <c r="IWC9703" s="45"/>
      <c r="IWD9703" s="45"/>
      <c r="IWE9703" s="45"/>
      <c r="IWF9703" s="45"/>
      <c r="IWG9703" s="45"/>
      <c r="IWH9703" s="45"/>
      <c r="IWI9703" s="45"/>
      <c r="IWJ9703" s="45"/>
      <c r="IWK9703" s="45"/>
      <c r="IWL9703" s="45"/>
      <c r="IWM9703" s="45"/>
      <c r="IWN9703" s="45"/>
      <c r="IWO9703" s="45"/>
      <c r="IWP9703" s="45"/>
      <c r="IWQ9703" s="45"/>
      <c r="IWR9703" s="45"/>
      <c r="IWS9703" s="45"/>
      <c r="IWT9703" s="45"/>
      <c r="IWU9703" s="45"/>
      <c r="IWV9703" s="45"/>
      <c r="IWW9703" s="45"/>
      <c r="IWX9703" s="45"/>
      <c r="IWY9703" s="45"/>
      <c r="IWZ9703" s="45"/>
      <c r="IXA9703" s="45"/>
      <c r="IXB9703" s="45"/>
      <c r="IXC9703" s="45"/>
      <c r="IXD9703" s="45"/>
      <c r="IXE9703" s="45"/>
      <c r="IXF9703" s="45"/>
      <c r="IXG9703" s="45"/>
      <c r="IXH9703" s="45"/>
      <c r="IXI9703" s="45"/>
      <c r="IXJ9703" s="45"/>
      <c r="IXK9703" s="45"/>
      <c r="IXL9703" s="45"/>
      <c r="IXM9703" s="45"/>
      <c r="IXN9703" s="45"/>
      <c r="IXO9703" s="45"/>
      <c r="IXP9703" s="45"/>
      <c r="IXQ9703" s="45"/>
      <c r="IXR9703" s="45"/>
      <c r="IXS9703" s="45"/>
      <c r="IXT9703" s="45"/>
      <c r="IXU9703" s="45"/>
      <c r="IXV9703" s="45"/>
      <c r="IXW9703" s="45"/>
      <c r="IXX9703" s="45"/>
      <c r="IXY9703" s="45"/>
      <c r="IXZ9703" s="45"/>
      <c r="IYA9703" s="45"/>
      <c r="IYB9703" s="45"/>
      <c r="IYC9703" s="45"/>
      <c r="IYD9703" s="45"/>
      <c r="IYE9703" s="45"/>
      <c r="IYF9703" s="45"/>
      <c r="IYG9703" s="45"/>
      <c r="IYH9703" s="45"/>
      <c r="IYI9703" s="45"/>
      <c r="IYJ9703" s="45"/>
      <c r="IYK9703" s="45"/>
      <c r="IYL9703" s="45"/>
      <c r="IYM9703" s="45"/>
      <c r="IYN9703" s="45"/>
      <c r="IYO9703" s="45"/>
      <c r="IYP9703" s="45"/>
      <c r="IYQ9703" s="45"/>
      <c r="IYR9703" s="45"/>
      <c r="IYS9703" s="45"/>
      <c r="IYT9703" s="45"/>
      <c r="IYU9703" s="45"/>
      <c r="IYV9703" s="45"/>
      <c r="IYW9703" s="45"/>
      <c r="IYX9703" s="45"/>
      <c r="IYY9703" s="45"/>
      <c r="IYZ9703" s="45"/>
      <c r="IZA9703" s="45"/>
      <c r="IZB9703" s="45"/>
      <c r="IZC9703" s="45"/>
      <c r="IZD9703" s="45"/>
      <c r="IZE9703" s="45"/>
      <c r="IZF9703" s="45"/>
      <c r="IZG9703" s="45"/>
      <c r="IZH9703" s="45"/>
      <c r="IZI9703" s="45"/>
      <c r="IZJ9703" s="45"/>
      <c r="IZK9703" s="45"/>
      <c r="IZL9703" s="45"/>
      <c r="IZM9703" s="45"/>
      <c r="IZN9703" s="45"/>
      <c r="IZO9703" s="45"/>
      <c r="IZP9703" s="45"/>
      <c r="IZQ9703" s="45"/>
      <c r="IZR9703" s="45"/>
      <c r="IZS9703" s="45"/>
      <c r="IZT9703" s="45"/>
      <c r="IZU9703" s="45"/>
      <c r="IZV9703" s="45"/>
      <c r="IZW9703" s="45"/>
      <c r="IZX9703" s="45"/>
      <c r="IZY9703" s="45"/>
      <c r="IZZ9703" s="45"/>
      <c r="JAA9703" s="45"/>
      <c r="JAB9703" s="45"/>
      <c r="JAC9703" s="45"/>
      <c r="JAD9703" s="45"/>
      <c r="JAE9703" s="45"/>
      <c r="JAF9703" s="45"/>
      <c r="JAG9703" s="45"/>
      <c r="JAH9703" s="45"/>
      <c r="JAI9703" s="45"/>
      <c r="JAJ9703" s="45"/>
      <c r="JAK9703" s="45"/>
      <c r="JAL9703" s="45"/>
      <c r="JAM9703" s="45"/>
      <c r="JAN9703" s="45"/>
      <c r="JAO9703" s="45"/>
      <c r="JAP9703" s="45"/>
      <c r="JAQ9703" s="45"/>
      <c r="JAR9703" s="45"/>
      <c r="JAS9703" s="45"/>
      <c r="JAT9703" s="45"/>
      <c r="JAU9703" s="45"/>
      <c r="JAV9703" s="45"/>
      <c r="JAW9703" s="45"/>
      <c r="JAX9703" s="45"/>
      <c r="JAY9703" s="45"/>
      <c r="JAZ9703" s="45"/>
      <c r="JBA9703" s="45"/>
      <c r="JBB9703" s="45"/>
      <c r="JBC9703" s="45"/>
      <c r="JBD9703" s="45"/>
      <c r="JBE9703" s="45"/>
      <c r="JBF9703" s="45"/>
      <c r="JBG9703" s="45"/>
      <c r="JBH9703" s="45"/>
      <c r="JBI9703" s="45"/>
      <c r="JBJ9703" s="45"/>
      <c r="JBK9703" s="45"/>
      <c r="JBL9703" s="45"/>
      <c r="JBM9703" s="45"/>
      <c r="JBN9703" s="45"/>
      <c r="JBO9703" s="45"/>
      <c r="JBP9703" s="45"/>
      <c r="JBQ9703" s="45"/>
      <c r="JBR9703" s="45"/>
      <c r="JBS9703" s="45"/>
      <c r="JBT9703" s="45"/>
      <c r="JBU9703" s="45"/>
      <c r="JBV9703" s="45"/>
      <c r="JBW9703" s="45"/>
      <c r="JBX9703" s="45"/>
      <c r="JBY9703" s="45"/>
      <c r="JBZ9703" s="45"/>
      <c r="JCA9703" s="45"/>
      <c r="JCB9703" s="45"/>
      <c r="JCC9703" s="45"/>
      <c r="JCD9703" s="45"/>
      <c r="JCE9703" s="45"/>
      <c r="JCF9703" s="45"/>
      <c r="JCG9703" s="45"/>
      <c r="JCH9703" s="45"/>
      <c r="JCI9703" s="45"/>
      <c r="JCJ9703" s="45"/>
      <c r="JCK9703" s="45"/>
      <c r="JCL9703" s="45"/>
      <c r="JCM9703" s="45"/>
      <c r="JCN9703" s="45"/>
      <c r="JCO9703" s="45"/>
      <c r="JCP9703" s="45"/>
      <c r="JCQ9703" s="45"/>
      <c r="JCR9703" s="45"/>
      <c r="JCS9703" s="45"/>
      <c r="JCT9703" s="45"/>
      <c r="JCU9703" s="45"/>
      <c r="JCV9703" s="45"/>
      <c r="JCW9703" s="45"/>
      <c r="JCX9703" s="45"/>
      <c r="JCY9703" s="45"/>
      <c r="JCZ9703" s="45"/>
      <c r="JDA9703" s="45"/>
      <c r="JDB9703" s="45"/>
      <c r="JDC9703" s="45"/>
      <c r="JDD9703" s="45"/>
      <c r="JDE9703" s="45"/>
      <c r="JDF9703" s="45"/>
      <c r="JDG9703" s="45"/>
      <c r="JDH9703" s="45"/>
      <c r="JDI9703" s="45"/>
      <c r="JDJ9703" s="45"/>
      <c r="JDK9703" s="45"/>
      <c r="JDL9703" s="45"/>
      <c r="JDM9703" s="45"/>
      <c r="JDN9703" s="45"/>
      <c r="JDO9703" s="45"/>
      <c r="JDP9703" s="45"/>
      <c r="JDQ9703" s="45"/>
      <c r="JDR9703" s="45"/>
      <c r="JDS9703" s="45"/>
      <c r="JDT9703" s="45"/>
      <c r="JDU9703" s="45"/>
      <c r="JDV9703" s="45"/>
      <c r="JDW9703" s="45"/>
      <c r="JDX9703" s="45"/>
      <c r="JDY9703" s="45"/>
      <c r="JDZ9703" s="45"/>
      <c r="JEA9703" s="45"/>
      <c r="JEB9703" s="45"/>
      <c r="JEC9703" s="45"/>
      <c r="JED9703" s="45"/>
      <c r="JEE9703" s="45"/>
      <c r="JEF9703" s="45"/>
      <c r="JEG9703" s="45"/>
      <c r="JEH9703" s="45"/>
      <c r="JEI9703" s="45"/>
      <c r="JEJ9703" s="45"/>
      <c r="JEK9703" s="45"/>
      <c r="JEL9703" s="45"/>
      <c r="JEM9703" s="45"/>
      <c r="JEN9703" s="45"/>
      <c r="JEO9703" s="45"/>
      <c r="JEP9703" s="45"/>
      <c r="JEQ9703" s="45"/>
      <c r="JER9703" s="45"/>
      <c r="JES9703" s="45"/>
      <c r="JET9703" s="45"/>
      <c r="JEU9703" s="45"/>
      <c r="JEV9703" s="45"/>
      <c r="JEW9703" s="45"/>
      <c r="JEX9703" s="45"/>
      <c r="JEY9703" s="45"/>
      <c r="JEZ9703" s="45"/>
      <c r="JFA9703" s="45"/>
      <c r="JFB9703" s="45"/>
      <c r="JFC9703" s="45"/>
      <c r="JFD9703" s="45"/>
      <c r="JFE9703" s="45"/>
      <c r="JFF9703" s="45"/>
      <c r="JFG9703" s="45"/>
      <c r="JFH9703" s="45"/>
      <c r="JFI9703" s="45"/>
      <c r="JFJ9703" s="45"/>
      <c r="JFK9703" s="45"/>
      <c r="JFL9703" s="45"/>
      <c r="JFM9703" s="45"/>
      <c r="JFN9703" s="45"/>
      <c r="JFO9703" s="45"/>
      <c r="JFP9703" s="45"/>
      <c r="JFQ9703" s="45"/>
      <c r="JFR9703" s="45"/>
      <c r="JFS9703" s="45"/>
      <c r="JFT9703" s="45"/>
      <c r="JFU9703" s="45"/>
      <c r="JFV9703" s="45"/>
      <c r="JFW9703" s="45"/>
      <c r="JFX9703" s="45"/>
      <c r="JFY9703" s="45"/>
      <c r="JFZ9703" s="45"/>
      <c r="JGA9703" s="45"/>
      <c r="JGB9703" s="45"/>
      <c r="JGC9703" s="45"/>
      <c r="JGD9703" s="45"/>
      <c r="JGE9703" s="45"/>
      <c r="JGF9703" s="45"/>
      <c r="JGG9703" s="45"/>
      <c r="JGH9703" s="45"/>
      <c r="JGI9703" s="45"/>
      <c r="JGJ9703" s="45"/>
      <c r="JGK9703" s="45"/>
      <c r="JGL9703" s="45"/>
      <c r="JGM9703" s="45"/>
      <c r="JGN9703" s="45"/>
      <c r="JGO9703" s="45"/>
      <c r="JGP9703" s="45"/>
      <c r="JGQ9703" s="45"/>
      <c r="JGR9703" s="45"/>
      <c r="JGS9703" s="45"/>
      <c r="JGT9703" s="45"/>
      <c r="JGU9703" s="45"/>
      <c r="JGV9703" s="45"/>
      <c r="JGW9703" s="45"/>
      <c r="JGX9703" s="45"/>
      <c r="JGY9703" s="45"/>
      <c r="JGZ9703" s="45"/>
      <c r="JHA9703" s="45"/>
      <c r="JHB9703" s="45"/>
      <c r="JHC9703" s="45"/>
      <c r="JHD9703" s="45"/>
      <c r="JHE9703" s="45"/>
      <c r="JHF9703" s="45"/>
      <c r="JHG9703" s="45"/>
      <c r="JHH9703" s="45"/>
      <c r="JHI9703" s="45"/>
      <c r="JHJ9703" s="45"/>
      <c r="JHK9703" s="45"/>
      <c r="JHL9703" s="45"/>
      <c r="JHM9703" s="45"/>
      <c r="JHN9703" s="45"/>
      <c r="JHO9703" s="45"/>
      <c r="JHP9703" s="45"/>
      <c r="JHQ9703" s="45"/>
      <c r="JHR9703" s="45"/>
      <c r="JHS9703" s="45"/>
      <c r="JHT9703" s="45"/>
      <c r="JHU9703" s="45"/>
      <c r="JHV9703" s="45"/>
      <c r="JHW9703" s="45"/>
      <c r="JHX9703" s="45"/>
      <c r="JHY9703" s="45"/>
      <c r="JHZ9703" s="45"/>
      <c r="JIA9703" s="45"/>
      <c r="JIB9703" s="45"/>
      <c r="JIC9703" s="45"/>
      <c r="JID9703" s="45"/>
      <c r="JIE9703" s="45"/>
      <c r="JIF9703" s="45"/>
      <c r="JIG9703" s="45"/>
      <c r="JIH9703" s="45"/>
      <c r="JII9703" s="45"/>
      <c r="JIJ9703" s="45"/>
      <c r="JIK9703" s="45"/>
      <c r="JIL9703" s="45"/>
      <c r="JIM9703" s="45"/>
      <c r="JIN9703" s="45"/>
      <c r="JIO9703" s="45"/>
      <c r="JIP9703" s="45"/>
      <c r="JIQ9703" s="45"/>
      <c r="JIR9703" s="45"/>
      <c r="JIS9703" s="45"/>
      <c r="JIT9703" s="45"/>
      <c r="JIU9703" s="45"/>
      <c r="JIV9703" s="45"/>
      <c r="JIW9703" s="45"/>
      <c r="JIX9703" s="45"/>
      <c r="JIY9703" s="45"/>
      <c r="JIZ9703" s="45"/>
      <c r="JJA9703" s="45"/>
      <c r="JJB9703" s="45"/>
      <c r="JJC9703" s="45"/>
      <c r="JJD9703" s="45"/>
      <c r="JJE9703" s="45"/>
      <c r="JJF9703" s="45"/>
      <c r="JJG9703" s="45"/>
      <c r="JJH9703" s="45"/>
      <c r="JJI9703" s="45"/>
      <c r="JJJ9703" s="45"/>
      <c r="JJK9703" s="45"/>
      <c r="JJL9703" s="45"/>
      <c r="JJM9703" s="45"/>
      <c r="JJN9703" s="45"/>
      <c r="JJO9703" s="45"/>
      <c r="JJP9703" s="45"/>
      <c r="JJQ9703" s="45"/>
      <c r="JJR9703" s="45"/>
      <c r="JJS9703" s="45"/>
      <c r="JJT9703" s="45"/>
      <c r="JJU9703" s="45"/>
      <c r="JJV9703" s="45"/>
      <c r="JJW9703" s="45"/>
      <c r="JJX9703" s="45"/>
      <c r="JJY9703" s="45"/>
      <c r="JJZ9703" s="45"/>
      <c r="JKA9703" s="45"/>
      <c r="JKB9703" s="45"/>
      <c r="JKC9703" s="45"/>
      <c r="JKD9703" s="45"/>
      <c r="JKE9703" s="45"/>
      <c r="JKF9703" s="45"/>
      <c r="JKG9703" s="45"/>
      <c r="JKH9703" s="45"/>
      <c r="JKI9703" s="45"/>
      <c r="JKJ9703" s="45"/>
      <c r="JKK9703" s="45"/>
      <c r="JKL9703" s="45"/>
      <c r="JKM9703" s="45"/>
      <c r="JKN9703" s="45"/>
      <c r="JKO9703" s="45"/>
      <c r="JKP9703" s="45"/>
      <c r="JKQ9703" s="45"/>
      <c r="JKR9703" s="45"/>
      <c r="JKS9703" s="45"/>
      <c r="JKT9703" s="45"/>
      <c r="JKU9703" s="45"/>
      <c r="JKV9703" s="45"/>
      <c r="JKW9703" s="45"/>
      <c r="JKX9703" s="45"/>
      <c r="JKY9703" s="45"/>
      <c r="JKZ9703" s="45"/>
      <c r="JLA9703" s="45"/>
      <c r="JLB9703" s="45"/>
      <c r="JLC9703" s="45"/>
      <c r="JLD9703" s="45"/>
      <c r="JLE9703" s="45"/>
      <c r="JLF9703" s="45"/>
      <c r="JLG9703" s="45"/>
      <c r="JLH9703" s="45"/>
      <c r="JLI9703" s="45"/>
      <c r="JLJ9703" s="45"/>
      <c r="JLK9703" s="45"/>
      <c r="JLL9703" s="45"/>
      <c r="JLM9703" s="45"/>
      <c r="JLN9703" s="45"/>
      <c r="JLO9703" s="45"/>
      <c r="JLP9703" s="45"/>
      <c r="JLQ9703" s="45"/>
      <c r="JLR9703" s="45"/>
      <c r="JLS9703" s="45"/>
      <c r="JLT9703" s="45"/>
      <c r="JLU9703" s="45"/>
      <c r="JLV9703" s="45"/>
      <c r="JLW9703" s="45"/>
      <c r="JLX9703" s="45"/>
      <c r="JLY9703" s="45"/>
      <c r="JLZ9703" s="45"/>
      <c r="JMA9703" s="45"/>
      <c r="JMB9703" s="45"/>
      <c r="JMC9703" s="45"/>
      <c r="JMD9703" s="45"/>
      <c r="JME9703" s="45"/>
      <c r="JMF9703" s="45"/>
      <c r="JMG9703" s="45"/>
      <c r="JMH9703" s="45"/>
      <c r="JMI9703" s="45"/>
      <c r="JMJ9703" s="45"/>
      <c r="JMK9703" s="45"/>
      <c r="JML9703" s="45"/>
      <c r="JMM9703" s="45"/>
      <c r="JMN9703" s="45"/>
      <c r="JMO9703" s="45"/>
      <c r="JMP9703" s="45"/>
      <c r="JMQ9703" s="45"/>
      <c r="JMR9703" s="45"/>
      <c r="JMS9703" s="45"/>
      <c r="JMT9703" s="45"/>
      <c r="JMU9703" s="45"/>
      <c r="JMV9703" s="45"/>
      <c r="JMW9703" s="45"/>
      <c r="JMX9703" s="45"/>
      <c r="JMY9703" s="45"/>
      <c r="JMZ9703" s="45"/>
      <c r="JNA9703" s="45"/>
      <c r="JNB9703" s="45"/>
      <c r="JNC9703" s="45"/>
      <c r="JND9703" s="45"/>
      <c r="JNE9703" s="45"/>
      <c r="JNF9703" s="45"/>
      <c r="JNG9703" s="45"/>
      <c r="JNH9703" s="45"/>
      <c r="JNI9703" s="45"/>
      <c r="JNJ9703" s="45"/>
      <c r="JNK9703" s="45"/>
      <c r="JNL9703" s="45"/>
      <c r="JNM9703" s="45"/>
      <c r="JNN9703" s="45"/>
      <c r="JNO9703" s="45"/>
      <c r="JNP9703" s="45"/>
      <c r="JNQ9703" s="45"/>
      <c r="JNR9703" s="45"/>
      <c r="JNS9703" s="45"/>
      <c r="JNT9703" s="45"/>
      <c r="JNU9703" s="45"/>
      <c r="JNV9703" s="45"/>
      <c r="JNW9703" s="45"/>
      <c r="JNX9703" s="45"/>
      <c r="JNY9703" s="45"/>
      <c r="JNZ9703" s="45"/>
      <c r="JOA9703" s="45"/>
      <c r="JOB9703" s="45"/>
      <c r="JOC9703" s="45"/>
      <c r="JOD9703" s="45"/>
      <c r="JOE9703" s="45"/>
      <c r="JOF9703" s="45"/>
      <c r="JOG9703" s="45"/>
      <c r="JOH9703" s="45"/>
      <c r="JOI9703" s="45"/>
      <c r="JOJ9703" s="45"/>
      <c r="JOK9703" s="45"/>
      <c r="JOL9703" s="45"/>
      <c r="JOM9703" s="45"/>
      <c r="JON9703" s="45"/>
      <c r="JOO9703" s="45"/>
      <c r="JOP9703" s="45"/>
      <c r="JOQ9703" s="45"/>
      <c r="JOR9703" s="45"/>
      <c r="JOS9703" s="45"/>
      <c r="JOT9703" s="45"/>
      <c r="JOU9703" s="45"/>
      <c r="JOV9703" s="45"/>
      <c r="JOW9703" s="45"/>
      <c r="JOX9703" s="45"/>
      <c r="JOY9703" s="45"/>
      <c r="JOZ9703" s="45"/>
      <c r="JPA9703" s="45"/>
      <c r="JPB9703" s="45"/>
      <c r="JPC9703" s="45"/>
      <c r="JPD9703" s="45"/>
      <c r="JPE9703" s="45"/>
      <c r="JPF9703" s="45"/>
      <c r="JPG9703" s="45"/>
      <c r="JPH9703" s="45"/>
      <c r="JPI9703" s="45"/>
      <c r="JPJ9703" s="45"/>
      <c r="JPK9703" s="45"/>
      <c r="JPL9703" s="45"/>
      <c r="JPM9703" s="45"/>
      <c r="JPN9703" s="45"/>
      <c r="JPO9703" s="45"/>
      <c r="JPP9703" s="45"/>
      <c r="JPQ9703" s="45"/>
      <c r="JPR9703" s="45"/>
      <c r="JPS9703" s="45"/>
      <c r="JPT9703" s="45"/>
      <c r="JPU9703" s="45"/>
      <c r="JPV9703" s="45"/>
      <c r="JPW9703" s="45"/>
      <c r="JPX9703" s="45"/>
      <c r="JPY9703" s="45"/>
      <c r="JPZ9703" s="45"/>
      <c r="JQA9703" s="45"/>
      <c r="JQB9703" s="45"/>
      <c r="JQC9703" s="45"/>
      <c r="JQD9703" s="45"/>
      <c r="JQE9703" s="45"/>
      <c r="JQF9703" s="45"/>
      <c r="JQG9703" s="45"/>
      <c r="JQH9703" s="45"/>
      <c r="JQI9703" s="45"/>
      <c r="JQJ9703" s="45"/>
      <c r="JQK9703" s="45"/>
      <c r="JQL9703" s="45"/>
      <c r="JQM9703" s="45"/>
      <c r="JQN9703" s="45"/>
      <c r="JQO9703" s="45"/>
      <c r="JQP9703" s="45"/>
      <c r="JQQ9703" s="45"/>
      <c r="JQR9703" s="45"/>
      <c r="JQS9703" s="45"/>
      <c r="JQT9703" s="45"/>
      <c r="JQU9703" s="45"/>
      <c r="JQV9703" s="45"/>
      <c r="JQW9703" s="45"/>
      <c r="JQX9703" s="45"/>
      <c r="JQY9703" s="45"/>
      <c r="JQZ9703" s="45"/>
      <c r="JRA9703" s="45"/>
      <c r="JRB9703" s="45"/>
      <c r="JRC9703" s="45"/>
      <c r="JRD9703" s="45"/>
      <c r="JRE9703" s="45"/>
      <c r="JRF9703" s="45"/>
      <c r="JRG9703" s="45"/>
      <c r="JRH9703" s="45"/>
      <c r="JRI9703" s="45"/>
      <c r="JRJ9703" s="45"/>
      <c r="JRK9703" s="45"/>
      <c r="JRL9703" s="45"/>
      <c r="JRM9703" s="45"/>
      <c r="JRN9703" s="45"/>
      <c r="JRO9703" s="45"/>
      <c r="JRP9703" s="45"/>
      <c r="JRQ9703" s="45"/>
      <c r="JRR9703" s="45"/>
      <c r="JRS9703" s="45"/>
      <c r="JRT9703" s="45"/>
      <c r="JRU9703" s="45"/>
      <c r="JRV9703" s="45"/>
      <c r="JRW9703" s="45"/>
      <c r="JRX9703" s="45"/>
      <c r="JRY9703" s="45"/>
      <c r="JRZ9703" s="45"/>
      <c r="JSA9703" s="45"/>
      <c r="JSB9703" s="45"/>
      <c r="JSC9703" s="45"/>
      <c r="JSD9703" s="45"/>
      <c r="JSE9703" s="45"/>
      <c r="JSF9703" s="45"/>
      <c r="JSG9703" s="45"/>
      <c r="JSH9703" s="45"/>
      <c r="JSI9703" s="45"/>
      <c r="JSJ9703" s="45"/>
      <c r="JSK9703" s="45"/>
      <c r="JSL9703" s="45"/>
      <c r="JSM9703" s="45"/>
      <c r="JSN9703" s="45"/>
      <c r="JSO9703" s="45"/>
      <c r="JSP9703" s="45"/>
      <c r="JSQ9703" s="45"/>
      <c r="JSR9703" s="45"/>
      <c r="JSS9703" s="45"/>
      <c r="JST9703" s="45"/>
      <c r="JSU9703" s="45"/>
      <c r="JSV9703" s="45"/>
      <c r="JSW9703" s="45"/>
      <c r="JSX9703" s="45"/>
      <c r="JSY9703" s="45"/>
      <c r="JSZ9703" s="45"/>
      <c r="JTA9703" s="45"/>
      <c r="JTB9703" s="45"/>
      <c r="JTC9703" s="45"/>
      <c r="JTD9703" s="45"/>
      <c r="JTE9703" s="45"/>
      <c r="JTF9703" s="45"/>
      <c r="JTG9703" s="45"/>
      <c r="JTH9703" s="45"/>
      <c r="JTI9703" s="45"/>
      <c r="JTJ9703" s="45"/>
      <c r="JTK9703" s="45"/>
      <c r="JTL9703" s="45"/>
      <c r="JTM9703" s="45"/>
      <c r="JTN9703" s="45"/>
      <c r="JTO9703" s="45"/>
      <c r="JTP9703" s="45"/>
      <c r="JTQ9703" s="45"/>
      <c r="JTR9703" s="45"/>
      <c r="JTS9703" s="45"/>
      <c r="JTT9703" s="45"/>
      <c r="JTU9703" s="45"/>
      <c r="JTV9703" s="45"/>
      <c r="JTW9703" s="45"/>
      <c r="JTX9703" s="45"/>
      <c r="JTY9703" s="45"/>
      <c r="JTZ9703" s="45"/>
      <c r="JUA9703" s="45"/>
      <c r="JUB9703" s="45"/>
      <c r="JUC9703" s="45"/>
      <c r="JUD9703" s="45"/>
      <c r="JUE9703" s="45"/>
      <c r="JUF9703" s="45"/>
      <c r="JUG9703" s="45"/>
      <c r="JUH9703" s="45"/>
      <c r="JUI9703" s="45"/>
      <c r="JUJ9703" s="45"/>
      <c r="JUK9703" s="45"/>
      <c r="JUL9703" s="45"/>
      <c r="JUM9703" s="45"/>
      <c r="JUN9703" s="45"/>
      <c r="JUO9703" s="45"/>
      <c r="JUP9703" s="45"/>
      <c r="JUQ9703" s="45"/>
      <c r="JUR9703" s="45"/>
      <c r="JUS9703" s="45"/>
      <c r="JUT9703" s="45"/>
      <c r="JUU9703" s="45"/>
      <c r="JUV9703" s="45"/>
      <c r="JUW9703" s="45"/>
      <c r="JUX9703" s="45"/>
      <c r="JUY9703" s="45"/>
      <c r="JUZ9703" s="45"/>
      <c r="JVA9703" s="45"/>
      <c r="JVB9703" s="45"/>
      <c r="JVC9703" s="45"/>
      <c r="JVD9703" s="45"/>
      <c r="JVE9703" s="45"/>
      <c r="JVF9703" s="45"/>
      <c r="JVG9703" s="45"/>
      <c r="JVH9703" s="45"/>
      <c r="JVI9703" s="45"/>
      <c r="JVJ9703" s="45"/>
      <c r="JVK9703" s="45"/>
      <c r="JVL9703" s="45"/>
      <c r="JVM9703" s="45"/>
      <c r="JVN9703" s="45"/>
      <c r="JVO9703" s="45"/>
      <c r="JVP9703" s="45"/>
      <c r="JVQ9703" s="45"/>
      <c r="JVR9703" s="45"/>
      <c r="JVS9703" s="45"/>
      <c r="JVT9703" s="45"/>
      <c r="JVU9703" s="45"/>
      <c r="JVV9703" s="45"/>
      <c r="JVW9703" s="45"/>
      <c r="JVX9703" s="45"/>
      <c r="JVY9703" s="45"/>
      <c r="JVZ9703" s="45"/>
      <c r="JWA9703" s="45"/>
      <c r="JWB9703" s="45"/>
      <c r="JWC9703" s="45"/>
      <c r="JWD9703" s="45"/>
      <c r="JWE9703" s="45"/>
      <c r="JWF9703" s="45"/>
      <c r="JWG9703" s="45"/>
      <c r="JWH9703" s="45"/>
      <c r="JWI9703" s="45"/>
      <c r="JWJ9703" s="45"/>
      <c r="JWK9703" s="45"/>
      <c r="JWL9703" s="45"/>
      <c r="JWM9703" s="45"/>
      <c r="JWN9703" s="45"/>
      <c r="JWO9703" s="45"/>
      <c r="JWP9703" s="45"/>
      <c r="JWQ9703" s="45"/>
      <c r="JWR9703" s="45"/>
      <c r="JWS9703" s="45"/>
      <c r="JWT9703" s="45"/>
      <c r="JWU9703" s="45"/>
      <c r="JWV9703" s="45"/>
      <c r="JWW9703" s="45"/>
      <c r="JWX9703" s="45"/>
      <c r="JWY9703" s="45"/>
      <c r="JWZ9703" s="45"/>
      <c r="JXA9703" s="45"/>
      <c r="JXB9703" s="45"/>
      <c r="JXC9703" s="45"/>
      <c r="JXD9703" s="45"/>
      <c r="JXE9703" s="45"/>
      <c r="JXF9703" s="45"/>
      <c r="JXG9703" s="45"/>
      <c r="JXH9703" s="45"/>
      <c r="JXI9703" s="45"/>
      <c r="JXJ9703" s="45"/>
      <c r="JXK9703" s="45"/>
      <c r="JXL9703" s="45"/>
      <c r="JXM9703" s="45"/>
      <c r="JXN9703" s="45"/>
      <c r="JXO9703" s="45"/>
      <c r="JXP9703" s="45"/>
      <c r="JXQ9703" s="45"/>
      <c r="JXR9703" s="45"/>
      <c r="JXS9703" s="45"/>
      <c r="JXT9703" s="45"/>
      <c r="JXU9703" s="45"/>
      <c r="JXV9703" s="45"/>
      <c r="JXW9703" s="45"/>
      <c r="JXX9703" s="45"/>
      <c r="JXY9703" s="45"/>
      <c r="JXZ9703" s="45"/>
      <c r="JYA9703" s="45"/>
      <c r="JYB9703" s="45"/>
      <c r="JYC9703" s="45"/>
      <c r="JYD9703" s="45"/>
      <c r="JYE9703" s="45"/>
      <c r="JYF9703" s="45"/>
      <c r="JYG9703" s="45"/>
      <c r="JYH9703" s="45"/>
      <c r="JYI9703" s="45"/>
      <c r="JYJ9703" s="45"/>
      <c r="JYK9703" s="45"/>
      <c r="JYL9703" s="45"/>
      <c r="JYM9703" s="45"/>
      <c r="JYN9703" s="45"/>
      <c r="JYO9703" s="45"/>
      <c r="JYP9703" s="45"/>
      <c r="JYQ9703" s="45"/>
      <c r="JYR9703" s="45"/>
      <c r="JYS9703" s="45"/>
      <c r="JYT9703" s="45"/>
      <c r="JYU9703" s="45"/>
      <c r="JYV9703" s="45"/>
      <c r="JYW9703" s="45"/>
      <c r="JYX9703" s="45"/>
      <c r="JYY9703" s="45"/>
      <c r="JYZ9703" s="45"/>
      <c r="JZA9703" s="45"/>
      <c r="JZB9703" s="45"/>
      <c r="JZC9703" s="45"/>
      <c r="JZD9703" s="45"/>
      <c r="JZE9703" s="45"/>
      <c r="JZF9703" s="45"/>
      <c r="JZG9703" s="45"/>
      <c r="JZH9703" s="45"/>
      <c r="JZI9703" s="45"/>
      <c r="JZJ9703" s="45"/>
      <c r="JZK9703" s="45"/>
      <c r="JZL9703" s="45"/>
      <c r="JZM9703" s="45"/>
      <c r="JZN9703" s="45"/>
      <c r="JZO9703" s="45"/>
      <c r="JZP9703" s="45"/>
      <c r="JZQ9703" s="45"/>
      <c r="JZR9703" s="45"/>
      <c r="JZS9703" s="45"/>
      <c r="JZT9703" s="45"/>
      <c r="JZU9703" s="45"/>
      <c r="JZV9703" s="45"/>
      <c r="JZW9703" s="45"/>
      <c r="JZX9703" s="45"/>
      <c r="JZY9703" s="45"/>
      <c r="JZZ9703" s="45"/>
      <c r="KAA9703" s="45"/>
      <c r="KAB9703" s="45"/>
      <c r="KAC9703" s="45"/>
      <c r="KAD9703" s="45"/>
      <c r="KAE9703" s="45"/>
      <c r="KAF9703" s="45"/>
      <c r="KAG9703" s="45"/>
      <c r="KAH9703" s="45"/>
      <c r="KAI9703" s="45"/>
      <c r="KAJ9703" s="45"/>
      <c r="KAK9703" s="45"/>
      <c r="KAL9703" s="45"/>
      <c r="KAM9703" s="45"/>
      <c r="KAN9703" s="45"/>
      <c r="KAO9703" s="45"/>
      <c r="KAP9703" s="45"/>
      <c r="KAQ9703" s="45"/>
      <c r="KAR9703" s="45"/>
      <c r="KAS9703" s="45"/>
      <c r="KAT9703" s="45"/>
      <c r="KAU9703" s="45"/>
      <c r="KAV9703" s="45"/>
      <c r="KAW9703" s="45"/>
      <c r="KAX9703" s="45"/>
      <c r="KAY9703" s="45"/>
      <c r="KAZ9703" s="45"/>
      <c r="KBA9703" s="45"/>
      <c r="KBB9703" s="45"/>
      <c r="KBC9703" s="45"/>
      <c r="KBD9703" s="45"/>
      <c r="KBE9703" s="45"/>
      <c r="KBF9703" s="45"/>
      <c r="KBG9703" s="45"/>
      <c r="KBH9703" s="45"/>
      <c r="KBI9703" s="45"/>
      <c r="KBJ9703" s="45"/>
      <c r="KBK9703" s="45"/>
      <c r="KBL9703" s="45"/>
      <c r="KBM9703" s="45"/>
      <c r="KBN9703" s="45"/>
      <c r="KBO9703" s="45"/>
      <c r="KBP9703" s="45"/>
      <c r="KBQ9703" s="45"/>
      <c r="KBR9703" s="45"/>
      <c r="KBS9703" s="45"/>
      <c r="KBT9703" s="45"/>
      <c r="KBU9703" s="45"/>
      <c r="KBV9703" s="45"/>
      <c r="KBW9703" s="45"/>
      <c r="KBX9703" s="45"/>
      <c r="KBY9703" s="45"/>
      <c r="KBZ9703" s="45"/>
      <c r="KCA9703" s="45"/>
      <c r="KCB9703" s="45"/>
      <c r="KCC9703" s="45"/>
      <c r="KCD9703" s="45"/>
      <c r="KCE9703" s="45"/>
      <c r="KCF9703" s="45"/>
      <c r="KCG9703" s="45"/>
      <c r="KCH9703" s="45"/>
      <c r="KCI9703" s="45"/>
      <c r="KCJ9703" s="45"/>
      <c r="KCK9703" s="45"/>
      <c r="KCL9703" s="45"/>
      <c r="KCM9703" s="45"/>
      <c r="KCN9703" s="45"/>
      <c r="KCO9703" s="45"/>
      <c r="KCP9703" s="45"/>
      <c r="KCQ9703" s="45"/>
      <c r="KCR9703" s="45"/>
      <c r="KCS9703" s="45"/>
      <c r="KCT9703" s="45"/>
      <c r="KCU9703" s="45"/>
      <c r="KCV9703" s="45"/>
      <c r="KCW9703" s="45"/>
      <c r="KCX9703" s="45"/>
      <c r="KCY9703" s="45"/>
      <c r="KCZ9703" s="45"/>
      <c r="KDA9703" s="45"/>
      <c r="KDB9703" s="45"/>
      <c r="KDC9703" s="45"/>
      <c r="KDD9703" s="45"/>
      <c r="KDE9703" s="45"/>
      <c r="KDF9703" s="45"/>
      <c r="KDG9703" s="45"/>
      <c r="KDH9703" s="45"/>
      <c r="KDI9703" s="45"/>
      <c r="KDJ9703" s="45"/>
      <c r="KDK9703" s="45"/>
      <c r="KDL9703" s="45"/>
      <c r="KDM9703" s="45"/>
      <c r="KDN9703" s="45"/>
      <c r="KDO9703" s="45"/>
      <c r="KDP9703" s="45"/>
      <c r="KDQ9703" s="45"/>
      <c r="KDR9703" s="45"/>
      <c r="KDS9703" s="45"/>
      <c r="KDT9703" s="45"/>
      <c r="KDU9703" s="45"/>
      <c r="KDV9703" s="45"/>
      <c r="KDW9703" s="45"/>
      <c r="KDX9703" s="45"/>
      <c r="KDY9703" s="45"/>
      <c r="KDZ9703" s="45"/>
      <c r="KEA9703" s="45"/>
      <c r="KEB9703" s="45"/>
      <c r="KEC9703" s="45"/>
      <c r="KED9703" s="45"/>
      <c r="KEE9703" s="45"/>
      <c r="KEF9703" s="45"/>
      <c r="KEG9703" s="45"/>
      <c r="KEH9703" s="45"/>
      <c r="KEI9703" s="45"/>
      <c r="KEJ9703" s="45"/>
      <c r="KEK9703" s="45"/>
      <c r="KEL9703" s="45"/>
      <c r="KEM9703" s="45"/>
      <c r="KEN9703" s="45"/>
      <c r="KEO9703" s="45"/>
      <c r="KEP9703" s="45"/>
      <c r="KEQ9703" s="45"/>
      <c r="KER9703" s="45"/>
      <c r="KES9703" s="45"/>
      <c r="KET9703" s="45"/>
      <c r="KEU9703" s="45"/>
      <c r="KEV9703" s="45"/>
      <c r="KEW9703" s="45"/>
      <c r="KEX9703" s="45"/>
      <c r="KEY9703" s="45"/>
      <c r="KEZ9703" s="45"/>
      <c r="KFA9703" s="45"/>
      <c r="KFB9703" s="45"/>
      <c r="KFC9703" s="45"/>
      <c r="KFD9703" s="45"/>
      <c r="KFE9703" s="45"/>
      <c r="KFF9703" s="45"/>
      <c r="KFG9703" s="45"/>
      <c r="KFH9703" s="45"/>
      <c r="KFI9703" s="45"/>
      <c r="KFJ9703" s="45"/>
      <c r="KFK9703" s="45"/>
      <c r="KFL9703" s="45"/>
      <c r="KFM9703" s="45"/>
      <c r="KFN9703" s="45"/>
      <c r="KFO9703" s="45"/>
      <c r="KFP9703" s="45"/>
      <c r="KFQ9703" s="45"/>
      <c r="KFR9703" s="45"/>
      <c r="KFS9703" s="45"/>
      <c r="KFT9703" s="45"/>
      <c r="KFU9703" s="45"/>
      <c r="KFV9703" s="45"/>
      <c r="KFW9703" s="45"/>
      <c r="KFX9703" s="45"/>
      <c r="KFY9703" s="45"/>
      <c r="KFZ9703" s="45"/>
      <c r="KGA9703" s="45"/>
      <c r="KGB9703" s="45"/>
      <c r="KGC9703" s="45"/>
      <c r="KGD9703" s="45"/>
      <c r="KGE9703" s="45"/>
      <c r="KGF9703" s="45"/>
      <c r="KGG9703" s="45"/>
      <c r="KGH9703" s="45"/>
      <c r="KGI9703" s="45"/>
      <c r="KGJ9703" s="45"/>
      <c r="KGK9703" s="45"/>
      <c r="KGL9703" s="45"/>
      <c r="KGM9703" s="45"/>
      <c r="KGN9703" s="45"/>
      <c r="KGO9703" s="45"/>
      <c r="KGP9703" s="45"/>
      <c r="KGQ9703" s="45"/>
      <c r="KGR9703" s="45"/>
      <c r="KGS9703" s="45"/>
      <c r="KGT9703" s="45"/>
      <c r="KGU9703" s="45"/>
      <c r="KGV9703" s="45"/>
      <c r="KGW9703" s="45"/>
      <c r="KGX9703" s="45"/>
      <c r="KGY9703" s="45"/>
      <c r="KGZ9703" s="45"/>
      <c r="KHA9703" s="45"/>
      <c r="KHB9703" s="45"/>
      <c r="KHC9703" s="45"/>
      <c r="KHD9703" s="45"/>
      <c r="KHE9703" s="45"/>
      <c r="KHF9703" s="45"/>
      <c r="KHG9703" s="45"/>
      <c r="KHH9703" s="45"/>
      <c r="KHI9703" s="45"/>
      <c r="KHJ9703" s="45"/>
      <c r="KHK9703" s="45"/>
      <c r="KHL9703" s="45"/>
      <c r="KHM9703" s="45"/>
      <c r="KHN9703" s="45"/>
      <c r="KHO9703" s="45"/>
      <c r="KHP9703" s="45"/>
      <c r="KHQ9703" s="45"/>
      <c r="KHR9703" s="45"/>
      <c r="KHS9703" s="45"/>
      <c r="KHT9703" s="45"/>
      <c r="KHU9703" s="45"/>
      <c r="KHV9703" s="45"/>
      <c r="KHW9703" s="45"/>
      <c r="KHX9703" s="45"/>
      <c r="KHY9703" s="45"/>
      <c r="KHZ9703" s="45"/>
      <c r="KIA9703" s="45"/>
      <c r="KIB9703" s="45"/>
      <c r="KIC9703" s="45"/>
      <c r="KID9703" s="45"/>
      <c r="KIE9703" s="45"/>
      <c r="KIF9703" s="45"/>
      <c r="KIG9703" s="45"/>
      <c r="KIH9703" s="45"/>
      <c r="KII9703" s="45"/>
      <c r="KIJ9703" s="45"/>
      <c r="KIK9703" s="45"/>
      <c r="KIL9703" s="45"/>
      <c r="KIM9703" s="45"/>
      <c r="KIN9703" s="45"/>
      <c r="KIO9703" s="45"/>
      <c r="KIP9703" s="45"/>
      <c r="KIQ9703" s="45"/>
      <c r="KIR9703" s="45"/>
      <c r="KIS9703" s="45"/>
      <c r="KIT9703" s="45"/>
      <c r="KIU9703" s="45"/>
      <c r="KIV9703" s="45"/>
      <c r="KIW9703" s="45"/>
      <c r="KIX9703" s="45"/>
      <c r="KIY9703" s="45"/>
      <c r="KIZ9703" s="45"/>
      <c r="KJA9703" s="45"/>
      <c r="KJB9703" s="45"/>
      <c r="KJC9703" s="45"/>
      <c r="KJD9703" s="45"/>
      <c r="KJE9703" s="45"/>
      <c r="KJF9703" s="45"/>
      <c r="KJG9703" s="45"/>
      <c r="KJH9703" s="45"/>
      <c r="KJI9703" s="45"/>
      <c r="KJJ9703" s="45"/>
      <c r="KJK9703" s="45"/>
      <c r="KJL9703" s="45"/>
      <c r="KJM9703" s="45"/>
      <c r="KJN9703" s="45"/>
      <c r="KJO9703" s="45"/>
      <c r="KJP9703" s="45"/>
      <c r="KJQ9703" s="45"/>
      <c r="KJR9703" s="45"/>
      <c r="KJS9703" s="45"/>
      <c r="KJT9703" s="45"/>
      <c r="KJU9703" s="45"/>
      <c r="KJV9703" s="45"/>
      <c r="KJW9703" s="45"/>
      <c r="KJX9703" s="45"/>
      <c r="KJY9703" s="45"/>
      <c r="KJZ9703" s="45"/>
      <c r="KKA9703" s="45"/>
      <c r="KKB9703" s="45"/>
      <c r="KKC9703" s="45"/>
      <c r="KKD9703" s="45"/>
      <c r="KKE9703" s="45"/>
      <c r="KKF9703" s="45"/>
      <c r="KKG9703" s="45"/>
      <c r="KKH9703" s="45"/>
      <c r="KKI9703" s="45"/>
      <c r="KKJ9703" s="45"/>
      <c r="KKK9703" s="45"/>
      <c r="KKL9703" s="45"/>
      <c r="KKM9703" s="45"/>
      <c r="KKN9703" s="45"/>
      <c r="KKO9703" s="45"/>
      <c r="KKP9703" s="45"/>
      <c r="KKQ9703" s="45"/>
      <c r="KKR9703" s="45"/>
      <c r="KKS9703" s="45"/>
      <c r="KKT9703" s="45"/>
      <c r="KKU9703" s="45"/>
      <c r="KKV9703" s="45"/>
      <c r="KKW9703" s="45"/>
      <c r="KKX9703" s="45"/>
      <c r="KKY9703" s="45"/>
      <c r="KKZ9703" s="45"/>
      <c r="KLA9703" s="45"/>
      <c r="KLB9703" s="45"/>
      <c r="KLC9703" s="45"/>
      <c r="KLD9703" s="45"/>
      <c r="KLE9703" s="45"/>
      <c r="KLF9703" s="45"/>
      <c r="KLG9703" s="45"/>
      <c r="KLH9703" s="45"/>
      <c r="KLI9703" s="45"/>
      <c r="KLJ9703" s="45"/>
      <c r="KLK9703" s="45"/>
      <c r="KLL9703" s="45"/>
      <c r="KLM9703" s="45"/>
      <c r="KLN9703" s="45"/>
      <c r="KLO9703" s="45"/>
      <c r="KLP9703" s="45"/>
      <c r="KLQ9703" s="45"/>
      <c r="KLR9703" s="45"/>
      <c r="KLS9703" s="45"/>
      <c r="KLT9703" s="45"/>
      <c r="KLU9703" s="45"/>
      <c r="KLV9703" s="45"/>
      <c r="KLW9703" s="45"/>
      <c r="KLX9703" s="45"/>
      <c r="KLY9703" s="45"/>
      <c r="KLZ9703" s="45"/>
      <c r="KMA9703" s="45"/>
      <c r="KMB9703" s="45"/>
      <c r="KMC9703" s="45"/>
      <c r="KMD9703" s="45"/>
      <c r="KME9703" s="45"/>
      <c r="KMF9703" s="45"/>
      <c r="KMG9703" s="45"/>
      <c r="KMH9703" s="45"/>
      <c r="KMI9703" s="45"/>
      <c r="KMJ9703" s="45"/>
      <c r="KMK9703" s="45"/>
      <c r="KML9703" s="45"/>
      <c r="KMM9703" s="45"/>
      <c r="KMN9703" s="45"/>
      <c r="KMO9703" s="45"/>
      <c r="KMP9703" s="45"/>
      <c r="KMQ9703" s="45"/>
      <c r="KMR9703" s="45"/>
      <c r="KMS9703" s="45"/>
      <c r="KMT9703" s="45"/>
      <c r="KMU9703" s="45"/>
      <c r="KMV9703" s="45"/>
      <c r="KMW9703" s="45"/>
      <c r="KMX9703" s="45"/>
      <c r="KMY9703" s="45"/>
      <c r="KMZ9703" s="45"/>
      <c r="KNA9703" s="45"/>
      <c r="KNB9703" s="45"/>
      <c r="KNC9703" s="45"/>
      <c r="KND9703" s="45"/>
      <c r="KNE9703" s="45"/>
      <c r="KNF9703" s="45"/>
      <c r="KNG9703" s="45"/>
      <c r="KNH9703" s="45"/>
      <c r="KNI9703" s="45"/>
      <c r="KNJ9703" s="45"/>
      <c r="KNK9703" s="45"/>
      <c r="KNL9703" s="45"/>
      <c r="KNM9703" s="45"/>
      <c r="KNN9703" s="45"/>
      <c r="KNO9703" s="45"/>
      <c r="KNP9703" s="45"/>
      <c r="KNQ9703" s="45"/>
      <c r="KNR9703" s="45"/>
      <c r="KNS9703" s="45"/>
      <c r="KNT9703" s="45"/>
      <c r="KNU9703" s="45"/>
      <c r="KNV9703" s="45"/>
      <c r="KNW9703" s="45"/>
      <c r="KNX9703" s="45"/>
      <c r="KNY9703" s="45"/>
      <c r="KNZ9703" s="45"/>
      <c r="KOA9703" s="45"/>
      <c r="KOB9703" s="45"/>
      <c r="KOC9703" s="45"/>
      <c r="KOD9703" s="45"/>
      <c r="KOE9703" s="45"/>
      <c r="KOF9703" s="45"/>
      <c r="KOG9703" s="45"/>
      <c r="KOH9703" s="45"/>
      <c r="KOI9703" s="45"/>
      <c r="KOJ9703" s="45"/>
      <c r="KOK9703" s="45"/>
      <c r="KOL9703" s="45"/>
      <c r="KOM9703" s="45"/>
      <c r="KON9703" s="45"/>
      <c r="KOO9703" s="45"/>
      <c r="KOP9703" s="45"/>
      <c r="KOQ9703" s="45"/>
      <c r="KOR9703" s="45"/>
      <c r="KOS9703" s="45"/>
      <c r="KOT9703" s="45"/>
      <c r="KOU9703" s="45"/>
      <c r="KOV9703" s="45"/>
      <c r="KOW9703" s="45"/>
      <c r="KOX9703" s="45"/>
      <c r="KOY9703" s="45"/>
      <c r="KOZ9703" s="45"/>
      <c r="KPA9703" s="45"/>
      <c r="KPB9703" s="45"/>
      <c r="KPC9703" s="45"/>
      <c r="KPD9703" s="45"/>
      <c r="KPE9703" s="45"/>
      <c r="KPF9703" s="45"/>
      <c r="KPG9703" s="45"/>
      <c r="KPH9703" s="45"/>
      <c r="KPI9703" s="45"/>
      <c r="KPJ9703" s="45"/>
      <c r="KPK9703" s="45"/>
      <c r="KPL9703" s="45"/>
      <c r="KPM9703" s="45"/>
      <c r="KPN9703" s="45"/>
      <c r="KPO9703" s="45"/>
      <c r="KPP9703" s="45"/>
      <c r="KPQ9703" s="45"/>
      <c r="KPR9703" s="45"/>
      <c r="KPS9703" s="45"/>
      <c r="KPT9703" s="45"/>
      <c r="KPU9703" s="45"/>
      <c r="KPV9703" s="45"/>
      <c r="KPW9703" s="45"/>
      <c r="KPX9703" s="45"/>
      <c r="KPY9703" s="45"/>
      <c r="KPZ9703" s="45"/>
      <c r="KQA9703" s="45"/>
      <c r="KQB9703" s="45"/>
      <c r="KQC9703" s="45"/>
      <c r="KQD9703" s="45"/>
      <c r="KQE9703" s="45"/>
      <c r="KQF9703" s="45"/>
      <c r="KQG9703" s="45"/>
      <c r="KQH9703" s="45"/>
      <c r="KQI9703" s="45"/>
      <c r="KQJ9703" s="45"/>
      <c r="KQK9703" s="45"/>
      <c r="KQL9703" s="45"/>
      <c r="KQM9703" s="45"/>
      <c r="KQN9703" s="45"/>
      <c r="KQO9703" s="45"/>
      <c r="KQP9703" s="45"/>
      <c r="KQQ9703" s="45"/>
      <c r="KQR9703" s="45"/>
      <c r="KQS9703" s="45"/>
      <c r="KQT9703" s="45"/>
      <c r="KQU9703" s="45"/>
      <c r="KQV9703" s="45"/>
      <c r="KQW9703" s="45"/>
      <c r="KQX9703" s="45"/>
      <c r="KQY9703" s="45"/>
      <c r="KQZ9703" s="45"/>
      <c r="KRA9703" s="45"/>
      <c r="KRB9703" s="45"/>
      <c r="KRC9703" s="45"/>
      <c r="KRD9703" s="45"/>
      <c r="KRE9703" s="45"/>
      <c r="KRF9703" s="45"/>
      <c r="KRG9703" s="45"/>
      <c r="KRH9703" s="45"/>
      <c r="KRI9703" s="45"/>
      <c r="KRJ9703" s="45"/>
      <c r="KRK9703" s="45"/>
      <c r="KRL9703" s="45"/>
      <c r="KRM9703" s="45"/>
      <c r="KRN9703" s="45"/>
      <c r="KRO9703" s="45"/>
      <c r="KRP9703" s="45"/>
      <c r="KRQ9703" s="45"/>
      <c r="KRR9703" s="45"/>
      <c r="KRS9703" s="45"/>
      <c r="KRT9703" s="45"/>
      <c r="KRU9703" s="45"/>
      <c r="KRV9703" s="45"/>
      <c r="KRW9703" s="45"/>
      <c r="KRX9703" s="45"/>
      <c r="KRY9703" s="45"/>
      <c r="KRZ9703" s="45"/>
      <c r="KSA9703" s="45"/>
      <c r="KSB9703" s="45"/>
      <c r="KSC9703" s="45"/>
      <c r="KSD9703" s="45"/>
      <c r="KSE9703" s="45"/>
      <c r="KSF9703" s="45"/>
      <c r="KSG9703" s="45"/>
      <c r="KSH9703" s="45"/>
      <c r="KSI9703" s="45"/>
      <c r="KSJ9703" s="45"/>
      <c r="KSK9703" s="45"/>
      <c r="KSL9703" s="45"/>
      <c r="KSM9703" s="45"/>
      <c r="KSN9703" s="45"/>
      <c r="KSO9703" s="45"/>
      <c r="KSP9703" s="45"/>
      <c r="KSQ9703" s="45"/>
      <c r="KSR9703" s="45"/>
      <c r="KSS9703" s="45"/>
      <c r="KST9703" s="45"/>
      <c r="KSU9703" s="45"/>
      <c r="KSV9703" s="45"/>
      <c r="KSW9703" s="45"/>
      <c r="KSX9703" s="45"/>
      <c r="KSY9703" s="45"/>
      <c r="KSZ9703" s="45"/>
      <c r="KTA9703" s="45"/>
      <c r="KTB9703" s="45"/>
      <c r="KTC9703" s="45"/>
      <c r="KTD9703" s="45"/>
      <c r="KTE9703" s="45"/>
      <c r="KTF9703" s="45"/>
      <c r="KTG9703" s="45"/>
      <c r="KTH9703" s="45"/>
      <c r="KTI9703" s="45"/>
      <c r="KTJ9703" s="45"/>
      <c r="KTK9703" s="45"/>
      <c r="KTL9703" s="45"/>
      <c r="KTM9703" s="45"/>
      <c r="KTN9703" s="45"/>
      <c r="KTO9703" s="45"/>
      <c r="KTP9703" s="45"/>
      <c r="KTQ9703" s="45"/>
      <c r="KTR9703" s="45"/>
      <c r="KTS9703" s="45"/>
      <c r="KTT9703" s="45"/>
      <c r="KTU9703" s="45"/>
      <c r="KTV9703" s="45"/>
      <c r="KTW9703" s="45"/>
      <c r="KTX9703" s="45"/>
      <c r="KTY9703" s="45"/>
      <c r="KTZ9703" s="45"/>
      <c r="KUA9703" s="45"/>
      <c r="KUB9703" s="45"/>
      <c r="KUC9703" s="45"/>
      <c r="KUD9703" s="45"/>
      <c r="KUE9703" s="45"/>
      <c r="KUF9703" s="45"/>
      <c r="KUG9703" s="45"/>
      <c r="KUH9703" s="45"/>
      <c r="KUI9703" s="45"/>
      <c r="KUJ9703" s="45"/>
      <c r="KUK9703" s="45"/>
      <c r="KUL9703" s="45"/>
      <c r="KUM9703" s="45"/>
      <c r="KUN9703" s="45"/>
      <c r="KUO9703" s="45"/>
      <c r="KUP9703" s="45"/>
      <c r="KUQ9703" s="45"/>
      <c r="KUR9703" s="45"/>
      <c r="KUS9703" s="45"/>
      <c r="KUT9703" s="45"/>
      <c r="KUU9703" s="45"/>
      <c r="KUV9703" s="45"/>
      <c r="KUW9703" s="45"/>
      <c r="KUX9703" s="45"/>
      <c r="KUY9703" s="45"/>
      <c r="KUZ9703" s="45"/>
      <c r="KVA9703" s="45"/>
      <c r="KVB9703" s="45"/>
      <c r="KVC9703" s="45"/>
      <c r="KVD9703" s="45"/>
      <c r="KVE9703" s="45"/>
      <c r="KVF9703" s="45"/>
      <c r="KVG9703" s="45"/>
      <c r="KVH9703" s="45"/>
      <c r="KVI9703" s="45"/>
      <c r="KVJ9703" s="45"/>
      <c r="KVK9703" s="45"/>
      <c r="KVL9703" s="45"/>
      <c r="KVM9703" s="45"/>
      <c r="KVN9703" s="45"/>
      <c r="KVO9703" s="45"/>
      <c r="KVP9703" s="45"/>
      <c r="KVQ9703" s="45"/>
      <c r="KVR9703" s="45"/>
      <c r="KVS9703" s="45"/>
      <c r="KVT9703" s="45"/>
      <c r="KVU9703" s="45"/>
      <c r="KVV9703" s="45"/>
      <c r="KVW9703" s="45"/>
      <c r="KVX9703" s="45"/>
      <c r="KVY9703" s="45"/>
      <c r="KVZ9703" s="45"/>
      <c r="KWA9703" s="45"/>
      <c r="KWB9703" s="45"/>
      <c r="KWC9703" s="45"/>
      <c r="KWD9703" s="45"/>
      <c r="KWE9703" s="45"/>
      <c r="KWF9703" s="45"/>
      <c r="KWG9703" s="45"/>
      <c r="KWH9703" s="45"/>
      <c r="KWI9703" s="45"/>
      <c r="KWJ9703" s="45"/>
      <c r="KWK9703" s="45"/>
      <c r="KWL9703" s="45"/>
      <c r="KWM9703" s="45"/>
      <c r="KWN9703" s="45"/>
      <c r="KWO9703" s="45"/>
      <c r="KWP9703" s="45"/>
      <c r="KWQ9703" s="45"/>
      <c r="KWR9703" s="45"/>
      <c r="KWS9703" s="45"/>
      <c r="KWT9703" s="45"/>
      <c r="KWU9703" s="45"/>
      <c r="KWV9703" s="45"/>
      <c r="KWW9703" s="45"/>
      <c r="KWX9703" s="45"/>
      <c r="KWY9703" s="45"/>
      <c r="KWZ9703" s="45"/>
      <c r="KXA9703" s="45"/>
      <c r="KXB9703" s="45"/>
      <c r="KXC9703" s="45"/>
      <c r="KXD9703" s="45"/>
      <c r="KXE9703" s="45"/>
      <c r="KXF9703" s="45"/>
      <c r="KXG9703" s="45"/>
      <c r="KXH9703" s="45"/>
      <c r="KXI9703" s="45"/>
      <c r="KXJ9703" s="45"/>
      <c r="KXK9703" s="45"/>
      <c r="KXL9703" s="45"/>
      <c r="KXM9703" s="45"/>
      <c r="KXN9703" s="45"/>
      <c r="KXO9703" s="45"/>
      <c r="KXP9703" s="45"/>
      <c r="KXQ9703" s="45"/>
      <c r="KXR9703" s="45"/>
      <c r="KXS9703" s="45"/>
      <c r="KXT9703" s="45"/>
      <c r="KXU9703" s="45"/>
      <c r="KXV9703" s="45"/>
      <c r="KXW9703" s="45"/>
      <c r="KXX9703" s="45"/>
      <c r="KXY9703" s="45"/>
      <c r="KXZ9703" s="45"/>
      <c r="KYA9703" s="45"/>
      <c r="KYB9703" s="45"/>
      <c r="KYC9703" s="45"/>
      <c r="KYD9703" s="45"/>
      <c r="KYE9703" s="45"/>
      <c r="KYF9703" s="45"/>
      <c r="KYG9703" s="45"/>
      <c r="KYH9703" s="45"/>
      <c r="KYI9703" s="45"/>
      <c r="KYJ9703" s="45"/>
      <c r="KYK9703" s="45"/>
      <c r="KYL9703" s="45"/>
      <c r="KYM9703" s="45"/>
      <c r="KYN9703" s="45"/>
      <c r="KYO9703" s="45"/>
      <c r="KYP9703" s="45"/>
      <c r="KYQ9703" s="45"/>
      <c r="KYR9703" s="45"/>
      <c r="KYS9703" s="45"/>
      <c r="KYT9703" s="45"/>
      <c r="KYU9703" s="45"/>
      <c r="KYV9703" s="45"/>
      <c r="KYW9703" s="45"/>
      <c r="KYX9703" s="45"/>
      <c r="KYY9703" s="45"/>
      <c r="KYZ9703" s="45"/>
      <c r="KZA9703" s="45"/>
      <c r="KZB9703" s="45"/>
      <c r="KZC9703" s="45"/>
      <c r="KZD9703" s="45"/>
      <c r="KZE9703" s="45"/>
      <c r="KZF9703" s="45"/>
      <c r="KZG9703" s="45"/>
      <c r="KZH9703" s="45"/>
      <c r="KZI9703" s="45"/>
      <c r="KZJ9703" s="45"/>
      <c r="KZK9703" s="45"/>
      <c r="KZL9703" s="45"/>
      <c r="KZM9703" s="45"/>
      <c r="KZN9703" s="45"/>
      <c r="KZO9703" s="45"/>
      <c r="KZP9703" s="45"/>
      <c r="KZQ9703" s="45"/>
      <c r="KZR9703" s="45"/>
      <c r="KZS9703" s="45"/>
      <c r="KZT9703" s="45"/>
      <c r="KZU9703" s="45"/>
      <c r="KZV9703" s="45"/>
      <c r="KZW9703" s="45"/>
      <c r="KZX9703" s="45"/>
      <c r="KZY9703" s="45"/>
      <c r="KZZ9703" s="45"/>
      <c r="LAA9703" s="45"/>
      <c r="LAB9703" s="45"/>
      <c r="LAC9703" s="45"/>
      <c r="LAD9703" s="45"/>
      <c r="LAE9703" s="45"/>
      <c r="LAF9703" s="45"/>
      <c r="LAG9703" s="45"/>
      <c r="LAH9703" s="45"/>
      <c r="LAI9703" s="45"/>
      <c r="LAJ9703" s="45"/>
      <c r="LAK9703" s="45"/>
      <c r="LAL9703" s="45"/>
      <c r="LAM9703" s="45"/>
      <c r="LAN9703" s="45"/>
      <c r="LAO9703" s="45"/>
      <c r="LAP9703" s="45"/>
      <c r="LAQ9703" s="45"/>
      <c r="LAR9703" s="45"/>
      <c r="LAS9703" s="45"/>
      <c r="LAT9703" s="45"/>
      <c r="LAU9703" s="45"/>
      <c r="LAV9703" s="45"/>
      <c r="LAW9703" s="45"/>
      <c r="LAX9703" s="45"/>
      <c r="LAY9703" s="45"/>
      <c r="LAZ9703" s="45"/>
      <c r="LBA9703" s="45"/>
      <c r="LBB9703" s="45"/>
      <c r="LBC9703" s="45"/>
      <c r="LBD9703" s="45"/>
      <c r="LBE9703" s="45"/>
      <c r="LBF9703" s="45"/>
      <c r="LBG9703" s="45"/>
      <c r="LBH9703" s="45"/>
      <c r="LBI9703" s="45"/>
      <c r="LBJ9703" s="45"/>
      <c r="LBK9703" s="45"/>
      <c r="LBL9703" s="45"/>
      <c r="LBM9703" s="45"/>
      <c r="LBN9703" s="45"/>
      <c r="LBO9703" s="45"/>
      <c r="LBP9703" s="45"/>
      <c r="LBQ9703" s="45"/>
      <c r="LBR9703" s="45"/>
      <c r="LBS9703" s="45"/>
      <c r="LBT9703" s="45"/>
      <c r="LBU9703" s="45"/>
      <c r="LBV9703" s="45"/>
      <c r="LBW9703" s="45"/>
      <c r="LBX9703" s="45"/>
      <c r="LBY9703" s="45"/>
      <c r="LBZ9703" s="45"/>
      <c r="LCA9703" s="45"/>
      <c r="LCB9703" s="45"/>
      <c r="LCC9703" s="45"/>
      <c r="LCD9703" s="45"/>
      <c r="LCE9703" s="45"/>
      <c r="LCF9703" s="45"/>
      <c r="LCG9703" s="45"/>
      <c r="LCH9703" s="45"/>
      <c r="LCI9703" s="45"/>
      <c r="LCJ9703" s="45"/>
      <c r="LCK9703" s="45"/>
      <c r="LCL9703" s="45"/>
      <c r="LCM9703" s="45"/>
      <c r="LCN9703" s="45"/>
      <c r="LCO9703" s="45"/>
      <c r="LCP9703" s="45"/>
      <c r="LCQ9703" s="45"/>
      <c r="LCR9703" s="45"/>
      <c r="LCS9703" s="45"/>
      <c r="LCT9703" s="45"/>
      <c r="LCU9703" s="45"/>
      <c r="LCV9703" s="45"/>
      <c r="LCW9703" s="45"/>
      <c r="LCX9703" s="45"/>
      <c r="LCY9703" s="45"/>
      <c r="LCZ9703" s="45"/>
      <c r="LDA9703" s="45"/>
      <c r="LDB9703" s="45"/>
      <c r="LDC9703" s="45"/>
      <c r="LDD9703" s="45"/>
      <c r="LDE9703" s="45"/>
      <c r="LDF9703" s="45"/>
      <c r="LDG9703" s="45"/>
      <c r="LDH9703" s="45"/>
      <c r="LDI9703" s="45"/>
      <c r="LDJ9703" s="45"/>
      <c r="LDK9703" s="45"/>
      <c r="LDL9703" s="45"/>
      <c r="LDM9703" s="45"/>
      <c r="LDN9703" s="45"/>
      <c r="LDO9703" s="45"/>
      <c r="LDP9703" s="45"/>
      <c r="LDQ9703" s="45"/>
      <c r="LDR9703" s="45"/>
      <c r="LDS9703" s="45"/>
      <c r="LDT9703" s="45"/>
      <c r="LDU9703" s="45"/>
      <c r="LDV9703" s="45"/>
      <c r="LDW9703" s="45"/>
      <c r="LDX9703" s="45"/>
      <c r="LDY9703" s="45"/>
      <c r="LDZ9703" s="45"/>
      <c r="LEA9703" s="45"/>
      <c r="LEB9703" s="45"/>
      <c r="LEC9703" s="45"/>
      <c r="LED9703" s="45"/>
      <c r="LEE9703" s="45"/>
      <c r="LEF9703" s="45"/>
      <c r="LEG9703" s="45"/>
      <c r="LEH9703" s="45"/>
      <c r="LEI9703" s="45"/>
      <c r="LEJ9703" s="45"/>
      <c r="LEK9703" s="45"/>
      <c r="LEL9703" s="45"/>
      <c r="LEM9703" s="45"/>
      <c r="LEN9703" s="45"/>
      <c r="LEO9703" s="45"/>
      <c r="LEP9703" s="45"/>
      <c r="LEQ9703" s="45"/>
      <c r="LER9703" s="45"/>
      <c r="LES9703" s="45"/>
      <c r="LET9703" s="45"/>
      <c r="LEU9703" s="45"/>
      <c r="LEV9703" s="45"/>
      <c r="LEW9703" s="45"/>
      <c r="LEX9703" s="45"/>
      <c r="LEY9703" s="45"/>
      <c r="LEZ9703" s="45"/>
      <c r="LFA9703" s="45"/>
      <c r="LFB9703" s="45"/>
      <c r="LFC9703" s="45"/>
      <c r="LFD9703" s="45"/>
      <c r="LFE9703" s="45"/>
      <c r="LFF9703" s="45"/>
      <c r="LFG9703" s="45"/>
      <c r="LFH9703" s="45"/>
      <c r="LFI9703" s="45"/>
      <c r="LFJ9703" s="45"/>
      <c r="LFK9703" s="45"/>
      <c r="LFL9703" s="45"/>
      <c r="LFM9703" s="45"/>
      <c r="LFN9703" s="45"/>
      <c r="LFO9703" s="45"/>
      <c r="LFP9703" s="45"/>
      <c r="LFQ9703" s="45"/>
      <c r="LFR9703" s="45"/>
      <c r="LFS9703" s="45"/>
      <c r="LFT9703" s="45"/>
      <c r="LFU9703" s="45"/>
      <c r="LFV9703" s="45"/>
      <c r="LFW9703" s="45"/>
      <c r="LFX9703" s="45"/>
      <c r="LFY9703" s="45"/>
      <c r="LFZ9703" s="45"/>
      <c r="LGA9703" s="45"/>
      <c r="LGB9703" s="45"/>
      <c r="LGC9703" s="45"/>
      <c r="LGD9703" s="45"/>
      <c r="LGE9703" s="45"/>
      <c r="LGF9703" s="45"/>
      <c r="LGG9703" s="45"/>
      <c r="LGH9703" s="45"/>
      <c r="LGI9703" s="45"/>
      <c r="LGJ9703" s="45"/>
      <c r="LGK9703" s="45"/>
      <c r="LGL9703" s="45"/>
      <c r="LGM9703" s="45"/>
      <c r="LGN9703" s="45"/>
      <c r="LGO9703" s="45"/>
      <c r="LGP9703" s="45"/>
      <c r="LGQ9703" s="45"/>
      <c r="LGR9703" s="45"/>
      <c r="LGS9703" s="45"/>
      <c r="LGT9703" s="45"/>
      <c r="LGU9703" s="45"/>
      <c r="LGV9703" s="45"/>
      <c r="LGW9703" s="45"/>
      <c r="LGX9703" s="45"/>
      <c r="LGY9703" s="45"/>
      <c r="LGZ9703" s="45"/>
      <c r="LHA9703" s="45"/>
      <c r="LHB9703" s="45"/>
      <c r="LHC9703" s="45"/>
      <c r="LHD9703" s="45"/>
      <c r="LHE9703" s="45"/>
      <c r="LHF9703" s="45"/>
      <c r="LHG9703" s="45"/>
      <c r="LHH9703" s="45"/>
      <c r="LHI9703" s="45"/>
      <c r="LHJ9703" s="45"/>
      <c r="LHK9703" s="45"/>
      <c r="LHL9703" s="45"/>
      <c r="LHM9703" s="45"/>
      <c r="LHN9703" s="45"/>
      <c r="LHO9703" s="45"/>
      <c r="LHP9703" s="45"/>
      <c r="LHQ9703" s="45"/>
      <c r="LHR9703" s="45"/>
      <c r="LHS9703" s="45"/>
      <c r="LHT9703" s="45"/>
      <c r="LHU9703" s="45"/>
      <c r="LHV9703" s="45"/>
      <c r="LHW9703" s="45"/>
      <c r="LHX9703" s="45"/>
      <c r="LHY9703" s="45"/>
      <c r="LHZ9703" s="45"/>
      <c r="LIA9703" s="45"/>
      <c r="LIB9703" s="45"/>
      <c r="LIC9703" s="45"/>
      <c r="LID9703" s="45"/>
      <c r="LIE9703" s="45"/>
      <c r="LIF9703" s="45"/>
      <c r="LIG9703" s="45"/>
      <c r="LIH9703" s="45"/>
      <c r="LII9703" s="45"/>
      <c r="LIJ9703" s="45"/>
      <c r="LIK9703" s="45"/>
      <c r="LIL9703" s="45"/>
      <c r="LIM9703" s="45"/>
      <c r="LIN9703" s="45"/>
      <c r="LIO9703" s="45"/>
      <c r="LIP9703" s="45"/>
      <c r="LIQ9703" s="45"/>
      <c r="LIR9703" s="45"/>
      <c r="LIS9703" s="45"/>
      <c r="LIT9703" s="45"/>
      <c r="LIU9703" s="45"/>
      <c r="LIV9703" s="45"/>
      <c r="LIW9703" s="45"/>
      <c r="LIX9703" s="45"/>
      <c r="LIY9703" s="45"/>
      <c r="LIZ9703" s="45"/>
      <c r="LJA9703" s="45"/>
      <c r="LJB9703" s="45"/>
      <c r="LJC9703" s="45"/>
      <c r="LJD9703" s="45"/>
      <c r="LJE9703" s="45"/>
      <c r="LJF9703" s="45"/>
      <c r="LJG9703" s="45"/>
      <c r="LJH9703" s="45"/>
      <c r="LJI9703" s="45"/>
      <c r="LJJ9703" s="45"/>
      <c r="LJK9703" s="45"/>
      <c r="LJL9703" s="45"/>
      <c r="LJM9703" s="45"/>
      <c r="LJN9703" s="45"/>
      <c r="LJO9703" s="45"/>
      <c r="LJP9703" s="45"/>
      <c r="LJQ9703" s="45"/>
      <c r="LJR9703" s="45"/>
      <c r="LJS9703" s="45"/>
      <c r="LJT9703" s="45"/>
      <c r="LJU9703" s="45"/>
      <c r="LJV9703" s="45"/>
      <c r="LJW9703" s="45"/>
      <c r="LJX9703" s="45"/>
      <c r="LJY9703" s="45"/>
      <c r="LJZ9703" s="45"/>
      <c r="LKA9703" s="45"/>
      <c r="LKB9703" s="45"/>
      <c r="LKC9703" s="45"/>
      <c r="LKD9703" s="45"/>
      <c r="LKE9703" s="45"/>
      <c r="LKF9703" s="45"/>
      <c r="LKG9703" s="45"/>
      <c r="LKH9703" s="45"/>
      <c r="LKI9703" s="45"/>
      <c r="LKJ9703" s="45"/>
      <c r="LKK9703" s="45"/>
      <c r="LKL9703" s="45"/>
      <c r="LKM9703" s="45"/>
      <c r="LKN9703" s="45"/>
      <c r="LKO9703" s="45"/>
      <c r="LKP9703" s="45"/>
      <c r="LKQ9703" s="45"/>
      <c r="LKR9703" s="45"/>
      <c r="LKS9703" s="45"/>
      <c r="LKT9703" s="45"/>
      <c r="LKU9703" s="45"/>
      <c r="LKV9703" s="45"/>
      <c r="LKW9703" s="45"/>
      <c r="LKX9703" s="45"/>
      <c r="LKY9703" s="45"/>
      <c r="LKZ9703" s="45"/>
      <c r="LLA9703" s="45"/>
      <c r="LLB9703" s="45"/>
      <c r="LLC9703" s="45"/>
      <c r="LLD9703" s="45"/>
      <c r="LLE9703" s="45"/>
      <c r="LLF9703" s="45"/>
      <c r="LLG9703" s="45"/>
      <c r="LLH9703" s="45"/>
      <c r="LLI9703" s="45"/>
      <c r="LLJ9703" s="45"/>
      <c r="LLK9703" s="45"/>
      <c r="LLL9703" s="45"/>
      <c r="LLM9703" s="45"/>
      <c r="LLN9703" s="45"/>
      <c r="LLO9703" s="45"/>
      <c r="LLP9703" s="45"/>
      <c r="LLQ9703" s="45"/>
      <c r="LLR9703" s="45"/>
      <c r="LLS9703" s="45"/>
      <c r="LLT9703" s="45"/>
      <c r="LLU9703" s="45"/>
      <c r="LLV9703" s="45"/>
      <c r="LLW9703" s="45"/>
      <c r="LLX9703" s="45"/>
      <c r="LLY9703" s="45"/>
      <c r="LLZ9703" s="45"/>
      <c r="LMA9703" s="45"/>
      <c r="LMB9703" s="45"/>
      <c r="LMC9703" s="45"/>
      <c r="LMD9703" s="45"/>
      <c r="LME9703" s="45"/>
      <c r="LMF9703" s="45"/>
      <c r="LMG9703" s="45"/>
      <c r="LMH9703" s="45"/>
      <c r="LMI9703" s="45"/>
      <c r="LMJ9703" s="45"/>
      <c r="LMK9703" s="45"/>
      <c r="LML9703" s="45"/>
      <c r="LMM9703" s="45"/>
      <c r="LMN9703" s="45"/>
      <c r="LMO9703" s="45"/>
      <c r="LMP9703" s="45"/>
      <c r="LMQ9703" s="45"/>
      <c r="LMR9703" s="45"/>
      <c r="LMS9703" s="45"/>
      <c r="LMT9703" s="45"/>
      <c r="LMU9703" s="45"/>
      <c r="LMV9703" s="45"/>
      <c r="LMW9703" s="45"/>
      <c r="LMX9703" s="45"/>
      <c r="LMY9703" s="45"/>
      <c r="LMZ9703" s="45"/>
      <c r="LNA9703" s="45"/>
      <c r="LNB9703" s="45"/>
      <c r="LNC9703" s="45"/>
      <c r="LND9703" s="45"/>
      <c r="LNE9703" s="45"/>
      <c r="LNF9703" s="45"/>
      <c r="LNG9703" s="45"/>
      <c r="LNH9703" s="45"/>
      <c r="LNI9703" s="45"/>
      <c r="LNJ9703" s="45"/>
      <c r="LNK9703" s="45"/>
      <c r="LNL9703" s="45"/>
      <c r="LNM9703" s="45"/>
      <c r="LNN9703" s="45"/>
      <c r="LNO9703" s="45"/>
      <c r="LNP9703" s="45"/>
      <c r="LNQ9703" s="45"/>
      <c r="LNR9703" s="45"/>
      <c r="LNS9703" s="45"/>
      <c r="LNT9703" s="45"/>
      <c r="LNU9703" s="45"/>
      <c r="LNV9703" s="45"/>
      <c r="LNW9703" s="45"/>
      <c r="LNX9703" s="45"/>
      <c r="LNY9703" s="45"/>
      <c r="LNZ9703" s="45"/>
      <c r="LOA9703" s="45"/>
      <c r="LOB9703" s="45"/>
      <c r="LOC9703" s="45"/>
      <c r="LOD9703" s="45"/>
      <c r="LOE9703" s="45"/>
      <c r="LOF9703" s="45"/>
      <c r="LOG9703" s="45"/>
      <c r="LOH9703" s="45"/>
      <c r="LOI9703" s="45"/>
      <c r="LOJ9703" s="45"/>
      <c r="LOK9703" s="45"/>
      <c r="LOL9703" s="45"/>
      <c r="LOM9703" s="45"/>
      <c r="LON9703" s="45"/>
      <c r="LOO9703" s="45"/>
      <c r="LOP9703" s="45"/>
      <c r="LOQ9703" s="45"/>
      <c r="LOR9703" s="45"/>
      <c r="LOS9703" s="45"/>
      <c r="LOT9703" s="45"/>
      <c r="LOU9703" s="45"/>
      <c r="LOV9703" s="45"/>
      <c r="LOW9703" s="45"/>
      <c r="LOX9703" s="45"/>
      <c r="LOY9703" s="45"/>
      <c r="LOZ9703" s="45"/>
      <c r="LPA9703" s="45"/>
      <c r="LPB9703" s="45"/>
      <c r="LPC9703" s="45"/>
      <c r="LPD9703" s="45"/>
      <c r="LPE9703" s="45"/>
      <c r="LPF9703" s="45"/>
      <c r="LPG9703" s="45"/>
      <c r="LPH9703" s="45"/>
      <c r="LPI9703" s="45"/>
      <c r="LPJ9703" s="45"/>
      <c r="LPK9703" s="45"/>
      <c r="LPL9703" s="45"/>
      <c r="LPM9703" s="45"/>
      <c r="LPN9703" s="45"/>
      <c r="LPO9703" s="45"/>
      <c r="LPP9703" s="45"/>
      <c r="LPQ9703" s="45"/>
      <c r="LPR9703" s="45"/>
      <c r="LPS9703" s="45"/>
      <c r="LPT9703" s="45"/>
      <c r="LPU9703" s="45"/>
      <c r="LPV9703" s="45"/>
      <c r="LPW9703" s="45"/>
      <c r="LPX9703" s="45"/>
      <c r="LPY9703" s="45"/>
      <c r="LPZ9703" s="45"/>
      <c r="LQA9703" s="45"/>
      <c r="LQB9703" s="45"/>
      <c r="LQC9703" s="45"/>
      <c r="LQD9703" s="45"/>
      <c r="LQE9703" s="45"/>
      <c r="LQF9703" s="45"/>
      <c r="LQG9703" s="45"/>
      <c r="LQH9703" s="45"/>
      <c r="LQI9703" s="45"/>
      <c r="LQJ9703" s="45"/>
      <c r="LQK9703" s="45"/>
      <c r="LQL9703" s="45"/>
      <c r="LQM9703" s="45"/>
      <c r="LQN9703" s="45"/>
      <c r="LQO9703" s="45"/>
      <c r="LQP9703" s="45"/>
      <c r="LQQ9703" s="45"/>
      <c r="LQR9703" s="45"/>
      <c r="LQS9703" s="45"/>
      <c r="LQT9703" s="45"/>
      <c r="LQU9703" s="45"/>
      <c r="LQV9703" s="45"/>
      <c r="LQW9703" s="45"/>
      <c r="LQX9703" s="45"/>
      <c r="LQY9703" s="45"/>
      <c r="LQZ9703" s="45"/>
      <c r="LRA9703" s="45"/>
      <c r="LRB9703" s="45"/>
      <c r="LRC9703" s="45"/>
      <c r="LRD9703" s="45"/>
      <c r="LRE9703" s="45"/>
      <c r="LRF9703" s="45"/>
      <c r="LRG9703" s="45"/>
      <c r="LRH9703" s="45"/>
      <c r="LRI9703" s="45"/>
      <c r="LRJ9703" s="45"/>
      <c r="LRK9703" s="45"/>
      <c r="LRL9703" s="45"/>
      <c r="LRM9703" s="45"/>
      <c r="LRN9703" s="45"/>
      <c r="LRO9703" s="45"/>
      <c r="LRP9703" s="45"/>
      <c r="LRQ9703" s="45"/>
      <c r="LRR9703" s="45"/>
      <c r="LRS9703" s="45"/>
      <c r="LRT9703" s="45"/>
      <c r="LRU9703" s="45"/>
      <c r="LRV9703" s="45"/>
      <c r="LRW9703" s="45"/>
      <c r="LRX9703" s="45"/>
      <c r="LRY9703" s="45"/>
      <c r="LRZ9703" s="45"/>
      <c r="LSA9703" s="45"/>
      <c r="LSB9703" s="45"/>
      <c r="LSC9703" s="45"/>
      <c r="LSD9703" s="45"/>
      <c r="LSE9703" s="45"/>
      <c r="LSF9703" s="45"/>
      <c r="LSG9703" s="45"/>
      <c r="LSH9703" s="45"/>
      <c r="LSI9703" s="45"/>
      <c r="LSJ9703" s="45"/>
      <c r="LSK9703" s="45"/>
      <c r="LSL9703" s="45"/>
      <c r="LSM9703" s="45"/>
      <c r="LSN9703" s="45"/>
      <c r="LSO9703" s="45"/>
      <c r="LSP9703" s="45"/>
      <c r="LSQ9703" s="45"/>
      <c r="LSR9703" s="45"/>
      <c r="LSS9703" s="45"/>
      <c r="LST9703" s="45"/>
      <c r="LSU9703" s="45"/>
      <c r="LSV9703" s="45"/>
      <c r="LSW9703" s="45"/>
      <c r="LSX9703" s="45"/>
      <c r="LSY9703" s="45"/>
      <c r="LSZ9703" s="45"/>
      <c r="LTA9703" s="45"/>
      <c r="LTB9703" s="45"/>
      <c r="LTC9703" s="45"/>
      <c r="LTD9703" s="45"/>
      <c r="LTE9703" s="45"/>
      <c r="LTF9703" s="45"/>
      <c r="LTG9703" s="45"/>
      <c r="LTH9703" s="45"/>
      <c r="LTI9703" s="45"/>
      <c r="LTJ9703" s="45"/>
      <c r="LTK9703" s="45"/>
      <c r="LTL9703" s="45"/>
      <c r="LTM9703" s="45"/>
      <c r="LTN9703" s="45"/>
      <c r="LTO9703" s="45"/>
      <c r="LTP9703" s="45"/>
      <c r="LTQ9703" s="45"/>
      <c r="LTR9703" s="45"/>
      <c r="LTS9703" s="45"/>
      <c r="LTT9703" s="45"/>
      <c r="LTU9703" s="45"/>
      <c r="LTV9703" s="45"/>
      <c r="LTW9703" s="45"/>
      <c r="LTX9703" s="45"/>
      <c r="LTY9703" s="45"/>
      <c r="LTZ9703" s="45"/>
      <c r="LUA9703" s="45"/>
      <c r="LUB9703" s="45"/>
      <c r="LUC9703" s="45"/>
      <c r="LUD9703" s="45"/>
      <c r="LUE9703" s="45"/>
      <c r="LUF9703" s="45"/>
      <c r="LUG9703" s="45"/>
      <c r="LUH9703" s="45"/>
      <c r="LUI9703" s="45"/>
      <c r="LUJ9703" s="45"/>
      <c r="LUK9703" s="45"/>
      <c r="LUL9703" s="45"/>
      <c r="LUM9703" s="45"/>
      <c r="LUN9703" s="45"/>
      <c r="LUO9703" s="45"/>
      <c r="LUP9703" s="45"/>
      <c r="LUQ9703" s="45"/>
      <c r="LUR9703" s="45"/>
      <c r="LUS9703" s="45"/>
      <c r="LUT9703" s="45"/>
      <c r="LUU9703" s="45"/>
      <c r="LUV9703" s="45"/>
      <c r="LUW9703" s="45"/>
      <c r="LUX9703" s="45"/>
      <c r="LUY9703" s="45"/>
      <c r="LUZ9703" s="45"/>
      <c r="LVA9703" s="45"/>
      <c r="LVB9703" s="45"/>
      <c r="LVC9703" s="45"/>
      <c r="LVD9703" s="45"/>
      <c r="LVE9703" s="45"/>
      <c r="LVF9703" s="45"/>
      <c r="LVG9703" s="45"/>
      <c r="LVH9703" s="45"/>
      <c r="LVI9703" s="45"/>
      <c r="LVJ9703" s="45"/>
      <c r="LVK9703" s="45"/>
      <c r="LVL9703" s="45"/>
      <c r="LVM9703" s="45"/>
      <c r="LVN9703" s="45"/>
      <c r="LVO9703" s="45"/>
      <c r="LVP9703" s="45"/>
      <c r="LVQ9703" s="45"/>
      <c r="LVR9703" s="45"/>
      <c r="LVS9703" s="45"/>
      <c r="LVT9703" s="45"/>
      <c r="LVU9703" s="45"/>
      <c r="LVV9703" s="45"/>
      <c r="LVW9703" s="45"/>
      <c r="LVX9703" s="45"/>
      <c r="LVY9703" s="45"/>
      <c r="LVZ9703" s="45"/>
      <c r="LWA9703" s="45"/>
      <c r="LWB9703" s="45"/>
      <c r="LWC9703" s="45"/>
      <c r="LWD9703" s="45"/>
      <c r="LWE9703" s="45"/>
      <c r="LWF9703" s="45"/>
      <c r="LWG9703" s="45"/>
      <c r="LWH9703" s="45"/>
      <c r="LWI9703" s="45"/>
      <c r="LWJ9703" s="45"/>
      <c r="LWK9703" s="45"/>
      <c r="LWL9703" s="45"/>
      <c r="LWM9703" s="45"/>
      <c r="LWN9703" s="45"/>
      <c r="LWO9703" s="45"/>
      <c r="LWP9703" s="45"/>
      <c r="LWQ9703" s="45"/>
      <c r="LWR9703" s="45"/>
      <c r="LWS9703" s="45"/>
      <c r="LWT9703" s="45"/>
      <c r="LWU9703" s="45"/>
      <c r="LWV9703" s="45"/>
      <c r="LWW9703" s="45"/>
      <c r="LWX9703" s="45"/>
      <c r="LWY9703" s="45"/>
      <c r="LWZ9703" s="45"/>
      <c r="LXA9703" s="45"/>
      <c r="LXB9703" s="45"/>
      <c r="LXC9703" s="45"/>
      <c r="LXD9703" s="45"/>
      <c r="LXE9703" s="45"/>
      <c r="LXF9703" s="45"/>
      <c r="LXG9703" s="45"/>
      <c r="LXH9703" s="45"/>
      <c r="LXI9703" s="45"/>
      <c r="LXJ9703" s="45"/>
      <c r="LXK9703" s="45"/>
      <c r="LXL9703" s="45"/>
      <c r="LXM9703" s="45"/>
      <c r="LXN9703" s="45"/>
      <c r="LXO9703" s="45"/>
      <c r="LXP9703" s="45"/>
      <c r="LXQ9703" s="45"/>
      <c r="LXR9703" s="45"/>
      <c r="LXS9703" s="45"/>
      <c r="LXT9703" s="45"/>
      <c r="LXU9703" s="45"/>
      <c r="LXV9703" s="45"/>
      <c r="LXW9703" s="45"/>
      <c r="LXX9703" s="45"/>
      <c r="LXY9703" s="45"/>
      <c r="LXZ9703" s="45"/>
      <c r="LYA9703" s="45"/>
      <c r="LYB9703" s="45"/>
      <c r="LYC9703" s="45"/>
      <c r="LYD9703" s="45"/>
      <c r="LYE9703" s="45"/>
      <c r="LYF9703" s="45"/>
      <c r="LYG9703" s="45"/>
      <c r="LYH9703" s="45"/>
      <c r="LYI9703" s="45"/>
      <c r="LYJ9703" s="45"/>
      <c r="LYK9703" s="45"/>
      <c r="LYL9703" s="45"/>
      <c r="LYM9703" s="45"/>
      <c r="LYN9703" s="45"/>
      <c r="LYO9703" s="45"/>
      <c r="LYP9703" s="45"/>
      <c r="LYQ9703" s="45"/>
      <c r="LYR9703" s="45"/>
      <c r="LYS9703" s="45"/>
      <c r="LYT9703" s="45"/>
      <c r="LYU9703" s="45"/>
      <c r="LYV9703" s="45"/>
      <c r="LYW9703" s="45"/>
      <c r="LYX9703" s="45"/>
      <c r="LYY9703" s="45"/>
      <c r="LYZ9703" s="45"/>
      <c r="LZA9703" s="45"/>
      <c r="LZB9703" s="45"/>
      <c r="LZC9703" s="45"/>
      <c r="LZD9703" s="45"/>
      <c r="LZE9703" s="45"/>
      <c r="LZF9703" s="45"/>
      <c r="LZG9703" s="45"/>
      <c r="LZH9703" s="45"/>
      <c r="LZI9703" s="45"/>
      <c r="LZJ9703" s="45"/>
      <c r="LZK9703" s="45"/>
      <c r="LZL9703" s="45"/>
      <c r="LZM9703" s="45"/>
      <c r="LZN9703" s="45"/>
      <c r="LZO9703" s="45"/>
      <c r="LZP9703" s="45"/>
      <c r="LZQ9703" s="45"/>
      <c r="LZR9703" s="45"/>
      <c r="LZS9703" s="45"/>
      <c r="LZT9703" s="45"/>
      <c r="LZU9703" s="45"/>
      <c r="LZV9703" s="45"/>
      <c r="LZW9703" s="45"/>
      <c r="LZX9703" s="45"/>
      <c r="LZY9703" s="45"/>
      <c r="LZZ9703" s="45"/>
      <c r="MAA9703" s="45"/>
      <c r="MAB9703" s="45"/>
      <c r="MAC9703" s="45"/>
      <c r="MAD9703" s="45"/>
      <c r="MAE9703" s="45"/>
      <c r="MAF9703" s="45"/>
      <c r="MAG9703" s="45"/>
      <c r="MAH9703" s="45"/>
      <c r="MAI9703" s="45"/>
      <c r="MAJ9703" s="45"/>
      <c r="MAK9703" s="45"/>
      <c r="MAL9703" s="45"/>
      <c r="MAM9703" s="45"/>
      <c r="MAN9703" s="45"/>
      <c r="MAO9703" s="45"/>
      <c r="MAP9703" s="45"/>
      <c r="MAQ9703" s="45"/>
      <c r="MAR9703" s="45"/>
      <c r="MAS9703" s="45"/>
      <c r="MAT9703" s="45"/>
      <c r="MAU9703" s="45"/>
      <c r="MAV9703" s="45"/>
      <c r="MAW9703" s="45"/>
      <c r="MAX9703" s="45"/>
      <c r="MAY9703" s="45"/>
      <c r="MAZ9703" s="45"/>
      <c r="MBA9703" s="45"/>
      <c r="MBB9703" s="45"/>
      <c r="MBC9703" s="45"/>
      <c r="MBD9703" s="45"/>
      <c r="MBE9703" s="45"/>
      <c r="MBF9703" s="45"/>
      <c r="MBG9703" s="45"/>
      <c r="MBH9703" s="45"/>
      <c r="MBI9703" s="45"/>
      <c r="MBJ9703" s="45"/>
      <c r="MBK9703" s="45"/>
      <c r="MBL9703" s="45"/>
      <c r="MBM9703" s="45"/>
      <c r="MBN9703" s="45"/>
      <c r="MBO9703" s="45"/>
      <c r="MBP9703" s="45"/>
      <c r="MBQ9703" s="45"/>
      <c r="MBR9703" s="45"/>
      <c r="MBS9703" s="45"/>
      <c r="MBT9703" s="45"/>
      <c r="MBU9703" s="45"/>
      <c r="MBV9703" s="45"/>
      <c r="MBW9703" s="45"/>
      <c r="MBX9703" s="45"/>
      <c r="MBY9703" s="45"/>
      <c r="MBZ9703" s="45"/>
      <c r="MCA9703" s="45"/>
      <c r="MCB9703" s="45"/>
      <c r="MCC9703" s="45"/>
      <c r="MCD9703" s="45"/>
      <c r="MCE9703" s="45"/>
      <c r="MCF9703" s="45"/>
      <c r="MCG9703" s="45"/>
      <c r="MCH9703" s="45"/>
      <c r="MCI9703" s="45"/>
      <c r="MCJ9703" s="45"/>
      <c r="MCK9703" s="45"/>
      <c r="MCL9703" s="45"/>
      <c r="MCM9703" s="45"/>
      <c r="MCN9703" s="45"/>
      <c r="MCO9703" s="45"/>
      <c r="MCP9703" s="45"/>
      <c r="MCQ9703" s="45"/>
      <c r="MCR9703" s="45"/>
      <c r="MCS9703" s="45"/>
      <c r="MCT9703" s="45"/>
      <c r="MCU9703" s="45"/>
      <c r="MCV9703" s="45"/>
      <c r="MCW9703" s="45"/>
      <c r="MCX9703" s="45"/>
      <c r="MCY9703" s="45"/>
      <c r="MCZ9703" s="45"/>
      <c r="MDA9703" s="45"/>
      <c r="MDB9703" s="45"/>
      <c r="MDC9703" s="45"/>
      <c r="MDD9703" s="45"/>
      <c r="MDE9703" s="45"/>
      <c r="MDF9703" s="45"/>
      <c r="MDG9703" s="45"/>
      <c r="MDH9703" s="45"/>
      <c r="MDI9703" s="45"/>
      <c r="MDJ9703" s="45"/>
      <c r="MDK9703" s="45"/>
      <c r="MDL9703" s="45"/>
      <c r="MDM9703" s="45"/>
      <c r="MDN9703" s="45"/>
      <c r="MDO9703" s="45"/>
      <c r="MDP9703" s="45"/>
      <c r="MDQ9703" s="45"/>
      <c r="MDR9703" s="45"/>
      <c r="MDS9703" s="45"/>
      <c r="MDT9703" s="45"/>
      <c r="MDU9703" s="45"/>
      <c r="MDV9703" s="45"/>
      <c r="MDW9703" s="45"/>
      <c r="MDX9703" s="45"/>
      <c r="MDY9703" s="45"/>
      <c r="MDZ9703" s="45"/>
      <c r="MEA9703" s="45"/>
      <c r="MEB9703" s="45"/>
      <c r="MEC9703" s="45"/>
      <c r="MED9703" s="45"/>
      <c r="MEE9703" s="45"/>
      <c r="MEF9703" s="45"/>
      <c r="MEG9703" s="45"/>
      <c r="MEH9703" s="45"/>
      <c r="MEI9703" s="45"/>
      <c r="MEJ9703" s="45"/>
      <c r="MEK9703" s="45"/>
      <c r="MEL9703" s="45"/>
      <c r="MEM9703" s="45"/>
      <c r="MEN9703" s="45"/>
      <c r="MEO9703" s="45"/>
      <c r="MEP9703" s="45"/>
      <c r="MEQ9703" s="45"/>
      <c r="MER9703" s="45"/>
      <c r="MES9703" s="45"/>
      <c r="MET9703" s="45"/>
      <c r="MEU9703" s="45"/>
      <c r="MEV9703" s="45"/>
      <c r="MEW9703" s="45"/>
      <c r="MEX9703" s="45"/>
      <c r="MEY9703" s="45"/>
      <c r="MEZ9703" s="45"/>
      <c r="MFA9703" s="45"/>
      <c r="MFB9703" s="45"/>
      <c r="MFC9703" s="45"/>
      <c r="MFD9703" s="45"/>
      <c r="MFE9703" s="45"/>
      <c r="MFF9703" s="45"/>
      <c r="MFG9703" s="45"/>
      <c r="MFH9703" s="45"/>
      <c r="MFI9703" s="45"/>
      <c r="MFJ9703" s="45"/>
      <c r="MFK9703" s="45"/>
      <c r="MFL9703" s="45"/>
      <c r="MFM9703" s="45"/>
      <c r="MFN9703" s="45"/>
      <c r="MFO9703" s="45"/>
      <c r="MFP9703" s="45"/>
      <c r="MFQ9703" s="45"/>
      <c r="MFR9703" s="45"/>
      <c r="MFS9703" s="45"/>
      <c r="MFT9703" s="45"/>
      <c r="MFU9703" s="45"/>
      <c r="MFV9703" s="45"/>
      <c r="MFW9703" s="45"/>
      <c r="MFX9703" s="45"/>
      <c r="MFY9703" s="45"/>
      <c r="MFZ9703" s="45"/>
      <c r="MGA9703" s="45"/>
      <c r="MGB9703" s="45"/>
      <c r="MGC9703" s="45"/>
      <c r="MGD9703" s="45"/>
      <c r="MGE9703" s="45"/>
      <c r="MGF9703" s="45"/>
      <c r="MGG9703" s="45"/>
      <c r="MGH9703" s="45"/>
      <c r="MGI9703" s="45"/>
      <c r="MGJ9703" s="45"/>
      <c r="MGK9703" s="45"/>
      <c r="MGL9703" s="45"/>
      <c r="MGM9703" s="45"/>
      <c r="MGN9703" s="45"/>
      <c r="MGO9703" s="45"/>
      <c r="MGP9703" s="45"/>
      <c r="MGQ9703" s="45"/>
      <c r="MGR9703" s="45"/>
      <c r="MGS9703" s="45"/>
      <c r="MGT9703" s="45"/>
      <c r="MGU9703" s="45"/>
      <c r="MGV9703" s="45"/>
      <c r="MGW9703" s="45"/>
      <c r="MGX9703" s="45"/>
      <c r="MGY9703" s="45"/>
      <c r="MGZ9703" s="45"/>
      <c r="MHA9703" s="45"/>
      <c r="MHB9703" s="45"/>
      <c r="MHC9703" s="45"/>
      <c r="MHD9703" s="45"/>
      <c r="MHE9703" s="45"/>
      <c r="MHF9703" s="45"/>
      <c r="MHG9703" s="45"/>
      <c r="MHH9703" s="45"/>
      <c r="MHI9703" s="45"/>
      <c r="MHJ9703" s="45"/>
      <c r="MHK9703" s="45"/>
      <c r="MHL9703" s="45"/>
      <c r="MHM9703" s="45"/>
      <c r="MHN9703" s="45"/>
      <c r="MHO9703" s="45"/>
      <c r="MHP9703" s="45"/>
      <c r="MHQ9703" s="45"/>
      <c r="MHR9703" s="45"/>
      <c r="MHS9703" s="45"/>
      <c r="MHT9703" s="45"/>
      <c r="MHU9703" s="45"/>
      <c r="MHV9703" s="45"/>
      <c r="MHW9703" s="45"/>
      <c r="MHX9703" s="45"/>
      <c r="MHY9703" s="45"/>
      <c r="MHZ9703" s="45"/>
      <c r="MIA9703" s="45"/>
      <c r="MIB9703" s="45"/>
      <c r="MIC9703" s="45"/>
      <c r="MID9703" s="45"/>
      <c r="MIE9703" s="45"/>
      <c r="MIF9703" s="45"/>
      <c r="MIG9703" s="45"/>
      <c r="MIH9703" s="45"/>
      <c r="MII9703" s="45"/>
      <c r="MIJ9703" s="45"/>
      <c r="MIK9703" s="45"/>
      <c r="MIL9703" s="45"/>
      <c r="MIM9703" s="45"/>
      <c r="MIN9703" s="45"/>
      <c r="MIO9703" s="45"/>
      <c r="MIP9703" s="45"/>
      <c r="MIQ9703" s="45"/>
      <c r="MIR9703" s="45"/>
      <c r="MIS9703" s="45"/>
      <c r="MIT9703" s="45"/>
      <c r="MIU9703" s="45"/>
      <c r="MIV9703" s="45"/>
      <c r="MIW9703" s="45"/>
      <c r="MIX9703" s="45"/>
      <c r="MIY9703" s="45"/>
      <c r="MIZ9703" s="45"/>
      <c r="MJA9703" s="45"/>
      <c r="MJB9703" s="45"/>
      <c r="MJC9703" s="45"/>
      <c r="MJD9703" s="45"/>
      <c r="MJE9703" s="45"/>
      <c r="MJF9703" s="45"/>
      <c r="MJG9703" s="45"/>
      <c r="MJH9703" s="45"/>
      <c r="MJI9703" s="45"/>
      <c r="MJJ9703" s="45"/>
      <c r="MJK9703" s="45"/>
      <c r="MJL9703" s="45"/>
      <c r="MJM9703" s="45"/>
      <c r="MJN9703" s="45"/>
      <c r="MJO9703" s="45"/>
      <c r="MJP9703" s="45"/>
      <c r="MJQ9703" s="45"/>
      <c r="MJR9703" s="45"/>
      <c r="MJS9703" s="45"/>
      <c r="MJT9703" s="45"/>
      <c r="MJU9703" s="45"/>
      <c r="MJV9703" s="45"/>
      <c r="MJW9703" s="45"/>
      <c r="MJX9703" s="45"/>
      <c r="MJY9703" s="45"/>
      <c r="MJZ9703" s="45"/>
      <c r="MKA9703" s="45"/>
      <c r="MKB9703" s="45"/>
      <c r="MKC9703" s="45"/>
      <c r="MKD9703" s="45"/>
      <c r="MKE9703" s="45"/>
      <c r="MKF9703" s="45"/>
      <c r="MKG9703" s="45"/>
      <c r="MKH9703" s="45"/>
      <c r="MKI9703" s="45"/>
      <c r="MKJ9703" s="45"/>
      <c r="MKK9703" s="45"/>
      <c r="MKL9703" s="45"/>
      <c r="MKM9703" s="45"/>
      <c r="MKN9703" s="45"/>
      <c r="MKO9703" s="45"/>
      <c r="MKP9703" s="45"/>
      <c r="MKQ9703" s="45"/>
      <c r="MKR9703" s="45"/>
      <c r="MKS9703" s="45"/>
      <c r="MKT9703" s="45"/>
      <c r="MKU9703" s="45"/>
      <c r="MKV9703" s="45"/>
      <c r="MKW9703" s="45"/>
      <c r="MKX9703" s="45"/>
      <c r="MKY9703" s="45"/>
      <c r="MKZ9703" s="45"/>
      <c r="MLA9703" s="45"/>
      <c r="MLB9703" s="45"/>
      <c r="MLC9703" s="45"/>
      <c r="MLD9703" s="45"/>
      <c r="MLE9703" s="45"/>
      <c r="MLF9703" s="45"/>
      <c r="MLG9703" s="45"/>
      <c r="MLH9703" s="45"/>
      <c r="MLI9703" s="45"/>
      <c r="MLJ9703" s="45"/>
      <c r="MLK9703" s="45"/>
      <c r="MLL9703" s="45"/>
      <c r="MLM9703" s="45"/>
      <c r="MLN9703" s="45"/>
      <c r="MLO9703" s="45"/>
      <c r="MLP9703" s="45"/>
      <c r="MLQ9703" s="45"/>
      <c r="MLR9703" s="45"/>
      <c r="MLS9703" s="45"/>
      <c r="MLT9703" s="45"/>
      <c r="MLU9703" s="45"/>
      <c r="MLV9703" s="45"/>
      <c r="MLW9703" s="45"/>
      <c r="MLX9703" s="45"/>
      <c r="MLY9703" s="45"/>
      <c r="MLZ9703" s="45"/>
      <c r="MMA9703" s="45"/>
      <c r="MMB9703" s="45"/>
      <c r="MMC9703" s="45"/>
      <c r="MMD9703" s="45"/>
      <c r="MME9703" s="45"/>
      <c r="MMF9703" s="45"/>
      <c r="MMG9703" s="45"/>
      <c r="MMH9703" s="45"/>
      <c r="MMI9703" s="45"/>
      <c r="MMJ9703" s="45"/>
      <c r="MMK9703" s="45"/>
      <c r="MML9703" s="45"/>
      <c r="MMM9703" s="45"/>
      <c r="MMN9703" s="45"/>
      <c r="MMO9703" s="45"/>
      <c r="MMP9703" s="45"/>
      <c r="MMQ9703" s="45"/>
      <c r="MMR9703" s="45"/>
      <c r="MMS9703" s="45"/>
      <c r="MMT9703" s="45"/>
      <c r="MMU9703" s="45"/>
      <c r="MMV9703" s="45"/>
      <c r="MMW9703" s="45"/>
      <c r="MMX9703" s="45"/>
      <c r="MMY9703" s="45"/>
      <c r="MMZ9703" s="45"/>
      <c r="MNA9703" s="45"/>
      <c r="MNB9703" s="45"/>
      <c r="MNC9703" s="45"/>
      <c r="MND9703" s="45"/>
      <c r="MNE9703" s="45"/>
      <c r="MNF9703" s="45"/>
      <c r="MNG9703" s="45"/>
      <c r="MNH9703" s="45"/>
      <c r="MNI9703" s="45"/>
      <c r="MNJ9703" s="45"/>
      <c r="MNK9703" s="45"/>
      <c r="MNL9703" s="45"/>
      <c r="MNM9703" s="45"/>
      <c r="MNN9703" s="45"/>
      <c r="MNO9703" s="45"/>
      <c r="MNP9703" s="45"/>
      <c r="MNQ9703" s="45"/>
      <c r="MNR9703" s="45"/>
      <c r="MNS9703" s="45"/>
      <c r="MNT9703" s="45"/>
      <c r="MNU9703" s="45"/>
      <c r="MNV9703" s="45"/>
      <c r="MNW9703" s="45"/>
      <c r="MNX9703" s="45"/>
      <c r="MNY9703" s="45"/>
      <c r="MNZ9703" s="45"/>
      <c r="MOA9703" s="45"/>
      <c r="MOB9703" s="45"/>
      <c r="MOC9703" s="45"/>
      <c r="MOD9703" s="45"/>
      <c r="MOE9703" s="45"/>
      <c r="MOF9703" s="45"/>
      <c r="MOG9703" s="45"/>
      <c r="MOH9703" s="45"/>
      <c r="MOI9703" s="45"/>
      <c r="MOJ9703" s="45"/>
      <c r="MOK9703" s="45"/>
      <c r="MOL9703" s="45"/>
      <c r="MOM9703" s="45"/>
      <c r="MON9703" s="45"/>
      <c r="MOO9703" s="45"/>
      <c r="MOP9703" s="45"/>
      <c r="MOQ9703" s="45"/>
      <c r="MOR9703" s="45"/>
      <c r="MOS9703" s="45"/>
      <c r="MOT9703" s="45"/>
      <c r="MOU9703" s="45"/>
      <c r="MOV9703" s="45"/>
      <c r="MOW9703" s="45"/>
      <c r="MOX9703" s="45"/>
      <c r="MOY9703" s="45"/>
      <c r="MOZ9703" s="45"/>
      <c r="MPA9703" s="45"/>
      <c r="MPB9703" s="45"/>
      <c r="MPC9703" s="45"/>
      <c r="MPD9703" s="45"/>
      <c r="MPE9703" s="45"/>
      <c r="MPF9703" s="45"/>
      <c r="MPG9703" s="45"/>
      <c r="MPH9703" s="45"/>
      <c r="MPI9703" s="45"/>
      <c r="MPJ9703" s="45"/>
      <c r="MPK9703" s="45"/>
      <c r="MPL9703" s="45"/>
      <c r="MPM9703" s="45"/>
      <c r="MPN9703" s="45"/>
      <c r="MPO9703" s="45"/>
      <c r="MPP9703" s="45"/>
      <c r="MPQ9703" s="45"/>
      <c r="MPR9703" s="45"/>
      <c r="MPS9703" s="45"/>
      <c r="MPT9703" s="45"/>
      <c r="MPU9703" s="45"/>
      <c r="MPV9703" s="45"/>
      <c r="MPW9703" s="45"/>
      <c r="MPX9703" s="45"/>
      <c r="MPY9703" s="45"/>
      <c r="MPZ9703" s="45"/>
      <c r="MQA9703" s="45"/>
      <c r="MQB9703" s="45"/>
      <c r="MQC9703" s="45"/>
      <c r="MQD9703" s="45"/>
      <c r="MQE9703" s="45"/>
      <c r="MQF9703" s="45"/>
      <c r="MQG9703" s="45"/>
      <c r="MQH9703" s="45"/>
      <c r="MQI9703" s="45"/>
      <c r="MQJ9703" s="45"/>
      <c r="MQK9703" s="45"/>
      <c r="MQL9703" s="45"/>
      <c r="MQM9703" s="45"/>
      <c r="MQN9703" s="45"/>
      <c r="MQO9703" s="45"/>
      <c r="MQP9703" s="45"/>
      <c r="MQQ9703" s="45"/>
      <c r="MQR9703" s="45"/>
      <c r="MQS9703" s="45"/>
      <c r="MQT9703" s="45"/>
      <c r="MQU9703" s="45"/>
      <c r="MQV9703" s="45"/>
      <c r="MQW9703" s="45"/>
      <c r="MQX9703" s="45"/>
      <c r="MQY9703" s="45"/>
      <c r="MQZ9703" s="45"/>
      <c r="MRA9703" s="45"/>
      <c r="MRB9703" s="45"/>
      <c r="MRC9703" s="45"/>
      <c r="MRD9703" s="45"/>
      <c r="MRE9703" s="45"/>
      <c r="MRF9703" s="45"/>
      <c r="MRG9703" s="45"/>
      <c r="MRH9703" s="45"/>
      <c r="MRI9703" s="45"/>
      <c r="MRJ9703" s="45"/>
      <c r="MRK9703" s="45"/>
      <c r="MRL9703" s="45"/>
      <c r="MRM9703" s="45"/>
      <c r="MRN9703" s="45"/>
      <c r="MRO9703" s="45"/>
      <c r="MRP9703" s="45"/>
      <c r="MRQ9703" s="45"/>
      <c r="MRR9703" s="45"/>
      <c r="MRS9703" s="45"/>
      <c r="MRT9703" s="45"/>
      <c r="MRU9703" s="45"/>
      <c r="MRV9703" s="45"/>
      <c r="MRW9703" s="45"/>
      <c r="MRX9703" s="45"/>
      <c r="MRY9703" s="45"/>
      <c r="MRZ9703" s="45"/>
      <c r="MSA9703" s="45"/>
      <c r="MSB9703" s="45"/>
      <c r="MSC9703" s="45"/>
      <c r="MSD9703" s="45"/>
      <c r="MSE9703" s="45"/>
      <c r="MSF9703" s="45"/>
      <c r="MSG9703" s="45"/>
      <c r="MSH9703" s="45"/>
      <c r="MSI9703" s="45"/>
      <c r="MSJ9703" s="45"/>
      <c r="MSK9703" s="45"/>
      <c r="MSL9703" s="45"/>
      <c r="MSM9703" s="45"/>
      <c r="MSN9703" s="45"/>
      <c r="MSO9703" s="45"/>
      <c r="MSP9703" s="45"/>
      <c r="MSQ9703" s="45"/>
      <c r="MSR9703" s="45"/>
      <c r="MSS9703" s="45"/>
      <c r="MST9703" s="45"/>
      <c r="MSU9703" s="45"/>
      <c r="MSV9703" s="45"/>
      <c r="MSW9703" s="45"/>
      <c r="MSX9703" s="45"/>
      <c r="MSY9703" s="45"/>
      <c r="MSZ9703" s="45"/>
      <c r="MTA9703" s="45"/>
      <c r="MTB9703" s="45"/>
      <c r="MTC9703" s="45"/>
      <c r="MTD9703" s="45"/>
      <c r="MTE9703" s="45"/>
      <c r="MTF9703" s="45"/>
      <c r="MTG9703" s="45"/>
      <c r="MTH9703" s="45"/>
      <c r="MTI9703" s="45"/>
      <c r="MTJ9703" s="45"/>
      <c r="MTK9703" s="45"/>
      <c r="MTL9703" s="45"/>
      <c r="MTM9703" s="45"/>
      <c r="MTN9703" s="45"/>
      <c r="MTO9703" s="45"/>
      <c r="MTP9703" s="45"/>
      <c r="MTQ9703" s="45"/>
      <c r="MTR9703" s="45"/>
      <c r="MTS9703" s="45"/>
      <c r="MTT9703" s="45"/>
      <c r="MTU9703" s="45"/>
      <c r="MTV9703" s="45"/>
      <c r="MTW9703" s="45"/>
      <c r="MTX9703" s="45"/>
      <c r="MTY9703" s="45"/>
      <c r="MTZ9703" s="45"/>
      <c r="MUA9703" s="45"/>
      <c r="MUB9703" s="45"/>
      <c r="MUC9703" s="45"/>
      <c r="MUD9703" s="45"/>
      <c r="MUE9703" s="45"/>
      <c r="MUF9703" s="45"/>
      <c r="MUG9703" s="45"/>
      <c r="MUH9703" s="45"/>
      <c r="MUI9703" s="45"/>
      <c r="MUJ9703" s="45"/>
      <c r="MUK9703" s="45"/>
      <c r="MUL9703" s="45"/>
      <c r="MUM9703" s="45"/>
      <c r="MUN9703" s="45"/>
      <c r="MUO9703" s="45"/>
      <c r="MUP9703" s="45"/>
      <c r="MUQ9703" s="45"/>
      <c r="MUR9703" s="45"/>
      <c r="MUS9703" s="45"/>
      <c r="MUT9703" s="45"/>
      <c r="MUU9703" s="45"/>
      <c r="MUV9703" s="45"/>
      <c r="MUW9703" s="45"/>
      <c r="MUX9703" s="45"/>
      <c r="MUY9703" s="45"/>
      <c r="MUZ9703" s="45"/>
      <c r="MVA9703" s="45"/>
      <c r="MVB9703" s="45"/>
      <c r="MVC9703" s="45"/>
      <c r="MVD9703" s="45"/>
      <c r="MVE9703" s="45"/>
      <c r="MVF9703" s="45"/>
      <c r="MVG9703" s="45"/>
      <c r="MVH9703" s="45"/>
      <c r="MVI9703" s="45"/>
      <c r="MVJ9703" s="45"/>
      <c r="MVK9703" s="45"/>
      <c r="MVL9703" s="45"/>
      <c r="MVM9703" s="45"/>
      <c r="MVN9703" s="45"/>
      <c r="MVO9703" s="45"/>
      <c r="MVP9703" s="45"/>
      <c r="MVQ9703" s="45"/>
      <c r="MVR9703" s="45"/>
      <c r="MVS9703" s="45"/>
      <c r="MVT9703" s="45"/>
      <c r="MVU9703" s="45"/>
      <c r="MVV9703" s="45"/>
      <c r="MVW9703" s="45"/>
      <c r="MVX9703" s="45"/>
      <c r="MVY9703" s="45"/>
      <c r="MVZ9703" s="45"/>
      <c r="MWA9703" s="45"/>
      <c r="MWB9703" s="45"/>
      <c r="MWC9703" s="45"/>
      <c r="MWD9703" s="45"/>
      <c r="MWE9703" s="45"/>
      <c r="MWF9703" s="45"/>
      <c r="MWG9703" s="45"/>
      <c r="MWH9703" s="45"/>
      <c r="MWI9703" s="45"/>
      <c r="MWJ9703" s="45"/>
      <c r="MWK9703" s="45"/>
      <c r="MWL9703" s="45"/>
      <c r="MWM9703" s="45"/>
      <c r="MWN9703" s="45"/>
      <c r="MWO9703" s="45"/>
      <c r="MWP9703" s="45"/>
      <c r="MWQ9703" s="45"/>
      <c r="MWR9703" s="45"/>
      <c r="MWS9703" s="45"/>
      <c r="MWT9703" s="45"/>
      <c r="MWU9703" s="45"/>
      <c r="MWV9703" s="45"/>
      <c r="MWW9703" s="45"/>
      <c r="MWX9703" s="45"/>
      <c r="MWY9703" s="45"/>
      <c r="MWZ9703" s="45"/>
      <c r="MXA9703" s="45"/>
      <c r="MXB9703" s="45"/>
      <c r="MXC9703" s="45"/>
      <c r="MXD9703" s="45"/>
      <c r="MXE9703" s="45"/>
      <c r="MXF9703" s="45"/>
      <c r="MXG9703" s="45"/>
      <c r="MXH9703" s="45"/>
      <c r="MXI9703" s="45"/>
      <c r="MXJ9703" s="45"/>
      <c r="MXK9703" s="45"/>
      <c r="MXL9703" s="45"/>
      <c r="MXM9703" s="45"/>
      <c r="MXN9703" s="45"/>
      <c r="MXO9703" s="45"/>
      <c r="MXP9703" s="45"/>
      <c r="MXQ9703" s="45"/>
      <c r="MXR9703" s="45"/>
      <c r="MXS9703" s="45"/>
      <c r="MXT9703" s="45"/>
      <c r="MXU9703" s="45"/>
      <c r="MXV9703" s="45"/>
      <c r="MXW9703" s="45"/>
      <c r="MXX9703" s="45"/>
      <c r="MXY9703" s="45"/>
      <c r="MXZ9703" s="45"/>
      <c r="MYA9703" s="45"/>
      <c r="MYB9703" s="45"/>
      <c r="MYC9703" s="45"/>
      <c r="MYD9703" s="45"/>
      <c r="MYE9703" s="45"/>
      <c r="MYF9703" s="45"/>
      <c r="MYG9703" s="45"/>
      <c r="MYH9703" s="45"/>
      <c r="MYI9703" s="45"/>
      <c r="MYJ9703" s="45"/>
      <c r="MYK9703" s="45"/>
      <c r="MYL9703" s="45"/>
      <c r="MYM9703" s="45"/>
      <c r="MYN9703" s="45"/>
      <c r="MYO9703" s="45"/>
      <c r="MYP9703" s="45"/>
      <c r="MYQ9703" s="45"/>
      <c r="MYR9703" s="45"/>
      <c r="MYS9703" s="45"/>
      <c r="MYT9703" s="45"/>
      <c r="MYU9703" s="45"/>
      <c r="MYV9703" s="45"/>
      <c r="MYW9703" s="45"/>
      <c r="MYX9703" s="45"/>
      <c r="MYY9703" s="45"/>
      <c r="MYZ9703" s="45"/>
      <c r="MZA9703" s="45"/>
      <c r="MZB9703" s="45"/>
      <c r="MZC9703" s="45"/>
      <c r="MZD9703" s="45"/>
      <c r="MZE9703" s="45"/>
      <c r="MZF9703" s="45"/>
      <c r="MZG9703" s="45"/>
      <c r="MZH9703" s="45"/>
      <c r="MZI9703" s="45"/>
      <c r="MZJ9703" s="45"/>
      <c r="MZK9703" s="45"/>
      <c r="MZL9703" s="45"/>
      <c r="MZM9703" s="45"/>
      <c r="MZN9703" s="45"/>
      <c r="MZO9703" s="45"/>
      <c r="MZP9703" s="45"/>
      <c r="MZQ9703" s="45"/>
      <c r="MZR9703" s="45"/>
      <c r="MZS9703" s="45"/>
      <c r="MZT9703" s="45"/>
      <c r="MZU9703" s="45"/>
      <c r="MZV9703" s="45"/>
      <c r="MZW9703" s="45"/>
      <c r="MZX9703" s="45"/>
      <c r="MZY9703" s="45"/>
      <c r="MZZ9703" s="45"/>
      <c r="NAA9703" s="45"/>
      <c r="NAB9703" s="45"/>
      <c r="NAC9703" s="45"/>
      <c r="NAD9703" s="45"/>
      <c r="NAE9703" s="45"/>
      <c r="NAF9703" s="45"/>
      <c r="NAG9703" s="45"/>
      <c r="NAH9703" s="45"/>
      <c r="NAI9703" s="45"/>
      <c r="NAJ9703" s="45"/>
      <c r="NAK9703" s="45"/>
      <c r="NAL9703" s="45"/>
      <c r="NAM9703" s="45"/>
      <c r="NAN9703" s="45"/>
      <c r="NAO9703" s="45"/>
      <c r="NAP9703" s="45"/>
      <c r="NAQ9703" s="45"/>
      <c r="NAR9703" s="45"/>
      <c r="NAS9703" s="45"/>
      <c r="NAT9703" s="45"/>
      <c r="NAU9703" s="45"/>
      <c r="NAV9703" s="45"/>
      <c r="NAW9703" s="45"/>
      <c r="NAX9703" s="45"/>
      <c r="NAY9703" s="45"/>
      <c r="NAZ9703" s="45"/>
      <c r="NBA9703" s="45"/>
      <c r="NBB9703" s="45"/>
      <c r="NBC9703" s="45"/>
      <c r="NBD9703" s="45"/>
      <c r="NBE9703" s="45"/>
      <c r="NBF9703" s="45"/>
      <c r="NBG9703" s="45"/>
      <c r="NBH9703" s="45"/>
      <c r="NBI9703" s="45"/>
      <c r="NBJ9703" s="45"/>
      <c r="NBK9703" s="45"/>
      <c r="NBL9703" s="45"/>
      <c r="NBM9703" s="45"/>
      <c r="NBN9703" s="45"/>
      <c r="NBO9703" s="45"/>
      <c r="NBP9703" s="45"/>
      <c r="NBQ9703" s="45"/>
      <c r="NBR9703" s="45"/>
      <c r="NBS9703" s="45"/>
      <c r="NBT9703" s="45"/>
      <c r="NBU9703" s="45"/>
      <c r="NBV9703" s="45"/>
      <c r="NBW9703" s="45"/>
      <c r="NBX9703" s="45"/>
      <c r="NBY9703" s="45"/>
      <c r="NBZ9703" s="45"/>
      <c r="NCA9703" s="45"/>
      <c r="NCB9703" s="45"/>
      <c r="NCC9703" s="45"/>
      <c r="NCD9703" s="45"/>
      <c r="NCE9703" s="45"/>
      <c r="NCF9703" s="45"/>
      <c r="NCG9703" s="45"/>
      <c r="NCH9703" s="45"/>
      <c r="NCI9703" s="45"/>
      <c r="NCJ9703" s="45"/>
      <c r="NCK9703" s="45"/>
      <c r="NCL9703" s="45"/>
      <c r="NCM9703" s="45"/>
      <c r="NCN9703" s="45"/>
      <c r="NCO9703" s="45"/>
      <c r="NCP9703" s="45"/>
      <c r="NCQ9703" s="45"/>
      <c r="NCR9703" s="45"/>
      <c r="NCS9703" s="45"/>
      <c r="NCT9703" s="45"/>
      <c r="NCU9703" s="45"/>
      <c r="NCV9703" s="45"/>
      <c r="NCW9703" s="45"/>
      <c r="NCX9703" s="45"/>
      <c r="NCY9703" s="45"/>
      <c r="NCZ9703" s="45"/>
      <c r="NDA9703" s="45"/>
      <c r="NDB9703" s="45"/>
      <c r="NDC9703" s="45"/>
      <c r="NDD9703" s="45"/>
      <c r="NDE9703" s="45"/>
      <c r="NDF9703" s="45"/>
      <c r="NDG9703" s="45"/>
      <c r="NDH9703" s="45"/>
      <c r="NDI9703" s="45"/>
      <c r="NDJ9703" s="45"/>
      <c r="NDK9703" s="45"/>
      <c r="NDL9703" s="45"/>
      <c r="NDM9703" s="45"/>
      <c r="NDN9703" s="45"/>
      <c r="NDO9703" s="45"/>
      <c r="NDP9703" s="45"/>
      <c r="NDQ9703" s="45"/>
      <c r="NDR9703" s="45"/>
      <c r="NDS9703" s="45"/>
      <c r="NDT9703" s="45"/>
      <c r="NDU9703" s="45"/>
      <c r="NDV9703" s="45"/>
      <c r="NDW9703" s="45"/>
      <c r="NDX9703" s="45"/>
      <c r="NDY9703" s="45"/>
      <c r="NDZ9703" s="45"/>
      <c r="NEA9703" s="45"/>
      <c r="NEB9703" s="45"/>
      <c r="NEC9703" s="45"/>
      <c r="NED9703" s="45"/>
      <c r="NEE9703" s="45"/>
      <c r="NEF9703" s="45"/>
      <c r="NEG9703" s="45"/>
      <c r="NEH9703" s="45"/>
      <c r="NEI9703" s="45"/>
      <c r="NEJ9703" s="45"/>
      <c r="NEK9703" s="45"/>
      <c r="NEL9703" s="45"/>
      <c r="NEM9703" s="45"/>
      <c r="NEN9703" s="45"/>
      <c r="NEO9703" s="45"/>
      <c r="NEP9703" s="45"/>
      <c r="NEQ9703" s="45"/>
      <c r="NER9703" s="45"/>
      <c r="NES9703" s="45"/>
      <c r="NET9703" s="45"/>
      <c r="NEU9703" s="45"/>
      <c r="NEV9703" s="45"/>
      <c r="NEW9703" s="45"/>
      <c r="NEX9703" s="45"/>
      <c r="NEY9703" s="45"/>
      <c r="NEZ9703" s="45"/>
      <c r="NFA9703" s="45"/>
      <c r="NFB9703" s="45"/>
      <c r="NFC9703" s="45"/>
      <c r="NFD9703" s="45"/>
      <c r="NFE9703" s="45"/>
      <c r="NFF9703" s="45"/>
      <c r="NFG9703" s="45"/>
      <c r="NFH9703" s="45"/>
      <c r="NFI9703" s="45"/>
      <c r="NFJ9703" s="45"/>
      <c r="NFK9703" s="45"/>
      <c r="NFL9703" s="45"/>
      <c r="NFM9703" s="45"/>
      <c r="NFN9703" s="45"/>
      <c r="NFO9703" s="45"/>
      <c r="NFP9703" s="45"/>
      <c r="NFQ9703" s="45"/>
      <c r="NFR9703" s="45"/>
      <c r="NFS9703" s="45"/>
      <c r="NFT9703" s="45"/>
      <c r="NFU9703" s="45"/>
      <c r="NFV9703" s="45"/>
      <c r="NFW9703" s="45"/>
      <c r="NFX9703" s="45"/>
      <c r="NFY9703" s="45"/>
      <c r="NFZ9703" s="45"/>
      <c r="NGA9703" s="45"/>
      <c r="NGB9703" s="45"/>
      <c r="NGC9703" s="45"/>
      <c r="NGD9703" s="45"/>
      <c r="NGE9703" s="45"/>
      <c r="NGF9703" s="45"/>
      <c r="NGG9703" s="45"/>
      <c r="NGH9703" s="45"/>
      <c r="NGI9703" s="45"/>
      <c r="NGJ9703" s="45"/>
      <c r="NGK9703" s="45"/>
      <c r="NGL9703" s="45"/>
      <c r="NGM9703" s="45"/>
      <c r="NGN9703" s="45"/>
      <c r="NGO9703" s="45"/>
      <c r="NGP9703" s="45"/>
      <c r="NGQ9703" s="45"/>
      <c r="NGR9703" s="45"/>
      <c r="NGS9703" s="45"/>
      <c r="NGT9703" s="45"/>
      <c r="NGU9703" s="45"/>
      <c r="NGV9703" s="45"/>
      <c r="NGW9703" s="45"/>
      <c r="NGX9703" s="45"/>
      <c r="NGY9703" s="45"/>
      <c r="NGZ9703" s="45"/>
      <c r="NHA9703" s="45"/>
      <c r="NHB9703" s="45"/>
      <c r="NHC9703" s="45"/>
      <c r="NHD9703" s="45"/>
      <c r="NHE9703" s="45"/>
      <c r="NHF9703" s="45"/>
      <c r="NHG9703" s="45"/>
      <c r="NHH9703" s="45"/>
      <c r="NHI9703" s="45"/>
      <c r="NHJ9703" s="45"/>
      <c r="NHK9703" s="45"/>
      <c r="NHL9703" s="45"/>
      <c r="NHM9703" s="45"/>
      <c r="NHN9703" s="45"/>
      <c r="NHO9703" s="45"/>
      <c r="NHP9703" s="45"/>
      <c r="NHQ9703" s="45"/>
      <c r="NHR9703" s="45"/>
      <c r="NHS9703" s="45"/>
      <c r="NHT9703" s="45"/>
      <c r="NHU9703" s="45"/>
      <c r="NHV9703" s="45"/>
      <c r="NHW9703" s="45"/>
      <c r="NHX9703" s="45"/>
      <c r="NHY9703" s="45"/>
      <c r="NHZ9703" s="45"/>
      <c r="NIA9703" s="45"/>
      <c r="NIB9703" s="45"/>
      <c r="NIC9703" s="45"/>
      <c r="NID9703" s="45"/>
      <c r="NIE9703" s="45"/>
      <c r="NIF9703" s="45"/>
      <c r="NIG9703" s="45"/>
      <c r="NIH9703" s="45"/>
      <c r="NII9703" s="45"/>
      <c r="NIJ9703" s="45"/>
      <c r="NIK9703" s="45"/>
      <c r="NIL9703" s="45"/>
      <c r="NIM9703" s="45"/>
      <c r="NIN9703" s="45"/>
      <c r="NIO9703" s="45"/>
      <c r="NIP9703" s="45"/>
      <c r="NIQ9703" s="45"/>
      <c r="NIR9703" s="45"/>
      <c r="NIS9703" s="45"/>
      <c r="NIT9703" s="45"/>
      <c r="NIU9703" s="45"/>
      <c r="NIV9703" s="45"/>
      <c r="NIW9703" s="45"/>
      <c r="NIX9703" s="45"/>
      <c r="NIY9703" s="45"/>
      <c r="NIZ9703" s="45"/>
      <c r="NJA9703" s="45"/>
      <c r="NJB9703" s="45"/>
      <c r="NJC9703" s="45"/>
      <c r="NJD9703" s="45"/>
      <c r="NJE9703" s="45"/>
      <c r="NJF9703" s="45"/>
      <c r="NJG9703" s="45"/>
      <c r="NJH9703" s="45"/>
      <c r="NJI9703" s="45"/>
      <c r="NJJ9703" s="45"/>
      <c r="NJK9703" s="45"/>
      <c r="NJL9703" s="45"/>
      <c r="NJM9703" s="45"/>
      <c r="NJN9703" s="45"/>
      <c r="NJO9703" s="45"/>
      <c r="NJP9703" s="45"/>
      <c r="NJQ9703" s="45"/>
      <c r="NJR9703" s="45"/>
      <c r="NJS9703" s="45"/>
      <c r="NJT9703" s="45"/>
      <c r="NJU9703" s="45"/>
      <c r="NJV9703" s="45"/>
      <c r="NJW9703" s="45"/>
      <c r="NJX9703" s="45"/>
      <c r="NJY9703" s="45"/>
      <c r="NJZ9703" s="45"/>
      <c r="NKA9703" s="45"/>
      <c r="NKB9703" s="45"/>
      <c r="NKC9703" s="45"/>
      <c r="NKD9703" s="45"/>
      <c r="NKE9703" s="45"/>
      <c r="NKF9703" s="45"/>
      <c r="NKG9703" s="45"/>
      <c r="NKH9703" s="45"/>
      <c r="NKI9703" s="45"/>
      <c r="NKJ9703" s="45"/>
      <c r="NKK9703" s="45"/>
      <c r="NKL9703" s="45"/>
      <c r="NKM9703" s="45"/>
      <c r="NKN9703" s="45"/>
      <c r="NKO9703" s="45"/>
      <c r="NKP9703" s="45"/>
      <c r="NKQ9703" s="45"/>
      <c r="NKR9703" s="45"/>
      <c r="NKS9703" s="45"/>
      <c r="NKT9703" s="45"/>
      <c r="NKU9703" s="45"/>
      <c r="NKV9703" s="45"/>
      <c r="NKW9703" s="45"/>
      <c r="NKX9703" s="45"/>
      <c r="NKY9703" s="45"/>
      <c r="NKZ9703" s="45"/>
      <c r="NLA9703" s="45"/>
      <c r="NLB9703" s="45"/>
      <c r="NLC9703" s="45"/>
      <c r="NLD9703" s="45"/>
      <c r="NLE9703" s="45"/>
      <c r="NLF9703" s="45"/>
      <c r="NLG9703" s="45"/>
      <c r="NLH9703" s="45"/>
      <c r="NLI9703" s="45"/>
      <c r="NLJ9703" s="45"/>
      <c r="NLK9703" s="45"/>
      <c r="NLL9703" s="45"/>
      <c r="NLM9703" s="45"/>
      <c r="NLN9703" s="45"/>
      <c r="NLO9703" s="45"/>
      <c r="NLP9703" s="45"/>
      <c r="NLQ9703" s="45"/>
      <c r="NLR9703" s="45"/>
      <c r="NLS9703" s="45"/>
      <c r="NLT9703" s="45"/>
      <c r="NLU9703" s="45"/>
      <c r="NLV9703" s="45"/>
      <c r="NLW9703" s="45"/>
      <c r="NLX9703" s="45"/>
      <c r="NLY9703" s="45"/>
      <c r="NLZ9703" s="45"/>
      <c r="NMA9703" s="45"/>
      <c r="NMB9703" s="45"/>
      <c r="NMC9703" s="45"/>
      <c r="NMD9703" s="45"/>
      <c r="NME9703" s="45"/>
      <c r="NMF9703" s="45"/>
      <c r="NMG9703" s="45"/>
      <c r="NMH9703" s="45"/>
      <c r="NMI9703" s="45"/>
      <c r="NMJ9703" s="45"/>
      <c r="NMK9703" s="45"/>
      <c r="NML9703" s="45"/>
      <c r="NMM9703" s="45"/>
      <c r="NMN9703" s="45"/>
      <c r="NMO9703" s="45"/>
      <c r="NMP9703" s="45"/>
      <c r="NMQ9703" s="45"/>
      <c r="NMR9703" s="45"/>
      <c r="NMS9703" s="45"/>
      <c r="NMT9703" s="45"/>
      <c r="NMU9703" s="45"/>
      <c r="NMV9703" s="45"/>
      <c r="NMW9703" s="45"/>
      <c r="NMX9703" s="45"/>
      <c r="NMY9703" s="45"/>
      <c r="NMZ9703" s="45"/>
      <c r="NNA9703" s="45"/>
      <c r="NNB9703" s="45"/>
      <c r="NNC9703" s="45"/>
      <c r="NND9703" s="45"/>
      <c r="NNE9703" s="45"/>
      <c r="NNF9703" s="45"/>
      <c r="NNG9703" s="45"/>
      <c r="NNH9703" s="45"/>
      <c r="NNI9703" s="45"/>
      <c r="NNJ9703" s="45"/>
      <c r="NNK9703" s="45"/>
      <c r="NNL9703" s="45"/>
      <c r="NNM9703" s="45"/>
      <c r="NNN9703" s="45"/>
      <c r="NNO9703" s="45"/>
      <c r="NNP9703" s="45"/>
      <c r="NNQ9703" s="45"/>
      <c r="NNR9703" s="45"/>
      <c r="NNS9703" s="45"/>
      <c r="NNT9703" s="45"/>
      <c r="NNU9703" s="45"/>
      <c r="NNV9703" s="45"/>
      <c r="NNW9703" s="45"/>
      <c r="NNX9703" s="45"/>
      <c r="NNY9703" s="45"/>
      <c r="NNZ9703" s="45"/>
      <c r="NOA9703" s="45"/>
      <c r="NOB9703" s="45"/>
      <c r="NOC9703" s="45"/>
      <c r="NOD9703" s="45"/>
      <c r="NOE9703" s="45"/>
      <c r="NOF9703" s="45"/>
      <c r="NOG9703" s="45"/>
      <c r="NOH9703" s="45"/>
      <c r="NOI9703" s="45"/>
      <c r="NOJ9703" s="45"/>
      <c r="NOK9703" s="45"/>
      <c r="NOL9703" s="45"/>
      <c r="NOM9703" s="45"/>
      <c r="NON9703" s="45"/>
      <c r="NOO9703" s="45"/>
      <c r="NOP9703" s="45"/>
      <c r="NOQ9703" s="45"/>
      <c r="NOR9703" s="45"/>
      <c r="NOS9703" s="45"/>
      <c r="NOT9703" s="45"/>
      <c r="NOU9703" s="45"/>
      <c r="NOV9703" s="45"/>
      <c r="NOW9703" s="45"/>
      <c r="NOX9703" s="45"/>
      <c r="NOY9703" s="45"/>
      <c r="NOZ9703" s="45"/>
      <c r="NPA9703" s="45"/>
      <c r="NPB9703" s="45"/>
      <c r="NPC9703" s="45"/>
      <c r="NPD9703" s="45"/>
      <c r="NPE9703" s="45"/>
      <c r="NPF9703" s="45"/>
      <c r="NPG9703" s="45"/>
      <c r="NPH9703" s="45"/>
      <c r="NPI9703" s="45"/>
      <c r="NPJ9703" s="45"/>
      <c r="NPK9703" s="45"/>
      <c r="NPL9703" s="45"/>
      <c r="NPM9703" s="45"/>
      <c r="NPN9703" s="45"/>
      <c r="NPO9703" s="45"/>
      <c r="NPP9703" s="45"/>
      <c r="NPQ9703" s="45"/>
      <c r="NPR9703" s="45"/>
      <c r="NPS9703" s="45"/>
      <c r="NPT9703" s="45"/>
      <c r="NPU9703" s="45"/>
      <c r="NPV9703" s="45"/>
      <c r="NPW9703" s="45"/>
      <c r="NPX9703" s="45"/>
      <c r="NPY9703" s="45"/>
      <c r="NPZ9703" s="45"/>
      <c r="NQA9703" s="45"/>
      <c r="NQB9703" s="45"/>
      <c r="NQC9703" s="45"/>
      <c r="NQD9703" s="45"/>
      <c r="NQE9703" s="45"/>
      <c r="NQF9703" s="45"/>
      <c r="NQG9703" s="45"/>
      <c r="NQH9703" s="45"/>
      <c r="NQI9703" s="45"/>
      <c r="NQJ9703" s="45"/>
      <c r="NQK9703" s="45"/>
      <c r="NQL9703" s="45"/>
      <c r="NQM9703" s="45"/>
      <c r="NQN9703" s="45"/>
      <c r="NQO9703" s="45"/>
      <c r="NQP9703" s="45"/>
      <c r="NQQ9703" s="45"/>
      <c r="NQR9703" s="45"/>
      <c r="NQS9703" s="45"/>
      <c r="NQT9703" s="45"/>
      <c r="NQU9703" s="45"/>
      <c r="NQV9703" s="45"/>
      <c r="NQW9703" s="45"/>
      <c r="NQX9703" s="45"/>
      <c r="NQY9703" s="45"/>
      <c r="NQZ9703" s="45"/>
      <c r="NRA9703" s="45"/>
      <c r="NRB9703" s="45"/>
      <c r="NRC9703" s="45"/>
      <c r="NRD9703" s="45"/>
      <c r="NRE9703" s="45"/>
      <c r="NRF9703" s="45"/>
      <c r="NRG9703" s="45"/>
      <c r="NRH9703" s="45"/>
      <c r="NRI9703" s="45"/>
      <c r="NRJ9703" s="45"/>
      <c r="NRK9703" s="45"/>
      <c r="NRL9703" s="45"/>
      <c r="NRM9703" s="45"/>
      <c r="NRN9703" s="45"/>
      <c r="NRO9703" s="45"/>
      <c r="NRP9703" s="45"/>
      <c r="NRQ9703" s="45"/>
      <c r="NRR9703" s="45"/>
      <c r="NRS9703" s="45"/>
      <c r="NRT9703" s="45"/>
      <c r="NRU9703" s="45"/>
      <c r="NRV9703" s="45"/>
      <c r="NRW9703" s="45"/>
      <c r="NRX9703" s="45"/>
      <c r="NRY9703" s="45"/>
      <c r="NRZ9703" s="45"/>
      <c r="NSA9703" s="45"/>
      <c r="NSB9703" s="45"/>
      <c r="NSC9703" s="45"/>
      <c r="NSD9703" s="45"/>
      <c r="NSE9703" s="45"/>
      <c r="NSF9703" s="45"/>
      <c r="NSG9703" s="45"/>
      <c r="NSH9703" s="45"/>
      <c r="NSI9703" s="45"/>
      <c r="NSJ9703" s="45"/>
      <c r="NSK9703" s="45"/>
      <c r="NSL9703" s="45"/>
      <c r="NSM9703" s="45"/>
      <c r="NSN9703" s="45"/>
      <c r="NSO9703" s="45"/>
      <c r="NSP9703" s="45"/>
      <c r="NSQ9703" s="45"/>
      <c r="NSR9703" s="45"/>
      <c r="NSS9703" s="45"/>
      <c r="NST9703" s="45"/>
      <c r="NSU9703" s="45"/>
      <c r="NSV9703" s="45"/>
      <c r="NSW9703" s="45"/>
      <c r="NSX9703" s="45"/>
      <c r="NSY9703" s="45"/>
      <c r="NSZ9703" s="45"/>
      <c r="NTA9703" s="45"/>
      <c r="NTB9703" s="45"/>
      <c r="NTC9703" s="45"/>
      <c r="NTD9703" s="45"/>
      <c r="NTE9703" s="45"/>
      <c r="NTF9703" s="45"/>
      <c r="NTG9703" s="45"/>
      <c r="NTH9703" s="45"/>
      <c r="NTI9703" s="45"/>
      <c r="NTJ9703" s="45"/>
      <c r="NTK9703" s="45"/>
      <c r="NTL9703" s="45"/>
      <c r="NTM9703" s="45"/>
      <c r="NTN9703" s="45"/>
      <c r="NTO9703" s="45"/>
      <c r="NTP9703" s="45"/>
      <c r="NTQ9703" s="45"/>
      <c r="NTR9703" s="45"/>
      <c r="NTS9703" s="45"/>
      <c r="NTT9703" s="45"/>
      <c r="NTU9703" s="45"/>
      <c r="NTV9703" s="45"/>
      <c r="NTW9703" s="45"/>
      <c r="NTX9703" s="45"/>
      <c r="NTY9703" s="45"/>
      <c r="NTZ9703" s="45"/>
      <c r="NUA9703" s="45"/>
      <c r="NUB9703" s="45"/>
      <c r="NUC9703" s="45"/>
      <c r="NUD9703" s="45"/>
      <c r="NUE9703" s="45"/>
      <c r="NUF9703" s="45"/>
      <c r="NUG9703" s="45"/>
      <c r="NUH9703" s="45"/>
      <c r="NUI9703" s="45"/>
      <c r="NUJ9703" s="45"/>
      <c r="NUK9703" s="45"/>
      <c r="NUL9703" s="45"/>
      <c r="NUM9703" s="45"/>
      <c r="NUN9703" s="45"/>
      <c r="NUO9703" s="45"/>
      <c r="NUP9703" s="45"/>
      <c r="NUQ9703" s="45"/>
      <c r="NUR9703" s="45"/>
      <c r="NUS9703" s="45"/>
      <c r="NUT9703" s="45"/>
      <c r="NUU9703" s="45"/>
      <c r="NUV9703" s="45"/>
      <c r="NUW9703" s="45"/>
      <c r="NUX9703" s="45"/>
      <c r="NUY9703" s="45"/>
      <c r="NUZ9703" s="45"/>
      <c r="NVA9703" s="45"/>
      <c r="NVB9703" s="45"/>
      <c r="NVC9703" s="45"/>
      <c r="NVD9703" s="45"/>
      <c r="NVE9703" s="45"/>
      <c r="NVF9703" s="45"/>
      <c r="NVG9703" s="45"/>
      <c r="NVH9703" s="45"/>
      <c r="NVI9703" s="45"/>
      <c r="NVJ9703" s="45"/>
      <c r="NVK9703" s="45"/>
      <c r="NVL9703" s="45"/>
      <c r="NVM9703" s="45"/>
      <c r="NVN9703" s="45"/>
      <c r="NVO9703" s="45"/>
      <c r="NVP9703" s="45"/>
      <c r="NVQ9703" s="45"/>
      <c r="NVR9703" s="45"/>
      <c r="NVS9703" s="45"/>
      <c r="NVT9703" s="45"/>
      <c r="NVU9703" s="45"/>
      <c r="NVV9703" s="45"/>
      <c r="NVW9703" s="45"/>
      <c r="NVX9703" s="45"/>
      <c r="NVY9703" s="45"/>
      <c r="NVZ9703" s="45"/>
      <c r="NWA9703" s="45"/>
      <c r="NWB9703" s="45"/>
      <c r="NWC9703" s="45"/>
      <c r="NWD9703" s="45"/>
      <c r="NWE9703" s="45"/>
      <c r="NWF9703" s="45"/>
      <c r="NWG9703" s="45"/>
      <c r="NWH9703" s="45"/>
      <c r="NWI9703" s="45"/>
      <c r="NWJ9703" s="45"/>
      <c r="NWK9703" s="45"/>
      <c r="NWL9703" s="45"/>
      <c r="NWM9703" s="45"/>
      <c r="NWN9703" s="45"/>
      <c r="NWO9703" s="45"/>
      <c r="NWP9703" s="45"/>
      <c r="NWQ9703" s="45"/>
      <c r="NWR9703" s="45"/>
      <c r="NWS9703" s="45"/>
      <c r="NWT9703" s="45"/>
      <c r="NWU9703" s="45"/>
      <c r="NWV9703" s="45"/>
      <c r="NWW9703" s="45"/>
      <c r="NWX9703" s="45"/>
      <c r="NWY9703" s="45"/>
      <c r="NWZ9703" s="45"/>
      <c r="NXA9703" s="45"/>
      <c r="NXB9703" s="45"/>
      <c r="NXC9703" s="45"/>
      <c r="NXD9703" s="45"/>
      <c r="NXE9703" s="45"/>
      <c r="NXF9703" s="45"/>
      <c r="NXG9703" s="45"/>
      <c r="NXH9703" s="45"/>
      <c r="NXI9703" s="45"/>
      <c r="NXJ9703" s="45"/>
      <c r="NXK9703" s="45"/>
      <c r="NXL9703" s="45"/>
      <c r="NXM9703" s="45"/>
      <c r="NXN9703" s="45"/>
      <c r="NXO9703" s="45"/>
      <c r="NXP9703" s="45"/>
      <c r="NXQ9703" s="45"/>
      <c r="NXR9703" s="45"/>
      <c r="NXS9703" s="45"/>
      <c r="NXT9703" s="45"/>
      <c r="NXU9703" s="45"/>
      <c r="NXV9703" s="45"/>
      <c r="NXW9703" s="45"/>
      <c r="NXX9703" s="45"/>
      <c r="NXY9703" s="45"/>
      <c r="NXZ9703" s="45"/>
      <c r="NYA9703" s="45"/>
      <c r="NYB9703" s="45"/>
      <c r="NYC9703" s="45"/>
      <c r="NYD9703" s="45"/>
      <c r="NYE9703" s="45"/>
      <c r="NYF9703" s="45"/>
      <c r="NYG9703" s="45"/>
      <c r="NYH9703" s="45"/>
      <c r="NYI9703" s="45"/>
      <c r="NYJ9703" s="45"/>
      <c r="NYK9703" s="45"/>
      <c r="NYL9703" s="45"/>
      <c r="NYM9703" s="45"/>
      <c r="NYN9703" s="45"/>
      <c r="NYO9703" s="45"/>
      <c r="NYP9703" s="45"/>
      <c r="NYQ9703" s="45"/>
      <c r="NYR9703" s="45"/>
      <c r="NYS9703" s="45"/>
      <c r="NYT9703" s="45"/>
      <c r="NYU9703" s="45"/>
      <c r="NYV9703" s="45"/>
      <c r="NYW9703" s="45"/>
      <c r="NYX9703" s="45"/>
      <c r="NYY9703" s="45"/>
      <c r="NYZ9703" s="45"/>
      <c r="NZA9703" s="45"/>
      <c r="NZB9703" s="45"/>
      <c r="NZC9703" s="45"/>
      <c r="NZD9703" s="45"/>
      <c r="NZE9703" s="45"/>
      <c r="NZF9703" s="45"/>
      <c r="NZG9703" s="45"/>
      <c r="NZH9703" s="45"/>
      <c r="NZI9703" s="45"/>
      <c r="NZJ9703" s="45"/>
      <c r="NZK9703" s="45"/>
      <c r="NZL9703" s="45"/>
      <c r="NZM9703" s="45"/>
      <c r="NZN9703" s="45"/>
      <c r="NZO9703" s="45"/>
      <c r="NZP9703" s="45"/>
      <c r="NZQ9703" s="45"/>
      <c r="NZR9703" s="45"/>
      <c r="NZS9703" s="45"/>
      <c r="NZT9703" s="45"/>
      <c r="NZU9703" s="45"/>
      <c r="NZV9703" s="45"/>
      <c r="NZW9703" s="45"/>
      <c r="NZX9703" s="45"/>
      <c r="NZY9703" s="45"/>
      <c r="NZZ9703" s="45"/>
      <c r="OAA9703" s="45"/>
      <c r="OAB9703" s="45"/>
      <c r="OAC9703" s="45"/>
      <c r="OAD9703" s="45"/>
      <c r="OAE9703" s="45"/>
      <c r="OAF9703" s="45"/>
      <c r="OAG9703" s="45"/>
      <c r="OAH9703" s="45"/>
      <c r="OAI9703" s="45"/>
      <c r="OAJ9703" s="45"/>
      <c r="OAK9703" s="45"/>
      <c r="OAL9703" s="45"/>
      <c r="OAM9703" s="45"/>
      <c r="OAN9703" s="45"/>
      <c r="OAO9703" s="45"/>
      <c r="OAP9703" s="45"/>
      <c r="OAQ9703" s="45"/>
      <c r="OAR9703" s="45"/>
      <c r="OAS9703" s="45"/>
      <c r="OAT9703" s="45"/>
      <c r="OAU9703" s="45"/>
      <c r="OAV9703" s="45"/>
      <c r="OAW9703" s="45"/>
      <c r="OAX9703" s="45"/>
      <c r="OAY9703" s="45"/>
      <c r="OAZ9703" s="45"/>
      <c r="OBA9703" s="45"/>
      <c r="OBB9703" s="45"/>
      <c r="OBC9703" s="45"/>
      <c r="OBD9703" s="45"/>
      <c r="OBE9703" s="45"/>
      <c r="OBF9703" s="45"/>
      <c r="OBG9703" s="45"/>
      <c r="OBH9703" s="45"/>
      <c r="OBI9703" s="45"/>
      <c r="OBJ9703" s="45"/>
      <c r="OBK9703" s="45"/>
      <c r="OBL9703" s="45"/>
      <c r="OBM9703" s="45"/>
      <c r="OBN9703" s="45"/>
      <c r="OBO9703" s="45"/>
      <c r="OBP9703" s="45"/>
      <c r="OBQ9703" s="45"/>
      <c r="OBR9703" s="45"/>
      <c r="OBS9703" s="45"/>
      <c r="OBT9703" s="45"/>
      <c r="OBU9703" s="45"/>
      <c r="OBV9703" s="45"/>
      <c r="OBW9703" s="45"/>
      <c r="OBX9703" s="45"/>
      <c r="OBY9703" s="45"/>
      <c r="OBZ9703" s="45"/>
      <c r="OCA9703" s="45"/>
      <c r="OCB9703" s="45"/>
      <c r="OCC9703" s="45"/>
      <c r="OCD9703" s="45"/>
      <c r="OCE9703" s="45"/>
      <c r="OCF9703" s="45"/>
      <c r="OCG9703" s="45"/>
      <c r="OCH9703" s="45"/>
      <c r="OCI9703" s="45"/>
      <c r="OCJ9703" s="45"/>
      <c r="OCK9703" s="45"/>
      <c r="OCL9703" s="45"/>
      <c r="OCM9703" s="45"/>
      <c r="OCN9703" s="45"/>
      <c r="OCO9703" s="45"/>
      <c r="OCP9703" s="45"/>
      <c r="OCQ9703" s="45"/>
      <c r="OCR9703" s="45"/>
      <c r="OCS9703" s="45"/>
      <c r="OCT9703" s="45"/>
      <c r="OCU9703" s="45"/>
      <c r="OCV9703" s="45"/>
      <c r="OCW9703" s="45"/>
      <c r="OCX9703" s="45"/>
      <c r="OCY9703" s="45"/>
      <c r="OCZ9703" s="45"/>
      <c r="ODA9703" s="45"/>
      <c r="ODB9703" s="45"/>
      <c r="ODC9703" s="45"/>
      <c r="ODD9703" s="45"/>
      <c r="ODE9703" s="45"/>
      <c r="ODF9703" s="45"/>
      <c r="ODG9703" s="45"/>
      <c r="ODH9703" s="45"/>
      <c r="ODI9703" s="45"/>
      <c r="ODJ9703" s="45"/>
      <c r="ODK9703" s="45"/>
      <c r="ODL9703" s="45"/>
      <c r="ODM9703" s="45"/>
      <c r="ODN9703" s="45"/>
      <c r="ODO9703" s="45"/>
      <c r="ODP9703" s="45"/>
      <c r="ODQ9703" s="45"/>
      <c r="ODR9703" s="45"/>
      <c r="ODS9703" s="45"/>
      <c r="ODT9703" s="45"/>
      <c r="ODU9703" s="45"/>
      <c r="ODV9703" s="45"/>
      <c r="ODW9703" s="45"/>
      <c r="ODX9703" s="45"/>
      <c r="ODY9703" s="45"/>
      <c r="ODZ9703" s="45"/>
      <c r="OEA9703" s="45"/>
      <c r="OEB9703" s="45"/>
      <c r="OEC9703" s="45"/>
      <c r="OED9703" s="45"/>
      <c r="OEE9703" s="45"/>
      <c r="OEF9703" s="45"/>
      <c r="OEG9703" s="45"/>
      <c r="OEH9703" s="45"/>
      <c r="OEI9703" s="45"/>
      <c r="OEJ9703" s="45"/>
      <c r="OEK9703" s="45"/>
      <c r="OEL9703" s="45"/>
      <c r="OEM9703" s="45"/>
      <c r="OEN9703" s="45"/>
      <c r="OEO9703" s="45"/>
      <c r="OEP9703" s="45"/>
      <c r="OEQ9703" s="45"/>
      <c r="OER9703" s="45"/>
      <c r="OES9703" s="45"/>
      <c r="OET9703" s="45"/>
      <c r="OEU9703" s="45"/>
      <c r="OEV9703" s="45"/>
      <c r="OEW9703" s="45"/>
      <c r="OEX9703" s="45"/>
      <c r="OEY9703" s="45"/>
      <c r="OEZ9703" s="45"/>
      <c r="OFA9703" s="45"/>
      <c r="OFB9703" s="45"/>
      <c r="OFC9703" s="45"/>
      <c r="OFD9703" s="45"/>
      <c r="OFE9703" s="45"/>
      <c r="OFF9703" s="45"/>
      <c r="OFG9703" s="45"/>
      <c r="OFH9703" s="45"/>
      <c r="OFI9703" s="45"/>
      <c r="OFJ9703" s="45"/>
      <c r="OFK9703" s="45"/>
      <c r="OFL9703" s="45"/>
      <c r="OFM9703" s="45"/>
      <c r="OFN9703" s="45"/>
      <c r="OFO9703" s="45"/>
      <c r="OFP9703" s="45"/>
      <c r="OFQ9703" s="45"/>
      <c r="OFR9703" s="45"/>
      <c r="OFS9703" s="45"/>
      <c r="OFT9703" s="45"/>
      <c r="OFU9703" s="45"/>
      <c r="OFV9703" s="45"/>
      <c r="OFW9703" s="45"/>
      <c r="OFX9703" s="45"/>
      <c r="OFY9703" s="45"/>
      <c r="OFZ9703" s="45"/>
      <c r="OGA9703" s="45"/>
      <c r="OGB9703" s="45"/>
      <c r="OGC9703" s="45"/>
      <c r="OGD9703" s="45"/>
      <c r="OGE9703" s="45"/>
      <c r="OGF9703" s="45"/>
      <c r="OGG9703" s="45"/>
      <c r="OGH9703" s="45"/>
      <c r="OGI9703" s="45"/>
      <c r="OGJ9703" s="45"/>
      <c r="OGK9703" s="45"/>
      <c r="OGL9703" s="45"/>
      <c r="OGM9703" s="45"/>
      <c r="OGN9703" s="45"/>
      <c r="OGO9703" s="45"/>
      <c r="OGP9703" s="45"/>
      <c r="OGQ9703" s="45"/>
      <c r="OGR9703" s="45"/>
      <c r="OGS9703" s="45"/>
      <c r="OGT9703" s="45"/>
      <c r="OGU9703" s="45"/>
      <c r="OGV9703" s="45"/>
      <c r="OGW9703" s="45"/>
      <c r="OGX9703" s="45"/>
      <c r="OGY9703" s="45"/>
      <c r="OGZ9703" s="45"/>
      <c r="OHA9703" s="45"/>
      <c r="OHB9703" s="45"/>
      <c r="OHC9703" s="45"/>
      <c r="OHD9703" s="45"/>
      <c r="OHE9703" s="45"/>
      <c r="OHF9703" s="45"/>
      <c r="OHG9703" s="45"/>
      <c r="OHH9703" s="45"/>
      <c r="OHI9703" s="45"/>
      <c r="OHJ9703" s="45"/>
      <c r="OHK9703" s="45"/>
      <c r="OHL9703" s="45"/>
      <c r="OHM9703" s="45"/>
      <c r="OHN9703" s="45"/>
      <c r="OHO9703" s="45"/>
      <c r="OHP9703" s="45"/>
      <c r="OHQ9703" s="45"/>
      <c r="OHR9703" s="45"/>
      <c r="OHS9703" s="45"/>
      <c r="OHT9703" s="45"/>
      <c r="OHU9703" s="45"/>
      <c r="OHV9703" s="45"/>
      <c r="OHW9703" s="45"/>
      <c r="OHX9703" s="45"/>
      <c r="OHY9703" s="45"/>
      <c r="OHZ9703" s="45"/>
      <c r="OIA9703" s="45"/>
      <c r="OIB9703" s="45"/>
      <c r="OIC9703" s="45"/>
      <c r="OID9703" s="45"/>
      <c r="OIE9703" s="45"/>
      <c r="OIF9703" s="45"/>
      <c r="OIG9703" s="45"/>
      <c r="OIH9703" s="45"/>
      <c r="OII9703" s="45"/>
      <c r="OIJ9703" s="45"/>
      <c r="OIK9703" s="45"/>
      <c r="OIL9703" s="45"/>
      <c r="OIM9703" s="45"/>
      <c r="OIN9703" s="45"/>
      <c r="OIO9703" s="45"/>
      <c r="OIP9703" s="45"/>
      <c r="OIQ9703" s="45"/>
      <c r="OIR9703" s="45"/>
      <c r="OIS9703" s="45"/>
      <c r="OIT9703" s="45"/>
      <c r="OIU9703" s="45"/>
      <c r="OIV9703" s="45"/>
      <c r="OIW9703" s="45"/>
      <c r="OIX9703" s="45"/>
      <c r="OIY9703" s="45"/>
      <c r="OIZ9703" s="45"/>
      <c r="OJA9703" s="45"/>
      <c r="OJB9703" s="45"/>
      <c r="OJC9703" s="45"/>
      <c r="OJD9703" s="45"/>
      <c r="OJE9703" s="45"/>
      <c r="OJF9703" s="45"/>
      <c r="OJG9703" s="45"/>
      <c r="OJH9703" s="45"/>
      <c r="OJI9703" s="45"/>
      <c r="OJJ9703" s="45"/>
      <c r="OJK9703" s="45"/>
      <c r="OJL9703" s="45"/>
      <c r="OJM9703" s="45"/>
      <c r="OJN9703" s="45"/>
      <c r="OJO9703" s="45"/>
      <c r="OJP9703" s="45"/>
      <c r="OJQ9703" s="45"/>
      <c r="OJR9703" s="45"/>
      <c r="OJS9703" s="45"/>
      <c r="OJT9703" s="45"/>
      <c r="OJU9703" s="45"/>
      <c r="OJV9703" s="45"/>
      <c r="OJW9703" s="45"/>
      <c r="OJX9703" s="45"/>
      <c r="OJY9703" s="45"/>
      <c r="OJZ9703" s="45"/>
      <c r="OKA9703" s="45"/>
      <c r="OKB9703" s="45"/>
      <c r="OKC9703" s="45"/>
      <c r="OKD9703" s="45"/>
      <c r="OKE9703" s="45"/>
      <c r="OKF9703" s="45"/>
      <c r="OKG9703" s="45"/>
      <c r="OKH9703" s="45"/>
      <c r="OKI9703" s="45"/>
      <c r="OKJ9703" s="45"/>
      <c r="OKK9703" s="45"/>
      <c r="OKL9703" s="45"/>
      <c r="OKM9703" s="45"/>
      <c r="OKN9703" s="45"/>
      <c r="OKO9703" s="45"/>
      <c r="OKP9703" s="45"/>
      <c r="OKQ9703" s="45"/>
      <c r="OKR9703" s="45"/>
      <c r="OKS9703" s="45"/>
      <c r="OKT9703" s="45"/>
      <c r="OKU9703" s="45"/>
      <c r="OKV9703" s="45"/>
      <c r="OKW9703" s="45"/>
      <c r="OKX9703" s="45"/>
      <c r="OKY9703" s="45"/>
      <c r="OKZ9703" s="45"/>
      <c r="OLA9703" s="45"/>
      <c r="OLB9703" s="45"/>
      <c r="OLC9703" s="45"/>
      <c r="OLD9703" s="45"/>
      <c r="OLE9703" s="45"/>
      <c r="OLF9703" s="45"/>
      <c r="OLG9703" s="45"/>
      <c r="OLH9703" s="45"/>
      <c r="OLI9703" s="45"/>
      <c r="OLJ9703" s="45"/>
      <c r="OLK9703" s="45"/>
      <c r="OLL9703" s="45"/>
      <c r="OLM9703" s="45"/>
      <c r="OLN9703" s="45"/>
      <c r="OLO9703" s="45"/>
      <c r="OLP9703" s="45"/>
      <c r="OLQ9703" s="45"/>
      <c r="OLR9703" s="45"/>
      <c r="OLS9703" s="45"/>
      <c r="OLT9703" s="45"/>
      <c r="OLU9703" s="45"/>
      <c r="OLV9703" s="45"/>
      <c r="OLW9703" s="45"/>
      <c r="OLX9703" s="45"/>
      <c r="OLY9703" s="45"/>
      <c r="OLZ9703" s="45"/>
      <c r="OMA9703" s="45"/>
      <c r="OMB9703" s="45"/>
      <c r="OMC9703" s="45"/>
      <c r="OMD9703" s="45"/>
      <c r="OME9703" s="45"/>
      <c r="OMF9703" s="45"/>
      <c r="OMG9703" s="45"/>
      <c r="OMH9703" s="45"/>
      <c r="OMI9703" s="45"/>
      <c r="OMJ9703" s="45"/>
      <c r="OMK9703" s="45"/>
      <c r="OML9703" s="45"/>
      <c r="OMM9703" s="45"/>
      <c r="OMN9703" s="45"/>
      <c r="OMO9703" s="45"/>
      <c r="OMP9703" s="45"/>
      <c r="OMQ9703" s="45"/>
      <c r="OMR9703" s="45"/>
      <c r="OMS9703" s="45"/>
      <c r="OMT9703" s="45"/>
      <c r="OMU9703" s="45"/>
      <c r="OMV9703" s="45"/>
      <c r="OMW9703" s="45"/>
      <c r="OMX9703" s="45"/>
      <c r="OMY9703" s="45"/>
      <c r="OMZ9703" s="45"/>
      <c r="ONA9703" s="45"/>
      <c r="ONB9703" s="45"/>
      <c r="ONC9703" s="45"/>
      <c r="OND9703" s="45"/>
      <c r="ONE9703" s="45"/>
      <c r="ONF9703" s="45"/>
      <c r="ONG9703" s="45"/>
      <c r="ONH9703" s="45"/>
      <c r="ONI9703" s="45"/>
      <c r="ONJ9703" s="45"/>
      <c r="ONK9703" s="45"/>
      <c r="ONL9703" s="45"/>
      <c r="ONM9703" s="45"/>
      <c r="ONN9703" s="45"/>
      <c r="ONO9703" s="45"/>
      <c r="ONP9703" s="45"/>
      <c r="ONQ9703" s="45"/>
      <c r="ONR9703" s="45"/>
      <c r="ONS9703" s="45"/>
      <c r="ONT9703" s="45"/>
      <c r="ONU9703" s="45"/>
      <c r="ONV9703" s="45"/>
      <c r="ONW9703" s="45"/>
      <c r="ONX9703" s="45"/>
      <c r="ONY9703" s="45"/>
      <c r="ONZ9703" s="45"/>
      <c r="OOA9703" s="45"/>
      <c r="OOB9703" s="45"/>
      <c r="OOC9703" s="45"/>
      <c r="OOD9703" s="45"/>
      <c r="OOE9703" s="45"/>
      <c r="OOF9703" s="45"/>
      <c r="OOG9703" s="45"/>
      <c r="OOH9703" s="45"/>
      <c r="OOI9703" s="45"/>
      <c r="OOJ9703" s="45"/>
      <c r="OOK9703" s="45"/>
      <c r="OOL9703" s="45"/>
      <c r="OOM9703" s="45"/>
      <c r="OON9703" s="45"/>
      <c r="OOO9703" s="45"/>
      <c r="OOP9703" s="45"/>
      <c r="OOQ9703" s="45"/>
      <c r="OOR9703" s="45"/>
      <c r="OOS9703" s="45"/>
      <c r="OOT9703" s="45"/>
      <c r="OOU9703" s="45"/>
      <c r="OOV9703" s="45"/>
      <c r="OOW9703" s="45"/>
      <c r="OOX9703" s="45"/>
      <c r="OOY9703" s="45"/>
      <c r="OOZ9703" s="45"/>
      <c r="OPA9703" s="45"/>
      <c r="OPB9703" s="45"/>
      <c r="OPC9703" s="45"/>
      <c r="OPD9703" s="45"/>
      <c r="OPE9703" s="45"/>
      <c r="OPF9703" s="45"/>
      <c r="OPG9703" s="45"/>
      <c r="OPH9703" s="45"/>
      <c r="OPI9703" s="45"/>
      <c r="OPJ9703" s="45"/>
      <c r="OPK9703" s="45"/>
      <c r="OPL9703" s="45"/>
      <c r="OPM9703" s="45"/>
      <c r="OPN9703" s="45"/>
      <c r="OPO9703" s="45"/>
      <c r="OPP9703" s="45"/>
      <c r="OPQ9703" s="45"/>
      <c r="OPR9703" s="45"/>
      <c r="OPS9703" s="45"/>
      <c r="OPT9703" s="45"/>
      <c r="OPU9703" s="45"/>
      <c r="OPV9703" s="45"/>
      <c r="OPW9703" s="45"/>
      <c r="OPX9703" s="45"/>
      <c r="OPY9703" s="45"/>
      <c r="OPZ9703" s="45"/>
      <c r="OQA9703" s="45"/>
      <c r="OQB9703" s="45"/>
      <c r="OQC9703" s="45"/>
      <c r="OQD9703" s="45"/>
      <c r="OQE9703" s="45"/>
      <c r="OQF9703" s="45"/>
      <c r="OQG9703" s="45"/>
      <c r="OQH9703" s="45"/>
      <c r="OQI9703" s="45"/>
      <c r="OQJ9703" s="45"/>
      <c r="OQK9703" s="45"/>
      <c r="OQL9703" s="45"/>
      <c r="OQM9703" s="45"/>
      <c r="OQN9703" s="45"/>
      <c r="OQO9703" s="45"/>
      <c r="OQP9703" s="45"/>
      <c r="OQQ9703" s="45"/>
      <c r="OQR9703" s="45"/>
      <c r="OQS9703" s="45"/>
      <c r="OQT9703" s="45"/>
      <c r="OQU9703" s="45"/>
      <c r="OQV9703" s="45"/>
      <c r="OQW9703" s="45"/>
      <c r="OQX9703" s="45"/>
      <c r="OQY9703" s="45"/>
      <c r="OQZ9703" s="45"/>
      <c r="ORA9703" s="45"/>
      <c r="ORB9703" s="45"/>
      <c r="ORC9703" s="45"/>
      <c r="ORD9703" s="45"/>
      <c r="ORE9703" s="45"/>
      <c r="ORF9703" s="45"/>
      <c r="ORG9703" s="45"/>
      <c r="ORH9703" s="45"/>
      <c r="ORI9703" s="45"/>
      <c r="ORJ9703" s="45"/>
      <c r="ORK9703" s="45"/>
      <c r="ORL9703" s="45"/>
      <c r="ORM9703" s="45"/>
      <c r="ORN9703" s="45"/>
      <c r="ORO9703" s="45"/>
      <c r="ORP9703" s="45"/>
      <c r="ORQ9703" s="45"/>
      <c r="ORR9703" s="45"/>
      <c r="ORS9703" s="45"/>
      <c r="ORT9703" s="45"/>
      <c r="ORU9703" s="45"/>
      <c r="ORV9703" s="45"/>
      <c r="ORW9703" s="45"/>
      <c r="ORX9703" s="45"/>
      <c r="ORY9703" s="45"/>
      <c r="ORZ9703" s="45"/>
      <c r="OSA9703" s="45"/>
      <c r="OSB9703" s="45"/>
      <c r="OSC9703" s="45"/>
      <c r="OSD9703" s="45"/>
      <c r="OSE9703" s="45"/>
      <c r="OSF9703" s="45"/>
      <c r="OSG9703" s="45"/>
      <c r="OSH9703" s="45"/>
      <c r="OSI9703" s="45"/>
      <c r="OSJ9703" s="45"/>
      <c r="OSK9703" s="45"/>
      <c r="OSL9703" s="45"/>
      <c r="OSM9703" s="45"/>
      <c r="OSN9703" s="45"/>
      <c r="OSO9703" s="45"/>
      <c r="OSP9703" s="45"/>
      <c r="OSQ9703" s="45"/>
      <c r="OSR9703" s="45"/>
      <c r="OSS9703" s="45"/>
      <c r="OST9703" s="45"/>
      <c r="OSU9703" s="45"/>
      <c r="OSV9703" s="45"/>
      <c r="OSW9703" s="45"/>
      <c r="OSX9703" s="45"/>
      <c r="OSY9703" s="45"/>
      <c r="OSZ9703" s="45"/>
      <c r="OTA9703" s="45"/>
      <c r="OTB9703" s="45"/>
      <c r="OTC9703" s="45"/>
      <c r="OTD9703" s="45"/>
      <c r="OTE9703" s="45"/>
      <c r="OTF9703" s="45"/>
      <c r="OTG9703" s="45"/>
      <c r="OTH9703" s="45"/>
      <c r="OTI9703" s="45"/>
      <c r="OTJ9703" s="45"/>
      <c r="OTK9703" s="45"/>
      <c r="OTL9703" s="45"/>
      <c r="OTM9703" s="45"/>
      <c r="OTN9703" s="45"/>
      <c r="OTO9703" s="45"/>
      <c r="OTP9703" s="45"/>
      <c r="OTQ9703" s="45"/>
      <c r="OTR9703" s="45"/>
      <c r="OTS9703" s="45"/>
      <c r="OTT9703" s="45"/>
      <c r="OTU9703" s="45"/>
      <c r="OTV9703" s="45"/>
      <c r="OTW9703" s="45"/>
      <c r="OTX9703" s="45"/>
      <c r="OTY9703" s="45"/>
      <c r="OTZ9703" s="45"/>
      <c r="OUA9703" s="45"/>
      <c r="OUB9703" s="45"/>
      <c r="OUC9703" s="45"/>
      <c r="OUD9703" s="45"/>
      <c r="OUE9703" s="45"/>
      <c r="OUF9703" s="45"/>
      <c r="OUG9703" s="45"/>
      <c r="OUH9703" s="45"/>
      <c r="OUI9703" s="45"/>
      <c r="OUJ9703" s="45"/>
      <c r="OUK9703" s="45"/>
      <c r="OUL9703" s="45"/>
      <c r="OUM9703" s="45"/>
      <c r="OUN9703" s="45"/>
      <c r="OUO9703" s="45"/>
      <c r="OUP9703" s="45"/>
      <c r="OUQ9703" s="45"/>
      <c r="OUR9703" s="45"/>
      <c r="OUS9703" s="45"/>
      <c r="OUT9703" s="45"/>
      <c r="OUU9703" s="45"/>
      <c r="OUV9703" s="45"/>
      <c r="OUW9703" s="45"/>
      <c r="OUX9703" s="45"/>
      <c r="OUY9703" s="45"/>
      <c r="OUZ9703" s="45"/>
      <c r="OVA9703" s="45"/>
      <c r="OVB9703" s="45"/>
      <c r="OVC9703" s="45"/>
      <c r="OVD9703" s="45"/>
      <c r="OVE9703" s="45"/>
      <c r="OVF9703" s="45"/>
      <c r="OVG9703" s="45"/>
      <c r="OVH9703" s="45"/>
      <c r="OVI9703" s="45"/>
      <c r="OVJ9703" s="45"/>
      <c r="OVK9703" s="45"/>
      <c r="OVL9703" s="45"/>
      <c r="OVM9703" s="45"/>
      <c r="OVN9703" s="45"/>
      <c r="OVO9703" s="45"/>
      <c r="OVP9703" s="45"/>
      <c r="OVQ9703" s="45"/>
      <c r="OVR9703" s="45"/>
      <c r="OVS9703" s="45"/>
      <c r="OVT9703" s="45"/>
      <c r="OVU9703" s="45"/>
      <c r="OVV9703" s="45"/>
      <c r="OVW9703" s="45"/>
      <c r="OVX9703" s="45"/>
      <c r="OVY9703" s="45"/>
      <c r="OVZ9703" s="45"/>
      <c r="OWA9703" s="45"/>
      <c r="OWB9703" s="45"/>
      <c r="OWC9703" s="45"/>
      <c r="OWD9703" s="45"/>
      <c r="OWE9703" s="45"/>
      <c r="OWF9703" s="45"/>
      <c r="OWG9703" s="45"/>
      <c r="OWH9703" s="45"/>
      <c r="OWI9703" s="45"/>
      <c r="OWJ9703" s="45"/>
      <c r="OWK9703" s="45"/>
      <c r="OWL9703" s="45"/>
      <c r="OWM9703" s="45"/>
      <c r="OWN9703" s="45"/>
      <c r="OWO9703" s="45"/>
      <c r="OWP9703" s="45"/>
      <c r="OWQ9703" s="45"/>
      <c r="OWR9703" s="45"/>
      <c r="OWS9703" s="45"/>
      <c r="OWT9703" s="45"/>
      <c r="OWU9703" s="45"/>
      <c r="OWV9703" s="45"/>
      <c r="OWW9703" s="45"/>
      <c r="OWX9703" s="45"/>
      <c r="OWY9703" s="45"/>
      <c r="OWZ9703" s="45"/>
      <c r="OXA9703" s="45"/>
      <c r="OXB9703" s="45"/>
      <c r="OXC9703" s="45"/>
      <c r="OXD9703" s="45"/>
      <c r="OXE9703" s="45"/>
      <c r="OXF9703" s="45"/>
      <c r="OXG9703" s="45"/>
      <c r="OXH9703" s="45"/>
      <c r="OXI9703" s="45"/>
      <c r="OXJ9703" s="45"/>
      <c r="OXK9703" s="45"/>
      <c r="OXL9703" s="45"/>
      <c r="OXM9703" s="45"/>
      <c r="OXN9703" s="45"/>
      <c r="OXO9703" s="45"/>
      <c r="OXP9703" s="45"/>
      <c r="OXQ9703" s="45"/>
      <c r="OXR9703" s="45"/>
      <c r="OXS9703" s="45"/>
      <c r="OXT9703" s="45"/>
      <c r="OXU9703" s="45"/>
      <c r="OXV9703" s="45"/>
      <c r="OXW9703" s="45"/>
      <c r="OXX9703" s="45"/>
      <c r="OXY9703" s="45"/>
      <c r="OXZ9703" s="45"/>
      <c r="OYA9703" s="45"/>
      <c r="OYB9703" s="45"/>
      <c r="OYC9703" s="45"/>
      <c r="OYD9703" s="45"/>
      <c r="OYE9703" s="45"/>
      <c r="OYF9703" s="45"/>
      <c r="OYG9703" s="45"/>
      <c r="OYH9703" s="45"/>
      <c r="OYI9703" s="45"/>
      <c r="OYJ9703" s="45"/>
      <c r="OYK9703" s="45"/>
      <c r="OYL9703" s="45"/>
      <c r="OYM9703" s="45"/>
      <c r="OYN9703" s="45"/>
      <c r="OYO9703" s="45"/>
      <c r="OYP9703" s="45"/>
      <c r="OYQ9703" s="45"/>
      <c r="OYR9703" s="45"/>
      <c r="OYS9703" s="45"/>
      <c r="OYT9703" s="45"/>
      <c r="OYU9703" s="45"/>
      <c r="OYV9703" s="45"/>
      <c r="OYW9703" s="45"/>
      <c r="OYX9703" s="45"/>
      <c r="OYY9703" s="45"/>
      <c r="OYZ9703" s="45"/>
      <c r="OZA9703" s="45"/>
      <c r="OZB9703" s="45"/>
      <c r="OZC9703" s="45"/>
      <c r="OZD9703" s="45"/>
      <c r="OZE9703" s="45"/>
      <c r="OZF9703" s="45"/>
      <c r="OZG9703" s="45"/>
      <c r="OZH9703" s="45"/>
      <c r="OZI9703" s="45"/>
      <c r="OZJ9703" s="45"/>
      <c r="OZK9703" s="45"/>
      <c r="OZL9703" s="45"/>
      <c r="OZM9703" s="45"/>
      <c r="OZN9703" s="45"/>
      <c r="OZO9703" s="45"/>
      <c r="OZP9703" s="45"/>
      <c r="OZQ9703" s="45"/>
      <c r="OZR9703" s="45"/>
      <c r="OZS9703" s="45"/>
      <c r="OZT9703" s="45"/>
      <c r="OZU9703" s="45"/>
      <c r="OZV9703" s="45"/>
      <c r="OZW9703" s="45"/>
      <c r="OZX9703" s="45"/>
      <c r="OZY9703" s="45"/>
      <c r="OZZ9703" s="45"/>
      <c r="PAA9703" s="45"/>
      <c r="PAB9703" s="45"/>
      <c r="PAC9703" s="45"/>
      <c r="PAD9703" s="45"/>
      <c r="PAE9703" s="45"/>
      <c r="PAF9703" s="45"/>
      <c r="PAG9703" s="45"/>
      <c r="PAH9703" s="45"/>
      <c r="PAI9703" s="45"/>
      <c r="PAJ9703" s="45"/>
      <c r="PAK9703" s="45"/>
      <c r="PAL9703" s="45"/>
      <c r="PAM9703" s="45"/>
      <c r="PAN9703" s="45"/>
      <c r="PAO9703" s="45"/>
      <c r="PAP9703" s="45"/>
      <c r="PAQ9703" s="45"/>
      <c r="PAR9703" s="45"/>
      <c r="PAS9703" s="45"/>
      <c r="PAT9703" s="45"/>
      <c r="PAU9703" s="45"/>
      <c r="PAV9703" s="45"/>
      <c r="PAW9703" s="45"/>
      <c r="PAX9703" s="45"/>
      <c r="PAY9703" s="45"/>
      <c r="PAZ9703" s="45"/>
      <c r="PBA9703" s="45"/>
      <c r="PBB9703" s="45"/>
      <c r="PBC9703" s="45"/>
      <c r="PBD9703" s="45"/>
      <c r="PBE9703" s="45"/>
      <c r="PBF9703" s="45"/>
      <c r="PBG9703" s="45"/>
      <c r="PBH9703" s="45"/>
      <c r="PBI9703" s="45"/>
      <c r="PBJ9703" s="45"/>
      <c r="PBK9703" s="45"/>
      <c r="PBL9703" s="45"/>
      <c r="PBM9703" s="45"/>
      <c r="PBN9703" s="45"/>
      <c r="PBO9703" s="45"/>
      <c r="PBP9703" s="45"/>
      <c r="PBQ9703" s="45"/>
      <c r="PBR9703" s="45"/>
      <c r="PBS9703" s="45"/>
      <c r="PBT9703" s="45"/>
      <c r="PBU9703" s="45"/>
      <c r="PBV9703" s="45"/>
      <c r="PBW9703" s="45"/>
      <c r="PBX9703" s="45"/>
      <c r="PBY9703" s="45"/>
      <c r="PBZ9703" s="45"/>
      <c r="PCA9703" s="45"/>
      <c r="PCB9703" s="45"/>
      <c r="PCC9703" s="45"/>
      <c r="PCD9703" s="45"/>
      <c r="PCE9703" s="45"/>
      <c r="PCF9703" s="45"/>
      <c r="PCG9703" s="45"/>
      <c r="PCH9703" s="45"/>
      <c r="PCI9703" s="45"/>
      <c r="PCJ9703" s="45"/>
      <c r="PCK9703" s="45"/>
      <c r="PCL9703" s="45"/>
      <c r="PCM9703" s="45"/>
      <c r="PCN9703" s="45"/>
      <c r="PCO9703" s="45"/>
      <c r="PCP9703" s="45"/>
      <c r="PCQ9703" s="45"/>
      <c r="PCR9703" s="45"/>
      <c r="PCS9703" s="45"/>
      <c r="PCT9703" s="45"/>
      <c r="PCU9703" s="45"/>
      <c r="PCV9703" s="45"/>
      <c r="PCW9703" s="45"/>
      <c r="PCX9703" s="45"/>
      <c r="PCY9703" s="45"/>
      <c r="PCZ9703" s="45"/>
      <c r="PDA9703" s="45"/>
      <c r="PDB9703" s="45"/>
      <c r="PDC9703" s="45"/>
      <c r="PDD9703" s="45"/>
      <c r="PDE9703" s="45"/>
      <c r="PDF9703" s="45"/>
      <c r="PDG9703" s="45"/>
      <c r="PDH9703" s="45"/>
      <c r="PDI9703" s="45"/>
      <c r="PDJ9703" s="45"/>
      <c r="PDK9703" s="45"/>
      <c r="PDL9703" s="45"/>
      <c r="PDM9703" s="45"/>
      <c r="PDN9703" s="45"/>
      <c r="PDO9703" s="45"/>
      <c r="PDP9703" s="45"/>
      <c r="PDQ9703" s="45"/>
      <c r="PDR9703" s="45"/>
      <c r="PDS9703" s="45"/>
      <c r="PDT9703" s="45"/>
      <c r="PDU9703" s="45"/>
      <c r="PDV9703" s="45"/>
      <c r="PDW9703" s="45"/>
      <c r="PDX9703" s="45"/>
      <c r="PDY9703" s="45"/>
      <c r="PDZ9703" s="45"/>
      <c r="PEA9703" s="45"/>
      <c r="PEB9703" s="45"/>
      <c r="PEC9703" s="45"/>
      <c r="PED9703" s="45"/>
      <c r="PEE9703" s="45"/>
      <c r="PEF9703" s="45"/>
      <c r="PEG9703" s="45"/>
      <c r="PEH9703" s="45"/>
      <c r="PEI9703" s="45"/>
      <c r="PEJ9703" s="45"/>
      <c r="PEK9703" s="45"/>
      <c r="PEL9703" s="45"/>
      <c r="PEM9703" s="45"/>
      <c r="PEN9703" s="45"/>
      <c r="PEO9703" s="45"/>
      <c r="PEP9703" s="45"/>
      <c r="PEQ9703" s="45"/>
      <c r="PER9703" s="45"/>
      <c r="PES9703" s="45"/>
      <c r="PET9703" s="45"/>
      <c r="PEU9703" s="45"/>
      <c r="PEV9703" s="45"/>
      <c r="PEW9703" s="45"/>
      <c r="PEX9703" s="45"/>
      <c r="PEY9703" s="45"/>
      <c r="PEZ9703" s="45"/>
      <c r="PFA9703" s="45"/>
      <c r="PFB9703" s="45"/>
      <c r="PFC9703" s="45"/>
      <c r="PFD9703" s="45"/>
      <c r="PFE9703" s="45"/>
      <c r="PFF9703" s="45"/>
      <c r="PFG9703" s="45"/>
      <c r="PFH9703" s="45"/>
      <c r="PFI9703" s="45"/>
      <c r="PFJ9703" s="45"/>
      <c r="PFK9703" s="45"/>
      <c r="PFL9703" s="45"/>
      <c r="PFM9703" s="45"/>
      <c r="PFN9703" s="45"/>
      <c r="PFO9703" s="45"/>
      <c r="PFP9703" s="45"/>
      <c r="PFQ9703" s="45"/>
      <c r="PFR9703" s="45"/>
      <c r="PFS9703" s="45"/>
      <c r="PFT9703" s="45"/>
      <c r="PFU9703" s="45"/>
      <c r="PFV9703" s="45"/>
      <c r="PFW9703" s="45"/>
      <c r="PFX9703" s="45"/>
      <c r="PFY9703" s="45"/>
      <c r="PFZ9703" s="45"/>
      <c r="PGA9703" s="45"/>
      <c r="PGB9703" s="45"/>
      <c r="PGC9703" s="45"/>
      <c r="PGD9703" s="45"/>
      <c r="PGE9703" s="45"/>
      <c r="PGF9703" s="45"/>
      <c r="PGG9703" s="45"/>
      <c r="PGH9703" s="45"/>
      <c r="PGI9703" s="45"/>
      <c r="PGJ9703" s="45"/>
      <c r="PGK9703" s="45"/>
      <c r="PGL9703" s="45"/>
      <c r="PGM9703" s="45"/>
      <c r="PGN9703" s="45"/>
      <c r="PGO9703" s="45"/>
      <c r="PGP9703" s="45"/>
      <c r="PGQ9703" s="45"/>
      <c r="PGR9703" s="45"/>
      <c r="PGS9703" s="45"/>
      <c r="PGT9703" s="45"/>
      <c r="PGU9703" s="45"/>
      <c r="PGV9703" s="45"/>
      <c r="PGW9703" s="45"/>
      <c r="PGX9703" s="45"/>
      <c r="PGY9703" s="45"/>
      <c r="PGZ9703" s="45"/>
      <c r="PHA9703" s="45"/>
      <c r="PHB9703" s="45"/>
      <c r="PHC9703" s="45"/>
      <c r="PHD9703" s="45"/>
      <c r="PHE9703" s="45"/>
      <c r="PHF9703" s="45"/>
      <c r="PHG9703" s="45"/>
      <c r="PHH9703" s="45"/>
      <c r="PHI9703" s="45"/>
      <c r="PHJ9703" s="45"/>
      <c r="PHK9703" s="45"/>
      <c r="PHL9703" s="45"/>
      <c r="PHM9703" s="45"/>
      <c r="PHN9703" s="45"/>
      <c r="PHO9703" s="45"/>
      <c r="PHP9703" s="45"/>
      <c r="PHQ9703" s="45"/>
      <c r="PHR9703" s="45"/>
      <c r="PHS9703" s="45"/>
      <c r="PHT9703" s="45"/>
      <c r="PHU9703" s="45"/>
      <c r="PHV9703" s="45"/>
      <c r="PHW9703" s="45"/>
      <c r="PHX9703" s="45"/>
      <c r="PHY9703" s="45"/>
      <c r="PHZ9703" s="45"/>
      <c r="PIA9703" s="45"/>
      <c r="PIB9703" s="45"/>
      <c r="PIC9703" s="45"/>
      <c r="PID9703" s="45"/>
      <c r="PIE9703" s="45"/>
      <c r="PIF9703" s="45"/>
      <c r="PIG9703" s="45"/>
      <c r="PIH9703" s="45"/>
      <c r="PII9703" s="45"/>
      <c r="PIJ9703" s="45"/>
      <c r="PIK9703" s="45"/>
      <c r="PIL9703" s="45"/>
      <c r="PIM9703" s="45"/>
      <c r="PIN9703" s="45"/>
      <c r="PIO9703" s="45"/>
      <c r="PIP9703" s="45"/>
      <c r="PIQ9703" s="45"/>
      <c r="PIR9703" s="45"/>
      <c r="PIS9703" s="45"/>
      <c r="PIT9703" s="45"/>
      <c r="PIU9703" s="45"/>
      <c r="PIV9703" s="45"/>
      <c r="PIW9703" s="45"/>
      <c r="PIX9703" s="45"/>
      <c r="PIY9703" s="45"/>
      <c r="PIZ9703" s="45"/>
      <c r="PJA9703" s="45"/>
      <c r="PJB9703" s="45"/>
      <c r="PJC9703" s="45"/>
      <c r="PJD9703" s="45"/>
      <c r="PJE9703" s="45"/>
      <c r="PJF9703" s="45"/>
      <c r="PJG9703" s="45"/>
      <c r="PJH9703" s="45"/>
      <c r="PJI9703" s="45"/>
      <c r="PJJ9703" s="45"/>
      <c r="PJK9703" s="45"/>
      <c r="PJL9703" s="45"/>
      <c r="PJM9703" s="45"/>
      <c r="PJN9703" s="45"/>
      <c r="PJO9703" s="45"/>
      <c r="PJP9703" s="45"/>
      <c r="PJQ9703" s="45"/>
      <c r="PJR9703" s="45"/>
      <c r="PJS9703" s="45"/>
      <c r="PJT9703" s="45"/>
      <c r="PJU9703" s="45"/>
      <c r="PJV9703" s="45"/>
      <c r="PJW9703" s="45"/>
      <c r="PJX9703" s="45"/>
      <c r="PJY9703" s="45"/>
      <c r="PJZ9703" s="45"/>
      <c r="PKA9703" s="45"/>
      <c r="PKB9703" s="45"/>
      <c r="PKC9703" s="45"/>
      <c r="PKD9703" s="45"/>
      <c r="PKE9703" s="45"/>
      <c r="PKF9703" s="45"/>
      <c r="PKG9703" s="45"/>
      <c r="PKH9703" s="45"/>
      <c r="PKI9703" s="45"/>
      <c r="PKJ9703" s="45"/>
      <c r="PKK9703" s="45"/>
      <c r="PKL9703" s="45"/>
      <c r="PKM9703" s="45"/>
      <c r="PKN9703" s="45"/>
      <c r="PKO9703" s="45"/>
      <c r="PKP9703" s="45"/>
      <c r="PKQ9703" s="45"/>
      <c r="PKR9703" s="45"/>
      <c r="PKS9703" s="45"/>
      <c r="PKT9703" s="45"/>
      <c r="PKU9703" s="45"/>
      <c r="PKV9703" s="45"/>
      <c r="PKW9703" s="45"/>
      <c r="PKX9703" s="45"/>
      <c r="PKY9703" s="45"/>
      <c r="PKZ9703" s="45"/>
      <c r="PLA9703" s="45"/>
      <c r="PLB9703" s="45"/>
      <c r="PLC9703" s="45"/>
      <c r="PLD9703" s="45"/>
      <c r="PLE9703" s="45"/>
      <c r="PLF9703" s="45"/>
      <c r="PLG9703" s="45"/>
      <c r="PLH9703" s="45"/>
      <c r="PLI9703" s="45"/>
      <c r="PLJ9703" s="45"/>
      <c r="PLK9703" s="45"/>
      <c r="PLL9703" s="45"/>
      <c r="PLM9703" s="45"/>
      <c r="PLN9703" s="45"/>
      <c r="PLO9703" s="45"/>
      <c r="PLP9703" s="45"/>
      <c r="PLQ9703" s="45"/>
      <c r="PLR9703" s="45"/>
      <c r="PLS9703" s="45"/>
      <c r="PLT9703" s="45"/>
      <c r="PLU9703" s="45"/>
      <c r="PLV9703" s="45"/>
      <c r="PLW9703" s="45"/>
      <c r="PLX9703" s="45"/>
      <c r="PLY9703" s="45"/>
      <c r="PLZ9703" s="45"/>
      <c r="PMA9703" s="45"/>
      <c r="PMB9703" s="45"/>
      <c r="PMC9703" s="45"/>
      <c r="PMD9703" s="45"/>
      <c r="PME9703" s="45"/>
      <c r="PMF9703" s="45"/>
      <c r="PMG9703" s="45"/>
      <c r="PMH9703" s="45"/>
      <c r="PMI9703" s="45"/>
      <c r="PMJ9703" s="45"/>
      <c r="PMK9703" s="45"/>
      <c r="PML9703" s="45"/>
      <c r="PMM9703" s="45"/>
      <c r="PMN9703" s="45"/>
      <c r="PMO9703" s="45"/>
      <c r="PMP9703" s="45"/>
      <c r="PMQ9703" s="45"/>
      <c r="PMR9703" s="45"/>
      <c r="PMS9703" s="45"/>
      <c r="PMT9703" s="45"/>
      <c r="PMU9703" s="45"/>
      <c r="PMV9703" s="45"/>
      <c r="PMW9703" s="45"/>
      <c r="PMX9703" s="45"/>
      <c r="PMY9703" s="45"/>
      <c r="PMZ9703" s="45"/>
      <c r="PNA9703" s="45"/>
      <c r="PNB9703" s="45"/>
      <c r="PNC9703" s="45"/>
      <c r="PND9703" s="45"/>
      <c r="PNE9703" s="45"/>
      <c r="PNF9703" s="45"/>
      <c r="PNG9703" s="45"/>
      <c r="PNH9703" s="45"/>
      <c r="PNI9703" s="45"/>
      <c r="PNJ9703" s="45"/>
      <c r="PNK9703" s="45"/>
      <c r="PNL9703" s="45"/>
      <c r="PNM9703" s="45"/>
      <c r="PNN9703" s="45"/>
      <c r="PNO9703" s="45"/>
      <c r="PNP9703" s="45"/>
      <c r="PNQ9703" s="45"/>
      <c r="PNR9703" s="45"/>
      <c r="PNS9703" s="45"/>
      <c r="PNT9703" s="45"/>
      <c r="PNU9703" s="45"/>
      <c r="PNV9703" s="45"/>
      <c r="PNW9703" s="45"/>
      <c r="PNX9703" s="45"/>
      <c r="PNY9703" s="45"/>
      <c r="PNZ9703" s="45"/>
      <c r="POA9703" s="45"/>
      <c r="POB9703" s="45"/>
      <c r="POC9703" s="45"/>
      <c r="POD9703" s="45"/>
      <c r="POE9703" s="45"/>
      <c r="POF9703" s="45"/>
      <c r="POG9703" s="45"/>
      <c r="POH9703" s="45"/>
      <c r="POI9703" s="45"/>
      <c r="POJ9703" s="45"/>
      <c r="POK9703" s="45"/>
      <c r="POL9703" s="45"/>
      <c r="POM9703" s="45"/>
      <c r="PON9703" s="45"/>
      <c r="POO9703" s="45"/>
      <c r="POP9703" s="45"/>
      <c r="POQ9703" s="45"/>
      <c r="POR9703" s="45"/>
      <c r="POS9703" s="45"/>
      <c r="POT9703" s="45"/>
      <c r="POU9703" s="45"/>
      <c r="POV9703" s="45"/>
      <c r="POW9703" s="45"/>
      <c r="POX9703" s="45"/>
      <c r="POY9703" s="45"/>
      <c r="POZ9703" s="45"/>
      <c r="PPA9703" s="45"/>
      <c r="PPB9703" s="45"/>
      <c r="PPC9703" s="45"/>
      <c r="PPD9703" s="45"/>
      <c r="PPE9703" s="45"/>
      <c r="PPF9703" s="45"/>
      <c r="PPG9703" s="45"/>
      <c r="PPH9703" s="45"/>
      <c r="PPI9703" s="45"/>
      <c r="PPJ9703" s="45"/>
      <c r="PPK9703" s="45"/>
      <c r="PPL9703" s="45"/>
      <c r="PPM9703" s="45"/>
      <c r="PPN9703" s="45"/>
      <c r="PPO9703" s="45"/>
      <c r="PPP9703" s="45"/>
      <c r="PPQ9703" s="45"/>
      <c r="PPR9703" s="45"/>
      <c r="PPS9703" s="45"/>
      <c r="PPT9703" s="45"/>
      <c r="PPU9703" s="45"/>
      <c r="PPV9703" s="45"/>
      <c r="PPW9703" s="45"/>
      <c r="PPX9703" s="45"/>
      <c r="PPY9703" s="45"/>
      <c r="PPZ9703" s="45"/>
      <c r="PQA9703" s="45"/>
      <c r="PQB9703" s="45"/>
      <c r="PQC9703" s="45"/>
      <c r="PQD9703" s="45"/>
      <c r="PQE9703" s="45"/>
      <c r="PQF9703" s="45"/>
      <c r="PQG9703" s="45"/>
      <c r="PQH9703" s="45"/>
      <c r="PQI9703" s="45"/>
      <c r="PQJ9703" s="45"/>
      <c r="PQK9703" s="45"/>
      <c r="PQL9703" s="45"/>
      <c r="PQM9703" s="45"/>
      <c r="PQN9703" s="45"/>
      <c r="PQO9703" s="45"/>
      <c r="PQP9703" s="45"/>
      <c r="PQQ9703" s="45"/>
      <c r="PQR9703" s="45"/>
      <c r="PQS9703" s="45"/>
      <c r="PQT9703" s="45"/>
      <c r="PQU9703" s="45"/>
      <c r="PQV9703" s="45"/>
      <c r="PQW9703" s="45"/>
      <c r="PQX9703" s="45"/>
      <c r="PQY9703" s="45"/>
      <c r="PQZ9703" s="45"/>
      <c r="PRA9703" s="45"/>
      <c r="PRB9703" s="45"/>
      <c r="PRC9703" s="45"/>
      <c r="PRD9703" s="45"/>
      <c r="PRE9703" s="45"/>
      <c r="PRF9703" s="45"/>
      <c r="PRG9703" s="45"/>
      <c r="PRH9703" s="45"/>
      <c r="PRI9703" s="45"/>
      <c r="PRJ9703" s="45"/>
      <c r="PRK9703" s="45"/>
      <c r="PRL9703" s="45"/>
      <c r="PRM9703" s="45"/>
      <c r="PRN9703" s="45"/>
      <c r="PRO9703" s="45"/>
      <c r="PRP9703" s="45"/>
      <c r="PRQ9703" s="45"/>
      <c r="PRR9703" s="45"/>
      <c r="PRS9703" s="45"/>
      <c r="PRT9703" s="45"/>
      <c r="PRU9703" s="45"/>
      <c r="PRV9703" s="45"/>
      <c r="PRW9703" s="45"/>
      <c r="PRX9703" s="45"/>
      <c r="PRY9703" s="45"/>
      <c r="PRZ9703" s="45"/>
      <c r="PSA9703" s="45"/>
      <c r="PSB9703" s="45"/>
      <c r="PSC9703" s="45"/>
      <c r="PSD9703" s="45"/>
      <c r="PSE9703" s="45"/>
      <c r="PSF9703" s="45"/>
      <c r="PSG9703" s="45"/>
      <c r="PSH9703" s="45"/>
      <c r="PSI9703" s="45"/>
      <c r="PSJ9703" s="45"/>
      <c r="PSK9703" s="45"/>
      <c r="PSL9703" s="45"/>
      <c r="PSM9703" s="45"/>
      <c r="PSN9703" s="45"/>
      <c r="PSO9703" s="45"/>
      <c r="PSP9703" s="45"/>
      <c r="PSQ9703" s="45"/>
      <c r="PSR9703" s="45"/>
      <c r="PSS9703" s="45"/>
      <c r="PST9703" s="45"/>
      <c r="PSU9703" s="45"/>
      <c r="PSV9703" s="45"/>
      <c r="PSW9703" s="45"/>
      <c r="PSX9703" s="45"/>
      <c r="PSY9703" s="45"/>
      <c r="PSZ9703" s="45"/>
      <c r="PTA9703" s="45"/>
      <c r="PTB9703" s="45"/>
      <c r="PTC9703" s="45"/>
      <c r="PTD9703" s="45"/>
      <c r="PTE9703" s="45"/>
      <c r="PTF9703" s="45"/>
      <c r="PTG9703" s="45"/>
      <c r="PTH9703" s="45"/>
      <c r="PTI9703" s="45"/>
      <c r="PTJ9703" s="45"/>
      <c r="PTK9703" s="45"/>
      <c r="PTL9703" s="45"/>
      <c r="PTM9703" s="45"/>
      <c r="PTN9703" s="45"/>
      <c r="PTO9703" s="45"/>
      <c r="PTP9703" s="45"/>
      <c r="PTQ9703" s="45"/>
      <c r="PTR9703" s="45"/>
      <c r="PTS9703" s="45"/>
      <c r="PTT9703" s="45"/>
      <c r="PTU9703" s="45"/>
      <c r="PTV9703" s="45"/>
      <c r="PTW9703" s="45"/>
      <c r="PTX9703" s="45"/>
      <c r="PTY9703" s="45"/>
      <c r="PTZ9703" s="45"/>
      <c r="PUA9703" s="45"/>
      <c r="PUB9703" s="45"/>
      <c r="PUC9703" s="45"/>
      <c r="PUD9703" s="45"/>
      <c r="PUE9703" s="45"/>
      <c r="PUF9703" s="45"/>
      <c r="PUG9703" s="45"/>
      <c r="PUH9703" s="45"/>
      <c r="PUI9703" s="45"/>
      <c r="PUJ9703" s="45"/>
      <c r="PUK9703" s="45"/>
      <c r="PUL9703" s="45"/>
      <c r="PUM9703" s="45"/>
      <c r="PUN9703" s="45"/>
      <c r="PUO9703" s="45"/>
      <c r="PUP9703" s="45"/>
      <c r="PUQ9703" s="45"/>
      <c r="PUR9703" s="45"/>
      <c r="PUS9703" s="45"/>
      <c r="PUT9703" s="45"/>
      <c r="PUU9703" s="45"/>
      <c r="PUV9703" s="45"/>
      <c r="PUW9703" s="45"/>
      <c r="PUX9703" s="45"/>
      <c r="PUY9703" s="45"/>
      <c r="PUZ9703" s="45"/>
      <c r="PVA9703" s="45"/>
      <c r="PVB9703" s="45"/>
      <c r="PVC9703" s="45"/>
      <c r="PVD9703" s="45"/>
      <c r="PVE9703" s="45"/>
      <c r="PVF9703" s="45"/>
      <c r="PVG9703" s="45"/>
      <c r="PVH9703" s="45"/>
      <c r="PVI9703" s="45"/>
      <c r="PVJ9703" s="45"/>
      <c r="PVK9703" s="45"/>
      <c r="PVL9703" s="45"/>
      <c r="PVM9703" s="45"/>
      <c r="PVN9703" s="45"/>
      <c r="PVO9703" s="45"/>
      <c r="PVP9703" s="45"/>
      <c r="PVQ9703" s="45"/>
      <c r="PVR9703" s="45"/>
      <c r="PVS9703" s="45"/>
      <c r="PVT9703" s="45"/>
      <c r="PVU9703" s="45"/>
      <c r="PVV9703" s="45"/>
      <c r="PVW9703" s="45"/>
      <c r="PVX9703" s="45"/>
      <c r="PVY9703" s="45"/>
      <c r="PVZ9703" s="45"/>
      <c r="PWA9703" s="45"/>
      <c r="PWB9703" s="45"/>
      <c r="PWC9703" s="45"/>
      <c r="PWD9703" s="45"/>
      <c r="PWE9703" s="45"/>
      <c r="PWF9703" s="45"/>
      <c r="PWG9703" s="45"/>
      <c r="PWH9703" s="45"/>
      <c r="PWI9703" s="45"/>
      <c r="PWJ9703" s="45"/>
      <c r="PWK9703" s="45"/>
      <c r="PWL9703" s="45"/>
      <c r="PWM9703" s="45"/>
      <c r="PWN9703" s="45"/>
      <c r="PWO9703" s="45"/>
      <c r="PWP9703" s="45"/>
      <c r="PWQ9703" s="45"/>
      <c r="PWR9703" s="45"/>
      <c r="PWS9703" s="45"/>
      <c r="PWT9703" s="45"/>
      <c r="PWU9703" s="45"/>
      <c r="PWV9703" s="45"/>
      <c r="PWW9703" s="45"/>
      <c r="PWX9703" s="45"/>
      <c r="PWY9703" s="45"/>
      <c r="PWZ9703" s="45"/>
      <c r="PXA9703" s="45"/>
      <c r="PXB9703" s="45"/>
      <c r="PXC9703" s="45"/>
      <c r="PXD9703" s="45"/>
      <c r="PXE9703" s="45"/>
      <c r="PXF9703" s="45"/>
      <c r="PXG9703" s="45"/>
      <c r="PXH9703" s="45"/>
      <c r="PXI9703" s="45"/>
      <c r="PXJ9703" s="45"/>
      <c r="PXK9703" s="45"/>
      <c r="PXL9703" s="45"/>
      <c r="PXM9703" s="45"/>
      <c r="PXN9703" s="45"/>
      <c r="PXO9703" s="45"/>
      <c r="PXP9703" s="45"/>
      <c r="PXQ9703" s="45"/>
      <c r="PXR9703" s="45"/>
      <c r="PXS9703" s="45"/>
      <c r="PXT9703" s="45"/>
      <c r="PXU9703" s="45"/>
      <c r="PXV9703" s="45"/>
      <c r="PXW9703" s="45"/>
      <c r="PXX9703" s="45"/>
      <c r="PXY9703" s="45"/>
      <c r="PXZ9703" s="45"/>
      <c r="PYA9703" s="45"/>
      <c r="PYB9703" s="45"/>
      <c r="PYC9703" s="45"/>
      <c r="PYD9703" s="45"/>
      <c r="PYE9703" s="45"/>
      <c r="PYF9703" s="45"/>
      <c r="PYG9703" s="45"/>
      <c r="PYH9703" s="45"/>
      <c r="PYI9703" s="45"/>
      <c r="PYJ9703" s="45"/>
      <c r="PYK9703" s="45"/>
      <c r="PYL9703" s="45"/>
      <c r="PYM9703" s="45"/>
      <c r="PYN9703" s="45"/>
      <c r="PYO9703" s="45"/>
      <c r="PYP9703" s="45"/>
      <c r="PYQ9703" s="45"/>
      <c r="PYR9703" s="45"/>
      <c r="PYS9703" s="45"/>
      <c r="PYT9703" s="45"/>
      <c r="PYU9703" s="45"/>
      <c r="PYV9703" s="45"/>
      <c r="PYW9703" s="45"/>
      <c r="PYX9703" s="45"/>
      <c r="PYY9703" s="45"/>
      <c r="PYZ9703" s="45"/>
      <c r="PZA9703" s="45"/>
      <c r="PZB9703" s="45"/>
      <c r="PZC9703" s="45"/>
      <c r="PZD9703" s="45"/>
      <c r="PZE9703" s="45"/>
      <c r="PZF9703" s="45"/>
      <c r="PZG9703" s="45"/>
      <c r="PZH9703" s="45"/>
      <c r="PZI9703" s="45"/>
      <c r="PZJ9703" s="45"/>
      <c r="PZK9703" s="45"/>
      <c r="PZL9703" s="45"/>
      <c r="PZM9703" s="45"/>
      <c r="PZN9703" s="45"/>
      <c r="PZO9703" s="45"/>
      <c r="PZP9703" s="45"/>
      <c r="PZQ9703" s="45"/>
      <c r="PZR9703" s="45"/>
      <c r="PZS9703" s="45"/>
      <c r="PZT9703" s="45"/>
      <c r="PZU9703" s="45"/>
      <c r="PZV9703" s="45"/>
      <c r="PZW9703" s="45"/>
      <c r="PZX9703" s="45"/>
      <c r="PZY9703" s="45"/>
      <c r="PZZ9703" s="45"/>
      <c r="QAA9703" s="45"/>
      <c r="QAB9703" s="45"/>
      <c r="QAC9703" s="45"/>
      <c r="QAD9703" s="45"/>
      <c r="QAE9703" s="45"/>
      <c r="QAF9703" s="45"/>
      <c r="QAG9703" s="45"/>
      <c r="QAH9703" s="45"/>
      <c r="QAI9703" s="45"/>
      <c r="QAJ9703" s="45"/>
      <c r="QAK9703" s="45"/>
      <c r="QAL9703" s="45"/>
      <c r="QAM9703" s="45"/>
      <c r="QAN9703" s="45"/>
      <c r="QAO9703" s="45"/>
      <c r="QAP9703" s="45"/>
      <c r="QAQ9703" s="45"/>
      <c r="QAR9703" s="45"/>
      <c r="QAS9703" s="45"/>
      <c r="QAT9703" s="45"/>
      <c r="QAU9703" s="45"/>
      <c r="QAV9703" s="45"/>
      <c r="QAW9703" s="45"/>
      <c r="QAX9703" s="45"/>
      <c r="QAY9703" s="45"/>
      <c r="QAZ9703" s="45"/>
      <c r="QBA9703" s="45"/>
      <c r="QBB9703" s="45"/>
      <c r="QBC9703" s="45"/>
      <c r="QBD9703" s="45"/>
      <c r="QBE9703" s="45"/>
      <c r="QBF9703" s="45"/>
      <c r="QBG9703" s="45"/>
      <c r="QBH9703" s="45"/>
      <c r="QBI9703" s="45"/>
      <c r="QBJ9703" s="45"/>
      <c r="QBK9703" s="45"/>
      <c r="QBL9703" s="45"/>
      <c r="QBM9703" s="45"/>
      <c r="QBN9703" s="45"/>
      <c r="QBO9703" s="45"/>
      <c r="QBP9703" s="45"/>
      <c r="QBQ9703" s="45"/>
      <c r="QBR9703" s="45"/>
      <c r="QBS9703" s="45"/>
      <c r="QBT9703" s="45"/>
      <c r="QBU9703" s="45"/>
      <c r="QBV9703" s="45"/>
      <c r="QBW9703" s="45"/>
      <c r="QBX9703" s="45"/>
      <c r="QBY9703" s="45"/>
      <c r="QBZ9703" s="45"/>
      <c r="QCA9703" s="45"/>
      <c r="QCB9703" s="45"/>
      <c r="QCC9703" s="45"/>
      <c r="QCD9703" s="45"/>
      <c r="QCE9703" s="45"/>
      <c r="QCF9703" s="45"/>
      <c r="QCG9703" s="45"/>
      <c r="QCH9703" s="45"/>
      <c r="QCI9703" s="45"/>
      <c r="QCJ9703" s="45"/>
      <c r="QCK9703" s="45"/>
      <c r="QCL9703" s="45"/>
      <c r="QCM9703" s="45"/>
      <c r="QCN9703" s="45"/>
      <c r="QCO9703" s="45"/>
      <c r="QCP9703" s="45"/>
      <c r="QCQ9703" s="45"/>
      <c r="QCR9703" s="45"/>
      <c r="QCS9703" s="45"/>
      <c r="QCT9703" s="45"/>
      <c r="QCU9703" s="45"/>
      <c r="QCV9703" s="45"/>
      <c r="QCW9703" s="45"/>
      <c r="QCX9703" s="45"/>
      <c r="QCY9703" s="45"/>
      <c r="QCZ9703" s="45"/>
      <c r="QDA9703" s="45"/>
      <c r="QDB9703" s="45"/>
      <c r="QDC9703" s="45"/>
      <c r="QDD9703" s="45"/>
      <c r="QDE9703" s="45"/>
      <c r="QDF9703" s="45"/>
      <c r="QDG9703" s="45"/>
      <c r="QDH9703" s="45"/>
      <c r="QDI9703" s="45"/>
      <c r="QDJ9703" s="45"/>
      <c r="QDK9703" s="45"/>
      <c r="QDL9703" s="45"/>
      <c r="QDM9703" s="45"/>
      <c r="QDN9703" s="45"/>
      <c r="QDO9703" s="45"/>
      <c r="QDP9703" s="45"/>
      <c r="QDQ9703" s="45"/>
      <c r="QDR9703" s="45"/>
      <c r="QDS9703" s="45"/>
      <c r="QDT9703" s="45"/>
      <c r="QDU9703" s="45"/>
      <c r="QDV9703" s="45"/>
      <c r="QDW9703" s="45"/>
      <c r="QDX9703" s="45"/>
      <c r="QDY9703" s="45"/>
      <c r="QDZ9703" s="45"/>
      <c r="QEA9703" s="45"/>
      <c r="QEB9703" s="45"/>
      <c r="QEC9703" s="45"/>
      <c r="QED9703" s="45"/>
      <c r="QEE9703" s="45"/>
      <c r="QEF9703" s="45"/>
      <c r="QEG9703" s="45"/>
      <c r="QEH9703" s="45"/>
      <c r="QEI9703" s="45"/>
      <c r="QEJ9703" s="45"/>
      <c r="QEK9703" s="45"/>
      <c r="QEL9703" s="45"/>
      <c r="QEM9703" s="45"/>
      <c r="QEN9703" s="45"/>
      <c r="QEO9703" s="45"/>
      <c r="QEP9703" s="45"/>
      <c r="QEQ9703" s="45"/>
      <c r="QER9703" s="45"/>
      <c r="QES9703" s="45"/>
      <c r="QET9703" s="45"/>
      <c r="QEU9703" s="45"/>
      <c r="QEV9703" s="45"/>
      <c r="QEW9703" s="45"/>
      <c r="QEX9703" s="45"/>
      <c r="QEY9703" s="45"/>
      <c r="QEZ9703" s="45"/>
      <c r="QFA9703" s="45"/>
      <c r="QFB9703" s="45"/>
      <c r="QFC9703" s="45"/>
      <c r="QFD9703" s="45"/>
      <c r="QFE9703" s="45"/>
      <c r="QFF9703" s="45"/>
      <c r="QFG9703" s="45"/>
      <c r="QFH9703" s="45"/>
      <c r="QFI9703" s="45"/>
      <c r="QFJ9703" s="45"/>
      <c r="QFK9703" s="45"/>
      <c r="QFL9703" s="45"/>
      <c r="QFM9703" s="45"/>
      <c r="QFN9703" s="45"/>
      <c r="QFO9703" s="45"/>
      <c r="QFP9703" s="45"/>
      <c r="QFQ9703" s="45"/>
      <c r="QFR9703" s="45"/>
      <c r="QFS9703" s="45"/>
      <c r="QFT9703" s="45"/>
      <c r="QFU9703" s="45"/>
      <c r="QFV9703" s="45"/>
      <c r="QFW9703" s="45"/>
      <c r="QFX9703" s="45"/>
      <c r="QFY9703" s="45"/>
      <c r="QFZ9703" s="45"/>
      <c r="QGA9703" s="45"/>
      <c r="QGB9703" s="45"/>
      <c r="QGC9703" s="45"/>
      <c r="QGD9703" s="45"/>
      <c r="QGE9703" s="45"/>
      <c r="QGF9703" s="45"/>
      <c r="QGG9703" s="45"/>
      <c r="QGH9703" s="45"/>
      <c r="QGI9703" s="45"/>
      <c r="QGJ9703" s="45"/>
      <c r="QGK9703" s="45"/>
      <c r="QGL9703" s="45"/>
      <c r="QGM9703" s="45"/>
      <c r="QGN9703" s="45"/>
      <c r="QGO9703" s="45"/>
      <c r="QGP9703" s="45"/>
      <c r="QGQ9703" s="45"/>
      <c r="QGR9703" s="45"/>
      <c r="QGS9703" s="45"/>
      <c r="QGT9703" s="45"/>
      <c r="QGU9703" s="45"/>
      <c r="QGV9703" s="45"/>
      <c r="QGW9703" s="45"/>
      <c r="QGX9703" s="45"/>
      <c r="QGY9703" s="45"/>
      <c r="QGZ9703" s="45"/>
      <c r="QHA9703" s="45"/>
      <c r="QHB9703" s="45"/>
      <c r="QHC9703" s="45"/>
      <c r="QHD9703" s="45"/>
      <c r="QHE9703" s="45"/>
      <c r="QHF9703" s="45"/>
      <c r="QHG9703" s="45"/>
      <c r="QHH9703" s="45"/>
      <c r="QHI9703" s="45"/>
      <c r="QHJ9703" s="45"/>
      <c r="QHK9703" s="45"/>
      <c r="QHL9703" s="45"/>
      <c r="QHM9703" s="45"/>
      <c r="QHN9703" s="45"/>
      <c r="QHO9703" s="45"/>
      <c r="QHP9703" s="45"/>
      <c r="QHQ9703" s="45"/>
      <c r="QHR9703" s="45"/>
      <c r="QHS9703" s="45"/>
      <c r="QHT9703" s="45"/>
      <c r="QHU9703" s="45"/>
      <c r="QHV9703" s="45"/>
      <c r="QHW9703" s="45"/>
      <c r="QHX9703" s="45"/>
      <c r="QHY9703" s="45"/>
      <c r="QHZ9703" s="45"/>
      <c r="QIA9703" s="45"/>
      <c r="QIB9703" s="45"/>
      <c r="QIC9703" s="45"/>
      <c r="QID9703" s="45"/>
      <c r="QIE9703" s="45"/>
      <c r="QIF9703" s="45"/>
      <c r="QIG9703" s="45"/>
      <c r="QIH9703" s="45"/>
      <c r="QII9703" s="45"/>
      <c r="QIJ9703" s="45"/>
      <c r="QIK9703" s="45"/>
      <c r="QIL9703" s="45"/>
      <c r="QIM9703" s="45"/>
      <c r="QIN9703" s="45"/>
      <c r="QIO9703" s="45"/>
      <c r="QIP9703" s="45"/>
      <c r="QIQ9703" s="45"/>
      <c r="QIR9703" s="45"/>
      <c r="QIS9703" s="45"/>
      <c r="QIT9703" s="45"/>
      <c r="QIU9703" s="45"/>
      <c r="QIV9703" s="45"/>
      <c r="QIW9703" s="45"/>
      <c r="QIX9703" s="45"/>
      <c r="QIY9703" s="45"/>
      <c r="QIZ9703" s="45"/>
      <c r="QJA9703" s="45"/>
      <c r="QJB9703" s="45"/>
      <c r="QJC9703" s="45"/>
      <c r="QJD9703" s="45"/>
      <c r="QJE9703" s="45"/>
      <c r="QJF9703" s="45"/>
      <c r="QJG9703" s="45"/>
      <c r="QJH9703" s="45"/>
      <c r="QJI9703" s="45"/>
      <c r="QJJ9703" s="45"/>
      <c r="QJK9703" s="45"/>
      <c r="QJL9703" s="45"/>
      <c r="QJM9703" s="45"/>
      <c r="QJN9703" s="45"/>
      <c r="QJO9703" s="45"/>
      <c r="QJP9703" s="45"/>
      <c r="QJQ9703" s="45"/>
      <c r="QJR9703" s="45"/>
      <c r="QJS9703" s="45"/>
      <c r="QJT9703" s="45"/>
      <c r="QJU9703" s="45"/>
      <c r="QJV9703" s="45"/>
      <c r="QJW9703" s="45"/>
      <c r="QJX9703" s="45"/>
      <c r="QJY9703" s="45"/>
      <c r="QJZ9703" s="45"/>
      <c r="QKA9703" s="45"/>
      <c r="QKB9703" s="45"/>
      <c r="QKC9703" s="45"/>
      <c r="QKD9703" s="45"/>
      <c r="QKE9703" s="45"/>
      <c r="QKF9703" s="45"/>
      <c r="QKG9703" s="45"/>
      <c r="QKH9703" s="45"/>
      <c r="QKI9703" s="45"/>
      <c r="QKJ9703" s="45"/>
      <c r="QKK9703" s="45"/>
      <c r="QKL9703" s="45"/>
      <c r="QKM9703" s="45"/>
      <c r="QKN9703" s="45"/>
      <c r="QKO9703" s="45"/>
      <c r="QKP9703" s="45"/>
      <c r="QKQ9703" s="45"/>
      <c r="QKR9703" s="45"/>
      <c r="QKS9703" s="45"/>
      <c r="QKT9703" s="45"/>
      <c r="QKU9703" s="45"/>
      <c r="QKV9703" s="45"/>
      <c r="QKW9703" s="45"/>
      <c r="QKX9703" s="45"/>
      <c r="QKY9703" s="45"/>
      <c r="QKZ9703" s="45"/>
      <c r="QLA9703" s="45"/>
      <c r="QLB9703" s="45"/>
      <c r="QLC9703" s="45"/>
      <c r="QLD9703" s="45"/>
      <c r="QLE9703" s="45"/>
      <c r="QLF9703" s="45"/>
      <c r="QLG9703" s="45"/>
      <c r="QLH9703" s="45"/>
      <c r="QLI9703" s="45"/>
      <c r="QLJ9703" s="45"/>
      <c r="QLK9703" s="45"/>
      <c r="QLL9703" s="45"/>
      <c r="QLM9703" s="45"/>
      <c r="QLN9703" s="45"/>
      <c r="QLO9703" s="45"/>
      <c r="QLP9703" s="45"/>
      <c r="QLQ9703" s="45"/>
      <c r="QLR9703" s="45"/>
      <c r="QLS9703" s="45"/>
      <c r="QLT9703" s="45"/>
      <c r="QLU9703" s="45"/>
      <c r="QLV9703" s="45"/>
      <c r="QLW9703" s="45"/>
      <c r="QLX9703" s="45"/>
      <c r="QLY9703" s="45"/>
      <c r="QLZ9703" s="45"/>
      <c r="QMA9703" s="45"/>
      <c r="QMB9703" s="45"/>
      <c r="QMC9703" s="45"/>
      <c r="QMD9703" s="45"/>
      <c r="QME9703" s="45"/>
      <c r="QMF9703" s="45"/>
      <c r="QMG9703" s="45"/>
      <c r="QMH9703" s="45"/>
      <c r="QMI9703" s="45"/>
      <c r="QMJ9703" s="45"/>
      <c r="QMK9703" s="45"/>
      <c r="QML9703" s="45"/>
      <c r="QMM9703" s="45"/>
      <c r="QMN9703" s="45"/>
      <c r="QMO9703" s="45"/>
      <c r="QMP9703" s="45"/>
      <c r="QMQ9703" s="45"/>
      <c r="QMR9703" s="45"/>
      <c r="QMS9703" s="45"/>
      <c r="QMT9703" s="45"/>
      <c r="QMU9703" s="45"/>
      <c r="QMV9703" s="45"/>
      <c r="QMW9703" s="45"/>
      <c r="QMX9703" s="45"/>
      <c r="QMY9703" s="45"/>
      <c r="QMZ9703" s="45"/>
      <c r="QNA9703" s="45"/>
      <c r="QNB9703" s="45"/>
      <c r="QNC9703" s="45"/>
      <c r="QND9703" s="45"/>
      <c r="QNE9703" s="45"/>
      <c r="QNF9703" s="45"/>
      <c r="QNG9703" s="45"/>
      <c r="QNH9703" s="45"/>
      <c r="QNI9703" s="45"/>
      <c r="QNJ9703" s="45"/>
      <c r="QNK9703" s="45"/>
      <c r="QNL9703" s="45"/>
      <c r="QNM9703" s="45"/>
      <c r="QNN9703" s="45"/>
      <c r="QNO9703" s="45"/>
      <c r="QNP9703" s="45"/>
      <c r="QNQ9703" s="45"/>
      <c r="QNR9703" s="45"/>
      <c r="QNS9703" s="45"/>
      <c r="QNT9703" s="45"/>
      <c r="QNU9703" s="45"/>
      <c r="QNV9703" s="45"/>
      <c r="QNW9703" s="45"/>
      <c r="QNX9703" s="45"/>
      <c r="QNY9703" s="45"/>
      <c r="QNZ9703" s="45"/>
      <c r="QOA9703" s="45"/>
      <c r="QOB9703" s="45"/>
      <c r="QOC9703" s="45"/>
      <c r="QOD9703" s="45"/>
      <c r="QOE9703" s="45"/>
      <c r="QOF9703" s="45"/>
      <c r="QOG9703" s="45"/>
      <c r="QOH9703" s="45"/>
      <c r="QOI9703" s="45"/>
      <c r="QOJ9703" s="45"/>
      <c r="QOK9703" s="45"/>
      <c r="QOL9703" s="45"/>
      <c r="QOM9703" s="45"/>
      <c r="QON9703" s="45"/>
      <c r="QOO9703" s="45"/>
      <c r="QOP9703" s="45"/>
      <c r="QOQ9703" s="45"/>
      <c r="QOR9703" s="45"/>
      <c r="QOS9703" s="45"/>
      <c r="QOT9703" s="45"/>
      <c r="QOU9703" s="45"/>
      <c r="QOV9703" s="45"/>
      <c r="QOW9703" s="45"/>
      <c r="QOX9703" s="45"/>
      <c r="QOY9703" s="45"/>
      <c r="QOZ9703" s="45"/>
      <c r="QPA9703" s="45"/>
      <c r="QPB9703" s="45"/>
      <c r="QPC9703" s="45"/>
      <c r="QPD9703" s="45"/>
      <c r="QPE9703" s="45"/>
      <c r="QPF9703" s="45"/>
      <c r="QPG9703" s="45"/>
      <c r="QPH9703" s="45"/>
      <c r="QPI9703" s="45"/>
      <c r="QPJ9703" s="45"/>
      <c r="QPK9703" s="45"/>
      <c r="QPL9703" s="45"/>
      <c r="QPM9703" s="45"/>
      <c r="QPN9703" s="45"/>
      <c r="QPO9703" s="45"/>
      <c r="QPP9703" s="45"/>
      <c r="QPQ9703" s="45"/>
      <c r="QPR9703" s="45"/>
      <c r="QPS9703" s="45"/>
      <c r="QPT9703" s="45"/>
      <c r="QPU9703" s="45"/>
      <c r="QPV9703" s="45"/>
      <c r="QPW9703" s="45"/>
      <c r="QPX9703" s="45"/>
      <c r="QPY9703" s="45"/>
      <c r="QPZ9703" s="45"/>
      <c r="QQA9703" s="45"/>
      <c r="QQB9703" s="45"/>
      <c r="QQC9703" s="45"/>
      <c r="QQD9703" s="45"/>
      <c r="QQE9703" s="45"/>
      <c r="QQF9703" s="45"/>
      <c r="QQG9703" s="45"/>
      <c r="QQH9703" s="45"/>
      <c r="QQI9703" s="45"/>
      <c r="QQJ9703" s="45"/>
      <c r="QQK9703" s="45"/>
      <c r="QQL9703" s="45"/>
      <c r="QQM9703" s="45"/>
      <c r="QQN9703" s="45"/>
      <c r="QQO9703" s="45"/>
      <c r="QQP9703" s="45"/>
      <c r="QQQ9703" s="45"/>
      <c r="QQR9703" s="45"/>
      <c r="QQS9703" s="45"/>
      <c r="QQT9703" s="45"/>
      <c r="QQU9703" s="45"/>
      <c r="QQV9703" s="45"/>
      <c r="QQW9703" s="45"/>
      <c r="QQX9703" s="45"/>
      <c r="QQY9703" s="45"/>
      <c r="QQZ9703" s="45"/>
      <c r="QRA9703" s="45"/>
      <c r="QRB9703" s="45"/>
      <c r="QRC9703" s="45"/>
      <c r="QRD9703" s="45"/>
      <c r="QRE9703" s="45"/>
      <c r="QRF9703" s="45"/>
      <c r="QRG9703" s="45"/>
      <c r="QRH9703" s="45"/>
      <c r="QRI9703" s="45"/>
      <c r="QRJ9703" s="45"/>
      <c r="QRK9703" s="45"/>
      <c r="QRL9703" s="45"/>
      <c r="QRM9703" s="45"/>
      <c r="QRN9703" s="45"/>
      <c r="QRO9703" s="45"/>
      <c r="QRP9703" s="45"/>
      <c r="QRQ9703" s="45"/>
      <c r="QRR9703" s="45"/>
      <c r="QRS9703" s="45"/>
      <c r="QRT9703" s="45"/>
      <c r="QRU9703" s="45"/>
      <c r="QRV9703" s="45"/>
      <c r="QRW9703" s="45"/>
      <c r="QRX9703" s="45"/>
      <c r="QRY9703" s="45"/>
      <c r="QRZ9703" s="45"/>
      <c r="QSA9703" s="45"/>
      <c r="QSB9703" s="45"/>
      <c r="QSC9703" s="45"/>
      <c r="QSD9703" s="45"/>
      <c r="QSE9703" s="45"/>
      <c r="QSF9703" s="45"/>
      <c r="QSG9703" s="45"/>
      <c r="QSH9703" s="45"/>
      <c r="QSI9703" s="45"/>
      <c r="QSJ9703" s="45"/>
      <c r="QSK9703" s="45"/>
      <c r="QSL9703" s="45"/>
      <c r="QSM9703" s="45"/>
      <c r="QSN9703" s="45"/>
      <c r="QSO9703" s="45"/>
      <c r="QSP9703" s="45"/>
      <c r="QSQ9703" s="45"/>
      <c r="QSR9703" s="45"/>
      <c r="QSS9703" s="45"/>
      <c r="QST9703" s="45"/>
      <c r="QSU9703" s="45"/>
      <c r="QSV9703" s="45"/>
      <c r="QSW9703" s="45"/>
      <c r="QSX9703" s="45"/>
      <c r="QSY9703" s="45"/>
      <c r="QSZ9703" s="45"/>
      <c r="QTA9703" s="45"/>
      <c r="QTB9703" s="45"/>
      <c r="QTC9703" s="45"/>
      <c r="QTD9703" s="45"/>
      <c r="QTE9703" s="45"/>
      <c r="QTF9703" s="45"/>
      <c r="QTG9703" s="45"/>
      <c r="QTH9703" s="45"/>
      <c r="QTI9703" s="45"/>
      <c r="QTJ9703" s="45"/>
      <c r="QTK9703" s="45"/>
      <c r="QTL9703" s="45"/>
      <c r="QTM9703" s="45"/>
      <c r="QTN9703" s="45"/>
      <c r="QTO9703" s="45"/>
      <c r="QTP9703" s="45"/>
      <c r="QTQ9703" s="45"/>
      <c r="QTR9703" s="45"/>
      <c r="QTS9703" s="45"/>
      <c r="QTT9703" s="45"/>
      <c r="QTU9703" s="45"/>
      <c r="QTV9703" s="45"/>
      <c r="QTW9703" s="45"/>
      <c r="QTX9703" s="45"/>
      <c r="QTY9703" s="45"/>
      <c r="QTZ9703" s="45"/>
      <c r="QUA9703" s="45"/>
      <c r="QUB9703" s="45"/>
      <c r="QUC9703" s="45"/>
      <c r="QUD9703" s="45"/>
      <c r="QUE9703" s="45"/>
      <c r="QUF9703" s="45"/>
      <c r="QUG9703" s="45"/>
      <c r="QUH9703" s="45"/>
      <c r="QUI9703" s="45"/>
      <c r="QUJ9703" s="45"/>
      <c r="QUK9703" s="45"/>
      <c r="QUL9703" s="45"/>
      <c r="QUM9703" s="45"/>
      <c r="QUN9703" s="45"/>
      <c r="QUO9703" s="45"/>
      <c r="QUP9703" s="45"/>
      <c r="QUQ9703" s="45"/>
      <c r="QUR9703" s="45"/>
      <c r="QUS9703" s="45"/>
      <c r="QUT9703" s="45"/>
      <c r="QUU9703" s="45"/>
      <c r="QUV9703" s="45"/>
      <c r="QUW9703" s="45"/>
      <c r="QUX9703" s="45"/>
      <c r="QUY9703" s="45"/>
      <c r="QUZ9703" s="45"/>
      <c r="QVA9703" s="45"/>
      <c r="QVB9703" s="45"/>
      <c r="QVC9703" s="45"/>
      <c r="QVD9703" s="45"/>
      <c r="QVE9703" s="45"/>
      <c r="QVF9703" s="45"/>
      <c r="QVG9703" s="45"/>
      <c r="QVH9703" s="45"/>
      <c r="QVI9703" s="45"/>
      <c r="QVJ9703" s="45"/>
      <c r="QVK9703" s="45"/>
      <c r="QVL9703" s="45"/>
      <c r="QVM9703" s="45"/>
      <c r="QVN9703" s="45"/>
      <c r="QVO9703" s="45"/>
      <c r="QVP9703" s="45"/>
      <c r="QVQ9703" s="45"/>
      <c r="QVR9703" s="45"/>
      <c r="QVS9703" s="45"/>
      <c r="QVT9703" s="45"/>
      <c r="QVU9703" s="45"/>
      <c r="QVV9703" s="45"/>
      <c r="QVW9703" s="45"/>
      <c r="QVX9703" s="45"/>
      <c r="QVY9703" s="45"/>
      <c r="QVZ9703" s="45"/>
      <c r="QWA9703" s="45"/>
      <c r="QWB9703" s="45"/>
      <c r="QWC9703" s="45"/>
      <c r="QWD9703" s="45"/>
      <c r="QWE9703" s="45"/>
      <c r="QWF9703" s="45"/>
      <c r="QWG9703" s="45"/>
      <c r="QWH9703" s="45"/>
      <c r="QWI9703" s="45"/>
      <c r="QWJ9703" s="45"/>
      <c r="QWK9703" s="45"/>
      <c r="QWL9703" s="45"/>
      <c r="QWM9703" s="45"/>
      <c r="QWN9703" s="45"/>
      <c r="QWO9703" s="45"/>
      <c r="QWP9703" s="45"/>
      <c r="QWQ9703" s="45"/>
      <c r="QWR9703" s="45"/>
      <c r="QWS9703" s="45"/>
      <c r="QWT9703" s="45"/>
      <c r="QWU9703" s="45"/>
      <c r="QWV9703" s="45"/>
      <c r="QWW9703" s="45"/>
      <c r="QWX9703" s="45"/>
      <c r="QWY9703" s="45"/>
      <c r="QWZ9703" s="45"/>
      <c r="QXA9703" s="45"/>
      <c r="QXB9703" s="45"/>
      <c r="QXC9703" s="45"/>
      <c r="QXD9703" s="45"/>
      <c r="QXE9703" s="45"/>
      <c r="QXF9703" s="45"/>
      <c r="QXG9703" s="45"/>
      <c r="QXH9703" s="45"/>
      <c r="QXI9703" s="45"/>
      <c r="QXJ9703" s="45"/>
      <c r="QXK9703" s="45"/>
      <c r="QXL9703" s="45"/>
      <c r="QXM9703" s="45"/>
      <c r="QXN9703" s="45"/>
      <c r="QXO9703" s="45"/>
      <c r="QXP9703" s="45"/>
      <c r="QXQ9703" s="45"/>
      <c r="QXR9703" s="45"/>
      <c r="QXS9703" s="45"/>
      <c r="QXT9703" s="45"/>
      <c r="QXU9703" s="45"/>
      <c r="QXV9703" s="45"/>
      <c r="QXW9703" s="45"/>
      <c r="QXX9703" s="45"/>
      <c r="QXY9703" s="45"/>
      <c r="QXZ9703" s="45"/>
      <c r="QYA9703" s="45"/>
      <c r="QYB9703" s="45"/>
      <c r="QYC9703" s="45"/>
      <c r="QYD9703" s="45"/>
      <c r="QYE9703" s="45"/>
      <c r="QYF9703" s="45"/>
      <c r="QYG9703" s="45"/>
      <c r="QYH9703" s="45"/>
      <c r="QYI9703" s="45"/>
      <c r="QYJ9703" s="45"/>
      <c r="QYK9703" s="45"/>
      <c r="QYL9703" s="45"/>
      <c r="QYM9703" s="45"/>
      <c r="QYN9703" s="45"/>
      <c r="QYO9703" s="45"/>
      <c r="QYP9703" s="45"/>
      <c r="QYQ9703" s="45"/>
      <c r="QYR9703" s="45"/>
      <c r="QYS9703" s="45"/>
      <c r="QYT9703" s="45"/>
      <c r="QYU9703" s="45"/>
      <c r="QYV9703" s="45"/>
      <c r="QYW9703" s="45"/>
      <c r="QYX9703" s="45"/>
      <c r="QYY9703" s="45"/>
      <c r="QYZ9703" s="45"/>
      <c r="QZA9703" s="45"/>
      <c r="QZB9703" s="45"/>
      <c r="QZC9703" s="45"/>
      <c r="QZD9703" s="45"/>
      <c r="QZE9703" s="45"/>
      <c r="QZF9703" s="45"/>
      <c r="QZG9703" s="45"/>
      <c r="QZH9703" s="45"/>
      <c r="QZI9703" s="45"/>
      <c r="QZJ9703" s="45"/>
      <c r="QZK9703" s="45"/>
      <c r="QZL9703" s="45"/>
      <c r="QZM9703" s="45"/>
      <c r="QZN9703" s="45"/>
      <c r="QZO9703" s="45"/>
      <c r="QZP9703" s="45"/>
      <c r="QZQ9703" s="45"/>
      <c r="QZR9703" s="45"/>
      <c r="QZS9703" s="45"/>
      <c r="QZT9703" s="45"/>
      <c r="QZU9703" s="45"/>
      <c r="QZV9703" s="45"/>
      <c r="QZW9703" s="45"/>
      <c r="QZX9703" s="45"/>
      <c r="QZY9703" s="45"/>
      <c r="QZZ9703" s="45"/>
      <c r="RAA9703" s="45"/>
      <c r="RAB9703" s="45"/>
      <c r="RAC9703" s="45"/>
      <c r="RAD9703" s="45"/>
      <c r="RAE9703" s="45"/>
      <c r="RAF9703" s="45"/>
      <c r="RAG9703" s="45"/>
      <c r="RAH9703" s="45"/>
      <c r="RAI9703" s="45"/>
      <c r="RAJ9703" s="45"/>
      <c r="RAK9703" s="45"/>
      <c r="RAL9703" s="45"/>
      <c r="RAM9703" s="45"/>
      <c r="RAN9703" s="45"/>
      <c r="RAO9703" s="45"/>
      <c r="RAP9703" s="45"/>
      <c r="RAQ9703" s="45"/>
      <c r="RAR9703" s="45"/>
      <c r="RAS9703" s="45"/>
      <c r="RAT9703" s="45"/>
      <c r="RAU9703" s="45"/>
      <c r="RAV9703" s="45"/>
      <c r="RAW9703" s="45"/>
      <c r="RAX9703" s="45"/>
      <c r="RAY9703" s="45"/>
      <c r="RAZ9703" s="45"/>
      <c r="RBA9703" s="45"/>
      <c r="RBB9703" s="45"/>
      <c r="RBC9703" s="45"/>
      <c r="RBD9703" s="45"/>
      <c r="RBE9703" s="45"/>
      <c r="RBF9703" s="45"/>
      <c r="RBG9703" s="45"/>
      <c r="RBH9703" s="45"/>
      <c r="RBI9703" s="45"/>
      <c r="RBJ9703" s="45"/>
      <c r="RBK9703" s="45"/>
      <c r="RBL9703" s="45"/>
      <c r="RBM9703" s="45"/>
      <c r="RBN9703" s="45"/>
      <c r="RBO9703" s="45"/>
      <c r="RBP9703" s="45"/>
      <c r="RBQ9703" s="45"/>
      <c r="RBR9703" s="45"/>
      <c r="RBS9703" s="45"/>
      <c r="RBT9703" s="45"/>
      <c r="RBU9703" s="45"/>
      <c r="RBV9703" s="45"/>
      <c r="RBW9703" s="45"/>
      <c r="RBX9703" s="45"/>
      <c r="RBY9703" s="45"/>
      <c r="RBZ9703" s="45"/>
      <c r="RCA9703" s="45"/>
      <c r="RCB9703" s="45"/>
      <c r="RCC9703" s="45"/>
      <c r="RCD9703" s="45"/>
      <c r="RCE9703" s="45"/>
      <c r="RCF9703" s="45"/>
      <c r="RCG9703" s="45"/>
      <c r="RCH9703" s="45"/>
      <c r="RCI9703" s="45"/>
      <c r="RCJ9703" s="45"/>
      <c r="RCK9703" s="45"/>
      <c r="RCL9703" s="45"/>
      <c r="RCM9703" s="45"/>
      <c r="RCN9703" s="45"/>
      <c r="RCO9703" s="45"/>
      <c r="RCP9703" s="45"/>
      <c r="RCQ9703" s="45"/>
      <c r="RCR9703" s="45"/>
      <c r="RCS9703" s="45"/>
      <c r="RCT9703" s="45"/>
      <c r="RCU9703" s="45"/>
      <c r="RCV9703" s="45"/>
      <c r="RCW9703" s="45"/>
      <c r="RCX9703" s="45"/>
      <c r="RCY9703" s="45"/>
      <c r="RCZ9703" s="45"/>
      <c r="RDA9703" s="45"/>
      <c r="RDB9703" s="45"/>
      <c r="RDC9703" s="45"/>
      <c r="RDD9703" s="45"/>
      <c r="RDE9703" s="45"/>
      <c r="RDF9703" s="45"/>
      <c r="RDG9703" s="45"/>
      <c r="RDH9703" s="45"/>
      <c r="RDI9703" s="45"/>
      <c r="RDJ9703" s="45"/>
      <c r="RDK9703" s="45"/>
      <c r="RDL9703" s="45"/>
      <c r="RDM9703" s="45"/>
      <c r="RDN9703" s="45"/>
      <c r="RDO9703" s="45"/>
      <c r="RDP9703" s="45"/>
      <c r="RDQ9703" s="45"/>
      <c r="RDR9703" s="45"/>
      <c r="RDS9703" s="45"/>
      <c r="RDT9703" s="45"/>
      <c r="RDU9703" s="45"/>
      <c r="RDV9703" s="45"/>
      <c r="RDW9703" s="45"/>
      <c r="RDX9703" s="45"/>
      <c r="RDY9703" s="45"/>
      <c r="RDZ9703" s="45"/>
      <c r="REA9703" s="45"/>
      <c r="REB9703" s="45"/>
      <c r="REC9703" s="45"/>
      <c r="RED9703" s="45"/>
      <c r="REE9703" s="45"/>
      <c r="REF9703" s="45"/>
      <c r="REG9703" s="45"/>
      <c r="REH9703" s="45"/>
      <c r="REI9703" s="45"/>
      <c r="REJ9703" s="45"/>
      <c r="REK9703" s="45"/>
      <c r="REL9703" s="45"/>
      <c r="REM9703" s="45"/>
      <c r="REN9703" s="45"/>
      <c r="REO9703" s="45"/>
      <c r="REP9703" s="45"/>
      <c r="REQ9703" s="45"/>
      <c r="RER9703" s="45"/>
      <c r="RES9703" s="45"/>
      <c r="RET9703" s="45"/>
      <c r="REU9703" s="45"/>
      <c r="REV9703" s="45"/>
      <c r="REW9703" s="45"/>
      <c r="REX9703" s="45"/>
      <c r="REY9703" s="45"/>
      <c r="REZ9703" s="45"/>
      <c r="RFA9703" s="45"/>
      <c r="RFB9703" s="45"/>
      <c r="RFC9703" s="45"/>
      <c r="RFD9703" s="45"/>
      <c r="RFE9703" s="45"/>
      <c r="RFF9703" s="45"/>
      <c r="RFG9703" s="45"/>
      <c r="RFH9703" s="45"/>
      <c r="RFI9703" s="45"/>
      <c r="RFJ9703" s="45"/>
      <c r="RFK9703" s="45"/>
      <c r="RFL9703" s="45"/>
      <c r="RFM9703" s="45"/>
      <c r="RFN9703" s="45"/>
      <c r="RFO9703" s="45"/>
      <c r="RFP9703" s="45"/>
      <c r="RFQ9703" s="45"/>
      <c r="RFR9703" s="45"/>
      <c r="RFS9703" s="45"/>
      <c r="RFT9703" s="45"/>
      <c r="RFU9703" s="45"/>
      <c r="RFV9703" s="45"/>
      <c r="RFW9703" s="45"/>
      <c r="RFX9703" s="45"/>
      <c r="RFY9703" s="45"/>
      <c r="RFZ9703" s="45"/>
      <c r="RGA9703" s="45"/>
      <c r="RGB9703" s="45"/>
      <c r="RGC9703" s="45"/>
      <c r="RGD9703" s="45"/>
      <c r="RGE9703" s="45"/>
      <c r="RGF9703" s="45"/>
      <c r="RGG9703" s="45"/>
      <c r="RGH9703" s="45"/>
      <c r="RGI9703" s="45"/>
      <c r="RGJ9703" s="45"/>
      <c r="RGK9703" s="45"/>
      <c r="RGL9703" s="45"/>
      <c r="RGM9703" s="45"/>
      <c r="RGN9703" s="45"/>
      <c r="RGO9703" s="45"/>
      <c r="RGP9703" s="45"/>
      <c r="RGQ9703" s="45"/>
      <c r="RGR9703" s="45"/>
      <c r="RGS9703" s="45"/>
      <c r="RGT9703" s="45"/>
      <c r="RGU9703" s="45"/>
      <c r="RGV9703" s="45"/>
      <c r="RGW9703" s="45"/>
      <c r="RGX9703" s="45"/>
      <c r="RGY9703" s="45"/>
      <c r="RGZ9703" s="45"/>
      <c r="RHA9703" s="45"/>
      <c r="RHB9703" s="45"/>
      <c r="RHC9703" s="45"/>
      <c r="RHD9703" s="45"/>
      <c r="RHE9703" s="45"/>
      <c r="RHF9703" s="45"/>
      <c r="RHG9703" s="45"/>
      <c r="RHH9703" s="45"/>
      <c r="RHI9703" s="45"/>
      <c r="RHJ9703" s="45"/>
      <c r="RHK9703" s="45"/>
      <c r="RHL9703" s="45"/>
      <c r="RHM9703" s="45"/>
      <c r="RHN9703" s="45"/>
      <c r="RHO9703" s="45"/>
      <c r="RHP9703" s="45"/>
      <c r="RHQ9703" s="45"/>
      <c r="RHR9703" s="45"/>
      <c r="RHS9703" s="45"/>
      <c r="RHT9703" s="45"/>
      <c r="RHU9703" s="45"/>
      <c r="RHV9703" s="45"/>
      <c r="RHW9703" s="45"/>
      <c r="RHX9703" s="45"/>
      <c r="RHY9703" s="45"/>
      <c r="RHZ9703" s="45"/>
      <c r="RIA9703" s="45"/>
      <c r="RIB9703" s="45"/>
      <c r="RIC9703" s="45"/>
      <c r="RID9703" s="45"/>
      <c r="RIE9703" s="45"/>
      <c r="RIF9703" s="45"/>
      <c r="RIG9703" s="45"/>
      <c r="RIH9703" s="45"/>
      <c r="RII9703" s="45"/>
      <c r="RIJ9703" s="45"/>
      <c r="RIK9703" s="45"/>
      <c r="RIL9703" s="45"/>
      <c r="RIM9703" s="45"/>
      <c r="RIN9703" s="45"/>
      <c r="RIO9703" s="45"/>
      <c r="RIP9703" s="45"/>
      <c r="RIQ9703" s="45"/>
      <c r="RIR9703" s="45"/>
      <c r="RIS9703" s="45"/>
      <c r="RIT9703" s="45"/>
      <c r="RIU9703" s="45"/>
      <c r="RIV9703" s="45"/>
      <c r="RIW9703" s="45"/>
      <c r="RIX9703" s="45"/>
      <c r="RIY9703" s="45"/>
      <c r="RIZ9703" s="45"/>
      <c r="RJA9703" s="45"/>
      <c r="RJB9703" s="45"/>
      <c r="RJC9703" s="45"/>
      <c r="RJD9703" s="45"/>
      <c r="RJE9703" s="45"/>
      <c r="RJF9703" s="45"/>
      <c r="RJG9703" s="45"/>
      <c r="RJH9703" s="45"/>
      <c r="RJI9703" s="45"/>
      <c r="RJJ9703" s="45"/>
      <c r="RJK9703" s="45"/>
      <c r="RJL9703" s="45"/>
      <c r="RJM9703" s="45"/>
      <c r="RJN9703" s="45"/>
      <c r="RJO9703" s="45"/>
      <c r="RJP9703" s="45"/>
      <c r="RJQ9703" s="45"/>
      <c r="RJR9703" s="45"/>
      <c r="RJS9703" s="45"/>
      <c r="RJT9703" s="45"/>
      <c r="RJU9703" s="45"/>
      <c r="RJV9703" s="45"/>
      <c r="RJW9703" s="45"/>
      <c r="RJX9703" s="45"/>
      <c r="RJY9703" s="45"/>
      <c r="RJZ9703" s="45"/>
      <c r="RKA9703" s="45"/>
      <c r="RKB9703" s="45"/>
      <c r="RKC9703" s="45"/>
      <c r="RKD9703" s="45"/>
      <c r="RKE9703" s="45"/>
      <c r="RKF9703" s="45"/>
      <c r="RKG9703" s="45"/>
      <c r="RKH9703" s="45"/>
      <c r="RKI9703" s="45"/>
      <c r="RKJ9703" s="45"/>
      <c r="RKK9703" s="45"/>
      <c r="RKL9703" s="45"/>
      <c r="RKM9703" s="45"/>
      <c r="RKN9703" s="45"/>
      <c r="RKO9703" s="45"/>
      <c r="RKP9703" s="45"/>
      <c r="RKQ9703" s="45"/>
      <c r="RKR9703" s="45"/>
      <c r="RKS9703" s="45"/>
      <c r="RKT9703" s="45"/>
      <c r="RKU9703" s="45"/>
      <c r="RKV9703" s="45"/>
      <c r="RKW9703" s="45"/>
      <c r="RKX9703" s="45"/>
      <c r="RKY9703" s="45"/>
      <c r="RKZ9703" s="45"/>
      <c r="RLA9703" s="45"/>
      <c r="RLB9703" s="45"/>
      <c r="RLC9703" s="45"/>
      <c r="RLD9703" s="45"/>
      <c r="RLE9703" s="45"/>
      <c r="RLF9703" s="45"/>
      <c r="RLG9703" s="45"/>
      <c r="RLH9703" s="45"/>
      <c r="RLI9703" s="45"/>
      <c r="RLJ9703" s="45"/>
      <c r="RLK9703" s="45"/>
      <c r="RLL9703" s="45"/>
      <c r="RLM9703" s="45"/>
      <c r="RLN9703" s="45"/>
      <c r="RLO9703" s="45"/>
      <c r="RLP9703" s="45"/>
      <c r="RLQ9703" s="45"/>
      <c r="RLR9703" s="45"/>
      <c r="RLS9703" s="45"/>
      <c r="RLT9703" s="45"/>
      <c r="RLU9703" s="45"/>
      <c r="RLV9703" s="45"/>
      <c r="RLW9703" s="45"/>
      <c r="RLX9703" s="45"/>
      <c r="RLY9703" s="45"/>
      <c r="RLZ9703" s="45"/>
      <c r="RMA9703" s="45"/>
      <c r="RMB9703" s="45"/>
      <c r="RMC9703" s="45"/>
      <c r="RMD9703" s="45"/>
      <c r="RME9703" s="45"/>
      <c r="RMF9703" s="45"/>
      <c r="RMG9703" s="45"/>
      <c r="RMH9703" s="45"/>
      <c r="RMI9703" s="45"/>
      <c r="RMJ9703" s="45"/>
      <c r="RMK9703" s="45"/>
      <c r="RML9703" s="45"/>
      <c r="RMM9703" s="45"/>
      <c r="RMN9703" s="45"/>
      <c r="RMO9703" s="45"/>
      <c r="RMP9703" s="45"/>
      <c r="RMQ9703" s="45"/>
      <c r="RMR9703" s="45"/>
      <c r="RMS9703" s="45"/>
      <c r="RMT9703" s="45"/>
      <c r="RMU9703" s="45"/>
      <c r="RMV9703" s="45"/>
      <c r="RMW9703" s="45"/>
      <c r="RMX9703" s="45"/>
      <c r="RMY9703" s="45"/>
      <c r="RMZ9703" s="45"/>
      <c r="RNA9703" s="45"/>
      <c r="RNB9703" s="45"/>
      <c r="RNC9703" s="45"/>
      <c r="RND9703" s="45"/>
      <c r="RNE9703" s="45"/>
      <c r="RNF9703" s="45"/>
      <c r="RNG9703" s="45"/>
      <c r="RNH9703" s="45"/>
      <c r="RNI9703" s="45"/>
      <c r="RNJ9703" s="45"/>
      <c r="RNK9703" s="45"/>
      <c r="RNL9703" s="45"/>
      <c r="RNM9703" s="45"/>
      <c r="RNN9703" s="45"/>
      <c r="RNO9703" s="45"/>
      <c r="RNP9703" s="45"/>
      <c r="RNQ9703" s="45"/>
      <c r="RNR9703" s="45"/>
      <c r="RNS9703" s="45"/>
      <c r="RNT9703" s="45"/>
      <c r="RNU9703" s="45"/>
      <c r="RNV9703" s="45"/>
      <c r="RNW9703" s="45"/>
      <c r="RNX9703" s="45"/>
      <c r="RNY9703" s="45"/>
      <c r="RNZ9703" s="45"/>
      <c r="ROA9703" s="45"/>
      <c r="ROB9703" s="45"/>
      <c r="ROC9703" s="45"/>
      <c r="ROD9703" s="45"/>
      <c r="ROE9703" s="45"/>
      <c r="ROF9703" s="45"/>
      <c r="ROG9703" s="45"/>
      <c r="ROH9703" s="45"/>
      <c r="ROI9703" s="45"/>
      <c r="ROJ9703" s="45"/>
      <c r="ROK9703" s="45"/>
      <c r="ROL9703" s="45"/>
      <c r="ROM9703" s="45"/>
      <c r="RON9703" s="45"/>
      <c r="ROO9703" s="45"/>
      <c r="ROP9703" s="45"/>
      <c r="ROQ9703" s="45"/>
      <c r="ROR9703" s="45"/>
      <c r="ROS9703" s="45"/>
      <c r="ROT9703" s="45"/>
      <c r="ROU9703" s="45"/>
      <c r="ROV9703" s="45"/>
      <c r="ROW9703" s="45"/>
      <c r="ROX9703" s="45"/>
      <c r="ROY9703" s="45"/>
      <c r="ROZ9703" s="45"/>
      <c r="RPA9703" s="45"/>
      <c r="RPB9703" s="45"/>
      <c r="RPC9703" s="45"/>
      <c r="RPD9703" s="45"/>
      <c r="RPE9703" s="45"/>
      <c r="RPF9703" s="45"/>
      <c r="RPG9703" s="45"/>
      <c r="RPH9703" s="45"/>
      <c r="RPI9703" s="45"/>
      <c r="RPJ9703" s="45"/>
      <c r="RPK9703" s="45"/>
      <c r="RPL9703" s="45"/>
      <c r="RPM9703" s="45"/>
      <c r="RPN9703" s="45"/>
      <c r="RPO9703" s="45"/>
      <c r="RPP9703" s="45"/>
      <c r="RPQ9703" s="45"/>
      <c r="RPR9703" s="45"/>
      <c r="RPS9703" s="45"/>
      <c r="RPT9703" s="45"/>
      <c r="RPU9703" s="45"/>
      <c r="RPV9703" s="45"/>
      <c r="RPW9703" s="45"/>
      <c r="RPX9703" s="45"/>
      <c r="RPY9703" s="45"/>
      <c r="RPZ9703" s="45"/>
      <c r="RQA9703" s="45"/>
      <c r="RQB9703" s="45"/>
      <c r="RQC9703" s="45"/>
      <c r="RQD9703" s="45"/>
      <c r="RQE9703" s="45"/>
      <c r="RQF9703" s="45"/>
      <c r="RQG9703" s="45"/>
      <c r="RQH9703" s="45"/>
      <c r="RQI9703" s="45"/>
      <c r="RQJ9703" s="45"/>
      <c r="RQK9703" s="45"/>
      <c r="RQL9703" s="45"/>
      <c r="RQM9703" s="45"/>
      <c r="RQN9703" s="45"/>
      <c r="RQO9703" s="45"/>
      <c r="RQP9703" s="45"/>
      <c r="RQQ9703" s="45"/>
      <c r="RQR9703" s="45"/>
      <c r="RQS9703" s="45"/>
      <c r="RQT9703" s="45"/>
      <c r="RQU9703" s="45"/>
      <c r="RQV9703" s="45"/>
      <c r="RQW9703" s="45"/>
      <c r="RQX9703" s="45"/>
      <c r="RQY9703" s="45"/>
      <c r="RQZ9703" s="45"/>
      <c r="RRA9703" s="45"/>
      <c r="RRB9703" s="45"/>
      <c r="RRC9703" s="45"/>
      <c r="RRD9703" s="45"/>
      <c r="RRE9703" s="45"/>
      <c r="RRF9703" s="45"/>
      <c r="RRG9703" s="45"/>
      <c r="RRH9703" s="45"/>
      <c r="RRI9703" s="45"/>
      <c r="RRJ9703" s="45"/>
      <c r="RRK9703" s="45"/>
      <c r="RRL9703" s="45"/>
      <c r="RRM9703" s="45"/>
      <c r="RRN9703" s="45"/>
      <c r="RRO9703" s="45"/>
      <c r="RRP9703" s="45"/>
      <c r="RRQ9703" s="45"/>
      <c r="RRR9703" s="45"/>
      <c r="RRS9703" s="45"/>
      <c r="RRT9703" s="45"/>
      <c r="RRU9703" s="45"/>
      <c r="RRV9703" s="45"/>
      <c r="RRW9703" s="45"/>
      <c r="RRX9703" s="45"/>
      <c r="RRY9703" s="45"/>
      <c r="RRZ9703" s="45"/>
      <c r="RSA9703" s="45"/>
      <c r="RSB9703" s="45"/>
      <c r="RSC9703" s="45"/>
      <c r="RSD9703" s="45"/>
      <c r="RSE9703" s="45"/>
      <c r="RSF9703" s="45"/>
      <c r="RSG9703" s="45"/>
      <c r="RSH9703" s="45"/>
      <c r="RSI9703" s="45"/>
      <c r="RSJ9703" s="45"/>
      <c r="RSK9703" s="45"/>
      <c r="RSL9703" s="45"/>
      <c r="RSM9703" s="45"/>
      <c r="RSN9703" s="45"/>
      <c r="RSO9703" s="45"/>
      <c r="RSP9703" s="45"/>
      <c r="RSQ9703" s="45"/>
      <c r="RSR9703" s="45"/>
      <c r="RSS9703" s="45"/>
      <c r="RST9703" s="45"/>
      <c r="RSU9703" s="45"/>
      <c r="RSV9703" s="45"/>
      <c r="RSW9703" s="45"/>
      <c r="RSX9703" s="45"/>
      <c r="RSY9703" s="45"/>
      <c r="RSZ9703" s="45"/>
      <c r="RTA9703" s="45"/>
      <c r="RTB9703" s="45"/>
      <c r="RTC9703" s="45"/>
      <c r="RTD9703" s="45"/>
      <c r="RTE9703" s="45"/>
      <c r="RTF9703" s="45"/>
      <c r="RTG9703" s="45"/>
      <c r="RTH9703" s="45"/>
      <c r="RTI9703" s="45"/>
      <c r="RTJ9703" s="45"/>
      <c r="RTK9703" s="45"/>
      <c r="RTL9703" s="45"/>
      <c r="RTM9703" s="45"/>
      <c r="RTN9703" s="45"/>
      <c r="RTO9703" s="45"/>
      <c r="RTP9703" s="45"/>
      <c r="RTQ9703" s="45"/>
      <c r="RTR9703" s="45"/>
      <c r="RTS9703" s="45"/>
      <c r="RTT9703" s="45"/>
      <c r="RTU9703" s="45"/>
      <c r="RTV9703" s="45"/>
      <c r="RTW9703" s="45"/>
      <c r="RTX9703" s="45"/>
      <c r="RTY9703" s="45"/>
      <c r="RTZ9703" s="45"/>
      <c r="RUA9703" s="45"/>
      <c r="RUB9703" s="45"/>
      <c r="RUC9703" s="45"/>
      <c r="RUD9703" s="45"/>
      <c r="RUE9703" s="45"/>
      <c r="RUF9703" s="45"/>
      <c r="RUG9703" s="45"/>
      <c r="RUH9703" s="45"/>
      <c r="RUI9703" s="45"/>
      <c r="RUJ9703" s="45"/>
      <c r="RUK9703" s="45"/>
      <c r="RUL9703" s="45"/>
      <c r="RUM9703" s="45"/>
      <c r="RUN9703" s="45"/>
      <c r="RUO9703" s="45"/>
      <c r="RUP9703" s="45"/>
      <c r="RUQ9703" s="45"/>
      <c r="RUR9703" s="45"/>
      <c r="RUS9703" s="45"/>
      <c r="RUT9703" s="45"/>
      <c r="RUU9703" s="45"/>
      <c r="RUV9703" s="45"/>
      <c r="RUW9703" s="45"/>
      <c r="RUX9703" s="45"/>
      <c r="RUY9703" s="45"/>
      <c r="RUZ9703" s="45"/>
      <c r="RVA9703" s="45"/>
      <c r="RVB9703" s="45"/>
      <c r="RVC9703" s="45"/>
      <c r="RVD9703" s="45"/>
      <c r="RVE9703" s="45"/>
      <c r="RVF9703" s="45"/>
      <c r="RVG9703" s="45"/>
      <c r="RVH9703" s="45"/>
      <c r="RVI9703" s="45"/>
      <c r="RVJ9703" s="45"/>
      <c r="RVK9703" s="45"/>
      <c r="RVL9703" s="45"/>
      <c r="RVM9703" s="45"/>
      <c r="RVN9703" s="45"/>
      <c r="RVO9703" s="45"/>
      <c r="RVP9703" s="45"/>
      <c r="RVQ9703" s="45"/>
      <c r="RVR9703" s="45"/>
      <c r="RVS9703" s="45"/>
      <c r="RVT9703" s="45"/>
      <c r="RVU9703" s="45"/>
      <c r="RVV9703" s="45"/>
      <c r="RVW9703" s="45"/>
      <c r="RVX9703" s="45"/>
      <c r="RVY9703" s="45"/>
      <c r="RVZ9703" s="45"/>
      <c r="RWA9703" s="45"/>
      <c r="RWB9703" s="45"/>
      <c r="RWC9703" s="45"/>
      <c r="RWD9703" s="45"/>
      <c r="RWE9703" s="45"/>
      <c r="RWF9703" s="45"/>
      <c r="RWG9703" s="45"/>
      <c r="RWH9703" s="45"/>
      <c r="RWI9703" s="45"/>
      <c r="RWJ9703" s="45"/>
      <c r="RWK9703" s="45"/>
      <c r="RWL9703" s="45"/>
      <c r="RWM9703" s="45"/>
      <c r="RWN9703" s="45"/>
      <c r="RWO9703" s="45"/>
      <c r="RWP9703" s="45"/>
      <c r="RWQ9703" s="45"/>
      <c r="RWR9703" s="45"/>
      <c r="RWS9703" s="45"/>
      <c r="RWT9703" s="45"/>
      <c r="RWU9703" s="45"/>
      <c r="RWV9703" s="45"/>
      <c r="RWW9703" s="45"/>
      <c r="RWX9703" s="45"/>
      <c r="RWY9703" s="45"/>
      <c r="RWZ9703" s="45"/>
      <c r="RXA9703" s="45"/>
      <c r="RXB9703" s="45"/>
      <c r="RXC9703" s="45"/>
      <c r="RXD9703" s="45"/>
      <c r="RXE9703" s="45"/>
      <c r="RXF9703" s="45"/>
      <c r="RXG9703" s="45"/>
      <c r="RXH9703" s="45"/>
      <c r="RXI9703" s="45"/>
      <c r="RXJ9703" s="45"/>
      <c r="RXK9703" s="45"/>
      <c r="RXL9703" s="45"/>
      <c r="RXM9703" s="45"/>
      <c r="RXN9703" s="45"/>
      <c r="RXO9703" s="45"/>
      <c r="RXP9703" s="45"/>
      <c r="RXQ9703" s="45"/>
      <c r="RXR9703" s="45"/>
      <c r="RXS9703" s="45"/>
      <c r="RXT9703" s="45"/>
      <c r="RXU9703" s="45"/>
      <c r="RXV9703" s="45"/>
      <c r="RXW9703" s="45"/>
      <c r="RXX9703" s="45"/>
      <c r="RXY9703" s="45"/>
      <c r="RXZ9703" s="45"/>
      <c r="RYA9703" s="45"/>
      <c r="RYB9703" s="45"/>
      <c r="RYC9703" s="45"/>
      <c r="RYD9703" s="45"/>
      <c r="RYE9703" s="45"/>
      <c r="RYF9703" s="45"/>
      <c r="RYG9703" s="45"/>
      <c r="RYH9703" s="45"/>
      <c r="RYI9703" s="45"/>
      <c r="RYJ9703" s="45"/>
      <c r="RYK9703" s="45"/>
      <c r="RYL9703" s="45"/>
      <c r="RYM9703" s="45"/>
      <c r="RYN9703" s="45"/>
      <c r="RYO9703" s="45"/>
      <c r="RYP9703" s="45"/>
      <c r="RYQ9703" s="45"/>
      <c r="RYR9703" s="45"/>
      <c r="RYS9703" s="45"/>
      <c r="RYT9703" s="45"/>
      <c r="RYU9703" s="45"/>
      <c r="RYV9703" s="45"/>
      <c r="RYW9703" s="45"/>
      <c r="RYX9703" s="45"/>
      <c r="RYY9703" s="45"/>
      <c r="RYZ9703" s="45"/>
      <c r="RZA9703" s="45"/>
      <c r="RZB9703" s="45"/>
      <c r="RZC9703" s="45"/>
      <c r="RZD9703" s="45"/>
      <c r="RZE9703" s="45"/>
      <c r="RZF9703" s="45"/>
      <c r="RZG9703" s="45"/>
      <c r="RZH9703" s="45"/>
      <c r="RZI9703" s="45"/>
      <c r="RZJ9703" s="45"/>
      <c r="RZK9703" s="45"/>
      <c r="RZL9703" s="45"/>
      <c r="RZM9703" s="45"/>
      <c r="RZN9703" s="45"/>
      <c r="RZO9703" s="45"/>
      <c r="RZP9703" s="45"/>
      <c r="RZQ9703" s="45"/>
      <c r="RZR9703" s="45"/>
      <c r="RZS9703" s="45"/>
      <c r="RZT9703" s="45"/>
      <c r="RZU9703" s="45"/>
      <c r="RZV9703" s="45"/>
      <c r="RZW9703" s="45"/>
      <c r="RZX9703" s="45"/>
      <c r="RZY9703" s="45"/>
      <c r="RZZ9703" s="45"/>
      <c r="SAA9703" s="45"/>
      <c r="SAB9703" s="45"/>
      <c r="SAC9703" s="45"/>
      <c r="SAD9703" s="45"/>
      <c r="SAE9703" s="45"/>
      <c r="SAF9703" s="45"/>
      <c r="SAG9703" s="45"/>
      <c r="SAH9703" s="45"/>
      <c r="SAI9703" s="45"/>
      <c r="SAJ9703" s="45"/>
      <c r="SAK9703" s="45"/>
      <c r="SAL9703" s="45"/>
      <c r="SAM9703" s="45"/>
      <c r="SAN9703" s="45"/>
      <c r="SAO9703" s="45"/>
      <c r="SAP9703" s="45"/>
      <c r="SAQ9703" s="45"/>
      <c r="SAR9703" s="45"/>
      <c r="SAS9703" s="45"/>
      <c r="SAT9703" s="45"/>
      <c r="SAU9703" s="45"/>
      <c r="SAV9703" s="45"/>
      <c r="SAW9703" s="45"/>
      <c r="SAX9703" s="45"/>
      <c r="SAY9703" s="45"/>
      <c r="SAZ9703" s="45"/>
      <c r="SBA9703" s="45"/>
      <c r="SBB9703" s="45"/>
      <c r="SBC9703" s="45"/>
      <c r="SBD9703" s="45"/>
      <c r="SBE9703" s="45"/>
      <c r="SBF9703" s="45"/>
      <c r="SBG9703" s="45"/>
      <c r="SBH9703" s="45"/>
      <c r="SBI9703" s="45"/>
      <c r="SBJ9703" s="45"/>
      <c r="SBK9703" s="45"/>
      <c r="SBL9703" s="45"/>
      <c r="SBM9703" s="45"/>
      <c r="SBN9703" s="45"/>
      <c r="SBO9703" s="45"/>
      <c r="SBP9703" s="45"/>
      <c r="SBQ9703" s="45"/>
      <c r="SBR9703" s="45"/>
      <c r="SBS9703" s="45"/>
      <c r="SBT9703" s="45"/>
      <c r="SBU9703" s="45"/>
      <c r="SBV9703" s="45"/>
      <c r="SBW9703" s="45"/>
      <c r="SBX9703" s="45"/>
      <c r="SBY9703" s="45"/>
      <c r="SBZ9703" s="45"/>
      <c r="SCA9703" s="45"/>
      <c r="SCB9703" s="45"/>
      <c r="SCC9703" s="45"/>
      <c r="SCD9703" s="45"/>
      <c r="SCE9703" s="45"/>
      <c r="SCF9703" s="45"/>
      <c r="SCG9703" s="45"/>
      <c r="SCH9703" s="45"/>
      <c r="SCI9703" s="45"/>
      <c r="SCJ9703" s="45"/>
      <c r="SCK9703" s="45"/>
      <c r="SCL9703" s="45"/>
      <c r="SCM9703" s="45"/>
      <c r="SCN9703" s="45"/>
      <c r="SCO9703" s="45"/>
      <c r="SCP9703" s="45"/>
      <c r="SCQ9703" s="45"/>
      <c r="SCR9703" s="45"/>
      <c r="SCS9703" s="45"/>
      <c r="SCT9703" s="45"/>
      <c r="SCU9703" s="45"/>
      <c r="SCV9703" s="45"/>
      <c r="SCW9703" s="45"/>
      <c r="SCX9703" s="45"/>
      <c r="SCY9703" s="45"/>
      <c r="SCZ9703" s="45"/>
      <c r="SDA9703" s="45"/>
      <c r="SDB9703" s="45"/>
      <c r="SDC9703" s="45"/>
      <c r="SDD9703" s="45"/>
      <c r="SDE9703" s="45"/>
      <c r="SDF9703" s="45"/>
      <c r="SDG9703" s="45"/>
      <c r="SDH9703" s="45"/>
      <c r="SDI9703" s="45"/>
      <c r="SDJ9703" s="45"/>
      <c r="SDK9703" s="45"/>
      <c r="SDL9703" s="45"/>
      <c r="SDM9703" s="45"/>
      <c r="SDN9703" s="45"/>
      <c r="SDO9703" s="45"/>
      <c r="SDP9703" s="45"/>
      <c r="SDQ9703" s="45"/>
      <c r="SDR9703" s="45"/>
      <c r="SDS9703" s="45"/>
      <c r="SDT9703" s="45"/>
      <c r="SDU9703" s="45"/>
      <c r="SDV9703" s="45"/>
      <c r="SDW9703" s="45"/>
      <c r="SDX9703" s="45"/>
      <c r="SDY9703" s="45"/>
      <c r="SDZ9703" s="45"/>
      <c r="SEA9703" s="45"/>
      <c r="SEB9703" s="45"/>
      <c r="SEC9703" s="45"/>
      <c r="SED9703" s="45"/>
      <c r="SEE9703" s="45"/>
      <c r="SEF9703" s="45"/>
      <c r="SEG9703" s="45"/>
      <c r="SEH9703" s="45"/>
      <c r="SEI9703" s="45"/>
      <c r="SEJ9703" s="45"/>
      <c r="SEK9703" s="45"/>
      <c r="SEL9703" s="45"/>
      <c r="SEM9703" s="45"/>
      <c r="SEN9703" s="45"/>
      <c r="SEO9703" s="45"/>
      <c r="SEP9703" s="45"/>
      <c r="SEQ9703" s="45"/>
      <c r="SER9703" s="45"/>
      <c r="SES9703" s="45"/>
      <c r="SET9703" s="45"/>
      <c r="SEU9703" s="45"/>
      <c r="SEV9703" s="45"/>
      <c r="SEW9703" s="45"/>
      <c r="SEX9703" s="45"/>
      <c r="SEY9703" s="45"/>
      <c r="SEZ9703" s="45"/>
      <c r="SFA9703" s="45"/>
      <c r="SFB9703" s="45"/>
      <c r="SFC9703" s="45"/>
      <c r="SFD9703" s="45"/>
      <c r="SFE9703" s="45"/>
      <c r="SFF9703" s="45"/>
      <c r="SFG9703" s="45"/>
      <c r="SFH9703" s="45"/>
      <c r="SFI9703" s="45"/>
      <c r="SFJ9703" s="45"/>
      <c r="SFK9703" s="45"/>
      <c r="SFL9703" s="45"/>
      <c r="SFM9703" s="45"/>
      <c r="SFN9703" s="45"/>
      <c r="SFO9703" s="45"/>
      <c r="SFP9703" s="45"/>
      <c r="SFQ9703" s="45"/>
      <c r="SFR9703" s="45"/>
      <c r="SFS9703" s="45"/>
      <c r="SFT9703" s="45"/>
      <c r="SFU9703" s="45"/>
      <c r="SFV9703" s="45"/>
      <c r="SFW9703" s="45"/>
      <c r="SFX9703" s="45"/>
      <c r="SFY9703" s="45"/>
      <c r="SFZ9703" s="45"/>
      <c r="SGA9703" s="45"/>
      <c r="SGB9703" s="45"/>
      <c r="SGC9703" s="45"/>
      <c r="SGD9703" s="45"/>
      <c r="SGE9703" s="45"/>
      <c r="SGF9703" s="45"/>
      <c r="SGG9703" s="45"/>
      <c r="SGH9703" s="45"/>
      <c r="SGI9703" s="45"/>
      <c r="SGJ9703" s="45"/>
      <c r="SGK9703" s="45"/>
      <c r="SGL9703" s="45"/>
      <c r="SGM9703" s="45"/>
      <c r="SGN9703" s="45"/>
      <c r="SGO9703" s="45"/>
      <c r="SGP9703" s="45"/>
      <c r="SGQ9703" s="45"/>
      <c r="SGR9703" s="45"/>
      <c r="SGS9703" s="45"/>
      <c r="SGT9703" s="45"/>
      <c r="SGU9703" s="45"/>
      <c r="SGV9703" s="45"/>
      <c r="SGW9703" s="45"/>
      <c r="SGX9703" s="45"/>
      <c r="SGY9703" s="45"/>
      <c r="SGZ9703" s="45"/>
      <c r="SHA9703" s="45"/>
      <c r="SHB9703" s="45"/>
      <c r="SHC9703" s="45"/>
      <c r="SHD9703" s="45"/>
      <c r="SHE9703" s="45"/>
      <c r="SHF9703" s="45"/>
      <c r="SHG9703" s="45"/>
      <c r="SHH9703" s="45"/>
      <c r="SHI9703" s="45"/>
      <c r="SHJ9703" s="45"/>
      <c r="SHK9703" s="45"/>
      <c r="SHL9703" s="45"/>
      <c r="SHM9703" s="45"/>
      <c r="SHN9703" s="45"/>
      <c r="SHO9703" s="45"/>
      <c r="SHP9703" s="45"/>
      <c r="SHQ9703" s="45"/>
      <c r="SHR9703" s="45"/>
      <c r="SHS9703" s="45"/>
      <c r="SHT9703" s="45"/>
      <c r="SHU9703" s="45"/>
      <c r="SHV9703" s="45"/>
      <c r="SHW9703" s="45"/>
      <c r="SHX9703" s="45"/>
      <c r="SHY9703" s="45"/>
      <c r="SHZ9703" s="45"/>
      <c r="SIA9703" s="45"/>
      <c r="SIB9703" s="45"/>
      <c r="SIC9703" s="45"/>
      <c r="SID9703" s="45"/>
      <c r="SIE9703" s="45"/>
      <c r="SIF9703" s="45"/>
      <c r="SIG9703" s="45"/>
      <c r="SIH9703" s="45"/>
      <c r="SII9703" s="45"/>
      <c r="SIJ9703" s="45"/>
      <c r="SIK9703" s="45"/>
      <c r="SIL9703" s="45"/>
      <c r="SIM9703" s="45"/>
      <c r="SIN9703" s="45"/>
      <c r="SIO9703" s="45"/>
      <c r="SIP9703" s="45"/>
      <c r="SIQ9703" s="45"/>
      <c r="SIR9703" s="45"/>
      <c r="SIS9703" s="45"/>
      <c r="SIT9703" s="45"/>
      <c r="SIU9703" s="45"/>
      <c r="SIV9703" s="45"/>
      <c r="SIW9703" s="45"/>
      <c r="SIX9703" s="45"/>
      <c r="SIY9703" s="45"/>
      <c r="SIZ9703" s="45"/>
      <c r="SJA9703" s="45"/>
      <c r="SJB9703" s="45"/>
      <c r="SJC9703" s="45"/>
      <c r="SJD9703" s="45"/>
      <c r="SJE9703" s="45"/>
      <c r="SJF9703" s="45"/>
      <c r="SJG9703" s="45"/>
      <c r="SJH9703" s="45"/>
      <c r="SJI9703" s="45"/>
      <c r="SJJ9703" s="45"/>
      <c r="SJK9703" s="45"/>
      <c r="SJL9703" s="45"/>
      <c r="SJM9703" s="45"/>
      <c r="SJN9703" s="45"/>
      <c r="SJO9703" s="45"/>
      <c r="SJP9703" s="45"/>
      <c r="SJQ9703" s="45"/>
      <c r="SJR9703" s="45"/>
      <c r="SJS9703" s="45"/>
      <c r="SJT9703" s="45"/>
      <c r="SJU9703" s="45"/>
      <c r="SJV9703" s="45"/>
      <c r="SJW9703" s="45"/>
      <c r="SJX9703" s="45"/>
      <c r="SJY9703" s="45"/>
      <c r="SJZ9703" s="45"/>
      <c r="SKA9703" s="45"/>
      <c r="SKB9703" s="45"/>
      <c r="SKC9703" s="45"/>
      <c r="SKD9703" s="45"/>
      <c r="SKE9703" s="45"/>
      <c r="SKF9703" s="45"/>
      <c r="SKG9703" s="45"/>
      <c r="SKH9703" s="45"/>
      <c r="SKI9703" s="45"/>
      <c r="SKJ9703" s="45"/>
      <c r="SKK9703" s="45"/>
      <c r="SKL9703" s="45"/>
      <c r="SKM9703" s="45"/>
      <c r="SKN9703" s="45"/>
      <c r="SKO9703" s="45"/>
      <c r="SKP9703" s="45"/>
      <c r="SKQ9703" s="45"/>
      <c r="SKR9703" s="45"/>
      <c r="SKS9703" s="45"/>
      <c r="SKT9703" s="45"/>
      <c r="SKU9703" s="45"/>
      <c r="SKV9703" s="45"/>
      <c r="SKW9703" s="45"/>
      <c r="SKX9703" s="45"/>
      <c r="SKY9703" s="45"/>
      <c r="SKZ9703" s="45"/>
      <c r="SLA9703" s="45"/>
      <c r="SLB9703" s="45"/>
      <c r="SLC9703" s="45"/>
      <c r="SLD9703" s="45"/>
      <c r="SLE9703" s="45"/>
      <c r="SLF9703" s="45"/>
      <c r="SLG9703" s="45"/>
      <c r="SLH9703" s="45"/>
      <c r="SLI9703" s="45"/>
      <c r="SLJ9703" s="45"/>
      <c r="SLK9703" s="45"/>
      <c r="SLL9703" s="45"/>
      <c r="SLM9703" s="45"/>
      <c r="SLN9703" s="45"/>
      <c r="SLO9703" s="45"/>
      <c r="SLP9703" s="45"/>
      <c r="SLQ9703" s="45"/>
      <c r="SLR9703" s="45"/>
      <c r="SLS9703" s="45"/>
      <c r="SLT9703" s="45"/>
      <c r="SLU9703" s="45"/>
      <c r="SLV9703" s="45"/>
      <c r="SLW9703" s="45"/>
      <c r="SLX9703" s="45"/>
      <c r="SLY9703" s="45"/>
      <c r="SLZ9703" s="45"/>
      <c r="SMA9703" s="45"/>
      <c r="SMB9703" s="45"/>
      <c r="SMC9703" s="45"/>
      <c r="SMD9703" s="45"/>
      <c r="SME9703" s="45"/>
      <c r="SMF9703" s="45"/>
      <c r="SMG9703" s="45"/>
      <c r="SMH9703" s="45"/>
      <c r="SMI9703" s="45"/>
      <c r="SMJ9703" s="45"/>
      <c r="SMK9703" s="45"/>
      <c r="SML9703" s="45"/>
      <c r="SMM9703" s="45"/>
      <c r="SMN9703" s="45"/>
      <c r="SMO9703" s="45"/>
      <c r="SMP9703" s="45"/>
      <c r="SMQ9703" s="45"/>
      <c r="SMR9703" s="45"/>
      <c r="SMS9703" s="45"/>
      <c r="SMT9703" s="45"/>
      <c r="SMU9703" s="45"/>
      <c r="SMV9703" s="45"/>
      <c r="SMW9703" s="45"/>
      <c r="SMX9703" s="45"/>
      <c r="SMY9703" s="45"/>
      <c r="SMZ9703" s="45"/>
      <c r="SNA9703" s="45"/>
      <c r="SNB9703" s="45"/>
      <c r="SNC9703" s="45"/>
      <c r="SND9703" s="45"/>
      <c r="SNE9703" s="45"/>
      <c r="SNF9703" s="45"/>
      <c r="SNG9703" s="45"/>
      <c r="SNH9703" s="45"/>
      <c r="SNI9703" s="45"/>
      <c r="SNJ9703" s="45"/>
      <c r="SNK9703" s="45"/>
      <c r="SNL9703" s="45"/>
      <c r="SNM9703" s="45"/>
      <c r="SNN9703" s="45"/>
      <c r="SNO9703" s="45"/>
      <c r="SNP9703" s="45"/>
      <c r="SNQ9703" s="45"/>
      <c r="SNR9703" s="45"/>
      <c r="SNS9703" s="45"/>
      <c r="SNT9703" s="45"/>
      <c r="SNU9703" s="45"/>
      <c r="SNV9703" s="45"/>
      <c r="SNW9703" s="45"/>
      <c r="SNX9703" s="45"/>
      <c r="SNY9703" s="45"/>
      <c r="SNZ9703" s="45"/>
      <c r="SOA9703" s="45"/>
      <c r="SOB9703" s="45"/>
      <c r="SOC9703" s="45"/>
      <c r="SOD9703" s="45"/>
      <c r="SOE9703" s="45"/>
      <c r="SOF9703" s="45"/>
      <c r="SOG9703" s="45"/>
      <c r="SOH9703" s="45"/>
      <c r="SOI9703" s="45"/>
      <c r="SOJ9703" s="45"/>
      <c r="SOK9703" s="45"/>
      <c r="SOL9703" s="45"/>
      <c r="SOM9703" s="45"/>
      <c r="SON9703" s="45"/>
      <c r="SOO9703" s="45"/>
      <c r="SOP9703" s="45"/>
      <c r="SOQ9703" s="45"/>
      <c r="SOR9703" s="45"/>
      <c r="SOS9703" s="45"/>
      <c r="SOT9703" s="45"/>
      <c r="SOU9703" s="45"/>
      <c r="SOV9703" s="45"/>
      <c r="SOW9703" s="45"/>
      <c r="SOX9703" s="45"/>
      <c r="SOY9703" s="45"/>
      <c r="SOZ9703" s="45"/>
      <c r="SPA9703" s="45"/>
      <c r="SPB9703" s="45"/>
      <c r="SPC9703" s="45"/>
      <c r="SPD9703" s="45"/>
      <c r="SPE9703" s="45"/>
      <c r="SPF9703" s="45"/>
      <c r="SPG9703" s="45"/>
      <c r="SPH9703" s="45"/>
      <c r="SPI9703" s="45"/>
      <c r="SPJ9703" s="45"/>
      <c r="SPK9703" s="45"/>
      <c r="SPL9703" s="45"/>
      <c r="SPM9703" s="45"/>
      <c r="SPN9703" s="45"/>
      <c r="SPO9703" s="45"/>
      <c r="SPP9703" s="45"/>
      <c r="SPQ9703" s="45"/>
      <c r="SPR9703" s="45"/>
      <c r="SPS9703" s="45"/>
      <c r="SPT9703" s="45"/>
      <c r="SPU9703" s="45"/>
      <c r="SPV9703" s="45"/>
      <c r="SPW9703" s="45"/>
      <c r="SPX9703" s="45"/>
      <c r="SPY9703" s="45"/>
      <c r="SPZ9703" s="45"/>
      <c r="SQA9703" s="45"/>
      <c r="SQB9703" s="45"/>
      <c r="SQC9703" s="45"/>
      <c r="SQD9703" s="45"/>
      <c r="SQE9703" s="45"/>
      <c r="SQF9703" s="45"/>
      <c r="SQG9703" s="45"/>
      <c r="SQH9703" s="45"/>
      <c r="SQI9703" s="45"/>
      <c r="SQJ9703" s="45"/>
      <c r="SQK9703" s="45"/>
      <c r="SQL9703" s="45"/>
      <c r="SQM9703" s="45"/>
      <c r="SQN9703" s="45"/>
      <c r="SQO9703" s="45"/>
      <c r="SQP9703" s="45"/>
      <c r="SQQ9703" s="45"/>
      <c r="SQR9703" s="45"/>
      <c r="SQS9703" s="45"/>
      <c r="SQT9703" s="45"/>
      <c r="SQU9703" s="45"/>
      <c r="SQV9703" s="45"/>
      <c r="SQW9703" s="45"/>
      <c r="SQX9703" s="45"/>
      <c r="SQY9703" s="45"/>
      <c r="SQZ9703" s="45"/>
      <c r="SRA9703" s="45"/>
      <c r="SRB9703" s="45"/>
      <c r="SRC9703" s="45"/>
      <c r="SRD9703" s="45"/>
      <c r="SRE9703" s="45"/>
      <c r="SRF9703" s="45"/>
      <c r="SRG9703" s="45"/>
      <c r="SRH9703" s="45"/>
      <c r="SRI9703" s="45"/>
      <c r="SRJ9703" s="45"/>
      <c r="SRK9703" s="45"/>
      <c r="SRL9703" s="45"/>
      <c r="SRM9703" s="45"/>
      <c r="SRN9703" s="45"/>
      <c r="SRO9703" s="45"/>
      <c r="SRP9703" s="45"/>
      <c r="SRQ9703" s="45"/>
      <c r="SRR9703" s="45"/>
      <c r="SRS9703" s="45"/>
      <c r="SRT9703" s="45"/>
      <c r="SRU9703" s="45"/>
      <c r="SRV9703" s="45"/>
      <c r="SRW9703" s="45"/>
      <c r="SRX9703" s="45"/>
      <c r="SRY9703" s="45"/>
      <c r="SRZ9703" s="45"/>
      <c r="SSA9703" s="45"/>
      <c r="SSB9703" s="45"/>
      <c r="SSC9703" s="45"/>
      <c r="SSD9703" s="45"/>
      <c r="SSE9703" s="45"/>
      <c r="SSF9703" s="45"/>
      <c r="SSG9703" s="45"/>
      <c r="SSH9703" s="45"/>
      <c r="SSI9703" s="45"/>
      <c r="SSJ9703" s="45"/>
      <c r="SSK9703" s="45"/>
      <c r="SSL9703" s="45"/>
      <c r="SSM9703" s="45"/>
      <c r="SSN9703" s="45"/>
      <c r="SSO9703" s="45"/>
      <c r="SSP9703" s="45"/>
      <c r="SSQ9703" s="45"/>
      <c r="SSR9703" s="45"/>
      <c r="SSS9703" s="45"/>
      <c r="SST9703" s="45"/>
      <c r="SSU9703" s="45"/>
      <c r="SSV9703" s="45"/>
      <c r="SSW9703" s="45"/>
      <c r="SSX9703" s="45"/>
      <c r="SSY9703" s="45"/>
      <c r="SSZ9703" s="45"/>
      <c r="STA9703" s="45"/>
      <c r="STB9703" s="45"/>
      <c r="STC9703" s="45"/>
      <c r="STD9703" s="45"/>
      <c r="STE9703" s="45"/>
      <c r="STF9703" s="45"/>
      <c r="STG9703" s="45"/>
      <c r="STH9703" s="45"/>
      <c r="STI9703" s="45"/>
      <c r="STJ9703" s="45"/>
      <c r="STK9703" s="45"/>
      <c r="STL9703" s="45"/>
      <c r="STM9703" s="45"/>
      <c r="STN9703" s="45"/>
      <c r="STO9703" s="45"/>
      <c r="STP9703" s="45"/>
      <c r="STQ9703" s="45"/>
      <c r="STR9703" s="45"/>
      <c r="STS9703" s="45"/>
      <c r="STT9703" s="45"/>
      <c r="STU9703" s="45"/>
      <c r="STV9703" s="45"/>
      <c r="STW9703" s="45"/>
      <c r="STX9703" s="45"/>
      <c r="STY9703" s="45"/>
      <c r="STZ9703" s="45"/>
      <c r="SUA9703" s="45"/>
      <c r="SUB9703" s="45"/>
      <c r="SUC9703" s="45"/>
      <c r="SUD9703" s="45"/>
      <c r="SUE9703" s="45"/>
      <c r="SUF9703" s="45"/>
      <c r="SUG9703" s="45"/>
      <c r="SUH9703" s="45"/>
      <c r="SUI9703" s="45"/>
      <c r="SUJ9703" s="45"/>
      <c r="SUK9703" s="45"/>
      <c r="SUL9703" s="45"/>
      <c r="SUM9703" s="45"/>
      <c r="SUN9703" s="45"/>
      <c r="SUO9703" s="45"/>
      <c r="SUP9703" s="45"/>
      <c r="SUQ9703" s="45"/>
      <c r="SUR9703" s="45"/>
      <c r="SUS9703" s="45"/>
      <c r="SUT9703" s="45"/>
      <c r="SUU9703" s="45"/>
      <c r="SUV9703" s="45"/>
      <c r="SUW9703" s="45"/>
      <c r="SUX9703" s="45"/>
      <c r="SUY9703" s="45"/>
      <c r="SUZ9703" s="45"/>
      <c r="SVA9703" s="45"/>
      <c r="SVB9703" s="45"/>
      <c r="SVC9703" s="45"/>
      <c r="SVD9703" s="45"/>
      <c r="SVE9703" s="45"/>
      <c r="SVF9703" s="45"/>
      <c r="SVG9703" s="45"/>
      <c r="SVH9703" s="45"/>
      <c r="SVI9703" s="45"/>
      <c r="SVJ9703" s="45"/>
      <c r="SVK9703" s="45"/>
      <c r="SVL9703" s="45"/>
      <c r="SVM9703" s="45"/>
      <c r="SVN9703" s="45"/>
      <c r="SVO9703" s="45"/>
      <c r="SVP9703" s="45"/>
      <c r="SVQ9703" s="45"/>
      <c r="SVR9703" s="45"/>
      <c r="SVS9703" s="45"/>
      <c r="SVT9703" s="45"/>
      <c r="SVU9703" s="45"/>
      <c r="SVV9703" s="45"/>
      <c r="SVW9703" s="45"/>
      <c r="SVX9703" s="45"/>
      <c r="SVY9703" s="45"/>
      <c r="SVZ9703" s="45"/>
      <c r="SWA9703" s="45"/>
      <c r="SWB9703" s="45"/>
      <c r="SWC9703" s="45"/>
      <c r="SWD9703" s="45"/>
      <c r="SWE9703" s="45"/>
      <c r="SWF9703" s="45"/>
      <c r="SWG9703" s="45"/>
      <c r="SWH9703" s="45"/>
      <c r="SWI9703" s="45"/>
      <c r="SWJ9703" s="45"/>
      <c r="SWK9703" s="45"/>
      <c r="SWL9703" s="45"/>
      <c r="SWM9703" s="45"/>
      <c r="SWN9703" s="45"/>
      <c r="SWO9703" s="45"/>
      <c r="SWP9703" s="45"/>
      <c r="SWQ9703" s="45"/>
      <c r="SWR9703" s="45"/>
      <c r="SWS9703" s="45"/>
      <c r="SWT9703" s="45"/>
      <c r="SWU9703" s="45"/>
      <c r="SWV9703" s="45"/>
      <c r="SWW9703" s="45"/>
      <c r="SWX9703" s="45"/>
      <c r="SWY9703" s="45"/>
      <c r="SWZ9703" s="45"/>
      <c r="SXA9703" s="45"/>
      <c r="SXB9703" s="45"/>
      <c r="SXC9703" s="45"/>
      <c r="SXD9703" s="45"/>
      <c r="SXE9703" s="45"/>
      <c r="SXF9703" s="45"/>
      <c r="SXG9703" s="45"/>
      <c r="SXH9703" s="45"/>
      <c r="SXI9703" s="45"/>
      <c r="SXJ9703" s="45"/>
      <c r="SXK9703" s="45"/>
      <c r="SXL9703" s="45"/>
      <c r="SXM9703" s="45"/>
      <c r="SXN9703" s="45"/>
      <c r="SXO9703" s="45"/>
      <c r="SXP9703" s="45"/>
      <c r="SXQ9703" s="45"/>
      <c r="SXR9703" s="45"/>
      <c r="SXS9703" s="45"/>
      <c r="SXT9703" s="45"/>
      <c r="SXU9703" s="45"/>
      <c r="SXV9703" s="45"/>
      <c r="SXW9703" s="45"/>
      <c r="SXX9703" s="45"/>
      <c r="SXY9703" s="45"/>
      <c r="SXZ9703" s="45"/>
      <c r="SYA9703" s="45"/>
      <c r="SYB9703" s="45"/>
      <c r="SYC9703" s="45"/>
      <c r="SYD9703" s="45"/>
      <c r="SYE9703" s="45"/>
      <c r="SYF9703" s="45"/>
      <c r="SYG9703" s="45"/>
      <c r="SYH9703" s="45"/>
      <c r="SYI9703" s="45"/>
      <c r="SYJ9703" s="45"/>
      <c r="SYK9703" s="45"/>
      <c r="SYL9703" s="45"/>
      <c r="SYM9703" s="45"/>
      <c r="SYN9703" s="45"/>
      <c r="SYO9703" s="45"/>
      <c r="SYP9703" s="45"/>
      <c r="SYQ9703" s="45"/>
      <c r="SYR9703" s="45"/>
      <c r="SYS9703" s="45"/>
      <c r="SYT9703" s="45"/>
      <c r="SYU9703" s="45"/>
      <c r="SYV9703" s="45"/>
      <c r="SYW9703" s="45"/>
      <c r="SYX9703" s="45"/>
      <c r="SYY9703" s="45"/>
      <c r="SYZ9703" s="45"/>
      <c r="SZA9703" s="45"/>
      <c r="SZB9703" s="45"/>
      <c r="SZC9703" s="45"/>
      <c r="SZD9703" s="45"/>
      <c r="SZE9703" s="45"/>
      <c r="SZF9703" s="45"/>
      <c r="SZG9703" s="45"/>
      <c r="SZH9703" s="45"/>
      <c r="SZI9703" s="45"/>
      <c r="SZJ9703" s="45"/>
      <c r="SZK9703" s="45"/>
      <c r="SZL9703" s="45"/>
      <c r="SZM9703" s="45"/>
      <c r="SZN9703" s="45"/>
      <c r="SZO9703" s="45"/>
      <c r="SZP9703" s="45"/>
      <c r="SZQ9703" s="45"/>
      <c r="SZR9703" s="45"/>
      <c r="SZS9703" s="45"/>
      <c r="SZT9703" s="45"/>
      <c r="SZU9703" s="45"/>
      <c r="SZV9703" s="45"/>
      <c r="SZW9703" s="45"/>
      <c r="SZX9703" s="45"/>
      <c r="SZY9703" s="45"/>
      <c r="SZZ9703" s="45"/>
      <c r="TAA9703" s="45"/>
      <c r="TAB9703" s="45"/>
      <c r="TAC9703" s="45"/>
      <c r="TAD9703" s="45"/>
      <c r="TAE9703" s="45"/>
      <c r="TAF9703" s="45"/>
      <c r="TAG9703" s="45"/>
      <c r="TAH9703" s="45"/>
      <c r="TAI9703" s="45"/>
      <c r="TAJ9703" s="45"/>
      <c r="TAK9703" s="45"/>
      <c r="TAL9703" s="45"/>
      <c r="TAM9703" s="45"/>
      <c r="TAN9703" s="45"/>
      <c r="TAO9703" s="45"/>
      <c r="TAP9703" s="45"/>
      <c r="TAQ9703" s="45"/>
      <c r="TAR9703" s="45"/>
      <c r="TAS9703" s="45"/>
      <c r="TAT9703" s="45"/>
      <c r="TAU9703" s="45"/>
      <c r="TAV9703" s="45"/>
      <c r="TAW9703" s="45"/>
      <c r="TAX9703" s="45"/>
      <c r="TAY9703" s="45"/>
      <c r="TAZ9703" s="45"/>
      <c r="TBA9703" s="45"/>
      <c r="TBB9703" s="45"/>
      <c r="TBC9703" s="45"/>
      <c r="TBD9703" s="45"/>
      <c r="TBE9703" s="45"/>
      <c r="TBF9703" s="45"/>
      <c r="TBG9703" s="45"/>
      <c r="TBH9703" s="45"/>
      <c r="TBI9703" s="45"/>
      <c r="TBJ9703" s="45"/>
      <c r="TBK9703" s="45"/>
      <c r="TBL9703" s="45"/>
      <c r="TBM9703" s="45"/>
      <c r="TBN9703" s="45"/>
      <c r="TBO9703" s="45"/>
      <c r="TBP9703" s="45"/>
      <c r="TBQ9703" s="45"/>
      <c r="TBR9703" s="45"/>
      <c r="TBS9703" s="45"/>
      <c r="TBT9703" s="45"/>
      <c r="TBU9703" s="45"/>
      <c r="TBV9703" s="45"/>
      <c r="TBW9703" s="45"/>
      <c r="TBX9703" s="45"/>
      <c r="TBY9703" s="45"/>
      <c r="TBZ9703" s="45"/>
      <c r="TCA9703" s="45"/>
      <c r="TCB9703" s="45"/>
      <c r="TCC9703" s="45"/>
      <c r="TCD9703" s="45"/>
      <c r="TCE9703" s="45"/>
      <c r="TCF9703" s="45"/>
      <c r="TCG9703" s="45"/>
      <c r="TCH9703" s="45"/>
      <c r="TCI9703" s="45"/>
      <c r="TCJ9703" s="45"/>
      <c r="TCK9703" s="45"/>
      <c r="TCL9703" s="45"/>
      <c r="TCM9703" s="45"/>
      <c r="TCN9703" s="45"/>
      <c r="TCO9703" s="45"/>
      <c r="TCP9703" s="45"/>
      <c r="TCQ9703" s="45"/>
      <c r="TCR9703" s="45"/>
      <c r="TCS9703" s="45"/>
      <c r="TCT9703" s="45"/>
      <c r="TCU9703" s="45"/>
      <c r="TCV9703" s="45"/>
      <c r="TCW9703" s="45"/>
      <c r="TCX9703" s="45"/>
      <c r="TCY9703" s="45"/>
      <c r="TCZ9703" s="45"/>
      <c r="TDA9703" s="45"/>
      <c r="TDB9703" s="45"/>
      <c r="TDC9703" s="45"/>
      <c r="TDD9703" s="45"/>
      <c r="TDE9703" s="45"/>
      <c r="TDF9703" s="45"/>
      <c r="TDG9703" s="45"/>
      <c r="TDH9703" s="45"/>
      <c r="TDI9703" s="45"/>
      <c r="TDJ9703" s="45"/>
      <c r="TDK9703" s="45"/>
      <c r="TDL9703" s="45"/>
      <c r="TDM9703" s="45"/>
      <c r="TDN9703" s="45"/>
      <c r="TDO9703" s="45"/>
      <c r="TDP9703" s="45"/>
      <c r="TDQ9703" s="45"/>
      <c r="TDR9703" s="45"/>
      <c r="TDS9703" s="45"/>
      <c r="TDT9703" s="45"/>
      <c r="TDU9703" s="45"/>
      <c r="TDV9703" s="45"/>
      <c r="TDW9703" s="45"/>
      <c r="TDX9703" s="45"/>
      <c r="TDY9703" s="45"/>
      <c r="TDZ9703" s="45"/>
      <c r="TEA9703" s="45"/>
      <c r="TEB9703" s="45"/>
      <c r="TEC9703" s="45"/>
      <c r="TED9703" s="45"/>
      <c r="TEE9703" s="45"/>
      <c r="TEF9703" s="45"/>
      <c r="TEG9703" s="45"/>
      <c r="TEH9703" s="45"/>
      <c r="TEI9703" s="45"/>
      <c r="TEJ9703" s="45"/>
      <c r="TEK9703" s="45"/>
      <c r="TEL9703" s="45"/>
      <c r="TEM9703" s="45"/>
      <c r="TEN9703" s="45"/>
      <c r="TEO9703" s="45"/>
      <c r="TEP9703" s="45"/>
      <c r="TEQ9703" s="45"/>
      <c r="TER9703" s="45"/>
      <c r="TES9703" s="45"/>
      <c r="TET9703" s="45"/>
      <c r="TEU9703" s="45"/>
      <c r="TEV9703" s="45"/>
      <c r="TEW9703" s="45"/>
      <c r="TEX9703" s="45"/>
      <c r="TEY9703" s="45"/>
      <c r="TEZ9703" s="45"/>
      <c r="TFA9703" s="45"/>
      <c r="TFB9703" s="45"/>
      <c r="TFC9703" s="45"/>
      <c r="TFD9703" s="45"/>
      <c r="TFE9703" s="45"/>
      <c r="TFF9703" s="45"/>
      <c r="TFG9703" s="45"/>
      <c r="TFH9703" s="45"/>
      <c r="TFI9703" s="45"/>
      <c r="TFJ9703" s="45"/>
      <c r="TFK9703" s="45"/>
      <c r="TFL9703" s="45"/>
      <c r="TFM9703" s="45"/>
      <c r="TFN9703" s="45"/>
      <c r="TFO9703" s="45"/>
      <c r="TFP9703" s="45"/>
      <c r="TFQ9703" s="45"/>
      <c r="TFR9703" s="45"/>
      <c r="TFS9703" s="45"/>
      <c r="TFT9703" s="45"/>
      <c r="TFU9703" s="45"/>
      <c r="TFV9703" s="45"/>
      <c r="TFW9703" s="45"/>
      <c r="TFX9703" s="45"/>
      <c r="TFY9703" s="45"/>
      <c r="TFZ9703" s="45"/>
      <c r="TGA9703" s="45"/>
      <c r="TGB9703" s="45"/>
      <c r="TGC9703" s="45"/>
      <c r="TGD9703" s="45"/>
      <c r="TGE9703" s="45"/>
      <c r="TGF9703" s="45"/>
      <c r="TGG9703" s="45"/>
      <c r="TGH9703" s="45"/>
      <c r="TGI9703" s="45"/>
      <c r="TGJ9703" s="45"/>
      <c r="TGK9703" s="45"/>
      <c r="TGL9703" s="45"/>
      <c r="TGM9703" s="45"/>
      <c r="TGN9703" s="45"/>
      <c r="TGO9703" s="45"/>
      <c r="TGP9703" s="45"/>
      <c r="TGQ9703" s="45"/>
      <c r="TGR9703" s="45"/>
      <c r="TGS9703" s="45"/>
      <c r="TGT9703" s="45"/>
      <c r="TGU9703" s="45"/>
      <c r="TGV9703" s="45"/>
      <c r="TGW9703" s="45"/>
      <c r="TGX9703" s="45"/>
      <c r="TGY9703" s="45"/>
      <c r="TGZ9703" s="45"/>
      <c r="THA9703" s="45"/>
      <c r="THB9703" s="45"/>
      <c r="THC9703" s="45"/>
      <c r="THD9703" s="45"/>
      <c r="THE9703" s="45"/>
      <c r="THF9703" s="45"/>
      <c r="THG9703" s="45"/>
      <c r="THH9703" s="45"/>
      <c r="THI9703" s="45"/>
      <c r="THJ9703" s="45"/>
      <c r="THK9703" s="45"/>
      <c r="THL9703" s="45"/>
      <c r="THM9703" s="45"/>
      <c r="THN9703" s="45"/>
      <c r="THO9703" s="45"/>
      <c r="THP9703" s="45"/>
      <c r="THQ9703" s="45"/>
      <c r="THR9703" s="45"/>
      <c r="THS9703" s="45"/>
      <c r="THT9703" s="45"/>
      <c r="THU9703" s="45"/>
      <c r="THV9703" s="45"/>
      <c r="THW9703" s="45"/>
      <c r="THX9703" s="45"/>
      <c r="THY9703" s="45"/>
      <c r="THZ9703" s="45"/>
      <c r="TIA9703" s="45"/>
      <c r="TIB9703" s="45"/>
      <c r="TIC9703" s="45"/>
      <c r="TID9703" s="45"/>
      <c r="TIE9703" s="45"/>
      <c r="TIF9703" s="45"/>
      <c r="TIG9703" s="45"/>
      <c r="TIH9703" s="45"/>
      <c r="TII9703" s="45"/>
      <c r="TIJ9703" s="45"/>
      <c r="TIK9703" s="45"/>
      <c r="TIL9703" s="45"/>
      <c r="TIM9703" s="45"/>
      <c r="TIN9703" s="45"/>
      <c r="TIO9703" s="45"/>
      <c r="TIP9703" s="45"/>
      <c r="TIQ9703" s="45"/>
      <c r="TIR9703" s="45"/>
      <c r="TIS9703" s="45"/>
      <c r="TIT9703" s="45"/>
      <c r="TIU9703" s="45"/>
      <c r="TIV9703" s="45"/>
      <c r="TIW9703" s="45"/>
      <c r="TIX9703" s="45"/>
      <c r="TIY9703" s="45"/>
      <c r="TIZ9703" s="45"/>
      <c r="TJA9703" s="45"/>
      <c r="TJB9703" s="45"/>
      <c r="TJC9703" s="45"/>
      <c r="TJD9703" s="45"/>
      <c r="TJE9703" s="45"/>
      <c r="TJF9703" s="45"/>
      <c r="TJG9703" s="45"/>
      <c r="TJH9703" s="45"/>
      <c r="TJI9703" s="45"/>
      <c r="TJJ9703" s="45"/>
      <c r="TJK9703" s="45"/>
      <c r="TJL9703" s="45"/>
      <c r="TJM9703" s="45"/>
      <c r="TJN9703" s="45"/>
      <c r="TJO9703" s="45"/>
      <c r="TJP9703" s="45"/>
      <c r="TJQ9703" s="45"/>
      <c r="TJR9703" s="45"/>
      <c r="TJS9703" s="45"/>
      <c r="TJT9703" s="45"/>
      <c r="TJU9703" s="45"/>
      <c r="TJV9703" s="45"/>
      <c r="TJW9703" s="45"/>
      <c r="TJX9703" s="45"/>
      <c r="TJY9703" s="45"/>
      <c r="TJZ9703" s="45"/>
      <c r="TKA9703" s="45"/>
      <c r="TKB9703" s="45"/>
      <c r="TKC9703" s="45"/>
      <c r="TKD9703" s="45"/>
      <c r="TKE9703" s="45"/>
      <c r="TKF9703" s="45"/>
      <c r="TKG9703" s="45"/>
      <c r="TKH9703" s="45"/>
      <c r="TKI9703" s="45"/>
      <c r="TKJ9703" s="45"/>
      <c r="TKK9703" s="45"/>
      <c r="TKL9703" s="45"/>
      <c r="TKM9703" s="45"/>
      <c r="TKN9703" s="45"/>
      <c r="TKO9703" s="45"/>
      <c r="TKP9703" s="45"/>
      <c r="TKQ9703" s="45"/>
      <c r="TKR9703" s="45"/>
      <c r="TKS9703" s="45"/>
      <c r="TKT9703" s="45"/>
      <c r="TKU9703" s="45"/>
      <c r="TKV9703" s="45"/>
      <c r="TKW9703" s="45"/>
      <c r="TKX9703" s="45"/>
      <c r="TKY9703" s="45"/>
      <c r="TKZ9703" s="45"/>
      <c r="TLA9703" s="45"/>
      <c r="TLB9703" s="45"/>
      <c r="TLC9703" s="45"/>
      <c r="TLD9703" s="45"/>
      <c r="TLE9703" s="45"/>
      <c r="TLF9703" s="45"/>
      <c r="TLG9703" s="45"/>
      <c r="TLH9703" s="45"/>
      <c r="TLI9703" s="45"/>
      <c r="TLJ9703" s="45"/>
      <c r="TLK9703" s="45"/>
      <c r="TLL9703" s="45"/>
      <c r="TLM9703" s="45"/>
      <c r="TLN9703" s="45"/>
      <c r="TLO9703" s="45"/>
      <c r="TLP9703" s="45"/>
      <c r="TLQ9703" s="45"/>
      <c r="TLR9703" s="45"/>
      <c r="TLS9703" s="45"/>
      <c r="TLT9703" s="45"/>
      <c r="TLU9703" s="45"/>
      <c r="TLV9703" s="45"/>
      <c r="TLW9703" s="45"/>
      <c r="TLX9703" s="45"/>
      <c r="TLY9703" s="45"/>
      <c r="TLZ9703" s="45"/>
      <c r="TMA9703" s="45"/>
      <c r="TMB9703" s="45"/>
      <c r="TMC9703" s="45"/>
      <c r="TMD9703" s="45"/>
      <c r="TME9703" s="45"/>
      <c r="TMF9703" s="45"/>
      <c r="TMG9703" s="45"/>
      <c r="TMH9703" s="45"/>
      <c r="TMI9703" s="45"/>
      <c r="TMJ9703" s="45"/>
      <c r="TMK9703" s="45"/>
      <c r="TML9703" s="45"/>
      <c r="TMM9703" s="45"/>
      <c r="TMN9703" s="45"/>
      <c r="TMO9703" s="45"/>
      <c r="TMP9703" s="45"/>
      <c r="TMQ9703" s="45"/>
      <c r="TMR9703" s="45"/>
      <c r="TMS9703" s="45"/>
      <c r="TMT9703" s="45"/>
      <c r="TMU9703" s="45"/>
      <c r="TMV9703" s="45"/>
      <c r="TMW9703" s="45"/>
      <c r="TMX9703" s="45"/>
      <c r="TMY9703" s="45"/>
      <c r="TMZ9703" s="45"/>
      <c r="TNA9703" s="45"/>
      <c r="TNB9703" s="45"/>
      <c r="TNC9703" s="45"/>
      <c r="TND9703" s="45"/>
      <c r="TNE9703" s="45"/>
      <c r="TNF9703" s="45"/>
      <c r="TNG9703" s="45"/>
      <c r="TNH9703" s="45"/>
      <c r="TNI9703" s="45"/>
      <c r="TNJ9703" s="45"/>
      <c r="TNK9703" s="45"/>
      <c r="TNL9703" s="45"/>
      <c r="TNM9703" s="45"/>
      <c r="TNN9703" s="45"/>
      <c r="TNO9703" s="45"/>
      <c r="TNP9703" s="45"/>
      <c r="TNQ9703" s="45"/>
      <c r="TNR9703" s="45"/>
      <c r="TNS9703" s="45"/>
      <c r="TNT9703" s="45"/>
      <c r="TNU9703" s="45"/>
      <c r="TNV9703" s="45"/>
      <c r="TNW9703" s="45"/>
      <c r="TNX9703" s="45"/>
      <c r="TNY9703" s="45"/>
      <c r="TNZ9703" s="45"/>
      <c r="TOA9703" s="45"/>
      <c r="TOB9703" s="45"/>
      <c r="TOC9703" s="45"/>
      <c r="TOD9703" s="45"/>
      <c r="TOE9703" s="45"/>
      <c r="TOF9703" s="45"/>
      <c r="TOG9703" s="45"/>
      <c r="TOH9703" s="45"/>
      <c r="TOI9703" s="45"/>
      <c r="TOJ9703" s="45"/>
      <c r="TOK9703" s="45"/>
      <c r="TOL9703" s="45"/>
      <c r="TOM9703" s="45"/>
      <c r="TON9703" s="45"/>
      <c r="TOO9703" s="45"/>
      <c r="TOP9703" s="45"/>
      <c r="TOQ9703" s="45"/>
      <c r="TOR9703" s="45"/>
      <c r="TOS9703" s="45"/>
      <c r="TOT9703" s="45"/>
      <c r="TOU9703" s="45"/>
      <c r="TOV9703" s="45"/>
      <c r="TOW9703" s="45"/>
      <c r="TOX9703" s="45"/>
      <c r="TOY9703" s="45"/>
      <c r="TOZ9703" s="45"/>
      <c r="TPA9703" s="45"/>
      <c r="TPB9703" s="45"/>
      <c r="TPC9703" s="45"/>
      <c r="TPD9703" s="45"/>
      <c r="TPE9703" s="45"/>
      <c r="TPF9703" s="45"/>
      <c r="TPG9703" s="45"/>
      <c r="TPH9703" s="45"/>
      <c r="TPI9703" s="45"/>
      <c r="TPJ9703" s="45"/>
      <c r="TPK9703" s="45"/>
      <c r="TPL9703" s="45"/>
      <c r="TPM9703" s="45"/>
      <c r="TPN9703" s="45"/>
      <c r="TPO9703" s="45"/>
      <c r="TPP9703" s="45"/>
      <c r="TPQ9703" s="45"/>
      <c r="TPR9703" s="45"/>
      <c r="TPS9703" s="45"/>
      <c r="TPT9703" s="45"/>
      <c r="TPU9703" s="45"/>
      <c r="TPV9703" s="45"/>
      <c r="TPW9703" s="45"/>
      <c r="TPX9703" s="45"/>
      <c r="TPY9703" s="45"/>
      <c r="TPZ9703" s="45"/>
      <c r="TQA9703" s="45"/>
      <c r="TQB9703" s="45"/>
      <c r="TQC9703" s="45"/>
      <c r="TQD9703" s="45"/>
      <c r="TQE9703" s="45"/>
      <c r="TQF9703" s="45"/>
      <c r="TQG9703" s="45"/>
      <c r="TQH9703" s="45"/>
      <c r="TQI9703" s="45"/>
      <c r="TQJ9703" s="45"/>
      <c r="TQK9703" s="45"/>
      <c r="TQL9703" s="45"/>
      <c r="TQM9703" s="45"/>
      <c r="TQN9703" s="45"/>
      <c r="TQO9703" s="45"/>
      <c r="TQP9703" s="45"/>
      <c r="TQQ9703" s="45"/>
      <c r="TQR9703" s="45"/>
      <c r="TQS9703" s="45"/>
      <c r="TQT9703" s="45"/>
      <c r="TQU9703" s="45"/>
      <c r="TQV9703" s="45"/>
      <c r="TQW9703" s="45"/>
      <c r="TQX9703" s="45"/>
      <c r="TQY9703" s="45"/>
      <c r="TQZ9703" s="45"/>
      <c r="TRA9703" s="45"/>
      <c r="TRB9703" s="45"/>
      <c r="TRC9703" s="45"/>
      <c r="TRD9703" s="45"/>
      <c r="TRE9703" s="45"/>
      <c r="TRF9703" s="45"/>
      <c r="TRG9703" s="45"/>
      <c r="TRH9703" s="45"/>
      <c r="TRI9703" s="45"/>
      <c r="TRJ9703" s="45"/>
      <c r="TRK9703" s="45"/>
      <c r="TRL9703" s="45"/>
      <c r="TRM9703" s="45"/>
      <c r="TRN9703" s="45"/>
      <c r="TRO9703" s="45"/>
      <c r="TRP9703" s="45"/>
      <c r="TRQ9703" s="45"/>
      <c r="TRR9703" s="45"/>
      <c r="TRS9703" s="45"/>
      <c r="TRT9703" s="45"/>
      <c r="TRU9703" s="45"/>
      <c r="TRV9703" s="45"/>
      <c r="TRW9703" s="45"/>
      <c r="TRX9703" s="45"/>
      <c r="TRY9703" s="45"/>
      <c r="TRZ9703" s="45"/>
      <c r="TSA9703" s="45"/>
      <c r="TSB9703" s="45"/>
      <c r="TSC9703" s="45"/>
      <c r="TSD9703" s="45"/>
      <c r="TSE9703" s="45"/>
      <c r="TSF9703" s="45"/>
      <c r="TSG9703" s="45"/>
      <c r="TSH9703" s="45"/>
      <c r="TSI9703" s="45"/>
      <c r="TSJ9703" s="45"/>
      <c r="TSK9703" s="45"/>
      <c r="TSL9703" s="45"/>
      <c r="TSM9703" s="45"/>
      <c r="TSN9703" s="45"/>
      <c r="TSO9703" s="45"/>
      <c r="TSP9703" s="45"/>
      <c r="TSQ9703" s="45"/>
      <c r="TSR9703" s="45"/>
      <c r="TSS9703" s="45"/>
      <c r="TST9703" s="45"/>
      <c r="TSU9703" s="45"/>
      <c r="TSV9703" s="45"/>
      <c r="TSW9703" s="45"/>
      <c r="TSX9703" s="45"/>
      <c r="TSY9703" s="45"/>
      <c r="TSZ9703" s="45"/>
      <c r="TTA9703" s="45"/>
      <c r="TTB9703" s="45"/>
      <c r="TTC9703" s="45"/>
      <c r="TTD9703" s="45"/>
      <c r="TTE9703" s="45"/>
      <c r="TTF9703" s="45"/>
      <c r="TTG9703" s="45"/>
      <c r="TTH9703" s="45"/>
      <c r="TTI9703" s="45"/>
      <c r="TTJ9703" s="45"/>
      <c r="TTK9703" s="45"/>
      <c r="TTL9703" s="45"/>
      <c r="TTM9703" s="45"/>
      <c r="TTN9703" s="45"/>
      <c r="TTO9703" s="45"/>
      <c r="TTP9703" s="45"/>
      <c r="TTQ9703" s="45"/>
      <c r="TTR9703" s="45"/>
      <c r="TTS9703" s="45"/>
      <c r="TTT9703" s="45"/>
      <c r="TTU9703" s="45"/>
      <c r="TTV9703" s="45"/>
      <c r="TTW9703" s="45"/>
      <c r="TTX9703" s="45"/>
      <c r="TTY9703" s="45"/>
      <c r="TTZ9703" s="45"/>
      <c r="TUA9703" s="45"/>
      <c r="TUB9703" s="45"/>
      <c r="TUC9703" s="45"/>
      <c r="TUD9703" s="45"/>
      <c r="TUE9703" s="45"/>
      <c r="TUF9703" s="45"/>
      <c r="TUG9703" s="45"/>
      <c r="TUH9703" s="45"/>
      <c r="TUI9703" s="45"/>
      <c r="TUJ9703" s="45"/>
      <c r="TUK9703" s="45"/>
      <c r="TUL9703" s="45"/>
      <c r="TUM9703" s="45"/>
      <c r="TUN9703" s="45"/>
      <c r="TUO9703" s="45"/>
      <c r="TUP9703" s="45"/>
      <c r="TUQ9703" s="45"/>
      <c r="TUR9703" s="45"/>
      <c r="TUS9703" s="45"/>
      <c r="TUT9703" s="45"/>
      <c r="TUU9703" s="45"/>
      <c r="TUV9703" s="45"/>
      <c r="TUW9703" s="45"/>
      <c r="TUX9703" s="45"/>
      <c r="TUY9703" s="45"/>
      <c r="TUZ9703" s="45"/>
      <c r="TVA9703" s="45"/>
      <c r="TVB9703" s="45"/>
      <c r="TVC9703" s="45"/>
      <c r="TVD9703" s="45"/>
      <c r="TVE9703" s="45"/>
      <c r="TVF9703" s="45"/>
      <c r="TVG9703" s="45"/>
      <c r="TVH9703" s="45"/>
      <c r="TVI9703" s="45"/>
      <c r="TVJ9703" s="45"/>
      <c r="TVK9703" s="45"/>
      <c r="TVL9703" s="45"/>
      <c r="TVM9703" s="45"/>
      <c r="TVN9703" s="45"/>
      <c r="TVO9703" s="45"/>
      <c r="TVP9703" s="45"/>
      <c r="TVQ9703" s="45"/>
      <c r="TVR9703" s="45"/>
      <c r="TVS9703" s="45"/>
      <c r="TVT9703" s="45"/>
      <c r="TVU9703" s="45"/>
      <c r="TVV9703" s="45"/>
      <c r="TVW9703" s="45"/>
      <c r="TVX9703" s="45"/>
      <c r="TVY9703" s="45"/>
      <c r="TVZ9703" s="45"/>
      <c r="TWA9703" s="45"/>
      <c r="TWB9703" s="45"/>
      <c r="TWC9703" s="45"/>
      <c r="TWD9703" s="45"/>
      <c r="TWE9703" s="45"/>
      <c r="TWF9703" s="45"/>
      <c r="TWG9703" s="45"/>
      <c r="TWH9703" s="45"/>
      <c r="TWI9703" s="45"/>
      <c r="TWJ9703" s="45"/>
      <c r="TWK9703" s="45"/>
      <c r="TWL9703" s="45"/>
      <c r="TWM9703" s="45"/>
      <c r="TWN9703" s="45"/>
      <c r="TWO9703" s="45"/>
      <c r="TWP9703" s="45"/>
      <c r="TWQ9703" s="45"/>
      <c r="TWR9703" s="45"/>
      <c r="TWS9703" s="45"/>
      <c r="TWT9703" s="45"/>
      <c r="TWU9703" s="45"/>
      <c r="TWV9703" s="45"/>
      <c r="TWW9703" s="45"/>
      <c r="TWX9703" s="45"/>
      <c r="TWY9703" s="45"/>
      <c r="TWZ9703" s="45"/>
      <c r="TXA9703" s="45"/>
      <c r="TXB9703" s="45"/>
      <c r="TXC9703" s="45"/>
      <c r="TXD9703" s="45"/>
      <c r="TXE9703" s="45"/>
      <c r="TXF9703" s="45"/>
      <c r="TXG9703" s="45"/>
      <c r="TXH9703" s="45"/>
      <c r="TXI9703" s="45"/>
      <c r="TXJ9703" s="45"/>
      <c r="TXK9703" s="45"/>
      <c r="TXL9703" s="45"/>
      <c r="TXM9703" s="45"/>
      <c r="TXN9703" s="45"/>
      <c r="TXO9703" s="45"/>
      <c r="TXP9703" s="45"/>
      <c r="TXQ9703" s="45"/>
      <c r="TXR9703" s="45"/>
      <c r="TXS9703" s="45"/>
      <c r="TXT9703" s="45"/>
      <c r="TXU9703" s="45"/>
      <c r="TXV9703" s="45"/>
      <c r="TXW9703" s="45"/>
      <c r="TXX9703" s="45"/>
      <c r="TXY9703" s="45"/>
      <c r="TXZ9703" s="45"/>
      <c r="TYA9703" s="45"/>
      <c r="TYB9703" s="45"/>
      <c r="TYC9703" s="45"/>
      <c r="TYD9703" s="45"/>
      <c r="TYE9703" s="45"/>
      <c r="TYF9703" s="45"/>
      <c r="TYG9703" s="45"/>
      <c r="TYH9703" s="45"/>
      <c r="TYI9703" s="45"/>
      <c r="TYJ9703" s="45"/>
      <c r="TYK9703" s="45"/>
      <c r="TYL9703" s="45"/>
      <c r="TYM9703" s="45"/>
      <c r="TYN9703" s="45"/>
      <c r="TYO9703" s="45"/>
      <c r="TYP9703" s="45"/>
      <c r="TYQ9703" s="45"/>
      <c r="TYR9703" s="45"/>
      <c r="TYS9703" s="45"/>
      <c r="TYT9703" s="45"/>
      <c r="TYU9703" s="45"/>
      <c r="TYV9703" s="45"/>
      <c r="TYW9703" s="45"/>
      <c r="TYX9703" s="45"/>
      <c r="TYY9703" s="45"/>
      <c r="TYZ9703" s="45"/>
      <c r="TZA9703" s="45"/>
      <c r="TZB9703" s="45"/>
      <c r="TZC9703" s="45"/>
      <c r="TZD9703" s="45"/>
      <c r="TZE9703" s="45"/>
      <c r="TZF9703" s="45"/>
      <c r="TZG9703" s="45"/>
      <c r="TZH9703" s="45"/>
      <c r="TZI9703" s="45"/>
      <c r="TZJ9703" s="45"/>
      <c r="TZK9703" s="45"/>
      <c r="TZL9703" s="45"/>
      <c r="TZM9703" s="45"/>
      <c r="TZN9703" s="45"/>
      <c r="TZO9703" s="45"/>
      <c r="TZP9703" s="45"/>
      <c r="TZQ9703" s="45"/>
      <c r="TZR9703" s="45"/>
      <c r="TZS9703" s="45"/>
      <c r="TZT9703" s="45"/>
      <c r="TZU9703" s="45"/>
      <c r="TZV9703" s="45"/>
      <c r="TZW9703" s="45"/>
      <c r="TZX9703" s="45"/>
      <c r="TZY9703" s="45"/>
      <c r="TZZ9703" s="45"/>
      <c r="UAA9703" s="45"/>
      <c r="UAB9703" s="45"/>
      <c r="UAC9703" s="45"/>
      <c r="UAD9703" s="45"/>
      <c r="UAE9703" s="45"/>
      <c r="UAF9703" s="45"/>
      <c r="UAG9703" s="45"/>
      <c r="UAH9703" s="45"/>
      <c r="UAI9703" s="45"/>
      <c r="UAJ9703" s="45"/>
      <c r="UAK9703" s="45"/>
      <c r="UAL9703" s="45"/>
      <c r="UAM9703" s="45"/>
      <c r="UAN9703" s="45"/>
      <c r="UAO9703" s="45"/>
      <c r="UAP9703" s="45"/>
      <c r="UAQ9703" s="45"/>
      <c r="UAR9703" s="45"/>
      <c r="UAS9703" s="45"/>
      <c r="UAT9703" s="45"/>
      <c r="UAU9703" s="45"/>
      <c r="UAV9703" s="45"/>
      <c r="UAW9703" s="45"/>
      <c r="UAX9703" s="45"/>
      <c r="UAY9703" s="45"/>
      <c r="UAZ9703" s="45"/>
      <c r="UBA9703" s="45"/>
      <c r="UBB9703" s="45"/>
      <c r="UBC9703" s="45"/>
      <c r="UBD9703" s="45"/>
      <c r="UBE9703" s="45"/>
      <c r="UBF9703" s="45"/>
      <c r="UBG9703" s="45"/>
      <c r="UBH9703" s="45"/>
      <c r="UBI9703" s="45"/>
      <c r="UBJ9703" s="45"/>
      <c r="UBK9703" s="45"/>
      <c r="UBL9703" s="45"/>
      <c r="UBM9703" s="45"/>
      <c r="UBN9703" s="45"/>
      <c r="UBO9703" s="45"/>
      <c r="UBP9703" s="45"/>
      <c r="UBQ9703" s="45"/>
      <c r="UBR9703" s="45"/>
      <c r="UBS9703" s="45"/>
      <c r="UBT9703" s="45"/>
      <c r="UBU9703" s="45"/>
      <c r="UBV9703" s="45"/>
      <c r="UBW9703" s="45"/>
      <c r="UBX9703" s="45"/>
      <c r="UBY9703" s="45"/>
      <c r="UBZ9703" s="45"/>
      <c r="UCA9703" s="45"/>
      <c r="UCB9703" s="45"/>
      <c r="UCC9703" s="45"/>
      <c r="UCD9703" s="45"/>
      <c r="UCE9703" s="45"/>
      <c r="UCF9703" s="45"/>
      <c r="UCG9703" s="45"/>
      <c r="UCH9703" s="45"/>
      <c r="UCI9703" s="45"/>
      <c r="UCJ9703" s="45"/>
      <c r="UCK9703" s="45"/>
      <c r="UCL9703" s="45"/>
      <c r="UCM9703" s="45"/>
      <c r="UCN9703" s="45"/>
      <c r="UCO9703" s="45"/>
      <c r="UCP9703" s="45"/>
      <c r="UCQ9703" s="45"/>
      <c r="UCR9703" s="45"/>
      <c r="UCS9703" s="45"/>
      <c r="UCT9703" s="45"/>
      <c r="UCU9703" s="45"/>
      <c r="UCV9703" s="45"/>
      <c r="UCW9703" s="45"/>
      <c r="UCX9703" s="45"/>
      <c r="UCY9703" s="45"/>
      <c r="UCZ9703" s="45"/>
      <c r="UDA9703" s="45"/>
      <c r="UDB9703" s="45"/>
      <c r="UDC9703" s="45"/>
      <c r="UDD9703" s="45"/>
      <c r="UDE9703" s="45"/>
      <c r="UDF9703" s="45"/>
      <c r="UDG9703" s="45"/>
      <c r="UDH9703" s="45"/>
      <c r="UDI9703" s="45"/>
      <c r="UDJ9703" s="45"/>
      <c r="UDK9703" s="45"/>
      <c r="UDL9703" s="45"/>
      <c r="UDM9703" s="45"/>
      <c r="UDN9703" s="45"/>
      <c r="UDO9703" s="45"/>
      <c r="UDP9703" s="45"/>
      <c r="UDQ9703" s="45"/>
      <c r="UDR9703" s="45"/>
      <c r="UDS9703" s="45"/>
      <c r="UDT9703" s="45"/>
      <c r="UDU9703" s="45"/>
      <c r="UDV9703" s="45"/>
      <c r="UDW9703" s="45"/>
      <c r="UDX9703" s="45"/>
      <c r="UDY9703" s="45"/>
      <c r="UDZ9703" s="45"/>
      <c r="UEA9703" s="45"/>
      <c r="UEB9703" s="45"/>
      <c r="UEC9703" s="45"/>
      <c r="UED9703" s="45"/>
      <c r="UEE9703" s="45"/>
      <c r="UEF9703" s="45"/>
      <c r="UEG9703" s="45"/>
      <c r="UEH9703" s="45"/>
      <c r="UEI9703" s="45"/>
      <c r="UEJ9703" s="45"/>
      <c r="UEK9703" s="45"/>
      <c r="UEL9703" s="45"/>
      <c r="UEM9703" s="45"/>
      <c r="UEN9703" s="45"/>
      <c r="UEO9703" s="45"/>
      <c r="UEP9703" s="45"/>
      <c r="UEQ9703" s="45"/>
      <c r="UER9703" s="45"/>
      <c r="UES9703" s="45"/>
      <c r="UET9703" s="45"/>
      <c r="UEU9703" s="45"/>
      <c r="UEV9703" s="45"/>
      <c r="UEW9703" s="45"/>
      <c r="UEX9703" s="45"/>
      <c r="UEY9703" s="45"/>
      <c r="UEZ9703" s="45"/>
      <c r="UFA9703" s="45"/>
      <c r="UFB9703" s="45"/>
      <c r="UFC9703" s="45"/>
      <c r="UFD9703" s="45"/>
      <c r="UFE9703" s="45"/>
      <c r="UFF9703" s="45"/>
      <c r="UFG9703" s="45"/>
      <c r="UFH9703" s="45"/>
      <c r="UFI9703" s="45"/>
      <c r="UFJ9703" s="45"/>
      <c r="UFK9703" s="45"/>
      <c r="UFL9703" s="45"/>
      <c r="UFM9703" s="45"/>
      <c r="UFN9703" s="45"/>
      <c r="UFO9703" s="45"/>
      <c r="UFP9703" s="45"/>
      <c r="UFQ9703" s="45"/>
      <c r="UFR9703" s="45"/>
      <c r="UFS9703" s="45"/>
      <c r="UFT9703" s="45"/>
      <c r="UFU9703" s="45"/>
      <c r="UFV9703" s="45"/>
      <c r="UFW9703" s="45"/>
      <c r="UFX9703" s="45"/>
      <c r="UFY9703" s="45"/>
      <c r="UFZ9703" s="45"/>
      <c r="UGA9703" s="45"/>
      <c r="UGB9703" s="45"/>
      <c r="UGC9703" s="45"/>
      <c r="UGD9703" s="45"/>
      <c r="UGE9703" s="45"/>
      <c r="UGF9703" s="45"/>
      <c r="UGG9703" s="45"/>
      <c r="UGH9703" s="45"/>
      <c r="UGI9703" s="45"/>
      <c r="UGJ9703" s="45"/>
      <c r="UGK9703" s="45"/>
      <c r="UGL9703" s="45"/>
      <c r="UGM9703" s="45"/>
      <c r="UGN9703" s="45"/>
      <c r="UGO9703" s="45"/>
      <c r="UGP9703" s="45"/>
      <c r="UGQ9703" s="45"/>
      <c r="UGR9703" s="45"/>
      <c r="UGS9703" s="45"/>
      <c r="UGT9703" s="45"/>
      <c r="UGU9703" s="45"/>
      <c r="UGV9703" s="45"/>
      <c r="UGW9703" s="45"/>
      <c r="UGX9703" s="45"/>
      <c r="UGY9703" s="45"/>
      <c r="UGZ9703" s="45"/>
      <c r="UHA9703" s="45"/>
      <c r="UHB9703" s="45"/>
      <c r="UHC9703" s="45"/>
      <c r="UHD9703" s="45"/>
      <c r="UHE9703" s="45"/>
      <c r="UHF9703" s="45"/>
      <c r="UHG9703" s="45"/>
      <c r="UHH9703" s="45"/>
      <c r="UHI9703" s="45"/>
      <c r="UHJ9703" s="45"/>
      <c r="UHK9703" s="45"/>
      <c r="UHL9703" s="45"/>
      <c r="UHM9703" s="45"/>
      <c r="UHN9703" s="45"/>
      <c r="UHO9703" s="45"/>
      <c r="UHP9703" s="45"/>
      <c r="UHQ9703" s="45"/>
      <c r="UHR9703" s="45"/>
      <c r="UHS9703" s="45"/>
      <c r="UHT9703" s="45"/>
      <c r="UHU9703" s="45"/>
      <c r="UHV9703" s="45"/>
      <c r="UHW9703" s="45"/>
      <c r="UHX9703" s="45"/>
      <c r="UHY9703" s="45"/>
      <c r="UHZ9703" s="45"/>
      <c r="UIA9703" s="45"/>
      <c r="UIB9703" s="45"/>
      <c r="UIC9703" s="45"/>
      <c r="UID9703" s="45"/>
      <c r="UIE9703" s="45"/>
      <c r="UIF9703" s="45"/>
      <c r="UIG9703" s="45"/>
      <c r="UIH9703" s="45"/>
      <c r="UII9703" s="45"/>
      <c r="UIJ9703" s="45"/>
      <c r="UIK9703" s="45"/>
      <c r="UIL9703" s="45"/>
      <c r="UIM9703" s="45"/>
      <c r="UIN9703" s="45"/>
      <c r="UIO9703" s="45"/>
      <c r="UIP9703" s="45"/>
      <c r="UIQ9703" s="45"/>
      <c r="UIR9703" s="45"/>
      <c r="UIS9703" s="45"/>
      <c r="UIT9703" s="45"/>
      <c r="UIU9703" s="45"/>
      <c r="UIV9703" s="45"/>
      <c r="UIW9703" s="45"/>
      <c r="UIX9703" s="45"/>
      <c r="UIY9703" s="45"/>
      <c r="UIZ9703" s="45"/>
      <c r="UJA9703" s="45"/>
      <c r="UJB9703" s="45"/>
      <c r="UJC9703" s="45"/>
      <c r="UJD9703" s="45"/>
      <c r="UJE9703" s="45"/>
      <c r="UJF9703" s="45"/>
      <c r="UJG9703" s="45"/>
      <c r="UJH9703" s="45"/>
      <c r="UJI9703" s="45"/>
      <c r="UJJ9703" s="45"/>
      <c r="UJK9703" s="45"/>
      <c r="UJL9703" s="45"/>
      <c r="UJM9703" s="45"/>
      <c r="UJN9703" s="45"/>
      <c r="UJO9703" s="45"/>
      <c r="UJP9703" s="45"/>
      <c r="UJQ9703" s="45"/>
      <c r="UJR9703" s="45"/>
      <c r="UJS9703" s="45"/>
      <c r="UJT9703" s="45"/>
      <c r="UJU9703" s="45"/>
      <c r="UJV9703" s="45"/>
      <c r="UJW9703" s="45"/>
      <c r="UJX9703" s="45"/>
      <c r="UJY9703" s="45"/>
      <c r="UJZ9703" s="45"/>
      <c r="UKA9703" s="45"/>
      <c r="UKB9703" s="45"/>
      <c r="UKC9703" s="45"/>
      <c r="UKD9703" s="45"/>
      <c r="UKE9703" s="45"/>
      <c r="UKF9703" s="45"/>
      <c r="UKG9703" s="45"/>
      <c r="UKH9703" s="45"/>
      <c r="UKI9703" s="45"/>
      <c r="UKJ9703" s="45"/>
      <c r="UKK9703" s="45"/>
      <c r="UKL9703" s="45"/>
      <c r="UKM9703" s="45"/>
      <c r="UKN9703" s="45"/>
      <c r="UKO9703" s="45"/>
      <c r="UKP9703" s="45"/>
      <c r="UKQ9703" s="45"/>
      <c r="UKR9703" s="45"/>
      <c r="UKS9703" s="45"/>
      <c r="UKT9703" s="45"/>
      <c r="UKU9703" s="45"/>
      <c r="UKV9703" s="45"/>
      <c r="UKW9703" s="45"/>
      <c r="UKX9703" s="45"/>
      <c r="UKY9703" s="45"/>
      <c r="UKZ9703" s="45"/>
      <c r="ULA9703" s="45"/>
      <c r="ULB9703" s="45"/>
      <c r="ULC9703" s="45"/>
      <c r="ULD9703" s="45"/>
      <c r="ULE9703" s="45"/>
      <c r="ULF9703" s="45"/>
      <c r="ULG9703" s="45"/>
      <c r="ULH9703" s="45"/>
      <c r="ULI9703" s="45"/>
      <c r="ULJ9703" s="45"/>
      <c r="ULK9703" s="45"/>
      <c r="ULL9703" s="45"/>
      <c r="ULM9703" s="45"/>
      <c r="ULN9703" s="45"/>
      <c r="ULO9703" s="45"/>
      <c r="ULP9703" s="45"/>
      <c r="ULQ9703" s="45"/>
      <c r="ULR9703" s="45"/>
      <c r="ULS9703" s="45"/>
      <c r="ULT9703" s="45"/>
      <c r="ULU9703" s="45"/>
      <c r="ULV9703" s="45"/>
      <c r="ULW9703" s="45"/>
      <c r="ULX9703" s="45"/>
      <c r="ULY9703" s="45"/>
      <c r="ULZ9703" s="45"/>
      <c r="UMA9703" s="45"/>
      <c r="UMB9703" s="45"/>
      <c r="UMC9703" s="45"/>
      <c r="UMD9703" s="45"/>
      <c r="UME9703" s="45"/>
      <c r="UMF9703" s="45"/>
      <c r="UMG9703" s="45"/>
      <c r="UMH9703" s="45"/>
      <c r="UMI9703" s="45"/>
      <c r="UMJ9703" s="45"/>
      <c r="UMK9703" s="45"/>
      <c r="UML9703" s="45"/>
      <c r="UMM9703" s="45"/>
      <c r="UMN9703" s="45"/>
      <c r="UMO9703" s="45"/>
      <c r="UMP9703" s="45"/>
      <c r="UMQ9703" s="45"/>
      <c r="UMR9703" s="45"/>
      <c r="UMS9703" s="45"/>
      <c r="UMT9703" s="45"/>
      <c r="UMU9703" s="45"/>
      <c r="UMV9703" s="45"/>
      <c r="UMW9703" s="45"/>
      <c r="UMX9703" s="45"/>
      <c r="UMY9703" s="45"/>
      <c r="UMZ9703" s="45"/>
      <c r="UNA9703" s="45"/>
      <c r="UNB9703" s="45"/>
      <c r="UNC9703" s="45"/>
      <c r="UND9703" s="45"/>
      <c r="UNE9703" s="45"/>
      <c r="UNF9703" s="45"/>
      <c r="UNG9703" s="45"/>
      <c r="UNH9703" s="45"/>
      <c r="UNI9703" s="45"/>
      <c r="UNJ9703" s="45"/>
      <c r="UNK9703" s="45"/>
      <c r="UNL9703" s="45"/>
      <c r="UNM9703" s="45"/>
      <c r="UNN9703" s="45"/>
      <c r="UNO9703" s="45"/>
      <c r="UNP9703" s="45"/>
      <c r="UNQ9703" s="45"/>
      <c r="UNR9703" s="45"/>
      <c r="UNS9703" s="45"/>
      <c r="UNT9703" s="45"/>
      <c r="UNU9703" s="45"/>
      <c r="UNV9703" s="45"/>
      <c r="UNW9703" s="45"/>
      <c r="UNX9703" s="45"/>
      <c r="UNY9703" s="45"/>
      <c r="UNZ9703" s="45"/>
      <c r="UOA9703" s="45"/>
      <c r="UOB9703" s="45"/>
      <c r="UOC9703" s="45"/>
      <c r="UOD9703" s="45"/>
      <c r="UOE9703" s="45"/>
      <c r="UOF9703" s="45"/>
      <c r="UOG9703" s="45"/>
      <c r="UOH9703" s="45"/>
      <c r="UOI9703" s="45"/>
      <c r="UOJ9703" s="45"/>
      <c r="UOK9703" s="45"/>
      <c r="UOL9703" s="45"/>
      <c r="UOM9703" s="45"/>
      <c r="UON9703" s="45"/>
      <c r="UOO9703" s="45"/>
      <c r="UOP9703" s="45"/>
      <c r="UOQ9703" s="45"/>
      <c r="UOR9703" s="45"/>
      <c r="UOS9703" s="45"/>
      <c r="UOT9703" s="45"/>
      <c r="UOU9703" s="45"/>
      <c r="UOV9703" s="45"/>
      <c r="UOW9703" s="45"/>
      <c r="UOX9703" s="45"/>
      <c r="UOY9703" s="45"/>
      <c r="UOZ9703" s="45"/>
      <c r="UPA9703" s="45"/>
      <c r="UPB9703" s="45"/>
      <c r="UPC9703" s="45"/>
      <c r="UPD9703" s="45"/>
      <c r="UPE9703" s="45"/>
      <c r="UPF9703" s="45"/>
      <c r="UPG9703" s="45"/>
      <c r="UPH9703" s="45"/>
      <c r="UPI9703" s="45"/>
      <c r="UPJ9703" s="45"/>
      <c r="UPK9703" s="45"/>
      <c r="UPL9703" s="45"/>
      <c r="UPM9703" s="45"/>
      <c r="UPN9703" s="45"/>
      <c r="UPO9703" s="45"/>
      <c r="UPP9703" s="45"/>
      <c r="UPQ9703" s="45"/>
      <c r="UPR9703" s="45"/>
      <c r="UPS9703" s="45"/>
      <c r="UPT9703" s="45"/>
      <c r="UPU9703" s="45"/>
      <c r="UPV9703" s="45"/>
      <c r="UPW9703" s="45"/>
      <c r="UPX9703" s="45"/>
      <c r="UPY9703" s="45"/>
      <c r="UPZ9703" s="45"/>
      <c r="UQA9703" s="45"/>
      <c r="UQB9703" s="45"/>
      <c r="UQC9703" s="45"/>
      <c r="UQD9703" s="45"/>
      <c r="UQE9703" s="45"/>
      <c r="UQF9703" s="45"/>
      <c r="UQG9703" s="45"/>
      <c r="UQH9703" s="45"/>
      <c r="UQI9703" s="45"/>
      <c r="UQJ9703" s="45"/>
      <c r="UQK9703" s="45"/>
      <c r="UQL9703" s="45"/>
      <c r="UQM9703" s="45"/>
      <c r="UQN9703" s="45"/>
      <c r="UQO9703" s="45"/>
      <c r="UQP9703" s="45"/>
      <c r="UQQ9703" s="45"/>
      <c r="UQR9703" s="45"/>
      <c r="UQS9703" s="45"/>
      <c r="UQT9703" s="45"/>
      <c r="UQU9703" s="45"/>
      <c r="UQV9703" s="45"/>
      <c r="UQW9703" s="45"/>
      <c r="UQX9703" s="45"/>
      <c r="UQY9703" s="45"/>
      <c r="UQZ9703" s="45"/>
      <c r="URA9703" s="45"/>
      <c r="URB9703" s="45"/>
      <c r="URC9703" s="45"/>
      <c r="URD9703" s="45"/>
      <c r="URE9703" s="45"/>
      <c r="URF9703" s="45"/>
      <c r="URG9703" s="45"/>
      <c r="URH9703" s="45"/>
      <c r="URI9703" s="45"/>
      <c r="URJ9703" s="45"/>
      <c r="URK9703" s="45"/>
      <c r="URL9703" s="45"/>
      <c r="URM9703" s="45"/>
      <c r="URN9703" s="45"/>
      <c r="URO9703" s="45"/>
      <c r="URP9703" s="45"/>
      <c r="URQ9703" s="45"/>
      <c r="URR9703" s="45"/>
      <c r="URS9703" s="45"/>
      <c r="URT9703" s="45"/>
      <c r="URU9703" s="45"/>
      <c r="URV9703" s="45"/>
      <c r="URW9703" s="45"/>
      <c r="URX9703" s="45"/>
      <c r="URY9703" s="45"/>
      <c r="URZ9703" s="45"/>
      <c r="USA9703" s="45"/>
      <c r="USB9703" s="45"/>
      <c r="USC9703" s="45"/>
      <c r="USD9703" s="45"/>
      <c r="USE9703" s="45"/>
      <c r="USF9703" s="45"/>
      <c r="USG9703" s="45"/>
      <c r="USH9703" s="45"/>
      <c r="USI9703" s="45"/>
      <c r="USJ9703" s="45"/>
      <c r="USK9703" s="45"/>
      <c r="USL9703" s="45"/>
      <c r="USM9703" s="45"/>
      <c r="USN9703" s="45"/>
      <c r="USO9703" s="45"/>
      <c r="USP9703" s="45"/>
      <c r="USQ9703" s="45"/>
      <c r="USR9703" s="45"/>
      <c r="USS9703" s="45"/>
      <c r="UST9703" s="45"/>
      <c r="USU9703" s="45"/>
      <c r="USV9703" s="45"/>
      <c r="USW9703" s="45"/>
      <c r="USX9703" s="45"/>
      <c r="USY9703" s="45"/>
      <c r="USZ9703" s="45"/>
      <c r="UTA9703" s="45"/>
      <c r="UTB9703" s="45"/>
      <c r="UTC9703" s="45"/>
      <c r="UTD9703" s="45"/>
      <c r="UTE9703" s="45"/>
      <c r="UTF9703" s="45"/>
      <c r="UTG9703" s="45"/>
      <c r="UTH9703" s="45"/>
      <c r="UTI9703" s="45"/>
      <c r="UTJ9703" s="45"/>
      <c r="UTK9703" s="45"/>
      <c r="UTL9703" s="45"/>
      <c r="UTM9703" s="45"/>
      <c r="UTN9703" s="45"/>
      <c r="UTO9703" s="45"/>
      <c r="UTP9703" s="45"/>
      <c r="UTQ9703" s="45"/>
      <c r="UTR9703" s="45"/>
      <c r="UTS9703" s="45"/>
      <c r="UTT9703" s="45"/>
      <c r="UTU9703" s="45"/>
      <c r="UTV9703" s="45"/>
      <c r="UTW9703" s="45"/>
      <c r="UTX9703" s="45"/>
      <c r="UTY9703" s="45"/>
      <c r="UTZ9703" s="45"/>
      <c r="UUA9703" s="45"/>
      <c r="UUB9703" s="45"/>
      <c r="UUC9703" s="45"/>
      <c r="UUD9703" s="45"/>
      <c r="UUE9703" s="45"/>
      <c r="UUF9703" s="45"/>
      <c r="UUG9703" s="45"/>
      <c r="UUH9703" s="45"/>
      <c r="UUI9703" s="45"/>
      <c r="UUJ9703" s="45"/>
      <c r="UUK9703" s="45"/>
      <c r="UUL9703" s="45"/>
      <c r="UUM9703" s="45"/>
      <c r="UUN9703" s="45"/>
      <c r="UUO9703" s="45"/>
      <c r="UUP9703" s="45"/>
      <c r="UUQ9703" s="45"/>
      <c r="UUR9703" s="45"/>
      <c r="UUS9703" s="45"/>
      <c r="UUT9703" s="45"/>
      <c r="UUU9703" s="45"/>
      <c r="UUV9703" s="45"/>
      <c r="UUW9703" s="45"/>
      <c r="UUX9703" s="45"/>
      <c r="UUY9703" s="45"/>
      <c r="UUZ9703" s="45"/>
      <c r="UVA9703" s="45"/>
      <c r="UVB9703" s="45"/>
      <c r="UVC9703" s="45"/>
      <c r="UVD9703" s="45"/>
      <c r="UVE9703" s="45"/>
      <c r="UVF9703" s="45"/>
      <c r="UVG9703" s="45"/>
      <c r="UVH9703" s="45"/>
      <c r="UVI9703" s="45"/>
      <c r="UVJ9703" s="45"/>
      <c r="UVK9703" s="45"/>
      <c r="UVL9703" s="45"/>
      <c r="UVM9703" s="45"/>
      <c r="UVN9703" s="45"/>
      <c r="UVO9703" s="45"/>
      <c r="UVP9703" s="45"/>
      <c r="UVQ9703" s="45"/>
      <c r="UVR9703" s="45"/>
      <c r="UVS9703" s="45"/>
      <c r="UVT9703" s="45"/>
      <c r="UVU9703" s="45"/>
      <c r="UVV9703" s="45"/>
      <c r="UVW9703" s="45"/>
      <c r="UVX9703" s="45"/>
      <c r="UVY9703" s="45"/>
      <c r="UVZ9703" s="45"/>
      <c r="UWA9703" s="45"/>
      <c r="UWB9703" s="45"/>
      <c r="UWC9703" s="45"/>
      <c r="UWD9703" s="45"/>
      <c r="UWE9703" s="45"/>
      <c r="UWF9703" s="45"/>
      <c r="UWG9703" s="45"/>
      <c r="UWH9703" s="45"/>
      <c r="UWI9703" s="45"/>
      <c r="UWJ9703" s="45"/>
      <c r="UWK9703" s="45"/>
      <c r="UWL9703" s="45"/>
      <c r="UWM9703" s="45"/>
      <c r="UWN9703" s="45"/>
      <c r="UWO9703" s="45"/>
      <c r="UWP9703" s="45"/>
      <c r="UWQ9703" s="45"/>
      <c r="UWR9703" s="45"/>
      <c r="UWS9703" s="45"/>
      <c r="UWT9703" s="45"/>
      <c r="UWU9703" s="45"/>
      <c r="UWV9703" s="45"/>
      <c r="UWW9703" s="45"/>
      <c r="UWX9703" s="45"/>
      <c r="UWY9703" s="45"/>
      <c r="UWZ9703" s="45"/>
      <c r="UXA9703" s="45"/>
      <c r="UXB9703" s="45"/>
      <c r="UXC9703" s="45"/>
      <c r="UXD9703" s="45"/>
      <c r="UXE9703" s="45"/>
      <c r="UXF9703" s="45"/>
      <c r="UXG9703" s="45"/>
      <c r="UXH9703" s="45"/>
      <c r="UXI9703" s="45"/>
      <c r="UXJ9703" s="45"/>
      <c r="UXK9703" s="45"/>
      <c r="UXL9703" s="45"/>
      <c r="UXM9703" s="45"/>
      <c r="UXN9703" s="45"/>
      <c r="UXO9703" s="45"/>
      <c r="UXP9703" s="45"/>
      <c r="UXQ9703" s="45"/>
      <c r="UXR9703" s="45"/>
      <c r="UXS9703" s="45"/>
      <c r="UXT9703" s="45"/>
      <c r="UXU9703" s="45"/>
      <c r="UXV9703" s="45"/>
      <c r="UXW9703" s="45"/>
      <c r="UXX9703" s="45"/>
      <c r="UXY9703" s="45"/>
      <c r="UXZ9703" s="45"/>
      <c r="UYA9703" s="45"/>
      <c r="UYB9703" s="45"/>
      <c r="UYC9703" s="45"/>
      <c r="UYD9703" s="45"/>
      <c r="UYE9703" s="45"/>
      <c r="UYF9703" s="45"/>
      <c r="UYG9703" s="45"/>
      <c r="UYH9703" s="45"/>
      <c r="UYI9703" s="45"/>
      <c r="UYJ9703" s="45"/>
      <c r="UYK9703" s="45"/>
      <c r="UYL9703" s="45"/>
      <c r="UYM9703" s="45"/>
      <c r="UYN9703" s="45"/>
      <c r="UYO9703" s="45"/>
      <c r="UYP9703" s="45"/>
      <c r="UYQ9703" s="45"/>
      <c r="UYR9703" s="45"/>
      <c r="UYS9703" s="45"/>
      <c r="UYT9703" s="45"/>
      <c r="UYU9703" s="45"/>
      <c r="UYV9703" s="45"/>
      <c r="UYW9703" s="45"/>
      <c r="UYX9703" s="45"/>
      <c r="UYY9703" s="45"/>
      <c r="UYZ9703" s="45"/>
      <c r="UZA9703" s="45"/>
      <c r="UZB9703" s="45"/>
      <c r="UZC9703" s="45"/>
      <c r="UZD9703" s="45"/>
      <c r="UZE9703" s="45"/>
      <c r="UZF9703" s="45"/>
      <c r="UZG9703" s="45"/>
      <c r="UZH9703" s="45"/>
      <c r="UZI9703" s="45"/>
      <c r="UZJ9703" s="45"/>
      <c r="UZK9703" s="45"/>
      <c r="UZL9703" s="45"/>
      <c r="UZM9703" s="45"/>
      <c r="UZN9703" s="45"/>
      <c r="UZO9703" s="45"/>
      <c r="UZP9703" s="45"/>
      <c r="UZQ9703" s="45"/>
      <c r="UZR9703" s="45"/>
      <c r="UZS9703" s="45"/>
      <c r="UZT9703" s="45"/>
      <c r="UZU9703" s="45"/>
      <c r="UZV9703" s="45"/>
      <c r="UZW9703" s="45"/>
      <c r="UZX9703" s="45"/>
      <c r="UZY9703" s="45"/>
      <c r="UZZ9703" s="45"/>
      <c r="VAA9703" s="45"/>
      <c r="VAB9703" s="45"/>
      <c r="VAC9703" s="45"/>
      <c r="VAD9703" s="45"/>
      <c r="VAE9703" s="45"/>
      <c r="VAF9703" s="45"/>
      <c r="VAG9703" s="45"/>
      <c r="VAH9703" s="45"/>
      <c r="VAI9703" s="45"/>
      <c r="VAJ9703" s="45"/>
      <c r="VAK9703" s="45"/>
      <c r="VAL9703" s="45"/>
      <c r="VAM9703" s="45"/>
      <c r="VAN9703" s="45"/>
      <c r="VAO9703" s="45"/>
      <c r="VAP9703" s="45"/>
      <c r="VAQ9703" s="45"/>
      <c r="VAR9703" s="45"/>
      <c r="VAS9703" s="45"/>
      <c r="VAT9703" s="45"/>
      <c r="VAU9703" s="45"/>
      <c r="VAV9703" s="45"/>
      <c r="VAW9703" s="45"/>
      <c r="VAX9703" s="45"/>
      <c r="VAY9703" s="45"/>
      <c r="VAZ9703" s="45"/>
      <c r="VBA9703" s="45"/>
      <c r="VBB9703" s="45"/>
      <c r="VBC9703" s="45"/>
      <c r="VBD9703" s="45"/>
      <c r="VBE9703" s="45"/>
      <c r="VBF9703" s="45"/>
      <c r="VBG9703" s="45"/>
      <c r="VBH9703" s="45"/>
      <c r="VBI9703" s="45"/>
      <c r="VBJ9703" s="45"/>
      <c r="VBK9703" s="45"/>
      <c r="VBL9703" s="45"/>
      <c r="VBM9703" s="45"/>
      <c r="VBN9703" s="45"/>
      <c r="VBO9703" s="45"/>
      <c r="VBP9703" s="45"/>
      <c r="VBQ9703" s="45"/>
      <c r="VBR9703" s="45"/>
      <c r="VBS9703" s="45"/>
      <c r="VBT9703" s="45"/>
      <c r="VBU9703" s="45"/>
      <c r="VBV9703" s="45"/>
      <c r="VBW9703" s="45"/>
      <c r="VBX9703" s="45"/>
      <c r="VBY9703" s="45"/>
      <c r="VBZ9703" s="45"/>
      <c r="VCA9703" s="45"/>
      <c r="VCB9703" s="45"/>
      <c r="VCC9703" s="45"/>
      <c r="VCD9703" s="45"/>
      <c r="VCE9703" s="45"/>
      <c r="VCF9703" s="45"/>
      <c r="VCG9703" s="45"/>
      <c r="VCH9703" s="45"/>
      <c r="VCI9703" s="45"/>
      <c r="VCJ9703" s="45"/>
      <c r="VCK9703" s="45"/>
      <c r="VCL9703" s="45"/>
      <c r="VCM9703" s="45"/>
      <c r="VCN9703" s="45"/>
      <c r="VCO9703" s="45"/>
      <c r="VCP9703" s="45"/>
      <c r="VCQ9703" s="45"/>
      <c r="VCR9703" s="45"/>
      <c r="VCS9703" s="45"/>
      <c r="VCT9703" s="45"/>
      <c r="VCU9703" s="45"/>
      <c r="VCV9703" s="45"/>
      <c r="VCW9703" s="45"/>
      <c r="VCX9703" s="45"/>
      <c r="VCY9703" s="45"/>
      <c r="VCZ9703" s="45"/>
      <c r="VDA9703" s="45"/>
      <c r="VDB9703" s="45"/>
      <c r="VDC9703" s="45"/>
      <c r="VDD9703" s="45"/>
      <c r="VDE9703" s="45"/>
      <c r="VDF9703" s="45"/>
      <c r="VDG9703" s="45"/>
      <c r="VDH9703" s="45"/>
      <c r="VDI9703" s="45"/>
      <c r="VDJ9703" s="45"/>
      <c r="VDK9703" s="45"/>
      <c r="VDL9703" s="45"/>
      <c r="VDM9703" s="45"/>
      <c r="VDN9703" s="45"/>
      <c r="VDO9703" s="45"/>
      <c r="VDP9703" s="45"/>
      <c r="VDQ9703" s="45"/>
      <c r="VDR9703" s="45"/>
      <c r="VDS9703" s="45"/>
      <c r="VDT9703" s="45"/>
      <c r="VDU9703" s="45"/>
      <c r="VDV9703" s="45"/>
      <c r="VDW9703" s="45"/>
      <c r="VDX9703" s="45"/>
      <c r="VDY9703" s="45"/>
      <c r="VDZ9703" s="45"/>
      <c r="VEA9703" s="45"/>
      <c r="VEB9703" s="45"/>
      <c r="VEC9703" s="45"/>
      <c r="VED9703" s="45"/>
      <c r="VEE9703" s="45"/>
      <c r="VEF9703" s="45"/>
      <c r="VEG9703" s="45"/>
      <c r="VEH9703" s="45"/>
      <c r="VEI9703" s="45"/>
      <c r="VEJ9703" s="45"/>
      <c r="VEK9703" s="45"/>
      <c r="VEL9703" s="45"/>
      <c r="VEM9703" s="45"/>
      <c r="VEN9703" s="45"/>
      <c r="VEO9703" s="45"/>
      <c r="VEP9703" s="45"/>
      <c r="VEQ9703" s="45"/>
      <c r="VER9703" s="45"/>
      <c r="VES9703" s="45"/>
      <c r="VET9703" s="45"/>
      <c r="VEU9703" s="45"/>
      <c r="VEV9703" s="45"/>
      <c r="VEW9703" s="45"/>
      <c r="VEX9703" s="45"/>
      <c r="VEY9703" s="45"/>
      <c r="VEZ9703" s="45"/>
      <c r="VFA9703" s="45"/>
      <c r="VFB9703" s="45"/>
      <c r="VFC9703" s="45"/>
      <c r="VFD9703" s="45"/>
      <c r="VFE9703" s="45"/>
      <c r="VFF9703" s="45"/>
      <c r="VFG9703" s="45"/>
      <c r="VFH9703" s="45"/>
      <c r="VFI9703" s="45"/>
      <c r="VFJ9703" s="45"/>
      <c r="VFK9703" s="45"/>
      <c r="VFL9703" s="45"/>
      <c r="VFM9703" s="45"/>
      <c r="VFN9703" s="45"/>
      <c r="VFO9703" s="45"/>
      <c r="VFP9703" s="45"/>
      <c r="VFQ9703" s="45"/>
      <c r="VFR9703" s="45"/>
      <c r="VFS9703" s="45"/>
      <c r="VFT9703" s="45"/>
      <c r="VFU9703" s="45"/>
      <c r="VFV9703" s="45"/>
      <c r="VFW9703" s="45"/>
      <c r="VFX9703" s="45"/>
      <c r="VFY9703" s="45"/>
      <c r="VFZ9703" s="45"/>
      <c r="VGA9703" s="45"/>
      <c r="VGB9703" s="45"/>
      <c r="VGC9703" s="45"/>
      <c r="VGD9703" s="45"/>
      <c r="VGE9703" s="45"/>
      <c r="VGF9703" s="45"/>
      <c r="VGG9703" s="45"/>
      <c r="VGH9703" s="45"/>
      <c r="VGI9703" s="45"/>
      <c r="VGJ9703" s="45"/>
      <c r="VGK9703" s="45"/>
      <c r="VGL9703" s="45"/>
      <c r="VGM9703" s="45"/>
      <c r="VGN9703" s="45"/>
      <c r="VGO9703" s="45"/>
      <c r="VGP9703" s="45"/>
      <c r="VGQ9703" s="45"/>
      <c r="VGR9703" s="45"/>
      <c r="VGS9703" s="45"/>
      <c r="VGT9703" s="45"/>
      <c r="VGU9703" s="45"/>
      <c r="VGV9703" s="45"/>
      <c r="VGW9703" s="45"/>
      <c r="VGX9703" s="45"/>
      <c r="VGY9703" s="45"/>
      <c r="VGZ9703" s="45"/>
      <c r="VHA9703" s="45"/>
      <c r="VHB9703" s="45"/>
      <c r="VHC9703" s="45"/>
      <c r="VHD9703" s="45"/>
      <c r="VHE9703" s="45"/>
      <c r="VHF9703" s="45"/>
      <c r="VHG9703" s="45"/>
      <c r="VHH9703" s="45"/>
      <c r="VHI9703" s="45"/>
      <c r="VHJ9703" s="45"/>
      <c r="VHK9703" s="45"/>
      <c r="VHL9703" s="45"/>
      <c r="VHM9703" s="45"/>
      <c r="VHN9703" s="45"/>
      <c r="VHO9703" s="45"/>
      <c r="VHP9703" s="45"/>
      <c r="VHQ9703" s="45"/>
      <c r="VHR9703" s="45"/>
      <c r="VHS9703" s="45"/>
      <c r="VHT9703" s="45"/>
      <c r="VHU9703" s="45"/>
      <c r="VHV9703" s="45"/>
      <c r="VHW9703" s="45"/>
      <c r="VHX9703" s="45"/>
      <c r="VHY9703" s="45"/>
      <c r="VHZ9703" s="45"/>
      <c r="VIA9703" s="45"/>
      <c r="VIB9703" s="45"/>
      <c r="VIC9703" s="45"/>
      <c r="VID9703" s="45"/>
      <c r="VIE9703" s="45"/>
      <c r="VIF9703" s="45"/>
      <c r="VIG9703" s="45"/>
      <c r="VIH9703" s="45"/>
      <c r="VII9703" s="45"/>
      <c r="VIJ9703" s="45"/>
      <c r="VIK9703" s="45"/>
      <c r="VIL9703" s="45"/>
      <c r="VIM9703" s="45"/>
      <c r="VIN9703" s="45"/>
      <c r="VIO9703" s="45"/>
      <c r="VIP9703" s="45"/>
      <c r="VIQ9703" s="45"/>
      <c r="VIR9703" s="45"/>
      <c r="VIS9703" s="45"/>
      <c r="VIT9703" s="45"/>
      <c r="VIU9703" s="45"/>
      <c r="VIV9703" s="45"/>
      <c r="VIW9703" s="45"/>
      <c r="VIX9703" s="45"/>
      <c r="VIY9703" s="45"/>
      <c r="VIZ9703" s="45"/>
      <c r="VJA9703" s="45"/>
      <c r="VJB9703" s="45"/>
      <c r="VJC9703" s="45"/>
      <c r="VJD9703" s="45"/>
      <c r="VJE9703" s="45"/>
      <c r="VJF9703" s="45"/>
      <c r="VJG9703" s="45"/>
      <c r="VJH9703" s="45"/>
      <c r="VJI9703" s="45"/>
      <c r="VJJ9703" s="45"/>
      <c r="VJK9703" s="45"/>
      <c r="VJL9703" s="45"/>
      <c r="VJM9703" s="45"/>
      <c r="VJN9703" s="45"/>
      <c r="VJO9703" s="45"/>
      <c r="VJP9703" s="45"/>
      <c r="VJQ9703" s="45"/>
      <c r="VJR9703" s="45"/>
      <c r="VJS9703" s="45"/>
      <c r="VJT9703" s="45"/>
      <c r="VJU9703" s="45"/>
      <c r="VJV9703" s="45"/>
      <c r="VJW9703" s="45"/>
      <c r="VJX9703" s="45"/>
      <c r="VJY9703" s="45"/>
      <c r="VJZ9703" s="45"/>
      <c r="VKA9703" s="45"/>
      <c r="VKB9703" s="45"/>
      <c r="VKC9703" s="45"/>
      <c r="VKD9703" s="45"/>
      <c r="VKE9703" s="45"/>
      <c r="VKF9703" s="45"/>
      <c r="VKG9703" s="45"/>
      <c r="VKH9703" s="45"/>
      <c r="VKI9703" s="45"/>
      <c r="VKJ9703" s="45"/>
      <c r="VKK9703" s="45"/>
      <c r="VKL9703" s="45"/>
      <c r="VKM9703" s="45"/>
      <c r="VKN9703" s="45"/>
      <c r="VKO9703" s="45"/>
      <c r="VKP9703" s="45"/>
      <c r="VKQ9703" s="45"/>
      <c r="VKR9703" s="45"/>
      <c r="VKS9703" s="45"/>
      <c r="VKT9703" s="45"/>
      <c r="VKU9703" s="45"/>
      <c r="VKV9703" s="45"/>
      <c r="VKW9703" s="45"/>
      <c r="VKX9703" s="45"/>
      <c r="VKY9703" s="45"/>
      <c r="VKZ9703" s="45"/>
      <c r="VLA9703" s="45"/>
      <c r="VLB9703" s="45"/>
      <c r="VLC9703" s="45"/>
      <c r="VLD9703" s="45"/>
      <c r="VLE9703" s="45"/>
      <c r="VLF9703" s="45"/>
      <c r="VLG9703" s="45"/>
      <c r="VLH9703" s="45"/>
      <c r="VLI9703" s="45"/>
      <c r="VLJ9703" s="45"/>
      <c r="VLK9703" s="45"/>
      <c r="VLL9703" s="45"/>
      <c r="VLM9703" s="45"/>
      <c r="VLN9703" s="45"/>
      <c r="VLO9703" s="45"/>
      <c r="VLP9703" s="45"/>
      <c r="VLQ9703" s="45"/>
      <c r="VLR9703" s="45"/>
      <c r="VLS9703" s="45"/>
      <c r="VLT9703" s="45"/>
      <c r="VLU9703" s="45"/>
      <c r="VLV9703" s="45"/>
      <c r="VLW9703" s="45"/>
      <c r="VLX9703" s="45"/>
      <c r="VLY9703" s="45"/>
      <c r="VLZ9703" s="45"/>
      <c r="VMA9703" s="45"/>
      <c r="VMB9703" s="45"/>
      <c r="VMC9703" s="45"/>
      <c r="VMD9703" s="45"/>
      <c r="VME9703" s="45"/>
      <c r="VMF9703" s="45"/>
      <c r="VMG9703" s="45"/>
      <c r="VMH9703" s="45"/>
      <c r="VMI9703" s="45"/>
      <c r="VMJ9703" s="45"/>
      <c r="VMK9703" s="45"/>
      <c r="VML9703" s="45"/>
      <c r="VMM9703" s="45"/>
      <c r="VMN9703" s="45"/>
      <c r="VMO9703" s="45"/>
      <c r="VMP9703" s="45"/>
      <c r="VMQ9703" s="45"/>
      <c r="VMR9703" s="45"/>
      <c r="VMS9703" s="45"/>
      <c r="VMT9703" s="45"/>
      <c r="VMU9703" s="45"/>
      <c r="VMV9703" s="45"/>
      <c r="VMW9703" s="45"/>
      <c r="VMX9703" s="45"/>
      <c r="VMY9703" s="45"/>
      <c r="VMZ9703" s="45"/>
      <c r="VNA9703" s="45"/>
      <c r="VNB9703" s="45"/>
      <c r="VNC9703" s="45"/>
      <c r="VND9703" s="45"/>
      <c r="VNE9703" s="45"/>
      <c r="VNF9703" s="45"/>
      <c r="VNG9703" s="45"/>
      <c r="VNH9703" s="45"/>
      <c r="VNI9703" s="45"/>
      <c r="VNJ9703" s="45"/>
      <c r="VNK9703" s="45"/>
      <c r="VNL9703" s="45"/>
      <c r="VNM9703" s="45"/>
      <c r="VNN9703" s="45"/>
      <c r="VNO9703" s="45"/>
      <c r="VNP9703" s="45"/>
      <c r="VNQ9703" s="45"/>
      <c r="VNR9703" s="45"/>
      <c r="VNS9703" s="45"/>
      <c r="VNT9703" s="45"/>
      <c r="VNU9703" s="45"/>
      <c r="VNV9703" s="45"/>
      <c r="VNW9703" s="45"/>
      <c r="VNX9703" s="45"/>
      <c r="VNY9703" s="45"/>
      <c r="VNZ9703" s="45"/>
      <c r="VOA9703" s="45"/>
      <c r="VOB9703" s="45"/>
      <c r="VOC9703" s="45"/>
      <c r="VOD9703" s="45"/>
      <c r="VOE9703" s="45"/>
      <c r="VOF9703" s="45"/>
      <c r="VOG9703" s="45"/>
      <c r="VOH9703" s="45"/>
      <c r="VOI9703" s="45"/>
      <c r="VOJ9703" s="45"/>
      <c r="VOK9703" s="45"/>
      <c r="VOL9703" s="45"/>
      <c r="VOM9703" s="45"/>
      <c r="VON9703" s="45"/>
      <c r="VOO9703" s="45"/>
      <c r="VOP9703" s="45"/>
      <c r="VOQ9703" s="45"/>
      <c r="VOR9703" s="45"/>
      <c r="VOS9703" s="45"/>
      <c r="VOT9703" s="45"/>
      <c r="VOU9703" s="45"/>
      <c r="VOV9703" s="45"/>
      <c r="VOW9703" s="45"/>
      <c r="VOX9703" s="45"/>
      <c r="VOY9703" s="45"/>
      <c r="VOZ9703" s="45"/>
      <c r="VPA9703" s="45"/>
      <c r="VPB9703" s="45"/>
      <c r="VPC9703" s="45"/>
      <c r="VPD9703" s="45"/>
      <c r="VPE9703" s="45"/>
      <c r="VPF9703" s="45"/>
      <c r="VPG9703" s="45"/>
      <c r="VPH9703" s="45"/>
      <c r="VPI9703" s="45"/>
      <c r="VPJ9703" s="45"/>
      <c r="VPK9703" s="45"/>
      <c r="VPL9703" s="45"/>
      <c r="VPM9703" s="45"/>
      <c r="VPN9703" s="45"/>
      <c r="VPO9703" s="45"/>
      <c r="VPP9703" s="45"/>
      <c r="VPQ9703" s="45"/>
      <c r="VPR9703" s="45"/>
      <c r="VPS9703" s="45"/>
      <c r="VPT9703" s="45"/>
      <c r="VPU9703" s="45"/>
      <c r="VPV9703" s="45"/>
      <c r="VPW9703" s="45"/>
      <c r="VPX9703" s="45"/>
      <c r="VPY9703" s="45"/>
      <c r="VPZ9703" s="45"/>
      <c r="VQA9703" s="45"/>
      <c r="VQB9703" s="45"/>
      <c r="VQC9703" s="45"/>
      <c r="VQD9703" s="45"/>
      <c r="VQE9703" s="45"/>
      <c r="VQF9703" s="45"/>
      <c r="VQG9703" s="45"/>
      <c r="VQH9703" s="45"/>
      <c r="VQI9703" s="45"/>
      <c r="VQJ9703" s="45"/>
      <c r="VQK9703" s="45"/>
      <c r="VQL9703" s="45"/>
      <c r="VQM9703" s="45"/>
      <c r="VQN9703" s="45"/>
      <c r="VQO9703" s="45"/>
      <c r="VQP9703" s="45"/>
      <c r="VQQ9703" s="45"/>
      <c r="VQR9703" s="45"/>
      <c r="VQS9703" s="45"/>
      <c r="VQT9703" s="45"/>
      <c r="VQU9703" s="45"/>
      <c r="VQV9703" s="45"/>
      <c r="VQW9703" s="45"/>
      <c r="VQX9703" s="45"/>
      <c r="VQY9703" s="45"/>
      <c r="VQZ9703" s="45"/>
      <c r="VRA9703" s="45"/>
      <c r="VRB9703" s="45"/>
      <c r="VRC9703" s="45"/>
      <c r="VRD9703" s="45"/>
      <c r="VRE9703" s="45"/>
      <c r="VRF9703" s="45"/>
      <c r="VRG9703" s="45"/>
      <c r="VRH9703" s="45"/>
      <c r="VRI9703" s="45"/>
      <c r="VRJ9703" s="45"/>
      <c r="VRK9703" s="45"/>
      <c r="VRL9703" s="45"/>
      <c r="VRM9703" s="45"/>
      <c r="VRN9703" s="45"/>
      <c r="VRO9703" s="45"/>
      <c r="VRP9703" s="45"/>
      <c r="VRQ9703" s="45"/>
      <c r="VRR9703" s="45"/>
      <c r="VRS9703" s="45"/>
      <c r="VRT9703" s="45"/>
      <c r="VRU9703" s="45"/>
      <c r="VRV9703" s="45"/>
      <c r="VRW9703" s="45"/>
      <c r="VRX9703" s="45"/>
      <c r="VRY9703" s="45"/>
      <c r="VRZ9703" s="45"/>
      <c r="VSA9703" s="45"/>
      <c r="VSB9703" s="45"/>
      <c r="VSC9703" s="45"/>
      <c r="VSD9703" s="45"/>
      <c r="VSE9703" s="45"/>
      <c r="VSF9703" s="45"/>
      <c r="VSG9703" s="45"/>
      <c r="VSH9703" s="45"/>
      <c r="VSI9703" s="45"/>
      <c r="VSJ9703" s="45"/>
      <c r="VSK9703" s="45"/>
      <c r="VSL9703" s="45"/>
      <c r="VSM9703" s="45"/>
      <c r="VSN9703" s="45"/>
      <c r="VSO9703" s="45"/>
      <c r="VSP9703" s="45"/>
      <c r="VSQ9703" s="45"/>
      <c r="VSR9703" s="45"/>
      <c r="VSS9703" s="45"/>
      <c r="VST9703" s="45"/>
      <c r="VSU9703" s="45"/>
      <c r="VSV9703" s="45"/>
      <c r="VSW9703" s="45"/>
      <c r="VSX9703" s="45"/>
      <c r="VSY9703" s="45"/>
      <c r="VSZ9703" s="45"/>
      <c r="VTA9703" s="45"/>
      <c r="VTB9703" s="45"/>
      <c r="VTC9703" s="45"/>
      <c r="VTD9703" s="45"/>
      <c r="VTE9703" s="45"/>
      <c r="VTF9703" s="45"/>
      <c r="VTG9703" s="45"/>
      <c r="VTH9703" s="45"/>
      <c r="VTI9703" s="45"/>
      <c r="VTJ9703" s="45"/>
      <c r="VTK9703" s="45"/>
      <c r="VTL9703" s="45"/>
      <c r="VTM9703" s="45"/>
      <c r="VTN9703" s="45"/>
      <c r="VTO9703" s="45"/>
      <c r="VTP9703" s="45"/>
      <c r="VTQ9703" s="45"/>
      <c r="VTR9703" s="45"/>
      <c r="VTS9703" s="45"/>
      <c r="VTT9703" s="45"/>
      <c r="VTU9703" s="45"/>
      <c r="VTV9703" s="45"/>
      <c r="VTW9703" s="45"/>
      <c r="VTX9703" s="45"/>
      <c r="VTY9703" s="45"/>
      <c r="VTZ9703" s="45"/>
      <c r="VUA9703" s="45"/>
      <c r="VUB9703" s="45"/>
      <c r="VUC9703" s="45"/>
      <c r="VUD9703" s="45"/>
      <c r="VUE9703" s="45"/>
      <c r="VUF9703" s="45"/>
      <c r="VUG9703" s="45"/>
      <c r="VUH9703" s="45"/>
      <c r="VUI9703" s="45"/>
      <c r="VUJ9703" s="45"/>
      <c r="VUK9703" s="45"/>
      <c r="VUL9703" s="45"/>
      <c r="VUM9703" s="45"/>
      <c r="VUN9703" s="45"/>
      <c r="VUO9703" s="45"/>
      <c r="VUP9703" s="45"/>
      <c r="VUQ9703" s="45"/>
      <c r="VUR9703" s="45"/>
      <c r="VUS9703" s="45"/>
      <c r="VUT9703" s="45"/>
      <c r="VUU9703" s="45"/>
      <c r="VUV9703" s="45"/>
      <c r="VUW9703" s="45"/>
      <c r="VUX9703" s="45"/>
      <c r="VUY9703" s="45"/>
      <c r="VUZ9703" s="45"/>
      <c r="VVA9703" s="45"/>
      <c r="VVB9703" s="45"/>
      <c r="VVC9703" s="45"/>
      <c r="VVD9703" s="45"/>
      <c r="VVE9703" s="45"/>
      <c r="VVF9703" s="45"/>
      <c r="VVG9703" s="45"/>
      <c r="VVH9703" s="45"/>
      <c r="VVI9703" s="45"/>
      <c r="VVJ9703" s="45"/>
      <c r="VVK9703" s="45"/>
      <c r="VVL9703" s="45"/>
      <c r="VVM9703" s="45"/>
      <c r="VVN9703" s="45"/>
      <c r="VVO9703" s="45"/>
      <c r="VVP9703" s="45"/>
      <c r="VVQ9703" s="45"/>
      <c r="VVR9703" s="45"/>
      <c r="VVS9703" s="45"/>
      <c r="VVT9703" s="45"/>
      <c r="VVU9703" s="45"/>
      <c r="VVV9703" s="45"/>
      <c r="VVW9703" s="45"/>
      <c r="VVX9703" s="45"/>
      <c r="VVY9703" s="45"/>
      <c r="VVZ9703" s="45"/>
      <c r="VWA9703" s="45"/>
      <c r="VWB9703" s="45"/>
      <c r="VWC9703" s="45"/>
      <c r="VWD9703" s="45"/>
      <c r="VWE9703" s="45"/>
      <c r="VWF9703" s="45"/>
      <c r="VWG9703" s="45"/>
      <c r="VWH9703" s="45"/>
      <c r="VWI9703" s="45"/>
      <c r="VWJ9703" s="45"/>
      <c r="VWK9703" s="45"/>
      <c r="VWL9703" s="45"/>
      <c r="VWM9703" s="45"/>
      <c r="VWN9703" s="45"/>
      <c r="VWO9703" s="45"/>
      <c r="VWP9703" s="45"/>
      <c r="VWQ9703" s="45"/>
      <c r="VWR9703" s="45"/>
      <c r="VWS9703" s="45"/>
      <c r="VWT9703" s="45"/>
      <c r="VWU9703" s="45"/>
      <c r="VWV9703" s="45"/>
      <c r="VWW9703" s="45"/>
      <c r="VWX9703" s="45"/>
      <c r="VWY9703" s="45"/>
      <c r="VWZ9703" s="45"/>
      <c r="VXA9703" s="45"/>
      <c r="VXB9703" s="45"/>
      <c r="VXC9703" s="45"/>
      <c r="VXD9703" s="45"/>
      <c r="VXE9703" s="45"/>
      <c r="VXF9703" s="45"/>
      <c r="VXG9703" s="45"/>
      <c r="VXH9703" s="45"/>
      <c r="VXI9703" s="45"/>
      <c r="VXJ9703" s="45"/>
      <c r="VXK9703" s="45"/>
      <c r="VXL9703" s="45"/>
      <c r="VXM9703" s="45"/>
      <c r="VXN9703" s="45"/>
      <c r="VXO9703" s="45"/>
      <c r="VXP9703" s="45"/>
      <c r="VXQ9703" s="45"/>
      <c r="VXR9703" s="45"/>
      <c r="VXS9703" s="45"/>
      <c r="VXT9703" s="45"/>
      <c r="VXU9703" s="45"/>
      <c r="VXV9703" s="45"/>
      <c r="VXW9703" s="45"/>
      <c r="VXX9703" s="45"/>
      <c r="VXY9703" s="45"/>
      <c r="VXZ9703" s="45"/>
      <c r="VYA9703" s="45"/>
      <c r="VYB9703" s="45"/>
      <c r="VYC9703" s="45"/>
      <c r="VYD9703" s="45"/>
      <c r="VYE9703" s="45"/>
      <c r="VYF9703" s="45"/>
      <c r="VYG9703" s="45"/>
      <c r="VYH9703" s="45"/>
      <c r="VYI9703" s="45"/>
      <c r="VYJ9703" s="45"/>
      <c r="VYK9703" s="45"/>
      <c r="VYL9703" s="45"/>
      <c r="VYM9703" s="45"/>
      <c r="VYN9703" s="45"/>
      <c r="VYO9703" s="45"/>
      <c r="VYP9703" s="45"/>
      <c r="VYQ9703" s="45"/>
      <c r="VYR9703" s="45"/>
      <c r="VYS9703" s="45"/>
      <c r="VYT9703" s="45"/>
      <c r="VYU9703" s="45"/>
      <c r="VYV9703" s="45"/>
      <c r="VYW9703" s="45"/>
      <c r="VYX9703" s="45"/>
      <c r="VYY9703" s="45"/>
      <c r="VYZ9703" s="45"/>
      <c r="VZA9703" s="45"/>
      <c r="VZB9703" s="45"/>
      <c r="VZC9703" s="45"/>
      <c r="VZD9703" s="45"/>
      <c r="VZE9703" s="45"/>
      <c r="VZF9703" s="45"/>
      <c r="VZG9703" s="45"/>
      <c r="VZH9703" s="45"/>
      <c r="VZI9703" s="45"/>
      <c r="VZJ9703" s="45"/>
      <c r="VZK9703" s="45"/>
      <c r="VZL9703" s="45"/>
      <c r="VZM9703" s="45"/>
      <c r="VZN9703" s="45"/>
      <c r="VZO9703" s="45"/>
      <c r="VZP9703" s="45"/>
      <c r="VZQ9703" s="45"/>
      <c r="VZR9703" s="45"/>
      <c r="VZS9703" s="45"/>
      <c r="VZT9703" s="45"/>
      <c r="VZU9703" s="45"/>
      <c r="VZV9703" s="45"/>
      <c r="VZW9703" s="45"/>
      <c r="VZX9703" s="45"/>
      <c r="VZY9703" s="45"/>
      <c r="VZZ9703" s="45"/>
      <c r="WAA9703" s="45"/>
      <c r="WAB9703" s="45"/>
      <c r="WAC9703" s="45"/>
      <c r="WAD9703" s="45"/>
      <c r="WAE9703" s="45"/>
      <c r="WAF9703" s="45"/>
      <c r="WAG9703" s="45"/>
      <c r="WAH9703" s="45"/>
      <c r="WAI9703" s="45"/>
      <c r="WAJ9703" s="45"/>
      <c r="WAK9703" s="45"/>
      <c r="WAL9703" s="45"/>
      <c r="WAM9703" s="45"/>
      <c r="WAN9703" s="45"/>
      <c r="WAO9703" s="45"/>
      <c r="WAP9703" s="45"/>
      <c r="WAQ9703" s="45"/>
      <c r="WAR9703" s="45"/>
      <c r="WAS9703" s="45"/>
      <c r="WAT9703" s="45"/>
      <c r="WAU9703" s="45"/>
      <c r="WAV9703" s="45"/>
      <c r="WAW9703" s="45"/>
      <c r="WAX9703" s="45"/>
      <c r="WAY9703" s="45"/>
      <c r="WAZ9703" s="45"/>
      <c r="WBA9703" s="45"/>
      <c r="WBB9703" s="45"/>
      <c r="WBC9703" s="45"/>
      <c r="WBD9703" s="45"/>
      <c r="WBE9703" s="45"/>
      <c r="WBF9703" s="45"/>
      <c r="WBG9703" s="45"/>
      <c r="WBH9703" s="45"/>
      <c r="WBI9703" s="45"/>
      <c r="WBJ9703" s="45"/>
      <c r="WBK9703" s="45"/>
      <c r="WBL9703" s="45"/>
      <c r="WBM9703" s="45"/>
      <c r="WBN9703" s="45"/>
      <c r="WBO9703" s="45"/>
      <c r="WBP9703" s="45"/>
      <c r="WBQ9703" s="45"/>
      <c r="WBR9703" s="45"/>
      <c r="WBS9703" s="45"/>
      <c r="WBT9703" s="45"/>
      <c r="WBU9703" s="45"/>
      <c r="WBV9703" s="45"/>
      <c r="WBW9703" s="45"/>
      <c r="WBX9703" s="45"/>
      <c r="WBY9703" s="45"/>
      <c r="WBZ9703" s="45"/>
      <c r="WCA9703" s="45"/>
      <c r="WCB9703" s="45"/>
      <c r="WCC9703" s="45"/>
      <c r="WCD9703" s="45"/>
      <c r="WCE9703" s="45"/>
      <c r="WCF9703" s="45"/>
      <c r="WCG9703" s="45"/>
      <c r="WCH9703" s="45"/>
      <c r="WCI9703" s="45"/>
      <c r="WCJ9703" s="45"/>
      <c r="WCK9703" s="45"/>
      <c r="WCL9703" s="45"/>
      <c r="WCM9703" s="45"/>
      <c r="WCN9703" s="45"/>
      <c r="WCO9703" s="45"/>
      <c r="WCP9703" s="45"/>
      <c r="WCQ9703" s="45"/>
      <c r="WCR9703" s="45"/>
      <c r="WCS9703" s="45"/>
      <c r="WCT9703" s="45"/>
      <c r="WCU9703" s="45"/>
      <c r="WCV9703" s="45"/>
      <c r="WCW9703" s="45"/>
      <c r="WCX9703" s="45"/>
      <c r="WCY9703" s="45"/>
      <c r="WCZ9703" s="45"/>
      <c r="WDA9703" s="45"/>
      <c r="WDB9703" s="45"/>
      <c r="WDC9703" s="45"/>
      <c r="WDD9703" s="45"/>
      <c r="WDE9703" s="45"/>
      <c r="WDF9703" s="45"/>
      <c r="WDG9703" s="45"/>
      <c r="WDH9703" s="45"/>
      <c r="WDI9703" s="45"/>
      <c r="WDJ9703" s="45"/>
      <c r="WDK9703" s="45"/>
      <c r="WDL9703" s="45"/>
      <c r="WDM9703" s="45"/>
      <c r="WDN9703" s="45"/>
      <c r="WDO9703" s="45"/>
      <c r="WDP9703" s="45"/>
      <c r="WDQ9703" s="45"/>
      <c r="WDR9703" s="45"/>
      <c r="WDS9703" s="45"/>
      <c r="WDT9703" s="45"/>
      <c r="WDU9703" s="45"/>
      <c r="WDV9703" s="45"/>
      <c r="WDW9703" s="45"/>
      <c r="WDX9703" s="45"/>
      <c r="WDY9703" s="45"/>
      <c r="WDZ9703" s="45"/>
      <c r="WEA9703" s="45"/>
      <c r="WEB9703" s="45"/>
      <c r="WEC9703" s="45"/>
      <c r="WED9703" s="45"/>
      <c r="WEE9703" s="45"/>
      <c r="WEF9703" s="45"/>
      <c r="WEG9703" s="45"/>
      <c r="WEH9703" s="45"/>
      <c r="WEI9703" s="45"/>
      <c r="WEJ9703" s="45"/>
      <c r="WEK9703" s="45"/>
      <c r="WEL9703" s="45"/>
      <c r="WEM9703" s="45"/>
      <c r="WEN9703" s="45"/>
      <c r="WEO9703" s="45"/>
      <c r="WEP9703" s="45"/>
      <c r="WEQ9703" s="45"/>
      <c r="WER9703" s="45"/>
      <c r="WES9703" s="45"/>
      <c r="WET9703" s="45"/>
      <c r="WEU9703" s="45"/>
      <c r="WEV9703" s="45"/>
      <c r="WEW9703" s="45"/>
      <c r="WEX9703" s="45"/>
      <c r="WEY9703" s="45"/>
      <c r="WEZ9703" s="45"/>
      <c r="WFA9703" s="45"/>
      <c r="WFB9703" s="45"/>
      <c r="WFC9703" s="45"/>
      <c r="WFD9703" s="45"/>
      <c r="WFE9703" s="45"/>
      <c r="WFF9703" s="45"/>
      <c r="WFG9703" s="45"/>
      <c r="WFH9703" s="45"/>
      <c r="WFI9703" s="45"/>
      <c r="WFJ9703" s="45"/>
      <c r="WFK9703" s="45"/>
      <c r="WFL9703" s="45"/>
      <c r="WFM9703" s="45"/>
      <c r="WFN9703" s="45"/>
      <c r="WFO9703" s="45"/>
      <c r="WFP9703" s="45"/>
      <c r="WFQ9703" s="45"/>
      <c r="WFR9703" s="45"/>
      <c r="WFS9703" s="45"/>
      <c r="WFT9703" s="45"/>
      <c r="WFU9703" s="45"/>
      <c r="WFV9703" s="45"/>
      <c r="WFW9703" s="45"/>
      <c r="WFX9703" s="45"/>
      <c r="WFY9703" s="45"/>
      <c r="WFZ9703" s="45"/>
      <c r="WGA9703" s="45"/>
      <c r="WGB9703" s="45"/>
      <c r="WGC9703" s="45"/>
      <c r="WGD9703" s="45"/>
      <c r="WGE9703" s="45"/>
      <c r="WGF9703" s="45"/>
      <c r="WGG9703" s="45"/>
      <c r="WGH9703" s="45"/>
      <c r="WGI9703" s="45"/>
      <c r="WGJ9703" s="45"/>
      <c r="WGK9703" s="45"/>
      <c r="WGL9703" s="45"/>
      <c r="WGM9703" s="45"/>
      <c r="WGN9703" s="45"/>
      <c r="WGO9703" s="45"/>
      <c r="WGP9703" s="45"/>
      <c r="WGQ9703" s="45"/>
      <c r="WGR9703" s="45"/>
      <c r="WGS9703" s="45"/>
      <c r="WGT9703" s="45"/>
      <c r="WGU9703" s="45"/>
      <c r="WGV9703" s="45"/>
      <c r="WGW9703" s="45"/>
      <c r="WGX9703" s="45"/>
      <c r="WGY9703" s="45"/>
      <c r="WGZ9703" s="45"/>
      <c r="WHA9703" s="45"/>
      <c r="WHB9703" s="45"/>
      <c r="WHC9703" s="45"/>
      <c r="WHD9703" s="45"/>
      <c r="WHE9703" s="45"/>
      <c r="WHF9703" s="45"/>
      <c r="WHG9703" s="45"/>
      <c r="WHH9703" s="45"/>
      <c r="WHI9703" s="45"/>
      <c r="WHJ9703" s="45"/>
      <c r="WHK9703" s="45"/>
      <c r="WHL9703" s="45"/>
      <c r="WHM9703" s="45"/>
      <c r="WHN9703" s="45"/>
      <c r="WHO9703" s="45"/>
      <c r="WHP9703" s="45"/>
      <c r="WHQ9703" s="45"/>
      <c r="WHR9703" s="45"/>
      <c r="WHS9703" s="45"/>
      <c r="WHT9703" s="45"/>
      <c r="WHU9703" s="45"/>
      <c r="WHV9703" s="45"/>
      <c r="WHW9703" s="45"/>
      <c r="WHX9703" s="45"/>
      <c r="WHY9703" s="45"/>
      <c r="WHZ9703" s="45"/>
      <c r="WIA9703" s="45"/>
      <c r="WIB9703" s="45"/>
      <c r="WIC9703" s="45"/>
      <c r="WID9703" s="45"/>
      <c r="WIE9703" s="45"/>
      <c r="WIF9703" s="45"/>
      <c r="WIG9703" s="45"/>
      <c r="WIH9703" s="45"/>
      <c r="WII9703" s="45"/>
      <c r="WIJ9703" s="45"/>
      <c r="WIK9703" s="45"/>
      <c r="WIL9703" s="45"/>
      <c r="WIM9703" s="45"/>
      <c r="WIN9703" s="45"/>
      <c r="WIO9703" s="45"/>
      <c r="WIP9703" s="45"/>
      <c r="WIQ9703" s="45"/>
      <c r="WIR9703" s="45"/>
      <c r="WIS9703" s="45"/>
      <c r="WIT9703" s="45"/>
      <c r="WIU9703" s="45"/>
      <c r="WIV9703" s="45"/>
      <c r="WIW9703" s="45"/>
      <c r="WIX9703" s="45"/>
      <c r="WIY9703" s="45"/>
      <c r="WIZ9703" s="45"/>
      <c r="WJA9703" s="45"/>
      <c r="WJB9703" s="45"/>
      <c r="WJC9703" s="45"/>
      <c r="WJD9703" s="45"/>
      <c r="WJE9703" s="45"/>
      <c r="WJF9703" s="45"/>
      <c r="WJG9703" s="45"/>
      <c r="WJH9703" s="45"/>
      <c r="WJI9703" s="45"/>
      <c r="WJJ9703" s="45"/>
      <c r="WJK9703" s="45"/>
      <c r="WJL9703" s="45"/>
      <c r="WJM9703" s="45"/>
      <c r="WJN9703" s="45"/>
      <c r="WJO9703" s="45"/>
      <c r="WJP9703" s="45"/>
      <c r="WJQ9703" s="45"/>
      <c r="WJR9703" s="45"/>
      <c r="WJS9703" s="45"/>
      <c r="WJT9703" s="45"/>
      <c r="WJU9703" s="45"/>
      <c r="WJV9703" s="45"/>
      <c r="WJW9703" s="45"/>
      <c r="WJX9703" s="45"/>
      <c r="WJY9703" s="45"/>
      <c r="WJZ9703" s="45"/>
      <c r="WKA9703" s="45"/>
      <c r="WKB9703" s="45"/>
      <c r="WKC9703" s="45"/>
      <c r="WKD9703" s="45"/>
      <c r="WKE9703" s="45"/>
      <c r="WKF9703" s="45"/>
      <c r="WKG9703" s="45"/>
      <c r="WKH9703" s="45"/>
      <c r="WKI9703" s="45"/>
      <c r="WKJ9703" s="45"/>
      <c r="WKK9703" s="45"/>
      <c r="WKL9703" s="45"/>
      <c r="WKM9703" s="45"/>
      <c r="WKN9703" s="45"/>
      <c r="WKO9703" s="45"/>
      <c r="WKP9703" s="45"/>
      <c r="WKQ9703" s="45"/>
      <c r="WKR9703" s="45"/>
      <c r="WKS9703" s="45"/>
      <c r="WKT9703" s="45"/>
      <c r="WKU9703" s="45"/>
      <c r="WKV9703" s="45"/>
      <c r="WKW9703" s="45"/>
      <c r="WKX9703" s="45"/>
      <c r="WKY9703" s="45"/>
      <c r="WKZ9703" s="45"/>
      <c r="WLA9703" s="45"/>
      <c r="WLB9703" s="45"/>
      <c r="WLC9703" s="45"/>
      <c r="WLD9703" s="45"/>
      <c r="WLE9703" s="45"/>
      <c r="WLF9703" s="45"/>
      <c r="WLG9703" s="45"/>
      <c r="WLH9703" s="45"/>
      <c r="WLI9703" s="45"/>
      <c r="WLJ9703" s="45"/>
      <c r="WLK9703" s="45"/>
      <c r="WLL9703" s="45"/>
      <c r="WLM9703" s="45"/>
      <c r="WLN9703" s="45"/>
      <c r="WLO9703" s="45"/>
      <c r="WLP9703" s="45"/>
      <c r="WLQ9703" s="45"/>
      <c r="WLR9703" s="45"/>
      <c r="WLS9703" s="45"/>
      <c r="WLT9703" s="45"/>
      <c r="WLU9703" s="45"/>
      <c r="WLV9703" s="45"/>
      <c r="WLW9703" s="45"/>
      <c r="WLX9703" s="45"/>
      <c r="WLY9703" s="45"/>
      <c r="WLZ9703" s="45"/>
      <c r="WMA9703" s="45"/>
      <c r="WMB9703" s="45"/>
      <c r="WMC9703" s="45"/>
      <c r="WMD9703" s="45"/>
      <c r="WME9703" s="45"/>
      <c r="WMF9703" s="45"/>
      <c r="WMG9703" s="45"/>
      <c r="WMH9703" s="45"/>
      <c r="WMI9703" s="45"/>
      <c r="WMJ9703" s="45"/>
      <c r="WMK9703" s="45"/>
      <c r="WML9703" s="45"/>
      <c r="WMM9703" s="45"/>
      <c r="WMN9703" s="45"/>
      <c r="WMO9703" s="45"/>
      <c r="WMP9703" s="45"/>
      <c r="WMQ9703" s="45"/>
      <c r="WMR9703" s="45"/>
      <c r="WMS9703" s="45"/>
      <c r="WMT9703" s="45"/>
      <c r="WMU9703" s="45"/>
      <c r="WMV9703" s="45"/>
      <c r="WMW9703" s="45"/>
      <c r="WMX9703" s="45"/>
      <c r="WMY9703" s="45"/>
      <c r="WMZ9703" s="45"/>
      <c r="WNA9703" s="45"/>
      <c r="WNB9703" s="45"/>
      <c r="WNC9703" s="45"/>
      <c r="WND9703" s="45"/>
      <c r="WNE9703" s="45"/>
      <c r="WNF9703" s="45"/>
      <c r="WNG9703" s="45"/>
      <c r="WNH9703" s="45"/>
      <c r="WNI9703" s="45"/>
      <c r="WNJ9703" s="45"/>
      <c r="WNK9703" s="45"/>
      <c r="WNL9703" s="45"/>
      <c r="WNM9703" s="45"/>
      <c r="WNN9703" s="45"/>
      <c r="WNO9703" s="45"/>
      <c r="WNP9703" s="45"/>
      <c r="WNQ9703" s="45"/>
      <c r="WNR9703" s="45"/>
      <c r="WNS9703" s="45"/>
      <c r="WNT9703" s="45"/>
      <c r="WNU9703" s="45"/>
      <c r="WNV9703" s="45"/>
      <c r="WNW9703" s="45"/>
      <c r="WNX9703" s="45"/>
      <c r="WNY9703" s="45"/>
      <c r="WNZ9703" s="45"/>
      <c r="WOA9703" s="45"/>
      <c r="WOB9703" s="45"/>
      <c r="WOC9703" s="45"/>
      <c r="WOD9703" s="45"/>
      <c r="WOE9703" s="45"/>
      <c r="WOF9703" s="45"/>
      <c r="WOG9703" s="45"/>
      <c r="WOH9703" s="45"/>
      <c r="WOI9703" s="45"/>
      <c r="WOJ9703" s="45"/>
      <c r="WOK9703" s="45"/>
      <c r="WOL9703" s="45"/>
      <c r="WOM9703" s="45"/>
      <c r="WON9703" s="45"/>
      <c r="WOO9703" s="45"/>
      <c r="WOP9703" s="45"/>
      <c r="WOQ9703" s="45"/>
      <c r="WOR9703" s="45"/>
      <c r="WOS9703" s="45"/>
      <c r="WOT9703" s="45"/>
      <c r="WOU9703" s="45"/>
      <c r="WOV9703" s="45"/>
      <c r="WOW9703" s="45"/>
      <c r="WOX9703" s="45"/>
      <c r="WOY9703" s="45"/>
      <c r="WOZ9703" s="45"/>
      <c r="WPA9703" s="45"/>
      <c r="WPB9703" s="45"/>
      <c r="WPC9703" s="45"/>
      <c r="WPD9703" s="45"/>
      <c r="WPE9703" s="45"/>
      <c r="WPF9703" s="45"/>
      <c r="WPG9703" s="45"/>
      <c r="WPH9703" s="45"/>
      <c r="WPI9703" s="45"/>
      <c r="WPJ9703" s="45"/>
      <c r="WPK9703" s="45"/>
      <c r="WPL9703" s="45"/>
      <c r="WPM9703" s="45"/>
      <c r="WPN9703" s="45"/>
      <c r="WPO9703" s="45"/>
      <c r="WPP9703" s="45"/>
      <c r="WPQ9703" s="45"/>
      <c r="WPR9703" s="45"/>
      <c r="WPS9703" s="45"/>
      <c r="WPT9703" s="45"/>
      <c r="WPU9703" s="45"/>
      <c r="WPV9703" s="45"/>
      <c r="WPW9703" s="45"/>
      <c r="WPX9703" s="45"/>
      <c r="WPY9703" s="45"/>
      <c r="WPZ9703" s="45"/>
      <c r="WQA9703" s="45"/>
      <c r="WQB9703" s="45"/>
      <c r="WQC9703" s="45"/>
      <c r="WQD9703" s="45"/>
      <c r="WQE9703" s="45"/>
      <c r="WQF9703" s="45"/>
      <c r="WQG9703" s="45"/>
      <c r="WQH9703" s="45"/>
      <c r="WQI9703" s="45"/>
      <c r="WQJ9703" s="45"/>
      <c r="WQK9703" s="45"/>
      <c r="WQL9703" s="45"/>
      <c r="WQM9703" s="45"/>
      <c r="WQN9703" s="45"/>
      <c r="WQO9703" s="45"/>
      <c r="WQP9703" s="45"/>
      <c r="WQQ9703" s="45"/>
      <c r="WQR9703" s="45"/>
      <c r="WQS9703" s="45"/>
      <c r="WQT9703" s="45"/>
      <c r="WQU9703" s="45"/>
      <c r="WQV9703" s="45"/>
      <c r="WQW9703" s="45"/>
      <c r="WQX9703" s="45"/>
      <c r="WQY9703" s="45"/>
      <c r="WQZ9703" s="45"/>
      <c r="WRA9703" s="45"/>
      <c r="WRB9703" s="45"/>
      <c r="WRC9703" s="45"/>
      <c r="WRD9703" s="45"/>
      <c r="WRE9703" s="45"/>
      <c r="WRF9703" s="45"/>
      <c r="WRG9703" s="45"/>
      <c r="WRH9703" s="45"/>
      <c r="WRI9703" s="45"/>
      <c r="WRJ9703" s="45"/>
      <c r="WRK9703" s="45"/>
      <c r="WRL9703" s="45"/>
      <c r="WRM9703" s="45"/>
      <c r="WRN9703" s="45"/>
      <c r="WRO9703" s="45"/>
      <c r="WRP9703" s="45"/>
      <c r="WRQ9703" s="45"/>
      <c r="WRR9703" s="45"/>
      <c r="WRS9703" s="45"/>
      <c r="WRT9703" s="45"/>
      <c r="WRU9703" s="45"/>
      <c r="WRV9703" s="45"/>
      <c r="WRW9703" s="45"/>
      <c r="WRX9703" s="45"/>
      <c r="WRY9703" s="45"/>
      <c r="WRZ9703" s="45"/>
      <c r="WSA9703" s="45"/>
      <c r="WSB9703" s="45"/>
      <c r="WSC9703" s="45"/>
      <c r="WSD9703" s="45"/>
      <c r="WSE9703" s="45"/>
      <c r="WSF9703" s="45"/>
      <c r="WSG9703" s="45"/>
      <c r="WSH9703" s="45"/>
      <c r="WSI9703" s="45"/>
      <c r="WSJ9703" s="45"/>
      <c r="WSK9703" s="45"/>
      <c r="WSL9703" s="45"/>
      <c r="WSM9703" s="45"/>
      <c r="WSN9703" s="45"/>
      <c r="WSO9703" s="45"/>
      <c r="WSP9703" s="45"/>
      <c r="WSQ9703" s="45"/>
      <c r="WSR9703" s="45"/>
      <c r="WSS9703" s="45"/>
      <c r="WST9703" s="45"/>
      <c r="WSU9703" s="45"/>
      <c r="WSV9703" s="45"/>
      <c r="WSW9703" s="45"/>
      <c r="WSX9703" s="45"/>
      <c r="WSY9703" s="45"/>
      <c r="WSZ9703" s="45"/>
      <c r="WTA9703" s="45"/>
      <c r="WTB9703" s="45"/>
      <c r="WTC9703" s="45"/>
      <c r="WTD9703" s="45"/>
      <c r="WTE9703" s="45"/>
      <c r="WTF9703" s="45"/>
      <c r="WTG9703" s="45"/>
      <c r="WTH9703" s="45"/>
      <c r="WTI9703" s="45"/>
      <c r="WTJ9703" s="45"/>
      <c r="WTK9703" s="45"/>
      <c r="WTL9703" s="45"/>
      <c r="WTM9703" s="45"/>
      <c r="WTN9703" s="45"/>
      <c r="WTO9703" s="45"/>
      <c r="WTP9703" s="45"/>
      <c r="WTQ9703" s="45"/>
      <c r="WTR9703" s="45"/>
      <c r="WTS9703" s="45"/>
      <c r="WTT9703" s="45"/>
      <c r="WTU9703" s="45"/>
      <c r="WTV9703" s="45"/>
      <c r="WTW9703" s="45"/>
      <c r="WTX9703" s="45"/>
      <c r="WTY9703" s="45"/>
      <c r="WTZ9703" s="45"/>
      <c r="WUA9703" s="45"/>
      <c r="WUB9703" s="45"/>
      <c r="WUC9703" s="45"/>
      <c r="WUD9703" s="45"/>
      <c r="WUE9703" s="45"/>
      <c r="WUF9703" s="45"/>
      <c r="WUG9703" s="45"/>
      <c r="WUH9703" s="45"/>
      <c r="WUI9703" s="45"/>
      <c r="WUJ9703" s="45"/>
      <c r="WUK9703" s="45"/>
      <c r="WUL9703" s="45"/>
      <c r="WUM9703" s="45"/>
      <c r="WUN9703" s="45"/>
      <c r="WUO9703" s="45"/>
      <c r="WUP9703" s="45"/>
      <c r="WUQ9703" s="45"/>
      <c r="WUR9703" s="45"/>
      <c r="WUS9703" s="45"/>
      <c r="WUT9703" s="45"/>
      <c r="WUU9703" s="45"/>
      <c r="WUV9703" s="45"/>
      <c r="WUW9703" s="45"/>
      <c r="WUX9703" s="45"/>
      <c r="WUY9703" s="45"/>
      <c r="WUZ9703" s="45"/>
      <c r="WVA9703" s="45"/>
      <c r="WVB9703" s="45"/>
      <c r="WVC9703" s="45"/>
      <c r="WVD9703" s="45"/>
      <c r="WVE9703" s="45"/>
      <c r="WVF9703" s="45"/>
      <c r="WVG9703" s="45"/>
      <c r="WVH9703" s="45"/>
      <c r="WVI9703" s="45"/>
      <c r="WVJ9703" s="45"/>
      <c r="WVK9703" s="45"/>
      <c r="WVL9703" s="45"/>
      <c r="WVM9703" s="45"/>
      <c r="WVN9703" s="45"/>
      <c r="WVO9703" s="45"/>
      <c r="WVP9703" s="45"/>
      <c r="WVQ9703" s="45"/>
      <c r="WVR9703" s="45"/>
      <c r="WVS9703" s="45"/>
      <c r="WVT9703" s="45"/>
      <c r="WVU9703" s="45"/>
      <c r="WVV9703" s="45"/>
      <c r="WVW9703" s="45"/>
      <c r="WVX9703" s="45"/>
      <c r="WVY9703" s="45"/>
      <c r="WVZ9703" s="45"/>
      <c r="WWA9703" s="45"/>
      <c r="WWB9703" s="45"/>
      <c r="WWC9703" s="45"/>
      <c r="WWD9703" s="45"/>
      <c r="WWE9703" s="45"/>
      <c r="WWF9703" s="45"/>
      <c r="WWG9703" s="45"/>
      <c r="WWH9703" s="45"/>
      <c r="WWI9703" s="45"/>
      <c r="WWJ9703" s="45"/>
      <c r="WWK9703" s="45"/>
      <c r="WWL9703" s="45"/>
      <c r="WWM9703" s="45"/>
      <c r="WWN9703" s="45"/>
      <c r="WWO9703" s="45"/>
      <c r="WWP9703" s="45"/>
      <c r="WWQ9703" s="45"/>
      <c r="WWR9703" s="45"/>
      <c r="WWS9703" s="45"/>
      <c r="WWT9703" s="45"/>
      <c r="WWU9703" s="45"/>
      <c r="WWV9703" s="45"/>
      <c r="WWW9703" s="45"/>
      <c r="WWX9703" s="45"/>
      <c r="WWY9703" s="45"/>
      <c r="WWZ9703" s="45"/>
      <c r="WXA9703" s="45"/>
      <c r="WXB9703" s="45"/>
      <c r="WXC9703" s="45"/>
      <c r="WXD9703" s="45"/>
      <c r="WXE9703" s="45"/>
      <c r="WXF9703" s="45"/>
      <c r="WXG9703" s="45"/>
      <c r="WXH9703" s="45"/>
      <c r="WXI9703" s="45"/>
      <c r="WXJ9703" s="45"/>
      <c r="WXK9703" s="45"/>
      <c r="WXL9703" s="45"/>
      <c r="WXM9703" s="45"/>
      <c r="WXN9703" s="45"/>
      <c r="WXO9703" s="45"/>
      <c r="WXP9703" s="45"/>
      <c r="WXQ9703" s="45"/>
      <c r="WXR9703" s="45"/>
      <c r="WXS9703" s="45"/>
      <c r="WXT9703" s="45"/>
      <c r="WXU9703" s="45"/>
      <c r="WXV9703" s="45"/>
      <c r="WXW9703" s="45"/>
      <c r="WXX9703" s="45"/>
      <c r="WXY9703" s="45"/>
      <c r="WXZ9703" s="45"/>
      <c r="WYA9703" s="45"/>
      <c r="WYB9703" s="45"/>
      <c r="WYC9703" s="45"/>
      <c r="WYD9703" s="45"/>
      <c r="WYE9703" s="45"/>
      <c r="WYF9703" s="45"/>
      <c r="WYG9703" s="45"/>
      <c r="WYH9703" s="45"/>
      <c r="WYI9703" s="45"/>
      <c r="WYJ9703" s="45"/>
      <c r="WYK9703" s="45"/>
      <c r="WYL9703" s="45"/>
      <c r="WYM9703" s="45"/>
      <c r="WYN9703" s="45"/>
      <c r="WYO9703" s="45"/>
      <c r="WYP9703" s="45"/>
      <c r="WYQ9703" s="45"/>
      <c r="WYR9703" s="45"/>
      <c r="WYS9703" s="45"/>
      <c r="WYT9703" s="45"/>
      <c r="WYU9703" s="45"/>
      <c r="WYV9703" s="45"/>
      <c r="WYW9703" s="45"/>
      <c r="WYX9703" s="45"/>
      <c r="WYY9703" s="45"/>
      <c r="WYZ9703" s="45"/>
      <c r="WZA9703" s="45"/>
      <c r="WZB9703" s="45"/>
      <c r="WZC9703" s="45"/>
      <c r="WZD9703" s="45"/>
      <c r="WZE9703" s="45"/>
      <c r="WZF9703" s="45"/>
      <c r="WZG9703" s="45"/>
      <c r="WZH9703" s="45"/>
      <c r="WZI9703" s="45"/>
      <c r="WZJ9703" s="45"/>
      <c r="WZK9703" s="45"/>
      <c r="WZL9703" s="45"/>
      <c r="WZM9703" s="45"/>
      <c r="WZN9703" s="45"/>
      <c r="WZO9703" s="45"/>
      <c r="WZP9703" s="45"/>
      <c r="WZQ9703" s="45"/>
      <c r="WZR9703" s="45"/>
      <c r="WZS9703" s="45"/>
      <c r="WZT9703" s="45"/>
      <c r="WZU9703" s="45"/>
      <c r="WZV9703" s="45"/>
      <c r="WZW9703" s="45"/>
      <c r="WZX9703" s="45"/>
      <c r="WZY9703" s="45"/>
    </row>
    <row r="9704" spans="4:16249" s="44" customFormat="1" x14ac:dyDescent="0.25">
      <c r="D9704" s="55"/>
      <c r="H9704" s="45"/>
      <c r="I9704" s="45"/>
      <c r="J9704" s="45"/>
      <c r="K9704" s="45"/>
      <c r="L9704" s="45"/>
      <c r="M9704" s="45"/>
      <c r="N9704" s="45"/>
      <c r="O9704" s="45"/>
      <c r="P9704" s="45"/>
      <c r="Q9704" s="45"/>
      <c r="R9704" s="45"/>
      <c r="S9704" s="45"/>
      <c r="T9704" s="45"/>
      <c r="U9704" s="45"/>
      <c r="V9704" s="45"/>
      <c r="W9704" s="45"/>
      <c r="X9704" s="45"/>
      <c r="Y9704" s="45"/>
      <c r="Z9704" s="45"/>
      <c r="AA9704" s="45"/>
      <c r="AB9704" s="45"/>
      <c r="AC9704" s="45"/>
      <c r="AD9704" s="45"/>
      <c r="AE9704" s="45"/>
      <c r="AF9704" s="45"/>
      <c r="AG9704" s="45"/>
      <c r="AH9704" s="45"/>
      <c r="AI9704" s="45"/>
      <c r="AJ9704" s="45"/>
      <c r="AK9704" s="45"/>
      <c r="AL9704" s="45"/>
      <c r="AM9704" s="45"/>
      <c r="AN9704" s="45"/>
      <c r="AO9704" s="45"/>
      <c r="AP9704" s="45"/>
      <c r="AQ9704" s="45"/>
      <c r="AR9704" s="45"/>
      <c r="AS9704" s="45"/>
      <c r="AT9704" s="45"/>
      <c r="AU9704" s="45"/>
      <c r="AV9704" s="45"/>
      <c r="AW9704" s="45"/>
      <c r="AX9704" s="45"/>
      <c r="AY9704" s="45"/>
      <c r="AZ9704" s="45"/>
      <c r="BA9704" s="45"/>
      <c r="BB9704" s="45"/>
      <c r="BC9704" s="45"/>
      <c r="BD9704" s="45"/>
      <c r="BE9704" s="45"/>
      <c r="BF9704" s="45"/>
      <c r="BG9704" s="45"/>
      <c r="BH9704" s="45"/>
      <c r="BI9704" s="45"/>
      <c r="BJ9704" s="45"/>
      <c r="BK9704" s="45"/>
      <c r="BL9704" s="45"/>
      <c r="BM9704" s="45"/>
      <c r="BN9704" s="45"/>
      <c r="BO9704" s="45"/>
      <c r="BP9704" s="45"/>
      <c r="BQ9704" s="45"/>
      <c r="BR9704" s="45"/>
      <c r="BS9704" s="45"/>
      <c r="BT9704" s="45"/>
      <c r="BU9704" s="45"/>
      <c r="BV9704" s="45"/>
      <c r="BW9704" s="45"/>
      <c r="BX9704" s="45"/>
      <c r="BY9704" s="45"/>
      <c r="BZ9704" s="45"/>
      <c r="CA9704" s="45"/>
      <c r="CB9704" s="45"/>
      <c r="CC9704" s="45"/>
      <c r="CD9704" s="45"/>
      <c r="CE9704" s="45"/>
      <c r="CF9704" s="45"/>
      <c r="CG9704" s="45"/>
      <c r="CH9704" s="45"/>
      <c r="CI9704" s="45"/>
      <c r="CJ9704" s="45"/>
      <c r="CK9704" s="45"/>
      <c r="CL9704" s="45"/>
      <c r="CM9704" s="45"/>
      <c r="CN9704" s="45"/>
      <c r="CO9704" s="45"/>
      <c r="CP9704" s="45"/>
      <c r="CQ9704" s="45"/>
      <c r="CR9704" s="45"/>
      <c r="CS9704" s="45"/>
      <c r="CT9704" s="45"/>
      <c r="CU9704" s="45"/>
      <c r="CV9704" s="45"/>
      <c r="CW9704" s="45"/>
      <c r="CX9704" s="45"/>
      <c r="CY9704" s="45"/>
      <c r="CZ9704" s="45"/>
      <c r="DA9704" s="45"/>
      <c r="DB9704" s="45"/>
      <c r="DC9704" s="45"/>
      <c r="DD9704" s="45"/>
      <c r="DE9704" s="45"/>
      <c r="DF9704" s="45"/>
      <c r="DG9704" s="45"/>
      <c r="DH9704" s="45"/>
      <c r="DI9704" s="45"/>
      <c r="DJ9704" s="45"/>
      <c r="DK9704" s="45"/>
      <c r="DL9704" s="45"/>
      <c r="DM9704" s="45"/>
      <c r="DN9704" s="45"/>
      <c r="DO9704" s="45"/>
      <c r="DP9704" s="45"/>
      <c r="DQ9704" s="45"/>
      <c r="DR9704" s="45"/>
      <c r="DS9704" s="45"/>
      <c r="DT9704" s="45"/>
      <c r="DU9704" s="45"/>
      <c r="DV9704" s="45"/>
      <c r="DW9704" s="45"/>
      <c r="DX9704" s="45"/>
      <c r="DY9704" s="45"/>
      <c r="DZ9704" s="45"/>
      <c r="EA9704" s="45"/>
      <c r="EB9704" s="45"/>
      <c r="EC9704" s="45"/>
      <c r="ED9704" s="45"/>
      <c r="EE9704" s="45"/>
      <c r="EF9704" s="45"/>
      <c r="EG9704" s="45"/>
      <c r="EH9704" s="45"/>
      <c r="EI9704" s="45"/>
      <c r="EJ9704" s="45"/>
      <c r="EK9704" s="45"/>
      <c r="EL9704" s="45"/>
      <c r="EM9704" s="45"/>
      <c r="EN9704" s="45"/>
      <c r="EO9704" s="45"/>
      <c r="EP9704" s="45"/>
      <c r="EQ9704" s="45"/>
      <c r="ER9704" s="45"/>
      <c r="ES9704" s="45"/>
      <c r="ET9704" s="45"/>
      <c r="EU9704" s="45"/>
      <c r="EV9704" s="45"/>
      <c r="EW9704" s="45"/>
      <c r="EX9704" s="45"/>
      <c r="EY9704" s="45"/>
      <c r="EZ9704" s="45"/>
      <c r="FA9704" s="45"/>
      <c r="FB9704" s="45"/>
      <c r="FC9704" s="45"/>
      <c r="FD9704" s="45"/>
      <c r="FE9704" s="45"/>
      <c r="FF9704" s="45"/>
      <c r="FG9704" s="45"/>
      <c r="FH9704" s="45"/>
      <c r="FI9704" s="45"/>
      <c r="FJ9704" s="45"/>
      <c r="FK9704" s="45"/>
      <c r="FL9704" s="45"/>
      <c r="FM9704" s="45"/>
      <c r="FN9704" s="45"/>
      <c r="FO9704" s="45"/>
      <c r="FP9704" s="45"/>
      <c r="FQ9704" s="45"/>
      <c r="FR9704" s="45"/>
      <c r="FS9704" s="45"/>
      <c r="FT9704" s="45"/>
      <c r="FU9704" s="45"/>
      <c r="FV9704" s="45"/>
      <c r="FW9704" s="45"/>
      <c r="FX9704" s="45"/>
      <c r="FY9704" s="45"/>
      <c r="FZ9704" s="45"/>
      <c r="GA9704" s="45"/>
      <c r="GB9704" s="45"/>
      <c r="GC9704" s="45"/>
      <c r="GD9704" s="45"/>
      <c r="GE9704" s="45"/>
      <c r="GF9704" s="45"/>
      <c r="GG9704" s="45"/>
      <c r="GH9704" s="45"/>
      <c r="GI9704" s="45"/>
      <c r="GJ9704" s="45"/>
      <c r="GK9704" s="45"/>
      <c r="GL9704" s="45"/>
      <c r="GM9704" s="45"/>
      <c r="GN9704" s="45"/>
      <c r="GO9704" s="45"/>
      <c r="GP9704" s="45"/>
      <c r="GQ9704" s="45"/>
      <c r="GR9704" s="45"/>
      <c r="GS9704" s="45"/>
      <c r="GT9704" s="45"/>
      <c r="GU9704" s="45"/>
      <c r="GV9704" s="45"/>
      <c r="GW9704" s="45"/>
      <c r="GX9704" s="45"/>
      <c r="GY9704" s="45"/>
      <c r="GZ9704" s="45"/>
      <c r="HA9704" s="45"/>
      <c r="HB9704" s="45"/>
      <c r="HC9704" s="45"/>
      <c r="HD9704" s="45"/>
      <c r="HE9704" s="45"/>
      <c r="HF9704" s="45"/>
      <c r="HG9704" s="45"/>
      <c r="HH9704" s="45"/>
      <c r="HI9704" s="45"/>
      <c r="HJ9704" s="45"/>
      <c r="HK9704" s="45"/>
      <c r="HL9704" s="45"/>
      <c r="HM9704" s="45"/>
      <c r="HN9704" s="45"/>
      <c r="HO9704" s="45"/>
      <c r="HP9704" s="45"/>
      <c r="HQ9704" s="45"/>
      <c r="HR9704" s="45"/>
      <c r="HS9704" s="45"/>
      <c r="HT9704" s="45"/>
      <c r="HU9704" s="45"/>
      <c r="HV9704" s="45"/>
      <c r="HW9704" s="45"/>
      <c r="HX9704" s="45"/>
      <c r="HY9704" s="45"/>
      <c r="HZ9704" s="45"/>
      <c r="IA9704" s="45"/>
      <c r="IB9704" s="45"/>
      <c r="IC9704" s="45"/>
      <c r="ID9704" s="45"/>
      <c r="IE9704" s="45"/>
      <c r="IF9704" s="45"/>
      <c r="IG9704" s="45"/>
      <c r="IH9704" s="45"/>
      <c r="II9704" s="45"/>
      <c r="IJ9704" s="45"/>
      <c r="IK9704" s="45"/>
      <c r="IL9704" s="45"/>
      <c r="IM9704" s="45"/>
      <c r="IN9704" s="45"/>
      <c r="IO9704" s="45"/>
      <c r="IP9704" s="45"/>
      <c r="IQ9704" s="45"/>
      <c r="IR9704" s="45"/>
      <c r="IS9704" s="45"/>
      <c r="IT9704" s="45"/>
      <c r="IU9704" s="45"/>
      <c r="IV9704" s="45"/>
      <c r="IW9704" s="45"/>
      <c r="IX9704" s="45"/>
      <c r="IY9704" s="45"/>
      <c r="IZ9704" s="45"/>
      <c r="JA9704" s="45"/>
      <c r="JB9704" s="45"/>
      <c r="JC9704" s="45"/>
      <c r="JD9704" s="45"/>
      <c r="JE9704" s="45"/>
      <c r="JF9704" s="45"/>
      <c r="JG9704" s="45"/>
      <c r="JH9704" s="45"/>
      <c r="JI9704" s="45"/>
      <c r="JJ9704" s="45"/>
      <c r="JK9704" s="45"/>
      <c r="JL9704" s="45"/>
      <c r="JM9704" s="45"/>
      <c r="JN9704" s="45"/>
      <c r="JO9704" s="45"/>
      <c r="JP9704" s="45"/>
      <c r="JQ9704" s="45"/>
      <c r="JR9704" s="45"/>
      <c r="JS9704" s="45"/>
      <c r="JT9704" s="45"/>
      <c r="JU9704" s="45"/>
      <c r="JV9704" s="45"/>
      <c r="JW9704" s="45"/>
      <c r="JX9704" s="45"/>
      <c r="JY9704" s="45"/>
      <c r="JZ9704" s="45"/>
      <c r="KA9704" s="45"/>
      <c r="KB9704" s="45"/>
      <c r="KC9704" s="45"/>
      <c r="KD9704" s="45"/>
      <c r="KE9704" s="45"/>
      <c r="KF9704" s="45"/>
      <c r="KG9704" s="45"/>
      <c r="KH9704" s="45"/>
      <c r="KI9704" s="45"/>
      <c r="KJ9704" s="45"/>
      <c r="KK9704" s="45"/>
      <c r="KL9704" s="45"/>
      <c r="KM9704" s="45"/>
      <c r="KN9704" s="45"/>
      <c r="KO9704" s="45"/>
      <c r="KP9704" s="45"/>
      <c r="KQ9704" s="45"/>
      <c r="KR9704" s="45"/>
      <c r="KS9704" s="45"/>
      <c r="KT9704" s="45"/>
      <c r="KU9704" s="45"/>
      <c r="KV9704" s="45"/>
      <c r="KW9704" s="45"/>
      <c r="KX9704" s="45"/>
      <c r="KY9704" s="45"/>
      <c r="KZ9704" s="45"/>
      <c r="LA9704" s="45"/>
      <c r="LB9704" s="45"/>
      <c r="LC9704" s="45"/>
      <c r="LD9704" s="45"/>
      <c r="LE9704" s="45"/>
      <c r="LF9704" s="45"/>
      <c r="LG9704" s="45"/>
      <c r="LH9704" s="45"/>
      <c r="LI9704" s="45"/>
      <c r="LJ9704" s="45"/>
      <c r="LK9704" s="45"/>
      <c r="LL9704" s="45"/>
      <c r="LM9704" s="45"/>
      <c r="LN9704" s="45"/>
      <c r="LO9704" s="45"/>
      <c r="LP9704" s="45"/>
      <c r="LQ9704" s="45"/>
      <c r="LR9704" s="45"/>
      <c r="LS9704" s="45"/>
      <c r="LT9704" s="45"/>
      <c r="LU9704" s="45"/>
      <c r="LV9704" s="45"/>
      <c r="LW9704" s="45"/>
      <c r="LX9704" s="45"/>
      <c r="LY9704" s="45"/>
      <c r="LZ9704" s="45"/>
      <c r="MA9704" s="45"/>
      <c r="MB9704" s="45"/>
      <c r="MC9704" s="45"/>
      <c r="MD9704" s="45"/>
      <c r="ME9704" s="45"/>
      <c r="MF9704" s="45"/>
      <c r="MG9704" s="45"/>
      <c r="MH9704" s="45"/>
      <c r="MI9704" s="45"/>
      <c r="MJ9704" s="45"/>
      <c r="MK9704" s="45"/>
      <c r="ML9704" s="45"/>
      <c r="MM9704" s="45"/>
      <c r="MN9704" s="45"/>
      <c r="MO9704" s="45"/>
      <c r="MP9704" s="45"/>
      <c r="MQ9704" s="45"/>
      <c r="MR9704" s="45"/>
      <c r="MS9704" s="45"/>
      <c r="MT9704" s="45"/>
      <c r="MU9704" s="45"/>
      <c r="MV9704" s="45"/>
      <c r="MW9704" s="45"/>
      <c r="MX9704" s="45"/>
      <c r="MY9704" s="45"/>
      <c r="MZ9704" s="45"/>
      <c r="NA9704" s="45"/>
      <c r="NB9704" s="45"/>
      <c r="NC9704" s="45"/>
      <c r="ND9704" s="45"/>
      <c r="NE9704" s="45"/>
      <c r="NF9704" s="45"/>
      <c r="NG9704" s="45"/>
      <c r="NH9704" s="45"/>
      <c r="NI9704" s="45"/>
      <c r="NJ9704" s="45"/>
      <c r="NK9704" s="45"/>
      <c r="NL9704" s="45"/>
      <c r="NM9704" s="45"/>
      <c r="NN9704" s="45"/>
      <c r="NO9704" s="45"/>
      <c r="NP9704" s="45"/>
      <c r="NQ9704" s="45"/>
      <c r="NR9704" s="45"/>
      <c r="NS9704" s="45"/>
      <c r="NT9704" s="45"/>
      <c r="NU9704" s="45"/>
      <c r="NV9704" s="45"/>
      <c r="NW9704" s="45"/>
      <c r="NX9704" s="45"/>
      <c r="NY9704" s="45"/>
      <c r="NZ9704" s="45"/>
      <c r="OA9704" s="45"/>
      <c r="OB9704" s="45"/>
      <c r="OC9704" s="45"/>
      <c r="OD9704" s="45"/>
      <c r="OE9704" s="45"/>
      <c r="OF9704" s="45"/>
      <c r="OG9704" s="45"/>
      <c r="OH9704" s="45"/>
      <c r="OI9704" s="45"/>
      <c r="OJ9704" s="45"/>
      <c r="OK9704" s="45"/>
      <c r="OL9704" s="45"/>
      <c r="OM9704" s="45"/>
      <c r="ON9704" s="45"/>
      <c r="OO9704" s="45"/>
      <c r="OP9704" s="45"/>
      <c r="OQ9704" s="45"/>
      <c r="OR9704" s="45"/>
      <c r="OS9704" s="45"/>
      <c r="OT9704" s="45"/>
      <c r="OU9704" s="45"/>
      <c r="OV9704" s="45"/>
      <c r="OW9704" s="45"/>
      <c r="OX9704" s="45"/>
      <c r="OY9704" s="45"/>
      <c r="OZ9704" s="45"/>
      <c r="PA9704" s="45"/>
      <c r="PB9704" s="45"/>
      <c r="PC9704" s="45"/>
      <c r="PD9704" s="45"/>
      <c r="PE9704" s="45"/>
      <c r="PF9704" s="45"/>
      <c r="PG9704" s="45"/>
      <c r="PH9704" s="45"/>
      <c r="PI9704" s="45"/>
      <c r="PJ9704" s="45"/>
      <c r="PK9704" s="45"/>
      <c r="PL9704" s="45"/>
      <c r="PM9704" s="45"/>
      <c r="PN9704" s="45"/>
      <c r="PO9704" s="45"/>
      <c r="PP9704" s="45"/>
      <c r="PQ9704" s="45"/>
      <c r="PR9704" s="45"/>
      <c r="PS9704" s="45"/>
      <c r="PT9704" s="45"/>
      <c r="PU9704" s="45"/>
      <c r="PV9704" s="45"/>
      <c r="PW9704" s="45"/>
      <c r="PX9704" s="45"/>
      <c r="PY9704" s="45"/>
      <c r="PZ9704" s="45"/>
      <c r="QA9704" s="45"/>
      <c r="QB9704" s="45"/>
      <c r="QC9704" s="45"/>
      <c r="QD9704" s="45"/>
      <c r="QE9704" s="45"/>
      <c r="QF9704" s="45"/>
      <c r="QG9704" s="45"/>
      <c r="QH9704" s="45"/>
      <c r="QI9704" s="45"/>
      <c r="QJ9704" s="45"/>
      <c r="QK9704" s="45"/>
      <c r="QL9704" s="45"/>
      <c r="QM9704" s="45"/>
      <c r="QN9704" s="45"/>
      <c r="QO9704" s="45"/>
      <c r="QP9704" s="45"/>
      <c r="QQ9704" s="45"/>
      <c r="QR9704" s="45"/>
      <c r="QS9704" s="45"/>
      <c r="QT9704" s="45"/>
      <c r="QU9704" s="45"/>
      <c r="QV9704" s="45"/>
      <c r="QW9704" s="45"/>
      <c r="QX9704" s="45"/>
      <c r="QY9704" s="45"/>
      <c r="QZ9704" s="45"/>
      <c r="RA9704" s="45"/>
      <c r="RB9704" s="45"/>
      <c r="RC9704" s="45"/>
      <c r="RD9704" s="45"/>
      <c r="RE9704" s="45"/>
      <c r="RF9704" s="45"/>
      <c r="RG9704" s="45"/>
      <c r="RH9704" s="45"/>
      <c r="RI9704" s="45"/>
      <c r="RJ9704" s="45"/>
      <c r="RK9704" s="45"/>
      <c r="RL9704" s="45"/>
      <c r="RM9704" s="45"/>
      <c r="RN9704" s="45"/>
      <c r="RO9704" s="45"/>
      <c r="RP9704" s="45"/>
      <c r="RQ9704" s="45"/>
      <c r="RR9704" s="45"/>
      <c r="RS9704" s="45"/>
      <c r="RT9704" s="45"/>
      <c r="RU9704" s="45"/>
      <c r="RV9704" s="45"/>
      <c r="RW9704" s="45"/>
      <c r="RX9704" s="45"/>
      <c r="RY9704" s="45"/>
      <c r="RZ9704" s="45"/>
      <c r="SA9704" s="45"/>
      <c r="SB9704" s="45"/>
      <c r="SC9704" s="45"/>
      <c r="SD9704" s="45"/>
      <c r="SE9704" s="45"/>
      <c r="SF9704" s="45"/>
      <c r="SG9704" s="45"/>
      <c r="SH9704" s="45"/>
      <c r="SI9704" s="45"/>
      <c r="SJ9704" s="45"/>
      <c r="SK9704" s="45"/>
      <c r="SL9704" s="45"/>
      <c r="SM9704" s="45"/>
      <c r="SN9704" s="45"/>
      <c r="SO9704" s="45"/>
      <c r="SP9704" s="45"/>
      <c r="SQ9704" s="45"/>
      <c r="SR9704" s="45"/>
      <c r="SS9704" s="45"/>
      <c r="ST9704" s="45"/>
      <c r="SU9704" s="45"/>
      <c r="SV9704" s="45"/>
      <c r="SW9704" s="45"/>
      <c r="SX9704" s="45"/>
      <c r="SY9704" s="45"/>
      <c r="SZ9704" s="45"/>
      <c r="TA9704" s="45"/>
      <c r="TB9704" s="45"/>
      <c r="TC9704" s="45"/>
      <c r="TD9704" s="45"/>
      <c r="TE9704" s="45"/>
      <c r="TF9704" s="45"/>
      <c r="TG9704" s="45"/>
      <c r="TH9704" s="45"/>
      <c r="TI9704" s="45"/>
      <c r="TJ9704" s="45"/>
      <c r="TK9704" s="45"/>
      <c r="TL9704" s="45"/>
      <c r="TM9704" s="45"/>
      <c r="TN9704" s="45"/>
      <c r="TO9704" s="45"/>
      <c r="TP9704" s="45"/>
      <c r="TQ9704" s="45"/>
      <c r="TR9704" s="45"/>
      <c r="TS9704" s="45"/>
      <c r="TT9704" s="45"/>
      <c r="TU9704" s="45"/>
      <c r="TV9704" s="45"/>
      <c r="TW9704" s="45"/>
      <c r="TX9704" s="45"/>
      <c r="TY9704" s="45"/>
      <c r="TZ9704" s="45"/>
      <c r="UA9704" s="45"/>
      <c r="UB9704" s="45"/>
      <c r="UC9704" s="45"/>
      <c r="UD9704" s="45"/>
      <c r="UE9704" s="45"/>
      <c r="UF9704" s="45"/>
      <c r="UG9704" s="45"/>
      <c r="UH9704" s="45"/>
      <c r="UI9704" s="45"/>
      <c r="UJ9704" s="45"/>
      <c r="UK9704" s="45"/>
      <c r="UL9704" s="45"/>
      <c r="UM9704" s="45"/>
      <c r="UN9704" s="45"/>
      <c r="UO9704" s="45"/>
      <c r="UP9704" s="45"/>
      <c r="UQ9704" s="45"/>
      <c r="UR9704" s="45"/>
      <c r="US9704" s="45"/>
      <c r="UT9704" s="45"/>
      <c r="UU9704" s="45"/>
      <c r="UV9704" s="45"/>
      <c r="UW9704" s="45"/>
      <c r="UX9704" s="45"/>
      <c r="UY9704" s="45"/>
      <c r="UZ9704" s="45"/>
      <c r="VA9704" s="45"/>
      <c r="VB9704" s="45"/>
      <c r="VC9704" s="45"/>
      <c r="VD9704" s="45"/>
      <c r="VE9704" s="45"/>
      <c r="VF9704" s="45"/>
      <c r="VG9704" s="45"/>
      <c r="VH9704" s="45"/>
      <c r="VI9704" s="45"/>
      <c r="VJ9704" s="45"/>
      <c r="VK9704" s="45"/>
      <c r="VL9704" s="45"/>
      <c r="VM9704" s="45"/>
      <c r="VN9704" s="45"/>
      <c r="VO9704" s="45"/>
      <c r="VP9704" s="45"/>
      <c r="VQ9704" s="45"/>
      <c r="VR9704" s="45"/>
      <c r="VS9704" s="45"/>
      <c r="VT9704" s="45"/>
      <c r="VU9704" s="45"/>
      <c r="VV9704" s="45"/>
      <c r="VW9704" s="45"/>
      <c r="VX9704" s="45"/>
      <c r="VY9704" s="45"/>
      <c r="VZ9704" s="45"/>
      <c r="WA9704" s="45"/>
      <c r="WB9704" s="45"/>
      <c r="WC9704" s="45"/>
      <c r="WD9704" s="45"/>
      <c r="WE9704" s="45"/>
      <c r="WF9704" s="45"/>
      <c r="WG9704" s="45"/>
      <c r="WH9704" s="45"/>
      <c r="WI9704" s="45"/>
      <c r="WJ9704" s="45"/>
      <c r="WK9704" s="45"/>
      <c r="WL9704" s="45"/>
      <c r="WM9704" s="45"/>
      <c r="WN9704" s="45"/>
      <c r="WO9704" s="45"/>
      <c r="WP9704" s="45"/>
      <c r="WQ9704" s="45"/>
      <c r="WR9704" s="45"/>
      <c r="WS9704" s="45"/>
      <c r="WT9704" s="45"/>
      <c r="WU9704" s="45"/>
      <c r="WV9704" s="45"/>
      <c r="WW9704" s="45"/>
      <c r="WX9704" s="45"/>
      <c r="WY9704" s="45"/>
      <c r="WZ9704" s="45"/>
      <c r="XA9704" s="45"/>
      <c r="XB9704" s="45"/>
      <c r="XC9704" s="45"/>
      <c r="XD9704" s="45"/>
      <c r="XE9704" s="45"/>
      <c r="XF9704" s="45"/>
      <c r="XG9704" s="45"/>
      <c r="XH9704" s="45"/>
      <c r="XI9704" s="45"/>
      <c r="XJ9704" s="45"/>
      <c r="XK9704" s="45"/>
      <c r="XL9704" s="45"/>
      <c r="XM9704" s="45"/>
      <c r="XN9704" s="45"/>
      <c r="XO9704" s="45"/>
      <c r="XP9704" s="45"/>
      <c r="XQ9704" s="45"/>
      <c r="XR9704" s="45"/>
      <c r="XS9704" s="45"/>
      <c r="XT9704" s="45"/>
      <c r="XU9704" s="45"/>
      <c r="XV9704" s="45"/>
      <c r="XW9704" s="45"/>
      <c r="XX9704" s="45"/>
      <c r="XY9704" s="45"/>
      <c r="XZ9704" s="45"/>
      <c r="YA9704" s="45"/>
      <c r="YB9704" s="45"/>
      <c r="YC9704" s="45"/>
      <c r="YD9704" s="45"/>
      <c r="YE9704" s="45"/>
      <c r="YF9704" s="45"/>
      <c r="YG9704" s="45"/>
      <c r="YH9704" s="45"/>
      <c r="YI9704" s="45"/>
      <c r="YJ9704" s="45"/>
      <c r="YK9704" s="45"/>
      <c r="YL9704" s="45"/>
      <c r="YM9704" s="45"/>
      <c r="YN9704" s="45"/>
      <c r="YO9704" s="45"/>
      <c r="YP9704" s="45"/>
      <c r="YQ9704" s="45"/>
      <c r="YR9704" s="45"/>
      <c r="YS9704" s="45"/>
      <c r="YT9704" s="45"/>
      <c r="YU9704" s="45"/>
      <c r="YV9704" s="45"/>
      <c r="YW9704" s="45"/>
      <c r="YX9704" s="45"/>
      <c r="YY9704" s="45"/>
      <c r="YZ9704" s="45"/>
      <c r="ZA9704" s="45"/>
      <c r="ZB9704" s="45"/>
      <c r="ZC9704" s="45"/>
      <c r="ZD9704" s="45"/>
      <c r="ZE9704" s="45"/>
      <c r="ZF9704" s="45"/>
      <c r="ZG9704" s="45"/>
      <c r="ZH9704" s="45"/>
      <c r="ZI9704" s="45"/>
      <c r="ZJ9704" s="45"/>
      <c r="ZK9704" s="45"/>
      <c r="ZL9704" s="45"/>
      <c r="ZM9704" s="45"/>
      <c r="ZN9704" s="45"/>
      <c r="ZO9704" s="45"/>
      <c r="ZP9704" s="45"/>
      <c r="ZQ9704" s="45"/>
      <c r="ZR9704" s="45"/>
      <c r="ZS9704" s="45"/>
      <c r="ZT9704" s="45"/>
      <c r="ZU9704" s="45"/>
      <c r="ZV9704" s="45"/>
      <c r="ZW9704" s="45"/>
      <c r="ZX9704" s="45"/>
      <c r="ZY9704" s="45"/>
      <c r="ZZ9704" s="45"/>
      <c r="AAA9704" s="45"/>
      <c r="AAB9704" s="45"/>
      <c r="AAC9704" s="45"/>
      <c r="AAD9704" s="45"/>
      <c r="AAE9704" s="45"/>
      <c r="AAF9704" s="45"/>
      <c r="AAG9704" s="45"/>
      <c r="AAH9704" s="45"/>
      <c r="AAI9704" s="45"/>
      <c r="AAJ9704" s="45"/>
      <c r="AAK9704" s="45"/>
      <c r="AAL9704" s="45"/>
      <c r="AAM9704" s="45"/>
      <c r="AAN9704" s="45"/>
      <c r="AAO9704" s="45"/>
      <c r="AAP9704" s="45"/>
      <c r="AAQ9704" s="45"/>
      <c r="AAR9704" s="45"/>
      <c r="AAS9704" s="45"/>
      <c r="AAT9704" s="45"/>
      <c r="AAU9704" s="45"/>
      <c r="AAV9704" s="45"/>
      <c r="AAW9704" s="45"/>
      <c r="AAX9704" s="45"/>
      <c r="AAY9704" s="45"/>
      <c r="AAZ9704" s="45"/>
      <c r="ABA9704" s="45"/>
      <c r="ABB9704" s="45"/>
      <c r="ABC9704" s="45"/>
      <c r="ABD9704" s="45"/>
      <c r="ABE9704" s="45"/>
      <c r="ABF9704" s="45"/>
      <c r="ABG9704" s="45"/>
      <c r="ABH9704" s="45"/>
      <c r="ABI9704" s="45"/>
      <c r="ABJ9704" s="45"/>
      <c r="ABK9704" s="45"/>
      <c r="ABL9704" s="45"/>
      <c r="ABM9704" s="45"/>
      <c r="ABN9704" s="45"/>
      <c r="ABO9704" s="45"/>
      <c r="ABP9704" s="45"/>
      <c r="ABQ9704" s="45"/>
      <c r="ABR9704" s="45"/>
      <c r="ABS9704" s="45"/>
      <c r="ABT9704" s="45"/>
      <c r="ABU9704" s="45"/>
      <c r="ABV9704" s="45"/>
      <c r="ABW9704" s="45"/>
      <c r="ABX9704" s="45"/>
      <c r="ABY9704" s="45"/>
      <c r="ABZ9704" s="45"/>
      <c r="ACA9704" s="45"/>
      <c r="ACB9704" s="45"/>
      <c r="ACC9704" s="45"/>
      <c r="ACD9704" s="45"/>
      <c r="ACE9704" s="45"/>
      <c r="ACF9704" s="45"/>
      <c r="ACG9704" s="45"/>
      <c r="ACH9704" s="45"/>
      <c r="ACI9704" s="45"/>
      <c r="ACJ9704" s="45"/>
      <c r="ACK9704" s="45"/>
      <c r="ACL9704" s="45"/>
      <c r="ACM9704" s="45"/>
      <c r="ACN9704" s="45"/>
      <c r="ACO9704" s="45"/>
      <c r="ACP9704" s="45"/>
      <c r="ACQ9704" s="45"/>
      <c r="ACR9704" s="45"/>
      <c r="ACS9704" s="45"/>
      <c r="ACT9704" s="45"/>
      <c r="ACU9704" s="45"/>
      <c r="ACV9704" s="45"/>
      <c r="ACW9704" s="45"/>
      <c r="ACX9704" s="45"/>
      <c r="ACY9704" s="45"/>
      <c r="ACZ9704" s="45"/>
      <c r="ADA9704" s="45"/>
      <c r="ADB9704" s="45"/>
      <c r="ADC9704" s="45"/>
      <c r="ADD9704" s="45"/>
      <c r="ADE9704" s="45"/>
      <c r="ADF9704" s="45"/>
      <c r="ADG9704" s="45"/>
      <c r="ADH9704" s="45"/>
      <c r="ADI9704" s="45"/>
      <c r="ADJ9704" s="45"/>
      <c r="ADK9704" s="45"/>
      <c r="ADL9704" s="45"/>
      <c r="ADM9704" s="45"/>
      <c r="ADN9704" s="45"/>
      <c r="ADO9704" s="45"/>
      <c r="ADP9704" s="45"/>
      <c r="ADQ9704" s="45"/>
      <c r="ADR9704" s="45"/>
      <c r="ADS9704" s="45"/>
      <c r="ADT9704" s="45"/>
      <c r="ADU9704" s="45"/>
      <c r="ADV9704" s="45"/>
      <c r="ADW9704" s="45"/>
      <c r="ADX9704" s="45"/>
      <c r="ADY9704" s="45"/>
      <c r="ADZ9704" s="45"/>
      <c r="AEA9704" s="45"/>
      <c r="AEB9704" s="45"/>
      <c r="AEC9704" s="45"/>
      <c r="AED9704" s="45"/>
      <c r="AEE9704" s="45"/>
      <c r="AEF9704" s="45"/>
      <c r="AEG9704" s="45"/>
      <c r="AEH9704" s="45"/>
      <c r="AEI9704" s="45"/>
      <c r="AEJ9704" s="45"/>
      <c r="AEK9704" s="45"/>
      <c r="AEL9704" s="45"/>
      <c r="AEM9704" s="45"/>
      <c r="AEN9704" s="45"/>
      <c r="AEO9704" s="45"/>
      <c r="AEP9704" s="45"/>
      <c r="AEQ9704" s="45"/>
      <c r="AER9704" s="45"/>
      <c r="AES9704" s="45"/>
      <c r="AET9704" s="45"/>
      <c r="AEU9704" s="45"/>
      <c r="AEV9704" s="45"/>
      <c r="AEW9704" s="45"/>
      <c r="AEX9704" s="45"/>
      <c r="AEY9704" s="45"/>
      <c r="AEZ9704" s="45"/>
      <c r="AFA9704" s="45"/>
      <c r="AFB9704" s="45"/>
      <c r="AFC9704" s="45"/>
      <c r="AFD9704" s="45"/>
      <c r="AFE9704" s="45"/>
      <c r="AFF9704" s="45"/>
      <c r="AFG9704" s="45"/>
      <c r="AFH9704" s="45"/>
      <c r="AFI9704" s="45"/>
      <c r="AFJ9704" s="45"/>
      <c r="AFK9704" s="45"/>
      <c r="AFL9704" s="45"/>
      <c r="AFM9704" s="45"/>
      <c r="AFN9704" s="45"/>
      <c r="AFO9704" s="45"/>
      <c r="AFP9704" s="45"/>
      <c r="AFQ9704" s="45"/>
      <c r="AFR9704" s="45"/>
      <c r="AFS9704" s="45"/>
      <c r="AFT9704" s="45"/>
      <c r="AFU9704" s="45"/>
      <c r="AFV9704" s="45"/>
      <c r="AFW9704" s="45"/>
      <c r="AFX9704" s="45"/>
      <c r="AFY9704" s="45"/>
      <c r="AFZ9704" s="45"/>
      <c r="AGA9704" s="45"/>
      <c r="AGB9704" s="45"/>
      <c r="AGC9704" s="45"/>
      <c r="AGD9704" s="45"/>
      <c r="AGE9704" s="45"/>
      <c r="AGF9704" s="45"/>
      <c r="AGG9704" s="45"/>
      <c r="AGH9704" s="45"/>
      <c r="AGI9704" s="45"/>
      <c r="AGJ9704" s="45"/>
      <c r="AGK9704" s="45"/>
      <c r="AGL9704" s="45"/>
      <c r="AGM9704" s="45"/>
      <c r="AGN9704" s="45"/>
      <c r="AGO9704" s="45"/>
      <c r="AGP9704" s="45"/>
      <c r="AGQ9704" s="45"/>
      <c r="AGR9704" s="45"/>
      <c r="AGS9704" s="45"/>
      <c r="AGT9704" s="45"/>
      <c r="AGU9704" s="45"/>
      <c r="AGV9704" s="45"/>
      <c r="AGW9704" s="45"/>
      <c r="AGX9704" s="45"/>
      <c r="AGY9704" s="45"/>
      <c r="AGZ9704" s="45"/>
      <c r="AHA9704" s="45"/>
      <c r="AHB9704" s="45"/>
      <c r="AHC9704" s="45"/>
      <c r="AHD9704" s="45"/>
      <c r="AHE9704" s="45"/>
      <c r="AHF9704" s="45"/>
      <c r="AHG9704" s="45"/>
      <c r="AHH9704" s="45"/>
      <c r="AHI9704" s="45"/>
      <c r="AHJ9704" s="45"/>
      <c r="AHK9704" s="45"/>
      <c r="AHL9704" s="45"/>
      <c r="AHM9704" s="45"/>
      <c r="AHN9704" s="45"/>
      <c r="AHO9704" s="45"/>
      <c r="AHP9704" s="45"/>
      <c r="AHQ9704" s="45"/>
      <c r="AHR9704" s="45"/>
      <c r="AHS9704" s="45"/>
      <c r="AHT9704" s="45"/>
      <c r="AHU9704" s="45"/>
      <c r="AHV9704" s="45"/>
      <c r="AHW9704" s="45"/>
      <c r="AHX9704" s="45"/>
      <c r="AHY9704" s="45"/>
      <c r="AHZ9704" s="45"/>
      <c r="AIA9704" s="45"/>
      <c r="AIB9704" s="45"/>
      <c r="AIC9704" s="45"/>
      <c r="AID9704" s="45"/>
      <c r="AIE9704" s="45"/>
      <c r="AIF9704" s="45"/>
      <c r="AIG9704" s="45"/>
      <c r="AIH9704" s="45"/>
      <c r="AII9704" s="45"/>
      <c r="AIJ9704" s="45"/>
      <c r="AIK9704" s="45"/>
      <c r="AIL9704" s="45"/>
      <c r="AIM9704" s="45"/>
      <c r="AIN9704" s="45"/>
      <c r="AIO9704" s="45"/>
      <c r="AIP9704" s="45"/>
      <c r="AIQ9704" s="45"/>
      <c r="AIR9704" s="45"/>
      <c r="AIS9704" s="45"/>
      <c r="AIT9704" s="45"/>
      <c r="AIU9704" s="45"/>
      <c r="AIV9704" s="45"/>
      <c r="AIW9704" s="45"/>
      <c r="AIX9704" s="45"/>
      <c r="AIY9704" s="45"/>
      <c r="AIZ9704" s="45"/>
      <c r="AJA9704" s="45"/>
      <c r="AJB9704" s="45"/>
      <c r="AJC9704" s="45"/>
      <c r="AJD9704" s="45"/>
      <c r="AJE9704" s="45"/>
      <c r="AJF9704" s="45"/>
      <c r="AJG9704" s="45"/>
      <c r="AJH9704" s="45"/>
      <c r="AJI9704" s="45"/>
      <c r="AJJ9704" s="45"/>
      <c r="AJK9704" s="45"/>
      <c r="AJL9704" s="45"/>
      <c r="AJM9704" s="45"/>
      <c r="AJN9704" s="45"/>
      <c r="AJO9704" s="45"/>
      <c r="AJP9704" s="45"/>
      <c r="AJQ9704" s="45"/>
      <c r="AJR9704" s="45"/>
      <c r="AJS9704" s="45"/>
      <c r="AJT9704" s="45"/>
      <c r="AJU9704" s="45"/>
      <c r="AJV9704" s="45"/>
      <c r="AJW9704" s="45"/>
      <c r="AJX9704" s="45"/>
      <c r="AJY9704" s="45"/>
      <c r="AJZ9704" s="45"/>
      <c r="AKA9704" s="45"/>
      <c r="AKB9704" s="45"/>
      <c r="AKC9704" s="45"/>
      <c r="AKD9704" s="45"/>
      <c r="AKE9704" s="45"/>
      <c r="AKF9704" s="45"/>
      <c r="AKG9704" s="45"/>
      <c r="AKH9704" s="45"/>
      <c r="AKI9704" s="45"/>
      <c r="AKJ9704" s="45"/>
      <c r="AKK9704" s="45"/>
      <c r="AKL9704" s="45"/>
      <c r="AKM9704" s="45"/>
      <c r="AKN9704" s="45"/>
      <c r="AKO9704" s="45"/>
      <c r="AKP9704" s="45"/>
      <c r="AKQ9704" s="45"/>
      <c r="AKR9704" s="45"/>
      <c r="AKS9704" s="45"/>
      <c r="AKT9704" s="45"/>
      <c r="AKU9704" s="45"/>
      <c r="AKV9704" s="45"/>
      <c r="AKW9704" s="45"/>
      <c r="AKX9704" s="45"/>
      <c r="AKY9704" s="45"/>
      <c r="AKZ9704" s="45"/>
      <c r="ALA9704" s="45"/>
      <c r="ALB9704" s="45"/>
      <c r="ALC9704" s="45"/>
      <c r="ALD9704" s="45"/>
      <c r="ALE9704" s="45"/>
      <c r="ALF9704" s="45"/>
      <c r="ALG9704" s="45"/>
      <c r="ALH9704" s="45"/>
      <c r="ALI9704" s="45"/>
      <c r="ALJ9704" s="45"/>
      <c r="ALK9704" s="45"/>
      <c r="ALL9704" s="45"/>
      <c r="ALM9704" s="45"/>
      <c r="ALN9704" s="45"/>
      <c r="ALO9704" s="45"/>
      <c r="ALP9704" s="45"/>
      <c r="ALQ9704" s="45"/>
      <c r="ALR9704" s="45"/>
      <c r="ALS9704" s="45"/>
      <c r="ALT9704" s="45"/>
      <c r="ALU9704" s="45"/>
      <c r="ALV9704" s="45"/>
      <c r="ALW9704" s="45"/>
      <c r="ALX9704" s="45"/>
      <c r="ALY9704" s="45"/>
      <c r="ALZ9704" s="45"/>
      <c r="AMA9704" s="45"/>
      <c r="AMB9704" s="45"/>
      <c r="AMC9704" s="45"/>
      <c r="AMD9704" s="45"/>
      <c r="AME9704" s="45"/>
      <c r="AMF9704" s="45"/>
      <c r="AMG9704" s="45"/>
      <c r="AMH9704" s="45"/>
      <c r="AMI9704" s="45"/>
      <c r="AMJ9704" s="45"/>
      <c r="AMK9704" s="45"/>
      <c r="AML9704" s="45"/>
      <c r="AMM9704" s="45"/>
      <c r="AMN9704" s="45"/>
      <c r="AMO9704" s="45"/>
      <c r="AMP9704" s="45"/>
      <c r="AMQ9704" s="45"/>
      <c r="AMR9704" s="45"/>
      <c r="AMS9704" s="45"/>
      <c r="AMT9704" s="45"/>
      <c r="AMU9704" s="45"/>
      <c r="AMV9704" s="45"/>
      <c r="AMW9704" s="45"/>
      <c r="AMX9704" s="45"/>
      <c r="AMY9704" s="45"/>
      <c r="AMZ9704" s="45"/>
      <c r="ANA9704" s="45"/>
      <c r="ANB9704" s="45"/>
      <c r="ANC9704" s="45"/>
      <c r="AND9704" s="45"/>
      <c r="ANE9704" s="45"/>
      <c r="ANF9704" s="45"/>
      <c r="ANG9704" s="45"/>
      <c r="ANH9704" s="45"/>
      <c r="ANI9704" s="45"/>
      <c r="ANJ9704" s="45"/>
      <c r="ANK9704" s="45"/>
      <c r="ANL9704" s="45"/>
      <c r="ANM9704" s="45"/>
      <c r="ANN9704" s="45"/>
      <c r="ANO9704" s="45"/>
      <c r="ANP9704" s="45"/>
      <c r="ANQ9704" s="45"/>
      <c r="ANR9704" s="45"/>
      <c r="ANS9704" s="45"/>
      <c r="ANT9704" s="45"/>
      <c r="ANU9704" s="45"/>
      <c r="ANV9704" s="45"/>
      <c r="ANW9704" s="45"/>
      <c r="ANX9704" s="45"/>
      <c r="ANY9704" s="45"/>
      <c r="ANZ9704" s="45"/>
      <c r="AOA9704" s="45"/>
      <c r="AOB9704" s="45"/>
      <c r="AOC9704" s="45"/>
      <c r="AOD9704" s="45"/>
      <c r="AOE9704" s="45"/>
      <c r="AOF9704" s="45"/>
      <c r="AOG9704" s="45"/>
      <c r="AOH9704" s="45"/>
      <c r="AOI9704" s="45"/>
      <c r="AOJ9704" s="45"/>
      <c r="AOK9704" s="45"/>
      <c r="AOL9704" s="45"/>
      <c r="AOM9704" s="45"/>
      <c r="AON9704" s="45"/>
      <c r="AOO9704" s="45"/>
      <c r="AOP9704" s="45"/>
      <c r="AOQ9704" s="45"/>
      <c r="AOR9704" s="45"/>
      <c r="AOS9704" s="45"/>
      <c r="AOT9704" s="45"/>
      <c r="AOU9704" s="45"/>
      <c r="AOV9704" s="45"/>
      <c r="AOW9704" s="45"/>
      <c r="AOX9704" s="45"/>
      <c r="AOY9704" s="45"/>
      <c r="AOZ9704" s="45"/>
      <c r="APA9704" s="45"/>
      <c r="APB9704" s="45"/>
      <c r="APC9704" s="45"/>
      <c r="APD9704" s="45"/>
      <c r="APE9704" s="45"/>
      <c r="APF9704" s="45"/>
      <c r="APG9704" s="45"/>
      <c r="APH9704" s="45"/>
      <c r="API9704" s="45"/>
      <c r="APJ9704" s="45"/>
      <c r="APK9704" s="45"/>
      <c r="APL9704" s="45"/>
      <c r="APM9704" s="45"/>
      <c r="APN9704" s="45"/>
      <c r="APO9704" s="45"/>
      <c r="APP9704" s="45"/>
      <c r="APQ9704" s="45"/>
      <c r="APR9704" s="45"/>
      <c r="APS9704" s="45"/>
      <c r="APT9704" s="45"/>
      <c r="APU9704" s="45"/>
      <c r="APV9704" s="45"/>
      <c r="APW9704" s="45"/>
      <c r="APX9704" s="45"/>
      <c r="APY9704" s="45"/>
      <c r="APZ9704" s="45"/>
      <c r="AQA9704" s="45"/>
      <c r="AQB9704" s="45"/>
      <c r="AQC9704" s="45"/>
      <c r="AQD9704" s="45"/>
      <c r="AQE9704" s="45"/>
      <c r="AQF9704" s="45"/>
      <c r="AQG9704" s="45"/>
      <c r="AQH9704" s="45"/>
      <c r="AQI9704" s="45"/>
      <c r="AQJ9704" s="45"/>
      <c r="AQK9704" s="45"/>
      <c r="AQL9704" s="45"/>
      <c r="AQM9704" s="45"/>
      <c r="AQN9704" s="45"/>
      <c r="AQO9704" s="45"/>
      <c r="AQP9704" s="45"/>
      <c r="AQQ9704" s="45"/>
      <c r="AQR9704" s="45"/>
      <c r="AQS9704" s="45"/>
      <c r="AQT9704" s="45"/>
      <c r="AQU9704" s="45"/>
      <c r="AQV9704" s="45"/>
      <c r="AQW9704" s="45"/>
      <c r="AQX9704" s="45"/>
      <c r="AQY9704" s="45"/>
      <c r="AQZ9704" s="45"/>
      <c r="ARA9704" s="45"/>
      <c r="ARB9704" s="45"/>
      <c r="ARC9704" s="45"/>
      <c r="ARD9704" s="45"/>
      <c r="ARE9704" s="45"/>
      <c r="ARF9704" s="45"/>
      <c r="ARG9704" s="45"/>
      <c r="ARH9704" s="45"/>
      <c r="ARI9704" s="45"/>
      <c r="ARJ9704" s="45"/>
      <c r="ARK9704" s="45"/>
      <c r="ARL9704" s="45"/>
      <c r="ARM9704" s="45"/>
      <c r="ARN9704" s="45"/>
      <c r="ARO9704" s="45"/>
      <c r="ARP9704" s="45"/>
      <c r="ARQ9704" s="45"/>
      <c r="ARR9704" s="45"/>
      <c r="ARS9704" s="45"/>
      <c r="ART9704" s="45"/>
      <c r="ARU9704" s="45"/>
      <c r="ARV9704" s="45"/>
      <c r="ARW9704" s="45"/>
      <c r="ARX9704" s="45"/>
      <c r="ARY9704" s="45"/>
      <c r="ARZ9704" s="45"/>
      <c r="ASA9704" s="45"/>
      <c r="ASB9704" s="45"/>
      <c r="ASC9704" s="45"/>
      <c r="ASD9704" s="45"/>
      <c r="ASE9704" s="45"/>
      <c r="ASF9704" s="45"/>
      <c r="ASG9704" s="45"/>
      <c r="ASH9704" s="45"/>
      <c r="ASI9704" s="45"/>
      <c r="ASJ9704" s="45"/>
      <c r="ASK9704" s="45"/>
      <c r="ASL9704" s="45"/>
      <c r="ASM9704" s="45"/>
      <c r="ASN9704" s="45"/>
      <c r="ASO9704" s="45"/>
      <c r="ASP9704" s="45"/>
      <c r="ASQ9704" s="45"/>
      <c r="ASR9704" s="45"/>
      <c r="ASS9704" s="45"/>
      <c r="AST9704" s="45"/>
      <c r="ASU9704" s="45"/>
      <c r="ASV9704" s="45"/>
      <c r="ASW9704" s="45"/>
      <c r="ASX9704" s="45"/>
      <c r="ASY9704" s="45"/>
      <c r="ASZ9704" s="45"/>
      <c r="ATA9704" s="45"/>
      <c r="ATB9704" s="45"/>
      <c r="ATC9704" s="45"/>
      <c r="ATD9704" s="45"/>
      <c r="ATE9704" s="45"/>
      <c r="ATF9704" s="45"/>
      <c r="ATG9704" s="45"/>
      <c r="ATH9704" s="45"/>
      <c r="ATI9704" s="45"/>
      <c r="ATJ9704" s="45"/>
      <c r="ATK9704" s="45"/>
      <c r="ATL9704" s="45"/>
      <c r="ATM9704" s="45"/>
      <c r="ATN9704" s="45"/>
      <c r="ATO9704" s="45"/>
      <c r="ATP9704" s="45"/>
      <c r="ATQ9704" s="45"/>
      <c r="ATR9704" s="45"/>
      <c r="ATS9704" s="45"/>
      <c r="ATT9704" s="45"/>
      <c r="ATU9704" s="45"/>
      <c r="ATV9704" s="45"/>
      <c r="ATW9704" s="45"/>
      <c r="ATX9704" s="45"/>
      <c r="ATY9704" s="45"/>
      <c r="ATZ9704" s="45"/>
      <c r="AUA9704" s="45"/>
      <c r="AUB9704" s="45"/>
      <c r="AUC9704" s="45"/>
      <c r="AUD9704" s="45"/>
      <c r="AUE9704" s="45"/>
      <c r="AUF9704" s="45"/>
      <c r="AUG9704" s="45"/>
      <c r="AUH9704" s="45"/>
      <c r="AUI9704" s="45"/>
      <c r="AUJ9704" s="45"/>
      <c r="AUK9704" s="45"/>
      <c r="AUL9704" s="45"/>
      <c r="AUM9704" s="45"/>
      <c r="AUN9704" s="45"/>
      <c r="AUO9704" s="45"/>
      <c r="AUP9704" s="45"/>
      <c r="AUQ9704" s="45"/>
      <c r="AUR9704" s="45"/>
      <c r="AUS9704" s="45"/>
      <c r="AUT9704" s="45"/>
      <c r="AUU9704" s="45"/>
      <c r="AUV9704" s="45"/>
      <c r="AUW9704" s="45"/>
      <c r="AUX9704" s="45"/>
      <c r="AUY9704" s="45"/>
      <c r="AUZ9704" s="45"/>
      <c r="AVA9704" s="45"/>
      <c r="AVB9704" s="45"/>
      <c r="AVC9704" s="45"/>
      <c r="AVD9704" s="45"/>
      <c r="AVE9704" s="45"/>
      <c r="AVF9704" s="45"/>
      <c r="AVG9704" s="45"/>
      <c r="AVH9704" s="45"/>
      <c r="AVI9704" s="45"/>
      <c r="AVJ9704" s="45"/>
      <c r="AVK9704" s="45"/>
      <c r="AVL9704" s="45"/>
      <c r="AVM9704" s="45"/>
      <c r="AVN9704" s="45"/>
      <c r="AVO9704" s="45"/>
      <c r="AVP9704" s="45"/>
      <c r="AVQ9704" s="45"/>
      <c r="AVR9704" s="45"/>
      <c r="AVS9704" s="45"/>
      <c r="AVT9704" s="45"/>
      <c r="AVU9704" s="45"/>
      <c r="AVV9704" s="45"/>
      <c r="AVW9704" s="45"/>
      <c r="AVX9704" s="45"/>
      <c r="AVY9704" s="45"/>
      <c r="AVZ9704" s="45"/>
      <c r="AWA9704" s="45"/>
      <c r="AWB9704" s="45"/>
      <c r="AWC9704" s="45"/>
      <c r="AWD9704" s="45"/>
      <c r="AWE9704" s="45"/>
      <c r="AWF9704" s="45"/>
      <c r="AWG9704" s="45"/>
      <c r="AWH9704" s="45"/>
      <c r="AWI9704" s="45"/>
      <c r="AWJ9704" s="45"/>
      <c r="AWK9704" s="45"/>
      <c r="AWL9704" s="45"/>
      <c r="AWM9704" s="45"/>
      <c r="AWN9704" s="45"/>
      <c r="AWO9704" s="45"/>
      <c r="AWP9704" s="45"/>
      <c r="AWQ9704" s="45"/>
      <c r="AWR9704" s="45"/>
      <c r="AWS9704" s="45"/>
      <c r="AWT9704" s="45"/>
      <c r="AWU9704" s="45"/>
      <c r="AWV9704" s="45"/>
      <c r="AWW9704" s="45"/>
      <c r="AWX9704" s="45"/>
      <c r="AWY9704" s="45"/>
      <c r="AWZ9704" s="45"/>
      <c r="AXA9704" s="45"/>
      <c r="AXB9704" s="45"/>
      <c r="AXC9704" s="45"/>
      <c r="AXD9704" s="45"/>
      <c r="AXE9704" s="45"/>
      <c r="AXF9704" s="45"/>
      <c r="AXG9704" s="45"/>
      <c r="AXH9704" s="45"/>
      <c r="AXI9704" s="45"/>
      <c r="AXJ9704" s="45"/>
      <c r="AXK9704" s="45"/>
      <c r="AXL9704" s="45"/>
      <c r="AXM9704" s="45"/>
      <c r="AXN9704" s="45"/>
      <c r="AXO9704" s="45"/>
      <c r="AXP9704" s="45"/>
      <c r="AXQ9704" s="45"/>
      <c r="AXR9704" s="45"/>
      <c r="AXS9704" s="45"/>
      <c r="AXT9704" s="45"/>
      <c r="AXU9704" s="45"/>
      <c r="AXV9704" s="45"/>
      <c r="AXW9704" s="45"/>
      <c r="AXX9704" s="45"/>
      <c r="AXY9704" s="45"/>
      <c r="AXZ9704" s="45"/>
      <c r="AYA9704" s="45"/>
      <c r="AYB9704" s="45"/>
      <c r="AYC9704" s="45"/>
      <c r="AYD9704" s="45"/>
      <c r="AYE9704" s="45"/>
      <c r="AYF9704" s="45"/>
      <c r="AYG9704" s="45"/>
      <c r="AYH9704" s="45"/>
      <c r="AYI9704" s="45"/>
      <c r="AYJ9704" s="45"/>
      <c r="AYK9704" s="45"/>
      <c r="AYL9704" s="45"/>
      <c r="AYM9704" s="45"/>
      <c r="AYN9704" s="45"/>
      <c r="AYO9704" s="45"/>
      <c r="AYP9704" s="45"/>
      <c r="AYQ9704" s="45"/>
      <c r="AYR9704" s="45"/>
      <c r="AYS9704" s="45"/>
      <c r="AYT9704" s="45"/>
      <c r="AYU9704" s="45"/>
      <c r="AYV9704" s="45"/>
      <c r="AYW9704" s="45"/>
      <c r="AYX9704" s="45"/>
      <c r="AYY9704" s="45"/>
      <c r="AYZ9704" s="45"/>
      <c r="AZA9704" s="45"/>
      <c r="AZB9704" s="45"/>
      <c r="AZC9704" s="45"/>
      <c r="AZD9704" s="45"/>
      <c r="AZE9704" s="45"/>
      <c r="AZF9704" s="45"/>
      <c r="AZG9704" s="45"/>
      <c r="AZH9704" s="45"/>
      <c r="AZI9704" s="45"/>
      <c r="AZJ9704" s="45"/>
      <c r="AZK9704" s="45"/>
      <c r="AZL9704" s="45"/>
      <c r="AZM9704" s="45"/>
      <c r="AZN9704" s="45"/>
      <c r="AZO9704" s="45"/>
      <c r="AZP9704" s="45"/>
      <c r="AZQ9704" s="45"/>
      <c r="AZR9704" s="45"/>
      <c r="AZS9704" s="45"/>
      <c r="AZT9704" s="45"/>
      <c r="AZU9704" s="45"/>
      <c r="AZV9704" s="45"/>
      <c r="AZW9704" s="45"/>
      <c r="AZX9704" s="45"/>
      <c r="AZY9704" s="45"/>
      <c r="AZZ9704" s="45"/>
      <c r="BAA9704" s="45"/>
      <c r="BAB9704" s="45"/>
      <c r="BAC9704" s="45"/>
      <c r="BAD9704" s="45"/>
      <c r="BAE9704" s="45"/>
      <c r="BAF9704" s="45"/>
      <c r="BAG9704" s="45"/>
      <c r="BAH9704" s="45"/>
      <c r="BAI9704" s="45"/>
      <c r="BAJ9704" s="45"/>
      <c r="BAK9704" s="45"/>
      <c r="BAL9704" s="45"/>
      <c r="BAM9704" s="45"/>
      <c r="BAN9704" s="45"/>
      <c r="BAO9704" s="45"/>
      <c r="BAP9704" s="45"/>
      <c r="BAQ9704" s="45"/>
      <c r="BAR9704" s="45"/>
      <c r="BAS9704" s="45"/>
      <c r="BAT9704" s="45"/>
      <c r="BAU9704" s="45"/>
      <c r="BAV9704" s="45"/>
      <c r="BAW9704" s="45"/>
      <c r="BAX9704" s="45"/>
      <c r="BAY9704" s="45"/>
      <c r="BAZ9704" s="45"/>
      <c r="BBA9704" s="45"/>
      <c r="BBB9704" s="45"/>
      <c r="BBC9704" s="45"/>
      <c r="BBD9704" s="45"/>
      <c r="BBE9704" s="45"/>
      <c r="BBF9704" s="45"/>
      <c r="BBG9704" s="45"/>
      <c r="BBH9704" s="45"/>
      <c r="BBI9704" s="45"/>
      <c r="BBJ9704" s="45"/>
      <c r="BBK9704" s="45"/>
      <c r="BBL9704" s="45"/>
      <c r="BBM9704" s="45"/>
      <c r="BBN9704" s="45"/>
      <c r="BBO9704" s="45"/>
      <c r="BBP9704" s="45"/>
      <c r="BBQ9704" s="45"/>
      <c r="BBR9704" s="45"/>
      <c r="BBS9704" s="45"/>
      <c r="BBT9704" s="45"/>
      <c r="BBU9704" s="45"/>
      <c r="BBV9704" s="45"/>
      <c r="BBW9704" s="45"/>
      <c r="BBX9704" s="45"/>
      <c r="BBY9704" s="45"/>
      <c r="BBZ9704" s="45"/>
      <c r="BCA9704" s="45"/>
      <c r="BCB9704" s="45"/>
      <c r="BCC9704" s="45"/>
      <c r="BCD9704" s="45"/>
      <c r="BCE9704" s="45"/>
      <c r="BCF9704" s="45"/>
      <c r="BCG9704" s="45"/>
      <c r="BCH9704" s="45"/>
      <c r="BCI9704" s="45"/>
      <c r="BCJ9704" s="45"/>
      <c r="BCK9704" s="45"/>
      <c r="BCL9704" s="45"/>
      <c r="BCM9704" s="45"/>
      <c r="BCN9704" s="45"/>
      <c r="BCO9704" s="45"/>
      <c r="BCP9704" s="45"/>
      <c r="BCQ9704" s="45"/>
      <c r="BCR9704" s="45"/>
      <c r="BCS9704" s="45"/>
      <c r="BCT9704" s="45"/>
      <c r="BCU9704" s="45"/>
      <c r="BCV9704" s="45"/>
      <c r="BCW9704" s="45"/>
      <c r="BCX9704" s="45"/>
      <c r="BCY9704" s="45"/>
      <c r="BCZ9704" s="45"/>
      <c r="BDA9704" s="45"/>
      <c r="BDB9704" s="45"/>
      <c r="BDC9704" s="45"/>
      <c r="BDD9704" s="45"/>
      <c r="BDE9704" s="45"/>
      <c r="BDF9704" s="45"/>
      <c r="BDG9704" s="45"/>
      <c r="BDH9704" s="45"/>
      <c r="BDI9704" s="45"/>
      <c r="BDJ9704" s="45"/>
      <c r="BDK9704" s="45"/>
      <c r="BDL9704" s="45"/>
      <c r="BDM9704" s="45"/>
      <c r="BDN9704" s="45"/>
      <c r="BDO9704" s="45"/>
      <c r="BDP9704" s="45"/>
      <c r="BDQ9704" s="45"/>
      <c r="BDR9704" s="45"/>
      <c r="BDS9704" s="45"/>
      <c r="BDT9704" s="45"/>
      <c r="BDU9704" s="45"/>
      <c r="BDV9704" s="45"/>
      <c r="BDW9704" s="45"/>
      <c r="BDX9704" s="45"/>
      <c r="BDY9704" s="45"/>
      <c r="BDZ9704" s="45"/>
      <c r="BEA9704" s="45"/>
      <c r="BEB9704" s="45"/>
      <c r="BEC9704" s="45"/>
      <c r="BED9704" s="45"/>
      <c r="BEE9704" s="45"/>
      <c r="BEF9704" s="45"/>
      <c r="BEG9704" s="45"/>
      <c r="BEH9704" s="45"/>
      <c r="BEI9704" s="45"/>
      <c r="BEJ9704" s="45"/>
      <c r="BEK9704" s="45"/>
      <c r="BEL9704" s="45"/>
      <c r="BEM9704" s="45"/>
      <c r="BEN9704" s="45"/>
      <c r="BEO9704" s="45"/>
      <c r="BEP9704" s="45"/>
      <c r="BEQ9704" s="45"/>
      <c r="BER9704" s="45"/>
      <c r="BES9704" s="45"/>
      <c r="BET9704" s="45"/>
      <c r="BEU9704" s="45"/>
      <c r="BEV9704" s="45"/>
      <c r="BEW9704" s="45"/>
      <c r="BEX9704" s="45"/>
      <c r="BEY9704" s="45"/>
      <c r="BEZ9704" s="45"/>
      <c r="BFA9704" s="45"/>
      <c r="BFB9704" s="45"/>
      <c r="BFC9704" s="45"/>
      <c r="BFD9704" s="45"/>
      <c r="BFE9704" s="45"/>
      <c r="BFF9704" s="45"/>
      <c r="BFG9704" s="45"/>
      <c r="BFH9704" s="45"/>
      <c r="BFI9704" s="45"/>
      <c r="BFJ9704" s="45"/>
      <c r="BFK9704" s="45"/>
      <c r="BFL9704" s="45"/>
      <c r="BFM9704" s="45"/>
      <c r="BFN9704" s="45"/>
      <c r="BFO9704" s="45"/>
      <c r="BFP9704" s="45"/>
      <c r="BFQ9704" s="45"/>
      <c r="BFR9704" s="45"/>
      <c r="BFS9704" s="45"/>
      <c r="BFT9704" s="45"/>
      <c r="BFU9704" s="45"/>
      <c r="BFV9704" s="45"/>
      <c r="BFW9704" s="45"/>
      <c r="BFX9704" s="45"/>
      <c r="BFY9704" s="45"/>
      <c r="BFZ9704" s="45"/>
      <c r="BGA9704" s="45"/>
      <c r="BGB9704" s="45"/>
      <c r="BGC9704" s="45"/>
      <c r="BGD9704" s="45"/>
      <c r="BGE9704" s="45"/>
      <c r="BGF9704" s="45"/>
      <c r="BGG9704" s="45"/>
      <c r="BGH9704" s="45"/>
      <c r="BGI9704" s="45"/>
      <c r="BGJ9704" s="45"/>
      <c r="BGK9704" s="45"/>
      <c r="BGL9704" s="45"/>
      <c r="BGM9704" s="45"/>
      <c r="BGN9704" s="45"/>
      <c r="BGO9704" s="45"/>
      <c r="BGP9704" s="45"/>
      <c r="BGQ9704" s="45"/>
      <c r="BGR9704" s="45"/>
      <c r="BGS9704" s="45"/>
      <c r="BGT9704" s="45"/>
      <c r="BGU9704" s="45"/>
      <c r="BGV9704" s="45"/>
      <c r="BGW9704" s="45"/>
      <c r="BGX9704" s="45"/>
      <c r="BGY9704" s="45"/>
      <c r="BGZ9704" s="45"/>
      <c r="BHA9704" s="45"/>
      <c r="BHB9704" s="45"/>
      <c r="BHC9704" s="45"/>
      <c r="BHD9704" s="45"/>
      <c r="BHE9704" s="45"/>
      <c r="BHF9704" s="45"/>
      <c r="BHG9704" s="45"/>
      <c r="BHH9704" s="45"/>
      <c r="BHI9704" s="45"/>
      <c r="BHJ9704" s="45"/>
      <c r="BHK9704" s="45"/>
      <c r="BHL9704" s="45"/>
      <c r="BHM9704" s="45"/>
      <c r="BHN9704" s="45"/>
      <c r="BHO9704" s="45"/>
      <c r="BHP9704" s="45"/>
      <c r="BHQ9704" s="45"/>
      <c r="BHR9704" s="45"/>
      <c r="BHS9704" s="45"/>
      <c r="BHT9704" s="45"/>
      <c r="BHU9704" s="45"/>
      <c r="BHV9704" s="45"/>
      <c r="BHW9704" s="45"/>
      <c r="BHX9704" s="45"/>
      <c r="BHY9704" s="45"/>
      <c r="BHZ9704" s="45"/>
      <c r="BIA9704" s="45"/>
      <c r="BIB9704" s="45"/>
      <c r="BIC9704" s="45"/>
      <c r="BID9704" s="45"/>
      <c r="BIE9704" s="45"/>
      <c r="BIF9704" s="45"/>
      <c r="BIG9704" s="45"/>
      <c r="BIH9704" s="45"/>
      <c r="BII9704" s="45"/>
      <c r="BIJ9704" s="45"/>
      <c r="BIK9704" s="45"/>
      <c r="BIL9704" s="45"/>
      <c r="BIM9704" s="45"/>
      <c r="BIN9704" s="45"/>
      <c r="BIO9704" s="45"/>
      <c r="BIP9704" s="45"/>
      <c r="BIQ9704" s="45"/>
      <c r="BIR9704" s="45"/>
      <c r="BIS9704" s="45"/>
      <c r="BIT9704" s="45"/>
      <c r="BIU9704" s="45"/>
      <c r="BIV9704" s="45"/>
      <c r="BIW9704" s="45"/>
      <c r="BIX9704" s="45"/>
      <c r="BIY9704" s="45"/>
      <c r="BIZ9704" s="45"/>
      <c r="BJA9704" s="45"/>
      <c r="BJB9704" s="45"/>
      <c r="BJC9704" s="45"/>
      <c r="BJD9704" s="45"/>
      <c r="BJE9704" s="45"/>
      <c r="BJF9704" s="45"/>
      <c r="BJG9704" s="45"/>
      <c r="BJH9704" s="45"/>
      <c r="BJI9704" s="45"/>
      <c r="BJJ9704" s="45"/>
      <c r="BJK9704" s="45"/>
      <c r="BJL9704" s="45"/>
      <c r="BJM9704" s="45"/>
      <c r="BJN9704" s="45"/>
      <c r="BJO9704" s="45"/>
      <c r="BJP9704" s="45"/>
      <c r="BJQ9704" s="45"/>
      <c r="BJR9704" s="45"/>
      <c r="BJS9704" s="45"/>
      <c r="BJT9704" s="45"/>
      <c r="BJU9704" s="45"/>
      <c r="BJV9704" s="45"/>
      <c r="BJW9704" s="45"/>
      <c r="BJX9704" s="45"/>
      <c r="BJY9704" s="45"/>
      <c r="BJZ9704" s="45"/>
      <c r="BKA9704" s="45"/>
      <c r="BKB9704" s="45"/>
      <c r="BKC9704" s="45"/>
      <c r="BKD9704" s="45"/>
      <c r="BKE9704" s="45"/>
      <c r="BKF9704" s="45"/>
      <c r="BKG9704" s="45"/>
      <c r="BKH9704" s="45"/>
      <c r="BKI9704" s="45"/>
      <c r="BKJ9704" s="45"/>
      <c r="BKK9704" s="45"/>
      <c r="BKL9704" s="45"/>
      <c r="BKM9704" s="45"/>
      <c r="BKN9704" s="45"/>
      <c r="BKO9704" s="45"/>
      <c r="BKP9704" s="45"/>
      <c r="BKQ9704" s="45"/>
      <c r="BKR9704" s="45"/>
      <c r="BKS9704" s="45"/>
      <c r="BKT9704" s="45"/>
      <c r="BKU9704" s="45"/>
      <c r="BKV9704" s="45"/>
      <c r="BKW9704" s="45"/>
      <c r="BKX9704" s="45"/>
      <c r="BKY9704" s="45"/>
      <c r="BKZ9704" s="45"/>
      <c r="BLA9704" s="45"/>
      <c r="BLB9704" s="45"/>
      <c r="BLC9704" s="45"/>
      <c r="BLD9704" s="45"/>
      <c r="BLE9704" s="45"/>
      <c r="BLF9704" s="45"/>
      <c r="BLG9704" s="45"/>
      <c r="BLH9704" s="45"/>
      <c r="BLI9704" s="45"/>
      <c r="BLJ9704" s="45"/>
      <c r="BLK9704" s="45"/>
      <c r="BLL9704" s="45"/>
      <c r="BLM9704" s="45"/>
      <c r="BLN9704" s="45"/>
      <c r="BLO9704" s="45"/>
      <c r="BLP9704" s="45"/>
      <c r="BLQ9704" s="45"/>
      <c r="BLR9704" s="45"/>
      <c r="BLS9704" s="45"/>
      <c r="BLT9704" s="45"/>
      <c r="BLU9704" s="45"/>
      <c r="BLV9704" s="45"/>
      <c r="BLW9704" s="45"/>
      <c r="BLX9704" s="45"/>
      <c r="BLY9704" s="45"/>
      <c r="BLZ9704" s="45"/>
      <c r="BMA9704" s="45"/>
      <c r="BMB9704" s="45"/>
      <c r="BMC9704" s="45"/>
      <c r="BMD9704" s="45"/>
      <c r="BME9704" s="45"/>
      <c r="BMF9704" s="45"/>
      <c r="BMG9704" s="45"/>
      <c r="BMH9704" s="45"/>
      <c r="BMI9704" s="45"/>
      <c r="BMJ9704" s="45"/>
      <c r="BMK9704" s="45"/>
      <c r="BML9704" s="45"/>
      <c r="BMM9704" s="45"/>
      <c r="BMN9704" s="45"/>
      <c r="BMO9704" s="45"/>
      <c r="BMP9704" s="45"/>
      <c r="BMQ9704" s="45"/>
      <c r="BMR9704" s="45"/>
      <c r="BMS9704" s="45"/>
      <c r="BMT9704" s="45"/>
      <c r="BMU9704" s="45"/>
      <c r="BMV9704" s="45"/>
      <c r="BMW9704" s="45"/>
      <c r="BMX9704" s="45"/>
      <c r="BMY9704" s="45"/>
      <c r="BMZ9704" s="45"/>
      <c r="BNA9704" s="45"/>
      <c r="BNB9704" s="45"/>
      <c r="BNC9704" s="45"/>
      <c r="BND9704" s="45"/>
      <c r="BNE9704" s="45"/>
      <c r="BNF9704" s="45"/>
      <c r="BNG9704" s="45"/>
      <c r="BNH9704" s="45"/>
      <c r="BNI9704" s="45"/>
      <c r="BNJ9704" s="45"/>
      <c r="BNK9704" s="45"/>
      <c r="BNL9704" s="45"/>
      <c r="BNM9704" s="45"/>
      <c r="BNN9704" s="45"/>
      <c r="BNO9704" s="45"/>
      <c r="BNP9704" s="45"/>
      <c r="BNQ9704" s="45"/>
      <c r="BNR9704" s="45"/>
      <c r="BNS9704" s="45"/>
      <c r="BNT9704" s="45"/>
      <c r="BNU9704" s="45"/>
      <c r="BNV9704" s="45"/>
      <c r="BNW9704" s="45"/>
      <c r="BNX9704" s="45"/>
      <c r="BNY9704" s="45"/>
      <c r="BNZ9704" s="45"/>
      <c r="BOA9704" s="45"/>
      <c r="BOB9704" s="45"/>
      <c r="BOC9704" s="45"/>
      <c r="BOD9704" s="45"/>
      <c r="BOE9704" s="45"/>
      <c r="BOF9704" s="45"/>
      <c r="BOG9704" s="45"/>
      <c r="BOH9704" s="45"/>
      <c r="BOI9704" s="45"/>
      <c r="BOJ9704" s="45"/>
      <c r="BOK9704" s="45"/>
      <c r="BOL9704" s="45"/>
      <c r="BOM9704" s="45"/>
      <c r="BON9704" s="45"/>
      <c r="BOO9704" s="45"/>
      <c r="BOP9704" s="45"/>
      <c r="BOQ9704" s="45"/>
      <c r="BOR9704" s="45"/>
      <c r="BOS9704" s="45"/>
      <c r="BOT9704" s="45"/>
      <c r="BOU9704" s="45"/>
      <c r="BOV9704" s="45"/>
      <c r="BOW9704" s="45"/>
      <c r="BOX9704" s="45"/>
      <c r="BOY9704" s="45"/>
      <c r="BOZ9704" s="45"/>
      <c r="BPA9704" s="45"/>
      <c r="BPB9704" s="45"/>
      <c r="BPC9704" s="45"/>
      <c r="BPD9704" s="45"/>
      <c r="BPE9704" s="45"/>
      <c r="BPF9704" s="45"/>
      <c r="BPG9704" s="45"/>
      <c r="BPH9704" s="45"/>
      <c r="BPI9704" s="45"/>
      <c r="BPJ9704" s="45"/>
      <c r="BPK9704" s="45"/>
      <c r="BPL9704" s="45"/>
      <c r="BPM9704" s="45"/>
      <c r="BPN9704" s="45"/>
      <c r="BPO9704" s="45"/>
      <c r="BPP9704" s="45"/>
      <c r="BPQ9704" s="45"/>
      <c r="BPR9704" s="45"/>
      <c r="BPS9704" s="45"/>
      <c r="BPT9704" s="45"/>
      <c r="BPU9704" s="45"/>
      <c r="BPV9704" s="45"/>
      <c r="BPW9704" s="45"/>
      <c r="BPX9704" s="45"/>
      <c r="BPY9704" s="45"/>
      <c r="BPZ9704" s="45"/>
      <c r="BQA9704" s="45"/>
      <c r="BQB9704" s="45"/>
      <c r="BQC9704" s="45"/>
      <c r="BQD9704" s="45"/>
      <c r="BQE9704" s="45"/>
      <c r="BQF9704" s="45"/>
      <c r="BQG9704" s="45"/>
      <c r="BQH9704" s="45"/>
      <c r="BQI9704" s="45"/>
      <c r="BQJ9704" s="45"/>
      <c r="BQK9704" s="45"/>
      <c r="BQL9704" s="45"/>
      <c r="BQM9704" s="45"/>
      <c r="BQN9704" s="45"/>
      <c r="BQO9704" s="45"/>
      <c r="BQP9704" s="45"/>
      <c r="BQQ9704" s="45"/>
      <c r="BQR9704" s="45"/>
      <c r="BQS9704" s="45"/>
      <c r="BQT9704" s="45"/>
      <c r="BQU9704" s="45"/>
      <c r="BQV9704" s="45"/>
      <c r="BQW9704" s="45"/>
      <c r="BQX9704" s="45"/>
      <c r="BQY9704" s="45"/>
      <c r="BQZ9704" s="45"/>
      <c r="BRA9704" s="45"/>
      <c r="BRB9704" s="45"/>
      <c r="BRC9704" s="45"/>
      <c r="BRD9704" s="45"/>
      <c r="BRE9704" s="45"/>
      <c r="BRF9704" s="45"/>
      <c r="BRG9704" s="45"/>
      <c r="BRH9704" s="45"/>
      <c r="BRI9704" s="45"/>
      <c r="BRJ9704" s="45"/>
      <c r="BRK9704" s="45"/>
      <c r="BRL9704" s="45"/>
      <c r="BRM9704" s="45"/>
      <c r="BRN9704" s="45"/>
      <c r="BRO9704" s="45"/>
      <c r="BRP9704" s="45"/>
      <c r="BRQ9704" s="45"/>
      <c r="BRR9704" s="45"/>
      <c r="BRS9704" s="45"/>
      <c r="BRT9704" s="45"/>
      <c r="BRU9704" s="45"/>
      <c r="BRV9704" s="45"/>
      <c r="BRW9704" s="45"/>
      <c r="BRX9704" s="45"/>
      <c r="BRY9704" s="45"/>
      <c r="BRZ9704" s="45"/>
      <c r="BSA9704" s="45"/>
      <c r="BSB9704" s="45"/>
      <c r="BSC9704" s="45"/>
      <c r="BSD9704" s="45"/>
      <c r="BSE9704" s="45"/>
      <c r="BSF9704" s="45"/>
      <c r="BSG9704" s="45"/>
      <c r="BSH9704" s="45"/>
      <c r="BSI9704" s="45"/>
      <c r="BSJ9704" s="45"/>
      <c r="BSK9704" s="45"/>
      <c r="BSL9704" s="45"/>
      <c r="BSM9704" s="45"/>
      <c r="BSN9704" s="45"/>
      <c r="BSO9704" s="45"/>
      <c r="BSP9704" s="45"/>
      <c r="BSQ9704" s="45"/>
      <c r="BSR9704" s="45"/>
      <c r="BSS9704" s="45"/>
      <c r="BST9704" s="45"/>
      <c r="BSU9704" s="45"/>
      <c r="BSV9704" s="45"/>
      <c r="BSW9704" s="45"/>
      <c r="BSX9704" s="45"/>
      <c r="BSY9704" s="45"/>
      <c r="BSZ9704" s="45"/>
      <c r="BTA9704" s="45"/>
      <c r="BTB9704" s="45"/>
      <c r="BTC9704" s="45"/>
      <c r="BTD9704" s="45"/>
      <c r="BTE9704" s="45"/>
      <c r="BTF9704" s="45"/>
      <c r="BTG9704" s="45"/>
      <c r="BTH9704" s="45"/>
      <c r="BTI9704" s="45"/>
      <c r="BTJ9704" s="45"/>
      <c r="BTK9704" s="45"/>
      <c r="BTL9704" s="45"/>
      <c r="BTM9704" s="45"/>
      <c r="BTN9704" s="45"/>
      <c r="BTO9704" s="45"/>
      <c r="BTP9704" s="45"/>
      <c r="BTQ9704" s="45"/>
      <c r="BTR9704" s="45"/>
      <c r="BTS9704" s="45"/>
      <c r="BTT9704" s="45"/>
      <c r="BTU9704" s="45"/>
      <c r="BTV9704" s="45"/>
      <c r="BTW9704" s="45"/>
      <c r="BTX9704" s="45"/>
      <c r="BTY9704" s="45"/>
      <c r="BTZ9704" s="45"/>
      <c r="BUA9704" s="45"/>
      <c r="BUB9704" s="45"/>
      <c r="BUC9704" s="45"/>
      <c r="BUD9704" s="45"/>
      <c r="BUE9704" s="45"/>
      <c r="BUF9704" s="45"/>
      <c r="BUG9704" s="45"/>
      <c r="BUH9704" s="45"/>
      <c r="BUI9704" s="45"/>
      <c r="BUJ9704" s="45"/>
      <c r="BUK9704" s="45"/>
      <c r="BUL9704" s="45"/>
      <c r="BUM9704" s="45"/>
      <c r="BUN9704" s="45"/>
      <c r="BUO9704" s="45"/>
      <c r="BUP9704" s="45"/>
      <c r="BUQ9704" s="45"/>
      <c r="BUR9704" s="45"/>
      <c r="BUS9704" s="45"/>
      <c r="BUT9704" s="45"/>
      <c r="BUU9704" s="45"/>
      <c r="BUV9704" s="45"/>
      <c r="BUW9704" s="45"/>
      <c r="BUX9704" s="45"/>
      <c r="BUY9704" s="45"/>
      <c r="BUZ9704" s="45"/>
      <c r="BVA9704" s="45"/>
      <c r="BVB9704" s="45"/>
      <c r="BVC9704" s="45"/>
      <c r="BVD9704" s="45"/>
      <c r="BVE9704" s="45"/>
      <c r="BVF9704" s="45"/>
      <c r="BVG9704" s="45"/>
      <c r="BVH9704" s="45"/>
      <c r="BVI9704" s="45"/>
      <c r="BVJ9704" s="45"/>
      <c r="BVK9704" s="45"/>
      <c r="BVL9704" s="45"/>
      <c r="BVM9704" s="45"/>
      <c r="BVN9704" s="45"/>
      <c r="BVO9704" s="45"/>
      <c r="BVP9704" s="45"/>
      <c r="BVQ9704" s="45"/>
      <c r="BVR9704" s="45"/>
      <c r="BVS9704" s="45"/>
      <c r="BVT9704" s="45"/>
      <c r="BVU9704" s="45"/>
      <c r="BVV9704" s="45"/>
      <c r="BVW9704" s="45"/>
      <c r="BVX9704" s="45"/>
      <c r="BVY9704" s="45"/>
      <c r="BVZ9704" s="45"/>
      <c r="BWA9704" s="45"/>
      <c r="BWB9704" s="45"/>
      <c r="BWC9704" s="45"/>
      <c r="BWD9704" s="45"/>
      <c r="BWE9704" s="45"/>
      <c r="BWF9704" s="45"/>
      <c r="BWG9704" s="45"/>
      <c r="BWH9704" s="45"/>
      <c r="BWI9704" s="45"/>
      <c r="BWJ9704" s="45"/>
      <c r="BWK9704" s="45"/>
      <c r="BWL9704" s="45"/>
      <c r="BWM9704" s="45"/>
      <c r="BWN9704" s="45"/>
      <c r="BWO9704" s="45"/>
      <c r="BWP9704" s="45"/>
      <c r="BWQ9704" s="45"/>
      <c r="BWR9704" s="45"/>
      <c r="BWS9704" s="45"/>
      <c r="BWT9704" s="45"/>
      <c r="BWU9704" s="45"/>
      <c r="BWV9704" s="45"/>
      <c r="BWW9704" s="45"/>
      <c r="BWX9704" s="45"/>
      <c r="BWY9704" s="45"/>
      <c r="BWZ9704" s="45"/>
      <c r="BXA9704" s="45"/>
      <c r="BXB9704" s="45"/>
      <c r="BXC9704" s="45"/>
      <c r="BXD9704" s="45"/>
      <c r="BXE9704" s="45"/>
      <c r="BXF9704" s="45"/>
      <c r="BXG9704" s="45"/>
      <c r="BXH9704" s="45"/>
      <c r="BXI9704" s="45"/>
      <c r="BXJ9704" s="45"/>
      <c r="BXK9704" s="45"/>
      <c r="BXL9704" s="45"/>
      <c r="BXM9704" s="45"/>
      <c r="BXN9704" s="45"/>
      <c r="BXO9704" s="45"/>
      <c r="BXP9704" s="45"/>
      <c r="BXQ9704" s="45"/>
      <c r="BXR9704" s="45"/>
      <c r="BXS9704" s="45"/>
      <c r="BXT9704" s="45"/>
      <c r="BXU9704" s="45"/>
      <c r="BXV9704" s="45"/>
      <c r="BXW9704" s="45"/>
      <c r="BXX9704" s="45"/>
      <c r="BXY9704" s="45"/>
      <c r="BXZ9704" s="45"/>
      <c r="BYA9704" s="45"/>
      <c r="BYB9704" s="45"/>
      <c r="BYC9704" s="45"/>
      <c r="BYD9704" s="45"/>
      <c r="BYE9704" s="45"/>
      <c r="BYF9704" s="45"/>
      <c r="BYG9704" s="45"/>
      <c r="BYH9704" s="45"/>
      <c r="BYI9704" s="45"/>
      <c r="BYJ9704" s="45"/>
      <c r="BYK9704" s="45"/>
      <c r="BYL9704" s="45"/>
      <c r="BYM9704" s="45"/>
      <c r="BYN9704" s="45"/>
      <c r="BYO9704" s="45"/>
      <c r="BYP9704" s="45"/>
      <c r="BYQ9704" s="45"/>
      <c r="BYR9704" s="45"/>
      <c r="BYS9704" s="45"/>
      <c r="BYT9704" s="45"/>
      <c r="BYU9704" s="45"/>
      <c r="BYV9704" s="45"/>
      <c r="BYW9704" s="45"/>
      <c r="BYX9704" s="45"/>
      <c r="BYY9704" s="45"/>
      <c r="BYZ9704" s="45"/>
      <c r="BZA9704" s="45"/>
      <c r="BZB9704" s="45"/>
      <c r="BZC9704" s="45"/>
      <c r="BZD9704" s="45"/>
      <c r="BZE9704" s="45"/>
      <c r="BZF9704" s="45"/>
      <c r="BZG9704" s="45"/>
      <c r="BZH9704" s="45"/>
      <c r="BZI9704" s="45"/>
      <c r="BZJ9704" s="45"/>
      <c r="BZK9704" s="45"/>
      <c r="BZL9704" s="45"/>
      <c r="BZM9704" s="45"/>
      <c r="BZN9704" s="45"/>
      <c r="BZO9704" s="45"/>
      <c r="BZP9704" s="45"/>
      <c r="BZQ9704" s="45"/>
      <c r="BZR9704" s="45"/>
      <c r="BZS9704" s="45"/>
      <c r="BZT9704" s="45"/>
      <c r="BZU9704" s="45"/>
      <c r="BZV9704" s="45"/>
      <c r="BZW9704" s="45"/>
      <c r="BZX9704" s="45"/>
      <c r="BZY9704" s="45"/>
      <c r="BZZ9704" s="45"/>
      <c r="CAA9704" s="45"/>
      <c r="CAB9704" s="45"/>
      <c r="CAC9704" s="45"/>
      <c r="CAD9704" s="45"/>
      <c r="CAE9704" s="45"/>
      <c r="CAF9704" s="45"/>
      <c r="CAG9704" s="45"/>
      <c r="CAH9704" s="45"/>
      <c r="CAI9704" s="45"/>
      <c r="CAJ9704" s="45"/>
      <c r="CAK9704" s="45"/>
      <c r="CAL9704" s="45"/>
      <c r="CAM9704" s="45"/>
      <c r="CAN9704" s="45"/>
      <c r="CAO9704" s="45"/>
      <c r="CAP9704" s="45"/>
      <c r="CAQ9704" s="45"/>
      <c r="CAR9704" s="45"/>
      <c r="CAS9704" s="45"/>
      <c r="CAT9704" s="45"/>
      <c r="CAU9704" s="45"/>
      <c r="CAV9704" s="45"/>
      <c r="CAW9704" s="45"/>
      <c r="CAX9704" s="45"/>
      <c r="CAY9704" s="45"/>
      <c r="CAZ9704" s="45"/>
      <c r="CBA9704" s="45"/>
      <c r="CBB9704" s="45"/>
      <c r="CBC9704" s="45"/>
      <c r="CBD9704" s="45"/>
      <c r="CBE9704" s="45"/>
      <c r="CBF9704" s="45"/>
      <c r="CBG9704" s="45"/>
      <c r="CBH9704" s="45"/>
      <c r="CBI9704" s="45"/>
      <c r="CBJ9704" s="45"/>
      <c r="CBK9704" s="45"/>
      <c r="CBL9704" s="45"/>
      <c r="CBM9704" s="45"/>
      <c r="CBN9704" s="45"/>
      <c r="CBO9704" s="45"/>
      <c r="CBP9704" s="45"/>
      <c r="CBQ9704" s="45"/>
      <c r="CBR9704" s="45"/>
      <c r="CBS9704" s="45"/>
      <c r="CBT9704" s="45"/>
      <c r="CBU9704" s="45"/>
      <c r="CBV9704" s="45"/>
      <c r="CBW9704" s="45"/>
      <c r="CBX9704" s="45"/>
      <c r="CBY9704" s="45"/>
      <c r="CBZ9704" s="45"/>
      <c r="CCA9704" s="45"/>
      <c r="CCB9704" s="45"/>
      <c r="CCC9704" s="45"/>
      <c r="CCD9704" s="45"/>
      <c r="CCE9704" s="45"/>
      <c r="CCF9704" s="45"/>
      <c r="CCG9704" s="45"/>
      <c r="CCH9704" s="45"/>
      <c r="CCI9704" s="45"/>
      <c r="CCJ9704" s="45"/>
      <c r="CCK9704" s="45"/>
      <c r="CCL9704" s="45"/>
      <c r="CCM9704" s="45"/>
      <c r="CCN9704" s="45"/>
      <c r="CCO9704" s="45"/>
      <c r="CCP9704" s="45"/>
      <c r="CCQ9704" s="45"/>
      <c r="CCR9704" s="45"/>
      <c r="CCS9704" s="45"/>
      <c r="CCT9704" s="45"/>
      <c r="CCU9704" s="45"/>
      <c r="CCV9704" s="45"/>
      <c r="CCW9704" s="45"/>
      <c r="CCX9704" s="45"/>
      <c r="CCY9704" s="45"/>
      <c r="CCZ9704" s="45"/>
      <c r="CDA9704" s="45"/>
      <c r="CDB9704" s="45"/>
      <c r="CDC9704" s="45"/>
      <c r="CDD9704" s="45"/>
      <c r="CDE9704" s="45"/>
      <c r="CDF9704" s="45"/>
      <c r="CDG9704" s="45"/>
      <c r="CDH9704" s="45"/>
      <c r="CDI9704" s="45"/>
      <c r="CDJ9704" s="45"/>
      <c r="CDK9704" s="45"/>
      <c r="CDL9704" s="45"/>
      <c r="CDM9704" s="45"/>
      <c r="CDN9704" s="45"/>
      <c r="CDO9704" s="45"/>
      <c r="CDP9704" s="45"/>
      <c r="CDQ9704" s="45"/>
      <c r="CDR9704" s="45"/>
      <c r="CDS9704" s="45"/>
      <c r="CDT9704" s="45"/>
      <c r="CDU9704" s="45"/>
      <c r="CDV9704" s="45"/>
      <c r="CDW9704" s="45"/>
      <c r="CDX9704" s="45"/>
      <c r="CDY9704" s="45"/>
      <c r="CDZ9704" s="45"/>
      <c r="CEA9704" s="45"/>
      <c r="CEB9704" s="45"/>
      <c r="CEC9704" s="45"/>
      <c r="CED9704" s="45"/>
      <c r="CEE9704" s="45"/>
      <c r="CEF9704" s="45"/>
      <c r="CEG9704" s="45"/>
      <c r="CEH9704" s="45"/>
      <c r="CEI9704" s="45"/>
      <c r="CEJ9704" s="45"/>
      <c r="CEK9704" s="45"/>
      <c r="CEL9704" s="45"/>
      <c r="CEM9704" s="45"/>
      <c r="CEN9704" s="45"/>
      <c r="CEO9704" s="45"/>
      <c r="CEP9704" s="45"/>
      <c r="CEQ9704" s="45"/>
      <c r="CER9704" s="45"/>
      <c r="CES9704" s="45"/>
      <c r="CET9704" s="45"/>
      <c r="CEU9704" s="45"/>
      <c r="CEV9704" s="45"/>
      <c r="CEW9704" s="45"/>
      <c r="CEX9704" s="45"/>
      <c r="CEY9704" s="45"/>
      <c r="CEZ9704" s="45"/>
      <c r="CFA9704" s="45"/>
      <c r="CFB9704" s="45"/>
      <c r="CFC9704" s="45"/>
      <c r="CFD9704" s="45"/>
      <c r="CFE9704" s="45"/>
      <c r="CFF9704" s="45"/>
      <c r="CFG9704" s="45"/>
      <c r="CFH9704" s="45"/>
      <c r="CFI9704" s="45"/>
      <c r="CFJ9704" s="45"/>
      <c r="CFK9704" s="45"/>
      <c r="CFL9704" s="45"/>
      <c r="CFM9704" s="45"/>
      <c r="CFN9704" s="45"/>
      <c r="CFO9704" s="45"/>
      <c r="CFP9704" s="45"/>
      <c r="CFQ9704" s="45"/>
      <c r="CFR9704" s="45"/>
      <c r="CFS9704" s="45"/>
      <c r="CFT9704" s="45"/>
      <c r="CFU9704" s="45"/>
      <c r="CFV9704" s="45"/>
      <c r="CFW9704" s="45"/>
      <c r="CFX9704" s="45"/>
      <c r="CFY9704" s="45"/>
      <c r="CFZ9704" s="45"/>
      <c r="CGA9704" s="45"/>
      <c r="CGB9704" s="45"/>
      <c r="CGC9704" s="45"/>
      <c r="CGD9704" s="45"/>
      <c r="CGE9704" s="45"/>
      <c r="CGF9704" s="45"/>
      <c r="CGG9704" s="45"/>
      <c r="CGH9704" s="45"/>
      <c r="CGI9704" s="45"/>
      <c r="CGJ9704" s="45"/>
      <c r="CGK9704" s="45"/>
      <c r="CGL9704" s="45"/>
      <c r="CGM9704" s="45"/>
      <c r="CGN9704" s="45"/>
      <c r="CGO9704" s="45"/>
      <c r="CGP9704" s="45"/>
      <c r="CGQ9704" s="45"/>
      <c r="CGR9704" s="45"/>
      <c r="CGS9704" s="45"/>
      <c r="CGT9704" s="45"/>
      <c r="CGU9704" s="45"/>
      <c r="CGV9704" s="45"/>
      <c r="CGW9704" s="45"/>
      <c r="CGX9704" s="45"/>
      <c r="CGY9704" s="45"/>
      <c r="CGZ9704" s="45"/>
      <c r="CHA9704" s="45"/>
      <c r="CHB9704" s="45"/>
      <c r="CHC9704" s="45"/>
      <c r="CHD9704" s="45"/>
      <c r="CHE9704" s="45"/>
      <c r="CHF9704" s="45"/>
      <c r="CHG9704" s="45"/>
      <c r="CHH9704" s="45"/>
      <c r="CHI9704" s="45"/>
      <c r="CHJ9704" s="45"/>
      <c r="CHK9704" s="45"/>
      <c r="CHL9704" s="45"/>
      <c r="CHM9704" s="45"/>
      <c r="CHN9704" s="45"/>
      <c r="CHO9704" s="45"/>
      <c r="CHP9704" s="45"/>
      <c r="CHQ9704" s="45"/>
      <c r="CHR9704" s="45"/>
      <c r="CHS9704" s="45"/>
      <c r="CHT9704" s="45"/>
      <c r="CHU9704" s="45"/>
      <c r="CHV9704" s="45"/>
      <c r="CHW9704" s="45"/>
      <c r="CHX9704" s="45"/>
      <c r="CHY9704" s="45"/>
      <c r="CHZ9704" s="45"/>
      <c r="CIA9704" s="45"/>
      <c r="CIB9704" s="45"/>
      <c r="CIC9704" s="45"/>
      <c r="CID9704" s="45"/>
      <c r="CIE9704" s="45"/>
      <c r="CIF9704" s="45"/>
      <c r="CIG9704" s="45"/>
      <c r="CIH9704" s="45"/>
      <c r="CII9704" s="45"/>
      <c r="CIJ9704" s="45"/>
      <c r="CIK9704" s="45"/>
      <c r="CIL9704" s="45"/>
      <c r="CIM9704" s="45"/>
      <c r="CIN9704" s="45"/>
      <c r="CIO9704" s="45"/>
      <c r="CIP9704" s="45"/>
      <c r="CIQ9704" s="45"/>
      <c r="CIR9704" s="45"/>
      <c r="CIS9704" s="45"/>
      <c r="CIT9704" s="45"/>
      <c r="CIU9704" s="45"/>
      <c r="CIV9704" s="45"/>
      <c r="CIW9704" s="45"/>
      <c r="CIX9704" s="45"/>
      <c r="CIY9704" s="45"/>
      <c r="CIZ9704" s="45"/>
      <c r="CJA9704" s="45"/>
      <c r="CJB9704" s="45"/>
      <c r="CJC9704" s="45"/>
      <c r="CJD9704" s="45"/>
      <c r="CJE9704" s="45"/>
      <c r="CJF9704" s="45"/>
      <c r="CJG9704" s="45"/>
      <c r="CJH9704" s="45"/>
      <c r="CJI9704" s="45"/>
      <c r="CJJ9704" s="45"/>
      <c r="CJK9704" s="45"/>
      <c r="CJL9704" s="45"/>
      <c r="CJM9704" s="45"/>
      <c r="CJN9704" s="45"/>
      <c r="CJO9704" s="45"/>
      <c r="CJP9704" s="45"/>
      <c r="CJQ9704" s="45"/>
      <c r="CJR9704" s="45"/>
      <c r="CJS9704" s="45"/>
      <c r="CJT9704" s="45"/>
      <c r="CJU9704" s="45"/>
      <c r="CJV9704" s="45"/>
      <c r="CJW9704" s="45"/>
      <c r="CJX9704" s="45"/>
      <c r="CJY9704" s="45"/>
      <c r="CJZ9704" s="45"/>
      <c r="CKA9704" s="45"/>
      <c r="CKB9704" s="45"/>
      <c r="CKC9704" s="45"/>
      <c r="CKD9704" s="45"/>
      <c r="CKE9704" s="45"/>
      <c r="CKF9704" s="45"/>
      <c r="CKG9704" s="45"/>
      <c r="CKH9704" s="45"/>
      <c r="CKI9704" s="45"/>
      <c r="CKJ9704" s="45"/>
      <c r="CKK9704" s="45"/>
      <c r="CKL9704" s="45"/>
      <c r="CKM9704" s="45"/>
      <c r="CKN9704" s="45"/>
      <c r="CKO9704" s="45"/>
      <c r="CKP9704" s="45"/>
      <c r="CKQ9704" s="45"/>
      <c r="CKR9704" s="45"/>
      <c r="CKS9704" s="45"/>
      <c r="CKT9704" s="45"/>
      <c r="CKU9704" s="45"/>
      <c r="CKV9704" s="45"/>
      <c r="CKW9704" s="45"/>
      <c r="CKX9704" s="45"/>
      <c r="CKY9704" s="45"/>
      <c r="CKZ9704" s="45"/>
      <c r="CLA9704" s="45"/>
      <c r="CLB9704" s="45"/>
      <c r="CLC9704" s="45"/>
      <c r="CLD9704" s="45"/>
      <c r="CLE9704" s="45"/>
      <c r="CLF9704" s="45"/>
      <c r="CLG9704" s="45"/>
      <c r="CLH9704" s="45"/>
      <c r="CLI9704" s="45"/>
      <c r="CLJ9704" s="45"/>
      <c r="CLK9704" s="45"/>
      <c r="CLL9704" s="45"/>
      <c r="CLM9704" s="45"/>
      <c r="CLN9704" s="45"/>
      <c r="CLO9704" s="45"/>
      <c r="CLP9704" s="45"/>
      <c r="CLQ9704" s="45"/>
      <c r="CLR9704" s="45"/>
      <c r="CLS9704" s="45"/>
      <c r="CLT9704" s="45"/>
      <c r="CLU9704" s="45"/>
      <c r="CLV9704" s="45"/>
      <c r="CLW9704" s="45"/>
      <c r="CLX9704" s="45"/>
      <c r="CLY9704" s="45"/>
      <c r="CLZ9704" s="45"/>
      <c r="CMA9704" s="45"/>
      <c r="CMB9704" s="45"/>
      <c r="CMC9704" s="45"/>
      <c r="CMD9704" s="45"/>
      <c r="CME9704" s="45"/>
      <c r="CMF9704" s="45"/>
      <c r="CMG9704" s="45"/>
      <c r="CMH9704" s="45"/>
      <c r="CMI9704" s="45"/>
      <c r="CMJ9704" s="45"/>
      <c r="CMK9704" s="45"/>
      <c r="CML9704" s="45"/>
      <c r="CMM9704" s="45"/>
      <c r="CMN9704" s="45"/>
      <c r="CMO9704" s="45"/>
      <c r="CMP9704" s="45"/>
      <c r="CMQ9704" s="45"/>
      <c r="CMR9704" s="45"/>
      <c r="CMS9704" s="45"/>
      <c r="CMT9704" s="45"/>
      <c r="CMU9704" s="45"/>
      <c r="CMV9704" s="45"/>
      <c r="CMW9704" s="45"/>
      <c r="CMX9704" s="45"/>
      <c r="CMY9704" s="45"/>
      <c r="CMZ9704" s="45"/>
      <c r="CNA9704" s="45"/>
      <c r="CNB9704" s="45"/>
      <c r="CNC9704" s="45"/>
      <c r="CND9704" s="45"/>
      <c r="CNE9704" s="45"/>
      <c r="CNF9704" s="45"/>
      <c r="CNG9704" s="45"/>
      <c r="CNH9704" s="45"/>
      <c r="CNI9704" s="45"/>
      <c r="CNJ9704" s="45"/>
      <c r="CNK9704" s="45"/>
      <c r="CNL9704" s="45"/>
      <c r="CNM9704" s="45"/>
      <c r="CNN9704" s="45"/>
      <c r="CNO9704" s="45"/>
      <c r="CNP9704" s="45"/>
      <c r="CNQ9704" s="45"/>
      <c r="CNR9704" s="45"/>
      <c r="CNS9704" s="45"/>
      <c r="CNT9704" s="45"/>
      <c r="CNU9704" s="45"/>
      <c r="CNV9704" s="45"/>
      <c r="CNW9704" s="45"/>
      <c r="CNX9704" s="45"/>
      <c r="CNY9704" s="45"/>
      <c r="CNZ9704" s="45"/>
      <c r="COA9704" s="45"/>
      <c r="COB9704" s="45"/>
      <c r="COC9704" s="45"/>
      <c r="COD9704" s="45"/>
      <c r="COE9704" s="45"/>
      <c r="COF9704" s="45"/>
      <c r="COG9704" s="45"/>
      <c r="COH9704" s="45"/>
      <c r="COI9704" s="45"/>
      <c r="COJ9704" s="45"/>
      <c r="COK9704" s="45"/>
      <c r="COL9704" s="45"/>
      <c r="COM9704" s="45"/>
      <c r="CON9704" s="45"/>
      <c r="COO9704" s="45"/>
      <c r="COP9704" s="45"/>
      <c r="COQ9704" s="45"/>
      <c r="COR9704" s="45"/>
      <c r="COS9704" s="45"/>
      <c r="COT9704" s="45"/>
      <c r="COU9704" s="45"/>
      <c r="COV9704" s="45"/>
      <c r="COW9704" s="45"/>
      <c r="COX9704" s="45"/>
      <c r="COY9704" s="45"/>
      <c r="COZ9704" s="45"/>
      <c r="CPA9704" s="45"/>
      <c r="CPB9704" s="45"/>
      <c r="CPC9704" s="45"/>
      <c r="CPD9704" s="45"/>
      <c r="CPE9704" s="45"/>
      <c r="CPF9704" s="45"/>
      <c r="CPG9704" s="45"/>
      <c r="CPH9704" s="45"/>
      <c r="CPI9704" s="45"/>
      <c r="CPJ9704" s="45"/>
      <c r="CPK9704" s="45"/>
      <c r="CPL9704" s="45"/>
      <c r="CPM9704" s="45"/>
      <c r="CPN9704" s="45"/>
      <c r="CPO9704" s="45"/>
      <c r="CPP9704" s="45"/>
      <c r="CPQ9704" s="45"/>
      <c r="CPR9704" s="45"/>
      <c r="CPS9704" s="45"/>
      <c r="CPT9704" s="45"/>
      <c r="CPU9704" s="45"/>
      <c r="CPV9704" s="45"/>
      <c r="CPW9704" s="45"/>
      <c r="CPX9704" s="45"/>
      <c r="CPY9704" s="45"/>
      <c r="CPZ9704" s="45"/>
      <c r="CQA9704" s="45"/>
      <c r="CQB9704" s="45"/>
      <c r="CQC9704" s="45"/>
      <c r="CQD9704" s="45"/>
      <c r="CQE9704" s="45"/>
      <c r="CQF9704" s="45"/>
      <c r="CQG9704" s="45"/>
      <c r="CQH9704" s="45"/>
      <c r="CQI9704" s="45"/>
      <c r="CQJ9704" s="45"/>
      <c r="CQK9704" s="45"/>
      <c r="CQL9704" s="45"/>
      <c r="CQM9704" s="45"/>
      <c r="CQN9704" s="45"/>
      <c r="CQO9704" s="45"/>
      <c r="CQP9704" s="45"/>
      <c r="CQQ9704" s="45"/>
      <c r="CQR9704" s="45"/>
      <c r="CQS9704" s="45"/>
      <c r="CQT9704" s="45"/>
      <c r="CQU9704" s="45"/>
      <c r="CQV9704" s="45"/>
      <c r="CQW9704" s="45"/>
      <c r="CQX9704" s="45"/>
      <c r="CQY9704" s="45"/>
      <c r="CQZ9704" s="45"/>
      <c r="CRA9704" s="45"/>
      <c r="CRB9704" s="45"/>
      <c r="CRC9704" s="45"/>
      <c r="CRD9704" s="45"/>
      <c r="CRE9704" s="45"/>
      <c r="CRF9704" s="45"/>
      <c r="CRG9704" s="45"/>
      <c r="CRH9704" s="45"/>
      <c r="CRI9704" s="45"/>
      <c r="CRJ9704" s="45"/>
      <c r="CRK9704" s="45"/>
      <c r="CRL9704" s="45"/>
      <c r="CRM9704" s="45"/>
      <c r="CRN9704" s="45"/>
      <c r="CRO9704" s="45"/>
      <c r="CRP9704" s="45"/>
      <c r="CRQ9704" s="45"/>
      <c r="CRR9704" s="45"/>
      <c r="CRS9704" s="45"/>
      <c r="CRT9704" s="45"/>
      <c r="CRU9704" s="45"/>
      <c r="CRV9704" s="45"/>
      <c r="CRW9704" s="45"/>
      <c r="CRX9704" s="45"/>
      <c r="CRY9704" s="45"/>
      <c r="CRZ9704" s="45"/>
      <c r="CSA9704" s="45"/>
      <c r="CSB9704" s="45"/>
      <c r="CSC9704" s="45"/>
      <c r="CSD9704" s="45"/>
      <c r="CSE9704" s="45"/>
      <c r="CSF9704" s="45"/>
      <c r="CSG9704" s="45"/>
      <c r="CSH9704" s="45"/>
      <c r="CSI9704" s="45"/>
      <c r="CSJ9704" s="45"/>
      <c r="CSK9704" s="45"/>
      <c r="CSL9704" s="45"/>
      <c r="CSM9704" s="45"/>
      <c r="CSN9704" s="45"/>
      <c r="CSO9704" s="45"/>
      <c r="CSP9704" s="45"/>
      <c r="CSQ9704" s="45"/>
      <c r="CSR9704" s="45"/>
      <c r="CSS9704" s="45"/>
      <c r="CST9704" s="45"/>
      <c r="CSU9704" s="45"/>
      <c r="CSV9704" s="45"/>
      <c r="CSW9704" s="45"/>
      <c r="CSX9704" s="45"/>
      <c r="CSY9704" s="45"/>
      <c r="CSZ9704" s="45"/>
      <c r="CTA9704" s="45"/>
      <c r="CTB9704" s="45"/>
      <c r="CTC9704" s="45"/>
      <c r="CTD9704" s="45"/>
      <c r="CTE9704" s="45"/>
      <c r="CTF9704" s="45"/>
      <c r="CTG9704" s="45"/>
      <c r="CTH9704" s="45"/>
      <c r="CTI9704" s="45"/>
      <c r="CTJ9704" s="45"/>
      <c r="CTK9704" s="45"/>
      <c r="CTL9704" s="45"/>
      <c r="CTM9704" s="45"/>
      <c r="CTN9704" s="45"/>
      <c r="CTO9704" s="45"/>
      <c r="CTP9704" s="45"/>
      <c r="CTQ9704" s="45"/>
      <c r="CTR9704" s="45"/>
      <c r="CTS9704" s="45"/>
      <c r="CTT9704" s="45"/>
      <c r="CTU9704" s="45"/>
      <c r="CTV9704" s="45"/>
      <c r="CTW9704" s="45"/>
      <c r="CTX9704" s="45"/>
      <c r="CTY9704" s="45"/>
      <c r="CTZ9704" s="45"/>
      <c r="CUA9704" s="45"/>
      <c r="CUB9704" s="45"/>
      <c r="CUC9704" s="45"/>
      <c r="CUD9704" s="45"/>
      <c r="CUE9704" s="45"/>
      <c r="CUF9704" s="45"/>
      <c r="CUG9704" s="45"/>
      <c r="CUH9704" s="45"/>
      <c r="CUI9704" s="45"/>
      <c r="CUJ9704" s="45"/>
      <c r="CUK9704" s="45"/>
      <c r="CUL9704" s="45"/>
      <c r="CUM9704" s="45"/>
      <c r="CUN9704" s="45"/>
      <c r="CUO9704" s="45"/>
      <c r="CUP9704" s="45"/>
      <c r="CUQ9704" s="45"/>
      <c r="CUR9704" s="45"/>
      <c r="CUS9704" s="45"/>
      <c r="CUT9704" s="45"/>
      <c r="CUU9704" s="45"/>
      <c r="CUV9704" s="45"/>
      <c r="CUW9704" s="45"/>
      <c r="CUX9704" s="45"/>
      <c r="CUY9704" s="45"/>
      <c r="CUZ9704" s="45"/>
      <c r="CVA9704" s="45"/>
      <c r="CVB9704" s="45"/>
      <c r="CVC9704" s="45"/>
      <c r="CVD9704" s="45"/>
      <c r="CVE9704" s="45"/>
      <c r="CVF9704" s="45"/>
      <c r="CVG9704" s="45"/>
      <c r="CVH9704" s="45"/>
      <c r="CVI9704" s="45"/>
      <c r="CVJ9704" s="45"/>
      <c r="CVK9704" s="45"/>
      <c r="CVL9704" s="45"/>
      <c r="CVM9704" s="45"/>
      <c r="CVN9704" s="45"/>
      <c r="CVO9704" s="45"/>
      <c r="CVP9704" s="45"/>
      <c r="CVQ9704" s="45"/>
      <c r="CVR9704" s="45"/>
      <c r="CVS9704" s="45"/>
      <c r="CVT9704" s="45"/>
      <c r="CVU9704" s="45"/>
      <c r="CVV9704" s="45"/>
      <c r="CVW9704" s="45"/>
      <c r="CVX9704" s="45"/>
      <c r="CVY9704" s="45"/>
      <c r="CVZ9704" s="45"/>
      <c r="CWA9704" s="45"/>
      <c r="CWB9704" s="45"/>
      <c r="CWC9704" s="45"/>
      <c r="CWD9704" s="45"/>
      <c r="CWE9704" s="45"/>
      <c r="CWF9704" s="45"/>
      <c r="CWG9704" s="45"/>
      <c r="CWH9704" s="45"/>
      <c r="CWI9704" s="45"/>
      <c r="CWJ9704" s="45"/>
      <c r="CWK9704" s="45"/>
      <c r="CWL9704" s="45"/>
      <c r="CWM9704" s="45"/>
      <c r="CWN9704" s="45"/>
      <c r="CWO9704" s="45"/>
      <c r="CWP9704" s="45"/>
      <c r="CWQ9704" s="45"/>
      <c r="CWR9704" s="45"/>
      <c r="CWS9704" s="45"/>
      <c r="CWT9704" s="45"/>
      <c r="CWU9704" s="45"/>
      <c r="CWV9704" s="45"/>
      <c r="CWW9704" s="45"/>
      <c r="CWX9704" s="45"/>
      <c r="CWY9704" s="45"/>
      <c r="CWZ9704" s="45"/>
      <c r="CXA9704" s="45"/>
      <c r="CXB9704" s="45"/>
      <c r="CXC9704" s="45"/>
      <c r="CXD9704" s="45"/>
      <c r="CXE9704" s="45"/>
      <c r="CXF9704" s="45"/>
      <c r="CXG9704" s="45"/>
      <c r="CXH9704" s="45"/>
      <c r="CXI9704" s="45"/>
      <c r="CXJ9704" s="45"/>
      <c r="CXK9704" s="45"/>
      <c r="CXL9704" s="45"/>
      <c r="CXM9704" s="45"/>
      <c r="CXN9704" s="45"/>
      <c r="CXO9704" s="45"/>
      <c r="CXP9704" s="45"/>
      <c r="CXQ9704" s="45"/>
      <c r="CXR9704" s="45"/>
      <c r="CXS9704" s="45"/>
      <c r="CXT9704" s="45"/>
      <c r="CXU9704" s="45"/>
      <c r="CXV9704" s="45"/>
      <c r="CXW9704" s="45"/>
      <c r="CXX9704" s="45"/>
      <c r="CXY9704" s="45"/>
      <c r="CXZ9704" s="45"/>
      <c r="CYA9704" s="45"/>
      <c r="CYB9704" s="45"/>
      <c r="CYC9704" s="45"/>
      <c r="CYD9704" s="45"/>
      <c r="CYE9704" s="45"/>
      <c r="CYF9704" s="45"/>
      <c r="CYG9704" s="45"/>
      <c r="CYH9704" s="45"/>
      <c r="CYI9704" s="45"/>
      <c r="CYJ9704" s="45"/>
      <c r="CYK9704" s="45"/>
      <c r="CYL9704" s="45"/>
      <c r="CYM9704" s="45"/>
      <c r="CYN9704" s="45"/>
      <c r="CYO9704" s="45"/>
      <c r="CYP9704" s="45"/>
      <c r="CYQ9704" s="45"/>
      <c r="CYR9704" s="45"/>
      <c r="CYS9704" s="45"/>
      <c r="CYT9704" s="45"/>
      <c r="CYU9704" s="45"/>
      <c r="CYV9704" s="45"/>
      <c r="CYW9704" s="45"/>
      <c r="CYX9704" s="45"/>
      <c r="CYY9704" s="45"/>
      <c r="CYZ9704" s="45"/>
      <c r="CZA9704" s="45"/>
      <c r="CZB9704" s="45"/>
      <c r="CZC9704" s="45"/>
      <c r="CZD9704" s="45"/>
      <c r="CZE9704" s="45"/>
      <c r="CZF9704" s="45"/>
      <c r="CZG9704" s="45"/>
      <c r="CZH9704" s="45"/>
      <c r="CZI9704" s="45"/>
      <c r="CZJ9704" s="45"/>
      <c r="CZK9704" s="45"/>
      <c r="CZL9704" s="45"/>
      <c r="CZM9704" s="45"/>
      <c r="CZN9704" s="45"/>
      <c r="CZO9704" s="45"/>
      <c r="CZP9704" s="45"/>
      <c r="CZQ9704" s="45"/>
      <c r="CZR9704" s="45"/>
      <c r="CZS9704" s="45"/>
      <c r="CZT9704" s="45"/>
      <c r="CZU9704" s="45"/>
      <c r="CZV9704" s="45"/>
      <c r="CZW9704" s="45"/>
      <c r="CZX9704" s="45"/>
      <c r="CZY9704" s="45"/>
      <c r="CZZ9704" s="45"/>
      <c r="DAA9704" s="45"/>
      <c r="DAB9704" s="45"/>
      <c r="DAC9704" s="45"/>
      <c r="DAD9704" s="45"/>
      <c r="DAE9704" s="45"/>
      <c r="DAF9704" s="45"/>
      <c r="DAG9704" s="45"/>
      <c r="DAH9704" s="45"/>
      <c r="DAI9704" s="45"/>
      <c r="DAJ9704" s="45"/>
      <c r="DAK9704" s="45"/>
      <c r="DAL9704" s="45"/>
      <c r="DAM9704" s="45"/>
      <c r="DAN9704" s="45"/>
      <c r="DAO9704" s="45"/>
      <c r="DAP9704" s="45"/>
      <c r="DAQ9704" s="45"/>
      <c r="DAR9704" s="45"/>
      <c r="DAS9704" s="45"/>
      <c r="DAT9704" s="45"/>
      <c r="DAU9704" s="45"/>
      <c r="DAV9704" s="45"/>
      <c r="DAW9704" s="45"/>
      <c r="DAX9704" s="45"/>
      <c r="DAY9704" s="45"/>
      <c r="DAZ9704" s="45"/>
      <c r="DBA9704" s="45"/>
      <c r="DBB9704" s="45"/>
      <c r="DBC9704" s="45"/>
      <c r="DBD9704" s="45"/>
      <c r="DBE9704" s="45"/>
      <c r="DBF9704" s="45"/>
      <c r="DBG9704" s="45"/>
      <c r="DBH9704" s="45"/>
      <c r="DBI9704" s="45"/>
      <c r="DBJ9704" s="45"/>
      <c r="DBK9704" s="45"/>
      <c r="DBL9704" s="45"/>
      <c r="DBM9704" s="45"/>
      <c r="DBN9704" s="45"/>
      <c r="DBO9704" s="45"/>
      <c r="DBP9704" s="45"/>
      <c r="DBQ9704" s="45"/>
      <c r="DBR9704" s="45"/>
      <c r="DBS9704" s="45"/>
      <c r="DBT9704" s="45"/>
      <c r="DBU9704" s="45"/>
      <c r="DBV9704" s="45"/>
      <c r="DBW9704" s="45"/>
      <c r="DBX9704" s="45"/>
      <c r="DBY9704" s="45"/>
      <c r="DBZ9704" s="45"/>
      <c r="DCA9704" s="45"/>
      <c r="DCB9704" s="45"/>
      <c r="DCC9704" s="45"/>
      <c r="DCD9704" s="45"/>
      <c r="DCE9704" s="45"/>
      <c r="DCF9704" s="45"/>
      <c r="DCG9704" s="45"/>
      <c r="DCH9704" s="45"/>
      <c r="DCI9704" s="45"/>
      <c r="DCJ9704" s="45"/>
      <c r="DCK9704" s="45"/>
      <c r="DCL9704" s="45"/>
      <c r="DCM9704" s="45"/>
      <c r="DCN9704" s="45"/>
      <c r="DCO9704" s="45"/>
      <c r="DCP9704" s="45"/>
      <c r="DCQ9704" s="45"/>
      <c r="DCR9704" s="45"/>
      <c r="DCS9704" s="45"/>
      <c r="DCT9704" s="45"/>
      <c r="DCU9704" s="45"/>
      <c r="DCV9704" s="45"/>
      <c r="DCW9704" s="45"/>
      <c r="DCX9704" s="45"/>
      <c r="DCY9704" s="45"/>
      <c r="DCZ9704" s="45"/>
      <c r="DDA9704" s="45"/>
      <c r="DDB9704" s="45"/>
      <c r="DDC9704" s="45"/>
      <c r="DDD9704" s="45"/>
      <c r="DDE9704" s="45"/>
      <c r="DDF9704" s="45"/>
      <c r="DDG9704" s="45"/>
      <c r="DDH9704" s="45"/>
      <c r="DDI9704" s="45"/>
      <c r="DDJ9704" s="45"/>
      <c r="DDK9704" s="45"/>
      <c r="DDL9704" s="45"/>
      <c r="DDM9704" s="45"/>
      <c r="DDN9704" s="45"/>
      <c r="DDO9704" s="45"/>
      <c r="DDP9704" s="45"/>
      <c r="DDQ9704" s="45"/>
      <c r="DDR9704" s="45"/>
      <c r="DDS9704" s="45"/>
      <c r="DDT9704" s="45"/>
      <c r="DDU9704" s="45"/>
      <c r="DDV9704" s="45"/>
      <c r="DDW9704" s="45"/>
      <c r="DDX9704" s="45"/>
      <c r="DDY9704" s="45"/>
      <c r="DDZ9704" s="45"/>
      <c r="DEA9704" s="45"/>
      <c r="DEB9704" s="45"/>
      <c r="DEC9704" s="45"/>
      <c r="DED9704" s="45"/>
      <c r="DEE9704" s="45"/>
      <c r="DEF9704" s="45"/>
      <c r="DEG9704" s="45"/>
      <c r="DEH9704" s="45"/>
      <c r="DEI9704" s="45"/>
      <c r="DEJ9704" s="45"/>
      <c r="DEK9704" s="45"/>
      <c r="DEL9704" s="45"/>
      <c r="DEM9704" s="45"/>
      <c r="DEN9704" s="45"/>
      <c r="DEO9704" s="45"/>
      <c r="DEP9704" s="45"/>
      <c r="DEQ9704" s="45"/>
      <c r="DER9704" s="45"/>
      <c r="DES9704" s="45"/>
      <c r="DET9704" s="45"/>
      <c r="DEU9704" s="45"/>
      <c r="DEV9704" s="45"/>
      <c r="DEW9704" s="45"/>
      <c r="DEX9704" s="45"/>
      <c r="DEY9704" s="45"/>
      <c r="DEZ9704" s="45"/>
      <c r="DFA9704" s="45"/>
      <c r="DFB9704" s="45"/>
      <c r="DFC9704" s="45"/>
      <c r="DFD9704" s="45"/>
      <c r="DFE9704" s="45"/>
      <c r="DFF9704" s="45"/>
      <c r="DFG9704" s="45"/>
      <c r="DFH9704" s="45"/>
      <c r="DFI9704" s="45"/>
      <c r="DFJ9704" s="45"/>
      <c r="DFK9704" s="45"/>
      <c r="DFL9704" s="45"/>
      <c r="DFM9704" s="45"/>
      <c r="DFN9704" s="45"/>
      <c r="DFO9704" s="45"/>
      <c r="DFP9704" s="45"/>
      <c r="DFQ9704" s="45"/>
      <c r="DFR9704" s="45"/>
      <c r="DFS9704" s="45"/>
      <c r="DFT9704" s="45"/>
      <c r="DFU9704" s="45"/>
      <c r="DFV9704" s="45"/>
      <c r="DFW9704" s="45"/>
      <c r="DFX9704" s="45"/>
      <c r="DFY9704" s="45"/>
      <c r="DFZ9704" s="45"/>
      <c r="DGA9704" s="45"/>
      <c r="DGB9704" s="45"/>
      <c r="DGC9704" s="45"/>
      <c r="DGD9704" s="45"/>
      <c r="DGE9704" s="45"/>
      <c r="DGF9704" s="45"/>
      <c r="DGG9704" s="45"/>
      <c r="DGH9704" s="45"/>
      <c r="DGI9704" s="45"/>
      <c r="DGJ9704" s="45"/>
      <c r="DGK9704" s="45"/>
      <c r="DGL9704" s="45"/>
      <c r="DGM9704" s="45"/>
      <c r="DGN9704" s="45"/>
      <c r="DGO9704" s="45"/>
      <c r="DGP9704" s="45"/>
      <c r="DGQ9704" s="45"/>
      <c r="DGR9704" s="45"/>
      <c r="DGS9704" s="45"/>
      <c r="DGT9704" s="45"/>
      <c r="DGU9704" s="45"/>
      <c r="DGV9704" s="45"/>
      <c r="DGW9704" s="45"/>
      <c r="DGX9704" s="45"/>
      <c r="DGY9704" s="45"/>
      <c r="DGZ9704" s="45"/>
      <c r="DHA9704" s="45"/>
      <c r="DHB9704" s="45"/>
      <c r="DHC9704" s="45"/>
      <c r="DHD9704" s="45"/>
      <c r="DHE9704" s="45"/>
      <c r="DHF9704" s="45"/>
      <c r="DHG9704" s="45"/>
      <c r="DHH9704" s="45"/>
      <c r="DHI9704" s="45"/>
      <c r="DHJ9704" s="45"/>
      <c r="DHK9704" s="45"/>
      <c r="DHL9704" s="45"/>
      <c r="DHM9704" s="45"/>
      <c r="DHN9704" s="45"/>
      <c r="DHO9704" s="45"/>
      <c r="DHP9704" s="45"/>
      <c r="DHQ9704" s="45"/>
      <c r="DHR9704" s="45"/>
      <c r="DHS9704" s="45"/>
      <c r="DHT9704" s="45"/>
      <c r="DHU9704" s="45"/>
      <c r="DHV9704" s="45"/>
      <c r="DHW9704" s="45"/>
      <c r="DHX9704" s="45"/>
      <c r="DHY9704" s="45"/>
      <c r="DHZ9704" s="45"/>
      <c r="DIA9704" s="45"/>
      <c r="DIB9704" s="45"/>
      <c r="DIC9704" s="45"/>
      <c r="DID9704" s="45"/>
      <c r="DIE9704" s="45"/>
      <c r="DIF9704" s="45"/>
      <c r="DIG9704" s="45"/>
      <c r="DIH9704" s="45"/>
      <c r="DII9704" s="45"/>
      <c r="DIJ9704" s="45"/>
      <c r="DIK9704" s="45"/>
      <c r="DIL9704" s="45"/>
      <c r="DIM9704" s="45"/>
      <c r="DIN9704" s="45"/>
      <c r="DIO9704" s="45"/>
      <c r="DIP9704" s="45"/>
      <c r="DIQ9704" s="45"/>
      <c r="DIR9704" s="45"/>
      <c r="DIS9704" s="45"/>
      <c r="DIT9704" s="45"/>
      <c r="DIU9704" s="45"/>
      <c r="DIV9704" s="45"/>
      <c r="DIW9704" s="45"/>
      <c r="DIX9704" s="45"/>
      <c r="DIY9704" s="45"/>
      <c r="DIZ9704" s="45"/>
      <c r="DJA9704" s="45"/>
      <c r="DJB9704" s="45"/>
      <c r="DJC9704" s="45"/>
      <c r="DJD9704" s="45"/>
      <c r="DJE9704" s="45"/>
      <c r="DJF9704" s="45"/>
      <c r="DJG9704" s="45"/>
      <c r="DJH9704" s="45"/>
      <c r="DJI9704" s="45"/>
      <c r="DJJ9704" s="45"/>
      <c r="DJK9704" s="45"/>
      <c r="DJL9704" s="45"/>
      <c r="DJM9704" s="45"/>
      <c r="DJN9704" s="45"/>
      <c r="DJO9704" s="45"/>
      <c r="DJP9704" s="45"/>
      <c r="DJQ9704" s="45"/>
      <c r="DJR9704" s="45"/>
      <c r="DJS9704" s="45"/>
      <c r="DJT9704" s="45"/>
      <c r="DJU9704" s="45"/>
      <c r="DJV9704" s="45"/>
      <c r="DJW9704" s="45"/>
      <c r="DJX9704" s="45"/>
      <c r="DJY9704" s="45"/>
      <c r="DJZ9704" s="45"/>
      <c r="DKA9704" s="45"/>
      <c r="DKB9704" s="45"/>
      <c r="DKC9704" s="45"/>
      <c r="DKD9704" s="45"/>
      <c r="DKE9704" s="45"/>
      <c r="DKF9704" s="45"/>
      <c r="DKG9704" s="45"/>
      <c r="DKH9704" s="45"/>
      <c r="DKI9704" s="45"/>
      <c r="DKJ9704" s="45"/>
      <c r="DKK9704" s="45"/>
      <c r="DKL9704" s="45"/>
      <c r="DKM9704" s="45"/>
      <c r="DKN9704" s="45"/>
      <c r="DKO9704" s="45"/>
      <c r="DKP9704" s="45"/>
      <c r="DKQ9704" s="45"/>
      <c r="DKR9704" s="45"/>
      <c r="DKS9704" s="45"/>
      <c r="DKT9704" s="45"/>
      <c r="DKU9704" s="45"/>
      <c r="DKV9704" s="45"/>
      <c r="DKW9704" s="45"/>
      <c r="DKX9704" s="45"/>
      <c r="DKY9704" s="45"/>
      <c r="DKZ9704" s="45"/>
      <c r="DLA9704" s="45"/>
      <c r="DLB9704" s="45"/>
      <c r="DLC9704" s="45"/>
      <c r="DLD9704" s="45"/>
      <c r="DLE9704" s="45"/>
      <c r="DLF9704" s="45"/>
      <c r="DLG9704" s="45"/>
      <c r="DLH9704" s="45"/>
      <c r="DLI9704" s="45"/>
      <c r="DLJ9704" s="45"/>
      <c r="DLK9704" s="45"/>
      <c r="DLL9704" s="45"/>
      <c r="DLM9704" s="45"/>
      <c r="DLN9704" s="45"/>
      <c r="DLO9704" s="45"/>
      <c r="DLP9704" s="45"/>
      <c r="DLQ9704" s="45"/>
      <c r="DLR9704" s="45"/>
      <c r="DLS9704" s="45"/>
      <c r="DLT9704" s="45"/>
      <c r="DLU9704" s="45"/>
      <c r="DLV9704" s="45"/>
      <c r="DLW9704" s="45"/>
      <c r="DLX9704" s="45"/>
      <c r="DLY9704" s="45"/>
      <c r="DLZ9704" s="45"/>
      <c r="DMA9704" s="45"/>
      <c r="DMB9704" s="45"/>
      <c r="DMC9704" s="45"/>
      <c r="DMD9704" s="45"/>
      <c r="DME9704" s="45"/>
      <c r="DMF9704" s="45"/>
      <c r="DMG9704" s="45"/>
      <c r="DMH9704" s="45"/>
      <c r="DMI9704" s="45"/>
      <c r="DMJ9704" s="45"/>
      <c r="DMK9704" s="45"/>
      <c r="DML9704" s="45"/>
      <c r="DMM9704" s="45"/>
      <c r="DMN9704" s="45"/>
      <c r="DMO9704" s="45"/>
      <c r="DMP9704" s="45"/>
      <c r="DMQ9704" s="45"/>
      <c r="DMR9704" s="45"/>
      <c r="DMS9704" s="45"/>
      <c r="DMT9704" s="45"/>
      <c r="DMU9704" s="45"/>
      <c r="DMV9704" s="45"/>
      <c r="DMW9704" s="45"/>
      <c r="DMX9704" s="45"/>
      <c r="DMY9704" s="45"/>
      <c r="DMZ9704" s="45"/>
      <c r="DNA9704" s="45"/>
      <c r="DNB9704" s="45"/>
      <c r="DNC9704" s="45"/>
      <c r="DND9704" s="45"/>
      <c r="DNE9704" s="45"/>
      <c r="DNF9704" s="45"/>
      <c r="DNG9704" s="45"/>
      <c r="DNH9704" s="45"/>
      <c r="DNI9704" s="45"/>
      <c r="DNJ9704" s="45"/>
      <c r="DNK9704" s="45"/>
      <c r="DNL9704" s="45"/>
      <c r="DNM9704" s="45"/>
      <c r="DNN9704" s="45"/>
      <c r="DNO9704" s="45"/>
      <c r="DNP9704" s="45"/>
      <c r="DNQ9704" s="45"/>
      <c r="DNR9704" s="45"/>
      <c r="DNS9704" s="45"/>
      <c r="DNT9704" s="45"/>
      <c r="DNU9704" s="45"/>
      <c r="DNV9704" s="45"/>
      <c r="DNW9704" s="45"/>
      <c r="DNX9704" s="45"/>
      <c r="DNY9704" s="45"/>
      <c r="DNZ9704" s="45"/>
      <c r="DOA9704" s="45"/>
      <c r="DOB9704" s="45"/>
      <c r="DOC9704" s="45"/>
      <c r="DOD9704" s="45"/>
      <c r="DOE9704" s="45"/>
      <c r="DOF9704" s="45"/>
      <c r="DOG9704" s="45"/>
      <c r="DOH9704" s="45"/>
      <c r="DOI9704" s="45"/>
      <c r="DOJ9704" s="45"/>
      <c r="DOK9704" s="45"/>
      <c r="DOL9704" s="45"/>
      <c r="DOM9704" s="45"/>
      <c r="DON9704" s="45"/>
      <c r="DOO9704" s="45"/>
      <c r="DOP9704" s="45"/>
      <c r="DOQ9704" s="45"/>
      <c r="DOR9704" s="45"/>
      <c r="DOS9704" s="45"/>
      <c r="DOT9704" s="45"/>
      <c r="DOU9704" s="45"/>
      <c r="DOV9704" s="45"/>
      <c r="DOW9704" s="45"/>
      <c r="DOX9704" s="45"/>
      <c r="DOY9704" s="45"/>
      <c r="DOZ9704" s="45"/>
      <c r="DPA9704" s="45"/>
      <c r="DPB9704" s="45"/>
      <c r="DPC9704" s="45"/>
      <c r="DPD9704" s="45"/>
      <c r="DPE9704" s="45"/>
      <c r="DPF9704" s="45"/>
      <c r="DPG9704" s="45"/>
      <c r="DPH9704" s="45"/>
      <c r="DPI9704" s="45"/>
      <c r="DPJ9704" s="45"/>
      <c r="DPK9704" s="45"/>
      <c r="DPL9704" s="45"/>
      <c r="DPM9704" s="45"/>
      <c r="DPN9704" s="45"/>
      <c r="DPO9704" s="45"/>
      <c r="DPP9704" s="45"/>
      <c r="DPQ9704" s="45"/>
      <c r="DPR9704" s="45"/>
      <c r="DPS9704" s="45"/>
      <c r="DPT9704" s="45"/>
      <c r="DPU9704" s="45"/>
      <c r="DPV9704" s="45"/>
      <c r="DPW9704" s="45"/>
      <c r="DPX9704" s="45"/>
      <c r="DPY9704" s="45"/>
      <c r="DPZ9704" s="45"/>
      <c r="DQA9704" s="45"/>
      <c r="DQB9704" s="45"/>
      <c r="DQC9704" s="45"/>
      <c r="DQD9704" s="45"/>
      <c r="DQE9704" s="45"/>
      <c r="DQF9704" s="45"/>
      <c r="DQG9704" s="45"/>
      <c r="DQH9704" s="45"/>
      <c r="DQI9704" s="45"/>
      <c r="DQJ9704" s="45"/>
      <c r="DQK9704" s="45"/>
      <c r="DQL9704" s="45"/>
      <c r="DQM9704" s="45"/>
      <c r="DQN9704" s="45"/>
      <c r="DQO9704" s="45"/>
      <c r="DQP9704" s="45"/>
      <c r="DQQ9704" s="45"/>
      <c r="DQR9704" s="45"/>
      <c r="DQS9704" s="45"/>
      <c r="DQT9704" s="45"/>
      <c r="DQU9704" s="45"/>
      <c r="DQV9704" s="45"/>
      <c r="DQW9704" s="45"/>
      <c r="DQX9704" s="45"/>
      <c r="DQY9704" s="45"/>
      <c r="DQZ9704" s="45"/>
      <c r="DRA9704" s="45"/>
      <c r="DRB9704" s="45"/>
      <c r="DRC9704" s="45"/>
      <c r="DRD9704" s="45"/>
      <c r="DRE9704" s="45"/>
      <c r="DRF9704" s="45"/>
      <c r="DRG9704" s="45"/>
      <c r="DRH9704" s="45"/>
      <c r="DRI9704" s="45"/>
      <c r="DRJ9704" s="45"/>
      <c r="DRK9704" s="45"/>
      <c r="DRL9704" s="45"/>
      <c r="DRM9704" s="45"/>
      <c r="DRN9704" s="45"/>
      <c r="DRO9704" s="45"/>
      <c r="DRP9704" s="45"/>
      <c r="DRQ9704" s="45"/>
      <c r="DRR9704" s="45"/>
      <c r="DRS9704" s="45"/>
      <c r="DRT9704" s="45"/>
      <c r="DRU9704" s="45"/>
      <c r="DRV9704" s="45"/>
      <c r="DRW9704" s="45"/>
      <c r="DRX9704" s="45"/>
      <c r="DRY9704" s="45"/>
      <c r="DRZ9704" s="45"/>
      <c r="DSA9704" s="45"/>
      <c r="DSB9704" s="45"/>
      <c r="DSC9704" s="45"/>
      <c r="DSD9704" s="45"/>
      <c r="DSE9704" s="45"/>
      <c r="DSF9704" s="45"/>
      <c r="DSG9704" s="45"/>
      <c r="DSH9704" s="45"/>
      <c r="DSI9704" s="45"/>
      <c r="DSJ9704" s="45"/>
      <c r="DSK9704" s="45"/>
      <c r="DSL9704" s="45"/>
      <c r="DSM9704" s="45"/>
      <c r="DSN9704" s="45"/>
      <c r="DSO9704" s="45"/>
      <c r="DSP9704" s="45"/>
      <c r="DSQ9704" s="45"/>
      <c r="DSR9704" s="45"/>
      <c r="DSS9704" s="45"/>
      <c r="DST9704" s="45"/>
      <c r="DSU9704" s="45"/>
      <c r="DSV9704" s="45"/>
      <c r="DSW9704" s="45"/>
      <c r="DSX9704" s="45"/>
      <c r="DSY9704" s="45"/>
      <c r="DSZ9704" s="45"/>
      <c r="DTA9704" s="45"/>
      <c r="DTB9704" s="45"/>
      <c r="DTC9704" s="45"/>
      <c r="DTD9704" s="45"/>
      <c r="DTE9704" s="45"/>
      <c r="DTF9704" s="45"/>
      <c r="DTG9704" s="45"/>
      <c r="DTH9704" s="45"/>
      <c r="DTI9704" s="45"/>
      <c r="DTJ9704" s="45"/>
      <c r="DTK9704" s="45"/>
      <c r="DTL9704" s="45"/>
      <c r="DTM9704" s="45"/>
      <c r="DTN9704" s="45"/>
      <c r="DTO9704" s="45"/>
      <c r="DTP9704" s="45"/>
      <c r="DTQ9704" s="45"/>
      <c r="DTR9704" s="45"/>
      <c r="DTS9704" s="45"/>
      <c r="DTT9704" s="45"/>
      <c r="DTU9704" s="45"/>
      <c r="DTV9704" s="45"/>
      <c r="DTW9704" s="45"/>
      <c r="DTX9704" s="45"/>
      <c r="DTY9704" s="45"/>
      <c r="DTZ9704" s="45"/>
      <c r="DUA9704" s="45"/>
      <c r="DUB9704" s="45"/>
      <c r="DUC9704" s="45"/>
      <c r="DUD9704" s="45"/>
      <c r="DUE9704" s="45"/>
      <c r="DUF9704" s="45"/>
      <c r="DUG9704" s="45"/>
      <c r="DUH9704" s="45"/>
      <c r="DUI9704" s="45"/>
      <c r="DUJ9704" s="45"/>
      <c r="DUK9704" s="45"/>
      <c r="DUL9704" s="45"/>
      <c r="DUM9704" s="45"/>
      <c r="DUN9704" s="45"/>
      <c r="DUO9704" s="45"/>
      <c r="DUP9704" s="45"/>
      <c r="DUQ9704" s="45"/>
      <c r="DUR9704" s="45"/>
      <c r="DUS9704" s="45"/>
      <c r="DUT9704" s="45"/>
      <c r="DUU9704" s="45"/>
      <c r="DUV9704" s="45"/>
      <c r="DUW9704" s="45"/>
      <c r="DUX9704" s="45"/>
      <c r="DUY9704" s="45"/>
      <c r="DUZ9704" s="45"/>
      <c r="DVA9704" s="45"/>
      <c r="DVB9704" s="45"/>
      <c r="DVC9704" s="45"/>
      <c r="DVD9704" s="45"/>
      <c r="DVE9704" s="45"/>
      <c r="DVF9704" s="45"/>
      <c r="DVG9704" s="45"/>
      <c r="DVH9704" s="45"/>
      <c r="DVI9704" s="45"/>
      <c r="DVJ9704" s="45"/>
      <c r="DVK9704" s="45"/>
      <c r="DVL9704" s="45"/>
      <c r="DVM9704" s="45"/>
      <c r="DVN9704" s="45"/>
      <c r="DVO9704" s="45"/>
      <c r="DVP9704" s="45"/>
      <c r="DVQ9704" s="45"/>
      <c r="DVR9704" s="45"/>
      <c r="DVS9704" s="45"/>
      <c r="DVT9704" s="45"/>
      <c r="DVU9704" s="45"/>
      <c r="DVV9704" s="45"/>
      <c r="DVW9704" s="45"/>
      <c r="DVX9704" s="45"/>
      <c r="DVY9704" s="45"/>
      <c r="DVZ9704" s="45"/>
      <c r="DWA9704" s="45"/>
      <c r="DWB9704" s="45"/>
      <c r="DWC9704" s="45"/>
      <c r="DWD9704" s="45"/>
      <c r="DWE9704" s="45"/>
      <c r="DWF9704" s="45"/>
      <c r="DWG9704" s="45"/>
      <c r="DWH9704" s="45"/>
      <c r="DWI9704" s="45"/>
      <c r="DWJ9704" s="45"/>
      <c r="DWK9704" s="45"/>
      <c r="DWL9704" s="45"/>
      <c r="DWM9704" s="45"/>
      <c r="DWN9704" s="45"/>
      <c r="DWO9704" s="45"/>
      <c r="DWP9704" s="45"/>
      <c r="DWQ9704" s="45"/>
      <c r="DWR9704" s="45"/>
      <c r="DWS9704" s="45"/>
      <c r="DWT9704" s="45"/>
      <c r="DWU9704" s="45"/>
      <c r="DWV9704" s="45"/>
      <c r="DWW9704" s="45"/>
      <c r="DWX9704" s="45"/>
      <c r="DWY9704" s="45"/>
      <c r="DWZ9704" s="45"/>
      <c r="DXA9704" s="45"/>
      <c r="DXB9704" s="45"/>
      <c r="DXC9704" s="45"/>
      <c r="DXD9704" s="45"/>
      <c r="DXE9704" s="45"/>
      <c r="DXF9704" s="45"/>
      <c r="DXG9704" s="45"/>
      <c r="DXH9704" s="45"/>
      <c r="DXI9704" s="45"/>
      <c r="DXJ9704" s="45"/>
      <c r="DXK9704" s="45"/>
      <c r="DXL9704" s="45"/>
      <c r="DXM9704" s="45"/>
      <c r="DXN9704" s="45"/>
      <c r="DXO9704" s="45"/>
      <c r="DXP9704" s="45"/>
      <c r="DXQ9704" s="45"/>
      <c r="DXR9704" s="45"/>
      <c r="DXS9704" s="45"/>
      <c r="DXT9704" s="45"/>
      <c r="DXU9704" s="45"/>
      <c r="DXV9704" s="45"/>
      <c r="DXW9704" s="45"/>
      <c r="DXX9704" s="45"/>
      <c r="DXY9704" s="45"/>
      <c r="DXZ9704" s="45"/>
      <c r="DYA9704" s="45"/>
      <c r="DYB9704" s="45"/>
      <c r="DYC9704" s="45"/>
      <c r="DYD9704" s="45"/>
      <c r="DYE9704" s="45"/>
      <c r="DYF9704" s="45"/>
      <c r="DYG9704" s="45"/>
      <c r="DYH9704" s="45"/>
      <c r="DYI9704" s="45"/>
      <c r="DYJ9704" s="45"/>
      <c r="DYK9704" s="45"/>
      <c r="DYL9704" s="45"/>
      <c r="DYM9704" s="45"/>
      <c r="DYN9704" s="45"/>
      <c r="DYO9704" s="45"/>
      <c r="DYP9704" s="45"/>
      <c r="DYQ9704" s="45"/>
      <c r="DYR9704" s="45"/>
      <c r="DYS9704" s="45"/>
      <c r="DYT9704" s="45"/>
      <c r="DYU9704" s="45"/>
      <c r="DYV9704" s="45"/>
      <c r="DYW9704" s="45"/>
      <c r="DYX9704" s="45"/>
      <c r="DYY9704" s="45"/>
      <c r="DYZ9704" s="45"/>
      <c r="DZA9704" s="45"/>
      <c r="DZB9704" s="45"/>
      <c r="DZC9704" s="45"/>
      <c r="DZD9704" s="45"/>
      <c r="DZE9704" s="45"/>
      <c r="DZF9704" s="45"/>
      <c r="DZG9704" s="45"/>
      <c r="DZH9704" s="45"/>
      <c r="DZI9704" s="45"/>
      <c r="DZJ9704" s="45"/>
      <c r="DZK9704" s="45"/>
      <c r="DZL9704" s="45"/>
      <c r="DZM9704" s="45"/>
      <c r="DZN9704" s="45"/>
      <c r="DZO9704" s="45"/>
      <c r="DZP9704" s="45"/>
      <c r="DZQ9704" s="45"/>
      <c r="DZR9704" s="45"/>
      <c r="DZS9704" s="45"/>
      <c r="DZT9704" s="45"/>
      <c r="DZU9704" s="45"/>
      <c r="DZV9704" s="45"/>
      <c r="DZW9704" s="45"/>
      <c r="DZX9704" s="45"/>
      <c r="DZY9704" s="45"/>
      <c r="DZZ9704" s="45"/>
      <c r="EAA9704" s="45"/>
      <c r="EAB9704" s="45"/>
      <c r="EAC9704" s="45"/>
      <c r="EAD9704" s="45"/>
      <c r="EAE9704" s="45"/>
      <c r="EAF9704" s="45"/>
      <c r="EAG9704" s="45"/>
      <c r="EAH9704" s="45"/>
      <c r="EAI9704" s="45"/>
      <c r="EAJ9704" s="45"/>
      <c r="EAK9704" s="45"/>
      <c r="EAL9704" s="45"/>
      <c r="EAM9704" s="45"/>
      <c r="EAN9704" s="45"/>
      <c r="EAO9704" s="45"/>
      <c r="EAP9704" s="45"/>
      <c r="EAQ9704" s="45"/>
      <c r="EAR9704" s="45"/>
      <c r="EAS9704" s="45"/>
      <c r="EAT9704" s="45"/>
      <c r="EAU9704" s="45"/>
      <c r="EAV9704" s="45"/>
      <c r="EAW9704" s="45"/>
      <c r="EAX9704" s="45"/>
      <c r="EAY9704" s="45"/>
      <c r="EAZ9704" s="45"/>
      <c r="EBA9704" s="45"/>
      <c r="EBB9704" s="45"/>
      <c r="EBC9704" s="45"/>
      <c r="EBD9704" s="45"/>
      <c r="EBE9704" s="45"/>
      <c r="EBF9704" s="45"/>
      <c r="EBG9704" s="45"/>
      <c r="EBH9704" s="45"/>
      <c r="EBI9704" s="45"/>
      <c r="EBJ9704" s="45"/>
      <c r="EBK9704" s="45"/>
      <c r="EBL9704" s="45"/>
      <c r="EBM9704" s="45"/>
      <c r="EBN9704" s="45"/>
      <c r="EBO9704" s="45"/>
      <c r="EBP9704" s="45"/>
      <c r="EBQ9704" s="45"/>
      <c r="EBR9704" s="45"/>
      <c r="EBS9704" s="45"/>
      <c r="EBT9704" s="45"/>
      <c r="EBU9704" s="45"/>
      <c r="EBV9704" s="45"/>
      <c r="EBW9704" s="45"/>
      <c r="EBX9704" s="45"/>
      <c r="EBY9704" s="45"/>
      <c r="EBZ9704" s="45"/>
      <c r="ECA9704" s="45"/>
      <c r="ECB9704" s="45"/>
      <c r="ECC9704" s="45"/>
      <c r="ECD9704" s="45"/>
      <c r="ECE9704" s="45"/>
      <c r="ECF9704" s="45"/>
      <c r="ECG9704" s="45"/>
      <c r="ECH9704" s="45"/>
      <c r="ECI9704" s="45"/>
      <c r="ECJ9704" s="45"/>
      <c r="ECK9704" s="45"/>
      <c r="ECL9704" s="45"/>
      <c r="ECM9704" s="45"/>
      <c r="ECN9704" s="45"/>
      <c r="ECO9704" s="45"/>
      <c r="ECP9704" s="45"/>
      <c r="ECQ9704" s="45"/>
      <c r="ECR9704" s="45"/>
      <c r="ECS9704" s="45"/>
      <c r="ECT9704" s="45"/>
      <c r="ECU9704" s="45"/>
      <c r="ECV9704" s="45"/>
      <c r="ECW9704" s="45"/>
      <c r="ECX9704" s="45"/>
      <c r="ECY9704" s="45"/>
      <c r="ECZ9704" s="45"/>
      <c r="EDA9704" s="45"/>
      <c r="EDB9704" s="45"/>
      <c r="EDC9704" s="45"/>
      <c r="EDD9704" s="45"/>
      <c r="EDE9704" s="45"/>
      <c r="EDF9704" s="45"/>
      <c r="EDG9704" s="45"/>
      <c r="EDH9704" s="45"/>
      <c r="EDI9704" s="45"/>
      <c r="EDJ9704" s="45"/>
      <c r="EDK9704" s="45"/>
      <c r="EDL9704" s="45"/>
      <c r="EDM9704" s="45"/>
      <c r="EDN9704" s="45"/>
      <c r="EDO9704" s="45"/>
      <c r="EDP9704" s="45"/>
      <c r="EDQ9704" s="45"/>
      <c r="EDR9704" s="45"/>
      <c r="EDS9704" s="45"/>
      <c r="EDT9704" s="45"/>
      <c r="EDU9704" s="45"/>
      <c r="EDV9704" s="45"/>
      <c r="EDW9704" s="45"/>
      <c r="EDX9704" s="45"/>
      <c r="EDY9704" s="45"/>
      <c r="EDZ9704" s="45"/>
      <c r="EEA9704" s="45"/>
      <c r="EEB9704" s="45"/>
      <c r="EEC9704" s="45"/>
      <c r="EED9704" s="45"/>
      <c r="EEE9704" s="45"/>
      <c r="EEF9704" s="45"/>
      <c r="EEG9704" s="45"/>
      <c r="EEH9704" s="45"/>
      <c r="EEI9704" s="45"/>
      <c r="EEJ9704" s="45"/>
      <c r="EEK9704" s="45"/>
      <c r="EEL9704" s="45"/>
      <c r="EEM9704" s="45"/>
      <c r="EEN9704" s="45"/>
      <c r="EEO9704" s="45"/>
      <c r="EEP9704" s="45"/>
      <c r="EEQ9704" s="45"/>
      <c r="EER9704" s="45"/>
      <c r="EES9704" s="45"/>
      <c r="EET9704" s="45"/>
      <c r="EEU9704" s="45"/>
      <c r="EEV9704" s="45"/>
      <c r="EEW9704" s="45"/>
      <c r="EEX9704" s="45"/>
      <c r="EEY9704" s="45"/>
      <c r="EEZ9704" s="45"/>
      <c r="EFA9704" s="45"/>
      <c r="EFB9704" s="45"/>
      <c r="EFC9704" s="45"/>
      <c r="EFD9704" s="45"/>
      <c r="EFE9704" s="45"/>
      <c r="EFF9704" s="45"/>
      <c r="EFG9704" s="45"/>
      <c r="EFH9704" s="45"/>
      <c r="EFI9704" s="45"/>
      <c r="EFJ9704" s="45"/>
      <c r="EFK9704" s="45"/>
      <c r="EFL9704" s="45"/>
      <c r="EFM9704" s="45"/>
      <c r="EFN9704" s="45"/>
      <c r="EFO9704" s="45"/>
      <c r="EFP9704" s="45"/>
      <c r="EFQ9704" s="45"/>
      <c r="EFR9704" s="45"/>
      <c r="EFS9704" s="45"/>
      <c r="EFT9704" s="45"/>
      <c r="EFU9704" s="45"/>
      <c r="EFV9704" s="45"/>
      <c r="EFW9704" s="45"/>
      <c r="EFX9704" s="45"/>
      <c r="EFY9704" s="45"/>
      <c r="EFZ9704" s="45"/>
      <c r="EGA9704" s="45"/>
      <c r="EGB9704" s="45"/>
      <c r="EGC9704" s="45"/>
      <c r="EGD9704" s="45"/>
      <c r="EGE9704" s="45"/>
      <c r="EGF9704" s="45"/>
      <c r="EGG9704" s="45"/>
      <c r="EGH9704" s="45"/>
      <c r="EGI9704" s="45"/>
      <c r="EGJ9704" s="45"/>
      <c r="EGK9704" s="45"/>
      <c r="EGL9704" s="45"/>
      <c r="EGM9704" s="45"/>
      <c r="EGN9704" s="45"/>
      <c r="EGO9704" s="45"/>
      <c r="EGP9704" s="45"/>
      <c r="EGQ9704" s="45"/>
      <c r="EGR9704" s="45"/>
      <c r="EGS9704" s="45"/>
      <c r="EGT9704" s="45"/>
      <c r="EGU9704" s="45"/>
      <c r="EGV9704" s="45"/>
      <c r="EGW9704" s="45"/>
      <c r="EGX9704" s="45"/>
      <c r="EGY9704" s="45"/>
      <c r="EGZ9704" s="45"/>
      <c r="EHA9704" s="45"/>
      <c r="EHB9704" s="45"/>
      <c r="EHC9704" s="45"/>
      <c r="EHD9704" s="45"/>
      <c r="EHE9704" s="45"/>
      <c r="EHF9704" s="45"/>
      <c r="EHG9704" s="45"/>
      <c r="EHH9704" s="45"/>
      <c r="EHI9704" s="45"/>
      <c r="EHJ9704" s="45"/>
      <c r="EHK9704" s="45"/>
      <c r="EHL9704" s="45"/>
      <c r="EHM9704" s="45"/>
      <c r="EHN9704" s="45"/>
      <c r="EHO9704" s="45"/>
      <c r="EHP9704" s="45"/>
      <c r="EHQ9704" s="45"/>
      <c r="EHR9704" s="45"/>
      <c r="EHS9704" s="45"/>
      <c r="EHT9704" s="45"/>
      <c r="EHU9704" s="45"/>
      <c r="EHV9704" s="45"/>
      <c r="EHW9704" s="45"/>
      <c r="EHX9704" s="45"/>
      <c r="EHY9704" s="45"/>
      <c r="EHZ9704" s="45"/>
      <c r="EIA9704" s="45"/>
      <c r="EIB9704" s="45"/>
      <c r="EIC9704" s="45"/>
      <c r="EID9704" s="45"/>
      <c r="EIE9704" s="45"/>
      <c r="EIF9704" s="45"/>
      <c r="EIG9704" s="45"/>
      <c r="EIH9704" s="45"/>
      <c r="EII9704" s="45"/>
      <c r="EIJ9704" s="45"/>
      <c r="EIK9704" s="45"/>
      <c r="EIL9704" s="45"/>
      <c r="EIM9704" s="45"/>
      <c r="EIN9704" s="45"/>
      <c r="EIO9704" s="45"/>
      <c r="EIP9704" s="45"/>
      <c r="EIQ9704" s="45"/>
      <c r="EIR9704" s="45"/>
      <c r="EIS9704" s="45"/>
      <c r="EIT9704" s="45"/>
      <c r="EIU9704" s="45"/>
      <c r="EIV9704" s="45"/>
      <c r="EIW9704" s="45"/>
      <c r="EIX9704" s="45"/>
      <c r="EIY9704" s="45"/>
      <c r="EIZ9704" s="45"/>
      <c r="EJA9704" s="45"/>
      <c r="EJB9704" s="45"/>
      <c r="EJC9704" s="45"/>
      <c r="EJD9704" s="45"/>
      <c r="EJE9704" s="45"/>
      <c r="EJF9704" s="45"/>
      <c r="EJG9704" s="45"/>
      <c r="EJH9704" s="45"/>
      <c r="EJI9704" s="45"/>
      <c r="EJJ9704" s="45"/>
      <c r="EJK9704" s="45"/>
      <c r="EJL9704" s="45"/>
      <c r="EJM9704" s="45"/>
      <c r="EJN9704" s="45"/>
      <c r="EJO9704" s="45"/>
      <c r="EJP9704" s="45"/>
      <c r="EJQ9704" s="45"/>
      <c r="EJR9704" s="45"/>
      <c r="EJS9704" s="45"/>
      <c r="EJT9704" s="45"/>
      <c r="EJU9704" s="45"/>
      <c r="EJV9704" s="45"/>
      <c r="EJW9704" s="45"/>
      <c r="EJX9704" s="45"/>
      <c r="EJY9704" s="45"/>
      <c r="EJZ9704" s="45"/>
      <c r="EKA9704" s="45"/>
      <c r="EKB9704" s="45"/>
      <c r="EKC9704" s="45"/>
      <c r="EKD9704" s="45"/>
      <c r="EKE9704" s="45"/>
      <c r="EKF9704" s="45"/>
      <c r="EKG9704" s="45"/>
      <c r="EKH9704" s="45"/>
      <c r="EKI9704" s="45"/>
      <c r="EKJ9704" s="45"/>
      <c r="EKK9704" s="45"/>
      <c r="EKL9704" s="45"/>
      <c r="EKM9704" s="45"/>
      <c r="EKN9704" s="45"/>
      <c r="EKO9704" s="45"/>
      <c r="EKP9704" s="45"/>
      <c r="EKQ9704" s="45"/>
      <c r="EKR9704" s="45"/>
      <c r="EKS9704" s="45"/>
      <c r="EKT9704" s="45"/>
      <c r="EKU9704" s="45"/>
      <c r="EKV9704" s="45"/>
      <c r="EKW9704" s="45"/>
      <c r="EKX9704" s="45"/>
      <c r="EKY9704" s="45"/>
      <c r="EKZ9704" s="45"/>
      <c r="ELA9704" s="45"/>
      <c r="ELB9704" s="45"/>
      <c r="ELC9704" s="45"/>
      <c r="ELD9704" s="45"/>
      <c r="ELE9704" s="45"/>
      <c r="ELF9704" s="45"/>
      <c r="ELG9704" s="45"/>
      <c r="ELH9704" s="45"/>
      <c r="ELI9704" s="45"/>
      <c r="ELJ9704" s="45"/>
      <c r="ELK9704" s="45"/>
      <c r="ELL9704" s="45"/>
      <c r="ELM9704" s="45"/>
      <c r="ELN9704" s="45"/>
      <c r="ELO9704" s="45"/>
      <c r="ELP9704" s="45"/>
      <c r="ELQ9704" s="45"/>
      <c r="ELR9704" s="45"/>
      <c r="ELS9704" s="45"/>
      <c r="ELT9704" s="45"/>
      <c r="ELU9704" s="45"/>
      <c r="ELV9704" s="45"/>
      <c r="ELW9704" s="45"/>
      <c r="ELX9704" s="45"/>
      <c r="ELY9704" s="45"/>
      <c r="ELZ9704" s="45"/>
      <c r="EMA9704" s="45"/>
      <c r="EMB9704" s="45"/>
      <c r="EMC9704" s="45"/>
      <c r="EMD9704" s="45"/>
      <c r="EME9704" s="45"/>
      <c r="EMF9704" s="45"/>
      <c r="EMG9704" s="45"/>
      <c r="EMH9704" s="45"/>
      <c r="EMI9704" s="45"/>
      <c r="EMJ9704" s="45"/>
      <c r="EMK9704" s="45"/>
      <c r="EML9704" s="45"/>
      <c r="EMM9704" s="45"/>
      <c r="EMN9704" s="45"/>
      <c r="EMO9704" s="45"/>
      <c r="EMP9704" s="45"/>
      <c r="EMQ9704" s="45"/>
      <c r="EMR9704" s="45"/>
      <c r="EMS9704" s="45"/>
      <c r="EMT9704" s="45"/>
      <c r="EMU9704" s="45"/>
      <c r="EMV9704" s="45"/>
      <c r="EMW9704" s="45"/>
      <c r="EMX9704" s="45"/>
      <c r="EMY9704" s="45"/>
      <c r="EMZ9704" s="45"/>
      <c r="ENA9704" s="45"/>
      <c r="ENB9704" s="45"/>
      <c r="ENC9704" s="45"/>
      <c r="END9704" s="45"/>
      <c r="ENE9704" s="45"/>
      <c r="ENF9704" s="45"/>
      <c r="ENG9704" s="45"/>
      <c r="ENH9704" s="45"/>
      <c r="ENI9704" s="45"/>
      <c r="ENJ9704" s="45"/>
      <c r="ENK9704" s="45"/>
      <c r="ENL9704" s="45"/>
      <c r="ENM9704" s="45"/>
      <c r="ENN9704" s="45"/>
      <c r="ENO9704" s="45"/>
      <c r="ENP9704" s="45"/>
      <c r="ENQ9704" s="45"/>
      <c r="ENR9704" s="45"/>
      <c r="ENS9704" s="45"/>
      <c r="ENT9704" s="45"/>
      <c r="ENU9704" s="45"/>
      <c r="ENV9704" s="45"/>
      <c r="ENW9704" s="45"/>
      <c r="ENX9704" s="45"/>
      <c r="ENY9704" s="45"/>
      <c r="ENZ9704" s="45"/>
      <c r="EOA9704" s="45"/>
      <c r="EOB9704" s="45"/>
      <c r="EOC9704" s="45"/>
      <c r="EOD9704" s="45"/>
      <c r="EOE9704" s="45"/>
      <c r="EOF9704" s="45"/>
      <c r="EOG9704" s="45"/>
      <c r="EOH9704" s="45"/>
      <c r="EOI9704" s="45"/>
      <c r="EOJ9704" s="45"/>
      <c r="EOK9704" s="45"/>
      <c r="EOL9704" s="45"/>
      <c r="EOM9704" s="45"/>
      <c r="EON9704" s="45"/>
      <c r="EOO9704" s="45"/>
      <c r="EOP9704" s="45"/>
      <c r="EOQ9704" s="45"/>
      <c r="EOR9704" s="45"/>
      <c r="EOS9704" s="45"/>
      <c r="EOT9704" s="45"/>
      <c r="EOU9704" s="45"/>
      <c r="EOV9704" s="45"/>
      <c r="EOW9704" s="45"/>
      <c r="EOX9704" s="45"/>
      <c r="EOY9704" s="45"/>
      <c r="EOZ9704" s="45"/>
      <c r="EPA9704" s="45"/>
      <c r="EPB9704" s="45"/>
      <c r="EPC9704" s="45"/>
      <c r="EPD9704" s="45"/>
      <c r="EPE9704" s="45"/>
      <c r="EPF9704" s="45"/>
      <c r="EPG9704" s="45"/>
      <c r="EPH9704" s="45"/>
      <c r="EPI9704" s="45"/>
      <c r="EPJ9704" s="45"/>
      <c r="EPK9704" s="45"/>
      <c r="EPL9704" s="45"/>
      <c r="EPM9704" s="45"/>
      <c r="EPN9704" s="45"/>
      <c r="EPO9704" s="45"/>
      <c r="EPP9704" s="45"/>
      <c r="EPQ9704" s="45"/>
      <c r="EPR9704" s="45"/>
      <c r="EPS9704" s="45"/>
      <c r="EPT9704" s="45"/>
      <c r="EPU9704" s="45"/>
      <c r="EPV9704" s="45"/>
      <c r="EPW9704" s="45"/>
      <c r="EPX9704" s="45"/>
      <c r="EPY9704" s="45"/>
      <c r="EPZ9704" s="45"/>
      <c r="EQA9704" s="45"/>
      <c r="EQB9704" s="45"/>
      <c r="EQC9704" s="45"/>
      <c r="EQD9704" s="45"/>
      <c r="EQE9704" s="45"/>
      <c r="EQF9704" s="45"/>
      <c r="EQG9704" s="45"/>
      <c r="EQH9704" s="45"/>
      <c r="EQI9704" s="45"/>
      <c r="EQJ9704" s="45"/>
      <c r="EQK9704" s="45"/>
      <c r="EQL9704" s="45"/>
      <c r="EQM9704" s="45"/>
      <c r="EQN9704" s="45"/>
      <c r="EQO9704" s="45"/>
      <c r="EQP9704" s="45"/>
      <c r="EQQ9704" s="45"/>
      <c r="EQR9704" s="45"/>
      <c r="EQS9704" s="45"/>
      <c r="EQT9704" s="45"/>
      <c r="EQU9704" s="45"/>
      <c r="EQV9704" s="45"/>
      <c r="EQW9704" s="45"/>
      <c r="EQX9704" s="45"/>
      <c r="EQY9704" s="45"/>
      <c r="EQZ9704" s="45"/>
      <c r="ERA9704" s="45"/>
      <c r="ERB9704" s="45"/>
      <c r="ERC9704" s="45"/>
      <c r="ERD9704" s="45"/>
      <c r="ERE9704" s="45"/>
      <c r="ERF9704" s="45"/>
      <c r="ERG9704" s="45"/>
      <c r="ERH9704" s="45"/>
      <c r="ERI9704" s="45"/>
      <c r="ERJ9704" s="45"/>
      <c r="ERK9704" s="45"/>
      <c r="ERL9704" s="45"/>
      <c r="ERM9704" s="45"/>
      <c r="ERN9704" s="45"/>
      <c r="ERO9704" s="45"/>
      <c r="ERP9704" s="45"/>
      <c r="ERQ9704" s="45"/>
      <c r="ERR9704" s="45"/>
      <c r="ERS9704" s="45"/>
      <c r="ERT9704" s="45"/>
      <c r="ERU9704" s="45"/>
      <c r="ERV9704" s="45"/>
      <c r="ERW9704" s="45"/>
      <c r="ERX9704" s="45"/>
      <c r="ERY9704" s="45"/>
      <c r="ERZ9704" s="45"/>
      <c r="ESA9704" s="45"/>
      <c r="ESB9704" s="45"/>
      <c r="ESC9704" s="45"/>
      <c r="ESD9704" s="45"/>
      <c r="ESE9704" s="45"/>
      <c r="ESF9704" s="45"/>
      <c r="ESG9704" s="45"/>
      <c r="ESH9704" s="45"/>
      <c r="ESI9704" s="45"/>
      <c r="ESJ9704" s="45"/>
      <c r="ESK9704" s="45"/>
      <c r="ESL9704" s="45"/>
      <c r="ESM9704" s="45"/>
      <c r="ESN9704" s="45"/>
      <c r="ESO9704" s="45"/>
      <c r="ESP9704" s="45"/>
      <c r="ESQ9704" s="45"/>
      <c r="ESR9704" s="45"/>
      <c r="ESS9704" s="45"/>
      <c r="EST9704" s="45"/>
      <c r="ESU9704" s="45"/>
      <c r="ESV9704" s="45"/>
      <c r="ESW9704" s="45"/>
      <c r="ESX9704" s="45"/>
      <c r="ESY9704" s="45"/>
      <c r="ESZ9704" s="45"/>
      <c r="ETA9704" s="45"/>
      <c r="ETB9704" s="45"/>
      <c r="ETC9704" s="45"/>
      <c r="ETD9704" s="45"/>
      <c r="ETE9704" s="45"/>
      <c r="ETF9704" s="45"/>
      <c r="ETG9704" s="45"/>
      <c r="ETH9704" s="45"/>
      <c r="ETI9704" s="45"/>
      <c r="ETJ9704" s="45"/>
      <c r="ETK9704" s="45"/>
      <c r="ETL9704" s="45"/>
      <c r="ETM9704" s="45"/>
      <c r="ETN9704" s="45"/>
      <c r="ETO9704" s="45"/>
      <c r="ETP9704" s="45"/>
      <c r="ETQ9704" s="45"/>
      <c r="ETR9704" s="45"/>
      <c r="ETS9704" s="45"/>
      <c r="ETT9704" s="45"/>
      <c r="ETU9704" s="45"/>
      <c r="ETV9704" s="45"/>
      <c r="ETW9704" s="45"/>
      <c r="ETX9704" s="45"/>
      <c r="ETY9704" s="45"/>
      <c r="ETZ9704" s="45"/>
      <c r="EUA9704" s="45"/>
      <c r="EUB9704" s="45"/>
      <c r="EUC9704" s="45"/>
      <c r="EUD9704" s="45"/>
      <c r="EUE9704" s="45"/>
      <c r="EUF9704" s="45"/>
      <c r="EUG9704" s="45"/>
      <c r="EUH9704" s="45"/>
      <c r="EUI9704" s="45"/>
      <c r="EUJ9704" s="45"/>
      <c r="EUK9704" s="45"/>
      <c r="EUL9704" s="45"/>
      <c r="EUM9704" s="45"/>
      <c r="EUN9704" s="45"/>
      <c r="EUO9704" s="45"/>
      <c r="EUP9704" s="45"/>
      <c r="EUQ9704" s="45"/>
      <c r="EUR9704" s="45"/>
      <c r="EUS9704" s="45"/>
      <c r="EUT9704" s="45"/>
      <c r="EUU9704" s="45"/>
      <c r="EUV9704" s="45"/>
      <c r="EUW9704" s="45"/>
      <c r="EUX9704" s="45"/>
      <c r="EUY9704" s="45"/>
      <c r="EUZ9704" s="45"/>
      <c r="EVA9704" s="45"/>
      <c r="EVB9704" s="45"/>
      <c r="EVC9704" s="45"/>
      <c r="EVD9704" s="45"/>
      <c r="EVE9704" s="45"/>
      <c r="EVF9704" s="45"/>
      <c r="EVG9704" s="45"/>
      <c r="EVH9704" s="45"/>
      <c r="EVI9704" s="45"/>
      <c r="EVJ9704" s="45"/>
      <c r="EVK9704" s="45"/>
      <c r="EVL9704" s="45"/>
      <c r="EVM9704" s="45"/>
      <c r="EVN9704" s="45"/>
      <c r="EVO9704" s="45"/>
      <c r="EVP9704" s="45"/>
      <c r="EVQ9704" s="45"/>
      <c r="EVR9704" s="45"/>
      <c r="EVS9704" s="45"/>
      <c r="EVT9704" s="45"/>
      <c r="EVU9704" s="45"/>
      <c r="EVV9704" s="45"/>
      <c r="EVW9704" s="45"/>
      <c r="EVX9704" s="45"/>
      <c r="EVY9704" s="45"/>
      <c r="EVZ9704" s="45"/>
      <c r="EWA9704" s="45"/>
      <c r="EWB9704" s="45"/>
      <c r="EWC9704" s="45"/>
      <c r="EWD9704" s="45"/>
      <c r="EWE9704" s="45"/>
      <c r="EWF9704" s="45"/>
      <c r="EWG9704" s="45"/>
      <c r="EWH9704" s="45"/>
      <c r="EWI9704" s="45"/>
      <c r="EWJ9704" s="45"/>
      <c r="EWK9704" s="45"/>
      <c r="EWL9704" s="45"/>
      <c r="EWM9704" s="45"/>
      <c r="EWN9704" s="45"/>
      <c r="EWO9704" s="45"/>
      <c r="EWP9704" s="45"/>
      <c r="EWQ9704" s="45"/>
      <c r="EWR9704" s="45"/>
      <c r="EWS9704" s="45"/>
      <c r="EWT9704" s="45"/>
      <c r="EWU9704" s="45"/>
      <c r="EWV9704" s="45"/>
      <c r="EWW9704" s="45"/>
      <c r="EWX9704" s="45"/>
      <c r="EWY9704" s="45"/>
      <c r="EWZ9704" s="45"/>
      <c r="EXA9704" s="45"/>
      <c r="EXB9704" s="45"/>
      <c r="EXC9704" s="45"/>
      <c r="EXD9704" s="45"/>
      <c r="EXE9704" s="45"/>
      <c r="EXF9704" s="45"/>
      <c r="EXG9704" s="45"/>
      <c r="EXH9704" s="45"/>
      <c r="EXI9704" s="45"/>
      <c r="EXJ9704" s="45"/>
      <c r="EXK9704" s="45"/>
      <c r="EXL9704" s="45"/>
      <c r="EXM9704" s="45"/>
      <c r="EXN9704" s="45"/>
      <c r="EXO9704" s="45"/>
      <c r="EXP9704" s="45"/>
      <c r="EXQ9704" s="45"/>
      <c r="EXR9704" s="45"/>
      <c r="EXS9704" s="45"/>
      <c r="EXT9704" s="45"/>
      <c r="EXU9704" s="45"/>
      <c r="EXV9704" s="45"/>
      <c r="EXW9704" s="45"/>
      <c r="EXX9704" s="45"/>
      <c r="EXY9704" s="45"/>
      <c r="EXZ9704" s="45"/>
      <c r="EYA9704" s="45"/>
      <c r="EYB9704" s="45"/>
      <c r="EYC9704" s="45"/>
      <c r="EYD9704" s="45"/>
      <c r="EYE9704" s="45"/>
      <c r="EYF9704" s="45"/>
      <c r="EYG9704" s="45"/>
      <c r="EYH9704" s="45"/>
      <c r="EYI9704" s="45"/>
      <c r="EYJ9704" s="45"/>
      <c r="EYK9704" s="45"/>
      <c r="EYL9704" s="45"/>
      <c r="EYM9704" s="45"/>
      <c r="EYN9704" s="45"/>
      <c r="EYO9704" s="45"/>
      <c r="EYP9704" s="45"/>
      <c r="EYQ9704" s="45"/>
      <c r="EYR9704" s="45"/>
      <c r="EYS9704" s="45"/>
      <c r="EYT9704" s="45"/>
      <c r="EYU9704" s="45"/>
      <c r="EYV9704" s="45"/>
      <c r="EYW9704" s="45"/>
      <c r="EYX9704" s="45"/>
      <c r="EYY9704" s="45"/>
      <c r="EYZ9704" s="45"/>
      <c r="EZA9704" s="45"/>
      <c r="EZB9704" s="45"/>
      <c r="EZC9704" s="45"/>
      <c r="EZD9704" s="45"/>
      <c r="EZE9704" s="45"/>
      <c r="EZF9704" s="45"/>
      <c r="EZG9704" s="45"/>
      <c r="EZH9704" s="45"/>
      <c r="EZI9704" s="45"/>
      <c r="EZJ9704" s="45"/>
      <c r="EZK9704" s="45"/>
      <c r="EZL9704" s="45"/>
      <c r="EZM9704" s="45"/>
      <c r="EZN9704" s="45"/>
      <c r="EZO9704" s="45"/>
      <c r="EZP9704" s="45"/>
      <c r="EZQ9704" s="45"/>
      <c r="EZR9704" s="45"/>
      <c r="EZS9704" s="45"/>
      <c r="EZT9704" s="45"/>
      <c r="EZU9704" s="45"/>
      <c r="EZV9704" s="45"/>
      <c r="EZW9704" s="45"/>
      <c r="EZX9704" s="45"/>
      <c r="EZY9704" s="45"/>
      <c r="EZZ9704" s="45"/>
      <c r="FAA9704" s="45"/>
      <c r="FAB9704" s="45"/>
      <c r="FAC9704" s="45"/>
      <c r="FAD9704" s="45"/>
      <c r="FAE9704" s="45"/>
      <c r="FAF9704" s="45"/>
      <c r="FAG9704" s="45"/>
      <c r="FAH9704" s="45"/>
      <c r="FAI9704" s="45"/>
      <c r="FAJ9704" s="45"/>
      <c r="FAK9704" s="45"/>
      <c r="FAL9704" s="45"/>
      <c r="FAM9704" s="45"/>
      <c r="FAN9704" s="45"/>
      <c r="FAO9704" s="45"/>
      <c r="FAP9704" s="45"/>
      <c r="FAQ9704" s="45"/>
      <c r="FAR9704" s="45"/>
      <c r="FAS9704" s="45"/>
      <c r="FAT9704" s="45"/>
      <c r="FAU9704" s="45"/>
      <c r="FAV9704" s="45"/>
      <c r="FAW9704" s="45"/>
      <c r="FAX9704" s="45"/>
      <c r="FAY9704" s="45"/>
      <c r="FAZ9704" s="45"/>
      <c r="FBA9704" s="45"/>
      <c r="FBB9704" s="45"/>
      <c r="FBC9704" s="45"/>
      <c r="FBD9704" s="45"/>
      <c r="FBE9704" s="45"/>
      <c r="FBF9704" s="45"/>
      <c r="FBG9704" s="45"/>
      <c r="FBH9704" s="45"/>
      <c r="FBI9704" s="45"/>
      <c r="FBJ9704" s="45"/>
      <c r="FBK9704" s="45"/>
      <c r="FBL9704" s="45"/>
      <c r="FBM9704" s="45"/>
      <c r="FBN9704" s="45"/>
      <c r="FBO9704" s="45"/>
      <c r="FBP9704" s="45"/>
      <c r="FBQ9704" s="45"/>
      <c r="FBR9704" s="45"/>
      <c r="FBS9704" s="45"/>
      <c r="FBT9704" s="45"/>
      <c r="FBU9704" s="45"/>
      <c r="FBV9704" s="45"/>
      <c r="FBW9704" s="45"/>
      <c r="FBX9704" s="45"/>
      <c r="FBY9704" s="45"/>
      <c r="FBZ9704" s="45"/>
      <c r="FCA9704" s="45"/>
      <c r="FCB9704" s="45"/>
      <c r="FCC9704" s="45"/>
      <c r="FCD9704" s="45"/>
      <c r="FCE9704" s="45"/>
      <c r="FCF9704" s="45"/>
      <c r="FCG9704" s="45"/>
      <c r="FCH9704" s="45"/>
      <c r="FCI9704" s="45"/>
      <c r="FCJ9704" s="45"/>
      <c r="FCK9704" s="45"/>
      <c r="FCL9704" s="45"/>
      <c r="FCM9704" s="45"/>
      <c r="FCN9704" s="45"/>
      <c r="FCO9704" s="45"/>
      <c r="FCP9704" s="45"/>
      <c r="FCQ9704" s="45"/>
      <c r="FCR9704" s="45"/>
      <c r="FCS9704" s="45"/>
      <c r="FCT9704" s="45"/>
      <c r="FCU9704" s="45"/>
      <c r="FCV9704" s="45"/>
      <c r="FCW9704" s="45"/>
      <c r="FCX9704" s="45"/>
      <c r="FCY9704" s="45"/>
      <c r="FCZ9704" s="45"/>
      <c r="FDA9704" s="45"/>
      <c r="FDB9704" s="45"/>
      <c r="FDC9704" s="45"/>
      <c r="FDD9704" s="45"/>
      <c r="FDE9704" s="45"/>
      <c r="FDF9704" s="45"/>
      <c r="FDG9704" s="45"/>
      <c r="FDH9704" s="45"/>
      <c r="FDI9704" s="45"/>
      <c r="FDJ9704" s="45"/>
      <c r="FDK9704" s="45"/>
      <c r="FDL9704" s="45"/>
      <c r="FDM9704" s="45"/>
      <c r="FDN9704" s="45"/>
      <c r="FDO9704" s="45"/>
      <c r="FDP9704" s="45"/>
      <c r="FDQ9704" s="45"/>
      <c r="FDR9704" s="45"/>
      <c r="FDS9704" s="45"/>
      <c r="FDT9704" s="45"/>
      <c r="FDU9704" s="45"/>
      <c r="FDV9704" s="45"/>
      <c r="FDW9704" s="45"/>
      <c r="FDX9704" s="45"/>
      <c r="FDY9704" s="45"/>
      <c r="FDZ9704" s="45"/>
      <c r="FEA9704" s="45"/>
      <c r="FEB9704" s="45"/>
      <c r="FEC9704" s="45"/>
      <c r="FED9704" s="45"/>
      <c r="FEE9704" s="45"/>
      <c r="FEF9704" s="45"/>
      <c r="FEG9704" s="45"/>
      <c r="FEH9704" s="45"/>
      <c r="FEI9704" s="45"/>
      <c r="FEJ9704" s="45"/>
      <c r="FEK9704" s="45"/>
      <c r="FEL9704" s="45"/>
      <c r="FEM9704" s="45"/>
      <c r="FEN9704" s="45"/>
      <c r="FEO9704" s="45"/>
      <c r="FEP9704" s="45"/>
      <c r="FEQ9704" s="45"/>
      <c r="FER9704" s="45"/>
      <c r="FES9704" s="45"/>
      <c r="FET9704" s="45"/>
      <c r="FEU9704" s="45"/>
      <c r="FEV9704" s="45"/>
      <c r="FEW9704" s="45"/>
      <c r="FEX9704" s="45"/>
      <c r="FEY9704" s="45"/>
      <c r="FEZ9704" s="45"/>
      <c r="FFA9704" s="45"/>
      <c r="FFB9704" s="45"/>
      <c r="FFC9704" s="45"/>
      <c r="FFD9704" s="45"/>
      <c r="FFE9704" s="45"/>
      <c r="FFF9704" s="45"/>
      <c r="FFG9704" s="45"/>
      <c r="FFH9704" s="45"/>
      <c r="FFI9704" s="45"/>
      <c r="FFJ9704" s="45"/>
      <c r="FFK9704" s="45"/>
      <c r="FFL9704" s="45"/>
      <c r="FFM9704" s="45"/>
      <c r="FFN9704" s="45"/>
      <c r="FFO9704" s="45"/>
      <c r="FFP9704" s="45"/>
      <c r="FFQ9704" s="45"/>
      <c r="FFR9704" s="45"/>
      <c r="FFS9704" s="45"/>
      <c r="FFT9704" s="45"/>
      <c r="FFU9704" s="45"/>
      <c r="FFV9704" s="45"/>
      <c r="FFW9704" s="45"/>
      <c r="FFX9704" s="45"/>
      <c r="FFY9704" s="45"/>
      <c r="FFZ9704" s="45"/>
      <c r="FGA9704" s="45"/>
      <c r="FGB9704" s="45"/>
      <c r="FGC9704" s="45"/>
      <c r="FGD9704" s="45"/>
      <c r="FGE9704" s="45"/>
      <c r="FGF9704" s="45"/>
      <c r="FGG9704" s="45"/>
      <c r="FGH9704" s="45"/>
      <c r="FGI9704" s="45"/>
      <c r="FGJ9704" s="45"/>
      <c r="FGK9704" s="45"/>
      <c r="FGL9704" s="45"/>
      <c r="FGM9704" s="45"/>
      <c r="FGN9704" s="45"/>
      <c r="FGO9704" s="45"/>
      <c r="FGP9704" s="45"/>
      <c r="FGQ9704" s="45"/>
      <c r="FGR9704" s="45"/>
      <c r="FGS9704" s="45"/>
      <c r="FGT9704" s="45"/>
      <c r="FGU9704" s="45"/>
      <c r="FGV9704" s="45"/>
      <c r="FGW9704" s="45"/>
      <c r="FGX9704" s="45"/>
      <c r="FGY9704" s="45"/>
      <c r="FGZ9704" s="45"/>
      <c r="FHA9704" s="45"/>
      <c r="FHB9704" s="45"/>
      <c r="FHC9704" s="45"/>
      <c r="FHD9704" s="45"/>
      <c r="FHE9704" s="45"/>
      <c r="FHF9704" s="45"/>
      <c r="FHG9704" s="45"/>
      <c r="FHH9704" s="45"/>
      <c r="FHI9704" s="45"/>
      <c r="FHJ9704" s="45"/>
      <c r="FHK9704" s="45"/>
      <c r="FHL9704" s="45"/>
      <c r="FHM9704" s="45"/>
      <c r="FHN9704" s="45"/>
      <c r="FHO9704" s="45"/>
      <c r="FHP9704" s="45"/>
      <c r="FHQ9704" s="45"/>
      <c r="FHR9704" s="45"/>
      <c r="FHS9704" s="45"/>
      <c r="FHT9704" s="45"/>
      <c r="FHU9704" s="45"/>
      <c r="FHV9704" s="45"/>
      <c r="FHW9704" s="45"/>
      <c r="FHX9704" s="45"/>
      <c r="FHY9704" s="45"/>
      <c r="FHZ9704" s="45"/>
      <c r="FIA9704" s="45"/>
      <c r="FIB9704" s="45"/>
      <c r="FIC9704" s="45"/>
      <c r="FID9704" s="45"/>
      <c r="FIE9704" s="45"/>
      <c r="FIF9704" s="45"/>
      <c r="FIG9704" s="45"/>
      <c r="FIH9704" s="45"/>
      <c r="FII9704" s="45"/>
      <c r="FIJ9704" s="45"/>
      <c r="FIK9704" s="45"/>
      <c r="FIL9704" s="45"/>
      <c r="FIM9704" s="45"/>
      <c r="FIN9704" s="45"/>
      <c r="FIO9704" s="45"/>
      <c r="FIP9704" s="45"/>
      <c r="FIQ9704" s="45"/>
      <c r="FIR9704" s="45"/>
      <c r="FIS9704" s="45"/>
      <c r="FIT9704" s="45"/>
      <c r="FIU9704" s="45"/>
      <c r="FIV9704" s="45"/>
      <c r="FIW9704" s="45"/>
      <c r="FIX9704" s="45"/>
      <c r="FIY9704" s="45"/>
      <c r="FIZ9704" s="45"/>
      <c r="FJA9704" s="45"/>
      <c r="FJB9704" s="45"/>
      <c r="FJC9704" s="45"/>
      <c r="FJD9704" s="45"/>
      <c r="FJE9704" s="45"/>
      <c r="FJF9704" s="45"/>
      <c r="FJG9704" s="45"/>
      <c r="FJH9704" s="45"/>
      <c r="FJI9704" s="45"/>
      <c r="FJJ9704" s="45"/>
      <c r="FJK9704" s="45"/>
      <c r="FJL9704" s="45"/>
      <c r="FJM9704" s="45"/>
      <c r="FJN9704" s="45"/>
      <c r="FJO9704" s="45"/>
      <c r="FJP9704" s="45"/>
      <c r="FJQ9704" s="45"/>
      <c r="FJR9704" s="45"/>
      <c r="FJS9704" s="45"/>
      <c r="FJT9704" s="45"/>
      <c r="FJU9704" s="45"/>
      <c r="FJV9704" s="45"/>
      <c r="FJW9704" s="45"/>
      <c r="FJX9704" s="45"/>
      <c r="FJY9704" s="45"/>
      <c r="FJZ9704" s="45"/>
      <c r="FKA9704" s="45"/>
      <c r="FKB9704" s="45"/>
      <c r="FKC9704" s="45"/>
      <c r="FKD9704" s="45"/>
      <c r="FKE9704" s="45"/>
      <c r="FKF9704" s="45"/>
      <c r="FKG9704" s="45"/>
      <c r="FKH9704" s="45"/>
      <c r="FKI9704" s="45"/>
      <c r="FKJ9704" s="45"/>
      <c r="FKK9704" s="45"/>
      <c r="FKL9704" s="45"/>
      <c r="FKM9704" s="45"/>
      <c r="FKN9704" s="45"/>
      <c r="FKO9704" s="45"/>
      <c r="FKP9704" s="45"/>
      <c r="FKQ9704" s="45"/>
      <c r="FKR9704" s="45"/>
      <c r="FKS9704" s="45"/>
      <c r="FKT9704" s="45"/>
      <c r="FKU9704" s="45"/>
      <c r="FKV9704" s="45"/>
      <c r="FKW9704" s="45"/>
      <c r="FKX9704" s="45"/>
      <c r="FKY9704" s="45"/>
      <c r="FKZ9704" s="45"/>
      <c r="FLA9704" s="45"/>
      <c r="FLB9704" s="45"/>
      <c r="FLC9704" s="45"/>
      <c r="FLD9704" s="45"/>
      <c r="FLE9704" s="45"/>
      <c r="FLF9704" s="45"/>
      <c r="FLG9704" s="45"/>
      <c r="FLH9704" s="45"/>
      <c r="FLI9704" s="45"/>
      <c r="FLJ9704" s="45"/>
      <c r="FLK9704" s="45"/>
      <c r="FLL9704" s="45"/>
      <c r="FLM9704" s="45"/>
      <c r="FLN9704" s="45"/>
      <c r="FLO9704" s="45"/>
      <c r="FLP9704" s="45"/>
      <c r="FLQ9704" s="45"/>
      <c r="FLR9704" s="45"/>
      <c r="FLS9704" s="45"/>
      <c r="FLT9704" s="45"/>
      <c r="FLU9704" s="45"/>
      <c r="FLV9704" s="45"/>
      <c r="FLW9704" s="45"/>
      <c r="FLX9704" s="45"/>
      <c r="FLY9704" s="45"/>
      <c r="FLZ9704" s="45"/>
      <c r="FMA9704" s="45"/>
      <c r="FMB9704" s="45"/>
      <c r="FMC9704" s="45"/>
      <c r="FMD9704" s="45"/>
      <c r="FME9704" s="45"/>
      <c r="FMF9704" s="45"/>
      <c r="FMG9704" s="45"/>
      <c r="FMH9704" s="45"/>
      <c r="FMI9704" s="45"/>
      <c r="FMJ9704" s="45"/>
      <c r="FMK9704" s="45"/>
      <c r="FML9704" s="45"/>
      <c r="FMM9704" s="45"/>
      <c r="FMN9704" s="45"/>
      <c r="FMO9704" s="45"/>
      <c r="FMP9704" s="45"/>
      <c r="FMQ9704" s="45"/>
      <c r="FMR9704" s="45"/>
      <c r="FMS9704" s="45"/>
      <c r="FMT9704" s="45"/>
      <c r="FMU9704" s="45"/>
      <c r="FMV9704" s="45"/>
      <c r="FMW9704" s="45"/>
      <c r="FMX9704" s="45"/>
      <c r="FMY9704" s="45"/>
      <c r="FMZ9704" s="45"/>
      <c r="FNA9704" s="45"/>
      <c r="FNB9704" s="45"/>
      <c r="FNC9704" s="45"/>
      <c r="FND9704" s="45"/>
      <c r="FNE9704" s="45"/>
      <c r="FNF9704" s="45"/>
      <c r="FNG9704" s="45"/>
      <c r="FNH9704" s="45"/>
      <c r="FNI9704" s="45"/>
      <c r="FNJ9704" s="45"/>
      <c r="FNK9704" s="45"/>
      <c r="FNL9704" s="45"/>
      <c r="FNM9704" s="45"/>
      <c r="FNN9704" s="45"/>
      <c r="FNO9704" s="45"/>
      <c r="FNP9704" s="45"/>
      <c r="FNQ9704" s="45"/>
      <c r="FNR9704" s="45"/>
      <c r="FNS9704" s="45"/>
      <c r="FNT9704" s="45"/>
      <c r="FNU9704" s="45"/>
      <c r="FNV9704" s="45"/>
      <c r="FNW9704" s="45"/>
      <c r="FNX9704" s="45"/>
      <c r="FNY9704" s="45"/>
      <c r="FNZ9704" s="45"/>
      <c r="FOA9704" s="45"/>
      <c r="FOB9704" s="45"/>
      <c r="FOC9704" s="45"/>
      <c r="FOD9704" s="45"/>
      <c r="FOE9704" s="45"/>
      <c r="FOF9704" s="45"/>
      <c r="FOG9704" s="45"/>
      <c r="FOH9704" s="45"/>
      <c r="FOI9704" s="45"/>
      <c r="FOJ9704" s="45"/>
      <c r="FOK9704" s="45"/>
      <c r="FOL9704" s="45"/>
      <c r="FOM9704" s="45"/>
      <c r="FON9704" s="45"/>
      <c r="FOO9704" s="45"/>
      <c r="FOP9704" s="45"/>
      <c r="FOQ9704" s="45"/>
      <c r="FOR9704" s="45"/>
      <c r="FOS9704" s="45"/>
      <c r="FOT9704" s="45"/>
      <c r="FOU9704" s="45"/>
      <c r="FOV9704" s="45"/>
      <c r="FOW9704" s="45"/>
      <c r="FOX9704" s="45"/>
      <c r="FOY9704" s="45"/>
      <c r="FOZ9704" s="45"/>
      <c r="FPA9704" s="45"/>
      <c r="FPB9704" s="45"/>
      <c r="FPC9704" s="45"/>
      <c r="FPD9704" s="45"/>
      <c r="FPE9704" s="45"/>
      <c r="FPF9704" s="45"/>
      <c r="FPG9704" s="45"/>
      <c r="FPH9704" s="45"/>
      <c r="FPI9704" s="45"/>
      <c r="FPJ9704" s="45"/>
      <c r="FPK9704" s="45"/>
      <c r="FPL9704" s="45"/>
      <c r="FPM9704" s="45"/>
      <c r="FPN9704" s="45"/>
      <c r="FPO9704" s="45"/>
      <c r="FPP9704" s="45"/>
      <c r="FPQ9704" s="45"/>
      <c r="FPR9704" s="45"/>
      <c r="FPS9704" s="45"/>
      <c r="FPT9704" s="45"/>
      <c r="FPU9704" s="45"/>
      <c r="FPV9704" s="45"/>
      <c r="FPW9704" s="45"/>
      <c r="FPX9704" s="45"/>
      <c r="FPY9704" s="45"/>
      <c r="FPZ9704" s="45"/>
      <c r="FQA9704" s="45"/>
      <c r="FQB9704" s="45"/>
      <c r="FQC9704" s="45"/>
      <c r="FQD9704" s="45"/>
      <c r="FQE9704" s="45"/>
      <c r="FQF9704" s="45"/>
      <c r="FQG9704" s="45"/>
      <c r="FQH9704" s="45"/>
      <c r="FQI9704" s="45"/>
      <c r="FQJ9704" s="45"/>
      <c r="FQK9704" s="45"/>
      <c r="FQL9704" s="45"/>
      <c r="FQM9704" s="45"/>
      <c r="FQN9704" s="45"/>
      <c r="FQO9704" s="45"/>
      <c r="FQP9704" s="45"/>
      <c r="FQQ9704" s="45"/>
      <c r="FQR9704" s="45"/>
      <c r="FQS9704" s="45"/>
      <c r="FQT9704" s="45"/>
      <c r="FQU9704" s="45"/>
      <c r="FQV9704" s="45"/>
      <c r="FQW9704" s="45"/>
      <c r="FQX9704" s="45"/>
      <c r="FQY9704" s="45"/>
      <c r="FQZ9704" s="45"/>
      <c r="FRA9704" s="45"/>
      <c r="FRB9704" s="45"/>
      <c r="FRC9704" s="45"/>
      <c r="FRD9704" s="45"/>
      <c r="FRE9704" s="45"/>
      <c r="FRF9704" s="45"/>
      <c r="FRG9704" s="45"/>
      <c r="FRH9704" s="45"/>
      <c r="FRI9704" s="45"/>
      <c r="FRJ9704" s="45"/>
      <c r="FRK9704" s="45"/>
      <c r="FRL9704" s="45"/>
      <c r="FRM9704" s="45"/>
      <c r="FRN9704" s="45"/>
      <c r="FRO9704" s="45"/>
      <c r="FRP9704" s="45"/>
      <c r="FRQ9704" s="45"/>
      <c r="FRR9704" s="45"/>
      <c r="FRS9704" s="45"/>
      <c r="FRT9704" s="45"/>
      <c r="FRU9704" s="45"/>
      <c r="FRV9704" s="45"/>
      <c r="FRW9704" s="45"/>
      <c r="FRX9704" s="45"/>
      <c r="FRY9704" s="45"/>
      <c r="FRZ9704" s="45"/>
      <c r="FSA9704" s="45"/>
      <c r="FSB9704" s="45"/>
      <c r="FSC9704" s="45"/>
      <c r="FSD9704" s="45"/>
      <c r="FSE9704" s="45"/>
      <c r="FSF9704" s="45"/>
      <c r="FSG9704" s="45"/>
      <c r="FSH9704" s="45"/>
      <c r="FSI9704" s="45"/>
      <c r="FSJ9704" s="45"/>
      <c r="FSK9704" s="45"/>
      <c r="FSL9704" s="45"/>
      <c r="FSM9704" s="45"/>
      <c r="FSN9704" s="45"/>
      <c r="FSO9704" s="45"/>
      <c r="FSP9704" s="45"/>
      <c r="FSQ9704" s="45"/>
      <c r="FSR9704" s="45"/>
      <c r="FSS9704" s="45"/>
      <c r="FST9704" s="45"/>
      <c r="FSU9704" s="45"/>
      <c r="FSV9704" s="45"/>
      <c r="FSW9704" s="45"/>
      <c r="FSX9704" s="45"/>
      <c r="FSY9704" s="45"/>
      <c r="FSZ9704" s="45"/>
      <c r="FTA9704" s="45"/>
      <c r="FTB9704" s="45"/>
      <c r="FTC9704" s="45"/>
      <c r="FTD9704" s="45"/>
      <c r="FTE9704" s="45"/>
      <c r="FTF9704" s="45"/>
      <c r="FTG9704" s="45"/>
      <c r="FTH9704" s="45"/>
      <c r="FTI9704" s="45"/>
      <c r="FTJ9704" s="45"/>
      <c r="FTK9704" s="45"/>
      <c r="FTL9704" s="45"/>
      <c r="FTM9704" s="45"/>
      <c r="FTN9704" s="45"/>
      <c r="FTO9704" s="45"/>
      <c r="FTP9704" s="45"/>
      <c r="FTQ9704" s="45"/>
      <c r="FTR9704" s="45"/>
      <c r="FTS9704" s="45"/>
      <c r="FTT9704" s="45"/>
      <c r="FTU9704" s="45"/>
      <c r="FTV9704" s="45"/>
      <c r="FTW9704" s="45"/>
      <c r="FTX9704" s="45"/>
      <c r="FTY9704" s="45"/>
      <c r="FTZ9704" s="45"/>
      <c r="FUA9704" s="45"/>
      <c r="FUB9704" s="45"/>
      <c r="FUC9704" s="45"/>
      <c r="FUD9704" s="45"/>
      <c r="FUE9704" s="45"/>
      <c r="FUF9704" s="45"/>
      <c r="FUG9704" s="45"/>
      <c r="FUH9704" s="45"/>
      <c r="FUI9704" s="45"/>
      <c r="FUJ9704" s="45"/>
      <c r="FUK9704" s="45"/>
      <c r="FUL9704" s="45"/>
      <c r="FUM9704" s="45"/>
      <c r="FUN9704" s="45"/>
      <c r="FUO9704" s="45"/>
      <c r="FUP9704" s="45"/>
      <c r="FUQ9704" s="45"/>
      <c r="FUR9704" s="45"/>
      <c r="FUS9704" s="45"/>
      <c r="FUT9704" s="45"/>
      <c r="FUU9704" s="45"/>
      <c r="FUV9704" s="45"/>
      <c r="FUW9704" s="45"/>
      <c r="FUX9704" s="45"/>
      <c r="FUY9704" s="45"/>
      <c r="FUZ9704" s="45"/>
      <c r="FVA9704" s="45"/>
      <c r="FVB9704" s="45"/>
      <c r="FVC9704" s="45"/>
      <c r="FVD9704" s="45"/>
      <c r="FVE9704" s="45"/>
      <c r="FVF9704" s="45"/>
      <c r="FVG9704" s="45"/>
      <c r="FVH9704" s="45"/>
      <c r="FVI9704" s="45"/>
      <c r="FVJ9704" s="45"/>
      <c r="FVK9704" s="45"/>
      <c r="FVL9704" s="45"/>
      <c r="FVM9704" s="45"/>
      <c r="FVN9704" s="45"/>
      <c r="FVO9704" s="45"/>
      <c r="FVP9704" s="45"/>
      <c r="FVQ9704" s="45"/>
      <c r="FVR9704" s="45"/>
      <c r="FVS9704" s="45"/>
      <c r="FVT9704" s="45"/>
      <c r="FVU9704" s="45"/>
      <c r="FVV9704" s="45"/>
      <c r="FVW9704" s="45"/>
      <c r="FVX9704" s="45"/>
      <c r="FVY9704" s="45"/>
      <c r="FVZ9704" s="45"/>
      <c r="FWA9704" s="45"/>
      <c r="FWB9704" s="45"/>
      <c r="FWC9704" s="45"/>
      <c r="FWD9704" s="45"/>
      <c r="FWE9704" s="45"/>
      <c r="FWF9704" s="45"/>
      <c r="FWG9704" s="45"/>
      <c r="FWH9704" s="45"/>
      <c r="FWI9704" s="45"/>
      <c r="FWJ9704" s="45"/>
      <c r="FWK9704" s="45"/>
      <c r="FWL9704" s="45"/>
      <c r="FWM9704" s="45"/>
      <c r="FWN9704" s="45"/>
      <c r="FWO9704" s="45"/>
      <c r="FWP9704" s="45"/>
      <c r="FWQ9704" s="45"/>
      <c r="FWR9704" s="45"/>
      <c r="FWS9704" s="45"/>
      <c r="FWT9704" s="45"/>
      <c r="FWU9704" s="45"/>
      <c r="FWV9704" s="45"/>
      <c r="FWW9704" s="45"/>
      <c r="FWX9704" s="45"/>
      <c r="FWY9704" s="45"/>
      <c r="FWZ9704" s="45"/>
      <c r="FXA9704" s="45"/>
      <c r="FXB9704" s="45"/>
      <c r="FXC9704" s="45"/>
      <c r="FXD9704" s="45"/>
      <c r="FXE9704" s="45"/>
      <c r="FXF9704" s="45"/>
      <c r="FXG9704" s="45"/>
      <c r="FXH9704" s="45"/>
      <c r="FXI9704" s="45"/>
      <c r="FXJ9704" s="45"/>
      <c r="FXK9704" s="45"/>
      <c r="FXL9704" s="45"/>
      <c r="FXM9704" s="45"/>
      <c r="FXN9704" s="45"/>
      <c r="FXO9704" s="45"/>
      <c r="FXP9704" s="45"/>
      <c r="FXQ9704" s="45"/>
      <c r="FXR9704" s="45"/>
      <c r="FXS9704" s="45"/>
      <c r="FXT9704" s="45"/>
      <c r="FXU9704" s="45"/>
      <c r="FXV9704" s="45"/>
      <c r="FXW9704" s="45"/>
      <c r="FXX9704" s="45"/>
      <c r="FXY9704" s="45"/>
      <c r="FXZ9704" s="45"/>
      <c r="FYA9704" s="45"/>
      <c r="FYB9704" s="45"/>
      <c r="FYC9704" s="45"/>
      <c r="FYD9704" s="45"/>
      <c r="FYE9704" s="45"/>
      <c r="FYF9704" s="45"/>
      <c r="FYG9704" s="45"/>
      <c r="FYH9704" s="45"/>
      <c r="FYI9704" s="45"/>
      <c r="FYJ9704" s="45"/>
      <c r="FYK9704" s="45"/>
      <c r="FYL9704" s="45"/>
      <c r="FYM9704" s="45"/>
      <c r="FYN9704" s="45"/>
      <c r="FYO9704" s="45"/>
      <c r="FYP9704" s="45"/>
      <c r="FYQ9704" s="45"/>
      <c r="FYR9704" s="45"/>
      <c r="FYS9704" s="45"/>
      <c r="FYT9704" s="45"/>
      <c r="FYU9704" s="45"/>
      <c r="FYV9704" s="45"/>
      <c r="FYW9704" s="45"/>
      <c r="FYX9704" s="45"/>
      <c r="FYY9704" s="45"/>
      <c r="FYZ9704" s="45"/>
      <c r="FZA9704" s="45"/>
      <c r="FZB9704" s="45"/>
      <c r="FZC9704" s="45"/>
      <c r="FZD9704" s="45"/>
      <c r="FZE9704" s="45"/>
      <c r="FZF9704" s="45"/>
      <c r="FZG9704" s="45"/>
      <c r="FZH9704" s="45"/>
      <c r="FZI9704" s="45"/>
      <c r="FZJ9704" s="45"/>
      <c r="FZK9704" s="45"/>
      <c r="FZL9704" s="45"/>
      <c r="FZM9704" s="45"/>
      <c r="FZN9704" s="45"/>
      <c r="FZO9704" s="45"/>
      <c r="FZP9704" s="45"/>
      <c r="FZQ9704" s="45"/>
      <c r="FZR9704" s="45"/>
      <c r="FZS9704" s="45"/>
      <c r="FZT9704" s="45"/>
      <c r="FZU9704" s="45"/>
      <c r="FZV9704" s="45"/>
      <c r="FZW9704" s="45"/>
      <c r="FZX9704" s="45"/>
      <c r="FZY9704" s="45"/>
      <c r="FZZ9704" s="45"/>
      <c r="GAA9704" s="45"/>
      <c r="GAB9704" s="45"/>
      <c r="GAC9704" s="45"/>
      <c r="GAD9704" s="45"/>
      <c r="GAE9704" s="45"/>
      <c r="GAF9704" s="45"/>
      <c r="GAG9704" s="45"/>
      <c r="GAH9704" s="45"/>
      <c r="GAI9704" s="45"/>
      <c r="GAJ9704" s="45"/>
      <c r="GAK9704" s="45"/>
      <c r="GAL9704" s="45"/>
      <c r="GAM9704" s="45"/>
      <c r="GAN9704" s="45"/>
      <c r="GAO9704" s="45"/>
      <c r="GAP9704" s="45"/>
      <c r="GAQ9704" s="45"/>
      <c r="GAR9704" s="45"/>
      <c r="GAS9704" s="45"/>
      <c r="GAT9704" s="45"/>
      <c r="GAU9704" s="45"/>
      <c r="GAV9704" s="45"/>
      <c r="GAW9704" s="45"/>
      <c r="GAX9704" s="45"/>
      <c r="GAY9704" s="45"/>
      <c r="GAZ9704" s="45"/>
      <c r="GBA9704" s="45"/>
      <c r="GBB9704" s="45"/>
      <c r="GBC9704" s="45"/>
      <c r="GBD9704" s="45"/>
      <c r="GBE9704" s="45"/>
      <c r="GBF9704" s="45"/>
      <c r="GBG9704" s="45"/>
      <c r="GBH9704" s="45"/>
      <c r="GBI9704" s="45"/>
      <c r="GBJ9704" s="45"/>
      <c r="GBK9704" s="45"/>
      <c r="GBL9704" s="45"/>
      <c r="GBM9704" s="45"/>
      <c r="GBN9704" s="45"/>
      <c r="GBO9704" s="45"/>
      <c r="GBP9704" s="45"/>
      <c r="GBQ9704" s="45"/>
      <c r="GBR9704" s="45"/>
      <c r="GBS9704" s="45"/>
      <c r="GBT9704" s="45"/>
      <c r="GBU9704" s="45"/>
      <c r="GBV9704" s="45"/>
      <c r="GBW9704" s="45"/>
      <c r="GBX9704" s="45"/>
      <c r="GBY9704" s="45"/>
      <c r="GBZ9704" s="45"/>
      <c r="GCA9704" s="45"/>
      <c r="GCB9704" s="45"/>
      <c r="GCC9704" s="45"/>
      <c r="GCD9704" s="45"/>
      <c r="GCE9704" s="45"/>
      <c r="GCF9704" s="45"/>
      <c r="GCG9704" s="45"/>
      <c r="GCH9704" s="45"/>
      <c r="GCI9704" s="45"/>
      <c r="GCJ9704" s="45"/>
      <c r="GCK9704" s="45"/>
      <c r="GCL9704" s="45"/>
      <c r="GCM9704" s="45"/>
      <c r="GCN9704" s="45"/>
      <c r="GCO9704" s="45"/>
      <c r="GCP9704" s="45"/>
      <c r="GCQ9704" s="45"/>
      <c r="GCR9704" s="45"/>
      <c r="GCS9704" s="45"/>
      <c r="GCT9704" s="45"/>
      <c r="GCU9704" s="45"/>
      <c r="GCV9704" s="45"/>
      <c r="GCW9704" s="45"/>
      <c r="GCX9704" s="45"/>
      <c r="GCY9704" s="45"/>
      <c r="GCZ9704" s="45"/>
      <c r="GDA9704" s="45"/>
      <c r="GDB9704" s="45"/>
      <c r="GDC9704" s="45"/>
      <c r="GDD9704" s="45"/>
      <c r="GDE9704" s="45"/>
      <c r="GDF9704" s="45"/>
      <c r="GDG9704" s="45"/>
      <c r="GDH9704" s="45"/>
      <c r="GDI9704" s="45"/>
      <c r="GDJ9704" s="45"/>
      <c r="GDK9704" s="45"/>
      <c r="GDL9704" s="45"/>
      <c r="GDM9704" s="45"/>
      <c r="GDN9704" s="45"/>
      <c r="GDO9704" s="45"/>
      <c r="GDP9704" s="45"/>
      <c r="GDQ9704" s="45"/>
      <c r="GDR9704" s="45"/>
      <c r="GDS9704" s="45"/>
      <c r="GDT9704" s="45"/>
      <c r="GDU9704" s="45"/>
      <c r="GDV9704" s="45"/>
      <c r="GDW9704" s="45"/>
      <c r="GDX9704" s="45"/>
      <c r="GDY9704" s="45"/>
      <c r="GDZ9704" s="45"/>
      <c r="GEA9704" s="45"/>
      <c r="GEB9704" s="45"/>
      <c r="GEC9704" s="45"/>
      <c r="GED9704" s="45"/>
      <c r="GEE9704" s="45"/>
      <c r="GEF9704" s="45"/>
      <c r="GEG9704" s="45"/>
      <c r="GEH9704" s="45"/>
      <c r="GEI9704" s="45"/>
      <c r="GEJ9704" s="45"/>
      <c r="GEK9704" s="45"/>
      <c r="GEL9704" s="45"/>
      <c r="GEM9704" s="45"/>
      <c r="GEN9704" s="45"/>
      <c r="GEO9704" s="45"/>
      <c r="GEP9704" s="45"/>
      <c r="GEQ9704" s="45"/>
      <c r="GER9704" s="45"/>
      <c r="GES9704" s="45"/>
      <c r="GET9704" s="45"/>
      <c r="GEU9704" s="45"/>
      <c r="GEV9704" s="45"/>
      <c r="GEW9704" s="45"/>
      <c r="GEX9704" s="45"/>
      <c r="GEY9704" s="45"/>
      <c r="GEZ9704" s="45"/>
      <c r="GFA9704" s="45"/>
      <c r="GFB9704" s="45"/>
      <c r="GFC9704" s="45"/>
      <c r="GFD9704" s="45"/>
      <c r="GFE9704" s="45"/>
      <c r="GFF9704" s="45"/>
      <c r="GFG9704" s="45"/>
      <c r="GFH9704" s="45"/>
      <c r="GFI9704" s="45"/>
      <c r="GFJ9704" s="45"/>
      <c r="GFK9704" s="45"/>
      <c r="GFL9704" s="45"/>
      <c r="GFM9704" s="45"/>
      <c r="GFN9704" s="45"/>
      <c r="GFO9704" s="45"/>
      <c r="GFP9704" s="45"/>
      <c r="GFQ9704" s="45"/>
      <c r="GFR9704" s="45"/>
      <c r="GFS9704" s="45"/>
      <c r="GFT9704" s="45"/>
      <c r="GFU9704" s="45"/>
      <c r="GFV9704" s="45"/>
      <c r="GFW9704" s="45"/>
      <c r="GFX9704" s="45"/>
      <c r="GFY9704" s="45"/>
      <c r="GFZ9704" s="45"/>
      <c r="GGA9704" s="45"/>
      <c r="GGB9704" s="45"/>
      <c r="GGC9704" s="45"/>
      <c r="GGD9704" s="45"/>
      <c r="GGE9704" s="45"/>
      <c r="GGF9704" s="45"/>
      <c r="GGG9704" s="45"/>
      <c r="GGH9704" s="45"/>
      <c r="GGI9704" s="45"/>
      <c r="GGJ9704" s="45"/>
      <c r="GGK9704" s="45"/>
      <c r="GGL9704" s="45"/>
      <c r="GGM9704" s="45"/>
      <c r="GGN9704" s="45"/>
      <c r="GGO9704" s="45"/>
      <c r="GGP9704" s="45"/>
      <c r="GGQ9704" s="45"/>
      <c r="GGR9704" s="45"/>
      <c r="GGS9704" s="45"/>
      <c r="GGT9704" s="45"/>
      <c r="GGU9704" s="45"/>
      <c r="GGV9704" s="45"/>
      <c r="GGW9704" s="45"/>
      <c r="GGX9704" s="45"/>
      <c r="GGY9704" s="45"/>
      <c r="GGZ9704" s="45"/>
      <c r="GHA9704" s="45"/>
      <c r="GHB9704" s="45"/>
      <c r="GHC9704" s="45"/>
      <c r="GHD9704" s="45"/>
      <c r="GHE9704" s="45"/>
      <c r="GHF9704" s="45"/>
      <c r="GHG9704" s="45"/>
      <c r="GHH9704" s="45"/>
      <c r="GHI9704" s="45"/>
      <c r="GHJ9704" s="45"/>
      <c r="GHK9704" s="45"/>
      <c r="GHL9704" s="45"/>
      <c r="GHM9704" s="45"/>
      <c r="GHN9704" s="45"/>
      <c r="GHO9704" s="45"/>
      <c r="GHP9704" s="45"/>
      <c r="GHQ9704" s="45"/>
      <c r="GHR9704" s="45"/>
      <c r="GHS9704" s="45"/>
      <c r="GHT9704" s="45"/>
      <c r="GHU9704" s="45"/>
      <c r="GHV9704" s="45"/>
      <c r="GHW9704" s="45"/>
      <c r="GHX9704" s="45"/>
      <c r="GHY9704" s="45"/>
      <c r="GHZ9704" s="45"/>
      <c r="GIA9704" s="45"/>
      <c r="GIB9704" s="45"/>
      <c r="GIC9704" s="45"/>
      <c r="GID9704" s="45"/>
      <c r="GIE9704" s="45"/>
      <c r="GIF9704" s="45"/>
      <c r="GIG9704" s="45"/>
      <c r="GIH9704" s="45"/>
      <c r="GII9704" s="45"/>
      <c r="GIJ9704" s="45"/>
      <c r="GIK9704" s="45"/>
      <c r="GIL9704" s="45"/>
      <c r="GIM9704" s="45"/>
      <c r="GIN9704" s="45"/>
      <c r="GIO9704" s="45"/>
      <c r="GIP9704" s="45"/>
      <c r="GIQ9704" s="45"/>
      <c r="GIR9704" s="45"/>
      <c r="GIS9704" s="45"/>
      <c r="GIT9704" s="45"/>
      <c r="GIU9704" s="45"/>
      <c r="GIV9704" s="45"/>
      <c r="GIW9704" s="45"/>
      <c r="GIX9704" s="45"/>
      <c r="GIY9704" s="45"/>
      <c r="GIZ9704" s="45"/>
      <c r="GJA9704" s="45"/>
      <c r="GJB9704" s="45"/>
      <c r="GJC9704" s="45"/>
      <c r="GJD9704" s="45"/>
      <c r="GJE9704" s="45"/>
      <c r="GJF9704" s="45"/>
      <c r="GJG9704" s="45"/>
      <c r="GJH9704" s="45"/>
      <c r="GJI9704" s="45"/>
      <c r="GJJ9704" s="45"/>
      <c r="GJK9704" s="45"/>
      <c r="GJL9704" s="45"/>
      <c r="GJM9704" s="45"/>
      <c r="GJN9704" s="45"/>
      <c r="GJO9704" s="45"/>
      <c r="GJP9704" s="45"/>
      <c r="GJQ9704" s="45"/>
      <c r="GJR9704" s="45"/>
      <c r="GJS9704" s="45"/>
      <c r="GJT9704" s="45"/>
      <c r="GJU9704" s="45"/>
      <c r="GJV9704" s="45"/>
      <c r="GJW9704" s="45"/>
      <c r="GJX9704" s="45"/>
      <c r="GJY9704" s="45"/>
      <c r="GJZ9704" s="45"/>
      <c r="GKA9704" s="45"/>
      <c r="GKB9704" s="45"/>
      <c r="GKC9704" s="45"/>
      <c r="GKD9704" s="45"/>
      <c r="GKE9704" s="45"/>
      <c r="GKF9704" s="45"/>
      <c r="GKG9704" s="45"/>
      <c r="GKH9704" s="45"/>
      <c r="GKI9704" s="45"/>
      <c r="GKJ9704" s="45"/>
      <c r="GKK9704" s="45"/>
      <c r="GKL9704" s="45"/>
      <c r="GKM9704" s="45"/>
      <c r="GKN9704" s="45"/>
      <c r="GKO9704" s="45"/>
      <c r="GKP9704" s="45"/>
      <c r="GKQ9704" s="45"/>
      <c r="GKR9704" s="45"/>
      <c r="GKS9704" s="45"/>
      <c r="GKT9704" s="45"/>
      <c r="GKU9704" s="45"/>
      <c r="GKV9704" s="45"/>
      <c r="GKW9704" s="45"/>
      <c r="GKX9704" s="45"/>
      <c r="GKY9704" s="45"/>
      <c r="GKZ9704" s="45"/>
      <c r="GLA9704" s="45"/>
      <c r="GLB9704" s="45"/>
      <c r="GLC9704" s="45"/>
      <c r="GLD9704" s="45"/>
      <c r="GLE9704" s="45"/>
      <c r="GLF9704" s="45"/>
      <c r="GLG9704" s="45"/>
      <c r="GLH9704" s="45"/>
      <c r="GLI9704" s="45"/>
      <c r="GLJ9704" s="45"/>
      <c r="GLK9704" s="45"/>
      <c r="GLL9704" s="45"/>
      <c r="GLM9704" s="45"/>
      <c r="GLN9704" s="45"/>
      <c r="GLO9704" s="45"/>
      <c r="GLP9704" s="45"/>
      <c r="GLQ9704" s="45"/>
      <c r="GLR9704" s="45"/>
      <c r="GLS9704" s="45"/>
      <c r="GLT9704" s="45"/>
      <c r="GLU9704" s="45"/>
      <c r="GLV9704" s="45"/>
      <c r="GLW9704" s="45"/>
      <c r="GLX9704" s="45"/>
      <c r="GLY9704" s="45"/>
      <c r="GLZ9704" s="45"/>
      <c r="GMA9704" s="45"/>
      <c r="GMB9704" s="45"/>
      <c r="GMC9704" s="45"/>
      <c r="GMD9704" s="45"/>
      <c r="GME9704" s="45"/>
      <c r="GMF9704" s="45"/>
      <c r="GMG9704" s="45"/>
      <c r="GMH9704" s="45"/>
      <c r="GMI9704" s="45"/>
      <c r="GMJ9704" s="45"/>
      <c r="GMK9704" s="45"/>
      <c r="GML9704" s="45"/>
      <c r="GMM9704" s="45"/>
      <c r="GMN9704" s="45"/>
      <c r="GMO9704" s="45"/>
      <c r="GMP9704" s="45"/>
      <c r="GMQ9704" s="45"/>
      <c r="GMR9704" s="45"/>
      <c r="GMS9704" s="45"/>
      <c r="GMT9704" s="45"/>
      <c r="GMU9704" s="45"/>
      <c r="GMV9704" s="45"/>
      <c r="GMW9704" s="45"/>
      <c r="GMX9704" s="45"/>
      <c r="GMY9704" s="45"/>
      <c r="GMZ9704" s="45"/>
      <c r="GNA9704" s="45"/>
      <c r="GNB9704" s="45"/>
      <c r="GNC9704" s="45"/>
      <c r="GND9704" s="45"/>
      <c r="GNE9704" s="45"/>
      <c r="GNF9704" s="45"/>
      <c r="GNG9704" s="45"/>
      <c r="GNH9704" s="45"/>
      <c r="GNI9704" s="45"/>
      <c r="GNJ9704" s="45"/>
      <c r="GNK9704" s="45"/>
      <c r="GNL9704" s="45"/>
      <c r="GNM9704" s="45"/>
      <c r="GNN9704" s="45"/>
      <c r="GNO9704" s="45"/>
      <c r="GNP9704" s="45"/>
      <c r="GNQ9704" s="45"/>
      <c r="GNR9704" s="45"/>
      <c r="GNS9704" s="45"/>
      <c r="GNT9704" s="45"/>
      <c r="GNU9704" s="45"/>
      <c r="GNV9704" s="45"/>
      <c r="GNW9704" s="45"/>
      <c r="GNX9704" s="45"/>
      <c r="GNY9704" s="45"/>
      <c r="GNZ9704" s="45"/>
      <c r="GOA9704" s="45"/>
      <c r="GOB9704" s="45"/>
      <c r="GOC9704" s="45"/>
      <c r="GOD9704" s="45"/>
      <c r="GOE9704" s="45"/>
      <c r="GOF9704" s="45"/>
      <c r="GOG9704" s="45"/>
      <c r="GOH9704" s="45"/>
      <c r="GOI9704" s="45"/>
      <c r="GOJ9704" s="45"/>
      <c r="GOK9704" s="45"/>
      <c r="GOL9704" s="45"/>
      <c r="GOM9704" s="45"/>
      <c r="GON9704" s="45"/>
      <c r="GOO9704" s="45"/>
      <c r="GOP9704" s="45"/>
      <c r="GOQ9704" s="45"/>
      <c r="GOR9704" s="45"/>
      <c r="GOS9704" s="45"/>
      <c r="GOT9704" s="45"/>
      <c r="GOU9704" s="45"/>
      <c r="GOV9704" s="45"/>
      <c r="GOW9704" s="45"/>
      <c r="GOX9704" s="45"/>
      <c r="GOY9704" s="45"/>
      <c r="GOZ9704" s="45"/>
      <c r="GPA9704" s="45"/>
      <c r="GPB9704" s="45"/>
      <c r="GPC9704" s="45"/>
      <c r="GPD9704" s="45"/>
      <c r="GPE9704" s="45"/>
      <c r="GPF9704" s="45"/>
      <c r="GPG9704" s="45"/>
      <c r="GPH9704" s="45"/>
      <c r="GPI9704" s="45"/>
      <c r="GPJ9704" s="45"/>
      <c r="GPK9704" s="45"/>
      <c r="GPL9704" s="45"/>
      <c r="GPM9704" s="45"/>
      <c r="GPN9704" s="45"/>
      <c r="GPO9704" s="45"/>
      <c r="GPP9704" s="45"/>
      <c r="GPQ9704" s="45"/>
      <c r="GPR9704" s="45"/>
      <c r="GPS9704" s="45"/>
      <c r="GPT9704" s="45"/>
      <c r="GPU9704" s="45"/>
      <c r="GPV9704" s="45"/>
      <c r="GPW9704" s="45"/>
      <c r="GPX9704" s="45"/>
      <c r="GPY9704" s="45"/>
      <c r="GPZ9704" s="45"/>
      <c r="GQA9704" s="45"/>
      <c r="GQB9704" s="45"/>
      <c r="GQC9704" s="45"/>
      <c r="GQD9704" s="45"/>
      <c r="GQE9704" s="45"/>
      <c r="GQF9704" s="45"/>
      <c r="GQG9704" s="45"/>
      <c r="GQH9704" s="45"/>
      <c r="GQI9704" s="45"/>
      <c r="GQJ9704" s="45"/>
      <c r="GQK9704" s="45"/>
      <c r="GQL9704" s="45"/>
      <c r="GQM9704" s="45"/>
      <c r="GQN9704" s="45"/>
      <c r="GQO9704" s="45"/>
      <c r="GQP9704" s="45"/>
      <c r="GQQ9704" s="45"/>
      <c r="GQR9704" s="45"/>
      <c r="GQS9704" s="45"/>
      <c r="GQT9704" s="45"/>
      <c r="GQU9704" s="45"/>
      <c r="GQV9704" s="45"/>
      <c r="GQW9704" s="45"/>
      <c r="GQX9704" s="45"/>
      <c r="GQY9704" s="45"/>
      <c r="GQZ9704" s="45"/>
      <c r="GRA9704" s="45"/>
      <c r="GRB9704" s="45"/>
      <c r="GRC9704" s="45"/>
      <c r="GRD9704" s="45"/>
      <c r="GRE9704" s="45"/>
      <c r="GRF9704" s="45"/>
      <c r="GRG9704" s="45"/>
      <c r="GRH9704" s="45"/>
      <c r="GRI9704" s="45"/>
      <c r="GRJ9704" s="45"/>
      <c r="GRK9704" s="45"/>
      <c r="GRL9704" s="45"/>
      <c r="GRM9704" s="45"/>
      <c r="GRN9704" s="45"/>
      <c r="GRO9704" s="45"/>
      <c r="GRP9704" s="45"/>
      <c r="GRQ9704" s="45"/>
      <c r="GRR9704" s="45"/>
      <c r="GRS9704" s="45"/>
      <c r="GRT9704" s="45"/>
      <c r="GRU9704" s="45"/>
      <c r="GRV9704" s="45"/>
      <c r="GRW9704" s="45"/>
      <c r="GRX9704" s="45"/>
      <c r="GRY9704" s="45"/>
      <c r="GRZ9704" s="45"/>
      <c r="GSA9704" s="45"/>
      <c r="GSB9704" s="45"/>
      <c r="GSC9704" s="45"/>
      <c r="GSD9704" s="45"/>
      <c r="GSE9704" s="45"/>
      <c r="GSF9704" s="45"/>
      <c r="GSG9704" s="45"/>
      <c r="GSH9704" s="45"/>
      <c r="GSI9704" s="45"/>
      <c r="GSJ9704" s="45"/>
      <c r="GSK9704" s="45"/>
      <c r="GSL9704" s="45"/>
      <c r="GSM9704" s="45"/>
      <c r="GSN9704" s="45"/>
      <c r="GSO9704" s="45"/>
      <c r="GSP9704" s="45"/>
      <c r="GSQ9704" s="45"/>
      <c r="GSR9704" s="45"/>
      <c r="GSS9704" s="45"/>
      <c r="GST9704" s="45"/>
      <c r="GSU9704" s="45"/>
      <c r="GSV9704" s="45"/>
      <c r="GSW9704" s="45"/>
      <c r="GSX9704" s="45"/>
      <c r="GSY9704" s="45"/>
      <c r="GSZ9704" s="45"/>
      <c r="GTA9704" s="45"/>
      <c r="GTB9704" s="45"/>
      <c r="GTC9704" s="45"/>
      <c r="GTD9704" s="45"/>
      <c r="GTE9704" s="45"/>
      <c r="GTF9704" s="45"/>
      <c r="GTG9704" s="45"/>
      <c r="GTH9704" s="45"/>
      <c r="GTI9704" s="45"/>
      <c r="GTJ9704" s="45"/>
      <c r="GTK9704" s="45"/>
      <c r="GTL9704" s="45"/>
      <c r="GTM9704" s="45"/>
      <c r="GTN9704" s="45"/>
      <c r="GTO9704" s="45"/>
      <c r="GTP9704" s="45"/>
      <c r="GTQ9704" s="45"/>
      <c r="GTR9704" s="45"/>
      <c r="GTS9704" s="45"/>
      <c r="GTT9704" s="45"/>
      <c r="GTU9704" s="45"/>
      <c r="GTV9704" s="45"/>
      <c r="GTW9704" s="45"/>
      <c r="GTX9704" s="45"/>
      <c r="GTY9704" s="45"/>
      <c r="GTZ9704" s="45"/>
      <c r="GUA9704" s="45"/>
      <c r="GUB9704" s="45"/>
      <c r="GUC9704" s="45"/>
      <c r="GUD9704" s="45"/>
      <c r="GUE9704" s="45"/>
      <c r="GUF9704" s="45"/>
      <c r="GUG9704" s="45"/>
      <c r="GUH9704" s="45"/>
      <c r="GUI9704" s="45"/>
      <c r="GUJ9704" s="45"/>
      <c r="GUK9704" s="45"/>
      <c r="GUL9704" s="45"/>
      <c r="GUM9704" s="45"/>
      <c r="GUN9704" s="45"/>
      <c r="GUO9704" s="45"/>
      <c r="GUP9704" s="45"/>
      <c r="GUQ9704" s="45"/>
      <c r="GUR9704" s="45"/>
      <c r="GUS9704" s="45"/>
      <c r="GUT9704" s="45"/>
      <c r="GUU9704" s="45"/>
      <c r="GUV9704" s="45"/>
      <c r="GUW9704" s="45"/>
      <c r="GUX9704" s="45"/>
      <c r="GUY9704" s="45"/>
      <c r="GUZ9704" s="45"/>
      <c r="GVA9704" s="45"/>
      <c r="GVB9704" s="45"/>
      <c r="GVC9704" s="45"/>
      <c r="GVD9704" s="45"/>
      <c r="GVE9704" s="45"/>
      <c r="GVF9704" s="45"/>
      <c r="GVG9704" s="45"/>
      <c r="GVH9704" s="45"/>
      <c r="GVI9704" s="45"/>
      <c r="GVJ9704" s="45"/>
      <c r="GVK9704" s="45"/>
      <c r="GVL9704" s="45"/>
      <c r="GVM9704" s="45"/>
      <c r="GVN9704" s="45"/>
      <c r="GVO9704" s="45"/>
      <c r="GVP9704" s="45"/>
      <c r="GVQ9704" s="45"/>
      <c r="GVR9704" s="45"/>
      <c r="GVS9704" s="45"/>
      <c r="GVT9704" s="45"/>
      <c r="GVU9704" s="45"/>
      <c r="GVV9704" s="45"/>
      <c r="GVW9704" s="45"/>
      <c r="GVX9704" s="45"/>
      <c r="GVY9704" s="45"/>
      <c r="GVZ9704" s="45"/>
      <c r="GWA9704" s="45"/>
      <c r="GWB9704" s="45"/>
      <c r="GWC9704" s="45"/>
      <c r="GWD9704" s="45"/>
      <c r="GWE9704" s="45"/>
      <c r="GWF9704" s="45"/>
      <c r="GWG9704" s="45"/>
      <c r="GWH9704" s="45"/>
      <c r="GWI9704" s="45"/>
      <c r="GWJ9704" s="45"/>
      <c r="GWK9704" s="45"/>
      <c r="GWL9704" s="45"/>
      <c r="GWM9704" s="45"/>
      <c r="GWN9704" s="45"/>
      <c r="GWO9704" s="45"/>
      <c r="GWP9704" s="45"/>
      <c r="GWQ9704" s="45"/>
      <c r="GWR9704" s="45"/>
      <c r="GWS9704" s="45"/>
      <c r="GWT9704" s="45"/>
      <c r="GWU9704" s="45"/>
      <c r="GWV9704" s="45"/>
      <c r="GWW9704" s="45"/>
      <c r="GWX9704" s="45"/>
      <c r="GWY9704" s="45"/>
      <c r="GWZ9704" s="45"/>
      <c r="GXA9704" s="45"/>
      <c r="GXB9704" s="45"/>
      <c r="GXC9704" s="45"/>
      <c r="GXD9704" s="45"/>
      <c r="GXE9704" s="45"/>
      <c r="GXF9704" s="45"/>
      <c r="GXG9704" s="45"/>
      <c r="GXH9704" s="45"/>
      <c r="GXI9704" s="45"/>
      <c r="GXJ9704" s="45"/>
      <c r="GXK9704" s="45"/>
      <c r="GXL9704" s="45"/>
      <c r="GXM9704" s="45"/>
      <c r="GXN9704" s="45"/>
      <c r="GXO9704" s="45"/>
      <c r="GXP9704" s="45"/>
      <c r="GXQ9704" s="45"/>
      <c r="GXR9704" s="45"/>
      <c r="GXS9704" s="45"/>
      <c r="GXT9704" s="45"/>
      <c r="GXU9704" s="45"/>
      <c r="GXV9704" s="45"/>
      <c r="GXW9704" s="45"/>
      <c r="GXX9704" s="45"/>
      <c r="GXY9704" s="45"/>
      <c r="GXZ9704" s="45"/>
      <c r="GYA9704" s="45"/>
      <c r="GYB9704" s="45"/>
      <c r="GYC9704" s="45"/>
      <c r="GYD9704" s="45"/>
      <c r="GYE9704" s="45"/>
      <c r="GYF9704" s="45"/>
      <c r="GYG9704" s="45"/>
      <c r="GYH9704" s="45"/>
      <c r="GYI9704" s="45"/>
      <c r="GYJ9704" s="45"/>
      <c r="GYK9704" s="45"/>
      <c r="GYL9704" s="45"/>
      <c r="GYM9704" s="45"/>
      <c r="GYN9704" s="45"/>
      <c r="GYO9704" s="45"/>
      <c r="GYP9704" s="45"/>
      <c r="GYQ9704" s="45"/>
      <c r="GYR9704" s="45"/>
      <c r="GYS9704" s="45"/>
      <c r="GYT9704" s="45"/>
      <c r="GYU9704" s="45"/>
      <c r="GYV9704" s="45"/>
      <c r="GYW9704" s="45"/>
      <c r="GYX9704" s="45"/>
      <c r="GYY9704" s="45"/>
      <c r="GYZ9704" s="45"/>
      <c r="GZA9704" s="45"/>
      <c r="GZB9704" s="45"/>
      <c r="GZC9704" s="45"/>
      <c r="GZD9704" s="45"/>
      <c r="GZE9704" s="45"/>
      <c r="GZF9704" s="45"/>
      <c r="GZG9704" s="45"/>
      <c r="GZH9704" s="45"/>
      <c r="GZI9704" s="45"/>
      <c r="GZJ9704" s="45"/>
      <c r="GZK9704" s="45"/>
      <c r="GZL9704" s="45"/>
      <c r="GZM9704" s="45"/>
      <c r="GZN9704" s="45"/>
      <c r="GZO9704" s="45"/>
      <c r="GZP9704" s="45"/>
      <c r="GZQ9704" s="45"/>
      <c r="GZR9704" s="45"/>
      <c r="GZS9704" s="45"/>
      <c r="GZT9704" s="45"/>
      <c r="GZU9704" s="45"/>
      <c r="GZV9704" s="45"/>
      <c r="GZW9704" s="45"/>
      <c r="GZX9704" s="45"/>
      <c r="GZY9704" s="45"/>
      <c r="GZZ9704" s="45"/>
      <c r="HAA9704" s="45"/>
      <c r="HAB9704" s="45"/>
      <c r="HAC9704" s="45"/>
      <c r="HAD9704" s="45"/>
      <c r="HAE9704" s="45"/>
      <c r="HAF9704" s="45"/>
      <c r="HAG9704" s="45"/>
      <c r="HAH9704" s="45"/>
      <c r="HAI9704" s="45"/>
      <c r="HAJ9704" s="45"/>
      <c r="HAK9704" s="45"/>
      <c r="HAL9704" s="45"/>
      <c r="HAM9704" s="45"/>
      <c r="HAN9704" s="45"/>
      <c r="HAO9704" s="45"/>
      <c r="HAP9704" s="45"/>
      <c r="HAQ9704" s="45"/>
      <c r="HAR9704" s="45"/>
      <c r="HAS9704" s="45"/>
      <c r="HAT9704" s="45"/>
      <c r="HAU9704" s="45"/>
      <c r="HAV9704" s="45"/>
      <c r="HAW9704" s="45"/>
      <c r="HAX9704" s="45"/>
      <c r="HAY9704" s="45"/>
      <c r="HAZ9704" s="45"/>
      <c r="HBA9704" s="45"/>
      <c r="HBB9704" s="45"/>
      <c r="HBC9704" s="45"/>
      <c r="HBD9704" s="45"/>
      <c r="HBE9704" s="45"/>
      <c r="HBF9704" s="45"/>
      <c r="HBG9704" s="45"/>
      <c r="HBH9704" s="45"/>
      <c r="HBI9704" s="45"/>
      <c r="HBJ9704" s="45"/>
      <c r="HBK9704" s="45"/>
      <c r="HBL9704" s="45"/>
      <c r="HBM9704" s="45"/>
      <c r="HBN9704" s="45"/>
      <c r="HBO9704" s="45"/>
      <c r="HBP9704" s="45"/>
      <c r="HBQ9704" s="45"/>
      <c r="HBR9704" s="45"/>
      <c r="HBS9704" s="45"/>
      <c r="HBT9704" s="45"/>
      <c r="HBU9704" s="45"/>
      <c r="HBV9704" s="45"/>
      <c r="HBW9704" s="45"/>
      <c r="HBX9704" s="45"/>
      <c r="HBY9704" s="45"/>
      <c r="HBZ9704" s="45"/>
      <c r="HCA9704" s="45"/>
      <c r="HCB9704" s="45"/>
      <c r="HCC9704" s="45"/>
      <c r="HCD9704" s="45"/>
      <c r="HCE9704" s="45"/>
      <c r="HCF9704" s="45"/>
      <c r="HCG9704" s="45"/>
      <c r="HCH9704" s="45"/>
      <c r="HCI9704" s="45"/>
      <c r="HCJ9704" s="45"/>
      <c r="HCK9704" s="45"/>
      <c r="HCL9704" s="45"/>
      <c r="HCM9704" s="45"/>
      <c r="HCN9704" s="45"/>
      <c r="HCO9704" s="45"/>
      <c r="HCP9704" s="45"/>
      <c r="HCQ9704" s="45"/>
      <c r="HCR9704" s="45"/>
      <c r="HCS9704" s="45"/>
      <c r="HCT9704" s="45"/>
      <c r="HCU9704" s="45"/>
      <c r="HCV9704" s="45"/>
      <c r="HCW9704" s="45"/>
      <c r="HCX9704" s="45"/>
      <c r="HCY9704" s="45"/>
      <c r="HCZ9704" s="45"/>
      <c r="HDA9704" s="45"/>
      <c r="HDB9704" s="45"/>
      <c r="HDC9704" s="45"/>
      <c r="HDD9704" s="45"/>
      <c r="HDE9704" s="45"/>
      <c r="HDF9704" s="45"/>
      <c r="HDG9704" s="45"/>
      <c r="HDH9704" s="45"/>
      <c r="HDI9704" s="45"/>
      <c r="HDJ9704" s="45"/>
      <c r="HDK9704" s="45"/>
      <c r="HDL9704" s="45"/>
      <c r="HDM9704" s="45"/>
      <c r="HDN9704" s="45"/>
      <c r="HDO9704" s="45"/>
      <c r="HDP9704" s="45"/>
      <c r="HDQ9704" s="45"/>
      <c r="HDR9704" s="45"/>
      <c r="HDS9704" s="45"/>
      <c r="HDT9704" s="45"/>
      <c r="HDU9704" s="45"/>
      <c r="HDV9704" s="45"/>
      <c r="HDW9704" s="45"/>
      <c r="HDX9704" s="45"/>
      <c r="HDY9704" s="45"/>
      <c r="HDZ9704" s="45"/>
      <c r="HEA9704" s="45"/>
      <c r="HEB9704" s="45"/>
      <c r="HEC9704" s="45"/>
      <c r="HED9704" s="45"/>
      <c r="HEE9704" s="45"/>
      <c r="HEF9704" s="45"/>
      <c r="HEG9704" s="45"/>
      <c r="HEH9704" s="45"/>
      <c r="HEI9704" s="45"/>
      <c r="HEJ9704" s="45"/>
      <c r="HEK9704" s="45"/>
      <c r="HEL9704" s="45"/>
      <c r="HEM9704" s="45"/>
      <c r="HEN9704" s="45"/>
      <c r="HEO9704" s="45"/>
      <c r="HEP9704" s="45"/>
      <c r="HEQ9704" s="45"/>
      <c r="HER9704" s="45"/>
      <c r="HES9704" s="45"/>
      <c r="HET9704" s="45"/>
      <c r="HEU9704" s="45"/>
      <c r="HEV9704" s="45"/>
      <c r="HEW9704" s="45"/>
      <c r="HEX9704" s="45"/>
      <c r="HEY9704" s="45"/>
      <c r="HEZ9704" s="45"/>
      <c r="HFA9704" s="45"/>
      <c r="HFB9704" s="45"/>
      <c r="HFC9704" s="45"/>
      <c r="HFD9704" s="45"/>
      <c r="HFE9704" s="45"/>
      <c r="HFF9704" s="45"/>
      <c r="HFG9704" s="45"/>
      <c r="HFH9704" s="45"/>
      <c r="HFI9704" s="45"/>
      <c r="HFJ9704" s="45"/>
      <c r="HFK9704" s="45"/>
      <c r="HFL9704" s="45"/>
      <c r="HFM9704" s="45"/>
      <c r="HFN9704" s="45"/>
      <c r="HFO9704" s="45"/>
      <c r="HFP9704" s="45"/>
      <c r="HFQ9704" s="45"/>
      <c r="HFR9704" s="45"/>
      <c r="HFS9704" s="45"/>
      <c r="HFT9704" s="45"/>
      <c r="HFU9704" s="45"/>
      <c r="HFV9704" s="45"/>
      <c r="HFW9704" s="45"/>
      <c r="HFX9704" s="45"/>
      <c r="HFY9704" s="45"/>
      <c r="HFZ9704" s="45"/>
      <c r="HGA9704" s="45"/>
      <c r="HGB9704" s="45"/>
      <c r="HGC9704" s="45"/>
      <c r="HGD9704" s="45"/>
      <c r="HGE9704" s="45"/>
      <c r="HGF9704" s="45"/>
      <c r="HGG9704" s="45"/>
      <c r="HGH9704" s="45"/>
      <c r="HGI9704" s="45"/>
      <c r="HGJ9704" s="45"/>
      <c r="HGK9704" s="45"/>
      <c r="HGL9704" s="45"/>
      <c r="HGM9704" s="45"/>
      <c r="HGN9704" s="45"/>
      <c r="HGO9704" s="45"/>
      <c r="HGP9704" s="45"/>
      <c r="HGQ9704" s="45"/>
      <c r="HGR9704" s="45"/>
      <c r="HGS9704" s="45"/>
      <c r="HGT9704" s="45"/>
      <c r="HGU9704" s="45"/>
      <c r="HGV9704" s="45"/>
      <c r="HGW9704" s="45"/>
      <c r="HGX9704" s="45"/>
      <c r="HGY9704" s="45"/>
      <c r="HGZ9704" s="45"/>
      <c r="HHA9704" s="45"/>
      <c r="HHB9704" s="45"/>
      <c r="HHC9704" s="45"/>
      <c r="HHD9704" s="45"/>
      <c r="HHE9704" s="45"/>
      <c r="HHF9704" s="45"/>
      <c r="HHG9704" s="45"/>
      <c r="HHH9704" s="45"/>
      <c r="HHI9704" s="45"/>
      <c r="HHJ9704" s="45"/>
      <c r="HHK9704" s="45"/>
      <c r="HHL9704" s="45"/>
      <c r="HHM9704" s="45"/>
      <c r="HHN9704" s="45"/>
      <c r="HHO9704" s="45"/>
      <c r="HHP9704" s="45"/>
      <c r="HHQ9704" s="45"/>
      <c r="HHR9704" s="45"/>
      <c r="HHS9704" s="45"/>
      <c r="HHT9704" s="45"/>
      <c r="HHU9704" s="45"/>
      <c r="HHV9704" s="45"/>
      <c r="HHW9704" s="45"/>
      <c r="HHX9704" s="45"/>
      <c r="HHY9704" s="45"/>
      <c r="HHZ9704" s="45"/>
      <c r="HIA9704" s="45"/>
      <c r="HIB9704" s="45"/>
      <c r="HIC9704" s="45"/>
      <c r="HID9704" s="45"/>
      <c r="HIE9704" s="45"/>
      <c r="HIF9704" s="45"/>
      <c r="HIG9704" s="45"/>
      <c r="HIH9704" s="45"/>
      <c r="HII9704" s="45"/>
      <c r="HIJ9704" s="45"/>
      <c r="HIK9704" s="45"/>
      <c r="HIL9704" s="45"/>
      <c r="HIM9704" s="45"/>
      <c r="HIN9704" s="45"/>
      <c r="HIO9704" s="45"/>
      <c r="HIP9704" s="45"/>
      <c r="HIQ9704" s="45"/>
      <c r="HIR9704" s="45"/>
      <c r="HIS9704" s="45"/>
      <c r="HIT9704" s="45"/>
      <c r="HIU9704" s="45"/>
      <c r="HIV9704" s="45"/>
      <c r="HIW9704" s="45"/>
      <c r="HIX9704" s="45"/>
      <c r="HIY9704" s="45"/>
      <c r="HIZ9704" s="45"/>
      <c r="HJA9704" s="45"/>
      <c r="HJB9704" s="45"/>
      <c r="HJC9704" s="45"/>
      <c r="HJD9704" s="45"/>
      <c r="HJE9704" s="45"/>
      <c r="HJF9704" s="45"/>
      <c r="HJG9704" s="45"/>
      <c r="HJH9704" s="45"/>
      <c r="HJI9704" s="45"/>
      <c r="HJJ9704" s="45"/>
      <c r="HJK9704" s="45"/>
      <c r="HJL9704" s="45"/>
      <c r="HJM9704" s="45"/>
      <c r="HJN9704" s="45"/>
      <c r="HJO9704" s="45"/>
      <c r="HJP9704" s="45"/>
      <c r="HJQ9704" s="45"/>
      <c r="HJR9704" s="45"/>
      <c r="HJS9704" s="45"/>
      <c r="HJT9704" s="45"/>
      <c r="HJU9704" s="45"/>
      <c r="HJV9704" s="45"/>
      <c r="HJW9704" s="45"/>
      <c r="HJX9704" s="45"/>
      <c r="HJY9704" s="45"/>
      <c r="HJZ9704" s="45"/>
      <c r="HKA9704" s="45"/>
      <c r="HKB9704" s="45"/>
      <c r="HKC9704" s="45"/>
      <c r="HKD9704" s="45"/>
      <c r="HKE9704" s="45"/>
      <c r="HKF9704" s="45"/>
      <c r="HKG9704" s="45"/>
      <c r="HKH9704" s="45"/>
      <c r="HKI9704" s="45"/>
      <c r="HKJ9704" s="45"/>
      <c r="HKK9704" s="45"/>
      <c r="HKL9704" s="45"/>
      <c r="HKM9704" s="45"/>
      <c r="HKN9704" s="45"/>
      <c r="HKO9704" s="45"/>
      <c r="HKP9704" s="45"/>
      <c r="HKQ9704" s="45"/>
      <c r="HKR9704" s="45"/>
      <c r="HKS9704" s="45"/>
      <c r="HKT9704" s="45"/>
      <c r="HKU9704" s="45"/>
      <c r="HKV9704" s="45"/>
      <c r="HKW9704" s="45"/>
      <c r="HKX9704" s="45"/>
      <c r="HKY9704" s="45"/>
      <c r="HKZ9704" s="45"/>
      <c r="HLA9704" s="45"/>
      <c r="HLB9704" s="45"/>
      <c r="HLC9704" s="45"/>
      <c r="HLD9704" s="45"/>
      <c r="HLE9704" s="45"/>
      <c r="HLF9704" s="45"/>
      <c r="HLG9704" s="45"/>
      <c r="HLH9704" s="45"/>
      <c r="HLI9704" s="45"/>
      <c r="HLJ9704" s="45"/>
      <c r="HLK9704" s="45"/>
      <c r="HLL9704" s="45"/>
      <c r="HLM9704" s="45"/>
      <c r="HLN9704" s="45"/>
      <c r="HLO9704" s="45"/>
      <c r="HLP9704" s="45"/>
      <c r="HLQ9704" s="45"/>
      <c r="HLR9704" s="45"/>
      <c r="HLS9704" s="45"/>
      <c r="HLT9704" s="45"/>
      <c r="HLU9704" s="45"/>
      <c r="HLV9704" s="45"/>
      <c r="HLW9704" s="45"/>
      <c r="HLX9704" s="45"/>
      <c r="HLY9704" s="45"/>
      <c r="HLZ9704" s="45"/>
      <c r="HMA9704" s="45"/>
      <c r="HMB9704" s="45"/>
      <c r="HMC9704" s="45"/>
      <c r="HMD9704" s="45"/>
      <c r="HME9704" s="45"/>
      <c r="HMF9704" s="45"/>
      <c r="HMG9704" s="45"/>
      <c r="HMH9704" s="45"/>
      <c r="HMI9704" s="45"/>
      <c r="HMJ9704" s="45"/>
      <c r="HMK9704" s="45"/>
      <c r="HML9704" s="45"/>
      <c r="HMM9704" s="45"/>
      <c r="HMN9704" s="45"/>
      <c r="HMO9704" s="45"/>
      <c r="HMP9704" s="45"/>
      <c r="HMQ9704" s="45"/>
      <c r="HMR9704" s="45"/>
      <c r="HMS9704" s="45"/>
      <c r="HMT9704" s="45"/>
      <c r="HMU9704" s="45"/>
      <c r="HMV9704" s="45"/>
      <c r="HMW9704" s="45"/>
      <c r="HMX9704" s="45"/>
      <c r="HMY9704" s="45"/>
      <c r="HMZ9704" s="45"/>
      <c r="HNA9704" s="45"/>
      <c r="HNB9704" s="45"/>
      <c r="HNC9704" s="45"/>
      <c r="HND9704" s="45"/>
      <c r="HNE9704" s="45"/>
      <c r="HNF9704" s="45"/>
      <c r="HNG9704" s="45"/>
      <c r="HNH9704" s="45"/>
      <c r="HNI9704" s="45"/>
      <c r="HNJ9704" s="45"/>
      <c r="HNK9704" s="45"/>
      <c r="HNL9704" s="45"/>
      <c r="HNM9704" s="45"/>
      <c r="HNN9704" s="45"/>
      <c r="HNO9704" s="45"/>
      <c r="HNP9704" s="45"/>
      <c r="HNQ9704" s="45"/>
      <c r="HNR9704" s="45"/>
      <c r="HNS9704" s="45"/>
      <c r="HNT9704" s="45"/>
      <c r="HNU9704" s="45"/>
      <c r="HNV9704" s="45"/>
      <c r="HNW9704" s="45"/>
      <c r="HNX9704" s="45"/>
      <c r="HNY9704" s="45"/>
      <c r="HNZ9704" s="45"/>
      <c r="HOA9704" s="45"/>
      <c r="HOB9704" s="45"/>
      <c r="HOC9704" s="45"/>
      <c r="HOD9704" s="45"/>
      <c r="HOE9704" s="45"/>
      <c r="HOF9704" s="45"/>
      <c r="HOG9704" s="45"/>
      <c r="HOH9704" s="45"/>
      <c r="HOI9704" s="45"/>
      <c r="HOJ9704" s="45"/>
      <c r="HOK9704" s="45"/>
      <c r="HOL9704" s="45"/>
      <c r="HOM9704" s="45"/>
      <c r="HON9704" s="45"/>
      <c r="HOO9704" s="45"/>
      <c r="HOP9704" s="45"/>
      <c r="HOQ9704" s="45"/>
      <c r="HOR9704" s="45"/>
      <c r="HOS9704" s="45"/>
      <c r="HOT9704" s="45"/>
      <c r="HOU9704" s="45"/>
      <c r="HOV9704" s="45"/>
      <c r="HOW9704" s="45"/>
      <c r="HOX9704" s="45"/>
      <c r="HOY9704" s="45"/>
      <c r="HOZ9704" s="45"/>
      <c r="HPA9704" s="45"/>
      <c r="HPB9704" s="45"/>
      <c r="HPC9704" s="45"/>
      <c r="HPD9704" s="45"/>
      <c r="HPE9704" s="45"/>
      <c r="HPF9704" s="45"/>
      <c r="HPG9704" s="45"/>
      <c r="HPH9704" s="45"/>
      <c r="HPI9704" s="45"/>
      <c r="HPJ9704" s="45"/>
      <c r="HPK9704" s="45"/>
      <c r="HPL9704" s="45"/>
      <c r="HPM9704" s="45"/>
      <c r="HPN9704" s="45"/>
      <c r="HPO9704" s="45"/>
      <c r="HPP9704" s="45"/>
      <c r="HPQ9704" s="45"/>
      <c r="HPR9704" s="45"/>
      <c r="HPS9704" s="45"/>
      <c r="HPT9704" s="45"/>
      <c r="HPU9704" s="45"/>
      <c r="HPV9704" s="45"/>
      <c r="HPW9704" s="45"/>
      <c r="HPX9704" s="45"/>
      <c r="HPY9704" s="45"/>
      <c r="HPZ9704" s="45"/>
      <c r="HQA9704" s="45"/>
      <c r="HQB9704" s="45"/>
      <c r="HQC9704" s="45"/>
      <c r="HQD9704" s="45"/>
      <c r="HQE9704" s="45"/>
      <c r="HQF9704" s="45"/>
      <c r="HQG9704" s="45"/>
      <c r="HQH9704" s="45"/>
      <c r="HQI9704" s="45"/>
      <c r="HQJ9704" s="45"/>
      <c r="HQK9704" s="45"/>
      <c r="HQL9704" s="45"/>
      <c r="HQM9704" s="45"/>
      <c r="HQN9704" s="45"/>
      <c r="HQO9704" s="45"/>
      <c r="HQP9704" s="45"/>
      <c r="HQQ9704" s="45"/>
      <c r="HQR9704" s="45"/>
      <c r="HQS9704" s="45"/>
      <c r="HQT9704" s="45"/>
      <c r="HQU9704" s="45"/>
      <c r="HQV9704" s="45"/>
      <c r="HQW9704" s="45"/>
      <c r="HQX9704" s="45"/>
      <c r="HQY9704" s="45"/>
      <c r="HQZ9704" s="45"/>
      <c r="HRA9704" s="45"/>
      <c r="HRB9704" s="45"/>
      <c r="HRC9704" s="45"/>
      <c r="HRD9704" s="45"/>
      <c r="HRE9704" s="45"/>
      <c r="HRF9704" s="45"/>
      <c r="HRG9704" s="45"/>
      <c r="HRH9704" s="45"/>
      <c r="HRI9704" s="45"/>
      <c r="HRJ9704" s="45"/>
      <c r="HRK9704" s="45"/>
      <c r="HRL9704" s="45"/>
      <c r="HRM9704" s="45"/>
      <c r="HRN9704" s="45"/>
      <c r="HRO9704" s="45"/>
      <c r="HRP9704" s="45"/>
      <c r="HRQ9704" s="45"/>
      <c r="HRR9704" s="45"/>
      <c r="HRS9704" s="45"/>
      <c r="HRT9704" s="45"/>
      <c r="HRU9704" s="45"/>
      <c r="HRV9704" s="45"/>
      <c r="HRW9704" s="45"/>
      <c r="HRX9704" s="45"/>
      <c r="HRY9704" s="45"/>
      <c r="HRZ9704" s="45"/>
      <c r="HSA9704" s="45"/>
      <c r="HSB9704" s="45"/>
      <c r="HSC9704" s="45"/>
      <c r="HSD9704" s="45"/>
      <c r="HSE9704" s="45"/>
      <c r="HSF9704" s="45"/>
      <c r="HSG9704" s="45"/>
      <c r="HSH9704" s="45"/>
      <c r="HSI9704" s="45"/>
      <c r="HSJ9704" s="45"/>
      <c r="HSK9704" s="45"/>
      <c r="HSL9704" s="45"/>
      <c r="HSM9704" s="45"/>
      <c r="HSN9704" s="45"/>
      <c r="HSO9704" s="45"/>
      <c r="HSP9704" s="45"/>
      <c r="HSQ9704" s="45"/>
      <c r="HSR9704" s="45"/>
      <c r="HSS9704" s="45"/>
      <c r="HST9704" s="45"/>
      <c r="HSU9704" s="45"/>
      <c r="HSV9704" s="45"/>
      <c r="HSW9704" s="45"/>
      <c r="HSX9704" s="45"/>
      <c r="HSY9704" s="45"/>
      <c r="HSZ9704" s="45"/>
      <c r="HTA9704" s="45"/>
      <c r="HTB9704" s="45"/>
      <c r="HTC9704" s="45"/>
      <c r="HTD9704" s="45"/>
      <c r="HTE9704" s="45"/>
      <c r="HTF9704" s="45"/>
      <c r="HTG9704" s="45"/>
      <c r="HTH9704" s="45"/>
      <c r="HTI9704" s="45"/>
      <c r="HTJ9704" s="45"/>
      <c r="HTK9704" s="45"/>
      <c r="HTL9704" s="45"/>
      <c r="HTM9704" s="45"/>
      <c r="HTN9704" s="45"/>
      <c r="HTO9704" s="45"/>
      <c r="HTP9704" s="45"/>
      <c r="HTQ9704" s="45"/>
      <c r="HTR9704" s="45"/>
      <c r="HTS9704" s="45"/>
      <c r="HTT9704" s="45"/>
      <c r="HTU9704" s="45"/>
      <c r="HTV9704" s="45"/>
      <c r="HTW9704" s="45"/>
      <c r="HTX9704" s="45"/>
      <c r="HTY9704" s="45"/>
      <c r="HTZ9704" s="45"/>
      <c r="HUA9704" s="45"/>
      <c r="HUB9704" s="45"/>
      <c r="HUC9704" s="45"/>
      <c r="HUD9704" s="45"/>
      <c r="HUE9704" s="45"/>
      <c r="HUF9704" s="45"/>
      <c r="HUG9704" s="45"/>
      <c r="HUH9704" s="45"/>
      <c r="HUI9704" s="45"/>
      <c r="HUJ9704" s="45"/>
      <c r="HUK9704" s="45"/>
      <c r="HUL9704" s="45"/>
      <c r="HUM9704" s="45"/>
      <c r="HUN9704" s="45"/>
      <c r="HUO9704" s="45"/>
      <c r="HUP9704" s="45"/>
      <c r="HUQ9704" s="45"/>
      <c r="HUR9704" s="45"/>
      <c r="HUS9704" s="45"/>
      <c r="HUT9704" s="45"/>
      <c r="HUU9704" s="45"/>
      <c r="HUV9704" s="45"/>
      <c r="HUW9704" s="45"/>
      <c r="HUX9704" s="45"/>
      <c r="HUY9704" s="45"/>
      <c r="HUZ9704" s="45"/>
      <c r="HVA9704" s="45"/>
      <c r="HVB9704" s="45"/>
      <c r="HVC9704" s="45"/>
      <c r="HVD9704" s="45"/>
      <c r="HVE9704" s="45"/>
      <c r="HVF9704" s="45"/>
      <c r="HVG9704" s="45"/>
      <c r="HVH9704" s="45"/>
      <c r="HVI9704" s="45"/>
      <c r="HVJ9704" s="45"/>
      <c r="HVK9704" s="45"/>
      <c r="HVL9704" s="45"/>
      <c r="HVM9704" s="45"/>
      <c r="HVN9704" s="45"/>
      <c r="HVO9704" s="45"/>
      <c r="HVP9704" s="45"/>
      <c r="HVQ9704" s="45"/>
      <c r="HVR9704" s="45"/>
      <c r="HVS9704" s="45"/>
      <c r="HVT9704" s="45"/>
      <c r="HVU9704" s="45"/>
      <c r="HVV9704" s="45"/>
      <c r="HVW9704" s="45"/>
      <c r="HVX9704" s="45"/>
      <c r="HVY9704" s="45"/>
      <c r="HVZ9704" s="45"/>
      <c r="HWA9704" s="45"/>
      <c r="HWB9704" s="45"/>
      <c r="HWC9704" s="45"/>
      <c r="HWD9704" s="45"/>
      <c r="HWE9704" s="45"/>
      <c r="HWF9704" s="45"/>
      <c r="HWG9704" s="45"/>
      <c r="HWH9704" s="45"/>
      <c r="HWI9704" s="45"/>
      <c r="HWJ9704" s="45"/>
      <c r="HWK9704" s="45"/>
      <c r="HWL9704" s="45"/>
      <c r="HWM9704" s="45"/>
      <c r="HWN9704" s="45"/>
      <c r="HWO9704" s="45"/>
      <c r="HWP9704" s="45"/>
      <c r="HWQ9704" s="45"/>
      <c r="HWR9704" s="45"/>
      <c r="HWS9704" s="45"/>
      <c r="HWT9704" s="45"/>
      <c r="HWU9704" s="45"/>
      <c r="HWV9704" s="45"/>
      <c r="HWW9704" s="45"/>
      <c r="HWX9704" s="45"/>
      <c r="HWY9704" s="45"/>
      <c r="HWZ9704" s="45"/>
      <c r="HXA9704" s="45"/>
      <c r="HXB9704" s="45"/>
      <c r="HXC9704" s="45"/>
      <c r="HXD9704" s="45"/>
      <c r="HXE9704" s="45"/>
      <c r="HXF9704" s="45"/>
      <c r="HXG9704" s="45"/>
      <c r="HXH9704" s="45"/>
      <c r="HXI9704" s="45"/>
      <c r="HXJ9704" s="45"/>
      <c r="HXK9704" s="45"/>
      <c r="HXL9704" s="45"/>
      <c r="HXM9704" s="45"/>
      <c r="HXN9704" s="45"/>
      <c r="HXO9704" s="45"/>
      <c r="HXP9704" s="45"/>
      <c r="HXQ9704" s="45"/>
      <c r="HXR9704" s="45"/>
      <c r="HXS9704" s="45"/>
      <c r="HXT9704" s="45"/>
      <c r="HXU9704" s="45"/>
      <c r="HXV9704" s="45"/>
      <c r="HXW9704" s="45"/>
      <c r="HXX9704" s="45"/>
      <c r="HXY9704" s="45"/>
      <c r="HXZ9704" s="45"/>
      <c r="HYA9704" s="45"/>
      <c r="HYB9704" s="45"/>
      <c r="HYC9704" s="45"/>
      <c r="HYD9704" s="45"/>
      <c r="HYE9704" s="45"/>
      <c r="HYF9704" s="45"/>
      <c r="HYG9704" s="45"/>
      <c r="HYH9704" s="45"/>
      <c r="HYI9704" s="45"/>
      <c r="HYJ9704" s="45"/>
      <c r="HYK9704" s="45"/>
      <c r="HYL9704" s="45"/>
      <c r="HYM9704" s="45"/>
      <c r="HYN9704" s="45"/>
      <c r="HYO9704" s="45"/>
      <c r="HYP9704" s="45"/>
      <c r="HYQ9704" s="45"/>
      <c r="HYR9704" s="45"/>
      <c r="HYS9704" s="45"/>
      <c r="HYT9704" s="45"/>
      <c r="HYU9704" s="45"/>
      <c r="HYV9704" s="45"/>
      <c r="HYW9704" s="45"/>
      <c r="HYX9704" s="45"/>
      <c r="HYY9704" s="45"/>
      <c r="HYZ9704" s="45"/>
      <c r="HZA9704" s="45"/>
      <c r="HZB9704" s="45"/>
      <c r="HZC9704" s="45"/>
      <c r="HZD9704" s="45"/>
      <c r="HZE9704" s="45"/>
      <c r="HZF9704" s="45"/>
      <c r="HZG9704" s="45"/>
      <c r="HZH9704" s="45"/>
      <c r="HZI9704" s="45"/>
      <c r="HZJ9704" s="45"/>
      <c r="HZK9704" s="45"/>
      <c r="HZL9704" s="45"/>
      <c r="HZM9704" s="45"/>
      <c r="HZN9704" s="45"/>
      <c r="HZO9704" s="45"/>
      <c r="HZP9704" s="45"/>
      <c r="HZQ9704" s="45"/>
      <c r="HZR9704" s="45"/>
      <c r="HZS9704" s="45"/>
      <c r="HZT9704" s="45"/>
      <c r="HZU9704" s="45"/>
      <c r="HZV9704" s="45"/>
      <c r="HZW9704" s="45"/>
      <c r="HZX9704" s="45"/>
      <c r="HZY9704" s="45"/>
      <c r="HZZ9704" s="45"/>
      <c r="IAA9704" s="45"/>
      <c r="IAB9704" s="45"/>
      <c r="IAC9704" s="45"/>
      <c r="IAD9704" s="45"/>
      <c r="IAE9704" s="45"/>
      <c r="IAF9704" s="45"/>
      <c r="IAG9704" s="45"/>
      <c r="IAH9704" s="45"/>
      <c r="IAI9704" s="45"/>
      <c r="IAJ9704" s="45"/>
      <c r="IAK9704" s="45"/>
      <c r="IAL9704" s="45"/>
      <c r="IAM9704" s="45"/>
      <c r="IAN9704" s="45"/>
      <c r="IAO9704" s="45"/>
      <c r="IAP9704" s="45"/>
      <c r="IAQ9704" s="45"/>
      <c r="IAR9704" s="45"/>
      <c r="IAS9704" s="45"/>
      <c r="IAT9704" s="45"/>
      <c r="IAU9704" s="45"/>
      <c r="IAV9704" s="45"/>
      <c r="IAW9704" s="45"/>
      <c r="IAX9704" s="45"/>
      <c r="IAY9704" s="45"/>
      <c r="IAZ9704" s="45"/>
      <c r="IBA9704" s="45"/>
      <c r="IBB9704" s="45"/>
      <c r="IBC9704" s="45"/>
      <c r="IBD9704" s="45"/>
      <c r="IBE9704" s="45"/>
      <c r="IBF9704" s="45"/>
      <c r="IBG9704" s="45"/>
      <c r="IBH9704" s="45"/>
      <c r="IBI9704" s="45"/>
      <c r="IBJ9704" s="45"/>
      <c r="IBK9704" s="45"/>
      <c r="IBL9704" s="45"/>
      <c r="IBM9704" s="45"/>
      <c r="IBN9704" s="45"/>
      <c r="IBO9704" s="45"/>
      <c r="IBP9704" s="45"/>
      <c r="IBQ9704" s="45"/>
      <c r="IBR9704" s="45"/>
      <c r="IBS9704" s="45"/>
      <c r="IBT9704" s="45"/>
      <c r="IBU9704" s="45"/>
      <c r="IBV9704" s="45"/>
      <c r="IBW9704" s="45"/>
      <c r="IBX9704" s="45"/>
      <c r="IBY9704" s="45"/>
      <c r="IBZ9704" s="45"/>
      <c r="ICA9704" s="45"/>
      <c r="ICB9704" s="45"/>
      <c r="ICC9704" s="45"/>
      <c r="ICD9704" s="45"/>
      <c r="ICE9704" s="45"/>
      <c r="ICF9704" s="45"/>
      <c r="ICG9704" s="45"/>
      <c r="ICH9704" s="45"/>
      <c r="ICI9704" s="45"/>
      <c r="ICJ9704" s="45"/>
      <c r="ICK9704" s="45"/>
      <c r="ICL9704" s="45"/>
      <c r="ICM9704" s="45"/>
      <c r="ICN9704" s="45"/>
      <c r="ICO9704" s="45"/>
      <c r="ICP9704" s="45"/>
      <c r="ICQ9704" s="45"/>
      <c r="ICR9704" s="45"/>
      <c r="ICS9704" s="45"/>
      <c r="ICT9704" s="45"/>
      <c r="ICU9704" s="45"/>
      <c r="ICV9704" s="45"/>
      <c r="ICW9704" s="45"/>
      <c r="ICX9704" s="45"/>
      <c r="ICY9704" s="45"/>
      <c r="ICZ9704" s="45"/>
      <c r="IDA9704" s="45"/>
      <c r="IDB9704" s="45"/>
      <c r="IDC9704" s="45"/>
      <c r="IDD9704" s="45"/>
      <c r="IDE9704" s="45"/>
      <c r="IDF9704" s="45"/>
      <c r="IDG9704" s="45"/>
      <c r="IDH9704" s="45"/>
      <c r="IDI9704" s="45"/>
      <c r="IDJ9704" s="45"/>
      <c r="IDK9704" s="45"/>
      <c r="IDL9704" s="45"/>
      <c r="IDM9704" s="45"/>
      <c r="IDN9704" s="45"/>
      <c r="IDO9704" s="45"/>
      <c r="IDP9704" s="45"/>
      <c r="IDQ9704" s="45"/>
      <c r="IDR9704" s="45"/>
      <c r="IDS9704" s="45"/>
      <c r="IDT9704" s="45"/>
      <c r="IDU9704" s="45"/>
      <c r="IDV9704" s="45"/>
      <c r="IDW9704" s="45"/>
      <c r="IDX9704" s="45"/>
      <c r="IDY9704" s="45"/>
      <c r="IDZ9704" s="45"/>
      <c r="IEA9704" s="45"/>
      <c r="IEB9704" s="45"/>
      <c r="IEC9704" s="45"/>
      <c r="IED9704" s="45"/>
      <c r="IEE9704" s="45"/>
      <c r="IEF9704" s="45"/>
      <c r="IEG9704" s="45"/>
      <c r="IEH9704" s="45"/>
      <c r="IEI9704" s="45"/>
      <c r="IEJ9704" s="45"/>
      <c r="IEK9704" s="45"/>
      <c r="IEL9704" s="45"/>
      <c r="IEM9704" s="45"/>
      <c r="IEN9704" s="45"/>
      <c r="IEO9704" s="45"/>
      <c r="IEP9704" s="45"/>
      <c r="IEQ9704" s="45"/>
      <c r="IER9704" s="45"/>
      <c r="IES9704" s="45"/>
      <c r="IET9704" s="45"/>
      <c r="IEU9704" s="45"/>
      <c r="IEV9704" s="45"/>
      <c r="IEW9704" s="45"/>
      <c r="IEX9704" s="45"/>
      <c r="IEY9704" s="45"/>
      <c r="IEZ9704" s="45"/>
      <c r="IFA9704" s="45"/>
      <c r="IFB9704" s="45"/>
      <c r="IFC9704" s="45"/>
      <c r="IFD9704" s="45"/>
      <c r="IFE9704" s="45"/>
      <c r="IFF9704" s="45"/>
      <c r="IFG9704" s="45"/>
      <c r="IFH9704" s="45"/>
      <c r="IFI9704" s="45"/>
      <c r="IFJ9704" s="45"/>
      <c r="IFK9704" s="45"/>
      <c r="IFL9704" s="45"/>
      <c r="IFM9704" s="45"/>
      <c r="IFN9704" s="45"/>
      <c r="IFO9704" s="45"/>
      <c r="IFP9704" s="45"/>
      <c r="IFQ9704" s="45"/>
      <c r="IFR9704" s="45"/>
      <c r="IFS9704" s="45"/>
      <c r="IFT9704" s="45"/>
      <c r="IFU9704" s="45"/>
      <c r="IFV9704" s="45"/>
      <c r="IFW9704" s="45"/>
      <c r="IFX9704" s="45"/>
      <c r="IFY9704" s="45"/>
      <c r="IFZ9704" s="45"/>
      <c r="IGA9704" s="45"/>
      <c r="IGB9704" s="45"/>
      <c r="IGC9704" s="45"/>
      <c r="IGD9704" s="45"/>
      <c r="IGE9704" s="45"/>
      <c r="IGF9704" s="45"/>
      <c r="IGG9704" s="45"/>
      <c r="IGH9704" s="45"/>
      <c r="IGI9704" s="45"/>
      <c r="IGJ9704" s="45"/>
      <c r="IGK9704" s="45"/>
      <c r="IGL9704" s="45"/>
      <c r="IGM9704" s="45"/>
      <c r="IGN9704" s="45"/>
      <c r="IGO9704" s="45"/>
      <c r="IGP9704" s="45"/>
      <c r="IGQ9704" s="45"/>
      <c r="IGR9704" s="45"/>
      <c r="IGS9704" s="45"/>
      <c r="IGT9704" s="45"/>
      <c r="IGU9704" s="45"/>
      <c r="IGV9704" s="45"/>
      <c r="IGW9704" s="45"/>
      <c r="IGX9704" s="45"/>
      <c r="IGY9704" s="45"/>
      <c r="IGZ9704" s="45"/>
      <c r="IHA9704" s="45"/>
      <c r="IHB9704" s="45"/>
      <c r="IHC9704" s="45"/>
      <c r="IHD9704" s="45"/>
      <c r="IHE9704" s="45"/>
      <c r="IHF9704" s="45"/>
      <c r="IHG9704" s="45"/>
      <c r="IHH9704" s="45"/>
      <c r="IHI9704" s="45"/>
      <c r="IHJ9704" s="45"/>
      <c r="IHK9704" s="45"/>
      <c r="IHL9704" s="45"/>
      <c r="IHM9704" s="45"/>
      <c r="IHN9704" s="45"/>
      <c r="IHO9704" s="45"/>
      <c r="IHP9704" s="45"/>
      <c r="IHQ9704" s="45"/>
      <c r="IHR9704" s="45"/>
      <c r="IHS9704" s="45"/>
      <c r="IHT9704" s="45"/>
      <c r="IHU9704" s="45"/>
      <c r="IHV9704" s="45"/>
      <c r="IHW9704" s="45"/>
      <c r="IHX9704" s="45"/>
      <c r="IHY9704" s="45"/>
      <c r="IHZ9704" s="45"/>
      <c r="IIA9704" s="45"/>
      <c r="IIB9704" s="45"/>
      <c r="IIC9704" s="45"/>
      <c r="IID9704" s="45"/>
      <c r="IIE9704" s="45"/>
      <c r="IIF9704" s="45"/>
      <c r="IIG9704" s="45"/>
      <c r="IIH9704" s="45"/>
      <c r="III9704" s="45"/>
      <c r="IIJ9704" s="45"/>
      <c r="IIK9704" s="45"/>
      <c r="IIL9704" s="45"/>
      <c r="IIM9704" s="45"/>
      <c r="IIN9704" s="45"/>
      <c r="IIO9704" s="45"/>
      <c r="IIP9704" s="45"/>
      <c r="IIQ9704" s="45"/>
      <c r="IIR9704" s="45"/>
      <c r="IIS9704" s="45"/>
      <c r="IIT9704" s="45"/>
      <c r="IIU9704" s="45"/>
      <c r="IIV9704" s="45"/>
      <c r="IIW9704" s="45"/>
      <c r="IIX9704" s="45"/>
      <c r="IIY9704" s="45"/>
      <c r="IIZ9704" s="45"/>
      <c r="IJA9704" s="45"/>
      <c r="IJB9704" s="45"/>
      <c r="IJC9704" s="45"/>
      <c r="IJD9704" s="45"/>
      <c r="IJE9704" s="45"/>
      <c r="IJF9704" s="45"/>
      <c r="IJG9704" s="45"/>
      <c r="IJH9704" s="45"/>
      <c r="IJI9704" s="45"/>
      <c r="IJJ9704" s="45"/>
      <c r="IJK9704" s="45"/>
      <c r="IJL9704" s="45"/>
      <c r="IJM9704" s="45"/>
      <c r="IJN9704" s="45"/>
      <c r="IJO9704" s="45"/>
      <c r="IJP9704" s="45"/>
      <c r="IJQ9704" s="45"/>
      <c r="IJR9704" s="45"/>
      <c r="IJS9704" s="45"/>
      <c r="IJT9704" s="45"/>
      <c r="IJU9704" s="45"/>
      <c r="IJV9704" s="45"/>
      <c r="IJW9704" s="45"/>
      <c r="IJX9704" s="45"/>
      <c r="IJY9704" s="45"/>
      <c r="IJZ9704" s="45"/>
      <c r="IKA9704" s="45"/>
      <c r="IKB9704" s="45"/>
      <c r="IKC9704" s="45"/>
      <c r="IKD9704" s="45"/>
      <c r="IKE9704" s="45"/>
      <c r="IKF9704" s="45"/>
      <c r="IKG9704" s="45"/>
      <c r="IKH9704" s="45"/>
      <c r="IKI9704" s="45"/>
      <c r="IKJ9704" s="45"/>
      <c r="IKK9704" s="45"/>
      <c r="IKL9704" s="45"/>
      <c r="IKM9704" s="45"/>
      <c r="IKN9704" s="45"/>
      <c r="IKO9704" s="45"/>
      <c r="IKP9704" s="45"/>
      <c r="IKQ9704" s="45"/>
      <c r="IKR9704" s="45"/>
      <c r="IKS9704" s="45"/>
      <c r="IKT9704" s="45"/>
      <c r="IKU9704" s="45"/>
      <c r="IKV9704" s="45"/>
      <c r="IKW9704" s="45"/>
      <c r="IKX9704" s="45"/>
      <c r="IKY9704" s="45"/>
      <c r="IKZ9704" s="45"/>
      <c r="ILA9704" s="45"/>
      <c r="ILB9704" s="45"/>
      <c r="ILC9704" s="45"/>
      <c r="ILD9704" s="45"/>
      <c r="ILE9704" s="45"/>
      <c r="ILF9704" s="45"/>
      <c r="ILG9704" s="45"/>
      <c r="ILH9704" s="45"/>
      <c r="ILI9704" s="45"/>
      <c r="ILJ9704" s="45"/>
      <c r="ILK9704" s="45"/>
      <c r="ILL9704" s="45"/>
      <c r="ILM9704" s="45"/>
      <c r="ILN9704" s="45"/>
      <c r="ILO9704" s="45"/>
      <c r="ILP9704" s="45"/>
      <c r="ILQ9704" s="45"/>
      <c r="ILR9704" s="45"/>
      <c r="ILS9704" s="45"/>
      <c r="ILT9704" s="45"/>
      <c r="ILU9704" s="45"/>
      <c r="ILV9704" s="45"/>
      <c r="ILW9704" s="45"/>
      <c r="ILX9704" s="45"/>
      <c r="ILY9704" s="45"/>
      <c r="ILZ9704" s="45"/>
      <c r="IMA9704" s="45"/>
      <c r="IMB9704" s="45"/>
      <c r="IMC9704" s="45"/>
      <c r="IMD9704" s="45"/>
      <c r="IME9704" s="45"/>
      <c r="IMF9704" s="45"/>
      <c r="IMG9704" s="45"/>
      <c r="IMH9704" s="45"/>
      <c r="IMI9704" s="45"/>
      <c r="IMJ9704" s="45"/>
      <c r="IMK9704" s="45"/>
      <c r="IML9704" s="45"/>
      <c r="IMM9704" s="45"/>
      <c r="IMN9704" s="45"/>
      <c r="IMO9704" s="45"/>
      <c r="IMP9704" s="45"/>
      <c r="IMQ9704" s="45"/>
      <c r="IMR9704" s="45"/>
      <c r="IMS9704" s="45"/>
      <c r="IMT9704" s="45"/>
      <c r="IMU9704" s="45"/>
      <c r="IMV9704" s="45"/>
      <c r="IMW9704" s="45"/>
      <c r="IMX9704" s="45"/>
      <c r="IMY9704" s="45"/>
      <c r="IMZ9704" s="45"/>
      <c r="INA9704" s="45"/>
      <c r="INB9704" s="45"/>
      <c r="INC9704" s="45"/>
      <c r="IND9704" s="45"/>
      <c r="INE9704" s="45"/>
      <c r="INF9704" s="45"/>
      <c r="ING9704" s="45"/>
      <c r="INH9704" s="45"/>
      <c r="INI9704" s="45"/>
      <c r="INJ9704" s="45"/>
      <c r="INK9704" s="45"/>
      <c r="INL9704" s="45"/>
      <c r="INM9704" s="45"/>
      <c r="INN9704" s="45"/>
      <c r="INO9704" s="45"/>
      <c r="INP9704" s="45"/>
      <c r="INQ9704" s="45"/>
      <c r="INR9704" s="45"/>
      <c r="INS9704" s="45"/>
      <c r="INT9704" s="45"/>
      <c r="INU9704" s="45"/>
      <c r="INV9704" s="45"/>
      <c r="INW9704" s="45"/>
      <c r="INX9704" s="45"/>
      <c r="INY9704" s="45"/>
      <c r="INZ9704" s="45"/>
      <c r="IOA9704" s="45"/>
      <c r="IOB9704" s="45"/>
      <c r="IOC9704" s="45"/>
      <c r="IOD9704" s="45"/>
      <c r="IOE9704" s="45"/>
      <c r="IOF9704" s="45"/>
      <c r="IOG9704" s="45"/>
      <c r="IOH9704" s="45"/>
      <c r="IOI9704" s="45"/>
      <c r="IOJ9704" s="45"/>
      <c r="IOK9704" s="45"/>
      <c r="IOL9704" s="45"/>
      <c r="IOM9704" s="45"/>
      <c r="ION9704" s="45"/>
      <c r="IOO9704" s="45"/>
      <c r="IOP9704" s="45"/>
      <c r="IOQ9704" s="45"/>
      <c r="IOR9704" s="45"/>
      <c r="IOS9704" s="45"/>
      <c r="IOT9704" s="45"/>
      <c r="IOU9704" s="45"/>
      <c r="IOV9704" s="45"/>
      <c r="IOW9704" s="45"/>
      <c r="IOX9704" s="45"/>
      <c r="IOY9704" s="45"/>
      <c r="IOZ9704" s="45"/>
      <c r="IPA9704" s="45"/>
      <c r="IPB9704" s="45"/>
      <c r="IPC9704" s="45"/>
      <c r="IPD9704" s="45"/>
      <c r="IPE9704" s="45"/>
      <c r="IPF9704" s="45"/>
      <c r="IPG9704" s="45"/>
      <c r="IPH9704" s="45"/>
      <c r="IPI9704" s="45"/>
      <c r="IPJ9704" s="45"/>
      <c r="IPK9704" s="45"/>
      <c r="IPL9704" s="45"/>
      <c r="IPM9704" s="45"/>
      <c r="IPN9704" s="45"/>
      <c r="IPO9704" s="45"/>
      <c r="IPP9704" s="45"/>
      <c r="IPQ9704" s="45"/>
      <c r="IPR9704" s="45"/>
      <c r="IPS9704" s="45"/>
      <c r="IPT9704" s="45"/>
      <c r="IPU9704" s="45"/>
      <c r="IPV9704" s="45"/>
      <c r="IPW9704" s="45"/>
      <c r="IPX9704" s="45"/>
      <c r="IPY9704" s="45"/>
      <c r="IPZ9704" s="45"/>
      <c r="IQA9704" s="45"/>
      <c r="IQB9704" s="45"/>
      <c r="IQC9704" s="45"/>
      <c r="IQD9704" s="45"/>
      <c r="IQE9704" s="45"/>
      <c r="IQF9704" s="45"/>
      <c r="IQG9704" s="45"/>
      <c r="IQH9704" s="45"/>
      <c r="IQI9704" s="45"/>
      <c r="IQJ9704" s="45"/>
      <c r="IQK9704" s="45"/>
      <c r="IQL9704" s="45"/>
      <c r="IQM9704" s="45"/>
      <c r="IQN9704" s="45"/>
      <c r="IQO9704" s="45"/>
      <c r="IQP9704" s="45"/>
      <c r="IQQ9704" s="45"/>
      <c r="IQR9704" s="45"/>
      <c r="IQS9704" s="45"/>
      <c r="IQT9704" s="45"/>
      <c r="IQU9704" s="45"/>
      <c r="IQV9704" s="45"/>
      <c r="IQW9704" s="45"/>
      <c r="IQX9704" s="45"/>
      <c r="IQY9704" s="45"/>
      <c r="IQZ9704" s="45"/>
      <c r="IRA9704" s="45"/>
      <c r="IRB9704" s="45"/>
      <c r="IRC9704" s="45"/>
      <c r="IRD9704" s="45"/>
      <c r="IRE9704" s="45"/>
      <c r="IRF9704" s="45"/>
      <c r="IRG9704" s="45"/>
      <c r="IRH9704" s="45"/>
      <c r="IRI9704" s="45"/>
      <c r="IRJ9704" s="45"/>
      <c r="IRK9704" s="45"/>
      <c r="IRL9704" s="45"/>
      <c r="IRM9704" s="45"/>
      <c r="IRN9704" s="45"/>
      <c r="IRO9704" s="45"/>
      <c r="IRP9704" s="45"/>
      <c r="IRQ9704" s="45"/>
      <c r="IRR9704" s="45"/>
      <c r="IRS9704" s="45"/>
      <c r="IRT9704" s="45"/>
      <c r="IRU9704" s="45"/>
      <c r="IRV9704" s="45"/>
      <c r="IRW9704" s="45"/>
      <c r="IRX9704" s="45"/>
      <c r="IRY9704" s="45"/>
      <c r="IRZ9704" s="45"/>
      <c r="ISA9704" s="45"/>
      <c r="ISB9704" s="45"/>
      <c r="ISC9704" s="45"/>
      <c r="ISD9704" s="45"/>
      <c r="ISE9704" s="45"/>
      <c r="ISF9704" s="45"/>
      <c r="ISG9704" s="45"/>
      <c r="ISH9704" s="45"/>
      <c r="ISI9704" s="45"/>
      <c r="ISJ9704" s="45"/>
      <c r="ISK9704" s="45"/>
      <c r="ISL9704" s="45"/>
      <c r="ISM9704" s="45"/>
      <c r="ISN9704" s="45"/>
      <c r="ISO9704" s="45"/>
      <c r="ISP9704" s="45"/>
      <c r="ISQ9704" s="45"/>
      <c r="ISR9704" s="45"/>
      <c r="ISS9704" s="45"/>
      <c r="IST9704" s="45"/>
      <c r="ISU9704" s="45"/>
      <c r="ISV9704" s="45"/>
      <c r="ISW9704" s="45"/>
      <c r="ISX9704" s="45"/>
      <c r="ISY9704" s="45"/>
      <c r="ISZ9704" s="45"/>
      <c r="ITA9704" s="45"/>
      <c r="ITB9704" s="45"/>
      <c r="ITC9704" s="45"/>
      <c r="ITD9704" s="45"/>
      <c r="ITE9704" s="45"/>
      <c r="ITF9704" s="45"/>
      <c r="ITG9704" s="45"/>
      <c r="ITH9704" s="45"/>
      <c r="ITI9704" s="45"/>
      <c r="ITJ9704" s="45"/>
      <c r="ITK9704" s="45"/>
      <c r="ITL9704" s="45"/>
      <c r="ITM9704" s="45"/>
      <c r="ITN9704" s="45"/>
      <c r="ITO9704" s="45"/>
      <c r="ITP9704" s="45"/>
      <c r="ITQ9704" s="45"/>
      <c r="ITR9704" s="45"/>
      <c r="ITS9704" s="45"/>
      <c r="ITT9704" s="45"/>
      <c r="ITU9704" s="45"/>
      <c r="ITV9704" s="45"/>
      <c r="ITW9704" s="45"/>
      <c r="ITX9704" s="45"/>
      <c r="ITY9704" s="45"/>
      <c r="ITZ9704" s="45"/>
      <c r="IUA9704" s="45"/>
      <c r="IUB9704" s="45"/>
      <c r="IUC9704" s="45"/>
      <c r="IUD9704" s="45"/>
      <c r="IUE9704" s="45"/>
      <c r="IUF9704" s="45"/>
      <c r="IUG9704" s="45"/>
      <c r="IUH9704" s="45"/>
      <c r="IUI9704" s="45"/>
      <c r="IUJ9704" s="45"/>
      <c r="IUK9704" s="45"/>
      <c r="IUL9704" s="45"/>
      <c r="IUM9704" s="45"/>
      <c r="IUN9704" s="45"/>
      <c r="IUO9704" s="45"/>
      <c r="IUP9704" s="45"/>
      <c r="IUQ9704" s="45"/>
      <c r="IUR9704" s="45"/>
      <c r="IUS9704" s="45"/>
      <c r="IUT9704" s="45"/>
      <c r="IUU9704" s="45"/>
      <c r="IUV9704" s="45"/>
      <c r="IUW9704" s="45"/>
      <c r="IUX9704" s="45"/>
      <c r="IUY9704" s="45"/>
      <c r="IUZ9704" s="45"/>
      <c r="IVA9704" s="45"/>
      <c r="IVB9704" s="45"/>
      <c r="IVC9704" s="45"/>
      <c r="IVD9704" s="45"/>
      <c r="IVE9704" s="45"/>
      <c r="IVF9704" s="45"/>
      <c r="IVG9704" s="45"/>
      <c r="IVH9704" s="45"/>
      <c r="IVI9704" s="45"/>
      <c r="IVJ9704" s="45"/>
      <c r="IVK9704" s="45"/>
      <c r="IVL9704" s="45"/>
      <c r="IVM9704" s="45"/>
      <c r="IVN9704" s="45"/>
      <c r="IVO9704" s="45"/>
      <c r="IVP9704" s="45"/>
      <c r="IVQ9704" s="45"/>
      <c r="IVR9704" s="45"/>
      <c r="IVS9704" s="45"/>
      <c r="IVT9704" s="45"/>
      <c r="IVU9704" s="45"/>
      <c r="IVV9704" s="45"/>
      <c r="IVW9704" s="45"/>
      <c r="IVX9704" s="45"/>
      <c r="IVY9704" s="45"/>
      <c r="IVZ9704" s="45"/>
      <c r="IWA9704" s="45"/>
      <c r="IWB9704" s="45"/>
      <c r="IWC9704" s="45"/>
      <c r="IWD9704" s="45"/>
      <c r="IWE9704" s="45"/>
      <c r="IWF9704" s="45"/>
      <c r="IWG9704" s="45"/>
      <c r="IWH9704" s="45"/>
      <c r="IWI9704" s="45"/>
      <c r="IWJ9704" s="45"/>
      <c r="IWK9704" s="45"/>
      <c r="IWL9704" s="45"/>
      <c r="IWM9704" s="45"/>
      <c r="IWN9704" s="45"/>
      <c r="IWO9704" s="45"/>
      <c r="IWP9704" s="45"/>
      <c r="IWQ9704" s="45"/>
      <c r="IWR9704" s="45"/>
      <c r="IWS9704" s="45"/>
      <c r="IWT9704" s="45"/>
      <c r="IWU9704" s="45"/>
      <c r="IWV9704" s="45"/>
      <c r="IWW9704" s="45"/>
      <c r="IWX9704" s="45"/>
      <c r="IWY9704" s="45"/>
      <c r="IWZ9704" s="45"/>
      <c r="IXA9704" s="45"/>
      <c r="IXB9704" s="45"/>
      <c r="IXC9704" s="45"/>
      <c r="IXD9704" s="45"/>
      <c r="IXE9704" s="45"/>
      <c r="IXF9704" s="45"/>
      <c r="IXG9704" s="45"/>
      <c r="IXH9704" s="45"/>
      <c r="IXI9704" s="45"/>
      <c r="IXJ9704" s="45"/>
      <c r="IXK9704" s="45"/>
      <c r="IXL9704" s="45"/>
      <c r="IXM9704" s="45"/>
      <c r="IXN9704" s="45"/>
      <c r="IXO9704" s="45"/>
      <c r="IXP9704" s="45"/>
      <c r="IXQ9704" s="45"/>
      <c r="IXR9704" s="45"/>
      <c r="IXS9704" s="45"/>
      <c r="IXT9704" s="45"/>
      <c r="IXU9704" s="45"/>
      <c r="IXV9704" s="45"/>
      <c r="IXW9704" s="45"/>
      <c r="IXX9704" s="45"/>
      <c r="IXY9704" s="45"/>
      <c r="IXZ9704" s="45"/>
      <c r="IYA9704" s="45"/>
      <c r="IYB9704" s="45"/>
      <c r="IYC9704" s="45"/>
      <c r="IYD9704" s="45"/>
      <c r="IYE9704" s="45"/>
      <c r="IYF9704" s="45"/>
      <c r="IYG9704" s="45"/>
      <c r="IYH9704" s="45"/>
      <c r="IYI9704" s="45"/>
      <c r="IYJ9704" s="45"/>
      <c r="IYK9704" s="45"/>
      <c r="IYL9704" s="45"/>
      <c r="IYM9704" s="45"/>
      <c r="IYN9704" s="45"/>
      <c r="IYO9704" s="45"/>
      <c r="IYP9704" s="45"/>
      <c r="IYQ9704" s="45"/>
      <c r="IYR9704" s="45"/>
      <c r="IYS9704" s="45"/>
      <c r="IYT9704" s="45"/>
      <c r="IYU9704" s="45"/>
      <c r="IYV9704" s="45"/>
      <c r="IYW9704" s="45"/>
      <c r="IYX9704" s="45"/>
      <c r="IYY9704" s="45"/>
      <c r="IYZ9704" s="45"/>
      <c r="IZA9704" s="45"/>
      <c r="IZB9704" s="45"/>
      <c r="IZC9704" s="45"/>
      <c r="IZD9704" s="45"/>
      <c r="IZE9704" s="45"/>
      <c r="IZF9704" s="45"/>
      <c r="IZG9704" s="45"/>
      <c r="IZH9704" s="45"/>
      <c r="IZI9704" s="45"/>
      <c r="IZJ9704" s="45"/>
      <c r="IZK9704" s="45"/>
      <c r="IZL9704" s="45"/>
      <c r="IZM9704" s="45"/>
      <c r="IZN9704" s="45"/>
      <c r="IZO9704" s="45"/>
      <c r="IZP9704" s="45"/>
      <c r="IZQ9704" s="45"/>
      <c r="IZR9704" s="45"/>
      <c r="IZS9704" s="45"/>
      <c r="IZT9704" s="45"/>
      <c r="IZU9704" s="45"/>
      <c r="IZV9704" s="45"/>
      <c r="IZW9704" s="45"/>
      <c r="IZX9704" s="45"/>
      <c r="IZY9704" s="45"/>
      <c r="IZZ9704" s="45"/>
      <c r="JAA9704" s="45"/>
      <c r="JAB9704" s="45"/>
      <c r="JAC9704" s="45"/>
      <c r="JAD9704" s="45"/>
      <c r="JAE9704" s="45"/>
      <c r="JAF9704" s="45"/>
      <c r="JAG9704" s="45"/>
      <c r="JAH9704" s="45"/>
      <c r="JAI9704" s="45"/>
      <c r="JAJ9704" s="45"/>
      <c r="JAK9704" s="45"/>
      <c r="JAL9704" s="45"/>
      <c r="JAM9704" s="45"/>
      <c r="JAN9704" s="45"/>
      <c r="JAO9704" s="45"/>
      <c r="JAP9704" s="45"/>
      <c r="JAQ9704" s="45"/>
      <c r="JAR9704" s="45"/>
      <c r="JAS9704" s="45"/>
      <c r="JAT9704" s="45"/>
      <c r="JAU9704" s="45"/>
      <c r="JAV9704" s="45"/>
      <c r="JAW9704" s="45"/>
      <c r="JAX9704" s="45"/>
      <c r="JAY9704" s="45"/>
      <c r="JAZ9704" s="45"/>
      <c r="JBA9704" s="45"/>
      <c r="JBB9704" s="45"/>
      <c r="JBC9704" s="45"/>
      <c r="JBD9704" s="45"/>
      <c r="JBE9704" s="45"/>
      <c r="JBF9704" s="45"/>
      <c r="JBG9704" s="45"/>
      <c r="JBH9704" s="45"/>
      <c r="JBI9704" s="45"/>
      <c r="JBJ9704" s="45"/>
      <c r="JBK9704" s="45"/>
      <c r="JBL9704" s="45"/>
      <c r="JBM9704" s="45"/>
      <c r="JBN9704" s="45"/>
      <c r="JBO9704" s="45"/>
      <c r="JBP9704" s="45"/>
      <c r="JBQ9704" s="45"/>
      <c r="JBR9704" s="45"/>
      <c r="JBS9704" s="45"/>
      <c r="JBT9704" s="45"/>
      <c r="JBU9704" s="45"/>
      <c r="JBV9704" s="45"/>
      <c r="JBW9704" s="45"/>
      <c r="JBX9704" s="45"/>
      <c r="JBY9704" s="45"/>
      <c r="JBZ9704" s="45"/>
      <c r="JCA9704" s="45"/>
      <c r="JCB9704" s="45"/>
      <c r="JCC9704" s="45"/>
      <c r="JCD9704" s="45"/>
      <c r="JCE9704" s="45"/>
      <c r="JCF9704" s="45"/>
      <c r="JCG9704" s="45"/>
      <c r="JCH9704" s="45"/>
      <c r="JCI9704" s="45"/>
      <c r="JCJ9704" s="45"/>
      <c r="JCK9704" s="45"/>
      <c r="JCL9704" s="45"/>
      <c r="JCM9704" s="45"/>
      <c r="JCN9704" s="45"/>
      <c r="JCO9704" s="45"/>
      <c r="JCP9704" s="45"/>
      <c r="JCQ9704" s="45"/>
      <c r="JCR9704" s="45"/>
      <c r="JCS9704" s="45"/>
      <c r="JCT9704" s="45"/>
      <c r="JCU9704" s="45"/>
      <c r="JCV9704" s="45"/>
      <c r="JCW9704" s="45"/>
      <c r="JCX9704" s="45"/>
      <c r="JCY9704" s="45"/>
      <c r="JCZ9704" s="45"/>
      <c r="JDA9704" s="45"/>
      <c r="JDB9704" s="45"/>
      <c r="JDC9704" s="45"/>
      <c r="JDD9704" s="45"/>
      <c r="JDE9704" s="45"/>
      <c r="JDF9704" s="45"/>
      <c r="JDG9704" s="45"/>
      <c r="JDH9704" s="45"/>
      <c r="JDI9704" s="45"/>
      <c r="JDJ9704" s="45"/>
      <c r="JDK9704" s="45"/>
      <c r="JDL9704" s="45"/>
      <c r="JDM9704" s="45"/>
      <c r="JDN9704" s="45"/>
      <c r="JDO9704" s="45"/>
      <c r="JDP9704" s="45"/>
      <c r="JDQ9704" s="45"/>
      <c r="JDR9704" s="45"/>
      <c r="JDS9704" s="45"/>
      <c r="JDT9704" s="45"/>
      <c r="JDU9704" s="45"/>
      <c r="JDV9704" s="45"/>
      <c r="JDW9704" s="45"/>
      <c r="JDX9704" s="45"/>
      <c r="JDY9704" s="45"/>
      <c r="JDZ9704" s="45"/>
      <c r="JEA9704" s="45"/>
      <c r="JEB9704" s="45"/>
      <c r="JEC9704" s="45"/>
      <c r="JED9704" s="45"/>
      <c r="JEE9704" s="45"/>
      <c r="JEF9704" s="45"/>
      <c r="JEG9704" s="45"/>
      <c r="JEH9704" s="45"/>
      <c r="JEI9704" s="45"/>
      <c r="JEJ9704" s="45"/>
      <c r="JEK9704" s="45"/>
      <c r="JEL9704" s="45"/>
      <c r="JEM9704" s="45"/>
      <c r="JEN9704" s="45"/>
      <c r="JEO9704" s="45"/>
      <c r="JEP9704" s="45"/>
      <c r="JEQ9704" s="45"/>
      <c r="JER9704" s="45"/>
      <c r="JES9704" s="45"/>
      <c r="JET9704" s="45"/>
      <c r="JEU9704" s="45"/>
      <c r="JEV9704" s="45"/>
      <c r="JEW9704" s="45"/>
      <c r="JEX9704" s="45"/>
      <c r="JEY9704" s="45"/>
      <c r="JEZ9704" s="45"/>
      <c r="JFA9704" s="45"/>
      <c r="JFB9704" s="45"/>
      <c r="JFC9704" s="45"/>
      <c r="JFD9704" s="45"/>
      <c r="JFE9704" s="45"/>
      <c r="JFF9704" s="45"/>
      <c r="JFG9704" s="45"/>
      <c r="JFH9704" s="45"/>
      <c r="JFI9704" s="45"/>
      <c r="JFJ9704" s="45"/>
      <c r="JFK9704" s="45"/>
      <c r="JFL9704" s="45"/>
      <c r="JFM9704" s="45"/>
      <c r="JFN9704" s="45"/>
      <c r="JFO9704" s="45"/>
      <c r="JFP9704" s="45"/>
      <c r="JFQ9704" s="45"/>
      <c r="JFR9704" s="45"/>
      <c r="JFS9704" s="45"/>
      <c r="JFT9704" s="45"/>
      <c r="JFU9704" s="45"/>
      <c r="JFV9704" s="45"/>
      <c r="JFW9704" s="45"/>
      <c r="JFX9704" s="45"/>
      <c r="JFY9704" s="45"/>
      <c r="JFZ9704" s="45"/>
      <c r="JGA9704" s="45"/>
      <c r="JGB9704" s="45"/>
      <c r="JGC9704" s="45"/>
      <c r="JGD9704" s="45"/>
      <c r="JGE9704" s="45"/>
      <c r="JGF9704" s="45"/>
      <c r="JGG9704" s="45"/>
      <c r="JGH9704" s="45"/>
      <c r="JGI9704" s="45"/>
      <c r="JGJ9704" s="45"/>
      <c r="JGK9704" s="45"/>
      <c r="JGL9704" s="45"/>
      <c r="JGM9704" s="45"/>
      <c r="JGN9704" s="45"/>
      <c r="JGO9704" s="45"/>
      <c r="JGP9704" s="45"/>
      <c r="JGQ9704" s="45"/>
      <c r="JGR9704" s="45"/>
      <c r="JGS9704" s="45"/>
      <c r="JGT9704" s="45"/>
      <c r="JGU9704" s="45"/>
      <c r="JGV9704" s="45"/>
      <c r="JGW9704" s="45"/>
      <c r="JGX9704" s="45"/>
      <c r="JGY9704" s="45"/>
      <c r="JGZ9704" s="45"/>
      <c r="JHA9704" s="45"/>
      <c r="JHB9704" s="45"/>
      <c r="JHC9704" s="45"/>
      <c r="JHD9704" s="45"/>
      <c r="JHE9704" s="45"/>
      <c r="JHF9704" s="45"/>
      <c r="JHG9704" s="45"/>
      <c r="JHH9704" s="45"/>
      <c r="JHI9704" s="45"/>
      <c r="JHJ9704" s="45"/>
      <c r="JHK9704" s="45"/>
      <c r="JHL9704" s="45"/>
      <c r="JHM9704" s="45"/>
      <c r="JHN9704" s="45"/>
      <c r="JHO9704" s="45"/>
      <c r="JHP9704" s="45"/>
      <c r="JHQ9704" s="45"/>
      <c r="JHR9704" s="45"/>
      <c r="JHS9704" s="45"/>
      <c r="JHT9704" s="45"/>
      <c r="JHU9704" s="45"/>
      <c r="JHV9704" s="45"/>
      <c r="JHW9704" s="45"/>
      <c r="JHX9704" s="45"/>
      <c r="JHY9704" s="45"/>
      <c r="JHZ9704" s="45"/>
      <c r="JIA9704" s="45"/>
      <c r="JIB9704" s="45"/>
      <c r="JIC9704" s="45"/>
      <c r="JID9704" s="45"/>
      <c r="JIE9704" s="45"/>
      <c r="JIF9704" s="45"/>
      <c r="JIG9704" s="45"/>
      <c r="JIH9704" s="45"/>
      <c r="JII9704" s="45"/>
      <c r="JIJ9704" s="45"/>
      <c r="JIK9704" s="45"/>
      <c r="JIL9704" s="45"/>
      <c r="JIM9704" s="45"/>
      <c r="JIN9704" s="45"/>
      <c r="JIO9704" s="45"/>
      <c r="JIP9704" s="45"/>
      <c r="JIQ9704" s="45"/>
      <c r="JIR9704" s="45"/>
      <c r="JIS9704" s="45"/>
      <c r="JIT9704" s="45"/>
      <c r="JIU9704" s="45"/>
      <c r="JIV9704" s="45"/>
      <c r="JIW9704" s="45"/>
      <c r="JIX9704" s="45"/>
      <c r="JIY9704" s="45"/>
      <c r="JIZ9704" s="45"/>
      <c r="JJA9704" s="45"/>
      <c r="JJB9704" s="45"/>
      <c r="JJC9704" s="45"/>
      <c r="JJD9704" s="45"/>
      <c r="JJE9704" s="45"/>
      <c r="JJF9704" s="45"/>
      <c r="JJG9704" s="45"/>
      <c r="JJH9704" s="45"/>
      <c r="JJI9704" s="45"/>
      <c r="JJJ9704" s="45"/>
      <c r="JJK9704" s="45"/>
      <c r="JJL9704" s="45"/>
      <c r="JJM9704" s="45"/>
      <c r="JJN9704" s="45"/>
      <c r="JJO9704" s="45"/>
      <c r="JJP9704" s="45"/>
      <c r="JJQ9704" s="45"/>
      <c r="JJR9704" s="45"/>
      <c r="JJS9704" s="45"/>
      <c r="JJT9704" s="45"/>
      <c r="JJU9704" s="45"/>
      <c r="JJV9704" s="45"/>
      <c r="JJW9704" s="45"/>
      <c r="JJX9704" s="45"/>
      <c r="JJY9704" s="45"/>
      <c r="JJZ9704" s="45"/>
      <c r="JKA9704" s="45"/>
      <c r="JKB9704" s="45"/>
      <c r="JKC9704" s="45"/>
      <c r="JKD9704" s="45"/>
      <c r="JKE9704" s="45"/>
      <c r="JKF9704" s="45"/>
      <c r="JKG9704" s="45"/>
      <c r="JKH9704" s="45"/>
      <c r="JKI9704" s="45"/>
      <c r="JKJ9704" s="45"/>
      <c r="JKK9704" s="45"/>
      <c r="JKL9704" s="45"/>
      <c r="JKM9704" s="45"/>
      <c r="JKN9704" s="45"/>
      <c r="JKO9704" s="45"/>
      <c r="JKP9704" s="45"/>
      <c r="JKQ9704" s="45"/>
      <c r="JKR9704" s="45"/>
      <c r="JKS9704" s="45"/>
      <c r="JKT9704" s="45"/>
      <c r="JKU9704" s="45"/>
      <c r="JKV9704" s="45"/>
      <c r="JKW9704" s="45"/>
      <c r="JKX9704" s="45"/>
      <c r="JKY9704" s="45"/>
      <c r="JKZ9704" s="45"/>
      <c r="JLA9704" s="45"/>
      <c r="JLB9704" s="45"/>
      <c r="JLC9704" s="45"/>
      <c r="JLD9704" s="45"/>
      <c r="JLE9704" s="45"/>
      <c r="JLF9704" s="45"/>
      <c r="JLG9704" s="45"/>
      <c r="JLH9704" s="45"/>
      <c r="JLI9704" s="45"/>
      <c r="JLJ9704" s="45"/>
      <c r="JLK9704" s="45"/>
      <c r="JLL9704" s="45"/>
      <c r="JLM9704" s="45"/>
      <c r="JLN9704" s="45"/>
      <c r="JLO9704" s="45"/>
      <c r="JLP9704" s="45"/>
      <c r="JLQ9704" s="45"/>
      <c r="JLR9704" s="45"/>
      <c r="JLS9704" s="45"/>
      <c r="JLT9704" s="45"/>
      <c r="JLU9704" s="45"/>
      <c r="JLV9704" s="45"/>
      <c r="JLW9704" s="45"/>
      <c r="JLX9704" s="45"/>
      <c r="JLY9704" s="45"/>
      <c r="JLZ9704" s="45"/>
      <c r="JMA9704" s="45"/>
      <c r="JMB9704" s="45"/>
      <c r="JMC9704" s="45"/>
      <c r="JMD9704" s="45"/>
      <c r="JME9704" s="45"/>
      <c r="JMF9704" s="45"/>
      <c r="JMG9704" s="45"/>
      <c r="JMH9704" s="45"/>
      <c r="JMI9704" s="45"/>
      <c r="JMJ9704" s="45"/>
      <c r="JMK9704" s="45"/>
      <c r="JML9704" s="45"/>
      <c r="JMM9704" s="45"/>
      <c r="JMN9704" s="45"/>
      <c r="JMO9704" s="45"/>
      <c r="JMP9704" s="45"/>
      <c r="JMQ9704" s="45"/>
      <c r="JMR9704" s="45"/>
      <c r="JMS9704" s="45"/>
      <c r="JMT9704" s="45"/>
      <c r="JMU9704" s="45"/>
      <c r="JMV9704" s="45"/>
      <c r="JMW9704" s="45"/>
      <c r="JMX9704" s="45"/>
      <c r="JMY9704" s="45"/>
      <c r="JMZ9704" s="45"/>
      <c r="JNA9704" s="45"/>
      <c r="JNB9704" s="45"/>
      <c r="JNC9704" s="45"/>
      <c r="JND9704" s="45"/>
      <c r="JNE9704" s="45"/>
      <c r="JNF9704" s="45"/>
      <c r="JNG9704" s="45"/>
      <c r="JNH9704" s="45"/>
      <c r="JNI9704" s="45"/>
      <c r="JNJ9704" s="45"/>
      <c r="JNK9704" s="45"/>
      <c r="JNL9704" s="45"/>
      <c r="JNM9704" s="45"/>
      <c r="JNN9704" s="45"/>
      <c r="JNO9704" s="45"/>
      <c r="JNP9704" s="45"/>
      <c r="JNQ9704" s="45"/>
      <c r="JNR9704" s="45"/>
      <c r="JNS9704" s="45"/>
      <c r="JNT9704" s="45"/>
      <c r="JNU9704" s="45"/>
      <c r="JNV9704" s="45"/>
      <c r="JNW9704" s="45"/>
      <c r="JNX9704" s="45"/>
      <c r="JNY9704" s="45"/>
      <c r="JNZ9704" s="45"/>
      <c r="JOA9704" s="45"/>
      <c r="JOB9704" s="45"/>
      <c r="JOC9704" s="45"/>
      <c r="JOD9704" s="45"/>
      <c r="JOE9704" s="45"/>
      <c r="JOF9704" s="45"/>
      <c r="JOG9704" s="45"/>
      <c r="JOH9704" s="45"/>
      <c r="JOI9704" s="45"/>
      <c r="JOJ9704" s="45"/>
      <c r="JOK9704" s="45"/>
      <c r="JOL9704" s="45"/>
      <c r="JOM9704" s="45"/>
      <c r="JON9704" s="45"/>
      <c r="JOO9704" s="45"/>
      <c r="JOP9704" s="45"/>
      <c r="JOQ9704" s="45"/>
      <c r="JOR9704" s="45"/>
      <c r="JOS9704" s="45"/>
      <c r="JOT9704" s="45"/>
      <c r="JOU9704" s="45"/>
      <c r="JOV9704" s="45"/>
      <c r="JOW9704" s="45"/>
      <c r="JOX9704" s="45"/>
      <c r="JOY9704" s="45"/>
      <c r="JOZ9704" s="45"/>
      <c r="JPA9704" s="45"/>
      <c r="JPB9704" s="45"/>
      <c r="JPC9704" s="45"/>
      <c r="JPD9704" s="45"/>
      <c r="JPE9704" s="45"/>
      <c r="JPF9704" s="45"/>
      <c r="JPG9704" s="45"/>
      <c r="JPH9704" s="45"/>
      <c r="JPI9704" s="45"/>
      <c r="JPJ9704" s="45"/>
      <c r="JPK9704" s="45"/>
      <c r="JPL9704" s="45"/>
      <c r="JPM9704" s="45"/>
      <c r="JPN9704" s="45"/>
      <c r="JPO9704" s="45"/>
      <c r="JPP9704" s="45"/>
      <c r="JPQ9704" s="45"/>
      <c r="JPR9704" s="45"/>
      <c r="JPS9704" s="45"/>
      <c r="JPT9704" s="45"/>
      <c r="JPU9704" s="45"/>
      <c r="JPV9704" s="45"/>
      <c r="JPW9704" s="45"/>
      <c r="JPX9704" s="45"/>
      <c r="JPY9704" s="45"/>
      <c r="JPZ9704" s="45"/>
      <c r="JQA9704" s="45"/>
      <c r="JQB9704" s="45"/>
      <c r="JQC9704" s="45"/>
      <c r="JQD9704" s="45"/>
      <c r="JQE9704" s="45"/>
      <c r="JQF9704" s="45"/>
      <c r="JQG9704" s="45"/>
      <c r="JQH9704" s="45"/>
      <c r="JQI9704" s="45"/>
      <c r="JQJ9704" s="45"/>
      <c r="JQK9704" s="45"/>
      <c r="JQL9704" s="45"/>
      <c r="JQM9704" s="45"/>
      <c r="JQN9704" s="45"/>
      <c r="JQO9704" s="45"/>
      <c r="JQP9704" s="45"/>
      <c r="JQQ9704" s="45"/>
      <c r="JQR9704" s="45"/>
      <c r="JQS9704" s="45"/>
      <c r="JQT9704" s="45"/>
      <c r="JQU9704" s="45"/>
      <c r="JQV9704" s="45"/>
      <c r="JQW9704" s="45"/>
      <c r="JQX9704" s="45"/>
      <c r="JQY9704" s="45"/>
      <c r="JQZ9704" s="45"/>
      <c r="JRA9704" s="45"/>
      <c r="JRB9704" s="45"/>
      <c r="JRC9704" s="45"/>
      <c r="JRD9704" s="45"/>
      <c r="JRE9704" s="45"/>
      <c r="JRF9704" s="45"/>
      <c r="JRG9704" s="45"/>
      <c r="JRH9704" s="45"/>
      <c r="JRI9704" s="45"/>
      <c r="JRJ9704" s="45"/>
      <c r="JRK9704" s="45"/>
      <c r="JRL9704" s="45"/>
      <c r="JRM9704" s="45"/>
      <c r="JRN9704" s="45"/>
      <c r="JRO9704" s="45"/>
      <c r="JRP9704" s="45"/>
      <c r="JRQ9704" s="45"/>
      <c r="JRR9704" s="45"/>
      <c r="JRS9704" s="45"/>
      <c r="JRT9704" s="45"/>
      <c r="JRU9704" s="45"/>
      <c r="JRV9704" s="45"/>
      <c r="JRW9704" s="45"/>
      <c r="JRX9704" s="45"/>
      <c r="JRY9704" s="45"/>
      <c r="JRZ9704" s="45"/>
      <c r="JSA9704" s="45"/>
      <c r="JSB9704" s="45"/>
      <c r="JSC9704" s="45"/>
      <c r="JSD9704" s="45"/>
      <c r="JSE9704" s="45"/>
      <c r="JSF9704" s="45"/>
      <c r="JSG9704" s="45"/>
      <c r="JSH9704" s="45"/>
      <c r="JSI9704" s="45"/>
      <c r="JSJ9704" s="45"/>
      <c r="JSK9704" s="45"/>
      <c r="JSL9704" s="45"/>
      <c r="JSM9704" s="45"/>
      <c r="JSN9704" s="45"/>
      <c r="JSO9704" s="45"/>
      <c r="JSP9704" s="45"/>
      <c r="JSQ9704" s="45"/>
      <c r="JSR9704" s="45"/>
      <c r="JSS9704" s="45"/>
      <c r="JST9704" s="45"/>
      <c r="JSU9704" s="45"/>
      <c r="JSV9704" s="45"/>
      <c r="JSW9704" s="45"/>
      <c r="JSX9704" s="45"/>
      <c r="JSY9704" s="45"/>
      <c r="JSZ9704" s="45"/>
      <c r="JTA9704" s="45"/>
      <c r="JTB9704" s="45"/>
      <c r="JTC9704" s="45"/>
      <c r="JTD9704" s="45"/>
      <c r="JTE9704" s="45"/>
      <c r="JTF9704" s="45"/>
      <c r="JTG9704" s="45"/>
      <c r="JTH9704" s="45"/>
      <c r="JTI9704" s="45"/>
      <c r="JTJ9704" s="45"/>
      <c r="JTK9704" s="45"/>
      <c r="JTL9704" s="45"/>
      <c r="JTM9704" s="45"/>
      <c r="JTN9704" s="45"/>
      <c r="JTO9704" s="45"/>
      <c r="JTP9704" s="45"/>
      <c r="JTQ9704" s="45"/>
      <c r="JTR9704" s="45"/>
      <c r="JTS9704" s="45"/>
      <c r="JTT9704" s="45"/>
      <c r="JTU9704" s="45"/>
      <c r="JTV9704" s="45"/>
      <c r="JTW9704" s="45"/>
      <c r="JTX9704" s="45"/>
      <c r="JTY9704" s="45"/>
      <c r="JTZ9704" s="45"/>
      <c r="JUA9704" s="45"/>
      <c r="JUB9704" s="45"/>
      <c r="JUC9704" s="45"/>
      <c r="JUD9704" s="45"/>
      <c r="JUE9704" s="45"/>
      <c r="JUF9704" s="45"/>
      <c r="JUG9704" s="45"/>
      <c r="JUH9704" s="45"/>
      <c r="JUI9704" s="45"/>
      <c r="JUJ9704" s="45"/>
      <c r="JUK9704" s="45"/>
      <c r="JUL9704" s="45"/>
      <c r="JUM9704" s="45"/>
      <c r="JUN9704" s="45"/>
      <c r="JUO9704" s="45"/>
      <c r="JUP9704" s="45"/>
      <c r="JUQ9704" s="45"/>
      <c r="JUR9704" s="45"/>
      <c r="JUS9704" s="45"/>
      <c r="JUT9704" s="45"/>
      <c r="JUU9704" s="45"/>
      <c r="JUV9704" s="45"/>
      <c r="JUW9704" s="45"/>
      <c r="JUX9704" s="45"/>
      <c r="JUY9704" s="45"/>
      <c r="JUZ9704" s="45"/>
      <c r="JVA9704" s="45"/>
      <c r="JVB9704" s="45"/>
      <c r="JVC9704" s="45"/>
      <c r="JVD9704" s="45"/>
      <c r="JVE9704" s="45"/>
      <c r="JVF9704" s="45"/>
      <c r="JVG9704" s="45"/>
      <c r="JVH9704" s="45"/>
      <c r="JVI9704" s="45"/>
      <c r="JVJ9704" s="45"/>
      <c r="JVK9704" s="45"/>
      <c r="JVL9704" s="45"/>
      <c r="JVM9704" s="45"/>
      <c r="JVN9704" s="45"/>
      <c r="JVO9704" s="45"/>
      <c r="JVP9704" s="45"/>
      <c r="JVQ9704" s="45"/>
      <c r="JVR9704" s="45"/>
      <c r="JVS9704" s="45"/>
      <c r="JVT9704" s="45"/>
      <c r="JVU9704" s="45"/>
      <c r="JVV9704" s="45"/>
      <c r="JVW9704" s="45"/>
      <c r="JVX9704" s="45"/>
      <c r="JVY9704" s="45"/>
      <c r="JVZ9704" s="45"/>
      <c r="JWA9704" s="45"/>
      <c r="JWB9704" s="45"/>
      <c r="JWC9704" s="45"/>
      <c r="JWD9704" s="45"/>
      <c r="JWE9704" s="45"/>
      <c r="JWF9704" s="45"/>
      <c r="JWG9704" s="45"/>
      <c r="JWH9704" s="45"/>
      <c r="JWI9704" s="45"/>
      <c r="JWJ9704" s="45"/>
      <c r="JWK9704" s="45"/>
      <c r="JWL9704" s="45"/>
      <c r="JWM9704" s="45"/>
      <c r="JWN9704" s="45"/>
      <c r="JWO9704" s="45"/>
      <c r="JWP9704" s="45"/>
      <c r="JWQ9704" s="45"/>
      <c r="JWR9704" s="45"/>
      <c r="JWS9704" s="45"/>
      <c r="JWT9704" s="45"/>
      <c r="JWU9704" s="45"/>
      <c r="JWV9704" s="45"/>
      <c r="JWW9704" s="45"/>
      <c r="JWX9704" s="45"/>
      <c r="JWY9704" s="45"/>
      <c r="JWZ9704" s="45"/>
      <c r="JXA9704" s="45"/>
      <c r="JXB9704" s="45"/>
      <c r="JXC9704" s="45"/>
      <c r="JXD9704" s="45"/>
      <c r="JXE9704" s="45"/>
      <c r="JXF9704" s="45"/>
      <c r="JXG9704" s="45"/>
      <c r="JXH9704" s="45"/>
      <c r="JXI9704" s="45"/>
      <c r="JXJ9704" s="45"/>
      <c r="JXK9704" s="45"/>
      <c r="JXL9704" s="45"/>
      <c r="JXM9704" s="45"/>
      <c r="JXN9704" s="45"/>
      <c r="JXO9704" s="45"/>
      <c r="JXP9704" s="45"/>
      <c r="JXQ9704" s="45"/>
      <c r="JXR9704" s="45"/>
      <c r="JXS9704" s="45"/>
      <c r="JXT9704" s="45"/>
      <c r="JXU9704" s="45"/>
      <c r="JXV9704" s="45"/>
      <c r="JXW9704" s="45"/>
      <c r="JXX9704" s="45"/>
      <c r="JXY9704" s="45"/>
      <c r="JXZ9704" s="45"/>
      <c r="JYA9704" s="45"/>
      <c r="JYB9704" s="45"/>
      <c r="JYC9704" s="45"/>
      <c r="JYD9704" s="45"/>
      <c r="JYE9704" s="45"/>
      <c r="JYF9704" s="45"/>
      <c r="JYG9704" s="45"/>
      <c r="JYH9704" s="45"/>
      <c r="JYI9704" s="45"/>
      <c r="JYJ9704" s="45"/>
      <c r="JYK9704" s="45"/>
      <c r="JYL9704" s="45"/>
      <c r="JYM9704" s="45"/>
      <c r="JYN9704" s="45"/>
      <c r="JYO9704" s="45"/>
      <c r="JYP9704" s="45"/>
      <c r="JYQ9704" s="45"/>
      <c r="JYR9704" s="45"/>
      <c r="JYS9704" s="45"/>
      <c r="JYT9704" s="45"/>
      <c r="JYU9704" s="45"/>
      <c r="JYV9704" s="45"/>
      <c r="JYW9704" s="45"/>
      <c r="JYX9704" s="45"/>
      <c r="JYY9704" s="45"/>
      <c r="JYZ9704" s="45"/>
      <c r="JZA9704" s="45"/>
      <c r="JZB9704" s="45"/>
      <c r="JZC9704" s="45"/>
      <c r="JZD9704" s="45"/>
      <c r="JZE9704" s="45"/>
      <c r="JZF9704" s="45"/>
      <c r="JZG9704" s="45"/>
      <c r="JZH9704" s="45"/>
      <c r="JZI9704" s="45"/>
      <c r="JZJ9704" s="45"/>
      <c r="JZK9704" s="45"/>
      <c r="JZL9704" s="45"/>
      <c r="JZM9704" s="45"/>
      <c r="JZN9704" s="45"/>
      <c r="JZO9704" s="45"/>
      <c r="JZP9704" s="45"/>
      <c r="JZQ9704" s="45"/>
      <c r="JZR9704" s="45"/>
      <c r="JZS9704" s="45"/>
      <c r="JZT9704" s="45"/>
      <c r="JZU9704" s="45"/>
      <c r="JZV9704" s="45"/>
      <c r="JZW9704" s="45"/>
      <c r="JZX9704" s="45"/>
      <c r="JZY9704" s="45"/>
      <c r="JZZ9704" s="45"/>
      <c r="KAA9704" s="45"/>
      <c r="KAB9704" s="45"/>
      <c r="KAC9704" s="45"/>
      <c r="KAD9704" s="45"/>
      <c r="KAE9704" s="45"/>
      <c r="KAF9704" s="45"/>
      <c r="KAG9704" s="45"/>
      <c r="KAH9704" s="45"/>
      <c r="KAI9704" s="45"/>
      <c r="KAJ9704" s="45"/>
      <c r="KAK9704" s="45"/>
      <c r="KAL9704" s="45"/>
      <c r="KAM9704" s="45"/>
      <c r="KAN9704" s="45"/>
      <c r="KAO9704" s="45"/>
      <c r="KAP9704" s="45"/>
      <c r="KAQ9704" s="45"/>
      <c r="KAR9704" s="45"/>
      <c r="KAS9704" s="45"/>
      <c r="KAT9704" s="45"/>
      <c r="KAU9704" s="45"/>
      <c r="KAV9704" s="45"/>
      <c r="KAW9704" s="45"/>
      <c r="KAX9704" s="45"/>
      <c r="KAY9704" s="45"/>
      <c r="KAZ9704" s="45"/>
      <c r="KBA9704" s="45"/>
      <c r="KBB9704" s="45"/>
      <c r="KBC9704" s="45"/>
      <c r="KBD9704" s="45"/>
      <c r="KBE9704" s="45"/>
      <c r="KBF9704" s="45"/>
      <c r="KBG9704" s="45"/>
      <c r="KBH9704" s="45"/>
      <c r="KBI9704" s="45"/>
      <c r="KBJ9704" s="45"/>
      <c r="KBK9704" s="45"/>
      <c r="KBL9704" s="45"/>
      <c r="KBM9704" s="45"/>
      <c r="KBN9704" s="45"/>
      <c r="KBO9704" s="45"/>
      <c r="KBP9704" s="45"/>
      <c r="KBQ9704" s="45"/>
      <c r="KBR9704" s="45"/>
      <c r="KBS9704" s="45"/>
      <c r="KBT9704" s="45"/>
      <c r="KBU9704" s="45"/>
      <c r="KBV9704" s="45"/>
      <c r="KBW9704" s="45"/>
      <c r="KBX9704" s="45"/>
      <c r="KBY9704" s="45"/>
      <c r="KBZ9704" s="45"/>
      <c r="KCA9704" s="45"/>
      <c r="KCB9704" s="45"/>
      <c r="KCC9704" s="45"/>
      <c r="KCD9704" s="45"/>
      <c r="KCE9704" s="45"/>
      <c r="KCF9704" s="45"/>
      <c r="KCG9704" s="45"/>
      <c r="KCH9704" s="45"/>
      <c r="KCI9704" s="45"/>
      <c r="KCJ9704" s="45"/>
      <c r="KCK9704" s="45"/>
      <c r="KCL9704" s="45"/>
      <c r="KCM9704" s="45"/>
      <c r="KCN9704" s="45"/>
      <c r="KCO9704" s="45"/>
      <c r="KCP9704" s="45"/>
      <c r="KCQ9704" s="45"/>
      <c r="KCR9704" s="45"/>
      <c r="KCS9704" s="45"/>
      <c r="KCT9704" s="45"/>
      <c r="KCU9704" s="45"/>
      <c r="KCV9704" s="45"/>
      <c r="KCW9704" s="45"/>
      <c r="KCX9704" s="45"/>
      <c r="KCY9704" s="45"/>
      <c r="KCZ9704" s="45"/>
      <c r="KDA9704" s="45"/>
      <c r="KDB9704" s="45"/>
      <c r="KDC9704" s="45"/>
      <c r="KDD9704" s="45"/>
      <c r="KDE9704" s="45"/>
      <c r="KDF9704" s="45"/>
      <c r="KDG9704" s="45"/>
      <c r="KDH9704" s="45"/>
      <c r="KDI9704" s="45"/>
      <c r="KDJ9704" s="45"/>
      <c r="KDK9704" s="45"/>
      <c r="KDL9704" s="45"/>
      <c r="KDM9704" s="45"/>
      <c r="KDN9704" s="45"/>
      <c r="KDO9704" s="45"/>
      <c r="KDP9704" s="45"/>
      <c r="KDQ9704" s="45"/>
      <c r="KDR9704" s="45"/>
      <c r="KDS9704" s="45"/>
      <c r="KDT9704" s="45"/>
      <c r="KDU9704" s="45"/>
      <c r="KDV9704" s="45"/>
      <c r="KDW9704" s="45"/>
      <c r="KDX9704" s="45"/>
      <c r="KDY9704" s="45"/>
      <c r="KDZ9704" s="45"/>
      <c r="KEA9704" s="45"/>
      <c r="KEB9704" s="45"/>
      <c r="KEC9704" s="45"/>
      <c r="KED9704" s="45"/>
      <c r="KEE9704" s="45"/>
      <c r="KEF9704" s="45"/>
      <c r="KEG9704" s="45"/>
      <c r="KEH9704" s="45"/>
      <c r="KEI9704" s="45"/>
      <c r="KEJ9704" s="45"/>
      <c r="KEK9704" s="45"/>
      <c r="KEL9704" s="45"/>
      <c r="KEM9704" s="45"/>
      <c r="KEN9704" s="45"/>
      <c r="KEO9704" s="45"/>
      <c r="KEP9704" s="45"/>
      <c r="KEQ9704" s="45"/>
      <c r="KER9704" s="45"/>
      <c r="KES9704" s="45"/>
      <c r="KET9704" s="45"/>
      <c r="KEU9704" s="45"/>
      <c r="KEV9704" s="45"/>
      <c r="KEW9704" s="45"/>
      <c r="KEX9704" s="45"/>
      <c r="KEY9704" s="45"/>
      <c r="KEZ9704" s="45"/>
      <c r="KFA9704" s="45"/>
      <c r="KFB9704" s="45"/>
      <c r="KFC9704" s="45"/>
      <c r="KFD9704" s="45"/>
      <c r="KFE9704" s="45"/>
      <c r="KFF9704" s="45"/>
      <c r="KFG9704" s="45"/>
      <c r="KFH9704" s="45"/>
      <c r="KFI9704" s="45"/>
      <c r="KFJ9704" s="45"/>
      <c r="KFK9704" s="45"/>
      <c r="KFL9704" s="45"/>
      <c r="KFM9704" s="45"/>
      <c r="KFN9704" s="45"/>
      <c r="KFO9704" s="45"/>
      <c r="KFP9704" s="45"/>
      <c r="KFQ9704" s="45"/>
      <c r="KFR9704" s="45"/>
      <c r="KFS9704" s="45"/>
      <c r="KFT9704" s="45"/>
      <c r="KFU9704" s="45"/>
      <c r="KFV9704" s="45"/>
      <c r="KFW9704" s="45"/>
      <c r="KFX9704" s="45"/>
      <c r="KFY9704" s="45"/>
      <c r="KFZ9704" s="45"/>
      <c r="KGA9704" s="45"/>
      <c r="KGB9704" s="45"/>
      <c r="KGC9704" s="45"/>
      <c r="KGD9704" s="45"/>
      <c r="KGE9704" s="45"/>
      <c r="KGF9704" s="45"/>
      <c r="KGG9704" s="45"/>
      <c r="KGH9704" s="45"/>
      <c r="KGI9704" s="45"/>
      <c r="KGJ9704" s="45"/>
      <c r="KGK9704" s="45"/>
      <c r="KGL9704" s="45"/>
      <c r="KGM9704" s="45"/>
      <c r="KGN9704" s="45"/>
      <c r="KGO9704" s="45"/>
      <c r="KGP9704" s="45"/>
      <c r="KGQ9704" s="45"/>
      <c r="KGR9704" s="45"/>
      <c r="KGS9704" s="45"/>
      <c r="KGT9704" s="45"/>
      <c r="KGU9704" s="45"/>
      <c r="KGV9704" s="45"/>
      <c r="KGW9704" s="45"/>
      <c r="KGX9704" s="45"/>
      <c r="KGY9704" s="45"/>
      <c r="KGZ9704" s="45"/>
      <c r="KHA9704" s="45"/>
      <c r="KHB9704" s="45"/>
      <c r="KHC9704" s="45"/>
      <c r="KHD9704" s="45"/>
      <c r="KHE9704" s="45"/>
      <c r="KHF9704" s="45"/>
      <c r="KHG9704" s="45"/>
      <c r="KHH9704" s="45"/>
      <c r="KHI9704" s="45"/>
      <c r="KHJ9704" s="45"/>
      <c r="KHK9704" s="45"/>
      <c r="KHL9704" s="45"/>
      <c r="KHM9704" s="45"/>
      <c r="KHN9704" s="45"/>
      <c r="KHO9704" s="45"/>
      <c r="KHP9704" s="45"/>
      <c r="KHQ9704" s="45"/>
      <c r="KHR9704" s="45"/>
      <c r="KHS9704" s="45"/>
      <c r="KHT9704" s="45"/>
      <c r="KHU9704" s="45"/>
      <c r="KHV9704" s="45"/>
      <c r="KHW9704" s="45"/>
      <c r="KHX9704" s="45"/>
      <c r="KHY9704" s="45"/>
      <c r="KHZ9704" s="45"/>
      <c r="KIA9704" s="45"/>
      <c r="KIB9704" s="45"/>
      <c r="KIC9704" s="45"/>
      <c r="KID9704" s="45"/>
      <c r="KIE9704" s="45"/>
      <c r="KIF9704" s="45"/>
      <c r="KIG9704" s="45"/>
      <c r="KIH9704" s="45"/>
      <c r="KII9704" s="45"/>
      <c r="KIJ9704" s="45"/>
      <c r="KIK9704" s="45"/>
      <c r="KIL9704" s="45"/>
      <c r="KIM9704" s="45"/>
      <c r="KIN9704" s="45"/>
      <c r="KIO9704" s="45"/>
      <c r="KIP9704" s="45"/>
      <c r="KIQ9704" s="45"/>
      <c r="KIR9704" s="45"/>
      <c r="KIS9704" s="45"/>
      <c r="KIT9704" s="45"/>
      <c r="KIU9704" s="45"/>
      <c r="KIV9704" s="45"/>
      <c r="KIW9704" s="45"/>
      <c r="KIX9704" s="45"/>
      <c r="KIY9704" s="45"/>
      <c r="KIZ9704" s="45"/>
      <c r="KJA9704" s="45"/>
      <c r="KJB9704" s="45"/>
      <c r="KJC9704" s="45"/>
      <c r="KJD9704" s="45"/>
      <c r="KJE9704" s="45"/>
      <c r="KJF9704" s="45"/>
      <c r="KJG9704" s="45"/>
      <c r="KJH9704" s="45"/>
      <c r="KJI9704" s="45"/>
      <c r="KJJ9704" s="45"/>
      <c r="KJK9704" s="45"/>
      <c r="KJL9704" s="45"/>
      <c r="KJM9704" s="45"/>
      <c r="KJN9704" s="45"/>
      <c r="KJO9704" s="45"/>
      <c r="KJP9704" s="45"/>
      <c r="KJQ9704" s="45"/>
      <c r="KJR9704" s="45"/>
      <c r="KJS9704" s="45"/>
      <c r="KJT9704" s="45"/>
      <c r="KJU9704" s="45"/>
      <c r="KJV9704" s="45"/>
      <c r="KJW9704" s="45"/>
      <c r="KJX9704" s="45"/>
      <c r="KJY9704" s="45"/>
      <c r="KJZ9704" s="45"/>
      <c r="KKA9704" s="45"/>
      <c r="KKB9704" s="45"/>
      <c r="KKC9704" s="45"/>
      <c r="KKD9704" s="45"/>
      <c r="KKE9704" s="45"/>
      <c r="KKF9704" s="45"/>
      <c r="KKG9704" s="45"/>
      <c r="KKH9704" s="45"/>
      <c r="KKI9704" s="45"/>
      <c r="KKJ9704" s="45"/>
      <c r="KKK9704" s="45"/>
      <c r="KKL9704" s="45"/>
      <c r="KKM9704" s="45"/>
      <c r="KKN9704" s="45"/>
      <c r="KKO9704" s="45"/>
      <c r="KKP9704" s="45"/>
      <c r="KKQ9704" s="45"/>
      <c r="KKR9704" s="45"/>
      <c r="KKS9704" s="45"/>
      <c r="KKT9704" s="45"/>
      <c r="KKU9704" s="45"/>
      <c r="KKV9704" s="45"/>
      <c r="KKW9704" s="45"/>
      <c r="KKX9704" s="45"/>
      <c r="KKY9704" s="45"/>
      <c r="KKZ9704" s="45"/>
      <c r="KLA9704" s="45"/>
      <c r="KLB9704" s="45"/>
      <c r="KLC9704" s="45"/>
      <c r="KLD9704" s="45"/>
      <c r="KLE9704" s="45"/>
      <c r="KLF9704" s="45"/>
      <c r="KLG9704" s="45"/>
      <c r="KLH9704" s="45"/>
      <c r="KLI9704" s="45"/>
      <c r="KLJ9704" s="45"/>
      <c r="KLK9704" s="45"/>
      <c r="KLL9704" s="45"/>
      <c r="KLM9704" s="45"/>
      <c r="KLN9704" s="45"/>
      <c r="KLO9704" s="45"/>
      <c r="KLP9704" s="45"/>
      <c r="KLQ9704" s="45"/>
      <c r="KLR9704" s="45"/>
      <c r="KLS9704" s="45"/>
      <c r="KLT9704" s="45"/>
      <c r="KLU9704" s="45"/>
      <c r="KLV9704" s="45"/>
      <c r="KLW9704" s="45"/>
      <c r="KLX9704" s="45"/>
      <c r="KLY9704" s="45"/>
      <c r="KLZ9704" s="45"/>
      <c r="KMA9704" s="45"/>
      <c r="KMB9704" s="45"/>
      <c r="KMC9704" s="45"/>
      <c r="KMD9704" s="45"/>
      <c r="KME9704" s="45"/>
      <c r="KMF9704" s="45"/>
      <c r="KMG9704" s="45"/>
      <c r="KMH9704" s="45"/>
      <c r="KMI9704" s="45"/>
      <c r="KMJ9704" s="45"/>
      <c r="KMK9704" s="45"/>
      <c r="KML9704" s="45"/>
      <c r="KMM9704" s="45"/>
      <c r="KMN9704" s="45"/>
      <c r="KMO9704" s="45"/>
      <c r="KMP9704" s="45"/>
      <c r="KMQ9704" s="45"/>
      <c r="KMR9704" s="45"/>
      <c r="KMS9704" s="45"/>
      <c r="KMT9704" s="45"/>
      <c r="KMU9704" s="45"/>
      <c r="KMV9704" s="45"/>
      <c r="KMW9704" s="45"/>
      <c r="KMX9704" s="45"/>
      <c r="KMY9704" s="45"/>
      <c r="KMZ9704" s="45"/>
      <c r="KNA9704" s="45"/>
      <c r="KNB9704" s="45"/>
      <c r="KNC9704" s="45"/>
      <c r="KND9704" s="45"/>
      <c r="KNE9704" s="45"/>
      <c r="KNF9704" s="45"/>
      <c r="KNG9704" s="45"/>
      <c r="KNH9704" s="45"/>
      <c r="KNI9704" s="45"/>
      <c r="KNJ9704" s="45"/>
      <c r="KNK9704" s="45"/>
      <c r="KNL9704" s="45"/>
      <c r="KNM9704" s="45"/>
      <c r="KNN9704" s="45"/>
      <c r="KNO9704" s="45"/>
      <c r="KNP9704" s="45"/>
      <c r="KNQ9704" s="45"/>
      <c r="KNR9704" s="45"/>
      <c r="KNS9704" s="45"/>
      <c r="KNT9704" s="45"/>
      <c r="KNU9704" s="45"/>
      <c r="KNV9704" s="45"/>
      <c r="KNW9704" s="45"/>
      <c r="KNX9704" s="45"/>
      <c r="KNY9704" s="45"/>
      <c r="KNZ9704" s="45"/>
      <c r="KOA9704" s="45"/>
      <c r="KOB9704" s="45"/>
      <c r="KOC9704" s="45"/>
      <c r="KOD9704" s="45"/>
      <c r="KOE9704" s="45"/>
      <c r="KOF9704" s="45"/>
      <c r="KOG9704" s="45"/>
      <c r="KOH9704" s="45"/>
      <c r="KOI9704" s="45"/>
      <c r="KOJ9704" s="45"/>
      <c r="KOK9704" s="45"/>
      <c r="KOL9704" s="45"/>
      <c r="KOM9704" s="45"/>
      <c r="KON9704" s="45"/>
      <c r="KOO9704" s="45"/>
      <c r="KOP9704" s="45"/>
      <c r="KOQ9704" s="45"/>
      <c r="KOR9704" s="45"/>
      <c r="KOS9704" s="45"/>
      <c r="KOT9704" s="45"/>
      <c r="KOU9704" s="45"/>
      <c r="KOV9704" s="45"/>
      <c r="KOW9704" s="45"/>
      <c r="KOX9704" s="45"/>
      <c r="KOY9704" s="45"/>
      <c r="KOZ9704" s="45"/>
      <c r="KPA9704" s="45"/>
      <c r="KPB9704" s="45"/>
      <c r="KPC9704" s="45"/>
      <c r="KPD9704" s="45"/>
      <c r="KPE9704" s="45"/>
      <c r="KPF9704" s="45"/>
      <c r="KPG9704" s="45"/>
      <c r="KPH9704" s="45"/>
      <c r="KPI9704" s="45"/>
      <c r="KPJ9704" s="45"/>
      <c r="KPK9704" s="45"/>
      <c r="KPL9704" s="45"/>
      <c r="KPM9704" s="45"/>
      <c r="KPN9704" s="45"/>
      <c r="KPO9704" s="45"/>
      <c r="KPP9704" s="45"/>
      <c r="KPQ9704" s="45"/>
      <c r="KPR9704" s="45"/>
      <c r="KPS9704" s="45"/>
      <c r="KPT9704" s="45"/>
      <c r="KPU9704" s="45"/>
      <c r="KPV9704" s="45"/>
      <c r="KPW9704" s="45"/>
      <c r="KPX9704" s="45"/>
      <c r="KPY9704" s="45"/>
      <c r="KPZ9704" s="45"/>
      <c r="KQA9704" s="45"/>
      <c r="KQB9704" s="45"/>
      <c r="KQC9704" s="45"/>
      <c r="KQD9704" s="45"/>
      <c r="KQE9704" s="45"/>
      <c r="KQF9704" s="45"/>
      <c r="KQG9704" s="45"/>
      <c r="KQH9704" s="45"/>
      <c r="KQI9704" s="45"/>
      <c r="KQJ9704" s="45"/>
      <c r="KQK9704" s="45"/>
      <c r="KQL9704" s="45"/>
      <c r="KQM9704" s="45"/>
      <c r="KQN9704" s="45"/>
      <c r="KQO9704" s="45"/>
      <c r="KQP9704" s="45"/>
      <c r="KQQ9704" s="45"/>
      <c r="KQR9704" s="45"/>
      <c r="KQS9704" s="45"/>
      <c r="KQT9704" s="45"/>
      <c r="KQU9704" s="45"/>
      <c r="KQV9704" s="45"/>
      <c r="KQW9704" s="45"/>
      <c r="KQX9704" s="45"/>
      <c r="KQY9704" s="45"/>
      <c r="KQZ9704" s="45"/>
      <c r="KRA9704" s="45"/>
      <c r="KRB9704" s="45"/>
      <c r="KRC9704" s="45"/>
      <c r="KRD9704" s="45"/>
      <c r="KRE9704" s="45"/>
      <c r="KRF9704" s="45"/>
      <c r="KRG9704" s="45"/>
      <c r="KRH9704" s="45"/>
      <c r="KRI9704" s="45"/>
      <c r="KRJ9704" s="45"/>
      <c r="KRK9704" s="45"/>
      <c r="KRL9704" s="45"/>
      <c r="KRM9704" s="45"/>
      <c r="KRN9704" s="45"/>
      <c r="KRO9704" s="45"/>
      <c r="KRP9704" s="45"/>
      <c r="KRQ9704" s="45"/>
      <c r="KRR9704" s="45"/>
      <c r="KRS9704" s="45"/>
      <c r="KRT9704" s="45"/>
      <c r="KRU9704" s="45"/>
      <c r="KRV9704" s="45"/>
      <c r="KRW9704" s="45"/>
      <c r="KRX9704" s="45"/>
      <c r="KRY9704" s="45"/>
      <c r="KRZ9704" s="45"/>
      <c r="KSA9704" s="45"/>
      <c r="KSB9704" s="45"/>
      <c r="KSC9704" s="45"/>
      <c r="KSD9704" s="45"/>
      <c r="KSE9704" s="45"/>
      <c r="KSF9704" s="45"/>
      <c r="KSG9704" s="45"/>
      <c r="KSH9704" s="45"/>
      <c r="KSI9704" s="45"/>
      <c r="KSJ9704" s="45"/>
      <c r="KSK9704" s="45"/>
      <c r="KSL9704" s="45"/>
      <c r="KSM9704" s="45"/>
      <c r="KSN9704" s="45"/>
      <c r="KSO9704" s="45"/>
      <c r="KSP9704" s="45"/>
      <c r="KSQ9704" s="45"/>
      <c r="KSR9704" s="45"/>
      <c r="KSS9704" s="45"/>
      <c r="KST9704" s="45"/>
      <c r="KSU9704" s="45"/>
      <c r="KSV9704" s="45"/>
      <c r="KSW9704" s="45"/>
      <c r="KSX9704" s="45"/>
      <c r="KSY9704" s="45"/>
      <c r="KSZ9704" s="45"/>
      <c r="KTA9704" s="45"/>
      <c r="KTB9704" s="45"/>
      <c r="KTC9704" s="45"/>
      <c r="KTD9704" s="45"/>
      <c r="KTE9704" s="45"/>
      <c r="KTF9704" s="45"/>
      <c r="KTG9704" s="45"/>
      <c r="KTH9704" s="45"/>
      <c r="KTI9704" s="45"/>
      <c r="KTJ9704" s="45"/>
      <c r="KTK9704" s="45"/>
      <c r="KTL9704" s="45"/>
      <c r="KTM9704" s="45"/>
      <c r="KTN9704" s="45"/>
      <c r="KTO9704" s="45"/>
      <c r="KTP9704" s="45"/>
      <c r="KTQ9704" s="45"/>
      <c r="KTR9704" s="45"/>
      <c r="KTS9704" s="45"/>
      <c r="KTT9704" s="45"/>
      <c r="KTU9704" s="45"/>
      <c r="KTV9704" s="45"/>
      <c r="KTW9704" s="45"/>
      <c r="KTX9704" s="45"/>
      <c r="KTY9704" s="45"/>
      <c r="KTZ9704" s="45"/>
      <c r="KUA9704" s="45"/>
      <c r="KUB9704" s="45"/>
      <c r="KUC9704" s="45"/>
      <c r="KUD9704" s="45"/>
      <c r="KUE9704" s="45"/>
      <c r="KUF9704" s="45"/>
      <c r="KUG9704" s="45"/>
      <c r="KUH9704" s="45"/>
      <c r="KUI9704" s="45"/>
      <c r="KUJ9704" s="45"/>
      <c r="KUK9704" s="45"/>
      <c r="KUL9704" s="45"/>
      <c r="KUM9704" s="45"/>
      <c r="KUN9704" s="45"/>
      <c r="KUO9704" s="45"/>
      <c r="KUP9704" s="45"/>
      <c r="KUQ9704" s="45"/>
      <c r="KUR9704" s="45"/>
      <c r="KUS9704" s="45"/>
      <c r="KUT9704" s="45"/>
      <c r="KUU9704" s="45"/>
      <c r="KUV9704" s="45"/>
      <c r="KUW9704" s="45"/>
      <c r="KUX9704" s="45"/>
      <c r="KUY9704" s="45"/>
      <c r="KUZ9704" s="45"/>
      <c r="KVA9704" s="45"/>
      <c r="KVB9704" s="45"/>
      <c r="KVC9704" s="45"/>
      <c r="KVD9704" s="45"/>
      <c r="KVE9704" s="45"/>
      <c r="KVF9704" s="45"/>
      <c r="KVG9704" s="45"/>
      <c r="KVH9704" s="45"/>
      <c r="KVI9704" s="45"/>
      <c r="KVJ9704" s="45"/>
      <c r="KVK9704" s="45"/>
      <c r="KVL9704" s="45"/>
      <c r="KVM9704" s="45"/>
      <c r="KVN9704" s="45"/>
      <c r="KVO9704" s="45"/>
      <c r="KVP9704" s="45"/>
      <c r="KVQ9704" s="45"/>
      <c r="KVR9704" s="45"/>
      <c r="KVS9704" s="45"/>
      <c r="KVT9704" s="45"/>
      <c r="KVU9704" s="45"/>
      <c r="KVV9704" s="45"/>
      <c r="KVW9704" s="45"/>
      <c r="KVX9704" s="45"/>
      <c r="KVY9704" s="45"/>
      <c r="KVZ9704" s="45"/>
      <c r="KWA9704" s="45"/>
      <c r="KWB9704" s="45"/>
      <c r="KWC9704" s="45"/>
      <c r="KWD9704" s="45"/>
      <c r="KWE9704" s="45"/>
      <c r="KWF9704" s="45"/>
      <c r="KWG9704" s="45"/>
      <c r="KWH9704" s="45"/>
      <c r="KWI9704" s="45"/>
      <c r="KWJ9704" s="45"/>
      <c r="KWK9704" s="45"/>
      <c r="KWL9704" s="45"/>
      <c r="KWM9704" s="45"/>
      <c r="KWN9704" s="45"/>
      <c r="KWO9704" s="45"/>
      <c r="KWP9704" s="45"/>
      <c r="KWQ9704" s="45"/>
      <c r="KWR9704" s="45"/>
      <c r="KWS9704" s="45"/>
      <c r="KWT9704" s="45"/>
      <c r="KWU9704" s="45"/>
      <c r="KWV9704" s="45"/>
      <c r="KWW9704" s="45"/>
      <c r="KWX9704" s="45"/>
      <c r="KWY9704" s="45"/>
      <c r="KWZ9704" s="45"/>
      <c r="KXA9704" s="45"/>
      <c r="KXB9704" s="45"/>
      <c r="KXC9704" s="45"/>
      <c r="KXD9704" s="45"/>
      <c r="KXE9704" s="45"/>
      <c r="KXF9704" s="45"/>
      <c r="KXG9704" s="45"/>
      <c r="KXH9704" s="45"/>
      <c r="KXI9704" s="45"/>
      <c r="KXJ9704" s="45"/>
      <c r="KXK9704" s="45"/>
      <c r="KXL9704" s="45"/>
      <c r="KXM9704" s="45"/>
      <c r="KXN9704" s="45"/>
      <c r="KXO9704" s="45"/>
      <c r="KXP9704" s="45"/>
      <c r="KXQ9704" s="45"/>
      <c r="KXR9704" s="45"/>
      <c r="KXS9704" s="45"/>
      <c r="KXT9704" s="45"/>
      <c r="KXU9704" s="45"/>
      <c r="KXV9704" s="45"/>
      <c r="KXW9704" s="45"/>
      <c r="KXX9704" s="45"/>
      <c r="KXY9704" s="45"/>
      <c r="KXZ9704" s="45"/>
      <c r="KYA9704" s="45"/>
      <c r="KYB9704" s="45"/>
      <c r="KYC9704" s="45"/>
      <c r="KYD9704" s="45"/>
      <c r="KYE9704" s="45"/>
      <c r="KYF9704" s="45"/>
      <c r="KYG9704" s="45"/>
      <c r="KYH9704" s="45"/>
      <c r="KYI9704" s="45"/>
      <c r="KYJ9704" s="45"/>
      <c r="KYK9704" s="45"/>
      <c r="KYL9704" s="45"/>
      <c r="KYM9704" s="45"/>
      <c r="KYN9704" s="45"/>
      <c r="KYO9704" s="45"/>
      <c r="KYP9704" s="45"/>
      <c r="KYQ9704" s="45"/>
      <c r="KYR9704" s="45"/>
      <c r="KYS9704" s="45"/>
      <c r="KYT9704" s="45"/>
      <c r="KYU9704" s="45"/>
      <c r="KYV9704" s="45"/>
      <c r="KYW9704" s="45"/>
      <c r="KYX9704" s="45"/>
      <c r="KYY9704" s="45"/>
      <c r="KYZ9704" s="45"/>
      <c r="KZA9704" s="45"/>
      <c r="KZB9704" s="45"/>
      <c r="KZC9704" s="45"/>
      <c r="KZD9704" s="45"/>
      <c r="KZE9704" s="45"/>
      <c r="KZF9704" s="45"/>
      <c r="KZG9704" s="45"/>
      <c r="KZH9704" s="45"/>
      <c r="KZI9704" s="45"/>
      <c r="KZJ9704" s="45"/>
      <c r="KZK9704" s="45"/>
      <c r="KZL9704" s="45"/>
      <c r="KZM9704" s="45"/>
      <c r="KZN9704" s="45"/>
      <c r="KZO9704" s="45"/>
      <c r="KZP9704" s="45"/>
      <c r="KZQ9704" s="45"/>
      <c r="KZR9704" s="45"/>
      <c r="KZS9704" s="45"/>
      <c r="KZT9704" s="45"/>
      <c r="KZU9704" s="45"/>
      <c r="KZV9704" s="45"/>
      <c r="KZW9704" s="45"/>
      <c r="KZX9704" s="45"/>
      <c r="KZY9704" s="45"/>
      <c r="KZZ9704" s="45"/>
      <c r="LAA9704" s="45"/>
      <c r="LAB9704" s="45"/>
      <c r="LAC9704" s="45"/>
      <c r="LAD9704" s="45"/>
      <c r="LAE9704" s="45"/>
      <c r="LAF9704" s="45"/>
      <c r="LAG9704" s="45"/>
      <c r="LAH9704" s="45"/>
      <c r="LAI9704" s="45"/>
      <c r="LAJ9704" s="45"/>
      <c r="LAK9704" s="45"/>
      <c r="LAL9704" s="45"/>
      <c r="LAM9704" s="45"/>
      <c r="LAN9704" s="45"/>
      <c r="LAO9704" s="45"/>
      <c r="LAP9704" s="45"/>
      <c r="LAQ9704" s="45"/>
      <c r="LAR9704" s="45"/>
      <c r="LAS9704" s="45"/>
      <c r="LAT9704" s="45"/>
      <c r="LAU9704" s="45"/>
      <c r="LAV9704" s="45"/>
      <c r="LAW9704" s="45"/>
      <c r="LAX9704" s="45"/>
      <c r="LAY9704" s="45"/>
      <c r="LAZ9704" s="45"/>
      <c r="LBA9704" s="45"/>
      <c r="LBB9704" s="45"/>
      <c r="LBC9704" s="45"/>
      <c r="LBD9704" s="45"/>
      <c r="LBE9704" s="45"/>
      <c r="LBF9704" s="45"/>
      <c r="LBG9704" s="45"/>
      <c r="LBH9704" s="45"/>
      <c r="LBI9704" s="45"/>
      <c r="LBJ9704" s="45"/>
      <c r="LBK9704" s="45"/>
      <c r="LBL9704" s="45"/>
      <c r="LBM9704" s="45"/>
      <c r="LBN9704" s="45"/>
      <c r="LBO9704" s="45"/>
      <c r="LBP9704" s="45"/>
      <c r="LBQ9704" s="45"/>
      <c r="LBR9704" s="45"/>
      <c r="LBS9704" s="45"/>
      <c r="LBT9704" s="45"/>
      <c r="LBU9704" s="45"/>
      <c r="LBV9704" s="45"/>
      <c r="LBW9704" s="45"/>
      <c r="LBX9704" s="45"/>
      <c r="LBY9704" s="45"/>
      <c r="LBZ9704" s="45"/>
      <c r="LCA9704" s="45"/>
      <c r="LCB9704" s="45"/>
      <c r="LCC9704" s="45"/>
      <c r="LCD9704" s="45"/>
      <c r="LCE9704" s="45"/>
      <c r="LCF9704" s="45"/>
      <c r="LCG9704" s="45"/>
      <c r="LCH9704" s="45"/>
      <c r="LCI9704" s="45"/>
      <c r="LCJ9704" s="45"/>
      <c r="LCK9704" s="45"/>
      <c r="LCL9704" s="45"/>
      <c r="LCM9704" s="45"/>
      <c r="LCN9704" s="45"/>
      <c r="LCO9704" s="45"/>
      <c r="LCP9704" s="45"/>
      <c r="LCQ9704" s="45"/>
      <c r="LCR9704" s="45"/>
      <c r="LCS9704" s="45"/>
      <c r="LCT9704" s="45"/>
      <c r="LCU9704" s="45"/>
      <c r="LCV9704" s="45"/>
      <c r="LCW9704" s="45"/>
      <c r="LCX9704" s="45"/>
      <c r="LCY9704" s="45"/>
      <c r="LCZ9704" s="45"/>
      <c r="LDA9704" s="45"/>
      <c r="LDB9704" s="45"/>
      <c r="LDC9704" s="45"/>
      <c r="LDD9704" s="45"/>
      <c r="LDE9704" s="45"/>
      <c r="LDF9704" s="45"/>
      <c r="LDG9704" s="45"/>
      <c r="LDH9704" s="45"/>
      <c r="LDI9704" s="45"/>
      <c r="LDJ9704" s="45"/>
      <c r="LDK9704" s="45"/>
      <c r="LDL9704" s="45"/>
      <c r="LDM9704" s="45"/>
      <c r="LDN9704" s="45"/>
      <c r="LDO9704" s="45"/>
      <c r="LDP9704" s="45"/>
      <c r="LDQ9704" s="45"/>
      <c r="LDR9704" s="45"/>
      <c r="LDS9704" s="45"/>
      <c r="LDT9704" s="45"/>
      <c r="LDU9704" s="45"/>
      <c r="LDV9704" s="45"/>
      <c r="LDW9704" s="45"/>
      <c r="LDX9704" s="45"/>
      <c r="LDY9704" s="45"/>
      <c r="LDZ9704" s="45"/>
      <c r="LEA9704" s="45"/>
      <c r="LEB9704" s="45"/>
      <c r="LEC9704" s="45"/>
      <c r="LED9704" s="45"/>
      <c r="LEE9704" s="45"/>
      <c r="LEF9704" s="45"/>
      <c r="LEG9704" s="45"/>
      <c r="LEH9704" s="45"/>
      <c r="LEI9704" s="45"/>
      <c r="LEJ9704" s="45"/>
      <c r="LEK9704" s="45"/>
      <c r="LEL9704" s="45"/>
      <c r="LEM9704" s="45"/>
      <c r="LEN9704" s="45"/>
      <c r="LEO9704" s="45"/>
      <c r="LEP9704" s="45"/>
      <c r="LEQ9704" s="45"/>
      <c r="LER9704" s="45"/>
      <c r="LES9704" s="45"/>
      <c r="LET9704" s="45"/>
      <c r="LEU9704" s="45"/>
      <c r="LEV9704" s="45"/>
      <c r="LEW9704" s="45"/>
      <c r="LEX9704" s="45"/>
      <c r="LEY9704" s="45"/>
      <c r="LEZ9704" s="45"/>
      <c r="LFA9704" s="45"/>
      <c r="LFB9704" s="45"/>
      <c r="LFC9704" s="45"/>
      <c r="LFD9704" s="45"/>
      <c r="LFE9704" s="45"/>
      <c r="LFF9704" s="45"/>
      <c r="LFG9704" s="45"/>
      <c r="LFH9704" s="45"/>
      <c r="LFI9704" s="45"/>
      <c r="LFJ9704" s="45"/>
      <c r="LFK9704" s="45"/>
      <c r="LFL9704" s="45"/>
      <c r="LFM9704" s="45"/>
      <c r="LFN9704" s="45"/>
      <c r="LFO9704" s="45"/>
      <c r="LFP9704" s="45"/>
      <c r="LFQ9704" s="45"/>
      <c r="LFR9704" s="45"/>
      <c r="LFS9704" s="45"/>
      <c r="LFT9704" s="45"/>
      <c r="LFU9704" s="45"/>
      <c r="LFV9704" s="45"/>
      <c r="LFW9704" s="45"/>
      <c r="LFX9704" s="45"/>
      <c r="LFY9704" s="45"/>
      <c r="LFZ9704" s="45"/>
      <c r="LGA9704" s="45"/>
      <c r="LGB9704" s="45"/>
      <c r="LGC9704" s="45"/>
      <c r="LGD9704" s="45"/>
      <c r="LGE9704" s="45"/>
      <c r="LGF9704" s="45"/>
      <c r="LGG9704" s="45"/>
      <c r="LGH9704" s="45"/>
      <c r="LGI9704" s="45"/>
      <c r="LGJ9704" s="45"/>
      <c r="LGK9704" s="45"/>
      <c r="LGL9704" s="45"/>
      <c r="LGM9704" s="45"/>
      <c r="LGN9704" s="45"/>
      <c r="LGO9704" s="45"/>
      <c r="LGP9704" s="45"/>
      <c r="LGQ9704" s="45"/>
      <c r="LGR9704" s="45"/>
      <c r="LGS9704" s="45"/>
      <c r="LGT9704" s="45"/>
      <c r="LGU9704" s="45"/>
      <c r="LGV9704" s="45"/>
      <c r="LGW9704" s="45"/>
      <c r="LGX9704" s="45"/>
      <c r="LGY9704" s="45"/>
      <c r="LGZ9704" s="45"/>
      <c r="LHA9704" s="45"/>
      <c r="LHB9704" s="45"/>
      <c r="LHC9704" s="45"/>
      <c r="LHD9704" s="45"/>
      <c r="LHE9704" s="45"/>
      <c r="LHF9704" s="45"/>
      <c r="LHG9704" s="45"/>
      <c r="LHH9704" s="45"/>
      <c r="LHI9704" s="45"/>
      <c r="LHJ9704" s="45"/>
      <c r="LHK9704" s="45"/>
      <c r="LHL9704" s="45"/>
      <c r="LHM9704" s="45"/>
      <c r="LHN9704" s="45"/>
      <c r="LHO9704" s="45"/>
      <c r="LHP9704" s="45"/>
      <c r="LHQ9704" s="45"/>
      <c r="LHR9704" s="45"/>
      <c r="LHS9704" s="45"/>
      <c r="LHT9704" s="45"/>
      <c r="LHU9704" s="45"/>
      <c r="LHV9704" s="45"/>
      <c r="LHW9704" s="45"/>
      <c r="LHX9704" s="45"/>
      <c r="LHY9704" s="45"/>
      <c r="LHZ9704" s="45"/>
      <c r="LIA9704" s="45"/>
      <c r="LIB9704" s="45"/>
      <c r="LIC9704" s="45"/>
      <c r="LID9704" s="45"/>
      <c r="LIE9704" s="45"/>
      <c r="LIF9704" s="45"/>
      <c r="LIG9704" s="45"/>
      <c r="LIH9704" s="45"/>
      <c r="LII9704" s="45"/>
      <c r="LIJ9704" s="45"/>
      <c r="LIK9704" s="45"/>
      <c r="LIL9704" s="45"/>
      <c r="LIM9704" s="45"/>
      <c r="LIN9704" s="45"/>
      <c r="LIO9704" s="45"/>
      <c r="LIP9704" s="45"/>
      <c r="LIQ9704" s="45"/>
      <c r="LIR9704" s="45"/>
      <c r="LIS9704" s="45"/>
      <c r="LIT9704" s="45"/>
      <c r="LIU9704" s="45"/>
      <c r="LIV9704" s="45"/>
      <c r="LIW9704" s="45"/>
      <c r="LIX9704" s="45"/>
      <c r="LIY9704" s="45"/>
      <c r="LIZ9704" s="45"/>
      <c r="LJA9704" s="45"/>
      <c r="LJB9704" s="45"/>
      <c r="LJC9704" s="45"/>
      <c r="LJD9704" s="45"/>
      <c r="LJE9704" s="45"/>
      <c r="LJF9704" s="45"/>
      <c r="LJG9704" s="45"/>
      <c r="LJH9704" s="45"/>
      <c r="LJI9704" s="45"/>
      <c r="LJJ9704" s="45"/>
      <c r="LJK9704" s="45"/>
      <c r="LJL9704" s="45"/>
      <c r="LJM9704" s="45"/>
      <c r="LJN9704" s="45"/>
      <c r="LJO9704" s="45"/>
      <c r="LJP9704" s="45"/>
      <c r="LJQ9704" s="45"/>
      <c r="LJR9704" s="45"/>
      <c r="LJS9704" s="45"/>
      <c r="LJT9704" s="45"/>
      <c r="LJU9704" s="45"/>
      <c r="LJV9704" s="45"/>
      <c r="LJW9704" s="45"/>
      <c r="LJX9704" s="45"/>
      <c r="LJY9704" s="45"/>
      <c r="LJZ9704" s="45"/>
      <c r="LKA9704" s="45"/>
      <c r="LKB9704" s="45"/>
      <c r="LKC9704" s="45"/>
      <c r="LKD9704" s="45"/>
      <c r="LKE9704" s="45"/>
      <c r="LKF9704" s="45"/>
      <c r="LKG9704" s="45"/>
      <c r="LKH9704" s="45"/>
      <c r="LKI9704" s="45"/>
      <c r="LKJ9704" s="45"/>
      <c r="LKK9704" s="45"/>
      <c r="LKL9704" s="45"/>
      <c r="LKM9704" s="45"/>
      <c r="LKN9704" s="45"/>
      <c r="LKO9704" s="45"/>
      <c r="LKP9704" s="45"/>
      <c r="LKQ9704" s="45"/>
      <c r="LKR9704" s="45"/>
      <c r="LKS9704" s="45"/>
      <c r="LKT9704" s="45"/>
      <c r="LKU9704" s="45"/>
      <c r="LKV9704" s="45"/>
      <c r="LKW9704" s="45"/>
      <c r="LKX9704" s="45"/>
      <c r="LKY9704" s="45"/>
      <c r="LKZ9704" s="45"/>
      <c r="LLA9704" s="45"/>
      <c r="LLB9704" s="45"/>
      <c r="LLC9704" s="45"/>
      <c r="LLD9704" s="45"/>
      <c r="LLE9704" s="45"/>
      <c r="LLF9704" s="45"/>
      <c r="LLG9704" s="45"/>
      <c r="LLH9704" s="45"/>
      <c r="LLI9704" s="45"/>
      <c r="LLJ9704" s="45"/>
      <c r="LLK9704" s="45"/>
      <c r="LLL9704" s="45"/>
      <c r="LLM9704" s="45"/>
      <c r="LLN9704" s="45"/>
      <c r="LLO9704" s="45"/>
      <c r="LLP9704" s="45"/>
      <c r="LLQ9704" s="45"/>
      <c r="LLR9704" s="45"/>
      <c r="LLS9704" s="45"/>
      <c r="LLT9704" s="45"/>
      <c r="LLU9704" s="45"/>
      <c r="LLV9704" s="45"/>
      <c r="LLW9704" s="45"/>
      <c r="LLX9704" s="45"/>
      <c r="LLY9704" s="45"/>
      <c r="LLZ9704" s="45"/>
      <c r="LMA9704" s="45"/>
      <c r="LMB9704" s="45"/>
      <c r="LMC9704" s="45"/>
      <c r="LMD9704" s="45"/>
      <c r="LME9704" s="45"/>
      <c r="LMF9704" s="45"/>
      <c r="LMG9704" s="45"/>
      <c r="LMH9704" s="45"/>
      <c r="LMI9704" s="45"/>
      <c r="LMJ9704" s="45"/>
      <c r="LMK9704" s="45"/>
      <c r="LML9704" s="45"/>
      <c r="LMM9704" s="45"/>
      <c r="LMN9704" s="45"/>
      <c r="LMO9704" s="45"/>
      <c r="LMP9704" s="45"/>
      <c r="LMQ9704" s="45"/>
      <c r="LMR9704" s="45"/>
      <c r="LMS9704" s="45"/>
      <c r="LMT9704" s="45"/>
      <c r="LMU9704" s="45"/>
      <c r="LMV9704" s="45"/>
      <c r="LMW9704" s="45"/>
      <c r="LMX9704" s="45"/>
      <c r="LMY9704" s="45"/>
      <c r="LMZ9704" s="45"/>
      <c r="LNA9704" s="45"/>
      <c r="LNB9704" s="45"/>
      <c r="LNC9704" s="45"/>
      <c r="LND9704" s="45"/>
      <c r="LNE9704" s="45"/>
      <c r="LNF9704" s="45"/>
      <c r="LNG9704" s="45"/>
      <c r="LNH9704" s="45"/>
      <c r="LNI9704" s="45"/>
      <c r="LNJ9704" s="45"/>
      <c r="LNK9704" s="45"/>
      <c r="LNL9704" s="45"/>
      <c r="LNM9704" s="45"/>
      <c r="LNN9704" s="45"/>
      <c r="LNO9704" s="45"/>
      <c r="LNP9704" s="45"/>
      <c r="LNQ9704" s="45"/>
      <c r="LNR9704" s="45"/>
      <c r="LNS9704" s="45"/>
      <c r="LNT9704" s="45"/>
      <c r="LNU9704" s="45"/>
      <c r="LNV9704" s="45"/>
      <c r="LNW9704" s="45"/>
      <c r="LNX9704" s="45"/>
      <c r="LNY9704" s="45"/>
      <c r="LNZ9704" s="45"/>
      <c r="LOA9704" s="45"/>
      <c r="LOB9704" s="45"/>
      <c r="LOC9704" s="45"/>
      <c r="LOD9704" s="45"/>
      <c r="LOE9704" s="45"/>
      <c r="LOF9704" s="45"/>
      <c r="LOG9704" s="45"/>
      <c r="LOH9704" s="45"/>
      <c r="LOI9704" s="45"/>
      <c r="LOJ9704" s="45"/>
      <c r="LOK9704" s="45"/>
      <c r="LOL9704" s="45"/>
      <c r="LOM9704" s="45"/>
      <c r="LON9704" s="45"/>
      <c r="LOO9704" s="45"/>
      <c r="LOP9704" s="45"/>
      <c r="LOQ9704" s="45"/>
      <c r="LOR9704" s="45"/>
      <c r="LOS9704" s="45"/>
      <c r="LOT9704" s="45"/>
      <c r="LOU9704" s="45"/>
      <c r="LOV9704" s="45"/>
      <c r="LOW9704" s="45"/>
      <c r="LOX9704" s="45"/>
      <c r="LOY9704" s="45"/>
      <c r="LOZ9704" s="45"/>
      <c r="LPA9704" s="45"/>
      <c r="LPB9704" s="45"/>
      <c r="LPC9704" s="45"/>
      <c r="LPD9704" s="45"/>
      <c r="LPE9704" s="45"/>
      <c r="LPF9704" s="45"/>
      <c r="LPG9704" s="45"/>
      <c r="LPH9704" s="45"/>
      <c r="LPI9704" s="45"/>
      <c r="LPJ9704" s="45"/>
      <c r="LPK9704" s="45"/>
      <c r="LPL9704" s="45"/>
      <c r="LPM9704" s="45"/>
      <c r="LPN9704" s="45"/>
      <c r="LPO9704" s="45"/>
      <c r="LPP9704" s="45"/>
      <c r="LPQ9704" s="45"/>
      <c r="LPR9704" s="45"/>
      <c r="LPS9704" s="45"/>
      <c r="LPT9704" s="45"/>
      <c r="LPU9704" s="45"/>
      <c r="LPV9704" s="45"/>
      <c r="LPW9704" s="45"/>
      <c r="LPX9704" s="45"/>
      <c r="LPY9704" s="45"/>
      <c r="LPZ9704" s="45"/>
      <c r="LQA9704" s="45"/>
      <c r="LQB9704" s="45"/>
      <c r="LQC9704" s="45"/>
      <c r="LQD9704" s="45"/>
      <c r="LQE9704" s="45"/>
      <c r="LQF9704" s="45"/>
      <c r="LQG9704" s="45"/>
      <c r="LQH9704" s="45"/>
      <c r="LQI9704" s="45"/>
      <c r="LQJ9704" s="45"/>
      <c r="LQK9704" s="45"/>
      <c r="LQL9704" s="45"/>
      <c r="LQM9704" s="45"/>
      <c r="LQN9704" s="45"/>
      <c r="LQO9704" s="45"/>
      <c r="LQP9704" s="45"/>
      <c r="LQQ9704" s="45"/>
      <c r="LQR9704" s="45"/>
      <c r="LQS9704" s="45"/>
      <c r="LQT9704" s="45"/>
      <c r="LQU9704" s="45"/>
      <c r="LQV9704" s="45"/>
      <c r="LQW9704" s="45"/>
      <c r="LQX9704" s="45"/>
      <c r="LQY9704" s="45"/>
      <c r="LQZ9704" s="45"/>
      <c r="LRA9704" s="45"/>
      <c r="LRB9704" s="45"/>
      <c r="LRC9704" s="45"/>
      <c r="LRD9704" s="45"/>
      <c r="LRE9704" s="45"/>
      <c r="LRF9704" s="45"/>
      <c r="LRG9704" s="45"/>
      <c r="LRH9704" s="45"/>
      <c r="LRI9704" s="45"/>
      <c r="LRJ9704" s="45"/>
      <c r="LRK9704" s="45"/>
      <c r="LRL9704" s="45"/>
      <c r="LRM9704" s="45"/>
      <c r="LRN9704" s="45"/>
      <c r="LRO9704" s="45"/>
      <c r="LRP9704" s="45"/>
      <c r="LRQ9704" s="45"/>
      <c r="LRR9704" s="45"/>
      <c r="LRS9704" s="45"/>
      <c r="LRT9704" s="45"/>
      <c r="LRU9704" s="45"/>
      <c r="LRV9704" s="45"/>
      <c r="LRW9704" s="45"/>
      <c r="LRX9704" s="45"/>
      <c r="LRY9704" s="45"/>
      <c r="LRZ9704" s="45"/>
      <c r="LSA9704" s="45"/>
      <c r="LSB9704" s="45"/>
      <c r="LSC9704" s="45"/>
      <c r="LSD9704" s="45"/>
      <c r="LSE9704" s="45"/>
      <c r="LSF9704" s="45"/>
      <c r="LSG9704" s="45"/>
      <c r="LSH9704" s="45"/>
      <c r="LSI9704" s="45"/>
      <c r="LSJ9704" s="45"/>
      <c r="LSK9704" s="45"/>
      <c r="LSL9704" s="45"/>
      <c r="LSM9704" s="45"/>
      <c r="LSN9704" s="45"/>
      <c r="LSO9704" s="45"/>
      <c r="LSP9704" s="45"/>
      <c r="LSQ9704" s="45"/>
      <c r="LSR9704" s="45"/>
      <c r="LSS9704" s="45"/>
      <c r="LST9704" s="45"/>
      <c r="LSU9704" s="45"/>
      <c r="LSV9704" s="45"/>
      <c r="LSW9704" s="45"/>
      <c r="LSX9704" s="45"/>
      <c r="LSY9704" s="45"/>
      <c r="LSZ9704" s="45"/>
      <c r="LTA9704" s="45"/>
      <c r="LTB9704" s="45"/>
      <c r="LTC9704" s="45"/>
      <c r="LTD9704" s="45"/>
      <c r="LTE9704" s="45"/>
      <c r="LTF9704" s="45"/>
      <c r="LTG9704" s="45"/>
      <c r="LTH9704" s="45"/>
      <c r="LTI9704" s="45"/>
      <c r="LTJ9704" s="45"/>
      <c r="LTK9704" s="45"/>
      <c r="LTL9704" s="45"/>
      <c r="LTM9704" s="45"/>
      <c r="LTN9704" s="45"/>
      <c r="LTO9704" s="45"/>
      <c r="LTP9704" s="45"/>
      <c r="LTQ9704" s="45"/>
      <c r="LTR9704" s="45"/>
      <c r="LTS9704" s="45"/>
      <c r="LTT9704" s="45"/>
      <c r="LTU9704" s="45"/>
      <c r="LTV9704" s="45"/>
      <c r="LTW9704" s="45"/>
      <c r="LTX9704" s="45"/>
      <c r="LTY9704" s="45"/>
      <c r="LTZ9704" s="45"/>
      <c r="LUA9704" s="45"/>
      <c r="LUB9704" s="45"/>
      <c r="LUC9704" s="45"/>
      <c r="LUD9704" s="45"/>
      <c r="LUE9704" s="45"/>
      <c r="LUF9704" s="45"/>
      <c r="LUG9704" s="45"/>
      <c r="LUH9704" s="45"/>
      <c r="LUI9704" s="45"/>
      <c r="LUJ9704" s="45"/>
      <c r="LUK9704" s="45"/>
      <c r="LUL9704" s="45"/>
      <c r="LUM9704" s="45"/>
      <c r="LUN9704" s="45"/>
      <c r="LUO9704" s="45"/>
      <c r="LUP9704" s="45"/>
      <c r="LUQ9704" s="45"/>
      <c r="LUR9704" s="45"/>
      <c r="LUS9704" s="45"/>
      <c r="LUT9704" s="45"/>
      <c r="LUU9704" s="45"/>
      <c r="LUV9704" s="45"/>
      <c r="LUW9704" s="45"/>
      <c r="LUX9704" s="45"/>
      <c r="LUY9704" s="45"/>
      <c r="LUZ9704" s="45"/>
      <c r="LVA9704" s="45"/>
      <c r="LVB9704" s="45"/>
      <c r="LVC9704" s="45"/>
      <c r="LVD9704" s="45"/>
      <c r="LVE9704" s="45"/>
      <c r="LVF9704" s="45"/>
      <c r="LVG9704" s="45"/>
      <c r="LVH9704" s="45"/>
      <c r="LVI9704" s="45"/>
      <c r="LVJ9704" s="45"/>
      <c r="LVK9704" s="45"/>
      <c r="LVL9704" s="45"/>
      <c r="LVM9704" s="45"/>
      <c r="LVN9704" s="45"/>
      <c r="LVO9704" s="45"/>
      <c r="LVP9704" s="45"/>
      <c r="LVQ9704" s="45"/>
      <c r="LVR9704" s="45"/>
      <c r="LVS9704" s="45"/>
      <c r="LVT9704" s="45"/>
      <c r="LVU9704" s="45"/>
      <c r="LVV9704" s="45"/>
      <c r="LVW9704" s="45"/>
      <c r="LVX9704" s="45"/>
      <c r="LVY9704" s="45"/>
      <c r="LVZ9704" s="45"/>
      <c r="LWA9704" s="45"/>
      <c r="LWB9704" s="45"/>
      <c r="LWC9704" s="45"/>
      <c r="LWD9704" s="45"/>
      <c r="LWE9704" s="45"/>
      <c r="LWF9704" s="45"/>
      <c r="LWG9704" s="45"/>
      <c r="LWH9704" s="45"/>
      <c r="LWI9704" s="45"/>
      <c r="LWJ9704" s="45"/>
      <c r="LWK9704" s="45"/>
      <c r="LWL9704" s="45"/>
      <c r="LWM9704" s="45"/>
      <c r="LWN9704" s="45"/>
      <c r="LWO9704" s="45"/>
      <c r="LWP9704" s="45"/>
      <c r="LWQ9704" s="45"/>
      <c r="LWR9704" s="45"/>
      <c r="LWS9704" s="45"/>
      <c r="LWT9704" s="45"/>
      <c r="LWU9704" s="45"/>
      <c r="LWV9704" s="45"/>
      <c r="LWW9704" s="45"/>
      <c r="LWX9704" s="45"/>
      <c r="LWY9704" s="45"/>
      <c r="LWZ9704" s="45"/>
      <c r="LXA9704" s="45"/>
      <c r="LXB9704" s="45"/>
      <c r="LXC9704" s="45"/>
      <c r="LXD9704" s="45"/>
      <c r="LXE9704" s="45"/>
      <c r="LXF9704" s="45"/>
      <c r="LXG9704" s="45"/>
      <c r="LXH9704" s="45"/>
      <c r="LXI9704" s="45"/>
      <c r="LXJ9704" s="45"/>
      <c r="LXK9704" s="45"/>
      <c r="LXL9704" s="45"/>
      <c r="LXM9704" s="45"/>
      <c r="LXN9704" s="45"/>
      <c r="LXO9704" s="45"/>
      <c r="LXP9704" s="45"/>
      <c r="LXQ9704" s="45"/>
      <c r="LXR9704" s="45"/>
      <c r="LXS9704" s="45"/>
      <c r="LXT9704" s="45"/>
      <c r="LXU9704" s="45"/>
      <c r="LXV9704" s="45"/>
      <c r="LXW9704" s="45"/>
      <c r="LXX9704" s="45"/>
      <c r="LXY9704" s="45"/>
      <c r="LXZ9704" s="45"/>
      <c r="LYA9704" s="45"/>
      <c r="LYB9704" s="45"/>
      <c r="LYC9704" s="45"/>
      <c r="LYD9704" s="45"/>
      <c r="LYE9704" s="45"/>
      <c r="LYF9704" s="45"/>
      <c r="LYG9704" s="45"/>
      <c r="LYH9704" s="45"/>
      <c r="LYI9704" s="45"/>
      <c r="LYJ9704" s="45"/>
      <c r="LYK9704" s="45"/>
      <c r="LYL9704" s="45"/>
      <c r="LYM9704" s="45"/>
      <c r="LYN9704" s="45"/>
      <c r="LYO9704" s="45"/>
      <c r="LYP9704" s="45"/>
      <c r="LYQ9704" s="45"/>
      <c r="LYR9704" s="45"/>
      <c r="LYS9704" s="45"/>
      <c r="LYT9704" s="45"/>
      <c r="LYU9704" s="45"/>
      <c r="LYV9704" s="45"/>
      <c r="LYW9704" s="45"/>
      <c r="LYX9704" s="45"/>
      <c r="LYY9704" s="45"/>
      <c r="LYZ9704" s="45"/>
      <c r="LZA9704" s="45"/>
      <c r="LZB9704" s="45"/>
      <c r="LZC9704" s="45"/>
      <c r="LZD9704" s="45"/>
      <c r="LZE9704" s="45"/>
      <c r="LZF9704" s="45"/>
      <c r="LZG9704" s="45"/>
      <c r="LZH9704" s="45"/>
      <c r="LZI9704" s="45"/>
      <c r="LZJ9704" s="45"/>
      <c r="LZK9704" s="45"/>
      <c r="LZL9704" s="45"/>
      <c r="LZM9704" s="45"/>
      <c r="LZN9704" s="45"/>
      <c r="LZO9704" s="45"/>
      <c r="LZP9704" s="45"/>
      <c r="LZQ9704" s="45"/>
      <c r="LZR9704" s="45"/>
      <c r="LZS9704" s="45"/>
      <c r="LZT9704" s="45"/>
      <c r="LZU9704" s="45"/>
      <c r="LZV9704" s="45"/>
      <c r="LZW9704" s="45"/>
      <c r="LZX9704" s="45"/>
      <c r="LZY9704" s="45"/>
      <c r="LZZ9704" s="45"/>
      <c r="MAA9704" s="45"/>
      <c r="MAB9704" s="45"/>
      <c r="MAC9704" s="45"/>
      <c r="MAD9704" s="45"/>
      <c r="MAE9704" s="45"/>
      <c r="MAF9704" s="45"/>
      <c r="MAG9704" s="45"/>
      <c r="MAH9704" s="45"/>
      <c r="MAI9704" s="45"/>
      <c r="MAJ9704" s="45"/>
      <c r="MAK9704" s="45"/>
      <c r="MAL9704" s="45"/>
      <c r="MAM9704" s="45"/>
      <c r="MAN9704" s="45"/>
      <c r="MAO9704" s="45"/>
      <c r="MAP9704" s="45"/>
      <c r="MAQ9704" s="45"/>
      <c r="MAR9704" s="45"/>
      <c r="MAS9704" s="45"/>
      <c r="MAT9704" s="45"/>
      <c r="MAU9704" s="45"/>
      <c r="MAV9704" s="45"/>
      <c r="MAW9704" s="45"/>
      <c r="MAX9704" s="45"/>
      <c r="MAY9704" s="45"/>
      <c r="MAZ9704" s="45"/>
      <c r="MBA9704" s="45"/>
      <c r="MBB9704" s="45"/>
      <c r="MBC9704" s="45"/>
      <c r="MBD9704" s="45"/>
      <c r="MBE9704" s="45"/>
      <c r="MBF9704" s="45"/>
      <c r="MBG9704" s="45"/>
      <c r="MBH9704" s="45"/>
      <c r="MBI9704" s="45"/>
      <c r="MBJ9704" s="45"/>
      <c r="MBK9704" s="45"/>
      <c r="MBL9704" s="45"/>
      <c r="MBM9704" s="45"/>
      <c r="MBN9704" s="45"/>
      <c r="MBO9704" s="45"/>
      <c r="MBP9704" s="45"/>
      <c r="MBQ9704" s="45"/>
      <c r="MBR9704" s="45"/>
      <c r="MBS9704" s="45"/>
      <c r="MBT9704" s="45"/>
      <c r="MBU9704" s="45"/>
      <c r="MBV9704" s="45"/>
      <c r="MBW9704" s="45"/>
      <c r="MBX9704" s="45"/>
      <c r="MBY9704" s="45"/>
      <c r="MBZ9704" s="45"/>
      <c r="MCA9704" s="45"/>
      <c r="MCB9704" s="45"/>
      <c r="MCC9704" s="45"/>
      <c r="MCD9704" s="45"/>
      <c r="MCE9704" s="45"/>
      <c r="MCF9704" s="45"/>
      <c r="MCG9704" s="45"/>
      <c r="MCH9704" s="45"/>
      <c r="MCI9704" s="45"/>
      <c r="MCJ9704" s="45"/>
      <c r="MCK9704" s="45"/>
      <c r="MCL9704" s="45"/>
      <c r="MCM9704" s="45"/>
      <c r="MCN9704" s="45"/>
      <c r="MCO9704" s="45"/>
      <c r="MCP9704" s="45"/>
      <c r="MCQ9704" s="45"/>
      <c r="MCR9704" s="45"/>
      <c r="MCS9704" s="45"/>
      <c r="MCT9704" s="45"/>
      <c r="MCU9704" s="45"/>
      <c r="MCV9704" s="45"/>
      <c r="MCW9704" s="45"/>
      <c r="MCX9704" s="45"/>
      <c r="MCY9704" s="45"/>
      <c r="MCZ9704" s="45"/>
      <c r="MDA9704" s="45"/>
      <c r="MDB9704" s="45"/>
      <c r="MDC9704" s="45"/>
      <c r="MDD9704" s="45"/>
      <c r="MDE9704" s="45"/>
      <c r="MDF9704" s="45"/>
      <c r="MDG9704" s="45"/>
      <c r="MDH9704" s="45"/>
      <c r="MDI9704" s="45"/>
      <c r="MDJ9704" s="45"/>
      <c r="MDK9704" s="45"/>
      <c r="MDL9704" s="45"/>
      <c r="MDM9704" s="45"/>
      <c r="MDN9704" s="45"/>
      <c r="MDO9704" s="45"/>
      <c r="MDP9704" s="45"/>
      <c r="MDQ9704" s="45"/>
      <c r="MDR9704" s="45"/>
      <c r="MDS9704" s="45"/>
      <c r="MDT9704" s="45"/>
      <c r="MDU9704" s="45"/>
      <c r="MDV9704" s="45"/>
      <c r="MDW9704" s="45"/>
      <c r="MDX9704" s="45"/>
      <c r="MDY9704" s="45"/>
      <c r="MDZ9704" s="45"/>
      <c r="MEA9704" s="45"/>
      <c r="MEB9704" s="45"/>
      <c r="MEC9704" s="45"/>
      <c r="MED9704" s="45"/>
      <c r="MEE9704" s="45"/>
      <c r="MEF9704" s="45"/>
      <c r="MEG9704" s="45"/>
      <c r="MEH9704" s="45"/>
      <c r="MEI9704" s="45"/>
      <c r="MEJ9704" s="45"/>
      <c r="MEK9704" s="45"/>
      <c r="MEL9704" s="45"/>
      <c r="MEM9704" s="45"/>
      <c r="MEN9704" s="45"/>
      <c r="MEO9704" s="45"/>
      <c r="MEP9704" s="45"/>
      <c r="MEQ9704" s="45"/>
      <c r="MER9704" s="45"/>
      <c r="MES9704" s="45"/>
      <c r="MET9704" s="45"/>
      <c r="MEU9704" s="45"/>
      <c r="MEV9704" s="45"/>
      <c r="MEW9704" s="45"/>
      <c r="MEX9704" s="45"/>
      <c r="MEY9704" s="45"/>
      <c r="MEZ9704" s="45"/>
      <c r="MFA9704" s="45"/>
      <c r="MFB9704" s="45"/>
      <c r="MFC9704" s="45"/>
      <c r="MFD9704" s="45"/>
      <c r="MFE9704" s="45"/>
      <c r="MFF9704" s="45"/>
      <c r="MFG9704" s="45"/>
      <c r="MFH9704" s="45"/>
      <c r="MFI9704" s="45"/>
      <c r="MFJ9704" s="45"/>
      <c r="MFK9704" s="45"/>
      <c r="MFL9704" s="45"/>
      <c r="MFM9704" s="45"/>
      <c r="MFN9704" s="45"/>
      <c r="MFO9704" s="45"/>
      <c r="MFP9704" s="45"/>
      <c r="MFQ9704" s="45"/>
      <c r="MFR9704" s="45"/>
      <c r="MFS9704" s="45"/>
      <c r="MFT9704" s="45"/>
      <c r="MFU9704" s="45"/>
      <c r="MFV9704" s="45"/>
      <c r="MFW9704" s="45"/>
      <c r="MFX9704" s="45"/>
      <c r="MFY9704" s="45"/>
      <c r="MFZ9704" s="45"/>
      <c r="MGA9704" s="45"/>
      <c r="MGB9704" s="45"/>
      <c r="MGC9704" s="45"/>
      <c r="MGD9704" s="45"/>
      <c r="MGE9704" s="45"/>
      <c r="MGF9704" s="45"/>
      <c r="MGG9704" s="45"/>
      <c r="MGH9704" s="45"/>
      <c r="MGI9704" s="45"/>
      <c r="MGJ9704" s="45"/>
      <c r="MGK9704" s="45"/>
      <c r="MGL9704" s="45"/>
      <c r="MGM9704" s="45"/>
      <c r="MGN9704" s="45"/>
      <c r="MGO9704" s="45"/>
      <c r="MGP9704" s="45"/>
      <c r="MGQ9704" s="45"/>
      <c r="MGR9704" s="45"/>
      <c r="MGS9704" s="45"/>
      <c r="MGT9704" s="45"/>
      <c r="MGU9704" s="45"/>
      <c r="MGV9704" s="45"/>
      <c r="MGW9704" s="45"/>
      <c r="MGX9704" s="45"/>
      <c r="MGY9704" s="45"/>
      <c r="MGZ9704" s="45"/>
      <c r="MHA9704" s="45"/>
      <c r="MHB9704" s="45"/>
      <c r="MHC9704" s="45"/>
      <c r="MHD9704" s="45"/>
      <c r="MHE9704" s="45"/>
      <c r="MHF9704" s="45"/>
      <c r="MHG9704" s="45"/>
      <c r="MHH9704" s="45"/>
      <c r="MHI9704" s="45"/>
      <c r="MHJ9704" s="45"/>
      <c r="MHK9704" s="45"/>
      <c r="MHL9704" s="45"/>
      <c r="MHM9704" s="45"/>
      <c r="MHN9704" s="45"/>
      <c r="MHO9704" s="45"/>
      <c r="MHP9704" s="45"/>
      <c r="MHQ9704" s="45"/>
      <c r="MHR9704" s="45"/>
      <c r="MHS9704" s="45"/>
      <c r="MHT9704" s="45"/>
      <c r="MHU9704" s="45"/>
      <c r="MHV9704" s="45"/>
      <c r="MHW9704" s="45"/>
      <c r="MHX9704" s="45"/>
      <c r="MHY9704" s="45"/>
      <c r="MHZ9704" s="45"/>
      <c r="MIA9704" s="45"/>
      <c r="MIB9704" s="45"/>
      <c r="MIC9704" s="45"/>
      <c r="MID9704" s="45"/>
      <c r="MIE9704" s="45"/>
      <c r="MIF9704" s="45"/>
      <c r="MIG9704" s="45"/>
      <c r="MIH9704" s="45"/>
      <c r="MII9704" s="45"/>
      <c r="MIJ9704" s="45"/>
      <c r="MIK9704" s="45"/>
      <c r="MIL9704" s="45"/>
      <c r="MIM9704" s="45"/>
      <c r="MIN9704" s="45"/>
      <c r="MIO9704" s="45"/>
      <c r="MIP9704" s="45"/>
      <c r="MIQ9704" s="45"/>
      <c r="MIR9704" s="45"/>
      <c r="MIS9704" s="45"/>
      <c r="MIT9704" s="45"/>
      <c r="MIU9704" s="45"/>
      <c r="MIV9704" s="45"/>
      <c r="MIW9704" s="45"/>
      <c r="MIX9704" s="45"/>
      <c r="MIY9704" s="45"/>
      <c r="MIZ9704" s="45"/>
      <c r="MJA9704" s="45"/>
      <c r="MJB9704" s="45"/>
      <c r="MJC9704" s="45"/>
      <c r="MJD9704" s="45"/>
      <c r="MJE9704" s="45"/>
      <c r="MJF9704" s="45"/>
      <c r="MJG9704" s="45"/>
      <c r="MJH9704" s="45"/>
      <c r="MJI9704" s="45"/>
      <c r="MJJ9704" s="45"/>
      <c r="MJK9704" s="45"/>
      <c r="MJL9704" s="45"/>
      <c r="MJM9704" s="45"/>
      <c r="MJN9704" s="45"/>
      <c r="MJO9704" s="45"/>
      <c r="MJP9704" s="45"/>
      <c r="MJQ9704" s="45"/>
      <c r="MJR9704" s="45"/>
      <c r="MJS9704" s="45"/>
      <c r="MJT9704" s="45"/>
      <c r="MJU9704" s="45"/>
      <c r="MJV9704" s="45"/>
      <c r="MJW9704" s="45"/>
      <c r="MJX9704" s="45"/>
      <c r="MJY9704" s="45"/>
      <c r="MJZ9704" s="45"/>
      <c r="MKA9704" s="45"/>
      <c r="MKB9704" s="45"/>
      <c r="MKC9704" s="45"/>
      <c r="MKD9704" s="45"/>
      <c r="MKE9704" s="45"/>
      <c r="MKF9704" s="45"/>
      <c r="MKG9704" s="45"/>
      <c r="MKH9704" s="45"/>
      <c r="MKI9704" s="45"/>
      <c r="MKJ9704" s="45"/>
      <c r="MKK9704" s="45"/>
      <c r="MKL9704" s="45"/>
      <c r="MKM9704" s="45"/>
      <c r="MKN9704" s="45"/>
      <c r="MKO9704" s="45"/>
      <c r="MKP9704" s="45"/>
      <c r="MKQ9704" s="45"/>
      <c r="MKR9704" s="45"/>
      <c r="MKS9704" s="45"/>
      <c r="MKT9704" s="45"/>
      <c r="MKU9704" s="45"/>
      <c r="MKV9704" s="45"/>
      <c r="MKW9704" s="45"/>
      <c r="MKX9704" s="45"/>
      <c r="MKY9704" s="45"/>
      <c r="MKZ9704" s="45"/>
      <c r="MLA9704" s="45"/>
      <c r="MLB9704" s="45"/>
      <c r="MLC9704" s="45"/>
      <c r="MLD9704" s="45"/>
      <c r="MLE9704" s="45"/>
      <c r="MLF9704" s="45"/>
      <c r="MLG9704" s="45"/>
      <c r="MLH9704" s="45"/>
      <c r="MLI9704" s="45"/>
      <c r="MLJ9704" s="45"/>
      <c r="MLK9704" s="45"/>
      <c r="MLL9704" s="45"/>
      <c r="MLM9704" s="45"/>
      <c r="MLN9704" s="45"/>
      <c r="MLO9704" s="45"/>
      <c r="MLP9704" s="45"/>
      <c r="MLQ9704" s="45"/>
      <c r="MLR9704" s="45"/>
      <c r="MLS9704" s="45"/>
      <c r="MLT9704" s="45"/>
      <c r="MLU9704" s="45"/>
      <c r="MLV9704" s="45"/>
      <c r="MLW9704" s="45"/>
      <c r="MLX9704" s="45"/>
      <c r="MLY9704" s="45"/>
      <c r="MLZ9704" s="45"/>
      <c r="MMA9704" s="45"/>
      <c r="MMB9704" s="45"/>
      <c r="MMC9704" s="45"/>
      <c r="MMD9704" s="45"/>
      <c r="MME9704" s="45"/>
      <c r="MMF9704" s="45"/>
      <c r="MMG9704" s="45"/>
      <c r="MMH9704" s="45"/>
      <c r="MMI9704" s="45"/>
      <c r="MMJ9704" s="45"/>
      <c r="MMK9704" s="45"/>
      <c r="MML9704" s="45"/>
      <c r="MMM9704" s="45"/>
      <c r="MMN9704" s="45"/>
      <c r="MMO9704" s="45"/>
      <c r="MMP9704" s="45"/>
      <c r="MMQ9704" s="45"/>
      <c r="MMR9704" s="45"/>
      <c r="MMS9704" s="45"/>
      <c r="MMT9704" s="45"/>
      <c r="MMU9704" s="45"/>
      <c r="MMV9704" s="45"/>
      <c r="MMW9704" s="45"/>
      <c r="MMX9704" s="45"/>
      <c r="MMY9704" s="45"/>
      <c r="MMZ9704" s="45"/>
      <c r="MNA9704" s="45"/>
      <c r="MNB9704" s="45"/>
      <c r="MNC9704" s="45"/>
      <c r="MND9704" s="45"/>
      <c r="MNE9704" s="45"/>
      <c r="MNF9704" s="45"/>
      <c r="MNG9704" s="45"/>
      <c r="MNH9704" s="45"/>
      <c r="MNI9704" s="45"/>
      <c r="MNJ9704" s="45"/>
      <c r="MNK9704" s="45"/>
      <c r="MNL9704" s="45"/>
      <c r="MNM9704" s="45"/>
      <c r="MNN9704" s="45"/>
      <c r="MNO9704" s="45"/>
      <c r="MNP9704" s="45"/>
      <c r="MNQ9704" s="45"/>
      <c r="MNR9704" s="45"/>
      <c r="MNS9704" s="45"/>
      <c r="MNT9704" s="45"/>
      <c r="MNU9704" s="45"/>
      <c r="MNV9704" s="45"/>
      <c r="MNW9704" s="45"/>
      <c r="MNX9704" s="45"/>
      <c r="MNY9704" s="45"/>
      <c r="MNZ9704" s="45"/>
      <c r="MOA9704" s="45"/>
      <c r="MOB9704" s="45"/>
      <c r="MOC9704" s="45"/>
      <c r="MOD9704" s="45"/>
      <c r="MOE9704" s="45"/>
      <c r="MOF9704" s="45"/>
      <c r="MOG9704" s="45"/>
      <c r="MOH9704" s="45"/>
      <c r="MOI9704" s="45"/>
      <c r="MOJ9704" s="45"/>
      <c r="MOK9704" s="45"/>
      <c r="MOL9704" s="45"/>
      <c r="MOM9704" s="45"/>
      <c r="MON9704" s="45"/>
      <c r="MOO9704" s="45"/>
      <c r="MOP9704" s="45"/>
      <c r="MOQ9704" s="45"/>
      <c r="MOR9704" s="45"/>
      <c r="MOS9704" s="45"/>
      <c r="MOT9704" s="45"/>
      <c r="MOU9704" s="45"/>
      <c r="MOV9704" s="45"/>
      <c r="MOW9704" s="45"/>
      <c r="MOX9704" s="45"/>
      <c r="MOY9704" s="45"/>
      <c r="MOZ9704" s="45"/>
      <c r="MPA9704" s="45"/>
      <c r="MPB9704" s="45"/>
      <c r="MPC9704" s="45"/>
      <c r="MPD9704" s="45"/>
      <c r="MPE9704" s="45"/>
      <c r="MPF9704" s="45"/>
      <c r="MPG9704" s="45"/>
      <c r="MPH9704" s="45"/>
      <c r="MPI9704" s="45"/>
      <c r="MPJ9704" s="45"/>
      <c r="MPK9704" s="45"/>
      <c r="MPL9704" s="45"/>
      <c r="MPM9704" s="45"/>
      <c r="MPN9704" s="45"/>
      <c r="MPO9704" s="45"/>
      <c r="MPP9704" s="45"/>
      <c r="MPQ9704" s="45"/>
      <c r="MPR9704" s="45"/>
      <c r="MPS9704" s="45"/>
      <c r="MPT9704" s="45"/>
      <c r="MPU9704" s="45"/>
      <c r="MPV9704" s="45"/>
      <c r="MPW9704" s="45"/>
      <c r="MPX9704" s="45"/>
      <c r="MPY9704" s="45"/>
      <c r="MPZ9704" s="45"/>
      <c r="MQA9704" s="45"/>
      <c r="MQB9704" s="45"/>
      <c r="MQC9704" s="45"/>
      <c r="MQD9704" s="45"/>
      <c r="MQE9704" s="45"/>
      <c r="MQF9704" s="45"/>
      <c r="MQG9704" s="45"/>
      <c r="MQH9704" s="45"/>
      <c r="MQI9704" s="45"/>
      <c r="MQJ9704" s="45"/>
      <c r="MQK9704" s="45"/>
      <c r="MQL9704" s="45"/>
      <c r="MQM9704" s="45"/>
      <c r="MQN9704" s="45"/>
      <c r="MQO9704" s="45"/>
      <c r="MQP9704" s="45"/>
      <c r="MQQ9704" s="45"/>
      <c r="MQR9704" s="45"/>
      <c r="MQS9704" s="45"/>
      <c r="MQT9704" s="45"/>
      <c r="MQU9704" s="45"/>
      <c r="MQV9704" s="45"/>
      <c r="MQW9704" s="45"/>
      <c r="MQX9704" s="45"/>
      <c r="MQY9704" s="45"/>
      <c r="MQZ9704" s="45"/>
      <c r="MRA9704" s="45"/>
      <c r="MRB9704" s="45"/>
      <c r="MRC9704" s="45"/>
      <c r="MRD9704" s="45"/>
      <c r="MRE9704" s="45"/>
      <c r="MRF9704" s="45"/>
      <c r="MRG9704" s="45"/>
      <c r="MRH9704" s="45"/>
      <c r="MRI9704" s="45"/>
      <c r="MRJ9704" s="45"/>
      <c r="MRK9704" s="45"/>
      <c r="MRL9704" s="45"/>
      <c r="MRM9704" s="45"/>
      <c r="MRN9704" s="45"/>
      <c r="MRO9704" s="45"/>
      <c r="MRP9704" s="45"/>
      <c r="MRQ9704" s="45"/>
      <c r="MRR9704" s="45"/>
      <c r="MRS9704" s="45"/>
      <c r="MRT9704" s="45"/>
      <c r="MRU9704" s="45"/>
      <c r="MRV9704" s="45"/>
      <c r="MRW9704" s="45"/>
      <c r="MRX9704" s="45"/>
      <c r="MRY9704" s="45"/>
      <c r="MRZ9704" s="45"/>
      <c r="MSA9704" s="45"/>
      <c r="MSB9704" s="45"/>
      <c r="MSC9704" s="45"/>
      <c r="MSD9704" s="45"/>
      <c r="MSE9704" s="45"/>
      <c r="MSF9704" s="45"/>
      <c r="MSG9704" s="45"/>
      <c r="MSH9704" s="45"/>
      <c r="MSI9704" s="45"/>
      <c r="MSJ9704" s="45"/>
      <c r="MSK9704" s="45"/>
      <c r="MSL9704" s="45"/>
      <c r="MSM9704" s="45"/>
      <c r="MSN9704" s="45"/>
      <c r="MSO9704" s="45"/>
      <c r="MSP9704" s="45"/>
      <c r="MSQ9704" s="45"/>
      <c r="MSR9704" s="45"/>
      <c r="MSS9704" s="45"/>
      <c r="MST9704" s="45"/>
      <c r="MSU9704" s="45"/>
      <c r="MSV9704" s="45"/>
      <c r="MSW9704" s="45"/>
      <c r="MSX9704" s="45"/>
      <c r="MSY9704" s="45"/>
      <c r="MSZ9704" s="45"/>
      <c r="MTA9704" s="45"/>
      <c r="MTB9704" s="45"/>
      <c r="MTC9704" s="45"/>
      <c r="MTD9704" s="45"/>
      <c r="MTE9704" s="45"/>
      <c r="MTF9704" s="45"/>
      <c r="MTG9704" s="45"/>
      <c r="MTH9704" s="45"/>
      <c r="MTI9704" s="45"/>
      <c r="MTJ9704" s="45"/>
      <c r="MTK9704" s="45"/>
      <c r="MTL9704" s="45"/>
      <c r="MTM9704" s="45"/>
      <c r="MTN9704" s="45"/>
      <c r="MTO9704" s="45"/>
      <c r="MTP9704" s="45"/>
      <c r="MTQ9704" s="45"/>
      <c r="MTR9704" s="45"/>
      <c r="MTS9704" s="45"/>
      <c r="MTT9704" s="45"/>
      <c r="MTU9704" s="45"/>
      <c r="MTV9704" s="45"/>
      <c r="MTW9704" s="45"/>
      <c r="MTX9704" s="45"/>
      <c r="MTY9704" s="45"/>
      <c r="MTZ9704" s="45"/>
      <c r="MUA9704" s="45"/>
      <c r="MUB9704" s="45"/>
      <c r="MUC9704" s="45"/>
      <c r="MUD9704" s="45"/>
      <c r="MUE9704" s="45"/>
      <c r="MUF9704" s="45"/>
      <c r="MUG9704" s="45"/>
      <c r="MUH9704" s="45"/>
      <c r="MUI9704" s="45"/>
      <c r="MUJ9704" s="45"/>
      <c r="MUK9704" s="45"/>
      <c r="MUL9704" s="45"/>
      <c r="MUM9704" s="45"/>
      <c r="MUN9704" s="45"/>
      <c r="MUO9704" s="45"/>
      <c r="MUP9704" s="45"/>
      <c r="MUQ9704" s="45"/>
      <c r="MUR9704" s="45"/>
      <c r="MUS9704" s="45"/>
      <c r="MUT9704" s="45"/>
      <c r="MUU9704" s="45"/>
      <c r="MUV9704" s="45"/>
      <c r="MUW9704" s="45"/>
      <c r="MUX9704" s="45"/>
      <c r="MUY9704" s="45"/>
      <c r="MUZ9704" s="45"/>
      <c r="MVA9704" s="45"/>
      <c r="MVB9704" s="45"/>
      <c r="MVC9704" s="45"/>
      <c r="MVD9704" s="45"/>
      <c r="MVE9704" s="45"/>
      <c r="MVF9704" s="45"/>
      <c r="MVG9704" s="45"/>
      <c r="MVH9704" s="45"/>
      <c r="MVI9704" s="45"/>
      <c r="MVJ9704" s="45"/>
      <c r="MVK9704" s="45"/>
      <c r="MVL9704" s="45"/>
      <c r="MVM9704" s="45"/>
      <c r="MVN9704" s="45"/>
      <c r="MVO9704" s="45"/>
      <c r="MVP9704" s="45"/>
      <c r="MVQ9704" s="45"/>
      <c r="MVR9704" s="45"/>
      <c r="MVS9704" s="45"/>
      <c r="MVT9704" s="45"/>
      <c r="MVU9704" s="45"/>
      <c r="MVV9704" s="45"/>
      <c r="MVW9704" s="45"/>
      <c r="MVX9704" s="45"/>
      <c r="MVY9704" s="45"/>
      <c r="MVZ9704" s="45"/>
      <c r="MWA9704" s="45"/>
      <c r="MWB9704" s="45"/>
      <c r="MWC9704" s="45"/>
      <c r="MWD9704" s="45"/>
      <c r="MWE9704" s="45"/>
      <c r="MWF9704" s="45"/>
      <c r="MWG9704" s="45"/>
      <c r="MWH9704" s="45"/>
      <c r="MWI9704" s="45"/>
      <c r="MWJ9704" s="45"/>
      <c r="MWK9704" s="45"/>
      <c r="MWL9704" s="45"/>
      <c r="MWM9704" s="45"/>
      <c r="MWN9704" s="45"/>
      <c r="MWO9704" s="45"/>
      <c r="MWP9704" s="45"/>
      <c r="MWQ9704" s="45"/>
      <c r="MWR9704" s="45"/>
      <c r="MWS9704" s="45"/>
      <c r="MWT9704" s="45"/>
      <c r="MWU9704" s="45"/>
      <c r="MWV9704" s="45"/>
      <c r="MWW9704" s="45"/>
      <c r="MWX9704" s="45"/>
      <c r="MWY9704" s="45"/>
      <c r="MWZ9704" s="45"/>
      <c r="MXA9704" s="45"/>
      <c r="MXB9704" s="45"/>
      <c r="MXC9704" s="45"/>
      <c r="MXD9704" s="45"/>
      <c r="MXE9704" s="45"/>
      <c r="MXF9704" s="45"/>
      <c r="MXG9704" s="45"/>
      <c r="MXH9704" s="45"/>
      <c r="MXI9704" s="45"/>
      <c r="MXJ9704" s="45"/>
      <c r="MXK9704" s="45"/>
      <c r="MXL9704" s="45"/>
      <c r="MXM9704" s="45"/>
      <c r="MXN9704" s="45"/>
      <c r="MXO9704" s="45"/>
      <c r="MXP9704" s="45"/>
      <c r="MXQ9704" s="45"/>
      <c r="MXR9704" s="45"/>
      <c r="MXS9704" s="45"/>
      <c r="MXT9704" s="45"/>
      <c r="MXU9704" s="45"/>
      <c r="MXV9704" s="45"/>
      <c r="MXW9704" s="45"/>
      <c r="MXX9704" s="45"/>
      <c r="MXY9704" s="45"/>
      <c r="MXZ9704" s="45"/>
      <c r="MYA9704" s="45"/>
      <c r="MYB9704" s="45"/>
      <c r="MYC9704" s="45"/>
      <c r="MYD9704" s="45"/>
      <c r="MYE9704" s="45"/>
      <c r="MYF9704" s="45"/>
      <c r="MYG9704" s="45"/>
      <c r="MYH9704" s="45"/>
      <c r="MYI9704" s="45"/>
      <c r="MYJ9704" s="45"/>
      <c r="MYK9704" s="45"/>
      <c r="MYL9704" s="45"/>
      <c r="MYM9704" s="45"/>
      <c r="MYN9704" s="45"/>
      <c r="MYO9704" s="45"/>
      <c r="MYP9704" s="45"/>
      <c r="MYQ9704" s="45"/>
      <c r="MYR9704" s="45"/>
      <c r="MYS9704" s="45"/>
      <c r="MYT9704" s="45"/>
      <c r="MYU9704" s="45"/>
      <c r="MYV9704" s="45"/>
      <c r="MYW9704" s="45"/>
      <c r="MYX9704" s="45"/>
      <c r="MYY9704" s="45"/>
      <c r="MYZ9704" s="45"/>
      <c r="MZA9704" s="45"/>
      <c r="MZB9704" s="45"/>
      <c r="MZC9704" s="45"/>
      <c r="MZD9704" s="45"/>
      <c r="MZE9704" s="45"/>
      <c r="MZF9704" s="45"/>
      <c r="MZG9704" s="45"/>
      <c r="MZH9704" s="45"/>
      <c r="MZI9704" s="45"/>
      <c r="MZJ9704" s="45"/>
      <c r="MZK9704" s="45"/>
      <c r="MZL9704" s="45"/>
      <c r="MZM9704" s="45"/>
      <c r="MZN9704" s="45"/>
      <c r="MZO9704" s="45"/>
      <c r="MZP9704" s="45"/>
      <c r="MZQ9704" s="45"/>
      <c r="MZR9704" s="45"/>
      <c r="MZS9704" s="45"/>
      <c r="MZT9704" s="45"/>
      <c r="MZU9704" s="45"/>
      <c r="MZV9704" s="45"/>
      <c r="MZW9704" s="45"/>
      <c r="MZX9704" s="45"/>
      <c r="MZY9704" s="45"/>
      <c r="MZZ9704" s="45"/>
      <c r="NAA9704" s="45"/>
      <c r="NAB9704" s="45"/>
      <c r="NAC9704" s="45"/>
      <c r="NAD9704" s="45"/>
      <c r="NAE9704" s="45"/>
      <c r="NAF9704" s="45"/>
      <c r="NAG9704" s="45"/>
      <c r="NAH9704" s="45"/>
      <c r="NAI9704" s="45"/>
      <c r="NAJ9704" s="45"/>
      <c r="NAK9704" s="45"/>
      <c r="NAL9704" s="45"/>
      <c r="NAM9704" s="45"/>
      <c r="NAN9704" s="45"/>
      <c r="NAO9704" s="45"/>
      <c r="NAP9704" s="45"/>
      <c r="NAQ9704" s="45"/>
      <c r="NAR9704" s="45"/>
      <c r="NAS9704" s="45"/>
      <c r="NAT9704" s="45"/>
      <c r="NAU9704" s="45"/>
      <c r="NAV9704" s="45"/>
      <c r="NAW9704" s="45"/>
      <c r="NAX9704" s="45"/>
      <c r="NAY9704" s="45"/>
      <c r="NAZ9704" s="45"/>
      <c r="NBA9704" s="45"/>
      <c r="NBB9704" s="45"/>
      <c r="NBC9704" s="45"/>
      <c r="NBD9704" s="45"/>
      <c r="NBE9704" s="45"/>
      <c r="NBF9704" s="45"/>
      <c r="NBG9704" s="45"/>
      <c r="NBH9704" s="45"/>
      <c r="NBI9704" s="45"/>
      <c r="NBJ9704" s="45"/>
      <c r="NBK9704" s="45"/>
      <c r="NBL9704" s="45"/>
      <c r="NBM9704" s="45"/>
      <c r="NBN9704" s="45"/>
      <c r="NBO9704" s="45"/>
      <c r="NBP9704" s="45"/>
      <c r="NBQ9704" s="45"/>
      <c r="NBR9704" s="45"/>
      <c r="NBS9704" s="45"/>
      <c r="NBT9704" s="45"/>
      <c r="NBU9704" s="45"/>
      <c r="NBV9704" s="45"/>
      <c r="NBW9704" s="45"/>
      <c r="NBX9704" s="45"/>
      <c r="NBY9704" s="45"/>
      <c r="NBZ9704" s="45"/>
      <c r="NCA9704" s="45"/>
      <c r="NCB9704" s="45"/>
      <c r="NCC9704" s="45"/>
      <c r="NCD9704" s="45"/>
      <c r="NCE9704" s="45"/>
      <c r="NCF9704" s="45"/>
      <c r="NCG9704" s="45"/>
      <c r="NCH9704" s="45"/>
      <c r="NCI9704" s="45"/>
      <c r="NCJ9704" s="45"/>
      <c r="NCK9704" s="45"/>
      <c r="NCL9704" s="45"/>
      <c r="NCM9704" s="45"/>
      <c r="NCN9704" s="45"/>
      <c r="NCO9704" s="45"/>
      <c r="NCP9704" s="45"/>
      <c r="NCQ9704" s="45"/>
      <c r="NCR9704" s="45"/>
      <c r="NCS9704" s="45"/>
      <c r="NCT9704" s="45"/>
      <c r="NCU9704" s="45"/>
      <c r="NCV9704" s="45"/>
      <c r="NCW9704" s="45"/>
      <c r="NCX9704" s="45"/>
      <c r="NCY9704" s="45"/>
      <c r="NCZ9704" s="45"/>
      <c r="NDA9704" s="45"/>
      <c r="NDB9704" s="45"/>
      <c r="NDC9704" s="45"/>
      <c r="NDD9704" s="45"/>
      <c r="NDE9704" s="45"/>
      <c r="NDF9704" s="45"/>
      <c r="NDG9704" s="45"/>
      <c r="NDH9704" s="45"/>
      <c r="NDI9704" s="45"/>
      <c r="NDJ9704" s="45"/>
      <c r="NDK9704" s="45"/>
      <c r="NDL9704" s="45"/>
      <c r="NDM9704" s="45"/>
      <c r="NDN9704" s="45"/>
      <c r="NDO9704" s="45"/>
      <c r="NDP9704" s="45"/>
      <c r="NDQ9704" s="45"/>
      <c r="NDR9704" s="45"/>
      <c r="NDS9704" s="45"/>
      <c r="NDT9704" s="45"/>
      <c r="NDU9704" s="45"/>
      <c r="NDV9704" s="45"/>
      <c r="NDW9704" s="45"/>
      <c r="NDX9704" s="45"/>
      <c r="NDY9704" s="45"/>
      <c r="NDZ9704" s="45"/>
      <c r="NEA9704" s="45"/>
      <c r="NEB9704" s="45"/>
      <c r="NEC9704" s="45"/>
      <c r="NED9704" s="45"/>
      <c r="NEE9704" s="45"/>
      <c r="NEF9704" s="45"/>
      <c r="NEG9704" s="45"/>
      <c r="NEH9704" s="45"/>
      <c r="NEI9704" s="45"/>
      <c r="NEJ9704" s="45"/>
      <c r="NEK9704" s="45"/>
      <c r="NEL9704" s="45"/>
      <c r="NEM9704" s="45"/>
      <c r="NEN9704" s="45"/>
      <c r="NEO9704" s="45"/>
      <c r="NEP9704" s="45"/>
      <c r="NEQ9704" s="45"/>
      <c r="NER9704" s="45"/>
      <c r="NES9704" s="45"/>
      <c r="NET9704" s="45"/>
      <c r="NEU9704" s="45"/>
      <c r="NEV9704" s="45"/>
      <c r="NEW9704" s="45"/>
      <c r="NEX9704" s="45"/>
      <c r="NEY9704" s="45"/>
      <c r="NEZ9704" s="45"/>
      <c r="NFA9704" s="45"/>
      <c r="NFB9704" s="45"/>
      <c r="NFC9704" s="45"/>
      <c r="NFD9704" s="45"/>
      <c r="NFE9704" s="45"/>
      <c r="NFF9704" s="45"/>
      <c r="NFG9704" s="45"/>
      <c r="NFH9704" s="45"/>
      <c r="NFI9704" s="45"/>
      <c r="NFJ9704" s="45"/>
      <c r="NFK9704" s="45"/>
      <c r="NFL9704" s="45"/>
      <c r="NFM9704" s="45"/>
      <c r="NFN9704" s="45"/>
      <c r="NFO9704" s="45"/>
      <c r="NFP9704" s="45"/>
      <c r="NFQ9704" s="45"/>
      <c r="NFR9704" s="45"/>
      <c r="NFS9704" s="45"/>
      <c r="NFT9704" s="45"/>
      <c r="NFU9704" s="45"/>
      <c r="NFV9704" s="45"/>
      <c r="NFW9704" s="45"/>
      <c r="NFX9704" s="45"/>
      <c r="NFY9704" s="45"/>
      <c r="NFZ9704" s="45"/>
      <c r="NGA9704" s="45"/>
      <c r="NGB9704" s="45"/>
      <c r="NGC9704" s="45"/>
      <c r="NGD9704" s="45"/>
      <c r="NGE9704" s="45"/>
      <c r="NGF9704" s="45"/>
      <c r="NGG9704" s="45"/>
      <c r="NGH9704" s="45"/>
      <c r="NGI9704" s="45"/>
      <c r="NGJ9704" s="45"/>
      <c r="NGK9704" s="45"/>
      <c r="NGL9704" s="45"/>
      <c r="NGM9704" s="45"/>
      <c r="NGN9704" s="45"/>
      <c r="NGO9704" s="45"/>
      <c r="NGP9704" s="45"/>
      <c r="NGQ9704" s="45"/>
      <c r="NGR9704" s="45"/>
      <c r="NGS9704" s="45"/>
      <c r="NGT9704" s="45"/>
      <c r="NGU9704" s="45"/>
      <c r="NGV9704" s="45"/>
      <c r="NGW9704" s="45"/>
      <c r="NGX9704" s="45"/>
      <c r="NGY9704" s="45"/>
      <c r="NGZ9704" s="45"/>
      <c r="NHA9704" s="45"/>
      <c r="NHB9704" s="45"/>
      <c r="NHC9704" s="45"/>
      <c r="NHD9704" s="45"/>
      <c r="NHE9704" s="45"/>
      <c r="NHF9704" s="45"/>
      <c r="NHG9704" s="45"/>
      <c r="NHH9704" s="45"/>
      <c r="NHI9704" s="45"/>
      <c r="NHJ9704" s="45"/>
      <c r="NHK9704" s="45"/>
      <c r="NHL9704" s="45"/>
      <c r="NHM9704" s="45"/>
      <c r="NHN9704" s="45"/>
      <c r="NHO9704" s="45"/>
      <c r="NHP9704" s="45"/>
      <c r="NHQ9704" s="45"/>
      <c r="NHR9704" s="45"/>
      <c r="NHS9704" s="45"/>
      <c r="NHT9704" s="45"/>
      <c r="NHU9704" s="45"/>
      <c r="NHV9704" s="45"/>
      <c r="NHW9704" s="45"/>
      <c r="NHX9704" s="45"/>
      <c r="NHY9704" s="45"/>
      <c r="NHZ9704" s="45"/>
      <c r="NIA9704" s="45"/>
      <c r="NIB9704" s="45"/>
      <c r="NIC9704" s="45"/>
      <c r="NID9704" s="45"/>
      <c r="NIE9704" s="45"/>
      <c r="NIF9704" s="45"/>
      <c r="NIG9704" s="45"/>
      <c r="NIH9704" s="45"/>
      <c r="NII9704" s="45"/>
      <c r="NIJ9704" s="45"/>
      <c r="NIK9704" s="45"/>
      <c r="NIL9704" s="45"/>
      <c r="NIM9704" s="45"/>
      <c r="NIN9704" s="45"/>
      <c r="NIO9704" s="45"/>
      <c r="NIP9704" s="45"/>
      <c r="NIQ9704" s="45"/>
      <c r="NIR9704" s="45"/>
      <c r="NIS9704" s="45"/>
      <c r="NIT9704" s="45"/>
      <c r="NIU9704" s="45"/>
      <c r="NIV9704" s="45"/>
      <c r="NIW9704" s="45"/>
      <c r="NIX9704" s="45"/>
      <c r="NIY9704" s="45"/>
      <c r="NIZ9704" s="45"/>
      <c r="NJA9704" s="45"/>
      <c r="NJB9704" s="45"/>
      <c r="NJC9704" s="45"/>
      <c r="NJD9704" s="45"/>
      <c r="NJE9704" s="45"/>
      <c r="NJF9704" s="45"/>
      <c r="NJG9704" s="45"/>
      <c r="NJH9704" s="45"/>
      <c r="NJI9704" s="45"/>
      <c r="NJJ9704" s="45"/>
      <c r="NJK9704" s="45"/>
      <c r="NJL9704" s="45"/>
      <c r="NJM9704" s="45"/>
      <c r="NJN9704" s="45"/>
      <c r="NJO9704" s="45"/>
      <c r="NJP9704" s="45"/>
      <c r="NJQ9704" s="45"/>
      <c r="NJR9704" s="45"/>
      <c r="NJS9704" s="45"/>
      <c r="NJT9704" s="45"/>
      <c r="NJU9704" s="45"/>
      <c r="NJV9704" s="45"/>
      <c r="NJW9704" s="45"/>
      <c r="NJX9704" s="45"/>
      <c r="NJY9704" s="45"/>
      <c r="NJZ9704" s="45"/>
      <c r="NKA9704" s="45"/>
      <c r="NKB9704" s="45"/>
      <c r="NKC9704" s="45"/>
      <c r="NKD9704" s="45"/>
      <c r="NKE9704" s="45"/>
      <c r="NKF9704" s="45"/>
      <c r="NKG9704" s="45"/>
      <c r="NKH9704" s="45"/>
      <c r="NKI9704" s="45"/>
      <c r="NKJ9704" s="45"/>
      <c r="NKK9704" s="45"/>
      <c r="NKL9704" s="45"/>
      <c r="NKM9704" s="45"/>
      <c r="NKN9704" s="45"/>
      <c r="NKO9704" s="45"/>
      <c r="NKP9704" s="45"/>
      <c r="NKQ9704" s="45"/>
      <c r="NKR9704" s="45"/>
      <c r="NKS9704" s="45"/>
      <c r="NKT9704" s="45"/>
      <c r="NKU9704" s="45"/>
      <c r="NKV9704" s="45"/>
      <c r="NKW9704" s="45"/>
      <c r="NKX9704" s="45"/>
      <c r="NKY9704" s="45"/>
      <c r="NKZ9704" s="45"/>
      <c r="NLA9704" s="45"/>
      <c r="NLB9704" s="45"/>
      <c r="NLC9704" s="45"/>
      <c r="NLD9704" s="45"/>
      <c r="NLE9704" s="45"/>
      <c r="NLF9704" s="45"/>
      <c r="NLG9704" s="45"/>
      <c r="NLH9704" s="45"/>
      <c r="NLI9704" s="45"/>
      <c r="NLJ9704" s="45"/>
      <c r="NLK9704" s="45"/>
      <c r="NLL9704" s="45"/>
      <c r="NLM9704" s="45"/>
      <c r="NLN9704" s="45"/>
      <c r="NLO9704" s="45"/>
      <c r="NLP9704" s="45"/>
      <c r="NLQ9704" s="45"/>
      <c r="NLR9704" s="45"/>
      <c r="NLS9704" s="45"/>
      <c r="NLT9704" s="45"/>
      <c r="NLU9704" s="45"/>
      <c r="NLV9704" s="45"/>
      <c r="NLW9704" s="45"/>
      <c r="NLX9704" s="45"/>
      <c r="NLY9704" s="45"/>
      <c r="NLZ9704" s="45"/>
      <c r="NMA9704" s="45"/>
      <c r="NMB9704" s="45"/>
      <c r="NMC9704" s="45"/>
      <c r="NMD9704" s="45"/>
      <c r="NME9704" s="45"/>
      <c r="NMF9704" s="45"/>
      <c r="NMG9704" s="45"/>
      <c r="NMH9704" s="45"/>
      <c r="NMI9704" s="45"/>
      <c r="NMJ9704" s="45"/>
      <c r="NMK9704" s="45"/>
      <c r="NML9704" s="45"/>
      <c r="NMM9704" s="45"/>
      <c r="NMN9704" s="45"/>
      <c r="NMO9704" s="45"/>
      <c r="NMP9704" s="45"/>
      <c r="NMQ9704" s="45"/>
      <c r="NMR9704" s="45"/>
      <c r="NMS9704" s="45"/>
      <c r="NMT9704" s="45"/>
      <c r="NMU9704" s="45"/>
      <c r="NMV9704" s="45"/>
      <c r="NMW9704" s="45"/>
      <c r="NMX9704" s="45"/>
      <c r="NMY9704" s="45"/>
      <c r="NMZ9704" s="45"/>
      <c r="NNA9704" s="45"/>
      <c r="NNB9704" s="45"/>
      <c r="NNC9704" s="45"/>
      <c r="NND9704" s="45"/>
      <c r="NNE9704" s="45"/>
      <c r="NNF9704" s="45"/>
      <c r="NNG9704" s="45"/>
      <c r="NNH9704" s="45"/>
      <c r="NNI9704" s="45"/>
      <c r="NNJ9704" s="45"/>
      <c r="NNK9704" s="45"/>
      <c r="NNL9704" s="45"/>
      <c r="NNM9704" s="45"/>
      <c r="NNN9704" s="45"/>
      <c r="NNO9704" s="45"/>
      <c r="NNP9704" s="45"/>
      <c r="NNQ9704" s="45"/>
      <c r="NNR9704" s="45"/>
      <c r="NNS9704" s="45"/>
      <c r="NNT9704" s="45"/>
      <c r="NNU9704" s="45"/>
      <c r="NNV9704" s="45"/>
      <c r="NNW9704" s="45"/>
      <c r="NNX9704" s="45"/>
      <c r="NNY9704" s="45"/>
      <c r="NNZ9704" s="45"/>
      <c r="NOA9704" s="45"/>
      <c r="NOB9704" s="45"/>
      <c r="NOC9704" s="45"/>
      <c r="NOD9704" s="45"/>
      <c r="NOE9704" s="45"/>
      <c r="NOF9704" s="45"/>
      <c r="NOG9704" s="45"/>
      <c r="NOH9704" s="45"/>
      <c r="NOI9704" s="45"/>
      <c r="NOJ9704" s="45"/>
      <c r="NOK9704" s="45"/>
      <c r="NOL9704" s="45"/>
      <c r="NOM9704" s="45"/>
      <c r="NON9704" s="45"/>
      <c r="NOO9704" s="45"/>
      <c r="NOP9704" s="45"/>
      <c r="NOQ9704" s="45"/>
      <c r="NOR9704" s="45"/>
      <c r="NOS9704" s="45"/>
      <c r="NOT9704" s="45"/>
      <c r="NOU9704" s="45"/>
      <c r="NOV9704" s="45"/>
      <c r="NOW9704" s="45"/>
      <c r="NOX9704" s="45"/>
      <c r="NOY9704" s="45"/>
      <c r="NOZ9704" s="45"/>
      <c r="NPA9704" s="45"/>
      <c r="NPB9704" s="45"/>
      <c r="NPC9704" s="45"/>
      <c r="NPD9704" s="45"/>
      <c r="NPE9704" s="45"/>
      <c r="NPF9704" s="45"/>
      <c r="NPG9704" s="45"/>
      <c r="NPH9704" s="45"/>
      <c r="NPI9704" s="45"/>
      <c r="NPJ9704" s="45"/>
      <c r="NPK9704" s="45"/>
      <c r="NPL9704" s="45"/>
      <c r="NPM9704" s="45"/>
      <c r="NPN9704" s="45"/>
      <c r="NPO9704" s="45"/>
      <c r="NPP9704" s="45"/>
      <c r="NPQ9704" s="45"/>
      <c r="NPR9704" s="45"/>
      <c r="NPS9704" s="45"/>
      <c r="NPT9704" s="45"/>
      <c r="NPU9704" s="45"/>
      <c r="NPV9704" s="45"/>
      <c r="NPW9704" s="45"/>
      <c r="NPX9704" s="45"/>
      <c r="NPY9704" s="45"/>
      <c r="NPZ9704" s="45"/>
      <c r="NQA9704" s="45"/>
      <c r="NQB9704" s="45"/>
      <c r="NQC9704" s="45"/>
      <c r="NQD9704" s="45"/>
      <c r="NQE9704" s="45"/>
      <c r="NQF9704" s="45"/>
      <c r="NQG9704" s="45"/>
      <c r="NQH9704" s="45"/>
      <c r="NQI9704" s="45"/>
      <c r="NQJ9704" s="45"/>
      <c r="NQK9704" s="45"/>
      <c r="NQL9704" s="45"/>
      <c r="NQM9704" s="45"/>
      <c r="NQN9704" s="45"/>
      <c r="NQO9704" s="45"/>
      <c r="NQP9704" s="45"/>
      <c r="NQQ9704" s="45"/>
      <c r="NQR9704" s="45"/>
      <c r="NQS9704" s="45"/>
      <c r="NQT9704" s="45"/>
      <c r="NQU9704" s="45"/>
      <c r="NQV9704" s="45"/>
      <c r="NQW9704" s="45"/>
      <c r="NQX9704" s="45"/>
      <c r="NQY9704" s="45"/>
      <c r="NQZ9704" s="45"/>
      <c r="NRA9704" s="45"/>
      <c r="NRB9704" s="45"/>
      <c r="NRC9704" s="45"/>
      <c r="NRD9704" s="45"/>
      <c r="NRE9704" s="45"/>
      <c r="NRF9704" s="45"/>
      <c r="NRG9704" s="45"/>
      <c r="NRH9704" s="45"/>
      <c r="NRI9704" s="45"/>
      <c r="NRJ9704" s="45"/>
      <c r="NRK9704" s="45"/>
      <c r="NRL9704" s="45"/>
      <c r="NRM9704" s="45"/>
      <c r="NRN9704" s="45"/>
      <c r="NRO9704" s="45"/>
      <c r="NRP9704" s="45"/>
      <c r="NRQ9704" s="45"/>
      <c r="NRR9704" s="45"/>
      <c r="NRS9704" s="45"/>
      <c r="NRT9704" s="45"/>
      <c r="NRU9704" s="45"/>
      <c r="NRV9704" s="45"/>
      <c r="NRW9704" s="45"/>
      <c r="NRX9704" s="45"/>
      <c r="NRY9704" s="45"/>
      <c r="NRZ9704" s="45"/>
      <c r="NSA9704" s="45"/>
      <c r="NSB9704" s="45"/>
      <c r="NSC9704" s="45"/>
      <c r="NSD9704" s="45"/>
      <c r="NSE9704" s="45"/>
      <c r="NSF9704" s="45"/>
      <c r="NSG9704" s="45"/>
      <c r="NSH9704" s="45"/>
      <c r="NSI9704" s="45"/>
      <c r="NSJ9704" s="45"/>
      <c r="NSK9704" s="45"/>
      <c r="NSL9704" s="45"/>
      <c r="NSM9704" s="45"/>
      <c r="NSN9704" s="45"/>
      <c r="NSO9704" s="45"/>
      <c r="NSP9704" s="45"/>
      <c r="NSQ9704" s="45"/>
      <c r="NSR9704" s="45"/>
      <c r="NSS9704" s="45"/>
      <c r="NST9704" s="45"/>
      <c r="NSU9704" s="45"/>
      <c r="NSV9704" s="45"/>
      <c r="NSW9704" s="45"/>
      <c r="NSX9704" s="45"/>
      <c r="NSY9704" s="45"/>
      <c r="NSZ9704" s="45"/>
      <c r="NTA9704" s="45"/>
      <c r="NTB9704" s="45"/>
      <c r="NTC9704" s="45"/>
      <c r="NTD9704" s="45"/>
      <c r="NTE9704" s="45"/>
      <c r="NTF9704" s="45"/>
      <c r="NTG9704" s="45"/>
      <c r="NTH9704" s="45"/>
      <c r="NTI9704" s="45"/>
      <c r="NTJ9704" s="45"/>
      <c r="NTK9704" s="45"/>
      <c r="NTL9704" s="45"/>
      <c r="NTM9704" s="45"/>
      <c r="NTN9704" s="45"/>
      <c r="NTO9704" s="45"/>
      <c r="NTP9704" s="45"/>
      <c r="NTQ9704" s="45"/>
      <c r="NTR9704" s="45"/>
      <c r="NTS9704" s="45"/>
      <c r="NTT9704" s="45"/>
      <c r="NTU9704" s="45"/>
      <c r="NTV9704" s="45"/>
      <c r="NTW9704" s="45"/>
      <c r="NTX9704" s="45"/>
      <c r="NTY9704" s="45"/>
      <c r="NTZ9704" s="45"/>
      <c r="NUA9704" s="45"/>
      <c r="NUB9704" s="45"/>
      <c r="NUC9704" s="45"/>
      <c r="NUD9704" s="45"/>
      <c r="NUE9704" s="45"/>
      <c r="NUF9704" s="45"/>
      <c r="NUG9704" s="45"/>
      <c r="NUH9704" s="45"/>
      <c r="NUI9704" s="45"/>
      <c r="NUJ9704" s="45"/>
      <c r="NUK9704" s="45"/>
      <c r="NUL9704" s="45"/>
      <c r="NUM9704" s="45"/>
      <c r="NUN9704" s="45"/>
      <c r="NUO9704" s="45"/>
      <c r="NUP9704" s="45"/>
      <c r="NUQ9704" s="45"/>
      <c r="NUR9704" s="45"/>
      <c r="NUS9704" s="45"/>
      <c r="NUT9704" s="45"/>
      <c r="NUU9704" s="45"/>
      <c r="NUV9704" s="45"/>
      <c r="NUW9704" s="45"/>
      <c r="NUX9704" s="45"/>
      <c r="NUY9704" s="45"/>
      <c r="NUZ9704" s="45"/>
      <c r="NVA9704" s="45"/>
      <c r="NVB9704" s="45"/>
      <c r="NVC9704" s="45"/>
      <c r="NVD9704" s="45"/>
      <c r="NVE9704" s="45"/>
      <c r="NVF9704" s="45"/>
      <c r="NVG9704" s="45"/>
      <c r="NVH9704" s="45"/>
      <c r="NVI9704" s="45"/>
      <c r="NVJ9704" s="45"/>
      <c r="NVK9704" s="45"/>
      <c r="NVL9704" s="45"/>
      <c r="NVM9704" s="45"/>
      <c r="NVN9704" s="45"/>
      <c r="NVO9704" s="45"/>
      <c r="NVP9704" s="45"/>
      <c r="NVQ9704" s="45"/>
      <c r="NVR9704" s="45"/>
      <c r="NVS9704" s="45"/>
      <c r="NVT9704" s="45"/>
      <c r="NVU9704" s="45"/>
      <c r="NVV9704" s="45"/>
      <c r="NVW9704" s="45"/>
      <c r="NVX9704" s="45"/>
      <c r="NVY9704" s="45"/>
      <c r="NVZ9704" s="45"/>
      <c r="NWA9704" s="45"/>
      <c r="NWB9704" s="45"/>
      <c r="NWC9704" s="45"/>
      <c r="NWD9704" s="45"/>
      <c r="NWE9704" s="45"/>
      <c r="NWF9704" s="45"/>
      <c r="NWG9704" s="45"/>
      <c r="NWH9704" s="45"/>
      <c r="NWI9704" s="45"/>
      <c r="NWJ9704" s="45"/>
      <c r="NWK9704" s="45"/>
      <c r="NWL9704" s="45"/>
      <c r="NWM9704" s="45"/>
      <c r="NWN9704" s="45"/>
      <c r="NWO9704" s="45"/>
      <c r="NWP9704" s="45"/>
      <c r="NWQ9704" s="45"/>
      <c r="NWR9704" s="45"/>
      <c r="NWS9704" s="45"/>
      <c r="NWT9704" s="45"/>
      <c r="NWU9704" s="45"/>
      <c r="NWV9704" s="45"/>
      <c r="NWW9704" s="45"/>
      <c r="NWX9704" s="45"/>
      <c r="NWY9704" s="45"/>
      <c r="NWZ9704" s="45"/>
      <c r="NXA9704" s="45"/>
      <c r="NXB9704" s="45"/>
      <c r="NXC9704" s="45"/>
      <c r="NXD9704" s="45"/>
      <c r="NXE9704" s="45"/>
      <c r="NXF9704" s="45"/>
      <c r="NXG9704" s="45"/>
      <c r="NXH9704" s="45"/>
      <c r="NXI9704" s="45"/>
      <c r="NXJ9704" s="45"/>
      <c r="NXK9704" s="45"/>
      <c r="NXL9704" s="45"/>
      <c r="NXM9704" s="45"/>
      <c r="NXN9704" s="45"/>
      <c r="NXO9704" s="45"/>
      <c r="NXP9704" s="45"/>
      <c r="NXQ9704" s="45"/>
      <c r="NXR9704" s="45"/>
      <c r="NXS9704" s="45"/>
      <c r="NXT9704" s="45"/>
      <c r="NXU9704" s="45"/>
      <c r="NXV9704" s="45"/>
      <c r="NXW9704" s="45"/>
      <c r="NXX9704" s="45"/>
      <c r="NXY9704" s="45"/>
      <c r="NXZ9704" s="45"/>
      <c r="NYA9704" s="45"/>
      <c r="NYB9704" s="45"/>
      <c r="NYC9704" s="45"/>
      <c r="NYD9704" s="45"/>
      <c r="NYE9704" s="45"/>
      <c r="NYF9704" s="45"/>
      <c r="NYG9704" s="45"/>
      <c r="NYH9704" s="45"/>
      <c r="NYI9704" s="45"/>
      <c r="NYJ9704" s="45"/>
      <c r="NYK9704" s="45"/>
      <c r="NYL9704" s="45"/>
      <c r="NYM9704" s="45"/>
      <c r="NYN9704" s="45"/>
      <c r="NYO9704" s="45"/>
      <c r="NYP9704" s="45"/>
      <c r="NYQ9704" s="45"/>
      <c r="NYR9704" s="45"/>
      <c r="NYS9704" s="45"/>
      <c r="NYT9704" s="45"/>
      <c r="NYU9704" s="45"/>
      <c r="NYV9704" s="45"/>
      <c r="NYW9704" s="45"/>
      <c r="NYX9704" s="45"/>
      <c r="NYY9704" s="45"/>
      <c r="NYZ9704" s="45"/>
      <c r="NZA9704" s="45"/>
      <c r="NZB9704" s="45"/>
      <c r="NZC9704" s="45"/>
      <c r="NZD9704" s="45"/>
      <c r="NZE9704" s="45"/>
      <c r="NZF9704" s="45"/>
      <c r="NZG9704" s="45"/>
      <c r="NZH9704" s="45"/>
      <c r="NZI9704" s="45"/>
      <c r="NZJ9704" s="45"/>
      <c r="NZK9704" s="45"/>
      <c r="NZL9704" s="45"/>
      <c r="NZM9704" s="45"/>
      <c r="NZN9704" s="45"/>
      <c r="NZO9704" s="45"/>
      <c r="NZP9704" s="45"/>
      <c r="NZQ9704" s="45"/>
      <c r="NZR9704" s="45"/>
      <c r="NZS9704" s="45"/>
      <c r="NZT9704" s="45"/>
      <c r="NZU9704" s="45"/>
      <c r="NZV9704" s="45"/>
      <c r="NZW9704" s="45"/>
      <c r="NZX9704" s="45"/>
      <c r="NZY9704" s="45"/>
      <c r="NZZ9704" s="45"/>
      <c r="OAA9704" s="45"/>
      <c r="OAB9704" s="45"/>
      <c r="OAC9704" s="45"/>
      <c r="OAD9704" s="45"/>
      <c r="OAE9704" s="45"/>
      <c r="OAF9704" s="45"/>
      <c r="OAG9704" s="45"/>
      <c r="OAH9704" s="45"/>
      <c r="OAI9704" s="45"/>
      <c r="OAJ9704" s="45"/>
      <c r="OAK9704" s="45"/>
      <c r="OAL9704" s="45"/>
      <c r="OAM9704" s="45"/>
      <c r="OAN9704" s="45"/>
      <c r="OAO9704" s="45"/>
      <c r="OAP9704" s="45"/>
      <c r="OAQ9704" s="45"/>
      <c r="OAR9704" s="45"/>
      <c r="OAS9704" s="45"/>
      <c r="OAT9704" s="45"/>
      <c r="OAU9704" s="45"/>
      <c r="OAV9704" s="45"/>
      <c r="OAW9704" s="45"/>
      <c r="OAX9704" s="45"/>
      <c r="OAY9704" s="45"/>
      <c r="OAZ9704" s="45"/>
      <c r="OBA9704" s="45"/>
      <c r="OBB9704" s="45"/>
      <c r="OBC9704" s="45"/>
      <c r="OBD9704" s="45"/>
      <c r="OBE9704" s="45"/>
      <c r="OBF9704" s="45"/>
      <c r="OBG9704" s="45"/>
      <c r="OBH9704" s="45"/>
      <c r="OBI9704" s="45"/>
      <c r="OBJ9704" s="45"/>
      <c r="OBK9704" s="45"/>
      <c r="OBL9704" s="45"/>
      <c r="OBM9704" s="45"/>
      <c r="OBN9704" s="45"/>
      <c r="OBO9704" s="45"/>
      <c r="OBP9704" s="45"/>
      <c r="OBQ9704" s="45"/>
      <c r="OBR9704" s="45"/>
      <c r="OBS9704" s="45"/>
      <c r="OBT9704" s="45"/>
      <c r="OBU9704" s="45"/>
      <c r="OBV9704" s="45"/>
      <c r="OBW9704" s="45"/>
      <c r="OBX9704" s="45"/>
      <c r="OBY9704" s="45"/>
      <c r="OBZ9704" s="45"/>
      <c r="OCA9704" s="45"/>
      <c r="OCB9704" s="45"/>
      <c r="OCC9704" s="45"/>
      <c r="OCD9704" s="45"/>
      <c r="OCE9704" s="45"/>
      <c r="OCF9704" s="45"/>
      <c r="OCG9704" s="45"/>
      <c r="OCH9704" s="45"/>
      <c r="OCI9704" s="45"/>
      <c r="OCJ9704" s="45"/>
      <c r="OCK9704" s="45"/>
      <c r="OCL9704" s="45"/>
      <c r="OCM9704" s="45"/>
      <c r="OCN9704" s="45"/>
      <c r="OCO9704" s="45"/>
      <c r="OCP9704" s="45"/>
      <c r="OCQ9704" s="45"/>
      <c r="OCR9704" s="45"/>
      <c r="OCS9704" s="45"/>
      <c r="OCT9704" s="45"/>
      <c r="OCU9704" s="45"/>
      <c r="OCV9704" s="45"/>
      <c r="OCW9704" s="45"/>
      <c r="OCX9704" s="45"/>
      <c r="OCY9704" s="45"/>
      <c r="OCZ9704" s="45"/>
      <c r="ODA9704" s="45"/>
      <c r="ODB9704" s="45"/>
      <c r="ODC9704" s="45"/>
      <c r="ODD9704" s="45"/>
      <c r="ODE9704" s="45"/>
      <c r="ODF9704" s="45"/>
      <c r="ODG9704" s="45"/>
      <c r="ODH9704" s="45"/>
      <c r="ODI9704" s="45"/>
      <c r="ODJ9704" s="45"/>
      <c r="ODK9704" s="45"/>
      <c r="ODL9704" s="45"/>
      <c r="ODM9704" s="45"/>
      <c r="ODN9704" s="45"/>
      <c r="ODO9704" s="45"/>
      <c r="ODP9704" s="45"/>
      <c r="ODQ9704" s="45"/>
      <c r="ODR9704" s="45"/>
      <c r="ODS9704" s="45"/>
      <c r="ODT9704" s="45"/>
      <c r="ODU9704" s="45"/>
      <c r="ODV9704" s="45"/>
      <c r="ODW9704" s="45"/>
      <c r="ODX9704" s="45"/>
      <c r="ODY9704" s="45"/>
      <c r="ODZ9704" s="45"/>
      <c r="OEA9704" s="45"/>
      <c r="OEB9704" s="45"/>
      <c r="OEC9704" s="45"/>
      <c r="OED9704" s="45"/>
      <c r="OEE9704" s="45"/>
      <c r="OEF9704" s="45"/>
      <c r="OEG9704" s="45"/>
      <c r="OEH9704" s="45"/>
      <c r="OEI9704" s="45"/>
      <c r="OEJ9704" s="45"/>
      <c r="OEK9704" s="45"/>
      <c r="OEL9704" s="45"/>
      <c r="OEM9704" s="45"/>
      <c r="OEN9704" s="45"/>
      <c r="OEO9704" s="45"/>
      <c r="OEP9704" s="45"/>
      <c r="OEQ9704" s="45"/>
      <c r="OER9704" s="45"/>
      <c r="OES9704" s="45"/>
      <c r="OET9704" s="45"/>
      <c r="OEU9704" s="45"/>
      <c r="OEV9704" s="45"/>
      <c r="OEW9704" s="45"/>
      <c r="OEX9704" s="45"/>
      <c r="OEY9704" s="45"/>
      <c r="OEZ9704" s="45"/>
      <c r="OFA9704" s="45"/>
      <c r="OFB9704" s="45"/>
      <c r="OFC9704" s="45"/>
      <c r="OFD9704" s="45"/>
      <c r="OFE9704" s="45"/>
      <c r="OFF9704" s="45"/>
      <c r="OFG9704" s="45"/>
      <c r="OFH9704" s="45"/>
      <c r="OFI9704" s="45"/>
      <c r="OFJ9704" s="45"/>
      <c r="OFK9704" s="45"/>
      <c r="OFL9704" s="45"/>
      <c r="OFM9704" s="45"/>
      <c r="OFN9704" s="45"/>
      <c r="OFO9704" s="45"/>
      <c r="OFP9704" s="45"/>
      <c r="OFQ9704" s="45"/>
      <c r="OFR9704" s="45"/>
      <c r="OFS9704" s="45"/>
      <c r="OFT9704" s="45"/>
      <c r="OFU9704" s="45"/>
      <c r="OFV9704" s="45"/>
      <c r="OFW9704" s="45"/>
      <c r="OFX9704" s="45"/>
      <c r="OFY9704" s="45"/>
      <c r="OFZ9704" s="45"/>
      <c r="OGA9704" s="45"/>
      <c r="OGB9704" s="45"/>
      <c r="OGC9704" s="45"/>
      <c r="OGD9704" s="45"/>
      <c r="OGE9704" s="45"/>
      <c r="OGF9704" s="45"/>
      <c r="OGG9704" s="45"/>
      <c r="OGH9704" s="45"/>
      <c r="OGI9704" s="45"/>
      <c r="OGJ9704" s="45"/>
      <c r="OGK9704" s="45"/>
      <c r="OGL9704" s="45"/>
      <c r="OGM9704" s="45"/>
      <c r="OGN9704" s="45"/>
      <c r="OGO9704" s="45"/>
      <c r="OGP9704" s="45"/>
      <c r="OGQ9704" s="45"/>
      <c r="OGR9704" s="45"/>
      <c r="OGS9704" s="45"/>
      <c r="OGT9704" s="45"/>
      <c r="OGU9704" s="45"/>
      <c r="OGV9704" s="45"/>
      <c r="OGW9704" s="45"/>
      <c r="OGX9704" s="45"/>
      <c r="OGY9704" s="45"/>
      <c r="OGZ9704" s="45"/>
      <c r="OHA9704" s="45"/>
      <c r="OHB9704" s="45"/>
      <c r="OHC9704" s="45"/>
      <c r="OHD9704" s="45"/>
      <c r="OHE9704" s="45"/>
      <c r="OHF9704" s="45"/>
      <c r="OHG9704" s="45"/>
      <c r="OHH9704" s="45"/>
      <c r="OHI9704" s="45"/>
      <c r="OHJ9704" s="45"/>
      <c r="OHK9704" s="45"/>
      <c r="OHL9704" s="45"/>
      <c r="OHM9704" s="45"/>
      <c r="OHN9704" s="45"/>
      <c r="OHO9704" s="45"/>
      <c r="OHP9704" s="45"/>
      <c r="OHQ9704" s="45"/>
      <c r="OHR9704" s="45"/>
      <c r="OHS9704" s="45"/>
      <c r="OHT9704" s="45"/>
      <c r="OHU9704" s="45"/>
      <c r="OHV9704" s="45"/>
      <c r="OHW9704" s="45"/>
      <c r="OHX9704" s="45"/>
      <c r="OHY9704" s="45"/>
      <c r="OHZ9704" s="45"/>
      <c r="OIA9704" s="45"/>
      <c r="OIB9704" s="45"/>
      <c r="OIC9704" s="45"/>
      <c r="OID9704" s="45"/>
      <c r="OIE9704" s="45"/>
      <c r="OIF9704" s="45"/>
      <c r="OIG9704" s="45"/>
      <c r="OIH9704" s="45"/>
      <c r="OII9704" s="45"/>
      <c r="OIJ9704" s="45"/>
      <c r="OIK9704" s="45"/>
      <c r="OIL9704" s="45"/>
      <c r="OIM9704" s="45"/>
      <c r="OIN9704" s="45"/>
      <c r="OIO9704" s="45"/>
      <c r="OIP9704" s="45"/>
      <c r="OIQ9704" s="45"/>
      <c r="OIR9704" s="45"/>
      <c r="OIS9704" s="45"/>
      <c r="OIT9704" s="45"/>
      <c r="OIU9704" s="45"/>
      <c r="OIV9704" s="45"/>
      <c r="OIW9704" s="45"/>
      <c r="OIX9704" s="45"/>
      <c r="OIY9704" s="45"/>
      <c r="OIZ9704" s="45"/>
      <c r="OJA9704" s="45"/>
      <c r="OJB9704" s="45"/>
      <c r="OJC9704" s="45"/>
      <c r="OJD9704" s="45"/>
      <c r="OJE9704" s="45"/>
      <c r="OJF9704" s="45"/>
      <c r="OJG9704" s="45"/>
      <c r="OJH9704" s="45"/>
      <c r="OJI9704" s="45"/>
      <c r="OJJ9704" s="45"/>
      <c r="OJK9704" s="45"/>
      <c r="OJL9704" s="45"/>
      <c r="OJM9704" s="45"/>
      <c r="OJN9704" s="45"/>
      <c r="OJO9704" s="45"/>
      <c r="OJP9704" s="45"/>
      <c r="OJQ9704" s="45"/>
      <c r="OJR9704" s="45"/>
      <c r="OJS9704" s="45"/>
      <c r="OJT9704" s="45"/>
      <c r="OJU9704" s="45"/>
      <c r="OJV9704" s="45"/>
      <c r="OJW9704" s="45"/>
      <c r="OJX9704" s="45"/>
      <c r="OJY9704" s="45"/>
      <c r="OJZ9704" s="45"/>
      <c r="OKA9704" s="45"/>
      <c r="OKB9704" s="45"/>
      <c r="OKC9704" s="45"/>
      <c r="OKD9704" s="45"/>
      <c r="OKE9704" s="45"/>
      <c r="OKF9704" s="45"/>
      <c r="OKG9704" s="45"/>
      <c r="OKH9704" s="45"/>
      <c r="OKI9704" s="45"/>
      <c r="OKJ9704" s="45"/>
      <c r="OKK9704" s="45"/>
      <c r="OKL9704" s="45"/>
      <c r="OKM9704" s="45"/>
      <c r="OKN9704" s="45"/>
      <c r="OKO9704" s="45"/>
      <c r="OKP9704" s="45"/>
      <c r="OKQ9704" s="45"/>
      <c r="OKR9704" s="45"/>
      <c r="OKS9704" s="45"/>
      <c r="OKT9704" s="45"/>
      <c r="OKU9704" s="45"/>
      <c r="OKV9704" s="45"/>
      <c r="OKW9704" s="45"/>
      <c r="OKX9704" s="45"/>
      <c r="OKY9704" s="45"/>
      <c r="OKZ9704" s="45"/>
      <c r="OLA9704" s="45"/>
      <c r="OLB9704" s="45"/>
      <c r="OLC9704" s="45"/>
      <c r="OLD9704" s="45"/>
      <c r="OLE9704" s="45"/>
      <c r="OLF9704" s="45"/>
      <c r="OLG9704" s="45"/>
      <c r="OLH9704" s="45"/>
      <c r="OLI9704" s="45"/>
      <c r="OLJ9704" s="45"/>
      <c r="OLK9704" s="45"/>
      <c r="OLL9704" s="45"/>
      <c r="OLM9704" s="45"/>
      <c r="OLN9704" s="45"/>
      <c r="OLO9704" s="45"/>
      <c r="OLP9704" s="45"/>
      <c r="OLQ9704" s="45"/>
      <c r="OLR9704" s="45"/>
      <c r="OLS9704" s="45"/>
      <c r="OLT9704" s="45"/>
      <c r="OLU9704" s="45"/>
      <c r="OLV9704" s="45"/>
      <c r="OLW9704" s="45"/>
      <c r="OLX9704" s="45"/>
      <c r="OLY9704" s="45"/>
      <c r="OLZ9704" s="45"/>
      <c r="OMA9704" s="45"/>
      <c r="OMB9704" s="45"/>
      <c r="OMC9704" s="45"/>
      <c r="OMD9704" s="45"/>
      <c r="OME9704" s="45"/>
      <c r="OMF9704" s="45"/>
      <c r="OMG9704" s="45"/>
      <c r="OMH9704" s="45"/>
      <c r="OMI9704" s="45"/>
      <c r="OMJ9704" s="45"/>
      <c r="OMK9704" s="45"/>
      <c r="OML9704" s="45"/>
      <c r="OMM9704" s="45"/>
      <c r="OMN9704" s="45"/>
      <c r="OMO9704" s="45"/>
      <c r="OMP9704" s="45"/>
      <c r="OMQ9704" s="45"/>
      <c r="OMR9704" s="45"/>
      <c r="OMS9704" s="45"/>
      <c r="OMT9704" s="45"/>
      <c r="OMU9704" s="45"/>
      <c r="OMV9704" s="45"/>
      <c r="OMW9704" s="45"/>
      <c r="OMX9704" s="45"/>
      <c r="OMY9704" s="45"/>
      <c r="OMZ9704" s="45"/>
      <c r="ONA9704" s="45"/>
      <c r="ONB9704" s="45"/>
      <c r="ONC9704" s="45"/>
      <c r="OND9704" s="45"/>
      <c r="ONE9704" s="45"/>
      <c r="ONF9704" s="45"/>
      <c r="ONG9704" s="45"/>
      <c r="ONH9704" s="45"/>
      <c r="ONI9704" s="45"/>
      <c r="ONJ9704" s="45"/>
      <c r="ONK9704" s="45"/>
      <c r="ONL9704" s="45"/>
      <c r="ONM9704" s="45"/>
      <c r="ONN9704" s="45"/>
      <c r="ONO9704" s="45"/>
      <c r="ONP9704" s="45"/>
      <c r="ONQ9704" s="45"/>
      <c r="ONR9704" s="45"/>
      <c r="ONS9704" s="45"/>
      <c r="ONT9704" s="45"/>
      <c r="ONU9704" s="45"/>
      <c r="ONV9704" s="45"/>
      <c r="ONW9704" s="45"/>
      <c r="ONX9704" s="45"/>
      <c r="ONY9704" s="45"/>
      <c r="ONZ9704" s="45"/>
      <c r="OOA9704" s="45"/>
      <c r="OOB9704" s="45"/>
      <c r="OOC9704" s="45"/>
      <c r="OOD9704" s="45"/>
      <c r="OOE9704" s="45"/>
      <c r="OOF9704" s="45"/>
      <c r="OOG9704" s="45"/>
      <c r="OOH9704" s="45"/>
      <c r="OOI9704" s="45"/>
      <c r="OOJ9704" s="45"/>
      <c r="OOK9704" s="45"/>
      <c r="OOL9704" s="45"/>
      <c r="OOM9704" s="45"/>
      <c r="OON9704" s="45"/>
      <c r="OOO9704" s="45"/>
      <c r="OOP9704" s="45"/>
      <c r="OOQ9704" s="45"/>
      <c r="OOR9704" s="45"/>
      <c r="OOS9704" s="45"/>
      <c r="OOT9704" s="45"/>
      <c r="OOU9704" s="45"/>
      <c r="OOV9704" s="45"/>
      <c r="OOW9704" s="45"/>
      <c r="OOX9704" s="45"/>
      <c r="OOY9704" s="45"/>
      <c r="OOZ9704" s="45"/>
      <c r="OPA9704" s="45"/>
      <c r="OPB9704" s="45"/>
      <c r="OPC9704" s="45"/>
      <c r="OPD9704" s="45"/>
      <c r="OPE9704" s="45"/>
      <c r="OPF9704" s="45"/>
      <c r="OPG9704" s="45"/>
      <c r="OPH9704" s="45"/>
      <c r="OPI9704" s="45"/>
      <c r="OPJ9704" s="45"/>
      <c r="OPK9704" s="45"/>
      <c r="OPL9704" s="45"/>
      <c r="OPM9704" s="45"/>
      <c r="OPN9704" s="45"/>
      <c r="OPO9704" s="45"/>
      <c r="OPP9704" s="45"/>
      <c r="OPQ9704" s="45"/>
      <c r="OPR9704" s="45"/>
      <c r="OPS9704" s="45"/>
      <c r="OPT9704" s="45"/>
      <c r="OPU9704" s="45"/>
      <c r="OPV9704" s="45"/>
      <c r="OPW9704" s="45"/>
      <c r="OPX9704" s="45"/>
      <c r="OPY9704" s="45"/>
      <c r="OPZ9704" s="45"/>
      <c r="OQA9704" s="45"/>
      <c r="OQB9704" s="45"/>
      <c r="OQC9704" s="45"/>
      <c r="OQD9704" s="45"/>
      <c r="OQE9704" s="45"/>
      <c r="OQF9704" s="45"/>
      <c r="OQG9704" s="45"/>
      <c r="OQH9704" s="45"/>
      <c r="OQI9704" s="45"/>
      <c r="OQJ9704" s="45"/>
      <c r="OQK9704" s="45"/>
      <c r="OQL9704" s="45"/>
      <c r="OQM9704" s="45"/>
      <c r="OQN9704" s="45"/>
      <c r="OQO9704" s="45"/>
      <c r="OQP9704" s="45"/>
      <c r="OQQ9704" s="45"/>
      <c r="OQR9704" s="45"/>
      <c r="OQS9704" s="45"/>
      <c r="OQT9704" s="45"/>
      <c r="OQU9704" s="45"/>
      <c r="OQV9704" s="45"/>
      <c r="OQW9704" s="45"/>
      <c r="OQX9704" s="45"/>
      <c r="OQY9704" s="45"/>
      <c r="OQZ9704" s="45"/>
      <c r="ORA9704" s="45"/>
      <c r="ORB9704" s="45"/>
      <c r="ORC9704" s="45"/>
      <c r="ORD9704" s="45"/>
      <c r="ORE9704" s="45"/>
      <c r="ORF9704" s="45"/>
      <c r="ORG9704" s="45"/>
      <c r="ORH9704" s="45"/>
      <c r="ORI9704" s="45"/>
      <c r="ORJ9704" s="45"/>
      <c r="ORK9704" s="45"/>
      <c r="ORL9704" s="45"/>
      <c r="ORM9704" s="45"/>
      <c r="ORN9704" s="45"/>
      <c r="ORO9704" s="45"/>
      <c r="ORP9704" s="45"/>
      <c r="ORQ9704" s="45"/>
      <c r="ORR9704" s="45"/>
      <c r="ORS9704" s="45"/>
      <c r="ORT9704" s="45"/>
      <c r="ORU9704" s="45"/>
      <c r="ORV9704" s="45"/>
      <c r="ORW9704" s="45"/>
      <c r="ORX9704" s="45"/>
      <c r="ORY9704" s="45"/>
      <c r="ORZ9704" s="45"/>
      <c r="OSA9704" s="45"/>
      <c r="OSB9704" s="45"/>
      <c r="OSC9704" s="45"/>
      <c r="OSD9704" s="45"/>
      <c r="OSE9704" s="45"/>
      <c r="OSF9704" s="45"/>
      <c r="OSG9704" s="45"/>
      <c r="OSH9704" s="45"/>
      <c r="OSI9704" s="45"/>
      <c r="OSJ9704" s="45"/>
      <c r="OSK9704" s="45"/>
      <c r="OSL9704" s="45"/>
      <c r="OSM9704" s="45"/>
      <c r="OSN9704" s="45"/>
      <c r="OSO9704" s="45"/>
      <c r="OSP9704" s="45"/>
      <c r="OSQ9704" s="45"/>
      <c r="OSR9704" s="45"/>
      <c r="OSS9704" s="45"/>
      <c r="OST9704" s="45"/>
      <c r="OSU9704" s="45"/>
      <c r="OSV9704" s="45"/>
      <c r="OSW9704" s="45"/>
      <c r="OSX9704" s="45"/>
      <c r="OSY9704" s="45"/>
      <c r="OSZ9704" s="45"/>
      <c r="OTA9704" s="45"/>
      <c r="OTB9704" s="45"/>
      <c r="OTC9704" s="45"/>
      <c r="OTD9704" s="45"/>
      <c r="OTE9704" s="45"/>
      <c r="OTF9704" s="45"/>
      <c r="OTG9704" s="45"/>
      <c r="OTH9704" s="45"/>
      <c r="OTI9704" s="45"/>
      <c r="OTJ9704" s="45"/>
      <c r="OTK9704" s="45"/>
      <c r="OTL9704" s="45"/>
      <c r="OTM9704" s="45"/>
      <c r="OTN9704" s="45"/>
      <c r="OTO9704" s="45"/>
      <c r="OTP9704" s="45"/>
      <c r="OTQ9704" s="45"/>
      <c r="OTR9704" s="45"/>
      <c r="OTS9704" s="45"/>
      <c r="OTT9704" s="45"/>
      <c r="OTU9704" s="45"/>
      <c r="OTV9704" s="45"/>
      <c r="OTW9704" s="45"/>
      <c r="OTX9704" s="45"/>
      <c r="OTY9704" s="45"/>
      <c r="OTZ9704" s="45"/>
      <c r="OUA9704" s="45"/>
      <c r="OUB9704" s="45"/>
      <c r="OUC9704" s="45"/>
      <c r="OUD9704" s="45"/>
      <c r="OUE9704" s="45"/>
      <c r="OUF9704" s="45"/>
      <c r="OUG9704" s="45"/>
      <c r="OUH9704" s="45"/>
      <c r="OUI9704" s="45"/>
      <c r="OUJ9704" s="45"/>
      <c r="OUK9704" s="45"/>
      <c r="OUL9704" s="45"/>
      <c r="OUM9704" s="45"/>
      <c r="OUN9704" s="45"/>
      <c r="OUO9704" s="45"/>
      <c r="OUP9704" s="45"/>
      <c r="OUQ9704" s="45"/>
      <c r="OUR9704" s="45"/>
      <c r="OUS9704" s="45"/>
      <c r="OUT9704" s="45"/>
      <c r="OUU9704" s="45"/>
      <c r="OUV9704" s="45"/>
      <c r="OUW9704" s="45"/>
      <c r="OUX9704" s="45"/>
      <c r="OUY9704" s="45"/>
      <c r="OUZ9704" s="45"/>
      <c r="OVA9704" s="45"/>
      <c r="OVB9704" s="45"/>
      <c r="OVC9704" s="45"/>
      <c r="OVD9704" s="45"/>
      <c r="OVE9704" s="45"/>
      <c r="OVF9704" s="45"/>
      <c r="OVG9704" s="45"/>
      <c r="OVH9704" s="45"/>
      <c r="OVI9704" s="45"/>
      <c r="OVJ9704" s="45"/>
      <c r="OVK9704" s="45"/>
      <c r="OVL9704" s="45"/>
      <c r="OVM9704" s="45"/>
      <c r="OVN9704" s="45"/>
      <c r="OVO9704" s="45"/>
      <c r="OVP9704" s="45"/>
      <c r="OVQ9704" s="45"/>
      <c r="OVR9704" s="45"/>
      <c r="OVS9704" s="45"/>
      <c r="OVT9704" s="45"/>
      <c r="OVU9704" s="45"/>
      <c r="OVV9704" s="45"/>
      <c r="OVW9704" s="45"/>
      <c r="OVX9704" s="45"/>
      <c r="OVY9704" s="45"/>
      <c r="OVZ9704" s="45"/>
      <c r="OWA9704" s="45"/>
      <c r="OWB9704" s="45"/>
      <c r="OWC9704" s="45"/>
      <c r="OWD9704" s="45"/>
      <c r="OWE9704" s="45"/>
      <c r="OWF9704" s="45"/>
      <c r="OWG9704" s="45"/>
      <c r="OWH9704" s="45"/>
      <c r="OWI9704" s="45"/>
      <c r="OWJ9704" s="45"/>
      <c r="OWK9704" s="45"/>
      <c r="OWL9704" s="45"/>
      <c r="OWM9704" s="45"/>
      <c r="OWN9704" s="45"/>
      <c r="OWO9704" s="45"/>
      <c r="OWP9704" s="45"/>
      <c r="OWQ9704" s="45"/>
      <c r="OWR9704" s="45"/>
      <c r="OWS9704" s="45"/>
      <c r="OWT9704" s="45"/>
      <c r="OWU9704" s="45"/>
      <c r="OWV9704" s="45"/>
      <c r="OWW9704" s="45"/>
      <c r="OWX9704" s="45"/>
      <c r="OWY9704" s="45"/>
      <c r="OWZ9704" s="45"/>
      <c r="OXA9704" s="45"/>
      <c r="OXB9704" s="45"/>
      <c r="OXC9704" s="45"/>
      <c r="OXD9704" s="45"/>
      <c r="OXE9704" s="45"/>
      <c r="OXF9704" s="45"/>
      <c r="OXG9704" s="45"/>
      <c r="OXH9704" s="45"/>
      <c r="OXI9704" s="45"/>
      <c r="OXJ9704" s="45"/>
      <c r="OXK9704" s="45"/>
      <c r="OXL9704" s="45"/>
      <c r="OXM9704" s="45"/>
      <c r="OXN9704" s="45"/>
      <c r="OXO9704" s="45"/>
      <c r="OXP9704" s="45"/>
      <c r="OXQ9704" s="45"/>
      <c r="OXR9704" s="45"/>
      <c r="OXS9704" s="45"/>
      <c r="OXT9704" s="45"/>
      <c r="OXU9704" s="45"/>
      <c r="OXV9704" s="45"/>
      <c r="OXW9704" s="45"/>
      <c r="OXX9704" s="45"/>
      <c r="OXY9704" s="45"/>
      <c r="OXZ9704" s="45"/>
      <c r="OYA9704" s="45"/>
      <c r="OYB9704" s="45"/>
      <c r="OYC9704" s="45"/>
      <c r="OYD9704" s="45"/>
      <c r="OYE9704" s="45"/>
      <c r="OYF9704" s="45"/>
      <c r="OYG9704" s="45"/>
      <c r="OYH9704" s="45"/>
      <c r="OYI9704" s="45"/>
      <c r="OYJ9704" s="45"/>
      <c r="OYK9704" s="45"/>
      <c r="OYL9704" s="45"/>
      <c r="OYM9704" s="45"/>
      <c r="OYN9704" s="45"/>
      <c r="OYO9704" s="45"/>
      <c r="OYP9704" s="45"/>
      <c r="OYQ9704" s="45"/>
      <c r="OYR9704" s="45"/>
      <c r="OYS9704" s="45"/>
      <c r="OYT9704" s="45"/>
      <c r="OYU9704" s="45"/>
      <c r="OYV9704" s="45"/>
      <c r="OYW9704" s="45"/>
      <c r="OYX9704" s="45"/>
      <c r="OYY9704" s="45"/>
      <c r="OYZ9704" s="45"/>
      <c r="OZA9704" s="45"/>
      <c r="OZB9704" s="45"/>
      <c r="OZC9704" s="45"/>
      <c r="OZD9704" s="45"/>
      <c r="OZE9704" s="45"/>
      <c r="OZF9704" s="45"/>
      <c r="OZG9704" s="45"/>
      <c r="OZH9704" s="45"/>
      <c r="OZI9704" s="45"/>
      <c r="OZJ9704" s="45"/>
      <c r="OZK9704" s="45"/>
      <c r="OZL9704" s="45"/>
      <c r="OZM9704" s="45"/>
      <c r="OZN9704" s="45"/>
      <c r="OZO9704" s="45"/>
      <c r="OZP9704" s="45"/>
      <c r="OZQ9704" s="45"/>
      <c r="OZR9704" s="45"/>
      <c r="OZS9704" s="45"/>
      <c r="OZT9704" s="45"/>
      <c r="OZU9704" s="45"/>
      <c r="OZV9704" s="45"/>
      <c r="OZW9704" s="45"/>
      <c r="OZX9704" s="45"/>
      <c r="OZY9704" s="45"/>
      <c r="OZZ9704" s="45"/>
      <c r="PAA9704" s="45"/>
      <c r="PAB9704" s="45"/>
      <c r="PAC9704" s="45"/>
      <c r="PAD9704" s="45"/>
      <c r="PAE9704" s="45"/>
      <c r="PAF9704" s="45"/>
      <c r="PAG9704" s="45"/>
      <c r="PAH9704" s="45"/>
      <c r="PAI9704" s="45"/>
      <c r="PAJ9704" s="45"/>
      <c r="PAK9704" s="45"/>
      <c r="PAL9704" s="45"/>
      <c r="PAM9704" s="45"/>
      <c r="PAN9704" s="45"/>
      <c r="PAO9704" s="45"/>
      <c r="PAP9704" s="45"/>
      <c r="PAQ9704" s="45"/>
      <c r="PAR9704" s="45"/>
      <c r="PAS9704" s="45"/>
      <c r="PAT9704" s="45"/>
      <c r="PAU9704" s="45"/>
      <c r="PAV9704" s="45"/>
      <c r="PAW9704" s="45"/>
      <c r="PAX9704" s="45"/>
      <c r="PAY9704" s="45"/>
      <c r="PAZ9704" s="45"/>
      <c r="PBA9704" s="45"/>
      <c r="PBB9704" s="45"/>
      <c r="PBC9704" s="45"/>
      <c r="PBD9704" s="45"/>
      <c r="PBE9704" s="45"/>
      <c r="PBF9704" s="45"/>
      <c r="PBG9704" s="45"/>
      <c r="PBH9704" s="45"/>
      <c r="PBI9704" s="45"/>
      <c r="PBJ9704" s="45"/>
      <c r="PBK9704" s="45"/>
      <c r="PBL9704" s="45"/>
      <c r="PBM9704" s="45"/>
      <c r="PBN9704" s="45"/>
      <c r="PBO9704" s="45"/>
      <c r="PBP9704" s="45"/>
      <c r="PBQ9704" s="45"/>
      <c r="PBR9704" s="45"/>
      <c r="PBS9704" s="45"/>
      <c r="PBT9704" s="45"/>
      <c r="PBU9704" s="45"/>
      <c r="PBV9704" s="45"/>
      <c r="PBW9704" s="45"/>
      <c r="PBX9704" s="45"/>
      <c r="PBY9704" s="45"/>
      <c r="PBZ9704" s="45"/>
      <c r="PCA9704" s="45"/>
      <c r="PCB9704" s="45"/>
      <c r="PCC9704" s="45"/>
      <c r="PCD9704" s="45"/>
      <c r="PCE9704" s="45"/>
      <c r="PCF9704" s="45"/>
      <c r="PCG9704" s="45"/>
      <c r="PCH9704" s="45"/>
      <c r="PCI9704" s="45"/>
      <c r="PCJ9704" s="45"/>
      <c r="PCK9704" s="45"/>
      <c r="PCL9704" s="45"/>
      <c r="PCM9704" s="45"/>
      <c r="PCN9704" s="45"/>
      <c r="PCO9704" s="45"/>
      <c r="PCP9704" s="45"/>
      <c r="PCQ9704" s="45"/>
      <c r="PCR9704" s="45"/>
      <c r="PCS9704" s="45"/>
      <c r="PCT9704" s="45"/>
      <c r="PCU9704" s="45"/>
      <c r="PCV9704" s="45"/>
      <c r="PCW9704" s="45"/>
      <c r="PCX9704" s="45"/>
      <c r="PCY9704" s="45"/>
      <c r="PCZ9704" s="45"/>
      <c r="PDA9704" s="45"/>
      <c r="PDB9704" s="45"/>
      <c r="PDC9704" s="45"/>
      <c r="PDD9704" s="45"/>
      <c r="PDE9704" s="45"/>
      <c r="PDF9704" s="45"/>
      <c r="PDG9704" s="45"/>
      <c r="PDH9704" s="45"/>
      <c r="PDI9704" s="45"/>
      <c r="PDJ9704" s="45"/>
      <c r="PDK9704" s="45"/>
      <c r="PDL9704" s="45"/>
      <c r="PDM9704" s="45"/>
      <c r="PDN9704" s="45"/>
      <c r="PDO9704" s="45"/>
      <c r="PDP9704" s="45"/>
      <c r="PDQ9704" s="45"/>
      <c r="PDR9704" s="45"/>
      <c r="PDS9704" s="45"/>
      <c r="PDT9704" s="45"/>
      <c r="PDU9704" s="45"/>
      <c r="PDV9704" s="45"/>
      <c r="PDW9704" s="45"/>
      <c r="PDX9704" s="45"/>
      <c r="PDY9704" s="45"/>
      <c r="PDZ9704" s="45"/>
      <c r="PEA9704" s="45"/>
      <c r="PEB9704" s="45"/>
      <c r="PEC9704" s="45"/>
      <c r="PED9704" s="45"/>
      <c r="PEE9704" s="45"/>
      <c r="PEF9704" s="45"/>
      <c r="PEG9704" s="45"/>
      <c r="PEH9704" s="45"/>
      <c r="PEI9704" s="45"/>
      <c r="PEJ9704" s="45"/>
      <c r="PEK9704" s="45"/>
      <c r="PEL9704" s="45"/>
      <c r="PEM9704" s="45"/>
      <c r="PEN9704" s="45"/>
      <c r="PEO9704" s="45"/>
      <c r="PEP9704" s="45"/>
      <c r="PEQ9704" s="45"/>
      <c r="PER9704" s="45"/>
      <c r="PES9704" s="45"/>
      <c r="PET9704" s="45"/>
      <c r="PEU9704" s="45"/>
      <c r="PEV9704" s="45"/>
      <c r="PEW9704" s="45"/>
      <c r="PEX9704" s="45"/>
      <c r="PEY9704" s="45"/>
      <c r="PEZ9704" s="45"/>
      <c r="PFA9704" s="45"/>
      <c r="PFB9704" s="45"/>
      <c r="PFC9704" s="45"/>
      <c r="PFD9704" s="45"/>
      <c r="PFE9704" s="45"/>
      <c r="PFF9704" s="45"/>
      <c r="PFG9704" s="45"/>
      <c r="PFH9704" s="45"/>
      <c r="PFI9704" s="45"/>
      <c r="PFJ9704" s="45"/>
      <c r="PFK9704" s="45"/>
      <c r="PFL9704" s="45"/>
      <c r="PFM9704" s="45"/>
      <c r="PFN9704" s="45"/>
      <c r="PFO9704" s="45"/>
      <c r="PFP9704" s="45"/>
      <c r="PFQ9704" s="45"/>
      <c r="PFR9704" s="45"/>
      <c r="PFS9704" s="45"/>
      <c r="PFT9704" s="45"/>
      <c r="PFU9704" s="45"/>
      <c r="PFV9704" s="45"/>
      <c r="PFW9704" s="45"/>
      <c r="PFX9704" s="45"/>
      <c r="PFY9704" s="45"/>
      <c r="PFZ9704" s="45"/>
      <c r="PGA9704" s="45"/>
      <c r="PGB9704" s="45"/>
      <c r="PGC9704" s="45"/>
      <c r="PGD9704" s="45"/>
      <c r="PGE9704" s="45"/>
      <c r="PGF9704" s="45"/>
      <c r="PGG9704" s="45"/>
      <c r="PGH9704" s="45"/>
      <c r="PGI9704" s="45"/>
      <c r="PGJ9704" s="45"/>
      <c r="PGK9704" s="45"/>
      <c r="PGL9704" s="45"/>
      <c r="PGM9704" s="45"/>
      <c r="PGN9704" s="45"/>
      <c r="PGO9704" s="45"/>
      <c r="PGP9704" s="45"/>
      <c r="PGQ9704" s="45"/>
      <c r="PGR9704" s="45"/>
      <c r="PGS9704" s="45"/>
      <c r="PGT9704" s="45"/>
      <c r="PGU9704" s="45"/>
      <c r="PGV9704" s="45"/>
      <c r="PGW9704" s="45"/>
      <c r="PGX9704" s="45"/>
      <c r="PGY9704" s="45"/>
      <c r="PGZ9704" s="45"/>
      <c r="PHA9704" s="45"/>
      <c r="PHB9704" s="45"/>
      <c r="PHC9704" s="45"/>
      <c r="PHD9704" s="45"/>
      <c r="PHE9704" s="45"/>
      <c r="PHF9704" s="45"/>
      <c r="PHG9704" s="45"/>
      <c r="PHH9704" s="45"/>
      <c r="PHI9704" s="45"/>
      <c r="PHJ9704" s="45"/>
      <c r="PHK9704" s="45"/>
      <c r="PHL9704" s="45"/>
      <c r="PHM9704" s="45"/>
      <c r="PHN9704" s="45"/>
      <c r="PHO9704" s="45"/>
      <c r="PHP9704" s="45"/>
      <c r="PHQ9704" s="45"/>
      <c r="PHR9704" s="45"/>
      <c r="PHS9704" s="45"/>
      <c r="PHT9704" s="45"/>
      <c r="PHU9704" s="45"/>
      <c r="PHV9704" s="45"/>
      <c r="PHW9704" s="45"/>
      <c r="PHX9704" s="45"/>
      <c r="PHY9704" s="45"/>
      <c r="PHZ9704" s="45"/>
      <c r="PIA9704" s="45"/>
      <c r="PIB9704" s="45"/>
      <c r="PIC9704" s="45"/>
      <c r="PID9704" s="45"/>
      <c r="PIE9704" s="45"/>
      <c r="PIF9704" s="45"/>
      <c r="PIG9704" s="45"/>
      <c r="PIH9704" s="45"/>
      <c r="PII9704" s="45"/>
      <c r="PIJ9704" s="45"/>
      <c r="PIK9704" s="45"/>
      <c r="PIL9704" s="45"/>
      <c r="PIM9704" s="45"/>
      <c r="PIN9704" s="45"/>
      <c r="PIO9704" s="45"/>
      <c r="PIP9704" s="45"/>
      <c r="PIQ9704" s="45"/>
      <c r="PIR9704" s="45"/>
      <c r="PIS9704" s="45"/>
      <c r="PIT9704" s="45"/>
      <c r="PIU9704" s="45"/>
      <c r="PIV9704" s="45"/>
      <c r="PIW9704" s="45"/>
      <c r="PIX9704" s="45"/>
      <c r="PIY9704" s="45"/>
      <c r="PIZ9704" s="45"/>
      <c r="PJA9704" s="45"/>
      <c r="PJB9704" s="45"/>
      <c r="PJC9704" s="45"/>
      <c r="PJD9704" s="45"/>
      <c r="PJE9704" s="45"/>
      <c r="PJF9704" s="45"/>
      <c r="PJG9704" s="45"/>
      <c r="PJH9704" s="45"/>
      <c r="PJI9704" s="45"/>
      <c r="PJJ9704" s="45"/>
      <c r="PJK9704" s="45"/>
      <c r="PJL9704" s="45"/>
      <c r="PJM9704" s="45"/>
      <c r="PJN9704" s="45"/>
      <c r="PJO9704" s="45"/>
      <c r="PJP9704" s="45"/>
      <c r="PJQ9704" s="45"/>
      <c r="PJR9704" s="45"/>
      <c r="PJS9704" s="45"/>
      <c r="PJT9704" s="45"/>
      <c r="PJU9704" s="45"/>
      <c r="PJV9704" s="45"/>
      <c r="PJW9704" s="45"/>
      <c r="PJX9704" s="45"/>
      <c r="PJY9704" s="45"/>
      <c r="PJZ9704" s="45"/>
      <c r="PKA9704" s="45"/>
      <c r="PKB9704" s="45"/>
      <c r="PKC9704" s="45"/>
      <c r="PKD9704" s="45"/>
      <c r="PKE9704" s="45"/>
      <c r="PKF9704" s="45"/>
      <c r="PKG9704" s="45"/>
      <c r="PKH9704" s="45"/>
      <c r="PKI9704" s="45"/>
      <c r="PKJ9704" s="45"/>
      <c r="PKK9704" s="45"/>
      <c r="PKL9704" s="45"/>
      <c r="PKM9704" s="45"/>
      <c r="PKN9704" s="45"/>
      <c r="PKO9704" s="45"/>
      <c r="PKP9704" s="45"/>
      <c r="PKQ9704" s="45"/>
      <c r="PKR9704" s="45"/>
      <c r="PKS9704" s="45"/>
      <c r="PKT9704" s="45"/>
      <c r="PKU9704" s="45"/>
      <c r="PKV9704" s="45"/>
      <c r="PKW9704" s="45"/>
      <c r="PKX9704" s="45"/>
      <c r="PKY9704" s="45"/>
      <c r="PKZ9704" s="45"/>
      <c r="PLA9704" s="45"/>
      <c r="PLB9704" s="45"/>
      <c r="PLC9704" s="45"/>
      <c r="PLD9704" s="45"/>
      <c r="PLE9704" s="45"/>
      <c r="PLF9704" s="45"/>
      <c r="PLG9704" s="45"/>
      <c r="PLH9704" s="45"/>
      <c r="PLI9704" s="45"/>
      <c r="PLJ9704" s="45"/>
      <c r="PLK9704" s="45"/>
      <c r="PLL9704" s="45"/>
      <c r="PLM9704" s="45"/>
      <c r="PLN9704" s="45"/>
      <c r="PLO9704" s="45"/>
      <c r="PLP9704" s="45"/>
      <c r="PLQ9704" s="45"/>
      <c r="PLR9704" s="45"/>
      <c r="PLS9704" s="45"/>
      <c r="PLT9704" s="45"/>
      <c r="PLU9704" s="45"/>
      <c r="PLV9704" s="45"/>
      <c r="PLW9704" s="45"/>
      <c r="PLX9704" s="45"/>
      <c r="PLY9704" s="45"/>
      <c r="PLZ9704" s="45"/>
      <c r="PMA9704" s="45"/>
      <c r="PMB9704" s="45"/>
      <c r="PMC9704" s="45"/>
      <c r="PMD9704" s="45"/>
      <c r="PME9704" s="45"/>
      <c r="PMF9704" s="45"/>
      <c r="PMG9704" s="45"/>
      <c r="PMH9704" s="45"/>
      <c r="PMI9704" s="45"/>
      <c r="PMJ9704" s="45"/>
      <c r="PMK9704" s="45"/>
      <c r="PML9704" s="45"/>
      <c r="PMM9704" s="45"/>
      <c r="PMN9704" s="45"/>
      <c r="PMO9704" s="45"/>
      <c r="PMP9704" s="45"/>
      <c r="PMQ9704" s="45"/>
      <c r="PMR9704" s="45"/>
      <c r="PMS9704" s="45"/>
      <c r="PMT9704" s="45"/>
      <c r="PMU9704" s="45"/>
      <c r="PMV9704" s="45"/>
      <c r="PMW9704" s="45"/>
      <c r="PMX9704" s="45"/>
      <c r="PMY9704" s="45"/>
      <c r="PMZ9704" s="45"/>
      <c r="PNA9704" s="45"/>
      <c r="PNB9704" s="45"/>
      <c r="PNC9704" s="45"/>
      <c r="PND9704" s="45"/>
      <c r="PNE9704" s="45"/>
      <c r="PNF9704" s="45"/>
      <c r="PNG9704" s="45"/>
      <c r="PNH9704" s="45"/>
      <c r="PNI9704" s="45"/>
      <c r="PNJ9704" s="45"/>
      <c r="PNK9704" s="45"/>
      <c r="PNL9704" s="45"/>
      <c r="PNM9704" s="45"/>
      <c r="PNN9704" s="45"/>
      <c r="PNO9704" s="45"/>
      <c r="PNP9704" s="45"/>
      <c r="PNQ9704" s="45"/>
      <c r="PNR9704" s="45"/>
      <c r="PNS9704" s="45"/>
      <c r="PNT9704" s="45"/>
      <c r="PNU9704" s="45"/>
      <c r="PNV9704" s="45"/>
      <c r="PNW9704" s="45"/>
      <c r="PNX9704" s="45"/>
      <c r="PNY9704" s="45"/>
      <c r="PNZ9704" s="45"/>
      <c r="POA9704" s="45"/>
      <c r="POB9704" s="45"/>
      <c r="POC9704" s="45"/>
      <c r="POD9704" s="45"/>
      <c r="POE9704" s="45"/>
      <c r="POF9704" s="45"/>
      <c r="POG9704" s="45"/>
      <c r="POH9704" s="45"/>
      <c r="POI9704" s="45"/>
      <c r="POJ9704" s="45"/>
      <c r="POK9704" s="45"/>
      <c r="POL9704" s="45"/>
      <c r="POM9704" s="45"/>
      <c r="PON9704" s="45"/>
      <c r="POO9704" s="45"/>
      <c r="POP9704" s="45"/>
      <c r="POQ9704" s="45"/>
      <c r="POR9704" s="45"/>
      <c r="POS9704" s="45"/>
      <c r="POT9704" s="45"/>
      <c r="POU9704" s="45"/>
      <c r="POV9704" s="45"/>
      <c r="POW9704" s="45"/>
      <c r="POX9704" s="45"/>
      <c r="POY9704" s="45"/>
      <c r="POZ9704" s="45"/>
      <c r="PPA9704" s="45"/>
      <c r="PPB9704" s="45"/>
      <c r="PPC9704" s="45"/>
      <c r="PPD9704" s="45"/>
      <c r="PPE9704" s="45"/>
      <c r="PPF9704" s="45"/>
      <c r="PPG9704" s="45"/>
      <c r="PPH9704" s="45"/>
      <c r="PPI9704" s="45"/>
      <c r="PPJ9704" s="45"/>
      <c r="PPK9704" s="45"/>
      <c r="PPL9704" s="45"/>
      <c r="PPM9704" s="45"/>
      <c r="PPN9704" s="45"/>
      <c r="PPO9704" s="45"/>
      <c r="PPP9704" s="45"/>
      <c r="PPQ9704" s="45"/>
      <c r="PPR9704" s="45"/>
      <c r="PPS9704" s="45"/>
      <c r="PPT9704" s="45"/>
      <c r="PPU9704" s="45"/>
      <c r="PPV9704" s="45"/>
      <c r="PPW9704" s="45"/>
      <c r="PPX9704" s="45"/>
      <c r="PPY9704" s="45"/>
      <c r="PPZ9704" s="45"/>
      <c r="PQA9704" s="45"/>
      <c r="PQB9704" s="45"/>
      <c r="PQC9704" s="45"/>
      <c r="PQD9704" s="45"/>
      <c r="PQE9704" s="45"/>
      <c r="PQF9704" s="45"/>
      <c r="PQG9704" s="45"/>
      <c r="PQH9704" s="45"/>
      <c r="PQI9704" s="45"/>
      <c r="PQJ9704" s="45"/>
      <c r="PQK9704" s="45"/>
      <c r="PQL9704" s="45"/>
      <c r="PQM9704" s="45"/>
      <c r="PQN9704" s="45"/>
      <c r="PQO9704" s="45"/>
      <c r="PQP9704" s="45"/>
      <c r="PQQ9704" s="45"/>
      <c r="PQR9704" s="45"/>
      <c r="PQS9704" s="45"/>
      <c r="PQT9704" s="45"/>
      <c r="PQU9704" s="45"/>
      <c r="PQV9704" s="45"/>
      <c r="PQW9704" s="45"/>
      <c r="PQX9704" s="45"/>
      <c r="PQY9704" s="45"/>
      <c r="PQZ9704" s="45"/>
      <c r="PRA9704" s="45"/>
      <c r="PRB9704" s="45"/>
      <c r="PRC9704" s="45"/>
      <c r="PRD9704" s="45"/>
      <c r="PRE9704" s="45"/>
      <c r="PRF9704" s="45"/>
      <c r="PRG9704" s="45"/>
      <c r="PRH9704" s="45"/>
      <c r="PRI9704" s="45"/>
      <c r="PRJ9704" s="45"/>
      <c r="PRK9704" s="45"/>
      <c r="PRL9704" s="45"/>
      <c r="PRM9704" s="45"/>
      <c r="PRN9704" s="45"/>
      <c r="PRO9704" s="45"/>
      <c r="PRP9704" s="45"/>
      <c r="PRQ9704" s="45"/>
      <c r="PRR9704" s="45"/>
      <c r="PRS9704" s="45"/>
      <c r="PRT9704" s="45"/>
      <c r="PRU9704" s="45"/>
      <c r="PRV9704" s="45"/>
      <c r="PRW9704" s="45"/>
      <c r="PRX9704" s="45"/>
      <c r="PRY9704" s="45"/>
      <c r="PRZ9704" s="45"/>
      <c r="PSA9704" s="45"/>
      <c r="PSB9704" s="45"/>
      <c r="PSC9704" s="45"/>
      <c r="PSD9704" s="45"/>
      <c r="PSE9704" s="45"/>
      <c r="PSF9704" s="45"/>
      <c r="PSG9704" s="45"/>
      <c r="PSH9704" s="45"/>
      <c r="PSI9704" s="45"/>
      <c r="PSJ9704" s="45"/>
      <c r="PSK9704" s="45"/>
      <c r="PSL9704" s="45"/>
      <c r="PSM9704" s="45"/>
      <c r="PSN9704" s="45"/>
      <c r="PSO9704" s="45"/>
      <c r="PSP9704" s="45"/>
      <c r="PSQ9704" s="45"/>
      <c r="PSR9704" s="45"/>
      <c r="PSS9704" s="45"/>
      <c r="PST9704" s="45"/>
      <c r="PSU9704" s="45"/>
      <c r="PSV9704" s="45"/>
      <c r="PSW9704" s="45"/>
      <c r="PSX9704" s="45"/>
      <c r="PSY9704" s="45"/>
      <c r="PSZ9704" s="45"/>
      <c r="PTA9704" s="45"/>
      <c r="PTB9704" s="45"/>
      <c r="PTC9704" s="45"/>
      <c r="PTD9704" s="45"/>
      <c r="PTE9704" s="45"/>
      <c r="PTF9704" s="45"/>
      <c r="PTG9704" s="45"/>
      <c r="PTH9704" s="45"/>
      <c r="PTI9704" s="45"/>
      <c r="PTJ9704" s="45"/>
      <c r="PTK9704" s="45"/>
      <c r="PTL9704" s="45"/>
      <c r="PTM9704" s="45"/>
      <c r="PTN9704" s="45"/>
      <c r="PTO9704" s="45"/>
      <c r="PTP9704" s="45"/>
      <c r="PTQ9704" s="45"/>
      <c r="PTR9704" s="45"/>
      <c r="PTS9704" s="45"/>
      <c r="PTT9704" s="45"/>
      <c r="PTU9704" s="45"/>
      <c r="PTV9704" s="45"/>
      <c r="PTW9704" s="45"/>
      <c r="PTX9704" s="45"/>
      <c r="PTY9704" s="45"/>
      <c r="PTZ9704" s="45"/>
      <c r="PUA9704" s="45"/>
      <c r="PUB9704" s="45"/>
      <c r="PUC9704" s="45"/>
      <c r="PUD9704" s="45"/>
      <c r="PUE9704" s="45"/>
      <c r="PUF9704" s="45"/>
      <c r="PUG9704" s="45"/>
      <c r="PUH9704" s="45"/>
      <c r="PUI9704" s="45"/>
      <c r="PUJ9704" s="45"/>
      <c r="PUK9704" s="45"/>
      <c r="PUL9704" s="45"/>
      <c r="PUM9704" s="45"/>
      <c r="PUN9704" s="45"/>
      <c r="PUO9704" s="45"/>
      <c r="PUP9704" s="45"/>
      <c r="PUQ9704" s="45"/>
      <c r="PUR9704" s="45"/>
      <c r="PUS9704" s="45"/>
      <c r="PUT9704" s="45"/>
      <c r="PUU9704" s="45"/>
      <c r="PUV9704" s="45"/>
      <c r="PUW9704" s="45"/>
      <c r="PUX9704" s="45"/>
      <c r="PUY9704" s="45"/>
      <c r="PUZ9704" s="45"/>
      <c r="PVA9704" s="45"/>
      <c r="PVB9704" s="45"/>
      <c r="PVC9704" s="45"/>
      <c r="PVD9704" s="45"/>
      <c r="PVE9704" s="45"/>
      <c r="PVF9704" s="45"/>
      <c r="PVG9704" s="45"/>
      <c r="PVH9704" s="45"/>
      <c r="PVI9704" s="45"/>
      <c r="PVJ9704" s="45"/>
      <c r="PVK9704" s="45"/>
      <c r="PVL9704" s="45"/>
      <c r="PVM9704" s="45"/>
      <c r="PVN9704" s="45"/>
      <c r="PVO9704" s="45"/>
      <c r="PVP9704" s="45"/>
      <c r="PVQ9704" s="45"/>
      <c r="PVR9704" s="45"/>
      <c r="PVS9704" s="45"/>
      <c r="PVT9704" s="45"/>
      <c r="PVU9704" s="45"/>
      <c r="PVV9704" s="45"/>
      <c r="PVW9704" s="45"/>
      <c r="PVX9704" s="45"/>
      <c r="PVY9704" s="45"/>
      <c r="PVZ9704" s="45"/>
      <c r="PWA9704" s="45"/>
      <c r="PWB9704" s="45"/>
      <c r="PWC9704" s="45"/>
      <c r="PWD9704" s="45"/>
      <c r="PWE9704" s="45"/>
      <c r="PWF9704" s="45"/>
      <c r="PWG9704" s="45"/>
      <c r="PWH9704" s="45"/>
      <c r="PWI9704" s="45"/>
      <c r="PWJ9704" s="45"/>
      <c r="PWK9704" s="45"/>
      <c r="PWL9704" s="45"/>
      <c r="PWM9704" s="45"/>
      <c r="PWN9704" s="45"/>
      <c r="PWO9704" s="45"/>
      <c r="PWP9704" s="45"/>
      <c r="PWQ9704" s="45"/>
      <c r="PWR9704" s="45"/>
      <c r="PWS9704" s="45"/>
      <c r="PWT9704" s="45"/>
      <c r="PWU9704" s="45"/>
      <c r="PWV9704" s="45"/>
      <c r="PWW9704" s="45"/>
      <c r="PWX9704" s="45"/>
      <c r="PWY9704" s="45"/>
      <c r="PWZ9704" s="45"/>
      <c r="PXA9704" s="45"/>
      <c r="PXB9704" s="45"/>
      <c r="PXC9704" s="45"/>
      <c r="PXD9704" s="45"/>
      <c r="PXE9704" s="45"/>
      <c r="PXF9704" s="45"/>
      <c r="PXG9704" s="45"/>
      <c r="PXH9704" s="45"/>
      <c r="PXI9704" s="45"/>
      <c r="PXJ9704" s="45"/>
      <c r="PXK9704" s="45"/>
      <c r="PXL9704" s="45"/>
      <c r="PXM9704" s="45"/>
      <c r="PXN9704" s="45"/>
      <c r="PXO9704" s="45"/>
      <c r="PXP9704" s="45"/>
      <c r="PXQ9704" s="45"/>
      <c r="PXR9704" s="45"/>
      <c r="PXS9704" s="45"/>
      <c r="PXT9704" s="45"/>
      <c r="PXU9704" s="45"/>
      <c r="PXV9704" s="45"/>
      <c r="PXW9704" s="45"/>
      <c r="PXX9704" s="45"/>
      <c r="PXY9704" s="45"/>
      <c r="PXZ9704" s="45"/>
      <c r="PYA9704" s="45"/>
      <c r="PYB9704" s="45"/>
      <c r="PYC9704" s="45"/>
      <c r="PYD9704" s="45"/>
      <c r="PYE9704" s="45"/>
      <c r="PYF9704" s="45"/>
      <c r="PYG9704" s="45"/>
      <c r="PYH9704" s="45"/>
      <c r="PYI9704" s="45"/>
      <c r="PYJ9704" s="45"/>
      <c r="PYK9704" s="45"/>
      <c r="PYL9704" s="45"/>
      <c r="PYM9704" s="45"/>
      <c r="PYN9704" s="45"/>
      <c r="PYO9704" s="45"/>
      <c r="PYP9704" s="45"/>
      <c r="PYQ9704" s="45"/>
      <c r="PYR9704" s="45"/>
      <c r="PYS9704" s="45"/>
      <c r="PYT9704" s="45"/>
      <c r="PYU9704" s="45"/>
      <c r="PYV9704" s="45"/>
      <c r="PYW9704" s="45"/>
      <c r="PYX9704" s="45"/>
      <c r="PYY9704" s="45"/>
      <c r="PYZ9704" s="45"/>
      <c r="PZA9704" s="45"/>
      <c r="PZB9704" s="45"/>
      <c r="PZC9704" s="45"/>
      <c r="PZD9704" s="45"/>
      <c r="PZE9704" s="45"/>
      <c r="PZF9704" s="45"/>
      <c r="PZG9704" s="45"/>
      <c r="PZH9704" s="45"/>
      <c r="PZI9704" s="45"/>
      <c r="PZJ9704" s="45"/>
      <c r="PZK9704" s="45"/>
      <c r="PZL9704" s="45"/>
      <c r="PZM9704" s="45"/>
      <c r="PZN9704" s="45"/>
      <c r="PZO9704" s="45"/>
      <c r="PZP9704" s="45"/>
      <c r="PZQ9704" s="45"/>
      <c r="PZR9704" s="45"/>
      <c r="PZS9704" s="45"/>
      <c r="PZT9704" s="45"/>
      <c r="PZU9704" s="45"/>
      <c r="PZV9704" s="45"/>
      <c r="PZW9704" s="45"/>
      <c r="PZX9704" s="45"/>
      <c r="PZY9704" s="45"/>
      <c r="PZZ9704" s="45"/>
      <c r="QAA9704" s="45"/>
      <c r="QAB9704" s="45"/>
      <c r="QAC9704" s="45"/>
      <c r="QAD9704" s="45"/>
      <c r="QAE9704" s="45"/>
      <c r="QAF9704" s="45"/>
      <c r="QAG9704" s="45"/>
      <c r="QAH9704" s="45"/>
      <c r="QAI9704" s="45"/>
      <c r="QAJ9704" s="45"/>
      <c r="QAK9704" s="45"/>
      <c r="QAL9704" s="45"/>
      <c r="QAM9704" s="45"/>
      <c r="QAN9704" s="45"/>
      <c r="QAO9704" s="45"/>
      <c r="QAP9704" s="45"/>
      <c r="QAQ9704" s="45"/>
      <c r="QAR9704" s="45"/>
      <c r="QAS9704" s="45"/>
      <c r="QAT9704" s="45"/>
      <c r="QAU9704" s="45"/>
      <c r="QAV9704" s="45"/>
      <c r="QAW9704" s="45"/>
      <c r="QAX9704" s="45"/>
      <c r="QAY9704" s="45"/>
      <c r="QAZ9704" s="45"/>
      <c r="QBA9704" s="45"/>
      <c r="QBB9704" s="45"/>
      <c r="QBC9704" s="45"/>
      <c r="QBD9704" s="45"/>
      <c r="QBE9704" s="45"/>
      <c r="QBF9704" s="45"/>
      <c r="QBG9704" s="45"/>
      <c r="QBH9704" s="45"/>
      <c r="QBI9704" s="45"/>
      <c r="QBJ9704" s="45"/>
      <c r="QBK9704" s="45"/>
      <c r="QBL9704" s="45"/>
      <c r="QBM9704" s="45"/>
      <c r="QBN9704" s="45"/>
      <c r="QBO9704" s="45"/>
      <c r="QBP9704" s="45"/>
      <c r="QBQ9704" s="45"/>
      <c r="QBR9704" s="45"/>
      <c r="QBS9704" s="45"/>
      <c r="QBT9704" s="45"/>
      <c r="QBU9704" s="45"/>
      <c r="QBV9704" s="45"/>
      <c r="QBW9704" s="45"/>
      <c r="QBX9704" s="45"/>
      <c r="QBY9704" s="45"/>
      <c r="QBZ9704" s="45"/>
      <c r="QCA9704" s="45"/>
      <c r="QCB9704" s="45"/>
      <c r="QCC9704" s="45"/>
      <c r="QCD9704" s="45"/>
      <c r="QCE9704" s="45"/>
      <c r="QCF9704" s="45"/>
      <c r="QCG9704" s="45"/>
      <c r="QCH9704" s="45"/>
      <c r="QCI9704" s="45"/>
      <c r="QCJ9704" s="45"/>
      <c r="QCK9704" s="45"/>
      <c r="QCL9704" s="45"/>
      <c r="QCM9704" s="45"/>
      <c r="QCN9704" s="45"/>
      <c r="QCO9704" s="45"/>
      <c r="QCP9704" s="45"/>
      <c r="QCQ9704" s="45"/>
      <c r="QCR9704" s="45"/>
      <c r="QCS9704" s="45"/>
      <c r="QCT9704" s="45"/>
      <c r="QCU9704" s="45"/>
      <c r="QCV9704" s="45"/>
      <c r="QCW9704" s="45"/>
      <c r="QCX9704" s="45"/>
      <c r="QCY9704" s="45"/>
      <c r="QCZ9704" s="45"/>
      <c r="QDA9704" s="45"/>
      <c r="QDB9704" s="45"/>
      <c r="QDC9704" s="45"/>
      <c r="QDD9704" s="45"/>
      <c r="QDE9704" s="45"/>
      <c r="QDF9704" s="45"/>
      <c r="QDG9704" s="45"/>
      <c r="QDH9704" s="45"/>
      <c r="QDI9704" s="45"/>
      <c r="QDJ9704" s="45"/>
      <c r="QDK9704" s="45"/>
      <c r="QDL9704" s="45"/>
      <c r="QDM9704" s="45"/>
      <c r="QDN9704" s="45"/>
      <c r="QDO9704" s="45"/>
      <c r="QDP9704" s="45"/>
      <c r="QDQ9704" s="45"/>
      <c r="QDR9704" s="45"/>
      <c r="QDS9704" s="45"/>
      <c r="QDT9704" s="45"/>
      <c r="QDU9704" s="45"/>
      <c r="QDV9704" s="45"/>
      <c r="QDW9704" s="45"/>
      <c r="QDX9704" s="45"/>
      <c r="QDY9704" s="45"/>
      <c r="QDZ9704" s="45"/>
      <c r="QEA9704" s="45"/>
      <c r="QEB9704" s="45"/>
      <c r="QEC9704" s="45"/>
      <c r="QED9704" s="45"/>
      <c r="QEE9704" s="45"/>
      <c r="QEF9704" s="45"/>
      <c r="QEG9704" s="45"/>
      <c r="QEH9704" s="45"/>
      <c r="QEI9704" s="45"/>
      <c r="QEJ9704" s="45"/>
      <c r="QEK9704" s="45"/>
      <c r="QEL9704" s="45"/>
      <c r="QEM9704" s="45"/>
      <c r="QEN9704" s="45"/>
      <c r="QEO9704" s="45"/>
      <c r="QEP9704" s="45"/>
      <c r="QEQ9704" s="45"/>
      <c r="QER9704" s="45"/>
      <c r="QES9704" s="45"/>
      <c r="QET9704" s="45"/>
      <c r="QEU9704" s="45"/>
      <c r="QEV9704" s="45"/>
      <c r="QEW9704" s="45"/>
      <c r="QEX9704" s="45"/>
      <c r="QEY9704" s="45"/>
      <c r="QEZ9704" s="45"/>
      <c r="QFA9704" s="45"/>
      <c r="QFB9704" s="45"/>
      <c r="QFC9704" s="45"/>
      <c r="QFD9704" s="45"/>
      <c r="QFE9704" s="45"/>
      <c r="QFF9704" s="45"/>
      <c r="QFG9704" s="45"/>
      <c r="QFH9704" s="45"/>
      <c r="QFI9704" s="45"/>
      <c r="QFJ9704" s="45"/>
      <c r="QFK9704" s="45"/>
      <c r="QFL9704" s="45"/>
      <c r="QFM9704" s="45"/>
      <c r="QFN9704" s="45"/>
      <c r="QFO9704" s="45"/>
      <c r="QFP9704" s="45"/>
      <c r="QFQ9704" s="45"/>
      <c r="QFR9704" s="45"/>
      <c r="QFS9704" s="45"/>
      <c r="QFT9704" s="45"/>
      <c r="QFU9704" s="45"/>
      <c r="QFV9704" s="45"/>
      <c r="QFW9704" s="45"/>
      <c r="QFX9704" s="45"/>
      <c r="QFY9704" s="45"/>
      <c r="QFZ9704" s="45"/>
      <c r="QGA9704" s="45"/>
      <c r="QGB9704" s="45"/>
      <c r="QGC9704" s="45"/>
      <c r="QGD9704" s="45"/>
      <c r="QGE9704" s="45"/>
      <c r="QGF9704" s="45"/>
      <c r="QGG9704" s="45"/>
      <c r="QGH9704" s="45"/>
      <c r="QGI9704" s="45"/>
      <c r="QGJ9704" s="45"/>
      <c r="QGK9704" s="45"/>
      <c r="QGL9704" s="45"/>
      <c r="QGM9704" s="45"/>
      <c r="QGN9704" s="45"/>
      <c r="QGO9704" s="45"/>
      <c r="QGP9704" s="45"/>
      <c r="QGQ9704" s="45"/>
      <c r="QGR9704" s="45"/>
      <c r="QGS9704" s="45"/>
      <c r="QGT9704" s="45"/>
      <c r="QGU9704" s="45"/>
      <c r="QGV9704" s="45"/>
      <c r="QGW9704" s="45"/>
      <c r="QGX9704" s="45"/>
      <c r="QGY9704" s="45"/>
      <c r="QGZ9704" s="45"/>
      <c r="QHA9704" s="45"/>
      <c r="QHB9704" s="45"/>
      <c r="QHC9704" s="45"/>
      <c r="QHD9704" s="45"/>
      <c r="QHE9704" s="45"/>
      <c r="QHF9704" s="45"/>
      <c r="QHG9704" s="45"/>
      <c r="QHH9704" s="45"/>
      <c r="QHI9704" s="45"/>
      <c r="QHJ9704" s="45"/>
      <c r="QHK9704" s="45"/>
      <c r="QHL9704" s="45"/>
      <c r="QHM9704" s="45"/>
      <c r="QHN9704" s="45"/>
      <c r="QHO9704" s="45"/>
      <c r="QHP9704" s="45"/>
      <c r="QHQ9704" s="45"/>
      <c r="QHR9704" s="45"/>
      <c r="QHS9704" s="45"/>
      <c r="QHT9704" s="45"/>
      <c r="QHU9704" s="45"/>
      <c r="QHV9704" s="45"/>
      <c r="QHW9704" s="45"/>
      <c r="QHX9704" s="45"/>
      <c r="QHY9704" s="45"/>
      <c r="QHZ9704" s="45"/>
      <c r="QIA9704" s="45"/>
      <c r="QIB9704" s="45"/>
      <c r="QIC9704" s="45"/>
      <c r="QID9704" s="45"/>
      <c r="QIE9704" s="45"/>
      <c r="QIF9704" s="45"/>
      <c r="QIG9704" s="45"/>
      <c r="QIH9704" s="45"/>
      <c r="QII9704" s="45"/>
      <c r="QIJ9704" s="45"/>
      <c r="QIK9704" s="45"/>
      <c r="QIL9704" s="45"/>
      <c r="QIM9704" s="45"/>
      <c r="QIN9704" s="45"/>
      <c r="QIO9704" s="45"/>
      <c r="QIP9704" s="45"/>
      <c r="QIQ9704" s="45"/>
      <c r="QIR9704" s="45"/>
      <c r="QIS9704" s="45"/>
      <c r="QIT9704" s="45"/>
      <c r="QIU9704" s="45"/>
      <c r="QIV9704" s="45"/>
      <c r="QIW9704" s="45"/>
      <c r="QIX9704" s="45"/>
      <c r="QIY9704" s="45"/>
      <c r="QIZ9704" s="45"/>
      <c r="QJA9704" s="45"/>
      <c r="QJB9704" s="45"/>
      <c r="QJC9704" s="45"/>
      <c r="QJD9704" s="45"/>
      <c r="QJE9704" s="45"/>
      <c r="QJF9704" s="45"/>
      <c r="QJG9704" s="45"/>
      <c r="QJH9704" s="45"/>
      <c r="QJI9704" s="45"/>
      <c r="QJJ9704" s="45"/>
      <c r="QJK9704" s="45"/>
      <c r="QJL9704" s="45"/>
      <c r="QJM9704" s="45"/>
      <c r="QJN9704" s="45"/>
      <c r="QJO9704" s="45"/>
      <c r="QJP9704" s="45"/>
      <c r="QJQ9704" s="45"/>
      <c r="QJR9704" s="45"/>
      <c r="QJS9704" s="45"/>
      <c r="QJT9704" s="45"/>
      <c r="QJU9704" s="45"/>
      <c r="QJV9704" s="45"/>
      <c r="QJW9704" s="45"/>
      <c r="QJX9704" s="45"/>
      <c r="QJY9704" s="45"/>
      <c r="QJZ9704" s="45"/>
      <c r="QKA9704" s="45"/>
      <c r="QKB9704" s="45"/>
      <c r="QKC9704" s="45"/>
      <c r="QKD9704" s="45"/>
      <c r="QKE9704" s="45"/>
      <c r="QKF9704" s="45"/>
      <c r="QKG9704" s="45"/>
      <c r="QKH9704" s="45"/>
      <c r="QKI9704" s="45"/>
      <c r="QKJ9704" s="45"/>
      <c r="QKK9704" s="45"/>
      <c r="QKL9704" s="45"/>
      <c r="QKM9704" s="45"/>
      <c r="QKN9704" s="45"/>
      <c r="QKO9704" s="45"/>
      <c r="QKP9704" s="45"/>
      <c r="QKQ9704" s="45"/>
      <c r="QKR9704" s="45"/>
      <c r="QKS9704" s="45"/>
      <c r="QKT9704" s="45"/>
      <c r="QKU9704" s="45"/>
      <c r="QKV9704" s="45"/>
      <c r="QKW9704" s="45"/>
      <c r="QKX9704" s="45"/>
      <c r="QKY9704" s="45"/>
      <c r="QKZ9704" s="45"/>
      <c r="QLA9704" s="45"/>
      <c r="QLB9704" s="45"/>
      <c r="QLC9704" s="45"/>
      <c r="QLD9704" s="45"/>
      <c r="QLE9704" s="45"/>
      <c r="QLF9704" s="45"/>
      <c r="QLG9704" s="45"/>
      <c r="QLH9704" s="45"/>
      <c r="QLI9704" s="45"/>
      <c r="QLJ9704" s="45"/>
      <c r="QLK9704" s="45"/>
      <c r="QLL9704" s="45"/>
      <c r="QLM9704" s="45"/>
      <c r="QLN9704" s="45"/>
      <c r="QLO9704" s="45"/>
      <c r="QLP9704" s="45"/>
      <c r="QLQ9704" s="45"/>
      <c r="QLR9704" s="45"/>
      <c r="QLS9704" s="45"/>
      <c r="QLT9704" s="45"/>
      <c r="QLU9704" s="45"/>
      <c r="QLV9704" s="45"/>
      <c r="QLW9704" s="45"/>
      <c r="QLX9704" s="45"/>
      <c r="QLY9704" s="45"/>
      <c r="QLZ9704" s="45"/>
      <c r="QMA9704" s="45"/>
      <c r="QMB9704" s="45"/>
      <c r="QMC9704" s="45"/>
      <c r="QMD9704" s="45"/>
      <c r="QME9704" s="45"/>
      <c r="QMF9704" s="45"/>
      <c r="QMG9704" s="45"/>
      <c r="QMH9704" s="45"/>
      <c r="QMI9704" s="45"/>
      <c r="QMJ9704" s="45"/>
      <c r="QMK9704" s="45"/>
      <c r="QML9704" s="45"/>
      <c r="QMM9704" s="45"/>
      <c r="QMN9704" s="45"/>
      <c r="QMO9704" s="45"/>
      <c r="QMP9704" s="45"/>
      <c r="QMQ9704" s="45"/>
      <c r="QMR9704" s="45"/>
      <c r="QMS9704" s="45"/>
      <c r="QMT9704" s="45"/>
      <c r="QMU9704" s="45"/>
      <c r="QMV9704" s="45"/>
      <c r="QMW9704" s="45"/>
      <c r="QMX9704" s="45"/>
      <c r="QMY9704" s="45"/>
      <c r="QMZ9704" s="45"/>
      <c r="QNA9704" s="45"/>
      <c r="QNB9704" s="45"/>
      <c r="QNC9704" s="45"/>
      <c r="QND9704" s="45"/>
      <c r="QNE9704" s="45"/>
      <c r="QNF9704" s="45"/>
      <c r="QNG9704" s="45"/>
      <c r="QNH9704" s="45"/>
      <c r="QNI9704" s="45"/>
      <c r="QNJ9704" s="45"/>
      <c r="QNK9704" s="45"/>
      <c r="QNL9704" s="45"/>
      <c r="QNM9704" s="45"/>
      <c r="QNN9704" s="45"/>
      <c r="QNO9704" s="45"/>
      <c r="QNP9704" s="45"/>
      <c r="QNQ9704" s="45"/>
      <c r="QNR9704" s="45"/>
      <c r="QNS9704" s="45"/>
      <c r="QNT9704" s="45"/>
      <c r="QNU9704" s="45"/>
      <c r="QNV9704" s="45"/>
      <c r="QNW9704" s="45"/>
      <c r="QNX9704" s="45"/>
      <c r="QNY9704" s="45"/>
      <c r="QNZ9704" s="45"/>
      <c r="QOA9704" s="45"/>
      <c r="QOB9704" s="45"/>
      <c r="QOC9704" s="45"/>
      <c r="QOD9704" s="45"/>
      <c r="QOE9704" s="45"/>
      <c r="QOF9704" s="45"/>
      <c r="QOG9704" s="45"/>
      <c r="QOH9704" s="45"/>
      <c r="QOI9704" s="45"/>
      <c r="QOJ9704" s="45"/>
      <c r="QOK9704" s="45"/>
      <c r="QOL9704" s="45"/>
      <c r="QOM9704" s="45"/>
      <c r="QON9704" s="45"/>
      <c r="QOO9704" s="45"/>
      <c r="QOP9704" s="45"/>
      <c r="QOQ9704" s="45"/>
      <c r="QOR9704" s="45"/>
      <c r="QOS9704" s="45"/>
      <c r="QOT9704" s="45"/>
      <c r="QOU9704" s="45"/>
      <c r="QOV9704" s="45"/>
      <c r="QOW9704" s="45"/>
      <c r="QOX9704" s="45"/>
      <c r="QOY9704" s="45"/>
      <c r="QOZ9704" s="45"/>
      <c r="QPA9704" s="45"/>
      <c r="QPB9704" s="45"/>
      <c r="QPC9704" s="45"/>
      <c r="QPD9704" s="45"/>
      <c r="QPE9704" s="45"/>
      <c r="QPF9704" s="45"/>
      <c r="QPG9704" s="45"/>
      <c r="QPH9704" s="45"/>
      <c r="QPI9704" s="45"/>
      <c r="QPJ9704" s="45"/>
      <c r="QPK9704" s="45"/>
      <c r="QPL9704" s="45"/>
      <c r="QPM9704" s="45"/>
      <c r="QPN9704" s="45"/>
      <c r="QPO9704" s="45"/>
      <c r="QPP9704" s="45"/>
      <c r="QPQ9704" s="45"/>
      <c r="QPR9704" s="45"/>
      <c r="QPS9704" s="45"/>
      <c r="QPT9704" s="45"/>
      <c r="QPU9704" s="45"/>
      <c r="QPV9704" s="45"/>
      <c r="QPW9704" s="45"/>
      <c r="QPX9704" s="45"/>
      <c r="QPY9704" s="45"/>
      <c r="QPZ9704" s="45"/>
      <c r="QQA9704" s="45"/>
      <c r="QQB9704" s="45"/>
      <c r="QQC9704" s="45"/>
      <c r="QQD9704" s="45"/>
      <c r="QQE9704" s="45"/>
      <c r="QQF9704" s="45"/>
      <c r="QQG9704" s="45"/>
      <c r="QQH9704" s="45"/>
      <c r="QQI9704" s="45"/>
      <c r="QQJ9704" s="45"/>
      <c r="QQK9704" s="45"/>
      <c r="QQL9704" s="45"/>
      <c r="QQM9704" s="45"/>
      <c r="QQN9704" s="45"/>
      <c r="QQO9704" s="45"/>
      <c r="QQP9704" s="45"/>
      <c r="QQQ9704" s="45"/>
      <c r="QQR9704" s="45"/>
      <c r="QQS9704" s="45"/>
      <c r="QQT9704" s="45"/>
      <c r="QQU9704" s="45"/>
      <c r="QQV9704" s="45"/>
      <c r="QQW9704" s="45"/>
      <c r="QQX9704" s="45"/>
      <c r="QQY9704" s="45"/>
      <c r="QQZ9704" s="45"/>
      <c r="QRA9704" s="45"/>
      <c r="QRB9704" s="45"/>
      <c r="QRC9704" s="45"/>
      <c r="QRD9704" s="45"/>
      <c r="QRE9704" s="45"/>
      <c r="QRF9704" s="45"/>
      <c r="QRG9704" s="45"/>
      <c r="QRH9704" s="45"/>
      <c r="QRI9704" s="45"/>
      <c r="QRJ9704" s="45"/>
      <c r="QRK9704" s="45"/>
      <c r="QRL9704" s="45"/>
      <c r="QRM9704" s="45"/>
      <c r="QRN9704" s="45"/>
      <c r="QRO9704" s="45"/>
      <c r="QRP9704" s="45"/>
      <c r="QRQ9704" s="45"/>
      <c r="QRR9704" s="45"/>
      <c r="QRS9704" s="45"/>
      <c r="QRT9704" s="45"/>
      <c r="QRU9704" s="45"/>
      <c r="QRV9704" s="45"/>
      <c r="QRW9704" s="45"/>
      <c r="QRX9704" s="45"/>
      <c r="QRY9704" s="45"/>
      <c r="QRZ9704" s="45"/>
      <c r="QSA9704" s="45"/>
      <c r="QSB9704" s="45"/>
      <c r="QSC9704" s="45"/>
      <c r="QSD9704" s="45"/>
      <c r="QSE9704" s="45"/>
      <c r="QSF9704" s="45"/>
      <c r="QSG9704" s="45"/>
      <c r="QSH9704" s="45"/>
      <c r="QSI9704" s="45"/>
      <c r="QSJ9704" s="45"/>
      <c r="QSK9704" s="45"/>
      <c r="QSL9704" s="45"/>
      <c r="QSM9704" s="45"/>
      <c r="QSN9704" s="45"/>
      <c r="QSO9704" s="45"/>
      <c r="QSP9704" s="45"/>
      <c r="QSQ9704" s="45"/>
      <c r="QSR9704" s="45"/>
      <c r="QSS9704" s="45"/>
      <c r="QST9704" s="45"/>
      <c r="QSU9704" s="45"/>
      <c r="QSV9704" s="45"/>
      <c r="QSW9704" s="45"/>
      <c r="QSX9704" s="45"/>
      <c r="QSY9704" s="45"/>
      <c r="QSZ9704" s="45"/>
      <c r="QTA9704" s="45"/>
      <c r="QTB9704" s="45"/>
      <c r="QTC9704" s="45"/>
      <c r="QTD9704" s="45"/>
      <c r="QTE9704" s="45"/>
      <c r="QTF9704" s="45"/>
      <c r="QTG9704" s="45"/>
      <c r="QTH9704" s="45"/>
      <c r="QTI9704" s="45"/>
      <c r="QTJ9704" s="45"/>
      <c r="QTK9704" s="45"/>
      <c r="QTL9704" s="45"/>
      <c r="QTM9704" s="45"/>
      <c r="QTN9704" s="45"/>
      <c r="QTO9704" s="45"/>
      <c r="QTP9704" s="45"/>
      <c r="QTQ9704" s="45"/>
      <c r="QTR9704" s="45"/>
      <c r="QTS9704" s="45"/>
      <c r="QTT9704" s="45"/>
      <c r="QTU9704" s="45"/>
      <c r="QTV9704" s="45"/>
      <c r="QTW9704" s="45"/>
      <c r="QTX9704" s="45"/>
      <c r="QTY9704" s="45"/>
      <c r="QTZ9704" s="45"/>
      <c r="QUA9704" s="45"/>
      <c r="QUB9704" s="45"/>
      <c r="QUC9704" s="45"/>
      <c r="QUD9704" s="45"/>
      <c r="QUE9704" s="45"/>
      <c r="QUF9704" s="45"/>
      <c r="QUG9704" s="45"/>
      <c r="QUH9704" s="45"/>
      <c r="QUI9704" s="45"/>
      <c r="QUJ9704" s="45"/>
      <c r="QUK9704" s="45"/>
      <c r="QUL9704" s="45"/>
      <c r="QUM9704" s="45"/>
      <c r="QUN9704" s="45"/>
      <c r="QUO9704" s="45"/>
      <c r="QUP9704" s="45"/>
      <c r="QUQ9704" s="45"/>
      <c r="QUR9704" s="45"/>
      <c r="QUS9704" s="45"/>
      <c r="QUT9704" s="45"/>
      <c r="QUU9704" s="45"/>
      <c r="QUV9704" s="45"/>
      <c r="QUW9704" s="45"/>
      <c r="QUX9704" s="45"/>
      <c r="QUY9704" s="45"/>
      <c r="QUZ9704" s="45"/>
      <c r="QVA9704" s="45"/>
      <c r="QVB9704" s="45"/>
      <c r="QVC9704" s="45"/>
      <c r="QVD9704" s="45"/>
      <c r="QVE9704" s="45"/>
      <c r="QVF9704" s="45"/>
      <c r="QVG9704" s="45"/>
      <c r="QVH9704" s="45"/>
      <c r="QVI9704" s="45"/>
      <c r="QVJ9704" s="45"/>
      <c r="QVK9704" s="45"/>
      <c r="QVL9704" s="45"/>
      <c r="QVM9704" s="45"/>
      <c r="QVN9704" s="45"/>
      <c r="QVO9704" s="45"/>
      <c r="QVP9704" s="45"/>
      <c r="QVQ9704" s="45"/>
      <c r="QVR9704" s="45"/>
      <c r="QVS9704" s="45"/>
      <c r="QVT9704" s="45"/>
      <c r="QVU9704" s="45"/>
      <c r="QVV9704" s="45"/>
      <c r="QVW9704" s="45"/>
      <c r="QVX9704" s="45"/>
      <c r="QVY9704" s="45"/>
      <c r="QVZ9704" s="45"/>
      <c r="QWA9704" s="45"/>
      <c r="QWB9704" s="45"/>
      <c r="QWC9704" s="45"/>
      <c r="QWD9704" s="45"/>
      <c r="QWE9704" s="45"/>
      <c r="QWF9704" s="45"/>
      <c r="QWG9704" s="45"/>
      <c r="QWH9704" s="45"/>
      <c r="QWI9704" s="45"/>
      <c r="QWJ9704" s="45"/>
      <c r="QWK9704" s="45"/>
      <c r="QWL9704" s="45"/>
      <c r="QWM9704" s="45"/>
      <c r="QWN9704" s="45"/>
      <c r="QWO9704" s="45"/>
      <c r="QWP9704" s="45"/>
      <c r="QWQ9704" s="45"/>
      <c r="QWR9704" s="45"/>
      <c r="QWS9704" s="45"/>
      <c r="QWT9704" s="45"/>
      <c r="QWU9704" s="45"/>
      <c r="QWV9704" s="45"/>
      <c r="QWW9704" s="45"/>
      <c r="QWX9704" s="45"/>
      <c r="QWY9704" s="45"/>
      <c r="QWZ9704" s="45"/>
      <c r="QXA9704" s="45"/>
      <c r="QXB9704" s="45"/>
      <c r="QXC9704" s="45"/>
      <c r="QXD9704" s="45"/>
      <c r="QXE9704" s="45"/>
      <c r="QXF9704" s="45"/>
      <c r="QXG9704" s="45"/>
      <c r="QXH9704" s="45"/>
      <c r="QXI9704" s="45"/>
      <c r="QXJ9704" s="45"/>
      <c r="QXK9704" s="45"/>
      <c r="QXL9704" s="45"/>
      <c r="QXM9704" s="45"/>
      <c r="QXN9704" s="45"/>
      <c r="QXO9704" s="45"/>
      <c r="QXP9704" s="45"/>
      <c r="QXQ9704" s="45"/>
      <c r="QXR9704" s="45"/>
      <c r="QXS9704" s="45"/>
      <c r="QXT9704" s="45"/>
      <c r="QXU9704" s="45"/>
      <c r="QXV9704" s="45"/>
      <c r="QXW9704" s="45"/>
      <c r="QXX9704" s="45"/>
      <c r="QXY9704" s="45"/>
      <c r="QXZ9704" s="45"/>
      <c r="QYA9704" s="45"/>
      <c r="QYB9704" s="45"/>
      <c r="QYC9704" s="45"/>
      <c r="QYD9704" s="45"/>
      <c r="QYE9704" s="45"/>
      <c r="QYF9704" s="45"/>
      <c r="QYG9704" s="45"/>
      <c r="QYH9704" s="45"/>
      <c r="QYI9704" s="45"/>
      <c r="QYJ9704" s="45"/>
      <c r="QYK9704" s="45"/>
      <c r="QYL9704" s="45"/>
      <c r="QYM9704" s="45"/>
      <c r="QYN9704" s="45"/>
      <c r="QYO9704" s="45"/>
      <c r="QYP9704" s="45"/>
      <c r="QYQ9704" s="45"/>
      <c r="QYR9704" s="45"/>
      <c r="QYS9704" s="45"/>
      <c r="QYT9704" s="45"/>
      <c r="QYU9704" s="45"/>
      <c r="QYV9704" s="45"/>
      <c r="QYW9704" s="45"/>
      <c r="QYX9704" s="45"/>
      <c r="QYY9704" s="45"/>
      <c r="QYZ9704" s="45"/>
      <c r="QZA9704" s="45"/>
      <c r="QZB9704" s="45"/>
      <c r="QZC9704" s="45"/>
      <c r="QZD9704" s="45"/>
      <c r="QZE9704" s="45"/>
      <c r="QZF9704" s="45"/>
      <c r="QZG9704" s="45"/>
      <c r="QZH9704" s="45"/>
      <c r="QZI9704" s="45"/>
      <c r="QZJ9704" s="45"/>
      <c r="QZK9704" s="45"/>
      <c r="QZL9704" s="45"/>
      <c r="QZM9704" s="45"/>
      <c r="QZN9704" s="45"/>
      <c r="QZO9704" s="45"/>
      <c r="QZP9704" s="45"/>
      <c r="QZQ9704" s="45"/>
      <c r="QZR9704" s="45"/>
      <c r="QZS9704" s="45"/>
      <c r="QZT9704" s="45"/>
      <c r="QZU9704" s="45"/>
      <c r="QZV9704" s="45"/>
      <c r="QZW9704" s="45"/>
      <c r="QZX9704" s="45"/>
      <c r="QZY9704" s="45"/>
      <c r="QZZ9704" s="45"/>
      <c r="RAA9704" s="45"/>
      <c r="RAB9704" s="45"/>
      <c r="RAC9704" s="45"/>
      <c r="RAD9704" s="45"/>
      <c r="RAE9704" s="45"/>
      <c r="RAF9704" s="45"/>
      <c r="RAG9704" s="45"/>
      <c r="RAH9704" s="45"/>
      <c r="RAI9704" s="45"/>
      <c r="RAJ9704" s="45"/>
      <c r="RAK9704" s="45"/>
      <c r="RAL9704" s="45"/>
      <c r="RAM9704" s="45"/>
      <c r="RAN9704" s="45"/>
      <c r="RAO9704" s="45"/>
      <c r="RAP9704" s="45"/>
      <c r="RAQ9704" s="45"/>
      <c r="RAR9704" s="45"/>
      <c r="RAS9704" s="45"/>
      <c r="RAT9704" s="45"/>
      <c r="RAU9704" s="45"/>
      <c r="RAV9704" s="45"/>
      <c r="RAW9704" s="45"/>
      <c r="RAX9704" s="45"/>
      <c r="RAY9704" s="45"/>
      <c r="RAZ9704" s="45"/>
      <c r="RBA9704" s="45"/>
      <c r="RBB9704" s="45"/>
      <c r="RBC9704" s="45"/>
      <c r="RBD9704" s="45"/>
      <c r="RBE9704" s="45"/>
      <c r="RBF9704" s="45"/>
      <c r="RBG9704" s="45"/>
      <c r="RBH9704" s="45"/>
      <c r="RBI9704" s="45"/>
      <c r="RBJ9704" s="45"/>
      <c r="RBK9704" s="45"/>
      <c r="RBL9704" s="45"/>
      <c r="RBM9704" s="45"/>
      <c r="RBN9704" s="45"/>
      <c r="RBO9704" s="45"/>
      <c r="RBP9704" s="45"/>
      <c r="RBQ9704" s="45"/>
      <c r="RBR9704" s="45"/>
      <c r="RBS9704" s="45"/>
      <c r="RBT9704" s="45"/>
      <c r="RBU9704" s="45"/>
      <c r="RBV9704" s="45"/>
      <c r="RBW9704" s="45"/>
      <c r="RBX9704" s="45"/>
      <c r="RBY9704" s="45"/>
      <c r="RBZ9704" s="45"/>
      <c r="RCA9704" s="45"/>
      <c r="RCB9704" s="45"/>
      <c r="RCC9704" s="45"/>
      <c r="RCD9704" s="45"/>
      <c r="RCE9704" s="45"/>
      <c r="RCF9704" s="45"/>
      <c r="RCG9704" s="45"/>
      <c r="RCH9704" s="45"/>
      <c r="RCI9704" s="45"/>
      <c r="RCJ9704" s="45"/>
      <c r="RCK9704" s="45"/>
      <c r="RCL9704" s="45"/>
      <c r="RCM9704" s="45"/>
      <c r="RCN9704" s="45"/>
      <c r="RCO9704" s="45"/>
      <c r="RCP9704" s="45"/>
      <c r="RCQ9704" s="45"/>
      <c r="RCR9704" s="45"/>
      <c r="RCS9704" s="45"/>
      <c r="RCT9704" s="45"/>
      <c r="RCU9704" s="45"/>
      <c r="RCV9704" s="45"/>
      <c r="RCW9704" s="45"/>
      <c r="RCX9704" s="45"/>
      <c r="RCY9704" s="45"/>
      <c r="RCZ9704" s="45"/>
      <c r="RDA9704" s="45"/>
      <c r="RDB9704" s="45"/>
      <c r="RDC9704" s="45"/>
      <c r="RDD9704" s="45"/>
      <c r="RDE9704" s="45"/>
      <c r="RDF9704" s="45"/>
      <c r="RDG9704" s="45"/>
      <c r="RDH9704" s="45"/>
      <c r="RDI9704" s="45"/>
      <c r="RDJ9704" s="45"/>
      <c r="RDK9704" s="45"/>
      <c r="RDL9704" s="45"/>
      <c r="RDM9704" s="45"/>
      <c r="RDN9704" s="45"/>
      <c r="RDO9704" s="45"/>
      <c r="RDP9704" s="45"/>
      <c r="RDQ9704" s="45"/>
      <c r="RDR9704" s="45"/>
      <c r="RDS9704" s="45"/>
      <c r="RDT9704" s="45"/>
      <c r="RDU9704" s="45"/>
      <c r="RDV9704" s="45"/>
      <c r="RDW9704" s="45"/>
      <c r="RDX9704" s="45"/>
      <c r="RDY9704" s="45"/>
      <c r="RDZ9704" s="45"/>
      <c r="REA9704" s="45"/>
      <c r="REB9704" s="45"/>
      <c r="REC9704" s="45"/>
      <c r="RED9704" s="45"/>
      <c r="REE9704" s="45"/>
      <c r="REF9704" s="45"/>
      <c r="REG9704" s="45"/>
      <c r="REH9704" s="45"/>
      <c r="REI9704" s="45"/>
      <c r="REJ9704" s="45"/>
      <c r="REK9704" s="45"/>
      <c r="REL9704" s="45"/>
      <c r="REM9704" s="45"/>
      <c r="REN9704" s="45"/>
      <c r="REO9704" s="45"/>
      <c r="REP9704" s="45"/>
      <c r="REQ9704" s="45"/>
      <c r="RER9704" s="45"/>
      <c r="RES9704" s="45"/>
      <c r="RET9704" s="45"/>
      <c r="REU9704" s="45"/>
      <c r="REV9704" s="45"/>
      <c r="REW9704" s="45"/>
      <c r="REX9704" s="45"/>
      <c r="REY9704" s="45"/>
      <c r="REZ9704" s="45"/>
      <c r="RFA9704" s="45"/>
      <c r="RFB9704" s="45"/>
      <c r="RFC9704" s="45"/>
      <c r="RFD9704" s="45"/>
      <c r="RFE9704" s="45"/>
      <c r="RFF9704" s="45"/>
      <c r="RFG9704" s="45"/>
      <c r="RFH9704" s="45"/>
      <c r="RFI9704" s="45"/>
      <c r="RFJ9704" s="45"/>
      <c r="RFK9704" s="45"/>
      <c r="RFL9704" s="45"/>
      <c r="RFM9704" s="45"/>
      <c r="RFN9704" s="45"/>
      <c r="RFO9704" s="45"/>
      <c r="RFP9704" s="45"/>
      <c r="RFQ9704" s="45"/>
      <c r="RFR9704" s="45"/>
      <c r="RFS9704" s="45"/>
      <c r="RFT9704" s="45"/>
      <c r="RFU9704" s="45"/>
      <c r="RFV9704" s="45"/>
      <c r="RFW9704" s="45"/>
      <c r="RFX9704" s="45"/>
      <c r="RFY9704" s="45"/>
      <c r="RFZ9704" s="45"/>
      <c r="RGA9704" s="45"/>
      <c r="RGB9704" s="45"/>
      <c r="RGC9704" s="45"/>
      <c r="RGD9704" s="45"/>
      <c r="RGE9704" s="45"/>
      <c r="RGF9704" s="45"/>
      <c r="RGG9704" s="45"/>
      <c r="RGH9704" s="45"/>
      <c r="RGI9704" s="45"/>
      <c r="RGJ9704" s="45"/>
      <c r="RGK9704" s="45"/>
      <c r="RGL9704" s="45"/>
      <c r="RGM9704" s="45"/>
      <c r="RGN9704" s="45"/>
      <c r="RGO9704" s="45"/>
      <c r="RGP9704" s="45"/>
      <c r="RGQ9704" s="45"/>
      <c r="RGR9704" s="45"/>
      <c r="RGS9704" s="45"/>
      <c r="RGT9704" s="45"/>
      <c r="RGU9704" s="45"/>
      <c r="RGV9704" s="45"/>
      <c r="RGW9704" s="45"/>
      <c r="RGX9704" s="45"/>
      <c r="RGY9704" s="45"/>
      <c r="RGZ9704" s="45"/>
      <c r="RHA9704" s="45"/>
      <c r="RHB9704" s="45"/>
      <c r="RHC9704" s="45"/>
      <c r="RHD9704" s="45"/>
      <c r="RHE9704" s="45"/>
      <c r="RHF9704" s="45"/>
      <c r="RHG9704" s="45"/>
      <c r="RHH9704" s="45"/>
      <c r="RHI9704" s="45"/>
      <c r="RHJ9704" s="45"/>
      <c r="RHK9704" s="45"/>
      <c r="RHL9704" s="45"/>
      <c r="RHM9704" s="45"/>
      <c r="RHN9704" s="45"/>
      <c r="RHO9704" s="45"/>
      <c r="RHP9704" s="45"/>
      <c r="RHQ9704" s="45"/>
      <c r="RHR9704" s="45"/>
      <c r="RHS9704" s="45"/>
      <c r="RHT9704" s="45"/>
      <c r="RHU9704" s="45"/>
      <c r="RHV9704" s="45"/>
      <c r="RHW9704" s="45"/>
      <c r="RHX9704" s="45"/>
      <c r="RHY9704" s="45"/>
      <c r="RHZ9704" s="45"/>
      <c r="RIA9704" s="45"/>
      <c r="RIB9704" s="45"/>
      <c r="RIC9704" s="45"/>
      <c r="RID9704" s="45"/>
      <c r="RIE9704" s="45"/>
      <c r="RIF9704" s="45"/>
      <c r="RIG9704" s="45"/>
      <c r="RIH9704" s="45"/>
      <c r="RII9704" s="45"/>
      <c r="RIJ9704" s="45"/>
      <c r="RIK9704" s="45"/>
      <c r="RIL9704" s="45"/>
      <c r="RIM9704" s="45"/>
      <c r="RIN9704" s="45"/>
      <c r="RIO9704" s="45"/>
      <c r="RIP9704" s="45"/>
      <c r="RIQ9704" s="45"/>
      <c r="RIR9704" s="45"/>
      <c r="RIS9704" s="45"/>
      <c r="RIT9704" s="45"/>
      <c r="RIU9704" s="45"/>
      <c r="RIV9704" s="45"/>
      <c r="RIW9704" s="45"/>
      <c r="RIX9704" s="45"/>
      <c r="RIY9704" s="45"/>
      <c r="RIZ9704" s="45"/>
      <c r="RJA9704" s="45"/>
      <c r="RJB9704" s="45"/>
      <c r="RJC9704" s="45"/>
      <c r="RJD9704" s="45"/>
      <c r="RJE9704" s="45"/>
      <c r="RJF9704" s="45"/>
      <c r="RJG9704" s="45"/>
      <c r="RJH9704" s="45"/>
      <c r="RJI9704" s="45"/>
      <c r="RJJ9704" s="45"/>
      <c r="RJK9704" s="45"/>
      <c r="RJL9704" s="45"/>
      <c r="RJM9704" s="45"/>
      <c r="RJN9704" s="45"/>
      <c r="RJO9704" s="45"/>
      <c r="RJP9704" s="45"/>
      <c r="RJQ9704" s="45"/>
      <c r="RJR9704" s="45"/>
      <c r="RJS9704" s="45"/>
      <c r="RJT9704" s="45"/>
      <c r="RJU9704" s="45"/>
      <c r="RJV9704" s="45"/>
      <c r="RJW9704" s="45"/>
      <c r="RJX9704" s="45"/>
      <c r="RJY9704" s="45"/>
      <c r="RJZ9704" s="45"/>
      <c r="RKA9704" s="45"/>
      <c r="RKB9704" s="45"/>
      <c r="RKC9704" s="45"/>
      <c r="RKD9704" s="45"/>
      <c r="RKE9704" s="45"/>
      <c r="RKF9704" s="45"/>
      <c r="RKG9704" s="45"/>
      <c r="RKH9704" s="45"/>
      <c r="RKI9704" s="45"/>
      <c r="RKJ9704" s="45"/>
      <c r="RKK9704" s="45"/>
      <c r="RKL9704" s="45"/>
      <c r="RKM9704" s="45"/>
      <c r="RKN9704" s="45"/>
      <c r="RKO9704" s="45"/>
      <c r="RKP9704" s="45"/>
      <c r="RKQ9704" s="45"/>
      <c r="RKR9704" s="45"/>
      <c r="RKS9704" s="45"/>
      <c r="RKT9704" s="45"/>
      <c r="RKU9704" s="45"/>
      <c r="RKV9704" s="45"/>
      <c r="RKW9704" s="45"/>
      <c r="RKX9704" s="45"/>
      <c r="RKY9704" s="45"/>
      <c r="RKZ9704" s="45"/>
      <c r="RLA9704" s="45"/>
      <c r="RLB9704" s="45"/>
      <c r="RLC9704" s="45"/>
      <c r="RLD9704" s="45"/>
      <c r="RLE9704" s="45"/>
      <c r="RLF9704" s="45"/>
      <c r="RLG9704" s="45"/>
      <c r="RLH9704" s="45"/>
      <c r="RLI9704" s="45"/>
      <c r="RLJ9704" s="45"/>
      <c r="RLK9704" s="45"/>
      <c r="RLL9704" s="45"/>
      <c r="RLM9704" s="45"/>
      <c r="RLN9704" s="45"/>
      <c r="RLO9704" s="45"/>
      <c r="RLP9704" s="45"/>
      <c r="RLQ9704" s="45"/>
      <c r="RLR9704" s="45"/>
      <c r="RLS9704" s="45"/>
      <c r="RLT9704" s="45"/>
      <c r="RLU9704" s="45"/>
      <c r="RLV9704" s="45"/>
      <c r="RLW9704" s="45"/>
      <c r="RLX9704" s="45"/>
      <c r="RLY9704" s="45"/>
      <c r="RLZ9704" s="45"/>
      <c r="RMA9704" s="45"/>
      <c r="RMB9704" s="45"/>
      <c r="RMC9704" s="45"/>
      <c r="RMD9704" s="45"/>
      <c r="RME9704" s="45"/>
      <c r="RMF9704" s="45"/>
      <c r="RMG9704" s="45"/>
      <c r="RMH9704" s="45"/>
      <c r="RMI9704" s="45"/>
      <c r="RMJ9704" s="45"/>
      <c r="RMK9704" s="45"/>
      <c r="RML9704" s="45"/>
      <c r="RMM9704" s="45"/>
      <c r="RMN9704" s="45"/>
      <c r="RMO9704" s="45"/>
      <c r="RMP9704" s="45"/>
      <c r="RMQ9704" s="45"/>
      <c r="RMR9704" s="45"/>
      <c r="RMS9704" s="45"/>
      <c r="RMT9704" s="45"/>
      <c r="RMU9704" s="45"/>
      <c r="RMV9704" s="45"/>
      <c r="RMW9704" s="45"/>
      <c r="RMX9704" s="45"/>
      <c r="RMY9704" s="45"/>
      <c r="RMZ9704" s="45"/>
      <c r="RNA9704" s="45"/>
      <c r="RNB9704" s="45"/>
      <c r="RNC9704" s="45"/>
      <c r="RND9704" s="45"/>
      <c r="RNE9704" s="45"/>
      <c r="RNF9704" s="45"/>
      <c r="RNG9704" s="45"/>
      <c r="RNH9704" s="45"/>
      <c r="RNI9704" s="45"/>
      <c r="RNJ9704" s="45"/>
      <c r="RNK9704" s="45"/>
      <c r="RNL9704" s="45"/>
      <c r="RNM9704" s="45"/>
      <c r="RNN9704" s="45"/>
      <c r="RNO9704" s="45"/>
      <c r="RNP9704" s="45"/>
      <c r="RNQ9704" s="45"/>
      <c r="RNR9704" s="45"/>
      <c r="RNS9704" s="45"/>
      <c r="RNT9704" s="45"/>
      <c r="RNU9704" s="45"/>
      <c r="RNV9704" s="45"/>
      <c r="RNW9704" s="45"/>
      <c r="RNX9704" s="45"/>
      <c r="RNY9704" s="45"/>
      <c r="RNZ9704" s="45"/>
      <c r="ROA9704" s="45"/>
      <c r="ROB9704" s="45"/>
      <c r="ROC9704" s="45"/>
      <c r="ROD9704" s="45"/>
      <c r="ROE9704" s="45"/>
      <c r="ROF9704" s="45"/>
      <c r="ROG9704" s="45"/>
      <c r="ROH9704" s="45"/>
      <c r="ROI9704" s="45"/>
      <c r="ROJ9704" s="45"/>
      <c r="ROK9704" s="45"/>
      <c r="ROL9704" s="45"/>
      <c r="ROM9704" s="45"/>
      <c r="RON9704" s="45"/>
      <c r="ROO9704" s="45"/>
      <c r="ROP9704" s="45"/>
      <c r="ROQ9704" s="45"/>
      <c r="ROR9704" s="45"/>
      <c r="ROS9704" s="45"/>
      <c r="ROT9704" s="45"/>
      <c r="ROU9704" s="45"/>
      <c r="ROV9704" s="45"/>
      <c r="ROW9704" s="45"/>
      <c r="ROX9704" s="45"/>
      <c r="ROY9704" s="45"/>
      <c r="ROZ9704" s="45"/>
      <c r="RPA9704" s="45"/>
      <c r="RPB9704" s="45"/>
      <c r="RPC9704" s="45"/>
      <c r="RPD9704" s="45"/>
      <c r="RPE9704" s="45"/>
      <c r="RPF9704" s="45"/>
      <c r="RPG9704" s="45"/>
      <c r="RPH9704" s="45"/>
      <c r="RPI9704" s="45"/>
      <c r="RPJ9704" s="45"/>
      <c r="RPK9704" s="45"/>
      <c r="RPL9704" s="45"/>
      <c r="RPM9704" s="45"/>
      <c r="RPN9704" s="45"/>
      <c r="RPO9704" s="45"/>
      <c r="RPP9704" s="45"/>
      <c r="RPQ9704" s="45"/>
      <c r="RPR9704" s="45"/>
      <c r="RPS9704" s="45"/>
      <c r="RPT9704" s="45"/>
      <c r="RPU9704" s="45"/>
      <c r="RPV9704" s="45"/>
      <c r="RPW9704" s="45"/>
      <c r="RPX9704" s="45"/>
      <c r="RPY9704" s="45"/>
      <c r="RPZ9704" s="45"/>
      <c r="RQA9704" s="45"/>
      <c r="RQB9704" s="45"/>
      <c r="RQC9704" s="45"/>
      <c r="RQD9704" s="45"/>
      <c r="RQE9704" s="45"/>
      <c r="RQF9704" s="45"/>
      <c r="RQG9704" s="45"/>
      <c r="RQH9704" s="45"/>
      <c r="RQI9704" s="45"/>
      <c r="RQJ9704" s="45"/>
      <c r="RQK9704" s="45"/>
      <c r="RQL9704" s="45"/>
      <c r="RQM9704" s="45"/>
      <c r="RQN9704" s="45"/>
      <c r="RQO9704" s="45"/>
      <c r="RQP9704" s="45"/>
      <c r="RQQ9704" s="45"/>
      <c r="RQR9704" s="45"/>
      <c r="RQS9704" s="45"/>
      <c r="RQT9704" s="45"/>
      <c r="RQU9704" s="45"/>
      <c r="RQV9704" s="45"/>
      <c r="RQW9704" s="45"/>
      <c r="RQX9704" s="45"/>
      <c r="RQY9704" s="45"/>
      <c r="RQZ9704" s="45"/>
      <c r="RRA9704" s="45"/>
      <c r="RRB9704" s="45"/>
      <c r="RRC9704" s="45"/>
      <c r="RRD9704" s="45"/>
      <c r="RRE9704" s="45"/>
      <c r="RRF9704" s="45"/>
      <c r="RRG9704" s="45"/>
      <c r="RRH9704" s="45"/>
      <c r="RRI9704" s="45"/>
      <c r="RRJ9704" s="45"/>
      <c r="RRK9704" s="45"/>
      <c r="RRL9704" s="45"/>
      <c r="RRM9704" s="45"/>
      <c r="RRN9704" s="45"/>
      <c r="RRO9704" s="45"/>
      <c r="RRP9704" s="45"/>
      <c r="RRQ9704" s="45"/>
      <c r="RRR9704" s="45"/>
      <c r="RRS9704" s="45"/>
      <c r="RRT9704" s="45"/>
      <c r="RRU9704" s="45"/>
      <c r="RRV9704" s="45"/>
      <c r="RRW9704" s="45"/>
      <c r="RRX9704" s="45"/>
      <c r="RRY9704" s="45"/>
      <c r="RRZ9704" s="45"/>
      <c r="RSA9704" s="45"/>
      <c r="RSB9704" s="45"/>
      <c r="RSC9704" s="45"/>
      <c r="RSD9704" s="45"/>
      <c r="RSE9704" s="45"/>
      <c r="RSF9704" s="45"/>
      <c r="RSG9704" s="45"/>
      <c r="RSH9704" s="45"/>
      <c r="RSI9704" s="45"/>
      <c r="RSJ9704" s="45"/>
      <c r="RSK9704" s="45"/>
      <c r="RSL9704" s="45"/>
      <c r="RSM9704" s="45"/>
      <c r="RSN9704" s="45"/>
      <c r="RSO9704" s="45"/>
      <c r="RSP9704" s="45"/>
      <c r="RSQ9704" s="45"/>
      <c r="RSR9704" s="45"/>
      <c r="RSS9704" s="45"/>
      <c r="RST9704" s="45"/>
      <c r="RSU9704" s="45"/>
      <c r="RSV9704" s="45"/>
      <c r="RSW9704" s="45"/>
      <c r="RSX9704" s="45"/>
      <c r="RSY9704" s="45"/>
      <c r="RSZ9704" s="45"/>
      <c r="RTA9704" s="45"/>
      <c r="RTB9704" s="45"/>
      <c r="RTC9704" s="45"/>
      <c r="RTD9704" s="45"/>
      <c r="RTE9704" s="45"/>
      <c r="RTF9704" s="45"/>
      <c r="RTG9704" s="45"/>
      <c r="RTH9704" s="45"/>
      <c r="RTI9704" s="45"/>
      <c r="RTJ9704" s="45"/>
      <c r="RTK9704" s="45"/>
      <c r="RTL9704" s="45"/>
      <c r="RTM9704" s="45"/>
      <c r="RTN9704" s="45"/>
      <c r="RTO9704" s="45"/>
      <c r="RTP9704" s="45"/>
      <c r="RTQ9704" s="45"/>
      <c r="RTR9704" s="45"/>
      <c r="RTS9704" s="45"/>
      <c r="RTT9704" s="45"/>
      <c r="RTU9704" s="45"/>
      <c r="RTV9704" s="45"/>
      <c r="RTW9704" s="45"/>
      <c r="RTX9704" s="45"/>
      <c r="RTY9704" s="45"/>
      <c r="RTZ9704" s="45"/>
      <c r="RUA9704" s="45"/>
      <c r="RUB9704" s="45"/>
      <c r="RUC9704" s="45"/>
      <c r="RUD9704" s="45"/>
      <c r="RUE9704" s="45"/>
      <c r="RUF9704" s="45"/>
      <c r="RUG9704" s="45"/>
      <c r="RUH9704" s="45"/>
      <c r="RUI9704" s="45"/>
      <c r="RUJ9704" s="45"/>
      <c r="RUK9704" s="45"/>
      <c r="RUL9704" s="45"/>
      <c r="RUM9704" s="45"/>
      <c r="RUN9704" s="45"/>
      <c r="RUO9704" s="45"/>
      <c r="RUP9704" s="45"/>
      <c r="RUQ9704" s="45"/>
      <c r="RUR9704" s="45"/>
      <c r="RUS9704" s="45"/>
      <c r="RUT9704" s="45"/>
      <c r="RUU9704" s="45"/>
      <c r="RUV9704" s="45"/>
      <c r="RUW9704" s="45"/>
      <c r="RUX9704" s="45"/>
      <c r="RUY9704" s="45"/>
      <c r="RUZ9704" s="45"/>
      <c r="RVA9704" s="45"/>
      <c r="RVB9704" s="45"/>
      <c r="RVC9704" s="45"/>
      <c r="RVD9704" s="45"/>
      <c r="RVE9704" s="45"/>
      <c r="RVF9704" s="45"/>
      <c r="RVG9704" s="45"/>
      <c r="RVH9704" s="45"/>
      <c r="RVI9704" s="45"/>
      <c r="RVJ9704" s="45"/>
      <c r="RVK9704" s="45"/>
      <c r="RVL9704" s="45"/>
      <c r="RVM9704" s="45"/>
      <c r="RVN9704" s="45"/>
      <c r="RVO9704" s="45"/>
      <c r="RVP9704" s="45"/>
      <c r="RVQ9704" s="45"/>
      <c r="RVR9704" s="45"/>
      <c r="RVS9704" s="45"/>
      <c r="RVT9704" s="45"/>
      <c r="RVU9704" s="45"/>
      <c r="RVV9704" s="45"/>
      <c r="RVW9704" s="45"/>
      <c r="RVX9704" s="45"/>
      <c r="RVY9704" s="45"/>
      <c r="RVZ9704" s="45"/>
      <c r="RWA9704" s="45"/>
      <c r="RWB9704" s="45"/>
      <c r="RWC9704" s="45"/>
      <c r="RWD9704" s="45"/>
      <c r="RWE9704" s="45"/>
      <c r="RWF9704" s="45"/>
      <c r="RWG9704" s="45"/>
      <c r="RWH9704" s="45"/>
      <c r="RWI9704" s="45"/>
      <c r="RWJ9704" s="45"/>
      <c r="RWK9704" s="45"/>
      <c r="RWL9704" s="45"/>
      <c r="RWM9704" s="45"/>
      <c r="RWN9704" s="45"/>
      <c r="RWO9704" s="45"/>
      <c r="RWP9704" s="45"/>
      <c r="RWQ9704" s="45"/>
      <c r="RWR9704" s="45"/>
      <c r="RWS9704" s="45"/>
      <c r="RWT9704" s="45"/>
      <c r="RWU9704" s="45"/>
      <c r="RWV9704" s="45"/>
      <c r="RWW9704" s="45"/>
      <c r="RWX9704" s="45"/>
      <c r="RWY9704" s="45"/>
      <c r="RWZ9704" s="45"/>
      <c r="RXA9704" s="45"/>
      <c r="RXB9704" s="45"/>
      <c r="RXC9704" s="45"/>
      <c r="RXD9704" s="45"/>
      <c r="RXE9704" s="45"/>
      <c r="RXF9704" s="45"/>
      <c r="RXG9704" s="45"/>
      <c r="RXH9704" s="45"/>
      <c r="RXI9704" s="45"/>
      <c r="RXJ9704" s="45"/>
      <c r="RXK9704" s="45"/>
      <c r="RXL9704" s="45"/>
      <c r="RXM9704" s="45"/>
      <c r="RXN9704" s="45"/>
      <c r="RXO9704" s="45"/>
      <c r="RXP9704" s="45"/>
      <c r="RXQ9704" s="45"/>
      <c r="RXR9704" s="45"/>
      <c r="RXS9704" s="45"/>
      <c r="RXT9704" s="45"/>
      <c r="RXU9704" s="45"/>
      <c r="RXV9704" s="45"/>
      <c r="RXW9704" s="45"/>
      <c r="RXX9704" s="45"/>
      <c r="RXY9704" s="45"/>
      <c r="RXZ9704" s="45"/>
      <c r="RYA9704" s="45"/>
      <c r="RYB9704" s="45"/>
      <c r="RYC9704" s="45"/>
      <c r="RYD9704" s="45"/>
      <c r="RYE9704" s="45"/>
      <c r="RYF9704" s="45"/>
      <c r="RYG9704" s="45"/>
      <c r="RYH9704" s="45"/>
      <c r="RYI9704" s="45"/>
      <c r="RYJ9704" s="45"/>
      <c r="RYK9704" s="45"/>
      <c r="RYL9704" s="45"/>
      <c r="RYM9704" s="45"/>
      <c r="RYN9704" s="45"/>
      <c r="RYO9704" s="45"/>
      <c r="RYP9704" s="45"/>
      <c r="RYQ9704" s="45"/>
      <c r="RYR9704" s="45"/>
      <c r="RYS9704" s="45"/>
      <c r="RYT9704" s="45"/>
      <c r="RYU9704" s="45"/>
      <c r="RYV9704" s="45"/>
      <c r="RYW9704" s="45"/>
      <c r="RYX9704" s="45"/>
      <c r="RYY9704" s="45"/>
      <c r="RYZ9704" s="45"/>
      <c r="RZA9704" s="45"/>
      <c r="RZB9704" s="45"/>
      <c r="RZC9704" s="45"/>
      <c r="RZD9704" s="45"/>
      <c r="RZE9704" s="45"/>
      <c r="RZF9704" s="45"/>
      <c r="RZG9704" s="45"/>
      <c r="RZH9704" s="45"/>
      <c r="RZI9704" s="45"/>
      <c r="RZJ9704" s="45"/>
      <c r="RZK9704" s="45"/>
      <c r="RZL9704" s="45"/>
      <c r="RZM9704" s="45"/>
      <c r="RZN9704" s="45"/>
      <c r="RZO9704" s="45"/>
      <c r="RZP9704" s="45"/>
      <c r="RZQ9704" s="45"/>
      <c r="RZR9704" s="45"/>
      <c r="RZS9704" s="45"/>
      <c r="RZT9704" s="45"/>
      <c r="RZU9704" s="45"/>
      <c r="RZV9704" s="45"/>
      <c r="RZW9704" s="45"/>
      <c r="RZX9704" s="45"/>
      <c r="RZY9704" s="45"/>
      <c r="RZZ9704" s="45"/>
      <c r="SAA9704" s="45"/>
      <c r="SAB9704" s="45"/>
      <c r="SAC9704" s="45"/>
      <c r="SAD9704" s="45"/>
      <c r="SAE9704" s="45"/>
      <c r="SAF9704" s="45"/>
      <c r="SAG9704" s="45"/>
      <c r="SAH9704" s="45"/>
      <c r="SAI9704" s="45"/>
      <c r="SAJ9704" s="45"/>
      <c r="SAK9704" s="45"/>
      <c r="SAL9704" s="45"/>
      <c r="SAM9704" s="45"/>
      <c r="SAN9704" s="45"/>
      <c r="SAO9704" s="45"/>
      <c r="SAP9704" s="45"/>
      <c r="SAQ9704" s="45"/>
      <c r="SAR9704" s="45"/>
      <c r="SAS9704" s="45"/>
      <c r="SAT9704" s="45"/>
      <c r="SAU9704" s="45"/>
      <c r="SAV9704" s="45"/>
      <c r="SAW9704" s="45"/>
      <c r="SAX9704" s="45"/>
      <c r="SAY9704" s="45"/>
      <c r="SAZ9704" s="45"/>
      <c r="SBA9704" s="45"/>
      <c r="SBB9704" s="45"/>
      <c r="SBC9704" s="45"/>
      <c r="SBD9704" s="45"/>
      <c r="SBE9704" s="45"/>
      <c r="SBF9704" s="45"/>
      <c r="SBG9704" s="45"/>
      <c r="SBH9704" s="45"/>
      <c r="SBI9704" s="45"/>
      <c r="SBJ9704" s="45"/>
      <c r="SBK9704" s="45"/>
      <c r="SBL9704" s="45"/>
      <c r="SBM9704" s="45"/>
      <c r="SBN9704" s="45"/>
      <c r="SBO9704" s="45"/>
      <c r="SBP9704" s="45"/>
      <c r="SBQ9704" s="45"/>
      <c r="SBR9704" s="45"/>
      <c r="SBS9704" s="45"/>
      <c r="SBT9704" s="45"/>
      <c r="SBU9704" s="45"/>
      <c r="SBV9704" s="45"/>
      <c r="SBW9704" s="45"/>
      <c r="SBX9704" s="45"/>
      <c r="SBY9704" s="45"/>
      <c r="SBZ9704" s="45"/>
      <c r="SCA9704" s="45"/>
      <c r="SCB9704" s="45"/>
      <c r="SCC9704" s="45"/>
      <c r="SCD9704" s="45"/>
      <c r="SCE9704" s="45"/>
      <c r="SCF9704" s="45"/>
      <c r="SCG9704" s="45"/>
      <c r="SCH9704" s="45"/>
      <c r="SCI9704" s="45"/>
      <c r="SCJ9704" s="45"/>
      <c r="SCK9704" s="45"/>
      <c r="SCL9704" s="45"/>
      <c r="SCM9704" s="45"/>
      <c r="SCN9704" s="45"/>
      <c r="SCO9704" s="45"/>
      <c r="SCP9704" s="45"/>
      <c r="SCQ9704" s="45"/>
      <c r="SCR9704" s="45"/>
      <c r="SCS9704" s="45"/>
      <c r="SCT9704" s="45"/>
      <c r="SCU9704" s="45"/>
      <c r="SCV9704" s="45"/>
      <c r="SCW9704" s="45"/>
      <c r="SCX9704" s="45"/>
      <c r="SCY9704" s="45"/>
      <c r="SCZ9704" s="45"/>
      <c r="SDA9704" s="45"/>
      <c r="SDB9704" s="45"/>
      <c r="SDC9704" s="45"/>
      <c r="SDD9704" s="45"/>
      <c r="SDE9704" s="45"/>
      <c r="SDF9704" s="45"/>
      <c r="SDG9704" s="45"/>
      <c r="SDH9704" s="45"/>
      <c r="SDI9704" s="45"/>
      <c r="SDJ9704" s="45"/>
      <c r="SDK9704" s="45"/>
      <c r="SDL9704" s="45"/>
      <c r="SDM9704" s="45"/>
      <c r="SDN9704" s="45"/>
      <c r="SDO9704" s="45"/>
      <c r="SDP9704" s="45"/>
      <c r="SDQ9704" s="45"/>
      <c r="SDR9704" s="45"/>
      <c r="SDS9704" s="45"/>
      <c r="SDT9704" s="45"/>
      <c r="SDU9704" s="45"/>
      <c r="SDV9704" s="45"/>
      <c r="SDW9704" s="45"/>
      <c r="SDX9704" s="45"/>
      <c r="SDY9704" s="45"/>
      <c r="SDZ9704" s="45"/>
      <c r="SEA9704" s="45"/>
      <c r="SEB9704" s="45"/>
      <c r="SEC9704" s="45"/>
      <c r="SED9704" s="45"/>
      <c r="SEE9704" s="45"/>
      <c r="SEF9704" s="45"/>
      <c r="SEG9704" s="45"/>
      <c r="SEH9704" s="45"/>
      <c r="SEI9704" s="45"/>
      <c r="SEJ9704" s="45"/>
      <c r="SEK9704" s="45"/>
      <c r="SEL9704" s="45"/>
      <c r="SEM9704" s="45"/>
      <c r="SEN9704" s="45"/>
      <c r="SEO9704" s="45"/>
      <c r="SEP9704" s="45"/>
      <c r="SEQ9704" s="45"/>
      <c r="SER9704" s="45"/>
      <c r="SES9704" s="45"/>
      <c r="SET9704" s="45"/>
      <c r="SEU9704" s="45"/>
      <c r="SEV9704" s="45"/>
      <c r="SEW9704" s="45"/>
      <c r="SEX9704" s="45"/>
      <c r="SEY9704" s="45"/>
      <c r="SEZ9704" s="45"/>
      <c r="SFA9704" s="45"/>
      <c r="SFB9704" s="45"/>
      <c r="SFC9704" s="45"/>
      <c r="SFD9704" s="45"/>
      <c r="SFE9704" s="45"/>
      <c r="SFF9704" s="45"/>
      <c r="SFG9704" s="45"/>
      <c r="SFH9704" s="45"/>
      <c r="SFI9704" s="45"/>
      <c r="SFJ9704" s="45"/>
      <c r="SFK9704" s="45"/>
      <c r="SFL9704" s="45"/>
      <c r="SFM9704" s="45"/>
      <c r="SFN9704" s="45"/>
      <c r="SFO9704" s="45"/>
      <c r="SFP9704" s="45"/>
      <c r="SFQ9704" s="45"/>
      <c r="SFR9704" s="45"/>
      <c r="SFS9704" s="45"/>
      <c r="SFT9704" s="45"/>
      <c r="SFU9704" s="45"/>
      <c r="SFV9704" s="45"/>
      <c r="SFW9704" s="45"/>
      <c r="SFX9704" s="45"/>
      <c r="SFY9704" s="45"/>
      <c r="SFZ9704" s="45"/>
      <c r="SGA9704" s="45"/>
      <c r="SGB9704" s="45"/>
      <c r="SGC9704" s="45"/>
      <c r="SGD9704" s="45"/>
      <c r="SGE9704" s="45"/>
      <c r="SGF9704" s="45"/>
      <c r="SGG9704" s="45"/>
      <c r="SGH9704" s="45"/>
      <c r="SGI9704" s="45"/>
      <c r="SGJ9704" s="45"/>
      <c r="SGK9704" s="45"/>
      <c r="SGL9704" s="45"/>
      <c r="SGM9704" s="45"/>
      <c r="SGN9704" s="45"/>
      <c r="SGO9704" s="45"/>
      <c r="SGP9704" s="45"/>
      <c r="SGQ9704" s="45"/>
      <c r="SGR9704" s="45"/>
      <c r="SGS9704" s="45"/>
      <c r="SGT9704" s="45"/>
      <c r="SGU9704" s="45"/>
      <c r="SGV9704" s="45"/>
      <c r="SGW9704" s="45"/>
      <c r="SGX9704" s="45"/>
      <c r="SGY9704" s="45"/>
      <c r="SGZ9704" s="45"/>
      <c r="SHA9704" s="45"/>
      <c r="SHB9704" s="45"/>
      <c r="SHC9704" s="45"/>
      <c r="SHD9704" s="45"/>
      <c r="SHE9704" s="45"/>
      <c r="SHF9704" s="45"/>
      <c r="SHG9704" s="45"/>
      <c r="SHH9704" s="45"/>
      <c r="SHI9704" s="45"/>
      <c r="SHJ9704" s="45"/>
      <c r="SHK9704" s="45"/>
      <c r="SHL9704" s="45"/>
      <c r="SHM9704" s="45"/>
      <c r="SHN9704" s="45"/>
      <c r="SHO9704" s="45"/>
      <c r="SHP9704" s="45"/>
      <c r="SHQ9704" s="45"/>
      <c r="SHR9704" s="45"/>
      <c r="SHS9704" s="45"/>
      <c r="SHT9704" s="45"/>
      <c r="SHU9704" s="45"/>
      <c r="SHV9704" s="45"/>
      <c r="SHW9704" s="45"/>
      <c r="SHX9704" s="45"/>
      <c r="SHY9704" s="45"/>
      <c r="SHZ9704" s="45"/>
      <c r="SIA9704" s="45"/>
      <c r="SIB9704" s="45"/>
      <c r="SIC9704" s="45"/>
      <c r="SID9704" s="45"/>
      <c r="SIE9704" s="45"/>
      <c r="SIF9704" s="45"/>
      <c r="SIG9704" s="45"/>
      <c r="SIH9704" s="45"/>
      <c r="SII9704" s="45"/>
      <c r="SIJ9704" s="45"/>
      <c r="SIK9704" s="45"/>
      <c r="SIL9704" s="45"/>
      <c r="SIM9704" s="45"/>
      <c r="SIN9704" s="45"/>
      <c r="SIO9704" s="45"/>
      <c r="SIP9704" s="45"/>
      <c r="SIQ9704" s="45"/>
      <c r="SIR9704" s="45"/>
      <c r="SIS9704" s="45"/>
      <c r="SIT9704" s="45"/>
      <c r="SIU9704" s="45"/>
      <c r="SIV9704" s="45"/>
      <c r="SIW9704" s="45"/>
      <c r="SIX9704" s="45"/>
      <c r="SIY9704" s="45"/>
      <c r="SIZ9704" s="45"/>
      <c r="SJA9704" s="45"/>
      <c r="SJB9704" s="45"/>
      <c r="SJC9704" s="45"/>
      <c r="SJD9704" s="45"/>
      <c r="SJE9704" s="45"/>
      <c r="SJF9704" s="45"/>
      <c r="SJG9704" s="45"/>
      <c r="SJH9704" s="45"/>
      <c r="SJI9704" s="45"/>
      <c r="SJJ9704" s="45"/>
      <c r="SJK9704" s="45"/>
      <c r="SJL9704" s="45"/>
      <c r="SJM9704" s="45"/>
      <c r="SJN9704" s="45"/>
      <c r="SJO9704" s="45"/>
      <c r="SJP9704" s="45"/>
      <c r="SJQ9704" s="45"/>
      <c r="SJR9704" s="45"/>
      <c r="SJS9704" s="45"/>
      <c r="SJT9704" s="45"/>
      <c r="SJU9704" s="45"/>
      <c r="SJV9704" s="45"/>
      <c r="SJW9704" s="45"/>
      <c r="SJX9704" s="45"/>
      <c r="SJY9704" s="45"/>
      <c r="SJZ9704" s="45"/>
      <c r="SKA9704" s="45"/>
      <c r="SKB9704" s="45"/>
      <c r="SKC9704" s="45"/>
      <c r="SKD9704" s="45"/>
      <c r="SKE9704" s="45"/>
      <c r="SKF9704" s="45"/>
      <c r="SKG9704" s="45"/>
      <c r="SKH9704" s="45"/>
      <c r="SKI9704" s="45"/>
      <c r="SKJ9704" s="45"/>
      <c r="SKK9704" s="45"/>
      <c r="SKL9704" s="45"/>
      <c r="SKM9704" s="45"/>
      <c r="SKN9704" s="45"/>
      <c r="SKO9704" s="45"/>
      <c r="SKP9704" s="45"/>
      <c r="SKQ9704" s="45"/>
      <c r="SKR9704" s="45"/>
      <c r="SKS9704" s="45"/>
      <c r="SKT9704" s="45"/>
      <c r="SKU9704" s="45"/>
      <c r="SKV9704" s="45"/>
      <c r="SKW9704" s="45"/>
      <c r="SKX9704" s="45"/>
      <c r="SKY9704" s="45"/>
      <c r="SKZ9704" s="45"/>
      <c r="SLA9704" s="45"/>
      <c r="SLB9704" s="45"/>
      <c r="SLC9704" s="45"/>
      <c r="SLD9704" s="45"/>
      <c r="SLE9704" s="45"/>
      <c r="SLF9704" s="45"/>
      <c r="SLG9704" s="45"/>
      <c r="SLH9704" s="45"/>
      <c r="SLI9704" s="45"/>
      <c r="SLJ9704" s="45"/>
      <c r="SLK9704" s="45"/>
      <c r="SLL9704" s="45"/>
      <c r="SLM9704" s="45"/>
      <c r="SLN9704" s="45"/>
      <c r="SLO9704" s="45"/>
      <c r="SLP9704" s="45"/>
      <c r="SLQ9704" s="45"/>
      <c r="SLR9704" s="45"/>
      <c r="SLS9704" s="45"/>
      <c r="SLT9704" s="45"/>
      <c r="SLU9704" s="45"/>
      <c r="SLV9704" s="45"/>
      <c r="SLW9704" s="45"/>
      <c r="SLX9704" s="45"/>
      <c r="SLY9704" s="45"/>
      <c r="SLZ9704" s="45"/>
      <c r="SMA9704" s="45"/>
      <c r="SMB9704" s="45"/>
      <c r="SMC9704" s="45"/>
      <c r="SMD9704" s="45"/>
      <c r="SME9704" s="45"/>
      <c r="SMF9704" s="45"/>
      <c r="SMG9704" s="45"/>
      <c r="SMH9704" s="45"/>
      <c r="SMI9704" s="45"/>
      <c r="SMJ9704" s="45"/>
      <c r="SMK9704" s="45"/>
      <c r="SML9704" s="45"/>
      <c r="SMM9704" s="45"/>
      <c r="SMN9704" s="45"/>
      <c r="SMO9704" s="45"/>
      <c r="SMP9704" s="45"/>
      <c r="SMQ9704" s="45"/>
      <c r="SMR9704" s="45"/>
      <c r="SMS9704" s="45"/>
      <c r="SMT9704" s="45"/>
      <c r="SMU9704" s="45"/>
      <c r="SMV9704" s="45"/>
      <c r="SMW9704" s="45"/>
      <c r="SMX9704" s="45"/>
      <c r="SMY9704" s="45"/>
      <c r="SMZ9704" s="45"/>
      <c r="SNA9704" s="45"/>
      <c r="SNB9704" s="45"/>
      <c r="SNC9704" s="45"/>
      <c r="SND9704" s="45"/>
      <c r="SNE9704" s="45"/>
      <c r="SNF9704" s="45"/>
      <c r="SNG9704" s="45"/>
      <c r="SNH9704" s="45"/>
      <c r="SNI9704" s="45"/>
      <c r="SNJ9704" s="45"/>
      <c r="SNK9704" s="45"/>
      <c r="SNL9704" s="45"/>
      <c r="SNM9704" s="45"/>
      <c r="SNN9704" s="45"/>
      <c r="SNO9704" s="45"/>
      <c r="SNP9704" s="45"/>
      <c r="SNQ9704" s="45"/>
      <c r="SNR9704" s="45"/>
      <c r="SNS9704" s="45"/>
      <c r="SNT9704" s="45"/>
      <c r="SNU9704" s="45"/>
      <c r="SNV9704" s="45"/>
      <c r="SNW9704" s="45"/>
      <c r="SNX9704" s="45"/>
      <c r="SNY9704" s="45"/>
      <c r="SNZ9704" s="45"/>
      <c r="SOA9704" s="45"/>
      <c r="SOB9704" s="45"/>
      <c r="SOC9704" s="45"/>
      <c r="SOD9704" s="45"/>
      <c r="SOE9704" s="45"/>
      <c r="SOF9704" s="45"/>
      <c r="SOG9704" s="45"/>
      <c r="SOH9704" s="45"/>
      <c r="SOI9704" s="45"/>
      <c r="SOJ9704" s="45"/>
      <c r="SOK9704" s="45"/>
      <c r="SOL9704" s="45"/>
      <c r="SOM9704" s="45"/>
      <c r="SON9704" s="45"/>
      <c r="SOO9704" s="45"/>
      <c r="SOP9704" s="45"/>
      <c r="SOQ9704" s="45"/>
      <c r="SOR9704" s="45"/>
      <c r="SOS9704" s="45"/>
      <c r="SOT9704" s="45"/>
      <c r="SOU9704" s="45"/>
      <c r="SOV9704" s="45"/>
      <c r="SOW9704" s="45"/>
      <c r="SOX9704" s="45"/>
      <c r="SOY9704" s="45"/>
      <c r="SOZ9704" s="45"/>
      <c r="SPA9704" s="45"/>
      <c r="SPB9704" s="45"/>
      <c r="SPC9704" s="45"/>
      <c r="SPD9704" s="45"/>
      <c r="SPE9704" s="45"/>
      <c r="SPF9704" s="45"/>
      <c r="SPG9704" s="45"/>
      <c r="SPH9704" s="45"/>
      <c r="SPI9704" s="45"/>
      <c r="SPJ9704" s="45"/>
      <c r="SPK9704" s="45"/>
      <c r="SPL9704" s="45"/>
      <c r="SPM9704" s="45"/>
      <c r="SPN9704" s="45"/>
      <c r="SPO9704" s="45"/>
      <c r="SPP9704" s="45"/>
      <c r="SPQ9704" s="45"/>
      <c r="SPR9704" s="45"/>
      <c r="SPS9704" s="45"/>
      <c r="SPT9704" s="45"/>
      <c r="SPU9704" s="45"/>
      <c r="SPV9704" s="45"/>
      <c r="SPW9704" s="45"/>
      <c r="SPX9704" s="45"/>
      <c r="SPY9704" s="45"/>
      <c r="SPZ9704" s="45"/>
      <c r="SQA9704" s="45"/>
      <c r="SQB9704" s="45"/>
      <c r="SQC9704" s="45"/>
      <c r="SQD9704" s="45"/>
      <c r="SQE9704" s="45"/>
      <c r="SQF9704" s="45"/>
      <c r="SQG9704" s="45"/>
      <c r="SQH9704" s="45"/>
      <c r="SQI9704" s="45"/>
      <c r="SQJ9704" s="45"/>
      <c r="SQK9704" s="45"/>
      <c r="SQL9704" s="45"/>
      <c r="SQM9704" s="45"/>
      <c r="SQN9704" s="45"/>
      <c r="SQO9704" s="45"/>
      <c r="SQP9704" s="45"/>
      <c r="SQQ9704" s="45"/>
      <c r="SQR9704" s="45"/>
      <c r="SQS9704" s="45"/>
      <c r="SQT9704" s="45"/>
      <c r="SQU9704" s="45"/>
      <c r="SQV9704" s="45"/>
      <c r="SQW9704" s="45"/>
      <c r="SQX9704" s="45"/>
      <c r="SQY9704" s="45"/>
      <c r="SQZ9704" s="45"/>
      <c r="SRA9704" s="45"/>
      <c r="SRB9704" s="45"/>
      <c r="SRC9704" s="45"/>
      <c r="SRD9704" s="45"/>
      <c r="SRE9704" s="45"/>
      <c r="SRF9704" s="45"/>
      <c r="SRG9704" s="45"/>
      <c r="SRH9704" s="45"/>
      <c r="SRI9704" s="45"/>
      <c r="SRJ9704" s="45"/>
      <c r="SRK9704" s="45"/>
      <c r="SRL9704" s="45"/>
      <c r="SRM9704" s="45"/>
      <c r="SRN9704" s="45"/>
      <c r="SRO9704" s="45"/>
      <c r="SRP9704" s="45"/>
      <c r="SRQ9704" s="45"/>
      <c r="SRR9704" s="45"/>
      <c r="SRS9704" s="45"/>
      <c r="SRT9704" s="45"/>
      <c r="SRU9704" s="45"/>
      <c r="SRV9704" s="45"/>
      <c r="SRW9704" s="45"/>
      <c r="SRX9704" s="45"/>
      <c r="SRY9704" s="45"/>
      <c r="SRZ9704" s="45"/>
      <c r="SSA9704" s="45"/>
      <c r="SSB9704" s="45"/>
      <c r="SSC9704" s="45"/>
      <c r="SSD9704" s="45"/>
      <c r="SSE9704" s="45"/>
      <c r="SSF9704" s="45"/>
      <c r="SSG9704" s="45"/>
      <c r="SSH9704" s="45"/>
      <c r="SSI9704" s="45"/>
      <c r="SSJ9704" s="45"/>
      <c r="SSK9704" s="45"/>
      <c r="SSL9704" s="45"/>
      <c r="SSM9704" s="45"/>
      <c r="SSN9704" s="45"/>
      <c r="SSO9704" s="45"/>
      <c r="SSP9704" s="45"/>
      <c r="SSQ9704" s="45"/>
      <c r="SSR9704" s="45"/>
      <c r="SSS9704" s="45"/>
      <c r="SST9704" s="45"/>
      <c r="SSU9704" s="45"/>
      <c r="SSV9704" s="45"/>
      <c r="SSW9704" s="45"/>
      <c r="SSX9704" s="45"/>
      <c r="SSY9704" s="45"/>
      <c r="SSZ9704" s="45"/>
      <c r="STA9704" s="45"/>
      <c r="STB9704" s="45"/>
      <c r="STC9704" s="45"/>
      <c r="STD9704" s="45"/>
      <c r="STE9704" s="45"/>
      <c r="STF9704" s="45"/>
      <c r="STG9704" s="45"/>
      <c r="STH9704" s="45"/>
      <c r="STI9704" s="45"/>
      <c r="STJ9704" s="45"/>
      <c r="STK9704" s="45"/>
      <c r="STL9704" s="45"/>
      <c r="STM9704" s="45"/>
      <c r="STN9704" s="45"/>
      <c r="STO9704" s="45"/>
      <c r="STP9704" s="45"/>
      <c r="STQ9704" s="45"/>
      <c r="STR9704" s="45"/>
      <c r="STS9704" s="45"/>
      <c r="STT9704" s="45"/>
      <c r="STU9704" s="45"/>
      <c r="STV9704" s="45"/>
      <c r="STW9704" s="45"/>
      <c r="STX9704" s="45"/>
      <c r="STY9704" s="45"/>
      <c r="STZ9704" s="45"/>
      <c r="SUA9704" s="45"/>
      <c r="SUB9704" s="45"/>
      <c r="SUC9704" s="45"/>
      <c r="SUD9704" s="45"/>
      <c r="SUE9704" s="45"/>
      <c r="SUF9704" s="45"/>
      <c r="SUG9704" s="45"/>
      <c r="SUH9704" s="45"/>
      <c r="SUI9704" s="45"/>
      <c r="SUJ9704" s="45"/>
      <c r="SUK9704" s="45"/>
      <c r="SUL9704" s="45"/>
      <c r="SUM9704" s="45"/>
      <c r="SUN9704" s="45"/>
      <c r="SUO9704" s="45"/>
      <c r="SUP9704" s="45"/>
      <c r="SUQ9704" s="45"/>
      <c r="SUR9704" s="45"/>
      <c r="SUS9704" s="45"/>
      <c r="SUT9704" s="45"/>
      <c r="SUU9704" s="45"/>
      <c r="SUV9704" s="45"/>
      <c r="SUW9704" s="45"/>
      <c r="SUX9704" s="45"/>
      <c r="SUY9704" s="45"/>
      <c r="SUZ9704" s="45"/>
      <c r="SVA9704" s="45"/>
      <c r="SVB9704" s="45"/>
      <c r="SVC9704" s="45"/>
      <c r="SVD9704" s="45"/>
      <c r="SVE9704" s="45"/>
      <c r="SVF9704" s="45"/>
      <c r="SVG9704" s="45"/>
      <c r="SVH9704" s="45"/>
      <c r="SVI9704" s="45"/>
      <c r="SVJ9704" s="45"/>
      <c r="SVK9704" s="45"/>
      <c r="SVL9704" s="45"/>
      <c r="SVM9704" s="45"/>
      <c r="SVN9704" s="45"/>
      <c r="SVO9704" s="45"/>
      <c r="SVP9704" s="45"/>
      <c r="SVQ9704" s="45"/>
      <c r="SVR9704" s="45"/>
      <c r="SVS9704" s="45"/>
      <c r="SVT9704" s="45"/>
      <c r="SVU9704" s="45"/>
      <c r="SVV9704" s="45"/>
      <c r="SVW9704" s="45"/>
      <c r="SVX9704" s="45"/>
      <c r="SVY9704" s="45"/>
      <c r="SVZ9704" s="45"/>
      <c r="SWA9704" s="45"/>
      <c r="SWB9704" s="45"/>
      <c r="SWC9704" s="45"/>
      <c r="SWD9704" s="45"/>
      <c r="SWE9704" s="45"/>
      <c r="SWF9704" s="45"/>
      <c r="SWG9704" s="45"/>
      <c r="SWH9704" s="45"/>
      <c r="SWI9704" s="45"/>
      <c r="SWJ9704" s="45"/>
      <c r="SWK9704" s="45"/>
      <c r="SWL9704" s="45"/>
      <c r="SWM9704" s="45"/>
      <c r="SWN9704" s="45"/>
      <c r="SWO9704" s="45"/>
      <c r="SWP9704" s="45"/>
      <c r="SWQ9704" s="45"/>
      <c r="SWR9704" s="45"/>
      <c r="SWS9704" s="45"/>
      <c r="SWT9704" s="45"/>
      <c r="SWU9704" s="45"/>
      <c r="SWV9704" s="45"/>
      <c r="SWW9704" s="45"/>
      <c r="SWX9704" s="45"/>
      <c r="SWY9704" s="45"/>
      <c r="SWZ9704" s="45"/>
      <c r="SXA9704" s="45"/>
      <c r="SXB9704" s="45"/>
      <c r="SXC9704" s="45"/>
      <c r="SXD9704" s="45"/>
      <c r="SXE9704" s="45"/>
      <c r="SXF9704" s="45"/>
      <c r="SXG9704" s="45"/>
      <c r="SXH9704" s="45"/>
      <c r="SXI9704" s="45"/>
      <c r="SXJ9704" s="45"/>
      <c r="SXK9704" s="45"/>
      <c r="SXL9704" s="45"/>
      <c r="SXM9704" s="45"/>
      <c r="SXN9704" s="45"/>
      <c r="SXO9704" s="45"/>
      <c r="SXP9704" s="45"/>
      <c r="SXQ9704" s="45"/>
      <c r="SXR9704" s="45"/>
      <c r="SXS9704" s="45"/>
      <c r="SXT9704" s="45"/>
      <c r="SXU9704" s="45"/>
      <c r="SXV9704" s="45"/>
      <c r="SXW9704" s="45"/>
      <c r="SXX9704" s="45"/>
      <c r="SXY9704" s="45"/>
      <c r="SXZ9704" s="45"/>
      <c r="SYA9704" s="45"/>
      <c r="SYB9704" s="45"/>
      <c r="SYC9704" s="45"/>
      <c r="SYD9704" s="45"/>
      <c r="SYE9704" s="45"/>
      <c r="SYF9704" s="45"/>
      <c r="SYG9704" s="45"/>
      <c r="SYH9704" s="45"/>
      <c r="SYI9704" s="45"/>
      <c r="SYJ9704" s="45"/>
      <c r="SYK9704" s="45"/>
      <c r="SYL9704" s="45"/>
      <c r="SYM9704" s="45"/>
      <c r="SYN9704" s="45"/>
      <c r="SYO9704" s="45"/>
      <c r="SYP9704" s="45"/>
      <c r="SYQ9704" s="45"/>
      <c r="SYR9704" s="45"/>
      <c r="SYS9704" s="45"/>
      <c r="SYT9704" s="45"/>
      <c r="SYU9704" s="45"/>
      <c r="SYV9704" s="45"/>
      <c r="SYW9704" s="45"/>
      <c r="SYX9704" s="45"/>
      <c r="SYY9704" s="45"/>
      <c r="SYZ9704" s="45"/>
      <c r="SZA9704" s="45"/>
      <c r="SZB9704" s="45"/>
      <c r="SZC9704" s="45"/>
      <c r="SZD9704" s="45"/>
      <c r="SZE9704" s="45"/>
      <c r="SZF9704" s="45"/>
      <c r="SZG9704" s="45"/>
      <c r="SZH9704" s="45"/>
      <c r="SZI9704" s="45"/>
      <c r="SZJ9704" s="45"/>
      <c r="SZK9704" s="45"/>
      <c r="SZL9704" s="45"/>
      <c r="SZM9704" s="45"/>
      <c r="SZN9704" s="45"/>
      <c r="SZO9704" s="45"/>
      <c r="SZP9704" s="45"/>
      <c r="SZQ9704" s="45"/>
      <c r="SZR9704" s="45"/>
      <c r="SZS9704" s="45"/>
      <c r="SZT9704" s="45"/>
      <c r="SZU9704" s="45"/>
      <c r="SZV9704" s="45"/>
      <c r="SZW9704" s="45"/>
      <c r="SZX9704" s="45"/>
      <c r="SZY9704" s="45"/>
      <c r="SZZ9704" s="45"/>
      <c r="TAA9704" s="45"/>
      <c r="TAB9704" s="45"/>
      <c r="TAC9704" s="45"/>
      <c r="TAD9704" s="45"/>
      <c r="TAE9704" s="45"/>
      <c r="TAF9704" s="45"/>
      <c r="TAG9704" s="45"/>
      <c r="TAH9704" s="45"/>
      <c r="TAI9704" s="45"/>
      <c r="TAJ9704" s="45"/>
      <c r="TAK9704" s="45"/>
      <c r="TAL9704" s="45"/>
      <c r="TAM9704" s="45"/>
      <c r="TAN9704" s="45"/>
      <c r="TAO9704" s="45"/>
      <c r="TAP9704" s="45"/>
      <c r="TAQ9704" s="45"/>
      <c r="TAR9704" s="45"/>
      <c r="TAS9704" s="45"/>
      <c r="TAT9704" s="45"/>
      <c r="TAU9704" s="45"/>
      <c r="TAV9704" s="45"/>
      <c r="TAW9704" s="45"/>
      <c r="TAX9704" s="45"/>
      <c r="TAY9704" s="45"/>
      <c r="TAZ9704" s="45"/>
      <c r="TBA9704" s="45"/>
      <c r="TBB9704" s="45"/>
      <c r="TBC9704" s="45"/>
      <c r="TBD9704" s="45"/>
      <c r="TBE9704" s="45"/>
      <c r="TBF9704" s="45"/>
      <c r="TBG9704" s="45"/>
      <c r="TBH9704" s="45"/>
      <c r="TBI9704" s="45"/>
      <c r="TBJ9704" s="45"/>
      <c r="TBK9704" s="45"/>
      <c r="TBL9704" s="45"/>
      <c r="TBM9704" s="45"/>
      <c r="TBN9704" s="45"/>
      <c r="TBO9704" s="45"/>
      <c r="TBP9704" s="45"/>
      <c r="TBQ9704" s="45"/>
      <c r="TBR9704" s="45"/>
      <c r="TBS9704" s="45"/>
      <c r="TBT9704" s="45"/>
      <c r="TBU9704" s="45"/>
      <c r="TBV9704" s="45"/>
      <c r="TBW9704" s="45"/>
      <c r="TBX9704" s="45"/>
      <c r="TBY9704" s="45"/>
      <c r="TBZ9704" s="45"/>
      <c r="TCA9704" s="45"/>
      <c r="TCB9704" s="45"/>
      <c r="TCC9704" s="45"/>
      <c r="TCD9704" s="45"/>
      <c r="TCE9704" s="45"/>
      <c r="TCF9704" s="45"/>
      <c r="TCG9704" s="45"/>
      <c r="TCH9704" s="45"/>
      <c r="TCI9704" s="45"/>
      <c r="TCJ9704" s="45"/>
      <c r="TCK9704" s="45"/>
      <c r="TCL9704" s="45"/>
      <c r="TCM9704" s="45"/>
      <c r="TCN9704" s="45"/>
      <c r="TCO9704" s="45"/>
      <c r="TCP9704" s="45"/>
      <c r="TCQ9704" s="45"/>
      <c r="TCR9704" s="45"/>
      <c r="TCS9704" s="45"/>
      <c r="TCT9704" s="45"/>
      <c r="TCU9704" s="45"/>
      <c r="TCV9704" s="45"/>
      <c r="TCW9704" s="45"/>
      <c r="TCX9704" s="45"/>
      <c r="TCY9704" s="45"/>
      <c r="TCZ9704" s="45"/>
      <c r="TDA9704" s="45"/>
      <c r="TDB9704" s="45"/>
      <c r="TDC9704" s="45"/>
      <c r="TDD9704" s="45"/>
      <c r="TDE9704" s="45"/>
      <c r="TDF9704" s="45"/>
      <c r="TDG9704" s="45"/>
      <c r="TDH9704" s="45"/>
      <c r="TDI9704" s="45"/>
      <c r="TDJ9704" s="45"/>
      <c r="TDK9704" s="45"/>
      <c r="TDL9704" s="45"/>
      <c r="TDM9704" s="45"/>
      <c r="TDN9704" s="45"/>
      <c r="TDO9704" s="45"/>
      <c r="TDP9704" s="45"/>
      <c r="TDQ9704" s="45"/>
      <c r="TDR9704" s="45"/>
      <c r="TDS9704" s="45"/>
      <c r="TDT9704" s="45"/>
      <c r="TDU9704" s="45"/>
      <c r="TDV9704" s="45"/>
      <c r="TDW9704" s="45"/>
      <c r="TDX9704" s="45"/>
      <c r="TDY9704" s="45"/>
      <c r="TDZ9704" s="45"/>
      <c r="TEA9704" s="45"/>
      <c r="TEB9704" s="45"/>
      <c r="TEC9704" s="45"/>
      <c r="TED9704" s="45"/>
      <c r="TEE9704" s="45"/>
      <c r="TEF9704" s="45"/>
      <c r="TEG9704" s="45"/>
      <c r="TEH9704" s="45"/>
      <c r="TEI9704" s="45"/>
      <c r="TEJ9704" s="45"/>
      <c r="TEK9704" s="45"/>
      <c r="TEL9704" s="45"/>
      <c r="TEM9704" s="45"/>
      <c r="TEN9704" s="45"/>
      <c r="TEO9704" s="45"/>
      <c r="TEP9704" s="45"/>
      <c r="TEQ9704" s="45"/>
      <c r="TER9704" s="45"/>
      <c r="TES9704" s="45"/>
      <c r="TET9704" s="45"/>
      <c r="TEU9704" s="45"/>
      <c r="TEV9704" s="45"/>
      <c r="TEW9704" s="45"/>
      <c r="TEX9704" s="45"/>
      <c r="TEY9704" s="45"/>
      <c r="TEZ9704" s="45"/>
      <c r="TFA9704" s="45"/>
      <c r="TFB9704" s="45"/>
      <c r="TFC9704" s="45"/>
      <c r="TFD9704" s="45"/>
      <c r="TFE9704" s="45"/>
      <c r="TFF9704" s="45"/>
      <c r="TFG9704" s="45"/>
      <c r="TFH9704" s="45"/>
      <c r="TFI9704" s="45"/>
      <c r="TFJ9704" s="45"/>
      <c r="TFK9704" s="45"/>
      <c r="TFL9704" s="45"/>
      <c r="TFM9704" s="45"/>
      <c r="TFN9704" s="45"/>
      <c r="TFO9704" s="45"/>
      <c r="TFP9704" s="45"/>
      <c r="TFQ9704" s="45"/>
      <c r="TFR9704" s="45"/>
      <c r="TFS9704" s="45"/>
      <c r="TFT9704" s="45"/>
      <c r="TFU9704" s="45"/>
      <c r="TFV9704" s="45"/>
      <c r="TFW9704" s="45"/>
      <c r="TFX9704" s="45"/>
      <c r="TFY9704" s="45"/>
      <c r="TFZ9704" s="45"/>
      <c r="TGA9704" s="45"/>
      <c r="TGB9704" s="45"/>
      <c r="TGC9704" s="45"/>
      <c r="TGD9704" s="45"/>
      <c r="TGE9704" s="45"/>
      <c r="TGF9704" s="45"/>
      <c r="TGG9704" s="45"/>
      <c r="TGH9704" s="45"/>
      <c r="TGI9704" s="45"/>
      <c r="TGJ9704" s="45"/>
      <c r="TGK9704" s="45"/>
      <c r="TGL9704" s="45"/>
      <c r="TGM9704" s="45"/>
      <c r="TGN9704" s="45"/>
      <c r="TGO9704" s="45"/>
      <c r="TGP9704" s="45"/>
      <c r="TGQ9704" s="45"/>
      <c r="TGR9704" s="45"/>
      <c r="TGS9704" s="45"/>
      <c r="TGT9704" s="45"/>
      <c r="TGU9704" s="45"/>
      <c r="TGV9704" s="45"/>
      <c r="TGW9704" s="45"/>
      <c r="TGX9704" s="45"/>
      <c r="TGY9704" s="45"/>
      <c r="TGZ9704" s="45"/>
      <c r="THA9704" s="45"/>
      <c r="THB9704" s="45"/>
      <c r="THC9704" s="45"/>
      <c r="THD9704" s="45"/>
      <c r="THE9704" s="45"/>
      <c r="THF9704" s="45"/>
      <c r="THG9704" s="45"/>
      <c r="THH9704" s="45"/>
      <c r="THI9704" s="45"/>
      <c r="THJ9704" s="45"/>
      <c r="THK9704" s="45"/>
      <c r="THL9704" s="45"/>
      <c r="THM9704" s="45"/>
      <c r="THN9704" s="45"/>
      <c r="THO9704" s="45"/>
      <c r="THP9704" s="45"/>
      <c r="THQ9704" s="45"/>
      <c r="THR9704" s="45"/>
      <c r="THS9704" s="45"/>
      <c r="THT9704" s="45"/>
      <c r="THU9704" s="45"/>
      <c r="THV9704" s="45"/>
      <c r="THW9704" s="45"/>
      <c r="THX9704" s="45"/>
      <c r="THY9704" s="45"/>
      <c r="THZ9704" s="45"/>
      <c r="TIA9704" s="45"/>
      <c r="TIB9704" s="45"/>
      <c r="TIC9704" s="45"/>
      <c r="TID9704" s="45"/>
      <c r="TIE9704" s="45"/>
      <c r="TIF9704" s="45"/>
      <c r="TIG9704" s="45"/>
      <c r="TIH9704" s="45"/>
      <c r="TII9704" s="45"/>
      <c r="TIJ9704" s="45"/>
      <c r="TIK9704" s="45"/>
      <c r="TIL9704" s="45"/>
      <c r="TIM9704" s="45"/>
      <c r="TIN9704" s="45"/>
      <c r="TIO9704" s="45"/>
      <c r="TIP9704" s="45"/>
      <c r="TIQ9704" s="45"/>
      <c r="TIR9704" s="45"/>
      <c r="TIS9704" s="45"/>
      <c r="TIT9704" s="45"/>
      <c r="TIU9704" s="45"/>
      <c r="TIV9704" s="45"/>
      <c r="TIW9704" s="45"/>
      <c r="TIX9704" s="45"/>
      <c r="TIY9704" s="45"/>
      <c r="TIZ9704" s="45"/>
      <c r="TJA9704" s="45"/>
      <c r="TJB9704" s="45"/>
      <c r="TJC9704" s="45"/>
      <c r="TJD9704" s="45"/>
      <c r="TJE9704" s="45"/>
      <c r="TJF9704" s="45"/>
      <c r="TJG9704" s="45"/>
      <c r="TJH9704" s="45"/>
      <c r="TJI9704" s="45"/>
      <c r="TJJ9704" s="45"/>
      <c r="TJK9704" s="45"/>
      <c r="TJL9704" s="45"/>
      <c r="TJM9704" s="45"/>
      <c r="TJN9704" s="45"/>
      <c r="TJO9704" s="45"/>
      <c r="TJP9704" s="45"/>
      <c r="TJQ9704" s="45"/>
      <c r="TJR9704" s="45"/>
      <c r="TJS9704" s="45"/>
      <c r="TJT9704" s="45"/>
      <c r="TJU9704" s="45"/>
      <c r="TJV9704" s="45"/>
      <c r="TJW9704" s="45"/>
      <c r="TJX9704" s="45"/>
      <c r="TJY9704" s="45"/>
      <c r="TJZ9704" s="45"/>
      <c r="TKA9704" s="45"/>
      <c r="TKB9704" s="45"/>
      <c r="TKC9704" s="45"/>
      <c r="TKD9704" s="45"/>
      <c r="TKE9704" s="45"/>
      <c r="TKF9704" s="45"/>
      <c r="TKG9704" s="45"/>
      <c r="TKH9704" s="45"/>
      <c r="TKI9704" s="45"/>
      <c r="TKJ9704" s="45"/>
      <c r="TKK9704" s="45"/>
      <c r="TKL9704" s="45"/>
      <c r="TKM9704" s="45"/>
      <c r="TKN9704" s="45"/>
      <c r="TKO9704" s="45"/>
      <c r="TKP9704" s="45"/>
      <c r="TKQ9704" s="45"/>
      <c r="TKR9704" s="45"/>
      <c r="TKS9704" s="45"/>
      <c r="TKT9704" s="45"/>
      <c r="TKU9704" s="45"/>
      <c r="TKV9704" s="45"/>
      <c r="TKW9704" s="45"/>
      <c r="TKX9704" s="45"/>
      <c r="TKY9704" s="45"/>
      <c r="TKZ9704" s="45"/>
      <c r="TLA9704" s="45"/>
      <c r="TLB9704" s="45"/>
      <c r="TLC9704" s="45"/>
      <c r="TLD9704" s="45"/>
      <c r="TLE9704" s="45"/>
      <c r="TLF9704" s="45"/>
      <c r="TLG9704" s="45"/>
      <c r="TLH9704" s="45"/>
      <c r="TLI9704" s="45"/>
      <c r="TLJ9704" s="45"/>
      <c r="TLK9704" s="45"/>
      <c r="TLL9704" s="45"/>
      <c r="TLM9704" s="45"/>
      <c r="TLN9704" s="45"/>
      <c r="TLO9704" s="45"/>
      <c r="TLP9704" s="45"/>
      <c r="TLQ9704" s="45"/>
      <c r="TLR9704" s="45"/>
      <c r="TLS9704" s="45"/>
      <c r="TLT9704" s="45"/>
      <c r="TLU9704" s="45"/>
      <c r="TLV9704" s="45"/>
      <c r="TLW9704" s="45"/>
      <c r="TLX9704" s="45"/>
      <c r="TLY9704" s="45"/>
      <c r="TLZ9704" s="45"/>
      <c r="TMA9704" s="45"/>
      <c r="TMB9704" s="45"/>
      <c r="TMC9704" s="45"/>
      <c r="TMD9704" s="45"/>
      <c r="TME9704" s="45"/>
      <c r="TMF9704" s="45"/>
      <c r="TMG9704" s="45"/>
      <c r="TMH9704" s="45"/>
      <c r="TMI9704" s="45"/>
      <c r="TMJ9704" s="45"/>
      <c r="TMK9704" s="45"/>
      <c r="TML9704" s="45"/>
      <c r="TMM9704" s="45"/>
      <c r="TMN9704" s="45"/>
      <c r="TMO9704" s="45"/>
      <c r="TMP9704" s="45"/>
      <c r="TMQ9704" s="45"/>
      <c r="TMR9704" s="45"/>
      <c r="TMS9704" s="45"/>
      <c r="TMT9704" s="45"/>
      <c r="TMU9704" s="45"/>
      <c r="TMV9704" s="45"/>
      <c r="TMW9704" s="45"/>
      <c r="TMX9704" s="45"/>
      <c r="TMY9704" s="45"/>
      <c r="TMZ9704" s="45"/>
      <c r="TNA9704" s="45"/>
      <c r="TNB9704" s="45"/>
      <c r="TNC9704" s="45"/>
      <c r="TND9704" s="45"/>
      <c r="TNE9704" s="45"/>
      <c r="TNF9704" s="45"/>
      <c r="TNG9704" s="45"/>
      <c r="TNH9704" s="45"/>
      <c r="TNI9704" s="45"/>
      <c r="TNJ9704" s="45"/>
      <c r="TNK9704" s="45"/>
      <c r="TNL9704" s="45"/>
      <c r="TNM9704" s="45"/>
      <c r="TNN9704" s="45"/>
      <c r="TNO9704" s="45"/>
      <c r="TNP9704" s="45"/>
      <c r="TNQ9704" s="45"/>
      <c r="TNR9704" s="45"/>
      <c r="TNS9704" s="45"/>
      <c r="TNT9704" s="45"/>
      <c r="TNU9704" s="45"/>
      <c r="TNV9704" s="45"/>
      <c r="TNW9704" s="45"/>
      <c r="TNX9704" s="45"/>
      <c r="TNY9704" s="45"/>
      <c r="TNZ9704" s="45"/>
      <c r="TOA9704" s="45"/>
      <c r="TOB9704" s="45"/>
      <c r="TOC9704" s="45"/>
      <c r="TOD9704" s="45"/>
      <c r="TOE9704" s="45"/>
      <c r="TOF9704" s="45"/>
      <c r="TOG9704" s="45"/>
      <c r="TOH9704" s="45"/>
      <c r="TOI9704" s="45"/>
      <c r="TOJ9704" s="45"/>
      <c r="TOK9704" s="45"/>
      <c r="TOL9704" s="45"/>
      <c r="TOM9704" s="45"/>
      <c r="TON9704" s="45"/>
      <c r="TOO9704" s="45"/>
      <c r="TOP9704" s="45"/>
      <c r="TOQ9704" s="45"/>
      <c r="TOR9704" s="45"/>
      <c r="TOS9704" s="45"/>
      <c r="TOT9704" s="45"/>
      <c r="TOU9704" s="45"/>
      <c r="TOV9704" s="45"/>
      <c r="TOW9704" s="45"/>
      <c r="TOX9704" s="45"/>
      <c r="TOY9704" s="45"/>
      <c r="TOZ9704" s="45"/>
      <c r="TPA9704" s="45"/>
      <c r="TPB9704" s="45"/>
      <c r="TPC9704" s="45"/>
      <c r="TPD9704" s="45"/>
      <c r="TPE9704" s="45"/>
      <c r="TPF9704" s="45"/>
      <c r="TPG9704" s="45"/>
      <c r="TPH9704" s="45"/>
      <c r="TPI9704" s="45"/>
      <c r="TPJ9704" s="45"/>
      <c r="TPK9704" s="45"/>
      <c r="TPL9704" s="45"/>
      <c r="TPM9704" s="45"/>
      <c r="TPN9704" s="45"/>
      <c r="TPO9704" s="45"/>
      <c r="TPP9704" s="45"/>
      <c r="TPQ9704" s="45"/>
      <c r="TPR9704" s="45"/>
      <c r="TPS9704" s="45"/>
      <c r="TPT9704" s="45"/>
      <c r="TPU9704" s="45"/>
      <c r="TPV9704" s="45"/>
      <c r="TPW9704" s="45"/>
      <c r="TPX9704" s="45"/>
      <c r="TPY9704" s="45"/>
      <c r="TPZ9704" s="45"/>
      <c r="TQA9704" s="45"/>
      <c r="TQB9704" s="45"/>
      <c r="TQC9704" s="45"/>
      <c r="TQD9704" s="45"/>
      <c r="TQE9704" s="45"/>
      <c r="TQF9704" s="45"/>
      <c r="TQG9704" s="45"/>
      <c r="TQH9704" s="45"/>
      <c r="TQI9704" s="45"/>
      <c r="TQJ9704" s="45"/>
      <c r="TQK9704" s="45"/>
      <c r="TQL9704" s="45"/>
      <c r="TQM9704" s="45"/>
      <c r="TQN9704" s="45"/>
      <c r="TQO9704" s="45"/>
      <c r="TQP9704" s="45"/>
      <c r="TQQ9704" s="45"/>
      <c r="TQR9704" s="45"/>
      <c r="TQS9704" s="45"/>
      <c r="TQT9704" s="45"/>
      <c r="TQU9704" s="45"/>
      <c r="TQV9704" s="45"/>
      <c r="TQW9704" s="45"/>
      <c r="TQX9704" s="45"/>
      <c r="TQY9704" s="45"/>
      <c r="TQZ9704" s="45"/>
      <c r="TRA9704" s="45"/>
      <c r="TRB9704" s="45"/>
      <c r="TRC9704" s="45"/>
      <c r="TRD9704" s="45"/>
      <c r="TRE9704" s="45"/>
      <c r="TRF9704" s="45"/>
      <c r="TRG9704" s="45"/>
      <c r="TRH9704" s="45"/>
      <c r="TRI9704" s="45"/>
      <c r="TRJ9704" s="45"/>
      <c r="TRK9704" s="45"/>
      <c r="TRL9704" s="45"/>
      <c r="TRM9704" s="45"/>
      <c r="TRN9704" s="45"/>
      <c r="TRO9704" s="45"/>
      <c r="TRP9704" s="45"/>
      <c r="TRQ9704" s="45"/>
      <c r="TRR9704" s="45"/>
      <c r="TRS9704" s="45"/>
      <c r="TRT9704" s="45"/>
      <c r="TRU9704" s="45"/>
      <c r="TRV9704" s="45"/>
      <c r="TRW9704" s="45"/>
      <c r="TRX9704" s="45"/>
      <c r="TRY9704" s="45"/>
      <c r="TRZ9704" s="45"/>
      <c r="TSA9704" s="45"/>
      <c r="TSB9704" s="45"/>
      <c r="TSC9704" s="45"/>
      <c r="TSD9704" s="45"/>
      <c r="TSE9704" s="45"/>
      <c r="TSF9704" s="45"/>
      <c r="TSG9704" s="45"/>
      <c r="TSH9704" s="45"/>
      <c r="TSI9704" s="45"/>
      <c r="TSJ9704" s="45"/>
      <c r="TSK9704" s="45"/>
      <c r="TSL9704" s="45"/>
      <c r="TSM9704" s="45"/>
      <c r="TSN9704" s="45"/>
      <c r="TSO9704" s="45"/>
      <c r="TSP9704" s="45"/>
      <c r="TSQ9704" s="45"/>
      <c r="TSR9704" s="45"/>
      <c r="TSS9704" s="45"/>
      <c r="TST9704" s="45"/>
      <c r="TSU9704" s="45"/>
      <c r="TSV9704" s="45"/>
      <c r="TSW9704" s="45"/>
      <c r="TSX9704" s="45"/>
      <c r="TSY9704" s="45"/>
      <c r="TSZ9704" s="45"/>
      <c r="TTA9704" s="45"/>
      <c r="TTB9704" s="45"/>
      <c r="TTC9704" s="45"/>
      <c r="TTD9704" s="45"/>
      <c r="TTE9704" s="45"/>
      <c r="TTF9704" s="45"/>
      <c r="TTG9704" s="45"/>
      <c r="TTH9704" s="45"/>
      <c r="TTI9704" s="45"/>
      <c r="TTJ9704" s="45"/>
      <c r="TTK9704" s="45"/>
      <c r="TTL9704" s="45"/>
      <c r="TTM9704" s="45"/>
      <c r="TTN9704" s="45"/>
      <c r="TTO9704" s="45"/>
      <c r="TTP9704" s="45"/>
      <c r="TTQ9704" s="45"/>
      <c r="TTR9704" s="45"/>
      <c r="TTS9704" s="45"/>
      <c r="TTT9704" s="45"/>
      <c r="TTU9704" s="45"/>
      <c r="TTV9704" s="45"/>
      <c r="TTW9704" s="45"/>
      <c r="TTX9704" s="45"/>
      <c r="TTY9704" s="45"/>
      <c r="TTZ9704" s="45"/>
      <c r="TUA9704" s="45"/>
      <c r="TUB9704" s="45"/>
      <c r="TUC9704" s="45"/>
      <c r="TUD9704" s="45"/>
      <c r="TUE9704" s="45"/>
      <c r="TUF9704" s="45"/>
      <c r="TUG9704" s="45"/>
      <c r="TUH9704" s="45"/>
      <c r="TUI9704" s="45"/>
      <c r="TUJ9704" s="45"/>
      <c r="TUK9704" s="45"/>
      <c r="TUL9704" s="45"/>
      <c r="TUM9704" s="45"/>
      <c r="TUN9704" s="45"/>
      <c r="TUO9704" s="45"/>
      <c r="TUP9704" s="45"/>
      <c r="TUQ9704" s="45"/>
      <c r="TUR9704" s="45"/>
      <c r="TUS9704" s="45"/>
      <c r="TUT9704" s="45"/>
      <c r="TUU9704" s="45"/>
      <c r="TUV9704" s="45"/>
      <c r="TUW9704" s="45"/>
      <c r="TUX9704" s="45"/>
      <c r="TUY9704" s="45"/>
      <c r="TUZ9704" s="45"/>
      <c r="TVA9704" s="45"/>
      <c r="TVB9704" s="45"/>
      <c r="TVC9704" s="45"/>
      <c r="TVD9704" s="45"/>
      <c r="TVE9704" s="45"/>
      <c r="TVF9704" s="45"/>
      <c r="TVG9704" s="45"/>
      <c r="TVH9704" s="45"/>
      <c r="TVI9704" s="45"/>
      <c r="TVJ9704" s="45"/>
      <c r="TVK9704" s="45"/>
      <c r="TVL9704" s="45"/>
      <c r="TVM9704" s="45"/>
      <c r="TVN9704" s="45"/>
      <c r="TVO9704" s="45"/>
      <c r="TVP9704" s="45"/>
      <c r="TVQ9704" s="45"/>
      <c r="TVR9704" s="45"/>
      <c r="TVS9704" s="45"/>
      <c r="TVT9704" s="45"/>
      <c r="TVU9704" s="45"/>
      <c r="TVV9704" s="45"/>
      <c r="TVW9704" s="45"/>
      <c r="TVX9704" s="45"/>
      <c r="TVY9704" s="45"/>
      <c r="TVZ9704" s="45"/>
      <c r="TWA9704" s="45"/>
      <c r="TWB9704" s="45"/>
      <c r="TWC9704" s="45"/>
      <c r="TWD9704" s="45"/>
      <c r="TWE9704" s="45"/>
      <c r="TWF9704" s="45"/>
      <c r="TWG9704" s="45"/>
      <c r="TWH9704" s="45"/>
      <c r="TWI9704" s="45"/>
      <c r="TWJ9704" s="45"/>
      <c r="TWK9704" s="45"/>
      <c r="TWL9704" s="45"/>
      <c r="TWM9704" s="45"/>
      <c r="TWN9704" s="45"/>
      <c r="TWO9704" s="45"/>
      <c r="TWP9704" s="45"/>
      <c r="TWQ9704" s="45"/>
      <c r="TWR9704" s="45"/>
      <c r="TWS9704" s="45"/>
      <c r="TWT9704" s="45"/>
      <c r="TWU9704" s="45"/>
      <c r="TWV9704" s="45"/>
      <c r="TWW9704" s="45"/>
      <c r="TWX9704" s="45"/>
      <c r="TWY9704" s="45"/>
      <c r="TWZ9704" s="45"/>
      <c r="TXA9704" s="45"/>
      <c r="TXB9704" s="45"/>
      <c r="TXC9704" s="45"/>
      <c r="TXD9704" s="45"/>
      <c r="TXE9704" s="45"/>
      <c r="TXF9704" s="45"/>
      <c r="TXG9704" s="45"/>
      <c r="TXH9704" s="45"/>
      <c r="TXI9704" s="45"/>
      <c r="TXJ9704" s="45"/>
      <c r="TXK9704" s="45"/>
      <c r="TXL9704" s="45"/>
      <c r="TXM9704" s="45"/>
      <c r="TXN9704" s="45"/>
      <c r="TXO9704" s="45"/>
      <c r="TXP9704" s="45"/>
      <c r="TXQ9704" s="45"/>
      <c r="TXR9704" s="45"/>
      <c r="TXS9704" s="45"/>
      <c r="TXT9704" s="45"/>
      <c r="TXU9704" s="45"/>
      <c r="TXV9704" s="45"/>
      <c r="TXW9704" s="45"/>
      <c r="TXX9704" s="45"/>
      <c r="TXY9704" s="45"/>
      <c r="TXZ9704" s="45"/>
      <c r="TYA9704" s="45"/>
      <c r="TYB9704" s="45"/>
      <c r="TYC9704" s="45"/>
      <c r="TYD9704" s="45"/>
      <c r="TYE9704" s="45"/>
      <c r="TYF9704" s="45"/>
      <c r="TYG9704" s="45"/>
      <c r="TYH9704" s="45"/>
      <c r="TYI9704" s="45"/>
      <c r="TYJ9704" s="45"/>
      <c r="TYK9704" s="45"/>
      <c r="TYL9704" s="45"/>
      <c r="TYM9704" s="45"/>
      <c r="TYN9704" s="45"/>
      <c r="TYO9704" s="45"/>
      <c r="TYP9704" s="45"/>
      <c r="TYQ9704" s="45"/>
      <c r="TYR9704" s="45"/>
      <c r="TYS9704" s="45"/>
      <c r="TYT9704" s="45"/>
      <c r="TYU9704" s="45"/>
      <c r="TYV9704" s="45"/>
      <c r="TYW9704" s="45"/>
      <c r="TYX9704" s="45"/>
      <c r="TYY9704" s="45"/>
      <c r="TYZ9704" s="45"/>
      <c r="TZA9704" s="45"/>
      <c r="TZB9704" s="45"/>
      <c r="TZC9704" s="45"/>
      <c r="TZD9704" s="45"/>
      <c r="TZE9704" s="45"/>
      <c r="TZF9704" s="45"/>
      <c r="TZG9704" s="45"/>
      <c r="TZH9704" s="45"/>
      <c r="TZI9704" s="45"/>
      <c r="TZJ9704" s="45"/>
      <c r="TZK9704" s="45"/>
      <c r="TZL9704" s="45"/>
      <c r="TZM9704" s="45"/>
      <c r="TZN9704" s="45"/>
      <c r="TZO9704" s="45"/>
      <c r="TZP9704" s="45"/>
      <c r="TZQ9704" s="45"/>
      <c r="TZR9704" s="45"/>
      <c r="TZS9704" s="45"/>
      <c r="TZT9704" s="45"/>
      <c r="TZU9704" s="45"/>
      <c r="TZV9704" s="45"/>
      <c r="TZW9704" s="45"/>
      <c r="TZX9704" s="45"/>
      <c r="TZY9704" s="45"/>
      <c r="TZZ9704" s="45"/>
      <c r="UAA9704" s="45"/>
      <c r="UAB9704" s="45"/>
      <c r="UAC9704" s="45"/>
      <c r="UAD9704" s="45"/>
      <c r="UAE9704" s="45"/>
      <c r="UAF9704" s="45"/>
      <c r="UAG9704" s="45"/>
      <c r="UAH9704" s="45"/>
      <c r="UAI9704" s="45"/>
      <c r="UAJ9704" s="45"/>
      <c r="UAK9704" s="45"/>
      <c r="UAL9704" s="45"/>
      <c r="UAM9704" s="45"/>
      <c r="UAN9704" s="45"/>
      <c r="UAO9704" s="45"/>
      <c r="UAP9704" s="45"/>
      <c r="UAQ9704" s="45"/>
      <c r="UAR9704" s="45"/>
      <c r="UAS9704" s="45"/>
      <c r="UAT9704" s="45"/>
      <c r="UAU9704" s="45"/>
      <c r="UAV9704" s="45"/>
      <c r="UAW9704" s="45"/>
      <c r="UAX9704" s="45"/>
      <c r="UAY9704" s="45"/>
      <c r="UAZ9704" s="45"/>
      <c r="UBA9704" s="45"/>
      <c r="UBB9704" s="45"/>
      <c r="UBC9704" s="45"/>
      <c r="UBD9704" s="45"/>
      <c r="UBE9704" s="45"/>
      <c r="UBF9704" s="45"/>
      <c r="UBG9704" s="45"/>
      <c r="UBH9704" s="45"/>
      <c r="UBI9704" s="45"/>
      <c r="UBJ9704" s="45"/>
      <c r="UBK9704" s="45"/>
      <c r="UBL9704" s="45"/>
      <c r="UBM9704" s="45"/>
      <c r="UBN9704" s="45"/>
      <c r="UBO9704" s="45"/>
      <c r="UBP9704" s="45"/>
      <c r="UBQ9704" s="45"/>
      <c r="UBR9704" s="45"/>
      <c r="UBS9704" s="45"/>
      <c r="UBT9704" s="45"/>
      <c r="UBU9704" s="45"/>
      <c r="UBV9704" s="45"/>
      <c r="UBW9704" s="45"/>
      <c r="UBX9704" s="45"/>
      <c r="UBY9704" s="45"/>
      <c r="UBZ9704" s="45"/>
      <c r="UCA9704" s="45"/>
      <c r="UCB9704" s="45"/>
      <c r="UCC9704" s="45"/>
      <c r="UCD9704" s="45"/>
      <c r="UCE9704" s="45"/>
      <c r="UCF9704" s="45"/>
      <c r="UCG9704" s="45"/>
      <c r="UCH9704" s="45"/>
      <c r="UCI9704" s="45"/>
      <c r="UCJ9704" s="45"/>
      <c r="UCK9704" s="45"/>
      <c r="UCL9704" s="45"/>
      <c r="UCM9704" s="45"/>
      <c r="UCN9704" s="45"/>
      <c r="UCO9704" s="45"/>
      <c r="UCP9704" s="45"/>
      <c r="UCQ9704" s="45"/>
      <c r="UCR9704" s="45"/>
      <c r="UCS9704" s="45"/>
      <c r="UCT9704" s="45"/>
      <c r="UCU9704" s="45"/>
      <c r="UCV9704" s="45"/>
      <c r="UCW9704" s="45"/>
      <c r="UCX9704" s="45"/>
      <c r="UCY9704" s="45"/>
      <c r="UCZ9704" s="45"/>
      <c r="UDA9704" s="45"/>
      <c r="UDB9704" s="45"/>
      <c r="UDC9704" s="45"/>
      <c r="UDD9704" s="45"/>
      <c r="UDE9704" s="45"/>
      <c r="UDF9704" s="45"/>
      <c r="UDG9704" s="45"/>
      <c r="UDH9704" s="45"/>
      <c r="UDI9704" s="45"/>
      <c r="UDJ9704" s="45"/>
      <c r="UDK9704" s="45"/>
      <c r="UDL9704" s="45"/>
      <c r="UDM9704" s="45"/>
      <c r="UDN9704" s="45"/>
      <c r="UDO9704" s="45"/>
      <c r="UDP9704" s="45"/>
      <c r="UDQ9704" s="45"/>
      <c r="UDR9704" s="45"/>
      <c r="UDS9704" s="45"/>
      <c r="UDT9704" s="45"/>
      <c r="UDU9704" s="45"/>
      <c r="UDV9704" s="45"/>
      <c r="UDW9704" s="45"/>
      <c r="UDX9704" s="45"/>
      <c r="UDY9704" s="45"/>
      <c r="UDZ9704" s="45"/>
      <c r="UEA9704" s="45"/>
      <c r="UEB9704" s="45"/>
      <c r="UEC9704" s="45"/>
      <c r="UED9704" s="45"/>
      <c r="UEE9704" s="45"/>
      <c r="UEF9704" s="45"/>
      <c r="UEG9704" s="45"/>
      <c r="UEH9704" s="45"/>
      <c r="UEI9704" s="45"/>
      <c r="UEJ9704" s="45"/>
      <c r="UEK9704" s="45"/>
      <c r="UEL9704" s="45"/>
      <c r="UEM9704" s="45"/>
      <c r="UEN9704" s="45"/>
      <c r="UEO9704" s="45"/>
      <c r="UEP9704" s="45"/>
      <c r="UEQ9704" s="45"/>
      <c r="UER9704" s="45"/>
      <c r="UES9704" s="45"/>
      <c r="UET9704" s="45"/>
      <c r="UEU9704" s="45"/>
      <c r="UEV9704" s="45"/>
      <c r="UEW9704" s="45"/>
      <c r="UEX9704" s="45"/>
      <c r="UEY9704" s="45"/>
      <c r="UEZ9704" s="45"/>
      <c r="UFA9704" s="45"/>
      <c r="UFB9704" s="45"/>
      <c r="UFC9704" s="45"/>
      <c r="UFD9704" s="45"/>
      <c r="UFE9704" s="45"/>
      <c r="UFF9704" s="45"/>
      <c r="UFG9704" s="45"/>
      <c r="UFH9704" s="45"/>
      <c r="UFI9704" s="45"/>
      <c r="UFJ9704" s="45"/>
      <c r="UFK9704" s="45"/>
      <c r="UFL9704" s="45"/>
      <c r="UFM9704" s="45"/>
      <c r="UFN9704" s="45"/>
      <c r="UFO9704" s="45"/>
      <c r="UFP9704" s="45"/>
      <c r="UFQ9704" s="45"/>
      <c r="UFR9704" s="45"/>
      <c r="UFS9704" s="45"/>
      <c r="UFT9704" s="45"/>
      <c r="UFU9704" s="45"/>
      <c r="UFV9704" s="45"/>
      <c r="UFW9704" s="45"/>
      <c r="UFX9704" s="45"/>
      <c r="UFY9704" s="45"/>
      <c r="UFZ9704" s="45"/>
      <c r="UGA9704" s="45"/>
      <c r="UGB9704" s="45"/>
      <c r="UGC9704" s="45"/>
      <c r="UGD9704" s="45"/>
      <c r="UGE9704" s="45"/>
      <c r="UGF9704" s="45"/>
      <c r="UGG9704" s="45"/>
      <c r="UGH9704" s="45"/>
      <c r="UGI9704" s="45"/>
      <c r="UGJ9704" s="45"/>
      <c r="UGK9704" s="45"/>
      <c r="UGL9704" s="45"/>
      <c r="UGM9704" s="45"/>
      <c r="UGN9704" s="45"/>
      <c r="UGO9704" s="45"/>
      <c r="UGP9704" s="45"/>
      <c r="UGQ9704" s="45"/>
      <c r="UGR9704" s="45"/>
      <c r="UGS9704" s="45"/>
      <c r="UGT9704" s="45"/>
      <c r="UGU9704" s="45"/>
      <c r="UGV9704" s="45"/>
      <c r="UGW9704" s="45"/>
      <c r="UGX9704" s="45"/>
      <c r="UGY9704" s="45"/>
      <c r="UGZ9704" s="45"/>
      <c r="UHA9704" s="45"/>
      <c r="UHB9704" s="45"/>
      <c r="UHC9704" s="45"/>
      <c r="UHD9704" s="45"/>
      <c r="UHE9704" s="45"/>
      <c r="UHF9704" s="45"/>
      <c r="UHG9704" s="45"/>
      <c r="UHH9704" s="45"/>
      <c r="UHI9704" s="45"/>
      <c r="UHJ9704" s="45"/>
      <c r="UHK9704" s="45"/>
      <c r="UHL9704" s="45"/>
      <c r="UHM9704" s="45"/>
      <c r="UHN9704" s="45"/>
      <c r="UHO9704" s="45"/>
      <c r="UHP9704" s="45"/>
      <c r="UHQ9704" s="45"/>
      <c r="UHR9704" s="45"/>
      <c r="UHS9704" s="45"/>
      <c r="UHT9704" s="45"/>
      <c r="UHU9704" s="45"/>
      <c r="UHV9704" s="45"/>
      <c r="UHW9704" s="45"/>
      <c r="UHX9704" s="45"/>
      <c r="UHY9704" s="45"/>
      <c r="UHZ9704" s="45"/>
      <c r="UIA9704" s="45"/>
      <c r="UIB9704" s="45"/>
      <c r="UIC9704" s="45"/>
      <c r="UID9704" s="45"/>
      <c r="UIE9704" s="45"/>
      <c r="UIF9704" s="45"/>
      <c r="UIG9704" s="45"/>
      <c r="UIH9704" s="45"/>
      <c r="UII9704" s="45"/>
      <c r="UIJ9704" s="45"/>
      <c r="UIK9704" s="45"/>
      <c r="UIL9704" s="45"/>
      <c r="UIM9704" s="45"/>
      <c r="UIN9704" s="45"/>
      <c r="UIO9704" s="45"/>
      <c r="UIP9704" s="45"/>
      <c r="UIQ9704" s="45"/>
      <c r="UIR9704" s="45"/>
      <c r="UIS9704" s="45"/>
      <c r="UIT9704" s="45"/>
      <c r="UIU9704" s="45"/>
      <c r="UIV9704" s="45"/>
      <c r="UIW9704" s="45"/>
      <c r="UIX9704" s="45"/>
      <c r="UIY9704" s="45"/>
      <c r="UIZ9704" s="45"/>
      <c r="UJA9704" s="45"/>
      <c r="UJB9704" s="45"/>
      <c r="UJC9704" s="45"/>
      <c r="UJD9704" s="45"/>
      <c r="UJE9704" s="45"/>
      <c r="UJF9704" s="45"/>
      <c r="UJG9704" s="45"/>
      <c r="UJH9704" s="45"/>
      <c r="UJI9704" s="45"/>
      <c r="UJJ9704" s="45"/>
      <c r="UJK9704" s="45"/>
      <c r="UJL9704" s="45"/>
      <c r="UJM9704" s="45"/>
      <c r="UJN9704" s="45"/>
      <c r="UJO9704" s="45"/>
      <c r="UJP9704" s="45"/>
      <c r="UJQ9704" s="45"/>
      <c r="UJR9704" s="45"/>
      <c r="UJS9704" s="45"/>
      <c r="UJT9704" s="45"/>
      <c r="UJU9704" s="45"/>
      <c r="UJV9704" s="45"/>
      <c r="UJW9704" s="45"/>
      <c r="UJX9704" s="45"/>
      <c r="UJY9704" s="45"/>
      <c r="UJZ9704" s="45"/>
      <c r="UKA9704" s="45"/>
      <c r="UKB9704" s="45"/>
      <c r="UKC9704" s="45"/>
      <c r="UKD9704" s="45"/>
      <c r="UKE9704" s="45"/>
      <c r="UKF9704" s="45"/>
      <c r="UKG9704" s="45"/>
      <c r="UKH9704" s="45"/>
      <c r="UKI9704" s="45"/>
      <c r="UKJ9704" s="45"/>
      <c r="UKK9704" s="45"/>
      <c r="UKL9704" s="45"/>
      <c r="UKM9704" s="45"/>
      <c r="UKN9704" s="45"/>
      <c r="UKO9704" s="45"/>
      <c r="UKP9704" s="45"/>
      <c r="UKQ9704" s="45"/>
      <c r="UKR9704" s="45"/>
      <c r="UKS9704" s="45"/>
      <c r="UKT9704" s="45"/>
      <c r="UKU9704" s="45"/>
      <c r="UKV9704" s="45"/>
      <c r="UKW9704" s="45"/>
      <c r="UKX9704" s="45"/>
      <c r="UKY9704" s="45"/>
      <c r="UKZ9704" s="45"/>
      <c r="ULA9704" s="45"/>
      <c r="ULB9704" s="45"/>
      <c r="ULC9704" s="45"/>
      <c r="ULD9704" s="45"/>
      <c r="ULE9704" s="45"/>
      <c r="ULF9704" s="45"/>
      <c r="ULG9704" s="45"/>
      <c r="ULH9704" s="45"/>
      <c r="ULI9704" s="45"/>
      <c r="ULJ9704" s="45"/>
      <c r="ULK9704" s="45"/>
      <c r="ULL9704" s="45"/>
      <c r="ULM9704" s="45"/>
      <c r="ULN9704" s="45"/>
      <c r="ULO9704" s="45"/>
      <c r="ULP9704" s="45"/>
      <c r="ULQ9704" s="45"/>
      <c r="ULR9704" s="45"/>
      <c r="ULS9704" s="45"/>
      <c r="ULT9704" s="45"/>
      <c r="ULU9704" s="45"/>
      <c r="ULV9704" s="45"/>
      <c r="ULW9704" s="45"/>
      <c r="ULX9704" s="45"/>
      <c r="ULY9704" s="45"/>
      <c r="ULZ9704" s="45"/>
      <c r="UMA9704" s="45"/>
      <c r="UMB9704" s="45"/>
      <c r="UMC9704" s="45"/>
      <c r="UMD9704" s="45"/>
      <c r="UME9704" s="45"/>
      <c r="UMF9704" s="45"/>
      <c r="UMG9704" s="45"/>
      <c r="UMH9704" s="45"/>
      <c r="UMI9704" s="45"/>
      <c r="UMJ9704" s="45"/>
      <c r="UMK9704" s="45"/>
      <c r="UML9704" s="45"/>
      <c r="UMM9704" s="45"/>
      <c r="UMN9704" s="45"/>
      <c r="UMO9704" s="45"/>
      <c r="UMP9704" s="45"/>
      <c r="UMQ9704" s="45"/>
      <c r="UMR9704" s="45"/>
      <c r="UMS9704" s="45"/>
      <c r="UMT9704" s="45"/>
      <c r="UMU9704" s="45"/>
      <c r="UMV9704" s="45"/>
      <c r="UMW9704" s="45"/>
      <c r="UMX9704" s="45"/>
      <c r="UMY9704" s="45"/>
      <c r="UMZ9704" s="45"/>
      <c r="UNA9704" s="45"/>
      <c r="UNB9704" s="45"/>
      <c r="UNC9704" s="45"/>
      <c r="UND9704" s="45"/>
      <c r="UNE9704" s="45"/>
      <c r="UNF9704" s="45"/>
      <c r="UNG9704" s="45"/>
      <c r="UNH9704" s="45"/>
      <c r="UNI9704" s="45"/>
      <c r="UNJ9704" s="45"/>
      <c r="UNK9704" s="45"/>
      <c r="UNL9704" s="45"/>
      <c r="UNM9704" s="45"/>
      <c r="UNN9704" s="45"/>
      <c r="UNO9704" s="45"/>
      <c r="UNP9704" s="45"/>
      <c r="UNQ9704" s="45"/>
      <c r="UNR9704" s="45"/>
      <c r="UNS9704" s="45"/>
      <c r="UNT9704" s="45"/>
      <c r="UNU9704" s="45"/>
      <c r="UNV9704" s="45"/>
      <c r="UNW9704" s="45"/>
      <c r="UNX9704" s="45"/>
      <c r="UNY9704" s="45"/>
      <c r="UNZ9704" s="45"/>
      <c r="UOA9704" s="45"/>
      <c r="UOB9704" s="45"/>
      <c r="UOC9704" s="45"/>
      <c r="UOD9704" s="45"/>
      <c r="UOE9704" s="45"/>
      <c r="UOF9704" s="45"/>
      <c r="UOG9704" s="45"/>
      <c r="UOH9704" s="45"/>
      <c r="UOI9704" s="45"/>
      <c r="UOJ9704" s="45"/>
      <c r="UOK9704" s="45"/>
      <c r="UOL9704" s="45"/>
      <c r="UOM9704" s="45"/>
      <c r="UON9704" s="45"/>
      <c r="UOO9704" s="45"/>
      <c r="UOP9704" s="45"/>
      <c r="UOQ9704" s="45"/>
      <c r="UOR9704" s="45"/>
      <c r="UOS9704" s="45"/>
      <c r="UOT9704" s="45"/>
      <c r="UOU9704" s="45"/>
      <c r="UOV9704" s="45"/>
      <c r="UOW9704" s="45"/>
      <c r="UOX9704" s="45"/>
      <c r="UOY9704" s="45"/>
      <c r="UOZ9704" s="45"/>
      <c r="UPA9704" s="45"/>
      <c r="UPB9704" s="45"/>
      <c r="UPC9704" s="45"/>
      <c r="UPD9704" s="45"/>
      <c r="UPE9704" s="45"/>
      <c r="UPF9704" s="45"/>
      <c r="UPG9704" s="45"/>
      <c r="UPH9704" s="45"/>
      <c r="UPI9704" s="45"/>
      <c r="UPJ9704" s="45"/>
      <c r="UPK9704" s="45"/>
      <c r="UPL9704" s="45"/>
      <c r="UPM9704" s="45"/>
      <c r="UPN9704" s="45"/>
      <c r="UPO9704" s="45"/>
      <c r="UPP9704" s="45"/>
      <c r="UPQ9704" s="45"/>
      <c r="UPR9704" s="45"/>
      <c r="UPS9704" s="45"/>
      <c r="UPT9704" s="45"/>
      <c r="UPU9704" s="45"/>
      <c r="UPV9704" s="45"/>
      <c r="UPW9704" s="45"/>
      <c r="UPX9704" s="45"/>
      <c r="UPY9704" s="45"/>
      <c r="UPZ9704" s="45"/>
      <c r="UQA9704" s="45"/>
      <c r="UQB9704" s="45"/>
      <c r="UQC9704" s="45"/>
      <c r="UQD9704" s="45"/>
      <c r="UQE9704" s="45"/>
      <c r="UQF9704" s="45"/>
      <c r="UQG9704" s="45"/>
      <c r="UQH9704" s="45"/>
      <c r="UQI9704" s="45"/>
      <c r="UQJ9704" s="45"/>
      <c r="UQK9704" s="45"/>
      <c r="UQL9704" s="45"/>
      <c r="UQM9704" s="45"/>
      <c r="UQN9704" s="45"/>
      <c r="UQO9704" s="45"/>
      <c r="UQP9704" s="45"/>
      <c r="UQQ9704" s="45"/>
      <c r="UQR9704" s="45"/>
      <c r="UQS9704" s="45"/>
      <c r="UQT9704" s="45"/>
      <c r="UQU9704" s="45"/>
      <c r="UQV9704" s="45"/>
      <c r="UQW9704" s="45"/>
      <c r="UQX9704" s="45"/>
      <c r="UQY9704" s="45"/>
      <c r="UQZ9704" s="45"/>
      <c r="URA9704" s="45"/>
      <c r="URB9704" s="45"/>
      <c r="URC9704" s="45"/>
      <c r="URD9704" s="45"/>
      <c r="URE9704" s="45"/>
      <c r="URF9704" s="45"/>
      <c r="URG9704" s="45"/>
      <c r="URH9704" s="45"/>
      <c r="URI9704" s="45"/>
      <c r="URJ9704" s="45"/>
      <c r="URK9704" s="45"/>
      <c r="URL9704" s="45"/>
      <c r="URM9704" s="45"/>
      <c r="URN9704" s="45"/>
      <c r="URO9704" s="45"/>
      <c r="URP9704" s="45"/>
      <c r="URQ9704" s="45"/>
      <c r="URR9704" s="45"/>
      <c r="URS9704" s="45"/>
      <c r="URT9704" s="45"/>
      <c r="URU9704" s="45"/>
      <c r="URV9704" s="45"/>
      <c r="URW9704" s="45"/>
      <c r="URX9704" s="45"/>
      <c r="URY9704" s="45"/>
      <c r="URZ9704" s="45"/>
      <c r="USA9704" s="45"/>
      <c r="USB9704" s="45"/>
      <c r="USC9704" s="45"/>
      <c r="USD9704" s="45"/>
      <c r="USE9704" s="45"/>
      <c r="USF9704" s="45"/>
      <c r="USG9704" s="45"/>
      <c r="USH9704" s="45"/>
      <c r="USI9704" s="45"/>
      <c r="USJ9704" s="45"/>
      <c r="USK9704" s="45"/>
      <c r="USL9704" s="45"/>
      <c r="USM9704" s="45"/>
      <c r="USN9704" s="45"/>
      <c r="USO9704" s="45"/>
      <c r="USP9704" s="45"/>
      <c r="USQ9704" s="45"/>
      <c r="USR9704" s="45"/>
      <c r="USS9704" s="45"/>
      <c r="UST9704" s="45"/>
      <c r="USU9704" s="45"/>
      <c r="USV9704" s="45"/>
      <c r="USW9704" s="45"/>
      <c r="USX9704" s="45"/>
      <c r="USY9704" s="45"/>
      <c r="USZ9704" s="45"/>
      <c r="UTA9704" s="45"/>
      <c r="UTB9704" s="45"/>
      <c r="UTC9704" s="45"/>
      <c r="UTD9704" s="45"/>
      <c r="UTE9704" s="45"/>
      <c r="UTF9704" s="45"/>
      <c r="UTG9704" s="45"/>
      <c r="UTH9704" s="45"/>
      <c r="UTI9704" s="45"/>
      <c r="UTJ9704" s="45"/>
      <c r="UTK9704" s="45"/>
      <c r="UTL9704" s="45"/>
      <c r="UTM9704" s="45"/>
      <c r="UTN9704" s="45"/>
      <c r="UTO9704" s="45"/>
      <c r="UTP9704" s="45"/>
      <c r="UTQ9704" s="45"/>
      <c r="UTR9704" s="45"/>
      <c r="UTS9704" s="45"/>
      <c r="UTT9704" s="45"/>
      <c r="UTU9704" s="45"/>
      <c r="UTV9704" s="45"/>
      <c r="UTW9704" s="45"/>
      <c r="UTX9704" s="45"/>
      <c r="UTY9704" s="45"/>
      <c r="UTZ9704" s="45"/>
      <c r="UUA9704" s="45"/>
      <c r="UUB9704" s="45"/>
      <c r="UUC9704" s="45"/>
      <c r="UUD9704" s="45"/>
      <c r="UUE9704" s="45"/>
      <c r="UUF9704" s="45"/>
      <c r="UUG9704" s="45"/>
      <c r="UUH9704" s="45"/>
      <c r="UUI9704" s="45"/>
      <c r="UUJ9704" s="45"/>
      <c r="UUK9704" s="45"/>
      <c r="UUL9704" s="45"/>
      <c r="UUM9704" s="45"/>
      <c r="UUN9704" s="45"/>
      <c r="UUO9704" s="45"/>
      <c r="UUP9704" s="45"/>
      <c r="UUQ9704" s="45"/>
      <c r="UUR9704" s="45"/>
      <c r="UUS9704" s="45"/>
      <c r="UUT9704" s="45"/>
      <c r="UUU9704" s="45"/>
      <c r="UUV9704" s="45"/>
      <c r="UUW9704" s="45"/>
      <c r="UUX9704" s="45"/>
      <c r="UUY9704" s="45"/>
      <c r="UUZ9704" s="45"/>
      <c r="UVA9704" s="45"/>
      <c r="UVB9704" s="45"/>
      <c r="UVC9704" s="45"/>
      <c r="UVD9704" s="45"/>
      <c r="UVE9704" s="45"/>
      <c r="UVF9704" s="45"/>
      <c r="UVG9704" s="45"/>
      <c r="UVH9704" s="45"/>
      <c r="UVI9704" s="45"/>
      <c r="UVJ9704" s="45"/>
      <c r="UVK9704" s="45"/>
      <c r="UVL9704" s="45"/>
      <c r="UVM9704" s="45"/>
      <c r="UVN9704" s="45"/>
      <c r="UVO9704" s="45"/>
      <c r="UVP9704" s="45"/>
      <c r="UVQ9704" s="45"/>
      <c r="UVR9704" s="45"/>
      <c r="UVS9704" s="45"/>
      <c r="UVT9704" s="45"/>
      <c r="UVU9704" s="45"/>
      <c r="UVV9704" s="45"/>
      <c r="UVW9704" s="45"/>
      <c r="UVX9704" s="45"/>
      <c r="UVY9704" s="45"/>
      <c r="UVZ9704" s="45"/>
      <c r="UWA9704" s="45"/>
      <c r="UWB9704" s="45"/>
      <c r="UWC9704" s="45"/>
      <c r="UWD9704" s="45"/>
      <c r="UWE9704" s="45"/>
      <c r="UWF9704" s="45"/>
      <c r="UWG9704" s="45"/>
      <c r="UWH9704" s="45"/>
      <c r="UWI9704" s="45"/>
      <c r="UWJ9704" s="45"/>
      <c r="UWK9704" s="45"/>
      <c r="UWL9704" s="45"/>
      <c r="UWM9704" s="45"/>
      <c r="UWN9704" s="45"/>
      <c r="UWO9704" s="45"/>
      <c r="UWP9704" s="45"/>
      <c r="UWQ9704" s="45"/>
      <c r="UWR9704" s="45"/>
      <c r="UWS9704" s="45"/>
      <c r="UWT9704" s="45"/>
      <c r="UWU9704" s="45"/>
      <c r="UWV9704" s="45"/>
      <c r="UWW9704" s="45"/>
      <c r="UWX9704" s="45"/>
      <c r="UWY9704" s="45"/>
      <c r="UWZ9704" s="45"/>
      <c r="UXA9704" s="45"/>
      <c r="UXB9704" s="45"/>
      <c r="UXC9704" s="45"/>
      <c r="UXD9704" s="45"/>
      <c r="UXE9704" s="45"/>
      <c r="UXF9704" s="45"/>
      <c r="UXG9704" s="45"/>
      <c r="UXH9704" s="45"/>
      <c r="UXI9704" s="45"/>
      <c r="UXJ9704" s="45"/>
      <c r="UXK9704" s="45"/>
      <c r="UXL9704" s="45"/>
      <c r="UXM9704" s="45"/>
      <c r="UXN9704" s="45"/>
      <c r="UXO9704" s="45"/>
      <c r="UXP9704" s="45"/>
      <c r="UXQ9704" s="45"/>
      <c r="UXR9704" s="45"/>
      <c r="UXS9704" s="45"/>
      <c r="UXT9704" s="45"/>
      <c r="UXU9704" s="45"/>
      <c r="UXV9704" s="45"/>
      <c r="UXW9704" s="45"/>
      <c r="UXX9704" s="45"/>
      <c r="UXY9704" s="45"/>
      <c r="UXZ9704" s="45"/>
      <c r="UYA9704" s="45"/>
      <c r="UYB9704" s="45"/>
      <c r="UYC9704" s="45"/>
      <c r="UYD9704" s="45"/>
      <c r="UYE9704" s="45"/>
      <c r="UYF9704" s="45"/>
      <c r="UYG9704" s="45"/>
      <c r="UYH9704" s="45"/>
      <c r="UYI9704" s="45"/>
      <c r="UYJ9704" s="45"/>
      <c r="UYK9704" s="45"/>
      <c r="UYL9704" s="45"/>
      <c r="UYM9704" s="45"/>
      <c r="UYN9704" s="45"/>
      <c r="UYO9704" s="45"/>
      <c r="UYP9704" s="45"/>
      <c r="UYQ9704" s="45"/>
      <c r="UYR9704" s="45"/>
      <c r="UYS9704" s="45"/>
      <c r="UYT9704" s="45"/>
      <c r="UYU9704" s="45"/>
      <c r="UYV9704" s="45"/>
      <c r="UYW9704" s="45"/>
      <c r="UYX9704" s="45"/>
      <c r="UYY9704" s="45"/>
      <c r="UYZ9704" s="45"/>
      <c r="UZA9704" s="45"/>
      <c r="UZB9704" s="45"/>
      <c r="UZC9704" s="45"/>
      <c r="UZD9704" s="45"/>
      <c r="UZE9704" s="45"/>
      <c r="UZF9704" s="45"/>
      <c r="UZG9704" s="45"/>
      <c r="UZH9704" s="45"/>
      <c r="UZI9704" s="45"/>
      <c r="UZJ9704" s="45"/>
      <c r="UZK9704" s="45"/>
      <c r="UZL9704" s="45"/>
      <c r="UZM9704" s="45"/>
      <c r="UZN9704" s="45"/>
      <c r="UZO9704" s="45"/>
      <c r="UZP9704" s="45"/>
      <c r="UZQ9704" s="45"/>
      <c r="UZR9704" s="45"/>
      <c r="UZS9704" s="45"/>
      <c r="UZT9704" s="45"/>
      <c r="UZU9704" s="45"/>
      <c r="UZV9704" s="45"/>
      <c r="UZW9704" s="45"/>
      <c r="UZX9704" s="45"/>
      <c r="UZY9704" s="45"/>
      <c r="UZZ9704" s="45"/>
      <c r="VAA9704" s="45"/>
      <c r="VAB9704" s="45"/>
      <c r="VAC9704" s="45"/>
      <c r="VAD9704" s="45"/>
      <c r="VAE9704" s="45"/>
      <c r="VAF9704" s="45"/>
      <c r="VAG9704" s="45"/>
      <c r="VAH9704" s="45"/>
      <c r="VAI9704" s="45"/>
      <c r="VAJ9704" s="45"/>
      <c r="VAK9704" s="45"/>
      <c r="VAL9704" s="45"/>
      <c r="VAM9704" s="45"/>
      <c r="VAN9704" s="45"/>
      <c r="VAO9704" s="45"/>
      <c r="VAP9704" s="45"/>
      <c r="VAQ9704" s="45"/>
      <c r="VAR9704" s="45"/>
      <c r="VAS9704" s="45"/>
      <c r="VAT9704" s="45"/>
      <c r="VAU9704" s="45"/>
      <c r="VAV9704" s="45"/>
      <c r="VAW9704" s="45"/>
      <c r="VAX9704" s="45"/>
      <c r="VAY9704" s="45"/>
      <c r="VAZ9704" s="45"/>
      <c r="VBA9704" s="45"/>
      <c r="VBB9704" s="45"/>
      <c r="VBC9704" s="45"/>
      <c r="VBD9704" s="45"/>
      <c r="VBE9704" s="45"/>
      <c r="VBF9704" s="45"/>
      <c r="VBG9704" s="45"/>
      <c r="VBH9704" s="45"/>
      <c r="VBI9704" s="45"/>
      <c r="VBJ9704" s="45"/>
      <c r="VBK9704" s="45"/>
      <c r="VBL9704" s="45"/>
      <c r="VBM9704" s="45"/>
      <c r="VBN9704" s="45"/>
      <c r="VBO9704" s="45"/>
      <c r="VBP9704" s="45"/>
      <c r="VBQ9704" s="45"/>
      <c r="VBR9704" s="45"/>
      <c r="VBS9704" s="45"/>
      <c r="VBT9704" s="45"/>
      <c r="VBU9704" s="45"/>
      <c r="VBV9704" s="45"/>
      <c r="VBW9704" s="45"/>
      <c r="VBX9704" s="45"/>
      <c r="VBY9704" s="45"/>
      <c r="VBZ9704" s="45"/>
      <c r="VCA9704" s="45"/>
      <c r="VCB9704" s="45"/>
      <c r="VCC9704" s="45"/>
      <c r="VCD9704" s="45"/>
      <c r="VCE9704" s="45"/>
      <c r="VCF9704" s="45"/>
      <c r="VCG9704" s="45"/>
      <c r="VCH9704" s="45"/>
      <c r="VCI9704" s="45"/>
      <c r="VCJ9704" s="45"/>
      <c r="VCK9704" s="45"/>
      <c r="VCL9704" s="45"/>
      <c r="VCM9704" s="45"/>
      <c r="VCN9704" s="45"/>
      <c r="VCO9704" s="45"/>
      <c r="VCP9704" s="45"/>
      <c r="VCQ9704" s="45"/>
      <c r="VCR9704" s="45"/>
      <c r="VCS9704" s="45"/>
      <c r="VCT9704" s="45"/>
      <c r="VCU9704" s="45"/>
      <c r="VCV9704" s="45"/>
      <c r="VCW9704" s="45"/>
      <c r="VCX9704" s="45"/>
      <c r="VCY9704" s="45"/>
      <c r="VCZ9704" s="45"/>
      <c r="VDA9704" s="45"/>
      <c r="VDB9704" s="45"/>
      <c r="VDC9704" s="45"/>
      <c r="VDD9704" s="45"/>
      <c r="VDE9704" s="45"/>
      <c r="VDF9704" s="45"/>
      <c r="VDG9704" s="45"/>
      <c r="VDH9704" s="45"/>
      <c r="VDI9704" s="45"/>
      <c r="VDJ9704" s="45"/>
      <c r="VDK9704" s="45"/>
      <c r="VDL9704" s="45"/>
      <c r="VDM9704" s="45"/>
      <c r="VDN9704" s="45"/>
      <c r="VDO9704" s="45"/>
      <c r="VDP9704" s="45"/>
      <c r="VDQ9704" s="45"/>
      <c r="VDR9704" s="45"/>
      <c r="VDS9704" s="45"/>
      <c r="VDT9704" s="45"/>
      <c r="VDU9704" s="45"/>
      <c r="VDV9704" s="45"/>
      <c r="VDW9704" s="45"/>
      <c r="VDX9704" s="45"/>
      <c r="VDY9704" s="45"/>
      <c r="VDZ9704" s="45"/>
      <c r="VEA9704" s="45"/>
      <c r="VEB9704" s="45"/>
      <c r="VEC9704" s="45"/>
      <c r="VED9704" s="45"/>
      <c r="VEE9704" s="45"/>
      <c r="VEF9704" s="45"/>
      <c r="VEG9704" s="45"/>
      <c r="VEH9704" s="45"/>
      <c r="VEI9704" s="45"/>
      <c r="VEJ9704" s="45"/>
      <c r="VEK9704" s="45"/>
      <c r="VEL9704" s="45"/>
      <c r="VEM9704" s="45"/>
      <c r="VEN9704" s="45"/>
      <c r="VEO9704" s="45"/>
      <c r="VEP9704" s="45"/>
      <c r="VEQ9704" s="45"/>
      <c r="VER9704" s="45"/>
      <c r="VES9704" s="45"/>
      <c r="VET9704" s="45"/>
      <c r="VEU9704" s="45"/>
      <c r="VEV9704" s="45"/>
      <c r="VEW9704" s="45"/>
      <c r="VEX9704" s="45"/>
      <c r="VEY9704" s="45"/>
      <c r="VEZ9704" s="45"/>
      <c r="VFA9704" s="45"/>
      <c r="VFB9704" s="45"/>
      <c r="VFC9704" s="45"/>
      <c r="VFD9704" s="45"/>
      <c r="VFE9704" s="45"/>
      <c r="VFF9704" s="45"/>
      <c r="VFG9704" s="45"/>
      <c r="VFH9704" s="45"/>
      <c r="VFI9704" s="45"/>
      <c r="VFJ9704" s="45"/>
      <c r="VFK9704" s="45"/>
      <c r="VFL9704" s="45"/>
      <c r="VFM9704" s="45"/>
      <c r="VFN9704" s="45"/>
      <c r="VFO9704" s="45"/>
      <c r="VFP9704" s="45"/>
      <c r="VFQ9704" s="45"/>
      <c r="VFR9704" s="45"/>
      <c r="VFS9704" s="45"/>
      <c r="VFT9704" s="45"/>
      <c r="VFU9704" s="45"/>
      <c r="VFV9704" s="45"/>
      <c r="VFW9704" s="45"/>
      <c r="VFX9704" s="45"/>
      <c r="VFY9704" s="45"/>
      <c r="VFZ9704" s="45"/>
      <c r="VGA9704" s="45"/>
      <c r="VGB9704" s="45"/>
      <c r="VGC9704" s="45"/>
      <c r="VGD9704" s="45"/>
      <c r="VGE9704" s="45"/>
      <c r="VGF9704" s="45"/>
      <c r="VGG9704" s="45"/>
      <c r="VGH9704" s="45"/>
      <c r="VGI9704" s="45"/>
      <c r="VGJ9704" s="45"/>
      <c r="VGK9704" s="45"/>
      <c r="VGL9704" s="45"/>
      <c r="VGM9704" s="45"/>
      <c r="VGN9704" s="45"/>
      <c r="VGO9704" s="45"/>
      <c r="VGP9704" s="45"/>
      <c r="VGQ9704" s="45"/>
      <c r="VGR9704" s="45"/>
      <c r="VGS9704" s="45"/>
      <c r="VGT9704" s="45"/>
      <c r="VGU9704" s="45"/>
      <c r="VGV9704" s="45"/>
      <c r="VGW9704" s="45"/>
      <c r="VGX9704" s="45"/>
      <c r="VGY9704" s="45"/>
      <c r="VGZ9704" s="45"/>
      <c r="VHA9704" s="45"/>
      <c r="VHB9704" s="45"/>
      <c r="VHC9704" s="45"/>
      <c r="VHD9704" s="45"/>
      <c r="VHE9704" s="45"/>
      <c r="VHF9704" s="45"/>
      <c r="VHG9704" s="45"/>
      <c r="VHH9704" s="45"/>
      <c r="VHI9704" s="45"/>
      <c r="VHJ9704" s="45"/>
      <c r="VHK9704" s="45"/>
      <c r="VHL9704" s="45"/>
      <c r="VHM9704" s="45"/>
      <c r="VHN9704" s="45"/>
      <c r="VHO9704" s="45"/>
      <c r="VHP9704" s="45"/>
      <c r="VHQ9704" s="45"/>
      <c r="VHR9704" s="45"/>
      <c r="VHS9704" s="45"/>
      <c r="VHT9704" s="45"/>
      <c r="VHU9704" s="45"/>
      <c r="VHV9704" s="45"/>
      <c r="VHW9704" s="45"/>
      <c r="VHX9704" s="45"/>
      <c r="VHY9704" s="45"/>
      <c r="VHZ9704" s="45"/>
      <c r="VIA9704" s="45"/>
      <c r="VIB9704" s="45"/>
      <c r="VIC9704" s="45"/>
      <c r="VID9704" s="45"/>
      <c r="VIE9704" s="45"/>
      <c r="VIF9704" s="45"/>
      <c r="VIG9704" s="45"/>
      <c r="VIH9704" s="45"/>
      <c r="VII9704" s="45"/>
      <c r="VIJ9704" s="45"/>
      <c r="VIK9704" s="45"/>
      <c r="VIL9704" s="45"/>
      <c r="VIM9704" s="45"/>
      <c r="VIN9704" s="45"/>
      <c r="VIO9704" s="45"/>
      <c r="VIP9704" s="45"/>
      <c r="VIQ9704" s="45"/>
      <c r="VIR9704" s="45"/>
      <c r="VIS9704" s="45"/>
      <c r="VIT9704" s="45"/>
      <c r="VIU9704" s="45"/>
      <c r="VIV9704" s="45"/>
      <c r="VIW9704" s="45"/>
      <c r="VIX9704" s="45"/>
      <c r="VIY9704" s="45"/>
      <c r="VIZ9704" s="45"/>
      <c r="VJA9704" s="45"/>
      <c r="VJB9704" s="45"/>
      <c r="VJC9704" s="45"/>
      <c r="VJD9704" s="45"/>
      <c r="VJE9704" s="45"/>
      <c r="VJF9704" s="45"/>
      <c r="VJG9704" s="45"/>
      <c r="VJH9704" s="45"/>
      <c r="VJI9704" s="45"/>
      <c r="VJJ9704" s="45"/>
      <c r="VJK9704" s="45"/>
      <c r="VJL9704" s="45"/>
      <c r="VJM9704" s="45"/>
      <c r="VJN9704" s="45"/>
      <c r="VJO9704" s="45"/>
      <c r="VJP9704" s="45"/>
      <c r="VJQ9704" s="45"/>
      <c r="VJR9704" s="45"/>
      <c r="VJS9704" s="45"/>
      <c r="VJT9704" s="45"/>
      <c r="VJU9704" s="45"/>
      <c r="VJV9704" s="45"/>
      <c r="VJW9704" s="45"/>
      <c r="VJX9704" s="45"/>
      <c r="VJY9704" s="45"/>
      <c r="VJZ9704" s="45"/>
      <c r="VKA9704" s="45"/>
      <c r="VKB9704" s="45"/>
      <c r="VKC9704" s="45"/>
      <c r="VKD9704" s="45"/>
      <c r="VKE9704" s="45"/>
      <c r="VKF9704" s="45"/>
      <c r="VKG9704" s="45"/>
      <c r="VKH9704" s="45"/>
      <c r="VKI9704" s="45"/>
      <c r="VKJ9704" s="45"/>
      <c r="VKK9704" s="45"/>
      <c r="VKL9704" s="45"/>
      <c r="VKM9704" s="45"/>
      <c r="VKN9704" s="45"/>
      <c r="VKO9704" s="45"/>
      <c r="VKP9704" s="45"/>
      <c r="VKQ9704" s="45"/>
      <c r="VKR9704" s="45"/>
      <c r="VKS9704" s="45"/>
      <c r="VKT9704" s="45"/>
      <c r="VKU9704" s="45"/>
      <c r="VKV9704" s="45"/>
      <c r="VKW9704" s="45"/>
      <c r="VKX9704" s="45"/>
      <c r="VKY9704" s="45"/>
      <c r="VKZ9704" s="45"/>
      <c r="VLA9704" s="45"/>
      <c r="VLB9704" s="45"/>
      <c r="VLC9704" s="45"/>
      <c r="VLD9704" s="45"/>
      <c r="VLE9704" s="45"/>
      <c r="VLF9704" s="45"/>
      <c r="VLG9704" s="45"/>
      <c r="VLH9704" s="45"/>
      <c r="VLI9704" s="45"/>
      <c r="VLJ9704" s="45"/>
      <c r="VLK9704" s="45"/>
      <c r="VLL9704" s="45"/>
      <c r="VLM9704" s="45"/>
      <c r="VLN9704" s="45"/>
      <c r="VLO9704" s="45"/>
      <c r="VLP9704" s="45"/>
      <c r="VLQ9704" s="45"/>
      <c r="VLR9704" s="45"/>
      <c r="VLS9704" s="45"/>
      <c r="VLT9704" s="45"/>
      <c r="VLU9704" s="45"/>
      <c r="VLV9704" s="45"/>
      <c r="VLW9704" s="45"/>
      <c r="VLX9704" s="45"/>
      <c r="VLY9704" s="45"/>
      <c r="VLZ9704" s="45"/>
      <c r="VMA9704" s="45"/>
      <c r="VMB9704" s="45"/>
      <c r="VMC9704" s="45"/>
      <c r="VMD9704" s="45"/>
      <c r="VME9704" s="45"/>
      <c r="VMF9704" s="45"/>
      <c r="VMG9704" s="45"/>
      <c r="VMH9704" s="45"/>
      <c r="VMI9704" s="45"/>
      <c r="VMJ9704" s="45"/>
      <c r="VMK9704" s="45"/>
      <c r="VML9704" s="45"/>
      <c r="VMM9704" s="45"/>
      <c r="VMN9704" s="45"/>
      <c r="VMO9704" s="45"/>
      <c r="VMP9704" s="45"/>
      <c r="VMQ9704" s="45"/>
      <c r="VMR9704" s="45"/>
      <c r="VMS9704" s="45"/>
      <c r="VMT9704" s="45"/>
      <c r="VMU9704" s="45"/>
      <c r="VMV9704" s="45"/>
      <c r="VMW9704" s="45"/>
      <c r="VMX9704" s="45"/>
      <c r="VMY9704" s="45"/>
      <c r="VMZ9704" s="45"/>
      <c r="VNA9704" s="45"/>
      <c r="VNB9704" s="45"/>
      <c r="VNC9704" s="45"/>
      <c r="VND9704" s="45"/>
      <c r="VNE9704" s="45"/>
      <c r="VNF9704" s="45"/>
      <c r="VNG9704" s="45"/>
      <c r="VNH9704" s="45"/>
      <c r="VNI9704" s="45"/>
      <c r="VNJ9704" s="45"/>
      <c r="VNK9704" s="45"/>
      <c r="VNL9704" s="45"/>
      <c r="VNM9704" s="45"/>
      <c r="VNN9704" s="45"/>
      <c r="VNO9704" s="45"/>
      <c r="VNP9704" s="45"/>
      <c r="VNQ9704" s="45"/>
      <c r="VNR9704" s="45"/>
      <c r="VNS9704" s="45"/>
      <c r="VNT9704" s="45"/>
      <c r="VNU9704" s="45"/>
      <c r="VNV9704" s="45"/>
      <c r="VNW9704" s="45"/>
      <c r="VNX9704" s="45"/>
      <c r="VNY9704" s="45"/>
      <c r="VNZ9704" s="45"/>
      <c r="VOA9704" s="45"/>
      <c r="VOB9704" s="45"/>
      <c r="VOC9704" s="45"/>
      <c r="VOD9704" s="45"/>
      <c r="VOE9704" s="45"/>
      <c r="VOF9704" s="45"/>
      <c r="VOG9704" s="45"/>
      <c r="VOH9704" s="45"/>
      <c r="VOI9704" s="45"/>
      <c r="VOJ9704" s="45"/>
      <c r="VOK9704" s="45"/>
      <c r="VOL9704" s="45"/>
      <c r="VOM9704" s="45"/>
      <c r="VON9704" s="45"/>
      <c r="VOO9704" s="45"/>
      <c r="VOP9704" s="45"/>
      <c r="VOQ9704" s="45"/>
      <c r="VOR9704" s="45"/>
      <c r="VOS9704" s="45"/>
      <c r="VOT9704" s="45"/>
      <c r="VOU9704" s="45"/>
      <c r="VOV9704" s="45"/>
      <c r="VOW9704" s="45"/>
      <c r="VOX9704" s="45"/>
      <c r="VOY9704" s="45"/>
      <c r="VOZ9704" s="45"/>
      <c r="VPA9704" s="45"/>
      <c r="VPB9704" s="45"/>
      <c r="VPC9704" s="45"/>
      <c r="VPD9704" s="45"/>
      <c r="VPE9704" s="45"/>
      <c r="VPF9704" s="45"/>
      <c r="VPG9704" s="45"/>
      <c r="VPH9704" s="45"/>
      <c r="VPI9704" s="45"/>
      <c r="VPJ9704" s="45"/>
      <c r="VPK9704" s="45"/>
      <c r="VPL9704" s="45"/>
      <c r="VPM9704" s="45"/>
      <c r="VPN9704" s="45"/>
      <c r="VPO9704" s="45"/>
      <c r="VPP9704" s="45"/>
      <c r="VPQ9704" s="45"/>
      <c r="VPR9704" s="45"/>
      <c r="VPS9704" s="45"/>
      <c r="VPT9704" s="45"/>
      <c r="VPU9704" s="45"/>
      <c r="VPV9704" s="45"/>
      <c r="VPW9704" s="45"/>
      <c r="VPX9704" s="45"/>
      <c r="VPY9704" s="45"/>
      <c r="VPZ9704" s="45"/>
      <c r="VQA9704" s="45"/>
      <c r="VQB9704" s="45"/>
      <c r="VQC9704" s="45"/>
      <c r="VQD9704" s="45"/>
      <c r="VQE9704" s="45"/>
      <c r="VQF9704" s="45"/>
      <c r="VQG9704" s="45"/>
      <c r="VQH9704" s="45"/>
      <c r="VQI9704" s="45"/>
      <c r="VQJ9704" s="45"/>
      <c r="VQK9704" s="45"/>
      <c r="VQL9704" s="45"/>
      <c r="VQM9704" s="45"/>
      <c r="VQN9704" s="45"/>
      <c r="VQO9704" s="45"/>
      <c r="VQP9704" s="45"/>
      <c r="VQQ9704" s="45"/>
      <c r="VQR9704" s="45"/>
      <c r="VQS9704" s="45"/>
      <c r="VQT9704" s="45"/>
      <c r="VQU9704" s="45"/>
      <c r="VQV9704" s="45"/>
      <c r="VQW9704" s="45"/>
      <c r="VQX9704" s="45"/>
      <c r="VQY9704" s="45"/>
      <c r="VQZ9704" s="45"/>
      <c r="VRA9704" s="45"/>
      <c r="VRB9704" s="45"/>
      <c r="VRC9704" s="45"/>
      <c r="VRD9704" s="45"/>
      <c r="VRE9704" s="45"/>
      <c r="VRF9704" s="45"/>
      <c r="VRG9704" s="45"/>
      <c r="VRH9704" s="45"/>
      <c r="VRI9704" s="45"/>
      <c r="VRJ9704" s="45"/>
      <c r="VRK9704" s="45"/>
      <c r="VRL9704" s="45"/>
      <c r="VRM9704" s="45"/>
      <c r="VRN9704" s="45"/>
      <c r="VRO9704" s="45"/>
      <c r="VRP9704" s="45"/>
      <c r="VRQ9704" s="45"/>
      <c r="VRR9704" s="45"/>
      <c r="VRS9704" s="45"/>
      <c r="VRT9704" s="45"/>
      <c r="VRU9704" s="45"/>
      <c r="VRV9704" s="45"/>
      <c r="VRW9704" s="45"/>
      <c r="VRX9704" s="45"/>
      <c r="VRY9704" s="45"/>
      <c r="VRZ9704" s="45"/>
      <c r="VSA9704" s="45"/>
      <c r="VSB9704" s="45"/>
      <c r="VSC9704" s="45"/>
      <c r="VSD9704" s="45"/>
      <c r="VSE9704" s="45"/>
      <c r="VSF9704" s="45"/>
      <c r="VSG9704" s="45"/>
      <c r="VSH9704" s="45"/>
      <c r="VSI9704" s="45"/>
      <c r="VSJ9704" s="45"/>
      <c r="VSK9704" s="45"/>
      <c r="VSL9704" s="45"/>
      <c r="VSM9704" s="45"/>
      <c r="VSN9704" s="45"/>
      <c r="VSO9704" s="45"/>
      <c r="VSP9704" s="45"/>
      <c r="VSQ9704" s="45"/>
      <c r="VSR9704" s="45"/>
      <c r="VSS9704" s="45"/>
      <c r="VST9704" s="45"/>
      <c r="VSU9704" s="45"/>
      <c r="VSV9704" s="45"/>
      <c r="VSW9704" s="45"/>
      <c r="VSX9704" s="45"/>
      <c r="VSY9704" s="45"/>
      <c r="VSZ9704" s="45"/>
      <c r="VTA9704" s="45"/>
      <c r="VTB9704" s="45"/>
      <c r="VTC9704" s="45"/>
      <c r="VTD9704" s="45"/>
      <c r="VTE9704" s="45"/>
      <c r="VTF9704" s="45"/>
      <c r="VTG9704" s="45"/>
      <c r="VTH9704" s="45"/>
      <c r="VTI9704" s="45"/>
      <c r="VTJ9704" s="45"/>
      <c r="VTK9704" s="45"/>
      <c r="VTL9704" s="45"/>
      <c r="VTM9704" s="45"/>
      <c r="VTN9704" s="45"/>
      <c r="VTO9704" s="45"/>
      <c r="VTP9704" s="45"/>
      <c r="VTQ9704" s="45"/>
      <c r="VTR9704" s="45"/>
      <c r="VTS9704" s="45"/>
      <c r="VTT9704" s="45"/>
      <c r="VTU9704" s="45"/>
      <c r="VTV9704" s="45"/>
      <c r="VTW9704" s="45"/>
      <c r="VTX9704" s="45"/>
      <c r="VTY9704" s="45"/>
      <c r="VTZ9704" s="45"/>
      <c r="VUA9704" s="45"/>
      <c r="VUB9704" s="45"/>
      <c r="VUC9704" s="45"/>
      <c r="VUD9704" s="45"/>
      <c r="VUE9704" s="45"/>
      <c r="VUF9704" s="45"/>
      <c r="VUG9704" s="45"/>
      <c r="VUH9704" s="45"/>
      <c r="VUI9704" s="45"/>
      <c r="VUJ9704" s="45"/>
      <c r="VUK9704" s="45"/>
      <c r="VUL9704" s="45"/>
      <c r="VUM9704" s="45"/>
      <c r="VUN9704" s="45"/>
      <c r="VUO9704" s="45"/>
      <c r="VUP9704" s="45"/>
      <c r="VUQ9704" s="45"/>
      <c r="VUR9704" s="45"/>
      <c r="VUS9704" s="45"/>
      <c r="VUT9704" s="45"/>
      <c r="VUU9704" s="45"/>
      <c r="VUV9704" s="45"/>
      <c r="VUW9704" s="45"/>
      <c r="VUX9704" s="45"/>
      <c r="VUY9704" s="45"/>
      <c r="VUZ9704" s="45"/>
      <c r="VVA9704" s="45"/>
      <c r="VVB9704" s="45"/>
      <c r="VVC9704" s="45"/>
      <c r="VVD9704" s="45"/>
      <c r="VVE9704" s="45"/>
      <c r="VVF9704" s="45"/>
      <c r="VVG9704" s="45"/>
      <c r="VVH9704" s="45"/>
      <c r="VVI9704" s="45"/>
      <c r="VVJ9704" s="45"/>
      <c r="VVK9704" s="45"/>
      <c r="VVL9704" s="45"/>
      <c r="VVM9704" s="45"/>
      <c r="VVN9704" s="45"/>
      <c r="VVO9704" s="45"/>
      <c r="VVP9704" s="45"/>
      <c r="VVQ9704" s="45"/>
      <c r="VVR9704" s="45"/>
      <c r="VVS9704" s="45"/>
      <c r="VVT9704" s="45"/>
      <c r="VVU9704" s="45"/>
      <c r="VVV9704" s="45"/>
      <c r="VVW9704" s="45"/>
      <c r="VVX9704" s="45"/>
      <c r="VVY9704" s="45"/>
      <c r="VVZ9704" s="45"/>
      <c r="VWA9704" s="45"/>
      <c r="VWB9704" s="45"/>
      <c r="VWC9704" s="45"/>
      <c r="VWD9704" s="45"/>
      <c r="VWE9704" s="45"/>
      <c r="VWF9704" s="45"/>
      <c r="VWG9704" s="45"/>
      <c r="VWH9704" s="45"/>
      <c r="VWI9704" s="45"/>
      <c r="VWJ9704" s="45"/>
      <c r="VWK9704" s="45"/>
      <c r="VWL9704" s="45"/>
      <c r="VWM9704" s="45"/>
      <c r="VWN9704" s="45"/>
      <c r="VWO9704" s="45"/>
      <c r="VWP9704" s="45"/>
      <c r="VWQ9704" s="45"/>
      <c r="VWR9704" s="45"/>
      <c r="VWS9704" s="45"/>
      <c r="VWT9704" s="45"/>
      <c r="VWU9704" s="45"/>
      <c r="VWV9704" s="45"/>
      <c r="VWW9704" s="45"/>
      <c r="VWX9704" s="45"/>
      <c r="VWY9704" s="45"/>
      <c r="VWZ9704" s="45"/>
      <c r="VXA9704" s="45"/>
      <c r="VXB9704" s="45"/>
      <c r="VXC9704" s="45"/>
      <c r="VXD9704" s="45"/>
      <c r="VXE9704" s="45"/>
      <c r="VXF9704" s="45"/>
      <c r="VXG9704" s="45"/>
      <c r="VXH9704" s="45"/>
      <c r="VXI9704" s="45"/>
      <c r="VXJ9704" s="45"/>
      <c r="VXK9704" s="45"/>
      <c r="VXL9704" s="45"/>
      <c r="VXM9704" s="45"/>
      <c r="VXN9704" s="45"/>
      <c r="VXO9704" s="45"/>
      <c r="VXP9704" s="45"/>
      <c r="VXQ9704" s="45"/>
      <c r="VXR9704" s="45"/>
      <c r="VXS9704" s="45"/>
      <c r="VXT9704" s="45"/>
      <c r="VXU9704" s="45"/>
      <c r="VXV9704" s="45"/>
      <c r="VXW9704" s="45"/>
      <c r="VXX9704" s="45"/>
      <c r="VXY9704" s="45"/>
      <c r="VXZ9704" s="45"/>
      <c r="VYA9704" s="45"/>
      <c r="VYB9704" s="45"/>
      <c r="VYC9704" s="45"/>
      <c r="VYD9704" s="45"/>
      <c r="VYE9704" s="45"/>
      <c r="VYF9704" s="45"/>
      <c r="VYG9704" s="45"/>
      <c r="VYH9704" s="45"/>
      <c r="VYI9704" s="45"/>
      <c r="VYJ9704" s="45"/>
      <c r="VYK9704" s="45"/>
      <c r="VYL9704" s="45"/>
      <c r="VYM9704" s="45"/>
      <c r="VYN9704" s="45"/>
      <c r="VYO9704" s="45"/>
      <c r="VYP9704" s="45"/>
      <c r="VYQ9704" s="45"/>
      <c r="VYR9704" s="45"/>
      <c r="VYS9704" s="45"/>
      <c r="VYT9704" s="45"/>
      <c r="VYU9704" s="45"/>
      <c r="VYV9704" s="45"/>
      <c r="VYW9704" s="45"/>
      <c r="VYX9704" s="45"/>
      <c r="VYY9704" s="45"/>
      <c r="VYZ9704" s="45"/>
      <c r="VZA9704" s="45"/>
      <c r="VZB9704" s="45"/>
      <c r="VZC9704" s="45"/>
      <c r="VZD9704" s="45"/>
      <c r="VZE9704" s="45"/>
      <c r="VZF9704" s="45"/>
      <c r="VZG9704" s="45"/>
      <c r="VZH9704" s="45"/>
      <c r="VZI9704" s="45"/>
      <c r="VZJ9704" s="45"/>
      <c r="VZK9704" s="45"/>
      <c r="VZL9704" s="45"/>
      <c r="VZM9704" s="45"/>
      <c r="VZN9704" s="45"/>
      <c r="VZO9704" s="45"/>
      <c r="VZP9704" s="45"/>
      <c r="VZQ9704" s="45"/>
      <c r="VZR9704" s="45"/>
      <c r="VZS9704" s="45"/>
      <c r="VZT9704" s="45"/>
      <c r="VZU9704" s="45"/>
      <c r="VZV9704" s="45"/>
      <c r="VZW9704" s="45"/>
      <c r="VZX9704" s="45"/>
      <c r="VZY9704" s="45"/>
      <c r="VZZ9704" s="45"/>
      <c r="WAA9704" s="45"/>
      <c r="WAB9704" s="45"/>
      <c r="WAC9704" s="45"/>
      <c r="WAD9704" s="45"/>
      <c r="WAE9704" s="45"/>
      <c r="WAF9704" s="45"/>
      <c r="WAG9704" s="45"/>
      <c r="WAH9704" s="45"/>
      <c r="WAI9704" s="45"/>
      <c r="WAJ9704" s="45"/>
      <c r="WAK9704" s="45"/>
      <c r="WAL9704" s="45"/>
      <c r="WAM9704" s="45"/>
      <c r="WAN9704" s="45"/>
      <c r="WAO9704" s="45"/>
      <c r="WAP9704" s="45"/>
      <c r="WAQ9704" s="45"/>
      <c r="WAR9704" s="45"/>
      <c r="WAS9704" s="45"/>
      <c r="WAT9704" s="45"/>
      <c r="WAU9704" s="45"/>
      <c r="WAV9704" s="45"/>
      <c r="WAW9704" s="45"/>
      <c r="WAX9704" s="45"/>
      <c r="WAY9704" s="45"/>
      <c r="WAZ9704" s="45"/>
      <c r="WBA9704" s="45"/>
      <c r="WBB9704" s="45"/>
      <c r="WBC9704" s="45"/>
      <c r="WBD9704" s="45"/>
      <c r="WBE9704" s="45"/>
      <c r="WBF9704" s="45"/>
      <c r="WBG9704" s="45"/>
      <c r="WBH9704" s="45"/>
      <c r="WBI9704" s="45"/>
      <c r="WBJ9704" s="45"/>
      <c r="WBK9704" s="45"/>
      <c r="WBL9704" s="45"/>
      <c r="WBM9704" s="45"/>
      <c r="WBN9704" s="45"/>
      <c r="WBO9704" s="45"/>
      <c r="WBP9704" s="45"/>
      <c r="WBQ9704" s="45"/>
      <c r="WBR9704" s="45"/>
      <c r="WBS9704" s="45"/>
      <c r="WBT9704" s="45"/>
      <c r="WBU9704" s="45"/>
      <c r="WBV9704" s="45"/>
      <c r="WBW9704" s="45"/>
      <c r="WBX9704" s="45"/>
      <c r="WBY9704" s="45"/>
      <c r="WBZ9704" s="45"/>
      <c r="WCA9704" s="45"/>
      <c r="WCB9704" s="45"/>
      <c r="WCC9704" s="45"/>
      <c r="WCD9704" s="45"/>
      <c r="WCE9704" s="45"/>
      <c r="WCF9704" s="45"/>
      <c r="WCG9704" s="45"/>
      <c r="WCH9704" s="45"/>
      <c r="WCI9704" s="45"/>
      <c r="WCJ9704" s="45"/>
      <c r="WCK9704" s="45"/>
      <c r="WCL9704" s="45"/>
      <c r="WCM9704" s="45"/>
      <c r="WCN9704" s="45"/>
      <c r="WCO9704" s="45"/>
      <c r="WCP9704" s="45"/>
      <c r="WCQ9704" s="45"/>
      <c r="WCR9704" s="45"/>
      <c r="WCS9704" s="45"/>
      <c r="WCT9704" s="45"/>
      <c r="WCU9704" s="45"/>
      <c r="WCV9704" s="45"/>
      <c r="WCW9704" s="45"/>
      <c r="WCX9704" s="45"/>
      <c r="WCY9704" s="45"/>
      <c r="WCZ9704" s="45"/>
      <c r="WDA9704" s="45"/>
      <c r="WDB9704" s="45"/>
      <c r="WDC9704" s="45"/>
      <c r="WDD9704" s="45"/>
      <c r="WDE9704" s="45"/>
      <c r="WDF9704" s="45"/>
      <c r="WDG9704" s="45"/>
      <c r="WDH9704" s="45"/>
      <c r="WDI9704" s="45"/>
      <c r="WDJ9704" s="45"/>
      <c r="WDK9704" s="45"/>
      <c r="WDL9704" s="45"/>
      <c r="WDM9704" s="45"/>
      <c r="WDN9704" s="45"/>
      <c r="WDO9704" s="45"/>
      <c r="WDP9704" s="45"/>
      <c r="WDQ9704" s="45"/>
      <c r="WDR9704" s="45"/>
      <c r="WDS9704" s="45"/>
      <c r="WDT9704" s="45"/>
      <c r="WDU9704" s="45"/>
      <c r="WDV9704" s="45"/>
      <c r="WDW9704" s="45"/>
      <c r="WDX9704" s="45"/>
      <c r="WDY9704" s="45"/>
      <c r="WDZ9704" s="45"/>
      <c r="WEA9704" s="45"/>
      <c r="WEB9704" s="45"/>
      <c r="WEC9704" s="45"/>
      <c r="WED9704" s="45"/>
      <c r="WEE9704" s="45"/>
      <c r="WEF9704" s="45"/>
      <c r="WEG9704" s="45"/>
      <c r="WEH9704" s="45"/>
      <c r="WEI9704" s="45"/>
      <c r="WEJ9704" s="45"/>
      <c r="WEK9704" s="45"/>
      <c r="WEL9704" s="45"/>
      <c r="WEM9704" s="45"/>
      <c r="WEN9704" s="45"/>
      <c r="WEO9704" s="45"/>
      <c r="WEP9704" s="45"/>
      <c r="WEQ9704" s="45"/>
      <c r="WER9704" s="45"/>
      <c r="WES9704" s="45"/>
      <c r="WET9704" s="45"/>
      <c r="WEU9704" s="45"/>
      <c r="WEV9704" s="45"/>
      <c r="WEW9704" s="45"/>
      <c r="WEX9704" s="45"/>
      <c r="WEY9704" s="45"/>
      <c r="WEZ9704" s="45"/>
      <c r="WFA9704" s="45"/>
      <c r="WFB9704" s="45"/>
      <c r="WFC9704" s="45"/>
      <c r="WFD9704" s="45"/>
      <c r="WFE9704" s="45"/>
      <c r="WFF9704" s="45"/>
      <c r="WFG9704" s="45"/>
      <c r="WFH9704" s="45"/>
      <c r="WFI9704" s="45"/>
      <c r="WFJ9704" s="45"/>
      <c r="WFK9704" s="45"/>
      <c r="WFL9704" s="45"/>
      <c r="WFM9704" s="45"/>
      <c r="WFN9704" s="45"/>
      <c r="WFO9704" s="45"/>
      <c r="WFP9704" s="45"/>
      <c r="WFQ9704" s="45"/>
      <c r="WFR9704" s="45"/>
      <c r="WFS9704" s="45"/>
      <c r="WFT9704" s="45"/>
      <c r="WFU9704" s="45"/>
      <c r="WFV9704" s="45"/>
      <c r="WFW9704" s="45"/>
      <c r="WFX9704" s="45"/>
      <c r="WFY9704" s="45"/>
      <c r="WFZ9704" s="45"/>
      <c r="WGA9704" s="45"/>
      <c r="WGB9704" s="45"/>
      <c r="WGC9704" s="45"/>
      <c r="WGD9704" s="45"/>
      <c r="WGE9704" s="45"/>
      <c r="WGF9704" s="45"/>
      <c r="WGG9704" s="45"/>
      <c r="WGH9704" s="45"/>
      <c r="WGI9704" s="45"/>
      <c r="WGJ9704" s="45"/>
      <c r="WGK9704" s="45"/>
      <c r="WGL9704" s="45"/>
      <c r="WGM9704" s="45"/>
      <c r="WGN9704" s="45"/>
      <c r="WGO9704" s="45"/>
      <c r="WGP9704" s="45"/>
      <c r="WGQ9704" s="45"/>
      <c r="WGR9704" s="45"/>
      <c r="WGS9704" s="45"/>
      <c r="WGT9704" s="45"/>
      <c r="WGU9704" s="45"/>
      <c r="WGV9704" s="45"/>
      <c r="WGW9704" s="45"/>
      <c r="WGX9704" s="45"/>
      <c r="WGY9704" s="45"/>
      <c r="WGZ9704" s="45"/>
      <c r="WHA9704" s="45"/>
      <c r="WHB9704" s="45"/>
      <c r="WHC9704" s="45"/>
      <c r="WHD9704" s="45"/>
      <c r="WHE9704" s="45"/>
      <c r="WHF9704" s="45"/>
      <c r="WHG9704" s="45"/>
      <c r="WHH9704" s="45"/>
      <c r="WHI9704" s="45"/>
      <c r="WHJ9704" s="45"/>
      <c r="WHK9704" s="45"/>
      <c r="WHL9704" s="45"/>
      <c r="WHM9704" s="45"/>
      <c r="WHN9704" s="45"/>
      <c r="WHO9704" s="45"/>
      <c r="WHP9704" s="45"/>
      <c r="WHQ9704" s="45"/>
      <c r="WHR9704" s="45"/>
      <c r="WHS9704" s="45"/>
      <c r="WHT9704" s="45"/>
      <c r="WHU9704" s="45"/>
      <c r="WHV9704" s="45"/>
      <c r="WHW9704" s="45"/>
      <c r="WHX9704" s="45"/>
      <c r="WHY9704" s="45"/>
      <c r="WHZ9704" s="45"/>
      <c r="WIA9704" s="45"/>
      <c r="WIB9704" s="45"/>
      <c r="WIC9704" s="45"/>
      <c r="WID9704" s="45"/>
      <c r="WIE9704" s="45"/>
      <c r="WIF9704" s="45"/>
      <c r="WIG9704" s="45"/>
      <c r="WIH9704" s="45"/>
      <c r="WII9704" s="45"/>
      <c r="WIJ9704" s="45"/>
      <c r="WIK9704" s="45"/>
      <c r="WIL9704" s="45"/>
      <c r="WIM9704" s="45"/>
      <c r="WIN9704" s="45"/>
      <c r="WIO9704" s="45"/>
      <c r="WIP9704" s="45"/>
      <c r="WIQ9704" s="45"/>
      <c r="WIR9704" s="45"/>
      <c r="WIS9704" s="45"/>
      <c r="WIT9704" s="45"/>
      <c r="WIU9704" s="45"/>
      <c r="WIV9704" s="45"/>
      <c r="WIW9704" s="45"/>
      <c r="WIX9704" s="45"/>
      <c r="WIY9704" s="45"/>
      <c r="WIZ9704" s="45"/>
      <c r="WJA9704" s="45"/>
      <c r="WJB9704" s="45"/>
      <c r="WJC9704" s="45"/>
      <c r="WJD9704" s="45"/>
      <c r="WJE9704" s="45"/>
      <c r="WJF9704" s="45"/>
      <c r="WJG9704" s="45"/>
      <c r="WJH9704" s="45"/>
      <c r="WJI9704" s="45"/>
      <c r="WJJ9704" s="45"/>
      <c r="WJK9704" s="45"/>
      <c r="WJL9704" s="45"/>
      <c r="WJM9704" s="45"/>
      <c r="WJN9704" s="45"/>
      <c r="WJO9704" s="45"/>
      <c r="WJP9704" s="45"/>
      <c r="WJQ9704" s="45"/>
      <c r="WJR9704" s="45"/>
      <c r="WJS9704" s="45"/>
      <c r="WJT9704" s="45"/>
      <c r="WJU9704" s="45"/>
      <c r="WJV9704" s="45"/>
      <c r="WJW9704" s="45"/>
      <c r="WJX9704" s="45"/>
      <c r="WJY9704" s="45"/>
      <c r="WJZ9704" s="45"/>
      <c r="WKA9704" s="45"/>
      <c r="WKB9704" s="45"/>
      <c r="WKC9704" s="45"/>
      <c r="WKD9704" s="45"/>
      <c r="WKE9704" s="45"/>
      <c r="WKF9704" s="45"/>
      <c r="WKG9704" s="45"/>
      <c r="WKH9704" s="45"/>
      <c r="WKI9704" s="45"/>
      <c r="WKJ9704" s="45"/>
      <c r="WKK9704" s="45"/>
      <c r="WKL9704" s="45"/>
      <c r="WKM9704" s="45"/>
      <c r="WKN9704" s="45"/>
      <c r="WKO9704" s="45"/>
      <c r="WKP9704" s="45"/>
      <c r="WKQ9704" s="45"/>
      <c r="WKR9704" s="45"/>
      <c r="WKS9704" s="45"/>
      <c r="WKT9704" s="45"/>
      <c r="WKU9704" s="45"/>
      <c r="WKV9704" s="45"/>
      <c r="WKW9704" s="45"/>
      <c r="WKX9704" s="45"/>
      <c r="WKY9704" s="45"/>
      <c r="WKZ9704" s="45"/>
      <c r="WLA9704" s="45"/>
      <c r="WLB9704" s="45"/>
      <c r="WLC9704" s="45"/>
      <c r="WLD9704" s="45"/>
      <c r="WLE9704" s="45"/>
      <c r="WLF9704" s="45"/>
      <c r="WLG9704" s="45"/>
      <c r="WLH9704" s="45"/>
      <c r="WLI9704" s="45"/>
      <c r="WLJ9704" s="45"/>
      <c r="WLK9704" s="45"/>
      <c r="WLL9704" s="45"/>
      <c r="WLM9704" s="45"/>
      <c r="WLN9704" s="45"/>
      <c r="WLO9704" s="45"/>
      <c r="WLP9704" s="45"/>
      <c r="WLQ9704" s="45"/>
      <c r="WLR9704" s="45"/>
      <c r="WLS9704" s="45"/>
      <c r="WLT9704" s="45"/>
      <c r="WLU9704" s="45"/>
      <c r="WLV9704" s="45"/>
      <c r="WLW9704" s="45"/>
      <c r="WLX9704" s="45"/>
      <c r="WLY9704" s="45"/>
      <c r="WLZ9704" s="45"/>
      <c r="WMA9704" s="45"/>
      <c r="WMB9704" s="45"/>
      <c r="WMC9704" s="45"/>
      <c r="WMD9704" s="45"/>
      <c r="WME9704" s="45"/>
      <c r="WMF9704" s="45"/>
      <c r="WMG9704" s="45"/>
      <c r="WMH9704" s="45"/>
      <c r="WMI9704" s="45"/>
      <c r="WMJ9704" s="45"/>
      <c r="WMK9704" s="45"/>
      <c r="WML9704" s="45"/>
      <c r="WMM9704" s="45"/>
      <c r="WMN9704" s="45"/>
      <c r="WMO9704" s="45"/>
      <c r="WMP9704" s="45"/>
      <c r="WMQ9704" s="45"/>
      <c r="WMR9704" s="45"/>
      <c r="WMS9704" s="45"/>
      <c r="WMT9704" s="45"/>
      <c r="WMU9704" s="45"/>
      <c r="WMV9704" s="45"/>
      <c r="WMW9704" s="45"/>
      <c r="WMX9704" s="45"/>
      <c r="WMY9704" s="45"/>
      <c r="WMZ9704" s="45"/>
      <c r="WNA9704" s="45"/>
      <c r="WNB9704" s="45"/>
      <c r="WNC9704" s="45"/>
      <c r="WND9704" s="45"/>
      <c r="WNE9704" s="45"/>
      <c r="WNF9704" s="45"/>
      <c r="WNG9704" s="45"/>
      <c r="WNH9704" s="45"/>
      <c r="WNI9704" s="45"/>
      <c r="WNJ9704" s="45"/>
      <c r="WNK9704" s="45"/>
      <c r="WNL9704" s="45"/>
      <c r="WNM9704" s="45"/>
      <c r="WNN9704" s="45"/>
      <c r="WNO9704" s="45"/>
      <c r="WNP9704" s="45"/>
      <c r="WNQ9704" s="45"/>
      <c r="WNR9704" s="45"/>
      <c r="WNS9704" s="45"/>
      <c r="WNT9704" s="45"/>
      <c r="WNU9704" s="45"/>
      <c r="WNV9704" s="45"/>
      <c r="WNW9704" s="45"/>
      <c r="WNX9704" s="45"/>
      <c r="WNY9704" s="45"/>
      <c r="WNZ9704" s="45"/>
      <c r="WOA9704" s="45"/>
      <c r="WOB9704" s="45"/>
      <c r="WOC9704" s="45"/>
      <c r="WOD9704" s="45"/>
      <c r="WOE9704" s="45"/>
      <c r="WOF9704" s="45"/>
      <c r="WOG9704" s="45"/>
      <c r="WOH9704" s="45"/>
      <c r="WOI9704" s="45"/>
      <c r="WOJ9704" s="45"/>
      <c r="WOK9704" s="45"/>
      <c r="WOL9704" s="45"/>
      <c r="WOM9704" s="45"/>
      <c r="WON9704" s="45"/>
      <c r="WOO9704" s="45"/>
      <c r="WOP9704" s="45"/>
      <c r="WOQ9704" s="45"/>
      <c r="WOR9704" s="45"/>
      <c r="WOS9704" s="45"/>
      <c r="WOT9704" s="45"/>
      <c r="WOU9704" s="45"/>
      <c r="WOV9704" s="45"/>
      <c r="WOW9704" s="45"/>
      <c r="WOX9704" s="45"/>
      <c r="WOY9704" s="45"/>
      <c r="WOZ9704" s="45"/>
      <c r="WPA9704" s="45"/>
      <c r="WPB9704" s="45"/>
      <c r="WPC9704" s="45"/>
      <c r="WPD9704" s="45"/>
      <c r="WPE9704" s="45"/>
      <c r="WPF9704" s="45"/>
      <c r="WPG9704" s="45"/>
      <c r="WPH9704" s="45"/>
      <c r="WPI9704" s="45"/>
      <c r="WPJ9704" s="45"/>
      <c r="WPK9704" s="45"/>
      <c r="WPL9704" s="45"/>
      <c r="WPM9704" s="45"/>
      <c r="WPN9704" s="45"/>
      <c r="WPO9704" s="45"/>
      <c r="WPP9704" s="45"/>
      <c r="WPQ9704" s="45"/>
      <c r="WPR9704" s="45"/>
      <c r="WPS9704" s="45"/>
      <c r="WPT9704" s="45"/>
      <c r="WPU9704" s="45"/>
      <c r="WPV9704" s="45"/>
      <c r="WPW9704" s="45"/>
      <c r="WPX9704" s="45"/>
      <c r="WPY9704" s="45"/>
      <c r="WPZ9704" s="45"/>
      <c r="WQA9704" s="45"/>
      <c r="WQB9704" s="45"/>
      <c r="WQC9704" s="45"/>
      <c r="WQD9704" s="45"/>
      <c r="WQE9704" s="45"/>
      <c r="WQF9704" s="45"/>
      <c r="WQG9704" s="45"/>
      <c r="WQH9704" s="45"/>
      <c r="WQI9704" s="45"/>
      <c r="WQJ9704" s="45"/>
      <c r="WQK9704" s="45"/>
      <c r="WQL9704" s="45"/>
      <c r="WQM9704" s="45"/>
      <c r="WQN9704" s="45"/>
      <c r="WQO9704" s="45"/>
      <c r="WQP9704" s="45"/>
      <c r="WQQ9704" s="45"/>
      <c r="WQR9704" s="45"/>
      <c r="WQS9704" s="45"/>
      <c r="WQT9704" s="45"/>
      <c r="WQU9704" s="45"/>
      <c r="WQV9704" s="45"/>
      <c r="WQW9704" s="45"/>
      <c r="WQX9704" s="45"/>
      <c r="WQY9704" s="45"/>
      <c r="WQZ9704" s="45"/>
      <c r="WRA9704" s="45"/>
      <c r="WRB9704" s="45"/>
      <c r="WRC9704" s="45"/>
      <c r="WRD9704" s="45"/>
      <c r="WRE9704" s="45"/>
      <c r="WRF9704" s="45"/>
      <c r="WRG9704" s="45"/>
      <c r="WRH9704" s="45"/>
      <c r="WRI9704" s="45"/>
      <c r="WRJ9704" s="45"/>
      <c r="WRK9704" s="45"/>
      <c r="WRL9704" s="45"/>
      <c r="WRM9704" s="45"/>
      <c r="WRN9704" s="45"/>
      <c r="WRO9704" s="45"/>
      <c r="WRP9704" s="45"/>
      <c r="WRQ9704" s="45"/>
      <c r="WRR9704" s="45"/>
      <c r="WRS9704" s="45"/>
      <c r="WRT9704" s="45"/>
      <c r="WRU9704" s="45"/>
      <c r="WRV9704" s="45"/>
      <c r="WRW9704" s="45"/>
      <c r="WRX9704" s="45"/>
      <c r="WRY9704" s="45"/>
      <c r="WRZ9704" s="45"/>
      <c r="WSA9704" s="45"/>
      <c r="WSB9704" s="45"/>
      <c r="WSC9704" s="45"/>
      <c r="WSD9704" s="45"/>
      <c r="WSE9704" s="45"/>
      <c r="WSF9704" s="45"/>
      <c r="WSG9704" s="45"/>
      <c r="WSH9704" s="45"/>
      <c r="WSI9704" s="45"/>
      <c r="WSJ9704" s="45"/>
      <c r="WSK9704" s="45"/>
      <c r="WSL9704" s="45"/>
      <c r="WSM9704" s="45"/>
      <c r="WSN9704" s="45"/>
      <c r="WSO9704" s="45"/>
      <c r="WSP9704" s="45"/>
      <c r="WSQ9704" s="45"/>
      <c r="WSR9704" s="45"/>
      <c r="WSS9704" s="45"/>
      <c r="WST9704" s="45"/>
      <c r="WSU9704" s="45"/>
      <c r="WSV9704" s="45"/>
      <c r="WSW9704" s="45"/>
      <c r="WSX9704" s="45"/>
      <c r="WSY9704" s="45"/>
      <c r="WSZ9704" s="45"/>
      <c r="WTA9704" s="45"/>
      <c r="WTB9704" s="45"/>
      <c r="WTC9704" s="45"/>
      <c r="WTD9704" s="45"/>
      <c r="WTE9704" s="45"/>
      <c r="WTF9704" s="45"/>
      <c r="WTG9704" s="45"/>
      <c r="WTH9704" s="45"/>
      <c r="WTI9704" s="45"/>
      <c r="WTJ9704" s="45"/>
      <c r="WTK9704" s="45"/>
      <c r="WTL9704" s="45"/>
      <c r="WTM9704" s="45"/>
      <c r="WTN9704" s="45"/>
      <c r="WTO9704" s="45"/>
      <c r="WTP9704" s="45"/>
      <c r="WTQ9704" s="45"/>
      <c r="WTR9704" s="45"/>
      <c r="WTS9704" s="45"/>
      <c r="WTT9704" s="45"/>
      <c r="WTU9704" s="45"/>
      <c r="WTV9704" s="45"/>
      <c r="WTW9704" s="45"/>
      <c r="WTX9704" s="45"/>
      <c r="WTY9704" s="45"/>
      <c r="WTZ9704" s="45"/>
      <c r="WUA9704" s="45"/>
      <c r="WUB9704" s="45"/>
      <c r="WUC9704" s="45"/>
      <c r="WUD9704" s="45"/>
      <c r="WUE9704" s="45"/>
      <c r="WUF9704" s="45"/>
      <c r="WUG9704" s="45"/>
      <c r="WUH9704" s="45"/>
      <c r="WUI9704" s="45"/>
      <c r="WUJ9704" s="45"/>
      <c r="WUK9704" s="45"/>
      <c r="WUL9704" s="45"/>
      <c r="WUM9704" s="45"/>
      <c r="WUN9704" s="45"/>
      <c r="WUO9704" s="45"/>
      <c r="WUP9704" s="45"/>
      <c r="WUQ9704" s="45"/>
      <c r="WUR9704" s="45"/>
      <c r="WUS9704" s="45"/>
      <c r="WUT9704" s="45"/>
      <c r="WUU9704" s="45"/>
      <c r="WUV9704" s="45"/>
      <c r="WUW9704" s="45"/>
      <c r="WUX9704" s="45"/>
      <c r="WUY9704" s="45"/>
      <c r="WUZ9704" s="45"/>
      <c r="WVA9704" s="45"/>
      <c r="WVB9704" s="45"/>
      <c r="WVC9704" s="45"/>
      <c r="WVD9704" s="45"/>
      <c r="WVE9704" s="45"/>
      <c r="WVF9704" s="45"/>
      <c r="WVG9704" s="45"/>
      <c r="WVH9704" s="45"/>
      <c r="WVI9704" s="45"/>
      <c r="WVJ9704" s="45"/>
      <c r="WVK9704" s="45"/>
      <c r="WVL9704" s="45"/>
      <c r="WVM9704" s="45"/>
      <c r="WVN9704" s="45"/>
      <c r="WVO9704" s="45"/>
      <c r="WVP9704" s="45"/>
      <c r="WVQ9704" s="45"/>
      <c r="WVR9704" s="45"/>
      <c r="WVS9704" s="45"/>
      <c r="WVT9704" s="45"/>
      <c r="WVU9704" s="45"/>
      <c r="WVV9704" s="45"/>
      <c r="WVW9704" s="45"/>
      <c r="WVX9704" s="45"/>
      <c r="WVY9704" s="45"/>
      <c r="WVZ9704" s="45"/>
      <c r="WWA9704" s="45"/>
      <c r="WWB9704" s="45"/>
      <c r="WWC9704" s="45"/>
      <c r="WWD9704" s="45"/>
      <c r="WWE9704" s="45"/>
      <c r="WWF9704" s="45"/>
      <c r="WWG9704" s="45"/>
      <c r="WWH9704" s="45"/>
      <c r="WWI9704" s="45"/>
      <c r="WWJ9704" s="45"/>
      <c r="WWK9704" s="45"/>
      <c r="WWL9704" s="45"/>
      <c r="WWM9704" s="45"/>
      <c r="WWN9704" s="45"/>
      <c r="WWO9704" s="45"/>
      <c r="WWP9704" s="45"/>
      <c r="WWQ9704" s="45"/>
      <c r="WWR9704" s="45"/>
      <c r="WWS9704" s="45"/>
      <c r="WWT9704" s="45"/>
      <c r="WWU9704" s="45"/>
      <c r="WWV9704" s="45"/>
      <c r="WWW9704" s="45"/>
      <c r="WWX9704" s="45"/>
      <c r="WWY9704" s="45"/>
      <c r="WWZ9704" s="45"/>
      <c r="WXA9704" s="45"/>
      <c r="WXB9704" s="45"/>
      <c r="WXC9704" s="45"/>
      <c r="WXD9704" s="45"/>
      <c r="WXE9704" s="45"/>
      <c r="WXF9704" s="45"/>
      <c r="WXG9704" s="45"/>
      <c r="WXH9704" s="45"/>
      <c r="WXI9704" s="45"/>
      <c r="WXJ9704" s="45"/>
      <c r="WXK9704" s="45"/>
      <c r="WXL9704" s="45"/>
      <c r="WXM9704" s="45"/>
      <c r="WXN9704" s="45"/>
      <c r="WXO9704" s="45"/>
      <c r="WXP9704" s="45"/>
      <c r="WXQ9704" s="45"/>
      <c r="WXR9704" s="45"/>
      <c r="WXS9704" s="45"/>
      <c r="WXT9704" s="45"/>
      <c r="WXU9704" s="45"/>
      <c r="WXV9704" s="45"/>
      <c r="WXW9704" s="45"/>
      <c r="WXX9704" s="45"/>
      <c r="WXY9704" s="45"/>
      <c r="WXZ9704" s="45"/>
      <c r="WYA9704" s="45"/>
      <c r="WYB9704" s="45"/>
      <c r="WYC9704" s="45"/>
      <c r="WYD9704" s="45"/>
      <c r="WYE9704" s="45"/>
      <c r="WYF9704" s="45"/>
      <c r="WYG9704" s="45"/>
      <c r="WYH9704" s="45"/>
      <c r="WYI9704" s="45"/>
      <c r="WYJ9704" s="45"/>
      <c r="WYK9704" s="45"/>
      <c r="WYL9704" s="45"/>
      <c r="WYM9704" s="45"/>
      <c r="WYN9704" s="45"/>
      <c r="WYO9704" s="45"/>
      <c r="WYP9704" s="45"/>
      <c r="WYQ9704" s="45"/>
      <c r="WYR9704" s="45"/>
      <c r="WYS9704" s="45"/>
      <c r="WYT9704" s="45"/>
      <c r="WYU9704" s="45"/>
      <c r="WYV9704" s="45"/>
      <c r="WYW9704" s="45"/>
      <c r="WYX9704" s="45"/>
      <c r="WYY9704" s="45"/>
      <c r="WYZ9704" s="45"/>
      <c r="WZA9704" s="45"/>
      <c r="WZB9704" s="45"/>
      <c r="WZC9704" s="45"/>
      <c r="WZD9704" s="45"/>
      <c r="WZE9704" s="45"/>
      <c r="WZF9704" s="45"/>
      <c r="WZG9704" s="45"/>
      <c r="WZH9704" s="45"/>
      <c r="WZI9704" s="45"/>
      <c r="WZJ9704" s="45"/>
      <c r="WZK9704" s="45"/>
      <c r="WZL9704" s="45"/>
      <c r="WZM9704" s="45"/>
      <c r="WZN9704" s="45"/>
      <c r="WZO9704" s="45"/>
      <c r="WZP9704" s="45"/>
      <c r="WZQ9704" s="45"/>
      <c r="WZR9704" s="45"/>
      <c r="WZS9704" s="45"/>
      <c r="WZT9704" s="45"/>
      <c r="WZU9704" s="45"/>
      <c r="WZV9704" s="45"/>
      <c r="WZW9704" s="45"/>
      <c r="WZX9704" s="45"/>
      <c r="WZY9704" s="45"/>
    </row>
    <row r="9705" spans="4:16249" s="44" customFormat="1" x14ac:dyDescent="0.25">
      <c r="D9705" s="55"/>
      <c r="H9705" s="45"/>
      <c r="I9705" s="45"/>
      <c r="J9705" s="45"/>
      <c r="K9705" s="45"/>
      <c r="L9705" s="45"/>
      <c r="M9705" s="45"/>
      <c r="N9705" s="45"/>
      <c r="O9705" s="45"/>
      <c r="P9705" s="45"/>
      <c r="Q9705" s="45"/>
      <c r="R9705" s="45"/>
      <c r="S9705" s="45"/>
      <c r="T9705" s="45"/>
      <c r="U9705" s="45"/>
      <c r="V9705" s="45"/>
      <c r="W9705" s="45"/>
      <c r="X9705" s="45"/>
      <c r="Y9705" s="45"/>
      <c r="Z9705" s="45"/>
      <c r="AA9705" s="45"/>
      <c r="AB9705" s="45"/>
      <c r="AC9705" s="45"/>
      <c r="AD9705" s="45"/>
      <c r="AE9705" s="45"/>
      <c r="AF9705" s="45"/>
      <c r="AG9705" s="45"/>
      <c r="AH9705" s="45"/>
      <c r="AI9705" s="45"/>
      <c r="AJ9705" s="45"/>
      <c r="AK9705" s="45"/>
      <c r="AL9705" s="45"/>
      <c r="AM9705" s="45"/>
      <c r="AN9705" s="45"/>
      <c r="AO9705" s="45"/>
      <c r="AP9705" s="45"/>
      <c r="AQ9705" s="45"/>
      <c r="AR9705" s="45"/>
      <c r="AS9705" s="45"/>
      <c r="AT9705" s="45"/>
      <c r="AU9705" s="45"/>
      <c r="AV9705" s="45"/>
      <c r="AW9705" s="45"/>
      <c r="AX9705" s="45"/>
      <c r="AY9705" s="45"/>
      <c r="AZ9705" s="45"/>
      <c r="BA9705" s="45"/>
      <c r="BB9705" s="45"/>
      <c r="BC9705" s="45"/>
      <c r="BD9705" s="45"/>
      <c r="BE9705" s="45"/>
      <c r="BF9705" s="45"/>
      <c r="BG9705" s="45"/>
      <c r="BH9705" s="45"/>
      <c r="BI9705" s="45"/>
      <c r="BJ9705" s="45"/>
      <c r="BK9705" s="45"/>
      <c r="BL9705" s="45"/>
      <c r="BM9705" s="45"/>
      <c r="BN9705" s="45"/>
      <c r="BO9705" s="45"/>
      <c r="BP9705" s="45"/>
      <c r="BQ9705" s="45"/>
      <c r="BR9705" s="45"/>
      <c r="BS9705" s="45"/>
      <c r="BT9705" s="45"/>
      <c r="BU9705" s="45"/>
      <c r="BV9705" s="45"/>
      <c r="BW9705" s="45"/>
      <c r="BX9705" s="45"/>
      <c r="BY9705" s="45"/>
      <c r="BZ9705" s="45"/>
      <c r="CA9705" s="45"/>
      <c r="CB9705" s="45"/>
      <c r="CC9705" s="45"/>
      <c r="CD9705" s="45"/>
      <c r="CE9705" s="45"/>
      <c r="CF9705" s="45"/>
      <c r="CG9705" s="45"/>
      <c r="CH9705" s="45"/>
      <c r="CI9705" s="45"/>
      <c r="CJ9705" s="45"/>
      <c r="CK9705" s="45"/>
      <c r="CL9705" s="45"/>
      <c r="CM9705" s="45"/>
      <c r="CN9705" s="45"/>
      <c r="CO9705" s="45"/>
      <c r="CP9705" s="45"/>
      <c r="CQ9705" s="45"/>
      <c r="CR9705" s="45"/>
      <c r="CS9705" s="45"/>
      <c r="CT9705" s="45"/>
      <c r="CU9705" s="45"/>
      <c r="CV9705" s="45"/>
      <c r="CW9705" s="45"/>
      <c r="CX9705" s="45"/>
      <c r="CY9705" s="45"/>
      <c r="CZ9705" s="45"/>
      <c r="DA9705" s="45"/>
      <c r="DB9705" s="45"/>
      <c r="DC9705" s="45"/>
      <c r="DD9705" s="45"/>
      <c r="DE9705" s="45"/>
      <c r="DF9705" s="45"/>
      <c r="DG9705" s="45"/>
      <c r="DH9705" s="45"/>
      <c r="DI9705" s="45"/>
      <c r="DJ9705" s="45"/>
      <c r="DK9705" s="45"/>
      <c r="DL9705" s="45"/>
      <c r="DM9705" s="45"/>
      <c r="DN9705" s="45"/>
      <c r="DO9705" s="45"/>
      <c r="DP9705" s="45"/>
      <c r="DQ9705" s="45"/>
      <c r="DR9705" s="45"/>
      <c r="DS9705" s="45"/>
      <c r="DT9705" s="45"/>
      <c r="DU9705" s="45"/>
      <c r="DV9705" s="45"/>
      <c r="DW9705" s="45"/>
      <c r="DX9705" s="45"/>
      <c r="DY9705" s="45"/>
      <c r="DZ9705" s="45"/>
      <c r="EA9705" s="45"/>
      <c r="EB9705" s="45"/>
      <c r="EC9705" s="45"/>
      <c r="ED9705" s="45"/>
      <c r="EE9705" s="45"/>
      <c r="EF9705" s="45"/>
      <c r="EG9705" s="45"/>
      <c r="EH9705" s="45"/>
      <c r="EI9705" s="45"/>
      <c r="EJ9705" s="45"/>
      <c r="EK9705" s="45"/>
      <c r="EL9705" s="45"/>
      <c r="EM9705" s="45"/>
      <c r="EN9705" s="45"/>
      <c r="EO9705" s="45"/>
      <c r="EP9705" s="45"/>
      <c r="EQ9705" s="45"/>
      <c r="ER9705" s="45"/>
      <c r="ES9705" s="45"/>
      <c r="ET9705" s="45"/>
      <c r="EU9705" s="45"/>
      <c r="EV9705" s="45"/>
      <c r="EW9705" s="45"/>
      <c r="EX9705" s="45"/>
      <c r="EY9705" s="45"/>
      <c r="EZ9705" s="45"/>
      <c r="FA9705" s="45"/>
      <c r="FB9705" s="45"/>
      <c r="FC9705" s="45"/>
      <c r="FD9705" s="45"/>
      <c r="FE9705" s="45"/>
      <c r="FF9705" s="45"/>
      <c r="FG9705" s="45"/>
      <c r="FH9705" s="45"/>
      <c r="FI9705" s="45"/>
      <c r="FJ9705" s="45"/>
      <c r="FK9705" s="45"/>
      <c r="FL9705" s="45"/>
      <c r="FM9705" s="45"/>
      <c r="FN9705" s="45"/>
      <c r="FO9705" s="45"/>
      <c r="FP9705" s="45"/>
      <c r="FQ9705" s="45"/>
      <c r="FR9705" s="45"/>
      <c r="FS9705" s="45"/>
      <c r="FT9705" s="45"/>
      <c r="FU9705" s="45"/>
      <c r="FV9705" s="45"/>
      <c r="FW9705" s="45"/>
      <c r="FX9705" s="45"/>
      <c r="FY9705" s="45"/>
      <c r="FZ9705" s="45"/>
      <c r="GA9705" s="45"/>
      <c r="GB9705" s="45"/>
      <c r="GC9705" s="45"/>
      <c r="GD9705" s="45"/>
      <c r="GE9705" s="45"/>
      <c r="GF9705" s="45"/>
      <c r="GG9705" s="45"/>
      <c r="GH9705" s="45"/>
      <c r="GI9705" s="45"/>
      <c r="GJ9705" s="45"/>
      <c r="GK9705" s="45"/>
      <c r="GL9705" s="45"/>
      <c r="GM9705" s="45"/>
      <c r="GN9705" s="45"/>
      <c r="GO9705" s="45"/>
      <c r="GP9705" s="45"/>
      <c r="GQ9705" s="45"/>
      <c r="GR9705" s="45"/>
      <c r="GS9705" s="45"/>
      <c r="GT9705" s="45"/>
      <c r="GU9705" s="45"/>
      <c r="GV9705" s="45"/>
      <c r="GW9705" s="45"/>
      <c r="GX9705" s="45"/>
      <c r="GY9705" s="45"/>
      <c r="GZ9705" s="45"/>
      <c r="HA9705" s="45"/>
      <c r="HB9705" s="45"/>
      <c r="HC9705" s="45"/>
      <c r="HD9705" s="45"/>
      <c r="HE9705" s="45"/>
      <c r="HF9705" s="45"/>
      <c r="HG9705" s="45"/>
      <c r="HH9705" s="45"/>
      <c r="HI9705" s="45"/>
      <c r="HJ9705" s="45"/>
      <c r="HK9705" s="45"/>
      <c r="HL9705" s="45"/>
      <c r="HM9705" s="45"/>
      <c r="HN9705" s="45"/>
      <c r="HO9705" s="45"/>
      <c r="HP9705" s="45"/>
      <c r="HQ9705" s="45"/>
      <c r="HR9705" s="45"/>
      <c r="HS9705" s="45"/>
      <c r="HT9705" s="45"/>
      <c r="HU9705" s="45"/>
      <c r="HV9705" s="45"/>
      <c r="HW9705" s="45"/>
      <c r="HX9705" s="45"/>
      <c r="HY9705" s="45"/>
      <c r="HZ9705" s="45"/>
      <c r="IA9705" s="45"/>
      <c r="IB9705" s="45"/>
      <c r="IC9705" s="45"/>
      <c r="ID9705" s="45"/>
      <c r="IE9705" s="45"/>
      <c r="IF9705" s="45"/>
      <c r="IG9705" s="45"/>
      <c r="IH9705" s="45"/>
      <c r="II9705" s="45"/>
      <c r="IJ9705" s="45"/>
      <c r="IK9705" s="45"/>
      <c r="IL9705" s="45"/>
      <c r="IM9705" s="45"/>
      <c r="IN9705" s="45"/>
      <c r="IO9705" s="45"/>
      <c r="IP9705" s="45"/>
      <c r="IQ9705" s="45"/>
      <c r="IR9705" s="45"/>
      <c r="IS9705" s="45"/>
      <c r="IT9705" s="45"/>
      <c r="IU9705" s="45"/>
      <c r="IV9705" s="45"/>
      <c r="IW9705" s="45"/>
      <c r="IX9705" s="45"/>
      <c r="IY9705" s="45"/>
      <c r="IZ9705" s="45"/>
      <c r="JA9705" s="45"/>
      <c r="JB9705" s="45"/>
      <c r="JC9705" s="45"/>
      <c r="JD9705" s="45"/>
      <c r="JE9705" s="45"/>
      <c r="JF9705" s="45"/>
      <c r="JG9705" s="45"/>
      <c r="JH9705" s="45"/>
      <c r="JI9705" s="45"/>
      <c r="JJ9705" s="45"/>
      <c r="JK9705" s="45"/>
      <c r="JL9705" s="45"/>
      <c r="JM9705" s="45"/>
      <c r="JN9705" s="45"/>
      <c r="JO9705" s="45"/>
      <c r="JP9705" s="45"/>
      <c r="JQ9705" s="45"/>
      <c r="JR9705" s="45"/>
      <c r="JS9705" s="45"/>
      <c r="JT9705" s="45"/>
      <c r="JU9705" s="45"/>
      <c r="JV9705" s="45"/>
      <c r="JW9705" s="45"/>
      <c r="JX9705" s="45"/>
      <c r="JY9705" s="45"/>
      <c r="JZ9705" s="45"/>
      <c r="KA9705" s="45"/>
      <c r="KB9705" s="45"/>
      <c r="KC9705" s="45"/>
      <c r="KD9705" s="45"/>
      <c r="KE9705" s="45"/>
      <c r="KF9705" s="45"/>
      <c r="KG9705" s="45"/>
      <c r="KH9705" s="45"/>
      <c r="KI9705" s="45"/>
      <c r="KJ9705" s="45"/>
      <c r="KK9705" s="45"/>
      <c r="KL9705" s="45"/>
      <c r="KM9705" s="45"/>
      <c r="KN9705" s="45"/>
      <c r="KO9705" s="45"/>
      <c r="KP9705" s="45"/>
      <c r="KQ9705" s="45"/>
      <c r="KR9705" s="45"/>
      <c r="KS9705" s="45"/>
      <c r="KT9705" s="45"/>
      <c r="KU9705" s="45"/>
      <c r="KV9705" s="45"/>
      <c r="KW9705" s="45"/>
      <c r="KX9705" s="45"/>
      <c r="KY9705" s="45"/>
      <c r="KZ9705" s="45"/>
      <c r="LA9705" s="45"/>
      <c r="LB9705" s="45"/>
      <c r="LC9705" s="45"/>
      <c r="LD9705" s="45"/>
      <c r="LE9705" s="45"/>
      <c r="LF9705" s="45"/>
      <c r="LG9705" s="45"/>
      <c r="LH9705" s="45"/>
      <c r="LI9705" s="45"/>
      <c r="LJ9705" s="45"/>
      <c r="LK9705" s="45"/>
      <c r="LL9705" s="45"/>
      <c r="LM9705" s="45"/>
      <c r="LN9705" s="45"/>
      <c r="LO9705" s="45"/>
      <c r="LP9705" s="45"/>
      <c r="LQ9705" s="45"/>
      <c r="LR9705" s="45"/>
      <c r="LS9705" s="45"/>
      <c r="LT9705" s="45"/>
      <c r="LU9705" s="45"/>
      <c r="LV9705" s="45"/>
      <c r="LW9705" s="45"/>
      <c r="LX9705" s="45"/>
      <c r="LY9705" s="45"/>
      <c r="LZ9705" s="45"/>
      <c r="MA9705" s="45"/>
      <c r="MB9705" s="45"/>
      <c r="MC9705" s="45"/>
      <c r="MD9705" s="45"/>
      <c r="ME9705" s="45"/>
      <c r="MF9705" s="45"/>
      <c r="MG9705" s="45"/>
      <c r="MH9705" s="45"/>
      <c r="MI9705" s="45"/>
      <c r="MJ9705" s="45"/>
      <c r="MK9705" s="45"/>
      <c r="ML9705" s="45"/>
      <c r="MM9705" s="45"/>
      <c r="MN9705" s="45"/>
      <c r="MO9705" s="45"/>
      <c r="MP9705" s="45"/>
      <c r="MQ9705" s="45"/>
      <c r="MR9705" s="45"/>
      <c r="MS9705" s="45"/>
      <c r="MT9705" s="45"/>
      <c r="MU9705" s="45"/>
      <c r="MV9705" s="45"/>
      <c r="MW9705" s="45"/>
      <c r="MX9705" s="45"/>
      <c r="MY9705" s="45"/>
      <c r="MZ9705" s="45"/>
      <c r="NA9705" s="45"/>
      <c r="NB9705" s="45"/>
      <c r="NC9705" s="45"/>
      <c r="ND9705" s="45"/>
      <c r="NE9705" s="45"/>
      <c r="NF9705" s="45"/>
      <c r="NG9705" s="45"/>
      <c r="NH9705" s="45"/>
      <c r="NI9705" s="45"/>
      <c r="NJ9705" s="45"/>
      <c r="NK9705" s="45"/>
      <c r="NL9705" s="45"/>
      <c r="NM9705" s="45"/>
      <c r="NN9705" s="45"/>
      <c r="NO9705" s="45"/>
      <c r="NP9705" s="45"/>
      <c r="NQ9705" s="45"/>
      <c r="NR9705" s="45"/>
      <c r="NS9705" s="45"/>
      <c r="NT9705" s="45"/>
      <c r="NU9705" s="45"/>
      <c r="NV9705" s="45"/>
      <c r="NW9705" s="45"/>
      <c r="NX9705" s="45"/>
      <c r="NY9705" s="45"/>
      <c r="NZ9705" s="45"/>
      <c r="OA9705" s="45"/>
      <c r="OB9705" s="45"/>
      <c r="OC9705" s="45"/>
      <c r="OD9705" s="45"/>
      <c r="OE9705" s="45"/>
      <c r="OF9705" s="45"/>
      <c r="OG9705" s="45"/>
      <c r="OH9705" s="45"/>
      <c r="OI9705" s="45"/>
      <c r="OJ9705" s="45"/>
      <c r="OK9705" s="45"/>
      <c r="OL9705" s="45"/>
      <c r="OM9705" s="45"/>
      <c r="ON9705" s="45"/>
      <c r="OO9705" s="45"/>
      <c r="OP9705" s="45"/>
      <c r="OQ9705" s="45"/>
      <c r="OR9705" s="45"/>
      <c r="OS9705" s="45"/>
      <c r="OT9705" s="45"/>
      <c r="OU9705" s="45"/>
      <c r="OV9705" s="45"/>
      <c r="OW9705" s="45"/>
      <c r="OX9705" s="45"/>
      <c r="OY9705" s="45"/>
      <c r="OZ9705" s="45"/>
      <c r="PA9705" s="45"/>
      <c r="PB9705" s="45"/>
      <c r="PC9705" s="45"/>
      <c r="PD9705" s="45"/>
      <c r="PE9705" s="45"/>
      <c r="PF9705" s="45"/>
      <c r="PG9705" s="45"/>
      <c r="PH9705" s="45"/>
      <c r="PI9705" s="45"/>
      <c r="PJ9705" s="45"/>
      <c r="PK9705" s="45"/>
      <c r="PL9705" s="45"/>
      <c r="PM9705" s="45"/>
      <c r="PN9705" s="45"/>
      <c r="PO9705" s="45"/>
      <c r="PP9705" s="45"/>
      <c r="PQ9705" s="45"/>
      <c r="PR9705" s="45"/>
      <c r="PS9705" s="45"/>
      <c r="PT9705" s="45"/>
      <c r="PU9705" s="45"/>
      <c r="PV9705" s="45"/>
      <c r="PW9705" s="45"/>
      <c r="PX9705" s="45"/>
      <c r="PY9705" s="45"/>
      <c r="PZ9705" s="45"/>
      <c r="QA9705" s="45"/>
      <c r="QB9705" s="45"/>
      <c r="QC9705" s="45"/>
      <c r="QD9705" s="45"/>
      <c r="QE9705" s="45"/>
      <c r="QF9705" s="45"/>
      <c r="QG9705" s="45"/>
      <c r="QH9705" s="45"/>
      <c r="QI9705" s="45"/>
      <c r="QJ9705" s="45"/>
      <c r="QK9705" s="45"/>
      <c r="QL9705" s="45"/>
      <c r="QM9705" s="45"/>
      <c r="QN9705" s="45"/>
      <c r="QO9705" s="45"/>
      <c r="QP9705" s="45"/>
      <c r="QQ9705" s="45"/>
      <c r="QR9705" s="45"/>
      <c r="QS9705" s="45"/>
      <c r="QT9705" s="45"/>
      <c r="QU9705" s="45"/>
      <c r="QV9705" s="45"/>
      <c r="QW9705" s="45"/>
      <c r="QX9705" s="45"/>
      <c r="QY9705" s="45"/>
      <c r="QZ9705" s="45"/>
      <c r="RA9705" s="45"/>
      <c r="RB9705" s="45"/>
      <c r="RC9705" s="45"/>
      <c r="RD9705" s="45"/>
      <c r="RE9705" s="45"/>
      <c r="RF9705" s="45"/>
      <c r="RG9705" s="45"/>
      <c r="RH9705" s="45"/>
      <c r="RI9705" s="45"/>
      <c r="RJ9705" s="45"/>
      <c r="RK9705" s="45"/>
      <c r="RL9705" s="45"/>
      <c r="RM9705" s="45"/>
      <c r="RN9705" s="45"/>
      <c r="RO9705" s="45"/>
      <c r="RP9705" s="45"/>
      <c r="RQ9705" s="45"/>
      <c r="RR9705" s="45"/>
      <c r="RS9705" s="45"/>
      <c r="RT9705" s="45"/>
      <c r="RU9705" s="45"/>
      <c r="RV9705" s="45"/>
      <c r="RW9705" s="45"/>
      <c r="RX9705" s="45"/>
      <c r="RY9705" s="45"/>
      <c r="RZ9705" s="45"/>
      <c r="SA9705" s="45"/>
      <c r="SB9705" s="45"/>
      <c r="SC9705" s="45"/>
      <c r="SD9705" s="45"/>
      <c r="SE9705" s="45"/>
      <c r="SF9705" s="45"/>
      <c r="SG9705" s="45"/>
      <c r="SH9705" s="45"/>
      <c r="SI9705" s="45"/>
      <c r="SJ9705" s="45"/>
      <c r="SK9705" s="45"/>
      <c r="SL9705" s="45"/>
      <c r="SM9705" s="45"/>
      <c r="SN9705" s="45"/>
      <c r="SO9705" s="45"/>
      <c r="SP9705" s="45"/>
      <c r="SQ9705" s="45"/>
      <c r="SR9705" s="45"/>
      <c r="SS9705" s="45"/>
      <c r="ST9705" s="45"/>
      <c r="SU9705" s="45"/>
      <c r="SV9705" s="45"/>
      <c r="SW9705" s="45"/>
      <c r="SX9705" s="45"/>
      <c r="SY9705" s="45"/>
      <c r="SZ9705" s="45"/>
      <c r="TA9705" s="45"/>
      <c r="TB9705" s="45"/>
      <c r="TC9705" s="45"/>
      <c r="TD9705" s="45"/>
      <c r="TE9705" s="45"/>
      <c r="TF9705" s="45"/>
      <c r="TG9705" s="45"/>
      <c r="TH9705" s="45"/>
      <c r="TI9705" s="45"/>
      <c r="TJ9705" s="45"/>
      <c r="TK9705" s="45"/>
      <c r="TL9705" s="45"/>
      <c r="TM9705" s="45"/>
      <c r="TN9705" s="45"/>
      <c r="TO9705" s="45"/>
      <c r="TP9705" s="45"/>
      <c r="TQ9705" s="45"/>
      <c r="TR9705" s="45"/>
      <c r="TS9705" s="45"/>
      <c r="TT9705" s="45"/>
      <c r="TU9705" s="45"/>
      <c r="TV9705" s="45"/>
      <c r="TW9705" s="45"/>
      <c r="TX9705" s="45"/>
      <c r="TY9705" s="45"/>
      <c r="TZ9705" s="45"/>
      <c r="UA9705" s="45"/>
      <c r="UB9705" s="45"/>
      <c r="UC9705" s="45"/>
      <c r="UD9705" s="45"/>
      <c r="UE9705" s="45"/>
      <c r="UF9705" s="45"/>
      <c r="UG9705" s="45"/>
      <c r="UH9705" s="45"/>
      <c r="UI9705" s="45"/>
      <c r="UJ9705" s="45"/>
      <c r="UK9705" s="45"/>
      <c r="UL9705" s="45"/>
      <c r="UM9705" s="45"/>
      <c r="UN9705" s="45"/>
      <c r="UO9705" s="45"/>
      <c r="UP9705" s="45"/>
      <c r="UQ9705" s="45"/>
      <c r="UR9705" s="45"/>
      <c r="US9705" s="45"/>
      <c r="UT9705" s="45"/>
      <c r="UU9705" s="45"/>
      <c r="UV9705" s="45"/>
      <c r="UW9705" s="45"/>
      <c r="UX9705" s="45"/>
      <c r="UY9705" s="45"/>
      <c r="UZ9705" s="45"/>
      <c r="VA9705" s="45"/>
      <c r="VB9705" s="45"/>
      <c r="VC9705" s="45"/>
      <c r="VD9705" s="45"/>
      <c r="VE9705" s="45"/>
      <c r="VF9705" s="45"/>
      <c r="VG9705" s="45"/>
      <c r="VH9705" s="45"/>
      <c r="VI9705" s="45"/>
      <c r="VJ9705" s="45"/>
      <c r="VK9705" s="45"/>
      <c r="VL9705" s="45"/>
      <c r="VM9705" s="45"/>
      <c r="VN9705" s="45"/>
      <c r="VO9705" s="45"/>
      <c r="VP9705" s="45"/>
      <c r="VQ9705" s="45"/>
      <c r="VR9705" s="45"/>
      <c r="VS9705" s="45"/>
      <c r="VT9705" s="45"/>
      <c r="VU9705" s="45"/>
      <c r="VV9705" s="45"/>
      <c r="VW9705" s="45"/>
      <c r="VX9705" s="45"/>
      <c r="VY9705" s="45"/>
      <c r="VZ9705" s="45"/>
      <c r="WA9705" s="45"/>
      <c r="WB9705" s="45"/>
      <c r="WC9705" s="45"/>
      <c r="WD9705" s="45"/>
      <c r="WE9705" s="45"/>
      <c r="WF9705" s="45"/>
      <c r="WG9705" s="45"/>
      <c r="WH9705" s="45"/>
      <c r="WI9705" s="45"/>
      <c r="WJ9705" s="45"/>
      <c r="WK9705" s="45"/>
      <c r="WL9705" s="45"/>
      <c r="WM9705" s="45"/>
      <c r="WN9705" s="45"/>
      <c r="WO9705" s="45"/>
      <c r="WP9705" s="45"/>
      <c r="WQ9705" s="45"/>
      <c r="WR9705" s="45"/>
      <c r="WS9705" s="45"/>
      <c r="WT9705" s="45"/>
      <c r="WU9705" s="45"/>
      <c r="WV9705" s="45"/>
      <c r="WW9705" s="45"/>
      <c r="WX9705" s="45"/>
      <c r="WY9705" s="45"/>
      <c r="WZ9705" s="45"/>
      <c r="XA9705" s="45"/>
      <c r="XB9705" s="45"/>
      <c r="XC9705" s="45"/>
      <c r="XD9705" s="45"/>
      <c r="XE9705" s="45"/>
      <c r="XF9705" s="45"/>
      <c r="XG9705" s="45"/>
      <c r="XH9705" s="45"/>
      <c r="XI9705" s="45"/>
      <c r="XJ9705" s="45"/>
      <c r="XK9705" s="45"/>
      <c r="XL9705" s="45"/>
      <c r="XM9705" s="45"/>
      <c r="XN9705" s="45"/>
      <c r="XO9705" s="45"/>
      <c r="XP9705" s="45"/>
      <c r="XQ9705" s="45"/>
      <c r="XR9705" s="45"/>
      <c r="XS9705" s="45"/>
      <c r="XT9705" s="45"/>
      <c r="XU9705" s="45"/>
      <c r="XV9705" s="45"/>
      <c r="XW9705" s="45"/>
      <c r="XX9705" s="45"/>
      <c r="XY9705" s="45"/>
      <c r="XZ9705" s="45"/>
      <c r="YA9705" s="45"/>
      <c r="YB9705" s="45"/>
      <c r="YC9705" s="45"/>
      <c r="YD9705" s="45"/>
      <c r="YE9705" s="45"/>
      <c r="YF9705" s="45"/>
      <c r="YG9705" s="45"/>
      <c r="YH9705" s="45"/>
      <c r="YI9705" s="45"/>
      <c r="YJ9705" s="45"/>
      <c r="YK9705" s="45"/>
      <c r="YL9705" s="45"/>
      <c r="YM9705" s="45"/>
      <c r="YN9705" s="45"/>
      <c r="YO9705" s="45"/>
      <c r="YP9705" s="45"/>
      <c r="YQ9705" s="45"/>
      <c r="YR9705" s="45"/>
      <c r="YS9705" s="45"/>
      <c r="YT9705" s="45"/>
      <c r="YU9705" s="45"/>
      <c r="YV9705" s="45"/>
      <c r="YW9705" s="45"/>
      <c r="YX9705" s="45"/>
      <c r="YY9705" s="45"/>
      <c r="YZ9705" s="45"/>
      <c r="ZA9705" s="45"/>
      <c r="ZB9705" s="45"/>
      <c r="ZC9705" s="45"/>
      <c r="ZD9705" s="45"/>
      <c r="ZE9705" s="45"/>
      <c r="ZF9705" s="45"/>
      <c r="ZG9705" s="45"/>
      <c r="ZH9705" s="45"/>
      <c r="ZI9705" s="45"/>
      <c r="ZJ9705" s="45"/>
      <c r="ZK9705" s="45"/>
      <c r="ZL9705" s="45"/>
      <c r="ZM9705" s="45"/>
      <c r="ZN9705" s="45"/>
      <c r="ZO9705" s="45"/>
      <c r="ZP9705" s="45"/>
      <c r="ZQ9705" s="45"/>
      <c r="ZR9705" s="45"/>
      <c r="ZS9705" s="45"/>
      <c r="ZT9705" s="45"/>
      <c r="ZU9705" s="45"/>
      <c r="ZV9705" s="45"/>
      <c r="ZW9705" s="45"/>
      <c r="ZX9705" s="45"/>
      <c r="ZY9705" s="45"/>
      <c r="ZZ9705" s="45"/>
      <c r="AAA9705" s="45"/>
      <c r="AAB9705" s="45"/>
      <c r="AAC9705" s="45"/>
      <c r="AAD9705" s="45"/>
      <c r="AAE9705" s="45"/>
      <c r="AAF9705" s="45"/>
      <c r="AAG9705" s="45"/>
      <c r="AAH9705" s="45"/>
      <c r="AAI9705" s="45"/>
      <c r="AAJ9705" s="45"/>
      <c r="AAK9705" s="45"/>
      <c r="AAL9705" s="45"/>
      <c r="AAM9705" s="45"/>
      <c r="AAN9705" s="45"/>
      <c r="AAO9705" s="45"/>
      <c r="AAP9705" s="45"/>
      <c r="AAQ9705" s="45"/>
      <c r="AAR9705" s="45"/>
      <c r="AAS9705" s="45"/>
      <c r="AAT9705" s="45"/>
      <c r="AAU9705" s="45"/>
      <c r="AAV9705" s="45"/>
      <c r="AAW9705" s="45"/>
      <c r="AAX9705" s="45"/>
      <c r="AAY9705" s="45"/>
      <c r="AAZ9705" s="45"/>
      <c r="ABA9705" s="45"/>
      <c r="ABB9705" s="45"/>
      <c r="ABC9705" s="45"/>
      <c r="ABD9705" s="45"/>
      <c r="ABE9705" s="45"/>
      <c r="ABF9705" s="45"/>
      <c r="ABG9705" s="45"/>
      <c r="ABH9705" s="45"/>
      <c r="ABI9705" s="45"/>
      <c r="ABJ9705" s="45"/>
      <c r="ABK9705" s="45"/>
      <c r="ABL9705" s="45"/>
      <c r="ABM9705" s="45"/>
      <c r="ABN9705" s="45"/>
      <c r="ABO9705" s="45"/>
      <c r="ABP9705" s="45"/>
      <c r="ABQ9705" s="45"/>
      <c r="ABR9705" s="45"/>
      <c r="ABS9705" s="45"/>
      <c r="ABT9705" s="45"/>
      <c r="ABU9705" s="45"/>
      <c r="ABV9705" s="45"/>
      <c r="ABW9705" s="45"/>
      <c r="ABX9705" s="45"/>
      <c r="ABY9705" s="45"/>
      <c r="ABZ9705" s="45"/>
      <c r="ACA9705" s="45"/>
      <c r="ACB9705" s="45"/>
      <c r="ACC9705" s="45"/>
      <c r="ACD9705" s="45"/>
      <c r="ACE9705" s="45"/>
      <c r="ACF9705" s="45"/>
      <c r="ACG9705" s="45"/>
      <c r="ACH9705" s="45"/>
      <c r="ACI9705" s="45"/>
      <c r="ACJ9705" s="45"/>
      <c r="ACK9705" s="45"/>
      <c r="ACL9705" s="45"/>
      <c r="ACM9705" s="45"/>
      <c r="ACN9705" s="45"/>
      <c r="ACO9705" s="45"/>
      <c r="ACP9705" s="45"/>
      <c r="ACQ9705" s="45"/>
      <c r="ACR9705" s="45"/>
      <c r="ACS9705" s="45"/>
      <c r="ACT9705" s="45"/>
      <c r="ACU9705" s="45"/>
      <c r="ACV9705" s="45"/>
      <c r="ACW9705" s="45"/>
      <c r="ACX9705" s="45"/>
      <c r="ACY9705" s="45"/>
      <c r="ACZ9705" s="45"/>
      <c r="ADA9705" s="45"/>
      <c r="ADB9705" s="45"/>
      <c r="ADC9705" s="45"/>
      <c r="ADD9705" s="45"/>
      <c r="ADE9705" s="45"/>
      <c r="ADF9705" s="45"/>
      <c r="ADG9705" s="45"/>
      <c r="ADH9705" s="45"/>
      <c r="ADI9705" s="45"/>
      <c r="ADJ9705" s="45"/>
      <c r="ADK9705" s="45"/>
      <c r="ADL9705" s="45"/>
      <c r="ADM9705" s="45"/>
      <c r="ADN9705" s="45"/>
      <c r="ADO9705" s="45"/>
      <c r="ADP9705" s="45"/>
      <c r="ADQ9705" s="45"/>
      <c r="ADR9705" s="45"/>
      <c r="ADS9705" s="45"/>
      <c r="ADT9705" s="45"/>
      <c r="ADU9705" s="45"/>
      <c r="ADV9705" s="45"/>
      <c r="ADW9705" s="45"/>
      <c r="ADX9705" s="45"/>
      <c r="ADY9705" s="45"/>
      <c r="ADZ9705" s="45"/>
      <c r="AEA9705" s="45"/>
      <c r="AEB9705" s="45"/>
      <c r="AEC9705" s="45"/>
      <c r="AED9705" s="45"/>
      <c r="AEE9705" s="45"/>
      <c r="AEF9705" s="45"/>
      <c r="AEG9705" s="45"/>
      <c r="AEH9705" s="45"/>
      <c r="AEI9705" s="45"/>
      <c r="AEJ9705" s="45"/>
      <c r="AEK9705" s="45"/>
      <c r="AEL9705" s="45"/>
      <c r="AEM9705" s="45"/>
      <c r="AEN9705" s="45"/>
      <c r="AEO9705" s="45"/>
      <c r="AEP9705" s="45"/>
      <c r="AEQ9705" s="45"/>
      <c r="AER9705" s="45"/>
      <c r="AES9705" s="45"/>
      <c r="AET9705" s="45"/>
      <c r="AEU9705" s="45"/>
      <c r="AEV9705" s="45"/>
      <c r="AEW9705" s="45"/>
      <c r="AEX9705" s="45"/>
      <c r="AEY9705" s="45"/>
      <c r="AEZ9705" s="45"/>
      <c r="AFA9705" s="45"/>
      <c r="AFB9705" s="45"/>
      <c r="AFC9705" s="45"/>
      <c r="AFD9705" s="45"/>
      <c r="AFE9705" s="45"/>
      <c r="AFF9705" s="45"/>
      <c r="AFG9705" s="45"/>
      <c r="AFH9705" s="45"/>
      <c r="AFI9705" s="45"/>
      <c r="AFJ9705" s="45"/>
      <c r="AFK9705" s="45"/>
      <c r="AFL9705" s="45"/>
      <c r="AFM9705" s="45"/>
      <c r="AFN9705" s="45"/>
      <c r="AFO9705" s="45"/>
      <c r="AFP9705" s="45"/>
      <c r="AFQ9705" s="45"/>
      <c r="AFR9705" s="45"/>
      <c r="AFS9705" s="45"/>
      <c r="AFT9705" s="45"/>
      <c r="AFU9705" s="45"/>
      <c r="AFV9705" s="45"/>
      <c r="AFW9705" s="45"/>
      <c r="AFX9705" s="45"/>
      <c r="AFY9705" s="45"/>
      <c r="AFZ9705" s="45"/>
      <c r="AGA9705" s="45"/>
      <c r="AGB9705" s="45"/>
      <c r="AGC9705" s="45"/>
      <c r="AGD9705" s="45"/>
      <c r="AGE9705" s="45"/>
      <c r="AGF9705" s="45"/>
      <c r="AGG9705" s="45"/>
      <c r="AGH9705" s="45"/>
      <c r="AGI9705" s="45"/>
      <c r="AGJ9705" s="45"/>
      <c r="AGK9705" s="45"/>
      <c r="AGL9705" s="45"/>
      <c r="AGM9705" s="45"/>
      <c r="AGN9705" s="45"/>
      <c r="AGO9705" s="45"/>
      <c r="AGP9705" s="45"/>
      <c r="AGQ9705" s="45"/>
      <c r="AGR9705" s="45"/>
      <c r="AGS9705" s="45"/>
      <c r="AGT9705" s="45"/>
      <c r="AGU9705" s="45"/>
      <c r="AGV9705" s="45"/>
      <c r="AGW9705" s="45"/>
      <c r="AGX9705" s="45"/>
      <c r="AGY9705" s="45"/>
      <c r="AGZ9705" s="45"/>
      <c r="AHA9705" s="45"/>
      <c r="AHB9705" s="45"/>
      <c r="AHC9705" s="45"/>
      <c r="AHD9705" s="45"/>
      <c r="AHE9705" s="45"/>
      <c r="AHF9705" s="45"/>
      <c r="AHG9705" s="45"/>
      <c r="AHH9705" s="45"/>
      <c r="AHI9705" s="45"/>
      <c r="AHJ9705" s="45"/>
      <c r="AHK9705" s="45"/>
      <c r="AHL9705" s="45"/>
      <c r="AHM9705" s="45"/>
      <c r="AHN9705" s="45"/>
      <c r="AHO9705" s="45"/>
      <c r="AHP9705" s="45"/>
      <c r="AHQ9705" s="45"/>
      <c r="AHR9705" s="45"/>
      <c r="AHS9705" s="45"/>
      <c r="AHT9705" s="45"/>
      <c r="AHU9705" s="45"/>
      <c r="AHV9705" s="45"/>
      <c r="AHW9705" s="45"/>
      <c r="AHX9705" s="45"/>
      <c r="AHY9705" s="45"/>
      <c r="AHZ9705" s="45"/>
      <c r="AIA9705" s="45"/>
      <c r="AIB9705" s="45"/>
      <c r="AIC9705" s="45"/>
      <c r="AID9705" s="45"/>
      <c r="AIE9705" s="45"/>
      <c r="AIF9705" s="45"/>
      <c r="AIG9705" s="45"/>
      <c r="AIH9705" s="45"/>
      <c r="AII9705" s="45"/>
      <c r="AIJ9705" s="45"/>
      <c r="AIK9705" s="45"/>
      <c r="AIL9705" s="45"/>
      <c r="AIM9705" s="45"/>
      <c r="AIN9705" s="45"/>
      <c r="AIO9705" s="45"/>
      <c r="AIP9705" s="45"/>
      <c r="AIQ9705" s="45"/>
      <c r="AIR9705" s="45"/>
      <c r="AIS9705" s="45"/>
      <c r="AIT9705" s="45"/>
      <c r="AIU9705" s="45"/>
      <c r="AIV9705" s="45"/>
      <c r="AIW9705" s="45"/>
      <c r="AIX9705" s="45"/>
      <c r="AIY9705" s="45"/>
      <c r="AIZ9705" s="45"/>
      <c r="AJA9705" s="45"/>
      <c r="AJB9705" s="45"/>
      <c r="AJC9705" s="45"/>
      <c r="AJD9705" s="45"/>
      <c r="AJE9705" s="45"/>
      <c r="AJF9705" s="45"/>
      <c r="AJG9705" s="45"/>
      <c r="AJH9705" s="45"/>
      <c r="AJI9705" s="45"/>
      <c r="AJJ9705" s="45"/>
      <c r="AJK9705" s="45"/>
      <c r="AJL9705" s="45"/>
      <c r="AJM9705" s="45"/>
      <c r="AJN9705" s="45"/>
      <c r="AJO9705" s="45"/>
      <c r="AJP9705" s="45"/>
      <c r="AJQ9705" s="45"/>
      <c r="AJR9705" s="45"/>
      <c r="AJS9705" s="45"/>
      <c r="AJT9705" s="45"/>
      <c r="AJU9705" s="45"/>
      <c r="AJV9705" s="45"/>
      <c r="AJW9705" s="45"/>
      <c r="AJX9705" s="45"/>
      <c r="AJY9705" s="45"/>
      <c r="AJZ9705" s="45"/>
      <c r="AKA9705" s="45"/>
      <c r="AKB9705" s="45"/>
      <c r="AKC9705" s="45"/>
      <c r="AKD9705" s="45"/>
      <c r="AKE9705" s="45"/>
      <c r="AKF9705" s="45"/>
      <c r="AKG9705" s="45"/>
      <c r="AKH9705" s="45"/>
      <c r="AKI9705" s="45"/>
      <c r="AKJ9705" s="45"/>
      <c r="AKK9705" s="45"/>
      <c r="AKL9705" s="45"/>
      <c r="AKM9705" s="45"/>
      <c r="AKN9705" s="45"/>
      <c r="AKO9705" s="45"/>
      <c r="AKP9705" s="45"/>
      <c r="AKQ9705" s="45"/>
      <c r="AKR9705" s="45"/>
      <c r="AKS9705" s="45"/>
      <c r="AKT9705" s="45"/>
      <c r="AKU9705" s="45"/>
      <c r="AKV9705" s="45"/>
      <c r="AKW9705" s="45"/>
      <c r="AKX9705" s="45"/>
      <c r="AKY9705" s="45"/>
      <c r="AKZ9705" s="45"/>
      <c r="ALA9705" s="45"/>
      <c r="ALB9705" s="45"/>
      <c r="ALC9705" s="45"/>
      <c r="ALD9705" s="45"/>
      <c r="ALE9705" s="45"/>
      <c r="ALF9705" s="45"/>
      <c r="ALG9705" s="45"/>
      <c r="ALH9705" s="45"/>
      <c r="ALI9705" s="45"/>
      <c r="ALJ9705" s="45"/>
      <c r="ALK9705" s="45"/>
      <c r="ALL9705" s="45"/>
      <c r="ALM9705" s="45"/>
      <c r="ALN9705" s="45"/>
      <c r="ALO9705" s="45"/>
      <c r="ALP9705" s="45"/>
      <c r="ALQ9705" s="45"/>
      <c r="ALR9705" s="45"/>
      <c r="ALS9705" s="45"/>
      <c r="ALT9705" s="45"/>
      <c r="ALU9705" s="45"/>
      <c r="ALV9705" s="45"/>
      <c r="ALW9705" s="45"/>
      <c r="ALX9705" s="45"/>
      <c r="ALY9705" s="45"/>
      <c r="ALZ9705" s="45"/>
      <c r="AMA9705" s="45"/>
      <c r="AMB9705" s="45"/>
      <c r="AMC9705" s="45"/>
      <c r="AMD9705" s="45"/>
      <c r="AME9705" s="45"/>
      <c r="AMF9705" s="45"/>
      <c r="AMG9705" s="45"/>
      <c r="AMH9705" s="45"/>
      <c r="AMI9705" s="45"/>
      <c r="AMJ9705" s="45"/>
      <c r="AMK9705" s="45"/>
      <c r="AML9705" s="45"/>
      <c r="AMM9705" s="45"/>
      <c r="AMN9705" s="45"/>
      <c r="AMO9705" s="45"/>
      <c r="AMP9705" s="45"/>
      <c r="AMQ9705" s="45"/>
      <c r="AMR9705" s="45"/>
      <c r="AMS9705" s="45"/>
      <c r="AMT9705" s="45"/>
      <c r="AMU9705" s="45"/>
      <c r="AMV9705" s="45"/>
      <c r="AMW9705" s="45"/>
      <c r="AMX9705" s="45"/>
      <c r="AMY9705" s="45"/>
      <c r="AMZ9705" s="45"/>
      <c r="ANA9705" s="45"/>
      <c r="ANB9705" s="45"/>
      <c r="ANC9705" s="45"/>
      <c r="AND9705" s="45"/>
      <c r="ANE9705" s="45"/>
      <c r="ANF9705" s="45"/>
      <c r="ANG9705" s="45"/>
      <c r="ANH9705" s="45"/>
      <c r="ANI9705" s="45"/>
      <c r="ANJ9705" s="45"/>
      <c r="ANK9705" s="45"/>
      <c r="ANL9705" s="45"/>
      <c r="ANM9705" s="45"/>
      <c r="ANN9705" s="45"/>
      <c r="ANO9705" s="45"/>
      <c r="ANP9705" s="45"/>
      <c r="ANQ9705" s="45"/>
      <c r="ANR9705" s="45"/>
      <c r="ANS9705" s="45"/>
      <c r="ANT9705" s="45"/>
      <c r="ANU9705" s="45"/>
      <c r="ANV9705" s="45"/>
      <c r="ANW9705" s="45"/>
      <c r="ANX9705" s="45"/>
      <c r="ANY9705" s="45"/>
      <c r="ANZ9705" s="45"/>
      <c r="AOA9705" s="45"/>
      <c r="AOB9705" s="45"/>
      <c r="AOC9705" s="45"/>
      <c r="AOD9705" s="45"/>
      <c r="AOE9705" s="45"/>
      <c r="AOF9705" s="45"/>
      <c r="AOG9705" s="45"/>
      <c r="AOH9705" s="45"/>
      <c r="AOI9705" s="45"/>
      <c r="AOJ9705" s="45"/>
      <c r="AOK9705" s="45"/>
      <c r="AOL9705" s="45"/>
      <c r="AOM9705" s="45"/>
      <c r="AON9705" s="45"/>
      <c r="AOO9705" s="45"/>
      <c r="AOP9705" s="45"/>
      <c r="AOQ9705" s="45"/>
      <c r="AOR9705" s="45"/>
      <c r="AOS9705" s="45"/>
      <c r="AOT9705" s="45"/>
      <c r="AOU9705" s="45"/>
      <c r="AOV9705" s="45"/>
      <c r="AOW9705" s="45"/>
      <c r="AOX9705" s="45"/>
      <c r="AOY9705" s="45"/>
      <c r="AOZ9705" s="45"/>
      <c r="APA9705" s="45"/>
      <c r="APB9705" s="45"/>
      <c r="APC9705" s="45"/>
      <c r="APD9705" s="45"/>
      <c r="APE9705" s="45"/>
      <c r="APF9705" s="45"/>
      <c r="APG9705" s="45"/>
      <c r="APH9705" s="45"/>
      <c r="API9705" s="45"/>
      <c r="APJ9705" s="45"/>
      <c r="APK9705" s="45"/>
      <c r="APL9705" s="45"/>
      <c r="APM9705" s="45"/>
      <c r="APN9705" s="45"/>
      <c r="APO9705" s="45"/>
      <c r="APP9705" s="45"/>
      <c r="APQ9705" s="45"/>
      <c r="APR9705" s="45"/>
      <c r="APS9705" s="45"/>
      <c r="APT9705" s="45"/>
      <c r="APU9705" s="45"/>
      <c r="APV9705" s="45"/>
      <c r="APW9705" s="45"/>
      <c r="APX9705" s="45"/>
      <c r="APY9705" s="45"/>
      <c r="APZ9705" s="45"/>
      <c r="AQA9705" s="45"/>
      <c r="AQB9705" s="45"/>
      <c r="AQC9705" s="45"/>
      <c r="AQD9705" s="45"/>
      <c r="AQE9705" s="45"/>
      <c r="AQF9705" s="45"/>
      <c r="AQG9705" s="45"/>
      <c r="AQH9705" s="45"/>
      <c r="AQI9705" s="45"/>
      <c r="AQJ9705" s="45"/>
      <c r="AQK9705" s="45"/>
      <c r="AQL9705" s="45"/>
      <c r="AQM9705" s="45"/>
      <c r="AQN9705" s="45"/>
      <c r="AQO9705" s="45"/>
      <c r="AQP9705" s="45"/>
      <c r="AQQ9705" s="45"/>
      <c r="AQR9705" s="45"/>
      <c r="AQS9705" s="45"/>
      <c r="AQT9705" s="45"/>
      <c r="AQU9705" s="45"/>
      <c r="AQV9705" s="45"/>
      <c r="AQW9705" s="45"/>
      <c r="AQX9705" s="45"/>
      <c r="AQY9705" s="45"/>
      <c r="AQZ9705" s="45"/>
      <c r="ARA9705" s="45"/>
      <c r="ARB9705" s="45"/>
      <c r="ARC9705" s="45"/>
      <c r="ARD9705" s="45"/>
      <c r="ARE9705" s="45"/>
      <c r="ARF9705" s="45"/>
      <c r="ARG9705" s="45"/>
      <c r="ARH9705" s="45"/>
      <c r="ARI9705" s="45"/>
      <c r="ARJ9705" s="45"/>
      <c r="ARK9705" s="45"/>
      <c r="ARL9705" s="45"/>
      <c r="ARM9705" s="45"/>
      <c r="ARN9705" s="45"/>
      <c r="ARO9705" s="45"/>
      <c r="ARP9705" s="45"/>
      <c r="ARQ9705" s="45"/>
      <c r="ARR9705" s="45"/>
      <c r="ARS9705" s="45"/>
      <c r="ART9705" s="45"/>
      <c r="ARU9705" s="45"/>
      <c r="ARV9705" s="45"/>
      <c r="ARW9705" s="45"/>
      <c r="ARX9705" s="45"/>
      <c r="ARY9705" s="45"/>
      <c r="ARZ9705" s="45"/>
      <c r="ASA9705" s="45"/>
      <c r="ASB9705" s="45"/>
      <c r="ASC9705" s="45"/>
      <c r="ASD9705" s="45"/>
      <c r="ASE9705" s="45"/>
      <c r="ASF9705" s="45"/>
      <c r="ASG9705" s="45"/>
      <c r="ASH9705" s="45"/>
      <c r="ASI9705" s="45"/>
      <c r="ASJ9705" s="45"/>
      <c r="ASK9705" s="45"/>
      <c r="ASL9705" s="45"/>
      <c r="ASM9705" s="45"/>
      <c r="ASN9705" s="45"/>
      <c r="ASO9705" s="45"/>
      <c r="ASP9705" s="45"/>
      <c r="ASQ9705" s="45"/>
      <c r="ASR9705" s="45"/>
      <c r="ASS9705" s="45"/>
      <c r="AST9705" s="45"/>
      <c r="ASU9705" s="45"/>
      <c r="ASV9705" s="45"/>
      <c r="ASW9705" s="45"/>
      <c r="ASX9705" s="45"/>
      <c r="ASY9705" s="45"/>
      <c r="ASZ9705" s="45"/>
      <c r="ATA9705" s="45"/>
      <c r="ATB9705" s="45"/>
      <c r="ATC9705" s="45"/>
      <c r="ATD9705" s="45"/>
      <c r="ATE9705" s="45"/>
      <c r="ATF9705" s="45"/>
      <c r="ATG9705" s="45"/>
      <c r="ATH9705" s="45"/>
      <c r="ATI9705" s="45"/>
      <c r="ATJ9705" s="45"/>
      <c r="ATK9705" s="45"/>
      <c r="ATL9705" s="45"/>
      <c r="ATM9705" s="45"/>
      <c r="ATN9705" s="45"/>
      <c r="ATO9705" s="45"/>
      <c r="ATP9705" s="45"/>
      <c r="ATQ9705" s="45"/>
      <c r="ATR9705" s="45"/>
      <c r="ATS9705" s="45"/>
      <c r="ATT9705" s="45"/>
      <c r="ATU9705" s="45"/>
      <c r="ATV9705" s="45"/>
      <c r="ATW9705" s="45"/>
      <c r="ATX9705" s="45"/>
      <c r="ATY9705" s="45"/>
      <c r="ATZ9705" s="45"/>
      <c r="AUA9705" s="45"/>
      <c r="AUB9705" s="45"/>
      <c r="AUC9705" s="45"/>
      <c r="AUD9705" s="45"/>
      <c r="AUE9705" s="45"/>
      <c r="AUF9705" s="45"/>
      <c r="AUG9705" s="45"/>
      <c r="AUH9705" s="45"/>
      <c r="AUI9705" s="45"/>
      <c r="AUJ9705" s="45"/>
      <c r="AUK9705" s="45"/>
      <c r="AUL9705" s="45"/>
      <c r="AUM9705" s="45"/>
      <c r="AUN9705" s="45"/>
      <c r="AUO9705" s="45"/>
      <c r="AUP9705" s="45"/>
      <c r="AUQ9705" s="45"/>
      <c r="AUR9705" s="45"/>
      <c r="AUS9705" s="45"/>
      <c r="AUT9705" s="45"/>
      <c r="AUU9705" s="45"/>
      <c r="AUV9705" s="45"/>
      <c r="AUW9705" s="45"/>
      <c r="AUX9705" s="45"/>
      <c r="AUY9705" s="45"/>
      <c r="AUZ9705" s="45"/>
      <c r="AVA9705" s="45"/>
      <c r="AVB9705" s="45"/>
      <c r="AVC9705" s="45"/>
      <c r="AVD9705" s="45"/>
      <c r="AVE9705" s="45"/>
      <c r="AVF9705" s="45"/>
      <c r="AVG9705" s="45"/>
      <c r="AVH9705" s="45"/>
      <c r="AVI9705" s="45"/>
      <c r="AVJ9705" s="45"/>
      <c r="AVK9705" s="45"/>
      <c r="AVL9705" s="45"/>
      <c r="AVM9705" s="45"/>
      <c r="AVN9705" s="45"/>
      <c r="AVO9705" s="45"/>
      <c r="AVP9705" s="45"/>
      <c r="AVQ9705" s="45"/>
      <c r="AVR9705" s="45"/>
      <c r="AVS9705" s="45"/>
      <c r="AVT9705" s="45"/>
      <c r="AVU9705" s="45"/>
      <c r="AVV9705" s="45"/>
      <c r="AVW9705" s="45"/>
      <c r="AVX9705" s="45"/>
      <c r="AVY9705" s="45"/>
      <c r="AVZ9705" s="45"/>
      <c r="AWA9705" s="45"/>
      <c r="AWB9705" s="45"/>
      <c r="AWC9705" s="45"/>
      <c r="AWD9705" s="45"/>
      <c r="AWE9705" s="45"/>
      <c r="AWF9705" s="45"/>
      <c r="AWG9705" s="45"/>
      <c r="AWH9705" s="45"/>
      <c r="AWI9705" s="45"/>
      <c r="AWJ9705" s="45"/>
      <c r="AWK9705" s="45"/>
      <c r="AWL9705" s="45"/>
      <c r="AWM9705" s="45"/>
      <c r="AWN9705" s="45"/>
      <c r="AWO9705" s="45"/>
      <c r="AWP9705" s="45"/>
      <c r="AWQ9705" s="45"/>
      <c r="AWR9705" s="45"/>
      <c r="AWS9705" s="45"/>
      <c r="AWT9705" s="45"/>
      <c r="AWU9705" s="45"/>
      <c r="AWV9705" s="45"/>
      <c r="AWW9705" s="45"/>
      <c r="AWX9705" s="45"/>
      <c r="AWY9705" s="45"/>
      <c r="AWZ9705" s="45"/>
      <c r="AXA9705" s="45"/>
      <c r="AXB9705" s="45"/>
      <c r="AXC9705" s="45"/>
      <c r="AXD9705" s="45"/>
      <c r="AXE9705" s="45"/>
      <c r="AXF9705" s="45"/>
      <c r="AXG9705" s="45"/>
      <c r="AXH9705" s="45"/>
      <c r="AXI9705" s="45"/>
      <c r="AXJ9705" s="45"/>
      <c r="AXK9705" s="45"/>
      <c r="AXL9705" s="45"/>
      <c r="AXM9705" s="45"/>
      <c r="AXN9705" s="45"/>
      <c r="AXO9705" s="45"/>
      <c r="AXP9705" s="45"/>
      <c r="AXQ9705" s="45"/>
      <c r="AXR9705" s="45"/>
      <c r="AXS9705" s="45"/>
      <c r="AXT9705" s="45"/>
      <c r="AXU9705" s="45"/>
      <c r="AXV9705" s="45"/>
      <c r="AXW9705" s="45"/>
      <c r="AXX9705" s="45"/>
      <c r="AXY9705" s="45"/>
      <c r="AXZ9705" s="45"/>
      <c r="AYA9705" s="45"/>
      <c r="AYB9705" s="45"/>
      <c r="AYC9705" s="45"/>
      <c r="AYD9705" s="45"/>
      <c r="AYE9705" s="45"/>
      <c r="AYF9705" s="45"/>
      <c r="AYG9705" s="45"/>
      <c r="AYH9705" s="45"/>
      <c r="AYI9705" s="45"/>
      <c r="AYJ9705" s="45"/>
      <c r="AYK9705" s="45"/>
      <c r="AYL9705" s="45"/>
      <c r="AYM9705" s="45"/>
      <c r="AYN9705" s="45"/>
      <c r="AYO9705" s="45"/>
      <c r="AYP9705" s="45"/>
      <c r="AYQ9705" s="45"/>
      <c r="AYR9705" s="45"/>
      <c r="AYS9705" s="45"/>
      <c r="AYT9705" s="45"/>
      <c r="AYU9705" s="45"/>
      <c r="AYV9705" s="45"/>
      <c r="AYW9705" s="45"/>
      <c r="AYX9705" s="45"/>
      <c r="AYY9705" s="45"/>
      <c r="AYZ9705" s="45"/>
      <c r="AZA9705" s="45"/>
      <c r="AZB9705" s="45"/>
      <c r="AZC9705" s="45"/>
      <c r="AZD9705" s="45"/>
      <c r="AZE9705" s="45"/>
      <c r="AZF9705" s="45"/>
      <c r="AZG9705" s="45"/>
      <c r="AZH9705" s="45"/>
      <c r="AZI9705" s="45"/>
      <c r="AZJ9705" s="45"/>
      <c r="AZK9705" s="45"/>
      <c r="AZL9705" s="45"/>
      <c r="AZM9705" s="45"/>
      <c r="AZN9705" s="45"/>
      <c r="AZO9705" s="45"/>
      <c r="AZP9705" s="45"/>
      <c r="AZQ9705" s="45"/>
      <c r="AZR9705" s="45"/>
      <c r="AZS9705" s="45"/>
      <c r="AZT9705" s="45"/>
      <c r="AZU9705" s="45"/>
      <c r="AZV9705" s="45"/>
      <c r="AZW9705" s="45"/>
      <c r="AZX9705" s="45"/>
      <c r="AZY9705" s="45"/>
      <c r="AZZ9705" s="45"/>
      <c r="BAA9705" s="45"/>
      <c r="BAB9705" s="45"/>
      <c r="BAC9705" s="45"/>
      <c r="BAD9705" s="45"/>
      <c r="BAE9705" s="45"/>
      <c r="BAF9705" s="45"/>
      <c r="BAG9705" s="45"/>
      <c r="BAH9705" s="45"/>
      <c r="BAI9705" s="45"/>
      <c r="BAJ9705" s="45"/>
      <c r="BAK9705" s="45"/>
      <c r="BAL9705" s="45"/>
      <c r="BAM9705" s="45"/>
      <c r="BAN9705" s="45"/>
      <c r="BAO9705" s="45"/>
      <c r="BAP9705" s="45"/>
      <c r="BAQ9705" s="45"/>
      <c r="BAR9705" s="45"/>
      <c r="BAS9705" s="45"/>
      <c r="BAT9705" s="45"/>
      <c r="BAU9705" s="45"/>
      <c r="BAV9705" s="45"/>
      <c r="BAW9705" s="45"/>
      <c r="BAX9705" s="45"/>
      <c r="BAY9705" s="45"/>
      <c r="BAZ9705" s="45"/>
      <c r="BBA9705" s="45"/>
      <c r="BBB9705" s="45"/>
      <c r="BBC9705" s="45"/>
      <c r="BBD9705" s="45"/>
      <c r="BBE9705" s="45"/>
      <c r="BBF9705" s="45"/>
      <c r="BBG9705" s="45"/>
      <c r="BBH9705" s="45"/>
      <c r="BBI9705" s="45"/>
      <c r="BBJ9705" s="45"/>
      <c r="BBK9705" s="45"/>
      <c r="BBL9705" s="45"/>
      <c r="BBM9705" s="45"/>
      <c r="BBN9705" s="45"/>
      <c r="BBO9705" s="45"/>
      <c r="BBP9705" s="45"/>
      <c r="BBQ9705" s="45"/>
      <c r="BBR9705" s="45"/>
      <c r="BBS9705" s="45"/>
      <c r="BBT9705" s="45"/>
      <c r="BBU9705" s="45"/>
      <c r="BBV9705" s="45"/>
      <c r="BBW9705" s="45"/>
      <c r="BBX9705" s="45"/>
      <c r="BBY9705" s="45"/>
      <c r="BBZ9705" s="45"/>
      <c r="BCA9705" s="45"/>
      <c r="BCB9705" s="45"/>
      <c r="BCC9705" s="45"/>
      <c r="BCD9705" s="45"/>
      <c r="BCE9705" s="45"/>
      <c r="BCF9705" s="45"/>
      <c r="BCG9705" s="45"/>
      <c r="BCH9705" s="45"/>
      <c r="BCI9705" s="45"/>
      <c r="BCJ9705" s="45"/>
      <c r="BCK9705" s="45"/>
      <c r="BCL9705" s="45"/>
      <c r="BCM9705" s="45"/>
      <c r="BCN9705" s="45"/>
      <c r="BCO9705" s="45"/>
      <c r="BCP9705" s="45"/>
      <c r="BCQ9705" s="45"/>
      <c r="BCR9705" s="45"/>
      <c r="BCS9705" s="45"/>
      <c r="BCT9705" s="45"/>
      <c r="BCU9705" s="45"/>
      <c r="BCV9705" s="45"/>
      <c r="BCW9705" s="45"/>
      <c r="BCX9705" s="45"/>
      <c r="BCY9705" s="45"/>
      <c r="BCZ9705" s="45"/>
      <c r="BDA9705" s="45"/>
      <c r="BDB9705" s="45"/>
      <c r="BDC9705" s="45"/>
      <c r="BDD9705" s="45"/>
      <c r="BDE9705" s="45"/>
      <c r="BDF9705" s="45"/>
      <c r="BDG9705" s="45"/>
      <c r="BDH9705" s="45"/>
      <c r="BDI9705" s="45"/>
      <c r="BDJ9705" s="45"/>
      <c r="BDK9705" s="45"/>
      <c r="BDL9705" s="45"/>
      <c r="BDM9705" s="45"/>
      <c r="BDN9705" s="45"/>
      <c r="BDO9705" s="45"/>
      <c r="BDP9705" s="45"/>
      <c r="BDQ9705" s="45"/>
      <c r="BDR9705" s="45"/>
      <c r="BDS9705" s="45"/>
      <c r="BDT9705" s="45"/>
      <c r="BDU9705" s="45"/>
      <c r="BDV9705" s="45"/>
      <c r="BDW9705" s="45"/>
      <c r="BDX9705" s="45"/>
      <c r="BDY9705" s="45"/>
      <c r="BDZ9705" s="45"/>
      <c r="BEA9705" s="45"/>
      <c r="BEB9705" s="45"/>
      <c r="BEC9705" s="45"/>
      <c r="BED9705" s="45"/>
      <c r="BEE9705" s="45"/>
      <c r="BEF9705" s="45"/>
      <c r="BEG9705" s="45"/>
      <c r="BEH9705" s="45"/>
      <c r="BEI9705" s="45"/>
      <c r="BEJ9705" s="45"/>
      <c r="BEK9705" s="45"/>
      <c r="BEL9705" s="45"/>
      <c r="BEM9705" s="45"/>
      <c r="BEN9705" s="45"/>
      <c r="BEO9705" s="45"/>
      <c r="BEP9705" s="45"/>
      <c r="BEQ9705" s="45"/>
      <c r="BER9705" s="45"/>
      <c r="BES9705" s="45"/>
      <c r="BET9705" s="45"/>
      <c r="BEU9705" s="45"/>
      <c r="BEV9705" s="45"/>
      <c r="BEW9705" s="45"/>
      <c r="BEX9705" s="45"/>
      <c r="BEY9705" s="45"/>
      <c r="BEZ9705" s="45"/>
      <c r="BFA9705" s="45"/>
      <c r="BFB9705" s="45"/>
      <c r="BFC9705" s="45"/>
      <c r="BFD9705" s="45"/>
      <c r="BFE9705" s="45"/>
      <c r="BFF9705" s="45"/>
      <c r="BFG9705" s="45"/>
      <c r="BFH9705" s="45"/>
      <c r="BFI9705" s="45"/>
      <c r="BFJ9705" s="45"/>
      <c r="BFK9705" s="45"/>
      <c r="BFL9705" s="45"/>
      <c r="BFM9705" s="45"/>
      <c r="BFN9705" s="45"/>
      <c r="BFO9705" s="45"/>
      <c r="BFP9705" s="45"/>
      <c r="BFQ9705" s="45"/>
      <c r="BFR9705" s="45"/>
      <c r="BFS9705" s="45"/>
      <c r="BFT9705" s="45"/>
      <c r="BFU9705" s="45"/>
      <c r="BFV9705" s="45"/>
      <c r="BFW9705" s="45"/>
      <c r="BFX9705" s="45"/>
      <c r="BFY9705" s="45"/>
      <c r="BFZ9705" s="45"/>
      <c r="BGA9705" s="45"/>
      <c r="BGB9705" s="45"/>
      <c r="BGC9705" s="45"/>
      <c r="BGD9705" s="45"/>
      <c r="BGE9705" s="45"/>
      <c r="BGF9705" s="45"/>
      <c r="BGG9705" s="45"/>
      <c r="BGH9705" s="45"/>
      <c r="BGI9705" s="45"/>
      <c r="BGJ9705" s="45"/>
      <c r="BGK9705" s="45"/>
      <c r="BGL9705" s="45"/>
      <c r="BGM9705" s="45"/>
      <c r="BGN9705" s="45"/>
      <c r="BGO9705" s="45"/>
      <c r="BGP9705" s="45"/>
      <c r="BGQ9705" s="45"/>
      <c r="BGR9705" s="45"/>
      <c r="BGS9705" s="45"/>
      <c r="BGT9705" s="45"/>
      <c r="BGU9705" s="45"/>
      <c r="BGV9705" s="45"/>
      <c r="BGW9705" s="45"/>
      <c r="BGX9705" s="45"/>
      <c r="BGY9705" s="45"/>
      <c r="BGZ9705" s="45"/>
      <c r="BHA9705" s="45"/>
      <c r="BHB9705" s="45"/>
      <c r="BHC9705" s="45"/>
      <c r="BHD9705" s="45"/>
      <c r="BHE9705" s="45"/>
      <c r="BHF9705" s="45"/>
      <c r="BHG9705" s="45"/>
      <c r="BHH9705" s="45"/>
      <c r="BHI9705" s="45"/>
      <c r="BHJ9705" s="45"/>
      <c r="BHK9705" s="45"/>
      <c r="BHL9705" s="45"/>
      <c r="BHM9705" s="45"/>
      <c r="BHN9705" s="45"/>
      <c r="BHO9705" s="45"/>
      <c r="BHP9705" s="45"/>
      <c r="BHQ9705" s="45"/>
      <c r="BHR9705" s="45"/>
      <c r="BHS9705" s="45"/>
      <c r="BHT9705" s="45"/>
      <c r="BHU9705" s="45"/>
      <c r="BHV9705" s="45"/>
      <c r="BHW9705" s="45"/>
      <c r="BHX9705" s="45"/>
      <c r="BHY9705" s="45"/>
      <c r="BHZ9705" s="45"/>
      <c r="BIA9705" s="45"/>
      <c r="BIB9705" s="45"/>
      <c r="BIC9705" s="45"/>
      <c r="BID9705" s="45"/>
      <c r="BIE9705" s="45"/>
      <c r="BIF9705" s="45"/>
      <c r="BIG9705" s="45"/>
      <c r="BIH9705" s="45"/>
      <c r="BII9705" s="45"/>
      <c r="BIJ9705" s="45"/>
      <c r="BIK9705" s="45"/>
      <c r="BIL9705" s="45"/>
      <c r="BIM9705" s="45"/>
      <c r="BIN9705" s="45"/>
      <c r="BIO9705" s="45"/>
      <c r="BIP9705" s="45"/>
      <c r="BIQ9705" s="45"/>
      <c r="BIR9705" s="45"/>
      <c r="BIS9705" s="45"/>
      <c r="BIT9705" s="45"/>
      <c r="BIU9705" s="45"/>
      <c r="BIV9705" s="45"/>
      <c r="BIW9705" s="45"/>
      <c r="BIX9705" s="45"/>
      <c r="BIY9705" s="45"/>
      <c r="BIZ9705" s="45"/>
      <c r="BJA9705" s="45"/>
      <c r="BJB9705" s="45"/>
      <c r="BJC9705" s="45"/>
      <c r="BJD9705" s="45"/>
      <c r="BJE9705" s="45"/>
      <c r="BJF9705" s="45"/>
      <c r="BJG9705" s="45"/>
      <c r="BJH9705" s="45"/>
      <c r="BJI9705" s="45"/>
      <c r="BJJ9705" s="45"/>
      <c r="BJK9705" s="45"/>
      <c r="BJL9705" s="45"/>
      <c r="BJM9705" s="45"/>
      <c r="BJN9705" s="45"/>
      <c r="BJO9705" s="45"/>
      <c r="BJP9705" s="45"/>
      <c r="BJQ9705" s="45"/>
      <c r="BJR9705" s="45"/>
      <c r="BJS9705" s="45"/>
      <c r="BJT9705" s="45"/>
      <c r="BJU9705" s="45"/>
      <c r="BJV9705" s="45"/>
      <c r="BJW9705" s="45"/>
      <c r="BJX9705" s="45"/>
      <c r="BJY9705" s="45"/>
      <c r="BJZ9705" s="45"/>
      <c r="BKA9705" s="45"/>
      <c r="BKB9705" s="45"/>
      <c r="BKC9705" s="45"/>
      <c r="BKD9705" s="45"/>
      <c r="BKE9705" s="45"/>
      <c r="BKF9705" s="45"/>
      <c r="BKG9705" s="45"/>
      <c r="BKH9705" s="45"/>
      <c r="BKI9705" s="45"/>
      <c r="BKJ9705" s="45"/>
      <c r="BKK9705" s="45"/>
      <c r="BKL9705" s="45"/>
      <c r="BKM9705" s="45"/>
      <c r="BKN9705" s="45"/>
      <c r="BKO9705" s="45"/>
      <c r="BKP9705" s="45"/>
      <c r="BKQ9705" s="45"/>
      <c r="BKR9705" s="45"/>
      <c r="BKS9705" s="45"/>
      <c r="BKT9705" s="45"/>
      <c r="BKU9705" s="45"/>
      <c r="BKV9705" s="45"/>
      <c r="BKW9705" s="45"/>
      <c r="BKX9705" s="45"/>
      <c r="BKY9705" s="45"/>
      <c r="BKZ9705" s="45"/>
      <c r="BLA9705" s="45"/>
      <c r="BLB9705" s="45"/>
      <c r="BLC9705" s="45"/>
      <c r="BLD9705" s="45"/>
      <c r="BLE9705" s="45"/>
      <c r="BLF9705" s="45"/>
      <c r="BLG9705" s="45"/>
      <c r="BLH9705" s="45"/>
      <c r="BLI9705" s="45"/>
      <c r="BLJ9705" s="45"/>
      <c r="BLK9705" s="45"/>
      <c r="BLL9705" s="45"/>
      <c r="BLM9705" s="45"/>
      <c r="BLN9705" s="45"/>
      <c r="BLO9705" s="45"/>
      <c r="BLP9705" s="45"/>
      <c r="BLQ9705" s="45"/>
      <c r="BLR9705" s="45"/>
      <c r="BLS9705" s="45"/>
      <c r="BLT9705" s="45"/>
      <c r="BLU9705" s="45"/>
      <c r="BLV9705" s="45"/>
      <c r="BLW9705" s="45"/>
      <c r="BLX9705" s="45"/>
      <c r="BLY9705" s="45"/>
      <c r="BLZ9705" s="45"/>
      <c r="BMA9705" s="45"/>
      <c r="BMB9705" s="45"/>
      <c r="BMC9705" s="45"/>
      <c r="BMD9705" s="45"/>
      <c r="BME9705" s="45"/>
      <c r="BMF9705" s="45"/>
      <c r="BMG9705" s="45"/>
      <c r="BMH9705" s="45"/>
      <c r="BMI9705" s="45"/>
      <c r="BMJ9705" s="45"/>
      <c r="BMK9705" s="45"/>
      <c r="BML9705" s="45"/>
      <c r="BMM9705" s="45"/>
      <c r="BMN9705" s="45"/>
      <c r="BMO9705" s="45"/>
      <c r="BMP9705" s="45"/>
      <c r="BMQ9705" s="45"/>
      <c r="BMR9705" s="45"/>
      <c r="BMS9705" s="45"/>
      <c r="BMT9705" s="45"/>
      <c r="BMU9705" s="45"/>
      <c r="BMV9705" s="45"/>
      <c r="BMW9705" s="45"/>
      <c r="BMX9705" s="45"/>
      <c r="BMY9705" s="45"/>
      <c r="BMZ9705" s="45"/>
      <c r="BNA9705" s="45"/>
      <c r="BNB9705" s="45"/>
      <c r="BNC9705" s="45"/>
      <c r="BND9705" s="45"/>
      <c r="BNE9705" s="45"/>
      <c r="BNF9705" s="45"/>
      <c r="BNG9705" s="45"/>
      <c r="BNH9705" s="45"/>
      <c r="BNI9705" s="45"/>
      <c r="BNJ9705" s="45"/>
      <c r="BNK9705" s="45"/>
      <c r="BNL9705" s="45"/>
      <c r="BNM9705" s="45"/>
      <c r="BNN9705" s="45"/>
      <c r="BNO9705" s="45"/>
      <c r="BNP9705" s="45"/>
      <c r="BNQ9705" s="45"/>
      <c r="BNR9705" s="45"/>
      <c r="BNS9705" s="45"/>
      <c r="BNT9705" s="45"/>
      <c r="BNU9705" s="45"/>
      <c r="BNV9705" s="45"/>
      <c r="BNW9705" s="45"/>
      <c r="BNX9705" s="45"/>
      <c r="BNY9705" s="45"/>
      <c r="BNZ9705" s="45"/>
      <c r="BOA9705" s="45"/>
      <c r="BOB9705" s="45"/>
      <c r="BOC9705" s="45"/>
      <c r="BOD9705" s="45"/>
      <c r="BOE9705" s="45"/>
      <c r="BOF9705" s="45"/>
      <c r="BOG9705" s="45"/>
      <c r="BOH9705" s="45"/>
      <c r="BOI9705" s="45"/>
      <c r="BOJ9705" s="45"/>
      <c r="BOK9705" s="45"/>
      <c r="BOL9705" s="45"/>
      <c r="BOM9705" s="45"/>
      <c r="BON9705" s="45"/>
      <c r="BOO9705" s="45"/>
      <c r="BOP9705" s="45"/>
      <c r="BOQ9705" s="45"/>
      <c r="BOR9705" s="45"/>
      <c r="BOS9705" s="45"/>
      <c r="BOT9705" s="45"/>
      <c r="BOU9705" s="45"/>
      <c r="BOV9705" s="45"/>
      <c r="BOW9705" s="45"/>
      <c r="BOX9705" s="45"/>
      <c r="BOY9705" s="45"/>
      <c r="BOZ9705" s="45"/>
      <c r="BPA9705" s="45"/>
      <c r="BPB9705" s="45"/>
      <c r="BPC9705" s="45"/>
      <c r="BPD9705" s="45"/>
      <c r="BPE9705" s="45"/>
      <c r="BPF9705" s="45"/>
      <c r="BPG9705" s="45"/>
      <c r="BPH9705" s="45"/>
      <c r="BPI9705" s="45"/>
      <c r="BPJ9705" s="45"/>
      <c r="BPK9705" s="45"/>
      <c r="BPL9705" s="45"/>
      <c r="BPM9705" s="45"/>
      <c r="BPN9705" s="45"/>
      <c r="BPO9705" s="45"/>
      <c r="BPP9705" s="45"/>
      <c r="BPQ9705" s="45"/>
      <c r="BPR9705" s="45"/>
      <c r="BPS9705" s="45"/>
      <c r="BPT9705" s="45"/>
      <c r="BPU9705" s="45"/>
      <c r="BPV9705" s="45"/>
      <c r="BPW9705" s="45"/>
      <c r="BPX9705" s="45"/>
      <c r="BPY9705" s="45"/>
      <c r="BPZ9705" s="45"/>
      <c r="BQA9705" s="45"/>
      <c r="BQB9705" s="45"/>
      <c r="BQC9705" s="45"/>
      <c r="BQD9705" s="45"/>
      <c r="BQE9705" s="45"/>
      <c r="BQF9705" s="45"/>
      <c r="BQG9705" s="45"/>
      <c r="BQH9705" s="45"/>
      <c r="BQI9705" s="45"/>
      <c r="BQJ9705" s="45"/>
      <c r="BQK9705" s="45"/>
      <c r="BQL9705" s="45"/>
      <c r="BQM9705" s="45"/>
      <c r="BQN9705" s="45"/>
      <c r="BQO9705" s="45"/>
      <c r="BQP9705" s="45"/>
      <c r="BQQ9705" s="45"/>
      <c r="BQR9705" s="45"/>
      <c r="BQS9705" s="45"/>
      <c r="BQT9705" s="45"/>
      <c r="BQU9705" s="45"/>
      <c r="BQV9705" s="45"/>
      <c r="BQW9705" s="45"/>
      <c r="BQX9705" s="45"/>
      <c r="BQY9705" s="45"/>
      <c r="BQZ9705" s="45"/>
      <c r="BRA9705" s="45"/>
      <c r="BRB9705" s="45"/>
      <c r="BRC9705" s="45"/>
      <c r="BRD9705" s="45"/>
      <c r="BRE9705" s="45"/>
      <c r="BRF9705" s="45"/>
      <c r="BRG9705" s="45"/>
      <c r="BRH9705" s="45"/>
      <c r="BRI9705" s="45"/>
      <c r="BRJ9705" s="45"/>
      <c r="BRK9705" s="45"/>
      <c r="BRL9705" s="45"/>
      <c r="BRM9705" s="45"/>
      <c r="BRN9705" s="45"/>
      <c r="BRO9705" s="45"/>
      <c r="BRP9705" s="45"/>
      <c r="BRQ9705" s="45"/>
      <c r="BRR9705" s="45"/>
      <c r="BRS9705" s="45"/>
      <c r="BRT9705" s="45"/>
      <c r="BRU9705" s="45"/>
      <c r="BRV9705" s="45"/>
      <c r="BRW9705" s="45"/>
      <c r="BRX9705" s="45"/>
      <c r="BRY9705" s="45"/>
      <c r="BRZ9705" s="45"/>
      <c r="BSA9705" s="45"/>
      <c r="BSB9705" s="45"/>
      <c r="BSC9705" s="45"/>
      <c r="BSD9705" s="45"/>
      <c r="BSE9705" s="45"/>
      <c r="BSF9705" s="45"/>
      <c r="BSG9705" s="45"/>
      <c r="BSH9705" s="45"/>
      <c r="BSI9705" s="45"/>
      <c r="BSJ9705" s="45"/>
      <c r="BSK9705" s="45"/>
      <c r="BSL9705" s="45"/>
      <c r="BSM9705" s="45"/>
      <c r="BSN9705" s="45"/>
      <c r="BSO9705" s="45"/>
      <c r="BSP9705" s="45"/>
      <c r="BSQ9705" s="45"/>
      <c r="BSR9705" s="45"/>
      <c r="BSS9705" s="45"/>
      <c r="BST9705" s="45"/>
      <c r="BSU9705" s="45"/>
      <c r="BSV9705" s="45"/>
      <c r="BSW9705" s="45"/>
      <c r="BSX9705" s="45"/>
      <c r="BSY9705" s="45"/>
      <c r="BSZ9705" s="45"/>
      <c r="BTA9705" s="45"/>
      <c r="BTB9705" s="45"/>
      <c r="BTC9705" s="45"/>
      <c r="BTD9705" s="45"/>
      <c r="BTE9705" s="45"/>
      <c r="BTF9705" s="45"/>
      <c r="BTG9705" s="45"/>
      <c r="BTH9705" s="45"/>
      <c r="BTI9705" s="45"/>
      <c r="BTJ9705" s="45"/>
      <c r="BTK9705" s="45"/>
      <c r="BTL9705" s="45"/>
      <c r="BTM9705" s="45"/>
      <c r="BTN9705" s="45"/>
      <c r="BTO9705" s="45"/>
      <c r="BTP9705" s="45"/>
      <c r="BTQ9705" s="45"/>
      <c r="BTR9705" s="45"/>
      <c r="BTS9705" s="45"/>
      <c r="BTT9705" s="45"/>
      <c r="BTU9705" s="45"/>
      <c r="BTV9705" s="45"/>
      <c r="BTW9705" s="45"/>
      <c r="BTX9705" s="45"/>
      <c r="BTY9705" s="45"/>
      <c r="BTZ9705" s="45"/>
      <c r="BUA9705" s="45"/>
      <c r="BUB9705" s="45"/>
      <c r="BUC9705" s="45"/>
      <c r="BUD9705" s="45"/>
      <c r="BUE9705" s="45"/>
      <c r="BUF9705" s="45"/>
      <c r="BUG9705" s="45"/>
      <c r="BUH9705" s="45"/>
      <c r="BUI9705" s="45"/>
      <c r="BUJ9705" s="45"/>
      <c r="BUK9705" s="45"/>
      <c r="BUL9705" s="45"/>
      <c r="BUM9705" s="45"/>
      <c r="BUN9705" s="45"/>
      <c r="BUO9705" s="45"/>
      <c r="BUP9705" s="45"/>
      <c r="BUQ9705" s="45"/>
      <c r="BUR9705" s="45"/>
      <c r="BUS9705" s="45"/>
      <c r="BUT9705" s="45"/>
      <c r="BUU9705" s="45"/>
      <c r="BUV9705" s="45"/>
      <c r="BUW9705" s="45"/>
      <c r="BUX9705" s="45"/>
      <c r="BUY9705" s="45"/>
      <c r="BUZ9705" s="45"/>
      <c r="BVA9705" s="45"/>
      <c r="BVB9705" s="45"/>
      <c r="BVC9705" s="45"/>
      <c r="BVD9705" s="45"/>
      <c r="BVE9705" s="45"/>
      <c r="BVF9705" s="45"/>
      <c r="BVG9705" s="45"/>
      <c r="BVH9705" s="45"/>
      <c r="BVI9705" s="45"/>
      <c r="BVJ9705" s="45"/>
      <c r="BVK9705" s="45"/>
      <c r="BVL9705" s="45"/>
      <c r="BVM9705" s="45"/>
      <c r="BVN9705" s="45"/>
      <c r="BVO9705" s="45"/>
      <c r="BVP9705" s="45"/>
      <c r="BVQ9705" s="45"/>
      <c r="BVR9705" s="45"/>
      <c r="BVS9705" s="45"/>
      <c r="BVT9705" s="45"/>
      <c r="BVU9705" s="45"/>
      <c r="BVV9705" s="45"/>
      <c r="BVW9705" s="45"/>
      <c r="BVX9705" s="45"/>
      <c r="BVY9705" s="45"/>
      <c r="BVZ9705" s="45"/>
      <c r="BWA9705" s="45"/>
      <c r="BWB9705" s="45"/>
      <c r="BWC9705" s="45"/>
      <c r="BWD9705" s="45"/>
      <c r="BWE9705" s="45"/>
      <c r="BWF9705" s="45"/>
      <c r="BWG9705" s="45"/>
      <c r="BWH9705" s="45"/>
      <c r="BWI9705" s="45"/>
      <c r="BWJ9705" s="45"/>
      <c r="BWK9705" s="45"/>
      <c r="BWL9705" s="45"/>
      <c r="BWM9705" s="45"/>
      <c r="BWN9705" s="45"/>
      <c r="BWO9705" s="45"/>
      <c r="BWP9705" s="45"/>
      <c r="BWQ9705" s="45"/>
      <c r="BWR9705" s="45"/>
      <c r="BWS9705" s="45"/>
      <c r="BWT9705" s="45"/>
      <c r="BWU9705" s="45"/>
      <c r="BWV9705" s="45"/>
      <c r="BWW9705" s="45"/>
      <c r="BWX9705" s="45"/>
      <c r="BWY9705" s="45"/>
      <c r="BWZ9705" s="45"/>
      <c r="BXA9705" s="45"/>
      <c r="BXB9705" s="45"/>
      <c r="BXC9705" s="45"/>
      <c r="BXD9705" s="45"/>
      <c r="BXE9705" s="45"/>
      <c r="BXF9705" s="45"/>
      <c r="BXG9705" s="45"/>
      <c r="BXH9705" s="45"/>
      <c r="BXI9705" s="45"/>
      <c r="BXJ9705" s="45"/>
      <c r="BXK9705" s="45"/>
      <c r="BXL9705" s="45"/>
      <c r="BXM9705" s="45"/>
      <c r="BXN9705" s="45"/>
      <c r="BXO9705" s="45"/>
      <c r="BXP9705" s="45"/>
      <c r="BXQ9705" s="45"/>
      <c r="BXR9705" s="45"/>
      <c r="BXS9705" s="45"/>
      <c r="BXT9705" s="45"/>
      <c r="BXU9705" s="45"/>
      <c r="BXV9705" s="45"/>
      <c r="BXW9705" s="45"/>
      <c r="BXX9705" s="45"/>
      <c r="BXY9705" s="45"/>
      <c r="BXZ9705" s="45"/>
      <c r="BYA9705" s="45"/>
      <c r="BYB9705" s="45"/>
      <c r="BYC9705" s="45"/>
      <c r="BYD9705" s="45"/>
      <c r="BYE9705" s="45"/>
      <c r="BYF9705" s="45"/>
      <c r="BYG9705" s="45"/>
      <c r="BYH9705" s="45"/>
      <c r="BYI9705" s="45"/>
      <c r="BYJ9705" s="45"/>
      <c r="BYK9705" s="45"/>
      <c r="BYL9705" s="45"/>
      <c r="BYM9705" s="45"/>
      <c r="BYN9705" s="45"/>
      <c r="BYO9705" s="45"/>
      <c r="BYP9705" s="45"/>
      <c r="BYQ9705" s="45"/>
      <c r="BYR9705" s="45"/>
      <c r="BYS9705" s="45"/>
      <c r="BYT9705" s="45"/>
      <c r="BYU9705" s="45"/>
      <c r="BYV9705" s="45"/>
      <c r="BYW9705" s="45"/>
      <c r="BYX9705" s="45"/>
      <c r="BYY9705" s="45"/>
      <c r="BYZ9705" s="45"/>
      <c r="BZA9705" s="45"/>
      <c r="BZB9705" s="45"/>
      <c r="BZC9705" s="45"/>
      <c r="BZD9705" s="45"/>
      <c r="BZE9705" s="45"/>
      <c r="BZF9705" s="45"/>
      <c r="BZG9705" s="45"/>
      <c r="BZH9705" s="45"/>
      <c r="BZI9705" s="45"/>
      <c r="BZJ9705" s="45"/>
      <c r="BZK9705" s="45"/>
      <c r="BZL9705" s="45"/>
      <c r="BZM9705" s="45"/>
      <c r="BZN9705" s="45"/>
      <c r="BZO9705" s="45"/>
      <c r="BZP9705" s="45"/>
      <c r="BZQ9705" s="45"/>
      <c r="BZR9705" s="45"/>
      <c r="BZS9705" s="45"/>
      <c r="BZT9705" s="45"/>
      <c r="BZU9705" s="45"/>
      <c r="BZV9705" s="45"/>
      <c r="BZW9705" s="45"/>
      <c r="BZX9705" s="45"/>
      <c r="BZY9705" s="45"/>
      <c r="BZZ9705" s="45"/>
      <c r="CAA9705" s="45"/>
      <c r="CAB9705" s="45"/>
      <c r="CAC9705" s="45"/>
      <c r="CAD9705" s="45"/>
      <c r="CAE9705" s="45"/>
      <c r="CAF9705" s="45"/>
      <c r="CAG9705" s="45"/>
      <c r="CAH9705" s="45"/>
      <c r="CAI9705" s="45"/>
      <c r="CAJ9705" s="45"/>
      <c r="CAK9705" s="45"/>
      <c r="CAL9705" s="45"/>
      <c r="CAM9705" s="45"/>
      <c r="CAN9705" s="45"/>
      <c r="CAO9705" s="45"/>
      <c r="CAP9705" s="45"/>
      <c r="CAQ9705" s="45"/>
      <c r="CAR9705" s="45"/>
      <c r="CAS9705" s="45"/>
      <c r="CAT9705" s="45"/>
      <c r="CAU9705" s="45"/>
      <c r="CAV9705" s="45"/>
      <c r="CAW9705" s="45"/>
      <c r="CAX9705" s="45"/>
      <c r="CAY9705" s="45"/>
      <c r="CAZ9705" s="45"/>
      <c r="CBA9705" s="45"/>
      <c r="CBB9705" s="45"/>
      <c r="CBC9705" s="45"/>
      <c r="CBD9705" s="45"/>
      <c r="CBE9705" s="45"/>
      <c r="CBF9705" s="45"/>
      <c r="CBG9705" s="45"/>
      <c r="CBH9705" s="45"/>
      <c r="CBI9705" s="45"/>
      <c r="CBJ9705" s="45"/>
      <c r="CBK9705" s="45"/>
      <c r="CBL9705" s="45"/>
      <c r="CBM9705" s="45"/>
      <c r="CBN9705" s="45"/>
      <c r="CBO9705" s="45"/>
      <c r="CBP9705" s="45"/>
      <c r="CBQ9705" s="45"/>
      <c r="CBR9705" s="45"/>
      <c r="CBS9705" s="45"/>
      <c r="CBT9705" s="45"/>
      <c r="CBU9705" s="45"/>
      <c r="CBV9705" s="45"/>
      <c r="CBW9705" s="45"/>
      <c r="CBX9705" s="45"/>
      <c r="CBY9705" s="45"/>
      <c r="CBZ9705" s="45"/>
      <c r="CCA9705" s="45"/>
      <c r="CCB9705" s="45"/>
      <c r="CCC9705" s="45"/>
      <c r="CCD9705" s="45"/>
      <c r="CCE9705" s="45"/>
      <c r="CCF9705" s="45"/>
      <c r="CCG9705" s="45"/>
      <c r="CCH9705" s="45"/>
      <c r="CCI9705" s="45"/>
      <c r="CCJ9705" s="45"/>
      <c r="CCK9705" s="45"/>
      <c r="CCL9705" s="45"/>
      <c r="CCM9705" s="45"/>
      <c r="CCN9705" s="45"/>
      <c r="CCO9705" s="45"/>
      <c r="CCP9705" s="45"/>
      <c r="CCQ9705" s="45"/>
      <c r="CCR9705" s="45"/>
      <c r="CCS9705" s="45"/>
      <c r="CCT9705" s="45"/>
      <c r="CCU9705" s="45"/>
      <c r="CCV9705" s="45"/>
      <c r="CCW9705" s="45"/>
      <c r="CCX9705" s="45"/>
      <c r="CCY9705" s="45"/>
      <c r="CCZ9705" s="45"/>
      <c r="CDA9705" s="45"/>
      <c r="CDB9705" s="45"/>
      <c r="CDC9705" s="45"/>
      <c r="CDD9705" s="45"/>
      <c r="CDE9705" s="45"/>
      <c r="CDF9705" s="45"/>
      <c r="CDG9705" s="45"/>
      <c r="CDH9705" s="45"/>
      <c r="CDI9705" s="45"/>
      <c r="CDJ9705" s="45"/>
      <c r="CDK9705" s="45"/>
      <c r="CDL9705" s="45"/>
      <c r="CDM9705" s="45"/>
      <c r="CDN9705" s="45"/>
      <c r="CDO9705" s="45"/>
      <c r="CDP9705" s="45"/>
      <c r="CDQ9705" s="45"/>
      <c r="CDR9705" s="45"/>
      <c r="CDS9705" s="45"/>
      <c r="CDT9705" s="45"/>
      <c r="CDU9705" s="45"/>
      <c r="CDV9705" s="45"/>
      <c r="CDW9705" s="45"/>
      <c r="CDX9705" s="45"/>
      <c r="CDY9705" s="45"/>
      <c r="CDZ9705" s="45"/>
      <c r="CEA9705" s="45"/>
      <c r="CEB9705" s="45"/>
      <c r="CEC9705" s="45"/>
      <c r="CED9705" s="45"/>
      <c r="CEE9705" s="45"/>
      <c r="CEF9705" s="45"/>
      <c r="CEG9705" s="45"/>
      <c r="CEH9705" s="45"/>
      <c r="CEI9705" s="45"/>
      <c r="CEJ9705" s="45"/>
      <c r="CEK9705" s="45"/>
      <c r="CEL9705" s="45"/>
      <c r="CEM9705" s="45"/>
      <c r="CEN9705" s="45"/>
      <c r="CEO9705" s="45"/>
      <c r="CEP9705" s="45"/>
      <c r="CEQ9705" s="45"/>
      <c r="CER9705" s="45"/>
      <c r="CES9705" s="45"/>
      <c r="CET9705" s="45"/>
      <c r="CEU9705" s="45"/>
      <c r="CEV9705" s="45"/>
      <c r="CEW9705" s="45"/>
      <c r="CEX9705" s="45"/>
      <c r="CEY9705" s="45"/>
      <c r="CEZ9705" s="45"/>
      <c r="CFA9705" s="45"/>
      <c r="CFB9705" s="45"/>
      <c r="CFC9705" s="45"/>
      <c r="CFD9705" s="45"/>
      <c r="CFE9705" s="45"/>
      <c r="CFF9705" s="45"/>
      <c r="CFG9705" s="45"/>
      <c r="CFH9705" s="45"/>
      <c r="CFI9705" s="45"/>
      <c r="CFJ9705" s="45"/>
      <c r="CFK9705" s="45"/>
      <c r="CFL9705" s="45"/>
      <c r="CFM9705" s="45"/>
      <c r="CFN9705" s="45"/>
      <c r="CFO9705" s="45"/>
      <c r="CFP9705" s="45"/>
      <c r="CFQ9705" s="45"/>
      <c r="CFR9705" s="45"/>
      <c r="CFS9705" s="45"/>
      <c r="CFT9705" s="45"/>
      <c r="CFU9705" s="45"/>
      <c r="CFV9705" s="45"/>
      <c r="CFW9705" s="45"/>
      <c r="CFX9705" s="45"/>
      <c r="CFY9705" s="45"/>
      <c r="CFZ9705" s="45"/>
      <c r="CGA9705" s="45"/>
      <c r="CGB9705" s="45"/>
      <c r="CGC9705" s="45"/>
      <c r="CGD9705" s="45"/>
      <c r="CGE9705" s="45"/>
      <c r="CGF9705" s="45"/>
      <c r="CGG9705" s="45"/>
      <c r="CGH9705" s="45"/>
      <c r="CGI9705" s="45"/>
      <c r="CGJ9705" s="45"/>
      <c r="CGK9705" s="45"/>
      <c r="CGL9705" s="45"/>
      <c r="CGM9705" s="45"/>
      <c r="CGN9705" s="45"/>
      <c r="CGO9705" s="45"/>
      <c r="CGP9705" s="45"/>
      <c r="CGQ9705" s="45"/>
      <c r="CGR9705" s="45"/>
      <c r="CGS9705" s="45"/>
      <c r="CGT9705" s="45"/>
      <c r="CGU9705" s="45"/>
      <c r="CGV9705" s="45"/>
      <c r="CGW9705" s="45"/>
      <c r="CGX9705" s="45"/>
      <c r="CGY9705" s="45"/>
      <c r="CGZ9705" s="45"/>
      <c r="CHA9705" s="45"/>
      <c r="CHB9705" s="45"/>
      <c r="CHC9705" s="45"/>
      <c r="CHD9705" s="45"/>
      <c r="CHE9705" s="45"/>
      <c r="CHF9705" s="45"/>
      <c r="CHG9705" s="45"/>
      <c r="CHH9705" s="45"/>
      <c r="CHI9705" s="45"/>
      <c r="CHJ9705" s="45"/>
      <c r="CHK9705" s="45"/>
      <c r="CHL9705" s="45"/>
      <c r="CHM9705" s="45"/>
      <c r="CHN9705" s="45"/>
      <c r="CHO9705" s="45"/>
      <c r="CHP9705" s="45"/>
      <c r="CHQ9705" s="45"/>
      <c r="CHR9705" s="45"/>
      <c r="CHS9705" s="45"/>
      <c r="CHT9705" s="45"/>
      <c r="CHU9705" s="45"/>
      <c r="CHV9705" s="45"/>
      <c r="CHW9705" s="45"/>
      <c r="CHX9705" s="45"/>
      <c r="CHY9705" s="45"/>
      <c r="CHZ9705" s="45"/>
      <c r="CIA9705" s="45"/>
      <c r="CIB9705" s="45"/>
      <c r="CIC9705" s="45"/>
      <c r="CID9705" s="45"/>
      <c r="CIE9705" s="45"/>
      <c r="CIF9705" s="45"/>
      <c r="CIG9705" s="45"/>
      <c r="CIH9705" s="45"/>
      <c r="CII9705" s="45"/>
      <c r="CIJ9705" s="45"/>
      <c r="CIK9705" s="45"/>
      <c r="CIL9705" s="45"/>
      <c r="CIM9705" s="45"/>
      <c r="CIN9705" s="45"/>
      <c r="CIO9705" s="45"/>
      <c r="CIP9705" s="45"/>
      <c r="CIQ9705" s="45"/>
      <c r="CIR9705" s="45"/>
      <c r="CIS9705" s="45"/>
      <c r="CIT9705" s="45"/>
      <c r="CIU9705" s="45"/>
      <c r="CIV9705" s="45"/>
      <c r="CIW9705" s="45"/>
      <c r="CIX9705" s="45"/>
      <c r="CIY9705" s="45"/>
      <c r="CIZ9705" s="45"/>
      <c r="CJA9705" s="45"/>
      <c r="CJB9705" s="45"/>
      <c r="CJC9705" s="45"/>
      <c r="CJD9705" s="45"/>
      <c r="CJE9705" s="45"/>
      <c r="CJF9705" s="45"/>
      <c r="CJG9705" s="45"/>
      <c r="CJH9705" s="45"/>
      <c r="CJI9705" s="45"/>
      <c r="CJJ9705" s="45"/>
      <c r="CJK9705" s="45"/>
      <c r="CJL9705" s="45"/>
      <c r="CJM9705" s="45"/>
      <c r="CJN9705" s="45"/>
      <c r="CJO9705" s="45"/>
      <c r="CJP9705" s="45"/>
      <c r="CJQ9705" s="45"/>
      <c r="CJR9705" s="45"/>
      <c r="CJS9705" s="45"/>
      <c r="CJT9705" s="45"/>
      <c r="CJU9705" s="45"/>
      <c r="CJV9705" s="45"/>
      <c r="CJW9705" s="45"/>
      <c r="CJX9705" s="45"/>
      <c r="CJY9705" s="45"/>
      <c r="CJZ9705" s="45"/>
      <c r="CKA9705" s="45"/>
      <c r="CKB9705" s="45"/>
      <c r="CKC9705" s="45"/>
      <c r="CKD9705" s="45"/>
      <c r="CKE9705" s="45"/>
      <c r="CKF9705" s="45"/>
      <c r="CKG9705" s="45"/>
      <c r="CKH9705" s="45"/>
      <c r="CKI9705" s="45"/>
      <c r="CKJ9705" s="45"/>
      <c r="CKK9705" s="45"/>
      <c r="CKL9705" s="45"/>
      <c r="CKM9705" s="45"/>
      <c r="CKN9705" s="45"/>
      <c r="CKO9705" s="45"/>
      <c r="CKP9705" s="45"/>
      <c r="CKQ9705" s="45"/>
      <c r="CKR9705" s="45"/>
      <c r="CKS9705" s="45"/>
      <c r="CKT9705" s="45"/>
      <c r="CKU9705" s="45"/>
      <c r="CKV9705" s="45"/>
      <c r="CKW9705" s="45"/>
      <c r="CKX9705" s="45"/>
      <c r="CKY9705" s="45"/>
      <c r="CKZ9705" s="45"/>
      <c r="CLA9705" s="45"/>
      <c r="CLB9705" s="45"/>
      <c r="CLC9705" s="45"/>
      <c r="CLD9705" s="45"/>
      <c r="CLE9705" s="45"/>
      <c r="CLF9705" s="45"/>
      <c r="CLG9705" s="45"/>
      <c r="CLH9705" s="45"/>
      <c r="CLI9705" s="45"/>
      <c r="CLJ9705" s="45"/>
      <c r="CLK9705" s="45"/>
      <c r="CLL9705" s="45"/>
      <c r="CLM9705" s="45"/>
      <c r="CLN9705" s="45"/>
      <c r="CLO9705" s="45"/>
      <c r="CLP9705" s="45"/>
      <c r="CLQ9705" s="45"/>
      <c r="CLR9705" s="45"/>
      <c r="CLS9705" s="45"/>
      <c r="CLT9705" s="45"/>
      <c r="CLU9705" s="45"/>
      <c r="CLV9705" s="45"/>
      <c r="CLW9705" s="45"/>
      <c r="CLX9705" s="45"/>
      <c r="CLY9705" s="45"/>
      <c r="CLZ9705" s="45"/>
      <c r="CMA9705" s="45"/>
      <c r="CMB9705" s="45"/>
      <c r="CMC9705" s="45"/>
      <c r="CMD9705" s="45"/>
      <c r="CME9705" s="45"/>
      <c r="CMF9705" s="45"/>
      <c r="CMG9705" s="45"/>
      <c r="CMH9705" s="45"/>
      <c r="CMI9705" s="45"/>
      <c r="CMJ9705" s="45"/>
      <c r="CMK9705" s="45"/>
      <c r="CML9705" s="45"/>
      <c r="CMM9705" s="45"/>
      <c r="CMN9705" s="45"/>
      <c r="CMO9705" s="45"/>
      <c r="CMP9705" s="45"/>
      <c r="CMQ9705" s="45"/>
      <c r="CMR9705" s="45"/>
      <c r="CMS9705" s="45"/>
      <c r="CMT9705" s="45"/>
      <c r="CMU9705" s="45"/>
      <c r="CMV9705" s="45"/>
      <c r="CMW9705" s="45"/>
      <c r="CMX9705" s="45"/>
      <c r="CMY9705" s="45"/>
      <c r="CMZ9705" s="45"/>
      <c r="CNA9705" s="45"/>
      <c r="CNB9705" s="45"/>
      <c r="CNC9705" s="45"/>
      <c r="CND9705" s="45"/>
      <c r="CNE9705" s="45"/>
      <c r="CNF9705" s="45"/>
      <c r="CNG9705" s="45"/>
      <c r="CNH9705" s="45"/>
      <c r="CNI9705" s="45"/>
      <c r="CNJ9705" s="45"/>
      <c r="CNK9705" s="45"/>
      <c r="CNL9705" s="45"/>
      <c r="CNM9705" s="45"/>
      <c r="CNN9705" s="45"/>
      <c r="CNO9705" s="45"/>
      <c r="CNP9705" s="45"/>
      <c r="CNQ9705" s="45"/>
      <c r="CNR9705" s="45"/>
      <c r="CNS9705" s="45"/>
      <c r="CNT9705" s="45"/>
      <c r="CNU9705" s="45"/>
      <c r="CNV9705" s="45"/>
      <c r="CNW9705" s="45"/>
      <c r="CNX9705" s="45"/>
      <c r="CNY9705" s="45"/>
      <c r="CNZ9705" s="45"/>
      <c r="COA9705" s="45"/>
      <c r="COB9705" s="45"/>
      <c r="COC9705" s="45"/>
      <c r="COD9705" s="45"/>
      <c r="COE9705" s="45"/>
      <c r="COF9705" s="45"/>
      <c r="COG9705" s="45"/>
      <c r="COH9705" s="45"/>
      <c r="COI9705" s="45"/>
      <c r="COJ9705" s="45"/>
      <c r="COK9705" s="45"/>
      <c r="COL9705" s="45"/>
      <c r="COM9705" s="45"/>
      <c r="CON9705" s="45"/>
      <c r="COO9705" s="45"/>
      <c r="COP9705" s="45"/>
      <c r="COQ9705" s="45"/>
      <c r="COR9705" s="45"/>
      <c r="COS9705" s="45"/>
      <c r="COT9705" s="45"/>
      <c r="COU9705" s="45"/>
      <c r="COV9705" s="45"/>
      <c r="COW9705" s="45"/>
      <c r="COX9705" s="45"/>
      <c r="COY9705" s="45"/>
      <c r="COZ9705" s="45"/>
      <c r="CPA9705" s="45"/>
      <c r="CPB9705" s="45"/>
      <c r="CPC9705" s="45"/>
      <c r="CPD9705" s="45"/>
      <c r="CPE9705" s="45"/>
      <c r="CPF9705" s="45"/>
      <c r="CPG9705" s="45"/>
      <c r="CPH9705" s="45"/>
      <c r="CPI9705" s="45"/>
      <c r="CPJ9705" s="45"/>
      <c r="CPK9705" s="45"/>
      <c r="CPL9705" s="45"/>
      <c r="CPM9705" s="45"/>
      <c r="CPN9705" s="45"/>
      <c r="CPO9705" s="45"/>
      <c r="CPP9705" s="45"/>
      <c r="CPQ9705" s="45"/>
      <c r="CPR9705" s="45"/>
      <c r="CPS9705" s="45"/>
      <c r="CPT9705" s="45"/>
      <c r="CPU9705" s="45"/>
      <c r="CPV9705" s="45"/>
      <c r="CPW9705" s="45"/>
      <c r="CPX9705" s="45"/>
      <c r="CPY9705" s="45"/>
      <c r="CPZ9705" s="45"/>
      <c r="CQA9705" s="45"/>
      <c r="CQB9705" s="45"/>
      <c r="CQC9705" s="45"/>
      <c r="CQD9705" s="45"/>
      <c r="CQE9705" s="45"/>
      <c r="CQF9705" s="45"/>
      <c r="CQG9705" s="45"/>
      <c r="CQH9705" s="45"/>
      <c r="CQI9705" s="45"/>
      <c r="CQJ9705" s="45"/>
      <c r="CQK9705" s="45"/>
      <c r="CQL9705" s="45"/>
      <c r="CQM9705" s="45"/>
      <c r="CQN9705" s="45"/>
      <c r="CQO9705" s="45"/>
      <c r="CQP9705" s="45"/>
      <c r="CQQ9705" s="45"/>
      <c r="CQR9705" s="45"/>
      <c r="CQS9705" s="45"/>
      <c r="CQT9705" s="45"/>
      <c r="CQU9705" s="45"/>
      <c r="CQV9705" s="45"/>
      <c r="CQW9705" s="45"/>
      <c r="CQX9705" s="45"/>
      <c r="CQY9705" s="45"/>
      <c r="CQZ9705" s="45"/>
      <c r="CRA9705" s="45"/>
      <c r="CRB9705" s="45"/>
      <c r="CRC9705" s="45"/>
      <c r="CRD9705" s="45"/>
      <c r="CRE9705" s="45"/>
      <c r="CRF9705" s="45"/>
      <c r="CRG9705" s="45"/>
      <c r="CRH9705" s="45"/>
      <c r="CRI9705" s="45"/>
      <c r="CRJ9705" s="45"/>
      <c r="CRK9705" s="45"/>
      <c r="CRL9705" s="45"/>
      <c r="CRM9705" s="45"/>
      <c r="CRN9705" s="45"/>
      <c r="CRO9705" s="45"/>
      <c r="CRP9705" s="45"/>
      <c r="CRQ9705" s="45"/>
      <c r="CRR9705" s="45"/>
      <c r="CRS9705" s="45"/>
      <c r="CRT9705" s="45"/>
      <c r="CRU9705" s="45"/>
      <c r="CRV9705" s="45"/>
      <c r="CRW9705" s="45"/>
      <c r="CRX9705" s="45"/>
      <c r="CRY9705" s="45"/>
      <c r="CRZ9705" s="45"/>
      <c r="CSA9705" s="45"/>
      <c r="CSB9705" s="45"/>
      <c r="CSC9705" s="45"/>
      <c r="CSD9705" s="45"/>
      <c r="CSE9705" s="45"/>
      <c r="CSF9705" s="45"/>
      <c r="CSG9705" s="45"/>
      <c r="CSH9705" s="45"/>
      <c r="CSI9705" s="45"/>
      <c r="CSJ9705" s="45"/>
      <c r="CSK9705" s="45"/>
      <c r="CSL9705" s="45"/>
      <c r="CSM9705" s="45"/>
      <c r="CSN9705" s="45"/>
      <c r="CSO9705" s="45"/>
      <c r="CSP9705" s="45"/>
      <c r="CSQ9705" s="45"/>
      <c r="CSR9705" s="45"/>
      <c r="CSS9705" s="45"/>
      <c r="CST9705" s="45"/>
      <c r="CSU9705" s="45"/>
      <c r="CSV9705" s="45"/>
      <c r="CSW9705" s="45"/>
      <c r="CSX9705" s="45"/>
      <c r="CSY9705" s="45"/>
      <c r="CSZ9705" s="45"/>
      <c r="CTA9705" s="45"/>
      <c r="CTB9705" s="45"/>
      <c r="CTC9705" s="45"/>
      <c r="CTD9705" s="45"/>
      <c r="CTE9705" s="45"/>
      <c r="CTF9705" s="45"/>
      <c r="CTG9705" s="45"/>
      <c r="CTH9705" s="45"/>
      <c r="CTI9705" s="45"/>
      <c r="CTJ9705" s="45"/>
      <c r="CTK9705" s="45"/>
      <c r="CTL9705" s="45"/>
      <c r="CTM9705" s="45"/>
      <c r="CTN9705" s="45"/>
      <c r="CTO9705" s="45"/>
      <c r="CTP9705" s="45"/>
      <c r="CTQ9705" s="45"/>
      <c r="CTR9705" s="45"/>
      <c r="CTS9705" s="45"/>
      <c r="CTT9705" s="45"/>
      <c r="CTU9705" s="45"/>
      <c r="CTV9705" s="45"/>
      <c r="CTW9705" s="45"/>
      <c r="CTX9705" s="45"/>
      <c r="CTY9705" s="45"/>
      <c r="CTZ9705" s="45"/>
      <c r="CUA9705" s="45"/>
      <c r="CUB9705" s="45"/>
      <c r="CUC9705" s="45"/>
      <c r="CUD9705" s="45"/>
      <c r="CUE9705" s="45"/>
      <c r="CUF9705" s="45"/>
      <c r="CUG9705" s="45"/>
      <c r="CUH9705" s="45"/>
      <c r="CUI9705" s="45"/>
      <c r="CUJ9705" s="45"/>
      <c r="CUK9705" s="45"/>
      <c r="CUL9705" s="45"/>
      <c r="CUM9705" s="45"/>
      <c r="CUN9705" s="45"/>
      <c r="CUO9705" s="45"/>
      <c r="CUP9705" s="45"/>
      <c r="CUQ9705" s="45"/>
      <c r="CUR9705" s="45"/>
      <c r="CUS9705" s="45"/>
      <c r="CUT9705" s="45"/>
      <c r="CUU9705" s="45"/>
      <c r="CUV9705" s="45"/>
      <c r="CUW9705" s="45"/>
      <c r="CUX9705" s="45"/>
      <c r="CUY9705" s="45"/>
      <c r="CUZ9705" s="45"/>
      <c r="CVA9705" s="45"/>
      <c r="CVB9705" s="45"/>
      <c r="CVC9705" s="45"/>
      <c r="CVD9705" s="45"/>
      <c r="CVE9705" s="45"/>
      <c r="CVF9705" s="45"/>
      <c r="CVG9705" s="45"/>
      <c r="CVH9705" s="45"/>
      <c r="CVI9705" s="45"/>
      <c r="CVJ9705" s="45"/>
      <c r="CVK9705" s="45"/>
      <c r="CVL9705" s="45"/>
      <c r="CVM9705" s="45"/>
      <c r="CVN9705" s="45"/>
      <c r="CVO9705" s="45"/>
      <c r="CVP9705" s="45"/>
      <c r="CVQ9705" s="45"/>
      <c r="CVR9705" s="45"/>
      <c r="CVS9705" s="45"/>
      <c r="CVT9705" s="45"/>
      <c r="CVU9705" s="45"/>
      <c r="CVV9705" s="45"/>
      <c r="CVW9705" s="45"/>
      <c r="CVX9705" s="45"/>
      <c r="CVY9705" s="45"/>
      <c r="CVZ9705" s="45"/>
      <c r="CWA9705" s="45"/>
      <c r="CWB9705" s="45"/>
      <c r="CWC9705" s="45"/>
      <c r="CWD9705" s="45"/>
      <c r="CWE9705" s="45"/>
      <c r="CWF9705" s="45"/>
      <c r="CWG9705" s="45"/>
      <c r="CWH9705" s="45"/>
      <c r="CWI9705" s="45"/>
      <c r="CWJ9705" s="45"/>
      <c r="CWK9705" s="45"/>
      <c r="CWL9705" s="45"/>
      <c r="CWM9705" s="45"/>
      <c r="CWN9705" s="45"/>
      <c r="CWO9705" s="45"/>
      <c r="CWP9705" s="45"/>
      <c r="CWQ9705" s="45"/>
      <c r="CWR9705" s="45"/>
      <c r="CWS9705" s="45"/>
      <c r="CWT9705" s="45"/>
      <c r="CWU9705" s="45"/>
      <c r="CWV9705" s="45"/>
      <c r="CWW9705" s="45"/>
      <c r="CWX9705" s="45"/>
      <c r="CWY9705" s="45"/>
      <c r="CWZ9705" s="45"/>
      <c r="CXA9705" s="45"/>
      <c r="CXB9705" s="45"/>
      <c r="CXC9705" s="45"/>
      <c r="CXD9705" s="45"/>
      <c r="CXE9705" s="45"/>
      <c r="CXF9705" s="45"/>
      <c r="CXG9705" s="45"/>
      <c r="CXH9705" s="45"/>
      <c r="CXI9705" s="45"/>
      <c r="CXJ9705" s="45"/>
      <c r="CXK9705" s="45"/>
      <c r="CXL9705" s="45"/>
      <c r="CXM9705" s="45"/>
      <c r="CXN9705" s="45"/>
      <c r="CXO9705" s="45"/>
      <c r="CXP9705" s="45"/>
      <c r="CXQ9705" s="45"/>
      <c r="CXR9705" s="45"/>
      <c r="CXS9705" s="45"/>
      <c r="CXT9705" s="45"/>
      <c r="CXU9705" s="45"/>
      <c r="CXV9705" s="45"/>
      <c r="CXW9705" s="45"/>
      <c r="CXX9705" s="45"/>
      <c r="CXY9705" s="45"/>
      <c r="CXZ9705" s="45"/>
      <c r="CYA9705" s="45"/>
      <c r="CYB9705" s="45"/>
      <c r="CYC9705" s="45"/>
      <c r="CYD9705" s="45"/>
      <c r="CYE9705" s="45"/>
      <c r="CYF9705" s="45"/>
      <c r="CYG9705" s="45"/>
      <c r="CYH9705" s="45"/>
      <c r="CYI9705" s="45"/>
      <c r="CYJ9705" s="45"/>
      <c r="CYK9705" s="45"/>
      <c r="CYL9705" s="45"/>
      <c r="CYM9705" s="45"/>
      <c r="CYN9705" s="45"/>
      <c r="CYO9705" s="45"/>
      <c r="CYP9705" s="45"/>
      <c r="CYQ9705" s="45"/>
      <c r="CYR9705" s="45"/>
      <c r="CYS9705" s="45"/>
      <c r="CYT9705" s="45"/>
      <c r="CYU9705" s="45"/>
      <c r="CYV9705" s="45"/>
      <c r="CYW9705" s="45"/>
      <c r="CYX9705" s="45"/>
      <c r="CYY9705" s="45"/>
      <c r="CYZ9705" s="45"/>
      <c r="CZA9705" s="45"/>
      <c r="CZB9705" s="45"/>
      <c r="CZC9705" s="45"/>
      <c r="CZD9705" s="45"/>
      <c r="CZE9705" s="45"/>
      <c r="CZF9705" s="45"/>
      <c r="CZG9705" s="45"/>
      <c r="CZH9705" s="45"/>
      <c r="CZI9705" s="45"/>
      <c r="CZJ9705" s="45"/>
      <c r="CZK9705" s="45"/>
      <c r="CZL9705" s="45"/>
      <c r="CZM9705" s="45"/>
      <c r="CZN9705" s="45"/>
      <c r="CZO9705" s="45"/>
      <c r="CZP9705" s="45"/>
      <c r="CZQ9705" s="45"/>
      <c r="CZR9705" s="45"/>
      <c r="CZS9705" s="45"/>
      <c r="CZT9705" s="45"/>
      <c r="CZU9705" s="45"/>
      <c r="CZV9705" s="45"/>
      <c r="CZW9705" s="45"/>
      <c r="CZX9705" s="45"/>
      <c r="CZY9705" s="45"/>
      <c r="CZZ9705" s="45"/>
      <c r="DAA9705" s="45"/>
      <c r="DAB9705" s="45"/>
      <c r="DAC9705" s="45"/>
      <c r="DAD9705" s="45"/>
      <c r="DAE9705" s="45"/>
      <c r="DAF9705" s="45"/>
      <c r="DAG9705" s="45"/>
      <c r="DAH9705" s="45"/>
      <c r="DAI9705" s="45"/>
      <c r="DAJ9705" s="45"/>
      <c r="DAK9705" s="45"/>
      <c r="DAL9705" s="45"/>
      <c r="DAM9705" s="45"/>
      <c r="DAN9705" s="45"/>
      <c r="DAO9705" s="45"/>
      <c r="DAP9705" s="45"/>
      <c r="DAQ9705" s="45"/>
      <c r="DAR9705" s="45"/>
      <c r="DAS9705" s="45"/>
      <c r="DAT9705" s="45"/>
      <c r="DAU9705" s="45"/>
      <c r="DAV9705" s="45"/>
      <c r="DAW9705" s="45"/>
      <c r="DAX9705" s="45"/>
      <c r="DAY9705" s="45"/>
      <c r="DAZ9705" s="45"/>
      <c r="DBA9705" s="45"/>
      <c r="DBB9705" s="45"/>
      <c r="DBC9705" s="45"/>
      <c r="DBD9705" s="45"/>
      <c r="DBE9705" s="45"/>
      <c r="DBF9705" s="45"/>
      <c r="DBG9705" s="45"/>
      <c r="DBH9705" s="45"/>
      <c r="DBI9705" s="45"/>
      <c r="DBJ9705" s="45"/>
      <c r="DBK9705" s="45"/>
      <c r="DBL9705" s="45"/>
      <c r="DBM9705" s="45"/>
      <c r="DBN9705" s="45"/>
      <c r="DBO9705" s="45"/>
      <c r="DBP9705" s="45"/>
      <c r="DBQ9705" s="45"/>
      <c r="DBR9705" s="45"/>
      <c r="DBS9705" s="45"/>
      <c r="DBT9705" s="45"/>
      <c r="DBU9705" s="45"/>
      <c r="DBV9705" s="45"/>
      <c r="DBW9705" s="45"/>
      <c r="DBX9705" s="45"/>
      <c r="DBY9705" s="45"/>
      <c r="DBZ9705" s="45"/>
      <c r="DCA9705" s="45"/>
      <c r="DCB9705" s="45"/>
      <c r="DCC9705" s="45"/>
      <c r="DCD9705" s="45"/>
      <c r="DCE9705" s="45"/>
      <c r="DCF9705" s="45"/>
      <c r="DCG9705" s="45"/>
      <c r="DCH9705" s="45"/>
      <c r="DCI9705" s="45"/>
      <c r="DCJ9705" s="45"/>
      <c r="DCK9705" s="45"/>
      <c r="DCL9705" s="45"/>
      <c r="DCM9705" s="45"/>
      <c r="DCN9705" s="45"/>
      <c r="DCO9705" s="45"/>
      <c r="DCP9705" s="45"/>
      <c r="DCQ9705" s="45"/>
      <c r="DCR9705" s="45"/>
      <c r="DCS9705" s="45"/>
      <c r="DCT9705" s="45"/>
      <c r="DCU9705" s="45"/>
      <c r="DCV9705" s="45"/>
      <c r="DCW9705" s="45"/>
      <c r="DCX9705" s="45"/>
      <c r="DCY9705" s="45"/>
      <c r="DCZ9705" s="45"/>
      <c r="DDA9705" s="45"/>
      <c r="DDB9705" s="45"/>
      <c r="DDC9705" s="45"/>
      <c r="DDD9705" s="45"/>
      <c r="DDE9705" s="45"/>
      <c r="DDF9705" s="45"/>
      <c r="DDG9705" s="45"/>
      <c r="DDH9705" s="45"/>
      <c r="DDI9705" s="45"/>
      <c r="DDJ9705" s="45"/>
      <c r="DDK9705" s="45"/>
      <c r="DDL9705" s="45"/>
      <c r="DDM9705" s="45"/>
      <c r="DDN9705" s="45"/>
      <c r="DDO9705" s="45"/>
      <c r="DDP9705" s="45"/>
      <c r="DDQ9705" s="45"/>
      <c r="DDR9705" s="45"/>
      <c r="DDS9705" s="45"/>
      <c r="DDT9705" s="45"/>
      <c r="DDU9705" s="45"/>
      <c r="DDV9705" s="45"/>
      <c r="DDW9705" s="45"/>
      <c r="DDX9705" s="45"/>
      <c r="DDY9705" s="45"/>
      <c r="DDZ9705" s="45"/>
      <c r="DEA9705" s="45"/>
      <c r="DEB9705" s="45"/>
      <c r="DEC9705" s="45"/>
      <c r="DED9705" s="45"/>
      <c r="DEE9705" s="45"/>
      <c r="DEF9705" s="45"/>
      <c r="DEG9705" s="45"/>
      <c r="DEH9705" s="45"/>
      <c r="DEI9705" s="45"/>
      <c r="DEJ9705" s="45"/>
      <c r="DEK9705" s="45"/>
      <c r="DEL9705" s="45"/>
      <c r="DEM9705" s="45"/>
      <c r="DEN9705" s="45"/>
      <c r="DEO9705" s="45"/>
      <c r="DEP9705" s="45"/>
      <c r="DEQ9705" s="45"/>
      <c r="DER9705" s="45"/>
      <c r="DES9705" s="45"/>
      <c r="DET9705" s="45"/>
      <c r="DEU9705" s="45"/>
      <c r="DEV9705" s="45"/>
      <c r="DEW9705" s="45"/>
      <c r="DEX9705" s="45"/>
      <c r="DEY9705" s="45"/>
      <c r="DEZ9705" s="45"/>
      <c r="DFA9705" s="45"/>
      <c r="DFB9705" s="45"/>
      <c r="DFC9705" s="45"/>
      <c r="DFD9705" s="45"/>
      <c r="DFE9705" s="45"/>
      <c r="DFF9705" s="45"/>
      <c r="DFG9705" s="45"/>
      <c r="DFH9705" s="45"/>
      <c r="DFI9705" s="45"/>
      <c r="DFJ9705" s="45"/>
      <c r="DFK9705" s="45"/>
      <c r="DFL9705" s="45"/>
      <c r="DFM9705" s="45"/>
      <c r="DFN9705" s="45"/>
      <c r="DFO9705" s="45"/>
      <c r="DFP9705" s="45"/>
      <c r="DFQ9705" s="45"/>
      <c r="DFR9705" s="45"/>
      <c r="DFS9705" s="45"/>
      <c r="DFT9705" s="45"/>
      <c r="DFU9705" s="45"/>
      <c r="DFV9705" s="45"/>
      <c r="DFW9705" s="45"/>
      <c r="DFX9705" s="45"/>
      <c r="DFY9705" s="45"/>
      <c r="DFZ9705" s="45"/>
      <c r="DGA9705" s="45"/>
      <c r="DGB9705" s="45"/>
      <c r="DGC9705" s="45"/>
      <c r="DGD9705" s="45"/>
      <c r="DGE9705" s="45"/>
      <c r="DGF9705" s="45"/>
      <c r="DGG9705" s="45"/>
      <c r="DGH9705" s="45"/>
      <c r="DGI9705" s="45"/>
      <c r="DGJ9705" s="45"/>
      <c r="DGK9705" s="45"/>
      <c r="DGL9705" s="45"/>
      <c r="DGM9705" s="45"/>
      <c r="DGN9705" s="45"/>
      <c r="DGO9705" s="45"/>
      <c r="DGP9705" s="45"/>
      <c r="DGQ9705" s="45"/>
      <c r="DGR9705" s="45"/>
      <c r="DGS9705" s="45"/>
      <c r="DGT9705" s="45"/>
      <c r="DGU9705" s="45"/>
      <c r="DGV9705" s="45"/>
      <c r="DGW9705" s="45"/>
      <c r="DGX9705" s="45"/>
      <c r="DGY9705" s="45"/>
      <c r="DGZ9705" s="45"/>
      <c r="DHA9705" s="45"/>
      <c r="DHB9705" s="45"/>
      <c r="DHC9705" s="45"/>
      <c r="DHD9705" s="45"/>
      <c r="DHE9705" s="45"/>
      <c r="DHF9705" s="45"/>
      <c r="DHG9705" s="45"/>
      <c r="DHH9705" s="45"/>
      <c r="DHI9705" s="45"/>
      <c r="DHJ9705" s="45"/>
      <c r="DHK9705" s="45"/>
      <c r="DHL9705" s="45"/>
      <c r="DHM9705" s="45"/>
      <c r="DHN9705" s="45"/>
      <c r="DHO9705" s="45"/>
      <c r="DHP9705" s="45"/>
      <c r="DHQ9705" s="45"/>
      <c r="DHR9705" s="45"/>
      <c r="DHS9705" s="45"/>
      <c r="DHT9705" s="45"/>
      <c r="DHU9705" s="45"/>
      <c r="DHV9705" s="45"/>
      <c r="DHW9705" s="45"/>
      <c r="DHX9705" s="45"/>
      <c r="DHY9705" s="45"/>
      <c r="DHZ9705" s="45"/>
      <c r="DIA9705" s="45"/>
      <c r="DIB9705" s="45"/>
      <c r="DIC9705" s="45"/>
      <c r="DID9705" s="45"/>
      <c r="DIE9705" s="45"/>
      <c r="DIF9705" s="45"/>
      <c r="DIG9705" s="45"/>
      <c r="DIH9705" s="45"/>
      <c r="DII9705" s="45"/>
      <c r="DIJ9705" s="45"/>
      <c r="DIK9705" s="45"/>
      <c r="DIL9705" s="45"/>
      <c r="DIM9705" s="45"/>
      <c r="DIN9705" s="45"/>
      <c r="DIO9705" s="45"/>
      <c r="DIP9705" s="45"/>
      <c r="DIQ9705" s="45"/>
      <c r="DIR9705" s="45"/>
      <c r="DIS9705" s="45"/>
      <c r="DIT9705" s="45"/>
      <c r="DIU9705" s="45"/>
      <c r="DIV9705" s="45"/>
      <c r="DIW9705" s="45"/>
      <c r="DIX9705" s="45"/>
      <c r="DIY9705" s="45"/>
      <c r="DIZ9705" s="45"/>
      <c r="DJA9705" s="45"/>
      <c r="DJB9705" s="45"/>
      <c r="DJC9705" s="45"/>
      <c r="DJD9705" s="45"/>
      <c r="DJE9705" s="45"/>
      <c r="DJF9705" s="45"/>
      <c r="DJG9705" s="45"/>
      <c r="DJH9705" s="45"/>
      <c r="DJI9705" s="45"/>
      <c r="DJJ9705" s="45"/>
      <c r="DJK9705" s="45"/>
      <c r="DJL9705" s="45"/>
      <c r="DJM9705" s="45"/>
      <c r="DJN9705" s="45"/>
      <c r="DJO9705" s="45"/>
      <c r="DJP9705" s="45"/>
      <c r="DJQ9705" s="45"/>
      <c r="DJR9705" s="45"/>
      <c r="DJS9705" s="45"/>
      <c r="DJT9705" s="45"/>
      <c r="DJU9705" s="45"/>
      <c r="DJV9705" s="45"/>
      <c r="DJW9705" s="45"/>
      <c r="DJX9705" s="45"/>
      <c r="DJY9705" s="45"/>
      <c r="DJZ9705" s="45"/>
      <c r="DKA9705" s="45"/>
      <c r="DKB9705" s="45"/>
      <c r="DKC9705" s="45"/>
      <c r="DKD9705" s="45"/>
      <c r="DKE9705" s="45"/>
      <c r="DKF9705" s="45"/>
      <c r="DKG9705" s="45"/>
      <c r="DKH9705" s="45"/>
      <c r="DKI9705" s="45"/>
      <c r="DKJ9705" s="45"/>
      <c r="DKK9705" s="45"/>
      <c r="DKL9705" s="45"/>
      <c r="DKM9705" s="45"/>
      <c r="DKN9705" s="45"/>
      <c r="DKO9705" s="45"/>
      <c r="DKP9705" s="45"/>
      <c r="DKQ9705" s="45"/>
      <c r="DKR9705" s="45"/>
      <c r="DKS9705" s="45"/>
      <c r="DKT9705" s="45"/>
      <c r="DKU9705" s="45"/>
      <c r="DKV9705" s="45"/>
      <c r="DKW9705" s="45"/>
      <c r="DKX9705" s="45"/>
      <c r="DKY9705" s="45"/>
      <c r="DKZ9705" s="45"/>
      <c r="DLA9705" s="45"/>
      <c r="DLB9705" s="45"/>
      <c r="DLC9705" s="45"/>
      <c r="DLD9705" s="45"/>
      <c r="DLE9705" s="45"/>
      <c r="DLF9705" s="45"/>
      <c r="DLG9705" s="45"/>
      <c r="DLH9705" s="45"/>
      <c r="DLI9705" s="45"/>
      <c r="DLJ9705" s="45"/>
      <c r="DLK9705" s="45"/>
      <c r="DLL9705" s="45"/>
      <c r="DLM9705" s="45"/>
      <c r="DLN9705" s="45"/>
      <c r="DLO9705" s="45"/>
      <c r="DLP9705" s="45"/>
      <c r="DLQ9705" s="45"/>
      <c r="DLR9705" s="45"/>
      <c r="DLS9705" s="45"/>
      <c r="DLT9705" s="45"/>
      <c r="DLU9705" s="45"/>
      <c r="DLV9705" s="45"/>
      <c r="DLW9705" s="45"/>
      <c r="DLX9705" s="45"/>
      <c r="DLY9705" s="45"/>
      <c r="DLZ9705" s="45"/>
      <c r="DMA9705" s="45"/>
      <c r="DMB9705" s="45"/>
      <c r="DMC9705" s="45"/>
      <c r="DMD9705" s="45"/>
      <c r="DME9705" s="45"/>
      <c r="DMF9705" s="45"/>
      <c r="DMG9705" s="45"/>
      <c r="DMH9705" s="45"/>
      <c r="DMI9705" s="45"/>
      <c r="DMJ9705" s="45"/>
      <c r="DMK9705" s="45"/>
      <c r="DML9705" s="45"/>
      <c r="DMM9705" s="45"/>
      <c r="DMN9705" s="45"/>
      <c r="DMO9705" s="45"/>
      <c r="DMP9705" s="45"/>
      <c r="DMQ9705" s="45"/>
      <c r="DMR9705" s="45"/>
      <c r="DMS9705" s="45"/>
      <c r="DMT9705" s="45"/>
      <c r="DMU9705" s="45"/>
      <c r="DMV9705" s="45"/>
      <c r="DMW9705" s="45"/>
      <c r="DMX9705" s="45"/>
      <c r="DMY9705" s="45"/>
      <c r="DMZ9705" s="45"/>
      <c r="DNA9705" s="45"/>
      <c r="DNB9705" s="45"/>
      <c r="DNC9705" s="45"/>
      <c r="DND9705" s="45"/>
      <c r="DNE9705" s="45"/>
      <c r="DNF9705" s="45"/>
      <c r="DNG9705" s="45"/>
      <c r="DNH9705" s="45"/>
      <c r="DNI9705" s="45"/>
      <c r="DNJ9705" s="45"/>
      <c r="DNK9705" s="45"/>
      <c r="DNL9705" s="45"/>
      <c r="DNM9705" s="45"/>
      <c r="DNN9705" s="45"/>
      <c r="DNO9705" s="45"/>
      <c r="DNP9705" s="45"/>
      <c r="DNQ9705" s="45"/>
      <c r="DNR9705" s="45"/>
      <c r="DNS9705" s="45"/>
      <c r="DNT9705" s="45"/>
      <c r="DNU9705" s="45"/>
      <c r="DNV9705" s="45"/>
      <c r="DNW9705" s="45"/>
      <c r="DNX9705" s="45"/>
      <c r="DNY9705" s="45"/>
      <c r="DNZ9705" s="45"/>
      <c r="DOA9705" s="45"/>
      <c r="DOB9705" s="45"/>
      <c r="DOC9705" s="45"/>
      <c r="DOD9705" s="45"/>
      <c r="DOE9705" s="45"/>
      <c r="DOF9705" s="45"/>
      <c r="DOG9705" s="45"/>
      <c r="DOH9705" s="45"/>
      <c r="DOI9705" s="45"/>
      <c r="DOJ9705" s="45"/>
      <c r="DOK9705" s="45"/>
      <c r="DOL9705" s="45"/>
      <c r="DOM9705" s="45"/>
      <c r="DON9705" s="45"/>
      <c r="DOO9705" s="45"/>
      <c r="DOP9705" s="45"/>
      <c r="DOQ9705" s="45"/>
      <c r="DOR9705" s="45"/>
      <c r="DOS9705" s="45"/>
      <c r="DOT9705" s="45"/>
      <c r="DOU9705" s="45"/>
      <c r="DOV9705" s="45"/>
      <c r="DOW9705" s="45"/>
      <c r="DOX9705" s="45"/>
      <c r="DOY9705" s="45"/>
      <c r="DOZ9705" s="45"/>
      <c r="DPA9705" s="45"/>
      <c r="DPB9705" s="45"/>
      <c r="DPC9705" s="45"/>
      <c r="DPD9705" s="45"/>
      <c r="DPE9705" s="45"/>
      <c r="DPF9705" s="45"/>
      <c r="DPG9705" s="45"/>
      <c r="DPH9705" s="45"/>
      <c r="DPI9705" s="45"/>
      <c r="DPJ9705" s="45"/>
      <c r="DPK9705" s="45"/>
      <c r="DPL9705" s="45"/>
      <c r="DPM9705" s="45"/>
      <c r="DPN9705" s="45"/>
      <c r="DPO9705" s="45"/>
      <c r="DPP9705" s="45"/>
      <c r="DPQ9705" s="45"/>
      <c r="DPR9705" s="45"/>
      <c r="DPS9705" s="45"/>
      <c r="DPT9705" s="45"/>
      <c r="DPU9705" s="45"/>
      <c r="DPV9705" s="45"/>
      <c r="DPW9705" s="45"/>
      <c r="DPX9705" s="45"/>
      <c r="DPY9705" s="45"/>
      <c r="DPZ9705" s="45"/>
      <c r="DQA9705" s="45"/>
      <c r="DQB9705" s="45"/>
      <c r="DQC9705" s="45"/>
      <c r="DQD9705" s="45"/>
      <c r="DQE9705" s="45"/>
      <c r="DQF9705" s="45"/>
      <c r="DQG9705" s="45"/>
      <c r="DQH9705" s="45"/>
      <c r="DQI9705" s="45"/>
      <c r="DQJ9705" s="45"/>
      <c r="DQK9705" s="45"/>
      <c r="DQL9705" s="45"/>
      <c r="DQM9705" s="45"/>
      <c r="DQN9705" s="45"/>
      <c r="DQO9705" s="45"/>
      <c r="DQP9705" s="45"/>
      <c r="DQQ9705" s="45"/>
      <c r="DQR9705" s="45"/>
      <c r="DQS9705" s="45"/>
      <c r="DQT9705" s="45"/>
      <c r="DQU9705" s="45"/>
      <c r="DQV9705" s="45"/>
      <c r="DQW9705" s="45"/>
      <c r="DQX9705" s="45"/>
      <c r="DQY9705" s="45"/>
      <c r="DQZ9705" s="45"/>
      <c r="DRA9705" s="45"/>
      <c r="DRB9705" s="45"/>
      <c r="DRC9705" s="45"/>
      <c r="DRD9705" s="45"/>
      <c r="DRE9705" s="45"/>
      <c r="DRF9705" s="45"/>
      <c r="DRG9705" s="45"/>
      <c r="DRH9705" s="45"/>
      <c r="DRI9705" s="45"/>
      <c r="DRJ9705" s="45"/>
      <c r="DRK9705" s="45"/>
      <c r="DRL9705" s="45"/>
      <c r="DRM9705" s="45"/>
      <c r="DRN9705" s="45"/>
      <c r="DRO9705" s="45"/>
      <c r="DRP9705" s="45"/>
      <c r="DRQ9705" s="45"/>
      <c r="DRR9705" s="45"/>
      <c r="DRS9705" s="45"/>
      <c r="DRT9705" s="45"/>
      <c r="DRU9705" s="45"/>
      <c r="DRV9705" s="45"/>
      <c r="DRW9705" s="45"/>
      <c r="DRX9705" s="45"/>
      <c r="DRY9705" s="45"/>
      <c r="DRZ9705" s="45"/>
      <c r="DSA9705" s="45"/>
      <c r="DSB9705" s="45"/>
      <c r="DSC9705" s="45"/>
      <c r="DSD9705" s="45"/>
      <c r="DSE9705" s="45"/>
      <c r="DSF9705" s="45"/>
      <c r="DSG9705" s="45"/>
      <c r="DSH9705" s="45"/>
      <c r="DSI9705" s="45"/>
      <c r="DSJ9705" s="45"/>
      <c r="DSK9705" s="45"/>
      <c r="DSL9705" s="45"/>
      <c r="DSM9705" s="45"/>
      <c r="DSN9705" s="45"/>
      <c r="DSO9705" s="45"/>
      <c r="DSP9705" s="45"/>
      <c r="DSQ9705" s="45"/>
      <c r="DSR9705" s="45"/>
      <c r="DSS9705" s="45"/>
      <c r="DST9705" s="45"/>
      <c r="DSU9705" s="45"/>
      <c r="DSV9705" s="45"/>
      <c r="DSW9705" s="45"/>
      <c r="DSX9705" s="45"/>
      <c r="DSY9705" s="45"/>
      <c r="DSZ9705" s="45"/>
      <c r="DTA9705" s="45"/>
      <c r="DTB9705" s="45"/>
      <c r="DTC9705" s="45"/>
      <c r="DTD9705" s="45"/>
      <c r="DTE9705" s="45"/>
      <c r="DTF9705" s="45"/>
      <c r="DTG9705" s="45"/>
      <c r="DTH9705" s="45"/>
      <c r="DTI9705" s="45"/>
      <c r="DTJ9705" s="45"/>
      <c r="DTK9705" s="45"/>
      <c r="DTL9705" s="45"/>
      <c r="DTM9705" s="45"/>
      <c r="DTN9705" s="45"/>
      <c r="DTO9705" s="45"/>
      <c r="DTP9705" s="45"/>
      <c r="DTQ9705" s="45"/>
      <c r="DTR9705" s="45"/>
      <c r="DTS9705" s="45"/>
      <c r="DTT9705" s="45"/>
      <c r="DTU9705" s="45"/>
      <c r="DTV9705" s="45"/>
      <c r="DTW9705" s="45"/>
      <c r="DTX9705" s="45"/>
      <c r="DTY9705" s="45"/>
      <c r="DTZ9705" s="45"/>
      <c r="DUA9705" s="45"/>
      <c r="DUB9705" s="45"/>
      <c r="DUC9705" s="45"/>
      <c r="DUD9705" s="45"/>
      <c r="DUE9705" s="45"/>
      <c r="DUF9705" s="45"/>
      <c r="DUG9705" s="45"/>
      <c r="DUH9705" s="45"/>
      <c r="DUI9705" s="45"/>
      <c r="DUJ9705" s="45"/>
      <c r="DUK9705" s="45"/>
      <c r="DUL9705" s="45"/>
      <c r="DUM9705" s="45"/>
      <c r="DUN9705" s="45"/>
      <c r="DUO9705" s="45"/>
      <c r="DUP9705" s="45"/>
      <c r="DUQ9705" s="45"/>
      <c r="DUR9705" s="45"/>
      <c r="DUS9705" s="45"/>
      <c r="DUT9705" s="45"/>
      <c r="DUU9705" s="45"/>
      <c r="DUV9705" s="45"/>
      <c r="DUW9705" s="45"/>
      <c r="DUX9705" s="45"/>
      <c r="DUY9705" s="45"/>
      <c r="DUZ9705" s="45"/>
      <c r="DVA9705" s="45"/>
      <c r="DVB9705" s="45"/>
      <c r="DVC9705" s="45"/>
      <c r="DVD9705" s="45"/>
      <c r="DVE9705" s="45"/>
      <c r="DVF9705" s="45"/>
      <c r="DVG9705" s="45"/>
      <c r="DVH9705" s="45"/>
      <c r="DVI9705" s="45"/>
      <c r="DVJ9705" s="45"/>
      <c r="DVK9705" s="45"/>
      <c r="DVL9705" s="45"/>
      <c r="DVM9705" s="45"/>
      <c r="DVN9705" s="45"/>
      <c r="DVO9705" s="45"/>
      <c r="DVP9705" s="45"/>
      <c r="DVQ9705" s="45"/>
      <c r="DVR9705" s="45"/>
      <c r="DVS9705" s="45"/>
      <c r="DVT9705" s="45"/>
      <c r="DVU9705" s="45"/>
      <c r="DVV9705" s="45"/>
      <c r="DVW9705" s="45"/>
      <c r="DVX9705" s="45"/>
      <c r="DVY9705" s="45"/>
      <c r="DVZ9705" s="45"/>
      <c r="DWA9705" s="45"/>
      <c r="DWB9705" s="45"/>
      <c r="DWC9705" s="45"/>
      <c r="DWD9705" s="45"/>
      <c r="DWE9705" s="45"/>
      <c r="DWF9705" s="45"/>
      <c r="DWG9705" s="45"/>
      <c r="DWH9705" s="45"/>
      <c r="DWI9705" s="45"/>
      <c r="DWJ9705" s="45"/>
      <c r="DWK9705" s="45"/>
      <c r="DWL9705" s="45"/>
      <c r="DWM9705" s="45"/>
      <c r="DWN9705" s="45"/>
      <c r="DWO9705" s="45"/>
      <c r="DWP9705" s="45"/>
      <c r="DWQ9705" s="45"/>
      <c r="DWR9705" s="45"/>
      <c r="DWS9705" s="45"/>
      <c r="DWT9705" s="45"/>
      <c r="DWU9705" s="45"/>
      <c r="DWV9705" s="45"/>
      <c r="DWW9705" s="45"/>
      <c r="DWX9705" s="45"/>
      <c r="DWY9705" s="45"/>
      <c r="DWZ9705" s="45"/>
      <c r="DXA9705" s="45"/>
      <c r="DXB9705" s="45"/>
      <c r="DXC9705" s="45"/>
      <c r="DXD9705" s="45"/>
      <c r="DXE9705" s="45"/>
      <c r="DXF9705" s="45"/>
      <c r="DXG9705" s="45"/>
      <c r="DXH9705" s="45"/>
      <c r="DXI9705" s="45"/>
      <c r="DXJ9705" s="45"/>
      <c r="DXK9705" s="45"/>
      <c r="DXL9705" s="45"/>
      <c r="DXM9705" s="45"/>
      <c r="DXN9705" s="45"/>
      <c r="DXO9705" s="45"/>
      <c r="DXP9705" s="45"/>
      <c r="DXQ9705" s="45"/>
      <c r="DXR9705" s="45"/>
      <c r="DXS9705" s="45"/>
      <c r="DXT9705" s="45"/>
      <c r="DXU9705" s="45"/>
      <c r="DXV9705" s="45"/>
      <c r="DXW9705" s="45"/>
      <c r="DXX9705" s="45"/>
      <c r="DXY9705" s="45"/>
      <c r="DXZ9705" s="45"/>
      <c r="DYA9705" s="45"/>
      <c r="DYB9705" s="45"/>
      <c r="DYC9705" s="45"/>
      <c r="DYD9705" s="45"/>
      <c r="DYE9705" s="45"/>
      <c r="DYF9705" s="45"/>
      <c r="DYG9705" s="45"/>
      <c r="DYH9705" s="45"/>
      <c r="DYI9705" s="45"/>
      <c r="DYJ9705" s="45"/>
      <c r="DYK9705" s="45"/>
      <c r="DYL9705" s="45"/>
      <c r="DYM9705" s="45"/>
      <c r="DYN9705" s="45"/>
      <c r="DYO9705" s="45"/>
      <c r="DYP9705" s="45"/>
      <c r="DYQ9705" s="45"/>
      <c r="DYR9705" s="45"/>
      <c r="DYS9705" s="45"/>
      <c r="DYT9705" s="45"/>
      <c r="DYU9705" s="45"/>
      <c r="DYV9705" s="45"/>
      <c r="DYW9705" s="45"/>
      <c r="DYX9705" s="45"/>
      <c r="DYY9705" s="45"/>
      <c r="DYZ9705" s="45"/>
      <c r="DZA9705" s="45"/>
      <c r="DZB9705" s="45"/>
      <c r="DZC9705" s="45"/>
      <c r="DZD9705" s="45"/>
      <c r="DZE9705" s="45"/>
      <c r="DZF9705" s="45"/>
      <c r="DZG9705" s="45"/>
      <c r="DZH9705" s="45"/>
      <c r="DZI9705" s="45"/>
      <c r="DZJ9705" s="45"/>
      <c r="DZK9705" s="45"/>
      <c r="DZL9705" s="45"/>
      <c r="DZM9705" s="45"/>
      <c r="DZN9705" s="45"/>
      <c r="DZO9705" s="45"/>
      <c r="DZP9705" s="45"/>
      <c r="DZQ9705" s="45"/>
      <c r="DZR9705" s="45"/>
      <c r="DZS9705" s="45"/>
      <c r="DZT9705" s="45"/>
      <c r="DZU9705" s="45"/>
      <c r="DZV9705" s="45"/>
      <c r="DZW9705" s="45"/>
      <c r="DZX9705" s="45"/>
      <c r="DZY9705" s="45"/>
      <c r="DZZ9705" s="45"/>
      <c r="EAA9705" s="45"/>
      <c r="EAB9705" s="45"/>
      <c r="EAC9705" s="45"/>
      <c r="EAD9705" s="45"/>
      <c r="EAE9705" s="45"/>
      <c r="EAF9705" s="45"/>
      <c r="EAG9705" s="45"/>
      <c r="EAH9705" s="45"/>
      <c r="EAI9705" s="45"/>
      <c r="EAJ9705" s="45"/>
      <c r="EAK9705" s="45"/>
      <c r="EAL9705" s="45"/>
      <c r="EAM9705" s="45"/>
      <c r="EAN9705" s="45"/>
      <c r="EAO9705" s="45"/>
      <c r="EAP9705" s="45"/>
      <c r="EAQ9705" s="45"/>
      <c r="EAR9705" s="45"/>
      <c r="EAS9705" s="45"/>
      <c r="EAT9705" s="45"/>
      <c r="EAU9705" s="45"/>
      <c r="EAV9705" s="45"/>
      <c r="EAW9705" s="45"/>
      <c r="EAX9705" s="45"/>
      <c r="EAY9705" s="45"/>
      <c r="EAZ9705" s="45"/>
      <c r="EBA9705" s="45"/>
      <c r="EBB9705" s="45"/>
      <c r="EBC9705" s="45"/>
      <c r="EBD9705" s="45"/>
      <c r="EBE9705" s="45"/>
      <c r="EBF9705" s="45"/>
      <c r="EBG9705" s="45"/>
      <c r="EBH9705" s="45"/>
      <c r="EBI9705" s="45"/>
      <c r="EBJ9705" s="45"/>
      <c r="EBK9705" s="45"/>
      <c r="EBL9705" s="45"/>
      <c r="EBM9705" s="45"/>
      <c r="EBN9705" s="45"/>
      <c r="EBO9705" s="45"/>
      <c r="EBP9705" s="45"/>
      <c r="EBQ9705" s="45"/>
      <c r="EBR9705" s="45"/>
      <c r="EBS9705" s="45"/>
      <c r="EBT9705" s="45"/>
      <c r="EBU9705" s="45"/>
      <c r="EBV9705" s="45"/>
      <c r="EBW9705" s="45"/>
      <c r="EBX9705" s="45"/>
      <c r="EBY9705" s="45"/>
      <c r="EBZ9705" s="45"/>
      <c r="ECA9705" s="45"/>
      <c r="ECB9705" s="45"/>
      <c r="ECC9705" s="45"/>
      <c r="ECD9705" s="45"/>
      <c r="ECE9705" s="45"/>
      <c r="ECF9705" s="45"/>
      <c r="ECG9705" s="45"/>
      <c r="ECH9705" s="45"/>
      <c r="ECI9705" s="45"/>
      <c r="ECJ9705" s="45"/>
      <c r="ECK9705" s="45"/>
      <c r="ECL9705" s="45"/>
      <c r="ECM9705" s="45"/>
      <c r="ECN9705" s="45"/>
      <c r="ECO9705" s="45"/>
      <c r="ECP9705" s="45"/>
      <c r="ECQ9705" s="45"/>
      <c r="ECR9705" s="45"/>
      <c r="ECS9705" s="45"/>
      <c r="ECT9705" s="45"/>
      <c r="ECU9705" s="45"/>
      <c r="ECV9705" s="45"/>
      <c r="ECW9705" s="45"/>
      <c r="ECX9705" s="45"/>
      <c r="ECY9705" s="45"/>
      <c r="ECZ9705" s="45"/>
      <c r="EDA9705" s="45"/>
      <c r="EDB9705" s="45"/>
      <c r="EDC9705" s="45"/>
      <c r="EDD9705" s="45"/>
      <c r="EDE9705" s="45"/>
      <c r="EDF9705" s="45"/>
      <c r="EDG9705" s="45"/>
      <c r="EDH9705" s="45"/>
      <c r="EDI9705" s="45"/>
      <c r="EDJ9705" s="45"/>
      <c r="EDK9705" s="45"/>
      <c r="EDL9705" s="45"/>
      <c r="EDM9705" s="45"/>
      <c r="EDN9705" s="45"/>
      <c r="EDO9705" s="45"/>
      <c r="EDP9705" s="45"/>
      <c r="EDQ9705" s="45"/>
      <c r="EDR9705" s="45"/>
      <c r="EDS9705" s="45"/>
      <c r="EDT9705" s="45"/>
      <c r="EDU9705" s="45"/>
      <c r="EDV9705" s="45"/>
      <c r="EDW9705" s="45"/>
      <c r="EDX9705" s="45"/>
      <c r="EDY9705" s="45"/>
      <c r="EDZ9705" s="45"/>
      <c r="EEA9705" s="45"/>
      <c r="EEB9705" s="45"/>
      <c r="EEC9705" s="45"/>
      <c r="EED9705" s="45"/>
      <c r="EEE9705" s="45"/>
      <c r="EEF9705" s="45"/>
      <c r="EEG9705" s="45"/>
      <c r="EEH9705" s="45"/>
      <c r="EEI9705" s="45"/>
      <c r="EEJ9705" s="45"/>
      <c r="EEK9705" s="45"/>
      <c r="EEL9705" s="45"/>
      <c r="EEM9705" s="45"/>
      <c r="EEN9705" s="45"/>
      <c r="EEO9705" s="45"/>
      <c r="EEP9705" s="45"/>
      <c r="EEQ9705" s="45"/>
      <c r="EER9705" s="45"/>
      <c r="EES9705" s="45"/>
      <c r="EET9705" s="45"/>
      <c r="EEU9705" s="45"/>
      <c r="EEV9705" s="45"/>
      <c r="EEW9705" s="45"/>
      <c r="EEX9705" s="45"/>
      <c r="EEY9705" s="45"/>
      <c r="EEZ9705" s="45"/>
      <c r="EFA9705" s="45"/>
      <c r="EFB9705" s="45"/>
      <c r="EFC9705" s="45"/>
      <c r="EFD9705" s="45"/>
      <c r="EFE9705" s="45"/>
      <c r="EFF9705" s="45"/>
      <c r="EFG9705" s="45"/>
      <c r="EFH9705" s="45"/>
      <c r="EFI9705" s="45"/>
      <c r="EFJ9705" s="45"/>
      <c r="EFK9705" s="45"/>
      <c r="EFL9705" s="45"/>
      <c r="EFM9705" s="45"/>
      <c r="EFN9705" s="45"/>
      <c r="EFO9705" s="45"/>
      <c r="EFP9705" s="45"/>
      <c r="EFQ9705" s="45"/>
      <c r="EFR9705" s="45"/>
      <c r="EFS9705" s="45"/>
      <c r="EFT9705" s="45"/>
      <c r="EFU9705" s="45"/>
      <c r="EFV9705" s="45"/>
      <c r="EFW9705" s="45"/>
      <c r="EFX9705" s="45"/>
      <c r="EFY9705" s="45"/>
      <c r="EFZ9705" s="45"/>
      <c r="EGA9705" s="45"/>
      <c r="EGB9705" s="45"/>
      <c r="EGC9705" s="45"/>
      <c r="EGD9705" s="45"/>
      <c r="EGE9705" s="45"/>
      <c r="EGF9705" s="45"/>
      <c r="EGG9705" s="45"/>
      <c r="EGH9705" s="45"/>
      <c r="EGI9705" s="45"/>
      <c r="EGJ9705" s="45"/>
      <c r="EGK9705" s="45"/>
      <c r="EGL9705" s="45"/>
      <c r="EGM9705" s="45"/>
      <c r="EGN9705" s="45"/>
      <c r="EGO9705" s="45"/>
      <c r="EGP9705" s="45"/>
      <c r="EGQ9705" s="45"/>
      <c r="EGR9705" s="45"/>
      <c r="EGS9705" s="45"/>
      <c r="EGT9705" s="45"/>
      <c r="EGU9705" s="45"/>
      <c r="EGV9705" s="45"/>
      <c r="EGW9705" s="45"/>
      <c r="EGX9705" s="45"/>
      <c r="EGY9705" s="45"/>
      <c r="EGZ9705" s="45"/>
      <c r="EHA9705" s="45"/>
      <c r="EHB9705" s="45"/>
      <c r="EHC9705" s="45"/>
      <c r="EHD9705" s="45"/>
      <c r="EHE9705" s="45"/>
      <c r="EHF9705" s="45"/>
      <c r="EHG9705" s="45"/>
      <c r="EHH9705" s="45"/>
      <c r="EHI9705" s="45"/>
      <c r="EHJ9705" s="45"/>
      <c r="EHK9705" s="45"/>
      <c r="EHL9705" s="45"/>
      <c r="EHM9705" s="45"/>
      <c r="EHN9705" s="45"/>
      <c r="EHO9705" s="45"/>
      <c r="EHP9705" s="45"/>
      <c r="EHQ9705" s="45"/>
      <c r="EHR9705" s="45"/>
      <c r="EHS9705" s="45"/>
      <c r="EHT9705" s="45"/>
      <c r="EHU9705" s="45"/>
      <c r="EHV9705" s="45"/>
      <c r="EHW9705" s="45"/>
      <c r="EHX9705" s="45"/>
      <c r="EHY9705" s="45"/>
      <c r="EHZ9705" s="45"/>
      <c r="EIA9705" s="45"/>
      <c r="EIB9705" s="45"/>
      <c r="EIC9705" s="45"/>
      <c r="EID9705" s="45"/>
      <c r="EIE9705" s="45"/>
      <c r="EIF9705" s="45"/>
      <c r="EIG9705" s="45"/>
      <c r="EIH9705" s="45"/>
      <c r="EII9705" s="45"/>
      <c r="EIJ9705" s="45"/>
      <c r="EIK9705" s="45"/>
      <c r="EIL9705" s="45"/>
      <c r="EIM9705" s="45"/>
      <c r="EIN9705" s="45"/>
      <c r="EIO9705" s="45"/>
      <c r="EIP9705" s="45"/>
      <c r="EIQ9705" s="45"/>
      <c r="EIR9705" s="45"/>
      <c r="EIS9705" s="45"/>
      <c r="EIT9705" s="45"/>
      <c r="EIU9705" s="45"/>
      <c r="EIV9705" s="45"/>
      <c r="EIW9705" s="45"/>
      <c r="EIX9705" s="45"/>
      <c r="EIY9705" s="45"/>
      <c r="EIZ9705" s="45"/>
      <c r="EJA9705" s="45"/>
      <c r="EJB9705" s="45"/>
      <c r="EJC9705" s="45"/>
      <c r="EJD9705" s="45"/>
      <c r="EJE9705" s="45"/>
      <c r="EJF9705" s="45"/>
      <c r="EJG9705" s="45"/>
      <c r="EJH9705" s="45"/>
      <c r="EJI9705" s="45"/>
      <c r="EJJ9705" s="45"/>
      <c r="EJK9705" s="45"/>
      <c r="EJL9705" s="45"/>
      <c r="EJM9705" s="45"/>
      <c r="EJN9705" s="45"/>
      <c r="EJO9705" s="45"/>
      <c r="EJP9705" s="45"/>
      <c r="EJQ9705" s="45"/>
      <c r="EJR9705" s="45"/>
      <c r="EJS9705" s="45"/>
      <c r="EJT9705" s="45"/>
      <c r="EJU9705" s="45"/>
      <c r="EJV9705" s="45"/>
      <c r="EJW9705" s="45"/>
      <c r="EJX9705" s="45"/>
      <c r="EJY9705" s="45"/>
      <c r="EJZ9705" s="45"/>
      <c r="EKA9705" s="45"/>
      <c r="EKB9705" s="45"/>
      <c r="EKC9705" s="45"/>
      <c r="EKD9705" s="45"/>
      <c r="EKE9705" s="45"/>
      <c r="EKF9705" s="45"/>
      <c r="EKG9705" s="45"/>
      <c r="EKH9705" s="45"/>
      <c r="EKI9705" s="45"/>
      <c r="EKJ9705" s="45"/>
      <c r="EKK9705" s="45"/>
      <c r="EKL9705" s="45"/>
      <c r="EKM9705" s="45"/>
      <c r="EKN9705" s="45"/>
      <c r="EKO9705" s="45"/>
      <c r="EKP9705" s="45"/>
      <c r="EKQ9705" s="45"/>
      <c r="EKR9705" s="45"/>
      <c r="EKS9705" s="45"/>
      <c r="EKT9705" s="45"/>
      <c r="EKU9705" s="45"/>
      <c r="EKV9705" s="45"/>
      <c r="EKW9705" s="45"/>
      <c r="EKX9705" s="45"/>
      <c r="EKY9705" s="45"/>
      <c r="EKZ9705" s="45"/>
      <c r="ELA9705" s="45"/>
      <c r="ELB9705" s="45"/>
      <c r="ELC9705" s="45"/>
      <c r="ELD9705" s="45"/>
      <c r="ELE9705" s="45"/>
      <c r="ELF9705" s="45"/>
      <c r="ELG9705" s="45"/>
      <c r="ELH9705" s="45"/>
      <c r="ELI9705" s="45"/>
      <c r="ELJ9705" s="45"/>
      <c r="ELK9705" s="45"/>
      <c r="ELL9705" s="45"/>
      <c r="ELM9705" s="45"/>
      <c r="ELN9705" s="45"/>
      <c r="ELO9705" s="45"/>
      <c r="ELP9705" s="45"/>
      <c r="ELQ9705" s="45"/>
      <c r="ELR9705" s="45"/>
      <c r="ELS9705" s="45"/>
      <c r="ELT9705" s="45"/>
      <c r="ELU9705" s="45"/>
      <c r="ELV9705" s="45"/>
      <c r="ELW9705" s="45"/>
      <c r="ELX9705" s="45"/>
      <c r="ELY9705" s="45"/>
      <c r="ELZ9705" s="45"/>
      <c r="EMA9705" s="45"/>
      <c r="EMB9705" s="45"/>
      <c r="EMC9705" s="45"/>
      <c r="EMD9705" s="45"/>
      <c r="EME9705" s="45"/>
      <c r="EMF9705" s="45"/>
      <c r="EMG9705" s="45"/>
      <c r="EMH9705" s="45"/>
      <c r="EMI9705" s="45"/>
      <c r="EMJ9705" s="45"/>
      <c r="EMK9705" s="45"/>
      <c r="EML9705" s="45"/>
      <c r="EMM9705" s="45"/>
      <c r="EMN9705" s="45"/>
      <c r="EMO9705" s="45"/>
      <c r="EMP9705" s="45"/>
      <c r="EMQ9705" s="45"/>
      <c r="EMR9705" s="45"/>
      <c r="EMS9705" s="45"/>
      <c r="EMT9705" s="45"/>
      <c r="EMU9705" s="45"/>
      <c r="EMV9705" s="45"/>
      <c r="EMW9705" s="45"/>
      <c r="EMX9705" s="45"/>
      <c r="EMY9705" s="45"/>
      <c r="EMZ9705" s="45"/>
      <c r="ENA9705" s="45"/>
      <c r="ENB9705" s="45"/>
      <c r="ENC9705" s="45"/>
      <c r="END9705" s="45"/>
      <c r="ENE9705" s="45"/>
      <c r="ENF9705" s="45"/>
      <c r="ENG9705" s="45"/>
      <c r="ENH9705" s="45"/>
      <c r="ENI9705" s="45"/>
      <c r="ENJ9705" s="45"/>
      <c r="ENK9705" s="45"/>
      <c r="ENL9705" s="45"/>
      <c r="ENM9705" s="45"/>
      <c r="ENN9705" s="45"/>
      <c r="ENO9705" s="45"/>
      <c r="ENP9705" s="45"/>
      <c r="ENQ9705" s="45"/>
      <c r="ENR9705" s="45"/>
      <c r="ENS9705" s="45"/>
      <c r="ENT9705" s="45"/>
      <c r="ENU9705" s="45"/>
      <c r="ENV9705" s="45"/>
      <c r="ENW9705" s="45"/>
      <c r="ENX9705" s="45"/>
      <c r="ENY9705" s="45"/>
      <c r="ENZ9705" s="45"/>
      <c r="EOA9705" s="45"/>
      <c r="EOB9705" s="45"/>
      <c r="EOC9705" s="45"/>
      <c r="EOD9705" s="45"/>
      <c r="EOE9705" s="45"/>
      <c r="EOF9705" s="45"/>
      <c r="EOG9705" s="45"/>
      <c r="EOH9705" s="45"/>
      <c r="EOI9705" s="45"/>
      <c r="EOJ9705" s="45"/>
      <c r="EOK9705" s="45"/>
      <c r="EOL9705" s="45"/>
      <c r="EOM9705" s="45"/>
      <c r="EON9705" s="45"/>
      <c r="EOO9705" s="45"/>
      <c r="EOP9705" s="45"/>
      <c r="EOQ9705" s="45"/>
      <c r="EOR9705" s="45"/>
      <c r="EOS9705" s="45"/>
      <c r="EOT9705" s="45"/>
      <c r="EOU9705" s="45"/>
      <c r="EOV9705" s="45"/>
      <c r="EOW9705" s="45"/>
      <c r="EOX9705" s="45"/>
      <c r="EOY9705" s="45"/>
      <c r="EOZ9705" s="45"/>
      <c r="EPA9705" s="45"/>
      <c r="EPB9705" s="45"/>
      <c r="EPC9705" s="45"/>
      <c r="EPD9705" s="45"/>
      <c r="EPE9705" s="45"/>
      <c r="EPF9705" s="45"/>
      <c r="EPG9705" s="45"/>
      <c r="EPH9705" s="45"/>
      <c r="EPI9705" s="45"/>
      <c r="EPJ9705" s="45"/>
      <c r="EPK9705" s="45"/>
      <c r="EPL9705" s="45"/>
      <c r="EPM9705" s="45"/>
      <c r="EPN9705" s="45"/>
      <c r="EPO9705" s="45"/>
      <c r="EPP9705" s="45"/>
      <c r="EPQ9705" s="45"/>
      <c r="EPR9705" s="45"/>
      <c r="EPS9705" s="45"/>
      <c r="EPT9705" s="45"/>
      <c r="EPU9705" s="45"/>
      <c r="EPV9705" s="45"/>
      <c r="EPW9705" s="45"/>
      <c r="EPX9705" s="45"/>
      <c r="EPY9705" s="45"/>
      <c r="EPZ9705" s="45"/>
      <c r="EQA9705" s="45"/>
      <c r="EQB9705" s="45"/>
      <c r="EQC9705" s="45"/>
      <c r="EQD9705" s="45"/>
      <c r="EQE9705" s="45"/>
      <c r="EQF9705" s="45"/>
      <c r="EQG9705" s="45"/>
      <c r="EQH9705" s="45"/>
      <c r="EQI9705" s="45"/>
      <c r="EQJ9705" s="45"/>
      <c r="EQK9705" s="45"/>
      <c r="EQL9705" s="45"/>
      <c r="EQM9705" s="45"/>
      <c r="EQN9705" s="45"/>
      <c r="EQO9705" s="45"/>
      <c r="EQP9705" s="45"/>
      <c r="EQQ9705" s="45"/>
      <c r="EQR9705" s="45"/>
      <c r="EQS9705" s="45"/>
      <c r="EQT9705" s="45"/>
      <c r="EQU9705" s="45"/>
      <c r="EQV9705" s="45"/>
      <c r="EQW9705" s="45"/>
      <c r="EQX9705" s="45"/>
      <c r="EQY9705" s="45"/>
      <c r="EQZ9705" s="45"/>
      <c r="ERA9705" s="45"/>
      <c r="ERB9705" s="45"/>
      <c r="ERC9705" s="45"/>
      <c r="ERD9705" s="45"/>
      <c r="ERE9705" s="45"/>
      <c r="ERF9705" s="45"/>
      <c r="ERG9705" s="45"/>
      <c r="ERH9705" s="45"/>
      <c r="ERI9705" s="45"/>
      <c r="ERJ9705" s="45"/>
      <c r="ERK9705" s="45"/>
      <c r="ERL9705" s="45"/>
      <c r="ERM9705" s="45"/>
      <c r="ERN9705" s="45"/>
      <c r="ERO9705" s="45"/>
      <c r="ERP9705" s="45"/>
      <c r="ERQ9705" s="45"/>
      <c r="ERR9705" s="45"/>
      <c r="ERS9705" s="45"/>
      <c r="ERT9705" s="45"/>
      <c r="ERU9705" s="45"/>
      <c r="ERV9705" s="45"/>
      <c r="ERW9705" s="45"/>
      <c r="ERX9705" s="45"/>
      <c r="ERY9705" s="45"/>
      <c r="ERZ9705" s="45"/>
      <c r="ESA9705" s="45"/>
      <c r="ESB9705" s="45"/>
      <c r="ESC9705" s="45"/>
      <c r="ESD9705" s="45"/>
      <c r="ESE9705" s="45"/>
      <c r="ESF9705" s="45"/>
      <c r="ESG9705" s="45"/>
      <c r="ESH9705" s="45"/>
      <c r="ESI9705" s="45"/>
      <c r="ESJ9705" s="45"/>
      <c r="ESK9705" s="45"/>
      <c r="ESL9705" s="45"/>
      <c r="ESM9705" s="45"/>
      <c r="ESN9705" s="45"/>
      <c r="ESO9705" s="45"/>
      <c r="ESP9705" s="45"/>
      <c r="ESQ9705" s="45"/>
      <c r="ESR9705" s="45"/>
      <c r="ESS9705" s="45"/>
      <c r="EST9705" s="45"/>
      <c r="ESU9705" s="45"/>
      <c r="ESV9705" s="45"/>
      <c r="ESW9705" s="45"/>
      <c r="ESX9705" s="45"/>
      <c r="ESY9705" s="45"/>
      <c r="ESZ9705" s="45"/>
      <c r="ETA9705" s="45"/>
      <c r="ETB9705" s="45"/>
      <c r="ETC9705" s="45"/>
      <c r="ETD9705" s="45"/>
      <c r="ETE9705" s="45"/>
      <c r="ETF9705" s="45"/>
      <c r="ETG9705" s="45"/>
      <c r="ETH9705" s="45"/>
      <c r="ETI9705" s="45"/>
      <c r="ETJ9705" s="45"/>
      <c r="ETK9705" s="45"/>
      <c r="ETL9705" s="45"/>
      <c r="ETM9705" s="45"/>
      <c r="ETN9705" s="45"/>
      <c r="ETO9705" s="45"/>
      <c r="ETP9705" s="45"/>
      <c r="ETQ9705" s="45"/>
      <c r="ETR9705" s="45"/>
      <c r="ETS9705" s="45"/>
      <c r="ETT9705" s="45"/>
      <c r="ETU9705" s="45"/>
      <c r="ETV9705" s="45"/>
      <c r="ETW9705" s="45"/>
      <c r="ETX9705" s="45"/>
      <c r="ETY9705" s="45"/>
      <c r="ETZ9705" s="45"/>
      <c r="EUA9705" s="45"/>
      <c r="EUB9705" s="45"/>
      <c r="EUC9705" s="45"/>
      <c r="EUD9705" s="45"/>
      <c r="EUE9705" s="45"/>
      <c r="EUF9705" s="45"/>
      <c r="EUG9705" s="45"/>
      <c r="EUH9705" s="45"/>
      <c r="EUI9705" s="45"/>
      <c r="EUJ9705" s="45"/>
      <c r="EUK9705" s="45"/>
      <c r="EUL9705" s="45"/>
      <c r="EUM9705" s="45"/>
      <c r="EUN9705" s="45"/>
      <c r="EUO9705" s="45"/>
      <c r="EUP9705" s="45"/>
      <c r="EUQ9705" s="45"/>
      <c r="EUR9705" s="45"/>
      <c r="EUS9705" s="45"/>
      <c r="EUT9705" s="45"/>
      <c r="EUU9705" s="45"/>
      <c r="EUV9705" s="45"/>
      <c r="EUW9705" s="45"/>
      <c r="EUX9705" s="45"/>
      <c r="EUY9705" s="45"/>
      <c r="EUZ9705" s="45"/>
      <c r="EVA9705" s="45"/>
      <c r="EVB9705" s="45"/>
      <c r="EVC9705" s="45"/>
      <c r="EVD9705" s="45"/>
      <c r="EVE9705" s="45"/>
      <c r="EVF9705" s="45"/>
      <c r="EVG9705" s="45"/>
      <c r="EVH9705" s="45"/>
      <c r="EVI9705" s="45"/>
      <c r="EVJ9705" s="45"/>
      <c r="EVK9705" s="45"/>
      <c r="EVL9705" s="45"/>
      <c r="EVM9705" s="45"/>
      <c r="EVN9705" s="45"/>
      <c r="EVO9705" s="45"/>
      <c r="EVP9705" s="45"/>
      <c r="EVQ9705" s="45"/>
      <c r="EVR9705" s="45"/>
      <c r="EVS9705" s="45"/>
      <c r="EVT9705" s="45"/>
      <c r="EVU9705" s="45"/>
      <c r="EVV9705" s="45"/>
      <c r="EVW9705" s="45"/>
      <c r="EVX9705" s="45"/>
      <c r="EVY9705" s="45"/>
      <c r="EVZ9705" s="45"/>
      <c r="EWA9705" s="45"/>
      <c r="EWB9705" s="45"/>
      <c r="EWC9705" s="45"/>
      <c r="EWD9705" s="45"/>
      <c r="EWE9705" s="45"/>
      <c r="EWF9705" s="45"/>
      <c r="EWG9705" s="45"/>
      <c r="EWH9705" s="45"/>
      <c r="EWI9705" s="45"/>
      <c r="EWJ9705" s="45"/>
      <c r="EWK9705" s="45"/>
      <c r="EWL9705" s="45"/>
      <c r="EWM9705" s="45"/>
      <c r="EWN9705" s="45"/>
      <c r="EWO9705" s="45"/>
      <c r="EWP9705" s="45"/>
      <c r="EWQ9705" s="45"/>
      <c r="EWR9705" s="45"/>
      <c r="EWS9705" s="45"/>
      <c r="EWT9705" s="45"/>
      <c r="EWU9705" s="45"/>
      <c r="EWV9705" s="45"/>
      <c r="EWW9705" s="45"/>
      <c r="EWX9705" s="45"/>
      <c r="EWY9705" s="45"/>
      <c r="EWZ9705" s="45"/>
      <c r="EXA9705" s="45"/>
      <c r="EXB9705" s="45"/>
      <c r="EXC9705" s="45"/>
      <c r="EXD9705" s="45"/>
      <c r="EXE9705" s="45"/>
      <c r="EXF9705" s="45"/>
      <c r="EXG9705" s="45"/>
      <c r="EXH9705" s="45"/>
      <c r="EXI9705" s="45"/>
      <c r="EXJ9705" s="45"/>
      <c r="EXK9705" s="45"/>
      <c r="EXL9705" s="45"/>
      <c r="EXM9705" s="45"/>
      <c r="EXN9705" s="45"/>
      <c r="EXO9705" s="45"/>
      <c r="EXP9705" s="45"/>
      <c r="EXQ9705" s="45"/>
      <c r="EXR9705" s="45"/>
      <c r="EXS9705" s="45"/>
      <c r="EXT9705" s="45"/>
      <c r="EXU9705" s="45"/>
      <c r="EXV9705" s="45"/>
      <c r="EXW9705" s="45"/>
      <c r="EXX9705" s="45"/>
      <c r="EXY9705" s="45"/>
      <c r="EXZ9705" s="45"/>
      <c r="EYA9705" s="45"/>
      <c r="EYB9705" s="45"/>
      <c r="EYC9705" s="45"/>
      <c r="EYD9705" s="45"/>
      <c r="EYE9705" s="45"/>
      <c r="EYF9705" s="45"/>
      <c r="EYG9705" s="45"/>
      <c r="EYH9705" s="45"/>
      <c r="EYI9705" s="45"/>
      <c r="EYJ9705" s="45"/>
      <c r="EYK9705" s="45"/>
      <c r="EYL9705" s="45"/>
      <c r="EYM9705" s="45"/>
      <c r="EYN9705" s="45"/>
      <c r="EYO9705" s="45"/>
      <c r="EYP9705" s="45"/>
      <c r="EYQ9705" s="45"/>
      <c r="EYR9705" s="45"/>
      <c r="EYS9705" s="45"/>
      <c r="EYT9705" s="45"/>
      <c r="EYU9705" s="45"/>
      <c r="EYV9705" s="45"/>
      <c r="EYW9705" s="45"/>
      <c r="EYX9705" s="45"/>
      <c r="EYY9705" s="45"/>
      <c r="EYZ9705" s="45"/>
      <c r="EZA9705" s="45"/>
      <c r="EZB9705" s="45"/>
      <c r="EZC9705" s="45"/>
      <c r="EZD9705" s="45"/>
      <c r="EZE9705" s="45"/>
      <c r="EZF9705" s="45"/>
      <c r="EZG9705" s="45"/>
      <c r="EZH9705" s="45"/>
      <c r="EZI9705" s="45"/>
      <c r="EZJ9705" s="45"/>
      <c r="EZK9705" s="45"/>
      <c r="EZL9705" s="45"/>
      <c r="EZM9705" s="45"/>
      <c r="EZN9705" s="45"/>
      <c r="EZO9705" s="45"/>
      <c r="EZP9705" s="45"/>
      <c r="EZQ9705" s="45"/>
      <c r="EZR9705" s="45"/>
      <c r="EZS9705" s="45"/>
      <c r="EZT9705" s="45"/>
      <c r="EZU9705" s="45"/>
      <c r="EZV9705" s="45"/>
      <c r="EZW9705" s="45"/>
      <c r="EZX9705" s="45"/>
      <c r="EZY9705" s="45"/>
      <c r="EZZ9705" s="45"/>
      <c r="FAA9705" s="45"/>
      <c r="FAB9705" s="45"/>
      <c r="FAC9705" s="45"/>
      <c r="FAD9705" s="45"/>
      <c r="FAE9705" s="45"/>
      <c r="FAF9705" s="45"/>
      <c r="FAG9705" s="45"/>
      <c r="FAH9705" s="45"/>
      <c r="FAI9705" s="45"/>
      <c r="FAJ9705" s="45"/>
      <c r="FAK9705" s="45"/>
      <c r="FAL9705" s="45"/>
      <c r="FAM9705" s="45"/>
      <c r="FAN9705" s="45"/>
      <c r="FAO9705" s="45"/>
      <c r="FAP9705" s="45"/>
      <c r="FAQ9705" s="45"/>
      <c r="FAR9705" s="45"/>
      <c r="FAS9705" s="45"/>
      <c r="FAT9705" s="45"/>
      <c r="FAU9705" s="45"/>
      <c r="FAV9705" s="45"/>
      <c r="FAW9705" s="45"/>
      <c r="FAX9705" s="45"/>
      <c r="FAY9705" s="45"/>
      <c r="FAZ9705" s="45"/>
      <c r="FBA9705" s="45"/>
      <c r="FBB9705" s="45"/>
      <c r="FBC9705" s="45"/>
      <c r="FBD9705" s="45"/>
      <c r="FBE9705" s="45"/>
      <c r="FBF9705" s="45"/>
      <c r="FBG9705" s="45"/>
      <c r="FBH9705" s="45"/>
      <c r="FBI9705" s="45"/>
      <c r="FBJ9705" s="45"/>
      <c r="FBK9705" s="45"/>
      <c r="FBL9705" s="45"/>
      <c r="FBM9705" s="45"/>
      <c r="FBN9705" s="45"/>
      <c r="FBO9705" s="45"/>
      <c r="FBP9705" s="45"/>
      <c r="FBQ9705" s="45"/>
      <c r="FBR9705" s="45"/>
      <c r="FBS9705" s="45"/>
      <c r="FBT9705" s="45"/>
      <c r="FBU9705" s="45"/>
      <c r="FBV9705" s="45"/>
      <c r="FBW9705" s="45"/>
      <c r="FBX9705" s="45"/>
      <c r="FBY9705" s="45"/>
      <c r="FBZ9705" s="45"/>
      <c r="FCA9705" s="45"/>
      <c r="FCB9705" s="45"/>
      <c r="FCC9705" s="45"/>
      <c r="FCD9705" s="45"/>
      <c r="FCE9705" s="45"/>
      <c r="FCF9705" s="45"/>
      <c r="FCG9705" s="45"/>
      <c r="FCH9705" s="45"/>
      <c r="FCI9705" s="45"/>
      <c r="FCJ9705" s="45"/>
      <c r="FCK9705" s="45"/>
      <c r="FCL9705" s="45"/>
      <c r="FCM9705" s="45"/>
      <c r="FCN9705" s="45"/>
      <c r="FCO9705" s="45"/>
      <c r="FCP9705" s="45"/>
      <c r="FCQ9705" s="45"/>
      <c r="FCR9705" s="45"/>
      <c r="FCS9705" s="45"/>
      <c r="FCT9705" s="45"/>
      <c r="FCU9705" s="45"/>
      <c r="FCV9705" s="45"/>
      <c r="FCW9705" s="45"/>
      <c r="FCX9705" s="45"/>
      <c r="FCY9705" s="45"/>
      <c r="FCZ9705" s="45"/>
      <c r="FDA9705" s="45"/>
      <c r="FDB9705" s="45"/>
      <c r="FDC9705" s="45"/>
      <c r="FDD9705" s="45"/>
      <c r="FDE9705" s="45"/>
      <c r="FDF9705" s="45"/>
      <c r="FDG9705" s="45"/>
      <c r="FDH9705" s="45"/>
      <c r="FDI9705" s="45"/>
      <c r="FDJ9705" s="45"/>
      <c r="FDK9705" s="45"/>
      <c r="FDL9705" s="45"/>
      <c r="FDM9705" s="45"/>
      <c r="FDN9705" s="45"/>
      <c r="FDO9705" s="45"/>
      <c r="FDP9705" s="45"/>
      <c r="FDQ9705" s="45"/>
      <c r="FDR9705" s="45"/>
      <c r="FDS9705" s="45"/>
      <c r="FDT9705" s="45"/>
      <c r="FDU9705" s="45"/>
      <c r="FDV9705" s="45"/>
      <c r="FDW9705" s="45"/>
      <c r="FDX9705" s="45"/>
      <c r="FDY9705" s="45"/>
      <c r="FDZ9705" s="45"/>
      <c r="FEA9705" s="45"/>
      <c r="FEB9705" s="45"/>
      <c r="FEC9705" s="45"/>
      <c r="FED9705" s="45"/>
      <c r="FEE9705" s="45"/>
      <c r="FEF9705" s="45"/>
      <c r="FEG9705" s="45"/>
      <c r="FEH9705" s="45"/>
      <c r="FEI9705" s="45"/>
      <c r="FEJ9705" s="45"/>
      <c r="FEK9705" s="45"/>
      <c r="FEL9705" s="45"/>
      <c r="FEM9705" s="45"/>
      <c r="FEN9705" s="45"/>
      <c r="FEO9705" s="45"/>
      <c r="FEP9705" s="45"/>
      <c r="FEQ9705" s="45"/>
      <c r="FER9705" s="45"/>
      <c r="FES9705" s="45"/>
      <c r="FET9705" s="45"/>
      <c r="FEU9705" s="45"/>
      <c r="FEV9705" s="45"/>
      <c r="FEW9705" s="45"/>
      <c r="FEX9705" s="45"/>
      <c r="FEY9705" s="45"/>
      <c r="FEZ9705" s="45"/>
      <c r="FFA9705" s="45"/>
      <c r="FFB9705" s="45"/>
      <c r="FFC9705" s="45"/>
      <c r="FFD9705" s="45"/>
      <c r="FFE9705" s="45"/>
      <c r="FFF9705" s="45"/>
      <c r="FFG9705" s="45"/>
      <c r="FFH9705" s="45"/>
      <c r="FFI9705" s="45"/>
      <c r="FFJ9705" s="45"/>
      <c r="FFK9705" s="45"/>
      <c r="FFL9705" s="45"/>
      <c r="FFM9705" s="45"/>
      <c r="FFN9705" s="45"/>
      <c r="FFO9705" s="45"/>
      <c r="FFP9705" s="45"/>
      <c r="FFQ9705" s="45"/>
      <c r="FFR9705" s="45"/>
      <c r="FFS9705" s="45"/>
      <c r="FFT9705" s="45"/>
      <c r="FFU9705" s="45"/>
      <c r="FFV9705" s="45"/>
      <c r="FFW9705" s="45"/>
      <c r="FFX9705" s="45"/>
      <c r="FFY9705" s="45"/>
      <c r="FFZ9705" s="45"/>
      <c r="FGA9705" s="45"/>
      <c r="FGB9705" s="45"/>
      <c r="FGC9705" s="45"/>
      <c r="FGD9705" s="45"/>
      <c r="FGE9705" s="45"/>
      <c r="FGF9705" s="45"/>
      <c r="FGG9705" s="45"/>
      <c r="FGH9705" s="45"/>
      <c r="FGI9705" s="45"/>
      <c r="FGJ9705" s="45"/>
      <c r="FGK9705" s="45"/>
      <c r="FGL9705" s="45"/>
      <c r="FGM9705" s="45"/>
      <c r="FGN9705" s="45"/>
      <c r="FGO9705" s="45"/>
      <c r="FGP9705" s="45"/>
      <c r="FGQ9705" s="45"/>
      <c r="FGR9705" s="45"/>
      <c r="FGS9705" s="45"/>
      <c r="FGT9705" s="45"/>
      <c r="FGU9705" s="45"/>
      <c r="FGV9705" s="45"/>
      <c r="FGW9705" s="45"/>
      <c r="FGX9705" s="45"/>
      <c r="FGY9705" s="45"/>
      <c r="FGZ9705" s="45"/>
      <c r="FHA9705" s="45"/>
      <c r="FHB9705" s="45"/>
      <c r="FHC9705" s="45"/>
      <c r="FHD9705" s="45"/>
      <c r="FHE9705" s="45"/>
      <c r="FHF9705" s="45"/>
      <c r="FHG9705" s="45"/>
      <c r="FHH9705" s="45"/>
      <c r="FHI9705" s="45"/>
      <c r="FHJ9705" s="45"/>
      <c r="FHK9705" s="45"/>
      <c r="FHL9705" s="45"/>
      <c r="FHM9705" s="45"/>
      <c r="FHN9705" s="45"/>
      <c r="FHO9705" s="45"/>
      <c r="FHP9705" s="45"/>
      <c r="FHQ9705" s="45"/>
      <c r="FHR9705" s="45"/>
      <c r="FHS9705" s="45"/>
      <c r="FHT9705" s="45"/>
      <c r="FHU9705" s="45"/>
      <c r="FHV9705" s="45"/>
      <c r="FHW9705" s="45"/>
      <c r="FHX9705" s="45"/>
      <c r="FHY9705" s="45"/>
      <c r="FHZ9705" s="45"/>
      <c r="FIA9705" s="45"/>
      <c r="FIB9705" s="45"/>
      <c r="FIC9705" s="45"/>
      <c r="FID9705" s="45"/>
      <c r="FIE9705" s="45"/>
      <c r="FIF9705" s="45"/>
      <c r="FIG9705" s="45"/>
      <c r="FIH9705" s="45"/>
      <c r="FII9705" s="45"/>
      <c r="FIJ9705" s="45"/>
      <c r="FIK9705" s="45"/>
      <c r="FIL9705" s="45"/>
      <c r="FIM9705" s="45"/>
      <c r="FIN9705" s="45"/>
      <c r="FIO9705" s="45"/>
      <c r="FIP9705" s="45"/>
      <c r="FIQ9705" s="45"/>
      <c r="FIR9705" s="45"/>
      <c r="FIS9705" s="45"/>
      <c r="FIT9705" s="45"/>
      <c r="FIU9705" s="45"/>
      <c r="FIV9705" s="45"/>
      <c r="FIW9705" s="45"/>
      <c r="FIX9705" s="45"/>
      <c r="FIY9705" s="45"/>
      <c r="FIZ9705" s="45"/>
      <c r="FJA9705" s="45"/>
      <c r="FJB9705" s="45"/>
      <c r="FJC9705" s="45"/>
      <c r="FJD9705" s="45"/>
      <c r="FJE9705" s="45"/>
      <c r="FJF9705" s="45"/>
      <c r="FJG9705" s="45"/>
      <c r="FJH9705" s="45"/>
      <c r="FJI9705" s="45"/>
      <c r="FJJ9705" s="45"/>
      <c r="FJK9705" s="45"/>
      <c r="FJL9705" s="45"/>
      <c r="FJM9705" s="45"/>
      <c r="FJN9705" s="45"/>
      <c r="FJO9705" s="45"/>
      <c r="FJP9705" s="45"/>
      <c r="FJQ9705" s="45"/>
      <c r="FJR9705" s="45"/>
      <c r="FJS9705" s="45"/>
      <c r="FJT9705" s="45"/>
      <c r="FJU9705" s="45"/>
      <c r="FJV9705" s="45"/>
      <c r="FJW9705" s="45"/>
      <c r="FJX9705" s="45"/>
      <c r="FJY9705" s="45"/>
      <c r="FJZ9705" s="45"/>
      <c r="FKA9705" s="45"/>
      <c r="FKB9705" s="45"/>
      <c r="FKC9705" s="45"/>
      <c r="FKD9705" s="45"/>
      <c r="FKE9705" s="45"/>
      <c r="FKF9705" s="45"/>
      <c r="FKG9705" s="45"/>
      <c r="FKH9705" s="45"/>
      <c r="FKI9705" s="45"/>
      <c r="FKJ9705" s="45"/>
      <c r="FKK9705" s="45"/>
      <c r="FKL9705" s="45"/>
      <c r="FKM9705" s="45"/>
      <c r="FKN9705" s="45"/>
      <c r="FKO9705" s="45"/>
      <c r="FKP9705" s="45"/>
      <c r="FKQ9705" s="45"/>
      <c r="FKR9705" s="45"/>
      <c r="FKS9705" s="45"/>
      <c r="FKT9705" s="45"/>
      <c r="FKU9705" s="45"/>
      <c r="FKV9705" s="45"/>
      <c r="FKW9705" s="45"/>
      <c r="FKX9705" s="45"/>
      <c r="FKY9705" s="45"/>
      <c r="FKZ9705" s="45"/>
      <c r="FLA9705" s="45"/>
      <c r="FLB9705" s="45"/>
      <c r="FLC9705" s="45"/>
      <c r="FLD9705" s="45"/>
      <c r="FLE9705" s="45"/>
      <c r="FLF9705" s="45"/>
      <c r="FLG9705" s="45"/>
      <c r="FLH9705" s="45"/>
      <c r="FLI9705" s="45"/>
      <c r="FLJ9705" s="45"/>
      <c r="FLK9705" s="45"/>
      <c r="FLL9705" s="45"/>
      <c r="FLM9705" s="45"/>
      <c r="FLN9705" s="45"/>
      <c r="FLO9705" s="45"/>
      <c r="FLP9705" s="45"/>
      <c r="FLQ9705" s="45"/>
      <c r="FLR9705" s="45"/>
      <c r="FLS9705" s="45"/>
      <c r="FLT9705" s="45"/>
      <c r="FLU9705" s="45"/>
      <c r="FLV9705" s="45"/>
      <c r="FLW9705" s="45"/>
      <c r="FLX9705" s="45"/>
      <c r="FLY9705" s="45"/>
      <c r="FLZ9705" s="45"/>
      <c r="FMA9705" s="45"/>
      <c r="FMB9705" s="45"/>
      <c r="FMC9705" s="45"/>
      <c r="FMD9705" s="45"/>
      <c r="FME9705" s="45"/>
      <c r="FMF9705" s="45"/>
      <c r="FMG9705" s="45"/>
      <c r="FMH9705" s="45"/>
      <c r="FMI9705" s="45"/>
      <c r="FMJ9705" s="45"/>
      <c r="FMK9705" s="45"/>
      <c r="FML9705" s="45"/>
      <c r="FMM9705" s="45"/>
      <c r="FMN9705" s="45"/>
      <c r="FMO9705" s="45"/>
      <c r="FMP9705" s="45"/>
      <c r="FMQ9705" s="45"/>
      <c r="FMR9705" s="45"/>
      <c r="FMS9705" s="45"/>
      <c r="FMT9705" s="45"/>
      <c r="FMU9705" s="45"/>
      <c r="FMV9705" s="45"/>
      <c r="FMW9705" s="45"/>
      <c r="FMX9705" s="45"/>
      <c r="FMY9705" s="45"/>
      <c r="FMZ9705" s="45"/>
      <c r="FNA9705" s="45"/>
      <c r="FNB9705" s="45"/>
      <c r="FNC9705" s="45"/>
      <c r="FND9705" s="45"/>
      <c r="FNE9705" s="45"/>
      <c r="FNF9705" s="45"/>
      <c r="FNG9705" s="45"/>
      <c r="FNH9705" s="45"/>
      <c r="FNI9705" s="45"/>
      <c r="FNJ9705" s="45"/>
      <c r="FNK9705" s="45"/>
      <c r="FNL9705" s="45"/>
      <c r="FNM9705" s="45"/>
      <c r="FNN9705" s="45"/>
      <c r="FNO9705" s="45"/>
      <c r="FNP9705" s="45"/>
      <c r="FNQ9705" s="45"/>
      <c r="FNR9705" s="45"/>
      <c r="FNS9705" s="45"/>
      <c r="FNT9705" s="45"/>
      <c r="FNU9705" s="45"/>
      <c r="FNV9705" s="45"/>
      <c r="FNW9705" s="45"/>
      <c r="FNX9705" s="45"/>
      <c r="FNY9705" s="45"/>
      <c r="FNZ9705" s="45"/>
      <c r="FOA9705" s="45"/>
      <c r="FOB9705" s="45"/>
      <c r="FOC9705" s="45"/>
      <c r="FOD9705" s="45"/>
      <c r="FOE9705" s="45"/>
      <c r="FOF9705" s="45"/>
      <c r="FOG9705" s="45"/>
      <c r="FOH9705" s="45"/>
      <c r="FOI9705" s="45"/>
      <c r="FOJ9705" s="45"/>
      <c r="FOK9705" s="45"/>
      <c r="FOL9705" s="45"/>
      <c r="FOM9705" s="45"/>
      <c r="FON9705" s="45"/>
      <c r="FOO9705" s="45"/>
      <c r="FOP9705" s="45"/>
      <c r="FOQ9705" s="45"/>
      <c r="FOR9705" s="45"/>
      <c r="FOS9705" s="45"/>
      <c r="FOT9705" s="45"/>
      <c r="FOU9705" s="45"/>
      <c r="FOV9705" s="45"/>
      <c r="FOW9705" s="45"/>
      <c r="FOX9705" s="45"/>
      <c r="FOY9705" s="45"/>
      <c r="FOZ9705" s="45"/>
      <c r="FPA9705" s="45"/>
      <c r="FPB9705" s="45"/>
      <c r="FPC9705" s="45"/>
      <c r="FPD9705" s="45"/>
      <c r="FPE9705" s="45"/>
      <c r="FPF9705" s="45"/>
      <c r="FPG9705" s="45"/>
      <c r="FPH9705" s="45"/>
      <c r="FPI9705" s="45"/>
      <c r="FPJ9705" s="45"/>
      <c r="FPK9705" s="45"/>
      <c r="FPL9705" s="45"/>
      <c r="FPM9705" s="45"/>
      <c r="FPN9705" s="45"/>
      <c r="FPO9705" s="45"/>
      <c r="FPP9705" s="45"/>
      <c r="FPQ9705" s="45"/>
      <c r="FPR9705" s="45"/>
      <c r="FPS9705" s="45"/>
      <c r="FPT9705" s="45"/>
      <c r="FPU9705" s="45"/>
      <c r="FPV9705" s="45"/>
      <c r="FPW9705" s="45"/>
      <c r="FPX9705" s="45"/>
      <c r="FPY9705" s="45"/>
      <c r="FPZ9705" s="45"/>
      <c r="FQA9705" s="45"/>
      <c r="FQB9705" s="45"/>
      <c r="FQC9705" s="45"/>
      <c r="FQD9705" s="45"/>
      <c r="FQE9705" s="45"/>
      <c r="FQF9705" s="45"/>
      <c r="FQG9705" s="45"/>
      <c r="FQH9705" s="45"/>
      <c r="FQI9705" s="45"/>
      <c r="FQJ9705" s="45"/>
      <c r="FQK9705" s="45"/>
      <c r="FQL9705" s="45"/>
      <c r="FQM9705" s="45"/>
      <c r="FQN9705" s="45"/>
      <c r="FQO9705" s="45"/>
      <c r="FQP9705" s="45"/>
      <c r="FQQ9705" s="45"/>
      <c r="FQR9705" s="45"/>
      <c r="FQS9705" s="45"/>
      <c r="FQT9705" s="45"/>
      <c r="FQU9705" s="45"/>
      <c r="FQV9705" s="45"/>
      <c r="FQW9705" s="45"/>
      <c r="FQX9705" s="45"/>
      <c r="FQY9705" s="45"/>
      <c r="FQZ9705" s="45"/>
      <c r="FRA9705" s="45"/>
      <c r="FRB9705" s="45"/>
      <c r="FRC9705" s="45"/>
      <c r="FRD9705" s="45"/>
      <c r="FRE9705" s="45"/>
      <c r="FRF9705" s="45"/>
      <c r="FRG9705" s="45"/>
      <c r="FRH9705" s="45"/>
      <c r="FRI9705" s="45"/>
      <c r="FRJ9705" s="45"/>
      <c r="FRK9705" s="45"/>
      <c r="FRL9705" s="45"/>
      <c r="FRM9705" s="45"/>
      <c r="FRN9705" s="45"/>
      <c r="FRO9705" s="45"/>
      <c r="FRP9705" s="45"/>
      <c r="FRQ9705" s="45"/>
      <c r="FRR9705" s="45"/>
      <c r="FRS9705" s="45"/>
      <c r="FRT9705" s="45"/>
      <c r="FRU9705" s="45"/>
      <c r="FRV9705" s="45"/>
      <c r="FRW9705" s="45"/>
      <c r="FRX9705" s="45"/>
      <c r="FRY9705" s="45"/>
      <c r="FRZ9705" s="45"/>
      <c r="FSA9705" s="45"/>
      <c r="FSB9705" s="45"/>
      <c r="FSC9705" s="45"/>
      <c r="FSD9705" s="45"/>
      <c r="FSE9705" s="45"/>
      <c r="FSF9705" s="45"/>
      <c r="FSG9705" s="45"/>
      <c r="FSH9705" s="45"/>
      <c r="FSI9705" s="45"/>
      <c r="FSJ9705" s="45"/>
      <c r="FSK9705" s="45"/>
      <c r="FSL9705" s="45"/>
      <c r="FSM9705" s="45"/>
      <c r="FSN9705" s="45"/>
      <c r="FSO9705" s="45"/>
      <c r="FSP9705" s="45"/>
      <c r="FSQ9705" s="45"/>
      <c r="FSR9705" s="45"/>
      <c r="FSS9705" s="45"/>
      <c r="FST9705" s="45"/>
      <c r="FSU9705" s="45"/>
      <c r="FSV9705" s="45"/>
      <c r="FSW9705" s="45"/>
      <c r="FSX9705" s="45"/>
      <c r="FSY9705" s="45"/>
      <c r="FSZ9705" s="45"/>
      <c r="FTA9705" s="45"/>
      <c r="FTB9705" s="45"/>
      <c r="FTC9705" s="45"/>
      <c r="FTD9705" s="45"/>
      <c r="FTE9705" s="45"/>
      <c r="FTF9705" s="45"/>
      <c r="FTG9705" s="45"/>
      <c r="FTH9705" s="45"/>
      <c r="FTI9705" s="45"/>
      <c r="FTJ9705" s="45"/>
      <c r="FTK9705" s="45"/>
      <c r="FTL9705" s="45"/>
      <c r="FTM9705" s="45"/>
      <c r="FTN9705" s="45"/>
      <c r="FTO9705" s="45"/>
      <c r="FTP9705" s="45"/>
      <c r="FTQ9705" s="45"/>
      <c r="FTR9705" s="45"/>
      <c r="FTS9705" s="45"/>
      <c r="FTT9705" s="45"/>
      <c r="FTU9705" s="45"/>
      <c r="FTV9705" s="45"/>
      <c r="FTW9705" s="45"/>
      <c r="FTX9705" s="45"/>
      <c r="FTY9705" s="45"/>
      <c r="FTZ9705" s="45"/>
      <c r="FUA9705" s="45"/>
      <c r="FUB9705" s="45"/>
      <c r="FUC9705" s="45"/>
      <c r="FUD9705" s="45"/>
      <c r="FUE9705" s="45"/>
      <c r="FUF9705" s="45"/>
      <c r="FUG9705" s="45"/>
      <c r="FUH9705" s="45"/>
      <c r="FUI9705" s="45"/>
      <c r="FUJ9705" s="45"/>
      <c r="FUK9705" s="45"/>
      <c r="FUL9705" s="45"/>
      <c r="FUM9705" s="45"/>
      <c r="FUN9705" s="45"/>
      <c r="FUO9705" s="45"/>
      <c r="FUP9705" s="45"/>
      <c r="FUQ9705" s="45"/>
      <c r="FUR9705" s="45"/>
      <c r="FUS9705" s="45"/>
      <c r="FUT9705" s="45"/>
      <c r="FUU9705" s="45"/>
      <c r="FUV9705" s="45"/>
      <c r="FUW9705" s="45"/>
      <c r="FUX9705" s="45"/>
      <c r="FUY9705" s="45"/>
      <c r="FUZ9705" s="45"/>
      <c r="FVA9705" s="45"/>
      <c r="FVB9705" s="45"/>
      <c r="FVC9705" s="45"/>
      <c r="FVD9705" s="45"/>
      <c r="FVE9705" s="45"/>
      <c r="FVF9705" s="45"/>
      <c r="FVG9705" s="45"/>
      <c r="FVH9705" s="45"/>
      <c r="FVI9705" s="45"/>
      <c r="FVJ9705" s="45"/>
      <c r="FVK9705" s="45"/>
      <c r="FVL9705" s="45"/>
      <c r="FVM9705" s="45"/>
      <c r="FVN9705" s="45"/>
      <c r="FVO9705" s="45"/>
      <c r="FVP9705" s="45"/>
      <c r="FVQ9705" s="45"/>
      <c r="FVR9705" s="45"/>
      <c r="FVS9705" s="45"/>
      <c r="FVT9705" s="45"/>
      <c r="FVU9705" s="45"/>
      <c r="FVV9705" s="45"/>
      <c r="FVW9705" s="45"/>
      <c r="FVX9705" s="45"/>
      <c r="FVY9705" s="45"/>
      <c r="FVZ9705" s="45"/>
      <c r="FWA9705" s="45"/>
      <c r="FWB9705" s="45"/>
      <c r="FWC9705" s="45"/>
      <c r="FWD9705" s="45"/>
      <c r="FWE9705" s="45"/>
      <c r="FWF9705" s="45"/>
      <c r="FWG9705" s="45"/>
      <c r="FWH9705" s="45"/>
      <c r="FWI9705" s="45"/>
      <c r="FWJ9705" s="45"/>
      <c r="FWK9705" s="45"/>
      <c r="FWL9705" s="45"/>
      <c r="FWM9705" s="45"/>
      <c r="FWN9705" s="45"/>
      <c r="FWO9705" s="45"/>
      <c r="FWP9705" s="45"/>
      <c r="FWQ9705" s="45"/>
      <c r="FWR9705" s="45"/>
      <c r="FWS9705" s="45"/>
      <c r="FWT9705" s="45"/>
      <c r="FWU9705" s="45"/>
      <c r="FWV9705" s="45"/>
      <c r="FWW9705" s="45"/>
      <c r="FWX9705" s="45"/>
      <c r="FWY9705" s="45"/>
      <c r="FWZ9705" s="45"/>
      <c r="FXA9705" s="45"/>
      <c r="FXB9705" s="45"/>
      <c r="FXC9705" s="45"/>
      <c r="FXD9705" s="45"/>
      <c r="FXE9705" s="45"/>
      <c r="FXF9705" s="45"/>
      <c r="FXG9705" s="45"/>
      <c r="FXH9705" s="45"/>
      <c r="FXI9705" s="45"/>
      <c r="FXJ9705" s="45"/>
      <c r="FXK9705" s="45"/>
      <c r="FXL9705" s="45"/>
      <c r="FXM9705" s="45"/>
      <c r="FXN9705" s="45"/>
      <c r="FXO9705" s="45"/>
      <c r="FXP9705" s="45"/>
      <c r="FXQ9705" s="45"/>
      <c r="FXR9705" s="45"/>
      <c r="FXS9705" s="45"/>
      <c r="FXT9705" s="45"/>
      <c r="FXU9705" s="45"/>
      <c r="FXV9705" s="45"/>
      <c r="FXW9705" s="45"/>
      <c r="FXX9705" s="45"/>
      <c r="FXY9705" s="45"/>
      <c r="FXZ9705" s="45"/>
      <c r="FYA9705" s="45"/>
      <c r="FYB9705" s="45"/>
      <c r="FYC9705" s="45"/>
      <c r="FYD9705" s="45"/>
      <c r="FYE9705" s="45"/>
      <c r="FYF9705" s="45"/>
      <c r="FYG9705" s="45"/>
      <c r="FYH9705" s="45"/>
      <c r="FYI9705" s="45"/>
      <c r="FYJ9705" s="45"/>
      <c r="FYK9705" s="45"/>
      <c r="FYL9705" s="45"/>
      <c r="FYM9705" s="45"/>
      <c r="FYN9705" s="45"/>
      <c r="FYO9705" s="45"/>
      <c r="FYP9705" s="45"/>
      <c r="FYQ9705" s="45"/>
      <c r="FYR9705" s="45"/>
      <c r="FYS9705" s="45"/>
      <c r="FYT9705" s="45"/>
      <c r="FYU9705" s="45"/>
      <c r="FYV9705" s="45"/>
      <c r="FYW9705" s="45"/>
      <c r="FYX9705" s="45"/>
      <c r="FYY9705" s="45"/>
      <c r="FYZ9705" s="45"/>
      <c r="FZA9705" s="45"/>
      <c r="FZB9705" s="45"/>
      <c r="FZC9705" s="45"/>
      <c r="FZD9705" s="45"/>
      <c r="FZE9705" s="45"/>
      <c r="FZF9705" s="45"/>
      <c r="FZG9705" s="45"/>
      <c r="FZH9705" s="45"/>
      <c r="FZI9705" s="45"/>
      <c r="FZJ9705" s="45"/>
      <c r="FZK9705" s="45"/>
      <c r="FZL9705" s="45"/>
      <c r="FZM9705" s="45"/>
      <c r="FZN9705" s="45"/>
      <c r="FZO9705" s="45"/>
      <c r="FZP9705" s="45"/>
      <c r="FZQ9705" s="45"/>
      <c r="FZR9705" s="45"/>
      <c r="FZS9705" s="45"/>
      <c r="FZT9705" s="45"/>
      <c r="FZU9705" s="45"/>
      <c r="FZV9705" s="45"/>
      <c r="FZW9705" s="45"/>
      <c r="FZX9705" s="45"/>
      <c r="FZY9705" s="45"/>
      <c r="FZZ9705" s="45"/>
      <c r="GAA9705" s="45"/>
      <c r="GAB9705" s="45"/>
      <c r="GAC9705" s="45"/>
      <c r="GAD9705" s="45"/>
      <c r="GAE9705" s="45"/>
      <c r="GAF9705" s="45"/>
      <c r="GAG9705" s="45"/>
      <c r="GAH9705" s="45"/>
      <c r="GAI9705" s="45"/>
      <c r="GAJ9705" s="45"/>
      <c r="GAK9705" s="45"/>
      <c r="GAL9705" s="45"/>
      <c r="GAM9705" s="45"/>
      <c r="GAN9705" s="45"/>
      <c r="GAO9705" s="45"/>
      <c r="GAP9705" s="45"/>
      <c r="GAQ9705" s="45"/>
      <c r="GAR9705" s="45"/>
      <c r="GAS9705" s="45"/>
      <c r="GAT9705" s="45"/>
      <c r="GAU9705" s="45"/>
      <c r="GAV9705" s="45"/>
      <c r="GAW9705" s="45"/>
      <c r="GAX9705" s="45"/>
      <c r="GAY9705" s="45"/>
      <c r="GAZ9705" s="45"/>
      <c r="GBA9705" s="45"/>
      <c r="GBB9705" s="45"/>
      <c r="GBC9705" s="45"/>
      <c r="GBD9705" s="45"/>
      <c r="GBE9705" s="45"/>
      <c r="GBF9705" s="45"/>
      <c r="GBG9705" s="45"/>
      <c r="GBH9705" s="45"/>
      <c r="GBI9705" s="45"/>
      <c r="GBJ9705" s="45"/>
      <c r="GBK9705" s="45"/>
      <c r="GBL9705" s="45"/>
      <c r="GBM9705" s="45"/>
      <c r="GBN9705" s="45"/>
      <c r="GBO9705" s="45"/>
      <c r="GBP9705" s="45"/>
      <c r="GBQ9705" s="45"/>
      <c r="GBR9705" s="45"/>
      <c r="GBS9705" s="45"/>
      <c r="GBT9705" s="45"/>
      <c r="GBU9705" s="45"/>
      <c r="GBV9705" s="45"/>
      <c r="GBW9705" s="45"/>
      <c r="GBX9705" s="45"/>
      <c r="GBY9705" s="45"/>
      <c r="GBZ9705" s="45"/>
      <c r="GCA9705" s="45"/>
      <c r="GCB9705" s="45"/>
      <c r="GCC9705" s="45"/>
      <c r="GCD9705" s="45"/>
      <c r="GCE9705" s="45"/>
      <c r="GCF9705" s="45"/>
      <c r="GCG9705" s="45"/>
      <c r="GCH9705" s="45"/>
      <c r="GCI9705" s="45"/>
      <c r="GCJ9705" s="45"/>
      <c r="GCK9705" s="45"/>
      <c r="GCL9705" s="45"/>
      <c r="GCM9705" s="45"/>
      <c r="GCN9705" s="45"/>
      <c r="GCO9705" s="45"/>
      <c r="GCP9705" s="45"/>
      <c r="GCQ9705" s="45"/>
      <c r="GCR9705" s="45"/>
      <c r="GCS9705" s="45"/>
      <c r="GCT9705" s="45"/>
      <c r="GCU9705" s="45"/>
      <c r="GCV9705" s="45"/>
      <c r="GCW9705" s="45"/>
      <c r="GCX9705" s="45"/>
      <c r="GCY9705" s="45"/>
      <c r="GCZ9705" s="45"/>
      <c r="GDA9705" s="45"/>
      <c r="GDB9705" s="45"/>
      <c r="GDC9705" s="45"/>
      <c r="GDD9705" s="45"/>
      <c r="GDE9705" s="45"/>
      <c r="GDF9705" s="45"/>
      <c r="GDG9705" s="45"/>
      <c r="GDH9705" s="45"/>
      <c r="GDI9705" s="45"/>
      <c r="GDJ9705" s="45"/>
      <c r="GDK9705" s="45"/>
      <c r="GDL9705" s="45"/>
      <c r="GDM9705" s="45"/>
      <c r="GDN9705" s="45"/>
      <c r="GDO9705" s="45"/>
      <c r="GDP9705" s="45"/>
      <c r="GDQ9705" s="45"/>
      <c r="GDR9705" s="45"/>
      <c r="GDS9705" s="45"/>
      <c r="GDT9705" s="45"/>
      <c r="GDU9705" s="45"/>
      <c r="GDV9705" s="45"/>
      <c r="GDW9705" s="45"/>
      <c r="GDX9705" s="45"/>
      <c r="GDY9705" s="45"/>
      <c r="GDZ9705" s="45"/>
      <c r="GEA9705" s="45"/>
      <c r="GEB9705" s="45"/>
      <c r="GEC9705" s="45"/>
      <c r="GED9705" s="45"/>
      <c r="GEE9705" s="45"/>
      <c r="GEF9705" s="45"/>
      <c r="GEG9705" s="45"/>
      <c r="GEH9705" s="45"/>
      <c r="GEI9705" s="45"/>
      <c r="GEJ9705" s="45"/>
      <c r="GEK9705" s="45"/>
      <c r="GEL9705" s="45"/>
      <c r="GEM9705" s="45"/>
      <c r="GEN9705" s="45"/>
      <c r="GEO9705" s="45"/>
      <c r="GEP9705" s="45"/>
      <c r="GEQ9705" s="45"/>
      <c r="GER9705" s="45"/>
      <c r="GES9705" s="45"/>
      <c r="GET9705" s="45"/>
      <c r="GEU9705" s="45"/>
      <c r="GEV9705" s="45"/>
      <c r="GEW9705" s="45"/>
      <c r="GEX9705" s="45"/>
      <c r="GEY9705" s="45"/>
      <c r="GEZ9705" s="45"/>
      <c r="GFA9705" s="45"/>
      <c r="GFB9705" s="45"/>
      <c r="GFC9705" s="45"/>
      <c r="GFD9705" s="45"/>
      <c r="GFE9705" s="45"/>
      <c r="GFF9705" s="45"/>
      <c r="GFG9705" s="45"/>
      <c r="GFH9705" s="45"/>
      <c r="GFI9705" s="45"/>
      <c r="GFJ9705" s="45"/>
      <c r="GFK9705" s="45"/>
      <c r="GFL9705" s="45"/>
      <c r="GFM9705" s="45"/>
      <c r="GFN9705" s="45"/>
      <c r="GFO9705" s="45"/>
      <c r="GFP9705" s="45"/>
      <c r="GFQ9705" s="45"/>
      <c r="GFR9705" s="45"/>
      <c r="GFS9705" s="45"/>
      <c r="GFT9705" s="45"/>
      <c r="GFU9705" s="45"/>
      <c r="GFV9705" s="45"/>
      <c r="GFW9705" s="45"/>
      <c r="GFX9705" s="45"/>
      <c r="GFY9705" s="45"/>
      <c r="GFZ9705" s="45"/>
      <c r="GGA9705" s="45"/>
      <c r="GGB9705" s="45"/>
      <c r="GGC9705" s="45"/>
      <c r="GGD9705" s="45"/>
      <c r="GGE9705" s="45"/>
      <c r="GGF9705" s="45"/>
      <c r="GGG9705" s="45"/>
      <c r="GGH9705" s="45"/>
      <c r="GGI9705" s="45"/>
      <c r="GGJ9705" s="45"/>
      <c r="GGK9705" s="45"/>
      <c r="GGL9705" s="45"/>
      <c r="GGM9705" s="45"/>
      <c r="GGN9705" s="45"/>
      <c r="GGO9705" s="45"/>
      <c r="GGP9705" s="45"/>
      <c r="GGQ9705" s="45"/>
      <c r="GGR9705" s="45"/>
      <c r="GGS9705" s="45"/>
      <c r="GGT9705" s="45"/>
      <c r="GGU9705" s="45"/>
      <c r="GGV9705" s="45"/>
      <c r="GGW9705" s="45"/>
      <c r="GGX9705" s="45"/>
      <c r="GGY9705" s="45"/>
      <c r="GGZ9705" s="45"/>
      <c r="GHA9705" s="45"/>
      <c r="GHB9705" s="45"/>
      <c r="GHC9705" s="45"/>
      <c r="GHD9705" s="45"/>
      <c r="GHE9705" s="45"/>
      <c r="GHF9705" s="45"/>
      <c r="GHG9705" s="45"/>
      <c r="GHH9705" s="45"/>
      <c r="GHI9705" s="45"/>
      <c r="GHJ9705" s="45"/>
      <c r="GHK9705" s="45"/>
      <c r="GHL9705" s="45"/>
      <c r="GHM9705" s="45"/>
      <c r="GHN9705" s="45"/>
      <c r="GHO9705" s="45"/>
      <c r="GHP9705" s="45"/>
      <c r="GHQ9705" s="45"/>
      <c r="GHR9705" s="45"/>
      <c r="GHS9705" s="45"/>
      <c r="GHT9705" s="45"/>
      <c r="GHU9705" s="45"/>
      <c r="GHV9705" s="45"/>
      <c r="GHW9705" s="45"/>
      <c r="GHX9705" s="45"/>
      <c r="GHY9705" s="45"/>
      <c r="GHZ9705" s="45"/>
      <c r="GIA9705" s="45"/>
      <c r="GIB9705" s="45"/>
      <c r="GIC9705" s="45"/>
      <c r="GID9705" s="45"/>
      <c r="GIE9705" s="45"/>
      <c r="GIF9705" s="45"/>
      <c r="GIG9705" s="45"/>
      <c r="GIH9705" s="45"/>
      <c r="GII9705" s="45"/>
      <c r="GIJ9705" s="45"/>
      <c r="GIK9705" s="45"/>
      <c r="GIL9705" s="45"/>
      <c r="GIM9705" s="45"/>
      <c r="GIN9705" s="45"/>
      <c r="GIO9705" s="45"/>
      <c r="GIP9705" s="45"/>
      <c r="GIQ9705" s="45"/>
      <c r="GIR9705" s="45"/>
      <c r="GIS9705" s="45"/>
      <c r="GIT9705" s="45"/>
      <c r="GIU9705" s="45"/>
      <c r="GIV9705" s="45"/>
      <c r="GIW9705" s="45"/>
      <c r="GIX9705" s="45"/>
      <c r="GIY9705" s="45"/>
      <c r="GIZ9705" s="45"/>
      <c r="GJA9705" s="45"/>
      <c r="GJB9705" s="45"/>
      <c r="GJC9705" s="45"/>
      <c r="GJD9705" s="45"/>
      <c r="GJE9705" s="45"/>
      <c r="GJF9705" s="45"/>
      <c r="GJG9705" s="45"/>
      <c r="GJH9705" s="45"/>
      <c r="GJI9705" s="45"/>
      <c r="GJJ9705" s="45"/>
      <c r="GJK9705" s="45"/>
      <c r="GJL9705" s="45"/>
      <c r="GJM9705" s="45"/>
      <c r="GJN9705" s="45"/>
      <c r="GJO9705" s="45"/>
      <c r="GJP9705" s="45"/>
      <c r="GJQ9705" s="45"/>
      <c r="GJR9705" s="45"/>
      <c r="GJS9705" s="45"/>
      <c r="GJT9705" s="45"/>
      <c r="GJU9705" s="45"/>
      <c r="GJV9705" s="45"/>
      <c r="GJW9705" s="45"/>
      <c r="GJX9705" s="45"/>
      <c r="GJY9705" s="45"/>
      <c r="GJZ9705" s="45"/>
      <c r="GKA9705" s="45"/>
      <c r="GKB9705" s="45"/>
      <c r="GKC9705" s="45"/>
      <c r="GKD9705" s="45"/>
      <c r="GKE9705" s="45"/>
      <c r="GKF9705" s="45"/>
      <c r="GKG9705" s="45"/>
      <c r="GKH9705" s="45"/>
      <c r="GKI9705" s="45"/>
      <c r="GKJ9705" s="45"/>
      <c r="GKK9705" s="45"/>
      <c r="GKL9705" s="45"/>
      <c r="GKM9705" s="45"/>
      <c r="GKN9705" s="45"/>
      <c r="GKO9705" s="45"/>
      <c r="GKP9705" s="45"/>
      <c r="GKQ9705" s="45"/>
      <c r="GKR9705" s="45"/>
      <c r="GKS9705" s="45"/>
      <c r="GKT9705" s="45"/>
      <c r="GKU9705" s="45"/>
      <c r="GKV9705" s="45"/>
      <c r="GKW9705" s="45"/>
      <c r="GKX9705" s="45"/>
      <c r="GKY9705" s="45"/>
      <c r="GKZ9705" s="45"/>
      <c r="GLA9705" s="45"/>
      <c r="GLB9705" s="45"/>
      <c r="GLC9705" s="45"/>
      <c r="GLD9705" s="45"/>
      <c r="GLE9705" s="45"/>
      <c r="GLF9705" s="45"/>
      <c r="GLG9705" s="45"/>
      <c r="GLH9705" s="45"/>
      <c r="GLI9705" s="45"/>
      <c r="GLJ9705" s="45"/>
      <c r="GLK9705" s="45"/>
      <c r="GLL9705" s="45"/>
      <c r="GLM9705" s="45"/>
      <c r="GLN9705" s="45"/>
      <c r="GLO9705" s="45"/>
      <c r="GLP9705" s="45"/>
      <c r="GLQ9705" s="45"/>
      <c r="GLR9705" s="45"/>
      <c r="GLS9705" s="45"/>
      <c r="GLT9705" s="45"/>
      <c r="GLU9705" s="45"/>
      <c r="GLV9705" s="45"/>
      <c r="GLW9705" s="45"/>
      <c r="GLX9705" s="45"/>
      <c r="GLY9705" s="45"/>
      <c r="GLZ9705" s="45"/>
      <c r="GMA9705" s="45"/>
      <c r="GMB9705" s="45"/>
      <c r="GMC9705" s="45"/>
      <c r="GMD9705" s="45"/>
      <c r="GME9705" s="45"/>
      <c r="GMF9705" s="45"/>
      <c r="GMG9705" s="45"/>
      <c r="GMH9705" s="45"/>
      <c r="GMI9705" s="45"/>
      <c r="GMJ9705" s="45"/>
      <c r="GMK9705" s="45"/>
      <c r="GML9705" s="45"/>
      <c r="GMM9705" s="45"/>
      <c r="GMN9705" s="45"/>
      <c r="GMO9705" s="45"/>
      <c r="GMP9705" s="45"/>
      <c r="GMQ9705" s="45"/>
      <c r="GMR9705" s="45"/>
      <c r="GMS9705" s="45"/>
      <c r="GMT9705" s="45"/>
      <c r="GMU9705" s="45"/>
      <c r="GMV9705" s="45"/>
      <c r="GMW9705" s="45"/>
      <c r="GMX9705" s="45"/>
      <c r="GMY9705" s="45"/>
      <c r="GMZ9705" s="45"/>
      <c r="GNA9705" s="45"/>
      <c r="GNB9705" s="45"/>
      <c r="GNC9705" s="45"/>
      <c r="GND9705" s="45"/>
      <c r="GNE9705" s="45"/>
      <c r="GNF9705" s="45"/>
      <c r="GNG9705" s="45"/>
      <c r="GNH9705" s="45"/>
      <c r="GNI9705" s="45"/>
      <c r="GNJ9705" s="45"/>
      <c r="GNK9705" s="45"/>
      <c r="GNL9705" s="45"/>
      <c r="GNM9705" s="45"/>
      <c r="GNN9705" s="45"/>
      <c r="GNO9705" s="45"/>
      <c r="GNP9705" s="45"/>
      <c r="GNQ9705" s="45"/>
      <c r="GNR9705" s="45"/>
      <c r="GNS9705" s="45"/>
      <c r="GNT9705" s="45"/>
      <c r="GNU9705" s="45"/>
      <c r="GNV9705" s="45"/>
      <c r="GNW9705" s="45"/>
      <c r="GNX9705" s="45"/>
      <c r="GNY9705" s="45"/>
      <c r="GNZ9705" s="45"/>
      <c r="GOA9705" s="45"/>
      <c r="GOB9705" s="45"/>
      <c r="GOC9705" s="45"/>
      <c r="GOD9705" s="45"/>
      <c r="GOE9705" s="45"/>
      <c r="GOF9705" s="45"/>
      <c r="GOG9705" s="45"/>
      <c r="GOH9705" s="45"/>
      <c r="GOI9705" s="45"/>
      <c r="GOJ9705" s="45"/>
      <c r="GOK9705" s="45"/>
      <c r="GOL9705" s="45"/>
      <c r="GOM9705" s="45"/>
      <c r="GON9705" s="45"/>
      <c r="GOO9705" s="45"/>
      <c r="GOP9705" s="45"/>
      <c r="GOQ9705" s="45"/>
      <c r="GOR9705" s="45"/>
      <c r="GOS9705" s="45"/>
      <c r="GOT9705" s="45"/>
      <c r="GOU9705" s="45"/>
      <c r="GOV9705" s="45"/>
      <c r="GOW9705" s="45"/>
      <c r="GOX9705" s="45"/>
      <c r="GOY9705" s="45"/>
      <c r="GOZ9705" s="45"/>
      <c r="GPA9705" s="45"/>
      <c r="GPB9705" s="45"/>
      <c r="GPC9705" s="45"/>
      <c r="GPD9705" s="45"/>
      <c r="GPE9705" s="45"/>
      <c r="GPF9705" s="45"/>
      <c r="GPG9705" s="45"/>
      <c r="GPH9705" s="45"/>
      <c r="GPI9705" s="45"/>
      <c r="GPJ9705" s="45"/>
      <c r="GPK9705" s="45"/>
      <c r="GPL9705" s="45"/>
      <c r="GPM9705" s="45"/>
      <c r="GPN9705" s="45"/>
      <c r="GPO9705" s="45"/>
      <c r="GPP9705" s="45"/>
      <c r="GPQ9705" s="45"/>
      <c r="GPR9705" s="45"/>
      <c r="GPS9705" s="45"/>
      <c r="GPT9705" s="45"/>
      <c r="GPU9705" s="45"/>
      <c r="GPV9705" s="45"/>
      <c r="GPW9705" s="45"/>
      <c r="GPX9705" s="45"/>
      <c r="GPY9705" s="45"/>
      <c r="GPZ9705" s="45"/>
      <c r="GQA9705" s="45"/>
      <c r="GQB9705" s="45"/>
      <c r="GQC9705" s="45"/>
      <c r="GQD9705" s="45"/>
      <c r="GQE9705" s="45"/>
      <c r="GQF9705" s="45"/>
      <c r="GQG9705" s="45"/>
      <c r="GQH9705" s="45"/>
      <c r="GQI9705" s="45"/>
      <c r="GQJ9705" s="45"/>
      <c r="GQK9705" s="45"/>
      <c r="GQL9705" s="45"/>
      <c r="GQM9705" s="45"/>
      <c r="GQN9705" s="45"/>
      <c r="GQO9705" s="45"/>
      <c r="GQP9705" s="45"/>
      <c r="GQQ9705" s="45"/>
      <c r="GQR9705" s="45"/>
      <c r="GQS9705" s="45"/>
      <c r="GQT9705" s="45"/>
      <c r="GQU9705" s="45"/>
      <c r="GQV9705" s="45"/>
      <c r="GQW9705" s="45"/>
      <c r="GQX9705" s="45"/>
      <c r="GQY9705" s="45"/>
      <c r="GQZ9705" s="45"/>
      <c r="GRA9705" s="45"/>
      <c r="GRB9705" s="45"/>
      <c r="GRC9705" s="45"/>
      <c r="GRD9705" s="45"/>
      <c r="GRE9705" s="45"/>
      <c r="GRF9705" s="45"/>
      <c r="GRG9705" s="45"/>
      <c r="GRH9705" s="45"/>
      <c r="GRI9705" s="45"/>
      <c r="GRJ9705" s="45"/>
      <c r="GRK9705" s="45"/>
      <c r="GRL9705" s="45"/>
      <c r="GRM9705" s="45"/>
      <c r="GRN9705" s="45"/>
      <c r="GRO9705" s="45"/>
      <c r="GRP9705" s="45"/>
      <c r="GRQ9705" s="45"/>
      <c r="GRR9705" s="45"/>
      <c r="GRS9705" s="45"/>
      <c r="GRT9705" s="45"/>
      <c r="GRU9705" s="45"/>
      <c r="GRV9705" s="45"/>
      <c r="GRW9705" s="45"/>
      <c r="GRX9705" s="45"/>
      <c r="GRY9705" s="45"/>
      <c r="GRZ9705" s="45"/>
      <c r="GSA9705" s="45"/>
      <c r="GSB9705" s="45"/>
      <c r="GSC9705" s="45"/>
      <c r="GSD9705" s="45"/>
      <c r="GSE9705" s="45"/>
      <c r="GSF9705" s="45"/>
      <c r="GSG9705" s="45"/>
      <c r="GSH9705" s="45"/>
      <c r="GSI9705" s="45"/>
      <c r="GSJ9705" s="45"/>
      <c r="GSK9705" s="45"/>
      <c r="GSL9705" s="45"/>
      <c r="GSM9705" s="45"/>
      <c r="GSN9705" s="45"/>
      <c r="GSO9705" s="45"/>
      <c r="GSP9705" s="45"/>
      <c r="GSQ9705" s="45"/>
      <c r="GSR9705" s="45"/>
      <c r="GSS9705" s="45"/>
      <c r="GST9705" s="45"/>
      <c r="GSU9705" s="45"/>
      <c r="GSV9705" s="45"/>
      <c r="GSW9705" s="45"/>
      <c r="GSX9705" s="45"/>
      <c r="GSY9705" s="45"/>
      <c r="GSZ9705" s="45"/>
      <c r="GTA9705" s="45"/>
      <c r="GTB9705" s="45"/>
      <c r="GTC9705" s="45"/>
      <c r="GTD9705" s="45"/>
      <c r="GTE9705" s="45"/>
      <c r="GTF9705" s="45"/>
      <c r="GTG9705" s="45"/>
      <c r="GTH9705" s="45"/>
      <c r="GTI9705" s="45"/>
      <c r="GTJ9705" s="45"/>
      <c r="GTK9705" s="45"/>
      <c r="GTL9705" s="45"/>
      <c r="GTM9705" s="45"/>
      <c r="GTN9705" s="45"/>
      <c r="GTO9705" s="45"/>
      <c r="GTP9705" s="45"/>
      <c r="GTQ9705" s="45"/>
      <c r="GTR9705" s="45"/>
      <c r="GTS9705" s="45"/>
      <c r="GTT9705" s="45"/>
      <c r="GTU9705" s="45"/>
      <c r="GTV9705" s="45"/>
      <c r="GTW9705" s="45"/>
      <c r="GTX9705" s="45"/>
      <c r="GTY9705" s="45"/>
      <c r="GTZ9705" s="45"/>
      <c r="GUA9705" s="45"/>
      <c r="GUB9705" s="45"/>
      <c r="GUC9705" s="45"/>
      <c r="GUD9705" s="45"/>
      <c r="GUE9705" s="45"/>
      <c r="GUF9705" s="45"/>
      <c r="GUG9705" s="45"/>
      <c r="GUH9705" s="45"/>
      <c r="GUI9705" s="45"/>
      <c r="GUJ9705" s="45"/>
      <c r="GUK9705" s="45"/>
      <c r="GUL9705" s="45"/>
      <c r="GUM9705" s="45"/>
      <c r="GUN9705" s="45"/>
      <c r="GUO9705" s="45"/>
      <c r="GUP9705" s="45"/>
      <c r="GUQ9705" s="45"/>
      <c r="GUR9705" s="45"/>
      <c r="GUS9705" s="45"/>
      <c r="GUT9705" s="45"/>
      <c r="GUU9705" s="45"/>
      <c r="GUV9705" s="45"/>
      <c r="GUW9705" s="45"/>
      <c r="GUX9705" s="45"/>
      <c r="GUY9705" s="45"/>
      <c r="GUZ9705" s="45"/>
      <c r="GVA9705" s="45"/>
      <c r="GVB9705" s="45"/>
      <c r="GVC9705" s="45"/>
      <c r="GVD9705" s="45"/>
      <c r="GVE9705" s="45"/>
      <c r="GVF9705" s="45"/>
      <c r="GVG9705" s="45"/>
      <c r="GVH9705" s="45"/>
      <c r="GVI9705" s="45"/>
      <c r="GVJ9705" s="45"/>
      <c r="GVK9705" s="45"/>
      <c r="GVL9705" s="45"/>
      <c r="GVM9705" s="45"/>
      <c r="GVN9705" s="45"/>
      <c r="GVO9705" s="45"/>
      <c r="GVP9705" s="45"/>
      <c r="GVQ9705" s="45"/>
      <c r="GVR9705" s="45"/>
      <c r="GVS9705" s="45"/>
      <c r="GVT9705" s="45"/>
      <c r="GVU9705" s="45"/>
      <c r="GVV9705" s="45"/>
      <c r="GVW9705" s="45"/>
      <c r="GVX9705" s="45"/>
      <c r="GVY9705" s="45"/>
      <c r="GVZ9705" s="45"/>
      <c r="GWA9705" s="45"/>
      <c r="GWB9705" s="45"/>
      <c r="GWC9705" s="45"/>
      <c r="GWD9705" s="45"/>
      <c r="GWE9705" s="45"/>
      <c r="GWF9705" s="45"/>
      <c r="GWG9705" s="45"/>
      <c r="GWH9705" s="45"/>
      <c r="GWI9705" s="45"/>
      <c r="GWJ9705" s="45"/>
      <c r="GWK9705" s="45"/>
      <c r="GWL9705" s="45"/>
      <c r="GWM9705" s="45"/>
      <c r="GWN9705" s="45"/>
      <c r="GWO9705" s="45"/>
      <c r="GWP9705" s="45"/>
      <c r="GWQ9705" s="45"/>
      <c r="GWR9705" s="45"/>
      <c r="GWS9705" s="45"/>
      <c r="GWT9705" s="45"/>
      <c r="GWU9705" s="45"/>
      <c r="GWV9705" s="45"/>
      <c r="GWW9705" s="45"/>
      <c r="GWX9705" s="45"/>
      <c r="GWY9705" s="45"/>
      <c r="GWZ9705" s="45"/>
      <c r="GXA9705" s="45"/>
      <c r="GXB9705" s="45"/>
      <c r="GXC9705" s="45"/>
      <c r="GXD9705" s="45"/>
      <c r="GXE9705" s="45"/>
      <c r="GXF9705" s="45"/>
      <c r="GXG9705" s="45"/>
      <c r="GXH9705" s="45"/>
      <c r="GXI9705" s="45"/>
      <c r="GXJ9705" s="45"/>
      <c r="GXK9705" s="45"/>
      <c r="GXL9705" s="45"/>
      <c r="GXM9705" s="45"/>
      <c r="GXN9705" s="45"/>
      <c r="GXO9705" s="45"/>
      <c r="GXP9705" s="45"/>
      <c r="GXQ9705" s="45"/>
      <c r="GXR9705" s="45"/>
      <c r="GXS9705" s="45"/>
      <c r="GXT9705" s="45"/>
      <c r="GXU9705" s="45"/>
      <c r="GXV9705" s="45"/>
      <c r="GXW9705" s="45"/>
      <c r="GXX9705" s="45"/>
      <c r="GXY9705" s="45"/>
      <c r="GXZ9705" s="45"/>
      <c r="GYA9705" s="45"/>
      <c r="GYB9705" s="45"/>
      <c r="GYC9705" s="45"/>
      <c r="GYD9705" s="45"/>
      <c r="GYE9705" s="45"/>
      <c r="GYF9705" s="45"/>
      <c r="GYG9705" s="45"/>
      <c r="GYH9705" s="45"/>
      <c r="GYI9705" s="45"/>
      <c r="GYJ9705" s="45"/>
      <c r="GYK9705" s="45"/>
      <c r="GYL9705" s="45"/>
      <c r="GYM9705" s="45"/>
      <c r="GYN9705" s="45"/>
      <c r="GYO9705" s="45"/>
      <c r="GYP9705" s="45"/>
      <c r="GYQ9705" s="45"/>
      <c r="GYR9705" s="45"/>
      <c r="GYS9705" s="45"/>
      <c r="GYT9705" s="45"/>
      <c r="GYU9705" s="45"/>
      <c r="GYV9705" s="45"/>
      <c r="GYW9705" s="45"/>
      <c r="GYX9705" s="45"/>
      <c r="GYY9705" s="45"/>
      <c r="GYZ9705" s="45"/>
      <c r="GZA9705" s="45"/>
      <c r="GZB9705" s="45"/>
      <c r="GZC9705" s="45"/>
      <c r="GZD9705" s="45"/>
      <c r="GZE9705" s="45"/>
      <c r="GZF9705" s="45"/>
      <c r="GZG9705" s="45"/>
      <c r="GZH9705" s="45"/>
      <c r="GZI9705" s="45"/>
      <c r="GZJ9705" s="45"/>
      <c r="GZK9705" s="45"/>
      <c r="GZL9705" s="45"/>
      <c r="GZM9705" s="45"/>
      <c r="GZN9705" s="45"/>
      <c r="GZO9705" s="45"/>
      <c r="GZP9705" s="45"/>
      <c r="GZQ9705" s="45"/>
      <c r="GZR9705" s="45"/>
      <c r="GZS9705" s="45"/>
      <c r="GZT9705" s="45"/>
      <c r="GZU9705" s="45"/>
      <c r="GZV9705" s="45"/>
      <c r="GZW9705" s="45"/>
      <c r="GZX9705" s="45"/>
      <c r="GZY9705" s="45"/>
      <c r="GZZ9705" s="45"/>
      <c r="HAA9705" s="45"/>
      <c r="HAB9705" s="45"/>
      <c r="HAC9705" s="45"/>
      <c r="HAD9705" s="45"/>
      <c r="HAE9705" s="45"/>
      <c r="HAF9705" s="45"/>
      <c r="HAG9705" s="45"/>
      <c r="HAH9705" s="45"/>
      <c r="HAI9705" s="45"/>
      <c r="HAJ9705" s="45"/>
      <c r="HAK9705" s="45"/>
      <c r="HAL9705" s="45"/>
      <c r="HAM9705" s="45"/>
      <c r="HAN9705" s="45"/>
      <c r="HAO9705" s="45"/>
      <c r="HAP9705" s="45"/>
      <c r="HAQ9705" s="45"/>
      <c r="HAR9705" s="45"/>
      <c r="HAS9705" s="45"/>
      <c r="HAT9705" s="45"/>
      <c r="HAU9705" s="45"/>
      <c r="HAV9705" s="45"/>
      <c r="HAW9705" s="45"/>
      <c r="HAX9705" s="45"/>
      <c r="HAY9705" s="45"/>
      <c r="HAZ9705" s="45"/>
      <c r="HBA9705" s="45"/>
      <c r="HBB9705" s="45"/>
      <c r="HBC9705" s="45"/>
      <c r="HBD9705" s="45"/>
      <c r="HBE9705" s="45"/>
      <c r="HBF9705" s="45"/>
      <c r="HBG9705" s="45"/>
      <c r="HBH9705" s="45"/>
      <c r="HBI9705" s="45"/>
      <c r="HBJ9705" s="45"/>
      <c r="HBK9705" s="45"/>
      <c r="HBL9705" s="45"/>
      <c r="HBM9705" s="45"/>
      <c r="HBN9705" s="45"/>
      <c r="HBO9705" s="45"/>
      <c r="HBP9705" s="45"/>
      <c r="HBQ9705" s="45"/>
      <c r="HBR9705" s="45"/>
      <c r="HBS9705" s="45"/>
      <c r="HBT9705" s="45"/>
      <c r="HBU9705" s="45"/>
      <c r="HBV9705" s="45"/>
      <c r="HBW9705" s="45"/>
      <c r="HBX9705" s="45"/>
      <c r="HBY9705" s="45"/>
      <c r="HBZ9705" s="45"/>
      <c r="HCA9705" s="45"/>
      <c r="HCB9705" s="45"/>
      <c r="HCC9705" s="45"/>
      <c r="HCD9705" s="45"/>
      <c r="HCE9705" s="45"/>
      <c r="HCF9705" s="45"/>
      <c r="HCG9705" s="45"/>
      <c r="HCH9705" s="45"/>
      <c r="HCI9705" s="45"/>
      <c r="HCJ9705" s="45"/>
      <c r="HCK9705" s="45"/>
      <c r="HCL9705" s="45"/>
      <c r="HCM9705" s="45"/>
      <c r="HCN9705" s="45"/>
      <c r="HCO9705" s="45"/>
      <c r="HCP9705" s="45"/>
      <c r="HCQ9705" s="45"/>
      <c r="HCR9705" s="45"/>
      <c r="HCS9705" s="45"/>
      <c r="HCT9705" s="45"/>
      <c r="HCU9705" s="45"/>
      <c r="HCV9705" s="45"/>
      <c r="HCW9705" s="45"/>
      <c r="HCX9705" s="45"/>
      <c r="HCY9705" s="45"/>
      <c r="HCZ9705" s="45"/>
      <c r="HDA9705" s="45"/>
      <c r="HDB9705" s="45"/>
      <c r="HDC9705" s="45"/>
      <c r="HDD9705" s="45"/>
      <c r="HDE9705" s="45"/>
      <c r="HDF9705" s="45"/>
      <c r="HDG9705" s="45"/>
      <c r="HDH9705" s="45"/>
      <c r="HDI9705" s="45"/>
      <c r="HDJ9705" s="45"/>
      <c r="HDK9705" s="45"/>
      <c r="HDL9705" s="45"/>
      <c r="HDM9705" s="45"/>
      <c r="HDN9705" s="45"/>
      <c r="HDO9705" s="45"/>
      <c r="HDP9705" s="45"/>
      <c r="HDQ9705" s="45"/>
      <c r="HDR9705" s="45"/>
      <c r="HDS9705" s="45"/>
      <c r="HDT9705" s="45"/>
      <c r="HDU9705" s="45"/>
      <c r="HDV9705" s="45"/>
      <c r="HDW9705" s="45"/>
      <c r="HDX9705" s="45"/>
      <c r="HDY9705" s="45"/>
      <c r="HDZ9705" s="45"/>
      <c r="HEA9705" s="45"/>
      <c r="HEB9705" s="45"/>
      <c r="HEC9705" s="45"/>
      <c r="HED9705" s="45"/>
      <c r="HEE9705" s="45"/>
      <c r="HEF9705" s="45"/>
      <c r="HEG9705" s="45"/>
      <c r="HEH9705" s="45"/>
      <c r="HEI9705" s="45"/>
      <c r="HEJ9705" s="45"/>
      <c r="HEK9705" s="45"/>
      <c r="HEL9705" s="45"/>
      <c r="HEM9705" s="45"/>
      <c r="HEN9705" s="45"/>
      <c r="HEO9705" s="45"/>
      <c r="HEP9705" s="45"/>
      <c r="HEQ9705" s="45"/>
      <c r="HER9705" s="45"/>
      <c r="HES9705" s="45"/>
      <c r="HET9705" s="45"/>
      <c r="HEU9705" s="45"/>
      <c r="HEV9705" s="45"/>
      <c r="HEW9705" s="45"/>
      <c r="HEX9705" s="45"/>
      <c r="HEY9705" s="45"/>
      <c r="HEZ9705" s="45"/>
      <c r="HFA9705" s="45"/>
      <c r="HFB9705" s="45"/>
      <c r="HFC9705" s="45"/>
      <c r="HFD9705" s="45"/>
      <c r="HFE9705" s="45"/>
      <c r="HFF9705" s="45"/>
      <c r="HFG9705" s="45"/>
      <c r="HFH9705" s="45"/>
      <c r="HFI9705" s="45"/>
      <c r="HFJ9705" s="45"/>
      <c r="HFK9705" s="45"/>
      <c r="HFL9705" s="45"/>
      <c r="HFM9705" s="45"/>
      <c r="HFN9705" s="45"/>
      <c r="HFO9705" s="45"/>
      <c r="HFP9705" s="45"/>
      <c r="HFQ9705" s="45"/>
      <c r="HFR9705" s="45"/>
      <c r="HFS9705" s="45"/>
      <c r="HFT9705" s="45"/>
      <c r="HFU9705" s="45"/>
      <c r="HFV9705" s="45"/>
      <c r="HFW9705" s="45"/>
      <c r="HFX9705" s="45"/>
      <c r="HFY9705" s="45"/>
      <c r="HFZ9705" s="45"/>
      <c r="HGA9705" s="45"/>
      <c r="HGB9705" s="45"/>
      <c r="HGC9705" s="45"/>
      <c r="HGD9705" s="45"/>
      <c r="HGE9705" s="45"/>
      <c r="HGF9705" s="45"/>
      <c r="HGG9705" s="45"/>
      <c r="HGH9705" s="45"/>
      <c r="HGI9705" s="45"/>
      <c r="HGJ9705" s="45"/>
      <c r="HGK9705" s="45"/>
      <c r="HGL9705" s="45"/>
      <c r="HGM9705" s="45"/>
      <c r="HGN9705" s="45"/>
      <c r="HGO9705" s="45"/>
      <c r="HGP9705" s="45"/>
      <c r="HGQ9705" s="45"/>
      <c r="HGR9705" s="45"/>
      <c r="HGS9705" s="45"/>
      <c r="HGT9705" s="45"/>
      <c r="HGU9705" s="45"/>
      <c r="HGV9705" s="45"/>
      <c r="HGW9705" s="45"/>
      <c r="HGX9705" s="45"/>
      <c r="HGY9705" s="45"/>
      <c r="HGZ9705" s="45"/>
      <c r="HHA9705" s="45"/>
      <c r="HHB9705" s="45"/>
      <c r="HHC9705" s="45"/>
      <c r="HHD9705" s="45"/>
      <c r="HHE9705" s="45"/>
      <c r="HHF9705" s="45"/>
      <c r="HHG9705" s="45"/>
      <c r="HHH9705" s="45"/>
      <c r="HHI9705" s="45"/>
      <c r="HHJ9705" s="45"/>
      <c r="HHK9705" s="45"/>
      <c r="HHL9705" s="45"/>
      <c r="HHM9705" s="45"/>
      <c r="HHN9705" s="45"/>
      <c r="HHO9705" s="45"/>
      <c r="HHP9705" s="45"/>
      <c r="HHQ9705" s="45"/>
      <c r="HHR9705" s="45"/>
      <c r="HHS9705" s="45"/>
      <c r="HHT9705" s="45"/>
      <c r="HHU9705" s="45"/>
      <c r="HHV9705" s="45"/>
      <c r="HHW9705" s="45"/>
      <c r="HHX9705" s="45"/>
      <c r="HHY9705" s="45"/>
      <c r="HHZ9705" s="45"/>
      <c r="HIA9705" s="45"/>
      <c r="HIB9705" s="45"/>
      <c r="HIC9705" s="45"/>
      <c r="HID9705" s="45"/>
      <c r="HIE9705" s="45"/>
      <c r="HIF9705" s="45"/>
      <c r="HIG9705" s="45"/>
      <c r="HIH9705" s="45"/>
      <c r="HII9705" s="45"/>
      <c r="HIJ9705" s="45"/>
      <c r="HIK9705" s="45"/>
      <c r="HIL9705" s="45"/>
      <c r="HIM9705" s="45"/>
      <c r="HIN9705" s="45"/>
      <c r="HIO9705" s="45"/>
      <c r="HIP9705" s="45"/>
      <c r="HIQ9705" s="45"/>
      <c r="HIR9705" s="45"/>
      <c r="HIS9705" s="45"/>
      <c r="HIT9705" s="45"/>
      <c r="HIU9705" s="45"/>
      <c r="HIV9705" s="45"/>
      <c r="HIW9705" s="45"/>
      <c r="HIX9705" s="45"/>
      <c r="HIY9705" s="45"/>
      <c r="HIZ9705" s="45"/>
      <c r="HJA9705" s="45"/>
      <c r="HJB9705" s="45"/>
      <c r="HJC9705" s="45"/>
      <c r="HJD9705" s="45"/>
      <c r="HJE9705" s="45"/>
      <c r="HJF9705" s="45"/>
      <c r="HJG9705" s="45"/>
      <c r="HJH9705" s="45"/>
      <c r="HJI9705" s="45"/>
      <c r="HJJ9705" s="45"/>
      <c r="HJK9705" s="45"/>
      <c r="HJL9705" s="45"/>
      <c r="HJM9705" s="45"/>
      <c r="HJN9705" s="45"/>
      <c r="HJO9705" s="45"/>
      <c r="HJP9705" s="45"/>
      <c r="HJQ9705" s="45"/>
      <c r="HJR9705" s="45"/>
      <c r="HJS9705" s="45"/>
      <c r="HJT9705" s="45"/>
      <c r="HJU9705" s="45"/>
      <c r="HJV9705" s="45"/>
      <c r="HJW9705" s="45"/>
      <c r="HJX9705" s="45"/>
      <c r="HJY9705" s="45"/>
      <c r="HJZ9705" s="45"/>
      <c r="HKA9705" s="45"/>
      <c r="HKB9705" s="45"/>
      <c r="HKC9705" s="45"/>
      <c r="HKD9705" s="45"/>
      <c r="HKE9705" s="45"/>
      <c r="HKF9705" s="45"/>
      <c r="HKG9705" s="45"/>
      <c r="HKH9705" s="45"/>
      <c r="HKI9705" s="45"/>
      <c r="HKJ9705" s="45"/>
      <c r="HKK9705" s="45"/>
      <c r="HKL9705" s="45"/>
      <c r="HKM9705" s="45"/>
      <c r="HKN9705" s="45"/>
      <c r="HKO9705" s="45"/>
      <c r="HKP9705" s="45"/>
      <c r="HKQ9705" s="45"/>
      <c r="HKR9705" s="45"/>
      <c r="HKS9705" s="45"/>
      <c r="HKT9705" s="45"/>
      <c r="HKU9705" s="45"/>
      <c r="HKV9705" s="45"/>
      <c r="HKW9705" s="45"/>
      <c r="HKX9705" s="45"/>
      <c r="HKY9705" s="45"/>
      <c r="HKZ9705" s="45"/>
      <c r="HLA9705" s="45"/>
      <c r="HLB9705" s="45"/>
      <c r="HLC9705" s="45"/>
      <c r="HLD9705" s="45"/>
      <c r="HLE9705" s="45"/>
      <c r="HLF9705" s="45"/>
      <c r="HLG9705" s="45"/>
      <c r="HLH9705" s="45"/>
      <c r="HLI9705" s="45"/>
      <c r="HLJ9705" s="45"/>
      <c r="HLK9705" s="45"/>
      <c r="HLL9705" s="45"/>
      <c r="HLM9705" s="45"/>
      <c r="HLN9705" s="45"/>
      <c r="HLO9705" s="45"/>
      <c r="HLP9705" s="45"/>
      <c r="HLQ9705" s="45"/>
      <c r="HLR9705" s="45"/>
      <c r="HLS9705" s="45"/>
      <c r="HLT9705" s="45"/>
      <c r="HLU9705" s="45"/>
      <c r="HLV9705" s="45"/>
      <c r="HLW9705" s="45"/>
      <c r="HLX9705" s="45"/>
      <c r="HLY9705" s="45"/>
      <c r="HLZ9705" s="45"/>
      <c r="HMA9705" s="45"/>
      <c r="HMB9705" s="45"/>
      <c r="HMC9705" s="45"/>
      <c r="HMD9705" s="45"/>
      <c r="HME9705" s="45"/>
      <c r="HMF9705" s="45"/>
      <c r="HMG9705" s="45"/>
      <c r="HMH9705" s="45"/>
      <c r="HMI9705" s="45"/>
      <c r="HMJ9705" s="45"/>
      <c r="HMK9705" s="45"/>
      <c r="HML9705" s="45"/>
      <c r="HMM9705" s="45"/>
      <c r="HMN9705" s="45"/>
      <c r="HMO9705" s="45"/>
      <c r="HMP9705" s="45"/>
      <c r="HMQ9705" s="45"/>
      <c r="HMR9705" s="45"/>
      <c r="HMS9705" s="45"/>
      <c r="HMT9705" s="45"/>
      <c r="HMU9705" s="45"/>
      <c r="HMV9705" s="45"/>
      <c r="HMW9705" s="45"/>
      <c r="HMX9705" s="45"/>
      <c r="HMY9705" s="45"/>
      <c r="HMZ9705" s="45"/>
      <c r="HNA9705" s="45"/>
      <c r="HNB9705" s="45"/>
      <c r="HNC9705" s="45"/>
      <c r="HND9705" s="45"/>
      <c r="HNE9705" s="45"/>
      <c r="HNF9705" s="45"/>
      <c r="HNG9705" s="45"/>
      <c r="HNH9705" s="45"/>
      <c r="HNI9705" s="45"/>
      <c r="HNJ9705" s="45"/>
      <c r="HNK9705" s="45"/>
      <c r="HNL9705" s="45"/>
      <c r="HNM9705" s="45"/>
      <c r="HNN9705" s="45"/>
      <c r="HNO9705" s="45"/>
      <c r="HNP9705" s="45"/>
      <c r="HNQ9705" s="45"/>
      <c r="HNR9705" s="45"/>
      <c r="HNS9705" s="45"/>
      <c r="HNT9705" s="45"/>
      <c r="HNU9705" s="45"/>
      <c r="HNV9705" s="45"/>
      <c r="HNW9705" s="45"/>
      <c r="HNX9705" s="45"/>
      <c r="HNY9705" s="45"/>
      <c r="HNZ9705" s="45"/>
      <c r="HOA9705" s="45"/>
      <c r="HOB9705" s="45"/>
      <c r="HOC9705" s="45"/>
      <c r="HOD9705" s="45"/>
      <c r="HOE9705" s="45"/>
      <c r="HOF9705" s="45"/>
      <c r="HOG9705" s="45"/>
      <c r="HOH9705" s="45"/>
      <c r="HOI9705" s="45"/>
      <c r="HOJ9705" s="45"/>
      <c r="HOK9705" s="45"/>
      <c r="HOL9705" s="45"/>
      <c r="HOM9705" s="45"/>
      <c r="HON9705" s="45"/>
      <c r="HOO9705" s="45"/>
      <c r="HOP9705" s="45"/>
      <c r="HOQ9705" s="45"/>
      <c r="HOR9705" s="45"/>
      <c r="HOS9705" s="45"/>
      <c r="HOT9705" s="45"/>
      <c r="HOU9705" s="45"/>
      <c r="HOV9705" s="45"/>
      <c r="HOW9705" s="45"/>
      <c r="HOX9705" s="45"/>
      <c r="HOY9705" s="45"/>
      <c r="HOZ9705" s="45"/>
      <c r="HPA9705" s="45"/>
      <c r="HPB9705" s="45"/>
      <c r="HPC9705" s="45"/>
      <c r="HPD9705" s="45"/>
      <c r="HPE9705" s="45"/>
      <c r="HPF9705" s="45"/>
      <c r="HPG9705" s="45"/>
      <c r="HPH9705" s="45"/>
      <c r="HPI9705" s="45"/>
      <c r="HPJ9705" s="45"/>
      <c r="HPK9705" s="45"/>
      <c r="HPL9705" s="45"/>
      <c r="HPM9705" s="45"/>
      <c r="HPN9705" s="45"/>
      <c r="HPO9705" s="45"/>
      <c r="HPP9705" s="45"/>
      <c r="HPQ9705" s="45"/>
      <c r="HPR9705" s="45"/>
      <c r="HPS9705" s="45"/>
      <c r="HPT9705" s="45"/>
      <c r="HPU9705" s="45"/>
      <c r="HPV9705" s="45"/>
      <c r="HPW9705" s="45"/>
      <c r="HPX9705" s="45"/>
      <c r="HPY9705" s="45"/>
      <c r="HPZ9705" s="45"/>
      <c r="HQA9705" s="45"/>
      <c r="HQB9705" s="45"/>
      <c r="HQC9705" s="45"/>
      <c r="HQD9705" s="45"/>
      <c r="HQE9705" s="45"/>
      <c r="HQF9705" s="45"/>
      <c r="HQG9705" s="45"/>
      <c r="HQH9705" s="45"/>
      <c r="HQI9705" s="45"/>
      <c r="HQJ9705" s="45"/>
      <c r="HQK9705" s="45"/>
      <c r="HQL9705" s="45"/>
      <c r="HQM9705" s="45"/>
      <c r="HQN9705" s="45"/>
      <c r="HQO9705" s="45"/>
      <c r="HQP9705" s="45"/>
      <c r="HQQ9705" s="45"/>
      <c r="HQR9705" s="45"/>
      <c r="HQS9705" s="45"/>
      <c r="HQT9705" s="45"/>
      <c r="HQU9705" s="45"/>
      <c r="HQV9705" s="45"/>
      <c r="HQW9705" s="45"/>
      <c r="HQX9705" s="45"/>
      <c r="HQY9705" s="45"/>
      <c r="HQZ9705" s="45"/>
      <c r="HRA9705" s="45"/>
      <c r="HRB9705" s="45"/>
      <c r="HRC9705" s="45"/>
      <c r="HRD9705" s="45"/>
      <c r="HRE9705" s="45"/>
      <c r="HRF9705" s="45"/>
      <c r="HRG9705" s="45"/>
      <c r="HRH9705" s="45"/>
      <c r="HRI9705" s="45"/>
      <c r="HRJ9705" s="45"/>
      <c r="HRK9705" s="45"/>
      <c r="HRL9705" s="45"/>
      <c r="HRM9705" s="45"/>
      <c r="HRN9705" s="45"/>
      <c r="HRO9705" s="45"/>
      <c r="HRP9705" s="45"/>
      <c r="HRQ9705" s="45"/>
      <c r="HRR9705" s="45"/>
      <c r="HRS9705" s="45"/>
      <c r="HRT9705" s="45"/>
      <c r="HRU9705" s="45"/>
      <c r="HRV9705" s="45"/>
      <c r="HRW9705" s="45"/>
      <c r="HRX9705" s="45"/>
      <c r="HRY9705" s="45"/>
      <c r="HRZ9705" s="45"/>
      <c r="HSA9705" s="45"/>
      <c r="HSB9705" s="45"/>
      <c r="HSC9705" s="45"/>
      <c r="HSD9705" s="45"/>
      <c r="HSE9705" s="45"/>
      <c r="HSF9705" s="45"/>
      <c r="HSG9705" s="45"/>
      <c r="HSH9705" s="45"/>
      <c r="HSI9705" s="45"/>
      <c r="HSJ9705" s="45"/>
      <c r="HSK9705" s="45"/>
      <c r="HSL9705" s="45"/>
      <c r="HSM9705" s="45"/>
      <c r="HSN9705" s="45"/>
      <c r="HSO9705" s="45"/>
      <c r="HSP9705" s="45"/>
      <c r="HSQ9705" s="45"/>
      <c r="HSR9705" s="45"/>
      <c r="HSS9705" s="45"/>
      <c r="HST9705" s="45"/>
      <c r="HSU9705" s="45"/>
      <c r="HSV9705" s="45"/>
      <c r="HSW9705" s="45"/>
      <c r="HSX9705" s="45"/>
      <c r="HSY9705" s="45"/>
      <c r="HSZ9705" s="45"/>
      <c r="HTA9705" s="45"/>
      <c r="HTB9705" s="45"/>
      <c r="HTC9705" s="45"/>
      <c r="HTD9705" s="45"/>
      <c r="HTE9705" s="45"/>
      <c r="HTF9705" s="45"/>
      <c r="HTG9705" s="45"/>
      <c r="HTH9705" s="45"/>
      <c r="HTI9705" s="45"/>
      <c r="HTJ9705" s="45"/>
      <c r="HTK9705" s="45"/>
      <c r="HTL9705" s="45"/>
      <c r="HTM9705" s="45"/>
      <c r="HTN9705" s="45"/>
      <c r="HTO9705" s="45"/>
      <c r="HTP9705" s="45"/>
      <c r="HTQ9705" s="45"/>
      <c r="HTR9705" s="45"/>
      <c r="HTS9705" s="45"/>
      <c r="HTT9705" s="45"/>
      <c r="HTU9705" s="45"/>
      <c r="HTV9705" s="45"/>
      <c r="HTW9705" s="45"/>
      <c r="HTX9705" s="45"/>
      <c r="HTY9705" s="45"/>
      <c r="HTZ9705" s="45"/>
      <c r="HUA9705" s="45"/>
      <c r="HUB9705" s="45"/>
      <c r="HUC9705" s="45"/>
      <c r="HUD9705" s="45"/>
      <c r="HUE9705" s="45"/>
      <c r="HUF9705" s="45"/>
      <c r="HUG9705" s="45"/>
      <c r="HUH9705" s="45"/>
      <c r="HUI9705" s="45"/>
      <c r="HUJ9705" s="45"/>
      <c r="HUK9705" s="45"/>
      <c r="HUL9705" s="45"/>
      <c r="HUM9705" s="45"/>
      <c r="HUN9705" s="45"/>
      <c r="HUO9705" s="45"/>
      <c r="HUP9705" s="45"/>
      <c r="HUQ9705" s="45"/>
      <c r="HUR9705" s="45"/>
      <c r="HUS9705" s="45"/>
      <c r="HUT9705" s="45"/>
      <c r="HUU9705" s="45"/>
      <c r="HUV9705" s="45"/>
      <c r="HUW9705" s="45"/>
      <c r="HUX9705" s="45"/>
      <c r="HUY9705" s="45"/>
      <c r="HUZ9705" s="45"/>
      <c r="HVA9705" s="45"/>
      <c r="HVB9705" s="45"/>
      <c r="HVC9705" s="45"/>
      <c r="HVD9705" s="45"/>
      <c r="HVE9705" s="45"/>
      <c r="HVF9705" s="45"/>
      <c r="HVG9705" s="45"/>
      <c r="HVH9705" s="45"/>
      <c r="HVI9705" s="45"/>
      <c r="HVJ9705" s="45"/>
      <c r="HVK9705" s="45"/>
      <c r="HVL9705" s="45"/>
      <c r="HVM9705" s="45"/>
      <c r="HVN9705" s="45"/>
      <c r="HVO9705" s="45"/>
      <c r="HVP9705" s="45"/>
      <c r="HVQ9705" s="45"/>
      <c r="HVR9705" s="45"/>
      <c r="HVS9705" s="45"/>
      <c r="HVT9705" s="45"/>
      <c r="HVU9705" s="45"/>
      <c r="HVV9705" s="45"/>
      <c r="HVW9705" s="45"/>
      <c r="HVX9705" s="45"/>
      <c r="HVY9705" s="45"/>
      <c r="HVZ9705" s="45"/>
      <c r="HWA9705" s="45"/>
      <c r="HWB9705" s="45"/>
      <c r="HWC9705" s="45"/>
      <c r="HWD9705" s="45"/>
      <c r="HWE9705" s="45"/>
      <c r="HWF9705" s="45"/>
      <c r="HWG9705" s="45"/>
      <c r="HWH9705" s="45"/>
      <c r="HWI9705" s="45"/>
      <c r="HWJ9705" s="45"/>
      <c r="HWK9705" s="45"/>
      <c r="HWL9705" s="45"/>
      <c r="HWM9705" s="45"/>
      <c r="HWN9705" s="45"/>
      <c r="HWO9705" s="45"/>
      <c r="HWP9705" s="45"/>
      <c r="HWQ9705" s="45"/>
      <c r="HWR9705" s="45"/>
      <c r="HWS9705" s="45"/>
      <c r="HWT9705" s="45"/>
      <c r="HWU9705" s="45"/>
      <c r="HWV9705" s="45"/>
      <c r="HWW9705" s="45"/>
      <c r="HWX9705" s="45"/>
      <c r="HWY9705" s="45"/>
      <c r="HWZ9705" s="45"/>
      <c r="HXA9705" s="45"/>
      <c r="HXB9705" s="45"/>
      <c r="HXC9705" s="45"/>
      <c r="HXD9705" s="45"/>
      <c r="HXE9705" s="45"/>
      <c r="HXF9705" s="45"/>
      <c r="HXG9705" s="45"/>
      <c r="HXH9705" s="45"/>
      <c r="HXI9705" s="45"/>
      <c r="HXJ9705" s="45"/>
      <c r="HXK9705" s="45"/>
      <c r="HXL9705" s="45"/>
      <c r="HXM9705" s="45"/>
      <c r="HXN9705" s="45"/>
      <c r="HXO9705" s="45"/>
      <c r="HXP9705" s="45"/>
      <c r="HXQ9705" s="45"/>
      <c r="HXR9705" s="45"/>
      <c r="HXS9705" s="45"/>
      <c r="HXT9705" s="45"/>
      <c r="HXU9705" s="45"/>
      <c r="HXV9705" s="45"/>
      <c r="HXW9705" s="45"/>
      <c r="HXX9705" s="45"/>
      <c r="HXY9705" s="45"/>
      <c r="HXZ9705" s="45"/>
      <c r="HYA9705" s="45"/>
      <c r="HYB9705" s="45"/>
      <c r="HYC9705" s="45"/>
      <c r="HYD9705" s="45"/>
      <c r="HYE9705" s="45"/>
      <c r="HYF9705" s="45"/>
      <c r="HYG9705" s="45"/>
      <c r="HYH9705" s="45"/>
      <c r="HYI9705" s="45"/>
      <c r="HYJ9705" s="45"/>
      <c r="HYK9705" s="45"/>
      <c r="HYL9705" s="45"/>
      <c r="HYM9705" s="45"/>
      <c r="HYN9705" s="45"/>
      <c r="HYO9705" s="45"/>
      <c r="HYP9705" s="45"/>
      <c r="HYQ9705" s="45"/>
      <c r="HYR9705" s="45"/>
      <c r="HYS9705" s="45"/>
      <c r="HYT9705" s="45"/>
      <c r="HYU9705" s="45"/>
      <c r="HYV9705" s="45"/>
      <c r="HYW9705" s="45"/>
      <c r="HYX9705" s="45"/>
      <c r="HYY9705" s="45"/>
      <c r="HYZ9705" s="45"/>
      <c r="HZA9705" s="45"/>
      <c r="HZB9705" s="45"/>
      <c r="HZC9705" s="45"/>
      <c r="HZD9705" s="45"/>
      <c r="HZE9705" s="45"/>
      <c r="HZF9705" s="45"/>
      <c r="HZG9705" s="45"/>
      <c r="HZH9705" s="45"/>
      <c r="HZI9705" s="45"/>
      <c r="HZJ9705" s="45"/>
      <c r="HZK9705" s="45"/>
      <c r="HZL9705" s="45"/>
      <c r="HZM9705" s="45"/>
      <c r="HZN9705" s="45"/>
      <c r="HZO9705" s="45"/>
      <c r="HZP9705" s="45"/>
      <c r="HZQ9705" s="45"/>
      <c r="HZR9705" s="45"/>
      <c r="HZS9705" s="45"/>
      <c r="HZT9705" s="45"/>
      <c r="HZU9705" s="45"/>
      <c r="HZV9705" s="45"/>
      <c r="HZW9705" s="45"/>
      <c r="HZX9705" s="45"/>
      <c r="HZY9705" s="45"/>
      <c r="HZZ9705" s="45"/>
      <c r="IAA9705" s="45"/>
      <c r="IAB9705" s="45"/>
      <c r="IAC9705" s="45"/>
      <c r="IAD9705" s="45"/>
      <c r="IAE9705" s="45"/>
      <c r="IAF9705" s="45"/>
      <c r="IAG9705" s="45"/>
      <c r="IAH9705" s="45"/>
      <c r="IAI9705" s="45"/>
      <c r="IAJ9705" s="45"/>
      <c r="IAK9705" s="45"/>
      <c r="IAL9705" s="45"/>
      <c r="IAM9705" s="45"/>
      <c r="IAN9705" s="45"/>
      <c r="IAO9705" s="45"/>
      <c r="IAP9705" s="45"/>
      <c r="IAQ9705" s="45"/>
      <c r="IAR9705" s="45"/>
      <c r="IAS9705" s="45"/>
      <c r="IAT9705" s="45"/>
      <c r="IAU9705" s="45"/>
      <c r="IAV9705" s="45"/>
      <c r="IAW9705" s="45"/>
      <c r="IAX9705" s="45"/>
      <c r="IAY9705" s="45"/>
      <c r="IAZ9705" s="45"/>
      <c r="IBA9705" s="45"/>
      <c r="IBB9705" s="45"/>
      <c r="IBC9705" s="45"/>
      <c r="IBD9705" s="45"/>
      <c r="IBE9705" s="45"/>
      <c r="IBF9705" s="45"/>
      <c r="IBG9705" s="45"/>
      <c r="IBH9705" s="45"/>
      <c r="IBI9705" s="45"/>
      <c r="IBJ9705" s="45"/>
      <c r="IBK9705" s="45"/>
      <c r="IBL9705" s="45"/>
      <c r="IBM9705" s="45"/>
      <c r="IBN9705" s="45"/>
      <c r="IBO9705" s="45"/>
      <c r="IBP9705" s="45"/>
      <c r="IBQ9705" s="45"/>
      <c r="IBR9705" s="45"/>
      <c r="IBS9705" s="45"/>
      <c r="IBT9705" s="45"/>
      <c r="IBU9705" s="45"/>
      <c r="IBV9705" s="45"/>
      <c r="IBW9705" s="45"/>
      <c r="IBX9705" s="45"/>
      <c r="IBY9705" s="45"/>
      <c r="IBZ9705" s="45"/>
      <c r="ICA9705" s="45"/>
      <c r="ICB9705" s="45"/>
      <c r="ICC9705" s="45"/>
      <c r="ICD9705" s="45"/>
      <c r="ICE9705" s="45"/>
      <c r="ICF9705" s="45"/>
      <c r="ICG9705" s="45"/>
      <c r="ICH9705" s="45"/>
      <c r="ICI9705" s="45"/>
      <c r="ICJ9705" s="45"/>
      <c r="ICK9705" s="45"/>
      <c r="ICL9705" s="45"/>
      <c r="ICM9705" s="45"/>
      <c r="ICN9705" s="45"/>
      <c r="ICO9705" s="45"/>
      <c r="ICP9705" s="45"/>
      <c r="ICQ9705" s="45"/>
      <c r="ICR9705" s="45"/>
      <c r="ICS9705" s="45"/>
      <c r="ICT9705" s="45"/>
      <c r="ICU9705" s="45"/>
      <c r="ICV9705" s="45"/>
      <c r="ICW9705" s="45"/>
      <c r="ICX9705" s="45"/>
      <c r="ICY9705" s="45"/>
      <c r="ICZ9705" s="45"/>
      <c r="IDA9705" s="45"/>
      <c r="IDB9705" s="45"/>
      <c r="IDC9705" s="45"/>
      <c r="IDD9705" s="45"/>
      <c r="IDE9705" s="45"/>
      <c r="IDF9705" s="45"/>
      <c r="IDG9705" s="45"/>
      <c r="IDH9705" s="45"/>
      <c r="IDI9705" s="45"/>
      <c r="IDJ9705" s="45"/>
      <c r="IDK9705" s="45"/>
      <c r="IDL9705" s="45"/>
      <c r="IDM9705" s="45"/>
      <c r="IDN9705" s="45"/>
      <c r="IDO9705" s="45"/>
      <c r="IDP9705" s="45"/>
      <c r="IDQ9705" s="45"/>
      <c r="IDR9705" s="45"/>
      <c r="IDS9705" s="45"/>
      <c r="IDT9705" s="45"/>
      <c r="IDU9705" s="45"/>
      <c r="IDV9705" s="45"/>
      <c r="IDW9705" s="45"/>
      <c r="IDX9705" s="45"/>
      <c r="IDY9705" s="45"/>
      <c r="IDZ9705" s="45"/>
      <c r="IEA9705" s="45"/>
      <c r="IEB9705" s="45"/>
      <c r="IEC9705" s="45"/>
      <c r="IED9705" s="45"/>
      <c r="IEE9705" s="45"/>
      <c r="IEF9705" s="45"/>
      <c r="IEG9705" s="45"/>
      <c r="IEH9705" s="45"/>
      <c r="IEI9705" s="45"/>
      <c r="IEJ9705" s="45"/>
      <c r="IEK9705" s="45"/>
      <c r="IEL9705" s="45"/>
      <c r="IEM9705" s="45"/>
      <c r="IEN9705" s="45"/>
      <c r="IEO9705" s="45"/>
      <c r="IEP9705" s="45"/>
      <c r="IEQ9705" s="45"/>
      <c r="IER9705" s="45"/>
      <c r="IES9705" s="45"/>
      <c r="IET9705" s="45"/>
      <c r="IEU9705" s="45"/>
      <c r="IEV9705" s="45"/>
      <c r="IEW9705" s="45"/>
      <c r="IEX9705" s="45"/>
      <c r="IEY9705" s="45"/>
      <c r="IEZ9705" s="45"/>
      <c r="IFA9705" s="45"/>
      <c r="IFB9705" s="45"/>
      <c r="IFC9705" s="45"/>
      <c r="IFD9705" s="45"/>
      <c r="IFE9705" s="45"/>
      <c r="IFF9705" s="45"/>
      <c r="IFG9705" s="45"/>
      <c r="IFH9705" s="45"/>
      <c r="IFI9705" s="45"/>
      <c r="IFJ9705" s="45"/>
      <c r="IFK9705" s="45"/>
      <c r="IFL9705" s="45"/>
      <c r="IFM9705" s="45"/>
      <c r="IFN9705" s="45"/>
      <c r="IFO9705" s="45"/>
      <c r="IFP9705" s="45"/>
      <c r="IFQ9705" s="45"/>
      <c r="IFR9705" s="45"/>
      <c r="IFS9705" s="45"/>
      <c r="IFT9705" s="45"/>
      <c r="IFU9705" s="45"/>
      <c r="IFV9705" s="45"/>
      <c r="IFW9705" s="45"/>
      <c r="IFX9705" s="45"/>
      <c r="IFY9705" s="45"/>
      <c r="IFZ9705" s="45"/>
      <c r="IGA9705" s="45"/>
      <c r="IGB9705" s="45"/>
      <c r="IGC9705" s="45"/>
      <c r="IGD9705" s="45"/>
      <c r="IGE9705" s="45"/>
      <c r="IGF9705" s="45"/>
      <c r="IGG9705" s="45"/>
      <c r="IGH9705" s="45"/>
      <c r="IGI9705" s="45"/>
      <c r="IGJ9705" s="45"/>
      <c r="IGK9705" s="45"/>
      <c r="IGL9705" s="45"/>
      <c r="IGM9705" s="45"/>
      <c r="IGN9705" s="45"/>
      <c r="IGO9705" s="45"/>
      <c r="IGP9705" s="45"/>
      <c r="IGQ9705" s="45"/>
      <c r="IGR9705" s="45"/>
      <c r="IGS9705" s="45"/>
      <c r="IGT9705" s="45"/>
      <c r="IGU9705" s="45"/>
      <c r="IGV9705" s="45"/>
      <c r="IGW9705" s="45"/>
      <c r="IGX9705" s="45"/>
      <c r="IGY9705" s="45"/>
      <c r="IGZ9705" s="45"/>
      <c r="IHA9705" s="45"/>
      <c r="IHB9705" s="45"/>
      <c r="IHC9705" s="45"/>
      <c r="IHD9705" s="45"/>
      <c r="IHE9705" s="45"/>
      <c r="IHF9705" s="45"/>
      <c r="IHG9705" s="45"/>
      <c r="IHH9705" s="45"/>
      <c r="IHI9705" s="45"/>
      <c r="IHJ9705" s="45"/>
      <c r="IHK9705" s="45"/>
      <c r="IHL9705" s="45"/>
      <c r="IHM9705" s="45"/>
      <c r="IHN9705" s="45"/>
      <c r="IHO9705" s="45"/>
      <c r="IHP9705" s="45"/>
      <c r="IHQ9705" s="45"/>
      <c r="IHR9705" s="45"/>
      <c r="IHS9705" s="45"/>
      <c r="IHT9705" s="45"/>
      <c r="IHU9705" s="45"/>
      <c r="IHV9705" s="45"/>
      <c r="IHW9705" s="45"/>
      <c r="IHX9705" s="45"/>
      <c r="IHY9705" s="45"/>
      <c r="IHZ9705" s="45"/>
      <c r="IIA9705" s="45"/>
      <c r="IIB9705" s="45"/>
      <c r="IIC9705" s="45"/>
      <c r="IID9705" s="45"/>
      <c r="IIE9705" s="45"/>
      <c r="IIF9705" s="45"/>
      <c r="IIG9705" s="45"/>
      <c r="IIH9705" s="45"/>
      <c r="III9705" s="45"/>
      <c r="IIJ9705" s="45"/>
      <c r="IIK9705" s="45"/>
      <c r="IIL9705" s="45"/>
      <c r="IIM9705" s="45"/>
      <c r="IIN9705" s="45"/>
      <c r="IIO9705" s="45"/>
      <c r="IIP9705" s="45"/>
      <c r="IIQ9705" s="45"/>
      <c r="IIR9705" s="45"/>
      <c r="IIS9705" s="45"/>
      <c r="IIT9705" s="45"/>
      <c r="IIU9705" s="45"/>
      <c r="IIV9705" s="45"/>
      <c r="IIW9705" s="45"/>
      <c r="IIX9705" s="45"/>
      <c r="IIY9705" s="45"/>
      <c r="IIZ9705" s="45"/>
      <c r="IJA9705" s="45"/>
      <c r="IJB9705" s="45"/>
      <c r="IJC9705" s="45"/>
      <c r="IJD9705" s="45"/>
      <c r="IJE9705" s="45"/>
      <c r="IJF9705" s="45"/>
      <c r="IJG9705" s="45"/>
      <c r="IJH9705" s="45"/>
      <c r="IJI9705" s="45"/>
      <c r="IJJ9705" s="45"/>
      <c r="IJK9705" s="45"/>
      <c r="IJL9705" s="45"/>
      <c r="IJM9705" s="45"/>
      <c r="IJN9705" s="45"/>
      <c r="IJO9705" s="45"/>
      <c r="IJP9705" s="45"/>
      <c r="IJQ9705" s="45"/>
      <c r="IJR9705" s="45"/>
      <c r="IJS9705" s="45"/>
      <c r="IJT9705" s="45"/>
      <c r="IJU9705" s="45"/>
      <c r="IJV9705" s="45"/>
      <c r="IJW9705" s="45"/>
      <c r="IJX9705" s="45"/>
      <c r="IJY9705" s="45"/>
      <c r="IJZ9705" s="45"/>
      <c r="IKA9705" s="45"/>
      <c r="IKB9705" s="45"/>
      <c r="IKC9705" s="45"/>
      <c r="IKD9705" s="45"/>
      <c r="IKE9705" s="45"/>
      <c r="IKF9705" s="45"/>
      <c r="IKG9705" s="45"/>
      <c r="IKH9705" s="45"/>
      <c r="IKI9705" s="45"/>
      <c r="IKJ9705" s="45"/>
      <c r="IKK9705" s="45"/>
      <c r="IKL9705" s="45"/>
      <c r="IKM9705" s="45"/>
      <c r="IKN9705" s="45"/>
      <c r="IKO9705" s="45"/>
      <c r="IKP9705" s="45"/>
      <c r="IKQ9705" s="45"/>
      <c r="IKR9705" s="45"/>
      <c r="IKS9705" s="45"/>
      <c r="IKT9705" s="45"/>
      <c r="IKU9705" s="45"/>
      <c r="IKV9705" s="45"/>
      <c r="IKW9705" s="45"/>
      <c r="IKX9705" s="45"/>
      <c r="IKY9705" s="45"/>
      <c r="IKZ9705" s="45"/>
      <c r="ILA9705" s="45"/>
      <c r="ILB9705" s="45"/>
      <c r="ILC9705" s="45"/>
      <c r="ILD9705" s="45"/>
      <c r="ILE9705" s="45"/>
      <c r="ILF9705" s="45"/>
      <c r="ILG9705" s="45"/>
      <c r="ILH9705" s="45"/>
      <c r="ILI9705" s="45"/>
      <c r="ILJ9705" s="45"/>
      <c r="ILK9705" s="45"/>
      <c r="ILL9705" s="45"/>
      <c r="ILM9705" s="45"/>
      <c r="ILN9705" s="45"/>
      <c r="ILO9705" s="45"/>
      <c r="ILP9705" s="45"/>
      <c r="ILQ9705" s="45"/>
      <c r="ILR9705" s="45"/>
      <c r="ILS9705" s="45"/>
      <c r="ILT9705" s="45"/>
      <c r="ILU9705" s="45"/>
      <c r="ILV9705" s="45"/>
      <c r="ILW9705" s="45"/>
      <c r="ILX9705" s="45"/>
      <c r="ILY9705" s="45"/>
      <c r="ILZ9705" s="45"/>
      <c r="IMA9705" s="45"/>
      <c r="IMB9705" s="45"/>
      <c r="IMC9705" s="45"/>
      <c r="IMD9705" s="45"/>
      <c r="IME9705" s="45"/>
      <c r="IMF9705" s="45"/>
      <c r="IMG9705" s="45"/>
      <c r="IMH9705" s="45"/>
      <c r="IMI9705" s="45"/>
      <c r="IMJ9705" s="45"/>
      <c r="IMK9705" s="45"/>
      <c r="IML9705" s="45"/>
      <c r="IMM9705" s="45"/>
      <c r="IMN9705" s="45"/>
      <c r="IMO9705" s="45"/>
      <c r="IMP9705" s="45"/>
      <c r="IMQ9705" s="45"/>
      <c r="IMR9705" s="45"/>
      <c r="IMS9705" s="45"/>
      <c r="IMT9705" s="45"/>
      <c r="IMU9705" s="45"/>
      <c r="IMV9705" s="45"/>
      <c r="IMW9705" s="45"/>
      <c r="IMX9705" s="45"/>
      <c r="IMY9705" s="45"/>
      <c r="IMZ9705" s="45"/>
      <c r="INA9705" s="45"/>
      <c r="INB9705" s="45"/>
      <c r="INC9705" s="45"/>
      <c r="IND9705" s="45"/>
      <c r="INE9705" s="45"/>
      <c r="INF9705" s="45"/>
      <c r="ING9705" s="45"/>
      <c r="INH9705" s="45"/>
      <c r="INI9705" s="45"/>
      <c r="INJ9705" s="45"/>
      <c r="INK9705" s="45"/>
      <c r="INL9705" s="45"/>
      <c r="INM9705" s="45"/>
      <c r="INN9705" s="45"/>
      <c r="INO9705" s="45"/>
      <c r="INP9705" s="45"/>
      <c r="INQ9705" s="45"/>
      <c r="INR9705" s="45"/>
      <c r="INS9705" s="45"/>
      <c r="INT9705" s="45"/>
      <c r="INU9705" s="45"/>
      <c r="INV9705" s="45"/>
      <c r="INW9705" s="45"/>
      <c r="INX9705" s="45"/>
      <c r="INY9705" s="45"/>
      <c r="INZ9705" s="45"/>
      <c r="IOA9705" s="45"/>
      <c r="IOB9705" s="45"/>
      <c r="IOC9705" s="45"/>
      <c r="IOD9705" s="45"/>
      <c r="IOE9705" s="45"/>
      <c r="IOF9705" s="45"/>
      <c r="IOG9705" s="45"/>
      <c r="IOH9705" s="45"/>
      <c r="IOI9705" s="45"/>
      <c r="IOJ9705" s="45"/>
      <c r="IOK9705" s="45"/>
      <c r="IOL9705" s="45"/>
      <c r="IOM9705" s="45"/>
      <c r="ION9705" s="45"/>
      <c r="IOO9705" s="45"/>
      <c r="IOP9705" s="45"/>
      <c r="IOQ9705" s="45"/>
      <c r="IOR9705" s="45"/>
      <c r="IOS9705" s="45"/>
      <c r="IOT9705" s="45"/>
      <c r="IOU9705" s="45"/>
      <c r="IOV9705" s="45"/>
      <c r="IOW9705" s="45"/>
      <c r="IOX9705" s="45"/>
      <c r="IOY9705" s="45"/>
      <c r="IOZ9705" s="45"/>
      <c r="IPA9705" s="45"/>
      <c r="IPB9705" s="45"/>
      <c r="IPC9705" s="45"/>
      <c r="IPD9705" s="45"/>
      <c r="IPE9705" s="45"/>
      <c r="IPF9705" s="45"/>
      <c r="IPG9705" s="45"/>
      <c r="IPH9705" s="45"/>
      <c r="IPI9705" s="45"/>
      <c r="IPJ9705" s="45"/>
      <c r="IPK9705" s="45"/>
      <c r="IPL9705" s="45"/>
      <c r="IPM9705" s="45"/>
      <c r="IPN9705" s="45"/>
      <c r="IPO9705" s="45"/>
      <c r="IPP9705" s="45"/>
      <c r="IPQ9705" s="45"/>
      <c r="IPR9705" s="45"/>
      <c r="IPS9705" s="45"/>
      <c r="IPT9705" s="45"/>
      <c r="IPU9705" s="45"/>
      <c r="IPV9705" s="45"/>
      <c r="IPW9705" s="45"/>
      <c r="IPX9705" s="45"/>
      <c r="IPY9705" s="45"/>
      <c r="IPZ9705" s="45"/>
      <c r="IQA9705" s="45"/>
      <c r="IQB9705" s="45"/>
      <c r="IQC9705" s="45"/>
      <c r="IQD9705" s="45"/>
      <c r="IQE9705" s="45"/>
      <c r="IQF9705" s="45"/>
      <c r="IQG9705" s="45"/>
      <c r="IQH9705" s="45"/>
      <c r="IQI9705" s="45"/>
      <c r="IQJ9705" s="45"/>
      <c r="IQK9705" s="45"/>
      <c r="IQL9705" s="45"/>
      <c r="IQM9705" s="45"/>
      <c r="IQN9705" s="45"/>
      <c r="IQO9705" s="45"/>
      <c r="IQP9705" s="45"/>
      <c r="IQQ9705" s="45"/>
      <c r="IQR9705" s="45"/>
      <c r="IQS9705" s="45"/>
      <c r="IQT9705" s="45"/>
      <c r="IQU9705" s="45"/>
      <c r="IQV9705" s="45"/>
      <c r="IQW9705" s="45"/>
      <c r="IQX9705" s="45"/>
      <c r="IQY9705" s="45"/>
      <c r="IQZ9705" s="45"/>
      <c r="IRA9705" s="45"/>
      <c r="IRB9705" s="45"/>
      <c r="IRC9705" s="45"/>
      <c r="IRD9705" s="45"/>
      <c r="IRE9705" s="45"/>
      <c r="IRF9705" s="45"/>
      <c r="IRG9705" s="45"/>
      <c r="IRH9705" s="45"/>
      <c r="IRI9705" s="45"/>
      <c r="IRJ9705" s="45"/>
      <c r="IRK9705" s="45"/>
      <c r="IRL9705" s="45"/>
      <c r="IRM9705" s="45"/>
      <c r="IRN9705" s="45"/>
      <c r="IRO9705" s="45"/>
      <c r="IRP9705" s="45"/>
      <c r="IRQ9705" s="45"/>
      <c r="IRR9705" s="45"/>
      <c r="IRS9705" s="45"/>
      <c r="IRT9705" s="45"/>
      <c r="IRU9705" s="45"/>
      <c r="IRV9705" s="45"/>
      <c r="IRW9705" s="45"/>
      <c r="IRX9705" s="45"/>
      <c r="IRY9705" s="45"/>
      <c r="IRZ9705" s="45"/>
      <c r="ISA9705" s="45"/>
      <c r="ISB9705" s="45"/>
      <c r="ISC9705" s="45"/>
      <c r="ISD9705" s="45"/>
      <c r="ISE9705" s="45"/>
      <c r="ISF9705" s="45"/>
      <c r="ISG9705" s="45"/>
      <c r="ISH9705" s="45"/>
      <c r="ISI9705" s="45"/>
      <c r="ISJ9705" s="45"/>
      <c r="ISK9705" s="45"/>
      <c r="ISL9705" s="45"/>
      <c r="ISM9705" s="45"/>
      <c r="ISN9705" s="45"/>
      <c r="ISO9705" s="45"/>
      <c r="ISP9705" s="45"/>
      <c r="ISQ9705" s="45"/>
      <c r="ISR9705" s="45"/>
      <c r="ISS9705" s="45"/>
      <c r="IST9705" s="45"/>
      <c r="ISU9705" s="45"/>
      <c r="ISV9705" s="45"/>
      <c r="ISW9705" s="45"/>
      <c r="ISX9705" s="45"/>
      <c r="ISY9705" s="45"/>
      <c r="ISZ9705" s="45"/>
      <c r="ITA9705" s="45"/>
      <c r="ITB9705" s="45"/>
      <c r="ITC9705" s="45"/>
      <c r="ITD9705" s="45"/>
      <c r="ITE9705" s="45"/>
      <c r="ITF9705" s="45"/>
      <c r="ITG9705" s="45"/>
      <c r="ITH9705" s="45"/>
      <c r="ITI9705" s="45"/>
      <c r="ITJ9705" s="45"/>
      <c r="ITK9705" s="45"/>
      <c r="ITL9705" s="45"/>
      <c r="ITM9705" s="45"/>
      <c r="ITN9705" s="45"/>
      <c r="ITO9705" s="45"/>
      <c r="ITP9705" s="45"/>
      <c r="ITQ9705" s="45"/>
      <c r="ITR9705" s="45"/>
      <c r="ITS9705" s="45"/>
      <c r="ITT9705" s="45"/>
      <c r="ITU9705" s="45"/>
      <c r="ITV9705" s="45"/>
      <c r="ITW9705" s="45"/>
      <c r="ITX9705" s="45"/>
      <c r="ITY9705" s="45"/>
      <c r="ITZ9705" s="45"/>
      <c r="IUA9705" s="45"/>
      <c r="IUB9705" s="45"/>
      <c r="IUC9705" s="45"/>
      <c r="IUD9705" s="45"/>
      <c r="IUE9705" s="45"/>
      <c r="IUF9705" s="45"/>
      <c r="IUG9705" s="45"/>
      <c r="IUH9705" s="45"/>
      <c r="IUI9705" s="45"/>
      <c r="IUJ9705" s="45"/>
      <c r="IUK9705" s="45"/>
      <c r="IUL9705" s="45"/>
      <c r="IUM9705" s="45"/>
      <c r="IUN9705" s="45"/>
      <c r="IUO9705" s="45"/>
      <c r="IUP9705" s="45"/>
      <c r="IUQ9705" s="45"/>
      <c r="IUR9705" s="45"/>
      <c r="IUS9705" s="45"/>
      <c r="IUT9705" s="45"/>
      <c r="IUU9705" s="45"/>
      <c r="IUV9705" s="45"/>
      <c r="IUW9705" s="45"/>
      <c r="IUX9705" s="45"/>
      <c r="IUY9705" s="45"/>
      <c r="IUZ9705" s="45"/>
      <c r="IVA9705" s="45"/>
      <c r="IVB9705" s="45"/>
      <c r="IVC9705" s="45"/>
      <c r="IVD9705" s="45"/>
      <c r="IVE9705" s="45"/>
      <c r="IVF9705" s="45"/>
      <c r="IVG9705" s="45"/>
      <c r="IVH9705" s="45"/>
      <c r="IVI9705" s="45"/>
      <c r="IVJ9705" s="45"/>
      <c r="IVK9705" s="45"/>
      <c r="IVL9705" s="45"/>
      <c r="IVM9705" s="45"/>
      <c r="IVN9705" s="45"/>
      <c r="IVO9705" s="45"/>
      <c r="IVP9705" s="45"/>
      <c r="IVQ9705" s="45"/>
      <c r="IVR9705" s="45"/>
      <c r="IVS9705" s="45"/>
      <c r="IVT9705" s="45"/>
      <c r="IVU9705" s="45"/>
      <c r="IVV9705" s="45"/>
      <c r="IVW9705" s="45"/>
      <c r="IVX9705" s="45"/>
      <c r="IVY9705" s="45"/>
      <c r="IVZ9705" s="45"/>
      <c r="IWA9705" s="45"/>
      <c r="IWB9705" s="45"/>
      <c r="IWC9705" s="45"/>
      <c r="IWD9705" s="45"/>
      <c r="IWE9705" s="45"/>
      <c r="IWF9705" s="45"/>
      <c r="IWG9705" s="45"/>
      <c r="IWH9705" s="45"/>
      <c r="IWI9705" s="45"/>
      <c r="IWJ9705" s="45"/>
      <c r="IWK9705" s="45"/>
      <c r="IWL9705" s="45"/>
      <c r="IWM9705" s="45"/>
      <c r="IWN9705" s="45"/>
      <c r="IWO9705" s="45"/>
      <c r="IWP9705" s="45"/>
      <c r="IWQ9705" s="45"/>
      <c r="IWR9705" s="45"/>
      <c r="IWS9705" s="45"/>
      <c r="IWT9705" s="45"/>
      <c r="IWU9705" s="45"/>
      <c r="IWV9705" s="45"/>
      <c r="IWW9705" s="45"/>
      <c r="IWX9705" s="45"/>
      <c r="IWY9705" s="45"/>
      <c r="IWZ9705" s="45"/>
      <c r="IXA9705" s="45"/>
      <c r="IXB9705" s="45"/>
      <c r="IXC9705" s="45"/>
      <c r="IXD9705" s="45"/>
      <c r="IXE9705" s="45"/>
      <c r="IXF9705" s="45"/>
      <c r="IXG9705" s="45"/>
      <c r="IXH9705" s="45"/>
      <c r="IXI9705" s="45"/>
      <c r="IXJ9705" s="45"/>
      <c r="IXK9705" s="45"/>
      <c r="IXL9705" s="45"/>
      <c r="IXM9705" s="45"/>
      <c r="IXN9705" s="45"/>
      <c r="IXO9705" s="45"/>
      <c r="IXP9705" s="45"/>
      <c r="IXQ9705" s="45"/>
      <c r="IXR9705" s="45"/>
      <c r="IXS9705" s="45"/>
      <c r="IXT9705" s="45"/>
      <c r="IXU9705" s="45"/>
      <c r="IXV9705" s="45"/>
      <c r="IXW9705" s="45"/>
      <c r="IXX9705" s="45"/>
      <c r="IXY9705" s="45"/>
      <c r="IXZ9705" s="45"/>
      <c r="IYA9705" s="45"/>
      <c r="IYB9705" s="45"/>
      <c r="IYC9705" s="45"/>
      <c r="IYD9705" s="45"/>
      <c r="IYE9705" s="45"/>
      <c r="IYF9705" s="45"/>
      <c r="IYG9705" s="45"/>
      <c r="IYH9705" s="45"/>
      <c r="IYI9705" s="45"/>
      <c r="IYJ9705" s="45"/>
      <c r="IYK9705" s="45"/>
      <c r="IYL9705" s="45"/>
      <c r="IYM9705" s="45"/>
      <c r="IYN9705" s="45"/>
      <c r="IYO9705" s="45"/>
      <c r="IYP9705" s="45"/>
      <c r="IYQ9705" s="45"/>
      <c r="IYR9705" s="45"/>
      <c r="IYS9705" s="45"/>
      <c r="IYT9705" s="45"/>
      <c r="IYU9705" s="45"/>
      <c r="IYV9705" s="45"/>
      <c r="IYW9705" s="45"/>
      <c r="IYX9705" s="45"/>
      <c r="IYY9705" s="45"/>
      <c r="IYZ9705" s="45"/>
      <c r="IZA9705" s="45"/>
      <c r="IZB9705" s="45"/>
      <c r="IZC9705" s="45"/>
      <c r="IZD9705" s="45"/>
      <c r="IZE9705" s="45"/>
      <c r="IZF9705" s="45"/>
      <c r="IZG9705" s="45"/>
      <c r="IZH9705" s="45"/>
      <c r="IZI9705" s="45"/>
      <c r="IZJ9705" s="45"/>
      <c r="IZK9705" s="45"/>
      <c r="IZL9705" s="45"/>
      <c r="IZM9705" s="45"/>
      <c r="IZN9705" s="45"/>
      <c r="IZO9705" s="45"/>
      <c r="IZP9705" s="45"/>
      <c r="IZQ9705" s="45"/>
      <c r="IZR9705" s="45"/>
      <c r="IZS9705" s="45"/>
      <c r="IZT9705" s="45"/>
      <c r="IZU9705" s="45"/>
      <c r="IZV9705" s="45"/>
      <c r="IZW9705" s="45"/>
      <c r="IZX9705" s="45"/>
      <c r="IZY9705" s="45"/>
      <c r="IZZ9705" s="45"/>
      <c r="JAA9705" s="45"/>
      <c r="JAB9705" s="45"/>
      <c r="JAC9705" s="45"/>
      <c r="JAD9705" s="45"/>
      <c r="JAE9705" s="45"/>
      <c r="JAF9705" s="45"/>
      <c r="JAG9705" s="45"/>
      <c r="JAH9705" s="45"/>
      <c r="JAI9705" s="45"/>
      <c r="JAJ9705" s="45"/>
      <c r="JAK9705" s="45"/>
      <c r="JAL9705" s="45"/>
      <c r="JAM9705" s="45"/>
      <c r="JAN9705" s="45"/>
      <c r="JAO9705" s="45"/>
      <c r="JAP9705" s="45"/>
      <c r="JAQ9705" s="45"/>
      <c r="JAR9705" s="45"/>
      <c r="JAS9705" s="45"/>
      <c r="JAT9705" s="45"/>
      <c r="JAU9705" s="45"/>
      <c r="JAV9705" s="45"/>
      <c r="JAW9705" s="45"/>
      <c r="JAX9705" s="45"/>
      <c r="JAY9705" s="45"/>
      <c r="JAZ9705" s="45"/>
      <c r="JBA9705" s="45"/>
      <c r="JBB9705" s="45"/>
      <c r="JBC9705" s="45"/>
      <c r="JBD9705" s="45"/>
      <c r="JBE9705" s="45"/>
      <c r="JBF9705" s="45"/>
      <c r="JBG9705" s="45"/>
      <c r="JBH9705" s="45"/>
      <c r="JBI9705" s="45"/>
      <c r="JBJ9705" s="45"/>
      <c r="JBK9705" s="45"/>
      <c r="JBL9705" s="45"/>
      <c r="JBM9705" s="45"/>
      <c r="JBN9705" s="45"/>
      <c r="JBO9705" s="45"/>
      <c r="JBP9705" s="45"/>
      <c r="JBQ9705" s="45"/>
      <c r="JBR9705" s="45"/>
      <c r="JBS9705" s="45"/>
      <c r="JBT9705" s="45"/>
      <c r="JBU9705" s="45"/>
      <c r="JBV9705" s="45"/>
      <c r="JBW9705" s="45"/>
      <c r="JBX9705" s="45"/>
      <c r="JBY9705" s="45"/>
      <c r="JBZ9705" s="45"/>
      <c r="JCA9705" s="45"/>
      <c r="JCB9705" s="45"/>
      <c r="JCC9705" s="45"/>
      <c r="JCD9705" s="45"/>
      <c r="JCE9705" s="45"/>
      <c r="JCF9705" s="45"/>
      <c r="JCG9705" s="45"/>
      <c r="JCH9705" s="45"/>
      <c r="JCI9705" s="45"/>
      <c r="JCJ9705" s="45"/>
      <c r="JCK9705" s="45"/>
      <c r="JCL9705" s="45"/>
      <c r="JCM9705" s="45"/>
      <c r="JCN9705" s="45"/>
      <c r="JCO9705" s="45"/>
      <c r="JCP9705" s="45"/>
      <c r="JCQ9705" s="45"/>
      <c r="JCR9705" s="45"/>
      <c r="JCS9705" s="45"/>
      <c r="JCT9705" s="45"/>
      <c r="JCU9705" s="45"/>
      <c r="JCV9705" s="45"/>
      <c r="JCW9705" s="45"/>
      <c r="JCX9705" s="45"/>
      <c r="JCY9705" s="45"/>
      <c r="JCZ9705" s="45"/>
      <c r="JDA9705" s="45"/>
      <c r="JDB9705" s="45"/>
      <c r="JDC9705" s="45"/>
      <c r="JDD9705" s="45"/>
      <c r="JDE9705" s="45"/>
      <c r="JDF9705" s="45"/>
      <c r="JDG9705" s="45"/>
      <c r="JDH9705" s="45"/>
      <c r="JDI9705" s="45"/>
      <c r="JDJ9705" s="45"/>
      <c r="JDK9705" s="45"/>
      <c r="JDL9705" s="45"/>
      <c r="JDM9705" s="45"/>
      <c r="JDN9705" s="45"/>
      <c r="JDO9705" s="45"/>
      <c r="JDP9705" s="45"/>
      <c r="JDQ9705" s="45"/>
      <c r="JDR9705" s="45"/>
      <c r="JDS9705" s="45"/>
      <c r="JDT9705" s="45"/>
      <c r="JDU9705" s="45"/>
      <c r="JDV9705" s="45"/>
      <c r="JDW9705" s="45"/>
      <c r="JDX9705" s="45"/>
      <c r="JDY9705" s="45"/>
      <c r="JDZ9705" s="45"/>
      <c r="JEA9705" s="45"/>
      <c r="JEB9705" s="45"/>
      <c r="JEC9705" s="45"/>
      <c r="JED9705" s="45"/>
      <c r="JEE9705" s="45"/>
      <c r="JEF9705" s="45"/>
      <c r="JEG9705" s="45"/>
      <c r="JEH9705" s="45"/>
      <c r="JEI9705" s="45"/>
      <c r="JEJ9705" s="45"/>
      <c r="JEK9705" s="45"/>
      <c r="JEL9705" s="45"/>
      <c r="JEM9705" s="45"/>
      <c r="JEN9705" s="45"/>
      <c r="JEO9705" s="45"/>
      <c r="JEP9705" s="45"/>
      <c r="JEQ9705" s="45"/>
      <c r="JER9705" s="45"/>
      <c r="JES9705" s="45"/>
      <c r="JET9705" s="45"/>
      <c r="JEU9705" s="45"/>
      <c r="JEV9705" s="45"/>
      <c r="JEW9705" s="45"/>
      <c r="JEX9705" s="45"/>
      <c r="JEY9705" s="45"/>
      <c r="JEZ9705" s="45"/>
      <c r="JFA9705" s="45"/>
      <c r="JFB9705" s="45"/>
      <c r="JFC9705" s="45"/>
      <c r="JFD9705" s="45"/>
      <c r="JFE9705" s="45"/>
      <c r="JFF9705" s="45"/>
      <c r="JFG9705" s="45"/>
      <c r="JFH9705" s="45"/>
      <c r="JFI9705" s="45"/>
      <c r="JFJ9705" s="45"/>
      <c r="JFK9705" s="45"/>
      <c r="JFL9705" s="45"/>
      <c r="JFM9705" s="45"/>
      <c r="JFN9705" s="45"/>
      <c r="JFO9705" s="45"/>
      <c r="JFP9705" s="45"/>
      <c r="JFQ9705" s="45"/>
      <c r="JFR9705" s="45"/>
      <c r="JFS9705" s="45"/>
      <c r="JFT9705" s="45"/>
      <c r="JFU9705" s="45"/>
      <c r="JFV9705" s="45"/>
      <c r="JFW9705" s="45"/>
      <c r="JFX9705" s="45"/>
      <c r="JFY9705" s="45"/>
      <c r="JFZ9705" s="45"/>
      <c r="JGA9705" s="45"/>
      <c r="JGB9705" s="45"/>
      <c r="JGC9705" s="45"/>
      <c r="JGD9705" s="45"/>
      <c r="JGE9705" s="45"/>
      <c r="JGF9705" s="45"/>
      <c r="JGG9705" s="45"/>
      <c r="JGH9705" s="45"/>
      <c r="JGI9705" s="45"/>
      <c r="JGJ9705" s="45"/>
      <c r="JGK9705" s="45"/>
      <c r="JGL9705" s="45"/>
      <c r="JGM9705" s="45"/>
      <c r="JGN9705" s="45"/>
      <c r="JGO9705" s="45"/>
      <c r="JGP9705" s="45"/>
      <c r="JGQ9705" s="45"/>
      <c r="JGR9705" s="45"/>
      <c r="JGS9705" s="45"/>
      <c r="JGT9705" s="45"/>
      <c r="JGU9705" s="45"/>
      <c r="JGV9705" s="45"/>
      <c r="JGW9705" s="45"/>
      <c r="JGX9705" s="45"/>
      <c r="JGY9705" s="45"/>
      <c r="JGZ9705" s="45"/>
      <c r="JHA9705" s="45"/>
      <c r="JHB9705" s="45"/>
      <c r="JHC9705" s="45"/>
      <c r="JHD9705" s="45"/>
      <c r="JHE9705" s="45"/>
      <c r="JHF9705" s="45"/>
      <c r="JHG9705" s="45"/>
      <c r="JHH9705" s="45"/>
      <c r="JHI9705" s="45"/>
      <c r="JHJ9705" s="45"/>
      <c r="JHK9705" s="45"/>
      <c r="JHL9705" s="45"/>
      <c r="JHM9705" s="45"/>
      <c r="JHN9705" s="45"/>
      <c r="JHO9705" s="45"/>
      <c r="JHP9705" s="45"/>
      <c r="JHQ9705" s="45"/>
      <c r="JHR9705" s="45"/>
      <c r="JHS9705" s="45"/>
      <c r="JHT9705" s="45"/>
      <c r="JHU9705" s="45"/>
      <c r="JHV9705" s="45"/>
      <c r="JHW9705" s="45"/>
      <c r="JHX9705" s="45"/>
      <c r="JHY9705" s="45"/>
      <c r="JHZ9705" s="45"/>
      <c r="JIA9705" s="45"/>
      <c r="JIB9705" s="45"/>
      <c r="JIC9705" s="45"/>
      <c r="JID9705" s="45"/>
      <c r="JIE9705" s="45"/>
      <c r="JIF9705" s="45"/>
      <c r="JIG9705" s="45"/>
      <c r="JIH9705" s="45"/>
      <c r="JII9705" s="45"/>
      <c r="JIJ9705" s="45"/>
      <c r="JIK9705" s="45"/>
      <c r="JIL9705" s="45"/>
      <c r="JIM9705" s="45"/>
      <c r="JIN9705" s="45"/>
      <c r="JIO9705" s="45"/>
      <c r="JIP9705" s="45"/>
      <c r="JIQ9705" s="45"/>
      <c r="JIR9705" s="45"/>
      <c r="JIS9705" s="45"/>
      <c r="JIT9705" s="45"/>
      <c r="JIU9705" s="45"/>
      <c r="JIV9705" s="45"/>
      <c r="JIW9705" s="45"/>
      <c r="JIX9705" s="45"/>
      <c r="JIY9705" s="45"/>
      <c r="JIZ9705" s="45"/>
      <c r="JJA9705" s="45"/>
      <c r="JJB9705" s="45"/>
      <c r="JJC9705" s="45"/>
      <c r="JJD9705" s="45"/>
      <c r="JJE9705" s="45"/>
      <c r="JJF9705" s="45"/>
      <c r="JJG9705" s="45"/>
      <c r="JJH9705" s="45"/>
      <c r="JJI9705" s="45"/>
      <c r="JJJ9705" s="45"/>
      <c r="JJK9705" s="45"/>
      <c r="JJL9705" s="45"/>
      <c r="JJM9705" s="45"/>
      <c r="JJN9705" s="45"/>
      <c r="JJO9705" s="45"/>
      <c r="JJP9705" s="45"/>
      <c r="JJQ9705" s="45"/>
      <c r="JJR9705" s="45"/>
      <c r="JJS9705" s="45"/>
      <c r="JJT9705" s="45"/>
      <c r="JJU9705" s="45"/>
      <c r="JJV9705" s="45"/>
      <c r="JJW9705" s="45"/>
      <c r="JJX9705" s="45"/>
      <c r="JJY9705" s="45"/>
      <c r="JJZ9705" s="45"/>
      <c r="JKA9705" s="45"/>
      <c r="JKB9705" s="45"/>
      <c r="JKC9705" s="45"/>
      <c r="JKD9705" s="45"/>
      <c r="JKE9705" s="45"/>
      <c r="JKF9705" s="45"/>
      <c r="JKG9705" s="45"/>
      <c r="JKH9705" s="45"/>
      <c r="JKI9705" s="45"/>
      <c r="JKJ9705" s="45"/>
      <c r="JKK9705" s="45"/>
      <c r="JKL9705" s="45"/>
      <c r="JKM9705" s="45"/>
      <c r="JKN9705" s="45"/>
      <c r="JKO9705" s="45"/>
      <c r="JKP9705" s="45"/>
      <c r="JKQ9705" s="45"/>
      <c r="JKR9705" s="45"/>
      <c r="JKS9705" s="45"/>
      <c r="JKT9705" s="45"/>
      <c r="JKU9705" s="45"/>
      <c r="JKV9705" s="45"/>
      <c r="JKW9705" s="45"/>
      <c r="JKX9705" s="45"/>
      <c r="JKY9705" s="45"/>
      <c r="JKZ9705" s="45"/>
      <c r="JLA9705" s="45"/>
      <c r="JLB9705" s="45"/>
      <c r="JLC9705" s="45"/>
      <c r="JLD9705" s="45"/>
      <c r="JLE9705" s="45"/>
      <c r="JLF9705" s="45"/>
      <c r="JLG9705" s="45"/>
      <c r="JLH9705" s="45"/>
      <c r="JLI9705" s="45"/>
      <c r="JLJ9705" s="45"/>
      <c r="JLK9705" s="45"/>
      <c r="JLL9705" s="45"/>
      <c r="JLM9705" s="45"/>
      <c r="JLN9705" s="45"/>
      <c r="JLO9705" s="45"/>
      <c r="JLP9705" s="45"/>
      <c r="JLQ9705" s="45"/>
      <c r="JLR9705" s="45"/>
      <c r="JLS9705" s="45"/>
      <c r="JLT9705" s="45"/>
      <c r="JLU9705" s="45"/>
      <c r="JLV9705" s="45"/>
      <c r="JLW9705" s="45"/>
      <c r="JLX9705" s="45"/>
      <c r="JLY9705" s="45"/>
      <c r="JLZ9705" s="45"/>
      <c r="JMA9705" s="45"/>
      <c r="JMB9705" s="45"/>
      <c r="JMC9705" s="45"/>
      <c r="JMD9705" s="45"/>
      <c r="JME9705" s="45"/>
      <c r="JMF9705" s="45"/>
      <c r="JMG9705" s="45"/>
      <c r="JMH9705" s="45"/>
      <c r="JMI9705" s="45"/>
      <c r="JMJ9705" s="45"/>
      <c r="JMK9705" s="45"/>
      <c r="JML9705" s="45"/>
      <c r="JMM9705" s="45"/>
      <c r="JMN9705" s="45"/>
      <c r="JMO9705" s="45"/>
      <c r="JMP9705" s="45"/>
      <c r="JMQ9705" s="45"/>
      <c r="JMR9705" s="45"/>
      <c r="JMS9705" s="45"/>
      <c r="JMT9705" s="45"/>
      <c r="JMU9705" s="45"/>
      <c r="JMV9705" s="45"/>
      <c r="JMW9705" s="45"/>
      <c r="JMX9705" s="45"/>
      <c r="JMY9705" s="45"/>
      <c r="JMZ9705" s="45"/>
      <c r="JNA9705" s="45"/>
      <c r="JNB9705" s="45"/>
      <c r="JNC9705" s="45"/>
      <c r="JND9705" s="45"/>
      <c r="JNE9705" s="45"/>
      <c r="JNF9705" s="45"/>
      <c r="JNG9705" s="45"/>
      <c r="JNH9705" s="45"/>
      <c r="JNI9705" s="45"/>
      <c r="JNJ9705" s="45"/>
      <c r="JNK9705" s="45"/>
      <c r="JNL9705" s="45"/>
      <c r="JNM9705" s="45"/>
      <c r="JNN9705" s="45"/>
      <c r="JNO9705" s="45"/>
      <c r="JNP9705" s="45"/>
      <c r="JNQ9705" s="45"/>
      <c r="JNR9705" s="45"/>
      <c r="JNS9705" s="45"/>
      <c r="JNT9705" s="45"/>
      <c r="JNU9705" s="45"/>
      <c r="JNV9705" s="45"/>
      <c r="JNW9705" s="45"/>
      <c r="JNX9705" s="45"/>
      <c r="JNY9705" s="45"/>
      <c r="JNZ9705" s="45"/>
      <c r="JOA9705" s="45"/>
      <c r="JOB9705" s="45"/>
      <c r="JOC9705" s="45"/>
      <c r="JOD9705" s="45"/>
      <c r="JOE9705" s="45"/>
      <c r="JOF9705" s="45"/>
      <c r="JOG9705" s="45"/>
      <c r="JOH9705" s="45"/>
      <c r="JOI9705" s="45"/>
      <c r="JOJ9705" s="45"/>
      <c r="JOK9705" s="45"/>
      <c r="JOL9705" s="45"/>
      <c r="JOM9705" s="45"/>
      <c r="JON9705" s="45"/>
      <c r="JOO9705" s="45"/>
      <c r="JOP9705" s="45"/>
      <c r="JOQ9705" s="45"/>
      <c r="JOR9705" s="45"/>
      <c r="JOS9705" s="45"/>
      <c r="JOT9705" s="45"/>
      <c r="JOU9705" s="45"/>
      <c r="JOV9705" s="45"/>
      <c r="JOW9705" s="45"/>
      <c r="JOX9705" s="45"/>
      <c r="JOY9705" s="45"/>
      <c r="JOZ9705" s="45"/>
      <c r="JPA9705" s="45"/>
      <c r="JPB9705" s="45"/>
      <c r="JPC9705" s="45"/>
      <c r="JPD9705" s="45"/>
      <c r="JPE9705" s="45"/>
      <c r="JPF9705" s="45"/>
      <c r="JPG9705" s="45"/>
      <c r="JPH9705" s="45"/>
      <c r="JPI9705" s="45"/>
      <c r="JPJ9705" s="45"/>
      <c r="JPK9705" s="45"/>
      <c r="JPL9705" s="45"/>
      <c r="JPM9705" s="45"/>
      <c r="JPN9705" s="45"/>
      <c r="JPO9705" s="45"/>
      <c r="JPP9705" s="45"/>
      <c r="JPQ9705" s="45"/>
      <c r="JPR9705" s="45"/>
      <c r="JPS9705" s="45"/>
      <c r="JPT9705" s="45"/>
      <c r="JPU9705" s="45"/>
      <c r="JPV9705" s="45"/>
      <c r="JPW9705" s="45"/>
      <c r="JPX9705" s="45"/>
      <c r="JPY9705" s="45"/>
      <c r="JPZ9705" s="45"/>
      <c r="JQA9705" s="45"/>
      <c r="JQB9705" s="45"/>
      <c r="JQC9705" s="45"/>
      <c r="JQD9705" s="45"/>
      <c r="JQE9705" s="45"/>
      <c r="JQF9705" s="45"/>
      <c r="JQG9705" s="45"/>
      <c r="JQH9705" s="45"/>
      <c r="JQI9705" s="45"/>
      <c r="JQJ9705" s="45"/>
      <c r="JQK9705" s="45"/>
      <c r="JQL9705" s="45"/>
      <c r="JQM9705" s="45"/>
      <c r="JQN9705" s="45"/>
      <c r="JQO9705" s="45"/>
      <c r="JQP9705" s="45"/>
      <c r="JQQ9705" s="45"/>
      <c r="JQR9705" s="45"/>
      <c r="JQS9705" s="45"/>
      <c r="JQT9705" s="45"/>
      <c r="JQU9705" s="45"/>
      <c r="JQV9705" s="45"/>
      <c r="JQW9705" s="45"/>
      <c r="JQX9705" s="45"/>
      <c r="JQY9705" s="45"/>
      <c r="JQZ9705" s="45"/>
      <c r="JRA9705" s="45"/>
      <c r="JRB9705" s="45"/>
      <c r="JRC9705" s="45"/>
      <c r="JRD9705" s="45"/>
      <c r="JRE9705" s="45"/>
      <c r="JRF9705" s="45"/>
      <c r="JRG9705" s="45"/>
      <c r="JRH9705" s="45"/>
      <c r="JRI9705" s="45"/>
      <c r="JRJ9705" s="45"/>
      <c r="JRK9705" s="45"/>
      <c r="JRL9705" s="45"/>
      <c r="JRM9705" s="45"/>
      <c r="JRN9705" s="45"/>
      <c r="JRO9705" s="45"/>
      <c r="JRP9705" s="45"/>
      <c r="JRQ9705" s="45"/>
      <c r="JRR9705" s="45"/>
      <c r="JRS9705" s="45"/>
      <c r="JRT9705" s="45"/>
      <c r="JRU9705" s="45"/>
      <c r="JRV9705" s="45"/>
      <c r="JRW9705" s="45"/>
      <c r="JRX9705" s="45"/>
      <c r="JRY9705" s="45"/>
      <c r="JRZ9705" s="45"/>
      <c r="JSA9705" s="45"/>
      <c r="JSB9705" s="45"/>
      <c r="JSC9705" s="45"/>
      <c r="JSD9705" s="45"/>
      <c r="JSE9705" s="45"/>
      <c r="JSF9705" s="45"/>
      <c r="JSG9705" s="45"/>
      <c r="JSH9705" s="45"/>
      <c r="JSI9705" s="45"/>
      <c r="JSJ9705" s="45"/>
      <c r="JSK9705" s="45"/>
      <c r="JSL9705" s="45"/>
      <c r="JSM9705" s="45"/>
      <c r="JSN9705" s="45"/>
      <c r="JSO9705" s="45"/>
      <c r="JSP9705" s="45"/>
      <c r="JSQ9705" s="45"/>
      <c r="JSR9705" s="45"/>
      <c r="JSS9705" s="45"/>
      <c r="JST9705" s="45"/>
      <c r="JSU9705" s="45"/>
      <c r="JSV9705" s="45"/>
      <c r="JSW9705" s="45"/>
      <c r="JSX9705" s="45"/>
      <c r="JSY9705" s="45"/>
      <c r="JSZ9705" s="45"/>
      <c r="JTA9705" s="45"/>
      <c r="JTB9705" s="45"/>
      <c r="JTC9705" s="45"/>
      <c r="JTD9705" s="45"/>
      <c r="JTE9705" s="45"/>
      <c r="JTF9705" s="45"/>
      <c r="JTG9705" s="45"/>
      <c r="JTH9705" s="45"/>
      <c r="JTI9705" s="45"/>
      <c r="JTJ9705" s="45"/>
      <c r="JTK9705" s="45"/>
      <c r="JTL9705" s="45"/>
      <c r="JTM9705" s="45"/>
      <c r="JTN9705" s="45"/>
      <c r="JTO9705" s="45"/>
      <c r="JTP9705" s="45"/>
      <c r="JTQ9705" s="45"/>
      <c r="JTR9705" s="45"/>
      <c r="JTS9705" s="45"/>
      <c r="JTT9705" s="45"/>
      <c r="JTU9705" s="45"/>
      <c r="JTV9705" s="45"/>
      <c r="JTW9705" s="45"/>
      <c r="JTX9705" s="45"/>
      <c r="JTY9705" s="45"/>
      <c r="JTZ9705" s="45"/>
      <c r="JUA9705" s="45"/>
      <c r="JUB9705" s="45"/>
      <c r="JUC9705" s="45"/>
      <c r="JUD9705" s="45"/>
      <c r="JUE9705" s="45"/>
      <c r="JUF9705" s="45"/>
      <c r="JUG9705" s="45"/>
      <c r="JUH9705" s="45"/>
      <c r="JUI9705" s="45"/>
      <c r="JUJ9705" s="45"/>
      <c r="JUK9705" s="45"/>
      <c r="JUL9705" s="45"/>
      <c r="JUM9705" s="45"/>
      <c r="JUN9705" s="45"/>
      <c r="JUO9705" s="45"/>
      <c r="JUP9705" s="45"/>
      <c r="JUQ9705" s="45"/>
      <c r="JUR9705" s="45"/>
      <c r="JUS9705" s="45"/>
      <c r="JUT9705" s="45"/>
      <c r="JUU9705" s="45"/>
      <c r="JUV9705" s="45"/>
      <c r="JUW9705" s="45"/>
      <c r="JUX9705" s="45"/>
      <c r="JUY9705" s="45"/>
      <c r="JUZ9705" s="45"/>
      <c r="JVA9705" s="45"/>
      <c r="JVB9705" s="45"/>
      <c r="JVC9705" s="45"/>
      <c r="JVD9705" s="45"/>
      <c r="JVE9705" s="45"/>
      <c r="JVF9705" s="45"/>
      <c r="JVG9705" s="45"/>
      <c r="JVH9705" s="45"/>
      <c r="JVI9705" s="45"/>
      <c r="JVJ9705" s="45"/>
      <c r="JVK9705" s="45"/>
      <c r="JVL9705" s="45"/>
      <c r="JVM9705" s="45"/>
      <c r="JVN9705" s="45"/>
      <c r="JVO9705" s="45"/>
      <c r="JVP9705" s="45"/>
      <c r="JVQ9705" s="45"/>
      <c r="JVR9705" s="45"/>
      <c r="JVS9705" s="45"/>
      <c r="JVT9705" s="45"/>
      <c r="JVU9705" s="45"/>
      <c r="JVV9705" s="45"/>
      <c r="JVW9705" s="45"/>
      <c r="JVX9705" s="45"/>
      <c r="JVY9705" s="45"/>
      <c r="JVZ9705" s="45"/>
      <c r="JWA9705" s="45"/>
      <c r="JWB9705" s="45"/>
      <c r="JWC9705" s="45"/>
      <c r="JWD9705" s="45"/>
      <c r="JWE9705" s="45"/>
      <c r="JWF9705" s="45"/>
      <c r="JWG9705" s="45"/>
      <c r="JWH9705" s="45"/>
      <c r="JWI9705" s="45"/>
      <c r="JWJ9705" s="45"/>
      <c r="JWK9705" s="45"/>
      <c r="JWL9705" s="45"/>
      <c r="JWM9705" s="45"/>
      <c r="JWN9705" s="45"/>
      <c r="JWO9705" s="45"/>
      <c r="JWP9705" s="45"/>
      <c r="JWQ9705" s="45"/>
      <c r="JWR9705" s="45"/>
      <c r="JWS9705" s="45"/>
      <c r="JWT9705" s="45"/>
      <c r="JWU9705" s="45"/>
      <c r="JWV9705" s="45"/>
      <c r="JWW9705" s="45"/>
      <c r="JWX9705" s="45"/>
      <c r="JWY9705" s="45"/>
      <c r="JWZ9705" s="45"/>
      <c r="JXA9705" s="45"/>
      <c r="JXB9705" s="45"/>
      <c r="JXC9705" s="45"/>
      <c r="JXD9705" s="45"/>
      <c r="JXE9705" s="45"/>
      <c r="JXF9705" s="45"/>
      <c r="JXG9705" s="45"/>
      <c r="JXH9705" s="45"/>
      <c r="JXI9705" s="45"/>
      <c r="JXJ9705" s="45"/>
      <c r="JXK9705" s="45"/>
      <c r="JXL9705" s="45"/>
      <c r="JXM9705" s="45"/>
      <c r="JXN9705" s="45"/>
      <c r="JXO9705" s="45"/>
      <c r="JXP9705" s="45"/>
      <c r="JXQ9705" s="45"/>
      <c r="JXR9705" s="45"/>
      <c r="JXS9705" s="45"/>
      <c r="JXT9705" s="45"/>
      <c r="JXU9705" s="45"/>
      <c r="JXV9705" s="45"/>
      <c r="JXW9705" s="45"/>
      <c r="JXX9705" s="45"/>
      <c r="JXY9705" s="45"/>
      <c r="JXZ9705" s="45"/>
      <c r="JYA9705" s="45"/>
      <c r="JYB9705" s="45"/>
      <c r="JYC9705" s="45"/>
      <c r="JYD9705" s="45"/>
      <c r="JYE9705" s="45"/>
      <c r="JYF9705" s="45"/>
      <c r="JYG9705" s="45"/>
      <c r="JYH9705" s="45"/>
      <c r="JYI9705" s="45"/>
      <c r="JYJ9705" s="45"/>
      <c r="JYK9705" s="45"/>
      <c r="JYL9705" s="45"/>
      <c r="JYM9705" s="45"/>
      <c r="JYN9705" s="45"/>
      <c r="JYO9705" s="45"/>
      <c r="JYP9705" s="45"/>
      <c r="JYQ9705" s="45"/>
      <c r="JYR9705" s="45"/>
      <c r="JYS9705" s="45"/>
      <c r="JYT9705" s="45"/>
      <c r="JYU9705" s="45"/>
      <c r="JYV9705" s="45"/>
      <c r="JYW9705" s="45"/>
      <c r="JYX9705" s="45"/>
      <c r="JYY9705" s="45"/>
      <c r="JYZ9705" s="45"/>
      <c r="JZA9705" s="45"/>
      <c r="JZB9705" s="45"/>
      <c r="JZC9705" s="45"/>
      <c r="JZD9705" s="45"/>
      <c r="JZE9705" s="45"/>
      <c r="JZF9705" s="45"/>
      <c r="JZG9705" s="45"/>
      <c r="JZH9705" s="45"/>
      <c r="JZI9705" s="45"/>
      <c r="JZJ9705" s="45"/>
      <c r="JZK9705" s="45"/>
      <c r="JZL9705" s="45"/>
      <c r="JZM9705" s="45"/>
      <c r="JZN9705" s="45"/>
      <c r="JZO9705" s="45"/>
      <c r="JZP9705" s="45"/>
      <c r="JZQ9705" s="45"/>
      <c r="JZR9705" s="45"/>
      <c r="JZS9705" s="45"/>
      <c r="JZT9705" s="45"/>
      <c r="JZU9705" s="45"/>
      <c r="JZV9705" s="45"/>
      <c r="JZW9705" s="45"/>
      <c r="JZX9705" s="45"/>
      <c r="JZY9705" s="45"/>
      <c r="JZZ9705" s="45"/>
      <c r="KAA9705" s="45"/>
      <c r="KAB9705" s="45"/>
      <c r="KAC9705" s="45"/>
      <c r="KAD9705" s="45"/>
      <c r="KAE9705" s="45"/>
      <c r="KAF9705" s="45"/>
      <c r="KAG9705" s="45"/>
      <c r="KAH9705" s="45"/>
      <c r="KAI9705" s="45"/>
      <c r="KAJ9705" s="45"/>
      <c r="KAK9705" s="45"/>
      <c r="KAL9705" s="45"/>
      <c r="KAM9705" s="45"/>
      <c r="KAN9705" s="45"/>
      <c r="KAO9705" s="45"/>
      <c r="KAP9705" s="45"/>
      <c r="KAQ9705" s="45"/>
      <c r="KAR9705" s="45"/>
      <c r="KAS9705" s="45"/>
      <c r="KAT9705" s="45"/>
      <c r="KAU9705" s="45"/>
      <c r="KAV9705" s="45"/>
      <c r="KAW9705" s="45"/>
      <c r="KAX9705" s="45"/>
      <c r="KAY9705" s="45"/>
      <c r="KAZ9705" s="45"/>
      <c r="KBA9705" s="45"/>
      <c r="KBB9705" s="45"/>
      <c r="KBC9705" s="45"/>
      <c r="KBD9705" s="45"/>
      <c r="KBE9705" s="45"/>
      <c r="KBF9705" s="45"/>
      <c r="KBG9705" s="45"/>
      <c r="KBH9705" s="45"/>
      <c r="KBI9705" s="45"/>
      <c r="KBJ9705" s="45"/>
      <c r="KBK9705" s="45"/>
      <c r="KBL9705" s="45"/>
      <c r="KBM9705" s="45"/>
      <c r="KBN9705" s="45"/>
      <c r="KBO9705" s="45"/>
      <c r="KBP9705" s="45"/>
      <c r="KBQ9705" s="45"/>
      <c r="KBR9705" s="45"/>
      <c r="KBS9705" s="45"/>
      <c r="KBT9705" s="45"/>
      <c r="KBU9705" s="45"/>
      <c r="KBV9705" s="45"/>
      <c r="KBW9705" s="45"/>
      <c r="KBX9705" s="45"/>
      <c r="KBY9705" s="45"/>
      <c r="KBZ9705" s="45"/>
      <c r="KCA9705" s="45"/>
      <c r="KCB9705" s="45"/>
      <c r="KCC9705" s="45"/>
      <c r="KCD9705" s="45"/>
      <c r="KCE9705" s="45"/>
      <c r="KCF9705" s="45"/>
      <c r="KCG9705" s="45"/>
      <c r="KCH9705" s="45"/>
      <c r="KCI9705" s="45"/>
      <c r="KCJ9705" s="45"/>
      <c r="KCK9705" s="45"/>
      <c r="KCL9705" s="45"/>
      <c r="KCM9705" s="45"/>
      <c r="KCN9705" s="45"/>
      <c r="KCO9705" s="45"/>
      <c r="KCP9705" s="45"/>
      <c r="KCQ9705" s="45"/>
      <c r="KCR9705" s="45"/>
      <c r="KCS9705" s="45"/>
      <c r="KCT9705" s="45"/>
      <c r="KCU9705" s="45"/>
      <c r="KCV9705" s="45"/>
      <c r="KCW9705" s="45"/>
      <c r="KCX9705" s="45"/>
      <c r="KCY9705" s="45"/>
      <c r="KCZ9705" s="45"/>
      <c r="KDA9705" s="45"/>
      <c r="KDB9705" s="45"/>
      <c r="KDC9705" s="45"/>
      <c r="KDD9705" s="45"/>
      <c r="KDE9705" s="45"/>
      <c r="KDF9705" s="45"/>
      <c r="KDG9705" s="45"/>
      <c r="KDH9705" s="45"/>
      <c r="KDI9705" s="45"/>
      <c r="KDJ9705" s="45"/>
      <c r="KDK9705" s="45"/>
      <c r="KDL9705" s="45"/>
      <c r="KDM9705" s="45"/>
      <c r="KDN9705" s="45"/>
      <c r="KDO9705" s="45"/>
      <c r="KDP9705" s="45"/>
      <c r="KDQ9705" s="45"/>
      <c r="KDR9705" s="45"/>
      <c r="KDS9705" s="45"/>
      <c r="KDT9705" s="45"/>
      <c r="KDU9705" s="45"/>
      <c r="KDV9705" s="45"/>
      <c r="KDW9705" s="45"/>
      <c r="KDX9705" s="45"/>
      <c r="KDY9705" s="45"/>
      <c r="KDZ9705" s="45"/>
      <c r="KEA9705" s="45"/>
      <c r="KEB9705" s="45"/>
      <c r="KEC9705" s="45"/>
      <c r="KED9705" s="45"/>
      <c r="KEE9705" s="45"/>
      <c r="KEF9705" s="45"/>
      <c r="KEG9705" s="45"/>
      <c r="KEH9705" s="45"/>
      <c r="KEI9705" s="45"/>
      <c r="KEJ9705" s="45"/>
      <c r="KEK9705" s="45"/>
      <c r="KEL9705" s="45"/>
      <c r="KEM9705" s="45"/>
      <c r="KEN9705" s="45"/>
      <c r="KEO9705" s="45"/>
      <c r="KEP9705" s="45"/>
      <c r="KEQ9705" s="45"/>
      <c r="KER9705" s="45"/>
      <c r="KES9705" s="45"/>
      <c r="KET9705" s="45"/>
      <c r="KEU9705" s="45"/>
      <c r="KEV9705" s="45"/>
      <c r="KEW9705" s="45"/>
      <c r="KEX9705" s="45"/>
      <c r="KEY9705" s="45"/>
      <c r="KEZ9705" s="45"/>
      <c r="KFA9705" s="45"/>
      <c r="KFB9705" s="45"/>
      <c r="KFC9705" s="45"/>
      <c r="KFD9705" s="45"/>
      <c r="KFE9705" s="45"/>
      <c r="KFF9705" s="45"/>
      <c r="KFG9705" s="45"/>
      <c r="KFH9705" s="45"/>
      <c r="KFI9705" s="45"/>
      <c r="KFJ9705" s="45"/>
      <c r="KFK9705" s="45"/>
      <c r="KFL9705" s="45"/>
      <c r="KFM9705" s="45"/>
      <c r="KFN9705" s="45"/>
      <c r="KFO9705" s="45"/>
      <c r="KFP9705" s="45"/>
      <c r="KFQ9705" s="45"/>
      <c r="KFR9705" s="45"/>
      <c r="KFS9705" s="45"/>
      <c r="KFT9705" s="45"/>
      <c r="KFU9705" s="45"/>
      <c r="KFV9705" s="45"/>
      <c r="KFW9705" s="45"/>
      <c r="KFX9705" s="45"/>
      <c r="KFY9705" s="45"/>
      <c r="KFZ9705" s="45"/>
      <c r="KGA9705" s="45"/>
      <c r="KGB9705" s="45"/>
      <c r="KGC9705" s="45"/>
      <c r="KGD9705" s="45"/>
      <c r="KGE9705" s="45"/>
      <c r="KGF9705" s="45"/>
      <c r="KGG9705" s="45"/>
      <c r="KGH9705" s="45"/>
      <c r="KGI9705" s="45"/>
      <c r="KGJ9705" s="45"/>
      <c r="KGK9705" s="45"/>
      <c r="KGL9705" s="45"/>
      <c r="KGM9705" s="45"/>
      <c r="KGN9705" s="45"/>
      <c r="KGO9705" s="45"/>
      <c r="KGP9705" s="45"/>
      <c r="KGQ9705" s="45"/>
      <c r="KGR9705" s="45"/>
      <c r="KGS9705" s="45"/>
      <c r="KGT9705" s="45"/>
      <c r="KGU9705" s="45"/>
      <c r="KGV9705" s="45"/>
      <c r="KGW9705" s="45"/>
      <c r="KGX9705" s="45"/>
      <c r="KGY9705" s="45"/>
      <c r="KGZ9705" s="45"/>
      <c r="KHA9705" s="45"/>
      <c r="KHB9705" s="45"/>
      <c r="KHC9705" s="45"/>
      <c r="KHD9705" s="45"/>
      <c r="KHE9705" s="45"/>
      <c r="KHF9705" s="45"/>
      <c r="KHG9705" s="45"/>
      <c r="KHH9705" s="45"/>
      <c r="KHI9705" s="45"/>
      <c r="KHJ9705" s="45"/>
      <c r="KHK9705" s="45"/>
      <c r="KHL9705" s="45"/>
      <c r="KHM9705" s="45"/>
      <c r="KHN9705" s="45"/>
      <c r="KHO9705" s="45"/>
      <c r="KHP9705" s="45"/>
      <c r="KHQ9705" s="45"/>
      <c r="KHR9705" s="45"/>
      <c r="KHS9705" s="45"/>
      <c r="KHT9705" s="45"/>
      <c r="KHU9705" s="45"/>
      <c r="KHV9705" s="45"/>
      <c r="KHW9705" s="45"/>
      <c r="KHX9705" s="45"/>
      <c r="KHY9705" s="45"/>
      <c r="KHZ9705" s="45"/>
      <c r="KIA9705" s="45"/>
      <c r="KIB9705" s="45"/>
      <c r="KIC9705" s="45"/>
      <c r="KID9705" s="45"/>
      <c r="KIE9705" s="45"/>
      <c r="KIF9705" s="45"/>
      <c r="KIG9705" s="45"/>
      <c r="KIH9705" s="45"/>
      <c r="KII9705" s="45"/>
      <c r="KIJ9705" s="45"/>
      <c r="KIK9705" s="45"/>
      <c r="KIL9705" s="45"/>
      <c r="KIM9705" s="45"/>
      <c r="KIN9705" s="45"/>
      <c r="KIO9705" s="45"/>
      <c r="KIP9705" s="45"/>
      <c r="KIQ9705" s="45"/>
      <c r="KIR9705" s="45"/>
      <c r="KIS9705" s="45"/>
      <c r="KIT9705" s="45"/>
      <c r="KIU9705" s="45"/>
      <c r="KIV9705" s="45"/>
      <c r="KIW9705" s="45"/>
      <c r="KIX9705" s="45"/>
      <c r="KIY9705" s="45"/>
      <c r="KIZ9705" s="45"/>
      <c r="KJA9705" s="45"/>
      <c r="KJB9705" s="45"/>
      <c r="KJC9705" s="45"/>
      <c r="KJD9705" s="45"/>
      <c r="KJE9705" s="45"/>
      <c r="KJF9705" s="45"/>
      <c r="KJG9705" s="45"/>
      <c r="KJH9705" s="45"/>
      <c r="KJI9705" s="45"/>
      <c r="KJJ9705" s="45"/>
      <c r="KJK9705" s="45"/>
      <c r="KJL9705" s="45"/>
      <c r="KJM9705" s="45"/>
      <c r="KJN9705" s="45"/>
      <c r="KJO9705" s="45"/>
      <c r="KJP9705" s="45"/>
      <c r="KJQ9705" s="45"/>
      <c r="KJR9705" s="45"/>
      <c r="KJS9705" s="45"/>
      <c r="KJT9705" s="45"/>
      <c r="KJU9705" s="45"/>
      <c r="KJV9705" s="45"/>
      <c r="KJW9705" s="45"/>
      <c r="KJX9705" s="45"/>
      <c r="KJY9705" s="45"/>
      <c r="KJZ9705" s="45"/>
      <c r="KKA9705" s="45"/>
      <c r="KKB9705" s="45"/>
      <c r="KKC9705" s="45"/>
      <c r="KKD9705" s="45"/>
      <c r="KKE9705" s="45"/>
      <c r="KKF9705" s="45"/>
      <c r="KKG9705" s="45"/>
      <c r="KKH9705" s="45"/>
      <c r="KKI9705" s="45"/>
      <c r="KKJ9705" s="45"/>
      <c r="KKK9705" s="45"/>
      <c r="KKL9705" s="45"/>
      <c r="KKM9705" s="45"/>
      <c r="KKN9705" s="45"/>
      <c r="KKO9705" s="45"/>
      <c r="KKP9705" s="45"/>
      <c r="KKQ9705" s="45"/>
      <c r="KKR9705" s="45"/>
      <c r="KKS9705" s="45"/>
      <c r="KKT9705" s="45"/>
      <c r="KKU9705" s="45"/>
      <c r="KKV9705" s="45"/>
      <c r="KKW9705" s="45"/>
      <c r="KKX9705" s="45"/>
      <c r="KKY9705" s="45"/>
      <c r="KKZ9705" s="45"/>
      <c r="KLA9705" s="45"/>
      <c r="KLB9705" s="45"/>
      <c r="KLC9705" s="45"/>
      <c r="KLD9705" s="45"/>
      <c r="KLE9705" s="45"/>
      <c r="KLF9705" s="45"/>
      <c r="KLG9705" s="45"/>
      <c r="KLH9705" s="45"/>
      <c r="KLI9705" s="45"/>
      <c r="KLJ9705" s="45"/>
      <c r="KLK9705" s="45"/>
      <c r="KLL9705" s="45"/>
      <c r="KLM9705" s="45"/>
      <c r="KLN9705" s="45"/>
      <c r="KLO9705" s="45"/>
      <c r="KLP9705" s="45"/>
      <c r="KLQ9705" s="45"/>
      <c r="KLR9705" s="45"/>
      <c r="KLS9705" s="45"/>
      <c r="KLT9705" s="45"/>
      <c r="KLU9705" s="45"/>
      <c r="KLV9705" s="45"/>
      <c r="KLW9705" s="45"/>
      <c r="KLX9705" s="45"/>
      <c r="KLY9705" s="45"/>
      <c r="KLZ9705" s="45"/>
      <c r="KMA9705" s="45"/>
      <c r="KMB9705" s="45"/>
      <c r="KMC9705" s="45"/>
      <c r="KMD9705" s="45"/>
      <c r="KME9705" s="45"/>
      <c r="KMF9705" s="45"/>
      <c r="KMG9705" s="45"/>
      <c r="KMH9705" s="45"/>
      <c r="KMI9705" s="45"/>
      <c r="KMJ9705" s="45"/>
      <c r="KMK9705" s="45"/>
      <c r="KML9705" s="45"/>
      <c r="KMM9705" s="45"/>
      <c r="KMN9705" s="45"/>
      <c r="KMO9705" s="45"/>
      <c r="KMP9705" s="45"/>
      <c r="KMQ9705" s="45"/>
      <c r="KMR9705" s="45"/>
      <c r="KMS9705" s="45"/>
      <c r="KMT9705" s="45"/>
      <c r="KMU9705" s="45"/>
      <c r="KMV9705" s="45"/>
      <c r="KMW9705" s="45"/>
      <c r="KMX9705" s="45"/>
      <c r="KMY9705" s="45"/>
      <c r="KMZ9705" s="45"/>
      <c r="KNA9705" s="45"/>
      <c r="KNB9705" s="45"/>
      <c r="KNC9705" s="45"/>
      <c r="KND9705" s="45"/>
      <c r="KNE9705" s="45"/>
      <c r="KNF9705" s="45"/>
      <c r="KNG9705" s="45"/>
      <c r="KNH9705" s="45"/>
      <c r="KNI9705" s="45"/>
      <c r="KNJ9705" s="45"/>
      <c r="KNK9705" s="45"/>
      <c r="KNL9705" s="45"/>
      <c r="KNM9705" s="45"/>
      <c r="KNN9705" s="45"/>
      <c r="KNO9705" s="45"/>
      <c r="KNP9705" s="45"/>
      <c r="KNQ9705" s="45"/>
      <c r="KNR9705" s="45"/>
      <c r="KNS9705" s="45"/>
      <c r="KNT9705" s="45"/>
      <c r="KNU9705" s="45"/>
      <c r="KNV9705" s="45"/>
      <c r="KNW9705" s="45"/>
      <c r="KNX9705" s="45"/>
      <c r="KNY9705" s="45"/>
      <c r="KNZ9705" s="45"/>
      <c r="KOA9705" s="45"/>
      <c r="KOB9705" s="45"/>
      <c r="KOC9705" s="45"/>
      <c r="KOD9705" s="45"/>
      <c r="KOE9705" s="45"/>
      <c r="KOF9705" s="45"/>
      <c r="KOG9705" s="45"/>
      <c r="KOH9705" s="45"/>
      <c r="KOI9705" s="45"/>
      <c r="KOJ9705" s="45"/>
      <c r="KOK9705" s="45"/>
      <c r="KOL9705" s="45"/>
      <c r="KOM9705" s="45"/>
      <c r="KON9705" s="45"/>
      <c r="KOO9705" s="45"/>
      <c r="KOP9705" s="45"/>
      <c r="KOQ9705" s="45"/>
      <c r="KOR9705" s="45"/>
      <c r="KOS9705" s="45"/>
      <c r="KOT9705" s="45"/>
      <c r="KOU9705" s="45"/>
      <c r="KOV9705" s="45"/>
      <c r="KOW9705" s="45"/>
      <c r="KOX9705" s="45"/>
      <c r="KOY9705" s="45"/>
      <c r="KOZ9705" s="45"/>
      <c r="KPA9705" s="45"/>
      <c r="KPB9705" s="45"/>
      <c r="KPC9705" s="45"/>
      <c r="KPD9705" s="45"/>
      <c r="KPE9705" s="45"/>
      <c r="KPF9705" s="45"/>
      <c r="KPG9705" s="45"/>
      <c r="KPH9705" s="45"/>
      <c r="KPI9705" s="45"/>
      <c r="KPJ9705" s="45"/>
      <c r="KPK9705" s="45"/>
      <c r="KPL9705" s="45"/>
      <c r="KPM9705" s="45"/>
      <c r="KPN9705" s="45"/>
      <c r="KPO9705" s="45"/>
      <c r="KPP9705" s="45"/>
      <c r="KPQ9705" s="45"/>
      <c r="KPR9705" s="45"/>
      <c r="KPS9705" s="45"/>
      <c r="KPT9705" s="45"/>
      <c r="KPU9705" s="45"/>
      <c r="KPV9705" s="45"/>
      <c r="KPW9705" s="45"/>
      <c r="KPX9705" s="45"/>
      <c r="KPY9705" s="45"/>
      <c r="KPZ9705" s="45"/>
      <c r="KQA9705" s="45"/>
      <c r="KQB9705" s="45"/>
      <c r="KQC9705" s="45"/>
      <c r="KQD9705" s="45"/>
      <c r="KQE9705" s="45"/>
      <c r="KQF9705" s="45"/>
      <c r="KQG9705" s="45"/>
      <c r="KQH9705" s="45"/>
      <c r="KQI9705" s="45"/>
      <c r="KQJ9705" s="45"/>
      <c r="KQK9705" s="45"/>
      <c r="KQL9705" s="45"/>
      <c r="KQM9705" s="45"/>
      <c r="KQN9705" s="45"/>
      <c r="KQO9705" s="45"/>
      <c r="KQP9705" s="45"/>
      <c r="KQQ9705" s="45"/>
      <c r="KQR9705" s="45"/>
      <c r="KQS9705" s="45"/>
      <c r="KQT9705" s="45"/>
      <c r="KQU9705" s="45"/>
      <c r="KQV9705" s="45"/>
      <c r="KQW9705" s="45"/>
      <c r="KQX9705" s="45"/>
      <c r="KQY9705" s="45"/>
      <c r="KQZ9705" s="45"/>
      <c r="KRA9705" s="45"/>
      <c r="KRB9705" s="45"/>
      <c r="KRC9705" s="45"/>
      <c r="KRD9705" s="45"/>
      <c r="KRE9705" s="45"/>
      <c r="KRF9705" s="45"/>
      <c r="KRG9705" s="45"/>
      <c r="KRH9705" s="45"/>
      <c r="KRI9705" s="45"/>
      <c r="KRJ9705" s="45"/>
      <c r="KRK9705" s="45"/>
      <c r="KRL9705" s="45"/>
      <c r="KRM9705" s="45"/>
      <c r="KRN9705" s="45"/>
      <c r="KRO9705" s="45"/>
      <c r="KRP9705" s="45"/>
      <c r="KRQ9705" s="45"/>
      <c r="KRR9705" s="45"/>
      <c r="KRS9705" s="45"/>
      <c r="KRT9705" s="45"/>
      <c r="KRU9705" s="45"/>
      <c r="KRV9705" s="45"/>
      <c r="KRW9705" s="45"/>
      <c r="KRX9705" s="45"/>
      <c r="KRY9705" s="45"/>
      <c r="KRZ9705" s="45"/>
      <c r="KSA9705" s="45"/>
      <c r="KSB9705" s="45"/>
      <c r="KSC9705" s="45"/>
      <c r="KSD9705" s="45"/>
      <c r="KSE9705" s="45"/>
      <c r="KSF9705" s="45"/>
      <c r="KSG9705" s="45"/>
      <c r="KSH9705" s="45"/>
      <c r="KSI9705" s="45"/>
      <c r="KSJ9705" s="45"/>
      <c r="KSK9705" s="45"/>
      <c r="KSL9705" s="45"/>
      <c r="KSM9705" s="45"/>
      <c r="KSN9705" s="45"/>
      <c r="KSO9705" s="45"/>
      <c r="KSP9705" s="45"/>
      <c r="KSQ9705" s="45"/>
      <c r="KSR9705" s="45"/>
      <c r="KSS9705" s="45"/>
      <c r="KST9705" s="45"/>
      <c r="KSU9705" s="45"/>
      <c r="KSV9705" s="45"/>
      <c r="KSW9705" s="45"/>
      <c r="KSX9705" s="45"/>
      <c r="KSY9705" s="45"/>
      <c r="KSZ9705" s="45"/>
      <c r="KTA9705" s="45"/>
      <c r="KTB9705" s="45"/>
      <c r="KTC9705" s="45"/>
      <c r="KTD9705" s="45"/>
      <c r="KTE9705" s="45"/>
      <c r="KTF9705" s="45"/>
      <c r="KTG9705" s="45"/>
      <c r="KTH9705" s="45"/>
      <c r="KTI9705" s="45"/>
      <c r="KTJ9705" s="45"/>
      <c r="KTK9705" s="45"/>
      <c r="KTL9705" s="45"/>
      <c r="KTM9705" s="45"/>
      <c r="KTN9705" s="45"/>
      <c r="KTO9705" s="45"/>
      <c r="KTP9705" s="45"/>
      <c r="KTQ9705" s="45"/>
      <c r="KTR9705" s="45"/>
      <c r="KTS9705" s="45"/>
      <c r="KTT9705" s="45"/>
      <c r="KTU9705" s="45"/>
      <c r="KTV9705" s="45"/>
      <c r="KTW9705" s="45"/>
      <c r="KTX9705" s="45"/>
      <c r="KTY9705" s="45"/>
      <c r="KTZ9705" s="45"/>
      <c r="KUA9705" s="45"/>
      <c r="KUB9705" s="45"/>
      <c r="KUC9705" s="45"/>
      <c r="KUD9705" s="45"/>
      <c r="KUE9705" s="45"/>
      <c r="KUF9705" s="45"/>
      <c r="KUG9705" s="45"/>
      <c r="KUH9705" s="45"/>
      <c r="KUI9705" s="45"/>
      <c r="KUJ9705" s="45"/>
      <c r="KUK9705" s="45"/>
      <c r="KUL9705" s="45"/>
      <c r="KUM9705" s="45"/>
      <c r="KUN9705" s="45"/>
      <c r="KUO9705" s="45"/>
      <c r="KUP9705" s="45"/>
      <c r="KUQ9705" s="45"/>
      <c r="KUR9705" s="45"/>
      <c r="KUS9705" s="45"/>
      <c r="KUT9705" s="45"/>
      <c r="KUU9705" s="45"/>
      <c r="KUV9705" s="45"/>
      <c r="KUW9705" s="45"/>
      <c r="KUX9705" s="45"/>
      <c r="KUY9705" s="45"/>
      <c r="KUZ9705" s="45"/>
      <c r="KVA9705" s="45"/>
      <c r="KVB9705" s="45"/>
      <c r="KVC9705" s="45"/>
      <c r="KVD9705" s="45"/>
      <c r="KVE9705" s="45"/>
      <c r="KVF9705" s="45"/>
      <c r="KVG9705" s="45"/>
      <c r="KVH9705" s="45"/>
      <c r="KVI9705" s="45"/>
      <c r="KVJ9705" s="45"/>
      <c r="KVK9705" s="45"/>
      <c r="KVL9705" s="45"/>
      <c r="KVM9705" s="45"/>
      <c r="KVN9705" s="45"/>
      <c r="KVO9705" s="45"/>
      <c r="KVP9705" s="45"/>
      <c r="KVQ9705" s="45"/>
      <c r="KVR9705" s="45"/>
      <c r="KVS9705" s="45"/>
      <c r="KVT9705" s="45"/>
      <c r="KVU9705" s="45"/>
      <c r="KVV9705" s="45"/>
      <c r="KVW9705" s="45"/>
      <c r="KVX9705" s="45"/>
      <c r="KVY9705" s="45"/>
      <c r="KVZ9705" s="45"/>
      <c r="KWA9705" s="45"/>
      <c r="KWB9705" s="45"/>
      <c r="KWC9705" s="45"/>
      <c r="KWD9705" s="45"/>
      <c r="KWE9705" s="45"/>
      <c r="KWF9705" s="45"/>
      <c r="KWG9705" s="45"/>
      <c r="KWH9705" s="45"/>
      <c r="KWI9705" s="45"/>
      <c r="KWJ9705" s="45"/>
      <c r="KWK9705" s="45"/>
      <c r="KWL9705" s="45"/>
      <c r="KWM9705" s="45"/>
      <c r="KWN9705" s="45"/>
      <c r="KWO9705" s="45"/>
      <c r="KWP9705" s="45"/>
      <c r="KWQ9705" s="45"/>
      <c r="KWR9705" s="45"/>
      <c r="KWS9705" s="45"/>
      <c r="KWT9705" s="45"/>
      <c r="KWU9705" s="45"/>
      <c r="KWV9705" s="45"/>
      <c r="KWW9705" s="45"/>
      <c r="KWX9705" s="45"/>
      <c r="KWY9705" s="45"/>
      <c r="KWZ9705" s="45"/>
      <c r="KXA9705" s="45"/>
      <c r="KXB9705" s="45"/>
      <c r="KXC9705" s="45"/>
      <c r="KXD9705" s="45"/>
      <c r="KXE9705" s="45"/>
      <c r="KXF9705" s="45"/>
      <c r="KXG9705" s="45"/>
      <c r="KXH9705" s="45"/>
      <c r="KXI9705" s="45"/>
      <c r="KXJ9705" s="45"/>
      <c r="KXK9705" s="45"/>
      <c r="KXL9705" s="45"/>
      <c r="KXM9705" s="45"/>
      <c r="KXN9705" s="45"/>
      <c r="KXO9705" s="45"/>
      <c r="KXP9705" s="45"/>
      <c r="KXQ9705" s="45"/>
      <c r="KXR9705" s="45"/>
      <c r="KXS9705" s="45"/>
      <c r="KXT9705" s="45"/>
      <c r="KXU9705" s="45"/>
      <c r="KXV9705" s="45"/>
      <c r="KXW9705" s="45"/>
      <c r="KXX9705" s="45"/>
      <c r="KXY9705" s="45"/>
      <c r="KXZ9705" s="45"/>
      <c r="KYA9705" s="45"/>
      <c r="KYB9705" s="45"/>
      <c r="KYC9705" s="45"/>
      <c r="KYD9705" s="45"/>
      <c r="KYE9705" s="45"/>
      <c r="KYF9705" s="45"/>
      <c r="KYG9705" s="45"/>
      <c r="KYH9705" s="45"/>
      <c r="KYI9705" s="45"/>
      <c r="KYJ9705" s="45"/>
      <c r="KYK9705" s="45"/>
      <c r="KYL9705" s="45"/>
      <c r="KYM9705" s="45"/>
      <c r="KYN9705" s="45"/>
      <c r="KYO9705" s="45"/>
      <c r="KYP9705" s="45"/>
      <c r="KYQ9705" s="45"/>
      <c r="KYR9705" s="45"/>
      <c r="KYS9705" s="45"/>
      <c r="KYT9705" s="45"/>
      <c r="KYU9705" s="45"/>
      <c r="KYV9705" s="45"/>
      <c r="KYW9705" s="45"/>
      <c r="KYX9705" s="45"/>
      <c r="KYY9705" s="45"/>
      <c r="KYZ9705" s="45"/>
      <c r="KZA9705" s="45"/>
      <c r="KZB9705" s="45"/>
      <c r="KZC9705" s="45"/>
      <c r="KZD9705" s="45"/>
      <c r="KZE9705" s="45"/>
      <c r="KZF9705" s="45"/>
      <c r="KZG9705" s="45"/>
      <c r="KZH9705" s="45"/>
      <c r="KZI9705" s="45"/>
      <c r="KZJ9705" s="45"/>
      <c r="KZK9705" s="45"/>
      <c r="KZL9705" s="45"/>
      <c r="KZM9705" s="45"/>
      <c r="KZN9705" s="45"/>
      <c r="KZO9705" s="45"/>
      <c r="KZP9705" s="45"/>
      <c r="KZQ9705" s="45"/>
      <c r="KZR9705" s="45"/>
      <c r="KZS9705" s="45"/>
      <c r="KZT9705" s="45"/>
      <c r="KZU9705" s="45"/>
      <c r="KZV9705" s="45"/>
      <c r="KZW9705" s="45"/>
      <c r="KZX9705" s="45"/>
      <c r="KZY9705" s="45"/>
      <c r="KZZ9705" s="45"/>
      <c r="LAA9705" s="45"/>
      <c r="LAB9705" s="45"/>
      <c r="LAC9705" s="45"/>
      <c r="LAD9705" s="45"/>
      <c r="LAE9705" s="45"/>
      <c r="LAF9705" s="45"/>
      <c r="LAG9705" s="45"/>
      <c r="LAH9705" s="45"/>
      <c r="LAI9705" s="45"/>
      <c r="LAJ9705" s="45"/>
      <c r="LAK9705" s="45"/>
      <c r="LAL9705" s="45"/>
      <c r="LAM9705" s="45"/>
      <c r="LAN9705" s="45"/>
      <c r="LAO9705" s="45"/>
      <c r="LAP9705" s="45"/>
      <c r="LAQ9705" s="45"/>
      <c r="LAR9705" s="45"/>
      <c r="LAS9705" s="45"/>
      <c r="LAT9705" s="45"/>
      <c r="LAU9705" s="45"/>
      <c r="LAV9705" s="45"/>
      <c r="LAW9705" s="45"/>
      <c r="LAX9705" s="45"/>
      <c r="LAY9705" s="45"/>
      <c r="LAZ9705" s="45"/>
      <c r="LBA9705" s="45"/>
      <c r="LBB9705" s="45"/>
      <c r="LBC9705" s="45"/>
      <c r="LBD9705" s="45"/>
      <c r="LBE9705" s="45"/>
      <c r="LBF9705" s="45"/>
      <c r="LBG9705" s="45"/>
      <c r="LBH9705" s="45"/>
      <c r="LBI9705" s="45"/>
      <c r="LBJ9705" s="45"/>
      <c r="LBK9705" s="45"/>
      <c r="LBL9705" s="45"/>
      <c r="LBM9705" s="45"/>
      <c r="LBN9705" s="45"/>
      <c r="LBO9705" s="45"/>
      <c r="LBP9705" s="45"/>
      <c r="LBQ9705" s="45"/>
      <c r="LBR9705" s="45"/>
      <c r="LBS9705" s="45"/>
      <c r="LBT9705" s="45"/>
      <c r="LBU9705" s="45"/>
      <c r="LBV9705" s="45"/>
      <c r="LBW9705" s="45"/>
      <c r="LBX9705" s="45"/>
      <c r="LBY9705" s="45"/>
      <c r="LBZ9705" s="45"/>
      <c r="LCA9705" s="45"/>
      <c r="LCB9705" s="45"/>
      <c r="LCC9705" s="45"/>
      <c r="LCD9705" s="45"/>
      <c r="LCE9705" s="45"/>
      <c r="LCF9705" s="45"/>
      <c r="LCG9705" s="45"/>
      <c r="LCH9705" s="45"/>
      <c r="LCI9705" s="45"/>
      <c r="LCJ9705" s="45"/>
      <c r="LCK9705" s="45"/>
      <c r="LCL9705" s="45"/>
      <c r="LCM9705" s="45"/>
      <c r="LCN9705" s="45"/>
      <c r="LCO9705" s="45"/>
      <c r="LCP9705" s="45"/>
      <c r="LCQ9705" s="45"/>
      <c r="LCR9705" s="45"/>
      <c r="LCS9705" s="45"/>
      <c r="LCT9705" s="45"/>
      <c r="LCU9705" s="45"/>
      <c r="LCV9705" s="45"/>
      <c r="LCW9705" s="45"/>
      <c r="LCX9705" s="45"/>
      <c r="LCY9705" s="45"/>
      <c r="LCZ9705" s="45"/>
      <c r="LDA9705" s="45"/>
      <c r="LDB9705" s="45"/>
      <c r="LDC9705" s="45"/>
      <c r="LDD9705" s="45"/>
      <c r="LDE9705" s="45"/>
      <c r="LDF9705" s="45"/>
      <c r="LDG9705" s="45"/>
      <c r="LDH9705" s="45"/>
      <c r="LDI9705" s="45"/>
      <c r="LDJ9705" s="45"/>
      <c r="LDK9705" s="45"/>
      <c r="LDL9705" s="45"/>
      <c r="LDM9705" s="45"/>
      <c r="LDN9705" s="45"/>
      <c r="LDO9705" s="45"/>
      <c r="LDP9705" s="45"/>
      <c r="LDQ9705" s="45"/>
      <c r="LDR9705" s="45"/>
      <c r="LDS9705" s="45"/>
      <c r="LDT9705" s="45"/>
      <c r="LDU9705" s="45"/>
      <c r="LDV9705" s="45"/>
      <c r="LDW9705" s="45"/>
      <c r="LDX9705" s="45"/>
      <c r="LDY9705" s="45"/>
      <c r="LDZ9705" s="45"/>
      <c r="LEA9705" s="45"/>
      <c r="LEB9705" s="45"/>
      <c r="LEC9705" s="45"/>
      <c r="LED9705" s="45"/>
      <c r="LEE9705" s="45"/>
      <c r="LEF9705" s="45"/>
      <c r="LEG9705" s="45"/>
      <c r="LEH9705" s="45"/>
      <c r="LEI9705" s="45"/>
      <c r="LEJ9705" s="45"/>
      <c r="LEK9705" s="45"/>
      <c r="LEL9705" s="45"/>
      <c r="LEM9705" s="45"/>
      <c r="LEN9705" s="45"/>
      <c r="LEO9705" s="45"/>
      <c r="LEP9705" s="45"/>
      <c r="LEQ9705" s="45"/>
      <c r="LER9705" s="45"/>
      <c r="LES9705" s="45"/>
      <c r="LET9705" s="45"/>
      <c r="LEU9705" s="45"/>
      <c r="LEV9705" s="45"/>
      <c r="LEW9705" s="45"/>
      <c r="LEX9705" s="45"/>
      <c r="LEY9705" s="45"/>
      <c r="LEZ9705" s="45"/>
      <c r="LFA9705" s="45"/>
      <c r="LFB9705" s="45"/>
      <c r="LFC9705" s="45"/>
      <c r="LFD9705" s="45"/>
      <c r="LFE9705" s="45"/>
      <c r="LFF9705" s="45"/>
      <c r="LFG9705" s="45"/>
      <c r="LFH9705" s="45"/>
      <c r="LFI9705" s="45"/>
      <c r="LFJ9705" s="45"/>
      <c r="LFK9705" s="45"/>
      <c r="LFL9705" s="45"/>
      <c r="LFM9705" s="45"/>
      <c r="LFN9705" s="45"/>
      <c r="LFO9705" s="45"/>
      <c r="LFP9705" s="45"/>
      <c r="LFQ9705" s="45"/>
      <c r="LFR9705" s="45"/>
      <c r="LFS9705" s="45"/>
      <c r="LFT9705" s="45"/>
      <c r="LFU9705" s="45"/>
      <c r="LFV9705" s="45"/>
      <c r="LFW9705" s="45"/>
      <c r="LFX9705" s="45"/>
      <c r="LFY9705" s="45"/>
      <c r="LFZ9705" s="45"/>
      <c r="LGA9705" s="45"/>
      <c r="LGB9705" s="45"/>
      <c r="LGC9705" s="45"/>
      <c r="LGD9705" s="45"/>
      <c r="LGE9705" s="45"/>
      <c r="LGF9705" s="45"/>
      <c r="LGG9705" s="45"/>
      <c r="LGH9705" s="45"/>
      <c r="LGI9705" s="45"/>
      <c r="LGJ9705" s="45"/>
      <c r="LGK9705" s="45"/>
      <c r="LGL9705" s="45"/>
      <c r="LGM9705" s="45"/>
      <c r="LGN9705" s="45"/>
      <c r="LGO9705" s="45"/>
      <c r="LGP9705" s="45"/>
      <c r="LGQ9705" s="45"/>
      <c r="LGR9705" s="45"/>
      <c r="LGS9705" s="45"/>
      <c r="LGT9705" s="45"/>
      <c r="LGU9705" s="45"/>
      <c r="LGV9705" s="45"/>
      <c r="LGW9705" s="45"/>
      <c r="LGX9705" s="45"/>
      <c r="LGY9705" s="45"/>
      <c r="LGZ9705" s="45"/>
      <c r="LHA9705" s="45"/>
      <c r="LHB9705" s="45"/>
      <c r="LHC9705" s="45"/>
      <c r="LHD9705" s="45"/>
      <c r="LHE9705" s="45"/>
      <c r="LHF9705" s="45"/>
      <c r="LHG9705" s="45"/>
      <c r="LHH9705" s="45"/>
      <c r="LHI9705" s="45"/>
      <c r="LHJ9705" s="45"/>
      <c r="LHK9705" s="45"/>
      <c r="LHL9705" s="45"/>
      <c r="LHM9705" s="45"/>
      <c r="LHN9705" s="45"/>
      <c r="LHO9705" s="45"/>
      <c r="LHP9705" s="45"/>
      <c r="LHQ9705" s="45"/>
      <c r="LHR9705" s="45"/>
      <c r="LHS9705" s="45"/>
      <c r="LHT9705" s="45"/>
      <c r="LHU9705" s="45"/>
      <c r="LHV9705" s="45"/>
      <c r="LHW9705" s="45"/>
      <c r="LHX9705" s="45"/>
      <c r="LHY9705" s="45"/>
      <c r="LHZ9705" s="45"/>
      <c r="LIA9705" s="45"/>
      <c r="LIB9705" s="45"/>
      <c r="LIC9705" s="45"/>
      <c r="LID9705" s="45"/>
      <c r="LIE9705" s="45"/>
      <c r="LIF9705" s="45"/>
      <c r="LIG9705" s="45"/>
      <c r="LIH9705" s="45"/>
      <c r="LII9705" s="45"/>
      <c r="LIJ9705" s="45"/>
      <c r="LIK9705" s="45"/>
      <c r="LIL9705" s="45"/>
      <c r="LIM9705" s="45"/>
      <c r="LIN9705" s="45"/>
      <c r="LIO9705" s="45"/>
      <c r="LIP9705" s="45"/>
      <c r="LIQ9705" s="45"/>
      <c r="LIR9705" s="45"/>
      <c r="LIS9705" s="45"/>
      <c r="LIT9705" s="45"/>
      <c r="LIU9705" s="45"/>
      <c r="LIV9705" s="45"/>
      <c r="LIW9705" s="45"/>
      <c r="LIX9705" s="45"/>
      <c r="LIY9705" s="45"/>
      <c r="LIZ9705" s="45"/>
      <c r="LJA9705" s="45"/>
      <c r="LJB9705" s="45"/>
      <c r="LJC9705" s="45"/>
      <c r="LJD9705" s="45"/>
      <c r="LJE9705" s="45"/>
      <c r="LJF9705" s="45"/>
      <c r="LJG9705" s="45"/>
      <c r="LJH9705" s="45"/>
      <c r="LJI9705" s="45"/>
      <c r="LJJ9705" s="45"/>
      <c r="LJK9705" s="45"/>
      <c r="LJL9705" s="45"/>
      <c r="LJM9705" s="45"/>
      <c r="LJN9705" s="45"/>
      <c r="LJO9705" s="45"/>
      <c r="LJP9705" s="45"/>
      <c r="LJQ9705" s="45"/>
      <c r="LJR9705" s="45"/>
      <c r="LJS9705" s="45"/>
      <c r="LJT9705" s="45"/>
      <c r="LJU9705" s="45"/>
      <c r="LJV9705" s="45"/>
      <c r="LJW9705" s="45"/>
      <c r="LJX9705" s="45"/>
      <c r="LJY9705" s="45"/>
      <c r="LJZ9705" s="45"/>
      <c r="LKA9705" s="45"/>
      <c r="LKB9705" s="45"/>
      <c r="LKC9705" s="45"/>
      <c r="LKD9705" s="45"/>
      <c r="LKE9705" s="45"/>
      <c r="LKF9705" s="45"/>
      <c r="LKG9705" s="45"/>
      <c r="LKH9705" s="45"/>
      <c r="LKI9705" s="45"/>
      <c r="LKJ9705" s="45"/>
      <c r="LKK9705" s="45"/>
      <c r="LKL9705" s="45"/>
      <c r="LKM9705" s="45"/>
      <c r="LKN9705" s="45"/>
      <c r="LKO9705" s="45"/>
      <c r="LKP9705" s="45"/>
      <c r="LKQ9705" s="45"/>
      <c r="LKR9705" s="45"/>
      <c r="LKS9705" s="45"/>
      <c r="LKT9705" s="45"/>
      <c r="LKU9705" s="45"/>
      <c r="LKV9705" s="45"/>
      <c r="LKW9705" s="45"/>
      <c r="LKX9705" s="45"/>
      <c r="LKY9705" s="45"/>
      <c r="LKZ9705" s="45"/>
      <c r="LLA9705" s="45"/>
      <c r="LLB9705" s="45"/>
      <c r="LLC9705" s="45"/>
      <c r="LLD9705" s="45"/>
      <c r="LLE9705" s="45"/>
      <c r="LLF9705" s="45"/>
      <c r="LLG9705" s="45"/>
      <c r="LLH9705" s="45"/>
      <c r="LLI9705" s="45"/>
      <c r="LLJ9705" s="45"/>
      <c r="LLK9705" s="45"/>
      <c r="LLL9705" s="45"/>
      <c r="LLM9705" s="45"/>
      <c r="LLN9705" s="45"/>
      <c r="LLO9705" s="45"/>
      <c r="LLP9705" s="45"/>
      <c r="LLQ9705" s="45"/>
      <c r="LLR9705" s="45"/>
      <c r="LLS9705" s="45"/>
      <c r="LLT9705" s="45"/>
      <c r="LLU9705" s="45"/>
      <c r="LLV9705" s="45"/>
      <c r="LLW9705" s="45"/>
      <c r="LLX9705" s="45"/>
      <c r="LLY9705" s="45"/>
      <c r="LLZ9705" s="45"/>
      <c r="LMA9705" s="45"/>
      <c r="LMB9705" s="45"/>
      <c r="LMC9705" s="45"/>
      <c r="LMD9705" s="45"/>
      <c r="LME9705" s="45"/>
      <c r="LMF9705" s="45"/>
      <c r="LMG9705" s="45"/>
      <c r="LMH9705" s="45"/>
      <c r="LMI9705" s="45"/>
      <c r="LMJ9705" s="45"/>
      <c r="LMK9705" s="45"/>
      <c r="LML9705" s="45"/>
      <c r="LMM9705" s="45"/>
      <c r="LMN9705" s="45"/>
      <c r="LMO9705" s="45"/>
      <c r="LMP9705" s="45"/>
      <c r="LMQ9705" s="45"/>
      <c r="LMR9705" s="45"/>
      <c r="LMS9705" s="45"/>
      <c r="LMT9705" s="45"/>
      <c r="LMU9705" s="45"/>
      <c r="LMV9705" s="45"/>
      <c r="LMW9705" s="45"/>
      <c r="LMX9705" s="45"/>
      <c r="LMY9705" s="45"/>
      <c r="LMZ9705" s="45"/>
      <c r="LNA9705" s="45"/>
      <c r="LNB9705" s="45"/>
      <c r="LNC9705" s="45"/>
      <c r="LND9705" s="45"/>
      <c r="LNE9705" s="45"/>
      <c r="LNF9705" s="45"/>
      <c r="LNG9705" s="45"/>
      <c r="LNH9705" s="45"/>
      <c r="LNI9705" s="45"/>
      <c r="LNJ9705" s="45"/>
      <c r="LNK9705" s="45"/>
      <c r="LNL9705" s="45"/>
      <c r="LNM9705" s="45"/>
      <c r="LNN9705" s="45"/>
      <c r="LNO9705" s="45"/>
      <c r="LNP9705" s="45"/>
      <c r="LNQ9705" s="45"/>
      <c r="LNR9705" s="45"/>
      <c r="LNS9705" s="45"/>
      <c r="LNT9705" s="45"/>
      <c r="LNU9705" s="45"/>
      <c r="LNV9705" s="45"/>
      <c r="LNW9705" s="45"/>
      <c r="LNX9705" s="45"/>
      <c r="LNY9705" s="45"/>
      <c r="LNZ9705" s="45"/>
      <c r="LOA9705" s="45"/>
      <c r="LOB9705" s="45"/>
      <c r="LOC9705" s="45"/>
      <c r="LOD9705" s="45"/>
      <c r="LOE9705" s="45"/>
      <c r="LOF9705" s="45"/>
      <c r="LOG9705" s="45"/>
      <c r="LOH9705" s="45"/>
      <c r="LOI9705" s="45"/>
      <c r="LOJ9705" s="45"/>
      <c r="LOK9705" s="45"/>
      <c r="LOL9705" s="45"/>
      <c r="LOM9705" s="45"/>
      <c r="LON9705" s="45"/>
      <c r="LOO9705" s="45"/>
      <c r="LOP9705" s="45"/>
      <c r="LOQ9705" s="45"/>
      <c r="LOR9705" s="45"/>
      <c r="LOS9705" s="45"/>
      <c r="LOT9705" s="45"/>
      <c r="LOU9705" s="45"/>
      <c r="LOV9705" s="45"/>
      <c r="LOW9705" s="45"/>
      <c r="LOX9705" s="45"/>
      <c r="LOY9705" s="45"/>
      <c r="LOZ9705" s="45"/>
      <c r="LPA9705" s="45"/>
      <c r="LPB9705" s="45"/>
      <c r="LPC9705" s="45"/>
      <c r="LPD9705" s="45"/>
      <c r="LPE9705" s="45"/>
      <c r="LPF9705" s="45"/>
      <c r="LPG9705" s="45"/>
      <c r="LPH9705" s="45"/>
      <c r="LPI9705" s="45"/>
      <c r="LPJ9705" s="45"/>
      <c r="LPK9705" s="45"/>
      <c r="LPL9705" s="45"/>
      <c r="LPM9705" s="45"/>
      <c r="LPN9705" s="45"/>
      <c r="LPO9705" s="45"/>
      <c r="LPP9705" s="45"/>
      <c r="LPQ9705" s="45"/>
      <c r="LPR9705" s="45"/>
      <c r="LPS9705" s="45"/>
      <c r="LPT9705" s="45"/>
      <c r="LPU9705" s="45"/>
      <c r="LPV9705" s="45"/>
      <c r="LPW9705" s="45"/>
      <c r="LPX9705" s="45"/>
      <c r="LPY9705" s="45"/>
      <c r="LPZ9705" s="45"/>
      <c r="LQA9705" s="45"/>
      <c r="LQB9705" s="45"/>
      <c r="LQC9705" s="45"/>
      <c r="LQD9705" s="45"/>
      <c r="LQE9705" s="45"/>
      <c r="LQF9705" s="45"/>
      <c r="LQG9705" s="45"/>
      <c r="LQH9705" s="45"/>
      <c r="LQI9705" s="45"/>
      <c r="LQJ9705" s="45"/>
      <c r="LQK9705" s="45"/>
      <c r="LQL9705" s="45"/>
      <c r="LQM9705" s="45"/>
      <c r="LQN9705" s="45"/>
      <c r="LQO9705" s="45"/>
      <c r="LQP9705" s="45"/>
      <c r="LQQ9705" s="45"/>
      <c r="LQR9705" s="45"/>
      <c r="LQS9705" s="45"/>
      <c r="LQT9705" s="45"/>
      <c r="LQU9705" s="45"/>
      <c r="LQV9705" s="45"/>
      <c r="LQW9705" s="45"/>
      <c r="LQX9705" s="45"/>
      <c r="LQY9705" s="45"/>
      <c r="LQZ9705" s="45"/>
      <c r="LRA9705" s="45"/>
      <c r="LRB9705" s="45"/>
      <c r="LRC9705" s="45"/>
      <c r="LRD9705" s="45"/>
      <c r="LRE9705" s="45"/>
      <c r="LRF9705" s="45"/>
      <c r="LRG9705" s="45"/>
      <c r="LRH9705" s="45"/>
      <c r="LRI9705" s="45"/>
      <c r="LRJ9705" s="45"/>
      <c r="LRK9705" s="45"/>
      <c r="LRL9705" s="45"/>
      <c r="LRM9705" s="45"/>
      <c r="LRN9705" s="45"/>
      <c r="LRO9705" s="45"/>
      <c r="LRP9705" s="45"/>
      <c r="LRQ9705" s="45"/>
      <c r="LRR9705" s="45"/>
      <c r="LRS9705" s="45"/>
      <c r="LRT9705" s="45"/>
      <c r="LRU9705" s="45"/>
      <c r="LRV9705" s="45"/>
      <c r="LRW9705" s="45"/>
      <c r="LRX9705" s="45"/>
      <c r="LRY9705" s="45"/>
      <c r="LRZ9705" s="45"/>
      <c r="LSA9705" s="45"/>
      <c r="LSB9705" s="45"/>
      <c r="LSC9705" s="45"/>
      <c r="LSD9705" s="45"/>
      <c r="LSE9705" s="45"/>
      <c r="LSF9705" s="45"/>
      <c r="LSG9705" s="45"/>
      <c r="LSH9705" s="45"/>
      <c r="LSI9705" s="45"/>
      <c r="LSJ9705" s="45"/>
      <c r="LSK9705" s="45"/>
      <c r="LSL9705" s="45"/>
      <c r="LSM9705" s="45"/>
      <c r="LSN9705" s="45"/>
      <c r="LSO9705" s="45"/>
      <c r="LSP9705" s="45"/>
      <c r="LSQ9705" s="45"/>
      <c r="LSR9705" s="45"/>
      <c r="LSS9705" s="45"/>
      <c r="LST9705" s="45"/>
      <c r="LSU9705" s="45"/>
      <c r="LSV9705" s="45"/>
      <c r="LSW9705" s="45"/>
      <c r="LSX9705" s="45"/>
      <c r="LSY9705" s="45"/>
      <c r="LSZ9705" s="45"/>
      <c r="LTA9705" s="45"/>
      <c r="LTB9705" s="45"/>
      <c r="LTC9705" s="45"/>
      <c r="LTD9705" s="45"/>
      <c r="LTE9705" s="45"/>
      <c r="LTF9705" s="45"/>
      <c r="LTG9705" s="45"/>
      <c r="LTH9705" s="45"/>
      <c r="LTI9705" s="45"/>
      <c r="LTJ9705" s="45"/>
      <c r="LTK9705" s="45"/>
      <c r="LTL9705" s="45"/>
      <c r="LTM9705" s="45"/>
      <c r="LTN9705" s="45"/>
      <c r="LTO9705" s="45"/>
      <c r="LTP9705" s="45"/>
      <c r="LTQ9705" s="45"/>
      <c r="LTR9705" s="45"/>
      <c r="LTS9705" s="45"/>
      <c r="LTT9705" s="45"/>
      <c r="LTU9705" s="45"/>
      <c r="LTV9705" s="45"/>
      <c r="LTW9705" s="45"/>
      <c r="LTX9705" s="45"/>
      <c r="LTY9705" s="45"/>
      <c r="LTZ9705" s="45"/>
      <c r="LUA9705" s="45"/>
      <c r="LUB9705" s="45"/>
      <c r="LUC9705" s="45"/>
      <c r="LUD9705" s="45"/>
      <c r="LUE9705" s="45"/>
      <c r="LUF9705" s="45"/>
      <c r="LUG9705" s="45"/>
      <c r="LUH9705" s="45"/>
      <c r="LUI9705" s="45"/>
      <c r="LUJ9705" s="45"/>
      <c r="LUK9705" s="45"/>
      <c r="LUL9705" s="45"/>
      <c r="LUM9705" s="45"/>
      <c r="LUN9705" s="45"/>
      <c r="LUO9705" s="45"/>
      <c r="LUP9705" s="45"/>
      <c r="LUQ9705" s="45"/>
      <c r="LUR9705" s="45"/>
      <c r="LUS9705" s="45"/>
      <c r="LUT9705" s="45"/>
      <c r="LUU9705" s="45"/>
      <c r="LUV9705" s="45"/>
      <c r="LUW9705" s="45"/>
      <c r="LUX9705" s="45"/>
      <c r="LUY9705" s="45"/>
      <c r="LUZ9705" s="45"/>
      <c r="LVA9705" s="45"/>
      <c r="LVB9705" s="45"/>
      <c r="LVC9705" s="45"/>
      <c r="LVD9705" s="45"/>
      <c r="LVE9705" s="45"/>
      <c r="LVF9705" s="45"/>
      <c r="LVG9705" s="45"/>
      <c r="LVH9705" s="45"/>
      <c r="LVI9705" s="45"/>
      <c r="LVJ9705" s="45"/>
      <c r="LVK9705" s="45"/>
      <c r="LVL9705" s="45"/>
      <c r="LVM9705" s="45"/>
      <c r="LVN9705" s="45"/>
      <c r="LVO9705" s="45"/>
      <c r="LVP9705" s="45"/>
      <c r="LVQ9705" s="45"/>
      <c r="LVR9705" s="45"/>
      <c r="LVS9705" s="45"/>
      <c r="LVT9705" s="45"/>
      <c r="LVU9705" s="45"/>
      <c r="LVV9705" s="45"/>
      <c r="LVW9705" s="45"/>
      <c r="LVX9705" s="45"/>
      <c r="LVY9705" s="45"/>
      <c r="LVZ9705" s="45"/>
      <c r="LWA9705" s="45"/>
      <c r="LWB9705" s="45"/>
      <c r="LWC9705" s="45"/>
      <c r="LWD9705" s="45"/>
      <c r="LWE9705" s="45"/>
      <c r="LWF9705" s="45"/>
      <c r="LWG9705" s="45"/>
      <c r="LWH9705" s="45"/>
      <c r="LWI9705" s="45"/>
      <c r="LWJ9705" s="45"/>
      <c r="LWK9705" s="45"/>
      <c r="LWL9705" s="45"/>
      <c r="LWM9705" s="45"/>
      <c r="LWN9705" s="45"/>
      <c r="LWO9705" s="45"/>
      <c r="LWP9705" s="45"/>
      <c r="LWQ9705" s="45"/>
      <c r="LWR9705" s="45"/>
      <c r="LWS9705" s="45"/>
      <c r="LWT9705" s="45"/>
      <c r="LWU9705" s="45"/>
      <c r="LWV9705" s="45"/>
      <c r="LWW9705" s="45"/>
      <c r="LWX9705" s="45"/>
      <c r="LWY9705" s="45"/>
      <c r="LWZ9705" s="45"/>
      <c r="LXA9705" s="45"/>
      <c r="LXB9705" s="45"/>
      <c r="LXC9705" s="45"/>
      <c r="LXD9705" s="45"/>
      <c r="LXE9705" s="45"/>
      <c r="LXF9705" s="45"/>
      <c r="LXG9705" s="45"/>
      <c r="LXH9705" s="45"/>
      <c r="LXI9705" s="45"/>
      <c r="LXJ9705" s="45"/>
      <c r="LXK9705" s="45"/>
      <c r="LXL9705" s="45"/>
      <c r="LXM9705" s="45"/>
      <c r="LXN9705" s="45"/>
      <c r="LXO9705" s="45"/>
      <c r="LXP9705" s="45"/>
      <c r="LXQ9705" s="45"/>
      <c r="LXR9705" s="45"/>
      <c r="LXS9705" s="45"/>
      <c r="LXT9705" s="45"/>
      <c r="LXU9705" s="45"/>
      <c r="LXV9705" s="45"/>
      <c r="LXW9705" s="45"/>
      <c r="LXX9705" s="45"/>
      <c r="LXY9705" s="45"/>
      <c r="LXZ9705" s="45"/>
      <c r="LYA9705" s="45"/>
      <c r="LYB9705" s="45"/>
      <c r="LYC9705" s="45"/>
      <c r="LYD9705" s="45"/>
      <c r="LYE9705" s="45"/>
      <c r="LYF9705" s="45"/>
      <c r="LYG9705" s="45"/>
      <c r="LYH9705" s="45"/>
      <c r="LYI9705" s="45"/>
      <c r="LYJ9705" s="45"/>
      <c r="LYK9705" s="45"/>
      <c r="LYL9705" s="45"/>
      <c r="LYM9705" s="45"/>
      <c r="LYN9705" s="45"/>
      <c r="LYO9705" s="45"/>
      <c r="LYP9705" s="45"/>
      <c r="LYQ9705" s="45"/>
      <c r="LYR9705" s="45"/>
      <c r="LYS9705" s="45"/>
      <c r="LYT9705" s="45"/>
      <c r="LYU9705" s="45"/>
      <c r="LYV9705" s="45"/>
      <c r="LYW9705" s="45"/>
      <c r="LYX9705" s="45"/>
      <c r="LYY9705" s="45"/>
      <c r="LYZ9705" s="45"/>
      <c r="LZA9705" s="45"/>
      <c r="LZB9705" s="45"/>
      <c r="LZC9705" s="45"/>
      <c r="LZD9705" s="45"/>
      <c r="LZE9705" s="45"/>
      <c r="LZF9705" s="45"/>
      <c r="LZG9705" s="45"/>
      <c r="LZH9705" s="45"/>
      <c r="LZI9705" s="45"/>
      <c r="LZJ9705" s="45"/>
      <c r="LZK9705" s="45"/>
      <c r="LZL9705" s="45"/>
      <c r="LZM9705" s="45"/>
      <c r="LZN9705" s="45"/>
      <c r="LZO9705" s="45"/>
      <c r="LZP9705" s="45"/>
      <c r="LZQ9705" s="45"/>
      <c r="LZR9705" s="45"/>
      <c r="LZS9705" s="45"/>
      <c r="LZT9705" s="45"/>
      <c r="LZU9705" s="45"/>
      <c r="LZV9705" s="45"/>
      <c r="LZW9705" s="45"/>
      <c r="LZX9705" s="45"/>
      <c r="LZY9705" s="45"/>
      <c r="LZZ9705" s="45"/>
      <c r="MAA9705" s="45"/>
      <c r="MAB9705" s="45"/>
      <c r="MAC9705" s="45"/>
      <c r="MAD9705" s="45"/>
      <c r="MAE9705" s="45"/>
      <c r="MAF9705" s="45"/>
      <c r="MAG9705" s="45"/>
      <c r="MAH9705" s="45"/>
      <c r="MAI9705" s="45"/>
      <c r="MAJ9705" s="45"/>
      <c r="MAK9705" s="45"/>
      <c r="MAL9705" s="45"/>
      <c r="MAM9705" s="45"/>
      <c r="MAN9705" s="45"/>
      <c r="MAO9705" s="45"/>
      <c r="MAP9705" s="45"/>
      <c r="MAQ9705" s="45"/>
      <c r="MAR9705" s="45"/>
      <c r="MAS9705" s="45"/>
      <c r="MAT9705" s="45"/>
      <c r="MAU9705" s="45"/>
      <c r="MAV9705" s="45"/>
      <c r="MAW9705" s="45"/>
      <c r="MAX9705" s="45"/>
      <c r="MAY9705" s="45"/>
      <c r="MAZ9705" s="45"/>
      <c r="MBA9705" s="45"/>
      <c r="MBB9705" s="45"/>
      <c r="MBC9705" s="45"/>
      <c r="MBD9705" s="45"/>
      <c r="MBE9705" s="45"/>
      <c r="MBF9705" s="45"/>
      <c r="MBG9705" s="45"/>
      <c r="MBH9705" s="45"/>
      <c r="MBI9705" s="45"/>
      <c r="MBJ9705" s="45"/>
      <c r="MBK9705" s="45"/>
      <c r="MBL9705" s="45"/>
      <c r="MBM9705" s="45"/>
      <c r="MBN9705" s="45"/>
      <c r="MBO9705" s="45"/>
      <c r="MBP9705" s="45"/>
      <c r="MBQ9705" s="45"/>
      <c r="MBR9705" s="45"/>
      <c r="MBS9705" s="45"/>
      <c r="MBT9705" s="45"/>
      <c r="MBU9705" s="45"/>
      <c r="MBV9705" s="45"/>
      <c r="MBW9705" s="45"/>
      <c r="MBX9705" s="45"/>
      <c r="MBY9705" s="45"/>
      <c r="MBZ9705" s="45"/>
      <c r="MCA9705" s="45"/>
      <c r="MCB9705" s="45"/>
      <c r="MCC9705" s="45"/>
      <c r="MCD9705" s="45"/>
      <c r="MCE9705" s="45"/>
      <c r="MCF9705" s="45"/>
      <c r="MCG9705" s="45"/>
      <c r="MCH9705" s="45"/>
      <c r="MCI9705" s="45"/>
      <c r="MCJ9705" s="45"/>
      <c r="MCK9705" s="45"/>
      <c r="MCL9705" s="45"/>
      <c r="MCM9705" s="45"/>
      <c r="MCN9705" s="45"/>
      <c r="MCO9705" s="45"/>
      <c r="MCP9705" s="45"/>
      <c r="MCQ9705" s="45"/>
      <c r="MCR9705" s="45"/>
      <c r="MCS9705" s="45"/>
      <c r="MCT9705" s="45"/>
      <c r="MCU9705" s="45"/>
      <c r="MCV9705" s="45"/>
      <c r="MCW9705" s="45"/>
      <c r="MCX9705" s="45"/>
      <c r="MCY9705" s="45"/>
      <c r="MCZ9705" s="45"/>
      <c r="MDA9705" s="45"/>
      <c r="MDB9705" s="45"/>
      <c r="MDC9705" s="45"/>
      <c r="MDD9705" s="45"/>
      <c r="MDE9705" s="45"/>
      <c r="MDF9705" s="45"/>
      <c r="MDG9705" s="45"/>
      <c r="MDH9705" s="45"/>
      <c r="MDI9705" s="45"/>
      <c r="MDJ9705" s="45"/>
      <c r="MDK9705" s="45"/>
      <c r="MDL9705" s="45"/>
      <c r="MDM9705" s="45"/>
      <c r="MDN9705" s="45"/>
      <c r="MDO9705" s="45"/>
      <c r="MDP9705" s="45"/>
      <c r="MDQ9705" s="45"/>
      <c r="MDR9705" s="45"/>
      <c r="MDS9705" s="45"/>
      <c r="MDT9705" s="45"/>
      <c r="MDU9705" s="45"/>
      <c r="MDV9705" s="45"/>
      <c r="MDW9705" s="45"/>
      <c r="MDX9705" s="45"/>
      <c r="MDY9705" s="45"/>
      <c r="MDZ9705" s="45"/>
      <c r="MEA9705" s="45"/>
      <c r="MEB9705" s="45"/>
      <c r="MEC9705" s="45"/>
      <c r="MED9705" s="45"/>
      <c r="MEE9705" s="45"/>
      <c r="MEF9705" s="45"/>
      <c r="MEG9705" s="45"/>
      <c r="MEH9705" s="45"/>
      <c r="MEI9705" s="45"/>
      <c r="MEJ9705" s="45"/>
      <c r="MEK9705" s="45"/>
      <c r="MEL9705" s="45"/>
      <c r="MEM9705" s="45"/>
      <c r="MEN9705" s="45"/>
      <c r="MEO9705" s="45"/>
      <c r="MEP9705" s="45"/>
      <c r="MEQ9705" s="45"/>
      <c r="MER9705" s="45"/>
      <c r="MES9705" s="45"/>
      <c r="MET9705" s="45"/>
      <c r="MEU9705" s="45"/>
      <c r="MEV9705" s="45"/>
      <c r="MEW9705" s="45"/>
      <c r="MEX9705" s="45"/>
      <c r="MEY9705" s="45"/>
      <c r="MEZ9705" s="45"/>
      <c r="MFA9705" s="45"/>
      <c r="MFB9705" s="45"/>
      <c r="MFC9705" s="45"/>
      <c r="MFD9705" s="45"/>
      <c r="MFE9705" s="45"/>
      <c r="MFF9705" s="45"/>
      <c r="MFG9705" s="45"/>
      <c r="MFH9705" s="45"/>
      <c r="MFI9705" s="45"/>
      <c r="MFJ9705" s="45"/>
      <c r="MFK9705" s="45"/>
      <c r="MFL9705" s="45"/>
      <c r="MFM9705" s="45"/>
      <c r="MFN9705" s="45"/>
      <c r="MFO9705" s="45"/>
      <c r="MFP9705" s="45"/>
      <c r="MFQ9705" s="45"/>
      <c r="MFR9705" s="45"/>
      <c r="MFS9705" s="45"/>
      <c r="MFT9705" s="45"/>
      <c r="MFU9705" s="45"/>
      <c r="MFV9705" s="45"/>
      <c r="MFW9705" s="45"/>
      <c r="MFX9705" s="45"/>
      <c r="MFY9705" s="45"/>
      <c r="MFZ9705" s="45"/>
      <c r="MGA9705" s="45"/>
      <c r="MGB9705" s="45"/>
      <c r="MGC9705" s="45"/>
      <c r="MGD9705" s="45"/>
      <c r="MGE9705" s="45"/>
      <c r="MGF9705" s="45"/>
      <c r="MGG9705" s="45"/>
      <c r="MGH9705" s="45"/>
      <c r="MGI9705" s="45"/>
      <c r="MGJ9705" s="45"/>
      <c r="MGK9705" s="45"/>
      <c r="MGL9705" s="45"/>
      <c r="MGM9705" s="45"/>
      <c r="MGN9705" s="45"/>
      <c r="MGO9705" s="45"/>
      <c r="MGP9705" s="45"/>
      <c r="MGQ9705" s="45"/>
      <c r="MGR9705" s="45"/>
      <c r="MGS9705" s="45"/>
      <c r="MGT9705" s="45"/>
      <c r="MGU9705" s="45"/>
      <c r="MGV9705" s="45"/>
      <c r="MGW9705" s="45"/>
      <c r="MGX9705" s="45"/>
      <c r="MGY9705" s="45"/>
      <c r="MGZ9705" s="45"/>
      <c r="MHA9705" s="45"/>
      <c r="MHB9705" s="45"/>
      <c r="MHC9705" s="45"/>
      <c r="MHD9705" s="45"/>
      <c r="MHE9705" s="45"/>
      <c r="MHF9705" s="45"/>
      <c r="MHG9705" s="45"/>
      <c r="MHH9705" s="45"/>
      <c r="MHI9705" s="45"/>
      <c r="MHJ9705" s="45"/>
      <c r="MHK9705" s="45"/>
      <c r="MHL9705" s="45"/>
      <c r="MHM9705" s="45"/>
      <c r="MHN9705" s="45"/>
      <c r="MHO9705" s="45"/>
      <c r="MHP9705" s="45"/>
      <c r="MHQ9705" s="45"/>
      <c r="MHR9705" s="45"/>
      <c r="MHS9705" s="45"/>
      <c r="MHT9705" s="45"/>
      <c r="MHU9705" s="45"/>
      <c r="MHV9705" s="45"/>
      <c r="MHW9705" s="45"/>
      <c r="MHX9705" s="45"/>
      <c r="MHY9705" s="45"/>
      <c r="MHZ9705" s="45"/>
      <c r="MIA9705" s="45"/>
      <c r="MIB9705" s="45"/>
      <c r="MIC9705" s="45"/>
      <c r="MID9705" s="45"/>
      <c r="MIE9705" s="45"/>
      <c r="MIF9705" s="45"/>
      <c r="MIG9705" s="45"/>
      <c r="MIH9705" s="45"/>
      <c r="MII9705" s="45"/>
      <c r="MIJ9705" s="45"/>
      <c r="MIK9705" s="45"/>
      <c r="MIL9705" s="45"/>
      <c r="MIM9705" s="45"/>
      <c r="MIN9705" s="45"/>
      <c r="MIO9705" s="45"/>
      <c r="MIP9705" s="45"/>
      <c r="MIQ9705" s="45"/>
      <c r="MIR9705" s="45"/>
      <c r="MIS9705" s="45"/>
      <c r="MIT9705" s="45"/>
      <c r="MIU9705" s="45"/>
      <c r="MIV9705" s="45"/>
      <c r="MIW9705" s="45"/>
      <c r="MIX9705" s="45"/>
      <c r="MIY9705" s="45"/>
      <c r="MIZ9705" s="45"/>
      <c r="MJA9705" s="45"/>
      <c r="MJB9705" s="45"/>
      <c r="MJC9705" s="45"/>
      <c r="MJD9705" s="45"/>
      <c r="MJE9705" s="45"/>
      <c r="MJF9705" s="45"/>
      <c r="MJG9705" s="45"/>
      <c r="MJH9705" s="45"/>
      <c r="MJI9705" s="45"/>
      <c r="MJJ9705" s="45"/>
      <c r="MJK9705" s="45"/>
      <c r="MJL9705" s="45"/>
      <c r="MJM9705" s="45"/>
      <c r="MJN9705" s="45"/>
      <c r="MJO9705" s="45"/>
      <c r="MJP9705" s="45"/>
      <c r="MJQ9705" s="45"/>
      <c r="MJR9705" s="45"/>
      <c r="MJS9705" s="45"/>
      <c r="MJT9705" s="45"/>
      <c r="MJU9705" s="45"/>
      <c r="MJV9705" s="45"/>
      <c r="MJW9705" s="45"/>
      <c r="MJX9705" s="45"/>
      <c r="MJY9705" s="45"/>
      <c r="MJZ9705" s="45"/>
      <c r="MKA9705" s="45"/>
      <c r="MKB9705" s="45"/>
      <c r="MKC9705" s="45"/>
      <c r="MKD9705" s="45"/>
      <c r="MKE9705" s="45"/>
      <c r="MKF9705" s="45"/>
      <c r="MKG9705" s="45"/>
      <c r="MKH9705" s="45"/>
      <c r="MKI9705" s="45"/>
      <c r="MKJ9705" s="45"/>
      <c r="MKK9705" s="45"/>
      <c r="MKL9705" s="45"/>
      <c r="MKM9705" s="45"/>
      <c r="MKN9705" s="45"/>
      <c r="MKO9705" s="45"/>
      <c r="MKP9705" s="45"/>
      <c r="MKQ9705" s="45"/>
      <c r="MKR9705" s="45"/>
      <c r="MKS9705" s="45"/>
      <c r="MKT9705" s="45"/>
      <c r="MKU9705" s="45"/>
      <c r="MKV9705" s="45"/>
      <c r="MKW9705" s="45"/>
      <c r="MKX9705" s="45"/>
      <c r="MKY9705" s="45"/>
      <c r="MKZ9705" s="45"/>
      <c r="MLA9705" s="45"/>
      <c r="MLB9705" s="45"/>
      <c r="MLC9705" s="45"/>
      <c r="MLD9705" s="45"/>
      <c r="MLE9705" s="45"/>
      <c r="MLF9705" s="45"/>
      <c r="MLG9705" s="45"/>
      <c r="MLH9705" s="45"/>
      <c r="MLI9705" s="45"/>
      <c r="MLJ9705" s="45"/>
      <c r="MLK9705" s="45"/>
      <c r="MLL9705" s="45"/>
      <c r="MLM9705" s="45"/>
      <c r="MLN9705" s="45"/>
      <c r="MLO9705" s="45"/>
      <c r="MLP9705" s="45"/>
      <c r="MLQ9705" s="45"/>
      <c r="MLR9705" s="45"/>
      <c r="MLS9705" s="45"/>
      <c r="MLT9705" s="45"/>
      <c r="MLU9705" s="45"/>
      <c r="MLV9705" s="45"/>
      <c r="MLW9705" s="45"/>
      <c r="MLX9705" s="45"/>
      <c r="MLY9705" s="45"/>
      <c r="MLZ9705" s="45"/>
      <c r="MMA9705" s="45"/>
      <c r="MMB9705" s="45"/>
      <c r="MMC9705" s="45"/>
      <c r="MMD9705" s="45"/>
      <c r="MME9705" s="45"/>
      <c r="MMF9705" s="45"/>
      <c r="MMG9705" s="45"/>
      <c r="MMH9705" s="45"/>
      <c r="MMI9705" s="45"/>
      <c r="MMJ9705" s="45"/>
      <c r="MMK9705" s="45"/>
      <c r="MML9705" s="45"/>
      <c r="MMM9705" s="45"/>
      <c r="MMN9705" s="45"/>
      <c r="MMO9705" s="45"/>
      <c r="MMP9705" s="45"/>
      <c r="MMQ9705" s="45"/>
      <c r="MMR9705" s="45"/>
      <c r="MMS9705" s="45"/>
      <c r="MMT9705" s="45"/>
      <c r="MMU9705" s="45"/>
      <c r="MMV9705" s="45"/>
      <c r="MMW9705" s="45"/>
      <c r="MMX9705" s="45"/>
      <c r="MMY9705" s="45"/>
      <c r="MMZ9705" s="45"/>
      <c r="MNA9705" s="45"/>
      <c r="MNB9705" s="45"/>
      <c r="MNC9705" s="45"/>
      <c r="MND9705" s="45"/>
      <c r="MNE9705" s="45"/>
      <c r="MNF9705" s="45"/>
      <c r="MNG9705" s="45"/>
      <c r="MNH9705" s="45"/>
      <c r="MNI9705" s="45"/>
      <c r="MNJ9705" s="45"/>
      <c r="MNK9705" s="45"/>
      <c r="MNL9705" s="45"/>
      <c r="MNM9705" s="45"/>
      <c r="MNN9705" s="45"/>
      <c r="MNO9705" s="45"/>
      <c r="MNP9705" s="45"/>
      <c r="MNQ9705" s="45"/>
      <c r="MNR9705" s="45"/>
      <c r="MNS9705" s="45"/>
      <c r="MNT9705" s="45"/>
      <c r="MNU9705" s="45"/>
      <c r="MNV9705" s="45"/>
      <c r="MNW9705" s="45"/>
      <c r="MNX9705" s="45"/>
      <c r="MNY9705" s="45"/>
      <c r="MNZ9705" s="45"/>
      <c r="MOA9705" s="45"/>
      <c r="MOB9705" s="45"/>
      <c r="MOC9705" s="45"/>
      <c r="MOD9705" s="45"/>
      <c r="MOE9705" s="45"/>
      <c r="MOF9705" s="45"/>
      <c r="MOG9705" s="45"/>
      <c r="MOH9705" s="45"/>
      <c r="MOI9705" s="45"/>
      <c r="MOJ9705" s="45"/>
      <c r="MOK9705" s="45"/>
      <c r="MOL9705" s="45"/>
      <c r="MOM9705" s="45"/>
      <c r="MON9705" s="45"/>
      <c r="MOO9705" s="45"/>
      <c r="MOP9705" s="45"/>
      <c r="MOQ9705" s="45"/>
      <c r="MOR9705" s="45"/>
      <c r="MOS9705" s="45"/>
      <c r="MOT9705" s="45"/>
      <c r="MOU9705" s="45"/>
      <c r="MOV9705" s="45"/>
      <c r="MOW9705" s="45"/>
      <c r="MOX9705" s="45"/>
      <c r="MOY9705" s="45"/>
      <c r="MOZ9705" s="45"/>
      <c r="MPA9705" s="45"/>
      <c r="MPB9705" s="45"/>
      <c r="MPC9705" s="45"/>
      <c r="MPD9705" s="45"/>
      <c r="MPE9705" s="45"/>
      <c r="MPF9705" s="45"/>
      <c r="MPG9705" s="45"/>
      <c r="MPH9705" s="45"/>
      <c r="MPI9705" s="45"/>
      <c r="MPJ9705" s="45"/>
      <c r="MPK9705" s="45"/>
      <c r="MPL9705" s="45"/>
      <c r="MPM9705" s="45"/>
      <c r="MPN9705" s="45"/>
      <c r="MPO9705" s="45"/>
      <c r="MPP9705" s="45"/>
      <c r="MPQ9705" s="45"/>
      <c r="MPR9705" s="45"/>
      <c r="MPS9705" s="45"/>
      <c r="MPT9705" s="45"/>
      <c r="MPU9705" s="45"/>
      <c r="MPV9705" s="45"/>
      <c r="MPW9705" s="45"/>
      <c r="MPX9705" s="45"/>
      <c r="MPY9705" s="45"/>
      <c r="MPZ9705" s="45"/>
      <c r="MQA9705" s="45"/>
      <c r="MQB9705" s="45"/>
      <c r="MQC9705" s="45"/>
      <c r="MQD9705" s="45"/>
      <c r="MQE9705" s="45"/>
      <c r="MQF9705" s="45"/>
      <c r="MQG9705" s="45"/>
      <c r="MQH9705" s="45"/>
      <c r="MQI9705" s="45"/>
      <c r="MQJ9705" s="45"/>
      <c r="MQK9705" s="45"/>
      <c r="MQL9705" s="45"/>
      <c r="MQM9705" s="45"/>
      <c r="MQN9705" s="45"/>
      <c r="MQO9705" s="45"/>
      <c r="MQP9705" s="45"/>
      <c r="MQQ9705" s="45"/>
      <c r="MQR9705" s="45"/>
      <c r="MQS9705" s="45"/>
      <c r="MQT9705" s="45"/>
      <c r="MQU9705" s="45"/>
      <c r="MQV9705" s="45"/>
      <c r="MQW9705" s="45"/>
      <c r="MQX9705" s="45"/>
      <c r="MQY9705" s="45"/>
      <c r="MQZ9705" s="45"/>
      <c r="MRA9705" s="45"/>
      <c r="MRB9705" s="45"/>
      <c r="MRC9705" s="45"/>
      <c r="MRD9705" s="45"/>
      <c r="MRE9705" s="45"/>
      <c r="MRF9705" s="45"/>
      <c r="MRG9705" s="45"/>
      <c r="MRH9705" s="45"/>
      <c r="MRI9705" s="45"/>
      <c r="MRJ9705" s="45"/>
      <c r="MRK9705" s="45"/>
      <c r="MRL9705" s="45"/>
      <c r="MRM9705" s="45"/>
      <c r="MRN9705" s="45"/>
      <c r="MRO9705" s="45"/>
      <c r="MRP9705" s="45"/>
      <c r="MRQ9705" s="45"/>
      <c r="MRR9705" s="45"/>
      <c r="MRS9705" s="45"/>
      <c r="MRT9705" s="45"/>
      <c r="MRU9705" s="45"/>
      <c r="MRV9705" s="45"/>
      <c r="MRW9705" s="45"/>
      <c r="MRX9705" s="45"/>
      <c r="MRY9705" s="45"/>
      <c r="MRZ9705" s="45"/>
      <c r="MSA9705" s="45"/>
      <c r="MSB9705" s="45"/>
      <c r="MSC9705" s="45"/>
      <c r="MSD9705" s="45"/>
      <c r="MSE9705" s="45"/>
      <c r="MSF9705" s="45"/>
      <c r="MSG9705" s="45"/>
      <c r="MSH9705" s="45"/>
      <c r="MSI9705" s="45"/>
      <c r="MSJ9705" s="45"/>
      <c r="MSK9705" s="45"/>
      <c r="MSL9705" s="45"/>
      <c r="MSM9705" s="45"/>
      <c r="MSN9705" s="45"/>
      <c r="MSO9705" s="45"/>
      <c r="MSP9705" s="45"/>
      <c r="MSQ9705" s="45"/>
      <c r="MSR9705" s="45"/>
      <c r="MSS9705" s="45"/>
      <c r="MST9705" s="45"/>
      <c r="MSU9705" s="45"/>
      <c r="MSV9705" s="45"/>
      <c r="MSW9705" s="45"/>
      <c r="MSX9705" s="45"/>
      <c r="MSY9705" s="45"/>
      <c r="MSZ9705" s="45"/>
      <c r="MTA9705" s="45"/>
      <c r="MTB9705" s="45"/>
      <c r="MTC9705" s="45"/>
      <c r="MTD9705" s="45"/>
      <c r="MTE9705" s="45"/>
      <c r="MTF9705" s="45"/>
      <c r="MTG9705" s="45"/>
      <c r="MTH9705" s="45"/>
      <c r="MTI9705" s="45"/>
      <c r="MTJ9705" s="45"/>
      <c r="MTK9705" s="45"/>
      <c r="MTL9705" s="45"/>
      <c r="MTM9705" s="45"/>
      <c r="MTN9705" s="45"/>
      <c r="MTO9705" s="45"/>
      <c r="MTP9705" s="45"/>
      <c r="MTQ9705" s="45"/>
      <c r="MTR9705" s="45"/>
      <c r="MTS9705" s="45"/>
      <c r="MTT9705" s="45"/>
      <c r="MTU9705" s="45"/>
      <c r="MTV9705" s="45"/>
      <c r="MTW9705" s="45"/>
      <c r="MTX9705" s="45"/>
      <c r="MTY9705" s="45"/>
      <c r="MTZ9705" s="45"/>
      <c r="MUA9705" s="45"/>
      <c r="MUB9705" s="45"/>
      <c r="MUC9705" s="45"/>
      <c r="MUD9705" s="45"/>
      <c r="MUE9705" s="45"/>
      <c r="MUF9705" s="45"/>
      <c r="MUG9705" s="45"/>
      <c r="MUH9705" s="45"/>
      <c r="MUI9705" s="45"/>
      <c r="MUJ9705" s="45"/>
      <c r="MUK9705" s="45"/>
      <c r="MUL9705" s="45"/>
      <c r="MUM9705" s="45"/>
      <c r="MUN9705" s="45"/>
      <c r="MUO9705" s="45"/>
      <c r="MUP9705" s="45"/>
      <c r="MUQ9705" s="45"/>
      <c r="MUR9705" s="45"/>
      <c r="MUS9705" s="45"/>
      <c r="MUT9705" s="45"/>
      <c r="MUU9705" s="45"/>
      <c r="MUV9705" s="45"/>
      <c r="MUW9705" s="45"/>
      <c r="MUX9705" s="45"/>
      <c r="MUY9705" s="45"/>
      <c r="MUZ9705" s="45"/>
      <c r="MVA9705" s="45"/>
      <c r="MVB9705" s="45"/>
      <c r="MVC9705" s="45"/>
      <c r="MVD9705" s="45"/>
      <c r="MVE9705" s="45"/>
      <c r="MVF9705" s="45"/>
      <c r="MVG9705" s="45"/>
      <c r="MVH9705" s="45"/>
      <c r="MVI9705" s="45"/>
      <c r="MVJ9705" s="45"/>
      <c r="MVK9705" s="45"/>
      <c r="MVL9705" s="45"/>
      <c r="MVM9705" s="45"/>
      <c r="MVN9705" s="45"/>
      <c r="MVO9705" s="45"/>
      <c r="MVP9705" s="45"/>
      <c r="MVQ9705" s="45"/>
      <c r="MVR9705" s="45"/>
      <c r="MVS9705" s="45"/>
      <c r="MVT9705" s="45"/>
      <c r="MVU9705" s="45"/>
      <c r="MVV9705" s="45"/>
      <c r="MVW9705" s="45"/>
      <c r="MVX9705" s="45"/>
      <c r="MVY9705" s="45"/>
      <c r="MVZ9705" s="45"/>
      <c r="MWA9705" s="45"/>
      <c r="MWB9705" s="45"/>
      <c r="MWC9705" s="45"/>
      <c r="MWD9705" s="45"/>
      <c r="MWE9705" s="45"/>
      <c r="MWF9705" s="45"/>
      <c r="MWG9705" s="45"/>
      <c r="MWH9705" s="45"/>
      <c r="MWI9705" s="45"/>
      <c r="MWJ9705" s="45"/>
      <c r="MWK9705" s="45"/>
      <c r="MWL9705" s="45"/>
      <c r="MWM9705" s="45"/>
      <c r="MWN9705" s="45"/>
      <c r="MWO9705" s="45"/>
      <c r="MWP9705" s="45"/>
      <c r="MWQ9705" s="45"/>
      <c r="MWR9705" s="45"/>
      <c r="MWS9705" s="45"/>
      <c r="MWT9705" s="45"/>
      <c r="MWU9705" s="45"/>
      <c r="MWV9705" s="45"/>
      <c r="MWW9705" s="45"/>
      <c r="MWX9705" s="45"/>
      <c r="MWY9705" s="45"/>
      <c r="MWZ9705" s="45"/>
      <c r="MXA9705" s="45"/>
      <c r="MXB9705" s="45"/>
      <c r="MXC9705" s="45"/>
      <c r="MXD9705" s="45"/>
      <c r="MXE9705" s="45"/>
      <c r="MXF9705" s="45"/>
      <c r="MXG9705" s="45"/>
      <c r="MXH9705" s="45"/>
      <c r="MXI9705" s="45"/>
      <c r="MXJ9705" s="45"/>
      <c r="MXK9705" s="45"/>
      <c r="MXL9705" s="45"/>
      <c r="MXM9705" s="45"/>
      <c r="MXN9705" s="45"/>
      <c r="MXO9705" s="45"/>
      <c r="MXP9705" s="45"/>
      <c r="MXQ9705" s="45"/>
      <c r="MXR9705" s="45"/>
      <c r="MXS9705" s="45"/>
      <c r="MXT9705" s="45"/>
      <c r="MXU9705" s="45"/>
      <c r="MXV9705" s="45"/>
      <c r="MXW9705" s="45"/>
      <c r="MXX9705" s="45"/>
      <c r="MXY9705" s="45"/>
      <c r="MXZ9705" s="45"/>
      <c r="MYA9705" s="45"/>
      <c r="MYB9705" s="45"/>
      <c r="MYC9705" s="45"/>
      <c r="MYD9705" s="45"/>
      <c r="MYE9705" s="45"/>
      <c r="MYF9705" s="45"/>
      <c r="MYG9705" s="45"/>
      <c r="MYH9705" s="45"/>
      <c r="MYI9705" s="45"/>
      <c r="MYJ9705" s="45"/>
      <c r="MYK9705" s="45"/>
      <c r="MYL9705" s="45"/>
      <c r="MYM9705" s="45"/>
      <c r="MYN9705" s="45"/>
      <c r="MYO9705" s="45"/>
      <c r="MYP9705" s="45"/>
      <c r="MYQ9705" s="45"/>
      <c r="MYR9705" s="45"/>
      <c r="MYS9705" s="45"/>
      <c r="MYT9705" s="45"/>
      <c r="MYU9705" s="45"/>
      <c r="MYV9705" s="45"/>
      <c r="MYW9705" s="45"/>
      <c r="MYX9705" s="45"/>
      <c r="MYY9705" s="45"/>
      <c r="MYZ9705" s="45"/>
      <c r="MZA9705" s="45"/>
      <c r="MZB9705" s="45"/>
      <c r="MZC9705" s="45"/>
      <c r="MZD9705" s="45"/>
      <c r="MZE9705" s="45"/>
      <c r="MZF9705" s="45"/>
      <c r="MZG9705" s="45"/>
      <c r="MZH9705" s="45"/>
      <c r="MZI9705" s="45"/>
      <c r="MZJ9705" s="45"/>
      <c r="MZK9705" s="45"/>
      <c r="MZL9705" s="45"/>
      <c r="MZM9705" s="45"/>
      <c r="MZN9705" s="45"/>
      <c r="MZO9705" s="45"/>
      <c r="MZP9705" s="45"/>
      <c r="MZQ9705" s="45"/>
      <c r="MZR9705" s="45"/>
      <c r="MZS9705" s="45"/>
      <c r="MZT9705" s="45"/>
      <c r="MZU9705" s="45"/>
      <c r="MZV9705" s="45"/>
      <c r="MZW9705" s="45"/>
      <c r="MZX9705" s="45"/>
      <c r="MZY9705" s="45"/>
      <c r="MZZ9705" s="45"/>
      <c r="NAA9705" s="45"/>
      <c r="NAB9705" s="45"/>
      <c r="NAC9705" s="45"/>
      <c r="NAD9705" s="45"/>
      <c r="NAE9705" s="45"/>
      <c r="NAF9705" s="45"/>
      <c r="NAG9705" s="45"/>
      <c r="NAH9705" s="45"/>
      <c r="NAI9705" s="45"/>
      <c r="NAJ9705" s="45"/>
      <c r="NAK9705" s="45"/>
      <c r="NAL9705" s="45"/>
      <c r="NAM9705" s="45"/>
      <c r="NAN9705" s="45"/>
      <c r="NAO9705" s="45"/>
      <c r="NAP9705" s="45"/>
      <c r="NAQ9705" s="45"/>
      <c r="NAR9705" s="45"/>
      <c r="NAS9705" s="45"/>
      <c r="NAT9705" s="45"/>
      <c r="NAU9705" s="45"/>
      <c r="NAV9705" s="45"/>
      <c r="NAW9705" s="45"/>
      <c r="NAX9705" s="45"/>
      <c r="NAY9705" s="45"/>
      <c r="NAZ9705" s="45"/>
      <c r="NBA9705" s="45"/>
      <c r="NBB9705" s="45"/>
      <c r="NBC9705" s="45"/>
      <c r="NBD9705" s="45"/>
      <c r="NBE9705" s="45"/>
      <c r="NBF9705" s="45"/>
      <c r="NBG9705" s="45"/>
      <c r="NBH9705" s="45"/>
      <c r="NBI9705" s="45"/>
      <c r="NBJ9705" s="45"/>
      <c r="NBK9705" s="45"/>
      <c r="NBL9705" s="45"/>
      <c r="NBM9705" s="45"/>
      <c r="NBN9705" s="45"/>
      <c r="NBO9705" s="45"/>
      <c r="NBP9705" s="45"/>
      <c r="NBQ9705" s="45"/>
      <c r="NBR9705" s="45"/>
      <c r="NBS9705" s="45"/>
      <c r="NBT9705" s="45"/>
      <c r="NBU9705" s="45"/>
      <c r="NBV9705" s="45"/>
      <c r="NBW9705" s="45"/>
      <c r="NBX9705" s="45"/>
      <c r="NBY9705" s="45"/>
      <c r="NBZ9705" s="45"/>
      <c r="NCA9705" s="45"/>
      <c r="NCB9705" s="45"/>
      <c r="NCC9705" s="45"/>
      <c r="NCD9705" s="45"/>
      <c r="NCE9705" s="45"/>
      <c r="NCF9705" s="45"/>
      <c r="NCG9705" s="45"/>
      <c r="NCH9705" s="45"/>
      <c r="NCI9705" s="45"/>
      <c r="NCJ9705" s="45"/>
      <c r="NCK9705" s="45"/>
      <c r="NCL9705" s="45"/>
      <c r="NCM9705" s="45"/>
      <c r="NCN9705" s="45"/>
      <c r="NCO9705" s="45"/>
      <c r="NCP9705" s="45"/>
      <c r="NCQ9705" s="45"/>
      <c r="NCR9705" s="45"/>
      <c r="NCS9705" s="45"/>
      <c r="NCT9705" s="45"/>
      <c r="NCU9705" s="45"/>
      <c r="NCV9705" s="45"/>
      <c r="NCW9705" s="45"/>
      <c r="NCX9705" s="45"/>
      <c r="NCY9705" s="45"/>
      <c r="NCZ9705" s="45"/>
      <c r="NDA9705" s="45"/>
      <c r="NDB9705" s="45"/>
      <c r="NDC9705" s="45"/>
      <c r="NDD9705" s="45"/>
      <c r="NDE9705" s="45"/>
      <c r="NDF9705" s="45"/>
      <c r="NDG9705" s="45"/>
      <c r="NDH9705" s="45"/>
      <c r="NDI9705" s="45"/>
      <c r="NDJ9705" s="45"/>
      <c r="NDK9705" s="45"/>
      <c r="NDL9705" s="45"/>
      <c r="NDM9705" s="45"/>
      <c r="NDN9705" s="45"/>
      <c r="NDO9705" s="45"/>
      <c r="NDP9705" s="45"/>
      <c r="NDQ9705" s="45"/>
      <c r="NDR9705" s="45"/>
      <c r="NDS9705" s="45"/>
      <c r="NDT9705" s="45"/>
      <c r="NDU9705" s="45"/>
      <c r="NDV9705" s="45"/>
      <c r="NDW9705" s="45"/>
      <c r="NDX9705" s="45"/>
      <c r="NDY9705" s="45"/>
      <c r="NDZ9705" s="45"/>
      <c r="NEA9705" s="45"/>
      <c r="NEB9705" s="45"/>
      <c r="NEC9705" s="45"/>
      <c r="NED9705" s="45"/>
      <c r="NEE9705" s="45"/>
      <c r="NEF9705" s="45"/>
      <c r="NEG9705" s="45"/>
      <c r="NEH9705" s="45"/>
      <c r="NEI9705" s="45"/>
      <c r="NEJ9705" s="45"/>
      <c r="NEK9705" s="45"/>
      <c r="NEL9705" s="45"/>
      <c r="NEM9705" s="45"/>
      <c r="NEN9705" s="45"/>
      <c r="NEO9705" s="45"/>
      <c r="NEP9705" s="45"/>
      <c r="NEQ9705" s="45"/>
      <c r="NER9705" s="45"/>
      <c r="NES9705" s="45"/>
      <c r="NET9705" s="45"/>
      <c r="NEU9705" s="45"/>
      <c r="NEV9705" s="45"/>
      <c r="NEW9705" s="45"/>
      <c r="NEX9705" s="45"/>
      <c r="NEY9705" s="45"/>
      <c r="NEZ9705" s="45"/>
      <c r="NFA9705" s="45"/>
      <c r="NFB9705" s="45"/>
      <c r="NFC9705" s="45"/>
      <c r="NFD9705" s="45"/>
      <c r="NFE9705" s="45"/>
      <c r="NFF9705" s="45"/>
      <c r="NFG9705" s="45"/>
      <c r="NFH9705" s="45"/>
      <c r="NFI9705" s="45"/>
      <c r="NFJ9705" s="45"/>
      <c r="NFK9705" s="45"/>
      <c r="NFL9705" s="45"/>
      <c r="NFM9705" s="45"/>
      <c r="NFN9705" s="45"/>
      <c r="NFO9705" s="45"/>
      <c r="NFP9705" s="45"/>
      <c r="NFQ9705" s="45"/>
      <c r="NFR9705" s="45"/>
      <c r="NFS9705" s="45"/>
      <c r="NFT9705" s="45"/>
      <c r="NFU9705" s="45"/>
      <c r="NFV9705" s="45"/>
      <c r="NFW9705" s="45"/>
      <c r="NFX9705" s="45"/>
      <c r="NFY9705" s="45"/>
      <c r="NFZ9705" s="45"/>
      <c r="NGA9705" s="45"/>
      <c r="NGB9705" s="45"/>
      <c r="NGC9705" s="45"/>
      <c r="NGD9705" s="45"/>
      <c r="NGE9705" s="45"/>
      <c r="NGF9705" s="45"/>
      <c r="NGG9705" s="45"/>
      <c r="NGH9705" s="45"/>
      <c r="NGI9705" s="45"/>
      <c r="NGJ9705" s="45"/>
      <c r="NGK9705" s="45"/>
      <c r="NGL9705" s="45"/>
      <c r="NGM9705" s="45"/>
      <c r="NGN9705" s="45"/>
      <c r="NGO9705" s="45"/>
      <c r="NGP9705" s="45"/>
      <c r="NGQ9705" s="45"/>
      <c r="NGR9705" s="45"/>
      <c r="NGS9705" s="45"/>
      <c r="NGT9705" s="45"/>
      <c r="NGU9705" s="45"/>
      <c r="NGV9705" s="45"/>
      <c r="NGW9705" s="45"/>
      <c r="NGX9705" s="45"/>
      <c r="NGY9705" s="45"/>
      <c r="NGZ9705" s="45"/>
      <c r="NHA9705" s="45"/>
      <c r="NHB9705" s="45"/>
      <c r="NHC9705" s="45"/>
      <c r="NHD9705" s="45"/>
      <c r="NHE9705" s="45"/>
      <c r="NHF9705" s="45"/>
      <c r="NHG9705" s="45"/>
      <c r="NHH9705" s="45"/>
      <c r="NHI9705" s="45"/>
      <c r="NHJ9705" s="45"/>
      <c r="NHK9705" s="45"/>
      <c r="NHL9705" s="45"/>
      <c r="NHM9705" s="45"/>
      <c r="NHN9705" s="45"/>
      <c r="NHO9705" s="45"/>
      <c r="NHP9705" s="45"/>
      <c r="NHQ9705" s="45"/>
      <c r="NHR9705" s="45"/>
      <c r="NHS9705" s="45"/>
      <c r="NHT9705" s="45"/>
      <c r="NHU9705" s="45"/>
      <c r="NHV9705" s="45"/>
      <c r="NHW9705" s="45"/>
      <c r="NHX9705" s="45"/>
      <c r="NHY9705" s="45"/>
      <c r="NHZ9705" s="45"/>
      <c r="NIA9705" s="45"/>
      <c r="NIB9705" s="45"/>
      <c r="NIC9705" s="45"/>
      <c r="NID9705" s="45"/>
      <c r="NIE9705" s="45"/>
      <c r="NIF9705" s="45"/>
      <c r="NIG9705" s="45"/>
      <c r="NIH9705" s="45"/>
      <c r="NII9705" s="45"/>
      <c r="NIJ9705" s="45"/>
      <c r="NIK9705" s="45"/>
      <c r="NIL9705" s="45"/>
      <c r="NIM9705" s="45"/>
      <c r="NIN9705" s="45"/>
      <c r="NIO9705" s="45"/>
      <c r="NIP9705" s="45"/>
      <c r="NIQ9705" s="45"/>
      <c r="NIR9705" s="45"/>
      <c r="NIS9705" s="45"/>
      <c r="NIT9705" s="45"/>
      <c r="NIU9705" s="45"/>
      <c r="NIV9705" s="45"/>
      <c r="NIW9705" s="45"/>
      <c r="NIX9705" s="45"/>
      <c r="NIY9705" s="45"/>
      <c r="NIZ9705" s="45"/>
      <c r="NJA9705" s="45"/>
      <c r="NJB9705" s="45"/>
      <c r="NJC9705" s="45"/>
      <c r="NJD9705" s="45"/>
      <c r="NJE9705" s="45"/>
      <c r="NJF9705" s="45"/>
      <c r="NJG9705" s="45"/>
      <c r="NJH9705" s="45"/>
      <c r="NJI9705" s="45"/>
      <c r="NJJ9705" s="45"/>
      <c r="NJK9705" s="45"/>
      <c r="NJL9705" s="45"/>
      <c r="NJM9705" s="45"/>
      <c r="NJN9705" s="45"/>
      <c r="NJO9705" s="45"/>
      <c r="NJP9705" s="45"/>
      <c r="NJQ9705" s="45"/>
      <c r="NJR9705" s="45"/>
      <c r="NJS9705" s="45"/>
      <c r="NJT9705" s="45"/>
      <c r="NJU9705" s="45"/>
      <c r="NJV9705" s="45"/>
      <c r="NJW9705" s="45"/>
      <c r="NJX9705" s="45"/>
      <c r="NJY9705" s="45"/>
      <c r="NJZ9705" s="45"/>
      <c r="NKA9705" s="45"/>
      <c r="NKB9705" s="45"/>
      <c r="NKC9705" s="45"/>
      <c r="NKD9705" s="45"/>
      <c r="NKE9705" s="45"/>
      <c r="NKF9705" s="45"/>
      <c r="NKG9705" s="45"/>
      <c r="NKH9705" s="45"/>
      <c r="NKI9705" s="45"/>
      <c r="NKJ9705" s="45"/>
      <c r="NKK9705" s="45"/>
      <c r="NKL9705" s="45"/>
      <c r="NKM9705" s="45"/>
      <c r="NKN9705" s="45"/>
      <c r="NKO9705" s="45"/>
      <c r="NKP9705" s="45"/>
      <c r="NKQ9705" s="45"/>
      <c r="NKR9705" s="45"/>
      <c r="NKS9705" s="45"/>
      <c r="NKT9705" s="45"/>
      <c r="NKU9705" s="45"/>
      <c r="NKV9705" s="45"/>
      <c r="NKW9705" s="45"/>
      <c r="NKX9705" s="45"/>
      <c r="NKY9705" s="45"/>
      <c r="NKZ9705" s="45"/>
      <c r="NLA9705" s="45"/>
      <c r="NLB9705" s="45"/>
      <c r="NLC9705" s="45"/>
      <c r="NLD9705" s="45"/>
      <c r="NLE9705" s="45"/>
      <c r="NLF9705" s="45"/>
      <c r="NLG9705" s="45"/>
      <c r="NLH9705" s="45"/>
      <c r="NLI9705" s="45"/>
      <c r="NLJ9705" s="45"/>
      <c r="NLK9705" s="45"/>
      <c r="NLL9705" s="45"/>
      <c r="NLM9705" s="45"/>
      <c r="NLN9705" s="45"/>
      <c r="NLO9705" s="45"/>
      <c r="NLP9705" s="45"/>
      <c r="NLQ9705" s="45"/>
      <c r="NLR9705" s="45"/>
      <c r="NLS9705" s="45"/>
      <c r="NLT9705" s="45"/>
      <c r="NLU9705" s="45"/>
      <c r="NLV9705" s="45"/>
      <c r="NLW9705" s="45"/>
      <c r="NLX9705" s="45"/>
      <c r="NLY9705" s="45"/>
      <c r="NLZ9705" s="45"/>
      <c r="NMA9705" s="45"/>
      <c r="NMB9705" s="45"/>
      <c r="NMC9705" s="45"/>
      <c r="NMD9705" s="45"/>
      <c r="NME9705" s="45"/>
      <c r="NMF9705" s="45"/>
      <c r="NMG9705" s="45"/>
      <c r="NMH9705" s="45"/>
      <c r="NMI9705" s="45"/>
      <c r="NMJ9705" s="45"/>
      <c r="NMK9705" s="45"/>
      <c r="NML9705" s="45"/>
      <c r="NMM9705" s="45"/>
      <c r="NMN9705" s="45"/>
      <c r="NMO9705" s="45"/>
      <c r="NMP9705" s="45"/>
      <c r="NMQ9705" s="45"/>
      <c r="NMR9705" s="45"/>
      <c r="NMS9705" s="45"/>
      <c r="NMT9705" s="45"/>
      <c r="NMU9705" s="45"/>
      <c r="NMV9705" s="45"/>
      <c r="NMW9705" s="45"/>
      <c r="NMX9705" s="45"/>
      <c r="NMY9705" s="45"/>
      <c r="NMZ9705" s="45"/>
      <c r="NNA9705" s="45"/>
      <c r="NNB9705" s="45"/>
      <c r="NNC9705" s="45"/>
      <c r="NND9705" s="45"/>
      <c r="NNE9705" s="45"/>
      <c r="NNF9705" s="45"/>
      <c r="NNG9705" s="45"/>
      <c r="NNH9705" s="45"/>
      <c r="NNI9705" s="45"/>
      <c r="NNJ9705" s="45"/>
      <c r="NNK9705" s="45"/>
      <c r="NNL9705" s="45"/>
      <c r="NNM9705" s="45"/>
      <c r="NNN9705" s="45"/>
      <c r="NNO9705" s="45"/>
      <c r="NNP9705" s="45"/>
      <c r="NNQ9705" s="45"/>
      <c r="NNR9705" s="45"/>
      <c r="NNS9705" s="45"/>
      <c r="NNT9705" s="45"/>
      <c r="NNU9705" s="45"/>
      <c r="NNV9705" s="45"/>
      <c r="NNW9705" s="45"/>
      <c r="NNX9705" s="45"/>
      <c r="NNY9705" s="45"/>
      <c r="NNZ9705" s="45"/>
      <c r="NOA9705" s="45"/>
      <c r="NOB9705" s="45"/>
      <c r="NOC9705" s="45"/>
      <c r="NOD9705" s="45"/>
      <c r="NOE9705" s="45"/>
      <c r="NOF9705" s="45"/>
      <c r="NOG9705" s="45"/>
      <c r="NOH9705" s="45"/>
      <c r="NOI9705" s="45"/>
      <c r="NOJ9705" s="45"/>
      <c r="NOK9705" s="45"/>
      <c r="NOL9705" s="45"/>
      <c r="NOM9705" s="45"/>
      <c r="NON9705" s="45"/>
      <c r="NOO9705" s="45"/>
      <c r="NOP9705" s="45"/>
      <c r="NOQ9705" s="45"/>
      <c r="NOR9705" s="45"/>
      <c r="NOS9705" s="45"/>
      <c r="NOT9705" s="45"/>
      <c r="NOU9705" s="45"/>
      <c r="NOV9705" s="45"/>
      <c r="NOW9705" s="45"/>
      <c r="NOX9705" s="45"/>
      <c r="NOY9705" s="45"/>
      <c r="NOZ9705" s="45"/>
      <c r="NPA9705" s="45"/>
      <c r="NPB9705" s="45"/>
      <c r="NPC9705" s="45"/>
      <c r="NPD9705" s="45"/>
      <c r="NPE9705" s="45"/>
      <c r="NPF9705" s="45"/>
      <c r="NPG9705" s="45"/>
      <c r="NPH9705" s="45"/>
      <c r="NPI9705" s="45"/>
      <c r="NPJ9705" s="45"/>
      <c r="NPK9705" s="45"/>
      <c r="NPL9705" s="45"/>
      <c r="NPM9705" s="45"/>
      <c r="NPN9705" s="45"/>
      <c r="NPO9705" s="45"/>
      <c r="NPP9705" s="45"/>
      <c r="NPQ9705" s="45"/>
      <c r="NPR9705" s="45"/>
      <c r="NPS9705" s="45"/>
      <c r="NPT9705" s="45"/>
      <c r="NPU9705" s="45"/>
      <c r="NPV9705" s="45"/>
      <c r="NPW9705" s="45"/>
      <c r="NPX9705" s="45"/>
      <c r="NPY9705" s="45"/>
      <c r="NPZ9705" s="45"/>
      <c r="NQA9705" s="45"/>
      <c r="NQB9705" s="45"/>
      <c r="NQC9705" s="45"/>
      <c r="NQD9705" s="45"/>
      <c r="NQE9705" s="45"/>
      <c r="NQF9705" s="45"/>
      <c r="NQG9705" s="45"/>
      <c r="NQH9705" s="45"/>
      <c r="NQI9705" s="45"/>
      <c r="NQJ9705" s="45"/>
      <c r="NQK9705" s="45"/>
      <c r="NQL9705" s="45"/>
      <c r="NQM9705" s="45"/>
      <c r="NQN9705" s="45"/>
      <c r="NQO9705" s="45"/>
      <c r="NQP9705" s="45"/>
      <c r="NQQ9705" s="45"/>
      <c r="NQR9705" s="45"/>
      <c r="NQS9705" s="45"/>
      <c r="NQT9705" s="45"/>
      <c r="NQU9705" s="45"/>
      <c r="NQV9705" s="45"/>
      <c r="NQW9705" s="45"/>
      <c r="NQX9705" s="45"/>
      <c r="NQY9705" s="45"/>
      <c r="NQZ9705" s="45"/>
      <c r="NRA9705" s="45"/>
      <c r="NRB9705" s="45"/>
      <c r="NRC9705" s="45"/>
      <c r="NRD9705" s="45"/>
      <c r="NRE9705" s="45"/>
      <c r="NRF9705" s="45"/>
      <c r="NRG9705" s="45"/>
      <c r="NRH9705" s="45"/>
      <c r="NRI9705" s="45"/>
      <c r="NRJ9705" s="45"/>
      <c r="NRK9705" s="45"/>
      <c r="NRL9705" s="45"/>
      <c r="NRM9705" s="45"/>
      <c r="NRN9705" s="45"/>
      <c r="NRO9705" s="45"/>
      <c r="NRP9705" s="45"/>
      <c r="NRQ9705" s="45"/>
      <c r="NRR9705" s="45"/>
      <c r="NRS9705" s="45"/>
      <c r="NRT9705" s="45"/>
      <c r="NRU9705" s="45"/>
      <c r="NRV9705" s="45"/>
      <c r="NRW9705" s="45"/>
      <c r="NRX9705" s="45"/>
      <c r="NRY9705" s="45"/>
      <c r="NRZ9705" s="45"/>
      <c r="NSA9705" s="45"/>
      <c r="NSB9705" s="45"/>
      <c r="NSC9705" s="45"/>
      <c r="NSD9705" s="45"/>
      <c r="NSE9705" s="45"/>
      <c r="NSF9705" s="45"/>
      <c r="NSG9705" s="45"/>
      <c r="NSH9705" s="45"/>
      <c r="NSI9705" s="45"/>
      <c r="NSJ9705" s="45"/>
      <c r="NSK9705" s="45"/>
      <c r="NSL9705" s="45"/>
      <c r="NSM9705" s="45"/>
      <c r="NSN9705" s="45"/>
      <c r="NSO9705" s="45"/>
      <c r="NSP9705" s="45"/>
      <c r="NSQ9705" s="45"/>
      <c r="NSR9705" s="45"/>
      <c r="NSS9705" s="45"/>
      <c r="NST9705" s="45"/>
      <c r="NSU9705" s="45"/>
      <c r="NSV9705" s="45"/>
      <c r="NSW9705" s="45"/>
      <c r="NSX9705" s="45"/>
      <c r="NSY9705" s="45"/>
      <c r="NSZ9705" s="45"/>
      <c r="NTA9705" s="45"/>
      <c r="NTB9705" s="45"/>
      <c r="NTC9705" s="45"/>
      <c r="NTD9705" s="45"/>
      <c r="NTE9705" s="45"/>
      <c r="NTF9705" s="45"/>
      <c r="NTG9705" s="45"/>
      <c r="NTH9705" s="45"/>
      <c r="NTI9705" s="45"/>
      <c r="NTJ9705" s="45"/>
      <c r="NTK9705" s="45"/>
      <c r="NTL9705" s="45"/>
      <c r="NTM9705" s="45"/>
      <c r="NTN9705" s="45"/>
      <c r="NTO9705" s="45"/>
      <c r="NTP9705" s="45"/>
      <c r="NTQ9705" s="45"/>
      <c r="NTR9705" s="45"/>
      <c r="NTS9705" s="45"/>
      <c r="NTT9705" s="45"/>
      <c r="NTU9705" s="45"/>
      <c r="NTV9705" s="45"/>
      <c r="NTW9705" s="45"/>
      <c r="NTX9705" s="45"/>
      <c r="NTY9705" s="45"/>
      <c r="NTZ9705" s="45"/>
      <c r="NUA9705" s="45"/>
      <c r="NUB9705" s="45"/>
      <c r="NUC9705" s="45"/>
      <c r="NUD9705" s="45"/>
      <c r="NUE9705" s="45"/>
      <c r="NUF9705" s="45"/>
      <c r="NUG9705" s="45"/>
      <c r="NUH9705" s="45"/>
      <c r="NUI9705" s="45"/>
      <c r="NUJ9705" s="45"/>
      <c r="NUK9705" s="45"/>
      <c r="NUL9705" s="45"/>
      <c r="NUM9705" s="45"/>
      <c r="NUN9705" s="45"/>
      <c r="NUO9705" s="45"/>
      <c r="NUP9705" s="45"/>
      <c r="NUQ9705" s="45"/>
      <c r="NUR9705" s="45"/>
      <c r="NUS9705" s="45"/>
      <c r="NUT9705" s="45"/>
      <c r="NUU9705" s="45"/>
      <c r="NUV9705" s="45"/>
      <c r="NUW9705" s="45"/>
      <c r="NUX9705" s="45"/>
      <c r="NUY9705" s="45"/>
      <c r="NUZ9705" s="45"/>
      <c r="NVA9705" s="45"/>
      <c r="NVB9705" s="45"/>
      <c r="NVC9705" s="45"/>
      <c r="NVD9705" s="45"/>
      <c r="NVE9705" s="45"/>
      <c r="NVF9705" s="45"/>
      <c r="NVG9705" s="45"/>
      <c r="NVH9705" s="45"/>
      <c r="NVI9705" s="45"/>
      <c r="NVJ9705" s="45"/>
      <c r="NVK9705" s="45"/>
      <c r="NVL9705" s="45"/>
      <c r="NVM9705" s="45"/>
      <c r="NVN9705" s="45"/>
      <c r="NVO9705" s="45"/>
      <c r="NVP9705" s="45"/>
      <c r="NVQ9705" s="45"/>
      <c r="NVR9705" s="45"/>
      <c r="NVS9705" s="45"/>
      <c r="NVT9705" s="45"/>
      <c r="NVU9705" s="45"/>
      <c r="NVV9705" s="45"/>
      <c r="NVW9705" s="45"/>
      <c r="NVX9705" s="45"/>
      <c r="NVY9705" s="45"/>
      <c r="NVZ9705" s="45"/>
      <c r="NWA9705" s="45"/>
      <c r="NWB9705" s="45"/>
      <c r="NWC9705" s="45"/>
      <c r="NWD9705" s="45"/>
      <c r="NWE9705" s="45"/>
      <c r="NWF9705" s="45"/>
      <c r="NWG9705" s="45"/>
      <c r="NWH9705" s="45"/>
      <c r="NWI9705" s="45"/>
      <c r="NWJ9705" s="45"/>
      <c r="NWK9705" s="45"/>
      <c r="NWL9705" s="45"/>
      <c r="NWM9705" s="45"/>
      <c r="NWN9705" s="45"/>
      <c r="NWO9705" s="45"/>
      <c r="NWP9705" s="45"/>
      <c r="NWQ9705" s="45"/>
      <c r="NWR9705" s="45"/>
      <c r="NWS9705" s="45"/>
      <c r="NWT9705" s="45"/>
      <c r="NWU9705" s="45"/>
      <c r="NWV9705" s="45"/>
      <c r="NWW9705" s="45"/>
      <c r="NWX9705" s="45"/>
      <c r="NWY9705" s="45"/>
      <c r="NWZ9705" s="45"/>
      <c r="NXA9705" s="45"/>
      <c r="NXB9705" s="45"/>
      <c r="NXC9705" s="45"/>
      <c r="NXD9705" s="45"/>
      <c r="NXE9705" s="45"/>
      <c r="NXF9705" s="45"/>
      <c r="NXG9705" s="45"/>
      <c r="NXH9705" s="45"/>
      <c r="NXI9705" s="45"/>
      <c r="NXJ9705" s="45"/>
      <c r="NXK9705" s="45"/>
      <c r="NXL9705" s="45"/>
      <c r="NXM9705" s="45"/>
      <c r="NXN9705" s="45"/>
      <c r="NXO9705" s="45"/>
      <c r="NXP9705" s="45"/>
      <c r="NXQ9705" s="45"/>
      <c r="NXR9705" s="45"/>
      <c r="NXS9705" s="45"/>
      <c r="NXT9705" s="45"/>
      <c r="NXU9705" s="45"/>
      <c r="NXV9705" s="45"/>
      <c r="NXW9705" s="45"/>
      <c r="NXX9705" s="45"/>
      <c r="NXY9705" s="45"/>
      <c r="NXZ9705" s="45"/>
      <c r="NYA9705" s="45"/>
      <c r="NYB9705" s="45"/>
      <c r="NYC9705" s="45"/>
      <c r="NYD9705" s="45"/>
      <c r="NYE9705" s="45"/>
      <c r="NYF9705" s="45"/>
      <c r="NYG9705" s="45"/>
      <c r="NYH9705" s="45"/>
      <c r="NYI9705" s="45"/>
      <c r="NYJ9705" s="45"/>
      <c r="NYK9705" s="45"/>
      <c r="NYL9705" s="45"/>
      <c r="NYM9705" s="45"/>
      <c r="NYN9705" s="45"/>
      <c r="NYO9705" s="45"/>
      <c r="NYP9705" s="45"/>
      <c r="NYQ9705" s="45"/>
      <c r="NYR9705" s="45"/>
      <c r="NYS9705" s="45"/>
      <c r="NYT9705" s="45"/>
      <c r="NYU9705" s="45"/>
      <c r="NYV9705" s="45"/>
      <c r="NYW9705" s="45"/>
      <c r="NYX9705" s="45"/>
      <c r="NYY9705" s="45"/>
      <c r="NYZ9705" s="45"/>
      <c r="NZA9705" s="45"/>
      <c r="NZB9705" s="45"/>
      <c r="NZC9705" s="45"/>
      <c r="NZD9705" s="45"/>
      <c r="NZE9705" s="45"/>
      <c r="NZF9705" s="45"/>
      <c r="NZG9705" s="45"/>
      <c r="NZH9705" s="45"/>
      <c r="NZI9705" s="45"/>
      <c r="NZJ9705" s="45"/>
      <c r="NZK9705" s="45"/>
      <c r="NZL9705" s="45"/>
      <c r="NZM9705" s="45"/>
      <c r="NZN9705" s="45"/>
      <c r="NZO9705" s="45"/>
      <c r="NZP9705" s="45"/>
      <c r="NZQ9705" s="45"/>
      <c r="NZR9705" s="45"/>
      <c r="NZS9705" s="45"/>
      <c r="NZT9705" s="45"/>
      <c r="NZU9705" s="45"/>
      <c r="NZV9705" s="45"/>
      <c r="NZW9705" s="45"/>
      <c r="NZX9705" s="45"/>
      <c r="NZY9705" s="45"/>
      <c r="NZZ9705" s="45"/>
      <c r="OAA9705" s="45"/>
      <c r="OAB9705" s="45"/>
      <c r="OAC9705" s="45"/>
      <c r="OAD9705" s="45"/>
      <c r="OAE9705" s="45"/>
      <c r="OAF9705" s="45"/>
      <c r="OAG9705" s="45"/>
      <c r="OAH9705" s="45"/>
      <c r="OAI9705" s="45"/>
      <c r="OAJ9705" s="45"/>
      <c r="OAK9705" s="45"/>
      <c r="OAL9705" s="45"/>
      <c r="OAM9705" s="45"/>
      <c r="OAN9705" s="45"/>
      <c r="OAO9705" s="45"/>
      <c r="OAP9705" s="45"/>
      <c r="OAQ9705" s="45"/>
      <c r="OAR9705" s="45"/>
      <c r="OAS9705" s="45"/>
      <c r="OAT9705" s="45"/>
      <c r="OAU9705" s="45"/>
      <c r="OAV9705" s="45"/>
      <c r="OAW9705" s="45"/>
      <c r="OAX9705" s="45"/>
      <c r="OAY9705" s="45"/>
      <c r="OAZ9705" s="45"/>
      <c r="OBA9705" s="45"/>
      <c r="OBB9705" s="45"/>
      <c r="OBC9705" s="45"/>
      <c r="OBD9705" s="45"/>
      <c r="OBE9705" s="45"/>
      <c r="OBF9705" s="45"/>
      <c r="OBG9705" s="45"/>
      <c r="OBH9705" s="45"/>
      <c r="OBI9705" s="45"/>
      <c r="OBJ9705" s="45"/>
      <c r="OBK9705" s="45"/>
      <c r="OBL9705" s="45"/>
      <c r="OBM9705" s="45"/>
      <c r="OBN9705" s="45"/>
      <c r="OBO9705" s="45"/>
      <c r="OBP9705" s="45"/>
      <c r="OBQ9705" s="45"/>
      <c r="OBR9705" s="45"/>
      <c r="OBS9705" s="45"/>
      <c r="OBT9705" s="45"/>
      <c r="OBU9705" s="45"/>
      <c r="OBV9705" s="45"/>
      <c r="OBW9705" s="45"/>
      <c r="OBX9705" s="45"/>
      <c r="OBY9705" s="45"/>
      <c r="OBZ9705" s="45"/>
      <c r="OCA9705" s="45"/>
      <c r="OCB9705" s="45"/>
      <c r="OCC9705" s="45"/>
      <c r="OCD9705" s="45"/>
      <c r="OCE9705" s="45"/>
      <c r="OCF9705" s="45"/>
      <c r="OCG9705" s="45"/>
      <c r="OCH9705" s="45"/>
      <c r="OCI9705" s="45"/>
      <c r="OCJ9705" s="45"/>
      <c r="OCK9705" s="45"/>
      <c r="OCL9705" s="45"/>
      <c r="OCM9705" s="45"/>
      <c r="OCN9705" s="45"/>
      <c r="OCO9705" s="45"/>
      <c r="OCP9705" s="45"/>
      <c r="OCQ9705" s="45"/>
      <c r="OCR9705" s="45"/>
      <c r="OCS9705" s="45"/>
      <c r="OCT9705" s="45"/>
      <c r="OCU9705" s="45"/>
      <c r="OCV9705" s="45"/>
      <c r="OCW9705" s="45"/>
      <c r="OCX9705" s="45"/>
      <c r="OCY9705" s="45"/>
      <c r="OCZ9705" s="45"/>
      <c r="ODA9705" s="45"/>
      <c r="ODB9705" s="45"/>
      <c r="ODC9705" s="45"/>
      <c r="ODD9705" s="45"/>
      <c r="ODE9705" s="45"/>
      <c r="ODF9705" s="45"/>
      <c r="ODG9705" s="45"/>
      <c r="ODH9705" s="45"/>
      <c r="ODI9705" s="45"/>
      <c r="ODJ9705" s="45"/>
      <c r="ODK9705" s="45"/>
      <c r="ODL9705" s="45"/>
      <c r="ODM9705" s="45"/>
      <c r="ODN9705" s="45"/>
      <c r="ODO9705" s="45"/>
      <c r="ODP9705" s="45"/>
      <c r="ODQ9705" s="45"/>
      <c r="ODR9705" s="45"/>
      <c r="ODS9705" s="45"/>
      <c r="ODT9705" s="45"/>
      <c r="ODU9705" s="45"/>
      <c r="ODV9705" s="45"/>
      <c r="ODW9705" s="45"/>
      <c r="ODX9705" s="45"/>
      <c r="ODY9705" s="45"/>
      <c r="ODZ9705" s="45"/>
      <c r="OEA9705" s="45"/>
      <c r="OEB9705" s="45"/>
      <c r="OEC9705" s="45"/>
      <c r="OED9705" s="45"/>
      <c r="OEE9705" s="45"/>
      <c r="OEF9705" s="45"/>
      <c r="OEG9705" s="45"/>
      <c r="OEH9705" s="45"/>
      <c r="OEI9705" s="45"/>
      <c r="OEJ9705" s="45"/>
      <c r="OEK9705" s="45"/>
      <c r="OEL9705" s="45"/>
      <c r="OEM9705" s="45"/>
      <c r="OEN9705" s="45"/>
      <c r="OEO9705" s="45"/>
      <c r="OEP9705" s="45"/>
      <c r="OEQ9705" s="45"/>
      <c r="OER9705" s="45"/>
      <c r="OES9705" s="45"/>
      <c r="OET9705" s="45"/>
      <c r="OEU9705" s="45"/>
      <c r="OEV9705" s="45"/>
      <c r="OEW9705" s="45"/>
      <c r="OEX9705" s="45"/>
      <c r="OEY9705" s="45"/>
      <c r="OEZ9705" s="45"/>
      <c r="OFA9705" s="45"/>
      <c r="OFB9705" s="45"/>
      <c r="OFC9705" s="45"/>
      <c r="OFD9705" s="45"/>
      <c r="OFE9705" s="45"/>
      <c r="OFF9705" s="45"/>
      <c r="OFG9705" s="45"/>
      <c r="OFH9705" s="45"/>
      <c r="OFI9705" s="45"/>
      <c r="OFJ9705" s="45"/>
      <c r="OFK9705" s="45"/>
      <c r="OFL9705" s="45"/>
      <c r="OFM9705" s="45"/>
      <c r="OFN9705" s="45"/>
      <c r="OFO9705" s="45"/>
      <c r="OFP9705" s="45"/>
      <c r="OFQ9705" s="45"/>
      <c r="OFR9705" s="45"/>
      <c r="OFS9705" s="45"/>
      <c r="OFT9705" s="45"/>
      <c r="OFU9705" s="45"/>
      <c r="OFV9705" s="45"/>
      <c r="OFW9705" s="45"/>
      <c r="OFX9705" s="45"/>
      <c r="OFY9705" s="45"/>
      <c r="OFZ9705" s="45"/>
      <c r="OGA9705" s="45"/>
      <c r="OGB9705" s="45"/>
      <c r="OGC9705" s="45"/>
      <c r="OGD9705" s="45"/>
      <c r="OGE9705" s="45"/>
      <c r="OGF9705" s="45"/>
      <c r="OGG9705" s="45"/>
      <c r="OGH9705" s="45"/>
      <c r="OGI9705" s="45"/>
      <c r="OGJ9705" s="45"/>
      <c r="OGK9705" s="45"/>
      <c r="OGL9705" s="45"/>
      <c r="OGM9705" s="45"/>
      <c r="OGN9705" s="45"/>
      <c r="OGO9705" s="45"/>
      <c r="OGP9705" s="45"/>
      <c r="OGQ9705" s="45"/>
      <c r="OGR9705" s="45"/>
      <c r="OGS9705" s="45"/>
      <c r="OGT9705" s="45"/>
      <c r="OGU9705" s="45"/>
      <c r="OGV9705" s="45"/>
      <c r="OGW9705" s="45"/>
      <c r="OGX9705" s="45"/>
      <c r="OGY9705" s="45"/>
      <c r="OGZ9705" s="45"/>
      <c r="OHA9705" s="45"/>
      <c r="OHB9705" s="45"/>
      <c r="OHC9705" s="45"/>
      <c r="OHD9705" s="45"/>
      <c r="OHE9705" s="45"/>
      <c r="OHF9705" s="45"/>
      <c r="OHG9705" s="45"/>
      <c r="OHH9705" s="45"/>
      <c r="OHI9705" s="45"/>
      <c r="OHJ9705" s="45"/>
      <c r="OHK9705" s="45"/>
      <c r="OHL9705" s="45"/>
      <c r="OHM9705" s="45"/>
      <c r="OHN9705" s="45"/>
      <c r="OHO9705" s="45"/>
      <c r="OHP9705" s="45"/>
      <c r="OHQ9705" s="45"/>
      <c r="OHR9705" s="45"/>
      <c r="OHS9705" s="45"/>
      <c r="OHT9705" s="45"/>
      <c r="OHU9705" s="45"/>
      <c r="OHV9705" s="45"/>
      <c r="OHW9705" s="45"/>
      <c r="OHX9705" s="45"/>
      <c r="OHY9705" s="45"/>
      <c r="OHZ9705" s="45"/>
      <c r="OIA9705" s="45"/>
      <c r="OIB9705" s="45"/>
      <c r="OIC9705" s="45"/>
      <c r="OID9705" s="45"/>
      <c r="OIE9705" s="45"/>
      <c r="OIF9705" s="45"/>
      <c r="OIG9705" s="45"/>
      <c r="OIH9705" s="45"/>
      <c r="OII9705" s="45"/>
      <c r="OIJ9705" s="45"/>
      <c r="OIK9705" s="45"/>
      <c r="OIL9705" s="45"/>
      <c r="OIM9705" s="45"/>
      <c r="OIN9705" s="45"/>
      <c r="OIO9705" s="45"/>
      <c r="OIP9705" s="45"/>
      <c r="OIQ9705" s="45"/>
      <c r="OIR9705" s="45"/>
      <c r="OIS9705" s="45"/>
      <c r="OIT9705" s="45"/>
      <c r="OIU9705" s="45"/>
      <c r="OIV9705" s="45"/>
      <c r="OIW9705" s="45"/>
      <c r="OIX9705" s="45"/>
      <c r="OIY9705" s="45"/>
      <c r="OIZ9705" s="45"/>
      <c r="OJA9705" s="45"/>
      <c r="OJB9705" s="45"/>
      <c r="OJC9705" s="45"/>
      <c r="OJD9705" s="45"/>
      <c r="OJE9705" s="45"/>
      <c r="OJF9705" s="45"/>
      <c r="OJG9705" s="45"/>
      <c r="OJH9705" s="45"/>
      <c r="OJI9705" s="45"/>
      <c r="OJJ9705" s="45"/>
      <c r="OJK9705" s="45"/>
      <c r="OJL9705" s="45"/>
      <c r="OJM9705" s="45"/>
      <c r="OJN9705" s="45"/>
      <c r="OJO9705" s="45"/>
      <c r="OJP9705" s="45"/>
      <c r="OJQ9705" s="45"/>
      <c r="OJR9705" s="45"/>
      <c r="OJS9705" s="45"/>
      <c r="OJT9705" s="45"/>
      <c r="OJU9705" s="45"/>
      <c r="OJV9705" s="45"/>
      <c r="OJW9705" s="45"/>
      <c r="OJX9705" s="45"/>
      <c r="OJY9705" s="45"/>
      <c r="OJZ9705" s="45"/>
      <c r="OKA9705" s="45"/>
      <c r="OKB9705" s="45"/>
      <c r="OKC9705" s="45"/>
      <c r="OKD9705" s="45"/>
      <c r="OKE9705" s="45"/>
      <c r="OKF9705" s="45"/>
      <c r="OKG9705" s="45"/>
      <c r="OKH9705" s="45"/>
      <c r="OKI9705" s="45"/>
      <c r="OKJ9705" s="45"/>
      <c r="OKK9705" s="45"/>
      <c r="OKL9705" s="45"/>
      <c r="OKM9705" s="45"/>
      <c r="OKN9705" s="45"/>
      <c r="OKO9705" s="45"/>
      <c r="OKP9705" s="45"/>
      <c r="OKQ9705" s="45"/>
      <c r="OKR9705" s="45"/>
      <c r="OKS9705" s="45"/>
      <c r="OKT9705" s="45"/>
      <c r="OKU9705" s="45"/>
      <c r="OKV9705" s="45"/>
      <c r="OKW9705" s="45"/>
      <c r="OKX9705" s="45"/>
      <c r="OKY9705" s="45"/>
      <c r="OKZ9705" s="45"/>
      <c r="OLA9705" s="45"/>
      <c r="OLB9705" s="45"/>
      <c r="OLC9705" s="45"/>
      <c r="OLD9705" s="45"/>
      <c r="OLE9705" s="45"/>
      <c r="OLF9705" s="45"/>
      <c r="OLG9705" s="45"/>
      <c r="OLH9705" s="45"/>
      <c r="OLI9705" s="45"/>
      <c r="OLJ9705" s="45"/>
      <c r="OLK9705" s="45"/>
      <c r="OLL9705" s="45"/>
      <c r="OLM9705" s="45"/>
      <c r="OLN9705" s="45"/>
      <c r="OLO9705" s="45"/>
      <c r="OLP9705" s="45"/>
      <c r="OLQ9705" s="45"/>
      <c r="OLR9705" s="45"/>
      <c r="OLS9705" s="45"/>
      <c r="OLT9705" s="45"/>
      <c r="OLU9705" s="45"/>
      <c r="OLV9705" s="45"/>
      <c r="OLW9705" s="45"/>
      <c r="OLX9705" s="45"/>
      <c r="OLY9705" s="45"/>
      <c r="OLZ9705" s="45"/>
      <c r="OMA9705" s="45"/>
      <c r="OMB9705" s="45"/>
      <c r="OMC9705" s="45"/>
      <c r="OMD9705" s="45"/>
      <c r="OME9705" s="45"/>
      <c r="OMF9705" s="45"/>
      <c r="OMG9705" s="45"/>
      <c r="OMH9705" s="45"/>
      <c r="OMI9705" s="45"/>
      <c r="OMJ9705" s="45"/>
      <c r="OMK9705" s="45"/>
      <c r="OML9705" s="45"/>
      <c r="OMM9705" s="45"/>
      <c r="OMN9705" s="45"/>
      <c r="OMO9705" s="45"/>
      <c r="OMP9705" s="45"/>
      <c r="OMQ9705" s="45"/>
      <c r="OMR9705" s="45"/>
      <c r="OMS9705" s="45"/>
      <c r="OMT9705" s="45"/>
      <c r="OMU9705" s="45"/>
      <c r="OMV9705" s="45"/>
      <c r="OMW9705" s="45"/>
      <c r="OMX9705" s="45"/>
      <c r="OMY9705" s="45"/>
      <c r="OMZ9705" s="45"/>
      <c r="ONA9705" s="45"/>
      <c r="ONB9705" s="45"/>
      <c r="ONC9705" s="45"/>
      <c r="OND9705" s="45"/>
      <c r="ONE9705" s="45"/>
      <c r="ONF9705" s="45"/>
      <c r="ONG9705" s="45"/>
      <c r="ONH9705" s="45"/>
      <c r="ONI9705" s="45"/>
      <c r="ONJ9705" s="45"/>
      <c r="ONK9705" s="45"/>
      <c r="ONL9705" s="45"/>
      <c r="ONM9705" s="45"/>
      <c r="ONN9705" s="45"/>
      <c r="ONO9705" s="45"/>
      <c r="ONP9705" s="45"/>
      <c r="ONQ9705" s="45"/>
      <c r="ONR9705" s="45"/>
      <c r="ONS9705" s="45"/>
      <c r="ONT9705" s="45"/>
      <c r="ONU9705" s="45"/>
      <c r="ONV9705" s="45"/>
      <c r="ONW9705" s="45"/>
      <c r="ONX9705" s="45"/>
      <c r="ONY9705" s="45"/>
      <c r="ONZ9705" s="45"/>
      <c r="OOA9705" s="45"/>
      <c r="OOB9705" s="45"/>
      <c r="OOC9705" s="45"/>
      <c r="OOD9705" s="45"/>
      <c r="OOE9705" s="45"/>
      <c r="OOF9705" s="45"/>
      <c r="OOG9705" s="45"/>
      <c r="OOH9705" s="45"/>
      <c r="OOI9705" s="45"/>
      <c r="OOJ9705" s="45"/>
      <c r="OOK9705" s="45"/>
      <c r="OOL9705" s="45"/>
      <c r="OOM9705" s="45"/>
      <c r="OON9705" s="45"/>
      <c r="OOO9705" s="45"/>
      <c r="OOP9705" s="45"/>
      <c r="OOQ9705" s="45"/>
      <c r="OOR9705" s="45"/>
      <c r="OOS9705" s="45"/>
      <c r="OOT9705" s="45"/>
      <c r="OOU9705" s="45"/>
      <c r="OOV9705" s="45"/>
      <c r="OOW9705" s="45"/>
      <c r="OOX9705" s="45"/>
      <c r="OOY9705" s="45"/>
      <c r="OOZ9705" s="45"/>
      <c r="OPA9705" s="45"/>
      <c r="OPB9705" s="45"/>
      <c r="OPC9705" s="45"/>
      <c r="OPD9705" s="45"/>
      <c r="OPE9705" s="45"/>
      <c r="OPF9705" s="45"/>
      <c r="OPG9705" s="45"/>
      <c r="OPH9705" s="45"/>
      <c r="OPI9705" s="45"/>
      <c r="OPJ9705" s="45"/>
      <c r="OPK9705" s="45"/>
      <c r="OPL9705" s="45"/>
      <c r="OPM9705" s="45"/>
      <c r="OPN9705" s="45"/>
      <c r="OPO9705" s="45"/>
      <c r="OPP9705" s="45"/>
      <c r="OPQ9705" s="45"/>
      <c r="OPR9705" s="45"/>
      <c r="OPS9705" s="45"/>
      <c r="OPT9705" s="45"/>
      <c r="OPU9705" s="45"/>
      <c r="OPV9705" s="45"/>
      <c r="OPW9705" s="45"/>
      <c r="OPX9705" s="45"/>
      <c r="OPY9705" s="45"/>
      <c r="OPZ9705" s="45"/>
      <c r="OQA9705" s="45"/>
      <c r="OQB9705" s="45"/>
      <c r="OQC9705" s="45"/>
      <c r="OQD9705" s="45"/>
      <c r="OQE9705" s="45"/>
      <c r="OQF9705" s="45"/>
      <c r="OQG9705" s="45"/>
      <c r="OQH9705" s="45"/>
      <c r="OQI9705" s="45"/>
      <c r="OQJ9705" s="45"/>
      <c r="OQK9705" s="45"/>
      <c r="OQL9705" s="45"/>
      <c r="OQM9705" s="45"/>
      <c r="OQN9705" s="45"/>
      <c r="OQO9705" s="45"/>
      <c r="OQP9705" s="45"/>
      <c r="OQQ9705" s="45"/>
      <c r="OQR9705" s="45"/>
      <c r="OQS9705" s="45"/>
      <c r="OQT9705" s="45"/>
      <c r="OQU9705" s="45"/>
      <c r="OQV9705" s="45"/>
      <c r="OQW9705" s="45"/>
      <c r="OQX9705" s="45"/>
      <c r="OQY9705" s="45"/>
      <c r="OQZ9705" s="45"/>
      <c r="ORA9705" s="45"/>
      <c r="ORB9705" s="45"/>
      <c r="ORC9705" s="45"/>
      <c r="ORD9705" s="45"/>
      <c r="ORE9705" s="45"/>
      <c r="ORF9705" s="45"/>
      <c r="ORG9705" s="45"/>
      <c r="ORH9705" s="45"/>
      <c r="ORI9705" s="45"/>
      <c r="ORJ9705" s="45"/>
      <c r="ORK9705" s="45"/>
      <c r="ORL9705" s="45"/>
      <c r="ORM9705" s="45"/>
      <c r="ORN9705" s="45"/>
      <c r="ORO9705" s="45"/>
      <c r="ORP9705" s="45"/>
      <c r="ORQ9705" s="45"/>
      <c r="ORR9705" s="45"/>
      <c r="ORS9705" s="45"/>
      <c r="ORT9705" s="45"/>
      <c r="ORU9705" s="45"/>
      <c r="ORV9705" s="45"/>
      <c r="ORW9705" s="45"/>
      <c r="ORX9705" s="45"/>
      <c r="ORY9705" s="45"/>
      <c r="ORZ9705" s="45"/>
      <c r="OSA9705" s="45"/>
      <c r="OSB9705" s="45"/>
      <c r="OSC9705" s="45"/>
      <c r="OSD9705" s="45"/>
      <c r="OSE9705" s="45"/>
      <c r="OSF9705" s="45"/>
      <c r="OSG9705" s="45"/>
      <c r="OSH9705" s="45"/>
      <c r="OSI9705" s="45"/>
      <c r="OSJ9705" s="45"/>
      <c r="OSK9705" s="45"/>
      <c r="OSL9705" s="45"/>
      <c r="OSM9705" s="45"/>
      <c r="OSN9705" s="45"/>
      <c r="OSO9705" s="45"/>
      <c r="OSP9705" s="45"/>
      <c r="OSQ9705" s="45"/>
      <c r="OSR9705" s="45"/>
      <c r="OSS9705" s="45"/>
      <c r="OST9705" s="45"/>
      <c r="OSU9705" s="45"/>
      <c r="OSV9705" s="45"/>
      <c r="OSW9705" s="45"/>
      <c r="OSX9705" s="45"/>
      <c r="OSY9705" s="45"/>
      <c r="OSZ9705" s="45"/>
      <c r="OTA9705" s="45"/>
      <c r="OTB9705" s="45"/>
      <c r="OTC9705" s="45"/>
      <c r="OTD9705" s="45"/>
      <c r="OTE9705" s="45"/>
      <c r="OTF9705" s="45"/>
      <c r="OTG9705" s="45"/>
      <c r="OTH9705" s="45"/>
      <c r="OTI9705" s="45"/>
      <c r="OTJ9705" s="45"/>
      <c r="OTK9705" s="45"/>
      <c r="OTL9705" s="45"/>
      <c r="OTM9705" s="45"/>
      <c r="OTN9705" s="45"/>
      <c r="OTO9705" s="45"/>
      <c r="OTP9705" s="45"/>
      <c r="OTQ9705" s="45"/>
      <c r="OTR9705" s="45"/>
      <c r="OTS9705" s="45"/>
      <c r="OTT9705" s="45"/>
      <c r="OTU9705" s="45"/>
      <c r="OTV9705" s="45"/>
      <c r="OTW9705" s="45"/>
      <c r="OTX9705" s="45"/>
      <c r="OTY9705" s="45"/>
      <c r="OTZ9705" s="45"/>
      <c r="OUA9705" s="45"/>
      <c r="OUB9705" s="45"/>
      <c r="OUC9705" s="45"/>
      <c r="OUD9705" s="45"/>
      <c r="OUE9705" s="45"/>
      <c r="OUF9705" s="45"/>
      <c r="OUG9705" s="45"/>
      <c r="OUH9705" s="45"/>
      <c r="OUI9705" s="45"/>
      <c r="OUJ9705" s="45"/>
      <c r="OUK9705" s="45"/>
      <c r="OUL9705" s="45"/>
      <c r="OUM9705" s="45"/>
      <c r="OUN9705" s="45"/>
      <c r="OUO9705" s="45"/>
      <c r="OUP9705" s="45"/>
      <c r="OUQ9705" s="45"/>
      <c r="OUR9705" s="45"/>
      <c r="OUS9705" s="45"/>
      <c r="OUT9705" s="45"/>
      <c r="OUU9705" s="45"/>
      <c r="OUV9705" s="45"/>
      <c r="OUW9705" s="45"/>
      <c r="OUX9705" s="45"/>
      <c r="OUY9705" s="45"/>
      <c r="OUZ9705" s="45"/>
      <c r="OVA9705" s="45"/>
      <c r="OVB9705" s="45"/>
      <c r="OVC9705" s="45"/>
      <c r="OVD9705" s="45"/>
      <c r="OVE9705" s="45"/>
      <c r="OVF9705" s="45"/>
      <c r="OVG9705" s="45"/>
      <c r="OVH9705" s="45"/>
      <c r="OVI9705" s="45"/>
      <c r="OVJ9705" s="45"/>
      <c r="OVK9705" s="45"/>
      <c r="OVL9705" s="45"/>
      <c r="OVM9705" s="45"/>
      <c r="OVN9705" s="45"/>
      <c r="OVO9705" s="45"/>
      <c r="OVP9705" s="45"/>
      <c r="OVQ9705" s="45"/>
      <c r="OVR9705" s="45"/>
      <c r="OVS9705" s="45"/>
      <c r="OVT9705" s="45"/>
      <c r="OVU9705" s="45"/>
      <c r="OVV9705" s="45"/>
      <c r="OVW9705" s="45"/>
      <c r="OVX9705" s="45"/>
      <c r="OVY9705" s="45"/>
      <c r="OVZ9705" s="45"/>
      <c r="OWA9705" s="45"/>
      <c r="OWB9705" s="45"/>
      <c r="OWC9705" s="45"/>
      <c r="OWD9705" s="45"/>
      <c r="OWE9705" s="45"/>
      <c r="OWF9705" s="45"/>
      <c r="OWG9705" s="45"/>
      <c r="OWH9705" s="45"/>
      <c r="OWI9705" s="45"/>
      <c r="OWJ9705" s="45"/>
      <c r="OWK9705" s="45"/>
      <c r="OWL9705" s="45"/>
      <c r="OWM9705" s="45"/>
      <c r="OWN9705" s="45"/>
      <c r="OWO9705" s="45"/>
      <c r="OWP9705" s="45"/>
      <c r="OWQ9705" s="45"/>
      <c r="OWR9705" s="45"/>
      <c r="OWS9705" s="45"/>
      <c r="OWT9705" s="45"/>
      <c r="OWU9705" s="45"/>
      <c r="OWV9705" s="45"/>
      <c r="OWW9705" s="45"/>
      <c r="OWX9705" s="45"/>
      <c r="OWY9705" s="45"/>
      <c r="OWZ9705" s="45"/>
      <c r="OXA9705" s="45"/>
      <c r="OXB9705" s="45"/>
      <c r="OXC9705" s="45"/>
      <c r="OXD9705" s="45"/>
      <c r="OXE9705" s="45"/>
      <c r="OXF9705" s="45"/>
      <c r="OXG9705" s="45"/>
      <c r="OXH9705" s="45"/>
      <c r="OXI9705" s="45"/>
      <c r="OXJ9705" s="45"/>
      <c r="OXK9705" s="45"/>
      <c r="OXL9705" s="45"/>
      <c r="OXM9705" s="45"/>
      <c r="OXN9705" s="45"/>
      <c r="OXO9705" s="45"/>
      <c r="OXP9705" s="45"/>
      <c r="OXQ9705" s="45"/>
      <c r="OXR9705" s="45"/>
      <c r="OXS9705" s="45"/>
      <c r="OXT9705" s="45"/>
      <c r="OXU9705" s="45"/>
      <c r="OXV9705" s="45"/>
      <c r="OXW9705" s="45"/>
      <c r="OXX9705" s="45"/>
      <c r="OXY9705" s="45"/>
      <c r="OXZ9705" s="45"/>
      <c r="OYA9705" s="45"/>
      <c r="OYB9705" s="45"/>
      <c r="OYC9705" s="45"/>
      <c r="OYD9705" s="45"/>
      <c r="OYE9705" s="45"/>
      <c r="OYF9705" s="45"/>
      <c r="OYG9705" s="45"/>
      <c r="OYH9705" s="45"/>
      <c r="OYI9705" s="45"/>
      <c r="OYJ9705" s="45"/>
      <c r="OYK9705" s="45"/>
      <c r="OYL9705" s="45"/>
      <c r="OYM9705" s="45"/>
      <c r="OYN9705" s="45"/>
      <c r="OYO9705" s="45"/>
      <c r="OYP9705" s="45"/>
      <c r="OYQ9705" s="45"/>
      <c r="OYR9705" s="45"/>
      <c r="OYS9705" s="45"/>
      <c r="OYT9705" s="45"/>
      <c r="OYU9705" s="45"/>
      <c r="OYV9705" s="45"/>
      <c r="OYW9705" s="45"/>
      <c r="OYX9705" s="45"/>
      <c r="OYY9705" s="45"/>
      <c r="OYZ9705" s="45"/>
      <c r="OZA9705" s="45"/>
      <c r="OZB9705" s="45"/>
      <c r="OZC9705" s="45"/>
      <c r="OZD9705" s="45"/>
      <c r="OZE9705" s="45"/>
      <c r="OZF9705" s="45"/>
      <c r="OZG9705" s="45"/>
      <c r="OZH9705" s="45"/>
      <c r="OZI9705" s="45"/>
      <c r="OZJ9705" s="45"/>
      <c r="OZK9705" s="45"/>
      <c r="OZL9705" s="45"/>
      <c r="OZM9705" s="45"/>
      <c r="OZN9705" s="45"/>
      <c r="OZO9705" s="45"/>
      <c r="OZP9705" s="45"/>
      <c r="OZQ9705" s="45"/>
      <c r="OZR9705" s="45"/>
      <c r="OZS9705" s="45"/>
      <c r="OZT9705" s="45"/>
      <c r="OZU9705" s="45"/>
      <c r="OZV9705" s="45"/>
      <c r="OZW9705" s="45"/>
      <c r="OZX9705" s="45"/>
      <c r="OZY9705" s="45"/>
      <c r="OZZ9705" s="45"/>
      <c r="PAA9705" s="45"/>
      <c r="PAB9705" s="45"/>
      <c r="PAC9705" s="45"/>
      <c r="PAD9705" s="45"/>
      <c r="PAE9705" s="45"/>
      <c r="PAF9705" s="45"/>
      <c r="PAG9705" s="45"/>
      <c r="PAH9705" s="45"/>
      <c r="PAI9705" s="45"/>
      <c r="PAJ9705" s="45"/>
      <c r="PAK9705" s="45"/>
      <c r="PAL9705" s="45"/>
      <c r="PAM9705" s="45"/>
      <c r="PAN9705" s="45"/>
      <c r="PAO9705" s="45"/>
      <c r="PAP9705" s="45"/>
      <c r="PAQ9705" s="45"/>
      <c r="PAR9705" s="45"/>
      <c r="PAS9705" s="45"/>
      <c r="PAT9705" s="45"/>
      <c r="PAU9705" s="45"/>
      <c r="PAV9705" s="45"/>
      <c r="PAW9705" s="45"/>
      <c r="PAX9705" s="45"/>
      <c r="PAY9705" s="45"/>
      <c r="PAZ9705" s="45"/>
      <c r="PBA9705" s="45"/>
      <c r="PBB9705" s="45"/>
      <c r="PBC9705" s="45"/>
      <c r="PBD9705" s="45"/>
      <c r="PBE9705" s="45"/>
      <c r="PBF9705" s="45"/>
      <c r="PBG9705" s="45"/>
      <c r="PBH9705" s="45"/>
      <c r="PBI9705" s="45"/>
      <c r="PBJ9705" s="45"/>
      <c r="PBK9705" s="45"/>
      <c r="PBL9705" s="45"/>
      <c r="PBM9705" s="45"/>
      <c r="PBN9705" s="45"/>
      <c r="PBO9705" s="45"/>
      <c r="PBP9705" s="45"/>
      <c r="PBQ9705" s="45"/>
      <c r="PBR9705" s="45"/>
      <c r="PBS9705" s="45"/>
      <c r="PBT9705" s="45"/>
      <c r="PBU9705" s="45"/>
      <c r="PBV9705" s="45"/>
      <c r="PBW9705" s="45"/>
      <c r="PBX9705" s="45"/>
      <c r="PBY9705" s="45"/>
      <c r="PBZ9705" s="45"/>
      <c r="PCA9705" s="45"/>
      <c r="PCB9705" s="45"/>
      <c r="PCC9705" s="45"/>
      <c r="PCD9705" s="45"/>
      <c r="PCE9705" s="45"/>
      <c r="PCF9705" s="45"/>
      <c r="PCG9705" s="45"/>
      <c r="PCH9705" s="45"/>
      <c r="PCI9705" s="45"/>
      <c r="PCJ9705" s="45"/>
      <c r="PCK9705" s="45"/>
      <c r="PCL9705" s="45"/>
      <c r="PCM9705" s="45"/>
      <c r="PCN9705" s="45"/>
      <c r="PCO9705" s="45"/>
      <c r="PCP9705" s="45"/>
      <c r="PCQ9705" s="45"/>
      <c r="PCR9705" s="45"/>
      <c r="PCS9705" s="45"/>
      <c r="PCT9705" s="45"/>
      <c r="PCU9705" s="45"/>
      <c r="PCV9705" s="45"/>
      <c r="PCW9705" s="45"/>
      <c r="PCX9705" s="45"/>
      <c r="PCY9705" s="45"/>
      <c r="PCZ9705" s="45"/>
      <c r="PDA9705" s="45"/>
      <c r="PDB9705" s="45"/>
      <c r="PDC9705" s="45"/>
      <c r="PDD9705" s="45"/>
      <c r="PDE9705" s="45"/>
      <c r="PDF9705" s="45"/>
      <c r="PDG9705" s="45"/>
      <c r="PDH9705" s="45"/>
      <c r="PDI9705" s="45"/>
      <c r="PDJ9705" s="45"/>
      <c r="PDK9705" s="45"/>
      <c r="PDL9705" s="45"/>
      <c r="PDM9705" s="45"/>
      <c r="PDN9705" s="45"/>
      <c r="PDO9705" s="45"/>
      <c r="PDP9705" s="45"/>
      <c r="PDQ9705" s="45"/>
      <c r="PDR9705" s="45"/>
      <c r="PDS9705" s="45"/>
      <c r="PDT9705" s="45"/>
      <c r="PDU9705" s="45"/>
      <c r="PDV9705" s="45"/>
      <c r="PDW9705" s="45"/>
      <c r="PDX9705" s="45"/>
      <c r="PDY9705" s="45"/>
      <c r="PDZ9705" s="45"/>
      <c r="PEA9705" s="45"/>
      <c r="PEB9705" s="45"/>
      <c r="PEC9705" s="45"/>
      <c r="PED9705" s="45"/>
      <c r="PEE9705" s="45"/>
      <c r="PEF9705" s="45"/>
      <c r="PEG9705" s="45"/>
      <c r="PEH9705" s="45"/>
      <c r="PEI9705" s="45"/>
      <c r="PEJ9705" s="45"/>
      <c r="PEK9705" s="45"/>
      <c r="PEL9705" s="45"/>
      <c r="PEM9705" s="45"/>
      <c r="PEN9705" s="45"/>
      <c r="PEO9705" s="45"/>
      <c r="PEP9705" s="45"/>
      <c r="PEQ9705" s="45"/>
      <c r="PER9705" s="45"/>
      <c r="PES9705" s="45"/>
      <c r="PET9705" s="45"/>
      <c r="PEU9705" s="45"/>
      <c r="PEV9705" s="45"/>
      <c r="PEW9705" s="45"/>
      <c r="PEX9705" s="45"/>
      <c r="PEY9705" s="45"/>
      <c r="PEZ9705" s="45"/>
      <c r="PFA9705" s="45"/>
      <c r="PFB9705" s="45"/>
      <c r="PFC9705" s="45"/>
      <c r="PFD9705" s="45"/>
      <c r="PFE9705" s="45"/>
      <c r="PFF9705" s="45"/>
      <c r="PFG9705" s="45"/>
      <c r="PFH9705" s="45"/>
      <c r="PFI9705" s="45"/>
      <c r="PFJ9705" s="45"/>
      <c r="PFK9705" s="45"/>
      <c r="PFL9705" s="45"/>
      <c r="PFM9705" s="45"/>
      <c r="PFN9705" s="45"/>
      <c r="PFO9705" s="45"/>
      <c r="PFP9705" s="45"/>
      <c r="PFQ9705" s="45"/>
      <c r="PFR9705" s="45"/>
      <c r="PFS9705" s="45"/>
      <c r="PFT9705" s="45"/>
      <c r="PFU9705" s="45"/>
      <c r="PFV9705" s="45"/>
      <c r="PFW9705" s="45"/>
      <c r="PFX9705" s="45"/>
      <c r="PFY9705" s="45"/>
      <c r="PFZ9705" s="45"/>
      <c r="PGA9705" s="45"/>
      <c r="PGB9705" s="45"/>
      <c r="PGC9705" s="45"/>
      <c r="PGD9705" s="45"/>
      <c r="PGE9705" s="45"/>
      <c r="PGF9705" s="45"/>
      <c r="PGG9705" s="45"/>
      <c r="PGH9705" s="45"/>
      <c r="PGI9705" s="45"/>
      <c r="PGJ9705" s="45"/>
      <c r="PGK9705" s="45"/>
      <c r="PGL9705" s="45"/>
      <c r="PGM9705" s="45"/>
      <c r="PGN9705" s="45"/>
      <c r="PGO9705" s="45"/>
      <c r="PGP9705" s="45"/>
      <c r="PGQ9705" s="45"/>
      <c r="PGR9705" s="45"/>
      <c r="PGS9705" s="45"/>
      <c r="PGT9705" s="45"/>
      <c r="PGU9705" s="45"/>
      <c r="PGV9705" s="45"/>
      <c r="PGW9705" s="45"/>
      <c r="PGX9705" s="45"/>
      <c r="PGY9705" s="45"/>
      <c r="PGZ9705" s="45"/>
      <c r="PHA9705" s="45"/>
      <c r="PHB9705" s="45"/>
      <c r="PHC9705" s="45"/>
      <c r="PHD9705" s="45"/>
      <c r="PHE9705" s="45"/>
      <c r="PHF9705" s="45"/>
      <c r="PHG9705" s="45"/>
      <c r="PHH9705" s="45"/>
      <c r="PHI9705" s="45"/>
      <c r="PHJ9705" s="45"/>
      <c r="PHK9705" s="45"/>
      <c r="PHL9705" s="45"/>
      <c r="PHM9705" s="45"/>
      <c r="PHN9705" s="45"/>
      <c r="PHO9705" s="45"/>
      <c r="PHP9705" s="45"/>
      <c r="PHQ9705" s="45"/>
      <c r="PHR9705" s="45"/>
      <c r="PHS9705" s="45"/>
      <c r="PHT9705" s="45"/>
      <c r="PHU9705" s="45"/>
      <c r="PHV9705" s="45"/>
      <c r="PHW9705" s="45"/>
      <c r="PHX9705" s="45"/>
      <c r="PHY9705" s="45"/>
      <c r="PHZ9705" s="45"/>
      <c r="PIA9705" s="45"/>
      <c r="PIB9705" s="45"/>
      <c r="PIC9705" s="45"/>
      <c r="PID9705" s="45"/>
      <c r="PIE9705" s="45"/>
      <c r="PIF9705" s="45"/>
      <c r="PIG9705" s="45"/>
      <c r="PIH9705" s="45"/>
      <c r="PII9705" s="45"/>
      <c r="PIJ9705" s="45"/>
      <c r="PIK9705" s="45"/>
      <c r="PIL9705" s="45"/>
      <c r="PIM9705" s="45"/>
      <c r="PIN9705" s="45"/>
      <c r="PIO9705" s="45"/>
      <c r="PIP9705" s="45"/>
      <c r="PIQ9705" s="45"/>
      <c r="PIR9705" s="45"/>
      <c r="PIS9705" s="45"/>
      <c r="PIT9705" s="45"/>
      <c r="PIU9705" s="45"/>
      <c r="PIV9705" s="45"/>
      <c r="PIW9705" s="45"/>
      <c r="PIX9705" s="45"/>
      <c r="PIY9705" s="45"/>
      <c r="PIZ9705" s="45"/>
      <c r="PJA9705" s="45"/>
      <c r="PJB9705" s="45"/>
      <c r="PJC9705" s="45"/>
      <c r="PJD9705" s="45"/>
      <c r="PJE9705" s="45"/>
      <c r="PJF9705" s="45"/>
      <c r="PJG9705" s="45"/>
      <c r="PJH9705" s="45"/>
      <c r="PJI9705" s="45"/>
      <c r="PJJ9705" s="45"/>
      <c r="PJK9705" s="45"/>
      <c r="PJL9705" s="45"/>
      <c r="PJM9705" s="45"/>
      <c r="PJN9705" s="45"/>
      <c r="PJO9705" s="45"/>
      <c r="PJP9705" s="45"/>
      <c r="PJQ9705" s="45"/>
      <c r="PJR9705" s="45"/>
      <c r="PJS9705" s="45"/>
      <c r="PJT9705" s="45"/>
      <c r="PJU9705" s="45"/>
      <c r="PJV9705" s="45"/>
      <c r="PJW9705" s="45"/>
      <c r="PJX9705" s="45"/>
      <c r="PJY9705" s="45"/>
      <c r="PJZ9705" s="45"/>
      <c r="PKA9705" s="45"/>
      <c r="PKB9705" s="45"/>
      <c r="PKC9705" s="45"/>
      <c r="PKD9705" s="45"/>
      <c r="PKE9705" s="45"/>
      <c r="PKF9705" s="45"/>
      <c r="PKG9705" s="45"/>
      <c r="PKH9705" s="45"/>
      <c r="PKI9705" s="45"/>
      <c r="PKJ9705" s="45"/>
      <c r="PKK9705" s="45"/>
      <c r="PKL9705" s="45"/>
      <c r="PKM9705" s="45"/>
      <c r="PKN9705" s="45"/>
      <c r="PKO9705" s="45"/>
      <c r="PKP9705" s="45"/>
      <c r="PKQ9705" s="45"/>
      <c r="PKR9705" s="45"/>
      <c r="PKS9705" s="45"/>
      <c r="PKT9705" s="45"/>
      <c r="PKU9705" s="45"/>
      <c r="PKV9705" s="45"/>
      <c r="PKW9705" s="45"/>
      <c r="PKX9705" s="45"/>
      <c r="PKY9705" s="45"/>
      <c r="PKZ9705" s="45"/>
      <c r="PLA9705" s="45"/>
      <c r="PLB9705" s="45"/>
      <c r="PLC9705" s="45"/>
      <c r="PLD9705" s="45"/>
      <c r="PLE9705" s="45"/>
      <c r="PLF9705" s="45"/>
      <c r="PLG9705" s="45"/>
      <c r="PLH9705" s="45"/>
      <c r="PLI9705" s="45"/>
      <c r="PLJ9705" s="45"/>
      <c r="PLK9705" s="45"/>
      <c r="PLL9705" s="45"/>
      <c r="PLM9705" s="45"/>
      <c r="PLN9705" s="45"/>
      <c r="PLO9705" s="45"/>
      <c r="PLP9705" s="45"/>
      <c r="PLQ9705" s="45"/>
      <c r="PLR9705" s="45"/>
      <c r="PLS9705" s="45"/>
      <c r="PLT9705" s="45"/>
      <c r="PLU9705" s="45"/>
      <c r="PLV9705" s="45"/>
      <c r="PLW9705" s="45"/>
      <c r="PLX9705" s="45"/>
      <c r="PLY9705" s="45"/>
      <c r="PLZ9705" s="45"/>
      <c r="PMA9705" s="45"/>
      <c r="PMB9705" s="45"/>
      <c r="PMC9705" s="45"/>
      <c r="PMD9705" s="45"/>
      <c r="PME9705" s="45"/>
      <c r="PMF9705" s="45"/>
      <c r="PMG9705" s="45"/>
      <c r="PMH9705" s="45"/>
      <c r="PMI9705" s="45"/>
      <c r="PMJ9705" s="45"/>
      <c r="PMK9705" s="45"/>
      <c r="PML9705" s="45"/>
      <c r="PMM9705" s="45"/>
      <c r="PMN9705" s="45"/>
      <c r="PMO9705" s="45"/>
      <c r="PMP9705" s="45"/>
      <c r="PMQ9705" s="45"/>
      <c r="PMR9705" s="45"/>
      <c r="PMS9705" s="45"/>
      <c r="PMT9705" s="45"/>
      <c r="PMU9705" s="45"/>
      <c r="PMV9705" s="45"/>
      <c r="PMW9705" s="45"/>
      <c r="PMX9705" s="45"/>
      <c r="PMY9705" s="45"/>
      <c r="PMZ9705" s="45"/>
      <c r="PNA9705" s="45"/>
      <c r="PNB9705" s="45"/>
      <c r="PNC9705" s="45"/>
      <c r="PND9705" s="45"/>
      <c r="PNE9705" s="45"/>
      <c r="PNF9705" s="45"/>
      <c r="PNG9705" s="45"/>
      <c r="PNH9705" s="45"/>
      <c r="PNI9705" s="45"/>
      <c r="PNJ9705" s="45"/>
      <c r="PNK9705" s="45"/>
      <c r="PNL9705" s="45"/>
      <c r="PNM9705" s="45"/>
      <c r="PNN9705" s="45"/>
      <c r="PNO9705" s="45"/>
      <c r="PNP9705" s="45"/>
      <c r="PNQ9705" s="45"/>
      <c r="PNR9705" s="45"/>
      <c r="PNS9705" s="45"/>
      <c r="PNT9705" s="45"/>
      <c r="PNU9705" s="45"/>
      <c r="PNV9705" s="45"/>
      <c r="PNW9705" s="45"/>
      <c r="PNX9705" s="45"/>
      <c r="PNY9705" s="45"/>
      <c r="PNZ9705" s="45"/>
      <c r="POA9705" s="45"/>
      <c r="POB9705" s="45"/>
      <c r="POC9705" s="45"/>
      <c r="POD9705" s="45"/>
      <c r="POE9705" s="45"/>
      <c r="POF9705" s="45"/>
      <c r="POG9705" s="45"/>
      <c r="POH9705" s="45"/>
      <c r="POI9705" s="45"/>
      <c r="POJ9705" s="45"/>
      <c r="POK9705" s="45"/>
      <c r="POL9705" s="45"/>
      <c r="POM9705" s="45"/>
      <c r="PON9705" s="45"/>
      <c r="POO9705" s="45"/>
      <c r="POP9705" s="45"/>
      <c r="POQ9705" s="45"/>
      <c r="POR9705" s="45"/>
      <c r="POS9705" s="45"/>
      <c r="POT9705" s="45"/>
      <c r="POU9705" s="45"/>
      <c r="POV9705" s="45"/>
      <c r="POW9705" s="45"/>
      <c r="POX9705" s="45"/>
      <c r="POY9705" s="45"/>
      <c r="POZ9705" s="45"/>
      <c r="PPA9705" s="45"/>
      <c r="PPB9705" s="45"/>
      <c r="PPC9705" s="45"/>
      <c r="PPD9705" s="45"/>
      <c r="PPE9705" s="45"/>
      <c r="PPF9705" s="45"/>
      <c r="PPG9705" s="45"/>
      <c r="PPH9705" s="45"/>
      <c r="PPI9705" s="45"/>
      <c r="PPJ9705" s="45"/>
      <c r="PPK9705" s="45"/>
      <c r="PPL9705" s="45"/>
      <c r="PPM9705" s="45"/>
      <c r="PPN9705" s="45"/>
      <c r="PPO9705" s="45"/>
      <c r="PPP9705" s="45"/>
      <c r="PPQ9705" s="45"/>
      <c r="PPR9705" s="45"/>
      <c r="PPS9705" s="45"/>
      <c r="PPT9705" s="45"/>
      <c r="PPU9705" s="45"/>
      <c r="PPV9705" s="45"/>
      <c r="PPW9705" s="45"/>
      <c r="PPX9705" s="45"/>
      <c r="PPY9705" s="45"/>
      <c r="PPZ9705" s="45"/>
      <c r="PQA9705" s="45"/>
      <c r="PQB9705" s="45"/>
      <c r="PQC9705" s="45"/>
      <c r="PQD9705" s="45"/>
      <c r="PQE9705" s="45"/>
      <c r="PQF9705" s="45"/>
      <c r="PQG9705" s="45"/>
      <c r="PQH9705" s="45"/>
      <c r="PQI9705" s="45"/>
      <c r="PQJ9705" s="45"/>
      <c r="PQK9705" s="45"/>
      <c r="PQL9705" s="45"/>
      <c r="PQM9705" s="45"/>
      <c r="PQN9705" s="45"/>
      <c r="PQO9705" s="45"/>
      <c r="PQP9705" s="45"/>
      <c r="PQQ9705" s="45"/>
      <c r="PQR9705" s="45"/>
      <c r="PQS9705" s="45"/>
      <c r="PQT9705" s="45"/>
      <c r="PQU9705" s="45"/>
      <c r="PQV9705" s="45"/>
      <c r="PQW9705" s="45"/>
      <c r="PQX9705" s="45"/>
      <c r="PQY9705" s="45"/>
      <c r="PQZ9705" s="45"/>
      <c r="PRA9705" s="45"/>
      <c r="PRB9705" s="45"/>
      <c r="PRC9705" s="45"/>
      <c r="PRD9705" s="45"/>
      <c r="PRE9705" s="45"/>
      <c r="PRF9705" s="45"/>
      <c r="PRG9705" s="45"/>
      <c r="PRH9705" s="45"/>
      <c r="PRI9705" s="45"/>
      <c r="PRJ9705" s="45"/>
      <c r="PRK9705" s="45"/>
      <c r="PRL9705" s="45"/>
      <c r="PRM9705" s="45"/>
      <c r="PRN9705" s="45"/>
      <c r="PRO9705" s="45"/>
      <c r="PRP9705" s="45"/>
      <c r="PRQ9705" s="45"/>
      <c r="PRR9705" s="45"/>
      <c r="PRS9705" s="45"/>
      <c r="PRT9705" s="45"/>
      <c r="PRU9705" s="45"/>
      <c r="PRV9705" s="45"/>
      <c r="PRW9705" s="45"/>
      <c r="PRX9705" s="45"/>
      <c r="PRY9705" s="45"/>
      <c r="PRZ9705" s="45"/>
      <c r="PSA9705" s="45"/>
      <c r="PSB9705" s="45"/>
      <c r="PSC9705" s="45"/>
      <c r="PSD9705" s="45"/>
      <c r="PSE9705" s="45"/>
      <c r="PSF9705" s="45"/>
      <c r="PSG9705" s="45"/>
      <c r="PSH9705" s="45"/>
      <c r="PSI9705" s="45"/>
      <c r="PSJ9705" s="45"/>
      <c r="PSK9705" s="45"/>
      <c r="PSL9705" s="45"/>
      <c r="PSM9705" s="45"/>
      <c r="PSN9705" s="45"/>
      <c r="PSO9705" s="45"/>
      <c r="PSP9705" s="45"/>
      <c r="PSQ9705" s="45"/>
      <c r="PSR9705" s="45"/>
      <c r="PSS9705" s="45"/>
      <c r="PST9705" s="45"/>
      <c r="PSU9705" s="45"/>
      <c r="PSV9705" s="45"/>
      <c r="PSW9705" s="45"/>
      <c r="PSX9705" s="45"/>
      <c r="PSY9705" s="45"/>
      <c r="PSZ9705" s="45"/>
      <c r="PTA9705" s="45"/>
      <c r="PTB9705" s="45"/>
      <c r="PTC9705" s="45"/>
      <c r="PTD9705" s="45"/>
      <c r="PTE9705" s="45"/>
      <c r="PTF9705" s="45"/>
      <c r="PTG9705" s="45"/>
      <c r="PTH9705" s="45"/>
      <c r="PTI9705" s="45"/>
      <c r="PTJ9705" s="45"/>
      <c r="PTK9705" s="45"/>
      <c r="PTL9705" s="45"/>
      <c r="PTM9705" s="45"/>
      <c r="PTN9705" s="45"/>
      <c r="PTO9705" s="45"/>
      <c r="PTP9705" s="45"/>
      <c r="PTQ9705" s="45"/>
      <c r="PTR9705" s="45"/>
      <c r="PTS9705" s="45"/>
      <c r="PTT9705" s="45"/>
      <c r="PTU9705" s="45"/>
      <c r="PTV9705" s="45"/>
      <c r="PTW9705" s="45"/>
      <c r="PTX9705" s="45"/>
      <c r="PTY9705" s="45"/>
      <c r="PTZ9705" s="45"/>
      <c r="PUA9705" s="45"/>
      <c r="PUB9705" s="45"/>
      <c r="PUC9705" s="45"/>
      <c r="PUD9705" s="45"/>
      <c r="PUE9705" s="45"/>
      <c r="PUF9705" s="45"/>
      <c r="PUG9705" s="45"/>
      <c r="PUH9705" s="45"/>
      <c r="PUI9705" s="45"/>
      <c r="PUJ9705" s="45"/>
      <c r="PUK9705" s="45"/>
      <c r="PUL9705" s="45"/>
      <c r="PUM9705" s="45"/>
      <c r="PUN9705" s="45"/>
      <c r="PUO9705" s="45"/>
      <c r="PUP9705" s="45"/>
      <c r="PUQ9705" s="45"/>
      <c r="PUR9705" s="45"/>
      <c r="PUS9705" s="45"/>
      <c r="PUT9705" s="45"/>
      <c r="PUU9705" s="45"/>
      <c r="PUV9705" s="45"/>
      <c r="PUW9705" s="45"/>
      <c r="PUX9705" s="45"/>
      <c r="PUY9705" s="45"/>
      <c r="PUZ9705" s="45"/>
      <c r="PVA9705" s="45"/>
      <c r="PVB9705" s="45"/>
      <c r="PVC9705" s="45"/>
      <c r="PVD9705" s="45"/>
      <c r="PVE9705" s="45"/>
      <c r="PVF9705" s="45"/>
      <c r="PVG9705" s="45"/>
      <c r="PVH9705" s="45"/>
      <c r="PVI9705" s="45"/>
      <c r="PVJ9705" s="45"/>
      <c r="PVK9705" s="45"/>
      <c r="PVL9705" s="45"/>
      <c r="PVM9705" s="45"/>
      <c r="PVN9705" s="45"/>
      <c r="PVO9705" s="45"/>
      <c r="PVP9705" s="45"/>
      <c r="PVQ9705" s="45"/>
      <c r="PVR9705" s="45"/>
      <c r="PVS9705" s="45"/>
      <c r="PVT9705" s="45"/>
      <c r="PVU9705" s="45"/>
      <c r="PVV9705" s="45"/>
      <c r="PVW9705" s="45"/>
      <c r="PVX9705" s="45"/>
      <c r="PVY9705" s="45"/>
      <c r="PVZ9705" s="45"/>
      <c r="PWA9705" s="45"/>
      <c r="PWB9705" s="45"/>
      <c r="PWC9705" s="45"/>
      <c r="PWD9705" s="45"/>
      <c r="PWE9705" s="45"/>
      <c r="PWF9705" s="45"/>
      <c r="PWG9705" s="45"/>
      <c r="PWH9705" s="45"/>
      <c r="PWI9705" s="45"/>
      <c r="PWJ9705" s="45"/>
      <c r="PWK9705" s="45"/>
      <c r="PWL9705" s="45"/>
      <c r="PWM9705" s="45"/>
      <c r="PWN9705" s="45"/>
      <c r="PWO9705" s="45"/>
      <c r="PWP9705" s="45"/>
      <c r="PWQ9705" s="45"/>
      <c r="PWR9705" s="45"/>
      <c r="PWS9705" s="45"/>
      <c r="PWT9705" s="45"/>
      <c r="PWU9705" s="45"/>
      <c r="PWV9705" s="45"/>
      <c r="PWW9705" s="45"/>
      <c r="PWX9705" s="45"/>
      <c r="PWY9705" s="45"/>
      <c r="PWZ9705" s="45"/>
      <c r="PXA9705" s="45"/>
      <c r="PXB9705" s="45"/>
      <c r="PXC9705" s="45"/>
      <c r="PXD9705" s="45"/>
      <c r="PXE9705" s="45"/>
      <c r="PXF9705" s="45"/>
      <c r="PXG9705" s="45"/>
      <c r="PXH9705" s="45"/>
      <c r="PXI9705" s="45"/>
      <c r="PXJ9705" s="45"/>
      <c r="PXK9705" s="45"/>
      <c r="PXL9705" s="45"/>
      <c r="PXM9705" s="45"/>
      <c r="PXN9705" s="45"/>
      <c r="PXO9705" s="45"/>
      <c r="PXP9705" s="45"/>
      <c r="PXQ9705" s="45"/>
      <c r="PXR9705" s="45"/>
      <c r="PXS9705" s="45"/>
      <c r="PXT9705" s="45"/>
      <c r="PXU9705" s="45"/>
      <c r="PXV9705" s="45"/>
      <c r="PXW9705" s="45"/>
      <c r="PXX9705" s="45"/>
      <c r="PXY9705" s="45"/>
      <c r="PXZ9705" s="45"/>
      <c r="PYA9705" s="45"/>
      <c r="PYB9705" s="45"/>
      <c r="PYC9705" s="45"/>
      <c r="PYD9705" s="45"/>
      <c r="PYE9705" s="45"/>
      <c r="PYF9705" s="45"/>
      <c r="PYG9705" s="45"/>
      <c r="PYH9705" s="45"/>
      <c r="PYI9705" s="45"/>
      <c r="PYJ9705" s="45"/>
      <c r="PYK9705" s="45"/>
      <c r="PYL9705" s="45"/>
      <c r="PYM9705" s="45"/>
      <c r="PYN9705" s="45"/>
      <c r="PYO9705" s="45"/>
      <c r="PYP9705" s="45"/>
      <c r="PYQ9705" s="45"/>
      <c r="PYR9705" s="45"/>
      <c r="PYS9705" s="45"/>
      <c r="PYT9705" s="45"/>
      <c r="PYU9705" s="45"/>
      <c r="PYV9705" s="45"/>
      <c r="PYW9705" s="45"/>
      <c r="PYX9705" s="45"/>
      <c r="PYY9705" s="45"/>
      <c r="PYZ9705" s="45"/>
      <c r="PZA9705" s="45"/>
      <c r="PZB9705" s="45"/>
      <c r="PZC9705" s="45"/>
      <c r="PZD9705" s="45"/>
      <c r="PZE9705" s="45"/>
      <c r="PZF9705" s="45"/>
      <c r="PZG9705" s="45"/>
      <c r="PZH9705" s="45"/>
      <c r="PZI9705" s="45"/>
      <c r="PZJ9705" s="45"/>
      <c r="PZK9705" s="45"/>
      <c r="PZL9705" s="45"/>
      <c r="PZM9705" s="45"/>
      <c r="PZN9705" s="45"/>
      <c r="PZO9705" s="45"/>
      <c r="PZP9705" s="45"/>
      <c r="PZQ9705" s="45"/>
      <c r="PZR9705" s="45"/>
      <c r="PZS9705" s="45"/>
      <c r="PZT9705" s="45"/>
      <c r="PZU9705" s="45"/>
      <c r="PZV9705" s="45"/>
      <c r="PZW9705" s="45"/>
      <c r="PZX9705" s="45"/>
      <c r="PZY9705" s="45"/>
      <c r="PZZ9705" s="45"/>
      <c r="QAA9705" s="45"/>
      <c r="QAB9705" s="45"/>
      <c r="QAC9705" s="45"/>
      <c r="QAD9705" s="45"/>
      <c r="QAE9705" s="45"/>
      <c r="QAF9705" s="45"/>
      <c r="QAG9705" s="45"/>
      <c r="QAH9705" s="45"/>
      <c r="QAI9705" s="45"/>
      <c r="QAJ9705" s="45"/>
      <c r="QAK9705" s="45"/>
      <c r="QAL9705" s="45"/>
      <c r="QAM9705" s="45"/>
      <c r="QAN9705" s="45"/>
      <c r="QAO9705" s="45"/>
      <c r="QAP9705" s="45"/>
      <c r="QAQ9705" s="45"/>
      <c r="QAR9705" s="45"/>
      <c r="QAS9705" s="45"/>
      <c r="QAT9705" s="45"/>
      <c r="QAU9705" s="45"/>
      <c r="QAV9705" s="45"/>
      <c r="QAW9705" s="45"/>
      <c r="QAX9705" s="45"/>
      <c r="QAY9705" s="45"/>
      <c r="QAZ9705" s="45"/>
      <c r="QBA9705" s="45"/>
      <c r="QBB9705" s="45"/>
      <c r="QBC9705" s="45"/>
      <c r="QBD9705" s="45"/>
      <c r="QBE9705" s="45"/>
      <c r="QBF9705" s="45"/>
      <c r="QBG9705" s="45"/>
      <c r="QBH9705" s="45"/>
      <c r="QBI9705" s="45"/>
      <c r="QBJ9705" s="45"/>
      <c r="QBK9705" s="45"/>
      <c r="QBL9705" s="45"/>
      <c r="QBM9705" s="45"/>
      <c r="QBN9705" s="45"/>
      <c r="QBO9705" s="45"/>
      <c r="QBP9705" s="45"/>
      <c r="QBQ9705" s="45"/>
      <c r="QBR9705" s="45"/>
      <c r="QBS9705" s="45"/>
      <c r="QBT9705" s="45"/>
      <c r="QBU9705" s="45"/>
      <c r="QBV9705" s="45"/>
      <c r="QBW9705" s="45"/>
      <c r="QBX9705" s="45"/>
      <c r="QBY9705" s="45"/>
      <c r="QBZ9705" s="45"/>
      <c r="QCA9705" s="45"/>
      <c r="QCB9705" s="45"/>
      <c r="QCC9705" s="45"/>
      <c r="QCD9705" s="45"/>
      <c r="QCE9705" s="45"/>
      <c r="QCF9705" s="45"/>
      <c r="QCG9705" s="45"/>
      <c r="QCH9705" s="45"/>
      <c r="QCI9705" s="45"/>
      <c r="QCJ9705" s="45"/>
      <c r="QCK9705" s="45"/>
      <c r="QCL9705" s="45"/>
      <c r="QCM9705" s="45"/>
      <c r="QCN9705" s="45"/>
      <c r="QCO9705" s="45"/>
      <c r="QCP9705" s="45"/>
      <c r="QCQ9705" s="45"/>
      <c r="QCR9705" s="45"/>
      <c r="QCS9705" s="45"/>
      <c r="QCT9705" s="45"/>
      <c r="QCU9705" s="45"/>
      <c r="QCV9705" s="45"/>
      <c r="QCW9705" s="45"/>
      <c r="QCX9705" s="45"/>
      <c r="QCY9705" s="45"/>
      <c r="QCZ9705" s="45"/>
      <c r="QDA9705" s="45"/>
      <c r="QDB9705" s="45"/>
      <c r="QDC9705" s="45"/>
      <c r="QDD9705" s="45"/>
      <c r="QDE9705" s="45"/>
      <c r="QDF9705" s="45"/>
      <c r="QDG9705" s="45"/>
      <c r="QDH9705" s="45"/>
      <c r="QDI9705" s="45"/>
      <c r="QDJ9705" s="45"/>
      <c r="QDK9705" s="45"/>
      <c r="QDL9705" s="45"/>
      <c r="QDM9705" s="45"/>
      <c r="QDN9705" s="45"/>
      <c r="QDO9705" s="45"/>
      <c r="QDP9705" s="45"/>
      <c r="QDQ9705" s="45"/>
      <c r="QDR9705" s="45"/>
      <c r="QDS9705" s="45"/>
      <c r="QDT9705" s="45"/>
      <c r="QDU9705" s="45"/>
      <c r="QDV9705" s="45"/>
      <c r="QDW9705" s="45"/>
      <c r="QDX9705" s="45"/>
      <c r="QDY9705" s="45"/>
      <c r="QDZ9705" s="45"/>
      <c r="QEA9705" s="45"/>
      <c r="QEB9705" s="45"/>
      <c r="QEC9705" s="45"/>
      <c r="QED9705" s="45"/>
      <c r="QEE9705" s="45"/>
      <c r="QEF9705" s="45"/>
      <c r="QEG9705" s="45"/>
      <c r="QEH9705" s="45"/>
      <c r="QEI9705" s="45"/>
      <c r="QEJ9705" s="45"/>
      <c r="QEK9705" s="45"/>
      <c r="QEL9705" s="45"/>
      <c r="QEM9705" s="45"/>
      <c r="QEN9705" s="45"/>
      <c r="QEO9705" s="45"/>
      <c r="QEP9705" s="45"/>
      <c r="QEQ9705" s="45"/>
      <c r="QER9705" s="45"/>
      <c r="QES9705" s="45"/>
      <c r="QET9705" s="45"/>
      <c r="QEU9705" s="45"/>
      <c r="QEV9705" s="45"/>
      <c r="QEW9705" s="45"/>
      <c r="QEX9705" s="45"/>
      <c r="QEY9705" s="45"/>
      <c r="QEZ9705" s="45"/>
      <c r="QFA9705" s="45"/>
      <c r="QFB9705" s="45"/>
      <c r="QFC9705" s="45"/>
      <c r="QFD9705" s="45"/>
      <c r="QFE9705" s="45"/>
      <c r="QFF9705" s="45"/>
      <c r="QFG9705" s="45"/>
      <c r="QFH9705" s="45"/>
      <c r="QFI9705" s="45"/>
      <c r="QFJ9705" s="45"/>
      <c r="QFK9705" s="45"/>
      <c r="QFL9705" s="45"/>
      <c r="QFM9705" s="45"/>
      <c r="QFN9705" s="45"/>
      <c r="QFO9705" s="45"/>
      <c r="QFP9705" s="45"/>
      <c r="QFQ9705" s="45"/>
      <c r="QFR9705" s="45"/>
      <c r="QFS9705" s="45"/>
      <c r="QFT9705" s="45"/>
      <c r="QFU9705" s="45"/>
      <c r="QFV9705" s="45"/>
      <c r="QFW9705" s="45"/>
      <c r="QFX9705" s="45"/>
      <c r="QFY9705" s="45"/>
      <c r="QFZ9705" s="45"/>
      <c r="QGA9705" s="45"/>
      <c r="QGB9705" s="45"/>
      <c r="QGC9705" s="45"/>
      <c r="QGD9705" s="45"/>
      <c r="QGE9705" s="45"/>
      <c r="QGF9705" s="45"/>
      <c r="QGG9705" s="45"/>
      <c r="QGH9705" s="45"/>
      <c r="QGI9705" s="45"/>
      <c r="QGJ9705" s="45"/>
      <c r="QGK9705" s="45"/>
      <c r="QGL9705" s="45"/>
      <c r="QGM9705" s="45"/>
      <c r="QGN9705" s="45"/>
      <c r="QGO9705" s="45"/>
      <c r="QGP9705" s="45"/>
      <c r="QGQ9705" s="45"/>
      <c r="QGR9705" s="45"/>
      <c r="QGS9705" s="45"/>
      <c r="QGT9705" s="45"/>
      <c r="QGU9705" s="45"/>
      <c r="QGV9705" s="45"/>
      <c r="QGW9705" s="45"/>
      <c r="QGX9705" s="45"/>
      <c r="QGY9705" s="45"/>
      <c r="QGZ9705" s="45"/>
      <c r="QHA9705" s="45"/>
      <c r="QHB9705" s="45"/>
      <c r="QHC9705" s="45"/>
      <c r="QHD9705" s="45"/>
      <c r="QHE9705" s="45"/>
      <c r="QHF9705" s="45"/>
      <c r="QHG9705" s="45"/>
      <c r="QHH9705" s="45"/>
      <c r="QHI9705" s="45"/>
      <c r="QHJ9705" s="45"/>
      <c r="QHK9705" s="45"/>
      <c r="QHL9705" s="45"/>
      <c r="QHM9705" s="45"/>
      <c r="QHN9705" s="45"/>
      <c r="QHO9705" s="45"/>
      <c r="QHP9705" s="45"/>
      <c r="QHQ9705" s="45"/>
      <c r="QHR9705" s="45"/>
      <c r="QHS9705" s="45"/>
      <c r="QHT9705" s="45"/>
      <c r="QHU9705" s="45"/>
      <c r="QHV9705" s="45"/>
      <c r="QHW9705" s="45"/>
      <c r="QHX9705" s="45"/>
      <c r="QHY9705" s="45"/>
      <c r="QHZ9705" s="45"/>
      <c r="QIA9705" s="45"/>
      <c r="QIB9705" s="45"/>
      <c r="QIC9705" s="45"/>
      <c r="QID9705" s="45"/>
      <c r="QIE9705" s="45"/>
      <c r="QIF9705" s="45"/>
      <c r="QIG9705" s="45"/>
      <c r="QIH9705" s="45"/>
      <c r="QII9705" s="45"/>
      <c r="QIJ9705" s="45"/>
      <c r="QIK9705" s="45"/>
      <c r="QIL9705" s="45"/>
      <c r="QIM9705" s="45"/>
      <c r="QIN9705" s="45"/>
      <c r="QIO9705" s="45"/>
      <c r="QIP9705" s="45"/>
      <c r="QIQ9705" s="45"/>
      <c r="QIR9705" s="45"/>
      <c r="QIS9705" s="45"/>
      <c r="QIT9705" s="45"/>
      <c r="QIU9705" s="45"/>
      <c r="QIV9705" s="45"/>
      <c r="QIW9705" s="45"/>
      <c r="QIX9705" s="45"/>
      <c r="QIY9705" s="45"/>
      <c r="QIZ9705" s="45"/>
      <c r="QJA9705" s="45"/>
      <c r="QJB9705" s="45"/>
      <c r="QJC9705" s="45"/>
      <c r="QJD9705" s="45"/>
      <c r="QJE9705" s="45"/>
      <c r="QJF9705" s="45"/>
      <c r="QJG9705" s="45"/>
      <c r="QJH9705" s="45"/>
      <c r="QJI9705" s="45"/>
      <c r="QJJ9705" s="45"/>
      <c r="QJK9705" s="45"/>
      <c r="QJL9705" s="45"/>
      <c r="QJM9705" s="45"/>
      <c r="QJN9705" s="45"/>
      <c r="QJO9705" s="45"/>
      <c r="QJP9705" s="45"/>
      <c r="QJQ9705" s="45"/>
      <c r="QJR9705" s="45"/>
      <c r="QJS9705" s="45"/>
      <c r="QJT9705" s="45"/>
      <c r="QJU9705" s="45"/>
      <c r="QJV9705" s="45"/>
      <c r="QJW9705" s="45"/>
      <c r="QJX9705" s="45"/>
      <c r="QJY9705" s="45"/>
      <c r="QJZ9705" s="45"/>
      <c r="QKA9705" s="45"/>
      <c r="QKB9705" s="45"/>
      <c r="QKC9705" s="45"/>
      <c r="QKD9705" s="45"/>
      <c r="QKE9705" s="45"/>
      <c r="QKF9705" s="45"/>
      <c r="QKG9705" s="45"/>
      <c r="QKH9705" s="45"/>
      <c r="QKI9705" s="45"/>
      <c r="QKJ9705" s="45"/>
      <c r="QKK9705" s="45"/>
      <c r="QKL9705" s="45"/>
      <c r="QKM9705" s="45"/>
      <c r="QKN9705" s="45"/>
      <c r="QKO9705" s="45"/>
      <c r="QKP9705" s="45"/>
      <c r="QKQ9705" s="45"/>
      <c r="QKR9705" s="45"/>
      <c r="QKS9705" s="45"/>
      <c r="QKT9705" s="45"/>
      <c r="QKU9705" s="45"/>
      <c r="QKV9705" s="45"/>
      <c r="QKW9705" s="45"/>
      <c r="QKX9705" s="45"/>
      <c r="QKY9705" s="45"/>
      <c r="QKZ9705" s="45"/>
      <c r="QLA9705" s="45"/>
      <c r="QLB9705" s="45"/>
      <c r="QLC9705" s="45"/>
      <c r="QLD9705" s="45"/>
      <c r="QLE9705" s="45"/>
      <c r="QLF9705" s="45"/>
      <c r="QLG9705" s="45"/>
      <c r="QLH9705" s="45"/>
      <c r="QLI9705" s="45"/>
      <c r="QLJ9705" s="45"/>
      <c r="QLK9705" s="45"/>
      <c r="QLL9705" s="45"/>
      <c r="QLM9705" s="45"/>
      <c r="QLN9705" s="45"/>
      <c r="QLO9705" s="45"/>
      <c r="QLP9705" s="45"/>
      <c r="QLQ9705" s="45"/>
      <c r="QLR9705" s="45"/>
      <c r="QLS9705" s="45"/>
      <c r="QLT9705" s="45"/>
      <c r="QLU9705" s="45"/>
      <c r="QLV9705" s="45"/>
      <c r="QLW9705" s="45"/>
      <c r="QLX9705" s="45"/>
      <c r="QLY9705" s="45"/>
      <c r="QLZ9705" s="45"/>
      <c r="QMA9705" s="45"/>
      <c r="QMB9705" s="45"/>
      <c r="QMC9705" s="45"/>
      <c r="QMD9705" s="45"/>
      <c r="QME9705" s="45"/>
      <c r="QMF9705" s="45"/>
      <c r="QMG9705" s="45"/>
      <c r="QMH9705" s="45"/>
      <c r="QMI9705" s="45"/>
      <c r="QMJ9705" s="45"/>
      <c r="QMK9705" s="45"/>
      <c r="QML9705" s="45"/>
      <c r="QMM9705" s="45"/>
      <c r="QMN9705" s="45"/>
      <c r="QMO9705" s="45"/>
      <c r="QMP9705" s="45"/>
      <c r="QMQ9705" s="45"/>
      <c r="QMR9705" s="45"/>
      <c r="QMS9705" s="45"/>
      <c r="QMT9705" s="45"/>
      <c r="QMU9705" s="45"/>
      <c r="QMV9705" s="45"/>
      <c r="QMW9705" s="45"/>
      <c r="QMX9705" s="45"/>
      <c r="QMY9705" s="45"/>
      <c r="QMZ9705" s="45"/>
      <c r="QNA9705" s="45"/>
      <c r="QNB9705" s="45"/>
      <c r="QNC9705" s="45"/>
      <c r="QND9705" s="45"/>
      <c r="QNE9705" s="45"/>
      <c r="QNF9705" s="45"/>
      <c r="QNG9705" s="45"/>
      <c r="QNH9705" s="45"/>
      <c r="QNI9705" s="45"/>
      <c r="QNJ9705" s="45"/>
      <c r="QNK9705" s="45"/>
      <c r="QNL9705" s="45"/>
      <c r="QNM9705" s="45"/>
      <c r="QNN9705" s="45"/>
      <c r="QNO9705" s="45"/>
      <c r="QNP9705" s="45"/>
      <c r="QNQ9705" s="45"/>
      <c r="QNR9705" s="45"/>
      <c r="QNS9705" s="45"/>
      <c r="QNT9705" s="45"/>
      <c r="QNU9705" s="45"/>
      <c r="QNV9705" s="45"/>
      <c r="QNW9705" s="45"/>
      <c r="QNX9705" s="45"/>
      <c r="QNY9705" s="45"/>
      <c r="QNZ9705" s="45"/>
      <c r="QOA9705" s="45"/>
      <c r="QOB9705" s="45"/>
      <c r="QOC9705" s="45"/>
      <c r="QOD9705" s="45"/>
      <c r="QOE9705" s="45"/>
      <c r="QOF9705" s="45"/>
      <c r="QOG9705" s="45"/>
      <c r="QOH9705" s="45"/>
      <c r="QOI9705" s="45"/>
      <c r="QOJ9705" s="45"/>
      <c r="QOK9705" s="45"/>
      <c r="QOL9705" s="45"/>
      <c r="QOM9705" s="45"/>
      <c r="QON9705" s="45"/>
      <c r="QOO9705" s="45"/>
      <c r="QOP9705" s="45"/>
      <c r="QOQ9705" s="45"/>
      <c r="QOR9705" s="45"/>
      <c r="QOS9705" s="45"/>
      <c r="QOT9705" s="45"/>
      <c r="QOU9705" s="45"/>
      <c r="QOV9705" s="45"/>
      <c r="QOW9705" s="45"/>
      <c r="QOX9705" s="45"/>
      <c r="QOY9705" s="45"/>
      <c r="QOZ9705" s="45"/>
      <c r="QPA9705" s="45"/>
      <c r="QPB9705" s="45"/>
      <c r="QPC9705" s="45"/>
      <c r="QPD9705" s="45"/>
      <c r="QPE9705" s="45"/>
      <c r="QPF9705" s="45"/>
      <c r="QPG9705" s="45"/>
      <c r="QPH9705" s="45"/>
      <c r="QPI9705" s="45"/>
      <c r="QPJ9705" s="45"/>
      <c r="QPK9705" s="45"/>
      <c r="QPL9705" s="45"/>
      <c r="QPM9705" s="45"/>
      <c r="QPN9705" s="45"/>
      <c r="QPO9705" s="45"/>
      <c r="QPP9705" s="45"/>
      <c r="QPQ9705" s="45"/>
      <c r="QPR9705" s="45"/>
      <c r="QPS9705" s="45"/>
      <c r="QPT9705" s="45"/>
      <c r="QPU9705" s="45"/>
      <c r="QPV9705" s="45"/>
      <c r="QPW9705" s="45"/>
      <c r="QPX9705" s="45"/>
      <c r="QPY9705" s="45"/>
      <c r="QPZ9705" s="45"/>
      <c r="QQA9705" s="45"/>
      <c r="QQB9705" s="45"/>
      <c r="QQC9705" s="45"/>
      <c r="QQD9705" s="45"/>
      <c r="QQE9705" s="45"/>
      <c r="QQF9705" s="45"/>
      <c r="QQG9705" s="45"/>
      <c r="QQH9705" s="45"/>
      <c r="QQI9705" s="45"/>
      <c r="QQJ9705" s="45"/>
      <c r="QQK9705" s="45"/>
      <c r="QQL9705" s="45"/>
      <c r="QQM9705" s="45"/>
      <c r="QQN9705" s="45"/>
      <c r="QQO9705" s="45"/>
      <c r="QQP9705" s="45"/>
      <c r="QQQ9705" s="45"/>
      <c r="QQR9705" s="45"/>
      <c r="QQS9705" s="45"/>
      <c r="QQT9705" s="45"/>
      <c r="QQU9705" s="45"/>
      <c r="QQV9705" s="45"/>
      <c r="QQW9705" s="45"/>
      <c r="QQX9705" s="45"/>
      <c r="QQY9705" s="45"/>
      <c r="QQZ9705" s="45"/>
      <c r="QRA9705" s="45"/>
      <c r="QRB9705" s="45"/>
      <c r="QRC9705" s="45"/>
      <c r="QRD9705" s="45"/>
      <c r="QRE9705" s="45"/>
      <c r="QRF9705" s="45"/>
      <c r="QRG9705" s="45"/>
      <c r="QRH9705" s="45"/>
      <c r="QRI9705" s="45"/>
      <c r="QRJ9705" s="45"/>
      <c r="QRK9705" s="45"/>
      <c r="QRL9705" s="45"/>
      <c r="QRM9705" s="45"/>
      <c r="QRN9705" s="45"/>
      <c r="QRO9705" s="45"/>
      <c r="QRP9705" s="45"/>
      <c r="QRQ9705" s="45"/>
      <c r="QRR9705" s="45"/>
      <c r="QRS9705" s="45"/>
      <c r="QRT9705" s="45"/>
      <c r="QRU9705" s="45"/>
      <c r="QRV9705" s="45"/>
      <c r="QRW9705" s="45"/>
      <c r="QRX9705" s="45"/>
      <c r="QRY9705" s="45"/>
      <c r="QRZ9705" s="45"/>
      <c r="QSA9705" s="45"/>
      <c r="QSB9705" s="45"/>
      <c r="QSC9705" s="45"/>
      <c r="QSD9705" s="45"/>
      <c r="QSE9705" s="45"/>
      <c r="QSF9705" s="45"/>
      <c r="QSG9705" s="45"/>
      <c r="QSH9705" s="45"/>
      <c r="QSI9705" s="45"/>
      <c r="QSJ9705" s="45"/>
      <c r="QSK9705" s="45"/>
      <c r="QSL9705" s="45"/>
      <c r="QSM9705" s="45"/>
      <c r="QSN9705" s="45"/>
      <c r="QSO9705" s="45"/>
      <c r="QSP9705" s="45"/>
      <c r="QSQ9705" s="45"/>
      <c r="QSR9705" s="45"/>
      <c r="QSS9705" s="45"/>
      <c r="QST9705" s="45"/>
      <c r="QSU9705" s="45"/>
      <c r="QSV9705" s="45"/>
      <c r="QSW9705" s="45"/>
      <c r="QSX9705" s="45"/>
      <c r="QSY9705" s="45"/>
      <c r="QSZ9705" s="45"/>
      <c r="QTA9705" s="45"/>
      <c r="QTB9705" s="45"/>
      <c r="QTC9705" s="45"/>
      <c r="QTD9705" s="45"/>
      <c r="QTE9705" s="45"/>
      <c r="QTF9705" s="45"/>
      <c r="QTG9705" s="45"/>
      <c r="QTH9705" s="45"/>
      <c r="QTI9705" s="45"/>
      <c r="QTJ9705" s="45"/>
      <c r="QTK9705" s="45"/>
      <c r="QTL9705" s="45"/>
      <c r="QTM9705" s="45"/>
      <c r="QTN9705" s="45"/>
      <c r="QTO9705" s="45"/>
      <c r="QTP9705" s="45"/>
      <c r="QTQ9705" s="45"/>
      <c r="QTR9705" s="45"/>
      <c r="QTS9705" s="45"/>
      <c r="QTT9705" s="45"/>
      <c r="QTU9705" s="45"/>
      <c r="QTV9705" s="45"/>
      <c r="QTW9705" s="45"/>
      <c r="QTX9705" s="45"/>
      <c r="QTY9705" s="45"/>
      <c r="QTZ9705" s="45"/>
      <c r="QUA9705" s="45"/>
      <c r="QUB9705" s="45"/>
      <c r="QUC9705" s="45"/>
      <c r="QUD9705" s="45"/>
      <c r="QUE9705" s="45"/>
      <c r="QUF9705" s="45"/>
      <c r="QUG9705" s="45"/>
      <c r="QUH9705" s="45"/>
      <c r="QUI9705" s="45"/>
      <c r="QUJ9705" s="45"/>
      <c r="QUK9705" s="45"/>
      <c r="QUL9705" s="45"/>
      <c r="QUM9705" s="45"/>
      <c r="QUN9705" s="45"/>
      <c r="QUO9705" s="45"/>
      <c r="QUP9705" s="45"/>
      <c r="QUQ9705" s="45"/>
      <c r="QUR9705" s="45"/>
      <c r="QUS9705" s="45"/>
      <c r="QUT9705" s="45"/>
      <c r="QUU9705" s="45"/>
      <c r="QUV9705" s="45"/>
      <c r="QUW9705" s="45"/>
      <c r="QUX9705" s="45"/>
      <c r="QUY9705" s="45"/>
      <c r="QUZ9705" s="45"/>
      <c r="QVA9705" s="45"/>
      <c r="QVB9705" s="45"/>
      <c r="QVC9705" s="45"/>
      <c r="QVD9705" s="45"/>
      <c r="QVE9705" s="45"/>
      <c r="QVF9705" s="45"/>
      <c r="QVG9705" s="45"/>
      <c r="QVH9705" s="45"/>
      <c r="QVI9705" s="45"/>
      <c r="QVJ9705" s="45"/>
      <c r="QVK9705" s="45"/>
      <c r="QVL9705" s="45"/>
      <c r="QVM9705" s="45"/>
      <c r="QVN9705" s="45"/>
      <c r="QVO9705" s="45"/>
      <c r="QVP9705" s="45"/>
      <c r="QVQ9705" s="45"/>
      <c r="QVR9705" s="45"/>
      <c r="QVS9705" s="45"/>
      <c r="QVT9705" s="45"/>
      <c r="QVU9705" s="45"/>
      <c r="QVV9705" s="45"/>
      <c r="QVW9705" s="45"/>
      <c r="QVX9705" s="45"/>
      <c r="QVY9705" s="45"/>
      <c r="QVZ9705" s="45"/>
      <c r="QWA9705" s="45"/>
      <c r="QWB9705" s="45"/>
      <c r="QWC9705" s="45"/>
      <c r="QWD9705" s="45"/>
      <c r="QWE9705" s="45"/>
      <c r="QWF9705" s="45"/>
      <c r="QWG9705" s="45"/>
      <c r="QWH9705" s="45"/>
      <c r="QWI9705" s="45"/>
      <c r="QWJ9705" s="45"/>
      <c r="QWK9705" s="45"/>
      <c r="QWL9705" s="45"/>
      <c r="QWM9705" s="45"/>
      <c r="QWN9705" s="45"/>
      <c r="QWO9705" s="45"/>
      <c r="QWP9705" s="45"/>
      <c r="QWQ9705" s="45"/>
      <c r="QWR9705" s="45"/>
      <c r="QWS9705" s="45"/>
      <c r="QWT9705" s="45"/>
      <c r="QWU9705" s="45"/>
      <c r="QWV9705" s="45"/>
      <c r="QWW9705" s="45"/>
      <c r="QWX9705" s="45"/>
      <c r="QWY9705" s="45"/>
      <c r="QWZ9705" s="45"/>
      <c r="QXA9705" s="45"/>
      <c r="QXB9705" s="45"/>
      <c r="QXC9705" s="45"/>
      <c r="QXD9705" s="45"/>
      <c r="QXE9705" s="45"/>
      <c r="QXF9705" s="45"/>
      <c r="QXG9705" s="45"/>
      <c r="QXH9705" s="45"/>
      <c r="QXI9705" s="45"/>
      <c r="QXJ9705" s="45"/>
      <c r="QXK9705" s="45"/>
      <c r="QXL9705" s="45"/>
      <c r="QXM9705" s="45"/>
      <c r="QXN9705" s="45"/>
      <c r="QXO9705" s="45"/>
      <c r="QXP9705" s="45"/>
      <c r="QXQ9705" s="45"/>
      <c r="QXR9705" s="45"/>
      <c r="QXS9705" s="45"/>
      <c r="QXT9705" s="45"/>
      <c r="QXU9705" s="45"/>
      <c r="QXV9705" s="45"/>
      <c r="QXW9705" s="45"/>
      <c r="QXX9705" s="45"/>
      <c r="QXY9705" s="45"/>
      <c r="QXZ9705" s="45"/>
      <c r="QYA9705" s="45"/>
      <c r="QYB9705" s="45"/>
      <c r="QYC9705" s="45"/>
      <c r="QYD9705" s="45"/>
      <c r="QYE9705" s="45"/>
      <c r="QYF9705" s="45"/>
      <c r="QYG9705" s="45"/>
      <c r="QYH9705" s="45"/>
      <c r="QYI9705" s="45"/>
      <c r="QYJ9705" s="45"/>
      <c r="QYK9705" s="45"/>
      <c r="QYL9705" s="45"/>
      <c r="QYM9705" s="45"/>
      <c r="QYN9705" s="45"/>
      <c r="QYO9705" s="45"/>
      <c r="QYP9705" s="45"/>
      <c r="QYQ9705" s="45"/>
      <c r="QYR9705" s="45"/>
      <c r="QYS9705" s="45"/>
      <c r="QYT9705" s="45"/>
      <c r="QYU9705" s="45"/>
      <c r="QYV9705" s="45"/>
      <c r="QYW9705" s="45"/>
      <c r="QYX9705" s="45"/>
      <c r="QYY9705" s="45"/>
      <c r="QYZ9705" s="45"/>
      <c r="QZA9705" s="45"/>
      <c r="QZB9705" s="45"/>
      <c r="QZC9705" s="45"/>
      <c r="QZD9705" s="45"/>
      <c r="QZE9705" s="45"/>
      <c r="QZF9705" s="45"/>
      <c r="QZG9705" s="45"/>
      <c r="QZH9705" s="45"/>
      <c r="QZI9705" s="45"/>
      <c r="QZJ9705" s="45"/>
      <c r="QZK9705" s="45"/>
      <c r="QZL9705" s="45"/>
      <c r="QZM9705" s="45"/>
      <c r="QZN9705" s="45"/>
      <c r="QZO9705" s="45"/>
      <c r="QZP9705" s="45"/>
      <c r="QZQ9705" s="45"/>
      <c r="QZR9705" s="45"/>
      <c r="QZS9705" s="45"/>
      <c r="QZT9705" s="45"/>
      <c r="QZU9705" s="45"/>
      <c r="QZV9705" s="45"/>
      <c r="QZW9705" s="45"/>
      <c r="QZX9705" s="45"/>
      <c r="QZY9705" s="45"/>
      <c r="QZZ9705" s="45"/>
      <c r="RAA9705" s="45"/>
      <c r="RAB9705" s="45"/>
      <c r="RAC9705" s="45"/>
      <c r="RAD9705" s="45"/>
      <c r="RAE9705" s="45"/>
      <c r="RAF9705" s="45"/>
      <c r="RAG9705" s="45"/>
      <c r="RAH9705" s="45"/>
      <c r="RAI9705" s="45"/>
      <c r="RAJ9705" s="45"/>
      <c r="RAK9705" s="45"/>
      <c r="RAL9705" s="45"/>
      <c r="RAM9705" s="45"/>
      <c r="RAN9705" s="45"/>
      <c r="RAO9705" s="45"/>
      <c r="RAP9705" s="45"/>
      <c r="RAQ9705" s="45"/>
      <c r="RAR9705" s="45"/>
      <c r="RAS9705" s="45"/>
      <c r="RAT9705" s="45"/>
      <c r="RAU9705" s="45"/>
      <c r="RAV9705" s="45"/>
      <c r="RAW9705" s="45"/>
      <c r="RAX9705" s="45"/>
      <c r="RAY9705" s="45"/>
      <c r="RAZ9705" s="45"/>
      <c r="RBA9705" s="45"/>
      <c r="RBB9705" s="45"/>
      <c r="RBC9705" s="45"/>
      <c r="RBD9705" s="45"/>
      <c r="RBE9705" s="45"/>
      <c r="RBF9705" s="45"/>
      <c r="RBG9705" s="45"/>
      <c r="RBH9705" s="45"/>
      <c r="RBI9705" s="45"/>
      <c r="RBJ9705" s="45"/>
      <c r="RBK9705" s="45"/>
      <c r="RBL9705" s="45"/>
      <c r="RBM9705" s="45"/>
      <c r="RBN9705" s="45"/>
      <c r="RBO9705" s="45"/>
      <c r="RBP9705" s="45"/>
      <c r="RBQ9705" s="45"/>
      <c r="RBR9705" s="45"/>
      <c r="RBS9705" s="45"/>
      <c r="RBT9705" s="45"/>
      <c r="RBU9705" s="45"/>
      <c r="RBV9705" s="45"/>
      <c r="RBW9705" s="45"/>
      <c r="RBX9705" s="45"/>
      <c r="RBY9705" s="45"/>
      <c r="RBZ9705" s="45"/>
      <c r="RCA9705" s="45"/>
      <c r="RCB9705" s="45"/>
      <c r="RCC9705" s="45"/>
      <c r="RCD9705" s="45"/>
      <c r="RCE9705" s="45"/>
      <c r="RCF9705" s="45"/>
      <c r="RCG9705" s="45"/>
      <c r="RCH9705" s="45"/>
      <c r="RCI9705" s="45"/>
      <c r="RCJ9705" s="45"/>
      <c r="RCK9705" s="45"/>
      <c r="RCL9705" s="45"/>
      <c r="RCM9705" s="45"/>
      <c r="RCN9705" s="45"/>
      <c r="RCO9705" s="45"/>
      <c r="RCP9705" s="45"/>
      <c r="RCQ9705" s="45"/>
      <c r="RCR9705" s="45"/>
      <c r="RCS9705" s="45"/>
      <c r="RCT9705" s="45"/>
      <c r="RCU9705" s="45"/>
      <c r="RCV9705" s="45"/>
      <c r="RCW9705" s="45"/>
      <c r="RCX9705" s="45"/>
      <c r="RCY9705" s="45"/>
      <c r="RCZ9705" s="45"/>
      <c r="RDA9705" s="45"/>
      <c r="RDB9705" s="45"/>
      <c r="RDC9705" s="45"/>
      <c r="RDD9705" s="45"/>
      <c r="RDE9705" s="45"/>
      <c r="RDF9705" s="45"/>
      <c r="RDG9705" s="45"/>
      <c r="RDH9705" s="45"/>
      <c r="RDI9705" s="45"/>
      <c r="RDJ9705" s="45"/>
      <c r="RDK9705" s="45"/>
      <c r="RDL9705" s="45"/>
      <c r="RDM9705" s="45"/>
      <c r="RDN9705" s="45"/>
      <c r="RDO9705" s="45"/>
      <c r="RDP9705" s="45"/>
      <c r="RDQ9705" s="45"/>
      <c r="RDR9705" s="45"/>
      <c r="RDS9705" s="45"/>
      <c r="RDT9705" s="45"/>
      <c r="RDU9705" s="45"/>
      <c r="RDV9705" s="45"/>
      <c r="RDW9705" s="45"/>
      <c r="RDX9705" s="45"/>
      <c r="RDY9705" s="45"/>
      <c r="RDZ9705" s="45"/>
      <c r="REA9705" s="45"/>
      <c r="REB9705" s="45"/>
      <c r="REC9705" s="45"/>
      <c r="RED9705" s="45"/>
      <c r="REE9705" s="45"/>
      <c r="REF9705" s="45"/>
      <c r="REG9705" s="45"/>
      <c r="REH9705" s="45"/>
      <c r="REI9705" s="45"/>
      <c r="REJ9705" s="45"/>
      <c r="REK9705" s="45"/>
      <c r="REL9705" s="45"/>
      <c r="REM9705" s="45"/>
      <c r="REN9705" s="45"/>
      <c r="REO9705" s="45"/>
      <c r="REP9705" s="45"/>
      <c r="REQ9705" s="45"/>
      <c r="RER9705" s="45"/>
      <c r="RES9705" s="45"/>
      <c r="RET9705" s="45"/>
      <c r="REU9705" s="45"/>
      <c r="REV9705" s="45"/>
      <c r="REW9705" s="45"/>
      <c r="REX9705" s="45"/>
      <c r="REY9705" s="45"/>
      <c r="REZ9705" s="45"/>
      <c r="RFA9705" s="45"/>
      <c r="RFB9705" s="45"/>
      <c r="RFC9705" s="45"/>
      <c r="RFD9705" s="45"/>
      <c r="RFE9705" s="45"/>
      <c r="RFF9705" s="45"/>
      <c r="RFG9705" s="45"/>
      <c r="RFH9705" s="45"/>
      <c r="RFI9705" s="45"/>
      <c r="RFJ9705" s="45"/>
      <c r="RFK9705" s="45"/>
      <c r="RFL9705" s="45"/>
      <c r="RFM9705" s="45"/>
      <c r="RFN9705" s="45"/>
      <c r="RFO9705" s="45"/>
      <c r="RFP9705" s="45"/>
      <c r="RFQ9705" s="45"/>
      <c r="RFR9705" s="45"/>
      <c r="RFS9705" s="45"/>
      <c r="RFT9705" s="45"/>
      <c r="RFU9705" s="45"/>
      <c r="RFV9705" s="45"/>
      <c r="RFW9705" s="45"/>
      <c r="RFX9705" s="45"/>
      <c r="RFY9705" s="45"/>
      <c r="RFZ9705" s="45"/>
      <c r="RGA9705" s="45"/>
      <c r="RGB9705" s="45"/>
      <c r="RGC9705" s="45"/>
      <c r="RGD9705" s="45"/>
      <c r="RGE9705" s="45"/>
      <c r="RGF9705" s="45"/>
      <c r="RGG9705" s="45"/>
      <c r="RGH9705" s="45"/>
      <c r="RGI9705" s="45"/>
      <c r="RGJ9705" s="45"/>
      <c r="RGK9705" s="45"/>
      <c r="RGL9705" s="45"/>
      <c r="RGM9705" s="45"/>
      <c r="RGN9705" s="45"/>
      <c r="RGO9705" s="45"/>
      <c r="RGP9705" s="45"/>
      <c r="RGQ9705" s="45"/>
      <c r="RGR9705" s="45"/>
      <c r="RGS9705" s="45"/>
      <c r="RGT9705" s="45"/>
      <c r="RGU9705" s="45"/>
      <c r="RGV9705" s="45"/>
      <c r="RGW9705" s="45"/>
      <c r="RGX9705" s="45"/>
      <c r="RGY9705" s="45"/>
      <c r="RGZ9705" s="45"/>
      <c r="RHA9705" s="45"/>
      <c r="RHB9705" s="45"/>
      <c r="RHC9705" s="45"/>
      <c r="RHD9705" s="45"/>
      <c r="RHE9705" s="45"/>
      <c r="RHF9705" s="45"/>
      <c r="RHG9705" s="45"/>
      <c r="RHH9705" s="45"/>
      <c r="RHI9705" s="45"/>
      <c r="RHJ9705" s="45"/>
      <c r="RHK9705" s="45"/>
      <c r="RHL9705" s="45"/>
      <c r="RHM9705" s="45"/>
      <c r="RHN9705" s="45"/>
      <c r="RHO9705" s="45"/>
      <c r="RHP9705" s="45"/>
      <c r="RHQ9705" s="45"/>
      <c r="RHR9705" s="45"/>
      <c r="RHS9705" s="45"/>
      <c r="RHT9705" s="45"/>
      <c r="RHU9705" s="45"/>
      <c r="RHV9705" s="45"/>
      <c r="RHW9705" s="45"/>
      <c r="RHX9705" s="45"/>
      <c r="RHY9705" s="45"/>
      <c r="RHZ9705" s="45"/>
      <c r="RIA9705" s="45"/>
      <c r="RIB9705" s="45"/>
      <c r="RIC9705" s="45"/>
      <c r="RID9705" s="45"/>
      <c r="RIE9705" s="45"/>
      <c r="RIF9705" s="45"/>
      <c r="RIG9705" s="45"/>
      <c r="RIH9705" s="45"/>
      <c r="RII9705" s="45"/>
      <c r="RIJ9705" s="45"/>
      <c r="RIK9705" s="45"/>
      <c r="RIL9705" s="45"/>
      <c r="RIM9705" s="45"/>
      <c r="RIN9705" s="45"/>
      <c r="RIO9705" s="45"/>
      <c r="RIP9705" s="45"/>
      <c r="RIQ9705" s="45"/>
      <c r="RIR9705" s="45"/>
      <c r="RIS9705" s="45"/>
      <c r="RIT9705" s="45"/>
      <c r="RIU9705" s="45"/>
      <c r="RIV9705" s="45"/>
      <c r="RIW9705" s="45"/>
      <c r="RIX9705" s="45"/>
      <c r="RIY9705" s="45"/>
      <c r="RIZ9705" s="45"/>
      <c r="RJA9705" s="45"/>
      <c r="RJB9705" s="45"/>
      <c r="RJC9705" s="45"/>
      <c r="RJD9705" s="45"/>
      <c r="RJE9705" s="45"/>
      <c r="RJF9705" s="45"/>
      <c r="RJG9705" s="45"/>
      <c r="RJH9705" s="45"/>
      <c r="RJI9705" s="45"/>
      <c r="RJJ9705" s="45"/>
      <c r="RJK9705" s="45"/>
      <c r="RJL9705" s="45"/>
      <c r="RJM9705" s="45"/>
      <c r="RJN9705" s="45"/>
      <c r="RJO9705" s="45"/>
      <c r="RJP9705" s="45"/>
      <c r="RJQ9705" s="45"/>
      <c r="RJR9705" s="45"/>
      <c r="RJS9705" s="45"/>
      <c r="RJT9705" s="45"/>
      <c r="RJU9705" s="45"/>
      <c r="RJV9705" s="45"/>
      <c r="RJW9705" s="45"/>
      <c r="RJX9705" s="45"/>
      <c r="RJY9705" s="45"/>
      <c r="RJZ9705" s="45"/>
      <c r="RKA9705" s="45"/>
      <c r="RKB9705" s="45"/>
      <c r="RKC9705" s="45"/>
      <c r="RKD9705" s="45"/>
      <c r="RKE9705" s="45"/>
      <c r="RKF9705" s="45"/>
      <c r="RKG9705" s="45"/>
      <c r="RKH9705" s="45"/>
      <c r="RKI9705" s="45"/>
      <c r="RKJ9705" s="45"/>
      <c r="RKK9705" s="45"/>
      <c r="RKL9705" s="45"/>
      <c r="RKM9705" s="45"/>
      <c r="RKN9705" s="45"/>
      <c r="RKO9705" s="45"/>
      <c r="RKP9705" s="45"/>
      <c r="RKQ9705" s="45"/>
      <c r="RKR9705" s="45"/>
      <c r="RKS9705" s="45"/>
      <c r="RKT9705" s="45"/>
      <c r="RKU9705" s="45"/>
      <c r="RKV9705" s="45"/>
      <c r="RKW9705" s="45"/>
      <c r="RKX9705" s="45"/>
      <c r="RKY9705" s="45"/>
      <c r="RKZ9705" s="45"/>
      <c r="RLA9705" s="45"/>
      <c r="RLB9705" s="45"/>
      <c r="RLC9705" s="45"/>
      <c r="RLD9705" s="45"/>
      <c r="RLE9705" s="45"/>
      <c r="RLF9705" s="45"/>
      <c r="RLG9705" s="45"/>
      <c r="RLH9705" s="45"/>
      <c r="RLI9705" s="45"/>
      <c r="RLJ9705" s="45"/>
      <c r="RLK9705" s="45"/>
      <c r="RLL9705" s="45"/>
      <c r="RLM9705" s="45"/>
      <c r="RLN9705" s="45"/>
      <c r="RLO9705" s="45"/>
      <c r="RLP9705" s="45"/>
      <c r="RLQ9705" s="45"/>
      <c r="RLR9705" s="45"/>
      <c r="RLS9705" s="45"/>
      <c r="RLT9705" s="45"/>
      <c r="RLU9705" s="45"/>
      <c r="RLV9705" s="45"/>
      <c r="RLW9705" s="45"/>
      <c r="RLX9705" s="45"/>
      <c r="RLY9705" s="45"/>
      <c r="RLZ9705" s="45"/>
      <c r="RMA9705" s="45"/>
      <c r="RMB9705" s="45"/>
      <c r="RMC9705" s="45"/>
      <c r="RMD9705" s="45"/>
      <c r="RME9705" s="45"/>
      <c r="RMF9705" s="45"/>
      <c r="RMG9705" s="45"/>
      <c r="RMH9705" s="45"/>
      <c r="RMI9705" s="45"/>
      <c r="RMJ9705" s="45"/>
      <c r="RMK9705" s="45"/>
      <c r="RML9705" s="45"/>
      <c r="RMM9705" s="45"/>
      <c r="RMN9705" s="45"/>
      <c r="RMO9705" s="45"/>
      <c r="RMP9705" s="45"/>
      <c r="RMQ9705" s="45"/>
      <c r="RMR9705" s="45"/>
      <c r="RMS9705" s="45"/>
      <c r="RMT9705" s="45"/>
      <c r="RMU9705" s="45"/>
      <c r="RMV9705" s="45"/>
      <c r="RMW9705" s="45"/>
      <c r="RMX9705" s="45"/>
      <c r="RMY9705" s="45"/>
      <c r="RMZ9705" s="45"/>
      <c r="RNA9705" s="45"/>
      <c r="RNB9705" s="45"/>
      <c r="RNC9705" s="45"/>
      <c r="RND9705" s="45"/>
      <c r="RNE9705" s="45"/>
      <c r="RNF9705" s="45"/>
      <c r="RNG9705" s="45"/>
      <c r="RNH9705" s="45"/>
      <c r="RNI9705" s="45"/>
      <c r="RNJ9705" s="45"/>
      <c r="RNK9705" s="45"/>
      <c r="RNL9705" s="45"/>
      <c r="RNM9705" s="45"/>
      <c r="RNN9705" s="45"/>
      <c r="RNO9705" s="45"/>
      <c r="RNP9705" s="45"/>
      <c r="RNQ9705" s="45"/>
      <c r="RNR9705" s="45"/>
      <c r="RNS9705" s="45"/>
      <c r="RNT9705" s="45"/>
      <c r="RNU9705" s="45"/>
      <c r="RNV9705" s="45"/>
      <c r="RNW9705" s="45"/>
      <c r="RNX9705" s="45"/>
      <c r="RNY9705" s="45"/>
      <c r="RNZ9705" s="45"/>
      <c r="ROA9705" s="45"/>
      <c r="ROB9705" s="45"/>
      <c r="ROC9705" s="45"/>
      <c r="ROD9705" s="45"/>
      <c r="ROE9705" s="45"/>
      <c r="ROF9705" s="45"/>
      <c r="ROG9705" s="45"/>
      <c r="ROH9705" s="45"/>
      <c r="ROI9705" s="45"/>
      <c r="ROJ9705" s="45"/>
      <c r="ROK9705" s="45"/>
      <c r="ROL9705" s="45"/>
      <c r="ROM9705" s="45"/>
      <c r="RON9705" s="45"/>
      <c r="ROO9705" s="45"/>
      <c r="ROP9705" s="45"/>
      <c r="ROQ9705" s="45"/>
      <c r="ROR9705" s="45"/>
      <c r="ROS9705" s="45"/>
      <c r="ROT9705" s="45"/>
      <c r="ROU9705" s="45"/>
      <c r="ROV9705" s="45"/>
      <c r="ROW9705" s="45"/>
      <c r="ROX9705" s="45"/>
      <c r="ROY9705" s="45"/>
      <c r="ROZ9705" s="45"/>
      <c r="RPA9705" s="45"/>
      <c r="RPB9705" s="45"/>
      <c r="RPC9705" s="45"/>
      <c r="RPD9705" s="45"/>
      <c r="RPE9705" s="45"/>
      <c r="RPF9705" s="45"/>
      <c r="RPG9705" s="45"/>
      <c r="RPH9705" s="45"/>
      <c r="RPI9705" s="45"/>
      <c r="RPJ9705" s="45"/>
      <c r="RPK9705" s="45"/>
      <c r="RPL9705" s="45"/>
      <c r="RPM9705" s="45"/>
      <c r="RPN9705" s="45"/>
      <c r="RPO9705" s="45"/>
      <c r="RPP9705" s="45"/>
      <c r="RPQ9705" s="45"/>
      <c r="RPR9705" s="45"/>
      <c r="RPS9705" s="45"/>
      <c r="RPT9705" s="45"/>
      <c r="RPU9705" s="45"/>
      <c r="RPV9705" s="45"/>
      <c r="RPW9705" s="45"/>
      <c r="RPX9705" s="45"/>
      <c r="RPY9705" s="45"/>
      <c r="RPZ9705" s="45"/>
      <c r="RQA9705" s="45"/>
      <c r="RQB9705" s="45"/>
      <c r="RQC9705" s="45"/>
      <c r="RQD9705" s="45"/>
      <c r="RQE9705" s="45"/>
      <c r="RQF9705" s="45"/>
      <c r="RQG9705" s="45"/>
      <c r="RQH9705" s="45"/>
      <c r="RQI9705" s="45"/>
      <c r="RQJ9705" s="45"/>
      <c r="RQK9705" s="45"/>
      <c r="RQL9705" s="45"/>
      <c r="RQM9705" s="45"/>
      <c r="RQN9705" s="45"/>
      <c r="RQO9705" s="45"/>
      <c r="RQP9705" s="45"/>
      <c r="RQQ9705" s="45"/>
      <c r="RQR9705" s="45"/>
      <c r="RQS9705" s="45"/>
      <c r="RQT9705" s="45"/>
      <c r="RQU9705" s="45"/>
      <c r="RQV9705" s="45"/>
      <c r="RQW9705" s="45"/>
      <c r="RQX9705" s="45"/>
      <c r="RQY9705" s="45"/>
      <c r="RQZ9705" s="45"/>
      <c r="RRA9705" s="45"/>
      <c r="RRB9705" s="45"/>
      <c r="RRC9705" s="45"/>
      <c r="RRD9705" s="45"/>
      <c r="RRE9705" s="45"/>
      <c r="RRF9705" s="45"/>
      <c r="RRG9705" s="45"/>
      <c r="RRH9705" s="45"/>
      <c r="RRI9705" s="45"/>
      <c r="RRJ9705" s="45"/>
      <c r="RRK9705" s="45"/>
      <c r="RRL9705" s="45"/>
      <c r="RRM9705" s="45"/>
      <c r="RRN9705" s="45"/>
      <c r="RRO9705" s="45"/>
      <c r="RRP9705" s="45"/>
      <c r="RRQ9705" s="45"/>
      <c r="RRR9705" s="45"/>
      <c r="RRS9705" s="45"/>
      <c r="RRT9705" s="45"/>
      <c r="RRU9705" s="45"/>
      <c r="RRV9705" s="45"/>
      <c r="RRW9705" s="45"/>
      <c r="RRX9705" s="45"/>
      <c r="RRY9705" s="45"/>
      <c r="RRZ9705" s="45"/>
      <c r="RSA9705" s="45"/>
      <c r="RSB9705" s="45"/>
      <c r="RSC9705" s="45"/>
      <c r="RSD9705" s="45"/>
      <c r="RSE9705" s="45"/>
      <c r="RSF9705" s="45"/>
      <c r="RSG9705" s="45"/>
      <c r="RSH9705" s="45"/>
      <c r="RSI9705" s="45"/>
      <c r="RSJ9705" s="45"/>
      <c r="RSK9705" s="45"/>
      <c r="RSL9705" s="45"/>
      <c r="RSM9705" s="45"/>
      <c r="RSN9705" s="45"/>
      <c r="RSO9705" s="45"/>
      <c r="RSP9705" s="45"/>
      <c r="RSQ9705" s="45"/>
      <c r="RSR9705" s="45"/>
      <c r="RSS9705" s="45"/>
      <c r="RST9705" s="45"/>
      <c r="RSU9705" s="45"/>
      <c r="RSV9705" s="45"/>
      <c r="RSW9705" s="45"/>
      <c r="RSX9705" s="45"/>
      <c r="RSY9705" s="45"/>
      <c r="RSZ9705" s="45"/>
      <c r="RTA9705" s="45"/>
      <c r="RTB9705" s="45"/>
      <c r="RTC9705" s="45"/>
      <c r="RTD9705" s="45"/>
      <c r="RTE9705" s="45"/>
      <c r="RTF9705" s="45"/>
      <c r="RTG9705" s="45"/>
      <c r="RTH9705" s="45"/>
      <c r="RTI9705" s="45"/>
      <c r="RTJ9705" s="45"/>
      <c r="RTK9705" s="45"/>
      <c r="RTL9705" s="45"/>
      <c r="RTM9705" s="45"/>
      <c r="RTN9705" s="45"/>
      <c r="RTO9705" s="45"/>
      <c r="RTP9705" s="45"/>
      <c r="RTQ9705" s="45"/>
      <c r="RTR9705" s="45"/>
      <c r="RTS9705" s="45"/>
      <c r="RTT9705" s="45"/>
      <c r="RTU9705" s="45"/>
      <c r="RTV9705" s="45"/>
      <c r="RTW9705" s="45"/>
      <c r="RTX9705" s="45"/>
      <c r="RTY9705" s="45"/>
      <c r="RTZ9705" s="45"/>
      <c r="RUA9705" s="45"/>
      <c r="RUB9705" s="45"/>
      <c r="RUC9705" s="45"/>
      <c r="RUD9705" s="45"/>
      <c r="RUE9705" s="45"/>
      <c r="RUF9705" s="45"/>
      <c r="RUG9705" s="45"/>
      <c r="RUH9705" s="45"/>
      <c r="RUI9705" s="45"/>
      <c r="RUJ9705" s="45"/>
      <c r="RUK9705" s="45"/>
      <c r="RUL9705" s="45"/>
      <c r="RUM9705" s="45"/>
      <c r="RUN9705" s="45"/>
      <c r="RUO9705" s="45"/>
      <c r="RUP9705" s="45"/>
      <c r="RUQ9705" s="45"/>
      <c r="RUR9705" s="45"/>
      <c r="RUS9705" s="45"/>
      <c r="RUT9705" s="45"/>
      <c r="RUU9705" s="45"/>
      <c r="RUV9705" s="45"/>
      <c r="RUW9705" s="45"/>
      <c r="RUX9705" s="45"/>
      <c r="RUY9705" s="45"/>
      <c r="RUZ9705" s="45"/>
      <c r="RVA9705" s="45"/>
      <c r="RVB9705" s="45"/>
      <c r="RVC9705" s="45"/>
      <c r="RVD9705" s="45"/>
      <c r="RVE9705" s="45"/>
      <c r="RVF9705" s="45"/>
      <c r="RVG9705" s="45"/>
      <c r="RVH9705" s="45"/>
      <c r="RVI9705" s="45"/>
      <c r="RVJ9705" s="45"/>
      <c r="RVK9705" s="45"/>
      <c r="RVL9705" s="45"/>
      <c r="RVM9705" s="45"/>
      <c r="RVN9705" s="45"/>
      <c r="RVO9705" s="45"/>
      <c r="RVP9705" s="45"/>
      <c r="RVQ9705" s="45"/>
      <c r="RVR9705" s="45"/>
      <c r="RVS9705" s="45"/>
      <c r="RVT9705" s="45"/>
      <c r="RVU9705" s="45"/>
      <c r="RVV9705" s="45"/>
      <c r="RVW9705" s="45"/>
      <c r="RVX9705" s="45"/>
      <c r="RVY9705" s="45"/>
      <c r="RVZ9705" s="45"/>
      <c r="RWA9705" s="45"/>
      <c r="RWB9705" s="45"/>
      <c r="RWC9705" s="45"/>
      <c r="RWD9705" s="45"/>
      <c r="RWE9705" s="45"/>
      <c r="RWF9705" s="45"/>
      <c r="RWG9705" s="45"/>
      <c r="RWH9705" s="45"/>
      <c r="RWI9705" s="45"/>
      <c r="RWJ9705" s="45"/>
      <c r="RWK9705" s="45"/>
      <c r="RWL9705" s="45"/>
      <c r="RWM9705" s="45"/>
      <c r="RWN9705" s="45"/>
      <c r="RWO9705" s="45"/>
      <c r="RWP9705" s="45"/>
      <c r="RWQ9705" s="45"/>
      <c r="RWR9705" s="45"/>
      <c r="RWS9705" s="45"/>
      <c r="RWT9705" s="45"/>
      <c r="RWU9705" s="45"/>
      <c r="RWV9705" s="45"/>
      <c r="RWW9705" s="45"/>
      <c r="RWX9705" s="45"/>
      <c r="RWY9705" s="45"/>
      <c r="RWZ9705" s="45"/>
      <c r="RXA9705" s="45"/>
      <c r="RXB9705" s="45"/>
      <c r="RXC9705" s="45"/>
      <c r="RXD9705" s="45"/>
      <c r="RXE9705" s="45"/>
      <c r="RXF9705" s="45"/>
      <c r="RXG9705" s="45"/>
      <c r="RXH9705" s="45"/>
      <c r="RXI9705" s="45"/>
      <c r="RXJ9705" s="45"/>
      <c r="RXK9705" s="45"/>
      <c r="RXL9705" s="45"/>
      <c r="RXM9705" s="45"/>
      <c r="RXN9705" s="45"/>
      <c r="RXO9705" s="45"/>
      <c r="RXP9705" s="45"/>
      <c r="RXQ9705" s="45"/>
      <c r="RXR9705" s="45"/>
      <c r="RXS9705" s="45"/>
      <c r="RXT9705" s="45"/>
      <c r="RXU9705" s="45"/>
      <c r="RXV9705" s="45"/>
      <c r="RXW9705" s="45"/>
      <c r="RXX9705" s="45"/>
      <c r="RXY9705" s="45"/>
      <c r="RXZ9705" s="45"/>
      <c r="RYA9705" s="45"/>
      <c r="RYB9705" s="45"/>
      <c r="RYC9705" s="45"/>
      <c r="RYD9705" s="45"/>
      <c r="RYE9705" s="45"/>
      <c r="RYF9705" s="45"/>
      <c r="RYG9705" s="45"/>
      <c r="RYH9705" s="45"/>
      <c r="RYI9705" s="45"/>
      <c r="RYJ9705" s="45"/>
      <c r="RYK9705" s="45"/>
      <c r="RYL9705" s="45"/>
      <c r="RYM9705" s="45"/>
      <c r="RYN9705" s="45"/>
      <c r="RYO9705" s="45"/>
      <c r="RYP9705" s="45"/>
      <c r="RYQ9705" s="45"/>
      <c r="RYR9705" s="45"/>
      <c r="RYS9705" s="45"/>
      <c r="RYT9705" s="45"/>
      <c r="RYU9705" s="45"/>
      <c r="RYV9705" s="45"/>
      <c r="RYW9705" s="45"/>
      <c r="RYX9705" s="45"/>
      <c r="RYY9705" s="45"/>
      <c r="RYZ9705" s="45"/>
      <c r="RZA9705" s="45"/>
      <c r="RZB9705" s="45"/>
      <c r="RZC9705" s="45"/>
      <c r="RZD9705" s="45"/>
      <c r="RZE9705" s="45"/>
      <c r="RZF9705" s="45"/>
      <c r="RZG9705" s="45"/>
      <c r="RZH9705" s="45"/>
      <c r="RZI9705" s="45"/>
      <c r="RZJ9705" s="45"/>
      <c r="RZK9705" s="45"/>
      <c r="RZL9705" s="45"/>
      <c r="RZM9705" s="45"/>
      <c r="RZN9705" s="45"/>
      <c r="RZO9705" s="45"/>
      <c r="RZP9705" s="45"/>
      <c r="RZQ9705" s="45"/>
      <c r="RZR9705" s="45"/>
      <c r="RZS9705" s="45"/>
      <c r="RZT9705" s="45"/>
      <c r="RZU9705" s="45"/>
      <c r="RZV9705" s="45"/>
      <c r="RZW9705" s="45"/>
      <c r="RZX9705" s="45"/>
      <c r="RZY9705" s="45"/>
      <c r="RZZ9705" s="45"/>
      <c r="SAA9705" s="45"/>
      <c r="SAB9705" s="45"/>
      <c r="SAC9705" s="45"/>
      <c r="SAD9705" s="45"/>
      <c r="SAE9705" s="45"/>
      <c r="SAF9705" s="45"/>
      <c r="SAG9705" s="45"/>
      <c r="SAH9705" s="45"/>
      <c r="SAI9705" s="45"/>
      <c r="SAJ9705" s="45"/>
      <c r="SAK9705" s="45"/>
      <c r="SAL9705" s="45"/>
      <c r="SAM9705" s="45"/>
      <c r="SAN9705" s="45"/>
      <c r="SAO9705" s="45"/>
      <c r="SAP9705" s="45"/>
      <c r="SAQ9705" s="45"/>
      <c r="SAR9705" s="45"/>
      <c r="SAS9705" s="45"/>
      <c r="SAT9705" s="45"/>
      <c r="SAU9705" s="45"/>
      <c r="SAV9705" s="45"/>
      <c r="SAW9705" s="45"/>
      <c r="SAX9705" s="45"/>
      <c r="SAY9705" s="45"/>
      <c r="SAZ9705" s="45"/>
      <c r="SBA9705" s="45"/>
      <c r="SBB9705" s="45"/>
      <c r="SBC9705" s="45"/>
      <c r="SBD9705" s="45"/>
      <c r="SBE9705" s="45"/>
      <c r="SBF9705" s="45"/>
      <c r="SBG9705" s="45"/>
      <c r="SBH9705" s="45"/>
      <c r="SBI9705" s="45"/>
      <c r="SBJ9705" s="45"/>
      <c r="SBK9705" s="45"/>
      <c r="SBL9705" s="45"/>
      <c r="SBM9705" s="45"/>
      <c r="SBN9705" s="45"/>
      <c r="SBO9705" s="45"/>
      <c r="SBP9705" s="45"/>
      <c r="SBQ9705" s="45"/>
      <c r="SBR9705" s="45"/>
      <c r="SBS9705" s="45"/>
      <c r="SBT9705" s="45"/>
      <c r="SBU9705" s="45"/>
      <c r="SBV9705" s="45"/>
      <c r="SBW9705" s="45"/>
      <c r="SBX9705" s="45"/>
      <c r="SBY9705" s="45"/>
      <c r="SBZ9705" s="45"/>
      <c r="SCA9705" s="45"/>
      <c r="SCB9705" s="45"/>
      <c r="SCC9705" s="45"/>
      <c r="SCD9705" s="45"/>
      <c r="SCE9705" s="45"/>
      <c r="SCF9705" s="45"/>
      <c r="SCG9705" s="45"/>
      <c r="SCH9705" s="45"/>
      <c r="SCI9705" s="45"/>
      <c r="SCJ9705" s="45"/>
      <c r="SCK9705" s="45"/>
      <c r="SCL9705" s="45"/>
      <c r="SCM9705" s="45"/>
      <c r="SCN9705" s="45"/>
      <c r="SCO9705" s="45"/>
      <c r="SCP9705" s="45"/>
      <c r="SCQ9705" s="45"/>
      <c r="SCR9705" s="45"/>
      <c r="SCS9705" s="45"/>
      <c r="SCT9705" s="45"/>
      <c r="SCU9705" s="45"/>
      <c r="SCV9705" s="45"/>
      <c r="SCW9705" s="45"/>
      <c r="SCX9705" s="45"/>
      <c r="SCY9705" s="45"/>
      <c r="SCZ9705" s="45"/>
      <c r="SDA9705" s="45"/>
      <c r="SDB9705" s="45"/>
      <c r="SDC9705" s="45"/>
      <c r="SDD9705" s="45"/>
      <c r="SDE9705" s="45"/>
      <c r="SDF9705" s="45"/>
      <c r="SDG9705" s="45"/>
      <c r="SDH9705" s="45"/>
      <c r="SDI9705" s="45"/>
      <c r="SDJ9705" s="45"/>
      <c r="SDK9705" s="45"/>
      <c r="SDL9705" s="45"/>
      <c r="SDM9705" s="45"/>
      <c r="SDN9705" s="45"/>
      <c r="SDO9705" s="45"/>
      <c r="SDP9705" s="45"/>
      <c r="SDQ9705" s="45"/>
      <c r="SDR9705" s="45"/>
      <c r="SDS9705" s="45"/>
      <c r="SDT9705" s="45"/>
      <c r="SDU9705" s="45"/>
      <c r="SDV9705" s="45"/>
      <c r="SDW9705" s="45"/>
      <c r="SDX9705" s="45"/>
      <c r="SDY9705" s="45"/>
      <c r="SDZ9705" s="45"/>
      <c r="SEA9705" s="45"/>
      <c r="SEB9705" s="45"/>
      <c r="SEC9705" s="45"/>
      <c r="SED9705" s="45"/>
      <c r="SEE9705" s="45"/>
      <c r="SEF9705" s="45"/>
      <c r="SEG9705" s="45"/>
      <c r="SEH9705" s="45"/>
      <c r="SEI9705" s="45"/>
      <c r="SEJ9705" s="45"/>
      <c r="SEK9705" s="45"/>
      <c r="SEL9705" s="45"/>
      <c r="SEM9705" s="45"/>
      <c r="SEN9705" s="45"/>
      <c r="SEO9705" s="45"/>
      <c r="SEP9705" s="45"/>
      <c r="SEQ9705" s="45"/>
      <c r="SER9705" s="45"/>
      <c r="SES9705" s="45"/>
      <c r="SET9705" s="45"/>
      <c r="SEU9705" s="45"/>
      <c r="SEV9705" s="45"/>
      <c r="SEW9705" s="45"/>
      <c r="SEX9705" s="45"/>
      <c r="SEY9705" s="45"/>
      <c r="SEZ9705" s="45"/>
      <c r="SFA9705" s="45"/>
      <c r="SFB9705" s="45"/>
      <c r="SFC9705" s="45"/>
      <c r="SFD9705" s="45"/>
      <c r="SFE9705" s="45"/>
      <c r="SFF9705" s="45"/>
      <c r="SFG9705" s="45"/>
      <c r="SFH9705" s="45"/>
      <c r="SFI9705" s="45"/>
      <c r="SFJ9705" s="45"/>
      <c r="SFK9705" s="45"/>
      <c r="SFL9705" s="45"/>
      <c r="SFM9705" s="45"/>
      <c r="SFN9705" s="45"/>
      <c r="SFO9705" s="45"/>
      <c r="SFP9705" s="45"/>
      <c r="SFQ9705" s="45"/>
      <c r="SFR9705" s="45"/>
      <c r="SFS9705" s="45"/>
      <c r="SFT9705" s="45"/>
      <c r="SFU9705" s="45"/>
      <c r="SFV9705" s="45"/>
      <c r="SFW9705" s="45"/>
      <c r="SFX9705" s="45"/>
      <c r="SFY9705" s="45"/>
      <c r="SFZ9705" s="45"/>
      <c r="SGA9705" s="45"/>
      <c r="SGB9705" s="45"/>
      <c r="SGC9705" s="45"/>
      <c r="SGD9705" s="45"/>
      <c r="SGE9705" s="45"/>
      <c r="SGF9705" s="45"/>
      <c r="SGG9705" s="45"/>
      <c r="SGH9705" s="45"/>
      <c r="SGI9705" s="45"/>
      <c r="SGJ9705" s="45"/>
      <c r="SGK9705" s="45"/>
      <c r="SGL9705" s="45"/>
      <c r="SGM9705" s="45"/>
      <c r="SGN9705" s="45"/>
      <c r="SGO9705" s="45"/>
      <c r="SGP9705" s="45"/>
      <c r="SGQ9705" s="45"/>
      <c r="SGR9705" s="45"/>
      <c r="SGS9705" s="45"/>
      <c r="SGT9705" s="45"/>
      <c r="SGU9705" s="45"/>
      <c r="SGV9705" s="45"/>
      <c r="SGW9705" s="45"/>
      <c r="SGX9705" s="45"/>
      <c r="SGY9705" s="45"/>
      <c r="SGZ9705" s="45"/>
      <c r="SHA9705" s="45"/>
      <c r="SHB9705" s="45"/>
      <c r="SHC9705" s="45"/>
      <c r="SHD9705" s="45"/>
      <c r="SHE9705" s="45"/>
      <c r="SHF9705" s="45"/>
      <c r="SHG9705" s="45"/>
      <c r="SHH9705" s="45"/>
      <c r="SHI9705" s="45"/>
      <c r="SHJ9705" s="45"/>
      <c r="SHK9705" s="45"/>
      <c r="SHL9705" s="45"/>
      <c r="SHM9705" s="45"/>
      <c r="SHN9705" s="45"/>
      <c r="SHO9705" s="45"/>
      <c r="SHP9705" s="45"/>
      <c r="SHQ9705" s="45"/>
      <c r="SHR9705" s="45"/>
      <c r="SHS9705" s="45"/>
      <c r="SHT9705" s="45"/>
      <c r="SHU9705" s="45"/>
      <c r="SHV9705" s="45"/>
      <c r="SHW9705" s="45"/>
      <c r="SHX9705" s="45"/>
      <c r="SHY9705" s="45"/>
      <c r="SHZ9705" s="45"/>
      <c r="SIA9705" s="45"/>
      <c r="SIB9705" s="45"/>
      <c r="SIC9705" s="45"/>
      <c r="SID9705" s="45"/>
      <c r="SIE9705" s="45"/>
      <c r="SIF9705" s="45"/>
      <c r="SIG9705" s="45"/>
      <c r="SIH9705" s="45"/>
      <c r="SII9705" s="45"/>
      <c r="SIJ9705" s="45"/>
      <c r="SIK9705" s="45"/>
      <c r="SIL9705" s="45"/>
      <c r="SIM9705" s="45"/>
      <c r="SIN9705" s="45"/>
      <c r="SIO9705" s="45"/>
      <c r="SIP9705" s="45"/>
      <c r="SIQ9705" s="45"/>
      <c r="SIR9705" s="45"/>
      <c r="SIS9705" s="45"/>
      <c r="SIT9705" s="45"/>
      <c r="SIU9705" s="45"/>
      <c r="SIV9705" s="45"/>
      <c r="SIW9705" s="45"/>
      <c r="SIX9705" s="45"/>
      <c r="SIY9705" s="45"/>
      <c r="SIZ9705" s="45"/>
      <c r="SJA9705" s="45"/>
      <c r="SJB9705" s="45"/>
      <c r="SJC9705" s="45"/>
      <c r="SJD9705" s="45"/>
      <c r="SJE9705" s="45"/>
      <c r="SJF9705" s="45"/>
      <c r="SJG9705" s="45"/>
      <c r="SJH9705" s="45"/>
      <c r="SJI9705" s="45"/>
      <c r="SJJ9705" s="45"/>
      <c r="SJK9705" s="45"/>
      <c r="SJL9705" s="45"/>
      <c r="SJM9705" s="45"/>
      <c r="SJN9705" s="45"/>
      <c r="SJO9705" s="45"/>
      <c r="SJP9705" s="45"/>
      <c r="SJQ9705" s="45"/>
      <c r="SJR9705" s="45"/>
      <c r="SJS9705" s="45"/>
      <c r="SJT9705" s="45"/>
      <c r="SJU9705" s="45"/>
      <c r="SJV9705" s="45"/>
      <c r="SJW9705" s="45"/>
      <c r="SJX9705" s="45"/>
      <c r="SJY9705" s="45"/>
      <c r="SJZ9705" s="45"/>
      <c r="SKA9705" s="45"/>
      <c r="SKB9705" s="45"/>
      <c r="SKC9705" s="45"/>
      <c r="SKD9705" s="45"/>
      <c r="SKE9705" s="45"/>
      <c r="SKF9705" s="45"/>
      <c r="SKG9705" s="45"/>
      <c r="SKH9705" s="45"/>
      <c r="SKI9705" s="45"/>
      <c r="SKJ9705" s="45"/>
      <c r="SKK9705" s="45"/>
      <c r="SKL9705" s="45"/>
      <c r="SKM9705" s="45"/>
      <c r="SKN9705" s="45"/>
      <c r="SKO9705" s="45"/>
      <c r="SKP9705" s="45"/>
      <c r="SKQ9705" s="45"/>
      <c r="SKR9705" s="45"/>
      <c r="SKS9705" s="45"/>
      <c r="SKT9705" s="45"/>
      <c r="SKU9705" s="45"/>
      <c r="SKV9705" s="45"/>
      <c r="SKW9705" s="45"/>
      <c r="SKX9705" s="45"/>
      <c r="SKY9705" s="45"/>
      <c r="SKZ9705" s="45"/>
      <c r="SLA9705" s="45"/>
      <c r="SLB9705" s="45"/>
      <c r="SLC9705" s="45"/>
      <c r="SLD9705" s="45"/>
      <c r="SLE9705" s="45"/>
      <c r="SLF9705" s="45"/>
      <c r="SLG9705" s="45"/>
      <c r="SLH9705" s="45"/>
      <c r="SLI9705" s="45"/>
      <c r="SLJ9705" s="45"/>
      <c r="SLK9705" s="45"/>
      <c r="SLL9705" s="45"/>
      <c r="SLM9705" s="45"/>
      <c r="SLN9705" s="45"/>
      <c r="SLO9705" s="45"/>
      <c r="SLP9705" s="45"/>
      <c r="SLQ9705" s="45"/>
      <c r="SLR9705" s="45"/>
      <c r="SLS9705" s="45"/>
      <c r="SLT9705" s="45"/>
      <c r="SLU9705" s="45"/>
      <c r="SLV9705" s="45"/>
      <c r="SLW9705" s="45"/>
      <c r="SLX9705" s="45"/>
      <c r="SLY9705" s="45"/>
      <c r="SLZ9705" s="45"/>
      <c r="SMA9705" s="45"/>
      <c r="SMB9705" s="45"/>
      <c r="SMC9705" s="45"/>
      <c r="SMD9705" s="45"/>
      <c r="SME9705" s="45"/>
      <c r="SMF9705" s="45"/>
      <c r="SMG9705" s="45"/>
      <c r="SMH9705" s="45"/>
      <c r="SMI9705" s="45"/>
      <c r="SMJ9705" s="45"/>
      <c r="SMK9705" s="45"/>
      <c r="SML9705" s="45"/>
      <c r="SMM9705" s="45"/>
      <c r="SMN9705" s="45"/>
      <c r="SMO9705" s="45"/>
      <c r="SMP9705" s="45"/>
      <c r="SMQ9705" s="45"/>
      <c r="SMR9705" s="45"/>
      <c r="SMS9705" s="45"/>
      <c r="SMT9705" s="45"/>
      <c r="SMU9705" s="45"/>
      <c r="SMV9705" s="45"/>
      <c r="SMW9705" s="45"/>
      <c r="SMX9705" s="45"/>
      <c r="SMY9705" s="45"/>
      <c r="SMZ9705" s="45"/>
      <c r="SNA9705" s="45"/>
      <c r="SNB9705" s="45"/>
      <c r="SNC9705" s="45"/>
      <c r="SND9705" s="45"/>
      <c r="SNE9705" s="45"/>
      <c r="SNF9705" s="45"/>
      <c r="SNG9705" s="45"/>
      <c r="SNH9705" s="45"/>
      <c r="SNI9705" s="45"/>
      <c r="SNJ9705" s="45"/>
      <c r="SNK9705" s="45"/>
      <c r="SNL9705" s="45"/>
      <c r="SNM9705" s="45"/>
      <c r="SNN9705" s="45"/>
      <c r="SNO9705" s="45"/>
      <c r="SNP9705" s="45"/>
      <c r="SNQ9705" s="45"/>
      <c r="SNR9705" s="45"/>
      <c r="SNS9705" s="45"/>
      <c r="SNT9705" s="45"/>
      <c r="SNU9705" s="45"/>
      <c r="SNV9705" s="45"/>
      <c r="SNW9705" s="45"/>
      <c r="SNX9705" s="45"/>
      <c r="SNY9705" s="45"/>
      <c r="SNZ9705" s="45"/>
      <c r="SOA9705" s="45"/>
      <c r="SOB9705" s="45"/>
      <c r="SOC9705" s="45"/>
      <c r="SOD9705" s="45"/>
      <c r="SOE9705" s="45"/>
      <c r="SOF9705" s="45"/>
      <c r="SOG9705" s="45"/>
      <c r="SOH9705" s="45"/>
      <c r="SOI9705" s="45"/>
      <c r="SOJ9705" s="45"/>
      <c r="SOK9705" s="45"/>
      <c r="SOL9705" s="45"/>
      <c r="SOM9705" s="45"/>
      <c r="SON9705" s="45"/>
      <c r="SOO9705" s="45"/>
      <c r="SOP9705" s="45"/>
      <c r="SOQ9705" s="45"/>
      <c r="SOR9705" s="45"/>
      <c r="SOS9705" s="45"/>
      <c r="SOT9705" s="45"/>
      <c r="SOU9705" s="45"/>
      <c r="SOV9705" s="45"/>
      <c r="SOW9705" s="45"/>
      <c r="SOX9705" s="45"/>
      <c r="SOY9705" s="45"/>
      <c r="SOZ9705" s="45"/>
      <c r="SPA9705" s="45"/>
      <c r="SPB9705" s="45"/>
      <c r="SPC9705" s="45"/>
      <c r="SPD9705" s="45"/>
      <c r="SPE9705" s="45"/>
      <c r="SPF9705" s="45"/>
      <c r="SPG9705" s="45"/>
      <c r="SPH9705" s="45"/>
      <c r="SPI9705" s="45"/>
      <c r="SPJ9705" s="45"/>
      <c r="SPK9705" s="45"/>
      <c r="SPL9705" s="45"/>
      <c r="SPM9705" s="45"/>
      <c r="SPN9705" s="45"/>
      <c r="SPO9705" s="45"/>
      <c r="SPP9705" s="45"/>
      <c r="SPQ9705" s="45"/>
      <c r="SPR9705" s="45"/>
      <c r="SPS9705" s="45"/>
      <c r="SPT9705" s="45"/>
      <c r="SPU9705" s="45"/>
      <c r="SPV9705" s="45"/>
      <c r="SPW9705" s="45"/>
      <c r="SPX9705" s="45"/>
      <c r="SPY9705" s="45"/>
      <c r="SPZ9705" s="45"/>
      <c r="SQA9705" s="45"/>
      <c r="SQB9705" s="45"/>
      <c r="SQC9705" s="45"/>
      <c r="SQD9705" s="45"/>
      <c r="SQE9705" s="45"/>
      <c r="SQF9705" s="45"/>
      <c r="SQG9705" s="45"/>
      <c r="SQH9705" s="45"/>
      <c r="SQI9705" s="45"/>
      <c r="SQJ9705" s="45"/>
      <c r="SQK9705" s="45"/>
      <c r="SQL9705" s="45"/>
      <c r="SQM9705" s="45"/>
      <c r="SQN9705" s="45"/>
      <c r="SQO9705" s="45"/>
      <c r="SQP9705" s="45"/>
      <c r="SQQ9705" s="45"/>
      <c r="SQR9705" s="45"/>
      <c r="SQS9705" s="45"/>
      <c r="SQT9705" s="45"/>
      <c r="SQU9705" s="45"/>
      <c r="SQV9705" s="45"/>
      <c r="SQW9705" s="45"/>
      <c r="SQX9705" s="45"/>
      <c r="SQY9705" s="45"/>
      <c r="SQZ9705" s="45"/>
      <c r="SRA9705" s="45"/>
      <c r="SRB9705" s="45"/>
      <c r="SRC9705" s="45"/>
      <c r="SRD9705" s="45"/>
      <c r="SRE9705" s="45"/>
      <c r="SRF9705" s="45"/>
      <c r="SRG9705" s="45"/>
      <c r="SRH9705" s="45"/>
      <c r="SRI9705" s="45"/>
      <c r="SRJ9705" s="45"/>
      <c r="SRK9705" s="45"/>
      <c r="SRL9705" s="45"/>
      <c r="SRM9705" s="45"/>
      <c r="SRN9705" s="45"/>
      <c r="SRO9705" s="45"/>
      <c r="SRP9705" s="45"/>
      <c r="SRQ9705" s="45"/>
      <c r="SRR9705" s="45"/>
      <c r="SRS9705" s="45"/>
      <c r="SRT9705" s="45"/>
      <c r="SRU9705" s="45"/>
      <c r="SRV9705" s="45"/>
      <c r="SRW9705" s="45"/>
      <c r="SRX9705" s="45"/>
      <c r="SRY9705" s="45"/>
      <c r="SRZ9705" s="45"/>
      <c r="SSA9705" s="45"/>
      <c r="SSB9705" s="45"/>
      <c r="SSC9705" s="45"/>
      <c r="SSD9705" s="45"/>
      <c r="SSE9705" s="45"/>
      <c r="SSF9705" s="45"/>
      <c r="SSG9705" s="45"/>
      <c r="SSH9705" s="45"/>
      <c r="SSI9705" s="45"/>
      <c r="SSJ9705" s="45"/>
      <c r="SSK9705" s="45"/>
      <c r="SSL9705" s="45"/>
      <c r="SSM9705" s="45"/>
      <c r="SSN9705" s="45"/>
      <c r="SSO9705" s="45"/>
      <c r="SSP9705" s="45"/>
      <c r="SSQ9705" s="45"/>
      <c r="SSR9705" s="45"/>
      <c r="SSS9705" s="45"/>
      <c r="SST9705" s="45"/>
      <c r="SSU9705" s="45"/>
      <c r="SSV9705" s="45"/>
      <c r="SSW9705" s="45"/>
      <c r="SSX9705" s="45"/>
      <c r="SSY9705" s="45"/>
      <c r="SSZ9705" s="45"/>
      <c r="STA9705" s="45"/>
      <c r="STB9705" s="45"/>
      <c r="STC9705" s="45"/>
      <c r="STD9705" s="45"/>
      <c r="STE9705" s="45"/>
      <c r="STF9705" s="45"/>
      <c r="STG9705" s="45"/>
      <c r="STH9705" s="45"/>
      <c r="STI9705" s="45"/>
      <c r="STJ9705" s="45"/>
      <c r="STK9705" s="45"/>
      <c r="STL9705" s="45"/>
      <c r="STM9705" s="45"/>
      <c r="STN9705" s="45"/>
      <c r="STO9705" s="45"/>
      <c r="STP9705" s="45"/>
      <c r="STQ9705" s="45"/>
      <c r="STR9705" s="45"/>
      <c r="STS9705" s="45"/>
      <c r="STT9705" s="45"/>
      <c r="STU9705" s="45"/>
      <c r="STV9705" s="45"/>
      <c r="STW9705" s="45"/>
      <c r="STX9705" s="45"/>
      <c r="STY9705" s="45"/>
      <c r="STZ9705" s="45"/>
      <c r="SUA9705" s="45"/>
      <c r="SUB9705" s="45"/>
      <c r="SUC9705" s="45"/>
      <c r="SUD9705" s="45"/>
      <c r="SUE9705" s="45"/>
      <c r="SUF9705" s="45"/>
      <c r="SUG9705" s="45"/>
      <c r="SUH9705" s="45"/>
      <c r="SUI9705" s="45"/>
      <c r="SUJ9705" s="45"/>
      <c r="SUK9705" s="45"/>
      <c r="SUL9705" s="45"/>
      <c r="SUM9705" s="45"/>
      <c r="SUN9705" s="45"/>
      <c r="SUO9705" s="45"/>
      <c r="SUP9705" s="45"/>
      <c r="SUQ9705" s="45"/>
      <c r="SUR9705" s="45"/>
      <c r="SUS9705" s="45"/>
      <c r="SUT9705" s="45"/>
      <c r="SUU9705" s="45"/>
      <c r="SUV9705" s="45"/>
      <c r="SUW9705" s="45"/>
      <c r="SUX9705" s="45"/>
      <c r="SUY9705" s="45"/>
      <c r="SUZ9705" s="45"/>
      <c r="SVA9705" s="45"/>
      <c r="SVB9705" s="45"/>
      <c r="SVC9705" s="45"/>
      <c r="SVD9705" s="45"/>
      <c r="SVE9705" s="45"/>
      <c r="SVF9705" s="45"/>
      <c r="SVG9705" s="45"/>
      <c r="SVH9705" s="45"/>
      <c r="SVI9705" s="45"/>
      <c r="SVJ9705" s="45"/>
      <c r="SVK9705" s="45"/>
      <c r="SVL9705" s="45"/>
      <c r="SVM9705" s="45"/>
      <c r="SVN9705" s="45"/>
      <c r="SVO9705" s="45"/>
      <c r="SVP9705" s="45"/>
      <c r="SVQ9705" s="45"/>
      <c r="SVR9705" s="45"/>
      <c r="SVS9705" s="45"/>
      <c r="SVT9705" s="45"/>
      <c r="SVU9705" s="45"/>
      <c r="SVV9705" s="45"/>
      <c r="SVW9705" s="45"/>
      <c r="SVX9705" s="45"/>
      <c r="SVY9705" s="45"/>
      <c r="SVZ9705" s="45"/>
      <c r="SWA9705" s="45"/>
      <c r="SWB9705" s="45"/>
      <c r="SWC9705" s="45"/>
      <c r="SWD9705" s="45"/>
      <c r="SWE9705" s="45"/>
      <c r="SWF9705" s="45"/>
      <c r="SWG9705" s="45"/>
      <c r="SWH9705" s="45"/>
      <c r="SWI9705" s="45"/>
      <c r="SWJ9705" s="45"/>
      <c r="SWK9705" s="45"/>
      <c r="SWL9705" s="45"/>
      <c r="SWM9705" s="45"/>
      <c r="SWN9705" s="45"/>
      <c r="SWO9705" s="45"/>
      <c r="SWP9705" s="45"/>
      <c r="SWQ9705" s="45"/>
      <c r="SWR9705" s="45"/>
      <c r="SWS9705" s="45"/>
      <c r="SWT9705" s="45"/>
      <c r="SWU9705" s="45"/>
      <c r="SWV9705" s="45"/>
      <c r="SWW9705" s="45"/>
      <c r="SWX9705" s="45"/>
      <c r="SWY9705" s="45"/>
      <c r="SWZ9705" s="45"/>
      <c r="SXA9705" s="45"/>
      <c r="SXB9705" s="45"/>
      <c r="SXC9705" s="45"/>
      <c r="SXD9705" s="45"/>
      <c r="SXE9705" s="45"/>
      <c r="SXF9705" s="45"/>
      <c r="SXG9705" s="45"/>
      <c r="SXH9705" s="45"/>
      <c r="SXI9705" s="45"/>
      <c r="SXJ9705" s="45"/>
      <c r="SXK9705" s="45"/>
      <c r="SXL9705" s="45"/>
      <c r="SXM9705" s="45"/>
      <c r="SXN9705" s="45"/>
      <c r="SXO9705" s="45"/>
      <c r="SXP9705" s="45"/>
      <c r="SXQ9705" s="45"/>
      <c r="SXR9705" s="45"/>
      <c r="SXS9705" s="45"/>
      <c r="SXT9705" s="45"/>
      <c r="SXU9705" s="45"/>
      <c r="SXV9705" s="45"/>
      <c r="SXW9705" s="45"/>
      <c r="SXX9705" s="45"/>
      <c r="SXY9705" s="45"/>
      <c r="SXZ9705" s="45"/>
      <c r="SYA9705" s="45"/>
      <c r="SYB9705" s="45"/>
      <c r="SYC9705" s="45"/>
      <c r="SYD9705" s="45"/>
      <c r="SYE9705" s="45"/>
      <c r="SYF9705" s="45"/>
      <c r="SYG9705" s="45"/>
      <c r="SYH9705" s="45"/>
      <c r="SYI9705" s="45"/>
      <c r="SYJ9705" s="45"/>
      <c r="SYK9705" s="45"/>
      <c r="SYL9705" s="45"/>
      <c r="SYM9705" s="45"/>
      <c r="SYN9705" s="45"/>
      <c r="SYO9705" s="45"/>
      <c r="SYP9705" s="45"/>
      <c r="SYQ9705" s="45"/>
      <c r="SYR9705" s="45"/>
      <c r="SYS9705" s="45"/>
      <c r="SYT9705" s="45"/>
      <c r="SYU9705" s="45"/>
      <c r="SYV9705" s="45"/>
      <c r="SYW9705" s="45"/>
      <c r="SYX9705" s="45"/>
      <c r="SYY9705" s="45"/>
      <c r="SYZ9705" s="45"/>
      <c r="SZA9705" s="45"/>
      <c r="SZB9705" s="45"/>
      <c r="SZC9705" s="45"/>
      <c r="SZD9705" s="45"/>
      <c r="SZE9705" s="45"/>
      <c r="SZF9705" s="45"/>
      <c r="SZG9705" s="45"/>
      <c r="SZH9705" s="45"/>
      <c r="SZI9705" s="45"/>
      <c r="SZJ9705" s="45"/>
      <c r="SZK9705" s="45"/>
      <c r="SZL9705" s="45"/>
      <c r="SZM9705" s="45"/>
      <c r="SZN9705" s="45"/>
      <c r="SZO9705" s="45"/>
      <c r="SZP9705" s="45"/>
      <c r="SZQ9705" s="45"/>
      <c r="SZR9705" s="45"/>
      <c r="SZS9705" s="45"/>
      <c r="SZT9705" s="45"/>
      <c r="SZU9705" s="45"/>
      <c r="SZV9705" s="45"/>
      <c r="SZW9705" s="45"/>
      <c r="SZX9705" s="45"/>
      <c r="SZY9705" s="45"/>
      <c r="SZZ9705" s="45"/>
      <c r="TAA9705" s="45"/>
      <c r="TAB9705" s="45"/>
      <c r="TAC9705" s="45"/>
      <c r="TAD9705" s="45"/>
      <c r="TAE9705" s="45"/>
      <c r="TAF9705" s="45"/>
      <c r="TAG9705" s="45"/>
      <c r="TAH9705" s="45"/>
      <c r="TAI9705" s="45"/>
      <c r="TAJ9705" s="45"/>
      <c r="TAK9705" s="45"/>
      <c r="TAL9705" s="45"/>
      <c r="TAM9705" s="45"/>
      <c r="TAN9705" s="45"/>
      <c r="TAO9705" s="45"/>
      <c r="TAP9705" s="45"/>
      <c r="TAQ9705" s="45"/>
      <c r="TAR9705" s="45"/>
      <c r="TAS9705" s="45"/>
      <c r="TAT9705" s="45"/>
      <c r="TAU9705" s="45"/>
      <c r="TAV9705" s="45"/>
      <c r="TAW9705" s="45"/>
      <c r="TAX9705" s="45"/>
      <c r="TAY9705" s="45"/>
      <c r="TAZ9705" s="45"/>
      <c r="TBA9705" s="45"/>
      <c r="TBB9705" s="45"/>
      <c r="TBC9705" s="45"/>
      <c r="TBD9705" s="45"/>
      <c r="TBE9705" s="45"/>
      <c r="TBF9705" s="45"/>
      <c r="TBG9705" s="45"/>
      <c r="TBH9705" s="45"/>
      <c r="TBI9705" s="45"/>
      <c r="TBJ9705" s="45"/>
      <c r="TBK9705" s="45"/>
      <c r="TBL9705" s="45"/>
      <c r="TBM9705" s="45"/>
      <c r="TBN9705" s="45"/>
      <c r="TBO9705" s="45"/>
      <c r="TBP9705" s="45"/>
      <c r="TBQ9705" s="45"/>
      <c r="TBR9705" s="45"/>
      <c r="TBS9705" s="45"/>
      <c r="TBT9705" s="45"/>
      <c r="TBU9705" s="45"/>
      <c r="TBV9705" s="45"/>
      <c r="TBW9705" s="45"/>
      <c r="TBX9705" s="45"/>
      <c r="TBY9705" s="45"/>
      <c r="TBZ9705" s="45"/>
      <c r="TCA9705" s="45"/>
      <c r="TCB9705" s="45"/>
      <c r="TCC9705" s="45"/>
      <c r="TCD9705" s="45"/>
      <c r="TCE9705" s="45"/>
      <c r="TCF9705" s="45"/>
      <c r="TCG9705" s="45"/>
      <c r="TCH9705" s="45"/>
      <c r="TCI9705" s="45"/>
      <c r="TCJ9705" s="45"/>
      <c r="TCK9705" s="45"/>
      <c r="TCL9705" s="45"/>
      <c r="TCM9705" s="45"/>
      <c r="TCN9705" s="45"/>
      <c r="TCO9705" s="45"/>
      <c r="TCP9705" s="45"/>
      <c r="TCQ9705" s="45"/>
      <c r="TCR9705" s="45"/>
      <c r="TCS9705" s="45"/>
      <c r="TCT9705" s="45"/>
      <c r="TCU9705" s="45"/>
      <c r="TCV9705" s="45"/>
      <c r="TCW9705" s="45"/>
      <c r="TCX9705" s="45"/>
      <c r="TCY9705" s="45"/>
      <c r="TCZ9705" s="45"/>
      <c r="TDA9705" s="45"/>
      <c r="TDB9705" s="45"/>
      <c r="TDC9705" s="45"/>
      <c r="TDD9705" s="45"/>
      <c r="TDE9705" s="45"/>
      <c r="TDF9705" s="45"/>
      <c r="TDG9705" s="45"/>
      <c r="TDH9705" s="45"/>
      <c r="TDI9705" s="45"/>
      <c r="TDJ9705" s="45"/>
      <c r="TDK9705" s="45"/>
      <c r="TDL9705" s="45"/>
      <c r="TDM9705" s="45"/>
      <c r="TDN9705" s="45"/>
      <c r="TDO9705" s="45"/>
      <c r="TDP9705" s="45"/>
      <c r="TDQ9705" s="45"/>
      <c r="TDR9705" s="45"/>
      <c r="TDS9705" s="45"/>
      <c r="TDT9705" s="45"/>
      <c r="TDU9705" s="45"/>
      <c r="TDV9705" s="45"/>
      <c r="TDW9705" s="45"/>
      <c r="TDX9705" s="45"/>
      <c r="TDY9705" s="45"/>
      <c r="TDZ9705" s="45"/>
      <c r="TEA9705" s="45"/>
      <c r="TEB9705" s="45"/>
      <c r="TEC9705" s="45"/>
      <c r="TED9705" s="45"/>
      <c r="TEE9705" s="45"/>
      <c r="TEF9705" s="45"/>
      <c r="TEG9705" s="45"/>
      <c r="TEH9705" s="45"/>
      <c r="TEI9705" s="45"/>
      <c r="TEJ9705" s="45"/>
      <c r="TEK9705" s="45"/>
      <c r="TEL9705" s="45"/>
      <c r="TEM9705" s="45"/>
      <c r="TEN9705" s="45"/>
      <c r="TEO9705" s="45"/>
      <c r="TEP9705" s="45"/>
      <c r="TEQ9705" s="45"/>
      <c r="TER9705" s="45"/>
      <c r="TES9705" s="45"/>
      <c r="TET9705" s="45"/>
      <c r="TEU9705" s="45"/>
      <c r="TEV9705" s="45"/>
      <c r="TEW9705" s="45"/>
      <c r="TEX9705" s="45"/>
      <c r="TEY9705" s="45"/>
      <c r="TEZ9705" s="45"/>
      <c r="TFA9705" s="45"/>
      <c r="TFB9705" s="45"/>
      <c r="TFC9705" s="45"/>
      <c r="TFD9705" s="45"/>
      <c r="TFE9705" s="45"/>
      <c r="TFF9705" s="45"/>
      <c r="TFG9705" s="45"/>
      <c r="TFH9705" s="45"/>
      <c r="TFI9705" s="45"/>
      <c r="TFJ9705" s="45"/>
      <c r="TFK9705" s="45"/>
      <c r="TFL9705" s="45"/>
      <c r="TFM9705" s="45"/>
      <c r="TFN9705" s="45"/>
      <c r="TFO9705" s="45"/>
      <c r="TFP9705" s="45"/>
      <c r="TFQ9705" s="45"/>
      <c r="TFR9705" s="45"/>
      <c r="TFS9705" s="45"/>
      <c r="TFT9705" s="45"/>
      <c r="TFU9705" s="45"/>
      <c r="TFV9705" s="45"/>
      <c r="TFW9705" s="45"/>
      <c r="TFX9705" s="45"/>
      <c r="TFY9705" s="45"/>
      <c r="TFZ9705" s="45"/>
      <c r="TGA9705" s="45"/>
      <c r="TGB9705" s="45"/>
      <c r="TGC9705" s="45"/>
      <c r="TGD9705" s="45"/>
      <c r="TGE9705" s="45"/>
      <c r="TGF9705" s="45"/>
      <c r="TGG9705" s="45"/>
      <c r="TGH9705" s="45"/>
      <c r="TGI9705" s="45"/>
      <c r="TGJ9705" s="45"/>
      <c r="TGK9705" s="45"/>
      <c r="TGL9705" s="45"/>
      <c r="TGM9705" s="45"/>
      <c r="TGN9705" s="45"/>
      <c r="TGO9705" s="45"/>
      <c r="TGP9705" s="45"/>
      <c r="TGQ9705" s="45"/>
      <c r="TGR9705" s="45"/>
      <c r="TGS9705" s="45"/>
      <c r="TGT9705" s="45"/>
      <c r="TGU9705" s="45"/>
      <c r="TGV9705" s="45"/>
      <c r="TGW9705" s="45"/>
      <c r="TGX9705" s="45"/>
      <c r="TGY9705" s="45"/>
      <c r="TGZ9705" s="45"/>
      <c r="THA9705" s="45"/>
      <c r="THB9705" s="45"/>
      <c r="THC9705" s="45"/>
      <c r="THD9705" s="45"/>
      <c r="THE9705" s="45"/>
      <c r="THF9705" s="45"/>
      <c r="THG9705" s="45"/>
      <c r="THH9705" s="45"/>
      <c r="THI9705" s="45"/>
      <c r="THJ9705" s="45"/>
      <c r="THK9705" s="45"/>
      <c r="THL9705" s="45"/>
      <c r="THM9705" s="45"/>
      <c r="THN9705" s="45"/>
      <c r="THO9705" s="45"/>
      <c r="THP9705" s="45"/>
      <c r="THQ9705" s="45"/>
      <c r="THR9705" s="45"/>
      <c r="THS9705" s="45"/>
      <c r="THT9705" s="45"/>
      <c r="THU9705" s="45"/>
      <c r="THV9705" s="45"/>
      <c r="THW9705" s="45"/>
      <c r="THX9705" s="45"/>
      <c r="THY9705" s="45"/>
      <c r="THZ9705" s="45"/>
      <c r="TIA9705" s="45"/>
      <c r="TIB9705" s="45"/>
      <c r="TIC9705" s="45"/>
      <c r="TID9705" s="45"/>
      <c r="TIE9705" s="45"/>
      <c r="TIF9705" s="45"/>
      <c r="TIG9705" s="45"/>
      <c r="TIH9705" s="45"/>
      <c r="TII9705" s="45"/>
      <c r="TIJ9705" s="45"/>
      <c r="TIK9705" s="45"/>
      <c r="TIL9705" s="45"/>
      <c r="TIM9705" s="45"/>
      <c r="TIN9705" s="45"/>
      <c r="TIO9705" s="45"/>
      <c r="TIP9705" s="45"/>
      <c r="TIQ9705" s="45"/>
      <c r="TIR9705" s="45"/>
      <c r="TIS9705" s="45"/>
      <c r="TIT9705" s="45"/>
      <c r="TIU9705" s="45"/>
      <c r="TIV9705" s="45"/>
      <c r="TIW9705" s="45"/>
      <c r="TIX9705" s="45"/>
      <c r="TIY9705" s="45"/>
      <c r="TIZ9705" s="45"/>
      <c r="TJA9705" s="45"/>
      <c r="TJB9705" s="45"/>
      <c r="TJC9705" s="45"/>
      <c r="TJD9705" s="45"/>
      <c r="TJE9705" s="45"/>
      <c r="TJF9705" s="45"/>
      <c r="TJG9705" s="45"/>
      <c r="TJH9705" s="45"/>
      <c r="TJI9705" s="45"/>
      <c r="TJJ9705" s="45"/>
      <c r="TJK9705" s="45"/>
      <c r="TJL9705" s="45"/>
      <c r="TJM9705" s="45"/>
      <c r="TJN9705" s="45"/>
      <c r="TJO9705" s="45"/>
      <c r="TJP9705" s="45"/>
      <c r="TJQ9705" s="45"/>
      <c r="TJR9705" s="45"/>
      <c r="TJS9705" s="45"/>
      <c r="TJT9705" s="45"/>
      <c r="TJU9705" s="45"/>
      <c r="TJV9705" s="45"/>
      <c r="TJW9705" s="45"/>
      <c r="TJX9705" s="45"/>
      <c r="TJY9705" s="45"/>
      <c r="TJZ9705" s="45"/>
      <c r="TKA9705" s="45"/>
      <c r="TKB9705" s="45"/>
      <c r="TKC9705" s="45"/>
      <c r="TKD9705" s="45"/>
      <c r="TKE9705" s="45"/>
      <c r="TKF9705" s="45"/>
      <c r="TKG9705" s="45"/>
      <c r="TKH9705" s="45"/>
      <c r="TKI9705" s="45"/>
      <c r="TKJ9705" s="45"/>
      <c r="TKK9705" s="45"/>
      <c r="TKL9705" s="45"/>
      <c r="TKM9705" s="45"/>
      <c r="TKN9705" s="45"/>
      <c r="TKO9705" s="45"/>
      <c r="TKP9705" s="45"/>
      <c r="TKQ9705" s="45"/>
      <c r="TKR9705" s="45"/>
      <c r="TKS9705" s="45"/>
      <c r="TKT9705" s="45"/>
      <c r="TKU9705" s="45"/>
      <c r="TKV9705" s="45"/>
      <c r="TKW9705" s="45"/>
      <c r="TKX9705" s="45"/>
      <c r="TKY9705" s="45"/>
      <c r="TKZ9705" s="45"/>
      <c r="TLA9705" s="45"/>
      <c r="TLB9705" s="45"/>
      <c r="TLC9705" s="45"/>
      <c r="TLD9705" s="45"/>
      <c r="TLE9705" s="45"/>
      <c r="TLF9705" s="45"/>
      <c r="TLG9705" s="45"/>
      <c r="TLH9705" s="45"/>
      <c r="TLI9705" s="45"/>
      <c r="TLJ9705" s="45"/>
      <c r="TLK9705" s="45"/>
      <c r="TLL9705" s="45"/>
      <c r="TLM9705" s="45"/>
      <c r="TLN9705" s="45"/>
      <c r="TLO9705" s="45"/>
      <c r="TLP9705" s="45"/>
      <c r="TLQ9705" s="45"/>
      <c r="TLR9705" s="45"/>
      <c r="TLS9705" s="45"/>
      <c r="TLT9705" s="45"/>
      <c r="TLU9705" s="45"/>
      <c r="TLV9705" s="45"/>
      <c r="TLW9705" s="45"/>
      <c r="TLX9705" s="45"/>
      <c r="TLY9705" s="45"/>
      <c r="TLZ9705" s="45"/>
      <c r="TMA9705" s="45"/>
      <c r="TMB9705" s="45"/>
      <c r="TMC9705" s="45"/>
      <c r="TMD9705" s="45"/>
      <c r="TME9705" s="45"/>
      <c r="TMF9705" s="45"/>
      <c r="TMG9705" s="45"/>
      <c r="TMH9705" s="45"/>
      <c r="TMI9705" s="45"/>
      <c r="TMJ9705" s="45"/>
      <c r="TMK9705" s="45"/>
      <c r="TML9705" s="45"/>
      <c r="TMM9705" s="45"/>
      <c r="TMN9705" s="45"/>
      <c r="TMO9705" s="45"/>
      <c r="TMP9705" s="45"/>
      <c r="TMQ9705" s="45"/>
      <c r="TMR9705" s="45"/>
      <c r="TMS9705" s="45"/>
      <c r="TMT9705" s="45"/>
      <c r="TMU9705" s="45"/>
      <c r="TMV9705" s="45"/>
      <c r="TMW9705" s="45"/>
      <c r="TMX9705" s="45"/>
      <c r="TMY9705" s="45"/>
      <c r="TMZ9705" s="45"/>
      <c r="TNA9705" s="45"/>
      <c r="TNB9705" s="45"/>
      <c r="TNC9705" s="45"/>
      <c r="TND9705" s="45"/>
      <c r="TNE9705" s="45"/>
      <c r="TNF9705" s="45"/>
      <c r="TNG9705" s="45"/>
      <c r="TNH9705" s="45"/>
      <c r="TNI9705" s="45"/>
      <c r="TNJ9705" s="45"/>
      <c r="TNK9705" s="45"/>
      <c r="TNL9705" s="45"/>
      <c r="TNM9705" s="45"/>
      <c r="TNN9705" s="45"/>
      <c r="TNO9705" s="45"/>
      <c r="TNP9705" s="45"/>
      <c r="TNQ9705" s="45"/>
      <c r="TNR9705" s="45"/>
      <c r="TNS9705" s="45"/>
      <c r="TNT9705" s="45"/>
      <c r="TNU9705" s="45"/>
      <c r="TNV9705" s="45"/>
      <c r="TNW9705" s="45"/>
      <c r="TNX9705" s="45"/>
      <c r="TNY9705" s="45"/>
      <c r="TNZ9705" s="45"/>
      <c r="TOA9705" s="45"/>
      <c r="TOB9705" s="45"/>
      <c r="TOC9705" s="45"/>
      <c r="TOD9705" s="45"/>
      <c r="TOE9705" s="45"/>
      <c r="TOF9705" s="45"/>
      <c r="TOG9705" s="45"/>
      <c r="TOH9705" s="45"/>
      <c r="TOI9705" s="45"/>
      <c r="TOJ9705" s="45"/>
      <c r="TOK9705" s="45"/>
      <c r="TOL9705" s="45"/>
      <c r="TOM9705" s="45"/>
      <c r="TON9705" s="45"/>
      <c r="TOO9705" s="45"/>
      <c r="TOP9705" s="45"/>
      <c r="TOQ9705" s="45"/>
      <c r="TOR9705" s="45"/>
      <c r="TOS9705" s="45"/>
      <c r="TOT9705" s="45"/>
      <c r="TOU9705" s="45"/>
      <c r="TOV9705" s="45"/>
      <c r="TOW9705" s="45"/>
      <c r="TOX9705" s="45"/>
      <c r="TOY9705" s="45"/>
      <c r="TOZ9705" s="45"/>
      <c r="TPA9705" s="45"/>
      <c r="TPB9705" s="45"/>
      <c r="TPC9705" s="45"/>
      <c r="TPD9705" s="45"/>
      <c r="TPE9705" s="45"/>
      <c r="TPF9705" s="45"/>
      <c r="TPG9705" s="45"/>
      <c r="TPH9705" s="45"/>
      <c r="TPI9705" s="45"/>
      <c r="TPJ9705" s="45"/>
      <c r="TPK9705" s="45"/>
      <c r="TPL9705" s="45"/>
      <c r="TPM9705" s="45"/>
      <c r="TPN9705" s="45"/>
      <c r="TPO9705" s="45"/>
      <c r="TPP9705" s="45"/>
      <c r="TPQ9705" s="45"/>
      <c r="TPR9705" s="45"/>
      <c r="TPS9705" s="45"/>
      <c r="TPT9705" s="45"/>
      <c r="TPU9705" s="45"/>
      <c r="TPV9705" s="45"/>
      <c r="TPW9705" s="45"/>
      <c r="TPX9705" s="45"/>
      <c r="TPY9705" s="45"/>
      <c r="TPZ9705" s="45"/>
      <c r="TQA9705" s="45"/>
      <c r="TQB9705" s="45"/>
      <c r="TQC9705" s="45"/>
      <c r="TQD9705" s="45"/>
      <c r="TQE9705" s="45"/>
      <c r="TQF9705" s="45"/>
      <c r="TQG9705" s="45"/>
      <c r="TQH9705" s="45"/>
      <c r="TQI9705" s="45"/>
      <c r="TQJ9705" s="45"/>
      <c r="TQK9705" s="45"/>
      <c r="TQL9705" s="45"/>
      <c r="TQM9705" s="45"/>
      <c r="TQN9705" s="45"/>
      <c r="TQO9705" s="45"/>
      <c r="TQP9705" s="45"/>
      <c r="TQQ9705" s="45"/>
      <c r="TQR9705" s="45"/>
      <c r="TQS9705" s="45"/>
      <c r="TQT9705" s="45"/>
      <c r="TQU9705" s="45"/>
      <c r="TQV9705" s="45"/>
      <c r="TQW9705" s="45"/>
      <c r="TQX9705" s="45"/>
      <c r="TQY9705" s="45"/>
      <c r="TQZ9705" s="45"/>
      <c r="TRA9705" s="45"/>
      <c r="TRB9705" s="45"/>
      <c r="TRC9705" s="45"/>
      <c r="TRD9705" s="45"/>
      <c r="TRE9705" s="45"/>
      <c r="TRF9705" s="45"/>
      <c r="TRG9705" s="45"/>
      <c r="TRH9705" s="45"/>
      <c r="TRI9705" s="45"/>
      <c r="TRJ9705" s="45"/>
      <c r="TRK9705" s="45"/>
      <c r="TRL9705" s="45"/>
      <c r="TRM9705" s="45"/>
      <c r="TRN9705" s="45"/>
      <c r="TRO9705" s="45"/>
      <c r="TRP9705" s="45"/>
      <c r="TRQ9705" s="45"/>
      <c r="TRR9705" s="45"/>
      <c r="TRS9705" s="45"/>
      <c r="TRT9705" s="45"/>
      <c r="TRU9705" s="45"/>
      <c r="TRV9705" s="45"/>
      <c r="TRW9705" s="45"/>
      <c r="TRX9705" s="45"/>
      <c r="TRY9705" s="45"/>
      <c r="TRZ9705" s="45"/>
      <c r="TSA9705" s="45"/>
      <c r="TSB9705" s="45"/>
      <c r="TSC9705" s="45"/>
      <c r="TSD9705" s="45"/>
      <c r="TSE9705" s="45"/>
      <c r="TSF9705" s="45"/>
      <c r="TSG9705" s="45"/>
      <c r="TSH9705" s="45"/>
      <c r="TSI9705" s="45"/>
      <c r="TSJ9705" s="45"/>
      <c r="TSK9705" s="45"/>
      <c r="TSL9705" s="45"/>
      <c r="TSM9705" s="45"/>
      <c r="TSN9705" s="45"/>
      <c r="TSO9705" s="45"/>
      <c r="TSP9705" s="45"/>
      <c r="TSQ9705" s="45"/>
      <c r="TSR9705" s="45"/>
      <c r="TSS9705" s="45"/>
      <c r="TST9705" s="45"/>
      <c r="TSU9705" s="45"/>
      <c r="TSV9705" s="45"/>
      <c r="TSW9705" s="45"/>
      <c r="TSX9705" s="45"/>
      <c r="TSY9705" s="45"/>
      <c r="TSZ9705" s="45"/>
      <c r="TTA9705" s="45"/>
      <c r="TTB9705" s="45"/>
      <c r="TTC9705" s="45"/>
      <c r="TTD9705" s="45"/>
      <c r="TTE9705" s="45"/>
      <c r="TTF9705" s="45"/>
      <c r="TTG9705" s="45"/>
      <c r="TTH9705" s="45"/>
      <c r="TTI9705" s="45"/>
      <c r="TTJ9705" s="45"/>
      <c r="TTK9705" s="45"/>
      <c r="TTL9705" s="45"/>
      <c r="TTM9705" s="45"/>
      <c r="TTN9705" s="45"/>
      <c r="TTO9705" s="45"/>
      <c r="TTP9705" s="45"/>
      <c r="TTQ9705" s="45"/>
      <c r="TTR9705" s="45"/>
      <c r="TTS9705" s="45"/>
      <c r="TTT9705" s="45"/>
      <c r="TTU9705" s="45"/>
      <c r="TTV9705" s="45"/>
      <c r="TTW9705" s="45"/>
      <c r="TTX9705" s="45"/>
      <c r="TTY9705" s="45"/>
      <c r="TTZ9705" s="45"/>
      <c r="TUA9705" s="45"/>
      <c r="TUB9705" s="45"/>
      <c r="TUC9705" s="45"/>
      <c r="TUD9705" s="45"/>
      <c r="TUE9705" s="45"/>
      <c r="TUF9705" s="45"/>
      <c r="TUG9705" s="45"/>
      <c r="TUH9705" s="45"/>
      <c r="TUI9705" s="45"/>
      <c r="TUJ9705" s="45"/>
      <c r="TUK9705" s="45"/>
      <c r="TUL9705" s="45"/>
      <c r="TUM9705" s="45"/>
      <c r="TUN9705" s="45"/>
      <c r="TUO9705" s="45"/>
      <c r="TUP9705" s="45"/>
      <c r="TUQ9705" s="45"/>
      <c r="TUR9705" s="45"/>
      <c r="TUS9705" s="45"/>
      <c r="TUT9705" s="45"/>
      <c r="TUU9705" s="45"/>
      <c r="TUV9705" s="45"/>
      <c r="TUW9705" s="45"/>
      <c r="TUX9705" s="45"/>
      <c r="TUY9705" s="45"/>
      <c r="TUZ9705" s="45"/>
      <c r="TVA9705" s="45"/>
      <c r="TVB9705" s="45"/>
      <c r="TVC9705" s="45"/>
      <c r="TVD9705" s="45"/>
      <c r="TVE9705" s="45"/>
      <c r="TVF9705" s="45"/>
      <c r="TVG9705" s="45"/>
      <c r="TVH9705" s="45"/>
      <c r="TVI9705" s="45"/>
      <c r="TVJ9705" s="45"/>
      <c r="TVK9705" s="45"/>
      <c r="TVL9705" s="45"/>
      <c r="TVM9705" s="45"/>
      <c r="TVN9705" s="45"/>
      <c r="TVO9705" s="45"/>
      <c r="TVP9705" s="45"/>
      <c r="TVQ9705" s="45"/>
      <c r="TVR9705" s="45"/>
      <c r="TVS9705" s="45"/>
      <c r="TVT9705" s="45"/>
      <c r="TVU9705" s="45"/>
      <c r="TVV9705" s="45"/>
      <c r="TVW9705" s="45"/>
      <c r="TVX9705" s="45"/>
      <c r="TVY9705" s="45"/>
      <c r="TVZ9705" s="45"/>
      <c r="TWA9705" s="45"/>
      <c r="TWB9705" s="45"/>
      <c r="TWC9705" s="45"/>
      <c r="TWD9705" s="45"/>
      <c r="TWE9705" s="45"/>
      <c r="TWF9705" s="45"/>
      <c r="TWG9705" s="45"/>
      <c r="TWH9705" s="45"/>
      <c r="TWI9705" s="45"/>
      <c r="TWJ9705" s="45"/>
      <c r="TWK9705" s="45"/>
      <c r="TWL9705" s="45"/>
      <c r="TWM9705" s="45"/>
      <c r="TWN9705" s="45"/>
      <c r="TWO9705" s="45"/>
      <c r="TWP9705" s="45"/>
      <c r="TWQ9705" s="45"/>
      <c r="TWR9705" s="45"/>
      <c r="TWS9705" s="45"/>
      <c r="TWT9705" s="45"/>
      <c r="TWU9705" s="45"/>
      <c r="TWV9705" s="45"/>
      <c r="TWW9705" s="45"/>
      <c r="TWX9705" s="45"/>
      <c r="TWY9705" s="45"/>
      <c r="TWZ9705" s="45"/>
      <c r="TXA9705" s="45"/>
      <c r="TXB9705" s="45"/>
      <c r="TXC9705" s="45"/>
      <c r="TXD9705" s="45"/>
      <c r="TXE9705" s="45"/>
      <c r="TXF9705" s="45"/>
      <c r="TXG9705" s="45"/>
      <c r="TXH9705" s="45"/>
      <c r="TXI9705" s="45"/>
      <c r="TXJ9705" s="45"/>
      <c r="TXK9705" s="45"/>
      <c r="TXL9705" s="45"/>
      <c r="TXM9705" s="45"/>
      <c r="TXN9705" s="45"/>
      <c r="TXO9705" s="45"/>
      <c r="TXP9705" s="45"/>
      <c r="TXQ9705" s="45"/>
      <c r="TXR9705" s="45"/>
      <c r="TXS9705" s="45"/>
      <c r="TXT9705" s="45"/>
      <c r="TXU9705" s="45"/>
      <c r="TXV9705" s="45"/>
      <c r="TXW9705" s="45"/>
      <c r="TXX9705" s="45"/>
      <c r="TXY9705" s="45"/>
      <c r="TXZ9705" s="45"/>
      <c r="TYA9705" s="45"/>
      <c r="TYB9705" s="45"/>
      <c r="TYC9705" s="45"/>
      <c r="TYD9705" s="45"/>
      <c r="TYE9705" s="45"/>
      <c r="TYF9705" s="45"/>
      <c r="TYG9705" s="45"/>
      <c r="TYH9705" s="45"/>
      <c r="TYI9705" s="45"/>
      <c r="TYJ9705" s="45"/>
      <c r="TYK9705" s="45"/>
      <c r="TYL9705" s="45"/>
      <c r="TYM9705" s="45"/>
      <c r="TYN9705" s="45"/>
      <c r="TYO9705" s="45"/>
      <c r="TYP9705" s="45"/>
      <c r="TYQ9705" s="45"/>
      <c r="TYR9705" s="45"/>
      <c r="TYS9705" s="45"/>
      <c r="TYT9705" s="45"/>
      <c r="TYU9705" s="45"/>
      <c r="TYV9705" s="45"/>
      <c r="TYW9705" s="45"/>
      <c r="TYX9705" s="45"/>
      <c r="TYY9705" s="45"/>
      <c r="TYZ9705" s="45"/>
      <c r="TZA9705" s="45"/>
      <c r="TZB9705" s="45"/>
      <c r="TZC9705" s="45"/>
      <c r="TZD9705" s="45"/>
      <c r="TZE9705" s="45"/>
      <c r="TZF9705" s="45"/>
      <c r="TZG9705" s="45"/>
      <c r="TZH9705" s="45"/>
      <c r="TZI9705" s="45"/>
      <c r="TZJ9705" s="45"/>
      <c r="TZK9705" s="45"/>
      <c r="TZL9705" s="45"/>
      <c r="TZM9705" s="45"/>
      <c r="TZN9705" s="45"/>
      <c r="TZO9705" s="45"/>
      <c r="TZP9705" s="45"/>
      <c r="TZQ9705" s="45"/>
      <c r="TZR9705" s="45"/>
      <c r="TZS9705" s="45"/>
      <c r="TZT9705" s="45"/>
      <c r="TZU9705" s="45"/>
      <c r="TZV9705" s="45"/>
      <c r="TZW9705" s="45"/>
      <c r="TZX9705" s="45"/>
      <c r="TZY9705" s="45"/>
      <c r="TZZ9705" s="45"/>
      <c r="UAA9705" s="45"/>
      <c r="UAB9705" s="45"/>
      <c r="UAC9705" s="45"/>
      <c r="UAD9705" s="45"/>
      <c r="UAE9705" s="45"/>
      <c r="UAF9705" s="45"/>
      <c r="UAG9705" s="45"/>
      <c r="UAH9705" s="45"/>
      <c r="UAI9705" s="45"/>
      <c r="UAJ9705" s="45"/>
      <c r="UAK9705" s="45"/>
      <c r="UAL9705" s="45"/>
      <c r="UAM9705" s="45"/>
      <c r="UAN9705" s="45"/>
      <c r="UAO9705" s="45"/>
      <c r="UAP9705" s="45"/>
      <c r="UAQ9705" s="45"/>
      <c r="UAR9705" s="45"/>
      <c r="UAS9705" s="45"/>
      <c r="UAT9705" s="45"/>
      <c r="UAU9705" s="45"/>
      <c r="UAV9705" s="45"/>
      <c r="UAW9705" s="45"/>
      <c r="UAX9705" s="45"/>
      <c r="UAY9705" s="45"/>
      <c r="UAZ9705" s="45"/>
      <c r="UBA9705" s="45"/>
      <c r="UBB9705" s="45"/>
      <c r="UBC9705" s="45"/>
      <c r="UBD9705" s="45"/>
      <c r="UBE9705" s="45"/>
      <c r="UBF9705" s="45"/>
      <c r="UBG9705" s="45"/>
      <c r="UBH9705" s="45"/>
      <c r="UBI9705" s="45"/>
      <c r="UBJ9705" s="45"/>
      <c r="UBK9705" s="45"/>
      <c r="UBL9705" s="45"/>
      <c r="UBM9705" s="45"/>
      <c r="UBN9705" s="45"/>
      <c r="UBO9705" s="45"/>
      <c r="UBP9705" s="45"/>
      <c r="UBQ9705" s="45"/>
      <c r="UBR9705" s="45"/>
      <c r="UBS9705" s="45"/>
      <c r="UBT9705" s="45"/>
      <c r="UBU9705" s="45"/>
      <c r="UBV9705" s="45"/>
      <c r="UBW9705" s="45"/>
      <c r="UBX9705" s="45"/>
      <c r="UBY9705" s="45"/>
      <c r="UBZ9705" s="45"/>
      <c r="UCA9705" s="45"/>
      <c r="UCB9705" s="45"/>
      <c r="UCC9705" s="45"/>
      <c r="UCD9705" s="45"/>
      <c r="UCE9705" s="45"/>
      <c r="UCF9705" s="45"/>
      <c r="UCG9705" s="45"/>
      <c r="UCH9705" s="45"/>
      <c r="UCI9705" s="45"/>
      <c r="UCJ9705" s="45"/>
      <c r="UCK9705" s="45"/>
      <c r="UCL9705" s="45"/>
      <c r="UCM9705" s="45"/>
      <c r="UCN9705" s="45"/>
      <c r="UCO9705" s="45"/>
      <c r="UCP9705" s="45"/>
      <c r="UCQ9705" s="45"/>
      <c r="UCR9705" s="45"/>
      <c r="UCS9705" s="45"/>
      <c r="UCT9705" s="45"/>
      <c r="UCU9705" s="45"/>
      <c r="UCV9705" s="45"/>
      <c r="UCW9705" s="45"/>
      <c r="UCX9705" s="45"/>
      <c r="UCY9705" s="45"/>
      <c r="UCZ9705" s="45"/>
      <c r="UDA9705" s="45"/>
      <c r="UDB9705" s="45"/>
      <c r="UDC9705" s="45"/>
      <c r="UDD9705" s="45"/>
      <c r="UDE9705" s="45"/>
      <c r="UDF9705" s="45"/>
      <c r="UDG9705" s="45"/>
      <c r="UDH9705" s="45"/>
      <c r="UDI9705" s="45"/>
      <c r="UDJ9705" s="45"/>
      <c r="UDK9705" s="45"/>
      <c r="UDL9705" s="45"/>
      <c r="UDM9705" s="45"/>
      <c r="UDN9705" s="45"/>
      <c r="UDO9705" s="45"/>
      <c r="UDP9705" s="45"/>
      <c r="UDQ9705" s="45"/>
      <c r="UDR9705" s="45"/>
      <c r="UDS9705" s="45"/>
      <c r="UDT9705" s="45"/>
      <c r="UDU9705" s="45"/>
      <c r="UDV9705" s="45"/>
      <c r="UDW9705" s="45"/>
      <c r="UDX9705" s="45"/>
      <c r="UDY9705" s="45"/>
      <c r="UDZ9705" s="45"/>
      <c r="UEA9705" s="45"/>
      <c r="UEB9705" s="45"/>
      <c r="UEC9705" s="45"/>
      <c r="UED9705" s="45"/>
      <c r="UEE9705" s="45"/>
      <c r="UEF9705" s="45"/>
      <c r="UEG9705" s="45"/>
      <c r="UEH9705" s="45"/>
      <c r="UEI9705" s="45"/>
      <c r="UEJ9705" s="45"/>
      <c r="UEK9705" s="45"/>
      <c r="UEL9705" s="45"/>
      <c r="UEM9705" s="45"/>
      <c r="UEN9705" s="45"/>
      <c r="UEO9705" s="45"/>
      <c r="UEP9705" s="45"/>
      <c r="UEQ9705" s="45"/>
      <c r="UER9705" s="45"/>
      <c r="UES9705" s="45"/>
      <c r="UET9705" s="45"/>
      <c r="UEU9705" s="45"/>
      <c r="UEV9705" s="45"/>
      <c r="UEW9705" s="45"/>
      <c r="UEX9705" s="45"/>
      <c r="UEY9705" s="45"/>
      <c r="UEZ9705" s="45"/>
      <c r="UFA9705" s="45"/>
      <c r="UFB9705" s="45"/>
      <c r="UFC9705" s="45"/>
      <c r="UFD9705" s="45"/>
      <c r="UFE9705" s="45"/>
      <c r="UFF9705" s="45"/>
      <c r="UFG9705" s="45"/>
      <c r="UFH9705" s="45"/>
      <c r="UFI9705" s="45"/>
      <c r="UFJ9705" s="45"/>
      <c r="UFK9705" s="45"/>
      <c r="UFL9705" s="45"/>
      <c r="UFM9705" s="45"/>
      <c r="UFN9705" s="45"/>
      <c r="UFO9705" s="45"/>
      <c r="UFP9705" s="45"/>
      <c r="UFQ9705" s="45"/>
      <c r="UFR9705" s="45"/>
      <c r="UFS9705" s="45"/>
      <c r="UFT9705" s="45"/>
      <c r="UFU9705" s="45"/>
      <c r="UFV9705" s="45"/>
      <c r="UFW9705" s="45"/>
      <c r="UFX9705" s="45"/>
      <c r="UFY9705" s="45"/>
      <c r="UFZ9705" s="45"/>
      <c r="UGA9705" s="45"/>
      <c r="UGB9705" s="45"/>
      <c r="UGC9705" s="45"/>
      <c r="UGD9705" s="45"/>
      <c r="UGE9705" s="45"/>
      <c r="UGF9705" s="45"/>
      <c r="UGG9705" s="45"/>
      <c r="UGH9705" s="45"/>
      <c r="UGI9705" s="45"/>
      <c r="UGJ9705" s="45"/>
      <c r="UGK9705" s="45"/>
      <c r="UGL9705" s="45"/>
      <c r="UGM9705" s="45"/>
      <c r="UGN9705" s="45"/>
      <c r="UGO9705" s="45"/>
      <c r="UGP9705" s="45"/>
      <c r="UGQ9705" s="45"/>
      <c r="UGR9705" s="45"/>
      <c r="UGS9705" s="45"/>
      <c r="UGT9705" s="45"/>
      <c r="UGU9705" s="45"/>
      <c r="UGV9705" s="45"/>
      <c r="UGW9705" s="45"/>
      <c r="UGX9705" s="45"/>
      <c r="UGY9705" s="45"/>
      <c r="UGZ9705" s="45"/>
      <c r="UHA9705" s="45"/>
      <c r="UHB9705" s="45"/>
      <c r="UHC9705" s="45"/>
      <c r="UHD9705" s="45"/>
      <c r="UHE9705" s="45"/>
      <c r="UHF9705" s="45"/>
      <c r="UHG9705" s="45"/>
      <c r="UHH9705" s="45"/>
      <c r="UHI9705" s="45"/>
      <c r="UHJ9705" s="45"/>
      <c r="UHK9705" s="45"/>
      <c r="UHL9705" s="45"/>
      <c r="UHM9705" s="45"/>
      <c r="UHN9705" s="45"/>
      <c r="UHO9705" s="45"/>
      <c r="UHP9705" s="45"/>
      <c r="UHQ9705" s="45"/>
      <c r="UHR9705" s="45"/>
      <c r="UHS9705" s="45"/>
      <c r="UHT9705" s="45"/>
      <c r="UHU9705" s="45"/>
      <c r="UHV9705" s="45"/>
      <c r="UHW9705" s="45"/>
      <c r="UHX9705" s="45"/>
      <c r="UHY9705" s="45"/>
      <c r="UHZ9705" s="45"/>
      <c r="UIA9705" s="45"/>
      <c r="UIB9705" s="45"/>
      <c r="UIC9705" s="45"/>
      <c r="UID9705" s="45"/>
      <c r="UIE9705" s="45"/>
      <c r="UIF9705" s="45"/>
      <c r="UIG9705" s="45"/>
      <c r="UIH9705" s="45"/>
      <c r="UII9705" s="45"/>
      <c r="UIJ9705" s="45"/>
      <c r="UIK9705" s="45"/>
      <c r="UIL9705" s="45"/>
      <c r="UIM9705" s="45"/>
      <c r="UIN9705" s="45"/>
      <c r="UIO9705" s="45"/>
      <c r="UIP9705" s="45"/>
      <c r="UIQ9705" s="45"/>
      <c r="UIR9705" s="45"/>
      <c r="UIS9705" s="45"/>
      <c r="UIT9705" s="45"/>
      <c r="UIU9705" s="45"/>
      <c r="UIV9705" s="45"/>
      <c r="UIW9705" s="45"/>
      <c r="UIX9705" s="45"/>
      <c r="UIY9705" s="45"/>
      <c r="UIZ9705" s="45"/>
      <c r="UJA9705" s="45"/>
      <c r="UJB9705" s="45"/>
      <c r="UJC9705" s="45"/>
      <c r="UJD9705" s="45"/>
      <c r="UJE9705" s="45"/>
      <c r="UJF9705" s="45"/>
      <c r="UJG9705" s="45"/>
      <c r="UJH9705" s="45"/>
      <c r="UJI9705" s="45"/>
      <c r="UJJ9705" s="45"/>
      <c r="UJK9705" s="45"/>
      <c r="UJL9705" s="45"/>
      <c r="UJM9705" s="45"/>
      <c r="UJN9705" s="45"/>
      <c r="UJO9705" s="45"/>
      <c r="UJP9705" s="45"/>
      <c r="UJQ9705" s="45"/>
      <c r="UJR9705" s="45"/>
      <c r="UJS9705" s="45"/>
      <c r="UJT9705" s="45"/>
      <c r="UJU9705" s="45"/>
      <c r="UJV9705" s="45"/>
      <c r="UJW9705" s="45"/>
      <c r="UJX9705" s="45"/>
      <c r="UJY9705" s="45"/>
      <c r="UJZ9705" s="45"/>
      <c r="UKA9705" s="45"/>
      <c r="UKB9705" s="45"/>
      <c r="UKC9705" s="45"/>
      <c r="UKD9705" s="45"/>
      <c r="UKE9705" s="45"/>
      <c r="UKF9705" s="45"/>
      <c r="UKG9705" s="45"/>
      <c r="UKH9705" s="45"/>
      <c r="UKI9705" s="45"/>
      <c r="UKJ9705" s="45"/>
      <c r="UKK9705" s="45"/>
      <c r="UKL9705" s="45"/>
      <c r="UKM9705" s="45"/>
      <c r="UKN9705" s="45"/>
      <c r="UKO9705" s="45"/>
      <c r="UKP9705" s="45"/>
      <c r="UKQ9705" s="45"/>
      <c r="UKR9705" s="45"/>
      <c r="UKS9705" s="45"/>
      <c r="UKT9705" s="45"/>
      <c r="UKU9705" s="45"/>
      <c r="UKV9705" s="45"/>
      <c r="UKW9705" s="45"/>
      <c r="UKX9705" s="45"/>
      <c r="UKY9705" s="45"/>
      <c r="UKZ9705" s="45"/>
      <c r="ULA9705" s="45"/>
      <c r="ULB9705" s="45"/>
      <c r="ULC9705" s="45"/>
      <c r="ULD9705" s="45"/>
      <c r="ULE9705" s="45"/>
      <c r="ULF9705" s="45"/>
      <c r="ULG9705" s="45"/>
      <c r="ULH9705" s="45"/>
      <c r="ULI9705" s="45"/>
      <c r="ULJ9705" s="45"/>
      <c r="ULK9705" s="45"/>
      <c r="ULL9705" s="45"/>
      <c r="ULM9705" s="45"/>
      <c r="ULN9705" s="45"/>
      <c r="ULO9705" s="45"/>
      <c r="ULP9705" s="45"/>
      <c r="ULQ9705" s="45"/>
      <c r="ULR9705" s="45"/>
      <c r="ULS9705" s="45"/>
      <c r="ULT9705" s="45"/>
      <c r="ULU9705" s="45"/>
      <c r="ULV9705" s="45"/>
      <c r="ULW9705" s="45"/>
      <c r="ULX9705" s="45"/>
      <c r="ULY9705" s="45"/>
      <c r="ULZ9705" s="45"/>
      <c r="UMA9705" s="45"/>
      <c r="UMB9705" s="45"/>
      <c r="UMC9705" s="45"/>
      <c r="UMD9705" s="45"/>
      <c r="UME9705" s="45"/>
      <c r="UMF9705" s="45"/>
      <c r="UMG9705" s="45"/>
      <c r="UMH9705" s="45"/>
      <c r="UMI9705" s="45"/>
      <c r="UMJ9705" s="45"/>
      <c r="UMK9705" s="45"/>
      <c r="UML9705" s="45"/>
      <c r="UMM9705" s="45"/>
      <c r="UMN9705" s="45"/>
      <c r="UMO9705" s="45"/>
      <c r="UMP9705" s="45"/>
      <c r="UMQ9705" s="45"/>
      <c r="UMR9705" s="45"/>
      <c r="UMS9705" s="45"/>
      <c r="UMT9705" s="45"/>
      <c r="UMU9705" s="45"/>
      <c r="UMV9705" s="45"/>
      <c r="UMW9705" s="45"/>
      <c r="UMX9705" s="45"/>
      <c r="UMY9705" s="45"/>
      <c r="UMZ9705" s="45"/>
      <c r="UNA9705" s="45"/>
      <c r="UNB9705" s="45"/>
      <c r="UNC9705" s="45"/>
      <c r="UND9705" s="45"/>
      <c r="UNE9705" s="45"/>
      <c r="UNF9705" s="45"/>
      <c r="UNG9705" s="45"/>
      <c r="UNH9705" s="45"/>
      <c r="UNI9705" s="45"/>
      <c r="UNJ9705" s="45"/>
      <c r="UNK9705" s="45"/>
      <c r="UNL9705" s="45"/>
      <c r="UNM9705" s="45"/>
      <c r="UNN9705" s="45"/>
      <c r="UNO9705" s="45"/>
      <c r="UNP9705" s="45"/>
      <c r="UNQ9705" s="45"/>
      <c r="UNR9705" s="45"/>
      <c r="UNS9705" s="45"/>
      <c r="UNT9705" s="45"/>
      <c r="UNU9705" s="45"/>
      <c r="UNV9705" s="45"/>
      <c r="UNW9705" s="45"/>
      <c r="UNX9705" s="45"/>
      <c r="UNY9705" s="45"/>
      <c r="UNZ9705" s="45"/>
      <c r="UOA9705" s="45"/>
      <c r="UOB9705" s="45"/>
      <c r="UOC9705" s="45"/>
      <c r="UOD9705" s="45"/>
      <c r="UOE9705" s="45"/>
      <c r="UOF9705" s="45"/>
      <c r="UOG9705" s="45"/>
      <c r="UOH9705" s="45"/>
      <c r="UOI9705" s="45"/>
      <c r="UOJ9705" s="45"/>
      <c r="UOK9705" s="45"/>
      <c r="UOL9705" s="45"/>
      <c r="UOM9705" s="45"/>
      <c r="UON9705" s="45"/>
      <c r="UOO9705" s="45"/>
      <c r="UOP9705" s="45"/>
      <c r="UOQ9705" s="45"/>
      <c r="UOR9705" s="45"/>
      <c r="UOS9705" s="45"/>
      <c r="UOT9705" s="45"/>
      <c r="UOU9705" s="45"/>
      <c r="UOV9705" s="45"/>
      <c r="UOW9705" s="45"/>
      <c r="UOX9705" s="45"/>
      <c r="UOY9705" s="45"/>
      <c r="UOZ9705" s="45"/>
      <c r="UPA9705" s="45"/>
      <c r="UPB9705" s="45"/>
      <c r="UPC9705" s="45"/>
      <c r="UPD9705" s="45"/>
      <c r="UPE9705" s="45"/>
      <c r="UPF9705" s="45"/>
      <c r="UPG9705" s="45"/>
      <c r="UPH9705" s="45"/>
      <c r="UPI9705" s="45"/>
      <c r="UPJ9705" s="45"/>
      <c r="UPK9705" s="45"/>
      <c r="UPL9705" s="45"/>
      <c r="UPM9705" s="45"/>
      <c r="UPN9705" s="45"/>
      <c r="UPO9705" s="45"/>
      <c r="UPP9705" s="45"/>
      <c r="UPQ9705" s="45"/>
      <c r="UPR9705" s="45"/>
      <c r="UPS9705" s="45"/>
      <c r="UPT9705" s="45"/>
      <c r="UPU9705" s="45"/>
      <c r="UPV9705" s="45"/>
      <c r="UPW9705" s="45"/>
      <c r="UPX9705" s="45"/>
      <c r="UPY9705" s="45"/>
      <c r="UPZ9705" s="45"/>
      <c r="UQA9705" s="45"/>
      <c r="UQB9705" s="45"/>
      <c r="UQC9705" s="45"/>
      <c r="UQD9705" s="45"/>
      <c r="UQE9705" s="45"/>
      <c r="UQF9705" s="45"/>
      <c r="UQG9705" s="45"/>
      <c r="UQH9705" s="45"/>
      <c r="UQI9705" s="45"/>
      <c r="UQJ9705" s="45"/>
      <c r="UQK9705" s="45"/>
      <c r="UQL9705" s="45"/>
      <c r="UQM9705" s="45"/>
      <c r="UQN9705" s="45"/>
      <c r="UQO9705" s="45"/>
      <c r="UQP9705" s="45"/>
      <c r="UQQ9705" s="45"/>
      <c r="UQR9705" s="45"/>
      <c r="UQS9705" s="45"/>
      <c r="UQT9705" s="45"/>
      <c r="UQU9705" s="45"/>
      <c r="UQV9705" s="45"/>
      <c r="UQW9705" s="45"/>
      <c r="UQX9705" s="45"/>
      <c r="UQY9705" s="45"/>
      <c r="UQZ9705" s="45"/>
      <c r="URA9705" s="45"/>
      <c r="URB9705" s="45"/>
      <c r="URC9705" s="45"/>
      <c r="URD9705" s="45"/>
      <c r="URE9705" s="45"/>
      <c r="URF9705" s="45"/>
      <c r="URG9705" s="45"/>
      <c r="URH9705" s="45"/>
      <c r="URI9705" s="45"/>
      <c r="URJ9705" s="45"/>
      <c r="URK9705" s="45"/>
      <c r="URL9705" s="45"/>
      <c r="URM9705" s="45"/>
      <c r="URN9705" s="45"/>
      <c r="URO9705" s="45"/>
      <c r="URP9705" s="45"/>
      <c r="URQ9705" s="45"/>
      <c r="URR9705" s="45"/>
      <c r="URS9705" s="45"/>
      <c r="URT9705" s="45"/>
      <c r="URU9705" s="45"/>
      <c r="URV9705" s="45"/>
      <c r="URW9705" s="45"/>
      <c r="URX9705" s="45"/>
      <c r="URY9705" s="45"/>
      <c r="URZ9705" s="45"/>
      <c r="USA9705" s="45"/>
      <c r="USB9705" s="45"/>
      <c r="USC9705" s="45"/>
      <c r="USD9705" s="45"/>
      <c r="USE9705" s="45"/>
      <c r="USF9705" s="45"/>
      <c r="USG9705" s="45"/>
      <c r="USH9705" s="45"/>
      <c r="USI9705" s="45"/>
      <c r="USJ9705" s="45"/>
      <c r="USK9705" s="45"/>
      <c r="USL9705" s="45"/>
      <c r="USM9705" s="45"/>
      <c r="USN9705" s="45"/>
      <c r="USO9705" s="45"/>
      <c r="USP9705" s="45"/>
      <c r="USQ9705" s="45"/>
      <c r="USR9705" s="45"/>
      <c r="USS9705" s="45"/>
      <c r="UST9705" s="45"/>
      <c r="USU9705" s="45"/>
      <c r="USV9705" s="45"/>
      <c r="USW9705" s="45"/>
      <c r="USX9705" s="45"/>
      <c r="USY9705" s="45"/>
      <c r="USZ9705" s="45"/>
      <c r="UTA9705" s="45"/>
      <c r="UTB9705" s="45"/>
      <c r="UTC9705" s="45"/>
      <c r="UTD9705" s="45"/>
      <c r="UTE9705" s="45"/>
      <c r="UTF9705" s="45"/>
      <c r="UTG9705" s="45"/>
      <c r="UTH9705" s="45"/>
      <c r="UTI9705" s="45"/>
      <c r="UTJ9705" s="45"/>
      <c r="UTK9705" s="45"/>
      <c r="UTL9705" s="45"/>
      <c r="UTM9705" s="45"/>
      <c r="UTN9705" s="45"/>
      <c r="UTO9705" s="45"/>
      <c r="UTP9705" s="45"/>
      <c r="UTQ9705" s="45"/>
      <c r="UTR9705" s="45"/>
      <c r="UTS9705" s="45"/>
      <c r="UTT9705" s="45"/>
      <c r="UTU9705" s="45"/>
      <c r="UTV9705" s="45"/>
      <c r="UTW9705" s="45"/>
      <c r="UTX9705" s="45"/>
      <c r="UTY9705" s="45"/>
      <c r="UTZ9705" s="45"/>
      <c r="UUA9705" s="45"/>
      <c r="UUB9705" s="45"/>
      <c r="UUC9705" s="45"/>
      <c r="UUD9705" s="45"/>
      <c r="UUE9705" s="45"/>
      <c r="UUF9705" s="45"/>
      <c r="UUG9705" s="45"/>
      <c r="UUH9705" s="45"/>
      <c r="UUI9705" s="45"/>
      <c r="UUJ9705" s="45"/>
      <c r="UUK9705" s="45"/>
      <c r="UUL9705" s="45"/>
      <c r="UUM9705" s="45"/>
      <c r="UUN9705" s="45"/>
      <c r="UUO9705" s="45"/>
      <c r="UUP9705" s="45"/>
      <c r="UUQ9705" s="45"/>
      <c r="UUR9705" s="45"/>
      <c r="UUS9705" s="45"/>
      <c r="UUT9705" s="45"/>
      <c r="UUU9705" s="45"/>
      <c r="UUV9705" s="45"/>
      <c r="UUW9705" s="45"/>
      <c r="UUX9705" s="45"/>
      <c r="UUY9705" s="45"/>
      <c r="UUZ9705" s="45"/>
      <c r="UVA9705" s="45"/>
      <c r="UVB9705" s="45"/>
      <c r="UVC9705" s="45"/>
      <c r="UVD9705" s="45"/>
      <c r="UVE9705" s="45"/>
      <c r="UVF9705" s="45"/>
      <c r="UVG9705" s="45"/>
      <c r="UVH9705" s="45"/>
      <c r="UVI9705" s="45"/>
      <c r="UVJ9705" s="45"/>
      <c r="UVK9705" s="45"/>
      <c r="UVL9705" s="45"/>
      <c r="UVM9705" s="45"/>
      <c r="UVN9705" s="45"/>
      <c r="UVO9705" s="45"/>
      <c r="UVP9705" s="45"/>
      <c r="UVQ9705" s="45"/>
      <c r="UVR9705" s="45"/>
      <c r="UVS9705" s="45"/>
      <c r="UVT9705" s="45"/>
      <c r="UVU9705" s="45"/>
      <c r="UVV9705" s="45"/>
      <c r="UVW9705" s="45"/>
      <c r="UVX9705" s="45"/>
      <c r="UVY9705" s="45"/>
      <c r="UVZ9705" s="45"/>
      <c r="UWA9705" s="45"/>
      <c r="UWB9705" s="45"/>
      <c r="UWC9705" s="45"/>
      <c r="UWD9705" s="45"/>
      <c r="UWE9705" s="45"/>
      <c r="UWF9705" s="45"/>
      <c r="UWG9705" s="45"/>
      <c r="UWH9705" s="45"/>
      <c r="UWI9705" s="45"/>
      <c r="UWJ9705" s="45"/>
      <c r="UWK9705" s="45"/>
      <c r="UWL9705" s="45"/>
      <c r="UWM9705" s="45"/>
      <c r="UWN9705" s="45"/>
      <c r="UWO9705" s="45"/>
      <c r="UWP9705" s="45"/>
      <c r="UWQ9705" s="45"/>
      <c r="UWR9705" s="45"/>
      <c r="UWS9705" s="45"/>
      <c r="UWT9705" s="45"/>
      <c r="UWU9705" s="45"/>
      <c r="UWV9705" s="45"/>
      <c r="UWW9705" s="45"/>
      <c r="UWX9705" s="45"/>
      <c r="UWY9705" s="45"/>
      <c r="UWZ9705" s="45"/>
      <c r="UXA9705" s="45"/>
      <c r="UXB9705" s="45"/>
      <c r="UXC9705" s="45"/>
      <c r="UXD9705" s="45"/>
      <c r="UXE9705" s="45"/>
      <c r="UXF9705" s="45"/>
      <c r="UXG9705" s="45"/>
      <c r="UXH9705" s="45"/>
      <c r="UXI9705" s="45"/>
      <c r="UXJ9705" s="45"/>
      <c r="UXK9705" s="45"/>
      <c r="UXL9705" s="45"/>
      <c r="UXM9705" s="45"/>
      <c r="UXN9705" s="45"/>
      <c r="UXO9705" s="45"/>
      <c r="UXP9705" s="45"/>
      <c r="UXQ9705" s="45"/>
      <c r="UXR9705" s="45"/>
      <c r="UXS9705" s="45"/>
      <c r="UXT9705" s="45"/>
      <c r="UXU9705" s="45"/>
      <c r="UXV9705" s="45"/>
      <c r="UXW9705" s="45"/>
      <c r="UXX9705" s="45"/>
      <c r="UXY9705" s="45"/>
      <c r="UXZ9705" s="45"/>
      <c r="UYA9705" s="45"/>
      <c r="UYB9705" s="45"/>
      <c r="UYC9705" s="45"/>
      <c r="UYD9705" s="45"/>
      <c r="UYE9705" s="45"/>
      <c r="UYF9705" s="45"/>
      <c r="UYG9705" s="45"/>
      <c r="UYH9705" s="45"/>
      <c r="UYI9705" s="45"/>
      <c r="UYJ9705" s="45"/>
      <c r="UYK9705" s="45"/>
      <c r="UYL9705" s="45"/>
      <c r="UYM9705" s="45"/>
      <c r="UYN9705" s="45"/>
      <c r="UYO9705" s="45"/>
      <c r="UYP9705" s="45"/>
      <c r="UYQ9705" s="45"/>
      <c r="UYR9705" s="45"/>
      <c r="UYS9705" s="45"/>
      <c r="UYT9705" s="45"/>
      <c r="UYU9705" s="45"/>
      <c r="UYV9705" s="45"/>
      <c r="UYW9705" s="45"/>
      <c r="UYX9705" s="45"/>
      <c r="UYY9705" s="45"/>
      <c r="UYZ9705" s="45"/>
      <c r="UZA9705" s="45"/>
      <c r="UZB9705" s="45"/>
      <c r="UZC9705" s="45"/>
      <c r="UZD9705" s="45"/>
      <c r="UZE9705" s="45"/>
      <c r="UZF9705" s="45"/>
      <c r="UZG9705" s="45"/>
      <c r="UZH9705" s="45"/>
      <c r="UZI9705" s="45"/>
      <c r="UZJ9705" s="45"/>
      <c r="UZK9705" s="45"/>
      <c r="UZL9705" s="45"/>
      <c r="UZM9705" s="45"/>
      <c r="UZN9705" s="45"/>
      <c r="UZO9705" s="45"/>
      <c r="UZP9705" s="45"/>
      <c r="UZQ9705" s="45"/>
      <c r="UZR9705" s="45"/>
      <c r="UZS9705" s="45"/>
      <c r="UZT9705" s="45"/>
      <c r="UZU9705" s="45"/>
      <c r="UZV9705" s="45"/>
      <c r="UZW9705" s="45"/>
      <c r="UZX9705" s="45"/>
      <c r="UZY9705" s="45"/>
      <c r="UZZ9705" s="45"/>
      <c r="VAA9705" s="45"/>
      <c r="VAB9705" s="45"/>
      <c r="VAC9705" s="45"/>
      <c r="VAD9705" s="45"/>
      <c r="VAE9705" s="45"/>
      <c r="VAF9705" s="45"/>
      <c r="VAG9705" s="45"/>
      <c r="VAH9705" s="45"/>
      <c r="VAI9705" s="45"/>
      <c r="VAJ9705" s="45"/>
      <c r="VAK9705" s="45"/>
      <c r="VAL9705" s="45"/>
      <c r="VAM9705" s="45"/>
      <c r="VAN9705" s="45"/>
      <c r="VAO9705" s="45"/>
      <c r="VAP9705" s="45"/>
      <c r="VAQ9705" s="45"/>
      <c r="VAR9705" s="45"/>
      <c r="VAS9705" s="45"/>
      <c r="VAT9705" s="45"/>
      <c r="VAU9705" s="45"/>
      <c r="VAV9705" s="45"/>
      <c r="VAW9705" s="45"/>
      <c r="VAX9705" s="45"/>
      <c r="VAY9705" s="45"/>
      <c r="VAZ9705" s="45"/>
      <c r="VBA9705" s="45"/>
      <c r="VBB9705" s="45"/>
      <c r="VBC9705" s="45"/>
      <c r="VBD9705" s="45"/>
      <c r="VBE9705" s="45"/>
      <c r="VBF9705" s="45"/>
      <c r="VBG9705" s="45"/>
      <c r="VBH9705" s="45"/>
      <c r="VBI9705" s="45"/>
      <c r="VBJ9705" s="45"/>
      <c r="VBK9705" s="45"/>
      <c r="VBL9705" s="45"/>
      <c r="VBM9705" s="45"/>
      <c r="VBN9705" s="45"/>
      <c r="VBO9705" s="45"/>
      <c r="VBP9705" s="45"/>
      <c r="VBQ9705" s="45"/>
      <c r="VBR9705" s="45"/>
      <c r="VBS9705" s="45"/>
      <c r="VBT9705" s="45"/>
      <c r="VBU9705" s="45"/>
      <c r="VBV9705" s="45"/>
      <c r="VBW9705" s="45"/>
      <c r="VBX9705" s="45"/>
      <c r="VBY9705" s="45"/>
      <c r="VBZ9705" s="45"/>
      <c r="VCA9705" s="45"/>
      <c r="VCB9705" s="45"/>
      <c r="VCC9705" s="45"/>
      <c r="VCD9705" s="45"/>
      <c r="VCE9705" s="45"/>
      <c r="VCF9705" s="45"/>
      <c r="VCG9705" s="45"/>
      <c r="VCH9705" s="45"/>
      <c r="VCI9705" s="45"/>
      <c r="VCJ9705" s="45"/>
      <c r="VCK9705" s="45"/>
      <c r="VCL9705" s="45"/>
      <c r="VCM9705" s="45"/>
      <c r="VCN9705" s="45"/>
      <c r="VCO9705" s="45"/>
      <c r="VCP9705" s="45"/>
      <c r="VCQ9705" s="45"/>
      <c r="VCR9705" s="45"/>
      <c r="VCS9705" s="45"/>
      <c r="VCT9705" s="45"/>
      <c r="VCU9705" s="45"/>
      <c r="VCV9705" s="45"/>
      <c r="VCW9705" s="45"/>
      <c r="VCX9705" s="45"/>
      <c r="VCY9705" s="45"/>
      <c r="VCZ9705" s="45"/>
      <c r="VDA9705" s="45"/>
      <c r="VDB9705" s="45"/>
      <c r="VDC9705" s="45"/>
      <c r="VDD9705" s="45"/>
      <c r="VDE9705" s="45"/>
      <c r="VDF9705" s="45"/>
      <c r="VDG9705" s="45"/>
      <c r="VDH9705" s="45"/>
      <c r="VDI9705" s="45"/>
      <c r="VDJ9705" s="45"/>
      <c r="VDK9705" s="45"/>
      <c r="VDL9705" s="45"/>
      <c r="VDM9705" s="45"/>
      <c r="VDN9705" s="45"/>
      <c r="VDO9705" s="45"/>
      <c r="VDP9705" s="45"/>
      <c r="VDQ9705" s="45"/>
      <c r="VDR9705" s="45"/>
      <c r="VDS9705" s="45"/>
      <c r="VDT9705" s="45"/>
      <c r="VDU9705" s="45"/>
      <c r="VDV9705" s="45"/>
      <c r="VDW9705" s="45"/>
      <c r="VDX9705" s="45"/>
      <c r="VDY9705" s="45"/>
      <c r="VDZ9705" s="45"/>
      <c r="VEA9705" s="45"/>
      <c r="VEB9705" s="45"/>
      <c r="VEC9705" s="45"/>
      <c r="VED9705" s="45"/>
      <c r="VEE9705" s="45"/>
      <c r="VEF9705" s="45"/>
      <c r="VEG9705" s="45"/>
      <c r="VEH9705" s="45"/>
      <c r="VEI9705" s="45"/>
      <c r="VEJ9705" s="45"/>
      <c r="VEK9705" s="45"/>
      <c r="VEL9705" s="45"/>
      <c r="VEM9705" s="45"/>
      <c r="VEN9705" s="45"/>
      <c r="VEO9705" s="45"/>
      <c r="VEP9705" s="45"/>
      <c r="VEQ9705" s="45"/>
      <c r="VER9705" s="45"/>
      <c r="VES9705" s="45"/>
      <c r="VET9705" s="45"/>
      <c r="VEU9705" s="45"/>
      <c r="VEV9705" s="45"/>
      <c r="VEW9705" s="45"/>
      <c r="VEX9705" s="45"/>
      <c r="VEY9705" s="45"/>
      <c r="VEZ9705" s="45"/>
      <c r="VFA9705" s="45"/>
      <c r="VFB9705" s="45"/>
      <c r="VFC9705" s="45"/>
      <c r="VFD9705" s="45"/>
      <c r="VFE9705" s="45"/>
      <c r="VFF9705" s="45"/>
      <c r="VFG9705" s="45"/>
      <c r="VFH9705" s="45"/>
      <c r="VFI9705" s="45"/>
      <c r="VFJ9705" s="45"/>
      <c r="VFK9705" s="45"/>
      <c r="VFL9705" s="45"/>
      <c r="VFM9705" s="45"/>
      <c r="VFN9705" s="45"/>
      <c r="VFO9705" s="45"/>
      <c r="VFP9705" s="45"/>
      <c r="VFQ9705" s="45"/>
      <c r="VFR9705" s="45"/>
      <c r="VFS9705" s="45"/>
      <c r="VFT9705" s="45"/>
      <c r="VFU9705" s="45"/>
      <c r="VFV9705" s="45"/>
      <c r="VFW9705" s="45"/>
      <c r="VFX9705" s="45"/>
      <c r="VFY9705" s="45"/>
      <c r="VFZ9705" s="45"/>
      <c r="VGA9705" s="45"/>
      <c r="VGB9705" s="45"/>
      <c r="VGC9705" s="45"/>
      <c r="VGD9705" s="45"/>
      <c r="VGE9705" s="45"/>
      <c r="VGF9705" s="45"/>
      <c r="VGG9705" s="45"/>
      <c r="VGH9705" s="45"/>
      <c r="VGI9705" s="45"/>
      <c r="VGJ9705" s="45"/>
      <c r="VGK9705" s="45"/>
      <c r="VGL9705" s="45"/>
      <c r="VGM9705" s="45"/>
      <c r="VGN9705" s="45"/>
      <c r="VGO9705" s="45"/>
      <c r="VGP9705" s="45"/>
      <c r="VGQ9705" s="45"/>
      <c r="VGR9705" s="45"/>
      <c r="VGS9705" s="45"/>
      <c r="VGT9705" s="45"/>
      <c r="VGU9705" s="45"/>
      <c r="VGV9705" s="45"/>
      <c r="VGW9705" s="45"/>
      <c r="VGX9705" s="45"/>
      <c r="VGY9705" s="45"/>
      <c r="VGZ9705" s="45"/>
      <c r="VHA9705" s="45"/>
      <c r="VHB9705" s="45"/>
      <c r="VHC9705" s="45"/>
      <c r="VHD9705" s="45"/>
      <c r="VHE9705" s="45"/>
      <c r="VHF9705" s="45"/>
      <c r="VHG9705" s="45"/>
      <c r="VHH9705" s="45"/>
      <c r="VHI9705" s="45"/>
      <c r="VHJ9705" s="45"/>
      <c r="VHK9705" s="45"/>
      <c r="VHL9705" s="45"/>
      <c r="VHM9705" s="45"/>
      <c r="VHN9705" s="45"/>
      <c r="VHO9705" s="45"/>
      <c r="VHP9705" s="45"/>
      <c r="VHQ9705" s="45"/>
      <c r="VHR9705" s="45"/>
      <c r="VHS9705" s="45"/>
      <c r="VHT9705" s="45"/>
      <c r="VHU9705" s="45"/>
      <c r="VHV9705" s="45"/>
      <c r="VHW9705" s="45"/>
      <c r="VHX9705" s="45"/>
      <c r="VHY9705" s="45"/>
      <c r="VHZ9705" s="45"/>
      <c r="VIA9705" s="45"/>
      <c r="VIB9705" s="45"/>
      <c r="VIC9705" s="45"/>
      <c r="VID9705" s="45"/>
      <c r="VIE9705" s="45"/>
      <c r="VIF9705" s="45"/>
      <c r="VIG9705" s="45"/>
      <c r="VIH9705" s="45"/>
      <c r="VII9705" s="45"/>
      <c r="VIJ9705" s="45"/>
      <c r="VIK9705" s="45"/>
      <c r="VIL9705" s="45"/>
      <c r="VIM9705" s="45"/>
      <c r="VIN9705" s="45"/>
      <c r="VIO9705" s="45"/>
      <c r="VIP9705" s="45"/>
      <c r="VIQ9705" s="45"/>
      <c r="VIR9705" s="45"/>
      <c r="VIS9705" s="45"/>
      <c r="VIT9705" s="45"/>
      <c r="VIU9705" s="45"/>
      <c r="VIV9705" s="45"/>
      <c r="VIW9705" s="45"/>
      <c r="VIX9705" s="45"/>
      <c r="VIY9705" s="45"/>
      <c r="VIZ9705" s="45"/>
      <c r="VJA9705" s="45"/>
      <c r="VJB9705" s="45"/>
      <c r="VJC9705" s="45"/>
      <c r="VJD9705" s="45"/>
      <c r="VJE9705" s="45"/>
      <c r="VJF9705" s="45"/>
      <c r="VJG9705" s="45"/>
      <c r="VJH9705" s="45"/>
      <c r="VJI9705" s="45"/>
      <c r="VJJ9705" s="45"/>
      <c r="VJK9705" s="45"/>
      <c r="VJL9705" s="45"/>
      <c r="VJM9705" s="45"/>
      <c r="VJN9705" s="45"/>
      <c r="VJO9705" s="45"/>
      <c r="VJP9705" s="45"/>
      <c r="VJQ9705" s="45"/>
      <c r="VJR9705" s="45"/>
      <c r="VJS9705" s="45"/>
      <c r="VJT9705" s="45"/>
      <c r="VJU9705" s="45"/>
      <c r="VJV9705" s="45"/>
      <c r="VJW9705" s="45"/>
      <c r="VJX9705" s="45"/>
      <c r="VJY9705" s="45"/>
      <c r="VJZ9705" s="45"/>
      <c r="VKA9705" s="45"/>
      <c r="VKB9705" s="45"/>
      <c r="VKC9705" s="45"/>
      <c r="VKD9705" s="45"/>
      <c r="VKE9705" s="45"/>
      <c r="VKF9705" s="45"/>
      <c r="VKG9705" s="45"/>
      <c r="VKH9705" s="45"/>
      <c r="VKI9705" s="45"/>
      <c r="VKJ9705" s="45"/>
      <c r="VKK9705" s="45"/>
      <c r="VKL9705" s="45"/>
      <c r="VKM9705" s="45"/>
      <c r="VKN9705" s="45"/>
      <c r="VKO9705" s="45"/>
      <c r="VKP9705" s="45"/>
      <c r="VKQ9705" s="45"/>
      <c r="VKR9705" s="45"/>
      <c r="VKS9705" s="45"/>
      <c r="VKT9705" s="45"/>
      <c r="VKU9705" s="45"/>
      <c r="VKV9705" s="45"/>
      <c r="VKW9705" s="45"/>
      <c r="VKX9705" s="45"/>
      <c r="VKY9705" s="45"/>
      <c r="VKZ9705" s="45"/>
      <c r="VLA9705" s="45"/>
      <c r="VLB9705" s="45"/>
      <c r="VLC9705" s="45"/>
      <c r="VLD9705" s="45"/>
      <c r="VLE9705" s="45"/>
      <c r="VLF9705" s="45"/>
      <c r="VLG9705" s="45"/>
      <c r="VLH9705" s="45"/>
      <c r="VLI9705" s="45"/>
      <c r="VLJ9705" s="45"/>
      <c r="VLK9705" s="45"/>
      <c r="VLL9705" s="45"/>
      <c r="VLM9705" s="45"/>
      <c r="VLN9705" s="45"/>
      <c r="VLO9705" s="45"/>
      <c r="VLP9705" s="45"/>
      <c r="VLQ9705" s="45"/>
      <c r="VLR9705" s="45"/>
      <c r="VLS9705" s="45"/>
      <c r="VLT9705" s="45"/>
      <c r="VLU9705" s="45"/>
      <c r="VLV9705" s="45"/>
      <c r="VLW9705" s="45"/>
      <c r="VLX9705" s="45"/>
      <c r="VLY9705" s="45"/>
      <c r="VLZ9705" s="45"/>
      <c r="VMA9705" s="45"/>
      <c r="VMB9705" s="45"/>
      <c r="VMC9705" s="45"/>
      <c r="VMD9705" s="45"/>
      <c r="VME9705" s="45"/>
      <c r="VMF9705" s="45"/>
      <c r="VMG9705" s="45"/>
      <c r="VMH9705" s="45"/>
      <c r="VMI9705" s="45"/>
      <c r="VMJ9705" s="45"/>
      <c r="VMK9705" s="45"/>
      <c r="VML9705" s="45"/>
      <c r="VMM9705" s="45"/>
      <c r="VMN9705" s="45"/>
      <c r="VMO9705" s="45"/>
      <c r="VMP9705" s="45"/>
      <c r="VMQ9705" s="45"/>
      <c r="VMR9705" s="45"/>
      <c r="VMS9705" s="45"/>
      <c r="VMT9705" s="45"/>
      <c r="VMU9705" s="45"/>
      <c r="VMV9705" s="45"/>
      <c r="VMW9705" s="45"/>
      <c r="VMX9705" s="45"/>
      <c r="VMY9705" s="45"/>
      <c r="VMZ9705" s="45"/>
      <c r="VNA9705" s="45"/>
      <c r="VNB9705" s="45"/>
      <c r="VNC9705" s="45"/>
      <c r="VND9705" s="45"/>
      <c r="VNE9705" s="45"/>
      <c r="VNF9705" s="45"/>
      <c r="VNG9705" s="45"/>
      <c r="VNH9705" s="45"/>
      <c r="VNI9705" s="45"/>
      <c r="VNJ9705" s="45"/>
      <c r="VNK9705" s="45"/>
      <c r="VNL9705" s="45"/>
      <c r="VNM9705" s="45"/>
      <c r="VNN9705" s="45"/>
      <c r="VNO9705" s="45"/>
      <c r="VNP9705" s="45"/>
      <c r="VNQ9705" s="45"/>
      <c r="VNR9705" s="45"/>
      <c r="VNS9705" s="45"/>
      <c r="VNT9705" s="45"/>
      <c r="VNU9705" s="45"/>
      <c r="VNV9705" s="45"/>
      <c r="VNW9705" s="45"/>
      <c r="VNX9705" s="45"/>
      <c r="VNY9705" s="45"/>
      <c r="VNZ9705" s="45"/>
      <c r="VOA9705" s="45"/>
      <c r="VOB9705" s="45"/>
      <c r="VOC9705" s="45"/>
      <c r="VOD9705" s="45"/>
      <c r="VOE9705" s="45"/>
      <c r="VOF9705" s="45"/>
      <c r="VOG9705" s="45"/>
      <c r="VOH9705" s="45"/>
      <c r="VOI9705" s="45"/>
      <c r="VOJ9705" s="45"/>
      <c r="VOK9705" s="45"/>
      <c r="VOL9705" s="45"/>
      <c r="VOM9705" s="45"/>
      <c r="VON9705" s="45"/>
      <c r="VOO9705" s="45"/>
      <c r="VOP9705" s="45"/>
      <c r="VOQ9705" s="45"/>
      <c r="VOR9705" s="45"/>
      <c r="VOS9705" s="45"/>
      <c r="VOT9705" s="45"/>
      <c r="VOU9705" s="45"/>
      <c r="VOV9705" s="45"/>
      <c r="VOW9705" s="45"/>
      <c r="VOX9705" s="45"/>
      <c r="VOY9705" s="45"/>
      <c r="VOZ9705" s="45"/>
      <c r="VPA9705" s="45"/>
      <c r="VPB9705" s="45"/>
      <c r="VPC9705" s="45"/>
      <c r="VPD9705" s="45"/>
      <c r="VPE9705" s="45"/>
      <c r="VPF9705" s="45"/>
      <c r="VPG9705" s="45"/>
      <c r="VPH9705" s="45"/>
      <c r="VPI9705" s="45"/>
      <c r="VPJ9705" s="45"/>
      <c r="VPK9705" s="45"/>
      <c r="VPL9705" s="45"/>
      <c r="VPM9705" s="45"/>
      <c r="VPN9705" s="45"/>
      <c r="VPO9705" s="45"/>
      <c r="VPP9705" s="45"/>
      <c r="VPQ9705" s="45"/>
      <c r="VPR9705" s="45"/>
      <c r="VPS9705" s="45"/>
      <c r="VPT9705" s="45"/>
      <c r="VPU9705" s="45"/>
      <c r="VPV9705" s="45"/>
      <c r="VPW9705" s="45"/>
      <c r="VPX9705" s="45"/>
      <c r="VPY9705" s="45"/>
      <c r="VPZ9705" s="45"/>
      <c r="VQA9705" s="45"/>
      <c r="VQB9705" s="45"/>
      <c r="VQC9705" s="45"/>
      <c r="VQD9705" s="45"/>
      <c r="VQE9705" s="45"/>
      <c r="VQF9705" s="45"/>
      <c r="VQG9705" s="45"/>
      <c r="VQH9705" s="45"/>
      <c r="VQI9705" s="45"/>
      <c r="VQJ9705" s="45"/>
      <c r="VQK9705" s="45"/>
      <c r="VQL9705" s="45"/>
      <c r="VQM9705" s="45"/>
      <c r="VQN9705" s="45"/>
      <c r="VQO9705" s="45"/>
      <c r="VQP9705" s="45"/>
      <c r="VQQ9705" s="45"/>
      <c r="VQR9705" s="45"/>
      <c r="VQS9705" s="45"/>
      <c r="VQT9705" s="45"/>
      <c r="VQU9705" s="45"/>
      <c r="VQV9705" s="45"/>
      <c r="VQW9705" s="45"/>
      <c r="VQX9705" s="45"/>
      <c r="VQY9705" s="45"/>
      <c r="VQZ9705" s="45"/>
      <c r="VRA9705" s="45"/>
      <c r="VRB9705" s="45"/>
      <c r="VRC9705" s="45"/>
      <c r="VRD9705" s="45"/>
      <c r="VRE9705" s="45"/>
      <c r="VRF9705" s="45"/>
      <c r="VRG9705" s="45"/>
      <c r="VRH9705" s="45"/>
      <c r="VRI9705" s="45"/>
      <c r="VRJ9705" s="45"/>
      <c r="VRK9705" s="45"/>
      <c r="VRL9705" s="45"/>
      <c r="VRM9705" s="45"/>
      <c r="VRN9705" s="45"/>
      <c r="VRO9705" s="45"/>
      <c r="VRP9705" s="45"/>
      <c r="VRQ9705" s="45"/>
      <c r="VRR9705" s="45"/>
      <c r="VRS9705" s="45"/>
      <c r="VRT9705" s="45"/>
      <c r="VRU9705" s="45"/>
      <c r="VRV9705" s="45"/>
      <c r="VRW9705" s="45"/>
      <c r="VRX9705" s="45"/>
      <c r="VRY9705" s="45"/>
      <c r="VRZ9705" s="45"/>
      <c r="VSA9705" s="45"/>
      <c r="VSB9705" s="45"/>
      <c r="VSC9705" s="45"/>
      <c r="VSD9705" s="45"/>
      <c r="VSE9705" s="45"/>
      <c r="VSF9705" s="45"/>
      <c r="VSG9705" s="45"/>
      <c r="VSH9705" s="45"/>
      <c r="VSI9705" s="45"/>
      <c r="VSJ9705" s="45"/>
      <c r="VSK9705" s="45"/>
      <c r="VSL9705" s="45"/>
      <c r="VSM9705" s="45"/>
      <c r="VSN9705" s="45"/>
      <c r="VSO9705" s="45"/>
      <c r="VSP9705" s="45"/>
      <c r="VSQ9705" s="45"/>
      <c r="VSR9705" s="45"/>
      <c r="VSS9705" s="45"/>
      <c r="VST9705" s="45"/>
      <c r="VSU9705" s="45"/>
      <c r="VSV9705" s="45"/>
      <c r="VSW9705" s="45"/>
      <c r="VSX9705" s="45"/>
      <c r="VSY9705" s="45"/>
      <c r="VSZ9705" s="45"/>
      <c r="VTA9705" s="45"/>
      <c r="VTB9705" s="45"/>
      <c r="VTC9705" s="45"/>
      <c r="VTD9705" s="45"/>
      <c r="VTE9705" s="45"/>
      <c r="VTF9705" s="45"/>
      <c r="VTG9705" s="45"/>
      <c r="VTH9705" s="45"/>
      <c r="VTI9705" s="45"/>
      <c r="VTJ9705" s="45"/>
      <c r="VTK9705" s="45"/>
      <c r="VTL9705" s="45"/>
      <c r="VTM9705" s="45"/>
      <c r="VTN9705" s="45"/>
      <c r="VTO9705" s="45"/>
      <c r="VTP9705" s="45"/>
      <c r="VTQ9705" s="45"/>
      <c r="VTR9705" s="45"/>
      <c r="VTS9705" s="45"/>
      <c r="VTT9705" s="45"/>
      <c r="VTU9705" s="45"/>
      <c r="VTV9705" s="45"/>
      <c r="VTW9705" s="45"/>
      <c r="VTX9705" s="45"/>
      <c r="VTY9705" s="45"/>
      <c r="VTZ9705" s="45"/>
      <c r="VUA9705" s="45"/>
      <c r="VUB9705" s="45"/>
      <c r="VUC9705" s="45"/>
      <c r="VUD9705" s="45"/>
      <c r="VUE9705" s="45"/>
      <c r="VUF9705" s="45"/>
      <c r="VUG9705" s="45"/>
      <c r="VUH9705" s="45"/>
      <c r="VUI9705" s="45"/>
      <c r="VUJ9705" s="45"/>
      <c r="VUK9705" s="45"/>
      <c r="VUL9705" s="45"/>
      <c r="VUM9705" s="45"/>
      <c r="VUN9705" s="45"/>
      <c r="VUO9705" s="45"/>
      <c r="VUP9705" s="45"/>
      <c r="VUQ9705" s="45"/>
      <c r="VUR9705" s="45"/>
      <c r="VUS9705" s="45"/>
      <c r="VUT9705" s="45"/>
      <c r="VUU9705" s="45"/>
      <c r="VUV9705" s="45"/>
      <c r="VUW9705" s="45"/>
      <c r="VUX9705" s="45"/>
      <c r="VUY9705" s="45"/>
      <c r="VUZ9705" s="45"/>
      <c r="VVA9705" s="45"/>
      <c r="VVB9705" s="45"/>
      <c r="VVC9705" s="45"/>
      <c r="VVD9705" s="45"/>
      <c r="VVE9705" s="45"/>
      <c r="VVF9705" s="45"/>
      <c r="VVG9705" s="45"/>
      <c r="VVH9705" s="45"/>
      <c r="VVI9705" s="45"/>
      <c r="VVJ9705" s="45"/>
      <c r="VVK9705" s="45"/>
      <c r="VVL9705" s="45"/>
      <c r="VVM9705" s="45"/>
      <c r="VVN9705" s="45"/>
      <c r="VVO9705" s="45"/>
      <c r="VVP9705" s="45"/>
      <c r="VVQ9705" s="45"/>
      <c r="VVR9705" s="45"/>
      <c r="VVS9705" s="45"/>
      <c r="VVT9705" s="45"/>
      <c r="VVU9705" s="45"/>
      <c r="VVV9705" s="45"/>
      <c r="VVW9705" s="45"/>
      <c r="VVX9705" s="45"/>
      <c r="VVY9705" s="45"/>
      <c r="VVZ9705" s="45"/>
      <c r="VWA9705" s="45"/>
      <c r="VWB9705" s="45"/>
      <c r="VWC9705" s="45"/>
      <c r="VWD9705" s="45"/>
      <c r="VWE9705" s="45"/>
      <c r="VWF9705" s="45"/>
      <c r="VWG9705" s="45"/>
      <c r="VWH9705" s="45"/>
      <c r="VWI9705" s="45"/>
      <c r="VWJ9705" s="45"/>
      <c r="VWK9705" s="45"/>
      <c r="VWL9705" s="45"/>
      <c r="VWM9705" s="45"/>
      <c r="VWN9705" s="45"/>
      <c r="VWO9705" s="45"/>
      <c r="VWP9705" s="45"/>
      <c r="VWQ9705" s="45"/>
      <c r="VWR9705" s="45"/>
      <c r="VWS9705" s="45"/>
      <c r="VWT9705" s="45"/>
      <c r="VWU9705" s="45"/>
      <c r="VWV9705" s="45"/>
      <c r="VWW9705" s="45"/>
      <c r="VWX9705" s="45"/>
      <c r="VWY9705" s="45"/>
      <c r="VWZ9705" s="45"/>
      <c r="VXA9705" s="45"/>
      <c r="VXB9705" s="45"/>
      <c r="VXC9705" s="45"/>
      <c r="VXD9705" s="45"/>
      <c r="VXE9705" s="45"/>
      <c r="VXF9705" s="45"/>
      <c r="VXG9705" s="45"/>
      <c r="VXH9705" s="45"/>
      <c r="VXI9705" s="45"/>
      <c r="VXJ9705" s="45"/>
      <c r="VXK9705" s="45"/>
      <c r="VXL9705" s="45"/>
      <c r="VXM9705" s="45"/>
      <c r="VXN9705" s="45"/>
      <c r="VXO9705" s="45"/>
      <c r="VXP9705" s="45"/>
      <c r="VXQ9705" s="45"/>
      <c r="VXR9705" s="45"/>
      <c r="VXS9705" s="45"/>
      <c r="VXT9705" s="45"/>
      <c r="VXU9705" s="45"/>
      <c r="VXV9705" s="45"/>
      <c r="VXW9705" s="45"/>
      <c r="VXX9705" s="45"/>
      <c r="VXY9705" s="45"/>
      <c r="VXZ9705" s="45"/>
      <c r="VYA9705" s="45"/>
      <c r="VYB9705" s="45"/>
      <c r="VYC9705" s="45"/>
      <c r="VYD9705" s="45"/>
      <c r="VYE9705" s="45"/>
      <c r="VYF9705" s="45"/>
      <c r="VYG9705" s="45"/>
      <c r="VYH9705" s="45"/>
      <c r="VYI9705" s="45"/>
      <c r="VYJ9705" s="45"/>
      <c r="VYK9705" s="45"/>
      <c r="VYL9705" s="45"/>
      <c r="VYM9705" s="45"/>
      <c r="VYN9705" s="45"/>
      <c r="VYO9705" s="45"/>
      <c r="VYP9705" s="45"/>
      <c r="VYQ9705" s="45"/>
      <c r="VYR9705" s="45"/>
      <c r="VYS9705" s="45"/>
      <c r="VYT9705" s="45"/>
      <c r="VYU9705" s="45"/>
      <c r="VYV9705" s="45"/>
      <c r="VYW9705" s="45"/>
      <c r="VYX9705" s="45"/>
      <c r="VYY9705" s="45"/>
      <c r="VYZ9705" s="45"/>
      <c r="VZA9705" s="45"/>
      <c r="VZB9705" s="45"/>
      <c r="VZC9705" s="45"/>
      <c r="VZD9705" s="45"/>
      <c r="VZE9705" s="45"/>
      <c r="VZF9705" s="45"/>
      <c r="VZG9705" s="45"/>
      <c r="VZH9705" s="45"/>
      <c r="VZI9705" s="45"/>
      <c r="VZJ9705" s="45"/>
      <c r="VZK9705" s="45"/>
      <c r="VZL9705" s="45"/>
      <c r="VZM9705" s="45"/>
      <c r="VZN9705" s="45"/>
      <c r="VZO9705" s="45"/>
      <c r="VZP9705" s="45"/>
      <c r="VZQ9705" s="45"/>
      <c r="VZR9705" s="45"/>
      <c r="VZS9705" s="45"/>
      <c r="VZT9705" s="45"/>
      <c r="VZU9705" s="45"/>
      <c r="VZV9705" s="45"/>
      <c r="VZW9705" s="45"/>
      <c r="VZX9705" s="45"/>
      <c r="VZY9705" s="45"/>
      <c r="VZZ9705" s="45"/>
      <c r="WAA9705" s="45"/>
      <c r="WAB9705" s="45"/>
      <c r="WAC9705" s="45"/>
      <c r="WAD9705" s="45"/>
      <c r="WAE9705" s="45"/>
      <c r="WAF9705" s="45"/>
      <c r="WAG9705" s="45"/>
      <c r="WAH9705" s="45"/>
      <c r="WAI9705" s="45"/>
      <c r="WAJ9705" s="45"/>
      <c r="WAK9705" s="45"/>
      <c r="WAL9705" s="45"/>
      <c r="WAM9705" s="45"/>
      <c r="WAN9705" s="45"/>
      <c r="WAO9705" s="45"/>
      <c r="WAP9705" s="45"/>
      <c r="WAQ9705" s="45"/>
      <c r="WAR9705" s="45"/>
      <c r="WAS9705" s="45"/>
      <c r="WAT9705" s="45"/>
      <c r="WAU9705" s="45"/>
      <c r="WAV9705" s="45"/>
      <c r="WAW9705" s="45"/>
      <c r="WAX9705" s="45"/>
      <c r="WAY9705" s="45"/>
      <c r="WAZ9705" s="45"/>
      <c r="WBA9705" s="45"/>
      <c r="WBB9705" s="45"/>
      <c r="WBC9705" s="45"/>
      <c r="WBD9705" s="45"/>
      <c r="WBE9705" s="45"/>
      <c r="WBF9705" s="45"/>
      <c r="WBG9705" s="45"/>
      <c r="WBH9705" s="45"/>
      <c r="WBI9705" s="45"/>
      <c r="WBJ9705" s="45"/>
      <c r="WBK9705" s="45"/>
      <c r="WBL9705" s="45"/>
      <c r="WBM9705" s="45"/>
      <c r="WBN9705" s="45"/>
      <c r="WBO9705" s="45"/>
      <c r="WBP9705" s="45"/>
      <c r="WBQ9705" s="45"/>
      <c r="WBR9705" s="45"/>
      <c r="WBS9705" s="45"/>
      <c r="WBT9705" s="45"/>
      <c r="WBU9705" s="45"/>
      <c r="WBV9705" s="45"/>
      <c r="WBW9705" s="45"/>
      <c r="WBX9705" s="45"/>
      <c r="WBY9705" s="45"/>
      <c r="WBZ9705" s="45"/>
      <c r="WCA9705" s="45"/>
      <c r="WCB9705" s="45"/>
      <c r="WCC9705" s="45"/>
      <c r="WCD9705" s="45"/>
      <c r="WCE9705" s="45"/>
      <c r="WCF9705" s="45"/>
      <c r="WCG9705" s="45"/>
      <c r="WCH9705" s="45"/>
      <c r="WCI9705" s="45"/>
      <c r="WCJ9705" s="45"/>
      <c r="WCK9705" s="45"/>
      <c r="WCL9705" s="45"/>
      <c r="WCM9705" s="45"/>
      <c r="WCN9705" s="45"/>
      <c r="WCO9705" s="45"/>
      <c r="WCP9705" s="45"/>
      <c r="WCQ9705" s="45"/>
      <c r="WCR9705" s="45"/>
      <c r="WCS9705" s="45"/>
      <c r="WCT9705" s="45"/>
      <c r="WCU9705" s="45"/>
      <c r="WCV9705" s="45"/>
      <c r="WCW9705" s="45"/>
      <c r="WCX9705" s="45"/>
      <c r="WCY9705" s="45"/>
      <c r="WCZ9705" s="45"/>
      <c r="WDA9705" s="45"/>
      <c r="WDB9705" s="45"/>
      <c r="WDC9705" s="45"/>
      <c r="WDD9705" s="45"/>
      <c r="WDE9705" s="45"/>
      <c r="WDF9705" s="45"/>
      <c r="WDG9705" s="45"/>
      <c r="WDH9705" s="45"/>
      <c r="WDI9705" s="45"/>
      <c r="WDJ9705" s="45"/>
      <c r="WDK9705" s="45"/>
      <c r="WDL9705" s="45"/>
      <c r="WDM9705" s="45"/>
      <c r="WDN9705" s="45"/>
      <c r="WDO9705" s="45"/>
      <c r="WDP9705" s="45"/>
      <c r="WDQ9705" s="45"/>
      <c r="WDR9705" s="45"/>
      <c r="WDS9705" s="45"/>
      <c r="WDT9705" s="45"/>
      <c r="WDU9705" s="45"/>
      <c r="WDV9705" s="45"/>
      <c r="WDW9705" s="45"/>
      <c r="WDX9705" s="45"/>
      <c r="WDY9705" s="45"/>
      <c r="WDZ9705" s="45"/>
      <c r="WEA9705" s="45"/>
      <c r="WEB9705" s="45"/>
      <c r="WEC9705" s="45"/>
      <c r="WED9705" s="45"/>
      <c r="WEE9705" s="45"/>
      <c r="WEF9705" s="45"/>
      <c r="WEG9705" s="45"/>
      <c r="WEH9705" s="45"/>
      <c r="WEI9705" s="45"/>
      <c r="WEJ9705" s="45"/>
      <c r="WEK9705" s="45"/>
      <c r="WEL9705" s="45"/>
      <c r="WEM9705" s="45"/>
      <c r="WEN9705" s="45"/>
      <c r="WEO9705" s="45"/>
      <c r="WEP9705" s="45"/>
      <c r="WEQ9705" s="45"/>
      <c r="WER9705" s="45"/>
      <c r="WES9705" s="45"/>
      <c r="WET9705" s="45"/>
      <c r="WEU9705" s="45"/>
      <c r="WEV9705" s="45"/>
      <c r="WEW9705" s="45"/>
      <c r="WEX9705" s="45"/>
      <c r="WEY9705" s="45"/>
      <c r="WEZ9705" s="45"/>
      <c r="WFA9705" s="45"/>
      <c r="WFB9705" s="45"/>
      <c r="WFC9705" s="45"/>
      <c r="WFD9705" s="45"/>
      <c r="WFE9705" s="45"/>
      <c r="WFF9705" s="45"/>
      <c r="WFG9705" s="45"/>
      <c r="WFH9705" s="45"/>
      <c r="WFI9705" s="45"/>
      <c r="WFJ9705" s="45"/>
      <c r="WFK9705" s="45"/>
      <c r="WFL9705" s="45"/>
      <c r="WFM9705" s="45"/>
      <c r="WFN9705" s="45"/>
      <c r="WFO9705" s="45"/>
      <c r="WFP9705" s="45"/>
      <c r="WFQ9705" s="45"/>
      <c r="WFR9705" s="45"/>
      <c r="WFS9705" s="45"/>
      <c r="WFT9705" s="45"/>
      <c r="WFU9705" s="45"/>
      <c r="WFV9705" s="45"/>
      <c r="WFW9705" s="45"/>
      <c r="WFX9705" s="45"/>
      <c r="WFY9705" s="45"/>
      <c r="WFZ9705" s="45"/>
      <c r="WGA9705" s="45"/>
      <c r="WGB9705" s="45"/>
      <c r="WGC9705" s="45"/>
      <c r="WGD9705" s="45"/>
      <c r="WGE9705" s="45"/>
      <c r="WGF9705" s="45"/>
      <c r="WGG9705" s="45"/>
      <c r="WGH9705" s="45"/>
      <c r="WGI9705" s="45"/>
      <c r="WGJ9705" s="45"/>
      <c r="WGK9705" s="45"/>
      <c r="WGL9705" s="45"/>
      <c r="WGM9705" s="45"/>
      <c r="WGN9705" s="45"/>
      <c r="WGO9705" s="45"/>
      <c r="WGP9705" s="45"/>
      <c r="WGQ9705" s="45"/>
      <c r="WGR9705" s="45"/>
      <c r="WGS9705" s="45"/>
      <c r="WGT9705" s="45"/>
      <c r="WGU9705" s="45"/>
      <c r="WGV9705" s="45"/>
      <c r="WGW9705" s="45"/>
      <c r="WGX9705" s="45"/>
      <c r="WGY9705" s="45"/>
      <c r="WGZ9705" s="45"/>
      <c r="WHA9705" s="45"/>
      <c r="WHB9705" s="45"/>
      <c r="WHC9705" s="45"/>
      <c r="WHD9705" s="45"/>
      <c r="WHE9705" s="45"/>
      <c r="WHF9705" s="45"/>
      <c r="WHG9705" s="45"/>
      <c r="WHH9705" s="45"/>
      <c r="WHI9705" s="45"/>
      <c r="WHJ9705" s="45"/>
      <c r="WHK9705" s="45"/>
      <c r="WHL9705" s="45"/>
      <c r="WHM9705" s="45"/>
      <c r="WHN9705" s="45"/>
      <c r="WHO9705" s="45"/>
      <c r="WHP9705" s="45"/>
      <c r="WHQ9705" s="45"/>
      <c r="WHR9705" s="45"/>
      <c r="WHS9705" s="45"/>
      <c r="WHT9705" s="45"/>
      <c r="WHU9705" s="45"/>
      <c r="WHV9705" s="45"/>
      <c r="WHW9705" s="45"/>
      <c r="WHX9705" s="45"/>
      <c r="WHY9705" s="45"/>
      <c r="WHZ9705" s="45"/>
      <c r="WIA9705" s="45"/>
      <c r="WIB9705" s="45"/>
      <c r="WIC9705" s="45"/>
      <c r="WID9705" s="45"/>
      <c r="WIE9705" s="45"/>
      <c r="WIF9705" s="45"/>
      <c r="WIG9705" s="45"/>
      <c r="WIH9705" s="45"/>
      <c r="WII9705" s="45"/>
      <c r="WIJ9705" s="45"/>
      <c r="WIK9705" s="45"/>
      <c r="WIL9705" s="45"/>
      <c r="WIM9705" s="45"/>
      <c r="WIN9705" s="45"/>
      <c r="WIO9705" s="45"/>
      <c r="WIP9705" s="45"/>
      <c r="WIQ9705" s="45"/>
      <c r="WIR9705" s="45"/>
      <c r="WIS9705" s="45"/>
      <c r="WIT9705" s="45"/>
      <c r="WIU9705" s="45"/>
      <c r="WIV9705" s="45"/>
      <c r="WIW9705" s="45"/>
      <c r="WIX9705" s="45"/>
      <c r="WIY9705" s="45"/>
      <c r="WIZ9705" s="45"/>
      <c r="WJA9705" s="45"/>
      <c r="WJB9705" s="45"/>
      <c r="WJC9705" s="45"/>
      <c r="WJD9705" s="45"/>
      <c r="WJE9705" s="45"/>
      <c r="WJF9705" s="45"/>
      <c r="WJG9705" s="45"/>
      <c r="WJH9705" s="45"/>
      <c r="WJI9705" s="45"/>
      <c r="WJJ9705" s="45"/>
      <c r="WJK9705" s="45"/>
      <c r="WJL9705" s="45"/>
      <c r="WJM9705" s="45"/>
      <c r="WJN9705" s="45"/>
      <c r="WJO9705" s="45"/>
      <c r="WJP9705" s="45"/>
      <c r="WJQ9705" s="45"/>
      <c r="WJR9705" s="45"/>
      <c r="WJS9705" s="45"/>
      <c r="WJT9705" s="45"/>
      <c r="WJU9705" s="45"/>
      <c r="WJV9705" s="45"/>
      <c r="WJW9705" s="45"/>
      <c r="WJX9705" s="45"/>
      <c r="WJY9705" s="45"/>
      <c r="WJZ9705" s="45"/>
      <c r="WKA9705" s="45"/>
      <c r="WKB9705" s="45"/>
      <c r="WKC9705" s="45"/>
      <c r="WKD9705" s="45"/>
      <c r="WKE9705" s="45"/>
      <c r="WKF9705" s="45"/>
      <c r="WKG9705" s="45"/>
      <c r="WKH9705" s="45"/>
      <c r="WKI9705" s="45"/>
      <c r="WKJ9705" s="45"/>
      <c r="WKK9705" s="45"/>
      <c r="WKL9705" s="45"/>
      <c r="WKM9705" s="45"/>
      <c r="WKN9705" s="45"/>
      <c r="WKO9705" s="45"/>
      <c r="WKP9705" s="45"/>
      <c r="WKQ9705" s="45"/>
      <c r="WKR9705" s="45"/>
      <c r="WKS9705" s="45"/>
      <c r="WKT9705" s="45"/>
      <c r="WKU9705" s="45"/>
      <c r="WKV9705" s="45"/>
      <c r="WKW9705" s="45"/>
      <c r="WKX9705" s="45"/>
      <c r="WKY9705" s="45"/>
      <c r="WKZ9705" s="45"/>
      <c r="WLA9705" s="45"/>
      <c r="WLB9705" s="45"/>
      <c r="WLC9705" s="45"/>
      <c r="WLD9705" s="45"/>
      <c r="WLE9705" s="45"/>
      <c r="WLF9705" s="45"/>
      <c r="WLG9705" s="45"/>
      <c r="WLH9705" s="45"/>
      <c r="WLI9705" s="45"/>
      <c r="WLJ9705" s="45"/>
      <c r="WLK9705" s="45"/>
      <c r="WLL9705" s="45"/>
      <c r="WLM9705" s="45"/>
      <c r="WLN9705" s="45"/>
      <c r="WLO9705" s="45"/>
      <c r="WLP9705" s="45"/>
      <c r="WLQ9705" s="45"/>
      <c r="WLR9705" s="45"/>
      <c r="WLS9705" s="45"/>
      <c r="WLT9705" s="45"/>
      <c r="WLU9705" s="45"/>
      <c r="WLV9705" s="45"/>
      <c r="WLW9705" s="45"/>
      <c r="WLX9705" s="45"/>
      <c r="WLY9705" s="45"/>
      <c r="WLZ9705" s="45"/>
      <c r="WMA9705" s="45"/>
      <c r="WMB9705" s="45"/>
      <c r="WMC9705" s="45"/>
      <c r="WMD9705" s="45"/>
      <c r="WME9705" s="45"/>
      <c r="WMF9705" s="45"/>
      <c r="WMG9705" s="45"/>
      <c r="WMH9705" s="45"/>
      <c r="WMI9705" s="45"/>
      <c r="WMJ9705" s="45"/>
      <c r="WMK9705" s="45"/>
      <c r="WML9705" s="45"/>
      <c r="WMM9705" s="45"/>
      <c r="WMN9705" s="45"/>
      <c r="WMO9705" s="45"/>
      <c r="WMP9705" s="45"/>
      <c r="WMQ9705" s="45"/>
      <c r="WMR9705" s="45"/>
      <c r="WMS9705" s="45"/>
      <c r="WMT9705" s="45"/>
      <c r="WMU9705" s="45"/>
      <c r="WMV9705" s="45"/>
      <c r="WMW9705" s="45"/>
      <c r="WMX9705" s="45"/>
      <c r="WMY9705" s="45"/>
      <c r="WMZ9705" s="45"/>
      <c r="WNA9705" s="45"/>
      <c r="WNB9705" s="45"/>
      <c r="WNC9705" s="45"/>
      <c r="WND9705" s="45"/>
      <c r="WNE9705" s="45"/>
      <c r="WNF9705" s="45"/>
      <c r="WNG9705" s="45"/>
      <c r="WNH9705" s="45"/>
      <c r="WNI9705" s="45"/>
      <c r="WNJ9705" s="45"/>
      <c r="WNK9705" s="45"/>
      <c r="WNL9705" s="45"/>
      <c r="WNM9705" s="45"/>
      <c r="WNN9705" s="45"/>
      <c r="WNO9705" s="45"/>
      <c r="WNP9705" s="45"/>
      <c r="WNQ9705" s="45"/>
      <c r="WNR9705" s="45"/>
      <c r="WNS9705" s="45"/>
      <c r="WNT9705" s="45"/>
      <c r="WNU9705" s="45"/>
      <c r="WNV9705" s="45"/>
      <c r="WNW9705" s="45"/>
      <c r="WNX9705" s="45"/>
      <c r="WNY9705" s="45"/>
      <c r="WNZ9705" s="45"/>
      <c r="WOA9705" s="45"/>
      <c r="WOB9705" s="45"/>
      <c r="WOC9705" s="45"/>
      <c r="WOD9705" s="45"/>
      <c r="WOE9705" s="45"/>
      <c r="WOF9705" s="45"/>
      <c r="WOG9705" s="45"/>
      <c r="WOH9705" s="45"/>
      <c r="WOI9705" s="45"/>
      <c r="WOJ9705" s="45"/>
      <c r="WOK9705" s="45"/>
      <c r="WOL9705" s="45"/>
      <c r="WOM9705" s="45"/>
      <c r="WON9705" s="45"/>
      <c r="WOO9705" s="45"/>
      <c r="WOP9705" s="45"/>
      <c r="WOQ9705" s="45"/>
      <c r="WOR9705" s="45"/>
      <c r="WOS9705" s="45"/>
      <c r="WOT9705" s="45"/>
      <c r="WOU9705" s="45"/>
      <c r="WOV9705" s="45"/>
      <c r="WOW9705" s="45"/>
      <c r="WOX9705" s="45"/>
      <c r="WOY9705" s="45"/>
      <c r="WOZ9705" s="45"/>
      <c r="WPA9705" s="45"/>
      <c r="WPB9705" s="45"/>
      <c r="WPC9705" s="45"/>
      <c r="WPD9705" s="45"/>
      <c r="WPE9705" s="45"/>
      <c r="WPF9705" s="45"/>
      <c r="WPG9705" s="45"/>
      <c r="WPH9705" s="45"/>
      <c r="WPI9705" s="45"/>
      <c r="WPJ9705" s="45"/>
      <c r="WPK9705" s="45"/>
      <c r="WPL9705" s="45"/>
      <c r="WPM9705" s="45"/>
      <c r="WPN9705" s="45"/>
      <c r="WPO9705" s="45"/>
      <c r="WPP9705" s="45"/>
      <c r="WPQ9705" s="45"/>
      <c r="WPR9705" s="45"/>
      <c r="WPS9705" s="45"/>
      <c r="WPT9705" s="45"/>
      <c r="WPU9705" s="45"/>
      <c r="WPV9705" s="45"/>
      <c r="WPW9705" s="45"/>
      <c r="WPX9705" s="45"/>
      <c r="WPY9705" s="45"/>
      <c r="WPZ9705" s="45"/>
      <c r="WQA9705" s="45"/>
      <c r="WQB9705" s="45"/>
      <c r="WQC9705" s="45"/>
      <c r="WQD9705" s="45"/>
      <c r="WQE9705" s="45"/>
      <c r="WQF9705" s="45"/>
      <c r="WQG9705" s="45"/>
      <c r="WQH9705" s="45"/>
      <c r="WQI9705" s="45"/>
      <c r="WQJ9705" s="45"/>
      <c r="WQK9705" s="45"/>
      <c r="WQL9705" s="45"/>
      <c r="WQM9705" s="45"/>
      <c r="WQN9705" s="45"/>
      <c r="WQO9705" s="45"/>
      <c r="WQP9705" s="45"/>
      <c r="WQQ9705" s="45"/>
      <c r="WQR9705" s="45"/>
      <c r="WQS9705" s="45"/>
      <c r="WQT9705" s="45"/>
      <c r="WQU9705" s="45"/>
      <c r="WQV9705" s="45"/>
      <c r="WQW9705" s="45"/>
      <c r="WQX9705" s="45"/>
      <c r="WQY9705" s="45"/>
      <c r="WQZ9705" s="45"/>
      <c r="WRA9705" s="45"/>
      <c r="WRB9705" s="45"/>
      <c r="WRC9705" s="45"/>
      <c r="WRD9705" s="45"/>
      <c r="WRE9705" s="45"/>
      <c r="WRF9705" s="45"/>
      <c r="WRG9705" s="45"/>
      <c r="WRH9705" s="45"/>
      <c r="WRI9705" s="45"/>
      <c r="WRJ9705" s="45"/>
      <c r="WRK9705" s="45"/>
      <c r="WRL9705" s="45"/>
      <c r="WRM9705" s="45"/>
      <c r="WRN9705" s="45"/>
      <c r="WRO9705" s="45"/>
      <c r="WRP9705" s="45"/>
      <c r="WRQ9705" s="45"/>
      <c r="WRR9705" s="45"/>
      <c r="WRS9705" s="45"/>
      <c r="WRT9705" s="45"/>
      <c r="WRU9705" s="45"/>
      <c r="WRV9705" s="45"/>
      <c r="WRW9705" s="45"/>
      <c r="WRX9705" s="45"/>
      <c r="WRY9705" s="45"/>
      <c r="WRZ9705" s="45"/>
      <c r="WSA9705" s="45"/>
      <c r="WSB9705" s="45"/>
      <c r="WSC9705" s="45"/>
      <c r="WSD9705" s="45"/>
      <c r="WSE9705" s="45"/>
      <c r="WSF9705" s="45"/>
      <c r="WSG9705" s="45"/>
      <c r="WSH9705" s="45"/>
      <c r="WSI9705" s="45"/>
      <c r="WSJ9705" s="45"/>
      <c r="WSK9705" s="45"/>
      <c r="WSL9705" s="45"/>
      <c r="WSM9705" s="45"/>
      <c r="WSN9705" s="45"/>
      <c r="WSO9705" s="45"/>
      <c r="WSP9705" s="45"/>
      <c r="WSQ9705" s="45"/>
      <c r="WSR9705" s="45"/>
      <c r="WSS9705" s="45"/>
      <c r="WST9705" s="45"/>
      <c r="WSU9705" s="45"/>
      <c r="WSV9705" s="45"/>
      <c r="WSW9705" s="45"/>
      <c r="WSX9705" s="45"/>
      <c r="WSY9705" s="45"/>
      <c r="WSZ9705" s="45"/>
      <c r="WTA9705" s="45"/>
      <c r="WTB9705" s="45"/>
      <c r="WTC9705" s="45"/>
      <c r="WTD9705" s="45"/>
      <c r="WTE9705" s="45"/>
      <c r="WTF9705" s="45"/>
      <c r="WTG9705" s="45"/>
      <c r="WTH9705" s="45"/>
      <c r="WTI9705" s="45"/>
      <c r="WTJ9705" s="45"/>
      <c r="WTK9705" s="45"/>
      <c r="WTL9705" s="45"/>
      <c r="WTM9705" s="45"/>
      <c r="WTN9705" s="45"/>
      <c r="WTO9705" s="45"/>
      <c r="WTP9705" s="45"/>
      <c r="WTQ9705" s="45"/>
      <c r="WTR9705" s="45"/>
      <c r="WTS9705" s="45"/>
      <c r="WTT9705" s="45"/>
      <c r="WTU9705" s="45"/>
      <c r="WTV9705" s="45"/>
      <c r="WTW9705" s="45"/>
      <c r="WTX9705" s="45"/>
      <c r="WTY9705" s="45"/>
      <c r="WTZ9705" s="45"/>
      <c r="WUA9705" s="45"/>
      <c r="WUB9705" s="45"/>
      <c r="WUC9705" s="45"/>
      <c r="WUD9705" s="45"/>
      <c r="WUE9705" s="45"/>
      <c r="WUF9705" s="45"/>
      <c r="WUG9705" s="45"/>
      <c r="WUH9705" s="45"/>
      <c r="WUI9705" s="45"/>
      <c r="WUJ9705" s="45"/>
      <c r="WUK9705" s="45"/>
      <c r="WUL9705" s="45"/>
      <c r="WUM9705" s="45"/>
      <c r="WUN9705" s="45"/>
      <c r="WUO9705" s="45"/>
      <c r="WUP9705" s="45"/>
      <c r="WUQ9705" s="45"/>
      <c r="WUR9705" s="45"/>
      <c r="WUS9705" s="45"/>
      <c r="WUT9705" s="45"/>
      <c r="WUU9705" s="45"/>
      <c r="WUV9705" s="45"/>
      <c r="WUW9705" s="45"/>
      <c r="WUX9705" s="45"/>
      <c r="WUY9705" s="45"/>
      <c r="WUZ9705" s="45"/>
      <c r="WVA9705" s="45"/>
      <c r="WVB9705" s="45"/>
      <c r="WVC9705" s="45"/>
      <c r="WVD9705" s="45"/>
      <c r="WVE9705" s="45"/>
      <c r="WVF9705" s="45"/>
      <c r="WVG9705" s="45"/>
      <c r="WVH9705" s="45"/>
      <c r="WVI9705" s="45"/>
      <c r="WVJ9705" s="45"/>
      <c r="WVK9705" s="45"/>
      <c r="WVL9705" s="45"/>
      <c r="WVM9705" s="45"/>
      <c r="WVN9705" s="45"/>
      <c r="WVO9705" s="45"/>
      <c r="WVP9705" s="45"/>
      <c r="WVQ9705" s="45"/>
      <c r="WVR9705" s="45"/>
      <c r="WVS9705" s="45"/>
      <c r="WVT9705" s="45"/>
      <c r="WVU9705" s="45"/>
      <c r="WVV9705" s="45"/>
      <c r="WVW9705" s="45"/>
      <c r="WVX9705" s="45"/>
      <c r="WVY9705" s="45"/>
      <c r="WVZ9705" s="45"/>
      <c r="WWA9705" s="45"/>
      <c r="WWB9705" s="45"/>
      <c r="WWC9705" s="45"/>
      <c r="WWD9705" s="45"/>
      <c r="WWE9705" s="45"/>
      <c r="WWF9705" s="45"/>
      <c r="WWG9705" s="45"/>
      <c r="WWH9705" s="45"/>
      <c r="WWI9705" s="45"/>
      <c r="WWJ9705" s="45"/>
      <c r="WWK9705" s="45"/>
      <c r="WWL9705" s="45"/>
      <c r="WWM9705" s="45"/>
      <c r="WWN9705" s="45"/>
      <c r="WWO9705" s="45"/>
      <c r="WWP9705" s="45"/>
      <c r="WWQ9705" s="45"/>
      <c r="WWR9705" s="45"/>
      <c r="WWS9705" s="45"/>
      <c r="WWT9705" s="45"/>
      <c r="WWU9705" s="45"/>
      <c r="WWV9705" s="45"/>
      <c r="WWW9705" s="45"/>
      <c r="WWX9705" s="45"/>
      <c r="WWY9705" s="45"/>
      <c r="WWZ9705" s="45"/>
      <c r="WXA9705" s="45"/>
      <c r="WXB9705" s="45"/>
      <c r="WXC9705" s="45"/>
      <c r="WXD9705" s="45"/>
      <c r="WXE9705" s="45"/>
      <c r="WXF9705" s="45"/>
      <c r="WXG9705" s="45"/>
      <c r="WXH9705" s="45"/>
      <c r="WXI9705" s="45"/>
      <c r="WXJ9705" s="45"/>
      <c r="WXK9705" s="45"/>
      <c r="WXL9705" s="45"/>
      <c r="WXM9705" s="45"/>
      <c r="WXN9705" s="45"/>
      <c r="WXO9705" s="45"/>
      <c r="WXP9705" s="45"/>
      <c r="WXQ9705" s="45"/>
      <c r="WXR9705" s="45"/>
      <c r="WXS9705" s="45"/>
      <c r="WXT9705" s="45"/>
      <c r="WXU9705" s="45"/>
      <c r="WXV9705" s="45"/>
      <c r="WXW9705" s="45"/>
      <c r="WXX9705" s="45"/>
      <c r="WXY9705" s="45"/>
      <c r="WXZ9705" s="45"/>
      <c r="WYA9705" s="45"/>
      <c r="WYB9705" s="45"/>
      <c r="WYC9705" s="45"/>
      <c r="WYD9705" s="45"/>
      <c r="WYE9705" s="45"/>
      <c r="WYF9705" s="45"/>
      <c r="WYG9705" s="45"/>
      <c r="WYH9705" s="45"/>
      <c r="WYI9705" s="45"/>
      <c r="WYJ9705" s="45"/>
      <c r="WYK9705" s="45"/>
      <c r="WYL9705" s="45"/>
      <c r="WYM9705" s="45"/>
      <c r="WYN9705" s="45"/>
      <c r="WYO9705" s="45"/>
      <c r="WYP9705" s="45"/>
      <c r="WYQ9705" s="45"/>
      <c r="WYR9705" s="45"/>
      <c r="WYS9705" s="45"/>
      <c r="WYT9705" s="45"/>
      <c r="WYU9705" s="45"/>
      <c r="WYV9705" s="45"/>
      <c r="WYW9705" s="45"/>
      <c r="WYX9705" s="45"/>
      <c r="WYY9705" s="45"/>
      <c r="WYZ9705" s="45"/>
      <c r="WZA9705" s="45"/>
      <c r="WZB9705" s="45"/>
      <c r="WZC9705" s="45"/>
      <c r="WZD9705" s="45"/>
      <c r="WZE9705" s="45"/>
      <c r="WZF9705" s="45"/>
      <c r="WZG9705" s="45"/>
      <c r="WZH9705" s="45"/>
      <c r="WZI9705" s="45"/>
      <c r="WZJ9705" s="45"/>
      <c r="WZK9705" s="45"/>
      <c r="WZL9705" s="45"/>
      <c r="WZM9705" s="45"/>
      <c r="WZN9705" s="45"/>
      <c r="WZO9705" s="45"/>
      <c r="WZP9705" s="45"/>
      <c r="WZQ9705" s="45"/>
      <c r="WZR9705" s="45"/>
      <c r="WZS9705" s="45"/>
      <c r="WZT9705" s="45"/>
      <c r="WZU9705" s="45"/>
      <c r="WZV9705" s="45"/>
      <c r="WZW9705" s="45"/>
      <c r="WZX9705" s="45"/>
      <c r="WZY9705" s="45"/>
    </row>
    <row r="9706" spans="4:16249" s="44" customFormat="1" x14ac:dyDescent="0.25">
      <c r="D9706" s="55"/>
      <c r="H9706" s="45"/>
      <c r="I9706" s="45"/>
      <c r="J9706" s="45"/>
      <c r="K9706" s="45"/>
      <c r="L9706" s="45"/>
      <c r="M9706" s="45"/>
      <c r="N9706" s="45"/>
      <c r="O9706" s="45"/>
      <c r="P9706" s="45"/>
      <c r="Q9706" s="45"/>
      <c r="R9706" s="45"/>
      <c r="S9706" s="45"/>
      <c r="T9706" s="45"/>
      <c r="U9706" s="45"/>
      <c r="V9706" s="45"/>
      <c r="W9706" s="45"/>
      <c r="X9706" s="45"/>
      <c r="Y9706" s="45"/>
      <c r="Z9706" s="45"/>
      <c r="AA9706" s="45"/>
      <c r="AB9706" s="45"/>
      <c r="AC9706" s="45"/>
      <c r="AD9706" s="45"/>
      <c r="AE9706" s="45"/>
      <c r="AF9706" s="45"/>
      <c r="AG9706" s="45"/>
      <c r="AH9706" s="45"/>
      <c r="AI9706" s="45"/>
      <c r="AJ9706" s="45"/>
      <c r="AK9706" s="45"/>
      <c r="AL9706" s="45"/>
      <c r="AM9706" s="45"/>
      <c r="AN9706" s="45"/>
      <c r="AO9706" s="45"/>
      <c r="AP9706" s="45"/>
      <c r="AQ9706" s="45"/>
      <c r="AR9706" s="45"/>
      <c r="AS9706" s="45"/>
      <c r="AT9706" s="45"/>
      <c r="AU9706" s="45"/>
      <c r="AV9706" s="45"/>
      <c r="AW9706" s="45"/>
      <c r="AX9706" s="45"/>
      <c r="AY9706" s="45"/>
      <c r="AZ9706" s="45"/>
      <c r="BA9706" s="45"/>
      <c r="BB9706" s="45"/>
      <c r="BC9706" s="45"/>
      <c r="BD9706" s="45"/>
      <c r="BE9706" s="45"/>
      <c r="BF9706" s="45"/>
      <c r="BG9706" s="45"/>
      <c r="BH9706" s="45"/>
      <c r="BI9706" s="45"/>
      <c r="BJ9706" s="45"/>
      <c r="BK9706" s="45"/>
      <c r="BL9706" s="45"/>
      <c r="BM9706" s="45"/>
      <c r="BN9706" s="45"/>
      <c r="BO9706" s="45"/>
      <c r="BP9706" s="45"/>
      <c r="BQ9706" s="45"/>
      <c r="BR9706" s="45"/>
      <c r="BS9706" s="45"/>
      <c r="BT9706" s="45"/>
      <c r="BU9706" s="45"/>
      <c r="BV9706" s="45"/>
      <c r="BW9706" s="45"/>
      <c r="BX9706" s="45"/>
      <c r="BY9706" s="45"/>
      <c r="BZ9706" s="45"/>
      <c r="CA9706" s="45"/>
      <c r="CB9706" s="45"/>
      <c r="CC9706" s="45"/>
      <c r="CD9706" s="45"/>
      <c r="CE9706" s="45"/>
      <c r="CF9706" s="45"/>
      <c r="CG9706" s="45"/>
      <c r="CH9706" s="45"/>
      <c r="CI9706" s="45"/>
      <c r="CJ9706" s="45"/>
      <c r="CK9706" s="45"/>
      <c r="CL9706" s="45"/>
      <c r="CM9706" s="45"/>
      <c r="CN9706" s="45"/>
      <c r="CO9706" s="45"/>
      <c r="CP9706" s="45"/>
      <c r="CQ9706" s="45"/>
      <c r="CR9706" s="45"/>
      <c r="CS9706" s="45"/>
      <c r="CT9706" s="45"/>
      <c r="CU9706" s="45"/>
      <c r="CV9706" s="45"/>
      <c r="CW9706" s="45"/>
      <c r="CX9706" s="45"/>
      <c r="CY9706" s="45"/>
      <c r="CZ9706" s="45"/>
      <c r="DA9706" s="45"/>
      <c r="DB9706" s="45"/>
      <c r="DC9706" s="45"/>
      <c r="DD9706" s="45"/>
      <c r="DE9706" s="45"/>
      <c r="DF9706" s="45"/>
      <c r="DG9706" s="45"/>
      <c r="DH9706" s="45"/>
      <c r="DI9706" s="45"/>
      <c r="DJ9706" s="45"/>
      <c r="DK9706" s="45"/>
      <c r="DL9706" s="45"/>
      <c r="DM9706" s="45"/>
      <c r="DN9706" s="45"/>
      <c r="DO9706" s="45"/>
      <c r="DP9706" s="45"/>
      <c r="DQ9706" s="45"/>
      <c r="DR9706" s="45"/>
      <c r="DS9706" s="45"/>
      <c r="DT9706" s="45"/>
      <c r="DU9706" s="45"/>
      <c r="DV9706" s="45"/>
      <c r="DW9706" s="45"/>
      <c r="DX9706" s="45"/>
      <c r="DY9706" s="45"/>
      <c r="DZ9706" s="45"/>
      <c r="EA9706" s="45"/>
      <c r="EB9706" s="45"/>
      <c r="EC9706" s="45"/>
      <c r="ED9706" s="45"/>
      <c r="EE9706" s="45"/>
      <c r="EF9706" s="45"/>
      <c r="EG9706" s="45"/>
      <c r="EH9706" s="45"/>
      <c r="EI9706" s="45"/>
      <c r="EJ9706" s="45"/>
      <c r="EK9706" s="45"/>
      <c r="EL9706" s="45"/>
      <c r="EM9706" s="45"/>
      <c r="EN9706" s="45"/>
      <c r="EO9706" s="45"/>
      <c r="EP9706" s="45"/>
      <c r="EQ9706" s="45"/>
      <c r="ER9706" s="45"/>
      <c r="ES9706" s="45"/>
      <c r="ET9706" s="45"/>
      <c r="EU9706" s="45"/>
      <c r="EV9706" s="45"/>
      <c r="EW9706" s="45"/>
      <c r="EX9706" s="45"/>
      <c r="EY9706" s="45"/>
      <c r="EZ9706" s="45"/>
      <c r="FA9706" s="45"/>
      <c r="FB9706" s="45"/>
      <c r="FC9706" s="45"/>
      <c r="FD9706" s="45"/>
      <c r="FE9706" s="45"/>
      <c r="FF9706" s="45"/>
      <c r="FG9706" s="45"/>
      <c r="FH9706" s="45"/>
      <c r="FI9706" s="45"/>
      <c r="FJ9706" s="45"/>
      <c r="FK9706" s="45"/>
      <c r="FL9706" s="45"/>
      <c r="FM9706" s="45"/>
      <c r="FN9706" s="45"/>
      <c r="FO9706" s="45"/>
      <c r="FP9706" s="45"/>
      <c r="FQ9706" s="45"/>
      <c r="FR9706" s="45"/>
      <c r="FS9706" s="45"/>
      <c r="FT9706" s="45"/>
      <c r="FU9706" s="45"/>
      <c r="FV9706" s="45"/>
      <c r="FW9706" s="45"/>
      <c r="FX9706" s="45"/>
      <c r="FY9706" s="45"/>
      <c r="FZ9706" s="45"/>
      <c r="GA9706" s="45"/>
      <c r="GB9706" s="45"/>
      <c r="GC9706" s="45"/>
      <c r="GD9706" s="45"/>
      <c r="GE9706" s="45"/>
      <c r="GF9706" s="45"/>
      <c r="GG9706" s="45"/>
      <c r="GH9706" s="45"/>
      <c r="GI9706" s="45"/>
      <c r="GJ9706" s="45"/>
      <c r="GK9706" s="45"/>
      <c r="GL9706" s="45"/>
      <c r="GM9706" s="45"/>
      <c r="GN9706" s="45"/>
      <c r="GO9706" s="45"/>
      <c r="GP9706" s="45"/>
      <c r="GQ9706" s="45"/>
      <c r="GR9706" s="45"/>
      <c r="GS9706" s="45"/>
      <c r="GT9706" s="45"/>
      <c r="GU9706" s="45"/>
      <c r="GV9706" s="45"/>
      <c r="GW9706" s="45"/>
      <c r="GX9706" s="45"/>
      <c r="GY9706" s="45"/>
      <c r="GZ9706" s="45"/>
      <c r="HA9706" s="45"/>
      <c r="HB9706" s="45"/>
      <c r="HC9706" s="45"/>
      <c r="HD9706" s="45"/>
      <c r="HE9706" s="45"/>
      <c r="HF9706" s="45"/>
      <c r="HG9706" s="45"/>
      <c r="HH9706" s="45"/>
      <c r="HI9706" s="45"/>
      <c r="HJ9706" s="45"/>
      <c r="HK9706" s="45"/>
      <c r="HL9706" s="45"/>
      <c r="HM9706" s="45"/>
      <c r="HN9706" s="45"/>
      <c r="HO9706" s="45"/>
      <c r="HP9706" s="45"/>
      <c r="HQ9706" s="45"/>
      <c r="HR9706" s="45"/>
      <c r="HS9706" s="45"/>
      <c r="HT9706" s="45"/>
      <c r="HU9706" s="45"/>
      <c r="HV9706" s="45"/>
      <c r="HW9706" s="45"/>
      <c r="HX9706" s="45"/>
      <c r="HY9706" s="45"/>
      <c r="HZ9706" s="45"/>
      <c r="IA9706" s="45"/>
      <c r="IB9706" s="45"/>
      <c r="IC9706" s="45"/>
      <c r="ID9706" s="45"/>
      <c r="IE9706" s="45"/>
      <c r="IF9706" s="45"/>
      <c r="IG9706" s="45"/>
      <c r="IH9706" s="45"/>
      <c r="II9706" s="45"/>
      <c r="IJ9706" s="45"/>
      <c r="IK9706" s="45"/>
      <c r="IL9706" s="45"/>
      <c r="IM9706" s="45"/>
      <c r="IN9706" s="45"/>
      <c r="IO9706" s="45"/>
      <c r="IP9706" s="45"/>
      <c r="IQ9706" s="45"/>
      <c r="IR9706" s="45"/>
      <c r="IS9706" s="45"/>
      <c r="IT9706" s="45"/>
      <c r="IU9706" s="45"/>
      <c r="IV9706" s="45"/>
      <c r="IW9706" s="45"/>
      <c r="IX9706" s="45"/>
      <c r="IY9706" s="45"/>
      <c r="IZ9706" s="45"/>
      <c r="JA9706" s="45"/>
      <c r="JB9706" s="45"/>
      <c r="JC9706" s="45"/>
      <c r="JD9706" s="45"/>
      <c r="JE9706" s="45"/>
      <c r="JF9706" s="45"/>
      <c r="JG9706" s="45"/>
      <c r="JH9706" s="45"/>
      <c r="JI9706" s="45"/>
      <c r="JJ9706" s="45"/>
      <c r="JK9706" s="45"/>
      <c r="JL9706" s="45"/>
      <c r="JM9706" s="45"/>
      <c r="JN9706" s="45"/>
      <c r="JO9706" s="45"/>
      <c r="JP9706" s="45"/>
      <c r="JQ9706" s="45"/>
      <c r="JR9706" s="45"/>
      <c r="JS9706" s="45"/>
      <c r="JT9706" s="45"/>
      <c r="JU9706" s="45"/>
      <c r="JV9706" s="45"/>
      <c r="JW9706" s="45"/>
      <c r="JX9706" s="45"/>
      <c r="JY9706" s="45"/>
      <c r="JZ9706" s="45"/>
      <c r="KA9706" s="45"/>
      <c r="KB9706" s="45"/>
      <c r="KC9706" s="45"/>
      <c r="KD9706" s="45"/>
      <c r="KE9706" s="45"/>
      <c r="KF9706" s="45"/>
      <c r="KG9706" s="45"/>
      <c r="KH9706" s="45"/>
      <c r="KI9706" s="45"/>
      <c r="KJ9706" s="45"/>
      <c r="KK9706" s="45"/>
      <c r="KL9706" s="45"/>
      <c r="KM9706" s="45"/>
      <c r="KN9706" s="45"/>
      <c r="KO9706" s="45"/>
      <c r="KP9706" s="45"/>
      <c r="KQ9706" s="45"/>
      <c r="KR9706" s="45"/>
      <c r="KS9706" s="45"/>
      <c r="KT9706" s="45"/>
      <c r="KU9706" s="45"/>
      <c r="KV9706" s="45"/>
      <c r="KW9706" s="45"/>
      <c r="KX9706" s="45"/>
      <c r="KY9706" s="45"/>
      <c r="KZ9706" s="45"/>
      <c r="LA9706" s="45"/>
      <c r="LB9706" s="45"/>
      <c r="LC9706" s="45"/>
      <c r="LD9706" s="45"/>
      <c r="LE9706" s="45"/>
      <c r="LF9706" s="45"/>
      <c r="LG9706" s="45"/>
      <c r="LH9706" s="45"/>
      <c r="LI9706" s="45"/>
      <c r="LJ9706" s="45"/>
      <c r="LK9706" s="45"/>
      <c r="LL9706" s="45"/>
      <c r="LM9706" s="45"/>
      <c r="LN9706" s="45"/>
      <c r="LO9706" s="45"/>
      <c r="LP9706" s="45"/>
      <c r="LQ9706" s="45"/>
      <c r="LR9706" s="45"/>
      <c r="LS9706" s="45"/>
      <c r="LT9706" s="45"/>
      <c r="LU9706" s="45"/>
      <c r="LV9706" s="45"/>
      <c r="LW9706" s="45"/>
      <c r="LX9706" s="45"/>
      <c r="LY9706" s="45"/>
      <c r="LZ9706" s="45"/>
      <c r="MA9706" s="45"/>
      <c r="MB9706" s="45"/>
      <c r="MC9706" s="45"/>
      <c r="MD9706" s="45"/>
      <c r="ME9706" s="45"/>
      <c r="MF9706" s="45"/>
      <c r="MG9706" s="45"/>
      <c r="MH9706" s="45"/>
      <c r="MI9706" s="45"/>
      <c r="MJ9706" s="45"/>
      <c r="MK9706" s="45"/>
      <c r="ML9706" s="45"/>
      <c r="MM9706" s="45"/>
      <c r="MN9706" s="45"/>
      <c r="MO9706" s="45"/>
      <c r="MP9706" s="45"/>
      <c r="MQ9706" s="45"/>
      <c r="MR9706" s="45"/>
      <c r="MS9706" s="45"/>
      <c r="MT9706" s="45"/>
      <c r="MU9706" s="45"/>
      <c r="MV9706" s="45"/>
      <c r="MW9706" s="45"/>
      <c r="MX9706" s="45"/>
      <c r="MY9706" s="45"/>
      <c r="MZ9706" s="45"/>
      <c r="NA9706" s="45"/>
      <c r="NB9706" s="45"/>
      <c r="NC9706" s="45"/>
      <c r="ND9706" s="45"/>
      <c r="NE9706" s="45"/>
      <c r="NF9706" s="45"/>
      <c r="NG9706" s="45"/>
      <c r="NH9706" s="45"/>
      <c r="NI9706" s="45"/>
      <c r="NJ9706" s="45"/>
      <c r="NK9706" s="45"/>
      <c r="NL9706" s="45"/>
      <c r="NM9706" s="45"/>
      <c r="NN9706" s="45"/>
      <c r="NO9706" s="45"/>
      <c r="NP9706" s="45"/>
      <c r="NQ9706" s="45"/>
      <c r="NR9706" s="45"/>
      <c r="NS9706" s="45"/>
      <c r="NT9706" s="45"/>
      <c r="NU9706" s="45"/>
      <c r="NV9706" s="45"/>
      <c r="NW9706" s="45"/>
      <c r="NX9706" s="45"/>
      <c r="NY9706" s="45"/>
      <c r="NZ9706" s="45"/>
      <c r="OA9706" s="45"/>
      <c r="OB9706" s="45"/>
      <c r="OC9706" s="45"/>
      <c r="OD9706" s="45"/>
      <c r="OE9706" s="45"/>
      <c r="OF9706" s="45"/>
      <c r="OG9706" s="45"/>
      <c r="OH9706" s="45"/>
      <c r="OI9706" s="45"/>
      <c r="OJ9706" s="45"/>
      <c r="OK9706" s="45"/>
      <c r="OL9706" s="45"/>
      <c r="OM9706" s="45"/>
      <c r="ON9706" s="45"/>
      <c r="OO9706" s="45"/>
      <c r="OP9706" s="45"/>
      <c r="OQ9706" s="45"/>
      <c r="OR9706" s="45"/>
      <c r="OS9706" s="45"/>
      <c r="OT9706" s="45"/>
      <c r="OU9706" s="45"/>
      <c r="OV9706" s="45"/>
      <c r="OW9706" s="45"/>
      <c r="OX9706" s="45"/>
      <c r="OY9706" s="45"/>
      <c r="OZ9706" s="45"/>
      <c r="PA9706" s="45"/>
      <c r="PB9706" s="45"/>
      <c r="PC9706" s="45"/>
      <c r="PD9706" s="45"/>
      <c r="PE9706" s="45"/>
      <c r="PF9706" s="45"/>
      <c r="PG9706" s="45"/>
      <c r="PH9706" s="45"/>
      <c r="PI9706" s="45"/>
      <c r="PJ9706" s="45"/>
      <c r="PK9706" s="45"/>
      <c r="PL9706" s="45"/>
      <c r="PM9706" s="45"/>
      <c r="PN9706" s="45"/>
      <c r="PO9706" s="45"/>
      <c r="PP9706" s="45"/>
      <c r="PQ9706" s="45"/>
      <c r="PR9706" s="45"/>
      <c r="PS9706" s="45"/>
      <c r="PT9706" s="45"/>
      <c r="PU9706" s="45"/>
      <c r="PV9706" s="45"/>
      <c r="PW9706" s="45"/>
      <c r="PX9706" s="45"/>
      <c r="PY9706" s="45"/>
      <c r="PZ9706" s="45"/>
      <c r="QA9706" s="45"/>
      <c r="QB9706" s="45"/>
      <c r="QC9706" s="45"/>
      <c r="QD9706" s="45"/>
      <c r="QE9706" s="45"/>
      <c r="QF9706" s="45"/>
      <c r="QG9706" s="45"/>
      <c r="QH9706" s="45"/>
      <c r="QI9706" s="45"/>
      <c r="QJ9706" s="45"/>
      <c r="QK9706" s="45"/>
      <c r="QL9706" s="45"/>
      <c r="QM9706" s="45"/>
      <c r="QN9706" s="45"/>
      <c r="QO9706" s="45"/>
      <c r="QP9706" s="45"/>
      <c r="QQ9706" s="45"/>
      <c r="QR9706" s="45"/>
      <c r="QS9706" s="45"/>
      <c r="QT9706" s="45"/>
      <c r="QU9706" s="45"/>
      <c r="QV9706" s="45"/>
      <c r="QW9706" s="45"/>
      <c r="QX9706" s="45"/>
      <c r="QY9706" s="45"/>
      <c r="QZ9706" s="45"/>
      <c r="RA9706" s="45"/>
      <c r="RB9706" s="45"/>
      <c r="RC9706" s="45"/>
      <c r="RD9706" s="45"/>
      <c r="RE9706" s="45"/>
      <c r="RF9706" s="45"/>
      <c r="RG9706" s="45"/>
      <c r="RH9706" s="45"/>
      <c r="RI9706" s="45"/>
      <c r="RJ9706" s="45"/>
      <c r="RK9706" s="45"/>
      <c r="RL9706" s="45"/>
      <c r="RM9706" s="45"/>
      <c r="RN9706" s="45"/>
      <c r="RO9706" s="45"/>
      <c r="RP9706" s="45"/>
      <c r="RQ9706" s="45"/>
      <c r="RR9706" s="45"/>
      <c r="RS9706" s="45"/>
      <c r="RT9706" s="45"/>
      <c r="RU9706" s="45"/>
      <c r="RV9706" s="45"/>
      <c r="RW9706" s="45"/>
      <c r="RX9706" s="45"/>
      <c r="RY9706" s="45"/>
      <c r="RZ9706" s="45"/>
      <c r="SA9706" s="45"/>
      <c r="SB9706" s="45"/>
      <c r="SC9706" s="45"/>
      <c r="SD9706" s="45"/>
      <c r="SE9706" s="45"/>
      <c r="SF9706" s="45"/>
      <c r="SG9706" s="45"/>
      <c r="SH9706" s="45"/>
      <c r="SI9706" s="45"/>
      <c r="SJ9706" s="45"/>
      <c r="SK9706" s="45"/>
      <c r="SL9706" s="45"/>
      <c r="SM9706" s="45"/>
      <c r="SN9706" s="45"/>
      <c r="SO9706" s="45"/>
      <c r="SP9706" s="45"/>
      <c r="SQ9706" s="45"/>
      <c r="SR9706" s="45"/>
      <c r="SS9706" s="45"/>
      <c r="ST9706" s="45"/>
      <c r="SU9706" s="45"/>
      <c r="SV9706" s="45"/>
      <c r="SW9706" s="45"/>
      <c r="SX9706" s="45"/>
      <c r="SY9706" s="45"/>
      <c r="SZ9706" s="45"/>
      <c r="TA9706" s="45"/>
      <c r="TB9706" s="45"/>
      <c r="TC9706" s="45"/>
      <c r="TD9706" s="45"/>
      <c r="TE9706" s="45"/>
      <c r="TF9706" s="45"/>
      <c r="TG9706" s="45"/>
      <c r="TH9706" s="45"/>
      <c r="TI9706" s="45"/>
      <c r="TJ9706" s="45"/>
      <c r="TK9706" s="45"/>
      <c r="TL9706" s="45"/>
      <c r="TM9706" s="45"/>
      <c r="TN9706" s="45"/>
      <c r="TO9706" s="45"/>
      <c r="TP9706" s="45"/>
      <c r="TQ9706" s="45"/>
      <c r="TR9706" s="45"/>
      <c r="TS9706" s="45"/>
      <c r="TT9706" s="45"/>
      <c r="TU9706" s="45"/>
      <c r="TV9706" s="45"/>
      <c r="TW9706" s="45"/>
      <c r="TX9706" s="45"/>
      <c r="TY9706" s="45"/>
      <c r="TZ9706" s="45"/>
      <c r="UA9706" s="45"/>
      <c r="UB9706" s="45"/>
      <c r="UC9706" s="45"/>
      <c r="UD9706" s="45"/>
      <c r="UE9706" s="45"/>
      <c r="UF9706" s="45"/>
      <c r="UG9706" s="45"/>
      <c r="UH9706" s="45"/>
      <c r="UI9706" s="45"/>
      <c r="UJ9706" s="45"/>
      <c r="UK9706" s="45"/>
      <c r="UL9706" s="45"/>
      <c r="UM9706" s="45"/>
      <c r="UN9706" s="45"/>
      <c r="UO9706" s="45"/>
      <c r="UP9706" s="45"/>
      <c r="UQ9706" s="45"/>
      <c r="UR9706" s="45"/>
      <c r="US9706" s="45"/>
      <c r="UT9706" s="45"/>
      <c r="UU9706" s="45"/>
      <c r="UV9706" s="45"/>
      <c r="UW9706" s="45"/>
      <c r="UX9706" s="45"/>
      <c r="UY9706" s="45"/>
      <c r="UZ9706" s="45"/>
      <c r="VA9706" s="45"/>
      <c r="VB9706" s="45"/>
      <c r="VC9706" s="45"/>
      <c r="VD9706" s="45"/>
      <c r="VE9706" s="45"/>
      <c r="VF9706" s="45"/>
      <c r="VG9706" s="45"/>
      <c r="VH9706" s="45"/>
      <c r="VI9706" s="45"/>
      <c r="VJ9706" s="45"/>
      <c r="VK9706" s="45"/>
      <c r="VL9706" s="45"/>
      <c r="VM9706" s="45"/>
      <c r="VN9706" s="45"/>
      <c r="VO9706" s="45"/>
      <c r="VP9706" s="45"/>
      <c r="VQ9706" s="45"/>
      <c r="VR9706" s="45"/>
      <c r="VS9706" s="45"/>
      <c r="VT9706" s="45"/>
      <c r="VU9706" s="45"/>
      <c r="VV9706" s="45"/>
      <c r="VW9706" s="45"/>
      <c r="VX9706" s="45"/>
      <c r="VY9706" s="45"/>
      <c r="VZ9706" s="45"/>
      <c r="WA9706" s="45"/>
      <c r="WB9706" s="45"/>
      <c r="WC9706" s="45"/>
      <c r="WD9706" s="45"/>
      <c r="WE9706" s="45"/>
      <c r="WF9706" s="45"/>
      <c r="WG9706" s="45"/>
      <c r="WH9706" s="45"/>
      <c r="WI9706" s="45"/>
      <c r="WJ9706" s="45"/>
      <c r="WK9706" s="45"/>
      <c r="WL9706" s="45"/>
      <c r="WM9706" s="45"/>
      <c r="WN9706" s="45"/>
      <c r="WO9706" s="45"/>
      <c r="WP9706" s="45"/>
      <c r="WQ9706" s="45"/>
      <c r="WR9706" s="45"/>
      <c r="WS9706" s="45"/>
      <c r="WT9706" s="45"/>
      <c r="WU9706" s="45"/>
      <c r="WV9706" s="45"/>
      <c r="WW9706" s="45"/>
      <c r="WX9706" s="45"/>
      <c r="WY9706" s="45"/>
      <c r="WZ9706" s="45"/>
      <c r="XA9706" s="45"/>
      <c r="XB9706" s="45"/>
      <c r="XC9706" s="45"/>
      <c r="XD9706" s="45"/>
      <c r="XE9706" s="45"/>
      <c r="XF9706" s="45"/>
      <c r="XG9706" s="45"/>
      <c r="XH9706" s="45"/>
      <c r="XI9706" s="45"/>
      <c r="XJ9706" s="45"/>
      <c r="XK9706" s="45"/>
      <c r="XL9706" s="45"/>
      <c r="XM9706" s="45"/>
      <c r="XN9706" s="45"/>
      <c r="XO9706" s="45"/>
      <c r="XP9706" s="45"/>
      <c r="XQ9706" s="45"/>
      <c r="XR9706" s="45"/>
      <c r="XS9706" s="45"/>
      <c r="XT9706" s="45"/>
      <c r="XU9706" s="45"/>
      <c r="XV9706" s="45"/>
      <c r="XW9706" s="45"/>
      <c r="XX9706" s="45"/>
      <c r="XY9706" s="45"/>
      <c r="XZ9706" s="45"/>
      <c r="YA9706" s="45"/>
      <c r="YB9706" s="45"/>
      <c r="YC9706" s="45"/>
      <c r="YD9706" s="45"/>
      <c r="YE9706" s="45"/>
      <c r="YF9706" s="45"/>
      <c r="YG9706" s="45"/>
      <c r="YH9706" s="45"/>
      <c r="YI9706" s="45"/>
      <c r="YJ9706" s="45"/>
      <c r="YK9706" s="45"/>
      <c r="YL9706" s="45"/>
      <c r="YM9706" s="45"/>
      <c r="YN9706" s="45"/>
      <c r="YO9706" s="45"/>
      <c r="YP9706" s="45"/>
      <c r="YQ9706" s="45"/>
      <c r="YR9706" s="45"/>
      <c r="YS9706" s="45"/>
      <c r="YT9706" s="45"/>
      <c r="YU9706" s="45"/>
      <c r="YV9706" s="45"/>
      <c r="YW9706" s="45"/>
      <c r="YX9706" s="45"/>
      <c r="YY9706" s="45"/>
      <c r="YZ9706" s="45"/>
      <c r="ZA9706" s="45"/>
      <c r="ZB9706" s="45"/>
      <c r="ZC9706" s="45"/>
      <c r="ZD9706" s="45"/>
      <c r="ZE9706" s="45"/>
      <c r="ZF9706" s="45"/>
      <c r="ZG9706" s="45"/>
      <c r="ZH9706" s="45"/>
      <c r="ZI9706" s="45"/>
      <c r="ZJ9706" s="45"/>
      <c r="ZK9706" s="45"/>
      <c r="ZL9706" s="45"/>
      <c r="ZM9706" s="45"/>
      <c r="ZN9706" s="45"/>
      <c r="ZO9706" s="45"/>
      <c r="ZP9706" s="45"/>
      <c r="ZQ9706" s="45"/>
      <c r="ZR9706" s="45"/>
      <c r="ZS9706" s="45"/>
      <c r="ZT9706" s="45"/>
      <c r="ZU9706" s="45"/>
      <c r="ZV9706" s="45"/>
      <c r="ZW9706" s="45"/>
      <c r="ZX9706" s="45"/>
      <c r="ZY9706" s="45"/>
      <c r="ZZ9706" s="45"/>
      <c r="AAA9706" s="45"/>
      <c r="AAB9706" s="45"/>
      <c r="AAC9706" s="45"/>
      <c r="AAD9706" s="45"/>
      <c r="AAE9706" s="45"/>
      <c r="AAF9706" s="45"/>
      <c r="AAG9706" s="45"/>
      <c r="AAH9706" s="45"/>
      <c r="AAI9706" s="45"/>
      <c r="AAJ9706" s="45"/>
      <c r="AAK9706" s="45"/>
      <c r="AAL9706" s="45"/>
      <c r="AAM9706" s="45"/>
      <c r="AAN9706" s="45"/>
      <c r="AAO9706" s="45"/>
      <c r="AAP9706" s="45"/>
      <c r="AAQ9706" s="45"/>
      <c r="AAR9706" s="45"/>
      <c r="AAS9706" s="45"/>
      <c r="AAT9706" s="45"/>
      <c r="AAU9706" s="45"/>
      <c r="AAV9706" s="45"/>
      <c r="AAW9706" s="45"/>
      <c r="AAX9706" s="45"/>
      <c r="AAY9706" s="45"/>
      <c r="AAZ9706" s="45"/>
      <c r="ABA9706" s="45"/>
      <c r="ABB9706" s="45"/>
      <c r="ABC9706" s="45"/>
      <c r="ABD9706" s="45"/>
      <c r="ABE9706" s="45"/>
      <c r="ABF9706" s="45"/>
      <c r="ABG9706" s="45"/>
      <c r="ABH9706" s="45"/>
      <c r="ABI9706" s="45"/>
      <c r="ABJ9706" s="45"/>
      <c r="ABK9706" s="45"/>
      <c r="ABL9706" s="45"/>
      <c r="ABM9706" s="45"/>
      <c r="ABN9706" s="45"/>
      <c r="ABO9706" s="45"/>
      <c r="ABP9706" s="45"/>
      <c r="ABQ9706" s="45"/>
      <c r="ABR9706" s="45"/>
      <c r="ABS9706" s="45"/>
      <c r="ABT9706" s="45"/>
      <c r="ABU9706" s="45"/>
      <c r="ABV9706" s="45"/>
      <c r="ABW9706" s="45"/>
      <c r="ABX9706" s="45"/>
      <c r="ABY9706" s="45"/>
      <c r="ABZ9706" s="45"/>
      <c r="ACA9706" s="45"/>
      <c r="ACB9706" s="45"/>
      <c r="ACC9706" s="45"/>
      <c r="ACD9706" s="45"/>
      <c r="ACE9706" s="45"/>
      <c r="ACF9706" s="45"/>
      <c r="ACG9706" s="45"/>
      <c r="ACH9706" s="45"/>
      <c r="ACI9706" s="45"/>
      <c r="ACJ9706" s="45"/>
      <c r="ACK9706" s="45"/>
      <c r="ACL9706" s="45"/>
      <c r="ACM9706" s="45"/>
      <c r="ACN9706" s="45"/>
      <c r="ACO9706" s="45"/>
      <c r="ACP9706" s="45"/>
      <c r="ACQ9706" s="45"/>
      <c r="ACR9706" s="45"/>
      <c r="ACS9706" s="45"/>
      <c r="ACT9706" s="45"/>
      <c r="ACU9706" s="45"/>
      <c r="ACV9706" s="45"/>
      <c r="ACW9706" s="45"/>
      <c r="ACX9706" s="45"/>
      <c r="ACY9706" s="45"/>
      <c r="ACZ9706" s="45"/>
      <c r="ADA9706" s="45"/>
      <c r="ADB9706" s="45"/>
      <c r="ADC9706" s="45"/>
      <c r="ADD9706" s="45"/>
      <c r="ADE9706" s="45"/>
      <c r="ADF9706" s="45"/>
      <c r="ADG9706" s="45"/>
      <c r="ADH9706" s="45"/>
      <c r="ADI9706" s="45"/>
      <c r="ADJ9706" s="45"/>
      <c r="ADK9706" s="45"/>
      <c r="ADL9706" s="45"/>
      <c r="ADM9706" s="45"/>
      <c r="ADN9706" s="45"/>
      <c r="ADO9706" s="45"/>
      <c r="ADP9706" s="45"/>
      <c r="ADQ9706" s="45"/>
      <c r="ADR9706" s="45"/>
      <c r="ADS9706" s="45"/>
      <c r="ADT9706" s="45"/>
      <c r="ADU9706" s="45"/>
      <c r="ADV9706" s="45"/>
      <c r="ADW9706" s="45"/>
      <c r="ADX9706" s="45"/>
      <c r="ADY9706" s="45"/>
      <c r="ADZ9706" s="45"/>
      <c r="AEA9706" s="45"/>
      <c r="AEB9706" s="45"/>
      <c r="AEC9706" s="45"/>
      <c r="AED9706" s="45"/>
      <c r="AEE9706" s="45"/>
      <c r="AEF9706" s="45"/>
      <c r="AEG9706" s="45"/>
      <c r="AEH9706" s="45"/>
      <c r="AEI9706" s="45"/>
      <c r="AEJ9706" s="45"/>
      <c r="AEK9706" s="45"/>
      <c r="AEL9706" s="45"/>
      <c r="AEM9706" s="45"/>
      <c r="AEN9706" s="45"/>
      <c r="AEO9706" s="45"/>
      <c r="AEP9706" s="45"/>
      <c r="AEQ9706" s="45"/>
      <c r="AER9706" s="45"/>
      <c r="AES9706" s="45"/>
      <c r="AET9706" s="45"/>
      <c r="AEU9706" s="45"/>
      <c r="AEV9706" s="45"/>
      <c r="AEW9706" s="45"/>
      <c r="AEX9706" s="45"/>
      <c r="AEY9706" s="45"/>
      <c r="AEZ9706" s="45"/>
      <c r="AFA9706" s="45"/>
      <c r="AFB9706" s="45"/>
      <c r="AFC9706" s="45"/>
      <c r="AFD9706" s="45"/>
      <c r="AFE9706" s="45"/>
      <c r="AFF9706" s="45"/>
      <c r="AFG9706" s="45"/>
      <c r="AFH9706" s="45"/>
      <c r="AFI9706" s="45"/>
      <c r="AFJ9706" s="45"/>
      <c r="AFK9706" s="45"/>
      <c r="AFL9706" s="45"/>
      <c r="AFM9706" s="45"/>
      <c r="AFN9706" s="45"/>
      <c r="AFO9706" s="45"/>
      <c r="AFP9706" s="45"/>
      <c r="AFQ9706" s="45"/>
      <c r="AFR9706" s="45"/>
      <c r="AFS9706" s="45"/>
      <c r="AFT9706" s="45"/>
      <c r="AFU9706" s="45"/>
      <c r="AFV9706" s="45"/>
      <c r="AFW9706" s="45"/>
      <c r="AFX9706" s="45"/>
      <c r="AFY9706" s="45"/>
      <c r="AFZ9706" s="45"/>
      <c r="AGA9706" s="45"/>
      <c r="AGB9706" s="45"/>
      <c r="AGC9706" s="45"/>
      <c r="AGD9706" s="45"/>
      <c r="AGE9706" s="45"/>
      <c r="AGF9706" s="45"/>
      <c r="AGG9706" s="45"/>
      <c r="AGH9706" s="45"/>
      <c r="AGI9706" s="45"/>
      <c r="AGJ9706" s="45"/>
      <c r="AGK9706" s="45"/>
      <c r="AGL9706" s="45"/>
      <c r="AGM9706" s="45"/>
      <c r="AGN9706" s="45"/>
      <c r="AGO9706" s="45"/>
      <c r="AGP9706" s="45"/>
      <c r="AGQ9706" s="45"/>
      <c r="AGR9706" s="45"/>
      <c r="AGS9706" s="45"/>
      <c r="AGT9706" s="45"/>
      <c r="AGU9706" s="45"/>
      <c r="AGV9706" s="45"/>
      <c r="AGW9706" s="45"/>
      <c r="AGX9706" s="45"/>
      <c r="AGY9706" s="45"/>
      <c r="AGZ9706" s="45"/>
      <c r="AHA9706" s="45"/>
      <c r="AHB9706" s="45"/>
      <c r="AHC9706" s="45"/>
      <c r="AHD9706" s="45"/>
      <c r="AHE9706" s="45"/>
      <c r="AHF9706" s="45"/>
      <c r="AHG9706" s="45"/>
      <c r="AHH9706" s="45"/>
      <c r="AHI9706" s="45"/>
      <c r="AHJ9706" s="45"/>
      <c r="AHK9706" s="45"/>
      <c r="AHL9706" s="45"/>
      <c r="AHM9706" s="45"/>
      <c r="AHN9706" s="45"/>
      <c r="AHO9706" s="45"/>
      <c r="AHP9706" s="45"/>
      <c r="AHQ9706" s="45"/>
      <c r="AHR9706" s="45"/>
      <c r="AHS9706" s="45"/>
      <c r="AHT9706" s="45"/>
      <c r="AHU9706" s="45"/>
      <c r="AHV9706" s="45"/>
      <c r="AHW9706" s="45"/>
      <c r="AHX9706" s="45"/>
      <c r="AHY9706" s="45"/>
      <c r="AHZ9706" s="45"/>
      <c r="AIA9706" s="45"/>
      <c r="AIB9706" s="45"/>
      <c r="AIC9706" s="45"/>
      <c r="AID9706" s="45"/>
      <c r="AIE9706" s="45"/>
      <c r="AIF9706" s="45"/>
      <c r="AIG9706" s="45"/>
      <c r="AIH9706" s="45"/>
      <c r="AII9706" s="45"/>
      <c r="AIJ9706" s="45"/>
      <c r="AIK9706" s="45"/>
      <c r="AIL9706" s="45"/>
      <c r="AIM9706" s="45"/>
      <c r="AIN9706" s="45"/>
      <c r="AIO9706" s="45"/>
      <c r="AIP9706" s="45"/>
      <c r="AIQ9706" s="45"/>
      <c r="AIR9706" s="45"/>
      <c r="AIS9706" s="45"/>
      <c r="AIT9706" s="45"/>
      <c r="AIU9706" s="45"/>
      <c r="AIV9706" s="45"/>
      <c r="AIW9706" s="45"/>
      <c r="AIX9706" s="45"/>
      <c r="AIY9706" s="45"/>
      <c r="AIZ9706" s="45"/>
      <c r="AJA9706" s="45"/>
      <c r="AJB9706" s="45"/>
      <c r="AJC9706" s="45"/>
      <c r="AJD9706" s="45"/>
      <c r="AJE9706" s="45"/>
      <c r="AJF9706" s="45"/>
      <c r="AJG9706" s="45"/>
      <c r="AJH9706" s="45"/>
      <c r="AJI9706" s="45"/>
      <c r="AJJ9706" s="45"/>
      <c r="AJK9706" s="45"/>
      <c r="AJL9706" s="45"/>
      <c r="AJM9706" s="45"/>
      <c r="AJN9706" s="45"/>
      <c r="AJO9706" s="45"/>
      <c r="AJP9706" s="45"/>
      <c r="AJQ9706" s="45"/>
      <c r="AJR9706" s="45"/>
      <c r="AJS9706" s="45"/>
      <c r="AJT9706" s="45"/>
      <c r="AJU9706" s="45"/>
      <c r="AJV9706" s="45"/>
      <c r="AJW9706" s="45"/>
      <c r="AJX9706" s="45"/>
      <c r="AJY9706" s="45"/>
      <c r="AJZ9706" s="45"/>
      <c r="AKA9706" s="45"/>
      <c r="AKB9706" s="45"/>
      <c r="AKC9706" s="45"/>
      <c r="AKD9706" s="45"/>
      <c r="AKE9706" s="45"/>
      <c r="AKF9706" s="45"/>
      <c r="AKG9706" s="45"/>
      <c r="AKH9706" s="45"/>
      <c r="AKI9706" s="45"/>
      <c r="AKJ9706" s="45"/>
      <c r="AKK9706" s="45"/>
      <c r="AKL9706" s="45"/>
      <c r="AKM9706" s="45"/>
      <c r="AKN9706" s="45"/>
      <c r="AKO9706" s="45"/>
      <c r="AKP9706" s="45"/>
      <c r="AKQ9706" s="45"/>
      <c r="AKR9706" s="45"/>
      <c r="AKS9706" s="45"/>
      <c r="AKT9706" s="45"/>
      <c r="AKU9706" s="45"/>
      <c r="AKV9706" s="45"/>
      <c r="AKW9706" s="45"/>
      <c r="AKX9706" s="45"/>
      <c r="AKY9706" s="45"/>
      <c r="AKZ9706" s="45"/>
      <c r="ALA9706" s="45"/>
      <c r="ALB9706" s="45"/>
      <c r="ALC9706" s="45"/>
      <c r="ALD9706" s="45"/>
      <c r="ALE9706" s="45"/>
      <c r="ALF9706" s="45"/>
      <c r="ALG9706" s="45"/>
      <c r="ALH9706" s="45"/>
      <c r="ALI9706" s="45"/>
      <c r="ALJ9706" s="45"/>
      <c r="ALK9706" s="45"/>
      <c r="ALL9706" s="45"/>
      <c r="ALM9706" s="45"/>
      <c r="ALN9706" s="45"/>
      <c r="ALO9706" s="45"/>
      <c r="ALP9706" s="45"/>
      <c r="ALQ9706" s="45"/>
      <c r="ALR9706" s="45"/>
      <c r="ALS9706" s="45"/>
      <c r="ALT9706" s="45"/>
      <c r="ALU9706" s="45"/>
      <c r="ALV9706" s="45"/>
      <c r="ALW9706" s="45"/>
      <c r="ALX9706" s="45"/>
      <c r="ALY9706" s="45"/>
      <c r="ALZ9706" s="45"/>
      <c r="AMA9706" s="45"/>
      <c r="AMB9706" s="45"/>
      <c r="AMC9706" s="45"/>
      <c r="AMD9706" s="45"/>
      <c r="AME9706" s="45"/>
      <c r="AMF9706" s="45"/>
      <c r="AMG9706" s="45"/>
      <c r="AMH9706" s="45"/>
      <c r="AMI9706" s="45"/>
      <c r="AMJ9706" s="45"/>
      <c r="AMK9706" s="45"/>
      <c r="AML9706" s="45"/>
      <c r="AMM9706" s="45"/>
      <c r="AMN9706" s="45"/>
      <c r="AMO9706" s="45"/>
      <c r="AMP9706" s="45"/>
      <c r="AMQ9706" s="45"/>
      <c r="AMR9706" s="45"/>
      <c r="AMS9706" s="45"/>
      <c r="AMT9706" s="45"/>
      <c r="AMU9706" s="45"/>
      <c r="AMV9706" s="45"/>
      <c r="AMW9706" s="45"/>
      <c r="AMX9706" s="45"/>
      <c r="AMY9706" s="45"/>
      <c r="AMZ9706" s="45"/>
      <c r="ANA9706" s="45"/>
      <c r="ANB9706" s="45"/>
      <c r="ANC9706" s="45"/>
      <c r="AND9706" s="45"/>
      <c r="ANE9706" s="45"/>
      <c r="ANF9706" s="45"/>
      <c r="ANG9706" s="45"/>
      <c r="ANH9706" s="45"/>
      <c r="ANI9706" s="45"/>
      <c r="ANJ9706" s="45"/>
      <c r="ANK9706" s="45"/>
      <c r="ANL9706" s="45"/>
      <c r="ANM9706" s="45"/>
      <c r="ANN9706" s="45"/>
      <c r="ANO9706" s="45"/>
      <c r="ANP9706" s="45"/>
      <c r="ANQ9706" s="45"/>
      <c r="ANR9706" s="45"/>
      <c r="ANS9706" s="45"/>
      <c r="ANT9706" s="45"/>
      <c r="ANU9706" s="45"/>
      <c r="ANV9706" s="45"/>
      <c r="ANW9706" s="45"/>
      <c r="ANX9706" s="45"/>
      <c r="ANY9706" s="45"/>
      <c r="ANZ9706" s="45"/>
      <c r="AOA9706" s="45"/>
      <c r="AOB9706" s="45"/>
      <c r="AOC9706" s="45"/>
      <c r="AOD9706" s="45"/>
      <c r="AOE9706" s="45"/>
      <c r="AOF9706" s="45"/>
      <c r="AOG9706" s="45"/>
      <c r="AOH9706" s="45"/>
      <c r="AOI9706" s="45"/>
      <c r="AOJ9706" s="45"/>
      <c r="AOK9706" s="45"/>
      <c r="AOL9706" s="45"/>
      <c r="AOM9706" s="45"/>
      <c r="AON9706" s="45"/>
      <c r="AOO9706" s="45"/>
      <c r="AOP9706" s="45"/>
      <c r="AOQ9706" s="45"/>
      <c r="AOR9706" s="45"/>
      <c r="AOS9706" s="45"/>
      <c r="AOT9706" s="45"/>
      <c r="AOU9706" s="45"/>
      <c r="AOV9706" s="45"/>
      <c r="AOW9706" s="45"/>
      <c r="AOX9706" s="45"/>
      <c r="AOY9706" s="45"/>
      <c r="AOZ9706" s="45"/>
      <c r="APA9706" s="45"/>
      <c r="APB9706" s="45"/>
      <c r="APC9706" s="45"/>
      <c r="APD9706" s="45"/>
      <c r="APE9706" s="45"/>
      <c r="APF9706" s="45"/>
      <c r="APG9706" s="45"/>
      <c r="APH9706" s="45"/>
      <c r="API9706" s="45"/>
      <c r="APJ9706" s="45"/>
      <c r="APK9706" s="45"/>
      <c r="APL9706" s="45"/>
      <c r="APM9706" s="45"/>
      <c r="APN9706" s="45"/>
      <c r="APO9706" s="45"/>
      <c r="APP9706" s="45"/>
      <c r="APQ9706" s="45"/>
      <c r="APR9706" s="45"/>
      <c r="APS9706" s="45"/>
      <c r="APT9706" s="45"/>
      <c r="APU9706" s="45"/>
      <c r="APV9706" s="45"/>
      <c r="APW9706" s="45"/>
      <c r="APX9706" s="45"/>
      <c r="APY9706" s="45"/>
      <c r="APZ9706" s="45"/>
      <c r="AQA9706" s="45"/>
      <c r="AQB9706" s="45"/>
      <c r="AQC9706" s="45"/>
      <c r="AQD9706" s="45"/>
      <c r="AQE9706" s="45"/>
      <c r="AQF9706" s="45"/>
      <c r="AQG9706" s="45"/>
      <c r="AQH9706" s="45"/>
      <c r="AQI9706" s="45"/>
      <c r="AQJ9706" s="45"/>
      <c r="AQK9706" s="45"/>
      <c r="AQL9706" s="45"/>
      <c r="AQM9706" s="45"/>
      <c r="AQN9706" s="45"/>
      <c r="AQO9706" s="45"/>
      <c r="AQP9706" s="45"/>
      <c r="AQQ9706" s="45"/>
      <c r="AQR9706" s="45"/>
      <c r="AQS9706" s="45"/>
      <c r="AQT9706" s="45"/>
      <c r="AQU9706" s="45"/>
      <c r="AQV9706" s="45"/>
      <c r="AQW9706" s="45"/>
      <c r="AQX9706" s="45"/>
      <c r="AQY9706" s="45"/>
      <c r="AQZ9706" s="45"/>
      <c r="ARA9706" s="45"/>
      <c r="ARB9706" s="45"/>
      <c r="ARC9706" s="45"/>
      <c r="ARD9706" s="45"/>
      <c r="ARE9706" s="45"/>
      <c r="ARF9706" s="45"/>
      <c r="ARG9706" s="45"/>
      <c r="ARH9706" s="45"/>
      <c r="ARI9706" s="45"/>
      <c r="ARJ9706" s="45"/>
      <c r="ARK9706" s="45"/>
      <c r="ARL9706" s="45"/>
      <c r="ARM9706" s="45"/>
      <c r="ARN9706" s="45"/>
      <c r="ARO9706" s="45"/>
      <c r="ARP9706" s="45"/>
      <c r="ARQ9706" s="45"/>
      <c r="ARR9706" s="45"/>
      <c r="ARS9706" s="45"/>
      <c r="ART9706" s="45"/>
      <c r="ARU9706" s="45"/>
      <c r="ARV9706" s="45"/>
      <c r="ARW9706" s="45"/>
      <c r="ARX9706" s="45"/>
      <c r="ARY9706" s="45"/>
      <c r="ARZ9706" s="45"/>
      <c r="ASA9706" s="45"/>
      <c r="ASB9706" s="45"/>
      <c r="ASC9706" s="45"/>
      <c r="ASD9706" s="45"/>
      <c r="ASE9706" s="45"/>
      <c r="ASF9706" s="45"/>
      <c r="ASG9706" s="45"/>
      <c r="ASH9706" s="45"/>
      <c r="ASI9706" s="45"/>
      <c r="ASJ9706" s="45"/>
      <c r="ASK9706" s="45"/>
      <c r="ASL9706" s="45"/>
      <c r="ASM9706" s="45"/>
      <c r="ASN9706" s="45"/>
      <c r="ASO9706" s="45"/>
      <c r="ASP9706" s="45"/>
      <c r="ASQ9706" s="45"/>
      <c r="ASR9706" s="45"/>
      <c r="ASS9706" s="45"/>
      <c r="AST9706" s="45"/>
      <c r="ASU9706" s="45"/>
      <c r="ASV9706" s="45"/>
      <c r="ASW9706" s="45"/>
      <c r="ASX9706" s="45"/>
      <c r="ASY9706" s="45"/>
      <c r="ASZ9706" s="45"/>
      <c r="ATA9706" s="45"/>
      <c r="ATB9706" s="45"/>
      <c r="ATC9706" s="45"/>
      <c r="ATD9706" s="45"/>
      <c r="ATE9706" s="45"/>
      <c r="ATF9706" s="45"/>
      <c r="ATG9706" s="45"/>
      <c r="ATH9706" s="45"/>
      <c r="ATI9706" s="45"/>
      <c r="ATJ9706" s="45"/>
      <c r="ATK9706" s="45"/>
      <c r="ATL9706" s="45"/>
      <c r="ATM9706" s="45"/>
      <c r="ATN9706" s="45"/>
      <c r="ATO9706" s="45"/>
      <c r="ATP9706" s="45"/>
      <c r="ATQ9706" s="45"/>
      <c r="ATR9706" s="45"/>
      <c r="ATS9706" s="45"/>
      <c r="ATT9706" s="45"/>
      <c r="ATU9706" s="45"/>
      <c r="ATV9706" s="45"/>
      <c r="ATW9706" s="45"/>
      <c r="ATX9706" s="45"/>
      <c r="ATY9706" s="45"/>
      <c r="ATZ9706" s="45"/>
      <c r="AUA9706" s="45"/>
      <c r="AUB9706" s="45"/>
      <c r="AUC9706" s="45"/>
      <c r="AUD9706" s="45"/>
      <c r="AUE9706" s="45"/>
      <c r="AUF9706" s="45"/>
      <c r="AUG9706" s="45"/>
      <c r="AUH9706" s="45"/>
      <c r="AUI9706" s="45"/>
      <c r="AUJ9706" s="45"/>
      <c r="AUK9706" s="45"/>
      <c r="AUL9706" s="45"/>
      <c r="AUM9706" s="45"/>
      <c r="AUN9706" s="45"/>
      <c r="AUO9706" s="45"/>
      <c r="AUP9706" s="45"/>
      <c r="AUQ9706" s="45"/>
      <c r="AUR9706" s="45"/>
      <c r="AUS9706" s="45"/>
      <c r="AUT9706" s="45"/>
      <c r="AUU9706" s="45"/>
      <c r="AUV9706" s="45"/>
      <c r="AUW9706" s="45"/>
      <c r="AUX9706" s="45"/>
      <c r="AUY9706" s="45"/>
      <c r="AUZ9706" s="45"/>
      <c r="AVA9706" s="45"/>
      <c r="AVB9706" s="45"/>
      <c r="AVC9706" s="45"/>
      <c r="AVD9706" s="45"/>
      <c r="AVE9706" s="45"/>
      <c r="AVF9706" s="45"/>
      <c r="AVG9706" s="45"/>
      <c r="AVH9706" s="45"/>
      <c r="AVI9706" s="45"/>
      <c r="AVJ9706" s="45"/>
      <c r="AVK9706" s="45"/>
      <c r="AVL9706" s="45"/>
      <c r="AVM9706" s="45"/>
      <c r="AVN9706" s="45"/>
      <c r="AVO9706" s="45"/>
      <c r="AVP9706" s="45"/>
      <c r="AVQ9706" s="45"/>
      <c r="AVR9706" s="45"/>
      <c r="AVS9706" s="45"/>
      <c r="AVT9706" s="45"/>
      <c r="AVU9706" s="45"/>
      <c r="AVV9706" s="45"/>
      <c r="AVW9706" s="45"/>
      <c r="AVX9706" s="45"/>
      <c r="AVY9706" s="45"/>
      <c r="AVZ9706" s="45"/>
      <c r="AWA9706" s="45"/>
      <c r="AWB9706" s="45"/>
      <c r="AWC9706" s="45"/>
      <c r="AWD9706" s="45"/>
      <c r="AWE9706" s="45"/>
      <c r="AWF9706" s="45"/>
      <c r="AWG9706" s="45"/>
      <c r="AWH9706" s="45"/>
      <c r="AWI9706" s="45"/>
      <c r="AWJ9706" s="45"/>
      <c r="AWK9706" s="45"/>
      <c r="AWL9706" s="45"/>
      <c r="AWM9706" s="45"/>
      <c r="AWN9706" s="45"/>
      <c r="AWO9706" s="45"/>
      <c r="AWP9706" s="45"/>
      <c r="AWQ9706" s="45"/>
      <c r="AWR9706" s="45"/>
      <c r="AWS9706" s="45"/>
      <c r="AWT9706" s="45"/>
      <c r="AWU9706" s="45"/>
      <c r="AWV9706" s="45"/>
      <c r="AWW9706" s="45"/>
      <c r="AWX9706" s="45"/>
      <c r="AWY9706" s="45"/>
      <c r="AWZ9706" s="45"/>
      <c r="AXA9706" s="45"/>
      <c r="AXB9706" s="45"/>
      <c r="AXC9706" s="45"/>
      <c r="AXD9706" s="45"/>
      <c r="AXE9706" s="45"/>
      <c r="AXF9706" s="45"/>
      <c r="AXG9706" s="45"/>
      <c r="AXH9706" s="45"/>
      <c r="AXI9706" s="45"/>
      <c r="AXJ9706" s="45"/>
      <c r="AXK9706" s="45"/>
      <c r="AXL9706" s="45"/>
      <c r="AXM9706" s="45"/>
      <c r="AXN9706" s="45"/>
      <c r="AXO9706" s="45"/>
      <c r="AXP9706" s="45"/>
      <c r="AXQ9706" s="45"/>
      <c r="AXR9706" s="45"/>
      <c r="AXS9706" s="45"/>
      <c r="AXT9706" s="45"/>
      <c r="AXU9706" s="45"/>
      <c r="AXV9706" s="45"/>
      <c r="AXW9706" s="45"/>
      <c r="AXX9706" s="45"/>
      <c r="AXY9706" s="45"/>
      <c r="AXZ9706" s="45"/>
      <c r="AYA9706" s="45"/>
      <c r="AYB9706" s="45"/>
      <c r="AYC9706" s="45"/>
      <c r="AYD9706" s="45"/>
      <c r="AYE9706" s="45"/>
      <c r="AYF9706" s="45"/>
      <c r="AYG9706" s="45"/>
      <c r="AYH9706" s="45"/>
      <c r="AYI9706" s="45"/>
      <c r="AYJ9706" s="45"/>
      <c r="AYK9706" s="45"/>
      <c r="AYL9706" s="45"/>
      <c r="AYM9706" s="45"/>
      <c r="AYN9706" s="45"/>
      <c r="AYO9706" s="45"/>
      <c r="AYP9706" s="45"/>
      <c r="AYQ9706" s="45"/>
      <c r="AYR9706" s="45"/>
      <c r="AYS9706" s="45"/>
      <c r="AYT9706" s="45"/>
      <c r="AYU9706" s="45"/>
      <c r="AYV9706" s="45"/>
      <c r="AYW9706" s="45"/>
      <c r="AYX9706" s="45"/>
      <c r="AYY9706" s="45"/>
      <c r="AYZ9706" s="45"/>
      <c r="AZA9706" s="45"/>
      <c r="AZB9706" s="45"/>
      <c r="AZC9706" s="45"/>
      <c r="AZD9706" s="45"/>
      <c r="AZE9706" s="45"/>
      <c r="AZF9706" s="45"/>
      <c r="AZG9706" s="45"/>
      <c r="AZH9706" s="45"/>
      <c r="AZI9706" s="45"/>
      <c r="AZJ9706" s="45"/>
      <c r="AZK9706" s="45"/>
      <c r="AZL9706" s="45"/>
      <c r="AZM9706" s="45"/>
      <c r="AZN9706" s="45"/>
      <c r="AZO9706" s="45"/>
      <c r="AZP9706" s="45"/>
      <c r="AZQ9706" s="45"/>
      <c r="AZR9706" s="45"/>
      <c r="AZS9706" s="45"/>
      <c r="AZT9706" s="45"/>
      <c r="AZU9706" s="45"/>
      <c r="AZV9706" s="45"/>
      <c r="AZW9706" s="45"/>
      <c r="AZX9706" s="45"/>
      <c r="AZY9706" s="45"/>
      <c r="AZZ9706" s="45"/>
      <c r="BAA9706" s="45"/>
      <c r="BAB9706" s="45"/>
      <c r="BAC9706" s="45"/>
      <c r="BAD9706" s="45"/>
      <c r="BAE9706" s="45"/>
      <c r="BAF9706" s="45"/>
      <c r="BAG9706" s="45"/>
      <c r="BAH9706" s="45"/>
      <c r="BAI9706" s="45"/>
      <c r="BAJ9706" s="45"/>
      <c r="BAK9706" s="45"/>
      <c r="BAL9706" s="45"/>
      <c r="BAM9706" s="45"/>
      <c r="BAN9706" s="45"/>
      <c r="BAO9706" s="45"/>
      <c r="BAP9706" s="45"/>
      <c r="BAQ9706" s="45"/>
      <c r="BAR9706" s="45"/>
      <c r="BAS9706" s="45"/>
      <c r="BAT9706" s="45"/>
      <c r="BAU9706" s="45"/>
      <c r="BAV9706" s="45"/>
      <c r="BAW9706" s="45"/>
      <c r="BAX9706" s="45"/>
      <c r="BAY9706" s="45"/>
      <c r="BAZ9706" s="45"/>
      <c r="BBA9706" s="45"/>
      <c r="BBB9706" s="45"/>
      <c r="BBC9706" s="45"/>
      <c r="BBD9706" s="45"/>
      <c r="BBE9706" s="45"/>
      <c r="BBF9706" s="45"/>
      <c r="BBG9706" s="45"/>
      <c r="BBH9706" s="45"/>
      <c r="BBI9706" s="45"/>
      <c r="BBJ9706" s="45"/>
      <c r="BBK9706" s="45"/>
      <c r="BBL9706" s="45"/>
      <c r="BBM9706" s="45"/>
      <c r="BBN9706" s="45"/>
      <c r="BBO9706" s="45"/>
      <c r="BBP9706" s="45"/>
      <c r="BBQ9706" s="45"/>
      <c r="BBR9706" s="45"/>
      <c r="BBS9706" s="45"/>
      <c r="BBT9706" s="45"/>
      <c r="BBU9706" s="45"/>
      <c r="BBV9706" s="45"/>
      <c r="BBW9706" s="45"/>
      <c r="BBX9706" s="45"/>
      <c r="BBY9706" s="45"/>
      <c r="BBZ9706" s="45"/>
      <c r="BCA9706" s="45"/>
      <c r="BCB9706" s="45"/>
      <c r="BCC9706" s="45"/>
      <c r="BCD9706" s="45"/>
      <c r="BCE9706" s="45"/>
      <c r="BCF9706" s="45"/>
      <c r="BCG9706" s="45"/>
      <c r="BCH9706" s="45"/>
      <c r="BCI9706" s="45"/>
      <c r="BCJ9706" s="45"/>
      <c r="BCK9706" s="45"/>
      <c r="BCL9706" s="45"/>
      <c r="BCM9706" s="45"/>
      <c r="BCN9706" s="45"/>
      <c r="BCO9706" s="45"/>
      <c r="BCP9706" s="45"/>
      <c r="BCQ9706" s="45"/>
      <c r="BCR9706" s="45"/>
      <c r="BCS9706" s="45"/>
      <c r="BCT9706" s="45"/>
      <c r="BCU9706" s="45"/>
      <c r="BCV9706" s="45"/>
      <c r="BCW9706" s="45"/>
      <c r="BCX9706" s="45"/>
      <c r="BCY9706" s="45"/>
      <c r="BCZ9706" s="45"/>
      <c r="BDA9706" s="45"/>
      <c r="BDB9706" s="45"/>
      <c r="BDC9706" s="45"/>
      <c r="BDD9706" s="45"/>
      <c r="BDE9706" s="45"/>
      <c r="BDF9706" s="45"/>
      <c r="BDG9706" s="45"/>
      <c r="BDH9706" s="45"/>
      <c r="BDI9706" s="45"/>
      <c r="BDJ9706" s="45"/>
      <c r="BDK9706" s="45"/>
      <c r="BDL9706" s="45"/>
      <c r="BDM9706" s="45"/>
      <c r="BDN9706" s="45"/>
      <c r="BDO9706" s="45"/>
      <c r="BDP9706" s="45"/>
      <c r="BDQ9706" s="45"/>
      <c r="BDR9706" s="45"/>
      <c r="BDS9706" s="45"/>
      <c r="BDT9706" s="45"/>
      <c r="BDU9706" s="45"/>
      <c r="BDV9706" s="45"/>
      <c r="BDW9706" s="45"/>
      <c r="BDX9706" s="45"/>
      <c r="BDY9706" s="45"/>
      <c r="BDZ9706" s="45"/>
      <c r="BEA9706" s="45"/>
      <c r="BEB9706" s="45"/>
      <c r="BEC9706" s="45"/>
      <c r="BED9706" s="45"/>
      <c r="BEE9706" s="45"/>
      <c r="BEF9706" s="45"/>
      <c r="BEG9706" s="45"/>
      <c r="BEH9706" s="45"/>
      <c r="BEI9706" s="45"/>
      <c r="BEJ9706" s="45"/>
      <c r="BEK9706" s="45"/>
      <c r="BEL9706" s="45"/>
      <c r="BEM9706" s="45"/>
      <c r="BEN9706" s="45"/>
      <c r="BEO9706" s="45"/>
      <c r="BEP9706" s="45"/>
      <c r="BEQ9706" s="45"/>
      <c r="BER9706" s="45"/>
      <c r="BES9706" s="45"/>
      <c r="BET9706" s="45"/>
      <c r="BEU9706" s="45"/>
      <c r="BEV9706" s="45"/>
      <c r="BEW9706" s="45"/>
      <c r="BEX9706" s="45"/>
      <c r="BEY9706" s="45"/>
      <c r="BEZ9706" s="45"/>
      <c r="BFA9706" s="45"/>
      <c r="BFB9706" s="45"/>
      <c r="BFC9706" s="45"/>
      <c r="BFD9706" s="45"/>
      <c r="BFE9706" s="45"/>
      <c r="BFF9706" s="45"/>
      <c r="BFG9706" s="45"/>
      <c r="BFH9706" s="45"/>
      <c r="BFI9706" s="45"/>
      <c r="BFJ9706" s="45"/>
      <c r="BFK9706" s="45"/>
      <c r="BFL9706" s="45"/>
      <c r="BFM9706" s="45"/>
      <c r="BFN9706" s="45"/>
      <c r="BFO9706" s="45"/>
      <c r="BFP9706" s="45"/>
      <c r="BFQ9706" s="45"/>
      <c r="BFR9706" s="45"/>
      <c r="BFS9706" s="45"/>
      <c r="BFT9706" s="45"/>
      <c r="BFU9706" s="45"/>
      <c r="BFV9706" s="45"/>
      <c r="BFW9706" s="45"/>
      <c r="BFX9706" s="45"/>
      <c r="BFY9706" s="45"/>
      <c r="BFZ9706" s="45"/>
      <c r="BGA9706" s="45"/>
      <c r="BGB9706" s="45"/>
      <c r="BGC9706" s="45"/>
      <c r="BGD9706" s="45"/>
      <c r="BGE9706" s="45"/>
      <c r="BGF9706" s="45"/>
      <c r="BGG9706" s="45"/>
      <c r="BGH9706" s="45"/>
      <c r="BGI9706" s="45"/>
      <c r="BGJ9706" s="45"/>
      <c r="BGK9706" s="45"/>
      <c r="BGL9706" s="45"/>
      <c r="BGM9706" s="45"/>
      <c r="BGN9706" s="45"/>
      <c r="BGO9706" s="45"/>
      <c r="BGP9706" s="45"/>
      <c r="BGQ9706" s="45"/>
      <c r="BGR9706" s="45"/>
      <c r="BGS9706" s="45"/>
      <c r="BGT9706" s="45"/>
      <c r="BGU9706" s="45"/>
      <c r="BGV9706" s="45"/>
      <c r="BGW9706" s="45"/>
      <c r="BGX9706" s="45"/>
      <c r="BGY9706" s="45"/>
      <c r="BGZ9706" s="45"/>
      <c r="BHA9706" s="45"/>
      <c r="BHB9706" s="45"/>
      <c r="BHC9706" s="45"/>
      <c r="BHD9706" s="45"/>
      <c r="BHE9706" s="45"/>
      <c r="BHF9706" s="45"/>
      <c r="BHG9706" s="45"/>
      <c r="BHH9706" s="45"/>
      <c r="BHI9706" s="45"/>
      <c r="BHJ9706" s="45"/>
      <c r="BHK9706" s="45"/>
      <c r="BHL9706" s="45"/>
      <c r="BHM9706" s="45"/>
      <c r="BHN9706" s="45"/>
      <c r="BHO9706" s="45"/>
      <c r="BHP9706" s="45"/>
      <c r="BHQ9706" s="45"/>
      <c r="BHR9706" s="45"/>
      <c r="BHS9706" s="45"/>
      <c r="BHT9706" s="45"/>
      <c r="BHU9706" s="45"/>
      <c r="BHV9706" s="45"/>
      <c r="BHW9706" s="45"/>
      <c r="BHX9706" s="45"/>
      <c r="BHY9706" s="45"/>
      <c r="BHZ9706" s="45"/>
      <c r="BIA9706" s="45"/>
      <c r="BIB9706" s="45"/>
      <c r="BIC9706" s="45"/>
      <c r="BID9706" s="45"/>
      <c r="BIE9706" s="45"/>
      <c r="BIF9706" s="45"/>
      <c r="BIG9706" s="45"/>
      <c r="BIH9706" s="45"/>
      <c r="BII9706" s="45"/>
      <c r="BIJ9706" s="45"/>
      <c r="BIK9706" s="45"/>
      <c r="BIL9706" s="45"/>
      <c r="BIM9706" s="45"/>
      <c r="BIN9706" s="45"/>
      <c r="BIO9706" s="45"/>
      <c r="BIP9706" s="45"/>
      <c r="BIQ9706" s="45"/>
      <c r="BIR9706" s="45"/>
      <c r="BIS9706" s="45"/>
      <c r="BIT9706" s="45"/>
      <c r="BIU9706" s="45"/>
      <c r="BIV9706" s="45"/>
      <c r="BIW9706" s="45"/>
      <c r="BIX9706" s="45"/>
      <c r="BIY9706" s="45"/>
      <c r="BIZ9706" s="45"/>
      <c r="BJA9706" s="45"/>
      <c r="BJB9706" s="45"/>
      <c r="BJC9706" s="45"/>
      <c r="BJD9706" s="45"/>
      <c r="BJE9706" s="45"/>
      <c r="BJF9706" s="45"/>
      <c r="BJG9706" s="45"/>
      <c r="BJH9706" s="45"/>
      <c r="BJI9706" s="45"/>
      <c r="BJJ9706" s="45"/>
      <c r="BJK9706" s="45"/>
      <c r="BJL9706" s="45"/>
      <c r="BJM9706" s="45"/>
      <c r="BJN9706" s="45"/>
      <c r="BJO9706" s="45"/>
      <c r="BJP9706" s="45"/>
      <c r="BJQ9706" s="45"/>
      <c r="BJR9706" s="45"/>
      <c r="BJS9706" s="45"/>
      <c r="BJT9706" s="45"/>
      <c r="BJU9706" s="45"/>
      <c r="BJV9706" s="45"/>
      <c r="BJW9706" s="45"/>
      <c r="BJX9706" s="45"/>
      <c r="BJY9706" s="45"/>
      <c r="BJZ9706" s="45"/>
      <c r="BKA9706" s="45"/>
      <c r="BKB9706" s="45"/>
      <c r="BKC9706" s="45"/>
      <c r="BKD9706" s="45"/>
      <c r="BKE9706" s="45"/>
      <c r="BKF9706" s="45"/>
      <c r="BKG9706" s="45"/>
      <c r="BKH9706" s="45"/>
      <c r="BKI9706" s="45"/>
      <c r="BKJ9706" s="45"/>
      <c r="BKK9706" s="45"/>
      <c r="BKL9706" s="45"/>
      <c r="BKM9706" s="45"/>
      <c r="BKN9706" s="45"/>
      <c r="BKO9706" s="45"/>
      <c r="BKP9706" s="45"/>
      <c r="BKQ9706" s="45"/>
      <c r="BKR9706" s="45"/>
      <c r="BKS9706" s="45"/>
      <c r="BKT9706" s="45"/>
      <c r="BKU9706" s="45"/>
      <c r="BKV9706" s="45"/>
      <c r="BKW9706" s="45"/>
      <c r="BKX9706" s="45"/>
      <c r="BKY9706" s="45"/>
      <c r="BKZ9706" s="45"/>
      <c r="BLA9706" s="45"/>
      <c r="BLB9706" s="45"/>
      <c r="BLC9706" s="45"/>
      <c r="BLD9706" s="45"/>
      <c r="BLE9706" s="45"/>
      <c r="BLF9706" s="45"/>
      <c r="BLG9706" s="45"/>
      <c r="BLH9706" s="45"/>
      <c r="BLI9706" s="45"/>
      <c r="BLJ9706" s="45"/>
      <c r="BLK9706" s="45"/>
      <c r="BLL9706" s="45"/>
      <c r="BLM9706" s="45"/>
      <c r="BLN9706" s="45"/>
      <c r="BLO9706" s="45"/>
      <c r="BLP9706" s="45"/>
      <c r="BLQ9706" s="45"/>
      <c r="BLR9706" s="45"/>
      <c r="BLS9706" s="45"/>
      <c r="BLT9706" s="45"/>
      <c r="BLU9706" s="45"/>
      <c r="BLV9706" s="45"/>
      <c r="BLW9706" s="45"/>
      <c r="BLX9706" s="45"/>
      <c r="BLY9706" s="45"/>
      <c r="BLZ9706" s="45"/>
      <c r="BMA9706" s="45"/>
      <c r="BMB9706" s="45"/>
      <c r="BMC9706" s="45"/>
      <c r="BMD9706" s="45"/>
      <c r="BME9706" s="45"/>
      <c r="BMF9706" s="45"/>
      <c r="BMG9706" s="45"/>
      <c r="BMH9706" s="45"/>
      <c r="BMI9706" s="45"/>
      <c r="BMJ9706" s="45"/>
      <c r="BMK9706" s="45"/>
      <c r="BML9706" s="45"/>
      <c r="BMM9706" s="45"/>
      <c r="BMN9706" s="45"/>
      <c r="BMO9706" s="45"/>
      <c r="BMP9706" s="45"/>
      <c r="BMQ9706" s="45"/>
      <c r="BMR9706" s="45"/>
      <c r="BMS9706" s="45"/>
      <c r="BMT9706" s="45"/>
      <c r="BMU9706" s="45"/>
      <c r="BMV9706" s="45"/>
      <c r="BMW9706" s="45"/>
      <c r="BMX9706" s="45"/>
      <c r="BMY9706" s="45"/>
      <c r="BMZ9706" s="45"/>
      <c r="BNA9706" s="45"/>
      <c r="BNB9706" s="45"/>
      <c r="BNC9706" s="45"/>
      <c r="BND9706" s="45"/>
      <c r="BNE9706" s="45"/>
      <c r="BNF9706" s="45"/>
      <c r="BNG9706" s="45"/>
      <c r="BNH9706" s="45"/>
      <c r="BNI9706" s="45"/>
      <c r="BNJ9706" s="45"/>
      <c r="BNK9706" s="45"/>
      <c r="BNL9706" s="45"/>
      <c r="BNM9706" s="45"/>
      <c r="BNN9706" s="45"/>
      <c r="BNO9706" s="45"/>
      <c r="BNP9706" s="45"/>
      <c r="BNQ9706" s="45"/>
      <c r="BNR9706" s="45"/>
      <c r="BNS9706" s="45"/>
      <c r="BNT9706" s="45"/>
      <c r="BNU9706" s="45"/>
      <c r="BNV9706" s="45"/>
      <c r="BNW9706" s="45"/>
      <c r="BNX9706" s="45"/>
      <c r="BNY9706" s="45"/>
      <c r="BNZ9706" s="45"/>
      <c r="BOA9706" s="45"/>
      <c r="BOB9706" s="45"/>
      <c r="BOC9706" s="45"/>
      <c r="BOD9706" s="45"/>
      <c r="BOE9706" s="45"/>
      <c r="BOF9706" s="45"/>
      <c r="BOG9706" s="45"/>
      <c r="BOH9706" s="45"/>
      <c r="BOI9706" s="45"/>
      <c r="BOJ9706" s="45"/>
      <c r="BOK9706" s="45"/>
      <c r="BOL9706" s="45"/>
      <c r="BOM9706" s="45"/>
      <c r="BON9706" s="45"/>
      <c r="BOO9706" s="45"/>
      <c r="BOP9706" s="45"/>
      <c r="BOQ9706" s="45"/>
      <c r="BOR9706" s="45"/>
      <c r="BOS9706" s="45"/>
      <c r="BOT9706" s="45"/>
      <c r="BOU9706" s="45"/>
      <c r="BOV9706" s="45"/>
      <c r="BOW9706" s="45"/>
      <c r="BOX9706" s="45"/>
      <c r="BOY9706" s="45"/>
      <c r="BOZ9706" s="45"/>
      <c r="BPA9706" s="45"/>
      <c r="BPB9706" s="45"/>
      <c r="BPC9706" s="45"/>
      <c r="BPD9706" s="45"/>
      <c r="BPE9706" s="45"/>
      <c r="BPF9706" s="45"/>
      <c r="BPG9706" s="45"/>
      <c r="BPH9706" s="45"/>
      <c r="BPI9706" s="45"/>
      <c r="BPJ9706" s="45"/>
      <c r="BPK9706" s="45"/>
      <c r="BPL9706" s="45"/>
      <c r="BPM9706" s="45"/>
      <c r="BPN9706" s="45"/>
      <c r="BPO9706" s="45"/>
      <c r="BPP9706" s="45"/>
      <c r="BPQ9706" s="45"/>
      <c r="BPR9706" s="45"/>
      <c r="BPS9706" s="45"/>
      <c r="BPT9706" s="45"/>
      <c r="BPU9706" s="45"/>
      <c r="BPV9706" s="45"/>
      <c r="BPW9706" s="45"/>
      <c r="BPX9706" s="45"/>
      <c r="BPY9706" s="45"/>
      <c r="BPZ9706" s="45"/>
      <c r="BQA9706" s="45"/>
      <c r="BQB9706" s="45"/>
      <c r="BQC9706" s="45"/>
      <c r="BQD9706" s="45"/>
      <c r="BQE9706" s="45"/>
      <c r="BQF9706" s="45"/>
      <c r="BQG9706" s="45"/>
      <c r="BQH9706" s="45"/>
      <c r="BQI9706" s="45"/>
      <c r="BQJ9706" s="45"/>
      <c r="BQK9706" s="45"/>
      <c r="BQL9706" s="45"/>
      <c r="BQM9706" s="45"/>
      <c r="BQN9706" s="45"/>
      <c r="BQO9706" s="45"/>
      <c r="BQP9706" s="45"/>
      <c r="BQQ9706" s="45"/>
      <c r="BQR9706" s="45"/>
      <c r="BQS9706" s="45"/>
      <c r="BQT9706" s="45"/>
      <c r="BQU9706" s="45"/>
      <c r="BQV9706" s="45"/>
      <c r="BQW9706" s="45"/>
      <c r="BQX9706" s="45"/>
      <c r="BQY9706" s="45"/>
      <c r="BQZ9706" s="45"/>
      <c r="BRA9706" s="45"/>
      <c r="BRB9706" s="45"/>
      <c r="BRC9706" s="45"/>
      <c r="BRD9706" s="45"/>
      <c r="BRE9706" s="45"/>
      <c r="BRF9706" s="45"/>
      <c r="BRG9706" s="45"/>
      <c r="BRH9706" s="45"/>
      <c r="BRI9706" s="45"/>
      <c r="BRJ9706" s="45"/>
      <c r="BRK9706" s="45"/>
      <c r="BRL9706" s="45"/>
      <c r="BRM9706" s="45"/>
      <c r="BRN9706" s="45"/>
      <c r="BRO9706" s="45"/>
      <c r="BRP9706" s="45"/>
      <c r="BRQ9706" s="45"/>
      <c r="BRR9706" s="45"/>
      <c r="BRS9706" s="45"/>
      <c r="BRT9706" s="45"/>
      <c r="BRU9706" s="45"/>
      <c r="BRV9706" s="45"/>
      <c r="BRW9706" s="45"/>
      <c r="BRX9706" s="45"/>
      <c r="BRY9706" s="45"/>
      <c r="BRZ9706" s="45"/>
      <c r="BSA9706" s="45"/>
      <c r="BSB9706" s="45"/>
      <c r="BSC9706" s="45"/>
      <c r="BSD9706" s="45"/>
      <c r="BSE9706" s="45"/>
      <c r="BSF9706" s="45"/>
      <c r="BSG9706" s="45"/>
      <c r="BSH9706" s="45"/>
      <c r="BSI9706" s="45"/>
      <c r="BSJ9706" s="45"/>
      <c r="BSK9706" s="45"/>
      <c r="BSL9706" s="45"/>
      <c r="BSM9706" s="45"/>
      <c r="BSN9706" s="45"/>
      <c r="BSO9706" s="45"/>
      <c r="BSP9706" s="45"/>
      <c r="BSQ9706" s="45"/>
      <c r="BSR9706" s="45"/>
      <c r="BSS9706" s="45"/>
      <c r="BST9706" s="45"/>
      <c r="BSU9706" s="45"/>
      <c r="BSV9706" s="45"/>
      <c r="BSW9706" s="45"/>
      <c r="BSX9706" s="45"/>
      <c r="BSY9706" s="45"/>
      <c r="BSZ9706" s="45"/>
      <c r="BTA9706" s="45"/>
      <c r="BTB9706" s="45"/>
      <c r="BTC9706" s="45"/>
      <c r="BTD9706" s="45"/>
      <c r="BTE9706" s="45"/>
      <c r="BTF9706" s="45"/>
      <c r="BTG9706" s="45"/>
      <c r="BTH9706" s="45"/>
      <c r="BTI9706" s="45"/>
      <c r="BTJ9706" s="45"/>
      <c r="BTK9706" s="45"/>
      <c r="BTL9706" s="45"/>
      <c r="BTM9706" s="45"/>
      <c r="BTN9706" s="45"/>
      <c r="BTO9706" s="45"/>
      <c r="BTP9706" s="45"/>
      <c r="BTQ9706" s="45"/>
      <c r="BTR9706" s="45"/>
      <c r="BTS9706" s="45"/>
      <c r="BTT9706" s="45"/>
      <c r="BTU9706" s="45"/>
      <c r="BTV9706" s="45"/>
      <c r="BTW9706" s="45"/>
      <c r="BTX9706" s="45"/>
      <c r="BTY9706" s="45"/>
      <c r="BTZ9706" s="45"/>
      <c r="BUA9706" s="45"/>
      <c r="BUB9706" s="45"/>
      <c r="BUC9706" s="45"/>
      <c r="BUD9706" s="45"/>
      <c r="BUE9706" s="45"/>
      <c r="BUF9706" s="45"/>
      <c r="BUG9706" s="45"/>
      <c r="BUH9706" s="45"/>
      <c r="BUI9706" s="45"/>
      <c r="BUJ9706" s="45"/>
      <c r="BUK9706" s="45"/>
      <c r="BUL9706" s="45"/>
      <c r="BUM9706" s="45"/>
      <c r="BUN9706" s="45"/>
      <c r="BUO9706" s="45"/>
      <c r="BUP9706" s="45"/>
      <c r="BUQ9706" s="45"/>
      <c r="BUR9706" s="45"/>
      <c r="BUS9706" s="45"/>
      <c r="BUT9706" s="45"/>
      <c r="BUU9706" s="45"/>
      <c r="BUV9706" s="45"/>
      <c r="BUW9706" s="45"/>
      <c r="BUX9706" s="45"/>
      <c r="BUY9706" s="45"/>
      <c r="BUZ9706" s="45"/>
      <c r="BVA9706" s="45"/>
      <c r="BVB9706" s="45"/>
      <c r="BVC9706" s="45"/>
      <c r="BVD9706" s="45"/>
      <c r="BVE9706" s="45"/>
      <c r="BVF9706" s="45"/>
      <c r="BVG9706" s="45"/>
      <c r="BVH9706" s="45"/>
      <c r="BVI9706" s="45"/>
      <c r="BVJ9706" s="45"/>
      <c r="BVK9706" s="45"/>
      <c r="BVL9706" s="45"/>
      <c r="BVM9706" s="45"/>
      <c r="BVN9706" s="45"/>
      <c r="BVO9706" s="45"/>
      <c r="BVP9706" s="45"/>
      <c r="BVQ9706" s="45"/>
      <c r="BVR9706" s="45"/>
      <c r="BVS9706" s="45"/>
      <c r="BVT9706" s="45"/>
      <c r="BVU9706" s="45"/>
      <c r="BVV9706" s="45"/>
      <c r="BVW9706" s="45"/>
      <c r="BVX9706" s="45"/>
      <c r="BVY9706" s="45"/>
      <c r="BVZ9706" s="45"/>
      <c r="BWA9706" s="45"/>
      <c r="BWB9706" s="45"/>
      <c r="BWC9706" s="45"/>
      <c r="BWD9706" s="45"/>
      <c r="BWE9706" s="45"/>
      <c r="BWF9706" s="45"/>
      <c r="BWG9706" s="45"/>
      <c r="BWH9706" s="45"/>
      <c r="BWI9706" s="45"/>
      <c r="BWJ9706" s="45"/>
      <c r="BWK9706" s="45"/>
      <c r="BWL9706" s="45"/>
      <c r="BWM9706" s="45"/>
      <c r="BWN9706" s="45"/>
      <c r="BWO9706" s="45"/>
      <c r="BWP9706" s="45"/>
      <c r="BWQ9706" s="45"/>
      <c r="BWR9706" s="45"/>
      <c r="BWS9706" s="45"/>
      <c r="BWT9706" s="45"/>
      <c r="BWU9706" s="45"/>
      <c r="BWV9706" s="45"/>
      <c r="BWW9706" s="45"/>
      <c r="BWX9706" s="45"/>
      <c r="BWY9706" s="45"/>
      <c r="BWZ9706" s="45"/>
      <c r="BXA9706" s="45"/>
      <c r="BXB9706" s="45"/>
      <c r="BXC9706" s="45"/>
      <c r="BXD9706" s="45"/>
      <c r="BXE9706" s="45"/>
      <c r="BXF9706" s="45"/>
      <c r="BXG9706" s="45"/>
      <c r="BXH9706" s="45"/>
      <c r="BXI9706" s="45"/>
      <c r="BXJ9706" s="45"/>
      <c r="BXK9706" s="45"/>
      <c r="BXL9706" s="45"/>
      <c r="BXM9706" s="45"/>
      <c r="BXN9706" s="45"/>
      <c r="BXO9706" s="45"/>
      <c r="BXP9706" s="45"/>
      <c r="BXQ9706" s="45"/>
      <c r="BXR9706" s="45"/>
      <c r="BXS9706" s="45"/>
      <c r="BXT9706" s="45"/>
      <c r="BXU9706" s="45"/>
      <c r="BXV9706" s="45"/>
      <c r="BXW9706" s="45"/>
      <c r="BXX9706" s="45"/>
      <c r="BXY9706" s="45"/>
      <c r="BXZ9706" s="45"/>
      <c r="BYA9706" s="45"/>
      <c r="BYB9706" s="45"/>
      <c r="BYC9706" s="45"/>
      <c r="BYD9706" s="45"/>
      <c r="BYE9706" s="45"/>
      <c r="BYF9706" s="45"/>
      <c r="BYG9706" s="45"/>
      <c r="BYH9706" s="45"/>
      <c r="BYI9706" s="45"/>
      <c r="BYJ9706" s="45"/>
      <c r="BYK9706" s="45"/>
      <c r="BYL9706" s="45"/>
      <c r="BYM9706" s="45"/>
      <c r="BYN9706" s="45"/>
      <c r="BYO9706" s="45"/>
      <c r="BYP9706" s="45"/>
      <c r="BYQ9706" s="45"/>
      <c r="BYR9706" s="45"/>
      <c r="BYS9706" s="45"/>
      <c r="BYT9706" s="45"/>
      <c r="BYU9706" s="45"/>
      <c r="BYV9706" s="45"/>
      <c r="BYW9706" s="45"/>
      <c r="BYX9706" s="45"/>
      <c r="BYY9706" s="45"/>
      <c r="BYZ9706" s="45"/>
      <c r="BZA9706" s="45"/>
      <c r="BZB9706" s="45"/>
      <c r="BZC9706" s="45"/>
      <c r="BZD9706" s="45"/>
      <c r="BZE9706" s="45"/>
      <c r="BZF9706" s="45"/>
      <c r="BZG9706" s="45"/>
      <c r="BZH9706" s="45"/>
      <c r="BZI9706" s="45"/>
      <c r="BZJ9706" s="45"/>
      <c r="BZK9706" s="45"/>
      <c r="BZL9706" s="45"/>
      <c r="BZM9706" s="45"/>
      <c r="BZN9706" s="45"/>
      <c r="BZO9706" s="45"/>
      <c r="BZP9706" s="45"/>
      <c r="BZQ9706" s="45"/>
      <c r="BZR9706" s="45"/>
      <c r="BZS9706" s="45"/>
      <c r="BZT9706" s="45"/>
      <c r="BZU9706" s="45"/>
      <c r="BZV9706" s="45"/>
      <c r="BZW9706" s="45"/>
      <c r="BZX9706" s="45"/>
      <c r="BZY9706" s="45"/>
      <c r="BZZ9706" s="45"/>
      <c r="CAA9706" s="45"/>
      <c r="CAB9706" s="45"/>
      <c r="CAC9706" s="45"/>
      <c r="CAD9706" s="45"/>
      <c r="CAE9706" s="45"/>
      <c r="CAF9706" s="45"/>
      <c r="CAG9706" s="45"/>
      <c r="CAH9706" s="45"/>
      <c r="CAI9706" s="45"/>
      <c r="CAJ9706" s="45"/>
      <c r="CAK9706" s="45"/>
      <c r="CAL9706" s="45"/>
      <c r="CAM9706" s="45"/>
      <c r="CAN9706" s="45"/>
      <c r="CAO9706" s="45"/>
      <c r="CAP9706" s="45"/>
      <c r="CAQ9706" s="45"/>
      <c r="CAR9706" s="45"/>
      <c r="CAS9706" s="45"/>
      <c r="CAT9706" s="45"/>
      <c r="CAU9706" s="45"/>
      <c r="CAV9706" s="45"/>
      <c r="CAW9706" s="45"/>
      <c r="CAX9706" s="45"/>
      <c r="CAY9706" s="45"/>
      <c r="CAZ9706" s="45"/>
      <c r="CBA9706" s="45"/>
      <c r="CBB9706" s="45"/>
      <c r="CBC9706" s="45"/>
      <c r="CBD9706" s="45"/>
      <c r="CBE9706" s="45"/>
      <c r="CBF9706" s="45"/>
      <c r="CBG9706" s="45"/>
      <c r="CBH9706" s="45"/>
      <c r="CBI9706" s="45"/>
      <c r="CBJ9706" s="45"/>
      <c r="CBK9706" s="45"/>
      <c r="CBL9706" s="45"/>
      <c r="CBM9706" s="45"/>
      <c r="CBN9706" s="45"/>
      <c r="CBO9706" s="45"/>
      <c r="CBP9706" s="45"/>
      <c r="CBQ9706" s="45"/>
      <c r="CBR9706" s="45"/>
      <c r="CBS9706" s="45"/>
      <c r="CBT9706" s="45"/>
      <c r="CBU9706" s="45"/>
      <c r="CBV9706" s="45"/>
      <c r="CBW9706" s="45"/>
      <c r="CBX9706" s="45"/>
      <c r="CBY9706" s="45"/>
      <c r="CBZ9706" s="45"/>
      <c r="CCA9706" s="45"/>
      <c r="CCB9706" s="45"/>
      <c r="CCC9706" s="45"/>
      <c r="CCD9706" s="45"/>
      <c r="CCE9706" s="45"/>
      <c r="CCF9706" s="45"/>
      <c r="CCG9706" s="45"/>
      <c r="CCH9706" s="45"/>
      <c r="CCI9706" s="45"/>
      <c r="CCJ9706" s="45"/>
      <c r="CCK9706" s="45"/>
      <c r="CCL9706" s="45"/>
      <c r="CCM9706" s="45"/>
      <c r="CCN9706" s="45"/>
      <c r="CCO9706" s="45"/>
      <c r="CCP9706" s="45"/>
      <c r="CCQ9706" s="45"/>
      <c r="CCR9706" s="45"/>
      <c r="CCS9706" s="45"/>
      <c r="CCT9706" s="45"/>
      <c r="CCU9706" s="45"/>
      <c r="CCV9706" s="45"/>
      <c r="CCW9706" s="45"/>
      <c r="CCX9706" s="45"/>
      <c r="CCY9706" s="45"/>
      <c r="CCZ9706" s="45"/>
      <c r="CDA9706" s="45"/>
      <c r="CDB9706" s="45"/>
      <c r="CDC9706" s="45"/>
      <c r="CDD9706" s="45"/>
      <c r="CDE9706" s="45"/>
      <c r="CDF9706" s="45"/>
      <c r="CDG9706" s="45"/>
      <c r="CDH9706" s="45"/>
      <c r="CDI9706" s="45"/>
      <c r="CDJ9706" s="45"/>
      <c r="CDK9706" s="45"/>
      <c r="CDL9706" s="45"/>
      <c r="CDM9706" s="45"/>
      <c r="CDN9706" s="45"/>
      <c r="CDO9706" s="45"/>
      <c r="CDP9706" s="45"/>
      <c r="CDQ9706" s="45"/>
      <c r="CDR9706" s="45"/>
      <c r="CDS9706" s="45"/>
      <c r="CDT9706" s="45"/>
      <c r="CDU9706" s="45"/>
      <c r="CDV9706" s="45"/>
      <c r="CDW9706" s="45"/>
      <c r="CDX9706" s="45"/>
      <c r="CDY9706" s="45"/>
      <c r="CDZ9706" s="45"/>
      <c r="CEA9706" s="45"/>
      <c r="CEB9706" s="45"/>
      <c r="CEC9706" s="45"/>
      <c r="CED9706" s="45"/>
      <c r="CEE9706" s="45"/>
      <c r="CEF9706" s="45"/>
      <c r="CEG9706" s="45"/>
      <c r="CEH9706" s="45"/>
      <c r="CEI9706" s="45"/>
      <c r="CEJ9706" s="45"/>
      <c r="CEK9706" s="45"/>
      <c r="CEL9706" s="45"/>
      <c r="CEM9706" s="45"/>
      <c r="CEN9706" s="45"/>
      <c r="CEO9706" s="45"/>
      <c r="CEP9706" s="45"/>
      <c r="CEQ9706" s="45"/>
      <c r="CER9706" s="45"/>
      <c r="CES9706" s="45"/>
      <c r="CET9706" s="45"/>
      <c r="CEU9706" s="45"/>
      <c r="CEV9706" s="45"/>
      <c r="CEW9706" s="45"/>
      <c r="CEX9706" s="45"/>
      <c r="CEY9706" s="45"/>
      <c r="CEZ9706" s="45"/>
      <c r="CFA9706" s="45"/>
      <c r="CFB9706" s="45"/>
      <c r="CFC9706" s="45"/>
      <c r="CFD9706" s="45"/>
      <c r="CFE9706" s="45"/>
      <c r="CFF9706" s="45"/>
      <c r="CFG9706" s="45"/>
      <c r="CFH9706" s="45"/>
      <c r="CFI9706" s="45"/>
      <c r="CFJ9706" s="45"/>
      <c r="CFK9706" s="45"/>
      <c r="CFL9706" s="45"/>
      <c r="CFM9706" s="45"/>
      <c r="CFN9706" s="45"/>
      <c r="CFO9706" s="45"/>
      <c r="CFP9706" s="45"/>
      <c r="CFQ9706" s="45"/>
      <c r="CFR9706" s="45"/>
      <c r="CFS9706" s="45"/>
      <c r="CFT9706" s="45"/>
      <c r="CFU9706" s="45"/>
      <c r="CFV9706" s="45"/>
      <c r="CFW9706" s="45"/>
      <c r="CFX9706" s="45"/>
      <c r="CFY9706" s="45"/>
      <c r="CFZ9706" s="45"/>
      <c r="CGA9706" s="45"/>
      <c r="CGB9706" s="45"/>
      <c r="CGC9706" s="45"/>
      <c r="CGD9706" s="45"/>
      <c r="CGE9706" s="45"/>
      <c r="CGF9706" s="45"/>
      <c r="CGG9706" s="45"/>
      <c r="CGH9706" s="45"/>
      <c r="CGI9706" s="45"/>
      <c r="CGJ9706" s="45"/>
      <c r="CGK9706" s="45"/>
      <c r="CGL9706" s="45"/>
      <c r="CGM9706" s="45"/>
      <c r="CGN9706" s="45"/>
      <c r="CGO9706" s="45"/>
      <c r="CGP9706" s="45"/>
      <c r="CGQ9706" s="45"/>
      <c r="CGR9706" s="45"/>
      <c r="CGS9706" s="45"/>
      <c r="CGT9706" s="45"/>
      <c r="CGU9706" s="45"/>
      <c r="CGV9706" s="45"/>
      <c r="CGW9706" s="45"/>
      <c r="CGX9706" s="45"/>
      <c r="CGY9706" s="45"/>
      <c r="CGZ9706" s="45"/>
      <c r="CHA9706" s="45"/>
      <c r="CHB9706" s="45"/>
      <c r="CHC9706" s="45"/>
      <c r="CHD9706" s="45"/>
      <c r="CHE9706" s="45"/>
      <c r="CHF9706" s="45"/>
      <c r="CHG9706" s="45"/>
      <c r="CHH9706" s="45"/>
      <c r="CHI9706" s="45"/>
      <c r="CHJ9706" s="45"/>
      <c r="CHK9706" s="45"/>
      <c r="CHL9706" s="45"/>
      <c r="CHM9706" s="45"/>
      <c r="CHN9706" s="45"/>
      <c r="CHO9706" s="45"/>
      <c r="CHP9706" s="45"/>
      <c r="CHQ9706" s="45"/>
      <c r="CHR9706" s="45"/>
      <c r="CHS9706" s="45"/>
      <c r="CHT9706" s="45"/>
      <c r="CHU9706" s="45"/>
      <c r="CHV9706" s="45"/>
      <c r="CHW9706" s="45"/>
      <c r="CHX9706" s="45"/>
      <c r="CHY9706" s="45"/>
      <c r="CHZ9706" s="45"/>
      <c r="CIA9706" s="45"/>
      <c r="CIB9706" s="45"/>
      <c r="CIC9706" s="45"/>
      <c r="CID9706" s="45"/>
      <c r="CIE9706" s="45"/>
      <c r="CIF9706" s="45"/>
      <c r="CIG9706" s="45"/>
      <c r="CIH9706" s="45"/>
      <c r="CII9706" s="45"/>
      <c r="CIJ9706" s="45"/>
      <c r="CIK9706" s="45"/>
      <c r="CIL9706" s="45"/>
      <c r="CIM9706" s="45"/>
      <c r="CIN9706" s="45"/>
      <c r="CIO9706" s="45"/>
      <c r="CIP9706" s="45"/>
      <c r="CIQ9706" s="45"/>
      <c r="CIR9706" s="45"/>
      <c r="CIS9706" s="45"/>
      <c r="CIT9706" s="45"/>
      <c r="CIU9706" s="45"/>
      <c r="CIV9706" s="45"/>
      <c r="CIW9706" s="45"/>
      <c r="CIX9706" s="45"/>
      <c r="CIY9706" s="45"/>
      <c r="CIZ9706" s="45"/>
      <c r="CJA9706" s="45"/>
      <c r="CJB9706" s="45"/>
      <c r="CJC9706" s="45"/>
      <c r="CJD9706" s="45"/>
      <c r="CJE9706" s="45"/>
      <c r="CJF9706" s="45"/>
      <c r="CJG9706" s="45"/>
      <c r="CJH9706" s="45"/>
      <c r="CJI9706" s="45"/>
      <c r="CJJ9706" s="45"/>
      <c r="CJK9706" s="45"/>
      <c r="CJL9706" s="45"/>
      <c r="CJM9706" s="45"/>
      <c r="CJN9706" s="45"/>
      <c r="CJO9706" s="45"/>
      <c r="CJP9706" s="45"/>
      <c r="CJQ9706" s="45"/>
      <c r="CJR9706" s="45"/>
      <c r="CJS9706" s="45"/>
      <c r="CJT9706" s="45"/>
      <c r="CJU9706" s="45"/>
      <c r="CJV9706" s="45"/>
      <c r="CJW9706" s="45"/>
      <c r="CJX9706" s="45"/>
      <c r="CJY9706" s="45"/>
      <c r="CJZ9706" s="45"/>
      <c r="CKA9706" s="45"/>
      <c r="CKB9706" s="45"/>
      <c r="CKC9706" s="45"/>
      <c r="CKD9706" s="45"/>
      <c r="CKE9706" s="45"/>
      <c r="CKF9706" s="45"/>
      <c r="CKG9706" s="45"/>
      <c r="CKH9706" s="45"/>
      <c r="CKI9706" s="45"/>
      <c r="CKJ9706" s="45"/>
      <c r="CKK9706" s="45"/>
      <c r="CKL9706" s="45"/>
      <c r="CKM9706" s="45"/>
      <c r="CKN9706" s="45"/>
      <c r="CKO9706" s="45"/>
      <c r="CKP9706" s="45"/>
      <c r="CKQ9706" s="45"/>
      <c r="CKR9706" s="45"/>
      <c r="CKS9706" s="45"/>
      <c r="CKT9706" s="45"/>
      <c r="CKU9706" s="45"/>
      <c r="CKV9706" s="45"/>
      <c r="CKW9706" s="45"/>
      <c r="CKX9706" s="45"/>
      <c r="CKY9706" s="45"/>
      <c r="CKZ9706" s="45"/>
      <c r="CLA9706" s="45"/>
      <c r="CLB9706" s="45"/>
      <c r="CLC9706" s="45"/>
      <c r="CLD9706" s="45"/>
      <c r="CLE9706" s="45"/>
      <c r="CLF9706" s="45"/>
      <c r="CLG9706" s="45"/>
      <c r="CLH9706" s="45"/>
      <c r="CLI9706" s="45"/>
      <c r="CLJ9706" s="45"/>
      <c r="CLK9706" s="45"/>
      <c r="CLL9706" s="45"/>
      <c r="CLM9706" s="45"/>
      <c r="CLN9706" s="45"/>
      <c r="CLO9706" s="45"/>
      <c r="CLP9706" s="45"/>
      <c r="CLQ9706" s="45"/>
      <c r="CLR9706" s="45"/>
      <c r="CLS9706" s="45"/>
      <c r="CLT9706" s="45"/>
      <c r="CLU9706" s="45"/>
      <c r="CLV9706" s="45"/>
      <c r="CLW9706" s="45"/>
      <c r="CLX9706" s="45"/>
      <c r="CLY9706" s="45"/>
      <c r="CLZ9706" s="45"/>
      <c r="CMA9706" s="45"/>
      <c r="CMB9706" s="45"/>
      <c r="CMC9706" s="45"/>
      <c r="CMD9706" s="45"/>
      <c r="CME9706" s="45"/>
      <c r="CMF9706" s="45"/>
      <c r="CMG9706" s="45"/>
      <c r="CMH9706" s="45"/>
      <c r="CMI9706" s="45"/>
      <c r="CMJ9706" s="45"/>
      <c r="CMK9706" s="45"/>
      <c r="CML9706" s="45"/>
      <c r="CMM9706" s="45"/>
      <c r="CMN9706" s="45"/>
      <c r="CMO9706" s="45"/>
      <c r="CMP9706" s="45"/>
      <c r="CMQ9706" s="45"/>
      <c r="CMR9706" s="45"/>
      <c r="CMS9706" s="45"/>
      <c r="CMT9706" s="45"/>
      <c r="CMU9706" s="45"/>
      <c r="CMV9706" s="45"/>
      <c r="CMW9706" s="45"/>
      <c r="CMX9706" s="45"/>
      <c r="CMY9706" s="45"/>
      <c r="CMZ9706" s="45"/>
      <c r="CNA9706" s="45"/>
      <c r="CNB9706" s="45"/>
      <c r="CNC9706" s="45"/>
      <c r="CND9706" s="45"/>
      <c r="CNE9706" s="45"/>
      <c r="CNF9706" s="45"/>
      <c r="CNG9706" s="45"/>
      <c r="CNH9706" s="45"/>
      <c r="CNI9706" s="45"/>
      <c r="CNJ9706" s="45"/>
      <c r="CNK9706" s="45"/>
      <c r="CNL9706" s="45"/>
      <c r="CNM9706" s="45"/>
      <c r="CNN9706" s="45"/>
      <c r="CNO9706" s="45"/>
      <c r="CNP9706" s="45"/>
      <c r="CNQ9706" s="45"/>
      <c r="CNR9706" s="45"/>
      <c r="CNS9706" s="45"/>
      <c r="CNT9706" s="45"/>
      <c r="CNU9706" s="45"/>
      <c r="CNV9706" s="45"/>
      <c r="CNW9706" s="45"/>
      <c r="CNX9706" s="45"/>
      <c r="CNY9706" s="45"/>
      <c r="CNZ9706" s="45"/>
      <c r="COA9706" s="45"/>
      <c r="COB9706" s="45"/>
      <c r="COC9706" s="45"/>
      <c r="COD9706" s="45"/>
      <c r="COE9706" s="45"/>
      <c r="COF9706" s="45"/>
      <c r="COG9706" s="45"/>
      <c r="COH9706" s="45"/>
      <c r="COI9706" s="45"/>
      <c r="COJ9706" s="45"/>
      <c r="COK9706" s="45"/>
      <c r="COL9706" s="45"/>
      <c r="COM9706" s="45"/>
      <c r="CON9706" s="45"/>
      <c r="COO9706" s="45"/>
      <c r="COP9706" s="45"/>
      <c r="COQ9706" s="45"/>
      <c r="COR9706" s="45"/>
      <c r="COS9706" s="45"/>
      <c r="COT9706" s="45"/>
      <c r="COU9706" s="45"/>
      <c r="COV9706" s="45"/>
      <c r="COW9706" s="45"/>
      <c r="COX9706" s="45"/>
      <c r="COY9706" s="45"/>
      <c r="COZ9706" s="45"/>
      <c r="CPA9706" s="45"/>
      <c r="CPB9706" s="45"/>
      <c r="CPC9706" s="45"/>
      <c r="CPD9706" s="45"/>
      <c r="CPE9706" s="45"/>
      <c r="CPF9706" s="45"/>
      <c r="CPG9706" s="45"/>
      <c r="CPH9706" s="45"/>
      <c r="CPI9706" s="45"/>
      <c r="CPJ9706" s="45"/>
      <c r="CPK9706" s="45"/>
      <c r="CPL9706" s="45"/>
      <c r="CPM9706" s="45"/>
      <c r="CPN9706" s="45"/>
      <c r="CPO9706" s="45"/>
      <c r="CPP9706" s="45"/>
      <c r="CPQ9706" s="45"/>
      <c r="CPR9706" s="45"/>
      <c r="CPS9706" s="45"/>
      <c r="CPT9706" s="45"/>
      <c r="CPU9706" s="45"/>
      <c r="CPV9706" s="45"/>
      <c r="CPW9706" s="45"/>
      <c r="CPX9706" s="45"/>
      <c r="CPY9706" s="45"/>
      <c r="CPZ9706" s="45"/>
      <c r="CQA9706" s="45"/>
      <c r="CQB9706" s="45"/>
      <c r="CQC9706" s="45"/>
      <c r="CQD9706" s="45"/>
      <c r="CQE9706" s="45"/>
      <c r="CQF9706" s="45"/>
      <c r="CQG9706" s="45"/>
      <c r="CQH9706" s="45"/>
      <c r="CQI9706" s="45"/>
      <c r="CQJ9706" s="45"/>
      <c r="CQK9706" s="45"/>
      <c r="CQL9706" s="45"/>
      <c r="CQM9706" s="45"/>
      <c r="CQN9706" s="45"/>
      <c r="CQO9706" s="45"/>
      <c r="CQP9706" s="45"/>
      <c r="CQQ9706" s="45"/>
      <c r="CQR9706" s="45"/>
      <c r="CQS9706" s="45"/>
      <c r="CQT9706" s="45"/>
      <c r="CQU9706" s="45"/>
      <c r="CQV9706" s="45"/>
      <c r="CQW9706" s="45"/>
      <c r="CQX9706" s="45"/>
      <c r="CQY9706" s="45"/>
      <c r="CQZ9706" s="45"/>
      <c r="CRA9706" s="45"/>
      <c r="CRB9706" s="45"/>
      <c r="CRC9706" s="45"/>
      <c r="CRD9706" s="45"/>
      <c r="CRE9706" s="45"/>
      <c r="CRF9706" s="45"/>
      <c r="CRG9706" s="45"/>
      <c r="CRH9706" s="45"/>
      <c r="CRI9706" s="45"/>
      <c r="CRJ9706" s="45"/>
      <c r="CRK9706" s="45"/>
      <c r="CRL9706" s="45"/>
      <c r="CRM9706" s="45"/>
      <c r="CRN9706" s="45"/>
      <c r="CRO9706" s="45"/>
      <c r="CRP9706" s="45"/>
      <c r="CRQ9706" s="45"/>
      <c r="CRR9706" s="45"/>
      <c r="CRS9706" s="45"/>
      <c r="CRT9706" s="45"/>
      <c r="CRU9706" s="45"/>
      <c r="CRV9706" s="45"/>
      <c r="CRW9706" s="45"/>
      <c r="CRX9706" s="45"/>
      <c r="CRY9706" s="45"/>
      <c r="CRZ9706" s="45"/>
      <c r="CSA9706" s="45"/>
      <c r="CSB9706" s="45"/>
      <c r="CSC9706" s="45"/>
      <c r="CSD9706" s="45"/>
      <c r="CSE9706" s="45"/>
      <c r="CSF9706" s="45"/>
      <c r="CSG9706" s="45"/>
      <c r="CSH9706" s="45"/>
      <c r="CSI9706" s="45"/>
      <c r="CSJ9706" s="45"/>
      <c r="CSK9706" s="45"/>
      <c r="CSL9706" s="45"/>
      <c r="CSM9706" s="45"/>
      <c r="CSN9706" s="45"/>
      <c r="CSO9706" s="45"/>
      <c r="CSP9706" s="45"/>
      <c r="CSQ9706" s="45"/>
      <c r="CSR9706" s="45"/>
      <c r="CSS9706" s="45"/>
      <c r="CST9706" s="45"/>
      <c r="CSU9706" s="45"/>
      <c r="CSV9706" s="45"/>
      <c r="CSW9706" s="45"/>
      <c r="CSX9706" s="45"/>
      <c r="CSY9706" s="45"/>
      <c r="CSZ9706" s="45"/>
      <c r="CTA9706" s="45"/>
      <c r="CTB9706" s="45"/>
      <c r="CTC9706" s="45"/>
      <c r="CTD9706" s="45"/>
      <c r="CTE9706" s="45"/>
      <c r="CTF9706" s="45"/>
      <c r="CTG9706" s="45"/>
      <c r="CTH9706" s="45"/>
      <c r="CTI9706" s="45"/>
      <c r="CTJ9706" s="45"/>
      <c r="CTK9706" s="45"/>
      <c r="CTL9706" s="45"/>
      <c r="CTM9706" s="45"/>
      <c r="CTN9706" s="45"/>
      <c r="CTO9706" s="45"/>
      <c r="CTP9706" s="45"/>
      <c r="CTQ9706" s="45"/>
      <c r="CTR9706" s="45"/>
      <c r="CTS9706" s="45"/>
      <c r="CTT9706" s="45"/>
      <c r="CTU9706" s="45"/>
      <c r="CTV9706" s="45"/>
      <c r="CTW9706" s="45"/>
      <c r="CTX9706" s="45"/>
      <c r="CTY9706" s="45"/>
      <c r="CTZ9706" s="45"/>
      <c r="CUA9706" s="45"/>
      <c r="CUB9706" s="45"/>
      <c r="CUC9706" s="45"/>
      <c r="CUD9706" s="45"/>
      <c r="CUE9706" s="45"/>
      <c r="CUF9706" s="45"/>
      <c r="CUG9706" s="45"/>
      <c r="CUH9706" s="45"/>
      <c r="CUI9706" s="45"/>
      <c r="CUJ9706" s="45"/>
      <c r="CUK9706" s="45"/>
      <c r="CUL9706" s="45"/>
      <c r="CUM9706" s="45"/>
      <c r="CUN9706" s="45"/>
      <c r="CUO9706" s="45"/>
      <c r="CUP9706" s="45"/>
      <c r="CUQ9706" s="45"/>
      <c r="CUR9706" s="45"/>
      <c r="CUS9706" s="45"/>
      <c r="CUT9706" s="45"/>
      <c r="CUU9706" s="45"/>
      <c r="CUV9706" s="45"/>
      <c r="CUW9706" s="45"/>
      <c r="CUX9706" s="45"/>
      <c r="CUY9706" s="45"/>
      <c r="CUZ9706" s="45"/>
      <c r="CVA9706" s="45"/>
      <c r="CVB9706" s="45"/>
      <c r="CVC9706" s="45"/>
      <c r="CVD9706" s="45"/>
      <c r="CVE9706" s="45"/>
      <c r="CVF9706" s="45"/>
      <c r="CVG9706" s="45"/>
      <c r="CVH9706" s="45"/>
      <c r="CVI9706" s="45"/>
      <c r="CVJ9706" s="45"/>
      <c r="CVK9706" s="45"/>
      <c r="CVL9706" s="45"/>
      <c r="CVM9706" s="45"/>
      <c r="CVN9706" s="45"/>
      <c r="CVO9706" s="45"/>
      <c r="CVP9706" s="45"/>
      <c r="CVQ9706" s="45"/>
      <c r="CVR9706" s="45"/>
      <c r="CVS9706" s="45"/>
      <c r="CVT9706" s="45"/>
      <c r="CVU9706" s="45"/>
      <c r="CVV9706" s="45"/>
      <c r="CVW9706" s="45"/>
      <c r="CVX9706" s="45"/>
      <c r="CVY9706" s="45"/>
      <c r="CVZ9706" s="45"/>
      <c r="CWA9706" s="45"/>
      <c r="CWB9706" s="45"/>
      <c r="CWC9706" s="45"/>
      <c r="CWD9706" s="45"/>
      <c r="CWE9706" s="45"/>
      <c r="CWF9706" s="45"/>
      <c r="CWG9706" s="45"/>
      <c r="CWH9706" s="45"/>
      <c r="CWI9706" s="45"/>
      <c r="CWJ9706" s="45"/>
      <c r="CWK9706" s="45"/>
      <c r="CWL9706" s="45"/>
      <c r="CWM9706" s="45"/>
      <c r="CWN9706" s="45"/>
      <c r="CWO9706" s="45"/>
      <c r="CWP9706" s="45"/>
      <c r="CWQ9706" s="45"/>
      <c r="CWR9706" s="45"/>
      <c r="CWS9706" s="45"/>
      <c r="CWT9706" s="45"/>
      <c r="CWU9706" s="45"/>
      <c r="CWV9706" s="45"/>
      <c r="CWW9706" s="45"/>
      <c r="CWX9706" s="45"/>
      <c r="CWY9706" s="45"/>
      <c r="CWZ9706" s="45"/>
      <c r="CXA9706" s="45"/>
      <c r="CXB9706" s="45"/>
      <c r="CXC9706" s="45"/>
      <c r="CXD9706" s="45"/>
      <c r="CXE9706" s="45"/>
      <c r="CXF9706" s="45"/>
      <c r="CXG9706" s="45"/>
      <c r="CXH9706" s="45"/>
      <c r="CXI9706" s="45"/>
      <c r="CXJ9706" s="45"/>
      <c r="CXK9706" s="45"/>
      <c r="CXL9706" s="45"/>
      <c r="CXM9706" s="45"/>
      <c r="CXN9706" s="45"/>
      <c r="CXO9706" s="45"/>
      <c r="CXP9706" s="45"/>
      <c r="CXQ9706" s="45"/>
      <c r="CXR9706" s="45"/>
      <c r="CXS9706" s="45"/>
      <c r="CXT9706" s="45"/>
      <c r="CXU9706" s="45"/>
      <c r="CXV9706" s="45"/>
      <c r="CXW9706" s="45"/>
      <c r="CXX9706" s="45"/>
      <c r="CXY9706" s="45"/>
      <c r="CXZ9706" s="45"/>
      <c r="CYA9706" s="45"/>
      <c r="CYB9706" s="45"/>
      <c r="CYC9706" s="45"/>
      <c r="CYD9706" s="45"/>
      <c r="CYE9706" s="45"/>
      <c r="CYF9706" s="45"/>
      <c r="CYG9706" s="45"/>
      <c r="CYH9706" s="45"/>
      <c r="CYI9706" s="45"/>
      <c r="CYJ9706" s="45"/>
      <c r="CYK9706" s="45"/>
      <c r="CYL9706" s="45"/>
      <c r="CYM9706" s="45"/>
      <c r="CYN9706" s="45"/>
      <c r="CYO9706" s="45"/>
      <c r="CYP9706" s="45"/>
      <c r="CYQ9706" s="45"/>
      <c r="CYR9706" s="45"/>
      <c r="CYS9706" s="45"/>
      <c r="CYT9706" s="45"/>
      <c r="CYU9706" s="45"/>
      <c r="CYV9706" s="45"/>
      <c r="CYW9706" s="45"/>
      <c r="CYX9706" s="45"/>
      <c r="CYY9706" s="45"/>
      <c r="CYZ9706" s="45"/>
      <c r="CZA9706" s="45"/>
      <c r="CZB9706" s="45"/>
      <c r="CZC9706" s="45"/>
      <c r="CZD9706" s="45"/>
      <c r="CZE9706" s="45"/>
      <c r="CZF9706" s="45"/>
      <c r="CZG9706" s="45"/>
      <c r="CZH9706" s="45"/>
      <c r="CZI9706" s="45"/>
      <c r="CZJ9706" s="45"/>
      <c r="CZK9706" s="45"/>
      <c r="CZL9706" s="45"/>
      <c r="CZM9706" s="45"/>
      <c r="CZN9706" s="45"/>
      <c r="CZO9706" s="45"/>
      <c r="CZP9706" s="45"/>
      <c r="CZQ9706" s="45"/>
      <c r="CZR9706" s="45"/>
      <c r="CZS9706" s="45"/>
      <c r="CZT9706" s="45"/>
      <c r="CZU9706" s="45"/>
      <c r="CZV9706" s="45"/>
      <c r="CZW9706" s="45"/>
      <c r="CZX9706" s="45"/>
      <c r="CZY9706" s="45"/>
      <c r="CZZ9706" s="45"/>
      <c r="DAA9706" s="45"/>
      <c r="DAB9706" s="45"/>
      <c r="DAC9706" s="45"/>
      <c r="DAD9706" s="45"/>
      <c r="DAE9706" s="45"/>
      <c r="DAF9706" s="45"/>
      <c r="DAG9706" s="45"/>
      <c r="DAH9706" s="45"/>
      <c r="DAI9706" s="45"/>
      <c r="DAJ9706" s="45"/>
      <c r="DAK9706" s="45"/>
      <c r="DAL9706" s="45"/>
      <c r="DAM9706" s="45"/>
      <c r="DAN9706" s="45"/>
      <c r="DAO9706" s="45"/>
      <c r="DAP9706" s="45"/>
      <c r="DAQ9706" s="45"/>
      <c r="DAR9706" s="45"/>
      <c r="DAS9706" s="45"/>
      <c r="DAT9706" s="45"/>
      <c r="DAU9706" s="45"/>
      <c r="DAV9706" s="45"/>
      <c r="DAW9706" s="45"/>
      <c r="DAX9706" s="45"/>
      <c r="DAY9706" s="45"/>
      <c r="DAZ9706" s="45"/>
      <c r="DBA9706" s="45"/>
      <c r="DBB9706" s="45"/>
      <c r="DBC9706" s="45"/>
      <c r="DBD9706" s="45"/>
      <c r="DBE9706" s="45"/>
      <c r="DBF9706" s="45"/>
      <c r="DBG9706" s="45"/>
      <c r="DBH9706" s="45"/>
      <c r="DBI9706" s="45"/>
      <c r="DBJ9706" s="45"/>
      <c r="DBK9706" s="45"/>
      <c r="DBL9706" s="45"/>
      <c r="DBM9706" s="45"/>
      <c r="DBN9706" s="45"/>
      <c r="DBO9706" s="45"/>
      <c r="DBP9706" s="45"/>
      <c r="DBQ9706" s="45"/>
      <c r="DBR9706" s="45"/>
      <c r="DBS9706" s="45"/>
      <c r="DBT9706" s="45"/>
      <c r="DBU9706" s="45"/>
      <c r="DBV9706" s="45"/>
      <c r="DBW9706" s="45"/>
      <c r="DBX9706" s="45"/>
      <c r="DBY9706" s="45"/>
      <c r="DBZ9706" s="45"/>
      <c r="DCA9706" s="45"/>
      <c r="DCB9706" s="45"/>
      <c r="DCC9706" s="45"/>
      <c r="DCD9706" s="45"/>
      <c r="DCE9706" s="45"/>
      <c r="DCF9706" s="45"/>
      <c r="DCG9706" s="45"/>
      <c r="DCH9706" s="45"/>
      <c r="DCI9706" s="45"/>
      <c r="DCJ9706" s="45"/>
      <c r="DCK9706" s="45"/>
      <c r="DCL9706" s="45"/>
      <c r="DCM9706" s="45"/>
      <c r="DCN9706" s="45"/>
      <c r="DCO9706" s="45"/>
      <c r="DCP9706" s="45"/>
      <c r="DCQ9706" s="45"/>
      <c r="DCR9706" s="45"/>
      <c r="DCS9706" s="45"/>
      <c r="DCT9706" s="45"/>
      <c r="DCU9706" s="45"/>
      <c r="DCV9706" s="45"/>
      <c r="DCW9706" s="45"/>
      <c r="DCX9706" s="45"/>
      <c r="DCY9706" s="45"/>
      <c r="DCZ9706" s="45"/>
      <c r="DDA9706" s="45"/>
      <c r="DDB9706" s="45"/>
      <c r="DDC9706" s="45"/>
      <c r="DDD9706" s="45"/>
      <c r="DDE9706" s="45"/>
      <c r="DDF9706" s="45"/>
      <c r="DDG9706" s="45"/>
      <c r="DDH9706" s="45"/>
      <c r="DDI9706" s="45"/>
      <c r="DDJ9706" s="45"/>
      <c r="DDK9706" s="45"/>
      <c r="DDL9706" s="45"/>
      <c r="DDM9706" s="45"/>
      <c r="DDN9706" s="45"/>
      <c r="DDO9706" s="45"/>
      <c r="DDP9706" s="45"/>
      <c r="DDQ9706" s="45"/>
      <c r="DDR9706" s="45"/>
      <c r="DDS9706" s="45"/>
      <c r="DDT9706" s="45"/>
      <c r="DDU9706" s="45"/>
      <c r="DDV9706" s="45"/>
      <c r="DDW9706" s="45"/>
      <c r="DDX9706" s="45"/>
      <c r="DDY9706" s="45"/>
      <c r="DDZ9706" s="45"/>
      <c r="DEA9706" s="45"/>
      <c r="DEB9706" s="45"/>
      <c r="DEC9706" s="45"/>
      <c r="DED9706" s="45"/>
      <c r="DEE9706" s="45"/>
      <c r="DEF9706" s="45"/>
      <c r="DEG9706" s="45"/>
      <c r="DEH9706" s="45"/>
      <c r="DEI9706" s="45"/>
      <c r="DEJ9706" s="45"/>
      <c r="DEK9706" s="45"/>
      <c r="DEL9706" s="45"/>
      <c r="DEM9706" s="45"/>
      <c r="DEN9706" s="45"/>
      <c r="DEO9706" s="45"/>
      <c r="DEP9706" s="45"/>
      <c r="DEQ9706" s="45"/>
      <c r="DER9706" s="45"/>
      <c r="DES9706" s="45"/>
      <c r="DET9706" s="45"/>
      <c r="DEU9706" s="45"/>
      <c r="DEV9706" s="45"/>
      <c r="DEW9706" s="45"/>
      <c r="DEX9706" s="45"/>
      <c r="DEY9706" s="45"/>
      <c r="DEZ9706" s="45"/>
      <c r="DFA9706" s="45"/>
      <c r="DFB9706" s="45"/>
      <c r="DFC9706" s="45"/>
      <c r="DFD9706" s="45"/>
      <c r="DFE9706" s="45"/>
      <c r="DFF9706" s="45"/>
      <c r="DFG9706" s="45"/>
      <c r="DFH9706" s="45"/>
      <c r="DFI9706" s="45"/>
      <c r="DFJ9706" s="45"/>
      <c r="DFK9706" s="45"/>
      <c r="DFL9706" s="45"/>
      <c r="DFM9706" s="45"/>
      <c r="DFN9706" s="45"/>
      <c r="DFO9706" s="45"/>
      <c r="DFP9706" s="45"/>
      <c r="DFQ9706" s="45"/>
      <c r="DFR9706" s="45"/>
      <c r="DFS9706" s="45"/>
      <c r="DFT9706" s="45"/>
      <c r="DFU9706" s="45"/>
      <c r="DFV9706" s="45"/>
      <c r="DFW9706" s="45"/>
      <c r="DFX9706" s="45"/>
      <c r="DFY9706" s="45"/>
      <c r="DFZ9706" s="45"/>
      <c r="DGA9706" s="45"/>
      <c r="DGB9706" s="45"/>
      <c r="DGC9706" s="45"/>
      <c r="DGD9706" s="45"/>
      <c r="DGE9706" s="45"/>
      <c r="DGF9706" s="45"/>
      <c r="DGG9706" s="45"/>
      <c r="DGH9706" s="45"/>
      <c r="DGI9706" s="45"/>
      <c r="DGJ9706" s="45"/>
      <c r="DGK9706" s="45"/>
      <c r="DGL9706" s="45"/>
      <c r="DGM9706" s="45"/>
      <c r="DGN9706" s="45"/>
      <c r="DGO9706" s="45"/>
      <c r="DGP9706" s="45"/>
      <c r="DGQ9706" s="45"/>
      <c r="DGR9706" s="45"/>
      <c r="DGS9706" s="45"/>
      <c r="DGT9706" s="45"/>
      <c r="DGU9706" s="45"/>
      <c r="DGV9706" s="45"/>
      <c r="DGW9706" s="45"/>
      <c r="DGX9706" s="45"/>
      <c r="DGY9706" s="45"/>
      <c r="DGZ9706" s="45"/>
      <c r="DHA9706" s="45"/>
      <c r="DHB9706" s="45"/>
      <c r="DHC9706" s="45"/>
      <c r="DHD9706" s="45"/>
      <c r="DHE9706" s="45"/>
      <c r="DHF9706" s="45"/>
      <c r="DHG9706" s="45"/>
      <c r="DHH9706" s="45"/>
      <c r="DHI9706" s="45"/>
      <c r="DHJ9706" s="45"/>
      <c r="DHK9706" s="45"/>
      <c r="DHL9706" s="45"/>
      <c r="DHM9706" s="45"/>
      <c r="DHN9706" s="45"/>
      <c r="DHO9706" s="45"/>
      <c r="DHP9706" s="45"/>
      <c r="DHQ9706" s="45"/>
      <c r="DHR9706" s="45"/>
      <c r="DHS9706" s="45"/>
      <c r="DHT9706" s="45"/>
      <c r="DHU9706" s="45"/>
      <c r="DHV9706" s="45"/>
      <c r="DHW9706" s="45"/>
      <c r="DHX9706" s="45"/>
      <c r="DHY9706" s="45"/>
      <c r="DHZ9706" s="45"/>
      <c r="DIA9706" s="45"/>
      <c r="DIB9706" s="45"/>
      <c r="DIC9706" s="45"/>
      <c r="DID9706" s="45"/>
      <c r="DIE9706" s="45"/>
      <c r="DIF9706" s="45"/>
      <c r="DIG9706" s="45"/>
      <c r="DIH9706" s="45"/>
      <c r="DII9706" s="45"/>
      <c r="DIJ9706" s="45"/>
      <c r="DIK9706" s="45"/>
      <c r="DIL9706" s="45"/>
      <c r="DIM9706" s="45"/>
      <c r="DIN9706" s="45"/>
      <c r="DIO9706" s="45"/>
      <c r="DIP9706" s="45"/>
      <c r="DIQ9706" s="45"/>
      <c r="DIR9706" s="45"/>
      <c r="DIS9706" s="45"/>
      <c r="DIT9706" s="45"/>
      <c r="DIU9706" s="45"/>
      <c r="DIV9706" s="45"/>
      <c r="DIW9706" s="45"/>
      <c r="DIX9706" s="45"/>
      <c r="DIY9706" s="45"/>
      <c r="DIZ9706" s="45"/>
      <c r="DJA9706" s="45"/>
      <c r="DJB9706" s="45"/>
      <c r="DJC9706" s="45"/>
      <c r="DJD9706" s="45"/>
      <c r="DJE9706" s="45"/>
      <c r="DJF9706" s="45"/>
      <c r="DJG9706" s="45"/>
      <c r="DJH9706" s="45"/>
      <c r="DJI9706" s="45"/>
      <c r="DJJ9706" s="45"/>
      <c r="DJK9706" s="45"/>
      <c r="DJL9706" s="45"/>
      <c r="DJM9706" s="45"/>
      <c r="DJN9706" s="45"/>
      <c r="DJO9706" s="45"/>
      <c r="DJP9706" s="45"/>
      <c r="DJQ9706" s="45"/>
      <c r="DJR9706" s="45"/>
      <c r="DJS9706" s="45"/>
      <c r="DJT9706" s="45"/>
      <c r="DJU9706" s="45"/>
      <c r="DJV9706" s="45"/>
      <c r="DJW9706" s="45"/>
      <c r="DJX9706" s="45"/>
      <c r="DJY9706" s="45"/>
      <c r="DJZ9706" s="45"/>
      <c r="DKA9706" s="45"/>
      <c r="DKB9706" s="45"/>
      <c r="DKC9706" s="45"/>
      <c r="DKD9706" s="45"/>
      <c r="DKE9706" s="45"/>
      <c r="DKF9706" s="45"/>
      <c r="DKG9706" s="45"/>
      <c r="DKH9706" s="45"/>
      <c r="DKI9706" s="45"/>
      <c r="DKJ9706" s="45"/>
      <c r="DKK9706" s="45"/>
      <c r="DKL9706" s="45"/>
      <c r="DKM9706" s="45"/>
      <c r="DKN9706" s="45"/>
      <c r="DKO9706" s="45"/>
      <c r="DKP9706" s="45"/>
      <c r="DKQ9706" s="45"/>
      <c r="DKR9706" s="45"/>
      <c r="DKS9706" s="45"/>
      <c r="DKT9706" s="45"/>
      <c r="DKU9706" s="45"/>
      <c r="DKV9706" s="45"/>
      <c r="DKW9706" s="45"/>
      <c r="DKX9706" s="45"/>
      <c r="DKY9706" s="45"/>
      <c r="DKZ9706" s="45"/>
      <c r="DLA9706" s="45"/>
      <c r="DLB9706" s="45"/>
      <c r="DLC9706" s="45"/>
      <c r="DLD9706" s="45"/>
      <c r="DLE9706" s="45"/>
      <c r="DLF9706" s="45"/>
      <c r="DLG9706" s="45"/>
      <c r="DLH9706" s="45"/>
      <c r="DLI9706" s="45"/>
      <c r="DLJ9706" s="45"/>
      <c r="DLK9706" s="45"/>
      <c r="DLL9706" s="45"/>
      <c r="DLM9706" s="45"/>
      <c r="DLN9706" s="45"/>
      <c r="DLO9706" s="45"/>
      <c r="DLP9706" s="45"/>
      <c r="DLQ9706" s="45"/>
      <c r="DLR9706" s="45"/>
      <c r="DLS9706" s="45"/>
      <c r="DLT9706" s="45"/>
      <c r="DLU9706" s="45"/>
      <c r="DLV9706" s="45"/>
      <c r="DLW9706" s="45"/>
      <c r="DLX9706" s="45"/>
      <c r="DLY9706" s="45"/>
      <c r="DLZ9706" s="45"/>
      <c r="DMA9706" s="45"/>
      <c r="DMB9706" s="45"/>
      <c r="DMC9706" s="45"/>
      <c r="DMD9706" s="45"/>
      <c r="DME9706" s="45"/>
      <c r="DMF9706" s="45"/>
      <c r="DMG9706" s="45"/>
      <c r="DMH9706" s="45"/>
      <c r="DMI9706" s="45"/>
      <c r="DMJ9706" s="45"/>
      <c r="DMK9706" s="45"/>
      <c r="DML9706" s="45"/>
      <c r="DMM9706" s="45"/>
      <c r="DMN9706" s="45"/>
      <c r="DMO9706" s="45"/>
      <c r="DMP9706" s="45"/>
      <c r="DMQ9706" s="45"/>
      <c r="DMR9706" s="45"/>
      <c r="DMS9706" s="45"/>
      <c r="DMT9706" s="45"/>
      <c r="DMU9706" s="45"/>
      <c r="DMV9706" s="45"/>
      <c r="DMW9706" s="45"/>
      <c r="DMX9706" s="45"/>
      <c r="DMY9706" s="45"/>
      <c r="DMZ9706" s="45"/>
      <c r="DNA9706" s="45"/>
      <c r="DNB9706" s="45"/>
      <c r="DNC9706" s="45"/>
      <c r="DND9706" s="45"/>
      <c r="DNE9706" s="45"/>
      <c r="DNF9706" s="45"/>
      <c r="DNG9706" s="45"/>
      <c r="DNH9706" s="45"/>
      <c r="DNI9706" s="45"/>
      <c r="DNJ9706" s="45"/>
      <c r="DNK9706" s="45"/>
      <c r="DNL9706" s="45"/>
      <c r="DNM9706" s="45"/>
      <c r="DNN9706" s="45"/>
      <c r="DNO9706" s="45"/>
      <c r="DNP9706" s="45"/>
      <c r="DNQ9706" s="45"/>
      <c r="DNR9706" s="45"/>
      <c r="DNS9706" s="45"/>
      <c r="DNT9706" s="45"/>
      <c r="DNU9706" s="45"/>
      <c r="DNV9706" s="45"/>
      <c r="DNW9706" s="45"/>
      <c r="DNX9706" s="45"/>
      <c r="DNY9706" s="45"/>
      <c r="DNZ9706" s="45"/>
      <c r="DOA9706" s="45"/>
      <c r="DOB9706" s="45"/>
      <c r="DOC9706" s="45"/>
      <c r="DOD9706" s="45"/>
      <c r="DOE9706" s="45"/>
      <c r="DOF9706" s="45"/>
      <c r="DOG9706" s="45"/>
      <c r="DOH9706" s="45"/>
      <c r="DOI9706" s="45"/>
      <c r="DOJ9706" s="45"/>
      <c r="DOK9706" s="45"/>
      <c r="DOL9706" s="45"/>
      <c r="DOM9706" s="45"/>
      <c r="DON9706" s="45"/>
      <c r="DOO9706" s="45"/>
      <c r="DOP9706" s="45"/>
      <c r="DOQ9706" s="45"/>
      <c r="DOR9706" s="45"/>
      <c r="DOS9706" s="45"/>
      <c r="DOT9706" s="45"/>
      <c r="DOU9706" s="45"/>
      <c r="DOV9706" s="45"/>
      <c r="DOW9706" s="45"/>
      <c r="DOX9706" s="45"/>
      <c r="DOY9706" s="45"/>
      <c r="DOZ9706" s="45"/>
      <c r="DPA9706" s="45"/>
      <c r="DPB9706" s="45"/>
      <c r="DPC9706" s="45"/>
      <c r="DPD9706" s="45"/>
      <c r="DPE9706" s="45"/>
      <c r="DPF9706" s="45"/>
      <c r="DPG9706" s="45"/>
      <c r="DPH9706" s="45"/>
      <c r="DPI9706" s="45"/>
      <c r="DPJ9706" s="45"/>
      <c r="DPK9706" s="45"/>
      <c r="DPL9706" s="45"/>
      <c r="DPM9706" s="45"/>
      <c r="DPN9706" s="45"/>
      <c r="DPO9706" s="45"/>
      <c r="DPP9706" s="45"/>
      <c r="DPQ9706" s="45"/>
      <c r="DPR9706" s="45"/>
      <c r="DPS9706" s="45"/>
      <c r="DPT9706" s="45"/>
      <c r="DPU9706" s="45"/>
      <c r="DPV9706" s="45"/>
      <c r="DPW9706" s="45"/>
      <c r="DPX9706" s="45"/>
      <c r="DPY9706" s="45"/>
      <c r="DPZ9706" s="45"/>
      <c r="DQA9706" s="45"/>
      <c r="DQB9706" s="45"/>
      <c r="DQC9706" s="45"/>
      <c r="DQD9706" s="45"/>
      <c r="DQE9706" s="45"/>
      <c r="DQF9706" s="45"/>
      <c r="DQG9706" s="45"/>
      <c r="DQH9706" s="45"/>
      <c r="DQI9706" s="45"/>
      <c r="DQJ9706" s="45"/>
      <c r="DQK9706" s="45"/>
      <c r="DQL9706" s="45"/>
      <c r="DQM9706" s="45"/>
      <c r="DQN9706" s="45"/>
      <c r="DQO9706" s="45"/>
      <c r="DQP9706" s="45"/>
      <c r="DQQ9706" s="45"/>
      <c r="DQR9706" s="45"/>
      <c r="DQS9706" s="45"/>
      <c r="DQT9706" s="45"/>
      <c r="DQU9706" s="45"/>
      <c r="DQV9706" s="45"/>
      <c r="DQW9706" s="45"/>
      <c r="DQX9706" s="45"/>
      <c r="DQY9706" s="45"/>
      <c r="DQZ9706" s="45"/>
      <c r="DRA9706" s="45"/>
      <c r="DRB9706" s="45"/>
      <c r="DRC9706" s="45"/>
      <c r="DRD9706" s="45"/>
      <c r="DRE9706" s="45"/>
      <c r="DRF9706" s="45"/>
      <c r="DRG9706" s="45"/>
      <c r="DRH9706" s="45"/>
      <c r="DRI9706" s="45"/>
      <c r="DRJ9706" s="45"/>
      <c r="DRK9706" s="45"/>
      <c r="DRL9706" s="45"/>
      <c r="DRM9706" s="45"/>
      <c r="DRN9706" s="45"/>
      <c r="DRO9706" s="45"/>
      <c r="DRP9706" s="45"/>
      <c r="DRQ9706" s="45"/>
      <c r="DRR9706" s="45"/>
      <c r="DRS9706" s="45"/>
      <c r="DRT9706" s="45"/>
      <c r="DRU9706" s="45"/>
      <c r="DRV9706" s="45"/>
      <c r="DRW9706" s="45"/>
      <c r="DRX9706" s="45"/>
      <c r="DRY9706" s="45"/>
      <c r="DRZ9706" s="45"/>
      <c r="DSA9706" s="45"/>
      <c r="DSB9706" s="45"/>
      <c r="DSC9706" s="45"/>
      <c r="DSD9706" s="45"/>
      <c r="DSE9706" s="45"/>
      <c r="DSF9706" s="45"/>
      <c r="DSG9706" s="45"/>
      <c r="DSH9706" s="45"/>
      <c r="DSI9706" s="45"/>
      <c r="DSJ9706" s="45"/>
      <c r="DSK9706" s="45"/>
      <c r="DSL9706" s="45"/>
      <c r="DSM9706" s="45"/>
      <c r="DSN9706" s="45"/>
      <c r="DSO9706" s="45"/>
      <c r="DSP9706" s="45"/>
      <c r="DSQ9706" s="45"/>
      <c r="DSR9706" s="45"/>
      <c r="DSS9706" s="45"/>
      <c r="DST9706" s="45"/>
      <c r="DSU9706" s="45"/>
      <c r="DSV9706" s="45"/>
      <c r="DSW9706" s="45"/>
      <c r="DSX9706" s="45"/>
      <c r="DSY9706" s="45"/>
      <c r="DSZ9706" s="45"/>
      <c r="DTA9706" s="45"/>
      <c r="DTB9706" s="45"/>
      <c r="DTC9706" s="45"/>
      <c r="DTD9706" s="45"/>
      <c r="DTE9706" s="45"/>
      <c r="DTF9706" s="45"/>
      <c r="DTG9706" s="45"/>
      <c r="DTH9706" s="45"/>
      <c r="DTI9706" s="45"/>
      <c r="DTJ9706" s="45"/>
      <c r="DTK9706" s="45"/>
      <c r="DTL9706" s="45"/>
      <c r="DTM9706" s="45"/>
      <c r="DTN9706" s="45"/>
      <c r="DTO9706" s="45"/>
      <c r="DTP9706" s="45"/>
      <c r="DTQ9706" s="45"/>
      <c r="DTR9706" s="45"/>
      <c r="DTS9706" s="45"/>
      <c r="DTT9706" s="45"/>
      <c r="DTU9706" s="45"/>
      <c r="DTV9706" s="45"/>
      <c r="DTW9706" s="45"/>
      <c r="DTX9706" s="45"/>
      <c r="DTY9706" s="45"/>
      <c r="DTZ9706" s="45"/>
      <c r="DUA9706" s="45"/>
      <c r="DUB9706" s="45"/>
      <c r="DUC9706" s="45"/>
      <c r="DUD9706" s="45"/>
      <c r="DUE9706" s="45"/>
      <c r="DUF9706" s="45"/>
      <c r="DUG9706" s="45"/>
      <c r="DUH9706" s="45"/>
      <c r="DUI9706" s="45"/>
      <c r="DUJ9706" s="45"/>
      <c r="DUK9706" s="45"/>
      <c r="DUL9706" s="45"/>
      <c r="DUM9706" s="45"/>
      <c r="DUN9706" s="45"/>
      <c r="DUO9706" s="45"/>
      <c r="DUP9706" s="45"/>
      <c r="DUQ9706" s="45"/>
      <c r="DUR9706" s="45"/>
      <c r="DUS9706" s="45"/>
      <c r="DUT9706" s="45"/>
      <c r="DUU9706" s="45"/>
      <c r="DUV9706" s="45"/>
      <c r="DUW9706" s="45"/>
      <c r="DUX9706" s="45"/>
      <c r="DUY9706" s="45"/>
      <c r="DUZ9706" s="45"/>
      <c r="DVA9706" s="45"/>
      <c r="DVB9706" s="45"/>
      <c r="DVC9706" s="45"/>
      <c r="DVD9706" s="45"/>
      <c r="DVE9706" s="45"/>
      <c r="DVF9706" s="45"/>
      <c r="DVG9706" s="45"/>
      <c r="DVH9706" s="45"/>
      <c r="DVI9706" s="45"/>
      <c r="DVJ9706" s="45"/>
      <c r="DVK9706" s="45"/>
      <c r="DVL9706" s="45"/>
      <c r="DVM9706" s="45"/>
      <c r="DVN9706" s="45"/>
      <c r="DVO9706" s="45"/>
      <c r="DVP9706" s="45"/>
      <c r="DVQ9706" s="45"/>
      <c r="DVR9706" s="45"/>
      <c r="DVS9706" s="45"/>
      <c r="DVT9706" s="45"/>
      <c r="DVU9706" s="45"/>
      <c r="DVV9706" s="45"/>
      <c r="DVW9706" s="45"/>
      <c r="DVX9706" s="45"/>
      <c r="DVY9706" s="45"/>
      <c r="DVZ9706" s="45"/>
      <c r="DWA9706" s="45"/>
      <c r="DWB9706" s="45"/>
      <c r="DWC9706" s="45"/>
      <c r="DWD9706" s="45"/>
      <c r="DWE9706" s="45"/>
      <c r="DWF9706" s="45"/>
      <c r="DWG9706" s="45"/>
      <c r="DWH9706" s="45"/>
      <c r="DWI9706" s="45"/>
      <c r="DWJ9706" s="45"/>
      <c r="DWK9706" s="45"/>
      <c r="DWL9706" s="45"/>
      <c r="DWM9706" s="45"/>
      <c r="DWN9706" s="45"/>
      <c r="DWO9706" s="45"/>
      <c r="DWP9706" s="45"/>
      <c r="DWQ9706" s="45"/>
      <c r="DWR9706" s="45"/>
      <c r="DWS9706" s="45"/>
      <c r="DWT9706" s="45"/>
      <c r="DWU9706" s="45"/>
      <c r="DWV9706" s="45"/>
      <c r="DWW9706" s="45"/>
      <c r="DWX9706" s="45"/>
      <c r="DWY9706" s="45"/>
      <c r="DWZ9706" s="45"/>
      <c r="DXA9706" s="45"/>
      <c r="DXB9706" s="45"/>
      <c r="DXC9706" s="45"/>
      <c r="DXD9706" s="45"/>
      <c r="DXE9706" s="45"/>
      <c r="DXF9706" s="45"/>
      <c r="DXG9706" s="45"/>
      <c r="DXH9706" s="45"/>
      <c r="DXI9706" s="45"/>
      <c r="DXJ9706" s="45"/>
      <c r="DXK9706" s="45"/>
      <c r="DXL9706" s="45"/>
      <c r="DXM9706" s="45"/>
      <c r="DXN9706" s="45"/>
      <c r="DXO9706" s="45"/>
      <c r="DXP9706" s="45"/>
      <c r="DXQ9706" s="45"/>
      <c r="DXR9706" s="45"/>
      <c r="DXS9706" s="45"/>
      <c r="DXT9706" s="45"/>
      <c r="DXU9706" s="45"/>
      <c r="DXV9706" s="45"/>
      <c r="DXW9706" s="45"/>
      <c r="DXX9706" s="45"/>
      <c r="DXY9706" s="45"/>
      <c r="DXZ9706" s="45"/>
      <c r="DYA9706" s="45"/>
      <c r="DYB9706" s="45"/>
      <c r="DYC9706" s="45"/>
      <c r="DYD9706" s="45"/>
      <c r="DYE9706" s="45"/>
      <c r="DYF9706" s="45"/>
      <c r="DYG9706" s="45"/>
      <c r="DYH9706" s="45"/>
      <c r="DYI9706" s="45"/>
      <c r="DYJ9706" s="45"/>
      <c r="DYK9706" s="45"/>
      <c r="DYL9706" s="45"/>
      <c r="DYM9706" s="45"/>
      <c r="DYN9706" s="45"/>
      <c r="DYO9706" s="45"/>
      <c r="DYP9706" s="45"/>
      <c r="DYQ9706" s="45"/>
      <c r="DYR9706" s="45"/>
      <c r="DYS9706" s="45"/>
      <c r="DYT9706" s="45"/>
      <c r="DYU9706" s="45"/>
      <c r="DYV9706" s="45"/>
      <c r="DYW9706" s="45"/>
      <c r="DYX9706" s="45"/>
      <c r="DYY9706" s="45"/>
      <c r="DYZ9706" s="45"/>
      <c r="DZA9706" s="45"/>
      <c r="DZB9706" s="45"/>
      <c r="DZC9706" s="45"/>
      <c r="DZD9706" s="45"/>
      <c r="DZE9706" s="45"/>
      <c r="DZF9706" s="45"/>
      <c r="DZG9706" s="45"/>
      <c r="DZH9706" s="45"/>
      <c r="DZI9706" s="45"/>
      <c r="DZJ9706" s="45"/>
      <c r="DZK9706" s="45"/>
      <c r="DZL9706" s="45"/>
      <c r="DZM9706" s="45"/>
      <c r="DZN9706" s="45"/>
      <c r="DZO9706" s="45"/>
      <c r="DZP9706" s="45"/>
      <c r="DZQ9706" s="45"/>
      <c r="DZR9706" s="45"/>
      <c r="DZS9706" s="45"/>
      <c r="DZT9706" s="45"/>
      <c r="DZU9706" s="45"/>
      <c r="DZV9706" s="45"/>
      <c r="DZW9706" s="45"/>
      <c r="DZX9706" s="45"/>
      <c r="DZY9706" s="45"/>
      <c r="DZZ9706" s="45"/>
      <c r="EAA9706" s="45"/>
      <c r="EAB9706" s="45"/>
      <c r="EAC9706" s="45"/>
      <c r="EAD9706" s="45"/>
      <c r="EAE9706" s="45"/>
      <c r="EAF9706" s="45"/>
      <c r="EAG9706" s="45"/>
      <c r="EAH9706" s="45"/>
      <c r="EAI9706" s="45"/>
      <c r="EAJ9706" s="45"/>
      <c r="EAK9706" s="45"/>
      <c r="EAL9706" s="45"/>
      <c r="EAM9706" s="45"/>
      <c r="EAN9706" s="45"/>
      <c r="EAO9706" s="45"/>
      <c r="EAP9706" s="45"/>
      <c r="EAQ9706" s="45"/>
      <c r="EAR9706" s="45"/>
      <c r="EAS9706" s="45"/>
      <c r="EAT9706" s="45"/>
      <c r="EAU9706" s="45"/>
      <c r="EAV9706" s="45"/>
      <c r="EAW9706" s="45"/>
      <c r="EAX9706" s="45"/>
      <c r="EAY9706" s="45"/>
      <c r="EAZ9706" s="45"/>
      <c r="EBA9706" s="45"/>
      <c r="EBB9706" s="45"/>
      <c r="EBC9706" s="45"/>
      <c r="EBD9706" s="45"/>
      <c r="EBE9706" s="45"/>
      <c r="EBF9706" s="45"/>
      <c r="EBG9706" s="45"/>
      <c r="EBH9706" s="45"/>
      <c r="EBI9706" s="45"/>
      <c r="EBJ9706" s="45"/>
      <c r="EBK9706" s="45"/>
      <c r="EBL9706" s="45"/>
      <c r="EBM9706" s="45"/>
      <c r="EBN9706" s="45"/>
      <c r="EBO9706" s="45"/>
      <c r="EBP9706" s="45"/>
      <c r="EBQ9706" s="45"/>
      <c r="EBR9706" s="45"/>
      <c r="EBS9706" s="45"/>
      <c r="EBT9706" s="45"/>
      <c r="EBU9706" s="45"/>
      <c r="EBV9706" s="45"/>
      <c r="EBW9706" s="45"/>
      <c r="EBX9706" s="45"/>
      <c r="EBY9706" s="45"/>
      <c r="EBZ9706" s="45"/>
      <c r="ECA9706" s="45"/>
      <c r="ECB9706" s="45"/>
      <c r="ECC9706" s="45"/>
      <c r="ECD9706" s="45"/>
      <c r="ECE9706" s="45"/>
      <c r="ECF9706" s="45"/>
      <c r="ECG9706" s="45"/>
      <c r="ECH9706" s="45"/>
      <c r="ECI9706" s="45"/>
      <c r="ECJ9706" s="45"/>
      <c r="ECK9706" s="45"/>
      <c r="ECL9706" s="45"/>
      <c r="ECM9706" s="45"/>
      <c r="ECN9706" s="45"/>
      <c r="ECO9706" s="45"/>
      <c r="ECP9706" s="45"/>
      <c r="ECQ9706" s="45"/>
      <c r="ECR9706" s="45"/>
      <c r="ECS9706" s="45"/>
      <c r="ECT9706" s="45"/>
      <c r="ECU9706" s="45"/>
      <c r="ECV9706" s="45"/>
      <c r="ECW9706" s="45"/>
      <c r="ECX9706" s="45"/>
      <c r="ECY9706" s="45"/>
      <c r="ECZ9706" s="45"/>
      <c r="EDA9706" s="45"/>
      <c r="EDB9706" s="45"/>
      <c r="EDC9706" s="45"/>
      <c r="EDD9706" s="45"/>
      <c r="EDE9706" s="45"/>
      <c r="EDF9706" s="45"/>
      <c r="EDG9706" s="45"/>
      <c r="EDH9706" s="45"/>
      <c r="EDI9706" s="45"/>
      <c r="EDJ9706" s="45"/>
      <c r="EDK9706" s="45"/>
      <c r="EDL9706" s="45"/>
      <c r="EDM9706" s="45"/>
      <c r="EDN9706" s="45"/>
      <c r="EDO9706" s="45"/>
      <c r="EDP9706" s="45"/>
      <c r="EDQ9706" s="45"/>
      <c r="EDR9706" s="45"/>
      <c r="EDS9706" s="45"/>
      <c r="EDT9706" s="45"/>
      <c r="EDU9706" s="45"/>
      <c r="EDV9706" s="45"/>
      <c r="EDW9706" s="45"/>
      <c r="EDX9706" s="45"/>
      <c r="EDY9706" s="45"/>
      <c r="EDZ9706" s="45"/>
      <c r="EEA9706" s="45"/>
      <c r="EEB9706" s="45"/>
      <c r="EEC9706" s="45"/>
      <c r="EED9706" s="45"/>
      <c r="EEE9706" s="45"/>
      <c r="EEF9706" s="45"/>
      <c r="EEG9706" s="45"/>
      <c r="EEH9706" s="45"/>
      <c r="EEI9706" s="45"/>
      <c r="EEJ9706" s="45"/>
      <c r="EEK9706" s="45"/>
      <c r="EEL9706" s="45"/>
      <c r="EEM9706" s="45"/>
      <c r="EEN9706" s="45"/>
      <c r="EEO9706" s="45"/>
      <c r="EEP9706" s="45"/>
      <c r="EEQ9706" s="45"/>
      <c r="EER9706" s="45"/>
      <c r="EES9706" s="45"/>
      <c r="EET9706" s="45"/>
      <c r="EEU9706" s="45"/>
      <c r="EEV9706" s="45"/>
      <c r="EEW9706" s="45"/>
      <c r="EEX9706" s="45"/>
      <c r="EEY9706" s="45"/>
      <c r="EEZ9706" s="45"/>
      <c r="EFA9706" s="45"/>
      <c r="EFB9706" s="45"/>
      <c r="EFC9706" s="45"/>
      <c r="EFD9706" s="45"/>
      <c r="EFE9706" s="45"/>
      <c r="EFF9706" s="45"/>
      <c r="EFG9706" s="45"/>
      <c r="EFH9706" s="45"/>
      <c r="EFI9706" s="45"/>
      <c r="EFJ9706" s="45"/>
      <c r="EFK9706" s="45"/>
      <c r="EFL9706" s="45"/>
      <c r="EFM9706" s="45"/>
      <c r="EFN9706" s="45"/>
      <c r="EFO9706" s="45"/>
      <c r="EFP9706" s="45"/>
      <c r="EFQ9706" s="45"/>
      <c r="EFR9706" s="45"/>
      <c r="EFS9706" s="45"/>
      <c r="EFT9706" s="45"/>
      <c r="EFU9706" s="45"/>
      <c r="EFV9706" s="45"/>
      <c r="EFW9706" s="45"/>
      <c r="EFX9706" s="45"/>
      <c r="EFY9706" s="45"/>
      <c r="EFZ9706" s="45"/>
      <c r="EGA9706" s="45"/>
      <c r="EGB9706" s="45"/>
      <c r="EGC9706" s="45"/>
      <c r="EGD9706" s="45"/>
      <c r="EGE9706" s="45"/>
      <c r="EGF9706" s="45"/>
      <c r="EGG9706" s="45"/>
      <c r="EGH9706" s="45"/>
      <c r="EGI9706" s="45"/>
      <c r="EGJ9706" s="45"/>
      <c r="EGK9706" s="45"/>
      <c r="EGL9706" s="45"/>
      <c r="EGM9706" s="45"/>
      <c r="EGN9706" s="45"/>
      <c r="EGO9706" s="45"/>
      <c r="EGP9706" s="45"/>
      <c r="EGQ9706" s="45"/>
      <c r="EGR9706" s="45"/>
      <c r="EGS9706" s="45"/>
      <c r="EGT9706" s="45"/>
      <c r="EGU9706" s="45"/>
      <c r="EGV9706" s="45"/>
      <c r="EGW9706" s="45"/>
      <c r="EGX9706" s="45"/>
      <c r="EGY9706" s="45"/>
      <c r="EGZ9706" s="45"/>
      <c r="EHA9706" s="45"/>
      <c r="EHB9706" s="45"/>
      <c r="EHC9706" s="45"/>
      <c r="EHD9706" s="45"/>
      <c r="EHE9706" s="45"/>
      <c r="EHF9706" s="45"/>
      <c r="EHG9706" s="45"/>
      <c r="EHH9706" s="45"/>
      <c r="EHI9706" s="45"/>
      <c r="EHJ9706" s="45"/>
      <c r="EHK9706" s="45"/>
      <c r="EHL9706" s="45"/>
      <c r="EHM9706" s="45"/>
      <c r="EHN9706" s="45"/>
      <c r="EHO9706" s="45"/>
      <c r="EHP9706" s="45"/>
      <c r="EHQ9706" s="45"/>
      <c r="EHR9706" s="45"/>
      <c r="EHS9706" s="45"/>
      <c r="EHT9706" s="45"/>
      <c r="EHU9706" s="45"/>
      <c r="EHV9706" s="45"/>
      <c r="EHW9706" s="45"/>
      <c r="EHX9706" s="45"/>
      <c r="EHY9706" s="45"/>
      <c r="EHZ9706" s="45"/>
      <c r="EIA9706" s="45"/>
      <c r="EIB9706" s="45"/>
      <c r="EIC9706" s="45"/>
      <c r="EID9706" s="45"/>
      <c r="EIE9706" s="45"/>
      <c r="EIF9706" s="45"/>
      <c r="EIG9706" s="45"/>
      <c r="EIH9706" s="45"/>
      <c r="EII9706" s="45"/>
      <c r="EIJ9706" s="45"/>
      <c r="EIK9706" s="45"/>
      <c r="EIL9706" s="45"/>
      <c r="EIM9706" s="45"/>
      <c r="EIN9706" s="45"/>
      <c r="EIO9706" s="45"/>
      <c r="EIP9706" s="45"/>
      <c r="EIQ9706" s="45"/>
      <c r="EIR9706" s="45"/>
      <c r="EIS9706" s="45"/>
      <c r="EIT9706" s="45"/>
      <c r="EIU9706" s="45"/>
      <c r="EIV9706" s="45"/>
      <c r="EIW9706" s="45"/>
      <c r="EIX9706" s="45"/>
      <c r="EIY9706" s="45"/>
      <c r="EIZ9706" s="45"/>
      <c r="EJA9706" s="45"/>
      <c r="EJB9706" s="45"/>
      <c r="EJC9706" s="45"/>
      <c r="EJD9706" s="45"/>
      <c r="EJE9706" s="45"/>
      <c r="EJF9706" s="45"/>
      <c r="EJG9706" s="45"/>
      <c r="EJH9706" s="45"/>
      <c r="EJI9706" s="45"/>
      <c r="EJJ9706" s="45"/>
      <c r="EJK9706" s="45"/>
      <c r="EJL9706" s="45"/>
      <c r="EJM9706" s="45"/>
      <c r="EJN9706" s="45"/>
      <c r="EJO9706" s="45"/>
      <c r="EJP9706" s="45"/>
      <c r="EJQ9706" s="45"/>
      <c r="EJR9706" s="45"/>
      <c r="EJS9706" s="45"/>
      <c r="EJT9706" s="45"/>
      <c r="EJU9706" s="45"/>
      <c r="EJV9706" s="45"/>
      <c r="EJW9706" s="45"/>
      <c r="EJX9706" s="45"/>
      <c r="EJY9706" s="45"/>
      <c r="EJZ9706" s="45"/>
      <c r="EKA9706" s="45"/>
      <c r="EKB9706" s="45"/>
      <c r="EKC9706" s="45"/>
      <c r="EKD9706" s="45"/>
      <c r="EKE9706" s="45"/>
      <c r="EKF9706" s="45"/>
      <c r="EKG9706" s="45"/>
      <c r="EKH9706" s="45"/>
      <c r="EKI9706" s="45"/>
      <c r="EKJ9706" s="45"/>
      <c r="EKK9706" s="45"/>
      <c r="EKL9706" s="45"/>
      <c r="EKM9706" s="45"/>
      <c r="EKN9706" s="45"/>
      <c r="EKO9706" s="45"/>
      <c r="EKP9706" s="45"/>
      <c r="EKQ9706" s="45"/>
      <c r="EKR9706" s="45"/>
      <c r="EKS9706" s="45"/>
      <c r="EKT9706" s="45"/>
      <c r="EKU9706" s="45"/>
      <c r="EKV9706" s="45"/>
      <c r="EKW9706" s="45"/>
      <c r="EKX9706" s="45"/>
      <c r="EKY9706" s="45"/>
      <c r="EKZ9706" s="45"/>
      <c r="ELA9706" s="45"/>
      <c r="ELB9706" s="45"/>
      <c r="ELC9706" s="45"/>
      <c r="ELD9706" s="45"/>
      <c r="ELE9706" s="45"/>
      <c r="ELF9706" s="45"/>
      <c r="ELG9706" s="45"/>
      <c r="ELH9706" s="45"/>
      <c r="ELI9706" s="45"/>
      <c r="ELJ9706" s="45"/>
      <c r="ELK9706" s="45"/>
      <c r="ELL9706" s="45"/>
      <c r="ELM9706" s="45"/>
      <c r="ELN9706" s="45"/>
      <c r="ELO9706" s="45"/>
      <c r="ELP9706" s="45"/>
      <c r="ELQ9706" s="45"/>
      <c r="ELR9706" s="45"/>
      <c r="ELS9706" s="45"/>
      <c r="ELT9706" s="45"/>
      <c r="ELU9706" s="45"/>
      <c r="ELV9706" s="45"/>
      <c r="ELW9706" s="45"/>
      <c r="ELX9706" s="45"/>
      <c r="ELY9706" s="45"/>
      <c r="ELZ9706" s="45"/>
      <c r="EMA9706" s="45"/>
      <c r="EMB9706" s="45"/>
      <c r="EMC9706" s="45"/>
      <c r="EMD9706" s="45"/>
      <c r="EME9706" s="45"/>
      <c r="EMF9706" s="45"/>
      <c r="EMG9706" s="45"/>
      <c r="EMH9706" s="45"/>
      <c r="EMI9706" s="45"/>
      <c r="EMJ9706" s="45"/>
      <c r="EMK9706" s="45"/>
      <c r="EML9706" s="45"/>
      <c r="EMM9706" s="45"/>
      <c r="EMN9706" s="45"/>
      <c r="EMO9706" s="45"/>
      <c r="EMP9706" s="45"/>
      <c r="EMQ9706" s="45"/>
      <c r="EMR9706" s="45"/>
      <c r="EMS9706" s="45"/>
      <c r="EMT9706" s="45"/>
      <c r="EMU9706" s="45"/>
      <c r="EMV9706" s="45"/>
      <c r="EMW9706" s="45"/>
      <c r="EMX9706" s="45"/>
      <c r="EMY9706" s="45"/>
      <c r="EMZ9706" s="45"/>
      <c r="ENA9706" s="45"/>
      <c r="ENB9706" s="45"/>
      <c r="ENC9706" s="45"/>
      <c r="END9706" s="45"/>
      <c r="ENE9706" s="45"/>
      <c r="ENF9706" s="45"/>
      <c r="ENG9706" s="45"/>
      <c r="ENH9706" s="45"/>
      <c r="ENI9706" s="45"/>
      <c r="ENJ9706" s="45"/>
      <c r="ENK9706" s="45"/>
      <c r="ENL9706" s="45"/>
      <c r="ENM9706" s="45"/>
      <c r="ENN9706" s="45"/>
      <c r="ENO9706" s="45"/>
      <c r="ENP9706" s="45"/>
      <c r="ENQ9706" s="45"/>
      <c r="ENR9706" s="45"/>
      <c r="ENS9706" s="45"/>
      <c r="ENT9706" s="45"/>
      <c r="ENU9706" s="45"/>
      <c r="ENV9706" s="45"/>
      <c r="ENW9706" s="45"/>
      <c r="ENX9706" s="45"/>
      <c r="ENY9706" s="45"/>
      <c r="ENZ9706" s="45"/>
      <c r="EOA9706" s="45"/>
      <c r="EOB9706" s="45"/>
      <c r="EOC9706" s="45"/>
      <c r="EOD9706" s="45"/>
      <c r="EOE9706" s="45"/>
      <c r="EOF9706" s="45"/>
      <c r="EOG9706" s="45"/>
      <c r="EOH9706" s="45"/>
      <c r="EOI9706" s="45"/>
      <c r="EOJ9706" s="45"/>
      <c r="EOK9706" s="45"/>
      <c r="EOL9706" s="45"/>
      <c r="EOM9706" s="45"/>
      <c r="EON9706" s="45"/>
      <c r="EOO9706" s="45"/>
      <c r="EOP9706" s="45"/>
      <c r="EOQ9706" s="45"/>
      <c r="EOR9706" s="45"/>
      <c r="EOS9706" s="45"/>
      <c r="EOT9706" s="45"/>
      <c r="EOU9706" s="45"/>
      <c r="EOV9706" s="45"/>
      <c r="EOW9706" s="45"/>
      <c r="EOX9706" s="45"/>
      <c r="EOY9706" s="45"/>
      <c r="EOZ9706" s="45"/>
      <c r="EPA9706" s="45"/>
      <c r="EPB9706" s="45"/>
      <c r="EPC9706" s="45"/>
      <c r="EPD9706" s="45"/>
      <c r="EPE9706" s="45"/>
      <c r="EPF9706" s="45"/>
      <c r="EPG9706" s="45"/>
      <c r="EPH9706" s="45"/>
      <c r="EPI9706" s="45"/>
      <c r="EPJ9706" s="45"/>
      <c r="EPK9706" s="45"/>
      <c r="EPL9706" s="45"/>
      <c r="EPM9706" s="45"/>
      <c r="EPN9706" s="45"/>
      <c r="EPO9706" s="45"/>
      <c r="EPP9706" s="45"/>
      <c r="EPQ9706" s="45"/>
      <c r="EPR9706" s="45"/>
      <c r="EPS9706" s="45"/>
      <c r="EPT9706" s="45"/>
      <c r="EPU9706" s="45"/>
      <c r="EPV9706" s="45"/>
      <c r="EPW9706" s="45"/>
      <c r="EPX9706" s="45"/>
      <c r="EPY9706" s="45"/>
      <c r="EPZ9706" s="45"/>
      <c r="EQA9706" s="45"/>
      <c r="EQB9706" s="45"/>
      <c r="EQC9706" s="45"/>
      <c r="EQD9706" s="45"/>
      <c r="EQE9706" s="45"/>
      <c r="EQF9706" s="45"/>
      <c r="EQG9706" s="45"/>
      <c r="EQH9706" s="45"/>
      <c r="EQI9706" s="45"/>
      <c r="EQJ9706" s="45"/>
      <c r="EQK9706" s="45"/>
      <c r="EQL9706" s="45"/>
      <c r="EQM9706" s="45"/>
      <c r="EQN9706" s="45"/>
      <c r="EQO9706" s="45"/>
      <c r="EQP9706" s="45"/>
      <c r="EQQ9706" s="45"/>
      <c r="EQR9706" s="45"/>
      <c r="EQS9706" s="45"/>
      <c r="EQT9706" s="45"/>
      <c r="EQU9706" s="45"/>
      <c r="EQV9706" s="45"/>
      <c r="EQW9706" s="45"/>
      <c r="EQX9706" s="45"/>
      <c r="EQY9706" s="45"/>
      <c r="EQZ9706" s="45"/>
      <c r="ERA9706" s="45"/>
      <c r="ERB9706" s="45"/>
      <c r="ERC9706" s="45"/>
      <c r="ERD9706" s="45"/>
      <c r="ERE9706" s="45"/>
      <c r="ERF9706" s="45"/>
      <c r="ERG9706" s="45"/>
      <c r="ERH9706" s="45"/>
      <c r="ERI9706" s="45"/>
      <c r="ERJ9706" s="45"/>
      <c r="ERK9706" s="45"/>
      <c r="ERL9706" s="45"/>
      <c r="ERM9706" s="45"/>
      <c r="ERN9706" s="45"/>
      <c r="ERO9706" s="45"/>
      <c r="ERP9706" s="45"/>
      <c r="ERQ9706" s="45"/>
      <c r="ERR9706" s="45"/>
      <c r="ERS9706" s="45"/>
      <c r="ERT9706" s="45"/>
      <c r="ERU9706" s="45"/>
      <c r="ERV9706" s="45"/>
      <c r="ERW9706" s="45"/>
      <c r="ERX9706" s="45"/>
      <c r="ERY9706" s="45"/>
      <c r="ERZ9706" s="45"/>
      <c r="ESA9706" s="45"/>
      <c r="ESB9706" s="45"/>
      <c r="ESC9706" s="45"/>
      <c r="ESD9706" s="45"/>
      <c r="ESE9706" s="45"/>
      <c r="ESF9706" s="45"/>
      <c r="ESG9706" s="45"/>
      <c r="ESH9706" s="45"/>
      <c r="ESI9706" s="45"/>
      <c r="ESJ9706" s="45"/>
      <c r="ESK9706" s="45"/>
      <c r="ESL9706" s="45"/>
      <c r="ESM9706" s="45"/>
      <c r="ESN9706" s="45"/>
      <c r="ESO9706" s="45"/>
      <c r="ESP9706" s="45"/>
      <c r="ESQ9706" s="45"/>
      <c r="ESR9706" s="45"/>
      <c r="ESS9706" s="45"/>
      <c r="EST9706" s="45"/>
      <c r="ESU9706" s="45"/>
      <c r="ESV9706" s="45"/>
      <c r="ESW9706" s="45"/>
      <c r="ESX9706" s="45"/>
      <c r="ESY9706" s="45"/>
      <c r="ESZ9706" s="45"/>
      <c r="ETA9706" s="45"/>
      <c r="ETB9706" s="45"/>
      <c r="ETC9706" s="45"/>
      <c r="ETD9706" s="45"/>
      <c r="ETE9706" s="45"/>
      <c r="ETF9706" s="45"/>
      <c r="ETG9706" s="45"/>
      <c r="ETH9706" s="45"/>
      <c r="ETI9706" s="45"/>
      <c r="ETJ9706" s="45"/>
      <c r="ETK9706" s="45"/>
      <c r="ETL9706" s="45"/>
      <c r="ETM9706" s="45"/>
      <c r="ETN9706" s="45"/>
      <c r="ETO9706" s="45"/>
      <c r="ETP9706" s="45"/>
      <c r="ETQ9706" s="45"/>
      <c r="ETR9706" s="45"/>
      <c r="ETS9706" s="45"/>
      <c r="ETT9706" s="45"/>
      <c r="ETU9706" s="45"/>
      <c r="ETV9706" s="45"/>
      <c r="ETW9706" s="45"/>
      <c r="ETX9706" s="45"/>
      <c r="ETY9706" s="45"/>
      <c r="ETZ9706" s="45"/>
      <c r="EUA9706" s="45"/>
      <c r="EUB9706" s="45"/>
      <c r="EUC9706" s="45"/>
      <c r="EUD9706" s="45"/>
      <c r="EUE9706" s="45"/>
      <c r="EUF9706" s="45"/>
      <c r="EUG9706" s="45"/>
      <c r="EUH9706" s="45"/>
      <c r="EUI9706" s="45"/>
      <c r="EUJ9706" s="45"/>
      <c r="EUK9706" s="45"/>
      <c r="EUL9706" s="45"/>
      <c r="EUM9706" s="45"/>
      <c r="EUN9706" s="45"/>
      <c r="EUO9706" s="45"/>
      <c r="EUP9706" s="45"/>
      <c r="EUQ9706" s="45"/>
      <c r="EUR9706" s="45"/>
      <c r="EUS9706" s="45"/>
      <c r="EUT9706" s="45"/>
      <c r="EUU9706" s="45"/>
      <c r="EUV9706" s="45"/>
      <c r="EUW9706" s="45"/>
      <c r="EUX9706" s="45"/>
      <c r="EUY9706" s="45"/>
      <c r="EUZ9706" s="45"/>
      <c r="EVA9706" s="45"/>
      <c r="EVB9706" s="45"/>
      <c r="EVC9706" s="45"/>
      <c r="EVD9706" s="45"/>
      <c r="EVE9706" s="45"/>
      <c r="EVF9706" s="45"/>
      <c r="EVG9706" s="45"/>
      <c r="EVH9706" s="45"/>
      <c r="EVI9706" s="45"/>
      <c r="EVJ9706" s="45"/>
      <c r="EVK9706" s="45"/>
      <c r="EVL9706" s="45"/>
      <c r="EVM9706" s="45"/>
      <c r="EVN9706" s="45"/>
      <c r="EVO9706" s="45"/>
      <c r="EVP9706" s="45"/>
      <c r="EVQ9706" s="45"/>
      <c r="EVR9706" s="45"/>
      <c r="EVS9706" s="45"/>
      <c r="EVT9706" s="45"/>
      <c r="EVU9706" s="45"/>
      <c r="EVV9706" s="45"/>
      <c r="EVW9706" s="45"/>
      <c r="EVX9706" s="45"/>
      <c r="EVY9706" s="45"/>
      <c r="EVZ9706" s="45"/>
      <c r="EWA9706" s="45"/>
      <c r="EWB9706" s="45"/>
      <c r="EWC9706" s="45"/>
      <c r="EWD9706" s="45"/>
      <c r="EWE9706" s="45"/>
      <c r="EWF9706" s="45"/>
      <c r="EWG9706" s="45"/>
      <c r="EWH9706" s="45"/>
      <c r="EWI9706" s="45"/>
      <c r="EWJ9706" s="45"/>
      <c r="EWK9706" s="45"/>
      <c r="EWL9706" s="45"/>
      <c r="EWM9706" s="45"/>
      <c r="EWN9706" s="45"/>
      <c r="EWO9706" s="45"/>
      <c r="EWP9706" s="45"/>
      <c r="EWQ9706" s="45"/>
      <c r="EWR9706" s="45"/>
      <c r="EWS9706" s="45"/>
      <c r="EWT9706" s="45"/>
      <c r="EWU9706" s="45"/>
      <c r="EWV9706" s="45"/>
      <c r="EWW9706" s="45"/>
      <c r="EWX9706" s="45"/>
      <c r="EWY9706" s="45"/>
      <c r="EWZ9706" s="45"/>
      <c r="EXA9706" s="45"/>
      <c r="EXB9706" s="45"/>
      <c r="EXC9706" s="45"/>
      <c r="EXD9706" s="45"/>
      <c r="EXE9706" s="45"/>
      <c r="EXF9706" s="45"/>
      <c r="EXG9706" s="45"/>
      <c r="EXH9706" s="45"/>
      <c r="EXI9706" s="45"/>
      <c r="EXJ9706" s="45"/>
      <c r="EXK9706" s="45"/>
      <c r="EXL9706" s="45"/>
      <c r="EXM9706" s="45"/>
      <c r="EXN9706" s="45"/>
      <c r="EXO9706" s="45"/>
      <c r="EXP9706" s="45"/>
      <c r="EXQ9706" s="45"/>
      <c r="EXR9706" s="45"/>
      <c r="EXS9706" s="45"/>
      <c r="EXT9706" s="45"/>
      <c r="EXU9706" s="45"/>
      <c r="EXV9706" s="45"/>
      <c r="EXW9706" s="45"/>
      <c r="EXX9706" s="45"/>
      <c r="EXY9706" s="45"/>
      <c r="EXZ9706" s="45"/>
      <c r="EYA9706" s="45"/>
      <c r="EYB9706" s="45"/>
      <c r="EYC9706" s="45"/>
      <c r="EYD9706" s="45"/>
      <c r="EYE9706" s="45"/>
      <c r="EYF9706" s="45"/>
      <c r="EYG9706" s="45"/>
      <c r="EYH9706" s="45"/>
      <c r="EYI9706" s="45"/>
      <c r="EYJ9706" s="45"/>
      <c r="EYK9706" s="45"/>
      <c r="EYL9706" s="45"/>
      <c r="EYM9706" s="45"/>
      <c r="EYN9706" s="45"/>
      <c r="EYO9706" s="45"/>
      <c r="EYP9706" s="45"/>
      <c r="EYQ9706" s="45"/>
      <c r="EYR9706" s="45"/>
      <c r="EYS9706" s="45"/>
      <c r="EYT9706" s="45"/>
      <c r="EYU9706" s="45"/>
      <c r="EYV9706" s="45"/>
      <c r="EYW9706" s="45"/>
      <c r="EYX9706" s="45"/>
      <c r="EYY9706" s="45"/>
      <c r="EYZ9706" s="45"/>
      <c r="EZA9706" s="45"/>
      <c r="EZB9706" s="45"/>
      <c r="EZC9706" s="45"/>
      <c r="EZD9706" s="45"/>
      <c r="EZE9706" s="45"/>
      <c r="EZF9706" s="45"/>
      <c r="EZG9706" s="45"/>
      <c r="EZH9706" s="45"/>
      <c r="EZI9706" s="45"/>
      <c r="EZJ9706" s="45"/>
      <c r="EZK9706" s="45"/>
      <c r="EZL9706" s="45"/>
      <c r="EZM9706" s="45"/>
      <c r="EZN9706" s="45"/>
      <c r="EZO9706" s="45"/>
      <c r="EZP9706" s="45"/>
      <c r="EZQ9706" s="45"/>
      <c r="EZR9706" s="45"/>
      <c r="EZS9706" s="45"/>
      <c r="EZT9706" s="45"/>
      <c r="EZU9706" s="45"/>
      <c r="EZV9706" s="45"/>
      <c r="EZW9706" s="45"/>
      <c r="EZX9706" s="45"/>
      <c r="EZY9706" s="45"/>
      <c r="EZZ9706" s="45"/>
      <c r="FAA9706" s="45"/>
      <c r="FAB9706" s="45"/>
      <c r="FAC9706" s="45"/>
      <c r="FAD9706" s="45"/>
      <c r="FAE9706" s="45"/>
      <c r="FAF9706" s="45"/>
      <c r="FAG9706" s="45"/>
      <c r="FAH9706" s="45"/>
      <c r="FAI9706" s="45"/>
      <c r="FAJ9706" s="45"/>
      <c r="FAK9706" s="45"/>
      <c r="FAL9706" s="45"/>
      <c r="FAM9706" s="45"/>
      <c r="FAN9706" s="45"/>
      <c r="FAO9706" s="45"/>
      <c r="FAP9706" s="45"/>
      <c r="FAQ9706" s="45"/>
      <c r="FAR9706" s="45"/>
      <c r="FAS9706" s="45"/>
      <c r="FAT9706" s="45"/>
      <c r="FAU9706" s="45"/>
      <c r="FAV9706" s="45"/>
      <c r="FAW9706" s="45"/>
      <c r="FAX9706" s="45"/>
      <c r="FAY9706" s="45"/>
      <c r="FAZ9706" s="45"/>
      <c r="FBA9706" s="45"/>
      <c r="FBB9706" s="45"/>
      <c r="FBC9706" s="45"/>
      <c r="FBD9706" s="45"/>
      <c r="FBE9706" s="45"/>
      <c r="FBF9706" s="45"/>
      <c r="FBG9706" s="45"/>
      <c r="FBH9706" s="45"/>
      <c r="FBI9706" s="45"/>
      <c r="FBJ9706" s="45"/>
      <c r="FBK9706" s="45"/>
      <c r="FBL9706" s="45"/>
      <c r="FBM9706" s="45"/>
      <c r="FBN9706" s="45"/>
      <c r="FBO9706" s="45"/>
      <c r="FBP9706" s="45"/>
      <c r="FBQ9706" s="45"/>
      <c r="FBR9706" s="45"/>
      <c r="FBS9706" s="45"/>
      <c r="FBT9706" s="45"/>
      <c r="FBU9706" s="45"/>
      <c r="FBV9706" s="45"/>
      <c r="FBW9706" s="45"/>
      <c r="FBX9706" s="45"/>
      <c r="FBY9706" s="45"/>
      <c r="FBZ9706" s="45"/>
      <c r="FCA9706" s="45"/>
      <c r="FCB9706" s="45"/>
      <c r="FCC9706" s="45"/>
      <c r="FCD9706" s="45"/>
      <c r="FCE9706" s="45"/>
      <c r="FCF9706" s="45"/>
      <c r="FCG9706" s="45"/>
      <c r="FCH9706" s="45"/>
      <c r="FCI9706" s="45"/>
      <c r="FCJ9706" s="45"/>
      <c r="FCK9706" s="45"/>
      <c r="FCL9706" s="45"/>
      <c r="FCM9706" s="45"/>
      <c r="FCN9706" s="45"/>
      <c r="FCO9706" s="45"/>
      <c r="FCP9706" s="45"/>
      <c r="FCQ9706" s="45"/>
      <c r="FCR9706" s="45"/>
      <c r="FCS9706" s="45"/>
      <c r="FCT9706" s="45"/>
      <c r="FCU9706" s="45"/>
      <c r="FCV9706" s="45"/>
      <c r="FCW9706" s="45"/>
      <c r="FCX9706" s="45"/>
      <c r="FCY9706" s="45"/>
      <c r="FCZ9706" s="45"/>
      <c r="FDA9706" s="45"/>
      <c r="FDB9706" s="45"/>
      <c r="FDC9706" s="45"/>
      <c r="FDD9706" s="45"/>
      <c r="FDE9706" s="45"/>
      <c r="FDF9706" s="45"/>
      <c r="FDG9706" s="45"/>
      <c r="FDH9706" s="45"/>
      <c r="FDI9706" s="45"/>
      <c r="FDJ9706" s="45"/>
      <c r="FDK9706" s="45"/>
      <c r="FDL9706" s="45"/>
      <c r="FDM9706" s="45"/>
      <c r="FDN9706" s="45"/>
      <c r="FDO9706" s="45"/>
      <c r="FDP9706" s="45"/>
      <c r="FDQ9706" s="45"/>
      <c r="FDR9706" s="45"/>
      <c r="FDS9706" s="45"/>
      <c r="FDT9706" s="45"/>
      <c r="FDU9706" s="45"/>
      <c r="FDV9706" s="45"/>
      <c r="FDW9706" s="45"/>
      <c r="FDX9706" s="45"/>
      <c r="FDY9706" s="45"/>
      <c r="FDZ9706" s="45"/>
      <c r="FEA9706" s="45"/>
      <c r="FEB9706" s="45"/>
      <c r="FEC9706" s="45"/>
      <c r="FED9706" s="45"/>
      <c r="FEE9706" s="45"/>
      <c r="FEF9706" s="45"/>
      <c r="FEG9706" s="45"/>
      <c r="FEH9706" s="45"/>
      <c r="FEI9706" s="45"/>
      <c r="FEJ9706" s="45"/>
      <c r="FEK9706" s="45"/>
      <c r="FEL9706" s="45"/>
      <c r="FEM9706" s="45"/>
      <c r="FEN9706" s="45"/>
      <c r="FEO9706" s="45"/>
      <c r="FEP9706" s="45"/>
      <c r="FEQ9706" s="45"/>
      <c r="FER9706" s="45"/>
      <c r="FES9706" s="45"/>
      <c r="FET9706" s="45"/>
      <c r="FEU9706" s="45"/>
      <c r="FEV9706" s="45"/>
      <c r="FEW9706" s="45"/>
      <c r="FEX9706" s="45"/>
      <c r="FEY9706" s="45"/>
      <c r="FEZ9706" s="45"/>
      <c r="FFA9706" s="45"/>
      <c r="FFB9706" s="45"/>
      <c r="FFC9706" s="45"/>
      <c r="FFD9706" s="45"/>
      <c r="FFE9706" s="45"/>
      <c r="FFF9706" s="45"/>
      <c r="FFG9706" s="45"/>
      <c r="FFH9706" s="45"/>
      <c r="FFI9706" s="45"/>
      <c r="FFJ9706" s="45"/>
      <c r="FFK9706" s="45"/>
      <c r="FFL9706" s="45"/>
      <c r="FFM9706" s="45"/>
      <c r="FFN9706" s="45"/>
      <c r="FFO9706" s="45"/>
      <c r="FFP9706" s="45"/>
      <c r="FFQ9706" s="45"/>
      <c r="FFR9706" s="45"/>
      <c r="FFS9706" s="45"/>
      <c r="FFT9706" s="45"/>
      <c r="FFU9706" s="45"/>
      <c r="FFV9706" s="45"/>
      <c r="FFW9706" s="45"/>
      <c r="FFX9706" s="45"/>
      <c r="FFY9706" s="45"/>
      <c r="FFZ9706" s="45"/>
      <c r="FGA9706" s="45"/>
      <c r="FGB9706" s="45"/>
      <c r="FGC9706" s="45"/>
      <c r="FGD9706" s="45"/>
      <c r="FGE9706" s="45"/>
      <c r="FGF9706" s="45"/>
      <c r="FGG9706" s="45"/>
      <c r="FGH9706" s="45"/>
      <c r="FGI9706" s="45"/>
      <c r="FGJ9706" s="45"/>
      <c r="FGK9706" s="45"/>
      <c r="FGL9706" s="45"/>
      <c r="FGM9706" s="45"/>
      <c r="FGN9706" s="45"/>
      <c r="FGO9706" s="45"/>
      <c r="FGP9706" s="45"/>
      <c r="FGQ9706" s="45"/>
      <c r="FGR9706" s="45"/>
      <c r="FGS9706" s="45"/>
      <c r="FGT9706" s="45"/>
      <c r="FGU9706" s="45"/>
      <c r="FGV9706" s="45"/>
      <c r="FGW9706" s="45"/>
      <c r="FGX9706" s="45"/>
      <c r="FGY9706" s="45"/>
      <c r="FGZ9706" s="45"/>
      <c r="FHA9706" s="45"/>
      <c r="FHB9706" s="45"/>
      <c r="FHC9706" s="45"/>
      <c r="FHD9706" s="45"/>
      <c r="FHE9706" s="45"/>
      <c r="FHF9706" s="45"/>
      <c r="FHG9706" s="45"/>
      <c r="FHH9706" s="45"/>
      <c r="FHI9706" s="45"/>
      <c r="FHJ9706" s="45"/>
      <c r="FHK9706" s="45"/>
      <c r="FHL9706" s="45"/>
      <c r="FHM9706" s="45"/>
      <c r="FHN9706" s="45"/>
      <c r="FHO9706" s="45"/>
      <c r="FHP9706" s="45"/>
      <c r="FHQ9706" s="45"/>
      <c r="FHR9706" s="45"/>
      <c r="FHS9706" s="45"/>
      <c r="FHT9706" s="45"/>
      <c r="FHU9706" s="45"/>
      <c r="FHV9706" s="45"/>
      <c r="FHW9706" s="45"/>
      <c r="FHX9706" s="45"/>
      <c r="FHY9706" s="45"/>
      <c r="FHZ9706" s="45"/>
      <c r="FIA9706" s="45"/>
      <c r="FIB9706" s="45"/>
      <c r="FIC9706" s="45"/>
      <c r="FID9706" s="45"/>
      <c r="FIE9706" s="45"/>
      <c r="FIF9706" s="45"/>
      <c r="FIG9706" s="45"/>
      <c r="FIH9706" s="45"/>
      <c r="FII9706" s="45"/>
      <c r="FIJ9706" s="45"/>
      <c r="FIK9706" s="45"/>
      <c r="FIL9706" s="45"/>
      <c r="FIM9706" s="45"/>
      <c r="FIN9706" s="45"/>
      <c r="FIO9706" s="45"/>
      <c r="FIP9706" s="45"/>
      <c r="FIQ9706" s="45"/>
      <c r="FIR9706" s="45"/>
      <c r="FIS9706" s="45"/>
      <c r="FIT9706" s="45"/>
      <c r="FIU9706" s="45"/>
      <c r="FIV9706" s="45"/>
      <c r="FIW9706" s="45"/>
      <c r="FIX9706" s="45"/>
      <c r="FIY9706" s="45"/>
      <c r="FIZ9706" s="45"/>
      <c r="FJA9706" s="45"/>
      <c r="FJB9706" s="45"/>
      <c r="FJC9706" s="45"/>
      <c r="FJD9706" s="45"/>
      <c r="FJE9706" s="45"/>
      <c r="FJF9706" s="45"/>
      <c r="FJG9706" s="45"/>
      <c r="FJH9706" s="45"/>
      <c r="FJI9706" s="45"/>
      <c r="FJJ9706" s="45"/>
      <c r="FJK9706" s="45"/>
      <c r="FJL9706" s="45"/>
      <c r="FJM9706" s="45"/>
      <c r="FJN9706" s="45"/>
      <c r="FJO9706" s="45"/>
      <c r="FJP9706" s="45"/>
      <c r="FJQ9706" s="45"/>
      <c r="FJR9706" s="45"/>
      <c r="FJS9706" s="45"/>
      <c r="FJT9706" s="45"/>
      <c r="FJU9706" s="45"/>
      <c r="FJV9706" s="45"/>
      <c r="FJW9706" s="45"/>
      <c r="FJX9706" s="45"/>
      <c r="FJY9706" s="45"/>
      <c r="FJZ9706" s="45"/>
      <c r="FKA9706" s="45"/>
      <c r="FKB9706" s="45"/>
      <c r="FKC9706" s="45"/>
      <c r="FKD9706" s="45"/>
      <c r="FKE9706" s="45"/>
      <c r="FKF9706" s="45"/>
      <c r="FKG9706" s="45"/>
      <c r="FKH9706" s="45"/>
      <c r="FKI9706" s="45"/>
      <c r="FKJ9706" s="45"/>
      <c r="FKK9706" s="45"/>
      <c r="FKL9706" s="45"/>
      <c r="FKM9706" s="45"/>
      <c r="FKN9706" s="45"/>
      <c r="FKO9706" s="45"/>
      <c r="FKP9706" s="45"/>
      <c r="FKQ9706" s="45"/>
      <c r="FKR9706" s="45"/>
      <c r="FKS9706" s="45"/>
      <c r="FKT9706" s="45"/>
      <c r="FKU9706" s="45"/>
      <c r="FKV9706" s="45"/>
      <c r="FKW9706" s="45"/>
      <c r="FKX9706" s="45"/>
      <c r="FKY9706" s="45"/>
      <c r="FKZ9706" s="45"/>
      <c r="FLA9706" s="45"/>
      <c r="FLB9706" s="45"/>
      <c r="FLC9706" s="45"/>
      <c r="FLD9706" s="45"/>
      <c r="FLE9706" s="45"/>
      <c r="FLF9706" s="45"/>
      <c r="FLG9706" s="45"/>
      <c r="FLH9706" s="45"/>
      <c r="FLI9706" s="45"/>
      <c r="FLJ9706" s="45"/>
      <c r="FLK9706" s="45"/>
      <c r="FLL9706" s="45"/>
      <c r="FLM9706" s="45"/>
      <c r="FLN9706" s="45"/>
      <c r="FLO9706" s="45"/>
      <c r="FLP9706" s="45"/>
      <c r="FLQ9706" s="45"/>
      <c r="FLR9706" s="45"/>
      <c r="FLS9706" s="45"/>
      <c r="FLT9706" s="45"/>
      <c r="FLU9706" s="45"/>
      <c r="FLV9706" s="45"/>
      <c r="FLW9706" s="45"/>
      <c r="FLX9706" s="45"/>
      <c r="FLY9706" s="45"/>
      <c r="FLZ9706" s="45"/>
      <c r="FMA9706" s="45"/>
      <c r="FMB9706" s="45"/>
      <c r="FMC9706" s="45"/>
      <c r="FMD9706" s="45"/>
      <c r="FME9706" s="45"/>
      <c r="FMF9706" s="45"/>
      <c r="FMG9706" s="45"/>
      <c r="FMH9706" s="45"/>
      <c r="FMI9706" s="45"/>
      <c r="FMJ9706" s="45"/>
      <c r="FMK9706" s="45"/>
      <c r="FML9706" s="45"/>
      <c r="FMM9706" s="45"/>
      <c r="FMN9706" s="45"/>
      <c r="FMO9706" s="45"/>
      <c r="FMP9706" s="45"/>
      <c r="FMQ9706" s="45"/>
      <c r="FMR9706" s="45"/>
      <c r="FMS9706" s="45"/>
      <c r="FMT9706" s="45"/>
      <c r="FMU9706" s="45"/>
      <c r="FMV9706" s="45"/>
      <c r="FMW9706" s="45"/>
      <c r="FMX9706" s="45"/>
      <c r="FMY9706" s="45"/>
      <c r="FMZ9706" s="45"/>
      <c r="FNA9706" s="45"/>
      <c r="FNB9706" s="45"/>
      <c r="FNC9706" s="45"/>
      <c r="FND9706" s="45"/>
      <c r="FNE9706" s="45"/>
      <c r="FNF9706" s="45"/>
      <c r="FNG9706" s="45"/>
      <c r="FNH9706" s="45"/>
      <c r="FNI9706" s="45"/>
      <c r="FNJ9706" s="45"/>
      <c r="FNK9706" s="45"/>
      <c r="FNL9706" s="45"/>
      <c r="FNM9706" s="45"/>
      <c r="FNN9706" s="45"/>
      <c r="FNO9706" s="45"/>
      <c r="FNP9706" s="45"/>
      <c r="FNQ9706" s="45"/>
      <c r="FNR9706" s="45"/>
      <c r="FNS9706" s="45"/>
      <c r="FNT9706" s="45"/>
      <c r="FNU9706" s="45"/>
      <c r="FNV9706" s="45"/>
      <c r="FNW9706" s="45"/>
      <c r="FNX9706" s="45"/>
      <c r="FNY9706" s="45"/>
      <c r="FNZ9706" s="45"/>
      <c r="FOA9706" s="45"/>
      <c r="FOB9706" s="45"/>
      <c r="FOC9706" s="45"/>
      <c r="FOD9706" s="45"/>
      <c r="FOE9706" s="45"/>
      <c r="FOF9706" s="45"/>
      <c r="FOG9706" s="45"/>
      <c r="FOH9706" s="45"/>
      <c r="FOI9706" s="45"/>
      <c r="FOJ9706" s="45"/>
      <c r="FOK9706" s="45"/>
      <c r="FOL9706" s="45"/>
      <c r="FOM9706" s="45"/>
      <c r="FON9706" s="45"/>
      <c r="FOO9706" s="45"/>
      <c r="FOP9706" s="45"/>
      <c r="FOQ9706" s="45"/>
      <c r="FOR9706" s="45"/>
      <c r="FOS9706" s="45"/>
      <c r="FOT9706" s="45"/>
      <c r="FOU9706" s="45"/>
      <c r="FOV9706" s="45"/>
      <c r="FOW9706" s="45"/>
      <c r="FOX9706" s="45"/>
      <c r="FOY9706" s="45"/>
      <c r="FOZ9706" s="45"/>
      <c r="FPA9706" s="45"/>
      <c r="FPB9706" s="45"/>
      <c r="FPC9706" s="45"/>
      <c r="FPD9706" s="45"/>
      <c r="FPE9706" s="45"/>
      <c r="FPF9706" s="45"/>
      <c r="FPG9706" s="45"/>
      <c r="FPH9706" s="45"/>
      <c r="FPI9706" s="45"/>
      <c r="FPJ9706" s="45"/>
      <c r="FPK9706" s="45"/>
      <c r="FPL9706" s="45"/>
      <c r="FPM9706" s="45"/>
      <c r="FPN9706" s="45"/>
      <c r="FPO9706" s="45"/>
      <c r="FPP9706" s="45"/>
      <c r="FPQ9706" s="45"/>
      <c r="FPR9706" s="45"/>
      <c r="FPS9706" s="45"/>
      <c r="FPT9706" s="45"/>
      <c r="FPU9706" s="45"/>
      <c r="FPV9706" s="45"/>
      <c r="FPW9706" s="45"/>
      <c r="FPX9706" s="45"/>
      <c r="FPY9706" s="45"/>
      <c r="FPZ9706" s="45"/>
      <c r="FQA9706" s="45"/>
      <c r="FQB9706" s="45"/>
      <c r="FQC9706" s="45"/>
      <c r="FQD9706" s="45"/>
      <c r="FQE9706" s="45"/>
      <c r="FQF9706" s="45"/>
      <c r="FQG9706" s="45"/>
      <c r="FQH9706" s="45"/>
      <c r="FQI9706" s="45"/>
      <c r="FQJ9706" s="45"/>
      <c r="FQK9706" s="45"/>
      <c r="FQL9706" s="45"/>
      <c r="FQM9706" s="45"/>
      <c r="FQN9706" s="45"/>
      <c r="FQO9706" s="45"/>
      <c r="FQP9706" s="45"/>
      <c r="FQQ9706" s="45"/>
      <c r="FQR9706" s="45"/>
      <c r="FQS9706" s="45"/>
      <c r="FQT9706" s="45"/>
      <c r="FQU9706" s="45"/>
      <c r="FQV9706" s="45"/>
      <c r="FQW9706" s="45"/>
      <c r="FQX9706" s="45"/>
      <c r="FQY9706" s="45"/>
      <c r="FQZ9706" s="45"/>
      <c r="FRA9706" s="45"/>
      <c r="FRB9706" s="45"/>
      <c r="FRC9706" s="45"/>
      <c r="FRD9706" s="45"/>
      <c r="FRE9706" s="45"/>
      <c r="FRF9706" s="45"/>
      <c r="FRG9706" s="45"/>
      <c r="FRH9706" s="45"/>
      <c r="FRI9706" s="45"/>
      <c r="FRJ9706" s="45"/>
      <c r="FRK9706" s="45"/>
      <c r="FRL9706" s="45"/>
      <c r="FRM9706" s="45"/>
      <c r="FRN9706" s="45"/>
      <c r="FRO9706" s="45"/>
      <c r="FRP9706" s="45"/>
      <c r="FRQ9706" s="45"/>
      <c r="FRR9706" s="45"/>
      <c r="FRS9706" s="45"/>
      <c r="FRT9706" s="45"/>
      <c r="FRU9706" s="45"/>
      <c r="FRV9706" s="45"/>
      <c r="FRW9706" s="45"/>
      <c r="FRX9706" s="45"/>
      <c r="FRY9706" s="45"/>
      <c r="FRZ9706" s="45"/>
      <c r="FSA9706" s="45"/>
      <c r="FSB9706" s="45"/>
      <c r="FSC9706" s="45"/>
      <c r="FSD9706" s="45"/>
      <c r="FSE9706" s="45"/>
      <c r="FSF9706" s="45"/>
      <c r="FSG9706" s="45"/>
      <c r="FSH9706" s="45"/>
      <c r="FSI9706" s="45"/>
      <c r="FSJ9706" s="45"/>
      <c r="FSK9706" s="45"/>
      <c r="FSL9706" s="45"/>
      <c r="FSM9706" s="45"/>
      <c r="FSN9706" s="45"/>
      <c r="FSO9706" s="45"/>
      <c r="FSP9706" s="45"/>
      <c r="FSQ9706" s="45"/>
      <c r="FSR9706" s="45"/>
      <c r="FSS9706" s="45"/>
      <c r="FST9706" s="45"/>
      <c r="FSU9706" s="45"/>
      <c r="FSV9706" s="45"/>
      <c r="FSW9706" s="45"/>
      <c r="FSX9706" s="45"/>
      <c r="FSY9706" s="45"/>
      <c r="FSZ9706" s="45"/>
      <c r="FTA9706" s="45"/>
      <c r="FTB9706" s="45"/>
      <c r="FTC9706" s="45"/>
      <c r="FTD9706" s="45"/>
      <c r="FTE9706" s="45"/>
      <c r="FTF9706" s="45"/>
      <c r="FTG9706" s="45"/>
      <c r="FTH9706" s="45"/>
      <c r="FTI9706" s="45"/>
      <c r="FTJ9706" s="45"/>
      <c r="FTK9706" s="45"/>
      <c r="FTL9706" s="45"/>
      <c r="FTM9706" s="45"/>
      <c r="FTN9706" s="45"/>
      <c r="FTO9706" s="45"/>
      <c r="FTP9706" s="45"/>
      <c r="FTQ9706" s="45"/>
      <c r="FTR9706" s="45"/>
      <c r="FTS9706" s="45"/>
      <c r="FTT9706" s="45"/>
      <c r="FTU9706" s="45"/>
      <c r="FTV9706" s="45"/>
      <c r="FTW9706" s="45"/>
      <c r="FTX9706" s="45"/>
      <c r="FTY9706" s="45"/>
      <c r="FTZ9706" s="45"/>
      <c r="FUA9706" s="45"/>
      <c r="FUB9706" s="45"/>
      <c r="FUC9706" s="45"/>
      <c r="FUD9706" s="45"/>
      <c r="FUE9706" s="45"/>
      <c r="FUF9706" s="45"/>
      <c r="FUG9706" s="45"/>
      <c r="FUH9706" s="45"/>
      <c r="FUI9706" s="45"/>
      <c r="FUJ9706" s="45"/>
      <c r="FUK9706" s="45"/>
      <c r="FUL9706" s="45"/>
      <c r="FUM9706" s="45"/>
      <c r="FUN9706" s="45"/>
      <c r="FUO9706" s="45"/>
      <c r="FUP9706" s="45"/>
      <c r="FUQ9706" s="45"/>
      <c r="FUR9706" s="45"/>
      <c r="FUS9706" s="45"/>
      <c r="FUT9706" s="45"/>
      <c r="FUU9706" s="45"/>
      <c r="FUV9706" s="45"/>
      <c r="FUW9706" s="45"/>
      <c r="FUX9706" s="45"/>
      <c r="FUY9706" s="45"/>
      <c r="FUZ9706" s="45"/>
      <c r="FVA9706" s="45"/>
      <c r="FVB9706" s="45"/>
      <c r="FVC9706" s="45"/>
      <c r="FVD9706" s="45"/>
      <c r="FVE9706" s="45"/>
      <c r="FVF9706" s="45"/>
      <c r="FVG9706" s="45"/>
      <c r="FVH9706" s="45"/>
      <c r="FVI9706" s="45"/>
      <c r="FVJ9706" s="45"/>
      <c r="FVK9706" s="45"/>
      <c r="FVL9706" s="45"/>
      <c r="FVM9706" s="45"/>
      <c r="FVN9706" s="45"/>
      <c r="FVO9706" s="45"/>
      <c r="FVP9706" s="45"/>
      <c r="FVQ9706" s="45"/>
      <c r="FVR9706" s="45"/>
      <c r="FVS9706" s="45"/>
      <c r="FVT9706" s="45"/>
      <c r="FVU9706" s="45"/>
      <c r="FVV9706" s="45"/>
      <c r="FVW9706" s="45"/>
      <c r="FVX9706" s="45"/>
      <c r="FVY9706" s="45"/>
      <c r="FVZ9706" s="45"/>
      <c r="FWA9706" s="45"/>
      <c r="FWB9706" s="45"/>
      <c r="FWC9706" s="45"/>
      <c r="FWD9706" s="45"/>
      <c r="FWE9706" s="45"/>
      <c r="FWF9706" s="45"/>
      <c r="FWG9706" s="45"/>
      <c r="FWH9706" s="45"/>
      <c r="FWI9706" s="45"/>
      <c r="FWJ9706" s="45"/>
      <c r="FWK9706" s="45"/>
      <c r="FWL9706" s="45"/>
      <c r="FWM9706" s="45"/>
      <c r="FWN9706" s="45"/>
      <c r="FWO9706" s="45"/>
      <c r="FWP9706" s="45"/>
      <c r="FWQ9706" s="45"/>
      <c r="FWR9706" s="45"/>
      <c r="FWS9706" s="45"/>
      <c r="FWT9706" s="45"/>
      <c r="FWU9706" s="45"/>
      <c r="FWV9706" s="45"/>
      <c r="FWW9706" s="45"/>
      <c r="FWX9706" s="45"/>
      <c r="FWY9706" s="45"/>
      <c r="FWZ9706" s="45"/>
      <c r="FXA9706" s="45"/>
      <c r="FXB9706" s="45"/>
      <c r="FXC9706" s="45"/>
      <c r="FXD9706" s="45"/>
      <c r="FXE9706" s="45"/>
      <c r="FXF9706" s="45"/>
      <c r="FXG9706" s="45"/>
      <c r="FXH9706" s="45"/>
      <c r="FXI9706" s="45"/>
      <c r="FXJ9706" s="45"/>
      <c r="FXK9706" s="45"/>
      <c r="FXL9706" s="45"/>
      <c r="FXM9706" s="45"/>
      <c r="FXN9706" s="45"/>
      <c r="FXO9706" s="45"/>
      <c r="FXP9706" s="45"/>
      <c r="FXQ9706" s="45"/>
      <c r="FXR9706" s="45"/>
      <c r="FXS9706" s="45"/>
      <c r="FXT9706" s="45"/>
      <c r="FXU9706" s="45"/>
      <c r="FXV9706" s="45"/>
      <c r="FXW9706" s="45"/>
      <c r="FXX9706" s="45"/>
      <c r="FXY9706" s="45"/>
      <c r="FXZ9706" s="45"/>
      <c r="FYA9706" s="45"/>
      <c r="FYB9706" s="45"/>
      <c r="FYC9706" s="45"/>
      <c r="FYD9706" s="45"/>
      <c r="FYE9706" s="45"/>
      <c r="FYF9706" s="45"/>
      <c r="FYG9706" s="45"/>
      <c r="FYH9706" s="45"/>
      <c r="FYI9706" s="45"/>
      <c r="FYJ9706" s="45"/>
      <c r="FYK9706" s="45"/>
      <c r="FYL9706" s="45"/>
      <c r="FYM9706" s="45"/>
      <c r="FYN9706" s="45"/>
      <c r="FYO9706" s="45"/>
      <c r="FYP9706" s="45"/>
      <c r="FYQ9706" s="45"/>
      <c r="FYR9706" s="45"/>
      <c r="FYS9706" s="45"/>
      <c r="FYT9706" s="45"/>
      <c r="FYU9706" s="45"/>
      <c r="FYV9706" s="45"/>
      <c r="FYW9706" s="45"/>
      <c r="FYX9706" s="45"/>
      <c r="FYY9706" s="45"/>
      <c r="FYZ9706" s="45"/>
      <c r="FZA9706" s="45"/>
      <c r="FZB9706" s="45"/>
      <c r="FZC9706" s="45"/>
      <c r="FZD9706" s="45"/>
      <c r="FZE9706" s="45"/>
      <c r="FZF9706" s="45"/>
      <c r="FZG9706" s="45"/>
      <c r="FZH9706" s="45"/>
      <c r="FZI9706" s="45"/>
      <c r="FZJ9706" s="45"/>
      <c r="FZK9706" s="45"/>
      <c r="FZL9706" s="45"/>
      <c r="FZM9706" s="45"/>
      <c r="FZN9706" s="45"/>
      <c r="FZO9706" s="45"/>
      <c r="FZP9706" s="45"/>
      <c r="FZQ9706" s="45"/>
      <c r="FZR9706" s="45"/>
      <c r="FZS9706" s="45"/>
      <c r="FZT9706" s="45"/>
      <c r="FZU9706" s="45"/>
      <c r="FZV9706" s="45"/>
      <c r="FZW9706" s="45"/>
      <c r="FZX9706" s="45"/>
      <c r="FZY9706" s="45"/>
      <c r="FZZ9706" s="45"/>
      <c r="GAA9706" s="45"/>
      <c r="GAB9706" s="45"/>
      <c r="GAC9706" s="45"/>
      <c r="GAD9706" s="45"/>
      <c r="GAE9706" s="45"/>
      <c r="GAF9706" s="45"/>
      <c r="GAG9706" s="45"/>
      <c r="GAH9706" s="45"/>
      <c r="GAI9706" s="45"/>
      <c r="GAJ9706" s="45"/>
      <c r="GAK9706" s="45"/>
      <c r="GAL9706" s="45"/>
      <c r="GAM9706" s="45"/>
      <c r="GAN9706" s="45"/>
      <c r="GAO9706" s="45"/>
      <c r="GAP9706" s="45"/>
      <c r="GAQ9706" s="45"/>
      <c r="GAR9706" s="45"/>
      <c r="GAS9706" s="45"/>
      <c r="GAT9706" s="45"/>
      <c r="GAU9706" s="45"/>
      <c r="GAV9706" s="45"/>
      <c r="GAW9706" s="45"/>
      <c r="GAX9706" s="45"/>
      <c r="GAY9706" s="45"/>
      <c r="GAZ9706" s="45"/>
      <c r="GBA9706" s="45"/>
      <c r="GBB9706" s="45"/>
      <c r="GBC9706" s="45"/>
      <c r="GBD9706" s="45"/>
      <c r="GBE9706" s="45"/>
      <c r="GBF9706" s="45"/>
      <c r="GBG9706" s="45"/>
      <c r="GBH9706" s="45"/>
      <c r="GBI9706" s="45"/>
      <c r="GBJ9706" s="45"/>
      <c r="GBK9706" s="45"/>
      <c r="GBL9706" s="45"/>
      <c r="GBM9706" s="45"/>
      <c r="GBN9706" s="45"/>
      <c r="GBO9706" s="45"/>
      <c r="GBP9706" s="45"/>
      <c r="GBQ9706" s="45"/>
      <c r="GBR9706" s="45"/>
      <c r="GBS9706" s="45"/>
      <c r="GBT9706" s="45"/>
      <c r="GBU9706" s="45"/>
      <c r="GBV9706" s="45"/>
      <c r="GBW9706" s="45"/>
      <c r="GBX9706" s="45"/>
      <c r="GBY9706" s="45"/>
      <c r="GBZ9706" s="45"/>
      <c r="GCA9706" s="45"/>
      <c r="GCB9706" s="45"/>
      <c r="GCC9706" s="45"/>
      <c r="GCD9706" s="45"/>
      <c r="GCE9706" s="45"/>
      <c r="GCF9706" s="45"/>
      <c r="GCG9706" s="45"/>
      <c r="GCH9706" s="45"/>
      <c r="GCI9706" s="45"/>
      <c r="GCJ9706" s="45"/>
      <c r="GCK9706" s="45"/>
      <c r="GCL9706" s="45"/>
      <c r="GCM9706" s="45"/>
      <c r="GCN9706" s="45"/>
      <c r="GCO9706" s="45"/>
      <c r="GCP9706" s="45"/>
      <c r="GCQ9706" s="45"/>
      <c r="GCR9706" s="45"/>
      <c r="GCS9706" s="45"/>
      <c r="GCT9706" s="45"/>
      <c r="GCU9706" s="45"/>
      <c r="GCV9706" s="45"/>
      <c r="GCW9706" s="45"/>
      <c r="GCX9706" s="45"/>
      <c r="GCY9706" s="45"/>
      <c r="GCZ9706" s="45"/>
      <c r="GDA9706" s="45"/>
      <c r="GDB9706" s="45"/>
      <c r="GDC9706" s="45"/>
      <c r="GDD9706" s="45"/>
      <c r="GDE9706" s="45"/>
      <c r="GDF9706" s="45"/>
      <c r="GDG9706" s="45"/>
      <c r="GDH9706" s="45"/>
      <c r="GDI9706" s="45"/>
      <c r="GDJ9706" s="45"/>
      <c r="GDK9706" s="45"/>
      <c r="GDL9706" s="45"/>
      <c r="GDM9706" s="45"/>
      <c r="GDN9706" s="45"/>
      <c r="GDO9706" s="45"/>
      <c r="GDP9706" s="45"/>
      <c r="GDQ9706" s="45"/>
      <c r="GDR9706" s="45"/>
      <c r="GDS9706" s="45"/>
      <c r="GDT9706" s="45"/>
      <c r="GDU9706" s="45"/>
      <c r="GDV9706" s="45"/>
      <c r="GDW9706" s="45"/>
      <c r="GDX9706" s="45"/>
      <c r="GDY9706" s="45"/>
      <c r="GDZ9706" s="45"/>
      <c r="GEA9706" s="45"/>
      <c r="GEB9706" s="45"/>
      <c r="GEC9706" s="45"/>
      <c r="GED9706" s="45"/>
      <c r="GEE9706" s="45"/>
      <c r="GEF9706" s="45"/>
      <c r="GEG9706" s="45"/>
      <c r="GEH9706" s="45"/>
      <c r="GEI9706" s="45"/>
      <c r="GEJ9706" s="45"/>
      <c r="GEK9706" s="45"/>
      <c r="GEL9706" s="45"/>
      <c r="GEM9706" s="45"/>
      <c r="GEN9706" s="45"/>
      <c r="GEO9706" s="45"/>
      <c r="GEP9706" s="45"/>
      <c r="GEQ9706" s="45"/>
      <c r="GER9706" s="45"/>
      <c r="GES9706" s="45"/>
      <c r="GET9706" s="45"/>
      <c r="GEU9706" s="45"/>
      <c r="GEV9706" s="45"/>
      <c r="GEW9706" s="45"/>
      <c r="GEX9706" s="45"/>
      <c r="GEY9706" s="45"/>
      <c r="GEZ9706" s="45"/>
      <c r="GFA9706" s="45"/>
      <c r="GFB9706" s="45"/>
      <c r="GFC9706" s="45"/>
      <c r="GFD9706" s="45"/>
      <c r="GFE9706" s="45"/>
      <c r="GFF9706" s="45"/>
      <c r="GFG9706" s="45"/>
      <c r="GFH9706" s="45"/>
      <c r="GFI9706" s="45"/>
      <c r="GFJ9706" s="45"/>
      <c r="GFK9706" s="45"/>
      <c r="GFL9706" s="45"/>
      <c r="GFM9706" s="45"/>
      <c r="GFN9706" s="45"/>
      <c r="GFO9706" s="45"/>
      <c r="GFP9706" s="45"/>
      <c r="GFQ9706" s="45"/>
      <c r="GFR9706" s="45"/>
      <c r="GFS9706" s="45"/>
      <c r="GFT9706" s="45"/>
      <c r="GFU9706" s="45"/>
      <c r="GFV9706" s="45"/>
      <c r="GFW9706" s="45"/>
      <c r="GFX9706" s="45"/>
      <c r="GFY9706" s="45"/>
      <c r="GFZ9706" s="45"/>
      <c r="GGA9706" s="45"/>
      <c r="GGB9706" s="45"/>
      <c r="GGC9706" s="45"/>
      <c r="GGD9706" s="45"/>
      <c r="GGE9706" s="45"/>
      <c r="GGF9706" s="45"/>
      <c r="GGG9706" s="45"/>
      <c r="GGH9706" s="45"/>
      <c r="GGI9706" s="45"/>
      <c r="GGJ9706" s="45"/>
      <c r="GGK9706" s="45"/>
      <c r="GGL9706" s="45"/>
      <c r="GGM9706" s="45"/>
      <c r="GGN9706" s="45"/>
      <c r="GGO9706" s="45"/>
      <c r="GGP9706" s="45"/>
      <c r="GGQ9706" s="45"/>
      <c r="GGR9706" s="45"/>
      <c r="GGS9706" s="45"/>
      <c r="GGT9706" s="45"/>
      <c r="GGU9706" s="45"/>
      <c r="GGV9706" s="45"/>
      <c r="GGW9706" s="45"/>
      <c r="GGX9706" s="45"/>
      <c r="GGY9706" s="45"/>
      <c r="GGZ9706" s="45"/>
      <c r="GHA9706" s="45"/>
      <c r="GHB9706" s="45"/>
      <c r="GHC9706" s="45"/>
      <c r="GHD9706" s="45"/>
      <c r="GHE9706" s="45"/>
      <c r="GHF9706" s="45"/>
      <c r="GHG9706" s="45"/>
      <c r="GHH9706" s="45"/>
      <c r="GHI9706" s="45"/>
      <c r="GHJ9706" s="45"/>
      <c r="GHK9706" s="45"/>
      <c r="GHL9706" s="45"/>
      <c r="GHM9706" s="45"/>
      <c r="GHN9706" s="45"/>
      <c r="GHO9706" s="45"/>
      <c r="GHP9706" s="45"/>
      <c r="GHQ9706" s="45"/>
      <c r="GHR9706" s="45"/>
      <c r="GHS9706" s="45"/>
      <c r="GHT9706" s="45"/>
      <c r="GHU9706" s="45"/>
      <c r="GHV9706" s="45"/>
      <c r="GHW9706" s="45"/>
      <c r="GHX9706" s="45"/>
      <c r="GHY9706" s="45"/>
      <c r="GHZ9706" s="45"/>
      <c r="GIA9706" s="45"/>
      <c r="GIB9706" s="45"/>
      <c r="GIC9706" s="45"/>
      <c r="GID9706" s="45"/>
      <c r="GIE9706" s="45"/>
      <c r="GIF9706" s="45"/>
      <c r="GIG9706" s="45"/>
      <c r="GIH9706" s="45"/>
      <c r="GII9706" s="45"/>
      <c r="GIJ9706" s="45"/>
      <c r="GIK9706" s="45"/>
      <c r="GIL9706" s="45"/>
      <c r="GIM9706" s="45"/>
      <c r="GIN9706" s="45"/>
      <c r="GIO9706" s="45"/>
      <c r="GIP9706" s="45"/>
      <c r="GIQ9706" s="45"/>
      <c r="GIR9706" s="45"/>
      <c r="GIS9706" s="45"/>
      <c r="GIT9706" s="45"/>
      <c r="GIU9706" s="45"/>
      <c r="GIV9706" s="45"/>
      <c r="GIW9706" s="45"/>
      <c r="GIX9706" s="45"/>
      <c r="GIY9706" s="45"/>
      <c r="GIZ9706" s="45"/>
      <c r="GJA9706" s="45"/>
      <c r="GJB9706" s="45"/>
      <c r="GJC9706" s="45"/>
      <c r="GJD9706" s="45"/>
      <c r="GJE9706" s="45"/>
      <c r="GJF9706" s="45"/>
      <c r="GJG9706" s="45"/>
      <c r="GJH9706" s="45"/>
      <c r="GJI9706" s="45"/>
      <c r="GJJ9706" s="45"/>
      <c r="GJK9706" s="45"/>
      <c r="GJL9706" s="45"/>
      <c r="GJM9706" s="45"/>
      <c r="GJN9706" s="45"/>
      <c r="GJO9706" s="45"/>
      <c r="GJP9706" s="45"/>
      <c r="GJQ9706" s="45"/>
      <c r="GJR9706" s="45"/>
      <c r="GJS9706" s="45"/>
      <c r="GJT9706" s="45"/>
      <c r="GJU9706" s="45"/>
      <c r="GJV9706" s="45"/>
      <c r="GJW9706" s="45"/>
      <c r="GJX9706" s="45"/>
      <c r="GJY9706" s="45"/>
      <c r="GJZ9706" s="45"/>
      <c r="GKA9706" s="45"/>
      <c r="GKB9706" s="45"/>
      <c r="GKC9706" s="45"/>
      <c r="GKD9706" s="45"/>
      <c r="GKE9706" s="45"/>
      <c r="GKF9706" s="45"/>
      <c r="GKG9706" s="45"/>
      <c r="GKH9706" s="45"/>
      <c r="GKI9706" s="45"/>
      <c r="GKJ9706" s="45"/>
      <c r="GKK9706" s="45"/>
      <c r="GKL9706" s="45"/>
      <c r="GKM9706" s="45"/>
      <c r="GKN9706" s="45"/>
      <c r="GKO9706" s="45"/>
      <c r="GKP9706" s="45"/>
      <c r="GKQ9706" s="45"/>
      <c r="GKR9706" s="45"/>
      <c r="GKS9706" s="45"/>
      <c r="GKT9706" s="45"/>
      <c r="GKU9706" s="45"/>
      <c r="GKV9706" s="45"/>
      <c r="GKW9706" s="45"/>
      <c r="GKX9706" s="45"/>
      <c r="GKY9706" s="45"/>
      <c r="GKZ9706" s="45"/>
      <c r="GLA9706" s="45"/>
      <c r="GLB9706" s="45"/>
      <c r="GLC9706" s="45"/>
      <c r="GLD9706" s="45"/>
      <c r="GLE9706" s="45"/>
      <c r="GLF9706" s="45"/>
      <c r="GLG9706" s="45"/>
      <c r="GLH9706" s="45"/>
      <c r="GLI9706" s="45"/>
      <c r="GLJ9706" s="45"/>
      <c r="GLK9706" s="45"/>
      <c r="GLL9706" s="45"/>
      <c r="GLM9706" s="45"/>
      <c r="GLN9706" s="45"/>
      <c r="GLO9706" s="45"/>
      <c r="GLP9706" s="45"/>
      <c r="GLQ9706" s="45"/>
      <c r="GLR9706" s="45"/>
      <c r="GLS9706" s="45"/>
      <c r="GLT9706" s="45"/>
      <c r="GLU9706" s="45"/>
      <c r="GLV9706" s="45"/>
      <c r="GLW9706" s="45"/>
      <c r="GLX9706" s="45"/>
      <c r="GLY9706" s="45"/>
      <c r="GLZ9706" s="45"/>
      <c r="GMA9706" s="45"/>
      <c r="GMB9706" s="45"/>
      <c r="GMC9706" s="45"/>
      <c r="GMD9706" s="45"/>
      <c r="GME9706" s="45"/>
      <c r="GMF9706" s="45"/>
      <c r="GMG9706" s="45"/>
      <c r="GMH9706" s="45"/>
      <c r="GMI9706" s="45"/>
      <c r="GMJ9706" s="45"/>
      <c r="GMK9706" s="45"/>
      <c r="GML9706" s="45"/>
      <c r="GMM9706" s="45"/>
      <c r="GMN9706" s="45"/>
      <c r="GMO9706" s="45"/>
      <c r="GMP9706" s="45"/>
      <c r="GMQ9706" s="45"/>
      <c r="GMR9706" s="45"/>
      <c r="GMS9706" s="45"/>
      <c r="GMT9706" s="45"/>
      <c r="GMU9706" s="45"/>
      <c r="GMV9706" s="45"/>
      <c r="GMW9706" s="45"/>
      <c r="GMX9706" s="45"/>
      <c r="GMY9706" s="45"/>
      <c r="GMZ9706" s="45"/>
      <c r="GNA9706" s="45"/>
      <c r="GNB9706" s="45"/>
      <c r="GNC9706" s="45"/>
      <c r="GND9706" s="45"/>
      <c r="GNE9706" s="45"/>
      <c r="GNF9706" s="45"/>
      <c r="GNG9706" s="45"/>
      <c r="GNH9706" s="45"/>
      <c r="GNI9706" s="45"/>
      <c r="GNJ9706" s="45"/>
      <c r="GNK9706" s="45"/>
      <c r="GNL9706" s="45"/>
      <c r="GNM9706" s="45"/>
      <c r="GNN9706" s="45"/>
      <c r="GNO9706" s="45"/>
      <c r="GNP9706" s="45"/>
      <c r="GNQ9706" s="45"/>
      <c r="GNR9706" s="45"/>
      <c r="GNS9706" s="45"/>
      <c r="GNT9706" s="45"/>
      <c r="GNU9706" s="45"/>
      <c r="GNV9706" s="45"/>
      <c r="GNW9706" s="45"/>
      <c r="GNX9706" s="45"/>
      <c r="GNY9706" s="45"/>
      <c r="GNZ9706" s="45"/>
      <c r="GOA9706" s="45"/>
      <c r="GOB9706" s="45"/>
      <c r="GOC9706" s="45"/>
      <c r="GOD9706" s="45"/>
      <c r="GOE9706" s="45"/>
      <c r="GOF9706" s="45"/>
      <c r="GOG9706" s="45"/>
      <c r="GOH9706" s="45"/>
      <c r="GOI9706" s="45"/>
      <c r="GOJ9706" s="45"/>
      <c r="GOK9706" s="45"/>
      <c r="GOL9706" s="45"/>
      <c r="GOM9706" s="45"/>
      <c r="GON9706" s="45"/>
      <c r="GOO9706" s="45"/>
      <c r="GOP9706" s="45"/>
      <c r="GOQ9706" s="45"/>
      <c r="GOR9706" s="45"/>
      <c r="GOS9706" s="45"/>
      <c r="GOT9706" s="45"/>
      <c r="GOU9706" s="45"/>
      <c r="GOV9706" s="45"/>
      <c r="GOW9706" s="45"/>
      <c r="GOX9706" s="45"/>
      <c r="GOY9706" s="45"/>
      <c r="GOZ9706" s="45"/>
      <c r="GPA9706" s="45"/>
      <c r="GPB9706" s="45"/>
      <c r="GPC9706" s="45"/>
      <c r="GPD9706" s="45"/>
      <c r="GPE9706" s="45"/>
      <c r="GPF9706" s="45"/>
      <c r="GPG9706" s="45"/>
      <c r="GPH9706" s="45"/>
      <c r="GPI9706" s="45"/>
      <c r="GPJ9706" s="45"/>
      <c r="GPK9706" s="45"/>
      <c r="GPL9706" s="45"/>
      <c r="GPM9706" s="45"/>
      <c r="GPN9706" s="45"/>
      <c r="GPO9706" s="45"/>
      <c r="GPP9706" s="45"/>
      <c r="GPQ9706" s="45"/>
      <c r="GPR9706" s="45"/>
      <c r="GPS9706" s="45"/>
      <c r="GPT9706" s="45"/>
      <c r="GPU9706" s="45"/>
      <c r="GPV9706" s="45"/>
      <c r="GPW9706" s="45"/>
      <c r="GPX9706" s="45"/>
      <c r="GPY9706" s="45"/>
      <c r="GPZ9706" s="45"/>
      <c r="GQA9706" s="45"/>
      <c r="GQB9706" s="45"/>
      <c r="GQC9706" s="45"/>
      <c r="GQD9706" s="45"/>
      <c r="GQE9706" s="45"/>
      <c r="GQF9706" s="45"/>
      <c r="GQG9706" s="45"/>
      <c r="GQH9706" s="45"/>
      <c r="GQI9706" s="45"/>
      <c r="GQJ9706" s="45"/>
      <c r="GQK9706" s="45"/>
      <c r="GQL9706" s="45"/>
      <c r="GQM9706" s="45"/>
      <c r="GQN9706" s="45"/>
      <c r="GQO9706" s="45"/>
      <c r="GQP9706" s="45"/>
      <c r="GQQ9706" s="45"/>
      <c r="GQR9706" s="45"/>
      <c r="GQS9706" s="45"/>
      <c r="GQT9706" s="45"/>
      <c r="GQU9706" s="45"/>
      <c r="GQV9706" s="45"/>
      <c r="GQW9706" s="45"/>
      <c r="GQX9706" s="45"/>
      <c r="GQY9706" s="45"/>
      <c r="GQZ9706" s="45"/>
      <c r="GRA9706" s="45"/>
      <c r="GRB9706" s="45"/>
      <c r="GRC9706" s="45"/>
      <c r="GRD9706" s="45"/>
      <c r="GRE9706" s="45"/>
      <c r="GRF9706" s="45"/>
      <c r="GRG9706" s="45"/>
      <c r="GRH9706" s="45"/>
      <c r="GRI9706" s="45"/>
      <c r="GRJ9706" s="45"/>
      <c r="GRK9706" s="45"/>
      <c r="GRL9706" s="45"/>
      <c r="GRM9706" s="45"/>
      <c r="GRN9706" s="45"/>
      <c r="GRO9706" s="45"/>
      <c r="GRP9706" s="45"/>
      <c r="GRQ9706" s="45"/>
      <c r="GRR9706" s="45"/>
      <c r="GRS9706" s="45"/>
      <c r="GRT9706" s="45"/>
      <c r="GRU9706" s="45"/>
      <c r="GRV9706" s="45"/>
      <c r="GRW9706" s="45"/>
      <c r="GRX9706" s="45"/>
      <c r="GRY9706" s="45"/>
      <c r="GRZ9706" s="45"/>
      <c r="GSA9706" s="45"/>
      <c r="GSB9706" s="45"/>
      <c r="GSC9706" s="45"/>
      <c r="GSD9706" s="45"/>
      <c r="GSE9706" s="45"/>
      <c r="GSF9706" s="45"/>
      <c r="GSG9706" s="45"/>
      <c r="GSH9706" s="45"/>
      <c r="GSI9706" s="45"/>
      <c r="GSJ9706" s="45"/>
      <c r="GSK9706" s="45"/>
      <c r="GSL9706" s="45"/>
      <c r="GSM9706" s="45"/>
      <c r="GSN9706" s="45"/>
      <c r="GSO9706" s="45"/>
      <c r="GSP9706" s="45"/>
      <c r="GSQ9706" s="45"/>
      <c r="GSR9706" s="45"/>
      <c r="GSS9706" s="45"/>
      <c r="GST9706" s="45"/>
      <c r="GSU9706" s="45"/>
      <c r="GSV9706" s="45"/>
      <c r="GSW9706" s="45"/>
      <c r="GSX9706" s="45"/>
      <c r="GSY9706" s="45"/>
      <c r="GSZ9706" s="45"/>
      <c r="GTA9706" s="45"/>
      <c r="GTB9706" s="45"/>
      <c r="GTC9706" s="45"/>
      <c r="GTD9706" s="45"/>
      <c r="GTE9706" s="45"/>
      <c r="GTF9706" s="45"/>
      <c r="GTG9706" s="45"/>
      <c r="GTH9706" s="45"/>
      <c r="GTI9706" s="45"/>
      <c r="GTJ9706" s="45"/>
      <c r="GTK9706" s="45"/>
      <c r="GTL9706" s="45"/>
      <c r="GTM9706" s="45"/>
      <c r="GTN9706" s="45"/>
      <c r="GTO9706" s="45"/>
      <c r="GTP9706" s="45"/>
      <c r="GTQ9706" s="45"/>
      <c r="GTR9706" s="45"/>
      <c r="GTS9706" s="45"/>
      <c r="GTT9706" s="45"/>
      <c r="GTU9706" s="45"/>
      <c r="GTV9706" s="45"/>
      <c r="GTW9706" s="45"/>
      <c r="GTX9706" s="45"/>
      <c r="GTY9706" s="45"/>
      <c r="GTZ9706" s="45"/>
      <c r="GUA9706" s="45"/>
      <c r="GUB9706" s="45"/>
      <c r="GUC9706" s="45"/>
      <c r="GUD9706" s="45"/>
      <c r="GUE9706" s="45"/>
      <c r="GUF9706" s="45"/>
      <c r="GUG9706" s="45"/>
      <c r="GUH9706" s="45"/>
      <c r="GUI9706" s="45"/>
      <c r="GUJ9706" s="45"/>
      <c r="GUK9706" s="45"/>
      <c r="GUL9706" s="45"/>
      <c r="GUM9706" s="45"/>
      <c r="GUN9706" s="45"/>
      <c r="GUO9706" s="45"/>
      <c r="GUP9706" s="45"/>
      <c r="GUQ9706" s="45"/>
      <c r="GUR9706" s="45"/>
      <c r="GUS9706" s="45"/>
      <c r="GUT9706" s="45"/>
      <c r="GUU9706" s="45"/>
      <c r="GUV9706" s="45"/>
      <c r="GUW9706" s="45"/>
      <c r="GUX9706" s="45"/>
      <c r="GUY9706" s="45"/>
      <c r="GUZ9706" s="45"/>
      <c r="GVA9706" s="45"/>
      <c r="GVB9706" s="45"/>
      <c r="GVC9706" s="45"/>
      <c r="GVD9706" s="45"/>
      <c r="GVE9706" s="45"/>
      <c r="GVF9706" s="45"/>
      <c r="GVG9706" s="45"/>
      <c r="GVH9706" s="45"/>
      <c r="GVI9706" s="45"/>
      <c r="GVJ9706" s="45"/>
      <c r="GVK9706" s="45"/>
      <c r="GVL9706" s="45"/>
      <c r="GVM9706" s="45"/>
      <c r="GVN9706" s="45"/>
      <c r="GVO9706" s="45"/>
      <c r="GVP9706" s="45"/>
      <c r="GVQ9706" s="45"/>
      <c r="GVR9706" s="45"/>
      <c r="GVS9706" s="45"/>
      <c r="GVT9706" s="45"/>
      <c r="GVU9706" s="45"/>
      <c r="GVV9706" s="45"/>
      <c r="GVW9706" s="45"/>
      <c r="GVX9706" s="45"/>
      <c r="GVY9706" s="45"/>
      <c r="GVZ9706" s="45"/>
      <c r="GWA9706" s="45"/>
      <c r="GWB9706" s="45"/>
      <c r="GWC9706" s="45"/>
      <c r="GWD9706" s="45"/>
      <c r="GWE9706" s="45"/>
      <c r="GWF9706" s="45"/>
      <c r="GWG9706" s="45"/>
      <c r="GWH9706" s="45"/>
      <c r="GWI9706" s="45"/>
      <c r="GWJ9706" s="45"/>
      <c r="GWK9706" s="45"/>
      <c r="GWL9706" s="45"/>
      <c r="GWM9706" s="45"/>
      <c r="GWN9706" s="45"/>
      <c r="GWO9706" s="45"/>
      <c r="GWP9706" s="45"/>
      <c r="GWQ9706" s="45"/>
      <c r="GWR9706" s="45"/>
      <c r="GWS9706" s="45"/>
      <c r="GWT9706" s="45"/>
      <c r="GWU9706" s="45"/>
      <c r="GWV9706" s="45"/>
      <c r="GWW9706" s="45"/>
      <c r="GWX9706" s="45"/>
      <c r="GWY9706" s="45"/>
      <c r="GWZ9706" s="45"/>
      <c r="GXA9706" s="45"/>
      <c r="GXB9706" s="45"/>
      <c r="GXC9706" s="45"/>
      <c r="GXD9706" s="45"/>
      <c r="GXE9706" s="45"/>
      <c r="GXF9706" s="45"/>
      <c r="GXG9706" s="45"/>
      <c r="GXH9706" s="45"/>
      <c r="GXI9706" s="45"/>
      <c r="GXJ9706" s="45"/>
      <c r="GXK9706" s="45"/>
      <c r="GXL9706" s="45"/>
      <c r="GXM9706" s="45"/>
      <c r="GXN9706" s="45"/>
      <c r="GXO9706" s="45"/>
      <c r="GXP9706" s="45"/>
      <c r="GXQ9706" s="45"/>
      <c r="GXR9706" s="45"/>
      <c r="GXS9706" s="45"/>
      <c r="GXT9706" s="45"/>
      <c r="GXU9706" s="45"/>
      <c r="GXV9706" s="45"/>
      <c r="GXW9706" s="45"/>
      <c r="GXX9706" s="45"/>
      <c r="GXY9706" s="45"/>
      <c r="GXZ9706" s="45"/>
      <c r="GYA9706" s="45"/>
      <c r="GYB9706" s="45"/>
      <c r="GYC9706" s="45"/>
      <c r="GYD9706" s="45"/>
      <c r="GYE9706" s="45"/>
      <c r="GYF9706" s="45"/>
      <c r="GYG9706" s="45"/>
      <c r="GYH9706" s="45"/>
      <c r="GYI9706" s="45"/>
      <c r="GYJ9706" s="45"/>
      <c r="GYK9706" s="45"/>
      <c r="GYL9706" s="45"/>
      <c r="GYM9706" s="45"/>
      <c r="GYN9706" s="45"/>
      <c r="GYO9706" s="45"/>
      <c r="GYP9706" s="45"/>
      <c r="GYQ9706" s="45"/>
      <c r="GYR9706" s="45"/>
      <c r="GYS9706" s="45"/>
      <c r="GYT9706" s="45"/>
      <c r="GYU9706" s="45"/>
      <c r="GYV9706" s="45"/>
      <c r="GYW9706" s="45"/>
      <c r="GYX9706" s="45"/>
      <c r="GYY9706" s="45"/>
      <c r="GYZ9706" s="45"/>
      <c r="GZA9706" s="45"/>
      <c r="GZB9706" s="45"/>
      <c r="GZC9706" s="45"/>
      <c r="GZD9706" s="45"/>
      <c r="GZE9706" s="45"/>
      <c r="GZF9706" s="45"/>
      <c r="GZG9706" s="45"/>
      <c r="GZH9706" s="45"/>
      <c r="GZI9706" s="45"/>
      <c r="GZJ9706" s="45"/>
      <c r="GZK9706" s="45"/>
      <c r="GZL9706" s="45"/>
      <c r="GZM9706" s="45"/>
      <c r="GZN9706" s="45"/>
      <c r="GZO9706" s="45"/>
      <c r="GZP9706" s="45"/>
      <c r="GZQ9706" s="45"/>
      <c r="GZR9706" s="45"/>
      <c r="GZS9706" s="45"/>
      <c r="GZT9706" s="45"/>
      <c r="GZU9706" s="45"/>
      <c r="GZV9706" s="45"/>
      <c r="GZW9706" s="45"/>
      <c r="GZX9706" s="45"/>
      <c r="GZY9706" s="45"/>
      <c r="GZZ9706" s="45"/>
      <c r="HAA9706" s="45"/>
      <c r="HAB9706" s="45"/>
      <c r="HAC9706" s="45"/>
      <c r="HAD9706" s="45"/>
      <c r="HAE9706" s="45"/>
      <c r="HAF9706" s="45"/>
      <c r="HAG9706" s="45"/>
      <c r="HAH9706" s="45"/>
      <c r="HAI9706" s="45"/>
      <c r="HAJ9706" s="45"/>
      <c r="HAK9706" s="45"/>
      <c r="HAL9706" s="45"/>
      <c r="HAM9706" s="45"/>
      <c r="HAN9706" s="45"/>
      <c r="HAO9706" s="45"/>
      <c r="HAP9706" s="45"/>
      <c r="HAQ9706" s="45"/>
      <c r="HAR9706" s="45"/>
      <c r="HAS9706" s="45"/>
      <c r="HAT9706" s="45"/>
      <c r="HAU9706" s="45"/>
      <c r="HAV9706" s="45"/>
      <c r="HAW9706" s="45"/>
      <c r="HAX9706" s="45"/>
      <c r="HAY9706" s="45"/>
      <c r="HAZ9706" s="45"/>
      <c r="HBA9706" s="45"/>
      <c r="HBB9706" s="45"/>
      <c r="HBC9706" s="45"/>
      <c r="HBD9706" s="45"/>
      <c r="HBE9706" s="45"/>
      <c r="HBF9706" s="45"/>
      <c r="HBG9706" s="45"/>
      <c r="HBH9706" s="45"/>
      <c r="HBI9706" s="45"/>
      <c r="HBJ9706" s="45"/>
      <c r="HBK9706" s="45"/>
      <c r="HBL9706" s="45"/>
      <c r="HBM9706" s="45"/>
      <c r="HBN9706" s="45"/>
      <c r="HBO9706" s="45"/>
      <c r="HBP9706" s="45"/>
      <c r="HBQ9706" s="45"/>
      <c r="HBR9706" s="45"/>
      <c r="HBS9706" s="45"/>
      <c r="HBT9706" s="45"/>
      <c r="HBU9706" s="45"/>
      <c r="HBV9706" s="45"/>
      <c r="HBW9706" s="45"/>
      <c r="HBX9706" s="45"/>
      <c r="HBY9706" s="45"/>
      <c r="HBZ9706" s="45"/>
      <c r="HCA9706" s="45"/>
      <c r="HCB9706" s="45"/>
      <c r="HCC9706" s="45"/>
      <c r="HCD9706" s="45"/>
      <c r="HCE9706" s="45"/>
      <c r="HCF9706" s="45"/>
      <c r="HCG9706" s="45"/>
      <c r="HCH9706" s="45"/>
      <c r="HCI9706" s="45"/>
      <c r="HCJ9706" s="45"/>
      <c r="HCK9706" s="45"/>
      <c r="HCL9706" s="45"/>
      <c r="HCM9706" s="45"/>
      <c r="HCN9706" s="45"/>
      <c r="HCO9706" s="45"/>
      <c r="HCP9706" s="45"/>
      <c r="HCQ9706" s="45"/>
      <c r="HCR9706" s="45"/>
      <c r="HCS9706" s="45"/>
      <c r="HCT9706" s="45"/>
      <c r="HCU9706" s="45"/>
      <c r="HCV9706" s="45"/>
      <c r="HCW9706" s="45"/>
      <c r="HCX9706" s="45"/>
      <c r="HCY9706" s="45"/>
      <c r="HCZ9706" s="45"/>
      <c r="HDA9706" s="45"/>
      <c r="HDB9706" s="45"/>
      <c r="HDC9706" s="45"/>
      <c r="HDD9706" s="45"/>
      <c r="HDE9706" s="45"/>
      <c r="HDF9706" s="45"/>
      <c r="HDG9706" s="45"/>
      <c r="HDH9706" s="45"/>
      <c r="HDI9706" s="45"/>
      <c r="HDJ9706" s="45"/>
      <c r="HDK9706" s="45"/>
      <c r="HDL9706" s="45"/>
      <c r="HDM9706" s="45"/>
      <c r="HDN9706" s="45"/>
      <c r="HDO9706" s="45"/>
      <c r="HDP9706" s="45"/>
      <c r="HDQ9706" s="45"/>
      <c r="HDR9706" s="45"/>
      <c r="HDS9706" s="45"/>
      <c r="HDT9706" s="45"/>
      <c r="HDU9706" s="45"/>
      <c r="HDV9706" s="45"/>
      <c r="HDW9706" s="45"/>
      <c r="HDX9706" s="45"/>
      <c r="HDY9706" s="45"/>
      <c r="HDZ9706" s="45"/>
      <c r="HEA9706" s="45"/>
      <c r="HEB9706" s="45"/>
      <c r="HEC9706" s="45"/>
      <c r="HED9706" s="45"/>
      <c r="HEE9706" s="45"/>
      <c r="HEF9706" s="45"/>
      <c r="HEG9706" s="45"/>
      <c r="HEH9706" s="45"/>
      <c r="HEI9706" s="45"/>
      <c r="HEJ9706" s="45"/>
      <c r="HEK9706" s="45"/>
      <c r="HEL9706" s="45"/>
      <c r="HEM9706" s="45"/>
      <c r="HEN9706" s="45"/>
      <c r="HEO9706" s="45"/>
      <c r="HEP9706" s="45"/>
      <c r="HEQ9706" s="45"/>
      <c r="HER9706" s="45"/>
      <c r="HES9706" s="45"/>
      <c r="HET9706" s="45"/>
      <c r="HEU9706" s="45"/>
      <c r="HEV9706" s="45"/>
      <c r="HEW9706" s="45"/>
      <c r="HEX9706" s="45"/>
      <c r="HEY9706" s="45"/>
      <c r="HEZ9706" s="45"/>
      <c r="HFA9706" s="45"/>
      <c r="HFB9706" s="45"/>
      <c r="HFC9706" s="45"/>
      <c r="HFD9706" s="45"/>
      <c r="HFE9706" s="45"/>
      <c r="HFF9706" s="45"/>
      <c r="HFG9706" s="45"/>
      <c r="HFH9706" s="45"/>
      <c r="HFI9706" s="45"/>
      <c r="HFJ9706" s="45"/>
      <c r="HFK9706" s="45"/>
      <c r="HFL9706" s="45"/>
      <c r="HFM9706" s="45"/>
      <c r="HFN9706" s="45"/>
      <c r="HFO9706" s="45"/>
      <c r="HFP9706" s="45"/>
      <c r="HFQ9706" s="45"/>
      <c r="HFR9706" s="45"/>
      <c r="HFS9706" s="45"/>
      <c r="HFT9706" s="45"/>
      <c r="HFU9706" s="45"/>
      <c r="HFV9706" s="45"/>
      <c r="HFW9706" s="45"/>
      <c r="HFX9706" s="45"/>
      <c r="HFY9706" s="45"/>
      <c r="HFZ9706" s="45"/>
      <c r="HGA9706" s="45"/>
      <c r="HGB9706" s="45"/>
      <c r="HGC9706" s="45"/>
      <c r="HGD9706" s="45"/>
      <c r="HGE9706" s="45"/>
      <c r="HGF9706" s="45"/>
      <c r="HGG9706" s="45"/>
      <c r="HGH9706" s="45"/>
      <c r="HGI9706" s="45"/>
      <c r="HGJ9706" s="45"/>
      <c r="HGK9706" s="45"/>
      <c r="HGL9706" s="45"/>
      <c r="HGM9706" s="45"/>
      <c r="HGN9706" s="45"/>
      <c r="HGO9706" s="45"/>
      <c r="HGP9706" s="45"/>
      <c r="HGQ9706" s="45"/>
      <c r="HGR9706" s="45"/>
      <c r="HGS9706" s="45"/>
      <c r="HGT9706" s="45"/>
      <c r="HGU9706" s="45"/>
      <c r="HGV9706" s="45"/>
      <c r="HGW9706" s="45"/>
      <c r="HGX9706" s="45"/>
      <c r="HGY9706" s="45"/>
      <c r="HGZ9706" s="45"/>
      <c r="HHA9706" s="45"/>
      <c r="HHB9706" s="45"/>
      <c r="HHC9706" s="45"/>
      <c r="HHD9706" s="45"/>
      <c r="HHE9706" s="45"/>
      <c r="HHF9706" s="45"/>
      <c r="HHG9706" s="45"/>
      <c r="HHH9706" s="45"/>
      <c r="HHI9706" s="45"/>
      <c r="HHJ9706" s="45"/>
      <c r="HHK9706" s="45"/>
      <c r="HHL9706" s="45"/>
      <c r="HHM9706" s="45"/>
      <c r="HHN9706" s="45"/>
      <c r="HHO9706" s="45"/>
      <c r="HHP9706" s="45"/>
      <c r="HHQ9706" s="45"/>
      <c r="HHR9706" s="45"/>
      <c r="HHS9706" s="45"/>
      <c r="HHT9706" s="45"/>
      <c r="HHU9706" s="45"/>
      <c r="HHV9706" s="45"/>
      <c r="HHW9706" s="45"/>
      <c r="HHX9706" s="45"/>
      <c r="HHY9706" s="45"/>
      <c r="HHZ9706" s="45"/>
      <c r="HIA9706" s="45"/>
      <c r="HIB9706" s="45"/>
      <c r="HIC9706" s="45"/>
      <c r="HID9706" s="45"/>
      <c r="HIE9706" s="45"/>
      <c r="HIF9706" s="45"/>
      <c r="HIG9706" s="45"/>
      <c r="HIH9706" s="45"/>
      <c r="HII9706" s="45"/>
      <c r="HIJ9706" s="45"/>
      <c r="HIK9706" s="45"/>
      <c r="HIL9706" s="45"/>
      <c r="HIM9706" s="45"/>
      <c r="HIN9706" s="45"/>
      <c r="HIO9706" s="45"/>
      <c r="HIP9706" s="45"/>
      <c r="HIQ9706" s="45"/>
      <c r="HIR9706" s="45"/>
      <c r="HIS9706" s="45"/>
      <c r="HIT9706" s="45"/>
      <c r="HIU9706" s="45"/>
      <c r="HIV9706" s="45"/>
      <c r="HIW9706" s="45"/>
      <c r="HIX9706" s="45"/>
      <c r="HIY9706" s="45"/>
      <c r="HIZ9706" s="45"/>
      <c r="HJA9706" s="45"/>
      <c r="HJB9706" s="45"/>
      <c r="HJC9706" s="45"/>
      <c r="HJD9706" s="45"/>
      <c r="HJE9706" s="45"/>
      <c r="HJF9706" s="45"/>
      <c r="HJG9706" s="45"/>
      <c r="HJH9706" s="45"/>
      <c r="HJI9706" s="45"/>
      <c r="HJJ9706" s="45"/>
      <c r="HJK9706" s="45"/>
      <c r="HJL9706" s="45"/>
      <c r="HJM9706" s="45"/>
      <c r="HJN9706" s="45"/>
      <c r="HJO9706" s="45"/>
      <c r="HJP9706" s="45"/>
      <c r="HJQ9706" s="45"/>
      <c r="HJR9706" s="45"/>
      <c r="HJS9706" s="45"/>
      <c r="HJT9706" s="45"/>
      <c r="HJU9706" s="45"/>
      <c r="HJV9706" s="45"/>
      <c r="HJW9706" s="45"/>
      <c r="HJX9706" s="45"/>
      <c r="HJY9706" s="45"/>
      <c r="HJZ9706" s="45"/>
      <c r="HKA9706" s="45"/>
      <c r="HKB9706" s="45"/>
      <c r="HKC9706" s="45"/>
      <c r="HKD9706" s="45"/>
      <c r="HKE9706" s="45"/>
      <c r="HKF9706" s="45"/>
      <c r="HKG9706" s="45"/>
      <c r="HKH9706" s="45"/>
      <c r="HKI9706" s="45"/>
      <c r="HKJ9706" s="45"/>
      <c r="HKK9706" s="45"/>
      <c r="HKL9706" s="45"/>
      <c r="HKM9706" s="45"/>
      <c r="HKN9706" s="45"/>
      <c r="HKO9706" s="45"/>
      <c r="HKP9706" s="45"/>
      <c r="HKQ9706" s="45"/>
      <c r="HKR9706" s="45"/>
      <c r="HKS9706" s="45"/>
      <c r="HKT9706" s="45"/>
      <c r="HKU9706" s="45"/>
      <c r="HKV9706" s="45"/>
      <c r="HKW9706" s="45"/>
      <c r="HKX9706" s="45"/>
      <c r="HKY9706" s="45"/>
      <c r="HKZ9706" s="45"/>
      <c r="HLA9706" s="45"/>
      <c r="HLB9706" s="45"/>
      <c r="HLC9706" s="45"/>
      <c r="HLD9706" s="45"/>
      <c r="HLE9706" s="45"/>
      <c r="HLF9706" s="45"/>
      <c r="HLG9706" s="45"/>
      <c r="HLH9706" s="45"/>
      <c r="HLI9706" s="45"/>
      <c r="HLJ9706" s="45"/>
      <c r="HLK9706" s="45"/>
      <c r="HLL9706" s="45"/>
      <c r="HLM9706" s="45"/>
      <c r="HLN9706" s="45"/>
      <c r="HLO9706" s="45"/>
      <c r="HLP9706" s="45"/>
      <c r="HLQ9706" s="45"/>
      <c r="HLR9706" s="45"/>
      <c r="HLS9706" s="45"/>
      <c r="HLT9706" s="45"/>
      <c r="HLU9706" s="45"/>
      <c r="HLV9706" s="45"/>
      <c r="HLW9706" s="45"/>
      <c r="HLX9706" s="45"/>
      <c r="HLY9706" s="45"/>
      <c r="HLZ9706" s="45"/>
      <c r="HMA9706" s="45"/>
      <c r="HMB9706" s="45"/>
      <c r="HMC9706" s="45"/>
      <c r="HMD9706" s="45"/>
      <c r="HME9706" s="45"/>
      <c r="HMF9706" s="45"/>
      <c r="HMG9706" s="45"/>
      <c r="HMH9706" s="45"/>
      <c r="HMI9706" s="45"/>
      <c r="HMJ9706" s="45"/>
      <c r="HMK9706" s="45"/>
      <c r="HML9706" s="45"/>
      <c r="HMM9706" s="45"/>
      <c r="HMN9706" s="45"/>
      <c r="HMO9706" s="45"/>
      <c r="HMP9706" s="45"/>
      <c r="HMQ9706" s="45"/>
      <c r="HMR9706" s="45"/>
      <c r="HMS9706" s="45"/>
      <c r="HMT9706" s="45"/>
      <c r="HMU9706" s="45"/>
      <c r="HMV9706" s="45"/>
      <c r="HMW9706" s="45"/>
      <c r="HMX9706" s="45"/>
      <c r="HMY9706" s="45"/>
      <c r="HMZ9706" s="45"/>
      <c r="HNA9706" s="45"/>
      <c r="HNB9706" s="45"/>
      <c r="HNC9706" s="45"/>
      <c r="HND9706" s="45"/>
      <c r="HNE9706" s="45"/>
      <c r="HNF9706" s="45"/>
      <c r="HNG9706" s="45"/>
      <c r="HNH9706" s="45"/>
      <c r="HNI9706" s="45"/>
      <c r="HNJ9706" s="45"/>
      <c r="HNK9706" s="45"/>
      <c r="HNL9706" s="45"/>
      <c r="HNM9706" s="45"/>
      <c r="HNN9706" s="45"/>
      <c r="HNO9706" s="45"/>
      <c r="HNP9706" s="45"/>
      <c r="HNQ9706" s="45"/>
      <c r="HNR9706" s="45"/>
      <c r="HNS9706" s="45"/>
      <c r="HNT9706" s="45"/>
      <c r="HNU9706" s="45"/>
      <c r="HNV9706" s="45"/>
      <c r="HNW9706" s="45"/>
      <c r="HNX9706" s="45"/>
      <c r="HNY9706" s="45"/>
      <c r="HNZ9706" s="45"/>
      <c r="HOA9706" s="45"/>
      <c r="HOB9706" s="45"/>
      <c r="HOC9706" s="45"/>
      <c r="HOD9706" s="45"/>
      <c r="HOE9706" s="45"/>
      <c r="HOF9706" s="45"/>
      <c r="HOG9706" s="45"/>
      <c r="HOH9706" s="45"/>
      <c r="HOI9706" s="45"/>
      <c r="HOJ9706" s="45"/>
      <c r="HOK9706" s="45"/>
      <c r="HOL9706" s="45"/>
      <c r="HOM9706" s="45"/>
      <c r="HON9706" s="45"/>
      <c r="HOO9706" s="45"/>
      <c r="HOP9706" s="45"/>
      <c r="HOQ9706" s="45"/>
      <c r="HOR9706" s="45"/>
      <c r="HOS9706" s="45"/>
      <c r="HOT9706" s="45"/>
      <c r="HOU9706" s="45"/>
      <c r="HOV9706" s="45"/>
      <c r="HOW9706" s="45"/>
      <c r="HOX9706" s="45"/>
      <c r="HOY9706" s="45"/>
      <c r="HOZ9706" s="45"/>
      <c r="HPA9706" s="45"/>
      <c r="HPB9706" s="45"/>
      <c r="HPC9706" s="45"/>
      <c r="HPD9706" s="45"/>
      <c r="HPE9706" s="45"/>
      <c r="HPF9706" s="45"/>
      <c r="HPG9706" s="45"/>
      <c r="HPH9706" s="45"/>
      <c r="HPI9706" s="45"/>
      <c r="HPJ9706" s="45"/>
      <c r="HPK9706" s="45"/>
      <c r="HPL9706" s="45"/>
      <c r="HPM9706" s="45"/>
      <c r="HPN9706" s="45"/>
      <c r="HPO9706" s="45"/>
      <c r="HPP9706" s="45"/>
      <c r="HPQ9706" s="45"/>
      <c r="HPR9706" s="45"/>
      <c r="HPS9706" s="45"/>
      <c r="HPT9706" s="45"/>
      <c r="HPU9706" s="45"/>
      <c r="HPV9706" s="45"/>
      <c r="HPW9706" s="45"/>
      <c r="HPX9706" s="45"/>
      <c r="HPY9706" s="45"/>
      <c r="HPZ9706" s="45"/>
      <c r="HQA9706" s="45"/>
      <c r="HQB9706" s="45"/>
      <c r="HQC9706" s="45"/>
      <c r="HQD9706" s="45"/>
      <c r="HQE9706" s="45"/>
      <c r="HQF9706" s="45"/>
      <c r="HQG9706" s="45"/>
      <c r="HQH9706" s="45"/>
      <c r="HQI9706" s="45"/>
      <c r="HQJ9706" s="45"/>
      <c r="HQK9706" s="45"/>
      <c r="HQL9706" s="45"/>
      <c r="HQM9706" s="45"/>
      <c r="HQN9706" s="45"/>
      <c r="HQO9706" s="45"/>
      <c r="HQP9706" s="45"/>
      <c r="HQQ9706" s="45"/>
      <c r="HQR9706" s="45"/>
      <c r="HQS9706" s="45"/>
      <c r="HQT9706" s="45"/>
      <c r="HQU9706" s="45"/>
      <c r="HQV9706" s="45"/>
      <c r="HQW9706" s="45"/>
      <c r="HQX9706" s="45"/>
      <c r="HQY9706" s="45"/>
      <c r="HQZ9706" s="45"/>
      <c r="HRA9706" s="45"/>
      <c r="HRB9706" s="45"/>
      <c r="HRC9706" s="45"/>
      <c r="HRD9706" s="45"/>
      <c r="HRE9706" s="45"/>
      <c r="HRF9706" s="45"/>
      <c r="HRG9706" s="45"/>
      <c r="HRH9706" s="45"/>
      <c r="HRI9706" s="45"/>
      <c r="HRJ9706" s="45"/>
      <c r="HRK9706" s="45"/>
      <c r="HRL9706" s="45"/>
      <c r="HRM9706" s="45"/>
      <c r="HRN9706" s="45"/>
      <c r="HRO9706" s="45"/>
      <c r="HRP9706" s="45"/>
      <c r="HRQ9706" s="45"/>
      <c r="HRR9706" s="45"/>
      <c r="HRS9706" s="45"/>
      <c r="HRT9706" s="45"/>
      <c r="HRU9706" s="45"/>
      <c r="HRV9706" s="45"/>
      <c r="HRW9706" s="45"/>
      <c r="HRX9706" s="45"/>
      <c r="HRY9706" s="45"/>
      <c r="HRZ9706" s="45"/>
      <c r="HSA9706" s="45"/>
      <c r="HSB9706" s="45"/>
      <c r="HSC9706" s="45"/>
      <c r="HSD9706" s="45"/>
      <c r="HSE9706" s="45"/>
      <c r="HSF9706" s="45"/>
      <c r="HSG9706" s="45"/>
      <c r="HSH9706" s="45"/>
      <c r="HSI9706" s="45"/>
      <c r="HSJ9706" s="45"/>
      <c r="HSK9706" s="45"/>
      <c r="HSL9706" s="45"/>
      <c r="HSM9706" s="45"/>
      <c r="HSN9706" s="45"/>
      <c r="HSO9706" s="45"/>
      <c r="HSP9706" s="45"/>
      <c r="HSQ9706" s="45"/>
      <c r="HSR9706" s="45"/>
      <c r="HSS9706" s="45"/>
      <c r="HST9706" s="45"/>
      <c r="HSU9706" s="45"/>
      <c r="HSV9706" s="45"/>
      <c r="HSW9706" s="45"/>
      <c r="HSX9706" s="45"/>
      <c r="HSY9706" s="45"/>
      <c r="HSZ9706" s="45"/>
      <c r="HTA9706" s="45"/>
      <c r="HTB9706" s="45"/>
      <c r="HTC9706" s="45"/>
      <c r="HTD9706" s="45"/>
      <c r="HTE9706" s="45"/>
      <c r="HTF9706" s="45"/>
      <c r="HTG9706" s="45"/>
      <c r="HTH9706" s="45"/>
      <c r="HTI9706" s="45"/>
      <c r="HTJ9706" s="45"/>
      <c r="HTK9706" s="45"/>
      <c r="HTL9706" s="45"/>
      <c r="HTM9706" s="45"/>
      <c r="HTN9706" s="45"/>
      <c r="HTO9706" s="45"/>
      <c r="HTP9706" s="45"/>
      <c r="HTQ9706" s="45"/>
      <c r="HTR9706" s="45"/>
      <c r="HTS9706" s="45"/>
      <c r="HTT9706" s="45"/>
      <c r="HTU9706" s="45"/>
      <c r="HTV9706" s="45"/>
      <c r="HTW9706" s="45"/>
      <c r="HTX9706" s="45"/>
      <c r="HTY9706" s="45"/>
      <c r="HTZ9706" s="45"/>
      <c r="HUA9706" s="45"/>
      <c r="HUB9706" s="45"/>
      <c r="HUC9706" s="45"/>
      <c r="HUD9706" s="45"/>
      <c r="HUE9706" s="45"/>
      <c r="HUF9706" s="45"/>
      <c r="HUG9706" s="45"/>
      <c r="HUH9706" s="45"/>
      <c r="HUI9706" s="45"/>
      <c r="HUJ9706" s="45"/>
      <c r="HUK9706" s="45"/>
      <c r="HUL9706" s="45"/>
      <c r="HUM9706" s="45"/>
      <c r="HUN9706" s="45"/>
      <c r="HUO9706" s="45"/>
      <c r="HUP9706" s="45"/>
      <c r="HUQ9706" s="45"/>
      <c r="HUR9706" s="45"/>
      <c r="HUS9706" s="45"/>
      <c r="HUT9706" s="45"/>
      <c r="HUU9706" s="45"/>
      <c r="HUV9706" s="45"/>
      <c r="HUW9706" s="45"/>
      <c r="HUX9706" s="45"/>
      <c r="HUY9706" s="45"/>
      <c r="HUZ9706" s="45"/>
      <c r="HVA9706" s="45"/>
      <c r="HVB9706" s="45"/>
      <c r="HVC9706" s="45"/>
      <c r="HVD9706" s="45"/>
      <c r="HVE9706" s="45"/>
      <c r="HVF9706" s="45"/>
      <c r="HVG9706" s="45"/>
      <c r="HVH9706" s="45"/>
      <c r="HVI9706" s="45"/>
      <c r="HVJ9706" s="45"/>
      <c r="HVK9706" s="45"/>
      <c r="HVL9706" s="45"/>
      <c r="HVM9706" s="45"/>
      <c r="HVN9706" s="45"/>
      <c r="HVO9706" s="45"/>
      <c r="HVP9706" s="45"/>
      <c r="HVQ9706" s="45"/>
      <c r="HVR9706" s="45"/>
      <c r="HVS9706" s="45"/>
      <c r="HVT9706" s="45"/>
      <c r="HVU9706" s="45"/>
      <c r="HVV9706" s="45"/>
      <c r="HVW9706" s="45"/>
      <c r="HVX9706" s="45"/>
      <c r="HVY9706" s="45"/>
      <c r="HVZ9706" s="45"/>
      <c r="HWA9706" s="45"/>
      <c r="HWB9706" s="45"/>
      <c r="HWC9706" s="45"/>
      <c r="HWD9706" s="45"/>
      <c r="HWE9706" s="45"/>
      <c r="HWF9706" s="45"/>
      <c r="HWG9706" s="45"/>
      <c r="HWH9706" s="45"/>
      <c r="HWI9706" s="45"/>
      <c r="HWJ9706" s="45"/>
      <c r="HWK9706" s="45"/>
      <c r="HWL9706" s="45"/>
      <c r="HWM9706" s="45"/>
      <c r="HWN9706" s="45"/>
      <c r="HWO9706" s="45"/>
      <c r="HWP9706" s="45"/>
      <c r="HWQ9706" s="45"/>
      <c r="HWR9706" s="45"/>
      <c r="HWS9706" s="45"/>
      <c r="HWT9706" s="45"/>
      <c r="HWU9706" s="45"/>
      <c r="HWV9706" s="45"/>
      <c r="HWW9706" s="45"/>
      <c r="HWX9706" s="45"/>
      <c r="HWY9706" s="45"/>
      <c r="HWZ9706" s="45"/>
      <c r="HXA9706" s="45"/>
      <c r="HXB9706" s="45"/>
      <c r="HXC9706" s="45"/>
      <c r="HXD9706" s="45"/>
      <c r="HXE9706" s="45"/>
      <c r="HXF9706" s="45"/>
      <c r="HXG9706" s="45"/>
      <c r="HXH9706" s="45"/>
      <c r="HXI9706" s="45"/>
      <c r="HXJ9706" s="45"/>
      <c r="HXK9706" s="45"/>
      <c r="HXL9706" s="45"/>
      <c r="HXM9706" s="45"/>
      <c r="HXN9706" s="45"/>
      <c r="HXO9706" s="45"/>
      <c r="HXP9706" s="45"/>
      <c r="HXQ9706" s="45"/>
      <c r="HXR9706" s="45"/>
      <c r="HXS9706" s="45"/>
      <c r="HXT9706" s="45"/>
      <c r="HXU9706" s="45"/>
      <c r="HXV9706" s="45"/>
      <c r="HXW9706" s="45"/>
      <c r="HXX9706" s="45"/>
      <c r="HXY9706" s="45"/>
      <c r="HXZ9706" s="45"/>
      <c r="HYA9706" s="45"/>
      <c r="HYB9706" s="45"/>
      <c r="HYC9706" s="45"/>
      <c r="HYD9706" s="45"/>
      <c r="HYE9706" s="45"/>
      <c r="HYF9706" s="45"/>
      <c r="HYG9706" s="45"/>
      <c r="HYH9706" s="45"/>
      <c r="HYI9706" s="45"/>
      <c r="HYJ9706" s="45"/>
      <c r="HYK9706" s="45"/>
      <c r="HYL9706" s="45"/>
      <c r="HYM9706" s="45"/>
      <c r="HYN9706" s="45"/>
      <c r="HYO9706" s="45"/>
      <c r="HYP9706" s="45"/>
      <c r="HYQ9706" s="45"/>
      <c r="HYR9706" s="45"/>
      <c r="HYS9706" s="45"/>
      <c r="HYT9706" s="45"/>
      <c r="HYU9706" s="45"/>
      <c r="HYV9706" s="45"/>
      <c r="HYW9706" s="45"/>
      <c r="HYX9706" s="45"/>
      <c r="HYY9706" s="45"/>
      <c r="HYZ9706" s="45"/>
      <c r="HZA9706" s="45"/>
      <c r="HZB9706" s="45"/>
      <c r="HZC9706" s="45"/>
      <c r="HZD9706" s="45"/>
      <c r="HZE9706" s="45"/>
      <c r="HZF9706" s="45"/>
      <c r="HZG9706" s="45"/>
      <c r="HZH9706" s="45"/>
      <c r="HZI9706" s="45"/>
      <c r="HZJ9706" s="45"/>
      <c r="HZK9706" s="45"/>
      <c r="HZL9706" s="45"/>
      <c r="HZM9706" s="45"/>
      <c r="HZN9706" s="45"/>
      <c r="HZO9706" s="45"/>
      <c r="HZP9706" s="45"/>
      <c r="HZQ9706" s="45"/>
      <c r="HZR9706" s="45"/>
      <c r="HZS9706" s="45"/>
      <c r="HZT9706" s="45"/>
      <c r="HZU9706" s="45"/>
      <c r="HZV9706" s="45"/>
      <c r="HZW9706" s="45"/>
      <c r="HZX9706" s="45"/>
      <c r="HZY9706" s="45"/>
      <c r="HZZ9706" s="45"/>
      <c r="IAA9706" s="45"/>
      <c r="IAB9706" s="45"/>
      <c r="IAC9706" s="45"/>
      <c r="IAD9706" s="45"/>
      <c r="IAE9706" s="45"/>
      <c r="IAF9706" s="45"/>
      <c r="IAG9706" s="45"/>
      <c r="IAH9706" s="45"/>
      <c r="IAI9706" s="45"/>
      <c r="IAJ9706" s="45"/>
      <c r="IAK9706" s="45"/>
      <c r="IAL9706" s="45"/>
      <c r="IAM9706" s="45"/>
      <c r="IAN9706" s="45"/>
      <c r="IAO9706" s="45"/>
      <c r="IAP9706" s="45"/>
      <c r="IAQ9706" s="45"/>
      <c r="IAR9706" s="45"/>
      <c r="IAS9706" s="45"/>
      <c r="IAT9706" s="45"/>
      <c r="IAU9706" s="45"/>
      <c r="IAV9706" s="45"/>
      <c r="IAW9706" s="45"/>
      <c r="IAX9706" s="45"/>
      <c r="IAY9706" s="45"/>
      <c r="IAZ9706" s="45"/>
      <c r="IBA9706" s="45"/>
      <c r="IBB9706" s="45"/>
      <c r="IBC9706" s="45"/>
      <c r="IBD9706" s="45"/>
      <c r="IBE9706" s="45"/>
      <c r="IBF9706" s="45"/>
      <c r="IBG9706" s="45"/>
      <c r="IBH9706" s="45"/>
      <c r="IBI9706" s="45"/>
      <c r="IBJ9706" s="45"/>
      <c r="IBK9706" s="45"/>
      <c r="IBL9706" s="45"/>
      <c r="IBM9706" s="45"/>
      <c r="IBN9706" s="45"/>
      <c r="IBO9706" s="45"/>
      <c r="IBP9706" s="45"/>
      <c r="IBQ9706" s="45"/>
      <c r="IBR9706" s="45"/>
      <c r="IBS9706" s="45"/>
      <c r="IBT9706" s="45"/>
      <c r="IBU9706" s="45"/>
      <c r="IBV9706" s="45"/>
      <c r="IBW9706" s="45"/>
      <c r="IBX9706" s="45"/>
      <c r="IBY9706" s="45"/>
      <c r="IBZ9706" s="45"/>
      <c r="ICA9706" s="45"/>
      <c r="ICB9706" s="45"/>
      <c r="ICC9706" s="45"/>
      <c r="ICD9706" s="45"/>
      <c r="ICE9706" s="45"/>
      <c r="ICF9706" s="45"/>
      <c r="ICG9706" s="45"/>
      <c r="ICH9706" s="45"/>
      <c r="ICI9706" s="45"/>
      <c r="ICJ9706" s="45"/>
      <c r="ICK9706" s="45"/>
      <c r="ICL9706" s="45"/>
      <c r="ICM9706" s="45"/>
      <c r="ICN9706" s="45"/>
      <c r="ICO9706" s="45"/>
      <c r="ICP9706" s="45"/>
      <c r="ICQ9706" s="45"/>
      <c r="ICR9706" s="45"/>
      <c r="ICS9706" s="45"/>
      <c r="ICT9706" s="45"/>
      <c r="ICU9706" s="45"/>
      <c r="ICV9706" s="45"/>
      <c r="ICW9706" s="45"/>
      <c r="ICX9706" s="45"/>
      <c r="ICY9706" s="45"/>
      <c r="ICZ9706" s="45"/>
      <c r="IDA9706" s="45"/>
      <c r="IDB9706" s="45"/>
      <c r="IDC9706" s="45"/>
      <c r="IDD9706" s="45"/>
      <c r="IDE9706" s="45"/>
      <c r="IDF9706" s="45"/>
      <c r="IDG9706" s="45"/>
      <c r="IDH9706" s="45"/>
      <c r="IDI9706" s="45"/>
      <c r="IDJ9706" s="45"/>
      <c r="IDK9706" s="45"/>
      <c r="IDL9706" s="45"/>
      <c r="IDM9706" s="45"/>
      <c r="IDN9706" s="45"/>
      <c r="IDO9706" s="45"/>
      <c r="IDP9706" s="45"/>
      <c r="IDQ9706" s="45"/>
      <c r="IDR9706" s="45"/>
      <c r="IDS9706" s="45"/>
      <c r="IDT9706" s="45"/>
      <c r="IDU9706" s="45"/>
      <c r="IDV9706" s="45"/>
      <c r="IDW9706" s="45"/>
      <c r="IDX9706" s="45"/>
      <c r="IDY9706" s="45"/>
      <c r="IDZ9706" s="45"/>
      <c r="IEA9706" s="45"/>
      <c r="IEB9706" s="45"/>
      <c r="IEC9706" s="45"/>
      <c r="IED9706" s="45"/>
      <c r="IEE9706" s="45"/>
      <c r="IEF9706" s="45"/>
      <c r="IEG9706" s="45"/>
      <c r="IEH9706" s="45"/>
      <c r="IEI9706" s="45"/>
      <c r="IEJ9706" s="45"/>
      <c r="IEK9706" s="45"/>
      <c r="IEL9706" s="45"/>
      <c r="IEM9706" s="45"/>
      <c r="IEN9706" s="45"/>
      <c r="IEO9706" s="45"/>
      <c r="IEP9706" s="45"/>
      <c r="IEQ9706" s="45"/>
      <c r="IER9706" s="45"/>
      <c r="IES9706" s="45"/>
      <c r="IET9706" s="45"/>
      <c r="IEU9706" s="45"/>
      <c r="IEV9706" s="45"/>
      <c r="IEW9706" s="45"/>
      <c r="IEX9706" s="45"/>
      <c r="IEY9706" s="45"/>
      <c r="IEZ9706" s="45"/>
      <c r="IFA9706" s="45"/>
      <c r="IFB9706" s="45"/>
      <c r="IFC9706" s="45"/>
      <c r="IFD9706" s="45"/>
      <c r="IFE9706" s="45"/>
      <c r="IFF9706" s="45"/>
      <c r="IFG9706" s="45"/>
      <c r="IFH9706" s="45"/>
      <c r="IFI9706" s="45"/>
      <c r="IFJ9706" s="45"/>
      <c r="IFK9706" s="45"/>
      <c r="IFL9706" s="45"/>
      <c r="IFM9706" s="45"/>
      <c r="IFN9706" s="45"/>
      <c r="IFO9706" s="45"/>
      <c r="IFP9706" s="45"/>
      <c r="IFQ9706" s="45"/>
      <c r="IFR9706" s="45"/>
      <c r="IFS9706" s="45"/>
      <c r="IFT9706" s="45"/>
      <c r="IFU9706" s="45"/>
      <c r="IFV9706" s="45"/>
      <c r="IFW9706" s="45"/>
      <c r="IFX9706" s="45"/>
      <c r="IFY9706" s="45"/>
      <c r="IFZ9706" s="45"/>
      <c r="IGA9706" s="45"/>
      <c r="IGB9706" s="45"/>
      <c r="IGC9706" s="45"/>
      <c r="IGD9706" s="45"/>
      <c r="IGE9706" s="45"/>
      <c r="IGF9706" s="45"/>
      <c r="IGG9706" s="45"/>
      <c r="IGH9706" s="45"/>
      <c r="IGI9706" s="45"/>
      <c r="IGJ9706" s="45"/>
      <c r="IGK9706" s="45"/>
      <c r="IGL9706" s="45"/>
      <c r="IGM9706" s="45"/>
      <c r="IGN9706" s="45"/>
      <c r="IGO9706" s="45"/>
      <c r="IGP9706" s="45"/>
      <c r="IGQ9706" s="45"/>
      <c r="IGR9706" s="45"/>
      <c r="IGS9706" s="45"/>
      <c r="IGT9706" s="45"/>
      <c r="IGU9706" s="45"/>
      <c r="IGV9706" s="45"/>
      <c r="IGW9706" s="45"/>
      <c r="IGX9706" s="45"/>
      <c r="IGY9706" s="45"/>
      <c r="IGZ9706" s="45"/>
      <c r="IHA9706" s="45"/>
      <c r="IHB9706" s="45"/>
      <c r="IHC9706" s="45"/>
      <c r="IHD9706" s="45"/>
      <c r="IHE9706" s="45"/>
      <c r="IHF9706" s="45"/>
      <c r="IHG9706" s="45"/>
      <c r="IHH9706" s="45"/>
      <c r="IHI9706" s="45"/>
      <c r="IHJ9706" s="45"/>
      <c r="IHK9706" s="45"/>
      <c r="IHL9706" s="45"/>
      <c r="IHM9706" s="45"/>
      <c r="IHN9706" s="45"/>
      <c r="IHO9706" s="45"/>
      <c r="IHP9706" s="45"/>
      <c r="IHQ9706" s="45"/>
      <c r="IHR9706" s="45"/>
      <c r="IHS9706" s="45"/>
      <c r="IHT9706" s="45"/>
      <c r="IHU9706" s="45"/>
      <c r="IHV9706" s="45"/>
      <c r="IHW9706" s="45"/>
      <c r="IHX9706" s="45"/>
      <c r="IHY9706" s="45"/>
      <c r="IHZ9706" s="45"/>
      <c r="IIA9706" s="45"/>
      <c r="IIB9706" s="45"/>
      <c r="IIC9706" s="45"/>
      <c r="IID9706" s="45"/>
      <c r="IIE9706" s="45"/>
      <c r="IIF9706" s="45"/>
      <c r="IIG9706" s="45"/>
      <c r="IIH9706" s="45"/>
      <c r="III9706" s="45"/>
      <c r="IIJ9706" s="45"/>
      <c r="IIK9706" s="45"/>
      <c r="IIL9706" s="45"/>
      <c r="IIM9706" s="45"/>
      <c r="IIN9706" s="45"/>
      <c r="IIO9706" s="45"/>
      <c r="IIP9706" s="45"/>
      <c r="IIQ9706" s="45"/>
      <c r="IIR9706" s="45"/>
      <c r="IIS9706" s="45"/>
      <c r="IIT9706" s="45"/>
      <c r="IIU9706" s="45"/>
      <c r="IIV9706" s="45"/>
      <c r="IIW9706" s="45"/>
      <c r="IIX9706" s="45"/>
      <c r="IIY9706" s="45"/>
      <c r="IIZ9706" s="45"/>
      <c r="IJA9706" s="45"/>
      <c r="IJB9706" s="45"/>
      <c r="IJC9706" s="45"/>
      <c r="IJD9706" s="45"/>
      <c r="IJE9706" s="45"/>
      <c r="IJF9706" s="45"/>
      <c r="IJG9706" s="45"/>
      <c r="IJH9706" s="45"/>
      <c r="IJI9706" s="45"/>
      <c r="IJJ9706" s="45"/>
      <c r="IJK9706" s="45"/>
      <c r="IJL9706" s="45"/>
      <c r="IJM9706" s="45"/>
      <c r="IJN9706" s="45"/>
      <c r="IJO9706" s="45"/>
      <c r="IJP9706" s="45"/>
      <c r="IJQ9706" s="45"/>
      <c r="IJR9706" s="45"/>
      <c r="IJS9706" s="45"/>
      <c r="IJT9706" s="45"/>
      <c r="IJU9706" s="45"/>
      <c r="IJV9706" s="45"/>
      <c r="IJW9706" s="45"/>
      <c r="IJX9706" s="45"/>
      <c r="IJY9706" s="45"/>
      <c r="IJZ9706" s="45"/>
      <c r="IKA9706" s="45"/>
      <c r="IKB9706" s="45"/>
      <c r="IKC9706" s="45"/>
      <c r="IKD9706" s="45"/>
      <c r="IKE9706" s="45"/>
      <c r="IKF9706" s="45"/>
      <c r="IKG9706" s="45"/>
      <c r="IKH9706" s="45"/>
      <c r="IKI9706" s="45"/>
      <c r="IKJ9706" s="45"/>
      <c r="IKK9706" s="45"/>
      <c r="IKL9706" s="45"/>
      <c r="IKM9706" s="45"/>
      <c r="IKN9706" s="45"/>
      <c r="IKO9706" s="45"/>
      <c r="IKP9706" s="45"/>
      <c r="IKQ9706" s="45"/>
      <c r="IKR9706" s="45"/>
      <c r="IKS9706" s="45"/>
      <c r="IKT9706" s="45"/>
      <c r="IKU9706" s="45"/>
      <c r="IKV9706" s="45"/>
      <c r="IKW9706" s="45"/>
      <c r="IKX9706" s="45"/>
      <c r="IKY9706" s="45"/>
      <c r="IKZ9706" s="45"/>
      <c r="ILA9706" s="45"/>
      <c r="ILB9706" s="45"/>
      <c r="ILC9706" s="45"/>
      <c r="ILD9706" s="45"/>
      <c r="ILE9706" s="45"/>
      <c r="ILF9706" s="45"/>
      <c r="ILG9706" s="45"/>
      <c r="ILH9706" s="45"/>
      <c r="ILI9706" s="45"/>
      <c r="ILJ9706" s="45"/>
      <c r="ILK9706" s="45"/>
      <c r="ILL9706" s="45"/>
      <c r="ILM9706" s="45"/>
      <c r="ILN9706" s="45"/>
      <c r="ILO9706" s="45"/>
      <c r="ILP9706" s="45"/>
      <c r="ILQ9706" s="45"/>
      <c r="ILR9706" s="45"/>
      <c r="ILS9706" s="45"/>
      <c r="ILT9706" s="45"/>
      <c r="ILU9706" s="45"/>
      <c r="ILV9706" s="45"/>
      <c r="ILW9706" s="45"/>
      <c r="ILX9706" s="45"/>
      <c r="ILY9706" s="45"/>
      <c r="ILZ9706" s="45"/>
      <c r="IMA9706" s="45"/>
      <c r="IMB9706" s="45"/>
      <c r="IMC9706" s="45"/>
      <c r="IMD9706" s="45"/>
      <c r="IME9706" s="45"/>
      <c r="IMF9706" s="45"/>
      <c r="IMG9706" s="45"/>
      <c r="IMH9706" s="45"/>
      <c r="IMI9706" s="45"/>
      <c r="IMJ9706" s="45"/>
      <c r="IMK9706" s="45"/>
      <c r="IML9706" s="45"/>
      <c r="IMM9706" s="45"/>
      <c r="IMN9706" s="45"/>
      <c r="IMO9706" s="45"/>
      <c r="IMP9706" s="45"/>
      <c r="IMQ9706" s="45"/>
      <c r="IMR9706" s="45"/>
      <c r="IMS9706" s="45"/>
      <c r="IMT9706" s="45"/>
      <c r="IMU9706" s="45"/>
      <c r="IMV9706" s="45"/>
      <c r="IMW9706" s="45"/>
      <c r="IMX9706" s="45"/>
      <c r="IMY9706" s="45"/>
      <c r="IMZ9706" s="45"/>
      <c r="INA9706" s="45"/>
      <c r="INB9706" s="45"/>
      <c r="INC9706" s="45"/>
      <c r="IND9706" s="45"/>
      <c r="INE9706" s="45"/>
      <c r="INF9706" s="45"/>
      <c r="ING9706" s="45"/>
      <c r="INH9706" s="45"/>
      <c r="INI9706" s="45"/>
      <c r="INJ9706" s="45"/>
      <c r="INK9706" s="45"/>
      <c r="INL9706" s="45"/>
      <c r="INM9706" s="45"/>
      <c r="INN9706" s="45"/>
      <c r="INO9706" s="45"/>
      <c r="INP9706" s="45"/>
      <c r="INQ9706" s="45"/>
      <c r="INR9706" s="45"/>
      <c r="INS9706" s="45"/>
      <c r="INT9706" s="45"/>
      <c r="INU9706" s="45"/>
      <c r="INV9706" s="45"/>
      <c r="INW9706" s="45"/>
      <c r="INX9706" s="45"/>
      <c r="INY9706" s="45"/>
      <c r="INZ9706" s="45"/>
      <c r="IOA9706" s="45"/>
      <c r="IOB9706" s="45"/>
      <c r="IOC9706" s="45"/>
      <c r="IOD9706" s="45"/>
      <c r="IOE9706" s="45"/>
      <c r="IOF9706" s="45"/>
      <c r="IOG9706" s="45"/>
      <c r="IOH9706" s="45"/>
      <c r="IOI9706" s="45"/>
      <c r="IOJ9706" s="45"/>
      <c r="IOK9706" s="45"/>
      <c r="IOL9706" s="45"/>
      <c r="IOM9706" s="45"/>
      <c r="ION9706" s="45"/>
      <c r="IOO9706" s="45"/>
      <c r="IOP9706" s="45"/>
      <c r="IOQ9706" s="45"/>
      <c r="IOR9706" s="45"/>
      <c r="IOS9706" s="45"/>
      <c r="IOT9706" s="45"/>
      <c r="IOU9706" s="45"/>
      <c r="IOV9706" s="45"/>
      <c r="IOW9706" s="45"/>
      <c r="IOX9706" s="45"/>
      <c r="IOY9706" s="45"/>
      <c r="IOZ9706" s="45"/>
      <c r="IPA9706" s="45"/>
      <c r="IPB9706" s="45"/>
      <c r="IPC9706" s="45"/>
      <c r="IPD9706" s="45"/>
      <c r="IPE9706" s="45"/>
      <c r="IPF9706" s="45"/>
      <c r="IPG9706" s="45"/>
      <c r="IPH9706" s="45"/>
      <c r="IPI9706" s="45"/>
      <c r="IPJ9706" s="45"/>
      <c r="IPK9706" s="45"/>
      <c r="IPL9706" s="45"/>
      <c r="IPM9706" s="45"/>
      <c r="IPN9706" s="45"/>
      <c r="IPO9706" s="45"/>
      <c r="IPP9706" s="45"/>
      <c r="IPQ9706" s="45"/>
      <c r="IPR9706" s="45"/>
      <c r="IPS9706" s="45"/>
      <c r="IPT9706" s="45"/>
      <c r="IPU9706" s="45"/>
      <c r="IPV9706" s="45"/>
      <c r="IPW9706" s="45"/>
      <c r="IPX9706" s="45"/>
      <c r="IPY9706" s="45"/>
      <c r="IPZ9706" s="45"/>
      <c r="IQA9706" s="45"/>
      <c r="IQB9706" s="45"/>
      <c r="IQC9706" s="45"/>
      <c r="IQD9706" s="45"/>
      <c r="IQE9706" s="45"/>
      <c r="IQF9706" s="45"/>
      <c r="IQG9706" s="45"/>
      <c r="IQH9706" s="45"/>
      <c r="IQI9706" s="45"/>
      <c r="IQJ9706" s="45"/>
      <c r="IQK9706" s="45"/>
      <c r="IQL9706" s="45"/>
      <c r="IQM9706" s="45"/>
      <c r="IQN9706" s="45"/>
      <c r="IQO9706" s="45"/>
      <c r="IQP9706" s="45"/>
      <c r="IQQ9706" s="45"/>
      <c r="IQR9706" s="45"/>
      <c r="IQS9706" s="45"/>
      <c r="IQT9706" s="45"/>
      <c r="IQU9706" s="45"/>
      <c r="IQV9706" s="45"/>
      <c r="IQW9706" s="45"/>
      <c r="IQX9706" s="45"/>
      <c r="IQY9706" s="45"/>
      <c r="IQZ9706" s="45"/>
      <c r="IRA9706" s="45"/>
      <c r="IRB9706" s="45"/>
      <c r="IRC9706" s="45"/>
      <c r="IRD9706" s="45"/>
      <c r="IRE9706" s="45"/>
      <c r="IRF9706" s="45"/>
      <c r="IRG9706" s="45"/>
      <c r="IRH9706" s="45"/>
      <c r="IRI9706" s="45"/>
      <c r="IRJ9706" s="45"/>
      <c r="IRK9706" s="45"/>
      <c r="IRL9706" s="45"/>
      <c r="IRM9706" s="45"/>
      <c r="IRN9706" s="45"/>
      <c r="IRO9706" s="45"/>
      <c r="IRP9706" s="45"/>
      <c r="IRQ9706" s="45"/>
      <c r="IRR9706" s="45"/>
      <c r="IRS9706" s="45"/>
      <c r="IRT9706" s="45"/>
      <c r="IRU9706" s="45"/>
      <c r="IRV9706" s="45"/>
      <c r="IRW9706" s="45"/>
      <c r="IRX9706" s="45"/>
      <c r="IRY9706" s="45"/>
      <c r="IRZ9706" s="45"/>
      <c r="ISA9706" s="45"/>
      <c r="ISB9706" s="45"/>
      <c r="ISC9706" s="45"/>
      <c r="ISD9706" s="45"/>
      <c r="ISE9706" s="45"/>
      <c r="ISF9706" s="45"/>
      <c r="ISG9706" s="45"/>
      <c r="ISH9706" s="45"/>
      <c r="ISI9706" s="45"/>
      <c r="ISJ9706" s="45"/>
      <c r="ISK9706" s="45"/>
      <c r="ISL9706" s="45"/>
      <c r="ISM9706" s="45"/>
      <c r="ISN9706" s="45"/>
      <c r="ISO9706" s="45"/>
      <c r="ISP9706" s="45"/>
      <c r="ISQ9706" s="45"/>
      <c r="ISR9706" s="45"/>
      <c r="ISS9706" s="45"/>
      <c r="IST9706" s="45"/>
      <c r="ISU9706" s="45"/>
      <c r="ISV9706" s="45"/>
      <c r="ISW9706" s="45"/>
      <c r="ISX9706" s="45"/>
      <c r="ISY9706" s="45"/>
      <c r="ISZ9706" s="45"/>
      <c r="ITA9706" s="45"/>
      <c r="ITB9706" s="45"/>
      <c r="ITC9706" s="45"/>
      <c r="ITD9706" s="45"/>
      <c r="ITE9706" s="45"/>
      <c r="ITF9706" s="45"/>
      <c r="ITG9706" s="45"/>
      <c r="ITH9706" s="45"/>
      <c r="ITI9706" s="45"/>
      <c r="ITJ9706" s="45"/>
      <c r="ITK9706" s="45"/>
      <c r="ITL9706" s="45"/>
      <c r="ITM9706" s="45"/>
      <c r="ITN9706" s="45"/>
      <c r="ITO9706" s="45"/>
      <c r="ITP9706" s="45"/>
      <c r="ITQ9706" s="45"/>
      <c r="ITR9706" s="45"/>
      <c r="ITS9706" s="45"/>
      <c r="ITT9706" s="45"/>
      <c r="ITU9706" s="45"/>
      <c r="ITV9706" s="45"/>
      <c r="ITW9706" s="45"/>
      <c r="ITX9706" s="45"/>
      <c r="ITY9706" s="45"/>
      <c r="ITZ9706" s="45"/>
      <c r="IUA9706" s="45"/>
      <c r="IUB9706" s="45"/>
      <c r="IUC9706" s="45"/>
      <c r="IUD9706" s="45"/>
      <c r="IUE9706" s="45"/>
      <c r="IUF9706" s="45"/>
      <c r="IUG9706" s="45"/>
      <c r="IUH9706" s="45"/>
      <c r="IUI9706" s="45"/>
      <c r="IUJ9706" s="45"/>
      <c r="IUK9706" s="45"/>
      <c r="IUL9706" s="45"/>
      <c r="IUM9706" s="45"/>
      <c r="IUN9706" s="45"/>
      <c r="IUO9706" s="45"/>
      <c r="IUP9706" s="45"/>
      <c r="IUQ9706" s="45"/>
      <c r="IUR9706" s="45"/>
      <c r="IUS9706" s="45"/>
      <c r="IUT9706" s="45"/>
      <c r="IUU9706" s="45"/>
      <c r="IUV9706" s="45"/>
      <c r="IUW9706" s="45"/>
      <c r="IUX9706" s="45"/>
      <c r="IUY9706" s="45"/>
      <c r="IUZ9706" s="45"/>
      <c r="IVA9706" s="45"/>
      <c r="IVB9706" s="45"/>
      <c r="IVC9706" s="45"/>
      <c r="IVD9706" s="45"/>
      <c r="IVE9706" s="45"/>
      <c r="IVF9706" s="45"/>
      <c r="IVG9706" s="45"/>
      <c r="IVH9706" s="45"/>
      <c r="IVI9706" s="45"/>
      <c r="IVJ9706" s="45"/>
      <c r="IVK9706" s="45"/>
      <c r="IVL9706" s="45"/>
      <c r="IVM9706" s="45"/>
      <c r="IVN9706" s="45"/>
      <c r="IVO9706" s="45"/>
      <c r="IVP9706" s="45"/>
      <c r="IVQ9706" s="45"/>
      <c r="IVR9706" s="45"/>
      <c r="IVS9706" s="45"/>
      <c r="IVT9706" s="45"/>
      <c r="IVU9706" s="45"/>
      <c r="IVV9706" s="45"/>
      <c r="IVW9706" s="45"/>
      <c r="IVX9706" s="45"/>
      <c r="IVY9706" s="45"/>
      <c r="IVZ9706" s="45"/>
      <c r="IWA9706" s="45"/>
      <c r="IWB9706" s="45"/>
      <c r="IWC9706" s="45"/>
      <c r="IWD9706" s="45"/>
      <c r="IWE9706" s="45"/>
      <c r="IWF9706" s="45"/>
      <c r="IWG9706" s="45"/>
      <c r="IWH9706" s="45"/>
      <c r="IWI9706" s="45"/>
      <c r="IWJ9706" s="45"/>
      <c r="IWK9706" s="45"/>
      <c r="IWL9706" s="45"/>
      <c r="IWM9706" s="45"/>
      <c r="IWN9706" s="45"/>
      <c r="IWO9706" s="45"/>
      <c r="IWP9706" s="45"/>
      <c r="IWQ9706" s="45"/>
      <c r="IWR9706" s="45"/>
      <c r="IWS9706" s="45"/>
      <c r="IWT9706" s="45"/>
      <c r="IWU9706" s="45"/>
      <c r="IWV9706" s="45"/>
      <c r="IWW9706" s="45"/>
      <c r="IWX9706" s="45"/>
      <c r="IWY9706" s="45"/>
      <c r="IWZ9706" s="45"/>
      <c r="IXA9706" s="45"/>
      <c r="IXB9706" s="45"/>
      <c r="IXC9706" s="45"/>
      <c r="IXD9706" s="45"/>
      <c r="IXE9706" s="45"/>
      <c r="IXF9706" s="45"/>
      <c r="IXG9706" s="45"/>
      <c r="IXH9706" s="45"/>
      <c r="IXI9706" s="45"/>
      <c r="IXJ9706" s="45"/>
      <c r="IXK9706" s="45"/>
      <c r="IXL9706" s="45"/>
      <c r="IXM9706" s="45"/>
      <c r="IXN9706" s="45"/>
      <c r="IXO9706" s="45"/>
      <c r="IXP9706" s="45"/>
      <c r="IXQ9706" s="45"/>
      <c r="IXR9706" s="45"/>
      <c r="IXS9706" s="45"/>
      <c r="IXT9706" s="45"/>
      <c r="IXU9706" s="45"/>
      <c r="IXV9706" s="45"/>
      <c r="IXW9706" s="45"/>
      <c r="IXX9706" s="45"/>
      <c r="IXY9706" s="45"/>
      <c r="IXZ9706" s="45"/>
      <c r="IYA9706" s="45"/>
      <c r="IYB9706" s="45"/>
      <c r="IYC9706" s="45"/>
      <c r="IYD9706" s="45"/>
      <c r="IYE9706" s="45"/>
      <c r="IYF9706" s="45"/>
      <c r="IYG9706" s="45"/>
      <c r="IYH9706" s="45"/>
      <c r="IYI9706" s="45"/>
      <c r="IYJ9706" s="45"/>
      <c r="IYK9706" s="45"/>
      <c r="IYL9706" s="45"/>
      <c r="IYM9706" s="45"/>
      <c r="IYN9706" s="45"/>
      <c r="IYO9706" s="45"/>
      <c r="IYP9706" s="45"/>
      <c r="IYQ9706" s="45"/>
      <c r="IYR9706" s="45"/>
      <c r="IYS9706" s="45"/>
      <c r="IYT9706" s="45"/>
      <c r="IYU9706" s="45"/>
      <c r="IYV9706" s="45"/>
      <c r="IYW9706" s="45"/>
      <c r="IYX9706" s="45"/>
      <c r="IYY9706" s="45"/>
      <c r="IYZ9706" s="45"/>
      <c r="IZA9706" s="45"/>
      <c r="IZB9706" s="45"/>
      <c r="IZC9706" s="45"/>
      <c r="IZD9706" s="45"/>
      <c r="IZE9706" s="45"/>
      <c r="IZF9706" s="45"/>
      <c r="IZG9706" s="45"/>
      <c r="IZH9706" s="45"/>
      <c r="IZI9706" s="45"/>
      <c r="IZJ9706" s="45"/>
      <c r="IZK9706" s="45"/>
      <c r="IZL9706" s="45"/>
      <c r="IZM9706" s="45"/>
      <c r="IZN9706" s="45"/>
      <c r="IZO9706" s="45"/>
      <c r="IZP9706" s="45"/>
      <c r="IZQ9706" s="45"/>
      <c r="IZR9706" s="45"/>
      <c r="IZS9706" s="45"/>
      <c r="IZT9706" s="45"/>
      <c r="IZU9706" s="45"/>
      <c r="IZV9706" s="45"/>
      <c r="IZW9706" s="45"/>
      <c r="IZX9706" s="45"/>
      <c r="IZY9706" s="45"/>
      <c r="IZZ9706" s="45"/>
      <c r="JAA9706" s="45"/>
      <c r="JAB9706" s="45"/>
      <c r="JAC9706" s="45"/>
      <c r="JAD9706" s="45"/>
      <c r="JAE9706" s="45"/>
      <c r="JAF9706" s="45"/>
      <c r="JAG9706" s="45"/>
      <c r="JAH9706" s="45"/>
      <c r="JAI9706" s="45"/>
      <c r="JAJ9706" s="45"/>
      <c r="JAK9706" s="45"/>
      <c r="JAL9706" s="45"/>
      <c r="JAM9706" s="45"/>
      <c r="JAN9706" s="45"/>
      <c r="JAO9706" s="45"/>
      <c r="JAP9706" s="45"/>
      <c r="JAQ9706" s="45"/>
      <c r="JAR9706" s="45"/>
      <c r="JAS9706" s="45"/>
      <c r="JAT9706" s="45"/>
      <c r="JAU9706" s="45"/>
      <c r="JAV9706" s="45"/>
      <c r="JAW9706" s="45"/>
      <c r="JAX9706" s="45"/>
      <c r="JAY9706" s="45"/>
      <c r="JAZ9706" s="45"/>
      <c r="JBA9706" s="45"/>
      <c r="JBB9706" s="45"/>
      <c r="JBC9706" s="45"/>
      <c r="JBD9706" s="45"/>
      <c r="JBE9706" s="45"/>
      <c r="JBF9706" s="45"/>
      <c r="JBG9706" s="45"/>
      <c r="JBH9706" s="45"/>
      <c r="JBI9706" s="45"/>
      <c r="JBJ9706" s="45"/>
      <c r="JBK9706" s="45"/>
      <c r="JBL9706" s="45"/>
      <c r="JBM9706" s="45"/>
      <c r="JBN9706" s="45"/>
      <c r="JBO9706" s="45"/>
      <c r="JBP9706" s="45"/>
      <c r="JBQ9706" s="45"/>
      <c r="JBR9706" s="45"/>
      <c r="JBS9706" s="45"/>
      <c r="JBT9706" s="45"/>
      <c r="JBU9706" s="45"/>
      <c r="JBV9706" s="45"/>
      <c r="JBW9706" s="45"/>
      <c r="JBX9706" s="45"/>
      <c r="JBY9706" s="45"/>
      <c r="JBZ9706" s="45"/>
      <c r="JCA9706" s="45"/>
      <c r="JCB9706" s="45"/>
      <c r="JCC9706" s="45"/>
      <c r="JCD9706" s="45"/>
      <c r="JCE9706" s="45"/>
      <c r="JCF9706" s="45"/>
      <c r="JCG9706" s="45"/>
      <c r="JCH9706" s="45"/>
      <c r="JCI9706" s="45"/>
      <c r="JCJ9706" s="45"/>
      <c r="JCK9706" s="45"/>
      <c r="JCL9706" s="45"/>
      <c r="JCM9706" s="45"/>
      <c r="JCN9706" s="45"/>
      <c r="JCO9706" s="45"/>
      <c r="JCP9706" s="45"/>
      <c r="JCQ9706" s="45"/>
      <c r="JCR9706" s="45"/>
      <c r="JCS9706" s="45"/>
      <c r="JCT9706" s="45"/>
      <c r="JCU9706" s="45"/>
      <c r="JCV9706" s="45"/>
      <c r="JCW9706" s="45"/>
      <c r="JCX9706" s="45"/>
      <c r="JCY9706" s="45"/>
      <c r="JCZ9706" s="45"/>
      <c r="JDA9706" s="45"/>
      <c r="JDB9706" s="45"/>
      <c r="JDC9706" s="45"/>
      <c r="JDD9706" s="45"/>
      <c r="JDE9706" s="45"/>
      <c r="JDF9706" s="45"/>
      <c r="JDG9706" s="45"/>
      <c r="JDH9706" s="45"/>
      <c r="JDI9706" s="45"/>
      <c r="JDJ9706" s="45"/>
      <c r="JDK9706" s="45"/>
      <c r="JDL9706" s="45"/>
      <c r="JDM9706" s="45"/>
      <c r="JDN9706" s="45"/>
      <c r="JDO9706" s="45"/>
      <c r="JDP9706" s="45"/>
      <c r="JDQ9706" s="45"/>
      <c r="JDR9706" s="45"/>
      <c r="JDS9706" s="45"/>
      <c r="JDT9706" s="45"/>
      <c r="JDU9706" s="45"/>
      <c r="JDV9706" s="45"/>
      <c r="JDW9706" s="45"/>
      <c r="JDX9706" s="45"/>
      <c r="JDY9706" s="45"/>
      <c r="JDZ9706" s="45"/>
      <c r="JEA9706" s="45"/>
      <c r="JEB9706" s="45"/>
      <c r="JEC9706" s="45"/>
      <c r="JED9706" s="45"/>
      <c r="JEE9706" s="45"/>
      <c r="JEF9706" s="45"/>
      <c r="JEG9706" s="45"/>
      <c r="JEH9706" s="45"/>
      <c r="JEI9706" s="45"/>
      <c r="JEJ9706" s="45"/>
      <c r="JEK9706" s="45"/>
      <c r="JEL9706" s="45"/>
      <c r="JEM9706" s="45"/>
      <c r="JEN9706" s="45"/>
      <c r="JEO9706" s="45"/>
      <c r="JEP9706" s="45"/>
      <c r="JEQ9706" s="45"/>
      <c r="JER9706" s="45"/>
      <c r="JES9706" s="45"/>
      <c r="JET9706" s="45"/>
      <c r="JEU9706" s="45"/>
      <c r="JEV9706" s="45"/>
      <c r="JEW9706" s="45"/>
      <c r="JEX9706" s="45"/>
      <c r="JEY9706" s="45"/>
      <c r="JEZ9706" s="45"/>
      <c r="JFA9706" s="45"/>
      <c r="JFB9706" s="45"/>
      <c r="JFC9706" s="45"/>
      <c r="JFD9706" s="45"/>
      <c r="JFE9706" s="45"/>
      <c r="JFF9706" s="45"/>
      <c r="JFG9706" s="45"/>
      <c r="JFH9706" s="45"/>
      <c r="JFI9706" s="45"/>
      <c r="JFJ9706" s="45"/>
      <c r="JFK9706" s="45"/>
      <c r="JFL9706" s="45"/>
      <c r="JFM9706" s="45"/>
      <c r="JFN9706" s="45"/>
      <c r="JFO9706" s="45"/>
      <c r="JFP9706" s="45"/>
      <c r="JFQ9706" s="45"/>
      <c r="JFR9706" s="45"/>
      <c r="JFS9706" s="45"/>
      <c r="JFT9706" s="45"/>
      <c r="JFU9706" s="45"/>
      <c r="JFV9706" s="45"/>
      <c r="JFW9706" s="45"/>
      <c r="JFX9706" s="45"/>
      <c r="JFY9706" s="45"/>
      <c r="JFZ9706" s="45"/>
      <c r="JGA9706" s="45"/>
      <c r="JGB9706" s="45"/>
      <c r="JGC9706" s="45"/>
      <c r="JGD9706" s="45"/>
      <c r="JGE9706" s="45"/>
      <c r="JGF9706" s="45"/>
      <c r="JGG9706" s="45"/>
      <c r="JGH9706" s="45"/>
      <c r="JGI9706" s="45"/>
      <c r="JGJ9706" s="45"/>
      <c r="JGK9706" s="45"/>
      <c r="JGL9706" s="45"/>
      <c r="JGM9706" s="45"/>
      <c r="JGN9706" s="45"/>
      <c r="JGO9706" s="45"/>
      <c r="JGP9706" s="45"/>
      <c r="JGQ9706" s="45"/>
      <c r="JGR9706" s="45"/>
      <c r="JGS9706" s="45"/>
      <c r="JGT9706" s="45"/>
      <c r="JGU9706" s="45"/>
      <c r="JGV9706" s="45"/>
      <c r="JGW9706" s="45"/>
      <c r="JGX9706" s="45"/>
      <c r="JGY9706" s="45"/>
      <c r="JGZ9706" s="45"/>
      <c r="JHA9706" s="45"/>
      <c r="JHB9706" s="45"/>
      <c r="JHC9706" s="45"/>
      <c r="JHD9706" s="45"/>
      <c r="JHE9706" s="45"/>
      <c r="JHF9706" s="45"/>
      <c r="JHG9706" s="45"/>
      <c r="JHH9706" s="45"/>
      <c r="JHI9706" s="45"/>
      <c r="JHJ9706" s="45"/>
      <c r="JHK9706" s="45"/>
      <c r="JHL9706" s="45"/>
      <c r="JHM9706" s="45"/>
      <c r="JHN9706" s="45"/>
      <c r="JHO9706" s="45"/>
      <c r="JHP9706" s="45"/>
      <c r="JHQ9706" s="45"/>
      <c r="JHR9706" s="45"/>
      <c r="JHS9706" s="45"/>
      <c r="JHT9706" s="45"/>
      <c r="JHU9706" s="45"/>
      <c r="JHV9706" s="45"/>
      <c r="JHW9706" s="45"/>
      <c r="JHX9706" s="45"/>
      <c r="JHY9706" s="45"/>
      <c r="JHZ9706" s="45"/>
      <c r="JIA9706" s="45"/>
      <c r="JIB9706" s="45"/>
      <c r="JIC9706" s="45"/>
      <c r="JID9706" s="45"/>
      <c r="JIE9706" s="45"/>
      <c r="JIF9706" s="45"/>
      <c r="JIG9706" s="45"/>
      <c r="JIH9706" s="45"/>
      <c r="JII9706" s="45"/>
      <c r="JIJ9706" s="45"/>
      <c r="JIK9706" s="45"/>
      <c r="JIL9706" s="45"/>
      <c r="JIM9706" s="45"/>
      <c r="JIN9706" s="45"/>
      <c r="JIO9706" s="45"/>
      <c r="JIP9706" s="45"/>
      <c r="JIQ9706" s="45"/>
      <c r="JIR9706" s="45"/>
      <c r="JIS9706" s="45"/>
      <c r="JIT9706" s="45"/>
      <c r="JIU9706" s="45"/>
      <c r="JIV9706" s="45"/>
      <c r="JIW9706" s="45"/>
      <c r="JIX9706" s="45"/>
      <c r="JIY9706" s="45"/>
      <c r="JIZ9706" s="45"/>
      <c r="JJA9706" s="45"/>
      <c r="JJB9706" s="45"/>
      <c r="JJC9706" s="45"/>
      <c r="JJD9706" s="45"/>
      <c r="JJE9706" s="45"/>
      <c r="JJF9706" s="45"/>
      <c r="JJG9706" s="45"/>
      <c r="JJH9706" s="45"/>
      <c r="JJI9706" s="45"/>
      <c r="JJJ9706" s="45"/>
      <c r="JJK9706" s="45"/>
      <c r="JJL9706" s="45"/>
      <c r="JJM9706" s="45"/>
      <c r="JJN9706" s="45"/>
      <c r="JJO9706" s="45"/>
      <c r="JJP9706" s="45"/>
      <c r="JJQ9706" s="45"/>
      <c r="JJR9706" s="45"/>
      <c r="JJS9706" s="45"/>
      <c r="JJT9706" s="45"/>
      <c r="JJU9706" s="45"/>
      <c r="JJV9706" s="45"/>
      <c r="JJW9706" s="45"/>
      <c r="JJX9706" s="45"/>
      <c r="JJY9706" s="45"/>
      <c r="JJZ9706" s="45"/>
      <c r="JKA9706" s="45"/>
      <c r="JKB9706" s="45"/>
      <c r="JKC9706" s="45"/>
      <c r="JKD9706" s="45"/>
      <c r="JKE9706" s="45"/>
      <c r="JKF9706" s="45"/>
      <c r="JKG9706" s="45"/>
      <c r="JKH9706" s="45"/>
      <c r="JKI9706" s="45"/>
      <c r="JKJ9706" s="45"/>
      <c r="JKK9706" s="45"/>
      <c r="JKL9706" s="45"/>
      <c r="JKM9706" s="45"/>
      <c r="JKN9706" s="45"/>
      <c r="JKO9706" s="45"/>
      <c r="JKP9706" s="45"/>
      <c r="JKQ9706" s="45"/>
      <c r="JKR9706" s="45"/>
      <c r="JKS9706" s="45"/>
      <c r="JKT9706" s="45"/>
      <c r="JKU9706" s="45"/>
      <c r="JKV9706" s="45"/>
      <c r="JKW9706" s="45"/>
      <c r="JKX9706" s="45"/>
      <c r="JKY9706" s="45"/>
      <c r="JKZ9706" s="45"/>
      <c r="JLA9706" s="45"/>
      <c r="JLB9706" s="45"/>
      <c r="JLC9706" s="45"/>
      <c r="JLD9706" s="45"/>
      <c r="JLE9706" s="45"/>
      <c r="JLF9706" s="45"/>
      <c r="JLG9706" s="45"/>
      <c r="JLH9706" s="45"/>
      <c r="JLI9706" s="45"/>
      <c r="JLJ9706" s="45"/>
      <c r="JLK9706" s="45"/>
      <c r="JLL9706" s="45"/>
      <c r="JLM9706" s="45"/>
      <c r="JLN9706" s="45"/>
      <c r="JLO9706" s="45"/>
      <c r="JLP9706" s="45"/>
      <c r="JLQ9706" s="45"/>
      <c r="JLR9706" s="45"/>
      <c r="JLS9706" s="45"/>
      <c r="JLT9706" s="45"/>
      <c r="JLU9706" s="45"/>
      <c r="JLV9706" s="45"/>
      <c r="JLW9706" s="45"/>
      <c r="JLX9706" s="45"/>
      <c r="JLY9706" s="45"/>
      <c r="JLZ9706" s="45"/>
      <c r="JMA9706" s="45"/>
      <c r="JMB9706" s="45"/>
      <c r="JMC9706" s="45"/>
      <c r="JMD9706" s="45"/>
      <c r="JME9706" s="45"/>
      <c r="JMF9706" s="45"/>
      <c r="JMG9706" s="45"/>
      <c r="JMH9706" s="45"/>
      <c r="JMI9706" s="45"/>
      <c r="JMJ9706" s="45"/>
      <c r="JMK9706" s="45"/>
      <c r="JML9706" s="45"/>
      <c r="JMM9706" s="45"/>
      <c r="JMN9706" s="45"/>
      <c r="JMO9706" s="45"/>
      <c r="JMP9706" s="45"/>
      <c r="JMQ9706" s="45"/>
      <c r="JMR9706" s="45"/>
      <c r="JMS9706" s="45"/>
      <c r="JMT9706" s="45"/>
      <c r="JMU9706" s="45"/>
      <c r="JMV9706" s="45"/>
      <c r="JMW9706" s="45"/>
      <c r="JMX9706" s="45"/>
      <c r="JMY9706" s="45"/>
      <c r="JMZ9706" s="45"/>
      <c r="JNA9706" s="45"/>
      <c r="JNB9706" s="45"/>
      <c r="JNC9706" s="45"/>
      <c r="JND9706" s="45"/>
      <c r="JNE9706" s="45"/>
      <c r="JNF9706" s="45"/>
      <c r="JNG9706" s="45"/>
      <c r="JNH9706" s="45"/>
      <c r="JNI9706" s="45"/>
      <c r="JNJ9706" s="45"/>
      <c r="JNK9706" s="45"/>
      <c r="JNL9706" s="45"/>
      <c r="JNM9706" s="45"/>
      <c r="JNN9706" s="45"/>
      <c r="JNO9706" s="45"/>
      <c r="JNP9706" s="45"/>
      <c r="JNQ9706" s="45"/>
      <c r="JNR9706" s="45"/>
      <c r="JNS9706" s="45"/>
      <c r="JNT9706" s="45"/>
      <c r="JNU9706" s="45"/>
      <c r="JNV9706" s="45"/>
      <c r="JNW9706" s="45"/>
      <c r="JNX9706" s="45"/>
      <c r="JNY9706" s="45"/>
      <c r="JNZ9706" s="45"/>
      <c r="JOA9706" s="45"/>
      <c r="JOB9706" s="45"/>
      <c r="JOC9706" s="45"/>
      <c r="JOD9706" s="45"/>
      <c r="JOE9706" s="45"/>
      <c r="JOF9706" s="45"/>
      <c r="JOG9706" s="45"/>
      <c r="JOH9706" s="45"/>
      <c r="JOI9706" s="45"/>
      <c r="JOJ9706" s="45"/>
      <c r="JOK9706" s="45"/>
      <c r="JOL9706" s="45"/>
      <c r="JOM9706" s="45"/>
      <c r="JON9706" s="45"/>
      <c r="JOO9706" s="45"/>
      <c r="JOP9706" s="45"/>
      <c r="JOQ9706" s="45"/>
      <c r="JOR9706" s="45"/>
      <c r="JOS9706" s="45"/>
      <c r="JOT9706" s="45"/>
      <c r="JOU9706" s="45"/>
      <c r="JOV9706" s="45"/>
      <c r="JOW9706" s="45"/>
      <c r="JOX9706" s="45"/>
      <c r="JOY9706" s="45"/>
      <c r="JOZ9706" s="45"/>
      <c r="JPA9706" s="45"/>
      <c r="JPB9706" s="45"/>
      <c r="JPC9706" s="45"/>
      <c r="JPD9706" s="45"/>
      <c r="JPE9706" s="45"/>
      <c r="JPF9706" s="45"/>
      <c r="JPG9706" s="45"/>
      <c r="JPH9706" s="45"/>
      <c r="JPI9706" s="45"/>
      <c r="JPJ9706" s="45"/>
      <c r="JPK9706" s="45"/>
      <c r="JPL9706" s="45"/>
      <c r="JPM9706" s="45"/>
      <c r="JPN9706" s="45"/>
      <c r="JPO9706" s="45"/>
      <c r="JPP9706" s="45"/>
      <c r="JPQ9706" s="45"/>
      <c r="JPR9706" s="45"/>
      <c r="JPS9706" s="45"/>
      <c r="JPT9706" s="45"/>
      <c r="JPU9706" s="45"/>
      <c r="JPV9706" s="45"/>
      <c r="JPW9706" s="45"/>
      <c r="JPX9706" s="45"/>
      <c r="JPY9706" s="45"/>
      <c r="JPZ9706" s="45"/>
      <c r="JQA9706" s="45"/>
      <c r="JQB9706" s="45"/>
      <c r="JQC9706" s="45"/>
      <c r="JQD9706" s="45"/>
      <c r="JQE9706" s="45"/>
      <c r="JQF9706" s="45"/>
      <c r="JQG9706" s="45"/>
      <c r="JQH9706" s="45"/>
      <c r="JQI9706" s="45"/>
      <c r="JQJ9706" s="45"/>
      <c r="JQK9706" s="45"/>
      <c r="JQL9706" s="45"/>
      <c r="JQM9706" s="45"/>
      <c r="JQN9706" s="45"/>
      <c r="JQO9706" s="45"/>
      <c r="JQP9706" s="45"/>
      <c r="JQQ9706" s="45"/>
      <c r="JQR9706" s="45"/>
      <c r="JQS9706" s="45"/>
      <c r="JQT9706" s="45"/>
      <c r="JQU9706" s="45"/>
      <c r="JQV9706" s="45"/>
      <c r="JQW9706" s="45"/>
      <c r="JQX9706" s="45"/>
      <c r="JQY9706" s="45"/>
      <c r="JQZ9706" s="45"/>
      <c r="JRA9706" s="45"/>
      <c r="JRB9706" s="45"/>
      <c r="JRC9706" s="45"/>
      <c r="JRD9706" s="45"/>
      <c r="JRE9706" s="45"/>
      <c r="JRF9706" s="45"/>
      <c r="JRG9706" s="45"/>
      <c r="JRH9706" s="45"/>
      <c r="JRI9706" s="45"/>
      <c r="JRJ9706" s="45"/>
      <c r="JRK9706" s="45"/>
      <c r="JRL9706" s="45"/>
      <c r="JRM9706" s="45"/>
      <c r="JRN9706" s="45"/>
      <c r="JRO9706" s="45"/>
      <c r="JRP9706" s="45"/>
      <c r="JRQ9706" s="45"/>
      <c r="JRR9706" s="45"/>
      <c r="JRS9706" s="45"/>
      <c r="JRT9706" s="45"/>
      <c r="JRU9706" s="45"/>
      <c r="JRV9706" s="45"/>
      <c r="JRW9706" s="45"/>
      <c r="JRX9706" s="45"/>
      <c r="JRY9706" s="45"/>
      <c r="JRZ9706" s="45"/>
      <c r="JSA9706" s="45"/>
      <c r="JSB9706" s="45"/>
      <c r="JSC9706" s="45"/>
      <c r="JSD9706" s="45"/>
      <c r="JSE9706" s="45"/>
      <c r="JSF9706" s="45"/>
      <c r="JSG9706" s="45"/>
      <c r="JSH9706" s="45"/>
      <c r="JSI9706" s="45"/>
      <c r="JSJ9706" s="45"/>
      <c r="JSK9706" s="45"/>
      <c r="JSL9706" s="45"/>
      <c r="JSM9706" s="45"/>
      <c r="JSN9706" s="45"/>
      <c r="JSO9706" s="45"/>
      <c r="JSP9706" s="45"/>
      <c r="JSQ9706" s="45"/>
      <c r="JSR9706" s="45"/>
      <c r="JSS9706" s="45"/>
      <c r="JST9706" s="45"/>
      <c r="JSU9706" s="45"/>
      <c r="JSV9706" s="45"/>
      <c r="JSW9706" s="45"/>
      <c r="JSX9706" s="45"/>
      <c r="JSY9706" s="45"/>
      <c r="JSZ9706" s="45"/>
      <c r="JTA9706" s="45"/>
      <c r="JTB9706" s="45"/>
      <c r="JTC9706" s="45"/>
      <c r="JTD9706" s="45"/>
      <c r="JTE9706" s="45"/>
      <c r="JTF9706" s="45"/>
      <c r="JTG9706" s="45"/>
      <c r="JTH9706" s="45"/>
      <c r="JTI9706" s="45"/>
      <c r="JTJ9706" s="45"/>
      <c r="JTK9706" s="45"/>
      <c r="JTL9706" s="45"/>
      <c r="JTM9706" s="45"/>
      <c r="JTN9706" s="45"/>
      <c r="JTO9706" s="45"/>
      <c r="JTP9706" s="45"/>
      <c r="JTQ9706" s="45"/>
      <c r="JTR9706" s="45"/>
      <c r="JTS9706" s="45"/>
      <c r="JTT9706" s="45"/>
      <c r="JTU9706" s="45"/>
      <c r="JTV9706" s="45"/>
      <c r="JTW9706" s="45"/>
      <c r="JTX9706" s="45"/>
      <c r="JTY9706" s="45"/>
      <c r="JTZ9706" s="45"/>
      <c r="JUA9706" s="45"/>
      <c r="JUB9706" s="45"/>
      <c r="JUC9706" s="45"/>
      <c r="JUD9706" s="45"/>
      <c r="JUE9706" s="45"/>
      <c r="JUF9706" s="45"/>
      <c r="JUG9706" s="45"/>
      <c r="JUH9706" s="45"/>
      <c r="JUI9706" s="45"/>
      <c r="JUJ9706" s="45"/>
      <c r="JUK9706" s="45"/>
      <c r="JUL9706" s="45"/>
      <c r="JUM9706" s="45"/>
      <c r="JUN9706" s="45"/>
      <c r="JUO9706" s="45"/>
      <c r="JUP9706" s="45"/>
      <c r="JUQ9706" s="45"/>
      <c r="JUR9706" s="45"/>
      <c r="JUS9706" s="45"/>
      <c r="JUT9706" s="45"/>
      <c r="JUU9706" s="45"/>
      <c r="JUV9706" s="45"/>
      <c r="JUW9706" s="45"/>
      <c r="JUX9706" s="45"/>
      <c r="JUY9706" s="45"/>
      <c r="JUZ9706" s="45"/>
      <c r="JVA9706" s="45"/>
      <c r="JVB9706" s="45"/>
      <c r="JVC9706" s="45"/>
      <c r="JVD9706" s="45"/>
      <c r="JVE9706" s="45"/>
      <c r="JVF9706" s="45"/>
      <c r="JVG9706" s="45"/>
      <c r="JVH9706" s="45"/>
      <c r="JVI9706" s="45"/>
      <c r="JVJ9706" s="45"/>
      <c r="JVK9706" s="45"/>
      <c r="JVL9706" s="45"/>
      <c r="JVM9706" s="45"/>
      <c r="JVN9706" s="45"/>
      <c r="JVO9706" s="45"/>
      <c r="JVP9706" s="45"/>
      <c r="JVQ9706" s="45"/>
      <c r="JVR9706" s="45"/>
      <c r="JVS9706" s="45"/>
      <c r="JVT9706" s="45"/>
      <c r="JVU9706" s="45"/>
      <c r="JVV9706" s="45"/>
      <c r="JVW9706" s="45"/>
      <c r="JVX9706" s="45"/>
      <c r="JVY9706" s="45"/>
      <c r="JVZ9706" s="45"/>
      <c r="JWA9706" s="45"/>
      <c r="JWB9706" s="45"/>
      <c r="JWC9706" s="45"/>
      <c r="JWD9706" s="45"/>
      <c r="JWE9706" s="45"/>
      <c r="JWF9706" s="45"/>
      <c r="JWG9706" s="45"/>
      <c r="JWH9706" s="45"/>
      <c r="JWI9706" s="45"/>
      <c r="JWJ9706" s="45"/>
      <c r="JWK9706" s="45"/>
      <c r="JWL9706" s="45"/>
      <c r="JWM9706" s="45"/>
      <c r="JWN9706" s="45"/>
      <c r="JWO9706" s="45"/>
      <c r="JWP9706" s="45"/>
      <c r="JWQ9706" s="45"/>
      <c r="JWR9706" s="45"/>
      <c r="JWS9706" s="45"/>
      <c r="JWT9706" s="45"/>
      <c r="JWU9706" s="45"/>
      <c r="JWV9706" s="45"/>
      <c r="JWW9706" s="45"/>
      <c r="JWX9706" s="45"/>
      <c r="JWY9706" s="45"/>
      <c r="JWZ9706" s="45"/>
      <c r="JXA9706" s="45"/>
      <c r="JXB9706" s="45"/>
      <c r="JXC9706" s="45"/>
      <c r="JXD9706" s="45"/>
      <c r="JXE9706" s="45"/>
      <c r="JXF9706" s="45"/>
      <c r="JXG9706" s="45"/>
      <c r="JXH9706" s="45"/>
      <c r="JXI9706" s="45"/>
      <c r="JXJ9706" s="45"/>
      <c r="JXK9706" s="45"/>
      <c r="JXL9706" s="45"/>
      <c r="JXM9706" s="45"/>
      <c r="JXN9706" s="45"/>
      <c r="JXO9706" s="45"/>
      <c r="JXP9706" s="45"/>
      <c r="JXQ9706" s="45"/>
      <c r="JXR9706" s="45"/>
      <c r="JXS9706" s="45"/>
      <c r="JXT9706" s="45"/>
      <c r="JXU9706" s="45"/>
      <c r="JXV9706" s="45"/>
      <c r="JXW9706" s="45"/>
      <c r="JXX9706" s="45"/>
      <c r="JXY9706" s="45"/>
      <c r="JXZ9706" s="45"/>
      <c r="JYA9706" s="45"/>
      <c r="JYB9706" s="45"/>
      <c r="JYC9706" s="45"/>
      <c r="JYD9706" s="45"/>
      <c r="JYE9706" s="45"/>
      <c r="JYF9706" s="45"/>
      <c r="JYG9706" s="45"/>
      <c r="JYH9706" s="45"/>
      <c r="JYI9706" s="45"/>
      <c r="JYJ9706" s="45"/>
      <c r="JYK9706" s="45"/>
      <c r="JYL9706" s="45"/>
      <c r="JYM9706" s="45"/>
      <c r="JYN9706" s="45"/>
      <c r="JYO9706" s="45"/>
      <c r="JYP9706" s="45"/>
      <c r="JYQ9706" s="45"/>
      <c r="JYR9706" s="45"/>
      <c r="JYS9706" s="45"/>
      <c r="JYT9706" s="45"/>
      <c r="JYU9706" s="45"/>
      <c r="JYV9706" s="45"/>
      <c r="JYW9706" s="45"/>
      <c r="JYX9706" s="45"/>
      <c r="JYY9706" s="45"/>
      <c r="JYZ9706" s="45"/>
      <c r="JZA9706" s="45"/>
      <c r="JZB9706" s="45"/>
      <c r="JZC9706" s="45"/>
      <c r="JZD9706" s="45"/>
      <c r="JZE9706" s="45"/>
      <c r="JZF9706" s="45"/>
      <c r="JZG9706" s="45"/>
      <c r="JZH9706" s="45"/>
      <c r="JZI9706" s="45"/>
      <c r="JZJ9706" s="45"/>
      <c r="JZK9706" s="45"/>
      <c r="JZL9706" s="45"/>
      <c r="JZM9706" s="45"/>
      <c r="JZN9706" s="45"/>
      <c r="JZO9706" s="45"/>
      <c r="JZP9706" s="45"/>
      <c r="JZQ9706" s="45"/>
      <c r="JZR9706" s="45"/>
      <c r="JZS9706" s="45"/>
      <c r="JZT9706" s="45"/>
      <c r="JZU9706" s="45"/>
      <c r="JZV9706" s="45"/>
      <c r="JZW9706" s="45"/>
      <c r="JZX9706" s="45"/>
      <c r="JZY9706" s="45"/>
      <c r="JZZ9706" s="45"/>
      <c r="KAA9706" s="45"/>
      <c r="KAB9706" s="45"/>
      <c r="KAC9706" s="45"/>
      <c r="KAD9706" s="45"/>
      <c r="KAE9706" s="45"/>
      <c r="KAF9706" s="45"/>
      <c r="KAG9706" s="45"/>
      <c r="KAH9706" s="45"/>
      <c r="KAI9706" s="45"/>
      <c r="KAJ9706" s="45"/>
      <c r="KAK9706" s="45"/>
      <c r="KAL9706" s="45"/>
      <c r="KAM9706" s="45"/>
      <c r="KAN9706" s="45"/>
      <c r="KAO9706" s="45"/>
      <c r="KAP9706" s="45"/>
      <c r="KAQ9706" s="45"/>
      <c r="KAR9706" s="45"/>
      <c r="KAS9706" s="45"/>
      <c r="KAT9706" s="45"/>
      <c r="KAU9706" s="45"/>
      <c r="KAV9706" s="45"/>
      <c r="KAW9706" s="45"/>
      <c r="KAX9706" s="45"/>
      <c r="KAY9706" s="45"/>
      <c r="KAZ9706" s="45"/>
      <c r="KBA9706" s="45"/>
      <c r="KBB9706" s="45"/>
      <c r="KBC9706" s="45"/>
      <c r="KBD9706" s="45"/>
      <c r="KBE9706" s="45"/>
      <c r="KBF9706" s="45"/>
      <c r="KBG9706" s="45"/>
      <c r="KBH9706" s="45"/>
      <c r="KBI9706" s="45"/>
      <c r="KBJ9706" s="45"/>
      <c r="KBK9706" s="45"/>
      <c r="KBL9706" s="45"/>
      <c r="KBM9706" s="45"/>
      <c r="KBN9706" s="45"/>
      <c r="KBO9706" s="45"/>
      <c r="KBP9706" s="45"/>
      <c r="KBQ9706" s="45"/>
      <c r="KBR9706" s="45"/>
      <c r="KBS9706" s="45"/>
      <c r="KBT9706" s="45"/>
      <c r="KBU9706" s="45"/>
      <c r="KBV9706" s="45"/>
      <c r="KBW9706" s="45"/>
      <c r="KBX9706" s="45"/>
      <c r="KBY9706" s="45"/>
      <c r="KBZ9706" s="45"/>
      <c r="KCA9706" s="45"/>
      <c r="KCB9706" s="45"/>
      <c r="KCC9706" s="45"/>
      <c r="KCD9706" s="45"/>
      <c r="KCE9706" s="45"/>
      <c r="KCF9706" s="45"/>
      <c r="KCG9706" s="45"/>
      <c r="KCH9706" s="45"/>
      <c r="KCI9706" s="45"/>
      <c r="KCJ9706" s="45"/>
      <c r="KCK9706" s="45"/>
      <c r="KCL9706" s="45"/>
      <c r="KCM9706" s="45"/>
      <c r="KCN9706" s="45"/>
      <c r="KCO9706" s="45"/>
      <c r="KCP9706" s="45"/>
      <c r="KCQ9706" s="45"/>
      <c r="KCR9706" s="45"/>
      <c r="KCS9706" s="45"/>
      <c r="KCT9706" s="45"/>
      <c r="KCU9706" s="45"/>
      <c r="KCV9706" s="45"/>
      <c r="KCW9706" s="45"/>
      <c r="KCX9706" s="45"/>
      <c r="KCY9706" s="45"/>
      <c r="KCZ9706" s="45"/>
      <c r="KDA9706" s="45"/>
      <c r="KDB9706" s="45"/>
      <c r="KDC9706" s="45"/>
      <c r="KDD9706" s="45"/>
      <c r="KDE9706" s="45"/>
      <c r="KDF9706" s="45"/>
      <c r="KDG9706" s="45"/>
      <c r="KDH9706" s="45"/>
      <c r="KDI9706" s="45"/>
      <c r="KDJ9706" s="45"/>
      <c r="KDK9706" s="45"/>
      <c r="KDL9706" s="45"/>
      <c r="KDM9706" s="45"/>
      <c r="KDN9706" s="45"/>
      <c r="KDO9706" s="45"/>
      <c r="KDP9706" s="45"/>
      <c r="KDQ9706" s="45"/>
      <c r="KDR9706" s="45"/>
      <c r="KDS9706" s="45"/>
      <c r="KDT9706" s="45"/>
      <c r="KDU9706" s="45"/>
      <c r="KDV9706" s="45"/>
      <c r="KDW9706" s="45"/>
      <c r="KDX9706" s="45"/>
      <c r="KDY9706" s="45"/>
      <c r="KDZ9706" s="45"/>
      <c r="KEA9706" s="45"/>
      <c r="KEB9706" s="45"/>
      <c r="KEC9706" s="45"/>
      <c r="KED9706" s="45"/>
      <c r="KEE9706" s="45"/>
      <c r="KEF9706" s="45"/>
      <c r="KEG9706" s="45"/>
      <c r="KEH9706" s="45"/>
      <c r="KEI9706" s="45"/>
      <c r="KEJ9706" s="45"/>
      <c r="KEK9706" s="45"/>
      <c r="KEL9706" s="45"/>
      <c r="KEM9706" s="45"/>
      <c r="KEN9706" s="45"/>
      <c r="KEO9706" s="45"/>
      <c r="KEP9706" s="45"/>
      <c r="KEQ9706" s="45"/>
      <c r="KER9706" s="45"/>
      <c r="KES9706" s="45"/>
      <c r="KET9706" s="45"/>
      <c r="KEU9706" s="45"/>
      <c r="KEV9706" s="45"/>
      <c r="KEW9706" s="45"/>
      <c r="KEX9706" s="45"/>
      <c r="KEY9706" s="45"/>
      <c r="KEZ9706" s="45"/>
      <c r="KFA9706" s="45"/>
      <c r="KFB9706" s="45"/>
      <c r="KFC9706" s="45"/>
      <c r="KFD9706" s="45"/>
      <c r="KFE9706" s="45"/>
      <c r="KFF9706" s="45"/>
      <c r="KFG9706" s="45"/>
      <c r="KFH9706" s="45"/>
      <c r="KFI9706" s="45"/>
      <c r="KFJ9706" s="45"/>
      <c r="KFK9706" s="45"/>
      <c r="KFL9706" s="45"/>
      <c r="KFM9706" s="45"/>
      <c r="KFN9706" s="45"/>
      <c r="KFO9706" s="45"/>
      <c r="KFP9706" s="45"/>
      <c r="KFQ9706" s="45"/>
      <c r="KFR9706" s="45"/>
      <c r="KFS9706" s="45"/>
      <c r="KFT9706" s="45"/>
      <c r="KFU9706" s="45"/>
      <c r="KFV9706" s="45"/>
      <c r="KFW9706" s="45"/>
      <c r="KFX9706" s="45"/>
      <c r="KFY9706" s="45"/>
      <c r="KFZ9706" s="45"/>
      <c r="KGA9706" s="45"/>
      <c r="KGB9706" s="45"/>
      <c r="KGC9706" s="45"/>
      <c r="KGD9706" s="45"/>
      <c r="KGE9706" s="45"/>
      <c r="KGF9706" s="45"/>
      <c r="KGG9706" s="45"/>
      <c r="KGH9706" s="45"/>
      <c r="KGI9706" s="45"/>
      <c r="KGJ9706" s="45"/>
      <c r="KGK9706" s="45"/>
      <c r="KGL9706" s="45"/>
      <c r="KGM9706" s="45"/>
      <c r="KGN9706" s="45"/>
      <c r="KGO9706" s="45"/>
      <c r="KGP9706" s="45"/>
      <c r="KGQ9706" s="45"/>
      <c r="KGR9706" s="45"/>
      <c r="KGS9706" s="45"/>
      <c r="KGT9706" s="45"/>
      <c r="KGU9706" s="45"/>
      <c r="KGV9706" s="45"/>
      <c r="KGW9706" s="45"/>
      <c r="KGX9706" s="45"/>
      <c r="KGY9706" s="45"/>
      <c r="KGZ9706" s="45"/>
      <c r="KHA9706" s="45"/>
      <c r="KHB9706" s="45"/>
      <c r="KHC9706" s="45"/>
      <c r="KHD9706" s="45"/>
      <c r="KHE9706" s="45"/>
      <c r="KHF9706" s="45"/>
      <c r="KHG9706" s="45"/>
      <c r="KHH9706" s="45"/>
      <c r="KHI9706" s="45"/>
      <c r="KHJ9706" s="45"/>
      <c r="KHK9706" s="45"/>
      <c r="KHL9706" s="45"/>
      <c r="KHM9706" s="45"/>
      <c r="KHN9706" s="45"/>
      <c r="KHO9706" s="45"/>
      <c r="KHP9706" s="45"/>
      <c r="KHQ9706" s="45"/>
      <c r="KHR9706" s="45"/>
      <c r="KHS9706" s="45"/>
      <c r="KHT9706" s="45"/>
      <c r="KHU9706" s="45"/>
      <c r="KHV9706" s="45"/>
      <c r="KHW9706" s="45"/>
      <c r="KHX9706" s="45"/>
      <c r="KHY9706" s="45"/>
      <c r="KHZ9706" s="45"/>
      <c r="KIA9706" s="45"/>
      <c r="KIB9706" s="45"/>
      <c r="KIC9706" s="45"/>
      <c r="KID9706" s="45"/>
      <c r="KIE9706" s="45"/>
      <c r="KIF9706" s="45"/>
      <c r="KIG9706" s="45"/>
      <c r="KIH9706" s="45"/>
      <c r="KII9706" s="45"/>
      <c r="KIJ9706" s="45"/>
      <c r="KIK9706" s="45"/>
      <c r="KIL9706" s="45"/>
      <c r="KIM9706" s="45"/>
      <c r="KIN9706" s="45"/>
      <c r="KIO9706" s="45"/>
      <c r="KIP9706" s="45"/>
      <c r="KIQ9706" s="45"/>
      <c r="KIR9706" s="45"/>
      <c r="KIS9706" s="45"/>
      <c r="KIT9706" s="45"/>
      <c r="KIU9706" s="45"/>
      <c r="KIV9706" s="45"/>
      <c r="KIW9706" s="45"/>
      <c r="KIX9706" s="45"/>
      <c r="KIY9706" s="45"/>
      <c r="KIZ9706" s="45"/>
      <c r="KJA9706" s="45"/>
      <c r="KJB9706" s="45"/>
      <c r="KJC9706" s="45"/>
      <c r="KJD9706" s="45"/>
      <c r="KJE9706" s="45"/>
      <c r="KJF9706" s="45"/>
      <c r="KJG9706" s="45"/>
      <c r="KJH9706" s="45"/>
      <c r="KJI9706" s="45"/>
      <c r="KJJ9706" s="45"/>
      <c r="KJK9706" s="45"/>
      <c r="KJL9706" s="45"/>
      <c r="KJM9706" s="45"/>
      <c r="KJN9706" s="45"/>
      <c r="KJO9706" s="45"/>
      <c r="KJP9706" s="45"/>
      <c r="KJQ9706" s="45"/>
      <c r="KJR9706" s="45"/>
      <c r="KJS9706" s="45"/>
      <c r="KJT9706" s="45"/>
      <c r="KJU9706" s="45"/>
      <c r="KJV9706" s="45"/>
      <c r="KJW9706" s="45"/>
      <c r="KJX9706" s="45"/>
      <c r="KJY9706" s="45"/>
      <c r="KJZ9706" s="45"/>
      <c r="KKA9706" s="45"/>
      <c r="KKB9706" s="45"/>
      <c r="KKC9706" s="45"/>
      <c r="KKD9706" s="45"/>
      <c r="KKE9706" s="45"/>
      <c r="KKF9706" s="45"/>
      <c r="KKG9706" s="45"/>
      <c r="KKH9706" s="45"/>
      <c r="KKI9706" s="45"/>
      <c r="KKJ9706" s="45"/>
      <c r="KKK9706" s="45"/>
      <c r="KKL9706" s="45"/>
      <c r="KKM9706" s="45"/>
      <c r="KKN9706" s="45"/>
      <c r="KKO9706" s="45"/>
      <c r="KKP9706" s="45"/>
      <c r="KKQ9706" s="45"/>
      <c r="KKR9706" s="45"/>
      <c r="KKS9706" s="45"/>
      <c r="KKT9706" s="45"/>
      <c r="KKU9706" s="45"/>
      <c r="KKV9706" s="45"/>
      <c r="KKW9706" s="45"/>
      <c r="KKX9706" s="45"/>
      <c r="KKY9706" s="45"/>
      <c r="KKZ9706" s="45"/>
      <c r="KLA9706" s="45"/>
      <c r="KLB9706" s="45"/>
      <c r="KLC9706" s="45"/>
      <c r="KLD9706" s="45"/>
      <c r="KLE9706" s="45"/>
      <c r="KLF9706" s="45"/>
      <c r="KLG9706" s="45"/>
      <c r="KLH9706" s="45"/>
      <c r="KLI9706" s="45"/>
      <c r="KLJ9706" s="45"/>
      <c r="KLK9706" s="45"/>
      <c r="KLL9706" s="45"/>
      <c r="KLM9706" s="45"/>
      <c r="KLN9706" s="45"/>
      <c r="KLO9706" s="45"/>
      <c r="KLP9706" s="45"/>
      <c r="KLQ9706" s="45"/>
      <c r="KLR9706" s="45"/>
      <c r="KLS9706" s="45"/>
      <c r="KLT9706" s="45"/>
      <c r="KLU9706" s="45"/>
      <c r="KLV9706" s="45"/>
      <c r="KLW9706" s="45"/>
      <c r="KLX9706" s="45"/>
      <c r="KLY9706" s="45"/>
      <c r="KLZ9706" s="45"/>
      <c r="KMA9706" s="45"/>
      <c r="KMB9706" s="45"/>
      <c r="KMC9706" s="45"/>
      <c r="KMD9706" s="45"/>
      <c r="KME9706" s="45"/>
      <c r="KMF9706" s="45"/>
      <c r="KMG9706" s="45"/>
      <c r="KMH9706" s="45"/>
      <c r="KMI9706" s="45"/>
      <c r="KMJ9706" s="45"/>
      <c r="KMK9706" s="45"/>
      <c r="KML9706" s="45"/>
      <c r="KMM9706" s="45"/>
      <c r="KMN9706" s="45"/>
      <c r="KMO9706" s="45"/>
      <c r="KMP9706" s="45"/>
      <c r="KMQ9706" s="45"/>
      <c r="KMR9706" s="45"/>
      <c r="KMS9706" s="45"/>
      <c r="KMT9706" s="45"/>
      <c r="KMU9706" s="45"/>
      <c r="KMV9706" s="45"/>
      <c r="KMW9706" s="45"/>
      <c r="KMX9706" s="45"/>
      <c r="KMY9706" s="45"/>
      <c r="KMZ9706" s="45"/>
      <c r="KNA9706" s="45"/>
      <c r="KNB9706" s="45"/>
      <c r="KNC9706" s="45"/>
      <c r="KND9706" s="45"/>
      <c r="KNE9706" s="45"/>
      <c r="KNF9706" s="45"/>
      <c r="KNG9706" s="45"/>
      <c r="KNH9706" s="45"/>
      <c r="KNI9706" s="45"/>
      <c r="KNJ9706" s="45"/>
      <c r="KNK9706" s="45"/>
      <c r="KNL9706" s="45"/>
      <c r="KNM9706" s="45"/>
      <c r="KNN9706" s="45"/>
      <c r="KNO9706" s="45"/>
      <c r="KNP9706" s="45"/>
      <c r="KNQ9706" s="45"/>
      <c r="KNR9706" s="45"/>
      <c r="KNS9706" s="45"/>
      <c r="KNT9706" s="45"/>
      <c r="KNU9706" s="45"/>
      <c r="KNV9706" s="45"/>
      <c r="KNW9706" s="45"/>
      <c r="KNX9706" s="45"/>
      <c r="KNY9706" s="45"/>
      <c r="KNZ9706" s="45"/>
      <c r="KOA9706" s="45"/>
      <c r="KOB9706" s="45"/>
      <c r="KOC9706" s="45"/>
      <c r="KOD9706" s="45"/>
      <c r="KOE9706" s="45"/>
      <c r="KOF9706" s="45"/>
      <c r="KOG9706" s="45"/>
      <c r="KOH9706" s="45"/>
      <c r="KOI9706" s="45"/>
      <c r="KOJ9706" s="45"/>
      <c r="KOK9706" s="45"/>
      <c r="KOL9706" s="45"/>
      <c r="KOM9706" s="45"/>
      <c r="KON9706" s="45"/>
      <c r="KOO9706" s="45"/>
      <c r="KOP9706" s="45"/>
      <c r="KOQ9706" s="45"/>
      <c r="KOR9706" s="45"/>
      <c r="KOS9706" s="45"/>
      <c r="KOT9706" s="45"/>
      <c r="KOU9706" s="45"/>
      <c r="KOV9706" s="45"/>
      <c r="KOW9706" s="45"/>
      <c r="KOX9706" s="45"/>
      <c r="KOY9706" s="45"/>
      <c r="KOZ9706" s="45"/>
      <c r="KPA9706" s="45"/>
      <c r="KPB9706" s="45"/>
      <c r="KPC9706" s="45"/>
      <c r="KPD9706" s="45"/>
      <c r="KPE9706" s="45"/>
      <c r="KPF9706" s="45"/>
      <c r="KPG9706" s="45"/>
      <c r="KPH9706" s="45"/>
      <c r="KPI9706" s="45"/>
      <c r="KPJ9706" s="45"/>
      <c r="KPK9706" s="45"/>
      <c r="KPL9706" s="45"/>
      <c r="KPM9706" s="45"/>
      <c r="KPN9706" s="45"/>
      <c r="KPO9706" s="45"/>
      <c r="KPP9706" s="45"/>
      <c r="KPQ9706" s="45"/>
      <c r="KPR9706" s="45"/>
      <c r="KPS9706" s="45"/>
      <c r="KPT9706" s="45"/>
      <c r="KPU9706" s="45"/>
      <c r="KPV9706" s="45"/>
      <c r="KPW9706" s="45"/>
      <c r="KPX9706" s="45"/>
      <c r="KPY9706" s="45"/>
      <c r="KPZ9706" s="45"/>
      <c r="KQA9706" s="45"/>
      <c r="KQB9706" s="45"/>
      <c r="KQC9706" s="45"/>
      <c r="KQD9706" s="45"/>
      <c r="KQE9706" s="45"/>
      <c r="KQF9706" s="45"/>
      <c r="KQG9706" s="45"/>
      <c r="KQH9706" s="45"/>
      <c r="KQI9706" s="45"/>
      <c r="KQJ9706" s="45"/>
      <c r="KQK9706" s="45"/>
      <c r="KQL9706" s="45"/>
      <c r="KQM9706" s="45"/>
      <c r="KQN9706" s="45"/>
      <c r="KQO9706" s="45"/>
      <c r="KQP9706" s="45"/>
      <c r="KQQ9706" s="45"/>
      <c r="KQR9706" s="45"/>
      <c r="KQS9706" s="45"/>
      <c r="KQT9706" s="45"/>
      <c r="KQU9706" s="45"/>
      <c r="KQV9706" s="45"/>
      <c r="KQW9706" s="45"/>
      <c r="KQX9706" s="45"/>
      <c r="KQY9706" s="45"/>
      <c r="KQZ9706" s="45"/>
      <c r="KRA9706" s="45"/>
      <c r="KRB9706" s="45"/>
      <c r="KRC9706" s="45"/>
      <c r="KRD9706" s="45"/>
      <c r="KRE9706" s="45"/>
      <c r="KRF9706" s="45"/>
      <c r="KRG9706" s="45"/>
      <c r="KRH9706" s="45"/>
      <c r="KRI9706" s="45"/>
      <c r="KRJ9706" s="45"/>
      <c r="KRK9706" s="45"/>
      <c r="KRL9706" s="45"/>
      <c r="KRM9706" s="45"/>
      <c r="KRN9706" s="45"/>
      <c r="KRO9706" s="45"/>
      <c r="KRP9706" s="45"/>
      <c r="KRQ9706" s="45"/>
      <c r="KRR9706" s="45"/>
      <c r="KRS9706" s="45"/>
      <c r="KRT9706" s="45"/>
      <c r="KRU9706" s="45"/>
      <c r="KRV9706" s="45"/>
      <c r="KRW9706" s="45"/>
      <c r="KRX9706" s="45"/>
      <c r="KRY9706" s="45"/>
      <c r="KRZ9706" s="45"/>
      <c r="KSA9706" s="45"/>
      <c r="KSB9706" s="45"/>
      <c r="KSC9706" s="45"/>
      <c r="KSD9706" s="45"/>
      <c r="KSE9706" s="45"/>
      <c r="KSF9706" s="45"/>
      <c r="KSG9706" s="45"/>
      <c r="KSH9706" s="45"/>
      <c r="KSI9706" s="45"/>
      <c r="KSJ9706" s="45"/>
      <c r="KSK9706" s="45"/>
      <c r="KSL9706" s="45"/>
      <c r="KSM9706" s="45"/>
      <c r="KSN9706" s="45"/>
      <c r="KSO9706" s="45"/>
      <c r="KSP9706" s="45"/>
      <c r="KSQ9706" s="45"/>
      <c r="KSR9706" s="45"/>
      <c r="KSS9706" s="45"/>
      <c r="KST9706" s="45"/>
      <c r="KSU9706" s="45"/>
      <c r="KSV9706" s="45"/>
      <c r="KSW9706" s="45"/>
      <c r="KSX9706" s="45"/>
      <c r="KSY9706" s="45"/>
      <c r="KSZ9706" s="45"/>
      <c r="KTA9706" s="45"/>
      <c r="KTB9706" s="45"/>
      <c r="KTC9706" s="45"/>
      <c r="KTD9706" s="45"/>
      <c r="KTE9706" s="45"/>
      <c r="KTF9706" s="45"/>
      <c r="KTG9706" s="45"/>
      <c r="KTH9706" s="45"/>
      <c r="KTI9706" s="45"/>
      <c r="KTJ9706" s="45"/>
      <c r="KTK9706" s="45"/>
      <c r="KTL9706" s="45"/>
      <c r="KTM9706" s="45"/>
      <c r="KTN9706" s="45"/>
      <c r="KTO9706" s="45"/>
      <c r="KTP9706" s="45"/>
      <c r="KTQ9706" s="45"/>
      <c r="KTR9706" s="45"/>
      <c r="KTS9706" s="45"/>
      <c r="KTT9706" s="45"/>
      <c r="KTU9706" s="45"/>
      <c r="KTV9706" s="45"/>
      <c r="KTW9706" s="45"/>
      <c r="KTX9706" s="45"/>
      <c r="KTY9706" s="45"/>
      <c r="KTZ9706" s="45"/>
      <c r="KUA9706" s="45"/>
      <c r="KUB9706" s="45"/>
      <c r="KUC9706" s="45"/>
      <c r="KUD9706" s="45"/>
      <c r="KUE9706" s="45"/>
      <c r="KUF9706" s="45"/>
      <c r="KUG9706" s="45"/>
      <c r="KUH9706" s="45"/>
      <c r="KUI9706" s="45"/>
      <c r="KUJ9706" s="45"/>
      <c r="KUK9706" s="45"/>
      <c r="KUL9706" s="45"/>
      <c r="KUM9706" s="45"/>
      <c r="KUN9706" s="45"/>
      <c r="KUO9706" s="45"/>
      <c r="KUP9706" s="45"/>
      <c r="KUQ9706" s="45"/>
      <c r="KUR9706" s="45"/>
      <c r="KUS9706" s="45"/>
      <c r="KUT9706" s="45"/>
      <c r="KUU9706" s="45"/>
      <c r="KUV9706" s="45"/>
      <c r="KUW9706" s="45"/>
      <c r="KUX9706" s="45"/>
      <c r="KUY9706" s="45"/>
      <c r="KUZ9706" s="45"/>
      <c r="KVA9706" s="45"/>
      <c r="KVB9706" s="45"/>
      <c r="KVC9706" s="45"/>
      <c r="KVD9706" s="45"/>
      <c r="KVE9706" s="45"/>
      <c r="KVF9706" s="45"/>
      <c r="KVG9706" s="45"/>
      <c r="KVH9706" s="45"/>
      <c r="KVI9706" s="45"/>
      <c r="KVJ9706" s="45"/>
      <c r="KVK9706" s="45"/>
      <c r="KVL9706" s="45"/>
      <c r="KVM9706" s="45"/>
      <c r="KVN9706" s="45"/>
      <c r="KVO9706" s="45"/>
      <c r="KVP9706" s="45"/>
      <c r="KVQ9706" s="45"/>
      <c r="KVR9706" s="45"/>
      <c r="KVS9706" s="45"/>
      <c r="KVT9706" s="45"/>
      <c r="KVU9706" s="45"/>
      <c r="KVV9706" s="45"/>
      <c r="KVW9706" s="45"/>
      <c r="KVX9706" s="45"/>
      <c r="KVY9706" s="45"/>
      <c r="KVZ9706" s="45"/>
      <c r="KWA9706" s="45"/>
      <c r="KWB9706" s="45"/>
      <c r="KWC9706" s="45"/>
      <c r="KWD9706" s="45"/>
      <c r="KWE9706" s="45"/>
      <c r="KWF9706" s="45"/>
      <c r="KWG9706" s="45"/>
      <c r="KWH9706" s="45"/>
      <c r="KWI9706" s="45"/>
      <c r="KWJ9706" s="45"/>
      <c r="KWK9706" s="45"/>
      <c r="KWL9706" s="45"/>
      <c r="KWM9706" s="45"/>
      <c r="KWN9706" s="45"/>
      <c r="KWO9706" s="45"/>
      <c r="KWP9706" s="45"/>
      <c r="KWQ9706" s="45"/>
      <c r="KWR9706" s="45"/>
      <c r="KWS9706" s="45"/>
      <c r="KWT9706" s="45"/>
      <c r="KWU9706" s="45"/>
      <c r="KWV9706" s="45"/>
      <c r="KWW9706" s="45"/>
      <c r="KWX9706" s="45"/>
      <c r="KWY9706" s="45"/>
      <c r="KWZ9706" s="45"/>
      <c r="KXA9706" s="45"/>
      <c r="KXB9706" s="45"/>
      <c r="KXC9706" s="45"/>
      <c r="KXD9706" s="45"/>
      <c r="KXE9706" s="45"/>
      <c r="KXF9706" s="45"/>
      <c r="KXG9706" s="45"/>
      <c r="KXH9706" s="45"/>
      <c r="KXI9706" s="45"/>
      <c r="KXJ9706" s="45"/>
      <c r="KXK9706" s="45"/>
      <c r="KXL9706" s="45"/>
      <c r="KXM9706" s="45"/>
      <c r="KXN9706" s="45"/>
      <c r="KXO9706" s="45"/>
      <c r="KXP9706" s="45"/>
      <c r="KXQ9706" s="45"/>
      <c r="KXR9706" s="45"/>
      <c r="KXS9706" s="45"/>
      <c r="KXT9706" s="45"/>
      <c r="KXU9706" s="45"/>
      <c r="KXV9706" s="45"/>
      <c r="KXW9706" s="45"/>
      <c r="KXX9706" s="45"/>
      <c r="KXY9706" s="45"/>
      <c r="KXZ9706" s="45"/>
      <c r="KYA9706" s="45"/>
      <c r="KYB9706" s="45"/>
      <c r="KYC9706" s="45"/>
      <c r="KYD9706" s="45"/>
      <c r="KYE9706" s="45"/>
      <c r="KYF9706" s="45"/>
      <c r="KYG9706" s="45"/>
      <c r="KYH9706" s="45"/>
      <c r="KYI9706" s="45"/>
      <c r="KYJ9706" s="45"/>
      <c r="KYK9706" s="45"/>
      <c r="KYL9706" s="45"/>
      <c r="KYM9706" s="45"/>
      <c r="KYN9706" s="45"/>
      <c r="KYO9706" s="45"/>
      <c r="KYP9706" s="45"/>
      <c r="KYQ9706" s="45"/>
      <c r="KYR9706" s="45"/>
      <c r="KYS9706" s="45"/>
      <c r="KYT9706" s="45"/>
      <c r="KYU9706" s="45"/>
      <c r="KYV9706" s="45"/>
      <c r="KYW9706" s="45"/>
      <c r="KYX9706" s="45"/>
      <c r="KYY9706" s="45"/>
      <c r="KYZ9706" s="45"/>
      <c r="KZA9706" s="45"/>
      <c r="KZB9706" s="45"/>
      <c r="KZC9706" s="45"/>
      <c r="KZD9706" s="45"/>
      <c r="KZE9706" s="45"/>
      <c r="KZF9706" s="45"/>
      <c r="KZG9706" s="45"/>
      <c r="KZH9706" s="45"/>
      <c r="KZI9706" s="45"/>
      <c r="KZJ9706" s="45"/>
      <c r="KZK9706" s="45"/>
      <c r="KZL9706" s="45"/>
      <c r="KZM9706" s="45"/>
      <c r="KZN9706" s="45"/>
      <c r="KZO9706" s="45"/>
      <c r="KZP9706" s="45"/>
      <c r="KZQ9706" s="45"/>
      <c r="KZR9706" s="45"/>
      <c r="KZS9706" s="45"/>
      <c r="KZT9706" s="45"/>
      <c r="KZU9706" s="45"/>
      <c r="KZV9706" s="45"/>
      <c r="KZW9706" s="45"/>
      <c r="KZX9706" s="45"/>
      <c r="KZY9706" s="45"/>
      <c r="KZZ9706" s="45"/>
      <c r="LAA9706" s="45"/>
      <c r="LAB9706" s="45"/>
      <c r="LAC9706" s="45"/>
      <c r="LAD9706" s="45"/>
      <c r="LAE9706" s="45"/>
      <c r="LAF9706" s="45"/>
      <c r="LAG9706" s="45"/>
      <c r="LAH9706" s="45"/>
      <c r="LAI9706" s="45"/>
      <c r="LAJ9706" s="45"/>
      <c r="LAK9706" s="45"/>
      <c r="LAL9706" s="45"/>
      <c r="LAM9706" s="45"/>
      <c r="LAN9706" s="45"/>
      <c r="LAO9706" s="45"/>
      <c r="LAP9706" s="45"/>
      <c r="LAQ9706" s="45"/>
      <c r="LAR9706" s="45"/>
      <c r="LAS9706" s="45"/>
      <c r="LAT9706" s="45"/>
      <c r="LAU9706" s="45"/>
      <c r="LAV9706" s="45"/>
      <c r="LAW9706" s="45"/>
      <c r="LAX9706" s="45"/>
      <c r="LAY9706" s="45"/>
      <c r="LAZ9706" s="45"/>
      <c r="LBA9706" s="45"/>
      <c r="LBB9706" s="45"/>
      <c r="LBC9706" s="45"/>
      <c r="LBD9706" s="45"/>
      <c r="LBE9706" s="45"/>
      <c r="LBF9706" s="45"/>
      <c r="LBG9706" s="45"/>
      <c r="LBH9706" s="45"/>
      <c r="LBI9706" s="45"/>
      <c r="LBJ9706" s="45"/>
      <c r="LBK9706" s="45"/>
      <c r="LBL9706" s="45"/>
      <c r="LBM9706" s="45"/>
      <c r="LBN9706" s="45"/>
      <c r="LBO9706" s="45"/>
      <c r="LBP9706" s="45"/>
      <c r="LBQ9706" s="45"/>
      <c r="LBR9706" s="45"/>
      <c r="LBS9706" s="45"/>
      <c r="LBT9706" s="45"/>
      <c r="LBU9706" s="45"/>
      <c r="LBV9706" s="45"/>
      <c r="LBW9706" s="45"/>
      <c r="LBX9706" s="45"/>
      <c r="LBY9706" s="45"/>
      <c r="LBZ9706" s="45"/>
      <c r="LCA9706" s="45"/>
      <c r="LCB9706" s="45"/>
      <c r="LCC9706" s="45"/>
      <c r="LCD9706" s="45"/>
      <c r="LCE9706" s="45"/>
      <c r="LCF9706" s="45"/>
      <c r="LCG9706" s="45"/>
      <c r="LCH9706" s="45"/>
      <c r="LCI9706" s="45"/>
      <c r="LCJ9706" s="45"/>
      <c r="LCK9706" s="45"/>
      <c r="LCL9706" s="45"/>
      <c r="LCM9706" s="45"/>
      <c r="LCN9706" s="45"/>
      <c r="LCO9706" s="45"/>
      <c r="LCP9706" s="45"/>
      <c r="LCQ9706" s="45"/>
      <c r="LCR9706" s="45"/>
      <c r="LCS9706" s="45"/>
      <c r="LCT9706" s="45"/>
      <c r="LCU9706" s="45"/>
      <c r="LCV9706" s="45"/>
      <c r="LCW9706" s="45"/>
      <c r="LCX9706" s="45"/>
      <c r="LCY9706" s="45"/>
      <c r="LCZ9706" s="45"/>
      <c r="LDA9706" s="45"/>
      <c r="LDB9706" s="45"/>
      <c r="LDC9706" s="45"/>
      <c r="LDD9706" s="45"/>
      <c r="LDE9706" s="45"/>
      <c r="LDF9706" s="45"/>
      <c r="LDG9706" s="45"/>
      <c r="LDH9706" s="45"/>
      <c r="LDI9706" s="45"/>
      <c r="LDJ9706" s="45"/>
      <c r="LDK9706" s="45"/>
      <c r="LDL9706" s="45"/>
      <c r="LDM9706" s="45"/>
      <c r="LDN9706" s="45"/>
      <c r="LDO9706" s="45"/>
      <c r="LDP9706" s="45"/>
      <c r="LDQ9706" s="45"/>
      <c r="LDR9706" s="45"/>
      <c r="LDS9706" s="45"/>
      <c r="LDT9706" s="45"/>
      <c r="LDU9706" s="45"/>
      <c r="LDV9706" s="45"/>
      <c r="LDW9706" s="45"/>
      <c r="LDX9706" s="45"/>
      <c r="LDY9706" s="45"/>
      <c r="LDZ9706" s="45"/>
      <c r="LEA9706" s="45"/>
      <c r="LEB9706" s="45"/>
      <c r="LEC9706" s="45"/>
      <c r="LED9706" s="45"/>
      <c r="LEE9706" s="45"/>
      <c r="LEF9706" s="45"/>
      <c r="LEG9706" s="45"/>
      <c r="LEH9706" s="45"/>
      <c r="LEI9706" s="45"/>
      <c r="LEJ9706" s="45"/>
      <c r="LEK9706" s="45"/>
      <c r="LEL9706" s="45"/>
      <c r="LEM9706" s="45"/>
      <c r="LEN9706" s="45"/>
      <c r="LEO9706" s="45"/>
      <c r="LEP9706" s="45"/>
      <c r="LEQ9706" s="45"/>
      <c r="LER9706" s="45"/>
      <c r="LES9706" s="45"/>
      <c r="LET9706" s="45"/>
      <c r="LEU9706" s="45"/>
      <c r="LEV9706" s="45"/>
      <c r="LEW9706" s="45"/>
      <c r="LEX9706" s="45"/>
      <c r="LEY9706" s="45"/>
      <c r="LEZ9706" s="45"/>
      <c r="LFA9706" s="45"/>
      <c r="LFB9706" s="45"/>
      <c r="LFC9706" s="45"/>
      <c r="LFD9706" s="45"/>
      <c r="LFE9706" s="45"/>
      <c r="LFF9706" s="45"/>
      <c r="LFG9706" s="45"/>
      <c r="LFH9706" s="45"/>
      <c r="LFI9706" s="45"/>
      <c r="LFJ9706" s="45"/>
      <c r="LFK9706" s="45"/>
      <c r="LFL9706" s="45"/>
      <c r="LFM9706" s="45"/>
      <c r="LFN9706" s="45"/>
      <c r="LFO9706" s="45"/>
      <c r="LFP9706" s="45"/>
      <c r="LFQ9706" s="45"/>
      <c r="LFR9706" s="45"/>
      <c r="LFS9706" s="45"/>
      <c r="LFT9706" s="45"/>
      <c r="LFU9706" s="45"/>
      <c r="LFV9706" s="45"/>
      <c r="LFW9706" s="45"/>
      <c r="LFX9706" s="45"/>
      <c r="LFY9706" s="45"/>
      <c r="LFZ9706" s="45"/>
      <c r="LGA9706" s="45"/>
      <c r="LGB9706" s="45"/>
      <c r="LGC9706" s="45"/>
      <c r="LGD9706" s="45"/>
      <c r="LGE9706" s="45"/>
      <c r="LGF9706" s="45"/>
      <c r="LGG9706" s="45"/>
      <c r="LGH9706" s="45"/>
      <c r="LGI9706" s="45"/>
      <c r="LGJ9706" s="45"/>
      <c r="LGK9706" s="45"/>
      <c r="LGL9706" s="45"/>
      <c r="LGM9706" s="45"/>
      <c r="LGN9706" s="45"/>
      <c r="LGO9706" s="45"/>
      <c r="LGP9706" s="45"/>
      <c r="LGQ9706" s="45"/>
      <c r="LGR9706" s="45"/>
      <c r="LGS9706" s="45"/>
      <c r="LGT9706" s="45"/>
      <c r="LGU9706" s="45"/>
      <c r="LGV9706" s="45"/>
      <c r="LGW9706" s="45"/>
      <c r="LGX9706" s="45"/>
      <c r="LGY9706" s="45"/>
      <c r="LGZ9706" s="45"/>
      <c r="LHA9706" s="45"/>
      <c r="LHB9706" s="45"/>
      <c r="LHC9706" s="45"/>
      <c r="LHD9706" s="45"/>
      <c r="LHE9706" s="45"/>
      <c r="LHF9706" s="45"/>
      <c r="LHG9706" s="45"/>
      <c r="LHH9706" s="45"/>
      <c r="LHI9706" s="45"/>
      <c r="LHJ9706" s="45"/>
      <c r="LHK9706" s="45"/>
      <c r="LHL9706" s="45"/>
      <c r="LHM9706" s="45"/>
      <c r="LHN9706" s="45"/>
      <c r="LHO9706" s="45"/>
      <c r="LHP9706" s="45"/>
      <c r="LHQ9706" s="45"/>
      <c r="LHR9706" s="45"/>
      <c r="LHS9706" s="45"/>
      <c r="LHT9706" s="45"/>
      <c r="LHU9706" s="45"/>
      <c r="LHV9706" s="45"/>
      <c r="LHW9706" s="45"/>
      <c r="LHX9706" s="45"/>
      <c r="LHY9706" s="45"/>
      <c r="LHZ9706" s="45"/>
      <c r="LIA9706" s="45"/>
      <c r="LIB9706" s="45"/>
      <c r="LIC9706" s="45"/>
      <c r="LID9706" s="45"/>
      <c r="LIE9706" s="45"/>
      <c r="LIF9706" s="45"/>
      <c r="LIG9706" s="45"/>
      <c r="LIH9706" s="45"/>
      <c r="LII9706" s="45"/>
      <c r="LIJ9706" s="45"/>
      <c r="LIK9706" s="45"/>
      <c r="LIL9706" s="45"/>
      <c r="LIM9706" s="45"/>
      <c r="LIN9706" s="45"/>
      <c r="LIO9706" s="45"/>
      <c r="LIP9706" s="45"/>
      <c r="LIQ9706" s="45"/>
      <c r="LIR9706" s="45"/>
      <c r="LIS9706" s="45"/>
      <c r="LIT9706" s="45"/>
      <c r="LIU9706" s="45"/>
      <c r="LIV9706" s="45"/>
      <c r="LIW9706" s="45"/>
      <c r="LIX9706" s="45"/>
      <c r="LIY9706" s="45"/>
      <c r="LIZ9706" s="45"/>
      <c r="LJA9706" s="45"/>
      <c r="LJB9706" s="45"/>
      <c r="LJC9706" s="45"/>
      <c r="LJD9706" s="45"/>
      <c r="LJE9706" s="45"/>
      <c r="LJF9706" s="45"/>
      <c r="LJG9706" s="45"/>
      <c r="LJH9706" s="45"/>
      <c r="LJI9706" s="45"/>
      <c r="LJJ9706" s="45"/>
      <c r="LJK9706" s="45"/>
      <c r="LJL9706" s="45"/>
      <c r="LJM9706" s="45"/>
      <c r="LJN9706" s="45"/>
      <c r="LJO9706" s="45"/>
      <c r="LJP9706" s="45"/>
      <c r="LJQ9706" s="45"/>
      <c r="LJR9706" s="45"/>
      <c r="LJS9706" s="45"/>
      <c r="LJT9706" s="45"/>
      <c r="LJU9706" s="45"/>
      <c r="LJV9706" s="45"/>
      <c r="LJW9706" s="45"/>
      <c r="LJX9706" s="45"/>
      <c r="LJY9706" s="45"/>
      <c r="LJZ9706" s="45"/>
      <c r="LKA9706" s="45"/>
      <c r="LKB9706" s="45"/>
      <c r="LKC9706" s="45"/>
      <c r="LKD9706" s="45"/>
      <c r="LKE9706" s="45"/>
      <c r="LKF9706" s="45"/>
      <c r="LKG9706" s="45"/>
      <c r="LKH9706" s="45"/>
      <c r="LKI9706" s="45"/>
      <c r="LKJ9706" s="45"/>
      <c r="LKK9706" s="45"/>
      <c r="LKL9706" s="45"/>
      <c r="LKM9706" s="45"/>
      <c r="LKN9706" s="45"/>
      <c r="LKO9706" s="45"/>
      <c r="LKP9706" s="45"/>
      <c r="LKQ9706" s="45"/>
      <c r="LKR9706" s="45"/>
      <c r="LKS9706" s="45"/>
      <c r="LKT9706" s="45"/>
      <c r="LKU9706" s="45"/>
      <c r="LKV9706" s="45"/>
      <c r="LKW9706" s="45"/>
      <c r="LKX9706" s="45"/>
      <c r="LKY9706" s="45"/>
      <c r="LKZ9706" s="45"/>
      <c r="LLA9706" s="45"/>
      <c r="LLB9706" s="45"/>
      <c r="LLC9706" s="45"/>
      <c r="LLD9706" s="45"/>
      <c r="LLE9706" s="45"/>
      <c r="LLF9706" s="45"/>
      <c r="LLG9706" s="45"/>
      <c r="LLH9706" s="45"/>
      <c r="LLI9706" s="45"/>
      <c r="LLJ9706" s="45"/>
      <c r="LLK9706" s="45"/>
      <c r="LLL9706" s="45"/>
      <c r="LLM9706" s="45"/>
      <c r="LLN9706" s="45"/>
      <c r="LLO9706" s="45"/>
      <c r="LLP9706" s="45"/>
      <c r="LLQ9706" s="45"/>
      <c r="LLR9706" s="45"/>
      <c r="LLS9706" s="45"/>
      <c r="LLT9706" s="45"/>
      <c r="LLU9706" s="45"/>
      <c r="LLV9706" s="45"/>
      <c r="LLW9706" s="45"/>
      <c r="LLX9706" s="45"/>
      <c r="LLY9706" s="45"/>
      <c r="LLZ9706" s="45"/>
      <c r="LMA9706" s="45"/>
      <c r="LMB9706" s="45"/>
      <c r="LMC9706" s="45"/>
      <c r="LMD9706" s="45"/>
      <c r="LME9706" s="45"/>
      <c r="LMF9706" s="45"/>
      <c r="LMG9706" s="45"/>
      <c r="LMH9706" s="45"/>
      <c r="LMI9706" s="45"/>
      <c r="LMJ9706" s="45"/>
      <c r="LMK9706" s="45"/>
      <c r="LML9706" s="45"/>
      <c r="LMM9706" s="45"/>
      <c r="LMN9706" s="45"/>
      <c r="LMO9706" s="45"/>
      <c r="LMP9706" s="45"/>
      <c r="LMQ9706" s="45"/>
      <c r="LMR9706" s="45"/>
      <c r="LMS9706" s="45"/>
      <c r="LMT9706" s="45"/>
      <c r="LMU9706" s="45"/>
      <c r="LMV9706" s="45"/>
      <c r="LMW9706" s="45"/>
      <c r="LMX9706" s="45"/>
      <c r="LMY9706" s="45"/>
      <c r="LMZ9706" s="45"/>
      <c r="LNA9706" s="45"/>
      <c r="LNB9706" s="45"/>
      <c r="LNC9706" s="45"/>
      <c r="LND9706" s="45"/>
      <c r="LNE9706" s="45"/>
      <c r="LNF9706" s="45"/>
      <c r="LNG9706" s="45"/>
      <c r="LNH9706" s="45"/>
      <c r="LNI9706" s="45"/>
      <c r="LNJ9706" s="45"/>
      <c r="LNK9706" s="45"/>
      <c r="LNL9706" s="45"/>
      <c r="LNM9706" s="45"/>
      <c r="LNN9706" s="45"/>
      <c r="LNO9706" s="45"/>
      <c r="LNP9706" s="45"/>
      <c r="LNQ9706" s="45"/>
      <c r="LNR9706" s="45"/>
      <c r="LNS9706" s="45"/>
      <c r="LNT9706" s="45"/>
      <c r="LNU9706" s="45"/>
      <c r="LNV9706" s="45"/>
      <c r="LNW9706" s="45"/>
      <c r="LNX9706" s="45"/>
      <c r="LNY9706" s="45"/>
      <c r="LNZ9706" s="45"/>
      <c r="LOA9706" s="45"/>
      <c r="LOB9706" s="45"/>
      <c r="LOC9706" s="45"/>
      <c r="LOD9706" s="45"/>
      <c r="LOE9706" s="45"/>
      <c r="LOF9706" s="45"/>
      <c r="LOG9706" s="45"/>
      <c r="LOH9706" s="45"/>
      <c r="LOI9706" s="45"/>
      <c r="LOJ9706" s="45"/>
      <c r="LOK9706" s="45"/>
      <c r="LOL9706" s="45"/>
      <c r="LOM9706" s="45"/>
      <c r="LON9706" s="45"/>
      <c r="LOO9706" s="45"/>
      <c r="LOP9706" s="45"/>
      <c r="LOQ9706" s="45"/>
      <c r="LOR9706" s="45"/>
      <c r="LOS9706" s="45"/>
      <c r="LOT9706" s="45"/>
      <c r="LOU9706" s="45"/>
      <c r="LOV9706" s="45"/>
      <c r="LOW9706" s="45"/>
      <c r="LOX9706" s="45"/>
      <c r="LOY9706" s="45"/>
      <c r="LOZ9706" s="45"/>
      <c r="LPA9706" s="45"/>
      <c r="LPB9706" s="45"/>
      <c r="LPC9706" s="45"/>
      <c r="LPD9706" s="45"/>
      <c r="LPE9706" s="45"/>
      <c r="LPF9706" s="45"/>
      <c r="LPG9706" s="45"/>
      <c r="LPH9706" s="45"/>
      <c r="LPI9706" s="45"/>
      <c r="LPJ9706" s="45"/>
      <c r="LPK9706" s="45"/>
      <c r="LPL9706" s="45"/>
      <c r="LPM9706" s="45"/>
      <c r="LPN9706" s="45"/>
      <c r="LPO9706" s="45"/>
      <c r="LPP9706" s="45"/>
      <c r="LPQ9706" s="45"/>
      <c r="LPR9706" s="45"/>
      <c r="LPS9706" s="45"/>
      <c r="LPT9706" s="45"/>
      <c r="LPU9706" s="45"/>
      <c r="LPV9706" s="45"/>
      <c r="LPW9706" s="45"/>
      <c r="LPX9706" s="45"/>
      <c r="LPY9706" s="45"/>
      <c r="LPZ9706" s="45"/>
      <c r="LQA9706" s="45"/>
      <c r="LQB9706" s="45"/>
      <c r="LQC9706" s="45"/>
      <c r="LQD9706" s="45"/>
      <c r="LQE9706" s="45"/>
      <c r="LQF9706" s="45"/>
      <c r="LQG9706" s="45"/>
      <c r="LQH9706" s="45"/>
      <c r="LQI9706" s="45"/>
      <c r="LQJ9706" s="45"/>
      <c r="LQK9706" s="45"/>
      <c r="LQL9706" s="45"/>
      <c r="LQM9706" s="45"/>
      <c r="LQN9706" s="45"/>
      <c r="LQO9706" s="45"/>
      <c r="LQP9706" s="45"/>
      <c r="LQQ9706" s="45"/>
      <c r="LQR9706" s="45"/>
      <c r="LQS9706" s="45"/>
      <c r="LQT9706" s="45"/>
      <c r="LQU9706" s="45"/>
      <c r="LQV9706" s="45"/>
      <c r="LQW9706" s="45"/>
      <c r="LQX9706" s="45"/>
      <c r="LQY9706" s="45"/>
      <c r="LQZ9706" s="45"/>
      <c r="LRA9706" s="45"/>
      <c r="LRB9706" s="45"/>
      <c r="LRC9706" s="45"/>
      <c r="LRD9706" s="45"/>
      <c r="LRE9706" s="45"/>
      <c r="LRF9706" s="45"/>
      <c r="LRG9706" s="45"/>
      <c r="LRH9706" s="45"/>
      <c r="LRI9706" s="45"/>
      <c r="LRJ9706" s="45"/>
      <c r="LRK9706" s="45"/>
      <c r="LRL9706" s="45"/>
      <c r="LRM9706" s="45"/>
      <c r="LRN9706" s="45"/>
      <c r="LRO9706" s="45"/>
      <c r="LRP9706" s="45"/>
      <c r="LRQ9706" s="45"/>
      <c r="LRR9706" s="45"/>
      <c r="LRS9706" s="45"/>
      <c r="LRT9706" s="45"/>
      <c r="LRU9706" s="45"/>
      <c r="LRV9706" s="45"/>
      <c r="LRW9706" s="45"/>
      <c r="LRX9706" s="45"/>
      <c r="LRY9706" s="45"/>
      <c r="LRZ9706" s="45"/>
      <c r="LSA9706" s="45"/>
      <c r="LSB9706" s="45"/>
      <c r="LSC9706" s="45"/>
      <c r="LSD9706" s="45"/>
      <c r="LSE9706" s="45"/>
      <c r="LSF9706" s="45"/>
      <c r="LSG9706" s="45"/>
      <c r="LSH9706" s="45"/>
      <c r="LSI9706" s="45"/>
      <c r="LSJ9706" s="45"/>
      <c r="LSK9706" s="45"/>
      <c r="LSL9706" s="45"/>
      <c r="LSM9706" s="45"/>
      <c r="LSN9706" s="45"/>
      <c r="LSO9706" s="45"/>
      <c r="LSP9706" s="45"/>
      <c r="LSQ9706" s="45"/>
      <c r="LSR9706" s="45"/>
      <c r="LSS9706" s="45"/>
      <c r="LST9706" s="45"/>
      <c r="LSU9706" s="45"/>
      <c r="LSV9706" s="45"/>
      <c r="LSW9706" s="45"/>
      <c r="LSX9706" s="45"/>
      <c r="LSY9706" s="45"/>
      <c r="LSZ9706" s="45"/>
      <c r="LTA9706" s="45"/>
      <c r="LTB9706" s="45"/>
      <c r="LTC9706" s="45"/>
      <c r="LTD9706" s="45"/>
      <c r="LTE9706" s="45"/>
      <c r="LTF9706" s="45"/>
      <c r="LTG9706" s="45"/>
      <c r="LTH9706" s="45"/>
      <c r="LTI9706" s="45"/>
      <c r="LTJ9706" s="45"/>
      <c r="LTK9706" s="45"/>
      <c r="LTL9706" s="45"/>
      <c r="LTM9706" s="45"/>
      <c r="LTN9706" s="45"/>
      <c r="LTO9706" s="45"/>
      <c r="LTP9706" s="45"/>
      <c r="LTQ9706" s="45"/>
      <c r="LTR9706" s="45"/>
      <c r="LTS9706" s="45"/>
      <c r="LTT9706" s="45"/>
      <c r="LTU9706" s="45"/>
      <c r="LTV9706" s="45"/>
      <c r="LTW9706" s="45"/>
      <c r="LTX9706" s="45"/>
      <c r="LTY9706" s="45"/>
      <c r="LTZ9706" s="45"/>
      <c r="LUA9706" s="45"/>
      <c r="LUB9706" s="45"/>
      <c r="LUC9706" s="45"/>
      <c r="LUD9706" s="45"/>
      <c r="LUE9706" s="45"/>
      <c r="LUF9706" s="45"/>
      <c r="LUG9706" s="45"/>
      <c r="LUH9706" s="45"/>
      <c r="LUI9706" s="45"/>
      <c r="LUJ9706" s="45"/>
      <c r="LUK9706" s="45"/>
      <c r="LUL9706" s="45"/>
      <c r="LUM9706" s="45"/>
      <c r="LUN9706" s="45"/>
      <c r="LUO9706" s="45"/>
      <c r="LUP9706" s="45"/>
      <c r="LUQ9706" s="45"/>
      <c r="LUR9706" s="45"/>
      <c r="LUS9706" s="45"/>
      <c r="LUT9706" s="45"/>
      <c r="LUU9706" s="45"/>
      <c r="LUV9706" s="45"/>
      <c r="LUW9706" s="45"/>
      <c r="LUX9706" s="45"/>
      <c r="LUY9706" s="45"/>
      <c r="LUZ9706" s="45"/>
      <c r="LVA9706" s="45"/>
      <c r="LVB9706" s="45"/>
      <c r="LVC9706" s="45"/>
      <c r="LVD9706" s="45"/>
      <c r="LVE9706" s="45"/>
      <c r="LVF9706" s="45"/>
      <c r="LVG9706" s="45"/>
      <c r="LVH9706" s="45"/>
      <c r="LVI9706" s="45"/>
      <c r="LVJ9706" s="45"/>
      <c r="LVK9706" s="45"/>
      <c r="LVL9706" s="45"/>
      <c r="LVM9706" s="45"/>
      <c r="LVN9706" s="45"/>
      <c r="LVO9706" s="45"/>
      <c r="LVP9706" s="45"/>
      <c r="LVQ9706" s="45"/>
      <c r="LVR9706" s="45"/>
      <c r="LVS9706" s="45"/>
      <c r="LVT9706" s="45"/>
      <c r="LVU9706" s="45"/>
      <c r="LVV9706" s="45"/>
      <c r="LVW9706" s="45"/>
      <c r="LVX9706" s="45"/>
      <c r="LVY9706" s="45"/>
      <c r="LVZ9706" s="45"/>
      <c r="LWA9706" s="45"/>
      <c r="LWB9706" s="45"/>
      <c r="LWC9706" s="45"/>
      <c r="LWD9706" s="45"/>
      <c r="LWE9706" s="45"/>
      <c r="LWF9706" s="45"/>
      <c r="LWG9706" s="45"/>
      <c r="LWH9706" s="45"/>
      <c r="LWI9706" s="45"/>
      <c r="LWJ9706" s="45"/>
      <c r="LWK9706" s="45"/>
      <c r="LWL9706" s="45"/>
      <c r="LWM9706" s="45"/>
      <c r="LWN9706" s="45"/>
      <c r="LWO9706" s="45"/>
      <c r="LWP9706" s="45"/>
      <c r="LWQ9706" s="45"/>
      <c r="LWR9706" s="45"/>
      <c r="LWS9706" s="45"/>
      <c r="LWT9706" s="45"/>
      <c r="LWU9706" s="45"/>
      <c r="LWV9706" s="45"/>
      <c r="LWW9706" s="45"/>
      <c r="LWX9706" s="45"/>
      <c r="LWY9706" s="45"/>
      <c r="LWZ9706" s="45"/>
      <c r="LXA9706" s="45"/>
      <c r="LXB9706" s="45"/>
      <c r="LXC9706" s="45"/>
      <c r="LXD9706" s="45"/>
      <c r="LXE9706" s="45"/>
      <c r="LXF9706" s="45"/>
      <c r="LXG9706" s="45"/>
      <c r="LXH9706" s="45"/>
      <c r="LXI9706" s="45"/>
      <c r="LXJ9706" s="45"/>
      <c r="LXK9706" s="45"/>
      <c r="LXL9706" s="45"/>
      <c r="LXM9706" s="45"/>
      <c r="LXN9706" s="45"/>
      <c r="LXO9706" s="45"/>
      <c r="LXP9706" s="45"/>
      <c r="LXQ9706" s="45"/>
      <c r="LXR9706" s="45"/>
      <c r="LXS9706" s="45"/>
      <c r="LXT9706" s="45"/>
      <c r="LXU9706" s="45"/>
      <c r="LXV9706" s="45"/>
      <c r="LXW9706" s="45"/>
      <c r="LXX9706" s="45"/>
      <c r="LXY9706" s="45"/>
      <c r="LXZ9706" s="45"/>
      <c r="LYA9706" s="45"/>
      <c r="LYB9706" s="45"/>
      <c r="LYC9706" s="45"/>
      <c r="LYD9706" s="45"/>
      <c r="LYE9706" s="45"/>
      <c r="LYF9706" s="45"/>
      <c r="LYG9706" s="45"/>
      <c r="LYH9706" s="45"/>
      <c r="LYI9706" s="45"/>
      <c r="LYJ9706" s="45"/>
      <c r="LYK9706" s="45"/>
      <c r="LYL9706" s="45"/>
      <c r="LYM9706" s="45"/>
      <c r="LYN9706" s="45"/>
      <c r="LYO9706" s="45"/>
      <c r="LYP9706" s="45"/>
      <c r="LYQ9706" s="45"/>
      <c r="LYR9706" s="45"/>
      <c r="LYS9706" s="45"/>
      <c r="LYT9706" s="45"/>
      <c r="LYU9706" s="45"/>
      <c r="LYV9706" s="45"/>
      <c r="LYW9706" s="45"/>
      <c r="LYX9706" s="45"/>
      <c r="LYY9706" s="45"/>
      <c r="LYZ9706" s="45"/>
      <c r="LZA9706" s="45"/>
      <c r="LZB9706" s="45"/>
      <c r="LZC9706" s="45"/>
      <c r="LZD9706" s="45"/>
      <c r="LZE9706" s="45"/>
      <c r="LZF9706" s="45"/>
      <c r="LZG9706" s="45"/>
      <c r="LZH9706" s="45"/>
      <c r="LZI9706" s="45"/>
      <c r="LZJ9706" s="45"/>
      <c r="LZK9706" s="45"/>
      <c r="LZL9706" s="45"/>
      <c r="LZM9706" s="45"/>
      <c r="LZN9706" s="45"/>
      <c r="LZO9706" s="45"/>
      <c r="LZP9706" s="45"/>
      <c r="LZQ9706" s="45"/>
      <c r="LZR9706" s="45"/>
      <c r="LZS9706" s="45"/>
      <c r="LZT9706" s="45"/>
      <c r="LZU9706" s="45"/>
      <c r="LZV9706" s="45"/>
      <c r="LZW9706" s="45"/>
      <c r="LZX9706" s="45"/>
      <c r="LZY9706" s="45"/>
      <c r="LZZ9706" s="45"/>
      <c r="MAA9706" s="45"/>
      <c r="MAB9706" s="45"/>
      <c r="MAC9706" s="45"/>
      <c r="MAD9706" s="45"/>
      <c r="MAE9706" s="45"/>
      <c r="MAF9706" s="45"/>
      <c r="MAG9706" s="45"/>
      <c r="MAH9706" s="45"/>
      <c r="MAI9706" s="45"/>
      <c r="MAJ9706" s="45"/>
      <c r="MAK9706" s="45"/>
      <c r="MAL9706" s="45"/>
      <c r="MAM9706" s="45"/>
      <c r="MAN9706" s="45"/>
      <c r="MAO9706" s="45"/>
      <c r="MAP9706" s="45"/>
      <c r="MAQ9706" s="45"/>
      <c r="MAR9706" s="45"/>
      <c r="MAS9706" s="45"/>
      <c r="MAT9706" s="45"/>
      <c r="MAU9706" s="45"/>
      <c r="MAV9706" s="45"/>
      <c r="MAW9706" s="45"/>
      <c r="MAX9706" s="45"/>
      <c r="MAY9706" s="45"/>
      <c r="MAZ9706" s="45"/>
      <c r="MBA9706" s="45"/>
      <c r="MBB9706" s="45"/>
      <c r="MBC9706" s="45"/>
      <c r="MBD9706" s="45"/>
      <c r="MBE9706" s="45"/>
      <c r="MBF9706" s="45"/>
      <c r="MBG9706" s="45"/>
      <c r="MBH9706" s="45"/>
      <c r="MBI9706" s="45"/>
      <c r="MBJ9706" s="45"/>
      <c r="MBK9706" s="45"/>
      <c r="MBL9706" s="45"/>
      <c r="MBM9706" s="45"/>
      <c r="MBN9706" s="45"/>
      <c r="MBO9706" s="45"/>
      <c r="MBP9706" s="45"/>
      <c r="MBQ9706" s="45"/>
      <c r="MBR9706" s="45"/>
      <c r="MBS9706" s="45"/>
      <c r="MBT9706" s="45"/>
      <c r="MBU9706" s="45"/>
      <c r="MBV9706" s="45"/>
      <c r="MBW9706" s="45"/>
      <c r="MBX9706" s="45"/>
      <c r="MBY9706" s="45"/>
      <c r="MBZ9706" s="45"/>
      <c r="MCA9706" s="45"/>
      <c r="MCB9706" s="45"/>
      <c r="MCC9706" s="45"/>
      <c r="MCD9706" s="45"/>
      <c r="MCE9706" s="45"/>
      <c r="MCF9706" s="45"/>
      <c r="MCG9706" s="45"/>
      <c r="MCH9706" s="45"/>
      <c r="MCI9706" s="45"/>
      <c r="MCJ9706" s="45"/>
      <c r="MCK9706" s="45"/>
      <c r="MCL9706" s="45"/>
      <c r="MCM9706" s="45"/>
      <c r="MCN9706" s="45"/>
      <c r="MCO9706" s="45"/>
      <c r="MCP9706" s="45"/>
      <c r="MCQ9706" s="45"/>
      <c r="MCR9706" s="45"/>
      <c r="MCS9706" s="45"/>
      <c r="MCT9706" s="45"/>
      <c r="MCU9706" s="45"/>
      <c r="MCV9706" s="45"/>
      <c r="MCW9706" s="45"/>
      <c r="MCX9706" s="45"/>
      <c r="MCY9706" s="45"/>
      <c r="MCZ9706" s="45"/>
      <c r="MDA9706" s="45"/>
      <c r="MDB9706" s="45"/>
      <c r="MDC9706" s="45"/>
      <c r="MDD9706" s="45"/>
      <c r="MDE9706" s="45"/>
      <c r="MDF9706" s="45"/>
      <c r="MDG9706" s="45"/>
      <c r="MDH9706" s="45"/>
      <c r="MDI9706" s="45"/>
      <c r="MDJ9706" s="45"/>
      <c r="MDK9706" s="45"/>
      <c r="MDL9706" s="45"/>
      <c r="MDM9706" s="45"/>
      <c r="MDN9706" s="45"/>
      <c r="MDO9706" s="45"/>
      <c r="MDP9706" s="45"/>
      <c r="MDQ9706" s="45"/>
      <c r="MDR9706" s="45"/>
      <c r="MDS9706" s="45"/>
      <c r="MDT9706" s="45"/>
      <c r="MDU9706" s="45"/>
      <c r="MDV9706" s="45"/>
      <c r="MDW9706" s="45"/>
      <c r="MDX9706" s="45"/>
      <c r="MDY9706" s="45"/>
      <c r="MDZ9706" s="45"/>
      <c r="MEA9706" s="45"/>
      <c r="MEB9706" s="45"/>
      <c r="MEC9706" s="45"/>
      <c r="MED9706" s="45"/>
      <c r="MEE9706" s="45"/>
      <c r="MEF9706" s="45"/>
      <c r="MEG9706" s="45"/>
      <c r="MEH9706" s="45"/>
      <c r="MEI9706" s="45"/>
      <c r="MEJ9706" s="45"/>
      <c r="MEK9706" s="45"/>
      <c r="MEL9706" s="45"/>
      <c r="MEM9706" s="45"/>
      <c r="MEN9706" s="45"/>
      <c r="MEO9706" s="45"/>
      <c r="MEP9706" s="45"/>
      <c r="MEQ9706" s="45"/>
      <c r="MER9706" s="45"/>
      <c r="MES9706" s="45"/>
      <c r="MET9706" s="45"/>
      <c r="MEU9706" s="45"/>
      <c r="MEV9706" s="45"/>
      <c r="MEW9706" s="45"/>
      <c r="MEX9706" s="45"/>
      <c r="MEY9706" s="45"/>
      <c r="MEZ9706" s="45"/>
      <c r="MFA9706" s="45"/>
      <c r="MFB9706" s="45"/>
      <c r="MFC9706" s="45"/>
      <c r="MFD9706" s="45"/>
      <c r="MFE9706" s="45"/>
      <c r="MFF9706" s="45"/>
      <c r="MFG9706" s="45"/>
      <c r="MFH9706" s="45"/>
      <c r="MFI9706" s="45"/>
      <c r="MFJ9706" s="45"/>
      <c r="MFK9706" s="45"/>
      <c r="MFL9706" s="45"/>
      <c r="MFM9706" s="45"/>
      <c r="MFN9706" s="45"/>
      <c r="MFO9706" s="45"/>
      <c r="MFP9706" s="45"/>
      <c r="MFQ9706" s="45"/>
      <c r="MFR9706" s="45"/>
      <c r="MFS9706" s="45"/>
      <c r="MFT9706" s="45"/>
      <c r="MFU9706" s="45"/>
      <c r="MFV9706" s="45"/>
      <c r="MFW9706" s="45"/>
      <c r="MFX9706" s="45"/>
      <c r="MFY9706" s="45"/>
      <c r="MFZ9706" s="45"/>
      <c r="MGA9706" s="45"/>
      <c r="MGB9706" s="45"/>
      <c r="MGC9706" s="45"/>
      <c r="MGD9706" s="45"/>
      <c r="MGE9706" s="45"/>
      <c r="MGF9706" s="45"/>
      <c r="MGG9706" s="45"/>
      <c r="MGH9706" s="45"/>
      <c r="MGI9706" s="45"/>
      <c r="MGJ9706" s="45"/>
      <c r="MGK9706" s="45"/>
      <c r="MGL9706" s="45"/>
      <c r="MGM9706" s="45"/>
      <c r="MGN9706" s="45"/>
      <c r="MGO9706" s="45"/>
      <c r="MGP9706" s="45"/>
      <c r="MGQ9706" s="45"/>
      <c r="MGR9706" s="45"/>
      <c r="MGS9706" s="45"/>
      <c r="MGT9706" s="45"/>
      <c r="MGU9706" s="45"/>
      <c r="MGV9706" s="45"/>
      <c r="MGW9706" s="45"/>
      <c r="MGX9706" s="45"/>
      <c r="MGY9706" s="45"/>
      <c r="MGZ9706" s="45"/>
      <c r="MHA9706" s="45"/>
      <c r="MHB9706" s="45"/>
      <c r="MHC9706" s="45"/>
      <c r="MHD9706" s="45"/>
      <c r="MHE9706" s="45"/>
      <c r="MHF9706" s="45"/>
      <c r="MHG9706" s="45"/>
      <c r="MHH9706" s="45"/>
      <c r="MHI9706" s="45"/>
      <c r="MHJ9706" s="45"/>
      <c r="MHK9706" s="45"/>
      <c r="MHL9706" s="45"/>
      <c r="MHM9706" s="45"/>
      <c r="MHN9706" s="45"/>
      <c r="MHO9706" s="45"/>
      <c r="MHP9706" s="45"/>
      <c r="MHQ9706" s="45"/>
      <c r="MHR9706" s="45"/>
      <c r="MHS9706" s="45"/>
      <c r="MHT9706" s="45"/>
      <c r="MHU9706" s="45"/>
      <c r="MHV9706" s="45"/>
      <c r="MHW9706" s="45"/>
      <c r="MHX9706" s="45"/>
      <c r="MHY9706" s="45"/>
      <c r="MHZ9706" s="45"/>
      <c r="MIA9706" s="45"/>
      <c r="MIB9706" s="45"/>
      <c r="MIC9706" s="45"/>
      <c r="MID9706" s="45"/>
      <c r="MIE9706" s="45"/>
      <c r="MIF9706" s="45"/>
      <c r="MIG9706" s="45"/>
      <c r="MIH9706" s="45"/>
      <c r="MII9706" s="45"/>
      <c r="MIJ9706" s="45"/>
      <c r="MIK9706" s="45"/>
      <c r="MIL9706" s="45"/>
      <c r="MIM9706" s="45"/>
      <c r="MIN9706" s="45"/>
      <c r="MIO9706" s="45"/>
      <c r="MIP9706" s="45"/>
      <c r="MIQ9706" s="45"/>
      <c r="MIR9706" s="45"/>
      <c r="MIS9706" s="45"/>
      <c r="MIT9706" s="45"/>
      <c r="MIU9706" s="45"/>
      <c r="MIV9706" s="45"/>
      <c r="MIW9706" s="45"/>
      <c r="MIX9706" s="45"/>
      <c r="MIY9706" s="45"/>
      <c r="MIZ9706" s="45"/>
      <c r="MJA9706" s="45"/>
      <c r="MJB9706" s="45"/>
      <c r="MJC9706" s="45"/>
      <c r="MJD9706" s="45"/>
      <c r="MJE9706" s="45"/>
      <c r="MJF9706" s="45"/>
      <c r="MJG9706" s="45"/>
      <c r="MJH9706" s="45"/>
      <c r="MJI9706" s="45"/>
      <c r="MJJ9706" s="45"/>
      <c r="MJK9706" s="45"/>
      <c r="MJL9706" s="45"/>
      <c r="MJM9706" s="45"/>
      <c r="MJN9706" s="45"/>
      <c r="MJO9706" s="45"/>
      <c r="MJP9706" s="45"/>
      <c r="MJQ9706" s="45"/>
      <c r="MJR9706" s="45"/>
      <c r="MJS9706" s="45"/>
      <c r="MJT9706" s="45"/>
      <c r="MJU9706" s="45"/>
      <c r="MJV9706" s="45"/>
      <c r="MJW9706" s="45"/>
      <c r="MJX9706" s="45"/>
      <c r="MJY9706" s="45"/>
      <c r="MJZ9706" s="45"/>
      <c r="MKA9706" s="45"/>
      <c r="MKB9706" s="45"/>
      <c r="MKC9706" s="45"/>
      <c r="MKD9706" s="45"/>
      <c r="MKE9706" s="45"/>
      <c r="MKF9706" s="45"/>
      <c r="MKG9706" s="45"/>
      <c r="MKH9706" s="45"/>
      <c r="MKI9706" s="45"/>
      <c r="MKJ9706" s="45"/>
      <c r="MKK9706" s="45"/>
      <c r="MKL9706" s="45"/>
      <c r="MKM9706" s="45"/>
      <c r="MKN9706" s="45"/>
      <c r="MKO9706" s="45"/>
      <c r="MKP9706" s="45"/>
      <c r="MKQ9706" s="45"/>
      <c r="MKR9706" s="45"/>
      <c r="MKS9706" s="45"/>
      <c r="MKT9706" s="45"/>
      <c r="MKU9706" s="45"/>
      <c r="MKV9706" s="45"/>
      <c r="MKW9706" s="45"/>
      <c r="MKX9706" s="45"/>
      <c r="MKY9706" s="45"/>
      <c r="MKZ9706" s="45"/>
      <c r="MLA9706" s="45"/>
      <c r="MLB9706" s="45"/>
      <c r="MLC9706" s="45"/>
      <c r="MLD9706" s="45"/>
      <c r="MLE9706" s="45"/>
      <c r="MLF9706" s="45"/>
      <c r="MLG9706" s="45"/>
      <c r="MLH9706" s="45"/>
      <c r="MLI9706" s="45"/>
      <c r="MLJ9706" s="45"/>
      <c r="MLK9706" s="45"/>
      <c r="MLL9706" s="45"/>
      <c r="MLM9706" s="45"/>
      <c r="MLN9706" s="45"/>
      <c r="MLO9706" s="45"/>
      <c r="MLP9706" s="45"/>
      <c r="MLQ9706" s="45"/>
      <c r="MLR9706" s="45"/>
      <c r="MLS9706" s="45"/>
      <c r="MLT9706" s="45"/>
      <c r="MLU9706" s="45"/>
      <c r="MLV9706" s="45"/>
      <c r="MLW9706" s="45"/>
      <c r="MLX9706" s="45"/>
      <c r="MLY9706" s="45"/>
      <c r="MLZ9706" s="45"/>
      <c r="MMA9706" s="45"/>
      <c r="MMB9706" s="45"/>
      <c r="MMC9706" s="45"/>
      <c r="MMD9706" s="45"/>
      <c r="MME9706" s="45"/>
      <c r="MMF9706" s="45"/>
      <c r="MMG9706" s="45"/>
      <c r="MMH9706" s="45"/>
      <c r="MMI9706" s="45"/>
      <c r="MMJ9706" s="45"/>
      <c r="MMK9706" s="45"/>
      <c r="MML9706" s="45"/>
      <c r="MMM9706" s="45"/>
      <c r="MMN9706" s="45"/>
      <c r="MMO9706" s="45"/>
      <c r="MMP9706" s="45"/>
      <c r="MMQ9706" s="45"/>
      <c r="MMR9706" s="45"/>
      <c r="MMS9706" s="45"/>
      <c r="MMT9706" s="45"/>
      <c r="MMU9706" s="45"/>
      <c r="MMV9706" s="45"/>
      <c r="MMW9706" s="45"/>
      <c r="MMX9706" s="45"/>
      <c r="MMY9706" s="45"/>
      <c r="MMZ9706" s="45"/>
      <c r="MNA9706" s="45"/>
      <c r="MNB9706" s="45"/>
      <c r="MNC9706" s="45"/>
      <c r="MND9706" s="45"/>
      <c r="MNE9706" s="45"/>
      <c r="MNF9706" s="45"/>
      <c r="MNG9706" s="45"/>
      <c r="MNH9706" s="45"/>
      <c r="MNI9706" s="45"/>
      <c r="MNJ9706" s="45"/>
      <c r="MNK9706" s="45"/>
      <c r="MNL9706" s="45"/>
      <c r="MNM9706" s="45"/>
      <c r="MNN9706" s="45"/>
      <c r="MNO9706" s="45"/>
      <c r="MNP9706" s="45"/>
      <c r="MNQ9706" s="45"/>
      <c r="MNR9706" s="45"/>
      <c r="MNS9706" s="45"/>
      <c r="MNT9706" s="45"/>
      <c r="MNU9706" s="45"/>
      <c r="MNV9706" s="45"/>
      <c r="MNW9706" s="45"/>
      <c r="MNX9706" s="45"/>
      <c r="MNY9706" s="45"/>
      <c r="MNZ9706" s="45"/>
      <c r="MOA9706" s="45"/>
      <c r="MOB9706" s="45"/>
      <c r="MOC9706" s="45"/>
      <c r="MOD9706" s="45"/>
      <c r="MOE9706" s="45"/>
      <c r="MOF9706" s="45"/>
      <c r="MOG9706" s="45"/>
      <c r="MOH9706" s="45"/>
      <c r="MOI9706" s="45"/>
      <c r="MOJ9706" s="45"/>
      <c r="MOK9706" s="45"/>
      <c r="MOL9706" s="45"/>
      <c r="MOM9706" s="45"/>
      <c r="MON9706" s="45"/>
      <c r="MOO9706" s="45"/>
      <c r="MOP9706" s="45"/>
      <c r="MOQ9706" s="45"/>
      <c r="MOR9706" s="45"/>
      <c r="MOS9706" s="45"/>
      <c r="MOT9706" s="45"/>
      <c r="MOU9706" s="45"/>
      <c r="MOV9706" s="45"/>
      <c r="MOW9706" s="45"/>
      <c r="MOX9706" s="45"/>
      <c r="MOY9706" s="45"/>
      <c r="MOZ9706" s="45"/>
      <c r="MPA9706" s="45"/>
      <c r="MPB9706" s="45"/>
      <c r="MPC9706" s="45"/>
      <c r="MPD9706" s="45"/>
      <c r="MPE9706" s="45"/>
      <c r="MPF9706" s="45"/>
      <c r="MPG9706" s="45"/>
      <c r="MPH9706" s="45"/>
      <c r="MPI9706" s="45"/>
      <c r="MPJ9706" s="45"/>
      <c r="MPK9706" s="45"/>
      <c r="MPL9706" s="45"/>
      <c r="MPM9706" s="45"/>
      <c r="MPN9706" s="45"/>
      <c r="MPO9706" s="45"/>
      <c r="MPP9706" s="45"/>
      <c r="MPQ9706" s="45"/>
      <c r="MPR9706" s="45"/>
      <c r="MPS9706" s="45"/>
      <c r="MPT9706" s="45"/>
      <c r="MPU9706" s="45"/>
      <c r="MPV9706" s="45"/>
      <c r="MPW9706" s="45"/>
      <c r="MPX9706" s="45"/>
      <c r="MPY9706" s="45"/>
      <c r="MPZ9706" s="45"/>
      <c r="MQA9706" s="45"/>
      <c r="MQB9706" s="45"/>
      <c r="MQC9706" s="45"/>
      <c r="MQD9706" s="45"/>
      <c r="MQE9706" s="45"/>
      <c r="MQF9706" s="45"/>
      <c r="MQG9706" s="45"/>
      <c r="MQH9706" s="45"/>
      <c r="MQI9706" s="45"/>
      <c r="MQJ9706" s="45"/>
      <c r="MQK9706" s="45"/>
      <c r="MQL9706" s="45"/>
      <c r="MQM9706" s="45"/>
      <c r="MQN9706" s="45"/>
      <c r="MQO9706" s="45"/>
      <c r="MQP9706" s="45"/>
      <c r="MQQ9706" s="45"/>
      <c r="MQR9706" s="45"/>
      <c r="MQS9706" s="45"/>
      <c r="MQT9706" s="45"/>
      <c r="MQU9706" s="45"/>
      <c r="MQV9706" s="45"/>
      <c r="MQW9706" s="45"/>
      <c r="MQX9706" s="45"/>
      <c r="MQY9706" s="45"/>
      <c r="MQZ9706" s="45"/>
      <c r="MRA9706" s="45"/>
      <c r="MRB9706" s="45"/>
      <c r="MRC9706" s="45"/>
      <c r="MRD9706" s="45"/>
      <c r="MRE9706" s="45"/>
      <c r="MRF9706" s="45"/>
      <c r="MRG9706" s="45"/>
      <c r="MRH9706" s="45"/>
      <c r="MRI9706" s="45"/>
      <c r="MRJ9706" s="45"/>
      <c r="MRK9706" s="45"/>
      <c r="MRL9706" s="45"/>
      <c r="MRM9706" s="45"/>
      <c r="MRN9706" s="45"/>
      <c r="MRO9706" s="45"/>
      <c r="MRP9706" s="45"/>
      <c r="MRQ9706" s="45"/>
      <c r="MRR9706" s="45"/>
      <c r="MRS9706" s="45"/>
      <c r="MRT9706" s="45"/>
      <c r="MRU9706" s="45"/>
      <c r="MRV9706" s="45"/>
      <c r="MRW9706" s="45"/>
      <c r="MRX9706" s="45"/>
      <c r="MRY9706" s="45"/>
      <c r="MRZ9706" s="45"/>
      <c r="MSA9706" s="45"/>
      <c r="MSB9706" s="45"/>
      <c r="MSC9706" s="45"/>
      <c r="MSD9706" s="45"/>
      <c r="MSE9706" s="45"/>
      <c r="MSF9706" s="45"/>
      <c r="MSG9706" s="45"/>
      <c r="MSH9706" s="45"/>
      <c r="MSI9706" s="45"/>
      <c r="MSJ9706" s="45"/>
      <c r="MSK9706" s="45"/>
      <c r="MSL9706" s="45"/>
      <c r="MSM9706" s="45"/>
      <c r="MSN9706" s="45"/>
      <c r="MSO9706" s="45"/>
      <c r="MSP9706" s="45"/>
      <c r="MSQ9706" s="45"/>
      <c r="MSR9706" s="45"/>
      <c r="MSS9706" s="45"/>
      <c r="MST9706" s="45"/>
      <c r="MSU9706" s="45"/>
      <c r="MSV9706" s="45"/>
      <c r="MSW9706" s="45"/>
      <c r="MSX9706" s="45"/>
      <c r="MSY9706" s="45"/>
      <c r="MSZ9706" s="45"/>
      <c r="MTA9706" s="45"/>
      <c r="MTB9706" s="45"/>
      <c r="MTC9706" s="45"/>
      <c r="MTD9706" s="45"/>
      <c r="MTE9706" s="45"/>
      <c r="MTF9706" s="45"/>
      <c r="MTG9706" s="45"/>
      <c r="MTH9706" s="45"/>
      <c r="MTI9706" s="45"/>
      <c r="MTJ9706" s="45"/>
      <c r="MTK9706" s="45"/>
      <c r="MTL9706" s="45"/>
      <c r="MTM9706" s="45"/>
      <c r="MTN9706" s="45"/>
      <c r="MTO9706" s="45"/>
      <c r="MTP9706" s="45"/>
      <c r="MTQ9706" s="45"/>
      <c r="MTR9706" s="45"/>
      <c r="MTS9706" s="45"/>
      <c r="MTT9706" s="45"/>
      <c r="MTU9706" s="45"/>
      <c r="MTV9706" s="45"/>
      <c r="MTW9706" s="45"/>
      <c r="MTX9706" s="45"/>
      <c r="MTY9706" s="45"/>
      <c r="MTZ9706" s="45"/>
      <c r="MUA9706" s="45"/>
      <c r="MUB9706" s="45"/>
      <c r="MUC9706" s="45"/>
      <c r="MUD9706" s="45"/>
      <c r="MUE9706" s="45"/>
      <c r="MUF9706" s="45"/>
      <c r="MUG9706" s="45"/>
      <c r="MUH9706" s="45"/>
      <c r="MUI9706" s="45"/>
      <c r="MUJ9706" s="45"/>
      <c r="MUK9706" s="45"/>
      <c r="MUL9706" s="45"/>
      <c r="MUM9706" s="45"/>
      <c r="MUN9706" s="45"/>
      <c r="MUO9706" s="45"/>
      <c r="MUP9706" s="45"/>
      <c r="MUQ9706" s="45"/>
      <c r="MUR9706" s="45"/>
      <c r="MUS9706" s="45"/>
      <c r="MUT9706" s="45"/>
      <c r="MUU9706" s="45"/>
      <c r="MUV9706" s="45"/>
      <c r="MUW9706" s="45"/>
      <c r="MUX9706" s="45"/>
      <c r="MUY9706" s="45"/>
      <c r="MUZ9706" s="45"/>
      <c r="MVA9706" s="45"/>
      <c r="MVB9706" s="45"/>
      <c r="MVC9706" s="45"/>
      <c r="MVD9706" s="45"/>
      <c r="MVE9706" s="45"/>
      <c r="MVF9706" s="45"/>
      <c r="MVG9706" s="45"/>
      <c r="MVH9706" s="45"/>
      <c r="MVI9706" s="45"/>
      <c r="MVJ9706" s="45"/>
      <c r="MVK9706" s="45"/>
      <c r="MVL9706" s="45"/>
      <c r="MVM9706" s="45"/>
      <c r="MVN9706" s="45"/>
      <c r="MVO9706" s="45"/>
      <c r="MVP9706" s="45"/>
      <c r="MVQ9706" s="45"/>
      <c r="MVR9706" s="45"/>
      <c r="MVS9706" s="45"/>
      <c r="MVT9706" s="45"/>
      <c r="MVU9706" s="45"/>
      <c r="MVV9706" s="45"/>
      <c r="MVW9706" s="45"/>
      <c r="MVX9706" s="45"/>
      <c r="MVY9706" s="45"/>
      <c r="MVZ9706" s="45"/>
      <c r="MWA9706" s="45"/>
      <c r="MWB9706" s="45"/>
      <c r="MWC9706" s="45"/>
      <c r="MWD9706" s="45"/>
      <c r="MWE9706" s="45"/>
      <c r="MWF9706" s="45"/>
      <c r="MWG9706" s="45"/>
      <c r="MWH9706" s="45"/>
      <c r="MWI9706" s="45"/>
      <c r="MWJ9706" s="45"/>
      <c r="MWK9706" s="45"/>
      <c r="MWL9706" s="45"/>
      <c r="MWM9706" s="45"/>
      <c r="MWN9706" s="45"/>
      <c r="MWO9706" s="45"/>
      <c r="MWP9706" s="45"/>
      <c r="MWQ9706" s="45"/>
      <c r="MWR9706" s="45"/>
      <c r="MWS9706" s="45"/>
      <c r="MWT9706" s="45"/>
      <c r="MWU9706" s="45"/>
      <c r="MWV9706" s="45"/>
      <c r="MWW9706" s="45"/>
      <c r="MWX9706" s="45"/>
      <c r="MWY9706" s="45"/>
      <c r="MWZ9706" s="45"/>
      <c r="MXA9706" s="45"/>
      <c r="MXB9706" s="45"/>
      <c r="MXC9706" s="45"/>
      <c r="MXD9706" s="45"/>
      <c r="MXE9706" s="45"/>
      <c r="MXF9706" s="45"/>
      <c r="MXG9706" s="45"/>
      <c r="MXH9706" s="45"/>
      <c r="MXI9706" s="45"/>
      <c r="MXJ9706" s="45"/>
      <c r="MXK9706" s="45"/>
      <c r="MXL9706" s="45"/>
      <c r="MXM9706" s="45"/>
      <c r="MXN9706" s="45"/>
      <c r="MXO9706" s="45"/>
      <c r="MXP9706" s="45"/>
      <c r="MXQ9706" s="45"/>
      <c r="MXR9706" s="45"/>
      <c r="MXS9706" s="45"/>
      <c r="MXT9706" s="45"/>
      <c r="MXU9706" s="45"/>
      <c r="MXV9706" s="45"/>
      <c r="MXW9706" s="45"/>
      <c r="MXX9706" s="45"/>
      <c r="MXY9706" s="45"/>
      <c r="MXZ9706" s="45"/>
      <c r="MYA9706" s="45"/>
      <c r="MYB9706" s="45"/>
      <c r="MYC9706" s="45"/>
      <c r="MYD9706" s="45"/>
      <c r="MYE9706" s="45"/>
      <c r="MYF9706" s="45"/>
      <c r="MYG9706" s="45"/>
      <c r="MYH9706" s="45"/>
      <c r="MYI9706" s="45"/>
      <c r="MYJ9706" s="45"/>
      <c r="MYK9706" s="45"/>
      <c r="MYL9706" s="45"/>
      <c r="MYM9706" s="45"/>
      <c r="MYN9706" s="45"/>
      <c r="MYO9706" s="45"/>
      <c r="MYP9706" s="45"/>
      <c r="MYQ9706" s="45"/>
      <c r="MYR9706" s="45"/>
      <c r="MYS9706" s="45"/>
      <c r="MYT9706" s="45"/>
      <c r="MYU9706" s="45"/>
      <c r="MYV9706" s="45"/>
      <c r="MYW9706" s="45"/>
      <c r="MYX9706" s="45"/>
      <c r="MYY9706" s="45"/>
      <c r="MYZ9706" s="45"/>
      <c r="MZA9706" s="45"/>
      <c r="MZB9706" s="45"/>
      <c r="MZC9706" s="45"/>
      <c r="MZD9706" s="45"/>
      <c r="MZE9706" s="45"/>
      <c r="MZF9706" s="45"/>
      <c r="MZG9706" s="45"/>
      <c r="MZH9706" s="45"/>
      <c r="MZI9706" s="45"/>
      <c r="MZJ9706" s="45"/>
      <c r="MZK9706" s="45"/>
      <c r="MZL9706" s="45"/>
      <c r="MZM9706" s="45"/>
      <c r="MZN9706" s="45"/>
      <c r="MZO9706" s="45"/>
      <c r="MZP9706" s="45"/>
      <c r="MZQ9706" s="45"/>
      <c r="MZR9706" s="45"/>
      <c r="MZS9706" s="45"/>
      <c r="MZT9706" s="45"/>
      <c r="MZU9706" s="45"/>
      <c r="MZV9706" s="45"/>
      <c r="MZW9706" s="45"/>
      <c r="MZX9706" s="45"/>
      <c r="MZY9706" s="45"/>
      <c r="MZZ9706" s="45"/>
      <c r="NAA9706" s="45"/>
      <c r="NAB9706" s="45"/>
      <c r="NAC9706" s="45"/>
      <c r="NAD9706" s="45"/>
      <c r="NAE9706" s="45"/>
      <c r="NAF9706" s="45"/>
      <c r="NAG9706" s="45"/>
      <c r="NAH9706" s="45"/>
      <c r="NAI9706" s="45"/>
      <c r="NAJ9706" s="45"/>
      <c r="NAK9706" s="45"/>
      <c r="NAL9706" s="45"/>
      <c r="NAM9706" s="45"/>
      <c r="NAN9706" s="45"/>
      <c r="NAO9706" s="45"/>
      <c r="NAP9706" s="45"/>
      <c r="NAQ9706" s="45"/>
      <c r="NAR9706" s="45"/>
      <c r="NAS9706" s="45"/>
      <c r="NAT9706" s="45"/>
      <c r="NAU9706" s="45"/>
      <c r="NAV9706" s="45"/>
      <c r="NAW9706" s="45"/>
      <c r="NAX9706" s="45"/>
      <c r="NAY9706" s="45"/>
      <c r="NAZ9706" s="45"/>
      <c r="NBA9706" s="45"/>
      <c r="NBB9706" s="45"/>
      <c r="NBC9706" s="45"/>
      <c r="NBD9706" s="45"/>
      <c r="NBE9706" s="45"/>
      <c r="NBF9706" s="45"/>
      <c r="NBG9706" s="45"/>
      <c r="NBH9706" s="45"/>
      <c r="NBI9706" s="45"/>
      <c r="NBJ9706" s="45"/>
      <c r="NBK9706" s="45"/>
      <c r="NBL9706" s="45"/>
      <c r="NBM9706" s="45"/>
      <c r="NBN9706" s="45"/>
      <c r="NBO9706" s="45"/>
      <c r="NBP9706" s="45"/>
      <c r="NBQ9706" s="45"/>
      <c r="NBR9706" s="45"/>
      <c r="NBS9706" s="45"/>
      <c r="NBT9706" s="45"/>
      <c r="NBU9706" s="45"/>
      <c r="NBV9706" s="45"/>
      <c r="NBW9706" s="45"/>
      <c r="NBX9706" s="45"/>
      <c r="NBY9706" s="45"/>
      <c r="NBZ9706" s="45"/>
      <c r="NCA9706" s="45"/>
      <c r="NCB9706" s="45"/>
      <c r="NCC9706" s="45"/>
      <c r="NCD9706" s="45"/>
      <c r="NCE9706" s="45"/>
      <c r="NCF9706" s="45"/>
      <c r="NCG9706" s="45"/>
      <c r="NCH9706" s="45"/>
      <c r="NCI9706" s="45"/>
      <c r="NCJ9706" s="45"/>
      <c r="NCK9706" s="45"/>
      <c r="NCL9706" s="45"/>
      <c r="NCM9706" s="45"/>
      <c r="NCN9706" s="45"/>
      <c r="NCO9706" s="45"/>
      <c r="NCP9706" s="45"/>
      <c r="NCQ9706" s="45"/>
      <c r="NCR9706" s="45"/>
      <c r="NCS9706" s="45"/>
      <c r="NCT9706" s="45"/>
      <c r="NCU9706" s="45"/>
      <c r="NCV9706" s="45"/>
      <c r="NCW9706" s="45"/>
      <c r="NCX9706" s="45"/>
      <c r="NCY9706" s="45"/>
      <c r="NCZ9706" s="45"/>
      <c r="NDA9706" s="45"/>
      <c r="NDB9706" s="45"/>
      <c r="NDC9706" s="45"/>
      <c r="NDD9706" s="45"/>
      <c r="NDE9706" s="45"/>
      <c r="NDF9706" s="45"/>
      <c r="NDG9706" s="45"/>
      <c r="NDH9706" s="45"/>
      <c r="NDI9706" s="45"/>
      <c r="NDJ9706" s="45"/>
      <c r="NDK9706" s="45"/>
      <c r="NDL9706" s="45"/>
      <c r="NDM9706" s="45"/>
      <c r="NDN9706" s="45"/>
      <c r="NDO9706" s="45"/>
      <c r="NDP9706" s="45"/>
      <c r="NDQ9706" s="45"/>
      <c r="NDR9706" s="45"/>
      <c r="NDS9706" s="45"/>
      <c r="NDT9706" s="45"/>
      <c r="NDU9706" s="45"/>
      <c r="NDV9706" s="45"/>
      <c r="NDW9706" s="45"/>
      <c r="NDX9706" s="45"/>
      <c r="NDY9706" s="45"/>
      <c r="NDZ9706" s="45"/>
      <c r="NEA9706" s="45"/>
      <c r="NEB9706" s="45"/>
      <c r="NEC9706" s="45"/>
      <c r="NED9706" s="45"/>
      <c r="NEE9706" s="45"/>
      <c r="NEF9706" s="45"/>
      <c r="NEG9706" s="45"/>
      <c r="NEH9706" s="45"/>
      <c r="NEI9706" s="45"/>
      <c r="NEJ9706" s="45"/>
      <c r="NEK9706" s="45"/>
      <c r="NEL9706" s="45"/>
      <c r="NEM9706" s="45"/>
      <c r="NEN9706" s="45"/>
      <c r="NEO9706" s="45"/>
      <c r="NEP9706" s="45"/>
      <c r="NEQ9706" s="45"/>
      <c r="NER9706" s="45"/>
      <c r="NES9706" s="45"/>
      <c r="NET9706" s="45"/>
      <c r="NEU9706" s="45"/>
      <c r="NEV9706" s="45"/>
      <c r="NEW9706" s="45"/>
      <c r="NEX9706" s="45"/>
      <c r="NEY9706" s="45"/>
      <c r="NEZ9706" s="45"/>
      <c r="NFA9706" s="45"/>
      <c r="NFB9706" s="45"/>
      <c r="NFC9706" s="45"/>
      <c r="NFD9706" s="45"/>
      <c r="NFE9706" s="45"/>
      <c r="NFF9706" s="45"/>
      <c r="NFG9706" s="45"/>
      <c r="NFH9706" s="45"/>
      <c r="NFI9706" s="45"/>
      <c r="NFJ9706" s="45"/>
      <c r="NFK9706" s="45"/>
      <c r="NFL9706" s="45"/>
      <c r="NFM9706" s="45"/>
      <c r="NFN9706" s="45"/>
      <c r="NFO9706" s="45"/>
      <c r="NFP9706" s="45"/>
      <c r="NFQ9706" s="45"/>
      <c r="NFR9706" s="45"/>
      <c r="NFS9706" s="45"/>
      <c r="NFT9706" s="45"/>
      <c r="NFU9706" s="45"/>
      <c r="NFV9706" s="45"/>
      <c r="NFW9706" s="45"/>
      <c r="NFX9706" s="45"/>
      <c r="NFY9706" s="45"/>
      <c r="NFZ9706" s="45"/>
      <c r="NGA9706" s="45"/>
      <c r="NGB9706" s="45"/>
      <c r="NGC9706" s="45"/>
      <c r="NGD9706" s="45"/>
      <c r="NGE9706" s="45"/>
      <c r="NGF9706" s="45"/>
      <c r="NGG9706" s="45"/>
      <c r="NGH9706" s="45"/>
      <c r="NGI9706" s="45"/>
      <c r="NGJ9706" s="45"/>
      <c r="NGK9706" s="45"/>
      <c r="NGL9706" s="45"/>
      <c r="NGM9706" s="45"/>
      <c r="NGN9706" s="45"/>
      <c r="NGO9706" s="45"/>
      <c r="NGP9706" s="45"/>
      <c r="NGQ9706" s="45"/>
      <c r="NGR9706" s="45"/>
      <c r="NGS9706" s="45"/>
      <c r="NGT9706" s="45"/>
      <c r="NGU9706" s="45"/>
      <c r="NGV9706" s="45"/>
      <c r="NGW9706" s="45"/>
      <c r="NGX9706" s="45"/>
      <c r="NGY9706" s="45"/>
      <c r="NGZ9706" s="45"/>
      <c r="NHA9706" s="45"/>
      <c r="NHB9706" s="45"/>
      <c r="NHC9706" s="45"/>
      <c r="NHD9706" s="45"/>
      <c r="NHE9706" s="45"/>
      <c r="NHF9706" s="45"/>
      <c r="NHG9706" s="45"/>
      <c r="NHH9706" s="45"/>
      <c r="NHI9706" s="45"/>
      <c r="NHJ9706" s="45"/>
      <c r="NHK9706" s="45"/>
      <c r="NHL9706" s="45"/>
      <c r="NHM9706" s="45"/>
      <c r="NHN9706" s="45"/>
      <c r="NHO9706" s="45"/>
      <c r="NHP9706" s="45"/>
      <c r="NHQ9706" s="45"/>
      <c r="NHR9706" s="45"/>
      <c r="NHS9706" s="45"/>
      <c r="NHT9706" s="45"/>
      <c r="NHU9706" s="45"/>
      <c r="NHV9706" s="45"/>
      <c r="NHW9706" s="45"/>
      <c r="NHX9706" s="45"/>
      <c r="NHY9706" s="45"/>
      <c r="NHZ9706" s="45"/>
      <c r="NIA9706" s="45"/>
      <c r="NIB9706" s="45"/>
      <c r="NIC9706" s="45"/>
      <c r="NID9706" s="45"/>
      <c r="NIE9706" s="45"/>
      <c r="NIF9706" s="45"/>
      <c r="NIG9706" s="45"/>
      <c r="NIH9706" s="45"/>
      <c r="NII9706" s="45"/>
      <c r="NIJ9706" s="45"/>
      <c r="NIK9706" s="45"/>
      <c r="NIL9706" s="45"/>
      <c r="NIM9706" s="45"/>
      <c r="NIN9706" s="45"/>
      <c r="NIO9706" s="45"/>
      <c r="NIP9706" s="45"/>
      <c r="NIQ9706" s="45"/>
      <c r="NIR9706" s="45"/>
      <c r="NIS9706" s="45"/>
      <c r="NIT9706" s="45"/>
      <c r="NIU9706" s="45"/>
      <c r="NIV9706" s="45"/>
      <c r="NIW9706" s="45"/>
      <c r="NIX9706" s="45"/>
      <c r="NIY9706" s="45"/>
      <c r="NIZ9706" s="45"/>
      <c r="NJA9706" s="45"/>
      <c r="NJB9706" s="45"/>
      <c r="NJC9706" s="45"/>
      <c r="NJD9706" s="45"/>
      <c r="NJE9706" s="45"/>
      <c r="NJF9706" s="45"/>
      <c r="NJG9706" s="45"/>
      <c r="NJH9706" s="45"/>
      <c r="NJI9706" s="45"/>
      <c r="NJJ9706" s="45"/>
      <c r="NJK9706" s="45"/>
      <c r="NJL9706" s="45"/>
      <c r="NJM9706" s="45"/>
      <c r="NJN9706" s="45"/>
      <c r="NJO9706" s="45"/>
      <c r="NJP9706" s="45"/>
      <c r="NJQ9706" s="45"/>
      <c r="NJR9706" s="45"/>
      <c r="NJS9706" s="45"/>
      <c r="NJT9706" s="45"/>
      <c r="NJU9706" s="45"/>
      <c r="NJV9706" s="45"/>
      <c r="NJW9706" s="45"/>
      <c r="NJX9706" s="45"/>
      <c r="NJY9706" s="45"/>
      <c r="NJZ9706" s="45"/>
      <c r="NKA9706" s="45"/>
      <c r="NKB9706" s="45"/>
      <c r="NKC9706" s="45"/>
      <c r="NKD9706" s="45"/>
      <c r="NKE9706" s="45"/>
      <c r="NKF9706" s="45"/>
      <c r="NKG9706" s="45"/>
      <c r="NKH9706" s="45"/>
      <c r="NKI9706" s="45"/>
      <c r="NKJ9706" s="45"/>
      <c r="NKK9706" s="45"/>
      <c r="NKL9706" s="45"/>
      <c r="NKM9706" s="45"/>
      <c r="NKN9706" s="45"/>
      <c r="NKO9706" s="45"/>
      <c r="NKP9706" s="45"/>
      <c r="NKQ9706" s="45"/>
      <c r="NKR9706" s="45"/>
      <c r="NKS9706" s="45"/>
      <c r="NKT9706" s="45"/>
      <c r="NKU9706" s="45"/>
      <c r="NKV9706" s="45"/>
      <c r="NKW9706" s="45"/>
      <c r="NKX9706" s="45"/>
      <c r="NKY9706" s="45"/>
      <c r="NKZ9706" s="45"/>
      <c r="NLA9706" s="45"/>
      <c r="NLB9706" s="45"/>
      <c r="NLC9706" s="45"/>
      <c r="NLD9706" s="45"/>
      <c r="NLE9706" s="45"/>
      <c r="NLF9706" s="45"/>
      <c r="NLG9706" s="45"/>
      <c r="NLH9706" s="45"/>
      <c r="NLI9706" s="45"/>
      <c r="NLJ9706" s="45"/>
      <c r="NLK9706" s="45"/>
      <c r="NLL9706" s="45"/>
      <c r="NLM9706" s="45"/>
      <c r="NLN9706" s="45"/>
      <c r="NLO9706" s="45"/>
      <c r="NLP9706" s="45"/>
      <c r="NLQ9706" s="45"/>
      <c r="NLR9706" s="45"/>
      <c r="NLS9706" s="45"/>
      <c r="NLT9706" s="45"/>
      <c r="NLU9706" s="45"/>
      <c r="NLV9706" s="45"/>
      <c r="NLW9706" s="45"/>
      <c r="NLX9706" s="45"/>
      <c r="NLY9706" s="45"/>
      <c r="NLZ9706" s="45"/>
      <c r="NMA9706" s="45"/>
      <c r="NMB9706" s="45"/>
      <c r="NMC9706" s="45"/>
      <c r="NMD9706" s="45"/>
      <c r="NME9706" s="45"/>
      <c r="NMF9706" s="45"/>
      <c r="NMG9706" s="45"/>
      <c r="NMH9706" s="45"/>
      <c r="NMI9706" s="45"/>
      <c r="NMJ9706" s="45"/>
      <c r="NMK9706" s="45"/>
      <c r="NML9706" s="45"/>
      <c r="NMM9706" s="45"/>
      <c r="NMN9706" s="45"/>
      <c r="NMO9706" s="45"/>
      <c r="NMP9706" s="45"/>
      <c r="NMQ9706" s="45"/>
      <c r="NMR9706" s="45"/>
      <c r="NMS9706" s="45"/>
      <c r="NMT9706" s="45"/>
      <c r="NMU9706" s="45"/>
      <c r="NMV9706" s="45"/>
      <c r="NMW9706" s="45"/>
      <c r="NMX9706" s="45"/>
      <c r="NMY9706" s="45"/>
      <c r="NMZ9706" s="45"/>
      <c r="NNA9706" s="45"/>
      <c r="NNB9706" s="45"/>
      <c r="NNC9706" s="45"/>
      <c r="NND9706" s="45"/>
      <c r="NNE9706" s="45"/>
      <c r="NNF9706" s="45"/>
      <c r="NNG9706" s="45"/>
      <c r="NNH9706" s="45"/>
      <c r="NNI9706" s="45"/>
      <c r="NNJ9706" s="45"/>
      <c r="NNK9706" s="45"/>
      <c r="NNL9706" s="45"/>
      <c r="NNM9706" s="45"/>
      <c r="NNN9706" s="45"/>
      <c r="NNO9706" s="45"/>
      <c r="NNP9706" s="45"/>
      <c r="NNQ9706" s="45"/>
      <c r="NNR9706" s="45"/>
      <c r="NNS9706" s="45"/>
      <c r="NNT9706" s="45"/>
      <c r="NNU9706" s="45"/>
      <c r="NNV9706" s="45"/>
      <c r="NNW9706" s="45"/>
      <c r="NNX9706" s="45"/>
      <c r="NNY9706" s="45"/>
      <c r="NNZ9706" s="45"/>
      <c r="NOA9706" s="45"/>
      <c r="NOB9706" s="45"/>
      <c r="NOC9706" s="45"/>
      <c r="NOD9706" s="45"/>
      <c r="NOE9706" s="45"/>
      <c r="NOF9706" s="45"/>
      <c r="NOG9706" s="45"/>
      <c r="NOH9706" s="45"/>
      <c r="NOI9706" s="45"/>
      <c r="NOJ9706" s="45"/>
      <c r="NOK9706" s="45"/>
      <c r="NOL9706" s="45"/>
      <c r="NOM9706" s="45"/>
      <c r="NON9706" s="45"/>
      <c r="NOO9706" s="45"/>
      <c r="NOP9706" s="45"/>
      <c r="NOQ9706" s="45"/>
      <c r="NOR9706" s="45"/>
      <c r="NOS9706" s="45"/>
      <c r="NOT9706" s="45"/>
      <c r="NOU9706" s="45"/>
      <c r="NOV9706" s="45"/>
      <c r="NOW9706" s="45"/>
      <c r="NOX9706" s="45"/>
      <c r="NOY9706" s="45"/>
      <c r="NOZ9706" s="45"/>
      <c r="NPA9706" s="45"/>
      <c r="NPB9706" s="45"/>
      <c r="NPC9706" s="45"/>
      <c r="NPD9706" s="45"/>
      <c r="NPE9706" s="45"/>
      <c r="NPF9706" s="45"/>
      <c r="NPG9706" s="45"/>
      <c r="NPH9706" s="45"/>
      <c r="NPI9706" s="45"/>
      <c r="NPJ9706" s="45"/>
      <c r="NPK9706" s="45"/>
      <c r="NPL9706" s="45"/>
      <c r="NPM9706" s="45"/>
      <c r="NPN9706" s="45"/>
      <c r="NPO9706" s="45"/>
      <c r="NPP9706" s="45"/>
      <c r="NPQ9706" s="45"/>
      <c r="NPR9706" s="45"/>
      <c r="NPS9706" s="45"/>
      <c r="NPT9706" s="45"/>
      <c r="NPU9706" s="45"/>
      <c r="NPV9706" s="45"/>
      <c r="NPW9706" s="45"/>
      <c r="NPX9706" s="45"/>
      <c r="NPY9706" s="45"/>
      <c r="NPZ9706" s="45"/>
      <c r="NQA9706" s="45"/>
      <c r="NQB9706" s="45"/>
      <c r="NQC9706" s="45"/>
      <c r="NQD9706" s="45"/>
      <c r="NQE9706" s="45"/>
      <c r="NQF9706" s="45"/>
      <c r="NQG9706" s="45"/>
      <c r="NQH9706" s="45"/>
      <c r="NQI9706" s="45"/>
      <c r="NQJ9706" s="45"/>
      <c r="NQK9706" s="45"/>
      <c r="NQL9706" s="45"/>
      <c r="NQM9706" s="45"/>
      <c r="NQN9706" s="45"/>
      <c r="NQO9706" s="45"/>
      <c r="NQP9706" s="45"/>
      <c r="NQQ9706" s="45"/>
      <c r="NQR9706" s="45"/>
      <c r="NQS9706" s="45"/>
      <c r="NQT9706" s="45"/>
      <c r="NQU9706" s="45"/>
      <c r="NQV9706" s="45"/>
      <c r="NQW9706" s="45"/>
      <c r="NQX9706" s="45"/>
      <c r="NQY9706" s="45"/>
      <c r="NQZ9706" s="45"/>
      <c r="NRA9706" s="45"/>
      <c r="NRB9706" s="45"/>
      <c r="NRC9706" s="45"/>
      <c r="NRD9706" s="45"/>
      <c r="NRE9706" s="45"/>
      <c r="NRF9706" s="45"/>
      <c r="NRG9706" s="45"/>
      <c r="NRH9706" s="45"/>
      <c r="NRI9706" s="45"/>
      <c r="NRJ9706" s="45"/>
      <c r="NRK9706" s="45"/>
      <c r="NRL9706" s="45"/>
      <c r="NRM9706" s="45"/>
      <c r="NRN9706" s="45"/>
      <c r="NRO9706" s="45"/>
      <c r="NRP9706" s="45"/>
      <c r="NRQ9706" s="45"/>
      <c r="NRR9706" s="45"/>
      <c r="NRS9706" s="45"/>
      <c r="NRT9706" s="45"/>
      <c r="NRU9706" s="45"/>
      <c r="NRV9706" s="45"/>
      <c r="NRW9706" s="45"/>
      <c r="NRX9706" s="45"/>
      <c r="NRY9706" s="45"/>
      <c r="NRZ9706" s="45"/>
      <c r="NSA9706" s="45"/>
      <c r="NSB9706" s="45"/>
      <c r="NSC9706" s="45"/>
      <c r="NSD9706" s="45"/>
      <c r="NSE9706" s="45"/>
      <c r="NSF9706" s="45"/>
      <c r="NSG9706" s="45"/>
      <c r="NSH9706" s="45"/>
      <c r="NSI9706" s="45"/>
      <c r="NSJ9706" s="45"/>
      <c r="NSK9706" s="45"/>
      <c r="NSL9706" s="45"/>
      <c r="NSM9706" s="45"/>
      <c r="NSN9706" s="45"/>
      <c r="NSO9706" s="45"/>
      <c r="NSP9706" s="45"/>
      <c r="NSQ9706" s="45"/>
      <c r="NSR9706" s="45"/>
      <c r="NSS9706" s="45"/>
      <c r="NST9706" s="45"/>
      <c r="NSU9706" s="45"/>
      <c r="NSV9706" s="45"/>
      <c r="NSW9706" s="45"/>
      <c r="NSX9706" s="45"/>
      <c r="NSY9706" s="45"/>
      <c r="NSZ9706" s="45"/>
      <c r="NTA9706" s="45"/>
      <c r="NTB9706" s="45"/>
      <c r="NTC9706" s="45"/>
      <c r="NTD9706" s="45"/>
      <c r="NTE9706" s="45"/>
      <c r="NTF9706" s="45"/>
      <c r="NTG9706" s="45"/>
      <c r="NTH9706" s="45"/>
      <c r="NTI9706" s="45"/>
      <c r="NTJ9706" s="45"/>
      <c r="NTK9706" s="45"/>
      <c r="NTL9706" s="45"/>
      <c r="NTM9706" s="45"/>
      <c r="NTN9706" s="45"/>
      <c r="NTO9706" s="45"/>
      <c r="NTP9706" s="45"/>
      <c r="NTQ9706" s="45"/>
      <c r="NTR9706" s="45"/>
      <c r="NTS9706" s="45"/>
      <c r="NTT9706" s="45"/>
      <c r="NTU9706" s="45"/>
      <c r="NTV9706" s="45"/>
      <c r="NTW9706" s="45"/>
      <c r="NTX9706" s="45"/>
      <c r="NTY9706" s="45"/>
      <c r="NTZ9706" s="45"/>
      <c r="NUA9706" s="45"/>
      <c r="NUB9706" s="45"/>
      <c r="NUC9706" s="45"/>
      <c r="NUD9706" s="45"/>
      <c r="NUE9706" s="45"/>
      <c r="NUF9706" s="45"/>
      <c r="NUG9706" s="45"/>
      <c r="NUH9706" s="45"/>
      <c r="NUI9706" s="45"/>
      <c r="NUJ9706" s="45"/>
      <c r="NUK9706" s="45"/>
      <c r="NUL9706" s="45"/>
      <c r="NUM9706" s="45"/>
      <c r="NUN9706" s="45"/>
      <c r="NUO9706" s="45"/>
      <c r="NUP9706" s="45"/>
      <c r="NUQ9706" s="45"/>
      <c r="NUR9706" s="45"/>
      <c r="NUS9706" s="45"/>
      <c r="NUT9706" s="45"/>
      <c r="NUU9706" s="45"/>
      <c r="NUV9706" s="45"/>
      <c r="NUW9706" s="45"/>
      <c r="NUX9706" s="45"/>
      <c r="NUY9706" s="45"/>
      <c r="NUZ9706" s="45"/>
      <c r="NVA9706" s="45"/>
      <c r="NVB9706" s="45"/>
      <c r="NVC9706" s="45"/>
      <c r="NVD9706" s="45"/>
      <c r="NVE9706" s="45"/>
      <c r="NVF9706" s="45"/>
      <c r="NVG9706" s="45"/>
      <c r="NVH9706" s="45"/>
      <c r="NVI9706" s="45"/>
      <c r="NVJ9706" s="45"/>
      <c r="NVK9706" s="45"/>
      <c r="NVL9706" s="45"/>
      <c r="NVM9706" s="45"/>
      <c r="NVN9706" s="45"/>
      <c r="NVO9706" s="45"/>
      <c r="NVP9706" s="45"/>
      <c r="NVQ9706" s="45"/>
      <c r="NVR9706" s="45"/>
      <c r="NVS9706" s="45"/>
      <c r="NVT9706" s="45"/>
      <c r="NVU9706" s="45"/>
      <c r="NVV9706" s="45"/>
      <c r="NVW9706" s="45"/>
      <c r="NVX9706" s="45"/>
      <c r="NVY9706" s="45"/>
      <c r="NVZ9706" s="45"/>
      <c r="NWA9706" s="45"/>
      <c r="NWB9706" s="45"/>
      <c r="NWC9706" s="45"/>
      <c r="NWD9706" s="45"/>
      <c r="NWE9706" s="45"/>
      <c r="NWF9706" s="45"/>
      <c r="NWG9706" s="45"/>
      <c r="NWH9706" s="45"/>
      <c r="NWI9706" s="45"/>
      <c r="NWJ9706" s="45"/>
      <c r="NWK9706" s="45"/>
      <c r="NWL9706" s="45"/>
      <c r="NWM9706" s="45"/>
      <c r="NWN9706" s="45"/>
      <c r="NWO9706" s="45"/>
      <c r="NWP9706" s="45"/>
      <c r="NWQ9706" s="45"/>
      <c r="NWR9706" s="45"/>
      <c r="NWS9706" s="45"/>
      <c r="NWT9706" s="45"/>
      <c r="NWU9706" s="45"/>
      <c r="NWV9706" s="45"/>
      <c r="NWW9706" s="45"/>
      <c r="NWX9706" s="45"/>
      <c r="NWY9706" s="45"/>
      <c r="NWZ9706" s="45"/>
      <c r="NXA9706" s="45"/>
      <c r="NXB9706" s="45"/>
      <c r="NXC9706" s="45"/>
      <c r="NXD9706" s="45"/>
      <c r="NXE9706" s="45"/>
      <c r="NXF9706" s="45"/>
      <c r="NXG9706" s="45"/>
      <c r="NXH9706" s="45"/>
      <c r="NXI9706" s="45"/>
      <c r="NXJ9706" s="45"/>
      <c r="NXK9706" s="45"/>
      <c r="NXL9706" s="45"/>
      <c r="NXM9706" s="45"/>
      <c r="NXN9706" s="45"/>
      <c r="NXO9706" s="45"/>
      <c r="NXP9706" s="45"/>
      <c r="NXQ9706" s="45"/>
      <c r="NXR9706" s="45"/>
      <c r="NXS9706" s="45"/>
      <c r="NXT9706" s="45"/>
      <c r="NXU9706" s="45"/>
      <c r="NXV9706" s="45"/>
      <c r="NXW9706" s="45"/>
      <c r="NXX9706" s="45"/>
      <c r="NXY9706" s="45"/>
      <c r="NXZ9706" s="45"/>
      <c r="NYA9706" s="45"/>
      <c r="NYB9706" s="45"/>
      <c r="NYC9706" s="45"/>
      <c r="NYD9706" s="45"/>
      <c r="NYE9706" s="45"/>
      <c r="NYF9706" s="45"/>
      <c r="NYG9706" s="45"/>
      <c r="NYH9706" s="45"/>
      <c r="NYI9706" s="45"/>
      <c r="NYJ9706" s="45"/>
      <c r="NYK9706" s="45"/>
      <c r="NYL9706" s="45"/>
      <c r="NYM9706" s="45"/>
      <c r="NYN9706" s="45"/>
      <c r="NYO9706" s="45"/>
      <c r="NYP9706" s="45"/>
      <c r="NYQ9706" s="45"/>
      <c r="NYR9706" s="45"/>
      <c r="NYS9706" s="45"/>
      <c r="NYT9706" s="45"/>
      <c r="NYU9706" s="45"/>
      <c r="NYV9706" s="45"/>
      <c r="NYW9706" s="45"/>
      <c r="NYX9706" s="45"/>
      <c r="NYY9706" s="45"/>
      <c r="NYZ9706" s="45"/>
      <c r="NZA9706" s="45"/>
      <c r="NZB9706" s="45"/>
      <c r="NZC9706" s="45"/>
      <c r="NZD9706" s="45"/>
      <c r="NZE9706" s="45"/>
      <c r="NZF9706" s="45"/>
      <c r="NZG9706" s="45"/>
      <c r="NZH9706" s="45"/>
      <c r="NZI9706" s="45"/>
      <c r="NZJ9706" s="45"/>
      <c r="NZK9706" s="45"/>
      <c r="NZL9706" s="45"/>
      <c r="NZM9706" s="45"/>
      <c r="NZN9706" s="45"/>
      <c r="NZO9706" s="45"/>
      <c r="NZP9706" s="45"/>
      <c r="NZQ9706" s="45"/>
      <c r="NZR9706" s="45"/>
      <c r="NZS9706" s="45"/>
      <c r="NZT9706" s="45"/>
      <c r="NZU9706" s="45"/>
      <c r="NZV9706" s="45"/>
      <c r="NZW9706" s="45"/>
      <c r="NZX9706" s="45"/>
      <c r="NZY9706" s="45"/>
      <c r="NZZ9706" s="45"/>
      <c r="OAA9706" s="45"/>
      <c r="OAB9706" s="45"/>
      <c r="OAC9706" s="45"/>
      <c r="OAD9706" s="45"/>
      <c r="OAE9706" s="45"/>
      <c r="OAF9706" s="45"/>
      <c r="OAG9706" s="45"/>
      <c r="OAH9706" s="45"/>
      <c r="OAI9706" s="45"/>
      <c r="OAJ9706" s="45"/>
      <c r="OAK9706" s="45"/>
      <c r="OAL9706" s="45"/>
      <c r="OAM9706" s="45"/>
      <c r="OAN9706" s="45"/>
      <c r="OAO9706" s="45"/>
      <c r="OAP9706" s="45"/>
      <c r="OAQ9706" s="45"/>
      <c r="OAR9706" s="45"/>
      <c r="OAS9706" s="45"/>
      <c r="OAT9706" s="45"/>
      <c r="OAU9706" s="45"/>
      <c r="OAV9706" s="45"/>
      <c r="OAW9706" s="45"/>
      <c r="OAX9706" s="45"/>
      <c r="OAY9706" s="45"/>
      <c r="OAZ9706" s="45"/>
      <c r="OBA9706" s="45"/>
      <c r="OBB9706" s="45"/>
      <c r="OBC9706" s="45"/>
      <c r="OBD9706" s="45"/>
      <c r="OBE9706" s="45"/>
      <c r="OBF9706" s="45"/>
      <c r="OBG9706" s="45"/>
      <c r="OBH9706" s="45"/>
      <c r="OBI9706" s="45"/>
      <c r="OBJ9706" s="45"/>
      <c r="OBK9706" s="45"/>
      <c r="OBL9706" s="45"/>
      <c r="OBM9706" s="45"/>
      <c r="OBN9706" s="45"/>
      <c r="OBO9706" s="45"/>
      <c r="OBP9706" s="45"/>
      <c r="OBQ9706" s="45"/>
      <c r="OBR9706" s="45"/>
      <c r="OBS9706" s="45"/>
      <c r="OBT9706" s="45"/>
      <c r="OBU9706" s="45"/>
      <c r="OBV9706" s="45"/>
      <c r="OBW9706" s="45"/>
      <c r="OBX9706" s="45"/>
      <c r="OBY9706" s="45"/>
      <c r="OBZ9706" s="45"/>
      <c r="OCA9706" s="45"/>
      <c r="OCB9706" s="45"/>
      <c r="OCC9706" s="45"/>
      <c r="OCD9706" s="45"/>
      <c r="OCE9706" s="45"/>
      <c r="OCF9706" s="45"/>
      <c r="OCG9706" s="45"/>
      <c r="OCH9706" s="45"/>
      <c r="OCI9706" s="45"/>
      <c r="OCJ9706" s="45"/>
      <c r="OCK9706" s="45"/>
      <c r="OCL9706" s="45"/>
      <c r="OCM9706" s="45"/>
      <c r="OCN9706" s="45"/>
      <c r="OCO9706" s="45"/>
      <c r="OCP9706" s="45"/>
      <c r="OCQ9706" s="45"/>
      <c r="OCR9706" s="45"/>
      <c r="OCS9706" s="45"/>
      <c r="OCT9706" s="45"/>
      <c r="OCU9706" s="45"/>
      <c r="OCV9706" s="45"/>
      <c r="OCW9706" s="45"/>
      <c r="OCX9706" s="45"/>
      <c r="OCY9706" s="45"/>
      <c r="OCZ9706" s="45"/>
      <c r="ODA9706" s="45"/>
      <c r="ODB9706" s="45"/>
      <c r="ODC9706" s="45"/>
      <c r="ODD9706" s="45"/>
      <c r="ODE9706" s="45"/>
      <c r="ODF9706" s="45"/>
      <c r="ODG9706" s="45"/>
      <c r="ODH9706" s="45"/>
      <c r="ODI9706" s="45"/>
      <c r="ODJ9706" s="45"/>
      <c r="ODK9706" s="45"/>
      <c r="ODL9706" s="45"/>
      <c r="ODM9706" s="45"/>
      <c r="ODN9706" s="45"/>
      <c r="ODO9706" s="45"/>
      <c r="ODP9706" s="45"/>
      <c r="ODQ9706" s="45"/>
      <c r="ODR9706" s="45"/>
      <c r="ODS9706" s="45"/>
      <c r="ODT9706" s="45"/>
      <c r="ODU9706" s="45"/>
      <c r="ODV9706" s="45"/>
      <c r="ODW9706" s="45"/>
      <c r="ODX9706" s="45"/>
      <c r="ODY9706" s="45"/>
      <c r="ODZ9706" s="45"/>
      <c r="OEA9706" s="45"/>
      <c r="OEB9706" s="45"/>
      <c r="OEC9706" s="45"/>
      <c r="OED9706" s="45"/>
      <c r="OEE9706" s="45"/>
      <c r="OEF9706" s="45"/>
      <c r="OEG9706" s="45"/>
      <c r="OEH9706" s="45"/>
      <c r="OEI9706" s="45"/>
      <c r="OEJ9706" s="45"/>
      <c r="OEK9706" s="45"/>
      <c r="OEL9706" s="45"/>
      <c r="OEM9706" s="45"/>
      <c r="OEN9706" s="45"/>
      <c r="OEO9706" s="45"/>
      <c r="OEP9706" s="45"/>
      <c r="OEQ9706" s="45"/>
      <c r="OER9706" s="45"/>
      <c r="OES9706" s="45"/>
      <c r="OET9706" s="45"/>
      <c r="OEU9706" s="45"/>
      <c r="OEV9706" s="45"/>
      <c r="OEW9706" s="45"/>
      <c r="OEX9706" s="45"/>
      <c r="OEY9706" s="45"/>
      <c r="OEZ9706" s="45"/>
      <c r="OFA9706" s="45"/>
      <c r="OFB9706" s="45"/>
      <c r="OFC9706" s="45"/>
      <c r="OFD9706" s="45"/>
      <c r="OFE9706" s="45"/>
      <c r="OFF9706" s="45"/>
      <c r="OFG9706" s="45"/>
      <c r="OFH9706" s="45"/>
      <c r="OFI9706" s="45"/>
      <c r="OFJ9706" s="45"/>
      <c r="OFK9706" s="45"/>
      <c r="OFL9706" s="45"/>
      <c r="OFM9706" s="45"/>
      <c r="OFN9706" s="45"/>
      <c r="OFO9706" s="45"/>
      <c r="OFP9706" s="45"/>
      <c r="OFQ9706" s="45"/>
      <c r="OFR9706" s="45"/>
      <c r="OFS9706" s="45"/>
      <c r="OFT9706" s="45"/>
      <c r="OFU9706" s="45"/>
      <c r="OFV9706" s="45"/>
      <c r="OFW9706" s="45"/>
      <c r="OFX9706" s="45"/>
      <c r="OFY9706" s="45"/>
      <c r="OFZ9706" s="45"/>
      <c r="OGA9706" s="45"/>
      <c r="OGB9706" s="45"/>
      <c r="OGC9706" s="45"/>
      <c r="OGD9706" s="45"/>
      <c r="OGE9706" s="45"/>
      <c r="OGF9706" s="45"/>
      <c r="OGG9706" s="45"/>
      <c r="OGH9706" s="45"/>
      <c r="OGI9706" s="45"/>
      <c r="OGJ9706" s="45"/>
      <c r="OGK9706" s="45"/>
      <c r="OGL9706" s="45"/>
      <c r="OGM9706" s="45"/>
      <c r="OGN9706" s="45"/>
      <c r="OGO9706" s="45"/>
      <c r="OGP9706" s="45"/>
      <c r="OGQ9706" s="45"/>
      <c r="OGR9706" s="45"/>
      <c r="OGS9706" s="45"/>
      <c r="OGT9706" s="45"/>
      <c r="OGU9706" s="45"/>
      <c r="OGV9706" s="45"/>
      <c r="OGW9706" s="45"/>
      <c r="OGX9706" s="45"/>
      <c r="OGY9706" s="45"/>
      <c r="OGZ9706" s="45"/>
      <c r="OHA9706" s="45"/>
      <c r="OHB9706" s="45"/>
      <c r="OHC9706" s="45"/>
      <c r="OHD9706" s="45"/>
      <c r="OHE9706" s="45"/>
      <c r="OHF9706" s="45"/>
      <c r="OHG9706" s="45"/>
      <c r="OHH9706" s="45"/>
      <c r="OHI9706" s="45"/>
      <c r="OHJ9706" s="45"/>
      <c r="OHK9706" s="45"/>
      <c r="OHL9706" s="45"/>
      <c r="OHM9706" s="45"/>
      <c r="OHN9706" s="45"/>
      <c r="OHO9706" s="45"/>
      <c r="OHP9706" s="45"/>
      <c r="OHQ9706" s="45"/>
      <c r="OHR9706" s="45"/>
      <c r="OHS9706" s="45"/>
      <c r="OHT9706" s="45"/>
      <c r="OHU9706" s="45"/>
      <c r="OHV9706" s="45"/>
      <c r="OHW9706" s="45"/>
      <c r="OHX9706" s="45"/>
      <c r="OHY9706" s="45"/>
      <c r="OHZ9706" s="45"/>
      <c r="OIA9706" s="45"/>
      <c r="OIB9706" s="45"/>
      <c r="OIC9706" s="45"/>
      <c r="OID9706" s="45"/>
      <c r="OIE9706" s="45"/>
      <c r="OIF9706" s="45"/>
      <c r="OIG9706" s="45"/>
      <c r="OIH9706" s="45"/>
      <c r="OII9706" s="45"/>
      <c r="OIJ9706" s="45"/>
      <c r="OIK9706" s="45"/>
      <c r="OIL9706" s="45"/>
      <c r="OIM9706" s="45"/>
      <c r="OIN9706" s="45"/>
      <c r="OIO9706" s="45"/>
      <c r="OIP9706" s="45"/>
      <c r="OIQ9706" s="45"/>
      <c r="OIR9706" s="45"/>
      <c r="OIS9706" s="45"/>
      <c r="OIT9706" s="45"/>
      <c r="OIU9706" s="45"/>
      <c r="OIV9706" s="45"/>
      <c r="OIW9706" s="45"/>
      <c r="OIX9706" s="45"/>
      <c r="OIY9706" s="45"/>
      <c r="OIZ9706" s="45"/>
      <c r="OJA9706" s="45"/>
      <c r="OJB9706" s="45"/>
      <c r="OJC9706" s="45"/>
      <c r="OJD9706" s="45"/>
      <c r="OJE9706" s="45"/>
      <c r="OJF9706" s="45"/>
      <c r="OJG9706" s="45"/>
      <c r="OJH9706" s="45"/>
      <c r="OJI9706" s="45"/>
      <c r="OJJ9706" s="45"/>
      <c r="OJK9706" s="45"/>
      <c r="OJL9706" s="45"/>
      <c r="OJM9706" s="45"/>
      <c r="OJN9706" s="45"/>
      <c r="OJO9706" s="45"/>
      <c r="OJP9706" s="45"/>
      <c r="OJQ9706" s="45"/>
      <c r="OJR9706" s="45"/>
      <c r="OJS9706" s="45"/>
      <c r="OJT9706" s="45"/>
      <c r="OJU9706" s="45"/>
      <c r="OJV9706" s="45"/>
      <c r="OJW9706" s="45"/>
      <c r="OJX9706" s="45"/>
      <c r="OJY9706" s="45"/>
      <c r="OJZ9706" s="45"/>
      <c r="OKA9706" s="45"/>
      <c r="OKB9706" s="45"/>
      <c r="OKC9706" s="45"/>
      <c r="OKD9706" s="45"/>
      <c r="OKE9706" s="45"/>
      <c r="OKF9706" s="45"/>
      <c r="OKG9706" s="45"/>
      <c r="OKH9706" s="45"/>
      <c r="OKI9706" s="45"/>
      <c r="OKJ9706" s="45"/>
      <c r="OKK9706" s="45"/>
      <c r="OKL9706" s="45"/>
      <c r="OKM9706" s="45"/>
      <c r="OKN9706" s="45"/>
      <c r="OKO9706" s="45"/>
      <c r="OKP9706" s="45"/>
      <c r="OKQ9706" s="45"/>
      <c r="OKR9706" s="45"/>
      <c r="OKS9706" s="45"/>
      <c r="OKT9706" s="45"/>
      <c r="OKU9706" s="45"/>
      <c r="OKV9706" s="45"/>
      <c r="OKW9706" s="45"/>
      <c r="OKX9706" s="45"/>
      <c r="OKY9706" s="45"/>
      <c r="OKZ9706" s="45"/>
      <c r="OLA9706" s="45"/>
      <c r="OLB9706" s="45"/>
      <c r="OLC9706" s="45"/>
      <c r="OLD9706" s="45"/>
      <c r="OLE9706" s="45"/>
      <c r="OLF9706" s="45"/>
      <c r="OLG9706" s="45"/>
      <c r="OLH9706" s="45"/>
      <c r="OLI9706" s="45"/>
      <c r="OLJ9706" s="45"/>
      <c r="OLK9706" s="45"/>
      <c r="OLL9706" s="45"/>
      <c r="OLM9706" s="45"/>
      <c r="OLN9706" s="45"/>
      <c r="OLO9706" s="45"/>
      <c r="OLP9706" s="45"/>
      <c r="OLQ9706" s="45"/>
      <c r="OLR9706" s="45"/>
      <c r="OLS9706" s="45"/>
      <c r="OLT9706" s="45"/>
      <c r="OLU9706" s="45"/>
      <c r="OLV9706" s="45"/>
      <c r="OLW9706" s="45"/>
      <c r="OLX9706" s="45"/>
      <c r="OLY9706" s="45"/>
      <c r="OLZ9706" s="45"/>
      <c r="OMA9706" s="45"/>
      <c r="OMB9706" s="45"/>
      <c r="OMC9706" s="45"/>
      <c r="OMD9706" s="45"/>
      <c r="OME9706" s="45"/>
      <c r="OMF9706" s="45"/>
      <c r="OMG9706" s="45"/>
      <c r="OMH9706" s="45"/>
      <c r="OMI9706" s="45"/>
      <c r="OMJ9706" s="45"/>
      <c r="OMK9706" s="45"/>
      <c r="OML9706" s="45"/>
      <c r="OMM9706" s="45"/>
      <c r="OMN9706" s="45"/>
      <c r="OMO9706" s="45"/>
      <c r="OMP9706" s="45"/>
      <c r="OMQ9706" s="45"/>
      <c r="OMR9706" s="45"/>
      <c r="OMS9706" s="45"/>
      <c r="OMT9706" s="45"/>
      <c r="OMU9706" s="45"/>
      <c r="OMV9706" s="45"/>
      <c r="OMW9706" s="45"/>
      <c r="OMX9706" s="45"/>
      <c r="OMY9706" s="45"/>
      <c r="OMZ9706" s="45"/>
      <c r="ONA9706" s="45"/>
      <c r="ONB9706" s="45"/>
      <c r="ONC9706" s="45"/>
      <c r="OND9706" s="45"/>
      <c r="ONE9706" s="45"/>
      <c r="ONF9706" s="45"/>
      <c r="ONG9706" s="45"/>
      <c r="ONH9706" s="45"/>
      <c r="ONI9706" s="45"/>
      <c r="ONJ9706" s="45"/>
      <c r="ONK9706" s="45"/>
      <c r="ONL9706" s="45"/>
      <c r="ONM9706" s="45"/>
      <c r="ONN9706" s="45"/>
      <c r="ONO9706" s="45"/>
      <c r="ONP9706" s="45"/>
      <c r="ONQ9706" s="45"/>
      <c r="ONR9706" s="45"/>
      <c r="ONS9706" s="45"/>
      <c r="ONT9706" s="45"/>
      <c r="ONU9706" s="45"/>
      <c r="ONV9706" s="45"/>
      <c r="ONW9706" s="45"/>
      <c r="ONX9706" s="45"/>
      <c r="ONY9706" s="45"/>
      <c r="ONZ9706" s="45"/>
      <c r="OOA9706" s="45"/>
      <c r="OOB9706" s="45"/>
      <c r="OOC9706" s="45"/>
      <c r="OOD9706" s="45"/>
      <c r="OOE9706" s="45"/>
      <c r="OOF9706" s="45"/>
      <c r="OOG9706" s="45"/>
      <c r="OOH9706" s="45"/>
      <c r="OOI9706" s="45"/>
      <c r="OOJ9706" s="45"/>
      <c r="OOK9706" s="45"/>
      <c r="OOL9706" s="45"/>
      <c r="OOM9706" s="45"/>
      <c r="OON9706" s="45"/>
      <c r="OOO9706" s="45"/>
      <c r="OOP9706" s="45"/>
      <c r="OOQ9706" s="45"/>
      <c r="OOR9706" s="45"/>
      <c r="OOS9706" s="45"/>
      <c r="OOT9706" s="45"/>
      <c r="OOU9706" s="45"/>
      <c r="OOV9706" s="45"/>
      <c r="OOW9706" s="45"/>
      <c r="OOX9706" s="45"/>
      <c r="OOY9706" s="45"/>
      <c r="OOZ9706" s="45"/>
      <c r="OPA9706" s="45"/>
      <c r="OPB9706" s="45"/>
      <c r="OPC9706" s="45"/>
      <c r="OPD9706" s="45"/>
      <c r="OPE9706" s="45"/>
      <c r="OPF9706" s="45"/>
      <c r="OPG9706" s="45"/>
      <c r="OPH9706" s="45"/>
      <c r="OPI9706" s="45"/>
      <c r="OPJ9706" s="45"/>
      <c r="OPK9706" s="45"/>
      <c r="OPL9706" s="45"/>
      <c r="OPM9706" s="45"/>
      <c r="OPN9706" s="45"/>
      <c r="OPO9706" s="45"/>
      <c r="OPP9706" s="45"/>
      <c r="OPQ9706" s="45"/>
      <c r="OPR9706" s="45"/>
      <c r="OPS9706" s="45"/>
      <c r="OPT9706" s="45"/>
      <c r="OPU9706" s="45"/>
      <c r="OPV9706" s="45"/>
      <c r="OPW9706" s="45"/>
      <c r="OPX9706" s="45"/>
      <c r="OPY9706" s="45"/>
      <c r="OPZ9706" s="45"/>
      <c r="OQA9706" s="45"/>
      <c r="OQB9706" s="45"/>
      <c r="OQC9706" s="45"/>
      <c r="OQD9706" s="45"/>
      <c r="OQE9706" s="45"/>
      <c r="OQF9706" s="45"/>
      <c r="OQG9706" s="45"/>
      <c r="OQH9706" s="45"/>
      <c r="OQI9706" s="45"/>
      <c r="OQJ9706" s="45"/>
      <c r="OQK9706" s="45"/>
      <c r="OQL9706" s="45"/>
      <c r="OQM9706" s="45"/>
      <c r="OQN9706" s="45"/>
      <c r="OQO9706" s="45"/>
      <c r="OQP9706" s="45"/>
      <c r="OQQ9706" s="45"/>
      <c r="OQR9706" s="45"/>
      <c r="OQS9706" s="45"/>
      <c r="OQT9706" s="45"/>
      <c r="OQU9706" s="45"/>
      <c r="OQV9706" s="45"/>
      <c r="OQW9706" s="45"/>
      <c r="OQX9706" s="45"/>
      <c r="OQY9706" s="45"/>
      <c r="OQZ9706" s="45"/>
      <c r="ORA9706" s="45"/>
      <c r="ORB9706" s="45"/>
      <c r="ORC9706" s="45"/>
      <c r="ORD9706" s="45"/>
      <c r="ORE9706" s="45"/>
      <c r="ORF9706" s="45"/>
      <c r="ORG9706" s="45"/>
      <c r="ORH9706" s="45"/>
      <c r="ORI9706" s="45"/>
      <c r="ORJ9706" s="45"/>
      <c r="ORK9706" s="45"/>
      <c r="ORL9706" s="45"/>
      <c r="ORM9706" s="45"/>
      <c r="ORN9706" s="45"/>
      <c r="ORO9706" s="45"/>
      <c r="ORP9706" s="45"/>
      <c r="ORQ9706" s="45"/>
      <c r="ORR9706" s="45"/>
      <c r="ORS9706" s="45"/>
      <c r="ORT9706" s="45"/>
      <c r="ORU9706" s="45"/>
      <c r="ORV9706" s="45"/>
      <c r="ORW9706" s="45"/>
      <c r="ORX9706" s="45"/>
      <c r="ORY9706" s="45"/>
      <c r="ORZ9706" s="45"/>
      <c r="OSA9706" s="45"/>
      <c r="OSB9706" s="45"/>
      <c r="OSC9706" s="45"/>
      <c r="OSD9706" s="45"/>
      <c r="OSE9706" s="45"/>
      <c r="OSF9706" s="45"/>
      <c r="OSG9706" s="45"/>
      <c r="OSH9706" s="45"/>
      <c r="OSI9706" s="45"/>
      <c r="OSJ9706" s="45"/>
      <c r="OSK9706" s="45"/>
      <c r="OSL9706" s="45"/>
      <c r="OSM9706" s="45"/>
      <c r="OSN9706" s="45"/>
      <c r="OSO9706" s="45"/>
      <c r="OSP9706" s="45"/>
      <c r="OSQ9706" s="45"/>
      <c r="OSR9706" s="45"/>
      <c r="OSS9706" s="45"/>
      <c r="OST9706" s="45"/>
      <c r="OSU9706" s="45"/>
      <c r="OSV9706" s="45"/>
      <c r="OSW9706" s="45"/>
      <c r="OSX9706" s="45"/>
      <c r="OSY9706" s="45"/>
      <c r="OSZ9706" s="45"/>
      <c r="OTA9706" s="45"/>
      <c r="OTB9706" s="45"/>
      <c r="OTC9706" s="45"/>
      <c r="OTD9706" s="45"/>
      <c r="OTE9706" s="45"/>
      <c r="OTF9706" s="45"/>
      <c r="OTG9706" s="45"/>
      <c r="OTH9706" s="45"/>
      <c r="OTI9706" s="45"/>
      <c r="OTJ9706" s="45"/>
      <c r="OTK9706" s="45"/>
      <c r="OTL9706" s="45"/>
      <c r="OTM9706" s="45"/>
      <c r="OTN9706" s="45"/>
      <c r="OTO9706" s="45"/>
      <c r="OTP9706" s="45"/>
      <c r="OTQ9706" s="45"/>
      <c r="OTR9706" s="45"/>
      <c r="OTS9706" s="45"/>
      <c r="OTT9706" s="45"/>
      <c r="OTU9706" s="45"/>
      <c r="OTV9706" s="45"/>
      <c r="OTW9706" s="45"/>
      <c r="OTX9706" s="45"/>
      <c r="OTY9706" s="45"/>
      <c r="OTZ9706" s="45"/>
      <c r="OUA9706" s="45"/>
      <c r="OUB9706" s="45"/>
      <c r="OUC9706" s="45"/>
      <c r="OUD9706" s="45"/>
      <c r="OUE9706" s="45"/>
      <c r="OUF9706" s="45"/>
      <c r="OUG9706" s="45"/>
      <c r="OUH9706" s="45"/>
      <c r="OUI9706" s="45"/>
      <c r="OUJ9706" s="45"/>
      <c r="OUK9706" s="45"/>
      <c r="OUL9706" s="45"/>
      <c r="OUM9706" s="45"/>
      <c r="OUN9706" s="45"/>
      <c r="OUO9706" s="45"/>
      <c r="OUP9706" s="45"/>
      <c r="OUQ9706" s="45"/>
      <c r="OUR9706" s="45"/>
      <c r="OUS9706" s="45"/>
      <c r="OUT9706" s="45"/>
      <c r="OUU9706" s="45"/>
      <c r="OUV9706" s="45"/>
      <c r="OUW9706" s="45"/>
      <c r="OUX9706" s="45"/>
      <c r="OUY9706" s="45"/>
      <c r="OUZ9706" s="45"/>
      <c r="OVA9706" s="45"/>
      <c r="OVB9706" s="45"/>
      <c r="OVC9706" s="45"/>
      <c r="OVD9706" s="45"/>
      <c r="OVE9706" s="45"/>
      <c r="OVF9706" s="45"/>
      <c r="OVG9706" s="45"/>
      <c r="OVH9706" s="45"/>
      <c r="OVI9706" s="45"/>
      <c r="OVJ9706" s="45"/>
      <c r="OVK9706" s="45"/>
      <c r="OVL9706" s="45"/>
      <c r="OVM9706" s="45"/>
      <c r="OVN9706" s="45"/>
      <c r="OVO9706" s="45"/>
      <c r="OVP9706" s="45"/>
      <c r="OVQ9706" s="45"/>
      <c r="OVR9706" s="45"/>
      <c r="OVS9706" s="45"/>
      <c r="OVT9706" s="45"/>
      <c r="OVU9706" s="45"/>
      <c r="OVV9706" s="45"/>
      <c r="OVW9706" s="45"/>
      <c r="OVX9706" s="45"/>
      <c r="OVY9706" s="45"/>
      <c r="OVZ9706" s="45"/>
      <c r="OWA9706" s="45"/>
      <c r="OWB9706" s="45"/>
      <c r="OWC9706" s="45"/>
      <c r="OWD9706" s="45"/>
      <c r="OWE9706" s="45"/>
      <c r="OWF9706" s="45"/>
      <c r="OWG9706" s="45"/>
      <c r="OWH9706" s="45"/>
      <c r="OWI9706" s="45"/>
      <c r="OWJ9706" s="45"/>
      <c r="OWK9706" s="45"/>
      <c r="OWL9706" s="45"/>
      <c r="OWM9706" s="45"/>
      <c r="OWN9706" s="45"/>
      <c r="OWO9706" s="45"/>
      <c r="OWP9706" s="45"/>
      <c r="OWQ9706" s="45"/>
      <c r="OWR9706" s="45"/>
      <c r="OWS9706" s="45"/>
      <c r="OWT9706" s="45"/>
      <c r="OWU9706" s="45"/>
      <c r="OWV9706" s="45"/>
      <c r="OWW9706" s="45"/>
      <c r="OWX9706" s="45"/>
      <c r="OWY9706" s="45"/>
      <c r="OWZ9706" s="45"/>
      <c r="OXA9706" s="45"/>
      <c r="OXB9706" s="45"/>
      <c r="OXC9706" s="45"/>
      <c r="OXD9706" s="45"/>
      <c r="OXE9706" s="45"/>
      <c r="OXF9706" s="45"/>
      <c r="OXG9706" s="45"/>
      <c r="OXH9706" s="45"/>
      <c r="OXI9706" s="45"/>
      <c r="OXJ9706" s="45"/>
      <c r="OXK9706" s="45"/>
      <c r="OXL9706" s="45"/>
      <c r="OXM9706" s="45"/>
      <c r="OXN9706" s="45"/>
      <c r="OXO9706" s="45"/>
      <c r="OXP9706" s="45"/>
      <c r="OXQ9706" s="45"/>
      <c r="OXR9706" s="45"/>
      <c r="OXS9706" s="45"/>
      <c r="OXT9706" s="45"/>
      <c r="OXU9706" s="45"/>
      <c r="OXV9706" s="45"/>
      <c r="OXW9706" s="45"/>
      <c r="OXX9706" s="45"/>
      <c r="OXY9706" s="45"/>
      <c r="OXZ9706" s="45"/>
      <c r="OYA9706" s="45"/>
      <c r="OYB9706" s="45"/>
      <c r="OYC9706" s="45"/>
      <c r="OYD9706" s="45"/>
      <c r="OYE9706" s="45"/>
      <c r="OYF9706" s="45"/>
      <c r="OYG9706" s="45"/>
      <c r="OYH9706" s="45"/>
      <c r="OYI9706" s="45"/>
      <c r="OYJ9706" s="45"/>
      <c r="OYK9706" s="45"/>
      <c r="OYL9706" s="45"/>
      <c r="OYM9706" s="45"/>
      <c r="OYN9706" s="45"/>
      <c r="OYO9706" s="45"/>
      <c r="OYP9706" s="45"/>
      <c r="OYQ9706" s="45"/>
      <c r="OYR9706" s="45"/>
      <c r="OYS9706" s="45"/>
      <c r="OYT9706" s="45"/>
      <c r="OYU9706" s="45"/>
      <c r="OYV9706" s="45"/>
      <c r="OYW9706" s="45"/>
      <c r="OYX9706" s="45"/>
      <c r="OYY9706" s="45"/>
      <c r="OYZ9706" s="45"/>
      <c r="OZA9706" s="45"/>
      <c r="OZB9706" s="45"/>
      <c r="OZC9706" s="45"/>
      <c r="OZD9706" s="45"/>
      <c r="OZE9706" s="45"/>
      <c r="OZF9706" s="45"/>
      <c r="OZG9706" s="45"/>
      <c r="OZH9706" s="45"/>
      <c r="OZI9706" s="45"/>
      <c r="OZJ9706" s="45"/>
      <c r="OZK9706" s="45"/>
      <c r="OZL9706" s="45"/>
      <c r="OZM9706" s="45"/>
      <c r="OZN9706" s="45"/>
      <c r="OZO9706" s="45"/>
      <c r="OZP9706" s="45"/>
      <c r="OZQ9706" s="45"/>
      <c r="OZR9706" s="45"/>
      <c r="OZS9706" s="45"/>
      <c r="OZT9706" s="45"/>
      <c r="OZU9706" s="45"/>
      <c r="OZV9706" s="45"/>
      <c r="OZW9706" s="45"/>
      <c r="OZX9706" s="45"/>
      <c r="OZY9706" s="45"/>
      <c r="OZZ9706" s="45"/>
      <c r="PAA9706" s="45"/>
      <c r="PAB9706" s="45"/>
      <c r="PAC9706" s="45"/>
      <c r="PAD9706" s="45"/>
      <c r="PAE9706" s="45"/>
      <c r="PAF9706" s="45"/>
      <c r="PAG9706" s="45"/>
      <c r="PAH9706" s="45"/>
      <c r="PAI9706" s="45"/>
      <c r="PAJ9706" s="45"/>
      <c r="PAK9706" s="45"/>
      <c r="PAL9706" s="45"/>
      <c r="PAM9706" s="45"/>
      <c r="PAN9706" s="45"/>
      <c r="PAO9706" s="45"/>
      <c r="PAP9706" s="45"/>
      <c r="PAQ9706" s="45"/>
      <c r="PAR9706" s="45"/>
      <c r="PAS9706" s="45"/>
      <c r="PAT9706" s="45"/>
      <c r="PAU9706" s="45"/>
      <c r="PAV9706" s="45"/>
      <c r="PAW9706" s="45"/>
      <c r="PAX9706" s="45"/>
      <c r="PAY9706" s="45"/>
      <c r="PAZ9706" s="45"/>
      <c r="PBA9706" s="45"/>
      <c r="PBB9706" s="45"/>
      <c r="PBC9706" s="45"/>
      <c r="PBD9706" s="45"/>
      <c r="PBE9706" s="45"/>
      <c r="PBF9706" s="45"/>
      <c r="PBG9706" s="45"/>
      <c r="PBH9706" s="45"/>
      <c r="PBI9706" s="45"/>
      <c r="PBJ9706" s="45"/>
      <c r="PBK9706" s="45"/>
      <c r="PBL9706" s="45"/>
      <c r="PBM9706" s="45"/>
      <c r="PBN9706" s="45"/>
      <c r="PBO9706" s="45"/>
      <c r="PBP9706" s="45"/>
      <c r="PBQ9706" s="45"/>
      <c r="PBR9706" s="45"/>
      <c r="PBS9706" s="45"/>
      <c r="PBT9706" s="45"/>
      <c r="PBU9706" s="45"/>
      <c r="PBV9706" s="45"/>
      <c r="PBW9706" s="45"/>
      <c r="PBX9706" s="45"/>
      <c r="PBY9706" s="45"/>
      <c r="PBZ9706" s="45"/>
      <c r="PCA9706" s="45"/>
      <c r="PCB9706" s="45"/>
      <c r="PCC9706" s="45"/>
      <c r="PCD9706" s="45"/>
      <c r="PCE9706" s="45"/>
      <c r="PCF9706" s="45"/>
      <c r="PCG9706" s="45"/>
      <c r="PCH9706" s="45"/>
      <c r="PCI9706" s="45"/>
      <c r="PCJ9706" s="45"/>
      <c r="PCK9706" s="45"/>
      <c r="PCL9706" s="45"/>
      <c r="PCM9706" s="45"/>
      <c r="PCN9706" s="45"/>
      <c r="PCO9706" s="45"/>
      <c r="PCP9706" s="45"/>
      <c r="PCQ9706" s="45"/>
      <c r="PCR9706" s="45"/>
      <c r="PCS9706" s="45"/>
      <c r="PCT9706" s="45"/>
      <c r="PCU9706" s="45"/>
      <c r="PCV9706" s="45"/>
      <c r="PCW9706" s="45"/>
      <c r="PCX9706" s="45"/>
      <c r="PCY9706" s="45"/>
      <c r="PCZ9706" s="45"/>
      <c r="PDA9706" s="45"/>
      <c r="PDB9706" s="45"/>
      <c r="PDC9706" s="45"/>
      <c r="PDD9706" s="45"/>
      <c r="PDE9706" s="45"/>
      <c r="PDF9706" s="45"/>
      <c r="PDG9706" s="45"/>
      <c r="PDH9706" s="45"/>
      <c r="PDI9706" s="45"/>
      <c r="PDJ9706" s="45"/>
      <c r="PDK9706" s="45"/>
      <c r="PDL9706" s="45"/>
      <c r="PDM9706" s="45"/>
      <c r="PDN9706" s="45"/>
      <c r="PDO9706" s="45"/>
      <c r="PDP9706" s="45"/>
      <c r="PDQ9706" s="45"/>
      <c r="PDR9706" s="45"/>
      <c r="PDS9706" s="45"/>
      <c r="PDT9706" s="45"/>
      <c r="PDU9706" s="45"/>
      <c r="PDV9706" s="45"/>
      <c r="PDW9706" s="45"/>
      <c r="PDX9706" s="45"/>
      <c r="PDY9706" s="45"/>
      <c r="PDZ9706" s="45"/>
      <c r="PEA9706" s="45"/>
      <c r="PEB9706" s="45"/>
      <c r="PEC9706" s="45"/>
      <c r="PED9706" s="45"/>
      <c r="PEE9706" s="45"/>
      <c r="PEF9706" s="45"/>
      <c r="PEG9706" s="45"/>
      <c r="PEH9706" s="45"/>
      <c r="PEI9706" s="45"/>
      <c r="PEJ9706" s="45"/>
      <c r="PEK9706" s="45"/>
      <c r="PEL9706" s="45"/>
      <c r="PEM9706" s="45"/>
      <c r="PEN9706" s="45"/>
      <c r="PEO9706" s="45"/>
      <c r="PEP9706" s="45"/>
      <c r="PEQ9706" s="45"/>
      <c r="PER9706" s="45"/>
      <c r="PES9706" s="45"/>
      <c r="PET9706" s="45"/>
      <c r="PEU9706" s="45"/>
      <c r="PEV9706" s="45"/>
      <c r="PEW9706" s="45"/>
      <c r="PEX9706" s="45"/>
      <c r="PEY9706" s="45"/>
      <c r="PEZ9706" s="45"/>
      <c r="PFA9706" s="45"/>
      <c r="PFB9706" s="45"/>
      <c r="PFC9706" s="45"/>
      <c r="PFD9706" s="45"/>
      <c r="PFE9706" s="45"/>
      <c r="PFF9706" s="45"/>
      <c r="PFG9706" s="45"/>
      <c r="PFH9706" s="45"/>
      <c r="PFI9706" s="45"/>
      <c r="PFJ9706" s="45"/>
      <c r="PFK9706" s="45"/>
      <c r="PFL9706" s="45"/>
      <c r="PFM9706" s="45"/>
      <c r="PFN9706" s="45"/>
      <c r="PFO9706" s="45"/>
      <c r="PFP9706" s="45"/>
      <c r="PFQ9706" s="45"/>
      <c r="PFR9706" s="45"/>
      <c r="PFS9706" s="45"/>
      <c r="PFT9706" s="45"/>
      <c r="PFU9706" s="45"/>
      <c r="PFV9706" s="45"/>
      <c r="PFW9706" s="45"/>
      <c r="PFX9706" s="45"/>
      <c r="PFY9706" s="45"/>
      <c r="PFZ9706" s="45"/>
      <c r="PGA9706" s="45"/>
      <c r="PGB9706" s="45"/>
      <c r="PGC9706" s="45"/>
      <c r="PGD9706" s="45"/>
      <c r="PGE9706" s="45"/>
      <c r="PGF9706" s="45"/>
      <c r="PGG9706" s="45"/>
      <c r="PGH9706" s="45"/>
      <c r="PGI9706" s="45"/>
      <c r="PGJ9706" s="45"/>
      <c r="PGK9706" s="45"/>
      <c r="PGL9706" s="45"/>
      <c r="PGM9706" s="45"/>
      <c r="PGN9706" s="45"/>
      <c r="PGO9706" s="45"/>
      <c r="PGP9706" s="45"/>
      <c r="PGQ9706" s="45"/>
      <c r="PGR9706" s="45"/>
      <c r="PGS9706" s="45"/>
      <c r="PGT9706" s="45"/>
      <c r="PGU9706" s="45"/>
      <c r="PGV9706" s="45"/>
      <c r="PGW9706" s="45"/>
      <c r="PGX9706" s="45"/>
      <c r="PGY9706" s="45"/>
      <c r="PGZ9706" s="45"/>
      <c r="PHA9706" s="45"/>
      <c r="PHB9706" s="45"/>
      <c r="PHC9706" s="45"/>
      <c r="PHD9706" s="45"/>
      <c r="PHE9706" s="45"/>
      <c r="PHF9706" s="45"/>
      <c r="PHG9706" s="45"/>
      <c r="PHH9706" s="45"/>
      <c r="PHI9706" s="45"/>
      <c r="PHJ9706" s="45"/>
      <c r="PHK9706" s="45"/>
      <c r="PHL9706" s="45"/>
      <c r="PHM9706" s="45"/>
      <c r="PHN9706" s="45"/>
      <c r="PHO9706" s="45"/>
      <c r="PHP9706" s="45"/>
      <c r="PHQ9706" s="45"/>
      <c r="PHR9706" s="45"/>
      <c r="PHS9706" s="45"/>
      <c r="PHT9706" s="45"/>
      <c r="PHU9706" s="45"/>
      <c r="PHV9706" s="45"/>
      <c r="PHW9706" s="45"/>
      <c r="PHX9706" s="45"/>
      <c r="PHY9706" s="45"/>
      <c r="PHZ9706" s="45"/>
      <c r="PIA9706" s="45"/>
      <c r="PIB9706" s="45"/>
      <c r="PIC9706" s="45"/>
      <c r="PID9706" s="45"/>
      <c r="PIE9706" s="45"/>
      <c r="PIF9706" s="45"/>
      <c r="PIG9706" s="45"/>
      <c r="PIH9706" s="45"/>
      <c r="PII9706" s="45"/>
      <c r="PIJ9706" s="45"/>
      <c r="PIK9706" s="45"/>
      <c r="PIL9706" s="45"/>
      <c r="PIM9706" s="45"/>
      <c r="PIN9706" s="45"/>
      <c r="PIO9706" s="45"/>
      <c r="PIP9706" s="45"/>
      <c r="PIQ9706" s="45"/>
      <c r="PIR9706" s="45"/>
      <c r="PIS9706" s="45"/>
      <c r="PIT9706" s="45"/>
      <c r="PIU9706" s="45"/>
      <c r="PIV9706" s="45"/>
      <c r="PIW9706" s="45"/>
      <c r="PIX9706" s="45"/>
      <c r="PIY9706" s="45"/>
      <c r="PIZ9706" s="45"/>
      <c r="PJA9706" s="45"/>
      <c r="PJB9706" s="45"/>
      <c r="PJC9706" s="45"/>
      <c r="PJD9706" s="45"/>
      <c r="PJE9706" s="45"/>
      <c r="PJF9706" s="45"/>
      <c r="PJG9706" s="45"/>
      <c r="PJH9706" s="45"/>
      <c r="PJI9706" s="45"/>
      <c r="PJJ9706" s="45"/>
      <c r="PJK9706" s="45"/>
      <c r="PJL9706" s="45"/>
      <c r="PJM9706" s="45"/>
      <c r="PJN9706" s="45"/>
      <c r="PJO9706" s="45"/>
      <c r="PJP9706" s="45"/>
      <c r="PJQ9706" s="45"/>
      <c r="PJR9706" s="45"/>
      <c r="PJS9706" s="45"/>
      <c r="PJT9706" s="45"/>
      <c r="PJU9706" s="45"/>
      <c r="PJV9706" s="45"/>
      <c r="PJW9706" s="45"/>
      <c r="PJX9706" s="45"/>
      <c r="PJY9706" s="45"/>
      <c r="PJZ9706" s="45"/>
      <c r="PKA9706" s="45"/>
      <c r="PKB9706" s="45"/>
      <c r="PKC9706" s="45"/>
      <c r="PKD9706" s="45"/>
      <c r="PKE9706" s="45"/>
      <c r="PKF9706" s="45"/>
      <c r="PKG9706" s="45"/>
      <c r="PKH9706" s="45"/>
      <c r="PKI9706" s="45"/>
      <c r="PKJ9706" s="45"/>
      <c r="PKK9706" s="45"/>
      <c r="PKL9706" s="45"/>
      <c r="PKM9706" s="45"/>
      <c r="PKN9706" s="45"/>
      <c r="PKO9706" s="45"/>
      <c r="PKP9706" s="45"/>
      <c r="PKQ9706" s="45"/>
      <c r="PKR9706" s="45"/>
      <c r="PKS9706" s="45"/>
      <c r="PKT9706" s="45"/>
      <c r="PKU9706" s="45"/>
      <c r="PKV9706" s="45"/>
      <c r="PKW9706" s="45"/>
      <c r="PKX9706" s="45"/>
      <c r="PKY9706" s="45"/>
      <c r="PKZ9706" s="45"/>
      <c r="PLA9706" s="45"/>
      <c r="PLB9706" s="45"/>
      <c r="PLC9706" s="45"/>
      <c r="PLD9706" s="45"/>
      <c r="PLE9706" s="45"/>
      <c r="PLF9706" s="45"/>
      <c r="PLG9706" s="45"/>
      <c r="PLH9706" s="45"/>
      <c r="PLI9706" s="45"/>
      <c r="PLJ9706" s="45"/>
      <c r="PLK9706" s="45"/>
      <c r="PLL9706" s="45"/>
      <c r="PLM9706" s="45"/>
      <c r="PLN9706" s="45"/>
      <c r="PLO9706" s="45"/>
      <c r="PLP9706" s="45"/>
      <c r="PLQ9706" s="45"/>
      <c r="PLR9706" s="45"/>
      <c r="PLS9706" s="45"/>
      <c r="PLT9706" s="45"/>
      <c r="PLU9706" s="45"/>
      <c r="PLV9706" s="45"/>
      <c r="PLW9706" s="45"/>
      <c r="PLX9706" s="45"/>
      <c r="PLY9706" s="45"/>
      <c r="PLZ9706" s="45"/>
      <c r="PMA9706" s="45"/>
      <c r="PMB9706" s="45"/>
      <c r="PMC9706" s="45"/>
      <c r="PMD9706" s="45"/>
      <c r="PME9706" s="45"/>
      <c r="PMF9706" s="45"/>
      <c r="PMG9706" s="45"/>
      <c r="PMH9706" s="45"/>
      <c r="PMI9706" s="45"/>
      <c r="PMJ9706" s="45"/>
      <c r="PMK9706" s="45"/>
      <c r="PML9706" s="45"/>
      <c r="PMM9706" s="45"/>
      <c r="PMN9706" s="45"/>
      <c r="PMO9706" s="45"/>
      <c r="PMP9706" s="45"/>
      <c r="PMQ9706" s="45"/>
      <c r="PMR9706" s="45"/>
      <c r="PMS9706" s="45"/>
      <c r="PMT9706" s="45"/>
      <c r="PMU9706" s="45"/>
      <c r="PMV9706" s="45"/>
      <c r="PMW9706" s="45"/>
      <c r="PMX9706" s="45"/>
      <c r="PMY9706" s="45"/>
      <c r="PMZ9706" s="45"/>
      <c r="PNA9706" s="45"/>
      <c r="PNB9706" s="45"/>
      <c r="PNC9706" s="45"/>
      <c r="PND9706" s="45"/>
      <c r="PNE9706" s="45"/>
      <c r="PNF9706" s="45"/>
      <c r="PNG9706" s="45"/>
      <c r="PNH9706" s="45"/>
      <c r="PNI9706" s="45"/>
      <c r="PNJ9706" s="45"/>
      <c r="PNK9706" s="45"/>
      <c r="PNL9706" s="45"/>
      <c r="PNM9706" s="45"/>
      <c r="PNN9706" s="45"/>
      <c r="PNO9706" s="45"/>
      <c r="PNP9706" s="45"/>
      <c r="PNQ9706" s="45"/>
      <c r="PNR9706" s="45"/>
      <c r="PNS9706" s="45"/>
      <c r="PNT9706" s="45"/>
      <c r="PNU9706" s="45"/>
      <c r="PNV9706" s="45"/>
      <c r="PNW9706" s="45"/>
      <c r="PNX9706" s="45"/>
      <c r="PNY9706" s="45"/>
      <c r="PNZ9706" s="45"/>
      <c r="POA9706" s="45"/>
      <c r="POB9706" s="45"/>
      <c r="POC9706" s="45"/>
      <c r="POD9706" s="45"/>
      <c r="POE9706" s="45"/>
      <c r="POF9706" s="45"/>
      <c r="POG9706" s="45"/>
      <c r="POH9706" s="45"/>
      <c r="POI9706" s="45"/>
      <c r="POJ9706" s="45"/>
      <c r="POK9706" s="45"/>
      <c r="POL9706" s="45"/>
      <c r="POM9706" s="45"/>
      <c r="PON9706" s="45"/>
      <c r="POO9706" s="45"/>
      <c r="POP9706" s="45"/>
      <c r="POQ9706" s="45"/>
      <c r="POR9706" s="45"/>
      <c r="POS9706" s="45"/>
      <c r="POT9706" s="45"/>
      <c r="POU9706" s="45"/>
      <c r="POV9706" s="45"/>
      <c r="POW9706" s="45"/>
      <c r="POX9706" s="45"/>
      <c r="POY9706" s="45"/>
      <c r="POZ9706" s="45"/>
      <c r="PPA9706" s="45"/>
      <c r="PPB9706" s="45"/>
      <c r="PPC9706" s="45"/>
      <c r="PPD9706" s="45"/>
      <c r="PPE9706" s="45"/>
      <c r="PPF9706" s="45"/>
      <c r="PPG9706" s="45"/>
      <c r="PPH9706" s="45"/>
      <c r="PPI9706" s="45"/>
      <c r="PPJ9706" s="45"/>
      <c r="PPK9706" s="45"/>
      <c r="PPL9706" s="45"/>
      <c r="PPM9706" s="45"/>
      <c r="PPN9706" s="45"/>
      <c r="PPO9706" s="45"/>
      <c r="PPP9706" s="45"/>
      <c r="PPQ9706" s="45"/>
      <c r="PPR9706" s="45"/>
      <c r="PPS9706" s="45"/>
      <c r="PPT9706" s="45"/>
      <c r="PPU9706" s="45"/>
      <c r="PPV9706" s="45"/>
      <c r="PPW9706" s="45"/>
      <c r="PPX9706" s="45"/>
      <c r="PPY9706" s="45"/>
      <c r="PPZ9706" s="45"/>
      <c r="PQA9706" s="45"/>
      <c r="PQB9706" s="45"/>
      <c r="PQC9706" s="45"/>
      <c r="PQD9706" s="45"/>
      <c r="PQE9706" s="45"/>
      <c r="PQF9706" s="45"/>
      <c r="PQG9706" s="45"/>
      <c r="PQH9706" s="45"/>
      <c r="PQI9706" s="45"/>
      <c r="PQJ9706" s="45"/>
      <c r="PQK9706" s="45"/>
      <c r="PQL9706" s="45"/>
      <c r="PQM9706" s="45"/>
      <c r="PQN9706" s="45"/>
      <c r="PQO9706" s="45"/>
      <c r="PQP9706" s="45"/>
      <c r="PQQ9706" s="45"/>
      <c r="PQR9706" s="45"/>
      <c r="PQS9706" s="45"/>
      <c r="PQT9706" s="45"/>
      <c r="PQU9706" s="45"/>
      <c r="PQV9706" s="45"/>
      <c r="PQW9706" s="45"/>
      <c r="PQX9706" s="45"/>
      <c r="PQY9706" s="45"/>
      <c r="PQZ9706" s="45"/>
      <c r="PRA9706" s="45"/>
      <c r="PRB9706" s="45"/>
      <c r="PRC9706" s="45"/>
      <c r="PRD9706" s="45"/>
      <c r="PRE9706" s="45"/>
      <c r="PRF9706" s="45"/>
      <c r="PRG9706" s="45"/>
      <c r="PRH9706" s="45"/>
      <c r="PRI9706" s="45"/>
      <c r="PRJ9706" s="45"/>
      <c r="PRK9706" s="45"/>
      <c r="PRL9706" s="45"/>
      <c r="PRM9706" s="45"/>
      <c r="PRN9706" s="45"/>
      <c r="PRO9706" s="45"/>
      <c r="PRP9706" s="45"/>
      <c r="PRQ9706" s="45"/>
      <c r="PRR9706" s="45"/>
      <c r="PRS9706" s="45"/>
      <c r="PRT9706" s="45"/>
      <c r="PRU9706" s="45"/>
      <c r="PRV9706" s="45"/>
      <c r="PRW9706" s="45"/>
      <c r="PRX9706" s="45"/>
      <c r="PRY9706" s="45"/>
      <c r="PRZ9706" s="45"/>
      <c r="PSA9706" s="45"/>
      <c r="PSB9706" s="45"/>
      <c r="PSC9706" s="45"/>
      <c r="PSD9706" s="45"/>
      <c r="PSE9706" s="45"/>
      <c r="PSF9706" s="45"/>
      <c r="PSG9706" s="45"/>
      <c r="PSH9706" s="45"/>
      <c r="PSI9706" s="45"/>
      <c r="PSJ9706" s="45"/>
      <c r="PSK9706" s="45"/>
      <c r="PSL9706" s="45"/>
      <c r="PSM9706" s="45"/>
      <c r="PSN9706" s="45"/>
      <c r="PSO9706" s="45"/>
      <c r="PSP9706" s="45"/>
      <c r="PSQ9706" s="45"/>
      <c r="PSR9706" s="45"/>
      <c r="PSS9706" s="45"/>
      <c r="PST9706" s="45"/>
      <c r="PSU9706" s="45"/>
      <c r="PSV9706" s="45"/>
      <c r="PSW9706" s="45"/>
      <c r="PSX9706" s="45"/>
      <c r="PSY9706" s="45"/>
      <c r="PSZ9706" s="45"/>
      <c r="PTA9706" s="45"/>
      <c r="PTB9706" s="45"/>
      <c r="PTC9706" s="45"/>
      <c r="PTD9706" s="45"/>
      <c r="PTE9706" s="45"/>
      <c r="PTF9706" s="45"/>
      <c r="PTG9706" s="45"/>
      <c r="PTH9706" s="45"/>
      <c r="PTI9706" s="45"/>
      <c r="PTJ9706" s="45"/>
      <c r="PTK9706" s="45"/>
      <c r="PTL9706" s="45"/>
      <c r="PTM9706" s="45"/>
      <c r="PTN9706" s="45"/>
      <c r="PTO9706" s="45"/>
      <c r="PTP9706" s="45"/>
      <c r="PTQ9706" s="45"/>
      <c r="PTR9706" s="45"/>
      <c r="PTS9706" s="45"/>
      <c r="PTT9706" s="45"/>
      <c r="PTU9706" s="45"/>
      <c r="PTV9706" s="45"/>
      <c r="PTW9706" s="45"/>
      <c r="PTX9706" s="45"/>
      <c r="PTY9706" s="45"/>
      <c r="PTZ9706" s="45"/>
      <c r="PUA9706" s="45"/>
      <c r="PUB9706" s="45"/>
      <c r="PUC9706" s="45"/>
      <c r="PUD9706" s="45"/>
      <c r="PUE9706" s="45"/>
      <c r="PUF9706" s="45"/>
      <c r="PUG9706" s="45"/>
      <c r="PUH9706" s="45"/>
      <c r="PUI9706" s="45"/>
      <c r="PUJ9706" s="45"/>
      <c r="PUK9706" s="45"/>
      <c r="PUL9706" s="45"/>
      <c r="PUM9706" s="45"/>
      <c r="PUN9706" s="45"/>
      <c r="PUO9706" s="45"/>
      <c r="PUP9706" s="45"/>
      <c r="PUQ9706" s="45"/>
      <c r="PUR9706" s="45"/>
      <c r="PUS9706" s="45"/>
      <c r="PUT9706" s="45"/>
      <c r="PUU9706" s="45"/>
      <c r="PUV9706" s="45"/>
      <c r="PUW9706" s="45"/>
      <c r="PUX9706" s="45"/>
      <c r="PUY9706" s="45"/>
      <c r="PUZ9706" s="45"/>
      <c r="PVA9706" s="45"/>
      <c r="PVB9706" s="45"/>
      <c r="PVC9706" s="45"/>
      <c r="PVD9706" s="45"/>
      <c r="PVE9706" s="45"/>
      <c r="PVF9706" s="45"/>
      <c r="PVG9706" s="45"/>
      <c r="PVH9706" s="45"/>
      <c r="PVI9706" s="45"/>
      <c r="PVJ9706" s="45"/>
      <c r="PVK9706" s="45"/>
      <c r="PVL9706" s="45"/>
      <c r="PVM9706" s="45"/>
      <c r="PVN9706" s="45"/>
      <c r="PVO9706" s="45"/>
      <c r="PVP9706" s="45"/>
      <c r="PVQ9706" s="45"/>
      <c r="PVR9706" s="45"/>
      <c r="PVS9706" s="45"/>
      <c r="PVT9706" s="45"/>
      <c r="PVU9706" s="45"/>
      <c r="PVV9706" s="45"/>
      <c r="PVW9706" s="45"/>
      <c r="PVX9706" s="45"/>
      <c r="PVY9706" s="45"/>
      <c r="PVZ9706" s="45"/>
      <c r="PWA9706" s="45"/>
      <c r="PWB9706" s="45"/>
      <c r="PWC9706" s="45"/>
      <c r="PWD9706" s="45"/>
      <c r="PWE9706" s="45"/>
      <c r="PWF9706" s="45"/>
      <c r="PWG9706" s="45"/>
      <c r="PWH9706" s="45"/>
      <c r="PWI9706" s="45"/>
      <c r="PWJ9706" s="45"/>
      <c r="PWK9706" s="45"/>
      <c r="PWL9706" s="45"/>
      <c r="PWM9706" s="45"/>
      <c r="PWN9706" s="45"/>
      <c r="PWO9706" s="45"/>
      <c r="PWP9706" s="45"/>
      <c r="PWQ9706" s="45"/>
      <c r="PWR9706" s="45"/>
      <c r="PWS9706" s="45"/>
      <c r="PWT9706" s="45"/>
      <c r="PWU9706" s="45"/>
      <c r="PWV9706" s="45"/>
      <c r="PWW9706" s="45"/>
      <c r="PWX9706" s="45"/>
      <c r="PWY9706" s="45"/>
      <c r="PWZ9706" s="45"/>
      <c r="PXA9706" s="45"/>
      <c r="PXB9706" s="45"/>
      <c r="PXC9706" s="45"/>
      <c r="PXD9706" s="45"/>
      <c r="PXE9706" s="45"/>
      <c r="PXF9706" s="45"/>
      <c r="PXG9706" s="45"/>
      <c r="PXH9706" s="45"/>
      <c r="PXI9706" s="45"/>
      <c r="PXJ9706" s="45"/>
      <c r="PXK9706" s="45"/>
      <c r="PXL9706" s="45"/>
      <c r="PXM9706" s="45"/>
      <c r="PXN9706" s="45"/>
      <c r="PXO9706" s="45"/>
      <c r="PXP9706" s="45"/>
      <c r="PXQ9706" s="45"/>
      <c r="PXR9706" s="45"/>
      <c r="PXS9706" s="45"/>
      <c r="PXT9706" s="45"/>
      <c r="PXU9706" s="45"/>
      <c r="PXV9706" s="45"/>
      <c r="PXW9706" s="45"/>
      <c r="PXX9706" s="45"/>
      <c r="PXY9706" s="45"/>
      <c r="PXZ9706" s="45"/>
      <c r="PYA9706" s="45"/>
      <c r="PYB9706" s="45"/>
      <c r="PYC9706" s="45"/>
      <c r="PYD9706" s="45"/>
      <c r="PYE9706" s="45"/>
      <c r="PYF9706" s="45"/>
      <c r="PYG9706" s="45"/>
      <c r="PYH9706" s="45"/>
      <c r="PYI9706" s="45"/>
      <c r="PYJ9706" s="45"/>
      <c r="PYK9706" s="45"/>
      <c r="PYL9706" s="45"/>
      <c r="PYM9706" s="45"/>
      <c r="PYN9706" s="45"/>
      <c r="PYO9706" s="45"/>
      <c r="PYP9706" s="45"/>
      <c r="PYQ9706" s="45"/>
      <c r="PYR9706" s="45"/>
      <c r="PYS9706" s="45"/>
      <c r="PYT9706" s="45"/>
      <c r="PYU9706" s="45"/>
      <c r="PYV9706" s="45"/>
      <c r="PYW9706" s="45"/>
      <c r="PYX9706" s="45"/>
      <c r="PYY9706" s="45"/>
      <c r="PYZ9706" s="45"/>
      <c r="PZA9706" s="45"/>
      <c r="PZB9706" s="45"/>
      <c r="PZC9706" s="45"/>
      <c r="PZD9706" s="45"/>
      <c r="PZE9706" s="45"/>
      <c r="PZF9706" s="45"/>
      <c r="PZG9706" s="45"/>
      <c r="PZH9706" s="45"/>
      <c r="PZI9706" s="45"/>
      <c r="PZJ9706" s="45"/>
      <c r="PZK9706" s="45"/>
      <c r="PZL9706" s="45"/>
      <c r="PZM9706" s="45"/>
      <c r="PZN9706" s="45"/>
      <c r="PZO9706" s="45"/>
      <c r="PZP9706" s="45"/>
      <c r="PZQ9706" s="45"/>
      <c r="PZR9706" s="45"/>
      <c r="PZS9706" s="45"/>
      <c r="PZT9706" s="45"/>
      <c r="PZU9706" s="45"/>
      <c r="PZV9706" s="45"/>
      <c r="PZW9706" s="45"/>
      <c r="PZX9706" s="45"/>
      <c r="PZY9706" s="45"/>
      <c r="PZZ9706" s="45"/>
      <c r="QAA9706" s="45"/>
      <c r="QAB9706" s="45"/>
      <c r="QAC9706" s="45"/>
      <c r="QAD9706" s="45"/>
      <c r="QAE9706" s="45"/>
      <c r="QAF9706" s="45"/>
      <c r="QAG9706" s="45"/>
      <c r="QAH9706" s="45"/>
      <c r="QAI9706" s="45"/>
      <c r="QAJ9706" s="45"/>
      <c r="QAK9706" s="45"/>
      <c r="QAL9706" s="45"/>
      <c r="QAM9706" s="45"/>
      <c r="QAN9706" s="45"/>
      <c r="QAO9706" s="45"/>
      <c r="QAP9706" s="45"/>
      <c r="QAQ9706" s="45"/>
      <c r="QAR9706" s="45"/>
      <c r="QAS9706" s="45"/>
      <c r="QAT9706" s="45"/>
      <c r="QAU9706" s="45"/>
      <c r="QAV9706" s="45"/>
      <c r="QAW9706" s="45"/>
      <c r="QAX9706" s="45"/>
      <c r="QAY9706" s="45"/>
      <c r="QAZ9706" s="45"/>
      <c r="QBA9706" s="45"/>
      <c r="QBB9706" s="45"/>
      <c r="QBC9706" s="45"/>
      <c r="QBD9706" s="45"/>
      <c r="QBE9706" s="45"/>
      <c r="QBF9706" s="45"/>
      <c r="QBG9706" s="45"/>
      <c r="QBH9706" s="45"/>
      <c r="QBI9706" s="45"/>
      <c r="QBJ9706" s="45"/>
      <c r="QBK9706" s="45"/>
      <c r="QBL9706" s="45"/>
      <c r="QBM9706" s="45"/>
      <c r="QBN9706" s="45"/>
      <c r="QBO9706" s="45"/>
      <c r="QBP9706" s="45"/>
      <c r="QBQ9706" s="45"/>
      <c r="QBR9706" s="45"/>
      <c r="QBS9706" s="45"/>
      <c r="QBT9706" s="45"/>
      <c r="QBU9706" s="45"/>
      <c r="QBV9706" s="45"/>
      <c r="QBW9706" s="45"/>
      <c r="QBX9706" s="45"/>
      <c r="QBY9706" s="45"/>
      <c r="QBZ9706" s="45"/>
      <c r="QCA9706" s="45"/>
      <c r="QCB9706" s="45"/>
      <c r="QCC9706" s="45"/>
      <c r="QCD9706" s="45"/>
      <c r="QCE9706" s="45"/>
      <c r="QCF9706" s="45"/>
      <c r="QCG9706" s="45"/>
      <c r="QCH9706" s="45"/>
      <c r="QCI9706" s="45"/>
      <c r="QCJ9706" s="45"/>
      <c r="QCK9706" s="45"/>
      <c r="QCL9706" s="45"/>
      <c r="QCM9706" s="45"/>
      <c r="QCN9706" s="45"/>
      <c r="QCO9706" s="45"/>
      <c r="QCP9706" s="45"/>
      <c r="QCQ9706" s="45"/>
      <c r="QCR9706" s="45"/>
      <c r="QCS9706" s="45"/>
      <c r="QCT9706" s="45"/>
      <c r="QCU9706" s="45"/>
      <c r="QCV9706" s="45"/>
      <c r="QCW9706" s="45"/>
      <c r="QCX9706" s="45"/>
      <c r="QCY9706" s="45"/>
      <c r="QCZ9706" s="45"/>
      <c r="QDA9706" s="45"/>
      <c r="QDB9706" s="45"/>
      <c r="QDC9706" s="45"/>
      <c r="QDD9706" s="45"/>
      <c r="QDE9706" s="45"/>
      <c r="QDF9706" s="45"/>
      <c r="QDG9706" s="45"/>
      <c r="QDH9706" s="45"/>
      <c r="QDI9706" s="45"/>
      <c r="QDJ9706" s="45"/>
      <c r="QDK9706" s="45"/>
      <c r="QDL9706" s="45"/>
      <c r="QDM9706" s="45"/>
      <c r="QDN9706" s="45"/>
      <c r="QDO9706" s="45"/>
      <c r="QDP9706" s="45"/>
      <c r="QDQ9706" s="45"/>
      <c r="QDR9706" s="45"/>
      <c r="QDS9706" s="45"/>
      <c r="QDT9706" s="45"/>
      <c r="QDU9706" s="45"/>
      <c r="QDV9706" s="45"/>
      <c r="QDW9706" s="45"/>
      <c r="QDX9706" s="45"/>
      <c r="QDY9706" s="45"/>
      <c r="QDZ9706" s="45"/>
      <c r="QEA9706" s="45"/>
      <c r="QEB9706" s="45"/>
      <c r="QEC9706" s="45"/>
      <c r="QED9706" s="45"/>
      <c r="QEE9706" s="45"/>
      <c r="QEF9706" s="45"/>
      <c r="QEG9706" s="45"/>
      <c r="QEH9706" s="45"/>
      <c r="QEI9706" s="45"/>
      <c r="QEJ9706" s="45"/>
      <c r="QEK9706" s="45"/>
      <c r="QEL9706" s="45"/>
      <c r="QEM9706" s="45"/>
      <c r="QEN9706" s="45"/>
      <c r="QEO9706" s="45"/>
      <c r="QEP9706" s="45"/>
      <c r="QEQ9706" s="45"/>
      <c r="QER9706" s="45"/>
      <c r="QES9706" s="45"/>
      <c r="QET9706" s="45"/>
      <c r="QEU9706" s="45"/>
      <c r="QEV9706" s="45"/>
      <c r="QEW9706" s="45"/>
      <c r="QEX9706" s="45"/>
      <c r="QEY9706" s="45"/>
      <c r="QEZ9706" s="45"/>
      <c r="QFA9706" s="45"/>
      <c r="QFB9706" s="45"/>
      <c r="QFC9706" s="45"/>
      <c r="QFD9706" s="45"/>
      <c r="QFE9706" s="45"/>
      <c r="QFF9706" s="45"/>
      <c r="QFG9706" s="45"/>
      <c r="QFH9706" s="45"/>
      <c r="QFI9706" s="45"/>
      <c r="QFJ9706" s="45"/>
      <c r="QFK9706" s="45"/>
      <c r="QFL9706" s="45"/>
      <c r="QFM9706" s="45"/>
      <c r="QFN9706" s="45"/>
      <c r="QFO9706" s="45"/>
      <c r="QFP9706" s="45"/>
      <c r="QFQ9706" s="45"/>
      <c r="QFR9706" s="45"/>
      <c r="QFS9706" s="45"/>
      <c r="QFT9706" s="45"/>
      <c r="QFU9706" s="45"/>
      <c r="QFV9706" s="45"/>
      <c r="QFW9706" s="45"/>
      <c r="QFX9706" s="45"/>
      <c r="QFY9706" s="45"/>
      <c r="QFZ9706" s="45"/>
      <c r="QGA9706" s="45"/>
      <c r="QGB9706" s="45"/>
      <c r="QGC9706" s="45"/>
      <c r="QGD9706" s="45"/>
      <c r="QGE9706" s="45"/>
      <c r="QGF9706" s="45"/>
      <c r="QGG9706" s="45"/>
      <c r="QGH9706" s="45"/>
      <c r="QGI9706" s="45"/>
      <c r="QGJ9706" s="45"/>
      <c r="QGK9706" s="45"/>
      <c r="QGL9706" s="45"/>
      <c r="QGM9706" s="45"/>
      <c r="QGN9706" s="45"/>
      <c r="QGO9706" s="45"/>
      <c r="QGP9706" s="45"/>
      <c r="QGQ9706" s="45"/>
      <c r="QGR9706" s="45"/>
      <c r="QGS9706" s="45"/>
      <c r="QGT9706" s="45"/>
      <c r="QGU9706" s="45"/>
      <c r="QGV9706" s="45"/>
      <c r="QGW9706" s="45"/>
      <c r="QGX9706" s="45"/>
      <c r="QGY9706" s="45"/>
      <c r="QGZ9706" s="45"/>
      <c r="QHA9706" s="45"/>
      <c r="QHB9706" s="45"/>
      <c r="QHC9706" s="45"/>
      <c r="QHD9706" s="45"/>
      <c r="QHE9706" s="45"/>
      <c r="QHF9706" s="45"/>
      <c r="QHG9706" s="45"/>
      <c r="QHH9706" s="45"/>
      <c r="QHI9706" s="45"/>
      <c r="QHJ9706" s="45"/>
      <c r="QHK9706" s="45"/>
      <c r="QHL9706" s="45"/>
      <c r="QHM9706" s="45"/>
      <c r="QHN9706" s="45"/>
      <c r="QHO9706" s="45"/>
      <c r="QHP9706" s="45"/>
      <c r="QHQ9706" s="45"/>
      <c r="QHR9706" s="45"/>
      <c r="QHS9706" s="45"/>
      <c r="QHT9706" s="45"/>
      <c r="QHU9706" s="45"/>
      <c r="QHV9706" s="45"/>
      <c r="QHW9706" s="45"/>
      <c r="QHX9706" s="45"/>
      <c r="QHY9706" s="45"/>
      <c r="QHZ9706" s="45"/>
      <c r="QIA9706" s="45"/>
      <c r="QIB9706" s="45"/>
      <c r="QIC9706" s="45"/>
      <c r="QID9706" s="45"/>
      <c r="QIE9706" s="45"/>
      <c r="QIF9706" s="45"/>
      <c r="QIG9706" s="45"/>
      <c r="QIH9706" s="45"/>
      <c r="QII9706" s="45"/>
      <c r="QIJ9706" s="45"/>
      <c r="QIK9706" s="45"/>
      <c r="QIL9706" s="45"/>
      <c r="QIM9706" s="45"/>
      <c r="QIN9706" s="45"/>
      <c r="QIO9706" s="45"/>
      <c r="QIP9706" s="45"/>
      <c r="QIQ9706" s="45"/>
      <c r="QIR9706" s="45"/>
      <c r="QIS9706" s="45"/>
      <c r="QIT9706" s="45"/>
      <c r="QIU9706" s="45"/>
      <c r="QIV9706" s="45"/>
      <c r="QIW9706" s="45"/>
      <c r="QIX9706" s="45"/>
      <c r="QIY9706" s="45"/>
      <c r="QIZ9706" s="45"/>
      <c r="QJA9706" s="45"/>
      <c r="QJB9706" s="45"/>
      <c r="QJC9706" s="45"/>
      <c r="QJD9706" s="45"/>
      <c r="QJE9706" s="45"/>
      <c r="QJF9706" s="45"/>
      <c r="QJG9706" s="45"/>
      <c r="QJH9706" s="45"/>
      <c r="QJI9706" s="45"/>
      <c r="QJJ9706" s="45"/>
      <c r="QJK9706" s="45"/>
      <c r="QJL9706" s="45"/>
      <c r="QJM9706" s="45"/>
      <c r="QJN9706" s="45"/>
      <c r="QJO9706" s="45"/>
      <c r="QJP9706" s="45"/>
      <c r="QJQ9706" s="45"/>
      <c r="QJR9706" s="45"/>
      <c r="QJS9706" s="45"/>
      <c r="QJT9706" s="45"/>
      <c r="QJU9706" s="45"/>
      <c r="QJV9706" s="45"/>
      <c r="QJW9706" s="45"/>
      <c r="QJX9706" s="45"/>
      <c r="QJY9706" s="45"/>
      <c r="QJZ9706" s="45"/>
      <c r="QKA9706" s="45"/>
      <c r="QKB9706" s="45"/>
      <c r="QKC9706" s="45"/>
      <c r="QKD9706" s="45"/>
      <c r="QKE9706" s="45"/>
      <c r="QKF9706" s="45"/>
      <c r="QKG9706" s="45"/>
      <c r="QKH9706" s="45"/>
      <c r="QKI9706" s="45"/>
      <c r="QKJ9706" s="45"/>
      <c r="QKK9706" s="45"/>
      <c r="QKL9706" s="45"/>
      <c r="QKM9706" s="45"/>
      <c r="QKN9706" s="45"/>
      <c r="QKO9706" s="45"/>
      <c r="QKP9706" s="45"/>
      <c r="QKQ9706" s="45"/>
      <c r="QKR9706" s="45"/>
      <c r="QKS9706" s="45"/>
      <c r="QKT9706" s="45"/>
      <c r="QKU9706" s="45"/>
      <c r="QKV9706" s="45"/>
      <c r="QKW9706" s="45"/>
      <c r="QKX9706" s="45"/>
      <c r="QKY9706" s="45"/>
      <c r="QKZ9706" s="45"/>
      <c r="QLA9706" s="45"/>
      <c r="QLB9706" s="45"/>
      <c r="QLC9706" s="45"/>
      <c r="QLD9706" s="45"/>
      <c r="QLE9706" s="45"/>
      <c r="QLF9706" s="45"/>
      <c r="QLG9706" s="45"/>
      <c r="QLH9706" s="45"/>
      <c r="QLI9706" s="45"/>
      <c r="QLJ9706" s="45"/>
      <c r="QLK9706" s="45"/>
      <c r="QLL9706" s="45"/>
      <c r="QLM9706" s="45"/>
      <c r="QLN9706" s="45"/>
      <c r="QLO9706" s="45"/>
      <c r="QLP9706" s="45"/>
      <c r="QLQ9706" s="45"/>
      <c r="QLR9706" s="45"/>
      <c r="QLS9706" s="45"/>
      <c r="QLT9706" s="45"/>
      <c r="QLU9706" s="45"/>
      <c r="QLV9706" s="45"/>
      <c r="QLW9706" s="45"/>
      <c r="QLX9706" s="45"/>
      <c r="QLY9706" s="45"/>
      <c r="QLZ9706" s="45"/>
      <c r="QMA9706" s="45"/>
      <c r="QMB9706" s="45"/>
      <c r="QMC9706" s="45"/>
      <c r="QMD9706" s="45"/>
      <c r="QME9706" s="45"/>
      <c r="QMF9706" s="45"/>
      <c r="QMG9706" s="45"/>
      <c r="QMH9706" s="45"/>
      <c r="QMI9706" s="45"/>
      <c r="QMJ9706" s="45"/>
      <c r="QMK9706" s="45"/>
      <c r="QML9706" s="45"/>
      <c r="QMM9706" s="45"/>
      <c r="QMN9706" s="45"/>
      <c r="QMO9706" s="45"/>
      <c r="QMP9706" s="45"/>
      <c r="QMQ9706" s="45"/>
      <c r="QMR9706" s="45"/>
      <c r="QMS9706" s="45"/>
      <c r="QMT9706" s="45"/>
      <c r="QMU9706" s="45"/>
      <c r="QMV9706" s="45"/>
      <c r="QMW9706" s="45"/>
      <c r="QMX9706" s="45"/>
      <c r="QMY9706" s="45"/>
      <c r="QMZ9706" s="45"/>
      <c r="QNA9706" s="45"/>
      <c r="QNB9706" s="45"/>
      <c r="QNC9706" s="45"/>
      <c r="QND9706" s="45"/>
      <c r="QNE9706" s="45"/>
      <c r="QNF9706" s="45"/>
      <c r="QNG9706" s="45"/>
      <c r="QNH9706" s="45"/>
      <c r="QNI9706" s="45"/>
      <c r="QNJ9706" s="45"/>
      <c r="QNK9706" s="45"/>
      <c r="QNL9706" s="45"/>
      <c r="QNM9706" s="45"/>
      <c r="QNN9706" s="45"/>
      <c r="QNO9706" s="45"/>
      <c r="QNP9706" s="45"/>
      <c r="QNQ9706" s="45"/>
      <c r="QNR9706" s="45"/>
      <c r="QNS9706" s="45"/>
      <c r="QNT9706" s="45"/>
      <c r="QNU9706" s="45"/>
      <c r="QNV9706" s="45"/>
      <c r="QNW9706" s="45"/>
      <c r="QNX9706" s="45"/>
      <c r="QNY9706" s="45"/>
      <c r="QNZ9706" s="45"/>
      <c r="QOA9706" s="45"/>
      <c r="QOB9706" s="45"/>
      <c r="QOC9706" s="45"/>
      <c r="QOD9706" s="45"/>
      <c r="QOE9706" s="45"/>
      <c r="QOF9706" s="45"/>
      <c r="QOG9706" s="45"/>
      <c r="QOH9706" s="45"/>
      <c r="QOI9706" s="45"/>
      <c r="QOJ9706" s="45"/>
      <c r="QOK9706" s="45"/>
      <c r="QOL9706" s="45"/>
      <c r="QOM9706" s="45"/>
      <c r="QON9706" s="45"/>
      <c r="QOO9706" s="45"/>
      <c r="QOP9706" s="45"/>
      <c r="QOQ9706" s="45"/>
      <c r="QOR9706" s="45"/>
      <c r="QOS9706" s="45"/>
      <c r="QOT9706" s="45"/>
      <c r="QOU9706" s="45"/>
      <c r="QOV9706" s="45"/>
      <c r="QOW9706" s="45"/>
      <c r="QOX9706" s="45"/>
      <c r="QOY9706" s="45"/>
      <c r="QOZ9706" s="45"/>
      <c r="QPA9706" s="45"/>
      <c r="QPB9706" s="45"/>
      <c r="QPC9706" s="45"/>
      <c r="QPD9706" s="45"/>
      <c r="QPE9706" s="45"/>
      <c r="QPF9706" s="45"/>
      <c r="QPG9706" s="45"/>
      <c r="QPH9706" s="45"/>
      <c r="QPI9706" s="45"/>
      <c r="QPJ9706" s="45"/>
      <c r="QPK9706" s="45"/>
      <c r="QPL9706" s="45"/>
      <c r="QPM9706" s="45"/>
      <c r="QPN9706" s="45"/>
      <c r="QPO9706" s="45"/>
      <c r="QPP9706" s="45"/>
      <c r="QPQ9706" s="45"/>
      <c r="QPR9706" s="45"/>
      <c r="QPS9706" s="45"/>
      <c r="QPT9706" s="45"/>
      <c r="QPU9706" s="45"/>
      <c r="QPV9706" s="45"/>
      <c r="QPW9706" s="45"/>
      <c r="QPX9706" s="45"/>
      <c r="QPY9706" s="45"/>
      <c r="QPZ9706" s="45"/>
      <c r="QQA9706" s="45"/>
      <c r="QQB9706" s="45"/>
      <c r="QQC9706" s="45"/>
      <c r="QQD9706" s="45"/>
      <c r="QQE9706" s="45"/>
      <c r="QQF9706" s="45"/>
      <c r="QQG9706" s="45"/>
      <c r="QQH9706" s="45"/>
      <c r="QQI9706" s="45"/>
      <c r="QQJ9706" s="45"/>
      <c r="QQK9706" s="45"/>
      <c r="QQL9706" s="45"/>
      <c r="QQM9706" s="45"/>
      <c r="QQN9706" s="45"/>
      <c r="QQO9706" s="45"/>
      <c r="QQP9706" s="45"/>
      <c r="QQQ9706" s="45"/>
      <c r="QQR9706" s="45"/>
      <c r="QQS9706" s="45"/>
      <c r="QQT9706" s="45"/>
      <c r="QQU9706" s="45"/>
      <c r="QQV9706" s="45"/>
      <c r="QQW9706" s="45"/>
      <c r="QQX9706" s="45"/>
      <c r="QQY9706" s="45"/>
      <c r="QQZ9706" s="45"/>
      <c r="QRA9706" s="45"/>
      <c r="QRB9706" s="45"/>
      <c r="QRC9706" s="45"/>
      <c r="QRD9706" s="45"/>
      <c r="QRE9706" s="45"/>
      <c r="QRF9706" s="45"/>
      <c r="QRG9706" s="45"/>
      <c r="QRH9706" s="45"/>
      <c r="QRI9706" s="45"/>
      <c r="QRJ9706" s="45"/>
      <c r="QRK9706" s="45"/>
      <c r="QRL9706" s="45"/>
      <c r="QRM9706" s="45"/>
      <c r="QRN9706" s="45"/>
      <c r="QRO9706" s="45"/>
      <c r="QRP9706" s="45"/>
      <c r="QRQ9706" s="45"/>
      <c r="QRR9706" s="45"/>
      <c r="QRS9706" s="45"/>
      <c r="QRT9706" s="45"/>
      <c r="QRU9706" s="45"/>
      <c r="QRV9706" s="45"/>
      <c r="QRW9706" s="45"/>
      <c r="QRX9706" s="45"/>
      <c r="QRY9706" s="45"/>
      <c r="QRZ9706" s="45"/>
      <c r="QSA9706" s="45"/>
      <c r="QSB9706" s="45"/>
      <c r="QSC9706" s="45"/>
      <c r="QSD9706" s="45"/>
      <c r="QSE9706" s="45"/>
      <c r="QSF9706" s="45"/>
      <c r="QSG9706" s="45"/>
      <c r="QSH9706" s="45"/>
      <c r="QSI9706" s="45"/>
      <c r="QSJ9706" s="45"/>
      <c r="QSK9706" s="45"/>
      <c r="QSL9706" s="45"/>
      <c r="QSM9706" s="45"/>
      <c r="QSN9706" s="45"/>
      <c r="QSO9706" s="45"/>
      <c r="QSP9706" s="45"/>
      <c r="QSQ9706" s="45"/>
      <c r="QSR9706" s="45"/>
      <c r="QSS9706" s="45"/>
      <c r="QST9706" s="45"/>
      <c r="QSU9706" s="45"/>
      <c r="QSV9706" s="45"/>
      <c r="QSW9706" s="45"/>
      <c r="QSX9706" s="45"/>
      <c r="QSY9706" s="45"/>
      <c r="QSZ9706" s="45"/>
      <c r="QTA9706" s="45"/>
      <c r="QTB9706" s="45"/>
      <c r="QTC9706" s="45"/>
      <c r="QTD9706" s="45"/>
      <c r="QTE9706" s="45"/>
      <c r="QTF9706" s="45"/>
      <c r="QTG9706" s="45"/>
      <c r="QTH9706" s="45"/>
      <c r="QTI9706" s="45"/>
      <c r="QTJ9706" s="45"/>
      <c r="QTK9706" s="45"/>
      <c r="QTL9706" s="45"/>
      <c r="QTM9706" s="45"/>
      <c r="QTN9706" s="45"/>
      <c r="QTO9706" s="45"/>
      <c r="QTP9706" s="45"/>
      <c r="QTQ9706" s="45"/>
      <c r="QTR9706" s="45"/>
      <c r="QTS9706" s="45"/>
      <c r="QTT9706" s="45"/>
      <c r="QTU9706" s="45"/>
      <c r="QTV9706" s="45"/>
      <c r="QTW9706" s="45"/>
      <c r="QTX9706" s="45"/>
      <c r="QTY9706" s="45"/>
      <c r="QTZ9706" s="45"/>
      <c r="QUA9706" s="45"/>
      <c r="QUB9706" s="45"/>
      <c r="QUC9706" s="45"/>
      <c r="QUD9706" s="45"/>
      <c r="QUE9706" s="45"/>
      <c r="QUF9706" s="45"/>
      <c r="QUG9706" s="45"/>
      <c r="QUH9706" s="45"/>
      <c r="QUI9706" s="45"/>
      <c r="QUJ9706" s="45"/>
      <c r="QUK9706" s="45"/>
      <c r="QUL9706" s="45"/>
      <c r="QUM9706" s="45"/>
      <c r="QUN9706" s="45"/>
      <c r="QUO9706" s="45"/>
      <c r="QUP9706" s="45"/>
      <c r="QUQ9706" s="45"/>
      <c r="QUR9706" s="45"/>
      <c r="QUS9706" s="45"/>
      <c r="QUT9706" s="45"/>
      <c r="QUU9706" s="45"/>
      <c r="QUV9706" s="45"/>
      <c r="QUW9706" s="45"/>
      <c r="QUX9706" s="45"/>
      <c r="QUY9706" s="45"/>
      <c r="QUZ9706" s="45"/>
      <c r="QVA9706" s="45"/>
      <c r="QVB9706" s="45"/>
      <c r="QVC9706" s="45"/>
      <c r="QVD9706" s="45"/>
      <c r="QVE9706" s="45"/>
      <c r="QVF9706" s="45"/>
      <c r="QVG9706" s="45"/>
      <c r="QVH9706" s="45"/>
      <c r="QVI9706" s="45"/>
      <c r="QVJ9706" s="45"/>
      <c r="QVK9706" s="45"/>
      <c r="QVL9706" s="45"/>
      <c r="QVM9706" s="45"/>
      <c r="QVN9706" s="45"/>
      <c r="QVO9706" s="45"/>
      <c r="QVP9706" s="45"/>
      <c r="QVQ9706" s="45"/>
      <c r="QVR9706" s="45"/>
      <c r="QVS9706" s="45"/>
      <c r="QVT9706" s="45"/>
      <c r="QVU9706" s="45"/>
      <c r="QVV9706" s="45"/>
      <c r="QVW9706" s="45"/>
      <c r="QVX9706" s="45"/>
      <c r="QVY9706" s="45"/>
      <c r="QVZ9706" s="45"/>
      <c r="QWA9706" s="45"/>
      <c r="QWB9706" s="45"/>
      <c r="QWC9706" s="45"/>
      <c r="QWD9706" s="45"/>
      <c r="QWE9706" s="45"/>
      <c r="QWF9706" s="45"/>
      <c r="QWG9706" s="45"/>
      <c r="QWH9706" s="45"/>
      <c r="QWI9706" s="45"/>
      <c r="QWJ9706" s="45"/>
      <c r="QWK9706" s="45"/>
      <c r="QWL9706" s="45"/>
      <c r="QWM9706" s="45"/>
      <c r="QWN9706" s="45"/>
      <c r="QWO9706" s="45"/>
      <c r="QWP9706" s="45"/>
      <c r="QWQ9706" s="45"/>
      <c r="QWR9706" s="45"/>
      <c r="QWS9706" s="45"/>
      <c r="QWT9706" s="45"/>
      <c r="QWU9706" s="45"/>
      <c r="QWV9706" s="45"/>
      <c r="QWW9706" s="45"/>
      <c r="QWX9706" s="45"/>
      <c r="QWY9706" s="45"/>
      <c r="QWZ9706" s="45"/>
      <c r="QXA9706" s="45"/>
      <c r="QXB9706" s="45"/>
      <c r="QXC9706" s="45"/>
      <c r="QXD9706" s="45"/>
      <c r="QXE9706" s="45"/>
      <c r="QXF9706" s="45"/>
      <c r="QXG9706" s="45"/>
      <c r="QXH9706" s="45"/>
      <c r="QXI9706" s="45"/>
      <c r="QXJ9706" s="45"/>
      <c r="QXK9706" s="45"/>
      <c r="QXL9706" s="45"/>
      <c r="QXM9706" s="45"/>
      <c r="QXN9706" s="45"/>
      <c r="QXO9706" s="45"/>
      <c r="QXP9706" s="45"/>
      <c r="QXQ9706" s="45"/>
      <c r="QXR9706" s="45"/>
      <c r="QXS9706" s="45"/>
      <c r="QXT9706" s="45"/>
      <c r="QXU9706" s="45"/>
      <c r="QXV9706" s="45"/>
      <c r="QXW9706" s="45"/>
      <c r="QXX9706" s="45"/>
      <c r="QXY9706" s="45"/>
      <c r="QXZ9706" s="45"/>
      <c r="QYA9706" s="45"/>
      <c r="QYB9706" s="45"/>
      <c r="QYC9706" s="45"/>
      <c r="QYD9706" s="45"/>
      <c r="QYE9706" s="45"/>
      <c r="QYF9706" s="45"/>
      <c r="QYG9706" s="45"/>
      <c r="QYH9706" s="45"/>
      <c r="QYI9706" s="45"/>
      <c r="QYJ9706" s="45"/>
      <c r="QYK9706" s="45"/>
      <c r="QYL9706" s="45"/>
      <c r="QYM9706" s="45"/>
      <c r="QYN9706" s="45"/>
      <c r="QYO9706" s="45"/>
      <c r="QYP9706" s="45"/>
      <c r="QYQ9706" s="45"/>
      <c r="QYR9706" s="45"/>
      <c r="QYS9706" s="45"/>
      <c r="QYT9706" s="45"/>
      <c r="QYU9706" s="45"/>
      <c r="QYV9706" s="45"/>
      <c r="QYW9706" s="45"/>
      <c r="QYX9706" s="45"/>
      <c r="QYY9706" s="45"/>
      <c r="QYZ9706" s="45"/>
      <c r="QZA9706" s="45"/>
      <c r="QZB9706" s="45"/>
      <c r="QZC9706" s="45"/>
      <c r="QZD9706" s="45"/>
      <c r="QZE9706" s="45"/>
      <c r="QZF9706" s="45"/>
      <c r="QZG9706" s="45"/>
      <c r="QZH9706" s="45"/>
      <c r="QZI9706" s="45"/>
      <c r="QZJ9706" s="45"/>
      <c r="QZK9706" s="45"/>
      <c r="QZL9706" s="45"/>
      <c r="QZM9706" s="45"/>
      <c r="QZN9706" s="45"/>
      <c r="QZO9706" s="45"/>
      <c r="QZP9706" s="45"/>
      <c r="QZQ9706" s="45"/>
      <c r="QZR9706" s="45"/>
      <c r="QZS9706" s="45"/>
      <c r="QZT9706" s="45"/>
      <c r="QZU9706" s="45"/>
      <c r="QZV9706" s="45"/>
      <c r="QZW9706" s="45"/>
      <c r="QZX9706" s="45"/>
      <c r="QZY9706" s="45"/>
      <c r="QZZ9706" s="45"/>
      <c r="RAA9706" s="45"/>
      <c r="RAB9706" s="45"/>
      <c r="RAC9706" s="45"/>
      <c r="RAD9706" s="45"/>
      <c r="RAE9706" s="45"/>
      <c r="RAF9706" s="45"/>
      <c r="RAG9706" s="45"/>
      <c r="RAH9706" s="45"/>
      <c r="RAI9706" s="45"/>
      <c r="RAJ9706" s="45"/>
      <c r="RAK9706" s="45"/>
      <c r="RAL9706" s="45"/>
      <c r="RAM9706" s="45"/>
      <c r="RAN9706" s="45"/>
      <c r="RAO9706" s="45"/>
      <c r="RAP9706" s="45"/>
      <c r="RAQ9706" s="45"/>
      <c r="RAR9706" s="45"/>
      <c r="RAS9706" s="45"/>
      <c r="RAT9706" s="45"/>
      <c r="RAU9706" s="45"/>
      <c r="RAV9706" s="45"/>
      <c r="RAW9706" s="45"/>
      <c r="RAX9706" s="45"/>
      <c r="RAY9706" s="45"/>
      <c r="RAZ9706" s="45"/>
      <c r="RBA9706" s="45"/>
      <c r="RBB9706" s="45"/>
      <c r="RBC9706" s="45"/>
      <c r="RBD9706" s="45"/>
      <c r="RBE9706" s="45"/>
      <c r="RBF9706" s="45"/>
      <c r="RBG9706" s="45"/>
      <c r="RBH9706" s="45"/>
      <c r="RBI9706" s="45"/>
      <c r="RBJ9706" s="45"/>
      <c r="RBK9706" s="45"/>
      <c r="RBL9706" s="45"/>
      <c r="RBM9706" s="45"/>
      <c r="RBN9706" s="45"/>
      <c r="RBO9706" s="45"/>
      <c r="RBP9706" s="45"/>
      <c r="RBQ9706" s="45"/>
      <c r="RBR9706" s="45"/>
      <c r="RBS9706" s="45"/>
      <c r="RBT9706" s="45"/>
      <c r="RBU9706" s="45"/>
      <c r="RBV9706" s="45"/>
      <c r="RBW9706" s="45"/>
      <c r="RBX9706" s="45"/>
      <c r="RBY9706" s="45"/>
      <c r="RBZ9706" s="45"/>
      <c r="RCA9706" s="45"/>
      <c r="RCB9706" s="45"/>
      <c r="RCC9706" s="45"/>
      <c r="RCD9706" s="45"/>
      <c r="RCE9706" s="45"/>
      <c r="RCF9706" s="45"/>
      <c r="RCG9706" s="45"/>
      <c r="RCH9706" s="45"/>
      <c r="RCI9706" s="45"/>
      <c r="RCJ9706" s="45"/>
      <c r="RCK9706" s="45"/>
      <c r="RCL9706" s="45"/>
      <c r="RCM9706" s="45"/>
      <c r="RCN9706" s="45"/>
      <c r="RCO9706" s="45"/>
      <c r="RCP9706" s="45"/>
      <c r="RCQ9706" s="45"/>
      <c r="RCR9706" s="45"/>
      <c r="RCS9706" s="45"/>
      <c r="RCT9706" s="45"/>
      <c r="RCU9706" s="45"/>
      <c r="RCV9706" s="45"/>
      <c r="RCW9706" s="45"/>
      <c r="RCX9706" s="45"/>
      <c r="RCY9706" s="45"/>
      <c r="RCZ9706" s="45"/>
      <c r="RDA9706" s="45"/>
      <c r="RDB9706" s="45"/>
      <c r="RDC9706" s="45"/>
      <c r="RDD9706" s="45"/>
      <c r="RDE9706" s="45"/>
      <c r="RDF9706" s="45"/>
      <c r="RDG9706" s="45"/>
      <c r="RDH9706" s="45"/>
      <c r="RDI9706" s="45"/>
      <c r="RDJ9706" s="45"/>
      <c r="RDK9706" s="45"/>
      <c r="RDL9706" s="45"/>
      <c r="RDM9706" s="45"/>
      <c r="RDN9706" s="45"/>
      <c r="RDO9706" s="45"/>
      <c r="RDP9706" s="45"/>
      <c r="RDQ9706" s="45"/>
      <c r="RDR9706" s="45"/>
      <c r="RDS9706" s="45"/>
      <c r="RDT9706" s="45"/>
      <c r="RDU9706" s="45"/>
      <c r="RDV9706" s="45"/>
      <c r="RDW9706" s="45"/>
      <c r="RDX9706" s="45"/>
      <c r="RDY9706" s="45"/>
      <c r="RDZ9706" s="45"/>
      <c r="REA9706" s="45"/>
      <c r="REB9706" s="45"/>
      <c r="REC9706" s="45"/>
      <c r="RED9706" s="45"/>
      <c r="REE9706" s="45"/>
      <c r="REF9706" s="45"/>
      <c r="REG9706" s="45"/>
      <c r="REH9706" s="45"/>
      <c r="REI9706" s="45"/>
      <c r="REJ9706" s="45"/>
      <c r="REK9706" s="45"/>
      <c r="REL9706" s="45"/>
      <c r="REM9706" s="45"/>
      <c r="REN9706" s="45"/>
      <c r="REO9706" s="45"/>
      <c r="REP9706" s="45"/>
      <c r="REQ9706" s="45"/>
      <c r="RER9706" s="45"/>
      <c r="RES9706" s="45"/>
      <c r="RET9706" s="45"/>
      <c r="REU9706" s="45"/>
      <c r="REV9706" s="45"/>
      <c r="REW9706" s="45"/>
      <c r="REX9706" s="45"/>
      <c r="REY9706" s="45"/>
      <c r="REZ9706" s="45"/>
      <c r="RFA9706" s="45"/>
      <c r="RFB9706" s="45"/>
      <c r="RFC9706" s="45"/>
      <c r="RFD9706" s="45"/>
      <c r="RFE9706" s="45"/>
      <c r="RFF9706" s="45"/>
      <c r="RFG9706" s="45"/>
      <c r="RFH9706" s="45"/>
      <c r="RFI9706" s="45"/>
      <c r="RFJ9706" s="45"/>
      <c r="RFK9706" s="45"/>
      <c r="RFL9706" s="45"/>
      <c r="RFM9706" s="45"/>
      <c r="RFN9706" s="45"/>
      <c r="RFO9706" s="45"/>
      <c r="RFP9706" s="45"/>
      <c r="RFQ9706" s="45"/>
      <c r="RFR9706" s="45"/>
      <c r="RFS9706" s="45"/>
      <c r="RFT9706" s="45"/>
      <c r="RFU9706" s="45"/>
      <c r="RFV9706" s="45"/>
      <c r="RFW9706" s="45"/>
      <c r="RFX9706" s="45"/>
      <c r="RFY9706" s="45"/>
      <c r="RFZ9706" s="45"/>
      <c r="RGA9706" s="45"/>
      <c r="RGB9706" s="45"/>
      <c r="RGC9706" s="45"/>
      <c r="RGD9706" s="45"/>
      <c r="RGE9706" s="45"/>
      <c r="RGF9706" s="45"/>
      <c r="RGG9706" s="45"/>
      <c r="RGH9706" s="45"/>
      <c r="RGI9706" s="45"/>
      <c r="RGJ9706" s="45"/>
      <c r="RGK9706" s="45"/>
      <c r="RGL9706" s="45"/>
      <c r="RGM9706" s="45"/>
      <c r="RGN9706" s="45"/>
      <c r="RGO9706" s="45"/>
      <c r="RGP9706" s="45"/>
      <c r="RGQ9706" s="45"/>
      <c r="RGR9706" s="45"/>
      <c r="RGS9706" s="45"/>
      <c r="RGT9706" s="45"/>
      <c r="RGU9706" s="45"/>
      <c r="RGV9706" s="45"/>
      <c r="RGW9706" s="45"/>
      <c r="RGX9706" s="45"/>
      <c r="RGY9706" s="45"/>
      <c r="RGZ9706" s="45"/>
      <c r="RHA9706" s="45"/>
      <c r="RHB9706" s="45"/>
      <c r="RHC9706" s="45"/>
      <c r="RHD9706" s="45"/>
      <c r="RHE9706" s="45"/>
      <c r="RHF9706" s="45"/>
      <c r="RHG9706" s="45"/>
      <c r="RHH9706" s="45"/>
      <c r="RHI9706" s="45"/>
      <c r="RHJ9706" s="45"/>
      <c r="RHK9706" s="45"/>
      <c r="RHL9706" s="45"/>
      <c r="RHM9706" s="45"/>
      <c r="RHN9706" s="45"/>
      <c r="RHO9706" s="45"/>
      <c r="RHP9706" s="45"/>
      <c r="RHQ9706" s="45"/>
      <c r="RHR9706" s="45"/>
      <c r="RHS9706" s="45"/>
      <c r="RHT9706" s="45"/>
      <c r="RHU9706" s="45"/>
      <c r="RHV9706" s="45"/>
      <c r="RHW9706" s="45"/>
      <c r="RHX9706" s="45"/>
      <c r="RHY9706" s="45"/>
      <c r="RHZ9706" s="45"/>
      <c r="RIA9706" s="45"/>
      <c r="RIB9706" s="45"/>
      <c r="RIC9706" s="45"/>
      <c r="RID9706" s="45"/>
      <c r="RIE9706" s="45"/>
      <c r="RIF9706" s="45"/>
      <c r="RIG9706" s="45"/>
      <c r="RIH9706" s="45"/>
      <c r="RII9706" s="45"/>
      <c r="RIJ9706" s="45"/>
      <c r="RIK9706" s="45"/>
      <c r="RIL9706" s="45"/>
      <c r="RIM9706" s="45"/>
      <c r="RIN9706" s="45"/>
      <c r="RIO9706" s="45"/>
      <c r="RIP9706" s="45"/>
      <c r="RIQ9706" s="45"/>
      <c r="RIR9706" s="45"/>
      <c r="RIS9706" s="45"/>
      <c r="RIT9706" s="45"/>
      <c r="RIU9706" s="45"/>
      <c r="RIV9706" s="45"/>
      <c r="RIW9706" s="45"/>
      <c r="RIX9706" s="45"/>
      <c r="RIY9706" s="45"/>
      <c r="RIZ9706" s="45"/>
      <c r="RJA9706" s="45"/>
      <c r="RJB9706" s="45"/>
      <c r="RJC9706" s="45"/>
      <c r="RJD9706" s="45"/>
      <c r="RJE9706" s="45"/>
      <c r="RJF9706" s="45"/>
      <c r="RJG9706" s="45"/>
      <c r="RJH9706" s="45"/>
      <c r="RJI9706" s="45"/>
      <c r="RJJ9706" s="45"/>
      <c r="RJK9706" s="45"/>
      <c r="RJL9706" s="45"/>
      <c r="RJM9706" s="45"/>
      <c r="RJN9706" s="45"/>
      <c r="RJO9706" s="45"/>
      <c r="RJP9706" s="45"/>
      <c r="RJQ9706" s="45"/>
      <c r="RJR9706" s="45"/>
      <c r="RJS9706" s="45"/>
      <c r="RJT9706" s="45"/>
      <c r="RJU9706" s="45"/>
      <c r="RJV9706" s="45"/>
      <c r="RJW9706" s="45"/>
      <c r="RJX9706" s="45"/>
      <c r="RJY9706" s="45"/>
      <c r="RJZ9706" s="45"/>
      <c r="RKA9706" s="45"/>
      <c r="RKB9706" s="45"/>
      <c r="RKC9706" s="45"/>
      <c r="RKD9706" s="45"/>
      <c r="RKE9706" s="45"/>
      <c r="RKF9706" s="45"/>
      <c r="RKG9706" s="45"/>
      <c r="RKH9706" s="45"/>
      <c r="RKI9706" s="45"/>
      <c r="RKJ9706" s="45"/>
      <c r="RKK9706" s="45"/>
      <c r="RKL9706" s="45"/>
      <c r="RKM9706" s="45"/>
      <c r="RKN9706" s="45"/>
      <c r="RKO9706" s="45"/>
      <c r="RKP9706" s="45"/>
      <c r="RKQ9706" s="45"/>
      <c r="RKR9706" s="45"/>
      <c r="RKS9706" s="45"/>
      <c r="RKT9706" s="45"/>
      <c r="RKU9706" s="45"/>
      <c r="RKV9706" s="45"/>
      <c r="RKW9706" s="45"/>
      <c r="RKX9706" s="45"/>
      <c r="RKY9706" s="45"/>
      <c r="RKZ9706" s="45"/>
      <c r="RLA9706" s="45"/>
      <c r="RLB9706" s="45"/>
      <c r="RLC9706" s="45"/>
      <c r="RLD9706" s="45"/>
      <c r="RLE9706" s="45"/>
      <c r="RLF9706" s="45"/>
      <c r="RLG9706" s="45"/>
      <c r="RLH9706" s="45"/>
      <c r="RLI9706" s="45"/>
      <c r="RLJ9706" s="45"/>
      <c r="RLK9706" s="45"/>
      <c r="RLL9706" s="45"/>
      <c r="RLM9706" s="45"/>
      <c r="RLN9706" s="45"/>
      <c r="RLO9706" s="45"/>
      <c r="RLP9706" s="45"/>
      <c r="RLQ9706" s="45"/>
      <c r="RLR9706" s="45"/>
      <c r="RLS9706" s="45"/>
      <c r="RLT9706" s="45"/>
      <c r="RLU9706" s="45"/>
      <c r="RLV9706" s="45"/>
      <c r="RLW9706" s="45"/>
      <c r="RLX9706" s="45"/>
      <c r="RLY9706" s="45"/>
      <c r="RLZ9706" s="45"/>
      <c r="RMA9706" s="45"/>
      <c r="RMB9706" s="45"/>
      <c r="RMC9706" s="45"/>
      <c r="RMD9706" s="45"/>
      <c r="RME9706" s="45"/>
      <c r="RMF9706" s="45"/>
      <c r="RMG9706" s="45"/>
      <c r="RMH9706" s="45"/>
      <c r="RMI9706" s="45"/>
      <c r="RMJ9706" s="45"/>
      <c r="RMK9706" s="45"/>
      <c r="RML9706" s="45"/>
      <c r="RMM9706" s="45"/>
      <c r="RMN9706" s="45"/>
      <c r="RMO9706" s="45"/>
      <c r="RMP9706" s="45"/>
      <c r="RMQ9706" s="45"/>
      <c r="RMR9706" s="45"/>
      <c r="RMS9706" s="45"/>
      <c r="RMT9706" s="45"/>
      <c r="RMU9706" s="45"/>
      <c r="RMV9706" s="45"/>
      <c r="RMW9706" s="45"/>
      <c r="RMX9706" s="45"/>
      <c r="RMY9706" s="45"/>
      <c r="RMZ9706" s="45"/>
      <c r="RNA9706" s="45"/>
      <c r="RNB9706" s="45"/>
      <c r="RNC9706" s="45"/>
      <c r="RND9706" s="45"/>
      <c r="RNE9706" s="45"/>
      <c r="RNF9706" s="45"/>
      <c r="RNG9706" s="45"/>
      <c r="RNH9706" s="45"/>
      <c r="RNI9706" s="45"/>
      <c r="RNJ9706" s="45"/>
      <c r="RNK9706" s="45"/>
      <c r="RNL9706" s="45"/>
      <c r="RNM9706" s="45"/>
      <c r="RNN9706" s="45"/>
      <c r="RNO9706" s="45"/>
      <c r="RNP9706" s="45"/>
      <c r="RNQ9706" s="45"/>
      <c r="RNR9706" s="45"/>
      <c r="RNS9706" s="45"/>
      <c r="RNT9706" s="45"/>
      <c r="RNU9706" s="45"/>
      <c r="RNV9706" s="45"/>
      <c r="RNW9706" s="45"/>
      <c r="RNX9706" s="45"/>
      <c r="RNY9706" s="45"/>
      <c r="RNZ9706" s="45"/>
      <c r="ROA9706" s="45"/>
      <c r="ROB9706" s="45"/>
      <c r="ROC9706" s="45"/>
      <c r="ROD9706" s="45"/>
      <c r="ROE9706" s="45"/>
      <c r="ROF9706" s="45"/>
      <c r="ROG9706" s="45"/>
      <c r="ROH9706" s="45"/>
      <c r="ROI9706" s="45"/>
      <c r="ROJ9706" s="45"/>
      <c r="ROK9706" s="45"/>
      <c r="ROL9706" s="45"/>
      <c r="ROM9706" s="45"/>
      <c r="RON9706" s="45"/>
      <c r="ROO9706" s="45"/>
      <c r="ROP9706" s="45"/>
      <c r="ROQ9706" s="45"/>
      <c r="ROR9706" s="45"/>
      <c r="ROS9706" s="45"/>
      <c r="ROT9706" s="45"/>
      <c r="ROU9706" s="45"/>
      <c r="ROV9706" s="45"/>
      <c r="ROW9706" s="45"/>
      <c r="ROX9706" s="45"/>
      <c r="ROY9706" s="45"/>
      <c r="ROZ9706" s="45"/>
      <c r="RPA9706" s="45"/>
      <c r="RPB9706" s="45"/>
      <c r="RPC9706" s="45"/>
      <c r="RPD9706" s="45"/>
      <c r="RPE9706" s="45"/>
      <c r="RPF9706" s="45"/>
      <c r="RPG9706" s="45"/>
      <c r="RPH9706" s="45"/>
      <c r="RPI9706" s="45"/>
      <c r="RPJ9706" s="45"/>
      <c r="RPK9706" s="45"/>
      <c r="RPL9706" s="45"/>
      <c r="RPM9706" s="45"/>
      <c r="RPN9706" s="45"/>
      <c r="RPO9706" s="45"/>
      <c r="RPP9706" s="45"/>
      <c r="RPQ9706" s="45"/>
      <c r="RPR9706" s="45"/>
      <c r="RPS9706" s="45"/>
      <c r="RPT9706" s="45"/>
      <c r="RPU9706" s="45"/>
      <c r="RPV9706" s="45"/>
      <c r="RPW9706" s="45"/>
      <c r="RPX9706" s="45"/>
      <c r="RPY9706" s="45"/>
      <c r="RPZ9706" s="45"/>
      <c r="RQA9706" s="45"/>
      <c r="RQB9706" s="45"/>
      <c r="RQC9706" s="45"/>
      <c r="RQD9706" s="45"/>
      <c r="RQE9706" s="45"/>
      <c r="RQF9706" s="45"/>
      <c r="RQG9706" s="45"/>
      <c r="RQH9706" s="45"/>
      <c r="RQI9706" s="45"/>
      <c r="RQJ9706" s="45"/>
      <c r="RQK9706" s="45"/>
      <c r="RQL9706" s="45"/>
      <c r="RQM9706" s="45"/>
      <c r="RQN9706" s="45"/>
      <c r="RQO9706" s="45"/>
      <c r="RQP9706" s="45"/>
      <c r="RQQ9706" s="45"/>
      <c r="RQR9706" s="45"/>
      <c r="RQS9706" s="45"/>
      <c r="RQT9706" s="45"/>
      <c r="RQU9706" s="45"/>
      <c r="RQV9706" s="45"/>
      <c r="RQW9706" s="45"/>
      <c r="RQX9706" s="45"/>
      <c r="RQY9706" s="45"/>
      <c r="RQZ9706" s="45"/>
      <c r="RRA9706" s="45"/>
      <c r="RRB9706" s="45"/>
      <c r="RRC9706" s="45"/>
      <c r="RRD9706" s="45"/>
      <c r="RRE9706" s="45"/>
      <c r="RRF9706" s="45"/>
      <c r="RRG9706" s="45"/>
      <c r="RRH9706" s="45"/>
      <c r="RRI9706" s="45"/>
      <c r="RRJ9706" s="45"/>
      <c r="RRK9706" s="45"/>
      <c r="RRL9706" s="45"/>
      <c r="RRM9706" s="45"/>
      <c r="RRN9706" s="45"/>
      <c r="RRO9706" s="45"/>
      <c r="RRP9706" s="45"/>
      <c r="RRQ9706" s="45"/>
      <c r="RRR9706" s="45"/>
      <c r="RRS9706" s="45"/>
      <c r="RRT9706" s="45"/>
      <c r="RRU9706" s="45"/>
      <c r="RRV9706" s="45"/>
      <c r="RRW9706" s="45"/>
      <c r="RRX9706" s="45"/>
      <c r="RRY9706" s="45"/>
      <c r="RRZ9706" s="45"/>
      <c r="RSA9706" s="45"/>
      <c r="RSB9706" s="45"/>
      <c r="RSC9706" s="45"/>
      <c r="RSD9706" s="45"/>
      <c r="RSE9706" s="45"/>
      <c r="RSF9706" s="45"/>
      <c r="RSG9706" s="45"/>
      <c r="RSH9706" s="45"/>
      <c r="RSI9706" s="45"/>
      <c r="RSJ9706" s="45"/>
      <c r="RSK9706" s="45"/>
      <c r="RSL9706" s="45"/>
      <c r="RSM9706" s="45"/>
      <c r="RSN9706" s="45"/>
      <c r="RSO9706" s="45"/>
      <c r="RSP9706" s="45"/>
      <c r="RSQ9706" s="45"/>
      <c r="RSR9706" s="45"/>
      <c r="RSS9706" s="45"/>
      <c r="RST9706" s="45"/>
      <c r="RSU9706" s="45"/>
      <c r="RSV9706" s="45"/>
      <c r="RSW9706" s="45"/>
      <c r="RSX9706" s="45"/>
      <c r="RSY9706" s="45"/>
      <c r="RSZ9706" s="45"/>
      <c r="RTA9706" s="45"/>
      <c r="RTB9706" s="45"/>
      <c r="RTC9706" s="45"/>
      <c r="RTD9706" s="45"/>
      <c r="RTE9706" s="45"/>
      <c r="RTF9706" s="45"/>
      <c r="RTG9706" s="45"/>
      <c r="RTH9706" s="45"/>
      <c r="RTI9706" s="45"/>
      <c r="RTJ9706" s="45"/>
      <c r="RTK9706" s="45"/>
      <c r="RTL9706" s="45"/>
      <c r="RTM9706" s="45"/>
      <c r="RTN9706" s="45"/>
      <c r="RTO9706" s="45"/>
      <c r="RTP9706" s="45"/>
      <c r="RTQ9706" s="45"/>
      <c r="RTR9706" s="45"/>
      <c r="RTS9706" s="45"/>
      <c r="RTT9706" s="45"/>
      <c r="RTU9706" s="45"/>
      <c r="RTV9706" s="45"/>
      <c r="RTW9706" s="45"/>
      <c r="RTX9706" s="45"/>
      <c r="RTY9706" s="45"/>
      <c r="RTZ9706" s="45"/>
      <c r="RUA9706" s="45"/>
      <c r="RUB9706" s="45"/>
      <c r="RUC9706" s="45"/>
      <c r="RUD9706" s="45"/>
      <c r="RUE9706" s="45"/>
      <c r="RUF9706" s="45"/>
      <c r="RUG9706" s="45"/>
      <c r="RUH9706" s="45"/>
      <c r="RUI9706" s="45"/>
      <c r="RUJ9706" s="45"/>
      <c r="RUK9706" s="45"/>
      <c r="RUL9706" s="45"/>
      <c r="RUM9706" s="45"/>
      <c r="RUN9706" s="45"/>
      <c r="RUO9706" s="45"/>
      <c r="RUP9706" s="45"/>
      <c r="RUQ9706" s="45"/>
      <c r="RUR9706" s="45"/>
      <c r="RUS9706" s="45"/>
      <c r="RUT9706" s="45"/>
      <c r="RUU9706" s="45"/>
      <c r="RUV9706" s="45"/>
      <c r="RUW9706" s="45"/>
      <c r="RUX9706" s="45"/>
      <c r="RUY9706" s="45"/>
      <c r="RUZ9706" s="45"/>
      <c r="RVA9706" s="45"/>
      <c r="RVB9706" s="45"/>
      <c r="RVC9706" s="45"/>
      <c r="RVD9706" s="45"/>
      <c r="RVE9706" s="45"/>
      <c r="RVF9706" s="45"/>
      <c r="RVG9706" s="45"/>
      <c r="RVH9706" s="45"/>
      <c r="RVI9706" s="45"/>
      <c r="RVJ9706" s="45"/>
      <c r="RVK9706" s="45"/>
      <c r="RVL9706" s="45"/>
      <c r="RVM9706" s="45"/>
      <c r="RVN9706" s="45"/>
      <c r="RVO9706" s="45"/>
      <c r="RVP9706" s="45"/>
      <c r="RVQ9706" s="45"/>
      <c r="RVR9706" s="45"/>
      <c r="RVS9706" s="45"/>
      <c r="RVT9706" s="45"/>
      <c r="RVU9706" s="45"/>
      <c r="RVV9706" s="45"/>
      <c r="RVW9706" s="45"/>
      <c r="RVX9706" s="45"/>
      <c r="RVY9706" s="45"/>
      <c r="RVZ9706" s="45"/>
      <c r="RWA9706" s="45"/>
      <c r="RWB9706" s="45"/>
      <c r="RWC9706" s="45"/>
      <c r="RWD9706" s="45"/>
      <c r="RWE9706" s="45"/>
      <c r="RWF9706" s="45"/>
      <c r="RWG9706" s="45"/>
      <c r="RWH9706" s="45"/>
      <c r="RWI9706" s="45"/>
      <c r="RWJ9706" s="45"/>
      <c r="RWK9706" s="45"/>
      <c r="RWL9706" s="45"/>
      <c r="RWM9706" s="45"/>
      <c r="RWN9706" s="45"/>
      <c r="RWO9706" s="45"/>
      <c r="RWP9706" s="45"/>
      <c r="RWQ9706" s="45"/>
      <c r="RWR9706" s="45"/>
      <c r="RWS9706" s="45"/>
      <c r="RWT9706" s="45"/>
      <c r="RWU9706" s="45"/>
      <c r="RWV9706" s="45"/>
      <c r="RWW9706" s="45"/>
      <c r="RWX9706" s="45"/>
      <c r="RWY9706" s="45"/>
      <c r="RWZ9706" s="45"/>
      <c r="RXA9706" s="45"/>
      <c r="RXB9706" s="45"/>
      <c r="RXC9706" s="45"/>
      <c r="RXD9706" s="45"/>
      <c r="RXE9706" s="45"/>
      <c r="RXF9706" s="45"/>
      <c r="RXG9706" s="45"/>
      <c r="RXH9706" s="45"/>
      <c r="RXI9706" s="45"/>
      <c r="RXJ9706" s="45"/>
      <c r="RXK9706" s="45"/>
      <c r="RXL9706" s="45"/>
      <c r="RXM9706" s="45"/>
      <c r="RXN9706" s="45"/>
      <c r="RXO9706" s="45"/>
      <c r="RXP9706" s="45"/>
      <c r="RXQ9706" s="45"/>
      <c r="RXR9706" s="45"/>
      <c r="RXS9706" s="45"/>
      <c r="RXT9706" s="45"/>
      <c r="RXU9706" s="45"/>
      <c r="RXV9706" s="45"/>
      <c r="RXW9706" s="45"/>
      <c r="RXX9706" s="45"/>
      <c r="RXY9706" s="45"/>
      <c r="RXZ9706" s="45"/>
      <c r="RYA9706" s="45"/>
      <c r="RYB9706" s="45"/>
      <c r="RYC9706" s="45"/>
      <c r="RYD9706" s="45"/>
      <c r="RYE9706" s="45"/>
      <c r="RYF9706" s="45"/>
      <c r="RYG9706" s="45"/>
      <c r="RYH9706" s="45"/>
      <c r="RYI9706" s="45"/>
      <c r="RYJ9706" s="45"/>
      <c r="RYK9706" s="45"/>
      <c r="RYL9706" s="45"/>
      <c r="RYM9706" s="45"/>
      <c r="RYN9706" s="45"/>
      <c r="RYO9706" s="45"/>
      <c r="RYP9706" s="45"/>
      <c r="RYQ9706" s="45"/>
      <c r="RYR9706" s="45"/>
      <c r="RYS9706" s="45"/>
      <c r="RYT9706" s="45"/>
      <c r="RYU9706" s="45"/>
      <c r="RYV9706" s="45"/>
      <c r="RYW9706" s="45"/>
      <c r="RYX9706" s="45"/>
      <c r="RYY9706" s="45"/>
      <c r="RYZ9706" s="45"/>
      <c r="RZA9706" s="45"/>
      <c r="RZB9706" s="45"/>
      <c r="RZC9706" s="45"/>
      <c r="RZD9706" s="45"/>
      <c r="RZE9706" s="45"/>
      <c r="RZF9706" s="45"/>
      <c r="RZG9706" s="45"/>
      <c r="RZH9706" s="45"/>
      <c r="RZI9706" s="45"/>
      <c r="RZJ9706" s="45"/>
      <c r="RZK9706" s="45"/>
      <c r="RZL9706" s="45"/>
      <c r="RZM9706" s="45"/>
      <c r="RZN9706" s="45"/>
      <c r="RZO9706" s="45"/>
      <c r="RZP9706" s="45"/>
      <c r="RZQ9706" s="45"/>
      <c r="RZR9706" s="45"/>
      <c r="RZS9706" s="45"/>
      <c r="RZT9706" s="45"/>
      <c r="RZU9706" s="45"/>
      <c r="RZV9706" s="45"/>
      <c r="RZW9706" s="45"/>
      <c r="RZX9706" s="45"/>
      <c r="RZY9706" s="45"/>
      <c r="RZZ9706" s="45"/>
      <c r="SAA9706" s="45"/>
      <c r="SAB9706" s="45"/>
      <c r="SAC9706" s="45"/>
      <c r="SAD9706" s="45"/>
      <c r="SAE9706" s="45"/>
      <c r="SAF9706" s="45"/>
      <c r="SAG9706" s="45"/>
      <c r="SAH9706" s="45"/>
      <c r="SAI9706" s="45"/>
      <c r="SAJ9706" s="45"/>
      <c r="SAK9706" s="45"/>
      <c r="SAL9706" s="45"/>
      <c r="SAM9706" s="45"/>
      <c r="SAN9706" s="45"/>
      <c r="SAO9706" s="45"/>
      <c r="SAP9706" s="45"/>
      <c r="SAQ9706" s="45"/>
      <c r="SAR9706" s="45"/>
      <c r="SAS9706" s="45"/>
      <c r="SAT9706" s="45"/>
      <c r="SAU9706" s="45"/>
      <c r="SAV9706" s="45"/>
      <c r="SAW9706" s="45"/>
      <c r="SAX9706" s="45"/>
      <c r="SAY9706" s="45"/>
      <c r="SAZ9706" s="45"/>
      <c r="SBA9706" s="45"/>
      <c r="SBB9706" s="45"/>
      <c r="SBC9706" s="45"/>
      <c r="SBD9706" s="45"/>
      <c r="SBE9706" s="45"/>
      <c r="SBF9706" s="45"/>
      <c r="SBG9706" s="45"/>
      <c r="SBH9706" s="45"/>
      <c r="SBI9706" s="45"/>
      <c r="SBJ9706" s="45"/>
      <c r="SBK9706" s="45"/>
      <c r="SBL9706" s="45"/>
      <c r="SBM9706" s="45"/>
      <c r="SBN9706" s="45"/>
      <c r="SBO9706" s="45"/>
      <c r="SBP9706" s="45"/>
      <c r="SBQ9706" s="45"/>
      <c r="SBR9706" s="45"/>
      <c r="SBS9706" s="45"/>
      <c r="SBT9706" s="45"/>
      <c r="SBU9706" s="45"/>
      <c r="SBV9706" s="45"/>
      <c r="SBW9706" s="45"/>
      <c r="SBX9706" s="45"/>
      <c r="SBY9706" s="45"/>
      <c r="SBZ9706" s="45"/>
      <c r="SCA9706" s="45"/>
      <c r="SCB9706" s="45"/>
      <c r="SCC9706" s="45"/>
      <c r="SCD9706" s="45"/>
      <c r="SCE9706" s="45"/>
      <c r="SCF9706" s="45"/>
      <c r="SCG9706" s="45"/>
      <c r="SCH9706" s="45"/>
      <c r="SCI9706" s="45"/>
      <c r="SCJ9706" s="45"/>
      <c r="SCK9706" s="45"/>
      <c r="SCL9706" s="45"/>
      <c r="SCM9706" s="45"/>
      <c r="SCN9706" s="45"/>
      <c r="SCO9706" s="45"/>
      <c r="SCP9706" s="45"/>
      <c r="SCQ9706" s="45"/>
      <c r="SCR9706" s="45"/>
      <c r="SCS9706" s="45"/>
      <c r="SCT9706" s="45"/>
      <c r="SCU9706" s="45"/>
      <c r="SCV9706" s="45"/>
      <c r="SCW9706" s="45"/>
      <c r="SCX9706" s="45"/>
      <c r="SCY9706" s="45"/>
      <c r="SCZ9706" s="45"/>
      <c r="SDA9706" s="45"/>
      <c r="SDB9706" s="45"/>
      <c r="SDC9706" s="45"/>
      <c r="SDD9706" s="45"/>
      <c r="SDE9706" s="45"/>
      <c r="SDF9706" s="45"/>
      <c r="SDG9706" s="45"/>
      <c r="SDH9706" s="45"/>
      <c r="SDI9706" s="45"/>
      <c r="SDJ9706" s="45"/>
      <c r="SDK9706" s="45"/>
      <c r="SDL9706" s="45"/>
      <c r="SDM9706" s="45"/>
      <c r="SDN9706" s="45"/>
      <c r="SDO9706" s="45"/>
      <c r="SDP9706" s="45"/>
      <c r="SDQ9706" s="45"/>
      <c r="SDR9706" s="45"/>
      <c r="SDS9706" s="45"/>
      <c r="SDT9706" s="45"/>
      <c r="SDU9706" s="45"/>
      <c r="SDV9706" s="45"/>
      <c r="SDW9706" s="45"/>
      <c r="SDX9706" s="45"/>
      <c r="SDY9706" s="45"/>
      <c r="SDZ9706" s="45"/>
      <c r="SEA9706" s="45"/>
      <c r="SEB9706" s="45"/>
      <c r="SEC9706" s="45"/>
      <c r="SED9706" s="45"/>
      <c r="SEE9706" s="45"/>
      <c r="SEF9706" s="45"/>
      <c r="SEG9706" s="45"/>
      <c r="SEH9706" s="45"/>
      <c r="SEI9706" s="45"/>
      <c r="SEJ9706" s="45"/>
      <c r="SEK9706" s="45"/>
      <c r="SEL9706" s="45"/>
      <c r="SEM9706" s="45"/>
      <c r="SEN9706" s="45"/>
      <c r="SEO9706" s="45"/>
      <c r="SEP9706" s="45"/>
      <c r="SEQ9706" s="45"/>
      <c r="SER9706" s="45"/>
      <c r="SES9706" s="45"/>
      <c r="SET9706" s="45"/>
      <c r="SEU9706" s="45"/>
      <c r="SEV9706" s="45"/>
      <c r="SEW9706" s="45"/>
      <c r="SEX9706" s="45"/>
      <c r="SEY9706" s="45"/>
      <c r="SEZ9706" s="45"/>
      <c r="SFA9706" s="45"/>
      <c r="SFB9706" s="45"/>
      <c r="SFC9706" s="45"/>
      <c r="SFD9706" s="45"/>
      <c r="SFE9706" s="45"/>
      <c r="SFF9706" s="45"/>
      <c r="SFG9706" s="45"/>
      <c r="SFH9706" s="45"/>
      <c r="SFI9706" s="45"/>
      <c r="SFJ9706" s="45"/>
      <c r="SFK9706" s="45"/>
      <c r="SFL9706" s="45"/>
      <c r="SFM9706" s="45"/>
      <c r="SFN9706" s="45"/>
      <c r="SFO9706" s="45"/>
      <c r="SFP9706" s="45"/>
      <c r="SFQ9706" s="45"/>
      <c r="SFR9706" s="45"/>
      <c r="SFS9706" s="45"/>
      <c r="SFT9706" s="45"/>
      <c r="SFU9706" s="45"/>
      <c r="SFV9706" s="45"/>
      <c r="SFW9706" s="45"/>
      <c r="SFX9706" s="45"/>
      <c r="SFY9706" s="45"/>
      <c r="SFZ9706" s="45"/>
      <c r="SGA9706" s="45"/>
      <c r="SGB9706" s="45"/>
      <c r="SGC9706" s="45"/>
      <c r="SGD9706" s="45"/>
      <c r="SGE9706" s="45"/>
      <c r="SGF9706" s="45"/>
      <c r="SGG9706" s="45"/>
      <c r="SGH9706" s="45"/>
      <c r="SGI9706" s="45"/>
      <c r="SGJ9706" s="45"/>
      <c r="SGK9706" s="45"/>
      <c r="SGL9706" s="45"/>
      <c r="SGM9706" s="45"/>
      <c r="SGN9706" s="45"/>
      <c r="SGO9706" s="45"/>
      <c r="SGP9706" s="45"/>
      <c r="SGQ9706" s="45"/>
      <c r="SGR9706" s="45"/>
      <c r="SGS9706" s="45"/>
      <c r="SGT9706" s="45"/>
      <c r="SGU9706" s="45"/>
      <c r="SGV9706" s="45"/>
      <c r="SGW9706" s="45"/>
      <c r="SGX9706" s="45"/>
      <c r="SGY9706" s="45"/>
      <c r="SGZ9706" s="45"/>
      <c r="SHA9706" s="45"/>
      <c r="SHB9706" s="45"/>
      <c r="SHC9706" s="45"/>
      <c r="SHD9706" s="45"/>
      <c r="SHE9706" s="45"/>
      <c r="SHF9706" s="45"/>
      <c r="SHG9706" s="45"/>
      <c r="SHH9706" s="45"/>
      <c r="SHI9706" s="45"/>
      <c r="SHJ9706" s="45"/>
      <c r="SHK9706" s="45"/>
      <c r="SHL9706" s="45"/>
      <c r="SHM9706" s="45"/>
      <c r="SHN9706" s="45"/>
      <c r="SHO9706" s="45"/>
      <c r="SHP9706" s="45"/>
      <c r="SHQ9706" s="45"/>
      <c r="SHR9706" s="45"/>
      <c r="SHS9706" s="45"/>
      <c r="SHT9706" s="45"/>
      <c r="SHU9706" s="45"/>
      <c r="SHV9706" s="45"/>
      <c r="SHW9706" s="45"/>
      <c r="SHX9706" s="45"/>
      <c r="SHY9706" s="45"/>
      <c r="SHZ9706" s="45"/>
      <c r="SIA9706" s="45"/>
      <c r="SIB9706" s="45"/>
      <c r="SIC9706" s="45"/>
      <c r="SID9706" s="45"/>
      <c r="SIE9706" s="45"/>
      <c r="SIF9706" s="45"/>
      <c r="SIG9706" s="45"/>
      <c r="SIH9706" s="45"/>
      <c r="SII9706" s="45"/>
      <c r="SIJ9706" s="45"/>
      <c r="SIK9706" s="45"/>
      <c r="SIL9706" s="45"/>
      <c r="SIM9706" s="45"/>
      <c r="SIN9706" s="45"/>
      <c r="SIO9706" s="45"/>
      <c r="SIP9706" s="45"/>
      <c r="SIQ9706" s="45"/>
      <c r="SIR9706" s="45"/>
      <c r="SIS9706" s="45"/>
      <c r="SIT9706" s="45"/>
      <c r="SIU9706" s="45"/>
      <c r="SIV9706" s="45"/>
      <c r="SIW9706" s="45"/>
      <c r="SIX9706" s="45"/>
      <c r="SIY9706" s="45"/>
      <c r="SIZ9706" s="45"/>
      <c r="SJA9706" s="45"/>
      <c r="SJB9706" s="45"/>
      <c r="SJC9706" s="45"/>
      <c r="SJD9706" s="45"/>
      <c r="SJE9706" s="45"/>
      <c r="SJF9706" s="45"/>
      <c r="SJG9706" s="45"/>
      <c r="SJH9706" s="45"/>
      <c r="SJI9706" s="45"/>
      <c r="SJJ9706" s="45"/>
      <c r="SJK9706" s="45"/>
      <c r="SJL9706" s="45"/>
      <c r="SJM9706" s="45"/>
      <c r="SJN9706" s="45"/>
      <c r="SJO9706" s="45"/>
      <c r="SJP9706" s="45"/>
      <c r="SJQ9706" s="45"/>
      <c r="SJR9706" s="45"/>
      <c r="SJS9706" s="45"/>
      <c r="SJT9706" s="45"/>
      <c r="SJU9706" s="45"/>
      <c r="SJV9706" s="45"/>
      <c r="SJW9706" s="45"/>
      <c r="SJX9706" s="45"/>
      <c r="SJY9706" s="45"/>
      <c r="SJZ9706" s="45"/>
      <c r="SKA9706" s="45"/>
      <c r="SKB9706" s="45"/>
      <c r="SKC9706" s="45"/>
      <c r="SKD9706" s="45"/>
      <c r="SKE9706" s="45"/>
      <c r="SKF9706" s="45"/>
      <c r="SKG9706" s="45"/>
      <c r="SKH9706" s="45"/>
      <c r="SKI9706" s="45"/>
      <c r="SKJ9706" s="45"/>
      <c r="SKK9706" s="45"/>
      <c r="SKL9706" s="45"/>
      <c r="SKM9706" s="45"/>
      <c r="SKN9706" s="45"/>
      <c r="SKO9706" s="45"/>
      <c r="SKP9706" s="45"/>
      <c r="SKQ9706" s="45"/>
      <c r="SKR9706" s="45"/>
      <c r="SKS9706" s="45"/>
      <c r="SKT9706" s="45"/>
      <c r="SKU9706" s="45"/>
      <c r="SKV9706" s="45"/>
      <c r="SKW9706" s="45"/>
      <c r="SKX9706" s="45"/>
      <c r="SKY9706" s="45"/>
      <c r="SKZ9706" s="45"/>
      <c r="SLA9706" s="45"/>
      <c r="SLB9706" s="45"/>
      <c r="SLC9706" s="45"/>
      <c r="SLD9706" s="45"/>
      <c r="SLE9706" s="45"/>
      <c r="SLF9706" s="45"/>
      <c r="SLG9706" s="45"/>
      <c r="SLH9706" s="45"/>
      <c r="SLI9706" s="45"/>
      <c r="SLJ9706" s="45"/>
      <c r="SLK9706" s="45"/>
      <c r="SLL9706" s="45"/>
      <c r="SLM9706" s="45"/>
      <c r="SLN9706" s="45"/>
      <c r="SLO9706" s="45"/>
      <c r="SLP9706" s="45"/>
      <c r="SLQ9706" s="45"/>
      <c r="SLR9706" s="45"/>
      <c r="SLS9706" s="45"/>
      <c r="SLT9706" s="45"/>
      <c r="SLU9706" s="45"/>
      <c r="SLV9706" s="45"/>
      <c r="SLW9706" s="45"/>
      <c r="SLX9706" s="45"/>
      <c r="SLY9706" s="45"/>
      <c r="SLZ9706" s="45"/>
      <c r="SMA9706" s="45"/>
      <c r="SMB9706" s="45"/>
      <c r="SMC9706" s="45"/>
      <c r="SMD9706" s="45"/>
      <c r="SME9706" s="45"/>
      <c r="SMF9706" s="45"/>
      <c r="SMG9706" s="45"/>
      <c r="SMH9706" s="45"/>
      <c r="SMI9706" s="45"/>
      <c r="SMJ9706" s="45"/>
      <c r="SMK9706" s="45"/>
      <c r="SML9706" s="45"/>
      <c r="SMM9706" s="45"/>
      <c r="SMN9706" s="45"/>
      <c r="SMO9706" s="45"/>
      <c r="SMP9706" s="45"/>
      <c r="SMQ9706" s="45"/>
      <c r="SMR9706" s="45"/>
      <c r="SMS9706" s="45"/>
      <c r="SMT9706" s="45"/>
      <c r="SMU9706" s="45"/>
      <c r="SMV9706" s="45"/>
      <c r="SMW9706" s="45"/>
      <c r="SMX9706" s="45"/>
      <c r="SMY9706" s="45"/>
      <c r="SMZ9706" s="45"/>
      <c r="SNA9706" s="45"/>
      <c r="SNB9706" s="45"/>
      <c r="SNC9706" s="45"/>
      <c r="SND9706" s="45"/>
      <c r="SNE9706" s="45"/>
      <c r="SNF9706" s="45"/>
      <c r="SNG9706" s="45"/>
      <c r="SNH9706" s="45"/>
      <c r="SNI9706" s="45"/>
      <c r="SNJ9706" s="45"/>
      <c r="SNK9706" s="45"/>
      <c r="SNL9706" s="45"/>
      <c r="SNM9706" s="45"/>
      <c r="SNN9706" s="45"/>
      <c r="SNO9706" s="45"/>
      <c r="SNP9706" s="45"/>
      <c r="SNQ9706" s="45"/>
      <c r="SNR9706" s="45"/>
      <c r="SNS9706" s="45"/>
      <c r="SNT9706" s="45"/>
      <c r="SNU9706" s="45"/>
      <c r="SNV9706" s="45"/>
      <c r="SNW9706" s="45"/>
      <c r="SNX9706" s="45"/>
      <c r="SNY9706" s="45"/>
      <c r="SNZ9706" s="45"/>
      <c r="SOA9706" s="45"/>
      <c r="SOB9706" s="45"/>
      <c r="SOC9706" s="45"/>
      <c r="SOD9706" s="45"/>
      <c r="SOE9706" s="45"/>
      <c r="SOF9706" s="45"/>
      <c r="SOG9706" s="45"/>
      <c r="SOH9706" s="45"/>
      <c r="SOI9706" s="45"/>
      <c r="SOJ9706" s="45"/>
      <c r="SOK9706" s="45"/>
      <c r="SOL9706" s="45"/>
      <c r="SOM9706" s="45"/>
      <c r="SON9706" s="45"/>
      <c r="SOO9706" s="45"/>
      <c r="SOP9706" s="45"/>
      <c r="SOQ9706" s="45"/>
      <c r="SOR9706" s="45"/>
      <c r="SOS9706" s="45"/>
      <c r="SOT9706" s="45"/>
      <c r="SOU9706" s="45"/>
      <c r="SOV9706" s="45"/>
      <c r="SOW9706" s="45"/>
      <c r="SOX9706" s="45"/>
      <c r="SOY9706" s="45"/>
      <c r="SOZ9706" s="45"/>
      <c r="SPA9706" s="45"/>
      <c r="SPB9706" s="45"/>
      <c r="SPC9706" s="45"/>
      <c r="SPD9706" s="45"/>
      <c r="SPE9706" s="45"/>
      <c r="SPF9706" s="45"/>
      <c r="SPG9706" s="45"/>
      <c r="SPH9706" s="45"/>
      <c r="SPI9706" s="45"/>
      <c r="SPJ9706" s="45"/>
      <c r="SPK9706" s="45"/>
      <c r="SPL9706" s="45"/>
      <c r="SPM9706" s="45"/>
      <c r="SPN9706" s="45"/>
      <c r="SPO9706" s="45"/>
      <c r="SPP9706" s="45"/>
      <c r="SPQ9706" s="45"/>
      <c r="SPR9706" s="45"/>
      <c r="SPS9706" s="45"/>
      <c r="SPT9706" s="45"/>
      <c r="SPU9706" s="45"/>
      <c r="SPV9706" s="45"/>
      <c r="SPW9706" s="45"/>
      <c r="SPX9706" s="45"/>
      <c r="SPY9706" s="45"/>
      <c r="SPZ9706" s="45"/>
      <c r="SQA9706" s="45"/>
      <c r="SQB9706" s="45"/>
      <c r="SQC9706" s="45"/>
      <c r="SQD9706" s="45"/>
      <c r="SQE9706" s="45"/>
      <c r="SQF9706" s="45"/>
      <c r="SQG9706" s="45"/>
      <c r="SQH9706" s="45"/>
      <c r="SQI9706" s="45"/>
      <c r="SQJ9706" s="45"/>
      <c r="SQK9706" s="45"/>
      <c r="SQL9706" s="45"/>
      <c r="SQM9706" s="45"/>
      <c r="SQN9706" s="45"/>
      <c r="SQO9706" s="45"/>
      <c r="SQP9706" s="45"/>
      <c r="SQQ9706" s="45"/>
      <c r="SQR9706" s="45"/>
      <c r="SQS9706" s="45"/>
      <c r="SQT9706" s="45"/>
      <c r="SQU9706" s="45"/>
      <c r="SQV9706" s="45"/>
      <c r="SQW9706" s="45"/>
      <c r="SQX9706" s="45"/>
      <c r="SQY9706" s="45"/>
      <c r="SQZ9706" s="45"/>
      <c r="SRA9706" s="45"/>
      <c r="SRB9706" s="45"/>
      <c r="SRC9706" s="45"/>
      <c r="SRD9706" s="45"/>
      <c r="SRE9706" s="45"/>
      <c r="SRF9706" s="45"/>
      <c r="SRG9706" s="45"/>
      <c r="SRH9706" s="45"/>
      <c r="SRI9706" s="45"/>
      <c r="SRJ9706" s="45"/>
      <c r="SRK9706" s="45"/>
      <c r="SRL9706" s="45"/>
      <c r="SRM9706" s="45"/>
      <c r="SRN9706" s="45"/>
      <c r="SRO9706" s="45"/>
      <c r="SRP9706" s="45"/>
      <c r="SRQ9706" s="45"/>
      <c r="SRR9706" s="45"/>
      <c r="SRS9706" s="45"/>
      <c r="SRT9706" s="45"/>
      <c r="SRU9706" s="45"/>
      <c r="SRV9706" s="45"/>
      <c r="SRW9706" s="45"/>
      <c r="SRX9706" s="45"/>
      <c r="SRY9706" s="45"/>
      <c r="SRZ9706" s="45"/>
      <c r="SSA9706" s="45"/>
      <c r="SSB9706" s="45"/>
      <c r="SSC9706" s="45"/>
      <c r="SSD9706" s="45"/>
      <c r="SSE9706" s="45"/>
      <c r="SSF9706" s="45"/>
      <c r="SSG9706" s="45"/>
      <c r="SSH9706" s="45"/>
      <c r="SSI9706" s="45"/>
      <c r="SSJ9706" s="45"/>
      <c r="SSK9706" s="45"/>
      <c r="SSL9706" s="45"/>
      <c r="SSM9706" s="45"/>
      <c r="SSN9706" s="45"/>
      <c r="SSO9706" s="45"/>
      <c r="SSP9706" s="45"/>
      <c r="SSQ9706" s="45"/>
      <c r="SSR9706" s="45"/>
      <c r="SSS9706" s="45"/>
      <c r="SST9706" s="45"/>
      <c r="SSU9706" s="45"/>
      <c r="SSV9706" s="45"/>
      <c r="SSW9706" s="45"/>
      <c r="SSX9706" s="45"/>
      <c r="SSY9706" s="45"/>
      <c r="SSZ9706" s="45"/>
      <c r="STA9706" s="45"/>
      <c r="STB9706" s="45"/>
      <c r="STC9706" s="45"/>
      <c r="STD9706" s="45"/>
      <c r="STE9706" s="45"/>
      <c r="STF9706" s="45"/>
      <c r="STG9706" s="45"/>
      <c r="STH9706" s="45"/>
      <c r="STI9706" s="45"/>
      <c r="STJ9706" s="45"/>
      <c r="STK9706" s="45"/>
      <c r="STL9706" s="45"/>
      <c r="STM9706" s="45"/>
      <c r="STN9706" s="45"/>
      <c r="STO9706" s="45"/>
      <c r="STP9706" s="45"/>
      <c r="STQ9706" s="45"/>
      <c r="STR9706" s="45"/>
      <c r="STS9706" s="45"/>
      <c r="STT9706" s="45"/>
      <c r="STU9706" s="45"/>
      <c r="STV9706" s="45"/>
      <c r="STW9706" s="45"/>
      <c r="STX9706" s="45"/>
      <c r="STY9706" s="45"/>
      <c r="STZ9706" s="45"/>
      <c r="SUA9706" s="45"/>
      <c r="SUB9706" s="45"/>
      <c r="SUC9706" s="45"/>
      <c r="SUD9706" s="45"/>
      <c r="SUE9706" s="45"/>
      <c r="SUF9706" s="45"/>
      <c r="SUG9706" s="45"/>
      <c r="SUH9706" s="45"/>
      <c r="SUI9706" s="45"/>
      <c r="SUJ9706" s="45"/>
      <c r="SUK9706" s="45"/>
      <c r="SUL9706" s="45"/>
      <c r="SUM9706" s="45"/>
      <c r="SUN9706" s="45"/>
      <c r="SUO9706" s="45"/>
      <c r="SUP9706" s="45"/>
      <c r="SUQ9706" s="45"/>
      <c r="SUR9706" s="45"/>
      <c r="SUS9706" s="45"/>
      <c r="SUT9706" s="45"/>
      <c r="SUU9706" s="45"/>
      <c r="SUV9706" s="45"/>
      <c r="SUW9706" s="45"/>
      <c r="SUX9706" s="45"/>
      <c r="SUY9706" s="45"/>
      <c r="SUZ9706" s="45"/>
      <c r="SVA9706" s="45"/>
      <c r="SVB9706" s="45"/>
      <c r="SVC9706" s="45"/>
      <c r="SVD9706" s="45"/>
      <c r="SVE9706" s="45"/>
      <c r="SVF9706" s="45"/>
      <c r="SVG9706" s="45"/>
      <c r="SVH9706" s="45"/>
      <c r="SVI9706" s="45"/>
      <c r="SVJ9706" s="45"/>
      <c r="SVK9706" s="45"/>
      <c r="SVL9706" s="45"/>
      <c r="SVM9706" s="45"/>
      <c r="SVN9706" s="45"/>
      <c r="SVO9706" s="45"/>
      <c r="SVP9706" s="45"/>
      <c r="SVQ9706" s="45"/>
      <c r="SVR9706" s="45"/>
      <c r="SVS9706" s="45"/>
      <c r="SVT9706" s="45"/>
      <c r="SVU9706" s="45"/>
      <c r="SVV9706" s="45"/>
      <c r="SVW9706" s="45"/>
      <c r="SVX9706" s="45"/>
      <c r="SVY9706" s="45"/>
      <c r="SVZ9706" s="45"/>
      <c r="SWA9706" s="45"/>
      <c r="SWB9706" s="45"/>
      <c r="SWC9706" s="45"/>
      <c r="SWD9706" s="45"/>
      <c r="SWE9706" s="45"/>
      <c r="SWF9706" s="45"/>
      <c r="SWG9706" s="45"/>
      <c r="SWH9706" s="45"/>
      <c r="SWI9706" s="45"/>
      <c r="SWJ9706" s="45"/>
      <c r="SWK9706" s="45"/>
      <c r="SWL9706" s="45"/>
      <c r="SWM9706" s="45"/>
      <c r="SWN9706" s="45"/>
      <c r="SWO9706" s="45"/>
      <c r="SWP9706" s="45"/>
      <c r="SWQ9706" s="45"/>
      <c r="SWR9706" s="45"/>
      <c r="SWS9706" s="45"/>
      <c r="SWT9706" s="45"/>
      <c r="SWU9706" s="45"/>
      <c r="SWV9706" s="45"/>
      <c r="SWW9706" s="45"/>
      <c r="SWX9706" s="45"/>
      <c r="SWY9706" s="45"/>
      <c r="SWZ9706" s="45"/>
      <c r="SXA9706" s="45"/>
      <c r="SXB9706" s="45"/>
      <c r="SXC9706" s="45"/>
      <c r="SXD9706" s="45"/>
      <c r="SXE9706" s="45"/>
      <c r="SXF9706" s="45"/>
      <c r="SXG9706" s="45"/>
      <c r="SXH9706" s="45"/>
      <c r="SXI9706" s="45"/>
      <c r="SXJ9706" s="45"/>
      <c r="SXK9706" s="45"/>
      <c r="SXL9706" s="45"/>
      <c r="SXM9706" s="45"/>
      <c r="SXN9706" s="45"/>
      <c r="SXO9706" s="45"/>
      <c r="SXP9706" s="45"/>
      <c r="SXQ9706" s="45"/>
      <c r="SXR9706" s="45"/>
      <c r="SXS9706" s="45"/>
      <c r="SXT9706" s="45"/>
      <c r="SXU9706" s="45"/>
      <c r="SXV9706" s="45"/>
      <c r="SXW9706" s="45"/>
      <c r="SXX9706" s="45"/>
      <c r="SXY9706" s="45"/>
      <c r="SXZ9706" s="45"/>
      <c r="SYA9706" s="45"/>
      <c r="SYB9706" s="45"/>
      <c r="SYC9706" s="45"/>
      <c r="SYD9706" s="45"/>
      <c r="SYE9706" s="45"/>
      <c r="SYF9706" s="45"/>
      <c r="SYG9706" s="45"/>
      <c r="SYH9706" s="45"/>
      <c r="SYI9706" s="45"/>
      <c r="SYJ9706" s="45"/>
      <c r="SYK9706" s="45"/>
      <c r="SYL9706" s="45"/>
      <c r="SYM9706" s="45"/>
      <c r="SYN9706" s="45"/>
      <c r="SYO9706" s="45"/>
      <c r="SYP9706" s="45"/>
      <c r="SYQ9706" s="45"/>
      <c r="SYR9706" s="45"/>
      <c r="SYS9706" s="45"/>
      <c r="SYT9706" s="45"/>
      <c r="SYU9706" s="45"/>
      <c r="SYV9706" s="45"/>
      <c r="SYW9706" s="45"/>
      <c r="SYX9706" s="45"/>
      <c r="SYY9706" s="45"/>
      <c r="SYZ9706" s="45"/>
      <c r="SZA9706" s="45"/>
      <c r="SZB9706" s="45"/>
      <c r="SZC9706" s="45"/>
      <c r="SZD9706" s="45"/>
      <c r="SZE9706" s="45"/>
      <c r="SZF9706" s="45"/>
      <c r="SZG9706" s="45"/>
      <c r="SZH9706" s="45"/>
      <c r="SZI9706" s="45"/>
      <c r="SZJ9706" s="45"/>
      <c r="SZK9706" s="45"/>
      <c r="SZL9706" s="45"/>
      <c r="SZM9706" s="45"/>
      <c r="SZN9706" s="45"/>
      <c r="SZO9706" s="45"/>
      <c r="SZP9706" s="45"/>
      <c r="SZQ9706" s="45"/>
      <c r="SZR9706" s="45"/>
      <c r="SZS9706" s="45"/>
      <c r="SZT9706" s="45"/>
      <c r="SZU9706" s="45"/>
      <c r="SZV9706" s="45"/>
      <c r="SZW9706" s="45"/>
      <c r="SZX9706" s="45"/>
      <c r="SZY9706" s="45"/>
      <c r="SZZ9706" s="45"/>
      <c r="TAA9706" s="45"/>
      <c r="TAB9706" s="45"/>
      <c r="TAC9706" s="45"/>
      <c r="TAD9706" s="45"/>
      <c r="TAE9706" s="45"/>
      <c r="TAF9706" s="45"/>
      <c r="TAG9706" s="45"/>
      <c r="TAH9706" s="45"/>
      <c r="TAI9706" s="45"/>
      <c r="TAJ9706" s="45"/>
      <c r="TAK9706" s="45"/>
      <c r="TAL9706" s="45"/>
      <c r="TAM9706" s="45"/>
      <c r="TAN9706" s="45"/>
      <c r="TAO9706" s="45"/>
      <c r="TAP9706" s="45"/>
      <c r="TAQ9706" s="45"/>
      <c r="TAR9706" s="45"/>
      <c r="TAS9706" s="45"/>
      <c r="TAT9706" s="45"/>
      <c r="TAU9706" s="45"/>
      <c r="TAV9706" s="45"/>
      <c r="TAW9706" s="45"/>
      <c r="TAX9706" s="45"/>
      <c r="TAY9706" s="45"/>
      <c r="TAZ9706" s="45"/>
      <c r="TBA9706" s="45"/>
      <c r="TBB9706" s="45"/>
      <c r="TBC9706" s="45"/>
      <c r="TBD9706" s="45"/>
      <c r="TBE9706" s="45"/>
      <c r="TBF9706" s="45"/>
      <c r="TBG9706" s="45"/>
      <c r="TBH9706" s="45"/>
      <c r="TBI9706" s="45"/>
      <c r="TBJ9706" s="45"/>
      <c r="TBK9706" s="45"/>
      <c r="TBL9706" s="45"/>
      <c r="TBM9706" s="45"/>
      <c r="TBN9706" s="45"/>
      <c r="TBO9706" s="45"/>
      <c r="TBP9706" s="45"/>
      <c r="TBQ9706" s="45"/>
      <c r="TBR9706" s="45"/>
      <c r="TBS9706" s="45"/>
      <c r="TBT9706" s="45"/>
      <c r="TBU9706" s="45"/>
      <c r="TBV9706" s="45"/>
      <c r="TBW9706" s="45"/>
      <c r="TBX9706" s="45"/>
      <c r="TBY9706" s="45"/>
      <c r="TBZ9706" s="45"/>
      <c r="TCA9706" s="45"/>
      <c r="TCB9706" s="45"/>
      <c r="TCC9706" s="45"/>
      <c r="TCD9706" s="45"/>
      <c r="TCE9706" s="45"/>
      <c r="TCF9706" s="45"/>
      <c r="TCG9706" s="45"/>
      <c r="TCH9706" s="45"/>
      <c r="TCI9706" s="45"/>
      <c r="TCJ9706" s="45"/>
      <c r="TCK9706" s="45"/>
      <c r="TCL9706" s="45"/>
      <c r="TCM9706" s="45"/>
      <c r="TCN9706" s="45"/>
      <c r="TCO9706" s="45"/>
      <c r="TCP9706" s="45"/>
      <c r="TCQ9706" s="45"/>
      <c r="TCR9706" s="45"/>
      <c r="TCS9706" s="45"/>
      <c r="TCT9706" s="45"/>
      <c r="TCU9706" s="45"/>
      <c r="TCV9706" s="45"/>
      <c r="TCW9706" s="45"/>
      <c r="TCX9706" s="45"/>
      <c r="TCY9706" s="45"/>
      <c r="TCZ9706" s="45"/>
      <c r="TDA9706" s="45"/>
      <c r="TDB9706" s="45"/>
      <c r="TDC9706" s="45"/>
      <c r="TDD9706" s="45"/>
      <c r="TDE9706" s="45"/>
      <c r="TDF9706" s="45"/>
      <c r="TDG9706" s="45"/>
      <c r="TDH9706" s="45"/>
      <c r="TDI9706" s="45"/>
      <c r="TDJ9706" s="45"/>
      <c r="TDK9706" s="45"/>
      <c r="TDL9706" s="45"/>
      <c r="TDM9706" s="45"/>
      <c r="TDN9706" s="45"/>
      <c r="TDO9706" s="45"/>
      <c r="TDP9706" s="45"/>
      <c r="TDQ9706" s="45"/>
      <c r="TDR9706" s="45"/>
      <c r="TDS9706" s="45"/>
      <c r="TDT9706" s="45"/>
      <c r="TDU9706" s="45"/>
      <c r="TDV9706" s="45"/>
      <c r="TDW9706" s="45"/>
      <c r="TDX9706" s="45"/>
      <c r="TDY9706" s="45"/>
      <c r="TDZ9706" s="45"/>
      <c r="TEA9706" s="45"/>
      <c r="TEB9706" s="45"/>
      <c r="TEC9706" s="45"/>
      <c r="TED9706" s="45"/>
      <c r="TEE9706" s="45"/>
      <c r="TEF9706" s="45"/>
      <c r="TEG9706" s="45"/>
      <c r="TEH9706" s="45"/>
      <c r="TEI9706" s="45"/>
      <c r="TEJ9706" s="45"/>
      <c r="TEK9706" s="45"/>
      <c r="TEL9706" s="45"/>
      <c r="TEM9706" s="45"/>
      <c r="TEN9706" s="45"/>
      <c r="TEO9706" s="45"/>
      <c r="TEP9706" s="45"/>
      <c r="TEQ9706" s="45"/>
      <c r="TER9706" s="45"/>
      <c r="TES9706" s="45"/>
      <c r="TET9706" s="45"/>
      <c r="TEU9706" s="45"/>
      <c r="TEV9706" s="45"/>
      <c r="TEW9706" s="45"/>
      <c r="TEX9706" s="45"/>
      <c r="TEY9706" s="45"/>
      <c r="TEZ9706" s="45"/>
      <c r="TFA9706" s="45"/>
      <c r="TFB9706" s="45"/>
      <c r="TFC9706" s="45"/>
      <c r="TFD9706" s="45"/>
      <c r="TFE9706" s="45"/>
      <c r="TFF9706" s="45"/>
      <c r="TFG9706" s="45"/>
      <c r="TFH9706" s="45"/>
      <c r="TFI9706" s="45"/>
      <c r="TFJ9706" s="45"/>
      <c r="TFK9706" s="45"/>
      <c r="TFL9706" s="45"/>
      <c r="TFM9706" s="45"/>
      <c r="TFN9706" s="45"/>
      <c r="TFO9706" s="45"/>
      <c r="TFP9706" s="45"/>
      <c r="TFQ9706" s="45"/>
      <c r="TFR9706" s="45"/>
      <c r="TFS9706" s="45"/>
      <c r="TFT9706" s="45"/>
      <c r="TFU9706" s="45"/>
      <c r="TFV9706" s="45"/>
      <c r="TFW9706" s="45"/>
      <c r="TFX9706" s="45"/>
      <c r="TFY9706" s="45"/>
      <c r="TFZ9706" s="45"/>
      <c r="TGA9706" s="45"/>
      <c r="TGB9706" s="45"/>
      <c r="TGC9706" s="45"/>
      <c r="TGD9706" s="45"/>
      <c r="TGE9706" s="45"/>
      <c r="TGF9706" s="45"/>
      <c r="TGG9706" s="45"/>
      <c r="TGH9706" s="45"/>
      <c r="TGI9706" s="45"/>
      <c r="TGJ9706" s="45"/>
      <c r="TGK9706" s="45"/>
      <c r="TGL9706" s="45"/>
      <c r="TGM9706" s="45"/>
      <c r="TGN9706" s="45"/>
      <c r="TGO9706" s="45"/>
      <c r="TGP9706" s="45"/>
      <c r="TGQ9706" s="45"/>
      <c r="TGR9706" s="45"/>
      <c r="TGS9706" s="45"/>
      <c r="TGT9706" s="45"/>
      <c r="TGU9706" s="45"/>
      <c r="TGV9706" s="45"/>
      <c r="TGW9706" s="45"/>
      <c r="TGX9706" s="45"/>
      <c r="TGY9706" s="45"/>
      <c r="TGZ9706" s="45"/>
      <c r="THA9706" s="45"/>
      <c r="THB9706" s="45"/>
      <c r="THC9706" s="45"/>
      <c r="THD9706" s="45"/>
      <c r="THE9706" s="45"/>
      <c r="THF9706" s="45"/>
      <c r="THG9706" s="45"/>
      <c r="THH9706" s="45"/>
      <c r="THI9706" s="45"/>
      <c r="THJ9706" s="45"/>
      <c r="THK9706" s="45"/>
      <c r="THL9706" s="45"/>
      <c r="THM9706" s="45"/>
      <c r="THN9706" s="45"/>
      <c r="THO9706" s="45"/>
      <c r="THP9706" s="45"/>
      <c r="THQ9706" s="45"/>
      <c r="THR9706" s="45"/>
      <c r="THS9706" s="45"/>
      <c r="THT9706" s="45"/>
      <c r="THU9706" s="45"/>
      <c r="THV9706" s="45"/>
      <c r="THW9706" s="45"/>
      <c r="THX9706" s="45"/>
      <c r="THY9706" s="45"/>
      <c r="THZ9706" s="45"/>
      <c r="TIA9706" s="45"/>
      <c r="TIB9706" s="45"/>
      <c r="TIC9706" s="45"/>
      <c r="TID9706" s="45"/>
      <c r="TIE9706" s="45"/>
      <c r="TIF9706" s="45"/>
      <c r="TIG9706" s="45"/>
      <c r="TIH9706" s="45"/>
      <c r="TII9706" s="45"/>
      <c r="TIJ9706" s="45"/>
      <c r="TIK9706" s="45"/>
      <c r="TIL9706" s="45"/>
      <c r="TIM9706" s="45"/>
      <c r="TIN9706" s="45"/>
      <c r="TIO9706" s="45"/>
      <c r="TIP9706" s="45"/>
      <c r="TIQ9706" s="45"/>
      <c r="TIR9706" s="45"/>
      <c r="TIS9706" s="45"/>
      <c r="TIT9706" s="45"/>
      <c r="TIU9706" s="45"/>
      <c r="TIV9706" s="45"/>
      <c r="TIW9706" s="45"/>
      <c r="TIX9706" s="45"/>
      <c r="TIY9706" s="45"/>
      <c r="TIZ9706" s="45"/>
      <c r="TJA9706" s="45"/>
      <c r="TJB9706" s="45"/>
      <c r="TJC9706" s="45"/>
      <c r="TJD9706" s="45"/>
      <c r="TJE9706" s="45"/>
      <c r="TJF9706" s="45"/>
      <c r="TJG9706" s="45"/>
      <c r="TJH9706" s="45"/>
      <c r="TJI9706" s="45"/>
      <c r="TJJ9706" s="45"/>
      <c r="TJK9706" s="45"/>
      <c r="TJL9706" s="45"/>
      <c r="TJM9706" s="45"/>
      <c r="TJN9706" s="45"/>
      <c r="TJO9706" s="45"/>
      <c r="TJP9706" s="45"/>
      <c r="TJQ9706" s="45"/>
      <c r="TJR9706" s="45"/>
      <c r="TJS9706" s="45"/>
      <c r="TJT9706" s="45"/>
      <c r="TJU9706" s="45"/>
      <c r="TJV9706" s="45"/>
      <c r="TJW9706" s="45"/>
      <c r="TJX9706" s="45"/>
      <c r="TJY9706" s="45"/>
      <c r="TJZ9706" s="45"/>
      <c r="TKA9706" s="45"/>
      <c r="TKB9706" s="45"/>
      <c r="TKC9706" s="45"/>
      <c r="TKD9706" s="45"/>
      <c r="TKE9706" s="45"/>
      <c r="TKF9706" s="45"/>
      <c r="TKG9706" s="45"/>
      <c r="TKH9706" s="45"/>
      <c r="TKI9706" s="45"/>
      <c r="TKJ9706" s="45"/>
      <c r="TKK9706" s="45"/>
      <c r="TKL9706" s="45"/>
      <c r="TKM9706" s="45"/>
      <c r="TKN9706" s="45"/>
      <c r="TKO9706" s="45"/>
      <c r="TKP9706" s="45"/>
      <c r="TKQ9706" s="45"/>
      <c r="TKR9706" s="45"/>
      <c r="TKS9706" s="45"/>
      <c r="TKT9706" s="45"/>
      <c r="TKU9706" s="45"/>
      <c r="TKV9706" s="45"/>
      <c r="TKW9706" s="45"/>
      <c r="TKX9706" s="45"/>
      <c r="TKY9706" s="45"/>
      <c r="TKZ9706" s="45"/>
      <c r="TLA9706" s="45"/>
      <c r="TLB9706" s="45"/>
      <c r="TLC9706" s="45"/>
      <c r="TLD9706" s="45"/>
      <c r="TLE9706" s="45"/>
      <c r="TLF9706" s="45"/>
      <c r="TLG9706" s="45"/>
      <c r="TLH9706" s="45"/>
      <c r="TLI9706" s="45"/>
      <c r="TLJ9706" s="45"/>
      <c r="TLK9706" s="45"/>
      <c r="TLL9706" s="45"/>
      <c r="TLM9706" s="45"/>
      <c r="TLN9706" s="45"/>
      <c r="TLO9706" s="45"/>
      <c r="TLP9706" s="45"/>
      <c r="TLQ9706" s="45"/>
      <c r="TLR9706" s="45"/>
      <c r="TLS9706" s="45"/>
      <c r="TLT9706" s="45"/>
      <c r="TLU9706" s="45"/>
      <c r="TLV9706" s="45"/>
      <c r="TLW9706" s="45"/>
      <c r="TLX9706" s="45"/>
      <c r="TLY9706" s="45"/>
      <c r="TLZ9706" s="45"/>
      <c r="TMA9706" s="45"/>
      <c r="TMB9706" s="45"/>
      <c r="TMC9706" s="45"/>
      <c r="TMD9706" s="45"/>
      <c r="TME9706" s="45"/>
      <c r="TMF9706" s="45"/>
      <c r="TMG9706" s="45"/>
      <c r="TMH9706" s="45"/>
      <c r="TMI9706" s="45"/>
      <c r="TMJ9706" s="45"/>
      <c r="TMK9706" s="45"/>
      <c r="TML9706" s="45"/>
      <c r="TMM9706" s="45"/>
      <c r="TMN9706" s="45"/>
      <c r="TMO9706" s="45"/>
      <c r="TMP9706" s="45"/>
      <c r="TMQ9706" s="45"/>
      <c r="TMR9706" s="45"/>
      <c r="TMS9706" s="45"/>
      <c r="TMT9706" s="45"/>
      <c r="TMU9706" s="45"/>
      <c r="TMV9706" s="45"/>
      <c r="TMW9706" s="45"/>
      <c r="TMX9706" s="45"/>
      <c r="TMY9706" s="45"/>
      <c r="TMZ9706" s="45"/>
      <c r="TNA9706" s="45"/>
      <c r="TNB9706" s="45"/>
      <c r="TNC9706" s="45"/>
      <c r="TND9706" s="45"/>
      <c r="TNE9706" s="45"/>
      <c r="TNF9706" s="45"/>
      <c r="TNG9706" s="45"/>
      <c r="TNH9706" s="45"/>
      <c r="TNI9706" s="45"/>
      <c r="TNJ9706" s="45"/>
      <c r="TNK9706" s="45"/>
      <c r="TNL9706" s="45"/>
      <c r="TNM9706" s="45"/>
      <c r="TNN9706" s="45"/>
      <c r="TNO9706" s="45"/>
      <c r="TNP9706" s="45"/>
      <c r="TNQ9706" s="45"/>
      <c r="TNR9706" s="45"/>
      <c r="TNS9706" s="45"/>
      <c r="TNT9706" s="45"/>
      <c r="TNU9706" s="45"/>
      <c r="TNV9706" s="45"/>
      <c r="TNW9706" s="45"/>
      <c r="TNX9706" s="45"/>
      <c r="TNY9706" s="45"/>
      <c r="TNZ9706" s="45"/>
      <c r="TOA9706" s="45"/>
      <c r="TOB9706" s="45"/>
      <c r="TOC9706" s="45"/>
      <c r="TOD9706" s="45"/>
      <c r="TOE9706" s="45"/>
      <c r="TOF9706" s="45"/>
      <c r="TOG9706" s="45"/>
      <c r="TOH9706" s="45"/>
      <c r="TOI9706" s="45"/>
      <c r="TOJ9706" s="45"/>
      <c r="TOK9706" s="45"/>
      <c r="TOL9706" s="45"/>
      <c r="TOM9706" s="45"/>
      <c r="TON9706" s="45"/>
      <c r="TOO9706" s="45"/>
      <c r="TOP9706" s="45"/>
      <c r="TOQ9706" s="45"/>
      <c r="TOR9706" s="45"/>
      <c r="TOS9706" s="45"/>
      <c r="TOT9706" s="45"/>
      <c r="TOU9706" s="45"/>
      <c r="TOV9706" s="45"/>
      <c r="TOW9706" s="45"/>
      <c r="TOX9706" s="45"/>
      <c r="TOY9706" s="45"/>
      <c r="TOZ9706" s="45"/>
      <c r="TPA9706" s="45"/>
      <c r="TPB9706" s="45"/>
      <c r="TPC9706" s="45"/>
      <c r="TPD9706" s="45"/>
      <c r="TPE9706" s="45"/>
      <c r="TPF9706" s="45"/>
      <c r="TPG9706" s="45"/>
      <c r="TPH9706" s="45"/>
      <c r="TPI9706" s="45"/>
      <c r="TPJ9706" s="45"/>
      <c r="TPK9706" s="45"/>
      <c r="TPL9706" s="45"/>
      <c r="TPM9706" s="45"/>
      <c r="TPN9706" s="45"/>
      <c r="TPO9706" s="45"/>
      <c r="TPP9706" s="45"/>
      <c r="TPQ9706" s="45"/>
      <c r="TPR9706" s="45"/>
      <c r="TPS9706" s="45"/>
      <c r="TPT9706" s="45"/>
      <c r="TPU9706" s="45"/>
      <c r="TPV9706" s="45"/>
      <c r="TPW9706" s="45"/>
      <c r="TPX9706" s="45"/>
      <c r="TPY9706" s="45"/>
      <c r="TPZ9706" s="45"/>
      <c r="TQA9706" s="45"/>
      <c r="TQB9706" s="45"/>
      <c r="TQC9706" s="45"/>
      <c r="TQD9706" s="45"/>
      <c r="TQE9706" s="45"/>
      <c r="TQF9706" s="45"/>
      <c r="TQG9706" s="45"/>
      <c r="TQH9706" s="45"/>
      <c r="TQI9706" s="45"/>
      <c r="TQJ9706" s="45"/>
      <c r="TQK9706" s="45"/>
      <c r="TQL9706" s="45"/>
      <c r="TQM9706" s="45"/>
      <c r="TQN9706" s="45"/>
      <c r="TQO9706" s="45"/>
      <c r="TQP9706" s="45"/>
      <c r="TQQ9706" s="45"/>
      <c r="TQR9706" s="45"/>
      <c r="TQS9706" s="45"/>
      <c r="TQT9706" s="45"/>
      <c r="TQU9706" s="45"/>
      <c r="TQV9706" s="45"/>
      <c r="TQW9706" s="45"/>
      <c r="TQX9706" s="45"/>
      <c r="TQY9706" s="45"/>
      <c r="TQZ9706" s="45"/>
      <c r="TRA9706" s="45"/>
      <c r="TRB9706" s="45"/>
      <c r="TRC9706" s="45"/>
      <c r="TRD9706" s="45"/>
      <c r="TRE9706" s="45"/>
      <c r="TRF9706" s="45"/>
      <c r="TRG9706" s="45"/>
      <c r="TRH9706" s="45"/>
      <c r="TRI9706" s="45"/>
      <c r="TRJ9706" s="45"/>
      <c r="TRK9706" s="45"/>
      <c r="TRL9706" s="45"/>
      <c r="TRM9706" s="45"/>
      <c r="TRN9706" s="45"/>
      <c r="TRO9706" s="45"/>
      <c r="TRP9706" s="45"/>
      <c r="TRQ9706" s="45"/>
      <c r="TRR9706" s="45"/>
      <c r="TRS9706" s="45"/>
      <c r="TRT9706" s="45"/>
      <c r="TRU9706" s="45"/>
      <c r="TRV9706" s="45"/>
      <c r="TRW9706" s="45"/>
      <c r="TRX9706" s="45"/>
      <c r="TRY9706" s="45"/>
      <c r="TRZ9706" s="45"/>
      <c r="TSA9706" s="45"/>
      <c r="TSB9706" s="45"/>
      <c r="TSC9706" s="45"/>
      <c r="TSD9706" s="45"/>
      <c r="TSE9706" s="45"/>
      <c r="TSF9706" s="45"/>
      <c r="TSG9706" s="45"/>
      <c r="TSH9706" s="45"/>
      <c r="TSI9706" s="45"/>
      <c r="TSJ9706" s="45"/>
      <c r="TSK9706" s="45"/>
      <c r="TSL9706" s="45"/>
      <c r="TSM9706" s="45"/>
      <c r="TSN9706" s="45"/>
      <c r="TSO9706" s="45"/>
      <c r="TSP9706" s="45"/>
      <c r="TSQ9706" s="45"/>
      <c r="TSR9706" s="45"/>
      <c r="TSS9706" s="45"/>
      <c r="TST9706" s="45"/>
      <c r="TSU9706" s="45"/>
      <c r="TSV9706" s="45"/>
      <c r="TSW9706" s="45"/>
      <c r="TSX9706" s="45"/>
      <c r="TSY9706" s="45"/>
      <c r="TSZ9706" s="45"/>
      <c r="TTA9706" s="45"/>
      <c r="TTB9706" s="45"/>
      <c r="TTC9706" s="45"/>
      <c r="TTD9706" s="45"/>
      <c r="TTE9706" s="45"/>
      <c r="TTF9706" s="45"/>
      <c r="TTG9706" s="45"/>
      <c r="TTH9706" s="45"/>
      <c r="TTI9706" s="45"/>
      <c r="TTJ9706" s="45"/>
      <c r="TTK9706" s="45"/>
      <c r="TTL9706" s="45"/>
      <c r="TTM9706" s="45"/>
      <c r="TTN9706" s="45"/>
      <c r="TTO9706" s="45"/>
      <c r="TTP9706" s="45"/>
      <c r="TTQ9706" s="45"/>
      <c r="TTR9706" s="45"/>
      <c r="TTS9706" s="45"/>
      <c r="TTT9706" s="45"/>
      <c r="TTU9706" s="45"/>
      <c r="TTV9706" s="45"/>
      <c r="TTW9706" s="45"/>
      <c r="TTX9706" s="45"/>
      <c r="TTY9706" s="45"/>
      <c r="TTZ9706" s="45"/>
      <c r="TUA9706" s="45"/>
      <c r="TUB9706" s="45"/>
      <c r="TUC9706" s="45"/>
      <c r="TUD9706" s="45"/>
      <c r="TUE9706" s="45"/>
      <c r="TUF9706" s="45"/>
      <c r="TUG9706" s="45"/>
      <c r="TUH9706" s="45"/>
      <c r="TUI9706" s="45"/>
      <c r="TUJ9706" s="45"/>
      <c r="TUK9706" s="45"/>
      <c r="TUL9706" s="45"/>
      <c r="TUM9706" s="45"/>
      <c r="TUN9706" s="45"/>
      <c r="TUO9706" s="45"/>
      <c r="TUP9706" s="45"/>
      <c r="TUQ9706" s="45"/>
      <c r="TUR9706" s="45"/>
      <c r="TUS9706" s="45"/>
      <c r="TUT9706" s="45"/>
      <c r="TUU9706" s="45"/>
      <c r="TUV9706" s="45"/>
      <c r="TUW9706" s="45"/>
      <c r="TUX9706" s="45"/>
      <c r="TUY9706" s="45"/>
      <c r="TUZ9706" s="45"/>
      <c r="TVA9706" s="45"/>
      <c r="TVB9706" s="45"/>
      <c r="TVC9706" s="45"/>
      <c r="TVD9706" s="45"/>
      <c r="TVE9706" s="45"/>
      <c r="TVF9706" s="45"/>
      <c r="TVG9706" s="45"/>
      <c r="TVH9706" s="45"/>
      <c r="TVI9706" s="45"/>
      <c r="TVJ9706" s="45"/>
      <c r="TVK9706" s="45"/>
      <c r="TVL9706" s="45"/>
      <c r="TVM9706" s="45"/>
      <c r="TVN9706" s="45"/>
      <c r="TVO9706" s="45"/>
      <c r="TVP9706" s="45"/>
      <c r="TVQ9706" s="45"/>
      <c r="TVR9706" s="45"/>
      <c r="TVS9706" s="45"/>
      <c r="TVT9706" s="45"/>
      <c r="TVU9706" s="45"/>
      <c r="TVV9706" s="45"/>
      <c r="TVW9706" s="45"/>
      <c r="TVX9706" s="45"/>
      <c r="TVY9706" s="45"/>
      <c r="TVZ9706" s="45"/>
      <c r="TWA9706" s="45"/>
      <c r="TWB9706" s="45"/>
      <c r="TWC9706" s="45"/>
      <c r="TWD9706" s="45"/>
      <c r="TWE9706" s="45"/>
      <c r="TWF9706" s="45"/>
      <c r="TWG9706" s="45"/>
      <c r="TWH9706" s="45"/>
      <c r="TWI9706" s="45"/>
      <c r="TWJ9706" s="45"/>
      <c r="TWK9706" s="45"/>
      <c r="TWL9706" s="45"/>
      <c r="TWM9706" s="45"/>
      <c r="TWN9706" s="45"/>
      <c r="TWO9706" s="45"/>
      <c r="TWP9706" s="45"/>
      <c r="TWQ9706" s="45"/>
      <c r="TWR9706" s="45"/>
      <c r="TWS9706" s="45"/>
      <c r="TWT9706" s="45"/>
      <c r="TWU9706" s="45"/>
      <c r="TWV9706" s="45"/>
      <c r="TWW9706" s="45"/>
      <c r="TWX9706" s="45"/>
      <c r="TWY9706" s="45"/>
      <c r="TWZ9706" s="45"/>
      <c r="TXA9706" s="45"/>
      <c r="TXB9706" s="45"/>
      <c r="TXC9706" s="45"/>
      <c r="TXD9706" s="45"/>
      <c r="TXE9706" s="45"/>
      <c r="TXF9706" s="45"/>
      <c r="TXG9706" s="45"/>
      <c r="TXH9706" s="45"/>
      <c r="TXI9706" s="45"/>
      <c r="TXJ9706" s="45"/>
      <c r="TXK9706" s="45"/>
      <c r="TXL9706" s="45"/>
      <c r="TXM9706" s="45"/>
      <c r="TXN9706" s="45"/>
      <c r="TXO9706" s="45"/>
      <c r="TXP9706" s="45"/>
      <c r="TXQ9706" s="45"/>
      <c r="TXR9706" s="45"/>
      <c r="TXS9706" s="45"/>
      <c r="TXT9706" s="45"/>
      <c r="TXU9706" s="45"/>
      <c r="TXV9706" s="45"/>
      <c r="TXW9706" s="45"/>
      <c r="TXX9706" s="45"/>
      <c r="TXY9706" s="45"/>
      <c r="TXZ9706" s="45"/>
      <c r="TYA9706" s="45"/>
      <c r="TYB9706" s="45"/>
      <c r="TYC9706" s="45"/>
      <c r="TYD9706" s="45"/>
      <c r="TYE9706" s="45"/>
      <c r="TYF9706" s="45"/>
      <c r="TYG9706" s="45"/>
      <c r="TYH9706" s="45"/>
      <c r="TYI9706" s="45"/>
      <c r="TYJ9706" s="45"/>
      <c r="TYK9706" s="45"/>
      <c r="TYL9706" s="45"/>
      <c r="TYM9706" s="45"/>
      <c r="TYN9706" s="45"/>
      <c r="TYO9706" s="45"/>
      <c r="TYP9706" s="45"/>
      <c r="TYQ9706" s="45"/>
      <c r="TYR9706" s="45"/>
      <c r="TYS9706" s="45"/>
      <c r="TYT9706" s="45"/>
      <c r="TYU9706" s="45"/>
      <c r="TYV9706" s="45"/>
      <c r="TYW9706" s="45"/>
      <c r="TYX9706" s="45"/>
      <c r="TYY9706" s="45"/>
      <c r="TYZ9706" s="45"/>
      <c r="TZA9706" s="45"/>
      <c r="TZB9706" s="45"/>
      <c r="TZC9706" s="45"/>
      <c r="TZD9706" s="45"/>
      <c r="TZE9706" s="45"/>
      <c r="TZF9706" s="45"/>
      <c r="TZG9706" s="45"/>
      <c r="TZH9706" s="45"/>
      <c r="TZI9706" s="45"/>
      <c r="TZJ9706" s="45"/>
      <c r="TZK9706" s="45"/>
      <c r="TZL9706" s="45"/>
      <c r="TZM9706" s="45"/>
      <c r="TZN9706" s="45"/>
      <c r="TZO9706" s="45"/>
      <c r="TZP9706" s="45"/>
      <c r="TZQ9706" s="45"/>
      <c r="TZR9706" s="45"/>
      <c r="TZS9706" s="45"/>
      <c r="TZT9706" s="45"/>
      <c r="TZU9706" s="45"/>
      <c r="TZV9706" s="45"/>
      <c r="TZW9706" s="45"/>
      <c r="TZX9706" s="45"/>
      <c r="TZY9706" s="45"/>
      <c r="TZZ9706" s="45"/>
      <c r="UAA9706" s="45"/>
      <c r="UAB9706" s="45"/>
      <c r="UAC9706" s="45"/>
      <c r="UAD9706" s="45"/>
      <c r="UAE9706" s="45"/>
      <c r="UAF9706" s="45"/>
      <c r="UAG9706" s="45"/>
      <c r="UAH9706" s="45"/>
      <c r="UAI9706" s="45"/>
      <c r="UAJ9706" s="45"/>
      <c r="UAK9706" s="45"/>
      <c r="UAL9706" s="45"/>
      <c r="UAM9706" s="45"/>
      <c r="UAN9706" s="45"/>
      <c r="UAO9706" s="45"/>
      <c r="UAP9706" s="45"/>
      <c r="UAQ9706" s="45"/>
      <c r="UAR9706" s="45"/>
      <c r="UAS9706" s="45"/>
      <c r="UAT9706" s="45"/>
      <c r="UAU9706" s="45"/>
      <c r="UAV9706" s="45"/>
      <c r="UAW9706" s="45"/>
      <c r="UAX9706" s="45"/>
      <c r="UAY9706" s="45"/>
      <c r="UAZ9706" s="45"/>
      <c r="UBA9706" s="45"/>
      <c r="UBB9706" s="45"/>
      <c r="UBC9706" s="45"/>
      <c r="UBD9706" s="45"/>
      <c r="UBE9706" s="45"/>
      <c r="UBF9706" s="45"/>
      <c r="UBG9706" s="45"/>
      <c r="UBH9706" s="45"/>
      <c r="UBI9706" s="45"/>
      <c r="UBJ9706" s="45"/>
      <c r="UBK9706" s="45"/>
      <c r="UBL9706" s="45"/>
      <c r="UBM9706" s="45"/>
      <c r="UBN9706" s="45"/>
      <c r="UBO9706" s="45"/>
      <c r="UBP9706" s="45"/>
      <c r="UBQ9706" s="45"/>
      <c r="UBR9706" s="45"/>
      <c r="UBS9706" s="45"/>
      <c r="UBT9706" s="45"/>
      <c r="UBU9706" s="45"/>
      <c r="UBV9706" s="45"/>
      <c r="UBW9706" s="45"/>
      <c r="UBX9706" s="45"/>
      <c r="UBY9706" s="45"/>
      <c r="UBZ9706" s="45"/>
      <c r="UCA9706" s="45"/>
      <c r="UCB9706" s="45"/>
      <c r="UCC9706" s="45"/>
      <c r="UCD9706" s="45"/>
      <c r="UCE9706" s="45"/>
      <c r="UCF9706" s="45"/>
      <c r="UCG9706" s="45"/>
      <c r="UCH9706" s="45"/>
      <c r="UCI9706" s="45"/>
      <c r="UCJ9706" s="45"/>
      <c r="UCK9706" s="45"/>
      <c r="UCL9706" s="45"/>
      <c r="UCM9706" s="45"/>
      <c r="UCN9706" s="45"/>
      <c r="UCO9706" s="45"/>
      <c r="UCP9706" s="45"/>
      <c r="UCQ9706" s="45"/>
      <c r="UCR9706" s="45"/>
      <c r="UCS9706" s="45"/>
      <c r="UCT9706" s="45"/>
      <c r="UCU9706" s="45"/>
      <c r="UCV9706" s="45"/>
      <c r="UCW9706" s="45"/>
      <c r="UCX9706" s="45"/>
      <c r="UCY9706" s="45"/>
      <c r="UCZ9706" s="45"/>
      <c r="UDA9706" s="45"/>
      <c r="UDB9706" s="45"/>
      <c r="UDC9706" s="45"/>
      <c r="UDD9706" s="45"/>
      <c r="UDE9706" s="45"/>
      <c r="UDF9706" s="45"/>
      <c r="UDG9706" s="45"/>
      <c r="UDH9706" s="45"/>
      <c r="UDI9706" s="45"/>
      <c r="UDJ9706" s="45"/>
      <c r="UDK9706" s="45"/>
      <c r="UDL9706" s="45"/>
      <c r="UDM9706" s="45"/>
      <c r="UDN9706" s="45"/>
      <c r="UDO9706" s="45"/>
      <c r="UDP9706" s="45"/>
      <c r="UDQ9706" s="45"/>
      <c r="UDR9706" s="45"/>
      <c r="UDS9706" s="45"/>
      <c r="UDT9706" s="45"/>
      <c r="UDU9706" s="45"/>
      <c r="UDV9706" s="45"/>
      <c r="UDW9706" s="45"/>
      <c r="UDX9706" s="45"/>
      <c r="UDY9706" s="45"/>
      <c r="UDZ9706" s="45"/>
      <c r="UEA9706" s="45"/>
      <c r="UEB9706" s="45"/>
      <c r="UEC9706" s="45"/>
      <c r="UED9706" s="45"/>
      <c r="UEE9706" s="45"/>
      <c r="UEF9706" s="45"/>
      <c r="UEG9706" s="45"/>
      <c r="UEH9706" s="45"/>
      <c r="UEI9706" s="45"/>
      <c r="UEJ9706" s="45"/>
      <c r="UEK9706" s="45"/>
      <c r="UEL9706" s="45"/>
      <c r="UEM9706" s="45"/>
      <c r="UEN9706" s="45"/>
      <c r="UEO9706" s="45"/>
      <c r="UEP9706" s="45"/>
      <c r="UEQ9706" s="45"/>
      <c r="UER9706" s="45"/>
      <c r="UES9706" s="45"/>
      <c r="UET9706" s="45"/>
      <c r="UEU9706" s="45"/>
      <c r="UEV9706" s="45"/>
      <c r="UEW9706" s="45"/>
      <c r="UEX9706" s="45"/>
      <c r="UEY9706" s="45"/>
      <c r="UEZ9706" s="45"/>
      <c r="UFA9706" s="45"/>
      <c r="UFB9706" s="45"/>
      <c r="UFC9706" s="45"/>
      <c r="UFD9706" s="45"/>
      <c r="UFE9706" s="45"/>
      <c r="UFF9706" s="45"/>
      <c r="UFG9706" s="45"/>
      <c r="UFH9706" s="45"/>
      <c r="UFI9706" s="45"/>
      <c r="UFJ9706" s="45"/>
      <c r="UFK9706" s="45"/>
      <c r="UFL9706" s="45"/>
      <c r="UFM9706" s="45"/>
      <c r="UFN9706" s="45"/>
      <c r="UFO9706" s="45"/>
      <c r="UFP9706" s="45"/>
      <c r="UFQ9706" s="45"/>
      <c r="UFR9706" s="45"/>
      <c r="UFS9706" s="45"/>
      <c r="UFT9706" s="45"/>
      <c r="UFU9706" s="45"/>
      <c r="UFV9706" s="45"/>
      <c r="UFW9706" s="45"/>
      <c r="UFX9706" s="45"/>
      <c r="UFY9706" s="45"/>
      <c r="UFZ9706" s="45"/>
      <c r="UGA9706" s="45"/>
      <c r="UGB9706" s="45"/>
      <c r="UGC9706" s="45"/>
      <c r="UGD9706" s="45"/>
      <c r="UGE9706" s="45"/>
      <c r="UGF9706" s="45"/>
      <c r="UGG9706" s="45"/>
      <c r="UGH9706" s="45"/>
      <c r="UGI9706" s="45"/>
      <c r="UGJ9706" s="45"/>
      <c r="UGK9706" s="45"/>
      <c r="UGL9706" s="45"/>
      <c r="UGM9706" s="45"/>
      <c r="UGN9706" s="45"/>
      <c r="UGO9706" s="45"/>
      <c r="UGP9706" s="45"/>
      <c r="UGQ9706" s="45"/>
      <c r="UGR9706" s="45"/>
      <c r="UGS9706" s="45"/>
      <c r="UGT9706" s="45"/>
      <c r="UGU9706" s="45"/>
      <c r="UGV9706" s="45"/>
      <c r="UGW9706" s="45"/>
      <c r="UGX9706" s="45"/>
      <c r="UGY9706" s="45"/>
      <c r="UGZ9706" s="45"/>
      <c r="UHA9706" s="45"/>
      <c r="UHB9706" s="45"/>
      <c r="UHC9706" s="45"/>
      <c r="UHD9706" s="45"/>
      <c r="UHE9706" s="45"/>
      <c r="UHF9706" s="45"/>
      <c r="UHG9706" s="45"/>
      <c r="UHH9706" s="45"/>
      <c r="UHI9706" s="45"/>
      <c r="UHJ9706" s="45"/>
      <c r="UHK9706" s="45"/>
      <c r="UHL9706" s="45"/>
      <c r="UHM9706" s="45"/>
      <c r="UHN9706" s="45"/>
      <c r="UHO9706" s="45"/>
      <c r="UHP9706" s="45"/>
      <c r="UHQ9706" s="45"/>
      <c r="UHR9706" s="45"/>
      <c r="UHS9706" s="45"/>
      <c r="UHT9706" s="45"/>
      <c r="UHU9706" s="45"/>
      <c r="UHV9706" s="45"/>
      <c r="UHW9706" s="45"/>
      <c r="UHX9706" s="45"/>
      <c r="UHY9706" s="45"/>
      <c r="UHZ9706" s="45"/>
      <c r="UIA9706" s="45"/>
      <c r="UIB9706" s="45"/>
      <c r="UIC9706" s="45"/>
      <c r="UID9706" s="45"/>
      <c r="UIE9706" s="45"/>
      <c r="UIF9706" s="45"/>
      <c r="UIG9706" s="45"/>
      <c r="UIH9706" s="45"/>
      <c r="UII9706" s="45"/>
      <c r="UIJ9706" s="45"/>
      <c r="UIK9706" s="45"/>
      <c r="UIL9706" s="45"/>
      <c r="UIM9706" s="45"/>
      <c r="UIN9706" s="45"/>
      <c r="UIO9706" s="45"/>
      <c r="UIP9706" s="45"/>
      <c r="UIQ9706" s="45"/>
      <c r="UIR9706" s="45"/>
      <c r="UIS9706" s="45"/>
      <c r="UIT9706" s="45"/>
      <c r="UIU9706" s="45"/>
      <c r="UIV9706" s="45"/>
      <c r="UIW9706" s="45"/>
      <c r="UIX9706" s="45"/>
      <c r="UIY9706" s="45"/>
      <c r="UIZ9706" s="45"/>
      <c r="UJA9706" s="45"/>
      <c r="UJB9706" s="45"/>
      <c r="UJC9706" s="45"/>
      <c r="UJD9706" s="45"/>
      <c r="UJE9706" s="45"/>
      <c r="UJF9706" s="45"/>
      <c r="UJG9706" s="45"/>
      <c r="UJH9706" s="45"/>
      <c r="UJI9706" s="45"/>
      <c r="UJJ9706" s="45"/>
      <c r="UJK9706" s="45"/>
      <c r="UJL9706" s="45"/>
      <c r="UJM9706" s="45"/>
      <c r="UJN9706" s="45"/>
      <c r="UJO9706" s="45"/>
      <c r="UJP9706" s="45"/>
      <c r="UJQ9706" s="45"/>
      <c r="UJR9706" s="45"/>
      <c r="UJS9706" s="45"/>
      <c r="UJT9706" s="45"/>
      <c r="UJU9706" s="45"/>
      <c r="UJV9706" s="45"/>
      <c r="UJW9706" s="45"/>
      <c r="UJX9706" s="45"/>
      <c r="UJY9706" s="45"/>
      <c r="UJZ9706" s="45"/>
      <c r="UKA9706" s="45"/>
      <c r="UKB9706" s="45"/>
      <c r="UKC9706" s="45"/>
      <c r="UKD9706" s="45"/>
      <c r="UKE9706" s="45"/>
      <c r="UKF9706" s="45"/>
      <c r="UKG9706" s="45"/>
      <c r="UKH9706" s="45"/>
      <c r="UKI9706" s="45"/>
      <c r="UKJ9706" s="45"/>
      <c r="UKK9706" s="45"/>
      <c r="UKL9706" s="45"/>
      <c r="UKM9706" s="45"/>
      <c r="UKN9706" s="45"/>
      <c r="UKO9706" s="45"/>
      <c r="UKP9706" s="45"/>
      <c r="UKQ9706" s="45"/>
      <c r="UKR9706" s="45"/>
      <c r="UKS9706" s="45"/>
      <c r="UKT9706" s="45"/>
      <c r="UKU9706" s="45"/>
      <c r="UKV9706" s="45"/>
      <c r="UKW9706" s="45"/>
      <c r="UKX9706" s="45"/>
      <c r="UKY9706" s="45"/>
      <c r="UKZ9706" s="45"/>
      <c r="ULA9706" s="45"/>
      <c r="ULB9706" s="45"/>
      <c r="ULC9706" s="45"/>
      <c r="ULD9706" s="45"/>
      <c r="ULE9706" s="45"/>
      <c r="ULF9706" s="45"/>
      <c r="ULG9706" s="45"/>
      <c r="ULH9706" s="45"/>
      <c r="ULI9706" s="45"/>
      <c r="ULJ9706" s="45"/>
      <c r="ULK9706" s="45"/>
      <c r="ULL9706" s="45"/>
      <c r="ULM9706" s="45"/>
      <c r="ULN9706" s="45"/>
      <c r="ULO9706" s="45"/>
      <c r="ULP9706" s="45"/>
      <c r="ULQ9706" s="45"/>
      <c r="ULR9706" s="45"/>
      <c r="ULS9706" s="45"/>
      <c r="ULT9706" s="45"/>
      <c r="ULU9706" s="45"/>
      <c r="ULV9706" s="45"/>
      <c r="ULW9706" s="45"/>
      <c r="ULX9706" s="45"/>
      <c r="ULY9706" s="45"/>
      <c r="ULZ9706" s="45"/>
      <c r="UMA9706" s="45"/>
      <c r="UMB9706" s="45"/>
      <c r="UMC9706" s="45"/>
      <c r="UMD9706" s="45"/>
      <c r="UME9706" s="45"/>
      <c r="UMF9706" s="45"/>
      <c r="UMG9706" s="45"/>
      <c r="UMH9706" s="45"/>
      <c r="UMI9706" s="45"/>
      <c r="UMJ9706" s="45"/>
      <c r="UMK9706" s="45"/>
      <c r="UML9706" s="45"/>
      <c r="UMM9706" s="45"/>
      <c r="UMN9706" s="45"/>
      <c r="UMO9706" s="45"/>
      <c r="UMP9706" s="45"/>
      <c r="UMQ9706" s="45"/>
      <c r="UMR9706" s="45"/>
      <c r="UMS9706" s="45"/>
      <c r="UMT9706" s="45"/>
      <c r="UMU9706" s="45"/>
      <c r="UMV9706" s="45"/>
      <c r="UMW9706" s="45"/>
      <c r="UMX9706" s="45"/>
      <c r="UMY9706" s="45"/>
      <c r="UMZ9706" s="45"/>
      <c r="UNA9706" s="45"/>
      <c r="UNB9706" s="45"/>
      <c r="UNC9706" s="45"/>
      <c r="UND9706" s="45"/>
      <c r="UNE9706" s="45"/>
      <c r="UNF9706" s="45"/>
      <c r="UNG9706" s="45"/>
      <c r="UNH9706" s="45"/>
      <c r="UNI9706" s="45"/>
      <c r="UNJ9706" s="45"/>
      <c r="UNK9706" s="45"/>
      <c r="UNL9706" s="45"/>
      <c r="UNM9706" s="45"/>
      <c r="UNN9706" s="45"/>
      <c r="UNO9706" s="45"/>
      <c r="UNP9706" s="45"/>
      <c r="UNQ9706" s="45"/>
      <c r="UNR9706" s="45"/>
      <c r="UNS9706" s="45"/>
      <c r="UNT9706" s="45"/>
      <c r="UNU9706" s="45"/>
      <c r="UNV9706" s="45"/>
      <c r="UNW9706" s="45"/>
      <c r="UNX9706" s="45"/>
      <c r="UNY9706" s="45"/>
      <c r="UNZ9706" s="45"/>
      <c r="UOA9706" s="45"/>
      <c r="UOB9706" s="45"/>
      <c r="UOC9706" s="45"/>
      <c r="UOD9706" s="45"/>
      <c r="UOE9706" s="45"/>
      <c r="UOF9706" s="45"/>
      <c r="UOG9706" s="45"/>
      <c r="UOH9706" s="45"/>
      <c r="UOI9706" s="45"/>
      <c r="UOJ9706" s="45"/>
      <c r="UOK9706" s="45"/>
      <c r="UOL9706" s="45"/>
      <c r="UOM9706" s="45"/>
      <c r="UON9706" s="45"/>
      <c r="UOO9706" s="45"/>
      <c r="UOP9706" s="45"/>
      <c r="UOQ9706" s="45"/>
      <c r="UOR9706" s="45"/>
      <c r="UOS9706" s="45"/>
      <c r="UOT9706" s="45"/>
      <c r="UOU9706" s="45"/>
      <c r="UOV9706" s="45"/>
      <c r="UOW9706" s="45"/>
      <c r="UOX9706" s="45"/>
      <c r="UOY9706" s="45"/>
      <c r="UOZ9706" s="45"/>
      <c r="UPA9706" s="45"/>
      <c r="UPB9706" s="45"/>
      <c r="UPC9706" s="45"/>
      <c r="UPD9706" s="45"/>
      <c r="UPE9706" s="45"/>
      <c r="UPF9706" s="45"/>
      <c r="UPG9706" s="45"/>
      <c r="UPH9706" s="45"/>
      <c r="UPI9706" s="45"/>
      <c r="UPJ9706" s="45"/>
      <c r="UPK9706" s="45"/>
      <c r="UPL9706" s="45"/>
      <c r="UPM9706" s="45"/>
      <c r="UPN9706" s="45"/>
      <c r="UPO9706" s="45"/>
      <c r="UPP9706" s="45"/>
      <c r="UPQ9706" s="45"/>
      <c r="UPR9706" s="45"/>
      <c r="UPS9706" s="45"/>
      <c r="UPT9706" s="45"/>
      <c r="UPU9706" s="45"/>
      <c r="UPV9706" s="45"/>
      <c r="UPW9706" s="45"/>
      <c r="UPX9706" s="45"/>
      <c r="UPY9706" s="45"/>
      <c r="UPZ9706" s="45"/>
      <c r="UQA9706" s="45"/>
      <c r="UQB9706" s="45"/>
      <c r="UQC9706" s="45"/>
      <c r="UQD9706" s="45"/>
      <c r="UQE9706" s="45"/>
      <c r="UQF9706" s="45"/>
      <c r="UQG9706" s="45"/>
      <c r="UQH9706" s="45"/>
      <c r="UQI9706" s="45"/>
      <c r="UQJ9706" s="45"/>
      <c r="UQK9706" s="45"/>
      <c r="UQL9706" s="45"/>
      <c r="UQM9706" s="45"/>
      <c r="UQN9706" s="45"/>
      <c r="UQO9706" s="45"/>
      <c r="UQP9706" s="45"/>
      <c r="UQQ9706" s="45"/>
      <c r="UQR9706" s="45"/>
      <c r="UQS9706" s="45"/>
      <c r="UQT9706" s="45"/>
      <c r="UQU9706" s="45"/>
      <c r="UQV9706" s="45"/>
      <c r="UQW9706" s="45"/>
      <c r="UQX9706" s="45"/>
      <c r="UQY9706" s="45"/>
      <c r="UQZ9706" s="45"/>
      <c r="URA9706" s="45"/>
      <c r="URB9706" s="45"/>
      <c r="URC9706" s="45"/>
      <c r="URD9706" s="45"/>
      <c r="URE9706" s="45"/>
      <c r="URF9706" s="45"/>
      <c r="URG9706" s="45"/>
      <c r="URH9706" s="45"/>
      <c r="URI9706" s="45"/>
      <c r="URJ9706" s="45"/>
      <c r="URK9706" s="45"/>
      <c r="URL9706" s="45"/>
      <c r="URM9706" s="45"/>
      <c r="URN9706" s="45"/>
      <c r="URO9706" s="45"/>
      <c r="URP9706" s="45"/>
      <c r="URQ9706" s="45"/>
      <c r="URR9706" s="45"/>
      <c r="URS9706" s="45"/>
      <c r="URT9706" s="45"/>
      <c r="URU9706" s="45"/>
      <c r="URV9706" s="45"/>
      <c r="URW9706" s="45"/>
      <c r="URX9706" s="45"/>
      <c r="URY9706" s="45"/>
      <c r="URZ9706" s="45"/>
      <c r="USA9706" s="45"/>
      <c r="USB9706" s="45"/>
      <c r="USC9706" s="45"/>
      <c r="USD9706" s="45"/>
      <c r="USE9706" s="45"/>
      <c r="USF9706" s="45"/>
      <c r="USG9706" s="45"/>
      <c r="USH9706" s="45"/>
      <c r="USI9706" s="45"/>
      <c r="USJ9706" s="45"/>
      <c r="USK9706" s="45"/>
      <c r="USL9706" s="45"/>
      <c r="USM9706" s="45"/>
      <c r="USN9706" s="45"/>
      <c r="USO9706" s="45"/>
      <c r="USP9706" s="45"/>
      <c r="USQ9706" s="45"/>
      <c r="USR9706" s="45"/>
      <c r="USS9706" s="45"/>
      <c r="UST9706" s="45"/>
      <c r="USU9706" s="45"/>
      <c r="USV9706" s="45"/>
      <c r="USW9706" s="45"/>
      <c r="USX9706" s="45"/>
      <c r="USY9706" s="45"/>
      <c r="USZ9706" s="45"/>
      <c r="UTA9706" s="45"/>
      <c r="UTB9706" s="45"/>
      <c r="UTC9706" s="45"/>
      <c r="UTD9706" s="45"/>
      <c r="UTE9706" s="45"/>
      <c r="UTF9706" s="45"/>
      <c r="UTG9706" s="45"/>
      <c r="UTH9706" s="45"/>
      <c r="UTI9706" s="45"/>
      <c r="UTJ9706" s="45"/>
      <c r="UTK9706" s="45"/>
      <c r="UTL9706" s="45"/>
      <c r="UTM9706" s="45"/>
      <c r="UTN9706" s="45"/>
      <c r="UTO9706" s="45"/>
      <c r="UTP9706" s="45"/>
      <c r="UTQ9706" s="45"/>
      <c r="UTR9706" s="45"/>
      <c r="UTS9706" s="45"/>
      <c r="UTT9706" s="45"/>
      <c r="UTU9706" s="45"/>
      <c r="UTV9706" s="45"/>
      <c r="UTW9706" s="45"/>
      <c r="UTX9706" s="45"/>
      <c r="UTY9706" s="45"/>
      <c r="UTZ9706" s="45"/>
      <c r="UUA9706" s="45"/>
      <c r="UUB9706" s="45"/>
      <c r="UUC9706" s="45"/>
      <c r="UUD9706" s="45"/>
      <c r="UUE9706" s="45"/>
      <c r="UUF9706" s="45"/>
      <c r="UUG9706" s="45"/>
      <c r="UUH9706" s="45"/>
      <c r="UUI9706" s="45"/>
      <c r="UUJ9706" s="45"/>
      <c r="UUK9706" s="45"/>
      <c r="UUL9706" s="45"/>
      <c r="UUM9706" s="45"/>
      <c r="UUN9706" s="45"/>
      <c r="UUO9706" s="45"/>
      <c r="UUP9706" s="45"/>
      <c r="UUQ9706" s="45"/>
      <c r="UUR9706" s="45"/>
      <c r="UUS9706" s="45"/>
      <c r="UUT9706" s="45"/>
      <c r="UUU9706" s="45"/>
      <c r="UUV9706" s="45"/>
      <c r="UUW9706" s="45"/>
      <c r="UUX9706" s="45"/>
      <c r="UUY9706" s="45"/>
      <c r="UUZ9706" s="45"/>
      <c r="UVA9706" s="45"/>
      <c r="UVB9706" s="45"/>
      <c r="UVC9706" s="45"/>
      <c r="UVD9706" s="45"/>
      <c r="UVE9706" s="45"/>
      <c r="UVF9706" s="45"/>
      <c r="UVG9706" s="45"/>
      <c r="UVH9706" s="45"/>
      <c r="UVI9706" s="45"/>
      <c r="UVJ9706" s="45"/>
      <c r="UVK9706" s="45"/>
      <c r="UVL9706" s="45"/>
      <c r="UVM9706" s="45"/>
      <c r="UVN9706" s="45"/>
      <c r="UVO9706" s="45"/>
      <c r="UVP9706" s="45"/>
      <c r="UVQ9706" s="45"/>
      <c r="UVR9706" s="45"/>
      <c r="UVS9706" s="45"/>
      <c r="UVT9706" s="45"/>
      <c r="UVU9706" s="45"/>
      <c r="UVV9706" s="45"/>
      <c r="UVW9706" s="45"/>
      <c r="UVX9706" s="45"/>
      <c r="UVY9706" s="45"/>
      <c r="UVZ9706" s="45"/>
      <c r="UWA9706" s="45"/>
      <c r="UWB9706" s="45"/>
      <c r="UWC9706" s="45"/>
      <c r="UWD9706" s="45"/>
      <c r="UWE9706" s="45"/>
      <c r="UWF9706" s="45"/>
      <c r="UWG9706" s="45"/>
      <c r="UWH9706" s="45"/>
      <c r="UWI9706" s="45"/>
      <c r="UWJ9706" s="45"/>
      <c r="UWK9706" s="45"/>
      <c r="UWL9706" s="45"/>
      <c r="UWM9706" s="45"/>
      <c r="UWN9706" s="45"/>
      <c r="UWO9706" s="45"/>
      <c r="UWP9706" s="45"/>
      <c r="UWQ9706" s="45"/>
      <c r="UWR9706" s="45"/>
      <c r="UWS9706" s="45"/>
      <c r="UWT9706" s="45"/>
      <c r="UWU9706" s="45"/>
      <c r="UWV9706" s="45"/>
      <c r="UWW9706" s="45"/>
      <c r="UWX9706" s="45"/>
      <c r="UWY9706" s="45"/>
      <c r="UWZ9706" s="45"/>
      <c r="UXA9706" s="45"/>
      <c r="UXB9706" s="45"/>
      <c r="UXC9706" s="45"/>
      <c r="UXD9706" s="45"/>
      <c r="UXE9706" s="45"/>
      <c r="UXF9706" s="45"/>
      <c r="UXG9706" s="45"/>
      <c r="UXH9706" s="45"/>
      <c r="UXI9706" s="45"/>
      <c r="UXJ9706" s="45"/>
      <c r="UXK9706" s="45"/>
      <c r="UXL9706" s="45"/>
      <c r="UXM9706" s="45"/>
      <c r="UXN9706" s="45"/>
      <c r="UXO9706" s="45"/>
      <c r="UXP9706" s="45"/>
      <c r="UXQ9706" s="45"/>
      <c r="UXR9706" s="45"/>
      <c r="UXS9706" s="45"/>
      <c r="UXT9706" s="45"/>
      <c r="UXU9706" s="45"/>
      <c r="UXV9706" s="45"/>
      <c r="UXW9706" s="45"/>
      <c r="UXX9706" s="45"/>
      <c r="UXY9706" s="45"/>
      <c r="UXZ9706" s="45"/>
      <c r="UYA9706" s="45"/>
      <c r="UYB9706" s="45"/>
      <c r="UYC9706" s="45"/>
      <c r="UYD9706" s="45"/>
      <c r="UYE9706" s="45"/>
      <c r="UYF9706" s="45"/>
      <c r="UYG9706" s="45"/>
      <c r="UYH9706" s="45"/>
      <c r="UYI9706" s="45"/>
      <c r="UYJ9706" s="45"/>
      <c r="UYK9706" s="45"/>
      <c r="UYL9706" s="45"/>
      <c r="UYM9706" s="45"/>
      <c r="UYN9706" s="45"/>
      <c r="UYO9706" s="45"/>
      <c r="UYP9706" s="45"/>
      <c r="UYQ9706" s="45"/>
      <c r="UYR9706" s="45"/>
      <c r="UYS9706" s="45"/>
      <c r="UYT9706" s="45"/>
      <c r="UYU9706" s="45"/>
      <c r="UYV9706" s="45"/>
      <c r="UYW9706" s="45"/>
      <c r="UYX9706" s="45"/>
      <c r="UYY9706" s="45"/>
      <c r="UYZ9706" s="45"/>
      <c r="UZA9706" s="45"/>
      <c r="UZB9706" s="45"/>
      <c r="UZC9706" s="45"/>
      <c r="UZD9706" s="45"/>
      <c r="UZE9706" s="45"/>
      <c r="UZF9706" s="45"/>
      <c r="UZG9706" s="45"/>
      <c r="UZH9706" s="45"/>
      <c r="UZI9706" s="45"/>
      <c r="UZJ9706" s="45"/>
      <c r="UZK9706" s="45"/>
      <c r="UZL9706" s="45"/>
      <c r="UZM9706" s="45"/>
      <c r="UZN9706" s="45"/>
      <c r="UZO9706" s="45"/>
      <c r="UZP9706" s="45"/>
      <c r="UZQ9706" s="45"/>
      <c r="UZR9706" s="45"/>
      <c r="UZS9706" s="45"/>
      <c r="UZT9706" s="45"/>
      <c r="UZU9706" s="45"/>
      <c r="UZV9706" s="45"/>
      <c r="UZW9706" s="45"/>
      <c r="UZX9706" s="45"/>
      <c r="UZY9706" s="45"/>
      <c r="UZZ9706" s="45"/>
      <c r="VAA9706" s="45"/>
      <c r="VAB9706" s="45"/>
      <c r="VAC9706" s="45"/>
      <c r="VAD9706" s="45"/>
      <c r="VAE9706" s="45"/>
      <c r="VAF9706" s="45"/>
      <c r="VAG9706" s="45"/>
      <c r="VAH9706" s="45"/>
      <c r="VAI9706" s="45"/>
      <c r="VAJ9706" s="45"/>
      <c r="VAK9706" s="45"/>
      <c r="VAL9706" s="45"/>
      <c r="VAM9706" s="45"/>
      <c r="VAN9706" s="45"/>
      <c r="VAO9706" s="45"/>
      <c r="VAP9706" s="45"/>
      <c r="VAQ9706" s="45"/>
      <c r="VAR9706" s="45"/>
      <c r="VAS9706" s="45"/>
      <c r="VAT9706" s="45"/>
      <c r="VAU9706" s="45"/>
      <c r="VAV9706" s="45"/>
      <c r="VAW9706" s="45"/>
      <c r="VAX9706" s="45"/>
      <c r="VAY9706" s="45"/>
      <c r="VAZ9706" s="45"/>
      <c r="VBA9706" s="45"/>
      <c r="VBB9706" s="45"/>
      <c r="VBC9706" s="45"/>
      <c r="VBD9706" s="45"/>
      <c r="VBE9706" s="45"/>
      <c r="VBF9706" s="45"/>
      <c r="VBG9706" s="45"/>
      <c r="VBH9706" s="45"/>
      <c r="VBI9706" s="45"/>
      <c r="VBJ9706" s="45"/>
      <c r="VBK9706" s="45"/>
      <c r="VBL9706" s="45"/>
      <c r="VBM9706" s="45"/>
      <c r="VBN9706" s="45"/>
      <c r="VBO9706" s="45"/>
      <c r="VBP9706" s="45"/>
      <c r="VBQ9706" s="45"/>
      <c r="VBR9706" s="45"/>
      <c r="VBS9706" s="45"/>
      <c r="VBT9706" s="45"/>
      <c r="VBU9706" s="45"/>
      <c r="VBV9706" s="45"/>
      <c r="VBW9706" s="45"/>
      <c r="VBX9706" s="45"/>
      <c r="VBY9706" s="45"/>
      <c r="VBZ9706" s="45"/>
      <c r="VCA9706" s="45"/>
      <c r="VCB9706" s="45"/>
      <c r="VCC9706" s="45"/>
      <c r="VCD9706" s="45"/>
      <c r="VCE9706" s="45"/>
      <c r="VCF9706" s="45"/>
      <c r="VCG9706" s="45"/>
      <c r="VCH9706" s="45"/>
      <c r="VCI9706" s="45"/>
      <c r="VCJ9706" s="45"/>
      <c r="VCK9706" s="45"/>
      <c r="VCL9706" s="45"/>
      <c r="VCM9706" s="45"/>
      <c r="VCN9706" s="45"/>
      <c r="VCO9706" s="45"/>
      <c r="VCP9706" s="45"/>
      <c r="VCQ9706" s="45"/>
      <c r="VCR9706" s="45"/>
      <c r="VCS9706" s="45"/>
      <c r="VCT9706" s="45"/>
      <c r="VCU9706" s="45"/>
      <c r="VCV9706" s="45"/>
      <c r="VCW9706" s="45"/>
      <c r="VCX9706" s="45"/>
      <c r="VCY9706" s="45"/>
      <c r="VCZ9706" s="45"/>
      <c r="VDA9706" s="45"/>
      <c r="VDB9706" s="45"/>
      <c r="VDC9706" s="45"/>
      <c r="VDD9706" s="45"/>
      <c r="VDE9706" s="45"/>
      <c r="VDF9706" s="45"/>
      <c r="VDG9706" s="45"/>
      <c r="VDH9706" s="45"/>
      <c r="VDI9706" s="45"/>
      <c r="VDJ9706" s="45"/>
      <c r="VDK9706" s="45"/>
      <c r="VDL9706" s="45"/>
      <c r="VDM9706" s="45"/>
      <c r="VDN9706" s="45"/>
      <c r="VDO9706" s="45"/>
      <c r="VDP9706" s="45"/>
      <c r="VDQ9706" s="45"/>
      <c r="VDR9706" s="45"/>
      <c r="VDS9706" s="45"/>
      <c r="VDT9706" s="45"/>
      <c r="VDU9706" s="45"/>
      <c r="VDV9706" s="45"/>
      <c r="VDW9706" s="45"/>
      <c r="VDX9706" s="45"/>
      <c r="VDY9706" s="45"/>
      <c r="VDZ9706" s="45"/>
      <c r="VEA9706" s="45"/>
      <c r="VEB9706" s="45"/>
      <c r="VEC9706" s="45"/>
      <c r="VED9706" s="45"/>
      <c r="VEE9706" s="45"/>
      <c r="VEF9706" s="45"/>
      <c r="VEG9706" s="45"/>
      <c r="VEH9706" s="45"/>
      <c r="VEI9706" s="45"/>
      <c r="VEJ9706" s="45"/>
      <c r="VEK9706" s="45"/>
      <c r="VEL9706" s="45"/>
      <c r="VEM9706" s="45"/>
      <c r="VEN9706" s="45"/>
      <c r="VEO9706" s="45"/>
      <c r="VEP9706" s="45"/>
      <c r="VEQ9706" s="45"/>
      <c r="VER9706" s="45"/>
      <c r="VES9706" s="45"/>
      <c r="VET9706" s="45"/>
      <c r="VEU9706" s="45"/>
      <c r="VEV9706" s="45"/>
      <c r="VEW9706" s="45"/>
      <c r="VEX9706" s="45"/>
      <c r="VEY9706" s="45"/>
      <c r="VEZ9706" s="45"/>
      <c r="VFA9706" s="45"/>
      <c r="VFB9706" s="45"/>
      <c r="VFC9706" s="45"/>
      <c r="VFD9706" s="45"/>
      <c r="VFE9706" s="45"/>
      <c r="VFF9706" s="45"/>
      <c r="VFG9706" s="45"/>
      <c r="VFH9706" s="45"/>
      <c r="VFI9706" s="45"/>
      <c r="VFJ9706" s="45"/>
      <c r="VFK9706" s="45"/>
      <c r="VFL9706" s="45"/>
      <c r="VFM9706" s="45"/>
      <c r="VFN9706" s="45"/>
      <c r="VFO9706" s="45"/>
      <c r="VFP9706" s="45"/>
      <c r="VFQ9706" s="45"/>
      <c r="VFR9706" s="45"/>
      <c r="VFS9706" s="45"/>
      <c r="VFT9706" s="45"/>
      <c r="VFU9706" s="45"/>
      <c r="VFV9706" s="45"/>
      <c r="VFW9706" s="45"/>
      <c r="VFX9706" s="45"/>
      <c r="VFY9706" s="45"/>
      <c r="VFZ9706" s="45"/>
      <c r="VGA9706" s="45"/>
      <c r="VGB9706" s="45"/>
      <c r="VGC9706" s="45"/>
      <c r="VGD9706" s="45"/>
      <c r="VGE9706" s="45"/>
      <c r="VGF9706" s="45"/>
      <c r="VGG9706" s="45"/>
      <c r="VGH9706" s="45"/>
      <c r="VGI9706" s="45"/>
      <c r="VGJ9706" s="45"/>
      <c r="VGK9706" s="45"/>
      <c r="VGL9706" s="45"/>
      <c r="VGM9706" s="45"/>
      <c r="VGN9706" s="45"/>
      <c r="VGO9706" s="45"/>
      <c r="VGP9706" s="45"/>
      <c r="VGQ9706" s="45"/>
      <c r="VGR9706" s="45"/>
      <c r="VGS9706" s="45"/>
      <c r="VGT9706" s="45"/>
      <c r="VGU9706" s="45"/>
      <c r="VGV9706" s="45"/>
      <c r="VGW9706" s="45"/>
      <c r="VGX9706" s="45"/>
      <c r="VGY9706" s="45"/>
      <c r="VGZ9706" s="45"/>
      <c r="VHA9706" s="45"/>
      <c r="VHB9706" s="45"/>
      <c r="VHC9706" s="45"/>
      <c r="VHD9706" s="45"/>
      <c r="VHE9706" s="45"/>
      <c r="VHF9706" s="45"/>
      <c r="VHG9706" s="45"/>
      <c r="VHH9706" s="45"/>
      <c r="VHI9706" s="45"/>
      <c r="VHJ9706" s="45"/>
      <c r="VHK9706" s="45"/>
      <c r="VHL9706" s="45"/>
      <c r="VHM9706" s="45"/>
      <c r="VHN9706" s="45"/>
      <c r="VHO9706" s="45"/>
      <c r="VHP9706" s="45"/>
      <c r="VHQ9706" s="45"/>
      <c r="VHR9706" s="45"/>
      <c r="VHS9706" s="45"/>
      <c r="VHT9706" s="45"/>
      <c r="VHU9706" s="45"/>
      <c r="VHV9706" s="45"/>
      <c r="VHW9706" s="45"/>
      <c r="VHX9706" s="45"/>
      <c r="VHY9706" s="45"/>
      <c r="VHZ9706" s="45"/>
      <c r="VIA9706" s="45"/>
      <c r="VIB9706" s="45"/>
      <c r="VIC9706" s="45"/>
      <c r="VID9706" s="45"/>
      <c r="VIE9706" s="45"/>
      <c r="VIF9706" s="45"/>
      <c r="VIG9706" s="45"/>
      <c r="VIH9706" s="45"/>
      <c r="VII9706" s="45"/>
      <c r="VIJ9706" s="45"/>
      <c r="VIK9706" s="45"/>
      <c r="VIL9706" s="45"/>
      <c r="VIM9706" s="45"/>
      <c r="VIN9706" s="45"/>
      <c r="VIO9706" s="45"/>
      <c r="VIP9706" s="45"/>
      <c r="VIQ9706" s="45"/>
      <c r="VIR9706" s="45"/>
      <c r="VIS9706" s="45"/>
      <c r="VIT9706" s="45"/>
      <c r="VIU9706" s="45"/>
      <c r="VIV9706" s="45"/>
      <c r="VIW9706" s="45"/>
      <c r="VIX9706" s="45"/>
      <c r="VIY9706" s="45"/>
      <c r="VIZ9706" s="45"/>
      <c r="VJA9706" s="45"/>
      <c r="VJB9706" s="45"/>
      <c r="VJC9706" s="45"/>
      <c r="VJD9706" s="45"/>
      <c r="VJE9706" s="45"/>
      <c r="VJF9706" s="45"/>
      <c r="VJG9706" s="45"/>
      <c r="VJH9706" s="45"/>
      <c r="VJI9706" s="45"/>
      <c r="VJJ9706" s="45"/>
      <c r="VJK9706" s="45"/>
      <c r="VJL9706" s="45"/>
      <c r="VJM9706" s="45"/>
      <c r="VJN9706" s="45"/>
      <c r="VJO9706" s="45"/>
      <c r="VJP9706" s="45"/>
      <c r="VJQ9706" s="45"/>
      <c r="VJR9706" s="45"/>
      <c r="VJS9706" s="45"/>
      <c r="VJT9706" s="45"/>
      <c r="VJU9706" s="45"/>
      <c r="VJV9706" s="45"/>
      <c r="VJW9706" s="45"/>
      <c r="VJX9706" s="45"/>
      <c r="VJY9706" s="45"/>
      <c r="VJZ9706" s="45"/>
      <c r="VKA9706" s="45"/>
      <c r="VKB9706" s="45"/>
      <c r="VKC9706" s="45"/>
      <c r="VKD9706" s="45"/>
      <c r="VKE9706" s="45"/>
      <c r="VKF9706" s="45"/>
      <c r="VKG9706" s="45"/>
      <c r="VKH9706" s="45"/>
      <c r="VKI9706" s="45"/>
      <c r="VKJ9706" s="45"/>
      <c r="VKK9706" s="45"/>
      <c r="VKL9706" s="45"/>
      <c r="VKM9706" s="45"/>
      <c r="VKN9706" s="45"/>
      <c r="VKO9706" s="45"/>
      <c r="VKP9706" s="45"/>
      <c r="VKQ9706" s="45"/>
      <c r="VKR9706" s="45"/>
      <c r="VKS9706" s="45"/>
      <c r="VKT9706" s="45"/>
      <c r="VKU9706" s="45"/>
      <c r="VKV9706" s="45"/>
      <c r="VKW9706" s="45"/>
      <c r="VKX9706" s="45"/>
      <c r="VKY9706" s="45"/>
      <c r="VKZ9706" s="45"/>
      <c r="VLA9706" s="45"/>
      <c r="VLB9706" s="45"/>
      <c r="VLC9706" s="45"/>
      <c r="VLD9706" s="45"/>
      <c r="VLE9706" s="45"/>
      <c r="VLF9706" s="45"/>
      <c r="VLG9706" s="45"/>
      <c r="VLH9706" s="45"/>
      <c r="VLI9706" s="45"/>
      <c r="VLJ9706" s="45"/>
      <c r="VLK9706" s="45"/>
      <c r="VLL9706" s="45"/>
      <c r="VLM9706" s="45"/>
      <c r="VLN9706" s="45"/>
      <c r="VLO9706" s="45"/>
      <c r="VLP9706" s="45"/>
      <c r="VLQ9706" s="45"/>
      <c r="VLR9706" s="45"/>
      <c r="VLS9706" s="45"/>
      <c r="VLT9706" s="45"/>
      <c r="VLU9706" s="45"/>
      <c r="VLV9706" s="45"/>
      <c r="VLW9706" s="45"/>
      <c r="VLX9706" s="45"/>
      <c r="VLY9706" s="45"/>
      <c r="VLZ9706" s="45"/>
      <c r="VMA9706" s="45"/>
      <c r="VMB9706" s="45"/>
      <c r="VMC9706" s="45"/>
      <c r="VMD9706" s="45"/>
      <c r="VME9706" s="45"/>
      <c r="VMF9706" s="45"/>
      <c r="VMG9706" s="45"/>
      <c r="VMH9706" s="45"/>
      <c r="VMI9706" s="45"/>
      <c r="VMJ9706" s="45"/>
      <c r="VMK9706" s="45"/>
      <c r="VML9706" s="45"/>
      <c r="VMM9706" s="45"/>
      <c r="VMN9706" s="45"/>
      <c r="VMO9706" s="45"/>
      <c r="VMP9706" s="45"/>
      <c r="VMQ9706" s="45"/>
      <c r="VMR9706" s="45"/>
      <c r="VMS9706" s="45"/>
      <c r="VMT9706" s="45"/>
      <c r="VMU9706" s="45"/>
      <c r="VMV9706" s="45"/>
      <c r="VMW9706" s="45"/>
      <c r="VMX9706" s="45"/>
      <c r="VMY9706" s="45"/>
      <c r="VMZ9706" s="45"/>
      <c r="VNA9706" s="45"/>
      <c r="VNB9706" s="45"/>
      <c r="VNC9706" s="45"/>
      <c r="VND9706" s="45"/>
      <c r="VNE9706" s="45"/>
      <c r="VNF9706" s="45"/>
      <c r="VNG9706" s="45"/>
      <c r="VNH9706" s="45"/>
      <c r="VNI9706" s="45"/>
      <c r="VNJ9706" s="45"/>
      <c r="VNK9706" s="45"/>
      <c r="VNL9706" s="45"/>
      <c r="VNM9706" s="45"/>
      <c r="VNN9706" s="45"/>
      <c r="VNO9706" s="45"/>
      <c r="VNP9706" s="45"/>
      <c r="VNQ9706" s="45"/>
      <c r="VNR9706" s="45"/>
      <c r="VNS9706" s="45"/>
      <c r="VNT9706" s="45"/>
      <c r="VNU9706" s="45"/>
      <c r="VNV9706" s="45"/>
      <c r="VNW9706" s="45"/>
      <c r="VNX9706" s="45"/>
      <c r="VNY9706" s="45"/>
      <c r="VNZ9706" s="45"/>
      <c r="VOA9706" s="45"/>
      <c r="VOB9706" s="45"/>
      <c r="VOC9706" s="45"/>
      <c r="VOD9706" s="45"/>
      <c r="VOE9706" s="45"/>
      <c r="VOF9706" s="45"/>
      <c r="VOG9706" s="45"/>
      <c r="VOH9706" s="45"/>
      <c r="VOI9706" s="45"/>
      <c r="VOJ9706" s="45"/>
      <c r="VOK9706" s="45"/>
      <c r="VOL9706" s="45"/>
      <c r="VOM9706" s="45"/>
      <c r="VON9706" s="45"/>
      <c r="VOO9706" s="45"/>
      <c r="VOP9706" s="45"/>
      <c r="VOQ9706" s="45"/>
      <c r="VOR9706" s="45"/>
      <c r="VOS9706" s="45"/>
      <c r="VOT9706" s="45"/>
      <c r="VOU9706" s="45"/>
      <c r="VOV9706" s="45"/>
      <c r="VOW9706" s="45"/>
      <c r="VOX9706" s="45"/>
      <c r="VOY9706" s="45"/>
      <c r="VOZ9706" s="45"/>
      <c r="VPA9706" s="45"/>
      <c r="VPB9706" s="45"/>
      <c r="VPC9706" s="45"/>
      <c r="VPD9706" s="45"/>
      <c r="VPE9706" s="45"/>
      <c r="VPF9706" s="45"/>
      <c r="VPG9706" s="45"/>
      <c r="VPH9706" s="45"/>
      <c r="VPI9706" s="45"/>
      <c r="VPJ9706" s="45"/>
      <c r="VPK9706" s="45"/>
      <c r="VPL9706" s="45"/>
      <c r="VPM9706" s="45"/>
      <c r="VPN9706" s="45"/>
      <c r="VPO9706" s="45"/>
      <c r="VPP9706" s="45"/>
      <c r="VPQ9706" s="45"/>
      <c r="VPR9706" s="45"/>
      <c r="VPS9706" s="45"/>
      <c r="VPT9706" s="45"/>
      <c r="VPU9706" s="45"/>
      <c r="VPV9706" s="45"/>
      <c r="VPW9706" s="45"/>
      <c r="VPX9706" s="45"/>
      <c r="VPY9706" s="45"/>
      <c r="VPZ9706" s="45"/>
      <c r="VQA9706" s="45"/>
      <c r="VQB9706" s="45"/>
      <c r="VQC9706" s="45"/>
      <c r="VQD9706" s="45"/>
      <c r="VQE9706" s="45"/>
      <c r="VQF9706" s="45"/>
      <c r="VQG9706" s="45"/>
      <c r="VQH9706" s="45"/>
      <c r="VQI9706" s="45"/>
      <c r="VQJ9706" s="45"/>
      <c r="VQK9706" s="45"/>
      <c r="VQL9706" s="45"/>
      <c r="VQM9706" s="45"/>
      <c r="VQN9706" s="45"/>
      <c r="VQO9706" s="45"/>
      <c r="VQP9706" s="45"/>
      <c r="VQQ9706" s="45"/>
      <c r="VQR9706" s="45"/>
      <c r="VQS9706" s="45"/>
      <c r="VQT9706" s="45"/>
      <c r="VQU9706" s="45"/>
      <c r="VQV9706" s="45"/>
      <c r="VQW9706" s="45"/>
      <c r="VQX9706" s="45"/>
      <c r="VQY9706" s="45"/>
      <c r="VQZ9706" s="45"/>
      <c r="VRA9706" s="45"/>
      <c r="VRB9706" s="45"/>
      <c r="VRC9706" s="45"/>
      <c r="VRD9706" s="45"/>
      <c r="VRE9706" s="45"/>
      <c r="VRF9706" s="45"/>
      <c r="VRG9706" s="45"/>
      <c r="VRH9706" s="45"/>
      <c r="VRI9706" s="45"/>
      <c r="VRJ9706" s="45"/>
      <c r="VRK9706" s="45"/>
      <c r="VRL9706" s="45"/>
      <c r="VRM9706" s="45"/>
      <c r="VRN9706" s="45"/>
      <c r="VRO9706" s="45"/>
      <c r="VRP9706" s="45"/>
      <c r="VRQ9706" s="45"/>
      <c r="VRR9706" s="45"/>
      <c r="VRS9706" s="45"/>
      <c r="VRT9706" s="45"/>
      <c r="VRU9706" s="45"/>
      <c r="VRV9706" s="45"/>
      <c r="VRW9706" s="45"/>
      <c r="VRX9706" s="45"/>
      <c r="VRY9706" s="45"/>
      <c r="VRZ9706" s="45"/>
      <c r="VSA9706" s="45"/>
      <c r="VSB9706" s="45"/>
      <c r="VSC9706" s="45"/>
      <c r="VSD9706" s="45"/>
      <c r="VSE9706" s="45"/>
      <c r="VSF9706" s="45"/>
      <c r="VSG9706" s="45"/>
      <c r="VSH9706" s="45"/>
      <c r="VSI9706" s="45"/>
      <c r="VSJ9706" s="45"/>
      <c r="VSK9706" s="45"/>
      <c r="VSL9706" s="45"/>
      <c r="VSM9706" s="45"/>
      <c r="VSN9706" s="45"/>
      <c r="VSO9706" s="45"/>
      <c r="VSP9706" s="45"/>
      <c r="VSQ9706" s="45"/>
      <c r="VSR9706" s="45"/>
      <c r="VSS9706" s="45"/>
      <c r="VST9706" s="45"/>
      <c r="VSU9706" s="45"/>
      <c r="VSV9706" s="45"/>
      <c r="VSW9706" s="45"/>
      <c r="VSX9706" s="45"/>
      <c r="VSY9706" s="45"/>
      <c r="VSZ9706" s="45"/>
      <c r="VTA9706" s="45"/>
      <c r="VTB9706" s="45"/>
      <c r="VTC9706" s="45"/>
      <c r="VTD9706" s="45"/>
      <c r="VTE9706" s="45"/>
      <c r="VTF9706" s="45"/>
      <c r="VTG9706" s="45"/>
      <c r="VTH9706" s="45"/>
      <c r="VTI9706" s="45"/>
      <c r="VTJ9706" s="45"/>
      <c r="VTK9706" s="45"/>
      <c r="VTL9706" s="45"/>
      <c r="VTM9706" s="45"/>
      <c r="VTN9706" s="45"/>
      <c r="VTO9706" s="45"/>
      <c r="VTP9706" s="45"/>
      <c r="VTQ9706" s="45"/>
      <c r="VTR9706" s="45"/>
      <c r="VTS9706" s="45"/>
      <c r="VTT9706" s="45"/>
      <c r="VTU9706" s="45"/>
      <c r="VTV9706" s="45"/>
      <c r="VTW9706" s="45"/>
      <c r="VTX9706" s="45"/>
      <c r="VTY9706" s="45"/>
      <c r="VTZ9706" s="45"/>
      <c r="VUA9706" s="45"/>
      <c r="VUB9706" s="45"/>
      <c r="VUC9706" s="45"/>
      <c r="VUD9706" s="45"/>
      <c r="VUE9706" s="45"/>
      <c r="VUF9706" s="45"/>
      <c r="VUG9706" s="45"/>
      <c r="VUH9706" s="45"/>
      <c r="VUI9706" s="45"/>
      <c r="VUJ9706" s="45"/>
      <c r="VUK9706" s="45"/>
      <c r="VUL9706" s="45"/>
      <c r="VUM9706" s="45"/>
      <c r="VUN9706" s="45"/>
      <c r="VUO9706" s="45"/>
      <c r="VUP9706" s="45"/>
      <c r="VUQ9706" s="45"/>
      <c r="VUR9706" s="45"/>
      <c r="VUS9706" s="45"/>
      <c r="VUT9706" s="45"/>
      <c r="VUU9706" s="45"/>
      <c r="VUV9706" s="45"/>
      <c r="VUW9706" s="45"/>
      <c r="VUX9706" s="45"/>
      <c r="VUY9706" s="45"/>
      <c r="VUZ9706" s="45"/>
      <c r="VVA9706" s="45"/>
      <c r="VVB9706" s="45"/>
      <c r="VVC9706" s="45"/>
      <c r="VVD9706" s="45"/>
      <c r="VVE9706" s="45"/>
      <c r="VVF9706" s="45"/>
      <c r="VVG9706" s="45"/>
      <c r="VVH9706" s="45"/>
      <c r="VVI9706" s="45"/>
      <c r="VVJ9706" s="45"/>
      <c r="VVK9706" s="45"/>
      <c r="VVL9706" s="45"/>
      <c r="VVM9706" s="45"/>
      <c r="VVN9706" s="45"/>
      <c r="VVO9706" s="45"/>
      <c r="VVP9706" s="45"/>
      <c r="VVQ9706" s="45"/>
      <c r="VVR9706" s="45"/>
      <c r="VVS9706" s="45"/>
      <c r="VVT9706" s="45"/>
      <c r="VVU9706" s="45"/>
      <c r="VVV9706" s="45"/>
      <c r="VVW9706" s="45"/>
      <c r="VVX9706" s="45"/>
      <c r="VVY9706" s="45"/>
      <c r="VVZ9706" s="45"/>
      <c r="VWA9706" s="45"/>
      <c r="VWB9706" s="45"/>
      <c r="VWC9706" s="45"/>
      <c r="VWD9706" s="45"/>
      <c r="VWE9706" s="45"/>
      <c r="VWF9706" s="45"/>
      <c r="VWG9706" s="45"/>
      <c r="VWH9706" s="45"/>
      <c r="VWI9706" s="45"/>
      <c r="VWJ9706" s="45"/>
      <c r="VWK9706" s="45"/>
      <c r="VWL9706" s="45"/>
      <c r="VWM9706" s="45"/>
      <c r="VWN9706" s="45"/>
      <c r="VWO9706" s="45"/>
      <c r="VWP9706" s="45"/>
      <c r="VWQ9706" s="45"/>
      <c r="VWR9706" s="45"/>
      <c r="VWS9706" s="45"/>
      <c r="VWT9706" s="45"/>
      <c r="VWU9706" s="45"/>
      <c r="VWV9706" s="45"/>
      <c r="VWW9706" s="45"/>
      <c r="VWX9706" s="45"/>
      <c r="VWY9706" s="45"/>
      <c r="VWZ9706" s="45"/>
      <c r="VXA9706" s="45"/>
      <c r="VXB9706" s="45"/>
      <c r="VXC9706" s="45"/>
      <c r="VXD9706" s="45"/>
      <c r="VXE9706" s="45"/>
      <c r="VXF9706" s="45"/>
      <c r="VXG9706" s="45"/>
      <c r="VXH9706" s="45"/>
      <c r="VXI9706" s="45"/>
      <c r="VXJ9706" s="45"/>
      <c r="VXK9706" s="45"/>
      <c r="VXL9706" s="45"/>
      <c r="VXM9706" s="45"/>
      <c r="VXN9706" s="45"/>
      <c r="VXO9706" s="45"/>
      <c r="VXP9706" s="45"/>
      <c r="VXQ9706" s="45"/>
      <c r="VXR9706" s="45"/>
      <c r="VXS9706" s="45"/>
      <c r="VXT9706" s="45"/>
      <c r="VXU9706" s="45"/>
      <c r="VXV9706" s="45"/>
      <c r="VXW9706" s="45"/>
      <c r="VXX9706" s="45"/>
      <c r="VXY9706" s="45"/>
      <c r="VXZ9706" s="45"/>
      <c r="VYA9706" s="45"/>
      <c r="VYB9706" s="45"/>
      <c r="VYC9706" s="45"/>
      <c r="VYD9706" s="45"/>
      <c r="VYE9706" s="45"/>
      <c r="VYF9706" s="45"/>
      <c r="VYG9706" s="45"/>
      <c r="VYH9706" s="45"/>
      <c r="VYI9706" s="45"/>
      <c r="VYJ9706" s="45"/>
      <c r="VYK9706" s="45"/>
      <c r="VYL9706" s="45"/>
      <c r="VYM9706" s="45"/>
      <c r="VYN9706" s="45"/>
      <c r="VYO9706" s="45"/>
      <c r="VYP9706" s="45"/>
      <c r="VYQ9706" s="45"/>
      <c r="VYR9706" s="45"/>
      <c r="VYS9706" s="45"/>
      <c r="VYT9706" s="45"/>
      <c r="VYU9706" s="45"/>
      <c r="VYV9706" s="45"/>
      <c r="VYW9706" s="45"/>
      <c r="VYX9706" s="45"/>
      <c r="VYY9706" s="45"/>
      <c r="VYZ9706" s="45"/>
      <c r="VZA9706" s="45"/>
      <c r="VZB9706" s="45"/>
      <c r="VZC9706" s="45"/>
      <c r="VZD9706" s="45"/>
      <c r="VZE9706" s="45"/>
      <c r="VZF9706" s="45"/>
      <c r="VZG9706" s="45"/>
      <c r="VZH9706" s="45"/>
      <c r="VZI9706" s="45"/>
      <c r="VZJ9706" s="45"/>
      <c r="VZK9706" s="45"/>
      <c r="VZL9706" s="45"/>
      <c r="VZM9706" s="45"/>
      <c r="VZN9706" s="45"/>
      <c r="VZO9706" s="45"/>
      <c r="VZP9706" s="45"/>
      <c r="VZQ9706" s="45"/>
      <c r="VZR9706" s="45"/>
      <c r="VZS9706" s="45"/>
      <c r="VZT9706" s="45"/>
      <c r="VZU9706" s="45"/>
      <c r="VZV9706" s="45"/>
      <c r="VZW9706" s="45"/>
      <c r="VZX9706" s="45"/>
      <c r="VZY9706" s="45"/>
      <c r="VZZ9706" s="45"/>
      <c r="WAA9706" s="45"/>
      <c r="WAB9706" s="45"/>
      <c r="WAC9706" s="45"/>
      <c r="WAD9706" s="45"/>
      <c r="WAE9706" s="45"/>
      <c r="WAF9706" s="45"/>
      <c r="WAG9706" s="45"/>
      <c r="WAH9706" s="45"/>
      <c r="WAI9706" s="45"/>
      <c r="WAJ9706" s="45"/>
      <c r="WAK9706" s="45"/>
      <c r="WAL9706" s="45"/>
      <c r="WAM9706" s="45"/>
      <c r="WAN9706" s="45"/>
      <c r="WAO9706" s="45"/>
      <c r="WAP9706" s="45"/>
      <c r="WAQ9706" s="45"/>
      <c r="WAR9706" s="45"/>
      <c r="WAS9706" s="45"/>
      <c r="WAT9706" s="45"/>
      <c r="WAU9706" s="45"/>
      <c r="WAV9706" s="45"/>
      <c r="WAW9706" s="45"/>
      <c r="WAX9706" s="45"/>
      <c r="WAY9706" s="45"/>
      <c r="WAZ9706" s="45"/>
      <c r="WBA9706" s="45"/>
      <c r="WBB9706" s="45"/>
      <c r="WBC9706" s="45"/>
      <c r="WBD9706" s="45"/>
      <c r="WBE9706" s="45"/>
      <c r="WBF9706" s="45"/>
      <c r="WBG9706" s="45"/>
      <c r="WBH9706" s="45"/>
      <c r="WBI9706" s="45"/>
      <c r="WBJ9706" s="45"/>
      <c r="WBK9706" s="45"/>
      <c r="WBL9706" s="45"/>
      <c r="WBM9706" s="45"/>
      <c r="WBN9706" s="45"/>
      <c r="WBO9706" s="45"/>
      <c r="WBP9706" s="45"/>
      <c r="WBQ9706" s="45"/>
      <c r="WBR9706" s="45"/>
      <c r="WBS9706" s="45"/>
      <c r="WBT9706" s="45"/>
      <c r="WBU9706" s="45"/>
      <c r="WBV9706" s="45"/>
      <c r="WBW9706" s="45"/>
      <c r="WBX9706" s="45"/>
      <c r="WBY9706" s="45"/>
      <c r="WBZ9706" s="45"/>
      <c r="WCA9706" s="45"/>
      <c r="WCB9706" s="45"/>
      <c r="WCC9706" s="45"/>
      <c r="WCD9706" s="45"/>
      <c r="WCE9706" s="45"/>
      <c r="WCF9706" s="45"/>
      <c r="WCG9706" s="45"/>
      <c r="WCH9706" s="45"/>
      <c r="WCI9706" s="45"/>
      <c r="WCJ9706" s="45"/>
      <c r="WCK9706" s="45"/>
      <c r="WCL9706" s="45"/>
      <c r="WCM9706" s="45"/>
      <c r="WCN9706" s="45"/>
      <c r="WCO9706" s="45"/>
      <c r="WCP9706" s="45"/>
      <c r="WCQ9706" s="45"/>
      <c r="WCR9706" s="45"/>
      <c r="WCS9706" s="45"/>
      <c r="WCT9706" s="45"/>
      <c r="WCU9706" s="45"/>
      <c r="WCV9706" s="45"/>
      <c r="WCW9706" s="45"/>
      <c r="WCX9706" s="45"/>
      <c r="WCY9706" s="45"/>
      <c r="WCZ9706" s="45"/>
      <c r="WDA9706" s="45"/>
      <c r="WDB9706" s="45"/>
      <c r="WDC9706" s="45"/>
      <c r="WDD9706" s="45"/>
      <c r="WDE9706" s="45"/>
      <c r="WDF9706" s="45"/>
      <c r="WDG9706" s="45"/>
      <c r="WDH9706" s="45"/>
      <c r="WDI9706" s="45"/>
      <c r="WDJ9706" s="45"/>
      <c r="WDK9706" s="45"/>
      <c r="WDL9706" s="45"/>
      <c r="WDM9706" s="45"/>
      <c r="WDN9706" s="45"/>
      <c r="WDO9706" s="45"/>
      <c r="WDP9706" s="45"/>
      <c r="WDQ9706" s="45"/>
      <c r="WDR9706" s="45"/>
      <c r="WDS9706" s="45"/>
      <c r="WDT9706" s="45"/>
      <c r="WDU9706" s="45"/>
      <c r="WDV9706" s="45"/>
      <c r="WDW9706" s="45"/>
      <c r="WDX9706" s="45"/>
      <c r="WDY9706" s="45"/>
      <c r="WDZ9706" s="45"/>
      <c r="WEA9706" s="45"/>
      <c r="WEB9706" s="45"/>
      <c r="WEC9706" s="45"/>
      <c r="WED9706" s="45"/>
      <c r="WEE9706" s="45"/>
      <c r="WEF9706" s="45"/>
      <c r="WEG9706" s="45"/>
      <c r="WEH9706" s="45"/>
      <c r="WEI9706" s="45"/>
      <c r="WEJ9706" s="45"/>
      <c r="WEK9706" s="45"/>
      <c r="WEL9706" s="45"/>
      <c r="WEM9706" s="45"/>
      <c r="WEN9706" s="45"/>
      <c r="WEO9706" s="45"/>
      <c r="WEP9706" s="45"/>
      <c r="WEQ9706" s="45"/>
      <c r="WER9706" s="45"/>
      <c r="WES9706" s="45"/>
      <c r="WET9706" s="45"/>
      <c r="WEU9706" s="45"/>
      <c r="WEV9706" s="45"/>
      <c r="WEW9706" s="45"/>
      <c r="WEX9706" s="45"/>
      <c r="WEY9706" s="45"/>
      <c r="WEZ9706" s="45"/>
      <c r="WFA9706" s="45"/>
      <c r="WFB9706" s="45"/>
      <c r="WFC9706" s="45"/>
      <c r="WFD9706" s="45"/>
      <c r="WFE9706" s="45"/>
      <c r="WFF9706" s="45"/>
      <c r="WFG9706" s="45"/>
      <c r="WFH9706" s="45"/>
      <c r="WFI9706" s="45"/>
      <c r="WFJ9706" s="45"/>
      <c r="WFK9706" s="45"/>
      <c r="WFL9706" s="45"/>
      <c r="WFM9706" s="45"/>
      <c r="WFN9706" s="45"/>
      <c r="WFO9706" s="45"/>
      <c r="WFP9706" s="45"/>
      <c r="WFQ9706" s="45"/>
      <c r="WFR9706" s="45"/>
      <c r="WFS9706" s="45"/>
      <c r="WFT9706" s="45"/>
      <c r="WFU9706" s="45"/>
      <c r="WFV9706" s="45"/>
      <c r="WFW9706" s="45"/>
      <c r="WFX9706" s="45"/>
      <c r="WFY9706" s="45"/>
      <c r="WFZ9706" s="45"/>
      <c r="WGA9706" s="45"/>
      <c r="WGB9706" s="45"/>
      <c r="WGC9706" s="45"/>
      <c r="WGD9706" s="45"/>
      <c r="WGE9706" s="45"/>
      <c r="WGF9706" s="45"/>
      <c r="WGG9706" s="45"/>
      <c r="WGH9706" s="45"/>
      <c r="WGI9706" s="45"/>
      <c r="WGJ9706" s="45"/>
      <c r="WGK9706" s="45"/>
      <c r="WGL9706" s="45"/>
      <c r="WGM9706" s="45"/>
      <c r="WGN9706" s="45"/>
      <c r="WGO9706" s="45"/>
      <c r="WGP9706" s="45"/>
      <c r="WGQ9706" s="45"/>
      <c r="WGR9706" s="45"/>
      <c r="WGS9706" s="45"/>
      <c r="WGT9706" s="45"/>
      <c r="WGU9706" s="45"/>
      <c r="WGV9706" s="45"/>
      <c r="WGW9706" s="45"/>
      <c r="WGX9706" s="45"/>
      <c r="WGY9706" s="45"/>
      <c r="WGZ9706" s="45"/>
      <c r="WHA9706" s="45"/>
      <c r="WHB9706" s="45"/>
      <c r="WHC9706" s="45"/>
      <c r="WHD9706" s="45"/>
      <c r="WHE9706" s="45"/>
      <c r="WHF9706" s="45"/>
      <c r="WHG9706" s="45"/>
      <c r="WHH9706" s="45"/>
      <c r="WHI9706" s="45"/>
      <c r="WHJ9706" s="45"/>
      <c r="WHK9706" s="45"/>
      <c r="WHL9706" s="45"/>
      <c r="WHM9706" s="45"/>
      <c r="WHN9706" s="45"/>
      <c r="WHO9706" s="45"/>
      <c r="WHP9706" s="45"/>
      <c r="WHQ9706" s="45"/>
      <c r="WHR9706" s="45"/>
      <c r="WHS9706" s="45"/>
      <c r="WHT9706" s="45"/>
      <c r="WHU9706" s="45"/>
      <c r="WHV9706" s="45"/>
      <c r="WHW9706" s="45"/>
      <c r="WHX9706" s="45"/>
      <c r="WHY9706" s="45"/>
      <c r="WHZ9706" s="45"/>
      <c r="WIA9706" s="45"/>
      <c r="WIB9706" s="45"/>
      <c r="WIC9706" s="45"/>
      <c r="WID9706" s="45"/>
      <c r="WIE9706" s="45"/>
      <c r="WIF9706" s="45"/>
      <c r="WIG9706" s="45"/>
      <c r="WIH9706" s="45"/>
      <c r="WII9706" s="45"/>
      <c r="WIJ9706" s="45"/>
      <c r="WIK9706" s="45"/>
      <c r="WIL9706" s="45"/>
      <c r="WIM9706" s="45"/>
      <c r="WIN9706" s="45"/>
      <c r="WIO9706" s="45"/>
      <c r="WIP9706" s="45"/>
      <c r="WIQ9706" s="45"/>
      <c r="WIR9706" s="45"/>
      <c r="WIS9706" s="45"/>
      <c r="WIT9706" s="45"/>
      <c r="WIU9706" s="45"/>
      <c r="WIV9706" s="45"/>
      <c r="WIW9706" s="45"/>
      <c r="WIX9706" s="45"/>
      <c r="WIY9706" s="45"/>
      <c r="WIZ9706" s="45"/>
      <c r="WJA9706" s="45"/>
      <c r="WJB9706" s="45"/>
      <c r="WJC9706" s="45"/>
      <c r="WJD9706" s="45"/>
      <c r="WJE9706" s="45"/>
      <c r="WJF9706" s="45"/>
      <c r="WJG9706" s="45"/>
      <c r="WJH9706" s="45"/>
      <c r="WJI9706" s="45"/>
      <c r="WJJ9706" s="45"/>
      <c r="WJK9706" s="45"/>
      <c r="WJL9706" s="45"/>
      <c r="WJM9706" s="45"/>
      <c r="WJN9706" s="45"/>
      <c r="WJO9706" s="45"/>
      <c r="WJP9706" s="45"/>
      <c r="WJQ9706" s="45"/>
      <c r="WJR9706" s="45"/>
      <c r="WJS9706" s="45"/>
      <c r="WJT9706" s="45"/>
      <c r="WJU9706" s="45"/>
      <c r="WJV9706" s="45"/>
      <c r="WJW9706" s="45"/>
      <c r="WJX9706" s="45"/>
      <c r="WJY9706" s="45"/>
      <c r="WJZ9706" s="45"/>
      <c r="WKA9706" s="45"/>
      <c r="WKB9706" s="45"/>
      <c r="WKC9706" s="45"/>
      <c r="WKD9706" s="45"/>
      <c r="WKE9706" s="45"/>
      <c r="WKF9706" s="45"/>
      <c r="WKG9706" s="45"/>
      <c r="WKH9706" s="45"/>
      <c r="WKI9706" s="45"/>
      <c r="WKJ9706" s="45"/>
      <c r="WKK9706" s="45"/>
      <c r="WKL9706" s="45"/>
      <c r="WKM9706" s="45"/>
      <c r="WKN9706" s="45"/>
      <c r="WKO9706" s="45"/>
      <c r="WKP9706" s="45"/>
      <c r="WKQ9706" s="45"/>
      <c r="WKR9706" s="45"/>
      <c r="WKS9706" s="45"/>
      <c r="WKT9706" s="45"/>
      <c r="WKU9706" s="45"/>
      <c r="WKV9706" s="45"/>
      <c r="WKW9706" s="45"/>
      <c r="WKX9706" s="45"/>
      <c r="WKY9706" s="45"/>
      <c r="WKZ9706" s="45"/>
      <c r="WLA9706" s="45"/>
      <c r="WLB9706" s="45"/>
      <c r="WLC9706" s="45"/>
      <c r="WLD9706" s="45"/>
      <c r="WLE9706" s="45"/>
      <c r="WLF9706" s="45"/>
      <c r="WLG9706" s="45"/>
      <c r="WLH9706" s="45"/>
      <c r="WLI9706" s="45"/>
      <c r="WLJ9706" s="45"/>
      <c r="WLK9706" s="45"/>
      <c r="WLL9706" s="45"/>
      <c r="WLM9706" s="45"/>
      <c r="WLN9706" s="45"/>
      <c r="WLO9706" s="45"/>
      <c r="WLP9706" s="45"/>
      <c r="WLQ9706" s="45"/>
      <c r="WLR9706" s="45"/>
      <c r="WLS9706" s="45"/>
      <c r="WLT9706" s="45"/>
      <c r="WLU9706" s="45"/>
      <c r="WLV9706" s="45"/>
      <c r="WLW9706" s="45"/>
      <c r="WLX9706" s="45"/>
      <c r="WLY9706" s="45"/>
      <c r="WLZ9706" s="45"/>
      <c r="WMA9706" s="45"/>
      <c r="WMB9706" s="45"/>
      <c r="WMC9706" s="45"/>
      <c r="WMD9706" s="45"/>
      <c r="WME9706" s="45"/>
      <c r="WMF9706" s="45"/>
      <c r="WMG9706" s="45"/>
      <c r="WMH9706" s="45"/>
      <c r="WMI9706" s="45"/>
      <c r="WMJ9706" s="45"/>
      <c r="WMK9706" s="45"/>
      <c r="WML9706" s="45"/>
      <c r="WMM9706" s="45"/>
      <c r="WMN9706" s="45"/>
      <c r="WMO9706" s="45"/>
      <c r="WMP9706" s="45"/>
      <c r="WMQ9706" s="45"/>
      <c r="WMR9706" s="45"/>
      <c r="WMS9706" s="45"/>
      <c r="WMT9706" s="45"/>
      <c r="WMU9706" s="45"/>
      <c r="WMV9706" s="45"/>
      <c r="WMW9706" s="45"/>
      <c r="WMX9706" s="45"/>
      <c r="WMY9706" s="45"/>
      <c r="WMZ9706" s="45"/>
      <c r="WNA9706" s="45"/>
      <c r="WNB9706" s="45"/>
      <c r="WNC9706" s="45"/>
      <c r="WND9706" s="45"/>
      <c r="WNE9706" s="45"/>
      <c r="WNF9706" s="45"/>
      <c r="WNG9706" s="45"/>
      <c r="WNH9706" s="45"/>
      <c r="WNI9706" s="45"/>
      <c r="WNJ9706" s="45"/>
      <c r="WNK9706" s="45"/>
      <c r="WNL9706" s="45"/>
      <c r="WNM9706" s="45"/>
      <c r="WNN9706" s="45"/>
      <c r="WNO9706" s="45"/>
      <c r="WNP9706" s="45"/>
      <c r="WNQ9706" s="45"/>
      <c r="WNR9706" s="45"/>
      <c r="WNS9706" s="45"/>
      <c r="WNT9706" s="45"/>
      <c r="WNU9706" s="45"/>
      <c r="WNV9706" s="45"/>
      <c r="WNW9706" s="45"/>
      <c r="WNX9706" s="45"/>
      <c r="WNY9706" s="45"/>
      <c r="WNZ9706" s="45"/>
      <c r="WOA9706" s="45"/>
      <c r="WOB9706" s="45"/>
      <c r="WOC9706" s="45"/>
      <c r="WOD9706" s="45"/>
      <c r="WOE9706" s="45"/>
      <c r="WOF9706" s="45"/>
      <c r="WOG9706" s="45"/>
      <c r="WOH9706" s="45"/>
      <c r="WOI9706" s="45"/>
      <c r="WOJ9706" s="45"/>
      <c r="WOK9706" s="45"/>
      <c r="WOL9706" s="45"/>
      <c r="WOM9706" s="45"/>
      <c r="WON9706" s="45"/>
      <c r="WOO9706" s="45"/>
      <c r="WOP9706" s="45"/>
      <c r="WOQ9706" s="45"/>
      <c r="WOR9706" s="45"/>
      <c r="WOS9706" s="45"/>
      <c r="WOT9706" s="45"/>
      <c r="WOU9706" s="45"/>
      <c r="WOV9706" s="45"/>
      <c r="WOW9706" s="45"/>
      <c r="WOX9706" s="45"/>
      <c r="WOY9706" s="45"/>
      <c r="WOZ9706" s="45"/>
      <c r="WPA9706" s="45"/>
      <c r="WPB9706" s="45"/>
      <c r="WPC9706" s="45"/>
      <c r="WPD9706" s="45"/>
      <c r="WPE9706" s="45"/>
      <c r="WPF9706" s="45"/>
      <c r="WPG9706" s="45"/>
      <c r="WPH9706" s="45"/>
      <c r="WPI9706" s="45"/>
      <c r="WPJ9706" s="45"/>
      <c r="WPK9706" s="45"/>
      <c r="WPL9706" s="45"/>
      <c r="WPM9706" s="45"/>
      <c r="WPN9706" s="45"/>
      <c r="WPO9706" s="45"/>
      <c r="WPP9706" s="45"/>
      <c r="WPQ9706" s="45"/>
      <c r="WPR9706" s="45"/>
      <c r="WPS9706" s="45"/>
      <c r="WPT9706" s="45"/>
      <c r="WPU9706" s="45"/>
      <c r="WPV9706" s="45"/>
      <c r="WPW9706" s="45"/>
      <c r="WPX9706" s="45"/>
      <c r="WPY9706" s="45"/>
      <c r="WPZ9706" s="45"/>
      <c r="WQA9706" s="45"/>
      <c r="WQB9706" s="45"/>
      <c r="WQC9706" s="45"/>
      <c r="WQD9706" s="45"/>
      <c r="WQE9706" s="45"/>
      <c r="WQF9706" s="45"/>
      <c r="WQG9706" s="45"/>
      <c r="WQH9706" s="45"/>
      <c r="WQI9706" s="45"/>
      <c r="WQJ9706" s="45"/>
      <c r="WQK9706" s="45"/>
      <c r="WQL9706" s="45"/>
      <c r="WQM9706" s="45"/>
      <c r="WQN9706" s="45"/>
      <c r="WQO9706" s="45"/>
      <c r="WQP9706" s="45"/>
      <c r="WQQ9706" s="45"/>
      <c r="WQR9706" s="45"/>
      <c r="WQS9706" s="45"/>
      <c r="WQT9706" s="45"/>
      <c r="WQU9706" s="45"/>
      <c r="WQV9706" s="45"/>
      <c r="WQW9706" s="45"/>
      <c r="WQX9706" s="45"/>
      <c r="WQY9706" s="45"/>
      <c r="WQZ9706" s="45"/>
      <c r="WRA9706" s="45"/>
      <c r="WRB9706" s="45"/>
      <c r="WRC9706" s="45"/>
      <c r="WRD9706" s="45"/>
      <c r="WRE9706" s="45"/>
      <c r="WRF9706" s="45"/>
      <c r="WRG9706" s="45"/>
      <c r="WRH9706" s="45"/>
      <c r="WRI9706" s="45"/>
      <c r="WRJ9706" s="45"/>
      <c r="WRK9706" s="45"/>
      <c r="WRL9706" s="45"/>
      <c r="WRM9706" s="45"/>
      <c r="WRN9706" s="45"/>
      <c r="WRO9706" s="45"/>
      <c r="WRP9706" s="45"/>
      <c r="WRQ9706" s="45"/>
      <c r="WRR9706" s="45"/>
      <c r="WRS9706" s="45"/>
      <c r="WRT9706" s="45"/>
      <c r="WRU9706" s="45"/>
      <c r="WRV9706" s="45"/>
      <c r="WRW9706" s="45"/>
      <c r="WRX9706" s="45"/>
      <c r="WRY9706" s="45"/>
      <c r="WRZ9706" s="45"/>
      <c r="WSA9706" s="45"/>
      <c r="WSB9706" s="45"/>
      <c r="WSC9706" s="45"/>
      <c r="WSD9706" s="45"/>
      <c r="WSE9706" s="45"/>
      <c r="WSF9706" s="45"/>
      <c r="WSG9706" s="45"/>
      <c r="WSH9706" s="45"/>
      <c r="WSI9706" s="45"/>
      <c r="WSJ9706" s="45"/>
      <c r="WSK9706" s="45"/>
      <c r="WSL9706" s="45"/>
      <c r="WSM9706" s="45"/>
      <c r="WSN9706" s="45"/>
      <c r="WSO9706" s="45"/>
      <c r="WSP9706" s="45"/>
      <c r="WSQ9706" s="45"/>
      <c r="WSR9706" s="45"/>
      <c r="WSS9706" s="45"/>
      <c r="WST9706" s="45"/>
      <c r="WSU9706" s="45"/>
      <c r="WSV9706" s="45"/>
      <c r="WSW9706" s="45"/>
      <c r="WSX9706" s="45"/>
      <c r="WSY9706" s="45"/>
      <c r="WSZ9706" s="45"/>
      <c r="WTA9706" s="45"/>
      <c r="WTB9706" s="45"/>
      <c r="WTC9706" s="45"/>
      <c r="WTD9706" s="45"/>
      <c r="WTE9706" s="45"/>
      <c r="WTF9706" s="45"/>
      <c r="WTG9706" s="45"/>
      <c r="WTH9706" s="45"/>
      <c r="WTI9706" s="45"/>
      <c r="WTJ9706" s="45"/>
      <c r="WTK9706" s="45"/>
      <c r="WTL9706" s="45"/>
      <c r="WTM9706" s="45"/>
      <c r="WTN9706" s="45"/>
      <c r="WTO9706" s="45"/>
      <c r="WTP9706" s="45"/>
      <c r="WTQ9706" s="45"/>
      <c r="WTR9706" s="45"/>
      <c r="WTS9706" s="45"/>
      <c r="WTT9706" s="45"/>
      <c r="WTU9706" s="45"/>
      <c r="WTV9706" s="45"/>
      <c r="WTW9706" s="45"/>
      <c r="WTX9706" s="45"/>
      <c r="WTY9706" s="45"/>
      <c r="WTZ9706" s="45"/>
      <c r="WUA9706" s="45"/>
      <c r="WUB9706" s="45"/>
      <c r="WUC9706" s="45"/>
      <c r="WUD9706" s="45"/>
      <c r="WUE9706" s="45"/>
      <c r="WUF9706" s="45"/>
      <c r="WUG9706" s="45"/>
      <c r="WUH9706" s="45"/>
      <c r="WUI9706" s="45"/>
      <c r="WUJ9706" s="45"/>
      <c r="WUK9706" s="45"/>
      <c r="WUL9706" s="45"/>
      <c r="WUM9706" s="45"/>
      <c r="WUN9706" s="45"/>
      <c r="WUO9706" s="45"/>
      <c r="WUP9706" s="45"/>
      <c r="WUQ9706" s="45"/>
      <c r="WUR9706" s="45"/>
      <c r="WUS9706" s="45"/>
      <c r="WUT9706" s="45"/>
      <c r="WUU9706" s="45"/>
      <c r="WUV9706" s="45"/>
      <c r="WUW9706" s="45"/>
      <c r="WUX9706" s="45"/>
      <c r="WUY9706" s="45"/>
      <c r="WUZ9706" s="45"/>
      <c r="WVA9706" s="45"/>
      <c r="WVB9706" s="45"/>
      <c r="WVC9706" s="45"/>
      <c r="WVD9706" s="45"/>
      <c r="WVE9706" s="45"/>
      <c r="WVF9706" s="45"/>
      <c r="WVG9706" s="45"/>
      <c r="WVH9706" s="45"/>
      <c r="WVI9706" s="45"/>
      <c r="WVJ9706" s="45"/>
      <c r="WVK9706" s="45"/>
      <c r="WVL9706" s="45"/>
      <c r="WVM9706" s="45"/>
      <c r="WVN9706" s="45"/>
      <c r="WVO9706" s="45"/>
      <c r="WVP9706" s="45"/>
      <c r="WVQ9706" s="45"/>
      <c r="WVR9706" s="45"/>
      <c r="WVS9706" s="45"/>
      <c r="WVT9706" s="45"/>
      <c r="WVU9706" s="45"/>
      <c r="WVV9706" s="45"/>
      <c r="WVW9706" s="45"/>
      <c r="WVX9706" s="45"/>
      <c r="WVY9706" s="45"/>
      <c r="WVZ9706" s="45"/>
      <c r="WWA9706" s="45"/>
      <c r="WWB9706" s="45"/>
      <c r="WWC9706" s="45"/>
      <c r="WWD9706" s="45"/>
      <c r="WWE9706" s="45"/>
      <c r="WWF9706" s="45"/>
      <c r="WWG9706" s="45"/>
      <c r="WWH9706" s="45"/>
      <c r="WWI9706" s="45"/>
      <c r="WWJ9706" s="45"/>
      <c r="WWK9706" s="45"/>
      <c r="WWL9706" s="45"/>
      <c r="WWM9706" s="45"/>
      <c r="WWN9706" s="45"/>
      <c r="WWO9706" s="45"/>
      <c r="WWP9706" s="45"/>
      <c r="WWQ9706" s="45"/>
      <c r="WWR9706" s="45"/>
      <c r="WWS9706" s="45"/>
      <c r="WWT9706" s="45"/>
      <c r="WWU9706" s="45"/>
      <c r="WWV9706" s="45"/>
      <c r="WWW9706" s="45"/>
      <c r="WWX9706" s="45"/>
      <c r="WWY9706" s="45"/>
      <c r="WWZ9706" s="45"/>
      <c r="WXA9706" s="45"/>
      <c r="WXB9706" s="45"/>
      <c r="WXC9706" s="45"/>
      <c r="WXD9706" s="45"/>
      <c r="WXE9706" s="45"/>
      <c r="WXF9706" s="45"/>
      <c r="WXG9706" s="45"/>
      <c r="WXH9706" s="45"/>
      <c r="WXI9706" s="45"/>
      <c r="WXJ9706" s="45"/>
      <c r="WXK9706" s="45"/>
      <c r="WXL9706" s="45"/>
      <c r="WXM9706" s="45"/>
      <c r="WXN9706" s="45"/>
      <c r="WXO9706" s="45"/>
      <c r="WXP9706" s="45"/>
      <c r="WXQ9706" s="45"/>
      <c r="WXR9706" s="45"/>
      <c r="WXS9706" s="45"/>
      <c r="WXT9706" s="45"/>
      <c r="WXU9706" s="45"/>
      <c r="WXV9706" s="45"/>
      <c r="WXW9706" s="45"/>
      <c r="WXX9706" s="45"/>
      <c r="WXY9706" s="45"/>
      <c r="WXZ9706" s="45"/>
      <c r="WYA9706" s="45"/>
      <c r="WYB9706" s="45"/>
      <c r="WYC9706" s="45"/>
      <c r="WYD9706" s="45"/>
      <c r="WYE9706" s="45"/>
      <c r="WYF9706" s="45"/>
      <c r="WYG9706" s="45"/>
      <c r="WYH9706" s="45"/>
      <c r="WYI9706" s="45"/>
      <c r="WYJ9706" s="45"/>
      <c r="WYK9706" s="45"/>
      <c r="WYL9706" s="45"/>
      <c r="WYM9706" s="45"/>
      <c r="WYN9706" s="45"/>
      <c r="WYO9706" s="45"/>
      <c r="WYP9706" s="45"/>
      <c r="WYQ9706" s="45"/>
      <c r="WYR9706" s="45"/>
      <c r="WYS9706" s="45"/>
      <c r="WYT9706" s="45"/>
      <c r="WYU9706" s="45"/>
      <c r="WYV9706" s="45"/>
      <c r="WYW9706" s="45"/>
      <c r="WYX9706" s="45"/>
      <c r="WYY9706" s="45"/>
      <c r="WYZ9706" s="45"/>
      <c r="WZA9706" s="45"/>
      <c r="WZB9706" s="45"/>
      <c r="WZC9706" s="45"/>
      <c r="WZD9706" s="45"/>
      <c r="WZE9706" s="45"/>
      <c r="WZF9706" s="45"/>
      <c r="WZG9706" s="45"/>
      <c r="WZH9706" s="45"/>
      <c r="WZI9706" s="45"/>
      <c r="WZJ9706" s="45"/>
      <c r="WZK9706" s="45"/>
      <c r="WZL9706" s="45"/>
      <c r="WZM9706" s="45"/>
      <c r="WZN9706" s="45"/>
      <c r="WZO9706" s="45"/>
      <c r="WZP9706" s="45"/>
      <c r="WZQ9706" s="45"/>
      <c r="WZR9706" s="45"/>
      <c r="WZS9706" s="45"/>
      <c r="WZT9706" s="45"/>
      <c r="WZU9706" s="45"/>
      <c r="WZV9706" s="45"/>
      <c r="WZW9706" s="45"/>
      <c r="WZX9706" s="45"/>
      <c r="WZY9706" s="45"/>
    </row>
    <row r="9707" spans="4:16249" s="44" customFormat="1" x14ac:dyDescent="0.25">
      <c r="D9707" s="55"/>
      <c r="H9707" s="45"/>
      <c r="I9707" s="45"/>
      <c r="J9707" s="45"/>
      <c r="K9707" s="45"/>
      <c r="L9707" s="45"/>
      <c r="M9707" s="45"/>
      <c r="N9707" s="45"/>
      <c r="O9707" s="45"/>
      <c r="P9707" s="45"/>
      <c r="Q9707" s="45"/>
      <c r="R9707" s="45"/>
      <c r="S9707" s="45"/>
      <c r="T9707" s="45"/>
      <c r="U9707" s="45"/>
      <c r="V9707" s="45"/>
      <c r="W9707" s="45"/>
      <c r="X9707" s="45"/>
      <c r="Y9707" s="45"/>
      <c r="Z9707" s="45"/>
      <c r="AA9707" s="45"/>
      <c r="AB9707" s="45"/>
      <c r="AC9707" s="45"/>
      <c r="AD9707" s="45"/>
      <c r="AE9707" s="45"/>
      <c r="AF9707" s="45"/>
      <c r="AG9707" s="45"/>
      <c r="AH9707" s="45"/>
      <c r="AI9707" s="45"/>
      <c r="AJ9707" s="45"/>
      <c r="AK9707" s="45"/>
      <c r="AL9707" s="45"/>
      <c r="AM9707" s="45"/>
      <c r="AN9707" s="45"/>
      <c r="AO9707" s="45"/>
      <c r="AP9707" s="45"/>
      <c r="AQ9707" s="45"/>
      <c r="AR9707" s="45"/>
      <c r="AS9707" s="45"/>
      <c r="AT9707" s="45"/>
      <c r="AU9707" s="45"/>
      <c r="AV9707" s="45"/>
      <c r="AW9707" s="45"/>
      <c r="AX9707" s="45"/>
      <c r="AY9707" s="45"/>
      <c r="AZ9707" s="45"/>
      <c r="BA9707" s="45"/>
      <c r="BB9707" s="45"/>
      <c r="BC9707" s="45"/>
      <c r="BD9707" s="45"/>
      <c r="BE9707" s="45"/>
      <c r="BF9707" s="45"/>
      <c r="BG9707" s="45"/>
      <c r="BH9707" s="45"/>
      <c r="BI9707" s="45"/>
      <c r="BJ9707" s="45"/>
      <c r="BK9707" s="45"/>
      <c r="BL9707" s="45"/>
      <c r="BM9707" s="45"/>
      <c r="BN9707" s="45"/>
      <c r="BO9707" s="45"/>
      <c r="BP9707" s="45"/>
      <c r="BQ9707" s="45"/>
      <c r="BR9707" s="45"/>
      <c r="BS9707" s="45"/>
      <c r="BT9707" s="45"/>
      <c r="BU9707" s="45"/>
      <c r="BV9707" s="45"/>
      <c r="BW9707" s="45"/>
      <c r="BX9707" s="45"/>
      <c r="BY9707" s="45"/>
      <c r="BZ9707" s="45"/>
      <c r="CA9707" s="45"/>
      <c r="CB9707" s="45"/>
      <c r="CC9707" s="45"/>
      <c r="CD9707" s="45"/>
      <c r="CE9707" s="45"/>
      <c r="CF9707" s="45"/>
      <c r="CG9707" s="45"/>
      <c r="CH9707" s="45"/>
      <c r="CI9707" s="45"/>
      <c r="CJ9707" s="45"/>
      <c r="CK9707" s="45"/>
      <c r="CL9707" s="45"/>
      <c r="CM9707" s="45"/>
      <c r="CN9707" s="45"/>
      <c r="CO9707" s="45"/>
      <c r="CP9707" s="45"/>
      <c r="CQ9707" s="45"/>
      <c r="CR9707" s="45"/>
      <c r="CS9707" s="45"/>
      <c r="CT9707" s="45"/>
      <c r="CU9707" s="45"/>
      <c r="CV9707" s="45"/>
      <c r="CW9707" s="45"/>
      <c r="CX9707" s="45"/>
      <c r="CY9707" s="45"/>
      <c r="CZ9707" s="45"/>
      <c r="DA9707" s="45"/>
      <c r="DB9707" s="45"/>
      <c r="DC9707" s="45"/>
      <c r="DD9707" s="45"/>
      <c r="DE9707" s="45"/>
      <c r="DF9707" s="45"/>
      <c r="DG9707" s="45"/>
      <c r="DH9707" s="45"/>
      <c r="DI9707" s="45"/>
      <c r="DJ9707" s="45"/>
      <c r="DK9707" s="45"/>
      <c r="DL9707" s="45"/>
      <c r="DM9707" s="45"/>
      <c r="DN9707" s="45"/>
      <c r="DO9707" s="45"/>
      <c r="DP9707" s="45"/>
      <c r="DQ9707" s="45"/>
      <c r="DR9707" s="45"/>
      <c r="DS9707" s="45"/>
      <c r="DT9707" s="45"/>
      <c r="DU9707" s="45"/>
      <c r="DV9707" s="45"/>
      <c r="DW9707" s="45"/>
      <c r="DX9707" s="45"/>
      <c r="DY9707" s="45"/>
      <c r="DZ9707" s="45"/>
      <c r="EA9707" s="45"/>
      <c r="EB9707" s="45"/>
      <c r="EC9707" s="45"/>
      <c r="ED9707" s="45"/>
      <c r="EE9707" s="45"/>
      <c r="EF9707" s="45"/>
      <c r="EG9707" s="45"/>
      <c r="EH9707" s="45"/>
      <c r="EI9707" s="45"/>
      <c r="EJ9707" s="45"/>
      <c r="EK9707" s="45"/>
      <c r="EL9707" s="45"/>
      <c r="EM9707" s="45"/>
      <c r="EN9707" s="45"/>
      <c r="EO9707" s="45"/>
      <c r="EP9707" s="45"/>
      <c r="EQ9707" s="45"/>
      <c r="ER9707" s="45"/>
      <c r="ES9707" s="45"/>
      <c r="ET9707" s="45"/>
      <c r="EU9707" s="45"/>
      <c r="EV9707" s="45"/>
      <c r="EW9707" s="45"/>
      <c r="EX9707" s="45"/>
      <c r="EY9707" s="45"/>
      <c r="EZ9707" s="45"/>
      <c r="FA9707" s="45"/>
      <c r="FB9707" s="45"/>
      <c r="FC9707" s="45"/>
      <c r="FD9707" s="45"/>
      <c r="FE9707" s="45"/>
      <c r="FF9707" s="45"/>
      <c r="FG9707" s="45"/>
      <c r="FH9707" s="45"/>
      <c r="FI9707" s="45"/>
      <c r="FJ9707" s="45"/>
      <c r="FK9707" s="45"/>
      <c r="FL9707" s="45"/>
      <c r="FM9707" s="45"/>
      <c r="FN9707" s="45"/>
      <c r="FO9707" s="45"/>
      <c r="FP9707" s="45"/>
      <c r="FQ9707" s="45"/>
      <c r="FR9707" s="45"/>
      <c r="FS9707" s="45"/>
      <c r="FT9707" s="45"/>
      <c r="FU9707" s="45"/>
      <c r="FV9707" s="45"/>
      <c r="FW9707" s="45"/>
      <c r="FX9707" s="45"/>
      <c r="FY9707" s="45"/>
      <c r="FZ9707" s="45"/>
      <c r="GA9707" s="45"/>
      <c r="GB9707" s="45"/>
      <c r="GC9707" s="45"/>
      <c r="GD9707" s="45"/>
      <c r="GE9707" s="45"/>
      <c r="GF9707" s="45"/>
      <c r="GG9707" s="45"/>
      <c r="GH9707" s="45"/>
      <c r="GI9707" s="45"/>
      <c r="GJ9707" s="45"/>
      <c r="GK9707" s="45"/>
      <c r="GL9707" s="45"/>
      <c r="GM9707" s="45"/>
      <c r="GN9707" s="45"/>
      <c r="GO9707" s="45"/>
      <c r="GP9707" s="45"/>
      <c r="GQ9707" s="45"/>
      <c r="GR9707" s="45"/>
      <c r="GS9707" s="45"/>
      <c r="GT9707" s="45"/>
      <c r="GU9707" s="45"/>
      <c r="GV9707" s="45"/>
      <c r="GW9707" s="45"/>
      <c r="GX9707" s="45"/>
      <c r="GY9707" s="45"/>
      <c r="GZ9707" s="45"/>
      <c r="HA9707" s="45"/>
      <c r="HB9707" s="45"/>
      <c r="HC9707" s="45"/>
      <c r="HD9707" s="45"/>
      <c r="HE9707" s="45"/>
      <c r="HF9707" s="45"/>
      <c r="HG9707" s="45"/>
      <c r="HH9707" s="45"/>
      <c r="HI9707" s="45"/>
      <c r="HJ9707" s="45"/>
      <c r="HK9707" s="45"/>
      <c r="HL9707" s="45"/>
      <c r="HM9707" s="45"/>
      <c r="HN9707" s="45"/>
      <c r="HO9707" s="45"/>
      <c r="HP9707" s="45"/>
      <c r="HQ9707" s="45"/>
      <c r="HR9707" s="45"/>
      <c r="HS9707" s="45"/>
      <c r="HT9707" s="45"/>
      <c r="HU9707" s="45"/>
      <c r="HV9707" s="45"/>
      <c r="HW9707" s="45"/>
      <c r="HX9707" s="45"/>
      <c r="HY9707" s="45"/>
      <c r="HZ9707" s="45"/>
      <c r="IA9707" s="45"/>
      <c r="IB9707" s="45"/>
      <c r="IC9707" s="45"/>
      <c r="ID9707" s="45"/>
      <c r="IE9707" s="45"/>
      <c r="IF9707" s="45"/>
      <c r="IG9707" s="45"/>
      <c r="IH9707" s="45"/>
      <c r="II9707" s="45"/>
      <c r="IJ9707" s="45"/>
      <c r="IK9707" s="45"/>
      <c r="IL9707" s="45"/>
      <c r="IM9707" s="45"/>
      <c r="IN9707" s="45"/>
      <c r="IO9707" s="45"/>
      <c r="IP9707" s="45"/>
      <c r="IQ9707" s="45"/>
      <c r="IR9707" s="45"/>
      <c r="IS9707" s="45"/>
      <c r="IT9707" s="45"/>
      <c r="IU9707" s="45"/>
      <c r="IV9707" s="45"/>
      <c r="IW9707" s="45"/>
      <c r="IX9707" s="45"/>
      <c r="IY9707" s="45"/>
      <c r="IZ9707" s="45"/>
      <c r="JA9707" s="45"/>
      <c r="JB9707" s="45"/>
      <c r="JC9707" s="45"/>
      <c r="JD9707" s="45"/>
      <c r="JE9707" s="45"/>
      <c r="JF9707" s="45"/>
      <c r="JG9707" s="45"/>
      <c r="JH9707" s="45"/>
      <c r="JI9707" s="45"/>
      <c r="JJ9707" s="45"/>
      <c r="JK9707" s="45"/>
      <c r="JL9707" s="45"/>
      <c r="JM9707" s="45"/>
      <c r="JN9707" s="45"/>
      <c r="JO9707" s="45"/>
      <c r="JP9707" s="45"/>
      <c r="JQ9707" s="45"/>
      <c r="JR9707" s="45"/>
      <c r="JS9707" s="45"/>
      <c r="JT9707" s="45"/>
      <c r="JU9707" s="45"/>
      <c r="JV9707" s="45"/>
      <c r="JW9707" s="45"/>
      <c r="JX9707" s="45"/>
      <c r="JY9707" s="45"/>
      <c r="JZ9707" s="45"/>
      <c r="KA9707" s="45"/>
      <c r="KB9707" s="45"/>
      <c r="KC9707" s="45"/>
      <c r="KD9707" s="45"/>
      <c r="KE9707" s="45"/>
      <c r="KF9707" s="45"/>
      <c r="KG9707" s="45"/>
      <c r="KH9707" s="45"/>
      <c r="KI9707" s="45"/>
      <c r="KJ9707" s="45"/>
      <c r="KK9707" s="45"/>
      <c r="KL9707" s="45"/>
      <c r="KM9707" s="45"/>
      <c r="KN9707" s="45"/>
      <c r="KO9707" s="45"/>
      <c r="KP9707" s="45"/>
      <c r="KQ9707" s="45"/>
      <c r="KR9707" s="45"/>
      <c r="KS9707" s="45"/>
      <c r="KT9707" s="45"/>
      <c r="KU9707" s="45"/>
      <c r="KV9707" s="45"/>
      <c r="KW9707" s="45"/>
      <c r="KX9707" s="45"/>
      <c r="KY9707" s="45"/>
      <c r="KZ9707" s="45"/>
      <c r="LA9707" s="45"/>
      <c r="LB9707" s="45"/>
      <c r="LC9707" s="45"/>
      <c r="LD9707" s="45"/>
      <c r="LE9707" s="45"/>
      <c r="LF9707" s="45"/>
      <c r="LG9707" s="45"/>
      <c r="LH9707" s="45"/>
      <c r="LI9707" s="45"/>
      <c r="LJ9707" s="45"/>
      <c r="LK9707" s="45"/>
      <c r="LL9707" s="45"/>
      <c r="LM9707" s="45"/>
      <c r="LN9707" s="45"/>
      <c r="LO9707" s="45"/>
      <c r="LP9707" s="45"/>
      <c r="LQ9707" s="45"/>
      <c r="LR9707" s="45"/>
      <c r="LS9707" s="45"/>
      <c r="LT9707" s="45"/>
      <c r="LU9707" s="45"/>
      <c r="LV9707" s="45"/>
      <c r="LW9707" s="45"/>
      <c r="LX9707" s="45"/>
      <c r="LY9707" s="45"/>
      <c r="LZ9707" s="45"/>
      <c r="MA9707" s="45"/>
      <c r="MB9707" s="45"/>
      <c r="MC9707" s="45"/>
      <c r="MD9707" s="45"/>
      <c r="ME9707" s="45"/>
      <c r="MF9707" s="45"/>
      <c r="MG9707" s="45"/>
      <c r="MH9707" s="45"/>
      <c r="MI9707" s="45"/>
      <c r="MJ9707" s="45"/>
      <c r="MK9707" s="45"/>
      <c r="ML9707" s="45"/>
      <c r="MM9707" s="45"/>
      <c r="MN9707" s="45"/>
      <c r="MO9707" s="45"/>
      <c r="MP9707" s="45"/>
      <c r="MQ9707" s="45"/>
      <c r="MR9707" s="45"/>
      <c r="MS9707" s="45"/>
      <c r="MT9707" s="45"/>
      <c r="MU9707" s="45"/>
      <c r="MV9707" s="45"/>
      <c r="MW9707" s="45"/>
      <c r="MX9707" s="45"/>
      <c r="MY9707" s="45"/>
      <c r="MZ9707" s="45"/>
      <c r="NA9707" s="45"/>
      <c r="NB9707" s="45"/>
      <c r="NC9707" s="45"/>
      <c r="ND9707" s="45"/>
      <c r="NE9707" s="45"/>
      <c r="NF9707" s="45"/>
      <c r="NG9707" s="45"/>
      <c r="NH9707" s="45"/>
      <c r="NI9707" s="45"/>
      <c r="NJ9707" s="45"/>
      <c r="NK9707" s="45"/>
      <c r="NL9707" s="45"/>
      <c r="NM9707" s="45"/>
      <c r="NN9707" s="45"/>
      <c r="NO9707" s="45"/>
      <c r="NP9707" s="45"/>
      <c r="NQ9707" s="45"/>
      <c r="NR9707" s="45"/>
      <c r="NS9707" s="45"/>
      <c r="NT9707" s="45"/>
      <c r="NU9707" s="45"/>
      <c r="NV9707" s="45"/>
      <c r="NW9707" s="45"/>
      <c r="NX9707" s="45"/>
      <c r="NY9707" s="45"/>
      <c r="NZ9707" s="45"/>
      <c r="OA9707" s="45"/>
      <c r="OB9707" s="45"/>
      <c r="OC9707" s="45"/>
      <c r="OD9707" s="45"/>
      <c r="OE9707" s="45"/>
      <c r="OF9707" s="45"/>
      <c r="OG9707" s="45"/>
      <c r="OH9707" s="45"/>
      <c r="OI9707" s="45"/>
      <c r="OJ9707" s="45"/>
      <c r="OK9707" s="45"/>
      <c r="OL9707" s="45"/>
      <c r="OM9707" s="45"/>
      <c r="ON9707" s="45"/>
      <c r="OO9707" s="45"/>
      <c r="OP9707" s="45"/>
      <c r="OQ9707" s="45"/>
      <c r="OR9707" s="45"/>
      <c r="OS9707" s="45"/>
      <c r="OT9707" s="45"/>
      <c r="OU9707" s="45"/>
      <c r="OV9707" s="45"/>
      <c r="OW9707" s="45"/>
      <c r="OX9707" s="45"/>
      <c r="OY9707" s="45"/>
      <c r="OZ9707" s="45"/>
      <c r="PA9707" s="45"/>
      <c r="PB9707" s="45"/>
      <c r="PC9707" s="45"/>
      <c r="PD9707" s="45"/>
      <c r="PE9707" s="45"/>
      <c r="PF9707" s="45"/>
      <c r="PG9707" s="45"/>
      <c r="PH9707" s="45"/>
      <c r="PI9707" s="45"/>
      <c r="PJ9707" s="45"/>
      <c r="PK9707" s="45"/>
      <c r="PL9707" s="45"/>
      <c r="PM9707" s="45"/>
      <c r="PN9707" s="45"/>
      <c r="PO9707" s="45"/>
      <c r="PP9707" s="45"/>
      <c r="PQ9707" s="45"/>
      <c r="PR9707" s="45"/>
      <c r="PS9707" s="45"/>
      <c r="PT9707" s="45"/>
      <c r="PU9707" s="45"/>
      <c r="PV9707" s="45"/>
      <c r="PW9707" s="45"/>
      <c r="PX9707" s="45"/>
      <c r="PY9707" s="45"/>
      <c r="PZ9707" s="45"/>
      <c r="QA9707" s="45"/>
      <c r="QB9707" s="45"/>
      <c r="QC9707" s="45"/>
      <c r="QD9707" s="45"/>
      <c r="QE9707" s="45"/>
      <c r="QF9707" s="45"/>
      <c r="QG9707" s="45"/>
      <c r="QH9707" s="45"/>
      <c r="QI9707" s="45"/>
      <c r="QJ9707" s="45"/>
      <c r="QK9707" s="45"/>
      <c r="QL9707" s="45"/>
      <c r="QM9707" s="45"/>
      <c r="QN9707" s="45"/>
      <c r="QO9707" s="45"/>
      <c r="QP9707" s="45"/>
      <c r="QQ9707" s="45"/>
      <c r="QR9707" s="45"/>
      <c r="QS9707" s="45"/>
      <c r="QT9707" s="45"/>
      <c r="QU9707" s="45"/>
      <c r="QV9707" s="45"/>
      <c r="QW9707" s="45"/>
      <c r="QX9707" s="45"/>
      <c r="QY9707" s="45"/>
      <c r="QZ9707" s="45"/>
      <c r="RA9707" s="45"/>
      <c r="RB9707" s="45"/>
      <c r="RC9707" s="45"/>
      <c r="RD9707" s="45"/>
      <c r="RE9707" s="45"/>
      <c r="RF9707" s="45"/>
      <c r="RG9707" s="45"/>
      <c r="RH9707" s="45"/>
      <c r="RI9707" s="45"/>
      <c r="RJ9707" s="45"/>
      <c r="RK9707" s="45"/>
      <c r="RL9707" s="45"/>
      <c r="RM9707" s="45"/>
      <c r="RN9707" s="45"/>
      <c r="RO9707" s="45"/>
      <c r="RP9707" s="45"/>
      <c r="RQ9707" s="45"/>
      <c r="RR9707" s="45"/>
      <c r="RS9707" s="45"/>
      <c r="RT9707" s="45"/>
      <c r="RU9707" s="45"/>
      <c r="RV9707" s="45"/>
      <c r="RW9707" s="45"/>
      <c r="RX9707" s="45"/>
      <c r="RY9707" s="45"/>
      <c r="RZ9707" s="45"/>
      <c r="SA9707" s="45"/>
      <c r="SB9707" s="45"/>
      <c r="SC9707" s="45"/>
      <c r="SD9707" s="45"/>
      <c r="SE9707" s="45"/>
      <c r="SF9707" s="45"/>
      <c r="SG9707" s="45"/>
      <c r="SH9707" s="45"/>
      <c r="SI9707" s="45"/>
      <c r="SJ9707" s="45"/>
      <c r="SK9707" s="45"/>
      <c r="SL9707" s="45"/>
      <c r="SM9707" s="45"/>
      <c r="SN9707" s="45"/>
      <c r="SO9707" s="45"/>
      <c r="SP9707" s="45"/>
      <c r="SQ9707" s="45"/>
      <c r="SR9707" s="45"/>
      <c r="SS9707" s="45"/>
      <c r="ST9707" s="45"/>
      <c r="SU9707" s="45"/>
      <c r="SV9707" s="45"/>
      <c r="SW9707" s="45"/>
      <c r="SX9707" s="45"/>
      <c r="SY9707" s="45"/>
      <c r="SZ9707" s="45"/>
      <c r="TA9707" s="45"/>
      <c r="TB9707" s="45"/>
      <c r="TC9707" s="45"/>
      <c r="TD9707" s="45"/>
      <c r="TE9707" s="45"/>
      <c r="TF9707" s="45"/>
      <c r="TG9707" s="45"/>
      <c r="TH9707" s="45"/>
      <c r="TI9707" s="45"/>
      <c r="TJ9707" s="45"/>
      <c r="TK9707" s="45"/>
      <c r="TL9707" s="45"/>
      <c r="TM9707" s="45"/>
      <c r="TN9707" s="45"/>
      <c r="TO9707" s="45"/>
      <c r="TP9707" s="45"/>
      <c r="TQ9707" s="45"/>
      <c r="TR9707" s="45"/>
      <c r="TS9707" s="45"/>
      <c r="TT9707" s="45"/>
      <c r="TU9707" s="45"/>
      <c r="TV9707" s="45"/>
      <c r="TW9707" s="45"/>
      <c r="TX9707" s="45"/>
      <c r="TY9707" s="45"/>
      <c r="TZ9707" s="45"/>
      <c r="UA9707" s="45"/>
      <c r="UB9707" s="45"/>
      <c r="UC9707" s="45"/>
      <c r="UD9707" s="45"/>
      <c r="UE9707" s="45"/>
      <c r="UF9707" s="45"/>
      <c r="UG9707" s="45"/>
      <c r="UH9707" s="45"/>
      <c r="UI9707" s="45"/>
      <c r="UJ9707" s="45"/>
      <c r="UK9707" s="45"/>
      <c r="UL9707" s="45"/>
      <c r="UM9707" s="45"/>
      <c r="UN9707" s="45"/>
      <c r="UO9707" s="45"/>
      <c r="UP9707" s="45"/>
      <c r="UQ9707" s="45"/>
      <c r="UR9707" s="45"/>
      <c r="US9707" s="45"/>
      <c r="UT9707" s="45"/>
      <c r="UU9707" s="45"/>
      <c r="UV9707" s="45"/>
      <c r="UW9707" s="45"/>
      <c r="UX9707" s="45"/>
      <c r="UY9707" s="45"/>
      <c r="UZ9707" s="45"/>
      <c r="VA9707" s="45"/>
      <c r="VB9707" s="45"/>
      <c r="VC9707" s="45"/>
      <c r="VD9707" s="45"/>
      <c r="VE9707" s="45"/>
      <c r="VF9707" s="45"/>
      <c r="VG9707" s="45"/>
      <c r="VH9707" s="45"/>
      <c r="VI9707" s="45"/>
      <c r="VJ9707" s="45"/>
      <c r="VK9707" s="45"/>
      <c r="VL9707" s="45"/>
      <c r="VM9707" s="45"/>
      <c r="VN9707" s="45"/>
      <c r="VO9707" s="45"/>
      <c r="VP9707" s="45"/>
      <c r="VQ9707" s="45"/>
      <c r="VR9707" s="45"/>
      <c r="VS9707" s="45"/>
      <c r="VT9707" s="45"/>
      <c r="VU9707" s="45"/>
      <c r="VV9707" s="45"/>
      <c r="VW9707" s="45"/>
      <c r="VX9707" s="45"/>
      <c r="VY9707" s="45"/>
      <c r="VZ9707" s="45"/>
      <c r="WA9707" s="45"/>
      <c r="WB9707" s="45"/>
      <c r="WC9707" s="45"/>
      <c r="WD9707" s="45"/>
      <c r="WE9707" s="45"/>
      <c r="WF9707" s="45"/>
      <c r="WG9707" s="45"/>
      <c r="WH9707" s="45"/>
      <c r="WI9707" s="45"/>
      <c r="WJ9707" s="45"/>
      <c r="WK9707" s="45"/>
      <c r="WL9707" s="45"/>
      <c r="WM9707" s="45"/>
      <c r="WN9707" s="45"/>
      <c r="WO9707" s="45"/>
      <c r="WP9707" s="45"/>
      <c r="WQ9707" s="45"/>
      <c r="WR9707" s="45"/>
      <c r="WS9707" s="45"/>
      <c r="WT9707" s="45"/>
      <c r="WU9707" s="45"/>
      <c r="WV9707" s="45"/>
      <c r="WW9707" s="45"/>
      <c r="WX9707" s="45"/>
      <c r="WY9707" s="45"/>
      <c r="WZ9707" s="45"/>
      <c r="XA9707" s="45"/>
      <c r="XB9707" s="45"/>
      <c r="XC9707" s="45"/>
      <c r="XD9707" s="45"/>
      <c r="XE9707" s="45"/>
      <c r="XF9707" s="45"/>
      <c r="XG9707" s="45"/>
      <c r="XH9707" s="45"/>
      <c r="XI9707" s="45"/>
      <c r="XJ9707" s="45"/>
      <c r="XK9707" s="45"/>
      <c r="XL9707" s="45"/>
      <c r="XM9707" s="45"/>
      <c r="XN9707" s="45"/>
      <c r="XO9707" s="45"/>
      <c r="XP9707" s="45"/>
      <c r="XQ9707" s="45"/>
      <c r="XR9707" s="45"/>
      <c r="XS9707" s="45"/>
      <c r="XT9707" s="45"/>
      <c r="XU9707" s="45"/>
      <c r="XV9707" s="45"/>
      <c r="XW9707" s="45"/>
      <c r="XX9707" s="45"/>
      <c r="XY9707" s="45"/>
      <c r="XZ9707" s="45"/>
      <c r="YA9707" s="45"/>
      <c r="YB9707" s="45"/>
      <c r="YC9707" s="45"/>
      <c r="YD9707" s="45"/>
      <c r="YE9707" s="45"/>
      <c r="YF9707" s="45"/>
      <c r="YG9707" s="45"/>
      <c r="YH9707" s="45"/>
      <c r="YI9707" s="45"/>
      <c r="YJ9707" s="45"/>
      <c r="YK9707" s="45"/>
      <c r="YL9707" s="45"/>
      <c r="YM9707" s="45"/>
      <c r="YN9707" s="45"/>
      <c r="YO9707" s="45"/>
      <c r="YP9707" s="45"/>
      <c r="YQ9707" s="45"/>
      <c r="YR9707" s="45"/>
      <c r="YS9707" s="45"/>
      <c r="YT9707" s="45"/>
      <c r="YU9707" s="45"/>
      <c r="YV9707" s="45"/>
      <c r="YW9707" s="45"/>
      <c r="YX9707" s="45"/>
      <c r="YY9707" s="45"/>
      <c r="YZ9707" s="45"/>
      <c r="ZA9707" s="45"/>
      <c r="ZB9707" s="45"/>
      <c r="ZC9707" s="45"/>
      <c r="ZD9707" s="45"/>
      <c r="ZE9707" s="45"/>
      <c r="ZF9707" s="45"/>
      <c r="ZG9707" s="45"/>
      <c r="ZH9707" s="45"/>
      <c r="ZI9707" s="45"/>
      <c r="ZJ9707" s="45"/>
      <c r="ZK9707" s="45"/>
      <c r="ZL9707" s="45"/>
      <c r="ZM9707" s="45"/>
      <c r="ZN9707" s="45"/>
      <c r="ZO9707" s="45"/>
      <c r="ZP9707" s="45"/>
      <c r="ZQ9707" s="45"/>
      <c r="ZR9707" s="45"/>
      <c r="ZS9707" s="45"/>
      <c r="ZT9707" s="45"/>
      <c r="ZU9707" s="45"/>
      <c r="ZV9707" s="45"/>
      <c r="ZW9707" s="45"/>
      <c r="ZX9707" s="45"/>
      <c r="ZY9707" s="45"/>
      <c r="ZZ9707" s="45"/>
      <c r="AAA9707" s="45"/>
      <c r="AAB9707" s="45"/>
      <c r="AAC9707" s="45"/>
      <c r="AAD9707" s="45"/>
      <c r="AAE9707" s="45"/>
      <c r="AAF9707" s="45"/>
      <c r="AAG9707" s="45"/>
      <c r="AAH9707" s="45"/>
      <c r="AAI9707" s="45"/>
      <c r="AAJ9707" s="45"/>
      <c r="AAK9707" s="45"/>
      <c r="AAL9707" s="45"/>
      <c r="AAM9707" s="45"/>
      <c r="AAN9707" s="45"/>
      <c r="AAO9707" s="45"/>
      <c r="AAP9707" s="45"/>
      <c r="AAQ9707" s="45"/>
      <c r="AAR9707" s="45"/>
      <c r="AAS9707" s="45"/>
      <c r="AAT9707" s="45"/>
      <c r="AAU9707" s="45"/>
      <c r="AAV9707" s="45"/>
      <c r="AAW9707" s="45"/>
      <c r="AAX9707" s="45"/>
      <c r="AAY9707" s="45"/>
      <c r="AAZ9707" s="45"/>
      <c r="ABA9707" s="45"/>
      <c r="ABB9707" s="45"/>
      <c r="ABC9707" s="45"/>
      <c r="ABD9707" s="45"/>
      <c r="ABE9707" s="45"/>
      <c r="ABF9707" s="45"/>
      <c r="ABG9707" s="45"/>
      <c r="ABH9707" s="45"/>
      <c r="ABI9707" s="45"/>
      <c r="ABJ9707" s="45"/>
      <c r="ABK9707" s="45"/>
      <c r="ABL9707" s="45"/>
      <c r="ABM9707" s="45"/>
      <c r="ABN9707" s="45"/>
      <c r="ABO9707" s="45"/>
      <c r="ABP9707" s="45"/>
      <c r="ABQ9707" s="45"/>
      <c r="ABR9707" s="45"/>
      <c r="ABS9707" s="45"/>
      <c r="ABT9707" s="45"/>
      <c r="ABU9707" s="45"/>
      <c r="ABV9707" s="45"/>
      <c r="ABW9707" s="45"/>
      <c r="ABX9707" s="45"/>
      <c r="ABY9707" s="45"/>
      <c r="ABZ9707" s="45"/>
      <c r="ACA9707" s="45"/>
      <c r="ACB9707" s="45"/>
      <c r="ACC9707" s="45"/>
      <c r="ACD9707" s="45"/>
      <c r="ACE9707" s="45"/>
      <c r="ACF9707" s="45"/>
      <c r="ACG9707" s="45"/>
      <c r="ACH9707" s="45"/>
      <c r="ACI9707" s="45"/>
      <c r="ACJ9707" s="45"/>
      <c r="ACK9707" s="45"/>
      <c r="ACL9707" s="45"/>
      <c r="ACM9707" s="45"/>
      <c r="ACN9707" s="45"/>
      <c r="ACO9707" s="45"/>
      <c r="ACP9707" s="45"/>
      <c r="ACQ9707" s="45"/>
      <c r="ACR9707" s="45"/>
      <c r="ACS9707" s="45"/>
      <c r="ACT9707" s="45"/>
      <c r="ACU9707" s="45"/>
      <c r="ACV9707" s="45"/>
      <c r="ACW9707" s="45"/>
      <c r="ACX9707" s="45"/>
      <c r="ACY9707" s="45"/>
      <c r="ACZ9707" s="45"/>
      <c r="ADA9707" s="45"/>
      <c r="ADB9707" s="45"/>
      <c r="ADC9707" s="45"/>
      <c r="ADD9707" s="45"/>
      <c r="ADE9707" s="45"/>
      <c r="ADF9707" s="45"/>
      <c r="ADG9707" s="45"/>
      <c r="ADH9707" s="45"/>
      <c r="ADI9707" s="45"/>
      <c r="ADJ9707" s="45"/>
      <c r="ADK9707" s="45"/>
      <c r="ADL9707" s="45"/>
      <c r="ADM9707" s="45"/>
      <c r="ADN9707" s="45"/>
      <c r="ADO9707" s="45"/>
      <c r="ADP9707" s="45"/>
      <c r="ADQ9707" s="45"/>
      <c r="ADR9707" s="45"/>
      <c r="ADS9707" s="45"/>
      <c r="ADT9707" s="45"/>
      <c r="ADU9707" s="45"/>
      <c r="ADV9707" s="45"/>
      <c r="ADW9707" s="45"/>
      <c r="ADX9707" s="45"/>
      <c r="ADY9707" s="45"/>
      <c r="ADZ9707" s="45"/>
      <c r="AEA9707" s="45"/>
      <c r="AEB9707" s="45"/>
      <c r="AEC9707" s="45"/>
      <c r="AED9707" s="45"/>
      <c r="AEE9707" s="45"/>
      <c r="AEF9707" s="45"/>
      <c r="AEG9707" s="45"/>
      <c r="AEH9707" s="45"/>
      <c r="AEI9707" s="45"/>
      <c r="AEJ9707" s="45"/>
      <c r="AEK9707" s="45"/>
      <c r="AEL9707" s="45"/>
      <c r="AEM9707" s="45"/>
      <c r="AEN9707" s="45"/>
      <c r="AEO9707" s="45"/>
      <c r="AEP9707" s="45"/>
      <c r="AEQ9707" s="45"/>
      <c r="AER9707" s="45"/>
      <c r="AES9707" s="45"/>
      <c r="AET9707" s="45"/>
      <c r="AEU9707" s="45"/>
      <c r="AEV9707" s="45"/>
      <c r="AEW9707" s="45"/>
      <c r="AEX9707" s="45"/>
      <c r="AEY9707" s="45"/>
      <c r="AEZ9707" s="45"/>
      <c r="AFA9707" s="45"/>
      <c r="AFB9707" s="45"/>
      <c r="AFC9707" s="45"/>
      <c r="AFD9707" s="45"/>
      <c r="AFE9707" s="45"/>
      <c r="AFF9707" s="45"/>
      <c r="AFG9707" s="45"/>
      <c r="AFH9707" s="45"/>
      <c r="AFI9707" s="45"/>
      <c r="AFJ9707" s="45"/>
      <c r="AFK9707" s="45"/>
      <c r="AFL9707" s="45"/>
      <c r="AFM9707" s="45"/>
      <c r="AFN9707" s="45"/>
      <c r="AFO9707" s="45"/>
      <c r="AFP9707" s="45"/>
      <c r="AFQ9707" s="45"/>
      <c r="AFR9707" s="45"/>
      <c r="AFS9707" s="45"/>
      <c r="AFT9707" s="45"/>
      <c r="AFU9707" s="45"/>
      <c r="AFV9707" s="45"/>
      <c r="AFW9707" s="45"/>
      <c r="AFX9707" s="45"/>
      <c r="AFY9707" s="45"/>
      <c r="AFZ9707" s="45"/>
      <c r="AGA9707" s="45"/>
      <c r="AGB9707" s="45"/>
      <c r="AGC9707" s="45"/>
      <c r="AGD9707" s="45"/>
      <c r="AGE9707" s="45"/>
      <c r="AGF9707" s="45"/>
      <c r="AGG9707" s="45"/>
      <c r="AGH9707" s="45"/>
      <c r="AGI9707" s="45"/>
      <c r="AGJ9707" s="45"/>
      <c r="AGK9707" s="45"/>
      <c r="AGL9707" s="45"/>
      <c r="AGM9707" s="45"/>
      <c r="AGN9707" s="45"/>
      <c r="AGO9707" s="45"/>
      <c r="AGP9707" s="45"/>
      <c r="AGQ9707" s="45"/>
      <c r="AGR9707" s="45"/>
      <c r="AGS9707" s="45"/>
      <c r="AGT9707" s="45"/>
      <c r="AGU9707" s="45"/>
      <c r="AGV9707" s="45"/>
      <c r="AGW9707" s="45"/>
      <c r="AGX9707" s="45"/>
      <c r="AGY9707" s="45"/>
      <c r="AGZ9707" s="45"/>
      <c r="AHA9707" s="45"/>
      <c r="AHB9707" s="45"/>
      <c r="AHC9707" s="45"/>
      <c r="AHD9707" s="45"/>
      <c r="AHE9707" s="45"/>
      <c r="AHF9707" s="45"/>
      <c r="AHG9707" s="45"/>
      <c r="AHH9707" s="45"/>
      <c r="AHI9707" s="45"/>
      <c r="AHJ9707" s="45"/>
      <c r="AHK9707" s="45"/>
      <c r="AHL9707" s="45"/>
      <c r="AHM9707" s="45"/>
      <c r="AHN9707" s="45"/>
      <c r="AHO9707" s="45"/>
      <c r="AHP9707" s="45"/>
      <c r="AHQ9707" s="45"/>
      <c r="AHR9707" s="45"/>
      <c r="AHS9707" s="45"/>
      <c r="AHT9707" s="45"/>
      <c r="AHU9707" s="45"/>
      <c r="AHV9707" s="45"/>
      <c r="AHW9707" s="45"/>
      <c r="AHX9707" s="45"/>
      <c r="AHY9707" s="45"/>
      <c r="AHZ9707" s="45"/>
      <c r="AIA9707" s="45"/>
      <c r="AIB9707" s="45"/>
      <c r="AIC9707" s="45"/>
      <c r="AID9707" s="45"/>
      <c r="AIE9707" s="45"/>
      <c r="AIF9707" s="45"/>
      <c r="AIG9707" s="45"/>
      <c r="AIH9707" s="45"/>
      <c r="AII9707" s="45"/>
      <c r="AIJ9707" s="45"/>
      <c r="AIK9707" s="45"/>
      <c r="AIL9707" s="45"/>
      <c r="AIM9707" s="45"/>
      <c r="AIN9707" s="45"/>
      <c r="AIO9707" s="45"/>
      <c r="AIP9707" s="45"/>
      <c r="AIQ9707" s="45"/>
      <c r="AIR9707" s="45"/>
      <c r="AIS9707" s="45"/>
      <c r="AIT9707" s="45"/>
      <c r="AIU9707" s="45"/>
      <c r="AIV9707" s="45"/>
      <c r="AIW9707" s="45"/>
      <c r="AIX9707" s="45"/>
      <c r="AIY9707" s="45"/>
      <c r="AIZ9707" s="45"/>
      <c r="AJA9707" s="45"/>
      <c r="AJB9707" s="45"/>
      <c r="AJC9707" s="45"/>
      <c r="AJD9707" s="45"/>
      <c r="AJE9707" s="45"/>
      <c r="AJF9707" s="45"/>
      <c r="AJG9707" s="45"/>
      <c r="AJH9707" s="45"/>
      <c r="AJI9707" s="45"/>
      <c r="AJJ9707" s="45"/>
      <c r="AJK9707" s="45"/>
      <c r="AJL9707" s="45"/>
      <c r="AJM9707" s="45"/>
      <c r="AJN9707" s="45"/>
      <c r="AJO9707" s="45"/>
      <c r="AJP9707" s="45"/>
      <c r="AJQ9707" s="45"/>
      <c r="AJR9707" s="45"/>
      <c r="AJS9707" s="45"/>
      <c r="AJT9707" s="45"/>
      <c r="AJU9707" s="45"/>
      <c r="AJV9707" s="45"/>
      <c r="AJW9707" s="45"/>
      <c r="AJX9707" s="45"/>
      <c r="AJY9707" s="45"/>
      <c r="AJZ9707" s="45"/>
      <c r="AKA9707" s="45"/>
      <c r="AKB9707" s="45"/>
      <c r="AKC9707" s="45"/>
      <c r="AKD9707" s="45"/>
      <c r="AKE9707" s="45"/>
      <c r="AKF9707" s="45"/>
      <c r="AKG9707" s="45"/>
      <c r="AKH9707" s="45"/>
      <c r="AKI9707" s="45"/>
      <c r="AKJ9707" s="45"/>
      <c r="AKK9707" s="45"/>
      <c r="AKL9707" s="45"/>
      <c r="AKM9707" s="45"/>
      <c r="AKN9707" s="45"/>
      <c r="AKO9707" s="45"/>
      <c r="AKP9707" s="45"/>
      <c r="AKQ9707" s="45"/>
      <c r="AKR9707" s="45"/>
      <c r="AKS9707" s="45"/>
      <c r="AKT9707" s="45"/>
      <c r="AKU9707" s="45"/>
      <c r="AKV9707" s="45"/>
      <c r="AKW9707" s="45"/>
      <c r="AKX9707" s="45"/>
      <c r="AKY9707" s="45"/>
      <c r="AKZ9707" s="45"/>
      <c r="ALA9707" s="45"/>
      <c r="ALB9707" s="45"/>
      <c r="ALC9707" s="45"/>
      <c r="ALD9707" s="45"/>
      <c r="ALE9707" s="45"/>
      <c r="ALF9707" s="45"/>
      <c r="ALG9707" s="45"/>
      <c r="ALH9707" s="45"/>
      <c r="ALI9707" s="45"/>
      <c r="ALJ9707" s="45"/>
      <c r="ALK9707" s="45"/>
      <c r="ALL9707" s="45"/>
      <c r="ALM9707" s="45"/>
      <c r="ALN9707" s="45"/>
      <c r="ALO9707" s="45"/>
      <c r="ALP9707" s="45"/>
      <c r="ALQ9707" s="45"/>
      <c r="ALR9707" s="45"/>
      <c r="ALS9707" s="45"/>
      <c r="ALT9707" s="45"/>
      <c r="ALU9707" s="45"/>
      <c r="ALV9707" s="45"/>
      <c r="ALW9707" s="45"/>
      <c r="ALX9707" s="45"/>
      <c r="ALY9707" s="45"/>
      <c r="ALZ9707" s="45"/>
      <c r="AMA9707" s="45"/>
      <c r="AMB9707" s="45"/>
      <c r="AMC9707" s="45"/>
      <c r="AMD9707" s="45"/>
      <c r="AME9707" s="45"/>
      <c r="AMF9707" s="45"/>
      <c r="AMG9707" s="45"/>
      <c r="AMH9707" s="45"/>
      <c r="AMI9707" s="45"/>
      <c r="AMJ9707" s="45"/>
      <c r="AMK9707" s="45"/>
      <c r="AML9707" s="45"/>
      <c r="AMM9707" s="45"/>
      <c r="AMN9707" s="45"/>
      <c r="AMO9707" s="45"/>
      <c r="AMP9707" s="45"/>
      <c r="AMQ9707" s="45"/>
      <c r="AMR9707" s="45"/>
      <c r="AMS9707" s="45"/>
      <c r="AMT9707" s="45"/>
      <c r="AMU9707" s="45"/>
      <c r="AMV9707" s="45"/>
      <c r="AMW9707" s="45"/>
      <c r="AMX9707" s="45"/>
      <c r="AMY9707" s="45"/>
      <c r="AMZ9707" s="45"/>
      <c r="ANA9707" s="45"/>
      <c r="ANB9707" s="45"/>
      <c r="ANC9707" s="45"/>
      <c r="AND9707" s="45"/>
      <c r="ANE9707" s="45"/>
      <c r="ANF9707" s="45"/>
      <c r="ANG9707" s="45"/>
      <c r="ANH9707" s="45"/>
      <c r="ANI9707" s="45"/>
      <c r="ANJ9707" s="45"/>
      <c r="ANK9707" s="45"/>
      <c r="ANL9707" s="45"/>
      <c r="ANM9707" s="45"/>
      <c r="ANN9707" s="45"/>
      <c r="ANO9707" s="45"/>
      <c r="ANP9707" s="45"/>
      <c r="ANQ9707" s="45"/>
      <c r="ANR9707" s="45"/>
      <c r="ANS9707" s="45"/>
      <c r="ANT9707" s="45"/>
      <c r="ANU9707" s="45"/>
      <c r="ANV9707" s="45"/>
      <c r="ANW9707" s="45"/>
      <c r="ANX9707" s="45"/>
      <c r="ANY9707" s="45"/>
      <c r="ANZ9707" s="45"/>
      <c r="AOA9707" s="45"/>
      <c r="AOB9707" s="45"/>
      <c r="AOC9707" s="45"/>
      <c r="AOD9707" s="45"/>
      <c r="AOE9707" s="45"/>
      <c r="AOF9707" s="45"/>
      <c r="AOG9707" s="45"/>
      <c r="AOH9707" s="45"/>
      <c r="AOI9707" s="45"/>
      <c r="AOJ9707" s="45"/>
      <c r="AOK9707" s="45"/>
      <c r="AOL9707" s="45"/>
      <c r="AOM9707" s="45"/>
      <c r="AON9707" s="45"/>
      <c r="AOO9707" s="45"/>
      <c r="AOP9707" s="45"/>
      <c r="AOQ9707" s="45"/>
      <c r="AOR9707" s="45"/>
      <c r="AOS9707" s="45"/>
      <c r="AOT9707" s="45"/>
      <c r="AOU9707" s="45"/>
      <c r="AOV9707" s="45"/>
      <c r="AOW9707" s="45"/>
      <c r="AOX9707" s="45"/>
      <c r="AOY9707" s="45"/>
      <c r="AOZ9707" s="45"/>
      <c r="APA9707" s="45"/>
      <c r="APB9707" s="45"/>
      <c r="APC9707" s="45"/>
      <c r="APD9707" s="45"/>
      <c r="APE9707" s="45"/>
      <c r="APF9707" s="45"/>
      <c r="APG9707" s="45"/>
      <c r="APH9707" s="45"/>
      <c r="API9707" s="45"/>
      <c r="APJ9707" s="45"/>
      <c r="APK9707" s="45"/>
      <c r="APL9707" s="45"/>
      <c r="APM9707" s="45"/>
      <c r="APN9707" s="45"/>
      <c r="APO9707" s="45"/>
      <c r="APP9707" s="45"/>
      <c r="APQ9707" s="45"/>
      <c r="APR9707" s="45"/>
      <c r="APS9707" s="45"/>
      <c r="APT9707" s="45"/>
      <c r="APU9707" s="45"/>
      <c r="APV9707" s="45"/>
      <c r="APW9707" s="45"/>
      <c r="APX9707" s="45"/>
      <c r="APY9707" s="45"/>
      <c r="APZ9707" s="45"/>
      <c r="AQA9707" s="45"/>
      <c r="AQB9707" s="45"/>
      <c r="AQC9707" s="45"/>
      <c r="AQD9707" s="45"/>
      <c r="AQE9707" s="45"/>
      <c r="AQF9707" s="45"/>
      <c r="AQG9707" s="45"/>
      <c r="AQH9707" s="45"/>
      <c r="AQI9707" s="45"/>
      <c r="AQJ9707" s="45"/>
      <c r="AQK9707" s="45"/>
      <c r="AQL9707" s="45"/>
      <c r="AQM9707" s="45"/>
      <c r="AQN9707" s="45"/>
      <c r="AQO9707" s="45"/>
      <c r="AQP9707" s="45"/>
      <c r="AQQ9707" s="45"/>
      <c r="AQR9707" s="45"/>
      <c r="AQS9707" s="45"/>
      <c r="AQT9707" s="45"/>
      <c r="AQU9707" s="45"/>
      <c r="AQV9707" s="45"/>
      <c r="AQW9707" s="45"/>
      <c r="AQX9707" s="45"/>
      <c r="AQY9707" s="45"/>
      <c r="AQZ9707" s="45"/>
      <c r="ARA9707" s="45"/>
      <c r="ARB9707" s="45"/>
      <c r="ARC9707" s="45"/>
      <c r="ARD9707" s="45"/>
      <c r="ARE9707" s="45"/>
      <c r="ARF9707" s="45"/>
      <c r="ARG9707" s="45"/>
      <c r="ARH9707" s="45"/>
      <c r="ARI9707" s="45"/>
      <c r="ARJ9707" s="45"/>
      <c r="ARK9707" s="45"/>
      <c r="ARL9707" s="45"/>
      <c r="ARM9707" s="45"/>
      <c r="ARN9707" s="45"/>
      <c r="ARO9707" s="45"/>
      <c r="ARP9707" s="45"/>
      <c r="ARQ9707" s="45"/>
      <c r="ARR9707" s="45"/>
      <c r="ARS9707" s="45"/>
      <c r="ART9707" s="45"/>
      <c r="ARU9707" s="45"/>
      <c r="ARV9707" s="45"/>
      <c r="ARW9707" s="45"/>
      <c r="ARX9707" s="45"/>
      <c r="ARY9707" s="45"/>
      <c r="ARZ9707" s="45"/>
      <c r="ASA9707" s="45"/>
      <c r="ASB9707" s="45"/>
      <c r="ASC9707" s="45"/>
      <c r="ASD9707" s="45"/>
      <c r="ASE9707" s="45"/>
      <c r="ASF9707" s="45"/>
      <c r="ASG9707" s="45"/>
      <c r="ASH9707" s="45"/>
      <c r="ASI9707" s="45"/>
      <c r="ASJ9707" s="45"/>
      <c r="ASK9707" s="45"/>
      <c r="ASL9707" s="45"/>
      <c r="ASM9707" s="45"/>
      <c r="ASN9707" s="45"/>
      <c r="ASO9707" s="45"/>
      <c r="ASP9707" s="45"/>
      <c r="ASQ9707" s="45"/>
      <c r="ASR9707" s="45"/>
      <c r="ASS9707" s="45"/>
      <c r="AST9707" s="45"/>
      <c r="ASU9707" s="45"/>
      <c r="ASV9707" s="45"/>
      <c r="ASW9707" s="45"/>
      <c r="ASX9707" s="45"/>
      <c r="ASY9707" s="45"/>
      <c r="ASZ9707" s="45"/>
      <c r="ATA9707" s="45"/>
      <c r="ATB9707" s="45"/>
      <c r="ATC9707" s="45"/>
      <c r="ATD9707" s="45"/>
      <c r="ATE9707" s="45"/>
      <c r="ATF9707" s="45"/>
      <c r="ATG9707" s="45"/>
      <c r="ATH9707" s="45"/>
      <c r="ATI9707" s="45"/>
      <c r="ATJ9707" s="45"/>
      <c r="ATK9707" s="45"/>
      <c r="ATL9707" s="45"/>
      <c r="ATM9707" s="45"/>
      <c r="ATN9707" s="45"/>
      <c r="ATO9707" s="45"/>
      <c r="ATP9707" s="45"/>
      <c r="ATQ9707" s="45"/>
      <c r="ATR9707" s="45"/>
      <c r="ATS9707" s="45"/>
      <c r="ATT9707" s="45"/>
      <c r="ATU9707" s="45"/>
      <c r="ATV9707" s="45"/>
      <c r="ATW9707" s="45"/>
      <c r="ATX9707" s="45"/>
      <c r="ATY9707" s="45"/>
      <c r="ATZ9707" s="45"/>
      <c r="AUA9707" s="45"/>
      <c r="AUB9707" s="45"/>
      <c r="AUC9707" s="45"/>
      <c r="AUD9707" s="45"/>
      <c r="AUE9707" s="45"/>
      <c r="AUF9707" s="45"/>
      <c r="AUG9707" s="45"/>
      <c r="AUH9707" s="45"/>
      <c r="AUI9707" s="45"/>
      <c r="AUJ9707" s="45"/>
      <c r="AUK9707" s="45"/>
      <c r="AUL9707" s="45"/>
      <c r="AUM9707" s="45"/>
      <c r="AUN9707" s="45"/>
      <c r="AUO9707" s="45"/>
      <c r="AUP9707" s="45"/>
      <c r="AUQ9707" s="45"/>
      <c r="AUR9707" s="45"/>
      <c r="AUS9707" s="45"/>
      <c r="AUT9707" s="45"/>
      <c r="AUU9707" s="45"/>
      <c r="AUV9707" s="45"/>
      <c r="AUW9707" s="45"/>
      <c r="AUX9707" s="45"/>
      <c r="AUY9707" s="45"/>
      <c r="AUZ9707" s="45"/>
      <c r="AVA9707" s="45"/>
      <c r="AVB9707" s="45"/>
      <c r="AVC9707" s="45"/>
      <c r="AVD9707" s="45"/>
      <c r="AVE9707" s="45"/>
      <c r="AVF9707" s="45"/>
      <c r="AVG9707" s="45"/>
      <c r="AVH9707" s="45"/>
      <c r="AVI9707" s="45"/>
      <c r="AVJ9707" s="45"/>
      <c r="AVK9707" s="45"/>
      <c r="AVL9707" s="45"/>
      <c r="AVM9707" s="45"/>
      <c r="AVN9707" s="45"/>
      <c r="AVO9707" s="45"/>
      <c r="AVP9707" s="45"/>
      <c r="AVQ9707" s="45"/>
      <c r="AVR9707" s="45"/>
      <c r="AVS9707" s="45"/>
      <c r="AVT9707" s="45"/>
      <c r="AVU9707" s="45"/>
      <c r="AVV9707" s="45"/>
      <c r="AVW9707" s="45"/>
      <c r="AVX9707" s="45"/>
      <c r="AVY9707" s="45"/>
      <c r="AVZ9707" s="45"/>
      <c r="AWA9707" s="45"/>
      <c r="AWB9707" s="45"/>
      <c r="AWC9707" s="45"/>
      <c r="AWD9707" s="45"/>
      <c r="AWE9707" s="45"/>
      <c r="AWF9707" s="45"/>
      <c r="AWG9707" s="45"/>
      <c r="AWH9707" s="45"/>
      <c r="AWI9707" s="45"/>
      <c r="AWJ9707" s="45"/>
      <c r="AWK9707" s="45"/>
      <c r="AWL9707" s="45"/>
      <c r="AWM9707" s="45"/>
      <c r="AWN9707" s="45"/>
      <c r="AWO9707" s="45"/>
      <c r="AWP9707" s="45"/>
      <c r="AWQ9707" s="45"/>
      <c r="AWR9707" s="45"/>
      <c r="AWS9707" s="45"/>
      <c r="AWT9707" s="45"/>
      <c r="AWU9707" s="45"/>
      <c r="AWV9707" s="45"/>
      <c r="AWW9707" s="45"/>
      <c r="AWX9707" s="45"/>
      <c r="AWY9707" s="45"/>
      <c r="AWZ9707" s="45"/>
      <c r="AXA9707" s="45"/>
      <c r="AXB9707" s="45"/>
      <c r="AXC9707" s="45"/>
      <c r="AXD9707" s="45"/>
      <c r="AXE9707" s="45"/>
      <c r="AXF9707" s="45"/>
      <c r="AXG9707" s="45"/>
      <c r="AXH9707" s="45"/>
      <c r="AXI9707" s="45"/>
      <c r="AXJ9707" s="45"/>
      <c r="AXK9707" s="45"/>
      <c r="AXL9707" s="45"/>
      <c r="AXM9707" s="45"/>
      <c r="AXN9707" s="45"/>
      <c r="AXO9707" s="45"/>
      <c r="AXP9707" s="45"/>
      <c r="AXQ9707" s="45"/>
      <c r="AXR9707" s="45"/>
      <c r="AXS9707" s="45"/>
      <c r="AXT9707" s="45"/>
      <c r="AXU9707" s="45"/>
      <c r="AXV9707" s="45"/>
      <c r="AXW9707" s="45"/>
      <c r="AXX9707" s="45"/>
      <c r="AXY9707" s="45"/>
      <c r="AXZ9707" s="45"/>
      <c r="AYA9707" s="45"/>
      <c r="AYB9707" s="45"/>
      <c r="AYC9707" s="45"/>
      <c r="AYD9707" s="45"/>
      <c r="AYE9707" s="45"/>
      <c r="AYF9707" s="45"/>
      <c r="AYG9707" s="45"/>
      <c r="AYH9707" s="45"/>
      <c r="AYI9707" s="45"/>
      <c r="AYJ9707" s="45"/>
      <c r="AYK9707" s="45"/>
      <c r="AYL9707" s="45"/>
      <c r="AYM9707" s="45"/>
      <c r="AYN9707" s="45"/>
      <c r="AYO9707" s="45"/>
      <c r="AYP9707" s="45"/>
      <c r="AYQ9707" s="45"/>
      <c r="AYR9707" s="45"/>
      <c r="AYS9707" s="45"/>
      <c r="AYT9707" s="45"/>
      <c r="AYU9707" s="45"/>
      <c r="AYV9707" s="45"/>
      <c r="AYW9707" s="45"/>
      <c r="AYX9707" s="45"/>
      <c r="AYY9707" s="45"/>
      <c r="AYZ9707" s="45"/>
      <c r="AZA9707" s="45"/>
      <c r="AZB9707" s="45"/>
      <c r="AZC9707" s="45"/>
      <c r="AZD9707" s="45"/>
      <c r="AZE9707" s="45"/>
      <c r="AZF9707" s="45"/>
      <c r="AZG9707" s="45"/>
      <c r="AZH9707" s="45"/>
      <c r="AZI9707" s="45"/>
      <c r="AZJ9707" s="45"/>
      <c r="AZK9707" s="45"/>
      <c r="AZL9707" s="45"/>
      <c r="AZM9707" s="45"/>
      <c r="AZN9707" s="45"/>
      <c r="AZO9707" s="45"/>
      <c r="AZP9707" s="45"/>
      <c r="AZQ9707" s="45"/>
      <c r="AZR9707" s="45"/>
      <c r="AZS9707" s="45"/>
      <c r="AZT9707" s="45"/>
      <c r="AZU9707" s="45"/>
      <c r="AZV9707" s="45"/>
      <c r="AZW9707" s="45"/>
      <c r="AZX9707" s="45"/>
      <c r="AZY9707" s="45"/>
      <c r="AZZ9707" s="45"/>
      <c r="BAA9707" s="45"/>
      <c r="BAB9707" s="45"/>
      <c r="BAC9707" s="45"/>
      <c r="BAD9707" s="45"/>
      <c r="BAE9707" s="45"/>
      <c r="BAF9707" s="45"/>
      <c r="BAG9707" s="45"/>
      <c r="BAH9707" s="45"/>
      <c r="BAI9707" s="45"/>
      <c r="BAJ9707" s="45"/>
      <c r="BAK9707" s="45"/>
      <c r="BAL9707" s="45"/>
      <c r="BAM9707" s="45"/>
      <c r="BAN9707" s="45"/>
      <c r="BAO9707" s="45"/>
      <c r="BAP9707" s="45"/>
      <c r="BAQ9707" s="45"/>
      <c r="BAR9707" s="45"/>
      <c r="BAS9707" s="45"/>
      <c r="BAT9707" s="45"/>
      <c r="BAU9707" s="45"/>
      <c r="BAV9707" s="45"/>
      <c r="BAW9707" s="45"/>
      <c r="BAX9707" s="45"/>
      <c r="BAY9707" s="45"/>
      <c r="BAZ9707" s="45"/>
      <c r="BBA9707" s="45"/>
      <c r="BBB9707" s="45"/>
      <c r="BBC9707" s="45"/>
      <c r="BBD9707" s="45"/>
      <c r="BBE9707" s="45"/>
      <c r="BBF9707" s="45"/>
      <c r="BBG9707" s="45"/>
      <c r="BBH9707" s="45"/>
      <c r="BBI9707" s="45"/>
      <c r="BBJ9707" s="45"/>
      <c r="BBK9707" s="45"/>
      <c r="BBL9707" s="45"/>
      <c r="BBM9707" s="45"/>
      <c r="BBN9707" s="45"/>
      <c r="BBO9707" s="45"/>
      <c r="BBP9707" s="45"/>
      <c r="BBQ9707" s="45"/>
      <c r="BBR9707" s="45"/>
      <c r="BBS9707" s="45"/>
      <c r="BBT9707" s="45"/>
      <c r="BBU9707" s="45"/>
      <c r="BBV9707" s="45"/>
      <c r="BBW9707" s="45"/>
      <c r="BBX9707" s="45"/>
      <c r="BBY9707" s="45"/>
      <c r="BBZ9707" s="45"/>
      <c r="BCA9707" s="45"/>
      <c r="BCB9707" s="45"/>
      <c r="BCC9707" s="45"/>
      <c r="BCD9707" s="45"/>
      <c r="BCE9707" s="45"/>
      <c r="BCF9707" s="45"/>
      <c r="BCG9707" s="45"/>
      <c r="BCH9707" s="45"/>
      <c r="BCI9707" s="45"/>
      <c r="BCJ9707" s="45"/>
      <c r="BCK9707" s="45"/>
      <c r="BCL9707" s="45"/>
      <c r="BCM9707" s="45"/>
      <c r="BCN9707" s="45"/>
      <c r="BCO9707" s="45"/>
      <c r="BCP9707" s="45"/>
      <c r="BCQ9707" s="45"/>
      <c r="BCR9707" s="45"/>
      <c r="BCS9707" s="45"/>
      <c r="BCT9707" s="45"/>
      <c r="BCU9707" s="45"/>
      <c r="BCV9707" s="45"/>
      <c r="BCW9707" s="45"/>
      <c r="BCX9707" s="45"/>
      <c r="BCY9707" s="45"/>
      <c r="BCZ9707" s="45"/>
      <c r="BDA9707" s="45"/>
      <c r="BDB9707" s="45"/>
      <c r="BDC9707" s="45"/>
      <c r="BDD9707" s="45"/>
      <c r="BDE9707" s="45"/>
      <c r="BDF9707" s="45"/>
      <c r="BDG9707" s="45"/>
      <c r="BDH9707" s="45"/>
      <c r="BDI9707" s="45"/>
      <c r="BDJ9707" s="45"/>
      <c r="BDK9707" s="45"/>
      <c r="BDL9707" s="45"/>
      <c r="BDM9707" s="45"/>
      <c r="BDN9707" s="45"/>
      <c r="BDO9707" s="45"/>
      <c r="BDP9707" s="45"/>
      <c r="BDQ9707" s="45"/>
      <c r="BDR9707" s="45"/>
      <c r="BDS9707" s="45"/>
      <c r="BDT9707" s="45"/>
      <c r="BDU9707" s="45"/>
      <c r="BDV9707" s="45"/>
      <c r="BDW9707" s="45"/>
      <c r="BDX9707" s="45"/>
      <c r="BDY9707" s="45"/>
      <c r="BDZ9707" s="45"/>
      <c r="BEA9707" s="45"/>
      <c r="BEB9707" s="45"/>
      <c r="BEC9707" s="45"/>
      <c r="BED9707" s="45"/>
      <c r="BEE9707" s="45"/>
      <c r="BEF9707" s="45"/>
      <c r="BEG9707" s="45"/>
      <c r="BEH9707" s="45"/>
      <c r="BEI9707" s="45"/>
      <c r="BEJ9707" s="45"/>
      <c r="BEK9707" s="45"/>
      <c r="BEL9707" s="45"/>
      <c r="BEM9707" s="45"/>
      <c r="BEN9707" s="45"/>
      <c r="BEO9707" s="45"/>
      <c r="BEP9707" s="45"/>
      <c r="BEQ9707" s="45"/>
      <c r="BER9707" s="45"/>
      <c r="BES9707" s="45"/>
      <c r="BET9707" s="45"/>
      <c r="BEU9707" s="45"/>
      <c r="BEV9707" s="45"/>
      <c r="BEW9707" s="45"/>
      <c r="BEX9707" s="45"/>
      <c r="BEY9707" s="45"/>
      <c r="BEZ9707" s="45"/>
      <c r="BFA9707" s="45"/>
      <c r="BFB9707" s="45"/>
      <c r="BFC9707" s="45"/>
      <c r="BFD9707" s="45"/>
      <c r="BFE9707" s="45"/>
      <c r="BFF9707" s="45"/>
      <c r="BFG9707" s="45"/>
      <c r="BFH9707" s="45"/>
      <c r="BFI9707" s="45"/>
      <c r="BFJ9707" s="45"/>
      <c r="BFK9707" s="45"/>
      <c r="BFL9707" s="45"/>
      <c r="BFM9707" s="45"/>
      <c r="BFN9707" s="45"/>
      <c r="BFO9707" s="45"/>
      <c r="BFP9707" s="45"/>
      <c r="BFQ9707" s="45"/>
      <c r="BFR9707" s="45"/>
      <c r="BFS9707" s="45"/>
      <c r="BFT9707" s="45"/>
      <c r="BFU9707" s="45"/>
      <c r="BFV9707" s="45"/>
      <c r="BFW9707" s="45"/>
      <c r="BFX9707" s="45"/>
      <c r="BFY9707" s="45"/>
      <c r="BFZ9707" s="45"/>
      <c r="BGA9707" s="45"/>
      <c r="BGB9707" s="45"/>
      <c r="BGC9707" s="45"/>
      <c r="BGD9707" s="45"/>
      <c r="BGE9707" s="45"/>
      <c r="BGF9707" s="45"/>
      <c r="BGG9707" s="45"/>
      <c r="BGH9707" s="45"/>
      <c r="BGI9707" s="45"/>
      <c r="BGJ9707" s="45"/>
      <c r="BGK9707" s="45"/>
      <c r="BGL9707" s="45"/>
      <c r="BGM9707" s="45"/>
      <c r="BGN9707" s="45"/>
      <c r="BGO9707" s="45"/>
      <c r="BGP9707" s="45"/>
      <c r="BGQ9707" s="45"/>
      <c r="BGR9707" s="45"/>
      <c r="BGS9707" s="45"/>
      <c r="BGT9707" s="45"/>
      <c r="BGU9707" s="45"/>
      <c r="BGV9707" s="45"/>
      <c r="BGW9707" s="45"/>
      <c r="BGX9707" s="45"/>
      <c r="BGY9707" s="45"/>
      <c r="BGZ9707" s="45"/>
      <c r="BHA9707" s="45"/>
      <c r="BHB9707" s="45"/>
      <c r="BHC9707" s="45"/>
      <c r="BHD9707" s="45"/>
      <c r="BHE9707" s="45"/>
      <c r="BHF9707" s="45"/>
      <c r="BHG9707" s="45"/>
      <c r="BHH9707" s="45"/>
      <c r="BHI9707" s="45"/>
      <c r="BHJ9707" s="45"/>
      <c r="BHK9707" s="45"/>
      <c r="BHL9707" s="45"/>
      <c r="BHM9707" s="45"/>
      <c r="BHN9707" s="45"/>
      <c r="BHO9707" s="45"/>
      <c r="BHP9707" s="45"/>
      <c r="BHQ9707" s="45"/>
      <c r="BHR9707" s="45"/>
      <c r="BHS9707" s="45"/>
      <c r="BHT9707" s="45"/>
      <c r="BHU9707" s="45"/>
      <c r="BHV9707" s="45"/>
      <c r="BHW9707" s="45"/>
      <c r="BHX9707" s="45"/>
      <c r="BHY9707" s="45"/>
      <c r="BHZ9707" s="45"/>
      <c r="BIA9707" s="45"/>
      <c r="BIB9707" s="45"/>
      <c r="BIC9707" s="45"/>
      <c r="BID9707" s="45"/>
      <c r="BIE9707" s="45"/>
      <c r="BIF9707" s="45"/>
      <c r="BIG9707" s="45"/>
      <c r="BIH9707" s="45"/>
      <c r="BII9707" s="45"/>
      <c r="BIJ9707" s="45"/>
      <c r="BIK9707" s="45"/>
      <c r="BIL9707" s="45"/>
      <c r="BIM9707" s="45"/>
      <c r="BIN9707" s="45"/>
      <c r="BIO9707" s="45"/>
      <c r="BIP9707" s="45"/>
      <c r="BIQ9707" s="45"/>
      <c r="BIR9707" s="45"/>
      <c r="BIS9707" s="45"/>
      <c r="BIT9707" s="45"/>
      <c r="BIU9707" s="45"/>
      <c r="BIV9707" s="45"/>
      <c r="BIW9707" s="45"/>
      <c r="BIX9707" s="45"/>
      <c r="BIY9707" s="45"/>
      <c r="BIZ9707" s="45"/>
      <c r="BJA9707" s="45"/>
      <c r="BJB9707" s="45"/>
      <c r="BJC9707" s="45"/>
      <c r="BJD9707" s="45"/>
      <c r="BJE9707" s="45"/>
      <c r="BJF9707" s="45"/>
      <c r="BJG9707" s="45"/>
      <c r="BJH9707" s="45"/>
      <c r="BJI9707" s="45"/>
      <c r="BJJ9707" s="45"/>
      <c r="BJK9707" s="45"/>
      <c r="BJL9707" s="45"/>
      <c r="BJM9707" s="45"/>
      <c r="BJN9707" s="45"/>
      <c r="BJO9707" s="45"/>
      <c r="BJP9707" s="45"/>
      <c r="BJQ9707" s="45"/>
      <c r="BJR9707" s="45"/>
      <c r="BJS9707" s="45"/>
      <c r="BJT9707" s="45"/>
      <c r="BJU9707" s="45"/>
      <c r="BJV9707" s="45"/>
      <c r="BJW9707" s="45"/>
      <c r="BJX9707" s="45"/>
      <c r="BJY9707" s="45"/>
      <c r="BJZ9707" s="45"/>
      <c r="BKA9707" s="45"/>
      <c r="BKB9707" s="45"/>
      <c r="BKC9707" s="45"/>
      <c r="BKD9707" s="45"/>
      <c r="BKE9707" s="45"/>
      <c r="BKF9707" s="45"/>
      <c r="BKG9707" s="45"/>
      <c r="BKH9707" s="45"/>
      <c r="BKI9707" s="45"/>
      <c r="BKJ9707" s="45"/>
      <c r="BKK9707" s="45"/>
      <c r="BKL9707" s="45"/>
      <c r="BKM9707" s="45"/>
      <c r="BKN9707" s="45"/>
      <c r="BKO9707" s="45"/>
      <c r="BKP9707" s="45"/>
      <c r="BKQ9707" s="45"/>
      <c r="BKR9707" s="45"/>
      <c r="BKS9707" s="45"/>
      <c r="BKT9707" s="45"/>
      <c r="BKU9707" s="45"/>
      <c r="BKV9707" s="45"/>
      <c r="BKW9707" s="45"/>
      <c r="BKX9707" s="45"/>
      <c r="BKY9707" s="45"/>
      <c r="BKZ9707" s="45"/>
      <c r="BLA9707" s="45"/>
      <c r="BLB9707" s="45"/>
      <c r="BLC9707" s="45"/>
      <c r="BLD9707" s="45"/>
      <c r="BLE9707" s="45"/>
      <c r="BLF9707" s="45"/>
      <c r="BLG9707" s="45"/>
      <c r="BLH9707" s="45"/>
      <c r="BLI9707" s="45"/>
      <c r="BLJ9707" s="45"/>
      <c r="BLK9707" s="45"/>
      <c r="BLL9707" s="45"/>
      <c r="BLM9707" s="45"/>
      <c r="BLN9707" s="45"/>
      <c r="BLO9707" s="45"/>
      <c r="BLP9707" s="45"/>
      <c r="BLQ9707" s="45"/>
      <c r="BLR9707" s="45"/>
      <c r="BLS9707" s="45"/>
      <c r="BLT9707" s="45"/>
      <c r="BLU9707" s="45"/>
      <c r="BLV9707" s="45"/>
      <c r="BLW9707" s="45"/>
      <c r="BLX9707" s="45"/>
      <c r="BLY9707" s="45"/>
      <c r="BLZ9707" s="45"/>
      <c r="BMA9707" s="45"/>
      <c r="BMB9707" s="45"/>
      <c r="BMC9707" s="45"/>
      <c r="BMD9707" s="45"/>
      <c r="BME9707" s="45"/>
      <c r="BMF9707" s="45"/>
      <c r="BMG9707" s="45"/>
      <c r="BMH9707" s="45"/>
      <c r="BMI9707" s="45"/>
      <c r="BMJ9707" s="45"/>
      <c r="BMK9707" s="45"/>
      <c r="BML9707" s="45"/>
      <c r="BMM9707" s="45"/>
      <c r="BMN9707" s="45"/>
      <c r="BMO9707" s="45"/>
      <c r="BMP9707" s="45"/>
      <c r="BMQ9707" s="45"/>
      <c r="BMR9707" s="45"/>
      <c r="BMS9707" s="45"/>
      <c r="BMT9707" s="45"/>
      <c r="BMU9707" s="45"/>
      <c r="BMV9707" s="45"/>
      <c r="BMW9707" s="45"/>
      <c r="BMX9707" s="45"/>
      <c r="BMY9707" s="45"/>
      <c r="BMZ9707" s="45"/>
      <c r="BNA9707" s="45"/>
      <c r="BNB9707" s="45"/>
      <c r="BNC9707" s="45"/>
      <c r="BND9707" s="45"/>
      <c r="BNE9707" s="45"/>
      <c r="BNF9707" s="45"/>
      <c r="BNG9707" s="45"/>
      <c r="BNH9707" s="45"/>
      <c r="BNI9707" s="45"/>
      <c r="BNJ9707" s="45"/>
      <c r="BNK9707" s="45"/>
      <c r="BNL9707" s="45"/>
      <c r="BNM9707" s="45"/>
      <c r="BNN9707" s="45"/>
      <c r="BNO9707" s="45"/>
      <c r="BNP9707" s="45"/>
      <c r="BNQ9707" s="45"/>
      <c r="BNR9707" s="45"/>
      <c r="BNS9707" s="45"/>
      <c r="BNT9707" s="45"/>
      <c r="BNU9707" s="45"/>
      <c r="BNV9707" s="45"/>
      <c r="BNW9707" s="45"/>
      <c r="BNX9707" s="45"/>
      <c r="BNY9707" s="45"/>
      <c r="BNZ9707" s="45"/>
      <c r="BOA9707" s="45"/>
      <c r="BOB9707" s="45"/>
      <c r="BOC9707" s="45"/>
      <c r="BOD9707" s="45"/>
      <c r="BOE9707" s="45"/>
      <c r="BOF9707" s="45"/>
      <c r="BOG9707" s="45"/>
      <c r="BOH9707" s="45"/>
      <c r="BOI9707" s="45"/>
      <c r="BOJ9707" s="45"/>
      <c r="BOK9707" s="45"/>
      <c r="BOL9707" s="45"/>
      <c r="BOM9707" s="45"/>
      <c r="BON9707" s="45"/>
      <c r="BOO9707" s="45"/>
      <c r="BOP9707" s="45"/>
      <c r="BOQ9707" s="45"/>
      <c r="BOR9707" s="45"/>
      <c r="BOS9707" s="45"/>
      <c r="BOT9707" s="45"/>
      <c r="BOU9707" s="45"/>
      <c r="BOV9707" s="45"/>
      <c r="BOW9707" s="45"/>
      <c r="BOX9707" s="45"/>
      <c r="BOY9707" s="45"/>
      <c r="BOZ9707" s="45"/>
      <c r="BPA9707" s="45"/>
      <c r="BPB9707" s="45"/>
      <c r="BPC9707" s="45"/>
      <c r="BPD9707" s="45"/>
      <c r="BPE9707" s="45"/>
      <c r="BPF9707" s="45"/>
      <c r="BPG9707" s="45"/>
      <c r="BPH9707" s="45"/>
      <c r="BPI9707" s="45"/>
      <c r="BPJ9707" s="45"/>
      <c r="BPK9707" s="45"/>
      <c r="BPL9707" s="45"/>
      <c r="BPM9707" s="45"/>
      <c r="BPN9707" s="45"/>
      <c r="BPO9707" s="45"/>
      <c r="BPP9707" s="45"/>
      <c r="BPQ9707" s="45"/>
      <c r="BPR9707" s="45"/>
      <c r="BPS9707" s="45"/>
      <c r="BPT9707" s="45"/>
      <c r="BPU9707" s="45"/>
      <c r="BPV9707" s="45"/>
      <c r="BPW9707" s="45"/>
      <c r="BPX9707" s="45"/>
      <c r="BPY9707" s="45"/>
      <c r="BPZ9707" s="45"/>
      <c r="BQA9707" s="45"/>
      <c r="BQB9707" s="45"/>
      <c r="BQC9707" s="45"/>
      <c r="BQD9707" s="45"/>
      <c r="BQE9707" s="45"/>
      <c r="BQF9707" s="45"/>
      <c r="BQG9707" s="45"/>
      <c r="BQH9707" s="45"/>
      <c r="BQI9707" s="45"/>
      <c r="BQJ9707" s="45"/>
      <c r="BQK9707" s="45"/>
      <c r="BQL9707" s="45"/>
      <c r="BQM9707" s="45"/>
      <c r="BQN9707" s="45"/>
      <c r="BQO9707" s="45"/>
      <c r="BQP9707" s="45"/>
      <c r="BQQ9707" s="45"/>
      <c r="BQR9707" s="45"/>
      <c r="BQS9707" s="45"/>
      <c r="BQT9707" s="45"/>
      <c r="BQU9707" s="45"/>
      <c r="BQV9707" s="45"/>
      <c r="BQW9707" s="45"/>
      <c r="BQX9707" s="45"/>
      <c r="BQY9707" s="45"/>
      <c r="BQZ9707" s="45"/>
      <c r="BRA9707" s="45"/>
      <c r="BRB9707" s="45"/>
      <c r="BRC9707" s="45"/>
      <c r="BRD9707" s="45"/>
      <c r="BRE9707" s="45"/>
      <c r="BRF9707" s="45"/>
      <c r="BRG9707" s="45"/>
      <c r="BRH9707" s="45"/>
      <c r="BRI9707" s="45"/>
      <c r="BRJ9707" s="45"/>
      <c r="BRK9707" s="45"/>
      <c r="BRL9707" s="45"/>
      <c r="BRM9707" s="45"/>
      <c r="BRN9707" s="45"/>
      <c r="BRO9707" s="45"/>
      <c r="BRP9707" s="45"/>
      <c r="BRQ9707" s="45"/>
      <c r="BRR9707" s="45"/>
      <c r="BRS9707" s="45"/>
      <c r="BRT9707" s="45"/>
      <c r="BRU9707" s="45"/>
      <c r="BRV9707" s="45"/>
      <c r="BRW9707" s="45"/>
      <c r="BRX9707" s="45"/>
      <c r="BRY9707" s="45"/>
      <c r="BRZ9707" s="45"/>
      <c r="BSA9707" s="45"/>
      <c r="BSB9707" s="45"/>
      <c r="BSC9707" s="45"/>
      <c r="BSD9707" s="45"/>
      <c r="BSE9707" s="45"/>
      <c r="BSF9707" s="45"/>
      <c r="BSG9707" s="45"/>
      <c r="BSH9707" s="45"/>
      <c r="BSI9707" s="45"/>
      <c r="BSJ9707" s="45"/>
      <c r="BSK9707" s="45"/>
      <c r="BSL9707" s="45"/>
      <c r="BSM9707" s="45"/>
      <c r="BSN9707" s="45"/>
      <c r="BSO9707" s="45"/>
      <c r="BSP9707" s="45"/>
      <c r="BSQ9707" s="45"/>
      <c r="BSR9707" s="45"/>
      <c r="BSS9707" s="45"/>
      <c r="BST9707" s="45"/>
      <c r="BSU9707" s="45"/>
      <c r="BSV9707" s="45"/>
      <c r="BSW9707" s="45"/>
      <c r="BSX9707" s="45"/>
      <c r="BSY9707" s="45"/>
      <c r="BSZ9707" s="45"/>
      <c r="BTA9707" s="45"/>
      <c r="BTB9707" s="45"/>
      <c r="BTC9707" s="45"/>
      <c r="BTD9707" s="45"/>
      <c r="BTE9707" s="45"/>
      <c r="BTF9707" s="45"/>
      <c r="BTG9707" s="45"/>
      <c r="BTH9707" s="45"/>
      <c r="BTI9707" s="45"/>
      <c r="BTJ9707" s="45"/>
      <c r="BTK9707" s="45"/>
      <c r="BTL9707" s="45"/>
      <c r="BTM9707" s="45"/>
      <c r="BTN9707" s="45"/>
      <c r="BTO9707" s="45"/>
      <c r="BTP9707" s="45"/>
      <c r="BTQ9707" s="45"/>
      <c r="BTR9707" s="45"/>
      <c r="BTS9707" s="45"/>
      <c r="BTT9707" s="45"/>
      <c r="BTU9707" s="45"/>
      <c r="BTV9707" s="45"/>
      <c r="BTW9707" s="45"/>
      <c r="BTX9707" s="45"/>
      <c r="BTY9707" s="45"/>
      <c r="BTZ9707" s="45"/>
      <c r="BUA9707" s="45"/>
      <c r="BUB9707" s="45"/>
      <c r="BUC9707" s="45"/>
      <c r="BUD9707" s="45"/>
      <c r="BUE9707" s="45"/>
      <c r="BUF9707" s="45"/>
      <c r="BUG9707" s="45"/>
      <c r="BUH9707" s="45"/>
      <c r="BUI9707" s="45"/>
      <c r="BUJ9707" s="45"/>
      <c r="BUK9707" s="45"/>
      <c r="BUL9707" s="45"/>
      <c r="BUM9707" s="45"/>
      <c r="BUN9707" s="45"/>
      <c r="BUO9707" s="45"/>
      <c r="BUP9707" s="45"/>
      <c r="BUQ9707" s="45"/>
      <c r="BUR9707" s="45"/>
      <c r="BUS9707" s="45"/>
      <c r="BUT9707" s="45"/>
      <c r="BUU9707" s="45"/>
      <c r="BUV9707" s="45"/>
      <c r="BUW9707" s="45"/>
      <c r="BUX9707" s="45"/>
      <c r="BUY9707" s="45"/>
      <c r="BUZ9707" s="45"/>
      <c r="BVA9707" s="45"/>
      <c r="BVB9707" s="45"/>
      <c r="BVC9707" s="45"/>
      <c r="BVD9707" s="45"/>
      <c r="BVE9707" s="45"/>
      <c r="BVF9707" s="45"/>
      <c r="BVG9707" s="45"/>
      <c r="BVH9707" s="45"/>
      <c r="BVI9707" s="45"/>
      <c r="BVJ9707" s="45"/>
      <c r="BVK9707" s="45"/>
      <c r="BVL9707" s="45"/>
      <c r="BVM9707" s="45"/>
      <c r="BVN9707" s="45"/>
      <c r="BVO9707" s="45"/>
      <c r="BVP9707" s="45"/>
      <c r="BVQ9707" s="45"/>
      <c r="BVR9707" s="45"/>
      <c r="BVS9707" s="45"/>
      <c r="BVT9707" s="45"/>
      <c r="BVU9707" s="45"/>
      <c r="BVV9707" s="45"/>
      <c r="BVW9707" s="45"/>
      <c r="BVX9707" s="45"/>
      <c r="BVY9707" s="45"/>
      <c r="BVZ9707" s="45"/>
      <c r="BWA9707" s="45"/>
      <c r="BWB9707" s="45"/>
      <c r="BWC9707" s="45"/>
      <c r="BWD9707" s="45"/>
      <c r="BWE9707" s="45"/>
      <c r="BWF9707" s="45"/>
      <c r="BWG9707" s="45"/>
      <c r="BWH9707" s="45"/>
      <c r="BWI9707" s="45"/>
      <c r="BWJ9707" s="45"/>
      <c r="BWK9707" s="45"/>
      <c r="BWL9707" s="45"/>
      <c r="BWM9707" s="45"/>
      <c r="BWN9707" s="45"/>
      <c r="BWO9707" s="45"/>
      <c r="BWP9707" s="45"/>
      <c r="BWQ9707" s="45"/>
      <c r="BWR9707" s="45"/>
      <c r="BWS9707" s="45"/>
      <c r="BWT9707" s="45"/>
      <c r="BWU9707" s="45"/>
      <c r="BWV9707" s="45"/>
      <c r="BWW9707" s="45"/>
      <c r="BWX9707" s="45"/>
      <c r="BWY9707" s="45"/>
      <c r="BWZ9707" s="45"/>
      <c r="BXA9707" s="45"/>
      <c r="BXB9707" s="45"/>
      <c r="BXC9707" s="45"/>
      <c r="BXD9707" s="45"/>
      <c r="BXE9707" s="45"/>
      <c r="BXF9707" s="45"/>
      <c r="BXG9707" s="45"/>
      <c r="BXH9707" s="45"/>
      <c r="BXI9707" s="45"/>
      <c r="BXJ9707" s="45"/>
      <c r="BXK9707" s="45"/>
      <c r="BXL9707" s="45"/>
      <c r="BXM9707" s="45"/>
      <c r="BXN9707" s="45"/>
      <c r="BXO9707" s="45"/>
      <c r="BXP9707" s="45"/>
      <c r="BXQ9707" s="45"/>
      <c r="BXR9707" s="45"/>
      <c r="BXS9707" s="45"/>
      <c r="BXT9707" s="45"/>
      <c r="BXU9707" s="45"/>
      <c r="BXV9707" s="45"/>
      <c r="BXW9707" s="45"/>
      <c r="BXX9707" s="45"/>
      <c r="BXY9707" s="45"/>
      <c r="BXZ9707" s="45"/>
      <c r="BYA9707" s="45"/>
      <c r="BYB9707" s="45"/>
      <c r="BYC9707" s="45"/>
      <c r="BYD9707" s="45"/>
      <c r="BYE9707" s="45"/>
      <c r="BYF9707" s="45"/>
      <c r="BYG9707" s="45"/>
      <c r="BYH9707" s="45"/>
      <c r="BYI9707" s="45"/>
      <c r="BYJ9707" s="45"/>
      <c r="BYK9707" s="45"/>
      <c r="BYL9707" s="45"/>
      <c r="BYM9707" s="45"/>
      <c r="BYN9707" s="45"/>
      <c r="BYO9707" s="45"/>
      <c r="BYP9707" s="45"/>
      <c r="BYQ9707" s="45"/>
      <c r="BYR9707" s="45"/>
      <c r="BYS9707" s="45"/>
      <c r="BYT9707" s="45"/>
      <c r="BYU9707" s="45"/>
      <c r="BYV9707" s="45"/>
      <c r="BYW9707" s="45"/>
      <c r="BYX9707" s="45"/>
      <c r="BYY9707" s="45"/>
      <c r="BYZ9707" s="45"/>
      <c r="BZA9707" s="45"/>
      <c r="BZB9707" s="45"/>
      <c r="BZC9707" s="45"/>
      <c r="BZD9707" s="45"/>
      <c r="BZE9707" s="45"/>
      <c r="BZF9707" s="45"/>
      <c r="BZG9707" s="45"/>
      <c r="BZH9707" s="45"/>
      <c r="BZI9707" s="45"/>
      <c r="BZJ9707" s="45"/>
      <c r="BZK9707" s="45"/>
      <c r="BZL9707" s="45"/>
      <c r="BZM9707" s="45"/>
      <c r="BZN9707" s="45"/>
      <c r="BZO9707" s="45"/>
      <c r="BZP9707" s="45"/>
      <c r="BZQ9707" s="45"/>
      <c r="BZR9707" s="45"/>
      <c r="BZS9707" s="45"/>
      <c r="BZT9707" s="45"/>
      <c r="BZU9707" s="45"/>
      <c r="BZV9707" s="45"/>
      <c r="BZW9707" s="45"/>
      <c r="BZX9707" s="45"/>
      <c r="BZY9707" s="45"/>
      <c r="BZZ9707" s="45"/>
      <c r="CAA9707" s="45"/>
      <c r="CAB9707" s="45"/>
      <c r="CAC9707" s="45"/>
      <c r="CAD9707" s="45"/>
      <c r="CAE9707" s="45"/>
      <c r="CAF9707" s="45"/>
      <c r="CAG9707" s="45"/>
      <c r="CAH9707" s="45"/>
      <c r="CAI9707" s="45"/>
      <c r="CAJ9707" s="45"/>
      <c r="CAK9707" s="45"/>
      <c r="CAL9707" s="45"/>
      <c r="CAM9707" s="45"/>
      <c r="CAN9707" s="45"/>
      <c r="CAO9707" s="45"/>
      <c r="CAP9707" s="45"/>
      <c r="CAQ9707" s="45"/>
      <c r="CAR9707" s="45"/>
      <c r="CAS9707" s="45"/>
      <c r="CAT9707" s="45"/>
      <c r="CAU9707" s="45"/>
      <c r="CAV9707" s="45"/>
      <c r="CAW9707" s="45"/>
      <c r="CAX9707" s="45"/>
      <c r="CAY9707" s="45"/>
      <c r="CAZ9707" s="45"/>
      <c r="CBA9707" s="45"/>
      <c r="CBB9707" s="45"/>
      <c r="CBC9707" s="45"/>
      <c r="CBD9707" s="45"/>
      <c r="CBE9707" s="45"/>
      <c r="CBF9707" s="45"/>
      <c r="CBG9707" s="45"/>
      <c r="CBH9707" s="45"/>
      <c r="CBI9707" s="45"/>
      <c r="CBJ9707" s="45"/>
      <c r="CBK9707" s="45"/>
      <c r="CBL9707" s="45"/>
      <c r="CBM9707" s="45"/>
      <c r="CBN9707" s="45"/>
      <c r="CBO9707" s="45"/>
      <c r="CBP9707" s="45"/>
      <c r="CBQ9707" s="45"/>
      <c r="CBR9707" s="45"/>
      <c r="CBS9707" s="45"/>
      <c r="CBT9707" s="45"/>
      <c r="CBU9707" s="45"/>
      <c r="CBV9707" s="45"/>
      <c r="CBW9707" s="45"/>
      <c r="CBX9707" s="45"/>
      <c r="CBY9707" s="45"/>
      <c r="CBZ9707" s="45"/>
      <c r="CCA9707" s="45"/>
      <c r="CCB9707" s="45"/>
      <c r="CCC9707" s="45"/>
      <c r="CCD9707" s="45"/>
      <c r="CCE9707" s="45"/>
      <c r="CCF9707" s="45"/>
      <c r="CCG9707" s="45"/>
      <c r="CCH9707" s="45"/>
      <c r="CCI9707" s="45"/>
      <c r="CCJ9707" s="45"/>
      <c r="CCK9707" s="45"/>
      <c r="CCL9707" s="45"/>
      <c r="CCM9707" s="45"/>
      <c r="CCN9707" s="45"/>
      <c r="CCO9707" s="45"/>
      <c r="CCP9707" s="45"/>
      <c r="CCQ9707" s="45"/>
      <c r="CCR9707" s="45"/>
      <c r="CCS9707" s="45"/>
      <c r="CCT9707" s="45"/>
      <c r="CCU9707" s="45"/>
      <c r="CCV9707" s="45"/>
      <c r="CCW9707" s="45"/>
      <c r="CCX9707" s="45"/>
      <c r="CCY9707" s="45"/>
      <c r="CCZ9707" s="45"/>
      <c r="CDA9707" s="45"/>
      <c r="CDB9707" s="45"/>
      <c r="CDC9707" s="45"/>
      <c r="CDD9707" s="45"/>
      <c r="CDE9707" s="45"/>
      <c r="CDF9707" s="45"/>
      <c r="CDG9707" s="45"/>
      <c r="CDH9707" s="45"/>
      <c r="CDI9707" s="45"/>
      <c r="CDJ9707" s="45"/>
      <c r="CDK9707" s="45"/>
      <c r="CDL9707" s="45"/>
      <c r="CDM9707" s="45"/>
      <c r="CDN9707" s="45"/>
      <c r="CDO9707" s="45"/>
      <c r="CDP9707" s="45"/>
      <c r="CDQ9707" s="45"/>
      <c r="CDR9707" s="45"/>
      <c r="CDS9707" s="45"/>
      <c r="CDT9707" s="45"/>
      <c r="CDU9707" s="45"/>
      <c r="CDV9707" s="45"/>
      <c r="CDW9707" s="45"/>
      <c r="CDX9707" s="45"/>
      <c r="CDY9707" s="45"/>
      <c r="CDZ9707" s="45"/>
      <c r="CEA9707" s="45"/>
      <c r="CEB9707" s="45"/>
      <c r="CEC9707" s="45"/>
      <c r="CED9707" s="45"/>
      <c r="CEE9707" s="45"/>
      <c r="CEF9707" s="45"/>
      <c r="CEG9707" s="45"/>
      <c r="CEH9707" s="45"/>
      <c r="CEI9707" s="45"/>
      <c r="CEJ9707" s="45"/>
      <c r="CEK9707" s="45"/>
      <c r="CEL9707" s="45"/>
      <c r="CEM9707" s="45"/>
      <c r="CEN9707" s="45"/>
      <c r="CEO9707" s="45"/>
      <c r="CEP9707" s="45"/>
      <c r="CEQ9707" s="45"/>
      <c r="CER9707" s="45"/>
      <c r="CES9707" s="45"/>
      <c r="CET9707" s="45"/>
      <c r="CEU9707" s="45"/>
      <c r="CEV9707" s="45"/>
      <c r="CEW9707" s="45"/>
      <c r="CEX9707" s="45"/>
      <c r="CEY9707" s="45"/>
      <c r="CEZ9707" s="45"/>
      <c r="CFA9707" s="45"/>
      <c r="CFB9707" s="45"/>
      <c r="CFC9707" s="45"/>
      <c r="CFD9707" s="45"/>
      <c r="CFE9707" s="45"/>
      <c r="CFF9707" s="45"/>
      <c r="CFG9707" s="45"/>
      <c r="CFH9707" s="45"/>
      <c r="CFI9707" s="45"/>
      <c r="CFJ9707" s="45"/>
      <c r="CFK9707" s="45"/>
      <c r="CFL9707" s="45"/>
      <c r="CFM9707" s="45"/>
      <c r="CFN9707" s="45"/>
      <c r="CFO9707" s="45"/>
      <c r="CFP9707" s="45"/>
      <c r="CFQ9707" s="45"/>
      <c r="CFR9707" s="45"/>
      <c r="CFS9707" s="45"/>
      <c r="CFT9707" s="45"/>
      <c r="CFU9707" s="45"/>
      <c r="CFV9707" s="45"/>
      <c r="CFW9707" s="45"/>
      <c r="CFX9707" s="45"/>
      <c r="CFY9707" s="45"/>
      <c r="CFZ9707" s="45"/>
      <c r="CGA9707" s="45"/>
      <c r="CGB9707" s="45"/>
      <c r="CGC9707" s="45"/>
      <c r="CGD9707" s="45"/>
      <c r="CGE9707" s="45"/>
      <c r="CGF9707" s="45"/>
      <c r="CGG9707" s="45"/>
      <c r="CGH9707" s="45"/>
      <c r="CGI9707" s="45"/>
      <c r="CGJ9707" s="45"/>
      <c r="CGK9707" s="45"/>
      <c r="CGL9707" s="45"/>
      <c r="CGM9707" s="45"/>
      <c r="CGN9707" s="45"/>
      <c r="CGO9707" s="45"/>
      <c r="CGP9707" s="45"/>
      <c r="CGQ9707" s="45"/>
      <c r="CGR9707" s="45"/>
      <c r="CGS9707" s="45"/>
      <c r="CGT9707" s="45"/>
      <c r="CGU9707" s="45"/>
      <c r="CGV9707" s="45"/>
      <c r="CGW9707" s="45"/>
      <c r="CGX9707" s="45"/>
      <c r="CGY9707" s="45"/>
      <c r="CGZ9707" s="45"/>
      <c r="CHA9707" s="45"/>
      <c r="CHB9707" s="45"/>
      <c r="CHC9707" s="45"/>
      <c r="CHD9707" s="45"/>
      <c r="CHE9707" s="45"/>
      <c r="CHF9707" s="45"/>
      <c r="CHG9707" s="45"/>
      <c r="CHH9707" s="45"/>
      <c r="CHI9707" s="45"/>
      <c r="CHJ9707" s="45"/>
      <c r="CHK9707" s="45"/>
      <c r="CHL9707" s="45"/>
      <c r="CHM9707" s="45"/>
      <c r="CHN9707" s="45"/>
      <c r="CHO9707" s="45"/>
      <c r="CHP9707" s="45"/>
      <c r="CHQ9707" s="45"/>
      <c r="CHR9707" s="45"/>
      <c r="CHS9707" s="45"/>
      <c r="CHT9707" s="45"/>
      <c r="CHU9707" s="45"/>
      <c r="CHV9707" s="45"/>
      <c r="CHW9707" s="45"/>
      <c r="CHX9707" s="45"/>
      <c r="CHY9707" s="45"/>
      <c r="CHZ9707" s="45"/>
      <c r="CIA9707" s="45"/>
      <c r="CIB9707" s="45"/>
      <c r="CIC9707" s="45"/>
      <c r="CID9707" s="45"/>
      <c r="CIE9707" s="45"/>
      <c r="CIF9707" s="45"/>
      <c r="CIG9707" s="45"/>
      <c r="CIH9707" s="45"/>
      <c r="CII9707" s="45"/>
      <c r="CIJ9707" s="45"/>
      <c r="CIK9707" s="45"/>
      <c r="CIL9707" s="45"/>
      <c r="CIM9707" s="45"/>
      <c r="CIN9707" s="45"/>
      <c r="CIO9707" s="45"/>
      <c r="CIP9707" s="45"/>
      <c r="CIQ9707" s="45"/>
      <c r="CIR9707" s="45"/>
      <c r="CIS9707" s="45"/>
      <c r="CIT9707" s="45"/>
      <c r="CIU9707" s="45"/>
      <c r="CIV9707" s="45"/>
      <c r="CIW9707" s="45"/>
      <c r="CIX9707" s="45"/>
      <c r="CIY9707" s="45"/>
      <c r="CIZ9707" s="45"/>
      <c r="CJA9707" s="45"/>
      <c r="CJB9707" s="45"/>
      <c r="CJC9707" s="45"/>
      <c r="CJD9707" s="45"/>
      <c r="CJE9707" s="45"/>
      <c r="CJF9707" s="45"/>
      <c r="CJG9707" s="45"/>
      <c r="CJH9707" s="45"/>
      <c r="CJI9707" s="45"/>
      <c r="CJJ9707" s="45"/>
      <c r="CJK9707" s="45"/>
      <c r="CJL9707" s="45"/>
      <c r="CJM9707" s="45"/>
      <c r="CJN9707" s="45"/>
      <c r="CJO9707" s="45"/>
      <c r="CJP9707" s="45"/>
      <c r="CJQ9707" s="45"/>
      <c r="CJR9707" s="45"/>
      <c r="CJS9707" s="45"/>
      <c r="CJT9707" s="45"/>
      <c r="CJU9707" s="45"/>
      <c r="CJV9707" s="45"/>
      <c r="CJW9707" s="45"/>
      <c r="CJX9707" s="45"/>
      <c r="CJY9707" s="45"/>
      <c r="CJZ9707" s="45"/>
      <c r="CKA9707" s="45"/>
      <c r="CKB9707" s="45"/>
      <c r="CKC9707" s="45"/>
      <c r="CKD9707" s="45"/>
      <c r="CKE9707" s="45"/>
      <c r="CKF9707" s="45"/>
      <c r="CKG9707" s="45"/>
      <c r="CKH9707" s="45"/>
      <c r="CKI9707" s="45"/>
      <c r="CKJ9707" s="45"/>
      <c r="CKK9707" s="45"/>
      <c r="CKL9707" s="45"/>
      <c r="CKM9707" s="45"/>
      <c r="CKN9707" s="45"/>
      <c r="CKO9707" s="45"/>
      <c r="CKP9707" s="45"/>
      <c r="CKQ9707" s="45"/>
      <c r="CKR9707" s="45"/>
      <c r="CKS9707" s="45"/>
      <c r="CKT9707" s="45"/>
      <c r="CKU9707" s="45"/>
      <c r="CKV9707" s="45"/>
      <c r="CKW9707" s="45"/>
      <c r="CKX9707" s="45"/>
      <c r="CKY9707" s="45"/>
      <c r="CKZ9707" s="45"/>
      <c r="CLA9707" s="45"/>
      <c r="CLB9707" s="45"/>
      <c r="CLC9707" s="45"/>
      <c r="CLD9707" s="45"/>
      <c r="CLE9707" s="45"/>
      <c r="CLF9707" s="45"/>
      <c r="CLG9707" s="45"/>
      <c r="CLH9707" s="45"/>
      <c r="CLI9707" s="45"/>
      <c r="CLJ9707" s="45"/>
      <c r="CLK9707" s="45"/>
      <c r="CLL9707" s="45"/>
      <c r="CLM9707" s="45"/>
      <c r="CLN9707" s="45"/>
      <c r="CLO9707" s="45"/>
      <c r="CLP9707" s="45"/>
      <c r="CLQ9707" s="45"/>
      <c r="CLR9707" s="45"/>
      <c r="CLS9707" s="45"/>
      <c r="CLT9707" s="45"/>
      <c r="CLU9707" s="45"/>
      <c r="CLV9707" s="45"/>
      <c r="CLW9707" s="45"/>
      <c r="CLX9707" s="45"/>
      <c r="CLY9707" s="45"/>
      <c r="CLZ9707" s="45"/>
      <c r="CMA9707" s="45"/>
      <c r="CMB9707" s="45"/>
      <c r="CMC9707" s="45"/>
      <c r="CMD9707" s="45"/>
      <c r="CME9707" s="45"/>
      <c r="CMF9707" s="45"/>
      <c r="CMG9707" s="45"/>
      <c r="CMH9707" s="45"/>
      <c r="CMI9707" s="45"/>
      <c r="CMJ9707" s="45"/>
      <c r="CMK9707" s="45"/>
      <c r="CML9707" s="45"/>
      <c r="CMM9707" s="45"/>
      <c r="CMN9707" s="45"/>
      <c r="CMO9707" s="45"/>
      <c r="CMP9707" s="45"/>
      <c r="CMQ9707" s="45"/>
      <c r="CMR9707" s="45"/>
      <c r="CMS9707" s="45"/>
      <c r="CMT9707" s="45"/>
      <c r="CMU9707" s="45"/>
      <c r="CMV9707" s="45"/>
      <c r="CMW9707" s="45"/>
      <c r="CMX9707" s="45"/>
      <c r="CMY9707" s="45"/>
      <c r="CMZ9707" s="45"/>
      <c r="CNA9707" s="45"/>
      <c r="CNB9707" s="45"/>
      <c r="CNC9707" s="45"/>
      <c r="CND9707" s="45"/>
      <c r="CNE9707" s="45"/>
      <c r="CNF9707" s="45"/>
      <c r="CNG9707" s="45"/>
      <c r="CNH9707" s="45"/>
      <c r="CNI9707" s="45"/>
      <c r="CNJ9707" s="45"/>
      <c r="CNK9707" s="45"/>
      <c r="CNL9707" s="45"/>
      <c r="CNM9707" s="45"/>
      <c r="CNN9707" s="45"/>
      <c r="CNO9707" s="45"/>
      <c r="CNP9707" s="45"/>
      <c r="CNQ9707" s="45"/>
      <c r="CNR9707" s="45"/>
      <c r="CNS9707" s="45"/>
      <c r="CNT9707" s="45"/>
      <c r="CNU9707" s="45"/>
      <c r="CNV9707" s="45"/>
      <c r="CNW9707" s="45"/>
      <c r="CNX9707" s="45"/>
      <c r="CNY9707" s="45"/>
      <c r="CNZ9707" s="45"/>
      <c r="COA9707" s="45"/>
      <c r="COB9707" s="45"/>
      <c r="COC9707" s="45"/>
      <c r="COD9707" s="45"/>
      <c r="COE9707" s="45"/>
      <c r="COF9707" s="45"/>
      <c r="COG9707" s="45"/>
      <c r="COH9707" s="45"/>
      <c r="COI9707" s="45"/>
      <c r="COJ9707" s="45"/>
      <c r="COK9707" s="45"/>
      <c r="COL9707" s="45"/>
      <c r="COM9707" s="45"/>
      <c r="CON9707" s="45"/>
      <c r="COO9707" s="45"/>
      <c r="COP9707" s="45"/>
      <c r="COQ9707" s="45"/>
      <c r="COR9707" s="45"/>
      <c r="COS9707" s="45"/>
      <c r="COT9707" s="45"/>
      <c r="COU9707" s="45"/>
      <c r="COV9707" s="45"/>
      <c r="COW9707" s="45"/>
      <c r="COX9707" s="45"/>
      <c r="COY9707" s="45"/>
      <c r="COZ9707" s="45"/>
      <c r="CPA9707" s="45"/>
      <c r="CPB9707" s="45"/>
      <c r="CPC9707" s="45"/>
      <c r="CPD9707" s="45"/>
      <c r="CPE9707" s="45"/>
      <c r="CPF9707" s="45"/>
      <c r="CPG9707" s="45"/>
      <c r="CPH9707" s="45"/>
      <c r="CPI9707" s="45"/>
      <c r="CPJ9707" s="45"/>
      <c r="CPK9707" s="45"/>
      <c r="CPL9707" s="45"/>
      <c r="CPM9707" s="45"/>
      <c r="CPN9707" s="45"/>
      <c r="CPO9707" s="45"/>
      <c r="CPP9707" s="45"/>
      <c r="CPQ9707" s="45"/>
      <c r="CPR9707" s="45"/>
      <c r="CPS9707" s="45"/>
      <c r="CPT9707" s="45"/>
      <c r="CPU9707" s="45"/>
      <c r="CPV9707" s="45"/>
      <c r="CPW9707" s="45"/>
      <c r="CPX9707" s="45"/>
      <c r="CPY9707" s="45"/>
      <c r="CPZ9707" s="45"/>
      <c r="CQA9707" s="45"/>
      <c r="CQB9707" s="45"/>
      <c r="CQC9707" s="45"/>
      <c r="CQD9707" s="45"/>
      <c r="CQE9707" s="45"/>
      <c r="CQF9707" s="45"/>
      <c r="CQG9707" s="45"/>
      <c r="CQH9707" s="45"/>
      <c r="CQI9707" s="45"/>
      <c r="CQJ9707" s="45"/>
      <c r="CQK9707" s="45"/>
      <c r="CQL9707" s="45"/>
      <c r="CQM9707" s="45"/>
      <c r="CQN9707" s="45"/>
      <c r="CQO9707" s="45"/>
      <c r="CQP9707" s="45"/>
      <c r="CQQ9707" s="45"/>
      <c r="CQR9707" s="45"/>
      <c r="CQS9707" s="45"/>
      <c r="CQT9707" s="45"/>
      <c r="CQU9707" s="45"/>
      <c r="CQV9707" s="45"/>
      <c r="CQW9707" s="45"/>
      <c r="CQX9707" s="45"/>
      <c r="CQY9707" s="45"/>
      <c r="CQZ9707" s="45"/>
      <c r="CRA9707" s="45"/>
      <c r="CRB9707" s="45"/>
      <c r="CRC9707" s="45"/>
      <c r="CRD9707" s="45"/>
      <c r="CRE9707" s="45"/>
      <c r="CRF9707" s="45"/>
      <c r="CRG9707" s="45"/>
      <c r="CRH9707" s="45"/>
      <c r="CRI9707" s="45"/>
      <c r="CRJ9707" s="45"/>
      <c r="CRK9707" s="45"/>
      <c r="CRL9707" s="45"/>
      <c r="CRM9707" s="45"/>
      <c r="CRN9707" s="45"/>
      <c r="CRO9707" s="45"/>
      <c r="CRP9707" s="45"/>
      <c r="CRQ9707" s="45"/>
      <c r="CRR9707" s="45"/>
      <c r="CRS9707" s="45"/>
      <c r="CRT9707" s="45"/>
      <c r="CRU9707" s="45"/>
      <c r="CRV9707" s="45"/>
      <c r="CRW9707" s="45"/>
      <c r="CRX9707" s="45"/>
      <c r="CRY9707" s="45"/>
      <c r="CRZ9707" s="45"/>
      <c r="CSA9707" s="45"/>
      <c r="CSB9707" s="45"/>
      <c r="CSC9707" s="45"/>
      <c r="CSD9707" s="45"/>
      <c r="CSE9707" s="45"/>
      <c r="CSF9707" s="45"/>
      <c r="CSG9707" s="45"/>
      <c r="CSH9707" s="45"/>
      <c r="CSI9707" s="45"/>
      <c r="CSJ9707" s="45"/>
      <c r="CSK9707" s="45"/>
      <c r="CSL9707" s="45"/>
      <c r="CSM9707" s="45"/>
      <c r="CSN9707" s="45"/>
      <c r="CSO9707" s="45"/>
      <c r="CSP9707" s="45"/>
      <c r="CSQ9707" s="45"/>
      <c r="CSR9707" s="45"/>
      <c r="CSS9707" s="45"/>
      <c r="CST9707" s="45"/>
      <c r="CSU9707" s="45"/>
      <c r="CSV9707" s="45"/>
      <c r="CSW9707" s="45"/>
      <c r="CSX9707" s="45"/>
      <c r="CSY9707" s="45"/>
      <c r="CSZ9707" s="45"/>
      <c r="CTA9707" s="45"/>
      <c r="CTB9707" s="45"/>
      <c r="CTC9707" s="45"/>
      <c r="CTD9707" s="45"/>
      <c r="CTE9707" s="45"/>
      <c r="CTF9707" s="45"/>
      <c r="CTG9707" s="45"/>
      <c r="CTH9707" s="45"/>
      <c r="CTI9707" s="45"/>
      <c r="CTJ9707" s="45"/>
      <c r="CTK9707" s="45"/>
      <c r="CTL9707" s="45"/>
      <c r="CTM9707" s="45"/>
      <c r="CTN9707" s="45"/>
      <c r="CTO9707" s="45"/>
      <c r="CTP9707" s="45"/>
      <c r="CTQ9707" s="45"/>
      <c r="CTR9707" s="45"/>
      <c r="CTS9707" s="45"/>
      <c r="CTT9707" s="45"/>
      <c r="CTU9707" s="45"/>
      <c r="CTV9707" s="45"/>
      <c r="CTW9707" s="45"/>
      <c r="CTX9707" s="45"/>
      <c r="CTY9707" s="45"/>
      <c r="CTZ9707" s="45"/>
      <c r="CUA9707" s="45"/>
      <c r="CUB9707" s="45"/>
      <c r="CUC9707" s="45"/>
      <c r="CUD9707" s="45"/>
      <c r="CUE9707" s="45"/>
      <c r="CUF9707" s="45"/>
      <c r="CUG9707" s="45"/>
      <c r="CUH9707" s="45"/>
      <c r="CUI9707" s="45"/>
      <c r="CUJ9707" s="45"/>
      <c r="CUK9707" s="45"/>
      <c r="CUL9707" s="45"/>
      <c r="CUM9707" s="45"/>
      <c r="CUN9707" s="45"/>
      <c r="CUO9707" s="45"/>
      <c r="CUP9707" s="45"/>
      <c r="CUQ9707" s="45"/>
      <c r="CUR9707" s="45"/>
      <c r="CUS9707" s="45"/>
      <c r="CUT9707" s="45"/>
      <c r="CUU9707" s="45"/>
      <c r="CUV9707" s="45"/>
      <c r="CUW9707" s="45"/>
      <c r="CUX9707" s="45"/>
      <c r="CUY9707" s="45"/>
      <c r="CUZ9707" s="45"/>
      <c r="CVA9707" s="45"/>
      <c r="CVB9707" s="45"/>
      <c r="CVC9707" s="45"/>
      <c r="CVD9707" s="45"/>
      <c r="CVE9707" s="45"/>
      <c r="CVF9707" s="45"/>
      <c r="CVG9707" s="45"/>
      <c r="CVH9707" s="45"/>
      <c r="CVI9707" s="45"/>
      <c r="CVJ9707" s="45"/>
      <c r="CVK9707" s="45"/>
      <c r="CVL9707" s="45"/>
      <c r="CVM9707" s="45"/>
      <c r="CVN9707" s="45"/>
      <c r="CVO9707" s="45"/>
      <c r="CVP9707" s="45"/>
      <c r="CVQ9707" s="45"/>
      <c r="CVR9707" s="45"/>
      <c r="CVS9707" s="45"/>
      <c r="CVT9707" s="45"/>
      <c r="CVU9707" s="45"/>
      <c r="CVV9707" s="45"/>
      <c r="CVW9707" s="45"/>
      <c r="CVX9707" s="45"/>
      <c r="CVY9707" s="45"/>
      <c r="CVZ9707" s="45"/>
      <c r="CWA9707" s="45"/>
      <c r="CWB9707" s="45"/>
      <c r="CWC9707" s="45"/>
      <c r="CWD9707" s="45"/>
      <c r="CWE9707" s="45"/>
      <c r="CWF9707" s="45"/>
      <c r="CWG9707" s="45"/>
      <c r="CWH9707" s="45"/>
      <c r="CWI9707" s="45"/>
      <c r="CWJ9707" s="45"/>
      <c r="CWK9707" s="45"/>
      <c r="CWL9707" s="45"/>
      <c r="CWM9707" s="45"/>
      <c r="CWN9707" s="45"/>
      <c r="CWO9707" s="45"/>
      <c r="CWP9707" s="45"/>
      <c r="CWQ9707" s="45"/>
      <c r="CWR9707" s="45"/>
      <c r="CWS9707" s="45"/>
      <c r="CWT9707" s="45"/>
      <c r="CWU9707" s="45"/>
      <c r="CWV9707" s="45"/>
      <c r="CWW9707" s="45"/>
      <c r="CWX9707" s="45"/>
      <c r="CWY9707" s="45"/>
      <c r="CWZ9707" s="45"/>
      <c r="CXA9707" s="45"/>
      <c r="CXB9707" s="45"/>
      <c r="CXC9707" s="45"/>
      <c r="CXD9707" s="45"/>
      <c r="CXE9707" s="45"/>
      <c r="CXF9707" s="45"/>
      <c r="CXG9707" s="45"/>
      <c r="CXH9707" s="45"/>
      <c r="CXI9707" s="45"/>
      <c r="CXJ9707" s="45"/>
      <c r="CXK9707" s="45"/>
      <c r="CXL9707" s="45"/>
      <c r="CXM9707" s="45"/>
      <c r="CXN9707" s="45"/>
      <c r="CXO9707" s="45"/>
      <c r="CXP9707" s="45"/>
      <c r="CXQ9707" s="45"/>
      <c r="CXR9707" s="45"/>
      <c r="CXS9707" s="45"/>
      <c r="CXT9707" s="45"/>
      <c r="CXU9707" s="45"/>
      <c r="CXV9707" s="45"/>
      <c r="CXW9707" s="45"/>
      <c r="CXX9707" s="45"/>
      <c r="CXY9707" s="45"/>
      <c r="CXZ9707" s="45"/>
      <c r="CYA9707" s="45"/>
      <c r="CYB9707" s="45"/>
      <c r="CYC9707" s="45"/>
      <c r="CYD9707" s="45"/>
      <c r="CYE9707" s="45"/>
      <c r="CYF9707" s="45"/>
      <c r="CYG9707" s="45"/>
      <c r="CYH9707" s="45"/>
      <c r="CYI9707" s="45"/>
      <c r="CYJ9707" s="45"/>
      <c r="CYK9707" s="45"/>
      <c r="CYL9707" s="45"/>
      <c r="CYM9707" s="45"/>
      <c r="CYN9707" s="45"/>
      <c r="CYO9707" s="45"/>
      <c r="CYP9707" s="45"/>
      <c r="CYQ9707" s="45"/>
      <c r="CYR9707" s="45"/>
      <c r="CYS9707" s="45"/>
      <c r="CYT9707" s="45"/>
      <c r="CYU9707" s="45"/>
      <c r="CYV9707" s="45"/>
      <c r="CYW9707" s="45"/>
      <c r="CYX9707" s="45"/>
      <c r="CYY9707" s="45"/>
      <c r="CYZ9707" s="45"/>
      <c r="CZA9707" s="45"/>
      <c r="CZB9707" s="45"/>
      <c r="CZC9707" s="45"/>
      <c r="CZD9707" s="45"/>
      <c r="CZE9707" s="45"/>
      <c r="CZF9707" s="45"/>
      <c r="CZG9707" s="45"/>
      <c r="CZH9707" s="45"/>
      <c r="CZI9707" s="45"/>
      <c r="CZJ9707" s="45"/>
      <c r="CZK9707" s="45"/>
      <c r="CZL9707" s="45"/>
      <c r="CZM9707" s="45"/>
      <c r="CZN9707" s="45"/>
      <c r="CZO9707" s="45"/>
      <c r="CZP9707" s="45"/>
      <c r="CZQ9707" s="45"/>
      <c r="CZR9707" s="45"/>
      <c r="CZS9707" s="45"/>
      <c r="CZT9707" s="45"/>
      <c r="CZU9707" s="45"/>
      <c r="CZV9707" s="45"/>
      <c r="CZW9707" s="45"/>
      <c r="CZX9707" s="45"/>
      <c r="CZY9707" s="45"/>
      <c r="CZZ9707" s="45"/>
      <c r="DAA9707" s="45"/>
      <c r="DAB9707" s="45"/>
      <c r="DAC9707" s="45"/>
      <c r="DAD9707" s="45"/>
      <c r="DAE9707" s="45"/>
      <c r="DAF9707" s="45"/>
      <c r="DAG9707" s="45"/>
      <c r="DAH9707" s="45"/>
      <c r="DAI9707" s="45"/>
      <c r="DAJ9707" s="45"/>
      <c r="DAK9707" s="45"/>
      <c r="DAL9707" s="45"/>
      <c r="DAM9707" s="45"/>
      <c r="DAN9707" s="45"/>
      <c r="DAO9707" s="45"/>
      <c r="DAP9707" s="45"/>
      <c r="DAQ9707" s="45"/>
      <c r="DAR9707" s="45"/>
      <c r="DAS9707" s="45"/>
      <c r="DAT9707" s="45"/>
      <c r="DAU9707" s="45"/>
      <c r="DAV9707" s="45"/>
      <c r="DAW9707" s="45"/>
      <c r="DAX9707" s="45"/>
      <c r="DAY9707" s="45"/>
      <c r="DAZ9707" s="45"/>
      <c r="DBA9707" s="45"/>
      <c r="DBB9707" s="45"/>
      <c r="DBC9707" s="45"/>
      <c r="DBD9707" s="45"/>
      <c r="DBE9707" s="45"/>
      <c r="DBF9707" s="45"/>
      <c r="DBG9707" s="45"/>
      <c r="DBH9707" s="45"/>
      <c r="DBI9707" s="45"/>
      <c r="DBJ9707" s="45"/>
      <c r="DBK9707" s="45"/>
      <c r="DBL9707" s="45"/>
      <c r="DBM9707" s="45"/>
      <c r="DBN9707" s="45"/>
      <c r="DBO9707" s="45"/>
      <c r="DBP9707" s="45"/>
      <c r="DBQ9707" s="45"/>
      <c r="DBR9707" s="45"/>
      <c r="DBS9707" s="45"/>
      <c r="DBT9707" s="45"/>
      <c r="DBU9707" s="45"/>
      <c r="DBV9707" s="45"/>
      <c r="DBW9707" s="45"/>
      <c r="DBX9707" s="45"/>
      <c r="DBY9707" s="45"/>
      <c r="DBZ9707" s="45"/>
      <c r="DCA9707" s="45"/>
      <c r="DCB9707" s="45"/>
      <c r="DCC9707" s="45"/>
      <c r="DCD9707" s="45"/>
      <c r="DCE9707" s="45"/>
      <c r="DCF9707" s="45"/>
      <c r="DCG9707" s="45"/>
      <c r="DCH9707" s="45"/>
      <c r="DCI9707" s="45"/>
      <c r="DCJ9707" s="45"/>
      <c r="DCK9707" s="45"/>
      <c r="DCL9707" s="45"/>
      <c r="DCM9707" s="45"/>
      <c r="DCN9707" s="45"/>
      <c r="DCO9707" s="45"/>
      <c r="DCP9707" s="45"/>
      <c r="DCQ9707" s="45"/>
      <c r="DCR9707" s="45"/>
      <c r="DCS9707" s="45"/>
      <c r="DCT9707" s="45"/>
      <c r="DCU9707" s="45"/>
      <c r="DCV9707" s="45"/>
      <c r="DCW9707" s="45"/>
      <c r="DCX9707" s="45"/>
      <c r="DCY9707" s="45"/>
      <c r="DCZ9707" s="45"/>
      <c r="DDA9707" s="45"/>
      <c r="DDB9707" s="45"/>
      <c r="DDC9707" s="45"/>
      <c r="DDD9707" s="45"/>
      <c r="DDE9707" s="45"/>
      <c r="DDF9707" s="45"/>
      <c r="DDG9707" s="45"/>
      <c r="DDH9707" s="45"/>
      <c r="DDI9707" s="45"/>
      <c r="DDJ9707" s="45"/>
      <c r="DDK9707" s="45"/>
      <c r="DDL9707" s="45"/>
      <c r="DDM9707" s="45"/>
      <c r="DDN9707" s="45"/>
      <c r="DDO9707" s="45"/>
      <c r="DDP9707" s="45"/>
      <c r="DDQ9707" s="45"/>
      <c r="DDR9707" s="45"/>
      <c r="DDS9707" s="45"/>
      <c r="DDT9707" s="45"/>
      <c r="DDU9707" s="45"/>
      <c r="DDV9707" s="45"/>
      <c r="DDW9707" s="45"/>
      <c r="DDX9707" s="45"/>
      <c r="DDY9707" s="45"/>
      <c r="DDZ9707" s="45"/>
      <c r="DEA9707" s="45"/>
      <c r="DEB9707" s="45"/>
      <c r="DEC9707" s="45"/>
      <c r="DED9707" s="45"/>
      <c r="DEE9707" s="45"/>
      <c r="DEF9707" s="45"/>
      <c r="DEG9707" s="45"/>
      <c r="DEH9707" s="45"/>
      <c r="DEI9707" s="45"/>
      <c r="DEJ9707" s="45"/>
      <c r="DEK9707" s="45"/>
      <c r="DEL9707" s="45"/>
      <c r="DEM9707" s="45"/>
      <c r="DEN9707" s="45"/>
      <c r="DEO9707" s="45"/>
      <c r="DEP9707" s="45"/>
      <c r="DEQ9707" s="45"/>
      <c r="DER9707" s="45"/>
      <c r="DES9707" s="45"/>
      <c r="DET9707" s="45"/>
      <c r="DEU9707" s="45"/>
      <c r="DEV9707" s="45"/>
      <c r="DEW9707" s="45"/>
      <c r="DEX9707" s="45"/>
      <c r="DEY9707" s="45"/>
      <c r="DEZ9707" s="45"/>
      <c r="DFA9707" s="45"/>
      <c r="DFB9707" s="45"/>
      <c r="DFC9707" s="45"/>
      <c r="DFD9707" s="45"/>
      <c r="DFE9707" s="45"/>
      <c r="DFF9707" s="45"/>
      <c r="DFG9707" s="45"/>
      <c r="DFH9707" s="45"/>
      <c r="DFI9707" s="45"/>
      <c r="DFJ9707" s="45"/>
      <c r="DFK9707" s="45"/>
      <c r="DFL9707" s="45"/>
      <c r="DFM9707" s="45"/>
      <c r="DFN9707" s="45"/>
      <c r="DFO9707" s="45"/>
      <c r="DFP9707" s="45"/>
      <c r="DFQ9707" s="45"/>
      <c r="DFR9707" s="45"/>
      <c r="DFS9707" s="45"/>
      <c r="DFT9707" s="45"/>
      <c r="DFU9707" s="45"/>
      <c r="DFV9707" s="45"/>
      <c r="DFW9707" s="45"/>
      <c r="DFX9707" s="45"/>
      <c r="DFY9707" s="45"/>
      <c r="DFZ9707" s="45"/>
      <c r="DGA9707" s="45"/>
      <c r="DGB9707" s="45"/>
      <c r="DGC9707" s="45"/>
      <c r="DGD9707" s="45"/>
      <c r="DGE9707" s="45"/>
      <c r="DGF9707" s="45"/>
      <c r="DGG9707" s="45"/>
      <c r="DGH9707" s="45"/>
      <c r="DGI9707" s="45"/>
      <c r="DGJ9707" s="45"/>
      <c r="DGK9707" s="45"/>
      <c r="DGL9707" s="45"/>
      <c r="DGM9707" s="45"/>
      <c r="DGN9707" s="45"/>
      <c r="DGO9707" s="45"/>
      <c r="DGP9707" s="45"/>
      <c r="DGQ9707" s="45"/>
      <c r="DGR9707" s="45"/>
      <c r="DGS9707" s="45"/>
      <c r="DGT9707" s="45"/>
      <c r="DGU9707" s="45"/>
      <c r="DGV9707" s="45"/>
      <c r="DGW9707" s="45"/>
      <c r="DGX9707" s="45"/>
      <c r="DGY9707" s="45"/>
      <c r="DGZ9707" s="45"/>
      <c r="DHA9707" s="45"/>
      <c r="DHB9707" s="45"/>
      <c r="DHC9707" s="45"/>
      <c r="DHD9707" s="45"/>
      <c r="DHE9707" s="45"/>
      <c r="DHF9707" s="45"/>
      <c r="DHG9707" s="45"/>
      <c r="DHH9707" s="45"/>
      <c r="DHI9707" s="45"/>
      <c r="DHJ9707" s="45"/>
      <c r="DHK9707" s="45"/>
      <c r="DHL9707" s="45"/>
      <c r="DHM9707" s="45"/>
      <c r="DHN9707" s="45"/>
      <c r="DHO9707" s="45"/>
      <c r="DHP9707" s="45"/>
      <c r="DHQ9707" s="45"/>
      <c r="DHR9707" s="45"/>
      <c r="DHS9707" s="45"/>
      <c r="DHT9707" s="45"/>
      <c r="DHU9707" s="45"/>
      <c r="DHV9707" s="45"/>
      <c r="DHW9707" s="45"/>
      <c r="DHX9707" s="45"/>
      <c r="DHY9707" s="45"/>
      <c r="DHZ9707" s="45"/>
      <c r="DIA9707" s="45"/>
      <c r="DIB9707" s="45"/>
      <c r="DIC9707" s="45"/>
      <c r="DID9707" s="45"/>
      <c r="DIE9707" s="45"/>
      <c r="DIF9707" s="45"/>
      <c r="DIG9707" s="45"/>
      <c r="DIH9707" s="45"/>
      <c r="DII9707" s="45"/>
      <c r="DIJ9707" s="45"/>
      <c r="DIK9707" s="45"/>
      <c r="DIL9707" s="45"/>
      <c r="DIM9707" s="45"/>
      <c r="DIN9707" s="45"/>
      <c r="DIO9707" s="45"/>
      <c r="DIP9707" s="45"/>
      <c r="DIQ9707" s="45"/>
      <c r="DIR9707" s="45"/>
      <c r="DIS9707" s="45"/>
      <c r="DIT9707" s="45"/>
      <c r="DIU9707" s="45"/>
      <c r="DIV9707" s="45"/>
      <c r="DIW9707" s="45"/>
      <c r="DIX9707" s="45"/>
      <c r="DIY9707" s="45"/>
      <c r="DIZ9707" s="45"/>
      <c r="DJA9707" s="45"/>
      <c r="DJB9707" s="45"/>
      <c r="DJC9707" s="45"/>
      <c r="DJD9707" s="45"/>
      <c r="DJE9707" s="45"/>
      <c r="DJF9707" s="45"/>
      <c r="DJG9707" s="45"/>
      <c r="DJH9707" s="45"/>
      <c r="DJI9707" s="45"/>
      <c r="DJJ9707" s="45"/>
      <c r="DJK9707" s="45"/>
      <c r="DJL9707" s="45"/>
      <c r="DJM9707" s="45"/>
      <c r="DJN9707" s="45"/>
      <c r="DJO9707" s="45"/>
      <c r="DJP9707" s="45"/>
      <c r="DJQ9707" s="45"/>
      <c r="DJR9707" s="45"/>
      <c r="DJS9707" s="45"/>
      <c r="DJT9707" s="45"/>
      <c r="DJU9707" s="45"/>
      <c r="DJV9707" s="45"/>
      <c r="DJW9707" s="45"/>
      <c r="DJX9707" s="45"/>
      <c r="DJY9707" s="45"/>
      <c r="DJZ9707" s="45"/>
      <c r="DKA9707" s="45"/>
      <c r="DKB9707" s="45"/>
      <c r="DKC9707" s="45"/>
      <c r="DKD9707" s="45"/>
      <c r="DKE9707" s="45"/>
      <c r="DKF9707" s="45"/>
      <c r="DKG9707" s="45"/>
      <c r="DKH9707" s="45"/>
      <c r="DKI9707" s="45"/>
      <c r="DKJ9707" s="45"/>
      <c r="DKK9707" s="45"/>
      <c r="DKL9707" s="45"/>
      <c r="DKM9707" s="45"/>
      <c r="DKN9707" s="45"/>
      <c r="DKO9707" s="45"/>
      <c r="DKP9707" s="45"/>
      <c r="DKQ9707" s="45"/>
      <c r="DKR9707" s="45"/>
      <c r="DKS9707" s="45"/>
      <c r="DKT9707" s="45"/>
      <c r="DKU9707" s="45"/>
      <c r="DKV9707" s="45"/>
      <c r="DKW9707" s="45"/>
      <c r="DKX9707" s="45"/>
      <c r="DKY9707" s="45"/>
      <c r="DKZ9707" s="45"/>
      <c r="DLA9707" s="45"/>
      <c r="DLB9707" s="45"/>
      <c r="DLC9707" s="45"/>
      <c r="DLD9707" s="45"/>
      <c r="DLE9707" s="45"/>
      <c r="DLF9707" s="45"/>
      <c r="DLG9707" s="45"/>
      <c r="DLH9707" s="45"/>
      <c r="DLI9707" s="45"/>
      <c r="DLJ9707" s="45"/>
      <c r="DLK9707" s="45"/>
      <c r="DLL9707" s="45"/>
      <c r="DLM9707" s="45"/>
      <c r="DLN9707" s="45"/>
      <c r="DLO9707" s="45"/>
      <c r="DLP9707" s="45"/>
      <c r="DLQ9707" s="45"/>
      <c r="DLR9707" s="45"/>
      <c r="DLS9707" s="45"/>
      <c r="DLT9707" s="45"/>
      <c r="DLU9707" s="45"/>
      <c r="DLV9707" s="45"/>
      <c r="DLW9707" s="45"/>
      <c r="DLX9707" s="45"/>
      <c r="DLY9707" s="45"/>
      <c r="DLZ9707" s="45"/>
      <c r="DMA9707" s="45"/>
      <c r="DMB9707" s="45"/>
      <c r="DMC9707" s="45"/>
      <c r="DMD9707" s="45"/>
      <c r="DME9707" s="45"/>
      <c r="DMF9707" s="45"/>
      <c r="DMG9707" s="45"/>
      <c r="DMH9707" s="45"/>
      <c r="DMI9707" s="45"/>
      <c r="DMJ9707" s="45"/>
      <c r="DMK9707" s="45"/>
      <c r="DML9707" s="45"/>
      <c r="DMM9707" s="45"/>
      <c r="DMN9707" s="45"/>
      <c r="DMO9707" s="45"/>
      <c r="DMP9707" s="45"/>
      <c r="DMQ9707" s="45"/>
      <c r="DMR9707" s="45"/>
      <c r="DMS9707" s="45"/>
      <c r="DMT9707" s="45"/>
      <c r="DMU9707" s="45"/>
      <c r="DMV9707" s="45"/>
      <c r="DMW9707" s="45"/>
      <c r="DMX9707" s="45"/>
      <c r="DMY9707" s="45"/>
      <c r="DMZ9707" s="45"/>
      <c r="DNA9707" s="45"/>
      <c r="DNB9707" s="45"/>
      <c r="DNC9707" s="45"/>
      <c r="DND9707" s="45"/>
      <c r="DNE9707" s="45"/>
      <c r="DNF9707" s="45"/>
      <c r="DNG9707" s="45"/>
      <c r="DNH9707" s="45"/>
      <c r="DNI9707" s="45"/>
      <c r="DNJ9707" s="45"/>
      <c r="DNK9707" s="45"/>
      <c r="DNL9707" s="45"/>
      <c r="DNM9707" s="45"/>
      <c r="DNN9707" s="45"/>
      <c r="DNO9707" s="45"/>
      <c r="DNP9707" s="45"/>
      <c r="DNQ9707" s="45"/>
      <c r="DNR9707" s="45"/>
      <c r="DNS9707" s="45"/>
      <c r="DNT9707" s="45"/>
      <c r="DNU9707" s="45"/>
      <c r="DNV9707" s="45"/>
      <c r="DNW9707" s="45"/>
      <c r="DNX9707" s="45"/>
      <c r="DNY9707" s="45"/>
      <c r="DNZ9707" s="45"/>
      <c r="DOA9707" s="45"/>
      <c r="DOB9707" s="45"/>
      <c r="DOC9707" s="45"/>
      <c r="DOD9707" s="45"/>
      <c r="DOE9707" s="45"/>
      <c r="DOF9707" s="45"/>
      <c r="DOG9707" s="45"/>
      <c r="DOH9707" s="45"/>
      <c r="DOI9707" s="45"/>
      <c r="DOJ9707" s="45"/>
      <c r="DOK9707" s="45"/>
      <c r="DOL9707" s="45"/>
      <c r="DOM9707" s="45"/>
      <c r="DON9707" s="45"/>
      <c r="DOO9707" s="45"/>
      <c r="DOP9707" s="45"/>
      <c r="DOQ9707" s="45"/>
      <c r="DOR9707" s="45"/>
      <c r="DOS9707" s="45"/>
      <c r="DOT9707" s="45"/>
      <c r="DOU9707" s="45"/>
      <c r="DOV9707" s="45"/>
      <c r="DOW9707" s="45"/>
      <c r="DOX9707" s="45"/>
      <c r="DOY9707" s="45"/>
      <c r="DOZ9707" s="45"/>
      <c r="DPA9707" s="45"/>
      <c r="DPB9707" s="45"/>
      <c r="DPC9707" s="45"/>
      <c r="DPD9707" s="45"/>
      <c r="DPE9707" s="45"/>
      <c r="DPF9707" s="45"/>
      <c r="DPG9707" s="45"/>
      <c r="DPH9707" s="45"/>
      <c r="DPI9707" s="45"/>
      <c r="DPJ9707" s="45"/>
      <c r="DPK9707" s="45"/>
      <c r="DPL9707" s="45"/>
      <c r="DPM9707" s="45"/>
      <c r="DPN9707" s="45"/>
      <c r="DPO9707" s="45"/>
      <c r="DPP9707" s="45"/>
      <c r="DPQ9707" s="45"/>
      <c r="DPR9707" s="45"/>
      <c r="DPS9707" s="45"/>
      <c r="DPT9707" s="45"/>
      <c r="DPU9707" s="45"/>
      <c r="DPV9707" s="45"/>
      <c r="DPW9707" s="45"/>
      <c r="DPX9707" s="45"/>
      <c r="DPY9707" s="45"/>
      <c r="DPZ9707" s="45"/>
      <c r="DQA9707" s="45"/>
      <c r="DQB9707" s="45"/>
      <c r="DQC9707" s="45"/>
      <c r="DQD9707" s="45"/>
      <c r="DQE9707" s="45"/>
      <c r="DQF9707" s="45"/>
      <c r="DQG9707" s="45"/>
      <c r="DQH9707" s="45"/>
      <c r="DQI9707" s="45"/>
      <c r="DQJ9707" s="45"/>
      <c r="DQK9707" s="45"/>
      <c r="DQL9707" s="45"/>
      <c r="DQM9707" s="45"/>
      <c r="DQN9707" s="45"/>
      <c r="DQO9707" s="45"/>
      <c r="DQP9707" s="45"/>
      <c r="DQQ9707" s="45"/>
      <c r="DQR9707" s="45"/>
      <c r="DQS9707" s="45"/>
      <c r="DQT9707" s="45"/>
      <c r="DQU9707" s="45"/>
      <c r="DQV9707" s="45"/>
      <c r="DQW9707" s="45"/>
      <c r="DQX9707" s="45"/>
      <c r="DQY9707" s="45"/>
      <c r="DQZ9707" s="45"/>
      <c r="DRA9707" s="45"/>
      <c r="DRB9707" s="45"/>
      <c r="DRC9707" s="45"/>
      <c r="DRD9707" s="45"/>
      <c r="DRE9707" s="45"/>
      <c r="DRF9707" s="45"/>
      <c r="DRG9707" s="45"/>
      <c r="DRH9707" s="45"/>
      <c r="DRI9707" s="45"/>
      <c r="DRJ9707" s="45"/>
      <c r="DRK9707" s="45"/>
      <c r="DRL9707" s="45"/>
      <c r="DRM9707" s="45"/>
      <c r="DRN9707" s="45"/>
      <c r="DRO9707" s="45"/>
      <c r="DRP9707" s="45"/>
      <c r="DRQ9707" s="45"/>
      <c r="DRR9707" s="45"/>
      <c r="DRS9707" s="45"/>
      <c r="DRT9707" s="45"/>
      <c r="DRU9707" s="45"/>
      <c r="DRV9707" s="45"/>
      <c r="DRW9707" s="45"/>
      <c r="DRX9707" s="45"/>
      <c r="DRY9707" s="45"/>
      <c r="DRZ9707" s="45"/>
      <c r="DSA9707" s="45"/>
      <c r="DSB9707" s="45"/>
      <c r="DSC9707" s="45"/>
      <c r="DSD9707" s="45"/>
      <c r="DSE9707" s="45"/>
      <c r="DSF9707" s="45"/>
      <c r="DSG9707" s="45"/>
      <c r="DSH9707" s="45"/>
      <c r="DSI9707" s="45"/>
      <c r="DSJ9707" s="45"/>
      <c r="DSK9707" s="45"/>
      <c r="DSL9707" s="45"/>
      <c r="DSM9707" s="45"/>
      <c r="DSN9707" s="45"/>
      <c r="DSO9707" s="45"/>
      <c r="DSP9707" s="45"/>
      <c r="DSQ9707" s="45"/>
      <c r="DSR9707" s="45"/>
      <c r="DSS9707" s="45"/>
      <c r="DST9707" s="45"/>
      <c r="DSU9707" s="45"/>
      <c r="DSV9707" s="45"/>
      <c r="DSW9707" s="45"/>
      <c r="DSX9707" s="45"/>
      <c r="DSY9707" s="45"/>
      <c r="DSZ9707" s="45"/>
      <c r="DTA9707" s="45"/>
      <c r="DTB9707" s="45"/>
      <c r="DTC9707" s="45"/>
      <c r="DTD9707" s="45"/>
      <c r="DTE9707" s="45"/>
      <c r="DTF9707" s="45"/>
      <c r="DTG9707" s="45"/>
      <c r="DTH9707" s="45"/>
      <c r="DTI9707" s="45"/>
      <c r="DTJ9707" s="45"/>
      <c r="DTK9707" s="45"/>
      <c r="DTL9707" s="45"/>
      <c r="DTM9707" s="45"/>
      <c r="DTN9707" s="45"/>
      <c r="DTO9707" s="45"/>
      <c r="DTP9707" s="45"/>
      <c r="DTQ9707" s="45"/>
      <c r="DTR9707" s="45"/>
      <c r="DTS9707" s="45"/>
      <c r="DTT9707" s="45"/>
      <c r="DTU9707" s="45"/>
      <c r="DTV9707" s="45"/>
      <c r="DTW9707" s="45"/>
      <c r="DTX9707" s="45"/>
      <c r="DTY9707" s="45"/>
      <c r="DTZ9707" s="45"/>
      <c r="DUA9707" s="45"/>
      <c r="DUB9707" s="45"/>
      <c r="DUC9707" s="45"/>
      <c r="DUD9707" s="45"/>
      <c r="DUE9707" s="45"/>
      <c r="DUF9707" s="45"/>
      <c r="DUG9707" s="45"/>
      <c r="DUH9707" s="45"/>
      <c r="DUI9707" s="45"/>
      <c r="DUJ9707" s="45"/>
      <c r="DUK9707" s="45"/>
      <c r="DUL9707" s="45"/>
      <c r="DUM9707" s="45"/>
      <c r="DUN9707" s="45"/>
      <c r="DUO9707" s="45"/>
      <c r="DUP9707" s="45"/>
      <c r="DUQ9707" s="45"/>
      <c r="DUR9707" s="45"/>
      <c r="DUS9707" s="45"/>
      <c r="DUT9707" s="45"/>
      <c r="DUU9707" s="45"/>
      <c r="DUV9707" s="45"/>
      <c r="DUW9707" s="45"/>
      <c r="DUX9707" s="45"/>
      <c r="DUY9707" s="45"/>
      <c r="DUZ9707" s="45"/>
      <c r="DVA9707" s="45"/>
      <c r="DVB9707" s="45"/>
      <c r="DVC9707" s="45"/>
      <c r="DVD9707" s="45"/>
      <c r="DVE9707" s="45"/>
      <c r="DVF9707" s="45"/>
      <c r="DVG9707" s="45"/>
      <c r="DVH9707" s="45"/>
      <c r="DVI9707" s="45"/>
      <c r="DVJ9707" s="45"/>
      <c r="DVK9707" s="45"/>
      <c r="DVL9707" s="45"/>
      <c r="DVM9707" s="45"/>
      <c r="DVN9707" s="45"/>
      <c r="DVO9707" s="45"/>
      <c r="DVP9707" s="45"/>
      <c r="DVQ9707" s="45"/>
      <c r="DVR9707" s="45"/>
      <c r="DVS9707" s="45"/>
      <c r="DVT9707" s="45"/>
      <c r="DVU9707" s="45"/>
      <c r="DVV9707" s="45"/>
      <c r="DVW9707" s="45"/>
      <c r="DVX9707" s="45"/>
      <c r="DVY9707" s="45"/>
      <c r="DVZ9707" s="45"/>
      <c r="DWA9707" s="45"/>
      <c r="DWB9707" s="45"/>
      <c r="DWC9707" s="45"/>
      <c r="DWD9707" s="45"/>
      <c r="DWE9707" s="45"/>
      <c r="DWF9707" s="45"/>
      <c r="DWG9707" s="45"/>
      <c r="DWH9707" s="45"/>
      <c r="DWI9707" s="45"/>
      <c r="DWJ9707" s="45"/>
      <c r="DWK9707" s="45"/>
      <c r="DWL9707" s="45"/>
      <c r="DWM9707" s="45"/>
      <c r="DWN9707" s="45"/>
      <c r="DWO9707" s="45"/>
      <c r="DWP9707" s="45"/>
      <c r="DWQ9707" s="45"/>
      <c r="DWR9707" s="45"/>
      <c r="DWS9707" s="45"/>
      <c r="DWT9707" s="45"/>
      <c r="DWU9707" s="45"/>
      <c r="DWV9707" s="45"/>
      <c r="DWW9707" s="45"/>
      <c r="DWX9707" s="45"/>
      <c r="DWY9707" s="45"/>
      <c r="DWZ9707" s="45"/>
      <c r="DXA9707" s="45"/>
      <c r="DXB9707" s="45"/>
      <c r="DXC9707" s="45"/>
      <c r="DXD9707" s="45"/>
      <c r="DXE9707" s="45"/>
      <c r="DXF9707" s="45"/>
      <c r="DXG9707" s="45"/>
      <c r="DXH9707" s="45"/>
      <c r="DXI9707" s="45"/>
      <c r="DXJ9707" s="45"/>
      <c r="DXK9707" s="45"/>
      <c r="DXL9707" s="45"/>
      <c r="DXM9707" s="45"/>
      <c r="DXN9707" s="45"/>
      <c r="DXO9707" s="45"/>
      <c r="DXP9707" s="45"/>
      <c r="DXQ9707" s="45"/>
      <c r="DXR9707" s="45"/>
      <c r="DXS9707" s="45"/>
      <c r="DXT9707" s="45"/>
      <c r="DXU9707" s="45"/>
      <c r="DXV9707" s="45"/>
      <c r="DXW9707" s="45"/>
      <c r="DXX9707" s="45"/>
      <c r="DXY9707" s="45"/>
      <c r="DXZ9707" s="45"/>
      <c r="DYA9707" s="45"/>
      <c r="DYB9707" s="45"/>
      <c r="DYC9707" s="45"/>
      <c r="DYD9707" s="45"/>
      <c r="DYE9707" s="45"/>
      <c r="DYF9707" s="45"/>
      <c r="DYG9707" s="45"/>
      <c r="DYH9707" s="45"/>
      <c r="DYI9707" s="45"/>
      <c r="DYJ9707" s="45"/>
      <c r="DYK9707" s="45"/>
      <c r="DYL9707" s="45"/>
      <c r="DYM9707" s="45"/>
      <c r="DYN9707" s="45"/>
      <c r="DYO9707" s="45"/>
      <c r="DYP9707" s="45"/>
      <c r="DYQ9707" s="45"/>
      <c r="DYR9707" s="45"/>
      <c r="DYS9707" s="45"/>
      <c r="DYT9707" s="45"/>
      <c r="DYU9707" s="45"/>
      <c r="DYV9707" s="45"/>
      <c r="DYW9707" s="45"/>
      <c r="DYX9707" s="45"/>
      <c r="DYY9707" s="45"/>
      <c r="DYZ9707" s="45"/>
      <c r="DZA9707" s="45"/>
      <c r="DZB9707" s="45"/>
      <c r="DZC9707" s="45"/>
      <c r="DZD9707" s="45"/>
      <c r="DZE9707" s="45"/>
      <c r="DZF9707" s="45"/>
      <c r="DZG9707" s="45"/>
      <c r="DZH9707" s="45"/>
      <c r="DZI9707" s="45"/>
      <c r="DZJ9707" s="45"/>
      <c r="DZK9707" s="45"/>
      <c r="DZL9707" s="45"/>
      <c r="DZM9707" s="45"/>
      <c r="DZN9707" s="45"/>
      <c r="DZO9707" s="45"/>
      <c r="DZP9707" s="45"/>
      <c r="DZQ9707" s="45"/>
      <c r="DZR9707" s="45"/>
      <c r="DZS9707" s="45"/>
      <c r="DZT9707" s="45"/>
      <c r="DZU9707" s="45"/>
      <c r="DZV9707" s="45"/>
      <c r="DZW9707" s="45"/>
      <c r="DZX9707" s="45"/>
      <c r="DZY9707" s="45"/>
      <c r="DZZ9707" s="45"/>
      <c r="EAA9707" s="45"/>
      <c r="EAB9707" s="45"/>
      <c r="EAC9707" s="45"/>
      <c r="EAD9707" s="45"/>
      <c r="EAE9707" s="45"/>
      <c r="EAF9707" s="45"/>
      <c r="EAG9707" s="45"/>
      <c r="EAH9707" s="45"/>
      <c r="EAI9707" s="45"/>
      <c r="EAJ9707" s="45"/>
      <c r="EAK9707" s="45"/>
      <c r="EAL9707" s="45"/>
      <c r="EAM9707" s="45"/>
      <c r="EAN9707" s="45"/>
      <c r="EAO9707" s="45"/>
      <c r="EAP9707" s="45"/>
      <c r="EAQ9707" s="45"/>
      <c r="EAR9707" s="45"/>
      <c r="EAS9707" s="45"/>
      <c r="EAT9707" s="45"/>
      <c r="EAU9707" s="45"/>
      <c r="EAV9707" s="45"/>
      <c r="EAW9707" s="45"/>
      <c r="EAX9707" s="45"/>
      <c r="EAY9707" s="45"/>
      <c r="EAZ9707" s="45"/>
      <c r="EBA9707" s="45"/>
      <c r="EBB9707" s="45"/>
      <c r="EBC9707" s="45"/>
      <c r="EBD9707" s="45"/>
      <c r="EBE9707" s="45"/>
      <c r="EBF9707" s="45"/>
      <c r="EBG9707" s="45"/>
      <c r="EBH9707" s="45"/>
      <c r="EBI9707" s="45"/>
      <c r="EBJ9707" s="45"/>
      <c r="EBK9707" s="45"/>
      <c r="EBL9707" s="45"/>
      <c r="EBM9707" s="45"/>
      <c r="EBN9707" s="45"/>
      <c r="EBO9707" s="45"/>
      <c r="EBP9707" s="45"/>
      <c r="EBQ9707" s="45"/>
      <c r="EBR9707" s="45"/>
      <c r="EBS9707" s="45"/>
      <c r="EBT9707" s="45"/>
      <c r="EBU9707" s="45"/>
      <c r="EBV9707" s="45"/>
      <c r="EBW9707" s="45"/>
      <c r="EBX9707" s="45"/>
      <c r="EBY9707" s="45"/>
      <c r="EBZ9707" s="45"/>
      <c r="ECA9707" s="45"/>
      <c r="ECB9707" s="45"/>
      <c r="ECC9707" s="45"/>
      <c r="ECD9707" s="45"/>
      <c r="ECE9707" s="45"/>
      <c r="ECF9707" s="45"/>
      <c r="ECG9707" s="45"/>
      <c r="ECH9707" s="45"/>
      <c r="ECI9707" s="45"/>
      <c r="ECJ9707" s="45"/>
      <c r="ECK9707" s="45"/>
      <c r="ECL9707" s="45"/>
      <c r="ECM9707" s="45"/>
      <c r="ECN9707" s="45"/>
      <c r="ECO9707" s="45"/>
      <c r="ECP9707" s="45"/>
      <c r="ECQ9707" s="45"/>
      <c r="ECR9707" s="45"/>
      <c r="ECS9707" s="45"/>
      <c r="ECT9707" s="45"/>
      <c r="ECU9707" s="45"/>
      <c r="ECV9707" s="45"/>
      <c r="ECW9707" s="45"/>
      <c r="ECX9707" s="45"/>
      <c r="ECY9707" s="45"/>
      <c r="ECZ9707" s="45"/>
      <c r="EDA9707" s="45"/>
      <c r="EDB9707" s="45"/>
      <c r="EDC9707" s="45"/>
      <c r="EDD9707" s="45"/>
      <c r="EDE9707" s="45"/>
      <c r="EDF9707" s="45"/>
      <c r="EDG9707" s="45"/>
      <c r="EDH9707" s="45"/>
      <c r="EDI9707" s="45"/>
      <c r="EDJ9707" s="45"/>
      <c r="EDK9707" s="45"/>
      <c r="EDL9707" s="45"/>
      <c r="EDM9707" s="45"/>
      <c r="EDN9707" s="45"/>
      <c r="EDO9707" s="45"/>
      <c r="EDP9707" s="45"/>
      <c r="EDQ9707" s="45"/>
      <c r="EDR9707" s="45"/>
      <c r="EDS9707" s="45"/>
      <c r="EDT9707" s="45"/>
      <c r="EDU9707" s="45"/>
      <c r="EDV9707" s="45"/>
      <c r="EDW9707" s="45"/>
      <c r="EDX9707" s="45"/>
      <c r="EDY9707" s="45"/>
      <c r="EDZ9707" s="45"/>
      <c r="EEA9707" s="45"/>
      <c r="EEB9707" s="45"/>
      <c r="EEC9707" s="45"/>
      <c r="EED9707" s="45"/>
      <c r="EEE9707" s="45"/>
      <c r="EEF9707" s="45"/>
      <c r="EEG9707" s="45"/>
      <c r="EEH9707" s="45"/>
      <c r="EEI9707" s="45"/>
      <c r="EEJ9707" s="45"/>
      <c r="EEK9707" s="45"/>
      <c r="EEL9707" s="45"/>
      <c r="EEM9707" s="45"/>
      <c r="EEN9707" s="45"/>
      <c r="EEO9707" s="45"/>
      <c r="EEP9707" s="45"/>
      <c r="EEQ9707" s="45"/>
      <c r="EER9707" s="45"/>
      <c r="EES9707" s="45"/>
      <c r="EET9707" s="45"/>
      <c r="EEU9707" s="45"/>
      <c r="EEV9707" s="45"/>
      <c r="EEW9707" s="45"/>
      <c r="EEX9707" s="45"/>
      <c r="EEY9707" s="45"/>
      <c r="EEZ9707" s="45"/>
      <c r="EFA9707" s="45"/>
      <c r="EFB9707" s="45"/>
      <c r="EFC9707" s="45"/>
      <c r="EFD9707" s="45"/>
      <c r="EFE9707" s="45"/>
      <c r="EFF9707" s="45"/>
      <c r="EFG9707" s="45"/>
      <c r="EFH9707" s="45"/>
      <c r="EFI9707" s="45"/>
      <c r="EFJ9707" s="45"/>
      <c r="EFK9707" s="45"/>
      <c r="EFL9707" s="45"/>
      <c r="EFM9707" s="45"/>
      <c r="EFN9707" s="45"/>
      <c r="EFO9707" s="45"/>
      <c r="EFP9707" s="45"/>
      <c r="EFQ9707" s="45"/>
      <c r="EFR9707" s="45"/>
      <c r="EFS9707" s="45"/>
      <c r="EFT9707" s="45"/>
      <c r="EFU9707" s="45"/>
      <c r="EFV9707" s="45"/>
      <c r="EFW9707" s="45"/>
      <c r="EFX9707" s="45"/>
      <c r="EFY9707" s="45"/>
      <c r="EFZ9707" s="45"/>
      <c r="EGA9707" s="45"/>
      <c r="EGB9707" s="45"/>
      <c r="EGC9707" s="45"/>
      <c r="EGD9707" s="45"/>
      <c r="EGE9707" s="45"/>
      <c r="EGF9707" s="45"/>
      <c r="EGG9707" s="45"/>
      <c r="EGH9707" s="45"/>
      <c r="EGI9707" s="45"/>
      <c r="EGJ9707" s="45"/>
      <c r="EGK9707" s="45"/>
      <c r="EGL9707" s="45"/>
      <c r="EGM9707" s="45"/>
      <c r="EGN9707" s="45"/>
      <c r="EGO9707" s="45"/>
      <c r="EGP9707" s="45"/>
      <c r="EGQ9707" s="45"/>
      <c r="EGR9707" s="45"/>
      <c r="EGS9707" s="45"/>
      <c r="EGT9707" s="45"/>
      <c r="EGU9707" s="45"/>
      <c r="EGV9707" s="45"/>
      <c r="EGW9707" s="45"/>
      <c r="EGX9707" s="45"/>
      <c r="EGY9707" s="45"/>
      <c r="EGZ9707" s="45"/>
      <c r="EHA9707" s="45"/>
      <c r="EHB9707" s="45"/>
      <c r="EHC9707" s="45"/>
      <c r="EHD9707" s="45"/>
      <c r="EHE9707" s="45"/>
      <c r="EHF9707" s="45"/>
      <c r="EHG9707" s="45"/>
      <c r="EHH9707" s="45"/>
      <c r="EHI9707" s="45"/>
      <c r="EHJ9707" s="45"/>
      <c r="EHK9707" s="45"/>
      <c r="EHL9707" s="45"/>
      <c r="EHM9707" s="45"/>
      <c r="EHN9707" s="45"/>
      <c r="EHO9707" s="45"/>
      <c r="EHP9707" s="45"/>
      <c r="EHQ9707" s="45"/>
      <c r="EHR9707" s="45"/>
      <c r="EHS9707" s="45"/>
      <c r="EHT9707" s="45"/>
      <c r="EHU9707" s="45"/>
      <c r="EHV9707" s="45"/>
      <c r="EHW9707" s="45"/>
      <c r="EHX9707" s="45"/>
      <c r="EHY9707" s="45"/>
      <c r="EHZ9707" s="45"/>
      <c r="EIA9707" s="45"/>
      <c r="EIB9707" s="45"/>
      <c r="EIC9707" s="45"/>
      <c r="EID9707" s="45"/>
      <c r="EIE9707" s="45"/>
      <c r="EIF9707" s="45"/>
      <c r="EIG9707" s="45"/>
      <c r="EIH9707" s="45"/>
      <c r="EII9707" s="45"/>
      <c r="EIJ9707" s="45"/>
      <c r="EIK9707" s="45"/>
      <c r="EIL9707" s="45"/>
      <c r="EIM9707" s="45"/>
      <c r="EIN9707" s="45"/>
      <c r="EIO9707" s="45"/>
      <c r="EIP9707" s="45"/>
      <c r="EIQ9707" s="45"/>
      <c r="EIR9707" s="45"/>
      <c r="EIS9707" s="45"/>
      <c r="EIT9707" s="45"/>
      <c r="EIU9707" s="45"/>
      <c r="EIV9707" s="45"/>
      <c r="EIW9707" s="45"/>
      <c r="EIX9707" s="45"/>
      <c r="EIY9707" s="45"/>
      <c r="EIZ9707" s="45"/>
      <c r="EJA9707" s="45"/>
      <c r="EJB9707" s="45"/>
      <c r="EJC9707" s="45"/>
      <c r="EJD9707" s="45"/>
      <c r="EJE9707" s="45"/>
      <c r="EJF9707" s="45"/>
      <c r="EJG9707" s="45"/>
      <c r="EJH9707" s="45"/>
      <c r="EJI9707" s="45"/>
      <c r="EJJ9707" s="45"/>
      <c r="EJK9707" s="45"/>
      <c r="EJL9707" s="45"/>
      <c r="EJM9707" s="45"/>
      <c r="EJN9707" s="45"/>
      <c r="EJO9707" s="45"/>
      <c r="EJP9707" s="45"/>
      <c r="EJQ9707" s="45"/>
      <c r="EJR9707" s="45"/>
      <c r="EJS9707" s="45"/>
      <c r="EJT9707" s="45"/>
      <c r="EJU9707" s="45"/>
      <c r="EJV9707" s="45"/>
      <c r="EJW9707" s="45"/>
      <c r="EJX9707" s="45"/>
      <c r="EJY9707" s="45"/>
      <c r="EJZ9707" s="45"/>
      <c r="EKA9707" s="45"/>
      <c r="EKB9707" s="45"/>
      <c r="EKC9707" s="45"/>
      <c r="EKD9707" s="45"/>
      <c r="EKE9707" s="45"/>
      <c r="EKF9707" s="45"/>
      <c r="EKG9707" s="45"/>
      <c r="EKH9707" s="45"/>
      <c r="EKI9707" s="45"/>
      <c r="EKJ9707" s="45"/>
      <c r="EKK9707" s="45"/>
      <c r="EKL9707" s="45"/>
      <c r="EKM9707" s="45"/>
      <c r="EKN9707" s="45"/>
      <c r="EKO9707" s="45"/>
      <c r="EKP9707" s="45"/>
      <c r="EKQ9707" s="45"/>
      <c r="EKR9707" s="45"/>
      <c r="EKS9707" s="45"/>
      <c r="EKT9707" s="45"/>
      <c r="EKU9707" s="45"/>
      <c r="EKV9707" s="45"/>
      <c r="EKW9707" s="45"/>
      <c r="EKX9707" s="45"/>
      <c r="EKY9707" s="45"/>
      <c r="EKZ9707" s="45"/>
      <c r="ELA9707" s="45"/>
      <c r="ELB9707" s="45"/>
      <c r="ELC9707" s="45"/>
      <c r="ELD9707" s="45"/>
      <c r="ELE9707" s="45"/>
      <c r="ELF9707" s="45"/>
      <c r="ELG9707" s="45"/>
      <c r="ELH9707" s="45"/>
      <c r="ELI9707" s="45"/>
      <c r="ELJ9707" s="45"/>
      <c r="ELK9707" s="45"/>
      <c r="ELL9707" s="45"/>
      <c r="ELM9707" s="45"/>
      <c r="ELN9707" s="45"/>
      <c r="ELO9707" s="45"/>
      <c r="ELP9707" s="45"/>
      <c r="ELQ9707" s="45"/>
      <c r="ELR9707" s="45"/>
      <c r="ELS9707" s="45"/>
      <c r="ELT9707" s="45"/>
      <c r="ELU9707" s="45"/>
      <c r="ELV9707" s="45"/>
      <c r="ELW9707" s="45"/>
      <c r="ELX9707" s="45"/>
      <c r="ELY9707" s="45"/>
      <c r="ELZ9707" s="45"/>
      <c r="EMA9707" s="45"/>
      <c r="EMB9707" s="45"/>
      <c r="EMC9707" s="45"/>
      <c r="EMD9707" s="45"/>
      <c r="EME9707" s="45"/>
      <c r="EMF9707" s="45"/>
      <c r="EMG9707" s="45"/>
      <c r="EMH9707" s="45"/>
      <c r="EMI9707" s="45"/>
      <c r="EMJ9707" s="45"/>
      <c r="EMK9707" s="45"/>
      <c r="EML9707" s="45"/>
      <c r="EMM9707" s="45"/>
      <c r="EMN9707" s="45"/>
      <c r="EMO9707" s="45"/>
      <c r="EMP9707" s="45"/>
      <c r="EMQ9707" s="45"/>
      <c r="EMR9707" s="45"/>
      <c r="EMS9707" s="45"/>
      <c r="EMT9707" s="45"/>
      <c r="EMU9707" s="45"/>
      <c r="EMV9707" s="45"/>
      <c r="EMW9707" s="45"/>
      <c r="EMX9707" s="45"/>
      <c r="EMY9707" s="45"/>
      <c r="EMZ9707" s="45"/>
      <c r="ENA9707" s="45"/>
      <c r="ENB9707" s="45"/>
      <c r="ENC9707" s="45"/>
      <c r="END9707" s="45"/>
      <c r="ENE9707" s="45"/>
      <c r="ENF9707" s="45"/>
      <c r="ENG9707" s="45"/>
      <c r="ENH9707" s="45"/>
      <c r="ENI9707" s="45"/>
      <c r="ENJ9707" s="45"/>
      <c r="ENK9707" s="45"/>
      <c r="ENL9707" s="45"/>
      <c r="ENM9707" s="45"/>
      <c r="ENN9707" s="45"/>
      <c r="ENO9707" s="45"/>
      <c r="ENP9707" s="45"/>
      <c r="ENQ9707" s="45"/>
      <c r="ENR9707" s="45"/>
      <c r="ENS9707" s="45"/>
      <c r="ENT9707" s="45"/>
      <c r="ENU9707" s="45"/>
      <c r="ENV9707" s="45"/>
      <c r="ENW9707" s="45"/>
      <c r="ENX9707" s="45"/>
      <c r="ENY9707" s="45"/>
      <c r="ENZ9707" s="45"/>
      <c r="EOA9707" s="45"/>
      <c r="EOB9707" s="45"/>
      <c r="EOC9707" s="45"/>
      <c r="EOD9707" s="45"/>
      <c r="EOE9707" s="45"/>
      <c r="EOF9707" s="45"/>
      <c r="EOG9707" s="45"/>
      <c r="EOH9707" s="45"/>
      <c r="EOI9707" s="45"/>
      <c r="EOJ9707" s="45"/>
      <c r="EOK9707" s="45"/>
      <c r="EOL9707" s="45"/>
      <c r="EOM9707" s="45"/>
      <c r="EON9707" s="45"/>
      <c r="EOO9707" s="45"/>
      <c r="EOP9707" s="45"/>
      <c r="EOQ9707" s="45"/>
      <c r="EOR9707" s="45"/>
      <c r="EOS9707" s="45"/>
      <c r="EOT9707" s="45"/>
      <c r="EOU9707" s="45"/>
      <c r="EOV9707" s="45"/>
      <c r="EOW9707" s="45"/>
      <c r="EOX9707" s="45"/>
      <c r="EOY9707" s="45"/>
      <c r="EOZ9707" s="45"/>
      <c r="EPA9707" s="45"/>
      <c r="EPB9707" s="45"/>
      <c r="EPC9707" s="45"/>
      <c r="EPD9707" s="45"/>
      <c r="EPE9707" s="45"/>
      <c r="EPF9707" s="45"/>
      <c r="EPG9707" s="45"/>
      <c r="EPH9707" s="45"/>
      <c r="EPI9707" s="45"/>
      <c r="EPJ9707" s="45"/>
      <c r="EPK9707" s="45"/>
      <c r="EPL9707" s="45"/>
      <c r="EPM9707" s="45"/>
      <c r="EPN9707" s="45"/>
      <c r="EPO9707" s="45"/>
      <c r="EPP9707" s="45"/>
      <c r="EPQ9707" s="45"/>
      <c r="EPR9707" s="45"/>
      <c r="EPS9707" s="45"/>
      <c r="EPT9707" s="45"/>
      <c r="EPU9707" s="45"/>
      <c r="EPV9707" s="45"/>
      <c r="EPW9707" s="45"/>
      <c r="EPX9707" s="45"/>
      <c r="EPY9707" s="45"/>
      <c r="EPZ9707" s="45"/>
      <c r="EQA9707" s="45"/>
      <c r="EQB9707" s="45"/>
      <c r="EQC9707" s="45"/>
      <c r="EQD9707" s="45"/>
      <c r="EQE9707" s="45"/>
      <c r="EQF9707" s="45"/>
      <c r="EQG9707" s="45"/>
      <c r="EQH9707" s="45"/>
      <c r="EQI9707" s="45"/>
      <c r="EQJ9707" s="45"/>
      <c r="EQK9707" s="45"/>
      <c r="EQL9707" s="45"/>
      <c r="EQM9707" s="45"/>
      <c r="EQN9707" s="45"/>
      <c r="EQO9707" s="45"/>
      <c r="EQP9707" s="45"/>
      <c r="EQQ9707" s="45"/>
      <c r="EQR9707" s="45"/>
      <c r="EQS9707" s="45"/>
      <c r="EQT9707" s="45"/>
      <c r="EQU9707" s="45"/>
      <c r="EQV9707" s="45"/>
      <c r="EQW9707" s="45"/>
      <c r="EQX9707" s="45"/>
      <c r="EQY9707" s="45"/>
      <c r="EQZ9707" s="45"/>
      <c r="ERA9707" s="45"/>
      <c r="ERB9707" s="45"/>
      <c r="ERC9707" s="45"/>
      <c r="ERD9707" s="45"/>
      <c r="ERE9707" s="45"/>
      <c r="ERF9707" s="45"/>
      <c r="ERG9707" s="45"/>
      <c r="ERH9707" s="45"/>
      <c r="ERI9707" s="45"/>
      <c r="ERJ9707" s="45"/>
      <c r="ERK9707" s="45"/>
      <c r="ERL9707" s="45"/>
      <c r="ERM9707" s="45"/>
      <c r="ERN9707" s="45"/>
      <c r="ERO9707" s="45"/>
      <c r="ERP9707" s="45"/>
      <c r="ERQ9707" s="45"/>
      <c r="ERR9707" s="45"/>
      <c r="ERS9707" s="45"/>
      <c r="ERT9707" s="45"/>
      <c r="ERU9707" s="45"/>
      <c r="ERV9707" s="45"/>
      <c r="ERW9707" s="45"/>
      <c r="ERX9707" s="45"/>
      <c r="ERY9707" s="45"/>
      <c r="ERZ9707" s="45"/>
      <c r="ESA9707" s="45"/>
      <c r="ESB9707" s="45"/>
      <c r="ESC9707" s="45"/>
      <c r="ESD9707" s="45"/>
      <c r="ESE9707" s="45"/>
      <c r="ESF9707" s="45"/>
      <c r="ESG9707" s="45"/>
      <c r="ESH9707" s="45"/>
      <c r="ESI9707" s="45"/>
      <c r="ESJ9707" s="45"/>
      <c r="ESK9707" s="45"/>
      <c r="ESL9707" s="45"/>
      <c r="ESM9707" s="45"/>
      <c r="ESN9707" s="45"/>
      <c r="ESO9707" s="45"/>
      <c r="ESP9707" s="45"/>
      <c r="ESQ9707" s="45"/>
      <c r="ESR9707" s="45"/>
      <c r="ESS9707" s="45"/>
      <c r="EST9707" s="45"/>
      <c r="ESU9707" s="45"/>
      <c r="ESV9707" s="45"/>
      <c r="ESW9707" s="45"/>
      <c r="ESX9707" s="45"/>
      <c r="ESY9707" s="45"/>
      <c r="ESZ9707" s="45"/>
      <c r="ETA9707" s="45"/>
      <c r="ETB9707" s="45"/>
      <c r="ETC9707" s="45"/>
      <c r="ETD9707" s="45"/>
      <c r="ETE9707" s="45"/>
      <c r="ETF9707" s="45"/>
      <c r="ETG9707" s="45"/>
      <c r="ETH9707" s="45"/>
      <c r="ETI9707" s="45"/>
      <c r="ETJ9707" s="45"/>
      <c r="ETK9707" s="45"/>
      <c r="ETL9707" s="45"/>
      <c r="ETM9707" s="45"/>
      <c r="ETN9707" s="45"/>
      <c r="ETO9707" s="45"/>
      <c r="ETP9707" s="45"/>
      <c r="ETQ9707" s="45"/>
      <c r="ETR9707" s="45"/>
      <c r="ETS9707" s="45"/>
      <c r="ETT9707" s="45"/>
      <c r="ETU9707" s="45"/>
      <c r="ETV9707" s="45"/>
      <c r="ETW9707" s="45"/>
      <c r="ETX9707" s="45"/>
      <c r="ETY9707" s="45"/>
      <c r="ETZ9707" s="45"/>
      <c r="EUA9707" s="45"/>
      <c r="EUB9707" s="45"/>
      <c r="EUC9707" s="45"/>
      <c r="EUD9707" s="45"/>
      <c r="EUE9707" s="45"/>
      <c r="EUF9707" s="45"/>
      <c r="EUG9707" s="45"/>
      <c r="EUH9707" s="45"/>
      <c r="EUI9707" s="45"/>
      <c r="EUJ9707" s="45"/>
      <c r="EUK9707" s="45"/>
      <c r="EUL9707" s="45"/>
      <c r="EUM9707" s="45"/>
      <c r="EUN9707" s="45"/>
      <c r="EUO9707" s="45"/>
      <c r="EUP9707" s="45"/>
      <c r="EUQ9707" s="45"/>
      <c r="EUR9707" s="45"/>
      <c r="EUS9707" s="45"/>
      <c r="EUT9707" s="45"/>
      <c r="EUU9707" s="45"/>
      <c r="EUV9707" s="45"/>
      <c r="EUW9707" s="45"/>
      <c r="EUX9707" s="45"/>
      <c r="EUY9707" s="45"/>
      <c r="EUZ9707" s="45"/>
      <c r="EVA9707" s="45"/>
      <c r="EVB9707" s="45"/>
      <c r="EVC9707" s="45"/>
      <c r="EVD9707" s="45"/>
      <c r="EVE9707" s="45"/>
      <c r="EVF9707" s="45"/>
      <c r="EVG9707" s="45"/>
      <c r="EVH9707" s="45"/>
      <c r="EVI9707" s="45"/>
      <c r="EVJ9707" s="45"/>
      <c r="EVK9707" s="45"/>
      <c r="EVL9707" s="45"/>
      <c r="EVM9707" s="45"/>
      <c r="EVN9707" s="45"/>
      <c r="EVO9707" s="45"/>
      <c r="EVP9707" s="45"/>
      <c r="EVQ9707" s="45"/>
      <c r="EVR9707" s="45"/>
      <c r="EVS9707" s="45"/>
      <c r="EVT9707" s="45"/>
      <c r="EVU9707" s="45"/>
      <c r="EVV9707" s="45"/>
      <c r="EVW9707" s="45"/>
      <c r="EVX9707" s="45"/>
      <c r="EVY9707" s="45"/>
      <c r="EVZ9707" s="45"/>
      <c r="EWA9707" s="45"/>
      <c r="EWB9707" s="45"/>
      <c r="EWC9707" s="45"/>
      <c r="EWD9707" s="45"/>
      <c r="EWE9707" s="45"/>
      <c r="EWF9707" s="45"/>
      <c r="EWG9707" s="45"/>
      <c r="EWH9707" s="45"/>
      <c r="EWI9707" s="45"/>
      <c r="EWJ9707" s="45"/>
      <c r="EWK9707" s="45"/>
      <c r="EWL9707" s="45"/>
      <c r="EWM9707" s="45"/>
      <c r="EWN9707" s="45"/>
      <c r="EWO9707" s="45"/>
      <c r="EWP9707" s="45"/>
      <c r="EWQ9707" s="45"/>
      <c r="EWR9707" s="45"/>
      <c r="EWS9707" s="45"/>
      <c r="EWT9707" s="45"/>
      <c r="EWU9707" s="45"/>
      <c r="EWV9707" s="45"/>
      <c r="EWW9707" s="45"/>
      <c r="EWX9707" s="45"/>
      <c r="EWY9707" s="45"/>
      <c r="EWZ9707" s="45"/>
      <c r="EXA9707" s="45"/>
      <c r="EXB9707" s="45"/>
      <c r="EXC9707" s="45"/>
      <c r="EXD9707" s="45"/>
      <c r="EXE9707" s="45"/>
      <c r="EXF9707" s="45"/>
      <c r="EXG9707" s="45"/>
      <c r="EXH9707" s="45"/>
      <c r="EXI9707" s="45"/>
      <c r="EXJ9707" s="45"/>
      <c r="EXK9707" s="45"/>
      <c r="EXL9707" s="45"/>
      <c r="EXM9707" s="45"/>
      <c r="EXN9707" s="45"/>
      <c r="EXO9707" s="45"/>
      <c r="EXP9707" s="45"/>
      <c r="EXQ9707" s="45"/>
      <c r="EXR9707" s="45"/>
      <c r="EXS9707" s="45"/>
      <c r="EXT9707" s="45"/>
      <c r="EXU9707" s="45"/>
      <c r="EXV9707" s="45"/>
      <c r="EXW9707" s="45"/>
      <c r="EXX9707" s="45"/>
      <c r="EXY9707" s="45"/>
      <c r="EXZ9707" s="45"/>
      <c r="EYA9707" s="45"/>
      <c r="EYB9707" s="45"/>
      <c r="EYC9707" s="45"/>
      <c r="EYD9707" s="45"/>
      <c r="EYE9707" s="45"/>
      <c r="EYF9707" s="45"/>
      <c r="EYG9707" s="45"/>
      <c r="EYH9707" s="45"/>
      <c r="EYI9707" s="45"/>
      <c r="EYJ9707" s="45"/>
      <c r="EYK9707" s="45"/>
      <c r="EYL9707" s="45"/>
      <c r="EYM9707" s="45"/>
      <c r="EYN9707" s="45"/>
      <c r="EYO9707" s="45"/>
      <c r="EYP9707" s="45"/>
      <c r="EYQ9707" s="45"/>
      <c r="EYR9707" s="45"/>
      <c r="EYS9707" s="45"/>
      <c r="EYT9707" s="45"/>
      <c r="EYU9707" s="45"/>
      <c r="EYV9707" s="45"/>
      <c r="EYW9707" s="45"/>
      <c r="EYX9707" s="45"/>
      <c r="EYY9707" s="45"/>
      <c r="EYZ9707" s="45"/>
      <c r="EZA9707" s="45"/>
      <c r="EZB9707" s="45"/>
      <c r="EZC9707" s="45"/>
      <c r="EZD9707" s="45"/>
      <c r="EZE9707" s="45"/>
      <c r="EZF9707" s="45"/>
      <c r="EZG9707" s="45"/>
      <c r="EZH9707" s="45"/>
      <c r="EZI9707" s="45"/>
      <c r="EZJ9707" s="45"/>
      <c r="EZK9707" s="45"/>
      <c r="EZL9707" s="45"/>
      <c r="EZM9707" s="45"/>
      <c r="EZN9707" s="45"/>
      <c r="EZO9707" s="45"/>
      <c r="EZP9707" s="45"/>
      <c r="EZQ9707" s="45"/>
      <c r="EZR9707" s="45"/>
      <c r="EZS9707" s="45"/>
      <c r="EZT9707" s="45"/>
      <c r="EZU9707" s="45"/>
      <c r="EZV9707" s="45"/>
      <c r="EZW9707" s="45"/>
      <c r="EZX9707" s="45"/>
      <c r="EZY9707" s="45"/>
      <c r="EZZ9707" s="45"/>
      <c r="FAA9707" s="45"/>
      <c r="FAB9707" s="45"/>
      <c r="FAC9707" s="45"/>
      <c r="FAD9707" s="45"/>
      <c r="FAE9707" s="45"/>
      <c r="FAF9707" s="45"/>
      <c r="FAG9707" s="45"/>
      <c r="FAH9707" s="45"/>
      <c r="FAI9707" s="45"/>
      <c r="FAJ9707" s="45"/>
      <c r="FAK9707" s="45"/>
      <c r="FAL9707" s="45"/>
      <c r="FAM9707" s="45"/>
      <c r="FAN9707" s="45"/>
      <c r="FAO9707" s="45"/>
      <c r="FAP9707" s="45"/>
      <c r="FAQ9707" s="45"/>
      <c r="FAR9707" s="45"/>
      <c r="FAS9707" s="45"/>
      <c r="FAT9707" s="45"/>
      <c r="FAU9707" s="45"/>
      <c r="FAV9707" s="45"/>
      <c r="FAW9707" s="45"/>
      <c r="FAX9707" s="45"/>
      <c r="FAY9707" s="45"/>
      <c r="FAZ9707" s="45"/>
      <c r="FBA9707" s="45"/>
      <c r="FBB9707" s="45"/>
      <c r="FBC9707" s="45"/>
      <c r="FBD9707" s="45"/>
      <c r="FBE9707" s="45"/>
      <c r="FBF9707" s="45"/>
      <c r="FBG9707" s="45"/>
      <c r="FBH9707" s="45"/>
      <c r="FBI9707" s="45"/>
      <c r="FBJ9707" s="45"/>
      <c r="FBK9707" s="45"/>
      <c r="FBL9707" s="45"/>
      <c r="FBM9707" s="45"/>
      <c r="FBN9707" s="45"/>
      <c r="FBO9707" s="45"/>
      <c r="FBP9707" s="45"/>
      <c r="FBQ9707" s="45"/>
      <c r="FBR9707" s="45"/>
      <c r="FBS9707" s="45"/>
      <c r="FBT9707" s="45"/>
      <c r="FBU9707" s="45"/>
      <c r="FBV9707" s="45"/>
      <c r="FBW9707" s="45"/>
      <c r="FBX9707" s="45"/>
      <c r="FBY9707" s="45"/>
      <c r="FBZ9707" s="45"/>
      <c r="FCA9707" s="45"/>
      <c r="FCB9707" s="45"/>
      <c r="FCC9707" s="45"/>
      <c r="FCD9707" s="45"/>
      <c r="FCE9707" s="45"/>
      <c r="FCF9707" s="45"/>
      <c r="FCG9707" s="45"/>
      <c r="FCH9707" s="45"/>
      <c r="FCI9707" s="45"/>
      <c r="FCJ9707" s="45"/>
      <c r="FCK9707" s="45"/>
      <c r="FCL9707" s="45"/>
      <c r="FCM9707" s="45"/>
      <c r="FCN9707" s="45"/>
      <c r="FCO9707" s="45"/>
      <c r="FCP9707" s="45"/>
      <c r="FCQ9707" s="45"/>
      <c r="FCR9707" s="45"/>
      <c r="FCS9707" s="45"/>
      <c r="FCT9707" s="45"/>
      <c r="FCU9707" s="45"/>
      <c r="FCV9707" s="45"/>
      <c r="FCW9707" s="45"/>
      <c r="FCX9707" s="45"/>
      <c r="FCY9707" s="45"/>
      <c r="FCZ9707" s="45"/>
      <c r="FDA9707" s="45"/>
      <c r="FDB9707" s="45"/>
      <c r="FDC9707" s="45"/>
      <c r="FDD9707" s="45"/>
      <c r="FDE9707" s="45"/>
      <c r="FDF9707" s="45"/>
      <c r="FDG9707" s="45"/>
      <c r="FDH9707" s="45"/>
      <c r="FDI9707" s="45"/>
      <c r="FDJ9707" s="45"/>
      <c r="FDK9707" s="45"/>
      <c r="FDL9707" s="45"/>
      <c r="FDM9707" s="45"/>
      <c r="FDN9707" s="45"/>
      <c r="FDO9707" s="45"/>
      <c r="FDP9707" s="45"/>
      <c r="FDQ9707" s="45"/>
      <c r="FDR9707" s="45"/>
      <c r="FDS9707" s="45"/>
      <c r="FDT9707" s="45"/>
      <c r="FDU9707" s="45"/>
      <c r="FDV9707" s="45"/>
      <c r="FDW9707" s="45"/>
      <c r="FDX9707" s="45"/>
      <c r="FDY9707" s="45"/>
      <c r="FDZ9707" s="45"/>
      <c r="FEA9707" s="45"/>
      <c r="FEB9707" s="45"/>
      <c r="FEC9707" s="45"/>
      <c r="FED9707" s="45"/>
      <c r="FEE9707" s="45"/>
      <c r="FEF9707" s="45"/>
      <c r="FEG9707" s="45"/>
      <c r="FEH9707" s="45"/>
      <c r="FEI9707" s="45"/>
      <c r="FEJ9707" s="45"/>
      <c r="FEK9707" s="45"/>
      <c r="FEL9707" s="45"/>
      <c r="FEM9707" s="45"/>
      <c r="FEN9707" s="45"/>
      <c r="FEO9707" s="45"/>
      <c r="FEP9707" s="45"/>
      <c r="FEQ9707" s="45"/>
      <c r="FER9707" s="45"/>
      <c r="FES9707" s="45"/>
      <c r="FET9707" s="45"/>
      <c r="FEU9707" s="45"/>
      <c r="FEV9707" s="45"/>
      <c r="FEW9707" s="45"/>
      <c r="FEX9707" s="45"/>
      <c r="FEY9707" s="45"/>
      <c r="FEZ9707" s="45"/>
      <c r="FFA9707" s="45"/>
      <c r="FFB9707" s="45"/>
      <c r="FFC9707" s="45"/>
      <c r="FFD9707" s="45"/>
      <c r="FFE9707" s="45"/>
      <c r="FFF9707" s="45"/>
      <c r="FFG9707" s="45"/>
      <c r="FFH9707" s="45"/>
      <c r="FFI9707" s="45"/>
      <c r="FFJ9707" s="45"/>
      <c r="FFK9707" s="45"/>
      <c r="FFL9707" s="45"/>
      <c r="FFM9707" s="45"/>
      <c r="FFN9707" s="45"/>
      <c r="FFO9707" s="45"/>
      <c r="FFP9707" s="45"/>
      <c r="FFQ9707" s="45"/>
      <c r="FFR9707" s="45"/>
      <c r="FFS9707" s="45"/>
      <c r="FFT9707" s="45"/>
      <c r="FFU9707" s="45"/>
      <c r="FFV9707" s="45"/>
      <c r="FFW9707" s="45"/>
      <c r="FFX9707" s="45"/>
      <c r="FFY9707" s="45"/>
      <c r="FFZ9707" s="45"/>
      <c r="FGA9707" s="45"/>
      <c r="FGB9707" s="45"/>
      <c r="FGC9707" s="45"/>
      <c r="FGD9707" s="45"/>
      <c r="FGE9707" s="45"/>
      <c r="FGF9707" s="45"/>
      <c r="FGG9707" s="45"/>
      <c r="FGH9707" s="45"/>
      <c r="FGI9707" s="45"/>
      <c r="FGJ9707" s="45"/>
      <c r="FGK9707" s="45"/>
      <c r="FGL9707" s="45"/>
      <c r="FGM9707" s="45"/>
      <c r="FGN9707" s="45"/>
      <c r="FGO9707" s="45"/>
      <c r="FGP9707" s="45"/>
      <c r="FGQ9707" s="45"/>
      <c r="FGR9707" s="45"/>
      <c r="FGS9707" s="45"/>
      <c r="FGT9707" s="45"/>
      <c r="FGU9707" s="45"/>
      <c r="FGV9707" s="45"/>
      <c r="FGW9707" s="45"/>
      <c r="FGX9707" s="45"/>
      <c r="FGY9707" s="45"/>
      <c r="FGZ9707" s="45"/>
      <c r="FHA9707" s="45"/>
      <c r="FHB9707" s="45"/>
      <c r="FHC9707" s="45"/>
      <c r="FHD9707" s="45"/>
      <c r="FHE9707" s="45"/>
      <c r="FHF9707" s="45"/>
      <c r="FHG9707" s="45"/>
      <c r="FHH9707" s="45"/>
      <c r="FHI9707" s="45"/>
      <c r="FHJ9707" s="45"/>
      <c r="FHK9707" s="45"/>
      <c r="FHL9707" s="45"/>
      <c r="FHM9707" s="45"/>
      <c r="FHN9707" s="45"/>
      <c r="FHO9707" s="45"/>
      <c r="FHP9707" s="45"/>
      <c r="FHQ9707" s="45"/>
      <c r="FHR9707" s="45"/>
      <c r="FHS9707" s="45"/>
      <c r="FHT9707" s="45"/>
      <c r="FHU9707" s="45"/>
      <c r="FHV9707" s="45"/>
      <c r="FHW9707" s="45"/>
      <c r="FHX9707" s="45"/>
      <c r="FHY9707" s="45"/>
      <c r="FHZ9707" s="45"/>
      <c r="FIA9707" s="45"/>
      <c r="FIB9707" s="45"/>
      <c r="FIC9707" s="45"/>
      <c r="FID9707" s="45"/>
      <c r="FIE9707" s="45"/>
      <c r="FIF9707" s="45"/>
      <c r="FIG9707" s="45"/>
      <c r="FIH9707" s="45"/>
      <c r="FII9707" s="45"/>
      <c r="FIJ9707" s="45"/>
      <c r="FIK9707" s="45"/>
      <c r="FIL9707" s="45"/>
      <c r="FIM9707" s="45"/>
      <c r="FIN9707" s="45"/>
      <c r="FIO9707" s="45"/>
      <c r="FIP9707" s="45"/>
      <c r="FIQ9707" s="45"/>
      <c r="FIR9707" s="45"/>
      <c r="FIS9707" s="45"/>
      <c r="FIT9707" s="45"/>
      <c r="FIU9707" s="45"/>
      <c r="FIV9707" s="45"/>
      <c r="FIW9707" s="45"/>
      <c r="FIX9707" s="45"/>
      <c r="FIY9707" s="45"/>
      <c r="FIZ9707" s="45"/>
      <c r="FJA9707" s="45"/>
      <c r="FJB9707" s="45"/>
      <c r="FJC9707" s="45"/>
      <c r="FJD9707" s="45"/>
      <c r="FJE9707" s="45"/>
      <c r="FJF9707" s="45"/>
      <c r="FJG9707" s="45"/>
      <c r="FJH9707" s="45"/>
      <c r="FJI9707" s="45"/>
      <c r="FJJ9707" s="45"/>
      <c r="FJK9707" s="45"/>
      <c r="FJL9707" s="45"/>
      <c r="FJM9707" s="45"/>
      <c r="FJN9707" s="45"/>
      <c r="FJO9707" s="45"/>
      <c r="FJP9707" s="45"/>
      <c r="FJQ9707" s="45"/>
      <c r="FJR9707" s="45"/>
      <c r="FJS9707" s="45"/>
      <c r="FJT9707" s="45"/>
      <c r="FJU9707" s="45"/>
      <c r="FJV9707" s="45"/>
      <c r="FJW9707" s="45"/>
      <c r="FJX9707" s="45"/>
      <c r="FJY9707" s="45"/>
      <c r="FJZ9707" s="45"/>
      <c r="FKA9707" s="45"/>
      <c r="FKB9707" s="45"/>
      <c r="FKC9707" s="45"/>
      <c r="FKD9707" s="45"/>
      <c r="FKE9707" s="45"/>
      <c r="FKF9707" s="45"/>
      <c r="FKG9707" s="45"/>
      <c r="FKH9707" s="45"/>
      <c r="FKI9707" s="45"/>
      <c r="FKJ9707" s="45"/>
      <c r="FKK9707" s="45"/>
      <c r="FKL9707" s="45"/>
      <c r="FKM9707" s="45"/>
      <c r="FKN9707" s="45"/>
      <c r="FKO9707" s="45"/>
      <c r="FKP9707" s="45"/>
      <c r="FKQ9707" s="45"/>
      <c r="FKR9707" s="45"/>
      <c r="FKS9707" s="45"/>
      <c r="FKT9707" s="45"/>
      <c r="FKU9707" s="45"/>
      <c r="FKV9707" s="45"/>
      <c r="FKW9707" s="45"/>
      <c r="FKX9707" s="45"/>
      <c r="FKY9707" s="45"/>
      <c r="FKZ9707" s="45"/>
      <c r="FLA9707" s="45"/>
      <c r="FLB9707" s="45"/>
      <c r="FLC9707" s="45"/>
      <c r="FLD9707" s="45"/>
      <c r="FLE9707" s="45"/>
      <c r="FLF9707" s="45"/>
      <c r="FLG9707" s="45"/>
      <c r="FLH9707" s="45"/>
      <c r="FLI9707" s="45"/>
      <c r="FLJ9707" s="45"/>
      <c r="FLK9707" s="45"/>
      <c r="FLL9707" s="45"/>
      <c r="FLM9707" s="45"/>
      <c r="FLN9707" s="45"/>
      <c r="FLO9707" s="45"/>
      <c r="FLP9707" s="45"/>
      <c r="FLQ9707" s="45"/>
      <c r="FLR9707" s="45"/>
      <c r="FLS9707" s="45"/>
      <c r="FLT9707" s="45"/>
      <c r="FLU9707" s="45"/>
      <c r="FLV9707" s="45"/>
      <c r="FLW9707" s="45"/>
      <c r="FLX9707" s="45"/>
      <c r="FLY9707" s="45"/>
      <c r="FLZ9707" s="45"/>
      <c r="FMA9707" s="45"/>
      <c r="FMB9707" s="45"/>
      <c r="FMC9707" s="45"/>
      <c r="FMD9707" s="45"/>
      <c r="FME9707" s="45"/>
      <c r="FMF9707" s="45"/>
      <c r="FMG9707" s="45"/>
      <c r="FMH9707" s="45"/>
      <c r="FMI9707" s="45"/>
      <c r="FMJ9707" s="45"/>
      <c r="FMK9707" s="45"/>
      <c r="FML9707" s="45"/>
      <c r="FMM9707" s="45"/>
      <c r="FMN9707" s="45"/>
      <c r="FMO9707" s="45"/>
      <c r="FMP9707" s="45"/>
      <c r="FMQ9707" s="45"/>
      <c r="FMR9707" s="45"/>
      <c r="FMS9707" s="45"/>
      <c r="FMT9707" s="45"/>
      <c r="FMU9707" s="45"/>
      <c r="FMV9707" s="45"/>
      <c r="FMW9707" s="45"/>
      <c r="FMX9707" s="45"/>
      <c r="FMY9707" s="45"/>
      <c r="FMZ9707" s="45"/>
      <c r="FNA9707" s="45"/>
      <c r="FNB9707" s="45"/>
      <c r="FNC9707" s="45"/>
      <c r="FND9707" s="45"/>
      <c r="FNE9707" s="45"/>
      <c r="FNF9707" s="45"/>
      <c r="FNG9707" s="45"/>
      <c r="FNH9707" s="45"/>
      <c r="FNI9707" s="45"/>
      <c r="FNJ9707" s="45"/>
      <c r="FNK9707" s="45"/>
      <c r="FNL9707" s="45"/>
      <c r="FNM9707" s="45"/>
      <c r="FNN9707" s="45"/>
      <c r="FNO9707" s="45"/>
      <c r="FNP9707" s="45"/>
      <c r="FNQ9707" s="45"/>
      <c r="FNR9707" s="45"/>
      <c r="FNS9707" s="45"/>
      <c r="FNT9707" s="45"/>
      <c r="FNU9707" s="45"/>
      <c r="FNV9707" s="45"/>
      <c r="FNW9707" s="45"/>
      <c r="FNX9707" s="45"/>
      <c r="FNY9707" s="45"/>
      <c r="FNZ9707" s="45"/>
      <c r="FOA9707" s="45"/>
      <c r="FOB9707" s="45"/>
      <c r="FOC9707" s="45"/>
      <c r="FOD9707" s="45"/>
      <c r="FOE9707" s="45"/>
      <c r="FOF9707" s="45"/>
      <c r="FOG9707" s="45"/>
      <c r="FOH9707" s="45"/>
      <c r="FOI9707" s="45"/>
      <c r="FOJ9707" s="45"/>
      <c r="FOK9707" s="45"/>
      <c r="FOL9707" s="45"/>
      <c r="FOM9707" s="45"/>
      <c r="FON9707" s="45"/>
      <c r="FOO9707" s="45"/>
      <c r="FOP9707" s="45"/>
      <c r="FOQ9707" s="45"/>
      <c r="FOR9707" s="45"/>
      <c r="FOS9707" s="45"/>
      <c r="FOT9707" s="45"/>
      <c r="FOU9707" s="45"/>
      <c r="FOV9707" s="45"/>
      <c r="FOW9707" s="45"/>
      <c r="FOX9707" s="45"/>
      <c r="FOY9707" s="45"/>
      <c r="FOZ9707" s="45"/>
      <c r="FPA9707" s="45"/>
      <c r="FPB9707" s="45"/>
      <c r="FPC9707" s="45"/>
      <c r="FPD9707" s="45"/>
      <c r="FPE9707" s="45"/>
      <c r="FPF9707" s="45"/>
      <c r="FPG9707" s="45"/>
      <c r="FPH9707" s="45"/>
      <c r="FPI9707" s="45"/>
      <c r="FPJ9707" s="45"/>
      <c r="FPK9707" s="45"/>
      <c r="FPL9707" s="45"/>
      <c r="FPM9707" s="45"/>
      <c r="FPN9707" s="45"/>
      <c r="FPO9707" s="45"/>
      <c r="FPP9707" s="45"/>
      <c r="FPQ9707" s="45"/>
      <c r="FPR9707" s="45"/>
      <c r="FPS9707" s="45"/>
      <c r="FPT9707" s="45"/>
      <c r="FPU9707" s="45"/>
      <c r="FPV9707" s="45"/>
      <c r="FPW9707" s="45"/>
      <c r="FPX9707" s="45"/>
      <c r="FPY9707" s="45"/>
      <c r="FPZ9707" s="45"/>
      <c r="FQA9707" s="45"/>
      <c r="FQB9707" s="45"/>
      <c r="FQC9707" s="45"/>
      <c r="FQD9707" s="45"/>
      <c r="FQE9707" s="45"/>
      <c r="FQF9707" s="45"/>
      <c r="FQG9707" s="45"/>
      <c r="FQH9707" s="45"/>
      <c r="FQI9707" s="45"/>
      <c r="FQJ9707" s="45"/>
      <c r="FQK9707" s="45"/>
      <c r="FQL9707" s="45"/>
      <c r="FQM9707" s="45"/>
      <c r="FQN9707" s="45"/>
      <c r="FQO9707" s="45"/>
      <c r="FQP9707" s="45"/>
      <c r="FQQ9707" s="45"/>
      <c r="FQR9707" s="45"/>
      <c r="FQS9707" s="45"/>
      <c r="FQT9707" s="45"/>
      <c r="FQU9707" s="45"/>
      <c r="FQV9707" s="45"/>
      <c r="FQW9707" s="45"/>
      <c r="FQX9707" s="45"/>
      <c r="FQY9707" s="45"/>
      <c r="FQZ9707" s="45"/>
      <c r="FRA9707" s="45"/>
      <c r="FRB9707" s="45"/>
      <c r="FRC9707" s="45"/>
      <c r="FRD9707" s="45"/>
      <c r="FRE9707" s="45"/>
      <c r="FRF9707" s="45"/>
      <c r="FRG9707" s="45"/>
      <c r="FRH9707" s="45"/>
      <c r="FRI9707" s="45"/>
      <c r="FRJ9707" s="45"/>
      <c r="FRK9707" s="45"/>
      <c r="FRL9707" s="45"/>
      <c r="FRM9707" s="45"/>
      <c r="FRN9707" s="45"/>
      <c r="FRO9707" s="45"/>
      <c r="FRP9707" s="45"/>
      <c r="FRQ9707" s="45"/>
      <c r="FRR9707" s="45"/>
      <c r="FRS9707" s="45"/>
      <c r="FRT9707" s="45"/>
      <c r="FRU9707" s="45"/>
      <c r="FRV9707" s="45"/>
      <c r="FRW9707" s="45"/>
      <c r="FRX9707" s="45"/>
      <c r="FRY9707" s="45"/>
      <c r="FRZ9707" s="45"/>
      <c r="FSA9707" s="45"/>
      <c r="FSB9707" s="45"/>
      <c r="FSC9707" s="45"/>
      <c r="FSD9707" s="45"/>
      <c r="FSE9707" s="45"/>
      <c r="FSF9707" s="45"/>
      <c r="FSG9707" s="45"/>
      <c r="FSH9707" s="45"/>
      <c r="FSI9707" s="45"/>
      <c r="FSJ9707" s="45"/>
      <c r="FSK9707" s="45"/>
      <c r="FSL9707" s="45"/>
      <c r="FSM9707" s="45"/>
      <c r="FSN9707" s="45"/>
      <c r="FSO9707" s="45"/>
      <c r="FSP9707" s="45"/>
      <c r="FSQ9707" s="45"/>
      <c r="FSR9707" s="45"/>
      <c r="FSS9707" s="45"/>
      <c r="FST9707" s="45"/>
      <c r="FSU9707" s="45"/>
      <c r="FSV9707" s="45"/>
      <c r="FSW9707" s="45"/>
      <c r="FSX9707" s="45"/>
      <c r="FSY9707" s="45"/>
      <c r="FSZ9707" s="45"/>
      <c r="FTA9707" s="45"/>
      <c r="FTB9707" s="45"/>
      <c r="FTC9707" s="45"/>
      <c r="FTD9707" s="45"/>
      <c r="FTE9707" s="45"/>
      <c r="FTF9707" s="45"/>
      <c r="FTG9707" s="45"/>
      <c r="FTH9707" s="45"/>
      <c r="FTI9707" s="45"/>
      <c r="FTJ9707" s="45"/>
      <c r="FTK9707" s="45"/>
      <c r="FTL9707" s="45"/>
      <c r="FTM9707" s="45"/>
      <c r="FTN9707" s="45"/>
      <c r="FTO9707" s="45"/>
      <c r="FTP9707" s="45"/>
      <c r="FTQ9707" s="45"/>
      <c r="FTR9707" s="45"/>
      <c r="FTS9707" s="45"/>
      <c r="FTT9707" s="45"/>
      <c r="FTU9707" s="45"/>
      <c r="FTV9707" s="45"/>
      <c r="FTW9707" s="45"/>
      <c r="FTX9707" s="45"/>
      <c r="FTY9707" s="45"/>
      <c r="FTZ9707" s="45"/>
      <c r="FUA9707" s="45"/>
      <c r="FUB9707" s="45"/>
      <c r="FUC9707" s="45"/>
      <c r="FUD9707" s="45"/>
      <c r="FUE9707" s="45"/>
      <c r="FUF9707" s="45"/>
      <c r="FUG9707" s="45"/>
      <c r="FUH9707" s="45"/>
      <c r="FUI9707" s="45"/>
      <c r="FUJ9707" s="45"/>
      <c r="FUK9707" s="45"/>
      <c r="FUL9707" s="45"/>
      <c r="FUM9707" s="45"/>
      <c r="FUN9707" s="45"/>
      <c r="FUO9707" s="45"/>
      <c r="FUP9707" s="45"/>
      <c r="FUQ9707" s="45"/>
      <c r="FUR9707" s="45"/>
      <c r="FUS9707" s="45"/>
      <c r="FUT9707" s="45"/>
      <c r="FUU9707" s="45"/>
      <c r="FUV9707" s="45"/>
      <c r="FUW9707" s="45"/>
      <c r="FUX9707" s="45"/>
      <c r="FUY9707" s="45"/>
      <c r="FUZ9707" s="45"/>
      <c r="FVA9707" s="45"/>
      <c r="FVB9707" s="45"/>
      <c r="FVC9707" s="45"/>
      <c r="FVD9707" s="45"/>
      <c r="FVE9707" s="45"/>
      <c r="FVF9707" s="45"/>
      <c r="FVG9707" s="45"/>
      <c r="FVH9707" s="45"/>
      <c r="FVI9707" s="45"/>
      <c r="FVJ9707" s="45"/>
      <c r="FVK9707" s="45"/>
      <c r="FVL9707" s="45"/>
      <c r="FVM9707" s="45"/>
      <c r="FVN9707" s="45"/>
      <c r="FVO9707" s="45"/>
      <c r="FVP9707" s="45"/>
      <c r="FVQ9707" s="45"/>
      <c r="FVR9707" s="45"/>
      <c r="FVS9707" s="45"/>
      <c r="FVT9707" s="45"/>
      <c r="FVU9707" s="45"/>
      <c r="FVV9707" s="45"/>
      <c r="FVW9707" s="45"/>
      <c r="FVX9707" s="45"/>
      <c r="FVY9707" s="45"/>
      <c r="FVZ9707" s="45"/>
      <c r="FWA9707" s="45"/>
      <c r="FWB9707" s="45"/>
      <c r="FWC9707" s="45"/>
      <c r="FWD9707" s="45"/>
      <c r="FWE9707" s="45"/>
      <c r="FWF9707" s="45"/>
      <c r="FWG9707" s="45"/>
      <c r="FWH9707" s="45"/>
      <c r="FWI9707" s="45"/>
      <c r="FWJ9707" s="45"/>
      <c r="FWK9707" s="45"/>
      <c r="FWL9707" s="45"/>
      <c r="FWM9707" s="45"/>
      <c r="FWN9707" s="45"/>
      <c r="FWO9707" s="45"/>
      <c r="FWP9707" s="45"/>
      <c r="FWQ9707" s="45"/>
      <c r="FWR9707" s="45"/>
      <c r="FWS9707" s="45"/>
      <c r="FWT9707" s="45"/>
      <c r="FWU9707" s="45"/>
      <c r="FWV9707" s="45"/>
      <c r="FWW9707" s="45"/>
      <c r="FWX9707" s="45"/>
      <c r="FWY9707" s="45"/>
      <c r="FWZ9707" s="45"/>
      <c r="FXA9707" s="45"/>
      <c r="FXB9707" s="45"/>
      <c r="FXC9707" s="45"/>
      <c r="FXD9707" s="45"/>
      <c r="FXE9707" s="45"/>
      <c r="FXF9707" s="45"/>
      <c r="FXG9707" s="45"/>
      <c r="FXH9707" s="45"/>
      <c r="FXI9707" s="45"/>
      <c r="FXJ9707" s="45"/>
      <c r="FXK9707" s="45"/>
      <c r="FXL9707" s="45"/>
      <c r="FXM9707" s="45"/>
      <c r="FXN9707" s="45"/>
      <c r="FXO9707" s="45"/>
      <c r="FXP9707" s="45"/>
      <c r="FXQ9707" s="45"/>
      <c r="FXR9707" s="45"/>
      <c r="FXS9707" s="45"/>
      <c r="FXT9707" s="45"/>
      <c r="FXU9707" s="45"/>
      <c r="FXV9707" s="45"/>
      <c r="FXW9707" s="45"/>
      <c r="FXX9707" s="45"/>
      <c r="FXY9707" s="45"/>
      <c r="FXZ9707" s="45"/>
      <c r="FYA9707" s="45"/>
      <c r="FYB9707" s="45"/>
      <c r="FYC9707" s="45"/>
      <c r="FYD9707" s="45"/>
      <c r="FYE9707" s="45"/>
      <c r="FYF9707" s="45"/>
      <c r="FYG9707" s="45"/>
      <c r="FYH9707" s="45"/>
      <c r="FYI9707" s="45"/>
      <c r="FYJ9707" s="45"/>
      <c r="FYK9707" s="45"/>
      <c r="FYL9707" s="45"/>
      <c r="FYM9707" s="45"/>
      <c r="FYN9707" s="45"/>
      <c r="FYO9707" s="45"/>
      <c r="FYP9707" s="45"/>
      <c r="FYQ9707" s="45"/>
      <c r="FYR9707" s="45"/>
      <c r="FYS9707" s="45"/>
      <c r="FYT9707" s="45"/>
      <c r="FYU9707" s="45"/>
      <c r="FYV9707" s="45"/>
      <c r="FYW9707" s="45"/>
      <c r="FYX9707" s="45"/>
      <c r="FYY9707" s="45"/>
      <c r="FYZ9707" s="45"/>
      <c r="FZA9707" s="45"/>
      <c r="FZB9707" s="45"/>
      <c r="FZC9707" s="45"/>
      <c r="FZD9707" s="45"/>
      <c r="FZE9707" s="45"/>
      <c r="FZF9707" s="45"/>
      <c r="FZG9707" s="45"/>
      <c r="FZH9707" s="45"/>
      <c r="FZI9707" s="45"/>
      <c r="FZJ9707" s="45"/>
      <c r="FZK9707" s="45"/>
      <c r="FZL9707" s="45"/>
      <c r="FZM9707" s="45"/>
      <c r="FZN9707" s="45"/>
      <c r="FZO9707" s="45"/>
      <c r="FZP9707" s="45"/>
      <c r="FZQ9707" s="45"/>
      <c r="FZR9707" s="45"/>
      <c r="FZS9707" s="45"/>
      <c r="FZT9707" s="45"/>
      <c r="FZU9707" s="45"/>
      <c r="FZV9707" s="45"/>
      <c r="FZW9707" s="45"/>
      <c r="FZX9707" s="45"/>
      <c r="FZY9707" s="45"/>
      <c r="FZZ9707" s="45"/>
      <c r="GAA9707" s="45"/>
      <c r="GAB9707" s="45"/>
      <c r="GAC9707" s="45"/>
      <c r="GAD9707" s="45"/>
      <c r="GAE9707" s="45"/>
      <c r="GAF9707" s="45"/>
      <c r="GAG9707" s="45"/>
      <c r="GAH9707" s="45"/>
      <c r="GAI9707" s="45"/>
      <c r="GAJ9707" s="45"/>
      <c r="GAK9707" s="45"/>
      <c r="GAL9707" s="45"/>
      <c r="GAM9707" s="45"/>
      <c r="GAN9707" s="45"/>
      <c r="GAO9707" s="45"/>
      <c r="GAP9707" s="45"/>
      <c r="GAQ9707" s="45"/>
      <c r="GAR9707" s="45"/>
      <c r="GAS9707" s="45"/>
      <c r="GAT9707" s="45"/>
      <c r="GAU9707" s="45"/>
      <c r="GAV9707" s="45"/>
      <c r="GAW9707" s="45"/>
      <c r="GAX9707" s="45"/>
      <c r="GAY9707" s="45"/>
      <c r="GAZ9707" s="45"/>
      <c r="GBA9707" s="45"/>
      <c r="GBB9707" s="45"/>
      <c r="GBC9707" s="45"/>
      <c r="GBD9707" s="45"/>
      <c r="GBE9707" s="45"/>
      <c r="GBF9707" s="45"/>
      <c r="GBG9707" s="45"/>
      <c r="GBH9707" s="45"/>
      <c r="GBI9707" s="45"/>
      <c r="GBJ9707" s="45"/>
      <c r="GBK9707" s="45"/>
      <c r="GBL9707" s="45"/>
      <c r="GBM9707" s="45"/>
      <c r="GBN9707" s="45"/>
      <c r="GBO9707" s="45"/>
      <c r="GBP9707" s="45"/>
      <c r="GBQ9707" s="45"/>
      <c r="GBR9707" s="45"/>
      <c r="GBS9707" s="45"/>
      <c r="GBT9707" s="45"/>
      <c r="GBU9707" s="45"/>
      <c r="GBV9707" s="45"/>
      <c r="GBW9707" s="45"/>
      <c r="GBX9707" s="45"/>
      <c r="GBY9707" s="45"/>
      <c r="GBZ9707" s="45"/>
      <c r="GCA9707" s="45"/>
      <c r="GCB9707" s="45"/>
      <c r="GCC9707" s="45"/>
      <c r="GCD9707" s="45"/>
      <c r="GCE9707" s="45"/>
      <c r="GCF9707" s="45"/>
      <c r="GCG9707" s="45"/>
      <c r="GCH9707" s="45"/>
      <c r="GCI9707" s="45"/>
      <c r="GCJ9707" s="45"/>
      <c r="GCK9707" s="45"/>
      <c r="GCL9707" s="45"/>
      <c r="GCM9707" s="45"/>
      <c r="GCN9707" s="45"/>
      <c r="GCO9707" s="45"/>
      <c r="GCP9707" s="45"/>
      <c r="GCQ9707" s="45"/>
      <c r="GCR9707" s="45"/>
      <c r="GCS9707" s="45"/>
      <c r="GCT9707" s="45"/>
      <c r="GCU9707" s="45"/>
      <c r="GCV9707" s="45"/>
      <c r="GCW9707" s="45"/>
      <c r="GCX9707" s="45"/>
      <c r="GCY9707" s="45"/>
      <c r="GCZ9707" s="45"/>
      <c r="GDA9707" s="45"/>
      <c r="GDB9707" s="45"/>
      <c r="GDC9707" s="45"/>
      <c r="GDD9707" s="45"/>
      <c r="GDE9707" s="45"/>
      <c r="GDF9707" s="45"/>
      <c r="GDG9707" s="45"/>
      <c r="GDH9707" s="45"/>
      <c r="GDI9707" s="45"/>
      <c r="GDJ9707" s="45"/>
      <c r="GDK9707" s="45"/>
      <c r="GDL9707" s="45"/>
      <c r="GDM9707" s="45"/>
      <c r="GDN9707" s="45"/>
      <c r="GDO9707" s="45"/>
      <c r="GDP9707" s="45"/>
      <c r="GDQ9707" s="45"/>
      <c r="GDR9707" s="45"/>
      <c r="GDS9707" s="45"/>
      <c r="GDT9707" s="45"/>
      <c r="GDU9707" s="45"/>
      <c r="GDV9707" s="45"/>
      <c r="GDW9707" s="45"/>
      <c r="GDX9707" s="45"/>
      <c r="GDY9707" s="45"/>
      <c r="GDZ9707" s="45"/>
      <c r="GEA9707" s="45"/>
      <c r="GEB9707" s="45"/>
      <c r="GEC9707" s="45"/>
      <c r="GED9707" s="45"/>
      <c r="GEE9707" s="45"/>
      <c r="GEF9707" s="45"/>
      <c r="GEG9707" s="45"/>
      <c r="GEH9707" s="45"/>
      <c r="GEI9707" s="45"/>
      <c r="GEJ9707" s="45"/>
      <c r="GEK9707" s="45"/>
      <c r="GEL9707" s="45"/>
      <c r="GEM9707" s="45"/>
      <c r="GEN9707" s="45"/>
      <c r="GEO9707" s="45"/>
      <c r="GEP9707" s="45"/>
      <c r="GEQ9707" s="45"/>
      <c r="GER9707" s="45"/>
      <c r="GES9707" s="45"/>
      <c r="GET9707" s="45"/>
      <c r="GEU9707" s="45"/>
      <c r="GEV9707" s="45"/>
      <c r="GEW9707" s="45"/>
      <c r="GEX9707" s="45"/>
      <c r="GEY9707" s="45"/>
      <c r="GEZ9707" s="45"/>
      <c r="GFA9707" s="45"/>
      <c r="GFB9707" s="45"/>
      <c r="GFC9707" s="45"/>
      <c r="GFD9707" s="45"/>
      <c r="GFE9707" s="45"/>
      <c r="GFF9707" s="45"/>
      <c r="GFG9707" s="45"/>
      <c r="GFH9707" s="45"/>
      <c r="GFI9707" s="45"/>
      <c r="GFJ9707" s="45"/>
      <c r="GFK9707" s="45"/>
      <c r="GFL9707" s="45"/>
      <c r="GFM9707" s="45"/>
      <c r="GFN9707" s="45"/>
      <c r="GFO9707" s="45"/>
      <c r="GFP9707" s="45"/>
      <c r="GFQ9707" s="45"/>
      <c r="GFR9707" s="45"/>
      <c r="GFS9707" s="45"/>
      <c r="GFT9707" s="45"/>
      <c r="GFU9707" s="45"/>
      <c r="GFV9707" s="45"/>
      <c r="GFW9707" s="45"/>
      <c r="GFX9707" s="45"/>
      <c r="GFY9707" s="45"/>
      <c r="GFZ9707" s="45"/>
      <c r="GGA9707" s="45"/>
      <c r="GGB9707" s="45"/>
      <c r="GGC9707" s="45"/>
      <c r="GGD9707" s="45"/>
      <c r="GGE9707" s="45"/>
      <c r="GGF9707" s="45"/>
      <c r="GGG9707" s="45"/>
      <c r="GGH9707" s="45"/>
      <c r="GGI9707" s="45"/>
      <c r="GGJ9707" s="45"/>
      <c r="GGK9707" s="45"/>
      <c r="GGL9707" s="45"/>
      <c r="GGM9707" s="45"/>
      <c r="GGN9707" s="45"/>
      <c r="GGO9707" s="45"/>
      <c r="GGP9707" s="45"/>
      <c r="GGQ9707" s="45"/>
      <c r="GGR9707" s="45"/>
      <c r="GGS9707" s="45"/>
      <c r="GGT9707" s="45"/>
      <c r="GGU9707" s="45"/>
      <c r="GGV9707" s="45"/>
      <c r="GGW9707" s="45"/>
      <c r="GGX9707" s="45"/>
      <c r="GGY9707" s="45"/>
      <c r="GGZ9707" s="45"/>
      <c r="GHA9707" s="45"/>
      <c r="GHB9707" s="45"/>
      <c r="GHC9707" s="45"/>
      <c r="GHD9707" s="45"/>
      <c r="GHE9707" s="45"/>
      <c r="GHF9707" s="45"/>
      <c r="GHG9707" s="45"/>
      <c r="GHH9707" s="45"/>
      <c r="GHI9707" s="45"/>
      <c r="GHJ9707" s="45"/>
      <c r="GHK9707" s="45"/>
      <c r="GHL9707" s="45"/>
      <c r="GHM9707" s="45"/>
      <c r="GHN9707" s="45"/>
      <c r="GHO9707" s="45"/>
      <c r="GHP9707" s="45"/>
      <c r="GHQ9707" s="45"/>
      <c r="GHR9707" s="45"/>
      <c r="GHS9707" s="45"/>
      <c r="GHT9707" s="45"/>
      <c r="GHU9707" s="45"/>
      <c r="GHV9707" s="45"/>
      <c r="GHW9707" s="45"/>
      <c r="GHX9707" s="45"/>
      <c r="GHY9707" s="45"/>
      <c r="GHZ9707" s="45"/>
      <c r="GIA9707" s="45"/>
      <c r="GIB9707" s="45"/>
      <c r="GIC9707" s="45"/>
      <c r="GID9707" s="45"/>
      <c r="GIE9707" s="45"/>
      <c r="GIF9707" s="45"/>
      <c r="GIG9707" s="45"/>
      <c r="GIH9707" s="45"/>
      <c r="GII9707" s="45"/>
      <c r="GIJ9707" s="45"/>
      <c r="GIK9707" s="45"/>
      <c r="GIL9707" s="45"/>
      <c r="GIM9707" s="45"/>
      <c r="GIN9707" s="45"/>
      <c r="GIO9707" s="45"/>
      <c r="GIP9707" s="45"/>
      <c r="GIQ9707" s="45"/>
      <c r="GIR9707" s="45"/>
      <c r="GIS9707" s="45"/>
      <c r="GIT9707" s="45"/>
      <c r="GIU9707" s="45"/>
      <c r="GIV9707" s="45"/>
      <c r="GIW9707" s="45"/>
      <c r="GIX9707" s="45"/>
      <c r="GIY9707" s="45"/>
      <c r="GIZ9707" s="45"/>
      <c r="GJA9707" s="45"/>
      <c r="GJB9707" s="45"/>
      <c r="GJC9707" s="45"/>
      <c r="GJD9707" s="45"/>
      <c r="GJE9707" s="45"/>
      <c r="GJF9707" s="45"/>
      <c r="GJG9707" s="45"/>
      <c r="GJH9707" s="45"/>
      <c r="GJI9707" s="45"/>
      <c r="GJJ9707" s="45"/>
      <c r="GJK9707" s="45"/>
      <c r="GJL9707" s="45"/>
      <c r="GJM9707" s="45"/>
      <c r="GJN9707" s="45"/>
      <c r="GJO9707" s="45"/>
      <c r="GJP9707" s="45"/>
      <c r="GJQ9707" s="45"/>
      <c r="GJR9707" s="45"/>
      <c r="GJS9707" s="45"/>
      <c r="GJT9707" s="45"/>
      <c r="GJU9707" s="45"/>
      <c r="GJV9707" s="45"/>
      <c r="GJW9707" s="45"/>
      <c r="GJX9707" s="45"/>
      <c r="GJY9707" s="45"/>
      <c r="GJZ9707" s="45"/>
      <c r="GKA9707" s="45"/>
      <c r="GKB9707" s="45"/>
      <c r="GKC9707" s="45"/>
      <c r="GKD9707" s="45"/>
      <c r="GKE9707" s="45"/>
      <c r="GKF9707" s="45"/>
      <c r="GKG9707" s="45"/>
      <c r="GKH9707" s="45"/>
      <c r="GKI9707" s="45"/>
      <c r="GKJ9707" s="45"/>
      <c r="GKK9707" s="45"/>
      <c r="GKL9707" s="45"/>
      <c r="GKM9707" s="45"/>
      <c r="GKN9707" s="45"/>
      <c r="GKO9707" s="45"/>
      <c r="GKP9707" s="45"/>
      <c r="GKQ9707" s="45"/>
      <c r="GKR9707" s="45"/>
      <c r="GKS9707" s="45"/>
      <c r="GKT9707" s="45"/>
      <c r="GKU9707" s="45"/>
      <c r="GKV9707" s="45"/>
      <c r="GKW9707" s="45"/>
      <c r="GKX9707" s="45"/>
      <c r="GKY9707" s="45"/>
      <c r="GKZ9707" s="45"/>
      <c r="GLA9707" s="45"/>
      <c r="GLB9707" s="45"/>
      <c r="GLC9707" s="45"/>
      <c r="GLD9707" s="45"/>
      <c r="GLE9707" s="45"/>
      <c r="GLF9707" s="45"/>
      <c r="GLG9707" s="45"/>
      <c r="GLH9707" s="45"/>
      <c r="GLI9707" s="45"/>
      <c r="GLJ9707" s="45"/>
      <c r="GLK9707" s="45"/>
      <c r="GLL9707" s="45"/>
      <c r="GLM9707" s="45"/>
      <c r="GLN9707" s="45"/>
      <c r="GLO9707" s="45"/>
      <c r="GLP9707" s="45"/>
      <c r="GLQ9707" s="45"/>
      <c r="GLR9707" s="45"/>
      <c r="GLS9707" s="45"/>
      <c r="GLT9707" s="45"/>
      <c r="GLU9707" s="45"/>
      <c r="GLV9707" s="45"/>
      <c r="GLW9707" s="45"/>
      <c r="GLX9707" s="45"/>
      <c r="GLY9707" s="45"/>
      <c r="GLZ9707" s="45"/>
      <c r="GMA9707" s="45"/>
      <c r="GMB9707" s="45"/>
      <c r="GMC9707" s="45"/>
      <c r="GMD9707" s="45"/>
      <c r="GME9707" s="45"/>
      <c r="GMF9707" s="45"/>
      <c r="GMG9707" s="45"/>
      <c r="GMH9707" s="45"/>
      <c r="GMI9707" s="45"/>
      <c r="GMJ9707" s="45"/>
      <c r="GMK9707" s="45"/>
      <c r="GML9707" s="45"/>
      <c r="GMM9707" s="45"/>
      <c r="GMN9707" s="45"/>
      <c r="GMO9707" s="45"/>
      <c r="GMP9707" s="45"/>
      <c r="GMQ9707" s="45"/>
      <c r="GMR9707" s="45"/>
      <c r="GMS9707" s="45"/>
      <c r="GMT9707" s="45"/>
      <c r="GMU9707" s="45"/>
      <c r="GMV9707" s="45"/>
      <c r="GMW9707" s="45"/>
      <c r="GMX9707" s="45"/>
      <c r="GMY9707" s="45"/>
      <c r="GMZ9707" s="45"/>
      <c r="GNA9707" s="45"/>
      <c r="GNB9707" s="45"/>
      <c r="GNC9707" s="45"/>
      <c r="GND9707" s="45"/>
      <c r="GNE9707" s="45"/>
      <c r="GNF9707" s="45"/>
      <c r="GNG9707" s="45"/>
      <c r="GNH9707" s="45"/>
      <c r="GNI9707" s="45"/>
      <c r="GNJ9707" s="45"/>
      <c r="GNK9707" s="45"/>
      <c r="GNL9707" s="45"/>
      <c r="GNM9707" s="45"/>
      <c r="GNN9707" s="45"/>
      <c r="GNO9707" s="45"/>
      <c r="GNP9707" s="45"/>
      <c r="GNQ9707" s="45"/>
      <c r="GNR9707" s="45"/>
      <c r="GNS9707" s="45"/>
      <c r="GNT9707" s="45"/>
      <c r="GNU9707" s="45"/>
      <c r="GNV9707" s="45"/>
      <c r="GNW9707" s="45"/>
      <c r="GNX9707" s="45"/>
      <c r="GNY9707" s="45"/>
      <c r="GNZ9707" s="45"/>
      <c r="GOA9707" s="45"/>
      <c r="GOB9707" s="45"/>
      <c r="GOC9707" s="45"/>
      <c r="GOD9707" s="45"/>
      <c r="GOE9707" s="45"/>
      <c r="GOF9707" s="45"/>
      <c r="GOG9707" s="45"/>
      <c r="GOH9707" s="45"/>
      <c r="GOI9707" s="45"/>
      <c r="GOJ9707" s="45"/>
      <c r="GOK9707" s="45"/>
      <c r="GOL9707" s="45"/>
      <c r="GOM9707" s="45"/>
      <c r="GON9707" s="45"/>
      <c r="GOO9707" s="45"/>
      <c r="GOP9707" s="45"/>
      <c r="GOQ9707" s="45"/>
      <c r="GOR9707" s="45"/>
      <c r="GOS9707" s="45"/>
      <c r="GOT9707" s="45"/>
      <c r="GOU9707" s="45"/>
      <c r="GOV9707" s="45"/>
      <c r="GOW9707" s="45"/>
      <c r="GOX9707" s="45"/>
      <c r="GOY9707" s="45"/>
      <c r="GOZ9707" s="45"/>
      <c r="GPA9707" s="45"/>
      <c r="GPB9707" s="45"/>
      <c r="GPC9707" s="45"/>
      <c r="GPD9707" s="45"/>
      <c r="GPE9707" s="45"/>
      <c r="GPF9707" s="45"/>
      <c r="GPG9707" s="45"/>
      <c r="GPH9707" s="45"/>
      <c r="GPI9707" s="45"/>
      <c r="GPJ9707" s="45"/>
      <c r="GPK9707" s="45"/>
      <c r="GPL9707" s="45"/>
      <c r="GPM9707" s="45"/>
      <c r="GPN9707" s="45"/>
      <c r="GPO9707" s="45"/>
      <c r="GPP9707" s="45"/>
      <c r="GPQ9707" s="45"/>
      <c r="GPR9707" s="45"/>
      <c r="GPS9707" s="45"/>
      <c r="GPT9707" s="45"/>
      <c r="GPU9707" s="45"/>
      <c r="GPV9707" s="45"/>
      <c r="GPW9707" s="45"/>
      <c r="GPX9707" s="45"/>
      <c r="GPY9707" s="45"/>
      <c r="GPZ9707" s="45"/>
      <c r="GQA9707" s="45"/>
      <c r="GQB9707" s="45"/>
      <c r="GQC9707" s="45"/>
      <c r="GQD9707" s="45"/>
      <c r="GQE9707" s="45"/>
      <c r="GQF9707" s="45"/>
      <c r="GQG9707" s="45"/>
      <c r="GQH9707" s="45"/>
      <c r="GQI9707" s="45"/>
      <c r="GQJ9707" s="45"/>
      <c r="GQK9707" s="45"/>
      <c r="GQL9707" s="45"/>
      <c r="GQM9707" s="45"/>
      <c r="GQN9707" s="45"/>
      <c r="GQO9707" s="45"/>
      <c r="GQP9707" s="45"/>
      <c r="GQQ9707" s="45"/>
      <c r="GQR9707" s="45"/>
      <c r="GQS9707" s="45"/>
      <c r="GQT9707" s="45"/>
      <c r="GQU9707" s="45"/>
      <c r="GQV9707" s="45"/>
      <c r="GQW9707" s="45"/>
      <c r="GQX9707" s="45"/>
      <c r="GQY9707" s="45"/>
      <c r="GQZ9707" s="45"/>
      <c r="GRA9707" s="45"/>
      <c r="GRB9707" s="45"/>
      <c r="GRC9707" s="45"/>
      <c r="GRD9707" s="45"/>
      <c r="GRE9707" s="45"/>
      <c r="GRF9707" s="45"/>
      <c r="GRG9707" s="45"/>
      <c r="GRH9707" s="45"/>
      <c r="GRI9707" s="45"/>
      <c r="GRJ9707" s="45"/>
      <c r="GRK9707" s="45"/>
      <c r="GRL9707" s="45"/>
      <c r="GRM9707" s="45"/>
      <c r="GRN9707" s="45"/>
      <c r="GRO9707" s="45"/>
      <c r="GRP9707" s="45"/>
      <c r="GRQ9707" s="45"/>
      <c r="GRR9707" s="45"/>
      <c r="GRS9707" s="45"/>
      <c r="GRT9707" s="45"/>
      <c r="GRU9707" s="45"/>
      <c r="GRV9707" s="45"/>
      <c r="GRW9707" s="45"/>
      <c r="GRX9707" s="45"/>
      <c r="GRY9707" s="45"/>
      <c r="GRZ9707" s="45"/>
      <c r="GSA9707" s="45"/>
      <c r="GSB9707" s="45"/>
      <c r="GSC9707" s="45"/>
      <c r="GSD9707" s="45"/>
      <c r="GSE9707" s="45"/>
      <c r="GSF9707" s="45"/>
      <c r="GSG9707" s="45"/>
      <c r="GSH9707" s="45"/>
      <c r="GSI9707" s="45"/>
      <c r="GSJ9707" s="45"/>
      <c r="GSK9707" s="45"/>
      <c r="GSL9707" s="45"/>
      <c r="GSM9707" s="45"/>
      <c r="GSN9707" s="45"/>
      <c r="GSO9707" s="45"/>
      <c r="GSP9707" s="45"/>
      <c r="GSQ9707" s="45"/>
      <c r="GSR9707" s="45"/>
      <c r="GSS9707" s="45"/>
      <c r="GST9707" s="45"/>
      <c r="GSU9707" s="45"/>
      <c r="GSV9707" s="45"/>
      <c r="GSW9707" s="45"/>
      <c r="GSX9707" s="45"/>
      <c r="GSY9707" s="45"/>
      <c r="GSZ9707" s="45"/>
      <c r="GTA9707" s="45"/>
      <c r="GTB9707" s="45"/>
      <c r="GTC9707" s="45"/>
      <c r="GTD9707" s="45"/>
      <c r="GTE9707" s="45"/>
      <c r="GTF9707" s="45"/>
      <c r="GTG9707" s="45"/>
      <c r="GTH9707" s="45"/>
      <c r="GTI9707" s="45"/>
      <c r="GTJ9707" s="45"/>
      <c r="GTK9707" s="45"/>
      <c r="GTL9707" s="45"/>
      <c r="GTM9707" s="45"/>
      <c r="GTN9707" s="45"/>
      <c r="GTO9707" s="45"/>
      <c r="GTP9707" s="45"/>
      <c r="GTQ9707" s="45"/>
      <c r="GTR9707" s="45"/>
      <c r="GTS9707" s="45"/>
      <c r="GTT9707" s="45"/>
      <c r="GTU9707" s="45"/>
      <c r="GTV9707" s="45"/>
      <c r="GTW9707" s="45"/>
      <c r="GTX9707" s="45"/>
      <c r="GTY9707" s="45"/>
      <c r="GTZ9707" s="45"/>
      <c r="GUA9707" s="45"/>
      <c r="GUB9707" s="45"/>
      <c r="GUC9707" s="45"/>
      <c r="GUD9707" s="45"/>
      <c r="GUE9707" s="45"/>
      <c r="GUF9707" s="45"/>
      <c r="GUG9707" s="45"/>
      <c r="GUH9707" s="45"/>
      <c r="GUI9707" s="45"/>
      <c r="GUJ9707" s="45"/>
      <c r="GUK9707" s="45"/>
      <c r="GUL9707" s="45"/>
      <c r="GUM9707" s="45"/>
      <c r="GUN9707" s="45"/>
      <c r="GUO9707" s="45"/>
      <c r="GUP9707" s="45"/>
      <c r="GUQ9707" s="45"/>
      <c r="GUR9707" s="45"/>
      <c r="GUS9707" s="45"/>
      <c r="GUT9707" s="45"/>
      <c r="GUU9707" s="45"/>
      <c r="GUV9707" s="45"/>
      <c r="GUW9707" s="45"/>
      <c r="GUX9707" s="45"/>
      <c r="GUY9707" s="45"/>
      <c r="GUZ9707" s="45"/>
      <c r="GVA9707" s="45"/>
      <c r="GVB9707" s="45"/>
      <c r="GVC9707" s="45"/>
      <c r="GVD9707" s="45"/>
      <c r="GVE9707" s="45"/>
      <c r="GVF9707" s="45"/>
      <c r="GVG9707" s="45"/>
      <c r="GVH9707" s="45"/>
      <c r="GVI9707" s="45"/>
      <c r="GVJ9707" s="45"/>
      <c r="GVK9707" s="45"/>
      <c r="GVL9707" s="45"/>
      <c r="GVM9707" s="45"/>
      <c r="GVN9707" s="45"/>
      <c r="GVO9707" s="45"/>
      <c r="GVP9707" s="45"/>
      <c r="GVQ9707" s="45"/>
      <c r="GVR9707" s="45"/>
      <c r="GVS9707" s="45"/>
      <c r="GVT9707" s="45"/>
      <c r="GVU9707" s="45"/>
      <c r="GVV9707" s="45"/>
      <c r="GVW9707" s="45"/>
      <c r="GVX9707" s="45"/>
      <c r="GVY9707" s="45"/>
      <c r="GVZ9707" s="45"/>
      <c r="GWA9707" s="45"/>
      <c r="GWB9707" s="45"/>
      <c r="GWC9707" s="45"/>
      <c r="GWD9707" s="45"/>
      <c r="GWE9707" s="45"/>
      <c r="GWF9707" s="45"/>
      <c r="GWG9707" s="45"/>
      <c r="GWH9707" s="45"/>
      <c r="GWI9707" s="45"/>
      <c r="GWJ9707" s="45"/>
      <c r="GWK9707" s="45"/>
      <c r="GWL9707" s="45"/>
      <c r="GWM9707" s="45"/>
      <c r="GWN9707" s="45"/>
      <c r="GWO9707" s="45"/>
      <c r="GWP9707" s="45"/>
      <c r="GWQ9707" s="45"/>
      <c r="GWR9707" s="45"/>
      <c r="GWS9707" s="45"/>
      <c r="GWT9707" s="45"/>
      <c r="GWU9707" s="45"/>
      <c r="GWV9707" s="45"/>
      <c r="GWW9707" s="45"/>
      <c r="GWX9707" s="45"/>
      <c r="GWY9707" s="45"/>
      <c r="GWZ9707" s="45"/>
      <c r="GXA9707" s="45"/>
      <c r="GXB9707" s="45"/>
      <c r="GXC9707" s="45"/>
      <c r="GXD9707" s="45"/>
      <c r="GXE9707" s="45"/>
      <c r="GXF9707" s="45"/>
      <c r="GXG9707" s="45"/>
      <c r="GXH9707" s="45"/>
      <c r="GXI9707" s="45"/>
      <c r="GXJ9707" s="45"/>
      <c r="GXK9707" s="45"/>
      <c r="GXL9707" s="45"/>
      <c r="GXM9707" s="45"/>
      <c r="GXN9707" s="45"/>
      <c r="GXO9707" s="45"/>
      <c r="GXP9707" s="45"/>
      <c r="GXQ9707" s="45"/>
      <c r="GXR9707" s="45"/>
      <c r="GXS9707" s="45"/>
      <c r="GXT9707" s="45"/>
      <c r="GXU9707" s="45"/>
      <c r="GXV9707" s="45"/>
      <c r="GXW9707" s="45"/>
      <c r="GXX9707" s="45"/>
      <c r="GXY9707" s="45"/>
      <c r="GXZ9707" s="45"/>
      <c r="GYA9707" s="45"/>
      <c r="GYB9707" s="45"/>
      <c r="GYC9707" s="45"/>
      <c r="GYD9707" s="45"/>
      <c r="GYE9707" s="45"/>
      <c r="GYF9707" s="45"/>
      <c r="GYG9707" s="45"/>
      <c r="GYH9707" s="45"/>
      <c r="GYI9707" s="45"/>
      <c r="GYJ9707" s="45"/>
      <c r="GYK9707" s="45"/>
      <c r="GYL9707" s="45"/>
      <c r="GYM9707" s="45"/>
      <c r="GYN9707" s="45"/>
      <c r="GYO9707" s="45"/>
      <c r="GYP9707" s="45"/>
      <c r="GYQ9707" s="45"/>
      <c r="GYR9707" s="45"/>
      <c r="GYS9707" s="45"/>
      <c r="GYT9707" s="45"/>
      <c r="GYU9707" s="45"/>
      <c r="GYV9707" s="45"/>
      <c r="GYW9707" s="45"/>
      <c r="GYX9707" s="45"/>
      <c r="GYY9707" s="45"/>
      <c r="GYZ9707" s="45"/>
      <c r="GZA9707" s="45"/>
      <c r="GZB9707" s="45"/>
      <c r="GZC9707" s="45"/>
      <c r="GZD9707" s="45"/>
      <c r="GZE9707" s="45"/>
      <c r="GZF9707" s="45"/>
      <c r="GZG9707" s="45"/>
      <c r="GZH9707" s="45"/>
      <c r="GZI9707" s="45"/>
      <c r="GZJ9707" s="45"/>
      <c r="GZK9707" s="45"/>
      <c r="GZL9707" s="45"/>
      <c r="GZM9707" s="45"/>
      <c r="GZN9707" s="45"/>
      <c r="GZO9707" s="45"/>
      <c r="GZP9707" s="45"/>
      <c r="GZQ9707" s="45"/>
      <c r="GZR9707" s="45"/>
      <c r="GZS9707" s="45"/>
      <c r="GZT9707" s="45"/>
      <c r="GZU9707" s="45"/>
      <c r="GZV9707" s="45"/>
      <c r="GZW9707" s="45"/>
      <c r="GZX9707" s="45"/>
      <c r="GZY9707" s="45"/>
      <c r="GZZ9707" s="45"/>
      <c r="HAA9707" s="45"/>
      <c r="HAB9707" s="45"/>
      <c r="HAC9707" s="45"/>
      <c r="HAD9707" s="45"/>
      <c r="HAE9707" s="45"/>
      <c r="HAF9707" s="45"/>
      <c r="HAG9707" s="45"/>
      <c r="HAH9707" s="45"/>
      <c r="HAI9707" s="45"/>
      <c r="HAJ9707" s="45"/>
      <c r="HAK9707" s="45"/>
      <c r="HAL9707" s="45"/>
      <c r="HAM9707" s="45"/>
      <c r="HAN9707" s="45"/>
      <c r="HAO9707" s="45"/>
      <c r="HAP9707" s="45"/>
      <c r="HAQ9707" s="45"/>
      <c r="HAR9707" s="45"/>
      <c r="HAS9707" s="45"/>
      <c r="HAT9707" s="45"/>
      <c r="HAU9707" s="45"/>
      <c r="HAV9707" s="45"/>
      <c r="HAW9707" s="45"/>
      <c r="HAX9707" s="45"/>
      <c r="HAY9707" s="45"/>
      <c r="HAZ9707" s="45"/>
      <c r="HBA9707" s="45"/>
      <c r="HBB9707" s="45"/>
      <c r="HBC9707" s="45"/>
      <c r="HBD9707" s="45"/>
      <c r="HBE9707" s="45"/>
      <c r="HBF9707" s="45"/>
      <c r="HBG9707" s="45"/>
      <c r="HBH9707" s="45"/>
      <c r="HBI9707" s="45"/>
      <c r="HBJ9707" s="45"/>
      <c r="HBK9707" s="45"/>
      <c r="HBL9707" s="45"/>
      <c r="HBM9707" s="45"/>
      <c r="HBN9707" s="45"/>
      <c r="HBO9707" s="45"/>
      <c r="HBP9707" s="45"/>
      <c r="HBQ9707" s="45"/>
      <c r="HBR9707" s="45"/>
      <c r="HBS9707" s="45"/>
      <c r="HBT9707" s="45"/>
      <c r="HBU9707" s="45"/>
      <c r="HBV9707" s="45"/>
      <c r="HBW9707" s="45"/>
      <c r="HBX9707" s="45"/>
      <c r="HBY9707" s="45"/>
      <c r="HBZ9707" s="45"/>
      <c r="HCA9707" s="45"/>
      <c r="HCB9707" s="45"/>
      <c r="HCC9707" s="45"/>
      <c r="HCD9707" s="45"/>
      <c r="HCE9707" s="45"/>
      <c r="HCF9707" s="45"/>
      <c r="HCG9707" s="45"/>
      <c r="HCH9707" s="45"/>
      <c r="HCI9707" s="45"/>
      <c r="HCJ9707" s="45"/>
      <c r="HCK9707" s="45"/>
      <c r="HCL9707" s="45"/>
      <c r="HCM9707" s="45"/>
      <c r="HCN9707" s="45"/>
      <c r="HCO9707" s="45"/>
      <c r="HCP9707" s="45"/>
      <c r="HCQ9707" s="45"/>
      <c r="HCR9707" s="45"/>
      <c r="HCS9707" s="45"/>
      <c r="HCT9707" s="45"/>
      <c r="HCU9707" s="45"/>
      <c r="HCV9707" s="45"/>
      <c r="HCW9707" s="45"/>
      <c r="HCX9707" s="45"/>
      <c r="HCY9707" s="45"/>
      <c r="HCZ9707" s="45"/>
      <c r="HDA9707" s="45"/>
      <c r="HDB9707" s="45"/>
      <c r="HDC9707" s="45"/>
      <c r="HDD9707" s="45"/>
      <c r="HDE9707" s="45"/>
      <c r="HDF9707" s="45"/>
      <c r="HDG9707" s="45"/>
      <c r="HDH9707" s="45"/>
      <c r="HDI9707" s="45"/>
      <c r="HDJ9707" s="45"/>
      <c r="HDK9707" s="45"/>
      <c r="HDL9707" s="45"/>
      <c r="HDM9707" s="45"/>
      <c r="HDN9707" s="45"/>
      <c r="HDO9707" s="45"/>
      <c r="HDP9707" s="45"/>
      <c r="HDQ9707" s="45"/>
      <c r="HDR9707" s="45"/>
      <c r="HDS9707" s="45"/>
      <c r="HDT9707" s="45"/>
      <c r="HDU9707" s="45"/>
      <c r="HDV9707" s="45"/>
      <c r="HDW9707" s="45"/>
      <c r="HDX9707" s="45"/>
      <c r="HDY9707" s="45"/>
      <c r="HDZ9707" s="45"/>
      <c r="HEA9707" s="45"/>
      <c r="HEB9707" s="45"/>
      <c r="HEC9707" s="45"/>
      <c r="HED9707" s="45"/>
      <c r="HEE9707" s="45"/>
      <c r="HEF9707" s="45"/>
      <c r="HEG9707" s="45"/>
      <c r="HEH9707" s="45"/>
      <c r="HEI9707" s="45"/>
      <c r="HEJ9707" s="45"/>
      <c r="HEK9707" s="45"/>
      <c r="HEL9707" s="45"/>
      <c r="HEM9707" s="45"/>
      <c r="HEN9707" s="45"/>
      <c r="HEO9707" s="45"/>
      <c r="HEP9707" s="45"/>
      <c r="HEQ9707" s="45"/>
      <c r="HER9707" s="45"/>
      <c r="HES9707" s="45"/>
      <c r="HET9707" s="45"/>
      <c r="HEU9707" s="45"/>
      <c r="HEV9707" s="45"/>
      <c r="HEW9707" s="45"/>
      <c r="HEX9707" s="45"/>
      <c r="HEY9707" s="45"/>
      <c r="HEZ9707" s="45"/>
      <c r="HFA9707" s="45"/>
      <c r="HFB9707" s="45"/>
      <c r="HFC9707" s="45"/>
      <c r="HFD9707" s="45"/>
      <c r="HFE9707" s="45"/>
      <c r="HFF9707" s="45"/>
      <c r="HFG9707" s="45"/>
      <c r="HFH9707" s="45"/>
      <c r="HFI9707" s="45"/>
      <c r="HFJ9707" s="45"/>
      <c r="HFK9707" s="45"/>
      <c r="HFL9707" s="45"/>
      <c r="HFM9707" s="45"/>
      <c r="HFN9707" s="45"/>
      <c r="HFO9707" s="45"/>
      <c r="HFP9707" s="45"/>
      <c r="HFQ9707" s="45"/>
      <c r="HFR9707" s="45"/>
      <c r="HFS9707" s="45"/>
      <c r="HFT9707" s="45"/>
      <c r="HFU9707" s="45"/>
      <c r="HFV9707" s="45"/>
      <c r="HFW9707" s="45"/>
      <c r="HFX9707" s="45"/>
      <c r="HFY9707" s="45"/>
      <c r="HFZ9707" s="45"/>
      <c r="HGA9707" s="45"/>
      <c r="HGB9707" s="45"/>
      <c r="HGC9707" s="45"/>
      <c r="HGD9707" s="45"/>
      <c r="HGE9707" s="45"/>
      <c r="HGF9707" s="45"/>
      <c r="HGG9707" s="45"/>
      <c r="HGH9707" s="45"/>
      <c r="HGI9707" s="45"/>
      <c r="HGJ9707" s="45"/>
      <c r="HGK9707" s="45"/>
      <c r="HGL9707" s="45"/>
      <c r="HGM9707" s="45"/>
      <c r="HGN9707" s="45"/>
      <c r="HGO9707" s="45"/>
      <c r="HGP9707" s="45"/>
      <c r="HGQ9707" s="45"/>
      <c r="HGR9707" s="45"/>
      <c r="HGS9707" s="45"/>
      <c r="HGT9707" s="45"/>
      <c r="HGU9707" s="45"/>
      <c r="HGV9707" s="45"/>
      <c r="HGW9707" s="45"/>
      <c r="HGX9707" s="45"/>
      <c r="HGY9707" s="45"/>
      <c r="HGZ9707" s="45"/>
      <c r="HHA9707" s="45"/>
      <c r="HHB9707" s="45"/>
      <c r="HHC9707" s="45"/>
      <c r="HHD9707" s="45"/>
      <c r="HHE9707" s="45"/>
      <c r="HHF9707" s="45"/>
      <c r="HHG9707" s="45"/>
      <c r="HHH9707" s="45"/>
      <c r="HHI9707" s="45"/>
      <c r="HHJ9707" s="45"/>
      <c r="HHK9707" s="45"/>
      <c r="HHL9707" s="45"/>
      <c r="HHM9707" s="45"/>
      <c r="HHN9707" s="45"/>
      <c r="HHO9707" s="45"/>
      <c r="HHP9707" s="45"/>
      <c r="HHQ9707" s="45"/>
      <c r="HHR9707" s="45"/>
      <c r="HHS9707" s="45"/>
      <c r="HHT9707" s="45"/>
      <c r="HHU9707" s="45"/>
      <c r="HHV9707" s="45"/>
      <c r="HHW9707" s="45"/>
      <c r="HHX9707" s="45"/>
      <c r="HHY9707" s="45"/>
      <c r="HHZ9707" s="45"/>
      <c r="HIA9707" s="45"/>
      <c r="HIB9707" s="45"/>
      <c r="HIC9707" s="45"/>
      <c r="HID9707" s="45"/>
      <c r="HIE9707" s="45"/>
      <c r="HIF9707" s="45"/>
      <c r="HIG9707" s="45"/>
      <c r="HIH9707" s="45"/>
      <c r="HII9707" s="45"/>
      <c r="HIJ9707" s="45"/>
      <c r="HIK9707" s="45"/>
      <c r="HIL9707" s="45"/>
      <c r="HIM9707" s="45"/>
      <c r="HIN9707" s="45"/>
      <c r="HIO9707" s="45"/>
      <c r="HIP9707" s="45"/>
      <c r="HIQ9707" s="45"/>
      <c r="HIR9707" s="45"/>
      <c r="HIS9707" s="45"/>
      <c r="HIT9707" s="45"/>
      <c r="HIU9707" s="45"/>
      <c r="HIV9707" s="45"/>
      <c r="HIW9707" s="45"/>
      <c r="HIX9707" s="45"/>
      <c r="HIY9707" s="45"/>
      <c r="HIZ9707" s="45"/>
      <c r="HJA9707" s="45"/>
      <c r="HJB9707" s="45"/>
      <c r="HJC9707" s="45"/>
      <c r="HJD9707" s="45"/>
      <c r="HJE9707" s="45"/>
      <c r="HJF9707" s="45"/>
      <c r="HJG9707" s="45"/>
      <c r="HJH9707" s="45"/>
      <c r="HJI9707" s="45"/>
      <c r="HJJ9707" s="45"/>
      <c r="HJK9707" s="45"/>
      <c r="HJL9707" s="45"/>
      <c r="HJM9707" s="45"/>
      <c r="HJN9707" s="45"/>
      <c r="HJO9707" s="45"/>
      <c r="HJP9707" s="45"/>
      <c r="HJQ9707" s="45"/>
      <c r="HJR9707" s="45"/>
      <c r="HJS9707" s="45"/>
      <c r="HJT9707" s="45"/>
      <c r="HJU9707" s="45"/>
      <c r="HJV9707" s="45"/>
      <c r="HJW9707" s="45"/>
      <c r="HJX9707" s="45"/>
      <c r="HJY9707" s="45"/>
      <c r="HJZ9707" s="45"/>
      <c r="HKA9707" s="45"/>
      <c r="HKB9707" s="45"/>
      <c r="HKC9707" s="45"/>
      <c r="HKD9707" s="45"/>
      <c r="HKE9707" s="45"/>
      <c r="HKF9707" s="45"/>
      <c r="HKG9707" s="45"/>
      <c r="HKH9707" s="45"/>
      <c r="HKI9707" s="45"/>
      <c r="HKJ9707" s="45"/>
      <c r="HKK9707" s="45"/>
      <c r="HKL9707" s="45"/>
      <c r="HKM9707" s="45"/>
      <c r="HKN9707" s="45"/>
      <c r="HKO9707" s="45"/>
      <c r="HKP9707" s="45"/>
      <c r="HKQ9707" s="45"/>
      <c r="HKR9707" s="45"/>
      <c r="HKS9707" s="45"/>
      <c r="HKT9707" s="45"/>
      <c r="HKU9707" s="45"/>
      <c r="HKV9707" s="45"/>
      <c r="HKW9707" s="45"/>
      <c r="HKX9707" s="45"/>
      <c r="HKY9707" s="45"/>
      <c r="HKZ9707" s="45"/>
      <c r="HLA9707" s="45"/>
      <c r="HLB9707" s="45"/>
      <c r="HLC9707" s="45"/>
      <c r="HLD9707" s="45"/>
      <c r="HLE9707" s="45"/>
      <c r="HLF9707" s="45"/>
      <c r="HLG9707" s="45"/>
      <c r="HLH9707" s="45"/>
      <c r="HLI9707" s="45"/>
      <c r="HLJ9707" s="45"/>
      <c r="HLK9707" s="45"/>
      <c r="HLL9707" s="45"/>
      <c r="HLM9707" s="45"/>
      <c r="HLN9707" s="45"/>
      <c r="HLO9707" s="45"/>
      <c r="HLP9707" s="45"/>
      <c r="HLQ9707" s="45"/>
      <c r="HLR9707" s="45"/>
      <c r="HLS9707" s="45"/>
      <c r="HLT9707" s="45"/>
      <c r="HLU9707" s="45"/>
      <c r="HLV9707" s="45"/>
      <c r="HLW9707" s="45"/>
      <c r="HLX9707" s="45"/>
      <c r="HLY9707" s="45"/>
      <c r="HLZ9707" s="45"/>
      <c r="HMA9707" s="45"/>
      <c r="HMB9707" s="45"/>
      <c r="HMC9707" s="45"/>
      <c r="HMD9707" s="45"/>
      <c r="HME9707" s="45"/>
      <c r="HMF9707" s="45"/>
      <c r="HMG9707" s="45"/>
      <c r="HMH9707" s="45"/>
      <c r="HMI9707" s="45"/>
      <c r="HMJ9707" s="45"/>
      <c r="HMK9707" s="45"/>
      <c r="HML9707" s="45"/>
      <c r="HMM9707" s="45"/>
      <c r="HMN9707" s="45"/>
      <c r="HMO9707" s="45"/>
      <c r="HMP9707" s="45"/>
      <c r="HMQ9707" s="45"/>
      <c r="HMR9707" s="45"/>
      <c r="HMS9707" s="45"/>
      <c r="HMT9707" s="45"/>
      <c r="HMU9707" s="45"/>
      <c r="HMV9707" s="45"/>
      <c r="HMW9707" s="45"/>
      <c r="HMX9707" s="45"/>
      <c r="HMY9707" s="45"/>
      <c r="HMZ9707" s="45"/>
      <c r="HNA9707" s="45"/>
      <c r="HNB9707" s="45"/>
      <c r="HNC9707" s="45"/>
      <c r="HND9707" s="45"/>
      <c r="HNE9707" s="45"/>
      <c r="HNF9707" s="45"/>
      <c r="HNG9707" s="45"/>
      <c r="HNH9707" s="45"/>
      <c r="HNI9707" s="45"/>
      <c r="HNJ9707" s="45"/>
      <c r="HNK9707" s="45"/>
      <c r="HNL9707" s="45"/>
      <c r="HNM9707" s="45"/>
      <c r="HNN9707" s="45"/>
      <c r="HNO9707" s="45"/>
      <c r="HNP9707" s="45"/>
      <c r="HNQ9707" s="45"/>
      <c r="HNR9707" s="45"/>
      <c r="HNS9707" s="45"/>
      <c r="HNT9707" s="45"/>
      <c r="HNU9707" s="45"/>
      <c r="HNV9707" s="45"/>
      <c r="HNW9707" s="45"/>
      <c r="HNX9707" s="45"/>
      <c r="HNY9707" s="45"/>
      <c r="HNZ9707" s="45"/>
      <c r="HOA9707" s="45"/>
      <c r="HOB9707" s="45"/>
      <c r="HOC9707" s="45"/>
      <c r="HOD9707" s="45"/>
      <c r="HOE9707" s="45"/>
      <c r="HOF9707" s="45"/>
      <c r="HOG9707" s="45"/>
      <c r="HOH9707" s="45"/>
      <c r="HOI9707" s="45"/>
      <c r="HOJ9707" s="45"/>
      <c r="HOK9707" s="45"/>
      <c r="HOL9707" s="45"/>
      <c r="HOM9707" s="45"/>
      <c r="HON9707" s="45"/>
      <c r="HOO9707" s="45"/>
      <c r="HOP9707" s="45"/>
      <c r="HOQ9707" s="45"/>
      <c r="HOR9707" s="45"/>
      <c r="HOS9707" s="45"/>
      <c r="HOT9707" s="45"/>
      <c r="HOU9707" s="45"/>
      <c r="HOV9707" s="45"/>
      <c r="HOW9707" s="45"/>
      <c r="HOX9707" s="45"/>
      <c r="HOY9707" s="45"/>
      <c r="HOZ9707" s="45"/>
      <c r="HPA9707" s="45"/>
      <c r="HPB9707" s="45"/>
      <c r="HPC9707" s="45"/>
      <c r="HPD9707" s="45"/>
      <c r="HPE9707" s="45"/>
      <c r="HPF9707" s="45"/>
      <c r="HPG9707" s="45"/>
      <c r="HPH9707" s="45"/>
      <c r="HPI9707" s="45"/>
      <c r="HPJ9707" s="45"/>
      <c r="HPK9707" s="45"/>
      <c r="HPL9707" s="45"/>
      <c r="HPM9707" s="45"/>
      <c r="HPN9707" s="45"/>
      <c r="HPO9707" s="45"/>
      <c r="HPP9707" s="45"/>
      <c r="HPQ9707" s="45"/>
      <c r="HPR9707" s="45"/>
      <c r="HPS9707" s="45"/>
      <c r="HPT9707" s="45"/>
      <c r="HPU9707" s="45"/>
      <c r="HPV9707" s="45"/>
      <c r="HPW9707" s="45"/>
      <c r="HPX9707" s="45"/>
      <c r="HPY9707" s="45"/>
      <c r="HPZ9707" s="45"/>
      <c r="HQA9707" s="45"/>
      <c r="HQB9707" s="45"/>
      <c r="HQC9707" s="45"/>
      <c r="HQD9707" s="45"/>
      <c r="HQE9707" s="45"/>
      <c r="HQF9707" s="45"/>
      <c r="HQG9707" s="45"/>
      <c r="HQH9707" s="45"/>
      <c r="HQI9707" s="45"/>
      <c r="HQJ9707" s="45"/>
      <c r="HQK9707" s="45"/>
      <c r="HQL9707" s="45"/>
      <c r="HQM9707" s="45"/>
      <c r="HQN9707" s="45"/>
      <c r="HQO9707" s="45"/>
      <c r="HQP9707" s="45"/>
      <c r="HQQ9707" s="45"/>
      <c r="HQR9707" s="45"/>
      <c r="HQS9707" s="45"/>
      <c r="HQT9707" s="45"/>
      <c r="HQU9707" s="45"/>
      <c r="HQV9707" s="45"/>
      <c r="HQW9707" s="45"/>
      <c r="HQX9707" s="45"/>
      <c r="HQY9707" s="45"/>
      <c r="HQZ9707" s="45"/>
      <c r="HRA9707" s="45"/>
      <c r="HRB9707" s="45"/>
      <c r="HRC9707" s="45"/>
      <c r="HRD9707" s="45"/>
      <c r="HRE9707" s="45"/>
      <c r="HRF9707" s="45"/>
      <c r="HRG9707" s="45"/>
      <c r="HRH9707" s="45"/>
      <c r="HRI9707" s="45"/>
      <c r="HRJ9707" s="45"/>
      <c r="HRK9707" s="45"/>
      <c r="HRL9707" s="45"/>
      <c r="HRM9707" s="45"/>
      <c r="HRN9707" s="45"/>
      <c r="HRO9707" s="45"/>
      <c r="HRP9707" s="45"/>
      <c r="HRQ9707" s="45"/>
      <c r="HRR9707" s="45"/>
      <c r="HRS9707" s="45"/>
      <c r="HRT9707" s="45"/>
      <c r="HRU9707" s="45"/>
      <c r="HRV9707" s="45"/>
      <c r="HRW9707" s="45"/>
      <c r="HRX9707" s="45"/>
      <c r="HRY9707" s="45"/>
      <c r="HRZ9707" s="45"/>
      <c r="HSA9707" s="45"/>
      <c r="HSB9707" s="45"/>
      <c r="HSC9707" s="45"/>
      <c r="HSD9707" s="45"/>
      <c r="HSE9707" s="45"/>
      <c r="HSF9707" s="45"/>
      <c r="HSG9707" s="45"/>
      <c r="HSH9707" s="45"/>
      <c r="HSI9707" s="45"/>
      <c r="HSJ9707" s="45"/>
      <c r="HSK9707" s="45"/>
      <c r="HSL9707" s="45"/>
      <c r="HSM9707" s="45"/>
      <c r="HSN9707" s="45"/>
      <c r="HSO9707" s="45"/>
      <c r="HSP9707" s="45"/>
      <c r="HSQ9707" s="45"/>
      <c r="HSR9707" s="45"/>
      <c r="HSS9707" s="45"/>
      <c r="HST9707" s="45"/>
      <c r="HSU9707" s="45"/>
      <c r="HSV9707" s="45"/>
      <c r="HSW9707" s="45"/>
      <c r="HSX9707" s="45"/>
      <c r="HSY9707" s="45"/>
      <c r="HSZ9707" s="45"/>
      <c r="HTA9707" s="45"/>
      <c r="HTB9707" s="45"/>
      <c r="HTC9707" s="45"/>
      <c r="HTD9707" s="45"/>
      <c r="HTE9707" s="45"/>
      <c r="HTF9707" s="45"/>
      <c r="HTG9707" s="45"/>
      <c r="HTH9707" s="45"/>
      <c r="HTI9707" s="45"/>
      <c r="HTJ9707" s="45"/>
      <c r="HTK9707" s="45"/>
      <c r="HTL9707" s="45"/>
      <c r="HTM9707" s="45"/>
      <c r="HTN9707" s="45"/>
      <c r="HTO9707" s="45"/>
      <c r="HTP9707" s="45"/>
      <c r="HTQ9707" s="45"/>
      <c r="HTR9707" s="45"/>
      <c r="HTS9707" s="45"/>
      <c r="HTT9707" s="45"/>
      <c r="HTU9707" s="45"/>
      <c r="HTV9707" s="45"/>
      <c r="HTW9707" s="45"/>
      <c r="HTX9707" s="45"/>
      <c r="HTY9707" s="45"/>
      <c r="HTZ9707" s="45"/>
      <c r="HUA9707" s="45"/>
      <c r="HUB9707" s="45"/>
      <c r="HUC9707" s="45"/>
      <c r="HUD9707" s="45"/>
      <c r="HUE9707" s="45"/>
      <c r="HUF9707" s="45"/>
      <c r="HUG9707" s="45"/>
      <c r="HUH9707" s="45"/>
      <c r="HUI9707" s="45"/>
      <c r="HUJ9707" s="45"/>
      <c r="HUK9707" s="45"/>
      <c r="HUL9707" s="45"/>
      <c r="HUM9707" s="45"/>
      <c r="HUN9707" s="45"/>
      <c r="HUO9707" s="45"/>
      <c r="HUP9707" s="45"/>
      <c r="HUQ9707" s="45"/>
      <c r="HUR9707" s="45"/>
      <c r="HUS9707" s="45"/>
      <c r="HUT9707" s="45"/>
      <c r="HUU9707" s="45"/>
      <c r="HUV9707" s="45"/>
      <c r="HUW9707" s="45"/>
      <c r="HUX9707" s="45"/>
      <c r="HUY9707" s="45"/>
      <c r="HUZ9707" s="45"/>
      <c r="HVA9707" s="45"/>
      <c r="HVB9707" s="45"/>
      <c r="HVC9707" s="45"/>
      <c r="HVD9707" s="45"/>
      <c r="HVE9707" s="45"/>
      <c r="HVF9707" s="45"/>
      <c r="HVG9707" s="45"/>
      <c r="HVH9707" s="45"/>
      <c r="HVI9707" s="45"/>
      <c r="HVJ9707" s="45"/>
      <c r="HVK9707" s="45"/>
      <c r="HVL9707" s="45"/>
      <c r="HVM9707" s="45"/>
      <c r="HVN9707" s="45"/>
      <c r="HVO9707" s="45"/>
      <c r="HVP9707" s="45"/>
      <c r="HVQ9707" s="45"/>
      <c r="HVR9707" s="45"/>
      <c r="HVS9707" s="45"/>
      <c r="HVT9707" s="45"/>
      <c r="HVU9707" s="45"/>
      <c r="HVV9707" s="45"/>
      <c r="HVW9707" s="45"/>
      <c r="HVX9707" s="45"/>
      <c r="HVY9707" s="45"/>
      <c r="HVZ9707" s="45"/>
      <c r="HWA9707" s="45"/>
      <c r="HWB9707" s="45"/>
      <c r="HWC9707" s="45"/>
      <c r="HWD9707" s="45"/>
      <c r="HWE9707" s="45"/>
      <c r="HWF9707" s="45"/>
      <c r="HWG9707" s="45"/>
      <c r="HWH9707" s="45"/>
      <c r="HWI9707" s="45"/>
      <c r="HWJ9707" s="45"/>
      <c r="HWK9707" s="45"/>
      <c r="HWL9707" s="45"/>
      <c r="HWM9707" s="45"/>
      <c r="HWN9707" s="45"/>
      <c r="HWO9707" s="45"/>
      <c r="HWP9707" s="45"/>
      <c r="HWQ9707" s="45"/>
      <c r="HWR9707" s="45"/>
      <c r="HWS9707" s="45"/>
      <c r="HWT9707" s="45"/>
      <c r="HWU9707" s="45"/>
      <c r="HWV9707" s="45"/>
      <c r="HWW9707" s="45"/>
      <c r="HWX9707" s="45"/>
      <c r="HWY9707" s="45"/>
      <c r="HWZ9707" s="45"/>
      <c r="HXA9707" s="45"/>
      <c r="HXB9707" s="45"/>
      <c r="HXC9707" s="45"/>
      <c r="HXD9707" s="45"/>
      <c r="HXE9707" s="45"/>
      <c r="HXF9707" s="45"/>
      <c r="HXG9707" s="45"/>
      <c r="HXH9707" s="45"/>
      <c r="HXI9707" s="45"/>
      <c r="HXJ9707" s="45"/>
      <c r="HXK9707" s="45"/>
      <c r="HXL9707" s="45"/>
      <c r="HXM9707" s="45"/>
      <c r="HXN9707" s="45"/>
      <c r="HXO9707" s="45"/>
      <c r="HXP9707" s="45"/>
      <c r="HXQ9707" s="45"/>
      <c r="HXR9707" s="45"/>
      <c r="HXS9707" s="45"/>
      <c r="HXT9707" s="45"/>
      <c r="HXU9707" s="45"/>
      <c r="HXV9707" s="45"/>
      <c r="HXW9707" s="45"/>
      <c r="HXX9707" s="45"/>
      <c r="HXY9707" s="45"/>
      <c r="HXZ9707" s="45"/>
      <c r="HYA9707" s="45"/>
      <c r="HYB9707" s="45"/>
      <c r="HYC9707" s="45"/>
      <c r="HYD9707" s="45"/>
      <c r="HYE9707" s="45"/>
      <c r="HYF9707" s="45"/>
      <c r="HYG9707" s="45"/>
      <c r="HYH9707" s="45"/>
      <c r="HYI9707" s="45"/>
      <c r="HYJ9707" s="45"/>
      <c r="HYK9707" s="45"/>
      <c r="HYL9707" s="45"/>
      <c r="HYM9707" s="45"/>
      <c r="HYN9707" s="45"/>
      <c r="HYO9707" s="45"/>
      <c r="HYP9707" s="45"/>
      <c r="HYQ9707" s="45"/>
      <c r="HYR9707" s="45"/>
      <c r="HYS9707" s="45"/>
      <c r="HYT9707" s="45"/>
      <c r="HYU9707" s="45"/>
      <c r="HYV9707" s="45"/>
      <c r="HYW9707" s="45"/>
      <c r="HYX9707" s="45"/>
      <c r="HYY9707" s="45"/>
      <c r="HYZ9707" s="45"/>
      <c r="HZA9707" s="45"/>
      <c r="HZB9707" s="45"/>
      <c r="HZC9707" s="45"/>
      <c r="HZD9707" s="45"/>
      <c r="HZE9707" s="45"/>
      <c r="HZF9707" s="45"/>
      <c r="HZG9707" s="45"/>
      <c r="HZH9707" s="45"/>
      <c r="HZI9707" s="45"/>
      <c r="HZJ9707" s="45"/>
      <c r="HZK9707" s="45"/>
      <c r="HZL9707" s="45"/>
      <c r="HZM9707" s="45"/>
      <c r="HZN9707" s="45"/>
      <c r="HZO9707" s="45"/>
      <c r="HZP9707" s="45"/>
      <c r="HZQ9707" s="45"/>
      <c r="HZR9707" s="45"/>
      <c r="HZS9707" s="45"/>
      <c r="HZT9707" s="45"/>
      <c r="HZU9707" s="45"/>
      <c r="HZV9707" s="45"/>
      <c r="HZW9707" s="45"/>
      <c r="HZX9707" s="45"/>
      <c r="HZY9707" s="45"/>
      <c r="HZZ9707" s="45"/>
      <c r="IAA9707" s="45"/>
      <c r="IAB9707" s="45"/>
      <c r="IAC9707" s="45"/>
      <c r="IAD9707" s="45"/>
      <c r="IAE9707" s="45"/>
      <c r="IAF9707" s="45"/>
      <c r="IAG9707" s="45"/>
      <c r="IAH9707" s="45"/>
      <c r="IAI9707" s="45"/>
      <c r="IAJ9707" s="45"/>
      <c r="IAK9707" s="45"/>
      <c r="IAL9707" s="45"/>
      <c r="IAM9707" s="45"/>
      <c r="IAN9707" s="45"/>
      <c r="IAO9707" s="45"/>
      <c r="IAP9707" s="45"/>
      <c r="IAQ9707" s="45"/>
      <c r="IAR9707" s="45"/>
      <c r="IAS9707" s="45"/>
      <c r="IAT9707" s="45"/>
      <c r="IAU9707" s="45"/>
      <c r="IAV9707" s="45"/>
      <c r="IAW9707" s="45"/>
      <c r="IAX9707" s="45"/>
      <c r="IAY9707" s="45"/>
      <c r="IAZ9707" s="45"/>
      <c r="IBA9707" s="45"/>
      <c r="IBB9707" s="45"/>
      <c r="IBC9707" s="45"/>
      <c r="IBD9707" s="45"/>
      <c r="IBE9707" s="45"/>
      <c r="IBF9707" s="45"/>
      <c r="IBG9707" s="45"/>
      <c r="IBH9707" s="45"/>
      <c r="IBI9707" s="45"/>
      <c r="IBJ9707" s="45"/>
      <c r="IBK9707" s="45"/>
      <c r="IBL9707" s="45"/>
      <c r="IBM9707" s="45"/>
      <c r="IBN9707" s="45"/>
      <c r="IBO9707" s="45"/>
      <c r="IBP9707" s="45"/>
      <c r="IBQ9707" s="45"/>
      <c r="IBR9707" s="45"/>
      <c r="IBS9707" s="45"/>
      <c r="IBT9707" s="45"/>
      <c r="IBU9707" s="45"/>
      <c r="IBV9707" s="45"/>
      <c r="IBW9707" s="45"/>
      <c r="IBX9707" s="45"/>
      <c r="IBY9707" s="45"/>
      <c r="IBZ9707" s="45"/>
      <c r="ICA9707" s="45"/>
      <c r="ICB9707" s="45"/>
      <c r="ICC9707" s="45"/>
      <c r="ICD9707" s="45"/>
      <c r="ICE9707" s="45"/>
      <c r="ICF9707" s="45"/>
      <c r="ICG9707" s="45"/>
      <c r="ICH9707" s="45"/>
      <c r="ICI9707" s="45"/>
      <c r="ICJ9707" s="45"/>
      <c r="ICK9707" s="45"/>
      <c r="ICL9707" s="45"/>
      <c r="ICM9707" s="45"/>
      <c r="ICN9707" s="45"/>
      <c r="ICO9707" s="45"/>
      <c r="ICP9707" s="45"/>
      <c r="ICQ9707" s="45"/>
      <c r="ICR9707" s="45"/>
      <c r="ICS9707" s="45"/>
      <c r="ICT9707" s="45"/>
      <c r="ICU9707" s="45"/>
      <c r="ICV9707" s="45"/>
      <c r="ICW9707" s="45"/>
      <c r="ICX9707" s="45"/>
      <c r="ICY9707" s="45"/>
      <c r="ICZ9707" s="45"/>
      <c r="IDA9707" s="45"/>
      <c r="IDB9707" s="45"/>
      <c r="IDC9707" s="45"/>
      <c r="IDD9707" s="45"/>
      <c r="IDE9707" s="45"/>
      <c r="IDF9707" s="45"/>
      <c r="IDG9707" s="45"/>
      <c r="IDH9707" s="45"/>
      <c r="IDI9707" s="45"/>
      <c r="IDJ9707" s="45"/>
      <c r="IDK9707" s="45"/>
      <c r="IDL9707" s="45"/>
      <c r="IDM9707" s="45"/>
      <c r="IDN9707" s="45"/>
      <c r="IDO9707" s="45"/>
      <c r="IDP9707" s="45"/>
      <c r="IDQ9707" s="45"/>
      <c r="IDR9707" s="45"/>
      <c r="IDS9707" s="45"/>
      <c r="IDT9707" s="45"/>
      <c r="IDU9707" s="45"/>
      <c r="IDV9707" s="45"/>
      <c r="IDW9707" s="45"/>
      <c r="IDX9707" s="45"/>
      <c r="IDY9707" s="45"/>
      <c r="IDZ9707" s="45"/>
      <c r="IEA9707" s="45"/>
      <c r="IEB9707" s="45"/>
      <c r="IEC9707" s="45"/>
      <c r="IED9707" s="45"/>
      <c r="IEE9707" s="45"/>
      <c r="IEF9707" s="45"/>
      <c r="IEG9707" s="45"/>
      <c r="IEH9707" s="45"/>
      <c r="IEI9707" s="45"/>
      <c r="IEJ9707" s="45"/>
      <c r="IEK9707" s="45"/>
      <c r="IEL9707" s="45"/>
      <c r="IEM9707" s="45"/>
      <c r="IEN9707" s="45"/>
      <c r="IEO9707" s="45"/>
      <c r="IEP9707" s="45"/>
      <c r="IEQ9707" s="45"/>
      <c r="IER9707" s="45"/>
      <c r="IES9707" s="45"/>
      <c r="IET9707" s="45"/>
      <c r="IEU9707" s="45"/>
      <c r="IEV9707" s="45"/>
      <c r="IEW9707" s="45"/>
      <c r="IEX9707" s="45"/>
      <c r="IEY9707" s="45"/>
      <c r="IEZ9707" s="45"/>
      <c r="IFA9707" s="45"/>
      <c r="IFB9707" s="45"/>
      <c r="IFC9707" s="45"/>
      <c r="IFD9707" s="45"/>
      <c r="IFE9707" s="45"/>
      <c r="IFF9707" s="45"/>
      <c r="IFG9707" s="45"/>
      <c r="IFH9707" s="45"/>
      <c r="IFI9707" s="45"/>
      <c r="IFJ9707" s="45"/>
      <c r="IFK9707" s="45"/>
      <c r="IFL9707" s="45"/>
      <c r="IFM9707" s="45"/>
      <c r="IFN9707" s="45"/>
      <c r="IFO9707" s="45"/>
      <c r="IFP9707" s="45"/>
      <c r="IFQ9707" s="45"/>
      <c r="IFR9707" s="45"/>
      <c r="IFS9707" s="45"/>
      <c r="IFT9707" s="45"/>
      <c r="IFU9707" s="45"/>
      <c r="IFV9707" s="45"/>
      <c r="IFW9707" s="45"/>
      <c r="IFX9707" s="45"/>
      <c r="IFY9707" s="45"/>
      <c r="IFZ9707" s="45"/>
      <c r="IGA9707" s="45"/>
      <c r="IGB9707" s="45"/>
      <c r="IGC9707" s="45"/>
      <c r="IGD9707" s="45"/>
      <c r="IGE9707" s="45"/>
      <c r="IGF9707" s="45"/>
      <c r="IGG9707" s="45"/>
      <c r="IGH9707" s="45"/>
      <c r="IGI9707" s="45"/>
      <c r="IGJ9707" s="45"/>
      <c r="IGK9707" s="45"/>
      <c r="IGL9707" s="45"/>
      <c r="IGM9707" s="45"/>
      <c r="IGN9707" s="45"/>
      <c r="IGO9707" s="45"/>
      <c r="IGP9707" s="45"/>
      <c r="IGQ9707" s="45"/>
      <c r="IGR9707" s="45"/>
      <c r="IGS9707" s="45"/>
      <c r="IGT9707" s="45"/>
      <c r="IGU9707" s="45"/>
      <c r="IGV9707" s="45"/>
      <c r="IGW9707" s="45"/>
      <c r="IGX9707" s="45"/>
      <c r="IGY9707" s="45"/>
      <c r="IGZ9707" s="45"/>
      <c r="IHA9707" s="45"/>
      <c r="IHB9707" s="45"/>
      <c r="IHC9707" s="45"/>
      <c r="IHD9707" s="45"/>
      <c r="IHE9707" s="45"/>
      <c r="IHF9707" s="45"/>
      <c r="IHG9707" s="45"/>
      <c r="IHH9707" s="45"/>
      <c r="IHI9707" s="45"/>
      <c r="IHJ9707" s="45"/>
      <c r="IHK9707" s="45"/>
      <c r="IHL9707" s="45"/>
      <c r="IHM9707" s="45"/>
      <c r="IHN9707" s="45"/>
      <c r="IHO9707" s="45"/>
      <c r="IHP9707" s="45"/>
      <c r="IHQ9707" s="45"/>
      <c r="IHR9707" s="45"/>
      <c r="IHS9707" s="45"/>
      <c r="IHT9707" s="45"/>
      <c r="IHU9707" s="45"/>
      <c r="IHV9707" s="45"/>
      <c r="IHW9707" s="45"/>
      <c r="IHX9707" s="45"/>
      <c r="IHY9707" s="45"/>
      <c r="IHZ9707" s="45"/>
      <c r="IIA9707" s="45"/>
      <c r="IIB9707" s="45"/>
      <c r="IIC9707" s="45"/>
      <c r="IID9707" s="45"/>
      <c r="IIE9707" s="45"/>
      <c r="IIF9707" s="45"/>
      <c r="IIG9707" s="45"/>
      <c r="IIH9707" s="45"/>
      <c r="III9707" s="45"/>
      <c r="IIJ9707" s="45"/>
      <c r="IIK9707" s="45"/>
      <c r="IIL9707" s="45"/>
      <c r="IIM9707" s="45"/>
      <c r="IIN9707" s="45"/>
      <c r="IIO9707" s="45"/>
      <c r="IIP9707" s="45"/>
      <c r="IIQ9707" s="45"/>
      <c r="IIR9707" s="45"/>
      <c r="IIS9707" s="45"/>
      <c r="IIT9707" s="45"/>
      <c r="IIU9707" s="45"/>
      <c r="IIV9707" s="45"/>
      <c r="IIW9707" s="45"/>
      <c r="IIX9707" s="45"/>
      <c r="IIY9707" s="45"/>
      <c r="IIZ9707" s="45"/>
      <c r="IJA9707" s="45"/>
      <c r="IJB9707" s="45"/>
      <c r="IJC9707" s="45"/>
      <c r="IJD9707" s="45"/>
      <c r="IJE9707" s="45"/>
      <c r="IJF9707" s="45"/>
      <c r="IJG9707" s="45"/>
      <c r="IJH9707" s="45"/>
      <c r="IJI9707" s="45"/>
      <c r="IJJ9707" s="45"/>
      <c r="IJK9707" s="45"/>
      <c r="IJL9707" s="45"/>
      <c r="IJM9707" s="45"/>
      <c r="IJN9707" s="45"/>
      <c r="IJO9707" s="45"/>
      <c r="IJP9707" s="45"/>
      <c r="IJQ9707" s="45"/>
      <c r="IJR9707" s="45"/>
      <c r="IJS9707" s="45"/>
      <c r="IJT9707" s="45"/>
      <c r="IJU9707" s="45"/>
      <c r="IJV9707" s="45"/>
      <c r="IJW9707" s="45"/>
      <c r="IJX9707" s="45"/>
      <c r="IJY9707" s="45"/>
      <c r="IJZ9707" s="45"/>
      <c r="IKA9707" s="45"/>
      <c r="IKB9707" s="45"/>
      <c r="IKC9707" s="45"/>
      <c r="IKD9707" s="45"/>
      <c r="IKE9707" s="45"/>
      <c r="IKF9707" s="45"/>
      <c r="IKG9707" s="45"/>
      <c r="IKH9707" s="45"/>
      <c r="IKI9707" s="45"/>
      <c r="IKJ9707" s="45"/>
      <c r="IKK9707" s="45"/>
      <c r="IKL9707" s="45"/>
      <c r="IKM9707" s="45"/>
      <c r="IKN9707" s="45"/>
      <c r="IKO9707" s="45"/>
      <c r="IKP9707" s="45"/>
      <c r="IKQ9707" s="45"/>
      <c r="IKR9707" s="45"/>
      <c r="IKS9707" s="45"/>
      <c r="IKT9707" s="45"/>
      <c r="IKU9707" s="45"/>
      <c r="IKV9707" s="45"/>
      <c r="IKW9707" s="45"/>
      <c r="IKX9707" s="45"/>
      <c r="IKY9707" s="45"/>
      <c r="IKZ9707" s="45"/>
      <c r="ILA9707" s="45"/>
      <c r="ILB9707" s="45"/>
      <c r="ILC9707" s="45"/>
      <c r="ILD9707" s="45"/>
      <c r="ILE9707" s="45"/>
      <c r="ILF9707" s="45"/>
      <c r="ILG9707" s="45"/>
      <c r="ILH9707" s="45"/>
      <c r="ILI9707" s="45"/>
      <c r="ILJ9707" s="45"/>
      <c r="ILK9707" s="45"/>
      <c r="ILL9707" s="45"/>
      <c r="ILM9707" s="45"/>
      <c r="ILN9707" s="45"/>
      <c r="ILO9707" s="45"/>
      <c r="ILP9707" s="45"/>
      <c r="ILQ9707" s="45"/>
      <c r="ILR9707" s="45"/>
      <c r="ILS9707" s="45"/>
      <c r="ILT9707" s="45"/>
      <c r="ILU9707" s="45"/>
      <c r="ILV9707" s="45"/>
      <c r="ILW9707" s="45"/>
      <c r="ILX9707" s="45"/>
      <c r="ILY9707" s="45"/>
      <c r="ILZ9707" s="45"/>
      <c r="IMA9707" s="45"/>
      <c r="IMB9707" s="45"/>
      <c r="IMC9707" s="45"/>
      <c r="IMD9707" s="45"/>
      <c r="IME9707" s="45"/>
      <c r="IMF9707" s="45"/>
      <c r="IMG9707" s="45"/>
      <c r="IMH9707" s="45"/>
      <c r="IMI9707" s="45"/>
      <c r="IMJ9707" s="45"/>
      <c r="IMK9707" s="45"/>
      <c r="IML9707" s="45"/>
      <c r="IMM9707" s="45"/>
      <c r="IMN9707" s="45"/>
      <c r="IMO9707" s="45"/>
      <c r="IMP9707" s="45"/>
      <c r="IMQ9707" s="45"/>
      <c r="IMR9707" s="45"/>
      <c r="IMS9707" s="45"/>
      <c r="IMT9707" s="45"/>
      <c r="IMU9707" s="45"/>
      <c r="IMV9707" s="45"/>
      <c r="IMW9707" s="45"/>
      <c r="IMX9707" s="45"/>
      <c r="IMY9707" s="45"/>
      <c r="IMZ9707" s="45"/>
      <c r="INA9707" s="45"/>
      <c r="INB9707" s="45"/>
      <c r="INC9707" s="45"/>
      <c r="IND9707" s="45"/>
      <c r="INE9707" s="45"/>
      <c r="INF9707" s="45"/>
      <c r="ING9707" s="45"/>
      <c r="INH9707" s="45"/>
      <c r="INI9707" s="45"/>
      <c r="INJ9707" s="45"/>
      <c r="INK9707" s="45"/>
      <c r="INL9707" s="45"/>
      <c r="INM9707" s="45"/>
      <c r="INN9707" s="45"/>
      <c r="INO9707" s="45"/>
      <c r="INP9707" s="45"/>
      <c r="INQ9707" s="45"/>
      <c r="INR9707" s="45"/>
      <c r="INS9707" s="45"/>
      <c r="INT9707" s="45"/>
      <c r="INU9707" s="45"/>
      <c r="INV9707" s="45"/>
      <c r="INW9707" s="45"/>
      <c r="INX9707" s="45"/>
      <c r="INY9707" s="45"/>
      <c r="INZ9707" s="45"/>
      <c r="IOA9707" s="45"/>
      <c r="IOB9707" s="45"/>
      <c r="IOC9707" s="45"/>
      <c r="IOD9707" s="45"/>
      <c r="IOE9707" s="45"/>
      <c r="IOF9707" s="45"/>
      <c r="IOG9707" s="45"/>
      <c r="IOH9707" s="45"/>
      <c r="IOI9707" s="45"/>
      <c r="IOJ9707" s="45"/>
      <c r="IOK9707" s="45"/>
      <c r="IOL9707" s="45"/>
      <c r="IOM9707" s="45"/>
      <c r="ION9707" s="45"/>
      <c r="IOO9707" s="45"/>
      <c r="IOP9707" s="45"/>
      <c r="IOQ9707" s="45"/>
      <c r="IOR9707" s="45"/>
      <c r="IOS9707" s="45"/>
      <c r="IOT9707" s="45"/>
      <c r="IOU9707" s="45"/>
      <c r="IOV9707" s="45"/>
      <c r="IOW9707" s="45"/>
      <c r="IOX9707" s="45"/>
      <c r="IOY9707" s="45"/>
      <c r="IOZ9707" s="45"/>
      <c r="IPA9707" s="45"/>
      <c r="IPB9707" s="45"/>
      <c r="IPC9707" s="45"/>
      <c r="IPD9707" s="45"/>
      <c r="IPE9707" s="45"/>
      <c r="IPF9707" s="45"/>
      <c r="IPG9707" s="45"/>
      <c r="IPH9707" s="45"/>
      <c r="IPI9707" s="45"/>
      <c r="IPJ9707" s="45"/>
      <c r="IPK9707" s="45"/>
      <c r="IPL9707" s="45"/>
      <c r="IPM9707" s="45"/>
      <c r="IPN9707" s="45"/>
      <c r="IPO9707" s="45"/>
      <c r="IPP9707" s="45"/>
      <c r="IPQ9707" s="45"/>
      <c r="IPR9707" s="45"/>
      <c r="IPS9707" s="45"/>
      <c r="IPT9707" s="45"/>
      <c r="IPU9707" s="45"/>
      <c r="IPV9707" s="45"/>
      <c r="IPW9707" s="45"/>
      <c r="IPX9707" s="45"/>
      <c r="IPY9707" s="45"/>
      <c r="IPZ9707" s="45"/>
      <c r="IQA9707" s="45"/>
      <c r="IQB9707" s="45"/>
      <c r="IQC9707" s="45"/>
      <c r="IQD9707" s="45"/>
      <c r="IQE9707" s="45"/>
      <c r="IQF9707" s="45"/>
      <c r="IQG9707" s="45"/>
      <c r="IQH9707" s="45"/>
      <c r="IQI9707" s="45"/>
      <c r="IQJ9707" s="45"/>
      <c r="IQK9707" s="45"/>
      <c r="IQL9707" s="45"/>
      <c r="IQM9707" s="45"/>
      <c r="IQN9707" s="45"/>
      <c r="IQO9707" s="45"/>
      <c r="IQP9707" s="45"/>
      <c r="IQQ9707" s="45"/>
      <c r="IQR9707" s="45"/>
      <c r="IQS9707" s="45"/>
      <c r="IQT9707" s="45"/>
      <c r="IQU9707" s="45"/>
      <c r="IQV9707" s="45"/>
      <c r="IQW9707" s="45"/>
      <c r="IQX9707" s="45"/>
      <c r="IQY9707" s="45"/>
      <c r="IQZ9707" s="45"/>
      <c r="IRA9707" s="45"/>
      <c r="IRB9707" s="45"/>
      <c r="IRC9707" s="45"/>
      <c r="IRD9707" s="45"/>
      <c r="IRE9707" s="45"/>
      <c r="IRF9707" s="45"/>
      <c r="IRG9707" s="45"/>
      <c r="IRH9707" s="45"/>
      <c r="IRI9707" s="45"/>
      <c r="IRJ9707" s="45"/>
      <c r="IRK9707" s="45"/>
      <c r="IRL9707" s="45"/>
      <c r="IRM9707" s="45"/>
      <c r="IRN9707" s="45"/>
      <c r="IRO9707" s="45"/>
      <c r="IRP9707" s="45"/>
      <c r="IRQ9707" s="45"/>
      <c r="IRR9707" s="45"/>
      <c r="IRS9707" s="45"/>
      <c r="IRT9707" s="45"/>
      <c r="IRU9707" s="45"/>
      <c r="IRV9707" s="45"/>
      <c r="IRW9707" s="45"/>
      <c r="IRX9707" s="45"/>
      <c r="IRY9707" s="45"/>
      <c r="IRZ9707" s="45"/>
      <c r="ISA9707" s="45"/>
      <c r="ISB9707" s="45"/>
      <c r="ISC9707" s="45"/>
      <c r="ISD9707" s="45"/>
      <c r="ISE9707" s="45"/>
      <c r="ISF9707" s="45"/>
      <c r="ISG9707" s="45"/>
      <c r="ISH9707" s="45"/>
      <c r="ISI9707" s="45"/>
      <c r="ISJ9707" s="45"/>
      <c r="ISK9707" s="45"/>
      <c r="ISL9707" s="45"/>
      <c r="ISM9707" s="45"/>
      <c r="ISN9707" s="45"/>
      <c r="ISO9707" s="45"/>
      <c r="ISP9707" s="45"/>
      <c r="ISQ9707" s="45"/>
      <c r="ISR9707" s="45"/>
      <c r="ISS9707" s="45"/>
      <c r="IST9707" s="45"/>
      <c r="ISU9707" s="45"/>
      <c r="ISV9707" s="45"/>
      <c r="ISW9707" s="45"/>
      <c r="ISX9707" s="45"/>
      <c r="ISY9707" s="45"/>
      <c r="ISZ9707" s="45"/>
      <c r="ITA9707" s="45"/>
      <c r="ITB9707" s="45"/>
      <c r="ITC9707" s="45"/>
      <c r="ITD9707" s="45"/>
      <c r="ITE9707" s="45"/>
      <c r="ITF9707" s="45"/>
      <c r="ITG9707" s="45"/>
      <c r="ITH9707" s="45"/>
      <c r="ITI9707" s="45"/>
      <c r="ITJ9707" s="45"/>
      <c r="ITK9707" s="45"/>
      <c r="ITL9707" s="45"/>
      <c r="ITM9707" s="45"/>
      <c r="ITN9707" s="45"/>
      <c r="ITO9707" s="45"/>
      <c r="ITP9707" s="45"/>
      <c r="ITQ9707" s="45"/>
      <c r="ITR9707" s="45"/>
      <c r="ITS9707" s="45"/>
      <c r="ITT9707" s="45"/>
      <c r="ITU9707" s="45"/>
      <c r="ITV9707" s="45"/>
      <c r="ITW9707" s="45"/>
      <c r="ITX9707" s="45"/>
      <c r="ITY9707" s="45"/>
      <c r="ITZ9707" s="45"/>
      <c r="IUA9707" s="45"/>
      <c r="IUB9707" s="45"/>
      <c r="IUC9707" s="45"/>
      <c r="IUD9707" s="45"/>
      <c r="IUE9707" s="45"/>
      <c r="IUF9707" s="45"/>
      <c r="IUG9707" s="45"/>
      <c r="IUH9707" s="45"/>
      <c r="IUI9707" s="45"/>
      <c r="IUJ9707" s="45"/>
      <c r="IUK9707" s="45"/>
      <c r="IUL9707" s="45"/>
      <c r="IUM9707" s="45"/>
      <c r="IUN9707" s="45"/>
      <c r="IUO9707" s="45"/>
      <c r="IUP9707" s="45"/>
      <c r="IUQ9707" s="45"/>
      <c r="IUR9707" s="45"/>
      <c r="IUS9707" s="45"/>
      <c r="IUT9707" s="45"/>
      <c r="IUU9707" s="45"/>
      <c r="IUV9707" s="45"/>
      <c r="IUW9707" s="45"/>
      <c r="IUX9707" s="45"/>
      <c r="IUY9707" s="45"/>
      <c r="IUZ9707" s="45"/>
      <c r="IVA9707" s="45"/>
      <c r="IVB9707" s="45"/>
      <c r="IVC9707" s="45"/>
      <c r="IVD9707" s="45"/>
      <c r="IVE9707" s="45"/>
      <c r="IVF9707" s="45"/>
      <c r="IVG9707" s="45"/>
      <c r="IVH9707" s="45"/>
      <c r="IVI9707" s="45"/>
      <c r="IVJ9707" s="45"/>
      <c r="IVK9707" s="45"/>
      <c r="IVL9707" s="45"/>
      <c r="IVM9707" s="45"/>
      <c r="IVN9707" s="45"/>
      <c r="IVO9707" s="45"/>
      <c r="IVP9707" s="45"/>
      <c r="IVQ9707" s="45"/>
      <c r="IVR9707" s="45"/>
      <c r="IVS9707" s="45"/>
      <c r="IVT9707" s="45"/>
      <c r="IVU9707" s="45"/>
      <c r="IVV9707" s="45"/>
      <c r="IVW9707" s="45"/>
      <c r="IVX9707" s="45"/>
      <c r="IVY9707" s="45"/>
      <c r="IVZ9707" s="45"/>
      <c r="IWA9707" s="45"/>
      <c r="IWB9707" s="45"/>
      <c r="IWC9707" s="45"/>
      <c r="IWD9707" s="45"/>
      <c r="IWE9707" s="45"/>
      <c r="IWF9707" s="45"/>
      <c r="IWG9707" s="45"/>
      <c r="IWH9707" s="45"/>
      <c r="IWI9707" s="45"/>
      <c r="IWJ9707" s="45"/>
      <c r="IWK9707" s="45"/>
      <c r="IWL9707" s="45"/>
      <c r="IWM9707" s="45"/>
      <c r="IWN9707" s="45"/>
      <c r="IWO9707" s="45"/>
      <c r="IWP9707" s="45"/>
      <c r="IWQ9707" s="45"/>
      <c r="IWR9707" s="45"/>
      <c r="IWS9707" s="45"/>
      <c r="IWT9707" s="45"/>
      <c r="IWU9707" s="45"/>
      <c r="IWV9707" s="45"/>
      <c r="IWW9707" s="45"/>
      <c r="IWX9707" s="45"/>
      <c r="IWY9707" s="45"/>
      <c r="IWZ9707" s="45"/>
      <c r="IXA9707" s="45"/>
      <c r="IXB9707" s="45"/>
      <c r="IXC9707" s="45"/>
      <c r="IXD9707" s="45"/>
      <c r="IXE9707" s="45"/>
      <c r="IXF9707" s="45"/>
      <c r="IXG9707" s="45"/>
      <c r="IXH9707" s="45"/>
      <c r="IXI9707" s="45"/>
      <c r="IXJ9707" s="45"/>
      <c r="IXK9707" s="45"/>
      <c r="IXL9707" s="45"/>
      <c r="IXM9707" s="45"/>
      <c r="IXN9707" s="45"/>
      <c r="IXO9707" s="45"/>
      <c r="IXP9707" s="45"/>
      <c r="IXQ9707" s="45"/>
      <c r="IXR9707" s="45"/>
      <c r="IXS9707" s="45"/>
      <c r="IXT9707" s="45"/>
      <c r="IXU9707" s="45"/>
      <c r="IXV9707" s="45"/>
      <c r="IXW9707" s="45"/>
      <c r="IXX9707" s="45"/>
      <c r="IXY9707" s="45"/>
      <c r="IXZ9707" s="45"/>
      <c r="IYA9707" s="45"/>
      <c r="IYB9707" s="45"/>
      <c r="IYC9707" s="45"/>
      <c r="IYD9707" s="45"/>
      <c r="IYE9707" s="45"/>
      <c r="IYF9707" s="45"/>
      <c r="IYG9707" s="45"/>
      <c r="IYH9707" s="45"/>
      <c r="IYI9707" s="45"/>
      <c r="IYJ9707" s="45"/>
      <c r="IYK9707" s="45"/>
      <c r="IYL9707" s="45"/>
      <c r="IYM9707" s="45"/>
      <c r="IYN9707" s="45"/>
      <c r="IYO9707" s="45"/>
      <c r="IYP9707" s="45"/>
      <c r="IYQ9707" s="45"/>
      <c r="IYR9707" s="45"/>
      <c r="IYS9707" s="45"/>
      <c r="IYT9707" s="45"/>
      <c r="IYU9707" s="45"/>
      <c r="IYV9707" s="45"/>
      <c r="IYW9707" s="45"/>
      <c r="IYX9707" s="45"/>
      <c r="IYY9707" s="45"/>
      <c r="IYZ9707" s="45"/>
      <c r="IZA9707" s="45"/>
      <c r="IZB9707" s="45"/>
      <c r="IZC9707" s="45"/>
      <c r="IZD9707" s="45"/>
      <c r="IZE9707" s="45"/>
      <c r="IZF9707" s="45"/>
      <c r="IZG9707" s="45"/>
      <c r="IZH9707" s="45"/>
      <c r="IZI9707" s="45"/>
      <c r="IZJ9707" s="45"/>
      <c r="IZK9707" s="45"/>
      <c r="IZL9707" s="45"/>
      <c r="IZM9707" s="45"/>
      <c r="IZN9707" s="45"/>
      <c r="IZO9707" s="45"/>
      <c r="IZP9707" s="45"/>
      <c r="IZQ9707" s="45"/>
      <c r="IZR9707" s="45"/>
      <c r="IZS9707" s="45"/>
      <c r="IZT9707" s="45"/>
      <c r="IZU9707" s="45"/>
      <c r="IZV9707" s="45"/>
      <c r="IZW9707" s="45"/>
      <c r="IZX9707" s="45"/>
      <c r="IZY9707" s="45"/>
      <c r="IZZ9707" s="45"/>
      <c r="JAA9707" s="45"/>
      <c r="JAB9707" s="45"/>
      <c r="JAC9707" s="45"/>
      <c r="JAD9707" s="45"/>
      <c r="JAE9707" s="45"/>
      <c r="JAF9707" s="45"/>
      <c r="JAG9707" s="45"/>
      <c r="JAH9707" s="45"/>
      <c r="JAI9707" s="45"/>
      <c r="JAJ9707" s="45"/>
      <c r="JAK9707" s="45"/>
      <c r="JAL9707" s="45"/>
      <c r="JAM9707" s="45"/>
      <c r="JAN9707" s="45"/>
      <c r="JAO9707" s="45"/>
      <c r="JAP9707" s="45"/>
      <c r="JAQ9707" s="45"/>
      <c r="JAR9707" s="45"/>
      <c r="JAS9707" s="45"/>
      <c r="JAT9707" s="45"/>
      <c r="JAU9707" s="45"/>
      <c r="JAV9707" s="45"/>
      <c r="JAW9707" s="45"/>
      <c r="JAX9707" s="45"/>
      <c r="JAY9707" s="45"/>
      <c r="JAZ9707" s="45"/>
      <c r="JBA9707" s="45"/>
      <c r="JBB9707" s="45"/>
      <c r="JBC9707" s="45"/>
      <c r="JBD9707" s="45"/>
      <c r="JBE9707" s="45"/>
      <c r="JBF9707" s="45"/>
      <c r="JBG9707" s="45"/>
      <c r="JBH9707" s="45"/>
      <c r="JBI9707" s="45"/>
      <c r="JBJ9707" s="45"/>
      <c r="JBK9707" s="45"/>
      <c r="JBL9707" s="45"/>
      <c r="JBM9707" s="45"/>
      <c r="JBN9707" s="45"/>
      <c r="JBO9707" s="45"/>
      <c r="JBP9707" s="45"/>
      <c r="JBQ9707" s="45"/>
      <c r="JBR9707" s="45"/>
      <c r="JBS9707" s="45"/>
      <c r="JBT9707" s="45"/>
      <c r="JBU9707" s="45"/>
      <c r="JBV9707" s="45"/>
      <c r="JBW9707" s="45"/>
      <c r="JBX9707" s="45"/>
      <c r="JBY9707" s="45"/>
      <c r="JBZ9707" s="45"/>
      <c r="JCA9707" s="45"/>
      <c r="JCB9707" s="45"/>
      <c r="JCC9707" s="45"/>
      <c r="JCD9707" s="45"/>
      <c r="JCE9707" s="45"/>
      <c r="JCF9707" s="45"/>
      <c r="JCG9707" s="45"/>
      <c r="JCH9707" s="45"/>
      <c r="JCI9707" s="45"/>
      <c r="JCJ9707" s="45"/>
      <c r="JCK9707" s="45"/>
      <c r="JCL9707" s="45"/>
      <c r="JCM9707" s="45"/>
      <c r="JCN9707" s="45"/>
      <c r="JCO9707" s="45"/>
      <c r="JCP9707" s="45"/>
      <c r="JCQ9707" s="45"/>
      <c r="JCR9707" s="45"/>
      <c r="JCS9707" s="45"/>
      <c r="JCT9707" s="45"/>
      <c r="JCU9707" s="45"/>
      <c r="JCV9707" s="45"/>
      <c r="JCW9707" s="45"/>
      <c r="JCX9707" s="45"/>
      <c r="JCY9707" s="45"/>
      <c r="JCZ9707" s="45"/>
      <c r="JDA9707" s="45"/>
      <c r="JDB9707" s="45"/>
      <c r="JDC9707" s="45"/>
      <c r="JDD9707" s="45"/>
      <c r="JDE9707" s="45"/>
      <c r="JDF9707" s="45"/>
      <c r="JDG9707" s="45"/>
      <c r="JDH9707" s="45"/>
      <c r="JDI9707" s="45"/>
      <c r="JDJ9707" s="45"/>
      <c r="JDK9707" s="45"/>
      <c r="JDL9707" s="45"/>
      <c r="JDM9707" s="45"/>
      <c r="JDN9707" s="45"/>
      <c r="JDO9707" s="45"/>
      <c r="JDP9707" s="45"/>
      <c r="JDQ9707" s="45"/>
      <c r="JDR9707" s="45"/>
      <c r="JDS9707" s="45"/>
      <c r="JDT9707" s="45"/>
      <c r="JDU9707" s="45"/>
      <c r="JDV9707" s="45"/>
      <c r="JDW9707" s="45"/>
      <c r="JDX9707" s="45"/>
      <c r="JDY9707" s="45"/>
      <c r="JDZ9707" s="45"/>
      <c r="JEA9707" s="45"/>
      <c r="JEB9707" s="45"/>
      <c r="JEC9707" s="45"/>
      <c r="JED9707" s="45"/>
      <c r="JEE9707" s="45"/>
      <c r="JEF9707" s="45"/>
      <c r="JEG9707" s="45"/>
      <c r="JEH9707" s="45"/>
      <c r="JEI9707" s="45"/>
      <c r="JEJ9707" s="45"/>
      <c r="JEK9707" s="45"/>
      <c r="JEL9707" s="45"/>
      <c r="JEM9707" s="45"/>
      <c r="JEN9707" s="45"/>
      <c r="JEO9707" s="45"/>
      <c r="JEP9707" s="45"/>
      <c r="JEQ9707" s="45"/>
      <c r="JER9707" s="45"/>
      <c r="JES9707" s="45"/>
      <c r="JET9707" s="45"/>
      <c r="JEU9707" s="45"/>
      <c r="JEV9707" s="45"/>
      <c r="JEW9707" s="45"/>
      <c r="JEX9707" s="45"/>
      <c r="JEY9707" s="45"/>
      <c r="JEZ9707" s="45"/>
      <c r="JFA9707" s="45"/>
      <c r="JFB9707" s="45"/>
      <c r="JFC9707" s="45"/>
      <c r="JFD9707" s="45"/>
      <c r="JFE9707" s="45"/>
      <c r="JFF9707" s="45"/>
      <c r="JFG9707" s="45"/>
      <c r="JFH9707" s="45"/>
      <c r="JFI9707" s="45"/>
      <c r="JFJ9707" s="45"/>
      <c r="JFK9707" s="45"/>
      <c r="JFL9707" s="45"/>
      <c r="JFM9707" s="45"/>
      <c r="JFN9707" s="45"/>
      <c r="JFO9707" s="45"/>
      <c r="JFP9707" s="45"/>
      <c r="JFQ9707" s="45"/>
      <c r="JFR9707" s="45"/>
      <c r="JFS9707" s="45"/>
      <c r="JFT9707" s="45"/>
      <c r="JFU9707" s="45"/>
      <c r="JFV9707" s="45"/>
      <c r="JFW9707" s="45"/>
      <c r="JFX9707" s="45"/>
      <c r="JFY9707" s="45"/>
      <c r="JFZ9707" s="45"/>
      <c r="JGA9707" s="45"/>
      <c r="JGB9707" s="45"/>
      <c r="JGC9707" s="45"/>
      <c r="JGD9707" s="45"/>
      <c r="JGE9707" s="45"/>
      <c r="JGF9707" s="45"/>
      <c r="JGG9707" s="45"/>
      <c r="JGH9707" s="45"/>
      <c r="JGI9707" s="45"/>
      <c r="JGJ9707" s="45"/>
      <c r="JGK9707" s="45"/>
      <c r="JGL9707" s="45"/>
      <c r="JGM9707" s="45"/>
      <c r="JGN9707" s="45"/>
      <c r="JGO9707" s="45"/>
      <c r="JGP9707" s="45"/>
      <c r="JGQ9707" s="45"/>
      <c r="JGR9707" s="45"/>
      <c r="JGS9707" s="45"/>
      <c r="JGT9707" s="45"/>
      <c r="JGU9707" s="45"/>
      <c r="JGV9707" s="45"/>
      <c r="JGW9707" s="45"/>
      <c r="JGX9707" s="45"/>
      <c r="JGY9707" s="45"/>
      <c r="JGZ9707" s="45"/>
      <c r="JHA9707" s="45"/>
      <c r="JHB9707" s="45"/>
      <c r="JHC9707" s="45"/>
      <c r="JHD9707" s="45"/>
      <c r="JHE9707" s="45"/>
      <c r="JHF9707" s="45"/>
      <c r="JHG9707" s="45"/>
      <c r="JHH9707" s="45"/>
      <c r="JHI9707" s="45"/>
      <c r="JHJ9707" s="45"/>
      <c r="JHK9707" s="45"/>
      <c r="JHL9707" s="45"/>
      <c r="JHM9707" s="45"/>
      <c r="JHN9707" s="45"/>
      <c r="JHO9707" s="45"/>
      <c r="JHP9707" s="45"/>
      <c r="JHQ9707" s="45"/>
      <c r="JHR9707" s="45"/>
      <c r="JHS9707" s="45"/>
      <c r="JHT9707" s="45"/>
      <c r="JHU9707" s="45"/>
      <c r="JHV9707" s="45"/>
      <c r="JHW9707" s="45"/>
      <c r="JHX9707" s="45"/>
      <c r="JHY9707" s="45"/>
      <c r="JHZ9707" s="45"/>
      <c r="JIA9707" s="45"/>
      <c r="JIB9707" s="45"/>
      <c r="JIC9707" s="45"/>
      <c r="JID9707" s="45"/>
      <c r="JIE9707" s="45"/>
      <c r="JIF9707" s="45"/>
      <c r="JIG9707" s="45"/>
      <c r="JIH9707" s="45"/>
      <c r="JII9707" s="45"/>
      <c r="JIJ9707" s="45"/>
      <c r="JIK9707" s="45"/>
      <c r="JIL9707" s="45"/>
      <c r="JIM9707" s="45"/>
      <c r="JIN9707" s="45"/>
      <c r="JIO9707" s="45"/>
      <c r="JIP9707" s="45"/>
      <c r="JIQ9707" s="45"/>
      <c r="JIR9707" s="45"/>
      <c r="JIS9707" s="45"/>
      <c r="JIT9707" s="45"/>
      <c r="JIU9707" s="45"/>
      <c r="JIV9707" s="45"/>
      <c r="JIW9707" s="45"/>
      <c r="JIX9707" s="45"/>
      <c r="JIY9707" s="45"/>
      <c r="JIZ9707" s="45"/>
      <c r="JJA9707" s="45"/>
      <c r="JJB9707" s="45"/>
      <c r="JJC9707" s="45"/>
      <c r="JJD9707" s="45"/>
      <c r="JJE9707" s="45"/>
      <c r="JJF9707" s="45"/>
      <c r="JJG9707" s="45"/>
      <c r="JJH9707" s="45"/>
      <c r="JJI9707" s="45"/>
      <c r="JJJ9707" s="45"/>
      <c r="JJK9707" s="45"/>
      <c r="JJL9707" s="45"/>
      <c r="JJM9707" s="45"/>
      <c r="JJN9707" s="45"/>
      <c r="JJO9707" s="45"/>
      <c r="JJP9707" s="45"/>
      <c r="JJQ9707" s="45"/>
      <c r="JJR9707" s="45"/>
      <c r="JJS9707" s="45"/>
      <c r="JJT9707" s="45"/>
      <c r="JJU9707" s="45"/>
      <c r="JJV9707" s="45"/>
      <c r="JJW9707" s="45"/>
      <c r="JJX9707" s="45"/>
      <c r="JJY9707" s="45"/>
      <c r="JJZ9707" s="45"/>
      <c r="JKA9707" s="45"/>
      <c r="JKB9707" s="45"/>
      <c r="JKC9707" s="45"/>
      <c r="JKD9707" s="45"/>
      <c r="JKE9707" s="45"/>
      <c r="JKF9707" s="45"/>
      <c r="JKG9707" s="45"/>
      <c r="JKH9707" s="45"/>
      <c r="JKI9707" s="45"/>
      <c r="JKJ9707" s="45"/>
      <c r="JKK9707" s="45"/>
      <c r="JKL9707" s="45"/>
      <c r="JKM9707" s="45"/>
      <c r="JKN9707" s="45"/>
      <c r="JKO9707" s="45"/>
      <c r="JKP9707" s="45"/>
      <c r="JKQ9707" s="45"/>
      <c r="JKR9707" s="45"/>
      <c r="JKS9707" s="45"/>
      <c r="JKT9707" s="45"/>
      <c r="JKU9707" s="45"/>
      <c r="JKV9707" s="45"/>
      <c r="JKW9707" s="45"/>
      <c r="JKX9707" s="45"/>
      <c r="JKY9707" s="45"/>
      <c r="JKZ9707" s="45"/>
      <c r="JLA9707" s="45"/>
      <c r="JLB9707" s="45"/>
      <c r="JLC9707" s="45"/>
      <c r="JLD9707" s="45"/>
      <c r="JLE9707" s="45"/>
      <c r="JLF9707" s="45"/>
      <c r="JLG9707" s="45"/>
      <c r="JLH9707" s="45"/>
      <c r="JLI9707" s="45"/>
      <c r="JLJ9707" s="45"/>
      <c r="JLK9707" s="45"/>
      <c r="JLL9707" s="45"/>
      <c r="JLM9707" s="45"/>
      <c r="JLN9707" s="45"/>
      <c r="JLO9707" s="45"/>
      <c r="JLP9707" s="45"/>
      <c r="JLQ9707" s="45"/>
      <c r="JLR9707" s="45"/>
      <c r="JLS9707" s="45"/>
      <c r="JLT9707" s="45"/>
      <c r="JLU9707" s="45"/>
      <c r="JLV9707" s="45"/>
      <c r="JLW9707" s="45"/>
      <c r="JLX9707" s="45"/>
      <c r="JLY9707" s="45"/>
      <c r="JLZ9707" s="45"/>
      <c r="JMA9707" s="45"/>
      <c r="JMB9707" s="45"/>
      <c r="JMC9707" s="45"/>
      <c r="JMD9707" s="45"/>
      <c r="JME9707" s="45"/>
      <c r="JMF9707" s="45"/>
      <c r="JMG9707" s="45"/>
      <c r="JMH9707" s="45"/>
      <c r="JMI9707" s="45"/>
      <c r="JMJ9707" s="45"/>
      <c r="JMK9707" s="45"/>
      <c r="JML9707" s="45"/>
      <c r="JMM9707" s="45"/>
      <c r="JMN9707" s="45"/>
      <c r="JMO9707" s="45"/>
      <c r="JMP9707" s="45"/>
      <c r="JMQ9707" s="45"/>
      <c r="JMR9707" s="45"/>
      <c r="JMS9707" s="45"/>
      <c r="JMT9707" s="45"/>
      <c r="JMU9707" s="45"/>
      <c r="JMV9707" s="45"/>
      <c r="JMW9707" s="45"/>
      <c r="JMX9707" s="45"/>
      <c r="JMY9707" s="45"/>
      <c r="JMZ9707" s="45"/>
      <c r="JNA9707" s="45"/>
      <c r="JNB9707" s="45"/>
      <c r="JNC9707" s="45"/>
      <c r="JND9707" s="45"/>
      <c r="JNE9707" s="45"/>
      <c r="JNF9707" s="45"/>
      <c r="JNG9707" s="45"/>
      <c r="JNH9707" s="45"/>
      <c r="JNI9707" s="45"/>
      <c r="JNJ9707" s="45"/>
      <c r="JNK9707" s="45"/>
      <c r="JNL9707" s="45"/>
      <c r="JNM9707" s="45"/>
      <c r="JNN9707" s="45"/>
      <c r="JNO9707" s="45"/>
      <c r="JNP9707" s="45"/>
      <c r="JNQ9707" s="45"/>
      <c r="JNR9707" s="45"/>
      <c r="JNS9707" s="45"/>
      <c r="JNT9707" s="45"/>
      <c r="JNU9707" s="45"/>
      <c r="JNV9707" s="45"/>
      <c r="JNW9707" s="45"/>
      <c r="JNX9707" s="45"/>
      <c r="JNY9707" s="45"/>
      <c r="JNZ9707" s="45"/>
      <c r="JOA9707" s="45"/>
      <c r="JOB9707" s="45"/>
      <c r="JOC9707" s="45"/>
      <c r="JOD9707" s="45"/>
      <c r="JOE9707" s="45"/>
      <c r="JOF9707" s="45"/>
      <c r="JOG9707" s="45"/>
      <c r="JOH9707" s="45"/>
      <c r="JOI9707" s="45"/>
      <c r="JOJ9707" s="45"/>
      <c r="JOK9707" s="45"/>
      <c r="JOL9707" s="45"/>
      <c r="JOM9707" s="45"/>
      <c r="JON9707" s="45"/>
      <c r="JOO9707" s="45"/>
      <c r="JOP9707" s="45"/>
      <c r="JOQ9707" s="45"/>
      <c r="JOR9707" s="45"/>
      <c r="JOS9707" s="45"/>
      <c r="JOT9707" s="45"/>
      <c r="JOU9707" s="45"/>
      <c r="JOV9707" s="45"/>
      <c r="JOW9707" s="45"/>
      <c r="JOX9707" s="45"/>
      <c r="JOY9707" s="45"/>
      <c r="JOZ9707" s="45"/>
      <c r="JPA9707" s="45"/>
      <c r="JPB9707" s="45"/>
      <c r="JPC9707" s="45"/>
      <c r="JPD9707" s="45"/>
      <c r="JPE9707" s="45"/>
      <c r="JPF9707" s="45"/>
      <c r="JPG9707" s="45"/>
      <c r="JPH9707" s="45"/>
      <c r="JPI9707" s="45"/>
      <c r="JPJ9707" s="45"/>
      <c r="JPK9707" s="45"/>
      <c r="JPL9707" s="45"/>
      <c r="JPM9707" s="45"/>
      <c r="JPN9707" s="45"/>
      <c r="JPO9707" s="45"/>
      <c r="JPP9707" s="45"/>
      <c r="JPQ9707" s="45"/>
      <c r="JPR9707" s="45"/>
      <c r="JPS9707" s="45"/>
      <c r="JPT9707" s="45"/>
      <c r="JPU9707" s="45"/>
      <c r="JPV9707" s="45"/>
      <c r="JPW9707" s="45"/>
      <c r="JPX9707" s="45"/>
      <c r="JPY9707" s="45"/>
      <c r="JPZ9707" s="45"/>
      <c r="JQA9707" s="45"/>
      <c r="JQB9707" s="45"/>
      <c r="JQC9707" s="45"/>
      <c r="JQD9707" s="45"/>
      <c r="JQE9707" s="45"/>
      <c r="JQF9707" s="45"/>
      <c r="JQG9707" s="45"/>
      <c r="JQH9707" s="45"/>
      <c r="JQI9707" s="45"/>
      <c r="JQJ9707" s="45"/>
      <c r="JQK9707" s="45"/>
      <c r="JQL9707" s="45"/>
      <c r="JQM9707" s="45"/>
      <c r="JQN9707" s="45"/>
      <c r="JQO9707" s="45"/>
      <c r="JQP9707" s="45"/>
      <c r="JQQ9707" s="45"/>
      <c r="JQR9707" s="45"/>
      <c r="JQS9707" s="45"/>
      <c r="JQT9707" s="45"/>
      <c r="JQU9707" s="45"/>
      <c r="JQV9707" s="45"/>
      <c r="JQW9707" s="45"/>
      <c r="JQX9707" s="45"/>
      <c r="JQY9707" s="45"/>
      <c r="JQZ9707" s="45"/>
      <c r="JRA9707" s="45"/>
      <c r="JRB9707" s="45"/>
      <c r="JRC9707" s="45"/>
      <c r="JRD9707" s="45"/>
      <c r="JRE9707" s="45"/>
      <c r="JRF9707" s="45"/>
      <c r="JRG9707" s="45"/>
      <c r="JRH9707" s="45"/>
      <c r="JRI9707" s="45"/>
      <c r="JRJ9707" s="45"/>
      <c r="JRK9707" s="45"/>
      <c r="JRL9707" s="45"/>
      <c r="JRM9707" s="45"/>
      <c r="JRN9707" s="45"/>
      <c r="JRO9707" s="45"/>
      <c r="JRP9707" s="45"/>
      <c r="JRQ9707" s="45"/>
      <c r="JRR9707" s="45"/>
      <c r="JRS9707" s="45"/>
      <c r="JRT9707" s="45"/>
      <c r="JRU9707" s="45"/>
      <c r="JRV9707" s="45"/>
      <c r="JRW9707" s="45"/>
      <c r="JRX9707" s="45"/>
      <c r="JRY9707" s="45"/>
      <c r="JRZ9707" s="45"/>
      <c r="JSA9707" s="45"/>
      <c r="JSB9707" s="45"/>
      <c r="JSC9707" s="45"/>
      <c r="JSD9707" s="45"/>
      <c r="JSE9707" s="45"/>
      <c r="JSF9707" s="45"/>
      <c r="JSG9707" s="45"/>
      <c r="JSH9707" s="45"/>
      <c r="JSI9707" s="45"/>
      <c r="JSJ9707" s="45"/>
      <c r="JSK9707" s="45"/>
      <c r="JSL9707" s="45"/>
      <c r="JSM9707" s="45"/>
      <c r="JSN9707" s="45"/>
      <c r="JSO9707" s="45"/>
      <c r="JSP9707" s="45"/>
      <c r="JSQ9707" s="45"/>
      <c r="JSR9707" s="45"/>
      <c r="JSS9707" s="45"/>
      <c r="JST9707" s="45"/>
      <c r="JSU9707" s="45"/>
      <c r="JSV9707" s="45"/>
      <c r="JSW9707" s="45"/>
      <c r="JSX9707" s="45"/>
      <c r="JSY9707" s="45"/>
      <c r="JSZ9707" s="45"/>
      <c r="JTA9707" s="45"/>
      <c r="JTB9707" s="45"/>
      <c r="JTC9707" s="45"/>
      <c r="JTD9707" s="45"/>
      <c r="JTE9707" s="45"/>
      <c r="JTF9707" s="45"/>
      <c r="JTG9707" s="45"/>
      <c r="JTH9707" s="45"/>
      <c r="JTI9707" s="45"/>
      <c r="JTJ9707" s="45"/>
      <c r="JTK9707" s="45"/>
      <c r="JTL9707" s="45"/>
      <c r="JTM9707" s="45"/>
      <c r="JTN9707" s="45"/>
      <c r="JTO9707" s="45"/>
      <c r="JTP9707" s="45"/>
      <c r="JTQ9707" s="45"/>
      <c r="JTR9707" s="45"/>
      <c r="JTS9707" s="45"/>
      <c r="JTT9707" s="45"/>
      <c r="JTU9707" s="45"/>
      <c r="JTV9707" s="45"/>
      <c r="JTW9707" s="45"/>
      <c r="JTX9707" s="45"/>
      <c r="JTY9707" s="45"/>
      <c r="JTZ9707" s="45"/>
      <c r="JUA9707" s="45"/>
      <c r="JUB9707" s="45"/>
      <c r="JUC9707" s="45"/>
      <c r="JUD9707" s="45"/>
      <c r="JUE9707" s="45"/>
      <c r="JUF9707" s="45"/>
      <c r="JUG9707" s="45"/>
      <c r="JUH9707" s="45"/>
      <c r="JUI9707" s="45"/>
      <c r="JUJ9707" s="45"/>
      <c r="JUK9707" s="45"/>
      <c r="JUL9707" s="45"/>
      <c r="JUM9707" s="45"/>
      <c r="JUN9707" s="45"/>
      <c r="JUO9707" s="45"/>
      <c r="JUP9707" s="45"/>
      <c r="JUQ9707" s="45"/>
      <c r="JUR9707" s="45"/>
      <c r="JUS9707" s="45"/>
      <c r="JUT9707" s="45"/>
      <c r="JUU9707" s="45"/>
      <c r="JUV9707" s="45"/>
      <c r="JUW9707" s="45"/>
      <c r="JUX9707" s="45"/>
      <c r="JUY9707" s="45"/>
      <c r="JUZ9707" s="45"/>
      <c r="JVA9707" s="45"/>
      <c r="JVB9707" s="45"/>
      <c r="JVC9707" s="45"/>
      <c r="JVD9707" s="45"/>
      <c r="JVE9707" s="45"/>
      <c r="JVF9707" s="45"/>
      <c r="JVG9707" s="45"/>
      <c r="JVH9707" s="45"/>
      <c r="JVI9707" s="45"/>
      <c r="JVJ9707" s="45"/>
      <c r="JVK9707" s="45"/>
      <c r="JVL9707" s="45"/>
      <c r="JVM9707" s="45"/>
      <c r="JVN9707" s="45"/>
      <c r="JVO9707" s="45"/>
      <c r="JVP9707" s="45"/>
      <c r="JVQ9707" s="45"/>
      <c r="JVR9707" s="45"/>
      <c r="JVS9707" s="45"/>
      <c r="JVT9707" s="45"/>
      <c r="JVU9707" s="45"/>
      <c r="JVV9707" s="45"/>
      <c r="JVW9707" s="45"/>
      <c r="JVX9707" s="45"/>
      <c r="JVY9707" s="45"/>
      <c r="JVZ9707" s="45"/>
      <c r="JWA9707" s="45"/>
      <c r="JWB9707" s="45"/>
      <c r="JWC9707" s="45"/>
      <c r="JWD9707" s="45"/>
      <c r="JWE9707" s="45"/>
      <c r="JWF9707" s="45"/>
      <c r="JWG9707" s="45"/>
      <c r="JWH9707" s="45"/>
      <c r="JWI9707" s="45"/>
      <c r="JWJ9707" s="45"/>
      <c r="JWK9707" s="45"/>
      <c r="JWL9707" s="45"/>
      <c r="JWM9707" s="45"/>
      <c r="JWN9707" s="45"/>
      <c r="JWO9707" s="45"/>
      <c r="JWP9707" s="45"/>
      <c r="JWQ9707" s="45"/>
      <c r="JWR9707" s="45"/>
      <c r="JWS9707" s="45"/>
      <c r="JWT9707" s="45"/>
      <c r="JWU9707" s="45"/>
      <c r="JWV9707" s="45"/>
      <c r="JWW9707" s="45"/>
      <c r="JWX9707" s="45"/>
      <c r="JWY9707" s="45"/>
      <c r="JWZ9707" s="45"/>
      <c r="JXA9707" s="45"/>
      <c r="JXB9707" s="45"/>
      <c r="JXC9707" s="45"/>
      <c r="JXD9707" s="45"/>
      <c r="JXE9707" s="45"/>
      <c r="JXF9707" s="45"/>
      <c r="JXG9707" s="45"/>
      <c r="JXH9707" s="45"/>
      <c r="JXI9707" s="45"/>
      <c r="JXJ9707" s="45"/>
      <c r="JXK9707" s="45"/>
      <c r="JXL9707" s="45"/>
      <c r="JXM9707" s="45"/>
      <c r="JXN9707" s="45"/>
      <c r="JXO9707" s="45"/>
      <c r="JXP9707" s="45"/>
      <c r="JXQ9707" s="45"/>
      <c r="JXR9707" s="45"/>
      <c r="JXS9707" s="45"/>
      <c r="JXT9707" s="45"/>
      <c r="JXU9707" s="45"/>
      <c r="JXV9707" s="45"/>
      <c r="JXW9707" s="45"/>
      <c r="JXX9707" s="45"/>
      <c r="JXY9707" s="45"/>
      <c r="JXZ9707" s="45"/>
      <c r="JYA9707" s="45"/>
      <c r="JYB9707" s="45"/>
      <c r="JYC9707" s="45"/>
      <c r="JYD9707" s="45"/>
      <c r="JYE9707" s="45"/>
      <c r="JYF9707" s="45"/>
      <c r="JYG9707" s="45"/>
      <c r="JYH9707" s="45"/>
      <c r="JYI9707" s="45"/>
      <c r="JYJ9707" s="45"/>
      <c r="JYK9707" s="45"/>
      <c r="JYL9707" s="45"/>
      <c r="JYM9707" s="45"/>
      <c r="JYN9707" s="45"/>
      <c r="JYO9707" s="45"/>
      <c r="JYP9707" s="45"/>
      <c r="JYQ9707" s="45"/>
      <c r="JYR9707" s="45"/>
      <c r="JYS9707" s="45"/>
      <c r="JYT9707" s="45"/>
      <c r="JYU9707" s="45"/>
      <c r="JYV9707" s="45"/>
      <c r="JYW9707" s="45"/>
      <c r="JYX9707" s="45"/>
      <c r="JYY9707" s="45"/>
      <c r="JYZ9707" s="45"/>
      <c r="JZA9707" s="45"/>
      <c r="JZB9707" s="45"/>
      <c r="JZC9707" s="45"/>
      <c r="JZD9707" s="45"/>
      <c r="JZE9707" s="45"/>
      <c r="JZF9707" s="45"/>
      <c r="JZG9707" s="45"/>
      <c r="JZH9707" s="45"/>
      <c r="JZI9707" s="45"/>
      <c r="JZJ9707" s="45"/>
      <c r="JZK9707" s="45"/>
      <c r="JZL9707" s="45"/>
      <c r="JZM9707" s="45"/>
      <c r="JZN9707" s="45"/>
      <c r="JZO9707" s="45"/>
      <c r="JZP9707" s="45"/>
      <c r="JZQ9707" s="45"/>
      <c r="JZR9707" s="45"/>
      <c r="JZS9707" s="45"/>
      <c r="JZT9707" s="45"/>
      <c r="JZU9707" s="45"/>
      <c r="JZV9707" s="45"/>
      <c r="JZW9707" s="45"/>
      <c r="JZX9707" s="45"/>
      <c r="JZY9707" s="45"/>
      <c r="JZZ9707" s="45"/>
      <c r="KAA9707" s="45"/>
      <c r="KAB9707" s="45"/>
      <c r="KAC9707" s="45"/>
      <c r="KAD9707" s="45"/>
      <c r="KAE9707" s="45"/>
      <c r="KAF9707" s="45"/>
      <c r="KAG9707" s="45"/>
      <c r="KAH9707" s="45"/>
      <c r="KAI9707" s="45"/>
      <c r="KAJ9707" s="45"/>
      <c r="KAK9707" s="45"/>
      <c r="KAL9707" s="45"/>
      <c r="KAM9707" s="45"/>
      <c r="KAN9707" s="45"/>
      <c r="KAO9707" s="45"/>
      <c r="KAP9707" s="45"/>
      <c r="KAQ9707" s="45"/>
      <c r="KAR9707" s="45"/>
      <c r="KAS9707" s="45"/>
      <c r="KAT9707" s="45"/>
      <c r="KAU9707" s="45"/>
      <c r="KAV9707" s="45"/>
      <c r="KAW9707" s="45"/>
      <c r="KAX9707" s="45"/>
      <c r="KAY9707" s="45"/>
      <c r="KAZ9707" s="45"/>
      <c r="KBA9707" s="45"/>
      <c r="KBB9707" s="45"/>
      <c r="KBC9707" s="45"/>
      <c r="KBD9707" s="45"/>
      <c r="KBE9707" s="45"/>
      <c r="KBF9707" s="45"/>
      <c r="KBG9707" s="45"/>
      <c r="KBH9707" s="45"/>
      <c r="KBI9707" s="45"/>
      <c r="KBJ9707" s="45"/>
      <c r="KBK9707" s="45"/>
      <c r="KBL9707" s="45"/>
      <c r="KBM9707" s="45"/>
      <c r="KBN9707" s="45"/>
      <c r="KBO9707" s="45"/>
      <c r="KBP9707" s="45"/>
      <c r="KBQ9707" s="45"/>
      <c r="KBR9707" s="45"/>
      <c r="KBS9707" s="45"/>
      <c r="KBT9707" s="45"/>
      <c r="KBU9707" s="45"/>
      <c r="KBV9707" s="45"/>
      <c r="KBW9707" s="45"/>
      <c r="KBX9707" s="45"/>
      <c r="KBY9707" s="45"/>
      <c r="KBZ9707" s="45"/>
      <c r="KCA9707" s="45"/>
      <c r="KCB9707" s="45"/>
      <c r="KCC9707" s="45"/>
      <c r="KCD9707" s="45"/>
      <c r="KCE9707" s="45"/>
      <c r="KCF9707" s="45"/>
      <c r="KCG9707" s="45"/>
      <c r="KCH9707" s="45"/>
      <c r="KCI9707" s="45"/>
      <c r="KCJ9707" s="45"/>
      <c r="KCK9707" s="45"/>
      <c r="KCL9707" s="45"/>
      <c r="KCM9707" s="45"/>
      <c r="KCN9707" s="45"/>
      <c r="KCO9707" s="45"/>
      <c r="KCP9707" s="45"/>
      <c r="KCQ9707" s="45"/>
      <c r="KCR9707" s="45"/>
      <c r="KCS9707" s="45"/>
      <c r="KCT9707" s="45"/>
      <c r="KCU9707" s="45"/>
      <c r="KCV9707" s="45"/>
      <c r="KCW9707" s="45"/>
      <c r="KCX9707" s="45"/>
      <c r="KCY9707" s="45"/>
      <c r="KCZ9707" s="45"/>
      <c r="KDA9707" s="45"/>
      <c r="KDB9707" s="45"/>
      <c r="KDC9707" s="45"/>
      <c r="KDD9707" s="45"/>
      <c r="KDE9707" s="45"/>
      <c r="KDF9707" s="45"/>
      <c r="KDG9707" s="45"/>
      <c r="KDH9707" s="45"/>
      <c r="KDI9707" s="45"/>
      <c r="KDJ9707" s="45"/>
      <c r="KDK9707" s="45"/>
      <c r="KDL9707" s="45"/>
      <c r="KDM9707" s="45"/>
      <c r="KDN9707" s="45"/>
      <c r="KDO9707" s="45"/>
      <c r="KDP9707" s="45"/>
      <c r="KDQ9707" s="45"/>
      <c r="KDR9707" s="45"/>
      <c r="KDS9707" s="45"/>
      <c r="KDT9707" s="45"/>
      <c r="KDU9707" s="45"/>
      <c r="KDV9707" s="45"/>
      <c r="KDW9707" s="45"/>
      <c r="KDX9707" s="45"/>
      <c r="KDY9707" s="45"/>
      <c r="KDZ9707" s="45"/>
      <c r="KEA9707" s="45"/>
      <c r="KEB9707" s="45"/>
      <c r="KEC9707" s="45"/>
      <c r="KED9707" s="45"/>
      <c r="KEE9707" s="45"/>
      <c r="KEF9707" s="45"/>
      <c r="KEG9707" s="45"/>
      <c r="KEH9707" s="45"/>
      <c r="KEI9707" s="45"/>
      <c r="KEJ9707" s="45"/>
      <c r="KEK9707" s="45"/>
      <c r="KEL9707" s="45"/>
      <c r="KEM9707" s="45"/>
      <c r="KEN9707" s="45"/>
      <c r="KEO9707" s="45"/>
      <c r="KEP9707" s="45"/>
      <c r="KEQ9707" s="45"/>
      <c r="KER9707" s="45"/>
      <c r="KES9707" s="45"/>
      <c r="KET9707" s="45"/>
      <c r="KEU9707" s="45"/>
      <c r="KEV9707" s="45"/>
      <c r="KEW9707" s="45"/>
      <c r="KEX9707" s="45"/>
      <c r="KEY9707" s="45"/>
      <c r="KEZ9707" s="45"/>
      <c r="KFA9707" s="45"/>
      <c r="KFB9707" s="45"/>
      <c r="KFC9707" s="45"/>
      <c r="KFD9707" s="45"/>
      <c r="KFE9707" s="45"/>
      <c r="KFF9707" s="45"/>
      <c r="KFG9707" s="45"/>
      <c r="KFH9707" s="45"/>
      <c r="KFI9707" s="45"/>
      <c r="KFJ9707" s="45"/>
      <c r="KFK9707" s="45"/>
      <c r="KFL9707" s="45"/>
      <c r="KFM9707" s="45"/>
      <c r="KFN9707" s="45"/>
      <c r="KFO9707" s="45"/>
      <c r="KFP9707" s="45"/>
      <c r="KFQ9707" s="45"/>
      <c r="KFR9707" s="45"/>
      <c r="KFS9707" s="45"/>
      <c r="KFT9707" s="45"/>
      <c r="KFU9707" s="45"/>
      <c r="KFV9707" s="45"/>
      <c r="KFW9707" s="45"/>
      <c r="KFX9707" s="45"/>
      <c r="KFY9707" s="45"/>
      <c r="KFZ9707" s="45"/>
      <c r="KGA9707" s="45"/>
      <c r="KGB9707" s="45"/>
      <c r="KGC9707" s="45"/>
      <c r="KGD9707" s="45"/>
      <c r="KGE9707" s="45"/>
      <c r="KGF9707" s="45"/>
      <c r="KGG9707" s="45"/>
      <c r="KGH9707" s="45"/>
      <c r="KGI9707" s="45"/>
      <c r="KGJ9707" s="45"/>
      <c r="KGK9707" s="45"/>
      <c r="KGL9707" s="45"/>
      <c r="KGM9707" s="45"/>
      <c r="KGN9707" s="45"/>
      <c r="KGO9707" s="45"/>
      <c r="KGP9707" s="45"/>
      <c r="KGQ9707" s="45"/>
      <c r="KGR9707" s="45"/>
      <c r="KGS9707" s="45"/>
      <c r="KGT9707" s="45"/>
      <c r="KGU9707" s="45"/>
      <c r="KGV9707" s="45"/>
      <c r="KGW9707" s="45"/>
      <c r="KGX9707" s="45"/>
      <c r="KGY9707" s="45"/>
      <c r="KGZ9707" s="45"/>
      <c r="KHA9707" s="45"/>
      <c r="KHB9707" s="45"/>
      <c r="KHC9707" s="45"/>
      <c r="KHD9707" s="45"/>
      <c r="KHE9707" s="45"/>
      <c r="KHF9707" s="45"/>
      <c r="KHG9707" s="45"/>
      <c r="KHH9707" s="45"/>
      <c r="KHI9707" s="45"/>
      <c r="KHJ9707" s="45"/>
      <c r="KHK9707" s="45"/>
      <c r="KHL9707" s="45"/>
      <c r="KHM9707" s="45"/>
      <c r="KHN9707" s="45"/>
      <c r="KHO9707" s="45"/>
      <c r="KHP9707" s="45"/>
      <c r="KHQ9707" s="45"/>
      <c r="KHR9707" s="45"/>
      <c r="KHS9707" s="45"/>
      <c r="KHT9707" s="45"/>
      <c r="KHU9707" s="45"/>
      <c r="KHV9707" s="45"/>
      <c r="KHW9707" s="45"/>
      <c r="KHX9707" s="45"/>
      <c r="KHY9707" s="45"/>
      <c r="KHZ9707" s="45"/>
      <c r="KIA9707" s="45"/>
      <c r="KIB9707" s="45"/>
      <c r="KIC9707" s="45"/>
      <c r="KID9707" s="45"/>
      <c r="KIE9707" s="45"/>
      <c r="KIF9707" s="45"/>
      <c r="KIG9707" s="45"/>
      <c r="KIH9707" s="45"/>
      <c r="KII9707" s="45"/>
      <c r="KIJ9707" s="45"/>
      <c r="KIK9707" s="45"/>
      <c r="KIL9707" s="45"/>
      <c r="KIM9707" s="45"/>
      <c r="KIN9707" s="45"/>
      <c r="KIO9707" s="45"/>
      <c r="KIP9707" s="45"/>
      <c r="KIQ9707" s="45"/>
      <c r="KIR9707" s="45"/>
      <c r="KIS9707" s="45"/>
      <c r="KIT9707" s="45"/>
      <c r="KIU9707" s="45"/>
      <c r="KIV9707" s="45"/>
      <c r="KIW9707" s="45"/>
      <c r="KIX9707" s="45"/>
      <c r="KIY9707" s="45"/>
      <c r="KIZ9707" s="45"/>
      <c r="KJA9707" s="45"/>
      <c r="KJB9707" s="45"/>
      <c r="KJC9707" s="45"/>
      <c r="KJD9707" s="45"/>
      <c r="KJE9707" s="45"/>
      <c r="KJF9707" s="45"/>
      <c r="KJG9707" s="45"/>
      <c r="KJH9707" s="45"/>
      <c r="KJI9707" s="45"/>
      <c r="KJJ9707" s="45"/>
      <c r="KJK9707" s="45"/>
      <c r="KJL9707" s="45"/>
      <c r="KJM9707" s="45"/>
      <c r="KJN9707" s="45"/>
      <c r="KJO9707" s="45"/>
      <c r="KJP9707" s="45"/>
      <c r="KJQ9707" s="45"/>
      <c r="KJR9707" s="45"/>
      <c r="KJS9707" s="45"/>
      <c r="KJT9707" s="45"/>
      <c r="KJU9707" s="45"/>
      <c r="KJV9707" s="45"/>
      <c r="KJW9707" s="45"/>
      <c r="KJX9707" s="45"/>
      <c r="KJY9707" s="45"/>
      <c r="KJZ9707" s="45"/>
      <c r="KKA9707" s="45"/>
      <c r="KKB9707" s="45"/>
      <c r="KKC9707" s="45"/>
      <c r="KKD9707" s="45"/>
      <c r="KKE9707" s="45"/>
      <c r="KKF9707" s="45"/>
      <c r="KKG9707" s="45"/>
      <c r="KKH9707" s="45"/>
      <c r="KKI9707" s="45"/>
      <c r="KKJ9707" s="45"/>
      <c r="KKK9707" s="45"/>
      <c r="KKL9707" s="45"/>
      <c r="KKM9707" s="45"/>
      <c r="KKN9707" s="45"/>
      <c r="KKO9707" s="45"/>
      <c r="KKP9707" s="45"/>
      <c r="KKQ9707" s="45"/>
      <c r="KKR9707" s="45"/>
      <c r="KKS9707" s="45"/>
      <c r="KKT9707" s="45"/>
      <c r="KKU9707" s="45"/>
      <c r="KKV9707" s="45"/>
      <c r="KKW9707" s="45"/>
      <c r="KKX9707" s="45"/>
      <c r="KKY9707" s="45"/>
      <c r="KKZ9707" s="45"/>
      <c r="KLA9707" s="45"/>
      <c r="KLB9707" s="45"/>
      <c r="KLC9707" s="45"/>
      <c r="KLD9707" s="45"/>
      <c r="KLE9707" s="45"/>
      <c r="KLF9707" s="45"/>
      <c r="KLG9707" s="45"/>
      <c r="KLH9707" s="45"/>
      <c r="KLI9707" s="45"/>
      <c r="KLJ9707" s="45"/>
      <c r="KLK9707" s="45"/>
      <c r="KLL9707" s="45"/>
      <c r="KLM9707" s="45"/>
      <c r="KLN9707" s="45"/>
      <c r="KLO9707" s="45"/>
      <c r="KLP9707" s="45"/>
      <c r="KLQ9707" s="45"/>
      <c r="KLR9707" s="45"/>
      <c r="KLS9707" s="45"/>
      <c r="KLT9707" s="45"/>
      <c r="KLU9707" s="45"/>
      <c r="KLV9707" s="45"/>
      <c r="KLW9707" s="45"/>
      <c r="KLX9707" s="45"/>
      <c r="KLY9707" s="45"/>
      <c r="KLZ9707" s="45"/>
      <c r="KMA9707" s="45"/>
      <c r="KMB9707" s="45"/>
      <c r="KMC9707" s="45"/>
      <c r="KMD9707" s="45"/>
      <c r="KME9707" s="45"/>
      <c r="KMF9707" s="45"/>
      <c r="KMG9707" s="45"/>
      <c r="KMH9707" s="45"/>
      <c r="KMI9707" s="45"/>
      <c r="KMJ9707" s="45"/>
      <c r="KMK9707" s="45"/>
      <c r="KML9707" s="45"/>
      <c r="KMM9707" s="45"/>
      <c r="KMN9707" s="45"/>
      <c r="KMO9707" s="45"/>
      <c r="KMP9707" s="45"/>
      <c r="KMQ9707" s="45"/>
      <c r="KMR9707" s="45"/>
      <c r="KMS9707" s="45"/>
      <c r="KMT9707" s="45"/>
      <c r="KMU9707" s="45"/>
      <c r="KMV9707" s="45"/>
      <c r="KMW9707" s="45"/>
      <c r="KMX9707" s="45"/>
      <c r="KMY9707" s="45"/>
      <c r="KMZ9707" s="45"/>
      <c r="KNA9707" s="45"/>
      <c r="KNB9707" s="45"/>
      <c r="KNC9707" s="45"/>
      <c r="KND9707" s="45"/>
      <c r="KNE9707" s="45"/>
      <c r="KNF9707" s="45"/>
      <c r="KNG9707" s="45"/>
      <c r="KNH9707" s="45"/>
      <c r="KNI9707" s="45"/>
      <c r="KNJ9707" s="45"/>
      <c r="KNK9707" s="45"/>
      <c r="KNL9707" s="45"/>
      <c r="KNM9707" s="45"/>
      <c r="KNN9707" s="45"/>
      <c r="KNO9707" s="45"/>
      <c r="KNP9707" s="45"/>
      <c r="KNQ9707" s="45"/>
      <c r="KNR9707" s="45"/>
      <c r="KNS9707" s="45"/>
      <c r="KNT9707" s="45"/>
      <c r="KNU9707" s="45"/>
      <c r="KNV9707" s="45"/>
      <c r="KNW9707" s="45"/>
      <c r="KNX9707" s="45"/>
      <c r="KNY9707" s="45"/>
      <c r="KNZ9707" s="45"/>
      <c r="KOA9707" s="45"/>
      <c r="KOB9707" s="45"/>
      <c r="KOC9707" s="45"/>
      <c r="KOD9707" s="45"/>
      <c r="KOE9707" s="45"/>
      <c r="KOF9707" s="45"/>
      <c r="KOG9707" s="45"/>
      <c r="KOH9707" s="45"/>
      <c r="KOI9707" s="45"/>
      <c r="KOJ9707" s="45"/>
      <c r="KOK9707" s="45"/>
      <c r="KOL9707" s="45"/>
      <c r="KOM9707" s="45"/>
      <c r="KON9707" s="45"/>
      <c r="KOO9707" s="45"/>
      <c r="KOP9707" s="45"/>
      <c r="KOQ9707" s="45"/>
      <c r="KOR9707" s="45"/>
      <c r="KOS9707" s="45"/>
      <c r="KOT9707" s="45"/>
      <c r="KOU9707" s="45"/>
      <c r="KOV9707" s="45"/>
      <c r="KOW9707" s="45"/>
      <c r="KOX9707" s="45"/>
      <c r="KOY9707" s="45"/>
      <c r="KOZ9707" s="45"/>
      <c r="KPA9707" s="45"/>
      <c r="KPB9707" s="45"/>
      <c r="KPC9707" s="45"/>
      <c r="KPD9707" s="45"/>
      <c r="KPE9707" s="45"/>
      <c r="KPF9707" s="45"/>
      <c r="KPG9707" s="45"/>
      <c r="KPH9707" s="45"/>
      <c r="KPI9707" s="45"/>
      <c r="KPJ9707" s="45"/>
      <c r="KPK9707" s="45"/>
      <c r="KPL9707" s="45"/>
      <c r="KPM9707" s="45"/>
      <c r="KPN9707" s="45"/>
      <c r="KPO9707" s="45"/>
      <c r="KPP9707" s="45"/>
      <c r="KPQ9707" s="45"/>
      <c r="KPR9707" s="45"/>
      <c r="KPS9707" s="45"/>
      <c r="KPT9707" s="45"/>
      <c r="KPU9707" s="45"/>
      <c r="KPV9707" s="45"/>
      <c r="KPW9707" s="45"/>
      <c r="KPX9707" s="45"/>
      <c r="KPY9707" s="45"/>
      <c r="KPZ9707" s="45"/>
      <c r="KQA9707" s="45"/>
      <c r="KQB9707" s="45"/>
      <c r="KQC9707" s="45"/>
      <c r="KQD9707" s="45"/>
      <c r="KQE9707" s="45"/>
      <c r="KQF9707" s="45"/>
      <c r="KQG9707" s="45"/>
      <c r="KQH9707" s="45"/>
      <c r="KQI9707" s="45"/>
      <c r="KQJ9707" s="45"/>
      <c r="KQK9707" s="45"/>
      <c r="KQL9707" s="45"/>
      <c r="KQM9707" s="45"/>
      <c r="KQN9707" s="45"/>
      <c r="KQO9707" s="45"/>
      <c r="KQP9707" s="45"/>
      <c r="KQQ9707" s="45"/>
      <c r="KQR9707" s="45"/>
      <c r="KQS9707" s="45"/>
      <c r="KQT9707" s="45"/>
      <c r="KQU9707" s="45"/>
      <c r="KQV9707" s="45"/>
      <c r="KQW9707" s="45"/>
      <c r="KQX9707" s="45"/>
      <c r="KQY9707" s="45"/>
      <c r="KQZ9707" s="45"/>
      <c r="KRA9707" s="45"/>
      <c r="KRB9707" s="45"/>
      <c r="KRC9707" s="45"/>
      <c r="KRD9707" s="45"/>
      <c r="KRE9707" s="45"/>
      <c r="KRF9707" s="45"/>
      <c r="KRG9707" s="45"/>
      <c r="KRH9707" s="45"/>
      <c r="KRI9707" s="45"/>
      <c r="KRJ9707" s="45"/>
      <c r="KRK9707" s="45"/>
      <c r="KRL9707" s="45"/>
      <c r="KRM9707" s="45"/>
      <c r="KRN9707" s="45"/>
      <c r="KRO9707" s="45"/>
      <c r="KRP9707" s="45"/>
      <c r="KRQ9707" s="45"/>
      <c r="KRR9707" s="45"/>
      <c r="KRS9707" s="45"/>
      <c r="KRT9707" s="45"/>
      <c r="KRU9707" s="45"/>
      <c r="KRV9707" s="45"/>
      <c r="KRW9707" s="45"/>
      <c r="KRX9707" s="45"/>
      <c r="KRY9707" s="45"/>
      <c r="KRZ9707" s="45"/>
      <c r="KSA9707" s="45"/>
      <c r="KSB9707" s="45"/>
      <c r="KSC9707" s="45"/>
      <c r="KSD9707" s="45"/>
      <c r="KSE9707" s="45"/>
      <c r="KSF9707" s="45"/>
      <c r="KSG9707" s="45"/>
      <c r="KSH9707" s="45"/>
      <c r="KSI9707" s="45"/>
      <c r="KSJ9707" s="45"/>
      <c r="KSK9707" s="45"/>
      <c r="KSL9707" s="45"/>
      <c r="KSM9707" s="45"/>
      <c r="KSN9707" s="45"/>
      <c r="KSO9707" s="45"/>
      <c r="KSP9707" s="45"/>
      <c r="KSQ9707" s="45"/>
      <c r="KSR9707" s="45"/>
      <c r="KSS9707" s="45"/>
      <c r="KST9707" s="45"/>
      <c r="KSU9707" s="45"/>
      <c r="KSV9707" s="45"/>
      <c r="KSW9707" s="45"/>
      <c r="KSX9707" s="45"/>
      <c r="KSY9707" s="45"/>
      <c r="KSZ9707" s="45"/>
      <c r="KTA9707" s="45"/>
      <c r="KTB9707" s="45"/>
      <c r="KTC9707" s="45"/>
      <c r="KTD9707" s="45"/>
      <c r="KTE9707" s="45"/>
      <c r="KTF9707" s="45"/>
      <c r="KTG9707" s="45"/>
      <c r="KTH9707" s="45"/>
      <c r="KTI9707" s="45"/>
      <c r="KTJ9707" s="45"/>
      <c r="KTK9707" s="45"/>
      <c r="KTL9707" s="45"/>
      <c r="KTM9707" s="45"/>
      <c r="KTN9707" s="45"/>
      <c r="KTO9707" s="45"/>
      <c r="KTP9707" s="45"/>
      <c r="KTQ9707" s="45"/>
      <c r="KTR9707" s="45"/>
      <c r="KTS9707" s="45"/>
      <c r="KTT9707" s="45"/>
      <c r="KTU9707" s="45"/>
      <c r="KTV9707" s="45"/>
      <c r="KTW9707" s="45"/>
      <c r="KTX9707" s="45"/>
      <c r="KTY9707" s="45"/>
      <c r="KTZ9707" s="45"/>
      <c r="KUA9707" s="45"/>
      <c r="KUB9707" s="45"/>
      <c r="KUC9707" s="45"/>
      <c r="KUD9707" s="45"/>
      <c r="KUE9707" s="45"/>
      <c r="KUF9707" s="45"/>
      <c r="KUG9707" s="45"/>
      <c r="KUH9707" s="45"/>
      <c r="KUI9707" s="45"/>
      <c r="KUJ9707" s="45"/>
      <c r="KUK9707" s="45"/>
      <c r="KUL9707" s="45"/>
      <c r="KUM9707" s="45"/>
      <c r="KUN9707" s="45"/>
      <c r="KUO9707" s="45"/>
      <c r="KUP9707" s="45"/>
      <c r="KUQ9707" s="45"/>
      <c r="KUR9707" s="45"/>
      <c r="KUS9707" s="45"/>
      <c r="KUT9707" s="45"/>
      <c r="KUU9707" s="45"/>
      <c r="KUV9707" s="45"/>
      <c r="KUW9707" s="45"/>
      <c r="KUX9707" s="45"/>
      <c r="KUY9707" s="45"/>
      <c r="KUZ9707" s="45"/>
      <c r="KVA9707" s="45"/>
      <c r="KVB9707" s="45"/>
      <c r="KVC9707" s="45"/>
      <c r="KVD9707" s="45"/>
      <c r="KVE9707" s="45"/>
      <c r="KVF9707" s="45"/>
      <c r="KVG9707" s="45"/>
      <c r="KVH9707" s="45"/>
      <c r="KVI9707" s="45"/>
      <c r="KVJ9707" s="45"/>
      <c r="KVK9707" s="45"/>
      <c r="KVL9707" s="45"/>
      <c r="KVM9707" s="45"/>
      <c r="KVN9707" s="45"/>
      <c r="KVO9707" s="45"/>
      <c r="KVP9707" s="45"/>
      <c r="KVQ9707" s="45"/>
      <c r="KVR9707" s="45"/>
      <c r="KVS9707" s="45"/>
      <c r="KVT9707" s="45"/>
      <c r="KVU9707" s="45"/>
      <c r="KVV9707" s="45"/>
      <c r="KVW9707" s="45"/>
      <c r="KVX9707" s="45"/>
      <c r="KVY9707" s="45"/>
      <c r="KVZ9707" s="45"/>
      <c r="KWA9707" s="45"/>
      <c r="KWB9707" s="45"/>
      <c r="KWC9707" s="45"/>
      <c r="KWD9707" s="45"/>
      <c r="KWE9707" s="45"/>
      <c r="KWF9707" s="45"/>
      <c r="KWG9707" s="45"/>
      <c r="KWH9707" s="45"/>
      <c r="KWI9707" s="45"/>
      <c r="KWJ9707" s="45"/>
      <c r="KWK9707" s="45"/>
      <c r="KWL9707" s="45"/>
      <c r="KWM9707" s="45"/>
      <c r="KWN9707" s="45"/>
      <c r="KWO9707" s="45"/>
      <c r="KWP9707" s="45"/>
      <c r="KWQ9707" s="45"/>
      <c r="KWR9707" s="45"/>
      <c r="KWS9707" s="45"/>
      <c r="KWT9707" s="45"/>
      <c r="KWU9707" s="45"/>
      <c r="KWV9707" s="45"/>
      <c r="KWW9707" s="45"/>
      <c r="KWX9707" s="45"/>
      <c r="KWY9707" s="45"/>
      <c r="KWZ9707" s="45"/>
      <c r="KXA9707" s="45"/>
      <c r="KXB9707" s="45"/>
      <c r="KXC9707" s="45"/>
      <c r="KXD9707" s="45"/>
      <c r="KXE9707" s="45"/>
      <c r="KXF9707" s="45"/>
      <c r="KXG9707" s="45"/>
      <c r="KXH9707" s="45"/>
      <c r="KXI9707" s="45"/>
      <c r="KXJ9707" s="45"/>
      <c r="KXK9707" s="45"/>
      <c r="KXL9707" s="45"/>
      <c r="KXM9707" s="45"/>
      <c r="KXN9707" s="45"/>
      <c r="KXO9707" s="45"/>
      <c r="KXP9707" s="45"/>
      <c r="KXQ9707" s="45"/>
      <c r="KXR9707" s="45"/>
      <c r="KXS9707" s="45"/>
      <c r="KXT9707" s="45"/>
      <c r="KXU9707" s="45"/>
      <c r="KXV9707" s="45"/>
      <c r="KXW9707" s="45"/>
      <c r="KXX9707" s="45"/>
      <c r="KXY9707" s="45"/>
      <c r="KXZ9707" s="45"/>
      <c r="KYA9707" s="45"/>
      <c r="KYB9707" s="45"/>
      <c r="KYC9707" s="45"/>
      <c r="KYD9707" s="45"/>
      <c r="KYE9707" s="45"/>
      <c r="KYF9707" s="45"/>
      <c r="KYG9707" s="45"/>
      <c r="KYH9707" s="45"/>
      <c r="KYI9707" s="45"/>
      <c r="KYJ9707" s="45"/>
      <c r="KYK9707" s="45"/>
      <c r="KYL9707" s="45"/>
      <c r="KYM9707" s="45"/>
      <c r="KYN9707" s="45"/>
      <c r="KYO9707" s="45"/>
      <c r="KYP9707" s="45"/>
      <c r="KYQ9707" s="45"/>
      <c r="KYR9707" s="45"/>
      <c r="KYS9707" s="45"/>
      <c r="KYT9707" s="45"/>
      <c r="KYU9707" s="45"/>
      <c r="KYV9707" s="45"/>
      <c r="KYW9707" s="45"/>
      <c r="KYX9707" s="45"/>
      <c r="KYY9707" s="45"/>
      <c r="KYZ9707" s="45"/>
      <c r="KZA9707" s="45"/>
      <c r="KZB9707" s="45"/>
      <c r="KZC9707" s="45"/>
      <c r="KZD9707" s="45"/>
      <c r="KZE9707" s="45"/>
      <c r="KZF9707" s="45"/>
      <c r="KZG9707" s="45"/>
      <c r="KZH9707" s="45"/>
      <c r="KZI9707" s="45"/>
      <c r="KZJ9707" s="45"/>
      <c r="KZK9707" s="45"/>
      <c r="KZL9707" s="45"/>
      <c r="KZM9707" s="45"/>
      <c r="KZN9707" s="45"/>
      <c r="KZO9707" s="45"/>
      <c r="KZP9707" s="45"/>
      <c r="KZQ9707" s="45"/>
      <c r="KZR9707" s="45"/>
      <c r="KZS9707" s="45"/>
      <c r="KZT9707" s="45"/>
      <c r="KZU9707" s="45"/>
      <c r="KZV9707" s="45"/>
      <c r="KZW9707" s="45"/>
      <c r="KZX9707" s="45"/>
      <c r="KZY9707" s="45"/>
      <c r="KZZ9707" s="45"/>
      <c r="LAA9707" s="45"/>
      <c r="LAB9707" s="45"/>
      <c r="LAC9707" s="45"/>
      <c r="LAD9707" s="45"/>
      <c r="LAE9707" s="45"/>
      <c r="LAF9707" s="45"/>
      <c r="LAG9707" s="45"/>
      <c r="LAH9707" s="45"/>
      <c r="LAI9707" s="45"/>
      <c r="LAJ9707" s="45"/>
      <c r="LAK9707" s="45"/>
      <c r="LAL9707" s="45"/>
      <c r="LAM9707" s="45"/>
      <c r="LAN9707" s="45"/>
      <c r="LAO9707" s="45"/>
      <c r="LAP9707" s="45"/>
      <c r="LAQ9707" s="45"/>
      <c r="LAR9707" s="45"/>
      <c r="LAS9707" s="45"/>
      <c r="LAT9707" s="45"/>
      <c r="LAU9707" s="45"/>
      <c r="LAV9707" s="45"/>
      <c r="LAW9707" s="45"/>
      <c r="LAX9707" s="45"/>
      <c r="LAY9707" s="45"/>
      <c r="LAZ9707" s="45"/>
      <c r="LBA9707" s="45"/>
      <c r="LBB9707" s="45"/>
      <c r="LBC9707" s="45"/>
      <c r="LBD9707" s="45"/>
      <c r="LBE9707" s="45"/>
      <c r="LBF9707" s="45"/>
      <c r="LBG9707" s="45"/>
      <c r="LBH9707" s="45"/>
      <c r="LBI9707" s="45"/>
      <c r="LBJ9707" s="45"/>
      <c r="LBK9707" s="45"/>
      <c r="LBL9707" s="45"/>
      <c r="LBM9707" s="45"/>
      <c r="LBN9707" s="45"/>
      <c r="LBO9707" s="45"/>
      <c r="LBP9707" s="45"/>
      <c r="LBQ9707" s="45"/>
      <c r="LBR9707" s="45"/>
      <c r="LBS9707" s="45"/>
      <c r="LBT9707" s="45"/>
      <c r="LBU9707" s="45"/>
      <c r="LBV9707" s="45"/>
      <c r="LBW9707" s="45"/>
      <c r="LBX9707" s="45"/>
      <c r="LBY9707" s="45"/>
      <c r="LBZ9707" s="45"/>
      <c r="LCA9707" s="45"/>
      <c r="LCB9707" s="45"/>
      <c r="LCC9707" s="45"/>
      <c r="LCD9707" s="45"/>
      <c r="LCE9707" s="45"/>
      <c r="LCF9707" s="45"/>
      <c r="LCG9707" s="45"/>
      <c r="LCH9707" s="45"/>
      <c r="LCI9707" s="45"/>
      <c r="LCJ9707" s="45"/>
      <c r="LCK9707" s="45"/>
      <c r="LCL9707" s="45"/>
      <c r="LCM9707" s="45"/>
      <c r="LCN9707" s="45"/>
      <c r="LCO9707" s="45"/>
      <c r="LCP9707" s="45"/>
      <c r="LCQ9707" s="45"/>
      <c r="LCR9707" s="45"/>
      <c r="LCS9707" s="45"/>
      <c r="LCT9707" s="45"/>
      <c r="LCU9707" s="45"/>
      <c r="LCV9707" s="45"/>
      <c r="LCW9707" s="45"/>
      <c r="LCX9707" s="45"/>
      <c r="LCY9707" s="45"/>
      <c r="LCZ9707" s="45"/>
      <c r="LDA9707" s="45"/>
      <c r="LDB9707" s="45"/>
      <c r="LDC9707" s="45"/>
      <c r="LDD9707" s="45"/>
      <c r="LDE9707" s="45"/>
      <c r="LDF9707" s="45"/>
      <c r="LDG9707" s="45"/>
      <c r="LDH9707" s="45"/>
      <c r="LDI9707" s="45"/>
      <c r="LDJ9707" s="45"/>
      <c r="LDK9707" s="45"/>
      <c r="LDL9707" s="45"/>
      <c r="LDM9707" s="45"/>
      <c r="LDN9707" s="45"/>
      <c r="LDO9707" s="45"/>
      <c r="LDP9707" s="45"/>
      <c r="LDQ9707" s="45"/>
      <c r="LDR9707" s="45"/>
      <c r="LDS9707" s="45"/>
      <c r="LDT9707" s="45"/>
      <c r="LDU9707" s="45"/>
      <c r="LDV9707" s="45"/>
      <c r="LDW9707" s="45"/>
      <c r="LDX9707" s="45"/>
      <c r="LDY9707" s="45"/>
      <c r="LDZ9707" s="45"/>
      <c r="LEA9707" s="45"/>
      <c r="LEB9707" s="45"/>
      <c r="LEC9707" s="45"/>
      <c r="LED9707" s="45"/>
      <c r="LEE9707" s="45"/>
      <c r="LEF9707" s="45"/>
      <c r="LEG9707" s="45"/>
      <c r="LEH9707" s="45"/>
      <c r="LEI9707" s="45"/>
      <c r="LEJ9707" s="45"/>
      <c r="LEK9707" s="45"/>
      <c r="LEL9707" s="45"/>
      <c r="LEM9707" s="45"/>
      <c r="LEN9707" s="45"/>
      <c r="LEO9707" s="45"/>
      <c r="LEP9707" s="45"/>
      <c r="LEQ9707" s="45"/>
      <c r="LER9707" s="45"/>
      <c r="LES9707" s="45"/>
      <c r="LET9707" s="45"/>
      <c r="LEU9707" s="45"/>
      <c r="LEV9707" s="45"/>
      <c r="LEW9707" s="45"/>
      <c r="LEX9707" s="45"/>
      <c r="LEY9707" s="45"/>
      <c r="LEZ9707" s="45"/>
      <c r="LFA9707" s="45"/>
      <c r="LFB9707" s="45"/>
      <c r="LFC9707" s="45"/>
      <c r="LFD9707" s="45"/>
      <c r="LFE9707" s="45"/>
      <c r="LFF9707" s="45"/>
      <c r="LFG9707" s="45"/>
      <c r="LFH9707" s="45"/>
      <c r="LFI9707" s="45"/>
      <c r="LFJ9707" s="45"/>
      <c r="LFK9707" s="45"/>
      <c r="LFL9707" s="45"/>
      <c r="LFM9707" s="45"/>
      <c r="LFN9707" s="45"/>
      <c r="LFO9707" s="45"/>
      <c r="LFP9707" s="45"/>
      <c r="LFQ9707" s="45"/>
      <c r="LFR9707" s="45"/>
      <c r="LFS9707" s="45"/>
      <c r="LFT9707" s="45"/>
      <c r="LFU9707" s="45"/>
      <c r="LFV9707" s="45"/>
      <c r="LFW9707" s="45"/>
      <c r="LFX9707" s="45"/>
      <c r="LFY9707" s="45"/>
      <c r="LFZ9707" s="45"/>
      <c r="LGA9707" s="45"/>
      <c r="LGB9707" s="45"/>
      <c r="LGC9707" s="45"/>
      <c r="LGD9707" s="45"/>
      <c r="LGE9707" s="45"/>
      <c r="LGF9707" s="45"/>
      <c r="LGG9707" s="45"/>
      <c r="LGH9707" s="45"/>
      <c r="LGI9707" s="45"/>
      <c r="LGJ9707" s="45"/>
      <c r="LGK9707" s="45"/>
      <c r="LGL9707" s="45"/>
      <c r="LGM9707" s="45"/>
      <c r="LGN9707" s="45"/>
      <c r="LGO9707" s="45"/>
      <c r="LGP9707" s="45"/>
      <c r="LGQ9707" s="45"/>
      <c r="LGR9707" s="45"/>
      <c r="LGS9707" s="45"/>
      <c r="LGT9707" s="45"/>
      <c r="LGU9707" s="45"/>
      <c r="LGV9707" s="45"/>
      <c r="LGW9707" s="45"/>
      <c r="LGX9707" s="45"/>
      <c r="LGY9707" s="45"/>
      <c r="LGZ9707" s="45"/>
      <c r="LHA9707" s="45"/>
      <c r="LHB9707" s="45"/>
      <c r="LHC9707" s="45"/>
      <c r="LHD9707" s="45"/>
      <c r="LHE9707" s="45"/>
      <c r="LHF9707" s="45"/>
      <c r="LHG9707" s="45"/>
      <c r="LHH9707" s="45"/>
      <c r="LHI9707" s="45"/>
      <c r="LHJ9707" s="45"/>
      <c r="LHK9707" s="45"/>
      <c r="LHL9707" s="45"/>
      <c r="LHM9707" s="45"/>
      <c r="LHN9707" s="45"/>
      <c r="LHO9707" s="45"/>
      <c r="LHP9707" s="45"/>
      <c r="LHQ9707" s="45"/>
      <c r="LHR9707" s="45"/>
      <c r="LHS9707" s="45"/>
      <c r="LHT9707" s="45"/>
      <c r="LHU9707" s="45"/>
      <c r="LHV9707" s="45"/>
      <c r="LHW9707" s="45"/>
      <c r="LHX9707" s="45"/>
      <c r="LHY9707" s="45"/>
      <c r="LHZ9707" s="45"/>
      <c r="LIA9707" s="45"/>
      <c r="LIB9707" s="45"/>
      <c r="LIC9707" s="45"/>
      <c r="LID9707" s="45"/>
      <c r="LIE9707" s="45"/>
      <c r="LIF9707" s="45"/>
      <c r="LIG9707" s="45"/>
      <c r="LIH9707" s="45"/>
      <c r="LII9707" s="45"/>
      <c r="LIJ9707" s="45"/>
      <c r="LIK9707" s="45"/>
      <c r="LIL9707" s="45"/>
      <c r="LIM9707" s="45"/>
      <c r="LIN9707" s="45"/>
      <c r="LIO9707" s="45"/>
      <c r="LIP9707" s="45"/>
      <c r="LIQ9707" s="45"/>
      <c r="LIR9707" s="45"/>
      <c r="LIS9707" s="45"/>
      <c r="LIT9707" s="45"/>
      <c r="LIU9707" s="45"/>
      <c r="LIV9707" s="45"/>
      <c r="LIW9707" s="45"/>
      <c r="LIX9707" s="45"/>
      <c r="LIY9707" s="45"/>
      <c r="LIZ9707" s="45"/>
      <c r="LJA9707" s="45"/>
      <c r="LJB9707" s="45"/>
      <c r="LJC9707" s="45"/>
      <c r="LJD9707" s="45"/>
      <c r="LJE9707" s="45"/>
      <c r="LJF9707" s="45"/>
      <c r="LJG9707" s="45"/>
      <c r="LJH9707" s="45"/>
      <c r="LJI9707" s="45"/>
      <c r="LJJ9707" s="45"/>
      <c r="LJK9707" s="45"/>
      <c r="LJL9707" s="45"/>
      <c r="LJM9707" s="45"/>
      <c r="LJN9707" s="45"/>
      <c r="LJO9707" s="45"/>
      <c r="LJP9707" s="45"/>
      <c r="LJQ9707" s="45"/>
      <c r="LJR9707" s="45"/>
      <c r="LJS9707" s="45"/>
      <c r="LJT9707" s="45"/>
      <c r="LJU9707" s="45"/>
      <c r="LJV9707" s="45"/>
      <c r="LJW9707" s="45"/>
      <c r="LJX9707" s="45"/>
      <c r="LJY9707" s="45"/>
      <c r="LJZ9707" s="45"/>
      <c r="LKA9707" s="45"/>
      <c r="LKB9707" s="45"/>
      <c r="LKC9707" s="45"/>
      <c r="LKD9707" s="45"/>
      <c r="LKE9707" s="45"/>
      <c r="LKF9707" s="45"/>
      <c r="LKG9707" s="45"/>
      <c r="LKH9707" s="45"/>
      <c r="LKI9707" s="45"/>
      <c r="LKJ9707" s="45"/>
      <c r="LKK9707" s="45"/>
      <c r="LKL9707" s="45"/>
      <c r="LKM9707" s="45"/>
      <c r="LKN9707" s="45"/>
      <c r="LKO9707" s="45"/>
      <c r="LKP9707" s="45"/>
      <c r="LKQ9707" s="45"/>
      <c r="LKR9707" s="45"/>
      <c r="LKS9707" s="45"/>
      <c r="LKT9707" s="45"/>
      <c r="LKU9707" s="45"/>
      <c r="LKV9707" s="45"/>
      <c r="LKW9707" s="45"/>
      <c r="LKX9707" s="45"/>
      <c r="LKY9707" s="45"/>
      <c r="LKZ9707" s="45"/>
      <c r="LLA9707" s="45"/>
      <c r="LLB9707" s="45"/>
      <c r="LLC9707" s="45"/>
      <c r="LLD9707" s="45"/>
      <c r="LLE9707" s="45"/>
      <c r="LLF9707" s="45"/>
      <c r="LLG9707" s="45"/>
      <c r="LLH9707" s="45"/>
      <c r="LLI9707" s="45"/>
      <c r="LLJ9707" s="45"/>
      <c r="LLK9707" s="45"/>
      <c r="LLL9707" s="45"/>
      <c r="LLM9707" s="45"/>
      <c r="LLN9707" s="45"/>
      <c r="LLO9707" s="45"/>
      <c r="LLP9707" s="45"/>
      <c r="LLQ9707" s="45"/>
      <c r="LLR9707" s="45"/>
      <c r="LLS9707" s="45"/>
      <c r="LLT9707" s="45"/>
      <c r="LLU9707" s="45"/>
      <c r="LLV9707" s="45"/>
      <c r="LLW9707" s="45"/>
      <c r="LLX9707" s="45"/>
      <c r="LLY9707" s="45"/>
      <c r="LLZ9707" s="45"/>
      <c r="LMA9707" s="45"/>
      <c r="LMB9707" s="45"/>
      <c r="LMC9707" s="45"/>
      <c r="LMD9707" s="45"/>
      <c r="LME9707" s="45"/>
      <c r="LMF9707" s="45"/>
      <c r="LMG9707" s="45"/>
      <c r="LMH9707" s="45"/>
      <c r="LMI9707" s="45"/>
      <c r="LMJ9707" s="45"/>
      <c r="LMK9707" s="45"/>
      <c r="LML9707" s="45"/>
      <c r="LMM9707" s="45"/>
      <c r="LMN9707" s="45"/>
      <c r="LMO9707" s="45"/>
      <c r="LMP9707" s="45"/>
      <c r="LMQ9707" s="45"/>
      <c r="LMR9707" s="45"/>
      <c r="LMS9707" s="45"/>
      <c r="LMT9707" s="45"/>
      <c r="LMU9707" s="45"/>
      <c r="LMV9707" s="45"/>
      <c r="LMW9707" s="45"/>
      <c r="LMX9707" s="45"/>
      <c r="LMY9707" s="45"/>
      <c r="LMZ9707" s="45"/>
      <c r="LNA9707" s="45"/>
      <c r="LNB9707" s="45"/>
      <c r="LNC9707" s="45"/>
      <c r="LND9707" s="45"/>
      <c r="LNE9707" s="45"/>
      <c r="LNF9707" s="45"/>
      <c r="LNG9707" s="45"/>
      <c r="LNH9707" s="45"/>
      <c r="LNI9707" s="45"/>
      <c r="LNJ9707" s="45"/>
      <c r="LNK9707" s="45"/>
      <c r="LNL9707" s="45"/>
      <c r="LNM9707" s="45"/>
      <c r="LNN9707" s="45"/>
      <c r="LNO9707" s="45"/>
      <c r="LNP9707" s="45"/>
      <c r="LNQ9707" s="45"/>
      <c r="LNR9707" s="45"/>
      <c r="LNS9707" s="45"/>
      <c r="LNT9707" s="45"/>
      <c r="LNU9707" s="45"/>
      <c r="LNV9707" s="45"/>
      <c r="LNW9707" s="45"/>
      <c r="LNX9707" s="45"/>
      <c r="LNY9707" s="45"/>
      <c r="LNZ9707" s="45"/>
      <c r="LOA9707" s="45"/>
      <c r="LOB9707" s="45"/>
      <c r="LOC9707" s="45"/>
      <c r="LOD9707" s="45"/>
      <c r="LOE9707" s="45"/>
      <c r="LOF9707" s="45"/>
      <c r="LOG9707" s="45"/>
      <c r="LOH9707" s="45"/>
      <c r="LOI9707" s="45"/>
      <c r="LOJ9707" s="45"/>
      <c r="LOK9707" s="45"/>
      <c r="LOL9707" s="45"/>
      <c r="LOM9707" s="45"/>
      <c r="LON9707" s="45"/>
      <c r="LOO9707" s="45"/>
      <c r="LOP9707" s="45"/>
      <c r="LOQ9707" s="45"/>
      <c r="LOR9707" s="45"/>
      <c r="LOS9707" s="45"/>
      <c r="LOT9707" s="45"/>
      <c r="LOU9707" s="45"/>
      <c r="LOV9707" s="45"/>
      <c r="LOW9707" s="45"/>
      <c r="LOX9707" s="45"/>
      <c r="LOY9707" s="45"/>
      <c r="LOZ9707" s="45"/>
      <c r="LPA9707" s="45"/>
      <c r="LPB9707" s="45"/>
      <c r="LPC9707" s="45"/>
      <c r="LPD9707" s="45"/>
      <c r="LPE9707" s="45"/>
      <c r="LPF9707" s="45"/>
      <c r="LPG9707" s="45"/>
      <c r="LPH9707" s="45"/>
      <c r="LPI9707" s="45"/>
      <c r="LPJ9707" s="45"/>
      <c r="LPK9707" s="45"/>
      <c r="LPL9707" s="45"/>
      <c r="LPM9707" s="45"/>
      <c r="LPN9707" s="45"/>
      <c r="LPO9707" s="45"/>
      <c r="LPP9707" s="45"/>
      <c r="LPQ9707" s="45"/>
      <c r="LPR9707" s="45"/>
      <c r="LPS9707" s="45"/>
      <c r="LPT9707" s="45"/>
      <c r="LPU9707" s="45"/>
      <c r="LPV9707" s="45"/>
      <c r="LPW9707" s="45"/>
      <c r="LPX9707" s="45"/>
      <c r="LPY9707" s="45"/>
      <c r="LPZ9707" s="45"/>
      <c r="LQA9707" s="45"/>
      <c r="LQB9707" s="45"/>
      <c r="LQC9707" s="45"/>
      <c r="LQD9707" s="45"/>
      <c r="LQE9707" s="45"/>
      <c r="LQF9707" s="45"/>
      <c r="LQG9707" s="45"/>
      <c r="LQH9707" s="45"/>
      <c r="LQI9707" s="45"/>
      <c r="LQJ9707" s="45"/>
      <c r="LQK9707" s="45"/>
      <c r="LQL9707" s="45"/>
      <c r="LQM9707" s="45"/>
      <c r="LQN9707" s="45"/>
      <c r="LQO9707" s="45"/>
      <c r="LQP9707" s="45"/>
      <c r="LQQ9707" s="45"/>
      <c r="LQR9707" s="45"/>
      <c r="LQS9707" s="45"/>
      <c r="LQT9707" s="45"/>
      <c r="LQU9707" s="45"/>
      <c r="LQV9707" s="45"/>
      <c r="LQW9707" s="45"/>
      <c r="LQX9707" s="45"/>
      <c r="LQY9707" s="45"/>
      <c r="LQZ9707" s="45"/>
      <c r="LRA9707" s="45"/>
      <c r="LRB9707" s="45"/>
      <c r="LRC9707" s="45"/>
      <c r="LRD9707" s="45"/>
      <c r="LRE9707" s="45"/>
      <c r="LRF9707" s="45"/>
      <c r="LRG9707" s="45"/>
      <c r="LRH9707" s="45"/>
      <c r="LRI9707" s="45"/>
      <c r="LRJ9707" s="45"/>
      <c r="LRK9707" s="45"/>
      <c r="LRL9707" s="45"/>
      <c r="LRM9707" s="45"/>
      <c r="LRN9707" s="45"/>
      <c r="LRO9707" s="45"/>
      <c r="LRP9707" s="45"/>
      <c r="LRQ9707" s="45"/>
      <c r="LRR9707" s="45"/>
      <c r="LRS9707" s="45"/>
      <c r="LRT9707" s="45"/>
      <c r="LRU9707" s="45"/>
      <c r="LRV9707" s="45"/>
      <c r="LRW9707" s="45"/>
      <c r="LRX9707" s="45"/>
      <c r="LRY9707" s="45"/>
      <c r="LRZ9707" s="45"/>
      <c r="LSA9707" s="45"/>
      <c r="LSB9707" s="45"/>
      <c r="LSC9707" s="45"/>
      <c r="LSD9707" s="45"/>
      <c r="LSE9707" s="45"/>
      <c r="LSF9707" s="45"/>
      <c r="LSG9707" s="45"/>
      <c r="LSH9707" s="45"/>
      <c r="LSI9707" s="45"/>
      <c r="LSJ9707" s="45"/>
      <c r="LSK9707" s="45"/>
      <c r="LSL9707" s="45"/>
      <c r="LSM9707" s="45"/>
      <c r="LSN9707" s="45"/>
      <c r="LSO9707" s="45"/>
      <c r="LSP9707" s="45"/>
      <c r="LSQ9707" s="45"/>
      <c r="LSR9707" s="45"/>
      <c r="LSS9707" s="45"/>
      <c r="LST9707" s="45"/>
      <c r="LSU9707" s="45"/>
      <c r="LSV9707" s="45"/>
      <c r="LSW9707" s="45"/>
      <c r="LSX9707" s="45"/>
      <c r="LSY9707" s="45"/>
      <c r="LSZ9707" s="45"/>
      <c r="LTA9707" s="45"/>
      <c r="LTB9707" s="45"/>
      <c r="LTC9707" s="45"/>
      <c r="LTD9707" s="45"/>
      <c r="LTE9707" s="45"/>
      <c r="LTF9707" s="45"/>
      <c r="LTG9707" s="45"/>
      <c r="LTH9707" s="45"/>
      <c r="LTI9707" s="45"/>
      <c r="LTJ9707" s="45"/>
      <c r="LTK9707" s="45"/>
      <c r="LTL9707" s="45"/>
      <c r="LTM9707" s="45"/>
      <c r="LTN9707" s="45"/>
      <c r="LTO9707" s="45"/>
      <c r="LTP9707" s="45"/>
      <c r="LTQ9707" s="45"/>
      <c r="LTR9707" s="45"/>
      <c r="LTS9707" s="45"/>
      <c r="LTT9707" s="45"/>
      <c r="LTU9707" s="45"/>
      <c r="LTV9707" s="45"/>
      <c r="LTW9707" s="45"/>
      <c r="LTX9707" s="45"/>
      <c r="LTY9707" s="45"/>
      <c r="LTZ9707" s="45"/>
      <c r="LUA9707" s="45"/>
      <c r="LUB9707" s="45"/>
      <c r="LUC9707" s="45"/>
      <c r="LUD9707" s="45"/>
      <c r="LUE9707" s="45"/>
      <c r="LUF9707" s="45"/>
      <c r="LUG9707" s="45"/>
      <c r="LUH9707" s="45"/>
      <c r="LUI9707" s="45"/>
      <c r="LUJ9707" s="45"/>
      <c r="LUK9707" s="45"/>
      <c r="LUL9707" s="45"/>
      <c r="LUM9707" s="45"/>
      <c r="LUN9707" s="45"/>
      <c r="LUO9707" s="45"/>
      <c r="LUP9707" s="45"/>
      <c r="LUQ9707" s="45"/>
      <c r="LUR9707" s="45"/>
      <c r="LUS9707" s="45"/>
      <c r="LUT9707" s="45"/>
      <c r="LUU9707" s="45"/>
      <c r="LUV9707" s="45"/>
      <c r="LUW9707" s="45"/>
      <c r="LUX9707" s="45"/>
      <c r="LUY9707" s="45"/>
      <c r="LUZ9707" s="45"/>
      <c r="LVA9707" s="45"/>
      <c r="LVB9707" s="45"/>
      <c r="LVC9707" s="45"/>
      <c r="LVD9707" s="45"/>
      <c r="LVE9707" s="45"/>
      <c r="LVF9707" s="45"/>
      <c r="LVG9707" s="45"/>
      <c r="LVH9707" s="45"/>
      <c r="LVI9707" s="45"/>
      <c r="LVJ9707" s="45"/>
      <c r="LVK9707" s="45"/>
      <c r="LVL9707" s="45"/>
      <c r="LVM9707" s="45"/>
      <c r="LVN9707" s="45"/>
      <c r="LVO9707" s="45"/>
      <c r="LVP9707" s="45"/>
      <c r="LVQ9707" s="45"/>
      <c r="LVR9707" s="45"/>
      <c r="LVS9707" s="45"/>
      <c r="LVT9707" s="45"/>
      <c r="LVU9707" s="45"/>
      <c r="LVV9707" s="45"/>
      <c r="LVW9707" s="45"/>
      <c r="LVX9707" s="45"/>
      <c r="LVY9707" s="45"/>
      <c r="LVZ9707" s="45"/>
      <c r="LWA9707" s="45"/>
      <c r="LWB9707" s="45"/>
      <c r="LWC9707" s="45"/>
      <c r="LWD9707" s="45"/>
      <c r="LWE9707" s="45"/>
      <c r="LWF9707" s="45"/>
      <c r="LWG9707" s="45"/>
      <c r="LWH9707" s="45"/>
      <c r="LWI9707" s="45"/>
      <c r="LWJ9707" s="45"/>
      <c r="LWK9707" s="45"/>
      <c r="LWL9707" s="45"/>
      <c r="LWM9707" s="45"/>
      <c r="LWN9707" s="45"/>
      <c r="LWO9707" s="45"/>
      <c r="LWP9707" s="45"/>
      <c r="LWQ9707" s="45"/>
      <c r="LWR9707" s="45"/>
      <c r="LWS9707" s="45"/>
      <c r="LWT9707" s="45"/>
      <c r="LWU9707" s="45"/>
      <c r="LWV9707" s="45"/>
      <c r="LWW9707" s="45"/>
      <c r="LWX9707" s="45"/>
      <c r="LWY9707" s="45"/>
      <c r="LWZ9707" s="45"/>
      <c r="LXA9707" s="45"/>
      <c r="LXB9707" s="45"/>
      <c r="LXC9707" s="45"/>
      <c r="LXD9707" s="45"/>
      <c r="LXE9707" s="45"/>
      <c r="LXF9707" s="45"/>
      <c r="LXG9707" s="45"/>
      <c r="LXH9707" s="45"/>
      <c r="LXI9707" s="45"/>
      <c r="LXJ9707" s="45"/>
      <c r="LXK9707" s="45"/>
      <c r="LXL9707" s="45"/>
      <c r="LXM9707" s="45"/>
      <c r="LXN9707" s="45"/>
      <c r="LXO9707" s="45"/>
      <c r="LXP9707" s="45"/>
      <c r="LXQ9707" s="45"/>
      <c r="LXR9707" s="45"/>
      <c r="LXS9707" s="45"/>
      <c r="LXT9707" s="45"/>
      <c r="LXU9707" s="45"/>
      <c r="LXV9707" s="45"/>
      <c r="LXW9707" s="45"/>
      <c r="LXX9707" s="45"/>
      <c r="LXY9707" s="45"/>
      <c r="LXZ9707" s="45"/>
      <c r="LYA9707" s="45"/>
      <c r="LYB9707" s="45"/>
      <c r="LYC9707" s="45"/>
      <c r="LYD9707" s="45"/>
      <c r="LYE9707" s="45"/>
      <c r="LYF9707" s="45"/>
      <c r="LYG9707" s="45"/>
      <c r="LYH9707" s="45"/>
      <c r="LYI9707" s="45"/>
      <c r="LYJ9707" s="45"/>
      <c r="LYK9707" s="45"/>
      <c r="LYL9707" s="45"/>
      <c r="LYM9707" s="45"/>
      <c r="LYN9707" s="45"/>
      <c r="LYO9707" s="45"/>
      <c r="LYP9707" s="45"/>
      <c r="LYQ9707" s="45"/>
      <c r="LYR9707" s="45"/>
      <c r="LYS9707" s="45"/>
      <c r="LYT9707" s="45"/>
      <c r="LYU9707" s="45"/>
      <c r="LYV9707" s="45"/>
      <c r="LYW9707" s="45"/>
      <c r="LYX9707" s="45"/>
      <c r="LYY9707" s="45"/>
      <c r="LYZ9707" s="45"/>
      <c r="LZA9707" s="45"/>
      <c r="LZB9707" s="45"/>
      <c r="LZC9707" s="45"/>
      <c r="LZD9707" s="45"/>
      <c r="LZE9707" s="45"/>
      <c r="LZF9707" s="45"/>
      <c r="LZG9707" s="45"/>
      <c r="LZH9707" s="45"/>
      <c r="LZI9707" s="45"/>
      <c r="LZJ9707" s="45"/>
      <c r="LZK9707" s="45"/>
      <c r="LZL9707" s="45"/>
      <c r="LZM9707" s="45"/>
      <c r="LZN9707" s="45"/>
      <c r="LZO9707" s="45"/>
      <c r="LZP9707" s="45"/>
      <c r="LZQ9707" s="45"/>
      <c r="LZR9707" s="45"/>
      <c r="LZS9707" s="45"/>
      <c r="LZT9707" s="45"/>
      <c r="LZU9707" s="45"/>
      <c r="LZV9707" s="45"/>
      <c r="LZW9707" s="45"/>
      <c r="LZX9707" s="45"/>
      <c r="LZY9707" s="45"/>
      <c r="LZZ9707" s="45"/>
      <c r="MAA9707" s="45"/>
      <c r="MAB9707" s="45"/>
      <c r="MAC9707" s="45"/>
      <c r="MAD9707" s="45"/>
      <c r="MAE9707" s="45"/>
      <c r="MAF9707" s="45"/>
      <c r="MAG9707" s="45"/>
      <c r="MAH9707" s="45"/>
      <c r="MAI9707" s="45"/>
      <c r="MAJ9707" s="45"/>
      <c r="MAK9707" s="45"/>
      <c r="MAL9707" s="45"/>
      <c r="MAM9707" s="45"/>
      <c r="MAN9707" s="45"/>
      <c r="MAO9707" s="45"/>
      <c r="MAP9707" s="45"/>
      <c r="MAQ9707" s="45"/>
      <c r="MAR9707" s="45"/>
      <c r="MAS9707" s="45"/>
      <c r="MAT9707" s="45"/>
      <c r="MAU9707" s="45"/>
      <c r="MAV9707" s="45"/>
      <c r="MAW9707" s="45"/>
      <c r="MAX9707" s="45"/>
      <c r="MAY9707" s="45"/>
      <c r="MAZ9707" s="45"/>
      <c r="MBA9707" s="45"/>
      <c r="MBB9707" s="45"/>
      <c r="MBC9707" s="45"/>
      <c r="MBD9707" s="45"/>
      <c r="MBE9707" s="45"/>
      <c r="MBF9707" s="45"/>
      <c r="MBG9707" s="45"/>
      <c r="MBH9707" s="45"/>
      <c r="MBI9707" s="45"/>
      <c r="MBJ9707" s="45"/>
      <c r="MBK9707" s="45"/>
      <c r="MBL9707" s="45"/>
      <c r="MBM9707" s="45"/>
      <c r="MBN9707" s="45"/>
      <c r="MBO9707" s="45"/>
      <c r="MBP9707" s="45"/>
      <c r="MBQ9707" s="45"/>
      <c r="MBR9707" s="45"/>
      <c r="MBS9707" s="45"/>
      <c r="MBT9707" s="45"/>
      <c r="MBU9707" s="45"/>
      <c r="MBV9707" s="45"/>
      <c r="MBW9707" s="45"/>
      <c r="MBX9707" s="45"/>
      <c r="MBY9707" s="45"/>
      <c r="MBZ9707" s="45"/>
      <c r="MCA9707" s="45"/>
      <c r="MCB9707" s="45"/>
      <c r="MCC9707" s="45"/>
      <c r="MCD9707" s="45"/>
      <c r="MCE9707" s="45"/>
      <c r="MCF9707" s="45"/>
      <c r="MCG9707" s="45"/>
      <c r="MCH9707" s="45"/>
      <c r="MCI9707" s="45"/>
      <c r="MCJ9707" s="45"/>
      <c r="MCK9707" s="45"/>
      <c r="MCL9707" s="45"/>
      <c r="MCM9707" s="45"/>
      <c r="MCN9707" s="45"/>
      <c r="MCO9707" s="45"/>
      <c r="MCP9707" s="45"/>
      <c r="MCQ9707" s="45"/>
      <c r="MCR9707" s="45"/>
      <c r="MCS9707" s="45"/>
      <c r="MCT9707" s="45"/>
      <c r="MCU9707" s="45"/>
      <c r="MCV9707" s="45"/>
      <c r="MCW9707" s="45"/>
      <c r="MCX9707" s="45"/>
      <c r="MCY9707" s="45"/>
      <c r="MCZ9707" s="45"/>
      <c r="MDA9707" s="45"/>
      <c r="MDB9707" s="45"/>
      <c r="MDC9707" s="45"/>
      <c r="MDD9707" s="45"/>
      <c r="MDE9707" s="45"/>
      <c r="MDF9707" s="45"/>
      <c r="MDG9707" s="45"/>
      <c r="MDH9707" s="45"/>
      <c r="MDI9707" s="45"/>
      <c r="MDJ9707" s="45"/>
      <c r="MDK9707" s="45"/>
      <c r="MDL9707" s="45"/>
      <c r="MDM9707" s="45"/>
      <c r="MDN9707" s="45"/>
      <c r="MDO9707" s="45"/>
      <c r="MDP9707" s="45"/>
      <c r="MDQ9707" s="45"/>
      <c r="MDR9707" s="45"/>
      <c r="MDS9707" s="45"/>
      <c r="MDT9707" s="45"/>
      <c r="MDU9707" s="45"/>
      <c r="MDV9707" s="45"/>
      <c r="MDW9707" s="45"/>
      <c r="MDX9707" s="45"/>
      <c r="MDY9707" s="45"/>
      <c r="MDZ9707" s="45"/>
      <c r="MEA9707" s="45"/>
      <c r="MEB9707" s="45"/>
      <c r="MEC9707" s="45"/>
      <c r="MED9707" s="45"/>
      <c r="MEE9707" s="45"/>
      <c r="MEF9707" s="45"/>
      <c r="MEG9707" s="45"/>
      <c r="MEH9707" s="45"/>
      <c r="MEI9707" s="45"/>
      <c r="MEJ9707" s="45"/>
      <c r="MEK9707" s="45"/>
      <c r="MEL9707" s="45"/>
      <c r="MEM9707" s="45"/>
      <c r="MEN9707" s="45"/>
      <c r="MEO9707" s="45"/>
      <c r="MEP9707" s="45"/>
      <c r="MEQ9707" s="45"/>
      <c r="MER9707" s="45"/>
      <c r="MES9707" s="45"/>
      <c r="MET9707" s="45"/>
      <c r="MEU9707" s="45"/>
      <c r="MEV9707" s="45"/>
      <c r="MEW9707" s="45"/>
      <c r="MEX9707" s="45"/>
      <c r="MEY9707" s="45"/>
      <c r="MEZ9707" s="45"/>
      <c r="MFA9707" s="45"/>
      <c r="MFB9707" s="45"/>
      <c r="MFC9707" s="45"/>
      <c r="MFD9707" s="45"/>
      <c r="MFE9707" s="45"/>
      <c r="MFF9707" s="45"/>
      <c r="MFG9707" s="45"/>
      <c r="MFH9707" s="45"/>
      <c r="MFI9707" s="45"/>
      <c r="MFJ9707" s="45"/>
      <c r="MFK9707" s="45"/>
      <c r="MFL9707" s="45"/>
      <c r="MFM9707" s="45"/>
      <c r="MFN9707" s="45"/>
      <c r="MFO9707" s="45"/>
      <c r="MFP9707" s="45"/>
      <c r="MFQ9707" s="45"/>
      <c r="MFR9707" s="45"/>
      <c r="MFS9707" s="45"/>
      <c r="MFT9707" s="45"/>
      <c r="MFU9707" s="45"/>
      <c r="MFV9707" s="45"/>
      <c r="MFW9707" s="45"/>
      <c r="MFX9707" s="45"/>
      <c r="MFY9707" s="45"/>
      <c r="MFZ9707" s="45"/>
      <c r="MGA9707" s="45"/>
      <c r="MGB9707" s="45"/>
      <c r="MGC9707" s="45"/>
      <c r="MGD9707" s="45"/>
      <c r="MGE9707" s="45"/>
      <c r="MGF9707" s="45"/>
      <c r="MGG9707" s="45"/>
      <c r="MGH9707" s="45"/>
      <c r="MGI9707" s="45"/>
      <c r="MGJ9707" s="45"/>
      <c r="MGK9707" s="45"/>
      <c r="MGL9707" s="45"/>
      <c r="MGM9707" s="45"/>
      <c r="MGN9707" s="45"/>
      <c r="MGO9707" s="45"/>
      <c r="MGP9707" s="45"/>
      <c r="MGQ9707" s="45"/>
      <c r="MGR9707" s="45"/>
      <c r="MGS9707" s="45"/>
      <c r="MGT9707" s="45"/>
      <c r="MGU9707" s="45"/>
      <c r="MGV9707" s="45"/>
      <c r="MGW9707" s="45"/>
      <c r="MGX9707" s="45"/>
      <c r="MGY9707" s="45"/>
      <c r="MGZ9707" s="45"/>
      <c r="MHA9707" s="45"/>
      <c r="MHB9707" s="45"/>
      <c r="MHC9707" s="45"/>
      <c r="MHD9707" s="45"/>
      <c r="MHE9707" s="45"/>
      <c r="MHF9707" s="45"/>
      <c r="MHG9707" s="45"/>
      <c r="MHH9707" s="45"/>
      <c r="MHI9707" s="45"/>
      <c r="MHJ9707" s="45"/>
      <c r="MHK9707" s="45"/>
      <c r="MHL9707" s="45"/>
      <c r="MHM9707" s="45"/>
      <c r="MHN9707" s="45"/>
      <c r="MHO9707" s="45"/>
      <c r="MHP9707" s="45"/>
      <c r="MHQ9707" s="45"/>
      <c r="MHR9707" s="45"/>
      <c r="MHS9707" s="45"/>
      <c r="MHT9707" s="45"/>
      <c r="MHU9707" s="45"/>
      <c r="MHV9707" s="45"/>
      <c r="MHW9707" s="45"/>
      <c r="MHX9707" s="45"/>
      <c r="MHY9707" s="45"/>
      <c r="MHZ9707" s="45"/>
      <c r="MIA9707" s="45"/>
      <c r="MIB9707" s="45"/>
      <c r="MIC9707" s="45"/>
      <c r="MID9707" s="45"/>
      <c r="MIE9707" s="45"/>
      <c r="MIF9707" s="45"/>
      <c r="MIG9707" s="45"/>
      <c r="MIH9707" s="45"/>
      <c r="MII9707" s="45"/>
      <c r="MIJ9707" s="45"/>
      <c r="MIK9707" s="45"/>
      <c r="MIL9707" s="45"/>
      <c r="MIM9707" s="45"/>
      <c r="MIN9707" s="45"/>
      <c r="MIO9707" s="45"/>
      <c r="MIP9707" s="45"/>
      <c r="MIQ9707" s="45"/>
      <c r="MIR9707" s="45"/>
      <c r="MIS9707" s="45"/>
      <c r="MIT9707" s="45"/>
      <c r="MIU9707" s="45"/>
      <c r="MIV9707" s="45"/>
      <c r="MIW9707" s="45"/>
      <c r="MIX9707" s="45"/>
      <c r="MIY9707" s="45"/>
      <c r="MIZ9707" s="45"/>
      <c r="MJA9707" s="45"/>
      <c r="MJB9707" s="45"/>
      <c r="MJC9707" s="45"/>
      <c r="MJD9707" s="45"/>
      <c r="MJE9707" s="45"/>
      <c r="MJF9707" s="45"/>
      <c r="MJG9707" s="45"/>
      <c r="MJH9707" s="45"/>
      <c r="MJI9707" s="45"/>
      <c r="MJJ9707" s="45"/>
      <c r="MJK9707" s="45"/>
      <c r="MJL9707" s="45"/>
      <c r="MJM9707" s="45"/>
      <c r="MJN9707" s="45"/>
      <c r="MJO9707" s="45"/>
      <c r="MJP9707" s="45"/>
      <c r="MJQ9707" s="45"/>
      <c r="MJR9707" s="45"/>
      <c r="MJS9707" s="45"/>
      <c r="MJT9707" s="45"/>
      <c r="MJU9707" s="45"/>
      <c r="MJV9707" s="45"/>
      <c r="MJW9707" s="45"/>
      <c r="MJX9707" s="45"/>
      <c r="MJY9707" s="45"/>
      <c r="MJZ9707" s="45"/>
      <c r="MKA9707" s="45"/>
      <c r="MKB9707" s="45"/>
      <c r="MKC9707" s="45"/>
      <c r="MKD9707" s="45"/>
      <c r="MKE9707" s="45"/>
      <c r="MKF9707" s="45"/>
      <c r="MKG9707" s="45"/>
      <c r="MKH9707" s="45"/>
      <c r="MKI9707" s="45"/>
      <c r="MKJ9707" s="45"/>
      <c r="MKK9707" s="45"/>
      <c r="MKL9707" s="45"/>
      <c r="MKM9707" s="45"/>
      <c r="MKN9707" s="45"/>
      <c r="MKO9707" s="45"/>
      <c r="MKP9707" s="45"/>
      <c r="MKQ9707" s="45"/>
      <c r="MKR9707" s="45"/>
      <c r="MKS9707" s="45"/>
      <c r="MKT9707" s="45"/>
      <c r="MKU9707" s="45"/>
      <c r="MKV9707" s="45"/>
      <c r="MKW9707" s="45"/>
      <c r="MKX9707" s="45"/>
      <c r="MKY9707" s="45"/>
      <c r="MKZ9707" s="45"/>
      <c r="MLA9707" s="45"/>
      <c r="MLB9707" s="45"/>
      <c r="MLC9707" s="45"/>
      <c r="MLD9707" s="45"/>
      <c r="MLE9707" s="45"/>
      <c r="MLF9707" s="45"/>
      <c r="MLG9707" s="45"/>
      <c r="MLH9707" s="45"/>
      <c r="MLI9707" s="45"/>
      <c r="MLJ9707" s="45"/>
      <c r="MLK9707" s="45"/>
      <c r="MLL9707" s="45"/>
      <c r="MLM9707" s="45"/>
      <c r="MLN9707" s="45"/>
      <c r="MLO9707" s="45"/>
      <c r="MLP9707" s="45"/>
      <c r="MLQ9707" s="45"/>
      <c r="MLR9707" s="45"/>
      <c r="MLS9707" s="45"/>
      <c r="MLT9707" s="45"/>
      <c r="MLU9707" s="45"/>
      <c r="MLV9707" s="45"/>
      <c r="MLW9707" s="45"/>
      <c r="MLX9707" s="45"/>
      <c r="MLY9707" s="45"/>
      <c r="MLZ9707" s="45"/>
      <c r="MMA9707" s="45"/>
      <c r="MMB9707" s="45"/>
      <c r="MMC9707" s="45"/>
      <c r="MMD9707" s="45"/>
      <c r="MME9707" s="45"/>
      <c r="MMF9707" s="45"/>
      <c r="MMG9707" s="45"/>
      <c r="MMH9707" s="45"/>
      <c r="MMI9707" s="45"/>
      <c r="MMJ9707" s="45"/>
      <c r="MMK9707" s="45"/>
      <c r="MML9707" s="45"/>
      <c r="MMM9707" s="45"/>
      <c r="MMN9707" s="45"/>
      <c r="MMO9707" s="45"/>
      <c r="MMP9707" s="45"/>
      <c r="MMQ9707" s="45"/>
      <c r="MMR9707" s="45"/>
      <c r="MMS9707" s="45"/>
      <c r="MMT9707" s="45"/>
      <c r="MMU9707" s="45"/>
      <c r="MMV9707" s="45"/>
      <c r="MMW9707" s="45"/>
      <c r="MMX9707" s="45"/>
      <c r="MMY9707" s="45"/>
      <c r="MMZ9707" s="45"/>
      <c r="MNA9707" s="45"/>
      <c r="MNB9707" s="45"/>
      <c r="MNC9707" s="45"/>
      <c r="MND9707" s="45"/>
      <c r="MNE9707" s="45"/>
      <c r="MNF9707" s="45"/>
      <c r="MNG9707" s="45"/>
      <c r="MNH9707" s="45"/>
      <c r="MNI9707" s="45"/>
      <c r="MNJ9707" s="45"/>
      <c r="MNK9707" s="45"/>
      <c r="MNL9707" s="45"/>
      <c r="MNM9707" s="45"/>
      <c r="MNN9707" s="45"/>
      <c r="MNO9707" s="45"/>
      <c r="MNP9707" s="45"/>
      <c r="MNQ9707" s="45"/>
      <c r="MNR9707" s="45"/>
      <c r="MNS9707" s="45"/>
      <c r="MNT9707" s="45"/>
      <c r="MNU9707" s="45"/>
      <c r="MNV9707" s="45"/>
      <c r="MNW9707" s="45"/>
      <c r="MNX9707" s="45"/>
      <c r="MNY9707" s="45"/>
      <c r="MNZ9707" s="45"/>
      <c r="MOA9707" s="45"/>
      <c r="MOB9707" s="45"/>
      <c r="MOC9707" s="45"/>
      <c r="MOD9707" s="45"/>
      <c r="MOE9707" s="45"/>
      <c r="MOF9707" s="45"/>
      <c r="MOG9707" s="45"/>
      <c r="MOH9707" s="45"/>
      <c r="MOI9707" s="45"/>
      <c r="MOJ9707" s="45"/>
      <c r="MOK9707" s="45"/>
      <c r="MOL9707" s="45"/>
      <c r="MOM9707" s="45"/>
      <c r="MON9707" s="45"/>
      <c r="MOO9707" s="45"/>
      <c r="MOP9707" s="45"/>
      <c r="MOQ9707" s="45"/>
      <c r="MOR9707" s="45"/>
      <c r="MOS9707" s="45"/>
      <c r="MOT9707" s="45"/>
      <c r="MOU9707" s="45"/>
      <c r="MOV9707" s="45"/>
      <c r="MOW9707" s="45"/>
      <c r="MOX9707" s="45"/>
      <c r="MOY9707" s="45"/>
      <c r="MOZ9707" s="45"/>
      <c r="MPA9707" s="45"/>
      <c r="MPB9707" s="45"/>
      <c r="MPC9707" s="45"/>
      <c r="MPD9707" s="45"/>
      <c r="MPE9707" s="45"/>
      <c r="MPF9707" s="45"/>
      <c r="MPG9707" s="45"/>
      <c r="MPH9707" s="45"/>
      <c r="MPI9707" s="45"/>
      <c r="MPJ9707" s="45"/>
      <c r="MPK9707" s="45"/>
      <c r="MPL9707" s="45"/>
      <c r="MPM9707" s="45"/>
      <c r="MPN9707" s="45"/>
      <c r="MPO9707" s="45"/>
      <c r="MPP9707" s="45"/>
      <c r="MPQ9707" s="45"/>
      <c r="MPR9707" s="45"/>
      <c r="MPS9707" s="45"/>
      <c r="MPT9707" s="45"/>
      <c r="MPU9707" s="45"/>
      <c r="MPV9707" s="45"/>
      <c r="MPW9707" s="45"/>
      <c r="MPX9707" s="45"/>
      <c r="MPY9707" s="45"/>
      <c r="MPZ9707" s="45"/>
      <c r="MQA9707" s="45"/>
      <c r="MQB9707" s="45"/>
      <c r="MQC9707" s="45"/>
      <c r="MQD9707" s="45"/>
      <c r="MQE9707" s="45"/>
      <c r="MQF9707" s="45"/>
      <c r="MQG9707" s="45"/>
      <c r="MQH9707" s="45"/>
      <c r="MQI9707" s="45"/>
      <c r="MQJ9707" s="45"/>
      <c r="MQK9707" s="45"/>
      <c r="MQL9707" s="45"/>
      <c r="MQM9707" s="45"/>
      <c r="MQN9707" s="45"/>
      <c r="MQO9707" s="45"/>
      <c r="MQP9707" s="45"/>
      <c r="MQQ9707" s="45"/>
      <c r="MQR9707" s="45"/>
      <c r="MQS9707" s="45"/>
      <c r="MQT9707" s="45"/>
      <c r="MQU9707" s="45"/>
      <c r="MQV9707" s="45"/>
      <c r="MQW9707" s="45"/>
      <c r="MQX9707" s="45"/>
      <c r="MQY9707" s="45"/>
      <c r="MQZ9707" s="45"/>
      <c r="MRA9707" s="45"/>
      <c r="MRB9707" s="45"/>
      <c r="MRC9707" s="45"/>
      <c r="MRD9707" s="45"/>
      <c r="MRE9707" s="45"/>
      <c r="MRF9707" s="45"/>
      <c r="MRG9707" s="45"/>
      <c r="MRH9707" s="45"/>
      <c r="MRI9707" s="45"/>
      <c r="MRJ9707" s="45"/>
      <c r="MRK9707" s="45"/>
      <c r="MRL9707" s="45"/>
      <c r="MRM9707" s="45"/>
      <c r="MRN9707" s="45"/>
      <c r="MRO9707" s="45"/>
      <c r="MRP9707" s="45"/>
      <c r="MRQ9707" s="45"/>
      <c r="MRR9707" s="45"/>
      <c r="MRS9707" s="45"/>
      <c r="MRT9707" s="45"/>
      <c r="MRU9707" s="45"/>
      <c r="MRV9707" s="45"/>
      <c r="MRW9707" s="45"/>
      <c r="MRX9707" s="45"/>
      <c r="MRY9707" s="45"/>
      <c r="MRZ9707" s="45"/>
      <c r="MSA9707" s="45"/>
      <c r="MSB9707" s="45"/>
      <c r="MSC9707" s="45"/>
      <c r="MSD9707" s="45"/>
      <c r="MSE9707" s="45"/>
      <c r="MSF9707" s="45"/>
      <c r="MSG9707" s="45"/>
      <c r="MSH9707" s="45"/>
      <c r="MSI9707" s="45"/>
      <c r="MSJ9707" s="45"/>
      <c r="MSK9707" s="45"/>
      <c r="MSL9707" s="45"/>
      <c r="MSM9707" s="45"/>
      <c r="MSN9707" s="45"/>
      <c r="MSO9707" s="45"/>
      <c r="MSP9707" s="45"/>
      <c r="MSQ9707" s="45"/>
      <c r="MSR9707" s="45"/>
      <c r="MSS9707" s="45"/>
      <c r="MST9707" s="45"/>
      <c r="MSU9707" s="45"/>
      <c r="MSV9707" s="45"/>
      <c r="MSW9707" s="45"/>
      <c r="MSX9707" s="45"/>
      <c r="MSY9707" s="45"/>
      <c r="MSZ9707" s="45"/>
      <c r="MTA9707" s="45"/>
      <c r="MTB9707" s="45"/>
      <c r="MTC9707" s="45"/>
      <c r="MTD9707" s="45"/>
      <c r="MTE9707" s="45"/>
      <c r="MTF9707" s="45"/>
      <c r="MTG9707" s="45"/>
      <c r="MTH9707" s="45"/>
      <c r="MTI9707" s="45"/>
      <c r="MTJ9707" s="45"/>
      <c r="MTK9707" s="45"/>
      <c r="MTL9707" s="45"/>
      <c r="MTM9707" s="45"/>
      <c r="MTN9707" s="45"/>
      <c r="MTO9707" s="45"/>
      <c r="MTP9707" s="45"/>
      <c r="MTQ9707" s="45"/>
      <c r="MTR9707" s="45"/>
      <c r="MTS9707" s="45"/>
      <c r="MTT9707" s="45"/>
      <c r="MTU9707" s="45"/>
      <c r="MTV9707" s="45"/>
      <c r="MTW9707" s="45"/>
      <c r="MTX9707" s="45"/>
      <c r="MTY9707" s="45"/>
      <c r="MTZ9707" s="45"/>
      <c r="MUA9707" s="45"/>
      <c r="MUB9707" s="45"/>
      <c r="MUC9707" s="45"/>
      <c r="MUD9707" s="45"/>
      <c r="MUE9707" s="45"/>
      <c r="MUF9707" s="45"/>
      <c r="MUG9707" s="45"/>
      <c r="MUH9707" s="45"/>
      <c r="MUI9707" s="45"/>
      <c r="MUJ9707" s="45"/>
      <c r="MUK9707" s="45"/>
      <c r="MUL9707" s="45"/>
      <c r="MUM9707" s="45"/>
      <c r="MUN9707" s="45"/>
      <c r="MUO9707" s="45"/>
      <c r="MUP9707" s="45"/>
      <c r="MUQ9707" s="45"/>
      <c r="MUR9707" s="45"/>
      <c r="MUS9707" s="45"/>
      <c r="MUT9707" s="45"/>
      <c r="MUU9707" s="45"/>
      <c r="MUV9707" s="45"/>
      <c r="MUW9707" s="45"/>
      <c r="MUX9707" s="45"/>
      <c r="MUY9707" s="45"/>
      <c r="MUZ9707" s="45"/>
      <c r="MVA9707" s="45"/>
      <c r="MVB9707" s="45"/>
      <c r="MVC9707" s="45"/>
      <c r="MVD9707" s="45"/>
      <c r="MVE9707" s="45"/>
      <c r="MVF9707" s="45"/>
      <c r="MVG9707" s="45"/>
      <c r="MVH9707" s="45"/>
      <c r="MVI9707" s="45"/>
      <c r="MVJ9707" s="45"/>
      <c r="MVK9707" s="45"/>
      <c r="MVL9707" s="45"/>
      <c r="MVM9707" s="45"/>
      <c r="MVN9707" s="45"/>
      <c r="MVO9707" s="45"/>
      <c r="MVP9707" s="45"/>
      <c r="MVQ9707" s="45"/>
      <c r="MVR9707" s="45"/>
      <c r="MVS9707" s="45"/>
      <c r="MVT9707" s="45"/>
      <c r="MVU9707" s="45"/>
      <c r="MVV9707" s="45"/>
      <c r="MVW9707" s="45"/>
      <c r="MVX9707" s="45"/>
      <c r="MVY9707" s="45"/>
      <c r="MVZ9707" s="45"/>
      <c r="MWA9707" s="45"/>
      <c r="MWB9707" s="45"/>
      <c r="MWC9707" s="45"/>
      <c r="MWD9707" s="45"/>
      <c r="MWE9707" s="45"/>
      <c r="MWF9707" s="45"/>
      <c r="MWG9707" s="45"/>
      <c r="MWH9707" s="45"/>
      <c r="MWI9707" s="45"/>
      <c r="MWJ9707" s="45"/>
      <c r="MWK9707" s="45"/>
      <c r="MWL9707" s="45"/>
      <c r="MWM9707" s="45"/>
      <c r="MWN9707" s="45"/>
      <c r="MWO9707" s="45"/>
      <c r="MWP9707" s="45"/>
      <c r="MWQ9707" s="45"/>
      <c r="MWR9707" s="45"/>
      <c r="MWS9707" s="45"/>
      <c r="MWT9707" s="45"/>
      <c r="MWU9707" s="45"/>
      <c r="MWV9707" s="45"/>
      <c r="MWW9707" s="45"/>
      <c r="MWX9707" s="45"/>
      <c r="MWY9707" s="45"/>
      <c r="MWZ9707" s="45"/>
      <c r="MXA9707" s="45"/>
      <c r="MXB9707" s="45"/>
      <c r="MXC9707" s="45"/>
      <c r="MXD9707" s="45"/>
      <c r="MXE9707" s="45"/>
      <c r="MXF9707" s="45"/>
      <c r="MXG9707" s="45"/>
      <c r="MXH9707" s="45"/>
      <c r="MXI9707" s="45"/>
      <c r="MXJ9707" s="45"/>
      <c r="MXK9707" s="45"/>
      <c r="MXL9707" s="45"/>
      <c r="MXM9707" s="45"/>
      <c r="MXN9707" s="45"/>
      <c r="MXO9707" s="45"/>
      <c r="MXP9707" s="45"/>
      <c r="MXQ9707" s="45"/>
      <c r="MXR9707" s="45"/>
      <c r="MXS9707" s="45"/>
      <c r="MXT9707" s="45"/>
      <c r="MXU9707" s="45"/>
      <c r="MXV9707" s="45"/>
      <c r="MXW9707" s="45"/>
      <c r="MXX9707" s="45"/>
      <c r="MXY9707" s="45"/>
      <c r="MXZ9707" s="45"/>
      <c r="MYA9707" s="45"/>
      <c r="MYB9707" s="45"/>
      <c r="MYC9707" s="45"/>
      <c r="MYD9707" s="45"/>
      <c r="MYE9707" s="45"/>
      <c r="MYF9707" s="45"/>
      <c r="MYG9707" s="45"/>
      <c r="MYH9707" s="45"/>
      <c r="MYI9707" s="45"/>
      <c r="MYJ9707" s="45"/>
      <c r="MYK9707" s="45"/>
      <c r="MYL9707" s="45"/>
      <c r="MYM9707" s="45"/>
      <c r="MYN9707" s="45"/>
      <c r="MYO9707" s="45"/>
      <c r="MYP9707" s="45"/>
      <c r="MYQ9707" s="45"/>
      <c r="MYR9707" s="45"/>
      <c r="MYS9707" s="45"/>
      <c r="MYT9707" s="45"/>
      <c r="MYU9707" s="45"/>
      <c r="MYV9707" s="45"/>
      <c r="MYW9707" s="45"/>
      <c r="MYX9707" s="45"/>
      <c r="MYY9707" s="45"/>
      <c r="MYZ9707" s="45"/>
      <c r="MZA9707" s="45"/>
      <c r="MZB9707" s="45"/>
      <c r="MZC9707" s="45"/>
      <c r="MZD9707" s="45"/>
      <c r="MZE9707" s="45"/>
      <c r="MZF9707" s="45"/>
      <c r="MZG9707" s="45"/>
      <c r="MZH9707" s="45"/>
      <c r="MZI9707" s="45"/>
      <c r="MZJ9707" s="45"/>
      <c r="MZK9707" s="45"/>
      <c r="MZL9707" s="45"/>
      <c r="MZM9707" s="45"/>
      <c r="MZN9707" s="45"/>
      <c r="MZO9707" s="45"/>
      <c r="MZP9707" s="45"/>
      <c r="MZQ9707" s="45"/>
      <c r="MZR9707" s="45"/>
      <c r="MZS9707" s="45"/>
      <c r="MZT9707" s="45"/>
      <c r="MZU9707" s="45"/>
      <c r="MZV9707" s="45"/>
      <c r="MZW9707" s="45"/>
      <c r="MZX9707" s="45"/>
      <c r="MZY9707" s="45"/>
      <c r="MZZ9707" s="45"/>
      <c r="NAA9707" s="45"/>
      <c r="NAB9707" s="45"/>
      <c r="NAC9707" s="45"/>
      <c r="NAD9707" s="45"/>
      <c r="NAE9707" s="45"/>
      <c r="NAF9707" s="45"/>
      <c r="NAG9707" s="45"/>
      <c r="NAH9707" s="45"/>
      <c r="NAI9707" s="45"/>
      <c r="NAJ9707" s="45"/>
      <c r="NAK9707" s="45"/>
      <c r="NAL9707" s="45"/>
      <c r="NAM9707" s="45"/>
      <c r="NAN9707" s="45"/>
      <c r="NAO9707" s="45"/>
      <c r="NAP9707" s="45"/>
      <c r="NAQ9707" s="45"/>
      <c r="NAR9707" s="45"/>
      <c r="NAS9707" s="45"/>
      <c r="NAT9707" s="45"/>
      <c r="NAU9707" s="45"/>
      <c r="NAV9707" s="45"/>
      <c r="NAW9707" s="45"/>
      <c r="NAX9707" s="45"/>
      <c r="NAY9707" s="45"/>
      <c r="NAZ9707" s="45"/>
      <c r="NBA9707" s="45"/>
      <c r="NBB9707" s="45"/>
      <c r="NBC9707" s="45"/>
      <c r="NBD9707" s="45"/>
      <c r="NBE9707" s="45"/>
      <c r="NBF9707" s="45"/>
      <c r="NBG9707" s="45"/>
      <c r="NBH9707" s="45"/>
      <c r="NBI9707" s="45"/>
      <c r="NBJ9707" s="45"/>
      <c r="NBK9707" s="45"/>
      <c r="NBL9707" s="45"/>
      <c r="NBM9707" s="45"/>
      <c r="NBN9707" s="45"/>
      <c r="NBO9707" s="45"/>
      <c r="NBP9707" s="45"/>
      <c r="NBQ9707" s="45"/>
      <c r="NBR9707" s="45"/>
      <c r="NBS9707" s="45"/>
      <c r="NBT9707" s="45"/>
      <c r="NBU9707" s="45"/>
      <c r="NBV9707" s="45"/>
      <c r="NBW9707" s="45"/>
      <c r="NBX9707" s="45"/>
      <c r="NBY9707" s="45"/>
      <c r="NBZ9707" s="45"/>
      <c r="NCA9707" s="45"/>
      <c r="NCB9707" s="45"/>
      <c r="NCC9707" s="45"/>
      <c r="NCD9707" s="45"/>
      <c r="NCE9707" s="45"/>
      <c r="NCF9707" s="45"/>
      <c r="NCG9707" s="45"/>
      <c r="NCH9707" s="45"/>
      <c r="NCI9707" s="45"/>
      <c r="NCJ9707" s="45"/>
      <c r="NCK9707" s="45"/>
      <c r="NCL9707" s="45"/>
      <c r="NCM9707" s="45"/>
      <c r="NCN9707" s="45"/>
      <c r="NCO9707" s="45"/>
      <c r="NCP9707" s="45"/>
      <c r="NCQ9707" s="45"/>
      <c r="NCR9707" s="45"/>
      <c r="NCS9707" s="45"/>
      <c r="NCT9707" s="45"/>
      <c r="NCU9707" s="45"/>
      <c r="NCV9707" s="45"/>
      <c r="NCW9707" s="45"/>
      <c r="NCX9707" s="45"/>
      <c r="NCY9707" s="45"/>
      <c r="NCZ9707" s="45"/>
      <c r="NDA9707" s="45"/>
      <c r="NDB9707" s="45"/>
      <c r="NDC9707" s="45"/>
      <c r="NDD9707" s="45"/>
      <c r="NDE9707" s="45"/>
      <c r="NDF9707" s="45"/>
      <c r="NDG9707" s="45"/>
      <c r="NDH9707" s="45"/>
      <c r="NDI9707" s="45"/>
      <c r="NDJ9707" s="45"/>
      <c r="NDK9707" s="45"/>
      <c r="NDL9707" s="45"/>
      <c r="NDM9707" s="45"/>
      <c r="NDN9707" s="45"/>
      <c r="NDO9707" s="45"/>
      <c r="NDP9707" s="45"/>
      <c r="NDQ9707" s="45"/>
      <c r="NDR9707" s="45"/>
      <c r="NDS9707" s="45"/>
      <c r="NDT9707" s="45"/>
      <c r="NDU9707" s="45"/>
      <c r="NDV9707" s="45"/>
      <c r="NDW9707" s="45"/>
      <c r="NDX9707" s="45"/>
      <c r="NDY9707" s="45"/>
      <c r="NDZ9707" s="45"/>
      <c r="NEA9707" s="45"/>
      <c r="NEB9707" s="45"/>
      <c r="NEC9707" s="45"/>
      <c r="NED9707" s="45"/>
      <c r="NEE9707" s="45"/>
      <c r="NEF9707" s="45"/>
      <c r="NEG9707" s="45"/>
      <c r="NEH9707" s="45"/>
      <c r="NEI9707" s="45"/>
      <c r="NEJ9707" s="45"/>
      <c r="NEK9707" s="45"/>
      <c r="NEL9707" s="45"/>
      <c r="NEM9707" s="45"/>
      <c r="NEN9707" s="45"/>
      <c r="NEO9707" s="45"/>
      <c r="NEP9707" s="45"/>
      <c r="NEQ9707" s="45"/>
      <c r="NER9707" s="45"/>
      <c r="NES9707" s="45"/>
      <c r="NET9707" s="45"/>
      <c r="NEU9707" s="45"/>
      <c r="NEV9707" s="45"/>
      <c r="NEW9707" s="45"/>
      <c r="NEX9707" s="45"/>
      <c r="NEY9707" s="45"/>
      <c r="NEZ9707" s="45"/>
      <c r="NFA9707" s="45"/>
      <c r="NFB9707" s="45"/>
      <c r="NFC9707" s="45"/>
      <c r="NFD9707" s="45"/>
      <c r="NFE9707" s="45"/>
      <c r="NFF9707" s="45"/>
      <c r="NFG9707" s="45"/>
      <c r="NFH9707" s="45"/>
      <c r="NFI9707" s="45"/>
      <c r="NFJ9707" s="45"/>
      <c r="NFK9707" s="45"/>
      <c r="NFL9707" s="45"/>
      <c r="NFM9707" s="45"/>
      <c r="NFN9707" s="45"/>
      <c r="NFO9707" s="45"/>
      <c r="NFP9707" s="45"/>
      <c r="NFQ9707" s="45"/>
      <c r="NFR9707" s="45"/>
      <c r="NFS9707" s="45"/>
      <c r="NFT9707" s="45"/>
      <c r="NFU9707" s="45"/>
      <c r="NFV9707" s="45"/>
      <c r="NFW9707" s="45"/>
      <c r="NFX9707" s="45"/>
      <c r="NFY9707" s="45"/>
      <c r="NFZ9707" s="45"/>
      <c r="NGA9707" s="45"/>
      <c r="NGB9707" s="45"/>
      <c r="NGC9707" s="45"/>
      <c r="NGD9707" s="45"/>
      <c r="NGE9707" s="45"/>
      <c r="NGF9707" s="45"/>
      <c r="NGG9707" s="45"/>
      <c r="NGH9707" s="45"/>
      <c r="NGI9707" s="45"/>
      <c r="NGJ9707" s="45"/>
      <c r="NGK9707" s="45"/>
      <c r="NGL9707" s="45"/>
      <c r="NGM9707" s="45"/>
      <c r="NGN9707" s="45"/>
      <c r="NGO9707" s="45"/>
      <c r="NGP9707" s="45"/>
      <c r="NGQ9707" s="45"/>
      <c r="NGR9707" s="45"/>
      <c r="NGS9707" s="45"/>
      <c r="NGT9707" s="45"/>
      <c r="NGU9707" s="45"/>
      <c r="NGV9707" s="45"/>
      <c r="NGW9707" s="45"/>
      <c r="NGX9707" s="45"/>
      <c r="NGY9707" s="45"/>
      <c r="NGZ9707" s="45"/>
      <c r="NHA9707" s="45"/>
      <c r="NHB9707" s="45"/>
      <c r="NHC9707" s="45"/>
      <c r="NHD9707" s="45"/>
      <c r="NHE9707" s="45"/>
      <c r="NHF9707" s="45"/>
      <c r="NHG9707" s="45"/>
      <c r="NHH9707" s="45"/>
      <c r="NHI9707" s="45"/>
      <c r="NHJ9707" s="45"/>
      <c r="NHK9707" s="45"/>
      <c r="NHL9707" s="45"/>
      <c r="NHM9707" s="45"/>
      <c r="NHN9707" s="45"/>
      <c r="NHO9707" s="45"/>
      <c r="NHP9707" s="45"/>
      <c r="NHQ9707" s="45"/>
      <c r="NHR9707" s="45"/>
      <c r="NHS9707" s="45"/>
      <c r="NHT9707" s="45"/>
      <c r="NHU9707" s="45"/>
      <c r="NHV9707" s="45"/>
      <c r="NHW9707" s="45"/>
      <c r="NHX9707" s="45"/>
      <c r="NHY9707" s="45"/>
      <c r="NHZ9707" s="45"/>
      <c r="NIA9707" s="45"/>
      <c r="NIB9707" s="45"/>
      <c r="NIC9707" s="45"/>
      <c r="NID9707" s="45"/>
      <c r="NIE9707" s="45"/>
      <c r="NIF9707" s="45"/>
      <c r="NIG9707" s="45"/>
      <c r="NIH9707" s="45"/>
      <c r="NII9707" s="45"/>
      <c r="NIJ9707" s="45"/>
      <c r="NIK9707" s="45"/>
      <c r="NIL9707" s="45"/>
      <c r="NIM9707" s="45"/>
      <c r="NIN9707" s="45"/>
      <c r="NIO9707" s="45"/>
      <c r="NIP9707" s="45"/>
      <c r="NIQ9707" s="45"/>
      <c r="NIR9707" s="45"/>
      <c r="NIS9707" s="45"/>
      <c r="NIT9707" s="45"/>
      <c r="NIU9707" s="45"/>
      <c r="NIV9707" s="45"/>
      <c r="NIW9707" s="45"/>
      <c r="NIX9707" s="45"/>
      <c r="NIY9707" s="45"/>
      <c r="NIZ9707" s="45"/>
      <c r="NJA9707" s="45"/>
      <c r="NJB9707" s="45"/>
      <c r="NJC9707" s="45"/>
      <c r="NJD9707" s="45"/>
      <c r="NJE9707" s="45"/>
      <c r="NJF9707" s="45"/>
      <c r="NJG9707" s="45"/>
      <c r="NJH9707" s="45"/>
      <c r="NJI9707" s="45"/>
      <c r="NJJ9707" s="45"/>
      <c r="NJK9707" s="45"/>
      <c r="NJL9707" s="45"/>
      <c r="NJM9707" s="45"/>
      <c r="NJN9707" s="45"/>
      <c r="NJO9707" s="45"/>
      <c r="NJP9707" s="45"/>
      <c r="NJQ9707" s="45"/>
      <c r="NJR9707" s="45"/>
      <c r="NJS9707" s="45"/>
      <c r="NJT9707" s="45"/>
      <c r="NJU9707" s="45"/>
      <c r="NJV9707" s="45"/>
      <c r="NJW9707" s="45"/>
      <c r="NJX9707" s="45"/>
      <c r="NJY9707" s="45"/>
      <c r="NJZ9707" s="45"/>
      <c r="NKA9707" s="45"/>
      <c r="NKB9707" s="45"/>
      <c r="NKC9707" s="45"/>
      <c r="NKD9707" s="45"/>
      <c r="NKE9707" s="45"/>
      <c r="NKF9707" s="45"/>
      <c r="NKG9707" s="45"/>
      <c r="NKH9707" s="45"/>
      <c r="NKI9707" s="45"/>
      <c r="NKJ9707" s="45"/>
      <c r="NKK9707" s="45"/>
      <c r="NKL9707" s="45"/>
      <c r="NKM9707" s="45"/>
      <c r="NKN9707" s="45"/>
      <c r="NKO9707" s="45"/>
      <c r="NKP9707" s="45"/>
      <c r="NKQ9707" s="45"/>
      <c r="NKR9707" s="45"/>
      <c r="NKS9707" s="45"/>
      <c r="NKT9707" s="45"/>
      <c r="NKU9707" s="45"/>
      <c r="NKV9707" s="45"/>
      <c r="NKW9707" s="45"/>
      <c r="NKX9707" s="45"/>
      <c r="NKY9707" s="45"/>
      <c r="NKZ9707" s="45"/>
      <c r="NLA9707" s="45"/>
      <c r="NLB9707" s="45"/>
      <c r="NLC9707" s="45"/>
      <c r="NLD9707" s="45"/>
      <c r="NLE9707" s="45"/>
      <c r="NLF9707" s="45"/>
      <c r="NLG9707" s="45"/>
      <c r="NLH9707" s="45"/>
      <c r="NLI9707" s="45"/>
      <c r="NLJ9707" s="45"/>
      <c r="NLK9707" s="45"/>
      <c r="NLL9707" s="45"/>
      <c r="NLM9707" s="45"/>
      <c r="NLN9707" s="45"/>
      <c r="NLO9707" s="45"/>
      <c r="NLP9707" s="45"/>
      <c r="NLQ9707" s="45"/>
      <c r="NLR9707" s="45"/>
      <c r="NLS9707" s="45"/>
      <c r="NLT9707" s="45"/>
      <c r="NLU9707" s="45"/>
      <c r="NLV9707" s="45"/>
      <c r="NLW9707" s="45"/>
      <c r="NLX9707" s="45"/>
      <c r="NLY9707" s="45"/>
      <c r="NLZ9707" s="45"/>
      <c r="NMA9707" s="45"/>
      <c r="NMB9707" s="45"/>
      <c r="NMC9707" s="45"/>
      <c r="NMD9707" s="45"/>
      <c r="NME9707" s="45"/>
      <c r="NMF9707" s="45"/>
      <c r="NMG9707" s="45"/>
      <c r="NMH9707" s="45"/>
      <c r="NMI9707" s="45"/>
      <c r="NMJ9707" s="45"/>
      <c r="NMK9707" s="45"/>
      <c r="NML9707" s="45"/>
      <c r="NMM9707" s="45"/>
      <c r="NMN9707" s="45"/>
      <c r="NMO9707" s="45"/>
      <c r="NMP9707" s="45"/>
      <c r="NMQ9707" s="45"/>
      <c r="NMR9707" s="45"/>
      <c r="NMS9707" s="45"/>
      <c r="NMT9707" s="45"/>
      <c r="NMU9707" s="45"/>
      <c r="NMV9707" s="45"/>
      <c r="NMW9707" s="45"/>
      <c r="NMX9707" s="45"/>
      <c r="NMY9707" s="45"/>
      <c r="NMZ9707" s="45"/>
      <c r="NNA9707" s="45"/>
      <c r="NNB9707" s="45"/>
      <c r="NNC9707" s="45"/>
      <c r="NND9707" s="45"/>
      <c r="NNE9707" s="45"/>
      <c r="NNF9707" s="45"/>
      <c r="NNG9707" s="45"/>
      <c r="NNH9707" s="45"/>
      <c r="NNI9707" s="45"/>
      <c r="NNJ9707" s="45"/>
      <c r="NNK9707" s="45"/>
      <c r="NNL9707" s="45"/>
      <c r="NNM9707" s="45"/>
      <c r="NNN9707" s="45"/>
      <c r="NNO9707" s="45"/>
      <c r="NNP9707" s="45"/>
      <c r="NNQ9707" s="45"/>
      <c r="NNR9707" s="45"/>
      <c r="NNS9707" s="45"/>
      <c r="NNT9707" s="45"/>
      <c r="NNU9707" s="45"/>
      <c r="NNV9707" s="45"/>
      <c r="NNW9707" s="45"/>
      <c r="NNX9707" s="45"/>
      <c r="NNY9707" s="45"/>
      <c r="NNZ9707" s="45"/>
      <c r="NOA9707" s="45"/>
      <c r="NOB9707" s="45"/>
      <c r="NOC9707" s="45"/>
      <c r="NOD9707" s="45"/>
      <c r="NOE9707" s="45"/>
      <c r="NOF9707" s="45"/>
      <c r="NOG9707" s="45"/>
      <c r="NOH9707" s="45"/>
      <c r="NOI9707" s="45"/>
      <c r="NOJ9707" s="45"/>
      <c r="NOK9707" s="45"/>
      <c r="NOL9707" s="45"/>
      <c r="NOM9707" s="45"/>
      <c r="NON9707" s="45"/>
      <c r="NOO9707" s="45"/>
      <c r="NOP9707" s="45"/>
      <c r="NOQ9707" s="45"/>
      <c r="NOR9707" s="45"/>
      <c r="NOS9707" s="45"/>
      <c r="NOT9707" s="45"/>
      <c r="NOU9707" s="45"/>
      <c r="NOV9707" s="45"/>
      <c r="NOW9707" s="45"/>
      <c r="NOX9707" s="45"/>
      <c r="NOY9707" s="45"/>
      <c r="NOZ9707" s="45"/>
      <c r="NPA9707" s="45"/>
      <c r="NPB9707" s="45"/>
      <c r="NPC9707" s="45"/>
      <c r="NPD9707" s="45"/>
      <c r="NPE9707" s="45"/>
      <c r="NPF9707" s="45"/>
      <c r="NPG9707" s="45"/>
      <c r="NPH9707" s="45"/>
      <c r="NPI9707" s="45"/>
      <c r="NPJ9707" s="45"/>
      <c r="NPK9707" s="45"/>
      <c r="NPL9707" s="45"/>
      <c r="NPM9707" s="45"/>
      <c r="NPN9707" s="45"/>
      <c r="NPO9707" s="45"/>
      <c r="NPP9707" s="45"/>
      <c r="NPQ9707" s="45"/>
      <c r="NPR9707" s="45"/>
      <c r="NPS9707" s="45"/>
      <c r="NPT9707" s="45"/>
      <c r="NPU9707" s="45"/>
      <c r="NPV9707" s="45"/>
      <c r="NPW9707" s="45"/>
      <c r="NPX9707" s="45"/>
      <c r="NPY9707" s="45"/>
      <c r="NPZ9707" s="45"/>
      <c r="NQA9707" s="45"/>
      <c r="NQB9707" s="45"/>
      <c r="NQC9707" s="45"/>
      <c r="NQD9707" s="45"/>
      <c r="NQE9707" s="45"/>
      <c r="NQF9707" s="45"/>
      <c r="NQG9707" s="45"/>
      <c r="NQH9707" s="45"/>
      <c r="NQI9707" s="45"/>
      <c r="NQJ9707" s="45"/>
      <c r="NQK9707" s="45"/>
      <c r="NQL9707" s="45"/>
      <c r="NQM9707" s="45"/>
      <c r="NQN9707" s="45"/>
      <c r="NQO9707" s="45"/>
      <c r="NQP9707" s="45"/>
      <c r="NQQ9707" s="45"/>
      <c r="NQR9707" s="45"/>
      <c r="NQS9707" s="45"/>
      <c r="NQT9707" s="45"/>
      <c r="NQU9707" s="45"/>
      <c r="NQV9707" s="45"/>
      <c r="NQW9707" s="45"/>
      <c r="NQX9707" s="45"/>
      <c r="NQY9707" s="45"/>
      <c r="NQZ9707" s="45"/>
      <c r="NRA9707" s="45"/>
      <c r="NRB9707" s="45"/>
      <c r="NRC9707" s="45"/>
      <c r="NRD9707" s="45"/>
      <c r="NRE9707" s="45"/>
      <c r="NRF9707" s="45"/>
      <c r="NRG9707" s="45"/>
      <c r="NRH9707" s="45"/>
      <c r="NRI9707" s="45"/>
      <c r="NRJ9707" s="45"/>
      <c r="NRK9707" s="45"/>
      <c r="NRL9707" s="45"/>
      <c r="NRM9707" s="45"/>
      <c r="NRN9707" s="45"/>
      <c r="NRO9707" s="45"/>
      <c r="NRP9707" s="45"/>
      <c r="NRQ9707" s="45"/>
      <c r="NRR9707" s="45"/>
      <c r="NRS9707" s="45"/>
      <c r="NRT9707" s="45"/>
      <c r="NRU9707" s="45"/>
      <c r="NRV9707" s="45"/>
      <c r="NRW9707" s="45"/>
      <c r="NRX9707" s="45"/>
      <c r="NRY9707" s="45"/>
      <c r="NRZ9707" s="45"/>
      <c r="NSA9707" s="45"/>
      <c r="NSB9707" s="45"/>
      <c r="NSC9707" s="45"/>
      <c r="NSD9707" s="45"/>
      <c r="NSE9707" s="45"/>
      <c r="NSF9707" s="45"/>
      <c r="NSG9707" s="45"/>
      <c r="NSH9707" s="45"/>
      <c r="NSI9707" s="45"/>
      <c r="NSJ9707" s="45"/>
      <c r="NSK9707" s="45"/>
      <c r="NSL9707" s="45"/>
      <c r="NSM9707" s="45"/>
      <c r="NSN9707" s="45"/>
      <c r="NSO9707" s="45"/>
      <c r="NSP9707" s="45"/>
      <c r="NSQ9707" s="45"/>
      <c r="NSR9707" s="45"/>
      <c r="NSS9707" s="45"/>
      <c r="NST9707" s="45"/>
      <c r="NSU9707" s="45"/>
      <c r="NSV9707" s="45"/>
      <c r="NSW9707" s="45"/>
      <c r="NSX9707" s="45"/>
      <c r="NSY9707" s="45"/>
      <c r="NSZ9707" s="45"/>
      <c r="NTA9707" s="45"/>
      <c r="NTB9707" s="45"/>
      <c r="NTC9707" s="45"/>
      <c r="NTD9707" s="45"/>
      <c r="NTE9707" s="45"/>
      <c r="NTF9707" s="45"/>
      <c r="NTG9707" s="45"/>
      <c r="NTH9707" s="45"/>
      <c r="NTI9707" s="45"/>
      <c r="NTJ9707" s="45"/>
      <c r="NTK9707" s="45"/>
      <c r="NTL9707" s="45"/>
      <c r="NTM9707" s="45"/>
      <c r="NTN9707" s="45"/>
      <c r="NTO9707" s="45"/>
      <c r="NTP9707" s="45"/>
      <c r="NTQ9707" s="45"/>
      <c r="NTR9707" s="45"/>
      <c r="NTS9707" s="45"/>
      <c r="NTT9707" s="45"/>
      <c r="NTU9707" s="45"/>
      <c r="NTV9707" s="45"/>
      <c r="NTW9707" s="45"/>
      <c r="NTX9707" s="45"/>
      <c r="NTY9707" s="45"/>
      <c r="NTZ9707" s="45"/>
      <c r="NUA9707" s="45"/>
      <c r="NUB9707" s="45"/>
      <c r="NUC9707" s="45"/>
      <c r="NUD9707" s="45"/>
      <c r="NUE9707" s="45"/>
      <c r="NUF9707" s="45"/>
      <c r="NUG9707" s="45"/>
      <c r="NUH9707" s="45"/>
      <c r="NUI9707" s="45"/>
      <c r="NUJ9707" s="45"/>
      <c r="NUK9707" s="45"/>
      <c r="NUL9707" s="45"/>
      <c r="NUM9707" s="45"/>
      <c r="NUN9707" s="45"/>
      <c r="NUO9707" s="45"/>
      <c r="NUP9707" s="45"/>
      <c r="NUQ9707" s="45"/>
      <c r="NUR9707" s="45"/>
      <c r="NUS9707" s="45"/>
      <c r="NUT9707" s="45"/>
      <c r="NUU9707" s="45"/>
      <c r="NUV9707" s="45"/>
      <c r="NUW9707" s="45"/>
      <c r="NUX9707" s="45"/>
      <c r="NUY9707" s="45"/>
      <c r="NUZ9707" s="45"/>
      <c r="NVA9707" s="45"/>
      <c r="NVB9707" s="45"/>
      <c r="NVC9707" s="45"/>
      <c r="NVD9707" s="45"/>
      <c r="NVE9707" s="45"/>
      <c r="NVF9707" s="45"/>
      <c r="NVG9707" s="45"/>
      <c r="NVH9707" s="45"/>
      <c r="NVI9707" s="45"/>
      <c r="NVJ9707" s="45"/>
      <c r="NVK9707" s="45"/>
      <c r="NVL9707" s="45"/>
      <c r="NVM9707" s="45"/>
      <c r="NVN9707" s="45"/>
      <c r="NVO9707" s="45"/>
      <c r="NVP9707" s="45"/>
      <c r="NVQ9707" s="45"/>
      <c r="NVR9707" s="45"/>
      <c r="NVS9707" s="45"/>
      <c r="NVT9707" s="45"/>
      <c r="NVU9707" s="45"/>
      <c r="NVV9707" s="45"/>
      <c r="NVW9707" s="45"/>
      <c r="NVX9707" s="45"/>
      <c r="NVY9707" s="45"/>
      <c r="NVZ9707" s="45"/>
      <c r="NWA9707" s="45"/>
      <c r="NWB9707" s="45"/>
      <c r="NWC9707" s="45"/>
      <c r="NWD9707" s="45"/>
      <c r="NWE9707" s="45"/>
      <c r="NWF9707" s="45"/>
      <c r="NWG9707" s="45"/>
      <c r="NWH9707" s="45"/>
      <c r="NWI9707" s="45"/>
      <c r="NWJ9707" s="45"/>
      <c r="NWK9707" s="45"/>
      <c r="NWL9707" s="45"/>
      <c r="NWM9707" s="45"/>
      <c r="NWN9707" s="45"/>
      <c r="NWO9707" s="45"/>
      <c r="NWP9707" s="45"/>
      <c r="NWQ9707" s="45"/>
      <c r="NWR9707" s="45"/>
      <c r="NWS9707" s="45"/>
      <c r="NWT9707" s="45"/>
      <c r="NWU9707" s="45"/>
      <c r="NWV9707" s="45"/>
      <c r="NWW9707" s="45"/>
      <c r="NWX9707" s="45"/>
      <c r="NWY9707" s="45"/>
      <c r="NWZ9707" s="45"/>
      <c r="NXA9707" s="45"/>
      <c r="NXB9707" s="45"/>
      <c r="NXC9707" s="45"/>
      <c r="NXD9707" s="45"/>
      <c r="NXE9707" s="45"/>
      <c r="NXF9707" s="45"/>
      <c r="NXG9707" s="45"/>
      <c r="NXH9707" s="45"/>
      <c r="NXI9707" s="45"/>
      <c r="NXJ9707" s="45"/>
      <c r="NXK9707" s="45"/>
      <c r="NXL9707" s="45"/>
      <c r="NXM9707" s="45"/>
      <c r="NXN9707" s="45"/>
      <c r="NXO9707" s="45"/>
      <c r="NXP9707" s="45"/>
      <c r="NXQ9707" s="45"/>
      <c r="NXR9707" s="45"/>
      <c r="NXS9707" s="45"/>
      <c r="NXT9707" s="45"/>
      <c r="NXU9707" s="45"/>
      <c r="NXV9707" s="45"/>
      <c r="NXW9707" s="45"/>
      <c r="NXX9707" s="45"/>
      <c r="NXY9707" s="45"/>
      <c r="NXZ9707" s="45"/>
      <c r="NYA9707" s="45"/>
      <c r="NYB9707" s="45"/>
      <c r="NYC9707" s="45"/>
      <c r="NYD9707" s="45"/>
      <c r="NYE9707" s="45"/>
      <c r="NYF9707" s="45"/>
      <c r="NYG9707" s="45"/>
      <c r="NYH9707" s="45"/>
      <c r="NYI9707" s="45"/>
      <c r="NYJ9707" s="45"/>
      <c r="NYK9707" s="45"/>
      <c r="NYL9707" s="45"/>
      <c r="NYM9707" s="45"/>
      <c r="NYN9707" s="45"/>
      <c r="NYO9707" s="45"/>
      <c r="NYP9707" s="45"/>
      <c r="NYQ9707" s="45"/>
      <c r="NYR9707" s="45"/>
      <c r="NYS9707" s="45"/>
      <c r="NYT9707" s="45"/>
      <c r="NYU9707" s="45"/>
      <c r="NYV9707" s="45"/>
      <c r="NYW9707" s="45"/>
      <c r="NYX9707" s="45"/>
      <c r="NYY9707" s="45"/>
      <c r="NYZ9707" s="45"/>
      <c r="NZA9707" s="45"/>
      <c r="NZB9707" s="45"/>
      <c r="NZC9707" s="45"/>
      <c r="NZD9707" s="45"/>
      <c r="NZE9707" s="45"/>
      <c r="NZF9707" s="45"/>
      <c r="NZG9707" s="45"/>
      <c r="NZH9707" s="45"/>
      <c r="NZI9707" s="45"/>
      <c r="NZJ9707" s="45"/>
      <c r="NZK9707" s="45"/>
      <c r="NZL9707" s="45"/>
      <c r="NZM9707" s="45"/>
      <c r="NZN9707" s="45"/>
      <c r="NZO9707" s="45"/>
      <c r="NZP9707" s="45"/>
      <c r="NZQ9707" s="45"/>
      <c r="NZR9707" s="45"/>
      <c r="NZS9707" s="45"/>
      <c r="NZT9707" s="45"/>
      <c r="NZU9707" s="45"/>
      <c r="NZV9707" s="45"/>
      <c r="NZW9707" s="45"/>
      <c r="NZX9707" s="45"/>
      <c r="NZY9707" s="45"/>
      <c r="NZZ9707" s="45"/>
      <c r="OAA9707" s="45"/>
      <c r="OAB9707" s="45"/>
      <c r="OAC9707" s="45"/>
      <c r="OAD9707" s="45"/>
      <c r="OAE9707" s="45"/>
      <c r="OAF9707" s="45"/>
      <c r="OAG9707" s="45"/>
      <c r="OAH9707" s="45"/>
      <c r="OAI9707" s="45"/>
      <c r="OAJ9707" s="45"/>
      <c r="OAK9707" s="45"/>
      <c r="OAL9707" s="45"/>
      <c r="OAM9707" s="45"/>
      <c r="OAN9707" s="45"/>
      <c r="OAO9707" s="45"/>
      <c r="OAP9707" s="45"/>
      <c r="OAQ9707" s="45"/>
      <c r="OAR9707" s="45"/>
      <c r="OAS9707" s="45"/>
      <c r="OAT9707" s="45"/>
      <c r="OAU9707" s="45"/>
      <c r="OAV9707" s="45"/>
      <c r="OAW9707" s="45"/>
      <c r="OAX9707" s="45"/>
      <c r="OAY9707" s="45"/>
      <c r="OAZ9707" s="45"/>
      <c r="OBA9707" s="45"/>
      <c r="OBB9707" s="45"/>
      <c r="OBC9707" s="45"/>
      <c r="OBD9707" s="45"/>
      <c r="OBE9707" s="45"/>
      <c r="OBF9707" s="45"/>
      <c r="OBG9707" s="45"/>
      <c r="OBH9707" s="45"/>
      <c r="OBI9707" s="45"/>
      <c r="OBJ9707" s="45"/>
      <c r="OBK9707" s="45"/>
      <c r="OBL9707" s="45"/>
      <c r="OBM9707" s="45"/>
      <c r="OBN9707" s="45"/>
      <c r="OBO9707" s="45"/>
      <c r="OBP9707" s="45"/>
      <c r="OBQ9707" s="45"/>
      <c r="OBR9707" s="45"/>
      <c r="OBS9707" s="45"/>
      <c r="OBT9707" s="45"/>
      <c r="OBU9707" s="45"/>
      <c r="OBV9707" s="45"/>
      <c r="OBW9707" s="45"/>
      <c r="OBX9707" s="45"/>
      <c r="OBY9707" s="45"/>
      <c r="OBZ9707" s="45"/>
      <c r="OCA9707" s="45"/>
      <c r="OCB9707" s="45"/>
      <c r="OCC9707" s="45"/>
      <c r="OCD9707" s="45"/>
      <c r="OCE9707" s="45"/>
      <c r="OCF9707" s="45"/>
      <c r="OCG9707" s="45"/>
      <c r="OCH9707" s="45"/>
      <c r="OCI9707" s="45"/>
      <c r="OCJ9707" s="45"/>
      <c r="OCK9707" s="45"/>
      <c r="OCL9707" s="45"/>
      <c r="OCM9707" s="45"/>
      <c r="OCN9707" s="45"/>
      <c r="OCO9707" s="45"/>
      <c r="OCP9707" s="45"/>
      <c r="OCQ9707" s="45"/>
      <c r="OCR9707" s="45"/>
      <c r="OCS9707" s="45"/>
      <c r="OCT9707" s="45"/>
      <c r="OCU9707" s="45"/>
      <c r="OCV9707" s="45"/>
      <c r="OCW9707" s="45"/>
      <c r="OCX9707" s="45"/>
      <c r="OCY9707" s="45"/>
      <c r="OCZ9707" s="45"/>
      <c r="ODA9707" s="45"/>
      <c r="ODB9707" s="45"/>
      <c r="ODC9707" s="45"/>
      <c r="ODD9707" s="45"/>
      <c r="ODE9707" s="45"/>
      <c r="ODF9707" s="45"/>
      <c r="ODG9707" s="45"/>
      <c r="ODH9707" s="45"/>
      <c r="ODI9707" s="45"/>
      <c r="ODJ9707" s="45"/>
      <c r="ODK9707" s="45"/>
      <c r="ODL9707" s="45"/>
      <c r="ODM9707" s="45"/>
      <c r="ODN9707" s="45"/>
      <c r="ODO9707" s="45"/>
      <c r="ODP9707" s="45"/>
      <c r="ODQ9707" s="45"/>
      <c r="ODR9707" s="45"/>
      <c r="ODS9707" s="45"/>
      <c r="ODT9707" s="45"/>
      <c r="ODU9707" s="45"/>
      <c r="ODV9707" s="45"/>
      <c r="ODW9707" s="45"/>
      <c r="ODX9707" s="45"/>
      <c r="ODY9707" s="45"/>
      <c r="ODZ9707" s="45"/>
      <c r="OEA9707" s="45"/>
      <c r="OEB9707" s="45"/>
      <c r="OEC9707" s="45"/>
      <c r="OED9707" s="45"/>
      <c r="OEE9707" s="45"/>
      <c r="OEF9707" s="45"/>
      <c r="OEG9707" s="45"/>
      <c r="OEH9707" s="45"/>
      <c r="OEI9707" s="45"/>
      <c r="OEJ9707" s="45"/>
      <c r="OEK9707" s="45"/>
      <c r="OEL9707" s="45"/>
      <c r="OEM9707" s="45"/>
      <c r="OEN9707" s="45"/>
      <c r="OEO9707" s="45"/>
      <c r="OEP9707" s="45"/>
      <c r="OEQ9707" s="45"/>
      <c r="OER9707" s="45"/>
      <c r="OES9707" s="45"/>
      <c r="OET9707" s="45"/>
      <c r="OEU9707" s="45"/>
      <c r="OEV9707" s="45"/>
      <c r="OEW9707" s="45"/>
      <c r="OEX9707" s="45"/>
      <c r="OEY9707" s="45"/>
      <c r="OEZ9707" s="45"/>
      <c r="OFA9707" s="45"/>
      <c r="OFB9707" s="45"/>
      <c r="OFC9707" s="45"/>
      <c r="OFD9707" s="45"/>
      <c r="OFE9707" s="45"/>
      <c r="OFF9707" s="45"/>
      <c r="OFG9707" s="45"/>
      <c r="OFH9707" s="45"/>
      <c r="OFI9707" s="45"/>
      <c r="OFJ9707" s="45"/>
      <c r="OFK9707" s="45"/>
      <c r="OFL9707" s="45"/>
      <c r="OFM9707" s="45"/>
      <c r="OFN9707" s="45"/>
      <c r="OFO9707" s="45"/>
      <c r="OFP9707" s="45"/>
      <c r="OFQ9707" s="45"/>
      <c r="OFR9707" s="45"/>
      <c r="OFS9707" s="45"/>
      <c r="OFT9707" s="45"/>
      <c r="OFU9707" s="45"/>
      <c r="OFV9707" s="45"/>
      <c r="OFW9707" s="45"/>
      <c r="OFX9707" s="45"/>
      <c r="OFY9707" s="45"/>
      <c r="OFZ9707" s="45"/>
      <c r="OGA9707" s="45"/>
      <c r="OGB9707" s="45"/>
      <c r="OGC9707" s="45"/>
      <c r="OGD9707" s="45"/>
      <c r="OGE9707" s="45"/>
      <c r="OGF9707" s="45"/>
      <c r="OGG9707" s="45"/>
      <c r="OGH9707" s="45"/>
      <c r="OGI9707" s="45"/>
      <c r="OGJ9707" s="45"/>
      <c r="OGK9707" s="45"/>
      <c r="OGL9707" s="45"/>
      <c r="OGM9707" s="45"/>
      <c r="OGN9707" s="45"/>
      <c r="OGO9707" s="45"/>
      <c r="OGP9707" s="45"/>
      <c r="OGQ9707" s="45"/>
      <c r="OGR9707" s="45"/>
      <c r="OGS9707" s="45"/>
      <c r="OGT9707" s="45"/>
      <c r="OGU9707" s="45"/>
      <c r="OGV9707" s="45"/>
      <c r="OGW9707" s="45"/>
      <c r="OGX9707" s="45"/>
      <c r="OGY9707" s="45"/>
      <c r="OGZ9707" s="45"/>
      <c r="OHA9707" s="45"/>
      <c r="OHB9707" s="45"/>
      <c r="OHC9707" s="45"/>
      <c r="OHD9707" s="45"/>
      <c r="OHE9707" s="45"/>
      <c r="OHF9707" s="45"/>
      <c r="OHG9707" s="45"/>
      <c r="OHH9707" s="45"/>
      <c r="OHI9707" s="45"/>
      <c r="OHJ9707" s="45"/>
      <c r="OHK9707" s="45"/>
      <c r="OHL9707" s="45"/>
      <c r="OHM9707" s="45"/>
      <c r="OHN9707" s="45"/>
      <c r="OHO9707" s="45"/>
      <c r="OHP9707" s="45"/>
      <c r="OHQ9707" s="45"/>
      <c r="OHR9707" s="45"/>
      <c r="OHS9707" s="45"/>
      <c r="OHT9707" s="45"/>
      <c r="OHU9707" s="45"/>
      <c r="OHV9707" s="45"/>
      <c r="OHW9707" s="45"/>
      <c r="OHX9707" s="45"/>
      <c r="OHY9707" s="45"/>
      <c r="OHZ9707" s="45"/>
      <c r="OIA9707" s="45"/>
      <c r="OIB9707" s="45"/>
      <c r="OIC9707" s="45"/>
      <c r="OID9707" s="45"/>
      <c r="OIE9707" s="45"/>
      <c r="OIF9707" s="45"/>
      <c r="OIG9707" s="45"/>
      <c r="OIH9707" s="45"/>
      <c r="OII9707" s="45"/>
      <c r="OIJ9707" s="45"/>
      <c r="OIK9707" s="45"/>
      <c r="OIL9707" s="45"/>
      <c r="OIM9707" s="45"/>
      <c r="OIN9707" s="45"/>
      <c r="OIO9707" s="45"/>
      <c r="OIP9707" s="45"/>
      <c r="OIQ9707" s="45"/>
      <c r="OIR9707" s="45"/>
      <c r="OIS9707" s="45"/>
      <c r="OIT9707" s="45"/>
      <c r="OIU9707" s="45"/>
      <c r="OIV9707" s="45"/>
      <c r="OIW9707" s="45"/>
      <c r="OIX9707" s="45"/>
      <c r="OIY9707" s="45"/>
      <c r="OIZ9707" s="45"/>
      <c r="OJA9707" s="45"/>
      <c r="OJB9707" s="45"/>
      <c r="OJC9707" s="45"/>
      <c r="OJD9707" s="45"/>
      <c r="OJE9707" s="45"/>
      <c r="OJF9707" s="45"/>
      <c r="OJG9707" s="45"/>
      <c r="OJH9707" s="45"/>
      <c r="OJI9707" s="45"/>
      <c r="OJJ9707" s="45"/>
      <c r="OJK9707" s="45"/>
      <c r="OJL9707" s="45"/>
      <c r="OJM9707" s="45"/>
      <c r="OJN9707" s="45"/>
      <c r="OJO9707" s="45"/>
      <c r="OJP9707" s="45"/>
      <c r="OJQ9707" s="45"/>
      <c r="OJR9707" s="45"/>
      <c r="OJS9707" s="45"/>
      <c r="OJT9707" s="45"/>
      <c r="OJU9707" s="45"/>
      <c r="OJV9707" s="45"/>
      <c r="OJW9707" s="45"/>
      <c r="OJX9707" s="45"/>
      <c r="OJY9707" s="45"/>
      <c r="OJZ9707" s="45"/>
      <c r="OKA9707" s="45"/>
      <c r="OKB9707" s="45"/>
      <c r="OKC9707" s="45"/>
      <c r="OKD9707" s="45"/>
      <c r="OKE9707" s="45"/>
      <c r="OKF9707" s="45"/>
      <c r="OKG9707" s="45"/>
      <c r="OKH9707" s="45"/>
      <c r="OKI9707" s="45"/>
      <c r="OKJ9707" s="45"/>
      <c r="OKK9707" s="45"/>
      <c r="OKL9707" s="45"/>
      <c r="OKM9707" s="45"/>
      <c r="OKN9707" s="45"/>
      <c r="OKO9707" s="45"/>
      <c r="OKP9707" s="45"/>
      <c r="OKQ9707" s="45"/>
      <c r="OKR9707" s="45"/>
      <c r="OKS9707" s="45"/>
      <c r="OKT9707" s="45"/>
      <c r="OKU9707" s="45"/>
      <c r="OKV9707" s="45"/>
      <c r="OKW9707" s="45"/>
      <c r="OKX9707" s="45"/>
      <c r="OKY9707" s="45"/>
      <c r="OKZ9707" s="45"/>
      <c r="OLA9707" s="45"/>
      <c r="OLB9707" s="45"/>
      <c r="OLC9707" s="45"/>
      <c r="OLD9707" s="45"/>
      <c r="OLE9707" s="45"/>
      <c r="OLF9707" s="45"/>
      <c r="OLG9707" s="45"/>
      <c r="OLH9707" s="45"/>
      <c r="OLI9707" s="45"/>
      <c r="OLJ9707" s="45"/>
      <c r="OLK9707" s="45"/>
      <c r="OLL9707" s="45"/>
      <c r="OLM9707" s="45"/>
      <c r="OLN9707" s="45"/>
      <c r="OLO9707" s="45"/>
      <c r="OLP9707" s="45"/>
      <c r="OLQ9707" s="45"/>
      <c r="OLR9707" s="45"/>
      <c r="OLS9707" s="45"/>
      <c r="OLT9707" s="45"/>
      <c r="OLU9707" s="45"/>
      <c r="OLV9707" s="45"/>
      <c r="OLW9707" s="45"/>
      <c r="OLX9707" s="45"/>
      <c r="OLY9707" s="45"/>
      <c r="OLZ9707" s="45"/>
      <c r="OMA9707" s="45"/>
      <c r="OMB9707" s="45"/>
      <c r="OMC9707" s="45"/>
      <c r="OMD9707" s="45"/>
      <c r="OME9707" s="45"/>
      <c r="OMF9707" s="45"/>
      <c r="OMG9707" s="45"/>
      <c r="OMH9707" s="45"/>
      <c r="OMI9707" s="45"/>
      <c r="OMJ9707" s="45"/>
      <c r="OMK9707" s="45"/>
      <c r="OML9707" s="45"/>
      <c r="OMM9707" s="45"/>
      <c r="OMN9707" s="45"/>
      <c r="OMO9707" s="45"/>
      <c r="OMP9707" s="45"/>
      <c r="OMQ9707" s="45"/>
      <c r="OMR9707" s="45"/>
      <c r="OMS9707" s="45"/>
      <c r="OMT9707" s="45"/>
      <c r="OMU9707" s="45"/>
      <c r="OMV9707" s="45"/>
      <c r="OMW9707" s="45"/>
      <c r="OMX9707" s="45"/>
      <c r="OMY9707" s="45"/>
      <c r="OMZ9707" s="45"/>
      <c r="ONA9707" s="45"/>
      <c r="ONB9707" s="45"/>
      <c r="ONC9707" s="45"/>
      <c r="OND9707" s="45"/>
      <c r="ONE9707" s="45"/>
      <c r="ONF9707" s="45"/>
      <c r="ONG9707" s="45"/>
      <c r="ONH9707" s="45"/>
      <c r="ONI9707" s="45"/>
      <c r="ONJ9707" s="45"/>
      <c r="ONK9707" s="45"/>
      <c r="ONL9707" s="45"/>
      <c r="ONM9707" s="45"/>
      <c r="ONN9707" s="45"/>
      <c r="ONO9707" s="45"/>
      <c r="ONP9707" s="45"/>
      <c r="ONQ9707" s="45"/>
      <c r="ONR9707" s="45"/>
      <c r="ONS9707" s="45"/>
      <c r="ONT9707" s="45"/>
      <c r="ONU9707" s="45"/>
      <c r="ONV9707" s="45"/>
      <c r="ONW9707" s="45"/>
      <c r="ONX9707" s="45"/>
      <c r="ONY9707" s="45"/>
      <c r="ONZ9707" s="45"/>
      <c r="OOA9707" s="45"/>
      <c r="OOB9707" s="45"/>
      <c r="OOC9707" s="45"/>
      <c r="OOD9707" s="45"/>
      <c r="OOE9707" s="45"/>
      <c r="OOF9707" s="45"/>
      <c r="OOG9707" s="45"/>
      <c r="OOH9707" s="45"/>
      <c r="OOI9707" s="45"/>
      <c r="OOJ9707" s="45"/>
      <c r="OOK9707" s="45"/>
      <c r="OOL9707" s="45"/>
      <c r="OOM9707" s="45"/>
      <c r="OON9707" s="45"/>
      <c r="OOO9707" s="45"/>
      <c r="OOP9707" s="45"/>
      <c r="OOQ9707" s="45"/>
      <c r="OOR9707" s="45"/>
      <c r="OOS9707" s="45"/>
      <c r="OOT9707" s="45"/>
      <c r="OOU9707" s="45"/>
      <c r="OOV9707" s="45"/>
      <c r="OOW9707" s="45"/>
      <c r="OOX9707" s="45"/>
      <c r="OOY9707" s="45"/>
      <c r="OOZ9707" s="45"/>
      <c r="OPA9707" s="45"/>
      <c r="OPB9707" s="45"/>
      <c r="OPC9707" s="45"/>
      <c r="OPD9707" s="45"/>
      <c r="OPE9707" s="45"/>
      <c r="OPF9707" s="45"/>
      <c r="OPG9707" s="45"/>
      <c r="OPH9707" s="45"/>
      <c r="OPI9707" s="45"/>
      <c r="OPJ9707" s="45"/>
      <c r="OPK9707" s="45"/>
      <c r="OPL9707" s="45"/>
      <c r="OPM9707" s="45"/>
      <c r="OPN9707" s="45"/>
      <c r="OPO9707" s="45"/>
      <c r="OPP9707" s="45"/>
      <c r="OPQ9707" s="45"/>
      <c r="OPR9707" s="45"/>
      <c r="OPS9707" s="45"/>
      <c r="OPT9707" s="45"/>
      <c r="OPU9707" s="45"/>
      <c r="OPV9707" s="45"/>
      <c r="OPW9707" s="45"/>
      <c r="OPX9707" s="45"/>
      <c r="OPY9707" s="45"/>
      <c r="OPZ9707" s="45"/>
      <c r="OQA9707" s="45"/>
      <c r="OQB9707" s="45"/>
      <c r="OQC9707" s="45"/>
      <c r="OQD9707" s="45"/>
      <c r="OQE9707" s="45"/>
      <c r="OQF9707" s="45"/>
      <c r="OQG9707" s="45"/>
      <c r="OQH9707" s="45"/>
      <c r="OQI9707" s="45"/>
      <c r="OQJ9707" s="45"/>
      <c r="OQK9707" s="45"/>
      <c r="OQL9707" s="45"/>
      <c r="OQM9707" s="45"/>
      <c r="OQN9707" s="45"/>
      <c r="OQO9707" s="45"/>
      <c r="OQP9707" s="45"/>
      <c r="OQQ9707" s="45"/>
      <c r="OQR9707" s="45"/>
      <c r="OQS9707" s="45"/>
      <c r="OQT9707" s="45"/>
      <c r="OQU9707" s="45"/>
      <c r="OQV9707" s="45"/>
      <c r="OQW9707" s="45"/>
      <c r="OQX9707" s="45"/>
      <c r="OQY9707" s="45"/>
      <c r="OQZ9707" s="45"/>
      <c r="ORA9707" s="45"/>
      <c r="ORB9707" s="45"/>
      <c r="ORC9707" s="45"/>
      <c r="ORD9707" s="45"/>
      <c r="ORE9707" s="45"/>
      <c r="ORF9707" s="45"/>
      <c r="ORG9707" s="45"/>
      <c r="ORH9707" s="45"/>
      <c r="ORI9707" s="45"/>
      <c r="ORJ9707" s="45"/>
      <c r="ORK9707" s="45"/>
      <c r="ORL9707" s="45"/>
      <c r="ORM9707" s="45"/>
      <c r="ORN9707" s="45"/>
      <c r="ORO9707" s="45"/>
      <c r="ORP9707" s="45"/>
      <c r="ORQ9707" s="45"/>
      <c r="ORR9707" s="45"/>
      <c r="ORS9707" s="45"/>
      <c r="ORT9707" s="45"/>
      <c r="ORU9707" s="45"/>
      <c r="ORV9707" s="45"/>
      <c r="ORW9707" s="45"/>
      <c r="ORX9707" s="45"/>
      <c r="ORY9707" s="45"/>
      <c r="ORZ9707" s="45"/>
      <c r="OSA9707" s="45"/>
      <c r="OSB9707" s="45"/>
      <c r="OSC9707" s="45"/>
      <c r="OSD9707" s="45"/>
      <c r="OSE9707" s="45"/>
      <c r="OSF9707" s="45"/>
      <c r="OSG9707" s="45"/>
      <c r="OSH9707" s="45"/>
      <c r="OSI9707" s="45"/>
      <c r="OSJ9707" s="45"/>
      <c r="OSK9707" s="45"/>
      <c r="OSL9707" s="45"/>
      <c r="OSM9707" s="45"/>
      <c r="OSN9707" s="45"/>
      <c r="OSO9707" s="45"/>
      <c r="OSP9707" s="45"/>
      <c r="OSQ9707" s="45"/>
      <c r="OSR9707" s="45"/>
      <c r="OSS9707" s="45"/>
      <c r="OST9707" s="45"/>
      <c r="OSU9707" s="45"/>
      <c r="OSV9707" s="45"/>
      <c r="OSW9707" s="45"/>
      <c r="OSX9707" s="45"/>
      <c r="OSY9707" s="45"/>
      <c r="OSZ9707" s="45"/>
      <c r="OTA9707" s="45"/>
      <c r="OTB9707" s="45"/>
      <c r="OTC9707" s="45"/>
      <c r="OTD9707" s="45"/>
      <c r="OTE9707" s="45"/>
      <c r="OTF9707" s="45"/>
      <c r="OTG9707" s="45"/>
      <c r="OTH9707" s="45"/>
      <c r="OTI9707" s="45"/>
      <c r="OTJ9707" s="45"/>
      <c r="OTK9707" s="45"/>
      <c r="OTL9707" s="45"/>
      <c r="OTM9707" s="45"/>
      <c r="OTN9707" s="45"/>
      <c r="OTO9707" s="45"/>
      <c r="OTP9707" s="45"/>
      <c r="OTQ9707" s="45"/>
      <c r="OTR9707" s="45"/>
      <c r="OTS9707" s="45"/>
      <c r="OTT9707" s="45"/>
      <c r="OTU9707" s="45"/>
      <c r="OTV9707" s="45"/>
      <c r="OTW9707" s="45"/>
      <c r="OTX9707" s="45"/>
      <c r="OTY9707" s="45"/>
      <c r="OTZ9707" s="45"/>
      <c r="OUA9707" s="45"/>
      <c r="OUB9707" s="45"/>
      <c r="OUC9707" s="45"/>
      <c r="OUD9707" s="45"/>
      <c r="OUE9707" s="45"/>
      <c r="OUF9707" s="45"/>
      <c r="OUG9707" s="45"/>
      <c r="OUH9707" s="45"/>
      <c r="OUI9707" s="45"/>
      <c r="OUJ9707" s="45"/>
      <c r="OUK9707" s="45"/>
      <c r="OUL9707" s="45"/>
      <c r="OUM9707" s="45"/>
      <c r="OUN9707" s="45"/>
      <c r="OUO9707" s="45"/>
      <c r="OUP9707" s="45"/>
      <c r="OUQ9707" s="45"/>
      <c r="OUR9707" s="45"/>
      <c r="OUS9707" s="45"/>
      <c r="OUT9707" s="45"/>
      <c r="OUU9707" s="45"/>
      <c r="OUV9707" s="45"/>
      <c r="OUW9707" s="45"/>
      <c r="OUX9707" s="45"/>
      <c r="OUY9707" s="45"/>
      <c r="OUZ9707" s="45"/>
      <c r="OVA9707" s="45"/>
      <c r="OVB9707" s="45"/>
      <c r="OVC9707" s="45"/>
      <c r="OVD9707" s="45"/>
      <c r="OVE9707" s="45"/>
      <c r="OVF9707" s="45"/>
      <c r="OVG9707" s="45"/>
      <c r="OVH9707" s="45"/>
      <c r="OVI9707" s="45"/>
      <c r="OVJ9707" s="45"/>
      <c r="OVK9707" s="45"/>
      <c r="OVL9707" s="45"/>
      <c r="OVM9707" s="45"/>
      <c r="OVN9707" s="45"/>
      <c r="OVO9707" s="45"/>
      <c r="OVP9707" s="45"/>
      <c r="OVQ9707" s="45"/>
      <c r="OVR9707" s="45"/>
      <c r="OVS9707" s="45"/>
      <c r="OVT9707" s="45"/>
      <c r="OVU9707" s="45"/>
      <c r="OVV9707" s="45"/>
      <c r="OVW9707" s="45"/>
      <c r="OVX9707" s="45"/>
      <c r="OVY9707" s="45"/>
      <c r="OVZ9707" s="45"/>
      <c r="OWA9707" s="45"/>
      <c r="OWB9707" s="45"/>
      <c r="OWC9707" s="45"/>
      <c r="OWD9707" s="45"/>
      <c r="OWE9707" s="45"/>
      <c r="OWF9707" s="45"/>
      <c r="OWG9707" s="45"/>
      <c r="OWH9707" s="45"/>
      <c r="OWI9707" s="45"/>
      <c r="OWJ9707" s="45"/>
      <c r="OWK9707" s="45"/>
      <c r="OWL9707" s="45"/>
      <c r="OWM9707" s="45"/>
      <c r="OWN9707" s="45"/>
      <c r="OWO9707" s="45"/>
      <c r="OWP9707" s="45"/>
      <c r="OWQ9707" s="45"/>
      <c r="OWR9707" s="45"/>
      <c r="OWS9707" s="45"/>
      <c r="OWT9707" s="45"/>
      <c r="OWU9707" s="45"/>
      <c r="OWV9707" s="45"/>
      <c r="OWW9707" s="45"/>
      <c r="OWX9707" s="45"/>
      <c r="OWY9707" s="45"/>
      <c r="OWZ9707" s="45"/>
      <c r="OXA9707" s="45"/>
      <c r="OXB9707" s="45"/>
      <c r="OXC9707" s="45"/>
      <c r="OXD9707" s="45"/>
      <c r="OXE9707" s="45"/>
      <c r="OXF9707" s="45"/>
      <c r="OXG9707" s="45"/>
      <c r="OXH9707" s="45"/>
      <c r="OXI9707" s="45"/>
      <c r="OXJ9707" s="45"/>
      <c r="OXK9707" s="45"/>
      <c r="OXL9707" s="45"/>
      <c r="OXM9707" s="45"/>
      <c r="OXN9707" s="45"/>
      <c r="OXO9707" s="45"/>
      <c r="OXP9707" s="45"/>
      <c r="OXQ9707" s="45"/>
      <c r="OXR9707" s="45"/>
      <c r="OXS9707" s="45"/>
      <c r="OXT9707" s="45"/>
      <c r="OXU9707" s="45"/>
      <c r="OXV9707" s="45"/>
      <c r="OXW9707" s="45"/>
      <c r="OXX9707" s="45"/>
      <c r="OXY9707" s="45"/>
      <c r="OXZ9707" s="45"/>
      <c r="OYA9707" s="45"/>
      <c r="OYB9707" s="45"/>
      <c r="OYC9707" s="45"/>
      <c r="OYD9707" s="45"/>
      <c r="OYE9707" s="45"/>
      <c r="OYF9707" s="45"/>
      <c r="OYG9707" s="45"/>
      <c r="OYH9707" s="45"/>
      <c r="OYI9707" s="45"/>
      <c r="OYJ9707" s="45"/>
      <c r="OYK9707" s="45"/>
      <c r="OYL9707" s="45"/>
      <c r="OYM9707" s="45"/>
      <c r="OYN9707" s="45"/>
      <c r="OYO9707" s="45"/>
      <c r="OYP9707" s="45"/>
      <c r="OYQ9707" s="45"/>
      <c r="OYR9707" s="45"/>
      <c r="OYS9707" s="45"/>
      <c r="OYT9707" s="45"/>
      <c r="OYU9707" s="45"/>
      <c r="OYV9707" s="45"/>
      <c r="OYW9707" s="45"/>
      <c r="OYX9707" s="45"/>
      <c r="OYY9707" s="45"/>
      <c r="OYZ9707" s="45"/>
      <c r="OZA9707" s="45"/>
      <c r="OZB9707" s="45"/>
      <c r="OZC9707" s="45"/>
      <c r="OZD9707" s="45"/>
      <c r="OZE9707" s="45"/>
      <c r="OZF9707" s="45"/>
      <c r="OZG9707" s="45"/>
      <c r="OZH9707" s="45"/>
      <c r="OZI9707" s="45"/>
      <c r="OZJ9707" s="45"/>
      <c r="OZK9707" s="45"/>
      <c r="OZL9707" s="45"/>
      <c r="OZM9707" s="45"/>
      <c r="OZN9707" s="45"/>
      <c r="OZO9707" s="45"/>
      <c r="OZP9707" s="45"/>
      <c r="OZQ9707" s="45"/>
      <c r="OZR9707" s="45"/>
      <c r="OZS9707" s="45"/>
      <c r="OZT9707" s="45"/>
      <c r="OZU9707" s="45"/>
      <c r="OZV9707" s="45"/>
      <c r="OZW9707" s="45"/>
      <c r="OZX9707" s="45"/>
      <c r="OZY9707" s="45"/>
      <c r="OZZ9707" s="45"/>
      <c r="PAA9707" s="45"/>
      <c r="PAB9707" s="45"/>
      <c r="PAC9707" s="45"/>
      <c r="PAD9707" s="45"/>
      <c r="PAE9707" s="45"/>
      <c r="PAF9707" s="45"/>
      <c r="PAG9707" s="45"/>
      <c r="PAH9707" s="45"/>
      <c r="PAI9707" s="45"/>
      <c r="PAJ9707" s="45"/>
      <c r="PAK9707" s="45"/>
      <c r="PAL9707" s="45"/>
      <c r="PAM9707" s="45"/>
      <c r="PAN9707" s="45"/>
      <c r="PAO9707" s="45"/>
      <c r="PAP9707" s="45"/>
      <c r="PAQ9707" s="45"/>
      <c r="PAR9707" s="45"/>
      <c r="PAS9707" s="45"/>
      <c r="PAT9707" s="45"/>
      <c r="PAU9707" s="45"/>
      <c r="PAV9707" s="45"/>
      <c r="PAW9707" s="45"/>
      <c r="PAX9707" s="45"/>
      <c r="PAY9707" s="45"/>
      <c r="PAZ9707" s="45"/>
      <c r="PBA9707" s="45"/>
      <c r="PBB9707" s="45"/>
      <c r="PBC9707" s="45"/>
      <c r="PBD9707" s="45"/>
      <c r="PBE9707" s="45"/>
      <c r="PBF9707" s="45"/>
      <c r="PBG9707" s="45"/>
      <c r="PBH9707" s="45"/>
      <c r="PBI9707" s="45"/>
      <c r="PBJ9707" s="45"/>
      <c r="PBK9707" s="45"/>
      <c r="PBL9707" s="45"/>
      <c r="PBM9707" s="45"/>
      <c r="PBN9707" s="45"/>
      <c r="PBO9707" s="45"/>
      <c r="PBP9707" s="45"/>
      <c r="PBQ9707" s="45"/>
      <c r="PBR9707" s="45"/>
      <c r="PBS9707" s="45"/>
      <c r="PBT9707" s="45"/>
      <c r="PBU9707" s="45"/>
      <c r="PBV9707" s="45"/>
      <c r="PBW9707" s="45"/>
      <c r="PBX9707" s="45"/>
      <c r="PBY9707" s="45"/>
      <c r="PBZ9707" s="45"/>
      <c r="PCA9707" s="45"/>
      <c r="PCB9707" s="45"/>
      <c r="PCC9707" s="45"/>
      <c r="PCD9707" s="45"/>
      <c r="PCE9707" s="45"/>
      <c r="PCF9707" s="45"/>
      <c r="PCG9707" s="45"/>
      <c r="PCH9707" s="45"/>
      <c r="PCI9707" s="45"/>
      <c r="PCJ9707" s="45"/>
      <c r="PCK9707" s="45"/>
      <c r="PCL9707" s="45"/>
      <c r="PCM9707" s="45"/>
      <c r="PCN9707" s="45"/>
      <c r="PCO9707" s="45"/>
      <c r="PCP9707" s="45"/>
      <c r="PCQ9707" s="45"/>
      <c r="PCR9707" s="45"/>
      <c r="PCS9707" s="45"/>
      <c r="PCT9707" s="45"/>
      <c r="PCU9707" s="45"/>
      <c r="PCV9707" s="45"/>
      <c r="PCW9707" s="45"/>
      <c r="PCX9707" s="45"/>
      <c r="PCY9707" s="45"/>
      <c r="PCZ9707" s="45"/>
      <c r="PDA9707" s="45"/>
      <c r="PDB9707" s="45"/>
      <c r="PDC9707" s="45"/>
      <c r="PDD9707" s="45"/>
      <c r="PDE9707" s="45"/>
      <c r="PDF9707" s="45"/>
      <c r="PDG9707" s="45"/>
      <c r="PDH9707" s="45"/>
      <c r="PDI9707" s="45"/>
      <c r="PDJ9707" s="45"/>
      <c r="PDK9707" s="45"/>
      <c r="PDL9707" s="45"/>
      <c r="PDM9707" s="45"/>
      <c r="PDN9707" s="45"/>
      <c r="PDO9707" s="45"/>
      <c r="PDP9707" s="45"/>
      <c r="PDQ9707" s="45"/>
      <c r="PDR9707" s="45"/>
      <c r="PDS9707" s="45"/>
      <c r="PDT9707" s="45"/>
      <c r="PDU9707" s="45"/>
      <c r="PDV9707" s="45"/>
      <c r="PDW9707" s="45"/>
      <c r="PDX9707" s="45"/>
      <c r="PDY9707" s="45"/>
      <c r="PDZ9707" s="45"/>
      <c r="PEA9707" s="45"/>
      <c r="PEB9707" s="45"/>
      <c r="PEC9707" s="45"/>
      <c r="PED9707" s="45"/>
      <c r="PEE9707" s="45"/>
      <c r="PEF9707" s="45"/>
      <c r="PEG9707" s="45"/>
      <c r="PEH9707" s="45"/>
      <c r="PEI9707" s="45"/>
      <c r="PEJ9707" s="45"/>
      <c r="PEK9707" s="45"/>
      <c r="PEL9707" s="45"/>
      <c r="PEM9707" s="45"/>
      <c r="PEN9707" s="45"/>
      <c r="PEO9707" s="45"/>
      <c r="PEP9707" s="45"/>
      <c r="PEQ9707" s="45"/>
      <c r="PER9707" s="45"/>
      <c r="PES9707" s="45"/>
      <c r="PET9707" s="45"/>
      <c r="PEU9707" s="45"/>
      <c r="PEV9707" s="45"/>
      <c r="PEW9707" s="45"/>
      <c r="PEX9707" s="45"/>
      <c r="PEY9707" s="45"/>
      <c r="PEZ9707" s="45"/>
      <c r="PFA9707" s="45"/>
      <c r="PFB9707" s="45"/>
      <c r="PFC9707" s="45"/>
      <c r="PFD9707" s="45"/>
      <c r="PFE9707" s="45"/>
      <c r="PFF9707" s="45"/>
      <c r="PFG9707" s="45"/>
      <c r="PFH9707" s="45"/>
      <c r="PFI9707" s="45"/>
      <c r="PFJ9707" s="45"/>
      <c r="PFK9707" s="45"/>
      <c r="PFL9707" s="45"/>
      <c r="PFM9707" s="45"/>
      <c r="PFN9707" s="45"/>
      <c r="PFO9707" s="45"/>
      <c r="PFP9707" s="45"/>
      <c r="PFQ9707" s="45"/>
      <c r="PFR9707" s="45"/>
      <c r="PFS9707" s="45"/>
      <c r="PFT9707" s="45"/>
      <c r="PFU9707" s="45"/>
      <c r="PFV9707" s="45"/>
      <c r="PFW9707" s="45"/>
      <c r="PFX9707" s="45"/>
      <c r="PFY9707" s="45"/>
      <c r="PFZ9707" s="45"/>
      <c r="PGA9707" s="45"/>
      <c r="PGB9707" s="45"/>
      <c r="PGC9707" s="45"/>
      <c r="PGD9707" s="45"/>
      <c r="PGE9707" s="45"/>
      <c r="PGF9707" s="45"/>
      <c r="PGG9707" s="45"/>
      <c r="PGH9707" s="45"/>
      <c r="PGI9707" s="45"/>
      <c r="PGJ9707" s="45"/>
      <c r="PGK9707" s="45"/>
      <c r="PGL9707" s="45"/>
      <c r="PGM9707" s="45"/>
      <c r="PGN9707" s="45"/>
      <c r="PGO9707" s="45"/>
      <c r="PGP9707" s="45"/>
      <c r="PGQ9707" s="45"/>
      <c r="PGR9707" s="45"/>
      <c r="PGS9707" s="45"/>
      <c r="PGT9707" s="45"/>
      <c r="PGU9707" s="45"/>
      <c r="PGV9707" s="45"/>
      <c r="PGW9707" s="45"/>
      <c r="PGX9707" s="45"/>
      <c r="PGY9707" s="45"/>
      <c r="PGZ9707" s="45"/>
      <c r="PHA9707" s="45"/>
      <c r="PHB9707" s="45"/>
      <c r="PHC9707" s="45"/>
      <c r="PHD9707" s="45"/>
      <c r="PHE9707" s="45"/>
      <c r="PHF9707" s="45"/>
      <c r="PHG9707" s="45"/>
      <c r="PHH9707" s="45"/>
      <c r="PHI9707" s="45"/>
      <c r="PHJ9707" s="45"/>
      <c r="PHK9707" s="45"/>
      <c r="PHL9707" s="45"/>
      <c r="PHM9707" s="45"/>
      <c r="PHN9707" s="45"/>
      <c r="PHO9707" s="45"/>
      <c r="PHP9707" s="45"/>
      <c r="PHQ9707" s="45"/>
      <c r="PHR9707" s="45"/>
      <c r="PHS9707" s="45"/>
      <c r="PHT9707" s="45"/>
      <c r="PHU9707" s="45"/>
      <c r="PHV9707" s="45"/>
      <c r="PHW9707" s="45"/>
      <c r="PHX9707" s="45"/>
      <c r="PHY9707" s="45"/>
      <c r="PHZ9707" s="45"/>
      <c r="PIA9707" s="45"/>
      <c r="PIB9707" s="45"/>
      <c r="PIC9707" s="45"/>
      <c r="PID9707" s="45"/>
      <c r="PIE9707" s="45"/>
      <c r="PIF9707" s="45"/>
      <c r="PIG9707" s="45"/>
      <c r="PIH9707" s="45"/>
      <c r="PII9707" s="45"/>
      <c r="PIJ9707" s="45"/>
      <c r="PIK9707" s="45"/>
      <c r="PIL9707" s="45"/>
      <c r="PIM9707" s="45"/>
      <c r="PIN9707" s="45"/>
      <c r="PIO9707" s="45"/>
      <c r="PIP9707" s="45"/>
      <c r="PIQ9707" s="45"/>
      <c r="PIR9707" s="45"/>
      <c r="PIS9707" s="45"/>
      <c r="PIT9707" s="45"/>
      <c r="PIU9707" s="45"/>
      <c r="PIV9707" s="45"/>
      <c r="PIW9707" s="45"/>
      <c r="PIX9707" s="45"/>
      <c r="PIY9707" s="45"/>
      <c r="PIZ9707" s="45"/>
      <c r="PJA9707" s="45"/>
      <c r="PJB9707" s="45"/>
      <c r="PJC9707" s="45"/>
      <c r="PJD9707" s="45"/>
      <c r="PJE9707" s="45"/>
      <c r="PJF9707" s="45"/>
      <c r="PJG9707" s="45"/>
      <c r="PJH9707" s="45"/>
      <c r="PJI9707" s="45"/>
      <c r="PJJ9707" s="45"/>
      <c r="PJK9707" s="45"/>
      <c r="PJL9707" s="45"/>
      <c r="PJM9707" s="45"/>
      <c r="PJN9707" s="45"/>
      <c r="PJO9707" s="45"/>
      <c r="PJP9707" s="45"/>
      <c r="PJQ9707" s="45"/>
      <c r="PJR9707" s="45"/>
      <c r="PJS9707" s="45"/>
      <c r="PJT9707" s="45"/>
      <c r="PJU9707" s="45"/>
      <c r="PJV9707" s="45"/>
      <c r="PJW9707" s="45"/>
      <c r="PJX9707" s="45"/>
      <c r="PJY9707" s="45"/>
      <c r="PJZ9707" s="45"/>
      <c r="PKA9707" s="45"/>
      <c r="PKB9707" s="45"/>
      <c r="PKC9707" s="45"/>
      <c r="PKD9707" s="45"/>
      <c r="PKE9707" s="45"/>
      <c r="PKF9707" s="45"/>
      <c r="PKG9707" s="45"/>
      <c r="PKH9707" s="45"/>
      <c r="PKI9707" s="45"/>
      <c r="PKJ9707" s="45"/>
      <c r="PKK9707" s="45"/>
      <c r="PKL9707" s="45"/>
      <c r="PKM9707" s="45"/>
      <c r="PKN9707" s="45"/>
      <c r="PKO9707" s="45"/>
      <c r="PKP9707" s="45"/>
      <c r="PKQ9707" s="45"/>
      <c r="PKR9707" s="45"/>
      <c r="PKS9707" s="45"/>
      <c r="PKT9707" s="45"/>
      <c r="PKU9707" s="45"/>
      <c r="PKV9707" s="45"/>
      <c r="PKW9707" s="45"/>
      <c r="PKX9707" s="45"/>
      <c r="PKY9707" s="45"/>
      <c r="PKZ9707" s="45"/>
      <c r="PLA9707" s="45"/>
      <c r="PLB9707" s="45"/>
      <c r="PLC9707" s="45"/>
      <c r="PLD9707" s="45"/>
      <c r="PLE9707" s="45"/>
      <c r="PLF9707" s="45"/>
      <c r="PLG9707" s="45"/>
      <c r="PLH9707" s="45"/>
      <c r="PLI9707" s="45"/>
      <c r="PLJ9707" s="45"/>
      <c r="PLK9707" s="45"/>
      <c r="PLL9707" s="45"/>
      <c r="PLM9707" s="45"/>
      <c r="PLN9707" s="45"/>
      <c r="PLO9707" s="45"/>
      <c r="PLP9707" s="45"/>
      <c r="PLQ9707" s="45"/>
      <c r="PLR9707" s="45"/>
      <c r="PLS9707" s="45"/>
      <c r="PLT9707" s="45"/>
      <c r="PLU9707" s="45"/>
      <c r="PLV9707" s="45"/>
      <c r="PLW9707" s="45"/>
      <c r="PLX9707" s="45"/>
      <c r="PLY9707" s="45"/>
      <c r="PLZ9707" s="45"/>
      <c r="PMA9707" s="45"/>
      <c r="PMB9707" s="45"/>
      <c r="PMC9707" s="45"/>
      <c r="PMD9707" s="45"/>
      <c r="PME9707" s="45"/>
      <c r="PMF9707" s="45"/>
      <c r="PMG9707" s="45"/>
      <c r="PMH9707" s="45"/>
      <c r="PMI9707" s="45"/>
      <c r="PMJ9707" s="45"/>
      <c r="PMK9707" s="45"/>
      <c r="PML9707" s="45"/>
      <c r="PMM9707" s="45"/>
      <c r="PMN9707" s="45"/>
      <c r="PMO9707" s="45"/>
      <c r="PMP9707" s="45"/>
      <c r="PMQ9707" s="45"/>
      <c r="PMR9707" s="45"/>
      <c r="PMS9707" s="45"/>
      <c r="PMT9707" s="45"/>
      <c r="PMU9707" s="45"/>
      <c r="PMV9707" s="45"/>
      <c r="PMW9707" s="45"/>
      <c r="PMX9707" s="45"/>
      <c r="PMY9707" s="45"/>
      <c r="PMZ9707" s="45"/>
      <c r="PNA9707" s="45"/>
      <c r="PNB9707" s="45"/>
      <c r="PNC9707" s="45"/>
      <c r="PND9707" s="45"/>
      <c r="PNE9707" s="45"/>
      <c r="PNF9707" s="45"/>
      <c r="PNG9707" s="45"/>
      <c r="PNH9707" s="45"/>
      <c r="PNI9707" s="45"/>
      <c r="PNJ9707" s="45"/>
      <c r="PNK9707" s="45"/>
      <c r="PNL9707" s="45"/>
      <c r="PNM9707" s="45"/>
      <c r="PNN9707" s="45"/>
      <c r="PNO9707" s="45"/>
      <c r="PNP9707" s="45"/>
      <c r="PNQ9707" s="45"/>
      <c r="PNR9707" s="45"/>
      <c r="PNS9707" s="45"/>
      <c r="PNT9707" s="45"/>
      <c r="PNU9707" s="45"/>
      <c r="PNV9707" s="45"/>
      <c r="PNW9707" s="45"/>
      <c r="PNX9707" s="45"/>
      <c r="PNY9707" s="45"/>
      <c r="PNZ9707" s="45"/>
      <c r="POA9707" s="45"/>
      <c r="POB9707" s="45"/>
      <c r="POC9707" s="45"/>
      <c r="POD9707" s="45"/>
      <c r="POE9707" s="45"/>
      <c r="POF9707" s="45"/>
      <c r="POG9707" s="45"/>
      <c r="POH9707" s="45"/>
      <c r="POI9707" s="45"/>
      <c r="POJ9707" s="45"/>
      <c r="POK9707" s="45"/>
      <c r="POL9707" s="45"/>
      <c r="POM9707" s="45"/>
      <c r="PON9707" s="45"/>
      <c r="POO9707" s="45"/>
      <c r="POP9707" s="45"/>
      <c r="POQ9707" s="45"/>
      <c r="POR9707" s="45"/>
      <c r="POS9707" s="45"/>
      <c r="POT9707" s="45"/>
      <c r="POU9707" s="45"/>
      <c r="POV9707" s="45"/>
      <c r="POW9707" s="45"/>
      <c r="POX9707" s="45"/>
      <c r="POY9707" s="45"/>
      <c r="POZ9707" s="45"/>
      <c r="PPA9707" s="45"/>
      <c r="PPB9707" s="45"/>
      <c r="PPC9707" s="45"/>
      <c r="PPD9707" s="45"/>
      <c r="PPE9707" s="45"/>
      <c r="PPF9707" s="45"/>
      <c r="PPG9707" s="45"/>
      <c r="PPH9707" s="45"/>
      <c r="PPI9707" s="45"/>
      <c r="PPJ9707" s="45"/>
      <c r="PPK9707" s="45"/>
      <c r="PPL9707" s="45"/>
      <c r="PPM9707" s="45"/>
      <c r="PPN9707" s="45"/>
      <c r="PPO9707" s="45"/>
      <c r="PPP9707" s="45"/>
      <c r="PPQ9707" s="45"/>
      <c r="PPR9707" s="45"/>
      <c r="PPS9707" s="45"/>
      <c r="PPT9707" s="45"/>
      <c r="PPU9707" s="45"/>
      <c r="PPV9707" s="45"/>
      <c r="PPW9707" s="45"/>
      <c r="PPX9707" s="45"/>
      <c r="PPY9707" s="45"/>
      <c r="PPZ9707" s="45"/>
      <c r="PQA9707" s="45"/>
      <c r="PQB9707" s="45"/>
      <c r="PQC9707" s="45"/>
      <c r="PQD9707" s="45"/>
      <c r="PQE9707" s="45"/>
      <c r="PQF9707" s="45"/>
      <c r="PQG9707" s="45"/>
      <c r="PQH9707" s="45"/>
      <c r="PQI9707" s="45"/>
      <c r="PQJ9707" s="45"/>
      <c r="PQK9707" s="45"/>
      <c r="PQL9707" s="45"/>
      <c r="PQM9707" s="45"/>
      <c r="PQN9707" s="45"/>
      <c r="PQO9707" s="45"/>
      <c r="PQP9707" s="45"/>
      <c r="PQQ9707" s="45"/>
      <c r="PQR9707" s="45"/>
      <c r="PQS9707" s="45"/>
      <c r="PQT9707" s="45"/>
      <c r="PQU9707" s="45"/>
      <c r="PQV9707" s="45"/>
      <c r="PQW9707" s="45"/>
      <c r="PQX9707" s="45"/>
      <c r="PQY9707" s="45"/>
      <c r="PQZ9707" s="45"/>
      <c r="PRA9707" s="45"/>
      <c r="PRB9707" s="45"/>
      <c r="PRC9707" s="45"/>
      <c r="PRD9707" s="45"/>
      <c r="PRE9707" s="45"/>
      <c r="PRF9707" s="45"/>
      <c r="PRG9707" s="45"/>
      <c r="PRH9707" s="45"/>
      <c r="PRI9707" s="45"/>
      <c r="PRJ9707" s="45"/>
      <c r="PRK9707" s="45"/>
      <c r="PRL9707" s="45"/>
      <c r="PRM9707" s="45"/>
      <c r="PRN9707" s="45"/>
      <c r="PRO9707" s="45"/>
      <c r="PRP9707" s="45"/>
      <c r="PRQ9707" s="45"/>
      <c r="PRR9707" s="45"/>
      <c r="PRS9707" s="45"/>
      <c r="PRT9707" s="45"/>
      <c r="PRU9707" s="45"/>
      <c r="PRV9707" s="45"/>
      <c r="PRW9707" s="45"/>
      <c r="PRX9707" s="45"/>
      <c r="PRY9707" s="45"/>
      <c r="PRZ9707" s="45"/>
      <c r="PSA9707" s="45"/>
      <c r="PSB9707" s="45"/>
      <c r="PSC9707" s="45"/>
      <c r="PSD9707" s="45"/>
      <c r="PSE9707" s="45"/>
      <c r="PSF9707" s="45"/>
      <c r="PSG9707" s="45"/>
      <c r="PSH9707" s="45"/>
      <c r="PSI9707" s="45"/>
      <c r="PSJ9707" s="45"/>
      <c r="PSK9707" s="45"/>
      <c r="PSL9707" s="45"/>
      <c r="PSM9707" s="45"/>
      <c r="PSN9707" s="45"/>
      <c r="PSO9707" s="45"/>
      <c r="PSP9707" s="45"/>
      <c r="PSQ9707" s="45"/>
      <c r="PSR9707" s="45"/>
      <c r="PSS9707" s="45"/>
      <c r="PST9707" s="45"/>
      <c r="PSU9707" s="45"/>
      <c r="PSV9707" s="45"/>
      <c r="PSW9707" s="45"/>
      <c r="PSX9707" s="45"/>
      <c r="PSY9707" s="45"/>
      <c r="PSZ9707" s="45"/>
      <c r="PTA9707" s="45"/>
      <c r="PTB9707" s="45"/>
      <c r="PTC9707" s="45"/>
      <c r="PTD9707" s="45"/>
      <c r="PTE9707" s="45"/>
      <c r="PTF9707" s="45"/>
      <c r="PTG9707" s="45"/>
      <c r="PTH9707" s="45"/>
      <c r="PTI9707" s="45"/>
      <c r="PTJ9707" s="45"/>
      <c r="PTK9707" s="45"/>
      <c r="PTL9707" s="45"/>
      <c r="PTM9707" s="45"/>
      <c r="PTN9707" s="45"/>
      <c r="PTO9707" s="45"/>
      <c r="PTP9707" s="45"/>
      <c r="PTQ9707" s="45"/>
      <c r="PTR9707" s="45"/>
      <c r="PTS9707" s="45"/>
      <c r="PTT9707" s="45"/>
      <c r="PTU9707" s="45"/>
      <c r="PTV9707" s="45"/>
      <c r="PTW9707" s="45"/>
      <c r="PTX9707" s="45"/>
      <c r="PTY9707" s="45"/>
      <c r="PTZ9707" s="45"/>
      <c r="PUA9707" s="45"/>
      <c r="PUB9707" s="45"/>
      <c r="PUC9707" s="45"/>
      <c r="PUD9707" s="45"/>
      <c r="PUE9707" s="45"/>
      <c r="PUF9707" s="45"/>
      <c r="PUG9707" s="45"/>
      <c r="PUH9707" s="45"/>
      <c r="PUI9707" s="45"/>
      <c r="PUJ9707" s="45"/>
      <c r="PUK9707" s="45"/>
      <c r="PUL9707" s="45"/>
      <c r="PUM9707" s="45"/>
      <c r="PUN9707" s="45"/>
      <c r="PUO9707" s="45"/>
      <c r="PUP9707" s="45"/>
      <c r="PUQ9707" s="45"/>
      <c r="PUR9707" s="45"/>
      <c r="PUS9707" s="45"/>
      <c r="PUT9707" s="45"/>
      <c r="PUU9707" s="45"/>
      <c r="PUV9707" s="45"/>
      <c r="PUW9707" s="45"/>
      <c r="PUX9707" s="45"/>
      <c r="PUY9707" s="45"/>
      <c r="PUZ9707" s="45"/>
      <c r="PVA9707" s="45"/>
      <c r="PVB9707" s="45"/>
      <c r="PVC9707" s="45"/>
      <c r="PVD9707" s="45"/>
      <c r="PVE9707" s="45"/>
      <c r="PVF9707" s="45"/>
      <c r="PVG9707" s="45"/>
      <c r="PVH9707" s="45"/>
      <c r="PVI9707" s="45"/>
      <c r="PVJ9707" s="45"/>
      <c r="PVK9707" s="45"/>
      <c r="PVL9707" s="45"/>
      <c r="PVM9707" s="45"/>
      <c r="PVN9707" s="45"/>
      <c r="PVO9707" s="45"/>
      <c r="PVP9707" s="45"/>
      <c r="PVQ9707" s="45"/>
      <c r="PVR9707" s="45"/>
      <c r="PVS9707" s="45"/>
      <c r="PVT9707" s="45"/>
      <c r="PVU9707" s="45"/>
      <c r="PVV9707" s="45"/>
      <c r="PVW9707" s="45"/>
      <c r="PVX9707" s="45"/>
      <c r="PVY9707" s="45"/>
      <c r="PVZ9707" s="45"/>
      <c r="PWA9707" s="45"/>
      <c r="PWB9707" s="45"/>
      <c r="PWC9707" s="45"/>
      <c r="PWD9707" s="45"/>
      <c r="PWE9707" s="45"/>
      <c r="PWF9707" s="45"/>
      <c r="PWG9707" s="45"/>
      <c r="PWH9707" s="45"/>
      <c r="PWI9707" s="45"/>
      <c r="PWJ9707" s="45"/>
      <c r="PWK9707" s="45"/>
      <c r="PWL9707" s="45"/>
      <c r="PWM9707" s="45"/>
      <c r="PWN9707" s="45"/>
      <c r="PWO9707" s="45"/>
      <c r="PWP9707" s="45"/>
      <c r="PWQ9707" s="45"/>
      <c r="PWR9707" s="45"/>
      <c r="PWS9707" s="45"/>
      <c r="PWT9707" s="45"/>
      <c r="PWU9707" s="45"/>
      <c r="PWV9707" s="45"/>
      <c r="PWW9707" s="45"/>
      <c r="PWX9707" s="45"/>
      <c r="PWY9707" s="45"/>
      <c r="PWZ9707" s="45"/>
      <c r="PXA9707" s="45"/>
      <c r="PXB9707" s="45"/>
      <c r="PXC9707" s="45"/>
      <c r="PXD9707" s="45"/>
      <c r="PXE9707" s="45"/>
      <c r="PXF9707" s="45"/>
      <c r="PXG9707" s="45"/>
      <c r="PXH9707" s="45"/>
      <c r="PXI9707" s="45"/>
      <c r="PXJ9707" s="45"/>
      <c r="PXK9707" s="45"/>
      <c r="PXL9707" s="45"/>
      <c r="PXM9707" s="45"/>
      <c r="PXN9707" s="45"/>
      <c r="PXO9707" s="45"/>
      <c r="PXP9707" s="45"/>
      <c r="PXQ9707" s="45"/>
      <c r="PXR9707" s="45"/>
      <c r="PXS9707" s="45"/>
      <c r="PXT9707" s="45"/>
      <c r="PXU9707" s="45"/>
      <c r="PXV9707" s="45"/>
      <c r="PXW9707" s="45"/>
      <c r="PXX9707" s="45"/>
      <c r="PXY9707" s="45"/>
      <c r="PXZ9707" s="45"/>
      <c r="PYA9707" s="45"/>
      <c r="PYB9707" s="45"/>
      <c r="PYC9707" s="45"/>
      <c r="PYD9707" s="45"/>
      <c r="PYE9707" s="45"/>
      <c r="PYF9707" s="45"/>
      <c r="PYG9707" s="45"/>
      <c r="PYH9707" s="45"/>
      <c r="PYI9707" s="45"/>
      <c r="PYJ9707" s="45"/>
      <c r="PYK9707" s="45"/>
      <c r="PYL9707" s="45"/>
      <c r="PYM9707" s="45"/>
      <c r="PYN9707" s="45"/>
      <c r="PYO9707" s="45"/>
      <c r="PYP9707" s="45"/>
      <c r="PYQ9707" s="45"/>
      <c r="PYR9707" s="45"/>
      <c r="PYS9707" s="45"/>
      <c r="PYT9707" s="45"/>
      <c r="PYU9707" s="45"/>
      <c r="PYV9707" s="45"/>
      <c r="PYW9707" s="45"/>
      <c r="PYX9707" s="45"/>
      <c r="PYY9707" s="45"/>
      <c r="PYZ9707" s="45"/>
      <c r="PZA9707" s="45"/>
      <c r="PZB9707" s="45"/>
      <c r="PZC9707" s="45"/>
      <c r="PZD9707" s="45"/>
      <c r="PZE9707" s="45"/>
      <c r="PZF9707" s="45"/>
      <c r="PZG9707" s="45"/>
      <c r="PZH9707" s="45"/>
      <c r="PZI9707" s="45"/>
      <c r="PZJ9707" s="45"/>
      <c r="PZK9707" s="45"/>
      <c r="PZL9707" s="45"/>
      <c r="PZM9707" s="45"/>
      <c r="PZN9707" s="45"/>
      <c r="PZO9707" s="45"/>
      <c r="PZP9707" s="45"/>
      <c r="PZQ9707" s="45"/>
      <c r="PZR9707" s="45"/>
      <c r="PZS9707" s="45"/>
      <c r="PZT9707" s="45"/>
      <c r="PZU9707" s="45"/>
      <c r="PZV9707" s="45"/>
      <c r="PZW9707" s="45"/>
      <c r="PZX9707" s="45"/>
      <c r="PZY9707" s="45"/>
      <c r="PZZ9707" s="45"/>
      <c r="QAA9707" s="45"/>
      <c r="QAB9707" s="45"/>
      <c r="QAC9707" s="45"/>
      <c r="QAD9707" s="45"/>
      <c r="QAE9707" s="45"/>
      <c r="QAF9707" s="45"/>
      <c r="QAG9707" s="45"/>
      <c r="QAH9707" s="45"/>
      <c r="QAI9707" s="45"/>
      <c r="QAJ9707" s="45"/>
      <c r="QAK9707" s="45"/>
      <c r="QAL9707" s="45"/>
      <c r="QAM9707" s="45"/>
      <c r="QAN9707" s="45"/>
      <c r="QAO9707" s="45"/>
      <c r="QAP9707" s="45"/>
      <c r="QAQ9707" s="45"/>
      <c r="QAR9707" s="45"/>
      <c r="QAS9707" s="45"/>
      <c r="QAT9707" s="45"/>
      <c r="QAU9707" s="45"/>
      <c r="QAV9707" s="45"/>
      <c r="QAW9707" s="45"/>
      <c r="QAX9707" s="45"/>
      <c r="QAY9707" s="45"/>
      <c r="QAZ9707" s="45"/>
      <c r="QBA9707" s="45"/>
      <c r="QBB9707" s="45"/>
      <c r="QBC9707" s="45"/>
      <c r="QBD9707" s="45"/>
      <c r="QBE9707" s="45"/>
      <c r="QBF9707" s="45"/>
      <c r="QBG9707" s="45"/>
      <c r="QBH9707" s="45"/>
      <c r="QBI9707" s="45"/>
      <c r="QBJ9707" s="45"/>
      <c r="QBK9707" s="45"/>
      <c r="QBL9707" s="45"/>
      <c r="QBM9707" s="45"/>
      <c r="QBN9707" s="45"/>
      <c r="QBO9707" s="45"/>
      <c r="QBP9707" s="45"/>
      <c r="QBQ9707" s="45"/>
      <c r="QBR9707" s="45"/>
      <c r="QBS9707" s="45"/>
      <c r="QBT9707" s="45"/>
      <c r="QBU9707" s="45"/>
      <c r="QBV9707" s="45"/>
      <c r="QBW9707" s="45"/>
      <c r="QBX9707" s="45"/>
      <c r="QBY9707" s="45"/>
      <c r="QBZ9707" s="45"/>
      <c r="QCA9707" s="45"/>
      <c r="QCB9707" s="45"/>
      <c r="QCC9707" s="45"/>
      <c r="QCD9707" s="45"/>
      <c r="QCE9707" s="45"/>
      <c r="QCF9707" s="45"/>
      <c r="QCG9707" s="45"/>
      <c r="QCH9707" s="45"/>
      <c r="QCI9707" s="45"/>
      <c r="QCJ9707" s="45"/>
      <c r="QCK9707" s="45"/>
      <c r="QCL9707" s="45"/>
      <c r="QCM9707" s="45"/>
      <c r="QCN9707" s="45"/>
      <c r="QCO9707" s="45"/>
      <c r="QCP9707" s="45"/>
      <c r="QCQ9707" s="45"/>
      <c r="QCR9707" s="45"/>
      <c r="QCS9707" s="45"/>
      <c r="QCT9707" s="45"/>
      <c r="QCU9707" s="45"/>
      <c r="QCV9707" s="45"/>
      <c r="QCW9707" s="45"/>
      <c r="QCX9707" s="45"/>
      <c r="QCY9707" s="45"/>
      <c r="QCZ9707" s="45"/>
      <c r="QDA9707" s="45"/>
      <c r="QDB9707" s="45"/>
      <c r="QDC9707" s="45"/>
      <c r="QDD9707" s="45"/>
      <c r="QDE9707" s="45"/>
      <c r="QDF9707" s="45"/>
      <c r="QDG9707" s="45"/>
      <c r="QDH9707" s="45"/>
      <c r="QDI9707" s="45"/>
      <c r="QDJ9707" s="45"/>
      <c r="QDK9707" s="45"/>
      <c r="QDL9707" s="45"/>
      <c r="QDM9707" s="45"/>
      <c r="QDN9707" s="45"/>
      <c r="QDO9707" s="45"/>
      <c r="QDP9707" s="45"/>
      <c r="QDQ9707" s="45"/>
      <c r="QDR9707" s="45"/>
      <c r="QDS9707" s="45"/>
      <c r="QDT9707" s="45"/>
      <c r="QDU9707" s="45"/>
      <c r="QDV9707" s="45"/>
      <c r="QDW9707" s="45"/>
      <c r="QDX9707" s="45"/>
      <c r="QDY9707" s="45"/>
      <c r="QDZ9707" s="45"/>
      <c r="QEA9707" s="45"/>
      <c r="QEB9707" s="45"/>
      <c r="QEC9707" s="45"/>
      <c r="QED9707" s="45"/>
      <c r="QEE9707" s="45"/>
      <c r="QEF9707" s="45"/>
      <c r="QEG9707" s="45"/>
      <c r="QEH9707" s="45"/>
      <c r="QEI9707" s="45"/>
      <c r="QEJ9707" s="45"/>
      <c r="QEK9707" s="45"/>
      <c r="QEL9707" s="45"/>
      <c r="QEM9707" s="45"/>
      <c r="QEN9707" s="45"/>
      <c r="QEO9707" s="45"/>
      <c r="QEP9707" s="45"/>
      <c r="QEQ9707" s="45"/>
      <c r="QER9707" s="45"/>
      <c r="QES9707" s="45"/>
      <c r="QET9707" s="45"/>
      <c r="QEU9707" s="45"/>
      <c r="QEV9707" s="45"/>
      <c r="QEW9707" s="45"/>
      <c r="QEX9707" s="45"/>
      <c r="QEY9707" s="45"/>
      <c r="QEZ9707" s="45"/>
      <c r="QFA9707" s="45"/>
      <c r="QFB9707" s="45"/>
      <c r="QFC9707" s="45"/>
      <c r="QFD9707" s="45"/>
      <c r="QFE9707" s="45"/>
      <c r="QFF9707" s="45"/>
      <c r="QFG9707" s="45"/>
      <c r="QFH9707" s="45"/>
      <c r="QFI9707" s="45"/>
      <c r="QFJ9707" s="45"/>
      <c r="QFK9707" s="45"/>
      <c r="QFL9707" s="45"/>
      <c r="QFM9707" s="45"/>
      <c r="QFN9707" s="45"/>
      <c r="QFO9707" s="45"/>
      <c r="QFP9707" s="45"/>
      <c r="QFQ9707" s="45"/>
      <c r="QFR9707" s="45"/>
      <c r="QFS9707" s="45"/>
      <c r="QFT9707" s="45"/>
      <c r="QFU9707" s="45"/>
      <c r="QFV9707" s="45"/>
      <c r="QFW9707" s="45"/>
      <c r="QFX9707" s="45"/>
      <c r="QFY9707" s="45"/>
      <c r="QFZ9707" s="45"/>
      <c r="QGA9707" s="45"/>
      <c r="QGB9707" s="45"/>
      <c r="QGC9707" s="45"/>
      <c r="QGD9707" s="45"/>
      <c r="QGE9707" s="45"/>
      <c r="QGF9707" s="45"/>
      <c r="QGG9707" s="45"/>
      <c r="QGH9707" s="45"/>
      <c r="QGI9707" s="45"/>
      <c r="QGJ9707" s="45"/>
      <c r="QGK9707" s="45"/>
      <c r="QGL9707" s="45"/>
      <c r="QGM9707" s="45"/>
      <c r="QGN9707" s="45"/>
      <c r="QGO9707" s="45"/>
      <c r="QGP9707" s="45"/>
      <c r="QGQ9707" s="45"/>
      <c r="QGR9707" s="45"/>
      <c r="QGS9707" s="45"/>
      <c r="QGT9707" s="45"/>
      <c r="QGU9707" s="45"/>
      <c r="QGV9707" s="45"/>
      <c r="QGW9707" s="45"/>
      <c r="QGX9707" s="45"/>
      <c r="QGY9707" s="45"/>
      <c r="QGZ9707" s="45"/>
      <c r="QHA9707" s="45"/>
      <c r="QHB9707" s="45"/>
      <c r="QHC9707" s="45"/>
      <c r="QHD9707" s="45"/>
      <c r="QHE9707" s="45"/>
      <c r="QHF9707" s="45"/>
      <c r="QHG9707" s="45"/>
      <c r="QHH9707" s="45"/>
      <c r="QHI9707" s="45"/>
      <c r="QHJ9707" s="45"/>
      <c r="QHK9707" s="45"/>
      <c r="QHL9707" s="45"/>
      <c r="QHM9707" s="45"/>
      <c r="QHN9707" s="45"/>
      <c r="QHO9707" s="45"/>
      <c r="QHP9707" s="45"/>
      <c r="QHQ9707" s="45"/>
      <c r="QHR9707" s="45"/>
      <c r="QHS9707" s="45"/>
      <c r="QHT9707" s="45"/>
      <c r="QHU9707" s="45"/>
      <c r="QHV9707" s="45"/>
      <c r="QHW9707" s="45"/>
      <c r="QHX9707" s="45"/>
      <c r="QHY9707" s="45"/>
      <c r="QHZ9707" s="45"/>
      <c r="QIA9707" s="45"/>
      <c r="QIB9707" s="45"/>
      <c r="QIC9707" s="45"/>
      <c r="QID9707" s="45"/>
      <c r="QIE9707" s="45"/>
      <c r="QIF9707" s="45"/>
      <c r="QIG9707" s="45"/>
      <c r="QIH9707" s="45"/>
      <c r="QII9707" s="45"/>
      <c r="QIJ9707" s="45"/>
      <c r="QIK9707" s="45"/>
      <c r="QIL9707" s="45"/>
      <c r="QIM9707" s="45"/>
      <c r="QIN9707" s="45"/>
      <c r="QIO9707" s="45"/>
      <c r="QIP9707" s="45"/>
      <c r="QIQ9707" s="45"/>
      <c r="QIR9707" s="45"/>
      <c r="QIS9707" s="45"/>
      <c r="QIT9707" s="45"/>
      <c r="QIU9707" s="45"/>
      <c r="QIV9707" s="45"/>
      <c r="QIW9707" s="45"/>
      <c r="QIX9707" s="45"/>
      <c r="QIY9707" s="45"/>
      <c r="QIZ9707" s="45"/>
      <c r="QJA9707" s="45"/>
      <c r="QJB9707" s="45"/>
      <c r="QJC9707" s="45"/>
      <c r="QJD9707" s="45"/>
      <c r="QJE9707" s="45"/>
      <c r="QJF9707" s="45"/>
      <c r="QJG9707" s="45"/>
      <c r="QJH9707" s="45"/>
      <c r="QJI9707" s="45"/>
      <c r="QJJ9707" s="45"/>
      <c r="QJK9707" s="45"/>
      <c r="QJL9707" s="45"/>
      <c r="QJM9707" s="45"/>
      <c r="QJN9707" s="45"/>
      <c r="QJO9707" s="45"/>
      <c r="QJP9707" s="45"/>
      <c r="QJQ9707" s="45"/>
      <c r="QJR9707" s="45"/>
      <c r="QJS9707" s="45"/>
      <c r="QJT9707" s="45"/>
      <c r="QJU9707" s="45"/>
      <c r="QJV9707" s="45"/>
      <c r="QJW9707" s="45"/>
      <c r="QJX9707" s="45"/>
      <c r="QJY9707" s="45"/>
      <c r="QJZ9707" s="45"/>
      <c r="QKA9707" s="45"/>
      <c r="QKB9707" s="45"/>
      <c r="QKC9707" s="45"/>
      <c r="QKD9707" s="45"/>
      <c r="QKE9707" s="45"/>
      <c r="QKF9707" s="45"/>
      <c r="QKG9707" s="45"/>
      <c r="QKH9707" s="45"/>
      <c r="QKI9707" s="45"/>
      <c r="QKJ9707" s="45"/>
      <c r="QKK9707" s="45"/>
      <c r="QKL9707" s="45"/>
      <c r="QKM9707" s="45"/>
      <c r="QKN9707" s="45"/>
      <c r="QKO9707" s="45"/>
      <c r="QKP9707" s="45"/>
      <c r="QKQ9707" s="45"/>
      <c r="QKR9707" s="45"/>
      <c r="QKS9707" s="45"/>
      <c r="QKT9707" s="45"/>
      <c r="QKU9707" s="45"/>
      <c r="QKV9707" s="45"/>
      <c r="QKW9707" s="45"/>
      <c r="QKX9707" s="45"/>
      <c r="QKY9707" s="45"/>
      <c r="QKZ9707" s="45"/>
      <c r="QLA9707" s="45"/>
      <c r="QLB9707" s="45"/>
      <c r="QLC9707" s="45"/>
      <c r="QLD9707" s="45"/>
      <c r="QLE9707" s="45"/>
      <c r="QLF9707" s="45"/>
      <c r="QLG9707" s="45"/>
      <c r="QLH9707" s="45"/>
      <c r="QLI9707" s="45"/>
      <c r="QLJ9707" s="45"/>
      <c r="QLK9707" s="45"/>
      <c r="QLL9707" s="45"/>
      <c r="QLM9707" s="45"/>
      <c r="QLN9707" s="45"/>
      <c r="QLO9707" s="45"/>
      <c r="QLP9707" s="45"/>
      <c r="QLQ9707" s="45"/>
      <c r="QLR9707" s="45"/>
      <c r="QLS9707" s="45"/>
      <c r="QLT9707" s="45"/>
      <c r="QLU9707" s="45"/>
      <c r="QLV9707" s="45"/>
      <c r="QLW9707" s="45"/>
      <c r="QLX9707" s="45"/>
      <c r="QLY9707" s="45"/>
      <c r="QLZ9707" s="45"/>
      <c r="QMA9707" s="45"/>
      <c r="QMB9707" s="45"/>
      <c r="QMC9707" s="45"/>
      <c r="QMD9707" s="45"/>
      <c r="QME9707" s="45"/>
      <c r="QMF9707" s="45"/>
      <c r="QMG9707" s="45"/>
      <c r="QMH9707" s="45"/>
      <c r="QMI9707" s="45"/>
      <c r="QMJ9707" s="45"/>
      <c r="QMK9707" s="45"/>
      <c r="QML9707" s="45"/>
      <c r="QMM9707" s="45"/>
      <c r="QMN9707" s="45"/>
      <c r="QMO9707" s="45"/>
      <c r="QMP9707" s="45"/>
      <c r="QMQ9707" s="45"/>
      <c r="QMR9707" s="45"/>
      <c r="QMS9707" s="45"/>
      <c r="QMT9707" s="45"/>
      <c r="QMU9707" s="45"/>
      <c r="QMV9707" s="45"/>
      <c r="QMW9707" s="45"/>
      <c r="QMX9707" s="45"/>
      <c r="QMY9707" s="45"/>
      <c r="QMZ9707" s="45"/>
      <c r="QNA9707" s="45"/>
      <c r="QNB9707" s="45"/>
      <c r="QNC9707" s="45"/>
      <c r="QND9707" s="45"/>
      <c r="QNE9707" s="45"/>
      <c r="QNF9707" s="45"/>
      <c r="QNG9707" s="45"/>
      <c r="QNH9707" s="45"/>
      <c r="QNI9707" s="45"/>
      <c r="QNJ9707" s="45"/>
      <c r="QNK9707" s="45"/>
      <c r="QNL9707" s="45"/>
      <c r="QNM9707" s="45"/>
      <c r="QNN9707" s="45"/>
      <c r="QNO9707" s="45"/>
      <c r="QNP9707" s="45"/>
      <c r="QNQ9707" s="45"/>
      <c r="QNR9707" s="45"/>
      <c r="QNS9707" s="45"/>
      <c r="QNT9707" s="45"/>
      <c r="QNU9707" s="45"/>
      <c r="QNV9707" s="45"/>
      <c r="QNW9707" s="45"/>
      <c r="QNX9707" s="45"/>
      <c r="QNY9707" s="45"/>
      <c r="QNZ9707" s="45"/>
      <c r="QOA9707" s="45"/>
      <c r="QOB9707" s="45"/>
      <c r="QOC9707" s="45"/>
      <c r="QOD9707" s="45"/>
      <c r="QOE9707" s="45"/>
      <c r="QOF9707" s="45"/>
      <c r="QOG9707" s="45"/>
      <c r="QOH9707" s="45"/>
      <c r="QOI9707" s="45"/>
      <c r="QOJ9707" s="45"/>
      <c r="QOK9707" s="45"/>
      <c r="QOL9707" s="45"/>
      <c r="QOM9707" s="45"/>
      <c r="QON9707" s="45"/>
      <c r="QOO9707" s="45"/>
      <c r="QOP9707" s="45"/>
      <c r="QOQ9707" s="45"/>
      <c r="QOR9707" s="45"/>
      <c r="QOS9707" s="45"/>
      <c r="QOT9707" s="45"/>
      <c r="QOU9707" s="45"/>
      <c r="QOV9707" s="45"/>
      <c r="QOW9707" s="45"/>
      <c r="QOX9707" s="45"/>
      <c r="QOY9707" s="45"/>
      <c r="QOZ9707" s="45"/>
      <c r="QPA9707" s="45"/>
      <c r="QPB9707" s="45"/>
      <c r="QPC9707" s="45"/>
      <c r="QPD9707" s="45"/>
      <c r="QPE9707" s="45"/>
      <c r="QPF9707" s="45"/>
      <c r="QPG9707" s="45"/>
      <c r="QPH9707" s="45"/>
      <c r="QPI9707" s="45"/>
      <c r="QPJ9707" s="45"/>
      <c r="QPK9707" s="45"/>
      <c r="QPL9707" s="45"/>
      <c r="QPM9707" s="45"/>
      <c r="QPN9707" s="45"/>
      <c r="QPO9707" s="45"/>
      <c r="QPP9707" s="45"/>
      <c r="QPQ9707" s="45"/>
      <c r="QPR9707" s="45"/>
      <c r="QPS9707" s="45"/>
      <c r="QPT9707" s="45"/>
      <c r="QPU9707" s="45"/>
      <c r="QPV9707" s="45"/>
      <c r="QPW9707" s="45"/>
      <c r="QPX9707" s="45"/>
      <c r="QPY9707" s="45"/>
      <c r="QPZ9707" s="45"/>
      <c r="QQA9707" s="45"/>
      <c r="QQB9707" s="45"/>
      <c r="QQC9707" s="45"/>
      <c r="QQD9707" s="45"/>
      <c r="QQE9707" s="45"/>
      <c r="QQF9707" s="45"/>
      <c r="QQG9707" s="45"/>
      <c r="QQH9707" s="45"/>
      <c r="QQI9707" s="45"/>
      <c r="QQJ9707" s="45"/>
      <c r="QQK9707" s="45"/>
      <c r="QQL9707" s="45"/>
      <c r="QQM9707" s="45"/>
      <c r="QQN9707" s="45"/>
      <c r="QQO9707" s="45"/>
      <c r="QQP9707" s="45"/>
      <c r="QQQ9707" s="45"/>
      <c r="QQR9707" s="45"/>
      <c r="QQS9707" s="45"/>
      <c r="QQT9707" s="45"/>
      <c r="QQU9707" s="45"/>
      <c r="QQV9707" s="45"/>
      <c r="QQW9707" s="45"/>
      <c r="QQX9707" s="45"/>
      <c r="QQY9707" s="45"/>
      <c r="QQZ9707" s="45"/>
      <c r="QRA9707" s="45"/>
      <c r="QRB9707" s="45"/>
      <c r="QRC9707" s="45"/>
      <c r="QRD9707" s="45"/>
      <c r="QRE9707" s="45"/>
      <c r="QRF9707" s="45"/>
      <c r="QRG9707" s="45"/>
      <c r="QRH9707" s="45"/>
      <c r="QRI9707" s="45"/>
      <c r="QRJ9707" s="45"/>
      <c r="QRK9707" s="45"/>
      <c r="QRL9707" s="45"/>
      <c r="QRM9707" s="45"/>
      <c r="QRN9707" s="45"/>
      <c r="QRO9707" s="45"/>
      <c r="QRP9707" s="45"/>
      <c r="QRQ9707" s="45"/>
      <c r="QRR9707" s="45"/>
      <c r="QRS9707" s="45"/>
      <c r="QRT9707" s="45"/>
      <c r="QRU9707" s="45"/>
      <c r="QRV9707" s="45"/>
      <c r="QRW9707" s="45"/>
      <c r="QRX9707" s="45"/>
      <c r="QRY9707" s="45"/>
      <c r="QRZ9707" s="45"/>
      <c r="QSA9707" s="45"/>
      <c r="QSB9707" s="45"/>
      <c r="QSC9707" s="45"/>
      <c r="QSD9707" s="45"/>
      <c r="QSE9707" s="45"/>
      <c r="QSF9707" s="45"/>
      <c r="QSG9707" s="45"/>
      <c r="QSH9707" s="45"/>
      <c r="QSI9707" s="45"/>
      <c r="QSJ9707" s="45"/>
      <c r="QSK9707" s="45"/>
      <c r="QSL9707" s="45"/>
      <c r="QSM9707" s="45"/>
      <c r="QSN9707" s="45"/>
      <c r="QSO9707" s="45"/>
      <c r="QSP9707" s="45"/>
      <c r="QSQ9707" s="45"/>
      <c r="QSR9707" s="45"/>
      <c r="QSS9707" s="45"/>
      <c r="QST9707" s="45"/>
      <c r="QSU9707" s="45"/>
      <c r="QSV9707" s="45"/>
      <c r="QSW9707" s="45"/>
      <c r="QSX9707" s="45"/>
      <c r="QSY9707" s="45"/>
      <c r="QSZ9707" s="45"/>
      <c r="QTA9707" s="45"/>
      <c r="QTB9707" s="45"/>
      <c r="QTC9707" s="45"/>
      <c r="QTD9707" s="45"/>
      <c r="QTE9707" s="45"/>
      <c r="QTF9707" s="45"/>
      <c r="QTG9707" s="45"/>
      <c r="QTH9707" s="45"/>
      <c r="QTI9707" s="45"/>
      <c r="QTJ9707" s="45"/>
      <c r="QTK9707" s="45"/>
      <c r="QTL9707" s="45"/>
      <c r="QTM9707" s="45"/>
      <c r="QTN9707" s="45"/>
      <c r="QTO9707" s="45"/>
      <c r="QTP9707" s="45"/>
      <c r="QTQ9707" s="45"/>
      <c r="QTR9707" s="45"/>
      <c r="QTS9707" s="45"/>
      <c r="QTT9707" s="45"/>
      <c r="QTU9707" s="45"/>
      <c r="QTV9707" s="45"/>
      <c r="QTW9707" s="45"/>
      <c r="QTX9707" s="45"/>
      <c r="QTY9707" s="45"/>
      <c r="QTZ9707" s="45"/>
      <c r="QUA9707" s="45"/>
      <c r="QUB9707" s="45"/>
      <c r="QUC9707" s="45"/>
      <c r="QUD9707" s="45"/>
      <c r="QUE9707" s="45"/>
      <c r="QUF9707" s="45"/>
      <c r="QUG9707" s="45"/>
      <c r="QUH9707" s="45"/>
      <c r="QUI9707" s="45"/>
      <c r="QUJ9707" s="45"/>
      <c r="QUK9707" s="45"/>
      <c r="QUL9707" s="45"/>
      <c r="QUM9707" s="45"/>
      <c r="QUN9707" s="45"/>
      <c r="QUO9707" s="45"/>
      <c r="QUP9707" s="45"/>
      <c r="QUQ9707" s="45"/>
      <c r="QUR9707" s="45"/>
      <c r="QUS9707" s="45"/>
      <c r="QUT9707" s="45"/>
      <c r="QUU9707" s="45"/>
      <c r="QUV9707" s="45"/>
      <c r="QUW9707" s="45"/>
      <c r="QUX9707" s="45"/>
      <c r="QUY9707" s="45"/>
      <c r="QUZ9707" s="45"/>
      <c r="QVA9707" s="45"/>
      <c r="QVB9707" s="45"/>
      <c r="QVC9707" s="45"/>
      <c r="QVD9707" s="45"/>
      <c r="QVE9707" s="45"/>
      <c r="QVF9707" s="45"/>
      <c r="QVG9707" s="45"/>
      <c r="QVH9707" s="45"/>
      <c r="QVI9707" s="45"/>
      <c r="QVJ9707" s="45"/>
      <c r="QVK9707" s="45"/>
      <c r="QVL9707" s="45"/>
      <c r="QVM9707" s="45"/>
      <c r="QVN9707" s="45"/>
      <c r="QVO9707" s="45"/>
      <c r="QVP9707" s="45"/>
      <c r="QVQ9707" s="45"/>
      <c r="QVR9707" s="45"/>
      <c r="QVS9707" s="45"/>
      <c r="QVT9707" s="45"/>
      <c r="QVU9707" s="45"/>
      <c r="QVV9707" s="45"/>
      <c r="QVW9707" s="45"/>
      <c r="QVX9707" s="45"/>
      <c r="QVY9707" s="45"/>
      <c r="QVZ9707" s="45"/>
      <c r="QWA9707" s="45"/>
      <c r="QWB9707" s="45"/>
      <c r="QWC9707" s="45"/>
      <c r="QWD9707" s="45"/>
      <c r="QWE9707" s="45"/>
      <c r="QWF9707" s="45"/>
      <c r="QWG9707" s="45"/>
      <c r="QWH9707" s="45"/>
      <c r="QWI9707" s="45"/>
      <c r="QWJ9707" s="45"/>
      <c r="QWK9707" s="45"/>
      <c r="QWL9707" s="45"/>
      <c r="QWM9707" s="45"/>
      <c r="QWN9707" s="45"/>
      <c r="QWO9707" s="45"/>
      <c r="QWP9707" s="45"/>
      <c r="QWQ9707" s="45"/>
      <c r="QWR9707" s="45"/>
      <c r="QWS9707" s="45"/>
      <c r="QWT9707" s="45"/>
      <c r="QWU9707" s="45"/>
      <c r="QWV9707" s="45"/>
      <c r="QWW9707" s="45"/>
      <c r="QWX9707" s="45"/>
      <c r="QWY9707" s="45"/>
      <c r="QWZ9707" s="45"/>
      <c r="QXA9707" s="45"/>
      <c r="QXB9707" s="45"/>
      <c r="QXC9707" s="45"/>
      <c r="QXD9707" s="45"/>
      <c r="QXE9707" s="45"/>
      <c r="QXF9707" s="45"/>
      <c r="QXG9707" s="45"/>
      <c r="QXH9707" s="45"/>
      <c r="QXI9707" s="45"/>
      <c r="QXJ9707" s="45"/>
      <c r="QXK9707" s="45"/>
      <c r="QXL9707" s="45"/>
      <c r="QXM9707" s="45"/>
      <c r="QXN9707" s="45"/>
      <c r="QXO9707" s="45"/>
      <c r="QXP9707" s="45"/>
      <c r="QXQ9707" s="45"/>
      <c r="QXR9707" s="45"/>
      <c r="QXS9707" s="45"/>
      <c r="QXT9707" s="45"/>
      <c r="QXU9707" s="45"/>
      <c r="QXV9707" s="45"/>
      <c r="QXW9707" s="45"/>
      <c r="QXX9707" s="45"/>
      <c r="QXY9707" s="45"/>
      <c r="QXZ9707" s="45"/>
      <c r="QYA9707" s="45"/>
      <c r="QYB9707" s="45"/>
      <c r="QYC9707" s="45"/>
      <c r="QYD9707" s="45"/>
      <c r="QYE9707" s="45"/>
      <c r="QYF9707" s="45"/>
      <c r="QYG9707" s="45"/>
      <c r="QYH9707" s="45"/>
      <c r="QYI9707" s="45"/>
      <c r="QYJ9707" s="45"/>
      <c r="QYK9707" s="45"/>
      <c r="QYL9707" s="45"/>
      <c r="QYM9707" s="45"/>
      <c r="QYN9707" s="45"/>
      <c r="QYO9707" s="45"/>
      <c r="QYP9707" s="45"/>
      <c r="QYQ9707" s="45"/>
      <c r="QYR9707" s="45"/>
      <c r="QYS9707" s="45"/>
      <c r="QYT9707" s="45"/>
      <c r="QYU9707" s="45"/>
      <c r="QYV9707" s="45"/>
      <c r="QYW9707" s="45"/>
      <c r="QYX9707" s="45"/>
      <c r="QYY9707" s="45"/>
      <c r="QYZ9707" s="45"/>
      <c r="QZA9707" s="45"/>
      <c r="QZB9707" s="45"/>
      <c r="QZC9707" s="45"/>
      <c r="QZD9707" s="45"/>
      <c r="QZE9707" s="45"/>
      <c r="QZF9707" s="45"/>
      <c r="QZG9707" s="45"/>
      <c r="QZH9707" s="45"/>
      <c r="QZI9707" s="45"/>
      <c r="QZJ9707" s="45"/>
      <c r="QZK9707" s="45"/>
      <c r="QZL9707" s="45"/>
      <c r="QZM9707" s="45"/>
      <c r="QZN9707" s="45"/>
      <c r="QZO9707" s="45"/>
      <c r="QZP9707" s="45"/>
      <c r="QZQ9707" s="45"/>
      <c r="QZR9707" s="45"/>
      <c r="QZS9707" s="45"/>
      <c r="QZT9707" s="45"/>
      <c r="QZU9707" s="45"/>
      <c r="QZV9707" s="45"/>
      <c r="QZW9707" s="45"/>
      <c r="QZX9707" s="45"/>
      <c r="QZY9707" s="45"/>
      <c r="QZZ9707" s="45"/>
      <c r="RAA9707" s="45"/>
      <c r="RAB9707" s="45"/>
      <c r="RAC9707" s="45"/>
      <c r="RAD9707" s="45"/>
      <c r="RAE9707" s="45"/>
      <c r="RAF9707" s="45"/>
      <c r="RAG9707" s="45"/>
      <c r="RAH9707" s="45"/>
      <c r="RAI9707" s="45"/>
      <c r="RAJ9707" s="45"/>
      <c r="RAK9707" s="45"/>
      <c r="RAL9707" s="45"/>
      <c r="RAM9707" s="45"/>
      <c r="RAN9707" s="45"/>
      <c r="RAO9707" s="45"/>
      <c r="RAP9707" s="45"/>
      <c r="RAQ9707" s="45"/>
      <c r="RAR9707" s="45"/>
      <c r="RAS9707" s="45"/>
      <c r="RAT9707" s="45"/>
      <c r="RAU9707" s="45"/>
      <c r="RAV9707" s="45"/>
      <c r="RAW9707" s="45"/>
      <c r="RAX9707" s="45"/>
      <c r="RAY9707" s="45"/>
      <c r="RAZ9707" s="45"/>
      <c r="RBA9707" s="45"/>
      <c r="RBB9707" s="45"/>
      <c r="RBC9707" s="45"/>
      <c r="RBD9707" s="45"/>
      <c r="RBE9707" s="45"/>
      <c r="RBF9707" s="45"/>
      <c r="RBG9707" s="45"/>
      <c r="RBH9707" s="45"/>
      <c r="RBI9707" s="45"/>
      <c r="RBJ9707" s="45"/>
      <c r="RBK9707" s="45"/>
      <c r="RBL9707" s="45"/>
      <c r="RBM9707" s="45"/>
      <c r="RBN9707" s="45"/>
      <c r="RBO9707" s="45"/>
      <c r="RBP9707" s="45"/>
      <c r="RBQ9707" s="45"/>
      <c r="RBR9707" s="45"/>
      <c r="RBS9707" s="45"/>
      <c r="RBT9707" s="45"/>
      <c r="RBU9707" s="45"/>
      <c r="RBV9707" s="45"/>
      <c r="RBW9707" s="45"/>
      <c r="RBX9707" s="45"/>
      <c r="RBY9707" s="45"/>
      <c r="RBZ9707" s="45"/>
      <c r="RCA9707" s="45"/>
      <c r="RCB9707" s="45"/>
      <c r="RCC9707" s="45"/>
      <c r="RCD9707" s="45"/>
      <c r="RCE9707" s="45"/>
      <c r="RCF9707" s="45"/>
      <c r="RCG9707" s="45"/>
      <c r="RCH9707" s="45"/>
      <c r="RCI9707" s="45"/>
      <c r="RCJ9707" s="45"/>
      <c r="RCK9707" s="45"/>
      <c r="RCL9707" s="45"/>
      <c r="RCM9707" s="45"/>
      <c r="RCN9707" s="45"/>
      <c r="RCO9707" s="45"/>
      <c r="RCP9707" s="45"/>
      <c r="RCQ9707" s="45"/>
      <c r="RCR9707" s="45"/>
      <c r="RCS9707" s="45"/>
      <c r="RCT9707" s="45"/>
      <c r="RCU9707" s="45"/>
      <c r="RCV9707" s="45"/>
      <c r="RCW9707" s="45"/>
      <c r="RCX9707" s="45"/>
      <c r="RCY9707" s="45"/>
      <c r="RCZ9707" s="45"/>
      <c r="RDA9707" s="45"/>
      <c r="RDB9707" s="45"/>
      <c r="RDC9707" s="45"/>
      <c r="RDD9707" s="45"/>
      <c r="RDE9707" s="45"/>
      <c r="RDF9707" s="45"/>
      <c r="RDG9707" s="45"/>
      <c r="RDH9707" s="45"/>
      <c r="RDI9707" s="45"/>
      <c r="RDJ9707" s="45"/>
      <c r="RDK9707" s="45"/>
      <c r="RDL9707" s="45"/>
      <c r="RDM9707" s="45"/>
      <c r="RDN9707" s="45"/>
      <c r="RDO9707" s="45"/>
      <c r="RDP9707" s="45"/>
      <c r="RDQ9707" s="45"/>
      <c r="RDR9707" s="45"/>
      <c r="RDS9707" s="45"/>
      <c r="RDT9707" s="45"/>
      <c r="RDU9707" s="45"/>
      <c r="RDV9707" s="45"/>
      <c r="RDW9707" s="45"/>
      <c r="RDX9707" s="45"/>
      <c r="RDY9707" s="45"/>
      <c r="RDZ9707" s="45"/>
      <c r="REA9707" s="45"/>
      <c r="REB9707" s="45"/>
      <c r="REC9707" s="45"/>
      <c r="RED9707" s="45"/>
      <c r="REE9707" s="45"/>
      <c r="REF9707" s="45"/>
      <c r="REG9707" s="45"/>
      <c r="REH9707" s="45"/>
      <c r="REI9707" s="45"/>
      <c r="REJ9707" s="45"/>
      <c r="REK9707" s="45"/>
      <c r="REL9707" s="45"/>
      <c r="REM9707" s="45"/>
      <c r="REN9707" s="45"/>
      <c r="REO9707" s="45"/>
      <c r="REP9707" s="45"/>
      <c r="REQ9707" s="45"/>
      <c r="RER9707" s="45"/>
      <c r="RES9707" s="45"/>
      <c r="RET9707" s="45"/>
      <c r="REU9707" s="45"/>
      <c r="REV9707" s="45"/>
      <c r="REW9707" s="45"/>
      <c r="REX9707" s="45"/>
      <c r="REY9707" s="45"/>
      <c r="REZ9707" s="45"/>
      <c r="RFA9707" s="45"/>
      <c r="RFB9707" s="45"/>
      <c r="RFC9707" s="45"/>
      <c r="RFD9707" s="45"/>
      <c r="RFE9707" s="45"/>
      <c r="RFF9707" s="45"/>
      <c r="RFG9707" s="45"/>
      <c r="RFH9707" s="45"/>
      <c r="RFI9707" s="45"/>
      <c r="RFJ9707" s="45"/>
      <c r="RFK9707" s="45"/>
      <c r="RFL9707" s="45"/>
      <c r="RFM9707" s="45"/>
      <c r="RFN9707" s="45"/>
      <c r="RFO9707" s="45"/>
      <c r="RFP9707" s="45"/>
      <c r="RFQ9707" s="45"/>
      <c r="RFR9707" s="45"/>
      <c r="RFS9707" s="45"/>
      <c r="RFT9707" s="45"/>
      <c r="RFU9707" s="45"/>
      <c r="RFV9707" s="45"/>
      <c r="RFW9707" s="45"/>
      <c r="RFX9707" s="45"/>
      <c r="RFY9707" s="45"/>
      <c r="RFZ9707" s="45"/>
      <c r="RGA9707" s="45"/>
      <c r="RGB9707" s="45"/>
      <c r="RGC9707" s="45"/>
      <c r="RGD9707" s="45"/>
      <c r="RGE9707" s="45"/>
      <c r="RGF9707" s="45"/>
      <c r="RGG9707" s="45"/>
      <c r="RGH9707" s="45"/>
      <c r="RGI9707" s="45"/>
      <c r="RGJ9707" s="45"/>
      <c r="RGK9707" s="45"/>
      <c r="RGL9707" s="45"/>
      <c r="RGM9707" s="45"/>
      <c r="RGN9707" s="45"/>
      <c r="RGO9707" s="45"/>
      <c r="RGP9707" s="45"/>
      <c r="RGQ9707" s="45"/>
      <c r="RGR9707" s="45"/>
      <c r="RGS9707" s="45"/>
      <c r="RGT9707" s="45"/>
      <c r="RGU9707" s="45"/>
      <c r="RGV9707" s="45"/>
      <c r="RGW9707" s="45"/>
      <c r="RGX9707" s="45"/>
      <c r="RGY9707" s="45"/>
      <c r="RGZ9707" s="45"/>
      <c r="RHA9707" s="45"/>
      <c r="RHB9707" s="45"/>
      <c r="RHC9707" s="45"/>
      <c r="RHD9707" s="45"/>
      <c r="RHE9707" s="45"/>
      <c r="RHF9707" s="45"/>
      <c r="RHG9707" s="45"/>
      <c r="RHH9707" s="45"/>
      <c r="RHI9707" s="45"/>
      <c r="RHJ9707" s="45"/>
      <c r="RHK9707" s="45"/>
      <c r="RHL9707" s="45"/>
      <c r="RHM9707" s="45"/>
      <c r="RHN9707" s="45"/>
      <c r="RHO9707" s="45"/>
      <c r="RHP9707" s="45"/>
      <c r="RHQ9707" s="45"/>
      <c r="RHR9707" s="45"/>
      <c r="RHS9707" s="45"/>
      <c r="RHT9707" s="45"/>
      <c r="RHU9707" s="45"/>
      <c r="RHV9707" s="45"/>
      <c r="RHW9707" s="45"/>
      <c r="RHX9707" s="45"/>
      <c r="RHY9707" s="45"/>
      <c r="RHZ9707" s="45"/>
      <c r="RIA9707" s="45"/>
      <c r="RIB9707" s="45"/>
      <c r="RIC9707" s="45"/>
      <c r="RID9707" s="45"/>
      <c r="RIE9707" s="45"/>
      <c r="RIF9707" s="45"/>
      <c r="RIG9707" s="45"/>
      <c r="RIH9707" s="45"/>
      <c r="RII9707" s="45"/>
      <c r="RIJ9707" s="45"/>
      <c r="RIK9707" s="45"/>
      <c r="RIL9707" s="45"/>
      <c r="RIM9707" s="45"/>
      <c r="RIN9707" s="45"/>
      <c r="RIO9707" s="45"/>
      <c r="RIP9707" s="45"/>
      <c r="RIQ9707" s="45"/>
      <c r="RIR9707" s="45"/>
      <c r="RIS9707" s="45"/>
      <c r="RIT9707" s="45"/>
      <c r="RIU9707" s="45"/>
      <c r="RIV9707" s="45"/>
      <c r="RIW9707" s="45"/>
      <c r="RIX9707" s="45"/>
      <c r="RIY9707" s="45"/>
      <c r="RIZ9707" s="45"/>
      <c r="RJA9707" s="45"/>
      <c r="RJB9707" s="45"/>
      <c r="RJC9707" s="45"/>
      <c r="RJD9707" s="45"/>
      <c r="RJE9707" s="45"/>
      <c r="RJF9707" s="45"/>
      <c r="RJG9707" s="45"/>
      <c r="RJH9707" s="45"/>
      <c r="RJI9707" s="45"/>
      <c r="RJJ9707" s="45"/>
      <c r="RJK9707" s="45"/>
      <c r="RJL9707" s="45"/>
      <c r="RJM9707" s="45"/>
      <c r="RJN9707" s="45"/>
      <c r="RJO9707" s="45"/>
      <c r="RJP9707" s="45"/>
      <c r="RJQ9707" s="45"/>
      <c r="RJR9707" s="45"/>
      <c r="RJS9707" s="45"/>
      <c r="RJT9707" s="45"/>
      <c r="RJU9707" s="45"/>
      <c r="RJV9707" s="45"/>
      <c r="RJW9707" s="45"/>
      <c r="RJX9707" s="45"/>
      <c r="RJY9707" s="45"/>
      <c r="RJZ9707" s="45"/>
      <c r="RKA9707" s="45"/>
      <c r="RKB9707" s="45"/>
      <c r="RKC9707" s="45"/>
      <c r="RKD9707" s="45"/>
      <c r="RKE9707" s="45"/>
      <c r="RKF9707" s="45"/>
      <c r="RKG9707" s="45"/>
      <c r="RKH9707" s="45"/>
      <c r="RKI9707" s="45"/>
      <c r="RKJ9707" s="45"/>
      <c r="RKK9707" s="45"/>
      <c r="RKL9707" s="45"/>
      <c r="RKM9707" s="45"/>
      <c r="RKN9707" s="45"/>
      <c r="RKO9707" s="45"/>
      <c r="RKP9707" s="45"/>
      <c r="RKQ9707" s="45"/>
      <c r="RKR9707" s="45"/>
      <c r="RKS9707" s="45"/>
      <c r="RKT9707" s="45"/>
      <c r="RKU9707" s="45"/>
      <c r="RKV9707" s="45"/>
      <c r="RKW9707" s="45"/>
      <c r="RKX9707" s="45"/>
      <c r="RKY9707" s="45"/>
      <c r="RKZ9707" s="45"/>
      <c r="RLA9707" s="45"/>
      <c r="RLB9707" s="45"/>
      <c r="RLC9707" s="45"/>
      <c r="RLD9707" s="45"/>
      <c r="RLE9707" s="45"/>
      <c r="RLF9707" s="45"/>
      <c r="RLG9707" s="45"/>
      <c r="RLH9707" s="45"/>
      <c r="RLI9707" s="45"/>
      <c r="RLJ9707" s="45"/>
      <c r="RLK9707" s="45"/>
      <c r="RLL9707" s="45"/>
      <c r="RLM9707" s="45"/>
      <c r="RLN9707" s="45"/>
      <c r="RLO9707" s="45"/>
      <c r="RLP9707" s="45"/>
      <c r="RLQ9707" s="45"/>
      <c r="RLR9707" s="45"/>
      <c r="RLS9707" s="45"/>
      <c r="RLT9707" s="45"/>
      <c r="RLU9707" s="45"/>
      <c r="RLV9707" s="45"/>
      <c r="RLW9707" s="45"/>
      <c r="RLX9707" s="45"/>
      <c r="RLY9707" s="45"/>
      <c r="RLZ9707" s="45"/>
      <c r="RMA9707" s="45"/>
      <c r="RMB9707" s="45"/>
      <c r="RMC9707" s="45"/>
      <c r="RMD9707" s="45"/>
      <c r="RME9707" s="45"/>
      <c r="RMF9707" s="45"/>
      <c r="RMG9707" s="45"/>
      <c r="RMH9707" s="45"/>
      <c r="RMI9707" s="45"/>
      <c r="RMJ9707" s="45"/>
      <c r="RMK9707" s="45"/>
      <c r="RML9707" s="45"/>
      <c r="RMM9707" s="45"/>
      <c r="RMN9707" s="45"/>
      <c r="RMO9707" s="45"/>
      <c r="RMP9707" s="45"/>
      <c r="RMQ9707" s="45"/>
      <c r="RMR9707" s="45"/>
      <c r="RMS9707" s="45"/>
      <c r="RMT9707" s="45"/>
      <c r="RMU9707" s="45"/>
      <c r="RMV9707" s="45"/>
      <c r="RMW9707" s="45"/>
      <c r="RMX9707" s="45"/>
      <c r="RMY9707" s="45"/>
      <c r="RMZ9707" s="45"/>
      <c r="RNA9707" s="45"/>
      <c r="RNB9707" s="45"/>
      <c r="RNC9707" s="45"/>
      <c r="RND9707" s="45"/>
      <c r="RNE9707" s="45"/>
      <c r="RNF9707" s="45"/>
      <c r="RNG9707" s="45"/>
      <c r="RNH9707" s="45"/>
      <c r="RNI9707" s="45"/>
      <c r="RNJ9707" s="45"/>
      <c r="RNK9707" s="45"/>
      <c r="RNL9707" s="45"/>
      <c r="RNM9707" s="45"/>
      <c r="RNN9707" s="45"/>
      <c r="RNO9707" s="45"/>
      <c r="RNP9707" s="45"/>
      <c r="RNQ9707" s="45"/>
      <c r="RNR9707" s="45"/>
      <c r="RNS9707" s="45"/>
      <c r="RNT9707" s="45"/>
      <c r="RNU9707" s="45"/>
      <c r="RNV9707" s="45"/>
      <c r="RNW9707" s="45"/>
      <c r="RNX9707" s="45"/>
      <c r="RNY9707" s="45"/>
      <c r="RNZ9707" s="45"/>
      <c r="ROA9707" s="45"/>
      <c r="ROB9707" s="45"/>
      <c r="ROC9707" s="45"/>
      <c r="ROD9707" s="45"/>
      <c r="ROE9707" s="45"/>
      <c r="ROF9707" s="45"/>
      <c r="ROG9707" s="45"/>
      <c r="ROH9707" s="45"/>
      <c r="ROI9707" s="45"/>
      <c r="ROJ9707" s="45"/>
      <c r="ROK9707" s="45"/>
      <c r="ROL9707" s="45"/>
      <c r="ROM9707" s="45"/>
      <c r="RON9707" s="45"/>
      <c r="ROO9707" s="45"/>
      <c r="ROP9707" s="45"/>
      <c r="ROQ9707" s="45"/>
      <c r="ROR9707" s="45"/>
      <c r="ROS9707" s="45"/>
      <c r="ROT9707" s="45"/>
      <c r="ROU9707" s="45"/>
      <c r="ROV9707" s="45"/>
      <c r="ROW9707" s="45"/>
      <c r="ROX9707" s="45"/>
      <c r="ROY9707" s="45"/>
      <c r="ROZ9707" s="45"/>
      <c r="RPA9707" s="45"/>
      <c r="RPB9707" s="45"/>
      <c r="RPC9707" s="45"/>
      <c r="RPD9707" s="45"/>
      <c r="RPE9707" s="45"/>
      <c r="RPF9707" s="45"/>
      <c r="RPG9707" s="45"/>
      <c r="RPH9707" s="45"/>
      <c r="RPI9707" s="45"/>
      <c r="RPJ9707" s="45"/>
      <c r="RPK9707" s="45"/>
      <c r="RPL9707" s="45"/>
      <c r="RPM9707" s="45"/>
      <c r="RPN9707" s="45"/>
      <c r="RPO9707" s="45"/>
      <c r="RPP9707" s="45"/>
      <c r="RPQ9707" s="45"/>
      <c r="RPR9707" s="45"/>
      <c r="RPS9707" s="45"/>
      <c r="RPT9707" s="45"/>
      <c r="RPU9707" s="45"/>
      <c r="RPV9707" s="45"/>
      <c r="RPW9707" s="45"/>
      <c r="RPX9707" s="45"/>
      <c r="RPY9707" s="45"/>
      <c r="RPZ9707" s="45"/>
      <c r="RQA9707" s="45"/>
      <c r="RQB9707" s="45"/>
      <c r="RQC9707" s="45"/>
      <c r="RQD9707" s="45"/>
      <c r="RQE9707" s="45"/>
      <c r="RQF9707" s="45"/>
      <c r="RQG9707" s="45"/>
      <c r="RQH9707" s="45"/>
      <c r="RQI9707" s="45"/>
      <c r="RQJ9707" s="45"/>
      <c r="RQK9707" s="45"/>
      <c r="RQL9707" s="45"/>
      <c r="RQM9707" s="45"/>
      <c r="RQN9707" s="45"/>
      <c r="RQO9707" s="45"/>
      <c r="RQP9707" s="45"/>
      <c r="RQQ9707" s="45"/>
      <c r="RQR9707" s="45"/>
      <c r="RQS9707" s="45"/>
      <c r="RQT9707" s="45"/>
      <c r="RQU9707" s="45"/>
      <c r="RQV9707" s="45"/>
      <c r="RQW9707" s="45"/>
      <c r="RQX9707" s="45"/>
      <c r="RQY9707" s="45"/>
      <c r="RQZ9707" s="45"/>
      <c r="RRA9707" s="45"/>
      <c r="RRB9707" s="45"/>
      <c r="RRC9707" s="45"/>
      <c r="RRD9707" s="45"/>
      <c r="RRE9707" s="45"/>
      <c r="RRF9707" s="45"/>
      <c r="RRG9707" s="45"/>
      <c r="RRH9707" s="45"/>
      <c r="RRI9707" s="45"/>
      <c r="RRJ9707" s="45"/>
      <c r="RRK9707" s="45"/>
      <c r="RRL9707" s="45"/>
      <c r="RRM9707" s="45"/>
      <c r="RRN9707" s="45"/>
      <c r="RRO9707" s="45"/>
      <c r="RRP9707" s="45"/>
      <c r="RRQ9707" s="45"/>
      <c r="RRR9707" s="45"/>
      <c r="RRS9707" s="45"/>
      <c r="RRT9707" s="45"/>
      <c r="RRU9707" s="45"/>
      <c r="RRV9707" s="45"/>
      <c r="RRW9707" s="45"/>
      <c r="RRX9707" s="45"/>
      <c r="RRY9707" s="45"/>
      <c r="RRZ9707" s="45"/>
      <c r="RSA9707" s="45"/>
      <c r="RSB9707" s="45"/>
      <c r="RSC9707" s="45"/>
      <c r="RSD9707" s="45"/>
      <c r="RSE9707" s="45"/>
      <c r="RSF9707" s="45"/>
      <c r="RSG9707" s="45"/>
      <c r="RSH9707" s="45"/>
      <c r="RSI9707" s="45"/>
      <c r="RSJ9707" s="45"/>
      <c r="RSK9707" s="45"/>
      <c r="RSL9707" s="45"/>
      <c r="RSM9707" s="45"/>
      <c r="RSN9707" s="45"/>
      <c r="RSO9707" s="45"/>
      <c r="RSP9707" s="45"/>
      <c r="RSQ9707" s="45"/>
      <c r="RSR9707" s="45"/>
      <c r="RSS9707" s="45"/>
      <c r="RST9707" s="45"/>
      <c r="RSU9707" s="45"/>
      <c r="RSV9707" s="45"/>
      <c r="RSW9707" s="45"/>
      <c r="RSX9707" s="45"/>
      <c r="RSY9707" s="45"/>
      <c r="RSZ9707" s="45"/>
      <c r="RTA9707" s="45"/>
      <c r="RTB9707" s="45"/>
      <c r="RTC9707" s="45"/>
      <c r="RTD9707" s="45"/>
      <c r="RTE9707" s="45"/>
      <c r="RTF9707" s="45"/>
      <c r="RTG9707" s="45"/>
      <c r="RTH9707" s="45"/>
      <c r="RTI9707" s="45"/>
      <c r="RTJ9707" s="45"/>
      <c r="RTK9707" s="45"/>
      <c r="RTL9707" s="45"/>
      <c r="RTM9707" s="45"/>
      <c r="RTN9707" s="45"/>
      <c r="RTO9707" s="45"/>
      <c r="RTP9707" s="45"/>
      <c r="RTQ9707" s="45"/>
      <c r="RTR9707" s="45"/>
      <c r="RTS9707" s="45"/>
      <c r="RTT9707" s="45"/>
      <c r="RTU9707" s="45"/>
      <c r="RTV9707" s="45"/>
      <c r="RTW9707" s="45"/>
      <c r="RTX9707" s="45"/>
      <c r="RTY9707" s="45"/>
      <c r="RTZ9707" s="45"/>
      <c r="RUA9707" s="45"/>
      <c r="RUB9707" s="45"/>
      <c r="RUC9707" s="45"/>
      <c r="RUD9707" s="45"/>
      <c r="RUE9707" s="45"/>
      <c r="RUF9707" s="45"/>
      <c r="RUG9707" s="45"/>
      <c r="RUH9707" s="45"/>
      <c r="RUI9707" s="45"/>
      <c r="RUJ9707" s="45"/>
      <c r="RUK9707" s="45"/>
      <c r="RUL9707" s="45"/>
      <c r="RUM9707" s="45"/>
      <c r="RUN9707" s="45"/>
      <c r="RUO9707" s="45"/>
      <c r="RUP9707" s="45"/>
      <c r="RUQ9707" s="45"/>
      <c r="RUR9707" s="45"/>
      <c r="RUS9707" s="45"/>
      <c r="RUT9707" s="45"/>
      <c r="RUU9707" s="45"/>
      <c r="RUV9707" s="45"/>
      <c r="RUW9707" s="45"/>
      <c r="RUX9707" s="45"/>
      <c r="RUY9707" s="45"/>
      <c r="RUZ9707" s="45"/>
      <c r="RVA9707" s="45"/>
      <c r="RVB9707" s="45"/>
      <c r="RVC9707" s="45"/>
      <c r="RVD9707" s="45"/>
      <c r="RVE9707" s="45"/>
      <c r="RVF9707" s="45"/>
      <c r="RVG9707" s="45"/>
      <c r="RVH9707" s="45"/>
      <c r="RVI9707" s="45"/>
      <c r="RVJ9707" s="45"/>
      <c r="RVK9707" s="45"/>
      <c r="RVL9707" s="45"/>
      <c r="RVM9707" s="45"/>
      <c r="RVN9707" s="45"/>
      <c r="RVO9707" s="45"/>
      <c r="RVP9707" s="45"/>
      <c r="RVQ9707" s="45"/>
      <c r="RVR9707" s="45"/>
      <c r="RVS9707" s="45"/>
      <c r="RVT9707" s="45"/>
      <c r="RVU9707" s="45"/>
      <c r="RVV9707" s="45"/>
      <c r="RVW9707" s="45"/>
      <c r="RVX9707" s="45"/>
      <c r="RVY9707" s="45"/>
      <c r="RVZ9707" s="45"/>
      <c r="RWA9707" s="45"/>
      <c r="RWB9707" s="45"/>
      <c r="RWC9707" s="45"/>
      <c r="RWD9707" s="45"/>
      <c r="RWE9707" s="45"/>
      <c r="RWF9707" s="45"/>
      <c r="RWG9707" s="45"/>
      <c r="RWH9707" s="45"/>
      <c r="RWI9707" s="45"/>
      <c r="RWJ9707" s="45"/>
      <c r="RWK9707" s="45"/>
      <c r="RWL9707" s="45"/>
      <c r="RWM9707" s="45"/>
      <c r="RWN9707" s="45"/>
      <c r="RWO9707" s="45"/>
      <c r="RWP9707" s="45"/>
      <c r="RWQ9707" s="45"/>
      <c r="RWR9707" s="45"/>
      <c r="RWS9707" s="45"/>
      <c r="RWT9707" s="45"/>
      <c r="RWU9707" s="45"/>
      <c r="RWV9707" s="45"/>
      <c r="RWW9707" s="45"/>
      <c r="RWX9707" s="45"/>
      <c r="RWY9707" s="45"/>
      <c r="RWZ9707" s="45"/>
      <c r="RXA9707" s="45"/>
      <c r="RXB9707" s="45"/>
      <c r="RXC9707" s="45"/>
      <c r="RXD9707" s="45"/>
      <c r="RXE9707" s="45"/>
      <c r="RXF9707" s="45"/>
      <c r="RXG9707" s="45"/>
      <c r="RXH9707" s="45"/>
      <c r="RXI9707" s="45"/>
      <c r="RXJ9707" s="45"/>
      <c r="RXK9707" s="45"/>
      <c r="RXL9707" s="45"/>
      <c r="RXM9707" s="45"/>
      <c r="RXN9707" s="45"/>
      <c r="RXO9707" s="45"/>
      <c r="RXP9707" s="45"/>
      <c r="RXQ9707" s="45"/>
      <c r="RXR9707" s="45"/>
      <c r="RXS9707" s="45"/>
      <c r="RXT9707" s="45"/>
      <c r="RXU9707" s="45"/>
      <c r="RXV9707" s="45"/>
      <c r="RXW9707" s="45"/>
      <c r="RXX9707" s="45"/>
      <c r="RXY9707" s="45"/>
      <c r="RXZ9707" s="45"/>
      <c r="RYA9707" s="45"/>
      <c r="RYB9707" s="45"/>
      <c r="RYC9707" s="45"/>
      <c r="RYD9707" s="45"/>
      <c r="RYE9707" s="45"/>
      <c r="RYF9707" s="45"/>
      <c r="RYG9707" s="45"/>
      <c r="RYH9707" s="45"/>
      <c r="RYI9707" s="45"/>
      <c r="RYJ9707" s="45"/>
      <c r="RYK9707" s="45"/>
      <c r="RYL9707" s="45"/>
      <c r="RYM9707" s="45"/>
      <c r="RYN9707" s="45"/>
      <c r="RYO9707" s="45"/>
      <c r="RYP9707" s="45"/>
      <c r="RYQ9707" s="45"/>
      <c r="RYR9707" s="45"/>
      <c r="RYS9707" s="45"/>
      <c r="RYT9707" s="45"/>
      <c r="RYU9707" s="45"/>
      <c r="RYV9707" s="45"/>
      <c r="RYW9707" s="45"/>
      <c r="RYX9707" s="45"/>
      <c r="RYY9707" s="45"/>
      <c r="RYZ9707" s="45"/>
      <c r="RZA9707" s="45"/>
      <c r="RZB9707" s="45"/>
      <c r="RZC9707" s="45"/>
      <c r="RZD9707" s="45"/>
      <c r="RZE9707" s="45"/>
      <c r="RZF9707" s="45"/>
      <c r="RZG9707" s="45"/>
      <c r="RZH9707" s="45"/>
      <c r="RZI9707" s="45"/>
      <c r="RZJ9707" s="45"/>
      <c r="RZK9707" s="45"/>
      <c r="RZL9707" s="45"/>
      <c r="RZM9707" s="45"/>
      <c r="RZN9707" s="45"/>
      <c r="RZO9707" s="45"/>
      <c r="RZP9707" s="45"/>
      <c r="RZQ9707" s="45"/>
      <c r="RZR9707" s="45"/>
      <c r="RZS9707" s="45"/>
      <c r="RZT9707" s="45"/>
      <c r="RZU9707" s="45"/>
      <c r="RZV9707" s="45"/>
      <c r="RZW9707" s="45"/>
      <c r="RZX9707" s="45"/>
      <c r="RZY9707" s="45"/>
      <c r="RZZ9707" s="45"/>
      <c r="SAA9707" s="45"/>
      <c r="SAB9707" s="45"/>
      <c r="SAC9707" s="45"/>
      <c r="SAD9707" s="45"/>
      <c r="SAE9707" s="45"/>
      <c r="SAF9707" s="45"/>
      <c r="SAG9707" s="45"/>
      <c r="SAH9707" s="45"/>
      <c r="SAI9707" s="45"/>
      <c r="SAJ9707" s="45"/>
      <c r="SAK9707" s="45"/>
      <c r="SAL9707" s="45"/>
      <c r="SAM9707" s="45"/>
      <c r="SAN9707" s="45"/>
      <c r="SAO9707" s="45"/>
      <c r="SAP9707" s="45"/>
      <c r="SAQ9707" s="45"/>
      <c r="SAR9707" s="45"/>
      <c r="SAS9707" s="45"/>
      <c r="SAT9707" s="45"/>
      <c r="SAU9707" s="45"/>
      <c r="SAV9707" s="45"/>
      <c r="SAW9707" s="45"/>
      <c r="SAX9707" s="45"/>
      <c r="SAY9707" s="45"/>
      <c r="SAZ9707" s="45"/>
      <c r="SBA9707" s="45"/>
      <c r="SBB9707" s="45"/>
      <c r="SBC9707" s="45"/>
      <c r="SBD9707" s="45"/>
      <c r="SBE9707" s="45"/>
      <c r="SBF9707" s="45"/>
      <c r="SBG9707" s="45"/>
      <c r="SBH9707" s="45"/>
      <c r="SBI9707" s="45"/>
      <c r="SBJ9707" s="45"/>
      <c r="SBK9707" s="45"/>
      <c r="SBL9707" s="45"/>
      <c r="SBM9707" s="45"/>
      <c r="SBN9707" s="45"/>
      <c r="SBO9707" s="45"/>
      <c r="SBP9707" s="45"/>
      <c r="SBQ9707" s="45"/>
      <c r="SBR9707" s="45"/>
      <c r="SBS9707" s="45"/>
      <c r="SBT9707" s="45"/>
      <c r="SBU9707" s="45"/>
      <c r="SBV9707" s="45"/>
      <c r="SBW9707" s="45"/>
      <c r="SBX9707" s="45"/>
      <c r="SBY9707" s="45"/>
      <c r="SBZ9707" s="45"/>
      <c r="SCA9707" s="45"/>
      <c r="SCB9707" s="45"/>
      <c r="SCC9707" s="45"/>
      <c r="SCD9707" s="45"/>
      <c r="SCE9707" s="45"/>
      <c r="SCF9707" s="45"/>
      <c r="SCG9707" s="45"/>
      <c r="SCH9707" s="45"/>
      <c r="SCI9707" s="45"/>
      <c r="SCJ9707" s="45"/>
      <c r="SCK9707" s="45"/>
      <c r="SCL9707" s="45"/>
      <c r="SCM9707" s="45"/>
      <c r="SCN9707" s="45"/>
      <c r="SCO9707" s="45"/>
      <c r="SCP9707" s="45"/>
      <c r="SCQ9707" s="45"/>
      <c r="SCR9707" s="45"/>
      <c r="SCS9707" s="45"/>
      <c r="SCT9707" s="45"/>
      <c r="SCU9707" s="45"/>
      <c r="SCV9707" s="45"/>
      <c r="SCW9707" s="45"/>
      <c r="SCX9707" s="45"/>
      <c r="SCY9707" s="45"/>
      <c r="SCZ9707" s="45"/>
      <c r="SDA9707" s="45"/>
      <c r="SDB9707" s="45"/>
      <c r="SDC9707" s="45"/>
      <c r="SDD9707" s="45"/>
      <c r="SDE9707" s="45"/>
      <c r="SDF9707" s="45"/>
      <c r="SDG9707" s="45"/>
      <c r="SDH9707" s="45"/>
      <c r="SDI9707" s="45"/>
      <c r="SDJ9707" s="45"/>
      <c r="SDK9707" s="45"/>
      <c r="SDL9707" s="45"/>
      <c r="SDM9707" s="45"/>
      <c r="SDN9707" s="45"/>
      <c r="SDO9707" s="45"/>
      <c r="SDP9707" s="45"/>
      <c r="SDQ9707" s="45"/>
      <c r="SDR9707" s="45"/>
      <c r="SDS9707" s="45"/>
      <c r="SDT9707" s="45"/>
      <c r="SDU9707" s="45"/>
      <c r="SDV9707" s="45"/>
      <c r="SDW9707" s="45"/>
      <c r="SDX9707" s="45"/>
      <c r="SDY9707" s="45"/>
      <c r="SDZ9707" s="45"/>
      <c r="SEA9707" s="45"/>
      <c r="SEB9707" s="45"/>
      <c r="SEC9707" s="45"/>
      <c r="SED9707" s="45"/>
      <c r="SEE9707" s="45"/>
      <c r="SEF9707" s="45"/>
      <c r="SEG9707" s="45"/>
      <c r="SEH9707" s="45"/>
      <c r="SEI9707" s="45"/>
      <c r="SEJ9707" s="45"/>
      <c r="SEK9707" s="45"/>
      <c r="SEL9707" s="45"/>
      <c r="SEM9707" s="45"/>
      <c r="SEN9707" s="45"/>
      <c r="SEO9707" s="45"/>
      <c r="SEP9707" s="45"/>
      <c r="SEQ9707" s="45"/>
      <c r="SER9707" s="45"/>
      <c r="SES9707" s="45"/>
      <c r="SET9707" s="45"/>
      <c r="SEU9707" s="45"/>
      <c r="SEV9707" s="45"/>
      <c r="SEW9707" s="45"/>
      <c r="SEX9707" s="45"/>
      <c r="SEY9707" s="45"/>
      <c r="SEZ9707" s="45"/>
      <c r="SFA9707" s="45"/>
      <c r="SFB9707" s="45"/>
      <c r="SFC9707" s="45"/>
      <c r="SFD9707" s="45"/>
      <c r="SFE9707" s="45"/>
      <c r="SFF9707" s="45"/>
      <c r="SFG9707" s="45"/>
      <c r="SFH9707" s="45"/>
      <c r="SFI9707" s="45"/>
      <c r="SFJ9707" s="45"/>
      <c r="SFK9707" s="45"/>
      <c r="SFL9707" s="45"/>
      <c r="SFM9707" s="45"/>
      <c r="SFN9707" s="45"/>
      <c r="SFO9707" s="45"/>
      <c r="SFP9707" s="45"/>
      <c r="SFQ9707" s="45"/>
      <c r="SFR9707" s="45"/>
      <c r="SFS9707" s="45"/>
      <c r="SFT9707" s="45"/>
      <c r="SFU9707" s="45"/>
      <c r="SFV9707" s="45"/>
      <c r="SFW9707" s="45"/>
      <c r="SFX9707" s="45"/>
      <c r="SFY9707" s="45"/>
      <c r="SFZ9707" s="45"/>
      <c r="SGA9707" s="45"/>
      <c r="SGB9707" s="45"/>
      <c r="SGC9707" s="45"/>
      <c r="SGD9707" s="45"/>
      <c r="SGE9707" s="45"/>
      <c r="SGF9707" s="45"/>
      <c r="SGG9707" s="45"/>
      <c r="SGH9707" s="45"/>
      <c r="SGI9707" s="45"/>
      <c r="SGJ9707" s="45"/>
      <c r="SGK9707" s="45"/>
      <c r="SGL9707" s="45"/>
      <c r="SGM9707" s="45"/>
      <c r="SGN9707" s="45"/>
      <c r="SGO9707" s="45"/>
      <c r="SGP9707" s="45"/>
      <c r="SGQ9707" s="45"/>
      <c r="SGR9707" s="45"/>
      <c r="SGS9707" s="45"/>
      <c r="SGT9707" s="45"/>
      <c r="SGU9707" s="45"/>
      <c r="SGV9707" s="45"/>
      <c r="SGW9707" s="45"/>
      <c r="SGX9707" s="45"/>
      <c r="SGY9707" s="45"/>
      <c r="SGZ9707" s="45"/>
      <c r="SHA9707" s="45"/>
      <c r="SHB9707" s="45"/>
      <c r="SHC9707" s="45"/>
      <c r="SHD9707" s="45"/>
      <c r="SHE9707" s="45"/>
      <c r="SHF9707" s="45"/>
      <c r="SHG9707" s="45"/>
      <c r="SHH9707" s="45"/>
      <c r="SHI9707" s="45"/>
      <c r="SHJ9707" s="45"/>
      <c r="SHK9707" s="45"/>
      <c r="SHL9707" s="45"/>
      <c r="SHM9707" s="45"/>
      <c r="SHN9707" s="45"/>
      <c r="SHO9707" s="45"/>
      <c r="SHP9707" s="45"/>
      <c r="SHQ9707" s="45"/>
      <c r="SHR9707" s="45"/>
      <c r="SHS9707" s="45"/>
      <c r="SHT9707" s="45"/>
      <c r="SHU9707" s="45"/>
      <c r="SHV9707" s="45"/>
      <c r="SHW9707" s="45"/>
      <c r="SHX9707" s="45"/>
      <c r="SHY9707" s="45"/>
      <c r="SHZ9707" s="45"/>
      <c r="SIA9707" s="45"/>
      <c r="SIB9707" s="45"/>
      <c r="SIC9707" s="45"/>
      <c r="SID9707" s="45"/>
      <c r="SIE9707" s="45"/>
      <c r="SIF9707" s="45"/>
      <c r="SIG9707" s="45"/>
      <c r="SIH9707" s="45"/>
      <c r="SII9707" s="45"/>
      <c r="SIJ9707" s="45"/>
      <c r="SIK9707" s="45"/>
      <c r="SIL9707" s="45"/>
      <c r="SIM9707" s="45"/>
      <c r="SIN9707" s="45"/>
      <c r="SIO9707" s="45"/>
      <c r="SIP9707" s="45"/>
      <c r="SIQ9707" s="45"/>
      <c r="SIR9707" s="45"/>
      <c r="SIS9707" s="45"/>
      <c r="SIT9707" s="45"/>
      <c r="SIU9707" s="45"/>
      <c r="SIV9707" s="45"/>
      <c r="SIW9707" s="45"/>
      <c r="SIX9707" s="45"/>
      <c r="SIY9707" s="45"/>
      <c r="SIZ9707" s="45"/>
      <c r="SJA9707" s="45"/>
      <c r="SJB9707" s="45"/>
      <c r="SJC9707" s="45"/>
      <c r="SJD9707" s="45"/>
      <c r="SJE9707" s="45"/>
      <c r="SJF9707" s="45"/>
      <c r="SJG9707" s="45"/>
      <c r="SJH9707" s="45"/>
      <c r="SJI9707" s="45"/>
      <c r="SJJ9707" s="45"/>
      <c r="SJK9707" s="45"/>
      <c r="SJL9707" s="45"/>
      <c r="SJM9707" s="45"/>
      <c r="SJN9707" s="45"/>
      <c r="SJO9707" s="45"/>
      <c r="SJP9707" s="45"/>
      <c r="SJQ9707" s="45"/>
      <c r="SJR9707" s="45"/>
      <c r="SJS9707" s="45"/>
      <c r="SJT9707" s="45"/>
      <c r="SJU9707" s="45"/>
      <c r="SJV9707" s="45"/>
      <c r="SJW9707" s="45"/>
      <c r="SJX9707" s="45"/>
      <c r="SJY9707" s="45"/>
      <c r="SJZ9707" s="45"/>
      <c r="SKA9707" s="45"/>
      <c r="SKB9707" s="45"/>
      <c r="SKC9707" s="45"/>
      <c r="SKD9707" s="45"/>
      <c r="SKE9707" s="45"/>
      <c r="SKF9707" s="45"/>
      <c r="SKG9707" s="45"/>
      <c r="SKH9707" s="45"/>
      <c r="SKI9707" s="45"/>
      <c r="SKJ9707" s="45"/>
      <c r="SKK9707" s="45"/>
      <c r="SKL9707" s="45"/>
      <c r="SKM9707" s="45"/>
      <c r="SKN9707" s="45"/>
      <c r="SKO9707" s="45"/>
      <c r="SKP9707" s="45"/>
      <c r="SKQ9707" s="45"/>
      <c r="SKR9707" s="45"/>
      <c r="SKS9707" s="45"/>
      <c r="SKT9707" s="45"/>
      <c r="SKU9707" s="45"/>
      <c r="SKV9707" s="45"/>
      <c r="SKW9707" s="45"/>
      <c r="SKX9707" s="45"/>
      <c r="SKY9707" s="45"/>
      <c r="SKZ9707" s="45"/>
      <c r="SLA9707" s="45"/>
      <c r="SLB9707" s="45"/>
      <c r="SLC9707" s="45"/>
      <c r="SLD9707" s="45"/>
      <c r="SLE9707" s="45"/>
      <c r="SLF9707" s="45"/>
      <c r="SLG9707" s="45"/>
      <c r="SLH9707" s="45"/>
      <c r="SLI9707" s="45"/>
      <c r="SLJ9707" s="45"/>
      <c r="SLK9707" s="45"/>
      <c r="SLL9707" s="45"/>
      <c r="SLM9707" s="45"/>
      <c r="SLN9707" s="45"/>
      <c r="SLO9707" s="45"/>
      <c r="SLP9707" s="45"/>
      <c r="SLQ9707" s="45"/>
      <c r="SLR9707" s="45"/>
      <c r="SLS9707" s="45"/>
      <c r="SLT9707" s="45"/>
      <c r="SLU9707" s="45"/>
      <c r="SLV9707" s="45"/>
      <c r="SLW9707" s="45"/>
      <c r="SLX9707" s="45"/>
      <c r="SLY9707" s="45"/>
      <c r="SLZ9707" s="45"/>
      <c r="SMA9707" s="45"/>
      <c r="SMB9707" s="45"/>
      <c r="SMC9707" s="45"/>
      <c r="SMD9707" s="45"/>
      <c r="SME9707" s="45"/>
      <c r="SMF9707" s="45"/>
      <c r="SMG9707" s="45"/>
      <c r="SMH9707" s="45"/>
      <c r="SMI9707" s="45"/>
      <c r="SMJ9707" s="45"/>
      <c r="SMK9707" s="45"/>
      <c r="SML9707" s="45"/>
      <c r="SMM9707" s="45"/>
      <c r="SMN9707" s="45"/>
      <c r="SMO9707" s="45"/>
      <c r="SMP9707" s="45"/>
      <c r="SMQ9707" s="45"/>
      <c r="SMR9707" s="45"/>
      <c r="SMS9707" s="45"/>
      <c r="SMT9707" s="45"/>
      <c r="SMU9707" s="45"/>
      <c r="SMV9707" s="45"/>
      <c r="SMW9707" s="45"/>
      <c r="SMX9707" s="45"/>
      <c r="SMY9707" s="45"/>
      <c r="SMZ9707" s="45"/>
      <c r="SNA9707" s="45"/>
      <c r="SNB9707" s="45"/>
      <c r="SNC9707" s="45"/>
      <c r="SND9707" s="45"/>
      <c r="SNE9707" s="45"/>
      <c r="SNF9707" s="45"/>
      <c r="SNG9707" s="45"/>
      <c r="SNH9707" s="45"/>
      <c r="SNI9707" s="45"/>
      <c r="SNJ9707" s="45"/>
      <c r="SNK9707" s="45"/>
      <c r="SNL9707" s="45"/>
      <c r="SNM9707" s="45"/>
      <c r="SNN9707" s="45"/>
      <c r="SNO9707" s="45"/>
      <c r="SNP9707" s="45"/>
      <c r="SNQ9707" s="45"/>
      <c r="SNR9707" s="45"/>
      <c r="SNS9707" s="45"/>
      <c r="SNT9707" s="45"/>
      <c r="SNU9707" s="45"/>
      <c r="SNV9707" s="45"/>
      <c r="SNW9707" s="45"/>
      <c r="SNX9707" s="45"/>
      <c r="SNY9707" s="45"/>
      <c r="SNZ9707" s="45"/>
      <c r="SOA9707" s="45"/>
      <c r="SOB9707" s="45"/>
      <c r="SOC9707" s="45"/>
      <c r="SOD9707" s="45"/>
      <c r="SOE9707" s="45"/>
      <c r="SOF9707" s="45"/>
      <c r="SOG9707" s="45"/>
      <c r="SOH9707" s="45"/>
      <c r="SOI9707" s="45"/>
      <c r="SOJ9707" s="45"/>
      <c r="SOK9707" s="45"/>
      <c r="SOL9707" s="45"/>
      <c r="SOM9707" s="45"/>
      <c r="SON9707" s="45"/>
      <c r="SOO9707" s="45"/>
      <c r="SOP9707" s="45"/>
      <c r="SOQ9707" s="45"/>
      <c r="SOR9707" s="45"/>
      <c r="SOS9707" s="45"/>
      <c r="SOT9707" s="45"/>
      <c r="SOU9707" s="45"/>
      <c r="SOV9707" s="45"/>
      <c r="SOW9707" s="45"/>
      <c r="SOX9707" s="45"/>
      <c r="SOY9707" s="45"/>
      <c r="SOZ9707" s="45"/>
      <c r="SPA9707" s="45"/>
      <c r="SPB9707" s="45"/>
      <c r="SPC9707" s="45"/>
      <c r="SPD9707" s="45"/>
      <c r="SPE9707" s="45"/>
      <c r="SPF9707" s="45"/>
      <c r="SPG9707" s="45"/>
      <c r="SPH9707" s="45"/>
      <c r="SPI9707" s="45"/>
      <c r="SPJ9707" s="45"/>
      <c r="SPK9707" s="45"/>
      <c r="SPL9707" s="45"/>
      <c r="SPM9707" s="45"/>
      <c r="SPN9707" s="45"/>
      <c r="SPO9707" s="45"/>
      <c r="SPP9707" s="45"/>
      <c r="SPQ9707" s="45"/>
      <c r="SPR9707" s="45"/>
      <c r="SPS9707" s="45"/>
      <c r="SPT9707" s="45"/>
      <c r="SPU9707" s="45"/>
      <c r="SPV9707" s="45"/>
      <c r="SPW9707" s="45"/>
      <c r="SPX9707" s="45"/>
      <c r="SPY9707" s="45"/>
      <c r="SPZ9707" s="45"/>
      <c r="SQA9707" s="45"/>
      <c r="SQB9707" s="45"/>
      <c r="SQC9707" s="45"/>
      <c r="SQD9707" s="45"/>
      <c r="SQE9707" s="45"/>
      <c r="SQF9707" s="45"/>
      <c r="SQG9707" s="45"/>
      <c r="SQH9707" s="45"/>
      <c r="SQI9707" s="45"/>
      <c r="SQJ9707" s="45"/>
      <c r="SQK9707" s="45"/>
      <c r="SQL9707" s="45"/>
      <c r="SQM9707" s="45"/>
      <c r="SQN9707" s="45"/>
      <c r="SQO9707" s="45"/>
      <c r="SQP9707" s="45"/>
      <c r="SQQ9707" s="45"/>
      <c r="SQR9707" s="45"/>
      <c r="SQS9707" s="45"/>
      <c r="SQT9707" s="45"/>
      <c r="SQU9707" s="45"/>
      <c r="SQV9707" s="45"/>
      <c r="SQW9707" s="45"/>
      <c r="SQX9707" s="45"/>
      <c r="SQY9707" s="45"/>
      <c r="SQZ9707" s="45"/>
      <c r="SRA9707" s="45"/>
      <c r="SRB9707" s="45"/>
      <c r="SRC9707" s="45"/>
      <c r="SRD9707" s="45"/>
      <c r="SRE9707" s="45"/>
      <c r="SRF9707" s="45"/>
      <c r="SRG9707" s="45"/>
      <c r="SRH9707" s="45"/>
      <c r="SRI9707" s="45"/>
      <c r="SRJ9707" s="45"/>
      <c r="SRK9707" s="45"/>
      <c r="SRL9707" s="45"/>
      <c r="SRM9707" s="45"/>
      <c r="SRN9707" s="45"/>
      <c r="SRO9707" s="45"/>
      <c r="SRP9707" s="45"/>
      <c r="SRQ9707" s="45"/>
      <c r="SRR9707" s="45"/>
      <c r="SRS9707" s="45"/>
      <c r="SRT9707" s="45"/>
      <c r="SRU9707" s="45"/>
      <c r="SRV9707" s="45"/>
      <c r="SRW9707" s="45"/>
      <c r="SRX9707" s="45"/>
      <c r="SRY9707" s="45"/>
      <c r="SRZ9707" s="45"/>
      <c r="SSA9707" s="45"/>
      <c r="SSB9707" s="45"/>
      <c r="SSC9707" s="45"/>
      <c r="SSD9707" s="45"/>
      <c r="SSE9707" s="45"/>
      <c r="SSF9707" s="45"/>
      <c r="SSG9707" s="45"/>
      <c r="SSH9707" s="45"/>
      <c r="SSI9707" s="45"/>
      <c r="SSJ9707" s="45"/>
      <c r="SSK9707" s="45"/>
      <c r="SSL9707" s="45"/>
      <c r="SSM9707" s="45"/>
      <c r="SSN9707" s="45"/>
      <c r="SSO9707" s="45"/>
      <c r="SSP9707" s="45"/>
      <c r="SSQ9707" s="45"/>
      <c r="SSR9707" s="45"/>
      <c r="SSS9707" s="45"/>
      <c r="SST9707" s="45"/>
      <c r="SSU9707" s="45"/>
      <c r="SSV9707" s="45"/>
      <c r="SSW9707" s="45"/>
      <c r="SSX9707" s="45"/>
      <c r="SSY9707" s="45"/>
      <c r="SSZ9707" s="45"/>
      <c r="STA9707" s="45"/>
      <c r="STB9707" s="45"/>
      <c r="STC9707" s="45"/>
      <c r="STD9707" s="45"/>
      <c r="STE9707" s="45"/>
      <c r="STF9707" s="45"/>
      <c r="STG9707" s="45"/>
      <c r="STH9707" s="45"/>
      <c r="STI9707" s="45"/>
      <c r="STJ9707" s="45"/>
      <c r="STK9707" s="45"/>
      <c r="STL9707" s="45"/>
      <c r="STM9707" s="45"/>
      <c r="STN9707" s="45"/>
      <c r="STO9707" s="45"/>
      <c r="STP9707" s="45"/>
      <c r="STQ9707" s="45"/>
      <c r="STR9707" s="45"/>
      <c r="STS9707" s="45"/>
      <c r="STT9707" s="45"/>
      <c r="STU9707" s="45"/>
      <c r="STV9707" s="45"/>
      <c r="STW9707" s="45"/>
      <c r="STX9707" s="45"/>
      <c r="STY9707" s="45"/>
      <c r="STZ9707" s="45"/>
      <c r="SUA9707" s="45"/>
      <c r="SUB9707" s="45"/>
      <c r="SUC9707" s="45"/>
      <c r="SUD9707" s="45"/>
      <c r="SUE9707" s="45"/>
      <c r="SUF9707" s="45"/>
      <c r="SUG9707" s="45"/>
      <c r="SUH9707" s="45"/>
      <c r="SUI9707" s="45"/>
      <c r="SUJ9707" s="45"/>
      <c r="SUK9707" s="45"/>
      <c r="SUL9707" s="45"/>
      <c r="SUM9707" s="45"/>
      <c r="SUN9707" s="45"/>
      <c r="SUO9707" s="45"/>
      <c r="SUP9707" s="45"/>
      <c r="SUQ9707" s="45"/>
      <c r="SUR9707" s="45"/>
      <c r="SUS9707" s="45"/>
      <c r="SUT9707" s="45"/>
      <c r="SUU9707" s="45"/>
      <c r="SUV9707" s="45"/>
      <c r="SUW9707" s="45"/>
      <c r="SUX9707" s="45"/>
      <c r="SUY9707" s="45"/>
      <c r="SUZ9707" s="45"/>
      <c r="SVA9707" s="45"/>
      <c r="SVB9707" s="45"/>
      <c r="SVC9707" s="45"/>
      <c r="SVD9707" s="45"/>
      <c r="SVE9707" s="45"/>
      <c r="SVF9707" s="45"/>
      <c r="SVG9707" s="45"/>
      <c r="SVH9707" s="45"/>
      <c r="SVI9707" s="45"/>
      <c r="SVJ9707" s="45"/>
      <c r="SVK9707" s="45"/>
      <c r="SVL9707" s="45"/>
      <c r="SVM9707" s="45"/>
      <c r="SVN9707" s="45"/>
      <c r="SVO9707" s="45"/>
      <c r="SVP9707" s="45"/>
      <c r="SVQ9707" s="45"/>
      <c r="SVR9707" s="45"/>
      <c r="SVS9707" s="45"/>
      <c r="SVT9707" s="45"/>
      <c r="SVU9707" s="45"/>
      <c r="SVV9707" s="45"/>
      <c r="SVW9707" s="45"/>
      <c r="SVX9707" s="45"/>
      <c r="SVY9707" s="45"/>
      <c r="SVZ9707" s="45"/>
      <c r="SWA9707" s="45"/>
      <c r="SWB9707" s="45"/>
      <c r="SWC9707" s="45"/>
      <c r="SWD9707" s="45"/>
      <c r="SWE9707" s="45"/>
      <c r="SWF9707" s="45"/>
      <c r="SWG9707" s="45"/>
      <c r="SWH9707" s="45"/>
      <c r="SWI9707" s="45"/>
      <c r="SWJ9707" s="45"/>
      <c r="SWK9707" s="45"/>
      <c r="SWL9707" s="45"/>
      <c r="SWM9707" s="45"/>
      <c r="SWN9707" s="45"/>
      <c r="SWO9707" s="45"/>
      <c r="SWP9707" s="45"/>
      <c r="SWQ9707" s="45"/>
      <c r="SWR9707" s="45"/>
      <c r="SWS9707" s="45"/>
      <c r="SWT9707" s="45"/>
      <c r="SWU9707" s="45"/>
      <c r="SWV9707" s="45"/>
      <c r="SWW9707" s="45"/>
      <c r="SWX9707" s="45"/>
      <c r="SWY9707" s="45"/>
      <c r="SWZ9707" s="45"/>
      <c r="SXA9707" s="45"/>
      <c r="SXB9707" s="45"/>
      <c r="SXC9707" s="45"/>
      <c r="SXD9707" s="45"/>
      <c r="SXE9707" s="45"/>
      <c r="SXF9707" s="45"/>
      <c r="SXG9707" s="45"/>
      <c r="SXH9707" s="45"/>
      <c r="SXI9707" s="45"/>
      <c r="SXJ9707" s="45"/>
      <c r="SXK9707" s="45"/>
      <c r="SXL9707" s="45"/>
      <c r="SXM9707" s="45"/>
      <c r="SXN9707" s="45"/>
      <c r="SXO9707" s="45"/>
      <c r="SXP9707" s="45"/>
      <c r="SXQ9707" s="45"/>
      <c r="SXR9707" s="45"/>
      <c r="SXS9707" s="45"/>
      <c r="SXT9707" s="45"/>
      <c r="SXU9707" s="45"/>
      <c r="SXV9707" s="45"/>
      <c r="SXW9707" s="45"/>
      <c r="SXX9707" s="45"/>
      <c r="SXY9707" s="45"/>
      <c r="SXZ9707" s="45"/>
      <c r="SYA9707" s="45"/>
      <c r="SYB9707" s="45"/>
      <c r="SYC9707" s="45"/>
      <c r="SYD9707" s="45"/>
      <c r="SYE9707" s="45"/>
      <c r="SYF9707" s="45"/>
      <c r="SYG9707" s="45"/>
      <c r="SYH9707" s="45"/>
      <c r="SYI9707" s="45"/>
      <c r="SYJ9707" s="45"/>
      <c r="SYK9707" s="45"/>
      <c r="SYL9707" s="45"/>
      <c r="SYM9707" s="45"/>
      <c r="SYN9707" s="45"/>
      <c r="SYO9707" s="45"/>
      <c r="SYP9707" s="45"/>
      <c r="SYQ9707" s="45"/>
      <c r="SYR9707" s="45"/>
      <c r="SYS9707" s="45"/>
      <c r="SYT9707" s="45"/>
      <c r="SYU9707" s="45"/>
      <c r="SYV9707" s="45"/>
      <c r="SYW9707" s="45"/>
      <c r="SYX9707" s="45"/>
      <c r="SYY9707" s="45"/>
      <c r="SYZ9707" s="45"/>
      <c r="SZA9707" s="45"/>
      <c r="SZB9707" s="45"/>
      <c r="SZC9707" s="45"/>
      <c r="SZD9707" s="45"/>
      <c r="SZE9707" s="45"/>
      <c r="SZF9707" s="45"/>
      <c r="SZG9707" s="45"/>
      <c r="SZH9707" s="45"/>
      <c r="SZI9707" s="45"/>
      <c r="SZJ9707" s="45"/>
      <c r="SZK9707" s="45"/>
      <c r="SZL9707" s="45"/>
      <c r="SZM9707" s="45"/>
      <c r="SZN9707" s="45"/>
      <c r="SZO9707" s="45"/>
      <c r="SZP9707" s="45"/>
      <c r="SZQ9707" s="45"/>
      <c r="SZR9707" s="45"/>
      <c r="SZS9707" s="45"/>
      <c r="SZT9707" s="45"/>
      <c r="SZU9707" s="45"/>
      <c r="SZV9707" s="45"/>
      <c r="SZW9707" s="45"/>
      <c r="SZX9707" s="45"/>
      <c r="SZY9707" s="45"/>
      <c r="SZZ9707" s="45"/>
      <c r="TAA9707" s="45"/>
      <c r="TAB9707" s="45"/>
      <c r="TAC9707" s="45"/>
      <c r="TAD9707" s="45"/>
      <c r="TAE9707" s="45"/>
      <c r="TAF9707" s="45"/>
      <c r="TAG9707" s="45"/>
      <c r="TAH9707" s="45"/>
      <c r="TAI9707" s="45"/>
      <c r="TAJ9707" s="45"/>
      <c r="TAK9707" s="45"/>
      <c r="TAL9707" s="45"/>
      <c r="TAM9707" s="45"/>
      <c r="TAN9707" s="45"/>
      <c r="TAO9707" s="45"/>
      <c r="TAP9707" s="45"/>
      <c r="TAQ9707" s="45"/>
      <c r="TAR9707" s="45"/>
      <c r="TAS9707" s="45"/>
      <c r="TAT9707" s="45"/>
      <c r="TAU9707" s="45"/>
      <c r="TAV9707" s="45"/>
      <c r="TAW9707" s="45"/>
      <c r="TAX9707" s="45"/>
      <c r="TAY9707" s="45"/>
      <c r="TAZ9707" s="45"/>
      <c r="TBA9707" s="45"/>
      <c r="TBB9707" s="45"/>
      <c r="TBC9707" s="45"/>
      <c r="TBD9707" s="45"/>
      <c r="TBE9707" s="45"/>
      <c r="TBF9707" s="45"/>
      <c r="TBG9707" s="45"/>
      <c r="TBH9707" s="45"/>
      <c r="TBI9707" s="45"/>
      <c r="TBJ9707" s="45"/>
      <c r="TBK9707" s="45"/>
      <c r="TBL9707" s="45"/>
      <c r="TBM9707" s="45"/>
      <c r="TBN9707" s="45"/>
      <c r="TBO9707" s="45"/>
      <c r="TBP9707" s="45"/>
      <c r="TBQ9707" s="45"/>
      <c r="TBR9707" s="45"/>
      <c r="TBS9707" s="45"/>
      <c r="TBT9707" s="45"/>
      <c r="TBU9707" s="45"/>
      <c r="TBV9707" s="45"/>
      <c r="TBW9707" s="45"/>
      <c r="TBX9707" s="45"/>
      <c r="TBY9707" s="45"/>
      <c r="TBZ9707" s="45"/>
      <c r="TCA9707" s="45"/>
      <c r="TCB9707" s="45"/>
      <c r="TCC9707" s="45"/>
      <c r="TCD9707" s="45"/>
      <c r="TCE9707" s="45"/>
      <c r="TCF9707" s="45"/>
      <c r="TCG9707" s="45"/>
      <c r="TCH9707" s="45"/>
      <c r="TCI9707" s="45"/>
      <c r="TCJ9707" s="45"/>
      <c r="TCK9707" s="45"/>
      <c r="TCL9707" s="45"/>
      <c r="TCM9707" s="45"/>
      <c r="TCN9707" s="45"/>
      <c r="TCO9707" s="45"/>
      <c r="TCP9707" s="45"/>
      <c r="TCQ9707" s="45"/>
      <c r="TCR9707" s="45"/>
      <c r="TCS9707" s="45"/>
      <c r="TCT9707" s="45"/>
      <c r="TCU9707" s="45"/>
      <c r="TCV9707" s="45"/>
      <c r="TCW9707" s="45"/>
      <c r="TCX9707" s="45"/>
      <c r="TCY9707" s="45"/>
      <c r="TCZ9707" s="45"/>
      <c r="TDA9707" s="45"/>
      <c r="TDB9707" s="45"/>
      <c r="TDC9707" s="45"/>
      <c r="TDD9707" s="45"/>
      <c r="TDE9707" s="45"/>
      <c r="TDF9707" s="45"/>
      <c r="TDG9707" s="45"/>
      <c r="TDH9707" s="45"/>
      <c r="TDI9707" s="45"/>
      <c r="TDJ9707" s="45"/>
      <c r="TDK9707" s="45"/>
      <c r="TDL9707" s="45"/>
      <c r="TDM9707" s="45"/>
      <c r="TDN9707" s="45"/>
      <c r="TDO9707" s="45"/>
      <c r="TDP9707" s="45"/>
      <c r="TDQ9707" s="45"/>
      <c r="TDR9707" s="45"/>
      <c r="TDS9707" s="45"/>
      <c r="TDT9707" s="45"/>
      <c r="TDU9707" s="45"/>
      <c r="TDV9707" s="45"/>
      <c r="TDW9707" s="45"/>
      <c r="TDX9707" s="45"/>
      <c r="TDY9707" s="45"/>
      <c r="TDZ9707" s="45"/>
      <c r="TEA9707" s="45"/>
      <c r="TEB9707" s="45"/>
      <c r="TEC9707" s="45"/>
      <c r="TED9707" s="45"/>
      <c r="TEE9707" s="45"/>
      <c r="TEF9707" s="45"/>
      <c r="TEG9707" s="45"/>
      <c r="TEH9707" s="45"/>
      <c r="TEI9707" s="45"/>
      <c r="TEJ9707" s="45"/>
      <c r="TEK9707" s="45"/>
      <c r="TEL9707" s="45"/>
      <c r="TEM9707" s="45"/>
      <c r="TEN9707" s="45"/>
      <c r="TEO9707" s="45"/>
      <c r="TEP9707" s="45"/>
      <c r="TEQ9707" s="45"/>
      <c r="TER9707" s="45"/>
      <c r="TES9707" s="45"/>
      <c r="TET9707" s="45"/>
      <c r="TEU9707" s="45"/>
      <c r="TEV9707" s="45"/>
      <c r="TEW9707" s="45"/>
      <c r="TEX9707" s="45"/>
      <c r="TEY9707" s="45"/>
      <c r="TEZ9707" s="45"/>
      <c r="TFA9707" s="45"/>
      <c r="TFB9707" s="45"/>
      <c r="TFC9707" s="45"/>
      <c r="TFD9707" s="45"/>
      <c r="TFE9707" s="45"/>
      <c r="TFF9707" s="45"/>
      <c r="TFG9707" s="45"/>
      <c r="TFH9707" s="45"/>
      <c r="TFI9707" s="45"/>
      <c r="TFJ9707" s="45"/>
      <c r="TFK9707" s="45"/>
      <c r="TFL9707" s="45"/>
      <c r="TFM9707" s="45"/>
      <c r="TFN9707" s="45"/>
      <c r="TFO9707" s="45"/>
      <c r="TFP9707" s="45"/>
      <c r="TFQ9707" s="45"/>
      <c r="TFR9707" s="45"/>
      <c r="TFS9707" s="45"/>
      <c r="TFT9707" s="45"/>
      <c r="TFU9707" s="45"/>
      <c r="TFV9707" s="45"/>
      <c r="TFW9707" s="45"/>
      <c r="TFX9707" s="45"/>
      <c r="TFY9707" s="45"/>
      <c r="TFZ9707" s="45"/>
      <c r="TGA9707" s="45"/>
      <c r="TGB9707" s="45"/>
      <c r="TGC9707" s="45"/>
      <c r="TGD9707" s="45"/>
      <c r="TGE9707" s="45"/>
      <c r="TGF9707" s="45"/>
      <c r="TGG9707" s="45"/>
      <c r="TGH9707" s="45"/>
      <c r="TGI9707" s="45"/>
      <c r="TGJ9707" s="45"/>
      <c r="TGK9707" s="45"/>
      <c r="TGL9707" s="45"/>
      <c r="TGM9707" s="45"/>
      <c r="TGN9707" s="45"/>
      <c r="TGO9707" s="45"/>
      <c r="TGP9707" s="45"/>
      <c r="TGQ9707" s="45"/>
      <c r="TGR9707" s="45"/>
      <c r="TGS9707" s="45"/>
      <c r="TGT9707" s="45"/>
      <c r="TGU9707" s="45"/>
      <c r="TGV9707" s="45"/>
      <c r="TGW9707" s="45"/>
      <c r="TGX9707" s="45"/>
      <c r="TGY9707" s="45"/>
      <c r="TGZ9707" s="45"/>
      <c r="THA9707" s="45"/>
      <c r="THB9707" s="45"/>
      <c r="THC9707" s="45"/>
      <c r="THD9707" s="45"/>
      <c r="THE9707" s="45"/>
      <c r="THF9707" s="45"/>
      <c r="THG9707" s="45"/>
      <c r="THH9707" s="45"/>
      <c r="THI9707" s="45"/>
      <c r="THJ9707" s="45"/>
      <c r="THK9707" s="45"/>
      <c r="THL9707" s="45"/>
      <c r="THM9707" s="45"/>
      <c r="THN9707" s="45"/>
      <c r="THO9707" s="45"/>
      <c r="THP9707" s="45"/>
      <c r="THQ9707" s="45"/>
      <c r="THR9707" s="45"/>
      <c r="THS9707" s="45"/>
      <c r="THT9707" s="45"/>
      <c r="THU9707" s="45"/>
      <c r="THV9707" s="45"/>
      <c r="THW9707" s="45"/>
      <c r="THX9707" s="45"/>
      <c r="THY9707" s="45"/>
      <c r="THZ9707" s="45"/>
      <c r="TIA9707" s="45"/>
      <c r="TIB9707" s="45"/>
      <c r="TIC9707" s="45"/>
      <c r="TID9707" s="45"/>
      <c r="TIE9707" s="45"/>
      <c r="TIF9707" s="45"/>
      <c r="TIG9707" s="45"/>
      <c r="TIH9707" s="45"/>
      <c r="TII9707" s="45"/>
      <c r="TIJ9707" s="45"/>
      <c r="TIK9707" s="45"/>
      <c r="TIL9707" s="45"/>
      <c r="TIM9707" s="45"/>
      <c r="TIN9707" s="45"/>
      <c r="TIO9707" s="45"/>
      <c r="TIP9707" s="45"/>
      <c r="TIQ9707" s="45"/>
      <c r="TIR9707" s="45"/>
      <c r="TIS9707" s="45"/>
      <c r="TIT9707" s="45"/>
      <c r="TIU9707" s="45"/>
      <c r="TIV9707" s="45"/>
      <c r="TIW9707" s="45"/>
      <c r="TIX9707" s="45"/>
      <c r="TIY9707" s="45"/>
      <c r="TIZ9707" s="45"/>
      <c r="TJA9707" s="45"/>
      <c r="TJB9707" s="45"/>
      <c r="TJC9707" s="45"/>
      <c r="TJD9707" s="45"/>
      <c r="TJE9707" s="45"/>
      <c r="TJF9707" s="45"/>
      <c r="TJG9707" s="45"/>
      <c r="TJH9707" s="45"/>
      <c r="TJI9707" s="45"/>
      <c r="TJJ9707" s="45"/>
      <c r="TJK9707" s="45"/>
      <c r="TJL9707" s="45"/>
      <c r="TJM9707" s="45"/>
      <c r="TJN9707" s="45"/>
      <c r="TJO9707" s="45"/>
      <c r="TJP9707" s="45"/>
      <c r="TJQ9707" s="45"/>
      <c r="TJR9707" s="45"/>
      <c r="TJS9707" s="45"/>
      <c r="TJT9707" s="45"/>
      <c r="TJU9707" s="45"/>
      <c r="TJV9707" s="45"/>
      <c r="TJW9707" s="45"/>
      <c r="TJX9707" s="45"/>
      <c r="TJY9707" s="45"/>
      <c r="TJZ9707" s="45"/>
      <c r="TKA9707" s="45"/>
      <c r="TKB9707" s="45"/>
      <c r="TKC9707" s="45"/>
      <c r="TKD9707" s="45"/>
      <c r="TKE9707" s="45"/>
      <c r="TKF9707" s="45"/>
      <c r="TKG9707" s="45"/>
      <c r="TKH9707" s="45"/>
      <c r="TKI9707" s="45"/>
      <c r="TKJ9707" s="45"/>
      <c r="TKK9707" s="45"/>
      <c r="TKL9707" s="45"/>
      <c r="TKM9707" s="45"/>
      <c r="TKN9707" s="45"/>
      <c r="TKO9707" s="45"/>
      <c r="TKP9707" s="45"/>
      <c r="TKQ9707" s="45"/>
      <c r="TKR9707" s="45"/>
      <c r="TKS9707" s="45"/>
      <c r="TKT9707" s="45"/>
      <c r="TKU9707" s="45"/>
      <c r="TKV9707" s="45"/>
      <c r="TKW9707" s="45"/>
      <c r="TKX9707" s="45"/>
      <c r="TKY9707" s="45"/>
      <c r="TKZ9707" s="45"/>
      <c r="TLA9707" s="45"/>
      <c r="TLB9707" s="45"/>
      <c r="TLC9707" s="45"/>
      <c r="TLD9707" s="45"/>
      <c r="TLE9707" s="45"/>
      <c r="TLF9707" s="45"/>
      <c r="TLG9707" s="45"/>
      <c r="TLH9707" s="45"/>
      <c r="TLI9707" s="45"/>
      <c r="TLJ9707" s="45"/>
      <c r="TLK9707" s="45"/>
      <c r="TLL9707" s="45"/>
      <c r="TLM9707" s="45"/>
      <c r="TLN9707" s="45"/>
      <c r="TLO9707" s="45"/>
      <c r="TLP9707" s="45"/>
      <c r="TLQ9707" s="45"/>
      <c r="TLR9707" s="45"/>
      <c r="TLS9707" s="45"/>
      <c r="TLT9707" s="45"/>
      <c r="TLU9707" s="45"/>
      <c r="TLV9707" s="45"/>
      <c r="TLW9707" s="45"/>
      <c r="TLX9707" s="45"/>
      <c r="TLY9707" s="45"/>
      <c r="TLZ9707" s="45"/>
      <c r="TMA9707" s="45"/>
      <c r="TMB9707" s="45"/>
      <c r="TMC9707" s="45"/>
      <c r="TMD9707" s="45"/>
      <c r="TME9707" s="45"/>
      <c r="TMF9707" s="45"/>
      <c r="TMG9707" s="45"/>
      <c r="TMH9707" s="45"/>
      <c r="TMI9707" s="45"/>
      <c r="TMJ9707" s="45"/>
      <c r="TMK9707" s="45"/>
      <c r="TML9707" s="45"/>
      <c r="TMM9707" s="45"/>
      <c r="TMN9707" s="45"/>
      <c r="TMO9707" s="45"/>
      <c r="TMP9707" s="45"/>
      <c r="TMQ9707" s="45"/>
      <c r="TMR9707" s="45"/>
      <c r="TMS9707" s="45"/>
      <c r="TMT9707" s="45"/>
      <c r="TMU9707" s="45"/>
      <c r="TMV9707" s="45"/>
      <c r="TMW9707" s="45"/>
      <c r="TMX9707" s="45"/>
      <c r="TMY9707" s="45"/>
      <c r="TMZ9707" s="45"/>
      <c r="TNA9707" s="45"/>
      <c r="TNB9707" s="45"/>
      <c r="TNC9707" s="45"/>
      <c r="TND9707" s="45"/>
      <c r="TNE9707" s="45"/>
      <c r="TNF9707" s="45"/>
      <c r="TNG9707" s="45"/>
      <c r="TNH9707" s="45"/>
      <c r="TNI9707" s="45"/>
      <c r="TNJ9707" s="45"/>
      <c r="TNK9707" s="45"/>
      <c r="TNL9707" s="45"/>
      <c r="TNM9707" s="45"/>
      <c r="TNN9707" s="45"/>
      <c r="TNO9707" s="45"/>
      <c r="TNP9707" s="45"/>
      <c r="TNQ9707" s="45"/>
      <c r="TNR9707" s="45"/>
      <c r="TNS9707" s="45"/>
      <c r="TNT9707" s="45"/>
      <c r="TNU9707" s="45"/>
      <c r="TNV9707" s="45"/>
      <c r="TNW9707" s="45"/>
      <c r="TNX9707" s="45"/>
      <c r="TNY9707" s="45"/>
      <c r="TNZ9707" s="45"/>
      <c r="TOA9707" s="45"/>
      <c r="TOB9707" s="45"/>
      <c r="TOC9707" s="45"/>
      <c r="TOD9707" s="45"/>
      <c r="TOE9707" s="45"/>
      <c r="TOF9707" s="45"/>
      <c r="TOG9707" s="45"/>
      <c r="TOH9707" s="45"/>
      <c r="TOI9707" s="45"/>
      <c r="TOJ9707" s="45"/>
      <c r="TOK9707" s="45"/>
      <c r="TOL9707" s="45"/>
      <c r="TOM9707" s="45"/>
      <c r="TON9707" s="45"/>
      <c r="TOO9707" s="45"/>
      <c r="TOP9707" s="45"/>
      <c r="TOQ9707" s="45"/>
      <c r="TOR9707" s="45"/>
      <c r="TOS9707" s="45"/>
      <c r="TOT9707" s="45"/>
      <c r="TOU9707" s="45"/>
      <c r="TOV9707" s="45"/>
      <c r="TOW9707" s="45"/>
      <c r="TOX9707" s="45"/>
      <c r="TOY9707" s="45"/>
      <c r="TOZ9707" s="45"/>
      <c r="TPA9707" s="45"/>
      <c r="TPB9707" s="45"/>
      <c r="TPC9707" s="45"/>
      <c r="TPD9707" s="45"/>
      <c r="TPE9707" s="45"/>
      <c r="TPF9707" s="45"/>
      <c r="TPG9707" s="45"/>
      <c r="TPH9707" s="45"/>
      <c r="TPI9707" s="45"/>
      <c r="TPJ9707" s="45"/>
      <c r="TPK9707" s="45"/>
      <c r="TPL9707" s="45"/>
      <c r="TPM9707" s="45"/>
      <c r="TPN9707" s="45"/>
      <c r="TPO9707" s="45"/>
      <c r="TPP9707" s="45"/>
      <c r="TPQ9707" s="45"/>
      <c r="TPR9707" s="45"/>
      <c r="TPS9707" s="45"/>
      <c r="TPT9707" s="45"/>
      <c r="TPU9707" s="45"/>
      <c r="TPV9707" s="45"/>
      <c r="TPW9707" s="45"/>
      <c r="TPX9707" s="45"/>
      <c r="TPY9707" s="45"/>
      <c r="TPZ9707" s="45"/>
      <c r="TQA9707" s="45"/>
      <c r="TQB9707" s="45"/>
      <c r="TQC9707" s="45"/>
      <c r="TQD9707" s="45"/>
      <c r="TQE9707" s="45"/>
      <c r="TQF9707" s="45"/>
      <c r="TQG9707" s="45"/>
      <c r="TQH9707" s="45"/>
      <c r="TQI9707" s="45"/>
      <c r="TQJ9707" s="45"/>
      <c r="TQK9707" s="45"/>
      <c r="TQL9707" s="45"/>
      <c r="TQM9707" s="45"/>
      <c r="TQN9707" s="45"/>
      <c r="TQO9707" s="45"/>
      <c r="TQP9707" s="45"/>
      <c r="TQQ9707" s="45"/>
      <c r="TQR9707" s="45"/>
      <c r="TQS9707" s="45"/>
      <c r="TQT9707" s="45"/>
      <c r="TQU9707" s="45"/>
      <c r="TQV9707" s="45"/>
      <c r="TQW9707" s="45"/>
      <c r="TQX9707" s="45"/>
      <c r="TQY9707" s="45"/>
      <c r="TQZ9707" s="45"/>
      <c r="TRA9707" s="45"/>
      <c r="TRB9707" s="45"/>
      <c r="TRC9707" s="45"/>
      <c r="TRD9707" s="45"/>
      <c r="TRE9707" s="45"/>
      <c r="TRF9707" s="45"/>
      <c r="TRG9707" s="45"/>
      <c r="TRH9707" s="45"/>
      <c r="TRI9707" s="45"/>
      <c r="TRJ9707" s="45"/>
      <c r="TRK9707" s="45"/>
      <c r="TRL9707" s="45"/>
      <c r="TRM9707" s="45"/>
      <c r="TRN9707" s="45"/>
      <c r="TRO9707" s="45"/>
      <c r="TRP9707" s="45"/>
      <c r="TRQ9707" s="45"/>
      <c r="TRR9707" s="45"/>
      <c r="TRS9707" s="45"/>
      <c r="TRT9707" s="45"/>
      <c r="TRU9707" s="45"/>
      <c r="TRV9707" s="45"/>
      <c r="TRW9707" s="45"/>
      <c r="TRX9707" s="45"/>
      <c r="TRY9707" s="45"/>
      <c r="TRZ9707" s="45"/>
      <c r="TSA9707" s="45"/>
      <c r="TSB9707" s="45"/>
      <c r="TSC9707" s="45"/>
      <c r="TSD9707" s="45"/>
      <c r="TSE9707" s="45"/>
      <c r="TSF9707" s="45"/>
      <c r="TSG9707" s="45"/>
      <c r="TSH9707" s="45"/>
      <c r="TSI9707" s="45"/>
      <c r="TSJ9707" s="45"/>
      <c r="TSK9707" s="45"/>
      <c r="TSL9707" s="45"/>
      <c r="TSM9707" s="45"/>
      <c r="TSN9707" s="45"/>
      <c r="TSO9707" s="45"/>
      <c r="TSP9707" s="45"/>
      <c r="TSQ9707" s="45"/>
      <c r="TSR9707" s="45"/>
      <c r="TSS9707" s="45"/>
      <c r="TST9707" s="45"/>
      <c r="TSU9707" s="45"/>
      <c r="TSV9707" s="45"/>
      <c r="TSW9707" s="45"/>
      <c r="TSX9707" s="45"/>
      <c r="TSY9707" s="45"/>
      <c r="TSZ9707" s="45"/>
      <c r="TTA9707" s="45"/>
      <c r="TTB9707" s="45"/>
      <c r="TTC9707" s="45"/>
      <c r="TTD9707" s="45"/>
      <c r="TTE9707" s="45"/>
      <c r="TTF9707" s="45"/>
      <c r="TTG9707" s="45"/>
      <c r="TTH9707" s="45"/>
      <c r="TTI9707" s="45"/>
      <c r="TTJ9707" s="45"/>
      <c r="TTK9707" s="45"/>
      <c r="TTL9707" s="45"/>
      <c r="TTM9707" s="45"/>
      <c r="TTN9707" s="45"/>
      <c r="TTO9707" s="45"/>
      <c r="TTP9707" s="45"/>
      <c r="TTQ9707" s="45"/>
      <c r="TTR9707" s="45"/>
      <c r="TTS9707" s="45"/>
      <c r="TTT9707" s="45"/>
      <c r="TTU9707" s="45"/>
      <c r="TTV9707" s="45"/>
      <c r="TTW9707" s="45"/>
      <c r="TTX9707" s="45"/>
      <c r="TTY9707" s="45"/>
      <c r="TTZ9707" s="45"/>
      <c r="TUA9707" s="45"/>
      <c r="TUB9707" s="45"/>
      <c r="TUC9707" s="45"/>
      <c r="TUD9707" s="45"/>
      <c r="TUE9707" s="45"/>
      <c r="TUF9707" s="45"/>
      <c r="TUG9707" s="45"/>
      <c r="TUH9707" s="45"/>
      <c r="TUI9707" s="45"/>
      <c r="TUJ9707" s="45"/>
      <c r="TUK9707" s="45"/>
      <c r="TUL9707" s="45"/>
      <c r="TUM9707" s="45"/>
      <c r="TUN9707" s="45"/>
      <c r="TUO9707" s="45"/>
      <c r="TUP9707" s="45"/>
      <c r="TUQ9707" s="45"/>
      <c r="TUR9707" s="45"/>
      <c r="TUS9707" s="45"/>
      <c r="TUT9707" s="45"/>
      <c r="TUU9707" s="45"/>
      <c r="TUV9707" s="45"/>
      <c r="TUW9707" s="45"/>
      <c r="TUX9707" s="45"/>
      <c r="TUY9707" s="45"/>
      <c r="TUZ9707" s="45"/>
      <c r="TVA9707" s="45"/>
      <c r="TVB9707" s="45"/>
      <c r="TVC9707" s="45"/>
      <c r="TVD9707" s="45"/>
      <c r="TVE9707" s="45"/>
      <c r="TVF9707" s="45"/>
      <c r="TVG9707" s="45"/>
      <c r="TVH9707" s="45"/>
      <c r="TVI9707" s="45"/>
      <c r="TVJ9707" s="45"/>
      <c r="TVK9707" s="45"/>
      <c r="TVL9707" s="45"/>
      <c r="TVM9707" s="45"/>
      <c r="TVN9707" s="45"/>
      <c r="TVO9707" s="45"/>
      <c r="TVP9707" s="45"/>
      <c r="TVQ9707" s="45"/>
      <c r="TVR9707" s="45"/>
      <c r="TVS9707" s="45"/>
      <c r="TVT9707" s="45"/>
      <c r="TVU9707" s="45"/>
      <c r="TVV9707" s="45"/>
      <c r="TVW9707" s="45"/>
      <c r="TVX9707" s="45"/>
      <c r="TVY9707" s="45"/>
      <c r="TVZ9707" s="45"/>
      <c r="TWA9707" s="45"/>
      <c r="TWB9707" s="45"/>
      <c r="TWC9707" s="45"/>
      <c r="TWD9707" s="45"/>
      <c r="TWE9707" s="45"/>
      <c r="TWF9707" s="45"/>
      <c r="TWG9707" s="45"/>
      <c r="TWH9707" s="45"/>
      <c r="TWI9707" s="45"/>
      <c r="TWJ9707" s="45"/>
      <c r="TWK9707" s="45"/>
      <c r="TWL9707" s="45"/>
      <c r="TWM9707" s="45"/>
      <c r="TWN9707" s="45"/>
      <c r="TWO9707" s="45"/>
      <c r="TWP9707" s="45"/>
      <c r="TWQ9707" s="45"/>
      <c r="TWR9707" s="45"/>
      <c r="TWS9707" s="45"/>
      <c r="TWT9707" s="45"/>
      <c r="TWU9707" s="45"/>
      <c r="TWV9707" s="45"/>
      <c r="TWW9707" s="45"/>
      <c r="TWX9707" s="45"/>
      <c r="TWY9707" s="45"/>
      <c r="TWZ9707" s="45"/>
      <c r="TXA9707" s="45"/>
      <c r="TXB9707" s="45"/>
      <c r="TXC9707" s="45"/>
      <c r="TXD9707" s="45"/>
      <c r="TXE9707" s="45"/>
      <c r="TXF9707" s="45"/>
      <c r="TXG9707" s="45"/>
      <c r="TXH9707" s="45"/>
      <c r="TXI9707" s="45"/>
      <c r="TXJ9707" s="45"/>
      <c r="TXK9707" s="45"/>
      <c r="TXL9707" s="45"/>
      <c r="TXM9707" s="45"/>
      <c r="TXN9707" s="45"/>
      <c r="TXO9707" s="45"/>
      <c r="TXP9707" s="45"/>
      <c r="TXQ9707" s="45"/>
      <c r="TXR9707" s="45"/>
      <c r="TXS9707" s="45"/>
      <c r="TXT9707" s="45"/>
      <c r="TXU9707" s="45"/>
      <c r="TXV9707" s="45"/>
      <c r="TXW9707" s="45"/>
      <c r="TXX9707" s="45"/>
      <c r="TXY9707" s="45"/>
      <c r="TXZ9707" s="45"/>
      <c r="TYA9707" s="45"/>
      <c r="TYB9707" s="45"/>
      <c r="TYC9707" s="45"/>
      <c r="TYD9707" s="45"/>
      <c r="TYE9707" s="45"/>
      <c r="TYF9707" s="45"/>
      <c r="TYG9707" s="45"/>
      <c r="TYH9707" s="45"/>
      <c r="TYI9707" s="45"/>
      <c r="TYJ9707" s="45"/>
      <c r="TYK9707" s="45"/>
      <c r="TYL9707" s="45"/>
      <c r="TYM9707" s="45"/>
      <c r="TYN9707" s="45"/>
      <c r="TYO9707" s="45"/>
      <c r="TYP9707" s="45"/>
      <c r="TYQ9707" s="45"/>
      <c r="TYR9707" s="45"/>
      <c r="TYS9707" s="45"/>
      <c r="TYT9707" s="45"/>
      <c r="TYU9707" s="45"/>
      <c r="TYV9707" s="45"/>
      <c r="TYW9707" s="45"/>
      <c r="TYX9707" s="45"/>
      <c r="TYY9707" s="45"/>
      <c r="TYZ9707" s="45"/>
      <c r="TZA9707" s="45"/>
      <c r="TZB9707" s="45"/>
      <c r="TZC9707" s="45"/>
      <c r="TZD9707" s="45"/>
      <c r="TZE9707" s="45"/>
      <c r="TZF9707" s="45"/>
      <c r="TZG9707" s="45"/>
      <c r="TZH9707" s="45"/>
      <c r="TZI9707" s="45"/>
      <c r="TZJ9707" s="45"/>
      <c r="TZK9707" s="45"/>
      <c r="TZL9707" s="45"/>
      <c r="TZM9707" s="45"/>
      <c r="TZN9707" s="45"/>
      <c r="TZO9707" s="45"/>
      <c r="TZP9707" s="45"/>
      <c r="TZQ9707" s="45"/>
      <c r="TZR9707" s="45"/>
      <c r="TZS9707" s="45"/>
      <c r="TZT9707" s="45"/>
      <c r="TZU9707" s="45"/>
      <c r="TZV9707" s="45"/>
      <c r="TZW9707" s="45"/>
      <c r="TZX9707" s="45"/>
      <c r="TZY9707" s="45"/>
      <c r="TZZ9707" s="45"/>
      <c r="UAA9707" s="45"/>
      <c r="UAB9707" s="45"/>
      <c r="UAC9707" s="45"/>
      <c r="UAD9707" s="45"/>
      <c r="UAE9707" s="45"/>
      <c r="UAF9707" s="45"/>
      <c r="UAG9707" s="45"/>
      <c r="UAH9707" s="45"/>
      <c r="UAI9707" s="45"/>
      <c r="UAJ9707" s="45"/>
      <c r="UAK9707" s="45"/>
      <c r="UAL9707" s="45"/>
      <c r="UAM9707" s="45"/>
      <c r="UAN9707" s="45"/>
      <c r="UAO9707" s="45"/>
      <c r="UAP9707" s="45"/>
      <c r="UAQ9707" s="45"/>
      <c r="UAR9707" s="45"/>
      <c r="UAS9707" s="45"/>
      <c r="UAT9707" s="45"/>
      <c r="UAU9707" s="45"/>
      <c r="UAV9707" s="45"/>
      <c r="UAW9707" s="45"/>
      <c r="UAX9707" s="45"/>
      <c r="UAY9707" s="45"/>
      <c r="UAZ9707" s="45"/>
      <c r="UBA9707" s="45"/>
      <c r="UBB9707" s="45"/>
      <c r="UBC9707" s="45"/>
      <c r="UBD9707" s="45"/>
      <c r="UBE9707" s="45"/>
      <c r="UBF9707" s="45"/>
      <c r="UBG9707" s="45"/>
      <c r="UBH9707" s="45"/>
      <c r="UBI9707" s="45"/>
      <c r="UBJ9707" s="45"/>
      <c r="UBK9707" s="45"/>
      <c r="UBL9707" s="45"/>
      <c r="UBM9707" s="45"/>
      <c r="UBN9707" s="45"/>
      <c r="UBO9707" s="45"/>
      <c r="UBP9707" s="45"/>
      <c r="UBQ9707" s="45"/>
      <c r="UBR9707" s="45"/>
      <c r="UBS9707" s="45"/>
      <c r="UBT9707" s="45"/>
      <c r="UBU9707" s="45"/>
      <c r="UBV9707" s="45"/>
      <c r="UBW9707" s="45"/>
      <c r="UBX9707" s="45"/>
      <c r="UBY9707" s="45"/>
      <c r="UBZ9707" s="45"/>
      <c r="UCA9707" s="45"/>
      <c r="UCB9707" s="45"/>
      <c r="UCC9707" s="45"/>
      <c r="UCD9707" s="45"/>
      <c r="UCE9707" s="45"/>
      <c r="UCF9707" s="45"/>
      <c r="UCG9707" s="45"/>
      <c r="UCH9707" s="45"/>
      <c r="UCI9707" s="45"/>
      <c r="UCJ9707" s="45"/>
      <c r="UCK9707" s="45"/>
      <c r="UCL9707" s="45"/>
      <c r="UCM9707" s="45"/>
      <c r="UCN9707" s="45"/>
      <c r="UCO9707" s="45"/>
      <c r="UCP9707" s="45"/>
      <c r="UCQ9707" s="45"/>
      <c r="UCR9707" s="45"/>
      <c r="UCS9707" s="45"/>
      <c r="UCT9707" s="45"/>
      <c r="UCU9707" s="45"/>
      <c r="UCV9707" s="45"/>
      <c r="UCW9707" s="45"/>
      <c r="UCX9707" s="45"/>
      <c r="UCY9707" s="45"/>
      <c r="UCZ9707" s="45"/>
      <c r="UDA9707" s="45"/>
      <c r="UDB9707" s="45"/>
      <c r="UDC9707" s="45"/>
      <c r="UDD9707" s="45"/>
      <c r="UDE9707" s="45"/>
      <c r="UDF9707" s="45"/>
      <c r="UDG9707" s="45"/>
      <c r="UDH9707" s="45"/>
      <c r="UDI9707" s="45"/>
      <c r="UDJ9707" s="45"/>
      <c r="UDK9707" s="45"/>
      <c r="UDL9707" s="45"/>
      <c r="UDM9707" s="45"/>
      <c r="UDN9707" s="45"/>
      <c r="UDO9707" s="45"/>
      <c r="UDP9707" s="45"/>
      <c r="UDQ9707" s="45"/>
      <c r="UDR9707" s="45"/>
      <c r="UDS9707" s="45"/>
      <c r="UDT9707" s="45"/>
      <c r="UDU9707" s="45"/>
      <c r="UDV9707" s="45"/>
      <c r="UDW9707" s="45"/>
      <c r="UDX9707" s="45"/>
      <c r="UDY9707" s="45"/>
      <c r="UDZ9707" s="45"/>
      <c r="UEA9707" s="45"/>
      <c r="UEB9707" s="45"/>
      <c r="UEC9707" s="45"/>
      <c r="UED9707" s="45"/>
      <c r="UEE9707" s="45"/>
      <c r="UEF9707" s="45"/>
      <c r="UEG9707" s="45"/>
      <c r="UEH9707" s="45"/>
      <c r="UEI9707" s="45"/>
      <c r="UEJ9707" s="45"/>
      <c r="UEK9707" s="45"/>
      <c r="UEL9707" s="45"/>
      <c r="UEM9707" s="45"/>
      <c r="UEN9707" s="45"/>
      <c r="UEO9707" s="45"/>
      <c r="UEP9707" s="45"/>
      <c r="UEQ9707" s="45"/>
      <c r="UER9707" s="45"/>
      <c r="UES9707" s="45"/>
      <c r="UET9707" s="45"/>
      <c r="UEU9707" s="45"/>
      <c r="UEV9707" s="45"/>
      <c r="UEW9707" s="45"/>
      <c r="UEX9707" s="45"/>
      <c r="UEY9707" s="45"/>
      <c r="UEZ9707" s="45"/>
      <c r="UFA9707" s="45"/>
      <c r="UFB9707" s="45"/>
      <c r="UFC9707" s="45"/>
      <c r="UFD9707" s="45"/>
      <c r="UFE9707" s="45"/>
      <c r="UFF9707" s="45"/>
      <c r="UFG9707" s="45"/>
      <c r="UFH9707" s="45"/>
      <c r="UFI9707" s="45"/>
      <c r="UFJ9707" s="45"/>
      <c r="UFK9707" s="45"/>
      <c r="UFL9707" s="45"/>
      <c r="UFM9707" s="45"/>
      <c r="UFN9707" s="45"/>
      <c r="UFO9707" s="45"/>
      <c r="UFP9707" s="45"/>
      <c r="UFQ9707" s="45"/>
      <c r="UFR9707" s="45"/>
      <c r="UFS9707" s="45"/>
      <c r="UFT9707" s="45"/>
      <c r="UFU9707" s="45"/>
      <c r="UFV9707" s="45"/>
      <c r="UFW9707" s="45"/>
      <c r="UFX9707" s="45"/>
      <c r="UFY9707" s="45"/>
      <c r="UFZ9707" s="45"/>
      <c r="UGA9707" s="45"/>
      <c r="UGB9707" s="45"/>
      <c r="UGC9707" s="45"/>
      <c r="UGD9707" s="45"/>
      <c r="UGE9707" s="45"/>
      <c r="UGF9707" s="45"/>
      <c r="UGG9707" s="45"/>
      <c r="UGH9707" s="45"/>
      <c r="UGI9707" s="45"/>
      <c r="UGJ9707" s="45"/>
      <c r="UGK9707" s="45"/>
      <c r="UGL9707" s="45"/>
      <c r="UGM9707" s="45"/>
      <c r="UGN9707" s="45"/>
      <c r="UGO9707" s="45"/>
      <c r="UGP9707" s="45"/>
      <c r="UGQ9707" s="45"/>
      <c r="UGR9707" s="45"/>
      <c r="UGS9707" s="45"/>
      <c r="UGT9707" s="45"/>
      <c r="UGU9707" s="45"/>
      <c r="UGV9707" s="45"/>
      <c r="UGW9707" s="45"/>
      <c r="UGX9707" s="45"/>
      <c r="UGY9707" s="45"/>
      <c r="UGZ9707" s="45"/>
      <c r="UHA9707" s="45"/>
      <c r="UHB9707" s="45"/>
      <c r="UHC9707" s="45"/>
      <c r="UHD9707" s="45"/>
      <c r="UHE9707" s="45"/>
      <c r="UHF9707" s="45"/>
      <c r="UHG9707" s="45"/>
      <c r="UHH9707" s="45"/>
      <c r="UHI9707" s="45"/>
      <c r="UHJ9707" s="45"/>
      <c r="UHK9707" s="45"/>
      <c r="UHL9707" s="45"/>
      <c r="UHM9707" s="45"/>
      <c r="UHN9707" s="45"/>
      <c r="UHO9707" s="45"/>
      <c r="UHP9707" s="45"/>
      <c r="UHQ9707" s="45"/>
      <c r="UHR9707" s="45"/>
      <c r="UHS9707" s="45"/>
      <c r="UHT9707" s="45"/>
      <c r="UHU9707" s="45"/>
      <c r="UHV9707" s="45"/>
      <c r="UHW9707" s="45"/>
      <c r="UHX9707" s="45"/>
      <c r="UHY9707" s="45"/>
      <c r="UHZ9707" s="45"/>
      <c r="UIA9707" s="45"/>
      <c r="UIB9707" s="45"/>
      <c r="UIC9707" s="45"/>
      <c r="UID9707" s="45"/>
      <c r="UIE9707" s="45"/>
      <c r="UIF9707" s="45"/>
      <c r="UIG9707" s="45"/>
      <c r="UIH9707" s="45"/>
      <c r="UII9707" s="45"/>
      <c r="UIJ9707" s="45"/>
      <c r="UIK9707" s="45"/>
      <c r="UIL9707" s="45"/>
      <c r="UIM9707" s="45"/>
      <c r="UIN9707" s="45"/>
      <c r="UIO9707" s="45"/>
      <c r="UIP9707" s="45"/>
      <c r="UIQ9707" s="45"/>
      <c r="UIR9707" s="45"/>
      <c r="UIS9707" s="45"/>
      <c r="UIT9707" s="45"/>
      <c r="UIU9707" s="45"/>
      <c r="UIV9707" s="45"/>
      <c r="UIW9707" s="45"/>
      <c r="UIX9707" s="45"/>
      <c r="UIY9707" s="45"/>
      <c r="UIZ9707" s="45"/>
      <c r="UJA9707" s="45"/>
      <c r="UJB9707" s="45"/>
      <c r="UJC9707" s="45"/>
      <c r="UJD9707" s="45"/>
      <c r="UJE9707" s="45"/>
      <c r="UJF9707" s="45"/>
      <c r="UJG9707" s="45"/>
      <c r="UJH9707" s="45"/>
      <c r="UJI9707" s="45"/>
      <c r="UJJ9707" s="45"/>
      <c r="UJK9707" s="45"/>
      <c r="UJL9707" s="45"/>
      <c r="UJM9707" s="45"/>
      <c r="UJN9707" s="45"/>
      <c r="UJO9707" s="45"/>
      <c r="UJP9707" s="45"/>
      <c r="UJQ9707" s="45"/>
      <c r="UJR9707" s="45"/>
      <c r="UJS9707" s="45"/>
      <c r="UJT9707" s="45"/>
      <c r="UJU9707" s="45"/>
      <c r="UJV9707" s="45"/>
      <c r="UJW9707" s="45"/>
      <c r="UJX9707" s="45"/>
      <c r="UJY9707" s="45"/>
      <c r="UJZ9707" s="45"/>
      <c r="UKA9707" s="45"/>
      <c r="UKB9707" s="45"/>
      <c r="UKC9707" s="45"/>
      <c r="UKD9707" s="45"/>
      <c r="UKE9707" s="45"/>
      <c r="UKF9707" s="45"/>
      <c r="UKG9707" s="45"/>
      <c r="UKH9707" s="45"/>
      <c r="UKI9707" s="45"/>
      <c r="UKJ9707" s="45"/>
      <c r="UKK9707" s="45"/>
      <c r="UKL9707" s="45"/>
      <c r="UKM9707" s="45"/>
      <c r="UKN9707" s="45"/>
      <c r="UKO9707" s="45"/>
      <c r="UKP9707" s="45"/>
      <c r="UKQ9707" s="45"/>
      <c r="UKR9707" s="45"/>
      <c r="UKS9707" s="45"/>
      <c r="UKT9707" s="45"/>
      <c r="UKU9707" s="45"/>
      <c r="UKV9707" s="45"/>
      <c r="UKW9707" s="45"/>
      <c r="UKX9707" s="45"/>
      <c r="UKY9707" s="45"/>
      <c r="UKZ9707" s="45"/>
      <c r="ULA9707" s="45"/>
      <c r="ULB9707" s="45"/>
      <c r="ULC9707" s="45"/>
      <c r="ULD9707" s="45"/>
      <c r="ULE9707" s="45"/>
      <c r="ULF9707" s="45"/>
      <c r="ULG9707" s="45"/>
      <c r="ULH9707" s="45"/>
      <c r="ULI9707" s="45"/>
      <c r="ULJ9707" s="45"/>
      <c r="ULK9707" s="45"/>
      <c r="ULL9707" s="45"/>
      <c r="ULM9707" s="45"/>
      <c r="ULN9707" s="45"/>
      <c r="ULO9707" s="45"/>
      <c r="ULP9707" s="45"/>
      <c r="ULQ9707" s="45"/>
      <c r="ULR9707" s="45"/>
      <c r="ULS9707" s="45"/>
      <c r="ULT9707" s="45"/>
      <c r="ULU9707" s="45"/>
      <c r="ULV9707" s="45"/>
      <c r="ULW9707" s="45"/>
      <c r="ULX9707" s="45"/>
      <c r="ULY9707" s="45"/>
      <c r="ULZ9707" s="45"/>
      <c r="UMA9707" s="45"/>
      <c r="UMB9707" s="45"/>
      <c r="UMC9707" s="45"/>
      <c r="UMD9707" s="45"/>
      <c r="UME9707" s="45"/>
      <c r="UMF9707" s="45"/>
      <c r="UMG9707" s="45"/>
      <c r="UMH9707" s="45"/>
      <c r="UMI9707" s="45"/>
      <c r="UMJ9707" s="45"/>
      <c r="UMK9707" s="45"/>
      <c r="UML9707" s="45"/>
      <c r="UMM9707" s="45"/>
      <c r="UMN9707" s="45"/>
      <c r="UMO9707" s="45"/>
      <c r="UMP9707" s="45"/>
      <c r="UMQ9707" s="45"/>
      <c r="UMR9707" s="45"/>
      <c r="UMS9707" s="45"/>
      <c r="UMT9707" s="45"/>
      <c r="UMU9707" s="45"/>
      <c r="UMV9707" s="45"/>
      <c r="UMW9707" s="45"/>
      <c r="UMX9707" s="45"/>
      <c r="UMY9707" s="45"/>
      <c r="UMZ9707" s="45"/>
      <c r="UNA9707" s="45"/>
      <c r="UNB9707" s="45"/>
      <c r="UNC9707" s="45"/>
      <c r="UND9707" s="45"/>
      <c r="UNE9707" s="45"/>
      <c r="UNF9707" s="45"/>
      <c r="UNG9707" s="45"/>
      <c r="UNH9707" s="45"/>
      <c r="UNI9707" s="45"/>
      <c r="UNJ9707" s="45"/>
      <c r="UNK9707" s="45"/>
      <c r="UNL9707" s="45"/>
      <c r="UNM9707" s="45"/>
      <c r="UNN9707" s="45"/>
      <c r="UNO9707" s="45"/>
      <c r="UNP9707" s="45"/>
      <c r="UNQ9707" s="45"/>
      <c r="UNR9707" s="45"/>
      <c r="UNS9707" s="45"/>
      <c r="UNT9707" s="45"/>
      <c r="UNU9707" s="45"/>
      <c r="UNV9707" s="45"/>
      <c r="UNW9707" s="45"/>
      <c r="UNX9707" s="45"/>
      <c r="UNY9707" s="45"/>
      <c r="UNZ9707" s="45"/>
      <c r="UOA9707" s="45"/>
      <c r="UOB9707" s="45"/>
      <c r="UOC9707" s="45"/>
      <c r="UOD9707" s="45"/>
      <c r="UOE9707" s="45"/>
      <c r="UOF9707" s="45"/>
      <c r="UOG9707" s="45"/>
      <c r="UOH9707" s="45"/>
      <c r="UOI9707" s="45"/>
      <c r="UOJ9707" s="45"/>
      <c r="UOK9707" s="45"/>
      <c r="UOL9707" s="45"/>
      <c r="UOM9707" s="45"/>
      <c r="UON9707" s="45"/>
      <c r="UOO9707" s="45"/>
      <c r="UOP9707" s="45"/>
      <c r="UOQ9707" s="45"/>
      <c r="UOR9707" s="45"/>
      <c r="UOS9707" s="45"/>
      <c r="UOT9707" s="45"/>
      <c r="UOU9707" s="45"/>
      <c r="UOV9707" s="45"/>
      <c r="UOW9707" s="45"/>
      <c r="UOX9707" s="45"/>
      <c r="UOY9707" s="45"/>
      <c r="UOZ9707" s="45"/>
      <c r="UPA9707" s="45"/>
      <c r="UPB9707" s="45"/>
      <c r="UPC9707" s="45"/>
      <c r="UPD9707" s="45"/>
      <c r="UPE9707" s="45"/>
      <c r="UPF9707" s="45"/>
      <c r="UPG9707" s="45"/>
      <c r="UPH9707" s="45"/>
      <c r="UPI9707" s="45"/>
      <c r="UPJ9707" s="45"/>
      <c r="UPK9707" s="45"/>
      <c r="UPL9707" s="45"/>
      <c r="UPM9707" s="45"/>
      <c r="UPN9707" s="45"/>
      <c r="UPO9707" s="45"/>
      <c r="UPP9707" s="45"/>
      <c r="UPQ9707" s="45"/>
      <c r="UPR9707" s="45"/>
      <c r="UPS9707" s="45"/>
      <c r="UPT9707" s="45"/>
      <c r="UPU9707" s="45"/>
      <c r="UPV9707" s="45"/>
      <c r="UPW9707" s="45"/>
      <c r="UPX9707" s="45"/>
      <c r="UPY9707" s="45"/>
      <c r="UPZ9707" s="45"/>
      <c r="UQA9707" s="45"/>
      <c r="UQB9707" s="45"/>
      <c r="UQC9707" s="45"/>
      <c r="UQD9707" s="45"/>
      <c r="UQE9707" s="45"/>
      <c r="UQF9707" s="45"/>
      <c r="UQG9707" s="45"/>
      <c r="UQH9707" s="45"/>
      <c r="UQI9707" s="45"/>
      <c r="UQJ9707" s="45"/>
      <c r="UQK9707" s="45"/>
      <c r="UQL9707" s="45"/>
      <c r="UQM9707" s="45"/>
      <c r="UQN9707" s="45"/>
      <c r="UQO9707" s="45"/>
      <c r="UQP9707" s="45"/>
      <c r="UQQ9707" s="45"/>
      <c r="UQR9707" s="45"/>
      <c r="UQS9707" s="45"/>
      <c r="UQT9707" s="45"/>
      <c r="UQU9707" s="45"/>
      <c r="UQV9707" s="45"/>
      <c r="UQW9707" s="45"/>
      <c r="UQX9707" s="45"/>
      <c r="UQY9707" s="45"/>
      <c r="UQZ9707" s="45"/>
      <c r="URA9707" s="45"/>
      <c r="URB9707" s="45"/>
      <c r="URC9707" s="45"/>
      <c r="URD9707" s="45"/>
      <c r="URE9707" s="45"/>
      <c r="URF9707" s="45"/>
      <c r="URG9707" s="45"/>
      <c r="URH9707" s="45"/>
      <c r="URI9707" s="45"/>
      <c r="URJ9707" s="45"/>
      <c r="URK9707" s="45"/>
      <c r="URL9707" s="45"/>
      <c r="URM9707" s="45"/>
      <c r="URN9707" s="45"/>
      <c r="URO9707" s="45"/>
      <c r="URP9707" s="45"/>
      <c r="URQ9707" s="45"/>
      <c r="URR9707" s="45"/>
      <c r="URS9707" s="45"/>
      <c r="URT9707" s="45"/>
      <c r="URU9707" s="45"/>
      <c r="URV9707" s="45"/>
      <c r="URW9707" s="45"/>
      <c r="URX9707" s="45"/>
      <c r="URY9707" s="45"/>
      <c r="URZ9707" s="45"/>
      <c r="USA9707" s="45"/>
      <c r="USB9707" s="45"/>
      <c r="USC9707" s="45"/>
      <c r="USD9707" s="45"/>
      <c r="USE9707" s="45"/>
      <c r="USF9707" s="45"/>
      <c r="USG9707" s="45"/>
      <c r="USH9707" s="45"/>
      <c r="USI9707" s="45"/>
      <c r="USJ9707" s="45"/>
      <c r="USK9707" s="45"/>
      <c r="USL9707" s="45"/>
      <c r="USM9707" s="45"/>
      <c r="USN9707" s="45"/>
      <c r="USO9707" s="45"/>
      <c r="USP9707" s="45"/>
      <c r="USQ9707" s="45"/>
      <c r="USR9707" s="45"/>
      <c r="USS9707" s="45"/>
      <c r="UST9707" s="45"/>
      <c r="USU9707" s="45"/>
      <c r="USV9707" s="45"/>
      <c r="USW9707" s="45"/>
      <c r="USX9707" s="45"/>
      <c r="USY9707" s="45"/>
      <c r="USZ9707" s="45"/>
      <c r="UTA9707" s="45"/>
      <c r="UTB9707" s="45"/>
      <c r="UTC9707" s="45"/>
      <c r="UTD9707" s="45"/>
      <c r="UTE9707" s="45"/>
      <c r="UTF9707" s="45"/>
      <c r="UTG9707" s="45"/>
      <c r="UTH9707" s="45"/>
      <c r="UTI9707" s="45"/>
      <c r="UTJ9707" s="45"/>
      <c r="UTK9707" s="45"/>
      <c r="UTL9707" s="45"/>
      <c r="UTM9707" s="45"/>
      <c r="UTN9707" s="45"/>
      <c r="UTO9707" s="45"/>
      <c r="UTP9707" s="45"/>
      <c r="UTQ9707" s="45"/>
      <c r="UTR9707" s="45"/>
      <c r="UTS9707" s="45"/>
      <c r="UTT9707" s="45"/>
      <c r="UTU9707" s="45"/>
      <c r="UTV9707" s="45"/>
      <c r="UTW9707" s="45"/>
      <c r="UTX9707" s="45"/>
      <c r="UTY9707" s="45"/>
      <c r="UTZ9707" s="45"/>
      <c r="UUA9707" s="45"/>
      <c r="UUB9707" s="45"/>
      <c r="UUC9707" s="45"/>
      <c r="UUD9707" s="45"/>
      <c r="UUE9707" s="45"/>
      <c r="UUF9707" s="45"/>
      <c r="UUG9707" s="45"/>
      <c r="UUH9707" s="45"/>
      <c r="UUI9707" s="45"/>
      <c r="UUJ9707" s="45"/>
      <c r="UUK9707" s="45"/>
      <c r="UUL9707" s="45"/>
      <c r="UUM9707" s="45"/>
      <c r="UUN9707" s="45"/>
      <c r="UUO9707" s="45"/>
      <c r="UUP9707" s="45"/>
      <c r="UUQ9707" s="45"/>
      <c r="UUR9707" s="45"/>
      <c r="UUS9707" s="45"/>
      <c r="UUT9707" s="45"/>
      <c r="UUU9707" s="45"/>
      <c r="UUV9707" s="45"/>
      <c r="UUW9707" s="45"/>
      <c r="UUX9707" s="45"/>
      <c r="UUY9707" s="45"/>
      <c r="UUZ9707" s="45"/>
      <c r="UVA9707" s="45"/>
      <c r="UVB9707" s="45"/>
      <c r="UVC9707" s="45"/>
      <c r="UVD9707" s="45"/>
      <c r="UVE9707" s="45"/>
      <c r="UVF9707" s="45"/>
      <c r="UVG9707" s="45"/>
      <c r="UVH9707" s="45"/>
      <c r="UVI9707" s="45"/>
      <c r="UVJ9707" s="45"/>
      <c r="UVK9707" s="45"/>
      <c r="UVL9707" s="45"/>
      <c r="UVM9707" s="45"/>
      <c r="UVN9707" s="45"/>
      <c r="UVO9707" s="45"/>
      <c r="UVP9707" s="45"/>
      <c r="UVQ9707" s="45"/>
      <c r="UVR9707" s="45"/>
      <c r="UVS9707" s="45"/>
      <c r="UVT9707" s="45"/>
      <c r="UVU9707" s="45"/>
      <c r="UVV9707" s="45"/>
      <c r="UVW9707" s="45"/>
      <c r="UVX9707" s="45"/>
      <c r="UVY9707" s="45"/>
      <c r="UVZ9707" s="45"/>
      <c r="UWA9707" s="45"/>
      <c r="UWB9707" s="45"/>
      <c r="UWC9707" s="45"/>
      <c r="UWD9707" s="45"/>
      <c r="UWE9707" s="45"/>
      <c r="UWF9707" s="45"/>
      <c r="UWG9707" s="45"/>
      <c r="UWH9707" s="45"/>
      <c r="UWI9707" s="45"/>
      <c r="UWJ9707" s="45"/>
      <c r="UWK9707" s="45"/>
      <c r="UWL9707" s="45"/>
      <c r="UWM9707" s="45"/>
      <c r="UWN9707" s="45"/>
      <c r="UWO9707" s="45"/>
      <c r="UWP9707" s="45"/>
      <c r="UWQ9707" s="45"/>
      <c r="UWR9707" s="45"/>
      <c r="UWS9707" s="45"/>
      <c r="UWT9707" s="45"/>
      <c r="UWU9707" s="45"/>
      <c r="UWV9707" s="45"/>
      <c r="UWW9707" s="45"/>
      <c r="UWX9707" s="45"/>
      <c r="UWY9707" s="45"/>
      <c r="UWZ9707" s="45"/>
      <c r="UXA9707" s="45"/>
      <c r="UXB9707" s="45"/>
      <c r="UXC9707" s="45"/>
      <c r="UXD9707" s="45"/>
      <c r="UXE9707" s="45"/>
      <c r="UXF9707" s="45"/>
      <c r="UXG9707" s="45"/>
      <c r="UXH9707" s="45"/>
      <c r="UXI9707" s="45"/>
      <c r="UXJ9707" s="45"/>
      <c r="UXK9707" s="45"/>
      <c r="UXL9707" s="45"/>
      <c r="UXM9707" s="45"/>
      <c r="UXN9707" s="45"/>
      <c r="UXO9707" s="45"/>
      <c r="UXP9707" s="45"/>
      <c r="UXQ9707" s="45"/>
      <c r="UXR9707" s="45"/>
      <c r="UXS9707" s="45"/>
      <c r="UXT9707" s="45"/>
      <c r="UXU9707" s="45"/>
      <c r="UXV9707" s="45"/>
      <c r="UXW9707" s="45"/>
      <c r="UXX9707" s="45"/>
      <c r="UXY9707" s="45"/>
      <c r="UXZ9707" s="45"/>
      <c r="UYA9707" s="45"/>
      <c r="UYB9707" s="45"/>
      <c r="UYC9707" s="45"/>
      <c r="UYD9707" s="45"/>
      <c r="UYE9707" s="45"/>
      <c r="UYF9707" s="45"/>
      <c r="UYG9707" s="45"/>
      <c r="UYH9707" s="45"/>
      <c r="UYI9707" s="45"/>
      <c r="UYJ9707" s="45"/>
      <c r="UYK9707" s="45"/>
      <c r="UYL9707" s="45"/>
      <c r="UYM9707" s="45"/>
      <c r="UYN9707" s="45"/>
      <c r="UYO9707" s="45"/>
      <c r="UYP9707" s="45"/>
      <c r="UYQ9707" s="45"/>
      <c r="UYR9707" s="45"/>
      <c r="UYS9707" s="45"/>
      <c r="UYT9707" s="45"/>
      <c r="UYU9707" s="45"/>
      <c r="UYV9707" s="45"/>
      <c r="UYW9707" s="45"/>
      <c r="UYX9707" s="45"/>
      <c r="UYY9707" s="45"/>
      <c r="UYZ9707" s="45"/>
      <c r="UZA9707" s="45"/>
      <c r="UZB9707" s="45"/>
      <c r="UZC9707" s="45"/>
      <c r="UZD9707" s="45"/>
      <c r="UZE9707" s="45"/>
      <c r="UZF9707" s="45"/>
      <c r="UZG9707" s="45"/>
      <c r="UZH9707" s="45"/>
      <c r="UZI9707" s="45"/>
      <c r="UZJ9707" s="45"/>
      <c r="UZK9707" s="45"/>
      <c r="UZL9707" s="45"/>
      <c r="UZM9707" s="45"/>
      <c r="UZN9707" s="45"/>
      <c r="UZO9707" s="45"/>
      <c r="UZP9707" s="45"/>
      <c r="UZQ9707" s="45"/>
      <c r="UZR9707" s="45"/>
      <c r="UZS9707" s="45"/>
      <c r="UZT9707" s="45"/>
      <c r="UZU9707" s="45"/>
      <c r="UZV9707" s="45"/>
      <c r="UZW9707" s="45"/>
      <c r="UZX9707" s="45"/>
      <c r="UZY9707" s="45"/>
      <c r="UZZ9707" s="45"/>
      <c r="VAA9707" s="45"/>
      <c r="VAB9707" s="45"/>
      <c r="VAC9707" s="45"/>
      <c r="VAD9707" s="45"/>
      <c r="VAE9707" s="45"/>
      <c r="VAF9707" s="45"/>
      <c r="VAG9707" s="45"/>
      <c r="VAH9707" s="45"/>
      <c r="VAI9707" s="45"/>
      <c r="VAJ9707" s="45"/>
      <c r="VAK9707" s="45"/>
      <c r="VAL9707" s="45"/>
      <c r="VAM9707" s="45"/>
      <c r="VAN9707" s="45"/>
      <c r="VAO9707" s="45"/>
      <c r="VAP9707" s="45"/>
      <c r="VAQ9707" s="45"/>
      <c r="VAR9707" s="45"/>
      <c r="VAS9707" s="45"/>
      <c r="VAT9707" s="45"/>
      <c r="VAU9707" s="45"/>
      <c r="VAV9707" s="45"/>
      <c r="VAW9707" s="45"/>
      <c r="VAX9707" s="45"/>
      <c r="VAY9707" s="45"/>
      <c r="VAZ9707" s="45"/>
      <c r="VBA9707" s="45"/>
      <c r="VBB9707" s="45"/>
      <c r="VBC9707" s="45"/>
      <c r="VBD9707" s="45"/>
      <c r="VBE9707" s="45"/>
      <c r="VBF9707" s="45"/>
      <c r="VBG9707" s="45"/>
      <c r="VBH9707" s="45"/>
      <c r="VBI9707" s="45"/>
      <c r="VBJ9707" s="45"/>
      <c r="VBK9707" s="45"/>
      <c r="VBL9707" s="45"/>
      <c r="VBM9707" s="45"/>
      <c r="VBN9707" s="45"/>
      <c r="VBO9707" s="45"/>
      <c r="VBP9707" s="45"/>
      <c r="VBQ9707" s="45"/>
      <c r="VBR9707" s="45"/>
      <c r="VBS9707" s="45"/>
      <c r="VBT9707" s="45"/>
      <c r="VBU9707" s="45"/>
      <c r="VBV9707" s="45"/>
      <c r="VBW9707" s="45"/>
      <c r="VBX9707" s="45"/>
      <c r="VBY9707" s="45"/>
      <c r="VBZ9707" s="45"/>
      <c r="VCA9707" s="45"/>
      <c r="VCB9707" s="45"/>
      <c r="VCC9707" s="45"/>
      <c r="VCD9707" s="45"/>
      <c r="VCE9707" s="45"/>
      <c r="VCF9707" s="45"/>
      <c r="VCG9707" s="45"/>
      <c r="VCH9707" s="45"/>
      <c r="VCI9707" s="45"/>
      <c r="VCJ9707" s="45"/>
      <c r="VCK9707" s="45"/>
      <c r="VCL9707" s="45"/>
      <c r="VCM9707" s="45"/>
      <c r="VCN9707" s="45"/>
      <c r="VCO9707" s="45"/>
      <c r="VCP9707" s="45"/>
      <c r="VCQ9707" s="45"/>
      <c r="VCR9707" s="45"/>
      <c r="VCS9707" s="45"/>
      <c r="VCT9707" s="45"/>
      <c r="VCU9707" s="45"/>
      <c r="VCV9707" s="45"/>
      <c r="VCW9707" s="45"/>
      <c r="VCX9707" s="45"/>
      <c r="VCY9707" s="45"/>
      <c r="VCZ9707" s="45"/>
      <c r="VDA9707" s="45"/>
      <c r="VDB9707" s="45"/>
      <c r="VDC9707" s="45"/>
      <c r="VDD9707" s="45"/>
      <c r="VDE9707" s="45"/>
      <c r="VDF9707" s="45"/>
      <c r="VDG9707" s="45"/>
      <c r="VDH9707" s="45"/>
      <c r="VDI9707" s="45"/>
      <c r="VDJ9707" s="45"/>
      <c r="VDK9707" s="45"/>
      <c r="VDL9707" s="45"/>
      <c r="VDM9707" s="45"/>
      <c r="VDN9707" s="45"/>
      <c r="VDO9707" s="45"/>
      <c r="VDP9707" s="45"/>
      <c r="VDQ9707" s="45"/>
      <c r="VDR9707" s="45"/>
      <c r="VDS9707" s="45"/>
      <c r="VDT9707" s="45"/>
      <c r="VDU9707" s="45"/>
      <c r="VDV9707" s="45"/>
      <c r="VDW9707" s="45"/>
      <c r="VDX9707" s="45"/>
      <c r="VDY9707" s="45"/>
      <c r="VDZ9707" s="45"/>
      <c r="VEA9707" s="45"/>
      <c r="VEB9707" s="45"/>
      <c r="VEC9707" s="45"/>
      <c r="VED9707" s="45"/>
      <c r="VEE9707" s="45"/>
      <c r="VEF9707" s="45"/>
      <c r="VEG9707" s="45"/>
      <c r="VEH9707" s="45"/>
      <c r="VEI9707" s="45"/>
      <c r="VEJ9707" s="45"/>
      <c r="VEK9707" s="45"/>
      <c r="VEL9707" s="45"/>
      <c r="VEM9707" s="45"/>
      <c r="VEN9707" s="45"/>
      <c r="VEO9707" s="45"/>
      <c r="VEP9707" s="45"/>
      <c r="VEQ9707" s="45"/>
      <c r="VER9707" s="45"/>
      <c r="VES9707" s="45"/>
      <c r="VET9707" s="45"/>
      <c r="VEU9707" s="45"/>
      <c r="VEV9707" s="45"/>
      <c r="VEW9707" s="45"/>
      <c r="VEX9707" s="45"/>
      <c r="VEY9707" s="45"/>
      <c r="VEZ9707" s="45"/>
      <c r="VFA9707" s="45"/>
      <c r="VFB9707" s="45"/>
      <c r="VFC9707" s="45"/>
      <c r="VFD9707" s="45"/>
      <c r="VFE9707" s="45"/>
      <c r="VFF9707" s="45"/>
      <c r="VFG9707" s="45"/>
      <c r="VFH9707" s="45"/>
      <c r="VFI9707" s="45"/>
      <c r="VFJ9707" s="45"/>
      <c r="VFK9707" s="45"/>
      <c r="VFL9707" s="45"/>
      <c r="VFM9707" s="45"/>
      <c r="VFN9707" s="45"/>
      <c r="VFO9707" s="45"/>
      <c r="VFP9707" s="45"/>
      <c r="VFQ9707" s="45"/>
      <c r="VFR9707" s="45"/>
      <c r="VFS9707" s="45"/>
      <c r="VFT9707" s="45"/>
      <c r="VFU9707" s="45"/>
      <c r="VFV9707" s="45"/>
      <c r="VFW9707" s="45"/>
      <c r="VFX9707" s="45"/>
      <c r="VFY9707" s="45"/>
      <c r="VFZ9707" s="45"/>
      <c r="VGA9707" s="45"/>
      <c r="VGB9707" s="45"/>
      <c r="VGC9707" s="45"/>
      <c r="VGD9707" s="45"/>
      <c r="VGE9707" s="45"/>
      <c r="VGF9707" s="45"/>
      <c r="VGG9707" s="45"/>
      <c r="VGH9707" s="45"/>
      <c r="VGI9707" s="45"/>
      <c r="VGJ9707" s="45"/>
      <c r="VGK9707" s="45"/>
      <c r="VGL9707" s="45"/>
      <c r="VGM9707" s="45"/>
      <c r="VGN9707" s="45"/>
      <c r="VGO9707" s="45"/>
      <c r="VGP9707" s="45"/>
      <c r="VGQ9707" s="45"/>
      <c r="VGR9707" s="45"/>
      <c r="VGS9707" s="45"/>
      <c r="VGT9707" s="45"/>
      <c r="VGU9707" s="45"/>
      <c r="VGV9707" s="45"/>
      <c r="VGW9707" s="45"/>
      <c r="VGX9707" s="45"/>
      <c r="VGY9707" s="45"/>
      <c r="VGZ9707" s="45"/>
      <c r="VHA9707" s="45"/>
      <c r="VHB9707" s="45"/>
      <c r="VHC9707" s="45"/>
      <c r="VHD9707" s="45"/>
      <c r="VHE9707" s="45"/>
      <c r="VHF9707" s="45"/>
      <c r="VHG9707" s="45"/>
      <c r="VHH9707" s="45"/>
      <c r="VHI9707" s="45"/>
      <c r="VHJ9707" s="45"/>
      <c r="VHK9707" s="45"/>
      <c r="VHL9707" s="45"/>
      <c r="VHM9707" s="45"/>
      <c r="VHN9707" s="45"/>
      <c r="VHO9707" s="45"/>
      <c r="VHP9707" s="45"/>
      <c r="VHQ9707" s="45"/>
      <c r="VHR9707" s="45"/>
      <c r="VHS9707" s="45"/>
      <c r="VHT9707" s="45"/>
      <c r="VHU9707" s="45"/>
      <c r="VHV9707" s="45"/>
      <c r="VHW9707" s="45"/>
      <c r="VHX9707" s="45"/>
      <c r="VHY9707" s="45"/>
      <c r="VHZ9707" s="45"/>
      <c r="VIA9707" s="45"/>
      <c r="VIB9707" s="45"/>
      <c r="VIC9707" s="45"/>
      <c r="VID9707" s="45"/>
      <c r="VIE9707" s="45"/>
      <c r="VIF9707" s="45"/>
      <c r="VIG9707" s="45"/>
      <c r="VIH9707" s="45"/>
      <c r="VII9707" s="45"/>
      <c r="VIJ9707" s="45"/>
      <c r="VIK9707" s="45"/>
      <c r="VIL9707" s="45"/>
      <c r="VIM9707" s="45"/>
      <c r="VIN9707" s="45"/>
      <c r="VIO9707" s="45"/>
      <c r="VIP9707" s="45"/>
      <c r="VIQ9707" s="45"/>
      <c r="VIR9707" s="45"/>
      <c r="VIS9707" s="45"/>
      <c r="VIT9707" s="45"/>
      <c r="VIU9707" s="45"/>
      <c r="VIV9707" s="45"/>
      <c r="VIW9707" s="45"/>
      <c r="VIX9707" s="45"/>
      <c r="VIY9707" s="45"/>
      <c r="VIZ9707" s="45"/>
      <c r="VJA9707" s="45"/>
      <c r="VJB9707" s="45"/>
      <c r="VJC9707" s="45"/>
      <c r="VJD9707" s="45"/>
      <c r="VJE9707" s="45"/>
      <c r="VJF9707" s="45"/>
      <c r="VJG9707" s="45"/>
      <c r="VJH9707" s="45"/>
      <c r="VJI9707" s="45"/>
      <c r="VJJ9707" s="45"/>
      <c r="VJK9707" s="45"/>
      <c r="VJL9707" s="45"/>
      <c r="VJM9707" s="45"/>
      <c r="VJN9707" s="45"/>
      <c r="VJO9707" s="45"/>
      <c r="VJP9707" s="45"/>
      <c r="VJQ9707" s="45"/>
      <c r="VJR9707" s="45"/>
      <c r="VJS9707" s="45"/>
      <c r="VJT9707" s="45"/>
      <c r="VJU9707" s="45"/>
      <c r="VJV9707" s="45"/>
      <c r="VJW9707" s="45"/>
      <c r="VJX9707" s="45"/>
      <c r="VJY9707" s="45"/>
      <c r="VJZ9707" s="45"/>
      <c r="VKA9707" s="45"/>
      <c r="VKB9707" s="45"/>
      <c r="VKC9707" s="45"/>
      <c r="VKD9707" s="45"/>
      <c r="VKE9707" s="45"/>
      <c r="VKF9707" s="45"/>
      <c r="VKG9707" s="45"/>
      <c r="VKH9707" s="45"/>
      <c r="VKI9707" s="45"/>
      <c r="VKJ9707" s="45"/>
      <c r="VKK9707" s="45"/>
      <c r="VKL9707" s="45"/>
      <c r="VKM9707" s="45"/>
      <c r="VKN9707" s="45"/>
      <c r="VKO9707" s="45"/>
      <c r="VKP9707" s="45"/>
      <c r="VKQ9707" s="45"/>
      <c r="VKR9707" s="45"/>
      <c r="VKS9707" s="45"/>
      <c r="VKT9707" s="45"/>
      <c r="VKU9707" s="45"/>
      <c r="VKV9707" s="45"/>
      <c r="VKW9707" s="45"/>
      <c r="VKX9707" s="45"/>
      <c r="VKY9707" s="45"/>
      <c r="VKZ9707" s="45"/>
      <c r="VLA9707" s="45"/>
      <c r="VLB9707" s="45"/>
      <c r="VLC9707" s="45"/>
      <c r="VLD9707" s="45"/>
      <c r="VLE9707" s="45"/>
      <c r="VLF9707" s="45"/>
      <c r="VLG9707" s="45"/>
      <c r="VLH9707" s="45"/>
      <c r="VLI9707" s="45"/>
      <c r="VLJ9707" s="45"/>
      <c r="VLK9707" s="45"/>
      <c r="VLL9707" s="45"/>
      <c r="VLM9707" s="45"/>
      <c r="VLN9707" s="45"/>
      <c r="VLO9707" s="45"/>
      <c r="VLP9707" s="45"/>
      <c r="VLQ9707" s="45"/>
      <c r="VLR9707" s="45"/>
      <c r="VLS9707" s="45"/>
      <c r="VLT9707" s="45"/>
      <c r="VLU9707" s="45"/>
      <c r="VLV9707" s="45"/>
      <c r="VLW9707" s="45"/>
      <c r="VLX9707" s="45"/>
      <c r="VLY9707" s="45"/>
      <c r="VLZ9707" s="45"/>
      <c r="VMA9707" s="45"/>
      <c r="VMB9707" s="45"/>
      <c r="VMC9707" s="45"/>
      <c r="VMD9707" s="45"/>
      <c r="VME9707" s="45"/>
      <c r="VMF9707" s="45"/>
      <c r="VMG9707" s="45"/>
      <c r="VMH9707" s="45"/>
      <c r="VMI9707" s="45"/>
      <c r="VMJ9707" s="45"/>
      <c r="VMK9707" s="45"/>
      <c r="VML9707" s="45"/>
      <c r="VMM9707" s="45"/>
      <c r="VMN9707" s="45"/>
      <c r="VMO9707" s="45"/>
      <c r="VMP9707" s="45"/>
      <c r="VMQ9707" s="45"/>
      <c r="VMR9707" s="45"/>
      <c r="VMS9707" s="45"/>
      <c r="VMT9707" s="45"/>
      <c r="VMU9707" s="45"/>
      <c r="VMV9707" s="45"/>
      <c r="VMW9707" s="45"/>
      <c r="VMX9707" s="45"/>
      <c r="VMY9707" s="45"/>
      <c r="VMZ9707" s="45"/>
      <c r="VNA9707" s="45"/>
      <c r="VNB9707" s="45"/>
      <c r="VNC9707" s="45"/>
      <c r="VND9707" s="45"/>
      <c r="VNE9707" s="45"/>
      <c r="VNF9707" s="45"/>
      <c r="VNG9707" s="45"/>
      <c r="VNH9707" s="45"/>
      <c r="VNI9707" s="45"/>
      <c r="VNJ9707" s="45"/>
      <c r="VNK9707" s="45"/>
      <c r="VNL9707" s="45"/>
      <c r="VNM9707" s="45"/>
      <c r="VNN9707" s="45"/>
      <c r="VNO9707" s="45"/>
      <c r="VNP9707" s="45"/>
      <c r="VNQ9707" s="45"/>
      <c r="VNR9707" s="45"/>
      <c r="VNS9707" s="45"/>
      <c r="VNT9707" s="45"/>
      <c r="VNU9707" s="45"/>
      <c r="VNV9707" s="45"/>
      <c r="VNW9707" s="45"/>
      <c r="VNX9707" s="45"/>
      <c r="VNY9707" s="45"/>
      <c r="VNZ9707" s="45"/>
      <c r="VOA9707" s="45"/>
      <c r="VOB9707" s="45"/>
      <c r="VOC9707" s="45"/>
      <c r="VOD9707" s="45"/>
      <c r="VOE9707" s="45"/>
      <c r="VOF9707" s="45"/>
      <c r="VOG9707" s="45"/>
      <c r="VOH9707" s="45"/>
      <c r="VOI9707" s="45"/>
      <c r="VOJ9707" s="45"/>
      <c r="VOK9707" s="45"/>
      <c r="VOL9707" s="45"/>
      <c r="VOM9707" s="45"/>
      <c r="VON9707" s="45"/>
      <c r="VOO9707" s="45"/>
      <c r="VOP9707" s="45"/>
      <c r="VOQ9707" s="45"/>
      <c r="VOR9707" s="45"/>
      <c r="VOS9707" s="45"/>
      <c r="VOT9707" s="45"/>
      <c r="VOU9707" s="45"/>
      <c r="VOV9707" s="45"/>
      <c r="VOW9707" s="45"/>
      <c r="VOX9707" s="45"/>
      <c r="VOY9707" s="45"/>
      <c r="VOZ9707" s="45"/>
      <c r="VPA9707" s="45"/>
      <c r="VPB9707" s="45"/>
      <c r="VPC9707" s="45"/>
      <c r="VPD9707" s="45"/>
      <c r="VPE9707" s="45"/>
      <c r="VPF9707" s="45"/>
      <c r="VPG9707" s="45"/>
      <c r="VPH9707" s="45"/>
      <c r="VPI9707" s="45"/>
      <c r="VPJ9707" s="45"/>
      <c r="VPK9707" s="45"/>
      <c r="VPL9707" s="45"/>
      <c r="VPM9707" s="45"/>
      <c r="VPN9707" s="45"/>
      <c r="VPO9707" s="45"/>
      <c r="VPP9707" s="45"/>
      <c r="VPQ9707" s="45"/>
      <c r="VPR9707" s="45"/>
      <c r="VPS9707" s="45"/>
      <c r="VPT9707" s="45"/>
      <c r="VPU9707" s="45"/>
      <c r="VPV9707" s="45"/>
      <c r="VPW9707" s="45"/>
      <c r="VPX9707" s="45"/>
      <c r="VPY9707" s="45"/>
      <c r="VPZ9707" s="45"/>
      <c r="VQA9707" s="45"/>
      <c r="VQB9707" s="45"/>
      <c r="VQC9707" s="45"/>
      <c r="VQD9707" s="45"/>
      <c r="VQE9707" s="45"/>
      <c r="VQF9707" s="45"/>
      <c r="VQG9707" s="45"/>
      <c r="VQH9707" s="45"/>
      <c r="VQI9707" s="45"/>
      <c r="VQJ9707" s="45"/>
      <c r="VQK9707" s="45"/>
      <c r="VQL9707" s="45"/>
      <c r="VQM9707" s="45"/>
      <c r="VQN9707" s="45"/>
      <c r="VQO9707" s="45"/>
      <c r="VQP9707" s="45"/>
      <c r="VQQ9707" s="45"/>
      <c r="VQR9707" s="45"/>
      <c r="VQS9707" s="45"/>
      <c r="VQT9707" s="45"/>
      <c r="VQU9707" s="45"/>
      <c r="VQV9707" s="45"/>
      <c r="VQW9707" s="45"/>
      <c r="VQX9707" s="45"/>
      <c r="VQY9707" s="45"/>
      <c r="VQZ9707" s="45"/>
      <c r="VRA9707" s="45"/>
      <c r="VRB9707" s="45"/>
      <c r="VRC9707" s="45"/>
      <c r="VRD9707" s="45"/>
      <c r="VRE9707" s="45"/>
      <c r="VRF9707" s="45"/>
      <c r="VRG9707" s="45"/>
      <c r="VRH9707" s="45"/>
      <c r="VRI9707" s="45"/>
      <c r="VRJ9707" s="45"/>
      <c r="VRK9707" s="45"/>
      <c r="VRL9707" s="45"/>
      <c r="VRM9707" s="45"/>
      <c r="VRN9707" s="45"/>
      <c r="VRO9707" s="45"/>
      <c r="VRP9707" s="45"/>
      <c r="VRQ9707" s="45"/>
      <c r="VRR9707" s="45"/>
      <c r="VRS9707" s="45"/>
      <c r="VRT9707" s="45"/>
      <c r="VRU9707" s="45"/>
      <c r="VRV9707" s="45"/>
      <c r="VRW9707" s="45"/>
      <c r="VRX9707" s="45"/>
      <c r="VRY9707" s="45"/>
      <c r="VRZ9707" s="45"/>
      <c r="VSA9707" s="45"/>
      <c r="VSB9707" s="45"/>
      <c r="VSC9707" s="45"/>
      <c r="VSD9707" s="45"/>
      <c r="VSE9707" s="45"/>
      <c r="VSF9707" s="45"/>
      <c r="VSG9707" s="45"/>
      <c r="VSH9707" s="45"/>
      <c r="VSI9707" s="45"/>
      <c r="VSJ9707" s="45"/>
      <c r="VSK9707" s="45"/>
      <c r="VSL9707" s="45"/>
      <c r="VSM9707" s="45"/>
      <c r="VSN9707" s="45"/>
      <c r="VSO9707" s="45"/>
      <c r="VSP9707" s="45"/>
      <c r="VSQ9707" s="45"/>
      <c r="VSR9707" s="45"/>
      <c r="VSS9707" s="45"/>
      <c r="VST9707" s="45"/>
      <c r="VSU9707" s="45"/>
      <c r="VSV9707" s="45"/>
      <c r="VSW9707" s="45"/>
      <c r="VSX9707" s="45"/>
      <c r="VSY9707" s="45"/>
      <c r="VSZ9707" s="45"/>
      <c r="VTA9707" s="45"/>
      <c r="VTB9707" s="45"/>
      <c r="VTC9707" s="45"/>
      <c r="VTD9707" s="45"/>
      <c r="VTE9707" s="45"/>
      <c r="VTF9707" s="45"/>
      <c r="VTG9707" s="45"/>
      <c r="VTH9707" s="45"/>
      <c r="VTI9707" s="45"/>
      <c r="VTJ9707" s="45"/>
      <c r="VTK9707" s="45"/>
      <c r="VTL9707" s="45"/>
      <c r="VTM9707" s="45"/>
      <c r="VTN9707" s="45"/>
      <c r="VTO9707" s="45"/>
      <c r="VTP9707" s="45"/>
      <c r="VTQ9707" s="45"/>
      <c r="VTR9707" s="45"/>
      <c r="VTS9707" s="45"/>
      <c r="VTT9707" s="45"/>
      <c r="VTU9707" s="45"/>
      <c r="VTV9707" s="45"/>
      <c r="VTW9707" s="45"/>
      <c r="VTX9707" s="45"/>
      <c r="VTY9707" s="45"/>
      <c r="VTZ9707" s="45"/>
      <c r="VUA9707" s="45"/>
      <c r="VUB9707" s="45"/>
      <c r="VUC9707" s="45"/>
      <c r="VUD9707" s="45"/>
      <c r="VUE9707" s="45"/>
      <c r="VUF9707" s="45"/>
      <c r="VUG9707" s="45"/>
      <c r="VUH9707" s="45"/>
      <c r="VUI9707" s="45"/>
      <c r="VUJ9707" s="45"/>
      <c r="VUK9707" s="45"/>
      <c r="VUL9707" s="45"/>
      <c r="VUM9707" s="45"/>
      <c r="VUN9707" s="45"/>
      <c r="VUO9707" s="45"/>
      <c r="VUP9707" s="45"/>
      <c r="VUQ9707" s="45"/>
      <c r="VUR9707" s="45"/>
      <c r="VUS9707" s="45"/>
      <c r="VUT9707" s="45"/>
      <c r="VUU9707" s="45"/>
      <c r="VUV9707" s="45"/>
      <c r="VUW9707" s="45"/>
      <c r="VUX9707" s="45"/>
      <c r="VUY9707" s="45"/>
      <c r="VUZ9707" s="45"/>
      <c r="VVA9707" s="45"/>
      <c r="VVB9707" s="45"/>
      <c r="VVC9707" s="45"/>
      <c r="VVD9707" s="45"/>
      <c r="VVE9707" s="45"/>
      <c r="VVF9707" s="45"/>
      <c r="VVG9707" s="45"/>
      <c r="VVH9707" s="45"/>
      <c r="VVI9707" s="45"/>
      <c r="VVJ9707" s="45"/>
      <c r="VVK9707" s="45"/>
      <c r="VVL9707" s="45"/>
      <c r="VVM9707" s="45"/>
      <c r="VVN9707" s="45"/>
      <c r="VVO9707" s="45"/>
      <c r="VVP9707" s="45"/>
      <c r="VVQ9707" s="45"/>
      <c r="VVR9707" s="45"/>
      <c r="VVS9707" s="45"/>
      <c r="VVT9707" s="45"/>
      <c r="VVU9707" s="45"/>
      <c r="VVV9707" s="45"/>
      <c r="VVW9707" s="45"/>
      <c r="VVX9707" s="45"/>
      <c r="VVY9707" s="45"/>
      <c r="VVZ9707" s="45"/>
      <c r="VWA9707" s="45"/>
      <c r="VWB9707" s="45"/>
      <c r="VWC9707" s="45"/>
      <c r="VWD9707" s="45"/>
      <c r="VWE9707" s="45"/>
      <c r="VWF9707" s="45"/>
      <c r="VWG9707" s="45"/>
      <c r="VWH9707" s="45"/>
      <c r="VWI9707" s="45"/>
      <c r="VWJ9707" s="45"/>
      <c r="VWK9707" s="45"/>
      <c r="VWL9707" s="45"/>
      <c r="VWM9707" s="45"/>
      <c r="VWN9707" s="45"/>
      <c r="VWO9707" s="45"/>
      <c r="VWP9707" s="45"/>
      <c r="VWQ9707" s="45"/>
      <c r="VWR9707" s="45"/>
      <c r="VWS9707" s="45"/>
      <c r="VWT9707" s="45"/>
      <c r="VWU9707" s="45"/>
      <c r="VWV9707" s="45"/>
      <c r="VWW9707" s="45"/>
      <c r="VWX9707" s="45"/>
      <c r="VWY9707" s="45"/>
      <c r="VWZ9707" s="45"/>
      <c r="VXA9707" s="45"/>
      <c r="VXB9707" s="45"/>
      <c r="VXC9707" s="45"/>
      <c r="VXD9707" s="45"/>
      <c r="VXE9707" s="45"/>
      <c r="VXF9707" s="45"/>
      <c r="VXG9707" s="45"/>
      <c r="VXH9707" s="45"/>
      <c r="VXI9707" s="45"/>
      <c r="VXJ9707" s="45"/>
      <c r="VXK9707" s="45"/>
      <c r="VXL9707" s="45"/>
      <c r="VXM9707" s="45"/>
      <c r="VXN9707" s="45"/>
      <c r="VXO9707" s="45"/>
      <c r="VXP9707" s="45"/>
      <c r="VXQ9707" s="45"/>
      <c r="VXR9707" s="45"/>
      <c r="VXS9707" s="45"/>
      <c r="VXT9707" s="45"/>
      <c r="VXU9707" s="45"/>
      <c r="VXV9707" s="45"/>
      <c r="VXW9707" s="45"/>
      <c r="VXX9707" s="45"/>
      <c r="VXY9707" s="45"/>
      <c r="VXZ9707" s="45"/>
      <c r="VYA9707" s="45"/>
      <c r="VYB9707" s="45"/>
      <c r="VYC9707" s="45"/>
      <c r="VYD9707" s="45"/>
      <c r="VYE9707" s="45"/>
      <c r="VYF9707" s="45"/>
      <c r="VYG9707" s="45"/>
      <c r="VYH9707" s="45"/>
      <c r="VYI9707" s="45"/>
      <c r="VYJ9707" s="45"/>
      <c r="VYK9707" s="45"/>
      <c r="VYL9707" s="45"/>
      <c r="VYM9707" s="45"/>
      <c r="VYN9707" s="45"/>
      <c r="VYO9707" s="45"/>
      <c r="VYP9707" s="45"/>
      <c r="VYQ9707" s="45"/>
      <c r="VYR9707" s="45"/>
      <c r="VYS9707" s="45"/>
      <c r="VYT9707" s="45"/>
      <c r="VYU9707" s="45"/>
      <c r="VYV9707" s="45"/>
      <c r="VYW9707" s="45"/>
      <c r="VYX9707" s="45"/>
      <c r="VYY9707" s="45"/>
      <c r="VYZ9707" s="45"/>
      <c r="VZA9707" s="45"/>
      <c r="VZB9707" s="45"/>
      <c r="VZC9707" s="45"/>
      <c r="VZD9707" s="45"/>
      <c r="VZE9707" s="45"/>
      <c r="VZF9707" s="45"/>
      <c r="VZG9707" s="45"/>
      <c r="VZH9707" s="45"/>
      <c r="VZI9707" s="45"/>
      <c r="VZJ9707" s="45"/>
      <c r="VZK9707" s="45"/>
      <c r="VZL9707" s="45"/>
      <c r="VZM9707" s="45"/>
      <c r="VZN9707" s="45"/>
      <c r="VZO9707" s="45"/>
      <c r="VZP9707" s="45"/>
      <c r="VZQ9707" s="45"/>
      <c r="VZR9707" s="45"/>
      <c r="VZS9707" s="45"/>
      <c r="VZT9707" s="45"/>
      <c r="VZU9707" s="45"/>
      <c r="VZV9707" s="45"/>
      <c r="VZW9707" s="45"/>
      <c r="VZX9707" s="45"/>
      <c r="VZY9707" s="45"/>
      <c r="VZZ9707" s="45"/>
      <c r="WAA9707" s="45"/>
      <c r="WAB9707" s="45"/>
      <c r="WAC9707" s="45"/>
      <c r="WAD9707" s="45"/>
      <c r="WAE9707" s="45"/>
      <c r="WAF9707" s="45"/>
      <c r="WAG9707" s="45"/>
      <c r="WAH9707" s="45"/>
      <c r="WAI9707" s="45"/>
      <c r="WAJ9707" s="45"/>
      <c r="WAK9707" s="45"/>
      <c r="WAL9707" s="45"/>
      <c r="WAM9707" s="45"/>
      <c r="WAN9707" s="45"/>
      <c r="WAO9707" s="45"/>
      <c r="WAP9707" s="45"/>
      <c r="WAQ9707" s="45"/>
      <c r="WAR9707" s="45"/>
      <c r="WAS9707" s="45"/>
      <c r="WAT9707" s="45"/>
      <c r="WAU9707" s="45"/>
      <c r="WAV9707" s="45"/>
      <c r="WAW9707" s="45"/>
      <c r="WAX9707" s="45"/>
      <c r="WAY9707" s="45"/>
      <c r="WAZ9707" s="45"/>
      <c r="WBA9707" s="45"/>
      <c r="WBB9707" s="45"/>
      <c r="WBC9707" s="45"/>
      <c r="WBD9707" s="45"/>
      <c r="WBE9707" s="45"/>
      <c r="WBF9707" s="45"/>
      <c r="WBG9707" s="45"/>
      <c r="WBH9707" s="45"/>
      <c r="WBI9707" s="45"/>
      <c r="WBJ9707" s="45"/>
      <c r="WBK9707" s="45"/>
      <c r="WBL9707" s="45"/>
      <c r="WBM9707" s="45"/>
      <c r="WBN9707" s="45"/>
      <c r="WBO9707" s="45"/>
      <c r="WBP9707" s="45"/>
      <c r="WBQ9707" s="45"/>
      <c r="WBR9707" s="45"/>
      <c r="WBS9707" s="45"/>
      <c r="WBT9707" s="45"/>
      <c r="WBU9707" s="45"/>
      <c r="WBV9707" s="45"/>
      <c r="WBW9707" s="45"/>
      <c r="WBX9707" s="45"/>
      <c r="WBY9707" s="45"/>
      <c r="WBZ9707" s="45"/>
      <c r="WCA9707" s="45"/>
      <c r="WCB9707" s="45"/>
      <c r="WCC9707" s="45"/>
      <c r="WCD9707" s="45"/>
      <c r="WCE9707" s="45"/>
      <c r="WCF9707" s="45"/>
      <c r="WCG9707" s="45"/>
      <c r="WCH9707" s="45"/>
      <c r="WCI9707" s="45"/>
      <c r="WCJ9707" s="45"/>
      <c r="WCK9707" s="45"/>
      <c r="WCL9707" s="45"/>
      <c r="WCM9707" s="45"/>
      <c r="WCN9707" s="45"/>
      <c r="WCO9707" s="45"/>
      <c r="WCP9707" s="45"/>
      <c r="WCQ9707" s="45"/>
      <c r="WCR9707" s="45"/>
      <c r="WCS9707" s="45"/>
      <c r="WCT9707" s="45"/>
      <c r="WCU9707" s="45"/>
      <c r="WCV9707" s="45"/>
      <c r="WCW9707" s="45"/>
      <c r="WCX9707" s="45"/>
      <c r="WCY9707" s="45"/>
      <c r="WCZ9707" s="45"/>
      <c r="WDA9707" s="45"/>
      <c r="WDB9707" s="45"/>
      <c r="WDC9707" s="45"/>
      <c r="WDD9707" s="45"/>
      <c r="WDE9707" s="45"/>
      <c r="WDF9707" s="45"/>
      <c r="WDG9707" s="45"/>
      <c r="WDH9707" s="45"/>
      <c r="WDI9707" s="45"/>
      <c r="WDJ9707" s="45"/>
      <c r="WDK9707" s="45"/>
      <c r="WDL9707" s="45"/>
      <c r="WDM9707" s="45"/>
      <c r="WDN9707" s="45"/>
      <c r="WDO9707" s="45"/>
      <c r="WDP9707" s="45"/>
      <c r="WDQ9707" s="45"/>
      <c r="WDR9707" s="45"/>
      <c r="WDS9707" s="45"/>
      <c r="WDT9707" s="45"/>
      <c r="WDU9707" s="45"/>
      <c r="WDV9707" s="45"/>
      <c r="WDW9707" s="45"/>
      <c r="WDX9707" s="45"/>
      <c r="WDY9707" s="45"/>
      <c r="WDZ9707" s="45"/>
      <c r="WEA9707" s="45"/>
      <c r="WEB9707" s="45"/>
      <c r="WEC9707" s="45"/>
      <c r="WED9707" s="45"/>
      <c r="WEE9707" s="45"/>
      <c r="WEF9707" s="45"/>
      <c r="WEG9707" s="45"/>
      <c r="WEH9707" s="45"/>
      <c r="WEI9707" s="45"/>
      <c r="WEJ9707" s="45"/>
      <c r="WEK9707" s="45"/>
      <c r="WEL9707" s="45"/>
      <c r="WEM9707" s="45"/>
      <c r="WEN9707" s="45"/>
      <c r="WEO9707" s="45"/>
      <c r="WEP9707" s="45"/>
      <c r="WEQ9707" s="45"/>
      <c r="WER9707" s="45"/>
      <c r="WES9707" s="45"/>
      <c r="WET9707" s="45"/>
      <c r="WEU9707" s="45"/>
      <c r="WEV9707" s="45"/>
      <c r="WEW9707" s="45"/>
      <c r="WEX9707" s="45"/>
      <c r="WEY9707" s="45"/>
      <c r="WEZ9707" s="45"/>
      <c r="WFA9707" s="45"/>
      <c r="WFB9707" s="45"/>
      <c r="WFC9707" s="45"/>
      <c r="WFD9707" s="45"/>
      <c r="WFE9707" s="45"/>
      <c r="WFF9707" s="45"/>
      <c r="WFG9707" s="45"/>
      <c r="WFH9707" s="45"/>
      <c r="WFI9707" s="45"/>
      <c r="WFJ9707" s="45"/>
      <c r="WFK9707" s="45"/>
      <c r="WFL9707" s="45"/>
      <c r="WFM9707" s="45"/>
      <c r="WFN9707" s="45"/>
      <c r="WFO9707" s="45"/>
      <c r="WFP9707" s="45"/>
      <c r="WFQ9707" s="45"/>
      <c r="WFR9707" s="45"/>
      <c r="WFS9707" s="45"/>
      <c r="WFT9707" s="45"/>
      <c r="WFU9707" s="45"/>
      <c r="WFV9707" s="45"/>
      <c r="WFW9707" s="45"/>
      <c r="WFX9707" s="45"/>
      <c r="WFY9707" s="45"/>
      <c r="WFZ9707" s="45"/>
      <c r="WGA9707" s="45"/>
      <c r="WGB9707" s="45"/>
      <c r="WGC9707" s="45"/>
      <c r="WGD9707" s="45"/>
      <c r="WGE9707" s="45"/>
      <c r="WGF9707" s="45"/>
      <c r="WGG9707" s="45"/>
      <c r="WGH9707" s="45"/>
      <c r="WGI9707" s="45"/>
      <c r="WGJ9707" s="45"/>
      <c r="WGK9707" s="45"/>
      <c r="WGL9707" s="45"/>
      <c r="WGM9707" s="45"/>
      <c r="WGN9707" s="45"/>
      <c r="WGO9707" s="45"/>
      <c r="WGP9707" s="45"/>
      <c r="WGQ9707" s="45"/>
      <c r="WGR9707" s="45"/>
      <c r="WGS9707" s="45"/>
      <c r="WGT9707" s="45"/>
      <c r="WGU9707" s="45"/>
      <c r="WGV9707" s="45"/>
      <c r="WGW9707" s="45"/>
      <c r="WGX9707" s="45"/>
      <c r="WGY9707" s="45"/>
      <c r="WGZ9707" s="45"/>
      <c r="WHA9707" s="45"/>
      <c r="WHB9707" s="45"/>
      <c r="WHC9707" s="45"/>
      <c r="WHD9707" s="45"/>
      <c r="WHE9707" s="45"/>
      <c r="WHF9707" s="45"/>
      <c r="WHG9707" s="45"/>
      <c r="WHH9707" s="45"/>
      <c r="WHI9707" s="45"/>
      <c r="WHJ9707" s="45"/>
      <c r="WHK9707" s="45"/>
      <c r="WHL9707" s="45"/>
      <c r="WHM9707" s="45"/>
      <c r="WHN9707" s="45"/>
      <c r="WHO9707" s="45"/>
      <c r="WHP9707" s="45"/>
      <c r="WHQ9707" s="45"/>
      <c r="WHR9707" s="45"/>
      <c r="WHS9707" s="45"/>
      <c r="WHT9707" s="45"/>
      <c r="WHU9707" s="45"/>
      <c r="WHV9707" s="45"/>
      <c r="WHW9707" s="45"/>
      <c r="WHX9707" s="45"/>
      <c r="WHY9707" s="45"/>
      <c r="WHZ9707" s="45"/>
      <c r="WIA9707" s="45"/>
      <c r="WIB9707" s="45"/>
      <c r="WIC9707" s="45"/>
      <c r="WID9707" s="45"/>
      <c r="WIE9707" s="45"/>
      <c r="WIF9707" s="45"/>
      <c r="WIG9707" s="45"/>
      <c r="WIH9707" s="45"/>
      <c r="WII9707" s="45"/>
      <c r="WIJ9707" s="45"/>
      <c r="WIK9707" s="45"/>
      <c r="WIL9707" s="45"/>
      <c r="WIM9707" s="45"/>
      <c r="WIN9707" s="45"/>
      <c r="WIO9707" s="45"/>
      <c r="WIP9707" s="45"/>
      <c r="WIQ9707" s="45"/>
      <c r="WIR9707" s="45"/>
      <c r="WIS9707" s="45"/>
      <c r="WIT9707" s="45"/>
      <c r="WIU9707" s="45"/>
      <c r="WIV9707" s="45"/>
      <c r="WIW9707" s="45"/>
      <c r="WIX9707" s="45"/>
      <c r="WIY9707" s="45"/>
      <c r="WIZ9707" s="45"/>
      <c r="WJA9707" s="45"/>
      <c r="WJB9707" s="45"/>
      <c r="WJC9707" s="45"/>
      <c r="WJD9707" s="45"/>
      <c r="WJE9707" s="45"/>
      <c r="WJF9707" s="45"/>
      <c r="WJG9707" s="45"/>
      <c r="WJH9707" s="45"/>
      <c r="WJI9707" s="45"/>
      <c r="WJJ9707" s="45"/>
      <c r="WJK9707" s="45"/>
      <c r="WJL9707" s="45"/>
      <c r="WJM9707" s="45"/>
      <c r="WJN9707" s="45"/>
      <c r="WJO9707" s="45"/>
      <c r="WJP9707" s="45"/>
      <c r="WJQ9707" s="45"/>
      <c r="WJR9707" s="45"/>
      <c r="WJS9707" s="45"/>
      <c r="WJT9707" s="45"/>
      <c r="WJU9707" s="45"/>
      <c r="WJV9707" s="45"/>
      <c r="WJW9707" s="45"/>
      <c r="WJX9707" s="45"/>
      <c r="WJY9707" s="45"/>
      <c r="WJZ9707" s="45"/>
      <c r="WKA9707" s="45"/>
      <c r="WKB9707" s="45"/>
      <c r="WKC9707" s="45"/>
      <c r="WKD9707" s="45"/>
      <c r="WKE9707" s="45"/>
      <c r="WKF9707" s="45"/>
      <c r="WKG9707" s="45"/>
      <c r="WKH9707" s="45"/>
      <c r="WKI9707" s="45"/>
      <c r="WKJ9707" s="45"/>
      <c r="WKK9707" s="45"/>
      <c r="WKL9707" s="45"/>
      <c r="WKM9707" s="45"/>
      <c r="WKN9707" s="45"/>
      <c r="WKO9707" s="45"/>
      <c r="WKP9707" s="45"/>
      <c r="WKQ9707" s="45"/>
      <c r="WKR9707" s="45"/>
      <c r="WKS9707" s="45"/>
      <c r="WKT9707" s="45"/>
      <c r="WKU9707" s="45"/>
      <c r="WKV9707" s="45"/>
      <c r="WKW9707" s="45"/>
      <c r="WKX9707" s="45"/>
      <c r="WKY9707" s="45"/>
      <c r="WKZ9707" s="45"/>
      <c r="WLA9707" s="45"/>
      <c r="WLB9707" s="45"/>
      <c r="WLC9707" s="45"/>
      <c r="WLD9707" s="45"/>
      <c r="WLE9707" s="45"/>
      <c r="WLF9707" s="45"/>
      <c r="WLG9707" s="45"/>
      <c r="WLH9707" s="45"/>
      <c r="WLI9707" s="45"/>
      <c r="WLJ9707" s="45"/>
      <c r="WLK9707" s="45"/>
      <c r="WLL9707" s="45"/>
      <c r="WLM9707" s="45"/>
      <c r="WLN9707" s="45"/>
      <c r="WLO9707" s="45"/>
      <c r="WLP9707" s="45"/>
      <c r="WLQ9707" s="45"/>
      <c r="WLR9707" s="45"/>
      <c r="WLS9707" s="45"/>
      <c r="WLT9707" s="45"/>
      <c r="WLU9707" s="45"/>
      <c r="WLV9707" s="45"/>
      <c r="WLW9707" s="45"/>
      <c r="WLX9707" s="45"/>
      <c r="WLY9707" s="45"/>
      <c r="WLZ9707" s="45"/>
      <c r="WMA9707" s="45"/>
      <c r="WMB9707" s="45"/>
      <c r="WMC9707" s="45"/>
      <c r="WMD9707" s="45"/>
      <c r="WME9707" s="45"/>
      <c r="WMF9707" s="45"/>
      <c r="WMG9707" s="45"/>
      <c r="WMH9707" s="45"/>
      <c r="WMI9707" s="45"/>
      <c r="WMJ9707" s="45"/>
      <c r="WMK9707" s="45"/>
      <c r="WML9707" s="45"/>
      <c r="WMM9707" s="45"/>
      <c r="WMN9707" s="45"/>
      <c r="WMO9707" s="45"/>
      <c r="WMP9707" s="45"/>
      <c r="WMQ9707" s="45"/>
      <c r="WMR9707" s="45"/>
      <c r="WMS9707" s="45"/>
      <c r="WMT9707" s="45"/>
      <c r="WMU9707" s="45"/>
      <c r="WMV9707" s="45"/>
      <c r="WMW9707" s="45"/>
      <c r="WMX9707" s="45"/>
      <c r="WMY9707" s="45"/>
      <c r="WMZ9707" s="45"/>
      <c r="WNA9707" s="45"/>
      <c r="WNB9707" s="45"/>
      <c r="WNC9707" s="45"/>
      <c r="WND9707" s="45"/>
      <c r="WNE9707" s="45"/>
      <c r="WNF9707" s="45"/>
      <c r="WNG9707" s="45"/>
      <c r="WNH9707" s="45"/>
      <c r="WNI9707" s="45"/>
      <c r="WNJ9707" s="45"/>
      <c r="WNK9707" s="45"/>
      <c r="WNL9707" s="45"/>
      <c r="WNM9707" s="45"/>
      <c r="WNN9707" s="45"/>
      <c r="WNO9707" s="45"/>
      <c r="WNP9707" s="45"/>
      <c r="WNQ9707" s="45"/>
      <c r="WNR9707" s="45"/>
      <c r="WNS9707" s="45"/>
      <c r="WNT9707" s="45"/>
      <c r="WNU9707" s="45"/>
      <c r="WNV9707" s="45"/>
      <c r="WNW9707" s="45"/>
      <c r="WNX9707" s="45"/>
      <c r="WNY9707" s="45"/>
      <c r="WNZ9707" s="45"/>
      <c r="WOA9707" s="45"/>
      <c r="WOB9707" s="45"/>
      <c r="WOC9707" s="45"/>
      <c r="WOD9707" s="45"/>
      <c r="WOE9707" s="45"/>
      <c r="WOF9707" s="45"/>
      <c r="WOG9707" s="45"/>
      <c r="WOH9707" s="45"/>
      <c r="WOI9707" s="45"/>
      <c r="WOJ9707" s="45"/>
      <c r="WOK9707" s="45"/>
      <c r="WOL9707" s="45"/>
      <c r="WOM9707" s="45"/>
      <c r="WON9707" s="45"/>
      <c r="WOO9707" s="45"/>
      <c r="WOP9707" s="45"/>
      <c r="WOQ9707" s="45"/>
      <c r="WOR9707" s="45"/>
      <c r="WOS9707" s="45"/>
      <c r="WOT9707" s="45"/>
      <c r="WOU9707" s="45"/>
      <c r="WOV9707" s="45"/>
      <c r="WOW9707" s="45"/>
      <c r="WOX9707" s="45"/>
      <c r="WOY9707" s="45"/>
      <c r="WOZ9707" s="45"/>
      <c r="WPA9707" s="45"/>
      <c r="WPB9707" s="45"/>
      <c r="WPC9707" s="45"/>
      <c r="WPD9707" s="45"/>
      <c r="WPE9707" s="45"/>
      <c r="WPF9707" s="45"/>
      <c r="WPG9707" s="45"/>
      <c r="WPH9707" s="45"/>
      <c r="WPI9707" s="45"/>
      <c r="WPJ9707" s="45"/>
      <c r="WPK9707" s="45"/>
      <c r="WPL9707" s="45"/>
      <c r="WPM9707" s="45"/>
      <c r="WPN9707" s="45"/>
      <c r="WPO9707" s="45"/>
      <c r="WPP9707" s="45"/>
      <c r="WPQ9707" s="45"/>
      <c r="WPR9707" s="45"/>
      <c r="WPS9707" s="45"/>
      <c r="WPT9707" s="45"/>
      <c r="WPU9707" s="45"/>
      <c r="WPV9707" s="45"/>
      <c r="WPW9707" s="45"/>
      <c r="WPX9707" s="45"/>
      <c r="WPY9707" s="45"/>
      <c r="WPZ9707" s="45"/>
      <c r="WQA9707" s="45"/>
      <c r="WQB9707" s="45"/>
      <c r="WQC9707" s="45"/>
      <c r="WQD9707" s="45"/>
      <c r="WQE9707" s="45"/>
      <c r="WQF9707" s="45"/>
      <c r="WQG9707" s="45"/>
      <c r="WQH9707" s="45"/>
      <c r="WQI9707" s="45"/>
      <c r="WQJ9707" s="45"/>
      <c r="WQK9707" s="45"/>
      <c r="WQL9707" s="45"/>
      <c r="WQM9707" s="45"/>
      <c r="WQN9707" s="45"/>
      <c r="WQO9707" s="45"/>
      <c r="WQP9707" s="45"/>
      <c r="WQQ9707" s="45"/>
      <c r="WQR9707" s="45"/>
      <c r="WQS9707" s="45"/>
      <c r="WQT9707" s="45"/>
      <c r="WQU9707" s="45"/>
      <c r="WQV9707" s="45"/>
      <c r="WQW9707" s="45"/>
      <c r="WQX9707" s="45"/>
      <c r="WQY9707" s="45"/>
      <c r="WQZ9707" s="45"/>
      <c r="WRA9707" s="45"/>
      <c r="WRB9707" s="45"/>
      <c r="WRC9707" s="45"/>
      <c r="WRD9707" s="45"/>
      <c r="WRE9707" s="45"/>
      <c r="WRF9707" s="45"/>
      <c r="WRG9707" s="45"/>
      <c r="WRH9707" s="45"/>
      <c r="WRI9707" s="45"/>
      <c r="WRJ9707" s="45"/>
      <c r="WRK9707" s="45"/>
      <c r="WRL9707" s="45"/>
      <c r="WRM9707" s="45"/>
      <c r="WRN9707" s="45"/>
      <c r="WRO9707" s="45"/>
      <c r="WRP9707" s="45"/>
      <c r="WRQ9707" s="45"/>
      <c r="WRR9707" s="45"/>
      <c r="WRS9707" s="45"/>
      <c r="WRT9707" s="45"/>
      <c r="WRU9707" s="45"/>
      <c r="WRV9707" s="45"/>
      <c r="WRW9707" s="45"/>
      <c r="WRX9707" s="45"/>
      <c r="WRY9707" s="45"/>
      <c r="WRZ9707" s="45"/>
      <c r="WSA9707" s="45"/>
      <c r="WSB9707" s="45"/>
      <c r="WSC9707" s="45"/>
      <c r="WSD9707" s="45"/>
      <c r="WSE9707" s="45"/>
      <c r="WSF9707" s="45"/>
      <c r="WSG9707" s="45"/>
      <c r="WSH9707" s="45"/>
      <c r="WSI9707" s="45"/>
      <c r="WSJ9707" s="45"/>
      <c r="WSK9707" s="45"/>
      <c r="WSL9707" s="45"/>
      <c r="WSM9707" s="45"/>
      <c r="WSN9707" s="45"/>
      <c r="WSO9707" s="45"/>
      <c r="WSP9707" s="45"/>
      <c r="WSQ9707" s="45"/>
      <c r="WSR9707" s="45"/>
      <c r="WSS9707" s="45"/>
      <c r="WST9707" s="45"/>
      <c r="WSU9707" s="45"/>
      <c r="WSV9707" s="45"/>
      <c r="WSW9707" s="45"/>
      <c r="WSX9707" s="45"/>
      <c r="WSY9707" s="45"/>
      <c r="WSZ9707" s="45"/>
      <c r="WTA9707" s="45"/>
      <c r="WTB9707" s="45"/>
      <c r="WTC9707" s="45"/>
      <c r="WTD9707" s="45"/>
      <c r="WTE9707" s="45"/>
      <c r="WTF9707" s="45"/>
      <c r="WTG9707" s="45"/>
      <c r="WTH9707" s="45"/>
      <c r="WTI9707" s="45"/>
      <c r="WTJ9707" s="45"/>
      <c r="WTK9707" s="45"/>
      <c r="WTL9707" s="45"/>
      <c r="WTM9707" s="45"/>
      <c r="WTN9707" s="45"/>
      <c r="WTO9707" s="45"/>
      <c r="WTP9707" s="45"/>
      <c r="WTQ9707" s="45"/>
      <c r="WTR9707" s="45"/>
      <c r="WTS9707" s="45"/>
      <c r="WTT9707" s="45"/>
      <c r="WTU9707" s="45"/>
      <c r="WTV9707" s="45"/>
      <c r="WTW9707" s="45"/>
      <c r="WTX9707" s="45"/>
      <c r="WTY9707" s="45"/>
      <c r="WTZ9707" s="45"/>
      <c r="WUA9707" s="45"/>
      <c r="WUB9707" s="45"/>
      <c r="WUC9707" s="45"/>
      <c r="WUD9707" s="45"/>
      <c r="WUE9707" s="45"/>
      <c r="WUF9707" s="45"/>
      <c r="WUG9707" s="45"/>
      <c r="WUH9707" s="45"/>
      <c r="WUI9707" s="45"/>
      <c r="WUJ9707" s="45"/>
      <c r="WUK9707" s="45"/>
      <c r="WUL9707" s="45"/>
      <c r="WUM9707" s="45"/>
      <c r="WUN9707" s="45"/>
      <c r="WUO9707" s="45"/>
      <c r="WUP9707" s="45"/>
      <c r="WUQ9707" s="45"/>
      <c r="WUR9707" s="45"/>
      <c r="WUS9707" s="45"/>
      <c r="WUT9707" s="45"/>
      <c r="WUU9707" s="45"/>
      <c r="WUV9707" s="45"/>
      <c r="WUW9707" s="45"/>
      <c r="WUX9707" s="45"/>
      <c r="WUY9707" s="45"/>
      <c r="WUZ9707" s="45"/>
      <c r="WVA9707" s="45"/>
      <c r="WVB9707" s="45"/>
      <c r="WVC9707" s="45"/>
      <c r="WVD9707" s="45"/>
      <c r="WVE9707" s="45"/>
      <c r="WVF9707" s="45"/>
      <c r="WVG9707" s="45"/>
      <c r="WVH9707" s="45"/>
      <c r="WVI9707" s="45"/>
      <c r="WVJ9707" s="45"/>
      <c r="WVK9707" s="45"/>
      <c r="WVL9707" s="45"/>
      <c r="WVM9707" s="45"/>
      <c r="WVN9707" s="45"/>
      <c r="WVO9707" s="45"/>
      <c r="WVP9707" s="45"/>
      <c r="WVQ9707" s="45"/>
      <c r="WVR9707" s="45"/>
      <c r="WVS9707" s="45"/>
      <c r="WVT9707" s="45"/>
      <c r="WVU9707" s="45"/>
      <c r="WVV9707" s="45"/>
      <c r="WVW9707" s="45"/>
      <c r="WVX9707" s="45"/>
      <c r="WVY9707" s="45"/>
      <c r="WVZ9707" s="45"/>
      <c r="WWA9707" s="45"/>
      <c r="WWB9707" s="45"/>
      <c r="WWC9707" s="45"/>
      <c r="WWD9707" s="45"/>
      <c r="WWE9707" s="45"/>
      <c r="WWF9707" s="45"/>
      <c r="WWG9707" s="45"/>
      <c r="WWH9707" s="45"/>
      <c r="WWI9707" s="45"/>
      <c r="WWJ9707" s="45"/>
      <c r="WWK9707" s="45"/>
      <c r="WWL9707" s="45"/>
      <c r="WWM9707" s="45"/>
      <c r="WWN9707" s="45"/>
      <c r="WWO9707" s="45"/>
      <c r="WWP9707" s="45"/>
      <c r="WWQ9707" s="45"/>
      <c r="WWR9707" s="45"/>
      <c r="WWS9707" s="45"/>
      <c r="WWT9707" s="45"/>
      <c r="WWU9707" s="45"/>
      <c r="WWV9707" s="45"/>
      <c r="WWW9707" s="45"/>
      <c r="WWX9707" s="45"/>
      <c r="WWY9707" s="45"/>
      <c r="WWZ9707" s="45"/>
      <c r="WXA9707" s="45"/>
      <c r="WXB9707" s="45"/>
      <c r="WXC9707" s="45"/>
      <c r="WXD9707" s="45"/>
      <c r="WXE9707" s="45"/>
      <c r="WXF9707" s="45"/>
      <c r="WXG9707" s="45"/>
      <c r="WXH9707" s="45"/>
      <c r="WXI9707" s="45"/>
      <c r="WXJ9707" s="45"/>
      <c r="WXK9707" s="45"/>
      <c r="WXL9707" s="45"/>
      <c r="WXM9707" s="45"/>
      <c r="WXN9707" s="45"/>
      <c r="WXO9707" s="45"/>
      <c r="WXP9707" s="45"/>
      <c r="WXQ9707" s="45"/>
      <c r="WXR9707" s="45"/>
      <c r="WXS9707" s="45"/>
      <c r="WXT9707" s="45"/>
      <c r="WXU9707" s="45"/>
      <c r="WXV9707" s="45"/>
      <c r="WXW9707" s="45"/>
      <c r="WXX9707" s="45"/>
      <c r="WXY9707" s="45"/>
      <c r="WXZ9707" s="45"/>
      <c r="WYA9707" s="45"/>
      <c r="WYB9707" s="45"/>
      <c r="WYC9707" s="45"/>
      <c r="WYD9707" s="45"/>
      <c r="WYE9707" s="45"/>
      <c r="WYF9707" s="45"/>
      <c r="WYG9707" s="45"/>
      <c r="WYH9707" s="45"/>
      <c r="WYI9707" s="45"/>
      <c r="WYJ9707" s="45"/>
      <c r="WYK9707" s="45"/>
      <c r="WYL9707" s="45"/>
      <c r="WYM9707" s="45"/>
      <c r="WYN9707" s="45"/>
      <c r="WYO9707" s="45"/>
      <c r="WYP9707" s="45"/>
      <c r="WYQ9707" s="45"/>
      <c r="WYR9707" s="45"/>
      <c r="WYS9707" s="45"/>
      <c r="WYT9707" s="45"/>
      <c r="WYU9707" s="45"/>
      <c r="WYV9707" s="45"/>
      <c r="WYW9707" s="45"/>
      <c r="WYX9707" s="45"/>
      <c r="WYY9707" s="45"/>
      <c r="WYZ9707" s="45"/>
      <c r="WZA9707" s="45"/>
      <c r="WZB9707" s="45"/>
      <c r="WZC9707" s="45"/>
      <c r="WZD9707" s="45"/>
      <c r="WZE9707" s="45"/>
      <c r="WZF9707" s="45"/>
      <c r="WZG9707" s="45"/>
      <c r="WZH9707" s="45"/>
      <c r="WZI9707" s="45"/>
      <c r="WZJ9707" s="45"/>
      <c r="WZK9707" s="45"/>
      <c r="WZL9707" s="45"/>
      <c r="WZM9707" s="45"/>
      <c r="WZN9707" s="45"/>
      <c r="WZO9707" s="45"/>
      <c r="WZP9707" s="45"/>
      <c r="WZQ9707" s="45"/>
      <c r="WZR9707" s="45"/>
      <c r="WZS9707" s="45"/>
      <c r="WZT9707" s="45"/>
      <c r="WZU9707" s="45"/>
      <c r="WZV9707" s="45"/>
      <c r="WZW9707" s="45"/>
      <c r="WZX9707" s="45"/>
      <c r="WZY9707" s="45"/>
    </row>
    <row r="9708" spans="4:16249" s="44" customFormat="1" x14ac:dyDescent="0.25">
      <c r="D9708" s="55"/>
      <c r="H9708" s="45"/>
      <c r="I9708" s="45"/>
      <c r="J9708" s="45"/>
      <c r="K9708" s="45"/>
      <c r="L9708" s="45"/>
      <c r="M9708" s="45"/>
      <c r="N9708" s="45"/>
      <c r="O9708" s="45"/>
      <c r="P9708" s="45"/>
      <c r="Q9708" s="45"/>
      <c r="R9708" s="45"/>
      <c r="S9708" s="45"/>
      <c r="T9708" s="45"/>
      <c r="U9708" s="45"/>
      <c r="V9708" s="45"/>
      <c r="W9708" s="45"/>
      <c r="X9708" s="45"/>
      <c r="Y9708" s="45"/>
      <c r="Z9708" s="45"/>
      <c r="AA9708" s="45"/>
      <c r="AB9708" s="45"/>
      <c r="AC9708" s="45"/>
      <c r="AD9708" s="45"/>
      <c r="AE9708" s="45"/>
      <c r="AF9708" s="45"/>
      <c r="AG9708" s="45"/>
      <c r="AH9708" s="45"/>
      <c r="AI9708" s="45"/>
      <c r="AJ9708" s="45"/>
      <c r="AK9708" s="45"/>
      <c r="AL9708" s="45"/>
      <c r="AM9708" s="45"/>
      <c r="AN9708" s="45"/>
      <c r="AO9708" s="45"/>
      <c r="AP9708" s="45"/>
      <c r="AQ9708" s="45"/>
      <c r="AR9708" s="45"/>
      <c r="AS9708" s="45"/>
      <c r="AT9708" s="45"/>
      <c r="AU9708" s="45"/>
      <c r="AV9708" s="45"/>
      <c r="AW9708" s="45"/>
      <c r="AX9708" s="45"/>
      <c r="AY9708" s="45"/>
      <c r="AZ9708" s="45"/>
      <c r="BA9708" s="45"/>
      <c r="BB9708" s="45"/>
      <c r="BC9708" s="45"/>
      <c r="BD9708" s="45"/>
      <c r="BE9708" s="45"/>
      <c r="BF9708" s="45"/>
      <c r="BG9708" s="45"/>
      <c r="BH9708" s="45"/>
      <c r="BI9708" s="45"/>
      <c r="BJ9708" s="45"/>
      <c r="BK9708" s="45"/>
      <c r="BL9708" s="45"/>
      <c r="BM9708" s="45"/>
      <c r="BN9708" s="45"/>
      <c r="BO9708" s="45"/>
      <c r="BP9708" s="45"/>
      <c r="BQ9708" s="45"/>
      <c r="BR9708" s="45"/>
      <c r="BS9708" s="45"/>
      <c r="BT9708" s="45"/>
      <c r="BU9708" s="45"/>
      <c r="BV9708" s="45"/>
      <c r="BW9708" s="45"/>
      <c r="BX9708" s="45"/>
      <c r="BY9708" s="45"/>
      <c r="BZ9708" s="45"/>
      <c r="CA9708" s="45"/>
      <c r="CB9708" s="45"/>
      <c r="CC9708" s="45"/>
      <c r="CD9708" s="45"/>
      <c r="CE9708" s="45"/>
      <c r="CF9708" s="45"/>
      <c r="CG9708" s="45"/>
      <c r="CH9708" s="45"/>
      <c r="CI9708" s="45"/>
      <c r="CJ9708" s="45"/>
      <c r="CK9708" s="45"/>
      <c r="CL9708" s="45"/>
      <c r="CM9708" s="45"/>
      <c r="CN9708" s="45"/>
      <c r="CO9708" s="45"/>
      <c r="CP9708" s="45"/>
      <c r="CQ9708" s="45"/>
      <c r="CR9708" s="45"/>
      <c r="CS9708" s="45"/>
      <c r="CT9708" s="45"/>
      <c r="CU9708" s="45"/>
      <c r="CV9708" s="45"/>
      <c r="CW9708" s="45"/>
      <c r="CX9708" s="45"/>
      <c r="CY9708" s="45"/>
      <c r="CZ9708" s="45"/>
      <c r="DA9708" s="45"/>
      <c r="DB9708" s="45"/>
      <c r="DC9708" s="45"/>
      <c r="DD9708" s="45"/>
      <c r="DE9708" s="45"/>
      <c r="DF9708" s="45"/>
      <c r="DG9708" s="45"/>
      <c r="DH9708" s="45"/>
      <c r="DI9708" s="45"/>
      <c r="DJ9708" s="45"/>
      <c r="DK9708" s="45"/>
      <c r="DL9708" s="45"/>
      <c r="DM9708" s="45"/>
      <c r="DN9708" s="45"/>
      <c r="DO9708" s="45"/>
      <c r="DP9708" s="45"/>
      <c r="DQ9708" s="45"/>
      <c r="DR9708" s="45"/>
      <c r="DS9708" s="45"/>
      <c r="DT9708" s="45"/>
      <c r="DU9708" s="45"/>
      <c r="DV9708" s="45"/>
      <c r="DW9708" s="45"/>
      <c r="DX9708" s="45"/>
      <c r="DY9708" s="45"/>
      <c r="DZ9708" s="45"/>
      <c r="EA9708" s="45"/>
      <c r="EB9708" s="45"/>
      <c r="EC9708" s="45"/>
      <c r="ED9708" s="45"/>
      <c r="EE9708" s="45"/>
      <c r="EF9708" s="45"/>
      <c r="EG9708" s="45"/>
      <c r="EH9708" s="45"/>
      <c r="EI9708" s="45"/>
      <c r="EJ9708" s="45"/>
      <c r="EK9708" s="45"/>
      <c r="EL9708" s="45"/>
      <c r="EM9708" s="45"/>
      <c r="EN9708" s="45"/>
      <c r="EO9708" s="45"/>
      <c r="EP9708" s="45"/>
      <c r="EQ9708" s="45"/>
      <c r="ER9708" s="45"/>
      <c r="ES9708" s="45"/>
      <c r="ET9708" s="45"/>
      <c r="EU9708" s="45"/>
      <c r="EV9708" s="45"/>
      <c r="EW9708" s="45"/>
      <c r="EX9708" s="45"/>
      <c r="EY9708" s="45"/>
      <c r="EZ9708" s="45"/>
      <c r="FA9708" s="45"/>
      <c r="FB9708" s="45"/>
      <c r="FC9708" s="45"/>
      <c r="FD9708" s="45"/>
      <c r="FE9708" s="45"/>
      <c r="FF9708" s="45"/>
      <c r="FG9708" s="45"/>
      <c r="FH9708" s="45"/>
      <c r="FI9708" s="45"/>
      <c r="FJ9708" s="45"/>
      <c r="FK9708" s="45"/>
      <c r="FL9708" s="45"/>
      <c r="FM9708" s="45"/>
      <c r="FN9708" s="45"/>
      <c r="FO9708" s="45"/>
      <c r="FP9708" s="45"/>
      <c r="FQ9708" s="45"/>
      <c r="FR9708" s="45"/>
      <c r="FS9708" s="45"/>
      <c r="FT9708" s="45"/>
      <c r="FU9708" s="45"/>
      <c r="FV9708" s="45"/>
      <c r="FW9708" s="45"/>
      <c r="FX9708" s="45"/>
      <c r="FY9708" s="45"/>
      <c r="FZ9708" s="45"/>
      <c r="GA9708" s="45"/>
      <c r="GB9708" s="45"/>
      <c r="GC9708" s="45"/>
      <c r="GD9708" s="45"/>
      <c r="GE9708" s="45"/>
      <c r="GF9708" s="45"/>
      <c r="GG9708" s="45"/>
      <c r="GH9708" s="45"/>
      <c r="GI9708" s="45"/>
      <c r="GJ9708" s="45"/>
      <c r="GK9708" s="45"/>
      <c r="GL9708" s="45"/>
      <c r="GM9708" s="45"/>
      <c r="GN9708" s="45"/>
      <c r="GO9708" s="45"/>
      <c r="GP9708" s="45"/>
      <c r="GQ9708" s="45"/>
      <c r="GR9708" s="45"/>
      <c r="GS9708" s="45"/>
      <c r="GT9708" s="45"/>
      <c r="GU9708" s="45"/>
      <c r="GV9708" s="45"/>
      <c r="GW9708" s="45"/>
      <c r="GX9708" s="45"/>
      <c r="GY9708" s="45"/>
      <c r="GZ9708" s="45"/>
      <c r="HA9708" s="45"/>
      <c r="HB9708" s="45"/>
      <c r="HC9708" s="45"/>
      <c r="HD9708" s="45"/>
      <c r="HE9708" s="45"/>
      <c r="HF9708" s="45"/>
      <c r="HG9708" s="45"/>
      <c r="HH9708" s="45"/>
      <c r="HI9708" s="45"/>
      <c r="HJ9708" s="45"/>
      <c r="HK9708" s="45"/>
      <c r="HL9708" s="45"/>
      <c r="HM9708" s="45"/>
      <c r="HN9708" s="45"/>
      <c r="HO9708" s="45"/>
      <c r="HP9708" s="45"/>
      <c r="HQ9708" s="45"/>
      <c r="HR9708" s="45"/>
      <c r="HS9708" s="45"/>
      <c r="HT9708" s="45"/>
      <c r="HU9708" s="45"/>
      <c r="HV9708" s="45"/>
      <c r="HW9708" s="45"/>
      <c r="HX9708" s="45"/>
      <c r="HY9708" s="45"/>
      <c r="HZ9708" s="45"/>
      <c r="IA9708" s="45"/>
      <c r="IB9708" s="45"/>
      <c r="IC9708" s="45"/>
      <c r="ID9708" s="45"/>
      <c r="IE9708" s="45"/>
      <c r="IF9708" s="45"/>
      <c r="IG9708" s="45"/>
      <c r="IH9708" s="45"/>
      <c r="II9708" s="45"/>
      <c r="IJ9708" s="45"/>
      <c r="IK9708" s="45"/>
      <c r="IL9708" s="45"/>
      <c r="IM9708" s="45"/>
      <c r="IN9708" s="45"/>
      <c r="IO9708" s="45"/>
      <c r="IP9708" s="45"/>
      <c r="IQ9708" s="45"/>
      <c r="IR9708" s="45"/>
      <c r="IS9708" s="45"/>
      <c r="IT9708" s="45"/>
      <c r="IU9708" s="45"/>
      <c r="IV9708" s="45"/>
      <c r="IW9708" s="45"/>
      <c r="IX9708" s="45"/>
      <c r="IY9708" s="45"/>
      <c r="IZ9708" s="45"/>
      <c r="JA9708" s="45"/>
      <c r="JB9708" s="45"/>
      <c r="JC9708" s="45"/>
      <c r="JD9708" s="45"/>
      <c r="JE9708" s="45"/>
      <c r="JF9708" s="45"/>
      <c r="JG9708" s="45"/>
      <c r="JH9708" s="45"/>
      <c r="JI9708" s="45"/>
      <c r="JJ9708" s="45"/>
      <c r="JK9708" s="45"/>
      <c r="JL9708" s="45"/>
      <c r="JM9708" s="45"/>
      <c r="JN9708" s="45"/>
      <c r="JO9708" s="45"/>
      <c r="JP9708" s="45"/>
      <c r="JQ9708" s="45"/>
      <c r="JR9708" s="45"/>
      <c r="JS9708" s="45"/>
      <c r="JT9708" s="45"/>
      <c r="JU9708" s="45"/>
      <c r="JV9708" s="45"/>
      <c r="JW9708" s="45"/>
      <c r="JX9708" s="45"/>
      <c r="JY9708" s="45"/>
      <c r="JZ9708" s="45"/>
      <c r="KA9708" s="45"/>
      <c r="KB9708" s="45"/>
      <c r="KC9708" s="45"/>
      <c r="KD9708" s="45"/>
      <c r="KE9708" s="45"/>
      <c r="KF9708" s="45"/>
      <c r="KG9708" s="45"/>
      <c r="KH9708" s="45"/>
      <c r="KI9708" s="45"/>
      <c r="KJ9708" s="45"/>
      <c r="KK9708" s="45"/>
      <c r="KL9708" s="45"/>
      <c r="KM9708" s="45"/>
      <c r="KN9708" s="45"/>
      <c r="KO9708" s="45"/>
      <c r="KP9708" s="45"/>
      <c r="KQ9708" s="45"/>
      <c r="KR9708" s="45"/>
      <c r="KS9708" s="45"/>
      <c r="KT9708" s="45"/>
      <c r="KU9708" s="45"/>
      <c r="KV9708" s="45"/>
      <c r="KW9708" s="45"/>
      <c r="KX9708" s="45"/>
      <c r="KY9708" s="45"/>
      <c r="KZ9708" s="45"/>
      <c r="LA9708" s="45"/>
      <c r="LB9708" s="45"/>
      <c r="LC9708" s="45"/>
      <c r="LD9708" s="45"/>
      <c r="LE9708" s="45"/>
      <c r="LF9708" s="45"/>
      <c r="LG9708" s="45"/>
      <c r="LH9708" s="45"/>
      <c r="LI9708" s="45"/>
      <c r="LJ9708" s="45"/>
      <c r="LK9708" s="45"/>
      <c r="LL9708" s="45"/>
      <c r="LM9708" s="45"/>
      <c r="LN9708" s="45"/>
      <c r="LO9708" s="45"/>
      <c r="LP9708" s="45"/>
      <c r="LQ9708" s="45"/>
      <c r="LR9708" s="45"/>
      <c r="LS9708" s="45"/>
      <c r="LT9708" s="45"/>
      <c r="LU9708" s="45"/>
      <c r="LV9708" s="45"/>
      <c r="LW9708" s="45"/>
      <c r="LX9708" s="45"/>
      <c r="LY9708" s="45"/>
      <c r="LZ9708" s="45"/>
      <c r="MA9708" s="45"/>
      <c r="MB9708" s="45"/>
      <c r="MC9708" s="45"/>
      <c r="MD9708" s="45"/>
      <c r="ME9708" s="45"/>
      <c r="MF9708" s="45"/>
      <c r="MG9708" s="45"/>
      <c r="MH9708" s="45"/>
      <c r="MI9708" s="45"/>
      <c r="MJ9708" s="45"/>
      <c r="MK9708" s="45"/>
      <c r="ML9708" s="45"/>
      <c r="MM9708" s="45"/>
      <c r="MN9708" s="45"/>
      <c r="MO9708" s="45"/>
      <c r="MP9708" s="45"/>
      <c r="MQ9708" s="45"/>
      <c r="MR9708" s="45"/>
      <c r="MS9708" s="45"/>
      <c r="MT9708" s="45"/>
      <c r="MU9708" s="45"/>
      <c r="MV9708" s="45"/>
      <c r="MW9708" s="45"/>
      <c r="MX9708" s="45"/>
      <c r="MY9708" s="45"/>
      <c r="MZ9708" s="45"/>
      <c r="NA9708" s="45"/>
      <c r="NB9708" s="45"/>
      <c r="NC9708" s="45"/>
      <c r="ND9708" s="45"/>
      <c r="NE9708" s="45"/>
      <c r="NF9708" s="45"/>
      <c r="NG9708" s="45"/>
      <c r="NH9708" s="45"/>
      <c r="NI9708" s="45"/>
      <c r="NJ9708" s="45"/>
      <c r="NK9708" s="45"/>
      <c r="NL9708" s="45"/>
      <c r="NM9708" s="45"/>
      <c r="NN9708" s="45"/>
      <c r="NO9708" s="45"/>
      <c r="NP9708" s="45"/>
      <c r="NQ9708" s="45"/>
      <c r="NR9708" s="45"/>
      <c r="NS9708" s="45"/>
      <c r="NT9708" s="45"/>
      <c r="NU9708" s="45"/>
      <c r="NV9708" s="45"/>
      <c r="NW9708" s="45"/>
      <c r="NX9708" s="45"/>
      <c r="NY9708" s="45"/>
      <c r="NZ9708" s="45"/>
      <c r="OA9708" s="45"/>
      <c r="OB9708" s="45"/>
      <c r="OC9708" s="45"/>
      <c r="OD9708" s="45"/>
      <c r="OE9708" s="45"/>
      <c r="OF9708" s="45"/>
      <c r="OG9708" s="45"/>
      <c r="OH9708" s="45"/>
      <c r="OI9708" s="45"/>
      <c r="OJ9708" s="45"/>
      <c r="OK9708" s="45"/>
      <c r="OL9708" s="45"/>
      <c r="OM9708" s="45"/>
      <c r="ON9708" s="45"/>
      <c r="OO9708" s="45"/>
      <c r="OP9708" s="45"/>
      <c r="OQ9708" s="45"/>
      <c r="OR9708" s="45"/>
      <c r="OS9708" s="45"/>
      <c r="OT9708" s="45"/>
      <c r="OU9708" s="45"/>
      <c r="OV9708" s="45"/>
      <c r="OW9708" s="45"/>
      <c r="OX9708" s="45"/>
      <c r="OY9708" s="45"/>
      <c r="OZ9708" s="45"/>
      <c r="PA9708" s="45"/>
      <c r="PB9708" s="45"/>
      <c r="PC9708" s="45"/>
      <c r="PD9708" s="45"/>
      <c r="PE9708" s="45"/>
      <c r="PF9708" s="45"/>
      <c r="PG9708" s="45"/>
      <c r="PH9708" s="45"/>
      <c r="PI9708" s="45"/>
      <c r="PJ9708" s="45"/>
      <c r="PK9708" s="45"/>
      <c r="PL9708" s="45"/>
      <c r="PM9708" s="45"/>
      <c r="PN9708" s="45"/>
      <c r="PO9708" s="45"/>
      <c r="PP9708" s="45"/>
      <c r="PQ9708" s="45"/>
      <c r="PR9708" s="45"/>
      <c r="PS9708" s="45"/>
      <c r="PT9708" s="45"/>
      <c r="PU9708" s="45"/>
      <c r="PV9708" s="45"/>
      <c r="PW9708" s="45"/>
      <c r="PX9708" s="45"/>
      <c r="PY9708" s="45"/>
      <c r="PZ9708" s="45"/>
      <c r="QA9708" s="45"/>
      <c r="QB9708" s="45"/>
      <c r="QC9708" s="45"/>
      <c r="QD9708" s="45"/>
      <c r="QE9708" s="45"/>
      <c r="QF9708" s="45"/>
      <c r="QG9708" s="45"/>
      <c r="QH9708" s="45"/>
      <c r="QI9708" s="45"/>
      <c r="QJ9708" s="45"/>
      <c r="QK9708" s="45"/>
      <c r="QL9708" s="45"/>
      <c r="QM9708" s="45"/>
      <c r="QN9708" s="45"/>
      <c r="QO9708" s="45"/>
      <c r="QP9708" s="45"/>
      <c r="QQ9708" s="45"/>
      <c r="QR9708" s="45"/>
      <c r="QS9708" s="45"/>
      <c r="QT9708" s="45"/>
      <c r="QU9708" s="45"/>
      <c r="QV9708" s="45"/>
      <c r="QW9708" s="45"/>
      <c r="QX9708" s="45"/>
      <c r="QY9708" s="45"/>
      <c r="QZ9708" s="45"/>
      <c r="RA9708" s="45"/>
      <c r="RB9708" s="45"/>
      <c r="RC9708" s="45"/>
      <c r="RD9708" s="45"/>
      <c r="RE9708" s="45"/>
      <c r="RF9708" s="45"/>
      <c r="RG9708" s="45"/>
      <c r="RH9708" s="45"/>
      <c r="RI9708" s="45"/>
      <c r="RJ9708" s="45"/>
      <c r="RK9708" s="45"/>
      <c r="RL9708" s="45"/>
      <c r="RM9708" s="45"/>
      <c r="RN9708" s="45"/>
      <c r="RO9708" s="45"/>
      <c r="RP9708" s="45"/>
      <c r="RQ9708" s="45"/>
      <c r="RR9708" s="45"/>
      <c r="RS9708" s="45"/>
      <c r="RT9708" s="45"/>
      <c r="RU9708" s="45"/>
      <c r="RV9708" s="45"/>
      <c r="RW9708" s="45"/>
      <c r="RX9708" s="45"/>
      <c r="RY9708" s="45"/>
      <c r="RZ9708" s="45"/>
      <c r="SA9708" s="45"/>
      <c r="SB9708" s="45"/>
      <c r="SC9708" s="45"/>
      <c r="SD9708" s="45"/>
      <c r="SE9708" s="45"/>
      <c r="SF9708" s="45"/>
      <c r="SG9708" s="45"/>
      <c r="SH9708" s="45"/>
      <c r="SI9708" s="45"/>
      <c r="SJ9708" s="45"/>
      <c r="SK9708" s="45"/>
      <c r="SL9708" s="45"/>
      <c r="SM9708" s="45"/>
      <c r="SN9708" s="45"/>
      <c r="SO9708" s="45"/>
      <c r="SP9708" s="45"/>
      <c r="SQ9708" s="45"/>
      <c r="SR9708" s="45"/>
      <c r="SS9708" s="45"/>
      <c r="ST9708" s="45"/>
      <c r="SU9708" s="45"/>
      <c r="SV9708" s="45"/>
      <c r="SW9708" s="45"/>
      <c r="SX9708" s="45"/>
      <c r="SY9708" s="45"/>
      <c r="SZ9708" s="45"/>
      <c r="TA9708" s="45"/>
      <c r="TB9708" s="45"/>
      <c r="TC9708" s="45"/>
      <c r="TD9708" s="45"/>
      <c r="TE9708" s="45"/>
      <c r="TF9708" s="45"/>
      <c r="TG9708" s="45"/>
      <c r="TH9708" s="45"/>
      <c r="TI9708" s="45"/>
      <c r="TJ9708" s="45"/>
      <c r="TK9708" s="45"/>
      <c r="TL9708" s="45"/>
      <c r="TM9708" s="45"/>
      <c r="TN9708" s="45"/>
      <c r="TO9708" s="45"/>
      <c r="TP9708" s="45"/>
      <c r="TQ9708" s="45"/>
      <c r="TR9708" s="45"/>
      <c r="TS9708" s="45"/>
      <c r="TT9708" s="45"/>
      <c r="TU9708" s="45"/>
      <c r="TV9708" s="45"/>
      <c r="TW9708" s="45"/>
      <c r="TX9708" s="45"/>
      <c r="TY9708" s="45"/>
      <c r="TZ9708" s="45"/>
      <c r="UA9708" s="45"/>
      <c r="UB9708" s="45"/>
      <c r="UC9708" s="45"/>
      <c r="UD9708" s="45"/>
      <c r="UE9708" s="45"/>
      <c r="UF9708" s="45"/>
      <c r="UG9708" s="45"/>
      <c r="UH9708" s="45"/>
      <c r="UI9708" s="45"/>
      <c r="UJ9708" s="45"/>
      <c r="UK9708" s="45"/>
      <c r="UL9708" s="45"/>
      <c r="UM9708" s="45"/>
      <c r="UN9708" s="45"/>
      <c r="UO9708" s="45"/>
      <c r="UP9708" s="45"/>
      <c r="UQ9708" s="45"/>
      <c r="UR9708" s="45"/>
      <c r="US9708" s="45"/>
      <c r="UT9708" s="45"/>
      <c r="UU9708" s="45"/>
      <c r="UV9708" s="45"/>
      <c r="UW9708" s="45"/>
      <c r="UX9708" s="45"/>
      <c r="UY9708" s="45"/>
      <c r="UZ9708" s="45"/>
      <c r="VA9708" s="45"/>
      <c r="VB9708" s="45"/>
      <c r="VC9708" s="45"/>
      <c r="VD9708" s="45"/>
      <c r="VE9708" s="45"/>
      <c r="VF9708" s="45"/>
      <c r="VG9708" s="45"/>
      <c r="VH9708" s="45"/>
      <c r="VI9708" s="45"/>
      <c r="VJ9708" s="45"/>
      <c r="VK9708" s="45"/>
      <c r="VL9708" s="45"/>
      <c r="VM9708" s="45"/>
      <c r="VN9708" s="45"/>
      <c r="VO9708" s="45"/>
      <c r="VP9708" s="45"/>
      <c r="VQ9708" s="45"/>
      <c r="VR9708" s="45"/>
      <c r="VS9708" s="45"/>
      <c r="VT9708" s="45"/>
      <c r="VU9708" s="45"/>
      <c r="VV9708" s="45"/>
      <c r="VW9708" s="45"/>
      <c r="VX9708" s="45"/>
      <c r="VY9708" s="45"/>
      <c r="VZ9708" s="45"/>
      <c r="WA9708" s="45"/>
      <c r="WB9708" s="45"/>
      <c r="WC9708" s="45"/>
      <c r="WD9708" s="45"/>
      <c r="WE9708" s="45"/>
      <c r="WF9708" s="45"/>
      <c r="WG9708" s="45"/>
      <c r="WH9708" s="45"/>
      <c r="WI9708" s="45"/>
      <c r="WJ9708" s="45"/>
      <c r="WK9708" s="45"/>
      <c r="WL9708" s="45"/>
      <c r="WM9708" s="45"/>
      <c r="WN9708" s="45"/>
      <c r="WO9708" s="45"/>
      <c r="WP9708" s="45"/>
      <c r="WQ9708" s="45"/>
      <c r="WR9708" s="45"/>
      <c r="WS9708" s="45"/>
      <c r="WT9708" s="45"/>
      <c r="WU9708" s="45"/>
      <c r="WV9708" s="45"/>
      <c r="WW9708" s="45"/>
      <c r="WX9708" s="45"/>
      <c r="WY9708" s="45"/>
      <c r="WZ9708" s="45"/>
      <c r="XA9708" s="45"/>
      <c r="XB9708" s="45"/>
      <c r="XC9708" s="45"/>
      <c r="XD9708" s="45"/>
      <c r="XE9708" s="45"/>
      <c r="XF9708" s="45"/>
      <c r="XG9708" s="45"/>
      <c r="XH9708" s="45"/>
      <c r="XI9708" s="45"/>
      <c r="XJ9708" s="45"/>
      <c r="XK9708" s="45"/>
      <c r="XL9708" s="45"/>
      <c r="XM9708" s="45"/>
      <c r="XN9708" s="45"/>
      <c r="XO9708" s="45"/>
      <c r="XP9708" s="45"/>
      <c r="XQ9708" s="45"/>
      <c r="XR9708" s="45"/>
      <c r="XS9708" s="45"/>
      <c r="XT9708" s="45"/>
      <c r="XU9708" s="45"/>
      <c r="XV9708" s="45"/>
      <c r="XW9708" s="45"/>
      <c r="XX9708" s="45"/>
      <c r="XY9708" s="45"/>
      <c r="XZ9708" s="45"/>
      <c r="YA9708" s="45"/>
      <c r="YB9708" s="45"/>
      <c r="YC9708" s="45"/>
      <c r="YD9708" s="45"/>
      <c r="YE9708" s="45"/>
      <c r="YF9708" s="45"/>
      <c r="YG9708" s="45"/>
      <c r="YH9708" s="45"/>
      <c r="YI9708" s="45"/>
      <c r="YJ9708" s="45"/>
      <c r="YK9708" s="45"/>
      <c r="YL9708" s="45"/>
      <c r="YM9708" s="45"/>
      <c r="YN9708" s="45"/>
      <c r="YO9708" s="45"/>
      <c r="YP9708" s="45"/>
      <c r="YQ9708" s="45"/>
      <c r="YR9708" s="45"/>
      <c r="YS9708" s="45"/>
      <c r="YT9708" s="45"/>
      <c r="YU9708" s="45"/>
      <c r="YV9708" s="45"/>
      <c r="YW9708" s="45"/>
      <c r="YX9708" s="45"/>
      <c r="YY9708" s="45"/>
      <c r="YZ9708" s="45"/>
      <c r="ZA9708" s="45"/>
      <c r="ZB9708" s="45"/>
      <c r="ZC9708" s="45"/>
      <c r="ZD9708" s="45"/>
      <c r="ZE9708" s="45"/>
      <c r="ZF9708" s="45"/>
      <c r="ZG9708" s="45"/>
      <c r="ZH9708" s="45"/>
      <c r="ZI9708" s="45"/>
      <c r="ZJ9708" s="45"/>
      <c r="ZK9708" s="45"/>
      <c r="ZL9708" s="45"/>
      <c r="ZM9708" s="45"/>
      <c r="ZN9708" s="45"/>
      <c r="ZO9708" s="45"/>
      <c r="ZP9708" s="45"/>
      <c r="ZQ9708" s="45"/>
      <c r="ZR9708" s="45"/>
      <c r="ZS9708" s="45"/>
      <c r="ZT9708" s="45"/>
      <c r="ZU9708" s="45"/>
      <c r="ZV9708" s="45"/>
      <c r="ZW9708" s="45"/>
      <c r="ZX9708" s="45"/>
      <c r="ZY9708" s="45"/>
      <c r="ZZ9708" s="45"/>
      <c r="AAA9708" s="45"/>
      <c r="AAB9708" s="45"/>
      <c r="AAC9708" s="45"/>
      <c r="AAD9708" s="45"/>
      <c r="AAE9708" s="45"/>
      <c r="AAF9708" s="45"/>
      <c r="AAG9708" s="45"/>
      <c r="AAH9708" s="45"/>
      <c r="AAI9708" s="45"/>
      <c r="AAJ9708" s="45"/>
      <c r="AAK9708" s="45"/>
      <c r="AAL9708" s="45"/>
      <c r="AAM9708" s="45"/>
      <c r="AAN9708" s="45"/>
      <c r="AAO9708" s="45"/>
      <c r="AAP9708" s="45"/>
      <c r="AAQ9708" s="45"/>
      <c r="AAR9708" s="45"/>
      <c r="AAS9708" s="45"/>
      <c r="AAT9708" s="45"/>
      <c r="AAU9708" s="45"/>
      <c r="AAV9708" s="45"/>
      <c r="AAW9708" s="45"/>
      <c r="AAX9708" s="45"/>
      <c r="AAY9708" s="45"/>
      <c r="AAZ9708" s="45"/>
      <c r="ABA9708" s="45"/>
      <c r="ABB9708" s="45"/>
      <c r="ABC9708" s="45"/>
      <c r="ABD9708" s="45"/>
      <c r="ABE9708" s="45"/>
      <c r="ABF9708" s="45"/>
      <c r="ABG9708" s="45"/>
      <c r="ABH9708" s="45"/>
      <c r="ABI9708" s="45"/>
      <c r="ABJ9708" s="45"/>
      <c r="ABK9708" s="45"/>
      <c r="ABL9708" s="45"/>
      <c r="ABM9708" s="45"/>
      <c r="ABN9708" s="45"/>
      <c r="ABO9708" s="45"/>
      <c r="ABP9708" s="45"/>
      <c r="ABQ9708" s="45"/>
      <c r="ABR9708" s="45"/>
      <c r="ABS9708" s="45"/>
      <c r="ABT9708" s="45"/>
      <c r="ABU9708" s="45"/>
      <c r="ABV9708" s="45"/>
      <c r="ABW9708" s="45"/>
      <c r="ABX9708" s="45"/>
      <c r="ABY9708" s="45"/>
      <c r="ABZ9708" s="45"/>
      <c r="ACA9708" s="45"/>
      <c r="ACB9708" s="45"/>
      <c r="ACC9708" s="45"/>
      <c r="ACD9708" s="45"/>
      <c r="ACE9708" s="45"/>
      <c r="ACF9708" s="45"/>
      <c r="ACG9708" s="45"/>
      <c r="ACH9708" s="45"/>
      <c r="ACI9708" s="45"/>
      <c r="ACJ9708" s="45"/>
      <c r="ACK9708" s="45"/>
      <c r="ACL9708" s="45"/>
      <c r="ACM9708" s="45"/>
      <c r="ACN9708" s="45"/>
      <c r="ACO9708" s="45"/>
      <c r="ACP9708" s="45"/>
      <c r="ACQ9708" s="45"/>
      <c r="ACR9708" s="45"/>
      <c r="ACS9708" s="45"/>
      <c r="ACT9708" s="45"/>
      <c r="ACU9708" s="45"/>
      <c r="ACV9708" s="45"/>
      <c r="ACW9708" s="45"/>
      <c r="ACX9708" s="45"/>
      <c r="ACY9708" s="45"/>
      <c r="ACZ9708" s="45"/>
      <c r="ADA9708" s="45"/>
      <c r="ADB9708" s="45"/>
      <c r="ADC9708" s="45"/>
      <c r="ADD9708" s="45"/>
      <c r="ADE9708" s="45"/>
      <c r="ADF9708" s="45"/>
      <c r="ADG9708" s="45"/>
      <c r="ADH9708" s="45"/>
      <c r="ADI9708" s="45"/>
      <c r="ADJ9708" s="45"/>
      <c r="ADK9708" s="45"/>
      <c r="ADL9708" s="45"/>
      <c r="ADM9708" s="45"/>
      <c r="ADN9708" s="45"/>
      <c r="ADO9708" s="45"/>
      <c r="ADP9708" s="45"/>
      <c r="ADQ9708" s="45"/>
      <c r="ADR9708" s="45"/>
      <c r="ADS9708" s="45"/>
      <c r="ADT9708" s="45"/>
      <c r="ADU9708" s="45"/>
      <c r="ADV9708" s="45"/>
      <c r="ADW9708" s="45"/>
      <c r="ADX9708" s="45"/>
      <c r="ADY9708" s="45"/>
      <c r="ADZ9708" s="45"/>
      <c r="AEA9708" s="45"/>
      <c r="AEB9708" s="45"/>
      <c r="AEC9708" s="45"/>
      <c r="AED9708" s="45"/>
      <c r="AEE9708" s="45"/>
      <c r="AEF9708" s="45"/>
      <c r="AEG9708" s="45"/>
      <c r="AEH9708" s="45"/>
      <c r="AEI9708" s="45"/>
      <c r="AEJ9708" s="45"/>
      <c r="AEK9708" s="45"/>
      <c r="AEL9708" s="45"/>
      <c r="AEM9708" s="45"/>
      <c r="AEN9708" s="45"/>
      <c r="AEO9708" s="45"/>
      <c r="AEP9708" s="45"/>
      <c r="AEQ9708" s="45"/>
      <c r="AER9708" s="45"/>
      <c r="AES9708" s="45"/>
      <c r="AET9708" s="45"/>
      <c r="AEU9708" s="45"/>
      <c r="AEV9708" s="45"/>
      <c r="AEW9708" s="45"/>
      <c r="AEX9708" s="45"/>
      <c r="AEY9708" s="45"/>
      <c r="AEZ9708" s="45"/>
      <c r="AFA9708" s="45"/>
      <c r="AFB9708" s="45"/>
      <c r="AFC9708" s="45"/>
      <c r="AFD9708" s="45"/>
      <c r="AFE9708" s="45"/>
      <c r="AFF9708" s="45"/>
      <c r="AFG9708" s="45"/>
      <c r="AFH9708" s="45"/>
      <c r="AFI9708" s="45"/>
      <c r="AFJ9708" s="45"/>
      <c r="AFK9708" s="45"/>
      <c r="AFL9708" s="45"/>
      <c r="AFM9708" s="45"/>
      <c r="AFN9708" s="45"/>
      <c r="AFO9708" s="45"/>
      <c r="AFP9708" s="45"/>
      <c r="AFQ9708" s="45"/>
      <c r="AFR9708" s="45"/>
      <c r="AFS9708" s="45"/>
      <c r="AFT9708" s="45"/>
      <c r="AFU9708" s="45"/>
      <c r="AFV9708" s="45"/>
      <c r="AFW9708" s="45"/>
      <c r="AFX9708" s="45"/>
      <c r="AFY9708" s="45"/>
      <c r="AFZ9708" s="45"/>
      <c r="AGA9708" s="45"/>
      <c r="AGB9708" s="45"/>
      <c r="AGC9708" s="45"/>
      <c r="AGD9708" s="45"/>
      <c r="AGE9708" s="45"/>
      <c r="AGF9708" s="45"/>
      <c r="AGG9708" s="45"/>
      <c r="AGH9708" s="45"/>
      <c r="AGI9708" s="45"/>
      <c r="AGJ9708" s="45"/>
      <c r="AGK9708" s="45"/>
      <c r="AGL9708" s="45"/>
      <c r="AGM9708" s="45"/>
      <c r="AGN9708" s="45"/>
      <c r="AGO9708" s="45"/>
      <c r="AGP9708" s="45"/>
      <c r="AGQ9708" s="45"/>
      <c r="AGR9708" s="45"/>
      <c r="AGS9708" s="45"/>
      <c r="AGT9708" s="45"/>
      <c r="AGU9708" s="45"/>
      <c r="AGV9708" s="45"/>
      <c r="AGW9708" s="45"/>
      <c r="AGX9708" s="45"/>
      <c r="AGY9708" s="45"/>
      <c r="AGZ9708" s="45"/>
      <c r="AHA9708" s="45"/>
      <c r="AHB9708" s="45"/>
      <c r="AHC9708" s="45"/>
      <c r="AHD9708" s="45"/>
      <c r="AHE9708" s="45"/>
      <c r="AHF9708" s="45"/>
      <c r="AHG9708" s="45"/>
      <c r="AHH9708" s="45"/>
      <c r="AHI9708" s="45"/>
      <c r="AHJ9708" s="45"/>
      <c r="AHK9708" s="45"/>
      <c r="AHL9708" s="45"/>
      <c r="AHM9708" s="45"/>
      <c r="AHN9708" s="45"/>
      <c r="AHO9708" s="45"/>
      <c r="AHP9708" s="45"/>
      <c r="AHQ9708" s="45"/>
      <c r="AHR9708" s="45"/>
      <c r="AHS9708" s="45"/>
      <c r="AHT9708" s="45"/>
      <c r="AHU9708" s="45"/>
      <c r="AHV9708" s="45"/>
      <c r="AHW9708" s="45"/>
      <c r="AHX9708" s="45"/>
      <c r="AHY9708" s="45"/>
      <c r="AHZ9708" s="45"/>
      <c r="AIA9708" s="45"/>
      <c r="AIB9708" s="45"/>
      <c r="AIC9708" s="45"/>
      <c r="AID9708" s="45"/>
      <c r="AIE9708" s="45"/>
      <c r="AIF9708" s="45"/>
      <c r="AIG9708" s="45"/>
      <c r="AIH9708" s="45"/>
      <c r="AII9708" s="45"/>
      <c r="AIJ9708" s="45"/>
      <c r="AIK9708" s="45"/>
      <c r="AIL9708" s="45"/>
      <c r="AIM9708" s="45"/>
      <c r="AIN9708" s="45"/>
      <c r="AIO9708" s="45"/>
      <c r="AIP9708" s="45"/>
      <c r="AIQ9708" s="45"/>
      <c r="AIR9708" s="45"/>
      <c r="AIS9708" s="45"/>
      <c r="AIT9708" s="45"/>
      <c r="AIU9708" s="45"/>
      <c r="AIV9708" s="45"/>
      <c r="AIW9708" s="45"/>
      <c r="AIX9708" s="45"/>
      <c r="AIY9708" s="45"/>
      <c r="AIZ9708" s="45"/>
      <c r="AJA9708" s="45"/>
      <c r="AJB9708" s="45"/>
      <c r="AJC9708" s="45"/>
      <c r="AJD9708" s="45"/>
      <c r="AJE9708" s="45"/>
      <c r="AJF9708" s="45"/>
      <c r="AJG9708" s="45"/>
      <c r="AJH9708" s="45"/>
      <c r="AJI9708" s="45"/>
      <c r="AJJ9708" s="45"/>
      <c r="AJK9708" s="45"/>
      <c r="AJL9708" s="45"/>
      <c r="AJM9708" s="45"/>
      <c r="AJN9708" s="45"/>
      <c r="AJO9708" s="45"/>
      <c r="AJP9708" s="45"/>
      <c r="AJQ9708" s="45"/>
      <c r="AJR9708" s="45"/>
      <c r="AJS9708" s="45"/>
      <c r="AJT9708" s="45"/>
      <c r="AJU9708" s="45"/>
      <c r="AJV9708" s="45"/>
      <c r="AJW9708" s="45"/>
      <c r="AJX9708" s="45"/>
      <c r="AJY9708" s="45"/>
      <c r="AJZ9708" s="45"/>
      <c r="AKA9708" s="45"/>
      <c r="AKB9708" s="45"/>
      <c r="AKC9708" s="45"/>
      <c r="AKD9708" s="45"/>
      <c r="AKE9708" s="45"/>
      <c r="AKF9708" s="45"/>
      <c r="AKG9708" s="45"/>
      <c r="AKH9708" s="45"/>
      <c r="AKI9708" s="45"/>
      <c r="AKJ9708" s="45"/>
      <c r="AKK9708" s="45"/>
      <c r="AKL9708" s="45"/>
      <c r="AKM9708" s="45"/>
      <c r="AKN9708" s="45"/>
      <c r="AKO9708" s="45"/>
      <c r="AKP9708" s="45"/>
      <c r="AKQ9708" s="45"/>
      <c r="AKR9708" s="45"/>
      <c r="AKS9708" s="45"/>
      <c r="AKT9708" s="45"/>
      <c r="AKU9708" s="45"/>
      <c r="AKV9708" s="45"/>
      <c r="AKW9708" s="45"/>
      <c r="AKX9708" s="45"/>
      <c r="AKY9708" s="45"/>
      <c r="AKZ9708" s="45"/>
      <c r="ALA9708" s="45"/>
      <c r="ALB9708" s="45"/>
      <c r="ALC9708" s="45"/>
      <c r="ALD9708" s="45"/>
      <c r="ALE9708" s="45"/>
      <c r="ALF9708" s="45"/>
      <c r="ALG9708" s="45"/>
      <c r="ALH9708" s="45"/>
      <c r="ALI9708" s="45"/>
      <c r="ALJ9708" s="45"/>
      <c r="ALK9708" s="45"/>
      <c r="ALL9708" s="45"/>
      <c r="ALM9708" s="45"/>
      <c r="ALN9708" s="45"/>
      <c r="ALO9708" s="45"/>
      <c r="ALP9708" s="45"/>
      <c r="ALQ9708" s="45"/>
      <c r="ALR9708" s="45"/>
      <c r="ALS9708" s="45"/>
      <c r="ALT9708" s="45"/>
      <c r="ALU9708" s="45"/>
      <c r="ALV9708" s="45"/>
      <c r="ALW9708" s="45"/>
      <c r="ALX9708" s="45"/>
      <c r="ALY9708" s="45"/>
      <c r="ALZ9708" s="45"/>
      <c r="AMA9708" s="45"/>
      <c r="AMB9708" s="45"/>
      <c r="AMC9708" s="45"/>
      <c r="AMD9708" s="45"/>
      <c r="AME9708" s="45"/>
      <c r="AMF9708" s="45"/>
      <c r="AMG9708" s="45"/>
      <c r="AMH9708" s="45"/>
      <c r="AMI9708" s="45"/>
      <c r="AMJ9708" s="45"/>
      <c r="AMK9708" s="45"/>
      <c r="AML9708" s="45"/>
      <c r="AMM9708" s="45"/>
      <c r="AMN9708" s="45"/>
      <c r="AMO9708" s="45"/>
      <c r="AMP9708" s="45"/>
      <c r="AMQ9708" s="45"/>
      <c r="AMR9708" s="45"/>
      <c r="AMS9708" s="45"/>
      <c r="AMT9708" s="45"/>
      <c r="AMU9708" s="45"/>
      <c r="AMV9708" s="45"/>
      <c r="AMW9708" s="45"/>
      <c r="AMX9708" s="45"/>
      <c r="AMY9708" s="45"/>
      <c r="AMZ9708" s="45"/>
      <c r="ANA9708" s="45"/>
      <c r="ANB9708" s="45"/>
      <c r="ANC9708" s="45"/>
      <c r="AND9708" s="45"/>
      <c r="ANE9708" s="45"/>
      <c r="ANF9708" s="45"/>
      <c r="ANG9708" s="45"/>
      <c r="ANH9708" s="45"/>
      <c r="ANI9708" s="45"/>
      <c r="ANJ9708" s="45"/>
      <c r="ANK9708" s="45"/>
      <c r="ANL9708" s="45"/>
      <c r="ANM9708" s="45"/>
      <c r="ANN9708" s="45"/>
      <c r="ANO9708" s="45"/>
      <c r="ANP9708" s="45"/>
      <c r="ANQ9708" s="45"/>
      <c r="ANR9708" s="45"/>
      <c r="ANS9708" s="45"/>
      <c r="ANT9708" s="45"/>
      <c r="ANU9708" s="45"/>
      <c r="ANV9708" s="45"/>
      <c r="ANW9708" s="45"/>
      <c r="ANX9708" s="45"/>
      <c r="ANY9708" s="45"/>
      <c r="ANZ9708" s="45"/>
      <c r="AOA9708" s="45"/>
      <c r="AOB9708" s="45"/>
      <c r="AOC9708" s="45"/>
      <c r="AOD9708" s="45"/>
      <c r="AOE9708" s="45"/>
      <c r="AOF9708" s="45"/>
      <c r="AOG9708" s="45"/>
      <c r="AOH9708" s="45"/>
      <c r="AOI9708" s="45"/>
      <c r="AOJ9708" s="45"/>
      <c r="AOK9708" s="45"/>
      <c r="AOL9708" s="45"/>
      <c r="AOM9708" s="45"/>
      <c r="AON9708" s="45"/>
      <c r="AOO9708" s="45"/>
      <c r="AOP9708" s="45"/>
      <c r="AOQ9708" s="45"/>
      <c r="AOR9708" s="45"/>
      <c r="AOS9708" s="45"/>
      <c r="AOT9708" s="45"/>
      <c r="AOU9708" s="45"/>
      <c r="AOV9708" s="45"/>
      <c r="AOW9708" s="45"/>
      <c r="AOX9708" s="45"/>
      <c r="AOY9708" s="45"/>
      <c r="AOZ9708" s="45"/>
      <c r="APA9708" s="45"/>
      <c r="APB9708" s="45"/>
      <c r="APC9708" s="45"/>
      <c r="APD9708" s="45"/>
      <c r="APE9708" s="45"/>
      <c r="APF9708" s="45"/>
      <c r="APG9708" s="45"/>
      <c r="APH9708" s="45"/>
      <c r="API9708" s="45"/>
      <c r="APJ9708" s="45"/>
      <c r="APK9708" s="45"/>
      <c r="APL9708" s="45"/>
      <c r="APM9708" s="45"/>
      <c r="APN9708" s="45"/>
      <c r="APO9708" s="45"/>
      <c r="APP9708" s="45"/>
      <c r="APQ9708" s="45"/>
      <c r="APR9708" s="45"/>
      <c r="APS9708" s="45"/>
      <c r="APT9708" s="45"/>
      <c r="APU9708" s="45"/>
      <c r="APV9708" s="45"/>
      <c r="APW9708" s="45"/>
      <c r="APX9708" s="45"/>
      <c r="APY9708" s="45"/>
      <c r="APZ9708" s="45"/>
      <c r="AQA9708" s="45"/>
      <c r="AQB9708" s="45"/>
      <c r="AQC9708" s="45"/>
      <c r="AQD9708" s="45"/>
      <c r="AQE9708" s="45"/>
      <c r="AQF9708" s="45"/>
      <c r="AQG9708" s="45"/>
      <c r="AQH9708" s="45"/>
      <c r="AQI9708" s="45"/>
      <c r="AQJ9708" s="45"/>
      <c r="AQK9708" s="45"/>
      <c r="AQL9708" s="45"/>
      <c r="AQM9708" s="45"/>
      <c r="AQN9708" s="45"/>
      <c r="AQO9708" s="45"/>
      <c r="AQP9708" s="45"/>
      <c r="AQQ9708" s="45"/>
      <c r="AQR9708" s="45"/>
      <c r="AQS9708" s="45"/>
      <c r="AQT9708" s="45"/>
      <c r="AQU9708" s="45"/>
      <c r="AQV9708" s="45"/>
      <c r="AQW9708" s="45"/>
      <c r="AQX9708" s="45"/>
      <c r="AQY9708" s="45"/>
      <c r="AQZ9708" s="45"/>
      <c r="ARA9708" s="45"/>
      <c r="ARB9708" s="45"/>
      <c r="ARC9708" s="45"/>
      <c r="ARD9708" s="45"/>
      <c r="ARE9708" s="45"/>
      <c r="ARF9708" s="45"/>
      <c r="ARG9708" s="45"/>
      <c r="ARH9708" s="45"/>
      <c r="ARI9708" s="45"/>
      <c r="ARJ9708" s="45"/>
      <c r="ARK9708" s="45"/>
      <c r="ARL9708" s="45"/>
      <c r="ARM9708" s="45"/>
      <c r="ARN9708" s="45"/>
      <c r="ARO9708" s="45"/>
      <c r="ARP9708" s="45"/>
      <c r="ARQ9708" s="45"/>
      <c r="ARR9708" s="45"/>
      <c r="ARS9708" s="45"/>
      <c r="ART9708" s="45"/>
      <c r="ARU9708" s="45"/>
      <c r="ARV9708" s="45"/>
      <c r="ARW9708" s="45"/>
      <c r="ARX9708" s="45"/>
      <c r="ARY9708" s="45"/>
      <c r="ARZ9708" s="45"/>
      <c r="ASA9708" s="45"/>
      <c r="ASB9708" s="45"/>
      <c r="ASC9708" s="45"/>
      <c r="ASD9708" s="45"/>
      <c r="ASE9708" s="45"/>
      <c r="ASF9708" s="45"/>
      <c r="ASG9708" s="45"/>
      <c r="ASH9708" s="45"/>
      <c r="ASI9708" s="45"/>
      <c r="ASJ9708" s="45"/>
      <c r="ASK9708" s="45"/>
      <c r="ASL9708" s="45"/>
      <c r="ASM9708" s="45"/>
      <c r="ASN9708" s="45"/>
      <c r="ASO9708" s="45"/>
      <c r="ASP9708" s="45"/>
      <c r="ASQ9708" s="45"/>
      <c r="ASR9708" s="45"/>
      <c r="ASS9708" s="45"/>
      <c r="AST9708" s="45"/>
      <c r="ASU9708" s="45"/>
      <c r="ASV9708" s="45"/>
      <c r="ASW9708" s="45"/>
      <c r="ASX9708" s="45"/>
      <c r="ASY9708" s="45"/>
      <c r="ASZ9708" s="45"/>
      <c r="ATA9708" s="45"/>
      <c r="ATB9708" s="45"/>
      <c r="ATC9708" s="45"/>
      <c r="ATD9708" s="45"/>
      <c r="ATE9708" s="45"/>
      <c r="ATF9708" s="45"/>
      <c r="ATG9708" s="45"/>
      <c r="ATH9708" s="45"/>
      <c r="ATI9708" s="45"/>
      <c r="ATJ9708" s="45"/>
      <c r="ATK9708" s="45"/>
      <c r="ATL9708" s="45"/>
      <c r="ATM9708" s="45"/>
      <c r="ATN9708" s="45"/>
      <c r="ATO9708" s="45"/>
      <c r="ATP9708" s="45"/>
      <c r="ATQ9708" s="45"/>
      <c r="ATR9708" s="45"/>
      <c r="ATS9708" s="45"/>
      <c r="ATT9708" s="45"/>
      <c r="ATU9708" s="45"/>
      <c r="ATV9708" s="45"/>
      <c r="ATW9708" s="45"/>
      <c r="ATX9708" s="45"/>
      <c r="ATY9708" s="45"/>
      <c r="ATZ9708" s="45"/>
      <c r="AUA9708" s="45"/>
      <c r="AUB9708" s="45"/>
      <c r="AUC9708" s="45"/>
      <c r="AUD9708" s="45"/>
      <c r="AUE9708" s="45"/>
      <c r="AUF9708" s="45"/>
      <c r="AUG9708" s="45"/>
      <c r="AUH9708" s="45"/>
      <c r="AUI9708" s="45"/>
      <c r="AUJ9708" s="45"/>
      <c r="AUK9708" s="45"/>
      <c r="AUL9708" s="45"/>
      <c r="AUM9708" s="45"/>
      <c r="AUN9708" s="45"/>
      <c r="AUO9708" s="45"/>
      <c r="AUP9708" s="45"/>
      <c r="AUQ9708" s="45"/>
      <c r="AUR9708" s="45"/>
      <c r="AUS9708" s="45"/>
      <c r="AUT9708" s="45"/>
      <c r="AUU9708" s="45"/>
      <c r="AUV9708" s="45"/>
      <c r="AUW9708" s="45"/>
      <c r="AUX9708" s="45"/>
      <c r="AUY9708" s="45"/>
      <c r="AUZ9708" s="45"/>
      <c r="AVA9708" s="45"/>
      <c r="AVB9708" s="45"/>
      <c r="AVC9708" s="45"/>
      <c r="AVD9708" s="45"/>
      <c r="AVE9708" s="45"/>
      <c r="AVF9708" s="45"/>
      <c r="AVG9708" s="45"/>
      <c r="AVH9708" s="45"/>
      <c r="AVI9708" s="45"/>
      <c r="AVJ9708" s="45"/>
      <c r="AVK9708" s="45"/>
      <c r="AVL9708" s="45"/>
      <c r="AVM9708" s="45"/>
      <c r="AVN9708" s="45"/>
      <c r="AVO9708" s="45"/>
      <c r="AVP9708" s="45"/>
      <c r="AVQ9708" s="45"/>
      <c r="AVR9708" s="45"/>
      <c r="AVS9708" s="45"/>
      <c r="AVT9708" s="45"/>
      <c r="AVU9708" s="45"/>
      <c r="AVV9708" s="45"/>
      <c r="AVW9708" s="45"/>
      <c r="AVX9708" s="45"/>
      <c r="AVY9708" s="45"/>
      <c r="AVZ9708" s="45"/>
      <c r="AWA9708" s="45"/>
      <c r="AWB9708" s="45"/>
      <c r="AWC9708" s="45"/>
      <c r="AWD9708" s="45"/>
      <c r="AWE9708" s="45"/>
      <c r="AWF9708" s="45"/>
      <c r="AWG9708" s="45"/>
      <c r="AWH9708" s="45"/>
      <c r="AWI9708" s="45"/>
      <c r="AWJ9708" s="45"/>
      <c r="AWK9708" s="45"/>
      <c r="AWL9708" s="45"/>
      <c r="AWM9708" s="45"/>
      <c r="AWN9708" s="45"/>
      <c r="AWO9708" s="45"/>
      <c r="AWP9708" s="45"/>
      <c r="AWQ9708" s="45"/>
      <c r="AWR9708" s="45"/>
      <c r="AWS9708" s="45"/>
      <c r="AWT9708" s="45"/>
      <c r="AWU9708" s="45"/>
      <c r="AWV9708" s="45"/>
      <c r="AWW9708" s="45"/>
      <c r="AWX9708" s="45"/>
      <c r="AWY9708" s="45"/>
      <c r="AWZ9708" s="45"/>
      <c r="AXA9708" s="45"/>
      <c r="AXB9708" s="45"/>
      <c r="AXC9708" s="45"/>
      <c r="AXD9708" s="45"/>
      <c r="AXE9708" s="45"/>
      <c r="AXF9708" s="45"/>
      <c r="AXG9708" s="45"/>
      <c r="AXH9708" s="45"/>
      <c r="AXI9708" s="45"/>
      <c r="AXJ9708" s="45"/>
      <c r="AXK9708" s="45"/>
      <c r="AXL9708" s="45"/>
      <c r="AXM9708" s="45"/>
      <c r="AXN9708" s="45"/>
      <c r="AXO9708" s="45"/>
      <c r="AXP9708" s="45"/>
      <c r="AXQ9708" s="45"/>
      <c r="AXR9708" s="45"/>
      <c r="AXS9708" s="45"/>
      <c r="AXT9708" s="45"/>
      <c r="AXU9708" s="45"/>
      <c r="AXV9708" s="45"/>
      <c r="AXW9708" s="45"/>
      <c r="AXX9708" s="45"/>
      <c r="AXY9708" s="45"/>
      <c r="AXZ9708" s="45"/>
      <c r="AYA9708" s="45"/>
      <c r="AYB9708" s="45"/>
      <c r="AYC9708" s="45"/>
      <c r="AYD9708" s="45"/>
      <c r="AYE9708" s="45"/>
      <c r="AYF9708" s="45"/>
      <c r="AYG9708" s="45"/>
      <c r="AYH9708" s="45"/>
      <c r="AYI9708" s="45"/>
      <c r="AYJ9708" s="45"/>
      <c r="AYK9708" s="45"/>
      <c r="AYL9708" s="45"/>
      <c r="AYM9708" s="45"/>
      <c r="AYN9708" s="45"/>
      <c r="AYO9708" s="45"/>
      <c r="AYP9708" s="45"/>
      <c r="AYQ9708" s="45"/>
      <c r="AYR9708" s="45"/>
      <c r="AYS9708" s="45"/>
      <c r="AYT9708" s="45"/>
      <c r="AYU9708" s="45"/>
      <c r="AYV9708" s="45"/>
      <c r="AYW9708" s="45"/>
      <c r="AYX9708" s="45"/>
      <c r="AYY9708" s="45"/>
      <c r="AYZ9708" s="45"/>
      <c r="AZA9708" s="45"/>
      <c r="AZB9708" s="45"/>
      <c r="AZC9708" s="45"/>
      <c r="AZD9708" s="45"/>
      <c r="AZE9708" s="45"/>
      <c r="AZF9708" s="45"/>
      <c r="AZG9708" s="45"/>
      <c r="AZH9708" s="45"/>
      <c r="AZI9708" s="45"/>
      <c r="AZJ9708" s="45"/>
      <c r="AZK9708" s="45"/>
      <c r="AZL9708" s="45"/>
      <c r="AZM9708" s="45"/>
      <c r="AZN9708" s="45"/>
      <c r="AZO9708" s="45"/>
      <c r="AZP9708" s="45"/>
      <c r="AZQ9708" s="45"/>
      <c r="AZR9708" s="45"/>
      <c r="AZS9708" s="45"/>
      <c r="AZT9708" s="45"/>
      <c r="AZU9708" s="45"/>
      <c r="AZV9708" s="45"/>
      <c r="AZW9708" s="45"/>
      <c r="AZX9708" s="45"/>
      <c r="AZY9708" s="45"/>
      <c r="AZZ9708" s="45"/>
      <c r="BAA9708" s="45"/>
      <c r="BAB9708" s="45"/>
      <c r="BAC9708" s="45"/>
      <c r="BAD9708" s="45"/>
      <c r="BAE9708" s="45"/>
      <c r="BAF9708" s="45"/>
      <c r="BAG9708" s="45"/>
      <c r="BAH9708" s="45"/>
      <c r="BAI9708" s="45"/>
      <c r="BAJ9708" s="45"/>
      <c r="BAK9708" s="45"/>
      <c r="BAL9708" s="45"/>
      <c r="BAM9708" s="45"/>
      <c r="BAN9708" s="45"/>
      <c r="BAO9708" s="45"/>
      <c r="BAP9708" s="45"/>
      <c r="BAQ9708" s="45"/>
      <c r="BAR9708" s="45"/>
      <c r="BAS9708" s="45"/>
      <c r="BAT9708" s="45"/>
      <c r="BAU9708" s="45"/>
      <c r="BAV9708" s="45"/>
      <c r="BAW9708" s="45"/>
      <c r="BAX9708" s="45"/>
      <c r="BAY9708" s="45"/>
      <c r="BAZ9708" s="45"/>
      <c r="BBA9708" s="45"/>
      <c r="BBB9708" s="45"/>
      <c r="BBC9708" s="45"/>
      <c r="BBD9708" s="45"/>
      <c r="BBE9708" s="45"/>
      <c r="BBF9708" s="45"/>
      <c r="BBG9708" s="45"/>
      <c r="BBH9708" s="45"/>
      <c r="BBI9708" s="45"/>
      <c r="BBJ9708" s="45"/>
      <c r="BBK9708" s="45"/>
      <c r="BBL9708" s="45"/>
      <c r="BBM9708" s="45"/>
      <c r="BBN9708" s="45"/>
      <c r="BBO9708" s="45"/>
      <c r="BBP9708" s="45"/>
      <c r="BBQ9708" s="45"/>
      <c r="BBR9708" s="45"/>
      <c r="BBS9708" s="45"/>
      <c r="BBT9708" s="45"/>
      <c r="BBU9708" s="45"/>
      <c r="BBV9708" s="45"/>
      <c r="BBW9708" s="45"/>
      <c r="BBX9708" s="45"/>
      <c r="BBY9708" s="45"/>
      <c r="BBZ9708" s="45"/>
      <c r="BCA9708" s="45"/>
      <c r="BCB9708" s="45"/>
      <c r="BCC9708" s="45"/>
      <c r="BCD9708" s="45"/>
      <c r="BCE9708" s="45"/>
      <c r="BCF9708" s="45"/>
      <c r="BCG9708" s="45"/>
      <c r="BCH9708" s="45"/>
      <c r="BCI9708" s="45"/>
      <c r="BCJ9708" s="45"/>
      <c r="BCK9708" s="45"/>
      <c r="BCL9708" s="45"/>
      <c r="BCM9708" s="45"/>
      <c r="BCN9708" s="45"/>
      <c r="BCO9708" s="45"/>
      <c r="BCP9708" s="45"/>
      <c r="BCQ9708" s="45"/>
      <c r="BCR9708" s="45"/>
      <c r="BCS9708" s="45"/>
      <c r="BCT9708" s="45"/>
      <c r="BCU9708" s="45"/>
      <c r="BCV9708" s="45"/>
      <c r="BCW9708" s="45"/>
      <c r="BCX9708" s="45"/>
      <c r="BCY9708" s="45"/>
      <c r="BCZ9708" s="45"/>
      <c r="BDA9708" s="45"/>
      <c r="BDB9708" s="45"/>
      <c r="BDC9708" s="45"/>
      <c r="BDD9708" s="45"/>
      <c r="BDE9708" s="45"/>
      <c r="BDF9708" s="45"/>
      <c r="BDG9708" s="45"/>
      <c r="BDH9708" s="45"/>
      <c r="BDI9708" s="45"/>
      <c r="BDJ9708" s="45"/>
      <c r="BDK9708" s="45"/>
      <c r="BDL9708" s="45"/>
      <c r="BDM9708" s="45"/>
      <c r="BDN9708" s="45"/>
      <c r="BDO9708" s="45"/>
      <c r="BDP9708" s="45"/>
      <c r="BDQ9708" s="45"/>
      <c r="BDR9708" s="45"/>
      <c r="BDS9708" s="45"/>
      <c r="BDT9708" s="45"/>
      <c r="BDU9708" s="45"/>
      <c r="BDV9708" s="45"/>
      <c r="BDW9708" s="45"/>
      <c r="BDX9708" s="45"/>
      <c r="BDY9708" s="45"/>
      <c r="BDZ9708" s="45"/>
      <c r="BEA9708" s="45"/>
      <c r="BEB9708" s="45"/>
      <c r="BEC9708" s="45"/>
      <c r="BED9708" s="45"/>
      <c r="BEE9708" s="45"/>
      <c r="BEF9708" s="45"/>
      <c r="BEG9708" s="45"/>
      <c r="BEH9708" s="45"/>
      <c r="BEI9708" s="45"/>
      <c r="BEJ9708" s="45"/>
      <c r="BEK9708" s="45"/>
      <c r="BEL9708" s="45"/>
      <c r="BEM9708" s="45"/>
      <c r="BEN9708" s="45"/>
      <c r="BEO9708" s="45"/>
      <c r="BEP9708" s="45"/>
      <c r="BEQ9708" s="45"/>
      <c r="BER9708" s="45"/>
      <c r="BES9708" s="45"/>
      <c r="BET9708" s="45"/>
      <c r="BEU9708" s="45"/>
      <c r="BEV9708" s="45"/>
      <c r="BEW9708" s="45"/>
      <c r="BEX9708" s="45"/>
      <c r="BEY9708" s="45"/>
      <c r="BEZ9708" s="45"/>
      <c r="BFA9708" s="45"/>
      <c r="BFB9708" s="45"/>
      <c r="BFC9708" s="45"/>
      <c r="BFD9708" s="45"/>
      <c r="BFE9708" s="45"/>
      <c r="BFF9708" s="45"/>
      <c r="BFG9708" s="45"/>
      <c r="BFH9708" s="45"/>
      <c r="BFI9708" s="45"/>
      <c r="BFJ9708" s="45"/>
      <c r="BFK9708" s="45"/>
      <c r="BFL9708" s="45"/>
      <c r="BFM9708" s="45"/>
      <c r="BFN9708" s="45"/>
      <c r="BFO9708" s="45"/>
      <c r="BFP9708" s="45"/>
      <c r="BFQ9708" s="45"/>
      <c r="BFR9708" s="45"/>
      <c r="BFS9708" s="45"/>
      <c r="BFT9708" s="45"/>
      <c r="BFU9708" s="45"/>
      <c r="BFV9708" s="45"/>
      <c r="BFW9708" s="45"/>
      <c r="BFX9708" s="45"/>
      <c r="BFY9708" s="45"/>
      <c r="BFZ9708" s="45"/>
      <c r="BGA9708" s="45"/>
      <c r="BGB9708" s="45"/>
      <c r="BGC9708" s="45"/>
      <c r="BGD9708" s="45"/>
      <c r="BGE9708" s="45"/>
      <c r="BGF9708" s="45"/>
      <c r="BGG9708" s="45"/>
      <c r="BGH9708" s="45"/>
      <c r="BGI9708" s="45"/>
      <c r="BGJ9708" s="45"/>
      <c r="BGK9708" s="45"/>
      <c r="BGL9708" s="45"/>
      <c r="BGM9708" s="45"/>
      <c r="BGN9708" s="45"/>
      <c r="BGO9708" s="45"/>
      <c r="BGP9708" s="45"/>
      <c r="BGQ9708" s="45"/>
      <c r="BGR9708" s="45"/>
      <c r="BGS9708" s="45"/>
      <c r="BGT9708" s="45"/>
      <c r="BGU9708" s="45"/>
      <c r="BGV9708" s="45"/>
      <c r="BGW9708" s="45"/>
      <c r="BGX9708" s="45"/>
      <c r="BGY9708" s="45"/>
      <c r="BGZ9708" s="45"/>
      <c r="BHA9708" s="45"/>
      <c r="BHB9708" s="45"/>
      <c r="BHC9708" s="45"/>
      <c r="BHD9708" s="45"/>
      <c r="BHE9708" s="45"/>
      <c r="BHF9708" s="45"/>
      <c r="BHG9708" s="45"/>
      <c r="BHH9708" s="45"/>
      <c r="BHI9708" s="45"/>
      <c r="BHJ9708" s="45"/>
      <c r="BHK9708" s="45"/>
      <c r="BHL9708" s="45"/>
      <c r="BHM9708" s="45"/>
      <c r="BHN9708" s="45"/>
      <c r="BHO9708" s="45"/>
      <c r="BHP9708" s="45"/>
      <c r="BHQ9708" s="45"/>
      <c r="BHR9708" s="45"/>
      <c r="BHS9708" s="45"/>
      <c r="BHT9708" s="45"/>
      <c r="BHU9708" s="45"/>
      <c r="BHV9708" s="45"/>
      <c r="BHW9708" s="45"/>
      <c r="BHX9708" s="45"/>
      <c r="BHY9708" s="45"/>
      <c r="BHZ9708" s="45"/>
      <c r="BIA9708" s="45"/>
      <c r="BIB9708" s="45"/>
      <c r="BIC9708" s="45"/>
      <c r="BID9708" s="45"/>
      <c r="BIE9708" s="45"/>
      <c r="BIF9708" s="45"/>
      <c r="BIG9708" s="45"/>
      <c r="BIH9708" s="45"/>
      <c r="BII9708" s="45"/>
      <c r="BIJ9708" s="45"/>
      <c r="BIK9708" s="45"/>
      <c r="BIL9708" s="45"/>
      <c r="BIM9708" s="45"/>
      <c r="BIN9708" s="45"/>
      <c r="BIO9708" s="45"/>
      <c r="BIP9708" s="45"/>
      <c r="BIQ9708" s="45"/>
      <c r="BIR9708" s="45"/>
      <c r="BIS9708" s="45"/>
      <c r="BIT9708" s="45"/>
      <c r="BIU9708" s="45"/>
      <c r="BIV9708" s="45"/>
      <c r="BIW9708" s="45"/>
      <c r="BIX9708" s="45"/>
      <c r="BIY9708" s="45"/>
      <c r="BIZ9708" s="45"/>
      <c r="BJA9708" s="45"/>
      <c r="BJB9708" s="45"/>
      <c r="BJC9708" s="45"/>
      <c r="BJD9708" s="45"/>
      <c r="BJE9708" s="45"/>
      <c r="BJF9708" s="45"/>
      <c r="BJG9708" s="45"/>
      <c r="BJH9708" s="45"/>
      <c r="BJI9708" s="45"/>
      <c r="BJJ9708" s="45"/>
      <c r="BJK9708" s="45"/>
      <c r="BJL9708" s="45"/>
      <c r="BJM9708" s="45"/>
      <c r="BJN9708" s="45"/>
      <c r="BJO9708" s="45"/>
      <c r="BJP9708" s="45"/>
      <c r="BJQ9708" s="45"/>
      <c r="BJR9708" s="45"/>
      <c r="BJS9708" s="45"/>
      <c r="BJT9708" s="45"/>
      <c r="BJU9708" s="45"/>
      <c r="BJV9708" s="45"/>
      <c r="BJW9708" s="45"/>
      <c r="BJX9708" s="45"/>
      <c r="BJY9708" s="45"/>
      <c r="BJZ9708" s="45"/>
      <c r="BKA9708" s="45"/>
      <c r="BKB9708" s="45"/>
      <c r="BKC9708" s="45"/>
      <c r="BKD9708" s="45"/>
      <c r="BKE9708" s="45"/>
      <c r="BKF9708" s="45"/>
      <c r="BKG9708" s="45"/>
      <c r="BKH9708" s="45"/>
      <c r="BKI9708" s="45"/>
      <c r="BKJ9708" s="45"/>
      <c r="BKK9708" s="45"/>
      <c r="BKL9708" s="45"/>
      <c r="BKM9708" s="45"/>
      <c r="BKN9708" s="45"/>
      <c r="BKO9708" s="45"/>
      <c r="BKP9708" s="45"/>
      <c r="BKQ9708" s="45"/>
      <c r="BKR9708" s="45"/>
      <c r="BKS9708" s="45"/>
      <c r="BKT9708" s="45"/>
      <c r="BKU9708" s="45"/>
      <c r="BKV9708" s="45"/>
      <c r="BKW9708" s="45"/>
      <c r="BKX9708" s="45"/>
      <c r="BKY9708" s="45"/>
      <c r="BKZ9708" s="45"/>
      <c r="BLA9708" s="45"/>
      <c r="BLB9708" s="45"/>
      <c r="BLC9708" s="45"/>
      <c r="BLD9708" s="45"/>
      <c r="BLE9708" s="45"/>
      <c r="BLF9708" s="45"/>
      <c r="BLG9708" s="45"/>
      <c r="BLH9708" s="45"/>
      <c r="BLI9708" s="45"/>
      <c r="BLJ9708" s="45"/>
      <c r="BLK9708" s="45"/>
      <c r="BLL9708" s="45"/>
      <c r="BLM9708" s="45"/>
      <c r="BLN9708" s="45"/>
      <c r="BLO9708" s="45"/>
      <c r="BLP9708" s="45"/>
      <c r="BLQ9708" s="45"/>
      <c r="BLR9708" s="45"/>
      <c r="BLS9708" s="45"/>
      <c r="BLT9708" s="45"/>
      <c r="BLU9708" s="45"/>
      <c r="BLV9708" s="45"/>
      <c r="BLW9708" s="45"/>
      <c r="BLX9708" s="45"/>
      <c r="BLY9708" s="45"/>
      <c r="BLZ9708" s="45"/>
      <c r="BMA9708" s="45"/>
      <c r="BMB9708" s="45"/>
      <c r="BMC9708" s="45"/>
      <c r="BMD9708" s="45"/>
      <c r="BME9708" s="45"/>
      <c r="BMF9708" s="45"/>
      <c r="BMG9708" s="45"/>
      <c r="BMH9708" s="45"/>
      <c r="BMI9708" s="45"/>
      <c r="BMJ9708" s="45"/>
      <c r="BMK9708" s="45"/>
      <c r="BML9708" s="45"/>
      <c r="BMM9708" s="45"/>
      <c r="BMN9708" s="45"/>
      <c r="BMO9708" s="45"/>
      <c r="BMP9708" s="45"/>
      <c r="BMQ9708" s="45"/>
      <c r="BMR9708" s="45"/>
      <c r="BMS9708" s="45"/>
      <c r="BMT9708" s="45"/>
      <c r="BMU9708" s="45"/>
      <c r="BMV9708" s="45"/>
      <c r="BMW9708" s="45"/>
      <c r="BMX9708" s="45"/>
      <c r="BMY9708" s="45"/>
      <c r="BMZ9708" s="45"/>
      <c r="BNA9708" s="45"/>
      <c r="BNB9708" s="45"/>
      <c r="BNC9708" s="45"/>
      <c r="BND9708" s="45"/>
      <c r="BNE9708" s="45"/>
      <c r="BNF9708" s="45"/>
      <c r="BNG9708" s="45"/>
      <c r="BNH9708" s="45"/>
      <c r="BNI9708" s="45"/>
      <c r="BNJ9708" s="45"/>
      <c r="BNK9708" s="45"/>
      <c r="BNL9708" s="45"/>
      <c r="BNM9708" s="45"/>
      <c r="BNN9708" s="45"/>
      <c r="BNO9708" s="45"/>
      <c r="BNP9708" s="45"/>
      <c r="BNQ9708" s="45"/>
      <c r="BNR9708" s="45"/>
      <c r="BNS9708" s="45"/>
      <c r="BNT9708" s="45"/>
      <c r="BNU9708" s="45"/>
      <c r="BNV9708" s="45"/>
      <c r="BNW9708" s="45"/>
      <c r="BNX9708" s="45"/>
      <c r="BNY9708" s="45"/>
      <c r="BNZ9708" s="45"/>
      <c r="BOA9708" s="45"/>
      <c r="BOB9708" s="45"/>
      <c r="BOC9708" s="45"/>
      <c r="BOD9708" s="45"/>
      <c r="BOE9708" s="45"/>
      <c r="BOF9708" s="45"/>
      <c r="BOG9708" s="45"/>
      <c r="BOH9708" s="45"/>
      <c r="BOI9708" s="45"/>
      <c r="BOJ9708" s="45"/>
      <c r="BOK9708" s="45"/>
      <c r="BOL9708" s="45"/>
      <c r="BOM9708" s="45"/>
      <c r="BON9708" s="45"/>
      <c r="BOO9708" s="45"/>
      <c r="BOP9708" s="45"/>
      <c r="BOQ9708" s="45"/>
      <c r="BOR9708" s="45"/>
      <c r="BOS9708" s="45"/>
      <c r="BOT9708" s="45"/>
      <c r="BOU9708" s="45"/>
      <c r="BOV9708" s="45"/>
      <c r="BOW9708" s="45"/>
      <c r="BOX9708" s="45"/>
      <c r="BOY9708" s="45"/>
      <c r="BOZ9708" s="45"/>
      <c r="BPA9708" s="45"/>
      <c r="BPB9708" s="45"/>
      <c r="BPC9708" s="45"/>
      <c r="BPD9708" s="45"/>
      <c r="BPE9708" s="45"/>
      <c r="BPF9708" s="45"/>
      <c r="BPG9708" s="45"/>
      <c r="BPH9708" s="45"/>
      <c r="BPI9708" s="45"/>
      <c r="BPJ9708" s="45"/>
      <c r="BPK9708" s="45"/>
      <c r="BPL9708" s="45"/>
      <c r="BPM9708" s="45"/>
      <c r="BPN9708" s="45"/>
      <c r="BPO9708" s="45"/>
      <c r="BPP9708" s="45"/>
      <c r="BPQ9708" s="45"/>
      <c r="BPR9708" s="45"/>
      <c r="BPS9708" s="45"/>
      <c r="BPT9708" s="45"/>
      <c r="BPU9708" s="45"/>
      <c r="BPV9708" s="45"/>
      <c r="BPW9708" s="45"/>
      <c r="BPX9708" s="45"/>
      <c r="BPY9708" s="45"/>
      <c r="BPZ9708" s="45"/>
      <c r="BQA9708" s="45"/>
      <c r="BQB9708" s="45"/>
      <c r="BQC9708" s="45"/>
      <c r="BQD9708" s="45"/>
      <c r="BQE9708" s="45"/>
      <c r="BQF9708" s="45"/>
      <c r="BQG9708" s="45"/>
      <c r="BQH9708" s="45"/>
      <c r="BQI9708" s="45"/>
      <c r="BQJ9708" s="45"/>
      <c r="BQK9708" s="45"/>
      <c r="BQL9708" s="45"/>
      <c r="BQM9708" s="45"/>
      <c r="BQN9708" s="45"/>
      <c r="BQO9708" s="45"/>
      <c r="BQP9708" s="45"/>
      <c r="BQQ9708" s="45"/>
      <c r="BQR9708" s="45"/>
      <c r="BQS9708" s="45"/>
      <c r="BQT9708" s="45"/>
      <c r="BQU9708" s="45"/>
      <c r="BQV9708" s="45"/>
      <c r="BQW9708" s="45"/>
      <c r="BQX9708" s="45"/>
      <c r="BQY9708" s="45"/>
      <c r="BQZ9708" s="45"/>
      <c r="BRA9708" s="45"/>
      <c r="BRB9708" s="45"/>
      <c r="BRC9708" s="45"/>
      <c r="BRD9708" s="45"/>
      <c r="BRE9708" s="45"/>
      <c r="BRF9708" s="45"/>
      <c r="BRG9708" s="45"/>
      <c r="BRH9708" s="45"/>
      <c r="BRI9708" s="45"/>
      <c r="BRJ9708" s="45"/>
      <c r="BRK9708" s="45"/>
      <c r="BRL9708" s="45"/>
      <c r="BRM9708" s="45"/>
      <c r="BRN9708" s="45"/>
      <c r="BRO9708" s="45"/>
      <c r="BRP9708" s="45"/>
      <c r="BRQ9708" s="45"/>
      <c r="BRR9708" s="45"/>
      <c r="BRS9708" s="45"/>
      <c r="BRT9708" s="45"/>
      <c r="BRU9708" s="45"/>
      <c r="BRV9708" s="45"/>
      <c r="BRW9708" s="45"/>
      <c r="BRX9708" s="45"/>
      <c r="BRY9708" s="45"/>
      <c r="BRZ9708" s="45"/>
      <c r="BSA9708" s="45"/>
      <c r="BSB9708" s="45"/>
      <c r="BSC9708" s="45"/>
      <c r="BSD9708" s="45"/>
      <c r="BSE9708" s="45"/>
      <c r="BSF9708" s="45"/>
      <c r="BSG9708" s="45"/>
      <c r="BSH9708" s="45"/>
      <c r="BSI9708" s="45"/>
      <c r="BSJ9708" s="45"/>
      <c r="BSK9708" s="45"/>
      <c r="BSL9708" s="45"/>
      <c r="BSM9708" s="45"/>
      <c r="BSN9708" s="45"/>
      <c r="BSO9708" s="45"/>
      <c r="BSP9708" s="45"/>
      <c r="BSQ9708" s="45"/>
      <c r="BSR9708" s="45"/>
      <c r="BSS9708" s="45"/>
      <c r="BST9708" s="45"/>
      <c r="BSU9708" s="45"/>
      <c r="BSV9708" s="45"/>
      <c r="BSW9708" s="45"/>
      <c r="BSX9708" s="45"/>
      <c r="BSY9708" s="45"/>
      <c r="BSZ9708" s="45"/>
      <c r="BTA9708" s="45"/>
      <c r="BTB9708" s="45"/>
      <c r="BTC9708" s="45"/>
      <c r="BTD9708" s="45"/>
      <c r="BTE9708" s="45"/>
      <c r="BTF9708" s="45"/>
      <c r="BTG9708" s="45"/>
      <c r="BTH9708" s="45"/>
      <c r="BTI9708" s="45"/>
      <c r="BTJ9708" s="45"/>
      <c r="BTK9708" s="45"/>
      <c r="BTL9708" s="45"/>
      <c r="BTM9708" s="45"/>
      <c r="BTN9708" s="45"/>
      <c r="BTO9708" s="45"/>
      <c r="BTP9708" s="45"/>
      <c r="BTQ9708" s="45"/>
      <c r="BTR9708" s="45"/>
      <c r="BTS9708" s="45"/>
      <c r="BTT9708" s="45"/>
      <c r="BTU9708" s="45"/>
      <c r="BTV9708" s="45"/>
      <c r="BTW9708" s="45"/>
      <c r="BTX9708" s="45"/>
      <c r="BTY9708" s="45"/>
      <c r="BTZ9708" s="45"/>
      <c r="BUA9708" s="45"/>
      <c r="BUB9708" s="45"/>
      <c r="BUC9708" s="45"/>
      <c r="BUD9708" s="45"/>
      <c r="BUE9708" s="45"/>
      <c r="BUF9708" s="45"/>
      <c r="BUG9708" s="45"/>
      <c r="BUH9708" s="45"/>
      <c r="BUI9708" s="45"/>
      <c r="BUJ9708" s="45"/>
      <c r="BUK9708" s="45"/>
      <c r="BUL9708" s="45"/>
      <c r="BUM9708" s="45"/>
      <c r="BUN9708" s="45"/>
      <c r="BUO9708" s="45"/>
      <c r="BUP9708" s="45"/>
      <c r="BUQ9708" s="45"/>
      <c r="BUR9708" s="45"/>
      <c r="BUS9708" s="45"/>
      <c r="BUT9708" s="45"/>
      <c r="BUU9708" s="45"/>
      <c r="BUV9708" s="45"/>
      <c r="BUW9708" s="45"/>
      <c r="BUX9708" s="45"/>
      <c r="BUY9708" s="45"/>
      <c r="BUZ9708" s="45"/>
      <c r="BVA9708" s="45"/>
      <c r="BVB9708" s="45"/>
      <c r="BVC9708" s="45"/>
      <c r="BVD9708" s="45"/>
      <c r="BVE9708" s="45"/>
      <c r="BVF9708" s="45"/>
      <c r="BVG9708" s="45"/>
      <c r="BVH9708" s="45"/>
      <c r="BVI9708" s="45"/>
      <c r="BVJ9708" s="45"/>
      <c r="BVK9708" s="45"/>
      <c r="BVL9708" s="45"/>
      <c r="BVM9708" s="45"/>
      <c r="BVN9708" s="45"/>
      <c r="BVO9708" s="45"/>
      <c r="BVP9708" s="45"/>
      <c r="BVQ9708" s="45"/>
      <c r="BVR9708" s="45"/>
      <c r="BVS9708" s="45"/>
      <c r="BVT9708" s="45"/>
      <c r="BVU9708" s="45"/>
      <c r="BVV9708" s="45"/>
      <c r="BVW9708" s="45"/>
      <c r="BVX9708" s="45"/>
      <c r="BVY9708" s="45"/>
      <c r="BVZ9708" s="45"/>
      <c r="BWA9708" s="45"/>
      <c r="BWB9708" s="45"/>
      <c r="BWC9708" s="45"/>
      <c r="BWD9708" s="45"/>
      <c r="BWE9708" s="45"/>
      <c r="BWF9708" s="45"/>
      <c r="BWG9708" s="45"/>
      <c r="BWH9708" s="45"/>
      <c r="BWI9708" s="45"/>
      <c r="BWJ9708" s="45"/>
      <c r="BWK9708" s="45"/>
      <c r="BWL9708" s="45"/>
      <c r="BWM9708" s="45"/>
      <c r="BWN9708" s="45"/>
      <c r="BWO9708" s="45"/>
      <c r="BWP9708" s="45"/>
      <c r="BWQ9708" s="45"/>
      <c r="BWR9708" s="45"/>
      <c r="BWS9708" s="45"/>
      <c r="BWT9708" s="45"/>
      <c r="BWU9708" s="45"/>
      <c r="BWV9708" s="45"/>
      <c r="BWW9708" s="45"/>
      <c r="BWX9708" s="45"/>
      <c r="BWY9708" s="45"/>
      <c r="BWZ9708" s="45"/>
      <c r="BXA9708" s="45"/>
      <c r="BXB9708" s="45"/>
      <c r="BXC9708" s="45"/>
      <c r="BXD9708" s="45"/>
      <c r="BXE9708" s="45"/>
      <c r="BXF9708" s="45"/>
      <c r="BXG9708" s="45"/>
      <c r="BXH9708" s="45"/>
      <c r="BXI9708" s="45"/>
      <c r="BXJ9708" s="45"/>
      <c r="BXK9708" s="45"/>
      <c r="BXL9708" s="45"/>
      <c r="BXM9708" s="45"/>
      <c r="BXN9708" s="45"/>
      <c r="BXO9708" s="45"/>
      <c r="BXP9708" s="45"/>
      <c r="BXQ9708" s="45"/>
      <c r="BXR9708" s="45"/>
      <c r="BXS9708" s="45"/>
      <c r="BXT9708" s="45"/>
      <c r="BXU9708" s="45"/>
      <c r="BXV9708" s="45"/>
      <c r="BXW9708" s="45"/>
      <c r="BXX9708" s="45"/>
      <c r="BXY9708" s="45"/>
      <c r="BXZ9708" s="45"/>
      <c r="BYA9708" s="45"/>
      <c r="BYB9708" s="45"/>
      <c r="BYC9708" s="45"/>
      <c r="BYD9708" s="45"/>
      <c r="BYE9708" s="45"/>
      <c r="BYF9708" s="45"/>
      <c r="BYG9708" s="45"/>
      <c r="BYH9708" s="45"/>
      <c r="BYI9708" s="45"/>
      <c r="BYJ9708" s="45"/>
      <c r="BYK9708" s="45"/>
      <c r="BYL9708" s="45"/>
      <c r="BYM9708" s="45"/>
      <c r="BYN9708" s="45"/>
      <c r="BYO9708" s="45"/>
      <c r="BYP9708" s="45"/>
      <c r="BYQ9708" s="45"/>
      <c r="BYR9708" s="45"/>
      <c r="BYS9708" s="45"/>
      <c r="BYT9708" s="45"/>
      <c r="BYU9708" s="45"/>
      <c r="BYV9708" s="45"/>
      <c r="BYW9708" s="45"/>
      <c r="BYX9708" s="45"/>
      <c r="BYY9708" s="45"/>
      <c r="BYZ9708" s="45"/>
      <c r="BZA9708" s="45"/>
      <c r="BZB9708" s="45"/>
      <c r="BZC9708" s="45"/>
      <c r="BZD9708" s="45"/>
      <c r="BZE9708" s="45"/>
      <c r="BZF9708" s="45"/>
      <c r="BZG9708" s="45"/>
      <c r="BZH9708" s="45"/>
      <c r="BZI9708" s="45"/>
      <c r="BZJ9708" s="45"/>
      <c r="BZK9708" s="45"/>
      <c r="BZL9708" s="45"/>
      <c r="BZM9708" s="45"/>
      <c r="BZN9708" s="45"/>
      <c r="BZO9708" s="45"/>
      <c r="BZP9708" s="45"/>
      <c r="BZQ9708" s="45"/>
      <c r="BZR9708" s="45"/>
      <c r="BZS9708" s="45"/>
      <c r="BZT9708" s="45"/>
      <c r="BZU9708" s="45"/>
      <c r="BZV9708" s="45"/>
      <c r="BZW9708" s="45"/>
      <c r="BZX9708" s="45"/>
      <c r="BZY9708" s="45"/>
      <c r="BZZ9708" s="45"/>
      <c r="CAA9708" s="45"/>
      <c r="CAB9708" s="45"/>
      <c r="CAC9708" s="45"/>
      <c r="CAD9708" s="45"/>
      <c r="CAE9708" s="45"/>
      <c r="CAF9708" s="45"/>
      <c r="CAG9708" s="45"/>
      <c r="CAH9708" s="45"/>
      <c r="CAI9708" s="45"/>
      <c r="CAJ9708" s="45"/>
      <c r="CAK9708" s="45"/>
      <c r="CAL9708" s="45"/>
      <c r="CAM9708" s="45"/>
      <c r="CAN9708" s="45"/>
      <c r="CAO9708" s="45"/>
      <c r="CAP9708" s="45"/>
      <c r="CAQ9708" s="45"/>
      <c r="CAR9708" s="45"/>
      <c r="CAS9708" s="45"/>
      <c r="CAT9708" s="45"/>
      <c r="CAU9708" s="45"/>
      <c r="CAV9708" s="45"/>
      <c r="CAW9708" s="45"/>
      <c r="CAX9708" s="45"/>
      <c r="CAY9708" s="45"/>
      <c r="CAZ9708" s="45"/>
      <c r="CBA9708" s="45"/>
      <c r="CBB9708" s="45"/>
      <c r="CBC9708" s="45"/>
      <c r="CBD9708" s="45"/>
      <c r="CBE9708" s="45"/>
      <c r="CBF9708" s="45"/>
      <c r="CBG9708" s="45"/>
      <c r="CBH9708" s="45"/>
      <c r="CBI9708" s="45"/>
      <c r="CBJ9708" s="45"/>
      <c r="CBK9708" s="45"/>
      <c r="CBL9708" s="45"/>
      <c r="CBM9708" s="45"/>
      <c r="CBN9708" s="45"/>
      <c r="CBO9708" s="45"/>
      <c r="CBP9708" s="45"/>
      <c r="CBQ9708" s="45"/>
      <c r="CBR9708" s="45"/>
      <c r="CBS9708" s="45"/>
      <c r="CBT9708" s="45"/>
      <c r="CBU9708" s="45"/>
      <c r="CBV9708" s="45"/>
      <c r="CBW9708" s="45"/>
      <c r="CBX9708" s="45"/>
      <c r="CBY9708" s="45"/>
      <c r="CBZ9708" s="45"/>
      <c r="CCA9708" s="45"/>
      <c r="CCB9708" s="45"/>
      <c r="CCC9708" s="45"/>
      <c r="CCD9708" s="45"/>
      <c r="CCE9708" s="45"/>
      <c r="CCF9708" s="45"/>
      <c r="CCG9708" s="45"/>
      <c r="CCH9708" s="45"/>
      <c r="CCI9708" s="45"/>
      <c r="CCJ9708" s="45"/>
      <c r="CCK9708" s="45"/>
      <c r="CCL9708" s="45"/>
      <c r="CCM9708" s="45"/>
      <c r="CCN9708" s="45"/>
      <c r="CCO9708" s="45"/>
      <c r="CCP9708" s="45"/>
      <c r="CCQ9708" s="45"/>
      <c r="CCR9708" s="45"/>
      <c r="CCS9708" s="45"/>
      <c r="CCT9708" s="45"/>
      <c r="CCU9708" s="45"/>
      <c r="CCV9708" s="45"/>
      <c r="CCW9708" s="45"/>
      <c r="CCX9708" s="45"/>
      <c r="CCY9708" s="45"/>
      <c r="CCZ9708" s="45"/>
      <c r="CDA9708" s="45"/>
      <c r="CDB9708" s="45"/>
      <c r="CDC9708" s="45"/>
      <c r="CDD9708" s="45"/>
      <c r="CDE9708" s="45"/>
      <c r="CDF9708" s="45"/>
      <c r="CDG9708" s="45"/>
      <c r="CDH9708" s="45"/>
      <c r="CDI9708" s="45"/>
      <c r="CDJ9708" s="45"/>
      <c r="CDK9708" s="45"/>
      <c r="CDL9708" s="45"/>
      <c r="CDM9708" s="45"/>
      <c r="CDN9708" s="45"/>
      <c r="CDO9708" s="45"/>
      <c r="CDP9708" s="45"/>
      <c r="CDQ9708" s="45"/>
      <c r="CDR9708" s="45"/>
      <c r="CDS9708" s="45"/>
      <c r="CDT9708" s="45"/>
      <c r="CDU9708" s="45"/>
      <c r="CDV9708" s="45"/>
      <c r="CDW9708" s="45"/>
      <c r="CDX9708" s="45"/>
      <c r="CDY9708" s="45"/>
      <c r="CDZ9708" s="45"/>
      <c r="CEA9708" s="45"/>
      <c r="CEB9708" s="45"/>
      <c r="CEC9708" s="45"/>
      <c r="CED9708" s="45"/>
      <c r="CEE9708" s="45"/>
      <c r="CEF9708" s="45"/>
      <c r="CEG9708" s="45"/>
      <c r="CEH9708" s="45"/>
      <c r="CEI9708" s="45"/>
      <c r="CEJ9708" s="45"/>
      <c r="CEK9708" s="45"/>
      <c r="CEL9708" s="45"/>
      <c r="CEM9708" s="45"/>
      <c r="CEN9708" s="45"/>
      <c r="CEO9708" s="45"/>
      <c r="CEP9708" s="45"/>
      <c r="CEQ9708" s="45"/>
      <c r="CER9708" s="45"/>
      <c r="CES9708" s="45"/>
      <c r="CET9708" s="45"/>
      <c r="CEU9708" s="45"/>
      <c r="CEV9708" s="45"/>
      <c r="CEW9708" s="45"/>
      <c r="CEX9708" s="45"/>
      <c r="CEY9708" s="45"/>
      <c r="CEZ9708" s="45"/>
      <c r="CFA9708" s="45"/>
      <c r="CFB9708" s="45"/>
      <c r="CFC9708" s="45"/>
      <c r="CFD9708" s="45"/>
      <c r="CFE9708" s="45"/>
      <c r="CFF9708" s="45"/>
      <c r="CFG9708" s="45"/>
      <c r="CFH9708" s="45"/>
      <c r="CFI9708" s="45"/>
      <c r="CFJ9708" s="45"/>
      <c r="CFK9708" s="45"/>
      <c r="CFL9708" s="45"/>
      <c r="CFM9708" s="45"/>
      <c r="CFN9708" s="45"/>
      <c r="CFO9708" s="45"/>
      <c r="CFP9708" s="45"/>
      <c r="CFQ9708" s="45"/>
      <c r="CFR9708" s="45"/>
      <c r="CFS9708" s="45"/>
      <c r="CFT9708" s="45"/>
      <c r="CFU9708" s="45"/>
      <c r="CFV9708" s="45"/>
      <c r="CFW9708" s="45"/>
      <c r="CFX9708" s="45"/>
      <c r="CFY9708" s="45"/>
      <c r="CFZ9708" s="45"/>
      <c r="CGA9708" s="45"/>
      <c r="CGB9708" s="45"/>
      <c r="CGC9708" s="45"/>
      <c r="CGD9708" s="45"/>
      <c r="CGE9708" s="45"/>
      <c r="CGF9708" s="45"/>
      <c r="CGG9708" s="45"/>
      <c r="CGH9708" s="45"/>
      <c r="CGI9708" s="45"/>
      <c r="CGJ9708" s="45"/>
      <c r="CGK9708" s="45"/>
      <c r="CGL9708" s="45"/>
      <c r="CGM9708" s="45"/>
      <c r="CGN9708" s="45"/>
      <c r="CGO9708" s="45"/>
      <c r="CGP9708" s="45"/>
      <c r="CGQ9708" s="45"/>
      <c r="CGR9708" s="45"/>
      <c r="CGS9708" s="45"/>
      <c r="CGT9708" s="45"/>
      <c r="CGU9708" s="45"/>
      <c r="CGV9708" s="45"/>
      <c r="CGW9708" s="45"/>
      <c r="CGX9708" s="45"/>
      <c r="CGY9708" s="45"/>
      <c r="CGZ9708" s="45"/>
      <c r="CHA9708" s="45"/>
      <c r="CHB9708" s="45"/>
      <c r="CHC9708" s="45"/>
      <c r="CHD9708" s="45"/>
      <c r="CHE9708" s="45"/>
      <c r="CHF9708" s="45"/>
      <c r="CHG9708" s="45"/>
      <c r="CHH9708" s="45"/>
      <c r="CHI9708" s="45"/>
      <c r="CHJ9708" s="45"/>
      <c r="CHK9708" s="45"/>
      <c r="CHL9708" s="45"/>
      <c r="CHM9708" s="45"/>
      <c r="CHN9708" s="45"/>
      <c r="CHO9708" s="45"/>
      <c r="CHP9708" s="45"/>
      <c r="CHQ9708" s="45"/>
      <c r="CHR9708" s="45"/>
      <c r="CHS9708" s="45"/>
      <c r="CHT9708" s="45"/>
      <c r="CHU9708" s="45"/>
      <c r="CHV9708" s="45"/>
      <c r="CHW9708" s="45"/>
      <c r="CHX9708" s="45"/>
      <c r="CHY9708" s="45"/>
      <c r="CHZ9708" s="45"/>
      <c r="CIA9708" s="45"/>
      <c r="CIB9708" s="45"/>
      <c r="CIC9708" s="45"/>
      <c r="CID9708" s="45"/>
      <c r="CIE9708" s="45"/>
      <c r="CIF9708" s="45"/>
      <c r="CIG9708" s="45"/>
      <c r="CIH9708" s="45"/>
      <c r="CII9708" s="45"/>
      <c r="CIJ9708" s="45"/>
      <c r="CIK9708" s="45"/>
      <c r="CIL9708" s="45"/>
      <c r="CIM9708" s="45"/>
      <c r="CIN9708" s="45"/>
      <c r="CIO9708" s="45"/>
      <c r="CIP9708" s="45"/>
      <c r="CIQ9708" s="45"/>
      <c r="CIR9708" s="45"/>
      <c r="CIS9708" s="45"/>
      <c r="CIT9708" s="45"/>
      <c r="CIU9708" s="45"/>
      <c r="CIV9708" s="45"/>
      <c r="CIW9708" s="45"/>
      <c r="CIX9708" s="45"/>
      <c r="CIY9708" s="45"/>
      <c r="CIZ9708" s="45"/>
      <c r="CJA9708" s="45"/>
      <c r="CJB9708" s="45"/>
      <c r="CJC9708" s="45"/>
      <c r="CJD9708" s="45"/>
      <c r="CJE9708" s="45"/>
      <c r="CJF9708" s="45"/>
      <c r="CJG9708" s="45"/>
      <c r="CJH9708" s="45"/>
      <c r="CJI9708" s="45"/>
      <c r="CJJ9708" s="45"/>
      <c r="CJK9708" s="45"/>
      <c r="CJL9708" s="45"/>
      <c r="CJM9708" s="45"/>
      <c r="CJN9708" s="45"/>
      <c r="CJO9708" s="45"/>
      <c r="CJP9708" s="45"/>
      <c r="CJQ9708" s="45"/>
      <c r="CJR9708" s="45"/>
      <c r="CJS9708" s="45"/>
      <c r="CJT9708" s="45"/>
      <c r="CJU9708" s="45"/>
      <c r="CJV9708" s="45"/>
      <c r="CJW9708" s="45"/>
      <c r="CJX9708" s="45"/>
      <c r="CJY9708" s="45"/>
      <c r="CJZ9708" s="45"/>
      <c r="CKA9708" s="45"/>
      <c r="CKB9708" s="45"/>
      <c r="CKC9708" s="45"/>
      <c r="CKD9708" s="45"/>
      <c r="CKE9708" s="45"/>
      <c r="CKF9708" s="45"/>
      <c r="CKG9708" s="45"/>
      <c r="CKH9708" s="45"/>
      <c r="CKI9708" s="45"/>
      <c r="CKJ9708" s="45"/>
      <c r="CKK9708" s="45"/>
      <c r="CKL9708" s="45"/>
      <c r="CKM9708" s="45"/>
      <c r="CKN9708" s="45"/>
      <c r="CKO9708" s="45"/>
      <c r="CKP9708" s="45"/>
      <c r="CKQ9708" s="45"/>
      <c r="CKR9708" s="45"/>
      <c r="CKS9708" s="45"/>
      <c r="CKT9708" s="45"/>
      <c r="CKU9708" s="45"/>
      <c r="CKV9708" s="45"/>
      <c r="CKW9708" s="45"/>
      <c r="CKX9708" s="45"/>
      <c r="CKY9708" s="45"/>
      <c r="CKZ9708" s="45"/>
      <c r="CLA9708" s="45"/>
      <c r="CLB9708" s="45"/>
      <c r="CLC9708" s="45"/>
      <c r="CLD9708" s="45"/>
      <c r="CLE9708" s="45"/>
      <c r="CLF9708" s="45"/>
      <c r="CLG9708" s="45"/>
      <c r="CLH9708" s="45"/>
      <c r="CLI9708" s="45"/>
      <c r="CLJ9708" s="45"/>
      <c r="CLK9708" s="45"/>
      <c r="CLL9708" s="45"/>
      <c r="CLM9708" s="45"/>
      <c r="CLN9708" s="45"/>
      <c r="CLO9708" s="45"/>
      <c r="CLP9708" s="45"/>
      <c r="CLQ9708" s="45"/>
      <c r="CLR9708" s="45"/>
      <c r="CLS9708" s="45"/>
      <c r="CLT9708" s="45"/>
      <c r="CLU9708" s="45"/>
      <c r="CLV9708" s="45"/>
      <c r="CLW9708" s="45"/>
      <c r="CLX9708" s="45"/>
      <c r="CLY9708" s="45"/>
      <c r="CLZ9708" s="45"/>
      <c r="CMA9708" s="45"/>
      <c r="CMB9708" s="45"/>
      <c r="CMC9708" s="45"/>
      <c r="CMD9708" s="45"/>
      <c r="CME9708" s="45"/>
      <c r="CMF9708" s="45"/>
      <c r="CMG9708" s="45"/>
      <c r="CMH9708" s="45"/>
      <c r="CMI9708" s="45"/>
      <c r="CMJ9708" s="45"/>
      <c r="CMK9708" s="45"/>
      <c r="CML9708" s="45"/>
      <c r="CMM9708" s="45"/>
      <c r="CMN9708" s="45"/>
      <c r="CMO9708" s="45"/>
      <c r="CMP9708" s="45"/>
      <c r="CMQ9708" s="45"/>
      <c r="CMR9708" s="45"/>
      <c r="CMS9708" s="45"/>
      <c r="CMT9708" s="45"/>
      <c r="CMU9708" s="45"/>
      <c r="CMV9708" s="45"/>
      <c r="CMW9708" s="45"/>
      <c r="CMX9708" s="45"/>
      <c r="CMY9708" s="45"/>
      <c r="CMZ9708" s="45"/>
      <c r="CNA9708" s="45"/>
      <c r="CNB9708" s="45"/>
      <c r="CNC9708" s="45"/>
      <c r="CND9708" s="45"/>
      <c r="CNE9708" s="45"/>
      <c r="CNF9708" s="45"/>
      <c r="CNG9708" s="45"/>
      <c r="CNH9708" s="45"/>
      <c r="CNI9708" s="45"/>
      <c r="CNJ9708" s="45"/>
      <c r="CNK9708" s="45"/>
      <c r="CNL9708" s="45"/>
      <c r="CNM9708" s="45"/>
      <c r="CNN9708" s="45"/>
      <c r="CNO9708" s="45"/>
      <c r="CNP9708" s="45"/>
      <c r="CNQ9708" s="45"/>
      <c r="CNR9708" s="45"/>
      <c r="CNS9708" s="45"/>
      <c r="CNT9708" s="45"/>
      <c r="CNU9708" s="45"/>
      <c r="CNV9708" s="45"/>
      <c r="CNW9708" s="45"/>
      <c r="CNX9708" s="45"/>
      <c r="CNY9708" s="45"/>
      <c r="CNZ9708" s="45"/>
      <c r="COA9708" s="45"/>
      <c r="COB9708" s="45"/>
      <c r="COC9708" s="45"/>
      <c r="COD9708" s="45"/>
      <c r="COE9708" s="45"/>
      <c r="COF9708" s="45"/>
      <c r="COG9708" s="45"/>
      <c r="COH9708" s="45"/>
      <c r="COI9708" s="45"/>
      <c r="COJ9708" s="45"/>
      <c r="COK9708" s="45"/>
      <c r="COL9708" s="45"/>
      <c r="COM9708" s="45"/>
      <c r="CON9708" s="45"/>
      <c r="COO9708" s="45"/>
      <c r="COP9708" s="45"/>
      <c r="COQ9708" s="45"/>
      <c r="COR9708" s="45"/>
      <c r="COS9708" s="45"/>
      <c r="COT9708" s="45"/>
      <c r="COU9708" s="45"/>
      <c r="COV9708" s="45"/>
      <c r="COW9708" s="45"/>
      <c r="COX9708" s="45"/>
      <c r="COY9708" s="45"/>
      <c r="COZ9708" s="45"/>
      <c r="CPA9708" s="45"/>
      <c r="CPB9708" s="45"/>
      <c r="CPC9708" s="45"/>
      <c r="CPD9708" s="45"/>
      <c r="CPE9708" s="45"/>
      <c r="CPF9708" s="45"/>
      <c r="CPG9708" s="45"/>
      <c r="CPH9708" s="45"/>
      <c r="CPI9708" s="45"/>
      <c r="CPJ9708" s="45"/>
      <c r="CPK9708" s="45"/>
      <c r="CPL9708" s="45"/>
      <c r="CPM9708" s="45"/>
      <c r="CPN9708" s="45"/>
      <c r="CPO9708" s="45"/>
      <c r="CPP9708" s="45"/>
      <c r="CPQ9708" s="45"/>
      <c r="CPR9708" s="45"/>
      <c r="CPS9708" s="45"/>
      <c r="CPT9708" s="45"/>
      <c r="CPU9708" s="45"/>
      <c r="CPV9708" s="45"/>
      <c r="CPW9708" s="45"/>
      <c r="CPX9708" s="45"/>
      <c r="CPY9708" s="45"/>
      <c r="CPZ9708" s="45"/>
      <c r="CQA9708" s="45"/>
      <c r="CQB9708" s="45"/>
      <c r="CQC9708" s="45"/>
      <c r="CQD9708" s="45"/>
      <c r="CQE9708" s="45"/>
      <c r="CQF9708" s="45"/>
      <c r="CQG9708" s="45"/>
      <c r="CQH9708" s="45"/>
      <c r="CQI9708" s="45"/>
      <c r="CQJ9708" s="45"/>
      <c r="CQK9708" s="45"/>
      <c r="CQL9708" s="45"/>
      <c r="CQM9708" s="45"/>
      <c r="CQN9708" s="45"/>
      <c r="CQO9708" s="45"/>
      <c r="CQP9708" s="45"/>
      <c r="CQQ9708" s="45"/>
      <c r="CQR9708" s="45"/>
      <c r="CQS9708" s="45"/>
      <c r="CQT9708" s="45"/>
      <c r="CQU9708" s="45"/>
      <c r="CQV9708" s="45"/>
      <c r="CQW9708" s="45"/>
      <c r="CQX9708" s="45"/>
      <c r="CQY9708" s="45"/>
      <c r="CQZ9708" s="45"/>
      <c r="CRA9708" s="45"/>
      <c r="CRB9708" s="45"/>
      <c r="CRC9708" s="45"/>
      <c r="CRD9708" s="45"/>
      <c r="CRE9708" s="45"/>
      <c r="CRF9708" s="45"/>
      <c r="CRG9708" s="45"/>
      <c r="CRH9708" s="45"/>
      <c r="CRI9708" s="45"/>
      <c r="CRJ9708" s="45"/>
      <c r="CRK9708" s="45"/>
      <c r="CRL9708" s="45"/>
      <c r="CRM9708" s="45"/>
      <c r="CRN9708" s="45"/>
      <c r="CRO9708" s="45"/>
      <c r="CRP9708" s="45"/>
      <c r="CRQ9708" s="45"/>
      <c r="CRR9708" s="45"/>
      <c r="CRS9708" s="45"/>
      <c r="CRT9708" s="45"/>
      <c r="CRU9708" s="45"/>
      <c r="CRV9708" s="45"/>
      <c r="CRW9708" s="45"/>
      <c r="CRX9708" s="45"/>
      <c r="CRY9708" s="45"/>
      <c r="CRZ9708" s="45"/>
      <c r="CSA9708" s="45"/>
      <c r="CSB9708" s="45"/>
      <c r="CSC9708" s="45"/>
      <c r="CSD9708" s="45"/>
      <c r="CSE9708" s="45"/>
      <c r="CSF9708" s="45"/>
      <c r="CSG9708" s="45"/>
      <c r="CSH9708" s="45"/>
      <c r="CSI9708" s="45"/>
      <c r="CSJ9708" s="45"/>
      <c r="CSK9708" s="45"/>
      <c r="CSL9708" s="45"/>
      <c r="CSM9708" s="45"/>
      <c r="CSN9708" s="45"/>
      <c r="CSO9708" s="45"/>
      <c r="CSP9708" s="45"/>
      <c r="CSQ9708" s="45"/>
      <c r="CSR9708" s="45"/>
      <c r="CSS9708" s="45"/>
      <c r="CST9708" s="45"/>
      <c r="CSU9708" s="45"/>
      <c r="CSV9708" s="45"/>
      <c r="CSW9708" s="45"/>
      <c r="CSX9708" s="45"/>
      <c r="CSY9708" s="45"/>
      <c r="CSZ9708" s="45"/>
      <c r="CTA9708" s="45"/>
      <c r="CTB9708" s="45"/>
      <c r="CTC9708" s="45"/>
      <c r="CTD9708" s="45"/>
      <c r="CTE9708" s="45"/>
      <c r="CTF9708" s="45"/>
      <c r="CTG9708" s="45"/>
      <c r="CTH9708" s="45"/>
      <c r="CTI9708" s="45"/>
      <c r="CTJ9708" s="45"/>
      <c r="CTK9708" s="45"/>
      <c r="CTL9708" s="45"/>
      <c r="CTM9708" s="45"/>
      <c r="CTN9708" s="45"/>
      <c r="CTO9708" s="45"/>
      <c r="CTP9708" s="45"/>
      <c r="CTQ9708" s="45"/>
      <c r="CTR9708" s="45"/>
      <c r="CTS9708" s="45"/>
      <c r="CTT9708" s="45"/>
      <c r="CTU9708" s="45"/>
      <c r="CTV9708" s="45"/>
      <c r="CTW9708" s="45"/>
      <c r="CTX9708" s="45"/>
      <c r="CTY9708" s="45"/>
      <c r="CTZ9708" s="45"/>
      <c r="CUA9708" s="45"/>
      <c r="CUB9708" s="45"/>
      <c r="CUC9708" s="45"/>
      <c r="CUD9708" s="45"/>
      <c r="CUE9708" s="45"/>
      <c r="CUF9708" s="45"/>
      <c r="CUG9708" s="45"/>
      <c r="CUH9708" s="45"/>
      <c r="CUI9708" s="45"/>
      <c r="CUJ9708" s="45"/>
      <c r="CUK9708" s="45"/>
      <c r="CUL9708" s="45"/>
      <c r="CUM9708" s="45"/>
      <c r="CUN9708" s="45"/>
      <c r="CUO9708" s="45"/>
      <c r="CUP9708" s="45"/>
      <c r="CUQ9708" s="45"/>
      <c r="CUR9708" s="45"/>
      <c r="CUS9708" s="45"/>
      <c r="CUT9708" s="45"/>
      <c r="CUU9708" s="45"/>
      <c r="CUV9708" s="45"/>
      <c r="CUW9708" s="45"/>
      <c r="CUX9708" s="45"/>
      <c r="CUY9708" s="45"/>
      <c r="CUZ9708" s="45"/>
      <c r="CVA9708" s="45"/>
      <c r="CVB9708" s="45"/>
      <c r="CVC9708" s="45"/>
      <c r="CVD9708" s="45"/>
      <c r="CVE9708" s="45"/>
      <c r="CVF9708" s="45"/>
      <c r="CVG9708" s="45"/>
      <c r="CVH9708" s="45"/>
      <c r="CVI9708" s="45"/>
      <c r="CVJ9708" s="45"/>
      <c r="CVK9708" s="45"/>
      <c r="CVL9708" s="45"/>
      <c r="CVM9708" s="45"/>
      <c r="CVN9708" s="45"/>
      <c r="CVO9708" s="45"/>
      <c r="CVP9708" s="45"/>
      <c r="CVQ9708" s="45"/>
      <c r="CVR9708" s="45"/>
      <c r="CVS9708" s="45"/>
      <c r="CVT9708" s="45"/>
      <c r="CVU9708" s="45"/>
      <c r="CVV9708" s="45"/>
      <c r="CVW9708" s="45"/>
      <c r="CVX9708" s="45"/>
      <c r="CVY9708" s="45"/>
      <c r="CVZ9708" s="45"/>
      <c r="CWA9708" s="45"/>
      <c r="CWB9708" s="45"/>
      <c r="CWC9708" s="45"/>
      <c r="CWD9708" s="45"/>
      <c r="CWE9708" s="45"/>
      <c r="CWF9708" s="45"/>
      <c r="CWG9708" s="45"/>
      <c r="CWH9708" s="45"/>
      <c r="CWI9708" s="45"/>
      <c r="CWJ9708" s="45"/>
      <c r="CWK9708" s="45"/>
      <c r="CWL9708" s="45"/>
      <c r="CWM9708" s="45"/>
      <c r="CWN9708" s="45"/>
      <c r="CWO9708" s="45"/>
      <c r="CWP9708" s="45"/>
      <c r="CWQ9708" s="45"/>
      <c r="CWR9708" s="45"/>
      <c r="CWS9708" s="45"/>
      <c r="CWT9708" s="45"/>
      <c r="CWU9708" s="45"/>
      <c r="CWV9708" s="45"/>
      <c r="CWW9708" s="45"/>
      <c r="CWX9708" s="45"/>
      <c r="CWY9708" s="45"/>
      <c r="CWZ9708" s="45"/>
      <c r="CXA9708" s="45"/>
      <c r="CXB9708" s="45"/>
      <c r="CXC9708" s="45"/>
      <c r="CXD9708" s="45"/>
      <c r="CXE9708" s="45"/>
      <c r="CXF9708" s="45"/>
      <c r="CXG9708" s="45"/>
      <c r="CXH9708" s="45"/>
      <c r="CXI9708" s="45"/>
      <c r="CXJ9708" s="45"/>
      <c r="CXK9708" s="45"/>
      <c r="CXL9708" s="45"/>
      <c r="CXM9708" s="45"/>
      <c r="CXN9708" s="45"/>
      <c r="CXO9708" s="45"/>
      <c r="CXP9708" s="45"/>
      <c r="CXQ9708" s="45"/>
      <c r="CXR9708" s="45"/>
      <c r="CXS9708" s="45"/>
      <c r="CXT9708" s="45"/>
      <c r="CXU9708" s="45"/>
      <c r="CXV9708" s="45"/>
      <c r="CXW9708" s="45"/>
      <c r="CXX9708" s="45"/>
      <c r="CXY9708" s="45"/>
      <c r="CXZ9708" s="45"/>
      <c r="CYA9708" s="45"/>
      <c r="CYB9708" s="45"/>
      <c r="CYC9708" s="45"/>
      <c r="CYD9708" s="45"/>
      <c r="CYE9708" s="45"/>
      <c r="CYF9708" s="45"/>
      <c r="CYG9708" s="45"/>
      <c r="CYH9708" s="45"/>
      <c r="CYI9708" s="45"/>
      <c r="CYJ9708" s="45"/>
      <c r="CYK9708" s="45"/>
      <c r="CYL9708" s="45"/>
      <c r="CYM9708" s="45"/>
      <c r="CYN9708" s="45"/>
      <c r="CYO9708" s="45"/>
      <c r="CYP9708" s="45"/>
      <c r="CYQ9708" s="45"/>
      <c r="CYR9708" s="45"/>
      <c r="CYS9708" s="45"/>
      <c r="CYT9708" s="45"/>
      <c r="CYU9708" s="45"/>
      <c r="CYV9708" s="45"/>
      <c r="CYW9708" s="45"/>
      <c r="CYX9708" s="45"/>
      <c r="CYY9708" s="45"/>
      <c r="CYZ9708" s="45"/>
      <c r="CZA9708" s="45"/>
      <c r="CZB9708" s="45"/>
      <c r="CZC9708" s="45"/>
      <c r="CZD9708" s="45"/>
      <c r="CZE9708" s="45"/>
      <c r="CZF9708" s="45"/>
      <c r="CZG9708" s="45"/>
      <c r="CZH9708" s="45"/>
      <c r="CZI9708" s="45"/>
      <c r="CZJ9708" s="45"/>
      <c r="CZK9708" s="45"/>
      <c r="CZL9708" s="45"/>
      <c r="CZM9708" s="45"/>
      <c r="CZN9708" s="45"/>
      <c r="CZO9708" s="45"/>
      <c r="CZP9708" s="45"/>
      <c r="CZQ9708" s="45"/>
      <c r="CZR9708" s="45"/>
      <c r="CZS9708" s="45"/>
      <c r="CZT9708" s="45"/>
      <c r="CZU9708" s="45"/>
      <c r="CZV9708" s="45"/>
      <c r="CZW9708" s="45"/>
      <c r="CZX9708" s="45"/>
      <c r="CZY9708" s="45"/>
      <c r="CZZ9708" s="45"/>
      <c r="DAA9708" s="45"/>
      <c r="DAB9708" s="45"/>
      <c r="DAC9708" s="45"/>
      <c r="DAD9708" s="45"/>
      <c r="DAE9708" s="45"/>
      <c r="DAF9708" s="45"/>
      <c r="DAG9708" s="45"/>
      <c r="DAH9708" s="45"/>
      <c r="DAI9708" s="45"/>
      <c r="DAJ9708" s="45"/>
      <c r="DAK9708" s="45"/>
      <c r="DAL9708" s="45"/>
      <c r="DAM9708" s="45"/>
      <c r="DAN9708" s="45"/>
      <c r="DAO9708" s="45"/>
      <c r="DAP9708" s="45"/>
      <c r="DAQ9708" s="45"/>
      <c r="DAR9708" s="45"/>
      <c r="DAS9708" s="45"/>
      <c r="DAT9708" s="45"/>
      <c r="DAU9708" s="45"/>
      <c r="DAV9708" s="45"/>
      <c r="DAW9708" s="45"/>
      <c r="DAX9708" s="45"/>
      <c r="DAY9708" s="45"/>
      <c r="DAZ9708" s="45"/>
      <c r="DBA9708" s="45"/>
      <c r="DBB9708" s="45"/>
      <c r="DBC9708" s="45"/>
      <c r="DBD9708" s="45"/>
      <c r="DBE9708" s="45"/>
      <c r="DBF9708" s="45"/>
      <c r="DBG9708" s="45"/>
      <c r="DBH9708" s="45"/>
      <c r="DBI9708" s="45"/>
      <c r="DBJ9708" s="45"/>
      <c r="DBK9708" s="45"/>
      <c r="DBL9708" s="45"/>
      <c r="DBM9708" s="45"/>
      <c r="DBN9708" s="45"/>
      <c r="DBO9708" s="45"/>
      <c r="DBP9708" s="45"/>
      <c r="DBQ9708" s="45"/>
      <c r="DBR9708" s="45"/>
      <c r="DBS9708" s="45"/>
      <c r="DBT9708" s="45"/>
      <c r="DBU9708" s="45"/>
      <c r="DBV9708" s="45"/>
      <c r="DBW9708" s="45"/>
      <c r="DBX9708" s="45"/>
      <c r="DBY9708" s="45"/>
      <c r="DBZ9708" s="45"/>
      <c r="DCA9708" s="45"/>
      <c r="DCB9708" s="45"/>
      <c r="DCC9708" s="45"/>
      <c r="DCD9708" s="45"/>
      <c r="DCE9708" s="45"/>
      <c r="DCF9708" s="45"/>
      <c r="DCG9708" s="45"/>
      <c r="DCH9708" s="45"/>
      <c r="DCI9708" s="45"/>
      <c r="DCJ9708" s="45"/>
      <c r="DCK9708" s="45"/>
      <c r="DCL9708" s="45"/>
      <c r="DCM9708" s="45"/>
      <c r="DCN9708" s="45"/>
      <c r="DCO9708" s="45"/>
      <c r="DCP9708" s="45"/>
      <c r="DCQ9708" s="45"/>
      <c r="DCR9708" s="45"/>
      <c r="DCS9708" s="45"/>
      <c r="DCT9708" s="45"/>
      <c r="DCU9708" s="45"/>
      <c r="DCV9708" s="45"/>
      <c r="DCW9708" s="45"/>
      <c r="DCX9708" s="45"/>
      <c r="DCY9708" s="45"/>
      <c r="DCZ9708" s="45"/>
      <c r="DDA9708" s="45"/>
      <c r="DDB9708" s="45"/>
      <c r="DDC9708" s="45"/>
      <c r="DDD9708" s="45"/>
      <c r="DDE9708" s="45"/>
      <c r="DDF9708" s="45"/>
      <c r="DDG9708" s="45"/>
      <c r="DDH9708" s="45"/>
      <c r="DDI9708" s="45"/>
      <c r="DDJ9708" s="45"/>
      <c r="DDK9708" s="45"/>
      <c r="DDL9708" s="45"/>
      <c r="DDM9708" s="45"/>
      <c r="DDN9708" s="45"/>
      <c r="DDO9708" s="45"/>
      <c r="DDP9708" s="45"/>
      <c r="DDQ9708" s="45"/>
      <c r="DDR9708" s="45"/>
      <c r="DDS9708" s="45"/>
      <c r="DDT9708" s="45"/>
      <c r="DDU9708" s="45"/>
      <c r="DDV9708" s="45"/>
      <c r="DDW9708" s="45"/>
      <c r="DDX9708" s="45"/>
      <c r="DDY9708" s="45"/>
      <c r="DDZ9708" s="45"/>
      <c r="DEA9708" s="45"/>
      <c r="DEB9708" s="45"/>
      <c r="DEC9708" s="45"/>
      <c r="DED9708" s="45"/>
      <c r="DEE9708" s="45"/>
      <c r="DEF9708" s="45"/>
      <c r="DEG9708" s="45"/>
      <c r="DEH9708" s="45"/>
      <c r="DEI9708" s="45"/>
      <c r="DEJ9708" s="45"/>
      <c r="DEK9708" s="45"/>
      <c r="DEL9708" s="45"/>
      <c r="DEM9708" s="45"/>
      <c r="DEN9708" s="45"/>
      <c r="DEO9708" s="45"/>
      <c r="DEP9708" s="45"/>
      <c r="DEQ9708" s="45"/>
      <c r="DER9708" s="45"/>
      <c r="DES9708" s="45"/>
      <c r="DET9708" s="45"/>
      <c r="DEU9708" s="45"/>
      <c r="DEV9708" s="45"/>
      <c r="DEW9708" s="45"/>
      <c r="DEX9708" s="45"/>
      <c r="DEY9708" s="45"/>
      <c r="DEZ9708" s="45"/>
      <c r="DFA9708" s="45"/>
      <c r="DFB9708" s="45"/>
      <c r="DFC9708" s="45"/>
      <c r="DFD9708" s="45"/>
      <c r="DFE9708" s="45"/>
      <c r="DFF9708" s="45"/>
      <c r="DFG9708" s="45"/>
      <c r="DFH9708" s="45"/>
      <c r="DFI9708" s="45"/>
      <c r="DFJ9708" s="45"/>
      <c r="DFK9708" s="45"/>
      <c r="DFL9708" s="45"/>
      <c r="DFM9708" s="45"/>
      <c r="DFN9708" s="45"/>
      <c r="DFO9708" s="45"/>
      <c r="DFP9708" s="45"/>
      <c r="DFQ9708" s="45"/>
      <c r="DFR9708" s="45"/>
      <c r="DFS9708" s="45"/>
      <c r="DFT9708" s="45"/>
      <c r="DFU9708" s="45"/>
      <c r="DFV9708" s="45"/>
      <c r="DFW9708" s="45"/>
      <c r="DFX9708" s="45"/>
      <c r="DFY9708" s="45"/>
      <c r="DFZ9708" s="45"/>
      <c r="DGA9708" s="45"/>
      <c r="DGB9708" s="45"/>
      <c r="DGC9708" s="45"/>
      <c r="DGD9708" s="45"/>
      <c r="DGE9708" s="45"/>
      <c r="DGF9708" s="45"/>
      <c r="DGG9708" s="45"/>
      <c r="DGH9708" s="45"/>
      <c r="DGI9708" s="45"/>
      <c r="DGJ9708" s="45"/>
      <c r="DGK9708" s="45"/>
      <c r="DGL9708" s="45"/>
      <c r="DGM9708" s="45"/>
      <c r="DGN9708" s="45"/>
      <c r="DGO9708" s="45"/>
      <c r="DGP9708" s="45"/>
      <c r="DGQ9708" s="45"/>
      <c r="DGR9708" s="45"/>
      <c r="DGS9708" s="45"/>
      <c r="DGT9708" s="45"/>
      <c r="DGU9708" s="45"/>
      <c r="DGV9708" s="45"/>
      <c r="DGW9708" s="45"/>
      <c r="DGX9708" s="45"/>
      <c r="DGY9708" s="45"/>
      <c r="DGZ9708" s="45"/>
      <c r="DHA9708" s="45"/>
      <c r="DHB9708" s="45"/>
      <c r="DHC9708" s="45"/>
      <c r="DHD9708" s="45"/>
      <c r="DHE9708" s="45"/>
      <c r="DHF9708" s="45"/>
      <c r="DHG9708" s="45"/>
      <c r="DHH9708" s="45"/>
      <c r="DHI9708" s="45"/>
      <c r="DHJ9708" s="45"/>
      <c r="DHK9708" s="45"/>
      <c r="DHL9708" s="45"/>
      <c r="DHM9708" s="45"/>
      <c r="DHN9708" s="45"/>
      <c r="DHO9708" s="45"/>
      <c r="DHP9708" s="45"/>
      <c r="DHQ9708" s="45"/>
      <c r="DHR9708" s="45"/>
      <c r="DHS9708" s="45"/>
      <c r="DHT9708" s="45"/>
      <c r="DHU9708" s="45"/>
      <c r="DHV9708" s="45"/>
      <c r="DHW9708" s="45"/>
      <c r="DHX9708" s="45"/>
      <c r="DHY9708" s="45"/>
      <c r="DHZ9708" s="45"/>
      <c r="DIA9708" s="45"/>
      <c r="DIB9708" s="45"/>
      <c r="DIC9708" s="45"/>
      <c r="DID9708" s="45"/>
      <c r="DIE9708" s="45"/>
      <c r="DIF9708" s="45"/>
      <c r="DIG9708" s="45"/>
      <c r="DIH9708" s="45"/>
      <c r="DII9708" s="45"/>
      <c r="DIJ9708" s="45"/>
      <c r="DIK9708" s="45"/>
      <c r="DIL9708" s="45"/>
      <c r="DIM9708" s="45"/>
      <c r="DIN9708" s="45"/>
      <c r="DIO9708" s="45"/>
      <c r="DIP9708" s="45"/>
      <c r="DIQ9708" s="45"/>
      <c r="DIR9708" s="45"/>
      <c r="DIS9708" s="45"/>
      <c r="DIT9708" s="45"/>
      <c r="DIU9708" s="45"/>
      <c r="DIV9708" s="45"/>
      <c r="DIW9708" s="45"/>
      <c r="DIX9708" s="45"/>
      <c r="DIY9708" s="45"/>
      <c r="DIZ9708" s="45"/>
      <c r="DJA9708" s="45"/>
      <c r="DJB9708" s="45"/>
      <c r="DJC9708" s="45"/>
      <c r="DJD9708" s="45"/>
      <c r="DJE9708" s="45"/>
      <c r="DJF9708" s="45"/>
      <c r="DJG9708" s="45"/>
      <c r="DJH9708" s="45"/>
      <c r="DJI9708" s="45"/>
      <c r="DJJ9708" s="45"/>
      <c r="DJK9708" s="45"/>
      <c r="DJL9708" s="45"/>
      <c r="DJM9708" s="45"/>
      <c r="DJN9708" s="45"/>
      <c r="DJO9708" s="45"/>
      <c r="DJP9708" s="45"/>
      <c r="DJQ9708" s="45"/>
      <c r="DJR9708" s="45"/>
      <c r="DJS9708" s="45"/>
      <c r="DJT9708" s="45"/>
      <c r="DJU9708" s="45"/>
      <c r="DJV9708" s="45"/>
      <c r="DJW9708" s="45"/>
      <c r="DJX9708" s="45"/>
      <c r="DJY9708" s="45"/>
      <c r="DJZ9708" s="45"/>
      <c r="DKA9708" s="45"/>
      <c r="DKB9708" s="45"/>
      <c r="DKC9708" s="45"/>
      <c r="DKD9708" s="45"/>
      <c r="DKE9708" s="45"/>
      <c r="DKF9708" s="45"/>
      <c r="DKG9708" s="45"/>
      <c r="DKH9708" s="45"/>
      <c r="DKI9708" s="45"/>
      <c r="DKJ9708" s="45"/>
      <c r="DKK9708" s="45"/>
      <c r="DKL9708" s="45"/>
      <c r="DKM9708" s="45"/>
      <c r="DKN9708" s="45"/>
      <c r="DKO9708" s="45"/>
      <c r="DKP9708" s="45"/>
      <c r="DKQ9708" s="45"/>
      <c r="DKR9708" s="45"/>
      <c r="DKS9708" s="45"/>
      <c r="DKT9708" s="45"/>
      <c r="DKU9708" s="45"/>
      <c r="DKV9708" s="45"/>
      <c r="DKW9708" s="45"/>
      <c r="DKX9708" s="45"/>
      <c r="DKY9708" s="45"/>
      <c r="DKZ9708" s="45"/>
      <c r="DLA9708" s="45"/>
      <c r="DLB9708" s="45"/>
      <c r="DLC9708" s="45"/>
      <c r="DLD9708" s="45"/>
      <c r="DLE9708" s="45"/>
      <c r="DLF9708" s="45"/>
      <c r="DLG9708" s="45"/>
      <c r="DLH9708" s="45"/>
      <c r="DLI9708" s="45"/>
      <c r="DLJ9708" s="45"/>
      <c r="DLK9708" s="45"/>
      <c r="DLL9708" s="45"/>
      <c r="DLM9708" s="45"/>
      <c r="DLN9708" s="45"/>
      <c r="DLO9708" s="45"/>
      <c r="DLP9708" s="45"/>
      <c r="DLQ9708" s="45"/>
      <c r="DLR9708" s="45"/>
      <c r="DLS9708" s="45"/>
      <c r="DLT9708" s="45"/>
      <c r="DLU9708" s="45"/>
      <c r="DLV9708" s="45"/>
      <c r="DLW9708" s="45"/>
      <c r="DLX9708" s="45"/>
      <c r="DLY9708" s="45"/>
      <c r="DLZ9708" s="45"/>
      <c r="DMA9708" s="45"/>
      <c r="DMB9708" s="45"/>
      <c r="DMC9708" s="45"/>
      <c r="DMD9708" s="45"/>
      <c r="DME9708" s="45"/>
      <c r="DMF9708" s="45"/>
      <c r="DMG9708" s="45"/>
      <c r="DMH9708" s="45"/>
      <c r="DMI9708" s="45"/>
      <c r="DMJ9708" s="45"/>
      <c r="DMK9708" s="45"/>
      <c r="DML9708" s="45"/>
      <c r="DMM9708" s="45"/>
      <c r="DMN9708" s="45"/>
      <c r="DMO9708" s="45"/>
      <c r="DMP9708" s="45"/>
      <c r="DMQ9708" s="45"/>
      <c r="DMR9708" s="45"/>
      <c r="DMS9708" s="45"/>
      <c r="DMT9708" s="45"/>
      <c r="DMU9708" s="45"/>
      <c r="DMV9708" s="45"/>
      <c r="DMW9708" s="45"/>
      <c r="DMX9708" s="45"/>
      <c r="DMY9708" s="45"/>
      <c r="DMZ9708" s="45"/>
      <c r="DNA9708" s="45"/>
      <c r="DNB9708" s="45"/>
      <c r="DNC9708" s="45"/>
      <c r="DND9708" s="45"/>
      <c r="DNE9708" s="45"/>
      <c r="DNF9708" s="45"/>
      <c r="DNG9708" s="45"/>
      <c r="DNH9708" s="45"/>
      <c r="DNI9708" s="45"/>
      <c r="DNJ9708" s="45"/>
      <c r="DNK9708" s="45"/>
      <c r="DNL9708" s="45"/>
      <c r="DNM9708" s="45"/>
      <c r="DNN9708" s="45"/>
      <c r="DNO9708" s="45"/>
      <c r="DNP9708" s="45"/>
      <c r="DNQ9708" s="45"/>
      <c r="DNR9708" s="45"/>
      <c r="DNS9708" s="45"/>
      <c r="DNT9708" s="45"/>
      <c r="DNU9708" s="45"/>
      <c r="DNV9708" s="45"/>
      <c r="DNW9708" s="45"/>
      <c r="DNX9708" s="45"/>
      <c r="DNY9708" s="45"/>
      <c r="DNZ9708" s="45"/>
      <c r="DOA9708" s="45"/>
      <c r="DOB9708" s="45"/>
      <c r="DOC9708" s="45"/>
      <c r="DOD9708" s="45"/>
      <c r="DOE9708" s="45"/>
      <c r="DOF9708" s="45"/>
      <c r="DOG9708" s="45"/>
      <c r="DOH9708" s="45"/>
      <c r="DOI9708" s="45"/>
      <c r="DOJ9708" s="45"/>
      <c r="DOK9708" s="45"/>
      <c r="DOL9708" s="45"/>
      <c r="DOM9708" s="45"/>
      <c r="DON9708" s="45"/>
      <c r="DOO9708" s="45"/>
      <c r="DOP9708" s="45"/>
      <c r="DOQ9708" s="45"/>
      <c r="DOR9708" s="45"/>
      <c r="DOS9708" s="45"/>
      <c r="DOT9708" s="45"/>
      <c r="DOU9708" s="45"/>
      <c r="DOV9708" s="45"/>
      <c r="DOW9708" s="45"/>
      <c r="DOX9708" s="45"/>
      <c r="DOY9708" s="45"/>
      <c r="DOZ9708" s="45"/>
      <c r="DPA9708" s="45"/>
      <c r="DPB9708" s="45"/>
      <c r="DPC9708" s="45"/>
      <c r="DPD9708" s="45"/>
      <c r="DPE9708" s="45"/>
      <c r="DPF9708" s="45"/>
      <c r="DPG9708" s="45"/>
      <c r="DPH9708" s="45"/>
      <c r="DPI9708" s="45"/>
      <c r="DPJ9708" s="45"/>
      <c r="DPK9708" s="45"/>
      <c r="DPL9708" s="45"/>
      <c r="DPM9708" s="45"/>
      <c r="DPN9708" s="45"/>
      <c r="DPO9708" s="45"/>
      <c r="DPP9708" s="45"/>
      <c r="DPQ9708" s="45"/>
      <c r="DPR9708" s="45"/>
      <c r="DPS9708" s="45"/>
      <c r="DPT9708" s="45"/>
      <c r="DPU9708" s="45"/>
      <c r="DPV9708" s="45"/>
      <c r="DPW9708" s="45"/>
      <c r="DPX9708" s="45"/>
      <c r="DPY9708" s="45"/>
      <c r="DPZ9708" s="45"/>
      <c r="DQA9708" s="45"/>
      <c r="DQB9708" s="45"/>
      <c r="DQC9708" s="45"/>
      <c r="DQD9708" s="45"/>
      <c r="DQE9708" s="45"/>
      <c r="DQF9708" s="45"/>
      <c r="DQG9708" s="45"/>
      <c r="DQH9708" s="45"/>
      <c r="DQI9708" s="45"/>
      <c r="DQJ9708" s="45"/>
      <c r="DQK9708" s="45"/>
      <c r="DQL9708" s="45"/>
      <c r="DQM9708" s="45"/>
      <c r="DQN9708" s="45"/>
      <c r="DQO9708" s="45"/>
      <c r="DQP9708" s="45"/>
      <c r="DQQ9708" s="45"/>
      <c r="DQR9708" s="45"/>
      <c r="DQS9708" s="45"/>
      <c r="DQT9708" s="45"/>
      <c r="DQU9708" s="45"/>
      <c r="DQV9708" s="45"/>
      <c r="DQW9708" s="45"/>
      <c r="DQX9708" s="45"/>
      <c r="DQY9708" s="45"/>
      <c r="DQZ9708" s="45"/>
      <c r="DRA9708" s="45"/>
      <c r="DRB9708" s="45"/>
      <c r="DRC9708" s="45"/>
      <c r="DRD9708" s="45"/>
      <c r="DRE9708" s="45"/>
      <c r="DRF9708" s="45"/>
      <c r="DRG9708" s="45"/>
      <c r="DRH9708" s="45"/>
      <c r="DRI9708" s="45"/>
      <c r="DRJ9708" s="45"/>
      <c r="DRK9708" s="45"/>
      <c r="DRL9708" s="45"/>
      <c r="DRM9708" s="45"/>
      <c r="DRN9708" s="45"/>
      <c r="DRO9708" s="45"/>
      <c r="DRP9708" s="45"/>
      <c r="DRQ9708" s="45"/>
      <c r="DRR9708" s="45"/>
      <c r="DRS9708" s="45"/>
      <c r="DRT9708" s="45"/>
      <c r="DRU9708" s="45"/>
      <c r="DRV9708" s="45"/>
      <c r="DRW9708" s="45"/>
      <c r="DRX9708" s="45"/>
      <c r="DRY9708" s="45"/>
      <c r="DRZ9708" s="45"/>
      <c r="DSA9708" s="45"/>
      <c r="DSB9708" s="45"/>
      <c r="DSC9708" s="45"/>
      <c r="DSD9708" s="45"/>
      <c r="DSE9708" s="45"/>
      <c r="DSF9708" s="45"/>
      <c r="DSG9708" s="45"/>
      <c r="DSH9708" s="45"/>
      <c r="DSI9708" s="45"/>
      <c r="DSJ9708" s="45"/>
      <c r="DSK9708" s="45"/>
      <c r="DSL9708" s="45"/>
      <c r="DSM9708" s="45"/>
      <c r="DSN9708" s="45"/>
      <c r="DSO9708" s="45"/>
      <c r="DSP9708" s="45"/>
      <c r="DSQ9708" s="45"/>
      <c r="DSR9708" s="45"/>
      <c r="DSS9708" s="45"/>
      <c r="DST9708" s="45"/>
      <c r="DSU9708" s="45"/>
      <c r="DSV9708" s="45"/>
      <c r="DSW9708" s="45"/>
      <c r="DSX9708" s="45"/>
      <c r="DSY9708" s="45"/>
      <c r="DSZ9708" s="45"/>
      <c r="DTA9708" s="45"/>
      <c r="DTB9708" s="45"/>
      <c r="DTC9708" s="45"/>
      <c r="DTD9708" s="45"/>
      <c r="DTE9708" s="45"/>
      <c r="DTF9708" s="45"/>
      <c r="DTG9708" s="45"/>
      <c r="DTH9708" s="45"/>
      <c r="DTI9708" s="45"/>
      <c r="DTJ9708" s="45"/>
      <c r="DTK9708" s="45"/>
      <c r="DTL9708" s="45"/>
      <c r="DTM9708" s="45"/>
      <c r="DTN9708" s="45"/>
      <c r="DTO9708" s="45"/>
      <c r="DTP9708" s="45"/>
      <c r="DTQ9708" s="45"/>
      <c r="DTR9708" s="45"/>
      <c r="DTS9708" s="45"/>
      <c r="DTT9708" s="45"/>
      <c r="DTU9708" s="45"/>
      <c r="DTV9708" s="45"/>
      <c r="DTW9708" s="45"/>
      <c r="DTX9708" s="45"/>
      <c r="DTY9708" s="45"/>
      <c r="DTZ9708" s="45"/>
      <c r="DUA9708" s="45"/>
      <c r="DUB9708" s="45"/>
      <c r="DUC9708" s="45"/>
      <c r="DUD9708" s="45"/>
      <c r="DUE9708" s="45"/>
      <c r="DUF9708" s="45"/>
      <c r="DUG9708" s="45"/>
      <c r="DUH9708" s="45"/>
      <c r="DUI9708" s="45"/>
      <c r="DUJ9708" s="45"/>
      <c r="DUK9708" s="45"/>
      <c r="DUL9708" s="45"/>
      <c r="DUM9708" s="45"/>
      <c r="DUN9708" s="45"/>
      <c r="DUO9708" s="45"/>
      <c r="DUP9708" s="45"/>
      <c r="DUQ9708" s="45"/>
      <c r="DUR9708" s="45"/>
      <c r="DUS9708" s="45"/>
      <c r="DUT9708" s="45"/>
      <c r="DUU9708" s="45"/>
      <c r="DUV9708" s="45"/>
      <c r="DUW9708" s="45"/>
      <c r="DUX9708" s="45"/>
      <c r="DUY9708" s="45"/>
      <c r="DUZ9708" s="45"/>
      <c r="DVA9708" s="45"/>
      <c r="DVB9708" s="45"/>
      <c r="DVC9708" s="45"/>
      <c r="DVD9708" s="45"/>
      <c r="DVE9708" s="45"/>
      <c r="DVF9708" s="45"/>
      <c r="DVG9708" s="45"/>
      <c r="DVH9708" s="45"/>
      <c r="DVI9708" s="45"/>
      <c r="DVJ9708" s="45"/>
      <c r="DVK9708" s="45"/>
      <c r="DVL9708" s="45"/>
      <c r="DVM9708" s="45"/>
      <c r="DVN9708" s="45"/>
      <c r="DVO9708" s="45"/>
      <c r="DVP9708" s="45"/>
      <c r="DVQ9708" s="45"/>
      <c r="DVR9708" s="45"/>
      <c r="DVS9708" s="45"/>
      <c r="DVT9708" s="45"/>
      <c r="DVU9708" s="45"/>
      <c r="DVV9708" s="45"/>
      <c r="DVW9708" s="45"/>
      <c r="DVX9708" s="45"/>
      <c r="DVY9708" s="45"/>
      <c r="DVZ9708" s="45"/>
      <c r="DWA9708" s="45"/>
      <c r="DWB9708" s="45"/>
      <c r="DWC9708" s="45"/>
      <c r="DWD9708" s="45"/>
      <c r="DWE9708" s="45"/>
      <c r="DWF9708" s="45"/>
      <c r="DWG9708" s="45"/>
      <c r="DWH9708" s="45"/>
      <c r="DWI9708" s="45"/>
      <c r="DWJ9708" s="45"/>
      <c r="DWK9708" s="45"/>
      <c r="DWL9708" s="45"/>
      <c r="DWM9708" s="45"/>
      <c r="DWN9708" s="45"/>
      <c r="DWO9708" s="45"/>
      <c r="DWP9708" s="45"/>
      <c r="DWQ9708" s="45"/>
      <c r="DWR9708" s="45"/>
      <c r="DWS9708" s="45"/>
      <c r="DWT9708" s="45"/>
      <c r="DWU9708" s="45"/>
      <c r="DWV9708" s="45"/>
      <c r="DWW9708" s="45"/>
      <c r="DWX9708" s="45"/>
      <c r="DWY9708" s="45"/>
      <c r="DWZ9708" s="45"/>
      <c r="DXA9708" s="45"/>
      <c r="DXB9708" s="45"/>
      <c r="DXC9708" s="45"/>
      <c r="DXD9708" s="45"/>
      <c r="DXE9708" s="45"/>
      <c r="DXF9708" s="45"/>
      <c r="DXG9708" s="45"/>
      <c r="DXH9708" s="45"/>
      <c r="DXI9708" s="45"/>
      <c r="DXJ9708" s="45"/>
      <c r="DXK9708" s="45"/>
      <c r="DXL9708" s="45"/>
      <c r="DXM9708" s="45"/>
      <c r="DXN9708" s="45"/>
      <c r="DXO9708" s="45"/>
      <c r="DXP9708" s="45"/>
      <c r="DXQ9708" s="45"/>
      <c r="DXR9708" s="45"/>
      <c r="DXS9708" s="45"/>
      <c r="DXT9708" s="45"/>
      <c r="DXU9708" s="45"/>
      <c r="DXV9708" s="45"/>
      <c r="DXW9708" s="45"/>
      <c r="DXX9708" s="45"/>
      <c r="DXY9708" s="45"/>
      <c r="DXZ9708" s="45"/>
      <c r="DYA9708" s="45"/>
      <c r="DYB9708" s="45"/>
      <c r="DYC9708" s="45"/>
      <c r="DYD9708" s="45"/>
      <c r="DYE9708" s="45"/>
      <c r="DYF9708" s="45"/>
      <c r="DYG9708" s="45"/>
      <c r="DYH9708" s="45"/>
      <c r="DYI9708" s="45"/>
      <c r="DYJ9708" s="45"/>
      <c r="DYK9708" s="45"/>
      <c r="DYL9708" s="45"/>
      <c r="DYM9708" s="45"/>
      <c r="DYN9708" s="45"/>
      <c r="DYO9708" s="45"/>
      <c r="DYP9708" s="45"/>
      <c r="DYQ9708" s="45"/>
      <c r="DYR9708" s="45"/>
      <c r="DYS9708" s="45"/>
      <c r="DYT9708" s="45"/>
      <c r="DYU9708" s="45"/>
      <c r="DYV9708" s="45"/>
      <c r="DYW9708" s="45"/>
      <c r="DYX9708" s="45"/>
      <c r="DYY9708" s="45"/>
      <c r="DYZ9708" s="45"/>
      <c r="DZA9708" s="45"/>
      <c r="DZB9708" s="45"/>
      <c r="DZC9708" s="45"/>
      <c r="DZD9708" s="45"/>
      <c r="DZE9708" s="45"/>
      <c r="DZF9708" s="45"/>
      <c r="DZG9708" s="45"/>
      <c r="DZH9708" s="45"/>
      <c r="DZI9708" s="45"/>
      <c r="DZJ9708" s="45"/>
      <c r="DZK9708" s="45"/>
      <c r="DZL9708" s="45"/>
      <c r="DZM9708" s="45"/>
      <c r="DZN9708" s="45"/>
      <c r="DZO9708" s="45"/>
      <c r="DZP9708" s="45"/>
      <c r="DZQ9708" s="45"/>
      <c r="DZR9708" s="45"/>
      <c r="DZS9708" s="45"/>
      <c r="DZT9708" s="45"/>
      <c r="DZU9708" s="45"/>
      <c r="DZV9708" s="45"/>
      <c r="DZW9708" s="45"/>
      <c r="DZX9708" s="45"/>
      <c r="DZY9708" s="45"/>
      <c r="DZZ9708" s="45"/>
      <c r="EAA9708" s="45"/>
      <c r="EAB9708" s="45"/>
      <c r="EAC9708" s="45"/>
      <c r="EAD9708" s="45"/>
      <c r="EAE9708" s="45"/>
      <c r="EAF9708" s="45"/>
      <c r="EAG9708" s="45"/>
      <c r="EAH9708" s="45"/>
      <c r="EAI9708" s="45"/>
      <c r="EAJ9708" s="45"/>
      <c r="EAK9708" s="45"/>
      <c r="EAL9708" s="45"/>
      <c r="EAM9708" s="45"/>
      <c r="EAN9708" s="45"/>
      <c r="EAO9708" s="45"/>
      <c r="EAP9708" s="45"/>
      <c r="EAQ9708" s="45"/>
      <c r="EAR9708" s="45"/>
      <c r="EAS9708" s="45"/>
      <c r="EAT9708" s="45"/>
      <c r="EAU9708" s="45"/>
      <c r="EAV9708" s="45"/>
      <c r="EAW9708" s="45"/>
      <c r="EAX9708" s="45"/>
      <c r="EAY9708" s="45"/>
      <c r="EAZ9708" s="45"/>
      <c r="EBA9708" s="45"/>
      <c r="EBB9708" s="45"/>
      <c r="EBC9708" s="45"/>
      <c r="EBD9708" s="45"/>
      <c r="EBE9708" s="45"/>
      <c r="EBF9708" s="45"/>
      <c r="EBG9708" s="45"/>
      <c r="EBH9708" s="45"/>
      <c r="EBI9708" s="45"/>
      <c r="EBJ9708" s="45"/>
      <c r="EBK9708" s="45"/>
      <c r="EBL9708" s="45"/>
      <c r="EBM9708" s="45"/>
      <c r="EBN9708" s="45"/>
      <c r="EBO9708" s="45"/>
      <c r="EBP9708" s="45"/>
      <c r="EBQ9708" s="45"/>
      <c r="EBR9708" s="45"/>
      <c r="EBS9708" s="45"/>
      <c r="EBT9708" s="45"/>
      <c r="EBU9708" s="45"/>
      <c r="EBV9708" s="45"/>
      <c r="EBW9708" s="45"/>
      <c r="EBX9708" s="45"/>
      <c r="EBY9708" s="45"/>
      <c r="EBZ9708" s="45"/>
      <c r="ECA9708" s="45"/>
      <c r="ECB9708" s="45"/>
      <c r="ECC9708" s="45"/>
      <c r="ECD9708" s="45"/>
      <c r="ECE9708" s="45"/>
      <c r="ECF9708" s="45"/>
      <c r="ECG9708" s="45"/>
      <c r="ECH9708" s="45"/>
      <c r="ECI9708" s="45"/>
      <c r="ECJ9708" s="45"/>
      <c r="ECK9708" s="45"/>
      <c r="ECL9708" s="45"/>
      <c r="ECM9708" s="45"/>
      <c r="ECN9708" s="45"/>
      <c r="ECO9708" s="45"/>
      <c r="ECP9708" s="45"/>
      <c r="ECQ9708" s="45"/>
      <c r="ECR9708" s="45"/>
      <c r="ECS9708" s="45"/>
      <c r="ECT9708" s="45"/>
      <c r="ECU9708" s="45"/>
      <c r="ECV9708" s="45"/>
      <c r="ECW9708" s="45"/>
      <c r="ECX9708" s="45"/>
      <c r="ECY9708" s="45"/>
      <c r="ECZ9708" s="45"/>
      <c r="EDA9708" s="45"/>
      <c r="EDB9708" s="45"/>
      <c r="EDC9708" s="45"/>
      <c r="EDD9708" s="45"/>
      <c r="EDE9708" s="45"/>
      <c r="EDF9708" s="45"/>
      <c r="EDG9708" s="45"/>
      <c r="EDH9708" s="45"/>
      <c r="EDI9708" s="45"/>
      <c r="EDJ9708" s="45"/>
      <c r="EDK9708" s="45"/>
      <c r="EDL9708" s="45"/>
      <c r="EDM9708" s="45"/>
      <c r="EDN9708" s="45"/>
      <c r="EDO9708" s="45"/>
      <c r="EDP9708" s="45"/>
      <c r="EDQ9708" s="45"/>
      <c r="EDR9708" s="45"/>
      <c r="EDS9708" s="45"/>
      <c r="EDT9708" s="45"/>
      <c r="EDU9708" s="45"/>
      <c r="EDV9708" s="45"/>
      <c r="EDW9708" s="45"/>
      <c r="EDX9708" s="45"/>
      <c r="EDY9708" s="45"/>
      <c r="EDZ9708" s="45"/>
      <c r="EEA9708" s="45"/>
      <c r="EEB9708" s="45"/>
      <c r="EEC9708" s="45"/>
      <c r="EED9708" s="45"/>
      <c r="EEE9708" s="45"/>
      <c r="EEF9708" s="45"/>
      <c r="EEG9708" s="45"/>
      <c r="EEH9708" s="45"/>
      <c r="EEI9708" s="45"/>
      <c r="EEJ9708" s="45"/>
      <c r="EEK9708" s="45"/>
      <c r="EEL9708" s="45"/>
      <c r="EEM9708" s="45"/>
      <c r="EEN9708" s="45"/>
      <c r="EEO9708" s="45"/>
      <c r="EEP9708" s="45"/>
      <c r="EEQ9708" s="45"/>
      <c r="EER9708" s="45"/>
      <c r="EES9708" s="45"/>
      <c r="EET9708" s="45"/>
      <c r="EEU9708" s="45"/>
      <c r="EEV9708" s="45"/>
      <c r="EEW9708" s="45"/>
      <c r="EEX9708" s="45"/>
      <c r="EEY9708" s="45"/>
      <c r="EEZ9708" s="45"/>
      <c r="EFA9708" s="45"/>
      <c r="EFB9708" s="45"/>
      <c r="EFC9708" s="45"/>
      <c r="EFD9708" s="45"/>
      <c r="EFE9708" s="45"/>
      <c r="EFF9708" s="45"/>
      <c r="EFG9708" s="45"/>
      <c r="EFH9708" s="45"/>
      <c r="EFI9708" s="45"/>
      <c r="EFJ9708" s="45"/>
      <c r="EFK9708" s="45"/>
      <c r="EFL9708" s="45"/>
      <c r="EFM9708" s="45"/>
      <c r="EFN9708" s="45"/>
      <c r="EFO9708" s="45"/>
      <c r="EFP9708" s="45"/>
      <c r="EFQ9708" s="45"/>
      <c r="EFR9708" s="45"/>
      <c r="EFS9708" s="45"/>
      <c r="EFT9708" s="45"/>
      <c r="EFU9708" s="45"/>
      <c r="EFV9708" s="45"/>
      <c r="EFW9708" s="45"/>
      <c r="EFX9708" s="45"/>
      <c r="EFY9708" s="45"/>
      <c r="EFZ9708" s="45"/>
      <c r="EGA9708" s="45"/>
      <c r="EGB9708" s="45"/>
      <c r="EGC9708" s="45"/>
      <c r="EGD9708" s="45"/>
      <c r="EGE9708" s="45"/>
      <c r="EGF9708" s="45"/>
      <c r="EGG9708" s="45"/>
      <c r="EGH9708" s="45"/>
      <c r="EGI9708" s="45"/>
      <c r="EGJ9708" s="45"/>
      <c r="EGK9708" s="45"/>
      <c r="EGL9708" s="45"/>
      <c r="EGM9708" s="45"/>
      <c r="EGN9708" s="45"/>
      <c r="EGO9708" s="45"/>
      <c r="EGP9708" s="45"/>
      <c r="EGQ9708" s="45"/>
      <c r="EGR9708" s="45"/>
      <c r="EGS9708" s="45"/>
      <c r="EGT9708" s="45"/>
      <c r="EGU9708" s="45"/>
      <c r="EGV9708" s="45"/>
      <c r="EGW9708" s="45"/>
      <c r="EGX9708" s="45"/>
      <c r="EGY9708" s="45"/>
      <c r="EGZ9708" s="45"/>
      <c r="EHA9708" s="45"/>
      <c r="EHB9708" s="45"/>
      <c r="EHC9708" s="45"/>
      <c r="EHD9708" s="45"/>
      <c r="EHE9708" s="45"/>
      <c r="EHF9708" s="45"/>
      <c r="EHG9708" s="45"/>
      <c r="EHH9708" s="45"/>
      <c r="EHI9708" s="45"/>
      <c r="EHJ9708" s="45"/>
      <c r="EHK9708" s="45"/>
      <c r="EHL9708" s="45"/>
      <c r="EHM9708" s="45"/>
      <c r="EHN9708" s="45"/>
      <c r="EHO9708" s="45"/>
      <c r="EHP9708" s="45"/>
      <c r="EHQ9708" s="45"/>
      <c r="EHR9708" s="45"/>
      <c r="EHS9708" s="45"/>
      <c r="EHT9708" s="45"/>
      <c r="EHU9708" s="45"/>
      <c r="EHV9708" s="45"/>
      <c r="EHW9708" s="45"/>
      <c r="EHX9708" s="45"/>
      <c r="EHY9708" s="45"/>
      <c r="EHZ9708" s="45"/>
      <c r="EIA9708" s="45"/>
      <c r="EIB9708" s="45"/>
      <c r="EIC9708" s="45"/>
      <c r="EID9708" s="45"/>
      <c r="EIE9708" s="45"/>
      <c r="EIF9708" s="45"/>
      <c r="EIG9708" s="45"/>
      <c r="EIH9708" s="45"/>
      <c r="EII9708" s="45"/>
      <c r="EIJ9708" s="45"/>
      <c r="EIK9708" s="45"/>
      <c r="EIL9708" s="45"/>
      <c r="EIM9708" s="45"/>
      <c r="EIN9708" s="45"/>
      <c r="EIO9708" s="45"/>
      <c r="EIP9708" s="45"/>
      <c r="EIQ9708" s="45"/>
      <c r="EIR9708" s="45"/>
      <c r="EIS9708" s="45"/>
      <c r="EIT9708" s="45"/>
      <c r="EIU9708" s="45"/>
      <c r="EIV9708" s="45"/>
      <c r="EIW9708" s="45"/>
      <c r="EIX9708" s="45"/>
      <c r="EIY9708" s="45"/>
      <c r="EIZ9708" s="45"/>
      <c r="EJA9708" s="45"/>
      <c r="EJB9708" s="45"/>
      <c r="EJC9708" s="45"/>
      <c r="EJD9708" s="45"/>
      <c r="EJE9708" s="45"/>
      <c r="EJF9708" s="45"/>
      <c r="EJG9708" s="45"/>
      <c r="EJH9708" s="45"/>
      <c r="EJI9708" s="45"/>
      <c r="EJJ9708" s="45"/>
      <c r="EJK9708" s="45"/>
      <c r="EJL9708" s="45"/>
      <c r="EJM9708" s="45"/>
      <c r="EJN9708" s="45"/>
      <c r="EJO9708" s="45"/>
      <c r="EJP9708" s="45"/>
      <c r="EJQ9708" s="45"/>
      <c r="EJR9708" s="45"/>
      <c r="EJS9708" s="45"/>
      <c r="EJT9708" s="45"/>
      <c r="EJU9708" s="45"/>
      <c r="EJV9708" s="45"/>
      <c r="EJW9708" s="45"/>
      <c r="EJX9708" s="45"/>
      <c r="EJY9708" s="45"/>
      <c r="EJZ9708" s="45"/>
      <c r="EKA9708" s="45"/>
      <c r="EKB9708" s="45"/>
      <c r="EKC9708" s="45"/>
      <c r="EKD9708" s="45"/>
      <c r="EKE9708" s="45"/>
      <c r="EKF9708" s="45"/>
      <c r="EKG9708" s="45"/>
      <c r="EKH9708" s="45"/>
      <c r="EKI9708" s="45"/>
      <c r="EKJ9708" s="45"/>
      <c r="EKK9708" s="45"/>
      <c r="EKL9708" s="45"/>
      <c r="EKM9708" s="45"/>
      <c r="EKN9708" s="45"/>
      <c r="EKO9708" s="45"/>
      <c r="EKP9708" s="45"/>
      <c r="EKQ9708" s="45"/>
      <c r="EKR9708" s="45"/>
      <c r="EKS9708" s="45"/>
      <c r="EKT9708" s="45"/>
      <c r="EKU9708" s="45"/>
      <c r="EKV9708" s="45"/>
      <c r="EKW9708" s="45"/>
      <c r="EKX9708" s="45"/>
      <c r="EKY9708" s="45"/>
      <c r="EKZ9708" s="45"/>
      <c r="ELA9708" s="45"/>
      <c r="ELB9708" s="45"/>
      <c r="ELC9708" s="45"/>
      <c r="ELD9708" s="45"/>
      <c r="ELE9708" s="45"/>
      <c r="ELF9708" s="45"/>
      <c r="ELG9708" s="45"/>
      <c r="ELH9708" s="45"/>
      <c r="ELI9708" s="45"/>
      <c r="ELJ9708" s="45"/>
      <c r="ELK9708" s="45"/>
      <c r="ELL9708" s="45"/>
      <c r="ELM9708" s="45"/>
      <c r="ELN9708" s="45"/>
      <c r="ELO9708" s="45"/>
      <c r="ELP9708" s="45"/>
      <c r="ELQ9708" s="45"/>
      <c r="ELR9708" s="45"/>
      <c r="ELS9708" s="45"/>
      <c r="ELT9708" s="45"/>
      <c r="ELU9708" s="45"/>
      <c r="ELV9708" s="45"/>
      <c r="ELW9708" s="45"/>
      <c r="ELX9708" s="45"/>
      <c r="ELY9708" s="45"/>
      <c r="ELZ9708" s="45"/>
      <c r="EMA9708" s="45"/>
      <c r="EMB9708" s="45"/>
      <c r="EMC9708" s="45"/>
      <c r="EMD9708" s="45"/>
      <c r="EME9708" s="45"/>
      <c r="EMF9708" s="45"/>
      <c r="EMG9708" s="45"/>
      <c r="EMH9708" s="45"/>
      <c r="EMI9708" s="45"/>
      <c r="EMJ9708" s="45"/>
      <c r="EMK9708" s="45"/>
      <c r="EML9708" s="45"/>
      <c r="EMM9708" s="45"/>
      <c r="EMN9708" s="45"/>
      <c r="EMO9708" s="45"/>
      <c r="EMP9708" s="45"/>
      <c r="EMQ9708" s="45"/>
      <c r="EMR9708" s="45"/>
      <c r="EMS9708" s="45"/>
      <c r="EMT9708" s="45"/>
      <c r="EMU9708" s="45"/>
      <c r="EMV9708" s="45"/>
      <c r="EMW9708" s="45"/>
      <c r="EMX9708" s="45"/>
      <c r="EMY9708" s="45"/>
      <c r="EMZ9708" s="45"/>
      <c r="ENA9708" s="45"/>
      <c r="ENB9708" s="45"/>
      <c r="ENC9708" s="45"/>
      <c r="END9708" s="45"/>
      <c r="ENE9708" s="45"/>
      <c r="ENF9708" s="45"/>
      <c r="ENG9708" s="45"/>
      <c r="ENH9708" s="45"/>
      <c r="ENI9708" s="45"/>
      <c r="ENJ9708" s="45"/>
      <c r="ENK9708" s="45"/>
      <c r="ENL9708" s="45"/>
      <c r="ENM9708" s="45"/>
      <c r="ENN9708" s="45"/>
      <c r="ENO9708" s="45"/>
      <c r="ENP9708" s="45"/>
      <c r="ENQ9708" s="45"/>
      <c r="ENR9708" s="45"/>
      <c r="ENS9708" s="45"/>
      <c r="ENT9708" s="45"/>
      <c r="ENU9708" s="45"/>
      <c r="ENV9708" s="45"/>
      <c r="ENW9708" s="45"/>
      <c r="ENX9708" s="45"/>
      <c r="ENY9708" s="45"/>
      <c r="ENZ9708" s="45"/>
      <c r="EOA9708" s="45"/>
      <c r="EOB9708" s="45"/>
      <c r="EOC9708" s="45"/>
      <c r="EOD9708" s="45"/>
      <c r="EOE9708" s="45"/>
      <c r="EOF9708" s="45"/>
      <c r="EOG9708" s="45"/>
      <c r="EOH9708" s="45"/>
      <c r="EOI9708" s="45"/>
      <c r="EOJ9708" s="45"/>
      <c r="EOK9708" s="45"/>
      <c r="EOL9708" s="45"/>
      <c r="EOM9708" s="45"/>
      <c r="EON9708" s="45"/>
      <c r="EOO9708" s="45"/>
      <c r="EOP9708" s="45"/>
      <c r="EOQ9708" s="45"/>
      <c r="EOR9708" s="45"/>
      <c r="EOS9708" s="45"/>
      <c r="EOT9708" s="45"/>
      <c r="EOU9708" s="45"/>
      <c r="EOV9708" s="45"/>
      <c r="EOW9708" s="45"/>
      <c r="EOX9708" s="45"/>
      <c r="EOY9708" s="45"/>
      <c r="EOZ9708" s="45"/>
      <c r="EPA9708" s="45"/>
      <c r="EPB9708" s="45"/>
      <c r="EPC9708" s="45"/>
      <c r="EPD9708" s="45"/>
      <c r="EPE9708" s="45"/>
      <c r="EPF9708" s="45"/>
      <c r="EPG9708" s="45"/>
      <c r="EPH9708" s="45"/>
      <c r="EPI9708" s="45"/>
      <c r="EPJ9708" s="45"/>
      <c r="EPK9708" s="45"/>
      <c r="EPL9708" s="45"/>
      <c r="EPM9708" s="45"/>
      <c r="EPN9708" s="45"/>
      <c r="EPO9708" s="45"/>
      <c r="EPP9708" s="45"/>
      <c r="EPQ9708" s="45"/>
      <c r="EPR9708" s="45"/>
      <c r="EPS9708" s="45"/>
      <c r="EPT9708" s="45"/>
      <c r="EPU9708" s="45"/>
      <c r="EPV9708" s="45"/>
      <c r="EPW9708" s="45"/>
      <c r="EPX9708" s="45"/>
      <c r="EPY9708" s="45"/>
      <c r="EPZ9708" s="45"/>
      <c r="EQA9708" s="45"/>
      <c r="EQB9708" s="45"/>
      <c r="EQC9708" s="45"/>
      <c r="EQD9708" s="45"/>
      <c r="EQE9708" s="45"/>
      <c r="EQF9708" s="45"/>
      <c r="EQG9708" s="45"/>
      <c r="EQH9708" s="45"/>
      <c r="EQI9708" s="45"/>
      <c r="EQJ9708" s="45"/>
      <c r="EQK9708" s="45"/>
      <c r="EQL9708" s="45"/>
      <c r="EQM9708" s="45"/>
      <c r="EQN9708" s="45"/>
      <c r="EQO9708" s="45"/>
      <c r="EQP9708" s="45"/>
      <c r="EQQ9708" s="45"/>
      <c r="EQR9708" s="45"/>
      <c r="EQS9708" s="45"/>
      <c r="EQT9708" s="45"/>
      <c r="EQU9708" s="45"/>
      <c r="EQV9708" s="45"/>
      <c r="EQW9708" s="45"/>
      <c r="EQX9708" s="45"/>
      <c r="EQY9708" s="45"/>
      <c r="EQZ9708" s="45"/>
      <c r="ERA9708" s="45"/>
      <c r="ERB9708" s="45"/>
      <c r="ERC9708" s="45"/>
      <c r="ERD9708" s="45"/>
      <c r="ERE9708" s="45"/>
      <c r="ERF9708" s="45"/>
      <c r="ERG9708" s="45"/>
      <c r="ERH9708" s="45"/>
      <c r="ERI9708" s="45"/>
      <c r="ERJ9708" s="45"/>
      <c r="ERK9708" s="45"/>
      <c r="ERL9708" s="45"/>
      <c r="ERM9708" s="45"/>
      <c r="ERN9708" s="45"/>
      <c r="ERO9708" s="45"/>
      <c r="ERP9708" s="45"/>
      <c r="ERQ9708" s="45"/>
      <c r="ERR9708" s="45"/>
      <c r="ERS9708" s="45"/>
      <c r="ERT9708" s="45"/>
      <c r="ERU9708" s="45"/>
      <c r="ERV9708" s="45"/>
      <c r="ERW9708" s="45"/>
      <c r="ERX9708" s="45"/>
      <c r="ERY9708" s="45"/>
      <c r="ERZ9708" s="45"/>
      <c r="ESA9708" s="45"/>
      <c r="ESB9708" s="45"/>
      <c r="ESC9708" s="45"/>
      <c r="ESD9708" s="45"/>
      <c r="ESE9708" s="45"/>
      <c r="ESF9708" s="45"/>
      <c r="ESG9708" s="45"/>
      <c r="ESH9708" s="45"/>
      <c r="ESI9708" s="45"/>
      <c r="ESJ9708" s="45"/>
      <c r="ESK9708" s="45"/>
      <c r="ESL9708" s="45"/>
      <c r="ESM9708" s="45"/>
      <c r="ESN9708" s="45"/>
      <c r="ESO9708" s="45"/>
      <c r="ESP9708" s="45"/>
      <c r="ESQ9708" s="45"/>
      <c r="ESR9708" s="45"/>
      <c r="ESS9708" s="45"/>
      <c r="EST9708" s="45"/>
      <c r="ESU9708" s="45"/>
      <c r="ESV9708" s="45"/>
      <c r="ESW9708" s="45"/>
      <c r="ESX9708" s="45"/>
      <c r="ESY9708" s="45"/>
      <c r="ESZ9708" s="45"/>
      <c r="ETA9708" s="45"/>
      <c r="ETB9708" s="45"/>
      <c r="ETC9708" s="45"/>
      <c r="ETD9708" s="45"/>
      <c r="ETE9708" s="45"/>
      <c r="ETF9708" s="45"/>
      <c r="ETG9708" s="45"/>
      <c r="ETH9708" s="45"/>
      <c r="ETI9708" s="45"/>
      <c r="ETJ9708" s="45"/>
      <c r="ETK9708" s="45"/>
      <c r="ETL9708" s="45"/>
      <c r="ETM9708" s="45"/>
      <c r="ETN9708" s="45"/>
      <c r="ETO9708" s="45"/>
      <c r="ETP9708" s="45"/>
      <c r="ETQ9708" s="45"/>
      <c r="ETR9708" s="45"/>
      <c r="ETS9708" s="45"/>
      <c r="ETT9708" s="45"/>
      <c r="ETU9708" s="45"/>
      <c r="ETV9708" s="45"/>
      <c r="ETW9708" s="45"/>
      <c r="ETX9708" s="45"/>
      <c r="ETY9708" s="45"/>
      <c r="ETZ9708" s="45"/>
      <c r="EUA9708" s="45"/>
      <c r="EUB9708" s="45"/>
      <c r="EUC9708" s="45"/>
      <c r="EUD9708" s="45"/>
      <c r="EUE9708" s="45"/>
      <c r="EUF9708" s="45"/>
      <c r="EUG9708" s="45"/>
      <c r="EUH9708" s="45"/>
      <c r="EUI9708" s="45"/>
      <c r="EUJ9708" s="45"/>
      <c r="EUK9708" s="45"/>
      <c r="EUL9708" s="45"/>
      <c r="EUM9708" s="45"/>
      <c r="EUN9708" s="45"/>
      <c r="EUO9708" s="45"/>
      <c r="EUP9708" s="45"/>
      <c r="EUQ9708" s="45"/>
      <c r="EUR9708" s="45"/>
      <c r="EUS9708" s="45"/>
      <c r="EUT9708" s="45"/>
      <c r="EUU9708" s="45"/>
      <c r="EUV9708" s="45"/>
      <c r="EUW9708" s="45"/>
      <c r="EUX9708" s="45"/>
      <c r="EUY9708" s="45"/>
      <c r="EUZ9708" s="45"/>
      <c r="EVA9708" s="45"/>
      <c r="EVB9708" s="45"/>
      <c r="EVC9708" s="45"/>
      <c r="EVD9708" s="45"/>
      <c r="EVE9708" s="45"/>
      <c r="EVF9708" s="45"/>
      <c r="EVG9708" s="45"/>
      <c r="EVH9708" s="45"/>
      <c r="EVI9708" s="45"/>
      <c r="EVJ9708" s="45"/>
      <c r="EVK9708" s="45"/>
      <c r="EVL9708" s="45"/>
      <c r="EVM9708" s="45"/>
      <c r="EVN9708" s="45"/>
      <c r="EVO9708" s="45"/>
      <c r="EVP9708" s="45"/>
      <c r="EVQ9708" s="45"/>
      <c r="EVR9708" s="45"/>
      <c r="EVS9708" s="45"/>
      <c r="EVT9708" s="45"/>
      <c r="EVU9708" s="45"/>
      <c r="EVV9708" s="45"/>
      <c r="EVW9708" s="45"/>
      <c r="EVX9708" s="45"/>
      <c r="EVY9708" s="45"/>
      <c r="EVZ9708" s="45"/>
      <c r="EWA9708" s="45"/>
      <c r="EWB9708" s="45"/>
      <c r="EWC9708" s="45"/>
      <c r="EWD9708" s="45"/>
      <c r="EWE9708" s="45"/>
      <c r="EWF9708" s="45"/>
      <c r="EWG9708" s="45"/>
      <c r="EWH9708" s="45"/>
      <c r="EWI9708" s="45"/>
      <c r="EWJ9708" s="45"/>
      <c r="EWK9708" s="45"/>
      <c r="EWL9708" s="45"/>
      <c r="EWM9708" s="45"/>
      <c r="EWN9708" s="45"/>
      <c r="EWO9708" s="45"/>
      <c r="EWP9708" s="45"/>
      <c r="EWQ9708" s="45"/>
      <c r="EWR9708" s="45"/>
      <c r="EWS9708" s="45"/>
      <c r="EWT9708" s="45"/>
      <c r="EWU9708" s="45"/>
      <c r="EWV9708" s="45"/>
      <c r="EWW9708" s="45"/>
      <c r="EWX9708" s="45"/>
      <c r="EWY9708" s="45"/>
      <c r="EWZ9708" s="45"/>
      <c r="EXA9708" s="45"/>
      <c r="EXB9708" s="45"/>
      <c r="EXC9708" s="45"/>
      <c r="EXD9708" s="45"/>
      <c r="EXE9708" s="45"/>
      <c r="EXF9708" s="45"/>
      <c r="EXG9708" s="45"/>
      <c r="EXH9708" s="45"/>
      <c r="EXI9708" s="45"/>
      <c r="EXJ9708" s="45"/>
      <c r="EXK9708" s="45"/>
      <c r="EXL9708" s="45"/>
      <c r="EXM9708" s="45"/>
      <c r="EXN9708" s="45"/>
      <c r="EXO9708" s="45"/>
      <c r="EXP9708" s="45"/>
      <c r="EXQ9708" s="45"/>
      <c r="EXR9708" s="45"/>
      <c r="EXS9708" s="45"/>
      <c r="EXT9708" s="45"/>
      <c r="EXU9708" s="45"/>
      <c r="EXV9708" s="45"/>
      <c r="EXW9708" s="45"/>
      <c r="EXX9708" s="45"/>
      <c r="EXY9708" s="45"/>
      <c r="EXZ9708" s="45"/>
      <c r="EYA9708" s="45"/>
      <c r="EYB9708" s="45"/>
      <c r="EYC9708" s="45"/>
      <c r="EYD9708" s="45"/>
      <c r="EYE9708" s="45"/>
      <c r="EYF9708" s="45"/>
      <c r="EYG9708" s="45"/>
      <c r="EYH9708" s="45"/>
      <c r="EYI9708" s="45"/>
      <c r="EYJ9708" s="45"/>
      <c r="EYK9708" s="45"/>
      <c r="EYL9708" s="45"/>
      <c r="EYM9708" s="45"/>
      <c r="EYN9708" s="45"/>
      <c r="EYO9708" s="45"/>
      <c r="EYP9708" s="45"/>
      <c r="EYQ9708" s="45"/>
      <c r="EYR9708" s="45"/>
      <c r="EYS9708" s="45"/>
      <c r="EYT9708" s="45"/>
      <c r="EYU9708" s="45"/>
      <c r="EYV9708" s="45"/>
      <c r="EYW9708" s="45"/>
      <c r="EYX9708" s="45"/>
      <c r="EYY9708" s="45"/>
      <c r="EYZ9708" s="45"/>
      <c r="EZA9708" s="45"/>
      <c r="EZB9708" s="45"/>
      <c r="EZC9708" s="45"/>
      <c r="EZD9708" s="45"/>
      <c r="EZE9708" s="45"/>
      <c r="EZF9708" s="45"/>
      <c r="EZG9708" s="45"/>
      <c r="EZH9708" s="45"/>
      <c r="EZI9708" s="45"/>
      <c r="EZJ9708" s="45"/>
      <c r="EZK9708" s="45"/>
      <c r="EZL9708" s="45"/>
      <c r="EZM9708" s="45"/>
      <c r="EZN9708" s="45"/>
      <c r="EZO9708" s="45"/>
      <c r="EZP9708" s="45"/>
      <c r="EZQ9708" s="45"/>
      <c r="EZR9708" s="45"/>
      <c r="EZS9708" s="45"/>
      <c r="EZT9708" s="45"/>
      <c r="EZU9708" s="45"/>
      <c r="EZV9708" s="45"/>
      <c r="EZW9708" s="45"/>
      <c r="EZX9708" s="45"/>
      <c r="EZY9708" s="45"/>
      <c r="EZZ9708" s="45"/>
      <c r="FAA9708" s="45"/>
      <c r="FAB9708" s="45"/>
      <c r="FAC9708" s="45"/>
      <c r="FAD9708" s="45"/>
      <c r="FAE9708" s="45"/>
      <c r="FAF9708" s="45"/>
      <c r="FAG9708" s="45"/>
      <c r="FAH9708" s="45"/>
      <c r="FAI9708" s="45"/>
      <c r="FAJ9708" s="45"/>
      <c r="FAK9708" s="45"/>
      <c r="FAL9708" s="45"/>
      <c r="FAM9708" s="45"/>
      <c r="FAN9708" s="45"/>
      <c r="FAO9708" s="45"/>
      <c r="FAP9708" s="45"/>
      <c r="FAQ9708" s="45"/>
      <c r="FAR9708" s="45"/>
      <c r="FAS9708" s="45"/>
      <c r="FAT9708" s="45"/>
      <c r="FAU9708" s="45"/>
      <c r="FAV9708" s="45"/>
      <c r="FAW9708" s="45"/>
      <c r="FAX9708" s="45"/>
      <c r="FAY9708" s="45"/>
      <c r="FAZ9708" s="45"/>
      <c r="FBA9708" s="45"/>
      <c r="FBB9708" s="45"/>
      <c r="FBC9708" s="45"/>
      <c r="FBD9708" s="45"/>
      <c r="FBE9708" s="45"/>
      <c r="FBF9708" s="45"/>
      <c r="FBG9708" s="45"/>
      <c r="FBH9708" s="45"/>
      <c r="FBI9708" s="45"/>
      <c r="FBJ9708" s="45"/>
      <c r="FBK9708" s="45"/>
      <c r="FBL9708" s="45"/>
      <c r="FBM9708" s="45"/>
      <c r="FBN9708" s="45"/>
      <c r="FBO9708" s="45"/>
      <c r="FBP9708" s="45"/>
      <c r="FBQ9708" s="45"/>
      <c r="FBR9708" s="45"/>
      <c r="FBS9708" s="45"/>
      <c r="FBT9708" s="45"/>
      <c r="FBU9708" s="45"/>
      <c r="FBV9708" s="45"/>
      <c r="FBW9708" s="45"/>
      <c r="FBX9708" s="45"/>
      <c r="FBY9708" s="45"/>
      <c r="FBZ9708" s="45"/>
      <c r="FCA9708" s="45"/>
      <c r="FCB9708" s="45"/>
      <c r="FCC9708" s="45"/>
      <c r="FCD9708" s="45"/>
      <c r="FCE9708" s="45"/>
      <c r="FCF9708" s="45"/>
      <c r="FCG9708" s="45"/>
      <c r="FCH9708" s="45"/>
      <c r="FCI9708" s="45"/>
      <c r="FCJ9708" s="45"/>
      <c r="FCK9708" s="45"/>
      <c r="FCL9708" s="45"/>
      <c r="FCM9708" s="45"/>
      <c r="FCN9708" s="45"/>
      <c r="FCO9708" s="45"/>
      <c r="FCP9708" s="45"/>
      <c r="FCQ9708" s="45"/>
      <c r="FCR9708" s="45"/>
      <c r="FCS9708" s="45"/>
      <c r="FCT9708" s="45"/>
      <c r="FCU9708" s="45"/>
      <c r="FCV9708" s="45"/>
      <c r="FCW9708" s="45"/>
      <c r="FCX9708" s="45"/>
      <c r="FCY9708" s="45"/>
      <c r="FCZ9708" s="45"/>
      <c r="FDA9708" s="45"/>
      <c r="FDB9708" s="45"/>
      <c r="FDC9708" s="45"/>
      <c r="FDD9708" s="45"/>
      <c r="FDE9708" s="45"/>
      <c r="FDF9708" s="45"/>
      <c r="FDG9708" s="45"/>
      <c r="FDH9708" s="45"/>
      <c r="FDI9708" s="45"/>
      <c r="FDJ9708" s="45"/>
      <c r="FDK9708" s="45"/>
      <c r="FDL9708" s="45"/>
      <c r="FDM9708" s="45"/>
      <c r="FDN9708" s="45"/>
      <c r="FDO9708" s="45"/>
      <c r="FDP9708" s="45"/>
      <c r="FDQ9708" s="45"/>
      <c r="FDR9708" s="45"/>
      <c r="FDS9708" s="45"/>
      <c r="FDT9708" s="45"/>
      <c r="FDU9708" s="45"/>
      <c r="FDV9708" s="45"/>
      <c r="FDW9708" s="45"/>
      <c r="FDX9708" s="45"/>
      <c r="FDY9708" s="45"/>
      <c r="FDZ9708" s="45"/>
      <c r="FEA9708" s="45"/>
      <c r="FEB9708" s="45"/>
      <c r="FEC9708" s="45"/>
      <c r="FED9708" s="45"/>
      <c r="FEE9708" s="45"/>
      <c r="FEF9708" s="45"/>
      <c r="FEG9708" s="45"/>
      <c r="FEH9708" s="45"/>
      <c r="FEI9708" s="45"/>
      <c r="FEJ9708" s="45"/>
      <c r="FEK9708" s="45"/>
      <c r="FEL9708" s="45"/>
      <c r="FEM9708" s="45"/>
      <c r="FEN9708" s="45"/>
      <c r="FEO9708" s="45"/>
      <c r="FEP9708" s="45"/>
      <c r="FEQ9708" s="45"/>
      <c r="FER9708" s="45"/>
      <c r="FES9708" s="45"/>
      <c r="FET9708" s="45"/>
      <c r="FEU9708" s="45"/>
      <c r="FEV9708" s="45"/>
      <c r="FEW9708" s="45"/>
      <c r="FEX9708" s="45"/>
      <c r="FEY9708" s="45"/>
      <c r="FEZ9708" s="45"/>
      <c r="FFA9708" s="45"/>
      <c r="FFB9708" s="45"/>
      <c r="FFC9708" s="45"/>
      <c r="FFD9708" s="45"/>
      <c r="FFE9708" s="45"/>
      <c r="FFF9708" s="45"/>
      <c r="FFG9708" s="45"/>
      <c r="FFH9708" s="45"/>
      <c r="FFI9708" s="45"/>
      <c r="FFJ9708" s="45"/>
      <c r="FFK9708" s="45"/>
      <c r="FFL9708" s="45"/>
      <c r="FFM9708" s="45"/>
      <c r="FFN9708" s="45"/>
      <c r="FFO9708" s="45"/>
      <c r="FFP9708" s="45"/>
      <c r="FFQ9708" s="45"/>
      <c r="FFR9708" s="45"/>
      <c r="FFS9708" s="45"/>
      <c r="FFT9708" s="45"/>
      <c r="FFU9708" s="45"/>
      <c r="FFV9708" s="45"/>
      <c r="FFW9708" s="45"/>
      <c r="FFX9708" s="45"/>
      <c r="FFY9708" s="45"/>
      <c r="FFZ9708" s="45"/>
      <c r="FGA9708" s="45"/>
      <c r="FGB9708" s="45"/>
      <c r="FGC9708" s="45"/>
      <c r="FGD9708" s="45"/>
      <c r="FGE9708" s="45"/>
      <c r="FGF9708" s="45"/>
      <c r="FGG9708" s="45"/>
      <c r="FGH9708" s="45"/>
      <c r="FGI9708" s="45"/>
      <c r="FGJ9708" s="45"/>
      <c r="FGK9708" s="45"/>
      <c r="FGL9708" s="45"/>
      <c r="FGM9708" s="45"/>
      <c r="FGN9708" s="45"/>
      <c r="FGO9708" s="45"/>
      <c r="FGP9708" s="45"/>
      <c r="FGQ9708" s="45"/>
      <c r="FGR9708" s="45"/>
      <c r="FGS9708" s="45"/>
      <c r="FGT9708" s="45"/>
      <c r="FGU9708" s="45"/>
      <c r="FGV9708" s="45"/>
      <c r="FGW9708" s="45"/>
      <c r="FGX9708" s="45"/>
      <c r="FGY9708" s="45"/>
      <c r="FGZ9708" s="45"/>
      <c r="FHA9708" s="45"/>
      <c r="FHB9708" s="45"/>
      <c r="FHC9708" s="45"/>
      <c r="FHD9708" s="45"/>
      <c r="FHE9708" s="45"/>
      <c r="FHF9708" s="45"/>
      <c r="FHG9708" s="45"/>
      <c r="FHH9708" s="45"/>
      <c r="FHI9708" s="45"/>
      <c r="FHJ9708" s="45"/>
      <c r="FHK9708" s="45"/>
      <c r="FHL9708" s="45"/>
      <c r="FHM9708" s="45"/>
      <c r="FHN9708" s="45"/>
      <c r="FHO9708" s="45"/>
      <c r="FHP9708" s="45"/>
      <c r="FHQ9708" s="45"/>
      <c r="FHR9708" s="45"/>
      <c r="FHS9708" s="45"/>
      <c r="FHT9708" s="45"/>
      <c r="FHU9708" s="45"/>
      <c r="FHV9708" s="45"/>
      <c r="FHW9708" s="45"/>
      <c r="FHX9708" s="45"/>
      <c r="FHY9708" s="45"/>
      <c r="FHZ9708" s="45"/>
      <c r="FIA9708" s="45"/>
      <c r="FIB9708" s="45"/>
      <c r="FIC9708" s="45"/>
      <c r="FID9708" s="45"/>
      <c r="FIE9708" s="45"/>
      <c r="FIF9708" s="45"/>
      <c r="FIG9708" s="45"/>
      <c r="FIH9708" s="45"/>
      <c r="FII9708" s="45"/>
      <c r="FIJ9708" s="45"/>
      <c r="FIK9708" s="45"/>
      <c r="FIL9708" s="45"/>
      <c r="FIM9708" s="45"/>
      <c r="FIN9708" s="45"/>
      <c r="FIO9708" s="45"/>
      <c r="FIP9708" s="45"/>
      <c r="FIQ9708" s="45"/>
      <c r="FIR9708" s="45"/>
      <c r="FIS9708" s="45"/>
      <c r="FIT9708" s="45"/>
      <c r="FIU9708" s="45"/>
      <c r="FIV9708" s="45"/>
      <c r="FIW9708" s="45"/>
      <c r="FIX9708" s="45"/>
      <c r="FIY9708" s="45"/>
      <c r="FIZ9708" s="45"/>
      <c r="FJA9708" s="45"/>
      <c r="FJB9708" s="45"/>
      <c r="FJC9708" s="45"/>
      <c r="FJD9708" s="45"/>
      <c r="FJE9708" s="45"/>
      <c r="FJF9708" s="45"/>
      <c r="FJG9708" s="45"/>
      <c r="FJH9708" s="45"/>
      <c r="FJI9708" s="45"/>
      <c r="FJJ9708" s="45"/>
      <c r="FJK9708" s="45"/>
      <c r="FJL9708" s="45"/>
      <c r="FJM9708" s="45"/>
      <c r="FJN9708" s="45"/>
      <c r="FJO9708" s="45"/>
      <c r="FJP9708" s="45"/>
      <c r="FJQ9708" s="45"/>
      <c r="FJR9708" s="45"/>
      <c r="FJS9708" s="45"/>
      <c r="FJT9708" s="45"/>
      <c r="FJU9708" s="45"/>
      <c r="FJV9708" s="45"/>
      <c r="FJW9708" s="45"/>
      <c r="FJX9708" s="45"/>
      <c r="FJY9708" s="45"/>
      <c r="FJZ9708" s="45"/>
      <c r="FKA9708" s="45"/>
      <c r="FKB9708" s="45"/>
      <c r="FKC9708" s="45"/>
      <c r="FKD9708" s="45"/>
      <c r="FKE9708" s="45"/>
      <c r="FKF9708" s="45"/>
      <c r="FKG9708" s="45"/>
      <c r="FKH9708" s="45"/>
      <c r="FKI9708" s="45"/>
      <c r="FKJ9708" s="45"/>
      <c r="FKK9708" s="45"/>
      <c r="FKL9708" s="45"/>
      <c r="FKM9708" s="45"/>
      <c r="FKN9708" s="45"/>
      <c r="FKO9708" s="45"/>
      <c r="FKP9708" s="45"/>
      <c r="FKQ9708" s="45"/>
      <c r="FKR9708" s="45"/>
      <c r="FKS9708" s="45"/>
      <c r="FKT9708" s="45"/>
      <c r="FKU9708" s="45"/>
      <c r="FKV9708" s="45"/>
      <c r="FKW9708" s="45"/>
      <c r="FKX9708" s="45"/>
      <c r="FKY9708" s="45"/>
      <c r="FKZ9708" s="45"/>
      <c r="FLA9708" s="45"/>
      <c r="FLB9708" s="45"/>
      <c r="FLC9708" s="45"/>
      <c r="FLD9708" s="45"/>
      <c r="FLE9708" s="45"/>
      <c r="FLF9708" s="45"/>
      <c r="FLG9708" s="45"/>
      <c r="FLH9708" s="45"/>
      <c r="FLI9708" s="45"/>
      <c r="FLJ9708" s="45"/>
      <c r="FLK9708" s="45"/>
      <c r="FLL9708" s="45"/>
      <c r="FLM9708" s="45"/>
      <c r="FLN9708" s="45"/>
      <c r="FLO9708" s="45"/>
      <c r="FLP9708" s="45"/>
      <c r="FLQ9708" s="45"/>
      <c r="FLR9708" s="45"/>
      <c r="FLS9708" s="45"/>
      <c r="FLT9708" s="45"/>
      <c r="FLU9708" s="45"/>
      <c r="FLV9708" s="45"/>
      <c r="FLW9708" s="45"/>
      <c r="FLX9708" s="45"/>
      <c r="FLY9708" s="45"/>
      <c r="FLZ9708" s="45"/>
      <c r="FMA9708" s="45"/>
      <c r="FMB9708" s="45"/>
      <c r="FMC9708" s="45"/>
      <c r="FMD9708" s="45"/>
      <c r="FME9708" s="45"/>
      <c r="FMF9708" s="45"/>
      <c r="FMG9708" s="45"/>
      <c r="FMH9708" s="45"/>
      <c r="FMI9708" s="45"/>
      <c r="FMJ9708" s="45"/>
      <c r="FMK9708" s="45"/>
      <c r="FML9708" s="45"/>
      <c r="FMM9708" s="45"/>
      <c r="FMN9708" s="45"/>
      <c r="FMO9708" s="45"/>
      <c r="FMP9708" s="45"/>
      <c r="FMQ9708" s="45"/>
      <c r="FMR9708" s="45"/>
      <c r="FMS9708" s="45"/>
      <c r="FMT9708" s="45"/>
      <c r="FMU9708" s="45"/>
      <c r="FMV9708" s="45"/>
      <c r="FMW9708" s="45"/>
      <c r="FMX9708" s="45"/>
      <c r="FMY9708" s="45"/>
      <c r="FMZ9708" s="45"/>
      <c r="FNA9708" s="45"/>
      <c r="FNB9708" s="45"/>
      <c r="FNC9708" s="45"/>
      <c r="FND9708" s="45"/>
      <c r="FNE9708" s="45"/>
      <c r="FNF9708" s="45"/>
      <c r="FNG9708" s="45"/>
      <c r="FNH9708" s="45"/>
      <c r="FNI9708" s="45"/>
      <c r="FNJ9708" s="45"/>
      <c r="FNK9708" s="45"/>
      <c r="FNL9708" s="45"/>
      <c r="FNM9708" s="45"/>
      <c r="FNN9708" s="45"/>
      <c r="FNO9708" s="45"/>
      <c r="FNP9708" s="45"/>
      <c r="FNQ9708" s="45"/>
      <c r="FNR9708" s="45"/>
      <c r="FNS9708" s="45"/>
      <c r="FNT9708" s="45"/>
      <c r="FNU9708" s="45"/>
      <c r="FNV9708" s="45"/>
      <c r="FNW9708" s="45"/>
      <c r="FNX9708" s="45"/>
      <c r="FNY9708" s="45"/>
      <c r="FNZ9708" s="45"/>
      <c r="FOA9708" s="45"/>
      <c r="FOB9708" s="45"/>
      <c r="FOC9708" s="45"/>
      <c r="FOD9708" s="45"/>
      <c r="FOE9708" s="45"/>
      <c r="FOF9708" s="45"/>
      <c r="FOG9708" s="45"/>
      <c r="FOH9708" s="45"/>
      <c r="FOI9708" s="45"/>
      <c r="FOJ9708" s="45"/>
      <c r="FOK9708" s="45"/>
      <c r="FOL9708" s="45"/>
      <c r="FOM9708" s="45"/>
      <c r="FON9708" s="45"/>
      <c r="FOO9708" s="45"/>
      <c r="FOP9708" s="45"/>
      <c r="FOQ9708" s="45"/>
      <c r="FOR9708" s="45"/>
      <c r="FOS9708" s="45"/>
      <c r="FOT9708" s="45"/>
      <c r="FOU9708" s="45"/>
      <c r="FOV9708" s="45"/>
      <c r="FOW9708" s="45"/>
      <c r="FOX9708" s="45"/>
      <c r="FOY9708" s="45"/>
      <c r="FOZ9708" s="45"/>
      <c r="FPA9708" s="45"/>
      <c r="FPB9708" s="45"/>
      <c r="FPC9708" s="45"/>
      <c r="FPD9708" s="45"/>
      <c r="FPE9708" s="45"/>
      <c r="FPF9708" s="45"/>
      <c r="FPG9708" s="45"/>
      <c r="FPH9708" s="45"/>
      <c r="FPI9708" s="45"/>
      <c r="FPJ9708" s="45"/>
      <c r="FPK9708" s="45"/>
      <c r="FPL9708" s="45"/>
      <c r="FPM9708" s="45"/>
      <c r="FPN9708" s="45"/>
      <c r="FPO9708" s="45"/>
      <c r="FPP9708" s="45"/>
      <c r="FPQ9708" s="45"/>
      <c r="FPR9708" s="45"/>
      <c r="FPS9708" s="45"/>
      <c r="FPT9708" s="45"/>
      <c r="FPU9708" s="45"/>
      <c r="FPV9708" s="45"/>
      <c r="FPW9708" s="45"/>
      <c r="FPX9708" s="45"/>
      <c r="FPY9708" s="45"/>
      <c r="FPZ9708" s="45"/>
      <c r="FQA9708" s="45"/>
      <c r="FQB9708" s="45"/>
      <c r="FQC9708" s="45"/>
      <c r="FQD9708" s="45"/>
      <c r="FQE9708" s="45"/>
      <c r="FQF9708" s="45"/>
      <c r="FQG9708" s="45"/>
      <c r="FQH9708" s="45"/>
      <c r="FQI9708" s="45"/>
      <c r="FQJ9708" s="45"/>
      <c r="FQK9708" s="45"/>
      <c r="FQL9708" s="45"/>
      <c r="FQM9708" s="45"/>
      <c r="FQN9708" s="45"/>
      <c r="FQO9708" s="45"/>
      <c r="FQP9708" s="45"/>
      <c r="FQQ9708" s="45"/>
      <c r="FQR9708" s="45"/>
      <c r="FQS9708" s="45"/>
      <c r="FQT9708" s="45"/>
      <c r="FQU9708" s="45"/>
      <c r="FQV9708" s="45"/>
      <c r="FQW9708" s="45"/>
      <c r="FQX9708" s="45"/>
      <c r="FQY9708" s="45"/>
      <c r="FQZ9708" s="45"/>
      <c r="FRA9708" s="45"/>
      <c r="FRB9708" s="45"/>
      <c r="FRC9708" s="45"/>
      <c r="FRD9708" s="45"/>
      <c r="FRE9708" s="45"/>
      <c r="FRF9708" s="45"/>
      <c r="FRG9708" s="45"/>
      <c r="FRH9708" s="45"/>
      <c r="FRI9708" s="45"/>
      <c r="FRJ9708" s="45"/>
      <c r="FRK9708" s="45"/>
      <c r="FRL9708" s="45"/>
      <c r="FRM9708" s="45"/>
      <c r="FRN9708" s="45"/>
      <c r="FRO9708" s="45"/>
      <c r="FRP9708" s="45"/>
      <c r="FRQ9708" s="45"/>
      <c r="FRR9708" s="45"/>
      <c r="FRS9708" s="45"/>
      <c r="FRT9708" s="45"/>
      <c r="FRU9708" s="45"/>
      <c r="FRV9708" s="45"/>
      <c r="FRW9708" s="45"/>
      <c r="FRX9708" s="45"/>
      <c r="FRY9708" s="45"/>
      <c r="FRZ9708" s="45"/>
      <c r="FSA9708" s="45"/>
      <c r="FSB9708" s="45"/>
      <c r="FSC9708" s="45"/>
      <c r="FSD9708" s="45"/>
      <c r="FSE9708" s="45"/>
      <c r="FSF9708" s="45"/>
      <c r="FSG9708" s="45"/>
      <c r="FSH9708" s="45"/>
      <c r="FSI9708" s="45"/>
      <c r="FSJ9708" s="45"/>
      <c r="FSK9708" s="45"/>
      <c r="FSL9708" s="45"/>
      <c r="FSM9708" s="45"/>
      <c r="FSN9708" s="45"/>
      <c r="FSO9708" s="45"/>
      <c r="FSP9708" s="45"/>
      <c r="FSQ9708" s="45"/>
      <c r="FSR9708" s="45"/>
      <c r="FSS9708" s="45"/>
      <c r="FST9708" s="45"/>
      <c r="FSU9708" s="45"/>
      <c r="FSV9708" s="45"/>
      <c r="FSW9708" s="45"/>
      <c r="FSX9708" s="45"/>
      <c r="FSY9708" s="45"/>
      <c r="FSZ9708" s="45"/>
      <c r="FTA9708" s="45"/>
      <c r="FTB9708" s="45"/>
      <c r="FTC9708" s="45"/>
      <c r="FTD9708" s="45"/>
      <c r="FTE9708" s="45"/>
      <c r="FTF9708" s="45"/>
      <c r="FTG9708" s="45"/>
      <c r="FTH9708" s="45"/>
      <c r="FTI9708" s="45"/>
      <c r="FTJ9708" s="45"/>
      <c r="FTK9708" s="45"/>
      <c r="FTL9708" s="45"/>
      <c r="FTM9708" s="45"/>
      <c r="FTN9708" s="45"/>
      <c r="FTO9708" s="45"/>
      <c r="FTP9708" s="45"/>
      <c r="FTQ9708" s="45"/>
      <c r="FTR9708" s="45"/>
      <c r="FTS9708" s="45"/>
      <c r="FTT9708" s="45"/>
      <c r="FTU9708" s="45"/>
      <c r="FTV9708" s="45"/>
      <c r="FTW9708" s="45"/>
      <c r="FTX9708" s="45"/>
      <c r="FTY9708" s="45"/>
      <c r="FTZ9708" s="45"/>
      <c r="FUA9708" s="45"/>
      <c r="FUB9708" s="45"/>
      <c r="FUC9708" s="45"/>
      <c r="FUD9708" s="45"/>
      <c r="FUE9708" s="45"/>
      <c r="FUF9708" s="45"/>
      <c r="FUG9708" s="45"/>
      <c r="FUH9708" s="45"/>
      <c r="FUI9708" s="45"/>
      <c r="FUJ9708" s="45"/>
      <c r="FUK9708" s="45"/>
      <c r="FUL9708" s="45"/>
      <c r="FUM9708" s="45"/>
      <c r="FUN9708" s="45"/>
      <c r="FUO9708" s="45"/>
      <c r="FUP9708" s="45"/>
      <c r="FUQ9708" s="45"/>
      <c r="FUR9708" s="45"/>
      <c r="FUS9708" s="45"/>
      <c r="FUT9708" s="45"/>
      <c r="FUU9708" s="45"/>
      <c r="FUV9708" s="45"/>
      <c r="FUW9708" s="45"/>
      <c r="FUX9708" s="45"/>
      <c r="FUY9708" s="45"/>
      <c r="FUZ9708" s="45"/>
      <c r="FVA9708" s="45"/>
      <c r="FVB9708" s="45"/>
      <c r="FVC9708" s="45"/>
      <c r="FVD9708" s="45"/>
      <c r="FVE9708" s="45"/>
      <c r="FVF9708" s="45"/>
      <c r="FVG9708" s="45"/>
      <c r="FVH9708" s="45"/>
      <c r="FVI9708" s="45"/>
      <c r="FVJ9708" s="45"/>
      <c r="FVK9708" s="45"/>
      <c r="FVL9708" s="45"/>
      <c r="FVM9708" s="45"/>
      <c r="FVN9708" s="45"/>
      <c r="FVO9708" s="45"/>
      <c r="FVP9708" s="45"/>
      <c r="FVQ9708" s="45"/>
      <c r="FVR9708" s="45"/>
      <c r="FVS9708" s="45"/>
      <c r="FVT9708" s="45"/>
      <c r="FVU9708" s="45"/>
      <c r="FVV9708" s="45"/>
      <c r="FVW9708" s="45"/>
      <c r="FVX9708" s="45"/>
      <c r="FVY9708" s="45"/>
      <c r="FVZ9708" s="45"/>
      <c r="FWA9708" s="45"/>
      <c r="FWB9708" s="45"/>
      <c r="FWC9708" s="45"/>
      <c r="FWD9708" s="45"/>
      <c r="FWE9708" s="45"/>
      <c r="FWF9708" s="45"/>
      <c r="FWG9708" s="45"/>
      <c r="FWH9708" s="45"/>
      <c r="FWI9708" s="45"/>
      <c r="FWJ9708" s="45"/>
      <c r="FWK9708" s="45"/>
      <c r="FWL9708" s="45"/>
      <c r="FWM9708" s="45"/>
      <c r="FWN9708" s="45"/>
      <c r="FWO9708" s="45"/>
      <c r="FWP9708" s="45"/>
      <c r="FWQ9708" s="45"/>
      <c r="FWR9708" s="45"/>
      <c r="FWS9708" s="45"/>
      <c r="FWT9708" s="45"/>
      <c r="FWU9708" s="45"/>
      <c r="FWV9708" s="45"/>
      <c r="FWW9708" s="45"/>
      <c r="FWX9708" s="45"/>
      <c r="FWY9708" s="45"/>
      <c r="FWZ9708" s="45"/>
      <c r="FXA9708" s="45"/>
      <c r="FXB9708" s="45"/>
      <c r="FXC9708" s="45"/>
      <c r="FXD9708" s="45"/>
      <c r="FXE9708" s="45"/>
      <c r="FXF9708" s="45"/>
      <c r="FXG9708" s="45"/>
      <c r="FXH9708" s="45"/>
      <c r="FXI9708" s="45"/>
      <c r="FXJ9708" s="45"/>
      <c r="FXK9708" s="45"/>
      <c r="FXL9708" s="45"/>
      <c r="FXM9708" s="45"/>
      <c r="FXN9708" s="45"/>
      <c r="FXO9708" s="45"/>
      <c r="FXP9708" s="45"/>
      <c r="FXQ9708" s="45"/>
      <c r="FXR9708" s="45"/>
      <c r="FXS9708" s="45"/>
      <c r="FXT9708" s="45"/>
      <c r="FXU9708" s="45"/>
      <c r="FXV9708" s="45"/>
      <c r="FXW9708" s="45"/>
      <c r="FXX9708" s="45"/>
      <c r="FXY9708" s="45"/>
      <c r="FXZ9708" s="45"/>
      <c r="FYA9708" s="45"/>
      <c r="FYB9708" s="45"/>
      <c r="FYC9708" s="45"/>
      <c r="FYD9708" s="45"/>
      <c r="FYE9708" s="45"/>
      <c r="FYF9708" s="45"/>
      <c r="FYG9708" s="45"/>
      <c r="FYH9708" s="45"/>
      <c r="FYI9708" s="45"/>
      <c r="FYJ9708" s="45"/>
      <c r="FYK9708" s="45"/>
      <c r="FYL9708" s="45"/>
      <c r="FYM9708" s="45"/>
      <c r="FYN9708" s="45"/>
      <c r="FYO9708" s="45"/>
      <c r="FYP9708" s="45"/>
      <c r="FYQ9708" s="45"/>
      <c r="FYR9708" s="45"/>
      <c r="FYS9708" s="45"/>
      <c r="FYT9708" s="45"/>
      <c r="FYU9708" s="45"/>
      <c r="FYV9708" s="45"/>
      <c r="FYW9708" s="45"/>
      <c r="FYX9708" s="45"/>
      <c r="FYY9708" s="45"/>
      <c r="FYZ9708" s="45"/>
      <c r="FZA9708" s="45"/>
      <c r="FZB9708" s="45"/>
      <c r="FZC9708" s="45"/>
      <c r="FZD9708" s="45"/>
      <c r="FZE9708" s="45"/>
      <c r="FZF9708" s="45"/>
      <c r="FZG9708" s="45"/>
      <c r="FZH9708" s="45"/>
      <c r="FZI9708" s="45"/>
      <c r="FZJ9708" s="45"/>
      <c r="FZK9708" s="45"/>
      <c r="FZL9708" s="45"/>
      <c r="FZM9708" s="45"/>
      <c r="FZN9708" s="45"/>
      <c r="FZO9708" s="45"/>
      <c r="FZP9708" s="45"/>
      <c r="FZQ9708" s="45"/>
      <c r="FZR9708" s="45"/>
      <c r="FZS9708" s="45"/>
      <c r="FZT9708" s="45"/>
      <c r="FZU9708" s="45"/>
      <c r="FZV9708" s="45"/>
      <c r="FZW9708" s="45"/>
      <c r="FZX9708" s="45"/>
      <c r="FZY9708" s="45"/>
      <c r="FZZ9708" s="45"/>
      <c r="GAA9708" s="45"/>
      <c r="GAB9708" s="45"/>
      <c r="GAC9708" s="45"/>
      <c r="GAD9708" s="45"/>
      <c r="GAE9708" s="45"/>
      <c r="GAF9708" s="45"/>
      <c r="GAG9708" s="45"/>
      <c r="GAH9708" s="45"/>
      <c r="GAI9708" s="45"/>
      <c r="GAJ9708" s="45"/>
      <c r="GAK9708" s="45"/>
      <c r="GAL9708" s="45"/>
      <c r="GAM9708" s="45"/>
      <c r="GAN9708" s="45"/>
      <c r="GAO9708" s="45"/>
      <c r="GAP9708" s="45"/>
      <c r="GAQ9708" s="45"/>
      <c r="GAR9708" s="45"/>
      <c r="GAS9708" s="45"/>
      <c r="GAT9708" s="45"/>
      <c r="GAU9708" s="45"/>
      <c r="GAV9708" s="45"/>
      <c r="GAW9708" s="45"/>
      <c r="GAX9708" s="45"/>
      <c r="GAY9708" s="45"/>
      <c r="GAZ9708" s="45"/>
      <c r="GBA9708" s="45"/>
      <c r="GBB9708" s="45"/>
      <c r="GBC9708" s="45"/>
      <c r="GBD9708" s="45"/>
      <c r="GBE9708" s="45"/>
      <c r="GBF9708" s="45"/>
      <c r="GBG9708" s="45"/>
      <c r="GBH9708" s="45"/>
      <c r="GBI9708" s="45"/>
      <c r="GBJ9708" s="45"/>
      <c r="GBK9708" s="45"/>
      <c r="GBL9708" s="45"/>
      <c r="GBM9708" s="45"/>
      <c r="GBN9708" s="45"/>
      <c r="GBO9708" s="45"/>
      <c r="GBP9708" s="45"/>
      <c r="GBQ9708" s="45"/>
      <c r="GBR9708" s="45"/>
      <c r="GBS9708" s="45"/>
      <c r="GBT9708" s="45"/>
      <c r="GBU9708" s="45"/>
      <c r="GBV9708" s="45"/>
      <c r="GBW9708" s="45"/>
      <c r="GBX9708" s="45"/>
      <c r="GBY9708" s="45"/>
      <c r="GBZ9708" s="45"/>
      <c r="GCA9708" s="45"/>
      <c r="GCB9708" s="45"/>
      <c r="GCC9708" s="45"/>
      <c r="GCD9708" s="45"/>
      <c r="GCE9708" s="45"/>
      <c r="GCF9708" s="45"/>
      <c r="GCG9708" s="45"/>
      <c r="GCH9708" s="45"/>
      <c r="GCI9708" s="45"/>
      <c r="GCJ9708" s="45"/>
      <c r="GCK9708" s="45"/>
      <c r="GCL9708" s="45"/>
      <c r="GCM9708" s="45"/>
      <c r="GCN9708" s="45"/>
      <c r="GCO9708" s="45"/>
      <c r="GCP9708" s="45"/>
      <c r="GCQ9708" s="45"/>
      <c r="GCR9708" s="45"/>
      <c r="GCS9708" s="45"/>
      <c r="GCT9708" s="45"/>
      <c r="GCU9708" s="45"/>
      <c r="GCV9708" s="45"/>
      <c r="GCW9708" s="45"/>
      <c r="GCX9708" s="45"/>
      <c r="GCY9708" s="45"/>
      <c r="GCZ9708" s="45"/>
      <c r="GDA9708" s="45"/>
      <c r="GDB9708" s="45"/>
      <c r="GDC9708" s="45"/>
      <c r="GDD9708" s="45"/>
      <c r="GDE9708" s="45"/>
      <c r="GDF9708" s="45"/>
      <c r="GDG9708" s="45"/>
      <c r="GDH9708" s="45"/>
      <c r="GDI9708" s="45"/>
      <c r="GDJ9708" s="45"/>
      <c r="GDK9708" s="45"/>
      <c r="GDL9708" s="45"/>
      <c r="GDM9708" s="45"/>
      <c r="GDN9708" s="45"/>
      <c r="GDO9708" s="45"/>
      <c r="GDP9708" s="45"/>
      <c r="GDQ9708" s="45"/>
      <c r="GDR9708" s="45"/>
      <c r="GDS9708" s="45"/>
      <c r="GDT9708" s="45"/>
      <c r="GDU9708" s="45"/>
      <c r="GDV9708" s="45"/>
      <c r="GDW9708" s="45"/>
      <c r="GDX9708" s="45"/>
      <c r="GDY9708" s="45"/>
      <c r="GDZ9708" s="45"/>
      <c r="GEA9708" s="45"/>
      <c r="GEB9708" s="45"/>
      <c r="GEC9708" s="45"/>
      <c r="GED9708" s="45"/>
      <c r="GEE9708" s="45"/>
      <c r="GEF9708" s="45"/>
      <c r="GEG9708" s="45"/>
      <c r="GEH9708" s="45"/>
      <c r="GEI9708" s="45"/>
      <c r="GEJ9708" s="45"/>
      <c r="GEK9708" s="45"/>
      <c r="GEL9708" s="45"/>
      <c r="GEM9708" s="45"/>
      <c r="GEN9708" s="45"/>
      <c r="GEO9708" s="45"/>
      <c r="GEP9708" s="45"/>
      <c r="GEQ9708" s="45"/>
      <c r="GER9708" s="45"/>
      <c r="GES9708" s="45"/>
      <c r="GET9708" s="45"/>
      <c r="GEU9708" s="45"/>
      <c r="GEV9708" s="45"/>
      <c r="GEW9708" s="45"/>
      <c r="GEX9708" s="45"/>
      <c r="GEY9708" s="45"/>
      <c r="GEZ9708" s="45"/>
      <c r="GFA9708" s="45"/>
      <c r="GFB9708" s="45"/>
      <c r="GFC9708" s="45"/>
      <c r="GFD9708" s="45"/>
      <c r="GFE9708" s="45"/>
      <c r="GFF9708" s="45"/>
      <c r="GFG9708" s="45"/>
      <c r="GFH9708" s="45"/>
      <c r="GFI9708" s="45"/>
      <c r="GFJ9708" s="45"/>
      <c r="GFK9708" s="45"/>
      <c r="GFL9708" s="45"/>
      <c r="GFM9708" s="45"/>
      <c r="GFN9708" s="45"/>
      <c r="GFO9708" s="45"/>
      <c r="GFP9708" s="45"/>
      <c r="GFQ9708" s="45"/>
      <c r="GFR9708" s="45"/>
      <c r="GFS9708" s="45"/>
      <c r="GFT9708" s="45"/>
      <c r="GFU9708" s="45"/>
      <c r="GFV9708" s="45"/>
      <c r="GFW9708" s="45"/>
      <c r="GFX9708" s="45"/>
      <c r="GFY9708" s="45"/>
      <c r="GFZ9708" s="45"/>
      <c r="GGA9708" s="45"/>
      <c r="GGB9708" s="45"/>
      <c r="GGC9708" s="45"/>
      <c r="GGD9708" s="45"/>
      <c r="GGE9708" s="45"/>
      <c r="GGF9708" s="45"/>
      <c r="GGG9708" s="45"/>
      <c r="GGH9708" s="45"/>
      <c r="GGI9708" s="45"/>
      <c r="GGJ9708" s="45"/>
      <c r="GGK9708" s="45"/>
      <c r="GGL9708" s="45"/>
      <c r="GGM9708" s="45"/>
      <c r="GGN9708" s="45"/>
      <c r="GGO9708" s="45"/>
      <c r="GGP9708" s="45"/>
      <c r="GGQ9708" s="45"/>
      <c r="GGR9708" s="45"/>
      <c r="GGS9708" s="45"/>
      <c r="GGT9708" s="45"/>
      <c r="GGU9708" s="45"/>
      <c r="GGV9708" s="45"/>
      <c r="GGW9708" s="45"/>
      <c r="GGX9708" s="45"/>
      <c r="GGY9708" s="45"/>
      <c r="GGZ9708" s="45"/>
      <c r="GHA9708" s="45"/>
      <c r="GHB9708" s="45"/>
      <c r="GHC9708" s="45"/>
      <c r="GHD9708" s="45"/>
      <c r="GHE9708" s="45"/>
      <c r="GHF9708" s="45"/>
      <c r="GHG9708" s="45"/>
      <c r="GHH9708" s="45"/>
      <c r="GHI9708" s="45"/>
      <c r="GHJ9708" s="45"/>
      <c r="GHK9708" s="45"/>
      <c r="GHL9708" s="45"/>
      <c r="GHM9708" s="45"/>
      <c r="GHN9708" s="45"/>
      <c r="GHO9708" s="45"/>
      <c r="GHP9708" s="45"/>
      <c r="GHQ9708" s="45"/>
      <c r="GHR9708" s="45"/>
      <c r="GHS9708" s="45"/>
      <c r="GHT9708" s="45"/>
      <c r="GHU9708" s="45"/>
      <c r="GHV9708" s="45"/>
      <c r="GHW9708" s="45"/>
      <c r="GHX9708" s="45"/>
      <c r="GHY9708" s="45"/>
      <c r="GHZ9708" s="45"/>
      <c r="GIA9708" s="45"/>
      <c r="GIB9708" s="45"/>
      <c r="GIC9708" s="45"/>
      <c r="GID9708" s="45"/>
      <c r="GIE9708" s="45"/>
      <c r="GIF9708" s="45"/>
      <c r="GIG9708" s="45"/>
      <c r="GIH9708" s="45"/>
      <c r="GII9708" s="45"/>
      <c r="GIJ9708" s="45"/>
      <c r="GIK9708" s="45"/>
      <c r="GIL9708" s="45"/>
      <c r="GIM9708" s="45"/>
      <c r="GIN9708" s="45"/>
      <c r="GIO9708" s="45"/>
      <c r="GIP9708" s="45"/>
      <c r="GIQ9708" s="45"/>
      <c r="GIR9708" s="45"/>
      <c r="GIS9708" s="45"/>
      <c r="GIT9708" s="45"/>
      <c r="GIU9708" s="45"/>
      <c r="GIV9708" s="45"/>
      <c r="GIW9708" s="45"/>
      <c r="GIX9708" s="45"/>
      <c r="GIY9708" s="45"/>
      <c r="GIZ9708" s="45"/>
      <c r="GJA9708" s="45"/>
      <c r="GJB9708" s="45"/>
      <c r="GJC9708" s="45"/>
      <c r="GJD9708" s="45"/>
      <c r="GJE9708" s="45"/>
      <c r="GJF9708" s="45"/>
      <c r="GJG9708" s="45"/>
      <c r="GJH9708" s="45"/>
      <c r="GJI9708" s="45"/>
      <c r="GJJ9708" s="45"/>
      <c r="GJK9708" s="45"/>
      <c r="GJL9708" s="45"/>
      <c r="GJM9708" s="45"/>
      <c r="GJN9708" s="45"/>
      <c r="GJO9708" s="45"/>
      <c r="GJP9708" s="45"/>
      <c r="GJQ9708" s="45"/>
      <c r="GJR9708" s="45"/>
      <c r="GJS9708" s="45"/>
      <c r="GJT9708" s="45"/>
      <c r="GJU9708" s="45"/>
      <c r="GJV9708" s="45"/>
      <c r="GJW9708" s="45"/>
      <c r="GJX9708" s="45"/>
      <c r="GJY9708" s="45"/>
      <c r="GJZ9708" s="45"/>
      <c r="GKA9708" s="45"/>
      <c r="GKB9708" s="45"/>
      <c r="GKC9708" s="45"/>
      <c r="GKD9708" s="45"/>
      <c r="GKE9708" s="45"/>
      <c r="GKF9708" s="45"/>
      <c r="GKG9708" s="45"/>
      <c r="GKH9708" s="45"/>
      <c r="GKI9708" s="45"/>
      <c r="GKJ9708" s="45"/>
      <c r="GKK9708" s="45"/>
      <c r="GKL9708" s="45"/>
      <c r="GKM9708" s="45"/>
      <c r="GKN9708" s="45"/>
      <c r="GKO9708" s="45"/>
      <c r="GKP9708" s="45"/>
      <c r="GKQ9708" s="45"/>
      <c r="GKR9708" s="45"/>
      <c r="GKS9708" s="45"/>
      <c r="GKT9708" s="45"/>
      <c r="GKU9708" s="45"/>
      <c r="GKV9708" s="45"/>
      <c r="GKW9708" s="45"/>
      <c r="GKX9708" s="45"/>
      <c r="GKY9708" s="45"/>
      <c r="GKZ9708" s="45"/>
      <c r="GLA9708" s="45"/>
      <c r="GLB9708" s="45"/>
      <c r="GLC9708" s="45"/>
      <c r="GLD9708" s="45"/>
      <c r="GLE9708" s="45"/>
      <c r="GLF9708" s="45"/>
      <c r="GLG9708" s="45"/>
      <c r="GLH9708" s="45"/>
      <c r="GLI9708" s="45"/>
      <c r="GLJ9708" s="45"/>
      <c r="GLK9708" s="45"/>
      <c r="GLL9708" s="45"/>
      <c r="GLM9708" s="45"/>
      <c r="GLN9708" s="45"/>
      <c r="GLO9708" s="45"/>
      <c r="GLP9708" s="45"/>
      <c r="GLQ9708" s="45"/>
      <c r="GLR9708" s="45"/>
      <c r="GLS9708" s="45"/>
      <c r="GLT9708" s="45"/>
      <c r="GLU9708" s="45"/>
      <c r="GLV9708" s="45"/>
      <c r="GLW9708" s="45"/>
      <c r="GLX9708" s="45"/>
      <c r="GLY9708" s="45"/>
      <c r="GLZ9708" s="45"/>
      <c r="GMA9708" s="45"/>
      <c r="GMB9708" s="45"/>
      <c r="GMC9708" s="45"/>
      <c r="GMD9708" s="45"/>
      <c r="GME9708" s="45"/>
      <c r="GMF9708" s="45"/>
      <c r="GMG9708" s="45"/>
      <c r="GMH9708" s="45"/>
      <c r="GMI9708" s="45"/>
      <c r="GMJ9708" s="45"/>
      <c r="GMK9708" s="45"/>
      <c r="GML9708" s="45"/>
      <c r="GMM9708" s="45"/>
      <c r="GMN9708" s="45"/>
      <c r="GMO9708" s="45"/>
      <c r="GMP9708" s="45"/>
      <c r="GMQ9708" s="45"/>
      <c r="GMR9708" s="45"/>
      <c r="GMS9708" s="45"/>
      <c r="GMT9708" s="45"/>
      <c r="GMU9708" s="45"/>
      <c r="GMV9708" s="45"/>
      <c r="GMW9708" s="45"/>
      <c r="GMX9708" s="45"/>
      <c r="GMY9708" s="45"/>
      <c r="GMZ9708" s="45"/>
      <c r="GNA9708" s="45"/>
      <c r="GNB9708" s="45"/>
      <c r="GNC9708" s="45"/>
      <c r="GND9708" s="45"/>
      <c r="GNE9708" s="45"/>
      <c r="GNF9708" s="45"/>
      <c r="GNG9708" s="45"/>
      <c r="GNH9708" s="45"/>
      <c r="GNI9708" s="45"/>
      <c r="GNJ9708" s="45"/>
      <c r="GNK9708" s="45"/>
      <c r="GNL9708" s="45"/>
      <c r="GNM9708" s="45"/>
      <c r="GNN9708" s="45"/>
      <c r="GNO9708" s="45"/>
      <c r="GNP9708" s="45"/>
      <c r="GNQ9708" s="45"/>
      <c r="GNR9708" s="45"/>
      <c r="GNS9708" s="45"/>
      <c r="GNT9708" s="45"/>
      <c r="GNU9708" s="45"/>
      <c r="GNV9708" s="45"/>
      <c r="GNW9708" s="45"/>
      <c r="GNX9708" s="45"/>
      <c r="GNY9708" s="45"/>
      <c r="GNZ9708" s="45"/>
      <c r="GOA9708" s="45"/>
      <c r="GOB9708" s="45"/>
      <c r="GOC9708" s="45"/>
      <c r="GOD9708" s="45"/>
      <c r="GOE9708" s="45"/>
      <c r="GOF9708" s="45"/>
      <c r="GOG9708" s="45"/>
      <c r="GOH9708" s="45"/>
      <c r="GOI9708" s="45"/>
      <c r="GOJ9708" s="45"/>
      <c r="GOK9708" s="45"/>
      <c r="GOL9708" s="45"/>
      <c r="GOM9708" s="45"/>
      <c r="GON9708" s="45"/>
      <c r="GOO9708" s="45"/>
      <c r="GOP9708" s="45"/>
      <c r="GOQ9708" s="45"/>
      <c r="GOR9708" s="45"/>
      <c r="GOS9708" s="45"/>
      <c r="GOT9708" s="45"/>
      <c r="GOU9708" s="45"/>
      <c r="GOV9708" s="45"/>
      <c r="GOW9708" s="45"/>
      <c r="GOX9708" s="45"/>
      <c r="GOY9708" s="45"/>
      <c r="GOZ9708" s="45"/>
      <c r="GPA9708" s="45"/>
      <c r="GPB9708" s="45"/>
      <c r="GPC9708" s="45"/>
      <c r="GPD9708" s="45"/>
      <c r="GPE9708" s="45"/>
      <c r="GPF9708" s="45"/>
      <c r="GPG9708" s="45"/>
      <c r="GPH9708" s="45"/>
      <c r="GPI9708" s="45"/>
      <c r="GPJ9708" s="45"/>
      <c r="GPK9708" s="45"/>
      <c r="GPL9708" s="45"/>
      <c r="GPM9708" s="45"/>
      <c r="GPN9708" s="45"/>
      <c r="GPO9708" s="45"/>
      <c r="GPP9708" s="45"/>
      <c r="GPQ9708" s="45"/>
      <c r="GPR9708" s="45"/>
      <c r="GPS9708" s="45"/>
      <c r="GPT9708" s="45"/>
      <c r="GPU9708" s="45"/>
      <c r="GPV9708" s="45"/>
      <c r="GPW9708" s="45"/>
      <c r="GPX9708" s="45"/>
      <c r="GPY9708" s="45"/>
      <c r="GPZ9708" s="45"/>
      <c r="GQA9708" s="45"/>
      <c r="GQB9708" s="45"/>
      <c r="GQC9708" s="45"/>
      <c r="GQD9708" s="45"/>
      <c r="GQE9708" s="45"/>
      <c r="GQF9708" s="45"/>
      <c r="GQG9708" s="45"/>
      <c r="GQH9708" s="45"/>
      <c r="GQI9708" s="45"/>
      <c r="GQJ9708" s="45"/>
      <c r="GQK9708" s="45"/>
      <c r="GQL9708" s="45"/>
      <c r="GQM9708" s="45"/>
      <c r="GQN9708" s="45"/>
      <c r="GQO9708" s="45"/>
      <c r="GQP9708" s="45"/>
      <c r="GQQ9708" s="45"/>
      <c r="GQR9708" s="45"/>
      <c r="GQS9708" s="45"/>
      <c r="GQT9708" s="45"/>
      <c r="GQU9708" s="45"/>
      <c r="GQV9708" s="45"/>
      <c r="GQW9708" s="45"/>
      <c r="GQX9708" s="45"/>
      <c r="GQY9708" s="45"/>
      <c r="GQZ9708" s="45"/>
      <c r="GRA9708" s="45"/>
      <c r="GRB9708" s="45"/>
      <c r="GRC9708" s="45"/>
      <c r="GRD9708" s="45"/>
      <c r="GRE9708" s="45"/>
      <c r="GRF9708" s="45"/>
      <c r="GRG9708" s="45"/>
      <c r="GRH9708" s="45"/>
      <c r="GRI9708" s="45"/>
      <c r="GRJ9708" s="45"/>
      <c r="GRK9708" s="45"/>
      <c r="GRL9708" s="45"/>
      <c r="GRM9708" s="45"/>
      <c r="GRN9708" s="45"/>
      <c r="GRO9708" s="45"/>
      <c r="GRP9708" s="45"/>
      <c r="GRQ9708" s="45"/>
      <c r="GRR9708" s="45"/>
      <c r="GRS9708" s="45"/>
      <c r="GRT9708" s="45"/>
      <c r="GRU9708" s="45"/>
      <c r="GRV9708" s="45"/>
      <c r="GRW9708" s="45"/>
      <c r="GRX9708" s="45"/>
      <c r="GRY9708" s="45"/>
      <c r="GRZ9708" s="45"/>
      <c r="GSA9708" s="45"/>
      <c r="GSB9708" s="45"/>
      <c r="GSC9708" s="45"/>
      <c r="GSD9708" s="45"/>
      <c r="GSE9708" s="45"/>
      <c r="GSF9708" s="45"/>
      <c r="GSG9708" s="45"/>
      <c r="GSH9708" s="45"/>
      <c r="GSI9708" s="45"/>
      <c r="GSJ9708" s="45"/>
      <c r="GSK9708" s="45"/>
      <c r="GSL9708" s="45"/>
      <c r="GSM9708" s="45"/>
      <c r="GSN9708" s="45"/>
      <c r="GSO9708" s="45"/>
      <c r="GSP9708" s="45"/>
      <c r="GSQ9708" s="45"/>
      <c r="GSR9708" s="45"/>
      <c r="GSS9708" s="45"/>
      <c r="GST9708" s="45"/>
      <c r="GSU9708" s="45"/>
      <c r="GSV9708" s="45"/>
      <c r="GSW9708" s="45"/>
      <c r="GSX9708" s="45"/>
      <c r="GSY9708" s="45"/>
      <c r="GSZ9708" s="45"/>
      <c r="GTA9708" s="45"/>
      <c r="GTB9708" s="45"/>
      <c r="GTC9708" s="45"/>
      <c r="GTD9708" s="45"/>
      <c r="GTE9708" s="45"/>
      <c r="GTF9708" s="45"/>
      <c r="GTG9708" s="45"/>
      <c r="GTH9708" s="45"/>
      <c r="GTI9708" s="45"/>
      <c r="GTJ9708" s="45"/>
      <c r="GTK9708" s="45"/>
      <c r="GTL9708" s="45"/>
      <c r="GTM9708" s="45"/>
      <c r="GTN9708" s="45"/>
      <c r="GTO9708" s="45"/>
      <c r="GTP9708" s="45"/>
      <c r="GTQ9708" s="45"/>
      <c r="GTR9708" s="45"/>
      <c r="GTS9708" s="45"/>
      <c r="GTT9708" s="45"/>
      <c r="GTU9708" s="45"/>
      <c r="GTV9708" s="45"/>
      <c r="GTW9708" s="45"/>
      <c r="GTX9708" s="45"/>
      <c r="GTY9708" s="45"/>
      <c r="GTZ9708" s="45"/>
      <c r="GUA9708" s="45"/>
      <c r="GUB9708" s="45"/>
      <c r="GUC9708" s="45"/>
      <c r="GUD9708" s="45"/>
      <c r="GUE9708" s="45"/>
      <c r="GUF9708" s="45"/>
      <c r="GUG9708" s="45"/>
      <c r="GUH9708" s="45"/>
      <c r="GUI9708" s="45"/>
      <c r="GUJ9708" s="45"/>
      <c r="GUK9708" s="45"/>
      <c r="GUL9708" s="45"/>
      <c r="GUM9708" s="45"/>
      <c r="GUN9708" s="45"/>
      <c r="GUO9708" s="45"/>
      <c r="GUP9708" s="45"/>
      <c r="GUQ9708" s="45"/>
      <c r="GUR9708" s="45"/>
      <c r="GUS9708" s="45"/>
      <c r="GUT9708" s="45"/>
      <c r="GUU9708" s="45"/>
      <c r="GUV9708" s="45"/>
      <c r="GUW9708" s="45"/>
      <c r="GUX9708" s="45"/>
      <c r="GUY9708" s="45"/>
      <c r="GUZ9708" s="45"/>
      <c r="GVA9708" s="45"/>
      <c r="GVB9708" s="45"/>
      <c r="GVC9708" s="45"/>
      <c r="GVD9708" s="45"/>
      <c r="GVE9708" s="45"/>
      <c r="GVF9708" s="45"/>
      <c r="GVG9708" s="45"/>
      <c r="GVH9708" s="45"/>
      <c r="GVI9708" s="45"/>
      <c r="GVJ9708" s="45"/>
      <c r="GVK9708" s="45"/>
      <c r="GVL9708" s="45"/>
      <c r="GVM9708" s="45"/>
      <c r="GVN9708" s="45"/>
      <c r="GVO9708" s="45"/>
      <c r="GVP9708" s="45"/>
      <c r="GVQ9708" s="45"/>
      <c r="GVR9708" s="45"/>
      <c r="GVS9708" s="45"/>
      <c r="GVT9708" s="45"/>
      <c r="GVU9708" s="45"/>
      <c r="GVV9708" s="45"/>
      <c r="GVW9708" s="45"/>
      <c r="GVX9708" s="45"/>
      <c r="GVY9708" s="45"/>
      <c r="GVZ9708" s="45"/>
      <c r="GWA9708" s="45"/>
      <c r="GWB9708" s="45"/>
      <c r="GWC9708" s="45"/>
      <c r="GWD9708" s="45"/>
      <c r="GWE9708" s="45"/>
      <c r="GWF9708" s="45"/>
      <c r="GWG9708" s="45"/>
      <c r="GWH9708" s="45"/>
      <c r="GWI9708" s="45"/>
      <c r="GWJ9708" s="45"/>
      <c r="GWK9708" s="45"/>
      <c r="GWL9708" s="45"/>
      <c r="GWM9708" s="45"/>
      <c r="GWN9708" s="45"/>
      <c r="GWO9708" s="45"/>
      <c r="GWP9708" s="45"/>
      <c r="GWQ9708" s="45"/>
      <c r="GWR9708" s="45"/>
      <c r="GWS9708" s="45"/>
      <c r="GWT9708" s="45"/>
      <c r="GWU9708" s="45"/>
      <c r="GWV9708" s="45"/>
      <c r="GWW9708" s="45"/>
      <c r="GWX9708" s="45"/>
      <c r="GWY9708" s="45"/>
      <c r="GWZ9708" s="45"/>
      <c r="GXA9708" s="45"/>
      <c r="GXB9708" s="45"/>
      <c r="GXC9708" s="45"/>
      <c r="GXD9708" s="45"/>
      <c r="GXE9708" s="45"/>
      <c r="GXF9708" s="45"/>
      <c r="GXG9708" s="45"/>
      <c r="GXH9708" s="45"/>
      <c r="GXI9708" s="45"/>
      <c r="GXJ9708" s="45"/>
      <c r="GXK9708" s="45"/>
      <c r="GXL9708" s="45"/>
      <c r="GXM9708" s="45"/>
      <c r="GXN9708" s="45"/>
      <c r="GXO9708" s="45"/>
      <c r="GXP9708" s="45"/>
      <c r="GXQ9708" s="45"/>
      <c r="GXR9708" s="45"/>
      <c r="GXS9708" s="45"/>
      <c r="GXT9708" s="45"/>
      <c r="GXU9708" s="45"/>
      <c r="GXV9708" s="45"/>
      <c r="GXW9708" s="45"/>
      <c r="GXX9708" s="45"/>
      <c r="GXY9708" s="45"/>
      <c r="GXZ9708" s="45"/>
      <c r="GYA9708" s="45"/>
      <c r="GYB9708" s="45"/>
      <c r="GYC9708" s="45"/>
      <c r="GYD9708" s="45"/>
      <c r="GYE9708" s="45"/>
      <c r="GYF9708" s="45"/>
      <c r="GYG9708" s="45"/>
      <c r="GYH9708" s="45"/>
      <c r="GYI9708" s="45"/>
      <c r="GYJ9708" s="45"/>
      <c r="GYK9708" s="45"/>
      <c r="GYL9708" s="45"/>
      <c r="GYM9708" s="45"/>
      <c r="GYN9708" s="45"/>
      <c r="GYO9708" s="45"/>
      <c r="GYP9708" s="45"/>
      <c r="GYQ9708" s="45"/>
      <c r="GYR9708" s="45"/>
      <c r="GYS9708" s="45"/>
      <c r="GYT9708" s="45"/>
      <c r="GYU9708" s="45"/>
      <c r="GYV9708" s="45"/>
      <c r="GYW9708" s="45"/>
      <c r="GYX9708" s="45"/>
      <c r="GYY9708" s="45"/>
      <c r="GYZ9708" s="45"/>
      <c r="GZA9708" s="45"/>
      <c r="GZB9708" s="45"/>
      <c r="GZC9708" s="45"/>
      <c r="GZD9708" s="45"/>
      <c r="GZE9708" s="45"/>
      <c r="GZF9708" s="45"/>
      <c r="GZG9708" s="45"/>
      <c r="GZH9708" s="45"/>
      <c r="GZI9708" s="45"/>
      <c r="GZJ9708" s="45"/>
      <c r="GZK9708" s="45"/>
      <c r="GZL9708" s="45"/>
      <c r="GZM9708" s="45"/>
      <c r="GZN9708" s="45"/>
      <c r="GZO9708" s="45"/>
      <c r="GZP9708" s="45"/>
      <c r="GZQ9708" s="45"/>
      <c r="GZR9708" s="45"/>
      <c r="GZS9708" s="45"/>
      <c r="GZT9708" s="45"/>
      <c r="GZU9708" s="45"/>
      <c r="GZV9708" s="45"/>
      <c r="GZW9708" s="45"/>
      <c r="GZX9708" s="45"/>
      <c r="GZY9708" s="45"/>
      <c r="GZZ9708" s="45"/>
      <c r="HAA9708" s="45"/>
      <c r="HAB9708" s="45"/>
      <c r="HAC9708" s="45"/>
      <c r="HAD9708" s="45"/>
      <c r="HAE9708" s="45"/>
      <c r="HAF9708" s="45"/>
      <c r="HAG9708" s="45"/>
      <c r="HAH9708" s="45"/>
      <c r="HAI9708" s="45"/>
      <c r="HAJ9708" s="45"/>
      <c r="HAK9708" s="45"/>
      <c r="HAL9708" s="45"/>
      <c r="HAM9708" s="45"/>
      <c r="HAN9708" s="45"/>
      <c r="HAO9708" s="45"/>
      <c r="HAP9708" s="45"/>
      <c r="HAQ9708" s="45"/>
      <c r="HAR9708" s="45"/>
      <c r="HAS9708" s="45"/>
      <c r="HAT9708" s="45"/>
      <c r="HAU9708" s="45"/>
      <c r="HAV9708" s="45"/>
      <c r="HAW9708" s="45"/>
      <c r="HAX9708" s="45"/>
      <c r="HAY9708" s="45"/>
      <c r="HAZ9708" s="45"/>
      <c r="HBA9708" s="45"/>
      <c r="HBB9708" s="45"/>
      <c r="HBC9708" s="45"/>
      <c r="HBD9708" s="45"/>
      <c r="HBE9708" s="45"/>
      <c r="HBF9708" s="45"/>
      <c r="HBG9708" s="45"/>
      <c r="HBH9708" s="45"/>
      <c r="HBI9708" s="45"/>
      <c r="HBJ9708" s="45"/>
      <c r="HBK9708" s="45"/>
      <c r="HBL9708" s="45"/>
      <c r="HBM9708" s="45"/>
      <c r="HBN9708" s="45"/>
      <c r="HBO9708" s="45"/>
      <c r="HBP9708" s="45"/>
      <c r="HBQ9708" s="45"/>
      <c r="HBR9708" s="45"/>
      <c r="HBS9708" s="45"/>
      <c r="HBT9708" s="45"/>
      <c r="HBU9708" s="45"/>
      <c r="HBV9708" s="45"/>
      <c r="HBW9708" s="45"/>
      <c r="HBX9708" s="45"/>
      <c r="HBY9708" s="45"/>
      <c r="HBZ9708" s="45"/>
      <c r="HCA9708" s="45"/>
      <c r="HCB9708" s="45"/>
      <c r="HCC9708" s="45"/>
      <c r="HCD9708" s="45"/>
      <c r="HCE9708" s="45"/>
      <c r="HCF9708" s="45"/>
      <c r="HCG9708" s="45"/>
      <c r="HCH9708" s="45"/>
      <c r="HCI9708" s="45"/>
      <c r="HCJ9708" s="45"/>
      <c r="HCK9708" s="45"/>
      <c r="HCL9708" s="45"/>
      <c r="HCM9708" s="45"/>
      <c r="HCN9708" s="45"/>
      <c r="HCO9708" s="45"/>
      <c r="HCP9708" s="45"/>
      <c r="HCQ9708" s="45"/>
      <c r="HCR9708" s="45"/>
      <c r="HCS9708" s="45"/>
      <c r="HCT9708" s="45"/>
      <c r="HCU9708" s="45"/>
      <c r="HCV9708" s="45"/>
      <c r="HCW9708" s="45"/>
      <c r="HCX9708" s="45"/>
      <c r="HCY9708" s="45"/>
      <c r="HCZ9708" s="45"/>
      <c r="HDA9708" s="45"/>
      <c r="HDB9708" s="45"/>
      <c r="HDC9708" s="45"/>
      <c r="HDD9708" s="45"/>
      <c r="HDE9708" s="45"/>
      <c r="HDF9708" s="45"/>
      <c r="HDG9708" s="45"/>
      <c r="HDH9708" s="45"/>
      <c r="HDI9708" s="45"/>
      <c r="HDJ9708" s="45"/>
      <c r="HDK9708" s="45"/>
      <c r="HDL9708" s="45"/>
      <c r="HDM9708" s="45"/>
      <c r="HDN9708" s="45"/>
      <c r="HDO9708" s="45"/>
      <c r="HDP9708" s="45"/>
      <c r="HDQ9708" s="45"/>
      <c r="HDR9708" s="45"/>
      <c r="HDS9708" s="45"/>
      <c r="HDT9708" s="45"/>
      <c r="HDU9708" s="45"/>
      <c r="HDV9708" s="45"/>
      <c r="HDW9708" s="45"/>
      <c r="HDX9708" s="45"/>
      <c r="HDY9708" s="45"/>
      <c r="HDZ9708" s="45"/>
      <c r="HEA9708" s="45"/>
      <c r="HEB9708" s="45"/>
      <c r="HEC9708" s="45"/>
      <c r="HED9708" s="45"/>
      <c r="HEE9708" s="45"/>
      <c r="HEF9708" s="45"/>
      <c r="HEG9708" s="45"/>
      <c r="HEH9708" s="45"/>
      <c r="HEI9708" s="45"/>
      <c r="HEJ9708" s="45"/>
      <c r="HEK9708" s="45"/>
      <c r="HEL9708" s="45"/>
      <c r="HEM9708" s="45"/>
      <c r="HEN9708" s="45"/>
      <c r="HEO9708" s="45"/>
      <c r="HEP9708" s="45"/>
      <c r="HEQ9708" s="45"/>
      <c r="HER9708" s="45"/>
      <c r="HES9708" s="45"/>
      <c r="HET9708" s="45"/>
      <c r="HEU9708" s="45"/>
      <c r="HEV9708" s="45"/>
      <c r="HEW9708" s="45"/>
      <c r="HEX9708" s="45"/>
      <c r="HEY9708" s="45"/>
      <c r="HEZ9708" s="45"/>
      <c r="HFA9708" s="45"/>
      <c r="HFB9708" s="45"/>
      <c r="HFC9708" s="45"/>
      <c r="HFD9708" s="45"/>
      <c r="HFE9708" s="45"/>
      <c r="HFF9708" s="45"/>
      <c r="HFG9708" s="45"/>
      <c r="HFH9708" s="45"/>
      <c r="HFI9708" s="45"/>
      <c r="HFJ9708" s="45"/>
      <c r="HFK9708" s="45"/>
      <c r="HFL9708" s="45"/>
      <c r="HFM9708" s="45"/>
      <c r="HFN9708" s="45"/>
      <c r="HFO9708" s="45"/>
      <c r="HFP9708" s="45"/>
      <c r="HFQ9708" s="45"/>
      <c r="HFR9708" s="45"/>
      <c r="HFS9708" s="45"/>
      <c r="HFT9708" s="45"/>
      <c r="HFU9708" s="45"/>
      <c r="HFV9708" s="45"/>
      <c r="HFW9708" s="45"/>
      <c r="HFX9708" s="45"/>
      <c r="HFY9708" s="45"/>
      <c r="HFZ9708" s="45"/>
      <c r="HGA9708" s="45"/>
      <c r="HGB9708" s="45"/>
      <c r="HGC9708" s="45"/>
      <c r="HGD9708" s="45"/>
      <c r="HGE9708" s="45"/>
      <c r="HGF9708" s="45"/>
      <c r="HGG9708" s="45"/>
      <c r="HGH9708" s="45"/>
      <c r="HGI9708" s="45"/>
      <c r="HGJ9708" s="45"/>
      <c r="HGK9708" s="45"/>
      <c r="HGL9708" s="45"/>
      <c r="HGM9708" s="45"/>
      <c r="HGN9708" s="45"/>
      <c r="HGO9708" s="45"/>
      <c r="HGP9708" s="45"/>
      <c r="HGQ9708" s="45"/>
      <c r="HGR9708" s="45"/>
      <c r="HGS9708" s="45"/>
      <c r="HGT9708" s="45"/>
      <c r="HGU9708" s="45"/>
      <c r="HGV9708" s="45"/>
      <c r="HGW9708" s="45"/>
      <c r="HGX9708" s="45"/>
      <c r="HGY9708" s="45"/>
      <c r="HGZ9708" s="45"/>
      <c r="HHA9708" s="45"/>
      <c r="HHB9708" s="45"/>
      <c r="HHC9708" s="45"/>
      <c r="HHD9708" s="45"/>
      <c r="HHE9708" s="45"/>
      <c r="HHF9708" s="45"/>
      <c r="HHG9708" s="45"/>
      <c r="HHH9708" s="45"/>
      <c r="HHI9708" s="45"/>
      <c r="HHJ9708" s="45"/>
      <c r="HHK9708" s="45"/>
      <c r="HHL9708" s="45"/>
      <c r="HHM9708" s="45"/>
      <c r="HHN9708" s="45"/>
      <c r="HHO9708" s="45"/>
      <c r="HHP9708" s="45"/>
      <c r="HHQ9708" s="45"/>
      <c r="HHR9708" s="45"/>
      <c r="HHS9708" s="45"/>
      <c r="HHT9708" s="45"/>
      <c r="HHU9708" s="45"/>
      <c r="HHV9708" s="45"/>
      <c r="HHW9708" s="45"/>
      <c r="HHX9708" s="45"/>
      <c r="HHY9708" s="45"/>
      <c r="HHZ9708" s="45"/>
      <c r="HIA9708" s="45"/>
      <c r="HIB9708" s="45"/>
      <c r="HIC9708" s="45"/>
      <c r="HID9708" s="45"/>
      <c r="HIE9708" s="45"/>
      <c r="HIF9708" s="45"/>
      <c r="HIG9708" s="45"/>
      <c r="HIH9708" s="45"/>
      <c r="HII9708" s="45"/>
      <c r="HIJ9708" s="45"/>
      <c r="HIK9708" s="45"/>
      <c r="HIL9708" s="45"/>
      <c r="HIM9708" s="45"/>
      <c r="HIN9708" s="45"/>
      <c r="HIO9708" s="45"/>
      <c r="HIP9708" s="45"/>
      <c r="HIQ9708" s="45"/>
      <c r="HIR9708" s="45"/>
      <c r="HIS9708" s="45"/>
      <c r="HIT9708" s="45"/>
      <c r="HIU9708" s="45"/>
      <c r="HIV9708" s="45"/>
      <c r="HIW9708" s="45"/>
      <c r="HIX9708" s="45"/>
      <c r="HIY9708" s="45"/>
      <c r="HIZ9708" s="45"/>
      <c r="HJA9708" s="45"/>
      <c r="HJB9708" s="45"/>
      <c r="HJC9708" s="45"/>
      <c r="HJD9708" s="45"/>
      <c r="HJE9708" s="45"/>
      <c r="HJF9708" s="45"/>
      <c r="HJG9708" s="45"/>
      <c r="HJH9708" s="45"/>
      <c r="HJI9708" s="45"/>
      <c r="HJJ9708" s="45"/>
      <c r="HJK9708" s="45"/>
      <c r="HJL9708" s="45"/>
      <c r="HJM9708" s="45"/>
      <c r="HJN9708" s="45"/>
      <c r="HJO9708" s="45"/>
      <c r="HJP9708" s="45"/>
      <c r="HJQ9708" s="45"/>
      <c r="HJR9708" s="45"/>
      <c r="HJS9708" s="45"/>
      <c r="HJT9708" s="45"/>
      <c r="HJU9708" s="45"/>
      <c r="HJV9708" s="45"/>
      <c r="HJW9708" s="45"/>
      <c r="HJX9708" s="45"/>
      <c r="HJY9708" s="45"/>
      <c r="HJZ9708" s="45"/>
      <c r="HKA9708" s="45"/>
      <c r="HKB9708" s="45"/>
      <c r="HKC9708" s="45"/>
      <c r="HKD9708" s="45"/>
      <c r="HKE9708" s="45"/>
      <c r="HKF9708" s="45"/>
      <c r="HKG9708" s="45"/>
      <c r="HKH9708" s="45"/>
      <c r="HKI9708" s="45"/>
      <c r="HKJ9708" s="45"/>
      <c r="HKK9708" s="45"/>
      <c r="HKL9708" s="45"/>
      <c r="HKM9708" s="45"/>
      <c r="HKN9708" s="45"/>
      <c r="HKO9708" s="45"/>
      <c r="HKP9708" s="45"/>
      <c r="HKQ9708" s="45"/>
      <c r="HKR9708" s="45"/>
      <c r="HKS9708" s="45"/>
      <c r="HKT9708" s="45"/>
      <c r="HKU9708" s="45"/>
      <c r="HKV9708" s="45"/>
      <c r="HKW9708" s="45"/>
      <c r="HKX9708" s="45"/>
      <c r="HKY9708" s="45"/>
      <c r="HKZ9708" s="45"/>
      <c r="HLA9708" s="45"/>
      <c r="HLB9708" s="45"/>
      <c r="HLC9708" s="45"/>
      <c r="HLD9708" s="45"/>
      <c r="HLE9708" s="45"/>
      <c r="HLF9708" s="45"/>
      <c r="HLG9708" s="45"/>
      <c r="HLH9708" s="45"/>
      <c r="HLI9708" s="45"/>
      <c r="HLJ9708" s="45"/>
      <c r="HLK9708" s="45"/>
      <c r="HLL9708" s="45"/>
      <c r="HLM9708" s="45"/>
      <c r="HLN9708" s="45"/>
      <c r="HLO9708" s="45"/>
      <c r="HLP9708" s="45"/>
      <c r="HLQ9708" s="45"/>
      <c r="HLR9708" s="45"/>
      <c r="HLS9708" s="45"/>
      <c r="HLT9708" s="45"/>
      <c r="HLU9708" s="45"/>
      <c r="HLV9708" s="45"/>
      <c r="HLW9708" s="45"/>
      <c r="HLX9708" s="45"/>
      <c r="HLY9708" s="45"/>
      <c r="HLZ9708" s="45"/>
      <c r="HMA9708" s="45"/>
      <c r="HMB9708" s="45"/>
      <c r="HMC9708" s="45"/>
      <c r="HMD9708" s="45"/>
      <c r="HME9708" s="45"/>
      <c r="HMF9708" s="45"/>
      <c r="HMG9708" s="45"/>
      <c r="HMH9708" s="45"/>
      <c r="HMI9708" s="45"/>
      <c r="HMJ9708" s="45"/>
      <c r="HMK9708" s="45"/>
      <c r="HML9708" s="45"/>
      <c r="HMM9708" s="45"/>
      <c r="HMN9708" s="45"/>
      <c r="HMO9708" s="45"/>
      <c r="HMP9708" s="45"/>
      <c r="HMQ9708" s="45"/>
      <c r="HMR9708" s="45"/>
      <c r="HMS9708" s="45"/>
      <c r="HMT9708" s="45"/>
      <c r="HMU9708" s="45"/>
      <c r="HMV9708" s="45"/>
      <c r="HMW9708" s="45"/>
      <c r="HMX9708" s="45"/>
      <c r="HMY9708" s="45"/>
      <c r="HMZ9708" s="45"/>
      <c r="HNA9708" s="45"/>
      <c r="HNB9708" s="45"/>
      <c r="HNC9708" s="45"/>
      <c r="HND9708" s="45"/>
      <c r="HNE9708" s="45"/>
      <c r="HNF9708" s="45"/>
      <c r="HNG9708" s="45"/>
      <c r="HNH9708" s="45"/>
      <c r="HNI9708" s="45"/>
      <c r="HNJ9708" s="45"/>
      <c r="HNK9708" s="45"/>
      <c r="HNL9708" s="45"/>
      <c r="HNM9708" s="45"/>
      <c r="HNN9708" s="45"/>
      <c r="HNO9708" s="45"/>
      <c r="HNP9708" s="45"/>
      <c r="HNQ9708" s="45"/>
      <c r="HNR9708" s="45"/>
      <c r="HNS9708" s="45"/>
      <c r="HNT9708" s="45"/>
      <c r="HNU9708" s="45"/>
      <c r="HNV9708" s="45"/>
      <c r="HNW9708" s="45"/>
      <c r="HNX9708" s="45"/>
      <c r="HNY9708" s="45"/>
      <c r="HNZ9708" s="45"/>
      <c r="HOA9708" s="45"/>
      <c r="HOB9708" s="45"/>
      <c r="HOC9708" s="45"/>
      <c r="HOD9708" s="45"/>
      <c r="HOE9708" s="45"/>
      <c r="HOF9708" s="45"/>
      <c r="HOG9708" s="45"/>
      <c r="HOH9708" s="45"/>
      <c r="HOI9708" s="45"/>
      <c r="HOJ9708" s="45"/>
      <c r="HOK9708" s="45"/>
      <c r="HOL9708" s="45"/>
      <c r="HOM9708" s="45"/>
      <c r="HON9708" s="45"/>
      <c r="HOO9708" s="45"/>
      <c r="HOP9708" s="45"/>
      <c r="HOQ9708" s="45"/>
      <c r="HOR9708" s="45"/>
      <c r="HOS9708" s="45"/>
      <c r="HOT9708" s="45"/>
      <c r="HOU9708" s="45"/>
      <c r="HOV9708" s="45"/>
      <c r="HOW9708" s="45"/>
      <c r="HOX9708" s="45"/>
      <c r="HOY9708" s="45"/>
      <c r="HOZ9708" s="45"/>
      <c r="HPA9708" s="45"/>
      <c r="HPB9708" s="45"/>
      <c r="HPC9708" s="45"/>
      <c r="HPD9708" s="45"/>
      <c r="HPE9708" s="45"/>
      <c r="HPF9708" s="45"/>
      <c r="HPG9708" s="45"/>
      <c r="HPH9708" s="45"/>
      <c r="HPI9708" s="45"/>
      <c r="HPJ9708" s="45"/>
      <c r="HPK9708" s="45"/>
      <c r="HPL9708" s="45"/>
      <c r="HPM9708" s="45"/>
      <c r="HPN9708" s="45"/>
      <c r="HPO9708" s="45"/>
      <c r="HPP9708" s="45"/>
      <c r="HPQ9708" s="45"/>
      <c r="HPR9708" s="45"/>
      <c r="HPS9708" s="45"/>
      <c r="HPT9708" s="45"/>
      <c r="HPU9708" s="45"/>
      <c r="HPV9708" s="45"/>
      <c r="HPW9708" s="45"/>
      <c r="HPX9708" s="45"/>
      <c r="HPY9708" s="45"/>
      <c r="HPZ9708" s="45"/>
      <c r="HQA9708" s="45"/>
      <c r="HQB9708" s="45"/>
      <c r="HQC9708" s="45"/>
      <c r="HQD9708" s="45"/>
      <c r="HQE9708" s="45"/>
      <c r="HQF9708" s="45"/>
      <c r="HQG9708" s="45"/>
      <c r="HQH9708" s="45"/>
      <c r="HQI9708" s="45"/>
      <c r="HQJ9708" s="45"/>
      <c r="HQK9708" s="45"/>
      <c r="HQL9708" s="45"/>
      <c r="HQM9708" s="45"/>
      <c r="HQN9708" s="45"/>
      <c r="HQO9708" s="45"/>
      <c r="HQP9708" s="45"/>
      <c r="HQQ9708" s="45"/>
      <c r="HQR9708" s="45"/>
      <c r="HQS9708" s="45"/>
      <c r="HQT9708" s="45"/>
      <c r="HQU9708" s="45"/>
      <c r="HQV9708" s="45"/>
      <c r="HQW9708" s="45"/>
      <c r="HQX9708" s="45"/>
      <c r="HQY9708" s="45"/>
      <c r="HQZ9708" s="45"/>
      <c r="HRA9708" s="45"/>
      <c r="HRB9708" s="45"/>
      <c r="HRC9708" s="45"/>
      <c r="HRD9708" s="45"/>
      <c r="HRE9708" s="45"/>
      <c r="HRF9708" s="45"/>
      <c r="HRG9708" s="45"/>
      <c r="HRH9708" s="45"/>
      <c r="HRI9708" s="45"/>
      <c r="HRJ9708" s="45"/>
      <c r="HRK9708" s="45"/>
      <c r="HRL9708" s="45"/>
      <c r="HRM9708" s="45"/>
      <c r="HRN9708" s="45"/>
      <c r="HRO9708" s="45"/>
      <c r="HRP9708" s="45"/>
      <c r="HRQ9708" s="45"/>
      <c r="HRR9708" s="45"/>
      <c r="HRS9708" s="45"/>
      <c r="HRT9708" s="45"/>
      <c r="HRU9708" s="45"/>
      <c r="HRV9708" s="45"/>
      <c r="HRW9708" s="45"/>
      <c r="HRX9708" s="45"/>
      <c r="HRY9708" s="45"/>
      <c r="HRZ9708" s="45"/>
      <c r="HSA9708" s="45"/>
      <c r="HSB9708" s="45"/>
      <c r="HSC9708" s="45"/>
      <c r="HSD9708" s="45"/>
      <c r="HSE9708" s="45"/>
      <c r="HSF9708" s="45"/>
      <c r="HSG9708" s="45"/>
      <c r="HSH9708" s="45"/>
      <c r="HSI9708" s="45"/>
      <c r="HSJ9708" s="45"/>
      <c r="HSK9708" s="45"/>
      <c r="HSL9708" s="45"/>
      <c r="HSM9708" s="45"/>
      <c r="HSN9708" s="45"/>
      <c r="HSO9708" s="45"/>
      <c r="HSP9708" s="45"/>
      <c r="HSQ9708" s="45"/>
      <c r="HSR9708" s="45"/>
      <c r="HSS9708" s="45"/>
      <c r="HST9708" s="45"/>
      <c r="HSU9708" s="45"/>
      <c r="HSV9708" s="45"/>
      <c r="HSW9708" s="45"/>
      <c r="HSX9708" s="45"/>
      <c r="HSY9708" s="45"/>
      <c r="HSZ9708" s="45"/>
      <c r="HTA9708" s="45"/>
      <c r="HTB9708" s="45"/>
      <c r="HTC9708" s="45"/>
      <c r="HTD9708" s="45"/>
      <c r="HTE9708" s="45"/>
      <c r="HTF9708" s="45"/>
      <c r="HTG9708" s="45"/>
      <c r="HTH9708" s="45"/>
      <c r="HTI9708" s="45"/>
      <c r="HTJ9708" s="45"/>
      <c r="HTK9708" s="45"/>
      <c r="HTL9708" s="45"/>
      <c r="HTM9708" s="45"/>
      <c r="HTN9708" s="45"/>
      <c r="HTO9708" s="45"/>
      <c r="HTP9708" s="45"/>
      <c r="HTQ9708" s="45"/>
      <c r="HTR9708" s="45"/>
      <c r="HTS9708" s="45"/>
      <c r="HTT9708" s="45"/>
      <c r="HTU9708" s="45"/>
      <c r="HTV9708" s="45"/>
      <c r="HTW9708" s="45"/>
      <c r="HTX9708" s="45"/>
      <c r="HTY9708" s="45"/>
      <c r="HTZ9708" s="45"/>
      <c r="HUA9708" s="45"/>
      <c r="HUB9708" s="45"/>
      <c r="HUC9708" s="45"/>
      <c r="HUD9708" s="45"/>
      <c r="HUE9708" s="45"/>
      <c r="HUF9708" s="45"/>
      <c r="HUG9708" s="45"/>
      <c r="HUH9708" s="45"/>
      <c r="HUI9708" s="45"/>
      <c r="HUJ9708" s="45"/>
      <c r="HUK9708" s="45"/>
      <c r="HUL9708" s="45"/>
      <c r="HUM9708" s="45"/>
      <c r="HUN9708" s="45"/>
      <c r="HUO9708" s="45"/>
      <c r="HUP9708" s="45"/>
      <c r="HUQ9708" s="45"/>
      <c r="HUR9708" s="45"/>
      <c r="HUS9708" s="45"/>
      <c r="HUT9708" s="45"/>
      <c r="HUU9708" s="45"/>
      <c r="HUV9708" s="45"/>
      <c r="HUW9708" s="45"/>
      <c r="HUX9708" s="45"/>
      <c r="HUY9708" s="45"/>
      <c r="HUZ9708" s="45"/>
      <c r="HVA9708" s="45"/>
      <c r="HVB9708" s="45"/>
      <c r="HVC9708" s="45"/>
      <c r="HVD9708" s="45"/>
      <c r="HVE9708" s="45"/>
      <c r="HVF9708" s="45"/>
      <c r="HVG9708" s="45"/>
      <c r="HVH9708" s="45"/>
      <c r="HVI9708" s="45"/>
      <c r="HVJ9708" s="45"/>
      <c r="HVK9708" s="45"/>
      <c r="HVL9708" s="45"/>
      <c r="HVM9708" s="45"/>
      <c r="HVN9708" s="45"/>
      <c r="HVO9708" s="45"/>
      <c r="HVP9708" s="45"/>
      <c r="HVQ9708" s="45"/>
      <c r="HVR9708" s="45"/>
      <c r="HVS9708" s="45"/>
      <c r="HVT9708" s="45"/>
      <c r="HVU9708" s="45"/>
      <c r="HVV9708" s="45"/>
      <c r="HVW9708" s="45"/>
      <c r="HVX9708" s="45"/>
      <c r="HVY9708" s="45"/>
      <c r="HVZ9708" s="45"/>
      <c r="HWA9708" s="45"/>
      <c r="HWB9708" s="45"/>
      <c r="HWC9708" s="45"/>
      <c r="HWD9708" s="45"/>
      <c r="HWE9708" s="45"/>
      <c r="HWF9708" s="45"/>
      <c r="HWG9708" s="45"/>
      <c r="HWH9708" s="45"/>
      <c r="HWI9708" s="45"/>
      <c r="HWJ9708" s="45"/>
      <c r="HWK9708" s="45"/>
      <c r="HWL9708" s="45"/>
      <c r="HWM9708" s="45"/>
      <c r="HWN9708" s="45"/>
      <c r="HWO9708" s="45"/>
      <c r="HWP9708" s="45"/>
      <c r="HWQ9708" s="45"/>
      <c r="HWR9708" s="45"/>
      <c r="HWS9708" s="45"/>
      <c r="HWT9708" s="45"/>
      <c r="HWU9708" s="45"/>
      <c r="HWV9708" s="45"/>
      <c r="HWW9708" s="45"/>
      <c r="HWX9708" s="45"/>
      <c r="HWY9708" s="45"/>
      <c r="HWZ9708" s="45"/>
      <c r="HXA9708" s="45"/>
      <c r="HXB9708" s="45"/>
      <c r="HXC9708" s="45"/>
      <c r="HXD9708" s="45"/>
      <c r="HXE9708" s="45"/>
      <c r="HXF9708" s="45"/>
      <c r="HXG9708" s="45"/>
      <c r="HXH9708" s="45"/>
      <c r="HXI9708" s="45"/>
      <c r="HXJ9708" s="45"/>
      <c r="HXK9708" s="45"/>
      <c r="HXL9708" s="45"/>
      <c r="HXM9708" s="45"/>
      <c r="HXN9708" s="45"/>
      <c r="HXO9708" s="45"/>
      <c r="HXP9708" s="45"/>
      <c r="HXQ9708" s="45"/>
      <c r="HXR9708" s="45"/>
      <c r="HXS9708" s="45"/>
      <c r="HXT9708" s="45"/>
      <c r="HXU9708" s="45"/>
      <c r="HXV9708" s="45"/>
      <c r="HXW9708" s="45"/>
      <c r="HXX9708" s="45"/>
      <c r="HXY9708" s="45"/>
      <c r="HXZ9708" s="45"/>
      <c r="HYA9708" s="45"/>
      <c r="HYB9708" s="45"/>
      <c r="HYC9708" s="45"/>
      <c r="HYD9708" s="45"/>
      <c r="HYE9708" s="45"/>
      <c r="HYF9708" s="45"/>
      <c r="HYG9708" s="45"/>
      <c r="HYH9708" s="45"/>
      <c r="HYI9708" s="45"/>
      <c r="HYJ9708" s="45"/>
      <c r="HYK9708" s="45"/>
      <c r="HYL9708" s="45"/>
      <c r="HYM9708" s="45"/>
      <c r="HYN9708" s="45"/>
      <c r="HYO9708" s="45"/>
      <c r="HYP9708" s="45"/>
      <c r="HYQ9708" s="45"/>
      <c r="HYR9708" s="45"/>
      <c r="HYS9708" s="45"/>
      <c r="HYT9708" s="45"/>
      <c r="HYU9708" s="45"/>
      <c r="HYV9708" s="45"/>
      <c r="HYW9708" s="45"/>
      <c r="HYX9708" s="45"/>
      <c r="HYY9708" s="45"/>
      <c r="HYZ9708" s="45"/>
      <c r="HZA9708" s="45"/>
      <c r="HZB9708" s="45"/>
      <c r="HZC9708" s="45"/>
      <c r="HZD9708" s="45"/>
      <c r="HZE9708" s="45"/>
      <c r="HZF9708" s="45"/>
      <c r="HZG9708" s="45"/>
      <c r="HZH9708" s="45"/>
      <c r="HZI9708" s="45"/>
      <c r="HZJ9708" s="45"/>
      <c r="HZK9708" s="45"/>
      <c r="HZL9708" s="45"/>
      <c r="HZM9708" s="45"/>
      <c r="HZN9708" s="45"/>
      <c r="HZO9708" s="45"/>
      <c r="HZP9708" s="45"/>
      <c r="HZQ9708" s="45"/>
      <c r="HZR9708" s="45"/>
      <c r="HZS9708" s="45"/>
      <c r="HZT9708" s="45"/>
      <c r="HZU9708" s="45"/>
      <c r="HZV9708" s="45"/>
      <c r="HZW9708" s="45"/>
      <c r="HZX9708" s="45"/>
      <c r="HZY9708" s="45"/>
      <c r="HZZ9708" s="45"/>
      <c r="IAA9708" s="45"/>
      <c r="IAB9708" s="45"/>
      <c r="IAC9708" s="45"/>
      <c r="IAD9708" s="45"/>
      <c r="IAE9708" s="45"/>
      <c r="IAF9708" s="45"/>
      <c r="IAG9708" s="45"/>
      <c r="IAH9708" s="45"/>
      <c r="IAI9708" s="45"/>
      <c r="IAJ9708" s="45"/>
      <c r="IAK9708" s="45"/>
      <c r="IAL9708" s="45"/>
      <c r="IAM9708" s="45"/>
      <c r="IAN9708" s="45"/>
      <c r="IAO9708" s="45"/>
      <c r="IAP9708" s="45"/>
      <c r="IAQ9708" s="45"/>
      <c r="IAR9708" s="45"/>
      <c r="IAS9708" s="45"/>
      <c r="IAT9708" s="45"/>
      <c r="IAU9708" s="45"/>
      <c r="IAV9708" s="45"/>
      <c r="IAW9708" s="45"/>
      <c r="IAX9708" s="45"/>
      <c r="IAY9708" s="45"/>
      <c r="IAZ9708" s="45"/>
      <c r="IBA9708" s="45"/>
      <c r="IBB9708" s="45"/>
      <c r="IBC9708" s="45"/>
      <c r="IBD9708" s="45"/>
      <c r="IBE9708" s="45"/>
      <c r="IBF9708" s="45"/>
      <c r="IBG9708" s="45"/>
      <c r="IBH9708" s="45"/>
      <c r="IBI9708" s="45"/>
      <c r="IBJ9708" s="45"/>
      <c r="IBK9708" s="45"/>
      <c r="IBL9708" s="45"/>
      <c r="IBM9708" s="45"/>
      <c r="IBN9708" s="45"/>
      <c r="IBO9708" s="45"/>
      <c r="IBP9708" s="45"/>
      <c r="IBQ9708" s="45"/>
      <c r="IBR9708" s="45"/>
      <c r="IBS9708" s="45"/>
      <c r="IBT9708" s="45"/>
      <c r="IBU9708" s="45"/>
      <c r="IBV9708" s="45"/>
      <c r="IBW9708" s="45"/>
      <c r="IBX9708" s="45"/>
      <c r="IBY9708" s="45"/>
      <c r="IBZ9708" s="45"/>
      <c r="ICA9708" s="45"/>
      <c r="ICB9708" s="45"/>
      <c r="ICC9708" s="45"/>
      <c r="ICD9708" s="45"/>
      <c r="ICE9708" s="45"/>
      <c r="ICF9708" s="45"/>
      <c r="ICG9708" s="45"/>
      <c r="ICH9708" s="45"/>
      <c r="ICI9708" s="45"/>
      <c r="ICJ9708" s="45"/>
      <c r="ICK9708" s="45"/>
      <c r="ICL9708" s="45"/>
      <c r="ICM9708" s="45"/>
      <c r="ICN9708" s="45"/>
      <c r="ICO9708" s="45"/>
      <c r="ICP9708" s="45"/>
      <c r="ICQ9708" s="45"/>
      <c r="ICR9708" s="45"/>
      <c r="ICS9708" s="45"/>
      <c r="ICT9708" s="45"/>
      <c r="ICU9708" s="45"/>
      <c r="ICV9708" s="45"/>
      <c r="ICW9708" s="45"/>
      <c r="ICX9708" s="45"/>
      <c r="ICY9708" s="45"/>
      <c r="ICZ9708" s="45"/>
      <c r="IDA9708" s="45"/>
      <c r="IDB9708" s="45"/>
      <c r="IDC9708" s="45"/>
      <c r="IDD9708" s="45"/>
      <c r="IDE9708" s="45"/>
      <c r="IDF9708" s="45"/>
      <c r="IDG9708" s="45"/>
      <c r="IDH9708" s="45"/>
      <c r="IDI9708" s="45"/>
      <c r="IDJ9708" s="45"/>
      <c r="IDK9708" s="45"/>
      <c r="IDL9708" s="45"/>
      <c r="IDM9708" s="45"/>
      <c r="IDN9708" s="45"/>
      <c r="IDO9708" s="45"/>
      <c r="IDP9708" s="45"/>
      <c r="IDQ9708" s="45"/>
      <c r="IDR9708" s="45"/>
      <c r="IDS9708" s="45"/>
      <c r="IDT9708" s="45"/>
      <c r="IDU9708" s="45"/>
      <c r="IDV9708" s="45"/>
      <c r="IDW9708" s="45"/>
      <c r="IDX9708" s="45"/>
      <c r="IDY9708" s="45"/>
      <c r="IDZ9708" s="45"/>
      <c r="IEA9708" s="45"/>
      <c r="IEB9708" s="45"/>
      <c r="IEC9708" s="45"/>
      <c r="IED9708" s="45"/>
      <c r="IEE9708" s="45"/>
      <c r="IEF9708" s="45"/>
      <c r="IEG9708" s="45"/>
      <c r="IEH9708" s="45"/>
      <c r="IEI9708" s="45"/>
      <c r="IEJ9708" s="45"/>
      <c r="IEK9708" s="45"/>
      <c r="IEL9708" s="45"/>
      <c r="IEM9708" s="45"/>
      <c r="IEN9708" s="45"/>
      <c r="IEO9708" s="45"/>
      <c r="IEP9708" s="45"/>
      <c r="IEQ9708" s="45"/>
      <c r="IER9708" s="45"/>
      <c r="IES9708" s="45"/>
      <c r="IET9708" s="45"/>
      <c r="IEU9708" s="45"/>
      <c r="IEV9708" s="45"/>
      <c r="IEW9708" s="45"/>
      <c r="IEX9708" s="45"/>
      <c r="IEY9708" s="45"/>
      <c r="IEZ9708" s="45"/>
      <c r="IFA9708" s="45"/>
      <c r="IFB9708" s="45"/>
      <c r="IFC9708" s="45"/>
      <c r="IFD9708" s="45"/>
      <c r="IFE9708" s="45"/>
      <c r="IFF9708" s="45"/>
      <c r="IFG9708" s="45"/>
      <c r="IFH9708" s="45"/>
      <c r="IFI9708" s="45"/>
      <c r="IFJ9708" s="45"/>
      <c r="IFK9708" s="45"/>
      <c r="IFL9708" s="45"/>
      <c r="IFM9708" s="45"/>
      <c r="IFN9708" s="45"/>
      <c r="IFO9708" s="45"/>
      <c r="IFP9708" s="45"/>
      <c r="IFQ9708" s="45"/>
      <c r="IFR9708" s="45"/>
      <c r="IFS9708" s="45"/>
      <c r="IFT9708" s="45"/>
      <c r="IFU9708" s="45"/>
      <c r="IFV9708" s="45"/>
      <c r="IFW9708" s="45"/>
      <c r="IFX9708" s="45"/>
      <c r="IFY9708" s="45"/>
      <c r="IFZ9708" s="45"/>
      <c r="IGA9708" s="45"/>
      <c r="IGB9708" s="45"/>
      <c r="IGC9708" s="45"/>
      <c r="IGD9708" s="45"/>
      <c r="IGE9708" s="45"/>
      <c r="IGF9708" s="45"/>
      <c r="IGG9708" s="45"/>
      <c r="IGH9708" s="45"/>
      <c r="IGI9708" s="45"/>
      <c r="IGJ9708" s="45"/>
      <c r="IGK9708" s="45"/>
      <c r="IGL9708" s="45"/>
      <c r="IGM9708" s="45"/>
      <c r="IGN9708" s="45"/>
      <c r="IGO9708" s="45"/>
      <c r="IGP9708" s="45"/>
      <c r="IGQ9708" s="45"/>
      <c r="IGR9708" s="45"/>
      <c r="IGS9708" s="45"/>
      <c r="IGT9708" s="45"/>
      <c r="IGU9708" s="45"/>
      <c r="IGV9708" s="45"/>
      <c r="IGW9708" s="45"/>
      <c r="IGX9708" s="45"/>
      <c r="IGY9708" s="45"/>
      <c r="IGZ9708" s="45"/>
      <c r="IHA9708" s="45"/>
      <c r="IHB9708" s="45"/>
      <c r="IHC9708" s="45"/>
      <c r="IHD9708" s="45"/>
      <c r="IHE9708" s="45"/>
      <c r="IHF9708" s="45"/>
      <c r="IHG9708" s="45"/>
      <c r="IHH9708" s="45"/>
      <c r="IHI9708" s="45"/>
      <c r="IHJ9708" s="45"/>
      <c r="IHK9708" s="45"/>
      <c r="IHL9708" s="45"/>
      <c r="IHM9708" s="45"/>
      <c r="IHN9708" s="45"/>
      <c r="IHO9708" s="45"/>
      <c r="IHP9708" s="45"/>
      <c r="IHQ9708" s="45"/>
      <c r="IHR9708" s="45"/>
      <c r="IHS9708" s="45"/>
      <c r="IHT9708" s="45"/>
      <c r="IHU9708" s="45"/>
      <c r="IHV9708" s="45"/>
      <c r="IHW9708" s="45"/>
      <c r="IHX9708" s="45"/>
      <c r="IHY9708" s="45"/>
      <c r="IHZ9708" s="45"/>
      <c r="IIA9708" s="45"/>
      <c r="IIB9708" s="45"/>
      <c r="IIC9708" s="45"/>
      <c r="IID9708" s="45"/>
      <c r="IIE9708" s="45"/>
      <c r="IIF9708" s="45"/>
      <c r="IIG9708" s="45"/>
      <c r="IIH9708" s="45"/>
      <c r="III9708" s="45"/>
      <c r="IIJ9708" s="45"/>
      <c r="IIK9708" s="45"/>
      <c r="IIL9708" s="45"/>
      <c r="IIM9708" s="45"/>
      <c r="IIN9708" s="45"/>
      <c r="IIO9708" s="45"/>
      <c r="IIP9708" s="45"/>
      <c r="IIQ9708" s="45"/>
      <c r="IIR9708" s="45"/>
      <c r="IIS9708" s="45"/>
      <c r="IIT9708" s="45"/>
      <c r="IIU9708" s="45"/>
      <c r="IIV9708" s="45"/>
      <c r="IIW9708" s="45"/>
      <c r="IIX9708" s="45"/>
      <c r="IIY9708" s="45"/>
      <c r="IIZ9708" s="45"/>
      <c r="IJA9708" s="45"/>
      <c r="IJB9708" s="45"/>
      <c r="IJC9708" s="45"/>
      <c r="IJD9708" s="45"/>
      <c r="IJE9708" s="45"/>
      <c r="IJF9708" s="45"/>
      <c r="IJG9708" s="45"/>
      <c r="IJH9708" s="45"/>
      <c r="IJI9708" s="45"/>
      <c r="IJJ9708" s="45"/>
      <c r="IJK9708" s="45"/>
      <c r="IJL9708" s="45"/>
      <c r="IJM9708" s="45"/>
      <c r="IJN9708" s="45"/>
      <c r="IJO9708" s="45"/>
      <c r="IJP9708" s="45"/>
      <c r="IJQ9708" s="45"/>
      <c r="IJR9708" s="45"/>
      <c r="IJS9708" s="45"/>
      <c r="IJT9708" s="45"/>
      <c r="IJU9708" s="45"/>
      <c r="IJV9708" s="45"/>
      <c r="IJW9708" s="45"/>
      <c r="IJX9708" s="45"/>
      <c r="IJY9708" s="45"/>
      <c r="IJZ9708" s="45"/>
      <c r="IKA9708" s="45"/>
      <c r="IKB9708" s="45"/>
      <c r="IKC9708" s="45"/>
      <c r="IKD9708" s="45"/>
      <c r="IKE9708" s="45"/>
      <c r="IKF9708" s="45"/>
      <c r="IKG9708" s="45"/>
      <c r="IKH9708" s="45"/>
      <c r="IKI9708" s="45"/>
      <c r="IKJ9708" s="45"/>
      <c r="IKK9708" s="45"/>
      <c r="IKL9708" s="45"/>
      <c r="IKM9708" s="45"/>
      <c r="IKN9708" s="45"/>
      <c r="IKO9708" s="45"/>
      <c r="IKP9708" s="45"/>
      <c r="IKQ9708" s="45"/>
      <c r="IKR9708" s="45"/>
      <c r="IKS9708" s="45"/>
      <c r="IKT9708" s="45"/>
      <c r="IKU9708" s="45"/>
      <c r="IKV9708" s="45"/>
      <c r="IKW9708" s="45"/>
      <c r="IKX9708" s="45"/>
      <c r="IKY9708" s="45"/>
      <c r="IKZ9708" s="45"/>
      <c r="ILA9708" s="45"/>
      <c r="ILB9708" s="45"/>
      <c r="ILC9708" s="45"/>
      <c r="ILD9708" s="45"/>
      <c r="ILE9708" s="45"/>
      <c r="ILF9708" s="45"/>
      <c r="ILG9708" s="45"/>
      <c r="ILH9708" s="45"/>
      <c r="ILI9708" s="45"/>
      <c r="ILJ9708" s="45"/>
      <c r="ILK9708" s="45"/>
      <c r="ILL9708" s="45"/>
      <c r="ILM9708" s="45"/>
      <c r="ILN9708" s="45"/>
      <c r="ILO9708" s="45"/>
      <c r="ILP9708" s="45"/>
      <c r="ILQ9708" s="45"/>
      <c r="ILR9708" s="45"/>
      <c r="ILS9708" s="45"/>
      <c r="ILT9708" s="45"/>
      <c r="ILU9708" s="45"/>
      <c r="ILV9708" s="45"/>
      <c r="ILW9708" s="45"/>
      <c r="ILX9708" s="45"/>
      <c r="ILY9708" s="45"/>
      <c r="ILZ9708" s="45"/>
      <c r="IMA9708" s="45"/>
      <c r="IMB9708" s="45"/>
      <c r="IMC9708" s="45"/>
      <c r="IMD9708" s="45"/>
      <c r="IME9708" s="45"/>
      <c r="IMF9708" s="45"/>
      <c r="IMG9708" s="45"/>
      <c r="IMH9708" s="45"/>
      <c r="IMI9708" s="45"/>
      <c r="IMJ9708" s="45"/>
      <c r="IMK9708" s="45"/>
      <c r="IML9708" s="45"/>
      <c r="IMM9708" s="45"/>
      <c r="IMN9708" s="45"/>
      <c r="IMO9708" s="45"/>
      <c r="IMP9708" s="45"/>
      <c r="IMQ9708" s="45"/>
      <c r="IMR9708" s="45"/>
      <c r="IMS9708" s="45"/>
      <c r="IMT9708" s="45"/>
      <c r="IMU9708" s="45"/>
      <c r="IMV9708" s="45"/>
      <c r="IMW9708" s="45"/>
      <c r="IMX9708" s="45"/>
      <c r="IMY9708" s="45"/>
      <c r="IMZ9708" s="45"/>
      <c r="INA9708" s="45"/>
      <c r="INB9708" s="45"/>
      <c r="INC9708" s="45"/>
      <c r="IND9708" s="45"/>
      <c r="INE9708" s="45"/>
      <c r="INF9708" s="45"/>
      <c r="ING9708" s="45"/>
      <c r="INH9708" s="45"/>
      <c r="INI9708" s="45"/>
      <c r="INJ9708" s="45"/>
      <c r="INK9708" s="45"/>
      <c r="INL9708" s="45"/>
      <c r="INM9708" s="45"/>
      <c r="INN9708" s="45"/>
      <c r="INO9708" s="45"/>
      <c r="INP9708" s="45"/>
      <c r="INQ9708" s="45"/>
      <c r="INR9708" s="45"/>
      <c r="INS9708" s="45"/>
      <c r="INT9708" s="45"/>
      <c r="INU9708" s="45"/>
      <c r="INV9708" s="45"/>
      <c r="INW9708" s="45"/>
      <c r="INX9708" s="45"/>
      <c r="INY9708" s="45"/>
      <c r="INZ9708" s="45"/>
      <c r="IOA9708" s="45"/>
      <c r="IOB9708" s="45"/>
      <c r="IOC9708" s="45"/>
      <c r="IOD9708" s="45"/>
      <c r="IOE9708" s="45"/>
      <c r="IOF9708" s="45"/>
      <c r="IOG9708" s="45"/>
      <c r="IOH9708" s="45"/>
      <c r="IOI9708" s="45"/>
      <c r="IOJ9708" s="45"/>
      <c r="IOK9708" s="45"/>
      <c r="IOL9708" s="45"/>
      <c r="IOM9708" s="45"/>
      <c r="ION9708" s="45"/>
      <c r="IOO9708" s="45"/>
      <c r="IOP9708" s="45"/>
      <c r="IOQ9708" s="45"/>
      <c r="IOR9708" s="45"/>
      <c r="IOS9708" s="45"/>
      <c r="IOT9708" s="45"/>
      <c r="IOU9708" s="45"/>
      <c r="IOV9708" s="45"/>
      <c r="IOW9708" s="45"/>
      <c r="IOX9708" s="45"/>
      <c r="IOY9708" s="45"/>
      <c r="IOZ9708" s="45"/>
      <c r="IPA9708" s="45"/>
      <c r="IPB9708" s="45"/>
      <c r="IPC9708" s="45"/>
      <c r="IPD9708" s="45"/>
      <c r="IPE9708" s="45"/>
      <c r="IPF9708" s="45"/>
      <c r="IPG9708" s="45"/>
      <c r="IPH9708" s="45"/>
      <c r="IPI9708" s="45"/>
      <c r="IPJ9708" s="45"/>
      <c r="IPK9708" s="45"/>
      <c r="IPL9708" s="45"/>
      <c r="IPM9708" s="45"/>
      <c r="IPN9708" s="45"/>
      <c r="IPO9708" s="45"/>
      <c r="IPP9708" s="45"/>
      <c r="IPQ9708" s="45"/>
      <c r="IPR9708" s="45"/>
      <c r="IPS9708" s="45"/>
      <c r="IPT9708" s="45"/>
      <c r="IPU9708" s="45"/>
      <c r="IPV9708" s="45"/>
      <c r="IPW9708" s="45"/>
      <c r="IPX9708" s="45"/>
      <c r="IPY9708" s="45"/>
      <c r="IPZ9708" s="45"/>
      <c r="IQA9708" s="45"/>
      <c r="IQB9708" s="45"/>
      <c r="IQC9708" s="45"/>
      <c r="IQD9708" s="45"/>
      <c r="IQE9708" s="45"/>
      <c r="IQF9708" s="45"/>
      <c r="IQG9708" s="45"/>
      <c r="IQH9708" s="45"/>
      <c r="IQI9708" s="45"/>
      <c r="IQJ9708" s="45"/>
      <c r="IQK9708" s="45"/>
      <c r="IQL9708" s="45"/>
      <c r="IQM9708" s="45"/>
      <c r="IQN9708" s="45"/>
      <c r="IQO9708" s="45"/>
      <c r="IQP9708" s="45"/>
      <c r="IQQ9708" s="45"/>
      <c r="IQR9708" s="45"/>
      <c r="IQS9708" s="45"/>
      <c r="IQT9708" s="45"/>
      <c r="IQU9708" s="45"/>
      <c r="IQV9708" s="45"/>
      <c r="IQW9708" s="45"/>
      <c r="IQX9708" s="45"/>
      <c r="IQY9708" s="45"/>
      <c r="IQZ9708" s="45"/>
      <c r="IRA9708" s="45"/>
      <c r="IRB9708" s="45"/>
      <c r="IRC9708" s="45"/>
      <c r="IRD9708" s="45"/>
      <c r="IRE9708" s="45"/>
      <c r="IRF9708" s="45"/>
      <c r="IRG9708" s="45"/>
      <c r="IRH9708" s="45"/>
      <c r="IRI9708" s="45"/>
      <c r="IRJ9708" s="45"/>
      <c r="IRK9708" s="45"/>
      <c r="IRL9708" s="45"/>
      <c r="IRM9708" s="45"/>
      <c r="IRN9708" s="45"/>
      <c r="IRO9708" s="45"/>
      <c r="IRP9708" s="45"/>
      <c r="IRQ9708" s="45"/>
      <c r="IRR9708" s="45"/>
      <c r="IRS9708" s="45"/>
      <c r="IRT9708" s="45"/>
      <c r="IRU9708" s="45"/>
      <c r="IRV9708" s="45"/>
      <c r="IRW9708" s="45"/>
      <c r="IRX9708" s="45"/>
      <c r="IRY9708" s="45"/>
      <c r="IRZ9708" s="45"/>
      <c r="ISA9708" s="45"/>
      <c r="ISB9708" s="45"/>
      <c r="ISC9708" s="45"/>
      <c r="ISD9708" s="45"/>
      <c r="ISE9708" s="45"/>
      <c r="ISF9708" s="45"/>
      <c r="ISG9708" s="45"/>
      <c r="ISH9708" s="45"/>
      <c r="ISI9708" s="45"/>
      <c r="ISJ9708" s="45"/>
      <c r="ISK9708" s="45"/>
      <c r="ISL9708" s="45"/>
      <c r="ISM9708" s="45"/>
      <c r="ISN9708" s="45"/>
      <c r="ISO9708" s="45"/>
      <c r="ISP9708" s="45"/>
      <c r="ISQ9708" s="45"/>
      <c r="ISR9708" s="45"/>
      <c r="ISS9708" s="45"/>
      <c r="IST9708" s="45"/>
      <c r="ISU9708" s="45"/>
      <c r="ISV9708" s="45"/>
      <c r="ISW9708" s="45"/>
      <c r="ISX9708" s="45"/>
      <c r="ISY9708" s="45"/>
      <c r="ISZ9708" s="45"/>
      <c r="ITA9708" s="45"/>
      <c r="ITB9708" s="45"/>
      <c r="ITC9708" s="45"/>
      <c r="ITD9708" s="45"/>
      <c r="ITE9708" s="45"/>
      <c r="ITF9708" s="45"/>
      <c r="ITG9708" s="45"/>
      <c r="ITH9708" s="45"/>
      <c r="ITI9708" s="45"/>
      <c r="ITJ9708" s="45"/>
      <c r="ITK9708" s="45"/>
      <c r="ITL9708" s="45"/>
      <c r="ITM9708" s="45"/>
      <c r="ITN9708" s="45"/>
      <c r="ITO9708" s="45"/>
      <c r="ITP9708" s="45"/>
      <c r="ITQ9708" s="45"/>
      <c r="ITR9708" s="45"/>
      <c r="ITS9708" s="45"/>
      <c r="ITT9708" s="45"/>
      <c r="ITU9708" s="45"/>
      <c r="ITV9708" s="45"/>
      <c r="ITW9708" s="45"/>
      <c r="ITX9708" s="45"/>
      <c r="ITY9708" s="45"/>
      <c r="ITZ9708" s="45"/>
      <c r="IUA9708" s="45"/>
      <c r="IUB9708" s="45"/>
      <c r="IUC9708" s="45"/>
      <c r="IUD9708" s="45"/>
      <c r="IUE9708" s="45"/>
      <c r="IUF9708" s="45"/>
      <c r="IUG9708" s="45"/>
      <c r="IUH9708" s="45"/>
      <c r="IUI9708" s="45"/>
      <c r="IUJ9708" s="45"/>
      <c r="IUK9708" s="45"/>
      <c r="IUL9708" s="45"/>
      <c r="IUM9708" s="45"/>
      <c r="IUN9708" s="45"/>
      <c r="IUO9708" s="45"/>
      <c r="IUP9708" s="45"/>
      <c r="IUQ9708" s="45"/>
      <c r="IUR9708" s="45"/>
      <c r="IUS9708" s="45"/>
      <c r="IUT9708" s="45"/>
      <c r="IUU9708" s="45"/>
      <c r="IUV9708" s="45"/>
      <c r="IUW9708" s="45"/>
      <c r="IUX9708" s="45"/>
      <c r="IUY9708" s="45"/>
      <c r="IUZ9708" s="45"/>
      <c r="IVA9708" s="45"/>
      <c r="IVB9708" s="45"/>
      <c r="IVC9708" s="45"/>
      <c r="IVD9708" s="45"/>
      <c r="IVE9708" s="45"/>
      <c r="IVF9708" s="45"/>
      <c r="IVG9708" s="45"/>
      <c r="IVH9708" s="45"/>
      <c r="IVI9708" s="45"/>
      <c r="IVJ9708" s="45"/>
      <c r="IVK9708" s="45"/>
      <c r="IVL9708" s="45"/>
      <c r="IVM9708" s="45"/>
      <c r="IVN9708" s="45"/>
      <c r="IVO9708" s="45"/>
      <c r="IVP9708" s="45"/>
      <c r="IVQ9708" s="45"/>
      <c r="IVR9708" s="45"/>
      <c r="IVS9708" s="45"/>
      <c r="IVT9708" s="45"/>
      <c r="IVU9708" s="45"/>
      <c r="IVV9708" s="45"/>
      <c r="IVW9708" s="45"/>
      <c r="IVX9708" s="45"/>
      <c r="IVY9708" s="45"/>
      <c r="IVZ9708" s="45"/>
      <c r="IWA9708" s="45"/>
      <c r="IWB9708" s="45"/>
      <c r="IWC9708" s="45"/>
      <c r="IWD9708" s="45"/>
      <c r="IWE9708" s="45"/>
      <c r="IWF9708" s="45"/>
      <c r="IWG9708" s="45"/>
      <c r="IWH9708" s="45"/>
      <c r="IWI9708" s="45"/>
      <c r="IWJ9708" s="45"/>
      <c r="IWK9708" s="45"/>
      <c r="IWL9708" s="45"/>
      <c r="IWM9708" s="45"/>
      <c r="IWN9708" s="45"/>
      <c r="IWO9708" s="45"/>
      <c r="IWP9708" s="45"/>
      <c r="IWQ9708" s="45"/>
      <c r="IWR9708" s="45"/>
      <c r="IWS9708" s="45"/>
      <c r="IWT9708" s="45"/>
      <c r="IWU9708" s="45"/>
      <c r="IWV9708" s="45"/>
      <c r="IWW9708" s="45"/>
      <c r="IWX9708" s="45"/>
      <c r="IWY9708" s="45"/>
      <c r="IWZ9708" s="45"/>
      <c r="IXA9708" s="45"/>
      <c r="IXB9708" s="45"/>
      <c r="IXC9708" s="45"/>
      <c r="IXD9708" s="45"/>
      <c r="IXE9708" s="45"/>
      <c r="IXF9708" s="45"/>
      <c r="IXG9708" s="45"/>
      <c r="IXH9708" s="45"/>
      <c r="IXI9708" s="45"/>
      <c r="IXJ9708" s="45"/>
      <c r="IXK9708" s="45"/>
      <c r="IXL9708" s="45"/>
      <c r="IXM9708" s="45"/>
      <c r="IXN9708" s="45"/>
      <c r="IXO9708" s="45"/>
      <c r="IXP9708" s="45"/>
      <c r="IXQ9708" s="45"/>
      <c r="IXR9708" s="45"/>
      <c r="IXS9708" s="45"/>
      <c r="IXT9708" s="45"/>
      <c r="IXU9708" s="45"/>
      <c r="IXV9708" s="45"/>
      <c r="IXW9708" s="45"/>
      <c r="IXX9708" s="45"/>
      <c r="IXY9708" s="45"/>
      <c r="IXZ9708" s="45"/>
      <c r="IYA9708" s="45"/>
      <c r="IYB9708" s="45"/>
      <c r="IYC9708" s="45"/>
      <c r="IYD9708" s="45"/>
      <c r="IYE9708" s="45"/>
      <c r="IYF9708" s="45"/>
      <c r="IYG9708" s="45"/>
      <c r="IYH9708" s="45"/>
      <c r="IYI9708" s="45"/>
      <c r="IYJ9708" s="45"/>
      <c r="IYK9708" s="45"/>
      <c r="IYL9708" s="45"/>
      <c r="IYM9708" s="45"/>
      <c r="IYN9708" s="45"/>
      <c r="IYO9708" s="45"/>
      <c r="IYP9708" s="45"/>
      <c r="IYQ9708" s="45"/>
      <c r="IYR9708" s="45"/>
      <c r="IYS9708" s="45"/>
      <c r="IYT9708" s="45"/>
      <c r="IYU9708" s="45"/>
      <c r="IYV9708" s="45"/>
      <c r="IYW9708" s="45"/>
      <c r="IYX9708" s="45"/>
      <c r="IYY9708" s="45"/>
      <c r="IYZ9708" s="45"/>
      <c r="IZA9708" s="45"/>
      <c r="IZB9708" s="45"/>
      <c r="IZC9708" s="45"/>
      <c r="IZD9708" s="45"/>
      <c r="IZE9708" s="45"/>
      <c r="IZF9708" s="45"/>
      <c r="IZG9708" s="45"/>
      <c r="IZH9708" s="45"/>
      <c r="IZI9708" s="45"/>
      <c r="IZJ9708" s="45"/>
      <c r="IZK9708" s="45"/>
      <c r="IZL9708" s="45"/>
      <c r="IZM9708" s="45"/>
      <c r="IZN9708" s="45"/>
      <c r="IZO9708" s="45"/>
      <c r="IZP9708" s="45"/>
      <c r="IZQ9708" s="45"/>
      <c r="IZR9708" s="45"/>
      <c r="IZS9708" s="45"/>
      <c r="IZT9708" s="45"/>
      <c r="IZU9708" s="45"/>
      <c r="IZV9708" s="45"/>
      <c r="IZW9708" s="45"/>
      <c r="IZX9708" s="45"/>
      <c r="IZY9708" s="45"/>
      <c r="IZZ9708" s="45"/>
      <c r="JAA9708" s="45"/>
      <c r="JAB9708" s="45"/>
      <c r="JAC9708" s="45"/>
      <c r="JAD9708" s="45"/>
      <c r="JAE9708" s="45"/>
      <c r="JAF9708" s="45"/>
      <c r="JAG9708" s="45"/>
      <c r="JAH9708" s="45"/>
      <c r="JAI9708" s="45"/>
      <c r="JAJ9708" s="45"/>
      <c r="JAK9708" s="45"/>
      <c r="JAL9708" s="45"/>
      <c r="JAM9708" s="45"/>
      <c r="JAN9708" s="45"/>
      <c r="JAO9708" s="45"/>
      <c r="JAP9708" s="45"/>
      <c r="JAQ9708" s="45"/>
      <c r="JAR9708" s="45"/>
      <c r="JAS9708" s="45"/>
      <c r="JAT9708" s="45"/>
      <c r="JAU9708" s="45"/>
      <c r="JAV9708" s="45"/>
      <c r="JAW9708" s="45"/>
      <c r="JAX9708" s="45"/>
      <c r="JAY9708" s="45"/>
      <c r="JAZ9708" s="45"/>
      <c r="JBA9708" s="45"/>
      <c r="JBB9708" s="45"/>
      <c r="JBC9708" s="45"/>
      <c r="JBD9708" s="45"/>
      <c r="JBE9708" s="45"/>
      <c r="JBF9708" s="45"/>
      <c r="JBG9708" s="45"/>
      <c r="JBH9708" s="45"/>
      <c r="JBI9708" s="45"/>
      <c r="JBJ9708" s="45"/>
      <c r="JBK9708" s="45"/>
      <c r="JBL9708" s="45"/>
      <c r="JBM9708" s="45"/>
      <c r="JBN9708" s="45"/>
      <c r="JBO9708" s="45"/>
      <c r="JBP9708" s="45"/>
      <c r="JBQ9708" s="45"/>
      <c r="JBR9708" s="45"/>
      <c r="JBS9708" s="45"/>
      <c r="JBT9708" s="45"/>
      <c r="JBU9708" s="45"/>
      <c r="JBV9708" s="45"/>
      <c r="JBW9708" s="45"/>
      <c r="JBX9708" s="45"/>
      <c r="JBY9708" s="45"/>
      <c r="JBZ9708" s="45"/>
      <c r="JCA9708" s="45"/>
      <c r="JCB9708" s="45"/>
      <c r="JCC9708" s="45"/>
      <c r="JCD9708" s="45"/>
      <c r="JCE9708" s="45"/>
      <c r="JCF9708" s="45"/>
      <c r="JCG9708" s="45"/>
      <c r="JCH9708" s="45"/>
      <c r="JCI9708" s="45"/>
      <c r="JCJ9708" s="45"/>
      <c r="JCK9708" s="45"/>
      <c r="JCL9708" s="45"/>
      <c r="JCM9708" s="45"/>
      <c r="JCN9708" s="45"/>
      <c r="JCO9708" s="45"/>
      <c r="JCP9708" s="45"/>
      <c r="JCQ9708" s="45"/>
      <c r="JCR9708" s="45"/>
      <c r="JCS9708" s="45"/>
      <c r="JCT9708" s="45"/>
      <c r="JCU9708" s="45"/>
      <c r="JCV9708" s="45"/>
      <c r="JCW9708" s="45"/>
      <c r="JCX9708" s="45"/>
      <c r="JCY9708" s="45"/>
      <c r="JCZ9708" s="45"/>
      <c r="JDA9708" s="45"/>
      <c r="JDB9708" s="45"/>
      <c r="JDC9708" s="45"/>
      <c r="JDD9708" s="45"/>
      <c r="JDE9708" s="45"/>
      <c r="JDF9708" s="45"/>
      <c r="JDG9708" s="45"/>
      <c r="JDH9708" s="45"/>
      <c r="JDI9708" s="45"/>
      <c r="JDJ9708" s="45"/>
      <c r="JDK9708" s="45"/>
      <c r="JDL9708" s="45"/>
      <c r="JDM9708" s="45"/>
      <c r="JDN9708" s="45"/>
      <c r="JDO9708" s="45"/>
      <c r="JDP9708" s="45"/>
      <c r="JDQ9708" s="45"/>
      <c r="JDR9708" s="45"/>
      <c r="JDS9708" s="45"/>
      <c r="JDT9708" s="45"/>
      <c r="JDU9708" s="45"/>
      <c r="JDV9708" s="45"/>
      <c r="JDW9708" s="45"/>
      <c r="JDX9708" s="45"/>
      <c r="JDY9708" s="45"/>
      <c r="JDZ9708" s="45"/>
      <c r="JEA9708" s="45"/>
      <c r="JEB9708" s="45"/>
      <c r="JEC9708" s="45"/>
      <c r="JED9708" s="45"/>
      <c r="JEE9708" s="45"/>
      <c r="JEF9708" s="45"/>
      <c r="JEG9708" s="45"/>
      <c r="JEH9708" s="45"/>
      <c r="JEI9708" s="45"/>
      <c r="JEJ9708" s="45"/>
      <c r="JEK9708" s="45"/>
      <c r="JEL9708" s="45"/>
      <c r="JEM9708" s="45"/>
      <c r="JEN9708" s="45"/>
      <c r="JEO9708" s="45"/>
      <c r="JEP9708" s="45"/>
      <c r="JEQ9708" s="45"/>
      <c r="JER9708" s="45"/>
      <c r="JES9708" s="45"/>
      <c r="JET9708" s="45"/>
      <c r="JEU9708" s="45"/>
      <c r="JEV9708" s="45"/>
      <c r="JEW9708" s="45"/>
      <c r="JEX9708" s="45"/>
      <c r="JEY9708" s="45"/>
      <c r="JEZ9708" s="45"/>
      <c r="JFA9708" s="45"/>
      <c r="JFB9708" s="45"/>
      <c r="JFC9708" s="45"/>
      <c r="JFD9708" s="45"/>
      <c r="JFE9708" s="45"/>
      <c r="JFF9708" s="45"/>
      <c r="JFG9708" s="45"/>
      <c r="JFH9708" s="45"/>
      <c r="JFI9708" s="45"/>
      <c r="JFJ9708" s="45"/>
      <c r="JFK9708" s="45"/>
      <c r="JFL9708" s="45"/>
      <c r="JFM9708" s="45"/>
      <c r="JFN9708" s="45"/>
      <c r="JFO9708" s="45"/>
      <c r="JFP9708" s="45"/>
      <c r="JFQ9708" s="45"/>
      <c r="JFR9708" s="45"/>
      <c r="JFS9708" s="45"/>
      <c r="JFT9708" s="45"/>
      <c r="JFU9708" s="45"/>
      <c r="JFV9708" s="45"/>
      <c r="JFW9708" s="45"/>
      <c r="JFX9708" s="45"/>
      <c r="JFY9708" s="45"/>
      <c r="JFZ9708" s="45"/>
      <c r="JGA9708" s="45"/>
      <c r="JGB9708" s="45"/>
      <c r="JGC9708" s="45"/>
      <c r="JGD9708" s="45"/>
      <c r="JGE9708" s="45"/>
      <c r="JGF9708" s="45"/>
      <c r="JGG9708" s="45"/>
      <c r="JGH9708" s="45"/>
      <c r="JGI9708" s="45"/>
      <c r="JGJ9708" s="45"/>
      <c r="JGK9708" s="45"/>
      <c r="JGL9708" s="45"/>
      <c r="JGM9708" s="45"/>
      <c r="JGN9708" s="45"/>
      <c r="JGO9708" s="45"/>
      <c r="JGP9708" s="45"/>
      <c r="JGQ9708" s="45"/>
      <c r="JGR9708" s="45"/>
      <c r="JGS9708" s="45"/>
      <c r="JGT9708" s="45"/>
      <c r="JGU9708" s="45"/>
      <c r="JGV9708" s="45"/>
      <c r="JGW9708" s="45"/>
      <c r="JGX9708" s="45"/>
      <c r="JGY9708" s="45"/>
      <c r="JGZ9708" s="45"/>
      <c r="JHA9708" s="45"/>
      <c r="JHB9708" s="45"/>
      <c r="JHC9708" s="45"/>
      <c r="JHD9708" s="45"/>
      <c r="JHE9708" s="45"/>
      <c r="JHF9708" s="45"/>
      <c r="JHG9708" s="45"/>
      <c r="JHH9708" s="45"/>
      <c r="JHI9708" s="45"/>
      <c r="JHJ9708" s="45"/>
      <c r="JHK9708" s="45"/>
      <c r="JHL9708" s="45"/>
      <c r="JHM9708" s="45"/>
      <c r="JHN9708" s="45"/>
      <c r="JHO9708" s="45"/>
      <c r="JHP9708" s="45"/>
      <c r="JHQ9708" s="45"/>
      <c r="JHR9708" s="45"/>
      <c r="JHS9708" s="45"/>
      <c r="JHT9708" s="45"/>
      <c r="JHU9708" s="45"/>
      <c r="JHV9708" s="45"/>
      <c r="JHW9708" s="45"/>
      <c r="JHX9708" s="45"/>
      <c r="JHY9708" s="45"/>
      <c r="JHZ9708" s="45"/>
      <c r="JIA9708" s="45"/>
      <c r="JIB9708" s="45"/>
      <c r="JIC9708" s="45"/>
      <c r="JID9708" s="45"/>
      <c r="JIE9708" s="45"/>
      <c r="JIF9708" s="45"/>
      <c r="JIG9708" s="45"/>
      <c r="JIH9708" s="45"/>
      <c r="JII9708" s="45"/>
      <c r="JIJ9708" s="45"/>
      <c r="JIK9708" s="45"/>
      <c r="JIL9708" s="45"/>
      <c r="JIM9708" s="45"/>
      <c r="JIN9708" s="45"/>
      <c r="JIO9708" s="45"/>
      <c r="JIP9708" s="45"/>
      <c r="JIQ9708" s="45"/>
      <c r="JIR9708" s="45"/>
      <c r="JIS9708" s="45"/>
      <c r="JIT9708" s="45"/>
      <c r="JIU9708" s="45"/>
      <c r="JIV9708" s="45"/>
      <c r="JIW9708" s="45"/>
      <c r="JIX9708" s="45"/>
      <c r="JIY9708" s="45"/>
      <c r="JIZ9708" s="45"/>
      <c r="JJA9708" s="45"/>
      <c r="JJB9708" s="45"/>
      <c r="JJC9708" s="45"/>
      <c r="JJD9708" s="45"/>
      <c r="JJE9708" s="45"/>
      <c r="JJF9708" s="45"/>
      <c r="JJG9708" s="45"/>
      <c r="JJH9708" s="45"/>
      <c r="JJI9708" s="45"/>
      <c r="JJJ9708" s="45"/>
      <c r="JJK9708" s="45"/>
      <c r="JJL9708" s="45"/>
      <c r="JJM9708" s="45"/>
      <c r="JJN9708" s="45"/>
      <c r="JJO9708" s="45"/>
      <c r="JJP9708" s="45"/>
      <c r="JJQ9708" s="45"/>
      <c r="JJR9708" s="45"/>
      <c r="JJS9708" s="45"/>
      <c r="JJT9708" s="45"/>
      <c r="JJU9708" s="45"/>
      <c r="JJV9708" s="45"/>
      <c r="JJW9708" s="45"/>
      <c r="JJX9708" s="45"/>
      <c r="JJY9708" s="45"/>
      <c r="JJZ9708" s="45"/>
      <c r="JKA9708" s="45"/>
      <c r="JKB9708" s="45"/>
      <c r="JKC9708" s="45"/>
      <c r="JKD9708" s="45"/>
      <c r="JKE9708" s="45"/>
      <c r="JKF9708" s="45"/>
      <c r="JKG9708" s="45"/>
      <c r="JKH9708" s="45"/>
      <c r="JKI9708" s="45"/>
      <c r="JKJ9708" s="45"/>
      <c r="JKK9708" s="45"/>
      <c r="JKL9708" s="45"/>
      <c r="JKM9708" s="45"/>
      <c r="JKN9708" s="45"/>
      <c r="JKO9708" s="45"/>
      <c r="JKP9708" s="45"/>
      <c r="JKQ9708" s="45"/>
      <c r="JKR9708" s="45"/>
      <c r="JKS9708" s="45"/>
      <c r="JKT9708" s="45"/>
      <c r="JKU9708" s="45"/>
      <c r="JKV9708" s="45"/>
      <c r="JKW9708" s="45"/>
      <c r="JKX9708" s="45"/>
      <c r="JKY9708" s="45"/>
      <c r="JKZ9708" s="45"/>
      <c r="JLA9708" s="45"/>
      <c r="JLB9708" s="45"/>
      <c r="JLC9708" s="45"/>
      <c r="JLD9708" s="45"/>
      <c r="JLE9708" s="45"/>
      <c r="JLF9708" s="45"/>
      <c r="JLG9708" s="45"/>
      <c r="JLH9708" s="45"/>
      <c r="JLI9708" s="45"/>
      <c r="JLJ9708" s="45"/>
      <c r="JLK9708" s="45"/>
      <c r="JLL9708" s="45"/>
      <c r="JLM9708" s="45"/>
      <c r="JLN9708" s="45"/>
      <c r="JLO9708" s="45"/>
      <c r="JLP9708" s="45"/>
      <c r="JLQ9708" s="45"/>
      <c r="JLR9708" s="45"/>
      <c r="JLS9708" s="45"/>
      <c r="JLT9708" s="45"/>
      <c r="JLU9708" s="45"/>
      <c r="JLV9708" s="45"/>
      <c r="JLW9708" s="45"/>
      <c r="JLX9708" s="45"/>
      <c r="JLY9708" s="45"/>
      <c r="JLZ9708" s="45"/>
      <c r="JMA9708" s="45"/>
      <c r="JMB9708" s="45"/>
      <c r="JMC9708" s="45"/>
      <c r="JMD9708" s="45"/>
      <c r="JME9708" s="45"/>
      <c r="JMF9708" s="45"/>
      <c r="JMG9708" s="45"/>
      <c r="JMH9708" s="45"/>
      <c r="JMI9708" s="45"/>
      <c r="JMJ9708" s="45"/>
      <c r="JMK9708" s="45"/>
      <c r="JML9708" s="45"/>
      <c r="JMM9708" s="45"/>
      <c r="JMN9708" s="45"/>
      <c r="JMO9708" s="45"/>
      <c r="JMP9708" s="45"/>
      <c r="JMQ9708" s="45"/>
      <c r="JMR9708" s="45"/>
      <c r="JMS9708" s="45"/>
      <c r="JMT9708" s="45"/>
      <c r="JMU9708" s="45"/>
      <c r="JMV9708" s="45"/>
      <c r="JMW9708" s="45"/>
      <c r="JMX9708" s="45"/>
      <c r="JMY9708" s="45"/>
      <c r="JMZ9708" s="45"/>
      <c r="JNA9708" s="45"/>
      <c r="JNB9708" s="45"/>
      <c r="JNC9708" s="45"/>
      <c r="JND9708" s="45"/>
      <c r="JNE9708" s="45"/>
      <c r="JNF9708" s="45"/>
      <c r="JNG9708" s="45"/>
      <c r="JNH9708" s="45"/>
      <c r="JNI9708" s="45"/>
      <c r="JNJ9708" s="45"/>
      <c r="JNK9708" s="45"/>
      <c r="JNL9708" s="45"/>
      <c r="JNM9708" s="45"/>
      <c r="JNN9708" s="45"/>
      <c r="JNO9708" s="45"/>
      <c r="JNP9708" s="45"/>
      <c r="JNQ9708" s="45"/>
      <c r="JNR9708" s="45"/>
      <c r="JNS9708" s="45"/>
      <c r="JNT9708" s="45"/>
      <c r="JNU9708" s="45"/>
      <c r="JNV9708" s="45"/>
      <c r="JNW9708" s="45"/>
      <c r="JNX9708" s="45"/>
      <c r="JNY9708" s="45"/>
      <c r="JNZ9708" s="45"/>
      <c r="JOA9708" s="45"/>
      <c r="JOB9708" s="45"/>
      <c r="JOC9708" s="45"/>
      <c r="JOD9708" s="45"/>
      <c r="JOE9708" s="45"/>
      <c r="JOF9708" s="45"/>
      <c r="JOG9708" s="45"/>
      <c r="JOH9708" s="45"/>
      <c r="JOI9708" s="45"/>
      <c r="JOJ9708" s="45"/>
      <c r="JOK9708" s="45"/>
      <c r="JOL9708" s="45"/>
      <c r="JOM9708" s="45"/>
      <c r="JON9708" s="45"/>
      <c r="JOO9708" s="45"/>
      <c r="JOP9708" s="45"/>
      <c r="JOQ9708" s="45"/>
      <c r="JOR9708" s="45"/>
      <c r="JOS9708" s="45"/>
      <c r="JOT9708" s="45"/>
      <c r="JOU9708" s="45"/>
      <c r="JOV9708" s="45"/>
      <c r="JOW9708" s="45"/>
      <c r="JOX9708" s="45"/>
      <c r="JOY9708" s="45"/>
      <c r="JOZ9708" s="45"/>
      <c r="JPA9708" s="45"/>
      <c r="JPB9708" s="45"/>
      <c r="JPC9708" s="45"/>
      <c r="JPD9708" s="45"/>
      <c r="JPE9708" s="45"/>
      <c r="JPF9708" s="45"/>
      <c r="JPG9708" s="45"/>
      <c r="JPH9708" s="45"/>
      <c r="JPI9708" s="45"/>
      <c r="JPJ9708" s="45"/>
      <c r="JPK9708" s="45"/>
      <c r="JPL9708" s="45"/>
      <c r="JPM9708" s="45"/>
      <c r="JPN9708" s="45"/>
      <c r="JPO9708" s="45"/>
      <c r="JPP9708" s="45"/>
      <c r="JPQ9708" s="45"/>
      <c r="JPR9708" s="45"/>
      <c r="JPS9708" s="45"/>
      <c r="JPT9708" s="45"/>
      <c r="JPU9708" s="45"/>
      <c r="JPV9708" s="45"/>
      <c r="JPW9708" s="45"/>
      <c r="JPX9708" s="45"/>
      <c r="JPY9708" s="45"/>
      <c r="JPZ9708" s="45"/>
      <c r="JQA9708" s="45"/>
      <c r="JQB9708" s="45"/>
      <c r="JQC9708" s="45"/>
      <c r="JQD9708" s="45"/>
      <c r="JQE9708" s="45"/>
      <c r="JQF9708" s="45"/>
      <c r="JQG9708" s="45"/>
      <c r="JQH9708" s="45"/>
      <c r="JQI9708" s="45"/>
      <c r="JQJ9708" s="45"/>
      <c r="JQK9708" s="45"/>
      <c r="JQL9708" s="45"/>
      <c r="JQM9708" s="45"/>
      <c r="JQN9708" s="45"/>
      <c r="JQO9708" s="45"/>
      <c r="JQP9708" s="45"/>
      <c r="JQQ9708" s="45"/>
      <c r="JQR9708" s="45"/>
      <c r="JQS9708" s="45"/>
      <c r="JQT9708" s="45"/>
      <c r="JQU9708" s="45"/>
      <c r="JQV9708" s="45"/>
      <c r="JQW9708" s="45"/>
      <c r="JQX9708" s="45"/>
      <c r="JQY9708" s="45"/>
      <c r="JQZ9708" s="45"/>
      <c r="JRA9708" s="45"/>
      <c r="JRB9708" s="45"/>
      <c r="JRC9708" s="45"/>
      <c r="JRD9708" s="45"/>
      <c r="JRE9708" s="45"/>
      <c r="JRF9708" s="45"/>
      <c r="JRG9708" s="45"/>
      <c r="JRH9708" s="45"/>
      <c r="JRI9708" s="45"/>
      <c r="JRJ9708" s="45"/>
      <c r="JRK9708" s="45"/>
      <c r="JRL9708" s="45"/>
      <c r="JRM9708" s="45"/>
      <c r="JRN9708" s="45"/>
      <c r="JRO9708" s="45"/>
      <c r="JRP9708" s="45"/>
      <c r="JRQ9708" s="45"/>
      <c r="JRR9708" s="45"/>
      <c r="JRS9708" s="45"/>
      <c r="JRT9708" s="45"/>
      <c r="JRU9708" s="45"/>
      <c r="JRV9708" s="45"/>
      <c r="JRW9708" s="45"/>
      <c r="JRX9708" s="45"/>
      <c r="JRY9708" s="45"/>
      <c r="JRZ9708" s="45"/>
      <c r="JSA9708" s="45"/>
      <c r="JSB9708" s="45"/>
      <c r="JSC9708" s="45"/>
      <c r="JSD9708" s="45"/>
      <c r="JSE9708" s="45"/>
      <c r="JSF9708" s="45"/>
      <c r="JSG9708" s="45"/>
      <c r="JSH9708" s="45"/>
      <c r="JSI9708" s="45"/>
      <c r="JSJ9708" s="45"/>
      <c r="JSK9708" s="45"/>
      <c r="JSL9708" s="45"/>
      <c r="JSM9708" s="45"/>
      <c r="JSN9708" s="45"/>
      <c r="JSO9708" s="45"/>
      <c r="JSP9708" s="45"/>
      <c r="JSQ9708" s="45"/>
      <c r="JSR9708" s="45"/>
      <c r="JSS9708" s="45"/>
      <c r="JST9708" s="45"/>
      <c r="JSU9708" s="45"/>
      <c r="JSV9708" s="45"/>
      <c r="JSW9708" s="45"/>
      <c r="JSX9708" s="45"/>
      <c r="JSY9708" s="45"/>
      <c r="JSZ9708" s="45"/>
      <c r="JTA9708" s="45"/>
      <c r="JTB9708" s="45"/>
      <c r="JTC9708" s="45"/>
      <c r="JTD9708" s="45"/>
      <c r="JTE9708" s="45"/>
      <c r="JTF9708" s="45"/>
      <c r="JTG9708" s="45"/>
      <c r="JTH9708" s="45"/>
      <c r="JTI9708" s="45"/>
      <c r="JTJ9708" s="45"/>
      <c r="JTK9708" s="45"/>
      <c r="JTL9708" s="45"/>
      <c r="JTM9708" s="45"/>
      <c r="JTN9708" s="45"/>
      <c r="JTO9708" s="45"/>
      <c r="JTP9708" s="45"/>
      <c r="JTQ9708" s="45"/>
      <c r="JTR9708" s="45"/>
      <c r="JTS9708" s="45"/>
      <c r="JTT9708" s="45"/>
      <c r="JTU9708" s="45"/>
      <c r="JTV9708" s="45"/>
      <c r="JTW9708" s="45"/>
      <c r="JTX9708" s="45"/>
      <c r="JTY9708" s="45"/>
      <c r="JTZ9708" s="45"/>
      <c r="JUA9708" s="45"/>
      <c r="JUB9708" s="45"/>
      <c r="JUC9708" s="45"/>
      <c r="JUD9708" s="45"/>
      <c r="JUE9708" s="45"/>
      <c r="JUF9708" s="45"/>
      <c r="JUG9708" s="45"/>
      <c r="JUH9708" s="45"/>
      <c r="JUI9708" s="45"/>
      <c r="JUJ9708" s="45"/>
      <c r="JUK9708" s="45"/>
      <c r="JUL9708" s="45"/>
      <c r="JUM9708" s="45"/>
      <c r="JUN9708" s="45"/>
      <c r="JUO9708" s="45"/>
      <c r="JUP9708" s="45"/>
      <c r="JUQ9708" s="45"/>
      <c r="JUR9708" s="45"/>
      <c r="JUS9708" s="45"/>
      <c r="JUT9708" s="45"/>
      <c r="JUU9708" s="45"/>
      <c r="JUV9708" s="45"/>
      <c r="JUW9708" s="45"/>
      <c r="JUX9708" s="45"/>
      <c r="JUY9708" s="45"/>
      <c r="JUZ9708" s="45"/>
      <c r="JVA9708" s="45"/>
      <c r="JVB9708" s="45"/>
      <c r="JVC9708" s="45"/>
      <c r="JVD9708" s="45"/>
      <c r="JVE9708" s="45"/>
      <c r="JVF9708" s="45"/>
      <c r="JVG9708" s="45"/>
      <c r="JVH9708" s="45"/>
      <c r="JVI9708" s="45"/>
      <c r="JVJ9708" s="45"/>
      <c r="JVK9708" s="45"/>
      <c r="JVL9708" s="45"/>
      <c r="JVM9708" s="45"/>
      <c r="JVN9708" s="45"/>
      <c r="JVO9708" s="45"/>
      <c r="JVP9708" s="45"/>
      <c r="JVQ9708" s="45"/>
      <c r="JVR9708" s="45"/>
      <c r="JVS9708" s="45"/>
      <c r="JVT9708" s="45"/>
      <c r="JVU9708" s="45"/>
      <c r="JVV9708" s="45"/>
      <c r="JVW9708" s="45"/>
      <c r="JVX9708" s="45"/>
      <c r="JVY9708" s="45"/>
      <c r="JVZ9708" s="45"/>
      <c r="JWA9708" s="45"/>
      <c r="JWB9708" s="45"/>
      <c r="JWC9708" s="45"/>
      <c r="JWD9708" s="45"/>
      <c r="JWE9708" s="45"/>
      <c r="JWF9708" s="45"/>
      <c r="JWG9708" s="45"/>
      <c r="JWH9708" s="45"/>
      <c r="JWI9708" s="45"/>
      <c r="JWJ9708" s="45"/>
      <c r="JWK9708" s="45"/>
      <c r="JWL9708" s="45"/>
      <c r="JWM9708" s="45"/>
      <c r="JWN9708" s="45"/>
      <c r="JWO9708" s="45"/>
      <c r="JWP9708" s="45"/>
      <c r="JWQ9708" s="45"/>
      <c r="JWR9708" s="45"/>
      <c r="JWS9708" s="45"/>
      <c r="JWT9708" s="45"/>
      <c r="JWU9708" s="45"/>
      <c r="JWV9708" s="45"/>
      <c r="JWW9708" s="45"/>
      <c r="JWX9708" s="45"/>
      <c r="JWY9708" s="45"/>
      <c r="JWZ9708" s="45"/>
      <c r="JXA9708" s="45"/>
      <c r="JXB9708" s="45"/>
      <c r="JXC9708" s="45"/>
      <c r="JXD9708" s="45"/>
      <c r="JXE9708" s="45"/>
      <c r="JXF9708" s="45"/>
      <c r="JXG9708" s="45"/>
      <c r="JXH9708" s="45"/>
      <c r="JXI9708" s="45"/>
      <c r="JXJ9708" s="45"/>
      <c r="JXK9708" s="45"/>
      <c r="JXL9708" s="45"/>
      <c r="JXM9708" s="45"/>
      <c r="JXN9708" s="45"/>
      <c r="JXO9708" s="45"/>
      <c r="JXP9708" s="45"/>
      <c r="JXQ9708" s="45"/>
      <c r="JXR9708" s="45"/>
      <c r="JXS9708" s="45"/>
      <c r="JXT9708" s="45"/>
      <c r="JXU9708" s="45"/>
      <c r="JXV9708" s="45"/>
      <c r="JXW9708" s="45"/>
      <c r="JXX9708" s="45"/>
      <c r="JXY9708" s="45"/>
      <c r="JXZ9708" s="45"/>
      <c r="JYA9708" s="45"/>
      <c r="JYB9708" s="45"/>
      <c r="JYC9708" s="45"/>
      <c r="JYD9708" s="45"/>
      <c r="JYE9708" s="45"/>
      <c r="JYF9708" s="45"/>
      <c r="JYG9708" s="45"/>
      <c r="JYH9708" s="45"/>
      <c r="JYI9708" s="45"/>
      <c r="JYJ9708" s="45"/>
      <c r="JYK9708" s="45"/>
      <c r="JYL9708" s="45"/>
      <c r="JYM9708" s="45"/>
      <c r="JYN9708" s="45"/>
      <c r="JYO9708" s="45"/>
      <c r="JYP9708" s="45"/>
      <c r="JYQ9708" s="45"/>
      <c r="JYR9708" s="45"/>
      <c r="JYS9708" s="45"/>
      <c r="JYT9708" s="45"/>
      <c r="JYU9708" s="45"/>
      <c r="JYV9708" s="45"/>
      <c r="JYW9708" s="45"/>
      <c r="JYX9708" s="45"/>
      <c r="JYY9708" s="45"/>
      <c r="JYZ9708" s="45"/>
      <c r="JZA9708" s="45"/>
      <c r="JZB9708" s="45"/>
      <c r="JZC9708" s="45"/>
      <c r="JZD9708" s="45"/>
      <c r="JZE9708" s="45"/>
      <c r="JZF9708" s="45"/>
      <c r="JZG9708" s="45"/>
      <c r="JZH9708" s="45"/>
      <c r="JZI9708" s="45"/>
      <c r="JZJ9708" s="45"/>
      <c r="JZK9708" s="45"/>
      <c r="JZL9708" s="45"/>
      <c r="JZM9708" s="45"/>
      <c r="JZN9708" s="45"/>
      <c r="JZO9708" s="45"/>
      <c r="JZP9708" s="45"/>
      <c r="JZQ9708" s="45"/>
      <c r="JZR9708" s="45"/>
      <c r="JZS9708" s="45"/>
      <c r="JZT9708" s="45"/>
      <c r="JZU9708" s="45"/>
      <c r="JZV9708" s="45"/>
      <c r="JZW9708" s="45"/>
      <c r="JZX9708" s="45"/>
      <c r="JZY9708" s="45"/>
      <c r="JZZ9708" s="45"/>
      <c r="KAA9708" s="45"/>
      <c r="KAB9708" s="45"/>
      <c r="KAC9708" s="45"/>
      <c r="KAD9708" s="45"/>
      <c r="KAE9708" s="45"/>
      <c r="KAF9708" s="45"/>
      <c r="KAG9708" s="45"/>
      <c r="KAH9708" s="45"/>
      <c r="KAI9708" s="45"/>
      <c r="KAJ9708" s="45"/>
      <c r="KAK9708" s="45"/>
      <c r="KAL9708" s="45"/>
      <c r="KAM9708" s="45"/>
      <c r="KAN9708" s="45"/>
      <c r="KAO9708" s="45"/>
      <c r="KAP9708" s="45"/>
      <c r="KAQ9708" s="45"/>
      <c r="KAR9708" s="45"/>
      <c r="KAS9708" s="45"/>
      <c r="KAT9708" s="45"/>
      <c r="KAU9708" s="45"/>
      <c r="KAV9708" s="45"/>
      <c r="KAW9708" s="45"/>
      <c r="KAX9708" s="45"/>
      <c r="KAY9708" s="45"/>
      <c r="KAZ9708" s="45"/>
      <c r="KBA9708" s="45"/>
      <c r="KBB9708" s="45"/>
      <c r="KBC9708" s="45"/>
      <c r="KBD9708" s="45"/>
      <c r="KBE9708" s="45"/>
      <c r="KBF9708" s="45"/>
      <c r="KBG9708" s="45"/>
      <c r="KBH9708" s="45"/>
      <c r="KBI9708" s="45"/>
      <c r="KBJ9708" s="45"/>
      <c r="KBK9708" s="45"/>
      <c r="KBL9708" s="45"/>
      <c r="KBM9708" s="45"/>
      <c r="KBN9708" s="45"/>
      <c r="KBO9708" s="45"/>
      <c r="KBP9708" s="45"/>
      <c r="KBQ9708" s="45"/>
      <c r="KBR9708" s="45"/>
      <c r="KBS9708" s="45"/>
      <c r="KBT9708" s="45"/>
      <c r="KBU9708" s="45"/>
      <c r="KBV9708" s="45"/>
      <c r="KBW9708" s="45"/>
      <c r="KBX9708" s="45"/>
      <c r="KBY9708" s="45"/>
      <c r="KBZ9708" s="45"/>
      <c r="KCA9708" s="45"/>
      <c r="KCB9708" s="45"/>
      <c r="KCC9708" s="45"/>
      <c r="KCD9708" s="45"/>
      <c r="KCE9708" s="45"/>
      <c r="KCF9708" s="45"/>
      <c r="KCG9708" s="45"/>
      <c r="KCH9708" s="45"/>
      <c r="KCI9708" s="45"/>
      <c r="KCJ9708" s="45"/>
      <c r="KCK9708" s="45"/>
      <c r="KCL9708" s="45"/>
      <c r="KCM9708" s="45"/>
      <c r="KCN9708" s="45"/>
      <c r="KCO9708" s="45"/>
      <c r="KCP9708" s="45"/>
      <c r="KCQ9708" s="45"/>
      <c r="KCR9708" s="45"/>
      <c r="KCS9708" s="45"/>
      <c r="KCT9708" s="45"/>
      <c r="KCU9708" s="45"/>
      <c r="KCV9708" s="45"/>
      <c r="KCW9708" s="45"/>
      <c r="KCX9708" s="45"/>
      <c r="KCY9708" s="45"/>
      <c r="KCZ9708" s="45"/>
      <c r="KDA9708" s="45"/>
      <c r="KDB9708" s="45"/>
      <c r="KDC9708" s="45"/>
      <c r="KDD9708" s="45"/>
      <c r="KDE9708" s="45"/>
      <c r="KDF9708" s="45"/>
      <c r="KDG9708" s="45"/>
      <c r="KDH9708" s="45"/>
      <c r="KDI9708" s="45"/>
      <c r="KDJ9708" s="45"/>
      <c r="KDK9708" s="45"/>
      <c r="KDL9708" s="45"/>
      <c r="KDM9708" s="45"/>
      <c r="KDN9708" s="45"/>
      <c r="KDO9708" s="45"/>
      <c r="KDP9708" s="45"/>
      <c r="KDQ9708" s="45"/>
      <c r="KDR9708" s="45"/>
      <c r="KDS9708" s="45"/>
      <c r="KDT9708" s="45"/>
      <c r="KDU9708" s="45"/>
      <c r="KDV9708" s="45"/>
      <c r="KDW9708" s="45"/>
      <c r="KDX9708" s="45"/>
      <c r="KDY9708" s="45"/>
      <c r="KDZ9708" s="45"/>
      <c r="KEA9708" s="45"/>
      <c r="KEB9708" s="45"/>
      <c r="KEC9708" s="45"/>
      <c r="KED9708" s="45"/>
      <c r="KEE9708" s="45"/>
      <c r="KEF9708" s="45"/>
      <c r="KEG9708" s="45"/>
      <c r="KEH9708" s="45"/>
      <c r="KEI9708" s="45"/>
      <c r="KEJ9708" s="45"/>
      <c r="KEK9708" s="45"/>
      <c r="KEL9708" s="45"/>
      <c r="KEM9708" s="45"/>
      <c r="KEN9708" s="45"/>
      <c r="KEO9708" s="45"/>
      <c r="KEP9708" s="45"/>
      <c r="KEQ9708" s="45"/>
      <c r="KER9708" s="45"/>
      <c r="KES9708" s="45"/>
      <c r="KET9708" s="45"/>
      <c r="KEU9708" s="45"/>
      <c r="KEV9708" s="45"/>
      <c r="KEW9708" s="45"/>
      <c r="KEX9708" s="45"/>
      <c r="KEY9708" s="45"/>
      <c r="KEZ9708" s="45"/>
      <c r="KFA9708" s="45"/>
      <c r="KFB9708" s="45"/>
      <c r="KFC9708" s="45"/>
      <c r="KFD9708" s="45"/>
      <c r="KFE9708" s="45"/>
      <c r="KFF9708" s="45"/>
      <c r="KFG9708" s="45"/>
      <c r="KFH9708" s="45"/>
      <c r="KFI9708" s="45"/>
      <c r="KFJ9708" s="45"/>
      <c r="KFK9708" s="45"/>
      <c r="KFL9708" s="45"/>
      <c r="KFM9708" s="45"/>
      <c r="KFN9708" s="45"/>
      <c r="KFO9708" s="45"/>
      <c r="KFP9708" s="45"/>
      <c r="KFQ9708" s="45"/>
      <c r="KFR9708" s="45"/>
      <c r="KFS9708" s="45"/>
      <c r="KFT9708" s="45"/>
      <c r="KFU9708" s="45"/>
      <c r="KFV9708" s="45"/>
      <c r="KFW9708" s="45"/>
      <c r="KFX9708" s="45"/>
      <c r="KFY9708" s="45"/>
      <c r="KFZ9708" s="45"/>
      <c r="KGA9708" s="45"/>
      <c r="KGB9708" s="45"/>
      <c r="KGC9708" s="45"/>
      <c r="KGD9708" s="45"/>
      <c r="KGE9708" s="45"/>
      <c r="KGF9708" s="45"/>
      <c r="KGG9708" s="45"/>
      <c r="KGH9708" s="45"/>
      <c r="KGI9708" s="45"/>
      <c r="KGJ9708" s="45"/>
      <c r="KGK9708" s="45"/>
      <c r="KGL9708" s="45"/>
      <c r="KGM9708" s="45"/>
      <c r="KGN9708" s="45"/>
      <c r="KGO9708" s="45"/>
      <c r="KGP9708" s="45"/>
      <c r="KGQ9708" s="45"/>
      <c r="KGR9708" s="45"/>
      <c r="KGS9708" s="45"/>
      <c r="KGT9708" s="45"/>
      <c r="KGU9708" s="45"/>
      <c r="KGV9708" s="45"/>
      <c r="KGW9708" s="45"/>
      <c r="KGX9708" s="45"/>
      <c r="KGY9708" s="45"/>
      <c r="KGZ9708" s="45"/>
      <c r="KHA9708" s="45"/>
      <c r="KHB9708" s="45"/>
      <c r="KHC9708" s="45"/>
      <c r="KHD9708" s="45"/>
      <c r="KHE9708" s="45"/>
      <c r="KHF9708" s="45"/>
      <c r="KHG9708" s="45"/>
      <c r="KHH9708" s="45"/>
      <c r="KHI9708" s="45"/>
      <c r="KHJ9708" s="45"/>
      <c r="KHK9708" s="45"/>
      <c r="KHL9708" s="45"/>
      <c r="KHM9708" s="45"/>
      <c r="KHN9708" s="45"/>
      <c r="KHO9708" s="45"/>
      <c r="KHP9708" s="45"/>
      <c r="KHQ9708" s="45"/>
      <c r="KHR9708" s="45"/>
      <c r="KHS9708" s="45"/>
      <c r="KHT9708" s="45"/>
      <c r="KHU9708" s="45"/>
      <c r="KHV9708" s="45"/>
      <c r="KHW9708" s="45"/>
      <c r="KHX9708" s="45"/>
      <c r="KHY9708" s="45"/>
      <c r="KHZ9708" s="45"/>
      <c r="KIA9708" s="45"/>
      <c r="KIB9708" s="45"/>
      <c r="KIC9708" s="45"/>
      <c r="KID9708" s="45"/>
      <c r="KIE9708" s="45"/>
      <c r="KIF9708" s="45"/>
      <c r="KIG9708" s="45"/>
      <c r="KIH9708" s="45"/>
      <c r="KII9708" s="45"/>
      <c r="KIJ9708" s="45"/>
      <c r="KIK9708" s="45"/>
      <c r="KIL9708" s="45"/>
      <c r="KIM9708" s="45"/>
      <c r="KIN9708" s="45"/>
      <c r="KIO9708" s="45"/>
      <c r="KIP9708" s="45"/>
      <c r="KIQ9708" s="45"/>
      <c r="KIR9708" s="45"/>
      <c r="KIS9708" s="45"/>
      <c r="KIT9708" s="45"/>
      <c r="KIU9708" s="45"/>
      <c r="KIV9708" s="45"/>
      <c r="KIW9708" s="45"/>
      <c r="KIX9708" s="45"/>
      <c r="KIY9708" s="45"/>
      <c r="KIZ9708" s="45"/>
      <c r="KJA9708" s="45"/>
      <c r="KJB9708" s="45"/>
      <c r="KJC9708" s="45"/>
      <c r="KJD9708" s="45"/>
      <c r="KJE9708" s="45"/>
      <c r="KJF9708" s="45"/>
      <c r="KJG9708" s="45"/>
      <c r="KJH9708" s="45"/>
      <c r="KJI9708" s="45"/>
      <c r="KJJ9708" s="45"/>
      <c r="KJK9708" s="45"/>
      <c r="KJL9708" s="45"/>
      <c r="KJM9708" s="45"/>
      <c r="KJN9708" s="45"/>
      <c r="KJO9708" s="45"/>
      <c r="KJP9708" s="45"/>
      <c r="KJQ9708" s="45"/>
      <c r="KJR9708" s="45"/>
      <c r="KJS9708" s="45"/>
      <c r="KJT9708" s="45"/>
      <c r="KJU9708" s="45"/>
      <c r="KJV9708" s="45"/>
      <c r="KJW9708" s="45"/>
      <c r="KJX9708" s="45"/>
      <c r="KJY9708" s="45"/>
      <c r="KJZ9708" s="45"/>
      <c r="KKA9708" s="45"/>
      <c r="KKB9708" s="45"/>
      <c r="KKC9708" s="45"/>
      <c r="KKD9708" s="45"/>
      <c r="KKE9708" s="45"/>
      <c r="KKF9708" s="45"/>
      <c r="KKG9708" s="45"/>
      <c r="KKH9708" s="45"/>
      <c r="KKI9708" s="45"/>
      <c r="KKJ9708" s="45"/>
      <c r="KKK9708" s="45"/>
      <c r="KKL9708" s="45"/>
      <c r="KKM9708" s="45"/>
      <c r="KKN9708" s="45"/>
      <c r="KKO9708" s="45"/>
      <c r="KKP9708" s="45"/>
      <c r="KKQ9708" s="45"/>
      <c r="KKR9708" s="45"/>
      <c r="KKS9708" s="45"/>
      <c r="KKT9708" s="45"/>
      <c r="KKU9708" s="45"/>
      <c r="KKV9708" s="45"/>
      <c r="KKW9708" s="45"/>
      <c r="KKX9708" s="45"/>
      <c r="KKY9708" s="45"/>
      <c r="KKZ9708" s="45"/>
      <c r="KLA9708" s="45"/>
      <c r="KLB9708" s="45"/>
      <c r="KLC9708" s="45"/>
      <c r="KLD9708" s="45"/>
      <c r="KLE9708" s="45"/>
      <c r="KLF9708" s="45"/>
      <c r="KLG9708" s="45"/>
      <c r="KLH9708" s="45"/>
      <c r="KLI9708" s="45"/>
      <c r="KLJ9708" s="45"/>
      <c r="KLK9708" s="45"/>
      <c r="KLL9708" s="45"/>
      <c r="KLM9708" s="45"/>
      <c r="KLN9708" s="45"/>
      <c r="KLO9708" s="45"/>
      <c r="KLP9708" s="45"/>
      <c r="KLQ9708" s="45"/>
      <c r="KLR9708" s="45"/>
      <c r="KLS9708" s="45"/>
      <c r="KLT9708" s="45"/>
      <c r="KLU9708" s="45"/>
      <c r="KLV9708" s="45"/>
      <c r="KLW9708" s="45"/>
      <c r="KLX9708" s="45"/>
      <c r="KLY9708" s="45"/>
      <c r="KLZ9708" s="45"/>
      <c r="KMA9708" s="45"/>
      <c r="KMB9708" s="45"/>
      <c r="KMC9708" s="45"/>
      <c r="KMD9708" s="45"/>
      <c r="KME9708" s="45"/>
      <c r="KMF9708" s="45"/>
      <c r="KMG9708" s="45"/>
      <c r="KMH9708" s="45"/>
      <c r="KMI9708" s="45"/>
      <c r="KMJ9708" s="45"/>
      <c r="KMK9708" s="45"/>
      <c r="KML9708" s="45"/>
      <c r="KMM9708" s="45"/>
      <c r="KMN9708" s="45"/>
      <c r="KMO9708" s="45"/>
      <c r="KMP9708" s="45"/>
      <c r="KMQ9708" s="45"/>
      <c r="KMR9708" s="45"/>
      <c r="KMS9708" s="45"/>
      <c r="KMT9708" s="45"/>
      <c r="KMU9708" s="45"/>
      <c r="KMV9708" s="45"/>
      <c r="KMW9708" s="45"/>
      <c r="KMX9708" s="45"/>
      <c r="KMY9708" s="45"/>
      <c r="KMZ9708" s="45"/>
      <c r="KNA9708" s="45"/>
      <c r="KNB9708" s="45"/>
      <c r="KNC9708" s="45"/>
      <c r="KND9708" s="45"/>
      <c r="KNE9708" s="45"/>
      <c r="KNF9708" s="45"/>
      <c r="KNG9708" s="45"/>
      <c r="KNH9708" s="45"/>
      <c r="KNI9708" s="45"/>
      <c r="KNJ9708" s="45"/>
      <c r="KNK9708" s="45"/>
      <c r="KNL9708" s="45"/>
      <c r="KNM9708" s="45"/>
      <c r="KNN9708" s="45"/>
      <c r="KNO9708" s="45"/>
      <c r="KNP9708" s="45"/>
      <c r="KNQ9708" s="45"/>
      <c r="KNR9708" s="45"/>
      <c r="KNS9708" s="45"/>
      <c r="KNT9708" s="45"/>
      <c r="KNU9708" s="45"/>
      <c r="KNV9708" s="45"/>
      <c r="KNW9708" s="45"/>
      <c r="KNX9708" s="45"/>
      <c r="KNY9708" s="45"/>
      <c r="KNZ9708" s="45"/>
      <c r="KOA9708" s="45"/>
      <c r="KOB9708" s="45"/>
      <c r="KOC9708" s="45"/>
      <c r="KOD9708" s="45"/>
      <c r="KOE9708" s="45"/>
      <c r="KOF9708" s="45"/>
      <c r="KOG9708" s="45"/>
      <c r="KOH9708" s="45"/>
      <c r="KOI9708" s="45"/>
      <c r="KOJ9708" s="45"/>
      <c r="KOK9708" s="45"/>
      <c r="KOL9708" s="45"/>
      <c r="KOM9708" s="45"/>
      <c r="KON9708" s="45"/>
      <c r="KOO9708" s="45"/>
      <c r="KOP9708" s="45"/>
      <c r="KOQ9708" s="45"/>
      <c r="KOR9708" s="45"/>
      <c r="KOS9708" s="45"/>
      <c r="KOT9708" s="45"/>
      <c r="KOU9708" s="45"/>
      <c r="KOV9708" s="45"/>
      <c r="KOW9708" s="45"/>
      <c r="KOX9708" s="45"/>
      <c r="KOY9708" s="45"/>
      <c r="KOZ9708" s="45"/>
      <c r="KPA9708" s="45"/>
      <c r="KPB9708" s="45"/>
      <c r="KPC9708" s="45"/>
      <c r="KPD9708" s="45"/>
      <c r="KPE9708" s="45"/>
      <c r="KPF9708" s="45"/>
      <c r="KPG9708" s="45"/>
      <c r="KPH9708" s="45"/>
      <c r="KPI9708" s="45"/>
      <c r="KPJ9708" s="45"/>
      <c r="KPK9708" s="45"/>
      <c r="KPL9708" s="45"/>
      <c r="KPM9708" s="45"/>
      <c r="KPN9708" s="45"/>
      <c r="KPO9708" s="45"/>
      <c r="KPP9708" s="45"/>
      <c r="KPQ9708" s="45"/>
      <c r="KPR9708" s="45"/>
      <c r="KPS9708" s="45"/>
      <c r="KPT9708" s="45"/>
      <c r="KPU9708" s="45"/>
      <c r="KPV9708" s="45"/>
      <c r="KPW9708" s="45"/>
      <c r="KPX9708" s="45"/>
      <c r="KPY9708" s="45"/>
      <c r="KPZ9708" s="45"/>
      <c r="KQA9708" s="45"/>
      <c r="KQB9708" s="45"/>
      <c r="KQC9708" s="45"/>
      <c r="KQD9708" s="45"/>
      <c r="KQE9708" s="45"/>
      <c r="KQF9708" s="45"/>
      <c r="KQG9708" s="45"/>
      <c r="KQH9708" s="45"/>
      <c r="KQI9708" s="45"/>
      <c r="KQJ9708" s="45"/>
      <c r="KQK9708" s="45"/>
      <c r="KQL9708" s="45"/>
      <c r="KQM9708" s="45"/>
      <c r="KQN9708" s="45"/>
      <c r="KQO9708" s="45"/>
      <c r="KQP9708" s="45"/>
      <c r="KQQ9708" s="45"/>
      <c r="KQR9708" s="45"/>
      <c r="KQS9708" s="45"/>
      <c r="KQT9708" s="45"/>
      <c r="KQU9708" s="45"/>
      <c r="KQV9708" s="45"/>
      <c r="KQW9708" s="45"/>
      <c r="KQX9708" s="45"/>
      <c r="KQY9708" s="45"/>
      <c r="KQZ9708" s="45"/>
      <c r="KRA9708" s="45"/>
      <c r="KRB9708" s="45"/>
      <c r="KRC9708" s="45"/>
      <c r="KRD9708" s="45"/>
      <c r="KRE9708" s="45"/>
      <c r="KRF9708" s="45"/>
      <c r="KRG9708" s="45"/>
      <c r="KRH9708" s="45"/>
      <c r="KRI9708" s="45"/>
      <c r="KRJ9708" s="45"/>
      <c r="KRK9708" s="45"/>
      <c r="KRL9708" s="45"/>
      <c r="KRM9708" s="45"/>
      <c r="KRN9708" s="45"/>
      <c r="KRO9708" s="45"/>
      <c r="KRP9708" s="45"/>
      <c r="KRQ9708" s="45"/>
      <c r="KRR9708" s="45"/>
      <c r="KRS9708" s="45"/>
      <c r="KRT9708" s="45"/>
      <c r="KRU9708" s="45"/>
      <c r="KRV9708" s="45"/>
      <c r="KRW9708" s="45"/>
      <c r="KRX9708" s="45"/>
      <c r="KRY9708" s="45"/>
      <c r="KRZ9708" s="45"/>
      <c r="KSA9708" s="45"/>
      <c r="KSB9708" s="45"/>
      <c r="KSC9708" s="45"/>
      <c r="KSD9708" s="45"/>
      <c r="KSE9708" s="45"/>
      <c r="KSF9708" s="45"/>
      <c r="KSG9708" s="45"/>
      <c r="KSH9708" s="45"/>
      <c r="KSI9708" s="45"/>
      <c r="KSJ9708" s="45"/>
      <c r="KSK9708" s="45"/>
      <c r="KSL9708" s="45"/>
      <c r="KSM9708" s="45"/>
      <c r="KSN9708" s="45"/>
      <c r="KSO9708" s="45"/>
      <c r="KSP9708" s="45"/>
      <c r="KSQ9708" s="45"/>
      <c r="KSR9708" s="45"/>
      <c r="KSS9708" s="45"/>
      <c r="KST9708" s="45"/>
      <c r="KSU9708" s="45"/>
      <c r="KSV9708" s="45"/>
      <c r="KSW9708" s="45"/>
      <c r="KSX9708" s="45"/>
      <c r="KSY9708" s="45"/>
      <c r="KSZ9708" s="45"/>
      <c r="KTA9708" s="45"/>
      <c r="KTB9708" s="45"/>
      <c r="KTC9708" s="45"/>
      <c r="KTD9708" s="45"/>
      <c r="KTE9708" s="45"/>
      <c r="KTF9708" s="45"/>
      <c r="KTG9708" s="45"/>
      <c r="KTH9708" s="45"/>
      <c r="KTI9708" s="45"/>
      <c r="KTJ9708" s="45"/>
      <c r="KTK9708" s="45"/>
      <c r="KTL9708" s="45"/>
      <c r="KTM9708" s="45"/>
      <c r="KTN9708" s="45"/>
      <c r="KTO9708" s="45"/>
      <c r="KTP9708" s="45"/>
      <c r="KTQ9708" s="45"/>
      <c r="KTR9708" s="45"/>
      <c r="KTS9708" s="45"/>
      <c r="KTT9708" s="45"/>
      <c r="KTU9708" s="45"/>
      <c r="KTV9708" s="45"/>
      <c r="KTW9708" s="45"/>
      <c r="KTX9708" s="45"/>
      <c r="KTY9708" s="45"/>
      <c r="KTZ9708" s="45"/>
      <c r="KUA9708" s="45"/>
      <c r="KUB9708" s="45"/>
      <c r="KUC9708" s="45"/>
      <c r="KUD9708" s="45"/>
      <c r="KUE9708" s="45"/>
      <c r="KUF9708" s="45"/>
      <c r="KUG9708" s="45"/>
      <c r="KUH9708" s="45"/>
      <c r="KUI9708" s="45"/>
      <c r="KUJ9708" s="45"/>
      <c r="KUK9708" s="45"/>
      <c r="KUL9708" s="45"/>
      <c r="KUM9708" s="45"/>
      <c r="KUN9708" s="45"/>
      <c r="KUO9708" s="45"/>
      <c r="KUP9708" s="45"/>
      <c r="KUQ9708" s="45"/>
      <c r="KUR9708" s="45"/>
      <c r="KUS9708" s="45"/>
      <c r="KUT9708" s="45"/>
      <c r="KUU9708" s="45"/>
      <c r="KUV9708" s="45"/>
      <c r="KUW9708" s="45"/>
      <c r="KUX9708" s="45"/>
      <c r="KUY9708" s="45"/>
      <c r="KUZ9708" s="45"/>
      <c r="KVA9708" s="45"/>
      <c r="KVB9708" s="45"/>
      <c r="KVC9708" s="45"/>
      <c r="KVD9708" s="45"/>
      <c r="KVE9708" s="45"/>
      <c r="KVF9708" s="45"/>
      <c r="KVG9708" s="45"/>
      <c r="KVH9708" s="45"/>
      <c r="KVI9708" s="45"/>
      <c r="KVJ9708" s="45"/>
      <c r="KVK9708" s="45"/>
      <c r="KVL9708" s="45"/>
      <c r="KVM9708" s="45"/>
      <c r="KVN9708" s="45"/>
      <c r="KVO9708" s="45"/>
      <c r="KVP9708" s="45"/>
      <c r="KVQ9708" s="45"/>
      <c r="KVR9708" s="45"/>
      <c r="KVS9708" s="45"/>
      <c r="KVT9708" s="45"/>
      <c r="KVU9708" s="45"/>
      <c r="KVV9708" s="45"/>
      <c r="KVW9708" s="45"/>
      <c r="KVX9708" s="45"/>
      <c r="KVY9708" s="45"/>
      <c r="KVZ9708" s="45"/>
      <c r="KWA9708" s="45"/>
      <c r="KWB9708" s="45"/>
      <c r="KWC9708" s="45"/>
      <c r="KWD9708" s="45"/>
      <c r="KWE9708" s="45"/>
      <c r="KWF9708" s="45"/>
      <c r="KWG9708" s="45"/>
      <c r="KWH9708" s="45"/>
      <c r="KWI9708" s="45"/>
      <c r="KWJ9708" s="45"/>
      <c r="KWK9708" s="45"/>
      <c r="KWL9708" s="45"/>
      <c r="KWM9708" s="45"/>
      <c r="KWN9708" s="45"/>
      <c r="KWO9708" s="45"/>
      <c r="KWP9708" s="45"/>
      <c r="KWQ9708" s="45"/>
      <c r="KWR9708" s="45"/>
      <c r="KWS9708" s="45"/>
      <c r="KWT9708" s="45"/>
      <c r="KWU9708" s="45"/>
      <c r="KWV9708" s="45"/>
      <c r="KWW9708" s="45"/>
      <c r="KWX9708" s="45"/>
      <c r="KWY9708" s="45"/>
      <c r="KWZ9708" s="45"/>
      <c r="KXA9708" s="45"/>
      <c r="KXB9708" s="45"/>
      <c r="KXC9708" s="45"/>
      <c r="KXD9708" s="45"/>
      <c r="KXE9708" s="45"/>
      <c r="KXF9708" s="45"/>
      <c r="KXG9708" s="45"/>
      <c r="KXH9708" s="45"/>
      <c r="KXI9708" s="45"/>
      <c r="KXJ9708" s="45"/>
      <c r="KXK9708" s="45"/>
      <c r="KXL9708" s="45"/>
      <c r="KXM9708" s="45"/>
      <c r="KXN9708" s="45"/>
      <c r="KXO9708" s="45"/>
      <c r="KXP9708" s="45"/>
      <c r="KXQ9708" s="45"/>
      <c r="KXR9708" s="45"/>
      <c r="KXS9708" s="45"/>
      <c r="KXT9708" s="45"/>
      <c r="KXU9708" s="45"/>
      <c r="KXV9708" s="45"/>
      <c r="KXW9708" s="45"/>
      <c r="KXX9708" s="45"/>
      <c r="KXY9708" s="45"/>
      <c r="KXZ9708" s="45"/>
      <c r="KYA9708" s="45"/>
      <c r="KYB9708" s="45"/>
      <c r="KYC9708" s="45"/>
      <c r="KYD9708" s="45"/>
      <c r="KYE9708" s="45"/>
      <c r="KYF9708" s="45"/>
      <c r="KYG9708" s="45"/>
      <c r="KYH9708" s="45"/>
      <c r="KYI9708" s="45"/>
      <c r="KYJ9708" s="45"/>
      <c r="KYK9708" s="45"/>
      <c r="KYL9708" s="45"/>
      <c r="KYM9708" s="45"/>
      <c r="KYN9708" s="45"/>
      <c r="KYO9708" s="45"/>
      <c r="KYP9708" s="45"/>
      <c r="KYQ9708" s="45"/>
      <c r="KYR9708" s="45"/>
      <c r="KYS9708" s="45"/>
      <c r="KYT9708" s="45"/>
      <c r="KYU9708" s="45"/>
      <c r="KYV9708" s="45"/>
      <c r="KYW9708" s="45"/>
      <c r="KYX9708" s="45"/>
      <c r="KYY9708" s="45"/>
      <c r="KYZ9708" s="45"/>
      <c r="KZA9708" s="45"/>
      <c r="KZB9708" s="45"/>
      <c r="KZC9708" s="45"/>
      <c r="KZD9708" s="45"/>
      <c r="KZE9708" s="45"/>
      <c r="KZF9708" s="45"/>
      <c r="KZG9708" s="45"/>
      <c r="KZH9708" s="45"/>
      <c r="KZI9708" s="45"/>
      <c r="KZJ9708" s="45"/>
      <c r="KZK9708" s="45"/>
      <c r="KZL9708" s="45"/>
      <c r="KZM9708" s="45"/>
      <c r="KZN9708" s="45"/>
      <c r="KZO9708" s="45"/>
      <c r="KZP9708" s="45"/>
      <c r="KZQ9708" s="45"/>
      <c r="KZR9708" s="45"/>
      <c r="KZS9708" s="45"/>
      <c r="KZT9708" s="45"/>
      <c r="KZU9708" s="45"/>
      <c r="KZV9708" s="45"/>
      <c r="KZW9708" s="45"/>
      <c r="KZX9708" s="45"/>
      <c r="KZY9708" s="45"/>
      <c r="KZZ9708" s="45"/>
      <c r="LAA9708" s="45"/>
      <c r="LAB9708" s="45"/>
      <c r="LAC9708" s="45"/>
      <c r="LAD9708" s="45"/>
      <c r="LAE9708" s="45"/>
      <c r="LAF9708" s="45"/>
      <c r="LAG9708" s="45"/>
      <c r="LAH9708" s="45"/>
      <c r="LAI9708" s="45"/>
      <c r="LAJ9708" s="45"/>
      <c r="LAK9708" s="45"/>
      <c r="LAL9708" s="45"/>
      <c r="LAM9708" s="45"/>
      <c r="LAN9708" s="45"/>
      <c r="LAO9708" s="45"/>
      <c r="LAP9708" s="45"/>
      <c r="LAQ9708" s="45"/>
      <c r="LAR9708" s="45"/>
      <c r="LAS9708" s="45"/>
      <c r="LAT9708" s="45"/>
      <c r="LAU9708" s="45"/>
      <c r="LAV9708" s="45"/>
      <c r="LAW9708" s="45"/>
      <c r="LAX9708" s="45"/>
      <c r="LAY9708" s="45"/>
      <c r="LAZ9708" s="45"/>
      <c r="LBA9708" s="45"/>
      <c r="LBB9708" s="45"/>
      <c r="LBC9708" s="45"/>
      <c r="LBD9708" s="45"/>
      <c r="LBE9708" s="45"/>
      <c r="LBF9708" s="45"/>
      <c r="LBG9708" s="45"/>
      <c r="LBH9708" s="45"/>
      <c r="LBI9708" s="45"/>
      <c r="LBJ9708" s="45"/>
      <c r="LBK9708" s="45"/>
      <c r="LBL9708" s="45"/>
      <c r="LBM9708" s="45"/>
      <c r="LBN9708" s="45"/>
      <c r="LBO9708" s="45"/>
      <c r="LBP9708" s="45"/>
      <c r="LBQ9708" s="45"/>
      <c r="LBR9708" s="45"/>
      <c r="LBS9708" s="45"/>
      <c r="LBT9708" s="45"/>
      <c r="LBU9708" s="45"/>
      <c r="LBV9708" s="45"/>
      <c r="LBW9708" s="45"/>
      <c r="LBX9708" s="45"/>
      <c r="LBY9708" s="45"/>
      <c r="LBZ9708" s="45"/>
      <c r="LCA9708" s="45"/>
      <c r="LCB9708" s="45"/>
      <c r="LCC9708" s="45"/>
      <c r="LCD9708" s="45"/>
      <c r="LCE9708" s="45"/>
      <c r="LCF9708" s="45"/>
      <c r="LCG9708" s="45"/>
      <c r="LCH9708" s="45"/>
      <c r="LCI9708" s="45"/>
      <c r="LCJ9708" s="45"/>
      <c r="LCK9708" s="45"/>
      <c r="LCL9708" s="45"/>
      <c r="LCM9708" s="45"/>
      <c r="LCN9708" s="45"/>
      <c r="LCO9708" s="45"/>
      <c r="LCP9708" s="45"/>
      <c r="LCQ9708" s="45"/>
      <c r="LCR9708" s="45"/>
      <c r="LCS9708" s="45"/>
      <c r="LCT9708" s="45"/>
      <c r="LCU9708" s="45"/>
      <c r="LCV9708" s="45"/>
      <c r="LCW9708" s="45"/>
      <c r="LCX9708" s="45"/>
      <c r="LCY9708" s="45"/>
      <c r="LCZ9708" s="45"/>
      <c r="LDA9708" s="45"/>
      <c r="LDB9708" s="45"/>
      <c r="LDC9708" s="45"/>
      <c r="LDD9708" s="45"/>
      <c r="LDE9708" s="45"/>
      <c r="LDF9708" s="45"/>
      <c r="LDG9708" s="45"/>
      <c r="LDH9708" s="45"/>
      <c r="LDI9708" s="45"/>
      <c r="LDJ9708" s="45"/>
      <c r="LDK9708" s="45"/>
      <c r="LDL9708" s="45"/>
      <c r="LDM9708" s="45"/>
      <c r="LDN9708" s="45"/>
      <c r="LDO9708" s="45"/>
      <c r="LDP9708" s="45"/>
      <c r="LDQ9708" s="45"/>
      <c r="LDR9708" s="45"/>
      <c r="LDS9708" s="45"/>
      <c r="LDT9708" s="45"/>
      <c r="LDU9708" s="45"/>
      <c r="LDV9708" s="45"/>
      <c r="LDW9708" s="45"/>
      <c r="LDX9708" s="45"/>
      <c r="LDY9708" s="45"/>
      <c r="LDZ9708" s="45"/>
      <c r="LEA9708" s="45"/>
      <c r="LEB9708" s="45"/>
      <c r="LEC9708" s="45"/>
      <c r="LED9708" s="45"/>
      <c r="LEE9708" s="45"/>
      <c r="LEF9708" s="45"/>
      <c r="LEG9708" s="45"/>
      <c r="LEH9708" s="45"/>
      <c r="LEI9708" s="45"/>
      <c r="LEJ9708" s="45"/>
      <c r="LEK9708" s="45"/>
      <c r="LEL9708" s="45"/>
      <c r="LEM9708" s="45"/>
      <c r="LEN9708" s="45"/>
      <c r="LEO9708" s="45"/>
      <c r="LEP9708" s="45"/>
      <c r="LEQ9708" s="45"/>
      <c r="LER9708" s="45"/>
      <c r="LES9708" s="45"/>
      <c r="LET9708" s="45"/>
      <c r="LEU9708" s="45"/>
      <c r="LEV9708" s="45"/>
      <c r="LEW9708" s="45"/>
      <c r="LEX9708" s="45"/>
      <c r="LEY9708" s="45"/>
      <c r="LEZ9708" s="45"/>
      <c r="LFA9708" s="45"/>
      <c r="LFB9708" s="45"/>
      <c r="LFC9708" s="45"/>
      <c r="LFD9708" s="45"/>
      <c r="LFE9708" s="45"/>
      <c r="LFF9708" s="45"/>
      <c r="LFG9708" s="45"/>
      <c r="LFH9708" s="45"/>
      <c r="LFI9708" s="45"/>
      <c r="LFJ9708" s="45"/>
      <c r="LFK9708" s="45"/>
      <c r="LFL9708" s="45"/>
      <c r="LFM9708" s="45"/>
      <c r="LFN9708" s="45"/>
      <c r="LFO9708" s="45"/>
      <c r="LFP9708" s="45"/>
      <c r="LFQ9708" s="45"/>
      <c r="LFR9708" s="45"/>
      <c r="LFS9708" s="45"/>
      <c r="LFT9708" s="45"/>
      <c r="LFU9708" s="45"/>
      <c r="LFV9708" s="45"/>
      <c r="LFW9708" s="45"/>
      <c r="LFX9708" s="45"/>
      <c r="LFY9708" s="45"/>
      <c r="LFZ9708" s="45"/>
      <c r="LGA9708" s="45"/>
      <c r="LGB9708" s="45"/>
      <c r="LGC9708" s="45"/>
      <c r="LGD9708" s="45"/>
      <c r="LGE9708" s="45"/>
      <c r="LGF9708" s="45"/>
      <c r="LGG9708" s="45"/>
      <c r="LGH9708" s="45"/>
      <c r="LGI9708" s="45"/>
      <c r="LGJ9708" s="45"/>
      <c r="LGK9708" s="45"/>
      <c r="LGL9708" s="45"/>
      <c r="LGM9708" s="45"/>
      <c r="LGN9708" s="45"/>
      <c r="LGO9708" s="45"/>
      <c r="LGP9708" s="45"/>
      <c r="LGQ9708" s="45"/>
      <c r="LGR9708" s="45"/>
      <c r="LGS9708" s="45"/>
      <c r="LGT9708" s="45"/>
      <c r="LGU9708" s="45"/>
      <c r="LGV9708" s="45"/>
      <c r="LGW9708" s="45"/>
      <c r="LGX9708" s="45"/>
      <c r="LGY9708" s="45"/>
      <c r="LGZ9708" s="45"/>
      <c r="LHA9708" s="45"/>
      <c r="LHB9708" s="45"/>
      <c r="LHC9708" s="45"/>
      <c r="LHD9708" s="45"/>
      <c r="LHE9708" s="45"/>
      <c r="LHF9708" s="45"/>
      <c r="LHG9708" s="45"/>
      <c r="LHH9708" s="45"/>
      <c r="LHI9708" s="45"/>
      <c r="LHJ9708" s="45"/>
      <c r="LHK9708" s="45"/>
      <c r="LHL9708" s="45"/>
      <c r="LHM9708" s="45"/>
      <c r="LHN9708" s="45"/>
      <c r="LHO9708" s="45"/>
      <c r="LHP9708" s="45"/>
      <c r="LHQ9708" s="45"/>
      <c r="LHR9708" s="45"/>
      <c r="LHS9708" s="45"/>
      <c r="LHT9708" s="45"/>
      <c r="LHU9708" s="45"/>
      <c r="LHV9708" s="45"/>
      <c r="LHW9708" s="45"/>
      <c r="LHX9708" s="45"/>
      <c r="LHY9708" s="45"/>
      <c r="LHZ9708" s="45"/>
      <c r="LIA9708" s="45"/>
      <c r="LIB9708" s="45"/>
      <c r="LIC9708" s="45"/>
      <c r="LID9708" s="45"/>
      <c r="LIE9708" s="45"/>
      <c r="LIF9708" s="45"/>
      <c r="LIG9708" s="45"/>
      <c r="LIH9708" s="45"/>
      <c r="LII9708" s="45"/>
      <c r="LIJ9708" s="45"/>
      <c r="LIK9708" s="45"/>
      <c r="LIL9708" s="45"/>
      <c r="LIM9708" s="45"/>
      <c r="LIN9708" s="45"/>
      <c r="LIO9708" s="45"/>
      <c r="LIP9708" s="45"/>
      <c r="LIQ9708" s="45"/>
      <c r="LIR9708" s="45"/>
      <c r="LIS9708" s="45"/>
      <c r="LIT9708" s="45"/>
      <c r="LIU9708" s="45"/>
      <c r="LIV9708" s="45"/>
      <c r="LIW9708" s="45"/>
      <c r="LIX9708" s="45"/>
      <c r="LIY9708" s="45"/>
      <c r="LIZ9708" s="45"/>
      <c r="LJA9708" s="45"/>
      <c r="LJB9708" s="45"/>
      <c r="LJC9708" s="45"/>
      <c r="LJD9708" s="45"/>
      <c r="LJE9708" s="45"/>
      <c r="LJF9708" s="45"/>
      <c r="LJG9708" s="45"/>
      <c r="LJH9708" s="45"/>
      <c r="LJI9708" s="45"/>
      <c r="LJJ9708" s="45"/>
      <c r="LJK9708" s="45"/>
      <c r="LJL9708" s="45"/>
      <c r="LJM9708" s="45"/>
      <c r="LJN9708" s="45"/>
      <c r="LJO9708" s="45"/>
      <c r="LJP9708" s="45"/>
      <c r="LJQ9708" s="45"/>
      <c r="LJR9708" s="45"/>
      <c r="LJS9708" s="45"/>
      <c r="LJT9708" s="45"/>
      <c r="LJU9708" s="45"/>
      <c r="LJV9708" s="45"/>
      <c r="LJW9708" s="45"/>
      <c r="LJX9708" s="45"/>
      <c r="LJY9708" s="45"/>
      <c r="LJZ9708" s="45"/>
      <c r="LKA9708" s="45"/>
      <c r="LKB9708" s="45"/>
      <c r="LKC9708" s="45"/>
      <c r="LKD9708" s="45"/>
      <c r="LKE9708" s="45"/>
      <c r="LKF9708" s="45"/>
      <c r="LKG9708" s="45"/>
      <c r="LKH9708" s="45"/>
      <c r="LKI9708" s="45"/>
      <c r="LKJ9708" s="45"/>
      <c r="LKK9708" s="45"/>
      <c r="LKL9708" s="45"/>
      <c r="LKM9708" s="45"/>
      <c r="LKN9708" s="45"/>
      <c r="LKO9708" s="45"/>
      <c r="LKP9708" s="45"/>
      <c r="LKQ9708" s="45"/>
      <c r="LKR9708" s="45"/>
      <c r="LKS9708" s="45"/>
      <c r="LKT9708" s="45"/>
      <c r="LKU9708" s="45"/>
      <c r="LKV9708" s="45"/>
      <c r="LKW9708" s="45"/>
      <c r="LKX9708" s="45"/>
      <c r="LKY9708" s="45"/>
      <c r="LKZ9708" s="45"/>
      <c r="LLA9708" s="45"/>
      <c r="LLB9708" s="45"/>
      <c r="LLC9708" s="45"/>
      <c r="LLD9708" s="45"/>
      <c r="LLE9708" s="45"/>
      <c r="LLF9708" s="45"/>
      <c r="LLG9708" s="45"/>
      <c r="LLH9708" s="45"/>
      <c r="LLI9708" s="45"/>
      <c r="LLJ9708" s="45"/>
      <c r="LLK9708" s="45"/>
      <c r="LLL9708" s="45"/>
      <c r="LLM9708" s="45"/>
      <c r="LLN9708" s="45"/>
      <c r="LLO9708" s="45"/>
      <c r="LLP9708" s="45"/>
      <c r="LLQ9708" s="45"/>
      <c r="LLR9708" s="45"/>
      <c r="LLS9708" s="45"/>
      <c r="LLT9708" s="45"/>
      <c r="LLU9708" s="45"/>
      <c r="LLV9708" s="45"/>
      <c r="LLW9708" s="45"/>
      <c r="LLX9708" s="45"/>
      <c r="LLY9708" s="45"/>
      <c r="LLZ9708" s="45"/>
      <c r="LMA9708" s="45"/>
      <c r="LMB9708" s="45"/>
      <c r="LMC9708" s="45"/>
      <c r="LMD9708" s="45"/>
      <c r="LME9708" s="45"/>
      <c r="LMF9708" s="45"/>
      <c r="LMG9708" s="45"/>
      <c r="LMH9708" s="45"/>
      <c r="LMI9708" s="45"/>
      <c r="LMJ9708" s="45"/>
      <c r="LMK9708" s="45"/>
      <c r="LML9708" s="45"/>
      <c r="LMM9708" s="45"/>
      <c r="LMN9708" s="45"/>
      <c r="LMO9708" s="45"/>
      <c r="LMP9708" s="45"/>
      <c r="LMQ9708" s="45"/>
      <c r="LMR9708" s="45"/>
      <c r="LMS9708" s="45"/>
      <c r="LMT9708" s="45"/>
      <c r="LMU9708" s="45"/>
      <c r="LMV9708" s="45"/>
      <c r="LMW9708" s="45"/>
      <c r="LMX9708" s="45"/>
      <c r="LMY9708" s="45"/>
      <c r="LMZ9708" s="45"/>
      <c r="LNA9708" s="45"/>
      <c r="LNB9708" s="45"/>
      <c r="LNC9708" s="45"/>
      <c r="LND9708" s="45"/>
      <c r="LNE9708" s="45"/>
      <c r="LNF9708" s="45"/>
      <c r="LNG9708" s="45"/>
      <c r="LNH9708" s="45"/>
      <c r="LNI9708" s="45"/>
      <c r="LNJ9708" s="45"/>
      <c r="LNK9708" s="45"/>
      <c r="LNL9708" s="45"/>
      <c r="LNM9708" s="45"/>
      <c r="LNN9708" s="45"/>
      <c r="LNO9708" s="45"/>
      <c r="LNP9708" s="45"/>
      <c r="LNQ9708" s="45"/>
      <c r="LNR9708" s="45"/>
      <c r="LNS9708" s="45"/>
      <c r="LNT9708" s="45"/>
      <c r="LNU9708" s="45"/>
      <c r="LNV9708" s="45"/>
      <c r="LNW9708" s="45"/>
      <c r="LNX9708" s="45"/>
      <c r="LNY9708" s="45"/>
      <c r="LNZ9708" s="45"/>
      <c r="LOA9708" s="45"/>
      <c r="LOB9708" s="45"/>
      <c r="LOC9708" s="45"/>
      <c r="LOD9708" s="45"/>
      <c r="LOE9708" s="45"/>
      <c r="LOF9708" s="45"/>
      <c r="LOG9708" s="45"/>
      <c r="LOH9708" s="45"/>
      <c r="LOI9708" s="45"/>
      <c r="LOJ9708" s="45"/>
      <c r="LOK9708" s="45"/>
      <c r="LOL9708" s="45"/>
      <c r="LOM9708" s="45"/>
      <c r="LON9708" s="45"/>
      <c r="LOO9708" s="45"/>
      <c r="LOP9708" s="45"/>
      <c r="LOQ9708" s="45"/>
      <c r="LOR9708" s="45"/>
      <c r="LOS9708" s="45"/>
      <c r="LOT9708" s="45"/>
      <c r="LOU9708" s="45"/>
      <c r="LOV9708" s="45"/>
      <c r="LOW9708" s="45"/>
      <c r="LOX9708" s="45"/>
      <c r="LOY9708" s="45"/>
      <c r="LOZ9708" s="45"/>
      <c r="LPA9708" s="45"/>
      <c r="LPB9708" s="45"/>
      <c r="LPC9708" s="45"/>
      <c r="LPD9708" s="45"/>
      <c r="LPE9708" s="45"/>
      <c r="LPF9708" s="45"/>
      <c r="LPG9708" s="45"/>
      <c r="LPH9708" s="45"/>
      <c r="LPI9708" s="45"/>
      <c r="LPJ9708" s="45"/>
      <c r="LPK9708" s="45"/>
      <c r="LPL9708" s="45"/>
      <c r="LPM9708" s="45"/>
      <c r="LPN9708" s="45"/>
      <c r="LPO9708" s="45"/>
      <c r="LPP9708" s="45"/>
      <c r="LPQ9708" s="45"/>
      <c r="LPR9708" s="45"/>
      <c r="LPS9708" s="45"/>
      <c r="LPT9708" s="45"/>
      <c r="LPU9708" s="45"/>
      <c r="LPV9708" s="45"/>
      <c r="LPW9708" s="45"/>
      <c r="LPX9708" s="45"/>
      <c r="LPY9708" s="45"/>
      <c r="LPZ9708" s="45"/>
      <c r="LQA9708" s="45"/>
      <c r="LQB9708" s="45"/>
      <c r="LQC9708" s="45"/>
      <c r="LQD9708" s="45"/>
      <c r="LQE9708" s="45"/>
      <c r="LQF9708" s="45"/>
      <c r="LQG9708" s="45"/>
      <c r="LQH9708" s="45"/>
      <c r="LQI9708" s="45"/>
      <c r="LQJ9708" s="45"/>
      <c r="LQK9708" s="45"/>
      <c r="LQL9708" s="45"/>
      <c r="LQM9708" s="45"/>
      <c r="LQN9708" s="45"/>
      <c r="LQO9708" s="45"/>
      <c r="LQP9708" s="45"/>
      <c r="LQQ9708" s="45"/>
      <c r="LQR9708" s="45"/>
      <c r="LQS9708" s="45"/>
      <c r="LQT9708" s="45"/>
      <c r="LQU9708" s="45"/>
      <c r="LQV9708" s="45"/>
      <c r="LQW9708" s="45"/>
      <c r="LQX9708" s="45"/>
      <c r="LQY9708" s="45"/>
      <c r="LQZ9708" s="45"/>
      <c r="LRA9708" s="45"/>
      <c r="LRB9708" s="45"/>
      <c r="LRC9708" s="45"/>
      <c r="LRD9708" s="45"/>
      <c r="LRE9708" s="45"/>
      <c r="LRF9708" s="45"/>
      <c r="LRG9708" s="45"/>
      <c r="LRH9708" s="45"/>
      <c r="LRI9708" s="45"/>
      <c r="LRJ9708" s="45"/>
      <c r="LRK9708" s="45"/>
      <c r="LRL9708" s="45"/>
      <c r="LRM9708" s="45"/>
      <c r="LRN9708" s="45"/>
      <c r="LRO9708" s="45"/>
      <c r="LRP9708" s="45"/>
      <c r="LRQ9708" s="45"/>
      <c r="LRR9708" s="45"/>
      <c r="LRS9708" s="45"/>
      <c r="LRT9708" s="45"/>
      <c r="LRU9708" s="45"/>
      <c r="LRV9708" s="45"/>
      <c r="LRW9708" s="45"/>
      <c r="LRX9708" s="45"/>
      <c r="LRY9708" s="45"/>
      <c r="LRZ9708" s="45"/>
      <c r="LSA9708" s="45"/>
      <c r="LSB9708" s="45"/>
      <c r="LSC9708" s="45"/>
      <c r="LSD9708" s="45"/>
      <c r="LSE9708" s="45"/>
      <c r="LSF9708" s="45"/>
      <c r="LSG9708" s="45"/>
      <c r="LSH9708" s="45"/>
      <c r="LSI9708" s="45"/>
      <c r="LSJ9708" s="45"/>
      <c r="LSK9708" s="45"/>
      <c r="LSL9708" s="45"/>
      <c r="LSM9708" s="45"/>
      <c r="LSN9708" s="45"/>
      <c r="LSO9708" s="45"/>
      <c r="LSP9708" s="45"/>
      <c r="LSQ9708" s="45"/>
      <c r="LSR9708" s="45"/>
      <c r="LSS9708" s="45"/>
      <c r="LST9708" s="45"/>
      <c r="LSU9708" s="45"/>
      <c r="LSV9708" s="45"/>
      <c r="LSW9708" s="45"/>
      <c r="LSX9708" s="45"/>
      <c r="LSY9708" s="45"/>
      <c r="LSZ9708" s="45"/>
      <c r="LTA9708" s="45"/>
      <c r="LTB9708" s="45"/>
      <c r="LTC9708" s="45"/>
      <c r="LTD9708" s="45"/>
      <c r="LTE9708" s="45"/>
      <c r="LTF9708" s="45"/>
      <c r="LTG9708" s="45"/>
      <c r="LTH9708" s="45"/>
      <c r="LTI9708" s="45"/>
      <c r="LTJ9708" s="45"/>
      <c r="LTK9708" s="45"/>
      <c r="LTL9708" s="45"/>
      <c r="LTM9708" s="45"/>
      <c r="LTN9708" s="45"/>
      <c r="LTO9708" s="45"/>
      <c r="LTP9708" s="45"/>
      <c r="LTQ9708" s="45"/>
      <c r="LTR9708" s="45"/>
      <c r="LTS9708" s="45"/>
      <c r="LTT9708" s="45"/>
      <c r="LTU9708" s="45"/>
      <c r="LTV9708" s="45"/>
      <c r="LTW9708" s="45"/>
      <c r="LTX9708" s="45"/>
      <c r="LTY9708" s="45"/>
      <c r="LTZ9708" s="45"/>
      <c r="LUA9708" s="45"/>
      <c r="LUB9708" s="45"/>
      <c r="LUC9708" s="45"/>
      <c r="LUD9708" s="45"/>
      <c r="LUE9708" s="45"/>
      <c r="LUF9708" s="45"/>
      <c r="LUG9708" s="45"/>
      <c r="LUH9708" s="45"/>
      <c r="LUI9708" s="45"/>
      <c r="LUJ9708" s="45"/>
      <c r="LUK9708" s="45"/>
      <c r="LUL9708" s="45"/>
      <c r="LUM9708" s="45"/>
      <c r="LUN9708" s="45"/>
      <c r="LUO9708" s="45"/>
      <c r="LUP9708" s="45"/>
      <c r="LUQ9708" s="45"/>
      <c r="LUR9708" s="45"/>
      <c r="LUS9708" s="45"/>
      <c r="LUT9708" s="45"/>
      <c r="LUU9708" s="45"/>
      <c r="LUV9708" s="45"/>
      <c r="LUW9708" s="45"/>
      <c r="LUX9708" s="45"/>
      <c r="LUY9708" s="45"/>
      <c r="LUZ9708" s="45"/>
      <c r="LVA9708" s="45"/>
      <c r="LVB9708" s="45"/>
      <c r="LVC9708" s="45"/>
      <c r="LVD9708" s="45"/>
      <c r="LVE9708" s="45"/>
      <c r="LVF9708" s="45"/>
      <c r="LVG9708" s="45"/>
      <c r="LVH9708" s="45"/>
      <c r="LVI9708" s="45"/>
      <c r="LVJ9708" s="45"/>
      <c r="LVK9708" s="45"/>
      <c r="LVL9708" s="45"/>
      <c r="LVM9708" s="45"/>
      <c r="LVN9708" s="45"/>
      <c r="LVO9708" s="45"/>
      <c r="LVP9708" s="45"/>
      <c r="LVQ9708" s="45"/>
      <c r="LVR9708" s="45"/>
      <c r="LVS9708" s="45"/>
      <c r="LVT9708" s="45"/>
      <c r="LVU9708" s="45"/>
      <c r="LVV9708" s="45"/>
      <c r="LVW9708" s="45"/>
      <c r="LVX9708" s="45"/>
      <c r="LVY9708" s="45"/>
      <c r="LVZ9708" s="45"/>
      <c r="LWA9708" s="45"/>
      <c r="LWB9708" s="45"/>
      <c r="LWC9708" s="45"/>
      <c r="LWD9708" s="45"/>
      <c r="LWE9708" s="45"/>
      <c r="LWF9708" s="45"/>
      <c r="LWG9708" s="45"/>
      <c r="LWH9708" s="45"/>
      <c r="LWI9708" s="45"/>
      <c r="LWJ9708" s="45"/>
      <c r="LWK9708" s="45"/>
      <c r="LWL9708" s="45"/>
      <c r="LWM9708" s="45"/>
      <c r="LWN9708" s="45"/>
      <c r="LWO9708" s="45"/>
      <c r="LWP9708" s="45"/>
      <c r="LWQ9708" s="45"/>
      <c r="LWR9708" s="45"/>
      <c r="LWS9708" s="45"/>
      <c r="LWT9708" s="45"/>
      <c r="LWU9708" s="45"/>
      <c r="LWV9708" s="45"/>
      <c r="LWW9708" s="45"/>
      <c r="LWX9708" s="45"/>
      <c r="LWY9708" s="45"/>
      <c r="LWZ9708" s="45"/>
      <c r="LXA9708" s="45"/>
      <c r="LXB9708" s="45"/>
      <c r="LXC9708" s="45"/>
      <c r="LXD9708" s="45"/>
      <c r="LXE9708" s="45"/>
      <c r="LXF9708" s="45"/>
      <c r="LXG9708" s="45"/>
      <c r="LXH9708" s="45"/>
      <c r="LXI9708" s="45"/>
      <c r="LXJ9708" s="45"/>
      <c r="LXK9708" s="45"/>
      <c r="LXL9708" s="45"/>
      <c r="LXM9708" s="45"/>
      <c r="LXN9708" s="45"/>
      <c r="LXO9708" s="45"/>
      <c r="LXP9708" s="45"/>
      <c r="LXQ9708" s="45"/>
      <c r="LXR9708" s="45"/>
      <c r="LXS9708" s="45"/>
      <c r="LXT9708" s="45"/>
      <c r="LXU9708" s="45"/>
      <c r="LXV9708" s="45"/>
      <c r="LXW9708" s="45"/>
      <c r="LXX9708" s="45"/>
      <c r="LXY9708" s="45"/>
      <c r="LXZ9708" s="45"/>
      <c r="LYA9708" s="45"/>
      <c r="LYB9708" s="45"/>
      <c r="LYC9708" s="45"/>
      <c r="LYD9708" s="45"/>
      <c r="LYE9708" s="45"/>
      <c r="LYF9708" s="45"/>
      <c r="LYG9708" s="45"/>
      <c r="LYH9708" s="45"/>
      <c r="LYI9708" s="45"/>
      <c r="LYJ9708" s="45"/>
      <c r="LYK9708" s="45"/>
      <c r="LYL9708" s="45"/>
      <c r="LYM9708" s="45"/>
      <c r="LYN9708" s="45"/>
      <c r="LYO9708" s="45"/>
      <c r="LYP9708" s="45"/>
      <c r="LYQ9708" s="45"/>
      <c r="LYR9708" s="45"/>
      <c r="LYS9708" s="45"/>
      <c r="LYT9708" s="45"/>
      <c r="LYU9708" s="45"/>
      <c r="LYV9708" s="45"/>
      <c r="LYW9708" s="45"/>
      <c r="LYX9708" s="45"/>
      <c r="LYY9708" s="45"/>
      <c r="LYZ9708" s="45"/>
      <c r="LZA9708" s="45"/>
      <c r="LZB9708" s="45"/>
      <c r="LZC9708" s="45"/>
      <c r="LZD9708" s="45"/>
      <c r="LZE9708" s="45"/>
      <c r="LZF9708" s="45"/>
      <c r="LZG9708" s="45"/>
      <c r="LZH9708" s="45"/>
      <c r="LZI9708" s="45"/>
      <c r="LZJ9708" s="45"/>
      <c r="LZK9708" s="45"/>
      <c r="LZL9708" s="45"/>
      <c r="LZM9708" s="45"/>
      <c r="LZN9708" s="45"/>
      <c r="LZO9708" s="45"/>
      <c r="LZP9708" s="45"/>
      <c r="LZQ9708" s="45"/>
      <c r="LZR9708" s="45"/>
      <c r="LZS9708" s="45"/>
      <c r="LZT9708" s="45"/>
      <c r="LZU9708" s="45"/>
      <c r="LZV9708" s="45"/>
      <c r="LZW9708" s="45"/>
      <c r="LZX9708" s="45"/>
      <c r="LZY9708" s="45"/>
      <c r="LZZ9708" s="45"/>
      <c r="MAA9708" s="45"/>
      <c r="MAB9708" s="45"/>
      <c r="MAC9708" s="45"/>
      <c r="MAD9708" s="45"/>
      <c r="MAE9708" s="45"/>
      <c r="MAF9708" s="45"/>
      <c r="MAG9708" s="45"/>
      <c r="MAH9708" s="45"/>
      <c r="MAI9708" s="45"/>
      <c r="MAJ9708" s="45"/>
      <c r="MAK9708" s="45"/>
      <c r="MAL9708" s="45"/>
      <c r="MAM9708" s="45"/>
      <c r="MAN9708" s="45"/>
      <c r="MAO9708" s="45"/>
      <c r="MAP9708" s="45"/>
      <c r="MAQ9708" s="45"/>
      <c r="MAR9708" s="45"/>
      <c r="MAS9708" s="45"/>
      <c r="MAT9708" s="45"/>
      <c r="MAU9708" s="45"/>
      <c r="MAV9708" s="45"/>
      <c r="MAW9708" s="45"/>
      <c r="MAX9708" s="45"/>
      <c r="MAY9708" s="45"/>
      <c r="MAZ9708" s="45"/>
      <c r="MBA9708" s="45"/>
      <c r="MBB9708" s="45"/>
      <c r="MBC9708" s="45"/>
      <c r="MBD9708" s="45"/>
      <c r="MBE9708" s="45"/>
      <c r="MBF9708" s="45"/>
      <c r="MBG9708" s="45"/>
      <c r="MBH9708" s="45"/>
      <c r="MBI9708" s="45"/>
      <c r="MBJ9708" s="45"/>
      <c r="MBK9708" s="45"/>
      <c r="MBL9708" s="45"/>
      <c r="MBM9708" s="45"/>
      <c r="MBN9708" s="45"/>
      <c r="MBO9708" s="45"/>
      <c r="MBP9708" s="45"/>
      <c r="MBQ9708" s="45"/>
      <c r="MBR9708" s="45"/>
      <c r="MBS9708" s="45"/>
      <c r="MBT9708" s="45"/>
      <c r="MBU9708" s="45"/>
      <c r="MBV9708" s="45"/>
      <c r="MBW9708" s="45"/>
      <c r="MBX9708" s="45"/>
      <c r="MBY9708" s="45"/>
      <c r="MBZ9708" s="45"/>
      <c r="MCA9708" s="45"/>
      <c r="MCB9708" s="45"/>
      <c r="MCC9708" s="45"/>
      <c r="MCD9708" s="45"/>
      <c r="MCE9708" s="45"/>
      <c r="MCF9708" s="45"/>
      <c r="MCG9708" s="45"/>
      <c r="MCH9708" s="45"/>
      <c r="MCI9708" s="45"/>
      <c r="MCJ9708" s="45"/>
      <c r="MCK9708" s="45"/>
      <c r="MCL9708" s="45"/>
      <c r="MCM9708" s="45"/>
      <c r="MCN9708" s="45"/>
      <c r="MCO9708" s="45"/>
      <c r="MCP9708" s="45"/>
      <c r="MCQ9708" s="45"/>
      <c r="MCR9708" s="45"/>
      <c r="MCS9708" s="45"/>
      <c r="MCT9708" s="45"/>
      <c r="MCU9708" s="45"/>
      <c r="MCV9708" s="45"/>
      <c r="MCW9708" s="45"/>
      <c r="MCX9708" s="45"/>
      <c r="MCY9708" s="45"/>
      <c r="MCZ9708" s="45"/>
      <c r="MDA9708" s="45"/>
      <c r="MDB9708" s="45"/>
      <c r="MDC9708" s="45"/>
      <c r="MDD9708" s="45"/>
      <c r="MDE9708" s="45"/>
      <c r="MDF9708" s="45"/>
      <c r="MDG9708" s="45"/>
      <c r="MDH9708" s="45"/>
      <c r="MDI9708" s="45"/>
      <c r="MDJ9708" s="45"/>
      <c r="MDK9708" s="45"/>
      <c r="MDL9708" s="45"/>
      <c r="MDM9708" s="45"/>
      <c r="MDN9708" s="45"/>
      <c r="MDO9708" s="45"/>
      <c r="MDP9708" s="45"/>
      <c r="MDQ9708" s="45"/>
      <c r="MDR9708" s="45"/>
      <c r="MDS9708" s="45"/>
      <c r="MDT9708" s="45"/>
      <c r="MDU9708" s="45"/>
      <c r="MDV9708" s="45"/>
      <c r="MDW9708" s="45"/>
      <c r="MDX9708" s="45"/>
      <c r="MDY9708" s="45"/>
      <c r="MDZ9708" s="45"/>
      <c r="MEA9708" s="45"/>
      <c r="MEB9708" s="45"/>
      <c r="MEC9708" s="45"/>
      <c r="MED9708" s="45"/>
      <c r="MEE9708" s="45"/>
      <c r="MEF9708" s="45"/>
      <c r="MEG9708" s="45"/>
      <c r="MEH9708" s="45"/>
      <c r="MEI9708" s="45"/>
      <c r="MEJ9708" s="45"/>
      <c r="MEK9708" s="45"/>
      <c r="MEL9708" s="45"/>
      <c r="MEM9708" s="45"/>
      <c r="MEN9708" s="45"/>
      <c r="MEO9708" s="45"/>
      <c r="MEP9708" s="45"/>
      <c r="MEQ9708" s="45"/>
      <c r="MER9708" s="45"/>
      <c r="MES9708" s="45"/>
      <c r="MET9708" s="45"/>
      <c r="MEU9708" s="45"/>
      <c r="MEV9708" s="45"/>
      <c r="MEW9708" s="45"/>
      <c r="MEX9708" s="45"/>
      <c r="MEY9708" s="45"/>
      <c r="MEZ9708" s="45"/>
      <c r="MFA9708" s="45"/>
      <c r="MFB9708" s="45"/>
      <c r="MFC9708" s="45"/>
      <c r="MFD9708" s="45"/>
      <c r="MFE9708" s="45"/>
      <c r="MFF9708" s="45"/>
      <c r="MFG9708" s="45"/>
      <c r="MFH9708" s="45"/>
      <c r="MFI9708" s="45"/>
      <c r="MFJ9708" s="45"/>
      <c r="MFK9708" s="45"/>
      <c r="MFL9708" s="45"/>
      <c r="MFM9708" s="45"/>
      <c r="MFN9708" s="45"/>
      <c r="MFO9708" s="45"/>
      <c r="MFP9708" s="45"/>
      <c r="MFQ9708" s="45"/>
      <c r="MFR9708" s="45"/>
      <c r="MFS9708" s="45"/>
      <c r="MFT9708" s="45"/>
      <c r="MFU9708" s="45"/>
      <c r="MFV9708" s="45"/>
      <c r="MFW9708" s="45"/>
      <c r="MFX9708" s="45"/>
      <c r="MFY9708" s="45"/>
      <c r="MFZ9708" s="45"/>
      <c r="MGA9708" s="45"/>
      <c r="MGB9708" s="45"/>
      <c r="MGC9708" s="45"/>
      <c r="MGD9708" s="45"/>
      <c r="MGE9708" s="45"/>
      <c r="MGF9708" s="45"/>
      <c r="MGG9708" s="45"/>
      <c r="MGH9708" s="45"/>
      <c r="MGI9708" s="45"/>
      <c r="MGJ9708" s="45"/>
      <c r="MGK9708" s="45"/>
      <c r="MGL9708" s="45"/>
      <c r="MGM9708" s="45"/>
      <c r="MGN9708" s="45"/>
      <c r="MGO9708" s="45"/>
      <c r="MGP9708" s="45"/>
      <c r="MGQ9708" s="45"/>
      <c r="MGR9708" s="45"/>
      <c r="MGS9708" s="45"/>
      <c r="MGT9708" s="45"/>
      <c r="MGU9708" s="45"/>
      <c r="MGV9708" s="45"/>
      <c r="MGW9708" s="45"/>
      <c r="MGX9708" s="45"/>
      <c r="MGY9708" s="45"/>
      <c r="MGZ9708" s="45"/>
      <c r="MHA9708" s="45"/>
      <c r="MHB9708" s="45"/>
      <c r="MHC9708" s="45"/>
      <c r="MHD9708" s="45"/>
      <c r="MHE9708" s="45"/>
      <c r="MHF9708" s="45"/>
      <c r="MHG9708" s="45"/>
      <c r="MHH9708" s="45"/>
      <c r="MHI9708" s="45"/>
      <c r="MHJ9708" s="45"/>
      <c r="MHK9708" s="45"/>
      <c r="MHL9708" s="45"/>
      <c r="MHM9708" s="45"/>
      <c r="MHN9708" s="45"/>
      <c r="MHO9708" s="45"/>
      <c r="MHP9708" s="45"/>
      <c r="MHQ9708" s="45"/>
      <c r="MHR9708" s="45"/>
      <c r="MHS9708" s="45"/>
      <c r="MHT9708" s="45"/>
      <c r="MHU9708" s="45"/>
      <c r="MHV9708" s="45"/>
      <c r="MHW9708" s="45"/>
      <c r="MHX9708" s="45"/>
      <c r="MHY9708" s="45"/>
      <c r="MHZ9708" s="45"/>
      <c r="MIA9708" s="45"/>
      <c r="MIB9708" s="45"/>
      <c r="MIC9708" s="45"/>
      <c r="MID9708" s="45"/>
      <c r="MIE9708" s="45"/>
      <c r="MIF9708" s="45"/>
      <c r="MIG9708" s="45"/>
      <c r="MIH9708" s="45"/>
      <c r="MII9708" s="45"/>
      <c r="MIJ9708" s="45"/>
      <c r="MIK9708" s="45"/>
      <c r="MIL9708" s="45"/>
      <c r="MIM9708" s="45"/>
      <c r="MIN9708" s="45"/>
      <c r="MIO9708" s="45"/>
      <c r="MIP9708" s="45"/>
      <c r="MIQ9708" s="45"/>
      <c r="MIR9708" s="45"/>
      <c r="MIS9708" s="45"/>
      <c r="MIT9708" s="45"/>
      <c r="MIU9708" s="45"/>
      <c r="MIV9708" s="45"/>
      <c r="MIW9708" s="45"/>
      <c r="MIX9708" s="45"/>
      <c r="MIY9708" s="45"/>
      <c r="MIZ9708" s="45"/>
      <c r="MJA9708" s="45"/>
      <c r="MJB9708" s="45"/>
      <c r="MJC9708" s="45"/>
      <c r="MJD9708" s="45"/>
      <c r="MJE9708" s="45"/>
      <c r="MJF9708" s="45"/>
      <c r="MJG9708" s="45"/>
      <c r="MJH9708" s="45"/>
      <c r="MJI9708" s="45"/>
      <c r="MJJ9708" s="45"/>
      <c r="MJK9708" s="45"/>
      <c r="MJL9708" s="45"/>
      <c r="MJM9708" s="45"/>
      <c r="MJN9708" s="45"/>
      <c r="MJO9708" s="45"/>
      <c r="MJP9708" s="45"/>
      <c r="MJQ9708" s="45"/>
      <c r="MJR9708" s="45"/>
      <c r="MJS9708" s="45"/>
      <c r="MJT9708" s="45"/>
      <c r="MJU9708" s="45"/>
      <c r="MJV9708" s="45"/>
      <c r="MJW9708" s="45"/>
      <c r="MJX9708" s="45"/>
      <c r="MJY9708" s="45"/>
      <c r="MJZ9708" s="45"/>
      <c r="MKA9708" s="45"/>
      <c r="MKB9708" s="45"/>
      <c r="MKC9708" s="45"/>
      <c r="MKD9708" s="45"/>
      <c r="MKE9708" s="45"/>
      <c r="MKF9708" s="45"/>
      <c r="MKG9708" s="45"/>
      <c r="MKH9708" s="45"/>
      <c r="MKI9708" s="45"/>
      <c r="MKJ9708" s="45"/>
      <c r="MKK9708" s="45"/>
      <c r="MKL9708" s="45"/>
      <c r="MKM9708" s="45"/>
      <c r="MKN9708" s="45"/>
      <c r="MKO9708" s="45"/>
      <c r="MKP9708" s="45"/>
      <c r="MKQ9708" s="45"/>
      <c r="MKR9708" s="45"/>
      <c r="MKS9708" s="45"/>
      <c r="MKT9708" s="45"/>
      <c r="MKU9708" s="45"/>
      <c r="MKV9708" s="45"/>
      <c r="MKW9708" s="45"/>
      <c r="MKX9708" s="45"/>
      <c r="MKY9708" s="45"/>
      <c r="MKZ9708" s="45"/>
      <c r="MLA9708" s="45"/>
      <c r="MLB9708" s="45"/>
      <c r="MLC9708" s="45"/>
      <c r="MLD9708" s="45"/>
      <c r="MLE9708" s="45"/>
      <c r="MLF9708" s="45"/>
      <c r="MLG9708" s="45"/>
      <c r="MLH9708" s="45"/>
      <c r="MLI9708" s="45"/>
      <c r="MLJ9708" s="45"/>
      <c r="MLK9708" s="45"/>
      <c r="MLL9708" s="45"/>
      <c r="MLM9708" s="45"/>
      <c r="MLN9708" s="45"/>
      <c r="MLO9708" s="45"/>
      <c r="MLP9708" s="45"/>
      <c r="MLQ9708" s="45"/>
      <c r="MLR9708" s="45"/>
      <c r="MLS9708" s="45"/>
      <c r="MLT9708" s="45"/>
      <c r="MLU9708" s="45"/>
      <c r="MLV9708" s="45"/>
      <c r="MLW9708" s="45"/>
      <c r="MLX9708" s="45"/>
      <c r="MLY9708" s="45"/>
      <c r="MLZ9708" s="45"/>
      <c r="MMA9708" s="45"/>
      <c r="MMB9708" s="45"/>
      <c r="MMC9708" s="45"/>
      <c r="MMD9708" s="45"/>
      <c r="MME9708" s="45"/>
      <c r="MMF9708" s="45"/>
      <c r="MMG9708" s="45"/>
      <c r="MMH9708" s="45"/>
      <c r="MMI9708" s="45"/>
      <c r="MMJ9708" s="45"/>
      <c r="MMK9708" s="45"/>
      <c r="MML9708" s="45"/>
      <c r="MMM9708" s="45"/>
      <c r="MMN9708" s="45"/>
      <c r="MMO9708" s="45"/>
      <c r="MMP9708" s="45"/>
      <c r="MMQ9708" s="45"/>
      <c r="MMR9708" s="45"/>
      <c r="MMS9708" s="45"/>
      <c r="MMT9708" s="45"/>
      <c r="MMU9708" s="45"/>
      <c r="MMV9708" s="45"/>
      <c r="MMW9708" s="45"/>
      <c r="MMX9708" s="45"/>
      <c r="MMY9708" s="45"/>
      <c r="MMZ9708" s="45"/>
      <c r="MNA9708" s="45"/>
      <c r="MNB9708" s="45"/>
      <c r="MNC9708" s="45"/>
      <c r="MND9708" s="45"/>
      <c r="MNE9708" s="45"/>
      <c r="MNF9708" s="45"/>
      <c r="MNG9708" s="45"/>
      <c r="MNH9708" s="45"/>
      <c r="MNI9708" s="45"/>
      <c r="MNJ9708" s="45"/>
      <c r="MNK9708" s="45"/>
      <c r="MNL9708" s="45"/>
      <c r="MNM9708" s="45"/>
      <c r="MNN9708" s="45"/>
      <c r="MNO9708" s="45"/>
      <c r="MNP9708" s="45"/>
      <c r="MNQ9708" s="45"/>
      <c r="MNR9708" s="45"/>
      <c r="MNS9708" s="45"/>
      <c r="MNT9708" s="45"/>
      <c r="MNU9708" s="45"/>
      <c r="MNV9708" s="45"/>
      <c r="MNW9708" s="45"/>
      <c r="MNX9708" s="45"/>
      <c r="MNY9708" s="45"/>
      <c r="MNZ9708" s="45"/>
      <c r="MOA9708" s="45"/>
      <c r="MOB9708" s="45"/>
      <c r="MOC9708" s="45"/>
      <c r="MOD9708" s="45"/>
      <c r="MOE9708" s="45"/>
      <c r="MOF9708" s="45"/>
      <c r="MOG9708" s="45"/>
      <c r="MOH9708" s="45"/>
      <c r="MOI9708" s="45"/>
      <c r="MOJ9708" s="45"/>
      <c r="MOK9708" s="45"/>
      <c r="MOL9708" s="45"/>
      <c r="MOM9708" s="45"/>
      <c r="MON9708" s="45"/>
      <c r="MOO9708" s="45"/>
      <c r="MOP9708" s="45"/>
      <c r="MOQ9708" s="45"/>
      <c r="MOR9708" s="45"/>
      <c r="MOS9708" s="45"/>
      <c r="MOT9708" s="45"/>
      <c r="MOU9708" s="45"/>
      <c r="MOV9708" s="45"/>
      <c r="MOW9708" s="45"/>
      <c r="MOX9708" s="45"/>
      <c r="MOY9708" s="45"/>
      <c r="MOZ9708" s="45"/>
      <c r="MPA9708" s="45"/>
      <c r="MPB9708" s="45"/>
      <c r="MPC9708" s="45"/>
      <c r="MPD9708" s="45"/>
      <c r="MPE9708" s="45"/>
      <c r="MPF9708" s="45"/>
      <c r="MPG9708" s="45"/>
      <c r="MPH9708" s="45"/>
      <c r="MPI9708" s="45"/>
      <c r="MPJ9708" s="45"/>
      <c r="MPK9708" s="45"/>
      <c r="MPL9708" s="45"/>
      <c r="MPM9708" s="45"/>
      <c r="MPN9708" s="45"/>
      <c r="MPO9708" s="45"/>
      <c r="MPP9708" s="45"/>
      <c r="MPQ9708" s="45"/>
      <c r="MPR9708" s="45"/>
      <c r="MPS9708" s="45"/>
      <c r="MPT9708" s="45"/>
      <c r="MPU9708" s="45"/>
      <c r="MPV9708" s="45"/>
      <c r="MPW9708" s="45"/>
      <c r="MPX9708" s="45"/>
      <c r="MPY9708" s="45"/>
      <c r="MPZ9708" s="45"/>
      <c r="MQA9708" s="45"/>
      <c r="MQB9708" s="45"/>
      <c r="MQC9708" s="45"/>
      <c r="MQD9708" s="45"/>
      <c r="MQE9708" s="45"/>
      <c r="MQF9708" s="45"/>
      <c r="MQG9708" s="45"/>
      <c r="MQH9708" s="45"/>
      <c r="MQI9708" s="45"/>
      <c r="MQJ9708" s="45"/>
      <c r="MQK9708" s="45"/>
      <c r="MQL9708" s="45"/>
      <c r="MQM9708" s="45"/>
      <c r="MQN9708" s="45"/>
      <c r="MQO9708" s="45"/>
      <c r="MQP9708" s="45"/>
      <c r="MQQ9708" s="45"/>
      <c r="MQR9708" s="45"/>
      <c r="MQS9708" s="45"/>
      <c r="MQT9708" s="45"/>
      <c r="MQU9708" s="45"/>
      <c r="MQV9708" s="45"/>
      <c r="MQW9708" s="45"/>
      <c r="MQX9708" s="45"/>
      <c r="MQY9708" s="45"/>
      <c r="MQZ9708" s="45"/>
      <c r="MRA9708" s="45"/>
      <c r="MRB9708" s="45"/>
      <c r="MRC9708" s="45"/>
      <c r="MRD9708" s="45"/>
      <c r="MRE9708" s="45"/>
      <c r="MRF9708" s="45"/>
      <c r="MRG9708" s="45"/>
      <c r="MRH9708" s="45"/>
      <c r="MRI9708" s="45"/>
      <c r="MRJ9708" s="45"/>
      <c r="MRK9708" s="45"/>
      <c r="MRL9708" s="45"/>
      <c r="MRM9708" s="45"/>
      <c r="MRN9708" s="45"/>
      <c r="MRO9708" s="45"/>
      <c r="MRP9708" s="45"/>
      <c r="MRQ9708" s="45"/>
      <c r="MRR9708" s="45"/>
      <c r="MRS9708" s="45"/>
      <c r="MRT9708" s="45"/>
      <c r="MRU9708" s="45"/>
      <c r="MRV9708" s="45"/>
      <c r="MRW9708" s="45"/>
      <c r="MRX9708" s="45"/>
      <c r="MRY9708" s="45"/>
      <c r="MRZ9708" s="45"/>
      <c r="MSA9708" s="45"/>
      <c r="MSB9708" s="45"/>
      <c r="MSC9708" s="45"/>
      <c r="MSD9708" s="45"/>
      <c r="MSE9708" s="45"/>
      <c r="MSF9708" s="45"/>
      <c r="MSG9708" s="45"/>
      <c r="MSH9708" s="45"/>
      <c r="MSI9708" s="45"/>
      <c r="MSJ9708" s="45"/>
      <c r="MSK9708" s="45"/>
      <c r="MSL9708" s="45"/>
      <c r="MSM9708" s="45"/>
      <c r="MSN9708" s="45"/>
      <c r="MSO9708" s="45"/>
      <c r="MSP9708" s="45"/>
      <c r="MSQ9708" s="45"/>
      <c r="MSR9708" s="45"/>
      <c r="MSS9708" s="45"/>
      <c r="MST9708" s="45"/>
      <c r="MSU9708" s="45"/>
      <c r="MSV9708" s="45"/>
      <c r="MSW9708" s="45"/>
      <c r="MSX9708" s="45"/>
      <c r="MSY9708" s="45"/>
      <c r="MSZ9708" s="45"/>
      <c r="MTA9708" s="45"/>
      <c r="MTB9708" s="45"/>
      <c r="MTC9708" s="45"/>
      <c r="MTD9708" s="45"/>
      <c r="MTE9708" s="45"/>
      <c r="MTF9708" s="45"/>
      <c r="MTG9708" s="45"/>
      <c r="MTH9708" s="45"/>
      <c r="MTI9708" s="45"/>
      <c r="MTJ9708" s="45"/>
      <c r="MTK9708" s="45"/>
      <c r="MTL9708" s="45"/>
      <c r="MTM9708" s="45"/>
      <c r="MTN9708" s="45"/>
      <c r="MTO9708" s="45"/>
      <c r="MTP9708" s="45"/>
      <c r="MTQ9708" s="45"/>
      <c r="MTR9708" s="45"/>
      <c r="MTS9708" s="45"/>
      <c r="MTT9708" s="45"/>
      <c r="MTU9708" s="45"/>
      <c r="MTV9708" s="45"/>
      <c r="MTW9708" s="45"/>
      <c r="MTX9708" s="45"/>
      <c r="MTY9708" s="45"/>
      <c r="MTZ9708" s="45"/>
      <c r="MUA9708" s="45"/>
      <c r="MUB9708" s="45"/>
      <c r="MUC9708" s="45"/>
      <c r="MUD9708" s="45"/>
      <c r="MUE9708" s="45"/>
      <c r="MUF9708" s="45"/>
      <c r="MUG9708" s="45"/>
      <c r="MUH9708" s="45"/>
      <c r="MUI9708" s="45"/>
      <c r="MUJ9708" s="45"/>
      <c r="MUK9708" s="45"/>
      <c r="MUL9708" s="45"/>
      <c r="MUM9708" s="45"/>
      <c r="MUN9708" s="45"/>
      <c r="MUO9708" s="45"/>
      <c r="MUP9708" s="45"/>
      <c r="MUQ9708" s="45"/>
      <c r="MUR9708" s="45"/>
      <c r="MUS9708" s="45"/>
      <c r="MUT9708" s="45"/>
      <c r="MUU9708" s="45"/>
      <c r="MUV9708" s="45"/>
      <c r="MUW9708" s="45"/>
      <c r="MUX9708" s="45"/>
      <c r="MUY9708" s="45"/>
      <c r="MUZ9708" s="45"/>
      <c r="MVA9708" s="45"/>
      <c r="MVB9708" s="45"/>
      <c r="MVC9708" s="45"/>
      <c r="MVD9708" s="45"/>
      <c r="MVE9708" s="45"/>
      <c r="MVF9708" s="45"/>
      <c r="MVG9708" s="45"/>
      <c r="MVH9708" s="45"/>
      <c r="MVI9708" s="45"/>
      <c r="MVJ9708" s="45"/>
      <c r="MVK9708" s="45"/>
      <c r="MVL9708" s="45"/>
      <c r="MVM9708" s="45"/>
      <c r="MVN9708" s="45"/>
      <c r="MVO9708" s="45"/>
      <c r="MVP9708" s="45"/>
      <c r="MVQ9708" s="45"/>
      <c r="MVR9708" s="45"/>
      <c r="MVS9708" s="45"/>
      <c r="MVT9708" s="45"/>
      <c r="MVU9708" s="45"/>
      <c r="MVV9708" s="45"/>
      <c r="MVW9708" s="45"/>
      <c r="MVX9708" s="45"/>
      <c r="MVY9708" s="45"/>
      <c r="MVZ9708" s="45"/>
      <c r="MWA9708" s="45"/>
      <c r="MWB9708" s="45"/>
      <c r="MWC9708" s="45"/>
      <c r="MWD9708" s="45"/>
      <c r="MWE9708" s="45"/>
      <c r="MWF9708" s="45"/>
      <c r="MWG9708" s="45"/>
      <c r="MWH9708" s="45"/>
      <c r="MWI9708" s="45"/>
      <c r="MWJ9708" s="45"/>
      <c r="MWK9708" s="45"/>
      <c r="MWL9708" s="45"/>
      <c r="MWM9708" s="45"/>
      <c r="MWN9708" s="45"/>
      <c r="MWO9708" s="45"/>
      <c r="MWP9708" s="45"/>
      <c r="MWQ9708" s="45"/>
      <c r="MWR9708" s="45"/>
      <c r="MWS9708" s="45"/>
      <c r="MWT9708" s="45"/>
      <c r="MWU9708" s="45"/>
      <c r="MWV9708" s="45"/>
      <c r="MWW9708" s="45"/>
      <c r="MWX9708" s="45"/>
      <c r="MWY9708" s="45"/>
      <c r="MWZ9708" s="45"/>
      <c r="MXA9708" s="45"/>
      <c r="MXB9708" s="45"/>
      <c r="MXC9708" s="45"/>
      <c r="MXD9708" s="45"/>
      <c r="MXE9708" s="45"/>
      <c r="MXF9708" s="45"/>
      <c r="MXG9708" s="45"/>
      <c r="MXH9708" s="45"/>
      <c r="MXI9708" s="45"/>
      <c r="MXJ9708" s="45"/>
      <c r="MXK9708" s="45"/>
      <c r="MXL9708" s="45"/>
      <c r="MXM9708" s="45"/>
      <c r="MXN9708" s="45"/>
      <c r="MXO9708" s="45"/>
      <c r="MXP9708" s="45"/>
      <c r="MXQ9708" s="45"/>
      <c r="MXR9708" s="45"/>
      <c r="MXS9708" s="45"/>
      <c r="MXT9708" s="45"/>
      <c r="MXU9708" s="45"/>
      <c r="MXV9708" s="45"/>
      <c r="MXW9708" s="45"/>
      <c r="MXX9708" s="45"/>
      <c r="MXY9708" s="45"/>
      <c r="MXZ9708" s="45"/>
      <c r="MYA9708" s="45"/>
      <c r="MYB9708" s="45"/>
      <c r="MYC9708" s="45"/>
      <c r="MYD9708" s="45"/>
      <c r="MYE9708" s="45"/>
      <c r="MYF9708" s="45"/>
      <c r="MYG9708" s="45"/>
      <c r="MYH9708" s="45"/>
      <c r="MYI9708" s="45"/>
      <c r="MYJ9708" s="45"/>
      <c r="MYK9708" s="45"/>
      <c r="MYL9708" s="45"/>
      <c r="MYM9708" s="45"/>
      <c r="MYN9708" s="45"/>
      <c r="MYO9708" s="45"/>
      <c r="MYP9708" s="45"/>
      <c r="MYQ9708" s="45"/>
      <c r="MYR9708" s="45"/>
      <c r="MYS9708" s="45"/>
      <c r="MYT9708" s="45"/>
      <c r="MYU9708" s="45"/>
      <c r="MYV9708" s="45"/>
      <c r="MYW9708" s="45"/>
      <c r="MYX9708" s="45"/>
      <c r="MYY9708" s="45"/>
      <c r="MYZ9708" s="45"/>
      <c r="MZA9708" s="45"/>
      <c r="MZB9708" s="45"/>
      <c r="MZC9708" s="45"/>
      <c r="MZD9708" s="45"/>
      <c r="MZE9708" s="45"/>
      <c r="MZF9708" s="45"/>
      <c r="MZG9708" s="45"/>
      <c r="MZH9708" s="45"/>
      <c r="MZI9708" s="45"/>
      <c r="MZJ9708" s="45"/>
      <c r="MZK9708" s="45"/>
      <c r="MZL9708" s="45"/>
      <c r="MZM9708" s="45"/>
      <c r="MZN9708" s="45"/>
      <c r="MZO9708" s="45"/>
      <c r="MZP9708" s="45"/>
      <c r="MZQ9708" s="45"/>
      <c r="MZR9708" s="45"/>
      <c r="MZS9708" s="45"/>
      <c r="MZT9708" s="45"/>
      <c r="MZU9708" s="45"/>
      <c r="MZV9708" s="45"/>
      <c r="MZW9708" s="45"/>
      <c r="MZX9708" s="45"/>
      <c r="MZY9708" s="45"/>
      <c r="MZZ9708" s="45"/>
      <c r="NAA9708" s="45"/>
      <c r="NAB9708" s="45"/>
      <c r="NAC9708" s="45"/>
      <c r="NAD9708" s="45"/>
      <c r="NAE9708" s="45"/>
      <c r="NAF9708" s="45"/>
      <c r="NAG9708" s="45"/>
      <c r="NAH9708" s="45"/>
      <c r="NAI9708" s="45"/>
      <c r="NAJ9708" s="45"/>
      <c r="NAK9708" s="45"/>
      <c r="NAL9708" s="45"/>
      <c r="NAM9708" s="45"/>
      <c r="NAN9708" s="45"/>
      <c r="NAO9708" s="45"/>
      <c r="NAP9708" s="45"/>
      <c r="NAQ9708" s="45"/>
      <c r="NAR9708" s="45"/>
      <c r="NAS9708" s="45"/>
      <c r="NAT9708" s="45"/>
      <c r="NAU9708" s="45"/>
      <c r="NAV9708" s="45"/>
      <c r="NAW9708" s="45"/>
      <c r="NAX9708" s="45"/>
      <c r="NAY9708" s="45"/>
      <c r="NAZ9708" s="45"/>
      <c r="NBA9708" s="45"/>
      <c r="NBB9708" s="45"/>
      <c r="NBC9708" s="45"/>
      <c r="NBD9708" s="45"/>
      <c r="NBE9708" s="45"/>
      <c r="NBF9708" s="45"/>
      <c r="NBG9708" s="45"/>
      <c r="NBH9708" s="45"/>
      <c r="NBI9708" s="45"/>
      <c r="NBJ9708" s="45"/>
      <c r="NBK9708" s="45"/>
      <c r="NBL9708" s="45"/>
      <c r="NBM9708" s="45"/>
      <c r="NBN9708" s="45"/>
      <c r="NBO9708" s="45"/>
      <c r="NBP9708" s="45"/>
      <c r="NBQ9708" s="45"/>
      <c r="NBR9708" s="45"/>
      <c r="NBS9708" s="45"/>
      <c r="NBT9708" s="45"/>
      <c r="NBU9708" s="45"/>
      <c r="NBV9708" s="45"/>
      <c r="NBW9708" s="45"/>
      <c r="NBX9708" s="45"/>
      <c r="NBY9708" s="45"/>
      <c r="NBZ9708" s="45"/>
      <c r="NCA9708" s="45"/>
      <c r="NCB9708" s="45"/>
      <c r="NCC9708" s="45"/>
      <c r="NCD9708" s="45"/>
      <c r="NCE9708" s="45"/>
      <c r="NCF9708" s="45"/>
      <c r="NCG9708" s="45"/>
      <c r="NCH9708" s="45"/>
      <c r="NCI9708" s="45"/>
      <c r="NCJ9708" s="45"/>
      <c r="NCK9708" s="45"/>
      <c r="NCL9708" s="45"/>
      <c r="NCM9708" s="45"/>
      <c r="NCN9708" s="45"/>
      <c r="NCO9708" s="45"/>
      <c r="NCP9708" s="45"/>
      <c r="NCQ9708" s="45"/>
      <c r="NCR9708" s="45"/>
      <c r="NCS9708" s="45"/>
      <c r="NCT9708" s="45"/>
      <c r="NCU9708" s="45"/>
      <c r="NCV9708" s="45"/>
      <c r="NCW9708" s="45"/>
      <c r="NCX9708" s="45"/>
      <c r="NCY9708" s="45"/>
      <c r="NCZ9708" s="45"/>
      <c r="NDA9708" s="45"/>
      <c r="NDB9708" s="45"/>
      <c r="NDC9708" s="45"/>
      <c r="NDD9708" s="45"/>
      <c r="NDE9708" s="45"/>
      <c r="NDF9708" s="45"/>
      <c r="NDG9708" s="45"/>
      <c r="NDH9708" s="45"/>
      <c r="NDI9708" s="45"/>
      <c r="NDJ9708" s="45"/>
      <c r="NDK9708" s="45"/>
      <c r="NDL9708" s="45"/>
      <c r="NDM9708" s="45"/>
      <c r="NDN9708" s="45"/>
      <c r="NDO9708" s="45"/>
      <c r="NDP9708" s="45"/>
      <c r="NDQ9708" s="45"/>
      <c r="NDR9708" s="45"/>
      <c r="NDS9708" s="45"/>
      <c r="NDT9708" s="45"/>
      <c r="NDU9708" s="45"/>
      <c r="NDV9708" s="45"/>
      <c r="NDW9708" s="45"/>
      <c r="NDX9708" s="45"/>
      <c r="NDY9708" s="45"/>
      <c r="NDZ9708" s="45"/>
      <c r="NEA9708" s="45"/>
      <c r="NEB9708" s="45"/>
      <c r="NEC9708" s="45"/>
      <c r="NED9708" s="45"/>
      <c r="NEE9708" s="45"/>
      <c r="NEF9708" s="45"/>
      <c r="NEG9708" s="45"/>
      <c r="NEH9708" s="45"/>
      <c r="NEI9708" s="45"/>
      <c r="NEJ9708" s="45"/>
      <c r="NEK9708" s="45"/>
      <c r="NEL9708" s="45"/>
      <c r="NEM9708" s="45"/>
      <c r="NEN9708" s="45"/>
      <c r="NEO9708" s="45"/>
      <c r="NEP9708" s="45"/>
      <c r="NEQ9708" s="45"/>
      <c r="NER9708" s="45"/>
      <c r="NES9708" s="45"/>
      <c r="NET9708" s="45"/>
      <c r="NEU9708" s="45"/>
      <c r="NEV9708" s="45"/>
      <c r="NEW9708" s="45"/>
      <c r="NEX9708" s="45"/>
      <c r="NEY9708" s="45"/>
      <c r="NEZ9708" s="45"/>
      <c r="NFA9708" s="45"/>
      <c r="NFB9708" s="45"/>
      <c r="NFC9708" s="45"/>
      <c r="NFD9708" s="45"/>
      <c r="NFE9708" s="45"/>
      <c r="NFF9708" s="45"/>
      <c r="NFG9708" s="45"/>
      <c r="NFH9708" s="45"/>
      <c r="NFI9708" s="45"/>
      <c r="NFJ9708" s="45"/>
      <c r="NFK9708" s="45"/>
      <c r="NFL9708" s="45"/>
      <c r="NFM9708" s="45"/>
      <c r="NFN9708" s="45"/>
      <c r="NFO9708" s="45"/>
      <c r="NFP9708" s="45"/>
      <c r="NFQ9708" s="45"/>
      <c r="NFR9708" s="45"/>
      <c r="NFS9708" s="45"/>
      <c r="NFT9708" s="45"/>
      <c r="NFU9708" s="45"/>
      <c r="NFV9708" s="45"/>
      <c r="NFW9708" s="45"/>
      <c r="NFX9708" s="45"/>
      <c r="NFY9708" s="45"/>
      <c r="NFZ9708" s="45"/>
      <c r="NGA9708" s="45"/>
      <c r="NGB9708" s="45"/>
      <c r="NGC9708" s="45"/>
      <c r="NGD9708" s="45"/>
      <c r="NGE9708" s="45"/>
      <c r="NGF9708" s="45"/>
      <c r="NGG9708" s="45"/>
      <c r="NGH9708" s="45"/>
      <c r="NGI9708" s="45"/>
      <c r="NGJ9708" s="45"/>
      <c r="NGK9708" s="45"/>
      <c r="NGL9708" s="45"/>
      <c r="NGM9708" s="45"/>
      <c r="NGN9708" s="45"/>
      <c r="NGO9708" s="45"/>
      <c r="NGP9708" s="45"/>
      <c r="NGQ9708" s="45"/>
      <c r="NGR9708" s="45"/>
      <c r="NGS9708" s="45"/>
      <c r="NGT9708" s="45"/>
      <c r="NGU9708" s="45"/>
      <c r="NGV9708" s="45"/>
      <c r="NGW9708" s="45"/>
      <c r="NGX9708" s="45"/>
      <c r="NGY9708" s="45"/>
      <c r="NGZ9708" s="45"/>
      <c r="NHA9708" s="45"/>
      <c r="NHB9708" s="45"/>
      <c r="NHC9708" s="45"/>
      <c r="NHD9708" s="45"/>
      <c r="NHE9708" s="45"/>
      <c r="NHF9708" s="45"/>
      <c r="NHG9708" s="45"/>
      <c r="NHH9708" s="45"/>
      <c r="NHI9708" s="45"/>
      <c r="NHJ9708" s="45"/>
      <c r="NHK9708" s="45"/>
      <c r="NHL9708" s="45"/>
      <c r="NHM9708" s="45"/>
      <c r="NHN9708" s="45"/>
      <c r="NHO9708" s="45"/>
      <c r="NHP9708" s="45"/>
      <c r="NHQ9708" s="45"/>
      <c r="NHR9708" s="45"/>
      <c r="NHS9708" s="45"/>
      <c r="NHT9708" s="45"/>
      <c r="NHU9708" s="45"/>
      <c r="NHV9708" s="45"/>
      <c r="NHW9708" s="45"/>
      <c r="NHX9708" s="45"/>
      <c r="NHY9708" s="45"/>
      <c r="NHZ9708" s="45"/>
      <c r="NIA9708" s="45"/>
      <c r="NIB9708" s="45"/>
      <c r="NIC9708" s="45"/>
      <c r="NID9708" s="45"/>
      <c r="NIE9708" s="45"/>
      <c r="NIF9708" s="45"/>
      <c r="NIG9708" s="45"/>
      <c r="NIH9708" s="45"/>
      <c r="NII9708" s="45"/>
      <c r="NIJ9708" s="45"/>
      <c r="NIK9708" s="45"/>
      <c r="NIL9708" s="45"/>
      <c r="NIM9708" s="45"/>
      <c r="NIN9708" s="45"/>
      <c r="NIO9708" s="45"/>
      <c r="NIP9708" s="45"/>
      <c r="NIQ9708" s="45"/>
      <c r="NIR9708" s="45"/>
      <c r="NIS9708" s="45"/>
      <c r="NIT9708" s="45"/>
      <c r="NIU9708" s="45"/>
      <c r="NIV9708" s="45"/>
      <c r="NIW9708" s="45"/>
      <c r="NIX9708" s="45"/>
      <c r="NIY9708" s="45"/>
      <c r="NIZ9708" s="45"/>
      <c r="NJA9708" s="45"/>
      <c r="NJB9708" s="45"/>
      <c r="NJC9708" s="45"/>
      <c r="NJD9708" s="45"/>
      <c r="NJE9708" s="45"/>
      <c r="NJF9708" s="45"/>
      <c r="NJG9708" s="45"/>
      <c r="NJH9708" s="45"/>
      <c r="NJI9708" s="45"/>
      <c r="NJJ9708" s="45"/>
      <c r="NJK9708" s="45"/>
      <c r="NJL9708" s="45"/>
      <c r="NJM9708" s="45"/>
      <c r="NJN9708" s="45"/>
      <c r="NJO9708" s="45"/>
      <c r="NJP9708" s="45"/>
      <c r="NJQ9708" s="45"/>
      <c r="NJR9708" s="45"/>
      <c r="NJS9708" s="45"/>
      <c r="NJT9708" s="45"/>
      <c r="NJU9708" s="45"/>
      <c r="NJV9708" s="45"/>
      <c r="NJW9708" s="45"/>
      <c r="NJX9708" s="45"/>
      <c r="NJY9708" s="45"/>
      <c r="NJZ9708" s="45"/>
      <c r="NKA9708" s="45"/>
      <c r="NKB9708" s="45"/>
      <c r="NKC9708" s="45"/>
      <c r="NKD9708" s="45"/>
      <c r="NKE9708" s="45"/>
      <c r="NKF9708" s="45"/>
      <c r="NKG9708" s="45"/>
      <c r="NKH9708" s="45"/>
      <c r="NKI9708" s="45"/>
      <c r="NKJ9708" s="45"/>
      <c r="NKK9708" s="45"/>
      <c r="NKL9708" s="45"/>
      <c r="NKM9708" s="45"/>
      <c r="NKN9708" s="45"/>
      <c r="NKO9708" s="45"/>
      <c r="NKP9708" s="45"/>
      <c r="NKQ9708" s="45"/>
      <c r="NKR9708" s="45"/>
      <c r="NKS9708" s="45"/>
      <c r="NKT9708" s="45"/>
      <c r="NKU9708" s="45"/>
      <c r="NKV9708" s="45"/>
      <c r="NKW9708" s="45"/>
      <c r="NKX9708" s="45"/>
      <c r="NKY9708" s="45"/>
      <c r="NKZ9708" s="45"/>
      <c r="NLA9708" s="45"/>
      <c r="NLB9708" s="45"/>
      <c r="NLC9708" s="45"/>
      <c r="NLD9708" s="45"/>
      <c r="NLE9708" s="45"/>
      <c r="NLF9708" s="45"/>
      <c r="NLG9708" s="45"/>
      <c r="NLH9708" s="45"/>
      <c r="NLI9708" s="45"/>
      <c r="NLJ9708" s="45"/>
      <c r="NLK9708" s="45"/>
      <c r="NLL9708" s="45"/>
      <c r="NLM9708" s="45"/>
      <c r="NLN9708" s="45"/>
      <c r="NLO9708" s="45"/>
      <c r="NLP9708" s="45"/>
      <c r="NLQ9708" s="45"/>
      <c r="NLR9708" s="45"/>
      <c r="NLS9708" s="45"/>
      <c r="NLT9708" s="45"/>
      <c r="NLU9708" s="45"/>
      <c r="NLV9708" s="45"/>
      <c r="NLW9708" s="45"/>
      <c r="NLX9708" s="45"/>
      <c r="NLY9708" s="45"/>
      <c r="NLZ9708" s="45"/>
      <c r="NMA9708" s="45"/>
      <c r="NMB9708" s="45"/>
      <c r="NMC9708" s="45"/>
      <c r="NMD9708" s="45"/>
      <c r="NME9708" s="45"/>
      <c r="NMF9708" s="45"/>
      <c r="NMG9708" s="45"/>
      <c r="NMH9708" s="45"/>
      <c r="NMI9708" s="45"/>
      <c r="NMJ9708" s="45"/>
      <c r="NMK9708" s="45"/>
      <c r="NML9708" s="45"/>
      <c r="NMM9708" s="45"/>
      <c r="NMN9708" s="45"/>
      <c r="NMO9708" s="45"/>
      <c r="NMP9708" s="45"/>
      <c r="NMQ9708" s="45"/>
      <c r="NMR9708" s="45"/>
      <c r="NMS9708" s="45"/>
      <c r="NMT9708" s="45"/>
      <c r="NMU9708" s="45"/>
      <c r="NMV9708" s="45"/>
      <c r="NMW9708" s="45"/>
      <c r="NMX9708" s="45"/>
      <c r="NMY9708" s="45"/>
      <c r="NMZ9708" s="45"/>
      <c r="NNA9708" s="45"/>
      <c r="NNB9708" s="45"/>
      <c r="NNC9708" s="45"/>
      <c r="NND9708" s="45"/>
      <c r="NNE9708" s="45"/>
      <c r="NNF9708" s="45"/>
      <c r="NNG9708" s="45"/>
      <c r="NNH9708" s="45"/>
      <c r="NNI9708" s="45"/>
      <c r="NNJ9708" s="45"/>
      <c r="NNK9708" s="45"/>
      <c r="NNL9708" s="45"/>
      <c r="NNM9708" s="45"/>
      <c r="NNN9708" s="45"/>
      <c r="NNO9708" s="45"/>
      <c r="NNP9708" s="45"/>
      <c r="NNQ9708" s="45"/>
      <c r="NNR9708" s="45"/>
      <c r="NNS9708" s="45"/>
      <c r="NNT9708" s="45"/>
      <c r="NNU9708" s="45"/>
      <c r="NNV9708" s="45"/>
      <c r="NNW9708" s="45"/>
      <c r="NNX9708" s="45"/>
      <c r="NNY9708" s="45"/>
      <c r="NNZ9708" s="45"/>
      <c r="NOA9708" s="45"/>
      <c r="NOB9708" s="45"/>
      <c r="NOC9708" s="45"/>
      <c r="NOD9708" s="45"/>
      <c r="NOE9708" s="45"/>
      <c r="NOF9708" s="45"/>
      <c r="NOG9708" s="45"/>
      <c r="NOH9708" s="45"/>
      <c r="NOI9708" s="45"/>
      <c r="NOJ9708" s="45"/>
      <c r="NOK9708" s="45"/>
      <c r="NOL9708" s="45"/>
      <c r="NOM9708" s="45"/>
      <c r="NON9708" s="45"/>
      <c r="NOO9708" s="45"/>
      <c r="NOP9708" s="45"/>
      <c r="NOQ9708" s="45"/>
      <c r="NOR9708" s="45"/>
      <c r="NOS9708" s="45"/>
      <c r="NOT9708" s="45"/>
      <c r="NOU9708" s="45"/>
      <c r="NOV9708" s="45"/>
      <c r="NOW9708" s="45"/>
      <c r="NOX9708" s="45"/>
      <c r="NOY9708" s="45"/>
      <c r="NOZ9708" s="45"/>
      <c r="NPA9708" s="45"/>
      <c r="NPB9708" s="45"/>
      <c r="NPC9708" s="45"/>
      <c r="NPD9708" s="45"/>
      <c r="NPE9708" s="45"/>
      <c r="NPF9708" s="45"/>
      <c r="NPG9708" s="45"/>
      <c r="NPH9708" s="45"/>
      <c r="NPI9708" s="45"/>
      <c r="NPJ9708" s="45"/>
      <c r="NPK9708" s="45"/>
      <c r="NPL9708" s="45"/>
      <c r="NPM9708" s="45"/>
      <c r="NPN9708" s="45"/>
      <c r="NPO9708" s="45"/>
      <c r="NPP9708" s="45"/>
      <c r="NPQ9708" s="45"/>
      <c r="NPR9708" s="45"/>
      <c r="NPS9708" s="45"/>
      <c r="NPT9708" s="45"/>
      <c r="NPU9708" s="45"/>
      <c r="NPV9708" s="45"/>
      <c r="NPW9708" s="45"/>
      <c r="NPX9708" s="45"/>
      <c r="NPY9708" s="45"/>
      <c r="NPZ9708" s="45"/>
      <c r="NQA9708" s="45"/>
      <c r="NQB9708" s="45"/>
      <c r="NQC9708" s="45"/>
      <c r="NQD9708" s="45"/>
      <c r="NQE9708" s="45"/>
      <c r="NQF9708" s="45"/>
      <c r="NQG9708" s="45"/>
      <c r="NQH9708" s="45"/>
      <c r="NQI9708" s="45"/>
      <c r="NQJ9708" s="45"/>
      <c r="NQK9708" s="45"/>
      <c r="NQL9708" s="45"/>
      <c r="NQM9708" s="45"/>
      <c r="NQN9708" s="45"/>
      <c r="NQO9708" s="45"/>
      <c r="NQP9708" s="45"/>
      <c r="NQQ9708" s="45"/>
      <c r="NQR9708" s="45"/>
      <c r="NQS9708" s="45"/>
      <c r="NQT9708" s="45"/>
      <c r="NQU9708" s="45"/>
      <c r="NQV9708" s="45"/>
      <c r="NQW9708" s="45"/>
      <c r="NQX9708" s="45"/>
      <c r="NQY9708" s="45"/>
      <c r="NQZ9708" s="45"/>
      <c r="NRA9708" s="45"/>
      <c r="NRB9708" s="45"/>
      <c r="NRC9708" s="45"/>
      <c r="NRD9708" s="45"/>
      <c r="NRE9708" s="45"/>
      <c r="NRF9708" s="45"/>
      <c r="NRG9708" s="45"/>
      <c r="NRH9708" s="45"/>
      <c r="NRI9708" s="45"/>
      <c r="NRJ9708" s="45"/>
      <c r="NRK9708" s="45"/>
      <c r="NRL9708" s="45"/>
      <c r="NRM9708" s="45"/>
      <c r="NRN9708" s="45"/>
      <c r="NRO9708" s="45"/>
      <c r="NRP9708" s="45"/>
      <c r="NRQ9708" s="45"/>
      <c r="NRR9708" s="45"/>
      <c r="NRS9708" s="45"/>
      <c r="NRT9708" s="45"/>
      <c r="NRU9708" s="45"/>
      <c r="NRV9708" s="45"/>
      <c r="NRW9708" s="45"/>
      <c r="NRX9708" s="45"/>
      <c r="NRY9708" s="45"/>
      <c r="NRZ9708" s="45"/>
      <c r="NSA9708" s="45"/>
      <c r="NSB9708" s="45"/>
      <c r="NSC9708" s="45"/>
      <c r="NSD9708" s="45"/>
      <c r="NSE9708" s="45"/>
      <c r="NSF9708" s="45"/>
      <c r="NSG9708" s="45"/>
      <c r="NSH9708" s="45"/>
      <c r="NSI9708" s="45"/>
      <c r="NSJ9708" s="45"/>
      <c r="NSK9708" s="45"/>
      <c r="NSL9708" s="45"/>
      <c r="NSM9708" s="45"/>
      <c r="NSN9708" s="45"/>
      <c r="NSO9708" s="45"/>
      <c r="NSP9708" s="45"/>
      <c r="NSQ9708" s="45"/>
      <c r="NSR9708" s="45"/>
      <c r="NSS9708" s="45"/>
      <c r="NST9708" s="45"/>
      <c r="NSU9708" s="45"/>
      <c r="NSV9708" s="45"/>
      <c r="NSW9708" s="45"/>
      <c r="NSX9708" s="45"/>
      <c r="NSY9708" s="45"/>
      <c r="NSZ9708" s="45"/>
      <c r="NTA9708" s="45"/>
      <c r="NTB9708" s="45"/>
      <c r="NTC9708" s="45"/>
      <c r="NTD9708" s="45"/>
      <c r="NTE9708" s="45"/>
      <c r="NTF9708" s="45"/>
      <c r="NTG9708" s="45"/>
      <c r="NTH9708" s="45"/>
      <c r="NTI9708" s="45"/>
      <c r="NTJ9708" s="45"/>
      <c r="NTK9708" s="45"/>
      <c r="NTL9708" s="45"/>
      <c r="NTM9708" s="45"/>
      <c r="NTN9708" s="45"/>
      <c r="NTO9708" s="45"/>
      <c r="NTP9708" s="45"/>
      <c r="NTQ9708" s="45"/>
      <c r="NTR9708" s="45"/>
      <c r="NTS9708" s="45"/>
      <c r="NTT9708" s="45"/>
      <c r="NTU9708" s="45"/>
      <c r="NTV9708" s="45"/>
      <c r="NTW9708" s="45"/>
      <c r="NTX9708" s="45"/>
      <c r="NTY9708" s="45"/>
      <c r="NTZ9708" s="45"/>
      <c r="NUA9708" s="45"/>
      <c r="NUB9708" s="45"/>
      <c r="NUC9708" s="45"/>
      <c r="NUD9708" s="45"/>
      <c r="NUE9708" s="45"/>
      <c r="NUF9708" s="45"/>
      <c r="NUG9708" s="45"/>
      <c r="NUH9708" s="45"/>
      <c r="NUI9708" s="45"/>
      <c r="NUJ9708" s="45"/>
      <c r="NUK9708" s="45"/>
      <c r="NUL9708" s="45"/>
      <c r="NUM9708" s="45"/>
      <c r="NUN9708" s="45"/>
      <c r="NUO9708" s="45"/>
      <c r="NUP9708" s="45"/>
      <c r="NUQ9708" s="45"/>
      <c r="NUR9708" s="45"/>
      <c r="NUS9708" s="45"/>
      <c r="NUT9708" s="45"/>
      <c r="NUU9708" s="45"/>
      <c r="NUV9708" s="45"/>
      <c r="NUW9708" s="45"/>
      <c r="NUX9708" s="45"/>
      <c r="NUY9708" s="45"/>
      <c r="NUZ9708" s="45"/>
      <c r="NVA9708" s="45"/>
      <c r="NVB9708" s="45"/>
      <c r="NVC9708" s="45"/>
      <c r="NVD9708" s="45"/>
      <c r="NVE9708" s="45"/>
      <c r="NVF9708" s="45"/>
      <c r="NVG9708" s="45"/>
      <c r="NVH9708" s="45"/>
      <c r="NVI9708" s="45"/>
      <c r="NVJ9708" s="45"/>
      <c r="NVK9708" s="45"/>
      <c r="NVL9708" s="45"/>
      <c r="NVM9708" s="45"/>
      <c r="NVN9708" s="45"/>
      <c r="NVO9708" s="45"/>
      <c r="NVP9708" s="45"/>
      <c r="NVQ9708" s="45"/>
      <c r="NVR9708" s="45"/>
      <c r="NVS9708" s="45"/>
      <c r="NVT9708" s="45"/>
      <c r="NVU9708" s="45"/>
      <c r="NVV9708" s="45"/>
      <c r="NVW9708" s="45"/>
      <c r="NVX9708" s="45"/>
      <c r="NVY9708" s="45"/>
      <c r="NVZ9708" s="45"/>
      <c r="NWA9708" s="45"/>
      <c r="NWB9708" s="45"/>
      <c r="NWC9708" s="45"/>
      <c r="NWD9708" s="45"/>
      <c r="NWE9708" s="45"/>
      <c r="NWF9708" s="45"/>
      <c r="NWG9708" s="45"/>
      <c r="NWH9708" s="45"/>
      <c r="NWI9708" s="45"/>
      <c r="NWJ9708" s="45"/>
      <c r="NWK9708" s="45"/>
      <c r="NWL9708" s="45"/>
      <c r="NWM9708" s="45"/>
      <c r="NWN9708" s="45"/>
      <c r="NWO9708" s="45"/>
      <c r="NWP9708" s="45"/>
      <c r="NWQ9708" s="45"/>
      <c r="NWR9708" s="45"/>
      <c r="NWS9708" s="45"/>
      <c r="NWT9708" s="45"/>
      <c r="NWU9708" s="45"/>
      <c r="NWV9708" s="45"/>
      <c r="NWW9708" s="45"/>
      <c r="NWX9708" s="45"/>
      <c r="NWY9708" s="45"/>
      <c r="NWZ9708" s="45"/>
      <c r="NXA9708" s="45"/>
      <c r="NXB9708" s="45"/>
      <c r="NXC9708" s="45"/>
      <c r="NXD9708" s="45"/>
      <c r="NXE9708" s="45"/>
      <c r="NXF9708" s="45"/>
      <c r="NXG9708" s="45"/>
      <c r="NXH9708" s="45"/>
      <c r="NXI9708" s="45"/>
      <c r="NXJ9708" s="45"/>
      <c r="NXK9708" s="45"/>
      <c r="NXL9708" s="45"/>
      <c r="NXM9708" s="45"/>
      <c r="NXN9708" s="45"/>
      <c r="NXO9708" s="45"/>
      <c r="NXP9708" s="45"/>
      <c r="NXQ9708" s="45"/>
      <c r="NXR9708" s="45"/>
      <c r="NXS9708" s="45"/>
      <c r="NXT9708" s="45"/>
      <c r="NXU9708" s="45"/>
      <c r="NXV9708" s="45"/>
      <c r="NXW9708" s="45"/>
      <c r="NXX9708" s="45"/>
      <c r="NXY9708" s="45"/>
      <c r="NXZ9708" s="45"/>
      <c r="NYA9708" s="45"/>
      <c r="NYB9708" s="45"/>
      <c r="NYC9708" s="45"/>
      <c r="NYD9708" s="45"/>
      <c r="NYE9708" s="45"/>
      <c r="NYF9708" s="45"/>
      <c r="NYG9708" s="45"/>
      <c r="NYH9708" s="45"/>
      <c r="NYI9708" s="45"/>
      <c r="NYJ9708" s="45"/>
      <c r="NYK9708" s="45"/>
      <c r="NYL9708" s="45"/>
      <c r="NYM9708" s="45"/>
      <c r="NYN9708" s="45"/>
      <c r="NYO9708" s="45"/>
      <c r="NYP9708" s="45"/>
      <c r="NYQ9708" s="45"/>
      <c r="NYR9708" s="45"/>
      <c r="NYS9708" s="45"/>
      <c r="NYT9708" s="45"/>
      <c r="NYU9708" s="45"/>
      <c r="NYV9708" s="45"/>
      <c r="NYW9708" s="45"/>
      <c r="NYX9708" s="45"/>
      <c r="NYY9708" s="45"/>
      <c r="NYZ9708" s="45"/>
      <c r="NZA9708" s="45"/>
      <c r="NZB9708" s="45"/>
      <c r="NZC9708" s="45"/>
      <c r="NZD9708" s="45"/>
      <c r="NZE9708" s="45"/>
      <c r="NZF9708" s="45"/>
      <c r="NZG9708" s="45"/>
      <c r="NZH9708" s="45"/>
      <c r="NZI9708" s="45"/>
      <c r="NZJ9708" s="45"/>
      <c r="NZK9708" s="45"/>
      <c r="NZL9708" s="45"/>
      <c r="NZM9708" s="45"/>
      <c r="NZN9708" s="45"/>
      <c r="NZO9708" s="45"/>
      <c r="NZP9708" s="45"/>
      <c r="NZQ9708" s="45"/>
      <c r="NZR9708" s="45"/>
      <c r="NZS9708" s="45"/>
      <c r="NZT9708" s="45"/>
      <c r="NZU9708" s="45"/>
      <c r="NZV9708" s="45"/>
      <c r="NZW9708" s="45"/>
      <c r="NZX9708" s="45"/>
      <c r="NZY9708" s="45"/>
      <c r="NZZ9708" s="45"/>
      <c r="OAA9708" s="45"/>
      <c r="OAB9708" s="45"/>
      <c r="OAC9708" s="45"/>
      <c r="OAD9708" s="45"/>
      <c r="OAE9708" s="45"/>
      <c r="OAF9708" s="45"/>
      <c r="OAG9708" s="45"/>
      <c r="OAH9708" s="45"/>
      <c r="OAI9708" s="45"/>
      <c r="OAJ9708" s="45"/>
      <c r="OAK9708" s="45"/>
      <c r="OAL9708" s="45"/>
      <c r="OAM9708" s="45"/>
      <c r="OAN9708" s="45"/>
      <c r="OAO9708" s="45"/>
      <c r="OAP9708" s="45"/>
      <c r="OAQ9708" s="45"/>
      <c r="OAR9708" s="45"/>
      <c r="OAS9708" s="45"/>
      <c r="OAT9708" s="45"/>
      <c r="OAU9708" s="45"/>
      <c r="OAV9708" s="45"/>
      <c r="OAW9708" s="45"/>
      <c r="OAX9708" s="45"/>
      <c r="OAY9708" s="45"/>
      <c r="OAZ9708" s="45"/>
      <c r="OBA9708" s="45"/>
      <c r="OBB9708" s="45"/>
      <c r="OBC9708" s="45"/>
      <c r="OBD9708" s="45"/>
      <c r="OBE9708" s="45"/>
      <c r="OBF9708" s="45"/>
      <c r="OBG9708" s="45"/>
      <c r="OBH9708" s="45"/>
      <c r="OBI9708" s="45"/>
      <c r="OBJ9708" s="45"/>
      <c r="OBK9708" s="45"/>
      <c r="OBL9708" s="45"/>
      <c r="OBM9708" s="45"/>
      <c r="OBN9708" s="45"/>
      <c r="OBO9708" s="45"/>
      <c r="OBP9708" s="45"/>
      <c r="OBQ9708" s="45"/>
      <c r="OBR9708" s="45"/>
      <c r="OBS9708" s="45"/>
      <c r="OBT9708" s="45"/>
      <c r="OBU9708" s="45"/>
      <c r="OBV9708" s="45"/>
      <c r="OBW9708" s="45"/>
      <c r="OBX9708" s="45"/>
      <c r="OBY9708" s="45"/>
      <c r="OBZ9708" s="45"/>
      <c r="OCA9708" s="45"/>
      <c r="OCB9708" s="45"/>
      <c r="OCC9708" s="45"/>
      <c r="OCD9708" s="45"/>
      <c r="OCE9708" s="45"/>
      <c r="OCF9708" s="45"/>
      <c r="OCG9708" s="45"/>
      <c r="OCH9708" s="45"/>
      <c r="OCI9708" s="45"/>
      <c r="OCJ9708" s="45"/>
      <c r="OCK9708" s="45"/>
      <c r="OCL9708" s="45"/>
      <c r="OCM9708" s="45"/>
      <c r="OCN9708" s="45"/>
      <c r="OCO9708" s="45"/>
      <c r="OCP9708" s="45"/>
      <c r="OCQ9708" s="45"/>
      <c r="OCR9708" s="45"/>
      <c r="OCS9708" s="45"/>
      <c r="OCT9708" s="45"/>
      <c r="OCU9708" s="45"/>
      <c r="OCV9708" s="45"/>
      <c r="OCW9708" s="45"/>
      <c r="OCX9708" s="45"/>
      <c r="OCY9708" s="45"/>
      <c r="OCZ9708" s="45"/>
      <c r="ODA9708" s="45"/>
      <c r="ODB9708" s="45"/>
      <c r="ODC9708" s="45"/>
      <c r="ODD9708" s="45"/>
      <c r="ODE9708" s="45"/>
      <c r="ODF9708" s="45"/>
      <c r="ODG9708" s="45"/>
      <c r="ODH9708" s="45"/>
      <c r="ODI9708" s="45"/>
      <c r="ODJ9708" s="45"/>
      <c r="ODK9708" s="45"/>
      <c r="ODL9708" s="45"/>
      <c r="ODM9708" s="45"/>
      <c r="ODN9708" s="45"/>
      <c r="ODO9708" s="45"/>
      <c r="ODP9708" s="45"/>
      <c r="ODQ9708" s="45"/>
      <c r="ODR9708" s="45"/>
      <c r="ODS9708" s="45"/>
      <c r="ODT9708" s="45"/>
      <c r="ODU9708" s="45"/>
      <c r="ODV9708" s="45"/>
      <c r="ODW9708" s="45"/>
      <c r="ODX9708" s="45"/>
      <c r="ODY9708" s="45"/>
      <c r="ODZ9708" s="45"/>
      <c r="OEA9708" s="45"/>
      <c r="OEB9708" s="45"/>
      <c r="OEC9708" s="45"/>
      <c r="OED9708" s="45"/>
      <c r="OEE9708" s="45"/>
      <c r="OEF9708" s="45"/>
      <c r="OEG9708" s="45"/>
      <c r="OEH9708" s="45"/>
      <c r="OEI9708" s="45"/>
      <c r="OEJ9708" s="45"/>
      <c r="OEK9708" s="45"/>
      <c r="OEL9708" s="45"/>
      <c r="OEM9708" s="45"/>
      <c r="OEN9708" s="45"/>
      <c r="OEO9708" s="45"/>
      <c r="OEP9708" s="45"/>
      <c r="OEQ9708" s="45"/>
      <c r="OER9708" s="45"/>
      <c r="OES9708" s="45"/>
      <c r="OET9708" s="45"/>
      <c r="OEU9708" s="45"/>
      <c r="OEV9708" s="45"/>
      <c r="OEW9708" s="45"/>
      <c r="OEX9708" s="45"/>
      <c r="OEY9708" s="45"/>
      <c r="OEZ9708" s="45"/>
      <c r="OFA9708" s="45"/>
      <c r="OFB9708" s="45"/>
      <c r="OFC9708" s="45"/>
      <c r="OFD9708" s="45"/>
      <c r="OFE9708" s="45"/>
      <c r="OFF9708" s="45"/>
      <c r="OFG9708" s="45"/>
      <c r="OFH9708" s="45"/>
      <c r="OFI9708" s="45"/>
      <c r="OFJ9708" s="45"/>
      <c r="OFK9708" s="45"/>
      <c r="OFL9708" s="45"/>
      <c r="OFM9708" s="45"/>
      <c r="OFN9708" s="45"/>
      <c r="OFO9708" s="45"/>
      <c r="OFP9708" s="45"/>
      <c r="OFQ9708" s="45"/>
      <c r="OFR9708" s="45"/>
      <c r="OFS9708" s="45"/>
      <c r="OFT9708" s="45"/>
      <c r="OFU9708" s="45"/>
      <c r="OFV9708" s="45"/>
      <c r="OFW9708" s="45"/>
      <c r="OFX9708" s="45"/>
      <c r="OFY9708" s="45"/>
      <c r="OFZ9708" s="45"/>
      <c r="OGA9708" s="45"/>
      <c r="OGB9708" s="45"/>
      <c r="OGC9708" s="45"/>
      <c r="OGD9708" s="45"/>
      <c r="OGE9708" s="45"/>
      <c r="OGF9708" s="45"/>
      <c r="OGG9708" s="45"/>
      <c r="OGH9708" s="45"/>
      <c r="OGI9708" s="45"/>
      <c r="OGJ9708" s="45"/>
      <c r="OGK9708" s="45"/>
      <c r="OGL9708" s="45"/>
      <c r="OGM9708" s="45"/>
      <c r="OGN9708" s="45"/>
      <c r="OGO9708" s="45"/>
      <c r="OGP9708" s="45"/>
      <c r="OGQ9708" s="45"/>
      <c r="OGR9708" s="45"/>
      <c r="OGS9708" s="45"/>
      <c r="OGT9708" s="45"/>
      <c r="OGU9708" s="45"/>
      <c r="OGV9708" s="45"/>
      <c r="OGW9708" s="45"/>
      <c r="OGX9708" s="45"/>
      <c r="OGY9708" s="45"/>
      <c r="OGZ9708" s="45"/>
      <c r="OHA9708" s="45"/>
      <c r="OHB9708" s="45"/>
      <c r="OHC9708" s="45"/>
      <c r="OHD9708" s="45"/>
      <c r="OHE9708" s="45"/>
      <c r="OHF9708" s="45"/>
      <c r="OHG9708" s="45"/>
      <c r="OHH9708" s="45"/>
      <c r="OHI9708" s="45"/>
      <c r="OHJ9708" s="45"/>
      <c r="OHK9708" s="45"/>
      <c r="OHL9708" s="45"/>
      <c r="OHM9708" s="45"/>
      <c r="OHN9708" s="45"/>
      <c r="OHO9708" s="45"/>
      <c r="OHP9708" s="45"/>
      <c r="OHQ9708" s="45"/>
      <c r="OHR9708" s="45"/>
      <c r="OHS9708" s="45"/>
      <c r="OHT9708" s="45"/>
      <c r="OHU9708" s="45"/>
      <c r="OHV9708" s="45"/>
      <c r="OHW9708" s="45"/>
      <c r="OHX9708" s="45"/>
      <c r="OHY9708" s="45"/>
      <c r="OHZ9708" s="45"/>
      <c r="OIA9708" s="45"/>
      <c r="OIB9708" s="45"/>
      <c r="OIC9708" s="45"/>
      <c r="OID9708" s="45"/>
      <c r="OIE9708" s="45"/>
      <c r="OIF9708" s="45"/>
      <c r="OIG9708" s="45"/>
      <c r="OIH9708" s="45"/>
      <c r="OII9708" s="45"/>
      <c r="OIJ9708" s="45"/>
      <c r="OIK9708" s="45"/>
      <c r="OIL9708" s="45"/>
      <c r="OIM9708" s="45"/>
      <c r="OIN9708" s="45"/>
      <c r="OIO9708" s="45"/>
      <c r="OIP9708" s="45"/>
      <c r="OIQ9708" s="45"/>
      <c r="OIR9708" s="45"/>
      <c r="OIS9708" s="45"/>
      <c r="OIT9708" s="45"/>
      <c r="OIU9708" s="45"/>
      <c r="OIV9708" s="45"/>
      <c r="OIW9708" s="45"/>
      <c r="OIX9708" s="45"/>
      <c r="OIY9708" s="45"/>
      <c r="OIZ9708" s="45"/>
      <c r="OJA9708" s="45"/>
      <c r="OJB9708" s="45"/>
      <c r="OJC9708" s="45"/>
      <c r="OJD9708" s="45"/>
      <c r="OJE9708" s="45"/>
      <c r="OJF9708" s="45"/>
      <c r="OJG9708" s="45"/>
      <c r="OJH9708" s="45"/>
      <c r="OJI9708" s="45"/>
      <c r="OJJ9708" s="45"/>
      <c r="OJK9708" s="45"/>
      <c r="OJL9708" s="45"/>
      <c r="OJM9708" s="45"/>
      <c r="OJN9708" s="45"/>
      <c r="OJO9708" s="45"/>
      <c r="OJP9708" s="45"/>
      <c r="OJQ9708" s="45"/>
      <c r="OJR9708" s="45"/>
      <c r="OJS9708" s="45"/>
      <c r="OJT9708" s="45"/>
      <c r="OJU9708" s="45"/>
      <c r="OJV9708" s="45"/>
      <c r="OJW9708" s="45"/>
      <c r="OJX9708" s="45"/>
      <c r="OJY9708" s="45"/>
      <c r="OJZ9708" s="45"/>
      <c r="OKA9708" s="45"/>
      <c r="OKB9708" s="45"/>
      <c r="OKC9708" s="45"/>
      <c r="OKD9708" s="45"/>
      <c r="OKE9708" s="45"/>
      <c r="OKF9708" s="45"/>
      <c r="OKG9708" s="45"/>
      <c r="OKH9708" s="45"/>
      <c r="OKI9708" s="45"/>
      <c r="OKJ9708" s="45"/>
      <c r="OKK9708" s="45"/>
      <c r="OKL9708" s="45"/>
      <c r="OKM9708" s="45"/>
      <c r="OKN9708" s="45"/>
      <c r="OKO9708" s="45"/>
      <c r="OKP9708" s="45"/>
      <c r="OKQ9708" s="45"/>
      <c r="OKR9708" s="45"/>
      <c r="OKS9708" s="45"/>
      <c r="OKT9708" s="45"/>
      <c r="OKU9708" s="45"/>
      <c r="OKV9708" s="45"/>
      <c r="OKW9708" s="45"/>
      <c r="OKX9708" s="45"/>
      <c r="OKY9708" s="45"/>
      <c r="OKZ9708" s="45"/>
      <c r="OLA9708" s="45"/>
      <c r="OLB9708" s="45"/>
      <c r="OLC9708" s="45"/>
      <c r="OLD9708" s="45"/>
      <c r="OLE9708" s="45"/>
      <c r="OLF9708" s="45"/>
      <c r="OLG9708" s="45"/>
      <c r="OLH9708" s="45"/>
      <c r="OLI9708" s="45"/>
      <c r="OLJ9708" s="45"/>
      <c r="OLK9708" s="45"/>
      <c r="OLL9708" s="45"/>
      <c r="OLM9708" s="45"/>
      <c r="OLN9708" s="45"/>
      <c r="OLO9708" s="45"/>
      <c r="OLP9708" s="45"/>
      <c r="OLQ9708" s="45"/>
      <c r="OLR9708" s="45"/>
      <c r="OLS9708" s="45"/>
      <c r="OLT9708" s="45"/>
      <c r="OLU9708" s="45"/>
      <c r="OLV9708" s="45"/>
      <c r="OLW9708" s="45"/>
      <c r="OLX9708" s="45"/>
      <c r="OLY9708" s="45"/>
      <c r="OLZ9708" s="45"/>
      <c r="OMA9708" s="45"/>
      <c r="OMB9708" s="45"/>
      <c r="OMC9708" s="45"/>
      <c r="OMD9708" s="45"/>
      <c r="OME9708" s="45"/>
      <c r="OMF9708" s="45"/>
      <c r="OMG9708" s="45"/>
      <c r="OMH9708" s="45"/>
      <c r="OMI9708" s="45"/>
      <c r="OMJ9708" s="45"/>
      <c r="OMK9708" s="45"/>
      <c r="OML9708" s="45"/>
      <c r="OMM9708" s="45"/>
      <c r="OMN9708" s="45"/>
      <c r="OMO9708" s="45"/>
      <c r="OMP9708" s="45"/>
      <c r="OMQ9708" s="45"/>
      <c r="OMR9708" s="45"/>
      <c r="OMS9708" s="45"/>
      <c r="OMT9708" s="45"/>
      <c r="OMU9708" s="45"/>
      <c r="OMV9708" s="45"/>
      <c r="OMW9708" s="45"/>
      <c r="OMX9708" s="45"/>
      <c r="OMY9708" s="45"/>
      <c r="OMZ9708" s="45"/>
      <c r="ONA9708" s="45"/>
      <c r="ONB9708" s="45"/>
      <c r="ONC9708" s="45"/>
      <c r="OND9708" s="45"/>
      <c r="ONE9708" s="45"/>
      <c r="ONF9708" s="45"/>
      <c r="ONG9708" s="45"/>
      <c r="ONH9708" s="45"/>
      <c r="ONI9708" s="45"/>
      <c r="ONJ9708" s="45"/>
      <c r="ONK9708" s="45"/>
      <c r="ONL9708" s="45"/>
      <c r="ONM9708" s="45"/>
      <c r="ONN9708" s="45"/>
      <c r="ONO9708" s="45"/>
      <c r="ONP9708" s="45"/>
      <c r="ONQ9708" s="45"/>
      <c r="ONR9708" s="45"/>
      <c r="ONS9708" s="45"/>
      <c r="ONT9708" s="45"/>
      <c r="ONU9708" s="45"/>
      <c r="ONV9708" s="45"/>
      <c r="ONW9708" s="45"/>
      <c r="ONX9708" s="45"/>
      <c r="ONY9708" s="45"/>
      <c r="ONZ9708" s="45"/>
      <c r="OOA9708" s="45"/>
      <c r="OOB9708" s="45"/>
      <c r="OOC9708" s="45"/>
      <c r="OOD9708" s="45"/>
      <c r="OOE9708" s="45"/>
      <c r="OOF9708" s="45"/>
      <c r="OOG9708" s="45"/>
      <c r="OOH9708" s="45"/>
      <c r="OOI9708" s="45"/>
      <c r="OOJ9708" s="45"/>
      <c r="OOK9708" s="45"/>
      <c r="OOL9708" s="45"/>
      <c r="OOM9708" s="45"/>
      <c r="OON9708" s="45"/>
      <c r="OOO9708" s="45"/>
      <c r="OOP9708" s="45"/>
      <c r="OOQ9708" s="45"/>
      <c r="OOR9708" s="45"/>
      <c r="OOS9708" s="45"/>
      <c r="OOT9708" s="45"/>
      <c r="OOU9708" s="45"/>
      <c r="OOV9708" s="45"/>
      <c r="OOW9708" s="45"/>
      <c r="OOX9708" s="45"/>
      <c r="OOY9708" s="45"/>
      <c r="OOZ9708" s="45"/>
      <c r="OPA9708" s="45"/>
      <c r="OPB9708" s="45"/>
      <c r="OPC9708" s="45"/>
      <c r="OPD9708" s="45"/>
      <c r="OPE9708" s="45"/>
      <c r="OPF9708" s="45"/>
      <c r="OPG9708" s="45"/>
      <c r="OPH9708" s="45"/>
      <c r="OPI9708" s="45"/>
      <c r="OPJ9708" s="45"/>
      <c r="OPK9708" s="45"/>
      <c r="OPL9708" s="45"/>
      <c r="OPM9708" s="45"/>
      <c r="OPN9708" s="45"/>
      <c r="OPO9708" s="45"/>
      <c r="OPP9708" s="45"/>
      <c r="OPQ9708" s="45"/>
      <c r="OPR9708" s="45"/>
      <c r="OPS9708" s="45"/>
      <c r="OPT9708" s="45"/>
      <c r="OPU9708" s="45"/>
      <c r="OPV9708" s="45"/>
      <c r="OPW9708" s="45"/>
      <c r="OPX9708" s="45"/>
      <c r="OPY9708" s="45"/>
      <c r="OPZ9708" s="45"/>
      <c r="OQA9708" s="45"/>
      <c r="OQB9708" s="45"/>
      <c r="OQC9708" s="45"/>
      <c r="OQD9708" s="45"/>
      <c r="OQE9708" s="45"/>
      <c r="OQF9708" s="45"/>
      <c r="OQG9708" s="45"/>
      <c r="OQH9708" s="45"/>
      <c r="OQI9708" s="45"/>
      <c r="OQJ9708" s="45"/>
      <c r="OQK9708" s="45"/>
      <c r="OQL9708" s="45"/>
      <c r="OQM9708" s="45"/>
      <c r="OQN9708" s="45"/>
      <c r="OQO9708" s="45"/>
      <c r="OQP9708" s="45"/>
      <c r="OQQ9708" s="45"/>
      <c r="OQR9708" s="45"/>
      <c r="OQS9708" s="45"/>
      <c r="OQT9708" s="45"/>
      <c r="OQU9708" s="45"/>
      <c r="OQV9708" s="45"/>
      <c r="OQW9708" s="45"/>
      <c r="OQX9708" s="45"/>
      <c r="OQY9708" s="45"/>
      <c r="OQZ9708" s="45"/>
      <c r="ORA9708" s="45"/>
      <c r="ORB9708" s="45"/>
      <c r="ORC9708" s="45"/>
      <c r="ORD9708" s="45"/>
      <c r="ORE9708" s="45"/>
      <c r="ORF9708" s="45"/>
      <c r="ORG9708" s="45"/>
      <c r="ORH9708" s="45"/>
      <c r="ORI9708" s="45"/>
      <c r="ORJ9708" s="45"/>
      <c r="ORK9708" s="45"/>
      <c r="ORL9708" s="45"/>
      <c r="ORM9708" s="45"/>
      <c r="ORN9708" s="45"/>
      <c r="ORO9708" s="45"/>
      <c r="ORP9708" s="45"/>
      <c r="ORQ9708" s="45"/>
      <c r="ORR9708" s="45"/>
      <c r="ORS9708" s="45"/>
      <c r="ORT9708" s="45"/>
      <c r="ORU9708" s="45"/>
      <c r="ORV9708" s="45"/>
      <c r="ORW9708" s="45"/>
      <c r="ORX9708" s="45"/>
      <c r="ORY9708" s="45"/>
      <c r="ORZ9708" s="45"/>
      <c r="OSA9708" s="45"/>
      <c r="OSB9708" s="45"/>
      <c r="OSC9708" s="45"/>
      <c r="OSD9708" s="45"/>
      <c r="OSE9708" s="45"/>
      <c r="OSF9708" s="45"/>
      <c r="OSG9708" s="45"/>
      <c r="OSH9708" s="45"/>
      <c r="OSI9708" s="45"/>
      <c r="OSJ9708" s="45"/>
      <c r="OSK9708" s="45"/>
      <c r="OSL9708" s="45"/>
      <c r="OSM9708" s="45"/>
      <c r="OSN9708" s="45"/>
      <c r="OSO9708" s="45"/>
      <c r="OSP9708" s="45"/>
      <c r="OSQ9708" s="45"/>
      <c r="OSR9708" s="45"/>
      <c r="OSS9708" s="45"/>
      <c r="OST9708" s="45"/>
      <c r="OSU9708" s="45"/>
      <c r="OSV9708" s="45"/>
      <c r="OSW9708" s="45"/>
      <c r="OSX9708" s="45"/>
      <c r="OSY9708" s="45"/>
      <c r="OSZ9708" s="45"/>
      <c r="OTA9708" s="45"/>
      <c r="OTB9708" s="45"/>
      <c r="OTC9708" s="45"/>
      <c r="OTD9708" s="45"/>
      <c r="OTE9708" s="45"/>
      <c r="OTF9708" s="45"/>
      <c r="OTG9708" s="45"/>
      <c r="OTH9708" s="45"/>
      <c r="OTI9708" s="45"/>
      <c r="OTJ9708" s="45"/>
      <c r="OTK9708" s="45"/>
      <c r="OTL9708" s="45"/>
      <c r="OTM9708" s="45"/>
      <c r="OTN9708" s="45"/>
      <c r="OTO9708" s="45"/>
      <c r="OTP9708" s="45"/>
      <c r="OTQ9708" s="45"/>
      <c r="OTR9708" s="45"/>
      <c r="OTS9708" s="45"/>
      <c r="OTT9708" s="45"/>
      <c r="OTU9708" s="45"/>
      <c r="OTV9708" s="45"/>
      <c r="OTW9708" s="45"/>
      <c r="OTX9708" s="45"/>
      <c r="OTY9708" s="45"/>
      <c r="OTZ9708" s="45"/>
      <c r="OUA9708" s="45"/>
      <c r="OUB9708" s="45"/>
      <c r="OUC9708" s="45"/>
      <c r="OUD9708" s="45"/>
      <c r="OUE9708" s="45"/>
      <c r="OUF9708" s="45"/>
      <c r="OUG9708" s="45"/>
      <c r="OUH9708" s="45"/>
      <c r="OUI9708" s="45"/>
      <c r="OUJ9708" s="45"/>
      <c r="OUK9708" s="45"/>
      <c r="OUL9708" s="45"/>
      <c r="OUM9708" s="45"/>
      <c r="OUN9708" s="45"/>
      <c r="OUO9708" s="45"/>
      <c r="OUP9708" s="45"/>
      <c r="OUQ9708" s="45"/>
      <c r="OUR9708" s="45"/>
      <c r="OUS9708" s="45"/>
      <c r="OUT9708" s="45"/>
      <c r="OUU9708" s="45"/>
      <c r="OUV9708" s="45"/>
      <c r="OUW9708" s="45"/>
      <c r="OUX9708" s="45"/>
      <c r="OUY9708" s="45"/>
      <c r="OUZ9708" s="45"/>
      <c r="OVA9708" s="45"/>
      <c r="OVB9708" s="45"/>
      <c r="OVC9708" s="45"/>
      <c r="OVD9708" s="45"/>
      <c r="OVE9708" s="45"/>
      <c r="OVF9708" s="45"/>
      <c r="OVG9708" s="45"/>
      <c r="OVH9708" s="45"/>
      <c r="OVI9708" s="45"/>
      <c r="OVJ9708" s="45"/>
      <c r="OVK9708" s="45"/>
      <c r="OVL9708" s="45"/>
      <c r="OVM9708" s="45"/>
      <c r="OVN9708" s="45"/>
      <c r="OVO9708" s="45"/>
      <c r="OVP9708" s="45"/>
      <c r="OVQ9708" s="45"/>
      <c r="OVR9708" s="45"/>
      <c r="OVS9708" s="45"/>
      <c r="OVT9708" s="45"/>
      <c r="OVU9708" s="45"/>
      <c r="OVV9708" s="45"/>
      <c r="OVW9708" s="45"/>
      <c r="OVX9708" s="45"/>
      <c r="OVY9708" s="45"/>
      <c r="OVZ9708" s="45"/>
      <c r="OWA9708" s="45"/>
      <c r="OWB9708" s="45"/>
      <c r="OWC9708" s="45"/>
      <c r="OWD9708" s="45"/>
      <c r="OWE9708" s="45"/>
      <c r="OWF9708" s="45"/>
      <c r="OWG9708" s="45"/>
      <c r="OWH9708" s="45"/>
      <c r="OWI9708" s="45"/>
      <c r="OWJ9708" s="45"/>
      <c r="OWK9708" s="45"/>
      <c r="OWL9708" s="45"/>
      <c r="OWM9708" s="45"/>
      <c r="OWN9708" s="45"/>
      <c r="OWO9708" s="45"/>
      <c r="OWP9708" s="45"/>
      <c r="OWQ9708" s="45"/>
      <c r="OWR9708" s="45"/>
      <c r="OWS9708" s="45"/>
      <c r="OWT9708" s="45"/>
      <c r="OWU9708" s="45"/>
      <c r="OWV9708" s="45"/>
      <c r="OWW9708" s="45"/>
      <c r="OWX9708" s="45"/>
      <c r="OWY9708" s="45"/>
      <c r="OWZ9708" s="45"/>
      <c r="OXA9708" s="45"/>
      <c r="OXB9708" s="45"/>
      <c r="OXC9708" s="45"/>
      <c r="OXD9708" s="45"/>
      <c r="OXE9708" s="45"/>
      <c r="OXF9708" s="45"/>
      <c r="OXG9708" s="45"/>
      <c r="OXH9708" s="45"/>
      <c r="OXI9708" s="45"/>
      <c r="OXJ9708" s="45"/>
      <c r="OXK9708" s="45"/>
      <c r="OXL9708" s="45"/>
      <c r="OXM9708" s="45"/>
      <c r="OXN9708" s="45"/>
      <c r="OXO9708" s="45"/>
      <c r="OXP9708" s="45"/>
      <c r="OXQ9708" s="45"/>
      <c r="OXR9708" s="45"/>
      <c r="OXS9708" s="45"/>
      <c r="OXT9708" s="45"/>
      <c r="OXU9708" s="45"/>
      <c r="OXV9708" s="45"/>
      <c r="OXW9708" s="45"/>
      <c r="OXX9708" s="45"/>
      <c r="OXY9708" s="45"/>
      <c r="OXZ9708" s="45"/>
      <c r="OYA9708" s="45"/>
      <c r="OYB9708" s="45"/>
      <c r="OYC9708" s="45"/>
      <c r="OYD9708" s="45"/>
      <c r="OYE9708" s="45"/>
      <c r="OYF9708" s="45"/>
      <c r="OYG9708" s="45"/>
      <c r="OYH9708" s="45"/>
      <c r="OYI9708" s="45"/>
      <c r="OYJ9708" s="45"/>
      <c r="OYK9708" s="45"/>
      <c r="OYL9708" s="45"/>
      <c r="OYM9708" s="45"/>
      <c r="OYN9708" s="45"/>
      <c r="OYO9708" s="45"/>
      <c r="OYP9708" s="45"/>
      <c r="OYQ9708" s="45"/>
      <c r="OYR9708" s="45"/>
      <c r="OYS9708" s="45"/>
      <c r="OYT9708" s="45"/>
      <c r="OYU9708" s="45"/>
      <c r="OYV9708" s="45"/>
      <c r="OYW9708" s="45"/>
      <c r="OYX9708" s="45"/>
      <c r="OYY9708" s="45"/>
      <c r="OYZ9708" s="45"/>
      <c r="OZA9708" s="45"/>
      <c r="OZB9708" s="45"/>
      <c r="OZC9708" s="45"/>
      <c r="OZD9708" s="45"/>
      <c r="OZE9708" s="45"/>
      <c r="OZF9708" s="45"/>
      <c r="OZG9708" s="45"/>
      <c r="OZH9708" s="45"/>
      <c r="OZI9708" s="45"/>
      <c r="OZJ9708" s="45"/>
      <c r="OZK9708" s="45"/>
      <c r="OZL9708" s="45"/>
      <c r="OZM9708" s="45"/>
      <c r="OZN9708" s="45"/>
      <c r="OZO9708" s="45"/>
      <c r="OZP9708" s="45"/>
      <c r="OZQ9708" s="45"/>
      <c r="OZR9708" s="45"/>
      <c r="OZS9708" s="45"/>
      <c r="OZT9708" s="45"/>
      <c r="OZU9708" s="45"/>
      <c r="OZV9708" s="45"/>
      <c r="OZW9708" s="45"/>
      <c r="OZX9708" s="45"/>
      <c r="OZY9708" s="45"/>
      <c r="OZZ9708" s="45"/>
      <c r="PAA9708" s="45"/>
      <c r="PAB9708" s="45"/>
      <c r="PAC9708" s="45"/>
      <c r="PAD9708" s="45"/>
      <c r="PAE9708" s="45"/>
      <c r="PAF9708" s="45"/>
      <c r="PAG9708" s="45"/>
      <c r="PAH9708" s="45"/>
      <c r="PAI9708" s="45"/>
      <c r="PAJ9708" s="45"/>
      <c r="PAK9708" s="45"/>
      <c r="PAL9708" s="45"/>
      <c r="PAM9708" s="45"/>
      <c r="PAN9708" s="45"/>
      <c r="PAO9708" s="45"/>
      <c r="PAP9708" s="45"/>
      <c r="PAQ9708" s="45"/>
      <c r="PAR9708" s="45"/>
      <c r="PAS9708" s="45"/>
      <c r="PAT9708" s="45"/>
      <c r="PAU9708" s="45"/>
      <c r="PAV9708" s="45"/>
      <c r="PAW9708" s="45"/>
      <c r="PAX9708" s="45"/>
      <c r="PAY9708" s="45"/>
      <c r="PAZ9708" s="45"/>
      <c r="PBA9708" s="45"/>
      <c r="PBB9708" s="45"/>
      <c r="PBC9708" s="45"/>
      <c r="PBD9708" s="45"/>
      <c r="PBE9708" s="45"/>
      <c r="PBF9708" s="45"/>
      <c r="PBG9708" s="45"/>
      <c r="PBH9708" s="45"/>
      <c r="PBI9708" s="45"/>
      <c r="PBJ9708" s="45"/>
      <c r="PBK9708" s="45"/>
      <c r="PBL9708" s="45"/>
      <c r="PBM9708" s="45"/>
      <c r="PBN9708" s="45"/>
      <c r="PBO9708" s="45"/>
      <c r="PBP9708" s="45"/>
      <c r="PBQ9708" s="45"/>
      <c r="PBR9708" s="45"/>
      <c r="PBS9708" s="45"/>
      <c r="PBT9708" s="45"/>
      <c r="PBU9708" s="45"/>
      <c r="PBV9708" s="45"/>
      <c r="PBW9708" s="45"/>
      <c r="PBX9708" s="45"/>
      <c r="PBY9708" s="45"/>
      <c r="PBZ9708" s="45"/>
      <c r="PCA9708" s="45"/>
      <c r="PCB9708" s="45"/>
      <c r="PCC9708" s="45"/>
      <c r="PCD9708" s="45"/>
      <c r="PCE9708" s="45"/>
      <c r="PCF9708" s="45"/>
      <c r="PCG9708" s="45"/>
      <c r="PCH9708" s="45"/>
      <c r="PCI9708" s="45"/>
      <c r="PCJ9708" s="45"/>
      <c r="PCK9708" s="45"/>
      <c r="PCL9708" s="45"/>
      <c r="PCM9708" s="45"/>
      <c r="PCN9708" s="45"/>
      <c r="PCO9708" s="45"/>
      <c r="PCP9708" s="45"/>
      <c r="PCQ9708" s="45"/>
      <c r="PCR9708" s="45"/>
      <c r="PCS9708" s="45"/>
      <c r="PCT9708" s="45"/>
      <c r="PCU9708" s="45"/>
      <c r="PCV9708" s="45"/>
      <c r="PCW9708" s="45"/>
      <c r="PCX9708" s="45"/>
      <c r="PCY9708" s="45"/>
      <c r="PCZ9708" s="45"/>
      <c r="PDA9708" s="45"/>
      <c r="PDB9708" s="45"/>
      <c r="PDC9708" s="45"/>
      <c r="PDD9708" s="45"/>
      <c r="PDE9708" s="45"/>
      <c r="PDF9708" s="45"/>
      <c r="PDG9708" s="45"/>
      <c r="PDH9708" s="45"/>
      <c r="PDI9708" s="45"/>
      <c r="PDJ9708" s="45"/>
      <c r="PDK9708" s="45"/>
      <c r="PDL9708" s="45"/>
      <c r="PDM9708" s="45"/>
      <c r="PDN9708" s="45"/>
      <c r="PDO9708" s="45"/>
      <c r="PDP9708" s="45"/>
      <c r="PDQ9708" s="45"/>
      <c r="PDR9708" s="45"/>
      <c r="PDS9708" s="45"/>
      <c r="PDT9708" s="45"/>
      <c r="PDU9708" s="45"/>
      <c r="PDV9708" s="45"/>
      <c r="PDW9708" s="45"/>
      <c r="PDX9708" s="45"/>
      <c r="PDY9708" s="45"/>
      <c r="PDZ9708" s="45"/>
      <c r="PEA9708" s="45"/>
      <c r="PEB9708" s="45"/>
      <c r="PEC9708" s="45"/>
      <c r="PED9708" s="45"/>
      <c r="PEE9708" s="45"/>
      <c r="PEF9708" s="45"/>
      <c r="PEG9708" s="45"/>
      <c r="PEH9708" s="45"/>
      <c r="PEI9708" s="45"/>
      <c r="PEJ9708" s="45"/>
      <c r="PEK9708" s="45"/>
      <c r="PEL9708" s="45"/>
      <c r="PEM9708" s="45"/>
      <c r="PEN9708" s="45"/>
      <c r="PEO9708" s="45"/>
      <c r="PEP9708" s="45"/>
      <c r="PEQ9708" s="45"/>
      <c r="PER9708" s="45"/>
      <c r="PES9708" s="45"/>
      <c r="PET9708" s="45"/>
      <c r="PEU9708" s="45"/>
      <c r="PEV9708" s="45"/>
      <c r="PEW9708" s="45"/>
      <c r="PEX9708" s="45"/>
      <c r="PEY9708" s="45"/>
      <c r="PEZ9708" s="45"/>
      <c r="PFA9708" s="45"/>
      <c r="PFB9708" s="45"/>
      <c r="PFC9708" s="45"/>
      <c r="PFD9708" s="45"/>
      <c r="PFE9708" s="45"/>
      <c r="PFF9708" s="45"/>
      <c r="PFG9708" s="45"/>
      <c r="PFH9708" s="45"/>
      <c r="PFI9708" s="45"/>
      <c r="PFJ9708" s="45"/>
      <c r="PFK9708" s="45"/>
      <c r="PFL9708" s="45"/>
      <c r="PFM9708" s="45"/>
      <c r="PFN9708" s="45"/>
      <c r="PFO9708" s="45"/>
      <c r="PFP9708" s="45"/>
      <c r="PFQ9708" s="45"/>
      <c r="PFR9708" s="45"/>
      <c r="PFS9708" s="45"/>
      <c r="PFT9708" s="45"/>
      <c r="PFU9708" s="45"/>
      <c r="PFV9708" s="45"/>
      <c r="PFW9708" s="45"/>
      <c r="PFX9708" s="45"/>
      <c r="PFY9708" s="45"/>
      <c r="PFZ9708" s="45"/>
      <c r="PGA9708" s="45"/>
      <c r="PGB9708" s="45"/>
      <c r="PGC9708" s="45"/>
      <c r="PGD9708" s="45"/>
      <c r="PGE9708" s="45"/>
      <c r="PGF9708" s="45"/>
      <c r="PGG9708" s="45"/>
      <c r="PGH9708" s="45"/>
      <c r="PGI9708" s="45"/>
      <c r="PGJ9708" s="45"/>
      <c r="PGK9708" s="45"/>
      <c r="PGL9708" s="45"/>
      <c r="PGM9708" s="45"/>
      <c r="PGN9708" s="45"/>
      <c r="PGO9708" s="45"/>
      <c r="PGP9708" s="45"/>
      <c r="PGQ9708" s="45"/>
      <c r="PGR9708" s="45"/>
      <c r="PGS9708" s="45"/>
      <c r="PGT9708" s="45"/>
      <c r="PGU9708" s="45"/>
      <c r="PGV9708" s="45"/>
      <c r="PGW9708" s="45"/>
      <c r="PGX9708" s="45"/>
      <c r="PGY9708" s="45"/>
      <c r="PGZ9708" s="45"/>
      <c r="PHA9708" s="45"/>
      <c r="PHB9708" s="45"/>
      <c r="PHC9708" s="45"/>
      <c r="PHD9708" s="45"/>
      <c r="PHE9708" s="45"/>
      <c r="PHF9708" s="45"/>
      <c r="PHG9708" s="45"/>
      <c r="PHH9708" s="45"/>
      <c r="PHI9708" s="45"/>
      <c r="PHJ9708" s="45"/>
      <c r="PHK9708" s="45"/>
      <c r="PHL9708" s="45"/>
      <c r="PHM9708" s="45"/>
      <c r="PHN9708" s="45"/>
      <c r="PHO9708" s="45"/>
      <c r="PHP9708" s="45"/>
      <c r="PHQ9708" s="45"/>
      <c r="PHR9708" s="45"/>
      <c r="PHS9708" s="45"/>
      <c r="PHT9708" s="45"/>
      <c r="PHU9708" s="45"/>
      <c r="PHV9708" s="45"/>
      <c r="PHW9708" s="45"/>
      <c r="PHX9708" s="45"/>
      <c r="PHY9708" s="45"/>
      <c r="PHZ9708" s="45"/>
      <c r="PIA9708" s="45"/>
      <c r="PIB9708" s="45"/>
      <c r="PIC9708" s="45"/>
      <c r="PID9708" s="45"/>
      <c r="PIE9708" s="45"/>
      <c r="PIF9708" s="45"/>
      <c r="PIG9708" s="45"/>
      <c r="PIH9708" s="45"/>
      <c r="PII9708" s="45"/>
      <c r="PIJ9708" s="45"/>
      <c r="PIK9708" s="45"/>
      <c r="PIL9708" s="45"/>
      <c r="PIM9708" s="45"/>
      <c r="PIN9708" s="45"/>
      <c r="PIO9708" s="45"/>
      <c r="PIP9708" s="45"/>
      <c r="PIQ9708" s="45"/>
      <c r="PIR9708" s="45"/>
      <c r="PIS9708" s="45"/>
      <c r="PIT9708" s="45"/>
      <c r="PIU9708" s="45"/>
      <c r="PIV9708" s="45"/>
      <c r="PIW9708" s="45"/>
      <c r="PIX9708" s="45"/>
      <c r="PIY9708" s="45"/>
      <c r="PIZ9708" s="45"/>
      <c r="PJA9708" s="45"/>
      <c r="PJB9708" s="45"/>
      <c r="PJC9708" s="45"/>
      <c r="PJD9708" s="45"/>
      <c r="PJE9708" s="45"/>
      <c r="PJF9708" s="45"/>
      <c r="PJG9708" s="45"/>
      <c r="PJH9708" s="45"/>
      <c r="PJI9708" s="45"/>
      <c r="PJJ9708" s="45"/>
      <c r="PJK9708" s="45"/>
      <c r="PJL9708" s="45"/>
      <c r="PJM9708" s="45"/>
      <c r="PJN9708" s="45"/>
      <c r="PJO9708" s="45"/>
      <c r="PJP9708" s="45"/>
      <c r="PJQ9708" s="45"/>
      <c r="PJR9708" s="45"/>
      <c r="PJS9708" s="45"/>
      <c r="PJT9708" s="45"/>
      <c r="PJU9708" s="45"/>
      <c r="PJV9708" s="45"/>
      <c r="PJW9708" s="45"/>
      <c r="PJX9708" s="45"/>
      <c r="PJY9708" s="45"/>
      <c r="PJZ9708" s="45"/>
      <c r="PKA9708" s="45"/>
      <c r="PKB9708" s="45"/>
      <c r="PKC9708" s="45"/>
      <c r="PKD9708" s="45"/>
      <c r="PKE9708" s="45"/>
      <c r="PKF9708" s="45"/>
      <c r="PKG9708" s="45"/>
      <c r="PKH9708" s="45"/>
      <c r="PKI9708" s="45"/>
      <c r="PKJ9708" s="45"/>
      <c r="PKK9708" s="45"/>
      <c r="PKL9708" s="45"/>
      <c r="PKM9708" s="45"/>
      <c r="PKN9708" s="45"/>
      <c r="PKO9708" s="45"/>
      <c r="PKP9708" s="45"/>
      <c r="PKQ9708" s="45"/>
      <c r="PKR9708" s="45"/>
      <c r="PKS9708" s="45"/>
      <c r="PKT9708" s="45"/>
      <c r="PKU9708" s="45"/>
      <c r="PKV9708" s="45"/>
      <c r="PKW9708" s="45"/>
      <c r="PKX9708" s="45"/>
      <c r="PKY9708" s="45"/>
      <c r="PKZ9708" s="45"/>
      <c r="PLA9708" s="45"/>
      <c r="PLB9708" s="45"/>
      <c r="PLC9708" s="45"/>
      <c r="PLD9708" s="45"/>
      <c r="PLE9708" s="45"/>
      <c r="PLF9708" s="45"/>
      <c r="PLG9708" s="45"/>
      <c r="PLH9708" s="45"/>
      <c r="PLI9708" s="45"/>
      <c r="PLJ9708" s="45"/>
      <c r="PLK9708" s="45"/>
      <c r="PLL9708" s="45"/>
      <c r="PLM9708" s="45"/>
      <c r="PLN9708" s="45"/>
      <c r="PLO9708" s="45"/>
      <c r="PLP9708" s="45"/>
      <c r="PLQ9708" s="45"/>
      <c r="PLR9708" s="45"/>
      <c r="PLS9708" s="45"/>
      <c r="PLT9708" s="45"/>
      <c r="PLU9708" s="45"/>
      <c r="PLV9708" s="45"/>
      <c r="PLW9708" s="45"/>
      <c r="PLX9708" s="45"/>
      <c r="PLY9708" s="45"/>
      <c r="PLZ9708" s="45"/>
      <c r="PMA9708" s="45"/>
      <c r="PMB9708" s="45"/>
      <c r="PMC9708" s="45"/>
      <c r="PMD9708" s="45"/>
      <c r="PME9708" s="45"/>
      <c r="PMF9708" s="45"/>
      <c r="PMG9708" s="45"/>
      <c r="PMH9708" s="45"/>
      <c r="PMI9708" s="45"/>
      <c r="PMJ9708" s="45"/>
      <c r="PMK9708" s="45"/>
      <c r="PML9708" s="45"/>
      <c r="PMM9708" s="45"/>
      <c r="PMN9708" s="45"/>
      <c r="PMO9708" s="45"/>
      <c r="PMP9708" s="45"/>
      <c r="PMQ9708" s="45"/>
      <c r="PMR9708" s="45"/>
      <c r="PMS9708" s="45"/>
      <c r="PMT9708" s="45"/>
      <c r="PMU9708" s="45"/>
      <c r="PMV9708" s="45"/>
      <c r="PMW9708" s="45"/>
      <c r="PMX9708" s="45"/>
      <c r="PMY9708" s="45"/>
      <c r="PMZ9708" s="45"/>
      <c r="PNA9708" s="45"/>
      <c r="PNB9708" s="45"/>
      <c r="PNC9708" s="45"/>
      <c r="PND9708" s="45"/>
      <c r="PNE9708" s="45"/>
      <c r="PNF9708" s="45"/>
      <c r="PNG9708" s="45"/>
      <c r="PNH9708" s="45"/>
      <c r="PNI9708" s="45"/>
      <c r="PNJ9708" s="45"/>
      <c r="PNK9708" s="45"/>
      <c r="PNL9708" s="45"/>
      <c r="PNM9708" s="45"/>
      <c r="PNN9708" s="45"/>
      <c r="PNO9708" s="45"/>
      <c r="PNP9708" s="45"/>
      <c r="PNQ9708" s="45"/>
      <c r="PNR9708" s="45"/>
      <c r="PNS9708" s="45"/>
      <c r="PNT9708" s="45"/>
      <c r="PNU9708" s="45"/>
      <c r="PNV9708" s="45"/>
      <c r="PNW9708" s="45"/>
      <c r="PNX9708" s="45"/>
      <c r="PNY9708" s="45"/>
      <c r="PNZ9708" s="45"/>
      <c r="POA9708" s="45"/>
      <c r="POB9708" s="45"/>
      <c r="POC9708" s="45"/>
      <c r="POD9708" s="45"/>
      <c r="POE9708" s="45"/>
      <c r="POF9708" s="45"/>
      <c r="POG9708" s="45"/>
      <c r="POH9708" s="45"/>
      <c r="POI9708" s="45"/>
      <c r="POJ9708" s="45"/>
      <c r="POK9708" s="45"/>
      <c r="POL9708" s="45"/>
      <c r="POM9708" s="45"/>
      <c r="PON9708" s="45"/>
      <c r="POO9708" s="45"/>
      <c r="POP9708" s="45"/>
      <c r="POQ9708" s="45"/>
      <c r="POR9708" s="45"/>
      <c r="POS9708" s="45"/>
      <c r="POT9708" s="45"/>
      <c r="POU9708" s="45"/>
      <c r="POV9708" s="45"/>
      <c r="POW9708" s="45"/>
      <c r="POX9708" s="45"/>
      <c r="POY9708" s="45"/>
      <c r="POZ9708" s="45"/>
      <c r="PPA9708" s="45"/>
      <c r="PPB9708" s="45"/>
      <c r="PPC9708" s="45"/>
      <c r="PPD9708" s="45"/>
      <c r="PPE9708" s="45"/>
      <c r="PPF9708" s="45"/>
      <c r="PPG9708" s="45"/>
      <c r="PPH9708" s="45"/>
      <c r="PPI9708" s="45"/>
      <c r="PPJ9708" s="45"/>
      <c r="PPK9708" s="45"/>
      <c r="PPL9708" s="45"/>
      <c r="PPM9708" s="45"/>
      <c r="PPN9708" s="45"/>
      <c r="PPO9708" s="45"/>
      <c r="PPP9708" s="45"/>
      <c r="PPQ9708" s="45"/>
      <c r="PPR9708" s="45"/>
      <c r="PPS9708" s="45"/>
      <c r="PPT9708" s="45"/>
      <c r="PPU9708" s="45"/>
      <c r="PPV9708" s="45"/>
      <c r="PPW9708" s="45"/>
      <c r="PPX9708" s="45"/>
      <c r="PPY9708" s="45"/>
      <c r="PPZ9708" s="45"/>
      <c r="PQA9708" s="45"/>
      <c r="PQB9708" s="45"/>
      <c r="PQC9708" s="45"/>
      <c r="PQD9708" s="45"/>
      <c r="PQE9708" s="45"/>
      <c r="PQF9708" s="45"/>
      <c r="PQG9708" s="45"/>
      <c r="PQH9708" s="45"/>
      <c r="PQI9708" s="45"/>
      <c r="PQJ9708" s="45"/>
      <c r="PQK9708" s="45"/>
      <c r="PQL9708" s="45"/>
      <c r="PQM9708" s="45"/>
      <c r="PQN9708" s="45"/>
      <c r="PQO9708" s="45"/>
      <c r="PQP9708" s="45"/>
      <c r="PQQ9708" s="45"/>
      <c r="PQR9708" s="45"/>
      <c r="PQS9708" s="45"/>
      <c r="PQT9708" s="45"/>
      <c r="PQU9708" s="45"/>
      <c r="PQV9708" s="45"/>
      <c r="PQW9708" s="45"/>
      <c r="PQX9708" s="45"/>
      <c r="PQY9708" s="45"/>
      <c r="PQZ9708" s="45"/>
      <c r="PRA9708" s="45"/>
      <c r="PRB9708" s="45"/>
      <c r="PRC9708" s="45"/>
      <c r="PRD9708" s="45"/>
      <c r="PRE9708" s="45"/>
      <c r="PRF9708" s="45"/>
      <c r="PRG9708" s="45"/>
      <c r="PRH9708" s="45"/>
      <c r="PRI9708" s="45"/>
      <c r="PRJ9708" s="45"/>
      <c r="PRK9708" s="45"/>
      <c r="PRL9708" s="45"/>
      <c r="PRM9708" s="45"/>
      <c r="PRN9708" s="45"/>
      <c r="PRO9708" s="45"/>
      <c r="PRP9708" s="45"/>
      <c r="PRQ9708" s="45"/>
      <c r="PRR9708" s="45"/>
      <c r="PRS9708" s="45"/>
      <c r="PRT9708" s="45"/>
      <c r="PRU9708" s="45"/>
      <c r="PRV9708" s="45"/>
      <c r="PRW9708" s="45"/>
      <c r="PRX9708" s="45"/>
      <c r="PRY9708" s="45"/>
      <c r="PRZ9708" s="45"/>
      <c r="PSA9708" s="45"/>
      <c r="PSB9708" s="45"/>
      <c r="PSC9708" s="45"/>
      <c r="PSD9708" s="45"/>
      <c r="PSE9708" s="45"/>
      <c r="PSF9708" s="45"/>
      <c r="PSG9708" s="45"/>
      <c r="PSH9708" s="45"/>
      <c r="PSI9708" s="45"/>
      <c r="PSJ9708" s="45"/>
      <c r="PSK9708" s="45"/>
      <c r="PSL9708" s="45"/>
      <c r="PSM9708" s="45"/>
      <c r="PSN9708" s="45"/>
      <c r="PSO9708" s="45"/>
      <c r="PSP9708" s="45"/>
      <c r="PSQ9708" s="45"/>
      <c r="PSR9708" s="45"/>
      <c r="PSS9708" s="45"/>
      <c r="PST9708" s="45"/>
      <c r="PSU9708" s="45"/>
      <c r="PSV9708" s="45"/>
      <c r="PSW9708" s="45"/>
      <c r="PSX9708" s="45"/>
      <c r="PSY9708" s="45"/>
      <c r="PSZ9708" s="45"/>
      <c r="PTA9708" s="45"/>
      <c r="PTB9708" s="45"/>
      <c r="PTC9708" s="45"/>
      <c r="PTD9708" s="45"/>
      <c r="PTE9708" s="45"/>
      <c r="PTF9708" s="45"/>
      <c r="PTG9708" s="45"/>
      <c r="PTH9708" s="45"/>
      <c r="PTI9708" s="45"/>
      <c r="PTJ9708" s="45"/>
      <c r="PTK9708" s="45"/>
      <c r="PTL9708" s="45"/>
      <c r="PTM9708" s="45"/>
      <c r="PTN9708" s="45"/>
      <c r="PTO9708" s="45"/>
      <c r="PTP9708" s="45"/>
      <c r="PTQ9708" s="45"/>
      <c r="PTR9708" s="45"/>
      <c r="PTS9708" s="45"/>
      <c r="PTT9708" s="45"/>
      <c r="PTU9708" s="45"/>
      <c r="PTV9708" s="45"/>
      <c r="PTW9708" s="45"/>
      <c r="PTX9708" s="45"/>
      <c r="PTY9708" s="45"/>
      <c r="PTZ9708" s="45"/>
      <c r="PUA9708" s="45"/>
      <c r="PUB9708" s="45"/>
      <c r="PUC9708" s="45"/>
      <c r="PUD9708" s="45"/>
      <c r="PUE9708" s="45"/>
      <c r="PUF9708" s="45"/>
      <c r="PUG9708" s="45"/>
      <c r="PUH9708" s="45"/>
      <c r="PUI9708" s="45"/>
      <c r="PUJ9708" s="45"/>
      <c r="PUK9708" s="45"/>
      <c r="PUL9708" s="45"/>
      <c r="PUM9708" s="45"/>
      <c r="PUN9708" s="45"/>
      <c r="PUO9708" s="45"/>
      <c r="PUP9708" s="45"/>
      <c r="PUQ9708" s="45"/>
      <c r="PUR9708" s="45"/>
      <c r="PUS9708" s="45"/>
      <c r="PUT9708" s="45"/>
      <c r="PUU9708" s="45"/>
      <c r="PUV9708" s="45"/>
      <c r="PUW9708" s="45"/>
      <c r="PUX9708" s="45"/>
      <c r="PUY9708" s="45"/>
      <c r="PUZ9708" s="45"/>
      <c r="PVA9708" s="45"/>
      <c r="PVB9708" s="45"/>
      <c r="PVC9708" s="45"/>
      <c r="PVD9708" s="45"/>
      <c r="PVE9708" s="45"/>
      <c r="PVF9708" s="45"/>
      <c r="PVG9708" s="45"/>
      <c r="PVH9708" s="45"/>
      <c r="PVI9708" s="45"/>
      <c r="PVJ9708" s="45"/>
      <c r="PVK9708" s="45"/>
      <c r="PVL9708" s="45"/>
      <c r="PVM9708" s="45"/>
      <c r="PVN9708" s="45"/>
      <c r="PVO9708" s="45"/>
      <c r="PVP9708" s="45"/>
      <c r="PVQ9708" s="45"/>
      <c r="PVR9708" s="45"/>
      <c r="PVS9708" s="45"/>
      <c r="PVT9708" s="45"/>
      <c r="PVU9708" s="45"/>
      <c r="PVV9708" s="45"/>
      <c r="PVW9708" s="45"/>
      <c r="PVX9708" s="45"/>
      <c r="PVY9708" s="45"/>
      <c r="PVZ9708" s="45"/>
      <c r="PWA9708" s="45"/>
      <c r="PWB9708" s="45"/>
      <c r="PWC9708" s="45"/>
      <c r="PWD9708" s="45"/>
      <c r="PWE9708" s="45"/>
      <c r="PWF9708" s="45"/>
      <c r="PWG9708" s="45"/>
      <c r="PWH9708" s="45"/>
      <c r="PWI9708" s="45"/>
      <c r="PWJ9708" s="45"/>
      <c r="PWK9708" s="45"/>
      <c r="PWL9708" s="45"/>
      <c r="PWM9708" s="45"/>
      <c r="PWN9708" s="45"/>
      <c r="PWO9708" s="45"/>
      <c r="PWP9708" s="45"/>
      <c r="PWQ9708" s="45"/>
      <c r="PWR9708" s="45"/>
      <c r="PWS9708" s="45"/>
      <c r="PWT9708" s="45"/>
      <c r="PWU9708" s="45"/>
      <c r="PWV9708" s="45"/>
      <c r="PWW9708" s="45"/>
      <c r="PWX9708" s="45"/>
      <c r="PWY9708" s="45"/>
      <c r="PWZ9708" s="45"/>
      <c r="PXA9708" s="45"/>
      <c r="PXB9708" s="45"/>
      <c r="PXC9708" s="45"/>
      <c r="PXD9708" s="45"/>
      <c r="PXE9708" s="45"/>
      <c r="PXF9708" s="45"/>
      <c r="PXG9708" s="45"/>
      <c r="PXH9708" s="45"/>
      <c r="PXI9708" s="45"/>
      <c r="PXJ9708" s="45"/>
      <c r="PXK9708" s="45"/>
      <c r="PXL9708" s="45"/>
      <c r="PXM9708" s="45"/>
      <c r="PXN9708" s="45"/>
      <c r="PXO9708" s="45"/>
      <c r="PXP9708" s="45"/>
      <c r="PXQ9708" s="45"/>
      <c r="PXR9708" s="45"/>
      <c r="PXS9708" s="45"/>
      <c r="PXT9708" s="45"/>
      <c r="PXU9708" s="45"/>
      <c r="PXV9708" s="45"/>
      <c r="PXW9708" s="45"/>
      <c r="PXX9708" s="45"/>
      <c r="PXY9708" s="45"/>
      <c r="PXZ9708" s="45"/>
      <c r="PYA9708" s="45"/>
      <c r="PYB9708" s="45"/>
      <c r="PYC9708" s="45"/>
      <c r="PYD9708" s="45"/>
      <c r="PYE9708" s="45"/>
      <c r="PYF9708" s="45"/>
      <c r="PYG9708" s="45"/>
      <c r="PYH9708" s="45"/>
      <c r="PYI9708" s="45"/>
      <c r="PYJ9708" s="45"/>
      <c r="PYK9708" s="45"/>
      <c r="PYL9708" s="45"/>
      <c r="PYM9708" s="45"/>
      <c r="PYN9708" s="45"/>
      <c r="PYO9708" s="45"/>
      <c r="PYP9708" s="45"/>
      <c r="PYQ9708" s="45"/>
      <c r="PYR9708" s="45"/>
      <c r="PYS9708" s="45"/>
      <c r="PYT9708" s="45"/>
      <c r="PYU9708" s="45"/>
      <c r="PYV9708" s="45"/>
      <c r="PYW9708" s="45"/>
      <c r="PYX9708" s="45"/>
      <c r="PYY9708" s="45"/>
      <c r="PYZ9708" s="45"/>
      <c r="PZA9708" s="45"/>
      <c r="PZB9708" s="45"/>
      <c r="PZC9708" s="45"/>
      <c r="PZD9708" s="45"/>
      <c r="PZE9708" s="45"/>
      <c r="PZF9708" s="45"/>
      <c r="PZG9708" s="45"/>
      <c r="PZH9708" s="45"/>
      <c r="PZI9708" s="45"/>
      <c r="PZJ9708" s="45"/>
      <c r="PZK9708" s="45"/>
      <c r="PZL9708" s="45"/>
      <c r="PZM9708" s="45"/>
      <c r="PZN9708" s="45"/>
      <c r="PZO9708" s="45"/>
      <c r="PZP9708" s="45"/>
      <c r="PZQ9708" s="45"/>
      <c r="PZR9708" s="45"/>
      <c r="PZS9708" s="45"/>
      <c r="PZT9708" s="45"/>
      <c r="PZU9708" s="45"/>
      <c r="PZV9708" s="45"/>
      <c r="PZW9708" s="45"/>
      <c r="PZX9708" s="45"/>
      <c r="PZY9708" s="45"/>
      <c r="PZZ9708" s="45"/>
      <c r="QAA9708" s="45"/>
      <c r="QAB9708" s="45"/>
      <c r="QAC9708" s="45"/>
      <c r="QAD9708" s="45"/>
      <c r="QAE9708" s="45"/>
      <c r="QAF9708" s="45"/>
      <c r="QAG9708" s="45"/>
      <c r="QAH9708" s="45"/>
      <c r="QAI9708" s="45"/>
      <c r="QAJ9708" s="45"/>
      <c r="QAK9708" s="45"/>
      <c r="QAL9708" s="45"/>
      <c r="QAM9708" s="45"/>
      <c r="QAN9708" s="45"/>
      <c r="QAO9708" s="45"/>
      <c r="QAP9708" s="45"/>
      <c r="QAQ9708" s="45"/>
      <c r="QAR9708" s="45"/>
      <c r="QAS9708" s="45"/>
      <c r="QAT9708" s="45"/>
      <c r="QAU9708" s="45"/>
      <c r="QAV9708" s="45"/>
      <c r="QAW9708" s="45"/>
      <c r="QAX9708" s="45"/>
      <c r="QAY9708" s="45"/>
      <c r="QAZ9708" s="45"/>
      <c r="QBA9708" s="45"/>
      <c r="QBB9708" s="45"/>
      <c r="QBC9708" s="45"/>
      <c r="QBD9708" s="45"/>
      <c r="QBE9708" s="45"/>
      <c r="QBF9708" s="45"/>
      <c r="QBG9708" s="45"/>
      <c r="QBH9708" s="45"/>
      <c r="QBI9708" s="45"/>
      <c r="QBJ9708" s="45"/>
      <c r="QBK9708" s="45"/>
      <c r="QBL9708" s="45"/>
      <c r="QBM9708" s="45"/>
      <c r="QBN9708" s="45"/>
      <c r="QBO9708" s="45"/>
      <c r="QBP9708" s="45"/>
      <c r="QBQ9708" s="45"/>
      <c r="QBR9708" s="45"/>
      <c r="QBS9708" s="45"/>
      <c r="QBT9708" s="45"/>
      <c r="QBU9708" s="45"/>
      <c r="QBV9708" s="45"/>
      <c r="QBW9708" s="45"/>
      <c r="QBX9708" s="45"/>
      <c r="QBY9708" s="45"/>
      <c r="QBZ9708" s="45"/>
      <c r="QCA9708" s="45"/>
      <c r="QCB9708" s="45"/>
      <c r="QCC9708" s="45"/>
      <c r="QCD9708" s="45"/>
      <c r="QCE9708" s="45"/>
      <c r="QCF9708" s="45"/>
      <c r="QCG9708" s="45"/>
      <c r="QCH9708" s="45"/>
      <c r="QCI9708" s="45"/>
      <c r="QCJ9708" s="45"/>
      <c r="QCK9708" s="45"/>
      <c r="QCL9708" s="45"/>
      <c r="QCM9708" s="45"/>
      <c r="QCN9708" s="45"/>
      <c r="QCO9708" s="45"/>
      <c r="QCP9708" s="45"/>
      <c r="QCQ9708" s="45"/>
      <c r="QCR9708" s="45"/>
      <c r="QCS9708" s="45"/>
      <c r="QCT9708" s="45"/>
      <c r="QCU9708" s="45"/>
      <c r="QCV9708" s="45"/>
      <c r="QCW9708" s="45"/>
      <c r="QCX9708" s="45"/>
      <c r="QCY9708" s="45"/>
      <c r="QCZ9708" s="45"/>
      <c r="QDA9708" s="45"/>
      <c r="QDB9708" s="45"/>
      <c r="QDC9708" s="45"/>
      <c r="QDD9708" s="45"/>
      <c r="QDE9708" s="45"/>
      <c r="QDF9708" s="45"/>
      <c r="QDG9708" s="45"/>
      <c r="QDH9708" s="45"/>
      <c r="QDI9708" s="45"/>
      <c r="QDJ9708" s="45"/>
      <c r="QDK9708" s="45"/>
      <c r="QDL9708" s="45"/>
      <c r="QDM9708" s="45"/>
      <c r="QDN9708" s="45"/>
      <c r="QDO9708" s="45"/>
      <c r="QDP9708" s="45"/>
      <c r="QDQ9708" s="45"/>
      <c r="QDR9708" s="45"/>
      <c r="QDS9708" s="45"/>
      <c r="QDT9708" s="45"/>
      <c r="QDU9708" s="45"/>
      <c r="QDV9708" s="45"/>
      <c r="QDW9708" s="45"/>
      <c r="QDX9708" s="45"/>
      <c r="QDY9708" s="45"/>
      <c r="QDZ9708" s="45"/>
      <c r="QEA9708" s="45"/>
      <c r="QEB9708" s="45"/>
      <c r="QEC9708" s="45"/>
      <c r="QED9708" s="45"/>
      <c r="QEE9708" s="45"/>
      <c r="QEF9708" s="45"/>
      <c r="QEG9708" s="45"/>
      <c r="QEH9708" s="45"/>
      <c r="QEI9708" s="45"/>
      <c r="QEJ9708" s="45"/>
      <c r="QEK9708" s="45"/>
      <c r="QEL9708" s="45"/>
      <c r="QEM9708" s="45"/>
      <c r="QEN9708" s="45"/>
      <c r="QEO9708" s="45"/>
      <c r="QEP9708" s="45"/>
      <c r="QEQ9708" s="45"/>
      <c r="QER9708" s="45"/>
      <c r="QES9708" s="45"/>
      <c r="QET9708" s="45"/>
      <c r="QEU9708" s="45"/>
      <c r="QEV9708" s="45"/>
      <c r="QEW9708" s="45"/>
      <c r="QEX9708" s="45"/>
      <c r="QEY9708" s="45"/>
      <c r="QEZ9708" s="45"/>
      <c r="QFA9708" s="45"/>
      <c r="QFB9708" s="45"/>
      <c r="QFC9708" s="45"/>
      <c r="QFD9708" s="45"/>
      <c r="QFE9708" s="45"/>
      <c r="QFF9708" s="45"/>
      <c r="QFG9708" s="45"/>
      <c r="QFH9708" s="45"/>
      <c r="QFI9708" s="45"/>
      <c r="QFJ9708" s="45"/>
      <c r="QFK9708" s="45"/>
      <c r="QFL9708" s="45"/>
      <c r="QFM9708" s="45"/>
      <c r="QFN9708" s="45"/>
      <c r="QFO9708" s="45"/>
      <c r="QFP9708" s="45"/>
      <c r="QFQ9708" s="45"/>
      <c r="QFR9708" s="45"/>
      <c r="QFS9708" s="45"/>
      <c r="QFT9708" s="45"/>
      <c r="QFU9708" s="45"/>
      <c r="QFV9708" s="45"/>
      <c r="QFW9708" s="45"/>
      <c r="QFX9708" s="45"/>
      <c r="QFY9708" s="45"/>
      <c r="QFZ9708" s="45"/>
      <c r="QGA9708" s="45"/>
      <c r="QGB9708" s="45"/>
      <c r="QGC9708" s="45"/>
      <c r="QGD9708" s="45"/>
      <c r="QGE9708" s="45"/>
      <c r="QGF9708" s="45"/>
      <c r="QGG9708" s="45"/>
      <c r="QGH9708" s="45"/>
      <c r="QGI9708" s="45"/>
      <c r="QGJ9708" s="45"/>
      <c r="QGK9708" s="45"/>
      <c r="QGL9708" s="45"/>
      <c r="QGM9708" s="45"/>
      <c r="QGN9708" s="45"/>
      <c r="QGO9708" s="45"/>
      <c r="QGP9708" s="45"/>
      <c r="QGQ9708" s="45"/>
      <c r="QGR9708" s="45"/>
      <c r="QGS9708" s="45"/>
      <c r="QGT9708" s="45"/>
      <c r="QGU9708" s="45"/>
      <c r="QGV9708" s="45"/>
      <c r="QGW9708" s="45"/>
      <c r="QGX9708" s="45"/>
      <c r="QGY9708" s="45"/>
      <c r="QGZ9708" s="45"/>
      <c r="QHA9708" s="45"/>
      <c r="QHB9708" s="45"/>
      <c r="QHC9708" s="45"/>
      <c r="QHD9708" s="45"/>
      <c r="QHE9708" s="45"/>
      <c r="QHF9708" s="45"/>
      <c r="QHG9708" s="45"/>
      <c r="QHH9708" s="45"/>
      <c r="QHI9708" s="45"/>
      <c r="QHJ9708" s="45"/>
      <c r="QHK9708" s="45"/>
      <c r="QHL9708" s="45"/>
      <c r="QHM9708" s="45"/>
      <c r="QHN9708" s="45"/>
      <c r="QHO9708" s="45"/>
      <c r="QHP9708" s="45"/>
      <c r="QHQ9708" s="45"/>
      <c r="QHR9708" s="45"/>
      <c r="QHS9708" s="45"/>
      <c r="QHT9708" s="45"/>
      <c r="QHU9708" s="45"/>
      <c r="QHV9708" s="45"/>
      <c r="QHW9708" s="45"/>
      <c r="QHX9708" s="45"/>
      <c r="QHY9708" s="45"/>
      <c r="QHZ9708" s="45"/>
      <c r="QIA9708" s="45"/>
      <c r="QIB9708" s="45"/>
      <c r="QIC9708" s="45"/>
      <c r="QID9708" s="45"/>
      <c r="QIE9708" s="45"/>
      <c r="QIF9708" s="45"/>
      <c r="QIG9708" s="45"/>
      <c r="QIH9708" s="45"/>
      <c r="QII9708" s="45"/>
      <c r="QIJ9708" s="45"/>
      <c r="QIK9708" s="45"/>
      <c r="QIL9708" s="45"/>
      <c r="QIM9708" s="45"/>
      <c r="QIN9708" s="45"/>
      <c r="QIO9708" s="45"/>
      <c r="QIP9708" s="45"/>
      <c r="QIQ9708" s="45"/>
      <c r="QIR9708" s="45"/>
      <c r="QIS9708" s="45"/>
      <c r="QIT9708" s="45"/>
      <c r="QIU9708" s="45"/>
      <c r="QIV9708" s="45"/>
      <c r="QIW9708" s="45"/>
      <c r="QIX9708" s="45"/>
      <c r="QIY9708" s="45"/>
      <c r="QIZ9708" s="45"/>
      <c r="QJA9708" s="45"/>
      <c r="QJB9708" s="45"/>
      <c r="QJC9708" s="45"/>
      <c r="QJD9708" s="45"/>
      <c r="QJE9708" s="45"/>
      <c r="QJF9708" s="45"/>
      <c r="QJG9708" s="45"/>
      <c r="QJH9708" s="45"/>
      <c r="QJI9708" s="45"/>
      <c r="QJJ9708" s="45"/>
      <c r="QJK9708" s="45"/>
      <c r="QJL9708" s="45"/>
      <c r="QJM9708" s="45"/>
      <c r="QJN9708" s="45"/>
      <c r="QJO9708" s="45"/>
      <c r="QJP9708" s="45"/>
      <c r="QJQ9708" s="45"/>
      <c r="QJR9708" s="45"/>
      <c r="QJS9708" s="45"/>
      <c r="QJT9708" s="45"/>
      <c r="QJU9708" s="45"/>
      <c r="QJV9708" s="45"/>
      <c r="QJW9708" s="45"/>
      <c r="QJX9708" s="45"/>
      <c r="QJY9708" s="45"/>
      <c r="QJZ9708" s="45"/>
      <c r="QKA9708" s="45"/>
      <c r="QKB9708" s="45"/>
      <c r="QKC9708" s="45"/>
      <c r="QKD9708" s="45"/>
      <c r="QKE9708" s="45"/>
      <c r="QKF9708" s="45"/>
      <c r="QKG9708" s="45"/>
      <c r="QKH9708" s="45"/>
      <c r="QKI9708" s="45"/>
      <c r="QKJ9708" s="45"/>
      <c r="QKK9708" s="45"/>
      <c r="QKL9708" s="45"/>
      <c r="QKM9708" s="45"/>
      <c r="QKN9708" s="45"/>
      <c r="QKO9708" s="45"/>
      <c r="QKP9708" s="45"/>
      <c r="QKQ9708" s="45"/>
      <c r="QKR9708" s="45"/>
      <c r="QKS9708" s="45"/>
      <c r="QKT9708" s="45"/>
      <c r="QKU9708" s="45"/>
      <c r="QKV9708" s="45"/>
      <c r="QKW9708" s="45"/>
      <c r="QKX9708" s="45"/>
      <c r="QKY9708" s="45"/>
      <c r="QKZ9708" s="45"/>
      <c r="QLA9708" s="45"/>
      <c r="QLB9708" s="45"/>
      <c r="QLC9708" s="45"/>
      <c r="QLD9708" s="45"/>
      <c r="QLE9708" s="45"/>
      <c r="QLF9708" s="45"/>
      <c r="QLG9708" s="45"/>
      <c r="QLH9708" s="45"/>
      <c r="QLI9708" s="45"/>
      <c r="QLJ9708" s="45"/>
      <c r="QLK9708" s="45"/>
      <c r="QLL9708" s="45"/>
      <c r="QLM9708" s="45"/>
      <c r="QLN9708" s="45"/>
      <c r="QLO9708" s="45"/>
      <c r="QLP9708" s="45"/>
      <c r="QLQ9708" s="45"/>
      <c r="QLR9708" s="45"/>
      <c r="QLS9708" s="45"/>
      <c r="QLT9708" s="45"/>
      <c r="QLU9708" s="45"/>
      <c r="QLV9708" s="45"/>
      <c r="QLW9708" s="45"/>
      <c r="QLX9708" s="45"/>
      <c r="QLY9708" s="45"/>
      <c r="QLZ9708" s="45"/>
      <c r="QMA9708" s="45"/>
      <c r="QMB9708" s="45"/>
      <c r="QMC9708" s="45"/>
      <c r="QMD9708" s="45"/>
      <c r="QME9708" s="45"/>
      <c r="QMF9708" s="45"/>
      <c r="QMG9708" s="45"/>
      <c r="QMH9708" s="45"/>
      <c r="QMI9708" s="45"/>
      <c r="QMJ9708" s="45"/>
      <c r="QMK9708" s="45"/>
      <c r="QML9708" s="45"/>
      <c r="QMM9708" s="45"/>
      <c r="QMN9708" s="45"/>
      <c r="QMO9708" s="45"/>
      <c r="QMP9708" s="45"/>
      <c r="QMQ9708" s="45"/>
      <c r="QMR9708" s="45"/>
      <c r="QMS9708" s="45"/>
      <c r="QMT9708" s="45"/>
      <c r="QMU9708" s="45"/>
      <c r="QMV9708" s="45"/>
      <c r="QMW9708" s="45"/>
      <c r="QMX9708" s="45"/>
      <c r="QMY9708" s="45"/>
      <c r="QMZ9708" s="45"/>
      <c r="QNA9708" s="45"/>
      <c r="QNB9708" s="45"/>
      <c r="QNC9708" s="45"/>
      <c r="QND9708" s="45"/>
      <c r="QNE9708" s="45"/>
      <c r="QNF9708" s="45"/>
      <c r="QNG9708" s="45"/>
      <c r="QNH9708" s="45"/>
      <c r="QNI9708" s="45"/>
      <c r="QNJ9708" s="45"/>
      <c r="QNK9708" s="45"/>
      <c r="QNL9708" s="45"/>
      <c r="QNM9708" s="45"/>
      <c r="QNN9708" s="45"/>
      <c r="QNO9708" s="45"/>
      <c r="QNP9708" s="45"/>
      <c r="QNQ9708" s="45"/>
      <c r="QNR9708" s="45"/>
      <c r="QNS9708" s="45"/>
      <c r="QNT9708" s="45"/>
      <c r="QNU9708" s="45"/>
      <c r="QNV9708" s="45"/>
      <c r="QNW9708" s="45"/>
      <c r="QNX9708" s="45"/>
      <c r="QNY9708" s="45"/>
      <c r="QNZ9708" s="45"/>
      <c r="QOA9708" s="45"/>
      <c r="QOB9708" s="45"/>
      <c r="QOC9708" s="45"/>
      <c r="QOD9708" s="45"/>
      <c r="QOE9708" s="45"/>
      <c r="QOF9708" s="45"/>
      <c r="QOG9708" s="45"/>
      <c r="QOH9708" s="45"/>
      <c r="QOI9708" s="45"/>
      <c r="QOJ9708" s="45"/>
      <c r="QOK9708" s="45"/>
      <c r="QOL9708" s="45"/>
      <c r="QOM9708" s="45"/>
      <c r="QON9708" s="45"/>
      <c r="QOO9708" s="45"/>
      <c r="QOP9708" s="45"/>
      <c r="QOQ9708" s="45"/>
      <c r="QOR9708" s="45"/>
      <c r="QOS9708" s="45"/>
      <c r="QOT9708" s="45"/>
      <c r="QOU9708" s="45"/>
      <c r="QOV9708" s="45"/>
      <c r="QOW9708" s="45"/>
      <c r="QOX9708" s="45"/>
      <c r="QOY9708" s="45"/>
      <c r="QOZ9708" s="45"/>
      <c r="QPA9708" s="45"/>
      <c r="QPB9708" s="45"/>
      <c r="QPC9708" s="45"/>
      <c r="QPD9708" s="45"/>
      <c r="QPE9708" s="45"/>
      <c r="QPF9708" s="45"/>
      <c r="QPG9708" s="45"/>
      <c r="QPH9708" s="45"/>
      <c r="QPI9708" s="45"/>
      <c r="QPJ9708" s="45"/>
      <c r="QPK9708" s="45"/>
      <c r="QPL9708" s="45"/>
      <c r="QPM9708" s="45"/>
      <c r="QPN9708" s="45"/>
      <c r="QPO9708" s="45"/>
      <c r="QPP9708" s="45"/>
      <c r="QPQ9708" s="45"/>
      <c r="QPR9708" s="45"/>
      <c r="QPS9708" s="45"/>
      <c r="QPT9708" s="45"/>
      <c r="QPU9708" s="45"/>
      <c r="QPV9708" s="45"/>
      <c r="QPW9708" s="45"/>
      <c r="QPX9708" s="45"/>
      <c r="QPY9708" s="45"/>
      <c r="QPZ9708" s="45"/>
      <c r="QQA9708" s="45"/>
      <c r="QQB9708" s="45"/>
      <c r="QQC9708" s="45"/>
      <c r="QQD9708" s="45"/>
      <c r="QQE9708" s="45"/>
      <c r="QQF9708" s="45"/>
      <c r="QQG9708" s="45"/>
      <c r="QQH9708" s="45"/>
      <c r="QQI9708" s="45"/>
      <c r="QQJ9708" s="45"/>
      <c r="QQK9708" s="45"/>
      <c r="QQL9708" s="45"/>
      <c r="QQM9708" s="45"/>
      <c r="QQN9708" s="45"/>
      <c r="QQO9708" s="45"/>
      <c r="QQP9708" s="45"/>
      <c r="QQQ9708" s="45"/>
      <c r="QQR9708" s="45"/>
      <c r="QQS9708" s="45"/>
      <c r="QQT9708" s="45"/>
      <c r="QQU9708" s="45"/>
      <c r="QQV9708" s="45"/>
      <c r="QQW9708" s="45"/>
      <c r="QQX9708" s="45"/>
      <c r="QQY9708" s="45"/>
      <c r="QQZ9708" s="45"/>
      <c r="QRA9708" s="45"/>
      <c r="QRB9708" s="45"/>
      <c r="QRC9708" s="45"/>
      <c r="QRD9708" s="45"/>
      <c r="QRE9708" s="45"/>
      <c r="QRF9708" s="45"/>
      <c r="QRG9708" s="45"/>
      <c r="QRH9708" s="45"/>
      <c r="QRI9708" s="45"/>
      <c r="QRJ9708" s="45"/>
      <c r="QRK9708" s="45"/>
      <c r="QRL9708" s="45"/>
      <c r="QRM9708" s="45"/>
      <c r="QRN9708" s="45"/>
      <c r="QRO9708" s="45"/>
      <c r="QRP9708" s="45"/>
      <c r="QRQ9708" s="45"/>
      <c r="QRR9708" s="45"/>
      <c r="QRS9708" s="45"/>
      <c r="QRT9708" s="45"/>
      <c r="QRU9708" s="45"/>
      <c r="QRV9708" s="45"/>
      <c r="QRW9708" s="45"/>
      <c r="QRX9708" s="45"/>
      <c r="QRY9708" s="45"/>
      <c r="QRZ9708" s="45"/>
      <c r="QSA9708" s="45"/>
      <c r="QSB9708" s="45"/>
      <c r="QSC9708" s="45"/>
      <c r="QSD9708" s="45"/>
      <c r="QSE9708" s="45"/>
      <c r="QSF9708" s="45"/>
      <c r="QSG9708" s="45"/>
      <c r="QSH9708" s="45"/>
      <c r="QSI9708" s="45"/>
      <c r="QSJ9708" s="45"/>
      <c r="QSK9708" s="45"/>
      <c r="QSL9708" s="45"/>
      <c r="QSM9708" s="45"/>
      <c r="QSN9708" s="45"/>
      <c r="QSO9708" s="45"/>
      <c r="QSP9708" s="45"/>
      <c r="QSQ9708" s="45"/>
      <c r="QSR9708" s="45"/>
      <c r="QSS9708" s="45"/>
      <c r="QST9708" s="45"/>
      <c r="QSU9708" s="45"/>
      <c r="QSV9708" s="45"/>
      <c r="QSW9708" s="45"/>
      <c r="QSX9708" s="45"/>
      <c r="QSY9708" s="45"/>
      <c r="QSZ9708" s="45"/>
      <c r="QTA9708" s="45"/>
      <c r="QTB9708" s="45"/>
      <c r="QTC9708" s="45"/>
      <c r="QTD9708" s="45"/>
      <c r="QTE9708" s="45"/>
      <c r="QTF9708" s="45"/>
      <c r="QTG9708" s="45"/>
      <c r="QTH9708" s="45"/>
      <c r="QTI9708" s="45"/>
      <c r="QTJ9708" s="45"/>
      <c r="QTK9708" s="45"/>
      <c r="QTL9708" s="45"/>
      <c r="QTM9708" s="45"/>
      <c r="QTN9708" s="45"/>
      <c r="QTO9708" s="45"/>
      <c r="QTP9708" s="45"/>
      <c r="QTQ9708" s="45"/>
      <c r="QTR9708" s="45"/>
      <c r="QTS9708" s="45"/>
      <c r="QTT9708" s="45"/>
      <c r="QTU9708" s="45"/>
      <c r="QTV9708" s="45"/>
      <c r="QTW9708" s="45"/>
      <c r="QTX9708" s="45"/>
      <c r="QTY9708" s="45"/>
      <c r="QTZ9708" s="45"/>
      <c r="QUA9708" s="45"/>
      <c r="QUB9708" s="45"/>
      <c r="QUC9708" s="45"/>
      <c r="QUD9708" s="45"/>
      <c r="QUE9708" s="45"/>
      <c r="QUF9708" s="45"/>
      <c r="QUG9708" s="45"/>
      <c r="QUH9708" s="45"/>
      <c r="QUI9708" s="45"/>
      <c r="QUJ9708" s="45"/>
      <c r="QUK9708" s="45"/>
      <c r="QUL9708" s="45"/>
      <c r="QUM9708" s="45"/>
      <c r="QUN9708" s="45"/>
      <c r="QUO9708" s="45"/>
      <c r="QUP9708" s="45"/>
      <c r="QUQ9708" s="45"/>
      <c r="QUR9708" s="45"/>
      <c r="QUS9708" s="45"/>
      <c r="QUT9708" s="45"/>
      <c r="QUU9708" s="45"/>
      <c r="QUV9708" s="45"/>
      <c r="QUW9708" s="45"/>
      <c r="QUX9708" s="45"/>
      <c r="QUY9708" s="45"/>
      <c r="QUZ9708" s="45"/>
      <c r="QVA9708" s="45"/>
      <c r="QVB9708" s="45"/>
      <c r="QVC9708" s="45"/>
      <c r="QVD9708" s="45"/>
      <c r="QVE9708" s="45"/>
      <c r="QVF9708" s="45"/>
      <c r="QVG9708" s="45"/>
      <c r="QVH9708" s="45"/>
      <c r="QVI9708" s="45"/>
      <c r="QVJ9708" s="45"/>
      <c r="QVK9708" s="45"/>
      <c r="QVL9708" s="45"/>
      <c r="QVM9708" s="45"/>
      <c r="QVN9708" s="45"/>
      <c r="QVO9708" s="45"/>
      <c r="QVP9708" s="45"/>
      <c r="QVQ9708" s="45"/>
      <c r="QVR9708" s="45"/>
      <c r="QVS9708" s="45"/>
      <c r="QVT9708" s="45"/>
      <c r="QVU9708" s="45"/>
      <c r="QVV9708" s="45"/>
      <c r="QVW9708" s="45"/>
      <c r="QVX9708" s="45"/>
      <c r="QVY9708" s="45"/>
      <c r="QVZ9708" s="45"/>
      <c r="QWA9708" s="45"/>
      <c r="QWB9708" s="45"/>
      <c r="QWC9708" s="45"/>
      <c r="QWD9708" s="45"/>
      <c r="QWE9708" s="45"/>
      <c r="QWF9708" s="45"/>
      <c r="QWG9708" s="45"/>
      <c r="QWH9708" s="45"/>
      <c r="QWI9708" s="45"/>
      <c r="QWJ9708" s="45"/>
      <c r="QWK9708" s="45"/>
      <c r="QWL9708" s="45"/>
      <c r="QWM9708" s="45"/>
      <c r="QWN9708" s="45"/>
      <c r="QWO9708" s="45"/>
      <c r="QWP9708" s="45"/>
      <c r="QWQ9708" s="45"/>
      <c r="QWR9708" s="45"/>
      <c r="QWS9708" s="45"/>
      <c r="QWT9708" s="45"/>
      <c r="QWU9708" s="45"/>
      <c r="QWV9708" s="45"/>
      <c r="QWW9708" s="45"/>
      <c r="QWX9708" s="45"/>
      <c r="QWY9708" s="45"/>
      <c r="QWZ9708" s="45"/>
      <c r="QXA9708" s="45"/>
      <c r="QXB9708" s="45"/>
      <c r="QXC9708" s="45"/>
      <c r="QXD9708" s="45"/>
      <c r="QXE9708" s="45"/>
      <c r="QXF9708" s="45"/>
      <c r="QXG9708" s="45"/>
      <c r="QXH9708" s="45"/>
      <c r="QXI9708" s="45"/>
      <c r="QXJ9708" s="45"/>
      <c r="QXK9708" s="45"/>
      <c r="QXL9708" s="45"/>
      <c r="QXM9708" s="45"/>
      <c r="QXN9708" s="45"/>
      <c r="QXO9708" s="45"/>
      <c r="QXP9708" s="45"/>
      <c r="QXQ9708" s="45"/>
      <c r="QXR9708" s="45"/>
      <c r="QXS9708" s="45"/>
      <c r="QXT9708" s="45"/>
      <c r="QXU9708" s="45"/>
      <c r="QXV9708" s="45"/>
      <c r="QXW9708" s="45"/>
      <c r="QXX9708" s="45"/>
      <c r="QXY9708" s="45"/>
      <c r="QXZ9708" s="45"/>
      <c r="QYA9708" s="45"/>
      <c r="QYB9708" s="45"/>
      <c r="QYC9708" s="45"/>
      <c r="QYD9708" s="45"/>
      <c r="QYE9708" s="45"/>
      <c r="QYF9708" s="45"/>
      <c r="QYG9708" s="45"/>
      <c r="QYH9708" s="45"/>
      <c r="QYI9708" s="45"/>
      <c r="QYJ9708" s="45"/>
      <c r="QYK9708" s="45"/>
      <c r="QYL9708" s="45"/>
      <c r="QYM9708" s="45"/>
      <c r="QYN9708" s="45"/>
      <c r="QYO9708" s="45"/>
      <c r="QYP9708" s="45"/>
      <c r="QYQ9708" s="45"/>
      <c r="QYR9708" s="45"/>
      <c r="QYS9708" s="45"/>
      <c r="QYT9708" s="45"/>
      <c r="QYU9708" s="45"/>
      <c r="QYV9708" s="45"/>
      <c r="QYW9708" s="45"/>
      <c r="QYX9708" s="45"/>
      <c r="QYY9708" s="45"/>
      <c r="QYZ9708" s="45"/>
      <c r="QZA9708" s="45"/>
      <c r="QZB9708" s="45"/>
      <c r="QZC9708" s="45"/>
      <c r="QZD9708" s="45"/>
      <c r="QZE9708" s="45"/>
      <c r="QZF9708" s="45"/>
      <c r="QZG9708" s="45"/>
      <c r="QZH9708" s="45"/>
      <c r="QZI9708" s="45"/>
      <c r="QZJ9708" s="45"/>
      <c r="QZK9708" s="45"/>
      <c r="QZL9708" s="45"/>
      <c r="QZM9708" s="45"/>
      <c r="QZN9708" s="45"/>
      <c r="QZO9708" s="45"/>
      <c r="QZP9708" s="45"/>
      <c r="QZQ9708" s="45"/>
      <c r="QZR9708" s="45"/>
      <c r="QZS9708" s="45"/>
      <c r="QZT9708" s="45"/>
      <c r="QZU9708" s="45"/>
      <c r="QZV9708" s="45"/>
      <c r="QZW9708" s="45"/>
      <c r="QZX9708" s="45"/>
      <c r="QZY9708" s="45"/>
      <c r="QZZ9708" s="45"/>
      <c r="RAA9708" s="45"/>
      <c r="RAB9708" s="45"/>
      <c r="RAC9708" s="45"/>
      <c r="RAD9708" s="45"/>
      <c r="RAE9708" s="45"/>
      <c r="RAF9708" s="45"/>
      <c r="RAG9708" s="45"/>
      <c r="RAH9708" s="45"/>
      <c r="RAI9708" s="45"/>
      <c r="RAJ9708" s="45"/>
      <c r="RAK9708" s="45"/>
      <c r="RAL9708" s="45"/>
      <c r="RAM9708" s="45"/>
      <c r="RAN9708" s="45"/>
      <c r="RAO9708" s="45"/>
      <c r="RAP9708" s="45"/>
      <c r="RAQ9708" s="45"/>
      <c r="RAR9708" s="45"/>
      <c r="RAS9708" s="45"/>
      <c r="RAT9708" s="45"/>
      <c r="RAU9708" s="45"/>
      <c r="RAV9708" s="45"/>
      <c r="RAW9708" s="45"/>
      <c r="RAX9708" s="45"/>
      <c r="RAY9708" s="45"/>
      <c r="RAZ9708" s="45"/>
      <c r="RBA9708" s="45"/>
      <c r="RBB9708" s="45"/>
      <c r="RBC9708" s="45"/>
      <c r="RBD9708" s="45"/>
      <c r="RBE9708" s="45"/>
      <c r="RBF9708" s="45"/>
      <c r="RBG9708" s="45"/>
      <c r="RBH9708" s="45"/>
      <c r="RBI9708" s="45"/>
      <c r="RBJ9708" s="45"/>
      <c r="RBK9708" s="45"/>
      <c r="RBL9708" s="45"/>
      <c r="RBM9708" s="45"/>
      <c r="RBN9708" s="45"/>
      <c r="RBO9708" s="45"/>
      <c r="RBP9708" s="45"/>
      <c r="RBQ9708" s="45"/>
      <c r="RBR9708" s="45"/>
      <c r="RBS9708" s="45"/>
      <c r="RBT9708" s="45"/>
      <c r="RBU9708" s="45"/>
      <c r="RBV9708" s="45"/>
      <c r="RBW9708" s="45"/>
      <c r="RBX9708" s="45"/>
      <c r="RBY9708" s="45"/>
      <c r="RBZ9708" s="45"/>
      <c r="RCA9708" s="45"/>
      <c r="RCB9708" s="45"/>
      <c r="RCC9708" s="45"/>
      <c r="RCD9708" s="45"/>
      <c r="RCE9708" s="45"/>
      <c r="RCF9708" s="45"/>
      <c r="RCG9708" s="45"/>
      <c r="RCH9708" s="45"/>
      <c r="RCI9708" s="45"/>
      <c r="RCJ9708" s="45"/>
      <c r="RCK9708" s="45"/>
      <c r="RCL9708" s="45"/>
      <c r="RCM9708" s="45"/>
      <c r="RCN9708" s="45"/>
      <c r="RCO9708" s="45"/>
      <c r="RCP9708" s="45"/>
      <c r="RCQ9708" s="45"/>
      <c r="RCR9708" s="45"/>
      <c r="RCS9708" s="45"/>
      <c r="RCT9708" s="45"/>
      <c r="RCU9708" s="45"/>
      <c r="RCV9708" s="45"/>
      <c r="RCW9708" s="45"/>
      <c r="RCX9708" s="45"/>
      <c r="RCY9708" s="45"/>
      <c r="RCZ9708" s="45"/>
      <c r="RDA9708" s="45"/>
      <c r="RDB9708" s="45"/>
      <c r="RDC9708" s="45"/>
      <c r="RDD9708" s="45"/>
      <c r="RDE9708" s="45"/>
      <c r="RDF9708" s="45"/>
      <c r="RDG9708" s="45"/>
      <c r="RDH9708" s="45"/>
      <c r="RDI9708" s="45"/>
      <c r="RDJ9708" s="45"/>
      <c r="RDK9708" s="45"/>
      <c r="RDL9708" s="45"/>
      <c r="RDM9708" s="45"/>
      <c r="RDN9708" s="45"/>
      <c r="RDO9708" s="45"/>
      <c r="RDP9708" s="45"/>
      <c r="RDQ9708" s="45"/>
      <c r="RDR9708" s="45"/>
      <c r="RDS9708" s="45"/>
      <c r="RDT9708" s="45"/>
      <c r="RDU9708" s="45"/>
      <c r="RDV9708" s="45"/>
      <c r="RDW9708" s="45"/>
      <c r="RDX9708" s="45"/>
      <c r="RDY9708" s="45"/>
      <c r="RDZ9708" s="45"/>
      <c r="REA9708" s="45"/>
      <c r="REB9708" s="45"/>
      <c r="REC9708" s="45"/>
      <c r="RED9708" s="45"/>
      <c r="REE9708" s="45"/>
      <c r="REF9708" s="45"/>
      <c r="REG9708" s="45"/>
      <c r="REH9708" s="45"/>
      <c r="REI9708" s="45"/>
      <c r="REJ9708" s="45"/>
      <c r="REK9708" s="45"/>
      <c r="REL9708" s="45"/>
      <c r="REM9708" s="45"/>
      <c r="REN9708" s="45"/>
      <c r="REO9708" s="45"/>
      <c r="REP9708" s="45"/>
      <c r="REQ9708" s="45"/>
      <c r="RER9708" s="45"/>
      <c r="RES9708" s="45"/>
      <c r="RET9708" s="45"/>
      <c r="REU9708" s="45"/>
      <c r="REV9708" s="45"/>
      <c r="REW9708" s="45"/>
      <c r="REX9708" s="45"/>
      <c r="REY9708" s="45"/>
      <c r="REZ9708" s="45"/>
      <c r="RFA9708" s="45"/>
      <c r="RFB9708" s="45"/>
      <c r="RFC9708" s="45"/>
      <c r="RFD9708" s="45"/>
      <c r="RFE9708" s="45"/>
      <c r="RFF9708" s="45"/>
      <c r="RFG9708" s="45"/>
      <c r="RFH9708" s="45"/>
      <c r="RFI9708" s="45"/>
      <c r="RFJ9708" s="45"/>
      <c r="RFK9708" s="45"/>
      <c r="RFL9708" s="45"/>
      <c r="RFM9708" s="45"/>
      <c r="RFN9708" s="45"/>
      <c r="RFO9708" s="45"/>
      <c r="RFP9708" s="45"/>
      <c r="RFQ9708" s="45"/>
      <c r="RFR9708" s="45"/>
      <c r="RFS9708" s="45"/>
      <c r="RFT9708" s="45"/>
      <c r="RFU9708" s="45"/>
      <c r="RFV9708" s="45"/>
      <c r="RFW9708" s="45"/>
      <c r="RFX9708" s="45"/>
      <c r="RFY9708" s="45"/>
      <c r="RFZ9708" s="45"/>
      <c r="RGA9708" s="45"/>
      <c r="RGB9708" s="45"/>
      <c r="RGC9708" s="45"/>
      <c r="RGD9708" s="45"/>
      <c r="RGE9708" s="45"/>
      <c r="RGF9708" s="45"/>
      <c r="RGG9708" s="45"/>
      <c r="RGH9708" s="45"/>
      <c r="RGI9708" s="45"/>
      <c r="RGJ9708" s="45"/>
      <c r="RGK9708" s="45"/>
      <c r="RGL9708" s="45"/>
      <c r="RGM9708" s="45"/>
      <c r="RGN9708" s="45"/>
      <c r="RGO9708" s="45"/>
      <c r="RGP9708" s="45"/>
      <c r="RGQ9708" s="45"/>
      <c r="RGR9708" s="45"/>
      <c r="RGS9708" s="45"/>
      <c r="RGT9708" s="45"/>
      <c r="RGU9708" s="45"/>
      <c r="RGV9708" s="45"/>
      <c r="RGW9708" s="45"/>
      <c r="RGX9708" s="45"/>
      <c r="RGY9708" s="45"/>
      <c r="RGZ9708" s="45"/>
      <c r="RHA9708" s="45"/>
      <c r="RHB9708" s="45"/>
      <c r="RHC9708" s="45"/>
      <c r="RHD9708" s="45"/>
      <c r="RHE9708" s="45"/>
      <c r="RHF9708" s="45"/>
      <c r="RHG9708" s="45"/>
      <c r="RHH9708" s="45"/>
      <c r="RHI9708" s="45"/>
      <c r="RHJ9708" s="45"/>
      <c r="RHK9708" s="45"/>
      <c r="RHL9708" s="45"/>
      <c r="RHM9708" s="45"/>
      <c r="RHN9708" s="45"/>
      <c r="RHO9708" s="45"/>
      <c r="RHP9708" s="45"/>
      <c r="RHQ9708" s="45"/>
      <c r="RHR9708" s="45"/>
      <c r="RHS9708" s="45"/>
      <c r="RHT9708" s="45"/>
      <c r="RHU9708" s="45"/>
      <c r="RHV9708" s="45"/>
      <c r="RHW9708" s="45"/>
      <c r="RHX9708" s="45"/>
      <c r="RHY9708" s="45"/>
      <c r="RHZ9708" s="45"/>
      <c r="RIA9708" s="45"/>
      <c r="RIB9708" s="45"/>
      <c r="RIC9708" s="45"/>
      <c r="RID9708" s="45"/>
      <c r="RIE9708" s="45"/>
      <c r="RIF9708" s="45"/>
      <c r="RIG9708" s="45"/>
      <c r="RIH9708" s="45"/>
      <c r="RII9708" s="45"/>
      <c r="RIJ9708" s="45"/>
      <c r="RIK9708" s="45"/>
      <c r="RIL9708" s="45"/>
      <c r="RIM9708" s="45"/>
      <c r="RIN9708" s="45"/>
      <c r="RIO9708" s="45"/>
      <c r="RIP9708" s="45"/>
      <c r="RIQ9708" s="45"/>
      <c r="RIR9708" s="45"/>
      <c r="RIS9708" s="45"/>
      <c r="RIT9708" s="45"/>
      <c r="RIU9708" s="45"/>
      <c r="RIV9708" s="45"/>
      <c r="RIW9708" s="45"/>
      <c r="RIX9708" s="45"/>
      <c r="RIY9708" s="45"/>
      <c r="RIZ9708" s="45"/>
      <c r="RJA9708" s="45"/>
      <c r="RJB9708" s="45"/>
      <c r="RJC9708" s="45"/>
      <c r="RJD9708" s="45"/>
      <c r="RJE9708" s="45"/>
      <c r="RJF9708" s="45"/>
      <c r="RJG9708" s="45"/>
      <c r="RJH9708" s="45"/>
      <c r="RJI9708" s="45"/>
      <c r="RJJ9708" s="45"/>
      <c r="RJK9708" s="45"/>
      <c r="RJL9708" s="45"/>
      <c r="RJM9708" s="45"/>
      <c r="RJN9708" s="45"/>
      <c r="RJO9708" s="45"/>
      <c r="RJP9708" s="45"/>
      <c r="RJQ9708" s="45"/>
      <c r="RJR9708" s="45"/>
      <c r="RJS9708" s="45"/>
      <c r="RJT9708" s="45"/>
      <c r="RJU9708" s="45"/>
      <c r="RJV9708" s="45"/>
      <c r="RJW9708" s="45"/>
      <c r="RJX9708" s="45"/>
      <c r="RJY9708" s="45"/>
      <c r="RJZ9708" s="45"/>
      <c r="RKA9708" s="45"/>
      <c r="RKB9708" s="45"/>
      <c r="RKC9708" s="45"/>
      <c r="RKD9708" s="45"/>
      <c r="RKE9708" s="45"/>
      <c r="RKF9708" s="45"/>
      <c r="RKG9708" s="45"/>
      <c r="RKH9708" s="45"/>
      <c r="RKI9708" s="45"/>
      <c r="RKJ9708" s="45"/>
      <c r="RKK9708" s="45"/>
      <c r="RKL9708" s="45"/>
      <c r="RKM9708" s="45"/>
      <c r="RKN9708" s="45"/>
      <c r="RKO9708" s="45"/>
      <c r="RKP9708" s="45"/>
      <c r="RKQ9708" s="45"/>
      <c r="RKR9708" s="45"/>
      <c r="RKS9708" s="45"/>
      <c r="RKT9708" s="45"/>
      <c r="RKU9708" s="45"/>
      <c r="RKV9708" s="45"/>
      <c r="RKW9708" s="45"/>
      <c r="RKX9708" s="45"/>
      <c r="RKY9708" s="45"/>
      <c r="RKZ9708" s="45"/>
      <c r="RLA9708" s="45"/>
      <c r="RLB9708" s="45"/>
      <c r="RLC9708" s="45"/>
      <c r="RLD9708" s="45"/>
      <c r="RLE9708" s="45"/>
      <c r="RLF9708" s="45"/>
      <c r="RLG9708" s="45"/>
      <c r="RLH9708" s="45"/>
      <c r="RLI9708" s="45"/>
      <c r="RLJ9708" s="45"/>
      <c r="RLK9708" s="45"/>
      <c r="RLL9708" s="45"/>
      <c r="RLM9708" s="45"/>
      <c r="RLN9708" s="45"/>
      <c r="RLO9708" s="45"/>
      <c r="RLP9708" s="45"/>
      <c r="RLQ9708" s="45"/>
      <c r="RLR9708" s="45"/>
      <c r="RLS9708" s="45"/>
      <c r="RLT9708" s="45"/>
      <c r="RLU9708" s="45"/>
      <c r="RLV9708" s="45"/>
      <c r="RLW9708" s="45"/>
      <c r="RLX9708" s="45"/>
      <c r="RLY9708" s="45"/>
      <c r="RLZ9708" s="45"/>
      <c r="RMA9708" s="45"/>
      <c r="RMB9708" s="45"/>
      <c r="RMC9708" s="45"/>
      <c r="RMD9708" s="45"/>
      <c r="RME9708" s="45"/>
      <c r="RMF9708" s="45"/>
      <c r="RMG9708" s="45"/>
      <c r="RMH9708" s="45"/>
      <c r="RMI9708" s="45"/>
      <c r="RMJ9708" s="45"/>
      <c r="RMK9708" s="45"/>
      <c r="RML9708" s="45"/>
      <c r="RMM9708" s="45"/>
      <c r="RMN9708" s="45"/>
      <c r="RMO9708" s="45"/>
      <c r="RMP9708" s="45"/>
      <c r="RMQ9708" s="45"/>
      <c r="RMR9708" s="45"/>
      <c r="RMS9708" s="45"/>
      <c r="RMT9708" s="45"/>
      <c r="RMU9708" s="45"/>
      <c r="RMV9708" s="45"/>
      <c r="RMW9708" s="45"/>
      <c r="RMX9708" s="45"/>
      <c r="RMY9708" s="45"/>
      <c r="RMZ9708" s="45"/>
      <c r="RNA9708" s="45"/>
      <c r="RNB9708" s="45"/>
      <c r="RNC9708" s="45"/>
      <c r="RND9708" s="45"/>
      <c r="RNE9708" s="45"/>
      <c r="RNF9708" s="45"/>
      <c r="RNG9708" s="45"/>
      <c r="RNH9708" s="45"/>
      <c r="RNI9708" s="45"/>
      <c r="RNJ9708" s="45"/>
      <c r="RNK9708" s="45"/>
      <c r="RNL9708" s="45"/>
      <c r="RNM9708" s="45"/>
      <c r="RNN9708" s="45"/>
      <c r="RNO9708" s="45"/>
      <c r="RNP9708" s="45"/>
      <c r="RNQ9708" s="45"/>
      <c r="RNR9708" s="45"/>
      <c r="RNS9708" s="45"/>
      <c r="RNT9708" s="45"/>
      <c r="RNU9708" s="45"/>
      <c r="RNV9708" s="45"/>
      <c r="RNW9708" s="45"/>
      <c r="RNX9708" s="45"/>
      <c r="RNY9708" s="45"/>
      <c r="RNZ9708" s="45"/>
      <c r="ROA9708" s="45"/>
      <c r="ROB9708" s="45"/>
      <c r="ROC9708" s="45"/>
      <c r="ROD9708" s="45"/>
      <c r="ROE9708" s="45"/>
      <c r="ROF9708" s="45"/>
      <c r="ROG9708" s="45"/>
      <c r="ROH9708" s="45"/>
      <c r="ROI9708" s="45"/>
      <c r="ROJ9708" s="45"/>
      <c r="ROK9708" s="45"/>
      <c r="ROL9708" s="45"/>
      <c r="ROM9708" s="45"/>
      <c r="RON9708" s="45"/>
      <c r="ROO9708" s="45"/>
      <c r="ROP9708" s="45"/>
      <c r="ROQ9708" s="45"/>
      <c r="ROR9708" s="45"/>
      <c r="ROS9708" s="45"/>
      <c r="ROT9708" s="45"/>
      <c r="ROU9708" s="45"/>
      <c r="ROV9708" s="45"/>
      <c r="ROW9708" s="45"/>
      <c r="ROX9708" s="45"/>
      <c r="ROY9708" s="45"/>
      <c r="ROZ9708" s="45"/>
      <c r="RPA9708" s="45"/>
      <c r="RPB9708" s="45"/>
      <c r="RPC9708" s="45"/>
      <c r="RPD9708" s="45"/>
      <c r="RPE9708" s="45"/>
      <c r="RPF9708" s="45"/>
      <c r="RPG9708" s="45"/>
      <c r="RPH9708" s="45"/>
      <c r="RPI9708" s="45"/>
      <c r="RPJ9708" s="45"/>
      <c r="RPK9708" s="45"/>
      <c r="RPL9708" s="45"/>
      <c r="RPM9708" s="45"/>
      <c r="RPN9708" s="45"/>
      <c r="RPO9708" s="45"/>
      <c r="RPP9708" s="45"/>
      <c r="RPQ9708" s="45"/>
      <c r="RPR9708" s="45"/>
      <c r="RPS9708" s="45"/>
      <c r="RPT9708" s="45"/>
      <c r="RPU9708" s="45"/>
      <c r="RPV9708" s="45"/>
      <c r="RPW9708" s="45"/>
      <c r="RPX9708" s="45"/>
      <c r="RPY9708" s="45"/>
      <c r="RPZ9708" s="45"/>
      <c r="RQA9708" s="45"/>
      <c r="RQB9708" s="45"/>
      <c r="RQC9708" s="45"/>
      <c r="RQD9708" s="45"/>
      <c r="RQE9708" s="45"/>
      <c r="RQF9708" s="45"/>
      <c r="RQG9708" s="45"/>
      <c r="RQH9708" s="45"/>
      <c r="RQI9708" s="45"/>
      <c r="RQJ9708" s="45"/>
      <c r="RQK9708" s="45"/>
      <c r="RQL9708" s="45"/>
      <c r="RQM9708" s="45"/>
      <c r="RQN9708" s="45"/>
      <c r="RQO9708" s="45"/>
      <c r="RQP9708" s="45"/>
      <c r="RQQ9708" s="45"/>
      <c r="RQR9708" s="45"/>
      <c r="RQS9708" s="45"/>
      <c r="RQT9708" s="45"/>
      <c r="RQU9708" s="45"/>
      <c r="RQV9708" s="45"/>
      <c r="RQW9708" s="45"/>
      <c r="RQX9708" s="45"/>
      <c r="RQY9708" s="45"/>
      <c r="RQZ9708" s="45"/>
      <c r="RRA9708" s="45"/>
      <c r="RRB9708" s="45"/>
      <c r="RRC9708" s="45"/>
      <c r="RRD9708" s="45"/>
      <c r="RRE9708" s="45"/>
      <c r="RRF9708" s="45"/>
      <c r="RRG9708" s="45"/>
      <c r="RRH9708" s="45"/>
      <c r="RRI9708" s="45"/>
      <c r="RRJ9708" s="45"/>
      <c r="RRK9708" s="45"/>
      <c r="RRL9708" s="45"/>
      <c r="RRM9708" s="45"/>
      <c r="RRN9708" s="45"/>
      <c r="RRO9708" s="45"/>
      <c r="RRP9708" s="45"/>
      <c r="RRQ9708" s="45"/>
      <c r="RRR9708" s="45"/>
      <c r="RRS9708" s="45"/>
      <c r="RRT9708" s="45"/>
      <c r="RRU9708" s="45"/>
      <c r="RRV9708" s="45"/>
      <c r="RRW9708" s="45"/>
      <c r="RRX9708" s="45"/>
      <c r="RRY9708" s="45"/>
      <c r="RRZ9708" s="45"/>
      <c r="RSA9708" s="45"/>
      <c r="RSB9708" s="45"/>
      <c r="RSC9708" s="45"/>
      <c r="RSD9708" s="45"/>
      <c r="RSE9708" s="45"/>
      <c r="RSF9708" s="45"/>
      <c r="RSG9708" s="45"/>
      <c r="RSH9708" s="45"/>
      <c r="RSI9708" s="45"/>
      <c r="RSJ9708" s="45"/>
      <c r="RSK9708" s="45"/>
      <c r="RSL9708" s="45"/>
      <c r="RSM9708" s="45"/>
      <c r="RSN9708" s="45"/>
      <c r="RSO9708" s="45"/>
      <c r="RSP9708" s="45"/>
      <c r="RSQ9708" s="45"/>
      <c r="RSR9708" s="45"/>
      <c r="RSS9708" s="45"/>
      <c r="RST9708" s="45"/>
      <c r="RSU9708" s="45"/>
      <c r="RSV9708" s="45"/>
      <c r="RSW9708" s="45"/>
      <c r="RSX9708" s="45"/>
      <c r="RSY9708" s="45"/>
      <c r="RSZ9708" s="45"/>
      <c r="RTA9708" s="45"/>
      <c r="RTB9708" s="45"/>
      <c r="RTC9708" s="45"/>
      <c r="RTD9708" s="45"/>
      <c r="RTE9708" s="45"/>
      <c r="RTF9708" s="45"/>
      <c r="RTG9708" s="45"/>
      <c r="RTH9708" s="45"/>
      <c r="RTI9708" s="45"/>
      <c r="RTJ9708" s="45"/>
      <c r="RTK9708" s="45"/>
      <c r="RTL9708" s="45"/>
      <c r="RTM9708" s="45"/>
      <c r="RTN9708" s="45"/>
      <c r="RTO9708" s="45"/>
      <c r="RTP9708" s="45"/>
      <c r="RTQ9708" s="45"/>
      <c r="RTR9708" s="45"/>
      <c r="RTS9708" s="45"/>
      <c r="RTT9708" s="45"/>
      <c r="RTU9708" s="45"/>
      <c r="RTV9708" s="45"/>
      <c r="RTW9708" s="45"/>
      <c r="RTX9708" s="45"/>
      <c r="RTY9708" s="45"/>
      <c r="RTZ9708" s="45"/>
      <c r="RUA9708" s="45"/>
      <c r="RUB9708" s="45"/>
      <c r="RUC9708" s="45"/>
      <c r="RUD9708" s="45"/>
      <c r="RUE9708" s="45"/>
      <c r="RUF9708" s="45"/>
      <c r="RUG9708" s="45"/>
      <c r="RUH9708" s="45"/>
      <c r="RUI9708" s="45"/>
      <c r="RUJ9708" s="45"/>
      <c r="RUK9708" s="45"/>
      <c r="RUL9708" s="45"/>
      <c r="RUM9708" s="45"/>
      <c r="RUN9708" s="45"/>
      <c r="RUO9708" s="45"/>
      <c r="RUP9708" s="45"/>
      <c r="RUQ9708" s="45"/>
      <c r="RUR9708" s="45"/>
      <c r="RUS9708" s="45"/>
      <c r="RUT9708" s="45"/>
      <c r="RUU9708" s="45"/>
      <c r="RUV9708" s="45"/>
      <c r="RUW9708" s="45"/>
      <c r="RUX9708" s="45"/>
      <c r="RUY9708" s="45"/>
      <c r="RUZ9708" s="45"/>
      <c r="RVA9708" s="45"/>
      <c r="RVB9708" s="45"/>
      <c r="RVC9708" s="45"/>
      <c r="RVD9708" s="45"/>
      <c r="RVE9708" s="45"/>
      <c r="RVF9708" s="45"/>
      <c r="RVG9708" s="45"/>
      <c r="RVH9708" s="45"/>
      <c r="RVI9708" s="45"/>
      <c r="RVJ9708" s="45"/>
      <c r="RVK9708" s="45"/>
      <c r="RVL9708" s="45"/>
      <c r="RVM9708" s="45"/>
      <c r="RVN9708" s="45"/>
      <c r="RVO9708" s="45"/>
      <c r="RVP9708" s="45"/>
      <c r="RVQ9708" s="45"/>
      <c r="RVR9708" s="45"/>
      <c r="RVS9708" s="45"/>
      <c r="RVT9708" s="45"/>
      <c r="RVU9708" s="45"/>
      <c r="RVV9708" s="45"/>
      <c r="RVW9708" s="45"/>
      <c r="RVX9708" s="45"/>
      <c r="RVY9708" s="45"/>
      <c r="RVZ9708" s="45"/>
      <c r="RWA9708" s="45"/>
      <c r="RWB9708" s="45"/>
      <c r="RWC9708" s="45"/>
      <c r="RWD9708" s="45"/>
      <c r="RWE9708" s="45"/>
      <c r="RWF9708" s="45"/>
      <c r="RWG9708" s="45"/>
      <c r="RWH9708" s="45"/>
      <c r="RWI9708" s="45"/>
      <c r="RWJ9708" s="45"/>
      <c r="RWK9708" s="45"/>
      <c r="RWL9708" s="45"/>
      <c r="RWM9708" s="45"/>
      <c r="RWN9708" s="45"/>
      <c r="RWO9708" s="45"/>
      <c r="RWP9708" s="45"/>
      <c r="RWQ9708" s="45"/>
      <c r="RWR9708" s="45"/>
      <c r="RWS9708" s="45"/>
      <c r="RWT9708" s="45"/>
      <c r="RWU9708" s="45"/>
      <c r="RWV9708" s="45"/>
      <c r="RWW9708" s="45"/>
      <c r="RWX9708" s="45"/>
      <c r="RWY9708" s="45"/>
      <c r="RWZ9708" s="45"/>
      <c r="RXA9708" s="45"/>
      <c r="RXB9708" s="45"/>
      <c r="RXC9708" s="45"/>
      <c r="RXD9708" s="45"/>
      <c r="RXE9708" s="45"/>
      <c r="RXF9708" s="45"/>
      <c r="RXG9708" s="45"/>
      <c r="RXH9708" s="45"/>
      <c r="RXI9708" s="45"/>
      <c r="RXJ9708" s="45"/>
      <c r="RXK9708" s="45"/>
      <c r="RXL9708" s="45"/>
      <c r="RXM9708" s="45"/>
      <c r="RXN9708" s="45"/>
      <c r="RXO9708" s="45"/>
      <c r="RXP9708" s="45"/>
      <c r="RXQ9708" s="45"/>
      <c r="RXR9708" s="45"/>
      <c r="RXS9708" s="45"/>
      <c r="RXT9708" s="45"/>
      <c r="RXU9708" s="45"/>
      <c r="RXV9708" s="45"/>
      <c r="RXW9708" s="45"/>
      <c r="RXX9708" s="45"/>
      <c r="RXY9708" s="45"/>
      <c r="RXZ9708" s="45"/>
      <c r="RYA9708" s="45"/>
      <c r="RYB9708" s="45"/>
      <c r="RYC9708" s="45"/>
      <c r="RYD9708" s="45"/>
      <c r="RYE9708" s="45"/>
      <c r="RYF9708" s="45"/>
      <c r="RYG9708" s="45"/>
      <c r="RYH9708" s="45"/>
      <c r="RYI9708" s="45"/>
      <c r="RYJ9708" s="45"/>
      <c r="RYK9708" s="45"/>
      <c r="RYL9708" s="45"/>
      <c r="RYM9708" s="45"/>
      <c r="RYN9708" s="45"/>
      <c r="RYO9708" s="45"/>
      <c r="RYP9708" s="45"/>
      <c r="RYQ9708" s="45"/>
      <c r="RYR9708" s="45"/>
      <c r="RYS9708" s="45"/>
      <c r="RYT9708" s="45"/>
      <c r="RYU9708" s="45"/>
      <c r="RYV9708" s="45"/>
      <c r="RYW9708" s="45"/>
      <c r="RYX9708" s="45"/>
      <c r="RYY9708" s="45"/>
      <c r="RYZ9708" s="45"/>
      <c r="RZA9708" s="45"/>
      <c r="RZB9708" s="45"/>
      <c r="RZC9708" s="45"/>
      <c r="RZD9708" s="45"/>
      <c r="RZE9708" s="45"/>
      <c r="RZF9708" s="45"/>
      <c r="RZG9708" s="45"/>
      <c r="RZH9708" s="45"/>
      <c r="RZI9708" s="45"/>
      <c r="RZJ9708" s="45"/>
      <c r="RZK9708" s="45"/>
      <c r="RZL9708" s="45"/>
      <c r="RZM9708" s="45"/>
      <c r="RZN9708" s="45"/>
      <c r="RZO9708" s="45"/>
      <c r="RZP9708" s="45"/>
      <c r="RZQ9708" s="45"/>
      <c r="RZR9708" s="45"/>
      <c r="RZS9708" s="45"/>
      <c r="RZT9708" s="45"/>
      <c r="RZU9708" s="45"/>
      <c r="RZV9708" s="45"/>
      <c r="RZW9708" s="45"/>
      <c r="RZX9708" s="45"/>
      <c r="RZY9708" s="45"/>
      <c r="RZZ9708" s="45"/>
      <c r="SAA9708" s="45"/>
      <c r="SAB9708" s="45"/>
      <c r="SAC9708" s="45"/>
      <c r="SAD9708" s="45"/>
      <c r="SAE9708" s="45"/>
      <c r="SAF9708" s="45"/>
      <c r="SAG9708" s="45"/>
      <c r="SAH9708" s="45"/>
      <c r="SAI9708" s="45"/>
      <c r="SAJ9708" s="45"/>
      <c r="SAK9708" s="45"/>
      <c r="SAL9708" s="45"/>
      <c r="SAM9708" s="45"/>
      <c r="SAN9708" s="45"/>
      <c r="SAO9708" s="45"/>
      <c r="SAP9708" s="45"/>
      <c r="SAQ9708" s="45"/>
      <c r="SAR9708" s="45"/>
      <c r="SAS9708" s="45"/>
      <c r="SAT9708" s="45"/>
      <c r="SAU9708" s="45"/>
      <c r="SAV9708" s="45"/>
      <c r="SAW9708" s="45"/>
      <c r="SAX9708" s="45"/>
      <c r="SAY9708" s="45"/>
      <c r="SAZ9708" s="45"/>
      <c r="SBA9708" s="45"/>
      <c r="SBB9708" s="45"/>
      <c r="SBC9708" s="45"/>
      <c r="SBD9708" s="45"/>
      <c r="SBE9708" s="45"/>
      <c r="SBF9708" s="45"/>
      <c r="SBG9708" s="45"/>
      <c r="SBH9708" s="45"/>
      <c r="SBI9708" s="45"/>
      <c r="SBJ9708" s="45"/>
      <c r="SBK9708" s="45"/>
      <c r="SBL9708" s="45"/>
      <c r="SBM9708" s="45"/>
      <c r="SBN9708" s="45"/>
      <c r="SBO9708" s="45"/>
      <c r="SBP9708" s="45"/>
      <c r="SBQ9708" s="45"/>
      <c r="SBR9708" s="45"/>
      <c r="SBS9708" s="45"/>
      <c r="SBT9708" s="45"/>
      <c r="SBU9708" s="45"/>
      <c r="SBV9708" s="45"/>
      <c r="SBW9708" s="45"/>
      <c r="SBX9708" s="45"/>
      <c r="SBY9708" s="45"/>
      <c r="SBZ9708" s="45"/>
      <c r="SCA9708" s="45"/>
      <c r="SCB9708" s="45"/>
      <c r="SCC9708" s="45"/>
      <c r="SCD9708" s="45"/>
      <c r="SCE9708" s="45"/>
      <c r="SCF9708" s="45"/>
      <c r="SCG9708" s="45"/>
      <c r="SCH9708" s="45"/>
      <c r="SCI9708" s="45"/>
      <c r="SCJ9708" s="45"/>
      <c r="SCK9708" s="45"/>
      <c r="SCL9708" s="45"/>
      <c r="SCM9708" s="45"/>
      <c r="SCN9708" s="45"/>
      <c r="SCO9708" s="45"/>
      <c r="SCP9708" s="45"/>
      <c r="SCQ9708" s="45"/>
      <c r="SCR9708" s="45"/>
      <c r="SCS9708" s="45"/>
      <c r="SCT9708" s="45"/>
      <c r="SCU9708" s="45"/>
      <c r="SCV9708" s="45"/>
      <c r="SCW9708" s="45"/>
      <c r="SCX9708" s="45"/>
      <c r="SCY9708" s="45"/>
      <c r="SCZ9708" s="45"/>
      <c r="SDA9708" s="45"/>
      <c r="SDB9708" s="45"/>
      <c r="SDC9708" s="45"/>
      <c r="SDD9708" s="45"/>
      <c r="SDE9708" s="45"/>
      <c r="SDF9708" s="45"/>
      <c r="SDG9708" s="45"/>
      <c r="SDH9708" s="45"/>
      <c r="SDI9708" s="45"/>
      <c r="SDJ9708" s="45"/>
      <c r="SDK9708" s="45"/>
      <c r="SDL9708" s="45"/>
      <c r="SDM9708" s="45"/>
      <c r="SDN9708" s="45"/>
      <c r="SDO9708" s="45"/>
      <c r="SDP9708" s="45"/>
      <c r="SDQ9708" s="45"/>
      <c r="SDR9708" s="45"/>
      <c r="SDS9708" s="45"/>
      <c r="SDT9708" s="45"/>
      <c r="SDU9708" s="45"/>
      <c r="SDV9708" s="45"/>
      <c r="SDW9708" s="45"/>
      <c r="SDX9708" s="45"/>
      <c r="SDY9708" s="45"/>
      <c r="SDZ9708" s="45"/>
      <c r="SEA9708" s="45"/>
      <c r="SEB9708" s="45"/>
      <c r="SEC9708" s="45"/>
      <c r="SED9708" s="45"/>
      <c r="SEE9708" s="45"/>
      <c r="SEF9708" s="45"/>
      <c r="SEG9708" s="45"/>
      <c r="SEH9708" s="45"/>
      <c r="SEI9708" s="45"/>
      <c r="SEJ9708" s="45"/>
      <c r="SEK9708" s="45"/>
      <c r="SEL9708" s="45"/>
      <c r="SEM9708" s="45"/>
      <c r="SEN9708" s="45"/>
      <c r="SEO9708" s="45"/>
      <c r="SEP9708" s="45"/>
      <c r="SEQ9708" s="45"/>
      <c r="SER9708" s="45"/>
      <c r="SES9708" s="45"/>
      <c r="SET9708" s="45"/>
      <c r="SEU9708" s="45"/>
      <c r="SEV9708" s="45"/>
      <c r="SEW9708" s="45"/>
      <c r="SEX9708" s="45"/>
      <c r="SEY9708" s="45"/>
      <c r="SEZ9708" s="45"/>
      <c r="SFA9708" s="45"/>
      <c r="SFB9708" s="45"/>
      <c r="SFC9708" s="45"/>
      <c r="SFD9708" s="45"/>
      <c r="SFE9708" s="45"/>
      <c r="SFF9708" s="45"/>
      <c r="SFG9708" s="45"/>
      <c r="SFH9708" s="45"/>
      <c r="SFI9708" s="45"/>
      <c r="SFJ9708" s="45"/>
      <c r="SFK9708" s="45"/>
      <c r="SFL9708" s="45"/>
      <c r="SFM9708" s="45"/>
      <c r="SFN9708" s="45"/>
      <c r="SFO9708" s="45"/>
      <c r="SFP9708" s="45"/>
      <c r="SFQ9708" s="45"/>
      <c r="SFR9708" s="45"/>
      <c r="SFS9708" s="45"/>
      <c r="SFT9708" s="45"/>
      <c r="SFU9708" s="45"/>
      <c r="SFV9708" s="45"/>
      <c r="SFW9708" s="45"/>
      <c r="SFX9708" s="45"/>
      <c r="SFY9708" s="45"/>
      <c r="SFZ9708" s="45"/>
      <c r="SGA9708" s="45"/>
      <c r="SGB9708" s="45"/>
      <c r="SGC9708" s="45"/>
      <c r="SGD9708" s="45"/>
      <c r="SGE9708" s="45"/>
      <c r="SGF9708" s="45"/>
      <c r="SGG9708" s="45"/>
      <c r="SGH9708" s="45"/>
      <c r="SGI9708" s="45"/>
      <c r="SGJ9708" s="45"/>
      <c r="SGK9708" s="45"/>
      <c r="SGL9708" s="45"/>
      <c r="SGM9708" s="45"/>
      <c r="SGN9708" s="45"/>
      <c r="SGO9708" s="45"/>
      <c r="SGP9708" s="45"/>
      <c r="SGQ9708" s="45"/>
      <c r="SGR9708" s="45"/>
      <c r="SGS9708" s="45"/>
      <c r="SGT9708" s="45"/>
      <c r="SGU9708" s="45"/>
      <c r="SGV9708" s="45"/>
      <c r="SGW9708" s="45"/>
      <c r="SGX9708" s="45"/>
      <c r="SGY9708" s="45"/>
      <c r="SGZ9708" s="45"/>
      <c r="SHA9708" s="45"/>
      <c r="SHB9708" s="45"/>
      <c r="SHC9708" s="45"/>
      <c r="SHD9708" s="45"/>
      <c r="SHE9708" s="45"/>
      <c r="SHF9708" s="45"/>
      <c r="SHG9708" s="45"/>
      <c r="SHH9708" s="45"/>
      <c r="SHI9708" s="45"/>
      <c r="SHJ9708" s="45"/>
      <c r="SHK9708" s="45"/>
      <c r="SHL9708" s="45"/>
      <c r="SHM9708" s="45"/>
      <c r="SHN9708" s="45"/>
      <c r="SHO9708" s="45"/>
      <c r="SHP9708" s="45"/>
      <c r="SHQ9708" s="45"/>
      <c r="SHR9708" s="45"/>
      <c r="SHS9708" s="45"/>
      <c r="SHT9708" s="45"/>
      <c r="SHU9708" s="45"/>
      <c r="SHV9708" s="45"/>
      <c r="SHW9708" s="45"/>
      <c r="SHX9708" s="45"/>
      <c r="SHY9708" s="45"/>
      <c r="SHZ9708" s="45"/>
      <c r="SIA9708" s="45"/>
      <c r="SIB9708" s="45"/>
      <c r="SIC9708" s="45"/>
      <c r="SID9708" s="45"/>
      <c r="SIE9708" s="45"/>
      <c r="SIF9708" s="45"/>
      <c r="SIG9708" s="45"/>
      <c r="SIH9708" s="45"/>
      <c r="SII9708" s="45"/>
      <c r="SIJ9708" s="45"/>
      <c r="SIK9708" s="45"/>
      <c r="SIL9708" s="45"/>
      <c r="SIM9708" s="45"/>
      <c r="SIN9708" s="45"/>
      <c r="SIO9708" s="45"/>
      <c r="SIP9708" s="45"/>
      <c r="SIQ9708" s="45"/>
      <c r="SIR9708" s="45"/>
      <c r="SIS9708" s="45"/>
      <c r="SIT9708" s="45"/>
      <c r="SIU9708" s="45"/>
      <c r="SIV9708" s="45"/>
      <c r="SIW9708" s="45"/>
      <c r="SIX9708" s="45"/>
      <c r="SIY9708" s="45"/>
      <c r="SIZ9708" s="45"/>
      <c r="SJA9708" s="45"/>
      <c r="SJB9708" s="45"/>
      <c r="SJC9708" s="45"/>
      <c r="SJD9708" s="45"/>
      <c r="SJE9708" s="45"/>
      <c r="SJF9708" s="45"/>
      <c r="SJG9708" s="45"/>
      <c r="SJH9708" s="45"/>
      <c r="SJI9708" s="45"/>
      <c r="SJJ9708" s="45"/>
      <c r="SJK9708" s="45"/>
      <c r="SJL9708" s="45"/>
      <c r="SJM9708" s="45"/>
      <c r="SJN9708" s="45"/>
      <c r="SJO9708" s="45"/>
      <c r="SJP9708" s="45"/>
      <c r="SJQ9708" s="45"/>
      <c r="SJR9708" s="45"/>
      <c r="SJS9708" s="45"/>
      <c r="SJT9708" s="45"/>
      <c r="SJU9708" s="45"/>
      <c r="SJV9708" s="45"/>
      <c r="SJW9708" s="45"/>
      <c r="SJX9708" s="45"/>
      <c r="SJY9708" s="45"/>
      <c r="SJZ9708" s="45"/>
      <c r="SKA9708" s="45"/>
      <c r="SKB9708" s="45"/>
      <c r="SKC9708" s="45"/>
      <c r="SKD9708" s="45"/>
      <c r="SKE9708" s="45"/>
      <c r="SKF9708" s="45"/>
      <c r="SKG9708" s="45"/>
      <c r="SKH9708" s="45"/>
      <c r="SKI9708" s="45"/>
      <c r="SKJ9708" s="45"/>
      <c r="SKK9708" s="45"/>
      <c r="SKL9708" s="45"/>
      <c r="SKM9708" s="45"/>
      <c r="SKN9708" s="45"/>
      <c r="SKO9708" s="45"/>
      <c r="SKP9708" s="45"/>
      <c r="SKQ9708" s="45"/>
      <c r="SKR9708" s="45"/>
      <c r="SKS9708" s="45"/>
      <c r="SKT9708" s="45"/>
      <c r="SKU9708" s="45"/>
      <c r="SKV9708" s="45"/>
      <c r="SKW9708" s="45"/>
      <c r="SKX9708" s="45"/>
      <c r="SKY9708" s="45"/>
      <c r="SKZ9708" s="45"/>
      <c r="SLA9708" s="45"/>
      <c r="SLB9708" s="45"/>
      <c r="SLC9708" s="45"/>
      <c r="SLD9708" s="45"/>
      <c r="SLE9708" s="45"/>
      <c r="SLF9708" s="45"/>
      <c r="SLG9708" s="45"/>
      <c r="SLH9708" s="45"/>
      <c r="SLI9708" s="45"/>
      <c r="SLJ9708" s="45"/>
      <c r="SLK9708" s="45"/>
      <c r="SLL9708" s="45"/>
      <c r="SLM9708" s="45"/>
      <c r="SLN9708" s="45"/>
      <c r="SLO9708" s="45"/>
      <c r="SLP9708" s="45"/>
      <c r="SLQ9708" s="45"/>
      <c r="SLR9708" s="45"/>
      <c r="SLS9708" s="45"/>
      <c r="SLT9708" s="45"/>
      <c r="SLU9708" s="45"/>
      <c r="SLV9708" s="45"/>
      <c r="SLW9708" s="45"/>
      <c r="SLX9708" s="45"/>
      <c r="SLY9708" s="45"/>
      <c r="SLZ9708" s="45"/>
      <c r="SMA9708" s="45"/>
      <c r="SMB9708" s="45"/>
      <c r="SMC9708" s="45"/>
      <c r="SMD9708" s="45"/>
      <c r="SME9708" s="45"/>
      <c r="SMF9708" s="45"/>
      <c r="SMG9708" s="45"/>
      <c r="SMH9708" s="45"/>
      <c r="SMI9708" s="45"/>
      <c r="SMJ9708" s="45"/>
      <c r="SMK9708" s="45"/>
      <c r="SML9708" s="45"/>
      <c r="SMM9708" s="45"/>
      <c r="SMN9708" s="45"/>
      <c r="SMO9708" s="45"/>
      <c r="SMP9708" s="45"/>
      <c r="SMQ9708" s="45"/>
      <c r="SMR9708" s="45"/>
      <c r="SMS9708" s="45"/>
      <c r="SMT9708" s="45"/>
      <c r="SMU9708" s="45"/>
      <c r="SMV9708" s="45"/>
      <c r="SMW9708" s="45"/>
      <c r="SMX9708" s="45"/>
      <c r="SMY9708" s="45"/>
      <c r="SMZ9708" s="45"/>
      <c r="SNA9708" s="45"/>
      <c r="SNB9708" s="45"/>
      <c r="SNC9708" s="45"/>
      <c r="SND9708" s="45"/>
      <c r="SNE9708" s="45"/>
      <c r="SNF9708" s="45"/>
      <c r="SNG9708" s="45"/>
      <c r="SNH9708" s="45"/>
      <c r="SNI9708" s="45"/>
      <c r="SNJ9708" s="45"/>
      <c r="SNK9708" s="45"/>
      <c r="SNL9708" s="45"/>
      <c r="SNM9708" s="45"/>
      <c r="SNN9708" s="45"/>
      <c r="SNO9708" s="45"/>
      <c r="SNP9708" s="45"/>
      <c r="SNQ9708" s="45"/>
      <c r="SNR9708" s="45"/>
      <c r="SNS9708" s="45"/>
      <c r="SNT9708" s="45"/>
      <c r="SNU9708" s="45"/>
      <c r="SNV9708" s="45"/>
      <c r="SNW9708" s="45"/>
      <c r="SNX9708" s="45"/>
      <c r="SNY9708" s="45"/>
      <c r="SNZ9708" s="45"/>
      <c r="SOA9708" s="45"/>
      <c r="SOB9708" s="45"/>
      <c r="SOC9708" s="45"/>
      <c r="SOD9708" s="45"/>
      <c r="SOE9708" s="45"/>
      <c r="SOF9708" s="45"/>
      <c r="SOG9708" s="45"/>
      <c r="SOH9708" s="45"/>
      <c r="SOI9708" s="45"/>
      <c r="SOJ9708" s="45"/>
      <c r="SOK9708" s="45"/>
      <c r="SOL9708" s="45"/>
      <c r="SOM9708" s="45"/>
      <c r="SON9708" s="45"/>
      <c r="SOO9708" s="45"/>
      <c r="SOP9708" s="45"/>
      <c r="SOQ9708" s="45"/>
      <c r="SOR9708" s="45"/>
      <c r="SOS9708" s="45"/>
      <c r="SOT9708" s="45"/>
      <c r="SOU9708" s="45"/>
      <c r="SOV9708" s="45"/>
      <c r="SOW9708" s="45"/>
      <c r="SOX9708" s="45"/>
      <c r="SOY9708" s="45"/>
      <c r="SOZ9708" s="45"/>
      <c r="SPA9708" s="45"/>
      <c r="SPB9708" s="45"/>
      <c r="SPC9708" s="45"/>
      <c r="SPD9708" s="45"/>
      <c r="SPE9708" s="45"/>
      <c r="SPF9708" s="45"/>
      <c r="SPG9708" s="45"/>
      <c r="SPH9708" s="45"/>
      <c r="SPI9708" s="45"/>
      <c r="SPJ9708" s="45"/>
      <c r="SPK9708" s="45"/>
      <c r="SPL9708" s="45"/>
      <c r="SPM9708" s="45"/>
      <c r="SPN9708" s="45"/>
      <c r="SPO9708" s="45"/>
      <c r="SPP9708" s="45"/>
      <c r="SPQ9708" s="45"/>
      <c r="SPR9708" s="45"/>
      <c r="SPS9708" s="45"/>
      <c r="SPT9708" s="45"/>
      <c r="SPU9708" s="45"/>
      <c r="SPV9708" s="45"/>
      <c r="SPW9708" s="45"/>
      <c r="SPX9708" s="45"/>
      <c r="SPY9708" s="45"/>
      <c r="SPZ9708" s="45"/>
      <c r="SQA9708" s="45"/>
      <c r="SQB9708" s="45"/>
      <c r="SQC9708" s="45"/>
      <c r="SQD9708" s="45"/>
      <c r="SQE9708" s="45"/>
      <c r="SQF9708" s="45"/>
      <c r="SQG9708" s="45"/>
      <c r="SQH9708" s="45"/>
      <c r="SQI9708" s="45"/>
      <c r="SQJ9708" s="45"/>
      <c r="SQK9708" s="45"/>
      <c r="SQL9708" s="45"/>
      <c r="SQM9708" s="45"/>
      <c r="SQN9708" s="45"/>
      <c r="SQO9708" s="45"/>
      <c r="SQP9708" s="45"/>
      <c r="SQQ9708" s="45"/>
      <c r="SQR9708" s="45"/>
      <c r="SQS9708" s="45"/>
      <c r="SQT9708" s="45"/>
      <c r="SQU9708" s="45"/>
      <c r="SQV9708" s="45"/>
      <c r="SQW9708" s="45"/>
      <c r="SQX9708" s="45"/>
      <c r="SQY9708" s="45"/>
      <c r="SQZ9708" s="45"/>
      <c r="SRA9708" s="45"/>
      <c r="SRB9708" s="45"/>
      <c r="SRC9708" s="45"/>
      <c r="SRD9708" s="45"/>
      <c r="SRE9708" s="45"/>
      <c r="SRF9708" s="45"/>
      <c r="SRG9708" s="45"/>
      <c r="SRH9708" s="45"/>
      <c r="SRI9708" s="45"/>
      <c r="SRJ9708" s="45"/>
      <c r="SRK9708" s="45"/>
      <c r="SRL9708" s="45"/>
      <c r="SRM9708" s="45"/>
      <c r="SRN9708" s="45"/>
      <c r="SRO9708" s="45"/>
      <c r="SRP9708" s="45"/>
      <c r="SRQ9708" s="45"/>
      <c r="SRR9708" s="45"/>
      <c r="SRS9708" s="45"/>
      <c r="SRT9708" s="45"/>
      <c r="SRU9708" s="45"/>
      <c r="SRV9708" s="45"/>
      <c r="SRW9708" s="45"/>
      <c r="SRX9708" s="45"/>
      <c r="SRY9708" s="45"/>
      <c r="SRZ9708" s="45"/>
      <c r="SSA9708" s="45"/>
      <c r="SSB9708" s="45"/>
      <c r="SSC9708" s="45"/>
      <c r="SSD9708" s="45"/>
      <c r="SSE9708" s="45"/>
      <c r="SSF9708" s="45"/>
      <c r="SSG9708" s="45"/>
      <c r="SSH9708" s="45"/>
      <c r="SSI9708" s="45"/>
      <c r="SSJ9708" s="45"/>
      <c r="SSK9708" s="45"/>
      <c r="SSL9708" s="45"/>
      <c r="SSM9708" s="45"/>
      <c r="SSN9708" s="45"/>
      <c r="SSO9708" s="45"/>
      <c r="SSP9708" s="45"/>
      <c r="SSQ9708" s="45"/>
      <c r="SSR9708" s="45"/>
      <c r="SSS9708" s="45"/>
      <c r="SST9708" s="45"/>
      <c r="SSU9708" s="45"/>
      <c r="SSV9708" s="45"/>
      <c r="SSW9708" s="45"/>
      <c r="SSX9708" s="45"/>
      <c r="SSY9708" s="45"/>
      <c r="SSZ9708" s="45"/>
      <c r="STA9708" s="45"/>
      <c r="STB9708" s="45"/>
      <c r="STC9708" s="45"/>
      <c r="STD9708" s="45"/>
      <c r="STE9708" s="45"/>
      <c r="STF9708" s="45"/>
      <c r="STG9708" s="45"/>
      <c r="STH9708" s="45"/>
      <c r="STI9708" s="45"/>
      <c r="STJ9708" s="45"/>
      <c r="STK9708" s="45"/>
      <c r="STL9708" s="45"/>
      <c r="STM9708" s="45"/>
      <c r="STN9708" s="45"/>
      <c r="STO9708" s="45"/>
      <c r="STP9708" s="45"/>
      <c r="STQ9708" s="45"/>
      <c r="STR9708" s="45"/>
      <c r="STS9708" s="45"/>
      <c r="STT9708" s="45"/>
      <c r="STU9708" s="45"/>
      <c r="STV9708" s="45"/>
      <c r="STW9708" s="45"/>
      <c r="STX9708" s="45"/>
      <c r="STY9708" s="45"/>
      <c r="STZ9708" s="45"/>
      <c r="SUA9708" s="45"/>
      <c r="SUB9708" s="45"/>
      <c r="SUC9708" s="45"/>
      <c r="SUD9708" s="45"/>
      <c r="SUE9708" s="45"/>
      <c r="SUF9708" s="45"/>
      <c r="SUG9708" s="45"/>
      <c r="SUH9708" s="45"/>
      <c r="SUI9708" s="45"/>
      <c r="SUJ9708" s="45"/>
      <c r="SUK9708" s="45"/>
      <c r="SUL9708" s="45"/>
      <c r="SUM9708" s="45"/>
      <c r="SUN9708" s="45"/>
      <c r="SUO9708" s="45"/>
      <c r="SUP9708" s="45"/>
      <c r="SUQ9708" s="45"/>
      <c r="SUR9708" s="45"/>
      <c r="SUS9708" s="45"/>
      <c r="SUT9708" s="45"/>
      <c r="SUU9708" s="45"/>
      <c r="SUV9708" s="45"/>
      <c r="SUW9708" s="45"/>
      <c r="SUX9708" s="45"/>
      <c r="SUY9708" s="45"/>
      <c r="SUZ9708" s="45"/>
      <c r="SVA9708" s="45"/>
      <c r="SVB9708" s="45"/>
      <c r="SVC9708" s="45"/>
      <c r="SVD9708" s="45"/>
      <c r="SVE9708" s="45"/>
      <c r="SVF9708" s="45"/>
      <c r="SVG9708" s="45"/>
      <c r="SVH9708" s="45"/>
      <c r="SVI9708" s="45"/>
      <c r="SVJ9708" s="45"/>
      <c r="SVK9708" s="45"/>
      <c r="SVL9708" s="45"/>
      <c r="SVM9708" s="45"/>
      <c r="SVN9708" s="45"/>
      <c r="SVO9708" s="45"/>
      <c r="SVP9708" s="45"/>
      <c r="SVQ9708" s="45"/>
      <c r="SVR9708" s="45"/>
      <c r="SVS9708" s="45"/>
      <c r="SVT9708" s="45"/>
      <c r="SVU9708" s="45"/>
      <c r="SVV9708" s="45"/>
      <c r="SVW9708" s="45"/>
      <c r="SVX9708" s="45"/>
      <c r="SVY9708" s="45"/>
      <c r="SVZ9708" s="45"/>
      <c r="SWA9708" s="45"/>
      <c r="SWB9708" s="45"/>
      <c r="SWC9708" s="45"/>
      <c r="SWD9708" s="45"/>
      <c r="SWE9708" s="45"/>
      <c r="SWF9708" s="45"/>
      <c r="SWG9708" s="45"/>
      <c r="SWH9708" s="45"/>
      <c r="SWI9708" s="45"/>
      <c r="SWJ9708" s="45"/>
      <c r="SWK9708" s="45"/>
      <c r="SWL9708" s="45"/>
      <c r="SWM9708" s="45"/>
      <c r="SWN9708" s="45"/>
      <c r="SWO9708" s="45"/>
      <c r="SWP9708" s="45"/>
      <c r="SWQ9708" s="45"/>
      <c r="SWR9708" s="45"/>
      <c r="SWS9708" s="45"/>
      <c r="SWT9708" s="45"/>
      <c r="SWU9708" s="45"/>
      <c r="SWV9708" s="45"/>
      <c r="SWW9708" s="45"/>
      <c r="SWX9708" s="45"/>
      <c r="SWY9708" s="45"/>
      <c r="SWZ9708" s="45"/>
      <c r="SXA9708" s="45"/>
      <c r="SXB9708" s="45"/>
      <c r="SXC9708" s="45"/>
      <c r="SXD9708" s="45"/>
      <c r="SXE9708" s="45"/>
      <c r="SXF9708" s="45"/>
      <c r="SXG9708" s="45"/>
      <c r="SXH9708" s="45"/>
      <c r="SXI9708" s="45"/>
      <c r="SXJ9708" s="45"/>
      <c r="SXK9708" s="45"/>
      <c r="SXL9708" s="45"/>
      <c r="SXM9708" s="45"/>
      <c r="SXN9708" s="45"/>
      <c r="SXO9708" s="45"/>
      <c r="SXP9708" s="45"/>
      <c r="SXQ9708" s="45"/>
      <c r="SXR9708" s="45"/>
      <c r="SXS9708" s="45"/>
      <c r="SXT9708" s="45"/>
      <c r="SXU9708" s="45"/>
      <c r="SXV9708" s="45"/>
      <c r="SXW9708" s="45"/>
      <c r="SXX9708" s="45"/>
      <c r="SXY9708" s="45"/>
      <c r="SXZ9708" s="45"/>
      <c r="SYA9708" s="45"/>
      <c r="SYB9708" s="45"/>
      <c r="SYC9708" s="45"/>
      <c r="SYD9708" s="45"/>
      <c r="SYE9708" s="45"/>
      <c r="SYF9708" s="45"/>
      <c r="SYG9708" s="45"/>
      <c r="SYH9708" s="45"/>
      <c r="SYI9708" s="45"/>
      <c r="SYJ9708" s="45"/>
      <c r="SYK9708" s="45"/>
      <c r="SYL9708" s="45"/>
      <c r="SYM9708" s="45"/>
      <c r="SYN9708" s="45"/>
      <c r="SYO9708" s="45"/>
      <c r="SYP9708" s="45"/>
      <c r="SYQ9708" s="45"/>
      <c r="SYR9708" s="45"/>
      <c r="SYS9708" s="45"/>
      <c r="SYT9708" s="45"/>
      <c r="SYU9708" s="45"/>
      <c r="SYV9708" s="45"/>
      <c r="SYW9708" s="45"/>
      <c r="SYX9708" s="45"/>
      <c r="SYY9708" s="45"/>
      <c r="SYZ9708" s="45"/>
      <c r="SZA9708" s="45"/>
      <c r="SZB9708" s="45"/>
      <c r="SZC9708" s="45"/>
      <c r="SZD9708" s="45"/>
      <c r="SZE9708" s="45"/>
      <c r="SZF9708" s="45"/>
      <c r="SZG9708" s="45"/>
      <c r="SZH9708" s="45"/>
      <c r="SZI9708" s="45"/>
      <c r="SZJ9708" s="45"/>
      <c r="SZK9708" s="45"/>
      <c r="SZL9708" s="45"/>
      <c r="SZM9708" s="45"/>
      <c r="SZN9708" s="45"/>
      <c r="SZO9708" s="45"/>
      <c r="SZP9708" s="45"/>
      <c r="SZQ9708" s="45"/>
      <c r="SZR9708" s="45"/>
      <c r="SZS9708" s="45"/>
      <c r="SZT9708" s="45"/>
      <c r="SZU9708" s="45"/>
      <c r="SZV9708" s="45"/>
      <c r="SZW9708" s="45"/>
      <c r="SZX9708" s="45"/>
      <c r="SZY9708" s="45"/>
      <c r="SZZ9708" s="45"/>
      <c r="TAA9708" s="45"/>
      <c r="TAB9708" s="45"/>
      <c r="TAC9708" s="45"/>
      <c r="TAD9708" s="45"/>
      <c r="TAE9708" s="45"/>
      <c r="TAF9708" s="45"/>
      <c r="TAG9708" s="45"/>
      <c r="TAH9708" s="45"/>
      <c r="TAI9708" s="45"/>
      <c r="TAJ9708" s="45"/>
      <c r="TAK9708" s="45"/>
      <c r="TAL9708" s="45"/>
      <c r="TAM9708" s="45"/>
      <c r="TAN9708" s="45"/>
      <c r="TAO9708" s="45"/>
      <c r="TAP9708" s="45"/>
      <c r="TAQ9708" s="45"/>
      <c r="TAR9708" s="45"/>
      <c r="TAS9708" s="45"/>
      <c r="TAT9708" s="45"/>
      <c r="TAU9708" s="45"/>
      <c r="TAV9708" s="45"/>
      <c r="TAW9708" s="45"/>
      <c r="TAX9708" s="45"/>
      <c r="TAY9708" s="45"/>
      <c r="TAZ9708" s="45"/>
      <c r="TBA9708" s="45"/>
      <c r="TBB9708" s="45"/>
      <c r="TBC9708" s="45"/>
      <c r="TBD9708" s="45"/>
      <c r="TBE9708" s="45"/>
      <c r="TBF9708" s="45"/>
      <c r="TBG9708" s="45"/>
      <c r="TBH9708" s="45"/>
      <c r="TBI9708" s="45"/>
      <c r="TBJ9708" s="45"/>
      <c r="TBK9708" s="45"/>
      <c r="TBL9708" s="45"/>
      <c r="TBM9708" s="45"/>
      <c r="TBN9708" s="45"/>
      <c r="TBO9708" s="45"/>
      <c r="TBP9708" s="45"/>
      <c r="TBQ9708" s="45"/>
      <c r="TBR9708" s="45"/>
      <c r="TBS9708" s="45"/>
      <c r="TBT9708" s="45"/>
      <c r="TBU9708" s="45"/>
      <c r="TBV9708" s="45"/>
      <c r="TBW9708" s="45"/>
      <c r="TBX9708" s="45"/>
      <c r="TBY9708" s="45"/>
      <c r="TBZ9708" s="45"/>
      <c r="TCA9708" s="45"/>
      <c r="TCB9708" s="45"/>
      <c r="TCC9708" s="45"/>
      <c r="TCD9708" s="45"/>
      <c r="TCE9708" s="45"/>
      <c r="TCF9708" s="45"/>
      <c r="TCG9708" s="45"/>
      <c r="TCH9708" s="45"/>
      <c r="TCI9708" s="45"/>
      <c r="TCJ9708" s="45"/>
      <c r="TCK9708" s="45"/>
      <c r="TCL9708" s="45"/>
      <c r="TCM9708" s="45"/>
      <c r="TCN9708" s="45"/>
      <c r="TCO9708" s="45"/>
      <c r="TCP9708" s="45"/>
      <c r="TCQ9708" s="45"/>
      <c r="TCR9708" s="45"/>
      <c r="TCS9708" s="45"/>
      <c r="TCT9708" s="45"/>
      <c r="TCU9708" s="45"/>
      <c r="TCV9708" s="45"/>
      <c r="TCW9708" s="45"/>
      <c r="TCX9708" s="45"/>
      <c r="TCY9708" s="45"/>
      <c r="TCZ9708" s="45"/>
      <c r="TDA9708" s="45"/>
      <c r="TDB9708" s="45"/>
      <c r="TDC9708" s="45"/>
      <c r="TDD9708" s="45"/>
      <c r="TDE9708" s="45"/>
      <c r="TDF9708" s="45"/>
      <c r="TDG9708" s="45"/>
      <c r="TDH9708" s="45"/>
      <c r="TDI9708" s="45"/>
      <c r="TDJ9708" s="45"/>
      <c r="TDK9708" s="45"/>
      <c r="TDL9708" s="45"/>
      <c r="TDM9708" s="45"/>
      <c r="TDN9708" s="45"/>
      <c r="TDO9708" s="45"/>
      <c r="TDP9708" s="45"/>
      <c r="TDQ9708" s="45"/>
      <c r="TDR9708" s="45"/>
      <c r="TDS9708" s="45"/>
      <c r="TDT9708" s="45"/>
      <c r="TDU9708" s="45"/>
      <c r="TDV9708" s="45"/>
      <c r="TDW9708" s="45"/>
      <c r="TDX9708" s="45"/>
      <c r="TDY9708" s="45"/>
      <c r="TDZ9708" s="45"/>
      <c r="TEA9708" s="45"/>
      <c r="TEB9708" s="45"/>
      <c r="TEC9708" s="45"/>
      <c r="TED9708" s="45"/>
      <c r="TEE9708" s="45"/>
      <c r="TEF9708" s="45"/>
      <c r="TEG9708" s="45"/>
      <c r="TEH9708" s="45"/>
      <c r="TEI9708" s="45"/>
      <c r="TEJ9708" s="45"/>
      <c r="TEK9708" s="45"/>
      <c r="TEL9708" s="45"/>
      <c r="TEM9708" s="45"/>
      <c r="TEN9708" s="45"/>
      <c r="TEO9708" s="45"/>
      <c r="TEP9708" s="45"/>
      <c r="TEQ9708" s="45"/>
      <c r="TER9708" s="45"/>
      <c r="TES9708" s="45"/>
      <c r="TET9708" s="45"/>
      <c r="TEU9708" s="45"/>
      <c r="TEV9708" s="45"/>
      <c r="TEW9708" s="45"/>
      <c r="TEX9708" s="45"/>
      <c r="TEY9708" s="45"/>
      <c r="TEZ9708" s="45"/>
      <c r="TFA9708" s="45"/>
      <c r="TFB9708" s="45"/>
      <c r="TFC9708" s="45"/>
      <c r="TFD9708" s="45"/>
      <c r="TFE9708" s="45"/>
      <c r="TFF9708" s="45"/>
      <c r="TFG9708" s="45"/>
      <c r="TFH9708" s="45"/>
      <c r="TFI9708" s="45"/>
      <c r="TFJ9708" s="45"/>
      <c r="TFK9708" s="45"/>
      <c r="TFL9708" s="45"/>
      <c r="TFM9708" s="45"/>
      <c r="TFN9708" s="45"/>
      <c r="TFO9708" s="45"/>
      <c r="TFP9708" s="45"/>
      <c r="TFQ9708" s="45"/>
      <c r="TFR9708" s="45"/>
      <c r="TFS9708" s="45"/>
      <c r="TFT9708" s="45"/>
      <c r="TFU9708" s="45"/>
      <c r="TFV9708" s="45"/>
      <c r="TFW9708" s="45"/>
      <c r="TFX9708" s="45"/>
      <c r="TFY9708" s="45"/>
      <c r="TFZ9708" s="45"/>
      <c r="TGA9708" s="45"/>
      <c r="TGB9708" s="45"/>
      <c r="TGC9708" s="45"/>
      <c r="TGD9708" s="45"/>
      <c r="TGE9708" s="45"/>
      <c r="TGF9708" s="45"/>
      <c r="TGG9708" s="45"/>
      <c r="TGH9708" s="45"/>
      <c r="TGI9708" s="45"/>
      <c r="TGJ9708" s="45"/>
      <c r="TGK9708" s="45"/>
      <c r="TGL9708" s="45"/>
      <c r="TGM9708" s="45"/>
      <c r="TGN9708" s="45"/>
      <c r="TGO9708" s="45"/>
      <c r="TGP9708" s="45"/>
      <c r="TGQ9708" s="45"/>
      <c r="TGR9708" s="45"/>
      <c r="TGS9708" s="45"/>
      <c r="TGT9708" s="45"/>
      <c r="TGU9708" s="45"/>
      <c r="TGV9708" s="45"/>
      <c r="TGW9708" s="45"/>
      <c r="TGX9708" s="45"/>
      <c r="TGY9708" s="45"/>
      <c r="TGZ9708" s="45"/>
      <c r="THA9708" s="45"/>
      <c r="THB9708" s="45"/>
      <c r="THC9708" s="45"/>
      <c r="THD9708" s="45"/>
      <c r="THE9708" s="45"/>
      <c r="THF9708" s="45"/>
      <c r="THG9708" s="45"/>
      <c r="THH9708" s="45"/>
      <c r="THI9708" s="45"/>
      <c r="THJ9708" s="45"/>
      <c r="THK9708" s="45"/>
      <c r="THL9708" s="45"/>
      <c r="THM9708" s="45"/>
      <c r="THN9708" s="45"/>
      <c r="THO9708" s="45"/>
      <c r="THP9708" s="45"/>
      <c r="THQ9708" s="45"/>
      <c r="THR9708" s="45"/>
      <c r="THS9708" s="45"/>
      <c r="THT9708" s="45"/>
      <c r="THU9708" s="45"/>
      <c r="THV9708" s="45"/>
      <c r="THW9708" s="45"/>
      <c r="THX9708" s="45"/>
      <c r="THY9708" s="45"/>
      <c r="THZ9708" s="45"/>
      <c r="TIA9708" s="45"/>
      <c r="TIB9708" s="45"/>
      <c r="TIC9708" s="45"/>
      <c r="TID9708" s="45"/>
      <c r="TIE9708" s="45"/>
      <c r="TIF9708" s="45"/>
      <c r="TIG9708" s="45"/>
      <c r="TIH9708" s="45"/>
      <c r="TII9708" s="45"/>
      <c r="TIJ9708" s="45"/>
      <c r="TIK9708" s="45"/>
      <c r="TIL9708" s="45"/>
      <c r="TIM9708" s="45"/>
      <c r="TIN9708" s="45"/>
      <c r="TIO9708" s="45"/>
      <c r="TIP9708" s="45"/>
      <c r="TIQ9708" s="45"/>
      <c r="TIR9708" s="45"/>
      <c r="TIS9708" s="45"/>
      <c r="TIT9708" s="45"/>
      <c r="TIU9708" s="45"/>
      <c r="TIV9708" s="45"/>
      <c r="TIW9708" s="45"/>
      <c r="TIX9708" s="45"/>
      <c r="TIY9708" s="45"/>
      <c r="TIZ9708" s="45"/>
      <c r="TJA9708" s="45"/>
      <c r="TJB9708" s="45"/>
      <c r="TJC9708" s="45"/>
      <c r="TJD9708" s="45"/>
      <c r="TJE9708" s="45"/>
      <c r="TJF9708" s="45"/>
      <c r="TJG9708" s="45"/>
      <c r="TJH9708" s="45"/>
      <c r="TJI9708" s="45"/>
      <c r="TJJ9708" s="45"/>
      <c r="TJK9708" s="45"/>
      <c r="TJL9708" s="45"/>
      <c r="TJM9708" s="45"/>
      <c r="TJN9708" s="45"/>
      <c r="TJO9708" s="45"/>
      <c r="TJP9708" s="45"/>
      <c r="TJQ9708" s="45"/>
      <c r="TJR9708" s="45"/>
      <c r="TJS9708" s="45"/>
      <c r="TJT9708" s="45"/>
      <c r="TJU9708" s="45"/>
      <c r="TJV9708" s="45"/>
      <c r="TJW9708" s="45"/>
      <c r="TJX9708" s="45"/>
      <c r="TJY9708" s="45"/>
      <c r="TJZ9708" s="45"/>
      <c r="TKA9708" s="45"/>
      <c r="TKB9708" s="45"/>
      <c r="TKC9708" s="45"/>
      <c r="TKD9708" s="45"/>
      <c r="TKE9708" s="45"/>
      <c r="TKF9708" s="45"/>
      <c r="TKG9708" s="45"/>
      <c r="TKH9708" s="45"/>
      <c r="TKI9708" s="45"/>
      <c r="TKJ9708" s="45"/>
      <c r="TKK9708" s="45"/>
      <c r="TKL9708" s="45"/>
      <c r="TKM9708" s="45"/>
      <c r="TKN9708" s="45"/>
      <c r="TKO9708" s="45"/>
      <c r="TKP9708" s="45"/>
      <c r="TKQ9708" s="45"/>
      <c r="TKR9708" s="45"/>
      <c r="TKS9708" s="45"/>
      <c r="TKT9708" s="45"/>
      <c r="TKU9708" s="45"/>
      <c r="TKV9708" s="45"/>
      <c r="TKW9708" s="45"/>
      <c r="TKX9708" s="45"/>
      <c r="TKY9708" s="45"/>
      <c r="TKZ9708" s="45"/>
      <c r="TLA9708" s="45"/>
      <c r="TLB9708" s="45"/>
      <c r="TLC9708" s="45"/>
      <c r="TLD9708" s="45"/>
      <c r="TLE9708" s="45"/>
      <c r="TLF9708" s="45"/>
      <c r="TLG9708" s="45"/>
      <c r="TLH9708" s="45"/>
      <c r="TLI9708" s="45"/>
      <c r="TLJ9708" s="45"/>
      <c r="TLK9708" s="45"/>
      <c r="TLL9708" s="45"/>
      <c r="TLM9708" s="45"/>
      <c r="TLN9708" s="45"/>
      <c r="TLO9708" s="45"/>
      <c r="TLP9708" s="45"/>
      <c r="TLQ9708" s="45"/>
      <c r="TLR9708" s="45"/>
      <c r="TLS9708" s="45"/>
      <c r="TLT9708" s="45"/>
      <c r="TLU9708" s="45"/>
      <c r="TLV9708" s="45"/>
      <c r="TLW9708" s="45"/>
      <c r="TLX9708" s="45"/>
      <c r="TLY9708" s="45"/>
      <c r="TLZ9708" s="45"/>
      <c r="TMA9708" s="45"/>
      <c r="TMB9708" s="45"/>
      <c r="TMC9708" s="45"/>
      <c r="TMD9708" s="45"/>
      <c r="TME9708" s="45"/>
      <c r="TMF9708" s="45"/>
      <c r="TMG9708" s="45"/>
      <c r="TMH9708" s="45"/>
      <c r="TMI9708" s="45"/>
      <c r="TMJ9708" s="45"/>
      <c r="TMK9708" s="45"/>
      <c r="TML9708" s="45"/>
      <c r="TMM9708" s="45"/>
      <c r="TMN9708" s="45"/>
      <c r="TMO9708" s="45"/>
      <c r="TMP9708" s="45"/>
      <c r="TMQ9708" s="45"/>
      <c r="TMR9708" s="45"/>
      <c r="TMS9708" s="45"/>
      <c r="TMT9708" s="45"/>
      <c r="TMU9708" s="45"/>
      <c r="TMV9708" s="45"/>
      <c r="TMW9708" s="45"/>
      <c r="TMX9708" s="45"/>
      <c r="TMY9708" s="45"/>
      <c r="TMZ9708" s="45"/>
      <c r="TNA9708" s="45"/>
      <c r="TNB9708" s="45"/>
      <c r="TNC9708" s="45"/>
      <c r="TND9708" s="45"/>
      <c r="TNE9708" s="45"/>
      <c r="TNF9708" s="45"/>
      <c r="TNG9708" s="45"/>
      <c r="TNH9708" s="45"/>
      <c r="TNI9708" s="45"/>
      <c r="TNJ9708" s="45"/>
      <c r="TNK9708" s="45"/>
      <c r="TNL9708" s="45"/>
      <c r="TNM9708" s="45"/>
      <c r="TNN9708" s="45"/>
      <c r="TNO9708" s="45"/>
      <c r="TNP9708" s="45"/>
      <c r="TNQ9708" s="45"/>
      <c r="TNR9708" s="45"/>
      <c r="TNS9708" s="45"/>
      <c r="TNT9708" s="45"/>
      <c r="TNU9708" s="45"/>
      <c r="TNV9708" s="45"/>
      <c r="TNW9708" s="45"/>
      <c r="TNX9708" s="45"/>
      <c r="TNY9708" s="45"/>
      <c r="TNZ9708" s="45"/>
      <c r="TOA9708" s="45"/>
      <c r="TOB9708" s="45"/>
      <c r="TOC9708" s="45"/>
      <c r="TOD9708" s="45"/>
      <c r="TOE9708" s="45"/>
      <c r="TOF9708" s="45"/>
      <c r="TOG9708" s="45"/>
      <c r="TOH9708" s="45"/>
      <c r="TOI9708" s="45"/>
      <c r="TOJ9708" s="45"/>
      <c r="TOK9708" s="45"/>
      <c r="TOL9708" s="45"/>
      <c r="TOM9708" s="45"/>
      <c r="TON9708" s="45"/>
      <c r="TOO9708" s="45"/>
      <c r="TOP9708" s="45"/>
      <c r="TOQ9708" s="45"/>
      <c r="TOR9708" s="45"/>
      <c r="TOS9708" s="45"/>
      <c r="TOT9708" s="45"/>
      <c r="TOU9708" s="45"/>
      <c r="TOV9708" s="45"/>
      <c r="TOW9708" s="45"/>
      <c r="TOX9708" s="45"/>
      <c r="TOY9708" s="45"/>
      <c r="TOZ9708" s="45"/>
      <c r="TPA9708" s="45"/>
      <c r="TPB9708" s="45"/>
      <c r="TPC9708" s="45"/>
      <c r="TPD9708" s="45"/>
      <c r="TPE9708" s="45"/>
      <c r="TPF9708" s="45"/>
      <c r="TPG9708" s="45"/>
      <c r="TPH9708" s="45"/>
      <c r="TPI9708" s="45"/>
      <c r="TPJ9708" s="45"/>
      <c r="TPK9708" s="45"/>
      <c r="TPL9708" s="45"/>
      <c r="TPM9708" s="45"/>
      <c r="TPN9708" s="45"/>
      <c r="TPO9708" s="45"/>
      <c r="TPP9708" s="45"/>
      <c r="TPQ9708" s="45"/>
      <c r="TPR9708" s="45"/>
      <c r="TPS9708" s="45"/>
      <c r="TPT9708" s="45"/>
      <c r="TPU9708" s="45"/>
      <c r="TPV9708" s="45"/>
      <c r="TPW9708" s="45"/>
      <c r="TPX9708" s="45"/>
      <c r="TPY9708" s="45"/>
      <c r="TPZ9708" s="45"/>
      <c r="TQA9708" s="45"/>
      <c r="TQB9708" s="45"/>
      <c r="TQC9708" s="45"/>
      <c r="TQD9708" s="45"/>
      <c r="TQE9708" s="45"/>
      <c r="TQF9708" s="45"/>
      <c r="TQG9708" s="45"/>
      <c r="TQH9708" s="45"/>
      <c r="TQI9708" s="45"/>
      <c r="TQJ9708" s="45"/>
      <c r="TQK9708" s="45"/>
      <c r="TQL9708" s="45"/>
      <c r="TQM9708" s="45"/>
      <c r="TQN9708" s="45"/>
      <c r="TQO9708" s="45"/>
      <c r="TQP9708" s="45"/>
      <c r="TQQ9708" s="45"/>
      <c r="TQR9708" s="45"/>
      <c r="TQS9708" s="45"/>
      <c r="TQT9708" s="45"/>
      <c r="TQU9708" s="45"/>
      <c r="TQV9708" s="45"/>
      <c r="TQW9708" s="45"/>
      <c r="TQX9708" s="45"/>
      <c r="TQY9708" s="45"/>
      <c r="TQZ9708" s="45"/>
      <c r="TRA9708" s="45"/>
      <c r="TRB9708" s="45"/>
      <c r="TRC9708" s="45"/>
      <c r="TRD9708" s="45"/>
      <c r="TRE9708" s="45"/>
      <c r="TRF9708" s="45"/>
      <c r="TRG9708" s="45"/>
      <c r="TRH9708" s="45"/>
      <c r="TRI9708" s="45"/>
      <c r="TRJ9708" s="45"/>
      <c r="TRK9708" s="45"/>
      <c r="TRL9708" s="45"/>
      <c r="TRM9708" s="45"/>
      <c r="TRN9708" s="45"/>
      <c r="TRO9708" s="45"/>
      <c r="TRP9708" s="45"/>
      <c r="TRQ9708" s="45"/>
      <c r="TRR9708" s="45"/>
      <c r="TRS9708" s="45"/>
      <c r="TRT9708" s="45"/>
      <c r="TRU9708" s="45"/>
      <c r="TRV9708" s="45"/>
      <c r="TRW9708" s="45"/>
      <c r="TRX9708" s="45"/>
      <c r="TRY9708" s="45"/>
      <c r="TRZ9708" s="45"/>
      <c r="TSA9708" s="45"/>
      <c r="TSB9708" s="45"/>
      <c r="TSC9708" s="45"/>
      <c r="TSD9708" s="45"/>
      <c r="TSE9708" s="45"/>
      <c r="TSF9708" s="45"/>
      <c r="TSG9708" s="45"/>
      <c r="TSH9708" s="45"/>
      <c r="TSI9708" s="45"/>
      <c r="TSJ9708" s="45"/>
      <c r="TSK9708" s="45"/>
      <c r="TSL9708" s="45"/>
      <c r="TSM9708" s="45"/>
      <c r="TSN9708" s="45"/>
      <c r="TSO9708" s="45"/>
      <c r="TSP9708" s="45"/>
      <c r="TSQ9708" s="45"/>
      <c r="TSR9708" s="45"/>
      <c r="TSS9708" s="45"/>
      <c r="TST9708" s="45"/>
      <c r="TSU9708" s="45"/>
      <c r="TSV9708" s="45"/>
      <c r="TSW9708" s="45"/>
      <c r="TSX9708" s="45"/>
      <c r="TSY9708" s="45"/>
      <c r="TSZ9708" s="45"/>
      <c r="TTA9708" s="45"/>
      <c r="TTB9708" s="45"/>
      <c r="TTC9708" s="45"/>
      <c r="TTD9708" s="45"/>
      <c r="TTE9708" s="45"/>
      <c r="TTF9708" s="45"/>
      <c r="TTG9708" s="45"/>
      <c r="TTH9708" s="45"/>
      <c r="TTI9708" s="45"/>
      <c r="TTJ9708" s="45"/>
      <c r="TTK9708" s="45"/>
      <c r="TTL9708" s="45"/>
      <c r="TTM9708" s="45"/>
      <c r="TTN9708" s="45"/>
      <c r="TTO9708" s="45"/>
      <c r="TTP9708" s="45"/>
      <c r="TTQ9708" s="45"/>
      <c r="TTR9708" s="45"/>
      <c r="TTS9708" s="45"/>
      <c r="TTT9708" s="45"/>
      <c r="TTU9708" s="45"/>
      <c r="TTV9708" s="45"/>
      <c r="TTW9708" s="45"/>
      <c r="TTX9708" s="45"/>
      <c r="TTY9708" s="45"/>
      <c r="TTZ9708" s="45"/>
      <c r="TUA9708" s="45"/>
      <c r="TUB9708" s="45"/>
      <c r="TUC9708" s="45"/>
      <c r="TUD9708" s="45"/>
      <c r="TUE9708" s="45"/>
      <c r="TUF9708" s="45"/>
      <c r="TUG9708" s="45"/>
      <c r="TUH9708" s="45"/>
      <c r="TUI9708" s="45"/>
      <c r="TUJ9708" s="45"/>
      <c r="TUK9708" s="45"/>
      <c r="TUL9708" s="45"/>
      <c r="TUM9708" s="45"/>
      <c r="TUN9708" s="45"/>
      <c r="TUO9708" s="45"/>
      <c r="TUP9708" s="45"/>
      <c r="TUQ9708" s="45"/>
      <c r="TUR9708" s="45"/>
      <c r="TUS9708" s="45"/>
      <c r="TUT9708" s="45"/>
      <c r="TUU9708" s="45"/>
      <c r="TUV9708" s="45"/>
      <c r="TUW9708" s="45"/>
      <c r="TUX9708" s="45"/>
      <c r="TUY9708" s="45"/>
      <c r="TUZ9708" s="45"/>
      <c r="TVA9708" s="45"/>
      <c r="TVB9708" s="45"/>
      <c r="TVC9708" s="45"/>
      <c r="TVD9708" s="45"/>
      <c r="TVE9708" s="45"/>
      <c r="TVF9708" s="45"/>
      <c r="TVG9708" s="45"/>
      <c r="TVH9708" s="45"/>
      <c r="TVI9708" s="45"/>
      <c r="TVJ9708" s="45"/>
      <c r="TVK9708" s="45"/>
      <c r="TVL9708" s="45"/>
      <c r="TVM9708" s="45"/>
      <c r="TVN9708" s="45"/>
      <c r="TVO9708" s="45"/>
      <c r="TVP9708" s="45"/>
      <c r="TVQ9708" s="45"/>
      <c r="TVR9708" s="45"/>
      <c r="TVS9708" s="45"/>
      <c r="TVT9708" s="45"/>
      <c r="TVU9708" s="45"/>
      <c r="TVV9708" s="45"/>
      <c r="TVW9708" s="45"/>
      <c r="TVX9708" s="45"/>
      <c r="TVY9708" s="45"/>
      <c r="TVZ9708" s="45"/>
      <c r="TWA9708" s="45"/>
      <c r="TWB9708" s="45"/>
      <c r="TWC9708" s="45"/>
      <c r="TWD9708" s="45"/>
      <c r="TWE9708" s="45"/>
      <c r="TWF9708" s="45"/>
      <c r="TWG9708" s="45"/>
      <c r="TWH9708" s="45"/>
      <c r="TWI9708" s="45"/>
      <c r="TWJ9708" s="45"/>
      <c r="TWK9708" s="45"/>
      <c r="TWL9708" s="45"/>
      <c r="TWM9708" s="45"/>
      <c r="TWN9708" s="45"/>
      <c r="TWO9708" s="45"/>
      <c r="TWP9708" s="45"/>
      <c r="TWQ9708" s="45"/>
      <c r="TWR9708" s="45"/>
      <c r="TWS9708" s="45"/>
      <c r="TWT9708" s="45"/>
      <c r="TWU9708" s="45"/>
      <c r="TWV9708" s="45"/>
      <c r="TWW9708" s="45"/>
      <c r="TWX9708" s="45"/>
      <c r="TWY9708" s="45"/>
      <c r="TWZ9708" s="45"/>
      <c r="TXA9708" s="45"/>
      <c r="TXB9708" s="45"/>
      <c r="TXC9708" s="45"/>
      <c r="TXD9708" s="45"/>
      <c r="TXE9708" s="45"/>
      <c r="TXF9708" s="45"/>
      <c r="TXG9708" s="45"/>
      <c r="TXH9708" s="45"/>
      <c r="TXI9708" s="45"/>
      <c r="TXJ9708" s="45"/>
      <c r="TXK9708" s="45"/>
      <c r="TXL9708" s="45"/>
      <c r="TXM9708" s="45"/>
      <c r="TXN9708" s="45"/>
      <c r="TXO9708" s="45"/>
      <c r="TXP9708" s="45"/>
      <c r="TXQ9708" s="45"/>
      <c r="TXR9708" s="45"/>
      <c r="TXS9708" s="45"/>
      <c r="TXT9708" s="45"/>
      <c r="TXU9708" s="45"/>
      <c r="TXV9708" s="45"/>
      <c r="TXW9708" s="45"/>
      <c r="TXX9708" s="45"/>
      <c r="TXY9708" s="45"/>
      <c r="TXZ9708" s="45"/>
      <c r="TYA9708" s="45"/>
      <c r="TYB9708" s="45"/>
      <c r="TYC9708" s="45"/>
      <c r="TYD9708" s="45"/>
      <c r="TYE9708" s="45"/>
      <c r="TYF9708" s="45"/>
      <c r="TYG9708" s="45"/>
      <c r="TYH9708" s="45"/>
      <c r="TYI9708" s="45"/>
      <c r="TYJ9708" s="45"/>
      <c r="TYK9708" s="45"/>
      <c r="TYL9708" s="45"/>
      <c r="TYM9708" s="45"/>
      <c r="TYN9708" s="45"/>
      <c r="TYO9708" s="45"/>
      <c r="TYP9708" s="45"/>
      <c r="TYQ9708" s="45"/>
      <c r="TYR9708" s="45"/>
      <c r="TYS9708" s="45"/>
      <c r="TYT9708" s="45"/>
      <c r="TYU9708" s="45"/>
      <c r="TYV9708" s="45"/>
      <c r="TYW9708" s="45"/>
      <c r="TYX9708" s="45"/>
      <c r="TYY9708" s="45"/>
      <c r="TYZ9708" s="45"/>
      <c r="TZA9708" s="45"/>
      <c r="TZB9708" s="45"/>
      <c r="TZC9708" s="45"/>
      <c r="TZD9708" s="45"/>
      <c r="TZE9708" s="45"/>
      <c r="TZF9708" s="45"/>
      <c r="TZG9708" s="45"/>
      <c r="TZH9708" s="45"/>
      <c r="TZI9708" s="45"/>
      <c r="TZJ9708" s="45"/>
      <c r="TZK9708" s="45"/>
      <c r="TZL9708" s="45"/>
      <c r="TZM9708" s="45"/>
      <c r="TZN9708" s="45"/>
      <c r="TZO9708" s="45"/>
      <c r="TZP9708" s="45"/>
      <c r="TZQ9708" s="45"/>
      <c r="TZR9708" s="45"/>
      <c r="TZS9708" s="45"/>
      <c r="TZT9708" s="45"/>
      <c r="TZU9708" s="45"/>
      <c r="TZV9708" s="45"/>
      <c r="TZW9708" s="45"/>
      <c r="TZX9708" s="45"/>
      <c r="TZY9708" s="45"/>
      <c r="TZZ9708" s="45"/>
      <c r="UAA9708" s="45"/>
      <c r="UAB9708" s="45"/>
      <c r="UAC9708" s="45"/>
      <c r="UAD9708" s="45"/>
      <c r="UAE9708" s="45"/>
      <c r="UAF9708" s="45"/>
      <c r="UAG9708" s="45"/>
      <c r="UAH9708" s="45"/>
      <c r="UAI9708" s="45"/>
      <c r="UAJ9708" s="45"/>
      <c r="UAK9708" s="45"/>
      <c r="UAL9708" s="45"/>
      <c r="UAM9708" s="45"/>
      <c r="UAN9708" s="45"/>
      <c r="UAO9708" s="45"/>
      <c r="UAP9708" s="45"/>
      <c r="UAQ9708" s="45"/>
      <c r="UAR9708" s="45"/>
      <c r="UAS9708" s="45"/>
      <c r="UAT9708" s="45"/>
      <c r="UAU9708" s="45"/>
      <c r="UAV9708" s="45"/>
      <c r="UAW9708" s="45"/>
      <c r="UAX9708" s="45"/>
      <c r="UAY9708" s="45"/>
      <c r="UAZ9708" s="45"/>
      <c r="UBA9708" s="45"/>
      <c r="UBB9708" s="45"/>
      <c r="UBC9708" s="45"/>
      <c r="UBD9708" s="45"/>
      <c r="UBE9708" s="45"/>
      <c r="UBF9708" s="45"/>
      <c r="UBG9708" s="45"/>
      <c r="UBH9708" s="45"/>
      <c r="UBI9708" s="45"/>
      <c r="UBJ9708" s="45"/>
      <c r="UBK9708" s="45"/>
      <c r="UBL9708" s="45"/>
      <c r="UBM9708" s="45"/>
      <c r="UBN9708" s="45"/>
      <c r="UBO9708" s="45"/>
      <c r="UBP9708" s="45"/>
      <c r="UBQ9708" s="45"/>
      <c r="UBR9708" s="45"/>
      <c r="UBS9708" s="45"/>
      <c r="UBT9708" s="45"/>
      <c r="UBU9708" s="45"/>
      <c r="UBV9708" s="45"/>
      <c r="UBW9708" s="45"/>
      <c r="UBX9708" s="45"/>
      <c r="UBY9708" s="45"/>
      <c r="UBZ9708" s="45"/>
      <c r="UCA9708" s="45"/>
      <c r="UCB9708" s="45"/>
      <c r="UCC9708" s="45"/>
      <c r="UCD9708" s="45"/>
      <c r="UCE9708" s="45"/>
      <c r="UCF9708" s="45"/>
      <c r="UCG9708" s="45"/>
      <c r="UCH9708" s="45"/>
      <c r="UCI9708" s="45"/>
      <c r="UCJ9708" s="45"/>
      <c r="UCK9708" s="45"/>
      <c r="UCL9708" s="45"/>
      <c r="UCM9708" s="45"/>
      <c r="UCN9708" s="45"/>
      <c r="UCO9708" s="45"/>
      <c r="UCP9708" s="45"/>
      <c r="UCQ9708" s="45"/>
      <c r="UCR9708" s="45"/>
      <c r="UCS9708" s="45"/>
      <c r="UCT9708" s="45"/>
      <c r="UCU9708" s="45"/>
      <c r="UCV9708" s="45"/>
      <c r="UCW9708" s="45"/>
      <c r="UCX9708" s="45"/>
      <c r="UCY9708" s="45"/>
      <c r="UCZ9708" s="45"/>
      <c r="UDA9708" s="45"/>
      <c r="UDB9708" s="45"/>
      <c r="UDC9708" s="45"/>
      <c r="UDD9708" s="45"/>
      <c r="UDE9708" s="45"/>
      <c r="UDF9708" s="45"/>
      <c r="UDG9708" s="45"/>
      <c r="UDH9708" s="45"/>
      <c r="UDI9708" s="45"/>
      <c r="UDJ9708" s="45"/>
      <c r="UDK9708" s="45"/>
      <c r="UDL9708" s="45"/>
      <c r="UDM9708" s="45"/>
      <c r="UDN9708" s="45"/>
      <c r="UDO9708" s="45"/>
      <c r="UDP9708" s="45"/>
      <c r="UDQ9708" s="45"/>
      <c r="UDR9708" s="45"/>
      <c r="UDS9708" s="45"/>
      <c r="UDT9708" s="45"/>
      <c r="UDU9708" s="45"/>
      <c r="UDV9708" s="45"/>
      <c r="UDW9708" s="45"/>
      <c r="UDX9708" s="45"/>
      <c r="UDY9708" s="45"/>
      <c r="UDZ9708" s="45"/>
      <c r="UEA9708" s="45"/>
      <c r="UEB9708" s="45"/>
      <c r="UEC9708" s="45"/>
      <c r="UED9708" s="45"/>
      <c r="UEE9708" s="45"/>
      <c r="UEF9708" s="45"/>
      <c r="UEG9708" s="45"/>
      <c r="UEH9708" s="45"/>
      <c r="UEI9708" s="45"/>
      <c r="UEJ9708" s="45"/>
      <c r="UEK9708" s="45"/>
      <c r="UEL9708" s="45"/>
      <c r="UEM9708" s="45"/>
      <c r="UEN9708" s="45"/>
      <c r="UEO9708" s="45"/>
      <c r="UEP9708" s="45"/>
      <c r="UEQ9708" s="45"/>
      <c r="UER9708" s="45"/>
      <c r="UES9708" s="45"/>
      <c r="UET9708" s="45"/>
      <c r="UEU9708" s="45"/>
      <c r="UEV9708" s="45"/>
      <c r="UEW9708" s="45"/>
      <c r="UEX9708" s="45"/>
      <c r="UEY9708" s="45"/>
      <c r="UEZ9708" s="45"/>
      <c r="UFA9708" s="45"/>
      <c r="UFB9708" s="45"/>
      <c r="UFC9708" s="45"/>
      <c r="UFD9708" s="45"/>
      <c r="UFE9708" s="45"/>
      <c r="UFF9708" s="45"/>
      <c r="UFG9708" s="45"/>
      <c r="UFH9708" s="45"/>
      <c r="UFI9708" s="45"/>
      <c r="UFJ9708" s="45"/>
      <c r="UFK9708" s="45"/>
      <c r="UFL9708" s="45"/>
      <c r="UFM9708" s="45"/>
      <c r="UFN9708" s="45"/>
      <c r="UFO9708" s="45"/>
      <c r="UFP9708" s="45"/>
      <c r="UFQ9708" s="45"/>
      <c r="UFR9708" s="45"/>
      <c r="UFS9708" s="45"/>
      <c r="UFT9708" s="45"/>
      <c r="UFU9708" s="45"/>
      <c r="UFV9708" s="45"/>
      <c r="UFW9708" s="45"/>
      <c r="UFX9708" s="45"/>
      <c r="UFY9708" s="45"/>
      <c r="UFZ9708" s="45"/>
      <c r="UGA9708" s="45"/>
      <c r="UGB9708" s="45"/>
      <c r="UGC9708" s="45"/>
      <c r="UGD9708" s="45"/>
      <c r="UGE9708" s="45"/>
      <c r="UGF9708" s="45"/>
      <c r="UGG9708" s="45"/>
      <c r="UGH9708" s="45"/>
      <c r="UGI9708" s="45"/>
      <c r="UGJ9708" s="45"/>
      <c r="UGK9708" s="45"/>
      <c r="UGL9708" s="45"/>
      <c r="UGM9708" s="45"/>
      <c r="UGN9708" s="45"/>
      <c r="UGO9708" s="45"/>
      <c r="UGP9708" s="45"/>
      <c r="UGQ9708" s="45"/>
      <c r="UGR9708" s="45"/>
      <c r="UGS9708" s="45"/>
      <c r="UGT9708" s="45"/>
      <c r="UGU9708" s="45"/>
      <c r="UGV9708" s="45"/>
      <c r="UGW9708" s="45"/>
      <c r="UGX9708" s="45"/>
      <c r="UGY9708" s="45"/>
      <c r="UGZ9708" s="45"/>
      <c r="UHA9708" s="45"/>
      <c r="UHB9708" s="45"/>
      <c r="UHC9708" s="45"/>
      <c r="UHD9708" s="45"/>
      <c r="UHE9708" s="45"/>
      <c r="UHF9708" s="45"/>
      <c r="UHG9708" s="45"/>
      <c r="UHH9708" s="45"/>
      <c r="UHI9708" s="45"/>
      <c r="UHJ9708" s="45"/>
      <c r="UHK9708" s="45"/>
      <c r="UHL9708" s="45"/>
      <c r="UHM9708" s="45"/>
      <c r="UHN9708" s="45"/>
      <c r="UHO9708" s="45"/>
      <c r="UHP9708" s="45"/>
      <c r="UHQ9708" s="45"/>
      <c r="UHR9708" s="45"/>
      <c r="UHS9708" s="45"/>
      <c r="UHT9708" s="45"/>
      <c r="UHU9708" s="45"/>
      <c r="UHV9708" s="45"/>
      <c r="UHW9708" s="45"/>
      <c r="UHX9708" s="45"/>
      <c r="UHY9708" s="45"/>
      <c r="UHZ9708" s="45"/>
      <c r="UIA9708" s="45"/>
      <c r="UIB9708" s="45"/>
      <c r="UIC9708" s="45"/>
      <c r="UID9708" s="45"/>
      <c r="UIE9708" s="45"/>
      <c r="UIF9708" s="45"/>
      <c r="UIG9708" s="45"/>
      <c r="UIH9708" s="45"/>
      <c r="UII9708" s="45"/>
      <c r="UIJ9708" s="45"/>
      <c r="UIK9708" s="45"/>
      <c r="UIL9708" s="45"/>
      <c r="UIM9708" s="45"/>
      <c r="UIN9708" s="45"/>
      <c r="UIO9708" s="45"/>
      <c r="UIP9708" s="45"/>
      <c r="UIQ9708" s="45"/>
      <c r="UIR9708" s="45"/>
      <c r="UIS9708" s="45"/>
      <c r="UIT9708" s="45"/>
      <c r="UIU9708" s="45"/>
      <c r="UIV9708" s="45"/>
      <c r="UIW9708" s="45"/>
      <c r="UIX9708" s="45"/>
      <c r="UIY9708" s="45"/>
      <c r="UIZ9708" s="45"/>
      <c r="UJA9708" s="45"/>
      <c r="UJB9708" s="45"/>
      <c r="UJC9708" s="45"/>
      <c r="UJD9708" s="45"/>
      <c r="UJE9708" s="45"/>
      <c r="UJF9708" s="45"/>
      <c r="UJG9708" s="45"/>
      <c r="UJH9708" s="45"/>
      <c r="UJI9708" s="45"/>
      <c r="UJJ9708" s="45"/>
      <c r="UJK9708" s="45"/>
      <c r="UJL9708" s="45"/>
      <c r="UJM9708" s="45"/>
      <c r="UJN9708" s="45"/>
      <c r="UJO9708" s="45"/>
      <c r="UJP9708" s="45"/>
      <c r="UJQ9708" s="45"/>
      <c r="UJR9708" s="45"/>
      <c r="UJS9708" s="45"/>
      <c r="UJT9708" s="45"/>
      <c r="UJU9708" s="45"/>
      <c r="UJV9708" s="45"/>
      <c r="UJW9708" s="45"/>
      <c r="UJX9708" s="45"/>
      <c r="UJY9708" s="45"/>
      <c r="UJZ9708" s="45"/>
      <c r="UKA9708" s="45"/>
      <c r="UKB9708" s="45"/>
      <c r="UKC9708" s="45"/>
      <c r="UKD9708" s="45"/>
      <c r="UKE9708" s="45"/>
      <c r="UKF9708" s="45"/>
      <c r="UKG9708" s="45"/>
      <c r="UKH9708" s="45"/>
      <c r="UKI9708" s="45"/>
      <c r="UKJ9708" s="45"/>
      <c r="UKK9708" s="45"/>
      <c r="UKL9708" s="45"/>
      <c r="UKM9708" s="45"/>
      <c r="UKN9708" s="45"/>
      <c r="UKO9708" s="45"/>
      <c r="UKP9708" s="45"/>
      <c r="UKQ9708" s="45"/>
      <c r="UKR9708" s="45"/>
      <c r="UKS9708" s="45"/>
      <c r="UKT9708" s="45"/>
      <c r="UKU9708" s="45"/>
      <c r="UKV9708" s="45"/>
      <c r="UKW9708" s="45"/>
      <c r="UKX9708" s="45"/>
      <c r="UKY9708" s="45"/>
      <c r="UKZ9708" s="45"/>
      <c r="ULA9708" s="45"/>
      <c r="ULB9708" s="45"/>
      <c r="ULC9708" s="45"/>
      <c r="ULD9708" s="45"/>
      <c r="ULE9708" s="45"/>
      <c r="ULF9708" s="45"/>
      <c r="ULG9708" s="45"/>
      <c r="ULH9708" s="45"/>
      <c r="ULI9708" s="45"/>
      <c r="ULJ9708" s="45"/>
      <c r="ULK9708" s="45"/>
      <c r="ULL9708" s="45"/>
      <c r="ULM9708" s="45"/>
      <c r="ULN9708" s="45"/>
      <c r="ULO9708" s="45"/>
      <c r="ULP9708" s="45"/>
      <c r="ULQ9708" s="45"/>
      <c r="ULR9708" s="45"/>
      <c r="ULS9708" s="45"/>
      <c r="ULT9708" s="45"/>
      <c r="ULU9708" s="45"/>
      <c r="ULV9708" s="45"/>
      <c r="ULW9708" s="45"/>
      <c r="ULX9708" s="45"/>
      <c r="ULY9708" s="45"/>
      <c r="ULZ9708" s="45"/>
      <c r="UMA9708" s="45"/>
      <c r="UMB9708" s="45"/>
      <c r="UMC9708" s="45"/>
      <c r="UMD9708" s="45"/>
      <c r="UME9708" s="45"/>
      <c r="UMF9708" s="45"/>
      <c r="UMG9708" s="45"/>
      <c r="UMH9708" s="45"/>
      <c r="UMI9708" s="45"/>
      <c r="UMJ9708" s="45"/>
      <c r="UMK9708" s="45"/>
      <c r="UML9708" s="45"/>
      <c r="UMM9708" s="45"/>
      <c r="UMN9708" s="45"/>
      <c r="UMO9708" s="45"/>
      <c r="UMP9708" s="45"/>
      <c r="UMQ9708" s="45"/>
      <c r="UMR9708" s="45"/>
      <c r="UMS9708" s="45"/>
      <c r="UMT9708" s="45"/>
      <c r="UMU9708" s="45"/>
      <c r="UMV9708" s="45"/>
      <c r="UMW9708" s="45"/>
      <c r="UMX9708" s="45"/>
      <c r="UMY9708" s="45"/>
      <c r="UMZ9708" s="45"/>
      <c r="UNA9708" s="45"/>
      <c r="UNB9708" s="45"/>
      <c r="UNC9708" s="45"/>
      <c r="UND9708" s="45"/>
      <c r="UNE9708" s="45"/>
      <c r="UNF9708" s="45"/>
      <c r="UNG9708" s="45"/>
      <c r="UNH9708" s="45"/>
      <c r="UNI9708" s="45"/>
      <c r="UNJ9708" s="45"/>
      <c r="UNK9708" s="45"/>
      <c r="UNL9708" s="45"/>
      <c r="UNM9708" s="45"/>
      <c r="UNN9708" s="45"/>
      <c r="UNO9708" s="45"/>
      <c r="UNP9708" s="45"/>
      <c r="UNQ9708" s="45"/>
      <c r="UNR9708" s="45"/>
      <c r="UNS9708" s="45"/>
      <c r="UNT9708" s="45"/>
      <c r="UNU9708" s="45"/>
      <c r="UNV9708" s="45"/>
      <c r="UNW9708" s="45"/>
      <c r="UNX9708" s="45"/>
      <c r="UNY9708" s="45"/>
      <c r="UNZ9708" s="45"/>
      <c r="UOA9708" s="45"/>
      <c r="UOB9708" s="45"/>
      <c r="UOC9708" s="45"/>
      <c r="UOD9708" s="45"/>
      <c r="UOE9708" s="45"/>
      <c r="UOF9708" s="45"/>
      <c r="UOG9708" s="45"/>
      <c r="UOH9708" s="45"/>
      <c r="UOI9708" s="45"/>
      <c r="UOJ9708" s="45"/>
      <c r="UOK9708" s="45"/>
      <c r="UOL9708" s="45"/>
      <c r="UOM9708" s="45"/>
      <c r="UON9708" s="45"/>
      <c r="UOO9708" s="45"/>
      <c r="UOP9708" s="45"/>
      <c r="UOQ9708" s="45"/>
      <c r="UOR9708" s="45"/>
      <c r="UOS9708" s="45"/>
      <c r="UOT9708" s="45"/>
      <c r="UOU9708" s="45"/>
      <c r="UOV9708" s="45"/>
      <c r="UOW9708" s="45"/>
      <c r="UOX9708" s="45"/>
      <c r="UOY9708" s="45"/>
      <c r="UOZ9708" s="45"/>
      <c r="UPA9708" s="45"/>
      <c r="UPB9708" s="45"/>
      <c r="UPC9708" s="45"/>
      <c r="UPD9708" s="45"/>
      <c r="UPE9708" s="45"/>
      <c r="UPF9708" s="45"/>
      <c r="UPG9708" s="45"/>
      <c r="UPH9708" s="45"/>
      <c r="UPI9708" s="45"/>
      <c r="UPJ9708" s="45"/>
      <c r="UPK9708" s="45"/>
      <c r="UPL9708" s="45"/>
      <c r="UPM9708" s="45"/>
      <c r="UPN9708" s="45"/>
      <c r="UPO9708" s="45"/>
      <c r="UPP9708" s="45"/>
      <c r="UPQ9708" s="45"/>
      <c r="UPR9708" s="45"/>
      <c r="UPS9708" s="45"/>
      <c r="UPT9708" s="45"/>
      <c r="UPU9708" s="45"/>
      <c r="UPV9708" s="45"/>
      <c r="UPW9708" s="45"/>
      <c r="UPX9708" s="45"/>
      <c r="UPY9708" s="45"/>
      <c r="UPZ9708" s="45"/>
      <c r="UQA9708" s="45"/>
      <c r="UQB9708" s="45"/>
      <c r="UQC9708" s="45"/>
      <c r="UQD9708" s="45"/>
      <c r="UQE9708" s="45"/>
      <c r="UQF9708" s="45"/>
      <c r="UQG9708" s="45"/>
      <c r="UQH9708" s="45"/>
      <c r="UQI9708" s="45"/>
      <c r="UQJ9708" s="45"/>
      <c r="UQK9708" s="45"/>
      <c r="UQL9708" s="45"/>
      <c r="UQM9708" s="45"/>
      <c r="UQN9708" s="45"/>
      <c r="UQO9708" s="45"/>
      <c r="UQP9708" s="45"/>
      <c r="UQQ9708" s="45"/>
      <c r="UQR9708" s="45"/>
      <c r="UQS9708" s="45"/>
      <c r="UQT9708" s="45"/>
      <c r="UQU9708" s="45"/>
      <c r="UQV9708" s="45"/>
      <c r="UQW9708" s="45"/>
      <c r="UQX9708" s="45"/>
      <c r="UQY9708" s="45"/>
      <c r="UQZ9708" s="45"/>
      <c r="URA9708" s="45"/>
      <c r="URB9708" s="45"/>
      <c r="URC9708" s="45"/>
      <c r="URD9708" s="45"/>
      <c r="URE9708" s="45"/>
      <c r="URF9708" s="45"/>
      <c r="URG9708" s="45"/>
      <c r="URH9708" s="45"/>
      <c r="URI9708" s="45"/>
      <c r="URJ9708" s="45"/>
      <c r="URK9708" s="45"/>
      <c r="URL9708" s="45"/>
      <c r="URM9708" s="45"/>
      <c r="URN9708" s="45"/>
      <c r="URO9708" s="45"/>
      <c r="URP9708" s="45"/>
      <c r="URQ9708" s="45"/>
      <c r="URR9708" s="45"/>
      <c r="URS9708" s="45"/>
      <c r="URT9708" s="45"/>
      <c r="URU9708" s="45"/>
      <c r="URV9708" s="45"/>
      <c r="URW9708" s="45"/>
      <c r="URX9708" s="45"/>
      <c r="URY9708" s="45"/>
      <c r="URZ9708" s="45"/>
      <c r="USA9708" s="45"/>
      <c r="USB9708" s="45"/>
      <c r="USC9708" s="45"/>
      <c r="USD9708" s="45"/>
      <c r="USE9708" s="45"/>
      <c r="USF9708" s="45"/>
      <c r="USG9708" s="45"/>
      <c r="USH9708" s="45"/>
      <c r="USI9708" s="45"/>
      <c r="USJ9708" s="45"/>
      <c r="USK9708" s="45"/>
      <c r="USL9708" s="45"/>
      <c r="USM9708" s="45"/>
      <c r="USN9708" s="45"/>
      <c r="USO9708" s="45"/>
      <c r="USP9708" s="45"/>
      <c r="USQ9708" s="45"/>
      <c r="USR9708" s="45"/>
      <c r="USS9708" s="45"/>
      <c r="UST9708" s="45"/>
      <c r="USU9708" s="45"/>
      <c r="USV9708" s="45"/>
      <c r="USW9708" s="45"/>
      <c r="USX9708" s="45"/>
      <c r="USY9708" s="45"/>
      <c r="USZ9708" s="45"/>
      <c r="UTA9708" s="45"/>
      <c r="UTB9708" s="45"/>
      <c r="UTC9708" s="45"/>
      <c r="UTD9708" s="45"/>
      <c r="UTE9708" s="45"/>
      <c r="UTF9708" s="45"/>
      <c r="UTG9708" s="45"/>
      <c r="UTH9708" s="45"/>
      <c r="UTI9708" s="45"/>
      <c r="UTJ9708" s="45"/>
      <c r="UTK9708" s="45"/>
      <c r="UTL9708" s="45"/>
      <c r="UTM9708" s="45"/>
      <c r="UTN9708" s="45"/>
      <c r="UTO9708" s="45"/>
      <c r="UTP9708" s="45"/>
      <c r="UTQ9708" s="45"/>
      <c r="UTR9708" s="45"/>
      <c r="UTS9708" s="45"/>
      <c r="UTT9708" s="45"/>
      <c r="UTU9708" s="45"/>
      <c r="UTV9708" s="45"/>
      <c r="UTW9708" s="45"/>
      <c r="UTX9708" s="45"/>
      <c r="UTY9708" s="45"/>
      <c r="UTZ9708" s="45"/>
      <c r="UUA9708" s="45"/>
      <c r="UUB9708" s="45"/>
      <c r="UUC9708" s="45"/>
      <c r="UUD9708" s="45"/>
      <c r="UUE9708" s="45"/>
      <c r="UUF9708" s="45"/>
      <c r="UUG9708" s="45"/>
      <c r="UUH9708" s="45"/>
      <c r="UUI9708" s="45"/>
      <c r="UUJ9708" s="45"/>
      <c r="UUK9708" s="45"/>
      <c r="UUL9708" s="45"/>
      <c r="UUM9708" s="45"/>
      <c r="UUN9708" s="45"/>
      <c r="UUO9708" s="45"/>
      <c r="UUP9708" s="45"/>
      <c r="UUQ9708" s="45"/>
      <c r="UUR9708" s="45"/>
      <c r="UUS9708" s="45"/>
      <c r="UUT9708" s="45"/>
      <c r="UUU9708" s="45"/>
      <c r="UUV9708" s="45"/>
      <c r="UUW9708" s="45"/>
      <c r="UUX9708" s="45"/>
      <c r="UUY9708" s="45"/>
      <c r="UUZ9708" s="45"/>
      <c r="UVA9708" s="45"/>
      <c r="UVB9708" s="45"/>
      <c r="UVC9708" s="45"/>
      <c r="UVD9708" s="45"/>
      <c r="UVE9708" s="45"/>
      <c r="UVF9708" s="45"/>
      <c r="UVG9708" s="45"/>
      <c r="UVH9708" s="45"/>
      <c r="UVI9708" s="45"/>
      <c r="UVJ9708" s="45"/>
      <c r="UVK9708" s="45"/>
      <c r="UVL9708" s="45"/>
      <c r="UVM9708" s="45"/>
      <c r="UVN9708" s="45"/>
      <c r="UVO9708" s="45"/>
      <c r="UVP9708" s="45"/>
      <c r="UVQ9708" s="45"/>
      <c r="UVR9708" s="45"/>
      <c r="UVS9708" s="45"/>
      <c r="UVT9708" s="45"/>
      <c r="UVU9708" s="45"/>
      <c r="UVV9708" s="45"/>
      <c r="UVW9708" s="45"/>
      <c r="UVX9708" s="45"/>
      <c r="UVY9708" s="45"/>
      <c r="UVZ9708" s="45"/>
      <c r="UWA9708" s="45"/>
      <c r="UWB9708" s="45"/>
      <c r="UWC9708" s="45"/>
      <c r="UWD9708" s="45"/>
      <c r="UWE9708" s="45"/>
      <c r="UWF9708" s="45"/>
      <c r="UWG9708" s="45"/>
      <c r="UWH9708" s="45"/>
      <c r="UWI9708" s="45"/>
      <c r="UWJ9708" s="45"/>
      <c r="UWK9708" s="45"/>
      <c r="UWL9708" s="45"/>
      <c r="UWM9708" s="45"/>
      <c r="UWN9708" s="45"/>
      <c r="UWO9708" s="45"/>
      <c r="UWP9708" s="45"/>
      <c r="UWQ9708" s="45"/>
      <c r="UWR9708" s="45"/>
      <c r="UWS9708" s="45"/>
      <c r="UWT9708" s="45"/>
      <c r="UWU9708" s="45"/>
      <c r="UWV9708" s="45"/>
      <c r="UWW9708" s="45"/>
      <c r="UWX9708" s="45"/>
      <c r="UWY9708" s="45"/>
      <c r="UWZ9708" s="45"/>
      <c r="UXA9708" s="45"/>
      <c r="UXB9708" s="45"/>
      <c r="UXC9708" s="45"/>
      <c r="UXD9708" s="45"/>
      <c r="UXE9708" s="45"/>
      <c r="UXF9708" s="45"/>
      <c r="UXG9708" s="45"/>
      <c r="UXH9708" s="45"/>
      <c r="UXI9708" s="45"/>
      <c r="UXJ9708" s="45"/>
      <c r="UXK9708" s="45"/>
      <c r="UXL9708" s="45"/>
      <c r="UXM9708" s="45"/>
      <c r="UXN9708" s="45"/>
      <c r="UXO9708" s="45"/>
      <c r="UXP9708" s="45"/>
      <c r="UXQ9708" s="45"/>
      <c r="UXR9708" s="45"/>
      <c r="UXS9708" s="45"/>
      <c r="UXT9708" s="45"/>
      <c r="UXU9708" s="45"/>
      <c r="UXV9708" s="45"/>
      <c r="UXW9708" s="45"/>
      <c r="UXX9708" s="45"/>
      <c r="UXY9708" s="45"/>
      <c r="UXZ9708" s="45"/>
      <c r="UYA9708" s="45"/>
      <c r="UYB9708" s="45"/>
      <c r="UYC9708" s="45"/>
      <c r="UYD9708" s="45"/>
      <c r="UYE9708" s="45"/>
      <c r="UYF9708" s="45"/>
      <c r="UYG9708" s="45"/>
      <c r="UYH9708" s="45"/>
      <c r="UYI9708" s="45"/>
      <c r="UYJ9708" s="45"/>
      <c r="UYK9708" s="45"/>
      <c r="UYL9708" s="45"/>
      <c r="UYM9708" s="45"/>
      <c r="UYN9708" s="45"/>
      <c r="UYO9708" s="45"/>
      <c r="UYP9708" s="45"/>
      <c r="UYQ9708" s="45"/>
      <c r="UYR9708" s="45"/>
      <c r="UYS9708" s="45"/>
      <c r="UYT9708" s="45"/>
      <c r="UYU9708" s="45"/>
      <c r="UYV9708" s="45"/>
      <c r="UYW9708" s="45"/>
      <c r="UYX9708" s="45"/>
      <c r="UYY9708" s="45"/>
      <c r="UYZ9708" s="45"/>
      <c r="UZA9708" s="45"/>
      <c r="UZB9708" s="45"/>
      <c r="UZC9708" s="45"/>
      <c r="UZD9708" s="45"/>
      <c r="UZE9708" s="45"/>
      <c r="UZF9708" s="45"/>
      <c r="UZG9708" s="45"/>
      <c r="UZH9708" s="45"/>
      <c r="UZI9708" s="45"/>
      <c r="UZJ9708" s="45"/>
      <c r="UZK9708" s="45"/>
      <c r="UZL9708" s="45"/>
      <c r="UZM9708" s="45"/>
      <c r="UZN9708" s="45"/>
      <c r="UZO9708" s="45"/>
      <c r="UZP9708" s="45"/>
      <c r="UZQ9708" s="45"/>
      <c r="UZR9708" s="45"/>
      <c r="UZS9708" s="45"/>
      <c r="UZT9708" s="45"/>
      <c r="UZU9708" s="45"/>
      <c r="UZV9708" s="45"/>
      <c r="UZW9708" s="45"/>
      <c r="UZX9708" s="45"/>
      <c r="UZY9708" s="45"/>
      <c r="UZZ9708" s="45"/>
      <c r="VAA9708" s="45"/>
      <c r="VAB9708" s="45"/>
      <c r="VAC9708" s="45"/>
      <c r="VAD9708" s="45"/>
      <c r="VAE9708" s="45"/>
      <c r="VAF9708" s="45"/>
      <c r="VAG9708" s="45"/>
      <c r="VAH9708" s="45"/>
      <c r="VAI9708" s="45"/>
      <c r="VAJ9708" s="45"/>
      <c r="VAK9708" s="45"/>
      <c r="VAL9708" s="45"/>
      <c r="VAM9708" s="45"/>
      <c r="VAN9708" s="45"/>
      <c r="VAO9708" s="45"/>
      <c r="VAP9708" s="45"/>
      <c r="VAQ9708" s="45"/>
      <c r="VAR9708" s="45"/>
      <c r="VAS9708" s="45"/>
      <c r="VAT9708" s="45"/>
      <c r="VAU9708" s="45"/>
      <c r="VAV9708" s="45"/>
      <c r="VAW9708" s="45"/>
      <c r="VAX9708" s="45"/>
      <c r="VAY9708" s="45"/>
      <c r="VAZ9708" s="45"/>
      <c r="VBA9708" s="45"/>
      <c r="VBB9708" s="45"/>
      <c r="VBC9708" s="45"/>
      <c r="VBD9708" s="45"/>
      <c r="VBE9708" s="45"/>
      <c r="VBF9708" s="45"/>
      <c r="VBG9708" s="45"/>
      <c r="VBH9708" s="45"/>
      <c r="VBI9708" s="45"/>
      <c r="VBJ9708" s="45"/>
      <c r="VBK9708" s="45"/>
      <c r="VBL9708" s="45"/>
      <c r="VBM9708" s="45"/>
      <c r="VBN9708" s="45"/>
      <c r="VBO9708" s="45"/>
      <c r="VBP9708" s="45"/>
      <c r="VBQ9708" s="45"/>
      <c r="VBR9708" s="45"/>
      <c r="VBS9708" s="45"/>
      <c r="VBT9708" s="45"/>
      <c r="VBU9708" s="45"/>
      <c r="VBV9708" s="45"/>
      <c r="VBW9708" s="45"/>
      <c r="VBX9708" s="45"/>
      <c r="VBY9708" s="45"/>
      <c r="VBZ9708" s="45"/>
      <c r="VCA9708" s="45"/>
      <c r="VCB9708" s="45"/>
      <c r="VCC9708" s="45"/>
      <c r="VCD9708" s="45"/>
      <c r="VCE9708" s="45"/>
      <c r="VCF9708" s="45"/>
      <c r="VCG9708" s="45"/>
      <c r="VCH9708" s="45"/>
      <c r="VCI9708" s="45"/>
      <c r="VCJ9708" s="45"/>
      <c r="VCK9708" s="45"/>
      <c r="VCL9708" s="45"/>
      <c r="VCM9708" s="45"/>
      <c r="VCN9708" s="45"/>
      <c r="VCO9708" s="45"/>
      <c r="VCP9708" s="45"/>
      <c r="VCQ9708" s="45"/>
      <c r="VCR9708" s="45"/>
      <c r="VCS9708" s="45"/>
      <c r="VCT9708" s="45"/>
      <c r="VCU9708" s="45"/>
      <c r="VCV9708" s="45"/>
      <c r="VCW9708" s="45"/>
      <c r="VCX9708" s="45"/>
      <c r="VCY9708" s="45"/>
      <c r="VCZ9708" s="45"/>
      <c r="VDA9708" s="45"/>
      <c r="VDB9708" s="45"/>
      <c r="VDC9708" s="45"/>
      <c r="VDD9708" s="45"/>
      <c r="VDE9708" s="45"/>
      <c r="VDF9708" s="45"/>
      <c r="VDG9708" s="45"/>
      <c r="VDH9708" s="45"/>
      <c r="VDI9708" s="45"/>
      <c r="VDJ9708" s="45"/>
      <c r="VDK9708" s="45"/>
      <c r="VDL9708" s="45"/>
      <c r="VDM9708" s="45"/>
      <c r="VDN9708" s="45"/>
      <c r="VDO9708" s="45"/>
      <c r="VDP9708" s="45"/>
      <c r="VDQ9708" s="45"/>
      <c r="VDR9708" s="45"/>
      <c r="VDS9708" s="45"/>
      <c r="VDT9708" s="45"/>
      <c r="VDU9708" s="45"/>
      <c r="VDV9708" s="45"/>
      <c r="VDW9708" s="45"/>
      <c r="VDX9708" s="45"/>
      <c r="VDY9708" s="45"/>
      <c r="VDZ9708" s="45"/>
      <c r="VEA9708" s="45"/>
      <c r="VEB9708" s="45"/>
      <c r="VEC9708" s="45"/>
      <c r="VED9708" s="45"/>
      <c r="VEE9708" s="45"/>
      <c r="VEF9708" s="45"/>
      <c r="VEG9708" s="45"/>
      <c r="VEH9708" s="45"/>
      <c r="VEI9708" s="45"/>
      <c r="VEJ9708" s="45"/>
      <c r="VEK9708" s="45"/>
      <c r="VEL9708" s="45"/>
      <c r="VEM9708" s="45"/>
      <c r="VEN9708" s="45"/>
      <c r="VEO9708" s="45"/>
      <c r="VEP9708" s="45"/>
      <c r="VEQ9708" s="45"/>
      <c r="VER9708" s="45"/>
      <c r="VES9708" s="45"/>
      <c r="VET9708" s="45"/>
      <c r="VEU9708" s="45"/>
      <c r="VEV9708" s="45"/>
      <c r="VEW9708" s="45"/>
      <c r="VEX9708" s="45"/>
      <c r="VEY9708" s="45"/>
      <c r="VEZ9708" s="45"/>
      <c r="VFA9708" s="45"/>
      <c r="VFB9708" s="45"/>
      <c r="VFC9708" s="45"/>
      <c r="VFD9708" s="45"/>
      <c r="VFE9708" s="45"/>
      <c r="VFF9708" s="45"/>
      <c r="VFG9708" s="45"/>
      <c r="VFH9708" s="45"/>
      <c r="VFI9708" s="45"/>
      <c r="VFJ9708" s="45"/>
      <c r="VFK9708" s="45"/>
      <c r="VFL9708" s="45"/>
      <c r="VFM9708" s="45"/>
      <c r="VFN9708" s="45"/>
      <c r="VFO9708" s="45"/>
      <c r="VFP9708" s="45"/>
      <c r="VFQ9708" s="45"/>
      <c r="VFR9708" s="45"/>
      <c r="VFS9708" s="45"/>
      <c r="VFT9708" s="45"/>
      <c r="VFU9708" s="45"/>
      <c r="VFV9708" s="45"/>
      <c r="VFW9708" s="45"/>
      <c r="VFX9708" s="45"/>
      <c r="VFY9708" s="45"/>
      <c r="VFZ9708" s="45"/>
      <c r="VGA9708" s="45"/>
      <c r="VGB9708" s="45"/>
      <c r="VGC9708" s="45"/>
      <c r="VGD9708" s="45"/>
      <c r="VGE9708" s="45"/>
      <c r="VGF9708" s="45"/>
      <c r="VGG9708" s="45"/>
      <c r="VGH9708" s="45"/>
      <c r="VGI9708" s="45"/>
      <c r="VGJ9708" s="45"/>
      <c r="VGK9708" s="45"/>
      <c r="VGL9708" s="45"/>
      <c r="VGM9708" s="45"/>
      <c r="VGN9708" s="45"/>
      <c r="VGO9708" s="45"/>
      <c r="VGP9708" s="45"/>
      <c r="VGQ9708" s="45"/>
      <c r="VGR9708" s="45"/>
      <c r="VGS9708" s="45"/>
      <c r="VGT9708" s="45"/>
      <c r="VGU9708" s="45"/>
      <c r="VGV9708" s="45"/>
      <c r="VGW9708" s="45"/>
      <c r="VGX9708" s="45"/>
      <c r="VGY9708" s="45"/>
      <c r="VGZ9708" s="45"/>
      <c r="VHA9708" s="45"/>
      <c r="VHB9708" s="45"/>
      <c r="VHC9708" s="45"/>
      <c r="VHD9708" s="45"/>
      <c r="VHE9708" s="45"/>
      <c r="VHF9708" s="45"/>
      <c r="VHG9708" s="45"/>
      <c r="VHH9708" s="45"/>
      <c r="VHI9708" s="45"/>
      <c r="VHJ9708" s="45"/>
      <c r="VHK9708" s="45"/>
      <c r="VHL9708" s="45"/>
      <c r="VHM9708" s="45"/>
      <c r="VHN9708" s="45"/>
      <c r="VHO9708" s="45"/>
      <c r="VHP9708" s="45"/>
      <c r="VHQ9708" s="45"/>
      <c r="VHR9708" s="45"/>
      <c r="VHS9708" s="45"/>
      <c r="VHT9708" s="45"/>
      <c r="VHU9708" s="45"/>
      <c r="VHV9708" s="45"/>
      <c r="VHW9708" s="45"/>
      <c r="VHX9708" s="45"/>
      <c r="VHY9708" s="45"/>
      <c r="VHZ9708" s="45"/>
      <c r="VIA9708" s="45"/>
      <c r="VIB9708" s="45"/>
      <c r="VIC9708" s="45"/>
      <c r="VID9708" s="45"/>
      <c r="VIE9708" s="45"/>
      <c r="VIF9708" s="45"/>
      <c r="VIG9708" s="45"/>
      <c r="VIH9708" s="45"/>
      <c r="VII9708" s="45"/>
      <c r="VIJ9708" s="45"/>
      <c r="VIK9708" s="45"/>
      <c r="VIL9708" s="45"/>
      <c r="VIM9708" s="45"/>
      <c r="VIN9708" s="45"/>
      <c r="VIO9708" s="45"/>
      <c r="VIP9708" s="45"/>
      <c r="VIQ9708" s="45"/>
      <c r="VIR9708" s="45"/>
      <c r="VIS9708" s="45"/>
      <c r="VIT9708" s="45"/>
      <c r="VIU9708" s="45"/>
      <c r="VIV9708" s="45"/>
      <c r="VIW9708" s="45"/>
      <c r="VIX9708" s="45"/>
      <c r="VIY9708" s="45"/>
      <c r="VIZ9708" s="45"/>
      <c r="VJA9708" s="45"/>
      <c r="VJB9708" s="45"/>
      <c r="VJC9708" s="45"/>
      <c r="VJD9708" s="45"/>
      <c r="VJE9708" s="45"/>
      <c r="VJF9708" s="45"/>
      <c r="VJG9708" s="45"/>
      <c r="VJH9708" s="45"/>
      <c r="VJI9708" s="45"/>
      <c r="VJJ9708" s="45"/>
      <c r="VJK9708" s="45"/>
      <c r="VJL9708" s="45"/>
      <c r="VJM9708" s="45"/>
      <c r="VJN9708" s="45"/>
      <c r="VJO9708" s="45"/>
      <c r="VJP9708" s="45"/>
      <c r="VJQ9708" s="45"/>
      <c r="VJR9708" s="45"/>
      <c r="VJS9708" s="45"/>
      <c r="VJT9708" s="45"/>
      <c r="VJU9708" s="45"/>
      <c r="VJV9708" s="45"/>
      <c r="VJW9708" s="45"/>
      <c r="VJX9708" s="45"/>
      <c r="VJY9708" s="45"/>
      <c r="VJZ9708" s="45"/>
      <c r="VKA9708" s="45"/>
      <c r="VKB9708" s="45"/>
      <c r="VKC9708" s="45"/>
      <c r="VKD9708" s="45"/>
      <c r="VKE9708" s="45"/>
      <c r="VKF9708" s="45"/>
      <c r="VKG9708" s="45"/>
      <c r="VKH9708" s="45"/>
      <c r="VKI9708" s="45"/>
      <c r="VKJ9708" s="45"/>
      <c r="VKK9708" s="45"/>
      <c r="VKL9708" s="45"/>
      <c r="VKM9708" s="45"/>
      <c r="VKN9708" s="45"/>
      <c r="VKO9708" s="45"/>
      <c r="VKP9708" s="45"/>
      <c r="VKQ9708" s="45"/>
      <c r="VKR9708" s="45"/>
      <c r="VKS9708" s="45"/>
      <c r="VKT9708" s="45"/>
      <c r="VKU9708" s="45"/>
      <c r="VKV9708" s="45"/>
      <c r="VKW9708" s="45"/>
      <c r="VKX9708" s="45"/>
      <c r="VKY9708" s="45"/>
      <c r="VKZ9708" s="45"/>
      <c r="VLA9708" s="45"/>
      <c r="VLB9708" s="45"/>
      <c r="VLC9708" s="45"/>
      <c r="VLD9708" s="45"/>
      <c r="VLE9708" s="45"/>
      <c r="VLF9708" s="45"/>
      <c r="VLG9708" s="45"/>
      <c r="VLH9708" s="45"/>
      <c r="VLI9708" s="45"/>
      <c r="VLJ9708" s="45"/>
      <c r="VLK9708" s="45"/>
      <c r="VLL9708" s="45"/>
      <c r="VLM9708" s="45"/>
      <c r="VLN9708" s="45"/>
      <c r="VLO9708" s="45"/>
      <c r="VLP9708" s="45"/>
      <c r="VLQ9708" s="45"/>
      <c r="VLR9708" s="45"/>
      <c r="VLS9708" s="45"/>
      <c r="VLT9708" s="45"/>
      <c r="VLU9708" s="45"/>
      <c r="VLV9708" s="45"/>
      <c r="VLW9708" s="45"/>
      <c r="VLX9708" s="45"/>
      <c r="VLY9708" s="45"/>
      <c r="VLZ9708" s="45"/>
      <c r="VMA9708" s="45"/>
      <c r="VMB9708" s="45"/>
      <c r="VMC9708" s="45"/>
      <c r="VMD9708" s="45"/>
      <c r="VME9708" s="45"/>
      <c r="VMF9708" s="45"/>
      <c r="VMG9708" s="45"/>
      <c r="VMH9708" s="45"/>
      <c r="VMI9708" s="45"/>
      <c r="VMJ9708" s="45"/>
      <c r="VMK9708" s="45"/>
      <c r="VML9708" s="45"/>
      <c r="VMM9708" s="45"/>
      <c r="VMN9708" s="45"/>
      <c r="VMO9708" s="45"/>
      <c r="VMP9708" s="45"/>
      <c r="VMQ9708" s="45"/>
      <c r="VMR9708" s="45"/>
      <c r="VMS9708" s="45"/>
      <c r="VMT9708" s="45"/>
      <c r="VMU9708" s="45"/>
      <c r="VMV9708" s="45"/>
      <c r="VMW9708" s="45"/>
      <c r="VMX9708" s="45"/>
      <c r="VMY9708" s="45"/>
      <c r="VMZ9708" s="45"/>
      <c r="VNA9708" s="45"/>
      <c r="VNB9708" s="45"/>
      <c r="VNC9708" s="45"/>
      <c r="VND9708" s="45"/>
      <c r="VNE9708" s="45"/>
      <c r="VNF9708" s="45"/>
      <c r="VNG9708" s="45"/>
      <c r="VNH9708" s="45"/>
      <c r="VNI9708" s="45"/>
      <c r="VNJ9708" s="45"/>
      <c r="VNK9708" s="45"/>
      <c r="VNL9708" s="45"/>
      <c r="VNM9708" s="45"/>
      <c r="VNN9708" s="45"/>
      <c r="VNO9708" s="45"/>
      <c r="VNP9708" s="45"/>
      <c r="VNQ9708" s="45"/>
      <c r="VNR9708" s="45"/>
      <c r="VNS9708" s="45"/>
      <c r="VNT9708" s="45"/>
      <c r="VNU9708" s="45"/>
      <c r="VNV9708" s="45"/>
      <c r="VNW9708" s="45"/>
      <c r="VNX9708" s="45"/>
      <c r="VNY9708" s="45"/>
      <c r="VNZ9708" s="45"/>
      <c r="VOA9708" s="45"/>
      <c r="VOB9708" s="45"/>
      <c r="VOC9708" s="45"/>
      <c r="VOD9708" s="45"/>
      <c r="VOE9708" s="45"/>
      <c r="VOF9708" s="45"/>
      <c r="VOG9708" s="45"/>
      <c r="VOH9708" s="45"/>
      <c r="VOI9708" s="45"/>
      <c r="VOJ9708" s="45"/>
      <c r="VOK9708" s="45"/>
      <c r="VOL9708" s="45"/>
      <c r="VOM9708" s="45"/>
      <c r="VON9708" s="45"/>
      <c r="VOO9708" s="45"/>
      <c r="VOP9708" s="45"/>
      <c r="VOQ9708" s="45"/>
      <c r="VOR9708" s="45"/>
      <c r="VOS9708" s="45"/>
      <c r="VOT9708" s="45"/>
      <c r="VOU9708" s="45"/>
      <c r="VOV9708" s="45"/>
      <c r="VOW9708" s="45"/>
      <c r="VOX9708" s="45"/>
      <c r="VOY9708" s="45"/>
      <c r="VOZ9708" s="45"/>
      <c r="VPA9708" s="45"/>
      <c r="VPB9708" s="45"/>
      <c r="VPC9708" s="45"/>
      <c r="VPD9708" s="45"/>
      <c r="VPE9708" s="45"/>
      <c r="VPF9708" s="45"/>
      <c r="VPG9708" s="45"/>
      <c r="VPH9708" s="45"/>
      <c r="VPI9708" s="45"/>
      <c r="VPJ9708" s="45"/>
      <c r="VPK9708" s="45"/>
      <c r="VPL9708" s="45"/>
      <c r="VPM9708" s="45"/>
      <c r="VPN9708" s="45"/>
      <c r="VPO9708" s="45"/>
      <c r="VPP9708" s="45"/>
      <c r="VPQ9708" s="45"/>
      <c r="VPR9708" s="45"/>
      <c r="VPS9708" s="45"/>
      <c r="VPT9708" s="45"/>
      <c r="VPU9708" s="45"/>
      <c r="VPV9708" s="45"/>
      <c r="VPW9708" s="45"/>
      <c r="VPX9708" s="45"/>
      <c r="VPY9708" s="45"/>
      <c r="VPZ9708" s="45"/>
      <c r="VQA9708" s="45"/>
      <c r="VQB9708" s="45"/>
      <c r="VQC9708" s="45"/>
      <c r="VQD9708" s="45"/>
      <c r="VQE9708" s="45"/>
      <c r="VQF9708" s="45"/>
      <c r="VQG9708" s="45"/>
      <c r="VQH9708" s="45"/>
      <c r="VQI9708" s="45"/>
      <c r="VQJ9708" s="45"/>
      <c r="VQK9708" s="45"/>
      <c r="VQL9708" s="45"/>
      <c r="VQM9708" s="45"/>
      <c r="VQN9708" s="45"/>
      <c r="VQO9708" s="45"/>
      <c r="VQP9708" s="45"/>
      <c r="VQQ9708" s="45"/>
      <c r="VQR9708" s="45"/>
      <c r="VQS9708" s="45"/>
      <c r="VQT9708" s="45"/>
      <c r="VQU9708" s="45"/>
      <c r="VQV9708" s="45"/>
      <c r="VQW9708" s="45"/>
      <c r="VQX9708" s="45"/>
      <c r="VQY9708" s="45"/>
      <c r="VQZ9708" s="45"/>
      <c r="VRA9708" s="45"/>
      <c r="VRB9708" s="45"/>
      <c r="VRC9708" s="45"/>
      <c r="VRD9708" s="45"/>
      <c r="VRE9708" s="45"/>
      <c r="VRF9708" s="45"/>
      <c r="VRG9708" s="45"/>
      <c r="VRH9708" s="45"/>
      <c r="VRI9708" s="45"/>
      <c r="VRJ9708" s="45"/>
      <c r="VRK9708" s="45"/>
      <c r="VRL9708" s="45"/>
      <c r="VRM9708" s="45"/>
      <c r="VRN9708" s="45"/>
      <c r="VRO9708" s="45"/>
      <c r="VRP9708" s="45"/>
      <c r="VRQ9708" s="45"/>
      <c r="VRR9708" s="45"/>
      <c r="VRS9708" s="45"/>
      <c r="VRT9708" s="45"/>
      <c r="VRU9708" s="45"/>
      <c r="VRV9708" s="45"/>
      <c r="VRW9708" s="45"/>
      <c r="VRX9708" s="45"/>
      <c r="VRY9708" s="45"/>
      <c r="VRZ9708" s="45"/>
      <c r="VSA9708" s="45"/>
      <c r="VSB9708" s="45"/>
      <c r="VSC9708" s="45"/>
      <c r="VSD9708" s="45"/>
      <c r="VSE9708" s="45"/>
      <c r="VSF9708" s="45"/>
      <c r="VSG9708" s="45"/>
      <c r="VSH9708" s="45"/>
      <c r="VSI9708" s="45"/>
      <c r="VSJ9708" s="45"/>
      <c r="VSK9708" s="45"/>
      <c r="VSL9708" s="45"/>
      <c r="VSM9708" s="45"/>
      <c r="VSN9708" s="45"/>
      <c r="VSO9708" s="45"/>
      <c r="VSP9708" s="45"/>
      <c r="VSQ9708" s="45"/>
      <c r="VSR9708" s="45"/>
      <c r="VSS9708" s="45"/>
      <c r="VST9708" s="45"/>
      <c r="VSU9708" s="45"/>
      <c r="VSV9708" s="45"/>
      <c r="VSW9708" s="45"/>
      <c r="VSX9708" s="45"/>
      <c r="VSY9708" s="45"/>
      <c r="VSZ9708" s="45"/>
      <c r="VTA9708" s="45"/>
      <c r="VTB9708" s="45"/>
      <c r="VTC9708" s="45"/>
      <c r="VTD9708" s="45"/>
      <c r="VTE9708" s="45"/>
      <c r="VTF9708" s="45"/>
      <c r="VTG9708" s="45"/>
      <c r="VTH9708" s="45"/>
      <c r="VTI9708" s="45"/>
      <c r="VTJ9708" s="45"/>
      <c r="VTK9708" s="45"/>
      <c r="VTL9708" s="45"/>
      <c r="VTM9708" s="45"/>
      <c r="VTN9708" s="45"/>
      <c r="VTO9708" s="45"/>
      <c r="VTP9708" s="45"/>
      <c r="VTQ9708" s="45"/>
      <c r="VTR9708" s="45"/>
      <c r="VTS9708" s="45"/>
      <c r="VTT9708" s="45"/>
      <c r="VTU9708" s="45"/>
      <c r="VTV9708" s="45"/>
      <c r="VTW9708" s="45"/>
      <c r="VTX9708" s="45"/>
      <c r="VTY9708" s="45"/>
      <c r="VTZ9708" s="45"/>
      <c r="VUA9708" s="45"/>
      <c r="VUB9708" s="45"/>
      <c r="VUC9708" s="45"/>
      <c r="VUD9708" s="45"/>
      <c r="VUE9708" s="45"/>
      <c r="VUF9708" s="45"/>
      <c r="VUG9708" s="45"/>
      <c r="VUH9708" s="45"/>
      <c r="VUI9708" s="45"/>
      <c r="VUJ9708" s="45"/>
      <c r="VUK9708" s="45"/>
      <c r="VUL9708" s="45"/>
      <c r="VUM9708" s="45"/>
      <c r="VUN9708" s="45"/>
      <c r="VUO9708" s="45"/>
      <c r="VUP9708" s="45"/>
      <c r="VUQ9708" s="45"/>
      <c r="VUR9708" s="45"/>
      <c r="VUS9708" s="45"/>
      <c r="VUT9708" s="45"/>
      <c r="VUU9708" s="45"/>
      <c r="VUV9708" s="45"/>
      <c r="VUW9708" s="45"/>
      <c r="VUX9708" s="45"/>
      <c r="VUY9708" s="45"/>
      <c r="VUZ9708" s="45"/>
      <c r="VVA9708" s="45"/>
      <c r="VVB9708" s="45"/>
      <c r="VVC9708" s="45"/>
      <c r="VVD9708" s="45"/>
      <c r="VVE9708" s="45"/>
      <c r="VVF9708" s="45"/>
      <c r="VVG9708" s="45"/>
      <c r="VVH9708" s="45"/>
      <c r="VVI9708" s="45"/>
      <c r="VVJ9708" s="45"/>
      <c r="VVK9708" s="45"/>
      <c r="VVL9708" s="45"/>
      <c r="VVM9708" s="45"/>
      <c r="VVN9708" s="45"/>
      <c r="VVO9708" s="45"/>
      <c r="VVP9708" s="45"/>
      <c r="VVQ9708" s="45"/>
      <c r="VVR9708" s="45"/>
      <c r="VVS9708" s="45"/>
      <c r="VVT9708" s="45"/>
      <c r="VVU9708" s="45"/>
      <c r="VVV9708" s="45"/>
      <c r="VVW9708" s="45"/>
      <c r="VVX9708" s="45"/>
      <c r="VVY9708" s="45"/>
      <c r="VVZ9708" s="45"/>
      <c r="VWA9708" s="45"/>
      <c r="VWB9708" s="45"/>
      <c r="VWC9708" s="45"/>
      <c r="VWD9708" s="45"/>
      <c r="VWE9708" s="45"/>
      <c r="VWF9708" s="45"/>
      <c r="VWG9708" s="45"/>
      <c r="VWH9708" s="45"/>
      <c r="VWI9708" s="45"/>
      <c r="VWJ9708" s="45"/>
      <c r="VWK9708" s="45"/>
      <c r="VWL9708" s="45"/>
      <c r="VWM9708" s="45"/>
      <c r="VWN9708" s="45"/>
      <c r="VWO9708" s="45"/>
      <c r="VWP9708" s="45"/>
      <c r="VWQ9708" s="45"/>
      <c r="VWR9708" s="45"/>
      <c r="VWS9708" s="45"/>
      <c r="VWT9708" s="45"/>
      <c r="VWU9708" s="45"/>
      <c r="VWV9708" s="45"/>
      <c r="VWW9708" s="45"/>
      <c r="VWX9708" s="45"/>
      <c r="VWY9708" s="45"/>
      <c r="VWZ9708" s="45"/>
      <c r="VXA9708" s="45"/>
      <c r="VXB9708" s="45"/>
      <c r="VXC9708" s="45"/>
      <c r="VXD9708" s="45"/>
      <c r="VXE9708" s="45"/>
      <c r="VXF9708" s="45"/>
      <c r="VXG9708" s="45"/>
      <c r="VXH9708" s="45"/>
      <c r="VXI9708" s="45"/>
      <c r="VXJ9708" s="45"/>
      <c r="VXK9708" s="45"/>
      <c r="VXL9708" s="45"/>
      <c r="VXM9708" s="45"/>
      <c r="VXN9708" s="45"/>
      <c r="VXO9708" s="45"/>
      <c r="VXP9708" s="45"/>
      <c r="VXQ9708" s="45"/>
      <c r="VXR9708" s="45"/>
      <c r="VXS9708" s="45"/>
      <c r="VXT9708" s="45"/>
      <c r="VXU9708" s="45"/>
      <c r="VXV9708" s="45"/>
      <c r="VXW9708" s="45"/>
      <c r="VXX9708" s="45"/>
      <c r="VXY9708" s="45"/>
      <c r="VXZ9708" s="45"/>
      <c r="VYA9708" s="45"/>
      <c r="VYB9708" s="45"/>
      <c r="VYC9708" s="45"/>
      <c r="VYD9708" s="45"/>
      <c r="VYE9708" s="45"/>
      <c r="VYF9708" s="45"/>
      <c r="VYG9708" s="45"/>
      <c r="VYH9708" s="45"/>
      <c r="VYI9708" s="45"/>
      <c r="VYJ9708" s="45"/>
      <c r="VYK9708" s="45"/>
      <c r="VYL9708" s="45"/>
      <c r="VYM9708" s="45"/>
      <c r="VYN9708" s="45"/>
      <c r="VYO9708" s="45"/>
      <c r="VYP9708" s="45"/>
      <c r="VYQ9708" s="45"/>
      <c r="VYR9708" s="45"/>
      <c r="VYS9708" s="45"/>
      <c r="VYT9708" s="45"/>
      <c r="VYU9708" s="45"/>
      <c r="VYV9708" s="45"/>
      <c r="VYW9708" s="45"/>
      <c r="VYX9708" s="45"/>
      <c r="VYY9708" s="45"/>
      <c r="VYZ9708" s="45"/>
      <c r="VZA9708" s="45"/>
      <c r="VZB9708" s="45"/>
      <c r="VZC9708" s="45"/>
      <c r="VZD9708" s="45"/>
      <c r="VZE9708" s="45"/>
      <c r="VZF9708" s="45"/>
      <c r="VZG9708" s="45"/>
      <c r="VZH9708" s="45"/>
      <c r="VZI9708" s="45"/>
      <c r="VZJ9708" s="45"/>
      <c r="VZK9708" s="45"/>
      <c r="VZL9708" s="45"/>
      <c r="VZM9708" s="45"/>
      <c r="VZN9708" s="45"/>
      <c r="VZO9708" s="45"/>
      <c r="VZP9708" s="45"/>
      <c r="VZQ9708" s="45"/>
      <c r="VZR9708" s="45"/>
      <c r="VZS9708" s="45"/>
      <c r="VZT9708" s="45"/>
      <c r="VZU9708" s="45"/>
      <c r="VZV9708" s="45"/>
      <c r="VZW9708" s="45"/>
      <c r="VZX9708" s="45"/>
      <c r="VZY9708" s="45"/>
      <c r="VZZ9708" s="45"/>
      <c r="WAA9708" s="45"/>
      <c r="WAB9708" s="45"/>
      <c r="WAC9708" s="45"/>
      <c r="WAD9708" s="45"/>
      <c r="WAE9708" s="45"/>
      <c r="WAF9708" s="45"/>
      <c r="WAG9708" s="45"/>
      <c r="WAH9708" s="45"/>
      <c r="WAI9708" s="45"/>
      <c r="WAJ9708" s="45"/>
      <c r="WAK9708" s="45"/>
      <c r="WAL9708" s="45"/>
      <c r="WAM9708" s="45"/>
      <c r="WAN9708" s="45"/>
      <c r="WAO9708" s="45"/>
      <c r="WAP9708" s="45"/>
      <c r="WAQ9708" s="45"/>
      <c r="WAR9708" s="45"/>
      <c r="WAS9708" s="45"/>
      <c r="WAT9708" s="45"/>
      <c r="WAU9708" s="45"/>
      <c r="WAV9708" s="45"/>
      <c r="WAW9708" s="45"/>
      <c r="WAX9708" s="45"/>
      <c r="WAY9708" s="45"/>
      <c r="WAZ9708" s="45"/>
      <c r="WBA9708" s="45"/>
      <c r="WBB9708" s="45"/>
      <c r="WBC9708" s="45"/>
      <c r="WBD9708" s="45"/>
      <c r="WBE9708" s="45"/>
      <c r="WBF9708" s="45"/>
      <c r="WBG9708" s="45"/>
      <c r="WBH9708" s="45"/>
      <c r="WBI9708" s="45"/>
      <c r="WBJ9708" s="45"/>
      <c r="WBK9708" s="45"/>
      <c r="WBL9708" s="45"/>
      <c r="WBM9708" s="45"/>
      <c r="WBN9708" s="45"/>
      <c r="WBO9708" s="45"/>
      <c r="WBP9708" s="45"/>
      <c r="WBQ9708" s="45"/>
      <c r="WBR9708" s="45"/>
      <c r="WBS9708" s="45"/>
      <c r="WBT9708" s="45"/>
      <c r="WBU9708" s="45"/>
      <c r="WBV9708" s="45"/>
      <c r="WBW9708" s="45"/>
      <c r="WBX9708" s="45"/>
      <c r="WBY9708" s="45"/>
      <c r="WBZ9708" s="45"/>
      <c r="WCA9708" s="45"/>
      <c r="WCB9708" s="45"/>
      <c r="WCC9708" s="45"/>
      <c r="WCD9708" s="45"/>
      <c r="WCE9708" s="45"/>
      <c r="WCF9708" s="45"/>
      <c r="WCG9708" s="45"/>
      <c r="WCH9708" s="45"/>
      <c r="WCI9708" s="45"/>
      <c r="WCJ9708" s="45"/>
      <c r="WCK9708" s="45"/>
      <c r="WCL9708" s="45"/>
      <c r="WCM9708" s="45"/>
      <c r="WCN9708" s="45"/>
      <c r="WCO9708" s="45"/>
      <c r="WCP9708" s="45"/>
      <c r="WCQ9708" s="45"/>
      <c r="WCR9708" s="45"/>
      <c r="WCS9708" s="45"/>
      <c r="WCT9708" s="45"/>
      <c r="WCU9708" s="45"/>
      <c r="WCV9708" s="45"/>
      <c r="WCW9708" s="45"/>
      <c r="WCX9708" s="45"/>
      <c r="WCY9708" s="45"/>
      <c r="WCZ9708" s="45"/>
      <c r="WDA9708" s="45"/>
      <c r="WDB9708" s="45"/>
      <c r="WDC9708" s="45"/>
      <c r="WDD9708" s="45"/>
      <c r="WDE9708" s="45"/>
      <c r="WDF9708" s="45"/>
      <c r="WDG9708" s="45"/>
      <c r="WDH9708" s="45"/>
      <c r="WDI9708" s="45"/>
      <c r="WDJ9708" s="45"/>
      <c r="WDK9708" s="45"/>
      <c r="WDL9708" s="45"/>
      <c r="WDM9708" s="45"/>
      <c r="WDN9708" s="45"/>
      <c r="WDO9708" s="45"/>
      <c r="WDP9708" s="45"/>
      <c r="WDQ9708" s="45"/>
      <c r="WDR9708" s="45"/>
      <c r="WDS9708" s="45"/>
      <c r="WDT9708" s="45"/>
      <c r="WDU9708" s="45"/>
      <c r="WDV9708" s="45"/>
      <c r="WDW9708" s="45"/>
      <c r="WDX9708" s="45"/>
      <c r="WDY9708" s="45"/>
      <c r="WDZ9708" s="45"/>
      <c r="WEA9708" s="45"/>
      <c r="WEB9708" s="45"/>
      <c r="WEC9708" s="45"/>
      <c r="WED9708" s="45"/>
      <c r="WEE9708" s="45"/>
      <c r="WEF9708" s="45"/>
      <c r="WEG9708" s="45"/>
      <c r="WEH9708" s="45"/>
      <c r="WEI9708" s="45"/>
      <c r="WEJ9708" s="45"/>
      <c r="WEK9708" s="45"/>
      <c r="WEL9708" s="45"/>
      <c r="WEM9708" s="45"/>
      <c r="WEN9708" s="45"/>
      <c r="WEO9708" s="45"/>
      <c r="WEP9708" s="45"/>
      <c r="WEQ9708" s="45"/>
      <c r="WER9708" s="45"/>
      <c r="WES9708" s="45"/>
      <c r="WET9708" s="45"/>
      <c r="WEU9708" s="45"/>
      <c r="WEV9708" s="45"/>
      <c r="WEW9708" s="45"/>
      <c r="WEX9708" s="45"/>
      <c r="WEY9708" s="45"/>
      <c r="WEZ9708" s="45"/>
      <c r="WFA9708" s="45"/>
      <c r="WFB9708" s="45"/>
      <c r="WFC9708" s="45"/>
      <c r="WFD9708" s="45"/>
      <c r="WFE9708" s="45"/>
      <c r="WFF9708" s="45"/>
      <c r="WFG9708" s="45"/>
      <c r="WFH9708" s="45"/>
      <c r="WFI9708" s="45"/>
      <c r="WFJ9708" s="45"/>
      <c r="WFK9708" s="45"/>
      <c r="WFL9708" s="45"/>
      <c r="WFM9708" s="45"/>
      <c r="WFN9708" s="45"/>
      <c r="WFO9708" s="45"/>
      <c r="WFP9708" s="45"/>
      <c r="WFQ9708" s="45"/>
      <c r="WFR9708" s="45"/>
      <c r="WFS9708" s="45"/>
      <c r="WFT9708" s="45"/>
      <c r="WFU9708" s="45"/>
      <c r="WFV9708" s="45"/>
      <c r="WFW9708" s="45"/>
      <c r="WFX9708" s="45"/>
      <c r="WFY9708" s="45"/>
      <c r="WFZ9708" s="45"/>
      <c r="WGA9708" s="45"/>
      <c r="WGB9708" s="45"/>
      <c r="WGC9708" s="45"/>
      <c r="WGD9708" s="45"/>
      <c r="WGE9708" s="45"/>
      <c r="WGF9708" s="45"/>
      <c r="WGG9708" s="45"/>
      <c r="WGH9708" s="45"/>
      <c r="WGI9708" s="45"/>
      <c r="WGJ9708" s="45"/>
      <c r="WGK9708" s="45"/>
      <c r="WGL9708" s="45"/>
      <c r="WGM9708" s="45"/>
      <c r="WGN9708" s="45"/>
      <c r="WGO9708" s="45"/>
      <c r="WGP9708" s="45"/>
      <c r="WGQ9708" s="45"/>
      <c r="WGR9708" s="45"/>
      <c r="WGS9708" s="45"/>
      <c r="WGT9708" s="45"/>
      <c r="WGU9708" s="45"/>
      <c r="WGV9708" s="45"/>
      <c r="WGW9708" s="45"/>
      <c r="WGX9708" s="45"/>
      <c r="WGY9708" s="45"/>
      <c r="WGZ9708" s="45"/>
      <c r="WHA9708" s="45"/>
      <c r="WHB9708" s="45"/>
      <c r="WHC9708" s="45"/>
      <c r="WHD9708" s="45"/>
      <c r="WHE9708" s="45"/>
      <c r="WHF9708" s="45"/>
      <c r="WHG9708" s="45"/>
      <c r="WHH9708" s="45"/>
      <c r="WHI9708" s="45"/>
      <c r="WHJ9708" s="45"/>
      <c r="WHK9708" s="45"/>
      <c r="WHL9708" s="45"/>
      <c r="WHM9708" s="45"/>
      <c r="WHN9708" s="45"/>
      <c r="WHO9708" s="45"/>
      <c r="WHP9708" s="45"/>
      <c r="WHQ9708" s="45"/>
      <c r="WHR9708" s="45"/>
      <c r="WHS9708" s="45"/>
      <c r="WHT9708" s="45"/>
      <c r="WHU9708" s="45"/>
      <c r="WHV9708" s="45"/>
      <c r="WHW9708" s="45"/>
      <c r="WHX9708" s="45"/>
      <c r="WHY9708" s="45"/>
      <c r="WHZ9708" s="45"/>
      <c r="WIA9708" s="45"/>
      <c r="WIB9708" s="45"/>
      <c r="WIC9708" s="45"/>
      <c r="WID9708" s="45"/>
      <c r="WIE9708" s="45"/>
      <c r="WIF9708" s="45"/>
      <c r="WIG9708" s="45"/>
      <c r="WIH9708" s="45"/>
      <c r="WII9708" s="45"/>
      <c r="WIJ9708" s="45"/>
      <c r="WIK9708" s="45"/>
      <c r="WIL9708" s="45"/>
      <c r="WIM9708" s="45"/>
      <c r="WIN9708" s="45"/>
      <c r="WIO9708" s="45"/>
      <c r="WIP9708" s="45"/>
      <c r="WIQ9708" s="45"/>
      <c r="WIR9708" s="45"/>
      <c r="WIS9708" s="45"/>
      <c r="WIT9708" s="45"/>
      <c r="WIU9708" s="45"/>
      <c r="WIV9708" s="45"/>
      <c r="WIW9708" s="45"/>
      <c r="WIX9708" s="45"/>
      <c r="WIY9708" s="45"/>
      <c r="WIZ9708" s="45"/>
      <c r="WJA9708" s="45"/>
      <c r="WJB9708" s="45"/>
      <c r="WJC9708" s="45"/>
      <c r="WJD9708" s="45"/>
      <c r="WJE9708" s="45"/>
      <c r="WJF9708" s="45"/>
      <c r="WJG9708" s="45"/>
      <c r="WJH9708" s="45"/>
      <c r="WJI9708" s="45"/>
      <c r="WJJ9708" s="45"/>
      <c r="WJK9708" s="45"/>
      <c r="WJL9708" s="45"/>
      <c r="WJM9708" s="45"/>
      <c r="WJN9708" s="45"/>
      <c r="WJO9708" s="45"/>
      <c r="WJP9708" s="45"/>
      <c r="WJQ9708" s="45"/>
      <c r="WJR9708" s="45"/>
      <c r="WJS9708" s="45"/>
      <c r="WJT9708" s="45"/>
      <c r="WJU9708" s="45"/>
      <c r="WJV9708" s="45"/>
      <c r="WJW9708" s="45"/>
      <c r="WJX9708" s="45"/>
      <c r="WJY9708" s="45"/>
      <c r="WJZ9708" s="45"/>
      <c r="WKA9708" s="45"/>
      <c r="WKB9708" s="45"/>
      <c r="WKC9708" s="45"/>
      <c r="WKD9708" s="45"/>
      <c r="WKE9708" s="45"/>
      <c r="WKF9708" s="45"/>
      <c r="WKG9708" s="45"/>
      <c r="WKH9708" s="45"/>
      <c r="WKI9708" s="45"/>
      <c r="WKJ9708" s="45"/>
      <c r="WKK9708" s="45"/>
      <c r="WKL9708" s="45"/>
      <c r="WKM9708" s="45"/>
      <c r="WKN9708" s="45"/>
      <c r="WKO9708" s="45"/>
      <c r="WKP9708" s="45"/>
      <c r="WKQ9708" s="45"/>
      <c r="WKR9708" s="45"/>
      <c r="WKS9708" s="45"/>
      <c r="WKT9708" s="45"/>
      <c r="WKU9708" s="45"/>
      <c r="WKV9708" s="45"/>
      <c r="WKW9708" s="45"/>
      <c r="WKX9708" s="45"/>
      <c r="WKY9708" s="45"/>
      <c r="WKZ9708" s="45"/>
      <c r="WLA9708" s="45"/>
      <c r="WLB9708" s="45"/>
      <c r="WLC9708" s="45"/>
      <c r="WLD9708" s="45"/>
      <c r="WLE9708" s="45"/>
      <c r="WLF9708" s="45"/>
      <c r="WLG9708" s="45"/>
      <c r="WLH9708" s="45"/>
      <c r="WLI9708" s="45"/>
      <c r="WLJ9708" s="45"/>
      <c r="WLK9708" s="45"/>
      <c r="WLL9708" s="45"/>
      <c r="WLM9708" s="45"/>
      <c r="WLN9708" s="45"/>
      <c r="WLO9708" s="45"/>
      <c r="WLP9708" s="45"/>
      <c r="WLQ9708" s="45"/>
      <c r="WLR9708" s="45"/>
      <c r="WLS9708" s="45"/>
      <c r="WLT9708" s="45"/>
      <c r="WLU9708" s="45"/>
      <c r="WLV9708" s="45"/>
      <c r="WLW9708" s="45"/>
      <c r="WLX9708" s="45"/>
      <c r="WLY9708" s="45"/>
      <c r="WLZ9708" s="45"/>
      <c r="WMA9708" s="45"/>
      <c r="WMB9708" s="45"/>
      <c r="WMC9708" s="45"/>
      <c r="WMD9708" s="45"/>
      <c r="WME9708" s="45"/>
      <c r="WMF9708" s="45"/>
      <c r="WMG9708" s="45"/>
      <c r="WMH9708" s="45"/>
      <c r="WMI9708" s="45"/>
      <c r="WMJ9708" s="45"/>
      <c r="WMK9708" s="45"/>
      <c r="WML9708" s="45"/>
      <c r="WMM9708" s="45"/>
      <c r="WMN9708" s="45"/>
      <c r="WMO9708" s="45"/>
      <c r="WMP9708" s="45"/>
      <c r="WMQ9708" s="45"/>
      <c r="WMR9708" s="45"/>
      <c r="WMS9708" s="45"/>
      <c r="WMT9708" s="45"/>
      <c r="WMU9708" s="45"/>
      <c r="WMV9708" s="45"/>
      <c r="WMW9708" s="45"/>
      <c r="WMX9708" s="45"/>
      <c r="WMY9708" s="45"/>
      <c r="WMZ9708" s="45"/>
      <c r="WNA9708" s="45"/>
      <c r="WNB9708" s="45"/>
      <c r="WNC9708" s="45"/>
      <c r="WND9708" s="45"/>
      <c r="WNE9708" s="45"/>
      <c r="WNF9708" s="45"/>
      <c r="WNG9708" s="45"/>
      <c r="WNH9708" s="45"/>
      <c r="WNI9708" s="45"/>
      <c r="WNJ9708" s="45"/>
      <c r="WNK9708" s="45"/>
      <c r="WNL9708" s="45"/>
      <c r="WNM9708" s="45"/>
      <c r="WNN9708" s="45"/>
      <c r="WNO9708" s="45"/>
      <c r="WNP9708" s="45"/>
      <c r="WNQ9708" s="45"/>
      <c r="WNR9708" s="45"/>
      <c r="WNS9708" s="45"/>
      <c r="WNT9708" s="45"/>
      <c r="WNU9708" s="45"/>
      <c r="WNV9708" s="45"/>
      <c r="WNW9708" s="45"/>
      <c r="WNX9708" s="45"/>
      <c r="WNY9708" s="45"/>
      <c r="WNZ9708" s="45"/>
      <c r="WOA9708" s="45"/>
      <c r="WOB9708" s="45"/>
      <c r="WOC9708" s="45"/>
      <c r="WOD9708" s="45"/>
      <c r="WOE9708" s="45"/>
      <c r="WOF9708" s="45"/>
      <c r="WOG9708" s="45"/>
      <c r="WOH9708" s="45"/>
      <c r="WOI9708" s="45"/>
      <c r="WOJ9708" s="45"/>
      <c r="WOK9708" s="45"/>
      <c r="WOL9708" s="45"/>
      <c r="WOM9708" s="45"/>
      <c r="WON9708" s="45"/>
      <c r="WOO9708" s="45"/>
      <c r="WOP9708" s="45"/>
      <c r="WOQ9708" s="45"/>
      <c r="WOR9708" s="45"/>
      <c r="WOS9708" s="45"/>
      <c r="WOT9708" s="45"/>
      <c r="WOU9708" s="45"/>
      <c r="WOV9708" s="45"/>
      <c r="WOW9708" s="45"/>
      <c r="WOX9708" s="45"/>
      <c r="WOY9708" s="45"/>
      <c r="WOZ9708" s="45"/>
      <c r="WPA9708" s="45"/>
      <c r="WPB9708" s="45"/>
      <c r="WPC9708" s="45"/>
      <c r="WPD9708" s="45"/>
      <c r="WPE9708" s="45"/>
      <c r="WPF9708" s="45"/>
      <c r="WPG9708" s="45"/>
      <c r="WPH9708" s="45"/>
      <c r="WPI9708" s="45"/>
      <c r="WPJ9708" s="45"/>
      <c r="WPK9708" s="45"/>
      <c r="WPL9708" s="45"/>
      <c r="WPM9708" s="45"/>
      <c r="WPN9708" s="45"/>
      <c r="WPO9708" s="45"/>
      <c r="WPP9708" s="45"/>
      <c r="WPQ9708" s="45"/>
      <c r="WPR9708" s="45"/>
      <c r="WPS9708" s="45"/>
      <c r="WPT9708" s="45"/>
      <c r="WPU9708" s="45"/>
      <c r="WPV9708" s="45"/>
      <c r="WPW9708" s="45"/>
      <c r="WPX9708" s="45"/>
      <c r="WPY9708" s="45"/>
      <c r="WPZ9708" s="45"/>
      <c r="WQA9708" s="45"/>
      <c r="WQB9708" s="45"/>
      <c r="WQC9708" s="45"/>
      <c r="WQD9708" s="45"/>
      <c r="WQE9708" s="45"/>
      <c r="WQF9708" s="45"/>
      <c r="WQG9708" s="45"/>
      <c r="WQH9708" s="45"/>
      <c r="WQI9708" s="45"/>
      <c r="WQJ9708" s="45"/>
      <c r="WQK9708" s="45"/>
      <c r="WQL9708" s="45"/>
      <c r="WQM9708" s="45"/>
      <c r="WQN9708" s="45"/>
      <c r="WQO9708" s="45"/>
      <c r="WQP9708" s="45"/>
      <c r="WQQ9708" s="45"/>
      <c r="WQR9708" s="45"/>
      <c r="WQS9708" s="45"/>
      <c r="WQT9708" s="45"/>
      <c r="WQU9708" s="45"/>
      <c r="WQV9708" s="45"/>
      <c r="WQW9708" s="45"/>
      <c r="WQX9708" s="45"/>
      <c r="WQY9708" s="45"/>
      <c r="WQZ9708" s="45"/>
      <c r="WRA9708" s="45"/>
      <c r="WRB9708" s="45"/>
      <c r="WRC9708" s="45"/>
      <c r="WRD9708" s="45"/>
      <c r="WRE9708" s="45"/>
      <c r="WRF9708" s="45"/>
      <c r="WRG9708" s="45"/>
      <c r="WRH9708" s="45"/>
      <c r="WRI9708" s="45"/>
      <c r="WRJ9708" s="45"/>
      <c r="WRK9708" s="45"/>
      <c r="WRL9708" s="45"/>
      <c r="WRM9708" s="45"/>
      <c r="WRN9708" s="45"/>
      <c r="WRO9708" s="45"/>
      <c r="WRP9708" s="45"/>
      <c r="WRQ9708" s="45"/>
      <c r="WRR9708" s="45"/>
      <c r="WRS9708" s="45"/>
      <c r="WRT9708" s="45"/>
      <c r="WRU9708" s="45"/>
      <c r="WRV9708" s="45"/>
      <c r="WRW9708" s="45"/>
      <c r="WRX9708" s="45"/>
      <c r="WRY9708" s="45"/>
      <c r="WRZ9708" s="45"/>
      <c r="WSA9708" s="45"/>
      <c r="WSB9708" s="45"/>
      <c r="WSC9708" s="45"/>
      <c r="WSD9708" s="45"/>
      <c r="WSE9708" s="45"/>
      <c r="WSF9708" s="45"/>
      <c r="WSG9708" s="45"/>
      <c r="WSH9708" s="45"/>
      <c r="WSI9708" s="45"/>
      <c r="WSJ9708" s="45"/>
      <c r="WSK9708" s="45"/>
      <c r="WSL9708" s="45"/>
      <c r="WSM9708" s="45"/>
      <c r="WSN9708" s="45"/>
      <c r="WSO9708" s="45"/>
      <c r="WSP9708" s="45"/>
      <c r="WSQ9708" s="45"/>
      <c r="WSR9708" s="45"/>
      <c r="WSS9708" s="45"/>
      <c r="WST9708" s="45"/>
      <c r="WSU9708" s="45"/>
      <c r="WSV9708" s="45"/>
      <c r="WSW9708" s="45"/>
      <c r="WSX9708" s="45"/>
      <c r="WSY9708" s="45"/>
      <c r="WSZ9708" s="45"/>
      <c r="WTA9708" s="45"/>
      <c r="WTB9708" s="45"/>
      <c r="WTC9708" s="45"/>
      <c r="WTD9708" s="45"/>
      <c r="WTE9708" s="45"/>
      <c r="WTF9708" s="45"/>
      <c r="WTG9708" s="45"/>
      <c r="WTH9708" s="45"/>
      <c r="WTI9708" s="45"/>
      <c r="WTJ9708" s="45"/>
      <c r="WTK9708" s="45"/>
      <c r="WTL9708" s="45"/>
      <c r="WTM9708" s="45"/>
      <c r="WTN9708" s="45"/>
      <c r="WTO9708" s="45"/>
      <c r="WTP9708" s="45"/>
      <c r="WTQ9708" s="45"/>
      <c r="WTR9708" s="45"/>
      <c r="WTS9708" s="45"/>
      <c r="WTT9708" s="45"/>
      <c r="WTU9708" s="45"/>
      <c r="WTV9708" s="45"/>
      <c r="WTW9708" s="45"/>
      <c r="WTX9708" s="45"/>
      <c r="WTY9708" s="45"/>
      <c r="WTZ9708" s="45"/>
      <c r="WUA9708" s="45"/>
      <c r="WUB9708" s="45"/>
      <c r="WUC9708" s="45"/>
      <c r="WUD9708" s="45"/>
      <c r="WUE9708" s="45"/>
      <c r="WUF9708" s="45"/>
      <c r="WUG9708" s="45"/>
      <c r="WUH9708" s="45"/>
      <c r="WUI9708" s="45"/>
      <c r="WUJ9708" s="45"/>
      <c r="WUK9708" s="45"/>
      <c r="WUL9708" s="45"/>
      <c r="WUM9708" s="45"/>
      <c r="WUN9708" s="45"/>
      <c r="WUO9708" s="45"/>
      <c r="WUP9708" s="45"/>
      <c r="WUQ9708" s="45"/>
      <c r="WUR9708" s="45"/>
      <c r="WUS9708" s="45"/>
      <c r="WUT9708" s="45"/>
      <c r="WUU9708" s="45"/>
      <c r="WUV9708" s="45"/>
      <c r="WUW9708" s="45"/>
      <c r="WUX9708" s="45"/>
      <c r="WUY9708" s="45"/>
      <c r="WUZ9708" s="45"/>
      <c r="WVA9708" s="45"/>
      <c r="WVB9708" s="45"/>
      <c r="WVC9708" s="45"/>
      <c r="WVD9708" s="45"/>
      <c r="WVE9708" s="45"/>
      <c r="WVF9708" s="45"/>
      <c r="WVG9708" s="45"/>
      <c r="WVH9708" s="45"/>
      <c r="WVI9708" s="45"/>
      <c r="WVJ9708" s="45"/>
      <c r="WVK9708" s="45"/>
      <c r="WVL9708" s="45"/>
      <c r="WVM9708" s="45"/>
      <c r="WVN9708" s="45"/>
      <c r="WVO9708" s="45"/>
      <c r="WVP9708" s="45"/>
      <c r="WVQ9708" s="45"/>
      <c r="WVR9708" s="45"/>
      <c r="WVS9708" s="45"/>
      <c r="WVT9708" s="45"/>
      <c r="WVU9708" s="45"/>
      <c r="WVV9708" s="45"/>
      <c r="WVW9708" s="45"/>
      <c r="WVX9708" s="45"/>
      <c r="WVY9708" s="45"/>
      <c r="WVZ9708" s="45"/>
      <c r="WWA9708" s="45"/>
      <c r="WWB9708" s="45"/>
      <c r="WWC9708" s="45"/>
      <c r="WWD9708" s="45"/>
      <c r="WWE9708" s="45"/>
      <c r="WWF9708" s="45"/>
      <c r="WWG9708" s="45"/>
      <c r="WWH9708" s="45"/>
      <c r="WWI9708" s="45"/>
      <c r="WWJ9708" s="45"/>
      <c r="WWK9708" s="45"/>
      <c r="WWL9708" s="45"/>
      <c r="WWM9708" s="45"/>
      <c r="WWN9708" s="45"/>
      <c r="WWO9708" s="45"/>
      <c r="WWP9708" s="45"/>
      <c r="WWQ9708" s="45"/>
      <c r="WWR9708" s="45"/>
      <c r="WWS9708" s="45"/>
      <c r="WWT9708" s="45"/>
      <c r="WWU9708" s="45"/>
      <c r="WWV9708" s="45"/>
      <c r="WWW9708" s="45"/>
      <c r="WWX9708" s="45"/>
      <c r="WWY9708" s="45"/>
      <c r="WWZ9708" s="45"/>
      <c r="WXA9708" s="45"/>
      <c r="WXB9708" s="45"/>
      <c r="WXC9708" s="45"/>
      <c r="WXD9708" s="45"/>
      <c r="WXE9708" s="45"/>
      <c r="WXF9708" s="45"/>
      <c r="WXG9708" s="45"/>
      <c r="WXH9708" s="45"/>
      <c r="WXI9708" s="45"/>
      <c r="WXJ9708" s="45"/>
      <c r="WXK9708" s="45"/>
      <c r="WXL9708" s="45"/>
      <c r="WXM9708" s="45"/>
      <c r="WXN9708" s="45"/>
      <c r="WXO9708" s="45"/>
      <c r="WXP9708" s="45"/>
      <c r="WXQ9708" s="45"/>
      <c r="WXR9708" s="45"/>
      <c r="WXS9708" s="45"/>
      <c r="WXT9708" s="45"/>
      <c r="WXU9708" s="45"/>
      <c r="WXV9708" s="45"/>
      <c r="WXW9708" s="45"/>
      <c r="WXX9708" s="45"/>
      <c r="WXY9708" s="45"/>
      <c r="WXZ9708" s="45"/>
      <c r="WYA9708" s="45"/>
      <c r="WYB9708" s="45"/>
      <c r="WYC9708" s="45"/>
      <c r="WYD9708" s="45"/>
      <c r="WYE9708" s="45"/>
      <c r="WYF9708" s="45"/>
      <c r="WYG9708" s="45"/>
      <c r="WYH9708" s="45"/>
      <c r="WYI9708" s="45"/>
      <c r="WYJ9708" s="45"/>
      <c r="WYK9708" s="45"/>
      <c r="WYL9708" s="45"/>
      <c r="WYM9708" s="45"/>
      <c r="WYN9708" s="45"/>
      <c r="WYO9708" s="45"/>
      <c r="WYP9708" s="45"/>
      <c r="WYQ9708" s="45"/>
      <c r="WYR9708" s="45"/>
      <c r="WYS9708" s="45"/>
      <c r="WYT9708" s="45"/>
      <c r="WYU9708" s="45"/>
      <c r="WYV9708" s="45"/>
      <c r="WYW9708" s="45"/>
      <c r="WYX9708" s="45"/>
      <c r="WYY9708" s="45"/>
      <c r="WYZ9708" s="45"/>
      <c r="WZA9708" s="45"/>
      <c r="WZB9708" s="45"/>
      <c r="WZC9708" s="45"/>
      <c r="WZD9708" s="45"/>
      <c r="WZE9708" s="45"/>
      <c r="WZF9708" s="45"/>
      <c r="WZG9708" s="45"/>
      <c r="WZH9708" s="45"/>
      <c r="WZI9708" s="45"/>
      <c r="WZJ9708" s="45"/>
      <c r="WZK9708" s="45"/>
      <c r="WZL9708" s="45"/>
      <c r="WZM9708" s="45"/>
      <c r="WZN9708" s="45"/>
      <c r="WZO9708" s="45"/>
      <c r="WZP9708" s="45"/>
      <c r="WZQ9708" s="45"/>
      <c r="WZR9708" s="45"/>
      <c r="WZS9708" s="45"/>
      <c r="WZT9708" s="45"/>
      <c r="WZU9708" s="45"/>
      <c r="WZV9708" s="45"/>
      <c r="WZW9708" s="45"/>
      <c r="WZX9708" s="45"/>
      <c r="WZY9708" s="45"/>
    </row>
    <row r="9709" spans="4:16249" s="44" customFormat="1" x14ac:dyDescent="0.25">
      <c r="D9709" s="55"/>
      <c r="H9709" s="45"/>
      <c r="I9709" s="45"/>
      <c r="J9709" s="45"/>
      <c r="K9709" s="45"/>
      <c r="L9709" s="45"/>
      <c r="M9709" s="45"/>
      <c r="N9709" s="45"/>
      <c r="O9709" s="45"/>
      <c r="P9709" s="45"/>
      <c r="Q9709" s="45"/>
      <c r="R9709" s="45"/>
      <c r="S9709" s="45"/>
      <c r="T9709" s="45"/>
      <c r="U9709" s="45"/>
      <c r="V9709" s="45"/>
      <c r="W9709" s="45"/>
      <c r="X9709" s="45"/>
      <c r="Y9709" s="45"/>
      <c r="Z9709" s="45"/>
      <c r="AA9709" s="45"/>
      <c r="AB9709" s="45"/>
      <c r="AC9709" s="45"/>
      <c r="AD9709" s="45"/>
      <c r="AE9709" s="45"/>
      <c r="AF9709" s="45"/>
      <c r="AG9709" s="45"/>
      <c r="AH9709" s="45"/>
      <c r="AI9709" s="45"/>
      <c r="AJ9709" s="45"/>
      <c r="AK9709" s="45"/>
      <c r="AL9709" s="45"/>
      <c r="AM9709" s="45"/>
      <c r="AN9709" s="45"/>
      <c r="AO9709" s="45"/>
      <c r="AP9709" s="45"/>
      <c r="AQ9709" s="45"/>
      <c r="AR9709" s="45"/>
      <c r="AS9709" s="45"/>
      <c r="AT9709" s="45"/>
      <c r="AU9709" s="45"/>
      <c r="AV9709" s="45"/>
      <c r="AW9709" s="45"/>
      <c r="AX9709" s="45"/>
      <c r="AY9709" s="45"/>
      <c r="AZ9709" s="45"/>
      <c r="BA9709" s="45"/>
      <c r="BB9709" s="45"/>
      <c r="BC9709" s="45"/>
      <c r="BD9709" s="45"/>
      <c r="BE9709" s="45"/>
      <c r="BF9709" s="45"/>
      <c r="BG9709" s="45"/>
      <c r="BH9709" s="45"/>
      <c r="BI9709" s="45"/>
      <c r="BJ9709" s="45"/>
      <c r="BK9709" s="45"/>
      <c r="BL9709" s="45"/>
      <c r="BM9709" s="45"/>
      <c r="BN9709" s="45"/>
      <c r="BO9709" s="45"/>
      <c r="BP9709" s="45"/>
      <c r="BQ9709" s="45"/>
      <c r="BR9709" s="45"/>
      <c r="BS9709" s="45"/>
      <c r="BT9709" s="45"/>
      <c r="BU9709" s="45"/>
      <c r="BV9709" s="45"/>
      <c r="BW9709" s="45"/>
      <c r="BX9709" s="45"/>
      <c r="BY9709" s="45"/>
      <c r="BZ9709" s="45"/>
      <c r="CA9709" s="45"/>
      <c r="CB9709" s="45"/>
      <c r="CC9709" s="45"/>
      <c r="CD9709" s="45"/>
      <c r="CE9709" s="45"/>
      <c r="CF9709" s="45"/>
      <c r="CG9709" s="45"/>
      <c r="CH9709" s="45"/>
      <c r="CI9709" s="45"/>
      <c r="CJ9709" s="45"/>
      <c r="CK9709" s="45"/>
      <c r="CL9709" s="45"/>
      <c r="CM9709" s="45"/>
      <c r="CN9709" s="45"/>
      <c r="CO9709" s="45"/>
      <c r="CP9709" s="45"/>
      <c r="CQ9709" s="45"/>
      <c r="CR9709" s="45"/>
      <c r="CS9709" s="45"/>
      <c r="CT9709" s="45"/>
      <c r="CU9709" s="45"/>
      <c r="CV9709" s="45"/>
      <c r="CW9709" s="45"/>
      <c r="CX9709" s="45"/>
      <c r="CY9709" s="45"/>
      <c r="CZ9709" s="45"/>
      <c r="DA9709" s="45"/>
      <c r="DB9709" s="45"/>
      <c r="DC9709" s="45"/>
      <c r="DD9709" s="45"/>
      <c r="DE9709" s="45"/>
      <c r="DF9709" s="45"/>
      <c r="DG9709" s="45"/>
      <c r="DH9709" s="45"/>
      <c r="DI9709" s="45"/>
      <c r="DJ9709" s="45"/>
      <c r="DK9709" s="45"/>
      <c r="DL9709" s="45"/>
      <c r="DM9709" s="45"/>
      <c r="DN9709" s="45"/>
      <c r="DO9709" s="45"/>
      <c r="DP9709" s="45"/>
      <c r="DQ9709" s="45"/>
      <c r="DR9709" s="45"/>
      <c r="DS9709" s="45"/>
      <c r="DT9709" s="45"/>
      <c r="DU9709" s="45"/>
      <c r="DV9709" s="45"/>
      <c r="DW9709" s="45"/>
      <c r="DX9709" s="45"/>
      <c r="DY9709" s="45"/>
      <c r="DZ9709" s="45"/>
      <c r="EA9709" s="45"/>
      <c r="EB9709" s="45"/>
      <c r="EC9709" s="45"/>
      <c r="ED9709" s="45"/>
      <c r="EE9709" s="45"/>
      <c r="EF9709" s="45"/>
      <c r="EG9709" s="45"/>
      <c r="EH9709" s="45"/>
      <c r="EI9709" s="45"/>
      <c r="EJ9709" s="45"/>
      <c r="EK9709" s="45"/>
      <c r="EL9709" s="45"/>
      <c r="EM9709" s="45"/>
      <c r="EN9709" s="45"/>
      <c r="EO9709" s="45"/>
      <c r="EP9709" s="45"/>
      <c r="EQ9709" s="45"/>
      <c r="ER9709" s="45"/>
      <c r="ES9709" s="45"/>
      <c r="ET9709" s="45"/>
      <c r="EU9709" s="45"/>
      <c r="EV9709" s="45"/>
      <c r="EW9709" s="45"/>
      <c r="EX9709" s="45"/>
      <c r="EY9709" s="45"/>
      <c r="EZ9709" s="45"/>
      <c r="FA9709" s="45"/>
      <c r="FB9709" s="45"/>
      <c r="FC9709" s="45"/>
      <c r="FD9709" s="45"/>
      <c r="FE9709" s="45"/>
      <c r="FF9709" s="45"/>
      <c r="FG9709" s="45"/>
      <c r="FH9709" s="45"/>
      <c r="FI9709" s="45"/>
      <c r="FJ9709" s="45"/>
      <c r="FK9709" s="45"/>
      <c r="FL9709" s="45"/>
      <c r="FM9709" s="45"/>
      <c r="FN9709" s="45"/>
      <c r="FO9709" s="45"/>
      <c r="FP9709" s="45"/>
      <c r="FQ9709" s="45"/>
      <c r="FR9709" s="45"/>
      <c r="FS9709" s="45"/>
      <c r="FT9709" s="45"/>
      <c r="FU9709" s="45"/>
      <c r="FV9709" s="45"/>
      <c r="FW9709" s="45"/>
      <c r="FX9709" s="45"/>
      <c r="FY9709" s="45"/>
      <c r="FZ9709" s="45"/>
      <c r="GA9709" s="45"/>
      <c r="GB9709" s="45"/>
      <c r="GC9709" s="45"/>
      <c r="GD9709" s="45"/>
      <c r="GE9709" s="45"/>
      <c r="GF9709" s="45"/>
      <c r="GG9709" s="45"/>
      <c r="GH9709" s="45"/>
      <c r="GI9709" s="45"/>
      <c r="GJ9709" s="45"/>
      <c r="GK9709" s="45"/>
      <c r="GL9709" s="45"/>
      <c r="GM9709" s="45"/>
      <c r="GN9709" s="45"/>
      <c r="GO9709" s="45"/>
      <c r="GP9709" s="45"/>
      <c r="GQ9709" s="45"/>
      <c r="GR9709" s="45"/>
      <c r="GS9709" s="45"/>
      <c r="GT9709" s="45"/>
      <c r="GU9709" s="45"/>
      <c r="GV9709" s="45"/>
      <c r="GW9709" s="45"/>
      <c r="GX9709" s="45"/>
      <c r="GY9709" s="45"/>
      <c r="GZ9709" s="45"/>
      <c r="HA9709" s="45"/>
      <c r="HB9709" s="45"/>
      <c r="HC9709" s="45"/>
      <c r="HD9709" s="45"/>
      <c r="HE9709" s="45"/>
      <c r="HF9709" s="45"/>
      <c r="HG9709" s="45"/>
      <c r="HH9709" s="45"/>
      <c r="HI9709" s="45"/>
      <c r="HJ9709" s="45"/>
      <c r="HK9709" s="45"/>
      <c r="HL9709" s="45"/>
      <c r="HM9709" s="45"/>
      <c r="HN9709" s="45"/>
      <c r="HO9709" s="45"/>
      <c r="HP9709" s="45"/>
      <c r="HQ9709" s="45"/>
      <c r="HR9709" s="45"/>
      <c r="HS9709" s="45"/>
      <c r="HT9709" s="45"/>
      <c r="HU9709" s="45"/>
      <c r="HV9709" s="45"/>
      <c r="HW9709" s="45"/>
      <c r="HX9709" s="45"/>
      <c r="HY9709" s="45"/>
      <c r="HZ9709" s="45"/>
      <c r="IA9709" s="45"/>
      <c r="IB9709" s="45"/>
      <c r="IC9709" s="45"/>
      <c r="ID9709" s="45"/>
      <c r="IE9709" s="45"/>
      <c r="IF9709" s="45"/>
      <c r="IG9709" s="45"/>
      <c r="IH9709" s="45"/>
      <c r="II9709" s="45"/>
      <c r="IJ9709" s="45"/>
      <c r="IK9709" s="45"/>
      <c r="IL9709" s="45"/>
      <c r="IM9709" s="45"/>
      <c r="IN9709" s="45"/>
      <c r="IO9709" s="45"/>
      <c r="IP9709" s="45"/>
      <c r="IQ9709" s="45"/>
      <c r="IR9709" s="45"/>
      <c r="IS9709" s="45"/>
      <c r="IT9709" s="45"/>
      <c r="IU9709" s="45"/>
      <c r="IV9709" s="45"/>
      <c r="IW9709" s="45"/>
      <c r="IX9709" s="45"/>
      <c r="IY9709" s="45"/>
      <c r="IZ9709" s="45"/>
      <c r="JA9709" s="45"/>
      <c r="JB9709" s="45"/>
      <c r="JC9709" s="45"/>
      <c r="JD9709" s="45"/>
      <c r="JE9709" s="45"/>
      <c r="JF9709" s="45"/>
      <c r="JG9709" s="45"/>
      <c r="JH9709" s="45"/>
      <c r="JI9709" s="45"/>
      <c r="JJ9709" s="45"/>
      <c r="JK9709" s="45"/>
      <c r="JL9709" s="45"/>
      <c r="JM9709" s="45"/>
      <c r="JN9709" s="45"/>
      <c r="JO9709" s="45"/>
      <c r="JP9709" s="45"/>
      <c r="JQ9709" s="45"/>
      <c r="JR9709" s="45"/>
      <c r="JS9709" s="45"/>
      <c r="JT9709" s="45"/>
      <c r="JU9709" s="45"/>
      <c r="JV9709" s="45"/>
      <c r="JW9709" s="45"/>
      <c r="JX9709" s="45"/>
      <c r="JY9709" s="45"/>
      <c r="JZ9709" s="45"/>
      <c r="KA9709" s="45"/>
      <c r="KB9709" s="45"/>
      <c r="KC9709" s="45"/>
      <c r="KD9709" s="45"/>
      <c r="KE9709" s="45"/>
      <c r="KF9709" s="45"/>
      <c r="KG9709" s="45"/>
      <c r="KH9709" s="45"/>
      <c r="KI9709" s="45"/>
      <c r="KJ9709" s="45"/>
      <c r="KK9709" s="45"/>
      <c r="KL9709" s="45"/>
      <c r="KM9709" s="45"/>
      <c r="KN9709" s="45"/>
      <c r="KO9709" s="45"/>
      <c r="KP9709" s="45"/>
      <c r="KQ9709" s="45"/>
      <c r="KR9709" s="45"/>
      <c r="KS9709" s="45"/>
      <c r="KT9709" s="45"/>
      <c r="KU9709" s="45"/>
      <c r="KV9709" s="45"/>
      <c r="KW9709" s="45"/>
      <c r="KX9709" s="45"/>
      <c r="KY9709" s="45"/>
      <c r="KZ9709" s="45"/>
      <c r="LA9709" s="45"/>
      <c r="LB9709" s="45"/>
      <c r="LC9709" s="45"/>
      <c r="LD9709" s="45"/>
      <c r="LE9709" s="45"/>
      <c r="LF9709" s="45"/>
      <c r="LG9709" s="45"/>
      <c r="LH9709" s="45"/>
      <c r="LI9709" s="45"/>
      <c r="LJ9709" s="45"/>
      <c r="LK9709" s="45"/>
      <c r="LL9709" s="45"/>
      <c r="LM9709" s="45"/>
      <c r="LN9709" s="45"/>
      <c r="LO9709" s="45"/>
      <c r="LP9709" s="45"/>
      <c r="LQ9709" s="45"/>
      <c r="LR9709" s="45"/>
      <c r="LS9709" s="45"/>
      <c r="LT9709" s="45"/>
      <c r="LU9709" s="45"/>
      <c r="LV9709" s="45"/>
      <c r="LW9709" s="45"/>
      <c r="LX9709" s="45"/>
      <c r="LY9709" s="45"/>
      <c r="LZ9709" s="45"/>
      <c r="MA9709" s="45"/>
      <c r="MB9709" s="45"/>
      <c r="MC9709" s="45"/>
      <c r="MD9709" s="45"/>
      <c r="ME9709" s="45"/>
      <c r="MF9709" s="45"/>
      <c r="MG9709" s="45"/>
      <c r="MH9709" s="45"/>
      <c r="MI9709" s="45"/>
      <c r="MJ9709" s="45"/>
      <c r="MK9709" s="45"/>
      <c r="ML9709" s="45"/>
      <c r="MM9709" s="45"/>
      <c r="MN9709" s="45"/>
      <c r="MO9709" s="45"/>
      <c r="MP9709" s="45"/>
      <c r="MQ9709" s="45"/>
      <c r="MR9709" s="45"/>
      <c r="MS9709" s="45"/>
      <c r="MT9709" s="45"/>
      <c r="MU9709" s="45"/>
      <c r="MV9709" s="45"/>
      <c r="MW9709" s="45"/>
      <c r="MX9709" s="45"/>
      <c r="MY9709" s="45"/>
      <c r="MZ9709" s="45"/>
      <c r="NA9709" s="45"/>
      <c r="NB9709" s="45"/>
      <c r="NC9709" s="45"/>
      <c r="ND9709" s="45"/>
      <c r="NE9709" s="45"/>
      <c r="NF9709" s="45"/>
      <c r="NG9709" s="45"/>
      <c r="NH9709" s="45"/>
      <c r="NI9709" s="45"/>
      <c r="NJ9709" s="45"/>
      <c r="NK9709" s="45"/>
      <c r="NL9709" s="45"/>
      <c r="NM9709" s="45"/>
      <c r="NN9709" s="45"/>
      <c r="NO9709" s="45"/>
      <c r="NP9709" s="45"/>
      <c r="NQ9709" s="45"/>
      <c r="NR9709" s="45"/>
      <c r="NS9709" s="45"/>
      <c r="NT9709" s="45"/>
      <c r="NU9709" s="45"/>
      <c r="NV9709" s="45"/>
      <c r="NW9709" s="45"/>
      <c r="NX9709" s="45"/>
      <c r="NY9709" s="45"/>
      <c r="NZ9709" s="45"/>
      <c r="OA9709" s="45"/>
      <c r="OB9709" s="45"/>
      <c r="OC9709" s="45"/>
      <c r="OD9709" s="45"/>
      <c r="OE9709" s="45"/>
      <c r="OF9709" s="45"/>
      <c r="OG9709" s="45"/>
      <c r="OH9709" s="45"/>
      <c r="OI9709" s="45"/>
      <c r="OJ9709" s="45"/>
      <c r="OK9709" s="45"/>
      <c r="OL9709" s="45"/>
      <c r="OM9709" s="45"/>
      <c r="ON9709" s="45"/>
      <c r="OO9709" s="45"/>
      <c r="OP9709" s="45"/>
      <c r="OQ9709" s="45"/>
      <c r="OR9709" s="45"/>
      <c r="OS9709" s="45"/>
      <c r="OT9709" s="45"/>
      <c r="OU9709" s="45"/>
      <c r="OV9709" s="45"/>
      <c r="OW9709" s="45"/>
      <c r="OX9709" s="45"/>
      <c r="OY9709" s="45"/>
      <c r="OZ9709" s="45"/>
      <c r="PA9709" s="45"/>
      <c r="PB9709" s="45"/>
      <c r="PC9709" s="45"/>
      <c r="PD9709" s="45"/>
      <c r="PE9709" s="45"/>
      <c r="PF9709" s="45"/>
      <c r="PG9709" s="45"/>
      <c r="PH9709" s="45"/>
      <c r="PI9709" s="45"/>
      <c r="PJ9709" s="45"/>
      <c r="PK9709" s="45"/>
      <c r="PL9709" s="45"/>
      <c r="PM9709" s="45"/>
      <c r="PN9709" s="45"/>
      <c r="PO9709" s="45"/>
      <c r="PP9709" s="45"/>
      <c r="PQ9709" s="45"/>
      <c r="PR9709" s="45"/>
      <c r="PS9709" s="45"/>
      <c r="PT9709" s="45"/>
      <c r="PU9709" s="45"/>
      <c r="PV9709" s="45"/>
      <c r="PW9709" s="45"/>
      <c r="PX9709" s="45"/>
      <c r="PY9709" s="45"/>
      <c r="PZ9709" s="45"/>
      <c r="QA9709" s="45"/>
      <c r="QB9709" s="45"/>
      <c r="QC9709" s="45"/>
      <c r="QD9709" s="45"/>
      <c r="QE9709" s="45"/>
      <c r="QF9709" s="45"/>
      <c r="QG9709" s="45"/>
      <c r="QH9709" s="45"/>
      <c r="QI9709" s="45"/>
      <c r="QJ9709" s="45"/>
      <c r="QK9709" s="45"/>
      <c r="QL9709" s="45"/>
      <c r="QM9709" s="45"/>
      <c r="QN9709" s="45"/>
      <c r="QO9709" s="45"/>
      <c r="QP9709" s="45"/>
      <c r="QQ9709" s="45"/>
      <c r="QR9709" s="45"/>
      <c r="QS9709" s="45"/>
      <c r="QT9709" s="45"/>
      <c r="QU9709" s="45"/>
      <c r="QV9709" s="45"/>
      <c r="QW9709" s="45"/>
      <c r="QX9709" s="45"/>
      <c r="QY9709" s="45"/>
      <c r="QZ9709" s="45"/>
      <c r="RA9709" s="45"/>
      <c r="RB9709" s="45"/>
      <c r="RC9709" s="45"/>
      <c r="RD9709" s="45"/>
      <c r="RE9709" s="45"/>
      <c r="RF9709" s="45"/>
      <c r="RG9709" s="45"/>
      <c r="RH9709" s="45"/>
      <c r="RI9709" s="45"/>
      <c r="RJ9709" s="45"/>
      <c r="RK9709" s="45"/>
      <c r="RL9709" s="45"/>
      <c r="RM9709" s="45"/>
      <c r="RN9709" s="45"/>
      <c r="RO9709" s="45"/>
      <c r="RP9709" s="45"/>
      <c r="RQ9709" s="45"/>
      <c r="RR9709" s="45"/>
      <c r="RS9709" s="45"/>
      <c r="RT9709" s="45"/>
      <c r="RU9709" s="45"/>
      <c r="RV9709" s="45"/>
      <c r="RW9709" s="45"/>
      <c r="RX9709" s="45"/>
      <c r="RY9709" s="45"/>
      <c r="RZ9709" s="45"/>
      <c r="SA9709" s="45"/>
      <c r="SB9709" s="45"/>
      <c r="SC9709" s="45"/>
      <c r="SD9709" s="45"/>
      <c r="SE9709" s="45"/>
      <c r="SF9709" s="45"/>
      <c r="SG9709" s="45"/>
      <c r="SH9709" s="45"/>
      <c r="SI9709" s="45"/>
      <c r="SJ9709" s="45"/>
      <c r="SK9709" s="45"/>
      <c r="SL9709" s="45"/>
      <c r="SM9709" s="45"/>
      <c r="SN9709" s="45"/>
      <c r="SO9709" s="45"/>
      <c r="SP9709" s="45"/>
      <c r="SQ9709" s="45"/>
      <c r="SR9709" s="45"/>
      <c r="SS9709" s="45"/>
      <c r="ST9709" s="45"/>
      <c r="SU9709" s="45"/>
      <c r="SV9709" s="45"/>
      <c r="SW9709" s="45"/>
      <c r="SX9709" s="45"/>
      <c r="SY9709" s="45"/>
      <c r="SZ9709" s="45"/>
      <c r="TA9709" s="45"/>
      <c r="TB9709" s="45"/>
      <c r="TC9709" s="45"/>
      <c r="TD9709" s="45"/>
      <c r="TE9709" s="45"/>
      <c r="TF9709" s="45"/>
      <c r="TG9709" s="45"/>
      <c r="TH9709" s="45"/>
      <c r="TI9709" s="45"/>
      <c r="TJ9709" s="45"/>
      <c r="TK9709" s="45"/>
      <c r="TL9709" s="45"/>
      <c r="TM9709" s="45"/>
      <c r="TN9709" s="45"/>
      <c r="TO9709" s="45"/>
      <c r="TP9709" s="45"/>
      <c r="TQ9709" s="45"/>
      <c r="TR9709" s="45"/>
      <c r="TS9709" s="45"/>
      <c r="TT9709" s="45"/>
      <c r="TU9709" s="45"/>
      <c r="TV9709" s="45"/>
      <c r="TW9709" s="45"/>
      <c r="TX9709" s="45"/>
      <c r="TY9709" s="45"/>
      <c r="TZ9709" s="45"/>
      <c r="UA9709" s="45"/>
      <c r="UB9709" s="45"/>
      <c r="UC9709" s="45"/>
      <c r="UD9709" s="45"/>
      <c r="UE9709" s="45"/>
      <c r="UF9709" s="45"/>
      <c r="UG9709" s="45"/>
      <c r="UH9709" s="45"/>
      <c r="UI9709" s="45"/>
      <c r="UJ9709" s="45"/>
      <c r="UK9709" s="45"/>
      <c r="UL9709" s="45"/>
      <c r="UM9709" s="45"/>
      <c r="UN9709" s="45"/>
      <c r="UO9709" s="45"/>
      <c r="UP9709" s="45"/>
      <c r="UQ9709" s="45"/>
      <c r="UR9709" s="45"/>
      <c r="US9709" s="45"/>
      <c r="UT9709" s="45"/>
      <c r="UU9709" s="45"/>
      <c r="UV9709" s="45"/>
      <c r="UW9709" s="45"/>
      <c r="UX9709" s="45"/>
      <c r="UY9709" s="45"/>
      <c r="UZ9709" s="45"/>
      <c r="VA9709" s="45"/>
      <c r="VB9709" s="45"/>
      <c r="VC9709" s="45"/>
      <c r="VD9709" s="45"/>
      <c r="VE9709" s="45"/>
      <c r="VF9709" s="45"/>
      <c r="VG9709" s="45"/>
      <c r="VH9709" s="45"/>
      <c r="VI9709" s="45"/>
      <c r="VJ9709" s="45"/>
      <c r="VK9709" s="45"/>
      <c r="VL9709" s="45"/>
      <c r="VM9709" s="45"/>
      <c r="VN9709" s="45"/>
      <c r="VO9709" s="45"/>
      <c r="VP9709" s="45"/>
      <c r="VQ9709" s="45"/>
      <c r="VR9709" s="45"/>
      <c r="VS9709" s="45"/>
      <c r="VT9709" s="45"/>
      <c r="VU9709" s="45"/>
      <c r="VV9709" s="45"/>
      <c r="VW9709" s="45"/>
      <c r="VX9709" s="45"/>
      <c r="VY9709" s="45"/>
      <c r="VZ9709" s="45"/>
      <c r="WA9709" s="45"/>
      <c r="WB9709" s="45"/>
      <c r="WC9709" s="45"/>
      <c r="WD9709" s="45"/>
      <c r="WE9709" s="45"/>
      <c r="WF9709" s="45"/>
      <c r="WG9709" s="45"/>
      <c r="WH9709" s="45"/>
      <c r="WI9709" s="45"/>
      <c r="WJ9709" s="45"/>
      <c r="WK9709" s="45"/>
      <c r="WL9709" s="45"/>
      <c r="WM9709" s="45"/>
      <c r="WN9709" s="45"/>
      <c r="WO9709" s="45"/>
      <c r="WP9709" s="45"/>
      <c r="WQ9709" s="45"/>
      <c r="WR9709" s="45"/>
      <c r="WS9709" s="45"/>
      <c r="WT9709" s="45"/>
      <c r="WU9709" s="45"/>
      <c r="WV9709" s="45"/>
      <c r="WW9709" s="45"/>
      <c r="WX9709" s="45"/>
      <c r="WY9709" s="45"/>
      <c r="WZ9709" s="45"/>
      <c r="XA9709" s="45"/>
      <c r="XB9709" s="45"/>
      <c r="XC9709" s="45"/>
      <c r="XD9709" s="45"/>
      <c r="XE9709" s="45"/>
      <c r="XF9709" s="45"/>
      <c r="XG9709" s="45"/>
      <c r="XH9709" s="45"/>
      <c r="XI9709" s="45"/>
      <c r="XJ9709" s="45"/>
      <c r="XK9709" s="45"/>
      <c r="XL9709" s="45"/>
      <c r="XM9709" s="45"/>
      <c r="XN9709" s="45"/>
      <c r="XO9709" s="45"/>
      <c r="XP9709" s="45"/>
      <c r="XQ9709" s="45"/>
      <c r="XR9709" s="45"/>
      <c r="XS9709" s="45"/>
      <c r="XT9709" s="45"/>
      <c r="XU9709" s="45"/>
      <c r="XV9709" s="45"/>
      <c r="XW9709" s="45"/>
      <c r="XX9709" s="45"/>
      <c r="XY9709" s="45"/>
      <c r="XZ9709" s="45"/>
      <c r="YA9709" s="45"/>
      <c r="YB9709" s="45"/>
      <c r="YC9709" s="45"/>
      <c r="YD9709" s="45"/>
      <c r="YE9709" s="45"/>
      <c r="YF9709" s="45"/>
      <c r="YG9709" s="45"/>
      <c r="YH9709" s="45"/>
      <c r="YI9709" s="45"/>
      <c r="YJ9709" s="45"/>
      <c r="YK9709" s="45"/>
      <c r="YL9709" s="45"/>
      <c r="YM9709" s="45"/>
      <c r="YN9709" s="45"/>
      <c r="YO9709" s="45"/>
      <c r="YP9709" s="45"/>
      <c r="YQ9709" s="45"/>
      <c r="YR9709" s="45"/>
      <c r="YS9709" s="45"/>
      <c r="YT9709" s="45"/>
      <c r="YU9709" s="45"/>
      <c r="YV9709" s="45"/>
      <c r="YW9709" s="45"/>
      <c r="YX9709" s="45"/>
      <c r="YY9709" s="45"/>
      <c r="YZ9709" s="45"/>
      <c r="ZA9709" s="45"/>
      <c r="ZB9709" s="45"/>
      <c r="ZC9709" s="45"/>
      <c r="ZD9709" s="45"/>
      <c r="ZE9709" s="45"/>
      <c r="ZF9709" s="45"/>
      <c r="ZG9709" s="45"/>
      <c r="ZH9709" s="45"/>
      <c r="ZI9709" s="45"/>
      <c r="ZJ9709" s="45"/>
      <c r="ZK9709" s="45"/>
      <c r="ZL9709" s="45"/>
      <c r="ZM9709" s="45"/>
      <c r="ZN9709" s="45"/>
      <c r="ZO9709" s="45"/>
      <c r="ZP9709" s="45"/>
      <c r="ZQ9709" s="45"/>
      <c r="ZR9709" s="45"/>
      <c r="ZS9709" s="45"/>
      <c r="ZT9709" s="45"/>
      <c r="ZU9709" s="45"/>
      <c r="ZV9709" s="45"/>
      <c r="ZW9709" s="45"/>
      <c r="ZX9709" s="45"/>
      <c r="ZY9709" s="45"/>
      <c r="ZZ9709" s="45"/>
      <c r="AAA9709" s="45"/>
      <c r="AAB9709" s="45"/>
      <c r="AAC9709" s="45"/>
      <c r="AAD9709" s="45"/>
      <c r="AAE9709" s="45"/>
      <c r="AAF9709" s="45"/>
      <c r="AAG9709" s="45"/>
      <c r="AAH9709" s="45"/>
      <c r="AAI9709" s="45"/>
      <c r="AAJ9709" s="45"/>
      <c r="AAK9709" s="45"/>
      <c r="AAL9709" s="45"/>
      <c r="AAM9709" s="45"/>
      <c r="AAN9709" s="45"/>
      <c r="AAO9709" s="45"/>
      <c r="AAP9709" s="45"/>
      <c r="AAQ9709" s="45"/>
      <c r="AAR9709" s="45"/>
      <c r="AAS9709" s="45"/>
      <c r="AAT9709" s="45"/>
      <c r="AAU9709" s="45"/>
      <c r="AAV9709" s="45"/>
      <c r="AAW9709" s="45"/>
      <c r="AAX9709" s="45"/>
      <c r="AAY9709" s="45"/>
      <c r="AAZ9709" s="45"/>
      <c r="ABA9709" s="45"/>
      <c r="ABB9709" s="45"/>
      <c r="ABC9709" s="45"/>
      <c r="ABD9709" s="45"/>
      <c r="ABE9709" s="45"/>
      <c r="ABF9709" s="45"/>
      <c r="ABG9709" s="45"/>
      <c r="ABH9709" s="45"/>
      <c r="ABI9709" s="45"/>
      <c r="ABJ9709" s="45"/>
      <c r="ABK9709" s="45"/>
      <c r="ABL9709" s="45"/>
      <c r="ABM9709" s="45"/>
      <c r="ABN9709" s="45"/>
      <c r="ABO9709" s="45"/>
      <c r="ABP9709" s="45"/>
      <c r="ABQ9709" s="45"/>
      <c r="ABR9709" s="45"/>
      <c r="ABS9709" s="45"/>
      <c r="ABT9709" s="45"/>
      <c r="ABU9709" s="45"/>
      <c r="ABV9709" s="45"/>
      <c r="ABW9709" s="45"/>
      <c r="ABX9709" s="45"/>
      <c r="ABY9709" s="45"/>
      <c r="ABZ9709" s="45"/>
      <c r="ACA9709" s="45"/>
      <c r="ACB9709" s="45"/>
      <c r="ACC9709" s="45"/>
      <c r="ACD9709" s="45"/>
      <c r="ACE9709" s="45"/>
      <c r="ACF9709" s="45"/>
      <c r="ACG9709" s="45"/>
      <c r="ACH9709" s="45"/>
      <c r="ACI9709" s="45"/>
      <c r="ACJ9709" s="45"/>
      <c r="ACK9709" s="45"/>
      <c r="ACL9709" s="45"/>
      <c r="ACM9709" s="45"/>
      <c r="ACN9709" s="45"/>
      <c r="ACO9709" s="45"/>
      <c r="ACP9709" s="45"/>
      <c r="ACQ9709" s="45"/>
      <c r="ACR9709" s="45"/>
      <c r="ACS9709" s="45"/>
      <c r="ACT9709" s="45"/>
      <c r="ACU9709" s="45"/>
      <c r="ACV9709" s="45"/>
      <c r="ACW9709" s="45"/>
      <c r="ACX9709" s="45"/>
      <c r="ACY9709" s="45"/>
      <c r="ACZ9709" s="45"/>
      <c r="ADA9709" s="45"/>
      <c r="ADB9709" s="45"/>
      <c r="ADC9709" s="45"/>
      <c r="ADD9709" s="45"/>
      <c r="ADE9709" s="45"/>
      <c r="ADF9709" s="45"/>
      <c r="ADG9709" s="45"/>
      <c r="ADH9709" s="45"/>
      <c r="ADI9709" s="45"/>
      <c r="ADJ9709" s="45"/>
      <c r="ADK9709" s="45"/>
      <c r="ADL9709" s="45"/>
      <c r="ADM9709" s="45"/>
      <c r="ADN9709" s="45"/>
      <c r="ADO9709" s="45"/>
      <c r="ADP9709" s="45"/>
      <c r="ADQ9709" s="45"/>
      <c r="ADR9709" s="45"/>
      <c r="ADS9709" s="45"/>
      <c r="ADT9709" s="45"/>
      <c r="ADU9709" s="45"/>
      <c r="ADV9709" s="45"/>
      <c r="ADW9709" s="45"/>
      <c r="ADX9709" s="45"/>
      <c r="ADY9709" s="45"/>
      <c r="ADZ9709" s="45"/>
      <c r="AEA9709" s="45"/>
      <c r="AEB9709" s="45"/>
      <c r="AEC9709" s="45"/>
      <c r="AED9709" s="45"/>
      <c r="AEE9709" s="45"/>
      <c r="AEF9709" s="45"/>
      <c r="AEG9709" s="45"/>
      <c r="AEH9709" s="45"/>
      <c r="AEI9709" s="45"/>
      <c r="AEJ9709" s="45"/>
      <c r="AEK9709" s="45"/>
      <c r="AEL9709" s="45"/>
      <c r="AEM9709" s="45"/>
      <c r="AEN9709" s="45"/>
      <c r="AEO9709" s="45"/>
      <c r="AEP9709" s="45"/>
      <c r="AEQ9709" s="45"/>
      <c r="AER9709" s="45"/>
      <c r="AES9709" s="45"/>
      <c r="AET9709" s="45"/>
      <c r="AEU9709" s="45"/>
      <c r="AEV9709" s="45"/>
      <c r="AEW9709" s="45"/>
      <c r="AEX9709" s="45"/>
      <c r="AEY9709" s="45"/>
      <c r="AEZ9709" s="45"/>
      <c r="AFA9709" s="45"/>
      <c r="AFB9709" s="45"/>
      <c r="AFC9709" s="45"/>
      <c r="AFD9709" s="45"/>
      <c r="AFE9709" s="45"/>
      <c r="AFF9709" s="45"/>
      <c r="AFG9709" s="45"/>
      <c r="AFH9709" s="45"/>
      <c r="AFI9709" s="45"/>
      <c r="AFJ9709" s="45"/>
      <c r="AFK9709" s="45"/>
      <c r="AFL9709" s="45"/>
      <c r="AFM9709" s="45"/>
      <c r="AFN9709" s="45"/>
      <c r="AFO9709" s="45"/>
      <c r="AFP9709" s="45"/>
      <c r="AFQ9709" s="45"/>
      <c r="AFR9709" s="45"/>
      <c r="AFS9709" s="45"/>
      <c r="AFT9709" s="45"/>
      <c r="AFU9709" s="45"/>
      <c r="AFV9709" s="45"/>
      <c r="AFW9709" s="45"/>
      <c r="AFX9709" s="45"/>
      <c r="AFY9709" s="45"/>
      <c r="AFZ9709" s="45"/>
      <c r="AGA9709" s="45"/>
      <c r="AGB9709" s="45"/>
      <c r="AGC9709" s="45"/>
      <c r="AGD9709" s="45"/>
      <c r="AGE9709" s="45"/>
      <c r="AGF9709" s="45"/>
      <c r="AGG9709" s="45"/>
      <c r="AGH9709" s="45"/>
      <c r="AGI9709" s="45"/>
      <c r="AGJ9709" s="45"/>
      <c r="AGK9709" s="45"/>
      <c r="AGL9709" s="45"/>
      <c r="AGM9709" s="45"/>
      <c r="AGN9709" s="45"/>
      <c r="AGO9709" s="45"/>
      <c r="AGP9709" s="45"/>
      <c r="AGQ9709" s="45"/>
      <c r="AGR9709" s="45"/>
      <c r="AGS9709" s="45"/>
      <c r="AGT9709" s="45"/>
      <c r="AGU9709" s="45"/>
      <c r="AGV9709" s="45"/>
      <c r="AGW9709" s="45"/>
      <c r="AGX9709" s="45"/>
      <c r="AGY9709" s="45"/>
      <c r="AGZ9709" s="45"/>
      <c r="AHA9709" s="45"/>
      <c r="AHB9709" s="45"/>
      <c r="AHC9709" s="45"/>
      <c r="AHD9709" s="45"/>
      <c r="AHE9709" s="45"/>
      <c r="AHF9709" s="45"/>
      <c r="AHG9709" s="45"/>
      <c r="AHH9709" s="45"/>
      <c r="AHI9709" s="45"/>
      <c r="AHJ9709" s="45"/>
      <c r="AHK9709" s="45"/>
      <c r="AHL9709" s="45"/>
      <c r="AHM9709" s="45"/>
      <c r="AHN9709" s="45"/>
      <c r="AHO9709" s="45"/>
      <c r="AHP9709" s="45"/>
      <c r="AHQ9709" s="45"/>
      <c r="AHR9709" s="45"/>
      <c r="AHS9709" s="45"/>
      <c r="AHT9709" s="45"/>
      <c r="AHU9709" s="45"/>
      <c r="AHV9709" s="45"/>
      <c r="AHW9709" s="45"/>
      <c r="AHX9709" s="45"/>
      <c r="AHY9709" s="45"/>
      <c r="AHZ9709" s="45"/>
      <c r="AIA9709" s="45"/>
      <c r="AIB9709" s="45"/>
      <c r="AIC9709" s="45"/>
      <c r="AID9709" s="45"/>
      <c r="AIE9709" s="45"/>
      <c r="AIF9709" s="45"/>
      <c r="AIG9709" s="45"/>
      <c r="AIH9709" s="45"/>
      <c r="AII9709" s="45"/>
      <c r="AIJ9709" s="45"/>
      <c r="AIK9709" s="45"/>
      <c r="AIL9709" s="45"/>
      <c r="AIM9709" s="45"/>
      <c r="AIN9709" s="45"/>
      <c r="AIO9709" s="45"/>
      <c r="AIP9709" s="45"/>
      <c r="AIQ9709" s="45"/>
      <c r="AIR9709" s="45"/>
      <c r="AIS9709" s="45"/>
      <c r="AIT9709" s="45"/>
      <c r="AIU9709" s="45"/>
      <c r="AIV9709" s="45"/>
      <c r="AIW9709" s="45"/>
      <c r="AIX9709" s="45"/>
      <c r="AIY9709" s="45"/>
      <c r="AIZ9709" s="45"/>
      <c r="AJA9709" s="45"/>
      <c r="AJB9709" s="45"/>
      <c r="AJC9709" s="45"/>
      <c r="AJD9709" s="45"/>
      <c r="AJE9709" s="45"/>
      <c r="AJF9709" s="45"/>
      <c r="AJG9709" s="45"/>
      <c r="AJH9709" s="45"/>
      <c r="AJI9709" s="45"/>
      <c r="AJJ9709" s="45"/>
      <c r="AJK9709" s="45"/>
      <c r="AJL9709" s="45"/>
      <c r="AJM9709" s="45"/>
      <c r="AJN9709" s="45"/>
      <c r="AJO9709" s="45"/>
      <c r="AJP9709" s="45"/>
      <c r="AJQ9709" s="45"/>
      <c r="AJR9709" s="45"/>
      <c r="AJS9709" s="45"/>
      <c r="AJT9709" s="45"/>
      <c r="AJU9709" s="45"/>
      <c r="AJV9709" s="45"/>
      <c r="AJW9709" s="45"/>
      <c r="AJX9709" s="45"/>
      <c r="AJY9709" s="45"/>
      <c r="AJZ9709" s="45"/>
      <c r="AKA9709" s="45"/>
      <c r="AKB9709" s="45"/>
      <c r="AKC9709" s="45"/>
      <c r="AKD9709" s="45"/>
      <c r="AKE9709" s="45"/>
      <c r="AKF9709" s="45"/>
      <c r="AKG9709" s="45"/>
      <c r="AKH9709" s="45"/>
      <c r="AKI9709" s="45"/>
      <c r="AKJ9709" s="45"/>
      <c r="AKK9709" s="45"/>
      <c r="AKL9709" s="45"/>
      <c r="AKM9709" s="45"/>
      <c r="AKN9709" s="45"/>
      <c r="AKO9709" s="45"/>
      <c r="AKP9709" s="45"/>
      <c r="AKQ9709" s="45"/>
      <c r="AKR9709" s="45"/>
      <c r="AKS9709" s="45"/>
      <c r="AKT9709" s="45"/>
      <c r="AKU9709" s="45"/>
      <c r="AKV9709" s="45"/>
      <c r="AKW9709" s="45"/>
      <c r="AKX9709" s="45"/>
      <c r="AKY9709" s="45"/>
      <c r="AKZ9709" s="45"/>
      <c r="ALA9709" s="45"/>
      <c r="ALB9709" s="45"/>
      <c r="ALC9709" s="45"/>
      <c r="ALD9709" s="45"/>
      <c r="ALE9709" s="45"/>
      <c r="ALF9709" s="45"/>
      <c r="ALG9709" s="45"/>
      <c r="ALH9709" s="45"/>
      <c r="ALI9709" s="45"/>
      <c r="ALJ9709" s="45"/>
      <c r="ALK9709" s="45"/>
      <c r="ALL9709" s="45"/>
      <c r="ALM9709" s="45"/>
      <c r="ALN9709" s="45"/>
      <c r="ALO9709" s="45"/>
      <c r="ALP9709" s="45"/>
      <c r="ALQ9709" s="45"/>
      <c r="ALR9709" s="45"/>
      <c r="ALS9709" s="45"/>
      <c r="ALT9709" s="45"/>
      <c r="ALU9709" s="45"/>
      <c r="ALV9709" s="45"/>
      <c r="ALW9709" s="45"/>
      <c r="ALX9709" s="45"/>
      <c r="ALY9709" s="45"/>
      <c r="ALZ9709" s="45"/>
      <c r="AMA9709" s="45"/>
      <c r="AMB9709" s="45"/>
      <c r="AMC9709" s="45"/>
      <c r="AMD9709" s="45"/>
      <c r="AME9709" s="45"/>
      <c r="AMF9709" s="45"/>
      <c r="AMG9709" s="45"/>
      <c r="AMH9709" s="45"/>
      <c r="AMI9709" s="45"/>
      <c r="AMJ9709" s="45"/>
      <c r="AMK9709" s="45"/>
      <c r="AML9709" s="45"/>
      <c r="AMM9709" s="45"/>
      <c r="AMN9709" s="45"/>
      <c r="AMO9709" s="45"/>
      <c r="AMP9709" s="45"/>
      <c r="AMQ9709" s="45"/>
      <c r="AMR9709" s="45"/>
      <c r="AMS9709" s="45"/>
      <c r="AMT9709" s="45"/>
      <c r="AMU9709" s="45"/>
      <c r="AMV9709" s="45"/>
      <c r="AMW9709" s="45"/>
      <c r="AMX9709" s="45"/>
      <c r="AMY9709" s="45"/>
      <c r="AMZ9709" s="45"/>
      <c r="ANA9709" s="45"/>
      <c r="ANB9709" s="45"/>
      <c r="ANC9709" s="45"/>
      <c r="AND9709" s="45"/>
      <c r="ANE9709" s="45"/>
      <c r="ANF9709" s="45"/>
      <c r="ANG9709" s="45"/>
      <c r="ANH9709" s="45"/>
      <c r="ANI9709" s="45"/>
      <c r="ANJ9709" s="45"/>
      <c r="ANK9709" s="45"/>
      <c r="ANL9709" s="45"/>
      <c r="ANM9709" s="45"/>
      <c r="ANN9709" s="45"/>
      <c r="ANO9709" s="45"/>
      <c r="ANP9709" s="45"/>
      <c r="ANQ9709" s="45"/>
      <c r="ANR9709" s="45"/>
      <c r="ANS9709" s="45"/>
      <c r="ANT9709" s="45"/>
      <c r="ANU9709" s="45"/>
      <c r="ANV9709" s="45"/>
      <c r="ANW9709" s="45"/>
      <c r="ANX9709" s="45"/>
      <c r="ANY9709" s="45"/>
      <c r="ANZ9709" s="45"/>
      <c r="AOA9709" s="45"/>
      <c r="AOB9709" s="45"/>
      <c r="AOC9709" s="45"/>
      <c r="AOD9709" s="45"/>
      <c r="AOE9709" s="45"/>
      <c r="AOF9709" s="45"/>
      <c r="AOG9709" s="45"/>
      <c r="AOH9709" s="45"/>
      <c r="AOI9709" s="45"/>
      <c r="AOJ9709" s="45"/>
      <c r="AOK9709" s="45"/>
      <c r="AOL9709" s="45"/>
      <c r="AOM9709" s="45"/>
      <c r="AON9709" s="45"/>
      <c r="AOO9709" s="45"/>
      <c r="AOP9709" s="45"/>
      <c r="AOQ9709" s="45"/>
      <c r="AOR9709" s="45"/>
      <c r="AOS9709" s="45"/>
      <c r="AOT9709" s="45"/>
      <c r="AOU9709" s="45"/>
      <c r="AOV9709" s="45"/>
      <c r="AOW9709" s="45"/>
      <c r="AOX9709" s="45"/>
      <c r="AOY9709" s="45"/>
      <c r="AOZ9709" s="45"/>
      <c r="APA9709" s="45"/>
      <c r="APB9709" s="45"/>
      <c r="APC9709" s="45"/>
      <c r="APD9709" s="45"/>
      <c r="APE9709" s="45"/>
      <c r="APF9709" s="45"/>
      <c r="APG9709" s="45"/>
      <c r="APH9709" s="45"/>
      <c r="API9709" s="45"/>
      <c r="APJ9709" s="45"/>
      <c r="APK9709" s="45"/>
      <c r="APL9709" s="45"/>
      <c r="APM9709" s="45"/>
      <c r="APN9709" s="45"/>
      <c r="APO9709" s="45"/>
      <c r="APP9709" s="45"/>
      <c r="APQ9709" s="45"/>
      <c r="APR9709" s="45"/>
      <c r="APS9709" s="45"/>
      <c r="APT9709" s="45"/>
      <c r="APU9709" s="45"/>
      <c r="APV9709" s="45"/>
      <c r="APW9709" s="45"/>
      <c r="APX9709" s="45"/>
      <c r="APY9709" s="45"/>
      <c r="APZ9709" s="45"/>
      <c r="AQA9709" s="45"/>
      <c r="AQB9709" s="45"/>
      <c r="AQC9709" s="45"/>
      <c r="AQD9709" s="45"/>
      <c r="AQE9709" s="45"/>
      <c r="AQF9709" s="45"/>
      <c r="AQG9709" s="45"/>
      <c r="AQH9709" s="45"/>
      <c r="AQI9709" s="45"/>
      <c r="AQJ9709" s="45"/>
      <c r="AQK9709" s="45"/>
      <c r="AQL9709" s="45"/>
      <c r="AQM9709" s="45"/>
      <c r="AQN9709" s="45"/>
      <c r="AQO9709" s="45"/>
      <c r="AQP9709" s="45"/>
      <c r="AQQ9709" s="45"/>
      <c r="AQR9709" s="45"/>
      <c r="AQS9709" s="45"/>
      <c r="AQT9709" s="45"/>
      <c r="AQU9709" s="45"/>
      <c r="AQV9709" s="45"/>
      <c r="AQW9709" s="45"/>
      <c r="AQX9709" s="45"/>
      <c r="AQY9709" s="45"/>
      <c r="AQZ9709" s="45"/>
      <c r="ARA9709" s="45"/>
      <c r="ARB9709" s="45"/>
      <c r="ARC9709" s="45"/>
      <c r="ARD9709" s="45"/>
      <c r="ARE9709" s="45"/>
      <c r="ARF9709" s="45"/>
      <c r="ARG9709" s="45"/>
      <c r="ARH9709" s="45"/>
      <c r="ARI9709" s="45"/>
      <c r="ARJ9709" s="45"/>
      <c r="ARK9709" s="45"/>
      <c r="ARL9709" s="45"/>
      <c r="ARM9709" s="45"/>
      <c r="ARN9709" s="45"/>
      <c r="ARO9709" s="45"/>
      <c r="ARP9709" s="45"/>
      <c r="ARQ9709" s="45"/>
      <c r="ARR9709" s="45"/>
      <c r="ARS9709" s="45"/>
      <c r="ART9709" s="45"/>
      <c r="ARU9709" s="45"/>
      <c r="ARV9709" s="45"/>
      <c r="ARW9709" s="45"/>
      <c r="ARX9709" s="45"/>
      <c r="ARY9709" s="45"/>
      <c r="ARZ9709" s="45"/>
      <c r="ASA9709" s="45"/>
      <c r="ASB9709" s="45"/>
      <c r="ASC9709" s="45"/>
      <c r="ASD9709" s="45"/>
      <c r="ASE9709" s="45"/>
      <c r="ASF9709" s="45"/>
      <c r="ASG9709" s="45"/>
      <c r="ASH9709" s="45"/>
      <c r="ASI9709" s="45"/>
      <c r="ASJ9709" s="45"/>
      <c r="ASK9709" s="45"/>
      <c r="ASL9709" s="45"/>
      <c r="ASM9709" s="45"/>
      <c r="ASN9709" s="45"/>
      <c r="ASO9709" s="45"/>
      <c r="ASP9709" s="45"/>
      <c r="ASQ9709" s="45"/>
      <c r="ASR9709" s="45"/>
      <c r="ASS9709" s="45"/>
      <c r="AST9709" s="45"/>
      <c r="ASU9709" s="45"/>
      <c r="ASV9709" s="45"/>
      <c r="ASW9709" s="45"/>
      <c r="ASX9709" s="45"/>
      <c r="ASY9709" s="45"/>
      <c r="ASZ9709" s="45"/>
      <c r="ATA9709" s="45"/>
      <c r="ATB9709" s="45"/>
      <c r="ATC9709" s="45"/>
      <c r="ATD9709" s="45"/>
      <c r="ATE9709" s="45"/>
      <c r="ATF9709" s="45"/>
      <c r="ATG9709" s="45"/>
      <c r="ATH9709" s="45"/>
      <c r="ATI9709" s="45"/>
      <c r="ATJ9709" s="45"/>
      <c r="ATK9709" s="45"/>
      <c r="ATL9709" s="45"/>
      <c r="ATM9709" s="45"/>
      <c r="ATN9709" s="45"/>
      <c r="ATO9709" s="45"/>
      <c r="ATP9709" s="45"/>
      <c r="ATQ9709" s="45"/>
      <c r="ATR9709" s="45"/>
      <c r="ATS9709" s="45"/>
      <c r="ATT9709" s="45"/>
      <c r="ATU9709" s="45"/>
      <c r="ATV9709" s="45"/>
      <c r="ATW9709" s="45"/>
      <c r="ATX9709" s="45"/>
      <c r="ATY9709" s="45"/>
      <c r="ATZ9709" s="45"/>
      <c r="AUA9709" s="45"/>
      <c r="AUB9709" s="45"/>
      <c r="AUC9709" s="45"/>
      <c r="AUD9709" s="45"/>
      <c r="AUE9709" s="45"/>
      <c r="AUF9709" s="45"/>
      <c r="AUG9709" s="45"/>
      <c r="AUH9709" s="45"/>
      <c r="AUI9709" s="45"/>
      <c r="AUJ9709" s="45"/>
      <c r="AUK9709" s="45"/>
      <c r="AUL9709" s="45"/>
      <c r="AUM9709" s="45"/>
      <c r="AUN9709" s="45"/>
      <c r="AUO9709" s="45"/>
      <c r="AUP9709" s="45"/>
      <c r="AUQ9709" s="45"/>
      <c r="AUR9709" s="45"/>
      <c r="AUS9709" s="45"/>
      <c r="AUT9709" s="45"/>
      <c r="AUU9709" s="45"/>
      <c r="AUV9709" s="45"/>
      <c r="AUW9709" s="45"/>
      <c r="AUX9709" s="45"/>
      <c r="AUY9709" s="45"/>
      <c r="AUZ9709" s="45"/>
      <c r="AVA9709" s="45"/>
      <c r="AVB9709" s="45"/>
      <c r="AVC9709" s="45"/>
      <c r="AVD9709" s="45"/>
      <c r="AVE9709" s="45"/>
      <c r="AVF9709" s="45"/>
      <c r="AVG9709" s="45"/>
      <c r="AVH9709" s="45"/>
      <c r="AVI9709" s="45"/>
      <c r="AVJ9709" s="45"/>
      <c r="AVK9709" s="45"/>
      <c r="AVL9709" s="45"/>
      <c r="AVM9709" s="45"/>
      <c r="AVN9709" s="45"/>
      <c r="AVO9709" s="45"/>
      <c r="AVP9709" s="45"/>
      <c r="AVQ9709" s="45"/>
      <c r="AVR9709" s="45"/>
      <c r="AVS9709" s="45"/>
      <c r="AVT9709" s="45"/>
      <c r="AVU9709" s="45"/>
      <c r="AVV9709" s="45"/>
      <c r="AVW9709" s="45"/>
      <c r="AVX9709" s="45"/>
      <c r="AVY9709" s="45"/>
      <c r="AVZ9709" s="45"/>
      <c r="AWA9709" s="45"/>
      <c r="AWB9709" s="45"/>
      <c r="AWC9709" s="45"/>
      <c r="AWD9709" s="45"/>
      <c r="AWE9709" s="45"/>
      <c r="AWF9709" s="45"/>
      <c r="AWG9709" s="45"/>
      <c r="AWH9709" s="45"/>
      <c r="AWI9709" s="45"/>
      <c r="AWJ9709" s="45"/>
      <c r="AWK9709" s="45"/>
      <c r="AWL9709" s="45"/>
      <c r="AWM9709" s="45"/>
      <c r="AWN9709" s="45"/>
      <c r="AWO9709" s="45"/>
      <c r="AWP9709" s="45"/>
      <c r="AWQ9709" s="45"/>
      <c r="AWR9709" s="45"/>
      <c r="AWS9709" s="45"/>
      <c r="AWT9709" s="45"/>
      <c r="AWU9709" s="45"/>
      <c r="AWV9709" s="45"/>
      <c r="AWW9709" s="45"/>
      <c r="AWX9709" s="45"/>
      <c r="AWY9709" s="45"/>
      <c r="AWZ9709" s="45"/>
      <c r="AXA9709" s="45"/>
      <c r="AXB9709" s="45"/>
      <c r="AXC9709" s="45"/>
      <c r="AXD9709" s="45"/>
      <c r="AXE9709" s="45"/>
      <c r="AXF9709" s="45"/>
      <c r="AXG9709" s="45"/>
      <c r="AXH9709" s="45"/>
      <c r="AXI9709" s="45"/>
      <c r="AXJ9709" s="45"/>
      <c r="AXK9709" s="45"/>
      <c r="AXL9709" s="45"/>
      <c r="AXM9709" s="45"/>
      <c r="AXN9709" s="45"/>
      <c r="AXO9709" s="45"/>
      <c r="AXP9709" s="45"/>
      <c r="AXQ9709" s="45"/>
      <c r="AXR9709" s="45"/>
      <c r="AXS9709" s="45"/>
      <c r="AXT9709" s="45"/>
      <c r="AXU9709" s="45"/>
      <c r="AXV9709" s="45"/>
      <c r="AXW9709" s="45"/>
      <c r="AXX9709" s="45"/>
      <c r="AXY9709" s="45"/>
      <c r="AXZ9709" s="45"/>
      <c r="AYA9709" s="45"/>
      <c r="AYB9709" s="45"/>
      <c r="AYC9709" s="45"/>
      <c r="AYD9709" s="45"/>
      <c r="AYE9709" s="45"/>
      <c r="AYF9709" s="45"/>
      <c r="AYG9709" s="45"/>
      <c r="AYH9709" s="45"/>
      <c r="AYI9709" s="45"/>
      <c r="AYJ9709" s="45"/>
      <c r="AYK9709" s="45"/>
      <c r="AYL9709" s="45"/>
      <c r="AYM9709" s="45"/>
      <c r="AYN9709" s="45"/>
      <c r="AYO9709" s="45"/>
      <c r="AYP9709" s="45"/>
      <c r="AYQ9709" s="45"/>
      <c r="AYR9709" s="45"/>
      <c r="AYS9709" s="45"/>
      <c r="AYT9709" s="45"/>
      <c r="AYU9709" s="45"/>
      <c r="AYV9709" s="45"/>
      <c r="AYW9709" s="45"/>
      <c r="AYX9709" s="45"/>
      <c r="AYY9709" s="45"/>
      <c r="AYZ9709" s="45"/>
      <c r="AZA9709" s="45"/>
      <c r="AZB9709" s="45"/>
      <c r="AZC9709" s="45"/>
      <c r="AZD9709" s="45"/>
      <c r="AZE9709" s="45"/>
      <c r="AZF9709" s="45"/>
      <c r="AZG9709" s="45"/>
      <c r="AZH9709" s="45"/>
      <c r="AZI9709" s="45"/>
      <c r="AZJ9709" s="45"/>
      <c r="AZK9709" s="45"/>
      <c r="AZL9709" s="45"/>
      <c r="AZM9709" s="45"/>
      <c r="AZN9709" s="45"/>
      <c r="AZO9709" s="45"/>
      <c r="AZP9709" s="45"/>
      <c r="AZQ9709" s="45"/>
      <c r="AZR9709" s="45"/>
      <c r="AZS9709" s="45"/>
      <c r="AZT9709" s="45"/>
      <c r="AZU9709" s="45"/>
      <c r="AZV9709" s="45"/>
      <c r="AZW9709" s="45"/>
      <c r="AZX9709" s="45"/>
      <c r="AZY9709" s="45"/>
      <c r="AZZ9709" s="45"/>
      <c r="BAA9709" s="45"/>
      <c r="BAB9709" s="45"/>
      <c r="BAC9709" s="45"/>
      <c r="BAD9709" s="45"/>
      <c r="BAE9709" s="45"/>
      <c r="BAF9709" s="45"/>
      <c r="BAG9709" s="45"/>
      <c r="BAH9709" s="45"/>
      <c r="BAI9709" s="45"/>
      <c r="BAJ9709" s="45"/>
      <c r="BAK9709" s="45"/>
      <c r="BAL9709" s="45"/>
      <c r="BAM9709" s="45"/>
      <c r="BAN9709" s="45"/>
      <c r="BAO9709" s="45"/>
      <c r="BAP9709" s="45"/>
      <c r="BAQ9709" s="45"/>
      <c r="BAR9709" s="45"/>
      <c r="BAS9709" s="45"/>
      <c r="BAT9709" s="45"/>
      <c r="BAU9709" s="45"/>
      <c r="BAV9709" s="45"/>
      <c r="BAW9709" s="45"/>
      <c r="BAX9709" s="45"/>
      <c r="BAY9709" s="45"/>
      <c r="BAZ9709" s="45"/>
      <c r="BBA9709" s="45"/>
      <c r="BBB9709" s="45"/>
      <c r="BBC9709" s="45"/>
      <c r="BBD9709" s="45"/>
      <c r="BBE9709" s="45"/>
      <c r="BBF9709" s="45"/>
      <c r="BBG9709" s="45"/>
      <c r="BBH9709" s="45"/>
      <c r="BBI9709" s="45"/>
      <c r="BBJ9709" s="45"/>
      <c r="BBK9709" s="45"/>
      <c r="BBL9709" s="45"/>
      <c r="BBM9709" s="45"/>
      <c r="BBN9709" s="45"/>
      <c r="BBO9709" s="45"/>
      <c r="BBP9709" s="45"/>
      <c r="BBQ9709" s="45"/>
      <c r="BBR9709" s="45"/>
      <c r="BBS9709" s="45"/>
      <c r="BBT9709" s="45"/>
      <c r="BBU9709" s="45"/>
      <c r="BBV9709" s="45"/>
      <c r="BBW9709" s="45"/>
      <c r="BBX9709" s="45"/>
      <c r="BBY9709" s="45"/>
      <c r="BBZ9709" s="45"/>
      <c r="BCA9709" s="45"/>
      <c r="BCB9709" s="45"/>
      <c r="BCC9709" s="45"/>
      <c r="BCD9709" s="45"/>
      <c r="BCE9709" s="45"/>
      <c r="BCF9709" s="45"/>
      <c r="BCG9709" s="45"/>
      <c r="BCH9709" s="45"/>
      <c r="BCI9709" s="45"/>
      <c r="BCJ9709" s="45"/>
      <c r="BCK9709" s="45"/>
      <c r="BCL9709" s="45"/>
      <c r="BCM9709" s="45"/>
      <c r="BCN9709" s="45"/>
      <c r="BCO9709" s="45"/>
      <c r="BCP9709" s="45"/>
      <c r="BCQ9709" s="45"/>
      <c r="BCR9709" s="45"/>
      <c r="BCS9709" s="45"/>
      <c r="BCT9709" s="45"/>
      <c r="BCU9709" s="45"/>
      <c r="BCV9709" s="45"/>
      <c r="BCW9709" s="45"/>
      <c r="BCX9709" s="45"/>
      <c r="BCY9709" s="45"/>
      <c r="BCZ9709" s="45"/>
      <c r="BDA9709" s="45"/>
      <c r="BDB9709" s="45"/>
      <c r="BDC9709" s="45"/>
      <c r="BDD9709" s="45"/>
      <c r="BDE9709" s="45"/>
      <c r="BDF9709" s="45"/>
      <c r="BDG9709" s="45"/>
      <c r="BDH9709" s="45"/>
      <c r="BDI9709" s="45"/>
      <c r="BDJ9709" s="45"/>
      <c r="BDK9709" s="45"/>
      <c r="BDL9709" s="45"/>
      <c r="BDM9709" s="45"/>
      <c r="BDN9709" s="45"/>
      <c r="BDO9709" s="45"/>
      <c r="BDP9709" s="45"/>
      <c r="BDQ9709" s="45"/>
      <c r="BDR9709" s="45"/>
      <c r="BDS9709" s="45"/>
      <c r="BDT9709" s="45"/>
      <c r="BDU9709" s="45"/>
      <c r="BDV9709" s="45"/>
      <c r="BDW9709" s="45"/>
      <c r="BDX9709" s="45"/>
      <c r="BDY9709" s="45"/>
      <c r="BDZ9709" s="45"/>
      <c r="BEA9709" s="45"/>
      <c r="BEB9709" s="45"/>
      <c r="BEC9709" s="45"/>
      <c r="BED9709" s="45"/>
      <c r="BEE9709" s="45"/>
      <c r="BEF9709" s="45"/>
      <c r="BEG9709" s="45"/>
      <c r="BEH9709" s="45"/>
      <c r="BEI9709" s="45"/>
      <c r="BEJ9709" s="45"/>
      <c r="BEK9709" s="45"/>
      <c r="BEL9709" s="45"/>
      <c r="BEM9709" s="45"/>
      <c r="BEN9709" s="45"/>
      <c r="BEO9709" s="45"/>
      <c r="BEP9709" s="45"/>
      <c r="BEQ9709" s="45"/>
      <c r="BER9709" s="45"/>
      <c r="BES9709" s="45"/>
      <c r="BET9709" s="45"/>
      <c r="BEU9709" s="45"/>
      <c r="BEV9709" s="45"/>
      <c r="BEW9709" s="45"/>
      <c r="BEX9709" s="45"/>
      <c r="BEY9709" s="45"/>
      <c r="BEZ9709" s="45"/>
      <c r="BFA9709" s="45"/>
      <c r="BFB9709" s="45"/>
      <c r="BFC9709" s="45"/>
      <c r="BFD9709" s="45"/>
      <c r="BFE9709" s="45"/>
      <c r="BFF9709" s="45"/>
      <c r="BFG9709" s="45"/>
      <c r="BFH9709" s="45"/>
      <c r="BFI9709" s="45"/>
      <c r="BFJ9709" s="45"/>
      <c r="BFK9709" s="45"/>
      <c r="BFL9709" s="45"/>
      <c r="BFM9709" s="45"/>
      <c r="BFN9709" s="45"/>
      <c r="BFO9709" s="45"/>
      <c r="BFP9709" s="45"/>
      <c r="BFQ9709" s="45"/>
      <c r="BFR9709" s="45"/>
      <c r="BFS9709" s="45"/>
      <c r="BFT9709" s="45"/>
      <c r="BFU9709" s="45"/>
      <c r="BFV9709" s="45"/>
      <c r="BFW9709" s="45"/>
      <c r="BFX9709" s="45"/>
      <c r="BFY9709" s="45"/>
      <c r="BFZ9709" s="45"/>
      <c r="BGA9709" s="45"/>
      <c r="BGB9709" s="45"/>
      <c r="BGC9709" s="45"/>
      <c r="BGD9709" s="45"/>
      <c r="BGE9709" s="45"/>
      <c r="BGF9709" s="45"/>
      <c r="BGG9709" s="45"/>
      <c r="BGH9709" s="45"/>
      <c r="BGI9709" s="45"/>
      <c r="BGJ9709" s="45"/>
      <c r="BGK9709" s="45"/>
      <c r="BGL9709" s="45"/>
      <c r="BGM9709" s="45"/>
      <c r="BGN9709" s="45"/>
      <c r="BGO9709" s="45"/>
      <c r="BGP9709" s="45"/>
      <c r="BGQ9709" s="45"/>
      <c r="BGR9709" s="45"/>
      <c r="BGS9709" s="45"/>
      <c r="BGT9709" s="45"/>
      <c r="BGU9709" s="45"/>
      <c r="BGV9709" s="45"/>
      <c r="BGW9709" s="45"/>
      <c r="BGX9709" s="45"/>
      <c r="BGY9709" s="45"/>
      <c r="BGZ9709" s="45"/>
      <c r="BHA9709" s="45"/>
      <c r="BHB9709" s="45"/>
      <c r="BHC9709" s="45"/>
      <c r="BHD9709" s="45"/>
      <c r="BHE9709" s="45"/>
      <c r="BHF9709" s="45"/>
      <c r="BHG9709" s="45"/>
      <c r="BHH9709" s="45"/>
      <c r="BHI9709" s="45"/>
      <c r="BHJ9709" s="45"/>
      <c r="BHK9709" s="45"/>
      <c r="BHL9709" s="45"/>
      <c r="BHM9709" s="45"/>
      <c r="BHN9709" s="45"/>
      <c r="BHO9709" s="45"/>
      <c r="BHP9709" s="45"/>
      <c r="BHQ9709" s="45"/>
      <c r="BHR9709" s="45"/>
      <c r="BHS9709" s="45"/>
      <c r="BHT9709" s="45"/>
      <c r="BHU9709" s="45"/>
      <c r="BHV9709" s="45"/>
      <c r="BHW9709" s="45"/>
      <c r="BHX9709" s="45"/>
      <c r="BHY9709" s="45"/>
      <c r="BHZ9709" s="45"/>
      <c r="BIA9709" s="45"/>
      <c r="BIB9709" s="45"/>
      <c r="BIC9709" s="45"/>
      <c r="BID9709" s="45"/>
      <c r="BIE9709" s="45"/>
      <c r="BIF9709" s="45"/>
      <c r="BIG9709" s="45"/>
      <c r="BIH9709" s="45"/>
      <c r="BII9709" s="45"/>
      <c r="BIJ9709" s="45"/>
      <c r="BIK9709" s="45"/>
      <c r="BIL9709" s="45"/>
      <c r="BIM9709" s="45"/>
      <c r="BIN9709" s="45"/>
      <c r="BIO9709" s="45"/>
      <c r="BIP9709" s="45"/>
      <c r="BIQ9709" s="45"/>
      <c r="BIR9709" s="45"/>
      <c r="BIS9709" s="45"/>
      <c r="BIT9709" s="45"/>
      <c r="BIU9709" s="45"/>
      <c r="BIV9709" s="45"/>
      <c r="BIW9709" s="45"/>
      <c r="BIX9709" s="45"/>
      <c r="BIY9709" s="45"/>
      <c r="BIZ9709" s="45"/>
      <c r="BJA9709" s="45"/>
      <c r="BJB9709" s="45"/>
      <c r="BJC9709" s="45"/>
      <c r="BJD9709" s="45"/>
      <c r="BJE9709" s="45"/>
      <c r="BJF9709" s="45"/>
      <c r="BJG9709" s="45"/>
      <c r="BJH9709" s="45"/>
      <c r="BJI9709" s="45"/>
      <c r="BJJ9709" s="45"/>
      <c r="BJK9709" s="45"/>
      <c r="BJL9709" s="45"/>
      <c r="BJM9709" s="45"/>
      <c r="BJN9709" s="45"/>
      <c r="BJO9709" s="45"/>
      <c r="BJP9709" s="45"/>
      <c r="BJQ9709" s="45"/>
      <c r="BJR9709" s="45"/>
      <c r="BJS9709" s="45"/>
      <c r="BJT9709" s="45"/>
      <c r="BJU9709" s="45"/>
      <c r="BJV9709" s="45"/>
      <c r="BJW9709" s="45"/>
      <c r="BJX9709" s="45"/>
      <c r="BJY9709" s="45"/>
      <c r="BJZ9709" s="45"/>
      <c r="BKA9709" s="45"/>
      <c r="BKB9709" s="45"/>
      <c r="BKC9709" s="45"/>
      <c r="BKD9709" s="45"/>
      <c r="BKE9709" s="45"/>
      <c r="BKF9709" s="45"/>
      <c r="BKG9709" s="45"/>
      <c r="BKH9709" s="45"/>
      <c r="BKI9709" s="45"/>
      <c r="BKJ9709" s="45"/>
      <c r="BKK9709" s="45"/>
      <c r="BKL9709" s="45"/>
      <c r="BKM9709" s="45"/>
      <c r="BKN9709" s="45"/>
      <c r="BKO9709" s="45"/>
      <c r="BKP9709" s="45"/>
      <c r="BKQ9709" s="45"/>
      <c r="BKR9709" s="45"/>
      <c r="BKS9709" s="45"/>
      <c r="BKT9709" s="45"/>
      <c r="BKU9709" s="45"/>
      <c r="BKV9709" s="45"/>
      <c r="BKW9709" s="45"/>
      <c r="BKX9709" s="45"/>
      <c r="BKY9709" s="45"/>
      <c r="BKZ9709" s="45"/>
      <c r="BLA9709" s="45"/>
      <c r="BLB9709" s="45"/>
      <c r="BLC9709" s="45"/>
      <c r="BLD9709" s="45"/>
      <c r="BLE9709" s="45"/>
      <c r="BLF9709" s="45"/>
      <c r="BLG9709" s="45"/>
      <c r="BLH9709" s="45"/>
      <c r="BLI9709" s="45"/>
      <c r="BLJ9709" s="45"/>
      <c r="BLK9709" s="45"/>
      <c r="BLL9709" s="45"/>
      <c r="BLM9709" s="45"/>
      <c r="BLN9709" s="45"/>
      <c r="BLO9709" s="45"/>
      <c r="BLP9709" s="45"/>
      <c r="BLQ9709" s="45"/>
      <c r="BLR9709" s="45"/>
      <c r="BLS9709" s="45"/>
      <c r="BLT9709" s="45"/>
      <c r="BLU9709" s="45"/>
      <c r="BLV9709" s="45"/>
      <c r="BLW9709" s="45"/>
      <c r="BLX9709" s="45"/>
      <c r="BLY9709" s="45"/>
      <c r="BLZ9709" s="45"/>
      <c r="BMA9709" s="45"/>
      <c r="BMB9709" s="45"/>
      <c r="BMC9709" s="45"/>
      <c r="BMD9709" s="45"/>
      <c r="BME9709" s="45"/>
      <c r="BMF9709" s="45"/>
      <c r="BMG9709" s="45"/>
      <c r="BMH9709" s="45"/>
      <c r="BMI9709" s="45"/>
      <c r="BMJ9709" s="45"/>
      <c r="BMK9709" s="45"/>
      <c r="BML9709" s="45"/>
      <c r="BMM9709" s="45"/>
      <c r="BMN9709" s="45"/>
      <c r="BMO9709" s="45"/>
      <c r="BMP9709" s="45"/>
      <c r="BMQ9709" s="45"/>
      <c r="BMR9709" s="45"/>
      <c r="BMS9709" s="45"/>
      <c r="BMT9709" s="45"/>
      <c r="BMU9709" s="45"/>
      <c r="BMV9709" s="45"/>
      <c r="BMW9709" s="45"/>
      <c r="BMX9709" s="45"/>
      <c r="BMY9709" s="45"/>
      <c r="BMZ9709" s="45"/>
      <c r="BNA9709" s="45"/>
      <c r="BNB9709" s="45"/>
      <c r="BNC9709" s="45"/>
      <c r="BND9709" s="45"/>
      <c r="BNE9709" s="45"/>
      <c r="BNF9709" s="45"/>
      <c r="BNG9709" s="45"/>
      <c r="BNH9709" s="45"/>
      <c r="BNI9709" s="45"/>
      <c r="BNJ9709" s="45"/>
      <c r="BNK9709" s="45"/>
      <c r="BNL9709" s="45"/>
      <c r="BNM9709" s="45"/>
      <c r="BNN9709" s="45"/>
      <c r="BNO9709" s="45"/>
      <c r="BNP9709" s="45"/>
      <c r="BNQ9709" s="45"/>
      <c r="BNR9709" s="45"/>
      <c r="BNS9709" s="45"/>
      <c r="BNT9709" s="45"/>
      <c r="BNU9709" s="45"/>
      <c r="BNV9709" s="45"/>
      <c r="BNW9709" s="45"/>
      <c r="BNX9709" s="45"/>
      <c r="BNY9709" s="45"/>
      <c r="BNZ9709" s="45"/>
      <c r="BOA9709" s="45"/>
      <c r="BOB9709" s="45"/>
      <c r="BOC9709" s="45"/>
      <c r="BOD9709" s="45"/>
      <c r="BOE9709" s="45"/>
      <c r="BOF9709" s="45"/>
      <c r="BOG9709" s="45"/>
      <c r="BOH9709" s="45"/>
      <c r="BOI9709" s="45"/>
      <c r="BOJ9709" s="45"/>
      <c r="BOK9709" s="45"/>
      <c r="BOL9709" s="45"/>
      <c r="BOM9709" s="45"/>
      <c r="BON9709" s="45"/>
      <c r="BOO9709" s="45"/>
      <c r="BOP9709" s="45"/>
      <c r="BOQ9709" s="45"/>
      <c r="BOR9709" s="45"/>
      <c r="BOS9709" s="45"/>
      <c r="BOT9709" s="45"/>
      <c r="BOU9709" s="45"/>
      <c r="BOV9709" s="45"/>
      <c r="BOW9709" s="45"/>
      <c r="BOX9709" s="45"/>
      <c r="BOY9709" s="45"/>
      <c r="BOZ9709" s="45"/>
      <c r="BPA9709" s="45"/>
      <c r="BPB9709" s="45"/>
      <c r="BPC9709" s="45"/>
      <c r="BPD9709" s="45"/>
      <c r="BPE9709" s="45"/>
      <c r="BPF9709" s="45"/>
      <c r="BPG9709" s="45"/>
      <c r="BPH9709" s="45"/>
      <c r="BPI9709" s="45"/>
      <c r="BPJ9709" s="45"/>
      <c r="BPK9709" s="45"/>
      <c r="BPL9709" s="45"/>
      <c r="BPM9709" s="45"/>
      <c r="BPN9709" s="45"/>
      <c r="BPO9709" s="45"/>
      <c r="BPP9709" s="45"/>
      <c r="BPQ9709" s="45"/>
      <c r="BPR9709" s="45"/>
      <c r="BPS9709" s="45"/>
      <c r="BPT9709" s="45"/>
      <c r="BPU9709" s="45"/>
      <c r="BPV9709" s="45"/>
      <c r="BPW9709" s="45"/>
      <c r="BPX9709" s="45"/>
      <c r="BPY9709" s="45"/>
      <c r="BPZ9709" s="45"/>
      <c r="BQA9709" s="45"/>
      <c r="BQB9709" s="45"/>
      <c r="BQC9709" s="45"/>
      <c r="BQD9709" s="45"/>
      <c r="BQE9709" s="45"/>
      <c r="BQF9709" s="45"/>
      <c r="BQG9709" s="45"/>
      <c r="BQH9709" s="45"/>
      <c r="BQI9709" s="45"/>
      <c r="BQJ9709" s="45"/>
      <c r="BQK9709" s="45"/>
      <c r="BQL9709" s="45"/>
      <c r="BQM9709" s="45"/>
      <c r="BQN9709" s="45"/>
      <c r="BQO9709" s="45"/>
      <c r="BQP9709" s="45"/>
      <c r="BQQ9709" s="45"/>
      <c r="BQR9709" s="45"/>
      <c r="BQS9709" s="45"/>
      <c r="BQT9709" s="45"/>
      <c r="BQU9709" s="45"/>
      <c r="BQV9709" s="45"/>
      <c r="BQW9709" s="45"/>
      <c r="BQX9709" s="45"/>
      <c r="BQY9709" s="45"/>
      <c r="BQZ9709" s="45"/>
      <c r="BRA9709" s="45"/>
      <c r="BRB9709" s="45"/>
      <c r="BRC9709" s="45"/>
      <c r="BRD9709" s="45"/>
      <c r="BRE9709" s="45"/>
      <c r="BRF9709" s="45"/>
      <c r="BRG9709" s="45"/>
      <c r="BRH9709" s="45"/>
      <c r="BRI9709" s="45"/>
      <c r="BRJ9709" s="45"/>
      <c r="BRK9709" s="45"/>
      <c r="BRL9709" s="45"/>
      <c r="BRM9709" s="45"/>
      <c r="BRN9709" s="45"/>
      <c r="BRO9709" s="45"/>
      <c r="BRP9709" s="45"/>
      <c r="BRQ9709" s="45"/>
      <c r="BRR9709" s="45"/>
      <c r="BRS9709" s="45"/>
      <c r="BRT9709" s="45"/>
      <c r="BRU9709" s="45"/>
      <c r="BRV9709" s="45"/>
      <c r="BRW9709" s="45"/>
      <c r="BRX9709" s="45"/>
      <c r="BRY9709" s="45"/>
      <c r="BRZ9709" s="45"/>
      <c r="BSA9709" s="45"/>
      <c r="BSB9709" s="45"/>
      <c r="BSC9709" s="45"/>
      <c r="BSD9709" s="45"/>
      <c r="BSE9709" s="45"/>
      <c r="BSF9709" s="45"/>
      <c r="BSG9709" s="45"/>
      <c r="BSH9709" s="45"/>
      <c r="BSI9709" s="45"/>
      <c r="BSJ9709" s="45"/>
      <c r="BSK9709" s="45"/>
      <c r="BSL9709" s="45"/>
      <c r="BSM9709" s="45"/>
      <c r="BSN9709" s="45"/>
      <c r="BSO9709" s="45"/>
      <c r="BSP9709" s="45"/>
      <c r="BSQ9709" s="45"/>
      <c r="BSR9709" s="45"/>
      <c r="BSS9709" s="45"/>
      <c r="BST9709" s="45"/>
      <c r="BSU9709" s="45"/>
      <c r="BSV9709" s="45"/>
      <c r="BSW9709" s="45"/>
      <c r="BSX9709" s="45"/>
      <c r="BSY9709" s="45"/>
      <c r="BSZ9709" s="45"/>
      <c r="BTA9709" s="45"/>
      <c r="BTB9709" s="45"/>
      <c r="BTC9709" s="45"/>
      <c r="BTD9709" s="45"/>
      <c r="BTE9709" s="45"/>
      <c r="BTF9709" s="45"/>
      <c r="BTG9709" s="45"/>
      <c r="BTH9709" s="45"/>
      <c r="BTI9709" s="45"/>
      <c r="BTJ9709" s="45"/>
      <c r="BTK9709" s="45"/>
      <c r="BTL9709" s="45"/>
      <c r="BTM9709" s="45"/>
      <c r="BTN9709" s="45"/>
      <c r="BTO9709" s="45"/>
      <c r="BTP9709" s="45"/>
      <c r="BTQ9709" s="45"/>
      <c r="BTR9709" s="45"/>
      <c r="BTS9709" s="45"/>
      <c r="BTT9709" s="45"/>
      <c r="BTU9709" s="45"/>
      <c r="BTV9709" s="45"/>
      <c r="BTW9709" s="45"/>
      <c r="BTX9709" s="45"/>
      <c r="BTY9709" s="45"/>
      <c r="BTZ9709" s="45"/>
      <c r="BUA9709" s="45"/>
      <c r="BUB9709" s="45"/>
      <c r="BUC9709" s="45"/>
      <c r="BUD9709" s="45"/>
      <c r="BUE9709" s="45"/>
      <c r="BUF9709" s="45"/>
      <c r="BUG9709" s="45"/>
      <c r="BUH9709" s="45"/>
      <c r="BUI9709" s="45"/>
      <c r="BUJ9709" s="45"/>
      <c r="BUK9709" s="45"/>
      <c r="BUL9709" s="45"/>
      <c r="BUM9709" s="45"/>
      <c r="BUN9709" s="45"/>
      <c r="BUO9709" s="45"/>
      <c r="BUP9709" s="45"/>
      <c r="BUQ9709" s="45"/>
      <c r="BUR9709" s="45"/>
      <c r="BUS9709" s="45"/>
      <c r="BUT9709" s="45"/>
      <c r="BUU9709" s="45"/>
      <c r="BUV9709" s="45"/>
      <c r="BUW9709" s="45"/>
      <c r="BUX9709" s="45"/>
      <c r="BUY9709" s="45"/>
      <c r="BUZ9709" s="45"/>
      <c r="BVA9709" s="45"/>
      <c r="BVB9709" s="45"/>
      <c r="BVC9709" s="45"/>
      <c r="BVD9709" s="45"/>
      <c r="BVE9709" s="45"/>
      <c r="BVF9709" s="45"/>
      <c r="BVG9709" s="45"/>
      <c r="BVH9709" s="45"/>
      <c r="BVI9709" s="45"/>
      <c r="BVJ9709" s="45"/>
      <c r="BVK9709" s="45"/>
      <c r="BVL9709" s="45"/>
      <c r="BVM9709" s="45"/>
      <c r="BVN9709" s="45"/>
      <c r="BVO9709" s="45"/>
      <c r="BVP9709" s="45"/>
      <c r="BVQ9709" s="45"/>
      <c r="BVR9709" s="45"/>
      <c r="BVS9709" s="45"/>
      <c r="BVT9709" s="45"/>
      <c r="BVU9709" s="45"/>
      <c r="BVV9709" s="45"/>
      <c r="BVW9709" s="45"/>
      <c r="BVX9709" s="45"/>
      <c r="BVY9709" s="45"/>
      <c r="BVZ9709" s="45"/>
      <c r="BWA9709" s="45"/>
      <c r="BWB9709" s="45"/>
      <c r="BWC9709" s="45"/>
      <c r="BWD9709" s="45"/>
      <c r="BWE9709" s="45"/>
      <c r="BWF9709" s="45"/>
      <c r="BWG9709" s="45"/>
      <c r="BWH9709" s="45"/>
      <c r="BWI9709" s="45"/>
      <c r="BWJ9709" s="45"/>
      <c r="BWK9709" s="45"/>
      <c r="BWL9709" s="45"/>
      <c r="BWM9709" s="45"/>
      <c r="BWN9709" s="45"/>
      <c r="BWO9709" s="45"/>
      <c r="BWP9709" s="45"/>
      <c r="BWQ9709" s="45"/>
      <c r="BWR9709" s="45"/>
      <c r="BWS9709" s="45"/>
      <c r="BWT9709" s="45"/>
      <c r="BWU9709" s="45"/>
      <c r="BWV9709" s="45"/>
      <c r="BWW9709" s="45"/>
      <c r="BWX9709" s="45"/>
      <c r="BWY9709" s="45"/>
      <c r="BWZ9709" s="45"/>
      <c r="BXA9709" s="45"/>
      <c r="BXB9709" s="45"/>
      <c r="BXC9709" s="45"/>
      <c r="BXD9709" s="45"/>
      <c r="BXE9709" s="45"/>
      <c r="BXF9709" s="45"/>
      <c r="BXG9709" s="45"/>
      <c r="BXH9709" s="45"/>
      <c r="BXI9709" s="45"/>
      <c r="BXJ9709" s="45"/>
      <c r="BXK9709" s="45"/>
      <c r="BXL9709" s="45"/>
      <c r="BXM9709" s="45"/>
      <c r="BXN9709" s="45"/>
      <c r="BXO9709" s="45"/>
      <c r="BXP9709" s="45"/>
      <c r="BXQ9709" s="45"/>
      <c r="BXR9709" s="45"/>
      <c r="BXS9709" s="45"/>
      <c r="BXT9709" s="45"/>
      <c r="BXU9709" s="45"/>
      <c r="BXV9709" s="45"/>
      <c r="BXW9709" s="45"/>
      <c r="BXX9709" s="45"/>
      <c r="BXY9709" s="45"/>
      <c r="BXZ9709" s="45"/>
      <c r="BYA9709" s="45"/>
      <c r="BYB9709" s="45"/>
      <c r="BYC9709" s="45"/>
      <c r="BYD9709" s="45"/>
      <c r="BYE9709" s="45"/>
      <c r="BYF9709" s="45"/>
      <c r="BYG9709" s="45"/>
      <c r="BYH9709" s="45"/>
      <c r="BYI9709" s="45"/>
      <c r="BYJ9709" s="45"/>
      <c r="BYK9709" s="45"/>
      <c r="BYL9709" s="45"/>
      <c r="BYM9709" s="45"/>
      <c r="BYN9709" s="45"/>
      <c r="BYO9709" s="45"/>
      <c r="BYP9709" s="45"/>
      <c r="BYQ9709" s="45"/>
      <c r="BYR9709" s="45"/>
      <c r="BYS9709" s="45"/>
      <c r="BYT9709" s="45"/>
      <c r="BYU9709" s="45"/>
      <c r="BYV9709" s="45"/>
      <c r="BYW9709" s="45"/>
      <c r="BYX9709" s="45"/>
      <c r="BYY9709" s="45"/>
      <c r="BYZ9709" s="45"/>
      <c r="BZA9709" s="45"/>
      <c r="BZB9709" s="45"/>
      <c r="BZC9709" s="45"/>
      <c r="BZD9709" s="45"/>
      <c r="BZE9709" s="45"/>
      <c r="BZF9709" s="45"/>
      <c r="BZG9709" s="45"/>
      <c r="BZH9709" s="45"/>
      <c r="BZI9709" s="45"/>
      <c r="BZJ9709" s="45"/>
      <c r="BZK9709" s="45"/>
      <c r="BZL9709" s="45"/>
      <c r="BZM9709" s="45"/>
      <c r="BZN9709" s="45"/>
      <c r="BZO9709" s="45"/>
      <c r="BZP9709" s="45"/>
      <c r="BZQ9709" s="45"/>
      <c r="BZR9709" s="45"/>
      <c r="BZS9709" s="45"/>
      <c r="BZT9709" s="45"/>
      <c r="BZU9709" s="45"/>
      <c r="BZV9709" s="45"/>
      <c r="BZW9709" s="45"/>
      <c r="BZX9709" s="45"/>
      <c r="BZY9709" s="45"/>
      <c r="BZZ9709" s="45"/>
      <c r="CAA9709" s="45"/>
      <c r="CAB9709" s="45"/>
      <c r="CAC9709" s="45"/>
      <c r="CAD9709" s="45"/>
      <c r="CAE9709" s="45"/>
      <c r="CAF9709" s="45"/>
      <c r="CAG9709" s="45"/>
      <c r="CAH9709" s="45"/>
      <c r="CAI9709" s="45"/>
      <c r="CAJ9709" s="45"/>
      <c r="CAK9709" s="45"/>
      <c r="CAL9709" s="45"/>
      <c r="CAM9709" s="45"/>
      <c r="CAN9709" s="45"/>
      <c r="CAO9709" s="45"/>
      <c r="CAP9709" s="45"/>
      <c r="CAQ9709" s="45"/>
      <c r="CAR9709" s="45"/>
      <c r="CAS9709" s="45"/>
      <c r="CAT9709" s="45"/>
      <c r="CAU9709" s="45"/>
      <c r="CAV9709" s="45"/>
      <c r="CAW9709" s="45"/>
      <c r="CAX9709" s="45"/>
      <c r="CAY9709" s="45"/>
      <c r="CAZ9709" s="45"/>
      <c r="CBA9709" s="45"/>
      <c r="CBB9709" s="45"/>
      <c r="CBC9709" s="45"/>
      <c r="CBD9709" s="45"/>
      <c r="CBE9709" s="45"/>
      <c r="CBF9709" s="45"/>
      <c r="CBG9709" s="45"/>
      <c r="CBH9709" s="45"/>
      <c r="CBI9709" s="45"/>
      <c r="CBJ9709" s="45"/>
      <c r="CBK9709" s="45"/>
      <c r="CBL9709" s="45"/>
      <c r="CBM9709" s="45"/>
      <c r="CBN9709" s="45"/>
      <c r="CBO9709" s="45"/>
      <c r="CBP9709" s="45"/>
      <c r="CBQ9709" s="45"/>
      <c r="CBR9709" s="45"/>
      <c r="CBS9709" s="45"/>
      <c r="CBT9709" s="45"/>
      <c r="CBU9709" s="45"/>
      <c r="CBV9709" s="45"/>
      <c r="CBW9709" s="45"/>
      <c r="CBX9709" s="45"/>
      <c r="CBY9709" s="45"/>
      <c r="CBZ9709" s="45"/>
      <c r="CCA9709" s="45"/>
      <c r="CCB9709" s="45"/>
      <c r="CCC9709" s="45"/>
      <c r="CCD9709" s="45"/>
      <c r="CCE9709" s="45"/>
      <c r="CCF9709" s="45"/>
      <c r="CCG9709" s="45"/>
      <c r="CCH9709" s="45"/>
      <c r="CCI9709" s="45"/>
      <c r="CCJ9709" s="45"/>
      <c r="CCK9709" s="45"/>
      <c r="CCL9709" s="45"/>
      <c r="CCM9709" s="45"/>
      <c r="CCN9709" s="45"/>
      <c r="CCO9709" s="45"/>
      <c r="CCP9709" s="45"/>
      <c r="CCQ9709" s="45"/>
      <c r="CCR9709" s="45"/>
      <c r="CCS9709" s="45"/>
      <c r="CCT9709" s="45"/>
      <c r="CCU9709" s="45"/>
      <c r="CCV9709" s="45"/>
      <c r="CCW9709" s="45"/>
      <c r="CCX9709" s="45"/>
      <c r="CCY9709" s="45"/>
      <c r="CCZ9709" s="45"/>
      <c r="CDA9709" s="45"/>
      <c r="CDB9709" s="45"/>
      <c r="CDC9709" s="45"/>
      <c r="CDD9709" s="45"/>
      <c r="CDE9709" s="45"/>
      <c r="CDF9709" s="45"/>
      <c r="CDG9709" s="45"/>
      <c r="CDH9709" s="45"/>
      <c r="CDI9709" s="45"/>
      <c r="CDJ9709" s="45"/>
      <c r="CDK9709" s="45"/>
      <c r="CDL9709" s="45"/>
      <c r="CDM9709" s="45"/>
      <c r="CDN9709" s="45"/>
      <c r="CDO9709" s="45"/>
      <c r="CDP9709" s="45"/>
      <c r="CDQ9709" s="45"/>
      <c r="CDR9709" s="45"/>
      <c r="CDS9709" s="45"/>
      <c r="CDT9709" s="45"/>
      <c r="CDU9709" s="45"/>
      <c r="CDV9709" s="45"/>
      <c r="CDW9709" s="45"/>
      <c r="CDX9709" s="45"/>
      <c r="CDY9709" s="45"/>
      <c r="CDZ9709" s="45"/>
      <c r="CEA9709" s="45"/>
      <c r="CEB9709" s="45"/>
      <c r="CEC9709" s="45"/>
      <c r="CED9709" s="45"/>
      <c r="CEE9709" s="45"/>
      <c r="CEF9709" s="45"/>
      <c r="CEG9709" s="45"/>
      <c r="CEH9709" s="45"/>
      <c r="CEI9709" s="45"/>
      <c r="CEJ9709" s="45"/>
      <c r="CEK9709" s="45"/>
      <c r="CEL9709" s="45"/>
      <c r="CEM9709" s="45"/>
      <c r="CEN9709" s="45"/>
      <c r="CEO9709" s="45"/>
      <c r="CEP9709" s="45"/>
      <c r="CEQ9709" s="45"/>
      <c r="CER9709" s="45"/>
      <c r="CES9709" s="45"/>
      <c r="CET9709" s="45"/>
      <c r="CEU9709" s="45"/>
      <c r="CEV9709" s="45"/>
      <c r="CEW9709" s="45"/>
      <c r="CEX9709" s="45"/>
      <c r="CEY9709" s="45"/>
      <c r="CEZ9709" s="45"/>
      <c r="CFA9709" s="45"/>
      <c r="CFB9709" s="45"/>
      <c r="CFC9709" s="45"/>
      <c r="CFD9709" s="45"/>
      <c r="CFE9709" s="45"/>
      <c r="CFF9709" s="45"/>
      <c r="CFG9709" s="45"/>
      <c r="CFH9709" s="45"/>
      <c r="CFI9709" s="45"/>
      <c r="CFJ9709" s="45"/>
      <c r="CFK9709" s="45"/>
      <c r="CFL9709" s="45"/>
      <c r="CFM9709" s="45"/>
      <c r="CFN9709" s="45"/>
      <c r="CFO9709" s="45"/>
      <c r="CFP9709" s="45"/>
      <c r="CFQ9709" s="45"/>
      <c r="CFR9709" s="45"/>
      <c r="CFS9709" s="45"/>
      <c r="CFT9709" s="45"/>
      <c r="CFU9709" s="45"/>
      <c r="CFV9709" s="45"/>
      <c r="CFW9709" s="45"/>
      <c r="CFX9709" s="45"/>
      <c r="CFY9709" s="45"/>
      <c r="CFZ9709" s="45"/>
      <c r="CGA9709" s="45"/>
      <c r="CGB9709" s="45"/>
      <c r="CGC9709" s="45"/>
      <c r="CGD9709" s="45"/>
      <c r="CGE9709" s="45"/>
      <c r="CGF9709" s="45"/>
      <c r="CGG9709" s="45"/>
      <c r="CGH9709" s="45"/>
      <c r="CGI9709" s="45"/>
      <c r="CGJ9709" s="45"/>
      <c r="CGK9709" s="45"/>
      <c r="CGL9709" s="45"/>
      <c r="CGM9709" s="45"/>
      <c r="CGN9709" s="45"/>
      <c r="CGO9709" s="45"/>
      <c r="CGP9709" s="45"/>
      <c r="CGQ9709" s="45"/>
      <c r="CGR9709" s="45"/>
      <c r="CGS9709" s="45"/>
      <c r="CGT9709" s="45"/>
      <c r="CGU9709" s="45"/>
      <c r="CGV9709" s="45"/>
      <c r="CGW9709" s="45"/>
      <c r="CGX9709" s="45"/>
      <c r="CGY9709" s="45"/>
      <c r="CGZ9709" s="45"/>
      <c r="CHA9709" s="45"/>
      <c r="CHB9709" s="45"/>
      <c r="CHC9709" s="45"/>
      <c r="CHD9709" s="45"/>
      <c r="CHE9709" s="45"/>
      <c r="CHF9709" s="45"/>
      <c r="CHG9709" s="45"/>
      <c r="CHH9709" s="45"/>
      <c r="CHI9709" s="45"/>
      <c r="CHJ9709" s="45"/>
      <c r="CHK9709" s="45"/>
      <c r="CHL9709" s="45"/>
      <c r="CHM9709" s="45"/>
      <c r="CHN9709" s="45"/>
      <c r="CHO9709" s="45"/>
      <c r="CHP9709" s="45"/>
      <c r="CHQ9709" s="45"/>
      <c r="CHR9709" s="45"/>
      <c r="CHS9709" s="45"/>
      <c r="CHT9709" s="45"/>
      <c r="CHU9709" s="45"/>
      <c r="CHV9709" s="45"/>
      <c r="CHW9709" s="45"/>
      <c r="CHX9709" s="45"/>
      <c r="CHY9709" s="45"/>
      <c r="CHZ9709" s="45"/>
      <c r="CIA9709" s="45"/>
      <c r="CIB9709" s="45"/>
      <c r="CIC9709" s="45"/>
      <c r="CID9709" s="45"/>
      <c r="CIE9709" s="45"/>
      <c r="CIF9709" s="45"/>
      <c r="CIG9709" s="45"/>
      <c r="CIH9709" s="45"/>
      <c r="CII9709" s="45"/>
      <c r="CIJ9709" s="45"/>
      <c r="CIK9709" s="45"/>
      <c r="CIL9709" s="45"/>
      <c r="CIM9709" s="45"/>
      <c r="CIN9709" s="45"/>
      <c r="CIO9709" s="45"/>
      <c r="CIP9709" s="45"/>
      <c r="CIQ9709" s="45"/>
      <c r="CIR9709" s="45"/>
      <c r="CIS9709" s="45"/>
      <c r="CIT9709" s="45"/>
      <c r="CIU9709" s="45"/>
      <c r="CIV9709" s="45"/>
      <c r="CIW9709" s="45"/>
      <c r="CIX9709" s="45"/>
      <c r="CIY9709" s="45"/>
      <c r="CIZ9709" s="45"/>
      <c r="CJA9709" s="45"/>
      <c r="CJB9709" s="45"/>
      <c r="CJC9709" s="45"/>
      <c r="CJD9709" s="45"/>
      <c r="CJE9709" s="45"/>
      <c r="CJF9709" s="45"/>
      <c r="CJG9709" s="45"/>
      <c r="CJH9709" s="45"/>
      <c r="CJI9709" s="45"/>
      <c r="CJJ9709" s="45"/>
      <c r="CJK9709" s="45"/>
      <c r="CJL9709" s="45"/>
      <c r="CJM9709" s="45"/>
      <c r="CJN9709" s="45"/>
      <c r="CJO9709" s="45"/>
      <c r="CJP9709" s="45"/>
      <c r="CJQ9709" s="45"/>
      <c r="CJR9709" s="45"/>
      <c r="CJS9709" s="45"/>
      <c r="CJT9709" s="45"/>
      <c r="CJU9709" s="45"/>
      <c r="CJV9709" s="45"/>
      <c r="CJW9709" s="45"/>
      <c r="CJX9709" s="45"/>
      <c r="CJY9709" s="45"/>
      <c r="CJZ9709" s="45"/>
      <c r="CKA9709" s="45"/>
      <c r="CKB9709" s="45"/>
      <c r="CKC9709" s="45"/>
      <c r="CKD9709" s="45"/>
      <c r="CKE9709" s="45"/>
      <c r="CKF9709" s="45"/>
      <c r="CKG9709" s="45"/>
      <c r="CKH9709" s="45"/>
      <c r="CKI9709" s="45"/>
      <c r="CKJ9709" s="45"/>
      <c r="CKK9709" s="45"/>
      <c r="CKL9709" s="45"/>
      <c r="CKM9709" s="45"/>
      <c r="CKN9709" s="45"/>
      <c r="CKO9709" s="45"/>
      <c r="CKP9709" s="45"/>
      <c r="CKQ9709" s="45"/>
      <c r="CKR9709" s="45"/>
      <c r="CKS9709" s="45"/>
      <c r="CKT9709" s="45"/>
      <c r="CKU9709" s="45"/>
      <c r="CKV9709" s="45"/>
      <c r="CKW9709" s="45"/>
      <c r="CKX9709" s="45"/>
      <c r="CKY9709" s="45"/>
      <c r="CKZ9709" s="45"/>
      <c r="CLA9709" s="45"/>
      <c r="CLB9709" s="45"/>
      <c r="CLC9709" s="45"/>
      <c r="CLD9709" s="45"/>
      <c r="CLE9709" s="45"/>
      <c r="CLF9709" s="45"/>
      <c r="CLG9709" s="45"/>
      <c r="CLH9709" s="45"/>
      <c r="CLI9709" s="45"/>
      <c r="CLJ9709" s="45"/>
      <c r="CLK9709" s="45"/>
      <c r="CLL9709" s="45"/>
      <c r="CLM9709" s="45"/>
      <c r="CLN9709" s="45"/>
      <c r="CLO9709" s="45"/>
      <c r="CLP9709" s="45"/>
      <c r="CLQ9709" s="45"/>
      <c r="CLR9709" s="45"/>
      <c r="CLS9709" s="45"/>
      <c r="CLT9709" s="45"/>
      <c r="CLU9709" s="45"/>
      <c r="CLV9709" s="45"/>
      <c r="CLW9709" s="45"/>
      <c r="CLX9709" s="45"/>
      <c r="CLY9709" s="45"/>
      <c r="CLZ9709" s="45"/>
      <c r="CMA9709" s="45"/>
      <c r="CMB9709" s="45"/>
      <c r="CMC9709" s="45"/>
      <c r="CMD9709" s="45"/>
      <c r="CME9709" s="45"/>
      <c r="CMF9709" s="45"/>
      <c r="CMG9709" s="45"/>
      <c r="CMH9709" s="45"/>
      <c r="CMI9709" s="45"/>
      <c r="CMJ9709" s="45"/>
      <c r="CMK9709" s="45"/>
      <c r="CML9709" s="45"/>
      <c r="CMM9709" s="45"/>
      <c r="CMN9709" s="45"/>
      <c r="CMO9709" s="45"/>
      <c r="CMP9709" s="45"/>
      <c r="CMQ9709" s="45"/>
      <c r="CMR9709" s="45"/>
      <c r="CMS9709" s="45"/>
      <c r="CMT9709" s="45"/>
      <c r="CMU9709" s="45"/>
      <c r="CMV9709" s="45"/>
      <c r="CMW9709" s="45"/>
      <c r="CMX9709" s="45"/>
      <c r="CMY9709" s="45"/>
      <c r="CMZ9709" s="45"/>
      <c r="CNA9709" s="45"/>
      <c r="CNB9709" s="45"/>
      <c r="CNC9709" s="45"/>
      <c r="CND9709" s="45"/>
      <c r="CNE9709" s="45"/>
      <c r="CNF9709" s="45"/>
      <c r="CNG9709" s="45"/>
      <c r="CNH9709" s="45"/>
      <c r="CNI9709" s="45"/>
      <c r="CNJ9709" s="45"/>
      <c r="CNK9709" s="45"/>
      <c r="CNL9709" s="45"/>
      <c r="CNM9709" s="45"/>
      <c r="CNN9709" s="45"/>
      <c r="CNO9709" s="45"/>
      <c r="CNP9709" s="45"/>
      <c r="CNQ9709" s="45"/>
      <c r="CNR9709" s="45"/>
      <c r="CNS9709" s="45"/>
      <c r="CNT9709" s="45"/>
      <c r="CNU9709" s="45"/>
      <c r="CNV9709" s="45"/>
      <c r="CNW9709" s="45"/>
      <c r="CNX9709" s="45"/>
      <c r="CNY9709" s="45"/>
      <c r="CNZ9709" s="45"/>
      <c r="COA9709" s="45"/>
      <c r="COB9709" s="45"/>
      <c r="COC9709" s="45"/>
      <c r="COD9709" s="45"/>
      <c r="COE9709" s="45"/>
      <c r="COF9709" s="45"/>
      <c r="COG9709" s="45"/>
      <c r="COH9709" s="45"/>
      <c r="COI9709" s="45"/>
      <c r="COJ9709" s="45"/>
      <c r="COK9709" s="45"/>
      <c r="COL9709" s="45"/>
      <c r="COM9709" s="45"/>
      <c r="CON9709" s="45"/>
      <c r="COO9709" s="45"/>
      <c r="COP9709" s="45"/>
      <c r="COQ9709" s="45"/>
      <c r="COR9709" s="45"/>
      <c r="COS9709" s="45"/>
      <c r="COT9709" s="45"/>
      <c r="COU9709" s="45"/>
      <c r="COV9709" s="45"/>
      <c r="COW9709" s="45"/>
      <c r="COX9709" s="45"/>
      <c r="COY9709" s="45"/>
      <c r="COZ9709" s="45"/>
      <c r="CPA9709" s="45"/>
      <c r="CPB9709" s="45"/>
      <c r="CPC9709" s="45"/>
      <c r="CPD9709" s="45"/>
      <c r="CPE9709" s="45"/>
      <c r="CPF9709" s="45"/>
      <c r="CPG9709" s="45"/>
      <c r="CPH9709" s="45"/>
      <c r="CPI9709" s="45"/>
      <c r="CPJ9709" s="45"/>
      <c r="CPK9709" s="45"/>
      <c r="CPL9709" s="45"/>
      <c r="CPM9709" s="45"/>
      <c r="CPN9709" s="45"/>
      <c r="CPO9709" s="45"/>
      <c r="CPP9709" s="45"/>
      <c r="CPQ9709" s="45"/>
      <c r="CPR9709" s="45"/>
      <c r="CPS9709" s="45"/>
      <c r="CPT9709" s="45"/>
      <c r="CPU9709" s="45"/>
      <c r="CPV9709" s="45"/>
      <c r="CPW9709" s="45"/>
      <c r="CPX9709" s="45"/>
      <c r="CPY9709" s="45"/>
      <c r="CPZ9709" s="45"/>
      <c r="CQA9709" s="45"/>
      <c r="CQB9709" s="45"/>
      <c r="CQC9709" s="45"/>
      <c r="CQD9709" s="45"/>
      <c r="CQE9709" s="45"/>
      <c r="CQF9709" s="45"/>
      <c r="CQG9709" s="45"/>
      <c r="CQH9709" s="45"/>
      <c r="CQI9709" s="45"/>
      <c r="CQJ9709" s="45"/>
      <c r="CQK9709" s="45"/>
      <c r="CQL9709" s="45"/>
      <c r="CQM9709" s="45"/>
      <c r="CQN9709" s="45"/>
      <c r="CQO9709" s="45"/>
      <c r="CQP9709" s="45"/>
      <c r="CQQ9709" s="45"/>
      <c r="CQR9709" s="45"/>
      <c r="CQS9709" s="45"/>
      <c r="CQT9709" s="45"/>
      <c r="CQU9709" s="45"/>
      <c r="CQV9709" s="45"/>
      <c r="CQW9709" s="45"/>
      <c r="CQX9709" s="45"/>
      <c r="CQY9709" s="45"/>
      <c r="CQZ9709" s="45"/>
      <c r="CRA9709" s="45"/>
      <c r="CRB9709" s="45"/>
      <c r="CRC9709" s="45"/>
      <c r="CRD9709" s="45"/>
      <c r="CRE9709" s="45"/>
      <c r="CRF9709" s="45"/>
      <c r="CRG9709" s="45"/>
      <c r="CRH9709" s="45"/>
      <c r="CRI9709" s="45"/>
      <c r="CRJ9709" s="45"/>
      <c r="CRK9709" s="45"/>
      <c r="CRL9709" s="45"/>
      <c r="CRM9709" s="45"/>
      <c r="CRN9709" s="45"/>
      <c r="CRO9709" s="45"/>
      <c r="CRP9709" s="45"/>
      <c r="CRQ9709" s="45"/>
      <c r="CRR9709" s="45"/>
      <c r="CRS9709" s="45"/>
      <c r="CRT9709" s="45"/>
      <c r="CRU9709" s="45"/>
      <c r="CRV9709" s="45"/>
      <c r="CRW9709" s="45"/>
      <c r="CRX9709" s="45"/>
      <c r="CRY9709" s="45"/>
      <c r="CRZ9709" s="45"/>
      <c r="CSA9709" s="45"/>
      <c r="CSB9709" s="45"/>
      <c r="CSC9709" s="45"/>
      <c r="CSD9709" s="45"/>
      <c r="CSE9709" s="45"/>
      <c r="CSF9709" s="45"/>
      <c r="CSG9709" s="45"/>
      <c r="CSH9709" s="45"/>
      <c r="CSI9709" s="45"/>
      <c r="CSJ9709" s="45"/>
      <c r="CSK9709" s="45"/>
      <c r="CSL9709" s="45"/>
      <c r="CSM9709" s="45"/>
      <c r="CSN9709" s="45"/>
      <c r="CSO9709" s="45"/>
      <c r="CSP9709" s="45"/>
      <c r="CSQ9709" s="45"/>
      <c r="CSR9709" s="45"/>
      <c r="CSS9709" s="45"/>
      <c r="CST9709" s="45"/>
      <c r="CSU9709" s="45"/>
      <c r="CSV9709" s="45"/>
      <c r="CSW9709" s="45"/>
      <c r="CSX9709" s="45"/>
      <c r="CSY9709" s="45"/>
      <c r="CSZ9709" s="45"/>
      <c r="CTA9709" s="45"/>
      <c r="CTB9709" s="45"/>
      <c r="CTC9709" s="45"/>
      <c r="CTD9709" s="45"/>
      <c r="CTE9709" s="45"/>
      <c r="CTF9709" s="45"/>
      <c r="CTG9709" s="45"/>
      <c r="CTH9709" s="45"/>
      <c r="CTI9709" s="45"/>
      <c r="CTJ9709" s="45"/>
      <c r="CTK9709" s="45"/>
      <c r="CTL9709" s="45"/>
      <c r="CTM9709" s="45"/>
      <c r="CTN9709" s="45"/>
      <c r="CTO9709" s="45"/>
      <c r="CTP9709" s="45"/>
      <c r="CTQ9709" s="45"/>
      <c r="CTR9709" s="45"/>
      <c r="CTS9709" s="45"/>
      <c r="CTT9709" s="45"/>
      <c r="CTU9709" s="45"/>
      <c r="CTV9709" s="45"/>
      <c r="CTW9709" s="45"/>
      <c r="CTX9709" s="45"/>
      <c r="CTY9709" s="45"/>
      <c r="CTZ9709" s="45"/>
      <c r="CUA9709" s="45"/>
      <c r="CUB9709" s="45"/>
      <c r="CUC9709" s="45"/>
      <c r="CUD9709" s="45"/>
      <c r="CUE9709" s="45"/>
      <c r="CUF9709" s="45"/>
      <c r="CUG9709" s="45"/>
      <c r="CUH9709" s="45"/>
      <c r="CUI9709" s="45"/>
      <c r="CUJ9709" s="45"/>
      <c r="CUK9709" s="45"/>
      <c r="CUL9709" s="45"/>
      <c r="CUM9709" s="45"/>
      <c r="CUN9709" s="45"/>
      <c r="CUO9709" s="45"/>
      <c r="CUP9709" s="45"/>
      <c r="CUQ9709" s="45"/>
      <c r="CUR9709" s="45"/>
      <c r="CUS9709" s="45"/>
      <c r="CUT9709" s="45"/>
      <c r="CUU9709" s="45"/>
      <c r="CUV9709" s="45"/>
      <c r="CUW9709" s="45"/>
      <c r="CUX9709" s="45"/>
      <c r="CUY9709" s="45"/>
      <c r="CUZ9709" s="45"/>
      <c r="CVA9709" s="45"/>
      <c r="CVB9709" s="45"/>
      <c r="CVC9709" s="45"/>
      <c r="CVD9709" s="45"/>
      <c r="CVE9709" s="45"/>
      <c r="CVF9709" s="45"/>
      <c r="CVG9709" s="45"/>
      <c r="CVH9709" s="45"/>
      <c r="CVI9709" s="45"/>
      <c r="CVJ9709" s="45"/>
      <c r="CVK9709" s="45"/>
      <c r="CVL9709" s="45"/>
      <c r="CVM9709" s="45"/>
      <c r="CVN9709" s="45"/>
      <c r="CVO9709" s="45"/>
      <c r="CVP9709" s="45"/>
      <c r="CVQ9709" s="45"/>
      <c r="CVR9709" s="45"/>
      <c r="CVS9709" s="45"/>
      <c r="CVT9709" s="45"/>
      <c r="CVU9709" s="45"/>
      <c r="CVV9709" s="45"/>
      <c r="CVW9709" s="45"/>
      <c r="CVX9709" s="45"/>
      <c r="CVY9709" s="45"/>
      <c r="CVZ9709" s="45"/>
      <c r="CWA9709" s="45"/>
      <c r="CWB9709" s="45"/>
      <c r="CWC9709" s="45"/>
      <c r="CWD9709" s="45"/>
      <c r="CWE9709" s="45"/>
      <c r="CWF9709" s="45"/>
      <c r="CWG9709" s="45"/>
      <c r="CWH9709" s="45"/>
      <c r="CWI9709" s="45"/>
      <c r="CWJ9709" s="45"/>
      <c r="CWK9709" s="45"/>
      <c r="CWL9709" s="45"/>
      <c r="CWM9709" s="45"/>
      <c r="CWN9709" s="45"/>
      <c r="CWO9709" s="45"/>
      <c r="CWP9709" s="45"/>
      <c r="CWQ9709" s="45"/>
      <c r="CWR9709" s="45"/>
      <c r="CWS9709" s="45"/>
      <c r="CWT9709" s="45"/>
      <c r="CWU9709" s="45"/>
      <c r="CWV9709" s="45"/>
      <c r="CWW9709" s="45"/>
      <c r="CWX9709" s="45"/>
      <c r="CWY9709" s="45"/>
      <c r="CWZ9709" s="45"/>
      <c r="CXA9709" s="45"/>
      <c r="CXB9709" s="45"/>
      <c r="CXC9709" s="45"/>
      <c r="CXD9709" s="45"/>
      <c r="CXE9709" s="45"/>
      <c r="CXF9709" s="45"/>
      <c r="CXG9709" s="45"/>
      <c r="CXH9709" s="45"/>
      <c r="CXI9709" s="45"/>
      <c r="CXJ9709" s="45"/>
      <c r="CXK9709" s="45"/>
      <c r="CXL9709" s="45"/>
      <c r="CXM9709" s="45"/>
      <c r="CXN9709" s="45"/>
      <c r="CXO9709" s="45"/>
      <c r="CXP9709" s="45"/>
      <c r="CXQ9709" s="45"/>
      <c r="CXR9709" s="45"/>
      <c r="CXS9709" s="45"/>
      <c r="CXT9709" s="45"/>
      <c r="CXU9709" s="45"/>
      <c r="CXV9709" s="45"/>
      <c r="CXW9709" s="45"/>
      <c r="CXX9709" s="45"/>
      <c r="CXY9709" s="45"/>
      <c r="CXZ9709" s="45"/>
      <c r="CYA9709" s="45"/>
      <c r="CYB9709" s="45"/>
      <c r="CYC9709" s="45"/>
      <c r="CYD9709" s="45"/>
      <c r="CYE9709" s="45"/>
      <c r="CYF9709" s="45"/>
      <c r="CYG9709" s="45"/>
      <c r="CYH9709" s="45"/>
      <c r="CYI9709" s="45"/>
      <c r="CYJ9709" s="45"/>
      <c r="CYK9709" s="45"/>
      <c r="CYL9709" s="45"/>
      <c r="CYM9709" s="45"/>
      <c r="CYN9709" s="45"/>
      <c r="CYO9709" s="45"/>
      <c r="CYP9709" s="45"/>
      <c r="CYQ9709" s="45"/>
      <c r="CYR9709" s="45"/>
      <c r="CYS9709" s="45"/>
      <c r="CYT9709" s="45"/>
      <c r="CYU9709" s="45"/>
      <c r="CYV9709" s="45"/>
      <c r="CYW9709" s="45"/>
      <c r="CYX9709" s="45"/>
      <c r="CYY9709" s="45"/>
      <c r="CYZ9709" s="45"/>
      <c r="CZA9709" s="45"/>
      <c r="CZB9709" s="45"/>
      <c r="CZC9709" s="45"/>
      <c r="CZD9709" s="45"/>
      <c r="CZE9709" s="45"/>
      <c r="CZF9709" s="45"/>
      <c r="CZG9709" s="45"/>
      <c r="CZH9709" s="45"/>
      <c r="CZI9709" s="45"/>
      <c r="CZJ9709" s="45"/>
      <c r="CZK9709" s="45"/>
      <c r="CZL9709" s="45"/>
      <c r="CZM9709" s="45"/>
      <c r="CZN9709" s="45"/>
      <c r="CZO9709" s="45"/>
      <c r="CZP9709" s="45"/>
      <c r="CZQ9709" s="45"/>
      <c r="CZR9709" s="45"/>
      <c r="CZS9709" s="45"/>
      <c r="CZT9709" s="45"/>
      <c r="CZU9709" s="45"/>
      <c r="CZV9709" s="45"/>
      <c r="CZW9709" s="45"/>
      <c r="CZX9709" s="45"/>
      <c r="CZY9709" s="45"/>
      <c r="CZZ9709" s="45"/>
      <c r="DAA9709" s="45"/>
      <c r="DAB9709" s="45"/>
      <c r="DAC9709" s="45"/>
      <c r="DAD9709" s="45"/>
      <c r="DAE9709" s="45"/>
      <c r="DAF9709" s="45"/>
      <c r="DAG9709" s="45"/>
      <c r="DAH9709" s="45"/>
      <c r="DAI9709" s="45"/>
      <c r="DAJ9709" s="45"/>
      <c r="DAK9709" s="45"/>
      <c r="DAL9709" s="45"/>
      <c r="DAM9709" s="45"/>
      <c r="DAN9709" s="45"/>
      <c r="DAO9709" s="45"/>
      <c r="DAP9709" s="45"/>
      <c r="DAQ9709" s="45"/>
      <c r="DAR9709" s="45"/>
      <c r="DAS9709" s="45"/>
      <c r="DAT9709" s="45"/>
      <c r="DAU9709" s="45"/>
      <c r="DAV9709" s="45"/>
      <c r="DAW9709" s="45"/>
      <c r="DAX9709" s="45"/>
      <c r="DAY9709" s="45"/>
      <c r="DAZ9709" s="45"/>
      <c r="DBA9709" s="45"/>
      <c r="DBB9709" s="45"/>
      <c r="DBC9709" s="45"/>
      <c r="DBD9709" s="45"/>
      <c r="DBE9709" s="45"/>
      <c r="DBF9709" s="45"/>
      <c r="DBG9709" s="45"/>
      <c r="DBH9709" s="45"/>
      <c r="DBI9709" s="45"/>
      <c r="DBJ9709" s="45"/>
      <c r="DBK9709" s="45"/>
      <c r="DBL9709" s="45"/>
      <c r="DBM9709" s="45"/>
      <c r="DBN9709" s="45"/>
      <c r="DBO9709" s="45"/>
      <c r="DBP9709" s="45"/>
      <c r="DBQ9709" s="45"/>
      <c r="DBR9709" s="45"/>
      <c r="DBS9709" s="45"/>
      <c r="DBT9709" s="45"/>
      <c r="DBU9709" s="45"/>
      <c r="DBV9709" s="45"/>
      <c r="DBW9709" s="45"/>
      <c r="DBX9709" s="45"/>
      <c r="DBY9709" s="45"/>
      <c r="DBZ9709" s="45"/>
      <c r="DCA9709" s="45"/>
      <c r="DCB9709" s="45"/>
      <c r="DCC9709" s="45"/>
      <c r="DCD9709" s="45"/>
      <c r="DCE9709" s="45"/>
      <c r="DCF9709" s="45"/>
      <c r="DCG9709" s="45"/>
      <c r="DCH9709" s="45"/>
      <c r="DCI9709" s="45"/>
      <c r="DCJ9709" s="45"/>
      <c r="DCK9709" s="45"/>
      <c r="DCL9709" s="45"/>
      <c r="DCM9709" s="45"/>
      <c r="DCN9709" s="45"/>
      <c r="DCO9709" s="45"/>
      <c r="DCP9709" s="45"/>
      <c r="DCQ9709" s="45"/>
      <c r="DCR9709" s="45"/>
      <c r="DCS9709" s="45"/>
      <c r="DCT9709" s="45"/>
      <c r="DCU9709" s="45"/>
      <c r="DCV9709" s="45"/>
      <c r="DCW9709" s="45"/>
      <c r="DCX9709" s="45"/>
      <c r="DCY9709" s="45"/>
      <c r="DCZ9709" s="45"/>
      <c r="DDA9709" s="45"/>
      <c r="DDB9709" s="45"/>
      <c r="DDC9709" s="45"/>
      <c r="DDD9709" s="45"/>
      <c r="DDE9709" s="45"/>
      <c r="DDF9709" s="45"/>
      <c r="DDG9709" s="45"/>
      <c r="DDH9709" s="45"/>
      <c r="DDI9709" s="45"/>
      <c r="DDJ9709" s="45"/>
      <c r="DDK9709" s="45"/>
      <c r="DDL9709" s="45"/>
      <c r="DDM9709" s="45"/>
      <c r="DDN9709" s="45"/>
      <c r="DDO9709" s="45"/>
      <c r="DDP9709" s="45"/>
      <c r="DDQ9709" s="45"/>
      <c r="DDR9709" s="45"/>
      <c r="DDS9709" s="45"/>
      <c r="DDT9709" s="45"/>
      <c r="DDU9709" s="45"/>
      <c r="DDV9709" s="45"/>
      <c r="DDW9709" s="45"/>
      <c r="DDX9709" s="45"/>
      <c r="DDY9709" s="45"/>
      <c r="DDZ9709" s="45"/>
      <c r="DEA9709" s="45"/>
      <c r="DEB9709" s="45"/>
      <c r="DEC9709" s="45"/>
      <c r="DED9709" s="45"/>
      <c r="DEE9709" s="45"/>
      <c r="DEF9709" s="45"/>
      <c r="DEG9709" s="45"/>
      <c r="DEH9709" s="45"/>
      <c r="DEI9709" s="45"/>
      <c r="DEJ9709" s="45"/>
      <c r="DEK9709" s="45"/>
      <c r="DEL9709" s="45"/>
      <c r="DEM9709" s="45"/>
      <c r="DEN9709" s="45"/>
      <c r="DEO9709" s="45"/>
      <c r="DEP9709" s="45"/>
      <c r="DEQ9709" s="45"/>
      <c r="DER9709" s="45"/>
      <c r="DES9709" s="45"/>
      <c r="DET9709" s="45"/>
      <c r="DEU9709" s="45"/>
      <c r="DEV9709" s="45"/>
      <c r="DEW9709" s="45"/>
      <c r="DEX9709" s="45"/>
      <c r="DEY9709" s="45"/>
      <c r="DEZ9709" s="45"/>
      <c r="DFA9709" s="45"/>
      <c r="DFB9709" s="45"/>
      <c r="DFC9709" s="45"/>
      <c r="DFD9709" s="45"/>
      <c r="DFE9709" s="45"/>
      <c r="DFF9709" s="45"/>
      <c r="DFG9709" s="45"/>
      <c r="DFH9709" s="45"/>
      <c r="DFI9709" s="45"/>
      <c r="DFJ9709" s="45"/>
      <c r="DFK9709" s="45"/>
      <c r="DFL9709" s="45"/>
      <c r="DFM9709" s="45"/>
      <c r="DFN9709" s="45"/>
      <c r="DFO9709" s="45"/>
      <c r="DFP9709" s="45"/>
      <c r="DFQ9709" s="45"/>
      <c r="DFR9709" s="45"/>
      <c r="DFS9709" s="45"/>
      <c r="DFT9709" s="45"/>
      <c r="DFU9709" s="45"/>
      <c r="DFV9709" s="45"/>
      <c r="DFW9709" s="45"/>
      <c r="DFX9709" s="45"/>
      <c r="DFY9709" s="45"/>
      <c r="DFZ9709" s="45"/>
      <c r="DGA9709" s="45"/>
      <c r="DGB9709" s="45"/>
      <c r="DGC9709" s="45"/>
      <c r="DGD9709" s="45"/>
      <c r="DGE9709" s="45"/>
      <c r="DGF9709" s="45"/>
      <c r="DGG9709" s="45"/>
      <c r="DGH9709" s="45"/>
      <c r="DGI9709" s="45"/>
      <c r="DGJ9709" s="45"/>
      <c r="DGK9709" s="45"/>
      <c r="DGL9709" s="45"/>
      <c r="DGM9709" s="45"/>
      <c r="DGN9709" s="45"/>
      <c r="DGO9709" s="45"/>
      <c r="DGP9709" s="45"/>
      <c r="DGQ9709" s="45"/>
      <c r="DGR9709" s="45"/>
      <c r="DGS9709" s="45"/>
      <c r="DGT9709" s="45"/>
      <c r="DGU9709" s="45"/>
      <c r="DGV9709" s="45"/>
      <c r="DGW9709" s="45"/>
      <c r="DGX9709" s="45"/>
      <c r="DGY9709" s="45"/>
      <c r="DGZ9709" s="45"/>
      <c r="DHA9709" s="45"/>
      <c r="DHB9709" s="45"/>
      <c r="DHC9709" s="45"/>
      <c r="DHD9709" s="45"/>
      <c r="DHE9709" s="45"/>
      <c r="DHF9709" s="45"/>
      <c r="DHG9709" s="45"/>
      <c r="DHH9709" s="45"/>
      <c r="DHI9709" s="45"/>
      <c r="DHJ9709" s="45"/>
      <c r="DHK9709" s="45"/>
      <c r="DHL9709" s="45"/>
      <c r="DHM9709" s="45"/>
      <c r="DHN9709" s="45"/>
      <c r="DHO9709" s="45"/>
      <c r="DHP9709" s="45"/>
      <c r="DHQ9709" s="45"/>
      <c r="DHR9709" s="45"/>
      <c r="DHS9709" s="45"/>
      <c r="DHT9709" s="45"/>
      <c r="DHU9709" s="45"/>
      <c r="DHV9709" s="45"/>
      <c r="DHW9709" s="45"/>
      <c r="DHX9709" s="45"/>
      <c r="DHY9709" s="45"/>
      <c r="DHZ9709" s="45"/>
      <c r="DIA9709" s="45"/>
      <c r="DIB9709" s="45"/>
      <c r="DIC9709" s="45"/>
      <c r="DID9709" s="45"/>
      <c r="DIE9709" s="45"/>
      <c r="DIF9709" s="45"/>
      <c r="DIG9709" s="45"/>
      <c r="DIH9709" s="45"/>
      <c r="DII9709" s="45"/>
      <c r="DIJ9709" s="45"/>
      <c r="DIK9709" s="45"/>
      <c r="DIL9709" s="45"/>
      <c r="DIM9709" s="45"/>
      <c r="DIN9709" s="45"/>
      <c r="DIO9709" s="45"/>
      <c r="DIP9709" s="45"/>
      <c r="DIQ9709" s="45"/>
      <c r="DIR9709" s="45"/>
      <c r="DIS9709" s="45"/>
      <c r="DIT9709" s="45"/>
      <c r="DIU9709" s="45"/>
      <c r="DIV9709" s="45"/>
      <c r="DIW9709" s="45"/>
      <c r="DIX9709" s="45"/>
      <c r="DIY9709" s="45"/>
      <c r="DIZ9709" s="45"/>
      <c r="DJA9709" s="45"/>
      <c r="DJB9709" s="45"/>
      <c r="DJC9709" s="45"/>
      <c r="DJD9709" s="45"/>
      <c r="DJE9709" s="45"/>
      <c r="DJF9709" s="45"/>
      <c r="DJG9709" s="45"/>
      <c r="DJH9709" s="45"/>
      <c r="DJI9709" s="45"/>
      <c r="DJJ9709" s="45"/>
      <c r="DJK9709" s="45"/>
      <c r="DJL9709" s="45"/>
      <c r="DJM9709" s="45"/>
      <c r="DJN9709" s="45"/>
      <c r="DJO9709" s="45"/>
      <c r="DJP9709" s="45"/>
      <c r="DJQ9709" s="45"/>
      <c r="DJR9709" s="45"/>
      <c r="DJS9709" s="45"/>
      <c r="DJT9709" s="45"/>
      <c r="DJU9709" s="45"/>
      <c r="DJV9709" s="45"/>
      <c r="DJW9709" s="45"/>
      <c r="DJX9709" s="45"/>
      <c r="DJY9709" s="45"/>
      <c r="DJZ9709" s="45"/>
      <c r="DKA9709" s="45"/>
      <c r="DKB9709" s="45"/>
      <c r="DKC9709" s="45"/>
      <c r="DKD9709" s="45"/>
      <c r="DKE9709" s="45"/>
      <c r="DKF9709" s="45"/>
      <c r="DKG9709" s="45"/>
      <c r="DKH9709" s="45"/>
      <c r="DKI9709" s="45"/>
      <c r="DKJ9709" s="45"/>
      <c r="DKK9709" s="45"/>
      <c r="DKL9709" s="45"/>
      <c r="DKM9709" s="45"/>
      <c r="DKN9709" s="45"/>
      <c r="DKO9709" s="45"/>
      <c r="DKP9709" s="45"/>
      <c r="DKQ9709" s="45"/>
      <c r="DKR9709" s="45"/>
      <c r="DKS9709" s="45"/>
      <c r="DKT9709" s="45"/>
      <c r="DKU9709" s="45"/>
      <c r="DKV9709" s="45"/>
      <c r="DKW9709" s="45"/>
      <c r="DKX9709" s="45"/>
      <c r="DKY9709" s="45"/>
      <c r="DKZ9709" s="45"/>
      <c r="DLA9709" s="45"/>
      <c r="DLB9709" s="45"/>
      <c r="DLC9709" s="45"/>
      <c r="DLD9709" s="45"/>
      <c r="DLE9709" s="45"/>
      <c r="DLF9709" s="45"/>
      <c r="DLG9709" s="45"/>
      <c r="DLH9709" s="45"/>
      <c r="DLI9709" s="45"/>
      <c r="DLJ9709" s="45"/>
      <c r="DLK9709" s="45"/>
      <c r="DLL9709" s="45"/>
      <c r="DLM9709" s="45"/>
      <c r="DLN9709" s="45"/>
      <c r="DLO9709" s="45"/>
      <c r="DLP9709" s="45"/>
      <c r="DLQ9709" s="45"/>
      <c r="DLR9709" s="45"/>
      <c r="DLS9709" s="45"/>
      <c r="DLT9709" s="45"/>
      <c r="DLU9709" s="45"/>
      <c r="DLV9709" s="45"/>
      <c r="DLW9709" s="45"/>
      <c r="DLX9709" s="45"/>
      <c r="DLY9709" s="45"/>
      <c r="DLZ9709" s="45"/>
      <c r="DMA9709" s="45"/>
      <c r="DMB9709" s="45"/>
      <c r="DMC9709" s="45"/>
      <c r="DMD9709" s="45"/>
      <c r="DME9709" s="45"/>
      <c r="DMF9709" s="45"/>
      <c r="DMG9709" s="45"/>
      <c r="DMH9709" s="45"/>
      <c r="DMI9709" s="45"/>
      <c r="DMJ9709" s="45"/>
      <c r="DMK9709" s="45"/>
      <c r="DML9709" s="45"/>
      <c r="DMM9709" s="45"/>
      <c r="DMN9709" s="45"/>
      <c r="DMO9709" s="45"/>
      <c r="DMP9709" s="45"/>
      <c r="DMQ9709" s="45"/>
      <c r="DMR9709" s="45"/>
      <c r="DMS9709" s="45"/>
      <c r="DMT9709" s="45"/>
      <c r="DMU9709" s="45"/>
      <c r="DMV9709" s="45"/>
      <c r="DMW9709" s="45"/>
      <c r="DMX9709" s="45"/>
      <c r="DMY9709" s="45"/>
      <c r="DMZ9709" s="45"/>
      <c r="DNA9709" s="45"/>
      <c r="DNB9709" s="45"/>
      <c r="DNC9709" s="45"/>
      <c r="DND9709" s="45"/>
      <c r="DNE9709" s="45"/>
      <c r="DNF9709" s="45"/>
      <c r="DNG9709" s="45"/>
      <c r="DNH9709" s="45"/>
      <c r="DNI9709" s="45"/>
      <c r="DNJ9709" s="45"/>
      <c r="DNK9709" s="45"/>
      <c r="DNL9709" s="45"/>
      <c r="DNM9709" s="45"/>
      <c r="DNN9709" s="45"/>
      <c r="DNO9709" s="45"/>
      <c r="DNP9709" s="45"/>
      <c r="DNQ9709" s="45"/>
      <c r="DNR9709" s="45"/>
      <c r="DNS9709" s="45"/>
      <c r="DNT9709" s="45"/>
      <c r="DNU9709" s="45"/>
      <c r="DNV9709" s="45"/>
      <c r="DNW9709" s="45"/>
      <c r="DNX9709" s="45"/>
      <c r="DNY9709" s="45"/>
      <c r="DNZ9709" s="45"/>
      <c r="DOA9709" s="45"/>
      <c r="DOB9709" s="45"/>
      <c r="DOC9709" s="45"/>
      <c r="DOD9709" s="45"/>
      <c r="DOE9709" s="45"/>
      <c r="DOF9709" s="45"/>
      <c r="DOG9709" s="45"/>
      <c r="DOH9709" s="45"/>
      <c r="DOI9709" s="45"/>
      <c r="DOJ9709" s="45"/>
      <c r="DOK9709" s="45"/>
      <c r="DOL9709" s="45"/>
      <c r="DOM9709" s="45"/>
      <c r="DON9709" s="45"/>
      <c r="DOO9709" s="45"/>
      <c r="DOP9709" s="45"/>
      <c r="DOQ9709" s="45"/>
      <c r="DOR9709" s="45"/>
      <c r="DOS9709" s="45"/>
      <c r="DOT9709" s="45"/>
      <c r="DOU9709" s="45"/>
      <c r="DOV9709" s="45"/>
      <c r="DOW9709" s="45"/>
      <c r="DOX9709" s="45"/>
      <c r="DOY9709" s="45"/>
      <c r="DOZ9709" s="45"/>
      <c r="DPA9709" s="45"/>
      <c r="DPB9709" s="45"/>
      <c r="DPC9709" s="45"/>
      <c r="DPD9709" s="45"/>
      <c r="DPE9709" s="45"/>
      <c r="DPF9709" s="45"/>
      <c r="DPG9709" s="45"/>
      <c r="DPH9709" s="45"/>
      <c r="DPI9709" s="45"/>
      <c r="DPJ9709" s="45"/>
      <c r="DPK9709" s="45"/>
      <c r="DPL9709" s="45"/>
      <c r="DPM9709" s="45"/>
      <c r="DPN9709" s="45"/>
      <c r="DPO9709" s="45"/>
      <c r="DPP9709" s="45"/>
      <c r="DPQ9709" s="45"/>
      <c r="DPR9709" s="45"/>
      <c r="DPS9709" s="45"/>
      <c r="DPT9709" s="45"/>
      <c r="DPU9709" s="45"/>
      <c r="DPV9709" s="45"/>
      <c r="DPW9709" s="45"/>
      <c r="DPX9709" s="45"/>
      <c r="DPY9709" s="45"/>
      <c r="DPZ9709" s="45"/>
      <c r="DQA9709" s="45"/>
      <c r="DQB9709" s="45"/>
      <c r="DQC9709" s="45"/>
      <c r="DQD9709" s="45"/>
      <c r="DQE9709" s="45"/>
      <c r="DQF9709" s="45"/>
      <c r="DQG9709" s="45"/>
      <c r="DQH9709" s="45"/>
      <c r="DQI9709" s="45"/>
      <c r="DQJ9709" s="45"/>
      <c r="DQK9709" s="45"/>
      <c r="DQL9709" s="45"/>
      <c r="DQM9709" s="45"/>
      <c r="DQN9709" s="45"/>
      <c r="DQO9709" s="45"/>
      <c r="DQP9709" s="45"/>
      <c r="DQQ9709" s="45"/>
      <c r="DQR9709" s="45"/>
      <c r="DQS9709" s="45"/>
      <c r="DQT9709" s="45"/>
      <c r="DQU9709" s="45"/>
      <c r="DQV9709" s="45"/>
      <c r="DQW9709" s="45"/>
      <c r="DQX9709" s="45"/>
      <c r="DQY9709" s="45"/>
      <c r="DQZ9709" s="45"/>
      <c r="DRA9709" s="45"/>
      <c r="DRB9709" s="45"/>
      <c r="DRC9709" s="45"/>
      <c r="DRD9709" s="45"/>
      <c r="DRE9709" s="45"/>
      <c r="DRF9709" s="45"/>
      <c r="DRG9709" s="45"/>
      <c r="DRH9709" s="45"/>
      <c r="DRI9709" s="45"/>
      <c r="DRJ9709" s="45"/>
      <c r="DRK9709" s="45"/>
      <c r="DRL9709" s="45"/>
      <c r="DRM9709" s="45"/>
      <c r="DRN9709" s="45"/>
      <c r="DRO9709" s="45"/>
      <c r="DRP9709" s="45"/>
      <c r="DRQ9709" s="45"/>
      <c r="DRR9709" s="45"/>
      <c r="DRS9709" s="45"/>
      <c r="DRT9709" s="45"/>
      <c r="DRU9709" s="45"/>
      <c r="DRV9709" s="45"/>
      <c r="DRW9709" s="45"/>
      <c r="DRX9709" s="45"/>
      <c r="DRY9709" s="45"/>
      <c r="DRZ9709" s="45"/>
      <c r="DSA9709" s="45"/>
      <c r="DSB9709" s="45"/>
      <c r="DSC9709" s="45"/>
      <c r="DSD9709" s="45"/>
      <c r="DSE9709" s="45"/>
      <c r="DSF9709" s="45"/>
      <c r="DSG9709" s="45"/>
      <c r="DSH9709" s="45"/>
      <c r="DSI9709" s="45"/>
      <c r="DSJ9709" s="45"/>
      <c r="DSK9709" s="45"/>
      <c r="DSL9709" s="45"/>
      <c r="DSM9709" s="45"/>
      <c r="DSN9709" s="45"/>
      <c r="DSO9709" s="45"/>
      <c r="DSP9709" s="45"/>
      <c r="DSQ9709" s="45"/>
      <c r="DSR9709" s="45"/>
      <c r="DSS9709" s="45"/>
      <c r="DST9709" s="45"/>
      <c r="DSU9709" s="45"/>
      <c r="DSV9709" s="45"/>
      <c r="DSW9709" s="45"/>
      <c r="DSX9709" s="45"/>
      <c r="DSY9709" s="45"/>
      <c r="DSZ9709" s="45"/>
      <c r="DTA9709" s="45"/>
      <c r="DTB9709" s="45"/>
      <c r="DTC9709" s="45"/>
      <c r="DTD9709" s="45"/>
      <c r="DTE9709" s="45"/>
      <c r="DTF9709" s="45"/>
      <c r="DTG9709" s="45"/>
      <c r="DTH9709" s="45"/>
      <c r="DTI9709" s="45"/>
      <c r="DTJ9709" s="45"/>
      <c r="DTK9709" s="45"/>
      <c r="DTL9709" s="45"/>
      <c r="DTM9709" s="45"/>
      <c r="DTN9709" s="45"/>
      <c r="DTO9709" s="45"/>
      <c r="DTP9709" s="45"/>
      <c r="DTQ9709" s="45"/>
      <c r="DTR9709" s="45"/>
      <c r="DTS9709" s="45"/>
      <c r="DTT9709" s="45"/>
      <c r="DTU9709" s="45"/>
      <c r="DTV9709" s="45"/>
      <c r="DTW9709" s="45"/>
      <c r="DTX9709" s="45"/>
      <c r="DTY9709" s="45"/>
      <c r="DTZ9709" s="45"/>
      <c r="DUA9709" s="45"/>
      <c r="DUB9709" s="45"/>
      <c r="DUC9709" s="45"/>
      <c r="DUD9709" s="45"/>
      <c r="DUE9709" s="45"/>
      <c r="DUF9709" s="45"/>
      <c r="DUG9709" s="45"/>
      <c r="DUH9709" s="45"/>
      <c r="DUI9709" s="45"/>
      <c r="DUJ9709" s="45"/>
      <c r="DUK9709" s="45"/>
      <c r="DUL9709" s="45"/>
      <c r="DUM9709" s="45"/>
      <c r="DUN9709" s="45"/>
      <c r="DUO9709" s="45"/>
      <c r="DUP9709" s="45"/>
      <c r="DUQ9709" s="45"/>
      <c r="DUR9709" s="45"/>
      <c r="DUS9709" s="45"/>
      <c r="DUT9709" s="45"/>
      <c r="DUU9709" s="45"/>
      <c r="DUV9709" s="45"/>
      <c r="DUW9709" s="45"/>
      <c r="DUX9709" s="45"/>
      <c r="DUY9709" s="45"/>
      <c r="DUZ9709" s="45"/>
      <c r="DVA9709" s="45"/>
      <c r="DVB9709" s="45"/>
      <c r="DVC9709" s="45"/>
      <c r="DVD9709" s="45"/>
      <c r="DVE9709" s="45"/>
      <c r="DVF9709" s="45"/>
      <c r="DVG9709" s="45"/>
      <c r="DVH9709" s="45"/>
      <c r="DVI9709" s="45"/>
      <c r="DVJ9709" s="45"/>
      <c r="DVK9709" s="45"/>
      <c r="DVL9709" s="45"/>
      <c r="DVM9709" s="45"/>
      <c r="DVN9709" s="45"/>
      <c r="DVO9709" s="45"/>
      <c r="DVP9709" s="45"/>
      <c r="DVQ9709" s="45"/>
      <c r="DVR9709" s="45"/>
      <c r="DVS9709" s="45"/>
      <c r="DVT9709" s="45"/>
      <c r="DVU9709" s="45"/>
      <c r="DVV9709" s="45"/>
      <c r="DVW9709" s="45"/>
      <c r="DVX9709" s="45"/>
      <c r="DVY9709" s="45"/>
      <c r="DVZ9709" s="45"/>
      <c r="DWA9709" s="45"/>
      <c r="DWB9709" s="45"/>
      <c r="DWC9709" s="45"/>
      <c r="DWD9709" s="45"/>
      <c r="DWE9709" s="45"/>
      <c r="DWF9709" s="45"/>
      <c r="DWG9709" s="45"/>
      <c r="DWH9709" s="45"/>
      <c r="DWI9709" s="45"/>
      <c r="DWJ9709" s="45"/>
      <c r="DWK9709" s="45"/>
      <c r="DWL9709" s="45"/>
      <c r="DWM9709" s="45"/>
      <c r="DWN9709" s="45"/>
      <c r="DWO9709" s="45"/>
      <c r="DWP9709" s="45"/>
      <c r="DWQ9709" s="45"/>
      <c r="DWR9709" s="45"/>
      <c r="DWS9709" s="45"/>
      <c r="DWT9709" s="45"/>
      <c r="DWU9709" s="45"/>
      <c r="DWV9709" s="45"/>
      <c r="DWW9709" s="45"/>
      <c r="DWX9709" s="45"/>
      <c r="DWY9709" s="45"/>
      <c r="DWZ9709" s="45"/>
      <c r="DXA9709" s="45"/>
      <c r="DXB9709" s="45"/>
      <c r="DXC9709" s="45"/>
      <c r="DXD9709" s="45"/>
      <c r="DXE9709" s="45"/>
      <c r="DXF9709" s="45"/>
      <c r="DXG9709" s="45"/>
      <c r="DXH9709" s="45"/>
      <c r="DXI9709" s="45"/>
      <c r="DXJ9709" s="45"/>
      <c r="DXK9709" s="45"/>
      <c r="DXL9709" s="45"/>
      <c r="DXM9709" s="45"/>
      <c r="DXN9709" s="45"/>
      <c r="DXO9709" s="45"/>
      <c r="DXP9709" s="45"/>
      <c r="DXQ9709" s="45"/>
      <c r="DXR9709" s="45"/>
      <c r="DXS9709" s="45"/>
      <c r="DXT9709" s="45"/>
      <c r="DXU9709" s="45"/>
      <c r="DXV9709" s="45"/>
      <c r="DXW9709" s="45"/>
      <c r="DXX9709" s="45"/>
      <c r="DXY9709" s="45"/>
      <c r="DXZ9709" s="45"/>
      <c r="DYA9709" s="45"/>
      <c r="DYB9709" s="45"/>
      <c r="DYC9709" s="45"/>
      <c r="DYD9709" s="45"/>
      <c r="DYE9709" s="45"/>
      <c r="DYF9709" s="45"/>
      <c r="DYG9709" s="45"/>
      <c r="DYH9709" s="45"/>
      <c r="DYI9709" s="45"/>
      <c r="DYJ9709" s="45"/>
      <c r="DYK9709" s="45"/>
      <c r="DYL9709" s="45"/>
      <c r="DYM9709" s="45"/>
      <c r="DYN9709" s="45"/>
      <c r="DYO9709" s="45"/>
      <c r="DYP9709" s="45"/>
      <c r="DYQ9709" s="45"/>
      <c r="DYR9709" s="45"/>
      <c r="DYS9709" s="45"/>
      <c r="DYT9709" s="45"/>
      <c r="DYU9709" s="45"/>
      <c r="DYV9709" s="45"/>
      <c r="DYW9709" s="45"/>
      <c r="DYX9709" s="45"/>
      <c r="DYY9709" s="45"/>
      <c r="DYZ9709" s="45"/>
      <c r="DZA9709" s="45"/>
      <c r="DZB9709" s="45"/>
      <c r="DZC9709" s="45"/>
      <c r="DZD9709" s="45"/>
      <c r="DZE9709" s="45"/>
      <c r="DZF9709" s="45"/>
      <c r="DZG9709" s="45"/>
      <c r="DZH9709" s="45"/>
      <c r="DZI9709" s="45"/>
      <c r="DZJ9709" s="45"/>
      <c r="DZK9709" s="45"/>
      <c r="DZL9709" s="45"/>
      <c r="DZM9709" s="45"/>
      <c r="DZN9709" s="45"/>
      <c r="DZO9709" s="45"/>
      <c r="DZP9709" s="45"/>
      <c r="DZQ9709" s="45"/>
      <c r="DZR9709" s="45"/>
      <c r="DZS9709" s="45"/>
      <c r="DZT9709" s="45"/>
      <c r="DZU9709" s="45"/>
      <c r="DZV9709" s="45"/>
      <c r="DZW9709" s="45"/>
      <c r="DZX9709" s="45"/>
      <c r="DZY9709" s="45"/>
      <c r="DZZ9709" s="45"/>
      <c r="EAA9709" s="45"/>
      <c r="EAB9709" s="45"/>
      <c r="EAC9709" s="45"/>
      <c r="EAD9709" s="45"/>
      <c r="EAE9709" s="45"/>
      <c r="EAF9709" s="45"/>
      <c r="EAG9709" s="45"/>
      <c r="EAH9709" s="45"/>
      <c r="EAI9709" s="45"/>
      <c r="EAJ9709" s="45"/>
      <c r="EAK9709" s="45"/>
      <c r="EAL9709" s="45"/>
      <c r="EAM9709" s="45"/>
      <c r="EAN9709" s="45"/>
      <c r="EAO9709" s="45"/>
      <c r="EAP9709" s="45"/>
      <c r="EAQ9709" s="45"/>
      <c r="EAR9709" s="45"/>
      <c r="EAS9709" s="45"/>
      <c r="EAT9709" s="45"/>
      <c r="EAU9709" s="45"/>
      <c r="EAV9709" s="45"/>
      <c r="EAW9709" s="45"/>
      <c r="EAX9709" s="45"/>
      <c r="EAY9709" s="45"/>
      <c r="EAZ9709" s="45"/>
      <c r="EBA9709" s="45"/>
      <c r="EBB9709" s="45"/>
      <c r="EBC9709" s="45"/>
      <c r="EBD9709" s="45"/>
      <c r="EBE9709" s="45"/>
      <c r="EBF9709" s="45"/>
      <c r="EBG9709" s="45"/>
      <c r="EBH9709" s="45"/>
      <c r="EBI9709" s="45"/>
      <c r="EBJ9709" s="45"/>
      <c r="EBK9709" s="45"/>
      <c r="EBL9709" s="45"/>
      <c r="EBM9709" s="45"/>
      <c r="EBN9709" s="45"/>
      <c r="EBO9709" s="45"/>
      <c r="EBP9709" s="45"/>
      <c r="EBQ9709" s="45"/>
      <c r="EBR9709" s="45"/>
      <c r="EBS9709" s="45"/>
      <c r="EBT9709" s="45"/>
      <c r="EBU9709" s="45"/>
      <c r="EBV9709" s="45"/>
      <c r="EBW9709" s="45"/>
      <c r="EBX9709" s="45"/>
      <c r="EBY9709" s="45"/>
      <c r="EBZ9709" s="45"/>
      <c r="ECA9709" s="45"/>
      <c r="ECB9709" s="45"/>
      <c r="ECC9709" s="45"/>
      <c r="ECD9709" s="45"/>
      <c r="ECE9709" s="45"/>
      <c r="ECF9709" s="45"/>
      <c r="ECG9709" s="45"/>
      <c r="ECH9709" s="45"/>
      <c r="ECI9709" s="45"/>
      <c r="ECJ9709" s="45"/>
      <c r="ECK9709" s="45"/>
      <c r="ECL9709" s="45"/>
      <c r="ECM9709" s="45"/>
      <c r="ECN9709" s="45"/>
      <c r="ECO9709" s="45"/>
      <c r="ECP9709" s="45"/>
      <c r="ECQ9709" s="45"/>
      <c r="ECR9709" s="45"/>
      <c r="ECS9709" s="45"/>
      <c r="ECT9709" s="45"/>
      <c r="ECU9709" s="45"/>
      <c r="ECV9709" s="45"/>
      <c r="ECW9709" s="45"/>
      <c r="ECX9709" s="45"/>
      <c r="ECY9709" s="45"/>
      <c r="ECZ9709" s="45"/>
      <c r="EDA9709" s="45"/>
      <c r="EDB9709" s="45"/>
      <c r="EDC9709" s="45"/>
      <c r="EDD9709" s="45"/>
      <c r="EDE9709" s="45"/>
      <c r="EDF9709" s="45"/>
      <c r="EDG9709" s="45"/>
      <c r="EDH9709" s="45"/>
      <c r="EDI9709" s="45"/>
      <c r="EDJ9709" s="45"/>
      <c r="EDK9709" s="45"/>
      <c r="EDL9709" s="45"/>
      <c r="EDM9709" s="45"/>
      <c r="EDN9709" s="45"/>
      <c r="EDO9709" s="45"/>
      <c r="EDP9709" s="45"/>
      <c r="EDQ9709" s="45"/>
      <c r="EDR9709" s="45"/>
      <c r="EDS9709" s="45"/>
      <c r="EDT9709" s="45"/>
      <c r="EDU9709" s="45"/>
      <c r="EDV9709" s="45"/>
      <c r="EDW9709" s="45"/>
      <c r="EDX9709" s="45"/>
      <c r="EDY9709" s="45"/>
      <c r="EDZ9709" s="45"/>
      <c r="EEA9709" s="45"/>
      <c r="EEB9709" s="45"/>
      <c r="EEC9709" s="45"/>
      <c r="EED9709" s="45"/>
      <c r="EEE9709" s="45"/>
      <c r="EEF9709" s="45"/>
      <c r="EEG9709" s="45"/>
      <c r="EEH9709" s="45"/>
      <c r="EEI9709" s="45"/>
      <c r="EEJ9709" s="45"/>
      <c r="EEK9709" s="45"/>
      <c r="EEL9709" s="45"/>
      <c r="EEM9709" s="45"/>
      <c r="EEN9709" s="45"/>
      <c r="EEO9709" s="45"/>
      <c r="EEP9709" s="45"/>
      <c r="EEQ9709" s="45"/>
      <c r="EER9709" s="45"/>
      <c r="EES9709" s="45"/>
      <c r="EET9709" s="45"/>
      <c r="EEU9709" s="45"/>
      <c r="EEV9709" s="45"/>
      <c r="EEW9709" s="45"/>
      <c r="EEX9709" s="45"/>
      <c r="EEY9709" s="45"/>
      <c r="EEZ9709" s="45"/>
      <c r="EFA9709" s="45"/>
      <c r="EFB9709" s="45"/>
      <c r="EFC9709" s="45"/>
      <c r="EFD9709" s="45"/>
      <c r="EFE9709" s="45"/>
      <c r="EFF9709" s="45"/>
      <c r="EFG9709" s="45"/>
      <c r="EFH9709" s="45"/>
      <c r="EFI9709" s="45"/>
      <c r="EFJ9709" s="45"/>
      <c r="EFK9709" s="45"/>
      <c r="EFL9709" s="45"/>
      <c r="EFM9709" s="45"/>
      <c r="EFN9709" s="45"/>
      <c r="EFO9709" s="45"/>
      <c r="EFP9709" s="45"/>
      <c r="EFQ9709" s="45"/>
      <c r="EFR9709" s="45"/>
      <c r="EFS9709" s="45"/>
      <c r="EFT9709" s="45"/>
      <c r="EFU9709" s="45"/>
      <c r="EFV9709" s="45"/>
      <c r="EFW9709" s="45"/>
      <c r="EFX9709" s="45"/>
      <c r="EFY9709" s="45"/>
      <c r="EFZ9709" s="45"/>
      <c r="EGA9709" s="45"/>
      <c r="EGB9709" s="45"/>
      <c r="EGC9709" s="45"/>
      <c r="EGD9709" s="45"/>
      <c r="EGE9709" s="45"/>
      <c r="EGF9709" s="45"/>
      <c r="EGG9709" s="45"/>
      <c r="EGH9709" s="45"/>
      <c r="EGI9709" s="45"/>
      <c r="EGJ9709" s="45"/>
      <c r="EGK9709" s="45"/>
      <c r="EGL9709" s="45"/>
      <c r="EGM9709" s="45"/>
      <c r="EGN9709" s="45"/>
      <c r="EGO9709" s="45"/>
      <c r="EGP9709" s="45"/>
      <c r="EGQ9709" s="45"/>
      <c r="EGR9709" s="45"/>
      <c r="EGS9709" s="45"/>
      <c r="EGT9709" s="45"/>
      <c r="EGU9709" s="45"/>
      <c r="EGV9709" s="45"/>
      <c r="EGW9709" s="45"/>
      <c r="EGX9709" s="45"/>
      <c r="EGY9709" s="45"/>
      <c r="EGZ9709" s="45"/>
      <c r="EHA9709" s="45"/>
      <c r="EHB9709" s="45"/>
      <c r="EHC9709" s="45"/>
      <c r="EHD9709" s="45"/>
      <c r="EHE9709" s="45"/>
      <c r="EHF9709" s="45"/>
      <c r="EHG9709" s="45"/>
      <c r="EHH9709" s="45"/>
      <c r="EHI9709" s="45"/>
      <c r="EHJ9709" s="45"/>
      <c r="EHK9709" s="45"/>
      <c r="EHL9709" s="45"/>
      <c r="EHM9709" s="45"/>
      <c r="EHN9709" s="45"/>
      <c r="EHO9709" s="45"/>
      <c r="EHP9709" s="45"/>
      <c r="EHQ9709" s="45"/>
      <c r="EHR9709" s="45"/>
      <c r="EHS9709" s="45"/>
      <c r="EHT9709" s="45"/>
      <c r="EHU9709" s="45"/>
      <c r="EHV9709" s="45"/>
      <c r="EHW9709" s="45"/>
      <c r="EHX9709" s="45"/>
      <c r="EHY9709" s="45"/>
      <c r="EHZ9709" s="45"/>
      <c r="EIA9709" s="45"/>
      <c r="EIB9709" s="45"/>
      <c r="EIC9709" s="45"/>
      <c r="EID9709" s="45"/>
      <c r="EIE9709" s="45"/>
      <c r="EIF9709" s="45"/>
      <c r="EIG9709" s="45"/>
      <c r="EIH9709" s="45"/>
      <c r="EII9709" s="45"/>
      <c r="EIJ9709" s="45"/>
      <c r="EIK9709" s="45"/>
      <c r="EIL9709" s="45"/>
      <c r="EIM9709" s="45"/>
      <c r="EIN9709" s="45"/>
      <c r="EIO9709" s="45"/>
      <c r="EIP9709" s="45"/>
      <c r="EIQ9709" s="45"/>
      <c r="EIR9709" s="45"/>
      <c r="EIS9709" s="45"/>
      <c r="EIT9709" s="45"/>
      <c r="EIU9709" s="45"/>
      <c r="EIV9709" s="45"/>
      <c r="EIW9709" s="45"/>
      <c r="EIX9709" s="45"/>
      <c r="EIY9709" s="45"/>
      <c r="EIZ9709" s="45"/>
      <c r="EJA9709" s="45"/>
      <c r="EJB9709" s="45"/>
      <c r="EJC9709" s="45"/>
      <c r="EJD9709" s="45"/>
      <c r="EJE9709" s="45"/>
      <c r="EJF9709" s="45"/>
      <c r="EJG9709" s="45"/>
      <c r="EJH9709" s="45"/>
      <c r="EJI9709" s="45"/>
      <c r="EJJ9709" s="45"/>
      <c r="EJK9709" s="45"/>
      <c r="EJL9709" s="45"/>
      <c r="EJM9709" s="45"/>
      <c r="EJN9709" s="45"/>
      <c r="EJO9709" s="45"/>
      <c r="EJP9709" s="45"/>
      <c r="EJQ9709" s="45"/>
      <c r="EJR9709" s="45"/>
      <c r="EJS9709" s="45"/>
      <c r="EJT9709" s="45"/>
      <c r="EJU9709" s="45"/>
      <c r="EJV9709" s="45"/>
      <c r="EJW9709" s="45"/>
      <c r="EJX9709" s="45"/>
      <c r="EJY9709" s="45"/>
      <c r="EJZ9709" s="45"/>
      <c r="EKA9709" s="45"/>
      <c r="EKB9709" s="45"/>
      <c r="EKC9709" s="45"/>
      <c r="EKD9709" s="45"/>
      <c r="EKE9709" s="45"/>
      <c r="EKF9709" s="45"/>
      <c r="EKG9709" s="45"/>
      <c r="EKH9709" s="45"/>
      <c r="EKI9709" s="45"/>
      <c r="EKJ9709" s="45"/>
      <c r="EKK9709" s="45"/>
      <c r="EKL9709" s="45"/>
      <c r="EKM9709" s="45"/>
      <c r="EKN9709" s="45"/>
      <c r="EKO9709" s="45"/>
      <c r="EKP9709" s="45"/>
      <c r="EKQ9709" s="45"/>
      <c r="EKR9709" s="45"/>
      <c r="EKS9709" s="45"/>
      <c r="EKT9709" s="45"/>
      <c r="EKU9709" s="45"/>
      <c r="EKV9709" s="45"/>
      <c r="EKW9709" s="45"/>
      <c r="EKX9709" s="45"/>
      <c r="EKY9709" s="45"/>
      <c r="EKZ9709" s="45"/>
      <c r="ELA9709" s="45"/>
      <c r="ELB9709" s="45"/>
      <c r="ELC9709" s="45"/>
      <c r="ELD9709" s="45"/>
      <c r="ELE9709" s="45"/>
      <c r="ELF9709" s="45"/>
      <c r="ELG9709" s="45"/>
      <c r="ELH9709" s="45"/>
      <c r="ELI9709" s="45"/>
      <c r="ELJ9709" s="45"/>
      <c r="ELK9709" s="45"/>
      <c r="ELL9709" s="45"/>
      <c r="ELM9709" s="45"/>
      <c r="ELN9709" s="45"/>
      <c r="ELO9709" s="45"/>
      <c r="ELP9709" s="45"/>
      <c r="ELQ9709" s="45"/>
      <c r="ELR9709" s="45"/>
      <c r="ELS9709" s="45"/>
      <c r="ELT9709" s="45"/>
      <c r="ELU9709" s="45"/>
      <c r="ELV9709" s="45"/>
      <c r="ELW9709" s="45"/>
      <c r="ELX9709" s="45"/>
      <c r="ELY9709" s="45"/>
      <c r="ELZ9709" s="45"/>
      <c r="EMA9709" s="45"/>
      <c r="EMB9709" s="45"/>
      <c r="EMC9709" s="45"/>
      <c r="EMD9709" s="45"/>
      <c r="EME9709" s="45"/>
      <c r="EMF9709" s="45"/>
      <c r="EMG9709" s="45"/>
      <c r="EMH9709" s="45"/>
      <c r="EMI9709" s="45"/>
      <c r="EMJ9709" s="45"/>
      <c r="EMK9709" s="45"/>
      <c r="EML9709" s="45"/>
      <c r="EMM9709" s="45"/>
      <c r="EMN9709" s="45"/>
      <c r="EMO9709" s="45"/>
      <c r="EMP9709" s="45"/>
      <c r="EMQ9709" s="45"/>
      <c r="EMR9709" s="45"/>
      <c r="EMS9709" s="45"/>
      <c r="EMT9709" s="45"/>
      <c r="EMU9709" s="45"/>
      <c r="EMV9709" s="45"/>
      <c r="EMW9709" s="45"/>
      <c r="EMX9709" s="45"/>
      <c r="EMY9709" s="45"/>
      <c r="EMZ9709" s="45"/>
      <c r="ENA9709" s="45"/>
      <c r="ENB9709" s="45"/>
      <c r="ENC9709" s="45"/>
      <c r="END9709" s="45"/>
      <c r="ENE9709" s="45"/>
      <c r="ENF9709" s="45"/>
      <c r="ENG9709" s="45"/>
      <c r="ENH9709" s="45"/>
      <c r="ENI9709" s="45"/>
      <c r="ENJ9709" s="45"/>
      <c r="ENK9709" s="45"/>
      <c r="ENL9709" s="45"/>
      <c r="ENM9709" s="45"/>
      <c r="ENN9709" s="45"/>
      <c r="ENO9709" s="45"/>
      <c r="ENP9709" s="45"/>
      <c r="ENQ9709" s="45"/>
      <c r="ENR9709" s="45"/>
      <c r="ENS9709" s="45"/>
      <c r="ENT9709" s="45"/>
      <c r="ENU9709" s="45"/>
      <c r="ENV9709" s="45"/>
      <c r="ENW9709" s="45"/>
      <c r="ENX9709" s="45"/>
      <c r="ENY9709" s="45"/>
      <c r="ENZ9709" s="45"/>
      <c r="EOA9709" s="45"/>
      <c r="EOB9709" s="45"/>
      <c r="EOC9709" s="45"/>
      <c r="EOD9709" s="45"/>
      <c r="EOE9709" s="45"/>
      <c r="EOF9709" s="45"/>
      <c r="EOG9709" s="45"/>
      <c r="EOH9709" s="45"/>
      <c r="EOI9709" s="45"/>
      <c r="EOJ9709" s="45"/>
      <c r="EOK9709" s="45"/>
      <c r="EOL9709" s="45"/>
      <c r="EOM9709" s="45"/>
      <c r="EON9709" s="45"/>
      <c r="EOO9709" s="45"/>
      <c r="EOP9709" s="45"/>
      <c r="EOQ9709" s="45"/>
      <c r="EOR9709" s="45"/>
      <c r="EOS9709" s="45"/>
      <c r="EOT9709" s="45"/>
      <c r="EOU9709" s="45"/>
      <c r="EOV9709" s="45"/>
      <c r="EOW9709" s="45"/>
      <c r="EOX9709" s="45"/>
      <c r="EOY9709" s="45"/>
      <c r="EOZ9709" s="45"/>
      <c r="EPA9709" s="45"/>
      <c r="EPB9709" s="45"/>
      <c r="EPC9709" s="45"/>
      <c r="EPD9709" s="45"/>
      <c r="EPE9709" s="45"/>
      <c r="EPF9709" s="45"/>
      <c r="EPG9709" s="45"/>
      <c r="EPH9709" s="45"/>
      <c r="EPI9709" s="45"/>
      <c r="EPJ9709" s="45"/>
      <c r="EPK9709" s="45"/>
      <c r="EPL9709" s="45"/>
      <c r="EPM9709" s="45"/>
      <c r="EPN9709" s="45"/>
      <c r="EPO9709" s="45"/>
      <c r="EPP9709" s="45"/>
      <c r="EPQ9709" s="45"/>
      <c r="EPR9709" s="45"/>
      <c r="EPS9709" s="45"/>
      <c r="EPT9709" s="45"/>
      <c r="EPU9709" s="45"/>
      <c r="EPV9709" s="45"/>
      <c r="EPW9709" s="45"/>
      <c r="EPX9709" s="45"/>
      <c r="EPY9709" s="45"/>
      <c r="EPZ9709" s="45"/>
      <c r="EQA9709" s="45"/>
      <c r="EQB9709" s="45"/>
      <c r="EQC9709" s="45"/>
      <c r="EQD9709" s="45"/>
      <c r="EQE9709" s="45"/>
      <c r="EQF9709" s="45"/>
      <c r="EQG9709" s="45"/>
      <c r="EQH9709" s="45"/>
      <c r="EQI9709" s="45"/>
      <c r="EQJ9709" s="45"/>
      <c r="EQK9709" s="45"/>
      <c r="EQL9709" s="45"/>
      <c r="EQM9709" s="45"/>
      <c r="EQN9709" s="45"/>
      <c r="EQO9709" s="45"/>
      <c r="EQP9709" s="45"/>
      <c r="EQQ9709" s="45"/>
      <c r="EQR9709" s="45"/>
      <c r="EQS9709" s="45"/>
      <c r="EQT9709" s="45"/>
      <c r="EQU9709" s="45"/>
      <c r="EQV9709" s="45"/>
      <c r="EQW9709" s="45"/>
      <c r="EQX9709" s="45"/>
      <c r="EQY9709" s="45"/>
      <c r="EQZ9709" s="45"/>
      <c r="ERA9709" s="45"/>
      <c r="ERB9709" s="45"/>
      <c r="ERC9709" s="45"/>
      <c r="ERD9709" s="45"/>
      <c r="ERE9709" s="45"/>
      <c r="ERF9709" s="45"/>
      <c r="ERG9709" s="45"/>
      <c r="ERH9709" s="45"/>
      <c r="ERI9709" s="45"/>
      <c r="ERJ9709" s="45"/>
      <c r="ERK9709" s="45"/>
      <c r="ERL9709" s="45"/>
      <c r="ERM9709" s="45"/>
      <c r="ERN9709" s="45"/>
      <c r="ERO9709" s="45"/>
      <c r="ERP9709" s="45"/>
      <c r="ERQ9709" s="45"/>
      <c r="ERR9709" s="45"/>
      <c r="ERS9709" s="45"/>
      <c r="ERT9709" s="45"/>
      <c r="ERU9709" s="45"/>
      <c r="ERV9709" s="45"/>
      <c r="ERW9709" s="45"/>
      <c r="ERX9709" s="45"/>
      <c r="ERY9709" s="45"/>
      <c r="ERZ9709" s="45"/>
      <c r="ESA9709" s="45"/>
      <c r="ESB9709" s="45"/>
      <c r="ESC9709" s="45"/>
      <c r="ESD9709" s="45"/>
      <c r="ESE9709" s="45"/>
      <c r="ESF9709" s="45"/>
      <c r="ESG9709" s="45"/>
      <c r="ESH9709" s="45"/>
      <c r="ESI9709" s="45"/>
      <c r="ESJ9709" s="45"/>
      <c r="ESK9709" s="45"/>
      <c r="ESL9709" s="45"/>
      <c r="ESM9709" s="45"/>
      <c r="ESN9709" s="45"/>
      <c r="ESO9709" s="45"/>
      <c r="ESP9709" s="45"/>
      <c r="ESQ9709" s="45"/>
      <c r="ESR9709" s="45"/>
      <c r="ESS9709" s="45"/>
      <c r="EST9709" s="45"/>
      <c r="ESU9709" s="45"/>
      <c r="ESV9709" s="45"/>
      <c r="ESW9709" s="45"/>
      <c r="ESX9709" s="45"/>
      <c r="ESY9709" s="45"/>
      <c r="ESZ9709" s="45"/>
      <c r="ETA9709" s="45"/>
      <c r="ETB9709" s="45"/>
      <c r="ETC9709" s="45"/>
      <c r="ETD9709" s="45"/>
      <c r="ETE9709" s="45"/>
      <c r="ETF9709" s="45"/>
      <c r="ETG9709" s="45"/>
      <c r="ETH9709" s="45"/>
      <c r="ETI9709" s="45"/>
      <c r="ETJ9709" s="45"/>
      <c r="ETK9709" s="45"/>
      <c r="ETL9709" s="45"/>
      <c r="ETM9709" s="45"/>
      <c r="ETN9709" s="45"/>
      <c r="ETO9709" s="45"/>
      <c r="ETP9709" s="45"/>
      <c r="ETQ9709" s="45"/>
      <c r="ETR9709" s="45"/>
      <c r="ETS9709" s="45"/>
      <c r="ETT9709" s="45"/>
      <c r="ETU9709" s="45"/>
      <c r="ETV9709" s="45"/>
      <c r="ETW9709" s="45"/>
      <c r="ETX9709" s="45"/>
      <c r="ETY9709" s="45"/>
      <c r="ETZ9709" s="45"/>
      <c r="EUA9709" s="45"/>
      <c r="EUB9709" s="45"/>
      <c r="EUC9709" s="45"/>
      <c r="EUD9709" s="45"/>
      <c r="EUE9709" s="45"/>
      <c r="EUF9709" s="45"/>
      <c r="EUG9709" s="45"/>
      <c r="EUH9709" s="45"/>
      <c r="EUI9709" s="45"/>
      <c r="EUJ9709" s="45"/>
      <c r="EUK9709" s="45"/>
      <c r="EUL9709" s="45"/>
      <c r="EUM9709" s="45"/>
      <c r="EUN9709" s="45"/>
      <c r="EUO9709" s="45"/>
      <c r="EUP9709" s="45"/>
      <c r="EUQ9709" s="45"/>
      <c r="EUR9709" s="45"/>
      <c r="EUS9709" s="45"/>
      <c r="EUT9709" s="45"/>
      <c r="EUU9709" s="45"/>
      <c r="EUV9709" s="45"/>
      <c r="EUW9709" s="45"/>
      <c r="EUX9709" s="45"/>
      <c r="EUY9709" s="45"/>
      <c r="EUZ9709" s="45"/>
      <c r="EVA9709" s="45"/>
      <c r="EVB9709" s="45"/>
      <c r="EVC9709" s="45"/>
      <c r="EVD9709" s="45"/>
      <c r="EVE9709" s="45"/>
      <c r="EVF9709" s="45"/>
      <c r="EVG9709" s="45"/>
      <c r="EVH9709" s="45"/>
      <c r="EVI9709" s="45"/>
      <c r="EVJ9709" s="45"/>
      <c r="EVK9709" s="45"/>
      <c r="EVL9709" s="45"/>
      <c r="EVM9709" s="45"/>
      <c r="EVN9709" s="45"/>
      <c r="EVO9709" s="45"/>
      <c r="EVP9709" s="45"/>
      <c r="EVQ9709" s="45"/>
      <c r="EVR9709" s="45"/>
      <c r="EVS9709" s="45"/>
      <c r="EVT9709" s="45"/>
      <c r="EVU9709" s="45"/>
      <c r="EVV9709" s="45"/>
      <c r="EVW9709" s="45"/>
      <c r="EVX9709" s="45"/>
      <c r="EVY9709" s="45"/>
      <c r="EVZ9709" s="45"/>
      <c r="EWA9709" s="45"/>
      <c r="EWB9709" s="45"/>
      <c r="EWC9709" s="45"/>
      <c r="EWD9709" s="45"/>
      <c r="EWE9709" s="45"/>
      <c r="EWF9709" s="45"/>
      <c r="EWG9709" s="45"/>
      <c r="EWH9709" s="45"/>
      <c r="EWI9709" s="45"/>
      <c r="EWJ9709" s="45"/>
      <c r="EWK9709" s="45"/>
      <c r="EWL9709" s="45"/>
      <c r="EWM9709" s="45"/>
      <c r="EWN9709" s="45"/>
      <c r="EWO9709" s="45"/>
      <c r="EWP9709" s="45"/>
      <c r="EWQ9709" s="45"/>
      <c r="EWR9709" s="45"/>
      <c r="EWS9709" s="45"/>
      <c r="EWT9709" s="45"/>
      <c r="EWU9709" s="45"/>
      <c r="EWV9709" s="45"/>
      <c r="EWW9709" s="45"/>
      <c r="EWX9709" s="45"/>
      <c r="EWY9709" s="45"/>
      <c r="EWZ9709" s="45"/>
      <c r="EXA9709" s="45"/>
      <c r="EXB9709" s="45"/>
      <c r="EXC9709" s="45"/>
      <c r="EXD9709" s="45"/>
      <c r="EXE9709" s="45"/>
      <c r="EXF9709" s="45"/>
      <c r="EXG9709" s="45"/>
      <c r="EXH9709" s="45"/>
      <c r="EXI9709" s="45"/>
      <c r="EXJ9709" s="45"/>
      <c r="EXK9709" s="45"/>
      <c r="EXL9709" s="45"/>
      <c r="EXM9709" s="45"/>
      <c r="EXN9709" s="45"/>
      <c r="EXO9709" s="45"/>
      <c r="EXP9709" s="45"/>
      <c r="EXQ9709" s="45"/>
      <c r="EXR9709" s="45"/>
      <c r="EXS9709" s="45"/>
      <c r="EXT9709" s="45"/>
      <c r="EXU9709" s="45"/>
      <c r="EXV9709" s="45"/>
      <c r="EXW9709" s="45"/>
      <c r="EXX9709" s="45"/>
      <c r="EXY9709" s="45"/>
      <c r="EXZ9709" s="45"/>
      <c r="EYA9709" s="45"/>
      <c r="EYB9709" s="45"/>
      <c r="EYC9709" s="45"/>
      <c r="EYD9709" s="45"/>
      <c r="EYE9709" s="45"/>
      <c r="EYF9709" s="45"/>
      <c r="EYG9709" s="45"/>
      <c r="EYH9709" s="45"/>
      <c r="EYI9709" s="45"/>
      <c r="EYJ9709" s="45"/>
      <c r="EYK9709" s="45"/>
      <c r="EYL9709" s="45"/>
      <c r="EYM9709" s="45"/>
      <c r="EYN9709" s="45"/>
      <c r="EYO9709" s="45"/>
      <c r="EYP9709" s="45"/>
      <c r="EYQ9709" s="45"/>
      <c r="EYR9709" s="45"/>
      <c r="EYS9709" s="45"/>
      <c r="EYT9709" s="45"/>
      <c r="EYU9709" s="45"/>
      <c r="EYV9709" s="45"/>
      <c r="EYW9709" s="45"/>
      <c r="EYX9709" s="45"/>
      <c r="EYY9709" s="45"/>
      <c r="EYZ9709" s="45"/>
      <c r="EZA9709" s="45"/>
      <c r="EZB9709" s="45"/>
      <c r="EZC9709" s="45"/>
      <c r="EZD9709" s="45"/>
      <c r="EZE9709" s="45"/>
      <c r="EZF9709" s="45"/>
      <c r="EZG9709" s="45"/>
      <c r="EZH9709" s="45"/>
      <c r="EZI9709" s="45"/>
      <c r="EZJ9709" s="45"/>
      <c r="EZK9709" s="45"/>
      <c r="EZL9709" s="45"/>
      <c r="EZM9709" s="45"/>
      <c r="EZN9709" s="45"/>
      <c r="EZO9709" s="45"/>
      <c r="EZP9709" s="45"/>
      <c r="EZQ9709" s="45"/>
      <c r="EZR9709" s="45"/>
      <c r="EZS9709" s="45"/>
      <c r="EZT9709" s="45"/>
      <c r="EZU9709" s="45"/>
      <c r="EZV9709" s="45"/>
      <c r="EZW9709" s="45"/>
      <c r="EZX9709" s="45"/>
      <c r="EZY9709" s="45"/>
      <c r="EZZ9709" s="45"/>
      <c r="FAA9709" s="45"/>
      <c r="FAB9709" s="45"/>
      <c r="FAC9709" s="45"/>
      <c r="FAD9709" s="45"/>
      <c r="FAE9709" s="45"/>
      <c r="FAF9709" s="45"/>
      <c r="FAG9709" s="45"/>
      <c r="FAH9709" s="45"/>
      <c r="FAI9709" s="45"/>
      <c r="FAJ9709" s="45"/>
      <c r="FAK9709" s="45"/>
      <c r="FAL9709" s="45"/>
      <c r="FAM9709" s="45"/>
      <c r="FAN9709" s="45"/>
      <c r="FAO9709" s="45"/>
      <c r="FAP9709" s="45"/>
      <c r="FAQ9709" s="45"/>
      <c r="FAR9709" s="45"/>
      <c r="FAS9709" s="45"/>
      <c r="FAT9709" s="45"/>
      <c r="FAU9709" s="45"/>
      <c r="FAV9709" s="45"/>
      <c r="FAW9709" s="45"/>
      <c r="FAX9709" s="45"/>
      <c r="FAY9709" s="45"/>
      <c r="FAZ9709" s="45"/>
      <c r="FBA9709" s="45"/>
      <c r="FBB9709" s="45"/>
      <c r="FBC9709" s="45"/>
      <c r="FBD9709" s="45"/>
      <c r="FBE9709" s="45"/>
      <c r="FBF9709" s="45"/>
      <c r="FBG9709" s="45"/>
      <c r="FBH9709" s="45"/>
      <c r="FBI9709" s="45"/>
      <c r="FBJ9709" s="45"/>
      <c r="FBK9709" s="45"/>
      <c r="FBL9709" s="45"/>
      <c r="FBM9709" s="45"/>
      <c r="FBN9709" s="45"/>
      <c r="FBO9709" s="45"/>
      <c r="FBP9709" s="45"/>
      <c r="FBQ9709" s="45"/>
      <c r="FBR9709" s="45"/>
      <c r="FBS9709" s="45"/>
      <c r="FBT9709" s="45"/>
      <c r="FBU9709" s="45"/>
      <c r="FBV9709" s="45"/>
      <c r="FBW9709" s="45"/>
      <c r="FBX9709" s="45"/>
      <c r="FBY9709" s="45"/>
      <c r="FBZ9709" s="45"/>
      <c r="FCA9709" s="45"/>
      <c r="FCB9709" s="45"/>
      <c r="FCC9709" s="45"/>
      <c r="FCD9709" s="45"/>
      <c r="FCE9709" s="45"/>
      <c r="FCF9709" s="45"/>
      <c r="FCG9709" s="45"/>
      <c r="FCH9709" s="45"/>
      <c r="FCI9709" s="45"/>
      <c r="FCJ9709" s="45"/>
      <c r="FCK9709" s="45"/>
      <c r="FCL9709" s="45"/>
      <c r="FCM9709" s="45"/>
      <c r="FCN9709" s="45"/>
      <c r="FCO9709" s="45"/>
      <c r="FCP9709" s="45"/>
      <c r="FCQ9709" s="45"/>
      <c r="FCR9709" s="45"/>
      <c r="FCS9709" s="45"/>
      <c r="FCT9709" s="45"/>
      <c r="FCU9709" s="45"/>
      <c r="FCV9709" s="45"/>
      <c r="FCW9709" s="45"/>
      <c r="FCX9709" s="45"/>
      <c r="FCY9709" s="45"/>
      <c r="FCZ9709" s="45"/>
      <c r="FDA9709" s="45"/>
      <c r="FDB9709" s="45"/>
      <c r="FDC9709" s="45"/>
      <c r="FDD9709" s="45"/>
      <c r="FDE9709" s="45"/>
      <c r="FDF9709" s="45"/>
      <c r="FDG9709" s="45"/>
      <c r="FDH9709" s="45"/>
      <c r="FDI9709" s="45"/>
      <c r="FDJ9709" s="45"/>
      <c r="FDK9709" s="45"/>
      <c r="FDL9709" s="45"/>
      <c r="FDM9709" s="45"/>
      <c r="FDN9709" s="45"/>
      <c r="FDO9709" s="45"/>
      <c r="FDP9709" s="45"/>
      <c r="FDQ9709" s="45"/>
      <c r="FDR9709" s="45"/>
      <c r="FDS9709" s="45"/>
      <c r="FDT9709" s="45"/>
      <c r="FDU9709" s="45"/>
      <c r="FDV9709" s="45"/>
      <c r="FDW9709" s="45"/>
      <c r="FDX9709" s="45"/>
      <c r="FDY9709" s="45"/>
      <c r="FDZ9709" s="45"/>
      <c r="FEA9709" s="45"/>
      <c r="FEB9709" s="45"/>
      <c r="FEC9709" s="45"/>
      <c r="FED9709" s="45"/>
      <c r="FEE9709" s="45"/>
      <c r="FEF9709" s="45"/>
      <c r="FEG9709" s="45"/>
      <c r="FEH9709" s="45"/>
      <c r="FEI9709" s="45"/>
      <c r="FEJ9709" s="45"/>
      <c r="FEK9709" s="45"/>
      <c r="FEL9709" s="45"/>
      <c r="FEM9709" s="45"/>
      <c r="FEN9709" s="45"/>
      <c r="FEO9709" s="45"/>
      <c r="FEP9709" s="45"/>
      <c r="FEQ9709" s="45"/>
      <c r="FER9709" s="45"/>
      <c r="FES9709" s="45"/>
      <c r="FET9709" s="45"/>
      <c r="FEU9709" s="45"/>
      <c r="FEV9709" s="45"/>
      <c r="FEW9709" s="45"/>
      <c r="FEX9709" s="45"/>
      <c r="FEY9709" s="45"/>
      <c r="FEZ9709" s="45"/>
      <c r="FFA9709" s="45"/>
      <c r="FFB9709" s="45"/>
      <c r="FFC9709" s="45"/>
      <c r="FFD9709" s="45"/>
      <c r="FFE9709" s="45"/>
      <c r="FFF9709" s="45"/>
      <c r="FFG9709" s="45"/>
      <c r="FFH9709" s="45"/>
      <c r="FFI9709" s="45"/>
      <c r="FFJ9709" s="45"/>
      <c r="FFK9709" s="45"/>
      <c r="FFL9709" s="45"/>
      <c r="FFM9709" s="45"/>
      <c r="FFN9709" s="45"/>
      <c r="FFO9709" s="45"/>
      <c r="FFP9709" s="45"/>
      <c r="FFQ9709" s="45"/>
      <c r="FFR9709" s="45"/>
      <c r="FFS9709" s="45"/>
      <c r="FFT9709" s="45"/>
      <c r="FFU9709" s="45"/>
      <c r="FFV9709" s="45"/>
      <c r="FFW9709" s="45"/>
      <c r="FFX9709" s="45"/>
      <c r="FFY9709" s="45"/>
      <c r="FFZ9709" s="45"/>
      <c r="FGA9709" s="45"/>
      <c r="FGB9709" s="45"/>
      <c r="FGC9709" s="45"/>
      <c r="FGD9709" s="45"/>
      <c r="FGE9709" s="45"/>
      <c r="FGF9709" s="45"/>
      <c r="FGG9709" s="45"/>
      <c r="FGH9709" s="45"/>
      <c r="FGI9709" s="45"/>
      <c r="FGJ9709" s="45"/>
      <c r="FGK9709" s="45"/>
      <c r="FGL9709" s="45"/>
      <c r="FGM9709" s="45"/>
      <c r="FGN9709" s="45"/>
      <c r="FGO9709" s="45"/>
      <c r="FGP9709" s="45"/>
      <c r="FGQ9709" s="45"/>
      <c r="FGR9709" s="45"/>
      <c r="FGS9709" s="45"/>
      <c r="FGT9709" s="45"/>
      <c r="FGU9709" s="45"/>
      <c r="FGV9709" s="45"/>
      <c r="FGW9709" s="45"/>
      <c r="FGX9709" s="45"/>
      <c r="FGY9709" s="45"/>
      <c r="FGZ9709" s="45"/>
      <c r="FHA9709" s="45"/>
      <c r="FHB9709" s="45"/>
      <c r="FHC9709" s="45"/>
      <c r="FHD9709" s="45"/>
      <c r="FHE9709" s="45"/>
      <c r="FHF9709" s="45"/>
      <c r="FHG9709" s="45"/>
      <c r="FHH9709" s="45"/>
      <c r="FHI9709" s="45"/>
      <c r="FHJ9709" s="45"/>
      <c r="FHK9709" s="45"/>
      <c r="FHL9709" s="45"/>
      <c r="FHM9709" s="45"/>
      <c r="FHN9709" s="45"/>
      <c r="FHO9709" s="45"/>
      <c r="FHP9709" s="45"/>
      <c r="FHQ9709" s="45"/>
      <c r="FHR9709" s="45"/>
      <c r="FHS9709" s="45"/>
      <c r="FHT9709" s="45"/>
      <c r="FHU9709" s="45"/>
      <c r="FHV9709" s="45"/>
      <c r="FHW9709" s="45"/>
      <c r="FHX9709" s="45"/>
      <c r="FHY9709" s="45"/>
      <c r="FHZ9709" s="45"/>
      <c r="FIA9709" s="45"/>
      <c r="FIB9709" s="45"/>
      <c r="FIC9709" s="45"/>
      <c r="FID9709" s="45"/>
      <c r="FIE9709" s="45"/>
      <c r="FIF9709" s="45"/>
      <c r="FIG9709" s="45"/>
      <c r="FIH9709" s="45"/>
      <c r="FII9709" s="45"/>
      <c r="FIJ9709" s="45"/>
      <c r="FIK9709" s="45"/>
      <c r="FIL9709" s="45"/>
      <c r="FIM9709" s="45"/>
      <c r="FIN9709" s="45"/>
      <c r="FIO9709" s="45"/>
      <c r="FIP9709" s="45"/>
      <c r="FIQ9709" s="45"/>
      <c r="FIR9709" s="45"/>
      <c r="FIS9709" s="45"/>
      <c r="FIT9709" s="45"/>
      <c r="FIU9709" s="45"/>
      <c r="FIV9709" s="45"/>
      <c r="FIW9709" s="45"/>
      <c r="FIX9709" s="45"/>
      <c r="FIY9709" s="45"/>
      <c r="FIZ9709" s="45"/>
      <c r="FJA9709" s="45"/>
      <c r="FJB9709" s="45"/>
      <c r="FJC9709" s="45"/>
      <c r="FJD9709" s="45"/>
      <c r="FJE9709" s="45"/>
      <c r="FJF9709" s="45"/>
      <c r="FJG9709" s="45"/>
      <c r="FJH9709" s="45"/>
      <c r="FJI9709" s="45"/>
      <c r="FJJ9709" s="45"/>
      <c r="FJK9709" s="45"/>
      <c r="FJL9709" s="45"/>
      <c r="FJM9709" s="45"/>
      <c r="FJN9709" s="45"/>
      <c r="FJO9709" s="45"/>
      <c r="FJP9709" s="45"/>
      <c r="FJQ9709" s="45"/>
      <c r="FJR9709" s="45"/>
      <c r="FJS9709" s="45"/>
      <c r="FJT9709" s="45"/>
      <c r="FJU9709" s="45"/>
      <c r="FJV9709" s="45"/>
      <c r="FJW9709" s="45"/>
      <c r="FJX9709" s="45"/>
      <c r="FJY9709" s="45"/>
      <c r="FJZ9709" s="45"/>
      <c r="FKA9709" s="45"/>
      <c r="FKB9709" s="45"/>
      <c r="FKC9709" s="45"/>
      <c r="FKD9709" s="45"/>
      <c r="FKE9709" s="45"/>
      <c r="FKF9709" s="45"/>
      <c r="FKG9709" s="45"/>
      <c r="FKH9709" s="45"/>
      <c r="FKI9709" s="45"/>
      <c r="FKJ9709" s="45"/>
      <c r="FKK9709" s="45"/>
      <c r="FKL9709" s="45"/>
      <c r="FKM9709" s="45"/>
      <c r="FKN9709" s="45"/>
      <c r="FKO9709" s="45"/>
      <c r="FKP9709" s="45"/>
      <c r="FKQ9709" s="45"/>
      <c r="FKR9709" s="45"/>
      <c r="FKS9709" s="45"/>
      <c r="FKT9709" s="45"/>
      <c r="FKU9709" s="45"/>
      <c r="FKV9709" s="45"/>
      <c r="FKW9709" s="45"/>
      <c r="FKX9709" s="45"/>
      <c r="FKY9709" s="45"/>
      <c r="FKZ9709" s="45"/>
      <c r="FLA9709" s="45"/>
      <c r="FLB9709" s="45"/>
      <c r="FLC9709" s="45"/>
      <c r="FLD9709" s="45"/>
      <c r="FLE9709" s="45"/>
      <c r="FLF9709" s="45"/>
      <c r="FLG9709" s="45"/>
      <c r="FLH9709" s="45"/>
      <c r="FLI9709" s="45"/>
      <c r="FLJ9709" s="45"/>
      <c r="FLK9709" s="45"/>
      <c r="FLL9709" s="45"/>
      <c r="FLM9709" s="45"/>
      <c r="FLN9709" s="45"/>
      <c r="FLO9709" s="45"/>
      <c r="FLP9709" s="45"/>
      <c r="FLQ9709" s="45"/>
      <c r="FLR9709" s="45"/>
      <c r="FLS9709" s="45"/>
      <c r="FLT9709" s="45"/>
      <c r="FLU9709" s="45"/>
      <c r="FLV9709" s="45"/>
      <c r="FLW9709" s="45"/>
      <c r="FLX9709" s="45"/>
      <c r="FLY9709" s="45"/>
      <c r="FLZ9709" s="45"/>
      <c r="FMA9709" s="45"/>
      <c r="FMB9709" s="45"/>
      <c r="FMC9709" s="45"/>
      <c r="FMD9709" s="45"/>
      <c r="FME9709" s="45"/>
      <c r="FMF9709" s="45"/>
      <c r="FMG9709" s="45"/>
      <c r="FMH9709" s="45"/>
      <c r="FMI9709" s="45"/>
      <c r="FMJ9709" s="45"/>
      <c r="FMK9709" s="45"/>
      <c r="FML9709" s="45"/>
      <c r="FMM9709" s="45"/>
      <c r="FMN9709" s="45"/>
      <c r="FMO9709" s="45"/>
      <c r="FMP9709" s="45"/>
      <c r="FMQ9709" s="45"/>
      <c r="FMR9709" s="45"/>
      <c r="FMS9709" s="45"/>
      <c r="FMT9709" s="45"/>
      <c r="FMU9709" s="45"/>
      <c r="FMV9709" s="45"/>
      <c r="FMW9709" s="45"/>
      <c r="FMX9709" s="45"/>
      <c r="FMY9709" s="45"/>
      <c r="FMZ9709" s="45"/>
      <c r="FNA9709" s="45"/>
      <c r="FNB9709" s="45"/>
      <c r="FNC9709" s="45"/>
      <c r="FND9709" s="45"/>
      <c r="FNE9709" s="45"/>
      <c r="FNF9709" s="45"/>
      <c r="FNG9709" s="45"/>
      <c r="FNH9709" s="45"/>
      <c r="FNI9709" s="45"/>
      <c r="FNJ9709" s="45"/>
      <c r="FNK9709" s="45"/>
      <c r="FNL9709" s="45"/>
      <c r="FNM9709" s="45"/>
      <c r="FNN9709" s="45"/>
      <c r="FNO9709" s="45"/>
      <c r="FNP9709" s="45"/>
      <c r="FNQ9709" s="45"/>
      <c r="FNR9709" s="45"/>
      <c r="FNS9709" s="45"/>
      <c r="FNT9709" s="45"/>
      <c r="FNU9709" s="45"/>
      <c r="FNV9709" s="45"/>
      <c r="FNW9709" s="45"/>
      <c r="FNX9709" s="45"/>
      <c r="FNY9709" s="45"/>
      <c r="FNZ9709" s="45"/>
      <c r="FOA9709" s="45"/>
      <c r="FOB9709" s="45"/>
      <c r="FOC9709" s="45"/>
      <c r="FOD9709" s="45"/>
      <c r="FOE9709" s="45"/>
      <c r="FOF9709" s="45"/>
      <c r="FOG9709" s="45"/>
      <c r="FOH9709" s="45"/>
      <c r="FOI9709" s="45"/>
      <c r="FOJ9709" s="45"/>
      <c r="FOK9709" s="45"/>
      <c r="FOL9709" s="45"/>
      <c r="FOM9709" s="45"/>
      <c r="FON9709" s="45"/>
      <c r="FOO9709" s="45"/>
      <c r="FOP9709" s="45"/>
      <c r="FOQ9709" s="45"/>
      <c r="FOR9709" s="45"/>
      <c r="FOS9709" s="45"/>
      <c r="FOT9709" s="45"/>
      <c r="FOU9709" s="45"/>
      <c r="FOV9709" s="45"/>
      <c r="FOW9709" s="45"/>
      <c r="FOX9709" s="45"/>
      <c r="FOY9709" s="45"/>
      <c r="FOZ9709" s="45"/>
      <c r="FPA9709" s="45"/>
      <c r="FPB9709" s="45"/>
      <c r="FPC9709" s="45"/>
      <c r="FPD9709" s="45"/>
      <c r="FPE9709" s="45"/>
      <c r="FPF9709" s="45"/>
      <c r="FPG9709" s="45"/>
      <c r="FPH9709" s="45"/>
      <c r="FPI9709" s="45"/>
      <c r="FPJ9709" s="45"/>
      <c r="FPK9709" s="45"/>
      <c r="FPL9709" s="45"/>
      <c r="FPM9709" s="45"/>
      <c r="FPN9709" s="45"/>
      <c r="FPO9709" s="45"/>
      <c r="FPP9709" s="45"/>
      <c r="FPQ9709" s="45"/>
      <c r="FPR9709" s="45"/>
      <c r="FPS9709" s="45"/>
      <c r="FPT9709" s="45"/>
      <c r="FPU9709" s="45"/>
      <c r="FPV9709" s="45"/>
      <c r="FPW9709" s="45"/>
      <c r="FPX9709" s="45"/>
      <c r="FPY9709" s="45"/>
      <c r="FPZ9709" s="45"/>
      <c r="FQA9709" s="45"/>
      <c r="FQB9709" s="45"/>
      <c r="FQC9709" s="45"/>
      <c r="FQD9709" s="45"/>
      <c r="FQE9709" s="45"/>
      <c r="FQF9709" s="45"/>
      <c r="FQG9709" s="45"/>
      <c r="FQH9709" s="45"/>
      <c r="FQI9709" s="45"/>
      <c r="FQJ9709" s="45"/>
      <c r="FQK9709" s="45"/>
      <c r="FQL9709" s="45"/>
      <c r="FQM9709" s="45"/>
      <c r="FQN9709" s="45"/>
      <c r="FQO9709" s="45"/>
      <c r="FQP9709" s="45"/>
      <c r="FQQ9709" s="45"/>
      <c r="FQR9709" s="45"/>
      <c r="FQS9709" s="45"/>
      <c r="FQT9709" s="45"/>
      <c r="FQU9709" s="45"/>
      <c r="FQV9709" s="45"/>
      <c r="FQW9709" s="45"/>
      <c r="FQX9709" s="45"/>
      <c r="FQY9709" s="45"/>
      <c r="FQZ9709" s="45"/>
      <c r="FRA9709" s="45"/>
      <c r="FRB9709" s="45"/>
      <c r="FRC9709" s="45"/>
      <c r="FRD9709" s="45"/>
      <c r="FRE9709" s="45"/>
      <c r="FRF9709" s="45"/>
      <c r="FRG9709" s="45"/>
      <c r="FRH9709" s="45"/>
      <c r="FRI9709" s="45"/>
      <c r="FRJ9709" s="45"/>
      <c r="FRK9709" s="45"/>
      <c r="FRL9709" s="45"/>
      <c r="FRM9709" s="45"/>
      <c r="FRN9709" s="45"/>
      <c r="FRO9709" s="45"/>
      <c r="FRP9709" s="45"/>
      <c r="FRQ9709" s="45"/>
      <c r="FRR9709" s="45"/>
      <c r="FRS9709" s="45"/>
      <c r="FRT9709" s="45"/>
      <c r="FRU9709" s="45"/>
      <c r="FRV9709" s="45"/>
      <c r="FRW9709" s="45"/>
      <c r="FRX9709" s="45"/>
      <c r="FRY9709" s="45"/>
      <c r="FRZ9709" s="45"/>
      <c r="FSA9709" s="45"/>
      <c r="FSB9709" s="45"/>
      <c r="FSC9709" s="45"/>
      <c r="FSD9709" s="45"/>
      <c r="FSE9709" s="45"/>
      <c r="FSF9709" s="45"/>
      <c r="FSG9709" s="45"/>
      <c r="FSH9709" s="45"/>
      <c r="FSI9709" s="45"/>
      <c r="FSJ9709" s="45"/>
      <c r="FSK9709" s="45"/>
      <c r="FSL9709" s="45"/>
      <c r="FSM9709" s="45"/>
      <c r="FSN9709" s="45"/>
      <c r="FSO9709" s="45"/>
      <c r="FSP9709" s="45"/>
      <c r="FSQ9709" s="45"/>
      <c r="FSR9709" s="45"/>
      <c r="FSS9709" s="45"/>
      <c r="FST9709" s="45"/>
      <c r="FSU9709" s="45"/>
      <c r="FSV9709" s="45"/>
      <c r="FSW9709" s="45"/>
      <c r="FSX9709" s="45"/>
      <c r="FSY9709" s="45"/>
      <c r="FSZ9709" s="45"/>
      <c r="FTA9709" s="45"/>
      <c r="FTB9709" s="45"/>
      <c r="FTC9709" s="45"/>
      <c r="FTD9709" s="45"/>
      <c r="FTE9709" s="45"/>
      <c r="FTF9709" s="45"/>
      <c r="FTG9709" s="45"/>
      <c r="FTH9709" s="45"/>
      <c r="FTI9709" s="45"/>
      <c r="FTJ9709" s="45"/>
      <c r="FTK9709" s="45"/>
      <c r="FTL9709" s="45"/>
      <c r="FTM9709" s="45"/>
      <c r="FTN9709" s="45"/>
      <c r="FTO9709" s="45"/>
      <c r="FTP9709" s="45"/>
      <c r="FTQ9709" s="45"/>
      <c r="FTR9709" s="45"/>
      <c r="FTS9709" s="45"/>
      <c r="FTT9709" s="45"/>
      <c r="FTU9709" s="45"/>
      <c r="FTV9709" s="45"/>
      <c r="FTW9709" s="45"/>
      <c r="FTX9709" s="45"/>
      <c r="FTY9709" s="45"/>
      <c r="FTZ9709" s="45"/>
      <c r="FUA9709" s="45"/>
      <c r="FUB9709" s="45"/>
      <c r="FUC9709" s="45"/>
      <c r="FUD9709" s="45"/>
      <c r="FUE9709" s="45"/>
      <c r="FUF9709" s="45"/>
      <c r="FUG9709" s="45"/>
      <c r="FUH9709" s="45"/>
      <c r="FUI9709" s="45"/>
      <c r="FUJ9709" s="45"/>
      <c r="FUK9709" s="45"/>
      <c r="FUL9709" s="45"/>
      <c r="FUM9709" s="45"/>
      <c r="FUN9709" s="45"/>
      <c r="FUO9709" s="45"/>
      <c r="FUP9709" s="45"/>
      <c r="FUQ9709" s="45"/>
      <c r="FUR9709" s="45"/>
      <c r="FUS9709" s="45"/>
      <c r="FUT9709" s="45"/>
      <c r="FUU9709" s="45"/>
      <c r="FUV9709" s="45"/>
      <c r="FUW9709" s="45"/>
      <c r="FUX9709" s="45"/>
      <c r="FUY9709" s="45"/>
      <c r="FUZ9709" s="45"/>
      <c r="FVA9709" s="45"/>
      <c r="FVB9709" s="45"/>
      <c r="FVC9709" s="45"/>
      <c r="FVD9709" s="45"/>
      <c r="FVE9709" s="45"/>
      <c r="FVF9709" s="45"/>
      <c r="FVG9709" s="45"/>
      <c r="FVH9709" s="45"/>
      <c r="FVI9709" s="45"/>
      <c r="FVJ9709" s="45"/>
      <c r="FVK9709" s="45"/>
      <c r="FVL9709" s="45"/>
      <c r="FVM9709" s="45"/>
      <c r="FVN9709" s="45"/>
      <c r="FVO9709" s="45"/>
      <c r="FVP9709" s="45"/>
      <c r="FVQ9709" s="45"/>
      <c r="FVR9709" s="45"/>
      <c r="FVS9709" s="45"/>
      <c r="FVT9709" s="45"/>
      <c r="FVU9709" s="45"/>
      <c r="FVV9709" s="45"/>
      <c r="FVW9709" s="45"/>
      <c r="FVX9709" s="45"/>
      <c r="FVY9709" s="45"/>
      <c r="FVZ9709" s="45"/>
      <c r="FWA9709" s="45"/>
      <c r="FWB9709" s="45"/>
      <c r="FWC9709" s="45"/>
      <c r="FWD9709" s="45"/>
      <c r="FWE9709" s="45"/>
      <c r="FWF9709" s="45"/>
      <c r="FWG9709" s="45"/>
      <c r="FWH9709" s="45"/>
      <c r="FWI9709" s="45"/>
      <c r="FWJ9709" s="45"/>
      <c r="FWK9709" s="45"/>
      <c r="FWL9709" s="45"/>
      <c r="FWM9709" s="45"/>
      <c r="FWN9709" s="45"/>
      <c r="FWO9709" s="45"/>
      <c r="FWP9709" s="45"/>
      <c r="FWQ9709" s="45"/>
      <c r="FWR9709" s="45"/>
      <c r="FWS9709" s="45"/>
      <c r="FWT9709" s="45"/>
      <c r="FWU9709" s="45"/>
      <c r="FWV9709" s="45"/>
      <c r="FWW9709" s="45"/>
      <c r="FWX9709" s="45"/>
      <c r="FWY9709" s="45"/>
      <c r="FWZ9709" s="45"/>
      <c r="FXA9709" s="45"/>
      <c r="FXB9709" s="45"/>
      <c r="FXC9709" s="45"/>
      <c r="FXD9709" s="45"/>
      <c r="FXE9709" s="45"/>
      <c r="FXF9709" s="45"/>
      <c r="FXG9709" s="45"/>
      <c r="FXH9709" s="45"/>
      <c r="FXI9709" s="45"/>
      <c r="FXJ9709" s="45"/>
      <c r="FXK9709" s="45"/>
      <c r="FXL9709" s="45"/>
      <c r="FXM9709" s="45"/>
      <c r="FXN9709" s="45"/>
      <c r="FXO9709" s="45"/>
      <c r="FXP9709" s="45"/>
      <c r="FXQ9709" s="45"/>
      <c r="FXR9709" s="45"/>
      <c r="FXS9709" s="45"/>
      <c r="FXT9709" s="45"/>
      <c r="FXU9709" s="45"/>
      <c r="FXV9709" s="45"/>
      <c r="FXW9709" s="45"/>
      <c r="FXX9709" s="45"/>
      <c r="FXY9709" s="45"/>
      <c r="FXZ9709" s="45"/>
      <c r="FYA9709" s="45"/>
      <c r="FYB9709" s="45"/>
      <c r="FYC9709" s="45"/>
      <c r="FYD9709" s="45"/>
      <c r="FYE9709" s="45"/>
      <c r="FYF9709" s="45"/>
      <c r="FYG9709" s="45"/>
      <c r="FYH9709" s="45"/>
      <c r="FYI9709" s="45"/>
      <c r="FYJ9709" s="45"/>
      <c r="FYK9709" s="45"/>
      <c r="FYL9709" s="45"/>
      <c r="FYM9709" s="45"/>
      <c r="FYN9709" s="45"/>
      <c r="FYO9709" s="45"/>
      <c r="FYP9709" s="45"/>
      <c r="FYQ9709" s="45"/>
      <c r="FYR9709" s="45"/>
      <c r="FYS9709" s="45"/>
      <c r="FYT9709" s="45"/>
      <c r="FYU9709" s="45"/>
      <c r="FYV9709" s="45"/>
      <c r="FYW9709" s="45"/>
      <c r="FYX9709" s="45"/>
      <c r="FYY9709" s="45"/>
      <c r="FYZ9709" s="45"/>
      <c r="FZA9709" s="45"/>
      <c r="FZB9709" s="45"/>
      <c r="FZC9709" s="45"/>
      <c r="FZD9709" s="45"/>
      <c r="FZE9709" s="45"/>
      <c r="FZF9709" s="45"/>
      <c r="FZG9709" s="45"/>
      <c r="FZH9709" s="45"/>
      <c r="FZI9709" s="45"/>
      <c r="FZJ9709" s="45"/>
      <c r="FZK9709" s="45"/>
      <c r="FZL9709" s="45"/>
      <c r="FZM9709" s="45"/>
      <c r="FZN9709" s="45"/>
      <c r="FZO9709" s="45"/>
      <c r="FZP9709" s="45"/>
      <c r="FZQ9709" s="45"/>
      <c r="FZR9709" s="45"/>
      <c r="FZS9709" s="45"/>
      <c r="FZT9709" s="45"/>
      <c r="FZU9709" s="45"/>
      <c r="FZV9709" s="45"/>
      <c r="FZW9709" s="45"/>
      <c r="FZX9709" s="45"/>
      <c r="FZY9709" s="45"/>
      <c r="FZZ9709" s="45"/>
      <c r="GAA9709" s="45"/>
      <c r="GAB9709" s="45"/>
      <c r="GAC9709" s="45"/>
      <c r="GAD9709" s="45"/>
      <c r="GAE9709" s="45"/>
      <c r="GAF9709" s="45"/>
      <c r="GAG9709" s="45"/>
      <c r="GAH9709" s="45"/>
      <c r="GAI9709" s="45"/>
      <c r="GAJ9709" s="45"/>
      <c r="GAK9709" s="45"/>
      <c r="GAL9709" s="45"/>
      <c r="GAM9709" s="45"/>
      <c r="GAN9709" s="45"/>
      <c r="GAO9709" s="45"/>
      <c r="GAP9709" s="45"/>
      <c r="GAQ9709" s="45"/>
      <c r="GAR9709" s="45"/>
      <c r="GAS9709" s="45"/>
      <c r="GAT9709" s="45"/>
      <c r="GAU9709" s="45"/>
      <c r="GAV9709" s="45"/>
      <c r="GAW9709" s="45"/>
      <c r="GAX9709" s="45"/>
      <c r="GAY9709" s="45"/>
      <c r="GAZ9709" s="45"/>
      <c r="GBA9709" s="45"/>
      <c r="GBB9709" s="45"/>
      <c r="GBC9709" s="45"/>
      <c r="GBD9709" s="45"/>
      <c r="GBE9709" s="45"/>
      <c r="GBF9709" s="45"/>
      <c r="GBG9709" s="45"/>
      <c r="GBH9709" s="45"/>
      <c r="GBI9709" s="45"/>
      <c r="GBJ9709" s="45"/>
      <c r="GBK9709" s="45"/>
      <c r="GBL9709" s="45"/>
      <c r="GBM9709" s="45"/>
      <c r="GBN9709" s="45"/>
      <c r="GBO9709" s="45"/>
      <c r="GBP9709" s="45"/>
      <c r="GBQ9709" s="45"/>
      <c r="GBR9709" s="45"/>
      <c r="GBS9709" s="45"/>
      <c r="GBT9709" s="45"/>
      <c r="GBU9709" s="45"/>
      <c r="GBV9709" s="45"/>
      <c r="GBW9709" s="45"/>
      <c r="GBX9709" s="45"/>
      <c r="GBY9709" s="45"/>
      <c r="GBZ9709" s="45"/>
      <c r="GCA9709" s="45"/>
      <c r="GCB9709" s="45"/>
      <c r="GCC9709" s="45"/>
      <c r="GCD9709" s="45"/>
      <c r="GCE9709" s="45"/>
      <c r="GCF9709" s="45"/>
      <c r="GCG9709" s="45"/>
      <c r="GCH9709" s="45"/>
      <c r="GCI9709" s="45"/>
      <c r="GCJ9709" s="45"/>
      <c r="GCK9709" s="45"/>
      <c r="GCL9709" s="45"/>
      <c r="GCM9709" s="45"/>
      <c r="GCN9709" s="45"/>
      <c r="GCO9709" s="45"/>
      <c r="GCP9709" s="45"/>
      <c r="GCQ9709" s="45"/>
      <c r="GCR9709" s="45"/>
      <c r="GCS9709" s="45"/>
      <c r="GCT9709" s="45"/>
      <c r="GCU9709" s="45"/>
      <c r="GCV9709" s="45"/>
      <c r="GCW9709" s="45"/>
      <c r="GCX9709" s="45"/>
      <c r="GCY9709" s="45"/>
      <c r="GCZ9709" s="45"/>
      <c r="GDA9709" s="45"/>
      <c r="GDB9709" s="45"/>
      <c r="GDC9709" s="45"/>
      <c r="GDD9709" s="45"/>
      <c r="GDE9709" s="45"/>
      <c r="GDF9709" s="45"/>
      <c r="GDG9709" s="45"/>
      <c r="GDH9709" s="45"/>
      <c r="GDI9709" s="45"/>
      <c r="GDJ9709" s="45"/>
      <c r="GDK9709" s="45"/>
      <c r="GDL9709" s="45"/>
      <c r="GDM9709" s="45"/>
      <c r="GDN9709" s="45"/>
      <c r="GDO9709" s="45"/>
      <c r="GDP9709" s="45"/>
      <c r="GDQ9709" s="45"/>
      <c r="GDR9709" s="45"/>
      <c r="GDS9709" s="45"/>
      <c r="GDT9709" s="45"/>
      <c r="GDU9709" s="45"/>
      <c r="GDV9709" s="45"/>
      <c r="GDW9709" s="45"/>
      <c r="GDX9709" s="45"/>
      <c r="GDY9709" s="45"/>
      <c r="GDZ9709" s="45"/>
      <c r="GEA9709" s="45"/>
      <c r="GEB9709" s="45"/>
      <c r="GEC9709" s="45"/>
      <c r="GED9709" s="45"/>
      <c r="GEE9709" s="45"/>
      <c r="GEF9709" s="45"/>
      <c r="GEG9709" s="45"/>
      <c r="GEH9709" s="45"/>
      <c r="GEI9709" s="45"/>
      <c r="GEJ9709" s="45"/>
      <c r="GEK9709" s="45"/>
      <c r="GEL9709" s="45"/>
      <c r="GEM9709" s="45"/>
      <c r="GEN9709" s="45"/>
      <c r="GEO9709" s="45"/>
      <c r="GEP9709" s="45"/>
      <c r="GEQ9709" s="45"/>
      <c r="GER9709" s="45"/>
      <c r="GES9709" s="45"/>
      <c r="GET9709" s="45"/>
      <c r="GEU9709" s="45"/>
      <c r="GEV9709" s="45"/>
      <c r="GEW9709" s="45"/>
      <c r="GEX9709" s="45"/>
      <c r="GEY9709" s="45"/>
      <c r="GEZ9709" s="45"/>
      <c r="GFA9709" s="45"/>
      <c r="GFB9709" s="45"/>
      <c r="GFC9709" s="45"/>
      <c r="GFD9709" s="45"/>
      <c r="GFE9709" s="45"/>
      <c r="GFF9709" s="45"/>
      <c r="GFG9709" s="45"/>
      <c r="GFH9709" s="45"/>
      <c r="GFI9709" s="45"/>
      <c r="GFJ9709" s="45"/>
      <c r="GFK9709" s="45"/>
      <c r="GFL9709" s="45"/>
      <c r="GFM9709" s="45"/>
      <c r="GFN9709" s="45"/>
      <c r="GFO9709" s="45"/>
      <c r="GFP9709" s="45"/>
      <c r="GFQ9709" s="45"/>
      <c r="GFR9709" s="45"/>
      <c r="GFS9709" s="45"/>
      <c r="GFT9709" s="45"/>
      <c r="GFU9709" s="45"/>
      <c r="GFV9709" s="45"/>
      <c r="GFW9709" s="45"/>
      <c r="GFX9709" s="45"/>
      <c r="GFY9709" s="45"/>
      <c r="GFZ9709" s="45"/>
      <c r="GGA9709" s="45"/>
      <c r="GGB9709" s="45"/>
      <c r="GGC9709" s="45"/>
      <c r="GGD9709" s="45"/>
      <c r="GGE9709" s="45"/>
      <c r="GGF9709" s="45"/>
      <c r="GGG9709" s="45"/>
      <c r="GGH9709" s="45"/>
      <c r="GGI9709" s="45"/>
      <c r="GGJ9709" s="45"/>
      <c r="GGK9709" s="45"/>
      <c r="GGL9709" s="45"/>
      <c r="GGM9709" s="45"/>
      <c r="GGN9709" s="45"/>
      <c r="GGO9709" s="45"/>
      <c r="GGP9709" s="45"/>
      <c r="GGQ9709" s="45"/>
      <c r="GGR9709" s="45"/>
      <c r="GGS9709" s="45"/>
      <c r="GGT9709" s="45"/>
      <c r="GGU9709" s="45"/>
      <c r="GGV9709" s="45"/>
      <c r="GGW9709" s="45"/>
      <c r="GGX9709" s="45"/>
      <c r="GGY9709" s="45"/>
      <c r="GGZ9709" s="45"/>
      <c r="GHA9709" s="45"/>
      <c r="GHB9709" s="45"/>
      <c r="GHC9709" s="45"/>
      <c r="GHD9709" s="45"/>
      <c r="GHE9709" s="45"/>
      <c r="GHF9709" s="45"/>
      <c r="GHG9709" s="45"/>
      <c r="GHH9709" s="45"/>
      <c r="GHI9709" s="45"/>
      <c r="GHJ9709" s="45"/>
      <c r="GHK9709" s="45"/>
      <c r="GHL9709" s="45"/>
      <c r="GHM9709" s="45"/>
      <c r="GHN9709" s="45"/>
      <c r="GHO9709" s="45"/>
      <c r="GHP9709" s="45"/>
      <c r="GHQ9709" s="45"/>
      <c r="GHR9709" s="45"/>
      <c r="GHS9709" s="45"/>
      <c r="GHT9709" s="45"/>
      <c r="GHU9709" s="45"/>
      <c r="GHV9709" s="45"/>
      <c r="GHW9709" s="45"/>
      <c r="GHX9709" s="45"/>
      <c r="GHY9709" s="45"/>
      <c r="GHZ9709" s="45"/>
      <c r="GIA9709" s="45"/>
      <c r="GIB9709" s="45"/>
      <c r="GIC9709" s="45"/>
      <c r="GID9709" s="45"/>
      <c r="GIE9709" s="45"/>
      <c r="GIF9709" s="45"/>
      <c r="GIG9709" s="45"/>
      <c r="GIH9709" s="45"/>
      <c r="GII9709" s="45"/>
      <c r="GIJ9709" s="45"/>
      <c r="GIK9709" s="45"/>
      <c r="GIL9709" s="45"/>
      <c r="GIM9709" s="45"/>
      <c r="GIN9709" s="45"/>
      <c r="GIO9709" s="45"/>
      <c r="GIP9709" s="45"/>
      <c r="GIQ9709" s="45"/>
      <c r="GIR9709" s="45"/>
      <c r="GIS9709" s="45"/>
      <c r="GIT9709" s="45"/>
      <c r="GIU9709" s="45"/>
      <c r="GIV9709" s="45"/>
      <c r="GIW9709" s="45"/>
      <c r="GIX9709" s="45"/>
      <c r="GIY9709" s="45"/>
      <c r="GIZ9709" s="45"/>
      <c r="GJA9709" s="45"/>
      <c r="GJB9709" s="45"/>
      <c r="GJC9709" s="45"/>
      <c r="GJD9709" s="45"/>
      <c r="GJE9709" s="45"/>
      <c r="GJF9709" s="45"/>
      <c r="GJG9709" s="45"/>
      <c r="GJH9709" s="45"/>
      <c r="GJI9709" s="45"/>
      <c r="GJJ9709" s="45"/>
      <c r="GJK9709" s="45"/>
      <c r="GJL9709" s="45"/>
      <c r="GJM9709" s="45"/>
      <c r="GJN9709" s="45"/>
      <c r="GJO9709" s="45"/>
      <c r="GJP9709" s="45"/>
      <c r="GJQ9709" s="45"/>
      <c r="GJR9709" s="45"/>
      <c r="GJS9709" s="45"/>
      <c r="GJT9709" s="45"/>
      <c r="GJU9709" s="45"/>
      <c r="GJV9709" s="45"/>
      <c r="GJW9709" s="45"/>
      <c r="GJX9709" s="45"/>
      <c r="GJY9709" s="45"/>
      <c r="GJZ9709" s="45"/>
      <c r="GKA9709" s="45"/>
      <c r="GKB9709" s="45"/>
      <c r="GKC9709" s="45"/>
      <c r="GKD9709" s="45"/>
      <c r="GKE9709" s="45"/>
      <c r="GKF9709" s="45"/>
      <c r="GKG9709" s="45"/>
      <c r="GKH9709" s="45"/>
      <c r="GKI9709" s="45"/>
      <c r="GKJ9709" s="45"/>
      <c r="GKK9709" s="45"/>
      <c r="GKL9709" s="45"/>
      <c r="GKM9709" s="45"/>
      <c r="GKN9709" s="45"/>
      <c r="GKO9709" s="45"/>
      <c r="GKP9709" s="45"/>
      <c r="GKQ9709" s="45"/>
      <c r="GKR9709" s="45"/>
      <c r="GKS9709" s="45"/>
      <c r="GKT9709" s="45"/>
      <c r="GKU9709" s="45"/>
      <c r="GKV9709" s="45"/>
      <c r="GKW9709" s="45"/>
      <c r="GKX9709" s="45"/>
      <c r="GKY9709" s="45"/>
      <c r="GKZ9709" s="45"/>
      <c r="GLA9709" s="45"/>
      <c r="GLB9709" s="45"/>
      <c r="GLC9709" s="45"/>
      <c r="GLD9709" s="45"/>
      <c r="GLE9709" s="45"/>
      <c r="GLF9709" s="45"/>
      <c r="GLG9709" s="45"/>
      <c r="GLH9709" s="45"/>
      <c r="GLI9709" s="45"/>
      <c r="GLJ9709" s="45"/>
      <c r="GLK9709" s="45"/>
      <c r="GLL9709" s="45"/>
      <c r="GLM9709" s="45"/>
      <c r="GLN9709" s="45"/>
      <c r="GLO9709" s="45"/>
      <c r="GLP9709" s="45"/>
      <c r="GLQ9709" s="45"/>
      <c r="GLR9709" s="45"/>
      <c r="GLS9709" s="45"/>
      <c r="GLT9709" s="45"/>
      <c r="GLU9709" s="45"/>
      <c r="GLV9709" s="45"/>
      <c r="GLW9709" s="45"/>
      <c r="GLX9709" s="45"/>
      <c r="GLY9709" s="45"/>
      <c r="GLZ9709" s="45"/>
      <c r="GMA9709" s="45"/>
      <c r="GMB9709" s="45"/>
      <c r="GMC9709" s="45"/>
      <c r="GMD9709" s="45"/>
      <c r="GME9709" s="45"/>
      <c r="GMF9709" s="45"/>
      <c r="GMG9709" s="45"/>
      <c r="GMH9709" s="45"/>
      <c r="GMI9709" s="45"/>
      <c r="GMJ9709" s="45"/>
      <c r="GMK9709" s="45"/>
      <c r="GML9709" s="45"/>
      <c r="GMM9709" s="45"/>
      <c r="GMN9709" s="45"/>
      <c r="GMO9709" s="45"/>
      <c r="GMP9709" s="45"/>
      <c r="GMQ9709" s="45"/>
      <c r="GMR9709" s="45"/>
      <c r="GMS9709" s="45"/>
      <c r="GMT9709" s="45"/>
      <c r="GMU9709" s="45"/>
      <c r="GMV9709" s="45"/>
      <c r="GMW9709" s="45"/>
      <c r="GMX9709" s="45"/>
      <c r="GMY9709" s="45"/>
      <c r="GMZ9709" s="45"/>
      <c r="GNA9709" s="45"/>
      <c r="GNB9709" s="45"/>
      <c r="GNC9709" s="45"/>
      <c r="GND9709" s="45"/>
      <c r="GNE9709" s="45"/>
      <c r="GNF9709" s="45"/>
      <c r="GNG9709" s="45"/>
      <c r="GNH9709" s="45"/>
      <c r="GNI9709" s="45"/>
      <c r="GNJ9709" s="45"/>
      <c r="GNK9709" s="45"/>
      <c r="GNL9709" s="45"/>
      <c r="GNM9709" s="45"/>
      <c r="GNN9709" s="45"/>
      <c r="GNO9709" s="45"/>
      <c r="GNP9709" s="45"/>
      <c r="GNQ9709" s="45"/>
      <c r="GNR9709" s="45"/>
      <c r="GNS9709" s="45"/>
      <c r="GNT9709" s="45"/>
      <c r="GNU9709" s="45"/>
      <c r="GNV9709" s="45"/>
      <c r="GNW9709" s="45"/>
      <c r="GNX9709" s="45"/>
      <c r="GNY9709" s="45"/>
      <c r="GNZ9709" s="45"/>
      <c r="GOA9709" s="45"/>
      <c r="GOB9709" s="45"/>
      <c r="GOC9709" s="45"/>
      <c r="GOD9709" s="45"/>
      <c r="GOE9709" s="45"/>
      <c r="GOF9709" s="45"/>
      <c r="GOG9709" s="45"/>
      <c r="GOH9709" s="45"/>
      <c r="GOI9709" s="45"/>
      <c r="GOJ9709" s="45"/>
      <c r="GOK9709" s="45"/>
      <c r="GOL9709" s="45"/>
      <c r="GOM9709" s="45"/>
      <c r="GON9709" s="45"/>
      <c r="GOO9709" s="45"/>
      <c r="GOP9709" s="45"/>
      <c r="GOQ9709" s="45"/>
      <c r="GOR9709" s="45"/>
      <c r="GOS9709" s="45"/>
      <c r="GOT9709" s="45"/>
      <c r="GOU9709" s="45"/>
      <c r="GOV9709" s="45"/>
      <c r="GOW9709" s="45"/>
      <c r="GOX9709" s="45"/>
      <c r="GOY9709" s="45"/>
      <c r="GOZ9709" s="45"/>
      <c r="GPA9709" s="45"/>
      <c r="GPB9709" s="45"/>
      <c r="GPC9709" s="45"/>
      <c r="GPD9709" s="45"/>
      <c r="GPE9709" s="45"/>
      <c r="GPF9709" s="45"/>
      <c r="GPG9709" s="45"/>
      <c r="GPH9709" s="45"/>
      <c r="GPI9709" s="45"/>
      <c r="GPJ9709" s="45"/>
      <c r="GPK9709" s="45"/>
      <c r="GPL9709" s="45"/>
      <c r="GPM9709" s="45"/>
      <c r="GPN9709" s="45"/>
      <c r="GPO9709" s="45"/>
      <c r="GPP9709" s="45"/>
      <c r="GPQ9709" s="45"/>
      <c r="GPR9709" s="45"/>
      <c r="GPS9709" s="45"/>
      <c r="GPT9709" s="45"/>
      <c r="GPU9709" s="45"/>
      <c r="GPV9709" s="45"/>
      <c r="GPW9709" s="45"/>
      <c r="GPX9709" s="45"/>
      <c r="GPY9709" s="45"/>
      <c r="GPZ9709" s="45"/>
      <c r="GQA9709" s="45"/>
      <c r="GQB9709" s="45"/>
      <c r="GQC9709" s="45"/>
      <c r="GQD9709" s="45"/>
      <c r="GQE9709" s="45"/>
      <c r="GQF9709" s="45"/>
      <c r="GQG9709" s="45"/>
      <c r="GQH9709" s="45"/>
      <c r="GQI9709" s="45"/>
      <c r="GQJ9709" s="45"/>
      <c r="GQK9709" s="45"/>
      <c r="GQL9709" s="45"/>
      <c r="GQM9709" s="45"/>
      <c r="GQN9709" s="45"/>
      <c r="GQO9709" s="45"/>
      <c r="GQP9709" s="45"/>
      <c r="GQQ9709" s="45"/>
      <c r="GQR9709" s="45"/>
      <c r="GQS9709" s="45"/>
      <c r="GQT9709" s="45"/>
      <c r="GQU9709" s="45"/>
      <c r="GQV9709" s="45"/>
      <c r="GQW9709" s="45"/>
      <c r="GQX9709" s="45"/>
      <c r="GQY9709" s="45"/>
      <c r="GQZ9709" s="45"/>
      <c r="GRA9709" s="45"/>
      <c r="GRB9709" s="45"/>
      <c r="GRC9709" s="45"/>
      <c r="GRD9709" s="45"/>
      <c r="GRE9709" s="45"/>
      <c r="GRF9709" s="45"/>
      <c r="GRG9709" s="45"/>
      <c r="GRH9709" s="45"/>
      <c r="GRI9709" s="45"/>
      <c r="GRJ9709" s="45"/>
      <c r="GRK9709" s="45"/>
      <c r="GRL9709" s="45"/>
      <c r="GRM9709" s="45"/>
      <c r="GRN9709" s="45"/>
      <c r="GRO9709" s="45"/>
      <c r="GRP9709" s="45"/>
      <c r="GRQ9709" s="45"/>
      <c r="GRR9709" s="45"/>
      <c r="GRS9709" s="45"/>
      <c r="GRT9709" s="45"/>
      <c r="GRU9709" s="45"/>
      <c r="GRV9709" s="45"/>
      <c r="GRW9709" s="45"/>
      <c r="GRX9709" s="45"/>
      <c r="GRY9709" s="45"/>
      <c r="GRZ9709" s="45"/>
      <c r="GSA9709" s="45"/>
      <c r="GSB9709" s="45"/>
      <c r="GSC9709" s="45"/>
      <c r="GSD9709" s="45"/>
      <c r="GSE9709" s="45"/>
      <c r="GSF9709" s="45"/>
      <c r="GSG9709" s="45"/>
      <c r="GSH9709" s="45"/>
      <c r="GSI9709" s="45"/>
      <c r="GSJ9709" s="45"/>
      <c r="GSK9709" s="45"/>
      <c r="GSL9709" s="45"/>
      <c r="GSM9709" s="45"/>
      <c r="GSN9709" s="45"/>
      <c r="GSO9709" s="45"/>
      <c r="GSP9709" s="45"/>
      <c r="GSQ9709" s="45"/>
      <c r="GSR9709" s="45"/>
      <c r="GSS9709" s="45"/>
      <c r="GST9709" s="45"/>
      <c r="GSU9709" s="45"/>
      <c r="GSV9709" s="45"/>
      <c r="GSW9709" s="45"/>
      <c r="GSX9709" s="45"/>
      <c r="GSY9709" s="45"/>
      <c r="GSZ9709" s="45"/>
      <c r="GTA9709" s="45"/>
      <c r="GTB9709" s="45"/>
      <c r="GTC9709" s="45"/>
      <c r="GTD9709" s="45"/>
      <c r="GTE9709" s="45"/>
      <c r="GTF9709" s="45"/>
      <c r="GTG9709" s="45"/>
      <c r="GTH9709" s="45"/>
      <c r="GTI9709" s="45"/>
      <c r="GTJ9709" s="45"/>
      <c r="GTK9709" s="45"/>
      <c r="GTL9709" s="45"/>
      <c r="GTM9709" s="45"/>
      <c r="GTN9709" s="45"/>
      <c r="GTO9709" s="45"/>
      <c r="GTP9709" s="45"/>
      <c r="GTQ9709" s="45"/>
      <c r="GTR9709" s="45"/>
      <c r="GTS9709" s="45"/>
      <c r="GTT9709" s="45"/>
      <c r="GTU9709" s="45"/>
      <c r="GTV9709" s="45"/>
      <c r="GTW9709" s="45"/>
      <c r="GTX9709" s="45"/>
      <c r="GTY9709" s="45"/>
      <c r="GTZ9709" s="45"/>
      <c r="GUA9709" s="45"/>
      <c r="GUB9709" s="45"/>
      <c r="GUC9709" s="45"/>
      <c r="GUD9709" s="45"/>
      <c r="GUE9709" s="45"/>
      <c r="GUF9709" s="45"/>
      <c r="GUG9709" s="45"/>
      <c r="GUH9709" s="45"/>
      <c r="GUI9709" s="45"/>
      <c r="GUJ9709" s="45"/>
      <c r="GUK9709" s="45"/>
      <c r="GUL9709" s="45"/>
      <c r="GUM9709" s="45"/>
      <c r="GUN9709" s="45"/>
      <c r="GUO9709" s="45"/>
      <c r="GUP9709" s="45"/>
      <c r="GUQ9709" s="45"/>
      <c r="GUR9709" s="45"/>
      <c r="GUS9709" s="45"/>
      <c r="GUT9709" s="45"/>
      <c r="GUU9709" s="45"/>
      <c r="GUV9709" s="45"/>
      <c r="GUW9709" s="45"/>
      <c r="GUX9709" s="45"/>
      <c r="GUY9709" s="45"/>
      <c r="GUZ9709" s="45"/>
      <c r="GVA9709" s="45"/>
      <c r="GVB9709" s="45"/>
      <c r="GVC9709" s="45"/>
      <c r="GVD9709" s="45"/>
      <c r="GVE9709" s="45"/>
      <c r="GVF9709" s="45"/>
      <c r="GVG9709" s="45"/>
      <c r="GVH9709" s="45"/>
      <c r="GVI9709" s="45"/>
      <c r="GVJ9709" s="45"/>
      <c r="GVK9709" s="45"/>
      <c r="GVL9709" s="45"/>
      <c r="GVM9709" s="45"/>
      <c r="GVN9709" s="45"/>
      <c r="GVO9709" s="45"/>
      <c r="GVP9709" s="45"/>
      <c r="GVQ9709" s="45"/>
      <c r="GVR9709" s="45"/>
      <c r="GVS9709" s="45"/>
      <c r="GVT9709" s="45"/>
      <c r="GVU9709" s="45"/>
      <c r="GVV9709" s="45"/>
      <c r="GVW9709" s="45"/>
      <c r="GVX9709" s="45"/>
      <c r="GVY9709" s="45"/>
      <c r="GVZ9709" s="45"/>
      <c r="GWA9709" s="45"/>
      <c r="GWB9709" s="45"/>
      <c r="GWC9709" s="45"/>
      <c r="GWD9709" s="45"/>
      <c r="GWE9709" s="45"/>
      <c r="GWF9709" s="45"/>
      <c r="GWG9709" s="45"/>
      <c r="GWH9709" s="45"/>
      <c r="GWI9709" s="45"/>
      <c r="GWJ9709" s="45"/>
      <c r="GWK9709" s="45"/>
      <c r="GWL9709" s="45"/>
      <c r="GWM9709" s="45"/>
      <c r="GWN9709" s="45"/>
      <c r="GWO9709" s="45"/>
      <c r="GWP9709" s="45"/>
      <c r="GWQ9709" s="45"/>
      <c r="GWR9709" s="45"/>
      <c r="GWS9709" s="45"/>
      <c r="GWT9709" s="45"/>
      <c r="GWU9709" s="45"/>
      <c r="GWV9709" s="45"/>
      <c r="GWW9709" s="45"/>
      <c r="GWX9709" s="45"/>
      <c r="GWY9709" s="45"/>
      <c r="GWZ9709" s="45"/>
      <c r="GXA9709" s="45"/>
      <c r="GXB9709" s="45"/>
      <c r="GXC9709" s="45"/>
      <c r="GXD9709" s="45"/>
      <c r="GXE9709" s="45"/>
      <c r="GXF9709" s="45"/>
      <c r="GXG9709" s="45"/>
      <c r="GXH9709" s="45"/>
      <c r="GXI9709" s="45"/>
      <c r="GXJ9709" s="45"/>
      <c r="GXK9709" s="45"/>
      <c r="GXL9709" s="45"/>
      <c r="GXM9709" s="45"/>
      <c r="GXN9709" s="45"/>
      <c r="GXO9709" s="45"/>
      <c r="GXP9709" s="45"/>
      <c r="GXQ9709" s="45"/>
      <c r="GXR9709" s="45"/>
      <c r="GXS9709" s="45"/>
      <c r="GXT9709" s="45"/>
      <c r="GXU9709" s="45"/>
      <c r="GXV9709" s="45"/>
      <c r="GXW9709" s="45"/>
      <c r="GXX9709" s="45"/>
      <c r="GXY9709" s="45"/>
      <c r="GXZ9709" s="45"/>
      <c r="GYA9709" s="45"/>
      <c r="GYB9709" s="45"/>
      <c r="GYC9709" s="45"/>
      <c r="GYD9709" s="45"/>
      <c r="GYE9709" s="45"/>
      <c r="GYF9709" s="45"/>
      <c r="GYG9709" s="45"/>
      <c r="GYH9709" s="45"/>
      <c r="GYI9709" s="45"/>
      <c r="GYJ9709" s="45"/>
      <c r="GYK9709" s="45"/>
      <c r="GYL9709" s="45"/>
      <c r="GYM9709" s="45"/>
      <c r="GYN9709" s="45"/>
      <c r="GYO9709" s="45"/>
      <c r="GYP9709" s="45"/>
      <c r="GYQ9709" s="45"/>
      <c r="GYR9709" s="45"/>
      <c r="GYS9709" s="45"/>
      <c r="GYT9709" s="45"/>
      <c r="GYU9709" s="45"/>
      <c r="GYV9709" s="45"/>
      <c r="GYW9709" s="45"/>
      <c r="GYX9709" s="45"/>
      <c r="GYY9709" s="45"/>
      <c r="GYZ9709" s="45"/>
      <c r="GZA9709" s="45"/>
      <c r="GZB9709" s="45"/>
      <c r="GZC9709" s="45"/>
      <c r="GZD9709" s="45"/>
      <c r="GZE9709" s="45"/>
      <c r="GZF9709" s="45"/>
      <c r="GZG9709" s="45"/>
      <c r="GZH9709" s="45"/>
      <c r="GZI9709" s="45"/>
      <c r="GZJ9709" s="45"/>
      <c r="GZK9709" s="45"/>
      <c r="GZL9709" s="45"/>
      <c r="GZM9709" s="45"/>
      <c r="GZN9709" s="45"/>
      <c r="GZO9709" s="45"/>
      <c r="GZP9709" s="45"/>
      <c r="GZQ9709" s="45"/>
      <c r="GZR9709" s="45"/>
      <c r="GZS9709" s="45"/>
      <c r="GZT9709" s="45"/>
      <c r="GZU9709" s="45"/>
      <c r="GZV9709" s="45"/>
      <c r="GZW9709" s="45"/>
      <c r="GZX9709" s="45"/>
      <c r="GZY9709" s="45"/>
      <c r="GZZ9709" s="45"/>
      <c r="HAA9709" s="45"/>
      <c r="HAB9709" s="45"/>
      <c r="HAC9709" s="45"/>
      <c r="HAD9709" s="45"/>
      <c r="HAE9709" s="45"/>
      <c r="HAF9709" s="45"/>
      <c r="HAG9709" s="45"/>
      <c r="HAH9709" s="45"/>
      <c r="HAI9709" s="45"/>
      <c r="HAJ9709" s="45"/>
      <c r="HAK9709" s="45"/>
      <c r="HAL9709" s="45"/>
      <c r="HAM9709" s="45"/>
      <c r="HAN9709" s="45"/>
      <c r="HAO9709" s="45"/>
      <c r="HAP9709" s="45"/>
      <c r="HAQ9709" s="45"/>
      <c r="HAR9709" s="45"/>
      <c r="HAS9709" s="45"/>
      <c r="HAT9709" s="45"/>
      <c r="HAU9709" s="45"/>
      <c r="HAV9709" s="45"/>
      <c r="HAW9709" s="45"/>
      <c r="HAX9709" s="45"/>
      <c r="HAY9709" s="45"/>
      <c r="HAZ9709" s="45"/>
      <c r="HBA9709" s="45"/>
      <c r="HBB9709" s="45"/>
      <c r="HBC9709" s="45"/>
      <c r="HBD9709" s="45"/>
      <c r="HBE9709" s="45"/>
      <c r="HBF9709" s="45"/>
      <c r="HBG9709" s="45"/>
      <c r="HBH9709" s="45"/>
      <c r="HBI9709" s="45"/>
      <c r="HBJ9709" s="45"/>
      <c r="HBK9709" s="45"/>
      <c r="HBL9709" s="45"/>
      <c r="HBM9709" s="45"/>
      <c r="HBN9709" s="45"/>
      <c r="HBO9709" s="45"/>
      <c r="HBP9709" s="45"/>
      <c r="HBQ9709" s="45"/>
      <c r="HBR9709" s="45"/>
      <c r="HBS9709" s="45"/>
      <c r="HBT9709" s="45"/>
      <c r="HBU9709" s="45"/>
      <c r="HBV9709" s="45"/>
      <c r="HBW9709" s="45"/>
      <c r="HBX9709" s="45"/>
      <c r="HBY9709" s="45"/>
      <c r="HBZ9709" s="45"/>
      <c r="HCA9709" s="45"/>
      <c r="HCB9709" s="45"/>
      <c r="HCC9709" s="45"/>
      <c r="HCD9709" s="45"/>
      <c r="HCE9709" s="45"/>
      <c r="HCF9709" s="45"/>
      <c r="HCG9709" s="45"/>
      <c r="HCH9709" s="45"/>
      <c r="HCI9709" s="45"/>
      <c r="HCJ9709" s="45"/>
      <c r="HCK9709" s="45"/>
      <c r="HCL9709" s="45"/>
      <c r="HCM9709" s="45"/>
      <c r="HCN9709" s="45"/>
      <c r="HCO9709" s="45"/>
      <c r="HCP9709" s="45"/>
      <c r="HCQ9709" s="45"/>
      <c r="HCR9709" s="45"/>
      <c r="HCS9709" s="45"/>
      <c r="HCT9709" s="45"/>
      <c r="HCU9709" s="45"/>
      <c r="HCV9709" s="45"/>
      <c r="HCW9709" s="45"/>
      <c r="HCX9709" s="45"/>
      <c r="HCY9709" s="45"/>
      <c r="HCZ9709" s="45"/>
      <c r="HDA9709" s="45"/>
      <c r="HDB9709" s="45"/>
      <c r="HDC9709" s="45"/>
      <c r="HDD9709" s="45"/>
      <c r="HDE9709" s="45"/>
      <c r="HDF9709" s="45"/>
      <c r="HDG9709" s="45"/>
      <c r="HDH9709" s="45"/>
      <c r="HDI9709" s="45"/>
      <c r="HDJ9709" s="45"/>
      <c r="HDK9709" s="45"/>
      <c r="HDL9709" s="45"/>
      <c r="HDM9709" s="45"/>
      <c r="HDN9709" s="45"/>
      <c r="HDO9709" s="45"/>
      <c r="HDP9709" s="45"/>
      <c r="HDQ9709" s="45"/>
      <c r="HDR9709" s="45"/>
      <c r="HDS9709" s="45"/>
      <c r="HDT9709" s="45"/>
      <c r="HDU9709" s="45"/>
      <c r="HDV9709" s="45"/>
      <c r="HDW9709" s="45"/>
      <c r="HDX9709" s="45"/>
      <c r="HDY9709" s="45"/>
      <c r="HDZ9709" s="45"/>
      <c r="HEA9709" s="45"/>
      <c r="HEB9709" s="45"/>
      <c r="HEC9709" s="45"/>
      <c r="HED9709" s="45"/>
      <c r="HEE9709" s="45"/>
      <c r="HEF9709" s="45"/>
      <c r="HEG9709" s="45"/>
      <c r="HEH9709" s="45"/>
      <c r="HEI9709" s="45"/>
      <c r="HEJ9709" s="45"/>
      <c r="HEK9709" s="45"/>
      <c r="HEL9709" s="45"/>
      <c r="HEM9709" s="45"/>
      <c r="HEN9709" s="45"/>
      <c r="HEO9709" s="45"/>
      <c r="HEP9709" s="45"/>
      <c r="HEQ9709" s="45"/>
      <c r="HER9709" s="45"/>
      <c r="HES9709" s="45"/>
      <c r="HET9709" s="45"/>
      <c r="HEU9709" s="45"/>
      <c r="HEV9709" s="45"/>
      <c r="HEW9709" s="45"/>
      <c r="HEX9709" s="45"/>
      <c r="HEY9709" s="45"/>
      <c r="HEZ9709" s="45"/>
      <c r="HFA9709" s="45"/>
      <c r="HFB9709" s="45"/>
      <c r="HFC9709" s="45"/>
      <c r="HFD9709" s="45"/>
      <c r="HFE9709" s="45"/>
      <c r="HFF9709" s="45"/>
      <c r="HFG9709" s="45"/>
      <c r="HFH9709" s="45"/>
      <c r="HFI9709" s="45"/>
      <c r="HFJ9709" s="45"/>
      <c r="HFK9709" s="45"/>
      <c r="HFL9709" s="45"/>
      <c r="HFM9709" s="45"/>
      <c r="HFN9709" s="45"/>
      <c r="HFO9709" s="45"/>
      <c r="HFP9709" s="45"/>
      <c r="HFQ9709" s="45"/>
      <c r="HFR9709" s="45"/>
      <c r="HFS9709" s="45"/>
      <c r="HFT9709" s="45"/>
      <c r="HFU9709" s="45"/>
      <c r="HFV9709" s="45"/>
      <c r="HFW9709" s="45"/>
      <c r="HFX9709" s="45"/>
      <c r="HFY9709" s="45"/>
      <c r="HFZ9709" s="45"/>
      <c r="HGA9709" s="45"/>
      <c r="HGB9709" s="45"/>
      <c r="HGC9709" s="45"/>
      <c r="HGD9709" s="45"/>
      <c r="HGE9709" s="45"/>
      <c r="HGF9709" s="45"/>
      <c r="HGG9709" s="45"/>
      <c r="HGH9709" s="45"/>
      <c r="HGI9709" s="45"/>
      <c r="HGJ9709" s="45"/>
      <c r="HGK9709" s="45"/>
      <c r="HGL9709" s="45"/>
      <c r="HGM9709" s="45"/>
      <c r="HGN9709" s="45"/>
      <c r="HGO9709" s="45"/>
      <c r="HGP9709" s="45"/>
      <c r="HGQ9709" s="45"/>
      <c r="HGR9709" s="45"/>
      <c r="HGS9709" s="45"/>
      <c r="HGT9709" s="45"/>
      <c r="HGU9709" s="45"/>
      <c r="HGV9709" s="45"/>
      <c r="HGW9709" s="45"/>
      <c r="HGX9709" s="45"/>
      <c r="HGY9709" s="45"/>
      <c r="HGZ9709" s="45"/>
      <c r="HHA9709" s="45"/>
      <c r="HHB9709" s="45"/>
      <c r="HHC9709" s="45"/>
      <c r="HHD9709" s="45"/>
      <c r="HHE9709" s="45"/>
      <c r="HHF9709" s="45"/>
      <c r="HHG9709" s="45"/>
      <c r="HHH9709" s="45"/>
      <c r="HHI9709" s="45"/>
      <c r="HHJ9709" s="45"/>
      <c r="HHK9709" s="45"/>
      <c r="HHL9709" s="45"/>
      <c r="HHM9709" s="45"/>
      <c r="HHN9709" s="45"/>
      <c r="HHO9709" s="45"/>
      <c r="HHP9709" s="45"/>
      <c r="HHQ9709" s="45"/>
      <c r="HHR9709" s="45"/>
      <c r="HHS9709" s="45"/>
      <c r="HHT9709" s="45"/>
      <c r="HHU9709" s="45"/>
      <c r="HHV9709" s="45"/>
      <c r="HHW9709" s="45"/>
      <c r="HHX9709" s="45"/>
      <c r="HHY9709" s="45"/>
      <c r="HHZ9709" s="45"/>
      <c r="HIA9709" s="45"/>
      <c r="HIB9709" s="45"/>
      <c r="HIC9709" s="45"/>
      <c r="HID9709" s="45"/>
      <c r="HIE9709" s="45"/>
      <c r="HIF9709" s="45"/>
      <c r="HIG9709" s="45"/>
      <c r="HIH9709" s="45"/>
      <c r="HII9709" s="45"/>
      <c r="HIJ9709" s="45"/>
      <c r="HIK9709" s="45"/>
      <c r="HIL9709" s="45"/>
      <c r="HIM9709" s="45"/>
      <c r="HIN9709" s="45"/>
      <c r="HIO9709" s="45"/>
      <c r="HIP9709" s="45"/>
      <c r="HIQ9709" s="45"/>
      <c r="HIR9709" s="45"/>
      <c r="HIS9709" s="45"/>
      <c r="HIT9709" s="45"/>
      <c r="HIU9709" s="45"/>
      <c r="HIV9709" s="45"/>
      <c r="HIW9709" s="45"/>
      <c r="HIX9709" s="45"/>
      <c r="HIY9709" s="45"/>
      <c r="HIZ9709" s="45"/>
      <c r="HJA9709" s="45"/>
      <c r="HJB9709" s="45"/>
      <c r="HJC9709" s="45"/>
      <c r="HJD9709" s="45"/>
      <c r="HJE9709" s="45"/>
      <c r="HJF9709" s="45"/>
      <c r="HJG9709" s="45"/>
      <c r="HJH9709" s="45"/>
      <c r="HJI9709" s="45"/>
      <c r="HJJ9709" s="45"/>
      <c r="HJK9709" s="45"/>
      <c r="HJL9709" s="45"/>
      <c r="HJM9709" s="45"/>
      <c r="HJN9709" s="45"/>
      <c r="HJO9709" s="45"/>
      <c r="HJP9709" s="45"/>
      <c r="HJQ9709" s="45"/>
      <c r="HJR9709" s="45"/>
      <c r="HJS9709" s="45"/>
      <c r="HJT9709" s="45"/>
      <c r="HJU9709" s="45"/>
      <c r="HJV9709" s="45"/>
      <c r="HJW9709" s="45"/>
      <c r="HJX9709" s="45"/>
      <c r="HJY9709" s="45"/>
      <c r="HJZ9709" s="45"/>
      <c r="HKA9709" s="45"/>
      <c r="HKB9709" s="45"/>
      <c r="HKC9709" s="45"/>
      <c r="HKD9709" s="45"/>
      <c r="HKE9709" s="45"/>
      <c r="HKF9709" s="45"/>
      <c r="HKG9709" s="45"/>
      <c r="HKH9709" s="45"/>
      <c r="HKI9709" s="45"/>
      <c r="HKJ9709" s="45"/>
      <c r="HKK9709" s="45"/>
      <c r="HKL9709" s="45"/>
      <c r="HKM9709" s="45"/>
      <c r="HKN9709" s="45"/>
      <c r="HKO9709" s="45"/>
      <c r="HKP9709" s="45"/>
      <c r="HKQ9709" s="45"/>
      <c r="HKR9709" s="45"/>
      <c r="HKS9709" s="45"/>
      <c r="HKT9709" s="45"/>
      <c r="HKU9709" s="45"/>
      <c r="HKV9709" s="45"/>
      <c r="HKW9709" s="45"/>
      <c r="HKX9709" s="45"/>
      <c r="HKY9709" s="45"/>
      <c r="HKZ9709" s="45"/>
      <c r="HLA9709" s="45"/>
      <c r="HLB9709" s="45"/>
      <c r="HLC9709" s="45"/>
      <c r="HLD9709" s="45"/>
      <c r="HLE9709" s="45"/>
      <c r="HLF9709" s="45"/>
      <c r="HLG9709" s="45"/>
      <c r="HLH9709" s="45"/>
      <c r="HLI9709" s="45"/>
      <c r="HLJ9709" s="45"/>
      <c r="HLK9709" s="45"/>
      <c r="HLL9709" s="45"/>
      <c r="HLM9709" s="45"/>
      <c r="HLN9709" s="45"/>
      <c r="HLO9709" s="45"/>
      <c r="HLP9709" s="45"/>
      <c r="HLQ9709" s="45"/>
      <c r="HLR9709" s="45"/>
      <c r="HLS9709" s="45"/>
      <c r="HLT9709" s="45"/>
      <c r="HLU9709" s="45"/>
      <c r="HLV9709" s="45"/>
      <c r="HLW9709" s="45"/>
      <c r="HLX9709" s="45"/>
      <c r="HLY9709" s="45"/>
      <c r="HLZ9709" s="45"/>
      <c r="HMA9709" s="45"/>
      <c r="HMB9709" s="45"/>
      <c r="HMC9709" s="45"/>
      <c r="HMD9709" s="45"/>
      <c r="HME9709" s="45"/>
      <c r="HMF9709" s="45"/>
      <c r="HMG9709" s="45"/>
      <c r="HMH9709" s="45"/>
      <c r="HMI9709" s="45"/>
      <c r="HMJ9709" s="45"/>
      <c r="HMK9709" s="45"/>
      <c r="HML9709" s="45"/>
      <c r="HMM9709" s="45"/>
      <c r="HMN9709" s="45"/>
      <c r="HMO9709" s="45"/>
      <c r="HMP9709" s="45"/>
      <c r="HMQ9709" s="45"/>
      <c r="HMR9709" s="45"/>
      <c r="HMS9709" s="45"/>
      <c r="HMT9709" s="45"/>
      <c r="HMU9709" s="45"/>
      <c r="HMV9709" s="45"/>
      <c r="HMW9709" s="45"/>
      <c r="HMX9709" s="45"/>
      <c r="HMY9709" s="45"/>
      <c r="HMZ9709" s="45"/>
      <c r="HNA9709" s="45"/>
      <c r="HNB9709" s="45"/>
      <c r="HNC9709" s="45"/>
      <c r="HND9709" s="45"/>
      <c r="HNE9709" s="45"/>
      <c r="HNF9709" s="45"/>
      <c r="HNG9709" s="45"/>
      <c r="HNH9709" s="45"/>
      <c r="HNI9709" s="45"/>
      <c r="HNJ9709" s="45"/>
      <c r="HNK9709" s="45"/>
      <c r="HNL9709" s="45"/>
      <c r="HNM9709" s="45"/>
      <c r="HNN9709" s="45"/>
      <c r="HNO9709" s="45"/>
      <c r="HNP9709" s="45"/>
      <c r="HNQ9709" s="45"/>
      <c r="HNR9709" s="45"/>
      <c r="HNS9709" s="45"/>
      <c r="HNT9709" s="45"/>
      <c r="HNU9709" s="45"/>
      <c r="HNV9709" s="45"/>
      <c r="HNW9709" s="45"/>
      <c r="HNX9709" s="45"/>
      <c r="HNY9709" s="45"/>
      <c r="HNZ9709" s="45"/>
      <c r="HOA9709" s="45"/>
      <c r="HOB9709" s="45"/>
      <c r="HOC9709" s="45"/>
      <c r="HOD9709" s="45"/>
      <c r="HOE9709" s="45"/>
      <c r="HOF9709" s="45"/>
      <c r="HOG9709" s="45"/>
      <c r="HOH9709" s="45"/>
      <c r="HOI9709" s="45"/>
      <c r="HOJ9709" s="45"/>
      <c r="HOK9709" s="45"/>
      <c r="HOL9709" s="45"/>
      <c r="HOM9709" s="45"/>
      <c r="HON9709" s="45"/>
      <c r="HOO9709" s="45"/>
      <c r="HOP9709" s="45"/>
      <c r="HOQ9709" s="45"/>
      <c r="HOR9709" s="45"/>
      <c r="HOS9709" s="45"/>
      <c r="HOT9709" s="45"/>
      <c r="HOU9709" s="45"/>
      <c r="HOV9709" s="45"/>
      <c r="HOW9709" s="45"/>
      <c r="HOX9709" s="45"/>
      <c r="HOY9709" s="45"/>
      <c r="HOZ9709" s="45"/>
      <c r="HPA9709" s="45"/>
      <c r="HPB9709" s="45"/>
      <c r="HPC9709" s="45"/>
      <c r="HPD9709" s="45"/>
      <c r="HPE9709" s="45"/>
      <c r="HPF9709" s="45"/>
      <c r="HPG9709" s="45"/>
      <c r="HPH9709" s="45"/>
      <c r="HPI9709" s="45"/>
      <c r="HPJ9709" s="45"/>
      <c r="HPK9709" s="45"/>
      <c r="HPL9709" s="45"/>
      <c r="HPM9709" s="45"/>
      <c r="HPN9709" s="45"/>
      <c r="HPO9709" s="45"/>
      <c r="HPP9709" s="45"/>
      <c r="HPQ9709" s="45"/>
      <c r="HPR9709" s="45"/>
      <c r="HPS9709" s="45"/>
      <c r="HPT9709" s="45"/>
      <c r="HPU9709" s="45"/>
      <c r="HPV9709" s="45"/>
      <c r="HPW9709" s="45"/>
      <c r="HPX9709" s="45"/>
      <c r="HPY9709" s="45"/>
      <c r="HPZ9709" s="45"/>
      <c r="HQA9709" s="45"/>
      <c r="HQB9709" s="45"/>
      <c r="HQC9709" s="45"/>
      <c r="HQD9709" s="45"/>
      <c r="HQE9709" s="45"/>
      <c r="HQF9709" s="45"/>
      <c r="HQG9709" s="45"/>
      <c r="HQH9709" s="45"/>
      <c r="HQI9709" s="45"/>
      <c r="HQJ9709" s="45"/>
      <c r="HQK9709" s="45"/>
      <c r="HQL9709" s="45"/>
      <c r="HQM9709" s="45"/>
      <c r="HQN9709" s="45"/>
      <c r="HQO9709" s="45"/>
      <c r="HQP9709" s="45"/>
      <c r="HQQ9709" s="45"/>
      <c r="HQR9709" s="45"/>
      <c r="HQS9709" s="45"/>
      <c r="HQT9709" s="45"/>
      <c r="HQU9709" s="45"/>
      <c r="HQV9709" s="45"/>
      <c r="HQW9709" s="45"/>
      <c r="HQX9709" s="45"/>
      <c r="HQY9709" s="45"/>
      <c r="HQZ9709" s="45"/>
      <c r="HRA9709" s="45"/>
      <c r="HRB9709" s="45"/>
      <c r="HRC9709" s="45"/>
      <c r="HRD9709" s="45"/>
      <c r="HRE9709" s="45"/>
      <c r="HRF9709" s="45"/>
      <c r="HRG9709" s="45"/>
      <c r="HRH9709" s="45"/>
      <c r="HRI9709" s="45"/>
      <c r="HRJ9709" s="45"/>
      <c r="HRK9709" s="45"/>
      <c r="HRL9709" s="45"/>
      <c r="HRM9709" s="45"/>
      <c r="HRN9709" s="45"/>
      <c r="HRO9709" s="45"/>
      <c r="HRP9709" s="45"/>
      <c r="HRQ9709" s="45"/>
      <c r="HRR9709" s="45"/>
      <c r="HRS9709" s="45"/>
      <c r="HRT9709" s="45"/>
      <c r="HRU9709" s="45"/>
      <c r="HRV9709" s="45"/>
      <c r="HRW9709" s="45"/>
      <c r="HRX9709" s="45"/>
      <c r="HRY9709" s="45"/>
      <c r="HRZ9709" s="45"/>
      <c r="HSA9709" s="45"/>
      <c r="HSB9709" s="45"/>
      <c r="HSC9709" s="45"/>
      <c r="HSD9709" s="45"/>
      <c r="HSE9709" s="45"/>
      <c r="HSF9709" s="45"/>
      <c r="HSG9709" s="45"/>
      <c r="HSH9709" s="45"/>
      <c r="HSI9709" s="45"/>
      <c r="HSJ9709" s="45"/>
      <c r="HSK9709" s="45"/>
      <c r="HSL9709" s="45"/>
      <c r="HSM9709" s="45"/>
      <c r="HSN9709" s="45"/>
      <c r="HSO9709" s="45"/>
      <c r="HSP9709" s="45"/>
      <c r="HSQ9709" s="45"/>
      <c r="HSR9709" s="45"/>
      <c r="HSS9709" s="45"/>
      <c r="HST9709" s="45"/>
      <c r="HSU9709" s="45"/>
      <c r="HSV9709" s="45"/>
      <c r="HSW9709" s="45"/>
      <c r="HSX9709" s="45"/>
      <c r="HSY9709" s="45"/>
      <c r="HSZ9709" s="45"/>
      <c r="HTA9709" s="45"/>
      <c r="HTB9709" s="45"/>
      <c r="HTC9709" s="45"/>
      <c r="HTD9709" s="45"/>
      <c r="HTE9709" s="45"/>
      <c r="HTF9709" s="45"/>
      <c r="HTG9709" s="45"/>
      <c r="HTH9709" s="45"/>
      <c r="HTI9709" s="45"/>
      <c r="HTJ9709" s="45"/>
      <c r="HTK9709" s="45"/>
      <c r="HTL9709" s="45"/>
      <c r="HTM9709" s="45"/>
      <c r="HTN9709" s="45"/>
      <c r="HTO9709" s="45"/>
      <c r="HTP9709" s="45"/>
      <c r="HTQ9709" s="45"/>
      <c r="HTR9709" s="45"/>
      <c r="HTS9709" s="45"/>
      <c r="HTT9709" s="45"/>
      <c r="HTU9709" s="45"/>
      <c r="HTV9709" s="45"/>
      <c r="HTW9709" s="45"/>
      <c r="HTX9709" s="45"/>
      <c r="HTY9709" s="45"/>
      <c r="HTZ9709" s="45"/>
      <c r="HUA9709" s="45"/>
      <c r="HUB9709" s="45"/>
      <c r="HUC9709" s="45"/>
      <c r="HUD9709" s="45"/>
      <c r="HUE9709" s="45"/>
      <c r="HUF9709" s="45"/>
      <c r="HUG9709" s="45"/>
      <c r="HUH9709" s="45"/>
      <c r="HUI9709" s="45"/>
      <c r="HUJ9709" s="45"/>
      <c r="HUK9709" s="45"/>
      <c r="HUL9709" s="45"/>
      <c r="HUM9709" s="45"/>
      <c r="HUN9709" s="45"/>
      <c r="HUO9709" s="45"/>
      <c r="HUP9709" s="45"/>
      <c r="HUQ9709" s="45"/>
      <c r="HUR9709" s="45"/>
      <c r="HUS9709" s="45"/>
      <c r="HUT9709" s="45"/>
      <c r="HUU9709" s="45"/>
      <c r="HUV9709" s="45"/>
      <c r="HUW9709" s="45"/>
      <c r="HUX9709" s="45"/>
      <c r="HUY9709" s="45"/>
      <c r="HUZ9709" s="45"/>
      <c r="HVA9709" s="45"/>
      <c r="HVB9709" s="45"/>
      <c r="HVC9709" s="45"/>
      <c r="HVD9709" s="45"/>
      <c r="HVE9709" s="45"/>
      <c r="HVF9709" s="45"/>
      <c r="HVG9709" s="45"/>
      <c r="HVH9709" s="45"/>
      <c r="HVI9709" s="45"/>
      <c r="HVJ9709" s="45"/>
      <c r="HVK9709" s="45"/>
      <c r="HVL9709" s="45"/>
      <c r="HVM9709" s="45"/>
      <c r="HVN9709" s="45"/>
      <c r="HVO9709" s="45"/>
      <c r="HVP9709" s="45"/>
      <c r="HVQ9709" s="45"/>
      <c r="HVR9709" s="45"/>
      <c r="HVS9709" s="45"/>
      <c r="HVT9709" s="45"/>
      <c r="HVU9709" s="45"/>
      <c r="HVV9709" s="45"/>
      <c r="HVW9709" s="45"/>
      <c r="HVX9709" s="45"/>
      <c r="HVY9709" s="45"/>
      <c r="HVZ9709" s="45"/>
      <c r="HWA9709" s="45"/>
      <c r="HWB9709" s="45"/>
      <c r="HWC9709" s="45"/>
      <c r="HWD9709" s="45"/>
      <c r="HWE9709" s="45"/>
      <c r="HWF9709" s="45"/>
      <c r="HWG9709" s="45"/>
      <c r="HWH9709" s="45"/>
      <c r="HWI9709" s="45"/>
      <c r="HWJ9709" s="45"/>
      <c r="HWK9709" s="45"/>
      <c r="HWL9709" s="45"/>
      <c r="HWM9709" s="45"/>
      <c r="HWN9709" s="45"/>
      <c r="HWO9709" s="45"/>
      <c r="HWP9709" s="45"/>
      <c r="HWQ9709" s="45"/>
      <c r="HWR9709" s="45"/>
      <c r="HWS9709" s="45"/>
      <c r="HWT9709" s="45"/>
      <c r="HWU9709" s="45"/>
      <c r="HWV9709" s="45"/>
      <c r="HWW9709" s="45"/>
      <c r="HWX9709" s="45"/>
      <c r="HWY9709" s="45"/>
      <c r="HWZ9709" s="45"/>
      <c r="HXA9709" s="45"/>
      <c r="HXB9709" s="45"/>
      <c r="HXC9709" s="45"/>
      <c r="HXD9709" s="45"/>
      <c r="HXE9709" s="45"/>
      <c r="HXF9709" s="45"/>
      <c r="HXG9709" s="45"/>
      <c r="HXH9709" s="45"/>
      <c r="HXI9709" s="45"/>
      <c r="HXJ9709" s="45"/>
      <c r="HXK9709" s="45"/>
      <c r="HXL9709" s="45"/>
      <c r="HXM9709" s="45"/>
      <c r="HXN9709" s="45"/>
      <c r="HXO9709" s="45"/>
      <c r="HXP9709" s="45"/>
      <c r="HXQ9709" s="45"/>
      <c r="HXR9709" s="45"/>
      <c r="HXS9709" s="45"/>
      <c r="HXT9709" s="45"/>
      <c r="HXU9709" s="45"/>
      <c r="HXV9709" s="45"/>
      <c r="HXW9709" s="45"/>
      <c r="HXX9709" s="45"/>
      <c r="HXY9709" s="45"/>
      <c r="HXZ9709" s="45"/>
      <c r="HYA9709" s="45"/>
      <c r="HYB9709" s="45"/>
      <c r="HYC9709" s="45"/>
      <c r="HYD9709" s="45"/>
      <c r="HYE9709" s="45"/>
      <c r="HYF9709" s="45"/>
      <c r="HYG9709" s="45"/>
      <c r="HYH9709" s="45"/>
      <c r="HYI9709" s="45"/>
      <c r="HYJ9709" s="45"/>
      <c r="HYK9709" s="45"/>
      <c r="HYL9709" s="45"/>
      <c r="HYM9709" s="45"/>
      <c r="HYN9709" s="45"/>
      <c r="HYO9709" s="45"/>
      <c r="HYP9709" s="45"/>
      <c r="HYQ9709" s="45"/>
      <c r="HYR9709" s="45"/>
      <c r="HYS9709" s="45"/>
      <c r="HYT9709" s="45"/>
      <c r="HYU9709" s="45"/>
      <c r="HYV9709" s="45"/>
      <c r="HYW9709" s="45"/>
      <c r="HYX9709" s="45"/>
      <c r="HYY9709" s="45"/>
      <c r="HYZ9709" s="45"/>
      <c r="HZA9709" s="45"/>
      <c r="HZB9709" s="45"/>
      <c r="HZC9709" s="45"/>
      <c r="HZD9709" s="45"/>
      <c r="HZE9709" s="45"/>
      <c r="HZF9709" s="45"/>
      <c r="HZG9709" s="45"/>
      <c r="HZH9709" s="45"/>
      <c r="HZI9709" s="45"/>
      <c r="HZJ9709" s="45"/>
      <c r="HZK9709" s="45"/>
      <c r="HZL9709" s="45"/>
      <c r="HZM9709" s="45"/>
      <c r="HZN9709" s="45"/>
      <c r="HZO9709" s="45"/>
      <c r="HZP9709" s="45"/>
      <c r="HZQ9709" s="45"/>
      <c r="HZR9709" s="45"/>
      <c r="HZS9709" s="45"/>
      <c r="HZT9709" s="45"/>
      <c r="HZU9709" s="45"/>
      <c r="HZV9709" s="45"/>
      <c r="HZW9709" s="45"/>
      <c r="HZX9709" s="45"/>
      <c r="HZY9709" s="45"/>
      <c r="HZZ9709" s="45"/>
      <c r="IAA9709" s="45"/>
      <c r="IAB9709" s="45"/>
      <c r="IAC9709" s="45"/>
      <c r="IAD9709" s="45"/>
      <c r="IAE9709" s="45"/>
      <c r="IAF9709" s="45"/>
      <c r="IAG9709" s="45"/>
      <c r="IAH9709" s="45"/>
      <c r="IAI9709" s="45"/>
      <c r="IAJ9709" s="45"/>
      <c r="IAK9709" s="45"/>
      <c r="IAL9709" s="45"/>
      <c r="IAM9709" s="45"/>
      <c r="IAN9709" s="45"/>
      <c r="IAO9709" s="45"/>
      <c r="IAP9709" s="45"/>
      <c r="IAQ9709" s="45"/>
      <c r="IAR9709" s="45"/>
      <c r="IAS9709" s="45"/>
      <c r="IAT9709" s="45"/>
      <c r="IAU9709" s="45"/>
      <c r="IAV9709" s="45"/>
      <c r="IAW9709" s="45"/>
      <c r="IAX9709" s="45"/>
      <c r="IAY9709" s="45"/>
      <c r="IAZ9709" s="45"/>
      <c r="IBA9709" s="45"/>
      <c r="IBB9709" s="45"/>
      <c r="IBC9709" s="45"/>
      <c r="IBD9709" s="45"/>
      <c r="IBE9709" s="45"/>
      <c r="IBF9709" s="45"/>
      <c r="IBG9709" s="45"/>
      <c r="IBH9709" s="45"/>
      <c r="IBI9709" s="45"/>
      <c r="IBJ9709" s="45"/>
      <c r="IBK9709" s="45"/>
      <c r="IBL9709" s="45"/>
      <c r="IBM9709" s="45"/>
      <c r="IBN9709" s="45"/>
      <c r="IBO9709" s="45"/>
      <c r="IBP9709" s="45"/>
      <c r="IBQ9709" s="45"/>
      <c r="IBR9709" s="45"/>
      <c r="IBS9709" s="45"/>
      <c r="IBT9709" s="45"/>
      <c r="IBU9709" s="45"/>
      <c r="IBV9709" s="45"/>
      <c r="IBW9709" s="45"/>
      <c r="IBX9709" s="45"/>
      <c r="IBY9709" s="45"/>
      <c r="IBZ9709" s="45"/>
      <c r="ICA9709" s="45"/>
      <c r="ICB9709" s="45"/>
      <c r="ICC9709" s="45"/>
      <c r="ICD9709" s="45"/>
      <c r="ICE9709" s="45"/>
      <c r="ICF9709" s="45"/>
      <c r="ICG9709" s="45"/>
      <c r="ICH9709" s="45"/>
      <c r="ICI9709" s="45"/>
      <c r="ICJ9709" s="45"/>
      <c r="ICK9709" s="45"/>
      <c r="ICL9709" s="45"/>
      <c r="ICM9709" s="45"/>
      <c r="ICN9709" s="45"/>
      <c r="ICO9709" s="45"/>
      <c r="ICP9709" s="45"/>
      <c r="ICQ9709" s="45"/>
      <c r="ICR9709" s="45"/>
      <c r="ICS9709" s="45"/>
      <c r="ICT9709" s="45"/>
      <c r="ICU9709" s="45"/>
      <c r="ICV9709" s="45"/>
      <c r="ICW9709" s="45"/>
      <c r="ICX9709" s="45"/>
      <c r="ICY9709" s="45"/>
      <c r="ICZ9709" s="45"/>
      <c r="IDA9709" s="45"/>
      <c r="IDB9709" s="45"/>
      <c r="IDC9709" s="45"/>
      <c r="IDD9709" s="45"/>
      <c r="IDE9709" s="45"/>
      <c r="IDF9709" s="45"/>
      <c r="IDG9709" s="45"/>
      <c r="IDH9709" s="45"/>
      <c r="IDI9709" s="45"/>
      <c r="IDJ9709" s="45"/>
      <c r="IDK9709" s="45"/>
      <c r="IDL9709" s="45"/>
      <c r="IDM9709" s="45"/>
      <c r="IDN9709" s="45"/>
      <c r="IDO9709" s="45"/>
      <c r="IDP9709" s="45"/>
      <c r="IDQ9709" s="45"/>
      <c r="IDR9709" s="45"/>
      <c r="IDS9709" s="45"/>
      <c r="IDT9709" s="45"/>
      <c r="IDU9709" s="45"/>
      <c r="IDV9709" s="45"/>
      <c r="IDW9709" s="45"/>
      <c r="IDX9709" s="45"/>
      <c r="IDY9709" s="45"/>
      <c r="IDZ9709" s="45"/>
      <c r="IEA9709" s="45"/>
      <c r="IEB9709" s="45"/>
      <c r="IEC9709" s="45"/>
      <c r="IED9709" s="45"/>
      <c r="IEE9709" s="45"/>
      <c r="IEF9709" s="45"/>
      <c r="IEG9709" s="45"/>
      <c r="IEH9709" s="45"/>
      <c r="IEI9709" s="45"/>
      <c r="IEJ9709" s="45"/>
      <c r="IEK9709" s="45"/>
      <c r="IEL9709" s="45"/>
      <c r="IEM9709" s="45"/>
      <c r="IEN9709" s="45"/>
      <c r="IEO9709" s="45"/>
      <c r="IEP9709" s="45"/>
      <c r="IEQ9709" s="45"/>
      <c r="IER9709" s="45"/>
      <c r="IES9709" s="45"/>
      <c r="IET9709" s="45"/>
      <c r="IEU9709" s="45"/>
      <c r="IEV9709" s="45"/>
      <c r="IEW9709" s="45"/>
      <c r="IEX9709" s="45"/>
      <c r="IEY9709" s="45"/>
      <c r="IEZ9709" s="45"/>
      <c r="IFA9709" s="45"/>
      <c r="IFB9709" s="45"/>
      <c r="IFC9709" s="45"/>
      <c r="IFD9709" s="45"/>
      <c r="IFE9709" s="45"/>
      <c r="IFF9709" s="45"/>
      <c r="IFG9709" s="45"/>
      <c r="IFH9709" s="45"/>
      <c r="IFI9709" s="45"/>
      <c r="IFJ9709" s="45"/>
      <c r="IFK9709" s="45"/>
      <c r="IFL9709" s="45"/>
      <c r="IFM9709" s="45"/>
      <c r="IFN9709" s="45"/>
      <c r="IFO9709" s="45"/>
      <c r="IFP9709" s="45"/>
      <c r="IFQ9709" s="45"/>
      <c r="IFR9709" s="45"/>
      <c r="IFS9709" s="45"/>
      <c r="IFT9709" s="45"/>
      <c r="IFU9709" s="45"/>
      <c r="IFV9709" s="45"/>
      <c r="IFW9709" s="45"/>
      <c r="IFX9709" s="45"/>
      <c r="IFY9709" s="45"/>
      <c r="IFZ9709" s="45"/>
      <c r="IGA9709" s="45"/>
      <c r="IGB9709" s="45"/>
      <c r="IGC9709" s="45"/>
      <c r="IGD9709" s="45"/>
      <c r="IGE9709" s="45"/>
      <c r="IGF9709" s="45"/>
      <c r="IGG9709" s="45"/>
      <c r="IGH9709" s="45"/>
      <c r="IGI9709" s="45"/>
      <c r="IGJ9709" s="45"/>
      <c r="IGK9709" s="45"/>
      <c r="IGL9709" s="45"/>
      <c r="IGM9709" s="45"/>
      <c r="IGN9709" s="45"/>
      <c r="IGO9709" s="45"/>
      <c r="IGP9709" s="45"/>
      <c r="IGQ9709" s="45"/>
      <c r="IGR9709" s="45"/>
      <c r="IGS9709" s="45"/>
      <c r="IGT9709" s="45"/>
      <c r="IGU9709" s="45"/>
      <c r="IGV9709" s="45"/>
      <c r="IGW9709" s="45"/>
      <c r="IGX9709" s="45"/>
      <c r="IGY9709" s="45"/>
      <c r="IGZ9709" s="45"/>
      <c r="IHA9709" s="45"/>
      <c r="IHB9709" s="45"/>
      <c r="IHC9709" s="45"/>
      <c r="IHD9709" s="45"/>
      <c r="IHE9709" s="45"/>
      <c r="IHF9709" s="45"/>
      <c r="IHG9709" s="45"/>
      <c r="IHH9709" s="45"/>
      <c r="IHI9709" s="45"/>
      <c r="IHJ9709" s="45"/>
      <c r="IHK9709" s="45"/>
      <c r="IHL9709" s="45"/>
      <c r="IHM9709" s="45"/>
      <c r="IHN9709" s="45"/>
      <c r="IHO9709" s="45"/>
      <c r="IHP9709" s="45"/>
      <c r="IHQ9709" s="45"/>
      <c r="IHR9709" s="45"/>
      <c r="IHS9709" s="45"/>
      <c r="IHT9709" s="45"/>
      <c r="IHU9709" s="45"/>
      <c r="IHV9709" s="45"/>
      <c r="IHW9709" s="45"/>
      <c r="IHX9709" s="45"/>
      <c r="IHY9709" s="45"/>
      <c r="IHZ9709" s="45"/>
      <c r="IIA9709" s="45"/>
      <c r="IIB9709" s="45"/>
      <c r="IIC9709" s="45"/>
      <c r="IID9709" s="45"/>
      <c r="IIE9709" s="45"/>
      <c r="IIF9709" s="45"/>
      <c r="IIG9709" s="45"/>
      <c r="IIH9709" s="45"/>
      <c r="III9709" s="45"/>
      <c r="IIJ9709" s="45"/>
      <c r="IIK9709" s="45"/>
      <c r="IIL9709" s="45"/>
      <c r="IIM9709" s="45"/>
      <c r="IIN9709" s="45"/>
      <c r="IIO9709" s="45"/>
      <c r="IIP9709" s="45"/>
      <c r="IIQ9709" s="45"/>
      <c r="IIR9709" s="45"/>
      <c r="IIS9709" s="45"/>
      <c r="IIT9709" s="45"/>
      <c r="IIU9709" s="45"/>
      <c r="IIV9709" s="45"/>
      <c r="IIW9709" s="45"/>
      <c r="IIX9709" s="45"/>
      <c r="IIY9709" s="45"/>
      <c r="IIZ9709" s="45"/>
      <c r="IJA9709" s="45"/>
      <c r="IJB9709" s="45"/>
      <c r="IJC9709" s="45"/>
      <c r="IJD9709" s="45"/>
      <c r="IJE9709" s="45"/>
      <c r="IJF9709" s="45"/>
      <c r="IJG9709" s="45"/>
      <c r="IJH9709" s="45"/>
      <c r="IJI9709" s="45"/>
      <c r="IJJ9709" s="45"/>
      <c r="IJK9709" s="45"/>
      <c r="IJL9709" s="45"/>
      <c r="IJM9709" s="45"/>
      <c r="IJN9709" s="45"/>
      <c r="IJO9709" s="45"/>
      <c r="IJP9709" s="45"/>
      <c r="IJQ9709" s="45"/>
      <c r="IJR9709" s="45"/>
      <c r="IJS9709" s="45"/>
      <c r="IJT9709" s="45"/>
      <c r="IJU9709" s="45"/>
      <c r="IJV9709" s="45"/>
      <c r="IJW9709" s="45"/>
      <c r="IJX9709" s="45"/>
      <c r="IJY9709" s="45"/>
      <c r="IJZ9709" s="45"/>
      <c r="IKA9709" s="45"/>
      <c r="IKB9709" s="45"/>
      <c r="IKC9709" s="45"/>
      <c r="IKD9709" s="45"/>
      <c r="IKE9709" s="45"/>
      <c r="IKF9709" s="45"/>
      <c r="IKG9709" s="45"/>
      <c r="IKH9709" s="45"/>
      <c r="IKI9709" s="45"/>
      <c r="IKJ9709" s="45"/>
      <c r="IKK9709" s="45"/>
      <c r="IKL9709" s="45"/>
      <c r="IKM9709" s="45"/>
      <c r="IKN9709" s="45"/>
      <c r="IKO9709" s="45"/>
      <c r="IKP9709" s="45"/>
      <c r="IKQ9709" s="45"/>
      <c r="IKR9709" s="45"/>
      <c r="IKS9709" s="45"/>
      <c r="IKT9709" s="45"/>
      <c r="IKU9709" s="45"/>
      <c r="IKV9709" s="45"/>
      <c r="IKW9709" s="45"/>
      <c r="IKX9709" s="45"/>
      <c r="IKY9709" s="45"/>
      <c r="IKZ9709" s="45"/>
      <c r="ILA9709" s="45"/>
      <c r="ILB9709" s="45"/>
      <c r="ILC9709" s="45"/>
      <c r="ILD9709" s="45"/>
      <c r="ILE9709" s="45"/>
      <c r="ILF9709" s="45"/>
      <c r="ILG9709" s="45"/>
      <c r="ILH9709" s="45"/>
      <c r="ILI9709" s="45"/>
      <c r="ILJ9709" s="45"/>
      <c r="ILK9709" s="45"/>
      <c r="ILL9709" s="45"/>
      <c r="ILM9709" s="45"/>
      <c r="ILN9709" s="45"/>
      <c r="ILO9709" s="45"/>
      <c r="ILP9709" s="45"/>
      <c r="ILQ9709" s="45"/>
      <c r="ILR9709" s="45"/>
      <c r="ILS9709" s="45"/>
      <c r="ILT9709" s="45"/>
      <c r="ILU9709" s="45"/>
      <c r="ILV9709" s="45"/>
      <c r="ILW9709" s="45"/>
      <c r="ILX9709" s="45"/>
      <c r="ILY9709" s="45"/>
      <c r="ILZ9709" s="45"/>
      <c r="IMA9709" s="45"/>
      <c r="IMB9709" s="45"/>
      <c r="IMC9709" s="45"/>
      <c r="IMD9709" s="45"/>
      <c r="IME9709" s="45"/>
      <c r="IMF9709" s="45"/>
      <c r="IMG9709" s="45"/>
      <c r="IMH9709" s="45"/>
      <c r="IMI9709" s="45"/>
      <c r="IMJ9709" s="45"/>
      <c r="IMK9709" s="45"/>
      <c r="IML9709" s="45"/>
      <c r="IMM9709" s="45"/>
      <c r="IMN9709" s="45"/>
      <c r="IMO9709" s="45"/>
      <c r="IMP9709" s="45"/>
      <c r="IMQ9709" s="45"/>
      <c r="IMR9709" s="45"/>
      <c r="IMS9709" s="45"/>
      <c r="IMT9709" s="45"/>
      <c r="IMU9709" s="45"/>
      <c r="IMV9709" s="45"/>
      <c r="IMW9709" s="45"/>
      <c r="IMX9709" s="45"/>
      <c r="IMY9709" s="45"/>
      <c r="IMZ9709" s="45"/>
      <c r="INA9709" s="45"/>
      <c r="INB9709" s="45"/>
      <c r="INC9709" s="45"/>
      <c r="IND9709" s="45"/>
      <c r="INE9709" s="45"/>
      <c r="INF9709" s="45"/>
      <c r="ING9709" s="45"/>
      <c r="INH9709" s="45"/>
      <c r="INI9709" s="45"/>
      <c r="INJ9709" s="45"/>
      <c r="INK9709" s="45"/>
      <c r="INL9709" s="45"/>
      <c r="INM9709" s="45"/>
      <c r="INN9709" s="45"/>
      <c r="INO9709" s="45"/>
      <c r="INP9709" s="45"/>
      <c r="INQ9709" s="45"/>
      <c r="INR9709" s="45"/>
      <c r="INS9709" s="45"/>
      <c r="INT9709" s="45"/>
      <c r="INU9709" s="45"/>
      <c r="INV9709" s="45"/>
      <c r="INW9709" s="45"/>
      <c r="INX9709" s="45"/>
      <c r="INY9709" s="45"/>
      <c r="INZ9709" s="45"/>
      <c r="IOA9709" s="45"/>
      <c r="IOB9709" s="45"/>
      <c r="IOC9709" s="45"/>
      <c r="IOD9709" s="45"/>
      <c r="IOE9709" s="45"/>
      <c r="IOF9709" s="45"/>
      <c r="IOG9709" s="45"/>
      <c r="IOH9709" s="45"/>
      <c r="IOI9709" s="45"/>
      <c r="IOJ9709" s="45"/>
      <c r="IOK9709" s="45"/>
      <c r="IOL9709" s="45"/>
      <c r="IOM9709" s="45"/>
      <c r="ION9709" s="45"/>
      <c r="IOO9709" s="45"/>
      <c r="IOP9709" s="45"/>
      <c r="IOQ9709" s="45"/>
      <c r="IOR9709" s="45"/>
      <c r="IOS9709" s="45"/>
      <c r="IOT9709" s="45"/>
      <c r="IOU9709" s="45"/>
      <c r="IOV9709" s="45"/>
      <c r="IOW9709" s="45"/>
      <c r="IOX9709" s="45"/>
      <c r="IOY9709" s="45"/>
      <c r="IOZ9709" s="45"/>
      <c r="IPA9709" s="45"/>
      <c r="IPB9709" s="45"/>
      <c r="IPC9709" s="45"/>
      <c r="IPD9709" s="45"/>
      <c r="IPE9709" s="45"/>
      <c r="IPF9709" s="45"/>
      <c r="IPG9709" s="45"/>
      <c r="IPH9709" s="45"/>
      <c r="IPI9709" s="45"/>
      <c r="IPJ9709" s="45"/>
      <c r="IPK9709" s="45"/>
      <c r="IPL9709" s="45"/>
      <c r="IPM9709" s="45"/>
      <c r="IPN9709" s="45"/>
      <c r="IPO9709" s="45"/>
      <c r="IPP9709" s="45"/>
      <c r="IPQ9709" s="45"/>
      <c r="IPR9709" s="45"/>
      <c r="IPS9709" s="45"/>
      <c r="IPT9709" s="45"/>
      <c r="IPU9709" s="45"/>
      <c r="IPV9709" s="45"/>
      <c r="IPW9709" s="45"/>
      <c r="IPX9709" s="45"/>
      <c r="IPY9709" s="45"/>
      <c r="IPZ9709" s="45"/>
      <c r="IQA9709" s="45"/>
      <c r="IQB9709" s="45"/>
      <c r="IQC9709" s="45"/>
      <c r="IQD9709" s="45"/>
      <c r="IQE9709" s="45"/>
      <c r="IQF9709" s="45"/>
      <c r="IQG9709" s="45"/>
      <c r="IQH9709" s="45"/>
      <c r="IQI9709" s="45"/>
      <c r="IQJ9709" s="45"/>
      <c r="IQK9709" s="45"/>
      <c r="IQL9709" s="45"/>
      <c r="IQM9709" s="45"/>
      <c r="IQN9709" s="45"/>
      <c r="IQO9709" s="45"/>
      <c r="IQP9709" s="45"/>
      <c r="IQQ9709" s="45"/>
      <c r="IQR9709" s="45"/>
      <c r="IQS9709" s="45"/>
      <c r="IQT9709" s="45"/>
      <c r="IQU9709" s="45"/>
      <c r="IQV9709" s="45"/>
      <c r="IQW9709" s="45"/>
      <c r="IQX9709" s="45"/>
      <c r="IQY9709" s="45"/>
      <c r="IQZ9709" s="45"/>
      <c r="IRA9709" s="45"/>
      <c r="IRB9709" s="45"/>
      <c r="IRC9709" s="45"/>
      <c r="IRD9709" s="45"/>
      <c r="IRE9709" s="45"/>
      <c r="IRF9709" s="45"/>
      <c r="IRG9709" s="45"/>
      <c r="IRH9709" s="45"/>
      <c r="IRI9709" s="45"/>
      <c r="IRJ9709" s="45"/>
      <c r="IRK9709" s="45"/>
      <c r="IRL9709" s="45"/>
      <c r="IRM9709" s="45"/>
      <c r="IRN9709" s="45"/>
      <c r="IRO9709" s="45"/>
      <c r="IRP9709" s="45"/>
      <c r="IRQ9709" s="45"/>
      <c r="IRR9709" s="45"/>
      <c r="IRS9709" s="45"/>
      <c r="IRT9709" s="45"/>
      <c r="IRU9709" s="45"/>
      <c r="IRV9709" s="45"/>
      <c r="IRW9709" s="45"/>
      <c r="IRX9709" s="45"/>
      <c r="IRY9709" s="45"/>
      <c r="IRZ9709" s="45"/>
      <c r="ISA9709" s="45"/>
      <c r="ISB9709" s="45"/>
      <c r="ISC9709" s="45"/>
      <c r="ISD9709" s="45"/>
      <c r="ISE9709" s="45"/>
      <c r="ISF9709" s="45"/>
      <c r="ISG9709" s="45"/>
      <c r="ISH9709" s="45"/>
      <c r="ISI9709" s="45"/>
      <c r="ISJ9709" s="45"/>
      <c r="ISK9709" s="45"/>
      <c r="ISL9709" s="45"/>
      <c r="ISM9709" s="45"/>
      <c r="ISN9709" s="45"/>
      <c r="ISO9709" s="45"/>
      <c r="ISP9709" s="45"/>
      <c r="ISQ9709" s="45"/>
      <c r="ISR9709" s="45"/>
      <c r="ISS9709" s="45"/>
      <c r="IST9709" s="45"/>
      <c r="ISU9709" s="45"/>
      <c r="ISV9709" s="45"/>
      <c r="ISW9709" s="45"/>
      <c r="ISX9709" s="45"/>
      <c r="ISY9709" s="45"/>
      <c r="ISZ9709" s="45"/>
      <c r="ITA9709" s="45"/>
      <c r="ITB9709" s="45"/>
      <c r="ITC9709" s="45"/>
      <c r="ITD9709" s="45"/>
      <c r="ITE9709" s="45"/>
      <c r="ITF9709" s="45"/>
      <c r="ITG9709" s="45"/>
      <c r="ITH9709" s="45"/>
      <c r="ITI9709" s="45"/>
      <c r="ITJ9709" s="45"/>
      <c r="ITK9709" s="45"/>
      <c r="ITL9709" s="45"/>
      <c r="ITM9709" s="45"/>
      <c r="ITN9709" s="45"/>
      <c r="ITO9709" s="45"/>
      <c r="ITP9709" s="45"/>
      <c r="ITQ9709" s="45"/>
      <c r="ITR9709" s="45"/>
      <c r="ITS9709" s="45"/>
      <c r="ITT9709" s="45"/>
      <c r="ITU9709" s="45"/>
      <c r="ITV9709" s="45"/>
      <c r="ITW9709" s="45"/>
      <c r="ITX9709" s="45"/>
      <c r="ITY9709" s="45"/>
      <c r="ITZ9709" s="45"/>
      <c r="IUA9709" s="45"/>
      <c r="IUB9709" s="45"/>
      <c r="IUC9709" s="45"/>
      <c r="IUD9709" s="45"/>
      <c r="IUE9709" s="45"/>
      <c r="IUF9709" s="45"/>
      <c r="IUG9709" s="45"/>
      <c r="IUH9709" s="45"/>
      <c r="IUI9709" s="45"/>
      <c r="IUJ9709" s="45"/>
      <c r="IUK9709" s="45"/>
      <c r="IUL9709" s="45"/>
      <c r="IUM9709" s="45"/>
      <c r="IUN9709" s="45"/>
      <c r="IUO9709" s="45"/>
      <c r="IUP9709" s="45"/>
      <c r="IUQ9709" s="45"/>
      <c r="IUR9709" s="45"/>
      <c r="IUS9709" s="45"/>
      <c r="IUT9709" s="45"/>
      <c r="IUU9709" s="45"/>
      <c r="IUV9709" s="45"/>
      <c r="IUW9709" s="45"/>
      <c r="IUX9709" s="45"/>
      <c r="IUY9709" s="45"/>
      <c r="IUZ9709" s="45"/>
      <c r="IVA9709" s="45"/>
      <c r="IVB9709" s="45"/>
      <c r="IVC9709" s="45"/>
      <c r="IVD9709" s="45"/>
      <c r="IVE9709" s="45"/>
      <c r="IVF9709" s="45"/>
      <c r="IVG9709" s="45"/>
      <c r="IVH9709" s="45"/>
      <c r="IVI9709" s="45"/>
      <c r="IVJ9709" s="45"/>
      <c r="IVK9709" s="45"/>
      <c r="IVL9709" s="45"/>
      <c r="IVM9709" s="45"/>
      <c r="IVN9709" s="45"/>
      <c r="IVO9709" s="45"/>
      <c r="IVP9709" s="45"/>
      <c r="IVQ9709" s="45"/>
      <c r="IVR9709" s="45"/>
      <c r="IVS9709" s="45"/>
      <c r="IVT9709" s="45"/>
      <c r="IVU9709" s="45"/>
      <c r="IVV9709" s="45"/>
      <c r="IVW9709" s="45"/>
      <c r="IVX9709" s="45"/>
      <c r="IVY9709" s="45"/>
      <c r="IVZ9709" s="45"/>
      <c r="IWA9709" s="45"/>
      <c r="IWB9709" s="45"/>
      <c r="IWC9709" s="45"/>
      <c r="IWD9709" s="45"/>
      <c r="IWE9709" s="45"/>
      <c r="IWF9709" s="45"/>
      <c r="IWG9709" s="45"/>
      <c r="IWH9709" s="45"/>
      <c r="IWI9709" s="45"/>
      <c r="IWJ9709" s="45"/>
      <c r="IWK9709" s="45"/>
      <c r="IWL9709" s="45"/>
      <c r="IWM9709" s="45"/>
      <c r="IWN9709" s="45"/>
      <c r="IWO9709" s="45"/>
      <c r="IWP9709" s="45"/>
      <c r="IWQ9709" s="45"/>
      <c r="IWR9709" s="45"/>
      <c r="IWS9709" s="45"/>
      <c r="IWT9709" s="45"/>
      <c r="IWU9709" s="45"/>
      <c r="IWV9709" s="45"/>
      <c r="IWW9709" s="45"/>
      <c r="IWX9709" s="45"/>
      <c r="IWY9709" s="45"/>
      <c r="IWZ9709" s="45"/>
      <c r="IXA9709" s="45"/>
      <c r="IXB9709" s="45"/>
      <c r="IXC9709" s="45"/>
      <c r="IXD9709" s="45"/>
      <c r="IXE9709" s="45"/>
      <c r="IXF9709" s="45"/>
      <c r="IXG9709" s="45"/>
      <c r="IXH9709" s="45"/>
      <c r="IXI9709" s="45"/>
      <c r="IXJ9709" s="45"/>
      <c r="IXK9709" s="45"/>
      <c r="IXL9709" s="45"/>
      <c r="IXM9709" s="45"/>
      <c r="IXN9709" s="45"/>
      <c r="IXO9709" s="45"/>
      <c r="IXP9709" s="45"/>
      <c r="IXQ9709" s="45"/>
      <c r="IXR9709" s="45"/>
      <c r="IXS9709" s="45"/>
      <c r="IXT9709" s="45"/>
      <c r="IXU9709" s="45"/>
      <c r="IXV9709" s="45"/>
      <c r="IXW9709" s="45"/>
      <c r="IXX9709" s="45"/>
      <c r="IXY9709" s="45"/>
      <c r="IXZ9709" s="45"/>
      <c r="IYA9709" s="45"/>
      <c r="IYB9709" s="45"/>
      <c r="IYC9709" s="45"/>
      <c r="IYD9709" s="45"/>
      <c r="IYE9709" s="45"/>
      <c r="IYF9709" s="45"/>
      <c r="IYG9709" s="45"/>
      <c r="IYH9709" s="45"/>
      <c r="IYI9709" s="45"/>
      <c r="IYJ9709" s="45"/>
      <c r="IYK9709" s="45"/>
      <c r="IYL9709" s="45"/>
      <c r="IYM9709" s="45"/>
      <c r="IYN9709" s="45"/>
      <c r="IYO9709" s="45"/>
      <c r="IYP9709" s="45"/>
      <c r="IYQ9709" s="45"/>
      <c r="IYR9709" s="45"/>
      <c r="IYS9709" s="45"/>
      <c r="IYT9709" s="45"/>
      <c r="IYU9709" s="45"/>
      <c r="IYV9709" s="45"/>
      <c r="IYW9709" s="45"/>
      <c r="IYX9709" s="45"/>
      <c r="IYY9709" s="45"/>
      <c r="IYZ9709" s="45"/>
      <c r="IZA9709" s="45"/>
      <c r="IZB9709" s="45"/>
      <c r="IZC9709" s="45"/>
      <c r="IZD9709" s="45"/>
      <c r="IZE9709" s="45"/>
      <c r="IZF9709" s="45"/>
      <c r="IZG9709" s="45"/>
      <c r="IZH9709" s="45"/>
      <c r="IZI9709" s="45"/>
      <c r="IZJ9709" s="45"/>
      <c r="IZK9709" s="45"/>
      <c r="IZL9709" s="45"/>
      <c r="IZM9709" s="45"/>
      <c r="IZN9709" s="45"/>
      <c r="IZO9709" s="45"/>
      <c r="IZP9709" s="45"/>
      <c r="IZQ9709" s="45"/>
      <c r="IZR9709" s="45"/>
      <c r="IZS9709" s="45"/>
      <c r="IZT9709" s="45"/>
      <c r="IZU9709" s="45"/>
      <c r="IZV9709" s="45"/>
      <c r="IZW9709" s="45"/>
      <c r="IZX9709" s="45"/>
      <c r="IZY9709" s="45"/>
      <c r="IZZ9709" s="45"/>
      <c r="JAA9709" s="45"/>
      <c r="JAB9709" s="45"/>
      <c r="JAC9709" s="45"/>
      <c r="JAD9709" s="45"/>
      <c r="JAE9709" s="45"/>
      <c r="JAF9709" s="45"/>
      <c r="JAG9709" s="45"/>
      <c r="JAH9709" s="45"/>
      <c r="JAI9709" s="45"/>
      <c r="JAJ9709" s="45"/>
      <c r="JAK9709" s="45"/>
      <c r="JAL9709" s="45"/>
      <c r="JAM9709" s="45"/>
      <c r="JAN9709" s="45"/>
      <c r="JAO9709" s="45"/>
      <c r="JAP9709" s="45"/>
      <c r="JAQ9709" s="45"/>
      <c r="JAR9709" s="45"/>
      <c r="JAS9709" s="45"/>
      <c r="JAT9709" s="45"/>
      <c r="JAU9709" s="45"/>
      <c r="JAV9709" s="45"/>
      <c r="JAW9709" s="45"/>
      <c r="JAX9709" s="45"/>
      <c r="JAY9709" s="45"/>
      <c r="JAZ9709" s="45"/>
      <c r="JBA9709" s="45"/>
      <c r="JBB9709" s="45"/>
      <c r="JBC9709" s="45"/>
      <c r="JBD9709" s="45"/>
      <c r="JBE9709" s="45"/>
      <c r="JBF9709" s="45"/>
      <c r="JBG9709" s="45"/>
      <c r="JBH9709" s="45"/>
      <c r="JBI9709" s="45"/>
      <c r="JBJ9709" s="45"/>
      <c r="JBK9709" s="45"/>
      <c r="JBL9709" s="45"/>
      <c r="JBM9709" s="45"/>
      <c r="JBN9709" s="45"/>
      <c r="JBO9709" s="45"/>
      <c r="JBP9709" s="45"/>
      <c r="JBQ9709" s="45"/>
      <c r="JBR9709" s="45"/>
      <c r="JBS9709" s="45"/>
      <c r="JBT9709" s="45"/>
      <c r="JBU9709" s="45"/>
      <c r="JBV9709" s="45"/>
      <c r="JBW9709" s="45"/>
      <c r="JBX9709" s="45"/>
      <c r="JBY9709" s="45"/>
      <c r="JBZ9709" s="45"/>
      <c r="JCA9709" s="45"/>
      <c r="JCB9709" s="45"/>
      <c r="JCC9709" s="45"/>
      <c r="JCD9709" s="45"/>
      <c r="JCE9709" s="45"/>
      <c r="JCF9709" s="45"/>
      <c r="JCG9709" s="45"/>
      <c r="JCH9709" s="45"/>
      <c r="JCI9709" s="45"/>
      <c r="JCJ9709" s="45"/>
      <c r="JCK9709" s="45"/>
      <c r="JCL9709" s="45"/>
      <c r="JCM9709" s="45"/>
      <c r="JCN9709" s="45"/>
      <c r="JCO9709" s="45"/>
      <c r="JCP9709" s="45"/>
      <c r="JCQ9709" s="45"/>
      <c r="JCR9709" s="45"/>
      <c r="JCS9709" s="45"/>
      <c r="JCT9709" s="45"/>
      <c r="JCU9709" s="45"/>
      <c r="JCV9709" s="45"/>
      <c r="JCW9709" s="45"/>
      <c r="JCX9709" s="45"/>
      <c r="JCY9709" s="45"/>
      <c r="JCZ9709" s="45"/>
      <c r="JDA9709" s="45"/>
      <c r="JDB9709" s="45"/>
      <c r="JDC9709" s="45"/>
      <c r="JDD9709" s="45"/>
      <c r="JDE9709" s="45"/>
      <c r="JDF9709" s="45"/>
      <c r="JDG9709" s="45"/>
      <c r="JDH9709" s="45"/>
      <c r="JDI9709" s="45"/>
      <c r="JDJ9709" s="45"/>
      <c r="JDK9709" s="45"/>
      <c r="JDL9709" s="45"/>
      <c r="JDM9709" s="45"/>
      <c r="JDN9709" s="45"/>
      <c r="JDO9709" s="45"/>
      <c r="JDP9709" s="45"/>
      <c r="JDQ9709" s="45"/>
      <c r="JDR9709" s="45"/>
      <c r="JDS9709" s="45"/>
      <c r="JDT9709" s="45"/>
      <c r="JDU9709" s="45"/>
      <c r="JDV9709" s="45"/>
      <c r="JDW9709" s="45"/>
      <c r="JDX9709" s="45"/>
      <c r="JDY9709" s="45"/>
      <c r="JDZ9709" s="45"/>
      <c r="JEA9709" s="45"/>
      <c r="JEB9709" s="45"/>
      <c r="JEC9709" s="45"/>
      <c r="JED9709" s="45"/>
      <c r="JEE9709" s="45"/>
      <c r="JEF9709" s="45"/>
      <c r="JEG9709" s="45"/>
      <c r="JEH9709" s="45"/>
      <c r="JEI9709" s="45"/>
      <c r="JEJ9709" s="45"/>
      <c r="JEK9709" s="45"/>
      <c r="JEL9709" s="45"/>
      <c r="JEM9709" s="45"/>
      <c r="JEN9709" s="45"/>
      <c r="JEO9709" s="45"/>
      <c r="JEP9709" s="45"/>
      <c r="JEQ9709" s="45"/>
      <c r="JER9709" s="45"/>
      <c r="JES9709" s="45"/>
      <c r="JET9709" s="45"/>
      <c r="JEU9709" s="45"/>
      <c r="JEV9709" s="45"/>
      <c r="JEW9709" s="45"/>
      <c r="JEX9709" s="45"/>
      <c r="JEY9709" s="45"/>
      <c r="JEZ9709" s="45"/>
      <c r="JFA9709" s="45"/>
      <c r="JFB9709" s="45"/>
      <c r="JFC9709" s="45"/>
      <c r="JFD9709" s="45"/>
      <c r="JFE9709" s="45"/>
      <c r="JFF9709" s="45"/>
      <c r="JFG9709" s="45"/>
      <c r="JFH9709" s="45"/>
      <c r="JFI9709" s="45"/>
      <c r="JFJ9709" s="45"/>
      <c r="JFK9709" s="45"/>
      <c r="JFL9709" s="45"/>
      <c r="JFM9709" s="45"/>
      <c r="JFN9709" s="45"/>
      <c r="JFO9709" s="45"/>
      <c r="JFP9709" s="45"/>
      <c r="JFQ9709" s="45"/>
      <c r="JFR9709" s="45"/>
      <c r="JFS9709" s="45"/>
      <c r="JFT9709" s="45"/>
      <c r="JFU9709" s="45"/>
      <c r="JFV9709" s="45"/>
      <c r="JFW9709" s="45"/>
      <c r="JFX9709" s="45"/>
      <c r="JFY9709" s="45"/>
      <c r="JFZ9709" s="45"/>
      <c r="JGA9709" s="45"/>
      <c r="JGB9709" s="45"/>
      <c r="JGC9709" s="45"/>
      <c r="JGD9709" s="45"/>
      <c r="JGE9709" s="45"/>
      <c r="JGF9709" s="45"/>
      <c r="JGG9709" s="45"/>
      <c r="JGH9709" s="45"/>
      <c r="JGI9709" s="45"/>
      <c r="JGJ9709" s="45"/>
      <c r="JGK9709" s="45"/>
      <c r="JGL9709" s="45"/>
      <c r="JGM9709" s="45"/>
      <c r="JGN9709" s="45"/>
      <c r="JGO9709" s="45"/>
      <c r="JGP9709" s="45"/>
      <c r="JGQ9709" s="45"/>
      <c r="JGR9709" s="45"/>
      <c r="JGS9709" s="45"/>
      <c r="JGT9709" s="45"/>
      <c r="JGU9709" s="45"/>
      <c r="JGV9709" s="45"/>
      <c r="JGW9709" s="45"/>
      <c r="JGX9709" s="45"/>
      <c r="JGY9709" s="45"/>
      <c r="JGZ9709" s="45"/>
      <c r="JHA9709" s="45"/>
      <c r="JHB9709" s="45"/>
      <c r="JHC9709" s="45"/>
      <c r="JHD9709" s="45"/>
      <c r="JHE9709" s="45"/>
      <c r="JHF9709" s="45"/>
      <c r="JHG9709" s="45"/>
      <c r="JHH9709" s="45"/>
      <c r="JHI9709" s="45"/>
      <c r="JHJ9709" s="45"/>
      <c r="JHK9709" s="45"/>
      <c r="JHL9709" s="45"/>
      <c r="JHM9709" s="45"/>
      <c r="JHN9709" s="45"/>
      <c r="JHO9709" s="45"/>
      <c r="JHP9709" s="45"/>
      <c r="JHQ9709" s="45"/>
      <c r="JHR9709" s="45"/>
      <c r="JHS9709" s="45"/>
      <c r="JHT9709" s="45"/>
      <c r="JHU9709" s="45"/>
      <c r="JHV9709" s="45"/>
      <c r="JHW9709" s="45"/>
      <c r="JHX9709" s="45"/>
      <c r="JHY9709" s="45"/>
      <c r="JHZ9709" s="45"/>
      <c r="JIA9709" s="45"/>
      <c r="JIB9709" s="45"/>
      <c r="JIC9709" s="45"/>
      <c r="JID9709" s="45"/>
      <c r="JIE9709" s="45"/>
      <c r="JIF9709" s="45"/>
      <c r="JIG9709" s="45"/>
      <c r="JIH9709" s="45"/>
      <c r="JII9709" s="45"/>
      <c r="JIJ9709" s="45"/>
      <c r="JIK9709" s="45"/>
      <c r="JIL9709" s="45"/>
      <c r="JIM9709" s="45"/>
      <c r="JIN9709" s="45"/>
      <c r="JIO9709" s="45"/>
      <c r="JIP9709" s="45"/>
      <c r="JIQ9709" s="45"/>
      <c r="JIR9709" s="45"/>
      <c r="JIS9709" s="45"/>
      <c r="JIT9709" s="45"/>
      <c r="JIU9709" s="45"/>
      <c r="JIV9709" s="45"/>
      <c r="JIW9709" s="45"/>
      <c r="JIX9709" s="45"/>
      <c r="JIY9709" s="45"/>
      <c r="JIZ9709" s="45"/>
      <c r="JJA9709" s="45"/>
      <c r="JJB9709" s="45"/>
      <c r="JJC9709" s="45"/>
      <c r="JJD9709" s="45"/>
      <c r="JJE9709" s="45"/>
      <c r="JJF9709" s="45"/>
      <c r="JJG9709" s="45"/>
      <c r="JJH9709" s="45"/>
      <c r="JJI9709" s="45"/>
      <c r="JJJ9709" s="45"/>
      <c r="JJK9709" s="45"/>
      <c r="JJL9709" s="45"/>
      <c r="JJM9709" s="45"/>
      <c r="JJN9709" s="45"/>
      <c r="JJO9709" s="45"/>
      <c r="JJP9709" s="45"/>
      <c r="JJQ9709" s="45"/>
      <c r="JJR9709" s="45"/>
      <c r="JJS9709" s="45"/>
      <c r="JJT9709" s="45"/>
      <c r="JJU9709" s="45"/>
      <c r="JJV9709" s="45"/>
      <c r="JJW9709" s="45"/>
      <c r="JJX9709" s="45"/>
      <c r="JJY9709" s="45"/>
      <c r="JJZ9709" s="45"/>
      <c r="JKA9709" s="45"/>
      <c r="JKB9709" s="45"/>
      <c r="JKC9709" s="45"/>
      <c r="JKD9709" s="45"/>
      <c r="JKE9709" s="45"/>
      <c r="JKF9709" s="45"/>
      <c r="JKG9709" s="45"/>
      <c r="JKH9709" s="45"/>
      <c r="JKI9709" s="45"/>
      <c r="JKJ9709" s="45"/>
      <c r="JKK9709" s="45"/>
      <c r="JKL9709" s="45"/>
      <c r="JKM9709" s="45"/>
      <c r="JKN9709" s="45"/>
      <c r="JKO9709" s="45"/>
      <c r="JKP9709" s="45"/>
      <c r="JKQ9709" s="45"/>
      <c r="JKR9709" s="45"/>
      <c r="JKS9709" s="45"/>
      <c r="JKT9709" s="45"/>
      <c r="JKU9709" s="45"/>
      <c r="JKV9709" s="45"/>
      <c r="JKW9709" s="45"/>
      <c r="JKX9709" s="45"/>
      <c r="JKY9709" s="45"/>
      <c r="JKZ9709" s="45"/>
      <c r="JLA9709" s="45"/>
      <c r="JLB9709" s="45"/>
      <c r="JLC9709" s="45"/>
      <c r="JLD9709" s="45"/>
      <c r="JLE9709" s="45"/>
      <c r="JLF9709" s="45"/>
      <c r="JLG9709" s="45"/>
      <c r="JLH9709" s="45"/>
      <c r="JLI9709" s="45"/>
      <c r="JLJ9709" s="45"/>
      <c r="JLK9709" s="45"/>
      <c r="JLL9709" s="45"/>
      <c r="JLM9709" s="45"/>
      <c r="JLN9709" s="45"/>
      <c r="JLO9709" s="45"/>
      <c r="JLP9709" s="45"/>
      <c r="JLQ9709" s="45"/>
      <c r="JLR9709" s="45"/>
      <c r="JLS9709" s="45"/>
      <c r="JLT9709" s="45"/>
      <c r="JLU9709" s="45"/>
      <c r="JLV9709" s="45"/>
      <c r="JLW9709" s="45"/>
      <c r="JLX9709" s="45"/>
      <c r="JLY9709" s="45"/>
      <c r="JLZ9709" s="45"/>
      <c r="JMA9709" s="45"/>
      <c r="JMB9709" s="45"/>
      <c r="JMC9709" s="45"/>
      <c r="JMD9709" s="45"/>
      <c r="JME9709" s="45"/>
      <c r="JMF9709" s="45"/>
      <c r="JMG9709" s="45"/>
      <c r="JMH9709" s="45"/>
      <c r="JMI9709" s="45"/>
      <c r="JMJ9709" s="45"/>
      <c r="JMK9709" s="45"/>
      <c r="JML9709" s="45"/>
      <c r="JMM9709" s="45"/>
      <c r="JMN9709" s="45"/>
      <c r="JMO9709" s="45"/>
      <c r="JMP9709" s="45"/>
      <c r="JMQ9709" s="45"/>
      <c r="JMR9709" s="45"/>
      <c r="JMS9709" s="45"/>
      <c r="JMT9709" s="45"/>
      <c r="JMU9709" s="45"/>
      <c r="JMV9709" s="45"/>
      <c r="JMW9709" s="45"/>
      <c r="JMX9709" s="45"/>
      <c r="JMY9709" s="45"/>
      <c r="JMZ9709" s="45"/>
      <c r="JNA9709" s="45"/>
      <c r="JNB9709" s="45"/>
      <c r="JNC9709" s="45"/>
      <c r="JND9709" s="45"/>
      <c r="JNE9709" s="45"/>
      <c r="JNF9709" s="45"/>
      <c r="JNG9709" s="45"/>
      <c r="JNH9709" s="45"/>
      <c r="JNI9709" s="45"/>
      <c r="JNJ9709" s="45"/>
      <c r="JNK9709" s="45"/>
      <c r="JNL9709" s="45"/>
      <c r="JNM9709" s="45"/>
      <c r="JNN9709" s="45"/>
      <c r="JNO9709" s="45"/>
      <c r="JNP9709" s="45"/>
      <c r="JNQ9709" s="45"/>
      <c r="JNR9709" s="45"/>
      <c r="JNS9709" s="45"/>
      <c r="JNT9709" s="45"/>
      <c r="JNU9709" s="45"/>
      <c r="JNV9709" s="45"/>
      <c r="JNW9709" s="45"/>
      <c r="JNX9709" s="45"/>
      <c r="JNY9709" s="45"/>
      <c r="JNZ9709" s="45"/>
      <c r="JOA9709" s="45"/>
      <c r="JOB9709" s="45"/>
      <c r="JOC9709" s="45"/>
      <c r="JOD9709" s="45"/>
      <c r="JOE9709" s="45"/>
      <c r="JOF9709" s="45"/>
      <c r="JOG9709" s="45"/>
      <c r="JOH9709" s="45"/>
      <c r="JOI9709" s="45"/>
      <c r="JOJ9709" s="45"/>
      <c r="JOK9709" s="45"/>
      <c r="JOL9709" s="45"/>
      <c r="JOM9709" s="45"/>
      <c r="JON9709" s="45"/>
      <c r="JOO9709" s="45"/>
      <c r="JOP9709" s="45"/>
      <c r="JOQ9709" s="45"/>
      <c r="JOR9709" s="45"/>
      <c r="JOS9709" s="45"/>
      <c r="JOT9709" s="45"/>
      <c r="JOU9709" s="45"/>
      <c r="JOV9709" s="45"/>
      <c r="JOW9709" s="45"/>
      <c r="JOX9709" s="45"/>
      <c r="JOY9709" s="45"/>
      <c r="JOZ9709" s="45"/>
      <c r="JPA9709" s="45"/>
      <c r="JPB9709" s="45"/>
      <c r="JPC9709" s="45"/>
      <c r="JPD9709" s="45"/>
      <c r="JPE9709" s="45"/>
      <c r="JPF9709" s="45"/>
      <c r="JPG9709" s="45"/>
      <c r="JPH9709" s="45"/>
      <c r="JPI9709" s="45"/>
      <c r="JPJ9709" s="45"/>
      <c r="JPK9709" s="45"/>
      <c r="JPL9709" s="45"/>
      <c r="JPM9709" s="45"/>
      <c r="JPN9709" s="45"/>
      <c r="JPO9709" s="45"/>
      <c r="JPP9709" s="45"/>
      <c r="JPQ9709" s="45"/>
      <c r="JPR9709" s="45"/>
      <c r="JPS9709" s="45"/>
      <c r="JPT9709" s="45"/>
      <c r="JPU9709" s="45"/>
      <c r="JPV9709" s="45"/>
      <c r="JPW9709" s="45"/>
      <c r="JPX9709" s="45"/>
      <c r="JPY9709" s="45"/>
      <c r="JPZ9709" s="45"/>
      <c r="JQA9709" s="45"/>
      <c r="JQB9709" s="45"/>
      <c r="JQC9709" s="45"/>
      <c r="JQD9709" s="45"/>
      <c r="JQE9709" s="45"/>
      <c r="JQF9709" s="45"/>
      <c r="JQG9709" s="45"/>
      <c r="JQH9709" s="45"/>
      <c r="JQI9709" s="45"/>
      <c r="JQJ9709" s="45"/>
      <c r="JQK9709" s="45"/>
      <c r="JQL9709" s="45"/>
      <c r="JQM9709" s="45"/>
      <c r="JQN9709" s="45"/>
      <c r="JQO9709" s="45"/>
      <c r="JQP9709" s="45"/>
      <c r="JQQ9709" s="45"/>
      <c r="JQR9709" s="45"/>
      <c r="JQS9709" s="45"/>
      <c r="JQT9709" s="45"/>
      <c r="JQU9709" s="45"/>
      <c r="JQV9709" s="45"/>
      <c r="JQW9709" s="45"/>
      <c r="JQX9709" s="45"/>
      <c r="JQY9709" s="45"/>
      <c r="JQZ9709" s="45"/>
      <c r="JRA9709" s="45"/>
      <c r="JRB9709" s="45"/>
      <c r="JRC9709" s="45"/>
      <c r="JRD9709" s="45"/>
      <c r="JRE9709" s="45"/>
      <c r="JRF9709" s="45"/>
      <c r="JRG9709" s="45"/>
      <c r="JRH9709" s="45"/>
      <c r="JRI9709" s="45"/>
      <c r="JRJ9709" s="45"/>
      <c r="JRK9709" s="45"/>
      <c r="JRL9709" s="45"/>
      <c r="JRM9709" s="45"/>
      <c r="JRN9709" s="45"/>
      <c r="JRO9709" s="45"/>
      <c r="JRP9709" s="45"/>
      <c r="JRQ9709" s="45"/>
      <c r="JRR9709" s="45"/>
      <c r="JRS9709" s="45"/>
      <c r="JRT9709" s="45"/>
      <c r="JRU9709" s="45"/>
      <c r="JRV9709" s="45"/>
      <c r="JRW9709" s="45"/>
      <c r="JRX9709" s="45"/>
      <c r="JRY9709" s="45"/>
      <c r="JRZ9709" s="45"/>
      <c r="JSA9709" s="45"/>
      <c r="JSB9709" s="45"/>
      <c r="JSC9709" s="45"/>
      <c r="JSD9709" s="45"/>
      <c r="JSE9709" s="45"/>
      <c r="JSF9709" s="45"/>
      <c r="JSG9709" s="45"/>
      <c r="JSH9709" s="45"/>
      <c r="JSI9709" s="45"/>
      <c r="JSJ9709" s="45"/>
      <c r="JSK9709" s="45"/>
      <c r="JSL9709" s="45"/>
      <c r="JSM9709" s="45"/>
      <c r="JSN9709" s="45"/>
      <c r="JSO9709" s="45"/>
      <c r="JSP9709" s="45"/>
      <c r="JSQ9709" s="45"/>
      <c r="JSR9709" s="45"/>
      <c r="JSS9709" s="45"/>
      <c r="JST9709" s="45"/>
      <c r="JSU9709" s="45"/>
      <c r="JSV9709" s="45"/>
      <c r="JSW9709" s="45"/>
      <c r="JSX9709" s="45"/>
      <c r="JSY9709" s="45"/>
      <c r="JSZ9709" s="45"/>
      <c r="JTA9709" s="45"/>
      <c r="JTB9709" s="45"/>
      <c r="JTC9709" s="45"/>
      <c r="JTD9709" s="45"/>
      <c r="JTE9709" s="45"/>
      <c r="JTF9709" s="45"/>
      <c r="JTG9709" s="45"/>
      <c r="JTH9709" s="45"/>
      <c r="JTI9709" s="45"/>
      <c r="JTJ9709" s="45"/>
      <c r="JTK9709" s="45"/>
      <c r="JTL9709" s="45"/>
      <c r="JTM9709" s="45"/>
      <c r="JTN9709" s="45"/>
      <c r="JTO9709" s="45"/>
      <c r="JTP9709" s="45"/>
      <c r="JTQ9709" s="45"/>
      <c r="JTR9709" s="45"/>
      <c r="JTS9709" s="45"/>
      <c r="JTT9709" s="45"/>
      <c r="JTU9709" s="45"/>
      <c r="JTV9709" s="45"/>
      <c r="JTW9709" s="45"/>
      <c r="JTX9709" s="45"/>
      <c r="JTY9709" s="45"/>
      <c r="JTZ9709" s="45"/>
      <c r="JUA9709" s="45"/>
      <c r="JUB9709" s="45"/>
      <c r="JUC9709" s="45"/>
      <c r="JUD9709" s="45"/>
      <c r="JUE9709" s="45"/>
      <c r="JUF9709" s="45"/>
      <c r="JUG9709" s="45"/>
      <c r="JUH9709" s="45"/>
      <c r="JUI9709" s="45"/>
      <c r="JUJ9709" s="45"/>
      <c r="JUK9709" s="45"/>
      <c r="JUL9709" s="45"/>
      <c r="JUM9709" s="45"/>
      <c r="JUN9709" s="45"/>
      <c r="JUO9709" s="45"/>
      <c r="JUP9709" s="45"/>
      <c r="JUQ9709" s="45"/>
      <c r="JUR9709" s="45"/>
      <c r="JUS9709" s="45"/>
      <c r="JUT9709" s="45"/>
      <c r="JUU9709" s="45"/>
      <c r="JUV9709" s="45"/>
      <c r="JUW9709" s="45"/>
      <c r="JUX9709" s="45"/>
      <c r="JUY9709" s="45"/>
      <c r="JUZ9709" s="45"/>
      <c r="JVA9709" s="45"/>
      <c r="JVB9709" s="45"/>
      <c r="JVC9709" s="45"/>
      <c r="JVD9709" s="45"/>
      <c r="JVE9709" s="45"/>
      <c r="JVF9709" s="45"/>
      <c r="JVG9709" s="45"/>
      <c r="JVH9709" s="45"/>
      <c r="JVI9709" s="45"/>
      <c r="JVJ9709" s="45"/>
      <c r="JVK9709" s="45"/>
      <c r="JVL9709" s="45"/>
      <c r="JVM9709" s="45"/>
      <c r="JVN9709" s="45"/>
      <c r="JVO9709" s="45"/>
      <c r="JVP9709" s="45"/>
      <c r="JVQ9709" s="45"/>
      <c r="JVR9709" s="45"/>
      <c r="JVS9709" s="45"/>
      <c r="JVT9709" s="45"/>
      <c r="JVU9709" s="45"/>
      <c r="JVV9709" s="45"/>
      <c r="JVW9709" s="45"/>
      <c r="JVX9709" s="45"/>
      <c r="JVY9709" s="45"/>
      <c r="JVZ9709" s="45"/>
      <c r="JWA9709" s="45"/>
      <c r="JWB9709" s="45"/>
      <c r="JWC9709" s="45"/>
      <c r="JWD9709" s="45"/>
      <c r="JWE9709" s="45"/>
      <c r="JWF9709" s="45"/>
      <c r="JWG9709" s="45"/>
      <c r="JWH9709" s="45"/>
      <c r="JWI9709" s="45"/>
      <c r="JWJ9709" s="45"/>
      <c r="JWK9709" s="45"/>
      <c r="JWL9709" s="45"/>
      <c r="JWM9709" s="45"/>
      <c r="JWN9709" s="45"/>
      <c r="JWO9709" s="45"/>
      <c r="JWP9709" s="45"/>
      <c r="JWQ9709" s="45"/>
      <c r="JWR9709" s="45"/>
      <c r="JWS9709" s="45"/>
      <c r="JWT9709" s="45"/>
      <c r="JWU9709" s="45"/>
      <c r="JWV9709" s="45"/>
      <c r="JWW9709" s="45"/>
      <c r="JWX9709" s="45"/>
      <c r="JWY9709" s="45"/>
      <c r="JWZ9709" s="45"/>
      <c r="JXA9709" s="45"/>
      <c r="JXB9709" s="45"/>
      <c r="JXC9709" s="45"/>
      <c r="JXD9709" s="45"/>
      <c r="JXE9709" s="45"/>
      <c r="JXF9709" s="45"/>
      <c r="JXG9709" s="45"/>
      <c r="JXH9709" s="45"/>
      <c r="JXI9709" s="45"/>
      <c r="JXJ9709" s="45"/>
      <c r="JXK9709" s="45"/>
      <c r="JXL9709" s="45"/>
      <c r="JXM9709" s="45"/>
      <c r="JXN9709" s="45"/>
      <c r="JXO9709" s="45"/>
      <c r="JXP9709" s="45"/>
      <c r="JXQ9709" s="45"/>
      <c r="JXR9709" s="45"/>
      <c r="JXS9709" s="45"/>
      <c r="JXT9709" s="45"/>
      <c r="JXU9709" s="45"/>
      <c r="JXV9709" s="45"/>
      <c r="JXW9709" s="45"/>
      <c r="JXX9709" s="45"/>
      <c r="JXY9709" s="45"/>
      <c r="JXZ9709" s="45"/>
      <c r="JYA9709" s="45"/>
      <c r="JYB9709" s="45"/>
      <c r="JYC9709" s="45"/>
      <c r="JYD9709" s="45"/>
      <c r="JYE9709" s="45"/>
      <c r="JYF9709" s="45"/>
      <c r="JYG9709" s="45"/>
      <c r="JYH9709" s="45"/>
      <c r="JYI9709" s="45"/>
      <c r="JYJ9709" s="45"/>
      <c r="JYK9709" s="45"/>
      <c r="JYL9709" s="45"/>
      <c r="JYM9709" s="45"/>
      <c r="JYN9709" s="45"/>
      <c r="JYO9709" s="45"/>
      <c r="JYP9709" s="45"/>
      <c r="JYQ9709" s="45"/>
      <c r="JYR9709" s="45"/>
      <c r="JYS9709" s="45"/>
      <c r="JYT9709" s="45"/>
      <c r="JYU9709" s="45"/>
      <c r="JYV9709" s="45"/>
      <c r="JYW9709" s="45"/>
      <c r="JYX9709" s="45"/>
      <c r="JYY9709" s="45"/>
      <c r="JYZ9709" s="45"/>
      <c r="JZA9709" s="45"/>
      <c r="JZB9709" s="45"/>
      <c r="JZC9709" s="45"/>
      <c r="JZD9709" s="45"/>
      <c r="JZE9709" s="45"/>
      <c r="JZF9709" s="45"/>
      <c r="JZG9709" s="45"/>
      <c r="JZH9709" s="45"/>
      <c r="JZI9709" s="45"/>
      <c r="JZJ9709" s="45"/>
      <c r="JZK9709" s="45"/>
      <c r="JZL9709" s="45"/>
      <c r="JZM9709" s="45"/>
      <c r="JZN9709" s="45"/>
      <c r="JZO9709" s="45"/>
      <c r="JZP9709" s="45"/>
      <c r="JZQ9709" s="45"/>
      <c r="JZR9709" s="45"/>
      <c r="JZS9709" s="45"/>
      <c r="JZT9709" s="45"/>
      <c r="JZU9709" s="45"/>
      <c r="JZV9709" s="45"/>
      <c r="JZW9709" s="45"/>
      <c r="JZX9709" s="45"/>
      <c r="JZY9709" s="45"/>
      <c r="JZZ9709" s="45"/>
      <c r="KAA9709" s="45"/>
      <c r="KAB9709" s="45"/>
      <c r="KAC9709" s="45"/>
      <c r="KAD9709" s="45"/>
      <c r="KAE9709" s="45"/>
      <c r="KAF9709" s="45"/>
      <c r="KAG9709" s="45"/>
      <c r="KAH9709" s="45"/>
      <c r="KAI9709" s="45"/>
      <c r="KAJ9709" s="45"/>
      <c r="KAK9709" s="45"/>
      <c r="KAL9709" s="45"/>
      <c r="KAM9709" s="45"/>
      <c r="KAN9709" s="45"/>
      <c r="KAO9709" s="45"/>
      <c r="KAP9709" s="45"/>
      <c r="KAQ9709" s="45"/>
      <c r="KAR9709" s="45"/>
      <c r="KAS9709" s="45"/>
      <c r="KAT9709" s="45"/>
      <c r="KAU9709" s="45"/>
      <c r="KAV9709" s="45"/>
      <c r="KAW9709" s="45"/>
      <c r="KAX9709" s="45"/>
      <c r="KAY9709" s="45"/>
      <c r="KAZ9709" s="45"/>
      <c r="KBA9709" s="45"/>
      <c r="KBB9709" s="45"/>
      <c r="KBC9709" s="45"/>
      <c r="KBD9709" s="45"/>
      <c r="KBE9709" s="45"/>
      <c r="KBF9709" s="45"/>
      <c r="KBG9709" s="45"/>
      <c r="KBH9709" s="45"/>
      <c r="KBI9709" s="45"/>
      <c r="KBJ9709" s="45"/>
      <c r="KBK9709" s="45"/>
      <c r="KBL9709" s="45"/>
      <c r="KBM9709" s="45"/>
      <c r="KBN9709" s="45"/>
      <c r="KBO9709" s="45"/>
      <c r="KBP9709" s="45"/>
      <c r="KBQ9709" s="45"/>
      <c r="KBR9709" s="45"/>
      <c r="KBS9709" s="45"/>
      <c r="KBT9709" s="45"/>
      <c r="KBU9709" s="45"/>
      <c r="KBV9709" s="45"/>
      <c r="KBW9709" s="45"/>
      <c r="KBX9709" s="45"/>
      <c r="KBY9709" s="45"/>
      <c r="KBZ9709" s="45"/>
      <c r="KCA9709" s="45"/>
      <c r="KCB9709" s="45"/>
      <c r="KCC9709" s="45"/>
      <c r="KCD9709" s="45"/>
      <c r="KCE9709" s="45"/>
      <c r="KCF9709" s="45"/>
      <c r="KCG9709" s="45"/>
      <c r="KCH9709" s="45"/>
      <c r="KCI9709" s="45"/>
      <c r="KCJ9709" s="45"/>
      <c r="KCK9709" s="45"/>
      <c r="KCL9709" s="45"/>
      <c r="KCM9709" s="45"/>
      <c r="KCN9709" s="45"/>
      <c r="KCO9709" s="45"/>
      <c r="KCP9709" s="45"/>
      <c r="KCQ9709" s="45"/>
      <c r="KCR9709" s="45"/>
      <c r="KCS9709" s="45"/>
      <c r="KCT9709" s="45"/>
      <c r="KCU9709" s="45"/>
      <c r="KCV9709" s="45"/>
      <c r="KCW9709" s="45"/>
      <c r="KCX9709" s="45"/>
      <c r="KCY9709" s="45"/>
      <c r="KCZ9709" s="45"/>
      <c r="KDA9709" s="45"/>
      <c r="KDB9709" s="45"/>
      <c r="KDC9709" s="45"/>
      <c r="KDD9709" s="45"/>
      <c r="KDE9709" s="45"/>
      <c r="KDF9709" s="45"/>
      <c r="KDG9709" s="45"/>
      <c r="KDH9709" s="45"/>
      <c r="KDI9709" s="45"/>
      <c r="KDJ9709" s="45"/>
      <c r="KDK9709" s="45"/>
      <c r="KDL9709" s="45"/>
      <c r="KDM9709" s="45"/>
      <c r="KDN9709" s="45"/>
      <c r="KDO9709" s="45"/>
      <c r="KDP9709" s="45"/>
      <c r="KDQ9709" s="45"/>
      <c r="KDR9709" s="45"/>
      <c r="KDS9709" s="45"/>
      <c r="KDT9709" s="45"/>
      <c r="KDU9709" s="45"/>
      <c r="KDV9709" s="45"/>
      <c r="KDW9709" s="45"/>
      <c r="KDX9709" s="45"/>
      <c r="KDY9709" s="45"/>
      <c r="KDZ9709" s="45"/>
      <c r="KEA9709" s="45"/>
      <c r="KEB9709" s="45"/>
      <c r="KEC9709" s="45"/>
      <c r="KED9709" s="45"/>
      <c r="KEE9709" s="45"/>
      <c r="KEF9709" s="45"/>
      <c r="KEG9709" s="45"/>
      <c r="KEH9709" s="45"/>
      <c r="KEI9709" s="45"/>
      <c r="KEJ9709" s="45"/>
      <c r="KEK9709" s="45"/>
      <c r="KEL9709" s="45"/>
      <c r="KEM9709" s="45"/>
      <c r="KEN9709" s="45"/>
      <c r="KEO9709" s="45"/>
      <c r="KEP9709" s="45"/>
      <c r="KEQ9709" s="45"/>
      <c r="KER9709" s="45"/>
      <c r="KES9709" s="45"/>
      <c r="KET9709" s="45"/>
      <c r="KEU9709" s="45"/>
      <c r="KEV9709" s="45"/>
      <c r="KEW9709" s="45"/>
      <c r="KEX9709" s="45"/>
      <c r="KEY9709" s="45"/>
      <c r="KEZ9709" s="45"/>
      <c r="KFA9709" s="45"/>
      <c r="KFB9709" s="45"/>
      <c r="KFC9709" s="45"/>
      <c r="KFD9709" s="45"/>
      <c r="KFE9709" s="45"/>
      <c r="KFF9709" s="45"/>
      <c r="KFG9709" s="45"/>
      <c r="KFH9709" s="45"/>
      <c r="KFI9709" s="45"/>
      <c r="KFJ9709" s="45"/>
      <c r="KFK9709" s="45"/>
      <c r="KFL9709" s="45"/>
      <c r="KFM9709" s="45"/>
      <c r="KFN9709" s="45"/>
      <c r="KFO9709" s="45"/>
      <c r="KFP9709" s="45"/>
      <c r="KFQ9709" s="45"/>
      <c r="KFR9709" s="45"/>
      <c r="KFS9709" s="45"/>
      <c r="KFT9709" s="45"/>
      <c r="KFU9709" s="45"/>
      <c r="KFV9709" s="45"/>
      <c r="KFW9709" s="45"/>
      <c r="KFX9709" s="45"/>
      <c r="KFY9709" s="45"/>
      <c r="KFZ9709" s="45"/>
      <c r="KGA9709" s="45"/>
      <c r="KGB9709" s="45"/>
      <c r="KGC9709" s="45"/>
      <c r="KGD9709" s="45"/>
      <c r="KGE9709" s="45"/>
      <c r="KGF9709" s="45"/>
      <c r="KGG9709" s="45"/>
      <c r="KGH9709" s="45"/>
      <c r="KGI9709" s="45"/>
      <c r="KGJ9709" s="45"/>
      <c r="KGK9709" s="45"/>
      <c r="KGL9709" s="45"/>
      <c r="KGM9709" s="45"/>
      <c r="KGN9709" s="45"/>
      <c r="KGO9709" s="45"/>
      <c r="KGP9709" s="45"/>
      <c r="KGQ9709" s="45"/>
      <c r="KGR9709" s="45"/>
      <c r="KGS9709" s="45"/>
      <c r="KGT9709" s="45"/>
      <c r="KGU9709" s="45"/>
      <c r="KGV9709" s="45"/>
      <c r="KGW9709" s="45"/>
      <c r="KGX9709" s="45"/>
      <c r="KGY9709" s="45"/>
      <c r="KGZ9709" s="45"/>
      <c r="KHA9709" s="45"/>
      <c r="KHB9709" s="45"/>
      <c r="KHC9709" s="45"/>
      <c r="KHD9709" s="45"/>
      <c r="KHE9709" s="45"/>
      <c r="KHF9709" s="45"/>
      <c r="KHG9709" s="45"/>
      <c r="KHH9709" s="45"/>
      <c r="KHI9709" s="45"/>
      <c r="KHJ9709" s="45"/>
      <c r="KHK9709" s="45"/>
      <c r="KHL9709" s="45"/>
      <c r="KHM9709" s="45"/>
      <c r="KHN9709" s="45"/>
      <c r="KHO9709" s="45"/>
      <c r="KHP9709" s="45"/>
      <c r="KHQ9709" s="45"/>
      <c r="KHR9709" s="45"/>
      <c r="KHS9709" s="45"/>
      <c r="KHT9709" s="45"/>
      <c r="KHU9709" s="45"/>
      <c r="KHV9709" s="45"/>
      <c r="KHW9709" s="45"/>
      <c r="KHX9709" s="45"/>
      <c r="KHY9709" s="45"/>
      <c r="KHZ9709" s="45"/>
      <c r="KIA9709" s="45"/>
      <c r="KIB9709" s="45"/>
      <c r="KIC9709" s="45"/>
      <c r="KID9709" s="45"/>
      <c r="KIE9709" s="45"/>
      <c r="KIF9709" s="45"/>
      <c r="KIG9709" s="45"/>
      <c r="KIH9709" s="45"/>
      <c r="KII9709" s="45"/>
      <c r="KIJ9709" s="45"/>
      <c r="KIK9709" s="45"/>
      <c r="KIL9709" s="45"/>
      <c r="KIM9709" s="45"/>
      <c r="KIN9709" s="45"/>
      <c r="KIO9709" s="45"/>
      <c r="KIP9709" s="45"/>
      <c r="KIQ9709" s="45"/>
      <c r="KIR9709" s="45"/>
      <c r="KIS9709" s="45"/>
      <c r="KIT9709" s="45"/>
      <c r="KIU9709" s="45"/>
      <c r="KIV9709" s="45"/>
      <c r="KIW9709" s="45"/>
      <c r="KIX9709" s="45"/>
      <c r="KIY9709" s="45"/>
      <c r="KIZ9709" s="45"/>
      <c r="KJA9709" s="45"/>
      <c r="KJB9709" s="45"/>
      <c r="KJC9709" s="45"/>
      <c r="KJD9709" s="45"/>
      <c r="KJE9709" s="45"/>
      <c r="KJF9709" s="45"/>
      <c r="KJG9709" s="45"/>
      <c r="KJH9709" s="45"/>
      <c r="KJI9709" s="45"/>
      <c r="KJJ9709" s="45"/>
      <c r="KJK9709" s="45"/>
      <c r="KJL9709" s="45"/>
      <c r="KJM9709" s="45"/>
      <c r="KJN9709" s="45"/>
      <c r="KJO9709" s="45"/>
      <c r="KJP9709" s="45"/>
      <c r="KJQ9709" s="45"/>
      <c r="KJR9709" s="45"/>
      <c r="KJS9709" s="45"/>
      <c r="KJT9709" s="45"/>
      <c r="KJU9709" s="45"/>
      <c r="KJV9709" s="45"/>
      <c r="KJW9709" s="45"/>
      <c r="KJX9709" s="45"/>
      <c r="KJY9709" s="45"/>
      <c r="KJZ9709" s="45"/>
      <c r="KKA9709" s="45"/>
      <c r="KKB9709" s="45"/>
      <c r="KKC9709" s="45"/>
      <c r="KKD9709" s="45"/>
      <c r="KKE9709" s="45"/>
      <c r="KKF9709" s="45"/>
      <c r="KKG9709" s="45"/>
      <c r="KKH9709" s="45"/>
      <c r="KKI9709" s="45"/>
      <c r="KKJ9709" s="45"/>
      <c r="KKK9709" s="45"/>
      <c r="KKL9709" s="45"/>
      <c r="KKM9709" s="45"/>
      <c r="KKN9709" s="45"/>
      <c r="KKO9709" s="45"/>
      <c r="KKP9709" s="45"/>
      <c r="KKQ9709" s="45"/>
      <c r="KKR9709" s="45"/>
      <c r="KKS9709" s="45"/>
      <c r="KKT9709" s="45"/>
      <c r="KKU9709" s="45"/>
      <c r="KKV9709" s="45"/>
      <c r="KKW9709" s="45"/>
      <c r="KKX9709" s="45"/>
      <c r="KKY9709" s="45"/>
      <c r="KKZ9709" s="45"/>
      <c r="KLA9709" s="45"/>
      <c r="KLB9709" s="45"/>
      <c r="KLC9709" s="45"/>
      <c r="KLD9709" s="45"/>
      <c r="KLE9709" s="45"/>
      <c r="KLF9709" s="45"/>
      <c r="KLG9709" s="45"/>
      <c r="KLH9709" s="45"/>
      <c r="KLI9709" s="45"/>
      <c r="KLJ9709" s="45"/>
      <c r="KLK9709" s="45"/>
      <c r="KLL9709" s="45"/>
      <c r="KLM9709" s="45"/>
      <c r="KLN9709" s="45"/>
      <c r="KLO9709" s="45"/>
      <c r="KLP9709" s="45"/>
      <c r="KLQ9709" s="45"/>
      <c r="KLR9709" s="45"/>
      <c r="KLS9709" s="45"/>
      <c r="KLT9709" s="45"/>
      <c r="KLU9709" s="45"/>
      <c r="KLV9709" s="45"/>
      <c r="KLW9709" s="45"/>
      <c r="KLX9709" s="45"/>
      <c r="KLY9709" s="45"/>
      <c r="KLZ9709" s="45"/>
      <c r="KMA9709" s="45"/>
      <c r="KMB9709" s="45"/>
      <c r="KMC9709" s="45"/>
      <c r="KMD9709" s="45"/>
      <c r="KME9709" s="45"/>
      <c r="KMF9709" s="45"/>
      <c r="KMG9709" s="45"/>
      <c r="KMH9709" s="45"/>
      <c r="KMI9709" s="45"/>
      <c r="KMJ9709" s="45"/>
      <c r="KMK9709" s="45"/>
      <c r="KML9709" s="45"/>
      <c r="KMM9709" s="45"/>
      <c r="KMN9709" s="45"/>
      <c r="KMO9709" s="45"/>
      <c r="KMP9709" s="45"/>
      <c r="KMQ9709" s="45"/>
      <c r="KMR9709" s="45"/>
      <c r="KMS9709" s="45"/>
      <c r="KMT9709" s="45"/>
      <c r="KMU9709" s="45"/>
      <c r="KMV9709" s="45"/>
      <c r="KMW9709" s="45"/>
      <c r="KMX9709" s="45"/>
      <c r="KMY9709" s="45"/>
      <c r="KMZ9709" s="45"/>
      <c r="KNA9709" s="45"/>
      <c r="KNB9709" s="45"/>
      <c r="KNC9709" s="45"/>
      <c r="KND9709" s="45"/>
      <c r="KNE9709" s="45"/>
      <c r="KNF9709" s="45"/>
      <c r="KNG9709" s="45"/>
      <c r="KNH9709" s="45"/>
      <c r="KNI9709" s="45"/>
      <c r="KNJ9709" s="45"/>
      <c r="KNK9709" s="45"/>
      <c r="KNL9709" s="45"/>
      <c r="KNM9709" s="45"/>
      <c r="KNN9709" s="45"/>
      <c r="KNO9709" s="45"/>
      <c r="KNP9709" s="45"/>
      <c r="KNQ9709" s="45"/>
      <c r="KNR9709" s="45"/>
      <c r="KNS9709" s="45"/>
      <c r="KNT9709" s="45"/>
      <c r="KNU9709" s="45"/>
      <c r="KNV9709" s="45"/>
      <c r="KNW9709" s="45"/>
      <c r="KNX9709" s="45"/>
      <c r="KNY9709" s="45"/>
      <c r="KNZ9709" s="45"/>
      <c r="KOA9709" s="45"/>
      <c r="KOB9709" s="45"/>
      <c r="KOC9709" s="45"/>
      <c r="KOD9709" s="45"/>
      <c r="KOE9709" s="45"/>
      <c r="KOF9709" s="45"/>
      <c r="KOG9709" s="45"/>
      <c r="KOH9709" s="45"/>
      <c r="KOI9709" s="45"/>
      <c r="KOJ9709" s="45"/>
      <c r="KOK9709" s="45"/>
      <c r="KOL9709" s="45"/>
      <c r="KOM9709" s="45"/>
      <c r="KON9709" s="45"/>
      <c r="KOO9709" s="45"/>
      <c r="KOP9709" s="45"/>
      <c r="KOQ9709" s="45"/>
      <c r="KOR9709" s="45"/>
      <c r="KOS9709" s="45"/>
      <c r="KOT9709" s="45"/>
      <c r="KOU9709" s="45"/>
      <c r="KOV9709" s="45"/>
      <c r="KOW9709" s="45"/>
      <c r="KOX9709" s="45"/>
      <c r="KOY9709" s="45"/>
      <c r="KOZ9709" s="45"/>
      <c r="KPA9709" s="45"/>
      <c r="KPB9709" s="45"/>
      <c r="KPC9709" s="45"/>
      <c r="KPD9709" s="45"/>
      <c r="KPE9709" s="45"/>
      <c r="KPF9709" s="45"/>
      <c r="KPG9709" s="45"/>
      <c r="KPH9709" s="45"/>
      <c r="KPI9709" s="45"/>
      <c r="KPJ9709" s="45"/>
      <c r="KPK9709" s="45"/>
      <c r="KPL9709" s="45"/>
      <c r="KPM9709" s="45"/>
      <c r="KPN9709" s="45"/>
      <c r="KPO9709" s="45"/>
      <c r="KPP9709" s="45"/>
      <c r="KPQ9709" s="45"/>
      <c r="KPR9709" s="45"/>
      <c r="KPS9709" s="45"/>
      <c r="KPT9709" s="45"/>
      <c r="KPU9709" s="45"/>
      <c r="KPV9709" s="45"/>
      <c r="KPW9709" s="45"/>
      <c r="KPX9709" s="45"/>
      <c r="KPY9709" s="45"/>
      <c r="KPZ9709" s="45"/>
      <c r="KQA9709" s="45"/>
      <c r="KQB9709" s="45"/>
      <c r="KQC9709" s="45"/>
      <c r="KQD9709" s="45"/>
      <c r="KQE9709" s="45"/>
      <c r="KQF9709" s="45"/>
      <c r="KQG9709" s="45"/>
      <c r="KQH9709" s="45"/>
      <c r="KQI9709" s="45"/>
      <c r="KQJ9709" s="45"/>
      <c r="KQK9709" s="45"/>
      <c r="KQL9709" s="45"/>
      <c r="KQM9709" s="45"/>
      <c r="KQN9709" s="45"/>
      <c r="KQO9709" s="45"/>
      <c r="KQP9709" s="45"/>
      <c r="KQQ9709" s="45"/>
      <c r="KQR9709" s="45"/>
      <c r="KQS9709" s="45"/>
      <c r="KQT9709" s="45"/>
      <c r="KQU9709" s="45"/>
      <c r="KQV9709" s="45"/>
      <c r="KQW9709" s="45"/>
      <c r="KQX9709" s="45"/>
      <c r="KQY9709" s="45"/>
      <c r="KQZ9709" s="45"/>
      <c r="KRA9709" s="45"/>
      <c r="KRB9709" s="45"/>
      <c r="KRC9709" s="45"/>
      <c r="KRD9709" s="45"/>
      <c r="KRE9709" s="45"/>
      <c r="KRF9709" s="45"/>
      <c r="KRG9709" s="45"/>
      <c r="KRH9709" s="45"/>
      <c r="KRI9709" s="45"/>
      <c r="KRJ9709" s="45"/>
      <c r="KRK9709" s="45"/>
      <c r="KRL9709" s="45"/>
      <c r="KRM9709" s="45"/>
      <c r="KRN9709" s="45"/>
      <c r="KRO9709" s="45"/>
      <c r="KRP9709" s="45"/>
      <c r="KRQ9709" s="45"/>
      <c r="KRR9709" s="45"/>
      <c r="KRS9709" s="45"/>
      <c r="KRT9709" s="45"/>
      <c r="KRU9709" s="45"/>
      <c r="KRV9709" s="45"/>
      <c r="KRW9709" s="45"/>
      <c r="KRX9709" s="45"/>
      <c r="KRY9709" s="45"/>
      <c r="KRZ9709" s="45"/>
      <c r="KSA9709" s="45"/>
      <c r="KSB9709" s="45"/>
      <c r="KSC9709" s="45"/>
      <c r="KSD9709" s="45"/>
      <c r="KSE9709" s="45"/>
      <c r="KSF9709" s="45"/>
      <c r="KSG9709" s="45"/>
      <c r="KSH9709" s="45"/>
      <c r="KSI9709" s="45"/>
      <c r="KSJ9709" s="45"/>
      <c r="KSK9709" s="45"/>
      <c r="KSL9709" s="45"/>
      <c r="KSM9709" s="45"/>
      <c r="KSN9709" s="45"/>
      <c r="KSO9709" s="45"/>
      <c r="KSP9709" s="45"/>
      <c r="KSQ9709" s="45"/>
      <c r="KSR9709" s="45"/>
      <c r="KSS9709" s="45"/>
      <c r="KST9709" s="45"/>
      <c r="KSU9709" s="45"/>
      <c r="KSV9709" s="45"/>
      <c r="KSW9709" s="45"/>
      <c r="KSX9709" s="45"/>
      <c r="KSY9709" s="45"/>
      <c r="KSZ9709" s="45"/>
      <c r="KTA9709" s="45"/>
      <c r="KTB9709" s="45"/>
      <c r="KTC9709" s="45"/>
      <c r="KTD9709" s="45"/>
      <c r="KTE9709" s="45"/>
      <c r="KTF9709" s="45"/>
      <c r="KTG9709" s="45"/>
      <c r="KTH9709" s="45"/>
      <c r="KTI9709" s="45"/>
      <c r="KTJ9709" s="45"/>
      <c r="KTK9709" s="45"/>
      <c r="KTL9709" s="45"/>
      <c r="KTM9709" s="45"/>
      <c r="KTN9709" s="45"/>
      <c r="KTO9709" s="45"/>
      <c r="KTP9709" s="45"/>
      <c r="KTQ9709" s="45"/>
      <c r="KTR9709" s="45"/>
      <c r="KTS9709" s="45"/>
      <c r="KTT9709" s="45"/>
      <c r="KTU9709" s="45"/>
      <c r="KTV9709" s="45"/>
      <c r="KTW9709" s="45"/>
      <c r="KTX9709" s="45"/>
      <c r="KTY9709" s="45"/>
      <c r="KTZ9709" s="45"/>
      <c r="KUA9709" s="45"/>
      <c r="KUB9709" s="45"/>
      <c r="KUC9709" s="45"/>
      <c r="KUD9709" s="45"/>
      <c r="KUE9709" s="45"/>
      <c r="KUF9709" s="45"/>
      <c r="KUG9709" s="45"/>
      <c r="KUH9709" s="45"/>
      <c r="KUI9709" s="45"/>
      <c r="KUJ9709" s="45"/>
      <c r="KUK9709" s="45"/>
      <c r="KUL9709" s="45"/>
      <c r="KUM9709" s="45"/>
      <c r="KUN9709" s="45"/>
      <c r="KUO9709" s="45"/>
      <c r="KUP9709" s="45"/>
      <c r="KUQ9709" s="45"/>
      <c r="KUR9709" s="45"/>
      <c r="KUS9709" s="45"/>
      <c r="KUT9709" s="45"/>
      <c r="KUU9709" s="45"/>
      <c r="KUV9709" s="45"/>
      <c r="KUW9709" s="45"/>
      <c r="KUX9709" s="45"/>
      <c r="KUY9709" s="45"/>
      <c r="KUZ9709" s="45"/>
      <c r="KVA9709" s="45"/>
      <c r="KVB9709" s="45"/>
      <c r="KVC9709" s="45"/>
      <c r="KVD9709" s="45"/>
      <c r="KVE9709" s="45"/>
      <c r="KVF9709" s="45"/>
      <c r="KVG9709" s="45"/>
      <c r="KVH9709" s="45"/>
      <c r="KVI9709" s="45"/>
      <c r="KVJ9709" s="45"/>
      <c r="KVK9709" s="45"/>
      <c r="KVL9709" s="45"/>
      <c r="KVM9709" s="45"/>
      <c r="KVN9709" s="45"/>
      <c r="KVO9709" s="45"/>
      <c r="KVP9709" s="45"/>
      <c r="KVQ9709" s="45"/>
      <c r="KVR9709" s="45"/>
      <c r="KVS9709" s="45"/>
      <c r="KVT9709" s="45"/>
      <c r="KVU9709" s="45"/>
      <c r="KVV9709" s="45"/>
      <c r="KVW9709" s="45"/>
      <c r="KVX9709" s="45"/>
      <c r="KVY9709" s="45"/>
      <c r="KVZ9709" s="45"/>
      <c r="KWA9709" s="45"/>
      <c r="KWB9709" s="45"/>
      <c r="KWC9709" s="45"/>
      <c r="KWD9709" s="45"/>
      <c r="KWE9709" s="45"/>
      <c r="KWF9709" s="45"/>
      <c r="KWG9709" s="45"/>
      <c r="KWH9709" s="45"/>
      <c r="KWI9709" s="45"/>
      <c r="KWJ9709" s="45"/>
      <c r="KWK9709" s="45"/>
      <c r="KWL9709" s="45"/>
      <c r="KWM9709" s="45"/>
      <c r="KWN9709" s="45"/>
      <c r="KWO9709" s="45"/>
      <c r="KWP9709" s="45"/>
      <c r="KWQ9709" s="45"/>
      <c r="KWR9709" s="45"/>
      <c r="KWS9709" s="45"/>
      <c r="KWT9709" s="45"/>
      <c r="KWU9709" s="45"/>
      <c r="KWV9709" s="45"/>
      <c r="KWW9709" s="45"/>
      <c r="KWX9709" s="45"/>
      <c r="KWY9709" s="45"/>
      <c r="KWZ9709" s="45"/>
      <c r="KXA9709" s="45"/>
      <c r="KXB9709" s="45"/>
      <c r="KXC9709" s="45"/>
      <c r="KXD9709" s="45"/>
      <c r="KXE9709" s="45"/>
      <c r="KXF9709" s="45"/>
      <c r="KXG9709" s="45"/>
      <c r="KXH9709" s="45"/>
      <c r="KXI9709" s="45"/>
      <c r="KXJ9709" s="45"/>
      <c r="KXK9709" s="45"/>
      <c r="KXL9709" s="45"/>
      <c r="KXM9709" s="45"/>
      <c r="KXN9709" s="45"/>
      <c r="KXO9709" s="45"/>
      <c r="KXP9709" s="45"/>
      <c r="KXQ9709" s="45"/>
      <c r="KXR9709" s="45"/>
      <c r="KXS9709" s="45"/>
      <c r="KXT9709" s="45"/>
      <c r="KXU9709" s="45"/>
      <c r="KXV9709" s="45"/>
      <c r="KXW9709" s="45"/>
      <c r="KXX9709" s="45"/>
      <c r="KXY9709" s="45"/>
      <c r="KXZ9709" s="45"/>
      <c r="KYA9709" s="45"/>
      <c r="KYB9709" s="45"/>
      <c r="KYC9709" s="45"/>
      <c r="KYD9709" s="45"/>
      <c r="KYE9709" s="45"/>
      <c r="KYF9709" s="45"/>
      <c r="KYG9709" s="45"/>
      <c r="KYH9709" s="45"/>
      <c r="KYI9709" s="45"/>
      <c r="KYJ9709" s="45"/>
      <c r="KYK9709" s="45"/>
      <c r="KYL9709" s="45"/>
      <c r="KYM9709" s="45"/>
      <c r="KYN9709" s="45"/>
      <c r="KYO9709" s="45"/>
      <c r="KYP9709" s="45"/>
      <c r="KYQ9709" s="45"/>
      <c r="KYR9709" s="45"/>
      <c r="KYS9709" s="45"/>
      <c r="KYT9709" s="45"/>
      <c r="KYU9709" s="45"/>
      <c r="KYV9709" s="45"/>
      <c r="KYW9709" s="45"/>
      <c r="KYX9709" s="45"/>
      <c r="KYY9709" s="45"/>
      <c r="KYZ9709" s="45"/>
      <c r="KZA9709" s="45"/>
      <c r="KZB9709" s="45"/>
      <c r="KZC9709" s="45"/>
      <c r="KZD9709" s="45"/>
      <c r="KZE9709" s="45"/>
      <c r="KZF9709" s="45"/>
      <c r="KZG9709" s="45"/>
      <c r="KZH9709" s="45"/>
      <c r="KZI9709" s="45"/>
      <c r="KZJ9709" s="45"/>
      <c r="KZK9709" s="45"/>
      <c r="KZL9709" s="45"/>
      <c r="KZM9709" s="45"/>
      <c r="KZN9709" s="45"/>
      <c r="KZO9709" s="45"/>
      <c r="KZP9709" s="45"/>
      <c r="KZQ9709" s="45"/>
      <c r="KZR9709" s="45"/>
      <c r="KZS9709" s="45"/>
      <c r="KZT9709" s="45"/>
      <c r="KZU9709" s="45"/>
      <c r="KZV9709" s="45"/>
      <c r="KZW9709" s="45"/>
      <c r="KZX9709" s="45"/>
      <c r="KZY9709" s="45"/>
      <c r="KZZ9709" s="45"/>
      <c r="LAA9709" s="45"/>
      <c r="LAB9709" s="45"/>
      <c r="LAC9709" s="45"/>
      <c r="LAD9709" s="45"/>
      <c r="LAE9709" s="45"/>
      <c r="LAF9709" s="45"/>
      <c r="LAG9709" s="45"/>
      <c r="LAH9709" s="45"/>
      <c r="LAI9709" s="45"/>
      <c r="LAJ9709" s="45"/>
      <c r="LAK9709" s="45"/>
      <c r="LAL9709" s="45"/>
      <c r="LAM9709" s="45"/>
      <c r="LAN9709" s="45"/>
      <c r="LAO9709" s="45"/>
      <c r="LAP9709" s="45"/>
      <c r="LAQ9709" s="45"/>
      <c r="LAR9709" s="45"/>
      <c r="LAS9709" s="45"/>
      <c r="LAT9709" s="45"/>
      <c r="LAU9709" s="45"/>
      <c r="LAV9709" s="45"/>
      <c r="LAW9709" s="45"/>
      <c r="LAX9709" s="45"/>
      <c r="LAY9709" s="45"/>
      <c r="LAZ9709" s="45"/>
      <c r="LBA9709" s="45"/>
      <c r="LBB9709" s="45"/>
      <c r="LBC9709" s="45"/>
      <c r="LBD9709" s="45"/>
      <c r="LBE9709" s="45"/>
      <c r="LBF9709" s="45"/>
      <c r="LBG9709" s="45"/>
      <c r="LBH9709" s="45"/>
      <c r="LBI9709" s="45"/>
      <c r="LBJ9709" s="45"/>
      <c r="LBK9709" s="45"/>
      <c r="LBL9709" s="45"/>
      <c r="LBM9709" s="45"/>
      <c r="LBN9709" s="45"/>
      <c r="LBO9709" s="45"/>
      <c r="LBP9709" s="45"/>
      <c r="LBQ9709" s="45"/>
      <c r="LBR9709" s="45"/>
      <c r="LBS9709" s="45"/>
      <c r="LBT9709" s="45"/>
      <c r="LBU9709" s="45"/>
      <c r="LBV9709" s="45"/>
      <c r="LBW9709" s="45"/>
      <c r="LBX9709" s="45"/>
      <c r="LBY9709" s="45"/>
      <c r="LBZ9709" s="45"/>
      <c r="LCA9709" s="45"/>
      <c r="LCB9709" s="45"/>
      <c r="LCC9709" s="45"/>
      <c r="LCD9709" s="45"/>
      <c r="LCE9709" s="45"/>
      <c r="LCF9709" s="45"/>
      <c r="LCG9709" s="45"/>
      <c r="LCH9709" s="45"/>
      <c r="LCI9709" s="45"/>
      <c r="LCJ9709" s="45"/>
      <c r="LCK9709" s="45"/>
      <c r="LCL9709" s="45"/>
      <c r="LCM9709" s="45"/>
      <c r="LCN9709" s="45"/>
      <c r="LCO9709" s="45"/>
      <c r="LCP9709" s="45"/>
      <c r="LCQ9709" s="45"/>
      <c r="LCR9709" s="45"/>
      <c r="LCS9709" s="45"/>
      <c r="LCT9709" s="45"/>
      <c r="LCU9709" s="45"/>
      <c r="LCV9709" s="45"/>
      <c r="LCW9709" s="45"/>
      <c r="LCX9709" s="45"/>
      <c r="LCY9709" s="45"/>
      <c r="LCZ9709" s="45"/>
      <c r="LDA9709" s="45"/>
      <c r="LDB9709" s="45"/>
      <c r="LDC9709" s="45"/>
      <c r="LDD9709" s="45"/>
      <c r="LDE9709" s="45"/>
      <c r="LDF9709" s="45"/>
      <c r="LDG9709" s="45"/>
      <c r="LDH9709" s="45"/>
      <c r="LDI9709" s="45"/>
      <c r="LDJ9709" s="45"/>
      <c r="LDK9709" s="45"/>
      <c r="LDL9709" s="45"/>
      <c r="LDM9709" s="45"/>
      <c r="LDN9709" s="45"/>
      <c r="LDO9709" s="45"/>
      <c r="LDP9709" s="45"/>
      <c r="LDQ9709" s="45"/>
      <c r="LDR9709" s="45"/>
      <c r="LDS9709" s="45"/>
      <c r="LDT9709" s="45"/>
      <c r="LDU9709" s="45"/>
      <c r="LDV9709" s="45"/>
      <c r="LDW9709" s="45"/>
      <c r="LDX9709" s="45"/>
      <c r="LDY9709" s="45"/>
      <c r="LDZ9709" s="45"/>
      <c r="LEA9709" s="45"/>
      <c r="LEB9709" s="45"/>
      <c r="LEC9709" s="45"/>
      <c r="LED9709" s="45"/>
      <c r="LEE9709" s="45"/>
      <c r="LEF9709" s="45"/>
      <c r="LEG9709" s="45"/>
      <c r="LEH9709" s="45"/>
      <c r="LEI9709" s="45"/>
      <c r="LEJ9709" s="45"/>
      <c r="LEK9709" s="45"/>
      <c r="LEL9709" s="45"/>
      <c r="LEM9709" s="45"/>
      <c r="LEN9709" s="45"/>
      <c r="LEO9709" s="45"/>
      <c r="LEP9709" s="45"/>
      <c r="LEQ9709" s="45"/>
      <c r="LER9709" s="45"/>
      <c r="LES9709" s="45"/>
      <c r="LET9709" s="45"/>
      <c r="LEU9709" s="45"/>
      <c r="LEV9709" s="45"/>
      <c r="LEW9709" s="45"/>
      <c r="LEX9709" s="45"/>
      <c r="LEY9709" s="45"/>
      <c r="LEZ9709" s="45"/>
      <c r="LFA9709" s="45"/>
      <c r="LFB9709" s="45"/>
      <c r="LFC9709" s="45"/>
      <c r="LFD9709" s="45"/>
      <c r="LFE9709" s="45"/>
      <c r="LFF9709" s="45"/>
      <c r="LFG9709" s="45"/>
      <c r="LFH9709" s="45"/>
      <c r="LFI9709" s="45"/>
      <c r="LFJ9709" s="45"/>
      <c r="LFK9709" s="45"/>
      <c r="LFL9709" s="45"/>
      <c r="LFM9709" s="45"/>
      <c r="LFN9709" s="45"/>
      <c r="LFO9709" s="45"/>
      <c r="LFP9709" s="45"/>
      <c r="LFQ9709" s="45"/>
      <c r="LFR9709" s="45"/>
      <c r="LFS9709" s="45"/>
      <c r="LFT9709" s="45"/>
      <c r="LFU9709" s="45"/>
      <c r="LFV9709" s="45"/>
      <c r="LFW9709" s="45"/>
      <c r="LFX9709" s="45"/>
      <c r="LFY9709" s="45"/>
      <c r="LFZ9709" s="45"/>
      <c r="LGA9709" s="45"/>
      <c r="LGB9709" s="45"/>
      <c r="LGC9709" s="45"/>
      <c r="LGD9709" s="45"/>
      <c r="LGE9709" s="45"/>
      <c r="LGF9709" s="45"/>
      <c r="LGG9709" s="45"/>
      <c r="LGH9709" s="45"/>
      <c r="LGI9709" s="45"/>
      <c r="LGJ9709" s="45"/>
      <c r="LGK9709" s="45"/>
      <c r="LGL9709" s="45"/>
      <c r="LGM9709" s="45"/>
      <c r="LGN9709" s="45"/>
      <c r="LGO9709" s="45"/>
      <c r="LGP9709" s="45"/>
      <c r="LGQ9709" s="45"/>
      <c r="LGR9709" s="45"/>
      <c r="LGS9709" s="45"/>
      <c r="LGT9709" s="45"/>
      <c r="LGU9709" s="45"/>
      <c r="LGV9709" s="45"/>
      <c r="LGW9709" s="45"/>
      <c r="LGX9709" s="45"/>
      <c r="LGY9709" s="45"/>
      <c r="LGZ9709" s="45"/>
      <c r="LHA9709" s="45"/>
      <c r="LHB9709" s="45"/>
      <c r="LHC9709" s="45"/>
      <c r="LHD9709" s="45"/>
      <c r="LHE9709" s="45"/>
      <c r="LHF9709" s="45"/>
      <c r="LHG9709" s="45"/>
      <c r="LHH9709" s="45"/>
      <c r="LHI9709" s="45"/>
      <c r="LHJ9709" s="45"/>
      <c r="LHK9709" s="45"/>
      <c r="LHL9709" s="45"/>
      <c r="LHM9709" s="45"/>
      <c r="LHN9709" s="45"/>
      <c r="LHO9709" s="45"/>
      <c r="LHP9709" s="45"/>
      <c r="LHQ9709" s="45"/>
      <c r="LHR9709" s="45"/>
      <c r="LHS9709" s="45"/>
      <c r="LHT9709" s="45"/>
      <c r="LHU9709" s="45"/>
      <c r="LHV9709" s="45"/>
      <c r="LHW9709" s="45"/>
      <c r="LHX9709" s="45"/>
      <c r="LHY9709" s="45"/>
      <c r="LHZ9709" s="45"/>
      <c r="LIA9709" s="45"/>
      <c r="LIB9709" s="45"/>
      <c r="LIC9709" s="45"/>
      <c r="LID9709" s="45"/>
      <c r="LIE9709" s="45"/>
      <c r="LIF9709" s="45"/>
      <c r="LIG9709" s="45"/>
      <c r="LIH9709" s="45"/>
      <c r="LII9709" s="45"/>
      <c r="LIJ9709" s="45"/>
      <c r="LIK9709" s="45"/>
      <c r="LIL9709" s="45"/>
      <c r="LIM9709" s="45"/>
      <c r="LIN9709" s="45"/>
      <c r="LIO9709" s="45"/>
      <c r="LIP9709" s="45"/>
      <c r="LIQ9709" s="45"/>
      <c r="LIR9709" s="45"/>
      <c r="LIS9709" s="45"/>
      <c r="LIT9709" s="45"/>
      <c r="LIU9709" s="45"/>
      <c r="LIV9709" s="45"/>
      <c r="LIW9709" s="45"/>
      <c r="LIX9709" s="45"/>
      <c r="LIY9709" s="45"/>
      <c r="LIZ9709" s="45"/>
      <c r="LJA9709" s="45"/>
      <c r="LJB9709" s="45"/>
      <c r="LJC9709" s="45"/>
      <c r="LJD9709" s="45"/>
      <c r="LJE9709" s="45"/>
      <c r="LJF9709" s="45"/>
      <c r="LJG9709" s="45"/>
      <c r="LJH9709" s="45"/>
      <c r="LJI9709" s="45"/>
      <c r="LJJ9709" s="45"/>
      <c r="LJK9709" s="45"/>
      <c r="LJL9709" s="45"/>
      <c r="LJM9709" s="45"/>
      <c r="LJN9709" s="45"/>
      <c r="LJO9709" s="45"/>
      <c r="LJP9709" s="45"/>
      <c r="LJQ9709" s="45"/>
      <c r="LJR9709" s="45"/>
      <c r="LJS9709" s="45"/>
      <c r="LJT9709" s="45"/>
      <c r="LJU9709" s="45"/>
      <c r="LJV9709" s="45"/>
      <c r="LJW9709" s="45"/>
      <c r="LJX9709" s="45"/>
      <c r="LJY9709" s="45"/>
      <c r="LJZ9709" s="45"/>
      <c r="LKA9709" s="45"/>
      <c r="LKB9709" s="45"/>
      <c r="LKC9709" s="45"/>
      <c r="LKD9709" s="45"/>
      <c r="LKE9709" s="45"/>
      <c r="LKF9709" s="45"/>
      <c r="LKG9709" s="45"/>
      <c r="LKH9709" s="45"/>
      <c r="LKI9709" s="45"/>
      <c r="LKJ9709" s="45"/>
      <c r="LKK9709" s="45"/>
      <c r="LKL9709" s="45"/>
      <c r="LKM9709" s="45"/>
      <c r="LKN9709" s="45"/>
      <c r="LKO9709" s="45"/>
      <c r="LKP9709" s="45"/>
      <c r="LKQ9709" s="45"/>
      <c r="LKR9709" s="45"/>
      <c r="LKS9709" s="45"/>
      <c r="LKT9709" s="45"/>
      <c r="LKU9709" s="45"/>
      <c r="LKV9709" s="45"/>
      <c r="LKW9709" s="45"/>
      <c r="LKX9709" s="45"/>
      <c r="LKY9709" s="45"/>
      <c r="LKZ9709" s="45"/>
      <c r="LLA9709" s="45"/>
      <c r="LLB9709" s="45"/>
      <c r="LLC9709" s="45"/>
      <c r="LLD9709" s="45"/>
      <c r="LLE9709" s="45"/>
      <c r="LLF9709" s="45"/>
      <c r="LLG9709" s="45"/>
      <c r="LLH9709" s="45"/>
      <c r="LLI9709" s="45"/>
      <c r="LLJ9709" s="45"/>
      <c r="LLK9709" s="45"/>
      <c r="LLL9709" s="45"/>
      <c r="LLM9709" s="45"/>
      <c r="LLN9709" s="45"/>
      <c r="LLO9709" s="45"/>
      <c r="LLP9709" s="45"/>
      <c r="LLQ9709" s="45"/>
      <c r="LLR9709" s="45"/>
      <c r="LLS9709" s="45"/>
      <c r="LLT9709" s="45"/>
      <c r="LLU9709" s="45"/>
      <c r="LLV9709" s="45"/>
      <c r="LLW9709" s="45"/>
      <c r="LLX9709" s="45"/>
      <c r="LLY9709" s="45"/>
      <c r="LLZ9709" s="45"/>
      <c r="LMA9709" s="45"/>
      <c r="LMB9709" s="45"/>
      <c r="LMC9709" s="45"/>
      <c r="LMD9709" s="45"/>
      <c r="LME9709" s="45"/>
      <c r="LMF9709" s="45"/>
      <c r="LMG9709" s="45"/>
      <c r="LMH9709" s="45"/>
      <c r="LMI9709" s="45"/>
      <c r="LMJ9709" s="45"/>
      <c r="LMK9709" s="45"/>
      <c r="LML9709" s="45"/>
      <c r="LMM9709" s="45"/>
      <c r="LMN9709" s="45"/>
      <c r="LMO9709" s="45"/>
      <c r="LMP9709" s="45"/>
      <c r="LMQ9709" s="45"/>
      <c r="LMR9709" s="45"/>
      <c r="LMS9709" s="45"/>
      <c r="LMT9709" s="45"/>
      <c r="LMU9709" s="45"/>
      <c r="LMV9709" s="45"/>
      <c r="LMW9709" s="45"/>
      <c r="LMX9709" s="45"/>
      <c r="LMY9709" s="45"/>
      <c r="LMZ9709" s="45"/>
      <c r="LNA9709" s="45"/>
      <c r="LNB9709" s="45"/>
      <c r="LNC9709" s="45"/>
      <c r="LND9709" s="45"/>
      <c r="LNE9709" s="45"/>
      <c r="LNF9709" s="45"/>
      <c r="LNG9709" s="45"/>
      <c r="LNH9709" s="45"/>
      <c r="LNI9709" s="45"/>
      <c r="LNJ9709" s="45"/>
      <c r="LNK9709" s="45"/>
      <c r="LNL9709" s="45"/>
      <c r="LNM9709" s="45"/>
      <c r="LNN9709" s="45"/>
      <c r="LNO9709" s="45"/>
      <c r="LNP9709" s="45"/>
      <c r="LNQ9709" s="45"/>
      <c r="LNR9709" s="45"/>
      <c r="LNS9709" s="45"/>
      <c r="LNT9709" s="45"/>
      <c r="LNU9709" s="45"/>
      <c r="LNV9709" s="45"/>
      <c r="LNW9709" s="45"/>
      <c r="LNX9709" s="45"/>
      <c r="LNY9709" s="45"/>
      <c r="LNZ9709" s="45"/>
      <c r="LOA9709" s="45"/>
      <c r="LOB9709" s="45"/>
      <c r="LOC9709" s="45"/>
      <c r="LOD9709" s="45"/>
      <c r="LOE9709" s="45"/>
      <c r="LOF9709" s="45"/>
      <c r="LOG9709" s="45"/>
      <c r="LOH9709" s="45"/>
      <c r="LOI9709" s="45"/>
      <c r="LOJ9709" s="45"/>
      <c r="LOK9709" s="45"/>
      <c r="LOL9709" s="45"/>
      <c r="LOM9709" s="45"/>
      <c r="LON9709" s="45"/>
      <c r="LOO9709" s="45"/>
      <c r="LOP9709" s="45"/>
      <c r="LOQ9709" s="45"/>
      <c r="LOR9709" s="45"/>
      <c r="LOS9709" s="45"/>
      <c r="LOT9709" s="45"/>
      <c r="LOU9709" s="45"/>
      <c r="LOV9709" s="45"/>
      <c r="LOW9709" s="45"/>
      <c r="LOX9709" s="45"/>
      <c r="LOY9709" s="45"/>
      <c r="LOZ9709" s="45"/>
      <c r="LPA9709" s="45"/>
      <c r="LPB9709" s="45"/>
      <c r="LPC9709" s="45"/>
      <c r="LPD9709" s="45"/>
      <c r="LPE9709" s="45"/>
      <c r="LPF9709" s="45"/>
      <c r="LPG9709" s="45"/>
      <c r="LPH9709" s="45"/>
      <c r="LPI9709" s="45"/>
      <c r="LPJ9709" s="45"/>
      <c r="LPK9709" s="45"/>
      <c r="LPL9709" s="45"/>
      <c r="LPM9709" s="45"/>
      <c r="LPN9709" s="45"/>
      <c r="LPO9709" s="45"/>
      <c r="LPP9709" s="45"/>
      <c r="LPQ9709" s="45"/>
      <c r="LPR9709" s="45"/>
      <c r="LPS9709" s="45"/>
      <c r="LPT9709" s="45"/>
      <c r="LPU9709" s="45"/>
      <c r="LPV9709" s="45"/>
      <c r="LPW9709" s="45"/>
      <c r="LPX9709" s="45"/>
      <c r="LPY9709" s="45"/>
      <c r="LPZ9709" s="45"/>
      <c r="LQA9709" s="45"/>
      <c r="LQB9709" s="45"/>
      <c r="LQC9709" s="45"/>
      <c r="LQD9709" s="45"/>
      <c r="LQE9709" s="45"/>
      <c r="LQF9709" s="45"/>
      <c r="LQG9709" s="45"/>
      <c r="LQH9709" s="45"/>
      <c r="LQI9709" s="45"/>
      <c r="LQJ9709" s="45"/>
      <c r="LQK9709" s="45"/>
      <c r="LQL9709" s="45"/>
      <c r="LQM9709" s="45"/>
      <c r="LQN9709" s="45"/>
      <c r="LQO9709" s="45"/>
      <c r="LQP9709" s="45"/>
      <c r="LQQ9709" s="45"/>
      <c r="LQR9709" s="45"/>
      <c r="LQS9709" s="45"/>
      <c r="LQT9709" s="45"/>
      <c r="LQU9709" s="45"/>
      <c r="LQV9709" s="45"/>
      <c r="LQW9709" s="45"/>
      <c r="LQX9709" s="45"/>
      <c r="LQY9709" s="45"/>
      <c r="LQZ9709" s="45"/>
      <c r="LRA9709" s="45"/>
      <c r="LRB9709" s="45"/>
      <c r="LRC9709" s="45"/>
      <c r="LRD9709" s="45"/>
      <c r="LRE9709" s="45"/>
      <c r="LRF9709" s="45"/>
      <c r="LRG9709" s="45"/>
      <c r="LRH9709" s="45"/>
      <c r="LRI9709" s="45"/>
      <c r="LRJ9709" s="45"/>
      <c r="LRK9709" s="45"/>
      <c r="LRL9709" s="45"/>
      <c r="LRM9709" s="45"/>
      <c r="LRN9709" s="45"/>
      <c r="LRO9709" s="45"/>
      <c r="LRP9709" s="45"/>
      <c r="LRQ9709" s="45"/>
      <c r="LRR9709" s="45"/>
      <c r="LRS9709" s="45"/>
      <c r="LRT9709" s="45"/>
      <c r="LRU9709" s="45"/>
      <c r="LRV9709" s="45"/>
      <c r="LRW9709" s="45"/>
      <c r="LRX9709" s="45"/>
      <c r="LRY9709" s="45"/>
      <c r="LRZ9709" s="45"/>
      <c r="LSA9709" s="45"/>
      <c r="LSB9709" s="45"/>
      <c r="LSC9709" s="45"/>
      <c r="LSD9709" s="45"/>
      <c r="LSE9709" s="45"/>
      <c r="LSF9709" s="45"/>
      <c r="LSG9709" s="45"/>
      <c r="LSH9709" s="45"/>
      <c r="LSI9709" s="45"/>
      <c r="LSJ9709" s="45"/>
      <c r="LSK9709" s="45"/>
      <c r="LSL9709" s="45"/>
      <c r="LSM9709" s="45"/>
      <c r="LSN9709" s="45"/>
      <c r="LSO9709" s="45"/>
      <c r="LSP9709" s="45"/>
      <c r="LSQ9709" s="45"/>
      <c r="LSR9709" s="45"/>
      <c r="LSS9709" s="45"/>
      <c r="LST9709" s="45"/>
      <c r="LSU9709" s="45"/>
      <c r="LSV9709" s="45"/>
      <c r="LSW9709" s="45"/>
      <c r="LSX9709" s="45"/>
      <c r="LSY9709" s="45"/>
      <c r="LSZ9709" s="45"/>
      <c r="LTA9709" s="45"/>
      <c r="LTB9709" s="45"/>
      <c r="LTC9709" s="45"/>
      <c r="LTD9709" s="45"/>
      <c r="LTE9709" s="45"/>
      <c r="LTF9709" s="45"/>
      <c r="LTG9709" s="45"/>
      <c r="LTH9709" s="45"/>
      <c r="LTI9709" s="45"/>
      <c r="LTJ9709" s="45"/>
      <c r="LTK9709" s="45"/>
      <c r="LTL9709" s="45"/>
      <c r="LTM9709" s="45"/>
      <c r="LTN9709" s="45"/>
      <c r="LTO9709" s="45"/>
      <c r="LTP9709" s="45"/>
      <c r="LTQ9709" s="45"/>
      <c r="LTR9709" s="45"/>
      <c r="LTS9709" s="45"/>
      <c r="LTT9709" s="45"/>
      <c r="LTU9709" s="45"/>
      <c r="LTV9709" s="45"/>
      <c r="LTW9709" s="45"/>
      <c r="LTX9709" s="45"/>
      <c r="LTY9709" s="45"/>
      <c r="LTZ9709" s="45"/>
      <c r="LUA9709" s="45"/>
      <c r="LUB9709" s="45"/>
      <c r="LUC9709" s="45"/>
      <c r="LUD9709" s="45"/>
      <c r="LUE9709" s="45"/>
      <c r="LUF9709" s="45"/>
      <c r="LUG9709" s="45"/>
      <c r="LUH9709" s="45"/>
      <c r="LUI9709" s="45"/>
      <c r="LUJ9709" s="45"/>
      <c r="LUK9709" s="45"/>
      <c r="LUL9709" s="45"/>
      <c r="LUM9709" s="45"/>
      <c r="LUN9709" s="45"/>
      <c r="LUO9709" s="45"/>
      <c r="LUP9709" s="45"/>
      <c r="LUQ9709" s="45"/>
      <c r="LUR9709" s="45"/>
      <c r="LUS9709" s="45"/>
      <c r="LUT9709" s="45"/>
      <c r="LUU9709" s="45"/>
      <c r="LUV9709" s="45"/>
      <c r="LUW9709" s="45"/>
      <c r="LUX9709" s="45"/>
      <c r="LUY9709" s="45"/>
      <c r="LUZ9709" s="45"/>
      <c r="LVA9709" s="45"/>
      <c r="LVB9709" s="45"/>
      <c r="LVC9709" s="45"/>
      <c r="LVD9709" s="45"/>
      <c r="LVE9709" s="45"/>
      <c r="LVF9709" s="45"/>
      <c r="LVG9709" s="45"/>
      <c r="LVH9709" s="45"/>
      <c r="LVI9709" s="45"/>
      <c r="LVJ9709" s="45"/>
      <c r="LVK9709" s="45"/>
      <c r="LVL9709" s="45"/>
      <c r="LVM9709" s="45"/>
      <c r="LVN9709" s="45"/>
      <c r="LVO9709" s="45"/>
      <c r="LVP9709" s="45"/>
      <c r="LVQ9709" s="45"/>
      <c r="LVR9709" s="45"/>
      <c r="LVS9709" s="45"/>
      <c r="LVT9709" s="45"/>
      <c r="LVU9709" s="45"/>
      <c r="LVV9709" s="45"/>
      <c r="LVW9709" s="45"/>
      <c r="LVX9709" s="45"/>
      <c r="LVY9709" s="45"/>
      <c r="LVZ9709" s="45"/>
      <c r="LWA9709" s="45"/>
      <c r="LWB9709" s="45"/>
      <c r="LWC9709" s="45"/>
      <c r="LWD9709" s="45"/>
      <c r="LWE9709" s="45"/>
      <c r="LWF9709" s="45"/>
      <c r="LWG9709" s="45"/>
      <c r="LWH9709" s="45"/>
      <c r="LWI9709" s="45"/>
      <c r="LWJ9709" s="45"/>
      <c r="LWK9709" s="45"/>
      <c r="LWL9709" s="45"/>
      <c r="LWM9709" s="45"/>
      <c r="LWN9709" s="45"/>
      <c r="LWO9709" s="45"/>
      <c r="LWP9709" s="45"/>
      <c r="LWQ9709" s="45"/>
      <c r="LWR9709" s="45"/>
      <c r="LWS9709" s="45"/>
      <c r="LWT9709" s="45"/>
      <c r="LWU9709" s="45"/>
      <c r="LWV9709" s="45"/>
      <c r="LWW9709" s="45"/>
      <c r="LWX9709" s="45"/>
      <c r="LWY9709" s="45"/>
      <c r="LWZ9709" s="45"/>
      <c r="LXA9709" s="45"/>
      <c r="LXB9709" s="45"/>
      <c r="LXC9709" s="45"/>
      <c r="LXD9709" s="45"/>
      <c r="LXE9709" s="45"/>
      <c r="LXF9709" s="45"/>
      <c r="LXG9709" s="45"/>
      <c r="LXH9709" s="45"/>
      <c r="LXI9709" s="45"/>
      <c r="LXJ9709" s="45"/>
      <c r="LXK9709" s="45"/>
      <c r="LXL9709" s="45"/>
      <c r="LXM9709" s="45"/>
      <c r="LXN9709" s="45"/>
      <c r="LXO9709" s="45"/>
      <c r="LXP9709" s="45"/>
      <c r="LXQ9709" s="45"/>
      <c r="LXR9709" s="45"/>
      <c r="LXS9709" s="45"/>
      <c r="LXT9709" s="45"/>
      <c r="LXU9709" s="45"/>
      <c r="LXV9709" s="45"/>
      <c r="LXW9709" s="45"/>
      <c r="LXX9709" s="45"/>
      <c r="LXY9709" s="45"/>
      <c r="LXZ9709" s="45"/>
      <c r="LYA9709" s="45"/>
      <c r="LYB9709" s="45"/>
      <c r="LYC9709" s="45"/>
      <c r="LYD9709" s="45"/>
      <c r="LYE9709" s="45"/>
      <c r="LYF9709" s="45"/>
      <c r="LYG9709" s="45"/>
      <c r="LYH9709" s="45"/>
      <c r="LYI9709" s="45"/>
      <c r="LYJ9709" s="45"/>
      <c r="LYK9709" s="45"/>
      <c r="LYL9709" s="45"/>
      <c r="LYM9709" s="45"/>
      <c r="LYN9709" s="45"/>
      <c r="LYO9709" s="45"/>
      <c r="LYP9709" s="45"/>
      <c r="LYQ9709" s="45"/>
      <c r="LYR9709" s="45"/>
      <c r="LYS9709" s="45"/>
      <c r="LYT9709" s="45"/>
      <c r="LYU9709" s="45"/>
      <c r="LYV9709" s="45"/>
      <c r="LYW9709" s="45"/>
      <c r="LYX9709" s="45"/>
      <c r="LYY9709" s="45"/>
      <c r="LYZ9709" s="45"/>
      <c r="LZA9709" s="45"/>
      <c r="LZB9709" s="45"/>
      <c r="LZC9709" s="45"/>
      <c r="LZD9709" s="45"/>
      <c r="LZE9709" s="45"/>
      <c r="LZF9709" s="45"/>
      <c r="LZG9709" s="45"/>
      <c r="LZH9709" s="45"/>
      <c r="LZI9709" s="45"/>
      <c r="LZJ9709" s="45"/>
      <c r="LZK9709" s="45"/>
      <c r="LZL9709" s="45"/>
      <c r="LZM9709" s="45"/>
      <c r="LZN9709" s="45"/>
      <c r="LZO9709" s="45"/>
      <c r="LZP9709" s="45"/>
      <c r="LZQ9709" s="45"/>
      <c r="LZR9709" s="45"/>
      <c r="LZS9709" s="45"/>
      <c r="LZT9709" s="45"/>
      <c r="LZU9709" s="45"/>
      <c r="LZV9709" s="45"/>
      <c r="LZW9709" s="45"/>
      <c r="LZX9709" s="45"/>
      <c r="LZY9709" s="45"/>
      <c r="LZZ9709" s="45"/>
      <c r="MAA9709" s="45"/>
      <c r="MAB9709" s="45"/>
      <c r="MAC9709" s="45"/>
      <c r="MAD9709" s="45"/>
      <c r="MAE9709" s="45"/>
      <c r="MAF9709" s="45"/>
      <c r="MAG9709" s="45"/>
      <c r="MAH9709" s="45"/>
      <c r="MAI9709" s="45"/>
      <c r="MAJ9709" s="45"/>
      <c r="MAK9709" s="45"/>
      <c r="MAL9709" s="45"/>
      <c r="MAM9709" s="45"/>
      <c r="MAN9709" s="45"/>
      <c r="MAO9709" s="45"/>
      <c r="MAP9709" s="45"/>
      <c r="MAQ9709" s="45"/>
      <c r="MAR9709" s="45"/>
      <c r="MAS9709" s="45"/>
      <c r="MAT9709" s="45"/>
      <c r="MAU9709" s="45"/>
      <c r="MAV9709" s="45"/>
      <c r="MAW9709" s="45"/>
      <c r="MAX9709" s="45"/>
      <c r="MAY9709" s="45"/>
      <c r="MAZ9709" s="45"/>
      <c r="MBA9709" s="45"/>
      <c r="MBB9709" s="45"/>
      <c r="MBC9709" s="45"/>
      <c r="MBD9709" s="45"/>
      <c r="MBE9709" s="45"/>
      <c r="MBF9709" s="45"/>
      <c r="MBG9709" s="45"/>
      <c r="MBH9709" s="45"/>
      <c r="MBI9709" s="45"/>
      <c r="MBJ9709" s="45"/>
      <c r="MBK9709" s="45"/>
      <c r="MBL9709" s="45"/>
      <c r="MBM9709" s="45"/>
      <c r="MBN9709" s="45"/>
      <c r="MBO9709" s="45"/>
      <c r="MBP9709" s="45"/>
      <c r="MBQ9709" s="45"/>
      <c r="MBR9709" s="45"/>
      <c r="MBS9709" s="45"/>
      <c r="MBT9709" s="45"/>
      <c r="MBU9709" s="45"/>
      <c r="MBV9709" s="45"/>
      <c r="MBW9709" s="45"/>
      <c r="MBX9709" s="45"/>
      <c r="MBY9709" s="45"/>
      <c r="MBZ9709" s="45"/>
      <c r="MCA9709" s="45"/>
      <c r="MCB9709" s="45"/>
      <c r="MCC9709" s="45"/>
      <c r="MCD9709" s="45"/>
      <c r="MCE9709" s="45"/>
      <c r="MCF9709" s="45"/>
      <c r="MCG9709" s="45"/>
      <c r="MCH9709" s="45"/>
      <c r="MCI9709" s="45"/>
      <c r="MCJ9709" s="45"/>
      <c r="MCK9709" s="45"/>
      <c r="MCL9709" s="45"/>
      <c r="MCM9709" s="45"/>
      <c r="MCN9709" s="45"/>
      <c r="MCO9709" s="45"/>
      <c r="MCP9709" s="45"/>
      <c r="MCQ9709" s="45"/>
      <c r="MCR9709" s="45"/>
      <c r="MCS9709" s="45"/>
      <c r="MCT9709" s="45"/>
      <c r="MCU9709" s="45"/>
      <c r="MCV9709" s="45"/>
      <c r="MCW9709" s="45"/>
      <c r="MCX9709" s="45"/>
      <c r="MCY9709" s="45"/>
      <c r="MCZ9709" s="45"/>
      <c r="MDA9709" s="45"/>
      <c r="MDB9709" s="45"/>
      <c r="MDC9709" s="45"/>
      <c r="MDD9709" s="45"/>
      <c r="MDE9709" s="45"/>
      <c r="MDF9709" s="45"/>
      <c r="MDG9709" s="45"/>
      <c r="MDH9709" s="45"/>
      <c r="MDI9709" s="45"/>
      <c r="MDJ9709" s="45"/>
      <c r="MDK9709" s="45"/>
      <c r="MDL9709" s="45"/>
      <c r="MDM9709" s="45"/>
      <c r="MDN9709" s="45"/>
      <c r="MDO9709" s="45"/>
      <c r="MDP9709" s="45"/>
      <c r="MDQ9709" s="45"/>
      <c r="MDR9709" s="45"/>
      <c r="MDS9709" s="45"/>
      <c r="MDT9709" s="45"/>
      <c r="MDU9709" s="45"/>
      <c r="MDV9709" s="45"/>
      <c r="MDW9709" s="45"/>
      <c r="MDX9709" s="45"/>
      <c r="MDY9709" s="45"/>
      <c r="MDZ9709" s="45"/>
      <c r="MEA9709" s="45"/>
      <c r="MEB9709" s="45"/>
      <c r="MEC9709" s="45"/>
      <c r="MED9709" s="45"/>
      <c r="MEE9709" s="45"/>
      <c r="MEF9709" s="45"/>
      <c r="MEG9709" s="45"/>
      <c r="MEH9709" s="45"/>
      <c r="MEI9709" s="45"/>
      <c r="MEJ9709" s="45"/>
      <c r="MEK9709" s="45"/>
      <c r="MEL9709" s="45"/>
      <c r="MEM9709" s="45"/>
      <c r="MEN9709" s="45"/>
      <c r="MEO9709" s="45"/>
      <c r="MEP9709" s="45"/>
      <c r="MEQ9709" s="45"/>
      <c r="MER9709" s="45"/>
      <c r="MES9709" s="45"/>
      <c r="MET9709" s="45"/>
      <c r="MEU9709" s="45"/>
      <c r="MEV9709" s="45"/>
      <c r="MEW9709" s="45"/>
      <c r="MEX9709" s="45"/>
      <c r="MEY9709" s="45"/>
      <c r="MEZ9709" s="45"/>
      <c r="MFA9709" s="45"/>
      <c r="MFB9709" s="45"/>
      <c r="MFC9709" s="45"/>
      <c r="MFD9709" s="45"/>
      <c r="MFE9709" s="45"/>
      <c r="MFF9709" s="45"/>
      <c r="MFG9709" s="45"/>
      <c r="MFH9709" s="45"/>
      <c r="MFI9709" s="45"/>
      <c r="MFJ9709" s="45"/>
      <c r="MFK9709" s="45"/>
      <c r="MFL9709" s="45"/>
      <c r="MFM9709" s="45"/>
      <c r="MFN9709" s="45"/>
      <c r="MFO9709" s="45"/>
      <c r="MFP9709" s="45"/>
      <c r="MFQ9709" s="45"/>
      <c r="MFR9709" s="45"/>
      <c r="MFS9709" s="45"/>
      <c r="MFT9709" s="45"/>
      <c r="MFU9709" s="45"/>
      <c r="MFV9709" s="45"/>
      <c r="MFW9709" s="45"/>
      <c r="MFX9709" s="45"/>
      <c r="MFY9709" s="45"/>
      <c r="MFZ9709" s="45"/>
      <c r="MGA9709" s="45"/>
      <c r="MGB9709" s="45"/>
      <c r="MGC9709" s="45"/>
      <c r="MGD9709" s="45"/>
      <c r="MGE9709" s="45"/>
      <c r="MGF9709" s="45"/>
      <c r="MGG9709" s="45"/>
      <c r="MGH9709" s="45"/>
      <c r="MGI9709" s="45"/>
      <c r="MGJ9709" s="45"/>
      <c r="MGK9709" s="45"/>
      <c r="MGL9709" s="45"/>
      <c r="MGM9709" s="45"/>
      <c r="MGN9709" s="45"/>
      <c r="MGO9709" s="45"/>
      <c r="MGP9709" s="45"/>
      <c r="MGQ9709" s="45"/>
      <c r="MGR9709" s="45"/>
      <c r="MGS9709" s="45"/>
      <c r="MGT9709" s="45"/>
      <c r="MGU9709" s="45"/>
      <c r="MGV9709" s="45"/>
      <c r="MGW9709" s="45"/>
      <c r="MGX9709" s="45"/>
      <c r="MGY9709" s="45"/>
      <c r="MGZ9709" s="45"/>
      <c r="MHA9709" s="45"/>
      <c r="MHB9709" s="45"/>
      <c r="MHC9709" s="45"/>
      <c r="MHD9709" s="45"/>
      <c r="MHE9709" s="45"/>
      <c r="MHF9709" s="45"/>
      <c r="MHG9709" s="45"/>
      <c r="MHH9709" s="45"/>
      <c r="MHI9709" s="45"/>
      <c r="MHJ9709" s="45"/>
      <c r="MHK9709" s="45"/>
      <c r="MHL9709" s="45"/>
      <c r="MHM9709" s="45"/>
      <c r="MHN9709" s="45"/>
      <c r="MHO9709" s="45"/>
      <c r="MHP9709" s="45"/>
      <c r="MHQ9709" s="45"/>
      <c r="MHR9709" s="45"/>
      <c r="MHS9709" s="45"/>
      <c r="MHT9709" s="45"/>
      <c r="MHU9709" s="45"/>
      <c r="MHV9709" s="45"/>
      <c r="MHW9709" s="45"/>
      <c r="MHX9709" s="45"/>
      <c r="MHY9709" s="45"/>
      <c r="MHZ9709" s="45"/>
      <c r="MIA9709" s="45"/>
      <c r="MIB9709" s="45"/>
      <c r="MIC9709" s="45"/>
      <c r="MID9709" s="45"/>
      <c r="MIE9709" s="45"/>
      <c r="MIF9709" s="45"/>
      <c r="MIG9709" s="45"/>
      <c r="MIH9709" s="45"/>
      <c r="MII9709" s="45"/>
      <c r="MIJ9709" s="45"/>
      <c r="MIK9709" s="45"/>
      <c r="MIL9709" s="45"/>
      <c r="MIM9709" s="45"/>
      <c r="MIN9709" s="45"/>
      <c r="MIO9709" s="45"/>
      <c r="MIP9709" s="45"/>
      <c r="MIQ9709" s="45"/>
      <c r="MIR9709" s="45"/>
      <c r="MIS9709" s="45"/>
      <c r="MIT9709" s="45"/>
      <c r="MIU9709" s="45"/>
      <c r="MIV9709" s="45"/>
      <c r="MIW9709" s="45"/>
      <c r="MIX9709" s="45"/>
      <c r="MIY9709" s="45"/>
      <c r="MIZ9709" s="45"/>
      <c r="MJA9709" s="45"/>
      <c r="MJB9709" s="45"/>
      <c r="MJC9709" s="45"/>
      <c r="MJD9709" s="45"/>
      <c r="MJE9709" s="45"/>
      <c r="MJF9709" s="45"/>
      <c r="MJG9709" s="45"/>
      <c r="MJH9709" s="45"/>
      <c r="MJI9709" s="45"/>
      <c r="MJJ9709" s="45"/>
      <c r="MJK9709" s="45"/>
      <c r="MJL9709" s="45"/>
      <c r="MJM9709" s="45"/>
      <c r="MJN9709" s="45"/>
      <c r="MJO9709" s="45"/>
      <c r="MJP9709" s="45"/>
      <c r="MJQ9709" s="45"/>
      <c r="MJR9709" s="45"/>
      <c r="MJS9709" s="45"/>
      <c r="MJT9709" s="45"/>
      <c r="MJU9709" s="45"/>
      <c r="MJV9709" s="45"/>
      <c r="MJW9709" s="45"/>
      <c r="MJX9709" s="45"/>
      <c r="MJY9709" s="45"/>
      <c r="MJZ9709" s="45"/>
      <c r="MKA9709" s="45"/>
      <c r="MKB9709" s="45"/>
      <c r="MKC9709" s="45"/>
      <c r="MKD9709" s="45"/>
      <c r="MKE9709" s="45"/>
      <c r="MKF9709" s="45"/>
      <c r="MKG9709" s="45"/>
      <c r="MKH9709" s="45"/>
      <c r="MKI9709" s="45"/>
      <c r="MKJ9709" s="45"/>
      <c r="MKK9709" s="45"/>
      <c r="MKL9709" s="45"/>
      <c r="MKM9709" s="45"/>
      <c r="MKN9709" s="45"/>
      <c r="MKO9709" s="45"/>
      <c r="MKP9709" s="45"/>
      <c r="MKQ9709" s="45"/>
      <c r="MKR9709" s="45"/>
      <c r="MKS9709" s="45"/>
      <c r="MKT9709" s="45"/>
      <c r="MKU9709" s="45"/>
      <c r="MKV9709" s="45"/>
      <c r="MKW9709" s="45"/>
      <c r="MKX9709" s="45"/>
      <c r="MKY9709" s="45"/>
      <c r="MKZ9709" s="45"/>
      <c r="MLA9709" s="45"/>
      <c r="MLB9709" s="45"/>
      <c r="MLC9709" s="45"/>
      <c r="MLD9709" s="45"/>
      <c r="MLE9709" s="45"/>
      <c r="MLF9709" s="45"/>
      <c r="MLG9709" s="45"/>
      <c r="MLH9709" s="45"/>
      <c r="MLI9709" s="45"/>
      <c r="MLJ9709" s="45"/>
      <c r="MLK9709" s="45"/>
      <c r="MLL9709" s="45"/>
      <c r="MLM9709" s="45"/>
      <c r="MLN9709" s="45"/>
      <c r="MLO9709" s="45"/>
      <c r="MLP9709" s="45"/>
      <c r="MLQ9709" s="45"/>
      <c r="MLR9709" s="45"/>
      <c r="MLS9709" s="45"/>
      <c r="MLT9709" s="45"/>
      <c r="MLU9709" s="45"/>
      <c r="MLV9709" s="45"/>
      <c r="MLW9709" s="45"/>
      <c r="MLX9709" s="45"/>
      <c r="MLY9709" s="45"/>
      <c r="MLZ9709" s="45"/>
      <c r="MMA9709" s="45"/>
      <c r="MMB9709" s="45"/>
      <c r="MMC9709" s="45"/>
      <c r="MMD9709" s="45"/>
      <c r="MME9709" s="45"/>
      <c r="MMF9709" s="45"/>
      <c r="MMG9709" s="45"/>
      <c r="MMH9709" s="45"/>
      <c r="MMI9709" s="45"/>
      <c r="MMJ9709" s="45"/>
      <c r="MMK9709" s="45"/>
      <c r="MML9709" s="45"/>
      <c r="MMM9709" s="45"/>
      <c r="MMN9709" s="45"/>
      <c r="MMO9709" s="45"/>
      <c r="MMP9709" s="45"/>
      <c r="MMQ9709" s="45"/>
      <c r="MMR9709" s="45"/>
      <c r="MMS9709" s="45"/>
      <c r="MMT9709" s="45"/>
      <c r="MMU9709" s="45"/>
      <c r="MMV9709" s="45"/>
      <c r="MMW9709" s="45"/>
      <c r="MMX9709" s="45"/>
      <c r="MMY9709" s="45"/>
      <c r="MMZ9709" s="45"/>
      <c r="MNA9709" s="45"/>
      <c r="MNB9709" s="45"/>
      <c r="MNC9709" s="45"/>
      <c r="MND9709" s="45"/>
      <c r="MNE9709" s="45"/>
      <c r="MNF9709" s="45"/>
      <c r="MNG9709" s="45"/>
      <c r="MNH9709" s="45"/>
      <c r="MNI9709" s="45"/>
      <c r="MNJ9709" s="45"/>
      <c r="MNK9709" s="45"/>
      <c r="MNL9709" s="45"/>
      <c r="MNM9709" s="45"/>
      <c r="MNN9709" s="45"/>
      <c r="MNO9709" s="45"/>
      <c r="MNP9709" s="45"/>
      <c r="MNQ9709" s="45"/>
      <c r="MNR9709" s="45"/>
      <c r="MNS9709" s="45"/>
      <c r="MNT9709" s="45"/>
      <c r="MNU9709" s="45"/>
      <c r="MNV9709" s="45"/>
      <c r="MNW9709" s="45"/>
      <c r="MNX9709" s="45"/>
      <c r="MNY9709" s="45"/>
      <c r="MNZ9709" s="45"/>
      <c r="MOA9709" s="45"/>
      <c r="MOB9709" s="45"/>
      <c r="MOC9709" s="45"/>
      <c r="MOD9709" s="45"/>
      <c r="MOE9709" s="45"/>
      <c r="MOF9709" s="45"/>
      <c r="MOG9709" s="45"/>
      <c r="MOH9709" s="45"/>
      <c r="MOI9709" s="45"/>
      <c r="MOJ9709" s="45"/>
      <c r="MOK9709" s="45"/>
      <c r="MOL9709" s="45"/>
      <c r="MOM9709" s="45"/>
      <c r="MON9709" s="45"/>
      <c r="MOO9709" s="45"/>
      <c r="MOP9709" s="45"/>
      <c r="MOQ9709" s="45"/>
      <c r="MOR9709" s="45"/>
      <c r="MOS9709" s="45"/>
      <c r="MOT9709" s="45"/>
      <c r="MOU9709" s="45"/>
      <c r="MOV9709" s="45"/>
      <c r="MOW9709" s="45"/>
      <c r="MOX9709" s="45"/>
      <c r="MOY9709" s="45"/>
      <c r="MOZ9709" s="45"/>
      <c r="MPA9709" s="45"/>
      <c r="MPB9709" s="45"/>
      <c r="MPC9709" s="45"/>
      <c r="MPD9709" s="45"/>
      <c r="MPE9709" s="45"/>
      <c r="MPF9709" s="45"/>
      <c r="MPG9709" s="45"/>
      <c r="MPH9709" s="45"/>
      <c r="MPI9709" s="45"/>
      <c r="MPJ9709" s="45"/>
      <c r="MPK9709" s="45"/>
      <c r="MPL9709" s="45"/>
      <c r="MPM9709" s="45"/>
      <c r="MPN9709" s="45"/>
      <c r="MPO9709" s="45"/>
      <c r="MPP9709" s="45"/>
      <c r="MPQ9709" s="45"/>
      <c r="MPR9709" s="45"/>
      <c r="MPS9709" s="45"/>
      <c r="MPT9709" s="45"/>
      <c r="MPU9709" s="45"/>
      <c r="MPV9709" s="45"/>
      <c r="MPW9709" s="45"/>
      <c r="MPX9709" s="45"/>
      <c r="MPY9709" s="45"/>
      <c r="MPZ9709" s="45"/>
      <c r="MQA9709" s="45"/>
      <c r="MQB9709" s="45"/>
      <c r="MQC9709" s="45"/>
      <c r="MQD9709" s="45"/>
      <c r="MQE9709" s="45"/>
      <c r="MQF9709" s="45"/>
      <c r="MQG9709" s="45"/>
      <c r="MQH9709" s="45"/>
      <c r="MQI9709" s="45"/>
      <c r="MQJ9709" s="45"/>
      <c r="MQK9709" s="45"/>
      <c r="MQL9709" s="45"/>
      <c r="MQM9709" s="45"/>
      <c r="MQN9709" s="45"/>
      <c r="MQO9709" s="45"/>
      <c r="MQP9709" s="45"/>
      <c r="MQQ9709" s="45"/>
      <c r="MQR9709" s="45"/>
      <c r="MQS9709" s="45"/>
      <c r="MQT9709" s="45"/>
      <c r="MQU9709" s="45"/>
      <c r="MQV9709" s="45"/>
      <c r="MQW9709" s="45"/>
      <c r="MQX9709" s="45"/>
      <c r="MQY9709" s="45"/>
      <c r="MQZ9709" s="45"/>
      <c r="MRA9709" s="45"/>
      <c r="MRB9709" s="45"/>
      <c r="MRC9709" s="45"/>
      <c r="MRD9709" s="45"/>
      <c r="MRE9709" s="45"/>
      <c r="MRF9709" s="45"/>
      <c r="MRG9709" s="45"/>
      <c r="MRH9709" s="45"/>
      <c r="MRI9709" s="45"/>
      <c r="MRJ9709" s="45"/>
      <c r="MRK9709" s="45"/>
      <c r="MRL9709" s="45"/>
      <c r="MRM9709" s="45"/>
      <c r="MRN9709" s="45"/>
      <c r="MRO9709" s="45"/>
      <c r="MRP9709" s="45"/>
      <c r="MRQ9709" s="45"/>
      <c r="MRR9709" s="45"/>
      <c r="MRS9709" s="45"/>
      <c r="MRT9709" s="45"/>
      <c r="MRU9709" s="45"/>
      <c r="MRV9709" s="45"/>
      <c r="MRW9709" s="45"/>
      <c r="MRX9709" s="45"/>
      <c r="MRY9709" s="45"/>
      <c r="MRZ9709" s="45"/>
      <c r="MSA9709" s="45"/>
      <c r="MSB9709" s="45"/>
      <c r="MSC9709" s="45"/>
      <c r="MSD9709" s="45"/>
      <c r="MSE9709" s="45"/>
      <c r="MSF9709" s="45"/>
      <c r="MSG9709" s="45"/>
      <c r="MSH9709" s="45"/>
      <c r="MSI9709" s="45"/>
      <c r="MSJ9709" s="45"/>
      <c r="MSK9709" s="45"/>
      <c r="MSL9709" s="45"/>
      <c r="MSM9709" s="45"/>
      <c r="MSN9709" s="45"/>
      <c r="MSO9709" s="45"/>
      <c r="MSP9709" s="45"/>
      <c r="MSQ9709" s="45"/>
      <c r="MSR9709" s="45"/>
      <c r="MSS9709" s="45"/>
      <c r="MST9709" s="45"/>
      <c r="MSU9709" s="45"/>
      <c r="MSV9709" s="45"/>
      <c r="MSW9709" s="45"/>
      <c r="MSX9709" s="45"/>
      <c r="MSY9709" s="45"/>
      <c r="MSZ9709" s="45"/>
      <c r="MTA9709" s="45"/>
      <c r="MTB9709" s="45"/>
      <c r="MTC9709" s="45"/>
      <c r="MTD9709" s="45"/>
      <c r="MTE9709" s="45"/>
      <c r="MTF9709" s="45"/>
      <c r="MTG9709" s="45"/>
      <c r="MTH9709" s="45"/>
      <c r="MTI9709" s="45"/>
      <c r="MTJ9709" s="45"/>
      <c r="MTK9709" s="45"/>
      <c r="MTL9709" s="45"/>
      <c r="MTM9709" s="45"/>
      <c r="MTN9709" s="45"/>
      <c r="MTO9709" s="45"/>
      <c r="MTP9709" s="45"/>
      <c r="MTQ9709" s="45"/>
      <c r="MTR9709" s="45"/>
      <c r="MTS9709" s="45"/>
      <c r="MTT9709" s="45"/>
      <c r="MTU9709" s="45"/>
      <c r="MTV9709" s="45"/>
      <c r="MTW9709" s="45"/>
      <c r="MTX9709" s="45"/>
      <c r="MTY9709" s="45"/>
      <c r="MTZ9709" s="45"/>
      <c r="MUA9709" s="45"/>
      <c r="MUB9709" s="45"/>
      <c r="MUC9709" s="45"/>
      <c r="MUD9709" s="45"/>
      <c r="MUE9709" s="45"/>
      <c r="MUF9709" s="45"/>
      <c r="MUG9709" s="45"/>
      <c r="MUH9709" s="45"/>
      <c r="MUI9709" s="45"/>
      <c r="MUJ9709" s="45"/>
      <c r="MUK9709" s="45"/>
      <c r="MUL9709" s="45"/>
      <c r="MUM9709" s="45"/>
      <c r="MUN9709" s="45"/>
      <c r="MUO9709" s="45"/>
      <c r="MUP9709" s="45"/>
      <c r="MUQ9709" s="45"/>
      <c r="MUR9709" s="45"/>
      <c r="MUS9709" s="45"/>
      <c r="MUT9709" s="45"/>
      <c r="MUU9709" s="45"/>
      <c r="MUV9709" s="45"/>
      <c r="MUW9709" s="45"/>
      <c r="MUX9709" s="45"/>
      <c r="MUY9709" s="45"/>
      <c r="MUZ9709" s="45"/>
      <c r="MVA9709" s="45"/>
      <c r="MVB9709" s="45"/>
      <c r="MVC9709" s="45"/>
      <c r="MVD9709" s="45"/>
      <c r="MVE9709" s="45"/>
      <c r="MVF9709" s="45"/>
      <c r="MVG9709" s="45"/>
      <c r="MVH9709" s="45"/>
      <c r="MVI9709" s="45"/>
      <c r="MVJ9709" s="45"/>
      <c r="MVK9709" s="45"/>
      <c r="MVL9709" s="45"/>
      <c r="MVM9709" s="45"/>
      <c r="MVN9709" s="45"/>
      <c r="MVO9709" s="45"/>
      <c r="MVP9709" s="45"/>
      <c r="MVQ9709" s="45"/>
      <c r="MVR9709" s="45"/>
      <c r="MVS9709" s="45"/>
      <c r="MVT9709" s="45"/>
      <c r="MVU9709" s="45"/>
      <c r="MVV9709" s="45"/>
      <c r="MVW9709" s="45"/>
      <c r="MVX9709" s="45"/>
      <c r="MVY9709" s="45"/>
      <c r="MVZ9709" s="45"/>
      <c r="MWA9709" s="45"/>
      <c r="MWB9709" s="45"/>
      <c r="MWC9709" s="45"/>
      <c r="MWD9709" s="45"/>
      <c r="MWE9709" s="45"/>
      <c r="MWF9709" s="45"/>
      <c r="MWG9709" s="45"/>
      <c r="MWH9709" s="45"/>
      <c r="MWI9709" s="45"/>
      <c r="MWJ9709" s="45"/>
      <c r="MWK9709" s="45"/>
      <c r="MWL9709" s="45"/>
      <c r="MWM9709" s="45"/>
      <c r="MWN9709" s="45"/>
      <c r="MWO9709" s="45"/>
      <c r="MWP9709" s="45"/>
      <c r="MWQ9709" s="45"/>
      <c r="MWR9709" s="45"/>
      <c r="MWS9709" s="45"/>
      <c r="MWT9709" s="45"/>
      <c r="MWU9709" s="45"/>
      <c r="MWV9709" s="45"/>
      <c r="MWW9709" s="45"/>
      <c r="MWX9709" s="45"/>
      <c r="MWY9709" s="45"/>
      <c r="MWZ9709" s="45"/>
      <c r="MXA9709" s="45"/>
      <c r="MXB9709" s="45"/>
      <c r="MXC9709" s="45"/>
      <c r="MXD9709" s="45"/>
      <c r="MXE9709" s="45"/>
      <c r="MXF9709" s="45"/>
      <c r="MXG9709" s="45"/>
      <c r="MXH9709" s="45"/>
      <c r="MXI9709" s="45"/>
      <c r="MXJ9709" s="45"/>
      <c r="MXK9709" s="45"/>
      <c r="MXL9709" s="45"/>
      <c r="MXM9709" s="45"/>
      <c r="MXN9709" s="45"/>
      <c r="MXO9709" s="45"/>
      <c r="MXP9709" s="45"/>
      <c r="MXQ9709" s="45"/>
      <c r="MXR9709" s="45"/>
      <c r="MXS9709" s="45"/>
      <c r="MXT9709" s="45"/>
      <c r="MXU9709" s="45"/>
      <c r="MXV9709" s="45"/>
      <c r="MXW9709" s="45"/>
      <c r="MXX9709" s="45"/>
      <c r="MXY9709" s="45"/>
      <c r="MXZ9709" s="45"/>
      <c r="MYA9709" s="45"/>
      <c r="MYB9709" s="45"/>
      <c r="MYC9709" s="45"/>
      <c r="MYD9709" s="45"/>
      <c r="MYE9709" s="45"/>
      <c r="MYF9709" s="45"/>
      <c r="MYG9709" s="45"/>
      <c r="MYH9709" s="45"/>
      <c r="MYI9709" s="45"/>
      <c r="MYJ9709" s="45"/>
      <c r="MYK9709" s="45"/>
      <c r="MYL9709" s="45"/>
      <c r="MYM9709" s="45"/>
      <c r="MYN9709" s="45"/>
      <c r="MYO9709" s="45"/>
      <c r="MYP9709" s="45"/>
      <c r="MYQ9709" s="45"/>
      <c r="MYR9709" s="45"/>
      <c r="MYS9709" s="45"/>
      <c r="MYT9709" s="45"/>
      <c r="MYU9709" s="45"/>
      <c r="MYV9709" s="45"/>
      <c r="MYW9709" s="45"/>
      <c r="MYX9709" s="45"/>
      <c r="MYY9709" s="45"/>
      <c r="MYZ9709" s="45"/>
      <c r="MZA9709" s="45"/>
      <c r="MZB9709" s="45"/>
      <c r="MZC9709" s="45"/>
      <c r="MZD9709" s="45"/>
      <c r="MZE9709" s="45"/>
      <c r="MZF9709" s="45"/>
      <c r="MZG9709" s="45"/>
      <c r="MZH9709" s="45"/>
      <c r="MZI9709" s="45"/>
      <c r="MZJ9709" s="45"/>
      <c r="MZK9709" s="45"/>
      <c r="MZL9709" s="45"/>
      <c r="MZM9709" s="45"/>
      <c r="MZN9709" s="45"/>
      <c r="MZO9709" s="45"/>
      <c r="MZP9709" s="45"/>
      <c r="MZQ9709" s="45"/>
      <c r="MZR9709" s="45"/>
      <c r="MZS9709" s="45"/>
      <c r="MZT9709" s="45"/>
      <c r="MZU9709" s="45"/>
      <c r="MZV9709" s="45"/>
      <c r="MZW9709" s="45"/>
      <c r="MZX9709" s="45"/>
      <c r="MZY9709" s="45"/>
      <c r="MZZ9709" s="45"/>
      <c r="NAA9709" s="45"/>
      <c r="NAB9709" s="45"/>
      <c r="NAC9709" s="45"/>
      <c r="NAD9709" s="45"/>
      <c r="NAE9709" s="45"/>
      <c r="NAF9709" s="45"/>
      <c r="NAG9709" s="45"/>
      <c r="NAH9709" s="45"/>
      <c r="NAI9709" s="45"/>
      <c r="NAJ9709" s="45"/>
      <c r="NAK9709" s="45"/>
      <c r="NAL9709" s="45"/>
      <c r="NAM9709" s="45"/>
      <c r="NAN9709" s="45"/>
      <c r="NAO9709" s="45"/>
      <c r="NAP9709" s="45"/>
      <c r="NAQ9709" s="45"/>
      <c r="NAR9709" s="45"/>
      <c r="NAS9709" s="45"/>
      <c r="NAT9709" s="45"/>
      <c r="NAU9709" s="45"/>
      <c r="NAV9709" s="45"/>
      <c r="NAW9709" s="45"/>
      <c r="NAX9709" s="45"/>
      <c r="NAY9709" s="45"/>
      <c r="NAZ9709" s="45"/>
      <c r="NBA9709" s="45"/>
      <c r="NBB9709" s="45"/>
      <c r="NBC9709" s="45"/>
      <c r="NBD9709" s="45"/>
      <c r="NBE9709" s="45"/>
      <c r="NBF9709" s="45"/>
      <c r="NBG9709" s="45"/>
      <c r="NBH9709" s="45"/>
      <c r="NBI9709" s="45"/>
      <c r="NBJ9709" s="45"/>
      <c r="NBK9709" s="45"/>
      <c r="NBL9709" s="45"/>
      <c r="NBM9709" s="45"/>
      <c r="NBN9709" s="45"/>
      <c r="NBO9709" s="45"/>
      <c r="NBP9709" s="45"/>
      <c r="NBQ9709" s="45"/>
      <c r="NBR9709" s="45"/>
      <c r="NBS9709" s="45"/>
      <c r="NBT9709" s="45"/>
      <c r="NBU9709" s="45"/>
      <c r="NBV9709" s="45"/>
      <c r="NBW9709" s="45"/>
      <c r="NBX9709" s="45"/>
      <c r="NBY9709" s="45"/>
      <c r="NBZ9709" s="45"/>
      <c r="NCA9709" s="45"/>
      <c r="NCB9709" s="45"/>
      <c r="NCC9709" s="45"/>
      <c r="NCD9709" s="45"/>
      <c r="NCE9709" s="45"/>
      <c r="NCF9709" s="45"/>
      <c r="NCG9709" s="45"/>
      <c r="NCH9709" s="45"/>
      <c r="NCI9709" s="45"/>
      <c r="NCJ9709" s="45"/>
      <c r="NCK9709" s="45"/>
      <c r="NCL9709" s="45"/>
      <c r="NCM9709" s="45"/>
      <c r="NCN9709" s="45"/>
      <c r="NCO9709" s="45"/>
      <c r="NCP9709" s="45"/>
      <c r="NCQ9709" s="45"/>
      <c r="NCR9709" s="45"/>
      <c r="NCS9709" s="45"/>
      <c r="NCT9709" s="45"/>
      <c r="NCU9709" s="45"/>
      <c r="NCV9709" s="45"/>
      <c r="NCW9709" s="45"/>
      <c r="NCX9709" s="45"/>
      <c r="NCY9709" s="45"/>
      <c r="NCZ9709" s="45"/>
      <c r="NDA9709" s="45"/>
      <c r="NDB9709" s="45"/>
      <c r="NDC9709" s="45"/>
      <c r="NDD9709" s="45"/>
      <c r="NDE9709" s="45"/>
      <c r="NDF9709" s="45"/>
      <c r="NDG9709" s="45"/>
      <c r="NDH9709" s="45"/>
      <c r="NDI9709" s="45"/>
      <c r="NDJ9709" s="45"/>
      <c r="NDK9709" s="45"/>
      <c r="NDL9709" s="45"/>
      <c r="NDM9709" s="45"/>
      <c r="NDN9709" s="45"/>
      <c r="NDO9709" s="45"/>
      <c r="NDP9709" s="45"/>
      <c r="NDQ9709" s="45"/>
      <c r="NDR9709" s="45"/>
      <c r="NDS9709" s="45"/>
      <c r="NDT9709" s="45"/>
      <c r="NDU9709" s="45"/>
      <c r="NDV9709" s="45"/>
      <c r="NDW9709" s="45"/>
      <c r="NDX9709" s="45"/>
      <c r="NDY9709" s="45"/>
      <c r="NDZ9709" s="45"/>
      <c r="NEA9709" s="45"/>
      <c r="NEB9709" s="45"/>
      <c r="NEC9709" s="45"/>
      <c r="NED9709" s="45"/>
      <c r="NEE9709" s="45"/>
      <c r="NEF9709" s="45"/>
      <c r="NEG9709" s="45"/>
      <c r="NEH9709" s="45"/>
      <c r="NEI9709" s="45"/>
      <c r="NEJ9709" s="45"/>
      <c r="NEK9709" s="45"/>
      <c r="NEL9709" s="45"/>
      <c r="NEM9709" s="45"/>
      <c r="NEN9709" s="45"/>
      <c r="NEO9709" s="45"/>
      <c r="NEP9709" s="45"/>
      <c r="NEQ9709" s="45"/>
      <c r="NER9709" s="45"/>
      <c r="NES9709" s="45"/>
      <c r="NET9709" s="45"/>
      <c r="NEU9709" s="45"/>
      <c r="NEV9709" s="45"/>
      <c r="NEW9709" s="45"/>
      <c r="NEX9709" s="45"/>
      <c r="NEY9709" s="45"/>
      <c r="NEZ9709" s="45"/>
      <c r="NFA9709" s="45"/>
      <c r="NFB9709" s="45"/>
      <c r="NFC9709" s="45"/>
      <c r="NFD9709" s="45"/>
      <c r="NFE9709" s="45"/>
      <c r="NFF9709" s="45"/>
      <c r="NFG9709" s="45"/>
      <c r="NFH9709" s="45"/>
      <c r="NFI9709" s="45"/>
      <c r="NFJ9709" s="45"/>
      <c r="NFK9709" s="45"/>
      <c r="NFL9709" s="45"/>
      <c r="NFM9709" s="45"/>
      <c r="NFN9709" s="45"/>
      <c r="NFO9709" s="45"/>
      <c r="NFP9709" s="45"/>
      <c r="NFQ9709" s="45"/>
      <c r="NFR9709" s="45"/>
      <c r="NFS9709" s="45"/>
      <c r="NFT9709" s="45"/>
      <c r="NFU9709" s="45"/>
      <c r="NFV9709" s="45"/>
      <c r="NFW9709" s="45"/>
      <c r="NFX9709" s="45"/>
      <c r="NFY9709" s="45"/>
      <c r="NFZ9709" s="45"/>
      <c r="NGA9709" s="45"/>
      <c r="NGB9709" s="45"/>
      <c r="NGC9709" s="45"/>
      <c r="NGD9709" s="45"/>
      <c r="NGE9709" s="45"/>
      <c r="NGF9709" s="45"/>
      <c r="NGG9709" s="45"/>
      <c r="NGH9709" s="45"/>
      <c r="NGI9709" s="45"/>
      <c r="NGJ9709" s="45"/>
      <c r="NGK9709" s="45"/>
      <c r="NGL9709" s="45"/>
      <c r="NGM9709" s="45"/>
      <c r="NGN9709" s="45"/>
      <c r="NGO9709" s="45"/>
      <c r="NGP9709" s="45"/>
      <c r="NGQ9709" s="45"/>
      <c r="NGR9709" s="45"/>
      <c r="NGS9709" s="45"/>
      <c r="NGT9709" s="45"/>
      <c r="NGU9709" s="45"/>
      <c r="NGV9709" s="45"/>
      <c r="NGW9709" s="45"/>
      <c r="NGX9709" s="45"/>
      <c r="NGY9709" s="45"/>
      <c r="NGZ9709" s="45"/>
      <c r="NHA9709" s="45"/>
      <c r="NHB9709" s="45"/>
      <c r="NHC9709" s="45"/>
      <c r="NHD9709" s="45"/>
      <c r="NHE9709" s="45"/>
      <c r="NHF9709" s="45"/>
      <c r="NHG9709" s="45"/>
      <c r="NHH9709" s="45"/>
      <c r="NHI9709" s="45"/>
      <c r="NHJ9709" s="45"/>
      <c r="NHK9709" s="45"/>
      <c r="NHL9709" s="45"/>
      <c r="NHM9709" s="45"/>
      <c r="NHN9709" s="45"/>
      <c r="NHO9709" s="45"/>
      <c r="NHP9709" s="45"/>
      <c r="NHQ9709" s="45"/>
      <c r="NHR9709" s="45"/>
      <c r="NHS9709" s="45"/>
      <c r="NHT9709" s="45"/>
      <c r="NHU9709" s="45"/>
      <c r="NHV9709" s="45"/>
      <c r="NHW9709" s="45"/>
      <c r="NHX9709" s="45"/>
      <c r="NHY9709" s="45"/>
      <c r="NHZ9709" s="45"/>
      <c r="NIA9709" s="45"/>
      <c r="NIB9709" s="45"/>
      <c r="NIC9709" s="45"/>
      <c r="NID9709" s="45"/>
      <c r="NIE9709" s="45"/>
      <c r="NIF9709" s="45"/>
      <c r="NIG9709" s="45"/>
      <c r="NIH9709" s="45"/>
      <c r="NII9709" s="45"/>
      <c r="NIJ9709" s="45"/>
      <c r="NIK9709" s="45"/>
      <c r="NIL9709" s="45"/>
      <c r="NIM9709" s="45"/>
      <c r="NIN9709" s="45"/>
      <c r="NIO9709" s="45"/>
      <c r="NIP9709" s="45"/>
      <c r="NIQ9709" s="45"/>
      <c r="NIR9709" s="45"/>
      <c r="NIS9709" s="45"/>
      <c r="NIT9709" s="45"/>
      <c r="NIU9709" s="45"/>
      <c r="NIV9709" s="45"/>
      <c r="NIW9709" s="45"/>
      <c r="NIX9709" s="45"/>
      <c r="NIY9709" s="45"/>
      <c r="NIZ9709" s="45"/>
      <c r="NJA9709" s="45"/>
      <c r="NJB9709" s="45"/>
      <c r="NJC9709" s="45"/>
      <c r="NJD9709" s="45"/>
      <c r="NJE9709" s="45"/>
      <c r="NJF9709" s="45"/>
      <c r="NJG9709" s="45"/>
      <c r="NJH9709" s="45"/>
      <c r="NJI9709" s="45"/>
      <c r="NJJ9709" s="45"/>
      <c r="NJK9709" s="45"/>
      <c r="NJL9709" s="45"/>
      <c r="NJM9709" s="45"/>
      <c r="NJN9709" s="45"/>
      <c r="NJO9709" s="45"/>
      <c r="NJP9709" s="45"/>
      <c r="NJQ9709" s="45"/>
      <c r="NJR9709" s="45"/>
      <c r="NJS9709" s="45"/>
      <c r="NJT9709" s="45"/>
      <c r="NJU9709" s="45"/>
      <c r="NJV9709" s="45"/>
      <c r="NJW9709" s="45"/>
      <c r="NJX9709" s="45"/>
      <c r="NJY9709" s="45"/>
      <c r="NJZ9709" s="45"/>
      <c r="NKA9709" s="45"/>
      <c r="NKB9709" s="45"/>
      <c r="NKC9709" s="45"/>
      <c r="NKD9709" s="45"/>
      <c r="NKE9709" s="45"/>
      <c r="NKF9709" s="45"/>
      <c r="NKG9709" s="45"/>
      <c r="NKH9709" s="45"/>
      <c r="NKI9709" s="45"/>
      <c r="NKJ9709" s="45"/>
      <c r="NKK9709" s="45"/>
      <c r="NKL9709" s="45"/>
      <c r="NKM9709" s="45"/>
      <c r="NKN9709" s="45"/>
      <c r="NKO9709" s="45"/>
      <c r="NKP9709" s="45"/>
      <c r="NKQ9709" s="45"/>
      <c r="NKR9709" s="45"/>
      <c r="NKS9709" s="45"/>
      <c r="NKT9709" s="45"/>
      <c r="NKU9709" s="45"/>
      <c r="NKV9709" s="45"/>
      <c r="NKW9709" s="45"/>
      <c r="NKX9709" s="45"/>
      <c r="NKY9709" s="45"/>
      <c r="NKZ9709" s="45"/>
      <c r="NLA9709" s="45"/>
      <c r="NLB9709" s="45"/>
      <c r="NLC9709" s="45"/>
      <c r="NLD9709" s="45"/>
      <c r="NLE9709" s="45"/>
      <c r="NLF9709" s="45"/>
      <c r="NLG9709" s="45"/>
      <c r="NLH9709" s="45"/>
      <c r="NLI9709" s="45"/>
      <c r="NLJ9709" s="45"/>
      <c r="NLK9709" s="45"/>
      <c r="NLL9709" s="45"/>
      <c r="NLM9709" s="45"/>
      <c r="NLN9709" s="45"/>
      <c r="NLO9709" s="45"/>
      <c r="NLP9709" s="45"/>
      <c r="NLQ9709" s="45"/>
      <c r="NLR9709" s="45"/>
      <c r="NLS9709" s="45"/>
      <c r="NLT9709" s="45"/>
      <c r="NLU9709" s="45"/>
      <c r="NLV9709" s="45"/>
      <c r="NLW9709" s="45"/>
      <c r="NLX9709" s="45"/>
      <c r="NLY9709" s="45"/>
      <c r="NLZ9709" s="45"/>
      <c r="NMA9709" s="45"/>
      <c r="NMB9709" s="45"/>
      <c r="NMC9709" s="45"/>
      <c r="NMD9709" s="45"/>
      <c r="NME9709" s="45"/>
      <c r="NMF9709" s="45"/>
      <c r="NMG9709" s="45"/>
      <c r="NMH9709" s="45"/>
      <c r="NMI9709" s="45"/>
      <c r="NMJ9709" s="45"/>
      <c r="NMK9709" s="45"/>
      <c r="NML9709" s="45"/>
      <c r="NMM9709" s="45"/>
      <c r="NMN9709" s="45"/>
      <c r="NMO9709" s="45"/>
      <c r="NMP9709" s="45"/>
      <c r="NMQ9709" s="45"/>
      <c r="NMR9709" s="45"/>
      <c r="NMS9709" s="45"/>
      <c r="NMT9709" s="45"/>
      <c r="NMU9709" s="45"/>
      <c r="NMV9709" s="45"/>
      <c r="NMW9709" s="45"/>
      <c r="NMX9709" s="45"/>
      <c r="NMY9709" s="45"/>
      <c r="NMZ9709" s="45"/>
      <c r="NNA9709" s="45"/>
      <c r="NNB9709" s="45"/>
      <c r="NNC9709" s="45"/>
      <c r="NND9709" s="45"/>
      <c r="NNE9709" s="45"/>
      <c r="NNF9709" s="45"/>
      <c r="NNG9709" s="45"/>
      <c r="NNH9709" s="45"/>
      <c r="NNI9709" s="45"/>
      <c r="NNJ9709" s="45"/>
      <c r="NNK9709" s="45"/>
      <c r="NNL9709" s="45"/>
      <c r="NNM9709" s="45"/>
      <c r="NNN9709" s="45"/>
      <c r="NNO9709" s="45"/>
      <c r="NNP9709" s="45"/>
      <c r="NNQ9709" s="45"/>
      <c r="NNR9709" s="45"/>
      <c r="NNS9709" s="45"/>
      <c r="NNT9709" s="45"/>
      <c r="NNU9709" s="45"/>
      <c r="NNV9709" s="45"/>
      <c r="NNW9709" s="45"/>
      <c r="NNX9709" s="45"/>
      <c r="NNY9709" s="45"/>
      <c r="NNZ9709" s="45"/>
      <c r="NOA9709" s="45"/>
      <c r="NOB9709" s="45"/>
      <c r="NOC9709" s="45"/>
      <c r="NOD9709" s="45"/>
      <c r="NOE9709" s="45"/>
      <c r="NOF9709" s="45"/>
      <c r="NOG9709" s="45"/>
      <c r="NOH9709" s="45"/>
      <c r="NOI9709" s="45"/>
      <c r="NOJ9709" s="45"/>
      <c r="NOK9709" s="45"/>
      <c r="NOL9709" s="45"/>
      <c r="NOM9709" s="45"/>
      <c r="NON9709" s="45"/>
      <c r="NOO9709" s="45"/>
      <c r="NOP9709" s="45"/>
      <c r="NOQ9709" s="45"/>
      <c r="NOR9709" s="45"/>
      <c r="NOS9709" s="45"/>
      <c r="NOT9709" s="45"/>
      <c r="NOU9709" s="45"/>
      <c r="NOV9709" s="45"/>
      <c r="NOW9709" s="45"/>
      <c r="NOX9709" s="45"/>
      <c r="NOY9709" s="45"/>
      <c r="NOZ9709" s="45"/>
      <c r="NPA9709" s="45"/>
      <c r="NPB9709" s="45"/>
      <c r="NPC9709" s="45"/>
      <c r="NPD9709" s="45"/>
      <c r="NPE9709" s="45"/>
      <c r="NPF9709" s="45"/>
      <c r="NPG9709" s="45"/>
      <c r="NPH9709" s="45"/>
      <c r="NPI9709" s="45"/>
      <c r="NPJ9709" s="45"/>
      <c r="NPK9709" s="45"/>
      <c r="NPL9709" s="45"/>
      <c r="NPM9709" s="45"/>
      <c r="NPN9709" s="45"/>
      <c r="NPO9709" s="45"/>
      <c r="NPP9709" s="45"/>
      <c r="NPQ9709" s="45"/>
      <c r="NPR9709" s="45"/>
      <c r="NPS9709" s="45"/>
      <c r="NPT9709" s="45"/>
      <c r="NPU9709" s="45"/>
      <c r="NPV9709" s="45"/>
      <c r="NPW9709" s="45"/>
      <c r="NPX9709" s="45"/>
      <c r="NPY9709" s="45"/>
      <c r="NPZ9709" s="45"/>
      <c r="NQA9709" s="45"/>
      <c r="NQB9709" s="45"/>
      <c r="NQC9709" s="45"/>
      <c r="NQD9709" s="45"/>
      <c r="NQE9709" s="45"/>
      <c r="NQF9709" s="45"/>
      <c r="NQG9709" s="45"/>
      <c r="NQH9709" s="45"/>
      <c r="NQI9709" s="45"/>
      <c r="NQJ9709" s="45"/>
      <c r="NQK9709" s="45"/>
      <c r="NQL9709" s="45"/>
      <c r="NQM9709" s="45"/>
      <c r="NQN9709" s="45"/>
      <c r="NQO9709" s="45"/>
      <c r="NQP9709" s="45"/>
      <c r="NQQ9709" s="45"/>
      <c r="NQR9709" s="45"/>
      <c r="NQS9709" s="45"/>
      <c r="NQT9709" s="45"/>
      <c r="NQU9709" s="45"/>
      <c r="NQV9709" s="45"/>
      <c r="NQW9709" s="45"/>
      <c r="NQX9709" s="45"/>
      <c r="NQY9709" s="45"/>
      <c r="NQZ9709" s="45"/>
      <c r="NRA9709" s="45"/>
      <c r="NRB9709" s="45"/>
      <c r="NRC9709" s="45"/>
      <c r="NRD9709" s="45"/>
      <c r="NRE9709" s="45"/>
      <c r="NRF9709" s="45"/>
      <c r="NRG9709" s="45"/>
      <c r="NRH9709" s="45"/>
      <c r="NRI9709" s="45"/>
      <c r="NRJ9709" s="45"/>
      <c r="NRK9709" s="45"/>
      <c r="NRL9709" s="45"/>
      <c r="NRM9709" s="45"/>
      <c r="NRN9709" s="45"/>
      <c r="NRO9709" s="45"/>
      <c r="NRP9709" s="45"/>
      <c r="NRQ9709" s="45"/>
      <c r="NRR9709" s="45"/>
      <c r="NRS9709" s="45"/>
      <c r="NRT9709" s="45"/>
      <c r="NRU9709" s="45"/>
      <c r="NRV9709" s="45"/>
      <c r="NRW9709" s="45"/>
      <c r="NRX9709" s="45"/>
      <c r="NRY9709" s="45"/>
      <c r="NRZ9709" s="45"/>
      <c r="NSA9709" s="45"/>
      <c r="NSB9709" s="45"/>
      <c r="NSC9709" s="45"/>
      <c r="NSD9709" s="45"/>
      <c r="NSE9709" s="45"/>
      <c r="NSF9709" s="45"/>
      <c r="NSG9709" s="45"/>
      <c r="NSH9709" s="45"/>
      <c r="NSI9709" s="45"/>
      <c r="NSJ9709" s="45"/>
      <c r="NSK9709" s="45"/>
      <c r="NSL9709" s="45"/>
      <c r="NSM9709" s="45"/>
      <c r="NSN9709" s="45"/>
      <c r="NSO9709" s="45"/>
      <c r="NSP9709" s="45"/>
      <c r="NSQ9709" s="45"/>
      <c r="NSR9709" s="45"/>
      <c r="NSS9709" s="45"/>
      <c r="NST9709" s="45"/>
      <c r="NSU9709" s="45"/>
      <c r="NSV9709" s="45"/>
      <c r="NSW9709" s="45"/>
      <c r="NSX9709" s="45"/>
      <c r="NSY9709" s="45"/>
      <c r="NSZ9709" s="45"/>
      <c r="NTA9709" s="45"/>
      <c r="NTB9709" s="45"/>
      <c r="NTC9709" s="45"/>
      <c r="NTD9709" s="45"/>
      <c r="NTE9709" s="45"/>
      <c r="NTF9709" s="45"/>
      <c r="NTG9709" s="45"/>
      <c r="NTH9709" s="45"/>
      <c r="NTI9709" s="45"/>
      <c r="NTJ9709" s="45"/>
      <c r="NTK9709" s="45"/>
      <c r="NTL9709" s="45"/>
      <c r="NTM9709" s="45"/>
      <c r="NTN9709" s="45"/>
      <c r="NTO9709" s="45"/>
      <c r="NTP9709" s="45"/>
      <c r="NTQ9709" s="45"/>
      <c r="NTR9709" s="45"/>
      <c r="NTS9709" s="45"/>
      <c r="NTT9709" s="45"/>
      <c r="NTU9709" s="45"/>
      <c r="NTV9709" s="45"/>
      <c r="NTW9709" s="45"/>
      <c r="NTX9709" s="45"/>
      <c r="NTY9709" s="45"/>
      <c r="NTZ9709" s="45"/>
      <c r="NUA9709" s="45"/>
      <c r="NUB9709" s="45"/>
      <c r="NUC9709" s="45"/>
      <c r="NUD9709" s="45"/>
      <c r="NUE9709" s="45"/>
      <c r="NUF9709" s="45"/>
      <c r="NUG9709" s="45"/>
      <c r="NUH9709" s="45"/>
      <c r="NUI9709" s="45"/>
      <c r="NUJ9709" s="45"/>
      <c r="NUK9709" s="45"/>
      <c r="NUL9709" s="45"/>
      <c r="NUM9709" s="45"/>
      <c r="NUN9709" s="45"/>
      <c r="NUO9709" s="45"/>
      <c r="NUP9709" s="45"/>
      <c r="NUQ9709" s="45"/>
      <c r="NUR9709" s="45"/>
      <c r="NUS9709" s="45"/>
      <c r="NUT9709" s="45"/>
      <c r="NUU9709" s="45"/>
      <c r="NUV9709" s="45"/>
      <c r="NUW9709" s="45"/>
      <c r="NUX9709" s="45"/>
      <c r="NUY9709" s="45"/>
      <c r="NUZ9709" s="45"/>
      <c r="NVA9709" s="45"/>
      <c r="NVB9709" s="45"/>
      <c r="NVC9709" s="45"/>
      <c r="NVD9709" s="45"/>
      <c r="NVE9709" s="45"/>
      <c r="NVF9709" s="45"/>
      <c r="NVG9709" s="45"/>
      <c r="NVH9709" s="45"/>
      <c r="NVI9709" s="45"/>
      <c r="NVJ9709" s="45"/>
      <c r="NVK9709" s="45"/>
      <c r="NVL9709" s="45"/>
      <c r="NVM9709" s="45"/>
      <c r="NVN9709" s="45"/>
      <c r="NVO9709" s="45"/>
      <c r="NVP9709" s="45"/>
      <c r="NVQ9709" s="45"/>
      <c r="NVR9709" s="45"/>
      <c r="NVS9709" s="45"/>
      <c r="NVT9709" s="45"/>
      <c r="NVU9709" s="45"/>
      <c r="NVV9709" s="45"/>
      <c r="NVW9709" s="45"/>
      <c r="NVX9709" s="45"/>
      <c r="NVY9709" s="45"/>
      <c r="NVZ9709" s="45"/>
      <c r="NWA9709" s="45"/>
      <c r="NWB9709" s="45"/>
      <c r="NWC9709" s="45"/>
      <c r="NWD9709" s="45"/>
      <c r="NWE9709" s="45"/>
      <c r="NWF9709" s="45"/>
      <c r="NWG9709" s="45"/>
      <c r="NWH9709" s="45"/>
      <c r="NWI9709" s="45"/>
      <c r="NWJ9709" s="45"/>
      <c r="NWK9709" s="45"/>
      <c r="NWL9709" s="45"/>
      <c r="NWM9709" s="45"/>
      <c r="NWN9709" s="45"/>
      <c r="NWO9709" s="45"/>
      <c r="NWP9709" s="45"/>
      <c r="NWQ9709" s="45"/>
      <c r="NWR9709" s="45"/>
      <c r="NWS9709" s="45"/>
      <c r="NWT9709" s="45"/>
      <c r="NWU9709" s="45"/>
      <c r="NWV9709" s="45"/>
      <c r="NWW9709" s="45"/>
      <c r="NWX9709" s="45"/>
      <c r="NWY9709" s="45"/>
      <c r="NWZ9709" s="45"/>
      <c r="NXA9709" s="45"/>
      <c r="NXB9709" s="45"/>
      <c r="NXC9709" s="45"/>
      <c r="NXD9709" s="45"/>
      <c r="NXE9709" s="45"/>
      <c r="NXF9709" s="45"/>
      <c r="NXG9709" s="45"/>
      <c r="NXH9709" s="45"/>
      <c r="NXI9709" s="45"/>
      <c r="NXJ9709" s="45"/>
      <c r="NXK9709" s="45"/>
      <c r="NXL9709" s="45"/>
      <c r="NXM9709" s="45"/>
      <c r="NXN9709" s="45"/>
      <c r="NXO9709" s="45"/>
      <c r="NXP9709" s="45"/>
      <c r="NXQ9709" s="45"/>
      <c r="NXR9709" s="45"/>
      <c r="NXS9709" s="45"/>
      <c r="NXT9709" s="45"/>
      <c r="NXU9709" s="45"/>
      <c r="NXV9709" s="45"/>
      <c r="NXW9709" s="45"/>
      <c r="NXX9709" s="45"/>
      <c r="NXY9709" s="45"/>
      <c r="NXZ9709" s="45"/>
      <c r="NYA9709" s="45"/>
      <c r="NYB9709" s="45"/>
      <c r="NYC9709" s="45"/>
      <c r="NYD9709" s="45"/>
      <c r="NYE9709" s="45"/>
      <c r="NYF9709" s="45"/>
      <c r="NYG9709" s="45"/>
      <c r="NYH9709" s="45"/>
      <c r="NYI9709" s="45"/>
      <c r="NYJ9709" s="45"/>
      <c r="NYK9709" s="45"/>
      <c r="NYL9709" s="45"/>
      <c r="NYM9709" s="45"/>
      <c r="NYN9709" s="45"/>
      <c r="NYO9709" s="45"/>
      <c r="NYP9709" s="45"/>
      <c r="NYQ9709" s="45"/>
      <c r="NYR9709" s="45"/>
      <c r="NYS9709" s="45"/>
      <c r="NYT9709" s="45"/>
      <c r="NYU9709" s="45"/>
      <c r="NYV9709" s="45"/>
      <c r="NYW9709" s="45"/>
      <c r="NYX9709" s="45"/>
      <c r="NYY9709" s="45"/>
      <c r="NYZ9709" s="45"/>
      <c r="NZA9709" s="45"/>
      <c r="NZB9709" s="45"/>
      <c r="NZC9709" s="45"/>
      <c r="NZD9709" s="45"/>
      <c r="NZE9709" s="45"/>
      <c r="NZF9709" s="45"/>
      <c r="NZG9709" s="45"/>
      <c r="NZH9709" s="45"/>
      <c r="NZI9709" s="45"/>
      <c r="NZJ9709" s="45"/>
      <c r="NZK9709" s="45"/>
      <c r="NZL9709" s="45"/>
      <c r="NZM9709" s="45"/>
      <c r="NZN9709" s="45"/>
      <c r="NZO9709" s="45"/>
      <c r="NZP9709" s="45"/>
      <c r="NZQ9709" s="45"/>
      <c r="NZR9709" s="45"/>
      <c r="NZS9709" s="45"/>
      <c r="NZT9709" s="45"/>
      <c r="NZU9709" s="45"/>
      <c r="NZV9709" s="45"/>
      <c r="NZW9709" s="45"/>
      <c r="NZX9709" s="45"/>
      <c r="NZY9709" s="45"/>
      <c r="NZZ9709" s="45"/>
      <c r="OAA9709" s="45"/>
      <c r="OAB9709" s="45"/>
      <c r="OAC9709" s="45"/>
      <c r="OAD9709" s="45"/>
      <c r="OAE9709" s="45"/>
      <c r="OAF9709" s="45"/>
      <c r="OAG9709" s="45"/>
      <c r="OAH9709" s="45"/>
      <c r="OAI9709" s="45"/>
      <c r="OAJ9709" s="45"/>
      <c r="OAK9709" s="45"/>
      <c r="OAL9709" s="45"/>
      <c r="OAM9709" s="45"/>
      <c r="OAN9709" s="45"/>
      <c r="OAO9709" s="45"/>
      <c r="OAP9709" s="45"/>
      <c r="OAQ9709" s="45"/>
      <c r="OAR9709" s="45"/>
      <c r="OAS9709" s="45"/>
      <c r="OAT9709" s="45"/>
      <c r="OAU9709" s="45"/>
      <c r="OAV9709" s="45"/>
      <c r="OAW9709" s="45"/>
      <c r="OAX9709" s="45"/>
      <c r="OAY9709" s="45"/>
      <c r="OAZ9709" s="45"/>
      <c r="OBA9709" s="45"/>
      <c r="OBB9709" s="45"/>
      <c r="OBC9709" s="45"/>
      <c r="OBD9709" s="45"/>
      <c r="OBE9709" s="45"/>
      <c r="OBF9709" s="45"/>
      <c r="OBG9709" s="45"/>
      <c r="OBH9709" s="45"/>
      <c r="OBI9709" s="45"/>
      <c r="OBJ9709" s="45"/>
      <c r="OBK9709" s="45"/>
      <c r="OBL9709" s="45"/>
      <c r="OBM9709" s="45"/>
      <c r="OBN9709" s="45"/>
      <c r="OBO9709" s="45"/>
      <c r="OBP9709" s="45"/>
      <c r="OBQ9709" s="45"/>
      <c r="OBR9709" s="45"/>
      <c r="OBS9709" s="45"/>
      <c r="OBT9709" s="45"/>
      <c r="OBU9709" s="45"/>
      <c r="OBV9709" s="45"/>
      <c r="OBW9709" s="45"/>
      <c r="OBX9709" s="45"/>
      <c r="OBY9709" s="45"/>
      <c r="OBZ9709" s="45"/>
      <c r="OCA9709" s="45"/>
      <c r="OCB9709" s="45"/>
      <c r="OCC9709" s="45"/>
      <c r="OCD9709" s="45"/>
      <c r="OCE9709" s="45"/>
      <c r="OCF9709" s="45"/>
      <c r="OCG9709" s="45"/>
      <c r="OCH9709" s="45"/>
      <c r="OCI9709" s="45"/>
      <c r="OCJ9709" s="45"/>
      <c r="OCK9709" s="45"/>
      <c r="OCL9709" s="45"/>
      <c r="OCM9709" s="45"/>
      <c r="OCN9709" s="45"/>
      <c r="OCO9709" s="45"/>
      <c r="OCP9709" s="45"/>
      <c r="OCQ9709" s="45"/>
      <c r="OCR9709" s="45"/>
      <c r="OCS9709" s="45"/>
      <c r="OCT9709" s="45"/>
      <c r="OCU9709" s="45"/>
      <c r="OCV9709" s="45"/>
      <c r="OCW9709" s="45"/>
      <c r="OCX9709" s="45"/>
      <c r="OCY9709" s="45"/>
      <c r="OCZ9709" s="45"/>
      <c r="ODA9709" s="45"/>
      <c r="ODB9709" s="45"/>
      <c r="ODC9709" s="45"/>
      <c r="ODD9709" s="45"/>
      <c r="ODE9709" s="45"/>
      <c r="ODF9709" s="45"/>
      <c r="ODG9709" s="45"/>
      <c r="ODH9709" s="45"/>
      <c r="ODI9709" s="45"/>
      <c r="ODJ9709" s="45"/>
      <c r="ODK9709" s="45"/>
      <c r="ODL9709" s="45"/>
      <c r="ODM9709" s="45"/>
      <c r="ODN9709" s="45"/>
      <c r="ODO9709" s="45"/>
      <c r="ODP9709" s="45"/>
      <c r="ODQ9709" s="45"/>
      <c r="ODR9709" s="45"/>
      <c r="ODS9709" s="45"/>
      <c r="ODT9709" s="45"/>
      <c r="ODU9709" s="45"/>
      <c r="ODV9709" s="45"/>
      <c r="ODW9709" s="45"/>
      <c r="ODX9709" s="45"/>
      <c r="ODY9709" s="45"/>
      <c r="ODZ9709" s="45"/>
      <c r="OEA9709" s="45"/>
      <c r="OEB9709" s="45"/>
      <c r="OEC9709" s="45"/>
      <c r="OED9709" s="45"/>
      <c r="OEE9709" s="45"/>
      <c r="OEF9709" s="45"/>
      <c r="OEG9709" s="45"/>
      <c r="OEH9709" s="45"/>
      <c r="OEI9709" s="45"/>
      <c r="OEJ9709" s="45"/>
      <c r="OEK9709" s="45"/>
      <c r="OEL9709" s="45"/>
      <c r="OEM9709" s="45"/>
      <c r="OEN9709" s="45"/>
      <c r="OEO9709" s="45"/>
      <c r="OEP9709" s="45"/>
      <c r="OEQ9709" s="45"/>
      <c r="OER9709" s="45"/>
      <c r="OES9709" s="45"/>
      <c r="OET9709" s="45"/>
      <c r="OEU9709" s="45"/>
      <c r="OEV9709" s="45"/>
      <c r="OEW9709" s="45"/>
      <c r="OEX9709" s="45"/>
      <c r="OEY9709" s="45"/>
      <c r="OEZ9709" s="45"/>
      <c r="OFA9709" s="45"/>
      <c r="OFB9709" s="45"/>
      <c r="OFC9709" s="45"/>
      <c r="OFD9709" s="45"/>
      <c r="OFE9709" s="45"/>
      <c r="OFF9709" s="45"/>
      <c r="OFG9709" s="45"/>
      <c r="OFH9709" s="45"/>
      <c r="OFI9709" s="45"/>
      <c r="OFJ9709" s="45"/>
      <c r="OFK9709" s="45"/>
      <c r="OFL9709" s="45"/>
      <c r="OFM9709" s="45"/>
      <c r="OFN9709" s="45"/>
      <c r="OFO9709" s="45"/>
      <c r="OFP9709" s="45"/>
      <c r="OFQ9709" s="45"/>
      <c r="OFR9709" s="45"/>
      <c r="OFS9709" s="45"/>
      <c r="OFT9709" s="45"/>
      <c r="OFU9709" s="45"/>
      <c r="OFV9709" s="45"/>
      <c r="OFW9709" s="45"/>
      <c r="OFX9709" s="45"/>
      <c r="OFY9709" s="45"/>
      <c r="OFZ9709" s="45"/>
      <c r="OGA9709" s="45"/>
      <c r="OGB9709" s="45"/>
      <c r="OGC9709" s="45"/>
      <c r="OGD9709" s="45"/>
      <c r="OGE9709" s="45"/>
      <c r="OGF9709" s="45"/>
      <c r="OGG9709" s="45"/>
      <c r="OGH9709" s="45"/>
      <c r="OGI9709" s="45"/>
      <c r="OGJ9709" s="45"/>
      <c r="OGK9709" s="45"/>
      <c r="OGL9709" s="45"/>
      <c r="OGM9709" s="45"/>
      <c r="OGN9709" s="45"/>
      <c r="OGO9709" s="45"/>
      <c r="OGP9709" s="45"/>
      <c r="OGQ9709" s="45"/>
      <c r="OGR9709" s="45"/>
      <c r="OGS9709" s="45"/>
      <c r="OGT9709" s="45"/>
      <c r="OGU9709" s="45"/>
      <c r="OGV9709" s="45"/>
      <c r="OGW9709" s="45"/>
      <c r="OGX9709" s="45"/>
      <c r="OGY9709" s="45"/>
      <c r="OGZ9709" s="45"/>
      <c r="OHA9709" s="45"/>
      <c r="OHB9709" s="45"/>
      <c r="OHC9709" s="45"/>
      <c r="OHD9709" s="45"/>
      <c r="OHE9709" s="45"/>
      <c r="OHF9709" s="45"/>
      <c r="OHG9709" s="45"/>
      <c r="OHH9709" s="45"/>
      <c r="OHI9709" s="45"/>
      <c r="OHJ9709" s="45"/>
      <c r="OHK9709" s="45"/>
      <c r="OHL9709" s="45"/>
      <c r="OHM9709" s="45"/>
      <c r="OHN9709" s="45"/>
      <c r="OHO9709" s="45"/>
      <c r="OHP9709" s="45"/>
      <c r="OHQ9709" s="45"/>
      <c r="OHR9709" s="45"/>
      <c r="OHS9709" s="45"/>
      <c r="OHT9709" s="45"/>
      <c r="OHU9709" s="45"/>
      <c r="OHV9709" s="45"/>
      <c r="OHW9709" s="45"/>
      <c r="OHX9709" s="45"/>
      <c r="OHY9709" s="45"/>
      <c r="OHZ9709" s="45"/>
      <c r="OIA9709" s="45"/>
      <c r="OIB9709" s="45"/>
      <c r="OIC9709" s="45"/>
      <c r="OID9709" s="45"/>
      <c r="OIE9709" s="45"/>
      <c r="OIF9709" s="45"/>
      <c r="OIG9709" s="45"/>
      <c r="OIH9709" s="45"/>
      <c r="OII9709" s="45"/>
      <c r="OIJ9709" s="45"/>
      <c r="OIK9709" s="45"/>
      <c r="OIL9709" s="45"/>
      <c r="OIM9709" s="45"/>
      <c r="OIN9709" s="45"/>
      <c r="OIO9709" s="45"/>
      <c r="OIP9709" s="45"/>
      <c r="OIQ9709" s="45"/>
      <c r="OIR9709" s="45"/>
      <c r="OIS9709" s="45"/>
      <c r="OIT9709" s="45"/>
      <c r="OIU9709" s="45"/>
      <c r="OIV9709" s="45"/>
      <c r="OIW9709" s="45"/>
      <c r="OIX9709" s="45"/>
      <c r="OIY9709" s="45"/>
      <c r="OIZ9709" s="45"/>
      <c r="OJA9709" s="45"/>
      <c r="OJB9709" s="45"/>
      <c r="OJC9709" s="45"/>
      <c r="OJD9709" s="45"/>
      <c r="OJE9709" s="45"/>
      <c r="OJF9709" s="45"/>
      <c r="OJG9709" s="45"/>
      <c r="OJH9709" s="45"/>
      <c r="OJI9709" s="45"/>
      <c r="OJJ9709" s="45"/>
      <c r="OJK9709" s="45"/>
      <c r="OJL9709" s="45"/>
      <c r="OJM9709" s="45"/>
      <c r="OJN9709" s="45"/>
      <c r="OJO9709" s="45"/>
      <c r="OJP9709" s="45"/>
      <c r="OJQ9709" s="45"/>
      <c r="OJR9709" s="45"/>
      <c r="OJS9709" s="45"/>
      <c r="OJT9709" s="45"/>
      <c r="OJU9709" s="45"/>
      <c r="OJV9709" s="45"/>
      <c r="OJW9709" s="45"/>
      <c r="OJX9709" s="45"/>
      <c r="OJY9709" s="45"/>
      <c r="OJZ9709" s="45"/>
      <c r="OKA9709" s="45"/>
      <c r="OKB9709" s="45"/>
      <c r="OKC9709" s="45"/>
      <c r="OKD9709" s="45"/>
      <c r="OKE9709" s="45"/>
      <c r="OKF9709" s="45"/>
      <c r="OKG9709" s="45"/>
      <c r="OKH9709" s="45"/>
      <c r="OKI9709" s="45"/>
      <c r="OKJ9709" s="45"/>
      <c r="OKK9709" s="45"/>
      <c r="OKL9709" s="45"/>
      <c r="OKM9709" s="45"/>
      <c r="OKN9709" s="45"/>
      <c r="OKO9709" s="45"/>
      <c r="OKP9709" s="45"/>
      <c r="OKQ9709" s="45"/>
      <c r="OKR9709" s="45"/>
      <c r="OKS9709" s="45"/>
      <c r="OKT9709" s="45"/>
      <c r="OKU9709" s="45"/>
      <c r="OKV9709" s="45"/>
      <c r="OKW9709" s="45"/>
      <c r="OKX9709" s="45"/>
      <c r="OKY9709" s="45"/>
      <c r="OKZ9709" s="45"/>
      <c r="OLA9709" s="45"/>
      <c r="OLB9709" s="45"/>
      <c r="OLC9709" s="45"/>
      <c r="OLD9709" s="45"/>
      <c r="OLE9709" s="45"/>
      <c r="OLF9709" s="45"/>
      <c r="OLG9709" s="45"/>
      <c r="OLH9709" s="45"/>
      <c r="OLI9709" s="45"/>
      <c r="OLJ9709" s="45"/>
      <c r="OLK9709" s="45"/>
      <c r="OLL9709" s="45"/>
      <c r="OLM9709" s="45"/>
      <c r="OLN9709" s="45"/>
      <c r="OLO9709" s="45"/>
      <c r="OLP9709" s="45"/>
      <c r="OLQ9709" s="45"/>
      <c r="OLR9709" s="45"/>
      <c r="OLS9709" s="45"/>
      <c r="OLT9709" s="45"/>
      <c r="OLU9709" s="45"/>
      <c r="OLV9709" s="45"/>
      <c r="OLW9709" s="45"/>
      <c r="OLX9709" s="45"/>
      <c r="OLY9709" s="45"/>
      <c r="OLZ9709" s="45"/>
      <c r="OMA9709" s="45"/>
      <c r="OMB9709" s="45"/>
      <c r="OMC9709" s="45"/>
      <c r="OMD9709" s="45"/>
      <c r="OME9709" s="45"/>
      <c r="OMF9709" s="45"/>
      <c r="OMG9709" s="45"/>
      <c r="OMH9709" s="45"/>
      <c r="OMI9709" s="45"/>
      <c r="OMJ9709" s="45"/>
      <c r="OMK9709" s="45"/>
      <c r="OML9709" s="45"/>
      <c r="OMM9709" s="45"/>
      <c r="OMN9709" s="45"/>
      <c r="OMO9709" s="45"/>
      <c r="OMP9709" s="45"/>
      <c r="OMQ9709" s="45"/>
      <c r="OMR9709" s="45"/>
      <c r="OMS9709" s="45"/>
      <c r="OMT9709" s="45"/>
      <c r="OMU9709" s="45"/>
      <c r="OMV9709" s="45"/>
      <c r="OMW9709" s="45"/>
      <c r="OMX9709" s="45"/>
      <c r="OMY9709" s="45"/>
      <c r="OMZ9709" s="45"/>
      <c r="ONA9709" s="45"/>
      <c r="ONB9709" s="45"/>
      <c r="ONC9709" s="45"/>
      <c r="OND9709" s="45"/>
      <c r="ONE9709" s="45"/>
      <c r="ONF9709" s="45"/>
      <c r="ONG9709" s="45"/>
      <c r="ONH9709" s="45"/>
      <c r="ONI9709" s="45"/>
      <c r="ONJ9709" s="45"/>
      <c r="ONK9709" s="45"/>
      <c r="ONL9709" s="45"/>
      <c r="ONM9709" s="45"/>
      <c r="ONN9709" s="45"/>
      <c r="ONO9709" s="45"/>
      <c r="ONP9709" s="45"/>
      <c r="ONQ9709" s="45"/>
      <c r="ONR9709" s="45"/>
      <c r="ONS9709" s="45"/>
      <c r="ONT9709" s="45"/>
      <c r="ONU9709" s="45"/>
      <c r="ONV9709" s="45"/>
      <c r="ONW9709" s="45"/>
      <c r="ONX9709" s="45"/>
      <c r="ONY9709" s="45"/>
      <c r="ONZ9709" s="45"/>
      <c r="OOA9709" s="45"/>
      <c r="OOB9709" s="45"/>
      <c r="OOC9709" s="45"/>
      <c r="OOD9709" s="45"/>
      <c r="OOE9709" s="45"/>
      <c r="OOF9709" s="45"/>
      <c r="OOG9709" s="45"/>
      <c r="OOH9709" s="45"/>
      <c r="OOI9709" s="45"/>
      <c r="OOJ9709" s="45"/>
      <c r="OOK9709" s="45"/>
      <c r="OOL9709" s="45"/>
      <c r="OOM9709" s="45"/>
      <c r="OON9709" s="45"/>
      <c r="OOO9709" s="45"/>
      <c r="OOP9709" s="45"/>
      <c r="OOQ9709" s="45"/>
      <c r="OOR9709" s="45"/>
      <c r="OOS9709" s="45"/>
      <c r="OOT9709" s="45"/>
      <c r="OOU9709" s="45"/>
      <c r="OOV9709" s="45"/>
      <c r="OOW9709" s="45"/>
      <c r="OOX9709" s="45"/>
      <c r="OOY9709" s="45"/>
      <c r="OOZ9709" s="45"/>
      <c r="OPA9709" s="45"/>
      <c r="OPB9709" s="45"/>
      <c r="OPC9709" s="45"/>
      <c r="OPD9709" s="45"/>
      <c r="OPE9709" s="45"/>
      <c r="OPF9709" s="45"/>
      <c r="OPG9709" s="45"/>
      <c r="OPH9709" s="45"/>
      <c r="OPI9709" s="45"/>
      <c r="OPJ9709" s="45"/>
      <c r="OPK9709" s="45"/>
      <c r="OPL9709" s="45"/>
      <c r="OPM9709" s="45"/>
      <c r="OPN9709" s="45"/>
      <c r="OPO9709" s="45"/>
      <c r="OPP9709" s="45"/>
      <c r="OPQ9709" s="45"/>
      <c r="OPR9709" s="45"/>
      <c r="OPS9709" s="45"/>
      <c r="OPT9709" s="45"/>
      <c r="OPU9709" s="45"/>
      <c r="OPV9709" s="45"/>
      <c r="OPW9709" s="45"/>
      <c r="OPX9709" s="45"/>
      <c r="OPY9709" s="45"/>
      <c r="OPZ9709" s="45"/>
      <c r="OQA9709" s="45"/>
      <c r="OQB9709" s="45"/>
      <c r="OQC9709" s="45"/>
      <c r="OQD9709" s="45"/>
      <c r="OQE9709" s="45"/>
      <c r="OQF9709" s="45"/>
      <c r="OQG9709" s="45"/>
      <c r="OQH9709" s="45"/>
      <c r="OQI9709" s="45"/>
      <c r="OQJ9709" s="45"/>
      <c r="OQK9709" s="45"/>
      <c r="OQL9709" s="45"/>
      <c r="OQM9709" s="45"/>
      <c r="OQN9709" s="45"/>
      <c r="OQO9709" s="45"/>
      <c r="OQP9709" s="45"/>
      <c r="OQQ9709" s="45"/>
      <c r="OQR9709" s="45"/>
      <c r="OQS9709" s="45"/>
      <c r="OQT9709" s="45"/>
      <c r="OQU9709" s="45"/>
      <c r="OQV9709" s="45"/>
      <c r="OQW9709" s="45"/>
      <c r="OQX9709" s="45"/>
      <c r="OQY9709" s="45"/>
      <c r="OQZ9709" s="45"/>
      <c r="ORA9709" s="45"/>
      <c r="ORB9709" s="45"/>
      <c r="ORC9709" s="45"/>
      <c r="ORD9709" s="45"/>
      <c r="ORE9709" s="45"/>
      <c r="ORF9709" s="45"/>
      <c r="ORG9709" s="45"/>
      <c r="ORH9709" s="45"/>
      <c r="ORI9709" s="45"/>
      <c r="ORJ9709" s="45"/>
      <c r="ORK9709" s="45"/>
      <c r="ORL9709" s="45"/>
      <c r="ORM9709" s="45"/>
      <c r="ORN9709" s="45"/>
      <c r="ORO9709" s="45"/>
      <c r="ORP9709" s="45"/>
      <c r="ORQ9709" s="45"/>
      <c r="ORR9709" s="45"/>
      <c r="ORS9709" s="45"/>
      <c r="ORT9709" s="45"/>
      <c r="ORU9709" s="45"/>
      <c r="ORV9709" s="45"/>
      <c r="ORW9709" s="45"/>
      <c r="ORX9709" s="45"/>
      <c r="ORY9709" s="45"/>
      <c r="ORZ9709" s="45"/>
      <c r="OSA9709" s="45"/>
      <c r="OSB9709" s="45"/>
      <c r="OSC9709" s="45"/>
      <c r="OSD9709" s="45"/>
      <c r="OSE9709" s="45"/>
      <c r="OSF9709" s="45"/>
      <c r="OSG9709" s="45"/>
      <c r="OSH9709" s="45"/>
      <c r="OSI9709" s="45"/>
      <c r="OSJ9709" s="45"/>
      <c r="OSK9709" s="45"/>
      <c r="OSL9709" s="45"/>
      <c r="OSM9709" s="45"/>
      <c r="OSN9709" s="45"/>
      <c r="OSO9709" s="45"/>
      <c r="OSP9709" s="45"/>
      <c r="OSQ9709" s="45"/>
      <c r="OSR9709" s="45"/>
      <c r="OSS9709" s="45"/>
      <c r="OST9709" s="45"/>
      <c r="OSU9709" s="45"/>
      <c r="OSV9709" s="45"/>
      <c r="OSW9709" s="45"/>
      <c r="OSX9709" s="45"/>
      <c r="OSY9709" s="45"/>
      <c r="OSZ9709" s="45"/>
      <c r="OTA9709" s="45"/>
      <c r="OTB9709" s="45"/>
      <c r="OTC9709" s="45"/>
      <c r="OTD9709" s="45"/>
      <c r="OTE9709" s="45"/>
      <c r="OTF9709" s="45"/>
      <c r="OTG9709" s="45"/>
      <c r="OTH9709" s="45"/>
      <c r="OTI9709" s="45"/>
      <c r="OTJ9709" s="45"/>
      <c r="OTK9709" s="45"/>
      <c r="OTL9709" s="45"/>
      <c r="OTM9709" s="45"/>
      <c r="OTN9709" s="45"/>
      <c r="OTO9709" s="45"/>
      <c r="OTP9709" s="45"/>
      <c r="OTQ9709" s="45"/>
      <c r="OTR9709" s="45"/>
      <c r="OTS9709" s="45"/>
      <c r="OTT9709" s="45"/>
      <c r="OTU9709" s="45"/>
      <c r="OTV9709" s="45"/>
      <c r="OTW9709" s="45"/>
      <c r="OTX9709" s="45"/>
      <c r="OTY9709" s="45"/>
      <c r="OTZ9709" s="45"/>
      <c r="OUA9709" s="45"/>
      <c r="OUB9709" s="45"/>
      <c r="OUC9709" s="45"/>
      <c r="OUD9709" s="45"/>
      <c r="OUE9709" s="45"/>
      <c r="OUF9709" s="45"/>
      <c r="OUG9709" s="45"/>
      <c r="OUH9709" s="45"/>
      <c r="OUI9709" s="45"/>
      <c r="OUJ9709" s="45"/>
      <c r="OUK9709" s="45"/>
      <c r="OUL9709" s="45"/>
      <c r="OUM9709" s="45"/>
      <c r="OUN9709" s="45"/>
      <c r="OUO9709" s="45"/>
      <c r="OUP9709" s="45"/>
      <c r="OUQ9709" s="45"/>
      <c r="OUR9709" s="45"/>
      <c r="OUS9709" s="45"/>
      <c r="OUT9709" s="45"/>
      <c r="OUU9709" s="45"/>
      <c r="OUV9709" s="45"/>
      <c r="OUW9709" s="45"/>
      <c r="OUX9709" s="45"/>
      <c r="OUY9709" s="45"/>
      <c r="OUZ9709" s="45"/>
      <c r="OVA9709" s="45"/>
      <c r="OVB9709" s="45"/>
      <c r="OVC9709" s="45"/>
      <c r="OVD9709" s="45"/>
      <c r="OVE9709" s="45"/>
      <c r="OVF9709" s="45"/>
      <c r="OVG9709" s="45"/>
      <c r="OVH9709" s="45"/>
      <c r="OVI9709" s="45"/>
      <c r="OVJ9709" s="45"/>
      <c r="OVK9709" s="45"/>
      <c r="OVL9709" s="45"/>
      <c r="OVM9709" s="45"/>
      <c r="OVN9709" s="45"/>
      <c r="OVO9709" s="45"/>
      <c r="OVP9709" s="45"/>
      <c r="OVQ9709" s="45"/>
      <c r="OVR9709" s="45"/>
      <c r="OVS9709" s="45"/>
      <c r="OVT9709" s="45"/>
      <c r="OVU9709" s="45"/>
      <c r="OVV9709" s="45"/>
      <c r="OVW9709" s="45"/>
      <c r="OVX9709" s="45"/>
      <c r="OVY9709" s="45"/>
      <c r="OVZ9709" s="45"/>
      <c r="OWA9709" s="45"/>
      <c r="OWB9709" s="45"/>
      <c r="OWC9709" s="45"/>
      <c r="OWD9709" s="45"/>
      <c r="OWE9709" s="45"/>
      <c r="OWF9709" s="45"/>
      <c r="OWG9709" s="45"/>
      <c r="OWH9709" s="45"/>
      <c r="OWI9709" s="45"/>
      <c r="OWJ9709" s="45"/>
      <c r="OWK9709" s="45"/>
      <c r="OWL9709" s="45"/>
      <c r="OWM9709" s="45"/>
      <c r="OWN9709" s="45"/>
      <c r="OWO9709" s="45"/>
      <c r="OWP9709" s="45"/>
      <c r="OWQ9709" s="45"/>
      <c r="OWR9709" s="45"/>
      <c r="OWS9709" s="45"/>
      <c r="OWT9709" s="45"/>
      <c r="OWU9709" s="45"/>
      <c r="OWV9709" s="45"/>
      <c r="OWW9709" s="45"/>
      <c r="OWX9709" s="45"/>
      <c r="OWY9709" s="45"/>
      <c r="OWZ9709" s="45"/>
      <c r="OXA9709" s="45"/>
      <c r="OXB9709" s="45"/>
      <c r="OXC9709" s="45"/>
      <c r="OXD9709" s="45"/>
      <c r="OXE9709" s="45"/>
      <c r="OXF9709" s="45"/>
      <c r="OXG9709" s="45"/>
      <c r="OXH9709" s="45"/>
      <c r="OXI9709" s="45"/>
      <c r="OXJ9709" s="45"/>
      <c r="OXK9709" s="45"/>
      <c r="OXL9709" s="45"/>
      <c r="OXM9709" s="45"/>
      <c r="OXN9709" s="45"/>
      <c r="OXO9709" s="45"/>
      <c r="OXP9709" s="45"/>
      <c r="OXQ9709" s="45"/>
      <c r="OXR9709" s="45"/>
      <c r="OXS9709" s="45"/>
      <c r="OXT9709" s="45"/>
      <c r="OXU9709" s="45"/>
      <c r="OXV9709" s="45"/>
      <c r="OXW9709" s="45"/>
      <c r="OXX9709" s="45"/>
      <c r="OXY9709" s="45"/>
      <c r="OXZ9709" s="45"/>
      <c r="OYA9709" s="45"/>
      <c r="OYB9709" s="45"/>
      <c r="OYC9709" s="45"/>
      <c r="OYD9709" s="45"/>
      <c r="OYE9709" s="45"/>
      <c r="OYF9709" s="45"/>
      <c r="OYG9709" s="45"/>
      <c r="OYH9709" s="45"/>
      <c r="OYI9709" s="45"/>
      <c r="OYJ9709" s="45"/>
      <c r="OYK9709" s="45"/>
      <c r="OYL9709" s="45"/>
      <c r="OYM9709" s="45"/>
      <c r="OYN9709" s="45"/>
      <c r="OYO9709" s="45"/>
      <c r="OYP9709" s="45"/>
      <c r="OYQ9709" s="45"/>
      <c r="OYR9709" s="45"/>
      <c r="OYS9709" s="45"/>
      <c r="OYT9709" s="45"/>
      <c r="OYU9709" s="45"/>
      <c r="OYV9709" s="45"/>
      <c r="OYW9709" s="45"/>
      <c r="OYX9709" s="45"/>
      <c r="OYY9709" s="45"/>
      <c r="OYZ9709" s="45"/>
      <c r="OZA9709" s="45"/>
      <c r="OZB9709" s="45"/>
      <c r="OZC9709" s="45"/>
      <c r="OZD9709" s="45"/>
      <c r="OZE9709" s="45"/>
      <c r="OZF9709" s="45"/>
      <c r="OZG9709" s="45"/>
      <c r="OZH9709" s="45"/>
      <c r="OZI9709" s="45"/>
      <c r="OZJ9709" s="45"/>
      <c r="OZK9709" s="45"/>
      <c r="OZL9709" s="45"/>
      <c r="OZM9709" s="45"/>
      <c r="OZN9709" s="45"/>
      <c r="OZO9709" s="45"/>
      <c r="OZP9709" s="45"/>
      <c r="OZQ9709" s="45"/>
      <c r="OZR9709" s="45"/>
      <c r="OZS9709" s="45"/>
      <c r="OZT9709" s="45"/>
      <c r="OZU9709" s="45"/>
      <c r="OZV9709" s="45"/>
      <c r="OZW9709" s="45"/>
      <c r="OZX9709" s="45"/>
      <c r="OZY9709" s="45"/>
      <c r="OZZ9709" s="45"/>
      <c r="PAA9709" s="45"/>
      <c r="PAB9709" s="45"/>
      <c r="PAC9709" s="45"/>
      <c r="PAD9709" s="45"/>
      <c r="PAE9709" s="45"/>
      <c r="PAF9709" s="45"/>
      <c r="PAG9709" s="45"/>
      <c r="PAH9709" s="45"/>
      <c r="PAI9709" s="45"/>
      <c r="PAJ9709" s="45"/>
      <c r="PAK9709" s="45"/>
      <c r="PAL9709" s="45"/>
      <c r="PAM9709" s="45"/>
      <c r="PAN9709" s="45"/>
      <c r="PAO9709" s="45"/>
      <c r="PAP9709" s="45"/>
      <c r="PAQ9709" s="45"/>
      <c r="PAR9709" s="45"/>
      <c r="PAS9709" s="45"/>
      <c r="PAT9709" s="45"/>
      <c r="PAU9709" s="45"/>
      <c r="PAV9709" s="45"/>
      <c r="PAW9709" s="45"/>
      <c r="PAX9709" s="45"/>
      <c r="PAY9709" s="45"/>
      <c r="PAZ9709" s="45"/>
      <c r="PBA9709" s="45"/>
      <c r="PBB9709" s="45"/>
      <c r="PBC9709" s="45"/>
      <c r="PBD9709" s="45"/>
      <c r="PBE9709" s="45"/>
      <c r="PBF9709" s="45"/>
      <c r="PBG9709" s="45"/>
      <c r="PBH9709" s="45"/>
      <c r="PBI9709" s="45"/>
      <c r="PBJ9709" s="45"/>
      <c r="PBK9709" s="45"/>
      <c r="PBL9709" s="45"/>
      <c r="PBM9709" s="45"/>
      <c r="PBN9709" s="45"/>
      <c r="PBO9709" s="45"/>
      <c r="PBP9709" s="45"/>
      <c r="PBQ9709" s="45"/>
      <c r="PBR9709" s="45"/>
      <c r="PBS9709" s="45"/>
      <c r="PBT9709" s="45"/>
      <c r="PBU9709" s="45"/>
      <c r="PBV9709" s="45"/>
      <c r="PBW9709" s="45"/>
      <c r="PBX9709" s="45"/>
      <c r="PBY9709" s="45"/>
      <c r="PBZ9709" s="45"/>
      <c r="PCA9709" s="45"/>
      <c r="PCB9709" s="45"/>
      <c r="PCC9709" s="45"/>
      <c r="PCD9709" s="45"/>
      <c r="PCE9709" s="45"/>
      <c r="PCF9709" s="45"/>
      <c r="PCG9709" s="45"/>
      <c r="PCH9709" s="45"/>
      <c r="PCI9709" s="45"/>
      <c r="PCJ9709" s="45"/>
      <c r="PCK9709" s="45"/>
      <c r="PCL9709" s="45"/>
      <c r="PCM9709" s="45"/>
      <c r="PCN9709" s="45"/>
      <c r="PCO9709" s="45"/>
      <c r="PCP9709" s="45"/>
      <c r="PCQ9709" s="45"/>
      <c r="PCR9709" s="45"/>
      <c r="PCS9709" s="45"/>
      <c r="PCT9709" s="45"/>
      <c r="PCU9709" s="45"/>
      <c r="PCV9709" s="45"/>
      <c r="PCW9709" s="45"/>
      <c r="PCX9709" s="45"/>
      <c r="PCY9709" s="45"/>
      <c r="PCZ9709" s="45"/>
      <c r="PDA9709" s="45"/>
      <c r="PDB9709" s="45"/>
      <c r="PDC9709" s="45"/>
      <c r="PDD9709" s="45"/>
      <c r="PDE9709" s="45"/>
      <c r="PDF9709" s="45"/>
      <c r="PDG9709" s="45"/>
      <c r="PDH9709" s="45"/>
      <c r="PDI9709" s="45"/>
      <c r="PDJ9709" s="45"/>
      <c r="PDK9709" s="45"/>
      <c r="PDL9709" s="45"/>
      <c r="PDM9709" s="45"/>
      <c r="PDN9709" s="45"/>
      <c r="PDO9709" s="45"/>
      <c r="PDP9709" s="45"/>
      <c r="PDQ9709" s="45"/>
      <c r="PDR9709" s="45"/>
      <c r="PDS9709" s="45"/>
      <c r="PDT9709" s="45"/>
      <c r="PDU9709" s="45"/>
      <c r="PDV9709" s="45"/>
      <c r="PDW9709" s="45"/>
      <c r="PDX9709" s="45"/>
      <c r="PDY9709" s="45"/>
      <c r="PDZ9709" s="45"/>
      <c r="PEA9709" s="45"/>
      <c r="PEB9709" s="45"/>
      <c r="PEC9709" s="45"/>
      <c r="PED9709" s="45"/>
      <c r="PEE9709" s="45"/>
      <c r="PEF9709" s="45"/>
      <c r="PEG9709" s="45"/>
      <c r="PEH9709" s="45"/>
      <c r="PEI9709" s="45"/>
      <c r="PEJ9709" s="45"/>
      <c r="PEK9709" s="45"/>
      <c r="PEL9709" s="45"/>
      <c r="PEM9709" s="45"/>
      <c r="PEN9709" s="45"/>
      <c r="PEO9709" s="45"/>
      <c r="PEP9709" s="45"/>
      <c r="PEQ9709" s="45"/>
      <c r="PER9709" s="45"/>
      <c r="PES9709" s="45"/>
      <c r="PET9709" s="45"/>
      <c r="PEU9709" s="45"/>
      <c r="PEV9709" s="45"/>
      <c r="PEW9709" s="45"/>
      <c r="PEX9709" s="45"/>
      <c r="PEY9709" s="45"/>
      <c r="PEZ9709" s="45"/>
      <c r="PFA9709" s="45"/>
      <c r="PFB9709" s="45"/>
      <c r="PFC9709" s="45"/>
      <c r="PFD9709" s="45"/>
      <c r="PFE9709" s="45"/>
      <c r="PFF9709" s="45"/>
      <c r="PFG9709" s="45"/>
      <c r="PFH9709" s="45"/>
      <c r="PFI9709" s="45"/>
      <c r="PFJ9709" s="45"/>
      <c r="PFK9709" s="45"/>
      <c r="PFL9709" s="45"/>
      <c r="PFM9709" s="45"/>
      <c r="PFN9709" s="45"/>
      <c r="PFO9709" s="45"/>
      <c r="PFP9709" s="45"/>
      <c r="PFQ9709" s="45"/>
      <c r="PFR9709" s="45"/>
      <c r="PFS9709" s="45"/>
      <c r="PFT9709" s="45"/>
      <c r="PFU9709" s="45"/>
      <c r="PFV9709" s="45"/>
      <c r="PFW9709" s="45"/>
      <c r="PFX9709" s="45"/>
      <c r="PFY9709" s="45"/>
      <c r="PFZ9709" s="45"/>
      <c r="PGA9709" s="45"/>
      <c r="PGB9709" s="45"/>
      <c r="PGC9709" s="45"/>
      <c r="PGD9709" s="45"/>
      <c r="PGE9709" s="45"/>
      <c r="PGF9709" s="45"/>
      <c r="PGG9709" s="45"/>
      <c r="PGH9709" s="45"/>
      <c r="PGI9709" s="45"/>
      <c r="PGJ9709" s="45"/>
      <c r="PGK9709" s="45"/>
      <c r="PGL9709" s="45"/>
      <c r="PGM9709" s="45"/>
      <c r="PGN9709" s="45"/>
      <c r="PGO9709" s="45"/>
      <c r="PGP9709" s="45"/>
      <c r="PGQ9709" s="45"/>
      <c r="PGR9709" s="45"/>
      <c r="PGS9709" s="45"/>
      <c r="PGT9709" s="45"/>
      <c r="PGU9709" s="45"/>
      <c r="PGV9709" s="45"/>
      <c r="PGW9709" s="45"/>
      <c r="PGX9709" s="45"/>
      <c r="PGY9709" s="45"/>
      <c r="PGZ9709" s="45"/>
      <c r="PHA9709" s="45"/>
      <c r="PHB9709" s="45"/>
      <c r="PHC9709" s="45"/>
      <c r="PHD9709" s="45"/>
      <c r="PHE9709" s="45"/>
      <c r="PHF9709" s="45"/>
      <c r="PHG9709" s="45"/>
      <c r="PHH9709" s="45"/>
      <c r="PHI9709" s="45"/>
      <c r="PHJ9709" s="45"/>
      <c r="PHK9709" s="45"/>
      <c r="PHL9709" s="45"/>
      <c r="PHM9709" s="45"/>
      <c r="PHN9709" s="45"/>
      <c r="PHO9709" s="45"/>
      <c r="PHP9709" s="45"/>
      <c r="PHQ9709" s="45"/>
      <c r="PHR9709" s="45"/>
      <c r="PHS9709" s="45"/>
      <c r="PHT9709" s="45"/>
      <c r="PHU9709" s="45"/>
      <c r="PHV9709" s="45"/>
      <c r="PHW9709" s="45"/>
      <c r="PHX9709" s="45"/>
      <c r="PHY9709" s="45"/>
      <c r="PHZ9709" s="45"/>
      <c r="PIA9709" s="45"/>
      <c r="PIB9709" s="45"/>
      <c r="PIC9709" s="45"/>
      <c r="PID9709" s="45"/>
      <c r="PIE9709" s="45"/>
      <c r="PIF9709" s="45"/>
      <c r="PIG9709" s="45"/>
      <c r="PIH9709" s="45"/>
      <c r="PII9709" s="45"/>
      <c r="PIJ9709" s="45"/>
      <c r="PIK9709" s="45"/>
      <c r="PIL9709" s="45"/>
      <c r="PIM9709" s="45"/>
      <c r="PIN9709" s="45"/>
      <c r="PIO9709" s="45"/>
      <c r="PIP9709" s="45"/>
      <c r="PIQ9709" s="45"/>
      <c r="PIR9709" s="45"/>
      <c r="PIS9709" s="45"/>
      <c r="PIT9709" s="45"/>
      <c r="PIU9709" s="45"/>
      <c r="PIV9709" s="45"/>
      <c r="PIW9709" s="45"/>
      <c r="PIX9709" s="45"/>
      <c r="PIY9709" s="45"/>
      <c r="PIZ9709" s="45"/>
      <c r="PJA9709" s="45"/>
      <c r="PJB9709" s="45"/>
      <c r="PJC9709" s="45"/>
      <c r="PJD9709" s="45"/>
      <c r="PJE9709" s="45"/>
      <c r="PJF9709" s="45"/>
      <c r="PJG9709" s="45"/>
      <c r="PJH9709" s="45"/>
      <c r="PJI9709" s="45"/>
      <c r="PJJ9709" s="45"/>
      <c r="PJK9709" s="45"/>
      <c r="PJL9709" s="45"/>
      <c r="PJM9709" s="45"/>
      <c r="PJN9709" s="45"/>
      <c r="PJO9709" s="45"/>
      <c r="PJP9709" s="45"/>
      <c r="PJQ9709" s="45"/>
      <c r="PJR9709" s="45"/>
      <c r="PJS9709" s="45"/>
      <c r="PJT9709" s="45"/>
      <c r="PJU9709" s="45"/>
      <c r="PJV9709" s="45"/>
      <c r="PJW9709" s="45"/>
      <c r="PJX9709" s="45"/>
      <c r="PJY9709" s="45"/>
      <c r="PJZ9709" s="45"/>
      <c r="PKA9709" s="45"/>
      <c r="PKB9709" s="45"/>
      <c r="PKC9709" s="45"/>
      <c r="PKD9709" s="45"/>
      <c r="PKE9709" s="45"/>
      <c r="PKF9709" s="45"/>
      <c r="PKG9709" s="45"/>
      <c r="PKH9709" s="45"/>
      <c r="PKI9709" s="45"/>
      <c r="PKJ9709" s="45"/>
      <c r="PKK9709" s="45"/>
      <c r="PKL9709" s="45"/>
      <c r="PKM9709" s="45"/>
      <c r="PKN9709" s="45"/>
      <c r="PKO9709" s="45"/>
      <c r="PKP9709" s="45"/>
      <c r="PKQ9709" s="45"/>
      <c r="PKR9709" s="45"/>
      <c r="PKS9709" s="45"/>
      <c r="PKT9709" s="45"/>
      <c r="PKU9709" s="45"/>
      <c r="PKV9709" s="45"/>
      <c r="PKW9709" s="45"/>
      <c r="PKX9709" s="45"/>
      <c r="PKY9709" s="45"/>
      <c r="PKZ9709" s="45"/>
      <c r="PLA9709" s="45"/>
      <c r="PLB9709" s="45"/>
      <c r="PLC9709" s="45"/>
      <c r="PLD9709" s="45"/>
      <c r="PLE9709" s="45"/>
      <c r="PLF9709" s="45"/>
      <c r="PLG9709" s="45"/>
      <c r="PLH9709" s="45"/>
      <c r="PLI9709" s="45"/>
      <c r="PLJ9709" s="45"/>
      <c r="PLK9709" s="45"/>
      <c r="PLL9709" s="45"/>
      <c r="PLM9709" s="45"/>
      <c r="PLN9709" s="45"/>
      <c r="PLO9709" s="45"/>
      <c r="PLP9709" s="45"/>
      <c r="PLQ9709" s="45"/>
      <c r="PLR9709" s="45"/>
      <c r="PLS9709" s="45"/>
      <c r="PLT9709" s="45"/>
      <c r="PLU9709" s="45"/>
      <c r="PLV9709" s="45"/>
      <c r="PLW9709" s="45"/>
      <c r="PLX9709" s="45"/>
      <c r="PLY9709" s="45"/>
      <c r="PLZ9709" s="45"/>
      <c r="PMA9709" s="45"/>
      <c r="PMB9709" s="45"/>
      <c r="PMC9709" s="45"/>
      <c r="PMD9709" s="45"/>
      <c r="PME9709" s="45"/>
      <c r="PMF9709" s="45"/>
      <c r="PMG9709" s="45"/>
      <c r="PMH9709" s="45"/>
      <c r="PMI9709" s="45"/>
      <c r="PMJ9709" s="45"/>
      <c r="PMK9709" s="45"/>
      <c r="PML9709" s="45"/>
      <c r="PMM9709" s="45"/>
      <c r="PMN9709" s="45"/>
      <c r="PMO9709" s="45"/>
      <c r="PMP9709" s="45"/>
      <c r="PMQ9709" s="45"/>
      <c r="PMR9709" s="45"/>
      <c r="PMS9709" s="45"/>
      <c r="PMT9709" s="45"/>
      <c r="PMU9709" s="45"/>
      <c r="PMV9709" s="45"/>
      <c r="PMW9709" s="45"/>
      <c r="PMX9709" s="45"/>
      <c r="PMY9709" s="45"/>
      <c r="PMZ9709" s="45"/>
      <c r="PNA9709" s="45"/>
      <c r="PNB9709" s="45"/>
      <c r="PNC9709" s="45"/>
      <c r="PND9709" s="45"/>
      <c r="PNE9709" s="45"/>
      <c r="PNF9709" s="45"/>
      <c r="PNG9709" s="45"/>
      <c r="PNH9709" s="45"/>
      <c r="PNI9709" s="45"/>
      <c r="PNJ9709" s="45"/>
      <c r="PNK9709" s="45"/>
      <c r="PNL9709" s="45"/>
      <c r="PNM9709" s="45"/>
      <c r="PNN9709" s="45"/>
      <c r="PNO9709" s="45"/>
      <c r="PNP9709" s="45"/>
      <c r="PNQ9709" s="45"/>
      <c r="PNR9709" s="45"/>
      <c r="PNS9709" s="45"/>
      <c r="PNT9709" s="45"/>
      <c r="PNU9709" s="45"/>
      <c r="PNV9709" s="45"/>
      <c r="PNW9709" s="45"/>
      <c r="PNX9709" s="45"/>
      <c r="PNY9709" s="45"/>
      <c r="PNZ9709" s="45"/>
      <c r="POA9709" s="45"/>
      <c r="POB9709" s="45"/>
      <c r="POC9709" s="45"/>
      <c r="POD9709" s="45"/>
      <c r="POE9709" s="45"/>
      <c r="POF9709" s="45"/>
      <c r="POG9709" s="45"/>
      <c r="POH9709" s="45"/>
      <c r="POI9709" s="45"/>
      <c r="POJ9709" s="45"/>
      <c r="POK9709" s="45"/>
      <c r="POL9709" s="45"/>
      <c r="POM9709" s="45"/>
      <c r="PON9709" s="45"/>
      <c r="POO9709" s="45"/>
      <c r="POP9709" s="45"/>
      <c r="POQ9709" s="45"/>
      <c r="POR9709" s="45"/>
      <c r="POS9709" s="45"/>
      <c r="POT9709" s="45"/>
      <c r="POU9709" s="45"/>
      <c r="POV9709" s="45"/>
      <c r="POW9709" s="45"/>
      <c r="POX9709" s="45"/>
      <c r="POY9709" s="45"/>
      <c r="POZ9709" s="45"/>
      <c r="PPA9709" s="45"/>
      <c r="PPB9709" s="45"/>
      <c r="PPC9709" s="45"/>
      <c r="PPD9709" s="45"/>
      <c r="PPE9709" s="45"/>
      <c r="PPF9709" s="45"/>
      <c r="PPG9709" s="45"/>
      <c r="PPH9709" s="45"/>
      <c r="PPI9709" s="45"/>
      <c r="PPJ9709" s="45"/>
      <c r="PPK9709" s="45"/>
      <c r="PPL9709" s="45"/>
      <c r="PPM9709" s="45"/>
      <c r="PPN9709" s="45"/>
      <c r="PPO9709" s="45"/>
      <c r="PPP9709" s="45"/>
      <c r="PPQ9709" s="45"/>
      <c r="PPR9709" s="45"/>
      <c r="PPS9709" s="45"/>
      <c r="PPT9709" s="45"/>
      <c r="PPU9709" s="45"/>
      <c r="PPV9709" s="45"/>
      <c r="PPW9709" s="45"/>
      <c r="PPX9709" s="45"/>
      <c r="PPY9709" s="45"/>
      <c r="PPZ9709" s="45"/>
      <c r="PQA9709" s="45"/>
      <c r="PQB9709" s="45"/>
      <c r="PQC9709" s="45"/>
      <c r="PQD9709" s="45"/>
      <c r="PQE9709" s="45"/>
      <c r="PQF9709" s="45"/>
      <c r="PQG9709" s="45"/>
      <c r="PQH9709" s="45"/>
      <c r="PQI9709" s="45"/>
      <c r="PQJ9709" s="45"/>
      <c r="PQK9709" s="45"/>
      <c r="PQL9709" s="45"/>
      <c r="PQM9709" s="45"/>
      <c r="PQN9709" s="45"/>
      <c r="PQO9709" s="45"/>
      <c r="PQP9709" s="45"/>
      <c r="PQQ9709" s="45"/>
      <c r="PQR9709" s="45"/>
      <c r="PQS9709" s="45"/>
      <c r="PQT9709" s="45"/>
      <c r="PQU9709" s="45"/>
      <c r="PQV9709" s="45"/>
      <c r="PQW9709" s="45"/>
      <c r="PQX9709" s="45"/>
      <c r="PQY9709" s="45"/>
      <c r="PQZ9709" s="45"/>
      <c r="PRA9709" s="45"/>
      <c r="PRB9709" s="45"/>
      <c r="PRC9709" s="45"/>
      <c r="PRD9709" s="45"/>
      <c r="PRE9709" s="45"/>
      <c r="PRF9709" s="45"/>
      <c r="PRG9709" s="45"/>
      <c r="PRH9709" s="45"/>
      <c r="PRI9709" s="45"/>
      <c r="PRJ9709" s="45"/>
      <c r="PRK9709" s="45"/>
      <c r="PRL9709" s="45"/>
      <c r="PRM9709" s="45"/>
      <c r="PRN9709" s="45"/>
      <c r="PRO9709" s="45"/>
      <c r="PRP9709" s="45"/>
      <c r="PRQ9709" s="45"/>
      <c r="PRR9709" s="45"/>
      <c r="PRS9709" s="45"/>
      <c r="PRT9709" s="45"/>
      <c r="PRU9709" s="45"/>
      <c r="PRV9709" s="45"/>
      <c r="PRW9709" s="45"/>
      <c r="PRX9709" s="45"/>
      <c r="PRY9709" s="45"/>
      <c r="PRZ9709" s="45"/>
      <c r="PSA9709" s="45"/>
      <c r="PSB9709" s="45"/>
      <c r="PSC9709" s="45"/>
      <c r="PSD9709" s="45"/>
      <c r="PSE9709" s="45"/>
      <c r="PSF9709" s="45"/>
      <c r="PSG9709" s="45"/>
      <c r="PSH9709" s="45"/>
      <c r="PSI9709" s="45"/>
      <c r="PSJ9709" s="45"/>
      <c r="PSK9709" s="45"/>
      <c r="PSL9709" s="45"/>
      <c r="PSM9709" s="45"/>
      <c r="PSN9709" s="45"/>
      <c r="PSO9709" s="45"/>
      <c r="PSP9709" s="45"/>
      <c r="PSQ9709" s="45"/>
      <c r="PSR9709" s="45"/>
      <c r="PSS9709" s="45"/>
      <c r="PST9709" s="45"/>
      <c r="PSU9709" s="45"/>
      <c r="PSV9709" s="45"/>
      <c r="PSW9709" s="45"/>
      <c r="PSX9709" s="45"/>
      <c r="PSY9709" s="45"/>
      <c r="PSZ9709" s="45"/>
      <c r="PTA9709" s="45"/>
      <c r="PTB9709" s="45"/>
      <c r="PTC9709" s="45"/>
      <c r="PTD9709" s="45"/>
      <c r="PTE9709" s="45"/>
      <c r="PTF9709" s="45"/>
      <c r="PTG9709" s="45"/>
      <c r="PTH9709" s="45"/>
      <c r="PTI9709" s="45"/>
      <c r="PTJ9709" s="45"/>
      <c r="PTK9709" s="45"/>
      <c r="PTL9709" s="45"/>
      <c r="PTM9709" s="45"/>
      <c r="PTN9709" s="45"/>
      <c r="PTO9709" s="45"/>
      <c r="PTP9709" s="45"/>
      <c r="PTQ9709" s="45"/>
      <c r="PTR9709" s="45"/>
      <c r="PTS9709" s="45"/>
      <c r="PTT9709" s="45"/>
      <c r="PTU9709" s="45"/>
      <c r="PTV9709" s="45"/>
      <c r="PTW9709" s="45"/>
      <c r="PTX9709" s="45"/>
      <c r="PTY9709" s="45"/>
      <c r="PTZ9709" s="45"/>
      <c r="PUA9709" s="45"/>
      <c r="PUB9709" s="45"/>
      <c r="PUC9709" s="45"/>
      <c r="PUD9709" s="45"/>
      <c r="PUE9709" s="45"/>
      <c r="PUF9709" s="45"/>
      <c r="PUG9709" s="45"/>
      <c r="PUH9709" s="45"/>
      <c r="PUI9709" s="45"/>
      <c r="PUJ9709" s="45"/>
      <c r="PUK9709" s="45"/>
      <c r="PUL9709" s="45"/>
      <c r="PUM9709" s="45"/>
      <c r="PUN9709" s="45"/>
      <c r="PUO9709" s="45"/>
      <c r="PUP9709" s="45"/>
      <c r="PUQ9709" s="45"/>
      <c r="PUR9709" s="45"/>
      <c r="PUS9709" s="45"/>
      <c r="PUT9709" s="45"/>
      <c r="PUU9709" s="45"/>
      <c r="PUV9709" s="45"/>
      <c r="PUW9709" s="45"/>
      <c r="PUX9709" s="45"/>
      <c r="PUY9709" s="45"/>
      <c r="PUZ9709" s="45"/>
      <c r="PVA9709" s="45"/>
      <c r="PVB9709" s="45"/>
      <c r="PVC9709" s="45"/>
      <c r="PVD9709" s="45"/>
      <c r="PVE9709" s="45"/>
      <c r="PVF9709" s="45"/>
      <c r="PVG9709" s="45"/>
      <c r="PVH9709" s="45"/>
      <c r="PVI9709" s="45"/>
      <c r="PVJ9709" s="45"/>
      <c r="PVK9709" s="45"/>
      <c r="PVL9709" s="45"/>
      <c r="PVM9709" s="45"/>
      <c r="PVN9709" s="45"/>
      <c r="PVO9709" s="45"/>
      <c r="PVP9709" s="45"/>
      <c r="PVQ9709" s="45"/>
      <c r="PVR9709" s="45"/>
      <c r="PVS9709" s="45"/>
      <c r="PVT9709" s="45"/>
      <c r="PVU9709" s="45"/>
      <c r="PVV9709" s="45"/>
      <c r="PVW9709" s="45"/>
      <c r="PVX9709" s="45"/>
      <c r="PVY9709" s="45"/>
      <c r="PVZ9709" s="45"/>
      <c r="PWA9709" s="45"/>
      <c r="PWB9709" s="45"/>
      <c r="PWC9709" s="45"/>
      <c r="PWD9709" s="45"/>
      <c r="PWE9709" s="45"/>
      <c r="PWF9709" s="45"/>
      <c r="PWG9709" s="45"/>
      <c r="PWH9709" s="45"/>
      <c r="PWI9709" s="45"/>
      <c r="PWJ9709" s="45"/>
      <c r="PWK9709" s="45"/>
      <c r="PWL9709" s="45"/>
      <c r="PWM9709" s="45"/>
      <c r="PWN9709" s="45"/>
      <c r="PWO9709" s="45"/>
      <c r="PWP9709" s="45"/>
      <c r="PWQ9709" s="45"/>
      <c r="PWR9709" s="45"/>
      <c r="PWS9709" s="45"/>
      <c r="PWT9709" s="45"/>
      <c r="PWU9709" s="45"/>
      <c r="PWV9709" s="45"/>
      <c r="PWW9709" s="45"/>
      <c r="PWX9709" s="45"/>
      <c r="PWY9709" s="45"/>
      <c r="PWZ9709" s="45"/>
      <c r="PXA9709" s="45"/>
      <c r="PXB9709" s="45"/>
      <c r="PXC9709" s="45"/>
      <c r="PXD9709" s="45"/>
      <c r="PXE9709" s="45"/>
      <c r="PXF9709" s="45"/>
      <c r="PXG9709" s="45"/>
      <c r="PXH9709" s="45"/>
      <c r="PXI9709" s="45"/>
      <c r="PXJ9709" s="45"/>
      <c r="PXK9709" s="45"/>
      <c r="PXL9709" s="45"/>
      <c r="PXM9709" s="45"/>
      <c r="PXN9709" s="45"/>
      <c r="PXO9709" s="45"/>
      <c r="PXP9709" s="45"/>
      <c r="PXQ9709" s="45"/>
      <c r="PXR9709" s="45"/>
      <c r="PXS9709" s="45"/>
      <c r="PXT9709" s="45"/>
      <c r="PXU9709" s="45"/>
      <c r="PXV9709" s="45"/>
      <c r="PXW9709" s="45"/>
      <c r="PXX9709" s="45"/>
      <c r="PXY9709" s="45"/>
      <c r="PXZ9709" s="45"/>
      <c r="PYA9709" s="45"/>
      <c r="PYB9709" s="45"/>
      <c r="PYC9709" s="45"/>
      <c r="PYD9709" s="45"/>
      <c r="PYE9709" s="45"/>
      <c r="PYF9709" s="45"/>
      <c r="PYG9709" s="45"/>
      <c r="PYH9709" s="45"/>
      <c r="PYI9709" s="45"/>
      <c r="PYJ9709" s="45"/>
      <c r="PYK9709" s="45"/>
      <c r="PYL9709" s="45"/>
      <c r="PYM9709" s="45"/>
      <c r="PYN9709" s="45"/>
      <c r="PYO9709" s="45"/>
      <c r="PYP9709" s="45"/>
      <c r="PYQ9709" s="45"/>
      <c r="PYR9709" s="45"/>
      <c r="PYS9709" s="45"/>
      <c r="PYT9709" s="45"/>
      <c r="PYU9709" s="45"/>
      <c r="PYV9709" s="45"/>
      <c r="PYW9709" s="45"/>
      <c r="PYX9709" s="45"/>
      <c r="PYY9709" s="45"/>
      <c r="PYZ9709" s="45"/>
      <c r="PZA9709" s="45"/>
      <c r="PZB9709" s="45"/>
      <c r="PZC9709" s="45"/>
      <c r="PZD9709" s="45"/>
      <c r="PZE9709" s="45"/>
      <c r="PZF9709" s="45"/>
      <c r="PZG9709" s="45"/>
      <c r="PZH9709" s="45"/>
      <c r="PZI9709" s="45"/>
      <c r="PZJ9709" s="45"/>
      <c r="PZK9709" s="45"/>
      <c r="PZL9709" s="45"/>
      <c r="PZM9709" s="45"/>
      <c r="PZN9709" s="45"/>
      <c r="PZO9709" s="45"/>
      <c r="PZP9709" s="45"/>
      <c r="PZQ9709" s="45"/>
      <c r="PZR9709" s="45"/>
      <c r="PZS9709" s="45"/>
      <c r="PZT9709" s="45"/>
      <c r="PZU9709" s="45"/>
      <c r="PZV9709" s="45"/>
      <c r="PZW9709" s="45"/>
      <c r="PZX9709" s="45"/>
      <c r="PZY9709" s="45"/>
      <c r="PZZ9709" s="45"/>
      <c r="QAA9709" s="45"/>
      <c r="QAB9709" s="45"/>
      <c r="QAC9709" s="45"/>
      <c r="QAD9709" s="45"/>
      <c r="QAE9709" s="45"/>
      <c r="QAF9709" s="45"/>
      <c r="QAG9709" s="45"/>
      <c r="QAH9709" s="45"/>
      <c r="QAI9709" s="45"/>
      <c r="QAJ9709" s="45"/>
      <c r="QAK9709" s="45"/>
      <c r="QAL9709" s="45"/>
      <c r="QAM9709" s="45"/>
      <c r="QAN9709" s="45"/>
      <c r="QAO9709" s="45"/>
      <c r="QAP9709" s="45"/>
      <c r="QAQ9709" s="45"/>
      <c r="QAR9709" s="45"/>
      <c r="QAS9709" s="45"/>
      <c r="QAT9709" s="45"/>
      <c r="QAU9709" s="45"/>
      <c r="QAV9709" s="45"/>
      <c r="QAW9709" s="45"/>
      <c r="QAX9709" s="45"/>
      <c r="QAY9709" s="45"/>
      <c r="QAZ9709" s="45"/>
      <c r="QBA9709" s="45"/>
      <c r="QBB9709" s="45"/>
      <c r="QBC9709" s="45"/>
      <c r="QBD9709" s="45"/>
      <c r="QBE9709" s="45"/>
      <c r="QBF9709" s="45"/>
      <c r="QBG9709" s="45"/>
      <c r="QBH9709" s="45"/>
      <c r="QBI9709" s="45"/>
      <c r="QBJ9709" s="45"/>
      <c r="QBK9709" s="45"/>
      <c r="QBL9709" s="45"/>
      <c r="QBM9709" s="45"/>
      <c r="QBN9709" s="45"/>
      <c r="QBO9709" s="45"/>
      <c r="QBP9709" s="45"/>
      <c r="QBQ9709" s="45"/>
      <c r="QBR9709" s="45"/>
      <c r="QBS9709" s="45"/>
      <c r="QBT9709" s="45"/>
      <c r="QBU9709" s="45"/>
      <c r="QBV9709" s="45"/>
      <c r="QBW9709" s="45"/>
      <c r="QBX9709" s="45"/>
      <c r="QBY9709" s="45"/>
      <c r="QBZ9709" s="45"/>
      <c r="QCA9709" s="45"/>
      <c r="QCB9709" s="45"/>
      <c r="QCC9709" s="45"/>
      <c r="QCD9709" s="45"/>
      <c r="QCE9709" s="45"/>
      <c r="QCF9709" s="45"/>
      <c r="QCG9709" s="45"/>
      <c r="QCH9709" s="45"/>
      <c r="QCI9709" s="45"/>
      <c r="QCJ9709" s="45"/>
      <c r="QCK9709" s="45"/>
      <c r="QCL9709" s="45"/>
      <c r="QCM9709" s="45"/>
      <c r="QCN9709" s="45"/>
      <c r="QCO9709" s="45"/>
      <c r="QCP9709" s="45"/>
      <c r="QCQ9709" s="45"/>
      <c r="QCR9709" s="45"/>
      <c r="QCS9709" s="45"/>
      <c r="QCT9709" s="45"/>
      <c r="QCU9709" s="45"/>
      <c r="QCV9709" s="45"/>
      <c r="QCW9709" s="45"/>
      <c r="QCX9709" s="45"/>
      <c r="QCY9709" s="45"/>
      <c r="QCZ9709" s="45"/>
      <c r="QDA9709" s="45"/>
      <c r="QDB9709" s="45"/>
      <c r="QDC9709" s="45"/>
      <c r="QDD9709" s="45"/>
      <c r="QDE9709" s="45"/>
      <c r="QDF9709" s="45"/>
      <c r="QDG9709" s="45"/>
      <c r="QDH9709" s="45"/>
      <c r="QDI9709" s="45"/>
      <c r="QDJ9709" s="45"/>
      <c r="QDK9709" s="45"/>
      <c r="QDL9709" s="45"/>
      <c r="QDM9709" s="45"/>
      <c r="QDN9709" s="45"/>
      <c r="QDO9709" s="45"/>
      <c r="QDP9709" s="45"/>
      <c r="QDQ9709" s="45"/>
      <c r="QDR9709" s="45"/>
      <c r="QDS9709" s="45"/>
      <c r="QDT9709" s="45"/>
      <c r="QDU9709" s="45"/>
      <c r="QDV9709" s="45"/>
      <c r="QDW9709" s="45"/>
      <c r="QDX9709" s="45"/>
      <c r="QDY9709" s="45"/>
      <c r="QDZ9709" s="45"/>
      <c r="QEA9709" s="45"/>
      <c r="QEB9709" s="45"/>
      <c r="QEC9709" s="45"/>
      <c r="QED9709" s="45"/>
      <c r="QEE9709" s="45"/>
      <c r="QEF9709" s="45"/>
      <c r="QEG9709" s="45"/>
      <c r="QEH9709" s="45"/>
      <c r="QEI9709" s="45"/>
      <c r="QEJ9709" s="45"/>
      <c r="QEK9709" s="45"/>
      <c r="QEL9709" s="45"/>
      <c r="QEM9709" s="45"/>
      <c r="QEN9709" s="45"/>
      <c r="QEO9709" s="45"/>
      <c r="QEP9709" s="45"/>
      <c r="QEQ9709" s="45"/>
      <c r="QER9709" s="45"/>
      <c r="QES9709" s="45"/>
      <c r="QET9709" s="45"/>
      <c r="QEU9709" s="45"/>
      <c r="QEV9709" s="45"/>
      <c r="QEW9709" s="45"/>
      <c r="QEX9709" s="45"/>
      <c r="QEY9709" s="45"/>
      <c r="QEZ9709" s="45"/>
      <c r="QFA9709" s="45"/>
      <c r="QFB9709" s="45"/>
      <c r="QFC9709" s="45"/>
      <c r="QFD9709" s="45"/>
      <c r="QFE9709" s="45"/>
      <c r="QFF9709" s="45"/>
      <c r="QFG9709" s="45"/>
      <c r="QFH9709" s="45"/>
      <c r="QFI9709" s="45"/>
      <c r="QFJ9709" s="45"/>
      <c r="QFK9709" s="45"/>
      <c r="QFL9709" s="45"/>
      <c r="QFM9709" s="45"/>
      <c r="QFN9709" s="45"/>
      <c r="QFO9709" s="45"/>
      <c r="QFP9709" s="45"/>
      <c r="QFQ9709" s="45"/>
      <c r="QFR9709" s="45"/>
      <c r="QFS9709" s="45"/>
      <c r="QFT9709" s="45"/>
      <c r="QFU9709" s="45"/>
      <c r="QFV9709" s="45"/>
      <c r="QFW9709" s="45"/>
      <c r="QFX9709" s="45"/>
      <c r="QFY9709" s="45"/>
      <c r="QFZ9709" s="45"/>
      <c r="QGA9709" s="45"/>
      <c r="QGB9709" s="45"/>
      <c r="QGC9709" s="45"/>
      <c r="QGD9709" s="45"/>
      <c r="QGE9709" s="45"/>
      <c r="QGF9709" s="45"/>
      <c r="QGG9709" s="45"/>
      <c r="QGH9709" s="45"/>
      <c r="QGI9709" s="45"/>
      <c r="QGJ9709" s="45"/>
      <c r="QGK9709" s="45"/>
      <c r="QGL9709" s="45"/>
      <c r="QGM9709" s="45"/>
      <c r="QGN9709" s="45"/>
      <c r="QGO9709" s="45"/>
      <c r="QGP9709" s="45"/>
      <c r="QGQ9709" s="45"/>
      <c r="QGR9709" s="45"/>
      <c r="QGS9709" s="45"/>
      <c r="QGT9709" s="45"/>
      <c r="QGU9709" s="45"/>
      <c r="QGV9709" s="45"/>
      <c r="QGW9709" s="45"/>
      <c r="QGX9709" s="45"/>
      <c r="QGY9709" s="45"/>
      <c r="QGZ9709" s="45"/>
      <c r="QHA9709" s="45"/>
      <c r="QHB9709" s="45"/>
      <c r="QHC9709" s="45"/>
      <c r="QHD9709" s="45"/>
      <c r="QHE9709" s="45"/>
      <c r="QHF9709" s="45"/>
      <c r="QHG9709" s="45"/>
      <c r="QHH9709" s="45"/>
      <c r="QHI9709" s="45"/>
      <c r="QHJ9709" s="45"/>
      <c r="QHK9709" s="45"/>
      <c r="QHL9709" s="45"/>
      <c r="QHM9709" s="45"/>
      <c r="QHN9709" s="45"/>
      <c r="QHO9709" s="45"/>
      <c r="QHP9709" s="45"/>
      <c r="QHQ9709" s="45"/>
      <c r="QHR9709" s="45"/>
      <c r="QHS9709" s="45"/>
      <c r="QHT9709" s="45"/>
      <c r="QHU9709" s="45"/>
      <c r="QHV9709" s="45"/>
      <c r="QHW9709" s="45"/>
      <c r="QHX9709" s="45"/>
      <c r="QHY9709" s="45"/>
      <c r="QHZ9709" s="45"/>
      <c r="QIA9709" s="45"/>
      <c r="QIB9709" s="45"/>
      <c r="QIC9709" s="45"/>
      <c r="QID9709" s="45"/>
      <c r="QIE9709" s="45"/>
      <c r="QIF9709" s="45"/>
      <c r="QIG9709" s="45"/>
      <c r="QIH9709" s="45"/>
      <c r="QII9709" s="45"/>
      <c r="QIJ9709" s="45"/>
      <c r="QIK9709" s="45"/>
      <c r="QIL9709" s="45"/>
      <c r="QIM9709" s="45"/>
      <c r="QIN9709" s="45"/>
      <c r="QIO9709" s="45"/>
      <c r="QIP9709" s="45"/>
      <c r="QIQ9709" s="45"/>
      <c r="QIR9709" s="45"/>
      <c r="QIS9709" s="45"/>
      <c r="QIT9709" s="45"/>
      <c r="QIU9709" s="45"/>
      <c r="QIV9709" s="45"/>
      <c r="QIW9709" s="45"/>
      <c r="QIX9709" s="45"/>
      <c r="QIY9709" s="45"/>
      <c r="QIZ9709" s="45"/>
      <c r="QJA9709" s="45"/>
      <c r="QJB9709" s="45"/>
      <c r="QJC9709" s="45"/>
      <c r="QJD9709" s="45"/>
      <c r="QJE9709" s="45"/>
      <c r="QJF9709" s="45"/>
      <c r="QJG9709" s="45"/>
      <c r="QJH9709" s="45"/>
      <c r="QJI9709" s="45"/>
      <c r="QJJ9709" s="45"/>
      <c r="QJK9709" s="45"/>
      <c r="QJL9709" s="45"/>
      <c r="QJM9709" s="45"/>
      <c r="QJN9709" s="45"/>
      <c r="QJO9709" s="45"/>
      <c r="QJP9709" s="45"/>
      <c r="QJQ9709" s="45"/>
      <c r="QJR9709" s="45"/>
      <c r="QJS9709" s="45"/>
      <c r="QJT9709" s="45"/>
      <c r="QJU9709" s="45"/>
      <c r="QJV9709" s="45"/>
      <c r="QJW9709" s="45"/>
      <c r="QJX9709" s="45"/>
      <c r="QJY9709" s="45"/>
      <c r="QJZ9709" s="45"/>
      <c r="QKA9709" s="45"/>
      <c r="QKB9709" s="45"/>
      <c r="QKC9709" s="45"/>
      <c r="QKD9709" s="45"/>
      <c r="QKE9709" s="45"/>
      <c r="QKF9709" s="45"/>
      <c r="QKG9709" s="45"/>
      <c r="QKH9709" s="45"/>
      <c r="QKI9709" s="45"/>
      <c r="QKJ9709" s="45"/>
      <c r="QKK9709" s="45"/>
      <c r="QKL9709" s="45"/>
      <c r="QKM9709" s="45"/>
      <c r="QKN9709" s="45"/>
      <c r="QKO9709" s="45"/>
      <c r="QKP9709" s="45"/>
      <c r="QKQ9709" s="45"/>
      <c r="QKR9709" s="45"/>
      <c r="QKS9709" s="45"/>
      <c r="QKT9709" s="45"/>
      <c r="QKU9709" s="45"/>
      <c r="QKV9709" s="45"/>
      <c r="QKW9709" s="45"/>
      <c r="QKX9709" s="45"/>
      <c r="QKY9709" s="45"/>
      <c r="QKZ9709" s="45"/>
      <c r="QLA9709" s="45"/>
      <c r="QLB9709" s="45"/>
      <c r="QLC9709" s="45"/>
      <c r="QLD9709" s="45"/>
      <c r="QLE9709" s="45"/>
      <c r="QLF9709" s="45"/>
      <c r="QLG9709" s="45"/>
      <c r="QLH9709" s="45"/>
      <c r="QLI9709" s="45"/>
      <c r="QLJ9709" s="45"/>
      <c r="QLK9709" s="45"/>
      <c r="QLL9709" s="45"/>
      <c r="QLM9709" s="45"/>
      <c r="QLN9709" s="45"/>
      <c r="QLO9709" s="45"/>
      <c r="QLP9709" s="45"/>
      <c r="QLQ9709" s="45"/>
      <c r="QLR9709" s="45"/>
      <c r="QLS9709" s="45"/>
      <c r="QLT9709" s="45"/>
      <c r="QLU9709" s="45"/>
      <c r="QLV9709" s="45"/>
      <c r="QLW9709" s="45"/>
      <c r="QLX9709" s="45"/>
      <c r="QLY9709" s="45"/>
      <c r="QLZ9709" s="45"/>
      <c r="QMA9709" s="45"/>
      <c r="QMB9709" s="45"/>
      <c r="QMC9709" s="45"/>
      <c r="QMD9709" s="45"/>
      <c r="QME9709" s="45"/>
      <c r="QMF9709" s="45"/>
      <c r="QMG9709" s="45"/>
      <c r="QMH9709" s="45"/>
      <c r="QMI9709" s="45"/>
      <c r="QMJ9709" s="45"/>
      <c r="QMK9709" s="45"/>
      <c r="QML9709" s="45"/>
      <c r="QMM9709" s="45"/>
      <c r="QMN9709" s="45"/>
      <c r="QMO9709" s="45"/>
      <c r="QMP9709" s="45"/>
      <c r="QMQ9709" s="45"/>
      <c r="QMR9709" s="45"/>
      <c r="QMS9709" s="45"/>
      <c r="QMT9709" s="45"/>
      <c r="QMU9709" s="45"/>
      <c r="QMV9709" s="45"/>
      <c r="QMW9709" s="45"/>
      <c r="QMX9709" s="45"/>
      <c r="QMY9709" s="45"/>
      <c r="QMZ9709" s="45"/>
      <c r="QNA9709" s="45"/>
      <c r="QNB9709" s="45"/>
      <c r="QNC9709" s="45"/>
      <c r="QND9709" s="45"/>
      <c r="QNE9709" s="45"/>
      <c r="QNF9709" s="45"/>
      <c r="QNG9709" s="45"/>
      <c r="QNH9709" s="45"/>
      <c r="QNI9709" s="45"/>
      <c r="QNJ9709" s="45"/>
      <c r="QNK9709" s="45"/>
      <c r="QNL9709" s="45"/>
      <c r="QNM9709" s="45"/>
      <c r="QNN9709" s="45"/>
      <c r="QNO9709" s="45"/>
      <c r="QNP9709" s="45"/>
      <c r="QNQ9709" s="45"/>
      <c r="QNR9709" s="45"/>
      <c r="QNS9709" s="45"/>
      <c r="QNT9709" s="45"/>
      <c r="QNU9709" s="45"/>
      <c r="QNV9709" s="45"/>
      <c r="QNW9709" s="45"/>
      <c r="QNX9709" s="45"/>
      <c r="QNY9709" s="45"/>
      <c r="QNZ9709" s="45"/>
      <c r="QOA9709" s="45"/>
      <c r="QOB9709" s="45"/>
      <c r="QOC9709" s="45"/>
      <c r="QOD9709" s="45"/>
      <c r="QOE9709" s="45"/>
      <c r="QOF9709" s="45"/>
      <c r="QOG9709" s="45"/>
      <c r="QOH9709" s="45"/>
      <c r="QOI9709" s="45"/>
      <c r="QOJ9709" s="45"/>
      <c r="QOK9709" s="45"/>
      <c r="QOL9709" s="45"/>
      <c r="QOM9709" s="45"/>
      <c r="QON9709" s="45"/>
      <c r="QOO9709" s="45"/>
      <c r="QOP9709" s="45"/>
      <c r="QOQ9709" s="45"/>
      <c r="QOR9709" s="45"/>
      <c r="QOS9709" s="45"/>
      <c r="QOT9709" s="45"/>
      <c r="QOU9709" s="45"/>
      <c r="QOV9709" s="45"/>
      <c r="QOW9709" s="45"/>
      <c r="QOX9709" s="45"/>
      <c r="QOY9709" s="45"/>
      <c r="QOZ9709" s="45"/>
      <c r="QPA9709" s="45"/>
      <c r="QPB9709" s="45"/>
      <c r="QPC9709" s="45"/>
      <c r="QPD9709" s="45"/>
      <c r="QPE9709" s="45"/>
      <c r="QPF9709" s="45"/>
      <c r="QPG9709" s="45"/>
      <c r="QPH9709" s="45"/>
      <c r="QPI9709" s="45"/>
      <c r="QPJ9709" s="45"/>
      <c r="QPK9709" s="45"/>
      <c r="QPL9709" s="45"/>
      <c r="QPM9709" s="45"/>
      <c r="QPN9709" s="45"/>
      <c r="QPO9709" s="45"/>
      <c r="QPP9709" s="45"/>
      <c r="QPQ9709" s="45"/>
      <c r="QPR9709" s="45"/>
      <c r="QPS9709" s="45"/>
      <c r="QPT9709" s="45"/>
      <c r="QPU9709" s="45"/>
      <c r="QPV9709" s="45"/>
      <c r="QPW9709" s="45"/>
      <c r="QPX9709" s="45"/>
      <c r="QPY9709" s="45"/>
      <c r="QPZ9709" s="45"/>
      <c r="QQA9709" s="45"/>
      <c r="QQB9709" s="45"/>
      <c r="QQC9709" s="45"/>
      <c r="QQD9709" s="45"/>
      <c r="QQE9709" s="45"/>
      <c r="QQF9709" s="45"/>
      <c r="QQG9709" s="45"/>
      <c r="QQH9709" s="45"/>
      <c r="QQI9709" s="45"/>
      <c r="QQJ9709" s="45"/>
      <c r="QQK9709" s="45"/>
      <c r="QQL9709" s="45"/>
      <c r="QQM9709" s="45"/>
      <c r="QQN9709" s="45"/>
      <c r="QQO9709" s="45"/>
      <c r="QQP9709" s="45"/>
      <c r="QQQ9709" s="45"/>
      <c r="QQR9709" s="45"/>
      <c r="QQS9709" s="45"/>
      <c r="QQT9709" s="45"/>
      <c r="QQU9709" s="45"/>
      <c r="QQV9709" s="45"/>
      <c r="QQW9709" s="45"/>
      <c r="QQX9709" s="45"/>
      <c r="QQY9709" s="45"/>
      <c r="QQZ9709" s="45"/>
      <c r="QRA9709" s="45"/>
      <c r="QRB9709" s="45"/>
      <c r="QRC9709" s="45"/>
      <c r="QRD9709" s="45"/>
      <c r="QRE9709" s="45"/>
      <c r="QRF9709" s="45"/>
      <c r="QRG9709" s="45"/>
      <c r="QRH9709" s="45"/>
      <c r="QRI9709" s="45"/>
      <c r="QRJ9709" s="45"/>
      <c r="QRK9709" s="45"/>
      <c r="QRL9709" s="45"/>
      <c r="QRM9709" s="45"/>
      <c r="QRN9709" s="45"/>
      <c r="QRO9709" s="45"/>
      <c r="QRP9709" s="45"/>
      <c r="QRQ9709" s="45"/>
      <c r="QRR9709" s="45"/>
      <c r="QRS9709" s="45"/>
      <c r="QRT9709" s="45"/>
      <c r="QRU9709" s="45"/>
      <c r="QRV9709" s="45"/>
      <c r="QRW9709" s="45"/>
      <c r="QRX9709" s="45"/>
      <c r="QRY9709" s="45"/>
      <c r="QRZ9709" s="45"/>
      <c r="QSA9709" s="45"/>
      <c r="QSB9709" s="45"/>
      <c r="QSC9709" s="45"/>
      <c r="QSD9709" s="45"/>
      <c r="QSE9709" s="45"/>
      <c r="QSF9709" s="45"/>
      <c r="QSG9709" s="45"/>
      <c r="QSH9709" s="45"/>
      <c r="QSI9709" s="45"/>
      <c r="QSJ9709" s="45"/>
      <c r="QSK9709" s="45"/>
      <c r="QSL9709" s="45"/>
      <c r="QSM9709" s="45"/>
      <c r="QSN9709" s="45"/>
      <c r="QSO9709" s="45"/>
      <c r="QSP9709" s="45"/>
      <c r="QSQ9709" s="45"/>
      <c r="QSR9709" s="45"/>
      <c r="QSS9709" s="45"/>
      <c r="QST9709" s="45"/>
      <c r="QSU9709" s="45"/>
      <c r="QSV9709" s="45"/>
      <c r="QSW9709" s="45"/>
      <c r="QSX9709" s="45"/>
      <c r="QSY9709" s="45"/>
      <c r="QSZ9709" s="45"/>
      <c r="QTA9709" s="45"/>
      <c r="QTB9709" s="45"/>
      <c r="QTC9709" s="45"/>
      <c r="QTD9709" s="45"/>
      <c r="QTE9709" s="45"/>
      <c r="QTF9709" s="45"/>
      <c r="QTG9709" s="45"/>
      <c r="QTH9709" s="45"/>
      <c r="QTI9709" s="45"/>
      <c r="QTJ9709" s="45"/>
      <c r="QTK9709" s="45"/>
      <c r="QTL9709" s="45"/>
      <c r="QTM9709" s="45"/>
      <c r="QTN9709" s="45"/>
      <c r="QTO9709" s="45"/>
      <c r="QTP9709" s="45"/>
      <c r="QTQ9709" s="45"/>
      <c r="QTR9709" s="45"/>
      <c r="QTS9709" s="45"/>
      <c r="QTT9709" s="45"/>
      <c r="QTU9709" s="45"/>
      <c r="QTV9709" s="45"/>
      <c r="QTW9709" s="45"/>
      <c r="QTX9709" s="45"/>
      <c r="QTY9709" s="45"/>
      <c r="QTZ9709" s="45"/>
      <c r="QUA9709" s="45"/>
      <c r="QUB9709" s="45"/>
      <c r="QUC9709" s="45"/>
      <c r="QUD9709" s="45"/>
      <c r="QUE9709" s="45"/>
      <c r="QUF9709" s="45"/>
      <c r="QUG9709" s="45"/>
      <c r="QUH9709" s="45"/>
      <c r="QUI9709" s="45"/>
      <c r="QUJ9709" s="45"/>
      <c r="QUK9709" s="45"/>
      <c r="QUL9709" s="45"/>
      <c r="QUM9709" s="45"/>
      <c r="QUN9709" s="45"/>
      <c r="QUO9709" s="45"/>
      <c r="QUP9709" s="45"/>
      <c r="QUQ9709" s="45"/>
      <c r="QUR9709" s="45"/>
      <c r="QUS9709" s="45"/>
      <c r="QUT9709" s="45"/>
      <c r="QUU9709" s="45"/>
      <c r="QUV9709" s="45"/>
      <c r="QUW9709" s="45"/>
      <c r="QUX9709" s="45"/>
      <c r="QUY9709" s="45"/>
      <c r="QUZ9709" s="45"/>
      <c r="QVA9709" s="45"/>
      <c r="QVB9709" s="45"/>
      <c r="QVC9709" s="45"/>
      <c r="QVD9709" s="45"/>
      <c r="QVE9709" s="45"/>
      <c r="QVF9709" s="45"/>
      <c r="QVG9709" s="45"/>
      <c r="QVH9709" s="45"/>
      <c r="QVI9709" s="45"/>
      <c r="QVJ9709" s="45"/>
      <c r="QVK9709" s="45"/>
      <c r="QVL9709" s="45"/>
      <c r="QVM9709" s="45"/>
      <c r="QVN9709" s="45"/>
      <c r="QVO9709" s="45"/>
      <c r="QVP9709" s="45"/>
      <c r="QVQ9709" s="45"/>
      <c r="QVR9709" s="45"/>
      <c r="QVS9709" s="45"/>
      <c r="QVT9709" s="45"/>
      <c r="QVU9709" s="45"/>
      <c r="QVV9709" s="45"/>
      <c r="QVW9709" s="45"/>
      <c r="QVX9709" s="45"/>
      <c r="QVY9709" s="45"/>
      <c r="QVZ9709" s="45"/>
      <c r="QWA9709" s="45"/>
      <c r="QWB9709" s="45"/>
      <c r="QWC9709" s="45"/>
      <c r="QWD9709" s="45"/>
      <c r="QWE9709" s="45"/>
      <c r="QWF9709" s="45"/>
      <c r="QWG9709" s="45"/>
      <c r="QWH9709" s="45"/>
      <c r="QWI9709" s="45"/>
      <c r="QWJ9709" s="45"/>
      <c r="QWK9709" s="45"/>
      <c r="QWL9709" s="45"/>
      <c r="QWM9709" s="45"/>
      <c r="QWN9709" s="45"/>
      <c r="QWO9709" s="45"/>
      <c r="QWP9709" s="45"/>
      <c r="QWQ9709" s="45"/>
      <c r="QWR9709" s="45"/>
      <c r="QWS9709" s="45"/>
      <c r="QWT9709" s="45"/>
      <c r="QWU9709" s="45"/>
      <c r="QWV9709" s="45"/>
      <c r="QWW9709" s="45"/>
      <c r="QWX9709" s="45"/>
      <c r="QWY9709" s="45"/>
      <c r="QWZ9709" s="45"/>
      <c r="QXA9709" s="45"/>
      <c r="QXB9709" s="45"/>
      <c r="QXC9709" s="45"/>
      <c r="QXD9709" s="45"/>
      <c r="QXE9709" s="45"/>
      <c r="QXF9709" s="45"/>
      <c r="QXG9709" s="45"/>
      <c r="QXH9709" s="45"/>
      <c r="QXI9709" s="45"/>
      <c r="QXJ9709" s="45"/>
      <c r="QXK9709" s="45"/>
      <c r="QXL9709" s="45"/>
      <c r="QXM9709" s="45"/>
      <c r="QXN9709" s="45"/>
      <c r="QXO9709" s="45"/>
      <c r="QXP9709" s="45"/>
      <c r="QXQ9709" s="45"/>
      <c r="QXR9709" s="45"/>
      <c r="QXS9709" s="45"/>
      <c r="QXT9709" s="45"/>
      <c r="QXU9709" s="45"/>
      <c r="QXV9709" s="45"/>
      <c r="QXW9709" s="45"/>
      <c r="QXX9709" s="45"/>
      <c r="QXY9709" s="45"/>
      <c r="QXZ9709" s="45"/>
      <c r="QYA9709" s="45"/>
      <c r="QYB9709" s="45"/>
      <c r="QYC9709" s="45"/>
      <c r="QYD9709" s="45"/>
      <c r="QYE9709" s="45"/>
      <c r="QYF9709" s="45"/>
      <c r="QYG9709" s="45"/>
      <c r="QYH9709" s="45"/>
      <c r="QYI9709" s="45"/>
      <c r="QYJ9709" s="45"/>
      <c r="QYK9709" s="45"/>
      <c r="QYL9709" s="45"/>
      <c r="QYM9709" s="45"/>
      <c r="QYN9709" s="45"/>
      <c r="QYO9709" s="45"/>
      <c r="QYP9709" s="45"/>
      <c r="QYQ9709" s="45"/>
      <c r="QYR9709" s="45"/>
      <c r="QYS9709" s="45"/>
      <c r="QYT9709" s="45"/>
      <c r="QYU9709" s="45"/>
      <c r="QYV9709" s="45"/>
      <c r="QYW9709" s="45"/>
      <c r="QYX9709" s="45"/>
      <c r="QYY9709" s="45"/>
      <c r="QYZ9709" s="45"/>
      <c r="QZA9709" s="45"/>
      <c r="QZB9709" s="45"/>
      <c r="QZC9709" s="45"/>
      <c r="QZD9709" s="45"/>
      <c r="QZE9709" s="45"/>
      <c r="QZF9709" s="45"/>
      <c r="QZG9709" s="45"/>
      <c r="QZH9709" s="45"/>
      <c r="QZI9709" s="45"/>
      <c r="QZJ9709" s="45"/>
      <c r="QZK9709" s="45"/>
      <c r="QZL9709" s="45"/>
      <c r="QZM9709" s="45"/>
      <c r="QZN9709" s="45"/>
      <c r="QZO9709" s="45"/>
      <c r="QZP9709" s="45"/>
      <c r="QZQ9709" s="45"/>
      <c r="QZR9709" s="45"/>
      <c r="QZS9709" s="45"/>
      <c r="QZT9709" s="45"/>
      <c r="QZU9709" s="45"/>
      <c r="QZV9709" s="45"/>
      <c r="QZW9709" s="45"/>
      <c r="QZX9709" s="45"/>
      <c r="QZY9709" s="45"/>
      <c r="QZZ9709" s="45"/>
      <c r="RAA9709" s="45"/>
      <c r="RAB9709" s="45"/>
      <c r="RAC9709" s="45"/>
      <c r="RAD9709" s="45"/>
      <c r="RAE9709" s="45"/>
      <c r="RAF9709" s="45"/>
      <c r="RAG9709" s="45"/>
      <c r="RAH9709" s="45"/>
      <c r="RAI9709" s="45"/>
      <c r="RAJ9709" s="45"/>
      <c r="RAK9709" s="45"/>
      <c r="RAL9709" s="45"/>
      <c r="RAM9709" s="45"/>
      <c r="RAN9709" s="45"/>
      <c r="RAO9709" s="45"/>
      <c r="RAP9709" s="45"/>
      <c r="RAQ9709" s="45"/>
      <c r="RAR9709" s="45"/>
      <c r="RAS9709" s="45"/>
      <c r="RAT9709" s="45"/>
      <c r="RAU9709" s="45"/>
      <c r="RAV9709" s="45"/>
      <c r="RAW9709" s="45"/>
      <c r="RAX9709" s="45"/>
      <c r="RAY9709" s="45"/>
      <c r="RAZ9709" s="45"/>
      <c r="RBA9709" s="45"/>
      <c r="RBB9709" s="45"/>
      <c r="RBC9709" s="45"/>
      <c r="RBD9709" s="45"/>
      <c r="RBE9709" s="45"/>
      <c r="RBF9709" s="45"/>
      <c r="RBG9709" s="45"/>
      <c r="RBH9709" s="45"/>
      <c r="RBI9709" s="45"/>
      <c r="RBJ9709" s="45"/>
      <c r="RBK9709" s="45"/>
      <c r="RBL9709" s="45"/>
      <c r="RBM9709" s="45"/>
      <c r="RBN9709" s="45"/>
      <c r="RBO9709" s="45"/>
      <c r="RBP9709" s="45"/>
      <c r="RBQ9709" s="45"/>
      <c r="RBR9709" s="45"/>
      <c r="RBS9709" s="45"/>
      <c r="RBT9709" s="45"/>
      <c r="RBU9709" s="45"/>
      <c r="RBV9709" s="45"/>
      <c r="RBW9709" s="45"/>
      <c r="RBX9709" s="45"/>
      <c r="RBY9709" s="45"/>
      <c r="RBZ9709" s="45"/>
      <c r="RCA9709" s="45"/>
      <c r="RCB9709" s="45"/>
      <c r="RCC9709" s="45"/>
      <c r="RCD9709" s="45"/>
      <c r="RCE9709" s="45"/>
      <c r="RCF9709" s="45"/>
      <c r="RCG9709" s="45"/>
      <c r="RCH9709" s="45"/>
      <c r="RCI9709" s="45"/>
      <c r="RCJ9709" s="45"/>
      <c r="RCK9709" s="45"/>
      <c r="RCL9709" s="45"/>
      <c r="RCM9709" s="45"/>
      <c r="RCN9709" s="45"/>
      <c r="RCO9709" s="45"/>
      <c r="RCP9709" s="45"/>
      <c r="RCQ9709" s="45"/>
      <c r="RCR9709" s="45"/>
      <c r="RCS9709" s="45"/>
      <c r="RCT9709" s="45"/>
      <c r="RCU9709" s="45"/>
      <c r="RCV9709" s="45"/>
      <c r="RCW9709" s="45"/>
      <c r="RCX9709" s="45"/>
      <c r="RCY9709" s="45"/>
      <c r="RCZ9709" s="45"/>
      <c r="RDA9709" s="45"/>
      <c r="RDB9709" s="45"/>
      <c r="RDC9709" s="45"/>
      <c r="RDD9709" s="45"/>
      <c r="RDE9709" s="45"/>
      <c r="RDF9709" s="45"/>
      <c r="RDG9709" s="45"/>
      <c r="RDH9709" s="45"/>
      <c r="RDI9709" s="45"/>
      <c r="RDJ9709" s="45"/>
      <c r="RDK9709" s="45"/>
      <c r="RDL9709" s="45"/>
      <c r="RDM9709" s="45"/>
      <c r="RDN9709" s="45"/>
      <c r="RDO9709" s="45"/>
      <c r="RDP9709" s="45"/>
      <c r="RDQ9709" s="45"/>
      <c r="RDR9709" s="45"/>
      <c r="RDS9709" s="45"/>
      <c r="RDT9709" s="45"/>
      <c r="RDU9709" s="45"/>
      <c r="RDV9709" s="45"/>
      <c r="RDW9709" s="45"/>
      <c r="RDX9709" s="45"/>
      <c r="RDY9709" s="45"/>
      <c r="RDZ9709" s="45"/>
      <c r="REA9709" s="45"/>
      <c r="REB9709" s="45"/>
      <c r="REC9709" s="45"/>
      <c r="RED9709" s="45"/>
      <c r="REE9709" s="45"/>
      <c r="REF9709" s="45"/>
      <c r="REG9709" s="45"/>
      <c r="REH9709" s="45"/>
      <c r="REI9709" s="45"/>
      <c r="REJ9709" s="45"/>
      <c r="REK9709" s="45"/>
      <c r="REL9709" s="45"/>
      <c r="REM9709" s="45"/>
      <c r="REN9709" s="45"/>
      <c r="REO9709" s="45"/>
      <c r="REP9709" s="45"/>
      <c r="REQ9709" s="45"/>
      <c r="RER9709" s="45"/>
      <c r="RES9709" s="45"/>
      <c r="RET9709" s="45"/>
      <c r="REU9709" s="45"/>
      <c r="REV9709" s="45"/>
      <c r="REW9709" s="45"/>
      <c r="REX9709" s="45"/>
      <c r="REY9709" s="45"/>
      <c r="REZ9709" s="45"/>
      <c r="RFA9709" s="45"/>
      <c r="RFB9709" s="45"/>
      <c r="RFC9709" s="45"/>
      <c r="RFD9709" s="45"/>
      <c r="RFE9709" s="45"/>
      <c r="RFF9709" s="45"/>
      <c r="RFG9709" s="45"/>
      <c r="RFH9709" s="45"/>
      <c r="RFI9709" s="45"/>
      <c r="RFJ9709" s="45"/>
      <c r="RFK9709" s="45"/>
      <c r="RFL9709" s="45"/>
      <c r="RFM9709" s="45"/>
      <c r="RFN9709" s="45"/>
      <c r="RFO9709" s="45"/>
      <c r="RFP9709" s="45"/>
      <c r="RFQ9709" s="45"/>
      <c r="RFR9709" s="45"/>
      <c r="RFS9709" s="45"/>
      <c r="RFT9709" s="45"/>
      <c r="RFU9709" s="45"/>
      <c r="RFV9709" s="45"/>
      <c r="RFW9709" s="45"/>
      <c r="RFX9709" s="45"/>
      <c r="RFY9709" s="45"/>
      <c r="RFZ9709" s="45"/>
      <c r="RGA9709" s="45"/>
      <c r="RGB9709" s="45"/>
      <c r="RGC9709" s="45"/>
      <c r="RGD9709" s="45"/>
      <c r="RGE9709" s="45"/>
      <c r="RGF9709" s="45"/>
      <c r="RGG9709" s="45"/>
      <c r="RGH9709" s="45"/>
      <c r="RGI9709" s="45"/>
      <c r="RGJ9709" s="45"/>
      <c r="RGK9709" s="45"/>
      <c r="RGL9709" s="45"/>
      <c r="RGM9709" s="45"/>
      <c r="RGN9709" s="45"/>
      <c r="RGO9709" s="45"/>
      <c r="RGP9709" s="45"/>
      <c r="RGQ9709" s="45"/>
      <c r="RGR9709" s="45"/>
      <c r="RGS9709" s="45"/>
      <c r="RGT9709" s="45"/>
      <c r="RGU9709" s="45"/>
      <c r="RGV9709" s="45"/>
      <c r="RGW9709" s="45"/>
      <c r="RGX9709" s="45"/>
      <c r="RGY9709" s="45"/>
      <c r="RGZ9709" s="45"/>
      <c r="RHA9709" s="45"/>
      <c r="RHB9709" s="45"/>
      <c r="RHC9709" s="45"/>
      <c r="RHD9709" s="45"/>
      <c r="RHE9709" s="45"/>
      <c r="RHF9709" s="45"/>
      <c r="RHG9709" s="45"/>
      <c r="RHH9709" s="45"/>
      <c r="RHI9709" s="45"/>
      <c r="RHJ9709" s="45"/>
      <c r="RHK9709" s="45"/>
      <c r="RHL9709" s="45"/>
      <c r="RHM9709" s="45"/>
      <c r="RHN9709" s="45"/>
      <c r="RHO9709" s="45"/>
      <c r="RHP9709" s="45"/>
      <c r="RHQ9709" s="45"/>
      <c r="RHR9709" s="45"/>
      <c r="RHS9709" s="45"/>
      <c r="RHT9709" s="45"/>
      <c r="RHU9709" s="45"/>
      <c r="RHV9709" s="45"/>
      <c r="RHW9709" s="45"/>
      <c r="RHX9709" s="45"/>
      <c r="RHY9709" s="45"/>
      <c r="RHZ9709" s="45"/>
      <c r="RIA9709" s="45"/>
      <c r="RIB9709" s="45"/>
      <c r="RIC9709" s="45"/>
      <c r="RID9709" s="45"/>
      <c r="RIE9709" s="45"/>
      <c r="RIF9709" s="45"/>
      <c r="RIG9709" s="45"/>
      <c r="RIH9709" s="45"/>
      <c r="RII9709" s="45"/>
      <c r="RIJ9709" s="45"/>
      <c r="RIK9709" s="45"/>
      <c r="RIL9709" s="45"/>
      <c r="RIM9709" s="45"/>
      <c r="RIN9709" s="45"/>
      <c r="RIO9709" s="45"/>
      <c r="RIP9709" s="45"/>
      <c r="RIQ9709" s="45"/>
      <c r="RIR9709" s="45"/>
      <c r="RIS9709" s="45"/>
      <c r="RIT9709" s="45"/>
      <c r="RIU9709" s="45"/>
      <c r="RIV9709" s="45"/>
      <c r="RIW9709" s="45"/>
      <c r="RIX9709" s="45"/>
      <c r="RIY9709" s="45"/>
      <c r="RIZ9709" s="45"/>
      <c r="RJA9709" s="45"/>
      <c r="RJB9709" s="45"/>
      <c r="RJC9709" s="45"/>
      <c r="RJD9709" s="45"/>
      <c r="RJE9709" s="45"/>
      <c r="RJF9709" s="45"/>
      <c r="RJG9709" s="45"/>
      <c r="RJH9709" s="45"/>
      <c r="RJI9709" s="45"/>
      <c r="RJJ9709" s="45"/>
      <c r="RJK9709" s="45"/>
      <c r="RJL9709" s="45"/>
      <c r="RJM9709" s="45"/>
      <c r="RJN9709" s="45"/>
      <c r="RJO9709" s="45"/>
      <c r="RJP9709" s="45"/>
      <c r="RJQ9709" s="45"/>
      <c r="RJR9709" s="45"/>
      <c r="RJS9709" s="45"/>
      <c r="RJT9709" s="45"/>
      <c r="RJU9709" s="45"/>
      <c r="RJV9709" s="45"/>
      <c r="RJW9709" s="45"/>
      <c r="RJX9709" s="45"/>
      <c r="RJY9709" s="45"/>
      <c r="RJZ9709" s="45"/>
      <c r="RKA9709" s="45"/>
      <c r="RKB9709" s="45"/>
      <c r="RKC9709" s="45"/>
      <c r="RKD9709" s="45"/>
      <c r="RKE9709" s="45"/>
      <c r="RKF9709" s="45"/>
      <c r="RKG9709" s="45"/>
      <c r="RKH9709" s="45"/>
      <c r="RKI9709" s="45"/>
      <c r="RKJ9709" s="45"/>
      <c r="RKK9709" s="45"/>
      <c r="RKL9709" s="45"/>
      <c r="RKM9709" s="45"/>
      <c r="RKN9709" s="45"/>
      <c r="RKO9709" s="45"/>
      <c r="RKP9709" s="45"/>
      <c r="RKQ9709" s="45"/>
      <c r="RKR9709" s="45"/>
      <c r="RKS9709" s="45"/>
      <c r="RKT9709" s="45"/>
      <c r="RKU9709" s="45"/>
      <c r="RKV9709" s="45"/>
      <c r="RKW9709" s="45"/>
      <c r="RKX9709" s="45"/>
      <c r="RKY9709" s="45"/>
      <c r="RKZ9709" s="45"/>
      <c r="RLA9709" s="45"/>
      <c r="RLB9709" s="45"/>
      <c r="RLC9709" s="45"/>
      <c r="RLD9709" s="45"/>
      <c r="RLE9709" s="45"/>
      <c r="RLF9709" s="45"/>
      <c r="RLG9709" s="45"/>
      <c r="RLH9709" s="45"/>
      <c r="RLI9709" s="45"/>
      <c r="RLJ9709" s="45"/>
      <c r="RLK9709" s="45"/>
      <c r="RLL9709" s="45"/>
      <c r="RLM9709" s="45"/>
      <c r="RLN9709" s="45"/>
      <c r="RLO9709" s="45"/>
      <c r="RLP9709" s="45"/>
      <c r="RLQ9709" s="45"/>
      <c r="RLR9709" s="45"/>
      <c r="RLS9709" s="45"/>
      <c r="RLT9709" s="45"/>
      <c r="RLU9709" s="45"/>
      <c r="RLV9709" s="45"/>
      <c r="RLW9709" s="45"/>
      <c r="RLX9709" s="45"/>
      <c r="RLY9709" s="45"/>
      <c r="RLZ9709" s="45"/>
      <c r="RMA9709" s="45"/>
      <c r="RMB9709" s="45"/>
      <c r="RMC9709" s="45"/>
      <c r="RMD9709" s="45"/>
      <c r="RME9709" s="45"/>
      <c r="RMF9709" s="45"/>
      <c r="RMG9709" s="45"/>
      <c r="RMH9709" s="45"/>
      <c r="RMI9709" s="45"/>
      <c r="RMJ9709" s="45"/>
      <c r="RMK9709" s="45"/>
      <c r="RML9709" s="45"/>
      <c r="RMM9709" s="45"/>
      <c r="RMN9709" s="45"/>
      <c r="RMO9709" s="45"/>
      <c r="RMP9709" s="45"/>
      <c r="RMQ9709" s="45"/>
      <c r="RMR9709" s="45"/>
      <c r="RMS9709" s="45"/>
      <c r="RMT9709" s="45"/>
      <c r="RMU9709" s="45"/>
      <c r="RMV9709" s="45"/>
      <c r="RMW9709" s="45"/>
      <c r="RMX9709" s="45"/>
      <c r="RMY9709" s="45"/>
      <c r="RMZ9709" s="45"/>
      <c r="RNA9709" s="45"/>
      <c r="RNB9709" s="45"/>
      <c r="RNC9709" s="45"/>
      <c r="RND9709" s="45"/>
      <c r="RNE9709" s="45"/>
      <c r="RNF9709" s="45"/>
      <c r="RNG9709" s="45"/>
      <c r="RNH9709" s="45"/>
      <c r="RNI9709" s="45"/>
      <c r="RNJ9709" s="45"/>
      <c r="RNK9709" s="45"/>
      <c r="RNL9709" s="45"/>
      <c r="RNM9709" s="45"/>
      <c r="RNN9709" s="45"/>
      <c r="RNO9709" s="45"/>
      <c r="RNP9709" s="45"/>
      <c r="RNQ9709" s="45"/>
      <c r="RNR9709" s="45"/>
      <c r="RNS9709" s="45"/>
      <c r="RNT9709" s="45"/>
      <c r="RNU9709" s="45"/>
      <c r="RNV9709" s="45"/>
      <c r="RNW9709" s="45"/>
      <c r="RNX9709" s="45"/>
      <c r="RNY9709" s="45"/>
      <c r="RNZ9709" s="45"/>
      <c r="ROA9709" s="45"/>
      <c r="ROB9709" s="45"/>
      <c r="ROC9709" s="45"/>
      <c r="ROD9709" s="45"/>
      <c r="ROE9709" s="45"/>
      <c r="ROF9709" s="45"/>
      <c r="ROG9709" s="45"/>
      <c r="ROH9709" s="45"/>
      <c r="ROI9709" s="45"/>
      <c r="ROJ9709" s="45"/>
      <c r="ROK9709" s="45"/>
      <c r="ROL9709" s="45"/>
      <c r="ROM9709" s="45"/>
      <c r="RON9709" s="45"/>
      <c r="ROO9709" s="45"/>
      <c r="ROP9709" s="45"/>
      <c r="ROQ9709" s="45"/>
      <c r="ROR9709" s="45"/>
      <c r="ROS9709" s="45"/>
      <c r="ROT9709" s="45"/>
      <c r="ROU9709" s="45"/>
      <c r="ROV9709" s="45"/>
      <c r="ROW9709" s="45"/>
      <c r="ROX9709" s="45"/>
      <c r="ROY9709" s="45"/>
      <c r="ROZ9709" s="45"/>
      <c r="RPA9709" s="45"/>
      <c r="RPB9709" s="45"/>
      <c r="RPC9709" s="45"/>
      <c r="RPD9709" s="45"/>
      <c r="RPE9709" s="45"/>
      <c r="RPF9709" s="45"/>
      <c r="RPG9709" s="45"/>
      <c r="RPH9709" s="45"/>
      <c r="RPI9709" s="45"/>
      <c r="RPJ9709" s="45"/>
      <c r="RPK9709" s="45"/>
      <c r="RPL9709" s="45"/>
      <c r="RPM9709" s="45"/>
      <c r="RPN9709" s="45"/>
      <c r="RPO9709" s="45"/>
      <c r="RPP9709" s="45"/>
      <c r="RPQ9709" s="45"/>
      <c r="RPR9709" s="45"/>
      <c r="RPS9709" s="45"/>
      <c r="RPT9709" s="45"/>
      <c r="RPU9709" s="45"/>
      <c r="RPV9709" s="45"/>
      <c r="RPW9709" s="45"/>
      <c r="RPX9709" s="45"/>
      <c r="RPY9709" s="45"/>
      <c r="RPZ9709" s="45"/>
      <c r="RQA9709" s="45"/>
      <c r="RQB9709" s="45"/>
      <c r="RQC9709" s="45"/>
      <c r="RQD9709" s="45"/>
      <c r="RQE9709" s="45"/>
      <c r="RQF9709" s="45"/>
      <c r="RQG9709" s="45"/>
      <c r="RQH9709" s="45"/>
      <c r="RQI9709" s="45"/>
      <c r="RQJ9709" s="45"/>
      <c r="RQK9709" s="45"/>
      <c r="RQL9709" s="45"/>
      <c r="RQM9709" s="45"/>
      <c r="RQN9709" s="45"/>
      <c r="RQO9709" s="45"/>
      <c r="RQP9709" s="45"/>
      <c r="RQQ9709" s="45"/>
      <c r="RQR9709" s="45"/>
      <c r="RQS9709" s="45"/>
      <c r="RQT9709" s="45"/>
      <c r="RQU9709" s="45"/>
      <c r="RQV9709" s="45"/>
      <c r="RQW9709" s="45"/>
      <c r="RQX9709" s="45"/>
      <c r="RQY9709" s="45"/>
      <c r="RQZ9709" s="45"/>
      <c r="RRA9709" s="45"/>
      <c r="RRB9709" s="45"/>
      <c r="RRC9709" s="45"/>
      <c r="RRD9709" s="45"/>
      <c r="RRE9709" s="45"/>
      <c r="RRF9709" s="45"/>
      <c r="RRG9709" s="45"/>
      <c r="RRH9709" s="45"/>
      <c r="RRI9709" s="45"/>
      <c r="RRJ9709" s="45"/>
      <c r="RRK9709" s="45"/>
      <c r="RRL9709" s="45"/>
      <c r="RRM9709" s="45"/>
      <c r="RRN9709" s="45"/>
      <c r="RRO9709" s="45"/>
      <c r="RRP9709" s="45"/>
      <c r="RRQ9709" s="45"/>
      <c r="RRR9709" s="45"/>
      <c r="RRS9709" s="45"/>
      <c r="RRT9709" s="45"/>
      <c r="RRU9709" s="45"/>
      <c r="RRV9709" s="45"/>
      <c r="RRW9709" s="45"/>
      <c r="RRX9709" s="45"/>
      <c r="RRY9709" s="45"/>
      <c r="RRZ9709" s="45"/>
      <c r="RSA9709" s="45"/>
      <c r="RSB9709" s="45"/>
      <c r="RSC9709" s="45"/>
      <c r="RSD9709" s="45"/>
      <c r="RSE9709" s="45"/>
      <c r="RSF9709" s="45"/>
      <c r="RSG9709" s="45"/>
      <c r="RSH9709" s="45"/>
      <c r="RSI9709" s="45"/>
      <c r="RSJ9709" s="45"/>
      <c r="RSK9709" s="45"/>
      <c r="RSL9709" s="45"/>
      <c r="RSM9709" s="45"/>
      <c r="RSN9709" s="45"/>
      <c r="RSO9709" s="45"/>
      <c r="RSP9709" s="45"/>
      <c r="RSQ9709" s="45"/>
      <c r="RSR9709" s="45"/>
      <c r="RSS9709" s="45"/>
      <c r="RST9709" s="45"/>
      <c r="RSU9709" s="45"/>
      <c r="RSV9709" s="45"/>
      <c r="RSW9709" s="45"/>
      <c r="RSX9709" s="45"/>
      <c r="RSY9709" s="45"/>
      <c r="RSZ9709" s="45"/>
      <c r="RTA9709" s="45"/>
      <c r="RTB9709" s="45"/>
      <c r="RTC9709" s="45"/>
      <c r="RTD9709" s="45"/>
      <c r="RTE9709" s="45"/>
      <c r="RTF9709" s="45"/>
      <c r="RTG9709" s="45"/>
      <c r="RTH9709" s="45"/>
      <c r="RTI9709" s="45"/>
      <c r="RTJ9709" s="45"/>
      <c r="RTK9709" s="45"/>
      <c r="RTL9709" s="45"/>
      <c r="RTM9709" s="45"/>
      <c r="RTN9709" s="45"/>
      <c r="RTO9709" s="45"/>
      <c r="RTP9709" s="45"/>
      <c r="RTQ9709" s="45"/>
      <c r="RTR9709" s="45"/>
      <c r="RTS9709" s="45"/>
      <c r="RTT9709" s="45"/>
      <c r="RTU9709" s="45"/>
      <c r="RTV9709" s="45"/>
      <c r="RTW9709" s="45"/>
      <c r="RTX9709" s="45"/>
      <c r="RTY9709" s="45"/>
      <c r="RTZ9709" s="45"/>
      <c r="RUA9709" s="45"/>
      <c r="RUB9709" s="45"/>
      <c r="RUC9709" s="45"/>
      <c r="RUD9709" s="45"/>
      <c r="RUE9709" s="45"/>
      <c r="RUF9709" s="45"/>
      <c r="RUG9709" s="45"/>
      <c r="RUH9709" s="45"/>
      <c r="RUI9709" s="45"/>
      <c r="RUJ9709" s="45"/>
      <c r="RUK9709" s="45"/>
      <c r="RUL9709" s="45"/>
      <c r="RUM9709" s="45"/>
      <c r="RUN9709" s="45"/>
      <c r="RUO9709" s="45"/>
      <c r="RUP9709" s="45"/>
      <c r="RUQ9709" s="45"/>
      <c r="RUR9709" s="45"/>
      <c r="RUS9709" s="45"/>
      <c r="RUT9709" s="45"/>
      <c r="RUU9709" s="45"/>
      <c r="RUV9709" s="45"/>
      <c r="RUW9709" s="45"/>
      <c r="RUX9709" s="45"/>
      <c r="RUY9709" s="45"/>
      <c r="RUZ9709" s="45"/>
      <c r="RVA9709" s="45"/>
      <c r="RVB9709" s="45"/>
      <c r="RVC9709" s="45"/>
      <c r="RVD9709" s="45"/>
      <c r="RVE9709" s="45"/>
      <c r="RVF9709" s="45"/>
      <c r="RVG9709" s="45"/>
      <c r="RVH9709" s="45"/>
      <c r="RVI9709" s="45"/>
      <c r="RVJ9709" s="45"/>
      <c r="RVK9709" s="45"/>
      <c r="RVL9709" s="45"/>
      <c r="RVM9709" s="45"/>
      <c r="RVN9709" s="45"/>
      <c r="RVO9709" s="45"/>
      <c r="RVP9709" s="45"/>
      <c r="RVQ9709" s="45"/>
      <c r="RVR9709" s="45"/>
      <c r="RVS9709" s="45"/>
      <c r="RVT9709" s="45"/>
      <c r="RVU9709" s="45"/>
      <c r="RVV9709" s="45"/>
      <c r="RVW9709" s="45"/>
      <c r="RVX9709" s="45"/>
      <c r="RVY9709" s="45"/>
      <c r="RVZ9709" s="45"/>
      <c r="RWA9709" s="45"/>
      <c r="RWB9709" s="45"/>
      <c r="RWC9709" s="45"/>
      <c r="RWD9709" s="45"/>
      <c r="RWE9709" s="45"/>
      <c r="RWF9709" s="45"/>
      <c r="RWG9709" s="45"/>
      <c r="RWH9709" s="45"/>
      <c r="RWI9709" s="45"/>
      <c r="RWJ9709" s="45"/>
      <c r="RWK9709" s="45"/>
      <c r="RWL9709" s="45"/>
      <c r="RWM9709" s="45"/>
      <c r="RWN9709" s="45"/>
      <c r="RWO9709" s="45"/>
      <c r="RWP9709" s="45"/>
      <c r="RWQ9709" s="45"/>
      <c r="RWR9709" s="45"/>
      <c r="RWS9709" s="45"/>
      <c r="RWT9709" s="45"/>
      <c r="RWU9709" s="45"/>
      <c r="RWV9709" s="45"/>
      <c r="RWW9709" s="45"/>
      <c r="RWX9709" s="45"/>
      <c r="RWY9709" s="45"/>
      <c r="RWZ9709" s="45"/>
      <c r="RXA9709" s="45"/>
      <c r="RXB9709" s="45"/>
      <c r="RXC9709" s="45"/>
      <c r="RXD9709" s="45"/>
      <c r="RXE9709" s="45"/>
      <c r="RXF9709" s="45"/>
      <c r="RXG9709" s="45"/>
      <c r="RXH9709" s="45"/>
      <c r="RXI9709" s="45"/>
      <c r="RXJ9709" s="45"/>
      <c r="RXK9709" s="45"/>
      <c r="RXL9709" s="45"/>
      <c r="RXM9709" s="45"/>
      <c r="RXN9709" s="45"/>
      <c r="RXO9709" s="45"/>
      <c r="RXP9709" s="45"/>
      <c r="RXQ9709" s="45"/>
      <c r="RXR9709" s="45"/>
      <c r="RXS9709" s="45"/>
      <c r="RXT9709" s="45"/>
      <c r="RXU9709" s="45"/>
      <c r="RXV9709" s="45"/>
      <c r="RXW9709" s="45"/>
      <c r="RXX9709" s="45"/>
      <c r="RXY9709" s="45"/>
      <c r="RXZ9709" s="45"/>
      <c r="RYA9709" s="45"/>
      <c r="RYB9709" s="45"/>
      <c r="RYC9709" s="45"/>
      <c r="RYD9709" s="45"/>
      <c r="RYE9709" s="45"/>
      <c r="RYF9709" s="45"/>
      <c r="RYG9709" s="45"/>
      <c r="RYH9709" s="45"/>
      <c r="RYI9709" s="45"/>
      <c r="RYJ9709" s="45"/>
      <c r="RYK9709" s="45"/>
      <c r="RYL9709" s="45"/>
      <c r="RYM9709" s="45"/>
      <c r="RYN9709" s="45"/>
      <c r="RYO9709" s="45"/>
      <c r="RYP9709" s="45"/>
      <c r="RYQ9709" s="45"/>
      <c r="RYR9709" s="45"/>
      <c r="RYS9709" s="45"/>
      <c r="RYT9709" s="45"/>
      <c r="RYU9709" s="45"/>
      <c r="RYV9709" s="45"/>
      <c r="RYW9709" s="45"/>
      <c r="RYX9709" s="45"/>
      <c r="RYY9709" s="45"/>
      <c r="RYZ9709" s="45"/>
      <c r="RZA9709" s="45"/>
      <c r="RZB9709" s="45"/>
      <c r="RZC9709" s="45"/>
      <c r="RZD9709" s="45"/>
      <c r="RZE9709" s="45"/>
      <c r="RZF9709" s="45"/>
      <c r="RZG9709" s="45"/>
      <c r="RZH9709" s="45"/>
      <c r="RZI9709" s="45"/>
      <c r="RZJ9709" s="45"/>
      <c r="RZK9709" s="45"/>
      <c r="RZL9709" s="45"/>
      <c r="RZM9709" s="45"/>
      <c r="RZN9709" s="45"/>
      <c r="RZO9709" s="45"/>
      <c r="RZP9709" s="45"/>
      <c r="RZQ9709" s="45"/>
      <c r="RZR9709" s="45"/>
      <c r="RZS9709" s="45"/>
      <c r="RZT9709" s="45"/>
      <c r="RZU9709" s="45"/>
      <c r="RZV9709" s="45"/>
      <c r="RZW9709" s="45"/>
      <c r="RZX9709" s="45"/>
      <c r="RZY9709" s="45"/>
      <c r="RZZ9709" s="45"/>
      <c r="SAA9709" s="45"/>
      <c r="SAB9709" s="45"/>
      <c r="SAC9709" s="45"/>
      <c r="SAD9709" s="45"/>
      <c r="SAE9709" s="45"/>
      <c r="SAF9709" s="45"/>
      <c r="SAG9709" s="45"/>
      <c r="SAH9709" s="45"/>
      <c r="SAI9709" s="45"/>
      <c r="SAJ9709" s="45"/>
      <c r="SAK9709" s="45"/>
      <c r="SAL9709" s="45"/>
      <c r="SAM9709" s="45"/>
      <c r="SAN9709" s="45"/>
      <c r="SAO9709" s="45"/>
      <c r="SAP9709" s="45"/>
      <c r="SAQ9709" s="45"/>
      <c r="SAR9709" s="45"/>
      <c r="SAS9709" s="45"/>
      <c r="SAT9709" s="45"/>
      <c r="SAU9709" s="45"/>
      <c r="SAV9709" s="45"/>
      <c r="SAW9709" s="45"/>
      <c r="SAX9709" s="45"/>
      <c r="SAY9709" s="45"/>
      <c r="SAZ9709" s="45"/>
      <c r="SBA9709" s="45"/>
      <c r="SBB9709" s="45"/>
      <c r="SBC9709" s="45"/>
      <c r="SBD9709" s="45"/>
      <c r="SBE9709" s="45"/>
      <c r="SBF9709" s="45"/>
      <c r="SBG9709" s="45"/>
      <c r="SBH9709" s="45"/>
      <c r="SBI9709" s="45"/>
      <c r="SBJ9709" s="45"/>
      <c r="SBK9709" s="45"/>
      <c r="SBL9709" s="45"/>
      <c r="SBM9709" s="45"/>
      <c r="SBN9709" s="45"/>
      <c r="SBO9709" s="45"/>
      <c r="SBP9709" s="45"/>
      <c r="SBQ9709" s="45"/>
      <c r="SBR9709" s="45"/>
      <c r="SBS9709" s="45"/>
      <c r="SBT9709" s="45"/>
      <c r="SBU9709" s="45"/>
      <c r="SBV9709" s="45"/>
      <c r="SBW9709" s="45"/>
      <c r="SBX9709" s="45"/>
      <c r="SBY9709" s="45"/>
      <c r="SBZ9709" s="45"/>
      <c r="SCA9709" s="45"/>
      <c r="SCB9709" s="45"/>
      <c r="SCC9709" s="45"/>
      <c r="SCD9709" s="45"/>
      <c r="SCE9709" s="45"/>
      <c r="SCF9709" s="45"/>
      <c r="SCG9709" s="45"/>
      <c r="SCH9709" s="45"/>
      <c r="SCI9709" s="45"/>
      <c r="SCJ9709" s="45"/>
      <c r="SCK9709" s="45"/>
      <c r="SCL9709" s="45"/>
      <c r="SCM9709" s="45"/>
      <c r="SCN9709" s="45"/>
      <c r="SCO9709" s="45"/>
      <c r="SCP9709" s="45"/>
      <c r="SCQ9709" s="45"/>
      <c r="SCR9709" s="45"/>
      <c r="SCS9709" s="45"/>
      <c r="SCT9709" s="45"/>
      <c r="SCU9709" s="45"/>
      <c r="SCV9709" s="45"/>
      <c r="SCW9709" s="45"/>
      <c r="SCX9709" s="45"/>
      <c r="SCY9709" s="45"/>
      <c r="SCZ9709" s="45"/>
      <c r="SDA9709" s="45"/>
      <c r="SDB9709" s="45"/>
      <c r="SDC9709" s="45"/>
      <c r="SDD9709" s="45"/>
      <c r="SDE9709" s="45"/>
      <c r="SDF9709" s="45"/>
      <c r="SDG9709" s="45"/>
      <c r="SDH9709" s="45"/>
      <c r="SDI9709" s="45"/>
      <c r="SDJ9709" s="45"/>
      <c r="SDK9709" s="45"/>
      <c r="SDL9709" s="45"/>
      <c r="SDM9709" s="45"/>
      <c r="SDN9709" s="45"/>
      <c r="SDO9709" s="45"/>
      <c r="SDP9709" s="45"/>
      <c r="SDQ9709" s="45"/>
      <c r="SDR9709" s="45"/>
      <c r="SDS9709" s="45"/>
      <c r="SDT9709" s="45"/>
      <c r="SDU9709" s="45"/>
      <c r="SDV9709" s="45"/>
      <c r="SDW9709" s="45"/>
      <c r="SDX9709" s="45"/>
      <c r="SDY9709" s="45"/>
      <c r="SDZ9709" s="45"/>
      <c r="SEA9709" s="45"/>
      <c r="SEB9709" s="45"/>
      <c r="SEC9709" s="45"/>
      <c r="SED9709" s="45"/>
      <c r="SEE9709" s="45"/>
      <c r="SEF9709" s="45"/>
      <c r="SEG9709" s="45"/>
      <c r="SEH9709" s="45"/>
      <c r="SEI9709" s="45"/>
      <c r="SEJ9709" s="45"/>
      <c r="SEK9709" s="45"/>
      <c r="SEL9709" s="45"/>
      <c r="SEM9709" s="45"/>
      <c r="SEN9709" s="45"/>
      <c r="SEO9709" s="45"/>
      <c r="SEP9709" s="45"/>
      <c r="SEQ9709" s="45"/>
      <c r="SER9709" s="45"/>
      <c r="SES9709" s="45"/>
      <c r="SET9709" s="45"/>
      <c r="SEU9709" s="45"/>
      <c r="SEV9709" s="45"/>
      <c r="SEW9709" s="45"/>
      <c r="SEX9709" s="45"/>
      <c r="SEY9709" s="45"/>
      <c r="SEZ9709" s="45"/>
      <c r="SFA9709" s="45"/>
      <c r="SFB9709" s="45"/>
      <c r="SFC9709" s="45"/>
      <c r="SFD9709" s="45"/>
      <c r="SFE9709" s="45"/>
      <c r="SFF9709" s="45"/>
      <c r="SFG9709" s="45"/>
      <c r="SFH9709" s="45"/>
      <c r="SFI9709" s="45"/>
      <c r="SFJ9709" s="45"/>
      <c r="SFK9709" s="45"/>
      <c r="SFL9709" s="45"/>
      <c r="SFM9709" s="45"/>
      <c r="SFN9709" s="45"/>
      <c r="SFO9709" s="45"/>
      <c r="SFP9709" s="45"/>
      <c r="SFQ9709" s="45"/>
      <c r="SFR9709" s="45"/>
      <c r="SFS9709" s="45"/>
      <c r="SFT9709" s="45"/>
      <c r="SFU9709" s="45"/>
      <c r="SFV9709" s="45"/>
      <c r="SFW9709" s="45"/>
      <c r="SFX9709" s="45"/>
      <c r="SFY9709" s="45"/>
      <c r="SFZ9709" s="45"/>
      <c r="SGA9709" s="45"/>
      <c r="SGB9709" s="45"/>
      <c r="SGC9709" s="45"/>
      <c r="SGD9709" s="45"/>
      <c r="SGE9709" s="45"/>
      <c r="SGF9709" s="45"/>
      <c r="SGG9709" s="45"/>
      <c r="SGH9709" s="45"/>
      <c r="SGI9709" s="45"/>
      <c r="SGJ9709" s="45"/>
      <c r="SGK9709" s="45"/>
      <c r="SGL9709" s="45"/>
      <c r="SGM9709" s="45"/>
      <c r="SGN9709" s="45"/>
      <c r="SGO9709" s="45"/>
      <c r="SGP9709" s="45"/>
      <c r="SGQ9709" s="45"/>
      <c r="SGR9709" s="45"/>
      <c r="SGS9709" s="45"/>
      <c r="SGT9709" s="45"/>
      <c r="SGU9709" s="45"/>
      <c r="SGV9709" s="45"/>
      <c r="SGW9709" s="45"/>
      <c r="SGX9709" s="45"/>
      <c r="SGY9709" s="45"/>
      <c r="SGZ9709" s="45"/>
      <c r="SHA9709" s="45"/>
      <c r="SHB9709" s="45"/>
      <c r="SHC9709" s="45"/>
      <c r="SHD9709" s="45"/>
      <c r="SHE9709" s="45"/>
      <c r="SHF9709" s="45"/>
      <c r="SHG9709" s="45"/>
      <c r="SHH9709" s="45"/>
      <c r="SHI9709" s="45"/>
      <c r="SHJ9709" s="45"/>
      <c r="SHK9709" s="45"/>
      <c r="SHL9709" s="45"/>
      <c r="SHM9709" s="45"/>
      <c r="SHN9709" s="45"/>
      <c r="SHO9709" s="45"/>
      <c r="SHP9709" s="45"/>
      <c r="SHQ9709" s="45"/>
      <c r="SHR9709" s="45"/>
      <c r="SHS9709" s="45"/>
      <c r="SHT9709" s="45"/>
      <c r="SHU9709" s="45"/>
      <c r="SHV9709" s="45"/>
      <c r="SHW9709" s="45"/>
      <c r="SHX9709" s="45"/>
      <c r="SHY9709" s="45"/>
      <c r="SHZ9709" s="45"/>
      <c r="SIA9709" s="45"/>
      <c r="SIB9709" s="45"/>
      <c r="SIC9709" s="45"/>
      <c r="SID9709" s="45"/>
      <c r="SIE9709" s="45"/>
      <c r="SIF9709" s="45"/>
      <c r="SIG9709" s="45"/>
      <c r="SIH9709" s="45"/>
      <c r="SII9709" s="45"/>
      <c r="SIJ9709" s="45"/>
      <c r="SIK9709" s="45"/>
      <c r="SIL9709" s="45"/>
      <c r="SIM9709" s="45"/>
      <c r="SIN9709" s="45"/>
      <c r="SIO9709" s="45"/>
      <c r="SIP9709" s="45"/>
      <c r="SIQ9709" s="45"/>
      <c r="SIR9709" s="45"/>
      <c r="SIS9709" s="45"/>
      <c r="SIT9709" s="45"/>
      <c r="SIU9709" s="45"/>
      <c r="SIV9709" s="45"/>
      <c r="SIW9709" s="45"/>
      <c r="SIX9709" s="45"/>
      <c r="SIY9709" s="45"/>
      <c r="SIZ9709" s="45"/>
      <c r="SJA9709" s="45"/>
      <c r="SJB9709" s="45"/>
      <c r="SJC9709" s="45"/>
      <c r="SJD9709" s="45"/>
      <c r="SJE9709" s="45"/>
      <c r="SJF9709" s="45"/>
      <c r="SJG9709" s="45"/>
      <c r="SJH9709" s="45"/>
      <c r="SJI9709" s="45"/>
      <c r="SJJ9709" s="45"/>
      <c r="SJK9709" s="45"/>
      <c r="SJL9709" s="45"/>
      <c r="SJM9709" s="45"/>
      <c r="SJN9709" s="45"/>
      <c r="SJO9709" s="45"/>
      <c r="SJP9709" s="45"/>
      <c r="SJQ9709" s="45"/>
      <c r="SJR9709" s="45"/>
      <c r="SJS9709" s="45"/>
      <c r="SJT9709" s="45"/>
      <c r="SJU9709" s="45"/>
      <c r="SJV9709" s="45"/>
      <c r="SJW9709" s="45"/>
      <c r="SJX9709" s="45"/>
      <c r="SJY9709" s="45"/>
      <c r="SJZ9709" s="45"/>
      <c r="SKA9709" s="45"/>
      <c r="SKB9709" s="45"/>
      <c r="SKC9709" s="45"/>
      <c r="SKD9709" s="45"/>
      <c r="SKE9709" s="45"/>
      <c r="SKF9709" s="45"/>
      <c r="SKG9709" s="45"/>
      <c r="SKH9709" s="45"/>
      <c r="SKI9709" s="45"/>
      <c r="SKJ9709" s="45"/>
      <c r="SKK9709" s="45"/>
      <c r="SKL9709" s="45"/>
      <c r="SKM9709" s="45"/>
      <c r="SKN9709" s="45"/>
      <c r="SKO9709" s="45"/>
      <c r="SKP9709" s="45"/>
      <c r="SKQ9709" s="45"/>
      <c r="SKR9709" s="45"/>
      <c r="SKS9709" s="45"/>
      <c r="SKT9709" s="45"/>
      <c r="SKU9709" s="45"/>
      <c r="SKV9709" s="45"/>
      <c r="SKW9709" s="45"/>
      <c r="SKX9709" s="45"/>
      <c r="SKY9709" s="45"/>
      <c r="SKZ9709" s="45"/>
      <c r="SLA9709" s="45"/>
      <c r="SLB9709" s="45"/>
      <c r="SLC9709" s="45"/>
      <c r="SLD9709" s="45"/>
      <c r="SLE9709" s="45"/>
      <c r="SLF9709" s="45"/>
      <c r="SLG9709" s="45"/>
      <c r="SLH9709" s="45"/>
      <c r="SLI9709" s="45"/>
      <c r="SLJ9709" s="45"/>
      <c r="SLK9709" s="45"/>
      <c r="SLL9709" s="45"/>
      <c r="SLM9709" s="45"/>
      <c r="SLN9709" s="45"/>
      <c r="SLO9709" s="45"/>
      <c r="SLP9709" s="45"/>
      <c r="SLQ9709" s="45"/>
      <c r="SLR9709" s="45"/>
      <c r="SLS9709" s="45"/>
      <c r="SLT9709" s="45"/>
      <c r="SLU9709" s="45"/>
      <c r="SLV9709" s="45"/>
      <c r="SLW9709" s="45"/>
      <c r="SLX9709" s="45"/>
      <c r="SLY9709" s="45"/>
      <c r="SLZ9709" s="45"/>
      <c r="SMA9709" s="45"/>
      <c r="SMB9709" s="45"/>
      <c r="SMC9709" s="45"/>
      <c r="SMD9709" s="45"/>
      <c r="SME9709" s="45"/>
      <c r="SMF9709" s="45"/>
      <c r="SMG9709" s="45"/>
      <c r="SMH9709" s="45"/>
      <c r="SMI9709" s="45"/>
      <c r="SMJ9709" s="45"/>
      <c r="SMK9709" s="45"/>
      <c r="SML9709" s="45"/>
      <c r="SMM9709" s="45"/>
      <c r="SMN9709" s="45"/>
      <c r="SMO9709" s="45"/>
      <c r="SMP9709" s="45"/>
      <c r="SMQ9709" s="45"/>
      <c r="SMR9709" s="45"/>
      <c r="SMS9709" s="45"/>
      <c r="SMT9709" s="45"/>
      <c r="SMU9709" s="45"/>
      <c r="SMV9709" s="45"/>
      <c r="SMW9709" s="45"/>
      <c r="SMX9709" s="45"/>
      <c r="SMY9709" s="45"/>
      <c r="SMZ9709" s="45"/>
      <c r="SNA9709" s="45"/>
      <c r="SNB9709" s="45"/>
      <c r="SNC9709" s="45"/>
      <c r="SND9709" s="45"/>
      <c r="SNE9709" s="45"/>
      <c r="SNF9709" s="45"/>
      <c r="SNG9709" s="45"/>
      <c r="SNH9709" s="45"/>
      <c r="SNI9709" s="45"/>
      <c r="SNJ9709" s="45"/>
      <c r="SNK9709" s="45"/>
      <c r="SNL9709" s="45"/>
      <c r="SNM9709" s="45"/>
      <c r="SNN9709" s="45"/>
      <c r="SNO9709" s="45"/>
      <c r="SNP9709" s="45"/>
      <c r="SNQ9709" s="45"/>
      <c r="SNR9709" s="45"/>
      <c r="SNS9709" s="45"/>
      <c r="SNT9709" s="45"/>
      <c r="SNU9709" s="45"/>
      <c r="SNV9709" s="45"/>
      <c r="SNW9709" s="45"/>
      <c r="SNX9709" s="45"/>
      <c r="SNY9709" s="45"/>
      <c r="SNZ9709" s="45"/>
      <c r="SOA9709" s="45"/>
      <c r="SOB9709" s="45"/>
      <c r="SOC9709" s="45"/>
      <c r="SOD9709" s="45"/>
      <c r="SOE9709" s="45"/>
      <c r="SOF9709" s="45"/>
      <c r="SOG9709" s="45"/>
      <c r="SOH9709" s="45"/>
      <c r="SOI9709" s="45"/>
      <c r="SOJ9709" s="45"/>
      <c r="SOK9709" s="45"/>
      <c r="SOL9709" s="45"/>
      <c r="SOM9709" s="45"/>
      <c r="SON9709" s="45"/>
      <c r="SOO9709" s="45"/>
      <c r="SOP9709" s="45"/>
      <c r="SOQ9709" s="45"/>
      <c r="SOR9709" s="45"/>
      <c r="SOS9709" s="45"/>
      <c r="SOT9709" s="45"/>
      <c r="SOU9709" s="45"/>
      <c r="SOV9709" s="45"/>
      <c r="SOW9709" s="45"/>
      <c r="SOX9709" s="45"/>
      <c r="SOY9709" s="45"/>
      <c r="SOZ9709" s="45"/>
      <c r="SPA9709" s="45"/>
      <c r="SPB9709" s="45"/>
      <c r="SPC9709" s="45"/>
      <c r="SPD9709" s="45"/>
      <c r="SPE9709" s="45"/>
      <c r="SPF9709" s="45"/>
      <c r="SPG9709" s="45"/>
      <c r="SPH9709" s="45"/>
      <c r="SPI9709" s="45"/>
      <c r="SPJ9709" s="45"/>
      <c r="SPK9709" s="45"/>
      <c r="SPL9709" s="45"/>
      <c r="SPM9709" s="45"/>
      <c r="SPN9709" s="45"/>
      <c r="SPO9709" s="45"/>
      <c r="SPP9709" s="45"/>
      <c r="SPQ9709" s="45"/>
      <c r="SPR9709" s="45"/>
      <c r="SPS9709" s="45"/>
      <c r="SPT9709" s="45"/>
      <c r="SPU9709" s="45"/>
      <c r="SPV9709" s="45"/>
      <c r="SPW9709" s="45"/>
      <c r="SPX9709" s="45"/>
      <c r="SPY9709" s="45"/>
      <c r="SPZ9709" s="45"/>
      <c r="SQA9709" s="45"/>
      <c r="SQB9709" s="45"/>
      <c r="SQC9709" s="45"/>
      <c r="SQD9709" s="45"/>
      <c r="SQE9709" s="45"/>
      <c r="SQF9709" s="45"/>
      <c r="SQG9709" s="45"/>
      <c r="SQH9709" s="45"/>
      <c r="SQI9709" s="45"/>
      <c r="SQJ9709" s="45"/>
      <c r="SQK9709" s="45"/>
      <c r="SQL9709" s="45"/>
      <c r="SQM9709" s="45"/>
      <c r="SQN9709" s="45"/>
      <c r="SQO9709" s="45"/>
      <c r="SQP9709" s="45"/>
      <c r="SQQ9709" s="45"/>
      <c r="SQR9709" s="45"/>
      <c r="SQS9709" s="45"/>
      <c r="SQT9709" s="45"/>
      <c r="SQU9709" s="45"/>
      <c r="SQV9709" s="45"/>
      <c r="SQW9709" s="45"/>
      <c r="SQX9709" s="45"/>
      <c r="SQY9709" s="45"/>
      <c r="SQZ9709" s="45"/>
      <c r="SRA9709" s="45"/>
      <c r="SRB9709" s="45"/>
      <c r="SRC9709" s="45"/>
      <c r="SRD9709" s="45"/>
      <c r="SRE9709" s="45"/>
      <c r="SRF9709" s="45"/>
      <c r="SRG9709" s="45"/>
      <c r="SRH9709" s="45"/>
      <c r="SRI9709" s="45"/>
      <c r="SRJ9709" s="45"/>
      <c r="SRK9709" s="45"/>
      <c r="SRL9709" s="45"/>
      <c r="SRM9709" s="45"/>
      <c r="SRN9709" s="45"/>
      <c r="SRO9709" s="45"/>
      <c r="SRP9709" s="45"/>
      <c r="SRQ9709" s="45"/>
      <c r="SRR9709" s="45"/>
      <c r="SRS9709" s="45"/>
      <c r="SRT9709" s="45"/>
      <c r="SRU9709" s="45"/>
      <c r="SRV9709" s="45"/>
      <c r="SRW9709" s="45"/>
      <c r="SRX9709" s="45"/>
      <c r="SRY9709" s="45"/>
      <c r="SRZ9709" s="45"/>
      <c r="SSA9709" s="45"/>
      <c r="SSB9709" s="45"/>
      <c r="SSC9709" s="45"/>
      <c r="SSD9709" s="45"/>
      <c r="SSE9709" s="45"/>
      <c r="SSF9709" s="45"/>
      <c r="SSG9709" s="45"/>
      <c r="SSH9709" s="45"/>
      <c r="SSI9709" s="45"/>
      <c r="SSJ9709" s="45"/>
      <c r="SSK9709" s="45"/>
      <c r="SSL9709" s="45"/>
      <c r="SSM9709" s="45"/>
      <c r="SSN9709" s="45"/>
      <c r="SSO9709" s="45"/>
      <c r="SSP9709" s="45"/>
      <c r="SSQ9709" s="45"/>
      <c r="SSR9709" s="45"/>
      <c r="SSS9709" s="45"/>
      <c r="SST9709" s="45"/>
      <c r="SSU9709" s="45"/>
      <c r="SSV9709" s="45"/>
      <c r="SSW9709" s="45"/>
      <c r="SSX9709" s="45"/>
      <c r="SSY9709" s="45"/>
      <c r="SSZ9709" s="45"/>
      <c r="STA9709" s="45"/>
      <c r="STB9709" s="45"/>
      <c r="STC9709" s="45"/>
      <c r="STD9709" s="45"/>
      <c r="STE9709" s="45"/>
      <c r="STF9709" s="45"/>
      <c r="STG9709" s="45"/>
      <c r="STH9709" s="45"/>
      <c r="STI9709" s="45"/>
      <c r="STJ9709" s="45"/>
      <c r="STK9709" s="45"/>
      <c r="STL9709" s="45"/>
      <c r="STM9709" s="45"/>
      <c r="STN9709" s="45"/>
      <c r="STO9709" s="45"/>
      <c r="STP9709" s="45"/>
      <c r="STQ9709" s="45"/>
      <c r="STR9709" s="45"/>
      <c r="STS9709" s="45"/>
      <c r="STT9709" s="45"/>
      <c r="STU9709" s="45"/>
      <c r="STV9709" s="45"/>
      <c r="STW9709" s="45"/>
      <c r="STX9709" s="45"/>
      <c r="STY9709" s="45"/>
      <c r="STZ9709" s="45"/>
      <c r="SUA9709" s="45"/>
      <c r="SUB9709" s="45"/>
      <c r="SUC9709" s="45"/>
      <c r="SUD9709" s="45"/>
      <c r="SUE9709" s="45"/>
      <c r="SUF9709" s="45"/>
      <c r="SUG9709" s="45"/>
      <c r="SUH9709" s="45"/>
      <c r="SUI9709" s="45"/>
      <c r="SUJ9709" s="45"/>
      <c r="SUK9709" s="45"/>
      <c r="SUL9709" s="45"/>
      <c r="SUM9709" s="45"/>
      <c r="SUN9709" s="45"/>
      <c r="SUO9709" s="45"/>
      <c r="SUP9709" s="45"/>
      <c r="SUQ9709" s="45"/>
      <c r="SUR9709" s="45"/>
      <c r="SUS9709" s="45"/>
      <c r="SUT9709" s="45"/>
      <c r="SUU9709" s="45"/>
      <c r="SUV9709" s="45"/>
      <c r="SUW9709" s="45"/>
      <c r="SUX9709" s="45"/>
      <c r="SUY9709" s="45"/>
      <c r="SUZ9709" s="45"/>
      <c r="SVA9709" s="45"/>
      <c r="SVB9709" s="45"/>
      <c r="SVC9709" s="45"/>
      <c r="SVD9709" s="45"/>
      <c r="SVE9709" s="45"/>
      <c r="SVF9709" s="45"/>
      <c r="SVG9709" s="45"/>
      <c r="SVH9709" s="45"/>
      <c r="SVI9709" s="45"/>
      <c r="SVJ9709" s="45"/>
      <c r="SVK9709" s="45"/>
      <c r="SVL9709" s="45"/>
      <c r="SVM9709" s="45"/>
      <c r="SVN9709" s="45"/>
      <c r="SVO9709" s="45"/>
      <c r="SVP9709" s="45"/>
      <c r="SVQ9709" s="45"/>
      <c r="SVR9709" s="45"/>
      <c r="SVS9709" s="45"/>
      <c r="SVT9709" s="45"/>
      <c r="SVU9709" s="45"/>
      <c r="SVV9709" s="45"/>
      <c r="SVW9709" s="45"/>
      <c r="SVX9709" s="45"/>
      <c r="SVY9709" s="45"/>
      <c r="SVZ9709" s="45"/>
      <c r="SWA9709" s="45"/>
      <c r="SWB9709" s="45"/>
      <c r="SWC9709" s="45"/>
      <c r="SWD9709" s="45"/>
      <c r="SWE9709" s="45"/>
      <c r="SWF9709" s="45"/>
      <c r="SWG9709" s="45"/>
      <c r="SWH9709" s="45"/>
      <c r="SWI9709" s="45"/>
      <c r="SWJ9709" s="45"/>
      <c r="SWK9709" s="45"/>
      <c r="SWL9709" s="45"/>
      <c r="SWM9709" s="45"/>
      <c r="SWN9709" s="45"/>
      <c r="SWO9709" s="45"/>
      <c r="SWP9709" s="45"/>
      <c r="SWQ9709" s="45"/>
      <c r="SWR9709" s="45"/>
      <c r="SWS9709" s="45"/>
      <c r="SWT9709" s="45"/>
      <c r="SWU9709" s="45"/>
      <c r="SWV9709" s="45"/>
      <c r="SWW9709" s="45"/>
      <c r="SWX9709" s="45"/>
      <c r="SWY9709" s="45"/>
      <c r="SWZ9709" s="45"/>
      <c r="SXA9709" s="45"/>
      <c r="SXB9709" s="45"/>
      <c r="SXC9709" s="45"/>
      <c r="SXD9709" s="45"/>
      <c r="SXE9709" s="45"/>
      <c r="SXF9709" s="45"/>
      <c r="SXG9709" s="45"/>
      <c r="SXH9709" s="45"/>
      <c r="SXI9709" s="45"/>
      <c r="SXJ9709" s="45"/>
      <c r="SXK9709" s="45"/>
      <c r="SXL9709" s="45"/>
      <c r="SXM9709" s="45"/>
      <c r="SXN9709" s="45"/>
      <c r="SXO9709" s="45"/>
      <c r="SXP9709" s="45"/>
      <c r="SXQ9709" s="45"/>
      <c r="SXR9709" s="45"/>
      <c r="SXS9709" s="45"/>
      <c r="SXT9709" s="45"/>
      <c r="SXU9709" s="45"/>
      <c r="SXV9709" s="45"/>
      <c r="SXW9709" s="45"/>
      <c r="SXX9709" s="45"/>
      <c r="SXY9709" s="45"/>
      <c r="SXZ9709" s="45"/>
      <c r="SYA9709" s="45"/>
      <c r="SYB9709" s="45"/>
      <c r="SYC9709" s="45"/>
      <c r="SYD9709" s="45"/>
      <c r="SYE9709" s="45"/>
      <c r="SYF9709" s="45"/>
      <c r="SYG9709" s="45"/>
      <c r="SYH9709" s="45"/>
      <c r="SYI9709" s="45"/>
      <c r="SYJ9709" s="45"/>
      <c r="SYK9709" s="45"/>
      <c r="SYL9709" s="45"/>
      <c r="SYM9709" s="45"/>
      <c r="SYN9709" s="45"/>
      <c r="SYO9709" s="45"/>
      <c r="SYP9709" s="45"/>
      <c r="SYQ9709" s="45"/>
      <c r="SYR9709" s="45"/>
      <c r="SYS9709" s="45"/>
      <c r="SYT9709" s="45"/>
      <c r="SYU9709" s="45"/>
      <c r="SYV9709" s="45"/>
      <c r="SYW9709" s="45"/>
      <c r="SYX9709" s="45"/>
      <c r="SYY9709" s="45"/>
      <c r="SYZ9709" s="45"/>
      <c r="SZA9709" s="45"/>
      <c r="SZB9709" s="45"/>
      <c r="SZC9709" s="45"/>
      <c r="SZD9709" s="45"/>
      <c r="SZE9709" s="45"/>
      <c r="SZF9709" s="45"/>
      <c r="SZG9709" s="45"/>
      <c r="SZH9709" s="45"/>
      <c r="SZI9709" s="45"/>
      <c r="SZJ9709" s="45"/>
      <c r="SZK9709" s="45"/>
      <c r="SZL9709" s="45"/>
      <c r="SZM9709" s="45"/>
      <c r="SZN9709" s="45"/>
      <c r="SZO9709" s="45"/>
      <c r="SZP9709" s="45"/>
      <c r="SZQ9709" s="45"/>
      <c r="SZR9709" s="45"/>
      <c r="SZS9709" s="45"/>
      <c r="SZT9709" s="45"/>
      <c r="SZU9709" s="45"/>
      <c r="SZV9709" s="45"/>
      <c r="SZW9709" s="45"/>
      <c r="SZX9709" s="45"/>
      <c r="SZY9709" s="45"/>
      <c r="SZZ9709" s="45"/>
      <c r="TAA9709" s="45"/>
      <c r="TAB9709" s="45"/>
      <c r="TAC9709" s="45"/>
      <c r="TAD9709" s="45"/>
      <c r="TAE9709" s="45"/>
      <c r="TAF9709" s="45"/>
      <c r="TAG9709" s="45"/>
      <c r="TAH9709" s="45"/>
      <c r="TAI9709" s="45"/>
      <c r="TAJ9709" s="45"/>
      <c r="TAK9709" s="45"/>
      <c r="TAL9709" s="45"/>
      <c r="TAM9709" s="45"/>
      <c r="TAN9709" s="45"/>
      <c r="TAO9709" s="45"/>
      <c r="TAP9709" s="45"/>
      <c r="TAQ9709" s="45"/>
      <c r="TAR9709" s="45"/>
      <c r="TAS9709" s="45"/>
      <c r="TAT9709" s="45"/>
      <c r="TAU9709" s="45"/>
      <c r="TAV9709" s="45"/>
      <c r="TAW9709" s="45"/>
      <c r="TAX9709" s="45"/>
      <c r="TAY9709" s="45"/>
      <c r="TAZ9709" s="45"/>
      <c r="TBA9709" s="45"/>
      <c r="TBB9709" s="45"/>
      <c r="TBC9709" s="45"/>
      <c r="TBD9709" s="45"/>
      <c r="TBE9709" s="45"/>
      <c r="TBF9709" s="45"/>
      <c r="TBG9709" s="45"/>
      <c r="TBH9709" s="45"/>
      <c r="TBI9709" s="45"/>
      <c r="TBJ9709" s="45"/>
      <c r="TBK9709" s="45"/>
      <c r="TBL9709" s="45"/>
      <c r="TBM9709" s="45"/>
      <c r="TBN9709" s="45"/>
      <c r="TBO9709" s="45"/>
      <c r="TBP9709" s="45"/>
      <c r="TBQ9709" s="45"/>
      <c r="TBR9709" s="45"/>
      <c r="TBS9709" s="45"/>
      <c r="TBT9709" s="45"/>
      <c r="TBU9709" s="45"/>
      <c r="TBV9709" s="45"/>
      <c r="TBW9709" s="45"/>
      <c r="TBX9709" s="45"/>
      <c r="TBY9709" s="45"/>
      <c r="TBZ9709" s="45"/>
      <c r="TCA9709" s="45"/>
      <c r="TCB9709" s="45"/>
      <c r="TCC9709" s="45"/>
      <c r="TCD9709" s="45"/>
      <c r="TCE9709" s="45"/>
      <c r="TCF9709" s="45"/>
      <c r="TCG9709" s="45"/>
      <c r="TCH9709" s="45"/>
      <c r="TCI9709" s="45"/>
      <c r="TCJ9709" s="45"/>
      <c r="TCK9709" s="45"/>
      <c r="TCL9709" s="45"/>
      <c r="TCM9709" s="45"/>
      <c r="TCN9709" s="45"/>
      <c r="TCO9709" s="45"/>
      <c r="TCP9709" s="45"/>
      <c r="TCQ9709" s="45"/>
      <c r="TCR9709" s="45"/>
      <c r="TCS9709" s="45"/>
      <c r="TCT9709" s="45"/>
      <c r="TCU9709" s="45"/>
      <c r="TCV9709" s="45"/>
      <c r="TCW9709" s="45"/>
      <c r="TCX9709" s="45"/>
      <c r="TCY9709" s="45"/>
      <c r="TCZ9709" s="45"/>
      <c r="TDA9709" s="45"/>
      <c r="TDB9709" s="45"/>
      <c r="TDC9709" s="45"/>
      <c r="TDD9709" s="45"/>
      <c r="TDE9709" s="45"/>
      <c r="TDF9709" s="45"/>
      <c r="TDG9709" s="45"/>
      <c r="TDH9709" s="45"/>
      <c r="TDI9709" s="45"/>
      <c r="TDJ9709" s="45"/>
      <c r="TDK9709" s="45"/>
      <c r="TDL9709" s="45"/>
      <c r="TDM9709" s="45"/>
      <c r="TDN9709" s="45"/>
      <c r="TDO9709" s="45"/>
      <c r="TDP9709" s="45"/>
      <c r="TDQ9709" s="45"/>
      <c r="TDR9709" s="45"/>
      <c r="TDS9709" s="45"/>
      <c r="TDT9709" s="45"/>
      <c r="TDU9709" s="45"/>
      <c r="TDV9709" s="45"/>
      <c r="TDW9709" s="45"/>
      <c r="TDX9709" s="45"/>
      <c r="TDY9709" s="45"/>
      <c r="TDZ9709" s="45"/>
      <c r="TEA9709" s="45"/>
      <c r="TEB9709" s="45"/>
      <c r="TEC9709" s="45"/>
      <c r="TED9709" s="45"/>
      <c r="TEE9709" s="45"/>
      <c r="TEF9709" s="45"/>
      <c r="TEG9709" s="45"/>
      <c r="TEH9709" s="45"/>
      <c r="TEI9709" s="45"/>
      <c r="TEJ9709" s="45"/>
      <c r="TEK9709" s="45"/>
      <c r="TEL9709" s="45"/>
      <c r="TEM9709" s="45"/>
      <c r="TEN9709" s="45"/>
      <c r="TEO9709" s="45"/>
      <c r="TEP9709" s="45"/>
      <c r="TEQ9709" s="45"/>
      <c r="TER9709" s="45"/>
      <c r="TES9709" s="45"/>
      <c r="TET9709" s="45"/>
      <c r="TEU9709" s="45"/>
      <c r="TEV9709" s="45"/>
      <c r="TEW9709" s="45"/>
      <c r="TEX9709" s="45"/>
      <c r="TEY9709" s="45"/>
      <c r="TEZ9709" s="45"/>
      <c r="TFA9709" s="45"/>
      <c r="TFB9709" s="45"/>
      <c r="TFC9709" s="45"/>
      <c r="TFD9709" s="45"/>
      <c r="TFE9709" s="45"/>
      <c r="TFF9709" s="45"/>
      <c r="TFG9709" s="45"/>
      <c r="TFH9709" s="45"/>
      <c r="TFI9709" s="45"/>
      <c r="TFJ9709" s="45"/>
      <c r="TFK9709" s="45"/>
      <c r="TFL9709" s="45"/>
      <c r="TFM9709" s="45"/>
      <c r="TFN9709" s="45"/>
      <c r="TFO9709" s="45"/>
      <c r="TFP9709" s="45"/>
      <c r="TFQ9709" s="45"/>
      <c r="TFR9709" s="45"/>
      <c r="TFS9709" s="45"/>
      <c r="TFT9709" s="45"/>
      <c r="TFU9709" s="45"/>
      <c r="TFV9709" s="45"/>
      <c r="TFW9709" s="45"/>
      <c r="TFX9709" s="45"/>
      <c r="TFY9709" s="45"/>
      <c r="TFZ9709" s="45"/>
      <c r="TGA9709" s="45"/>
      <c r="TGB9709" s="45"/>
      <c r="TGC9709" s="45"/>
      <c r="TGD9709" s="45"/>
      <c r="TGE9709" s="45"/>
      <c r="TGF9709" s="45"/>
      <c r="TGG9709" s="45"/>
      <c r="TGH9709" s="45"/>
      <c r="TGI9709" s="45"/>
      <c r="TGJ9709" s="45"/>
      <c r="TGK9709" s="45"/>
      <c r="TGL9709" s="45"/>
      <c r="TGM9709" s="45"/>
      <c r="TGN9709" s="45"/>
      <c r="TGO9709" s="45"/>
      <c r="TGP9709" s="45"/>
      <c r="TGQ9709" s="45"/>
      <c r="TGR9709" s="45"/>
      <c r="TGS9709" s="45"/>
      <c r="TGT9709" s="45"/>
      <c r="TGU9709" s="45"/>
      <c r="TGV9709" s="45"/>
      <c r="TGW9709" s="45"/>
      <c r="TGX9709" s="45"/>
      <c r="TGY9709" s="45"/>
      <c r="TGZ9709" s="45"/>
      <c r="THA9709" s="45"/>
      <c r="THB9709" s="45"/>
      <c r="THC9709" s="45"/>
      <c r="THD9709" s="45"/>
      <c r="THE9709" s="45"/>
      <c r="THF9709" s="45"/>
      <c r="THG9709" s="45"/>
      <c r="THH9709" s="45"/>
      <c r="THI9709" s="45"/>
      <c r="THJ9709" s="45"/>
      <c r="THK9709" s="45"/>
      <c r="THL9709" s="45"/>
      <c r="THM9709" s="45"/>
      <c r="THN9709" s="45"/>
      <c r="THO9709" s="45"/>
      <c r="THP9709" s="45"/>
      <c r="THQ9709" s="45"/>
      <c r="THR9709" s="45"/>
      <c r="THS9709" s="45"/>
      <c r="THT9709" s="45"/>
      <c r="THU9709" s="45"/>
      <c r="THV9709" s="45"/>
      <c r="THW9709" s="45"/>
      <c r="THX9709" s="45"/>
      <c r="THY9709" s="45"/>
      <c r="THZ9709" s="45"/>
      <c r="TIA9709" s="45"/>
      <c r="TIB9709" s="45"/>
      <c r="TIC9709" s="45"/>
      <c r="TID9709" s="45"/>
      <c r="TIE9709" s="45"/>
      <c r="TIF9709" s="45"/>
      <c r="TIG9709" s="45"/>
      <c r="TIH9709" s="45"/>
      <c r="TII9709" s="45"/>
      <c r="TIJ9709" s="45"/>
      <c r="TIK9709" s="45"/>
      <c r="TIL9709" s="45"/>
      <c r="TIM9709" s="45"/>
      <c r="TIN9709" s="45"/>
      <c r="TIO9709" s="45"/>
      <c r="TIP9709" s="45"/>
      <c r="TIQ9709" s="45"/>
      <c r="TIR9709" s="45"/>
      <c r="TIS9709" s="45"/>
      <c r="TIT9709" s="45"/>
      <c r="TIU9709" s="45"/>
      <c r="TIV9709" s="45"/>
      <c r="TIW9709" s="45"/>
      <c r="TIX9709" s="45"/>
      <c r="TIY9709" s="45"/>
      <c r="TIZ9709" s="45"/>
      <c r="TJA9709" s="45"/>
      <c r="TJB9709" s="45"/>
      <c r="TJC9709" s="45"/>
      <c r="TJD9709" s="45"/>
      <c r="TJE9709" s="45"/>
      <c r="TJF9709" s="45"/>
      <c r="TJG9709" s="45"/>
      <c r="TJH9709" s="45"/>
      <c r="TJI9709" s="45"/>
      <c r="TJJ9709" s="45"/>
      <c r="TJK9709" s="45"/>
      <c r="TJL9709" s="45"/>
      <c r="TJM9709" s="45"/>
      <c r="TJN9709" s="45"/>
      <c r="TJO9709" s="45"/>
      <c r="TJP9709" s="45"/>
      <c r="TJQ9709" s="45"/>
      <c r="TJR9709" s="45"/>
      <c r="TJS9709" s="45"/>
      <c r="TJT9709" s="45"/>
      <c r="TJU9709" s="45"/>
      <c r="TJV9709" s="45"/>
      <c r="TJW9709" s="45"/>
      <c r="TJX9709" s="45"/>
      <c r="TJY9709" s="45"/>
      <c r="TJZ9709" s="45"/>
      <c r="TKA9709" s="45"/>
      <c r="TKB9709" s="45"/>
      <c r="TKC9709" s="45"/>
      <c r="TKD9709" s="45"/>
      <c r="TKE9709" s="45"/>
      <c r="TKF9709" s="45"/>
      <c r="TKG9709" s="45"/>
      <c r="TKH9709" s="45"/>
      <c r="TKI9709" s="45"/>
      <c r="TKJ9709" s="45"/>
      <c r="TKK9709" s="45"/>
      <c r="TKL9709" s="45"/>
      <c r="TKM9709" s="45"/>
      <c r="TKN9709" s="45"/>
      <c r="TKO9709" s="45"/>
      <c r="TKP9709" s="45"/>
      <c r="TKQ9709" s="45"/>
      <c r="TKR9709" s="45"/>
      <c r="TKS9709" s="45"/>
      <c r="TKT9709" s="45"/>
      <c r="TKU9709" s="45"/>
      <c r="TKV9709" s="45"/>
      <c r="TKW9709" s="45"/>
      <c r="TKX9709" s="45"/>
      <c r="TKY9709" s="45"/>
      <c r="TKZ9709" s="45"/>
      <c r="TLA9709" s="45"/>
      <c r="TLB9709" s="45"/>
      <c r="TLC9709" s="45"/>
      <c r="TLD9709" s="45"/>
      <c r="TLE9709" s="45"/>
      <c r="TLF9709" s="45"/>
      <c r="TLG9709" s="45"/>
      <c r="TLH9709" s="45"/>
      <c r="TLI9709" s="45"/>
      <c r="TLJ9709" s="45"/>
      <c r="TLK9709" s="45"/>
      <c r="TLL9709" s="45"/>
      <c r="TLM9709" s="45"/>
      <c r="TLN9709" s="45"/>
      <c r="TLO9709" s="45"/>
      <c r="TLP9709" s="45"/>
      <c r="TLQ9709" s="45"/>
      <c r="TLR9709" s="45"/>
      <c r="TLS9709" s="45"/>
      <c r="TLT9709" s="45"/>
      <c r="TLU9709" s="45"/>
      <c r="TLV9709" s="45"/>
      <c r="TLW9709" s="45"/>
      <c r="TLX9709" s="45"/>
      <c r="TLY9709" s="45"/>
      <c r="TLZ9709" s="45"/>
      <c r="TMA9709" s="45"/>
      <c r="TMB9709" s="45"/>
      <c r="TMC9709" s="45"/>
      <c r="TMD9709" s="45"/>
      <c r="TME9709" s="45"/>
      <c r="TMF9709" s="45"/>
      <c r="TMG9709" s="45"/>
      <c r="TMH9709" s="45"/>
      <c r="TMI9709" s="45"/>
      <c r="TMJ9709" s="45"/>
      <c r="TMK9709" s="45"/>
      <c r="TML9709" s="45"/>
      <c r="TMM9709" s="45"/>
      <c r="TMN9709" s="45"/>
      <c r="TMO9709" s="45"/>
      <c r="TMP9709" s="45"/>
      <c r="TMQ9709" s="45"/>
      <c r="TMR9709" s="45"/>
      <c r="TMS9709" s="45"/>
      <c r="TMT9709" s="45"/>
      <c r="TMU9709" s="45"/>
      <c r="TMV9709" s="45"/>
      <c r="TMW9709" s="45"/>
      <c r="TMX9709" s="45"/>
      <c r="TMY9709" s="45"/>
      <c r="TMZ9709" s="45"/>
      <c r="TNA9709" s="45"/>
      <c r="TNB9709" s="45"/>
      <c r="TNC9709" s="45"/>
      <c r="TND9709" s="45"/>
      <c r="TNE9709" s="45"/>
      <c r="TNF9709" s="45"/>
      <c r="TNG9709" s="45"/>
      <c r="TNH9709" s="45"/>
      <c r="TNI9709" s="45"/>
      <c r="TNJ9709" s="45"/>
      <c r="TNK9709" s="45"/>
      <c r="TNL9709" s="45"/>
      <c r="TNM9709" s="45"/>
      <c r="TNN9709" s="45"/>
      <c r="TNO9709" s="45"/>
      <c r="TNP9709" s="45"/>
      <c r="TNQ9709" s="45"/>
      <c r="TNR9709" s="45"/>
      <c r="TNS9709" s="45"/>
      <c r="TNT9709" s="45"/>
      <c r="TNU9709" s="45"/>
      <c r="TNV9709" s="45"/>
      <c r="TNW9709" s="45"/>
      <c r="TNX9709" s="45"/>
      <c r="TNY9709" s="45"/>
      <c r="TNZ9709" s="45"/>
      <c r="TOA9709" s="45"/>
      <c r="TOB9709" s="45"/>
      <c r="TOC9709" s="45"/>
      <c r="TOD9709" s="45"/>
      <c r="TOE9709" s="45"/>
      <c r="TOF9709" s="45"/>
      <c r="TOG9709" s="45"/>
      <c r="TOH9709" s="45"/>
      <c r="TOI9709" s="45"/>
      <c r="TOJ9709" s="45"/>
      <c r="TOK9709" s="45"/>
      <c r="TOL9709" s="45"/>
      <c r="TOM9709" s="45"/>
      <c r="TON9709" s="45"/>
      <c r="TOO9709" s="45"/>
      <c r="TOP9709" s="45"/>
      <c r="TOQ9709" s="45"/>
      <c r="TOR9709" s="45"/>
      <c r="TOS9709" s="45"/>
      <c r="TOT9709" s="45"/>
      <c r="TOU9709" s="45"/>
      <c r="TOV9709" s="45"/>
      <c r="TOW9709" s="45"/>
      <c r="TOX9709" s="45"/>
      <c r="TOY9709" s="45"/>
      <c r="TOZ9709" s="45"/>
      <c r="TPA9709" s="45"/>
      <c r="TPB9709" s="45"/>
      <c r="TPC9709" s="45"/>
      <c r="TPD9709" s="45"/>
      <c r="TPE9709" s="45"/>
      <c r="TPF9709" s="45"/>
      <c r="TPG9709" s="45"/>
      <c r="TPH9709" s="45"/>
      <c r="TPI9709" s="45"/>
      <c r="TPJ9709" s="45"/>
      <c r="TPK9709" s="45"/>
      <c r="TPL9709" s="45"/>
      <c r="TPM9709" s="45"/>
      <c r="TPN9709" s="45"/>
      <c r="TPO9709" s="45"/>
      <c r="TPP9709" s="45"/>
      <c r="TPQ9709" s="45"/>
      <c r="TPR9709" s="45"/>
      <c r="TPS9709" s="45"/>
      <c r="TPT9709" s="45"/>
      <c r="TPU9709" s="45"/>
      <c r="TPV9709" s="45"/>
      <c r="TPW9709" s="45"/>
      <c r="TPX9709" s="45"/>
      <c r="TPY9709" s="45"/>
      <c r="TPZ9709" s="45"/>
      <c r="TQA9709" s="45"/>
      <c r="TQB9709" s="45"/>
      <c r="TQC9709" s="45"/>
      <c r="TQD9709" s="45"/>
      <c r="TQE9709" s="45"/>
      <c r="TQF9709" s="45"/>
      <c r="TQG9709" s="45"/>
      <c r="TQH9709" s="45"/>
      <c r="TQI9709" s="45"/>
      <c r="TQJ9709" s="45"/>
      <c r="TQK9709" s="45"/>
      <c r="TQL9709" s="45"/>
      <c r="TQM9709" s="45"/>
      <c r="TQN9709" s="45"/>
      <c r="TQO9709" s="45"/>
      <c r="TQP9709" s="45"/>
      <c r="TQQ9709" s="45"/>
      <c r="TQR9709" s="45"/>
      <c r="TQS9709" s="45"/>
      <c r="TQT9709" s="45"/>
      <c r="TQU9709" s="45"/>
      <c r="TQV9709" s="45"/>
      <c r="TQW9709" s="45"/>
      <c r="TQX9709" s="45"/>
      <c r="TQY9709" s="45"/>
      <c r="TQZ9709" s="45"/>
      <c r="TRA9709" s="45"/>
      <c r="TRB9709" s="45"/>
      <c r="TRC9709" s="45"/>
      <c r="TRD9709" s="45"/>
      <c r="TRE9709" s="45"/>
      <c r="TRF9709" s="45"/>
      <c r="TRG9709" s="45"/>
      <c r="TRH9709" s="45"/>
      <c r="TRI9709" s="45"/>
      <c r="TRJ9709" s="45"/>
      <c r="TRK9709" s="45"/>
      <c r="TRL9709" s="45"/>
      <c r="TRM9709" s="45"/>
      <c r="TRN9709" s="45"/>
      <c r="TRO9709" s="45"/>
      <c r="TRP9709" s="45"/>
      <c r="TRQ9709" s="45"/>
      <c r="TRR9709" s="45"/>
      <c r="TRS9709" s="45"/>
      <c r="TRT9709" s="45"/>
      <c r="TRU9709" s="45"/>
      <c r="TRV9709" s="45"/>
      <c r="TRW9709" s="45"/>
      <c r="TRX9709" s="45"/>
      <c r="TRY9709" s="45"/>
      <c r="TRZ9709" s="45"/>
      <c r="TSA9709" s="45"/>
      <c r="TSB9709" s="45"/>
      <c r="TSC9709" s="45"/>
      <c r="TSD9709" s="45"/>
      <c r="TSE9709" s="45"/>
      <c r="TSF9709" s="45"/>
      <c r="TSG9709" s="45"/>
      <c r="TSH9709" s="45"/>
      <c r="TSI9709" s="45"/>
      <c r="TSJ9709" s="45"/>
      <c r="TSK9709" s="45"/>
      <c r="TSL9709" s="45"/>
      <c r="TSM9709" s="45"/>
      <c r="TSN9709" s="45"/>
      <c r="TSO9709" s="45"/>
      <c r="TSP9709" s="45"/>
      <c r="TSQ9709" s="45"/>
      <c r="TSR9709" s="45"/>
      <c r="TSS9709" s="45"/>
      <c r="TST9709" s="45"/>
      <c r="TSU9709" s="45"/>
      <c r="TSV9709" s="45"/>
      <c r="TSW9709" s="45"/>
      <c r="TSX9709" s="45"/>
      <c r="TSY9709" s="45"/>
      <c r="TSZ9709" s="45"/>
      <c r="TTA9709" s="45"/>
      <c r="TTB9709" s="45"/>
      <c r="TTC9709" s="45"/>
      <c r="TTD9709" s="45"/>
      <c r="TTE9709" s="45"/>
      <c r="TTF9709" s="45"/>
      <c r="TTG9709" s="45"/>
      <c r="TTH9709" s="45"/>
      <c r="TTI9709" s="45"/>
      <c r="TTJ9709" s="45"/>
      <c r="TTK9709" s="45"/>
      <c r="TTL9709" s="45"/>
      <c r="TTM9709" s="45"/>
      <c r="TTN9709" s="45"/>
      <c r="TTO9709" s="45"/>
      <c r="TTP9709" s="45"/>
      <c r="TTQ9709" s="45"/>
      <c r="TTR9709" s="45"/>
      <c r="TTS9709" s="45"/>
      <c r="TTT9709" s="45"/>
      <c r="TTU9709" s="45"/>
      <c r="TTV9709" s="45"/>
      <c r="TTW9709" s="45"/>
      <c r="TTX9709" s="45"/>
      <c r="TTY9709" s="45"/>
      <c r="TTZ9709" s="45"/>
      <c r="TUA9709" s="45"/>
      <c r="TUB9709" s="45"/>
      <c r="TUC9709" s="45"/>
      <c r="TUD9709" s="45"/>
      <c r="TUE9709" s="45"/>
      <c r="TUF9709" s="45"/>
      <c r="TUG9709" s="45"/>
      <c r="TUH9709" s="45"/>
      <c r="TUI9709" s="45"/>
      <c r="TUJ9709" s="45"/>
      <c r="TUK9709" s="45"/>
      <c r="TUL9709" s="45"/>
      <c r="TUM9709" s="45"/>
      <c r="TUN9709" s="45"/>
      <c r="TUO9709" s="45"/>
      <c r="TUP9709" s="45"/>
      <c r="TUQ9709" s="45"/>
      <c r="TUR9709" s="45"/>
      <c r="TUS9709" s="45"/>
      <c r="TUT9709" s="45"/>
      <c r="TUU9709" s="45"/>
      <c r="TUV9709" s="45"/>
      <c r="TUW9709" s="45"/>
      <c r="TUX9709" s="45"/>
      <c r="TUY9709" s="45"/>
      <c r="TUZ9709" s="45"/>
      <c r="TVA9709" s="45"/>
      <c r="TVB9709" s="45"/>
      <c r="TVC9709" s="45"/>
      <c r="TVD9709" s="45"/>
      <c r="TVE9709" s="45"/>
      <c r="TVF9709" s="45"/>
      <c r="TVG9709" s="45"/>
      <c r="TVH9709" s="45"/>
      <c r="TVI9709" s="45"/>
      <c r="TVJ9709" s="45"/>
      <c r="TVK9709" s="45"/>
      <c r="TVL9709" s="45"/>
      <c r="TVM9709" s="45"/>
      <c r="TVN9709" s="45"/>
      <c r="TVO9709" s="45"/>
      <c r="TVP9709" s="45"/>
      <c r="TVQ9709" s="45"/>
      <c r="TVR9709" s="45"/>
      <c r="TVS9709" s="45"/>
      <c r="TVT9709" s="45"/>
      <c r="TVU9709" s="45"/>
      <c r="TVV9709" s="45"/>
      <c r="TVW9709" s="45"/>
      <c r="TVX9709" s="45"/>
      <c r="TVY9709" s="45"/>
      <c r="TVZ9709" s="45"/>
      <c r="TWA9709" s="45"/>
      <c r="TWB9709" s="45"/>
      <c r="TWC9709" s="45"/>
      <c r="TWD9709" s="45"/>
      <c r="TWE9709" s="45"/>
      <c r="TWF9709" s="45"/>
      <c r="TWG9709" s="45"/>
      <c r="TWH9709" s="45"/>
      <c r="TWI9709" s="45"/>
      <c r="TWJ9709" s="45"/>
      <c r="TWK9709" s="45"/>
      <c r="TWL9709" s="45"/>
      <c r="TWM9709" s="45"/>
      <c r="TWN9709" s="45"/>
      <c r="TWO9709" s="45"/>
      <c r="TWP9709" s="45"/>
      <c r="TWQ9709" s="45"/>
      <c r="TWR9709" s="45"/>
      <c r="TWS9709" s="45"/>
      <c r="TWT9709" s="45"/>
      <c r="TWU9709" s="45"/>
      <c r="TWV9709" s="45"/>
      <c r="TWW9709" s="45"/>
      <c r="TWX9709" s="45"/>
      <c r="TWY9709" s="45"/>
      <c r="TWZ9709" s="45"/>
      <c r="TXA9709" s="45"/>
      <c r="TXB9709" s="45"/>
      <c r="TXC9709" s="45"/>
      <c r="TXD9709" s="45"/>
      <c r="TXE9709" s="45"/>
      <c r="TXF9709" s="45"/>
      <c r="TXG9709" s="45"/>
      <c r="TXH9709" s="45"/>
      <c r="TXI9709" s="45"/>
      <c r="TXJ9709" s="45"/>
      <c r="TXK9709" s="45"/>
      <c r="TXL9709" s="45"/>
      <c r="TXM9709" s="45"/>
      <c r="TXN9709" s="45"/>
      <c r="TXO9709" s="45"/>
      <c r="TXP9709" s="45"/>
      <c r="TXQ9709" s="45"/>
      <c r="TXR9709" s="45"/>
      <c r="TXS9709" s="45"/>
      <c r="TXT9709" s="45"/>
      <c r="TXU9709" s="45"/>
      <c r="TXV9709" s="45"/>
      <c r="TXW9709" s="45"/>
      <c r="TXX9709" s="45"/>
      <c r="TXY9709" s="45"/>
      <c r="TXZ9709" s="45"/>
      <c r="TYA9709" s="45"/>
      <c r="TYB9709" s="45"/>
      <c r="TYC9709" s="45"/>
      <c r="TYD9709" s="45"/>
      <c r="TYE9709" s="45"/>
      <c r="TYF9709" s="45"/>
      <c r="TYG9709" s="45"/>
      <c r="TYH9709" s="45"/>
      <c r="TYI9709" s="45"/>
      <c r="TYJ9709" s="45"/>
      <c r="TYK9709" s="45"/>
      <c r="TYL9709" s="45"/>
      <c r="TYM9709" s="45"/>
      <c r="TYN9709" s="45"/>
      <c r="TYO9709" s="45"/>
      <c r="TYP9709" s="45"/>
      <c r="TYQ9709" s="45"/>
      <c r="TYR9709" s="45"/>
      <c r="TYS9709" s="45"/>
      <c r="TYT9709" s="45"/>
      <c r="TYU9709" s="45"/>
      <c r="TYV9709" s="45"/>
      <c r="TYW9709" s="45"/>
      <c r="TYX9709" s="45"/>
      <c r="TYY9709" s="45"/>
      <c r="TYZ9709" s="45"/>
      <c r="TZA9709" s="45"/>
      <c r="TZB9709" s="45"/>
      <c r="TZC9709" s="45"/>
      <c r="TZD9709" s="45"/>
      <c r="TZE9709" s="45"/>
      <c r="TZF9709" s="45"/>
      <c r="TZG9709" s="45"/>
      <c r="TZH9709" s="45"/>
      <c r="TZI9709" s="45"/>
      <c r="TZJ9709" s="45"/>
      <c r="TZK9709" s="45"/>
      <c r="TZL9709" s="45"/>
      <c r="TZM9709" s="45"/>
      <c r="TZN9709" s="45"/>
      <c r="TZO9709" s="45"/>
      <c r="TZP9709" s="45"/>
      <c r="TZQ9709" s="45"/>
      <c r="TZR9709" s="45"/>
      <c r="TZS9709" s="45"/>
      <c r="TZT9709" s="45"/>
      <c r="TZU9709" s="45"/>
      <c r="TZV9709" s="45"/>
      <c r="TZW9709" s="45"/>
      <c r="TZX9709" s="45"/>
      <c r="TZY9709" s="45"/>
      <c r="TZZ9709" s="45"/>
      <c r="UAA9709" s="45"/>
      <c r="UAB9709" s="45"/>
      <c r="UAC9709" s="45"/>
      <c r="UAD9709" s="45"/>
      <c r="UAE9709" s="45"/>
      <c r="UAF9709" s="45"/>
      <c r="UAG9709" s="45"/>
      <c r="UAH9709" s="45"/>
      <c r="UAI9709" s="45"/>
      <c r="UAJ9709" s="45"/>
      <c r="UAK9709" s="45"/>
      <c r="UAL9709" s="45"/>
      <c r="UAM9709" s="45"/>
      <c r="UAN9709" s="45"/>
      <c r="UAO9709" s="45"/>
      <c r="UAP9709" s="45"/>
      <c r="UAQ9709" s="45"/>
      <c r="UAR9709" s="45"/>
      <c r="UAS9709" s="45"/>
      <c r="UAT9709" s="45"/>
      <c r="UAU9709" s="45"/>
      <c r="UAV9709" s="45"/>
      <c r="UAW9709" s="45"/>
      <c r="UAX9709" s="45"/>
      <c r="UAY9709" s="45"/>
      <c r="UAZ9709" s="45"/>
      <c r="UBA9709" s="45"/>
      <c r="UBB9709" s="45"/>
      <c r="UBC9709" s="45"/>
      <c r="UBD9709" s="45"/>
      <c r="UBE9709" s="45"/>
      <c r="UBF9709" s="45"/>
      <c r="UBG9709" s="45"/>
      <c r="UBH9709" s="45"/>
      <c r="UBI9709" s="45"/>
      <c r="UBJ9709" s="45"/>
      <c r="UBK9709" s="45"/>
      <c r="UBL9709" s="45"/>
      <c r="UBM9709" s="45"/>
      <c r="UBN9709" s="45"/>
      <c r="UBO9709" s="45"/>
      <c r="UBP9709" s="45"/>
      <c r="UBQ9709" s="45"/>
      <c r="UBR9709" s="45"/>
      <c r="UBS9709" s="45"/>
      <c r="UBT9709" s="45"/>
      <c r="UBU9709" s="45"/>
      <c r="UBV9709" s="45"/>
      <c r="UBW9709" s="45"/>
      <c r="UBX9709" s="45"/>
      <c r="UBY9709" s="45"/>
      <c r="UBZ9709" s="45"/>
      <c r="UCA9709" s="45"/>
      <c r="UCB9709" s="45"/>
      <c r="UCC9709" s="45"/>
      <c r="UCD9709" s="45"/>
      <c r="UCE9709" s="45"/>
      <c r="UCF9709" s="45"/>
      <c r="UCG9709" s="45"/>
      <c r="UCH9709" s="45"/>
      <c r="UCI9709" s="45"/>
      <c r="UCJ9709" s="45"/>
      <c r="UCK9709" s="45"/>
      <c r="UCL9709" s="45"/>
      <c r="UCM9709" s="45"/>
      <c r="UCN9709" s="45"/>
      <c r="UCO9709" s="45"/>
      <c r="UCP9709" s="45"/>
      <c r="UCQ9709" s="45"/>
      <c r="UCR9709" s="45"/>
      <c r="UCS9709" s="45"/>
      <c r="UCT9709" s="45"/>
      <c r="UCU9709" s="45"/>
      <c r="UCV9709" s="45"/>
      <c r="UCW9709" s="45"/>
      <c r="UCX9709" s="45"/>
      <c r="UCY9709" s="45"/>
      <c r="UCZ9709" s="45"/>
      <c r="UDA9709" s="45"/>
      <c r="UDB9709" s="45"/>
      <c r="UDC9709" s="45"/>
      <c r="UDD9709" s="45"/>
      <c r="UDE9709" s="45"/>
      <c r="UDF9709" s="45"/>
      <c r="UDG9709" s="45"/>
      <c r="UDH9709" s="45"/>
      <c r="UDI9709" s="45"/>
      <c r="UDJ9709" s="45"/>
      <c r="UDK9709" s="45"/>
      <c r="UDL9709" s="45"/>
      <c r="UDM9709" s="45"/>
      <c r="UDN9709" s="45"/>
      <c r="UDO9709" s="45"/>
      <c r="UDP9709" s="45"/>
      <c r="UDQ9709" s="45"/>
      <c r="UDR9709" s="45"/>
      <c r="UDS9709" s="45"/>
      <c r="UDT9709" s="45"/>
      <c r="UDU9709" s="45"/>
      <c r="UDV9709" s="45"/>
      <c r="UDW9709" s="45"/>
      <c r="UDX9709" s="45"/>
      <c r="UDY9709" s="45"/>
      <c r="UDZ9709" s="45"/>
      <c r="UEA9709" s="45"/>
      <c r="UEB9709" s="45"/>
      <c r="UEC9709" s="45"/>
      <c r="UED9709" s="45"/>
      <c r="UEE9709" s="45"/>
      <c r="UEF9709" s="45"/>
      <c r="UEG9709" s="45"/>
      <c r="UEH9709" s="45"/>
      <c r="UEI9709" s="45"/>
      <c r="UEJ9709" s="45"/>
      <c r="UEK9709" s="45"/>
      <c r="UEL9709" s="45"/>
      <c r="UEM9709" s="45"/>
      <c r="UEN9709" s="45"/>
      <c r="UEO9709" s="45"/>
      <c r="UEP9709" s="45"/>
      <c r="UEQ9709" s="45"/>
      <c r="UER9709" s="45"/>
      <c r="UES9709" s="45"/>
      <c r="UET9709" s="45"/>
      <c r="UEU9709" s="45"/>
      <c r="UEV9709" s="45"/>
      <c r="UEW9709" s="45"/>
      <c r="UEX9709" s="45"/>
      <c r="UEY9709" s="45"/>
      <c r="UEZ9709" s="45"/>
      <c r="UFA9709" s="45"/>
      <c r="UFB9709" s="45"/>
      <c r="UFC9709" s="45"/>
      <c r="UFD9709" s="45"/>
      <c r="UFE9709" s="45"/>
      <c r="UFF9709" s="45"/>
      <c r="UFG9709" s="45"/>
      <c r="UFH9709" s="45"/>
      <c r="UFI9709" s="45"/>
      <c r="UFJ9709" s="45"/>
      <c r="UFK9709" s="45"/>
      <c r="UFL9709" s="45"/>
      <c r="UFM9709" s="45"/>
      <c r="UFN9709" s="45"/>
      <c r="UFO9709" s="45"/>
      <c r="UFP9709" s="45"/>
      <c r="UFQ9709" s="45"/>
      <c r="UFR9709" s="45"/>
      <c r="UFS9709" s="45"/>
      <c r="UFT9709" s="45"/>
      <c r="UFU9709" s="45"/>
      <c r="UFV9709" s="45"/>
      <c r="UFW9709" s="45"/>
      <c r="UFX9709" s="45"/>
      <c r="UFY9709" s="45"/>
      <c r="UFZ9709" s="45"/>
      <c r="UGA9709" s="45"/>
      <c r="UGB9709" s="45"/>
      <c r="UGC9709" s="45"/>
      <c r="UGD9709" s="45"/>
      <c r="UGE9709" s="45"/>
      <c r="UGF9709" s="45"/>
      <c r="UGG9709" s="45"/>
      <c r="UGH9709" s="45"/>
      <c r="UGI9709" s="45"/>
      <c r="UGJ9709" s="45"/>
      <c r="UGK9709" s="45"/>
      <c r="UGL9709" s="45"/>
      <c r="UGM9709" s="45"/>
      <c r="UGN9709" s="45"/>
      <c r="UGO9709" s="45"/>
      <c r="UGP9709" s="45"/>
      <c r="UGQ9709" s="45"/>
      <c r="UGR9709" s="45"/>
      <c r="UGS9709" s="45"/>
      <c r="UGT9709" s="45"/>
      <c r="UGU9709" s="45"/>
      <c r="UGV9709" s="45"/>
      <c r="UGW9709" s="45"/>
      <c r="UGX9709" s="45"/>
      <c r="UGY9709" s="45"/>
      <c r="UGZ9709" s="45"/>
      <c r="UHA9709" s="45"/>
      <c r="UHB9709" s="45"/>
      <c r="UHC9709" s="45"/>
      <c r="UHD9709" s="45"/>
      <c r="UHE9709" s="45"/>
      <c r="UHF9709" s="45"/>
      <c r="UHG9709" s="45"/>
      <c r="UHH9709" s="45"/>
      <c r="UHI9709" s="45"/>
      <c r="UHJ9709" s="45"/>
      <c r="UHK9709" s="45"/>
      <c r="UHL9709" s="45"/>
      <c r="UHM9709" s="45"/>
      <c r="UHN9709" s="45"/>
      <c r="UHO9709" s="45"/>
      <c r="UHP9709" s="45"/>
      <c r="UHQ9709" s="45"/>
      <c r="UHR9709" s="45"/>
      <c r="UHS9709" s="45"/>
      <c r="UHT9709" s="45"/>
      <c r="UHU9709" s="45"/>
      <c r="UHV9709" s="45"/>
      <c r="UHW9709" s="45"/>
      <c r="UHX9709" s="45"/>
      <c r="UHY9709" s="45"/>
      <c r="UHZ9709" s="45"/>
      <c r="UIA9709" s="45"/>
      <c r="UIB9709" s="45"/>
      <c r="UIC9709" s="45"/>
      <c r="UID9709" s="45"/>
      <c r="UIE9709" s="45"/>
      <c r="UIF9709" s="45"/>
      <c r="UIG9709" s="45"/>
      <c r="UIH9709" s="45"/>
      <c r="UII9709" s="45"/>
      <c r="UIJ9709" s="45"/>
      <c r="UIK9709" s="45"/>
      <c r="UIL9709" s="45"/>
      <c r="UIM9709" s="45"/>
      <c r="UIN9709" s="45"/>
      <c r="UIO9709" s="45"/>
      <c r="UIP9709" s="45"/>
      <c r="UIQ9709" s="45"/>
      <c r="UIR9709" s="45"/>
      <c r="UIS9709" s="45"/>
      <c r="UIT9709" s="45"/>
      <c r="UIU9709" s="45"/>
      <c r="UIV9709" s="45"/>
      <c r="UIW9709" s="45"/>
      <c r="UIX9709" s="45"/>
      <c r="UIY9709" s="45"/>
      <c r="UIZ9709" s="45"/>
      <c r="UJA9709" s="45"/>
      <c r="UJB9709" s="45"/>
      <c r="UJC9709" s="45"/>
      <c r="UJD9709" s="45"/>
      <c r="UJE9709" s="45"/>
      <c r="UJF9709" s="45"/>
      <c r="UJG9709" s="45"/>
      <c r="UJH9709" s="45"/>
      <c r="UJI9709" s="45"/>
      <c r="UJJ9709" s="45"/>
      <c r="UJK9709" s="45"/>
      <c r="UJL9709" s="45"/>
      <c r="UJM9709" s="45"/>
      <c r="UJN9709" s="45"/>
      <c r="UJO9709" s="45"/>
      <c r="UJP9709" s="45"/>
      <c r="UJQ9709" s="45"/>
      <c r="UJR9709" s="45"/>
      <c r="UJS9709" s="45"/>
      <c r="UJT9709" s="45"/>
      <c r="UJU9709" s="45"/>
      <c r="UJV9709" s="45"/>
      <c r="UJW9709" s="45"/>
      <c r="UJX9709" s="45"/>
      <c r="UJY9709" s="45"/>
      <c r="UJZ9709" s="45"/>
      <c r="UKA9709" s="45"/>
      <c r="UKB9709" s="45"/>
      <c r="UKC9709" s="45"/>
      <c r="UKD9709" s="45"/>
      <c r="UKE9709" s="45"/>
      <c r="UKF9709" s="45"/>
      <c r="UKG9709" s="45"/>
      <c r="UKH9709" s="45"/>
      <c r="UKI9709" s="45"/>
      <c r="UKJ9709" s="45"/>
      <c r="UKK9709" s="45"/>
      <c r="UKL9709" s="45"/>
      <c r="UKM9709" s="45"/>
      <c r="UKN9709" s="45"/>
      <c r="UKO9709" s="45"/>
      <c r="UKP9709" s="45"/>
      <c r="UKQ9709" s="45"/>
      <c r="UKR9709" s="45"/>
      <c r="UKS9709" s="45"/>
      <c r="UKT9709" s="45"/>
      <c r="UKU9709" s="45"/>
      <c r="UKV9709" s="45"/>
      <c r="UKW9709" s="45"/>
      <c r="UKX9709" s="45"/>
      <c r="UKY9709" s="45"/>
      <c r="UKZ9709" s="45"/>
      <c r="ULA9709" s="45"/>
      <c r="ULB9709" s="45"/>
      <c r="ULC9709" s="45"/>
      <c r="ULD9709" s="45"/>
      <c r="ULE9709" s="45"/>
      <c r="ULF9709" s="45"/>
      <c r="ULG9709" s="45"/>
      <c r="ULH9709" s="45"/>
      <c r="ULI9709" s="45"/>
      <c r="ULJ9709" s="45"/>
      <c r="ULK9709" s="45"/>
      <c r="ULL9709" s="45"/>
      <c r="ULM9709" s="45"/>
      <c r="ULN9709" s="45"/>
      <c r="ULO9709" s="45"/>
      <c r="ULP9709" s="45"/>
      <c r="ULQ9709" s="45"/>
      <c r="ULR9709" s="45"/>
      <c r="ULS9709" s="45"/>
      <c r="ULT9709" s="45"/>
      <c r="ULU9709" s="45"/>
      <c r="ULV9709" s="45"/>
      <c r="ULW9709" s="45"/>
      <c r="ULX9709" s="45"/>
      <c r="ULY9709" s="45"/>
      <c r="ULZ9709" s="45"/>
      <c r="UMA9709" s="45"/>
      <c r="UMB9709" s="45"/>
      <c r="UMC9709" s="45"/>
      <c r="UMD9709" s="45"/>
      <c r="UME9709" s="45"/>
      <c r="UMF9709" s="45"/>
      <c r="UMG9709" s="45"/>
      <c r="UMH9709" s="45"/>
      <c r="UMI9709" s="45"/>
      <c r="UMJ9709" s="45"/>
      <c r="UMK9709" s="45"/>
      <c r="UML9709" s="45"/>
      <c r="UMM9709" s="45"/>
      <c r="UMN9709" s="45"/>
      <c r="UMO9709" s="45"/>
      <c r="UMP9709" s="45"/>
      <c r="UMQ9709" s="45"/>
      <c r="UMR9709" s="45"/>
      <c r="UMS9709" s="45"/>
      <c r="UMT9709" s="45"/>
      <c r="UMU9709" s="45"/>
      <c r="UMV9709" s="45"/>
      <c r="UMW9709" s="45"/>
      <c r="UMX9709" s="45"/>
      <c r="UMY9709" s="45"/>
      <c r="UMZ9709" s="45"/>
      <c r="UNA9709" s="45"/>
      <c r="UNB9709" s="45"/>
      <c r="UNC9709" s="45"/>
      <c r="UND9709" s="45"/>
      <c r="UNE9709" s="45"/>
      <c r="UNF9709" s="45"/>
      <c r="UNG9709" s="45"/>
      <c r="UNH9709" s="45"/>
      <c r="UNI9709" s="45"/>
      <c r="UNJ9709" s="45"/>
      <c r="UNK9709" s="45"/>
      <c r="UNL9709" s="45"/>
      <c r="UNM9709" s="45"/>
      <c r="UNN9709" s="45"/>
      <c r="UNO9709" s="45"/>
      <c r="UNP9709" s="45"/>
      <c r="UNQ9709" s="45"/>
      <c r="UNR9709" s="45"/>
      <c r="UNS9709" s="45"/>
      <c r="UNT9709" s="45"/>
      <c r="UNU9709" s="45"/>
      <c r="UNV9709" s="45"/>
      <c r="UNW9709" s="45"/>
      <c r="UNX9709" s="45"/>
      <c r="UNY9709" s="45"/>
      <c r="UNZ9709" s="45"/>
      <c r="UOA9709" s="45"/>
      <c r="UOB9709" s="45"/>
      <c r="UOC9709" s="45"/>
      <c r="UOD9709" s="45"/>
      <c r="UOE9709" s="45"/>
      <c r="UOF9709" s="45"/>
      <c r="UOG9709" s="45"/>
      <c r="UOH9709" s="45"/>
      <c r="UOI9709" s="45"/>
      <c r="UOJ9709" s="45"/>
      <c r="UOK9709" s="45"/>
      <c r="UOL9709" s="45"/>
      <c r="UOM9709" s="45"/>
      <c r="UON9709" s="45"/>
      <c r="UOO9709" s="45"/>
      <c r="UOP9709" s="45"/>
      <c r="UOQ9709" s="45"/>
      <c r="UOR9709" s="45"/>
      <c r="UOS9709" s="45"/>
      <c r="UOT9709" s="45"/>
      <c r="UOU9709" s="45"/>
      <c r="UOV9709" s="45"/>
      <c r="UOW9709" s="45"/>
      <c r="UOX9709" s="45"/>
      <c r="UOY9709" s="45"/>
      <c r="UOZ9709" s="45"/>
      <c r="UPA9709" s="45"/>
      <c r="UPB9709" s="45"/>
      <c r="UPC9709" s="45"/>
      <c r="UPD9709" s="45"/>
      <c r="UPE9709" s="45"/>
      <c r="UPF9709" s="45"/>
      <c r="UPG9709" s="45"/>
      <c r="UPH9709" s="45"/>
      <c r="UPI9709" s="45"/>
      <c r="UPJ9709" s="45"/>
      <c r="UPK9709" s="45"/>
      <c r="UPL9709" s="45"/>
      <c r="UPM9709" s="45"/>
      <c r="UPN9709" s="45"/>
      <c r="UPO9709" s="45"/>
      <c r="UPP9709" s="45"/>
      <c r="UPQ9709" s="45"/>
      <c r="UPR9709" s="45"/>
      <c r="UPS9709" s="45"/>
      <c r="UPT9709" s="45"/>
      <c r="UPU9709" s="45"/>
      <c r="UPV9709" s="45"/>
      <c r="UPW9709" s="45"/>
      <c r="UPX9709" s="45"/>
      <c r="UPY9709" s="45"/>
      <c r="UPZ9709" s="45"/>
      <c r="UQA9709" s="45"/>
      <c r="UQB9709" s="45"/>
      <c r="UQC9709" s="45"/>
      <c r="UQD9709" s="45"/>
      <c r="UQE9709" s="45"/>
      <c r="UQF9709" s="45"/>
      <c r="UQG9709" s="45"/>
      <c r="UQH9709" s="45"/>
      <c r="UQI9709" s="45"/>
      <c r="UQJ9709" s="45"/>
      <c r="UQK9709" s="45"/>
      <c r="UQL9709" s="45"/>
      <c r="UQM9709" s="45"/>
      <c r="UQN9709" s="45"/>
      <c r="UQO9709" s="45"/>
      <c r="UQP9709" s="45"/>
      <c r="UQQ9709" s="45"/>
      <c r="UQR9709" s="45"/>
      <c r="UQS9709" s="45"/>
      <c r="UQT9709" s="45"/>
      <c r="UQU9709" s="45"/>
      <c r="UQV9709" s="45"/>
      <c r="UQW9709" s="45"/>
      <c r="UQX9709" s="45"/>
      <c r="UQY9709" s="45"/>
      <c r="UQZ9709" s="45"/>
      <c r="URA9709" s="45"/>
      <c r="URB9709" s="45"/>
      <c r="URC9709" s="45"/>
      <c r="URD9709" s="45"/>
      <c r="URE9709" s="45"/>
      <c r="URF9709" s="45"/>
      <c r="URG9709" s="45"/>
      <c r="URH9709" s="45"/>
      <c r="URI9709" s="45"/>
      <c r="URJ9709" s="45"/>
      <c r="URK9709" s="45"/>
      <c r="URL9709" s="45"/>
      <c r="URM9709" s="45"/>
      <c r="URN9709" s="45"/>
      <c r="URO9709" s="45"/>
      <c r="URP9709" s="45"/>
      <c r="URQ9709" s="45"/>
      <c r="URR9709" s="45"/>
      <c r="URS9709" s="45"/>
      <c r="URT9709" s="45"/>
      <c r="URU9709" s="45"/>
      <c r="URV9709" s="45"/>
      <c r="URW9709" s="45"/>
      <c r="URX9709" s="45"/>
      <c r="URY9709" s="45"/>
      <c r="URZ9709" s="45"/>
      <c r="USA9709" s="45"/>
      <c r="USB9709" s="45"/>
      <c r="USC9709" s="45"/>
      <c r="USD9709" s="45"/>
      <c r="USE9709" s="45"/>
      <c r="USF9709" s="45"/>
      <c r="USG9709" s="45"/>
      <c r="USH9709" s="45"/>
      <c r="USI9709" s="45"/>
      <c r="USJ9709" s="45"/>
      <c r="USK9709" s="45"/>
      <c r="USL9709" s="45"/>
      <c r="USM9709" s="45"/>
      <c r="USN9709" s="45"/>
      <c r="USO9709" s="45"/>
      <c r="USP9709" s="45"/>
      <c r="USQ9709" s="45"/>
      <c r="USR9709" s="45"/>
      <c r="USS9709" s="45"/>
      <c r="UST9709" s="45"/>
      <c r="USU9709" s="45"/>
      <c r="USV9709" s="45"/>
      <c r="USW9709" s="45"/>
      <c r="USX9709" s="45"/>
      <c r="USY9709" s="45"/>
      <c r="USZ9709" s="45"/>
      <c r="UTA9709" s="45"/>
      <c r="UTB9709" s="45"/>
      <c r="UTC9709" s="45"/>
      <c r="UTD9709" s="45"/>
      <c r="UTE9709" s="45"/>
      <c r="UTF9709" s="45"/>
      <c r="UTG9709" s="45"/>
      <c r="UTH9709" s="45"/>
      <c r="UTI9709" s="45"/>
      <c r="UTJ9709" s="45"/>
      <c r="UTK9709" s="45"/>
      <c r="UTL9709" s="45"/>
      <c r="UTM9709" s="45"/>
      <c r="UTN9709" s="45"/>
      <c r="UTO9709" s="45"/>
      <c r="UTP9709" s="45"/>
      <c r="UTQ9709" s="45"/>
      <c r="UTR9709" s="45"/>
      <c r="UTS9709" s="45"/>
      <c r="UTT9709" s="45"/>
      <c r="UTU9709" s="45"/>
      <c r="UTV9709" s="45"/>
      <c r="UTW9709" s="45"/>
      <c r="UTX9709" s="45"/>
      <c r="UTY9709" s="45"/>
      <c r="UTZ9709" s="45"/>
      <c r="UUA9709" s="45"/>
      <c r="UUB9709" s="45"/>
      <c r="UUC9709" s="45"/>
      <c r="UUD9709" s="45"/>
      <c r="UUE9709" s="45"/>
      <c r="UUF9709" s="45"/>
      <c r="UUG9709" s="45"/>
      <c r="UUH9709" s="45"/>
      <c r="UUI9709" s="45"/>
      <c r="UUJ9709" s="45"/>
      <c r="UUK9709" s="45"/>
      <c r="UUL9709" s="45"/>
      <c r="UUM9709" s="45"/>
      <c r="UUN9709" s="45"/>
      <c r="UUO9709" s="45"/>
      <c r="UUP9709" s="45"/>
      <c r="UUQ9709" s="45"/>
      <c r="UUR9709" s="45"/>
      <c r="UUS9709" s="45"/>
      <c r="UUT9709" s="45"/>
      <c r="UUU9709" s="45"/>
      <c r="UUV9709" s="45"/>
      <c r="UUW9709" s="45"/>
      <c r="UUX9709" s="45"/>
      <c r="UUY9709" s="45"/>
      <c r="UUZ9709" s="45"/>
      <c r="UVA9709" s="45"/>
      <c r="UVB9709" s="45"/>
      <c r="UVC9709" s="45"/>
      <c r="UVD9709" s="45"/>
      <c r="UVE9709" s="45"/>
      <c r="UVF9709" s="45"/>
      <c r="UVG9709" s="45"/>
      <c r="UVH9709" s="45"/>
      <c r="UVI9709" s="45"/>
      <c r="UVJ9709" s="45"/>
      <c r="UVK9709" s="45"/>
      <c r="UVL9709" s="45"/>
      <c r="UVM9709" s="45"/>
      <c r="UVN9709" s="45"/>
      <c r="UVO9709" s="45"/>
      <c r="UVP9709" s="45"/>
      <c r="UVQ9709" s="45"/>
      <c r="UVR9709" s="45"/>
      <c r="UVS9709" s="45"/>
      <c r="UVT9709" s="45"/>
      <c r="UVU9709" s="45"/>
      <c r="UVV9709" s="45"/>
      <c r="UVW9709" s="45"/>
      <c r="UVX9709" s="45"/>
      <c r="UVY9709" s="45"/>
      <c r="UVZ9709" s="45"/>
      <c r="UWA9709" s="45"/>
      <c r="UWB9709" s="45"/>
      <c r="UWC9709" s="45"/>
      <c r="UWD9709" s="45"/>
      <c r="UWE9709" s="45"/>
      <c r="UWF9709" s="45"/>
      <c r="UWG9709" s="45"/>
      <c r="UWH9709" s="45"/>
      <c r="UWI9709" s="45"/>
      <c r="UWJ9709" s="45"/>
      <c r="UWK9709" s="45"/>
      <c r="UWL9709" s="45"/>
      <c r="UWM9709" s="45"/>
      <c r="UWN9709" s="45"/>
      <c r="UWO9709" s="45"/>
      <c r="UWP9709" s="45"/>
      <c r="UWQ9709" s="45"/>
      <c r="UWR9709" s="45"/>
      <c r="UWS9709" s="45"/>
      <c r="UWT9709" s="45"/>
      <c r="UWU9709" s="45"/>
      <c r="UWV9709" s="45"/>
      <c r="UWW9709" s="45"/>
      <c r="UWX9709" s="45"/>
      <c r="UWY9709" s="45"/>
      <c r="UWZ9709" s="45"/>
      <c r="UXA9709" s="45"/>
      <c r="UXB9709" s="45"/>
      <c r="UXC9709" s="45"/>
      <c r="UXD9709" s="45"/>
      <c r="UXE9709" s="45"/>
      <c r="UXF9709" s="45"/>
      <c r="UXG9709" s="45"/>
      <c r="UXH9709" s="45"/>
      <c r="UXI9709" s="45"/>
      <c r="UXJ9709" s="45"/>
      <c r="UXK9709" s="45"/>
      <c r="UXL9709" s="45"/>
      <c r="UXM9709" s="45"/>
      <c r="UXN9709" s="45"/>
      <c r="UXO9709" s="45"/>
      <c r="UXP9709" s="45"/>
      <c r="UXQ9709" s="45"/>
      <c r="UXR9709" s="45"/>
      <c r="UXS9709" s="45"/>
      <c r="UXT9709" s="45"/>
      <c r="UXU9709" s="45"/>
      <c r="UXV9709" s="45"/>
      <c r="UXW9709" s="45"/>
      <c r="UXX9709" s="45"/>
      <c r="UXY9709" s="45"/>
      <c r="UXZ9709" s="45"/>
      <c r="UYA9709" s="45"/>
      <c r="UYB9709" s="45"/>
      <c r="UYC9709" s="45"/>
      <c r="UYD9709" s="45"/>
      <c r="UYE9709" s="45"/>
      <c r="UYF9709" s="45"/>
      <c r="UYG9709" s="45"/>
      <c r="UYH9709" s="45"/>
      <c r="UYI9709" s="45"/>
      <c r="UYJ9709" s="45"/>
      <c r="UYK9709" s="45"/>
      <c r="UYL9709" s="45"/>
      <c r="UYM9709" s="45"/>
      <c r="UYN9709" s="45"/>
      <c r="UYO9709" s="45"/>
      <c r="UYP9709" s="45"/>
      <c r="UYQ9709" s="45"/>
      <c r="UYR9709" s="45"/>
      <c r="UYS9709" s="45"/>
      <c r="UYT9709" s="45"/>
      <c r="UYU9709" s="45"/>
      <c r="UYV9709" s="45"/>
      <c r="UYW9709" s="45"/>
      <c r="UYX9709" s="45"/>
      <c r="UYY9709" s="45"/>
      <c r="UYZ9709" s="45"/>
      <c r="UZA9709" s="45"/>
      <c r="UZB9709" s="45"/>
      <c r="UZC9709" s="45"/>
      <c r="UZD9709" s="45"/>
      <c r="UZE9709" s="45"/>
      <c r="UZF9709" s="45"/>
      <c r="UZG9709" s="45"/>
      <c r="UZH9709" s="45"/>
      <c r="UZI9709" s="45"/>
      <c r="UZJ9709" s="45"/>
      <c r="UZK9709" s="45"/>
      <c r="UZL9709" s="45"/>
      <c r="UZM9709" s="45"/>
      <c r="UZN9709" s="45"/>
      <c r="UZO9709" s="45"/>
      <c r="UZP9709" s="45"/>
      <c r="UZQ9709" s="45"/>
      <c r="UZR9709" s="45"/>
      <c r="UZS9709" s="45"/>
      <c r="UZT9709" s="45"/>
      <c r="UZU9709" s="45"/>
      <c r="UZV9709" s="45"/>
      <c r="UZW9709" s="45"/>
      <c r="UZX9709" s="45"/>
      <c r="UZY9709" s="45"/>
      <c r="UZZ9709" s="45"/>
      <c r="VAA9709" s="45"/>
      <c r="VAB9709" s="45"/>
      <c r="VAC9709" s="45"/>
      <c r="VAD9709" s="45"/>
      <c r="VAE9709" s="45"/>
      <c r="VAF9709" s="45"/>
      <c r="VAG9709" s="45"/>
      <c r="VAH9709" s="45"/>
      <c r="VAI9709" s="45"/>
      <c r="VAJ9709" s="45"/>
      <c r="VAK9709" s="45"/>
      <c r="VAL9709" s="45"/>
      <c r="VAM9709" s="45"/>
      <c r="VAN9709" s="45"/>
      <c r="VAO9709" s="45"/>
      <c r="VAP9709" s="45"/>
      <c r="VAQ9709" s="45"/>
      <c r="VAR9709" s="45"/>
      <c r="VAS9709" s="45"/>
      <c r="VAT9709" s="45"/>
      <c r="VAU9709" s="45"/>
      <c r="VAV9709" s="45"/>
      <c r="VAW9709" s="45"/>
      <c r="VAX9709" s="45"/>
      <c r="VAY9709" s="45"/>
      <c r="VAZ9709" s="45"/>
      <c r="VBA9709" s="45"/>
      <c r="VBB9709" s="45"/>
      <c r="VBC9709" s="45"/>
      <c r="VBD9709" s="45"/>
      <c r="VBE9709" s="45"/>
      <c r="VBF9709" s="45"/>
      <c r="VBG9709" s="45"/>
      <c r="VBH9709" s="45"/>
      <c r="VBI9709" s="45"/>
      <c r="VBJ9709" s="45"/>
      <c r="VBK9709" s="45"/>
      <c r="VBL9709" s="45"/>
      <c r="VBM9709" s="45"/>
      <c r="VBN9709" s="45"/>
      <c r="VBO9709" s="45"/>
      <c r="VBP9709" s="45"/>
      <c r="VBQ9709" s="45"/>
      <c r="VBR9709" s="45"/>
      <c r="VBS9709" s="45"/>
      <c r="VBT9709" s="45"/>
      <c r="VBU9709" s="45"/>
      <c r="VBV9709" s="45"/>
      <c r="VBW9709" s="45"/>
      <c r="VBX9709" s="45"/>
      <c r="VBY9709" s="45"/>
      <c r="VBZ9709" s="45"/>
      <c r="VCA9709" s="45"/>
      <c r="VCB9709" s="45"/>
      <c r="VCC9709" s="45"/>
      <c r="VCD9709" s="45"/>
      <c r="VCE9709" s="45"/>
      <c r="VCF9709" s="45"/>
      <c r="VCG9709" s="45"/>
      <c r="VCH9709" s="45"/>
      <c r="VCI9709" s="45"/>
      <c r="VCJ9709" s="45"/>
      <c r="VCK9709" s="45"/>
      <c r="VCL9709" s="45"/>
      <c r="VCM9709" s="45"/>
      <c r="VCN9709" s="45"/>
      <c r="VCO9709" s="45"/>
      <c r="VCP9709" s="45"/>
      <c r="VCQ9709" s="45"/>
      <c r="VCR9709" s="45"/>
      <c r="VCS9709" s="45"/>
      <c r="VCT9709" s="45"/>
      <c r="VCU9709" s="45"/>
      <c r="VCV9709" s="45"/>
      <c r="VCW9709" s="45"/>
      <c r="VCX9709" s="45"/>
      <c r="VCY9709" s="45"/>
      <c r="VCZ9709" s="45"/>
      <c r="VDA9709" s="45"/>
      <c r="VDB9709" s="45"/>
      <c r="VDC9709" s="45"/>
      <c r="VDD9709" s="45"/>
      <c r="VDE9709" s="45"/>
      <c r="VDF9709" s="45"/>
      <c r="VDG9709" s="45"/>
      <c r="VDH9709" s="45"/>
      <c r="VDI9709" s="45"/>
      <c r="VDJ9709" s="45"/>
      <c r="VDK9709" s="45"/>
      <c r="VDL9709" s="45"/>
      <c r="VDM9709" s="45"/>
      <c r="VDN9709" s="45"/>
      <c r="VDO9709" s="45"/>
      <c r="VDP9709" s="45"/>
      <c r="VDQ9709" s="45"/>
      <c r="VDR9709" s="45"/>
      <c r="VDS9709" s="45"/>
      <c r="VDT9709" s="45"/>
      <c r="VDU9709" s="45"/>
      <c r="VDV9709" s="45"/>
      <c r="VDW9709" s="45"/>
      <c r="VDX9709" s="45"/>
      <c r="VDY9709" s="45"/>
      <c r="VDZ9709" s="45"/>
      <c r="VEA9709" s="45"/>
      <c r="VEB9709" s="45"/>
      <c r="VEC9709" s="45"/>
      <c r="VED9709" s="45"/>
      <c r="VEE9709" s="45"/>
      <c r="VEF9709" s="45"/>
      <c r="VEG9709" s="45"/>
      <c r="VEH9709" s="45"/>
      <c r="VEI9709" s="45"/>
      <c r="VEJ9709" s="45"/>
      <c r="VEK9709" s="45"/>
      <c r="VEL9709" s="45"/>
      <c r="VEM9709" s="45"/>
      <c r="VEN9709" s="45"/>
      <c r="VEO9709" s="45"/>
      <c r="VEP9709" s="45"/>
      <c r="VEQ9709" s="45"/>
      <c r="VER9709" s="45"/>
      <c r="VES9709" s="45"/>
      <c r="VET9709" s="45"/>
      <c r="VEU9709" s="45"/>
      <c r="VEV9709" s="45"/>
      <c r="VEW9709" s="45"/>
      <c r="VEX9709" s="45"/>
      <c r="VEY9709" s="45"/>
      <c r="VEZ9709" s="45"/>
      <c r="VFA9709" s="45"/>
      <c r="VFB9709" s="45"/>
      <c r="VFC9709" s="45"/>
      <c r="VFD9709" s="45"/>
      <c r="VFE9709" s="45"/>
      <c r="VFF9709" s="45"/>
      <c r="VFG9709" s="45"/>
      <c r="VFH9709" s="45"/>
      <c r="VFI9709" s="45"/>
      <c r="VFJ9709" s="45"/>
      <c r="VFK9709" s="45"/>
      <c r="VFL9709" s="45"/>
      <c r="VFM9709" s="45"/>
      <c r="VFN9709" s="45"/>
      <c r="VFO9709" s="45"/>
      <c r="VFP9709" s="45"/>
      <c r="VFQ9709" s="45"/>
      <c r="VFR9709" s="45"/>
      <c r="VFS9709" s="45"/>
      <c r="VFT9709" s="45"/>
      <c r="VFU9709" s="45"/>
      <c r="VFV9709" s="45"/>
      <c r="VFW9709" s="45"/>
      <c r="VFX9709" s="45"/>
      <c r="VFY9709" s="45"/>
      <c r="VFZ9709" s="45"/>
      <c r="VGA9709" s="45"/>
      <c r="VGB9709" s="45"/>
      <c r="VGC9709" s="45"/>
      <c r="VGD9709" s="45"/>
      <c r="VGE9709" s="45"/>
      <c r="VGF9709" s="45"/>
      <c r="VGG9709" s="45"/>
      <c r="VGH9709" s="45"/>
      <c r="VGI9709" s="45"/>
      <c r="VGJ9709" s="45"/>
      <c r="VGK9709" s="45"/>
      <c r="VGL9709" s="45"/>
      <c r="VGM9709" s="45"/>
      <c r="VGN9709" s="45"/>
      <c r="VGO9709" s="45"/>
      <c r="VGP9709" s="45"/>
      <c r="VGQ9709" s="45"/>
      <c r="VGR9709" s="45"/>
      <c r="VGS9709" s="45"/>
      <c r="VGT9709" s="45"/>
      <c r="VGU9709" s="45"/>
      <c r="VGV9709" s="45"/>
      <c r="VGW9709" s="45"/>
      <c r="VGX9709" s="45"/>
      <c r="VGY9709" s="45"/>
      <c r="VGZ9709" s="45"/>
      <c r="VHA9709" s="45"/>
      <c r="VHB9709" s="45"/>
      <c r="VHC9709" s="45"/>
      <c r="VHD9709" s="45"/>
      <c r="VHE9709" s="45"/>
      <c r="VHF9709" s="45"/>
      <c r="VHG9709" s="45"/>
      <c r="VHH9709" s="45"/>
      <c r="VHI9709" s="45"/>
      <c r="VHJ9709" s="45"/>
      <c r="VHK9709" s="45"/>
      <c r="VHL9709" s="45"/>
      <c r="VHM9709" s="45"/>
      <c r="VHN9709" s="45"/>
      <c r="VHO9709" s="45"/>
      <c r="VHP9709" s="45"/>
      <c r="VHQ9709" s="45"/>
      <c r="VHR9709" s="45"/>
      <c r="VHS9709" s="45"/>
      <c r="VHT9709" s="45"/>
      <c r="VHU9709" s="45"/>
      <c r="VHV9709" s="45"/>
      <c r="VHW9709" s="45"/>
      <c r="VHX9709" s="45"/>
      <c r="VHY9709" s="45"/>
      <c r="VHZ9709" s="45"/>
      <c r="VIA9709" s="45"/>
      <c r="VIB9709" s="45"/>
      <c r="VIC9709" s="45"/>
      <c r="VID9709" s="45"/>
      <c r="VIE9709" s="45"/>
      <c r="VIF9709" s="45"/>
      <c r="VIG9709" s="45"/>
      <c r="VIH9709" s="45"/>
      <c r="VII9709" s="45"/>
      <c r="VIJ9709" s="45"/>
      <c r="VIK9709" s="45"/>
      <c r="VIL9709" s="45"/>
      <c r="VIM9709" s="45"/>
      <c r="VIN9709" s="45"/>
      <c r="VIO9709" s="45"/>
      <c r="VIP9709" s="45"/>
      <c r="VIQ9709" s="45"/>
      <c r="VIR9709" s="45"/>
      <c r="VIS9709" s="45"/>
      <c r="VIT9709" s="45"/>
      <c r="VIU9709" s="45"/>
      <c r="VIV9709" s="45"/>
      <c r="VIW9709" s="45"/>
      <c r="VIX9709" s="45"/>
      <c r="VIY9709" s="45"/>
      <c r="VIZ9709" s="45"/>
      <c r="VJA9709" s="45"/>
      <c r="VJB9709" s="45"/>
      <c r="VJC9709" s="45"/>
      <c r="VJD9709" s="45"/>
      <c r="VJE9709" s="45"/>
      <c r="VJF9709" s="45"/>
      <c r="VJG9709" s="45"/>
      <c r="VJH9709" s="45"/>
      <c r="VJI9709" s="45"/>
      <c r="VJJ9709" s="45"/>
      <c r="VJK9709" s="45"/>
      <c r="VJL9709" s="45"/>
      <c r="VJM9709" s="45"/>
      <c r="VJN9709" s="45"/>
      <c r="VJO9709" s="45"/>
      <c r="VJP9709" s="45"/>
      <c r="VJQ9709" s="45"/>
      <c r="VJR9709" s="45"/>
      <c r="VJS9709" s="45"/>
      <c r="VJT9709" s="45"/>
      <c r="VJU9709" s="45"/>
      <c r="VJV9709" s="45"/>
      <c r="VJW9709" s="45"/>
      <c r="VJX9709" s="45"/>
      <c r="VJY9709" s="45"/>
      <c r="VJZ9709" s="45"/>
      <c r="VKA9709" s="45"/>
      <c r="VKB9709" s="45"/>
      <c r="VKC9709" s="45"/>
      <c r="VKD9709" s="45"/>
      <c r="VKE9709" s="45"/>
      <c r="VKF9709" s="45"/>
      <c r="VKG9709" s="45"/>
      <c r="VKH9709" s="45"/>
      <c r="VKI9709" s="45"/>
      <c r="VKJ9709" s="45"/>
      <c r="VKK9709" s="45"/>
      <c r="VKL9709" s="45"/>
      <c r="VKM9709" s="45"/>
      <c r="VKN9709" s="45"/>
      <c r="VKO9709" s="45"/>
      <c r="VKP9709" s="45"/>
      <c r="VKQ9709" s="45"/>
      <c r="VKR9709" s="45"/>
      <c r="VKS9709" s="45"/>
      <c r="VKT9709" s="45"/>
      <c r="VKU9709" s="45"/>
      <c r="VKV9709" s="45"/>
      <c r="VKW9709" s="45"/>
      <c r="VKX9709" s="45"/>
      <c r="VKY9709" s="45"/>
      <c r="VKZ9709" s="45"/>
      <c r="VLA9709" s="45"/>
      <c r="VLB9709" s="45"/>
      <c r="VLC9709" s="45"/>
      <c r="VLD9709" s="45"/>
      <c r="VLE9709" s="45"/>
      <c r="VLF9709" s="45"/>
      <c r="VLG9709" s="45"/>
      <c r="VLH9709" s="45"/>
      <c r="VLI9709" s="45"/>
      <c r="VLJ9709" s="45"/>
      <c r="VLK9709" s="45"/>
      <c r="VLL9709" s="45"/>
      <c r="VLM9709" s="45"/>
      <c r="VLN9709" s="45"/>
      <c r="VLO9709" s="45"/>
      <c r="VLP9709" s="45"/>
      <c r="VLQ9709" s="45"/>
      <c r="VLR9709" s="45"/>
      <c r="VLS9709" s="45"/>
      <c r="VLT9709" s="45"/>
      <c r="VLU9709" s="45"/>
      <c r="VLV9709" s="45"/>
      <c r="VLW9709" s="45"/>
      <c r="VLX9709" s="45"/>
      <c r="VLY9709" s="45"/>
      <c r="VLZ9709" s="45"/>
      <c r="VMA9709" s="45"/>
      <c r="VMB9709" s="45"/>
      <c r="VMC9709" s="45"/>
      <c r="VMD9709" s="45"/>
      <c r="VME9709" s="45"/>
      <c r="VMF9709" s="45"/>
      <c r="VMG9709" s="45"/>
      <c r="VMH9709" s="45"/>
      <c r="VMI9709" s="45"/>
      <c r="VMJ9709" s="45"/>
      <c r="VMK9709" s="45"/>
      <c r="VML9709" s="45"/>
      <c r="VMM9709" s="45"/>
      <c r="VMN9709" s="45"/>
      <c r="VMO9709" s="45"/>
      <c r="VMP9709" s="45"/>
      <c r="VMQ9709" s="45"/>
      <c r="VMR9709" s="45"/>
      <c r="VMS9709" s="45"/>
      <c r="VMT9709" s="45"/>
      <c r="VMU9709" s="45"/>
      <c r="VMV9709" s="45"/>
      <c r="VMW9709" s="45"/>
      <c r="VMX9709" s="45"/>
      <c r="VMY9709" s="45"/>
      <c r="VMZ9709" s="45"/>
      <c r="VNA9709" s="45"/>
      <c r="VNB9709" s="45"/>
      <c r="VNC9709" s="45"/>
      <c r="VND9709" s="45"/>
      <c r="VNE9709" s="45"/>
      <c r="VNF9709" s="45"/>
      <c r="VNG9709" s="45"/>
      <c r="VNH9709" s="45"/>
      <c r="VNI9709" s="45"/>
      <c r="VNJ9709" s="45"/>
      <c r="VNK9709" s="45"/>
      <c r="VNL9709" s="45"/>
      <c r="VNM9709" s="45"/>
      <c r="VNN9709" s="45"/>
      <c r="VNO9709" s="45"/>
      <c r="VNP9709" s="45"/>
      <c r="VNQ9709" s="45"/>
      <c r="VNR9709" s="45"/>
      <c r="VNS9709" s="45"/>
      <c r="VNT9709" s="45"/>
      <c r="VNU9709" s="45"/>
      <c r="VNV9709" s="45"/>
      <c r="VNW9709" s="45"/>
      <c r="VNX9709" s="45"/>
      <c r="VNY9709" s="45"/>
      <c r="VNZ9709" s="45"/>
      <c r="VOA9709" s="45"/>
      <c r="VOB9709" s="45"/>
      <c r="VOC9709" s="45"/>
      <c r="VOD9709" s="45"/>
      <c r="VOE9709" s="45"/>
      <c r="VOF9709" s="45"/>
      <c r="VOG9709" s="45"/>
      <c r="VOH9709" s="45"/>
      <c r="VOI9709" s="45"/>
      <c r="VOJ9709" s="45"/>
      <c r="VOK9709" s="45"/>
      <c r="VOL9709" s="45"/>
      <c r="VOM9709" s="45"/>
      <c r="VON9709" s="45"/>
      <c r="VOO9709" s="45"/>
      <c r="VOP9709" s="45"/>
      <c r="VOQ9709" s="45"/>
      <c r="VOR9709" s="45"/>
      <c r="VOS9709" s="45"/>
      <c r="VOT9709" s="45"/>
      <c r="VOU9709" s="45"/>
      <c r="VOV9709" s="45"/>
      <c r="VOW9709" s="45"/>
      <c r="VOX9709" s="45"/>
      <c r="VOY9709" s="45"/>
      <c r="VOZ9709" s="45"/>
      <c r="VPA9709" s="45"/>
      <c r="VPB9709" s="45"/>
      <c r="VPC9709" s="45"/>
      <c r="VPD9709" s="45"/>
      <c r="VPE9709" s="45"/>
      <c r="VPF9709" s="45"/>
      <c r="VPG9709" s="45"/>
      <c r="VPH9709" s="45"/>
      <c r="VPI9709" s="45"/>
      <c r="VPJ9709" s="45"/>
      <c r="VPK9709" s="45"/>
      <c r="VPL9709" s="45"/>
      <c r="VPM9709" s="45"/>
      <c r="VPN9709" s="45"/>
      <c r="VPO9709" s="45"/>
      <c r="VPP9709" s="45"/>
      <c r="VPQ9709" s="45"/>
      <c r="VPR9709" s="45"/>
      <c r="VPS9709" s="45"/>
      <c r="VPT9709" s="45"/>
      <c r="VPU9709" s="45"/>
      <c r="VPV9709" s="45"/>
      <c r="VPW9709" s="45"/>
      <c r="VPX9709" s="45"/>
      <c r="VPY9709" s="45"/>
      <c r="VPZ9709" s="45"/>
      <c r="VQA9709" s="45"/>
      <c r="VQB9709" s="45"/>
      <c r="VQC9709" s="45"/>
      <c r="VQD9709" s="45"/>
      <c r="VQE9709" s="45"/>
      <c r="VQF9709" s="45"/>
      <c r="VQG9709" s="45"/>
      <c r="VQH9709" s="45"/>
      <c r="VQI9709" s="45"/>
      <c r="VQJ9709" s="45"/>
      <c r="VQK9709" s="45"/>
      <c r="VQL9709" s="45"/>
      <c r="VQM9709" s="45"/>
      <c r="VQN9709" s="45"/>
      <c r="VQO9709" s="45"/>
      <c r="VQP9709" s="45"/>
      <c r="VQQ9709" s="45"/>
      <c r="VQR9709" s="45"/>
      <c r="VQS9709" s="45"/>
      <c r="VQT9709" s="45"/>
      <c r="VQU9709" s="45"/>
      <c r="VQV9709" s="45"/>
      <c r="VQW9709" s="45"/>
      <c r="VQX9709" s="45"/>
      <c r="VQY9709" s="45"/>
      <c r="VQZ9709" s="45"/>
      <c r="VRA9709" s="45"/>
      <c r="VRB9709" s="45"/>
      <c r="VRC9709" s="45"/>
      <c r="VRD9709" s="45"/>
      <c r="VRE9709" s="45"/>
      <c r="VRF9709" s="45"/>
      <c r="VRG9709" s="45"/>
      <c r="VRH9709" s="45"/>
      <c r="VRI9709" s="45"/>
      <c r="VRJ9709" s="45"/>
      <c r="VRK9709" s="45"/>
      <c r="VRL9709" s="45"/>
      <c r="VRM9709" s="45"/>
      <c r="VRN9709" s="45"/>
      <c r="VRO9709" s="45"/>
      <c r="VRP9709" s="45"/>
      <c r="VRQ9709" s="45"/>
      <c r="VRR9709" s="45"/>
      <c r="VRS9709" s="45"/>
      <c r="VRT9709" s="45"/>
      <c r="VRU9709" s="45"/>
      <c r="VRV9709" s="45"/>
      <c r="VRW9709" s="45"/>
      <c r="VRX9709" s="45"/>
      <c r="VRY9709" s="45"/>
      <c r="VRZ9709" s="45"/>
      <c r="VSA9709" s="45"/>
      <c r="VSB9709" s="45"/>
      <c r="VSC9709" s="45"/>
      <c r="VSD9709" s="45"/>
      <c r="VSE9709" s="45"/>
      <c r="VSF9709" s="45"/>
      <c r="VSG9709" s="45"/>
      <c r="VSH9709" s="45"/>
      <c r="VSI9709" s="45"/>
      <c r="VSJ9709" s="45"/>
      <c r="VSK9709" s="45"/>
      <c r="VSL9709" s="45"/>
      <c r="VSM9709" s="45"/>
      <c r="VSN9709" s="45"/>
      <c r="VSO9709" s="45"/>
      <c r="VSP9709" s="45"/>
      <c r="VSQ9709" s="45"/>
      <c r="VSR9709" s="45"/>
      <c r="VSS9709" s="45"/>
      <c r="VST9709" s="45"/>
      <c r="VSU9709" s="45"/>
      <c r="VSV9709" s="45"/>
      <c r="VSW9709" s="45"/>
      <c r="VSX9709" s="45"/>
      <c r="VSY9709" s="45"/>
      <c r="VSZ9709" s="45"/>
      <c r="VTA9709" s="45"/>
      <c r="VTB9709" s="45"/>
      <c r="VTC9709" s="45"/>
      <c r="VTD9709" s="45"/>
      <c r="VTE9709" s="45"/>
      <c r="VTF9709" s="45"/>
      <c r="VTG9709" s="45"/>
      <c r="VTH9709" s="45"/>
      <c r="VTI9709" s="45"/>
      <c r="VTJ9709" s="45"/>
      <c r="VTK9709" s="45"/>
      <c r="VTL9709" s="45"/>
      <c r="VTM9709" s="45"/>
      <c r="VTN9709" s="45"/>
      <c r="VTO9709" s="45"/>
      <c r="VTP9709" s="45"/>
      <c r="VTQ9709" s="45"/>
      <c r="VTR9709" s="45"/>
      <c r="VTS9709" s="45"/>
      <c r="VTT9709" s="45"/>
      <c r="VTU9709" s="45"/>
      <c r="VTV9709" s="45"/>
      <c r="VTW9709" s="45"/>
      <c r="VTX9709" s="45"/>
      <c r="VTY9709" s="45"/>
      <c r="VTZ9709" s="45"/>
      <c r="VUA9709" s="45"/>
      <c r="VUB9709" s="45"/>
      <c r="VUC9709" s="45"/>
      <c r="VUD9709" s="45"/>
      <c r="VUE9709" s="45"/>
      <c r="VUF9709" s="45"/>
      <c r="VUG9709" s="45"/>
      <c r="VUH9709" s="45"/>
      <c r="VUI9709" s="45"/>
      <c r="VUJ9709" s="45"/>
      <c r="VUK9709" s="45"/>
      <c r="VUL9709" s="45"/>
      <c r="VUM9709" s="45"/>
      <c r="VUN9709" s="45"/>
      <c r="VUO9709" s="45"/>
      <c r="VUP9709" s="45"/>
      <c r="VUQ9709" s="45"/>
      <c r="VUR9709" s="45"/>
      <c r="VUS9709" s="45"/>
      <c r="VUT9709" s="45"/>
      <c r="VUU9709" s="45"/>
      <c r="VUV9709" s="45"/>
      <c r="VUW9709" s="45"/>
      <c r="VUX9709" s="45"/>
      <c r="VUY9709" s="45"/>
      <c r="VUZ9709" s="45"/>
      <c r="VVA9709" s="45"/>
      <c r="VVB9709" s="45"/>
      <c r="VVC9709" s="45"/>
      <c r="VVD9709" s="45"/>
      <c r="VVE9709" s="45"/>
      <c r="VVF9709" s="45"/>
      <c r="VVG9709" s="45"/>
      <c r="VVH9709" s="45"/>
      <c r="VVI9709" s="45"/>
      <c r="VVJ9709" s="45"/>
      <c r="VVK9709" s="45"/>
      <c r="VVL9709" s="45"/>
      <c r="VVM9709" s="45"/>
      <c r="VVN9709" s="45"/>
      <c r="VVO9709" s="45"/>
      <c r="VVP9709" s="45"/>
      <c r="VVQ9709" s="45"/>
      <c r="VVR9709" s="45"/>
      <c r="VVS9709" s="45"/>
      <c r="VVT9709" s="45"/>
      <c r="VVU9709" s="45"/>
      <c r="VVV9709" s="45"/>
      <c r="VVW9709" s="45"/>
      <c r="VVX9709" s="45"/>
      <c r="VVY9709" s="45"/>
      <c r="VVZ9709" s="45"/>
      <c r="VWA9709" s="45"/>
      <c r="VWB9709" s="45"/>
      <c r="VWC9709" s="45"/>
      <c r="VWD9709" s="45"/>
      <c r="VWE9709" s="45"/>
      <c r="VWF9709" s="45"/>
      <c r="VWG9709" s="45"/>
      <c r="VWH9709" s="45"/>
      <c r="VWI9709" s="45"/>
      <c r="VWJ9709" s="45"/>
      <c r="VWK9709" s="45"/>
      <c r="VWL9709" s="45"/>
      <c r="VWM9709" s="45"/>
      <c r="VWN9709" s="45"/>
      <c r="VWO9709" s="45"/>
      <c r="VWP9709" s="45"/>
      <c r="VWQ9709" s="45"/>
      <c r="VWR9709" s="45"/>
      <c r="VWS9709" s="45"/>
      <c r="VWT9709" s="45"/>
      <c r="VWU9709" s="45"/>
      <c r="VWV9709" s="45"/>
      <c r="VWW9709" s="45"/>
      <c r="VWX9709" s="45"/>
      <c r="VWY9709" s="45"/>
      <c r="VWZ9709" s="45"/>
      <c r="VXA9709" s="45"/>
      <c r="VXB9709" s="45"/>
      <c r="VXC9709" s="45"/>
      <c r="VXD9709" s="45"/>
      <c r="VXE9709" s="45"/>
      <c r="VXF9709" s="45"/>
      <c r="VXG9709" s="45"/>
      <c r="VXH9709" s="45"/>
      <c r="VXI9709" s="45"/>
      <c r="VXJ9709" s="45"/>
      <c r="VXK9709" s="45"/>
      <c r="VXL9709" s="45"/>
      <c r="VXM9709" s="45"/>
      <c r="VXN9709" s="45"/>
      <c r="VXO9709" s="45"/>
      <c r="VXP9709" s="45"/>
      <c r="VXQ9709" s="45"/>
      <c r="VXR9709" s="45"/>
      <c r="VXS9709" s="45"/>
      <c r="VXT9709" s="45"/>
      <c r="VXU9709" s="45"/>
      <c r="VXV9709" s="45"/>
      <c r="VXW9709" s="45"/>
      <c r="VXX9709" s="45"/>
      <c r="VXY9709" s="45"/>
      <c r="VXZ9709" s="45"/>
      <c r="VYA9709" s="45"/>
      <c r="VYB9709" s="45"/>
      <c r="VYC9709" s="45"/>
      <c r="VYD9709" s="45"/>
      <c r="VYE9709" s="45"/>
      <c r="VYF9709" s="45"/>
      <c r="VYG9709" s="45"/>
      <c r="VYH9709" s="45"/>
      <c r="VYI9709" s="45"/>
      <c r="VYJ9709" s="45"/>
      <c r="VYK9709" s="45"/>
      <c r="VYL9709" s="45"/>
      <c r="VYM9709" s="45"/>
      <c r="VYN9709" s="45"/>
      <c r="VYO9709" s="45"/>
      <c r="VYP9709" s="45"/>
      <c r="VYQ9709" s="45"/>
      <c r="VYR9709" s="45"/>
      <c r="VYS9709" s="45"/>
      <c r="VYT9709" s="45"/>
      <c r="VYU9709" s="45"/>
      <c r="VYV9709" s="45"/>
      <c r="VYW9709" s="45"/>
      <c r="VYX9709" s="45"/>
      <c r="VYY9709" s="45"/>
      <c r="VYZ9709" s="45"/>
      <c r="VZA9709" s="45"/>
      <c r="VZB9709" s="45"/>
      <c r="VZC9709" s="45"/>
      <c r="VZD9709" s="45"/>
      <c r="VZE9709" s="45"/>
      <c r="VZF9709" s="45"/>
      <c r="VZG9709" s="45"/>
      <c r="VZH9709" s="45"/>
      <c r="VZI9709" s="45"/>
      <c r="VZJ9709" s="45"/>
      <c r="VZK9709" s="45"/>
      <c r="VZL9709" s="45"/>
      <c r="VZM9709" s="45"/>
      <c r="VZN9709" s="45"/>
      <c r="VZO9709" s="45"/>
      <c r="VZP9709" s="45"/>
      <c r="VZQ9709" s="45"/>
      <c r="VZR9709" s="45"/>
      <c r="VZS9709" s="45"/>
      <c r="VZT9709" s="45"/>
      <c r="VZU9709" s="45"/>
      <c r="VZV9709" s="45"/>
      <c r="VZW9709" s="45"/>
      <c r="VZX9709" s="45"/>
      <c r="VZY9709" s="45"/>
      <c r="VZZ9709" s="45"/>
      <c r="WAA9709" s="45"/>
      <c r="WAB9709" s="45"/>
      <c r="WAC9709" s="45"/>
      <c r="WAD9709" s="45"/>
      <c r="WAE9709" s="45"/>
      <c r="WAF9709" s="45"/>
      <c r="WAG9709" s="45"/>
      <c r="WAH9709" s="45"/>
      <c r="WAI9709" s="45"/>
      <c r="WAJ9709" s="45"/>
      <c r="WAK9709" s="45"/>
      <c r="WAL9709" s="45"/>
      <c r="WAM9709" s="45"/>
      <c r="WAN9709" s="45"/>
      <c r="WAO9709" s="45"/>
      <c r="WAP9709" s="45"/>
      <c r="WAQ9709" s="45"/>
      <c r="WAR9709" s="45"/>
      <c r="WAS9709" s="45"/>
      <c r="WAT9709" s="45"/>
      <c r="WAU9709" s="45"/>
      <c r="WAV9709" s="45"/>
      <c r="WAW9709" s="45"/>
      <c r="WAX9709" s="45"/>
      <c r="WAY9709" s="45"/>
      <c r="WAZ9709" s="45"/>
      <c r="WBA9709" s="45"/>
      <c r="WBB9709" s="45"/>
      <c r="WBC9709" s="45"/>
      <c r="WBD9709" s="45"/>
      <c r="WBE9709" s="45"/>
      <c r="WBF9709" s="45"/>
      <c r="WBG9709" s="45"/>
      <c r="WBH9709" s="45"/>
      <c r="WBI9709" s="45"/>
      <c r="WBJ9709" s="45"/>
      <c r="WBK9709" s="45"/>
      <c r="WBL9709" s="45"/>
      <c r="WBM9709" s="45"/>
      <c r="WBN9709" s="45"/>
      <c r="WBO9709" s="45"/>
      <c r="WBP9709" s="45"/>
      <c r="WBQ9709" s="45"/>
      <c r="WBR9709" s="45"/>
      <c r="WBS9709" s="45"/>
      <c r="WBT9709" s="45"/>
      <c r="WBU9709" s="45"/>
      <c r="WBV9709" s="45"/>
      <c r="WBW9709" s="45"/>
      <c r="WBX9709" s="45"/>
      <c r="WBY9709" s="45"/>
      <c r="WBZ9709" s="45"/>
      <c r="WCA9709" s="45"/>
      <c r="WCB9709" s="45"/>
      <c r="WCC9709" s="45"/>
      <c r="WCD9709" s="45"/>
      <c r="WCE9709" s="45"/>
      <c r="WCF9709" s="45"/>
      <c r="WCG9709" s="45"/>
      <c r="WCH9709" s="45"/>
      <c r="WCI9709" s="45"/>
      <c r="WCJ9709" s="45"/>
      <c r="WCK9709" s="45"/>
      <c r="WCL9709" s="45"/>
      <c r="WCM9709" s="45"/>
      <c r="WCN9709" s="45"/>
      <c r="WCO9709" s="45"/>
      <c r="WCP9709" s="45"/>
      <c r="WCQ9709" s="45"/>
      <c r="WCR9709" s="45"/>
      <c r="WCS9709" s="45"/>
      <c r="WCT9709" s="45"/>
      <c r="WCU9709" s="45"/>
      <c r="WCV9709" s="45"/>
      <c r="WCW9709" s="45"/>
      <c r="WCX9709" s="45"/>
      <c r="WCY9709" s="45"/>
      <c r="WCZ9709" s="45"/>
      <c r="WDA9709" s="45"/>
      <c r="WDB9709" s="45"/>
      <c r="WDC9709" s="45"/>
      <c r="WDD9709" s="45"/>
      <c r="WDE9709" s="45"/>
      <c r="WDF9709" s="45"/>
      <c r="WDG9709" s="45"/>
      <c r="WDH9709" s="45"/>
      <c r="WDI9709" s="45"/>
      <c r="WDJ9709" s="45"/>
      <c r="WDK9709" s="45"/>
      <c r="WDL9709" s="45"/>
      <c r="WDM9709" s="45"/>
      <c r="WDN9709" s="45"/>
      <c r="WDO9709" s="45"/>
      <c r="WDP9709" s="45"/>
      <c r="WDQ9709" s="45"/>
      <c r="WDR9709" s="45"/>
      <c r="WDS9709" s="45"/>
      <c r="WDT9709" s="45"/>
      <c r="WDU9709" s="45"/>
      <c r="WDV9709" s="45"/>
      <c r="WDW9709" s="45"/>
      <c r="WDX9709" s="45"/>
      <c r="WDY9709" s="45"/>
      <c r="WDZ9709" s="45"/>
      <c r="WEA9709" s="45"/>
      <c r="WEB9709" s="45"/>
      <c r="WEC9709" s="45"/>
      <c r="WED9709" s="45"/>
      <c r="WEE9709" s="45"/>
      <c r="WEF9709" s="45"/>
      <c r="WEG9709" s="45"/>
      <c r="WEH9709" s="45"/>
      <c r="WEI9709" s="45"/>
      <c r="WEJ9709" s="45"/>
      <c r="WEK9709" s="45"/>
      <c r="WEL9709" s="45"/>
      <c r="WEM9709" s="45"/>
      <c r="WEN9709" s="45"/>
      <c r="WEO9709" s="45"/>
      <c r="WEP9709" s="45"/>
      <c r="WEQ9709" s="45"/>
      <c r="WER9709" s="45"/>
      <c r="WES9709" s="45"/>
      <c r="WET9709" s="45"/>
      <c r="WEU9709" s="45"/>
      <c r="WEV9709" s="45"/>
      <c r="WEW9709" s="45"/>
      <c r="WEX9709" s="45"/>
      <c r="WEY9709" s="45"/>
      <c r="WEZ9709" s="45"/>
      <c r="WFA9709" s="45"/>
      <c r="WFB9709" s="45"/>
      <c r="WFC9709" s="45"/>
      <c r="WFD9709" s="45"/>
      <c r="WFE9709" s="45"/>
      <c r="WFF9709" s="45"/>
      <c r="WFG9709" s="45"/>
      <c r="WFH9709" s="45"/>
      <c r="WFI9709" s="45"/>
      <c r="WFJ9709" s="45"/>
      <c r="WFK9709" s="45"/>
      <c r="WFL9709" s="45"/>
      <c r="WFM9709" s="45"/>
      <c r="WFN9709" s="45"/>
      <c r="WFO9709" s="45"/>
      <c r="WFP9709" s="45"/>
      <c r="WFQ9709" s="45"/>
      <c r="WFR9709" s="45"/>
      <c r="WFS9709" s="45"/>
      <c r="WFT9709" s="45"/>
      <c r="WFU9709" s="45"/>
      <c r="WFV9709" s="45"/>
      <c r="WFW9709" s="45"/>
      <c r="WFX9709" s="45"/>
      <c r="WFY9709" s="45"/>
      <c r="WFZ9709" s="45"/>
      <c r="WGA9709" s="45"/>
      <c r="WGB9709" s="45"/>
      <c r="WGC9709" s="45"/>
      <c r="WGD9709" s="45"/>
      <c r="WGE9709" s="45"/>
      <c r="WGF9709" s="45"/>
      <c r="WGG9709" s="45"/>
      <c r="WGH9709" s="45"/>
      <c r="WGI9709" s="45"/>
      <c r="WGJ9709" s="45"/>
      <c r="WGK9709" s="45"/>
      <c r="WGL9709" s="45"/>
      <c r="WGM9709" s="45"/>
      <c r="WGN9709" s="45"/>
      <c r="WGO9709" s="45"/>
      <c r="WGP9709" s="45"/>
      <c r="WGQ9709" s="45"/>
      <c r="WGR9709" s="45"/>
      <c r="WGS9709" s="45"/>
      <c r="WGT9709" s="45"/>
      <c r="WGU9709" s="45"/>
      <c r="WGV9709" s="45"/>
      <c r="WGW9709" s="45"/>
      <c r="WGX9709" s="45"/>
      <c r="WGY9709" s="45"/>
      <c r="WGZ9709" s="45"/>
      <c r="WHA9709" s="45"/>
      <c r="WHB9709" s="45"/>
      <c r="WHC9709" s="45"/>
      <c r="WHD9709" s="45"/>
      <c r="WHE9709" s="45"/>
      <c r="WHF9709" s="45"/>
      <c r="WHG9709" s="45"/>
      <c r="WHH9709" s="45"/>
      <c r="WHI9709" s="45"/>
      <c r="WHJ9709" s="45"/>
      <c r="WHK9709" s="45"/>
      <c r="WHL9709" s="45"/>
      <c r="WHM9709" s="45"/>
      <c r="WHN9709" s="45"/>
      <c r="WHO9709" s="45"/>
      <c r="WHP9709" s="45"/>
      <c r="WHQ9709" s="45"/>
      <c r="WHR9709" s="45"/>
      <c r="WHS9709" s="45"/>
      <c r="WHT9709" s="45"/>
      <c r="WHU9709" s="45"/>
      <c r="WHV9709" s="45"/>
      <c r="WHW9709" s="45"/>
      <c r="WHX9709" s="45"/>
      <c r="WHY9709" s="45"/>
      <c r="WHZ9709" s="45"/>
      <c r="WIA9709" s="45"/>
      <c r="WIB9709" s="45"/>
      <c r="WIC9709" s="45"/>
      <c r="WID9709" s="45"/>
      <c r="WIE9709" s="45"/>
      <c r="WIF9709" s="45"/>
      <c r="WIG9709" s="45"/>
      <c r="WIH9709" s="45"/>
      <c r="WII9709" s="45"/>
      <c r="WIJ9709" s="45"/>
      <c r="WIK9709" s="45"/>
      <c r="WIL9709" s="45"/>
      <c r="WIM9709" s="45"/>
      <c r="WIN9709" s="45"/>
      <c r="WIO9709" s="45"/>
      <c r="WIP9709" s="45"/>
      <c r="WIQ9709" s="45"/>
      <c r="WIR9709" s="45"/>
      <c r="WIS9709" s="45"/>
      <c r="WIT9709" s="45"/>
      <c r="WIU9709" s="45"/>
      <c r="WIV9709" s="45"/>
      <c r="WIW9709" s="45"/>
      <c r="WIX9709" s="45"/>
      <c r="WIY9709" s="45"/>
      <c r="WIZ9709" s="45"/>
      <c r="WJA9709" s="45"/>
      <c r="WJB9709" s="45"/>
      <c r="WJC9709" s="45"/>
      <c r="WJD9709" s="45"/>
      <c r="WJE9709" s="45"/>
      <c r="WJF9709" s="45"/>
      <c r="WJG9709" s="45"/>
      <c r="WJH9709" s="45"/>
      <c r="WJI9709" s="45"/>
      <c r="WJJ9709" s="45"/>
      <c r="WJK9709" s="45"/>
      <c r="WJL9709" s="45"/>
      <c r="WJM9709" s="45"/>
      <c r="WJN9709" s="45"/>
      <c r="WJO9709" s="45"/>
      <c r="WJP9709" s="45"/>
      <c r="WJQ9709" s="45"/>
      <c r="WJR9709" s="45"/>
      <c r="WJS9709" s="45"/>
      <c r="WJT9709" s="45"/>
      <c r="WJU9709" s="45"/>
      <c r="WJV9709" s="45"/>
      <c r="WJW9709" s="45"/>
      <c r="WJX9709" s="45"/>
      <c r="WJY9709" s="45"/>
      <c r="WJZ9709" s="45"/>
      <c r="WKA9709" s="45"/>
      <c r="WKB9709" s="45"/>
      <c r="WKC9709" s="45"/>
      <c r="WKD9709" s="45"/>
      <c r="WKE9709" s="45"/>
      <c r="WKF9709" s="45"/>
      <c r="WKG9709" s="45"/>
      <c r="WKH9709" s="45"/>
      <c r="WKI9709" s="45"/>
      <c r="WKJ9709" s="45"/>
      <c r="WKK9709" s="45"/>
      <c r="WKL9709" s="45"/>
      <c r="WKM9709" s="45"/>
      <c r="WKN9709" s="45"/>
      <c r="WKO9709" s="45"/>
      <c r="WKP9709" s="45"/>
      <c r="WKQ9709" s="45"/>
      <c r="WKR9709" s="45"/>
      <c r="WKS9709" s="45"/>
      <c r="WKT9709" s="45"/>
      <c r="WKU9709" s="45"/>
      <c r="WKV9709" s="45"/>
      <c r="WKW9709" s="45"/>
      <c r="WKX9709" s="45"/>
      <c r="WKY9709" s="45"/>
      <c r="WKZ9709" s="45"/>
      <c r="WLA9709" s="45"/>
      <c r="WLB9709" s="45"/>
      <c r="WLC9709" s="45"/>
      <c r="WLD9709" s="45"/>
      <c r="WLE9709" s="45"/>
      <c r="WLF9709" s="45"/>
      <c r="WLG9709" s="45"/>
      <c r="WLH9709" s="45"/>
      <c r="WLI9709" s="45"/>
      <c r="WLJ9709" s="45"/>
      <c r="WLK9709" s="45"/>
      <c r="WLL9709" s="45"/>
      <c r="WLM9709" s="45"/>
      <c r="WLN9709" s="45"/>
      <c r="WLO9709" s="45"/>
      <c r="WLP9709" s="45"/>
      <c r="WLQ9709" s="45"/>
      <c r="WLR9709" s="45"/>
      <c r="WLS9709" s="45"/>
      <c r="WLT9709" s="45"/>
      <c r="WLU9709" s="45"/>
      <c r="WLV9709" s="45"/>
      <c r="WLW9709" s="45"/>
      <c r="WLX9709" s="45"/>
      <c r="WLY9709" s="45"/>
      <c r="WLZ9709" s="45"/>
      <c r="WMA9709" s="45"/>
      <c r="WMB9709" s="45"/>
      <c r="WMC9709" s="45"/>
      <c r="WMD9709" s="45"/>
      <c r="WME9709" s="45"/>
      <c r="WMF9709" s="45"/>
      <c r="WMG9709" s="45"/>
      <c r="WMH9709" s="45"/>
      <c r="WMI9709" s="45"/>
      <c r="WMJ9709" s="45"/>
      <c r="WMK9709" s="45"/>
      <c r="WML9709" s="45"/>
      <c r="WMM9709" s="45"/>
      <c r="WMN9709" s="45"/>
      <c r="WMO9709" s="45"/>
      <c r="WMP9709" s="45"/>
      <c r="WMQ9709" s="45"/>
      <c r="WMR9709" s="45"/>
      <c r="WMS9709" s="45"/>
      <c r="WMT9709" s="45"/>
      <c r="WMU9709" s="45"/>
      <c r="WMV9709" s="45"/>
      <c r="WMW9709" s="45"/>
      <c r="WMX9709" s="45"/>
      <c r="WMY9709" s="45"/>
      <c r="WMZ9709" s="45"/>
      <c r="WNA9709" s="45"/>
      <c r="WNB9709" s="45"/>
      <c r="WNC9709" s="45"/>
      <c r="WND9709" s="45"/>
      <c r="WNE9709" s="45"/>
      <c r="WNF9709" s="45"/>
      <c r="WNG9709" s="45"/>
      <c r="WNH9709" s="45"/>
      <c r="WNI9709" s="45"/>
      <c r="WNJ9709" s="45"/>
      <c r="WNK9709" s="45"/>
      <c r="WNL9709" s="45"/>
      <c r="WNM9709" s="45"/>
      <c r="WNN9709" s="45"/>
      <c r="WNO9709" s="45"/>
      <c r="WNP9709" s="45"/>
      <c r="WNQ9709" s="45"/>
      <c r="WNR9709" s="45"/>
      <c r="WNS9709" s="45"/>
      <c r="WNT9709" s="45"/>
      <c r="WNU9709" s="45"/>
      <c r="WNV9709" s="45"/>
      <c r="WNW9709" s="45"/>
      <c r="WNX9709" s="45"/>
      <c r="WNY9709" s="45"/>
      <c r="WNZ9709" s="45"/>
      <c r="WOA9709" s="45"/>
      <c r="WOB9709" s="45"/>
      <c r="WOC9709" s="45"/>
      <c r="WOD9709" s="45"/>
      <c r="WOE9709" s="45"/>
      <c r="WOF9709" s="45"/>
      <c r="WOG9709" s="45"/>
      <c r="WOH9709" s="45"/>
      <c r="WOI9709" s="45"/>
      <c r="WOJ9709" s="45"/>
      <c r="WOK9709" s="45"/>
      <c r="WOL9709" s="45"/>
      <c r="WOM9709" s="45"/>
      <c r="WON9709" s="45"/>
      <c r="WOO9709" s="45"/>
      <c r="WOP9709" s="45"/>
      <c r="WOQ9709" s="45"/>
      <c r="WOR9709" s="45"/>
      <c r="WOS9709" s="45"/>
      <c r="WOT9709" s="45"/>
      <c r="WOU9709" s="45"/>
      <c r="WOV9709" s="45"/>
      <c r="WOW9709" s="45"/>
      <c r="WOX9709" s="45"/>
      <c r="WOY9709" s="45"/>
      <c r="WOZ9709" s="45"/>
      <c r="WPA9709" s="45"/>
      <c r="WPB9709" s="45"/>
      <c r="WPC9709" s="45"/>
      <c r="WPD9709" s="45"/>
      <c r="WPE9709" s="45"/>
      <c r="WPF9709" s="45"/>
      <c r="WPG9709" s="45"/>
      <c r="WPH9709" s="45"/>
      <c r="WPI9709" s="45"/>
      <c r="WPJ9709" s="45"/>
      <c r="WPK9709" s="45"/>
      <c r="WPL9709" s="45"/>
      <c r="WPM9709" s="45"/>
      <c r="WPN9709" s="45"/>
      <c r="WPO9709" s="45"/>
      <c r="WPP9709" s="45"/>
      <c r="WPQ9709" s="45"/>
      <c r="WPR9709" s="45"/>
      <c r="WPS9709" s="45"/>
      <c r="WPT9709" s="45"/>
      <c r="WPU9709" s="45"/>
      <c r="WPV9709" s="45"/>
      <c r="WPW9709" s="45"/>
      <c r="WPX9709" s="45"/>
      <c r="WPY9709" s="45"/>
      <c r="WPZ9709" s="45"/>
      <c r="WQA9709" s="45"/>
      <c r="WQB9709" s="45"/>
      <c r="WQC9709" s="45"/>
      <c r="WQD9709" s="45"/>
      <c r="WQE9709" s="45"/>
      <c r="WQF9709" s="45"/>
      <c r="WQG9709" s="45"/>
      <c r="WQH9709" s="45"/>
      <c r="WQI9709" s="45"/>
      <c r="WQJ9709" s="45"/>
      <c r="WQK9709" s="45"/>
      <c r="WQL9709" s="45"/>
      <c r="WQM9709" s="45"/>
      <c r="WQN9709" s="45"/>
      <c r="WQO9709" s="45"/>
      <c r="WQP9709" s="45"/>
      <c r="WQQ9709" s="45"/>
      <c r="WQR9709" s="45"/>
      <c r="WQS9709" s="45"/>
      <c r="WQT9709" s="45"/>
      <c r="WQU9709" s="45"/>
      <c r="WQV9709" s="45"/>
      <c r="WQW9709" s="45"/>
      <c r="WQX9709" s="45"/>
      <c r="WQY9709" s="45"/>
      <c r="WQZ9709" s="45"/>
      <c r="WRA9709" s="45"/>
      <c r="WRB9709" s="45"/>
      <c r="WRC9709" s="45"/>
      <c r="WRD9709" s="45"/>
      <c r="WRE9709" s="45"/>
      <c r="WRF9709" s="45"/>
      <c r="WRG9709" s="45"/>
      <c r="WRH9709" s="45"/>
      <c r="WRI9709" s="45"/>
      <c r="WRJ9709" s="45"/>
      <c r="WRK9709" s="45"/>
      <c r="WRL9709" s="45"/>
      <c r="WRM9709" s="45"/>
      <c r="WRN9709" s="45"/>
      <c r="WRO9709" s="45"/>
      <c r="WRP9709" s="45"/>
      <c r="WRQ9709" s="45"/>
      <c r="WRR9709" s="45"/>
      <c r="WRS9709" s="45"/>
      <c r="WRT9709" s="45"/>
      <c r="WRU9709" s="45"/>
      <c r="WRV9709" s="45"/>
      <c r="WRW9709" s="45"/>
      <c r="WRX9709" s="45"/>
      <c r="WRY9709" s="45"/>
      <c r="WRZ9709" s="45"/>
      <c r="WSA9709" s="45"/>
      <c r="WSB9709" s="45"/>
      <c r="WSC9709" s="45"/>
      <c r="WSD9709" s="45"/>
      <c r="WSE9709" s="45"/>
      <c r="WSF9709" s="45"/>
      <c r="WSG9709" s="45"/>
      <c r="WSH9709" s="45"/>
      <c r="WSI9709" s="45"/>
      <c r="WSJ9709" s="45"/>
      <c r="WSK9709" s="45"/>
      <c r="WSL9709" s="45"/>
      <c r="WSM9709" s="45"/>
      <c r="WSN9709" s="45"/>
      <c r="WSO9709" s="45"/>
      <c r="WSP9709" s="45"/>
      <c r="WSQ9709" s="45"/>
      <c r="WSR9709" s="45"/>
      <c r="WSS9709" s="45"/>
      <c r="WST9709" s="45"/>
      <c r="WSU9709" s="45"/>
      <c r="WSV9709" s="45"/>
      <c r="WSW9709" s="45"/>
      <c r="WSX9709" s="45"/>
      <c r="WSY9709" s="45"/>
      <c r="WSZ9709" s="45"/>
      <c r="WTA9709" s="45"/>
      <c r="WTB9709" s="45"/>
      <c r="WTC9709" s="45"/>
      <c r="WTD9709" s="45"/>
      <c r="WTE9709" s="45"/>
      <c r="WTF9709" s="45"/>
      <c r="WTG9709" s="45"/>
      <c r="WTH9709" s="45"/>
      <c r="WTI9709" s="45"/>
      <c r="WTJ9709" s="45"/>
      <c r="WTK9709" s="45"/>
      <c r="WTL9709" s="45"/>
      <c r="WTM9709" s="45"/>
      <c r="WTN9709" s="45"/>
      <c r="WTO9709" s="45"/>
      <c r="WTP9709" s="45"/>
      <c r="WTQ9709" s="45"/>
      <c r="WTR9709" s="45"/>
      <c r="WTS9709" s="45"/>
      <c r="WTT9709" s="45"/>
      <c r="WTU9709" s="45"/>
      <c r="WTV9709" s="45"/>
      <c r="WTW9709" s="45"/>
      <c r="WTX9709" s="45"/>
      <c r="WTY9709" s="45"/>
      <c r="WTZ9709" s="45"/>
      <c r="WUA9709" s="45"/>
      <c r="WUB9709" s="45"/>
      <c r="WUC9709" s="45"/>
      <c r="WUD9709" s="45"/>
      <c r="WUE9709" s="45"/>
      <c r="WUF9709" s="45"/>
      <c r="WUG9709" s="45"/>
      <c r="WUH9709" s="45"/>
      <c r="WUI9709" s="45"/>
      <c r="WUJ9709" s="45"/>
      <c r="WUK9709" s="45"/>
      <c r="WUL9709" s="45"/>
      <c r="WUM9709" s="45"/>
      <c r="WUN9709" s="45"/>
      <c r="WUO9709" s="45"/>
      <c r="WUP9709" s="45"/>
      <c r="WUQ9709" s="45"/>
      <c r="WUR9709" s="45"/>
      <c r="WUS9709" s="45"/>
      <c r="WUT9709" s="45"/>
      <c r="WUU9709" s="45"/>
      <c r="WUV9709" s="45"/>
      <c r="WUW9709" s="45"/>
      <c r="WUX9709" s="45"/>
      <c r="WUY9709" s="45"/>
      <c r="WUZ9709" s="45"/>
      <c r="WVA9709" s="45"/>
      <c r="WVB9709" s="45"/>
      <c r="WVC9709" s="45"/>
      <c r="WVD9709" s="45"/>
      <c r="WVE9709" s="45"/>
      <c r="WVF9709" s="45"/>
      <c r="WVG9709" s="45"/>
      <c r="WVH9709" s="45"/>
      <c r="WVI9709" s="45"/>
      <c r="WVJ9709" s="45"/>
      <c r="WVK9709" s="45"/>
      <c r="WVL9709" s="45"/>
      <c r="WVM9709" s="45"/>
      <c r="WVN9709" s="45"/>
      <c r="WVO9709" s="45"/>
      <c r="WVP9709" s="45"/>
      <c r="WVQ9709" s="45"/>
      <c r="WVR9709" s="45"/>
      <c r="WVS9709" s="45"/>
      <c r="WVT9709" s="45"/>
      <c r="WVU9709" s="45"/>
      <c r="WVV9709" s="45"/>
      <c r="WVW9709" s="45"/>
      <c r="WVX9709" s="45"/>
      <c r="WVY9709" s="45"/>
      <c r="WVZ9709" s="45"/>
      <c r="WWA9709" s="45"/>
      <c r="WWB9709" s="45"/>
      <c r="WWC9709" s="45"/>
      <c r="WWD9709" s="45"/>
      <c r="WWE9709" s="45"/>
      <c r="WWF9709" s="45"/>
      <c r="WWG9709" s="45"/>
      <c r="WWH9709" s="45"/>
      <c r="WWI9709" s="45"/>
      <c r="WWJ9709" s="45"/>
      <c r="WWK9709" s="45"/>
      <c r="WWL9709" s="45"/>
      <c r="WWM9709" s="45"/>
      <c r="WWN9709" s="45"/>
      <c r="WWO9709" s="45"/>
      <c r="WWP9709" s="45"/>
      <c r="WWQ9709" s="45"/>
      <c r="WWR9709" s="45"/>
      <c r="WWS9709" s="45"/>
      <c r="WWT9709" s="45"/>
      <c r="WWU9709" s="45"/>
      <c r="WWV9709" s="45"/>
      <c r="WWW9709" s="45"/>
      <c r="WWX9709" s="45"/>
      <c r="WWY9709" s="45"/>
      <c r="WWZ9709" s="45"/>
      <c r="WXA9709" s="45"/>
      <c r="WXB9709" s="45"/>
      <c r="WXC9709" s="45"/>
      <c r="WXD9709" s="45"/>
      <c r="WXE9709" s="45"/>
      <c r="WXF9709" s="45"/>
      <c r="WXG9709" s="45"/>
      <c r="WXH9709" s="45"/>
      <c r="WXI9709" s="45"/>
      <c r="WXJ9709" s="45"/>
      <c r="WXK9709" s="45"/>
      <c r="WXL9709" s="45"/>
      <c r="WXM9709" s="45"/>
      <c r="WXN9709" s="45"/>
      <c r="WXO9709" s="45"/>
      <c r="WXP9709" s="45"/>
      <c r="WXQ9709" s="45"/>
      <c r="WXR9709" s="45"/>
      <c r="WXS9709" s="45"/>
      <c r="WXT9709" s="45"/>
      <c r="WXU9709" s="45"/>
      <c r="WXV9709" s="45"/>
      <c r="WXW9709" s="45"/>
      <c r="WXX9709" s="45"/>
      <c r="WXY9709" s="45"/>
      <c r="WXZ9709" s="45"/>
      <c r="WYA9709" s="45"/>
      <c r="WYB9709" s="45"/>
      <c r="WYC9709" s="45"/>
      <c r="WYD9709" s="45"/>
      <c r="WYE9709" s="45"/>
      <c r="WYF9709" s="45"/>
      <c r="WYG9709" s="45"/>
      <c r="WYH9709" s="45"/>
      <c r="WYI9709" s="45"/>
      <c r="WYJ9709" s="45"/>
      <c r="WYK9709" s="45"/>
      <c r="WYL9709" s="45"/>
      <c r="WYM9709" s="45"/>
      <c r="WYN9709" s="45"/>
      <c r="WYO9709" s="45"/>
      <c r="WYP9709" s="45"/>
      <c r="WYQ9709" s="45"/>
      <c r="WYR9709" s="45"/>
      <c r="WYS9709" s="45"/>
      <c r="WYT9709" s="45"/>
      <c r="WYU9709" s="45"/>
      <c r="WYV9709" s="45"/>
      <c r="WYW9709" s="45"/>
      <c r="WYX9709" s="45"/>
      <c r="WYY9709" s="45"/>
      <c r="WYZ9709" s="45"/>
      <c r="WZA9709" s="45"/>
      <c r="WZB9709" s="45"/>
      <c r="WZC9709" s="45"/>
      <c r="WZD9709" s="45"/>
      <c r="WZE9709" s="45"/>
      <c r="WZF9709" s="45"/>
      <c r="WZG9709" s="45"/>
      <c r="WZH9709" s="45"/>
      <c r="WZI9709" s="45"/>
      <c r="WZJ9709" s="45"/>
      <c r="WZK9709" s="45"/>
      <c r="WZL9709" s="45"/>
      <c r="WZM9709" s="45"/>
      <c r="WZN9709" s="45"/>
      <c r="WZO9709" s="45"/>
      <c r="WZP9709" s="45"/>
      <c r="WZQ9709" s="45"/>
      <c r="WZR9709" s="45"/>
      <c r="WZS9709" s="45"/>
      <c r="WZT9709" s="45"/>
      <c r="WZU9709" s="45"/>
      <c r="WZV9709" s="45"/>
      <c r="WZW9709" s="45"/>
      <c r="WZX9709" s="45"/>
      <c r="WZY9709" s="45"/>
    </row>
    <row r="9710" spans="4:16249" s="44" customFormat="1" x14ac:dyDescent="0.25">
      <c r="D9710" s="55"/>
      <c r="H9710" s="45"/>
      <c r="I9710" s="45"/>
      <c r="J9710" s="45"/>
      <c r="K9710" s="45"/>
      <c r="L9710" s="45"/>
      <c r="M9710" s="45"/>
      <c r="N9710" s="45"/>
      <c r="O9710" s="45"/>
      <c r="P9710" s="45"/>
      <c r="Q9710" s="45"/>
      <c r="R9710" s="45"/>
      <c r="S9710" s="45"/>
      <c r="T9710" s="45"/>
      <c r="U9710" s="45"/>
      <c r="V9710" s="45"/>
      <c r="W9710" s="45"/>
      <c r="X9710" s="45"/>
      <c r="Y9710" s="45"/>
      <c r="Z9710" s="45"/>
      <c r="AA9710" s="45"/>
      <c r="AB9710" s="45"/>
      <c r="AC9710" s="45"/>
      <c r="AD9710" s="45"/>
      <c r="AE9710" s="45"/>
      <c r="AF9710" s="45"/>
      <c r="AG9710" s="45"/>
      <c r="AH9710" s="45"/>
      <c r="AI9710" s="45"/>
      <c r="AJ9710" s="45"/>
      <c r="AK9710" s="45"/>
      <c r="AL9710" s="45"/>
      <c r="AM9710" s="45"/>
      <c r="AN9710" s="45"/>
      <c r="AO9710" s="45"/>
      <c r="AP9710" s="45"/>
      <c r="AQ9710" s="45"/>
      <c r="AR9710" s="45"/>
      <c r="AS9710" s="45"/>
      <c r="AT9710" s="45"/>
      <c r="AU9710" s="45"/>
      <c r="AV9710" s="45"/>
      <c r="AW9710" s="45"/>
      <c r="AX9710" s="45"/>
      <c r="AY9710" s="45"/>
      <c r="AZ9710" s="45"/>
      <c r="BA9710" s="45"/>
      <c r="BB9710" s="45"/>
      <c r="BC9710" s="45"/>
      <c r="BD9710" s="45"/>
      <c r="BE9710" s="45"/>
      <c r="BF9710" s="45"/>
      <c r="BG9710" s="45"/>
      <c r="BH9710" s="45"/>
      <c r="BI9710" s="45"/>
      <c r="BJ9710" s="45"/>
      <c r="BK9710" s="45"/>
      <c r="BL9710" s="45"/>
      <c r="BM9710" s="45"/>
      <c r="BN9710" s="45"/>
      <c r="BO9710" s="45"/>
      <c r="BP9710" s="45"/>
      <c r="BQ9710" s="45"/>
      <c r="BR9710" s="45"/>
      <c r="BS9710" s="45"/>
      <c r="BT9710" s="45"/>
      <c r="BU9710" s="45"/>
      <c r="BV9710" s="45"/>
      <c r="BW9710" s="45"/>
      <c r="BX9710" s="45"/>
      <c r="BY9710" s="45"/>
      <c r="BZ9710" s="45"/>
      <c r="CA9710" s="45"/>
      <c r="CB9710" s="45"/>
      <c r="CC9710" s="45"/>
      <c r="CD9710" s="45"/>
      <c r="CE9710" s="45"/>
      <c r="CF9710" s="45"/>
      <c r="CG9710" s="45"/>
      <c r="CH9710" s="45"/>
      <c r="CI9710" s="45"/>
      <c r="CJ9710" s="45"/>
      <c r="CK9710" s="45"/>
      <c r="CL9710" s="45"/>
      <c r="CM9710" s="45"/>
      <c r="CN9710" s="45"/>
      <c r="CO9710" s="45"/>
      <c r="CP9710" s="45"/>
      <c r="CQ9710" s="45"/>
      <c r="CR9710" s="45"/>
      <c r="CS9710" s="45"/>
      <c r="CT9710" s="45"/>
      <c r="CU9710" s="45"/>
      <c r="CV9710" s="45"/>
      <c r="CW9710" s="45"/>
      <c r="CX9710" s="45"/>
      <c r="CY9710" s="45"/>
      <c r="CZ9710" s="45"/>
      <c r="DA9710" s="45"/>
      <c r="DB9710" s="45"/>
      <c r="DC9710" s="45"/>
      <c r="DD9710" s="45"/>
      <c r="DE9710" s="45"/>
      <c r="DF9710" s="45"/>
      <c r="DG9710" s="45"/>
      <c r="DH9710" s="45"/>
      <c r="DI9710" s="45"/>
      <c r="DJ9710" s="45"/>
      <c r="DK9710" s="45"/>
      <c r="DL9710" s="45"/>
      <c r="DM9710" s="45"/>
      <c r="DN9710" s="45"/>
      <c r="DO9710" s="45"/>
      <c r="DP9710" s="45"/>
      <c r="DQ9710" s="45"/>
      <c r="DR9710" s="45"/>
      <c r="DS9710" s="45"/>
      <c r="DT9710" s="45"/>
      <c r="DU9710" s="45"/>
      <c r="DV9710" s="45"/>
      <c r="DW9710" s="45"/>
      <c r="DX9710" s="45"/>
      <c r="DY9710" s="45"/>
      <c r="DZ9710" s="45"/>
      <c r="EA9710" s="45"/>
      <c r="EB9710" s="45"/>
      <c r="EC9710" s="45"/>
      <c r="ED9710" s="45"/>
      <c r="EE9710" s="45"/>
      <c r="EF9710" s="45"/>
      <c r="EG9710" s="45"/>
      <c r="EH9710" s="45"/>
      <c r="EI9710" s="45"/>
      <c r="EJ9710" s="45"/>
      <c r="EK9710" s="45"/>
      <c r="EL9710" s="45"/>
      <c r="EM9710" s="45"/>
      <c r="EN9710" s="45"/>
      <c r="EO9710" s="45"/>
      <c r="EP9710" s="45"/>
      <c r="EQ9710" s="45"/>
      <c r="ER9710" s="45"/>
      <c r="ES9710" s="45"/>
      <c r="ET9710" s="45"/>
      <c r="EU9710" s="45"/>
      <c r="EV9710" s="45"/>
      <c r="EW9710" s="45"/>
      <c r="EX9710" s="45"/>
      <c r="EY9710" s="45"/>
      <c r="EZ9710" s="45"/>
      <c r="FA9710" s="45"/>
      <c r="FB9710" s="45"/>
      <c r="FC9710" s="45"/>
      <c r="FD9710" s="45"/>
      <c r="FE9710" s="45"/>
      <c r="FF9710" s="45"/>
      <c r="FG9710" s="45"/>
      <c r="FH9710" s="45"/>
      <c r="FI9710" s="45"/>
      <c r="FJ9710" s="45"/>
      <c r="FK9710" s="45"/>
      <c r="FL9710" s="45"/>
      <c r="FM9710" s="45"/>
      <c r="FN9710" s="45"/>
      <c r="FO9710" s="45"/>
      <c r="FP9710" s="45"/>
      <c r="FQ9710" s="45"/>
      <c r="FR9710" s="45"/>
      <c r="FS9710" s="45"/>
      <c r="FT9710" s="45"/>
      <c r="FU9710" s="45"/>
      <c r="FV9710" s="45"/>
      <c r="FW9710" s="45"/>
      <c r="FX9710" s="45"/>
      <c r="FY9710" s="45"/>
      <c r="FZ9710" s="45"/>
      <c r="GA9710" s="45"/>
      <c r="GB9710" s="45"/>
      <c r="GC9710" s="45"/>
      <c r="GD9710" s="45"/>
      <c r="GE9710" s="45"/>
      <c r="GF9710" s="45"/>
      <c r="GG9710" s="45"/>
      <c r="GH9710" s="45"/>
      <c r="GI9710" s="45"/>
      <c r="GJ9710" s="45"/>
      <c r="GK9710" s="45"/>
      <c r="GL9710" s="45"/>
      <c r="GM9710" s="45"/>
      <c r="GN9710" s="45"/>
      <c r="GO9710" s="45"/>
      <c r="GP9710" s="45"/>
      <c r="GQ9710" s="45"/>
      <c r="GR9710" s="45"/>
      <c r="GS9710" s="45"/>
      <c r="GT9710" s="45"/>
      <c r="GU9710" s="45"/>
      <c r="GV9710" s="45"/>
      <c r="GW9710" s="45"/>
      <c r="GX9710" s="45"/>
      <c r="GY9710" s="45"/>
      <c r="GZ9710" s="45"/>
      <c r="HA9710" s="45"/>
      <c r="HB9710" s="45"/>
      <c r="HC9710" s="45"/>
      <c r="HD9710" s="45"/>
      <c r="HE9710" s="45"/>
      <c r="HF9710" s="45"/>
      <c r="HG9710" s="45"/>
      <c r="HH9710" s="45"/>
      <c r="HI9710" s="45"/>
      <c r="HJ9710" s="45"/>
      <c r="HK9710" s="45"/>
      <c r="HL9710" s="45"/>
      <c r="HM9710" s="45"/>
      <c r="HN9710" s="45"/>
      <c r="HO9710" s="45"/>
      <c r="HP9710" s="45"/>
      <c r="HQ9710" s="45"/>
      <c r="HR9710" s="45"/>
      <c r="HS9710" s="45"/>
      <c r="HT9710" s="45"/>
      <c r="HU9710" s="45"/>
      <c r="HV9710" s="45"/>
      <c r="HW9710" s="45"/>
      <c r="HX9710" s="45"/>
      <c r="HY9710" s="45"/>
      <c r="HZ9710" s="45"/>
      <c r="IA9710" s="45"/>
      <c r="IB9710" s="45"/>
      <c r="IC9710" s="45"/>
      <c r="ID9710" s="45"/>
      <c r="IE9710" s="45"/>
      <c r="IF9710" s="45"/>
      <c r="IG9710" s="45"/>
      <c r="IH9710" s="45"/>
      <c r="II9710" s="45"/>
      <c r="IJ9710" s="45"/>
      <c r="IK9710" s="45"/>
      <c r="IL9710" s="45"/>
      <c r="IM9710" s="45"/>
      <c r="IN9710" s="45"/>
      <c r="IO9710" s="45"/>
      <c r="IP9710" s="45"/>
      <c r="IQ9710" s="45"/>
      <c r="IR9710" s="45"/>
      <c r="IS9710" s="45"/>
      <c r="IT9710" s="45"/>
      <c r="IU9710" s="45"/>
      <c r="IV9710" s="45"/>
      <c r="IW9710" s="45"/>
      <c r="IX9710" s="45"/>
      <c r="IY9710" s="45"/>
      <c r="IZ9710" s="45"/>
      <c r="JA9710" s="45"/>
      <c r="JB9710" s="45"/>
      <c r="JC9710" s="45"/>
      <c r="JD9710" s="45"/>
      <c r="JE9710" s="45"/>
      <c r="JF9710" s="45"/>
      <c r="JG9710" s="45"/>
      <c r="JH9710" s="45"/>
      <c r="JI9710" s="45"/>
      <c r="JJ9710" s="45"/>
      <c r="JK9710" s="45"/>
      <c r="JL9710" s="45"/>
      <c r="JM9710" s="45"/>
      <c r="JN9710" s="45"/>
      <c r="JO9710" s="45"/>
      <c r="JP9710" s="45"/>
      <c r="JQ9710" s="45"/>
      <c r="JR9710" s="45"/>
      <c r="JS9710" s="45"/>
      <c r="JT9710" s="45"/>
      <c r="JU9710" s="45"/>
      <c r="JV9710" s="45"/>
      <c r="JW9710" s="45"/>
      <c r="JX9710" s="45"/>
      <c r="JY9710" s="45"/>
      <c r="JZ9710" s="45"/>
      <c r="KA9710" s="45"/>
      <c r="KB9710" s="45"/>
      <c r="KC9710" s="45"/>
      <c r="KD9710" s="45"/>
      <c r="KE9710" s="45"/>
      <c r="KF9710" s="45"/>
      <c r="KG9710" s="45"/>
      <c r="KH9710" s="45"/>
      <c r="KI9710" s="45"/>
      <c r="KJ9710" s="45"/>
      <c r="KK9710" s="45"/>
      <c r="KL9710" s="45"/>
      <c r="KM9710" s="45"/>
      <c r="KN9710" s="45"/>
      <c r="KO9710" s="45"/>
      <c r="KP9710" s="45"/>
      <c r="KQ9710" s="45"/>
      <c r="KR9710" s="45"/>
      <c r="KS9710" s="45"/>
      <c r="KT9710" s="45"/>
      <c r="KU9710" s="45"/>
      <c r="KV9710" s="45"/>
      <c r="KW9710" s="45"/>
      <c r="KX9710" s="45"/>
      <c r="KY9710" s="45"/>
      <c r="KZ9710" s="45"/>
      <c r="LA9710" s="45"/>
      <c r="LB9710" s="45"/>
      <c r="LC9710" s="45"/>
      <c r="LD9710" s="45"/>
      <c r="LE9710" s="45"/>
      <c r="LF9710" s="45"/>
      <c r="LG9710" s="45"/>
      <c r="LH9710" s="45"/>
      <c r="LI9710" s="45"/>
      <c r="LJ9710" s="45"/>
      <c r="LK9710" s="45"/>
      <c r="LL9710" s="45"/>
      <c r="LM9710" s="45"/>
      <c r="LN9710" s="45"/>
      <c r="LO9710" s="45"/>
      <c r="LP9710" s="45"/>
      <c r="LQ9710" s="45"/>
      <c r="LR9710" s="45"/>
      <c r="LS9710" s="45"/>
      <c r="LT9710" s="45"/>
      <c r="LU9710" s="45"/>
      <c r="LV9710" s="45"/>
      <c r="LW9710" s="45"/>
      <c r="LX9710" s="45"/>
      <c r="LY9710" s="45"/>
      <c r="LZ9710" s="45"/>
      <c r="MA9710" s="45"/>
      <c r="MB9710" s="45"/>
      <c r="MC9710" s="45"/>
      <c r="MD9710" s="45"/>
      <c r="ME9710" s="45"/>
      <c r="MF9710" s="45"/>
      <c r="MG9710" s="45"/>
      <c r="MH9710" s="45"/>
      <c r="MI9710" s="45"/>
      <c r="MJ9710" s="45"/>
      <c r="MK9710" s="45"/>
      <c r="ML9710" s="45"/>
      <c r="MM9710" s="45"/>
      <c r="MN9710" s="45"/>
      <c r="MO9710" s="45"/>
      <c r="MP9710" s="45"/>
      <c r="MQ9710" s="45"/>
      <c r="MR9710" s="45"/>
      <c r="MS9710" s="45"/>
      <c r="MT9710" s="45"/>
      <c r="MU9710" s="45"/>
      <c r="MV9710" s="45"/>
      <c r="MW9710" s="45"/>
      <c r="MX9710" s="45"/>
      <c r="MY9710" s="45"/>
      <c r="MZ9710" s="45"/>
      <c r="NA9710" s="45"/>
      <c r="NB9710" s="45"/>
      <c r="NC9710" s="45"/>
      <c r="ND9710" s="45"/>
      <c r="NE9710" s="45"/>
      <c r="NF9710" s="45"/>
      <c r="NG9710" s="45"/>
      <c r="NH9710" s="45"/>
      <c r="NI9710" s="45"/>
      <c r="NJ9710" s="45"/>
      <c r="NK9710" s="45"/>
      <c r="NL9710" s="45"/>
      <c r="NM9710" s="45"/>
      <c r="NN9710" s="45"/>
      <c r="NO9710" s="45"/>
      <c r="NP9710" s="45"/>
      <c r="NQ9710" s="45"/>
      <c r="NR9710" s="45"/>
      <c r="NS9710" s="45"/>
      <c r="NT9710" s="45"/>
      <c r="NU9710" s="45"/>
      <c r="NV9710" s="45"/>
      <c r="NW9710" s="45"/>
      <c r="NX9710" s="45"/>
      <c r="NY9710" s="45"/>
      <c r="NZ9710" s="45"/>
      <c r="OA9710" s="45"/>
      <c r="OB9710" s="45"/>
      <c r="OC9710" s="45"/>
      <c r="OD9710" s="45"/>
      <c r="OE9710" s="45"/>
      <c r="OF9710" s="45"/>
      <c r="OG9710" s="45"/>
      <c r="OH9710" s="45"/>
      <c r="OI9710" s="45"/>
      <c r="OJ9710" s="45"/>
      <c r="OK9710" s="45"/>
      <c r="OL9710" s="45"/>
      <c r="OM9710" s="45"/>
      <c r="ON9710" s="45"/>
      <c r="OO9710" s="45"/>
      <c r="OP9710" s="45"/>
      <c r="OQ9710" s="45"/>
      <c r="OR9710" s="45"/>
      <c r="OS9710" s="45"/>
      <c r="OT9710" s="45"/>
      <c r="OU9710" s="45"/>
      <c r="OV9710" s="45"/>
      <c r="OW9710" s="45"/>
      <c r="OX9710" s="45"/>
      <c r="OY9710" s="45"/>
      <c r="OZ9710" s="45"/>
      <c r="PA9710" s="45"/>
      <c r="PB9710" s="45"/>
      <c r="PC9710" s="45"/>
      <c r="PD9710" s="45"/>
      <c r="PE9710" s="45"/>
      <c r="PF9710" s="45"/>
      <c r="PG9710" s="45"/>
      <c r="PH9710" s="45"/>
      <c r="PI9710" s="45"/>
      <c r="PJ9710" s="45"/>
      <c r="PK9710" s="45"/>
      <c r="PL9710" s="45"/>
      <c r="PM9710" s="45"/>
      <c r="PN9710" s="45"/>
      <c r="PO9710" s="45"/>
      <c r="PP9710" s="45"/>
      <c r="PQ9710" s="45"/>
      <c r="PR9710" s="45"/>
      <c r="PS9710" s="45"/>
      <c r="PT9710" s="45"/>
      <c r="PU9710" s="45"/>
      <c r="PV9710" s="45"/>
      <c r="PW9710" s="45"/>
      <c r="PX9710" s="45"/>
      <c r="PY9710" s="45"/>
      <c r="PZ9710" s="45"/>
      <c r="QA9710" s="45"/>
      <c r="QB9710" s="45"/>
      <c r="QC9710" s="45"/>
      <c r="QD9710" s="45"/>
      <c r="QE9710" s="45"/>
      <c r="QF9710" s="45"/>
      <c r="QG9710" s="45"/>
      <c r="QH9710" s="45"/>
      <c r="QI9710" s="45"/>
      <c r="QJ9710" s="45"/>
      <c r="QK9710" s="45"/>
      <c r="QL9710" s="45"/>
      <c r="QM9710" s="45"/>
      <c r="QN9710" s="45"/>
      <c r="QO9710" s="45"/>
      <c r="QP9710" s="45"/>
      <c r="QQ9710" s="45"/>
      <c r="QR9710" s="45"/>
      <c r="QS9710" s="45"/>
      <c r="QT9710" s="45"/>
      <c r="QU9710" s="45"/>
      <c r="QV9710" s="45"/>
      <c r="QW9710" s="45"/>
      <c r="QX9710" s="45"/>
      <c r="QY9710" s="45"/>
      <c r="QZ9710" s="45"/>
      <c r="RA9710" s="45"/>
      <c r="RB9710" s="45"/>
      <c r="RC9710" s="45"/>
      <c r="RD9710" s="45"/>
      <c r="RE9710" s="45"/>
      <c r="RF9710" s="45"/>
      <c r="RG9710" s="45"/>
      <c r="RH9710" s="45"/>
      <c r="RI9710" s="45"/>
      <c r="RJ9710" s="45"/>
      <c r="RK9710" s="45"/>
      <c r="RL9710" s="45"/>
      <c r="RM9710" s="45"/>
      <c r="RN9710" s="45"/>
      <c r="RO9710" s="45"/>
      <c r="RP9710" s="45"/>
      <c r="RQ9710" s="45"/>
      <c r="RR9710" s="45"/>
      <c r="RS9710" s="45"/>
      <c r="RT9710" s="45"/>
      <c r="RU9710" s="45"/>
      <c r="RV9710" s="45"/>
      <c r="RW9710" s="45"/>
      <c r="RX9710" s="45"/>
      <c r="RY9710" s="45"/>
      <c r="RZ9710" s="45"/>
      <c r="SA9710" s="45"/>
      <c r="SB9710" s="45"/>
      <c r="SC9710" s="45"/>
      <c r="SD9710" s="45"/>
      <c r="SE9710" s="45"/>
      <c r="SF9710" s="45"/>
      <c r="SG9710" s="45"/>
      <c r="SH9710" s="45"/>
      <c r="SI9710" s="45"/>
      <c r="SJ9710" s="45"/>
      <c r="SK9710" s="45"/>
      <c r="SL9710" s="45"/>
      <c r="SM9710" s="45"/>
      <c r="SN9710" s="45"/>
      <c r="SO9710" s="45"/>
      <c r="SP9710" s="45"/>
      <c r="SQ9710" s="45"/>
      <c r="SR9710" s="45"/>
      <c r="SS9710" s="45"/>
      <c r="ST9710" s="45"/>
      <c r="SU9710" s="45"/>
      <c r="SV9710" s="45"/>
      <c r="SW9710" s="45"/>
      <c r="SX9710" s="45"/>
      <c r="SY9710" s="45"/>
      <c r="SZ9710" s="45"/>
      <c r="TA9710" s="45"/>
      <c r="TB9710" s="45"/>
      <c r="TC9710" s="45"/>
      <c r="TD9710" s="45"/>
      <c r="TE9710" s="45"/>
      <c r="TF9710" s="45"/>
      <c r="TG9710" s="45"/>
      <c r="TH9710" s="45"/>
      <c r="TI9710" s="45"/>
      <c r="TJ9710" s="45"/>
      <c r="TK9710" s="45"/>
      <c r="TL9710" s="45"/>
      <c r="TM9710" s="45"/>
      <c r="TN9710" s="45"/>
      <c r="TO9710" s="45"/>
      <c r="TP9710" s="45"/>
      <c r="TQ9710" s="45"/>
      <c r="TR9710" s="45"/>
      <c r="TS9710" s="45"/>
      <c r="TT9710" s="45"/>
      <c r="TU9710" s="45"/>
      <c r="TV9710" s="45"/>
      <c r="TW9710" s="45"/>
      <c r="TX9710" s="45"/>
      <c r="TY9710" s="45"/>
      <c r="TZ9710" s="45"/>
      <c r="UA9710" s="45"/>
      <c r="UB9710" s="45"/>
      <c r="UC9710" s="45"/>
      <c r="UD9710" s="45"/>
      <c r="UE9710" s="45"/>
      <c r="UF9710" s="45"/>
      <c r="UG9710" s="45"/>
      <c r="UH9710" s="45"/>
      <c r="UI9710" s="45"/>
      <c r="UJ9710" s="45"/>
      <c r="UK9710" s="45"/>
      <c r="UL9710" s="45"/>
      <c r="UM9710" s="45"/>
      <c r="UN9710" s="45"/>
      <c r="UO9710" s="45"/>
      <c r="UP9710" s="45"/>
      <c r="UQ9710" s="45"/>
      <c r="UR9710" s="45"/>
      <c r="US9710" s="45"/>
      <c r="UT9710" s="45"/>
      <c r="UU9710" s="45"/>
      <c r="UV9710" s="45"/>
      <c r="UW9710" s="45"/>
      <c r="UX9710" s="45"/>
      <c r="UY9710" s="45"/>
      <c r="UZ9710" s="45"/>
      <c r="VA9710" s="45"/>
      <c r="VB9710" s="45"/>
      <c r="VC9710" s="45"/>
      <c r="VD9710" s="45"/>
      <c r="VE9710" s="45"/>
      <c r="VF9710" s="45"/>
      <c r="VG9710" s="45"/>
      <c r="VH9710" s="45"/>
      <c r="VI9710" s="45"/>
      <c r="VJ9710" s="45"/>
      <c r="VK9710" s="45"/>
      <c r="VL9710" s="45"/>
      <c r="VM9710" s="45"/>
      <c r="VN9710" s="45"/>
      <c r="VO9710" s="45"/>
      <c r="VP9710" s="45"/>
      <c r="VQ9710" s="45"/>
      <c r="VR9710" s="45"/>
      <c r="VS9710" s="45"/>
      <c r="VT9710" s="45"/>
      <c r="VU9710" s="45"/>
      <c r="VV9710" s="45"/>
      <c r="VW9710" s="45"/>
      <c r="VX9710" s="45"/>
      <c r="VY9710" s="45"/>
      <c r="VZ9710" s="45"/>
      <c r="WA9710" s="45"/>
      <c r="WB9710" s="45"/>
      <c r="WC9710" s="45"/>
      <c r="WD9710" s="45"/>
      <c r="WE9710" s="45"/>
      <c r="WF9710" s="45"/>
      <c r="WG9710" s="45"/>
      <c r="WH9710" s="45"/>
      <c r="WI9710" s="45"/>
      <c r="WJ9710" s="45"/>
      <c r="WK9710" s="45"/>
      <c r="WL9710" s="45"/>
      <c r="WM9710" s="45"/>
      <c r="WN9710" s="45"/>
      <c r="WO9710" s="45"/>
      <c r="WP9710" s="45"/>
      <c r="WQ9710" s="45"/>
      <c r="WR9710" s="45"/>
      <c r="WS9710" s="45"/>
      <c r="WT9710" s="45"/>
      <c r="WU9710" s="45"/>
      <c r="WV9710" s="45"/>
      <c r="WW9710" s="45"/>
      <c r="WX9710" s="45"/>
      <c r="WY9710" s="45"/>
      <c r="WZ9710" s="45"/>
      <c r="XA9710" s="45"/>
      <c r="XB9710" s="45"/>
      <c r="XC9710" s="45"/>
      <c r="XD9710" s="45"/>
      <c r="XE9710" s="45"/>
      <c r="XF9710" s="45"/>
      <c r="XG9710" s="45"/>
      <c r="XH9710" s="45"/>
      <c r="XI9710" s="45"/>
      <c r="XJ9710" s="45"/>
      <c r="XK9710" s="45"/>
      <c r="XL9710" s="45"/>
      <c r="XM9710" s="45"/>
      <c r="XN9710" s="45"/>
      <c r="XO9710" s="45"/>
      <c r="XP9710" s="45"/>
      <c r="XQ9710" s="45"/>
      <c r="XR9710" s="45"/>
      <c r="XS9710" s="45"/>
      <c r="XT9710" s="45"/>
      <c r="XU9710" s="45"/>
      <c r="XV9710" s="45"/>
      <c r="XW9710" s="45"/>
      <c r="XX9710" s="45"/>
      <c r="XY9710" s="45"/>
      <c r="XZ9710" s="45"/>
      <c r="YA9710" s="45"/>
      <c r="YB9710" s="45"/>
      <c r="YC9710" s="45"/>
      <c r="YD9710" s="45"/>
      <c r="YE9710" s="45"/>
      <c r="YF9710" s="45"/>
      <c r="YG9710" s="45"/>
      <c r="YH9710" s="45"/>
      <c r="YI9710" s="45"/>
      <c r="YJ9710" s="45"/>
      <c r="YK9710" s="45"/>
      <c r="YL9710" s="45"/>
      <c r="YM9710" s="45"/>
      <c r="YN9710" s="45"/>
      <c r="YO9710" s="45"/>
      <c r="YP9710" s="45"/>
      <c r="YQ9710" s="45"/>
      <c r="YR9710" s="45"/>
      <c r="YS9710" s="45"/>
      <c r="YT9710" s="45"/>
      <c r="YU9710" s="45"/>
      <c r="YV9710" s="45"/>
      <c r="YW9710" s="45"/>
      <c r="YX9710" s="45"/>
      <c r="YY9710" s="45"/>
      <c r="YZ9710" s="45"/>
      <c r="ZA9710" s="45"/>
      <c r="ZB9710" s="45"/>
      <c r="ZC9710" s="45"/>
      <c r="ZD9710" s="45"/>
      <c r="ZE9710" s="45"/>
      <c r="ZF9710" s="45"/>
      <c r="ZG9710" s="45"/>
      <c r="ZH9710" s="45"/>
      <c r="ZI9710" s="45"/>
      <c r="ZJ9710" s="45"/>
      <c r="ZK9710" s="45"/>
      <c r="ZL9710" s="45"/>
      <c r="ZM9710" s="45"/>
      <c r="ZN9710" s="45"/>
      <c r="ZO9710" s="45"/>
      <c r="ZP9710" s="45"/>
      <c r="ZQ9710" s="45"/>
      <c r="ZR9710" s="45"/>
      <c r="ZS9710" s="45"/>
      <c r="ZT9710" s="45"/>
      <c r="ZU9710" s="45"/>
      <c r="ZV9710" s="45"/>
      <c r="ZW9710" s="45"/>
      <c r="ZX9710" s="45"/>
      <c r="ZY9710" s="45"/>
      <c r="ZZ9710" s="45"/>
      <c r="AAA9710" s="45"/>
      <c r="AAB9710" s="45"/>
      <c r="AAC9710" s="45"/>
      <c r="AAD9710" s="45"/>
      <c r="AAE9710" s="45"/>
      <c r="AAF9710" s="45"/>
      <c r="AAG9710" s="45"/>
      <c r="AAH9710" s="45"/>
      <c r="AAI9710" s="45"/>
      <c r="AAJ9710" s="45"/>
      <c r="AAK9710" s="45"/>
      <c r="AAL9710" s="45"/>
      <c r="AAM9710" s="45"/>
      <c r="AAN9710" s="45"/>
      <c r="AAO9710" s="45"/>
      <c r="AAP9710" s="45"/>
      <c r="AAQ9710" s="45"/>
      <c r="AAR9710" s="45"/>
      <c r="AAS9710" s="45"/>
      <c r="AAT9710" s="45"/>
      <c r="AAU9710" s="45"/>
      <c r="AAV9710" s="45"/>
      <c r="AAW9710" s="45"/>
      <c r="AAX9710" s="45"/>
      <c r="AAY9710" s="45"/>
      <c r="AAZ9710" s="45"/>
      <c r="ABA9710" s="45"/>
      <c r="ABB9710" s="45"/>
      <c r="ABC9710" s="45"/>
      <c r="ABD9710" s="45"/>
      <c r="ABE9710" s="45"/>
      <c r="ABF9710" s="45"/>
      <c r="ABG9710" s="45"/>
      <c r="ABH9710" s="45"/>
      <c r="ABI9710" s="45"/>
      <c r="ABJ9710" s="45"/>
      <c r="ABK9710" s="45"/>
      <c r="ABL9710" s="45"/>
      <c r="ABM9710" s="45"/>
      <c r="ABN9710" s="45"/>
      <c r="ABO9710" s="45"/>
      <c r="ABP9710" s="45"/>
      <c r="ABQ9710" s="45"/>
      <c r="ABR9710" s="45"/>
      <c r="ABS9710" s="45"/>
      <c r="ABT9710" s="45"/>
      <c r="ABU9710" s="45"/>
      <c r="ABV9710" s="45"/>
      <c r="ABW9710" s="45"/>
      <c r="ABX9710" s="45"/>
      <c r="ABY9710" s="45"/>
      <c r="ABZ9710" s="45"/>
      <c r="ACA9710" s="45"/>
      <c r="ACB9710" s="45"/>
      <c r="ACC9710" s="45"/>
      <c r="ACD9710" s="45"/>
      <c r="ACE9710" s="45"/>
      <c r="ACF9710" s="45"/>
      <c r="ACG9710" s="45"/>
      <c r="ACH9710" s="45"/>
      <c r="ACI9710" s="45"/>
      <c r="ACJ9710" s="45"/>
      <c r="ACK9710" s="45"/>
      <c r="ACL9710" s="45"/>
      <c r="ACM9710" s="45"/>
      <c r="ACN9710" s="45"/>
      <c r="ACO9710" s="45"/>
      <c r="ACP9710" s="45"/>
      <c r="ACQ9710" s="45"/>
      <c r="ACR9710" s="45"/>
      <c r="ACS9710" s="45"/>
      <c r="ACT9710" s="45"/>
      <c r="ACU9710" s="45"/>
      <c r="ACV9710" s="45"/>
      <c r="ACW9710" s="45"/>
      <c r="ACX9710" s="45"/>
      <c r="ACY9710" s="45"/>
      <c r="ACZ9710" s="45"/>
      <c r="ADA9710" s="45"/>
      <c r="ADB9710" s="45"/>
      <c r="ADC9710" s="45"/>
      <c r="ADD9710" s="45"/>
      <c r="ADE9710" s="45"/>
      <c r="ADF9710" s="45"/>
      <c r="ADG9710" s="45"/>
      <c r="ADH9710" s="45"/>
      <c r="ADI9710" s="45"/>
      <c r="ADJ9710" s="45"/>
      <c r="ADK9710" s="45"/>
      <c r="ADL9710" s="45"/>
      <c r="ADM9710" s="45"/>
      <c r="ADN9710" s="45"/>
      <c r="ADO9710" s="45"/>
      <c r="ADP9710" s="45"/>
      <c r="ADQ9710" s="45"/>
      <c r="ADR9710" s="45"/>
      <c r="ADS9710" s="45"/>
      <c r="ADT9710" s="45"/>
      <c r="ADU9710" s="45"/>
      <c r="ADV9710" s="45"/>
      <c r="ADW9710" s="45"/>
      <c r="ADX9710" s="45"/>
      <c r="ADY9710" s="45"/>
      <c r="ADZ9710" s="45"/>
      <c r="AEA9710" s="45"/>
      <c r="AEB9710" s="45"/>
      <c r="AEC9710" s="45"/>
      <c r="AED9710" s="45"/>
      <c r="AEE9710" s="45"/>
      <c r="AEF9710" s="45"/>
      <c r="AEG9710" s="45"/>
      <c r="AEH9710" s="45"/>
      <c r="AEI9710" s="45"/>
      <c r="AEJ9710" s="45"/>
      <c r="AEK9710" s="45"/>
      <c r="AEL9710" s="45"/>
      <c r="AEM9710" s="45"/>
      <c r="AEN9710" s="45"/>
      <c r="AEO9710" s="45"/>
      <c r="AEP9710" s="45"/>
      <c r="AEQ9710" s="45"/>
      <c r="AER9710" s="45"/>
      <c r="AES9710" s="45"/>
      <c r="AET9710" s="45"/>
      <c r="AEU9710" s="45"/>
      <c r="AEV9710" s="45"/>
      <c r="AEW9710" s="45"/>
      <c r="AEX9710" s="45"/>
      <c r="AEY9710" s="45"/>
      <c r="AEZ9710" s="45"/>
      <c r="AFA9710" s="45"/>
      <c r="AFB9710" s="45"/>
      <c r="AFC9710" s="45"/>
      <c r="AFD9710" s="45"/>
      <c r="AFE9710" s="45"/>
      <c r="AFF9710" s="45"/>
      <c r="AFG9710" s="45"/>
      <c r="AFH9710" s="45"/>
      <c r="AFI9710" s="45"/>
      <c r="AFJ9710" s="45"/>
      <c r="AFK9710" s="45"/>
      <c r="AFL9710" s="45"/>
      <c r="AFM9710" s="45"/>
      <c r="AFN9710" s="45"/>
      <c r="AFO9710" s="45"/>
      <c r="AFP9710" s="45"/>
      <c r="AFQ9710" s="45"/>
      <c r="AFR9710" s="45"/>
      <c r="AFS9710" s="45"/>
      <c r="AFT9710" s="45"/>
      <c r="AFU9710" s="45"/>
      <c r="AFV9710" s="45"/>
      <c r="AFW9710" s="45"/>
      <c r="AFX9710" s="45"/>
      <c r="AFY9710" s="45"/>
      <c r="AFZ9710" s="45"/>
      <c r="AGA9710" s="45"/>
      <c r="AGB9710" s="45"/>
      <c r="AGC9710" s="45"/>
      <c r="AGD9710" s="45"/>
      <c r="AGE9710" s="45"/>
      <c r="AGF9710" s="45"/>
      <c r="AGG9710" s="45"/>
      <c r="AGH9710" s="45"/>
      <c r="AGI9710" s="45"/>
      <c r="AGJ9710" s="45"/>
      <c r="AGK9710" s="45"/>
      <c r="AGL9710" s="45"/>
      <c r="AGM9710" s="45"/>
      <c r="AGN9710" s="45"/>
      <c r="AGO9710" s="45"/>
      <c r="AGP9710" s="45"/>
      <c r="AGQ9710" s="45"/>
      <c r="AGR9710" s="45"/>
      <c r="AGS9710" s="45"/>
      <c r="AGT9710" s="45"/>
      <c r="AGU9710" s="45"/>
      <c r="AGV9710" s="45"/>
      <c r="AGW9710" s="45"/>
      <c r="AGX9710" s="45"/>
      <c r="AGY9710" s="45"/>
      <c r="AGZ9710" s="45"/>
      <c r="AHA9710" s="45"/>
      <c r="AHB9710" s="45"/>
      <c r="AHC9710" s="45"/>
      <c r="AHD9710" s="45"/>
      <c r="AHE9710" s="45"/>
      <c r="AHF9710" s="45"/>
      <c r="AHG9710" s="45"/>
      <c r="AHH9710" s="45"/>
      <c r="AHI9710" s="45"/>
      <c r="AHJ9710" s="45"/>
      <c r="AHK9710" s="45"/>
      <c r="AHL9710" s="45"/>
      <c r="AHM9710" s="45"/>
      <c r="AHN9710" s="45"/>
      <c r="AHO9710" s="45"/>
      <c r="AHP9710" s="45"/>
      <c r="AHQ9710" s="45"/>
      <c r="AHR9710" s="45"/>
      <c r="AHS9710" s="45"/>
      <c r="AHT9710" s="45"/>
      <c r="AHU9710" s="45"/>
      <c r="AHV9710" s="45"/>
      <c r="AHW9710" s="45"/>
      <c r="AHX9710" s="45"/>
      <c r="AHY9710" s="45"/>
      <c r="AHZ9710" s="45"/>
      <c r="AIA9710" s="45"/>
      <c r="AIB9710" s="45"/>
      <c r="AIC9710" s="45"/>
      <c r="AID9710" s="45"/>
      <c r="AIE9710" s="45"/>
      <c r="AIF9710" s="45"/>
      <c r="AIG9710" s="45"/>
      <c r="AIH9710" s="45"/>
      <c r="AII9710" s="45"/>
      <c r="AIJ9710" s="45"/>
      <c r="AIK9710" s="45"/>
      <c r="AIL9710" s="45"/>
      <c r="AIM9710" s="45"/>
      <c r="AIN9710" s="45"/>
      <c r="AIO9710" s="45"/>
      <c r="AIP9710" s="45"/>
      <c r="AIQ9710" s="45"/>
      <c r="AIR9710" s="45"/>
      <c r="AIS9710" s="45"/>
      <c r="AIT9710" s="45"/>
      <c r="AIU9710" s="45"/>
      <c r="AIV9710" s="45"/>
      <c r="AIW9710" s="45"/>
      <c r="AIX9710" s="45"/>
      <c r="AIY9710" s="45"/>
      <c r="AIZ9710" s="45"/>
      <c r="AJA9710" s="45"/>
      <c r="AJB9710" s="45"/>
      <c r="AJC9710" s="45"/>
      <c r="AJD9710" s="45"/>
      <c r="AJE9710" s="45"/>
      <c r="AJF9710" s="45"/>
      <c r="AJG9710" s="45"/>
      <c r="AJH9710" s="45"/>
      <c r="AJI9710" s="45"/>
      <c r="AJJ9710" s="45"/>
      <c r="AJK9710" s="45"/>
      <c r="AJL9710" s="45"/>
      <c r="AJM9710" s="45"/>
      <c r="AJN9710" s="45"/>
      <c r="AJO9710" s="45"/>
      <c r="AJP9710" s="45"/>
      <c r="AJQ9710" s="45"/>
      <c r="AJR9710" s="45"/>
      <c r="AJS9710" s="45"/>
      <c r="AJT9710" s="45"/>
      <c r="AJU9710" s="45"/>
      <c r="AJV9710" s="45"/>
      <c r="AJW9710" s="45"/>
      <c r="AJX9710" s="45"/>
      <c r="AJY9710" s="45"/>
      <c r="AJZ9710" s="45"/>
      <c r="AKA9710" s="45"/>
      <c r="AKB9710" s="45"/>
      <c r="AKC9710" s="45"/>
      <c r="AKD9710" s="45"/>
      <c r="AKE9710" s="45"/>
      <c r="AKF9710" s="45"/>
      <c r="AKG9710" s="45"/>
      <c r="AKH9710" s="45"/>
      <c r="AKI9710" s="45"/>
      <c r="AKJ9710" s="45"/>
      <c r="AKK9710" s="45"/>
      <c r="AKL9710" s="45"/>
      <c r="AKM9710" s="45"/>
      <c r="AKN9710" s="45"/>
      <c r="AKO9710" s="45"/>
      <c r="AKP9710" s="45"/>
      <c r="AKQ9710" s="45"/>
      <c r="AKR9710" s="45"/>
      <c r="AKS9710" s="45"/>
      <c r="AKT9710" s="45"/>
      <c r="AKU9710" s="45"/>
      <c r="AKV9710" s="45"/>
      <c r="AKW9710" s="45"/>
      <c r="AKX9710" s="45"/>
      <c r="AKY9710" s="45"/>
      <c r="AKZ9710" s="45"/>
      <c r="ALA9710" s="45"/>
      <c r="ALB9710" s="45"/>
      <c r="ALC9710" s="45"/>
      <c r="ALD9710" s="45"/>
      <c r="ALE9710" s="45"/>
      <c r="ALF9710" s="45"/>
      <c r="ALG9710" s="45"/>
      <c r="ALH9710" s="45"/>
      <c r="ALI9710" s="45"/>
      <c r="ALJ9710" s="45"/>
      <c r="ALK9710" s="45"/>
      <c r="ALL9710" s="45"/>
      <c r="ALM9710" s="45"/>
      <c r="ALN9710" s="45"/>
      <c r="ALO9710" s="45"/>
      <c r="ALP9710" s="45"/>
      <c r="ALQ9710" s="45"/>
      <c r="ALR9710" s="45"/>
      <c r="ALS9710" s="45"/>
      <c r="ALT9710" s="45"/>
      <c r="ALU9710" s="45"/>
      <c r="ALV9710" s="45"/>
      <c r="ALW9710" s="45"/>
      <c r="ALX9710" s="45"/>
      <c r="ALY9710" s="45"/>
      <c r="ALZ9710" s="45"/>
      <c r="AMA9710" s="45"/>
      <c r="AMB9710" s="45"/>
      <c r="AMC9710" s="45"/>
      <c r="AMD9710" s="45"/>
      <c r="AME9710" s="45"/>
      <c r="AMF9710" s="45"/>
      <c r="AMG9710" s="45"/>
      <c r="AMH9710" s="45"/>
      <c r="AMI9710" s="45"/>
      <c r="AMJ9710" s="45"/>
      <c r="AMK9710" s="45"/>
      <c r="AML9710" s="45"/>
      <c r="AMM9710" s="45"/>
      <c r="AMN9710" s="45"/>
      <c r="AMO9710" s="45"/>
      <c r="AMP9710" s="45"/>
      <c r="AMQ9710" s="45"/>
      <c r="AMR9710" s="45"/>
      <c r="AMS9710" s="45"/>
      <c r="AMT9710" s="45"/>
      <c r="AMU9710" s="45"/>
      <c r="AMV9710" s="45"/>
      <c r="AMW9710" s="45"/>
      <c r="AMX9710" s="45"/>
      <c r="AMY9710" s="45"/>
      <c r="AMZ9710" s="45"/>
      <c r="ANA9710" s="45"/>
      <c r="ANB9710" s="45"/>
      <c r="ANC9710" s="45"/>
      <c r="AND9710" s="45"/>
      <c r="ANE9710" s="45"/>
      <c r="ANF9710" s="45"/>
      <c r="ANG9710" s="45"/>
      <c r="ANH9710" s="45"/>
      <c r="ANI9710" s="45"/>
      <c r="ANJ9710" s="45"/>
      <c r="ANK9710" s="45"/>
      <c r="ANL9710" s="45"/>
      <c r="ANM9710" s="45"/>
      <c r="ANN9710" s="45"/>
      <c r="ANO9710" s="45"/>
      <c r="ANP9710" s="45"/>
      <c r="ANQ9710" s="45"/>
      <c r="ANR9710" s="45"/>
      <c r="ANS9710" s="45"/>
      <c r="ANT9710" s="45"/>
      <c r="ANU9710" s="45"/>
      <c r="ANV9710" s="45"/>
      <c r="ANW9710" s="45"/>
      <c r="ANX9710" s="45"/>
      <c r="ANY9710" s="45"/>
      <c r="ANZ9710" s="45"/>
      <c r="AOA9710" s="45"/>
      <c r="AOB9710" s="45"/>
      <c r="AOC9710" s="45"/>
      <c r="AOD9710" s="45"/>
      <c r="AOE9710" s="45"/>
      <c r="AOF9710" s="45"/>
      <c r="AOG9710" s="45"/>
      <c r="AOH9710" s="45"/>
      <c r="AOI9710" s="45"/>
      <c r="AOJ9710" s="45"/>
      <c r="AOK9710" s="45"/>
      <c r="AOL9710" s="45"/>
      <c r="AOM9710" s="45"/>
      <c r="AON9710" s="45"/>
      <c r="AOO9710" s="45"/>
      <c r="AOP9710" s="45"/>
      <c r="AOQ9710" s="45"/>
      <c r="AOR9710" s="45"/>
      <c r="AOS9710" s="45"/>
      <c r="AOT9710" s="45"/>
      <c r="AOU9710" s="45"/>
      <c r="AOV9710" s="45"/>
      <c r="AOW9710" s="45"/>
      <c r="AOX9710" s="45"/>
      <c r="AOY9710" s="45"/>
      <c r="AOZ9710" s="45"/>
      <c r="APA9710" s="45"/>
      <c r="APB9710" s="45"/>
      <c r="APC9710" s="45"/>
      <c r="APD9710" s="45"/>
      <c r="APE9710" s="45"/>
      <c r="APF9710" s="45"/>
      <c r="APG9710" s="45"/>
      <c r="APH9710" s="45"/>
      <c r="API9710" s="45"/>
      <c r="APJ9710" s="45"/>
      <c r="APK9710" s="45"/>
      <c r="APL9710" s="45"/>
      <c r="APM9710" s="45"/>
      <c r="APN9710" s="45"/>
      <c r="APO9710" s="45"/>
      <c r="APP9710" s="45"/>
      <c r="APQ9710" s="45"/>
      <c r="APR9710" s="45"/>
      <c r="APS9710" s="45"/>
      <c r="APT9710" s="45"/>
      <c r="APU9710" s="45"/>
      <c r="APV9710" s="45"/>
      <c r="APW9710" s="45"/>
      <c r="APX9710" s="45"/>
      <c r="APY9710" s="45"/>
      <c r="APZ9710" s="45"/>
      <c r="AQA9710" s="45"/>
      <c r="AQB9710" s="45"/>
      <c r="AQC9710" s="45"/>
      <c r="AQD9710" s="45"/>
      <c r="AQE9710" s="45"/>
      <c r="AQF9710" s="45"/>
      <c r="AQG9710" s="45"/>
      <c r="AQH9710" s="45"/>
      <c r="AQI9710" s="45"/>
      <c r="AQJ9710" s="45"/>
      <c r="AQK9710" s="45"/>
      <c r="AQL9710" s="45"/>
      <c r="AQM9710" s="45"/>
      <c r="AQN9710" s="45"/>
      <c r="AQO9710" s="45"/>
      <c r="AQP9710" s="45"/>
      <c r="AQQ9710" s="45"/>
      <c r="AQR9710" s="45"/>
      <c r="AQS9710" s="45"/>
      <c r="AQT9710" s="45"/>
      <c r="AQU9710" s="45"/>
      <c r="AQV9710" s="45"/>
      <c r="AQW9710" s="45"/>
      <c r="AQX9710" s="45"/>
      <c r="AQY9710" s="45"/>
      <c r="AQZ9710" s="45"/>
      <c r="ARA9710" s="45"/>
      <c r="ARB9710" s="45"/>
      <c r="ARC9710" s="45"/>
      <c r="ARD9710" s="45"/>
      <c r="ARE9710" s="45"/>
      <c r="ARF9710" s="45"/>
      <c r="ARG9710" s="45"/>
      <c r="ARH9710" s="45"/>
      <c r="ARI9710" s="45"/>
      <c r="ARJ9710" s="45"/>
      <c r="ARK9710" s="45"/>
      <c r="ARL9710" s="45"/>
      <c r="ARM9710" s="45"/>
      <c r="ARN9710" s="45"/>
      <c r="ARO9710" s="45"/>
      <c r="ARP9710" s="45"/>
      <c r="ARQ9710" s="45"/>
      <c r="ARR9710" s="45"/>
      <c r="ARS9710" s="45"/>
      <c r="ART9710" s="45"/>
      <c r="ARU9710" s="45"/>
      <c r="ARV9710" s="45"/>
      <c r="ARW9710" s="45"/>
      <c r="ARX9710" s="45"/>
      <c r="ARY9710" s="45"/>
      <c r="ARZ9710" s="45"/>
      <c r="ASA9710" s="45"/>
      <c r="ASB9710" s="45"/>
      <c r="ASC9710" s="45"/>
      <c r="ASD9710" s="45"/>
      <c r="ASE9710" s="45"/>
      <c r="ASF9710" s="45"/>
      <c r="ASG9710" s="45"/>
      <c r="ASH9710" s="45"/>
      <c r="ASI9710" s="45"/>
      <c r="ASJ9710" s="45"/>
      <c r="ASK9710" s="45"/>
      <c r="ASL9710" s="45"/>
      <c r="ASM9710" s="45"/>
      <c r="ASN9710" s="45"/>
      <c r="ASO9710" s="45"/>
      <c r="ASP9710" s="45"/>
      <c r="ASQ9710" s="45"/>
      <c r="ASR9710" s="45"/>
      <c r="ASS9710" s="45"/>
      <c r="AST9710" s="45"/>
      <c r="ASU9710" s="45"/>
      <c r="ASV9710" s="45"/>
      <c r="ASW9710" s="45"/>
      <c r="ASX9710" s="45"/>
      <c r="ASY9710" s="45"/>
      <c r="ASZ9710" s="45"/>
      <c r="ATA9710" s="45"/>
      <c r="ATB9710" s="45"/>
      <c r="ATC9710" s="45"/>
      <c r="ATD9710" s="45"/>
      <c r="ATE9710" s="45"/>
      <c r="ATF9710" s="45"/>
      <c r="ATG9710" s="45"/>
      <c r="ATH9710" s="45"/>
      <c r="ATI9710" s="45"/>
      <c r="ATJ9710" s="45"/>
      <c r="ATK9710" s="45"/>
      <c r="ATL9710" s="45"/>
      <c r="ATM9710" s="45"/>
      <c r="ATN9710" s="45"/>
      <c r="ATO9710" s="45"/>
      <c r="ATP9710" s="45"/>
      <c r="ATQ9710" s="45"/>
      <c r="ATR9710" s="45"/>
      <c r="ATS9710" s="45"/>
      <c r="ATT9710" s="45"/>
      <c r="ATU9710" s="45"/>
      <c r="ATV9710" s="45"/>
      <c r="ATW9710" s="45"/>
      <c r="ATX9710" s="45"/>
      <c r="ATY9710" s="45"/>
      <c r="ATZ9710" s="45"/>
      <c r="AUA9710" s="45"/>
      <c r="AUB9710" s="45"/>
      <c r="AUC9710" s="45"/>
      <c r="AUD9710" s="45"/>
      <c r="AUE9710" s="45"/>
      <c r="AUF9710" s="45"/>
      <c r="AUG9710" s="45"/>
      <c r="AUH9710" s="45"/>
      <c r="AUI9710" s="45"/>
      <c r="AUJ9710" s="45"/>
      <c r="AUK9710" s="45"/>
      <c r="AUL9710" s="45"/>
      <c r="AUM9710" s="45"/>
      <c r="AUN9710" s="45"/>
      <c r="AUO9710" s="45"/>
      <c r="AUP9710" s="45"/>
      <c r="AUQ9710" s="45"/>
      <c r="AUR9710" s="45"/>
      <c r="AUS9710" s="45"/>
      <c r="AUT9710" s="45"/>
      <c r="AUU9710" s="45"/>
      <c r="AUV9710" s="45"/>
      <c r="AUW9710" s="45"/>
      <c r="AUX9710" s="45"/>
      <c r="AUY9710" s="45"/>
      <c r="AUZ9710" s="45"/>
      <c r="AVA9710" s="45"/>
      <c r="AVB9710" s="45"/>
      <c r="AVC9710" s="45"/>
      <c r="AVD9710" s="45"/>
      <c r="AVE9710" s="45"/>
      <c r="AVF9710" s="45"/>
      <c r="AVG9710" s="45"/>
      <c r="AVH9710" s="45"/>
      <c r="AVI9710" s="45"/>
      <c r="AVJ9710" s="45"/>
      <c r="AVK9710" s="45"/>
      <c r="AVL9710" s="45"/>
      <c r="AVM9710" s="45"/>
      <c r="AVN9710" s="45"/>
      <c r="AVO9710" s="45"/>
      <c r="AVP9710" s="45"/>
      <c r="AVQ9710" s="45"/>
      <c r="AVR9710" s="45"/>
      <c r="AVS9710" s="45"/>
      <c r="AVT9710" s="45"/>
      <c r="AVU9710" s="45"/>
      <c r="AVV9710" s="45"/>
      <c r="AVW9710" s="45"/>
      <c r="AVX9710" s="45"/>
      <c r="AVY9710" s="45"/>
      <c r="AVZ9710" s="45"/>
      <c r="AWA9710" s="45"/>
      <c r="AWB9710" s="45"/>
      <c r="AWC9710" s="45"/>
      <c r="AWD9710" s="45"/>
      <c r="AWE9710" s="45"/>
      <c r="AWF9710" s="45"/>
      <c r="AWG9710" s="45"/>
      <c r="AWH9710" s="45"/>
      <c r="AWI9710" s="45"/>
      <c r="AWJ9710" s="45"/>
      <c r="AWK9710" s="45"/>
      <c r="AWL9710" s="45"/>
      <c r="AWM9710" s="45"/>
      <c r="AWN9710" s="45"/>
      <c r="AWO9710" s="45"/>
      <c r="AWP9710" s="45"/>
      <c r="AWQ9710" s="45"/>
      <c r="AWR9710" s="45"/>
      <c r="AWS9710" s="45"/>
      <c r="AWT9710" s="45"/>
      <c r="AWU9710" s="45"/>
      <c r="AWV9710" s="45"/>
      <c r="AWW9710" s="45"/>
      <c r="AWX9710" s="45"/>
      <c r="AWY9710" s="45"/>
      <c r="AWZ9710" s="45"/>
      <c r="AXA9710" s="45"/>
      <c r="AXB9710" s="45"/>
      <c r="AXC9710" s="45"/>
      <c r="AXD9710" s="45"/>
      <c r="AXE9710" s="45"/>
      <c r="AXF9710" s="45"/>
      <c r="AXG9710" s="45"/>
      <c r="AXH9710" s="45"/>
      <c r="AXI9710" s="45"/>
      <c r="AXJ9710" s="45"/>
      <c r="AXK9710" s="45"/>
      <c r="AXL9710" s="45"/>
      <c r="AXM9710" s="45"/>
      <c r="AXN9710" s="45"/>
      <c r="AXO9710" s="45"/>
      <c r="AXP9710" s="45"/>
      <c r="AXQ9710" s="45"/>
      <c r="AXR9710" s="45"/>
      <c r="AXS9710" s="45"/>
      <c r="AXT9710" s="45"/>
      <c r="AXU9710" s="45"/>
      <c r="AXV9710" s="45"/>
      <c r="AXW9710" s="45"/>
      <c r="AXX9710" s="45"/>
      <c r="AXY9710" s="45"/>
      <c r="AXZ9710" s="45"/>
      <c r="AYA9710" s="45"/>
      <c r="AYB9710" s="45"/>
      <c r="AYC9710" s="45"/>
      <c r="AYD9710" s="45"/>
      <c r="AYE9710" s="45"/>
      <c r="AYF9710" s="45"/>
      <c r="AYG9710" s="45"/>
      <c r="AYH9710" s="45"/>
      <c r="AYI9710" s="45"/>
      <c r="AYJ9710" s="45"/>
      <c r="AYK9710" s="45"/>
      <c r="AYL9710" s="45"/>
      <c r="AYM9710" s="45"/>
      <c r="AYN9710" s="45"/>
      <c r="AYO9710" s="45"/>
      <c r="AYP9710" s="45"/>
      <c r="AYQ9710" s="45"/>
      <c r="AYR9710" s="45"/>
      <c r="AYS9710" s="45"/>
      <c r="AYT9710" s="45"/>
      <c r="AYU9710" s="45"/>
      <c r="AYV9710" s="45"/>
      <c r="AYW9710" s="45"/>
      <c r="AYX9710" s="45"/>
      <c r="AYY9710" s="45"/>
      <c r="AYZ9710" s="45"/>
      <c r="AZA9710" s="45"/>
      <c r="AZB9710" s="45"/>
      <c r="AZC9710" s="45"/>
      <c r="AZD9710" s="45"/>
      <c r="AZE9710" s="45"/>
      <c r="AZF9710" s="45"/>
      <c r="AZG9710" s="45"/>
      <c r="AZH9710" s="45"/>
      <c r="AZI9710" s="45"/>
      <c r="AZJ9710" s="45"/>
      <c r="AZK9710" s="45"/>
      <c r="AZL9710" s="45"/>
      <c r="AZM9710" s="45"/>
      <c r="AZN9710" s="45"/>
      <c r="AZO9710" s="45"/>
      <c r="AZP9710" s="45"/>
      <c r="AZQ9710" s="45"/>
      <c r="AZR9710" s="45"/>
      <c r="AZS9710" s="45"/>
      <c r="AZT9710" s="45"/>
      <c r="AZU9710" s="45"/>
      <c r="AZV9710" s="45"/>
      <c r="AZW9710" s="45"/>
      <c r="AZX9710" s="45"/>
      <c r="AZY9710" s="45"/>
      <c r="AZZ9710" s="45"/>
      <c r="BAA9710" s="45"/>
      <c r="BAB9710" s="45"/>
      <c r="BAC9710" s="45"/>
      <c r="BAD9710" s="45"/>
      <c r="BAE9710" s="45"/>
      <c r="BAF9710" s="45"/>
      <c r="BAG9710" s="45"/>
      <c r="BAH9710" s="45"/>
      <c r="BAI9710" s="45"/>
      <c r="BAJ9710" s="45"/>
      <c r="BAK9710" s="45"/>
      <c r="BAL9710" s="45"/>
      <c r="BAM9710" s="45"/>
      <c r="BAN9710" s="45"/>
      <c r="BAO9710" s="45"/>
      <c r="BAP9710" s="45"/>
      <c r="BAQ9710" s="45"/>
      <c r="BAR9710" s="45"/>
      <c r="BAS9710" s="45"/>
      <c r="BAT9710" s="45"/>
      <c r="BAU9710" s="45"/>
      <c r="BAV9710" s="45"/>
      <c r="BAW9710" s="45"/>
      <c r="BAX9710" s="45"/>
      <c r="BAY9710" s="45"/>
      <c r="BAZ9710" s="45"/>
      <c r="BBA9710" s="45"/>
      <c r="BBB9710" s="45"/>
      <c r="BBC9710" s="45"/>
      <c r="BBD9710" s="45"/>
      <c r="BBE9710" s="45"/>
      <c r="BBF9710" s="45"/>
      <c r="BBG9710" s="45"/>
      <c r="BBH9710" s="45"/>
      <c r="BBI9710" s="45"/>
      <c r="BBJ9710" s="45"/>
      <c r="BBK9710" s="45"/>
      <c r="BBL9710" s="45"/>
      <c r="BBM9710" s="45"/>
      <c r="BBN9710" s="45"/>
      <c r="BBO9710" s="45"/>
      <c r="BBP9710" s="45"/>
      <c r="BBQ9710" s="45"/>
      <c r="BBR9710" s="45"/>
      <c r="BBS9710" s="45"/>
      <c r="BBT9710" s="45"/>
      <c r="BBU9710" s="45"/>
      <c r="BBV9710" s="45"/>
      <c r="BBW9710" s="45"/>
      <c r="BBX9710" s="45"/>
      <c r="BBY9710" s="45"/>
      <c r="BBZ9710" s="45"/>
      <c r="BCA9710" s="45"/>
      <c r="BCB9710" s="45"/>
      <c r="BCC9710" s="45"/>
      <c r="BCD9710" s="45"/>
      <c r="BCE9710" s="45"/>
      <c r="BCF9710" s="45"/>
      <c r="BCG9710" s="45"/>
      <c r="BCH9710" s="45"/>
      <c r="BCI9710" s="45"/>
      <c r="BCJ9710" s="45"/>
      <c r="BCK9710" s="45"/>
      <c r="BCL9710" s="45"/>
      <c r="BCM9710" s="45"/>
      <c r="BCN9710" s="45"/>
      <c r="BCO9710" s="45"/>
      <c r="BCP9710" s="45"/>
      <c r="BCQ9710" s="45"/>
      <c r="BCR9710" s="45"/>
      <c r="BCS9710" s="45"/>
      <c r="BCT9710" s="45"/>
      <c r="BCU9710" s="45"/>
      <c r="BCV9710" s="45"/>
      <c r="BCW9710" s="45"/>
      <c r="BCX9710" s="45"/>
      <c r="BCY9710" s="45"/>
      <c r="BCZ9710" s="45"/>
      <c r="BDA9710" s="45"/>
      <c r="BDB9710" s="45"/>
      <c r="BDC9710" s="45"/>
      <c r="BDD9710" s="45"/>
      <c r="BDE9710" s="45"/>
      <c r="BDF9710" s="45"/>
      <c r="BDG9710" s="45"/>
      <c r="BDH9710" s="45"/>
      <c r="BDI9710" s="45"/>
      <c r="BDJ9710" s="45"/>
      <c r="BDK9710" s="45"/>
      <c r="BDL9710" s="45"/>
      <c r="BDM9710" s="45"/>
      <c r="BDN9710" s="45"/>
      <c r="BDO9710" s="45"/>
      <c r="BDP9710" s="45"/>
      <c r="BDQ9710" s="45"/>
      <c r="BDR9710" s="45"/>
      <c r="BDS9710" s="45"/>
      <c r="BDT9710" s="45"/>
      <c r="BDU9710" s="45"/>
      <c r="BDV9710" s="45"/>
      <c r="BDW9710" s="45"/>
      <c r="BDX9710" s="45"/>
      <c r="BDY9710" s="45"/>
      <c r="BDZ9710" s="45"/>
      <c r="BEA9710" s="45"/>
      <c r="BEB9710" s="45"/>
      <c r="BEC9710" s="45"/>
      <c r="BED9710" s="45"/>
      <c r="BEE9710" s="45"/>
      <c r="BEF9710" s="45"/>
      <c r="BEG9710" s="45"/>
      <c r="BEH9710" s="45"/>
      <c r="BEI9710" s="45"/>
      <c r="BEJ9710" s="45"/>
      <c r="BEK9710" s="45"/>
      <c r="BEL9710" s="45"/>
      <c r="BEM9710" s="45"/>
      <c r="BEN9710" s="45"/>
      <c r="BEO9710" s="45"/>
      <c r="BEP9710" s="45"/>
      <c r="BEQ9710" s="45"/>
      <c r="BER9710" s="45"/>
      <c r="BES9710" s="45"/>
      <c r="BET9710" s="45"/>
      <c r="BEU9710" s="45"/>
      <c r="BEV9710" s="45"/>
      <c r="BEW9710" s="45"/>
      <c r="BEX9710" s="45"/>
      <c r="BEY9710" s="45"/>
      <c r="BEZ9710" s="45"/>
      <c r="BFA9710" s="45"/>
      <c r="BFB9710" s="45"/>
      <c r="BFC9710" s="45"/>
      <c r="BFD9710" s="45"/>
      <c r="BFE9710" s="45"/>
      <c r="BFF9710" s="45"/>
      <c r="BFG9710" s="45"/>
      <c r="BFH9710" s="45"/>
      <c r="BFI9710" s="45"/>
      <c r="BFJ9710" s="45"/>
      <c r="BFK9710" s="45"/>
      <c r="BFL9710" s="45"/>
      <c r="BFM9710" s="45"/>
      <c r="BFN9710" s="45"/>
      <c r="BFO9710" s="45"/>
      <c r="BFP9710" s="45"/>
      <c r="BFQ9710" s="45"/>
      <c r="BFR9710" s="45"/>
      <c r="BFS9710" s="45"/>
      <c r="BFT9710" s="45"/>
      <c r="BFU9710" s="45"/>
      <c r="BFV9710" s="45"/>
      <c r="BFW9710" s="45"/>
      <c r="BFX9710" s="45"/>
      <c r="BFY9710" s="45"/>
      <c r="BFZ9710" s="45"/>
      <c r="BGA9710" s="45"/>
      <c r="BGB9710" s="45"/>
      <c r="BGC9710" s="45"/>
      <c r="BGD9710" s="45"/>
      <c r="BGE9710" s="45"/>
      <c r="BGF9710" s="45"/>
      <c r="BGG9710" s="45"/>
      <c r="BGH9710" s="45"/>
      <c r="BGI9710" s="45"/>
      <c r="BGJ9710" s="45"/>
      <c r="BGK9710" s="45"/>
      <c r="BGL9710" s="45"/>
      <c r="BGM9710" s="45"/>
      <c r="BGN9710" s="45"/>
      <c r="BGO9710" s="45"/>
      <c r="BGP9710" s="45"/>
      <c r="BGQ9710" s="45"/>
      <c r="BGR9710" s="45"/>
      <c r="BGS9710" s="45"/>
      <c r="BGT9710" s="45"/>
      <c r="BGU9710" s="45"/>
      <c r="BGV9710" s="45"/>
      <c r="BGW9710" s="45"/>
      <c r="BGX9710" s="45"/>
      <c r="BGY9710" s="45"/>
      <c r="BGZ9710" s="45"/>
      <c r="BHA9710" s="45"/>
      <c r="BHB9710" s="45"/>
      <c r="BHC9710" s="45"/>
      <c r="BHD9710" s="45"/>
      <c r="BHE9710" s="45"/>
      <c r="BHF9710" s="45"/>
      <c r="BHG9710" s="45"/>
      <c r="BHH9710" s="45"/>
      <c r="BHI9710" s="45"/>
      <c r="BHJ9710" s="45"/>
      <c r="BHK9710" s="45"/>
      <c r="BHL9710" s="45"/>
      <c r="BHM9710" s="45"/>
      <c r="BHN9710" s="45"/>
      <c r="BHO9710" s="45"/>
      <c r="BHP9710" s="45"/>
      <c r="BHQ9710" s="45"/>
      <c r="BHR9710" s="45"/>
      <c r="BHS9710" s="45"/>
      <c r="BHT9710" s="45"/>
      <c r="BHU9710" s="45"/>
      <c r="BHV9710" s="45"/>
      <c r="BHW9710" s="45"/>
      <c r="BHX9710" s="45"/>
      <c r="BHY9710" s="45"/>
      <c r="BHZ9710" s="45"/>
      <c r="BIA9710" s="45"/>
      <c r="BIB9710" s="45"/>
      <c r="BIC9710" s="45"/>
      <c r="BID9710" s="45"/>
      <c r="BIE9710" s="45"/>
      <c r="BIF9710" s="45"/>
      <c r="BIG9710" s="45"/>
      <c r="BIH9710" s="45"/>
      <c r="BII9710" s="45"/>
      <c r="BIJ9710" s="45"/>
      <c r="BIK9710" s="45"/>
      <c r="BIL9710" s="45"/>
      <c r="BIM9710" s="45"/>
      <c r="BIN9710" s="45"/>
      <c r="BIO9710" s="45"/>
      <c r="BIP9710" s="45"/>
      <c r="BIQ9710" s="45"/>
      <c r="BIR9710" s="45"/>
      <c r="BIS9710" s="45"/>
      <c r="BIT9710" s="45"/>
      <c r="BIU9710" s="45"/>
      <c r="BIV9710" s="45"/>
      <c r="BIW9710" s="45"/>
      <c r="BIX9710" s="45"/>
      <c r="BIY9710" s="45"/>
      <c r="BIZ9710" s="45"/>
      <c r="BJA9710" s="45"/>
      <c r="BJB9710" s="45"/>
      <c r="BJC9710" s="45"/>
      <c r="BJD9710" s="45"/>
      <c r="BJE9710" s="45"/>
      <c r="BJF9710" s="45"/>
      <c r="BJG9710" s="45"/>
      <c r="BJH9710" s="45"/>
      <c r="BJI9710" s="45"/>
      <c r="BJJ9710" s="45"/>
      <c r="BJK9710" s="45"/>
      <c r="BJL9710" s="45"/>
      <c r="BJM9710" s="45"/>
      <c r="BJN9710" s="45"/>
      <c r="BJO9710" s="45"/>
      <c r="BJP9710" s="45"/>
      <c r="BJQ9710" s="45"/>
      <c r="BJR9710" s="45"/>
      <c r="BJS9710" s="45"/>
      <c r="BJT9710" s="45"/>
      <c r="BJU9710" s="45"/>
      <c r="BJV9710" s="45"/>
      <c r="BJW9710" s="45"/>
      <c r="BJX9710" s="45"/>
      <c r="BJY9710" s="45"/>
      <c r="BJZ9710" s="45"/>
      <c r="BKA9710" s="45"/>
      <c r="BKB9710" s="45"/>
      <c r="BKC9710" s="45"/>
      <c r="BKD9710" s="45"/>
      <c r="BKE9710" s="45"/>
      <c r="BKF9710" s="45"/>
      <c r="BKG9710" s="45"/>
      <c r="BKH9710" s="45"/>
      <c r="BKI9710" s="45"/>
      <c r="BKJ9710" s="45"/>
      <c r="BKK9710" s="45"/>
      <c r="BKL9710" s="45"/>
      <c r="BKM9710" s="45"/>
      <c r="BKN9710" s="45"/>
      <c r="BKO9710" s="45"/>
      <c r="BKP9710" s="45"/>
      <c r="BKQ9710" s="45"/>
      <c r="BKR9710" s="45"/>
      <c r="BKS9710" s="45"/>
      <c r="BKT9710" s="45"/>
      <c r="BKU9710" s="45"/>
      <c r="BKV9710" s="45"/>
      <c r="BKW9710" s="45"/>
      <c r="BKX9710" s="45"/>
      <c r="BKY9710" s="45"/>
      <c r="BKZ9710" s="45"/>
      <c r="BLA9710" s="45"/>
      <c r="BLB9710" s="45"/>
      <c r="BLC9710" s="45"/>
      <c r="BLD9710" s="45"/>
      <c r="BLE9710" s="45"/>
      <c r="BLF9710" s="45"/>
      <c r="BLG9710" s="45"/>
      <c r="BLH9710" s="45"/>
      <c r="BLI9710" s="45"/>
      <c r="BLJ9710" s="45"/>
      <c r="BLK9710" s="45"/>
      <c r="BLL9710" s="45"/>
      <c r="BLM9710" s="45"/>
      <c r="BLN9710" s="45"/>
      <c r="BLO9710" s="45"/>
      <c r="BLP9710" s="45"/>
      <c r="BLQ9710" s="45"/>
      <c r="BLR9710" s="45"/>
      <c r="BLS9710" s="45"/>
      <c r="BLT9710" s="45"/>
      <c r="BLU9710" s="45"/>
      <c r="BLV9710" s="45"/>
      <c r="BLW9710" s="45"/>
      <c r="BLX9710" s="45"/>
      <c r="BLY9710" s="45"/>
      <c r="BLZ9710" s="45"/>
      <c r="BMA9710" s="45"/>
      <c r="BMB9710" s="45"/>
      <c r="BMC9710" s="45"/>
      <c r="BMD9710" s="45"/>
      <c r="BME9710" s="45"/>
      <c r="BMF9710" s="45"/>
      <c r="BMG9710" s="45"/>
      <c r="BMH9710" s="45"/>
      <c r="BMI9710" s="45"/>
      <c r="BMJ9710" s="45"/>
      <c r="BMK9710" s="45"/>
      <c r="BML9710" s="45"/>
      <c r="BMM9710" s="45"/>
      <c r="BMN9710" s="45"/>
      <c r="BMO9710" s="45"/>
      <c r="BMP9710" s="45"/>
      <c r="BMQ9710" s="45"/>
      <c r="BMR9710" s="45"/>
      <c r="BMS9710" s="45"/>
      <c r="BMT9710" s="45"/>
      <c r="BMU9710" s="45"/>
      <c r="BMV9710" s="45"/>
      <c r="BMW9710" s="45"/>
      <c r="BMX9710" s="45"/>
      <c r="BMY9710" s="45"/>
      <c r="BMZ9710" s="45"/>
      <c r="BNA9710" s="45"/>
      <c r="BNB9710" s="45"/>
      <c r="BNC9710" s="45"/>
      <c r="BND9710" s="45"/>
      <c r="BNE9710" s="45"/>
      <c r="BNF9710" s="45"/>
      <c r="BNG9710" s="45"/>
      <c r="BNH9710" s="45"/>
      <c r="BNI9710" s="45"/>
      <c r="BNJ9710" s="45"/>
      <c r="BNK9710" s="45"/>
      <c r="BNL9710" s="45"/>
      <c r="BNM9710" s="45"/>
      <c r="BNN9710" s="45"/>
      <c r="BNO9710" s="45"/>
      <c r="BNP9710" s="45"/>
      <c r="BNQ9710" s="45"/>
      <c r="BNR9710" s="45"/>
      <c r="BNS9710" s="45"/>
      <c r="BNT9710" s="45"/>
      <c r="BNU9710" s="45"/>
      <c r="BNV9710" s="45"/>
      <c r="BNW9710" s="45"/>
      <c r="BNX9710" s="45"/>
      <c r="BNY9710" s="45"/>
      <c r="BNZ9710" s="45"/>
      <c r="BOA9710" s="45"/>
      <c r="BOB9710" s="45"/>
      <c r="BOC9710" s="45"/>
      <c r="BOD9710" s="45"/>
      <c r="BOE9710" s="45"/>
      <c r="BOF9710" s="45"/>
      <c r="BOG9710" s="45"/>
      <c r="BOH9710" s="45"/>
      <c r="BOI9710" s="45"/>
      <c r="BOJ9710" s="45"/>
      <c r="BOK9710" s="45"/>
      <c r="BOL9710" s="45"/>
      <c r="BOM9710" s="45"/>
      <c r="BON9710" s="45"/>
      <c r="BOO9710" s="45"/>
      <c r="BOP9710" s="45"/>
      <c r="BOQ9710" s="45"/>
      <c r="BOR9710" s="45"/>
      <c r="BOS9710" s="45"/>
      <c r="BOT9710" s="45"/>
      <c r="BOU9710" s="45"/>
      <c r="BOV9710" s="45"/>
      <c r="BOW9710" s="45"/>
      <c r="BOX9710" s="45"/>
      <c r="BOY9710" s="45"/>
      <c r="BOZ9710" s="45"/>
      <c r="BPA9710" s="45"/>
      <c r="BPB9710" s="45"/>
      <c r="BPC9710" s="45"/>
      <c r="BPD9710" s="45"/>
      <c r="BPE9710" s="45"/>
      <c r="BPF9710" s="45"/>
      <c r="BPG9710" s="45"/>
      <c r="BPH9710" s="45"/>
      <c r="BPI9710" s="45"/>
      <c r="BPJ9710" s="45"/>
      <c r="BPK9710" s="45"/>
      <c r="BPL9710" s="45"/>
      <c r="BPM9710" s="45"/>
      <c r="BPN9710" s="45"/>
      <c r="BPO9710" s="45"/>
      <c r="BPP9710" s="45"/>
      <c r="BPQ9710" s="45"/>
      <c r="BPR9710" s="45"/>
      <c r="BPS9710" s="45"/>
      <c r="BPT9710" s="45"/>
      <c r="BPU9710" s="45"/>
      <c r="BPV9710" s="45"/>
      <c r="BPW9710" s="45"/>
      <c r="BPX9710" s="45"/>
      <c r="BPY9710" s="45"/>
      <c r="BPZ9710" s="45"/>
      <c r="BQA9710" s="45"/>
      <c r="BQB9710" s="45"/>
      <c r="BQC9710" s="45"/>
      <c r="BQD9710" s="45"/>
      <c r="BQE9710" s="45"/>
      <c r="BQF9710" s="45"/>
      <c r="BQG9710" s="45"/>
      <c r="BQH9710" s="45"/>
      <c r="BQI9710" s="45"/>
      <c r="BQJ9710" s="45"/>
      <c r="BQK9710" s="45"/>
      <c r="BQL9710" s="45"/>
      <c r="BQM9710" s="45"/>
      <c r="BQN9710" s="45"/>
      <c r="BQO9710" s="45"/>
      <c r="BQP9710" s="45"/>
      <c r="BQQ9710" s="45"/>
      <c r="BQR9710" s="45"/>
      <c r="BQS9710" s="45"/>
      <c r="BQT9710" s="45"/>
      <c r="BQU9710" s="45"/>
      <c r="BQV9710" s="45"/>
      <c r="BQW9710" s="45"/>
      <c r="BQX9710" s="45"/>
      <c r="BQY9710" s="45"/>
      <c r="BQZ9710" s="45"/>
      <c r="BRA9710" s="45"/>
      <c r="BRB9710" s="45"/>
      <c r="BRC9710" s="45"/>
      <c r="BRD9710" s="45"/>
      <c r="BRE9710" s="45"/>
      <c r="BRF9710" s="45"/>
      <c r="BRG9710" s="45"/>
      <c r="BRH9710" s="45"/>
      <c r="BRI9710" s="45"/>
      <c r="BRJ9710" s="45"/>
      <c r="BRK9710" s="45"/>
      <c r="BRL9710" s="45"/>
      <c r="BRM9710" s="45"/>
      <c r="BRN9710" s="45"/>
      <c r="BRO9710" s="45"/>
      <c r="BRP9710" s="45"/>
      <c r="BRQ9710" s="45"/>
      <c r="BRR9710" s="45"/>
      <c r="BRS9710" s="45"/>
      <c r="BRT9710" s="45"/>
      <c r="BRU9710" s="45"/>
      <c r="BRV9710" s="45"/>
      <c r="BRW9710" s="45"/>
      <c r="BRX9710" s="45"/>
      <c r="BRY9710" s="45"/>
      <c r="BRZ9710" s="45"/>
      <c r="BSA9710" s="45"/>
      <c r="BSB9710" s="45"/>
      <c r="BSC9710" s="45"/>
      <c r="BSD9710" s="45"/>
      <c r="BSE9710" s="45"/>
      <c r="BSF9710" s="45"/>
      <c r="BSG9710" s="45"/>
      <c r="BSH9710" s="45"/>
      <c r="BSI9710" s="45"/>
      <c r="BSJ9710" s="45"/>
      <c r="BSK9710" s="45"/>
      <c r="BSL9710" s="45"/>
      <c r="BSM9710" s="45"/>
      <c r="BSN9710" s="45"/>
      <c r="BSO9710" s="45"/>
      <c r="BSP9710" s="45"/>
      <c r="BSQ9710" s="45"/>
      <c r="BSR9710" s="45"/>
      <c r="BSS9710" s="45"/>
      <c r="BST9710" s="45"/>
      <c r="BSU9710" s="45"/>
      <c r="BSV9710" s="45"/>
      <c r="BSW9710" s="45"/>
      <c r="BSX9710" s="45"/>
      <c r="BSY9710" s="45"/>
      <c r="BSZ9710" s="45"/>
      <c r="BTA9710" s="45"/>
      <c r="BTB9710" s="45"/>
      <c r="BTC9710" s="45"/>
      <c r="BTD9710" s="45"/>
      <c r="BTE9710" s="45"/>
      <c r="BTF9710" s="45"/>
      <c r="BTG9710" s="45"/>
      <c r="BTH9710" s="45"/>
      <c r="BTI9710" s="45"/>
      <c r="BTJ9710" s="45"/>
      <c r="BTK9710" s="45"/>
      <c r="BTL9710" s="45"/>
      <c r="BTM9710" s="45"/>
      <c r="BTN9710" s="45"/>
      <c r="BTO9710" s="45"/>
      <c r="BTP9710" s="45"/>
      <c r="BTQ9710" s="45"/>
      <c r="BTR9710" s="45"/>
      <c r="BTS9710" s="45"/>
      <c r="BTT9710" s="45"/>
      <c r="BTU9710" s="45"/>
      <c r="BTV9710" s="45"/>
      <c r="BTW9710" s="45"/>
      <c r="BTX9710" s="45"/>
      <c r="BTY9710" s="45"/>
      <c r="BTZ9710" s="45"/>
      <c r="BUA9710" s="45"/>
      <c r="BUB9710" s="45"/>
      <c r="BUC9710" s="45"/>
      <c r="BUD9710" s="45"/>
      <c r="BUE9710" s="45"/>
      <c r="BUF9710" s="45"/>
      <c r="BUG9710" s="45"/>
      <c r="BUH9710" s="45"/>
      <c r="BUI9710" s="45"/>
      <c r="BUJ9710" s="45"/>
      <c r="BUK9710" s="45"/>
      <c r="BUL9710" s="45"/>
      <c r="BUM9710" s="45"/>
      <c r="BUN9710" s="45"/>
      <c r="BUO9710" s="45"/>
      <c r="BUP9710" s="45"/>
      <c r="BUQ9710" s="45"/>
      <c r="BUR9710" s="45"/>
      <c r="BUS9710" s="45"/>
      <c r="BUT9710" s="45"/>
      <c r="BUU9710" s="45"/>
      <c r="BUV9710" s="45"/>
      <c r="BUW9710" s="45"/>
      <c r="BUX9710" s="45"/>
      <c r="BUY9710" s="45"/>
      <c r="BUZ9710" s="45"/>
      <c r="BVA9710" s="45"/>
      <c r="BVB9710" s="45"/>
      <c r="BVC9710" s="45"/>
      <c r="BVD9710" s="45"/>
      <c r="BVE9710" s="45"/>
      <c r="BVF9710" s="45"/>
      <c r="BVG9710" s="45"/>
      <c r="BVH9710" s="45"/>
      <c r="BVI9710" s="45"/>
      <c r="BVJ9710" s="45"/>
      <c r="BVK9710" s="45"/>
      <c r="BVL9710" s="45"/>
      <c r="BVM9710" s="45"/>
      <c r="BVN9710" s="45"/>
      <c r="BVO9710" s="45"/>
      <c r="BVP9710" s="45"/>
      <c r="BVQ9710" s="45"/>
      <c r="BVR9710" s="45"/>
      <c r="BVS9710" s="45"/>
      <c r="BVT9710" s="45"/>
      <c r="BVU9710" s="45"/>
      <c r="BVV9710" s="45"/>
      <c r="BVW9710" s="45"/>
      <c r="BVX9710" s="45"/>
      <c r="BVY9710" s="45"/>
      <c r="BVZ9710" s="45"/>
      <c r="BWA9710" s="45"/>
      <c r="BWB9710" s="45"/>
      <c r="BWC9710" s="45"/>
      <c r="BWD9710" s="45"/>
      <c r="BWE9710" s="45"/>
      <c r="BWF9710" s="45"/>
      <c r="BWG9710" s="45"/>
      <c r="BWH9710" s="45"/>
      <c r="BWI9710" s="45"/>
      <c r="BWJ9710" s="45"/>
      <c r="BWK9710" s="45"/>
      <c r="BWL9710" s="45"/>
      <c r="BWM9710" s="45"/>
      <c r="BWN9710" s="45"/>
      <c r="BWO9710" s="45"/>
      <c r="BWP9710" s="45"/>
      <c r="BWQ9710" s="45"/>
      <c r="BWR9710" s="45"/>
      <c r="BWS9710" s="45"/>
      <c r="BWT9710" s="45"/>
      <c r="BWU9710" s="45"/>
      <c r="BWV9710" s="45"/>
      <c r="BWW9710" s="45"/>
      <c r="BWX9710" s="45"/>
      <c r="BWY9710" s="45"/>
      <c r="BWZ9710" s="45"/>
      <c r="BXA9710" s="45"/>
      <c r="BXB9710" s="45"/>
      <c r="BXC9710" s="45"/>
      <c r="BXD9710" s="45"/>
      <c r="BXE9710" s="45"/>
      <c r="BXF9710" s="45"/>
      <c r="BXG9710" s="45"/>
      <c r="BXH9710" s="45"/>
      <c r="BXI9710" s="45"/>
      <c r="BXJ9710" s="45"/>
      <c r="BXK9710" s="45"/>
      <c r="BXL9710" s="45"/>
      <c r="BXM9710" s="45"/>
      <c r="BXN9710" s="45"/>
      <c r="BXO9710" s="45"/>
      <c r="BXP9710" s="45"/>
      <c r="BXQ9710" s="45"/>
      <c r="BXR9710" s="45"/>
      <c r="BXS9710" s="45"/>
      <c r="BXT9710" s="45"/>
      <c r="BXU9710" s="45"/>
      <c r="BXV9710" s="45"/>
      <c r="BXW9710" s="45"/>
      <c r="BXX9710" s="45"/>
      <c r="BXY9710" s="45"/>
      <c r="BXZ9710" s="45"/>
      <c r="BYA9710" s="45"/>
      <c r="BYB9710" s="45"/>
      <c r="BYC9710" s="45"/>
      <c r="BYD9710" s="45"/>
      <c r="BYE9710" s="45"/>
      <c r="BYF9710" s="45"/>
      <c r="BYG9710" s="45"/>
      <c r="BYH9710" s="45"/>
      <c r="BYI9710" s="45"/>
      <c r="BYJ9710" s="45"/>
      <c r="BYK9710" s="45"/>
      <c r="BYL9710" s="45"/>
      <c r="BYM9710" s="45"/>
      <c r="BYN9710" s="45"/>
      <c r="BYO9710" s="45"/>
      <c r="BYP9710" s="45"/>
      <c r="BYQ9710" s="45"/>
      <c r="BYR9710" s="45"/>
      <c r="BYS9710" s="45"/>
      <c r="BYT9710" s="45"/>
      <c r="BYU9710" s="45"/>
      <c r="BYV9710" s="45"/>
      <c r="BYW9710" s="45"/>
      <c r="BYX9710" s="45"/>
      <c r="BYY9710" s="45"/>
      <c r="BYZ9710" s="45"/>
      <c r="BZA9710" s="45"/>
      <c r="BZB9710" s="45"/>
      <c r="BZC9710" s="45"/>
      <c r="BZD9710" s="45"/>
      <c r="BZE9710" s="45"/>
      <c r="BZF9710" s="45"/>
      <c r="BZG9710" s="45"/>
      <c r="BZH9710" s="45"/>
      <c r="BZI9710" s="45"/>
      <c r="BZJ9710" s="45"/>
      <c r="BZK9710" s="45"/>
      <c r="BZL9710" s="45"/>
      <c r="BZM9710" s="45"/>
      <c r="BZN9710" s="45"/>
      <c r="BZO9710" s="45"/>
      <c r="BZP9710" s="45"/>
      <c r="BZQ9710" s="45"/>
      <c r="BZR9710" s="45"/>
      <c r="BZS9710" s="45"/>
      <c r="BZT9710" s="45"/>
      <c r="BZU9710" s="45"/>
      <c r="BZV9710" s="45"/>
      <c r="BZW9710" s="45"/>
      <c r="BZX9710" s="45"/>
      <c r="BZY9710" s="45"/>
      <c r="BZZ9710" s="45"/>
      <c r="CAA9710" s="45"/>
      <c r="CAB9710" s="45"/>
      <c r="CAC9710" s="45"/>
      <c r="CAD9710" s="45"/>
      <c r="CAE9710" s="45"/>
      <c r="CAF9710" s="45"/>
      <c r="CAG9710" s="45"/>
      <c r="CAH9710" s="45"/>
      <c r="CAI9710" s="45"/>
      <c r="CAJ9710" s="45"/>
      <c r="CAK9710" s="45"/>
      <c r="CAL9710" s="45"/>
      <c r="CAM9710" s="45"/>
      <c r="CAN9710" s="45"/>
      <c r="CAO9710" s="45"/>
      <c r="CAP9710" s="45"/>
      <c r="CAQ9710" s="45"/>
      <c r="CAR9710" s="45"/>
      <c r="CAS9710" s="45"/>
      <c r="CAT9710" s="45"/>
      <c r="CAU9710" s="45"/>
      <c r="CAV9710" s="45"/>
      <c r="CAW9710" s="45"/>
      <c r="CAX9710" s="45"/>
      <c r="CAY9710" s="45"/>
      <c r="CAZ9710" s="45"/>
      <c r="CBA9710" s="45"/>
      <c r="CBB9710" s="45"/>
      <c r="CBC9710" s="45"/>
      <c r="CBD9710" s="45"/>
      <c r="CBE9710" s="45"/>
      <c r="CBF9710" s="45"/>
      <c r="CBG9710" s="45"/>
      <c r="CBH9710" s="45"/>
      <c r="CBI9710" s="45"/>
      <c r="CBJ9710" s="45"/>
      <c r="CBK9710" s="45"/>
      <c r="CBL9710" s="45"/>
      <c r="CBM9710" s="45"/>
      <c r="CBN9710" s="45"/>
      <c r="CBO9710" s="45"/>
      <c r="CBP9710" s="45"/>
      <c r="CBQ9710" s="45"/>
      <c r="CBR9710" s="45"/>
      <c r="CBS9710" s="45"/>
      <c r="CBT9710" s="45"/>
      <c r="CBU9710" s="45"/>
      <c r="CBV9710" s="45"/>
      <c r="CBW9710" s="45"/>
      <c r="CBX9710" s="45"/>
      <c r="CBY9710" s="45"/>
      <c r="CBZ9710" s="45"/>
      <c r="CCA9710" s="45"/>
      <c r="CCB9710" s="45"/>
      <c r="CCC9710" s="45"/>
      <c r="CCD9710" s="45"/>
      <c r="CCE9710" s="45"/>
      <c r="CCF9710" s="45"/>
      <c r="CCG9710" s="45"/>
      <c r="CCH9710" s="45"/>
      <c r="CCI9710" s="45"/>
      <c r="CCJ9710" s="45"/>
      <c r="CCK9710" s="45"/>
      <c r="CCL9710" s="45"/>
      <c r="CCM9710" s="45"/>
      <c r="CCN9710" s="45"/>
      <c r="CCO9710" s="45"/>
      <c r="CCP9710" s="45"/>
      <c r="CCQ9710" s="45"/>
      <c r="CCR9710" s="45"/>
      <c r="CCS9710" s="45"/>
      <c r="CCT9710" s="45"/>
      <c r="CCU9710" s="45"/>
      <c r="CCV9710" s="45"/>
      <c r="CCW9710" s="45"/>
      <c r="CCX9710" s="45"/>
      <c r="CCY9710" s="45"/>
      <c r="CCZ9710" s="45"/>
      <c r="CDA9710" s="45"/>
      <c r="CDB9710" s="45"/>
      <c r="CDC9710" s="45"/>
      <c r="CDD9710" s="45"/>
      <c r="CDE9710" s="45"/>
      <c r="CDF9710" s="45"/>
      <c r="CDG9710" s="45"/>
      <c r="CDH9710" s="45"/>
      <c r="CDI9710" s="45"/>
      <c r="CDJ9710" s="45"/>
      <c r="CDK9710" s="45"/>
      <c r="CDL9710" s="45"/>
      <c r="CDM9710" s="45"/>
      <c r="CDN9710" s="45"/>
      <c r="CDO9710" s="45"/>
      <c r="CDP9710" s="45"/>
      <c r="CDQ9710" s="45"/>
      <c r="CDR9710" s="45"/>
      <c r="CDS9710" s="45"/>
      <c r="CDT9710" s="45"/>
      <c r="CDU9710" s="45"/>
      <c r="CDV9710" s="45"/>
      <c r="CDW9710" s="45"/>
      <c r="CDX9710" s="45"/>
      <c r="CDY9710" s="45"/>
      <c r="CDZ9710" s="45"/>
      <c r="CEA9710" s="45"/>
      <c r="CEB9710" s="45"/>
      <c r="CEC9710" s="45"/>
      <c r="CED9710" s="45"/>
      <c r="CEE9710" s="45"/>
      <c r="CEF9710" s="45"/>
      <c r="CEG9710" s="45"/>
      <c r="CEH9710" s="45"/>
      <c r="CEI9710" s="45"/>
      <c r="CEJ9710" s="45"/>
      <c r="CEK9710" s="45"/>
      <c r="CEL9710" s="45"/>
      <c r="CEM9710" s="45"/>
      <c r="CEN9710" s="45"/>
      <c r="CEO9710" s="45"/>
      <c r="CEP9710" s="45"/>
      <c r="CEQ9710" s="45"/>
      <c r="CER9710" s="45"/>
      <c r="CES9710" s="45"/>
      <c r="CET9710" s="45"/>
      <c r="CEU9710" s="45"/>
      <c r="CEV9710" s="45"/>
      <c r="CEW9710" s="45"/>
      <c r="CEX9710" s="45"/>
      <c r="CEY9710" s="45"/>
      <c r="CEZ9710" s="45"/>
      <c r="CFA9710" s="45"/>
      <c r="CFB9710" s="45"/>
      <c r="CFC9710" s="45"/>
      <c r="CFD9710" s="45"/>
      <c r="CFE9710" s="45"/>
      <c r="CFF9710" s="45"/>
      <c r="CFG9710" s="45"/>
      <c r="CFH9710" s="45"/>
      <c r="CFI9710" s="45"/>
      <c r="CFJ9710" s="45"/>
      <c r="CFK9710" s="45"/>
      <c r="CFL9710" s="45"/>
      <c r="CFM9710" s="45"/>
      <c r="CFN9710" s="45"/>
      <c r="CFO9710" s="45"/>
      <c r="CFP9710" s="45"/>
      <c r="CFQ9710" s="45"/>
      <c r="CFR9710" s="45"/>
      <c r="CFS9710" s="45"/>
      <c r="CFT9710" s="45"/>
      <c r="CFU9710" s="45"/>
      <c r="CFV9710" s="45"/>
      <c r="CFW9710" s="45"/>
      <c r="CFX9710" s="45"/>
      <c r="CFY9710" s="45"/>
      <c r="CFZ9710" s="45"/>
      <c r="CGA9710" s="45"/>
      <c r="CGB9710" s="45"/>
      <c r="CGC9710" s="45"/>
      <c r="CGD9710" s="45"/>
      <c r="CGE9710" s="45"/>
      <c r="CGF9710" s="45"/>
      <c r="CGG9710" s="45"/>
      <c r="CGH9710" s="45"/>
      <c r="CGI9710" s="45"/>
      <c r="CGJ9710" s="45"/>
      <c r="CGK9710" s="45"/>
      <c r="CGL9710" s="45"/>
      <c r="CGM9710" s="45"/>
      <c r="CGN9710" s="45"/>
      <c r="CGO9710" s="45"/>
      <c r="CGP9710" s="45"/>
      <c r="CGQ9710" s="45"/>
      <c r="CGR9710" s="45"/>
      <c r="CGS9710" s="45"/>
      <c r="CGT9710" s="45"/>
      <c r="CGU9710" s="45"/>
      <c r="CGV9710" s="45"/>
      <c r="CGW9710" s="45"/>
      <c r="CGX9710" s="45"/>
      <c r="CGY9710" s="45"/>
      <c r="CGZ9710" s="45"/>
      <c r="CHA9710" s="45"/>
      <c r="CHB9710" s="45"/>
      <c r="CHC9710" s="45"/>
      <c r="CHD9710" s="45"/>
      <c r="CHE9710" s="45"/>
      <c r="CHF9710" s="45"/>
      <c r="CHG9710" s="45"/>
      <c r="CHH9710" s="45"/>
      <c r="CHI9710" s="45"/>
      <c r="CHJ9710" s="45"/>
      <c r="CHK9710" s="45"/>
      <c r="CHL9710" s="45"/>
      <c r="CHM9710" s="45"/>
      <c r="CHN9710" s="45"/>
      <c r="CHO9710" s="45"/>
      <c r="CHP9710" s="45"/>
      <c r="CHQ9710" s="45"/>
      <c r="CHR9710" s="45"/>
      <c r="CHS9710" s="45"/>
      <c r="CHT9710" s="45"/>
      <c r="CHU9710" s="45"/>
      <c r="CHV9710" s="45"/>
      <c r="CHW9710" s="45"/>
      <c r="CHX9710" s="45"/>
      <c r="CHY9710" s="45"/>
      <c r="CHZ9710" s="45"/>
      <c r="CIA9710" s="45"/>
      <c r="CIB9710" s="45"/>
      <c r="CIC9710" s="45"/>
      <c r="CID9710" s="45"/>
      <c r="CIE9710" s="45"/>
      <c r="CIF9710" s="45"/>
      <c r="CIG9710" s="45"/>
      <c r="CIH9710" s="45"/>
      <c r="CII9710" s="45"/>
      <c r="CIJ9710" s="45"/>
      <c r="CIK9710" s="45"/>
      <c r="CIL9710" s="45"/>
      <c r="CIM9710" s="45"/>
      <c r="CIN9710" s="45"/>
      <c r="CIO9710" s="45"/>
      <c r="CIP9710" s="45"/>
      <c r="CIQ9710" s="45"/>
      <c r="CIR9710" s="45"/>
      <c r="CIS9710" s="45"/>
      <c r="CIT9710" s="45"/>
      <c r="CIU9710" s="45"/>
      <c r="CIV9710" s="45"/>
      <c r="CIW9710" s="45"/>
      <c r="CIX9710" s="45"/>
      <c r="CIY9710" s="45"/>
      <c r="CIZ9710" s="45"/>
      <c r="CJA9710" s="45"/>
      <c r="CJB9710" s="45"/>
      <c r="CJC9710" s="45"/>
      <c r="CJD9710" s="45"/>
      <c r="CJE9710" s="45"/>
      <c r="CJF9710" s="45"/>
      <c r="CJG9710" s="45"/>
      <c r="CJH9710" s="45"/>
      <c r="CJI9710" s="45"/>
      <c r="CJJ9710" s="45"/>
      <c r="CJK9710" s="45"/>
      <c r="CJL9710" s="45"/>
      <c r="CJM9710" s="45"/>
      <c r="CJN9710" s="45"/>
      <c r="CJO9710" s="45"/>
      <c r="CJP9710" s="45"/>
      <c r="CJQ9710" s="45"/>
      <c r="CJR9710" s="45"/>
      <c r="CJS9710" s="45"/>
      <c r="CJT9710" s="45"/>
      <c r="CJU9710" s="45"/>
      <c r="CJV9710" s="45"/>
      <c r="CJW9710" s="45"/>
      <c r="CJX9710" s="45"/>
      <c r="CJY9710" s="45"/>
      <c r="CJZ9710" s="45"/>
      <c r="CKA9710" s="45"/>
      <c r="CKB9710" s="45"/>
      <c r="CKC9710" s="45"/>
      <c r="CKD9710" s="45"/>
      <c r="CKE9710" s="45"/>
      <c r="CKF9710" s="45"/>
      <c r="CKG9710" s="45"/>
      <c r="CKH9710" s="45"/>
      <c r="CKI9710" s="45"/>
      <c r="CKJ9710" s="45"/>
      <c r="CKK9710" s="45"/>
      <c r="CKL9710" s="45"/>
      <c r="CKM9710" s="45"/>
      <c r="CKN9710" s="45"/>
      <c r="CKO9710" s="45"/>
      <c r="CKP9710" s="45"/>
      <c r="CKQ9710" s="45"/>
      <c r="CKR9710" s="45"/>
      <c r="CKS9710" s="45"/>
      <c r="CKT9710" s="45"/>
      <c r="CKU9710" s="45"/>
      <c r="CKV9710" s="45"/>
      <c r="CKW9710" s="45"/>
      <c r="CKX9710" s="45"/>
      <c r="CKY9710" s="45"/>
      <c r="CKZ9710" s="45"/>
      <c r="CLA9710" s="45"/>
      <c r="CLB9710" s="45"/>
      <c r="CLC9710" s="45"/>
      <c r="CLD9710" s="45"/>
      <c r="CLE9710" s="45"/>
      <c r="CLF9710" s="45"/>
      <c r="CLG9710" s="45"/>
      <c r="CLH9710" s="45"/>
      <c r="CLI9710" s="45"/>
      <c r="CLJ9710" s="45"/>
      <c r="CLK9710" s="45"/>
      <c r="CLL9710" s="45"/>
      <c r="CLM9710" s="45"/>
      <c r="CLN9710" s="45"/>
      <c r="CLO9710" s="45"/>
      <c r="CLP9710" s="45"/>
      <c r="CLQ9710" s="45"/>
      <c r="CLR9710" s="45"/>
      <c r="CLS9710" s="45"/>
      <c r="CLT9710" s="45"/>
      <c r="CLU9710" s="45"/>
      <c r="CLV9710" s="45"/>
      <c r="CLW9710" s="45"/>
      <c r="CLX9710" s="45"/>
      <c r="CLY9710" s="45"/>
      <c r="CLZ9710" s="45"/>
      <c r="CMA9710" s="45"/>
      <c r="CMB9710" s="45"/>
      <c r="CMC9710" s="45"/>
      <c r="CMD9710" s="45"/>
      <c r="CME9710" s="45"/>
      <c r="CMF9710" s="45"/>
      <c r="CMG9710" s="45"/>
      <c r="CMH9710" s="45"/>
      <c r="CMI9710" s="45"/>
      <c r="CMJ9710" s="45"/>
      <c r="CMK9710" s="45"/>
      <c r="CML9710" s="45"/>
      <c r="CMM9710" s="45"/>
      <c r="CMN9710" s="45"/>
      <c r="CMO9710" s="45"/>
      <c r="CMP9710" s="45"/>
      <c r="CMQ9710" s="45"/>
      <c r="CMR9710" s="45"/>
      <c r="CMS9710" s="45"/>
      <c r="CMT9710" s="45"/>
      <c r="CMU9710" s="45"/>
      <c r="CMV9710" s="45"/>
      <c r="CMW9710" s="45"/>
      <c r="CMX9710" s="45"/>
      <c r="CMY9710" s="45"/>
      <c r="CMZ9710" s="45"/>
      <c r="CNA9710" s="45"/>
      <c r="CNB9710" s="45"/>
      <c r="CNC9710" s="45"/>
      <c r="CND9710" s="45"/>
      <c r="CNE9710" s="45"/>
      <c r="CNF9710" s="45"/>
      <c r="CNG9710" s="45"/>
      <c r="CNH9710" s="45"/>
      <c r="CNI9710" s="45"/>
      <c r="CNJ9710" s="45"/>
      <c r="CNK9710" s="45"/>
      <c r="CNL9710" s="45"/>
      <c r="CNM9710" s="45"/>
      <c r="CNN9710" s="45"/>
      <c r="CNO9710" s="45"/>
      <c r="CNP9710" s="45"/>
      <c r="CNQ9710" s="45"/>
      <c r="CNR9710" s="45"/>
      <c r="CNS9710" s="45"/>
      <c r="CNT9710" s="45"/>
      <c r="CNU9710" s="45"/>
      <c r="CNV9710" s="45"/>
      <c r="CNW9710" s="45"/>
      <c r="CNX9710" s="45"/>
      <c r="CNY9710" s="45"/>
      <c r="CNZ9710" s="45"/>
      <c r="COA9710" s="45"/>
      <c r="COB9710" s="45"/>
      <c r="COC9710" s="45"/>
      <c r="COD9710" s="45"/>
      <c r="COE9710" s="45"/>
      <c r="COF9710" s="45"/>
      <c r="COG9710" s="45"/>
      <c r="COH9710" s="45"/>
      <c r="COI9710" s="45"/>
      <c r="COJ9710" s="45"/>
      <c r="COK9710" s="45"/>
      <c r="COL9710" s="45"/>
      <c r="COM9710" s="45"/>
      <c r="CON9710" s="45"/>
      <c r="COO9710" s="45"/>
      <c r="COP9710" s="45"/>
      <c r="COQ9710" s="45"/>
      <c r="COR9710" s="45"/>
      <c r="COS9710" s="45"/>
      <c r="COT9710" s="45"/>
      <c r="COU9710" s="45"/>
      <c r="COV9710" s="45"/>
      <c r="COW9710" s="45"/>
      <c r="COX9710" s="45"/>
      <c r="COY9710" s="45"/>
      <c r="COZ9710" s="45"/>
      <c r="CPA9710" s="45"/>
      <c r="CPB9710" s="45"/>
      <c r="CPC9710" s="45"/>
      <c r="CPD9710" s="45"/>
      <c r="CPE9710" s="45"/>
      <c r="CPF9710" s="45"/>
      <c r="CPG9710" s="45"/>
      <c r="CPH9710" s="45"/>
      <c r="CPI9710" s="45"/>
      <c r="CPJ9710" s="45"/>
      <c r="CPK9710" s="45"/>
      <c r="CPL9710" s="45"/>
      <c r="CPM9710" s="45"/>
      <c r="CPN9710" s="45"/>
      <c r="CPO9710" s="45"/>
      <c r="CPP9710" s="45"/>
      <c r="CPQ9710" s="45"/>
      <c r="CPR9710" s="45"/>
      <c r="CPS9710" s="45"/>
      <c r="CPT9710" s="45"/>
      <c r="CPU9710" s="45"/>
      <c r="CPV9710" s="45"/>
      <c r="CPW9710" s="45"/>
      <c r="CPX9710" s="45"/>
      <c r="CPY9710" s="45"/>
      <c r="CPZ9710" s="45"/>
      <c r="CQA9710" s="45"/>
      <c r="CQB9710" s="45"/>
      <c r="CQC9710" s="45"/>
      <c r="CQD9710" s="45"/>
      <c r="CQE9710" s="45"/>
      <c r="CQF9710" s="45"/>
      <c r="CQG9710" s="45"/>
      <c r="CQH9710" s="45"/>
      <c r="CQI9710" s="45"/>
      <c r="CQJ9710" s="45"/>
      <c r="CQK9710" s="45"/>
      <c r="CQL9710" s="45"/>
      <c r="CQM9710" s="45"/>
      <c r="CQN9710" s="45"/>
      <c r="CQO9710" s="45"/>
      <c r="CQP9710" s="45"/>
      <c r="CQQ9710" s="45"/>
      <c r="CQR9710" s="45"/>
      <c r="CQS9710" s="45"/>
      <c r="CQT9710" s="45"/>
      <c r="CQU9710" s="45"/>
      <c r="CQV9710" s="45"/>
      <c r="CQW9710" s="45"/>
      <c r="CQX9710" s="45"/>
      <c r="CQY9710" s="45"/>
      <c r="CQZ9710" s="45"/>
      <c r="CRA9710" s="45"/>
      <c r="CRB9710" s="45"/>
      <c r="CRC9710" s="45"/>
      <c r="CRD9710" s="45"/>
      <c r="CRE9710" s="45"/>
      <c r="CRF9710" s="45"/>
      <c r="CRG9710" s="45"/>
      <c r="CRH9710" s="45"/>
      <c r="CRI9710" s="45"/>
      <c r="CRJ9710" s="45"/>
      <c r="CRK9710" s="45"/>
      <c r="CRL9710" s="45"/>
      <c r="CRM9710" s="45"/>
      <c r="CRN9710" s="45"/>
      <c r="CRO9710" s="45"/>
      <c r="CRP9710" s="45"/>
      <c r="CRQ9710" s="45"/>
      <c r="CRR9710" s="45"/>
      <c r="CRS9710" s="45"/>
      <c r="CRT9710" s="45"/>
      <c r="CRU9710" s="45"/>
      <c r="CRV9710" s="45"/>
      <c r="CRW9710" s="45"/>
      <c r="CRX9710" s="45"/>
      <c r="CRY9710" s="45"/>
      <c r="CRZ9710" s="45"/>
      <c r="CSA9710" s="45"/>
      <c r="CSB9710" s="45"/>
      <c r="CSC9710" s="45"/>
      <c r="CSD9710" s="45"/>
      <c r="CSE9710" s="45"/>
      <c r="CSF9710" s="45"/>
      <c r="CSG9710" s="45"/>
      <c r="CSH9710" s="45"/>
      <c r="CSI9710" s="45"/>
      <c r="CSJ9710" s="45"/>
      <c r="CSK9710" s="45"/>
      <c r="CSL9710" s="45"/>
      <c r="CSM9710" s="45"/>
      <c r="CSN9710" s="45"/>
      <c r="CSO9710" s="45"/>
      <c r="CSP9710" s="45"/>
      <c r="CSQ9710" s="45"/>
      <c r="CSR9710" s="45"/>
      <c r="CSS9710" s="45"/>
      <c r="CST9710" s="45"/>
      <c r="CSU9710" s="45"/>
      <c r="CSV9710" s="45"/>
      <c r="CSW9710" s="45"/>
      <c r="CSX9710" s="45"/>
      <c r="CSY9710" s="45"/>
      <c r="CSZ9710" s="45"/>
      <c r="CTA9710" s="45"/>
      <c r="CTB9710" s="45"/>
      <c r="CTC9710" s="45"/>
      <c r="CTD9710" s="45"/>
      <c r="CTE9710" s="45"/>
      <c r="CTF9710" s="45"/>
      <c r="CTG9710" s="45"/>
      <c r="CTH9710" s="45"/>
      <c r="CTI9710" s="45"/>
      <c r="CTJ9710" s="45"/>
      <c r="CTK9710" s="45"/>
      <c r="CTL9710" s="45"/>
      <c r="CTM9710" s="45"/>
      <c r="CTN9710" s="45"/>
      <c r="CTO9710" s="45"/>
      <c r="CTP9710" s="45"/>
      <c r="CTQ9710" s="45"/>
      <c r="CTR9710" s="45"/>
      <c r="CTS9710" s="45"/>
      <c r="CTT9710" s="45"/>
      <c r="CTU9710" s="45"/>
      <c r="CTV9710" s="45"/>
      <c r="CTW9710" s="45"/>
      <c r="CTX9710" s="45"/>
      <c r="CTY9710" s="45"/>
      <c r="CTZ9710" s="45"/>
      <c r="CUA9710" s="45"/>
      <c r="CUB9710" s="45"/>
      <c r="CUC9710" s="45"/>
      <c r="CUD9710" s="45"/>
      <c r="CUE9710" s="45"/>
      <c r="CUF9710" s="45"/>
      <c r="CUG9710" s="45"/>
      <c r="CUH9710" s="45"/>
      <c r="CUI9710" s="45"/>
      <c r="CUJ9710" s="45"/>
      <c r="CUK9710" s="45"/>
      <c r="CUL9710" s="45"/>
      <c r="CUM9710" s="45"/>
      <c r="CUN9710" s="45"/>
      <c r="CUO9710" s="45"/>
      <c r="CUP9710" s="45"/>
      <c r="CUQ9710" s="45"/>
      <c r="CUR9710" s="45"/>
      <c r="CUS9710" s="45"/>
      <c r="CUT9710" s="45"/>
      <c r="CUU9710" s="45"/>
      <c r="CUV9710" s="45"/>
      <c r="CUW9710" s="45"/>
      <c r="CUX9710" s="45"/>
      <c r="CUY9710" s="45"/>
      <c r="CUZ9710" s="45"/>
      <c r="CVA9710" s="45"/>
      <c r="CVB9710" s="45"/>
      <c r="CVC9710" s="45"/>
      <c r="CVD9710" s="45"/>
      <c r="CVE9710" s="45"/>
      <c r="CVF9710" s="45"/>
      <c r="CVG9710" s="45"/>
      <c r="CVH9710" s="45"/>
      <c r="CVI9710" s="45"/>
      <c r="CVJ9710" s="45"/>
      <c r="CVK9710" s="45"/>
      <c r="CVL9710" s="45"/>
      <c r="CVM9710" s="45"/>
      <c r="CVN9710" s="45"/>
      <c r="CVO9710" s="45"/>
      <c r="CVP9710" s="45"/>
      <c r="CVQ9710" s="45"/>
      <c r="CVR9710" s="45"/>
      <c r="CVS9710" s="45"/>
      <c r="CVT9710" s="45"/>
      <c r="CVU9710" s="45"/>
      <c r="CVV9710" s="45"/>
      <c r="CVW9710" s="45"/>
      <c r="CVX9710" s="45"/>
      <c r="CVY9710" s="45"/>
      <c r="CVZ9710" s="45"/>
      <c r="CWA9710" s="45"/>
      <c r="CWB9710" s="45"/>
      <c r="CWC9710" s="45"/>
      <c r="CWD9710" s="45"/>
      <c r="CWE9710" s="45"/>
      <c r="CWF9710" s="45"/>
      <c r="CWG9710" s="45"/>
      <c r="CWH9710" s="45"/>
      <c r="CWI9710" s="45"/>
      <c r="CWJ9710" s="45"/>
      <c r="CWK9710" s="45"/>
      <c r="CWL9710" s="45"/>
      <c r="CWM9710" s="45"/>
      <c r="CWN9710" s="45"/>
      <c r="CWO9710" s="45"/>
      <c r="CWP9710" s="45"/>
      <c r="CWQ9710" s="45"/>
      <c r="CWR9710" s="45"/>
      <c r="CWS9710" s="45"/>
      <c r="CWT9710" s="45"/>
      <c r="CWU9710" s="45"/>
      <c r="CWV9710" s="45"/>
      <c r="CWW9710" s="45"/>
      <c r="CWX9710" s="45"/>
      <c r="CWY9710" s="45"/>
      <c r="CWZ9710" s="45"/>
      <c r="CXA9710" s="45"/>
      <c r="CXB9710" s="45"/>
      <c r="CXC9710" s="45"/>
      <c r="CXD9710" s="45"/>
      <c r="CXE9710" s="45"/>
      <c r="CXF9710" s="45"/>
      <c r="CXG9710" s="45"/>
      <c r="CXH9710" s="45"/>
      <c r="CXI9710" s="45"/>
      <c r="CXJ9710" s="45"/>
      <c r="CXK9710" s="45"/>
      <c r="CXL9710" s="45"/>
      <c r="CXM9710" s="45"/>
      <c r="CXN9710" s="45"/>
      <c r="CXO9710" s="45"/>
      <c r="CXP9710" s="45"/>
      <c r="CXQ9710" s="45"/>
      <c r="CXR9710" s="45"/>
      <c r="CXS9710" s="45"/>
      <c r="CXT9710" s="45"/>
      <c r="CXU9710" s="45"/>
      <c r="CXV9710" s="45"/>
      <c r="CXW9710" s="45"/>
      <c r="CXX9710" s="45"/>
      <c r="CXY9710" s="45"/>
      <c r="CXZ9710" s="45"/>
      <c r="CYA9710" s="45"/>
      <c r="CYB9710" s="45"/>
      <c r="CYC9710" s="45"/>
      <c r="CYD9710" s="45"/>
      <c r="CYE9710" s="45"/>
      <c r="CYF9710" s="45"/>
      <c r="CYG9710" s="45"/>
      <c r="CYH9710" s="45"/>
      <c r="CYI9710" s="45"/>
      <c r="CYJ9710" s="45"/>
      <c r="CYK9710" s="45"/>
      <c r="CYL9710" s="45"/>
      <c r="CYM9710" s="45"/>
      <c r="CYN9710" s="45"/>
      <c r="CYO9710" s="45"/>
      <c r="CYP9710" s="45"/>
      <c r="CYQ9710" s="45"/>
      <c r="CYR9710" s="45"/>
      <c r="CYS9710" s="45"/>
      <c r="CYT9710" s="45"/>
      <c r="CYU9710" s="45"/>
      <c r="CYV9710" s="45"/>
      <c r="CYW9710" s="45"/>
      <c r="CYX9710" s="45"/>
      <c r="CYY9710" s="45"/>
      <c r="CYZ9710" s="45"/>
      <c r="CZA9710" s="45"/>
      <c r="CZB9710" s="45"/>
      <c r="CZC9710" s="45"/>
      <c r="CZD9710" s="45"/>
      <c r="CZE9710" s="45"/>
      <c r="CZF9710" s="45"/>
      <c r="CZG9710" s="45"/>
      <c r="CZH9710" s="45"/>
      <c r="CZI9710" s="45"/>
      <c r="CZJ9710" s="45"/>
      <c r="CZK9710" s="45"/>
      <c r="CZL9710" s="45"/>
      <c r="CZM9710" s="45"/>
      <c r="CZN9710" s="45"/>
      <c r="CZO9710" s="45"/>
      <c r="CZP9710" s="45"/>
      <c r="CZQ9710" s="45"/>
      <c r="CZR9710" s="45"/>
      <c r="CZS9710" s="45"/>
      <c r="CZT9710" s="45"/>
      <c r="CZU9710" s="45"/>
      <c r="CZV9710" s="45"/>
      <c r="CZW9710" s="45"/>
      <c r="CZX9710" s="45"/>
      <c r="CZY9710" s="45"/>
      <c r="CZZ9710" s="45"/>
      <c r="DAA9710" s="45"/>
      <c r="DAB9710" s="45"/>
      <c r="DAC9710" s="45"/>
      <c r="DAD9710" s="45"/>
      <c r="DAE9710" s="45"/>
      <c r="DAF9710" s="45"/>
      <c r="DAG9710" s="45"/>
      <c r="DAH9710" s="45"/>
      <c r="DAI9710" s="45"/>
      <c r="DAJ9710" s="45"/>
      <c r="DAK9710" s="45"/>
      <c r="DAL9710" s="45"/>
      <c r="DAM9710" s="45"/>
      <c r="DAN9710" s="45"/>
      <c r="DAO9710" s="45"/>
      <c r="DAP9710" s="45"/>
      <c r="DAQ9710" s="45"/>
      <c r="DAR9710" s="45"/>
      <c r="DAS9710" s="45"/>
      <c r="DAT9710" s="45"/>
      <c r="DAU9710" s="45"/>
      <c r="DAV9710" s="45"/>
      <c r="DAW9710" s="45"/>
      <c r="DAX9710" s="45"/>
      <c r="DAY9710" s="45"/>
      <c r="DAZ9710" s="45"/>
      <c r="DBA9710" s="45"/>
      <c r="DBB9710" s="45"/>
      <c r="DBC9710" s="45"/>
      <c r="DBD9710" s="45"/>
      <c r="DBE9710" s="45"/>
      <c r="DBF9710" s="45"/>
      <c r="DBG9710" s="45"/>
      <c r="DBH9710" s="45"/>
      <c r="DBI9710" s="45"/>
      <c r="DBJ9710" s="45"/>
      <c r="DBK9710" s="45"/>
      <c r="DBL9710" s="45"/>
      <c r="DBM9710" s="45"/>
      <c r="DBN9710" s="45"/>
      <c r="DBO9710" s="45"/>
      <c r="DBP9710" s="45"/>
      <c r="DBQ9710" s="45"/>
      <c r="DBR9710" s="45"/>
      <c r="DBS9710" s="45"/>
      <c r="DBT9710" s="45"/>
      <c r="DBU9710" s="45"/>
      <c r="DBV9710" s="45"/>
      <c r="DBW9710" s="45"/>
      <c r="DBX9710" s="45"/>
      <c r="DBY9710" s="45"/>
      <c r="DBZ9710" s="45"/>
      <c r="DCA9710" s="45"/>
      <c r="DCB9710" s="45"/>
      <c r="DCC9710" s="45"/>
      <c r="DCD9710" s="45"/>
      <c r="DCE9710" s="45"/>
      <c r="DCF9710" s="45"/>
      <c r="DCG9710" s="45"/>
      <c r="DCH9710" s="45"/>
      <c r="DCI9710" s="45"/>
      <c r="DCJ9710" s="45"/>
      <c r="DCK9710" s="45"/>
      <c r="DCL9710" s="45"/>
      <c r="DCM9710" s="45"/>
      <c r="DCN9710" s="45"/>
      <c r="DCO9710" s="45"/>
      <c r="DCP9710" s="45"/>
      <c r="DCQ9710" s="45"/>
      <c r="DCR9710" s="45"/>
      <c r="DCS9710" s="45"/>
      <c r="DCT9710" s="45"/>
      <c r="DCU9710" s="45"/>
      <c r="DCV9710" s="45"/>
      <c r="DCW9710" s="45"/>
      <c r="DCX9710" s="45"/>
      <c r="DCY9710" s="45"/>
      <c r="DCZ9710" s="45"/>
      <c r="DDA9710" s="45"/>
      <c r="DDB9710" s="45"/>
      <c r="DDC9710" s="45"/>
      <c r="DDD9710" s="45"/>
      <c r="DDE9710" s="45"/>
      <c r="DDF9710" s="45"/>
      <c r="DDG9710" s="45"/>
      <c r="DDH9710" s="45"/>
      <c r="DDI9710" s="45"/>
      <c r="DDJ9710" s="45"/>
      <c r="DDK9710" s="45"/>
      <c r="DDL9710" s="45"/>
      <c r="DDM9710" s="45"/>
      <c r="DDN9710" s="45"/>
      <c r="DDO9710" s="45"/>
      <c r="DDP9710" s="45"/>
      <c r="DDQ9710" s="45"/>
      <c r="DDR9710" s="45"/>
      <c r="DDS9710" s="45"/>
      <c r="DDT9710" s="45"/>
      <c r="DDU9710" s="45"/>
      <c r="DDV9710" s="45"/>
      <c r="DDW9710" s="45"/>
      <c r="DDX9710" s="45"/>
      <c r="DDY9710" s="45"/>
      <c r="DDZ9710" s="45"/>
      <c r="DEA9710" s="45"/>
      <c r="DEB9710" s="45"/>
      <c r="DEC9710" s="45"/>
      <c r="DED9710" s="45"/>
      <c r="DEE9710" s="45"/>
      <c r="DEF9710" s="45"/>
      <c r="DEG9710" s="45"/>
      <c r="DEH9710" s="45"/>
      <c r="DEI9710" s="45"/>
      <c r="DEJ9710" s="45"/>
      <c r="DEK9710" s="45"/>
      <c r="DEL9710" s="45"/>
      <c r="DEM9710" s="45"/>
      <c r="DEN9710" s="45"/>
      <c r="DEO9710" s="45"/>
      <c r="DEP9710" s="45"/>
      <c r="DEQ9710" s="45"/>
      <c r="DER9710" s="45"/>
      <c r="DES9710" s="45"/>
      <c r="DET9710" s="45"/>
      <c r="DEU9710" s="45"/>
      <c r="DEV9710" s="45"/>
      <c r="DEW9710" s="45"/>
      <c r="DEX9710" s="45"/>
      <c r="DEY9710" s="45"/>
      <c r="DEZ9710" s="45"/>
      <c r="DFA9710" s="45"/>
      <c r="DFB9710" s="45"/>
      <c r="DFC9710" s="45"/>
      <c r="DFD9710" s="45"/>
      <c r="DFE9710" s="45"/>
      <c r="DFF9710" s="45"/>
      <c r="DFG9710" s="45"/>
      <c r="DFH9710" s="45"/>
      <c r="DFI9710" s="45"/>
      <c r="DFJ9710" s="45"/>
      <c r="DFK9710" s="45"/>
      <c r="DFL9710" s="45"/>
      <c r="DFM9710" s="45"/>
      <c r="DFN9710" s="45"/>
      <c r="DFO9710" s="45"/>
      <c r="DFP9710" s="45"/>
      <c r="DFQ9710" s="45"/>
      <c r="DFR9710" s="45"/>
      <c r="DFS9710" s="45"/>
      <c r="DFT9710" s="45"/>
      <c r="DFU9710" s="45"/>
      <c r="DFV9710" s="45"/>
      <c r="DFW9710" s="45"/>
      <c r="DFX9710" s="45"/>
      <c r="DFY9710" s="45"/>
      <c r="DFZ9710" s="45"/>
      <c r="DGA9710" s="45"/>
      <c r="DGB9710" s="45"/>
      <c r="DGC9710" s="45"/>
      <c r="DGD9710" s="45"/>
      <c r="DGE9710" s="45"/>
      <c r="DGF9710" s="45"/>
      <c r="DGG9710" s="45"/>
      <c r="DGH9710" s="45"/>
      <c r="DGI9710" s="45"/>
      <c r="DGJ9710" s="45"/>
      <c r="DGK9710" s="45"/>
      <c r="DGL9710" s="45"/>
      <c r="DGM9710" s="45"/>
      <c r="DGN9710" s="45"/>
      <c r="DGO9710" s="45"/>
      <c r="DGP9710" s="45"/>
      <c r="DGQ9710" s="45"/>
      <c r="DGR9710" s="45"/>
      <c r="DGS9710" s="45"/>
      <c r="DGT9710" s="45"/>
      <c r="DGU9710" s="45"/>
      <c r="DGV9710" s="45"/>
      <c r="DGW9710" s="45"/>
      <c r="DGX9710" s="45"/>
      <c r="DGY9710" s="45"/>
      <c r="DGZ9710" s="45"/>
      <c r="DHA9710" s="45"/>
      <c r="DHB9710" s="45"/>
      <c r="DHC9710" s="45"/>
      <c r="DHD9710" s="45"/>
      <c r="DHE9710" s="45"/>
      <c r="DHF9710" s="45"/>
      <c r="DHG9710" s="45"/>
      <c r="DHH9710" s="45"/>
      <c r="DHI9710" s="45"/>
      <c r="DHJ9710" s="45"/>
      <c r="DHK9710" s="45"/>
      <c r="DHL9710" s="45"/>
      <c r="DHM9710" s="45"/>
      <c r="DHN9710" s="45"/>
      <c r="DHO9710" s="45"/>
      <c r="DHP9710" s="45"/>
      <c r="DHQ9710" s="45"/>
      <c r="DHR9710" s="45"/>
      <c r="DHS9710" s="45"/>
      <c r="DHT9710" s="45"/>
      <c r="DHU9710" s="45"/>
      <c r="DHV9710" s="45"/>
      <c r="DHW9710" s="45"/>
      <c r="DHX9710" s="45"/>
      <c r="DHY9710" s="45"/>
      <c r="DHZ9710" s="45"/>
      <c r="DIA9710" s="45"/>
      <c r="DIB9710" s="45"/>
      <c r="DIC9710" s="45"/>
      <c r="DID9710" s="45"/>
      <c r="DIE9710" s="45"/>
      <c r="DIF9710" s="45"/>
      <c r="DIG9710" s="45"/>
      <c r="DIH9710" s="45"/>
      <c r="DII9710" s="45"/>
      <c r="DIJ9710" s="45"/>
      <c r="DIK9710" s="45"/>
      <c r="DIL9710" s="45"/>
      <c r="DIM9710" s="45"/>
      <c r="DIN9710" s="45"/>
      <c r="DIO9710" s="45"/>
      <c r="DIP9710" s="45"/>
      <c r="DIQ9710" s="45"/>
      <c r="DIR9710" s="45"/>
      <c r="DIS9710" s="45"/>
      <c r="DIT9710" s="45"/>
      <c r="DIU9710" s="45"/>
      <c r="DIV9710" s="45"/>
      <c r="DIW9710" s="45"/>
      <c r="DIX9710" s="45"/>
      <c r="DIY9710" s="45"/>
      <c r="DIZ9710" s="45"/>
      <c r="DJA9710" s="45"/>
      <c r="DJB9710" s="45"/>
      <c r="DJC9710" s="45"/>
      <c r="DJD9710" s="45"/>
      <c r="DJE9710" s="45"/>
      <c r="DJF9710" s="45"/>
      <c r="DJG9710" s="45"/>
      <c r="DJH9710" s="45"/>
      <c r="DJI9710" s="45"/>
      <c r="DJJ9710" s="45"/>
      <c r="DJK9710" s="45"/>
      <c r="DJL9710" s="45"/>
      <c r="DJM9710" s="45"/>
      <c r="DJN9710" s="45"/>
      <c r="DJO9710" s="45"/>
      <c r="DJP9710" s="45"/>
      <c r="DJQ9710" s="45"/>
      <c r="DJR9710" s="45"/>
      <c r="DJS9710" s="45"/>
      <c r="DJT9710" s="45"/>
      <c r="DJU9710" s="45"/>
      <c r="DJV9710" s="45"/>
      <c r="DJW9710" s="45"/>
      <c r="DJX9710" s="45"/>
      <c r="DJY9710" s="45"/>
      <c r="DJZ9710" s="45"/>
      <c r="DKA9710" s="45"/>
      <c r="DKB9710" s="45"/>
      <c r="DKC9710" s="45"/>
      <c r="DKD9710" s="45"/>
      <c r="DKE9710" s="45"/>
      <c r="DKF9710" s="45"/>
      <c r="DKG9710" s="45"/>
      <c r="DKH9710" s="45"/>
      <c r="DKI9710" s="45"/>
      <c r="DKJ9710" s="45"/>
      <c r="DKK9710" s="45"/>
      <c r="DKL9710" s="45"/>
      <c r="DKM9710" s="45"/>
      <c r="DKN9710" s="45"/>
      <c r="DKO9710" s="45"/>
      <c r="DKP9710" s="45"/>
      <c r="DKQ9710" s="45"/>
      <c r="DKR9710" s="45"/>
      <c r="DKS9710" s="45"/>
      <c r="DKT9710" s="45"/>
      <c r="DKU9710" s="45"/>
      <c r="DKV9710" s="45"/>
      <c r="DKW9710" s="45"/>
      <c r="DKX9710" s="45"/>
      <c r="DKY9710" s="45"/>
      <c r="DKZ9710" s="45"/>
      <c r="DLA9710" s="45"/>
      <c r="DLB9710" s="45"/>
      <c r="DLC9710" s="45"/>
      <c r="DLD9710" s="45"/>
      <c r="DLE9710" s="45"/>
      <c r="DLF9710" s="45"/>
      <c r="DLG9710" s="45"/>
      <c r="DLH9710" s="45"/>
      <c r="DLI9710" s="45"/>
      <c r="DLJ9710" s="45"/>
      <c r="DLK9710" s="45"/>
      <c r="DLL9710" s="45"/>
      <c r="DLM9710" s="45"/>
      <c r="DLN9710" s="45"/>
      <c r="DLO9710" s="45"/>
      <c r="DLP9710" s="45"/>
      <c r="DLQ9710" s="45"/>
      <c r="DLR9710" s="45"/>
      <c r="DLS9710" s="45"/>
      <c r="DLT9710" s="45"/>
      <c r="DLU9710" s="45"/>
      <c r="DLV9710" s="45"/>
      <c r="DLW9710" s="45"/>
      <c r="DLX9710" s="45"/>
      <c r="DLY9710" s="45"/>
      <c r="DLZ9710" s="45"/>
      <c r="DMA9710" s="45"/>
      <c r="DMB9710" s="45"/>
      <c r="DMC9710" s="45"/>
      <c r="DMD9710" s="45"/>
      <c r="DME9710" s="45"/>
      <c r="DMF9710" s="45"/>
      <c r="DMG9710" s="45"/>
      <c r="DMH9710" s="45"/>
      <c r="DMI9710" s="45"/>
      <c r="DMJ9710" s="45"/>
      <c r="DMK9710" s="45"/>
      <c r="DML9710" s="45"/>
      <c r="DMM9710" s="45"/>
      <c r="DMN9710" s="45"/>
      <c r="DMO9710" s="45"/>
      <c r="DMP9710" s="45"/>
      <c r="DMQ9710" s="45"/>
      <c r="DMR9710" s="45"/>
      <c r="DMS9710" s="45"/>
      <c r="DMT9710" s="45"/>
      <c r="DMU9710" s="45"/>
      <c r="DMV9710" s="45"/>
      <c r="DMW9710" s="45"/>
      <c r="DMX9710" s="45"/>
      <c r="DMY9710" s="45"/>
      <c r="DMZ9710" s="45"/>
      <c r="DNA9710" s="45"/>
      <c r="DNB9710" s="45"/>
      <c r="DNC9710" s="45"/>
      <c r="DND9710" s="45"/>
      <c r="DNE9710" s="45"/>
      <c r="DNF9710" s="45"/>
      <c r="DNG9710" s="45"/>
      <c r="DNH9710" s="45"/>
      <c r="DNI9710" s="45"/>
      <c r="DNJ9710" s="45"/>
      <c r="DNK9710" s="45"/>
      <c r="DNL9710" s="45"/>
      <c r="DNM9710" s="45"/>
      <c r="DNN9710" s="45"/>
      <c r="DNO9710" s="45"/>
      <c r="DNP9710" s="45"/>
      <c r="DNQ9710" s="45"/>
      <c r="DNR9710" s="45"/>
      <c r="DNS9710" s="45"/>
      <c r="DNT9710" s="45"/>
      <c r="DNU9710" s="45"/>
      <c r="DNV9710" s="45"/>
      <c r="DNW9710" s="45"/>
      <c r="DNX9710" s="45"/>
      <c r="DNY9710" s="45"/>
      <c r="DNZ9710" s="45"/>
      <c r="DOA9710" s="45"/>
      <c r="DOB9710" s="45"/>
      <c r="DOC9710" s="45"/>
      <c r="DOD9710" s="45"/>
      <c r="DOE9710" s="45"/>
      <c r="DOF9710" s="45"/>
      <c r="DOG9710" s="45"/>
      <c r="DOH9710" s="45"/>
      <c r="DOI9710" s="45"/>
      <c r="DOJ9710" s="45"/>
      <c r="DOK9710" s="45"/>
      <c r="DOL9710" s="45"/>
      <c r="DOM9710" s="45"/>
      <c r="DON9710" s="45"/>
      <c r="DOO9710" s="45"/>
      <c r="DOP9710" s="45"/>
      <c r="DOQ9710" s="45"/>
      <c r="DOR9710" s="45"/>
      <c r="DOS9710" s="45"/>
      <c r="DOT9710" s="45"/>
      <c r="DOU9710" s="45"/>
      <c r="DOV9710" s="45"/>
      <c r="DOW9710" s="45"/>
      <c r="DOX9710" s="45"/>
      <c r="DOY9710" s="45"/>
      <c r="DOZ9710" s="45"/>
      <c r="DPA9710" s="45"/>
      <c r="DPB9710" s="45"/>
      <c r="DPC9710" s="45"/>
      <c r="DPD9710" s="45"/>
      <c r="DPE9710" s="45"/>
      <c r="DPF9710" s="45"/>
      <c r="DPG9710" s="45"/>
      <c r="DPH9710" s="45"/>
      <c r="DPI9710" s="45"/>
      <c r="DPJ9710" s="45"/>
      <c r="DPK9710" s="45"/>
      <c r="DPL9710" s="45"/>
      <c r="DPM9710" s="45"/>
      <c r="DPN9710" s="45"/>
      <c r="DPO9710" s="45"/>
      <c r="DPP9710" s="45"/>
      <c r="DPQ9710" s="45"/>
      <c r="DPR9710" s="45"/>
      <c r="DPS9710" s="45"/>
      <c r="DPT9710" s="45"/>
      <c r="DPU9710" s="45"/>
      <c r="DPV9710" s="45"/>
      <c r="DPW9710" s="45"/>
      <c r="DPX9710" s="45"/>
      <c r="DPY9710" s="45"/>
      <c r="DPZ9710" s="45"/>
      <c r="DQA9710" s="45"/>
      <c r="DQB9710" s="45"/>
      <c r="DQC9710" s="45"/>
      <c r="DQD9710" s="45"/>
      <c r="DQE9710" s="45"/>
      <c r="DQF9710" s="45"/>
      <c r="DQG9710" s="45"/>
      <c r="DQH9710" s="45"/>
      <c r="DQI9710" s="45"/>
      <c r="DQJ9710" s="45"/>
      <c r="DQK9710" s="45"/>
      <c r="DQL9710" s="45"/>
      <c r="DQM9710" s="45"/>
      <c r="DQN9710" s="45"/>
      <c r="DQO9710" s="45"/>
      <c r="DQP9710" s="45"/>
      <c r="DQQ9710" s="45"/>
      <c r="DQR9710" s="45"/>
      <c r="DQS9710" s="45"/>
      <c r="DQT9710" s="45"/>
      <c r="DQU9710" s="45"/>
      <c r="DQV9710" s="45"/>
      <c r="DQW9710" s="45"/>
      <c r="DQX9710" s="45"/>
      <c r="DQY9710" s="45"/>
      <c r="DQZ9710" s="45"/>
      <c r="DRA9710" s="45"/>
      <c r="DRB9710" s="45"/>
      <c r="DRC9710" s="45"/>
      <c r="DRD9710" s="45"/>
      <c r="DRE9710" s="45"/>
      <c r="DRF9710" s="45"/>
      <c r="DRG9710" s="45"/>
      <c r="DRH9710" s="45"/>
      <c r="DRI9710" s="45"/>
      <c r="DRJ9710" s="45"/>
      <c r="DRK9710" s="45"/>
      <c r="DRL9710" s="45"/>
      <c r="DRM9710" s="45"/>
      <c r="DRN9710" s="45"/>
      <c r="DRO9710" s="45"/>
      <c r="DRP9710" s="45"/>
      <c r="DRQ9710" s="45"/>
      <c r="DRR9710" s="45"/>
      <c r="DRS9710" s="45"/>
      <c r="DRT9710" s="45"/>
      <c r="DRU9710" s="45"/>
      <c r="DRV9710" s="45"/>
      <c r="DRW9710" s="45"/>
      <c r="DRX9710" s="45"/>
      <c r="DRY9710" s="45"/>
      <c r="DRZ9710" s="45"/>
      <c r="DSA9710" s="45"/>
      <c r="DSB9710" s="45"/>
      <c r="DSC9710" s="45"/>
      <c r="DSD9710" s="45"/>
      <c r="DSE9710" s="45"/>
      <c r="DSF9710" s="45"/>
      <c r="DSG9710" s="45"/>
      <c r="DSH9710" s="45"/>
      <c r="DSI9710" s="45"/>
      <c r="DSJ9710" s="45"/>
      <c r="DSK9710" s="45"/>
      <c r="DSL9710" s="45"/>
      <c r="DSM9710" s="45"/>
      <c r="DSN9710" s="45"/>
      <c r="DSO9710" s="45"/>
      <c r="DSP9710" s="45"/>
      <c r="DSQ9710" s="45"/>
      <c r="DSR9710" s="45"/>
      <c r="DSS9710" s="45"/>
      <c r="DST9710" s="45"/>
      <c r="DSU9710" s="45"/>
      <c r="DSV9710" s="45"/>
      <c r="DSW9710" s="45"/>
      <c r="DSX9710" s="45"/>
      <c r="DSY9710" s="45"/>
      <c r="DSZ9710" s="45"/>
      <c r="DTA9710" s="45"/>
      <c r="DTB9710" s="45"/>
      <c r="DTC9710" s="45"/>
      <c r="DTD9710" s="45"/>
      <c r="DTE9710" s="45"/>
      <c r="DTF9710" s="45"/>
      <c r="DTG9710" s="45"/>
      <c r="DTH9710" s="45"/>
      <c r="DTI9710" s="45"/>
      <c r="DTJ9710" s="45"/>
      <c r="DTK9710" s="45"/>
      <c r="DTL9710" s="45"/>
      <c r="DTM9710" s="45"/>
      <c r="DTN9710" s="45"/>
      <c r="DTO9710" s="45"/>
      <c r="DTP9710" s="45"/>
      <c r="DTQ9710" s="45"/>
      <c r="DTR9710" s="45"/>
      <c r="DTS9710" s="45"/>
      <c r="DTT9710" s="45"/>
      <c r="DTU9710" s="45"/>
      <c r="DTV9710" s="45"/>
      <c r="DTW9710" s="45"/>
      <c r="DTX9710" s="45"/>
      <c r="DTY9710" s="45"/>
      <c r="DTZ9710" s="45"/>
      <c r="DUA9710" s="45"/>
      <c r="DUB9710" s="45"/>
      <c r="DUC9710" s="45"/>
      <c r="DUD9710" s="45"/>
      <c r="DUE9710" s="45"/>
      <c r="DUF9710" s="45"/>
      <c r="DUG9710" s="45"/>
      <c r="DUH9710" s="45"/>
      <c r="DUI9710" s="45"/>
      <c r="DUJ9710" s="45"/>
      <c r="DUK9710" s="45"/>
      <c r="DUL9710" s="45"/>
      <c r="DUM9710" s="45"/>
      <c r="DUN9710" s="45"/>
      <c r="DUO9710" s="45"/>
      <c r="DUP9710" s="45"/>
      <c r="DUQ9710" s="45"/>
      <c r="DUR9710" s="45"/>
      <c r="DUS9710" s="45"/>
      <c r="DUT9710" s="45"/>
      <c r="DUU9710" s="45"/>
      <c r="DUV9710" s="45"/>
      <c r="DUW9710" s="45"/>
      <c r="DUX9710" s="45"/>
      <c r="DUY9710" s="45"/>
      <c r="DUZ9710" s="45"/>
      <c r="DVA9710" s="45"/>
      <c r="DVB9710" s="45"/>
      <c r="DVC9710" s="45"/>
      <c r="DVD9710" s="45"/>
      <c r="DVE9710" s="45"/>
      <c r="DVF9710" s="45"/>
      <c r="DVG9710" s="45"/>
      <c r="DVH9710" s="45"/>
      <c r="DVI9710" s="45"/>
      <c r="DVJ9710" s="45"/>
      <c r="DVK9710" s="45"/>
      <c r="DVL9710" s="45"/>
      <c r="DVM9710" s="45"/>
      <c r="DVN9710" s="45"/>
      <c r="DVO9710" s="45"/>
      <c r="DVP9710" s="45"/>
      <c r="DVQ9710" s="45"/>
      <c r="DVR9710" s="45"/>
      <c r="DVS9710" s="45"/>
      <c r="DVT9710" s="45"/>
      <c r="DVU9710" s="45"/>
      <c r="DVV9710" s="45"/>
      <c r="DVW9710" s="45"/>
      <c r="DVX9710" s="45"/>
      <c r="DVY9710" s="45"/>
      <c r="DVZ9710" s="45"/>
      <c r="DWA9710" s="45"/>
      <c r="DWB9710" s="45"/>
      <c r="DWC9710" s="45"/>
      <c r="DWD9710" s="45"/>
      <c r="DWE9710" s="45"/>
      <c r="DWF9710" s="45"/>
      <c r="DWG9710" s="45"/>
      <c r="DWH9710" s="45"/>
      <c r="DWI9710" s="45"/>
      <c r="DWJ9710" s="45"/>
      <c r="DWK9710" s="45"/>
      <c r="DWL9710" s="45"/>
      <c r="DWM9710" s="45"/>
      <c r="DWN9710" s="45"/>
      <c r="DWO9710" s="45"/>
      <c r="DWP9710" s="45"/>
      <c r="DWQ9710" s="45"/>
      <c r="DWR9710" s="45"/>
      <c r="DWS9710" s="45"/>
      <c r="DWT9710" s="45"/>
      <c r="DWU9710" s="45"/>
      <c r="DWV9710" s="45"/>
      <c r="DWW9710" s="45"/>
      <c r="DWX9710" s="45"/>
      <c r="DWY9710" s="45"/>
      <c r="DWZ9710" s="45"/>
      <c r="DXA9710" s="45"/>
      <c r="DXB9710" s="45"/>
      <c r="DXC9710" s="45"/>
      <c r="DXD9710" s="45"/>
      <c r="DXE9710" s="45"/>
      <c r="DXF9710" s="45"/>
      <c r="DXG9710" s="45"/>
      <c r="DXH9710" s="45"/>
      <c r="DXI9710" s="45"/>
      <c r="DXJ9710" s="45"/>
      <c r="DXK9710" s="45"/>
      <c r="DXL9710" s="45"/>
      <c r="DXM9710" s="45"/>
      <c r="DXN9710" s="45"/>
      <c r="DXO9710" s="45"/>
      <c r="DXP9710" s="45"/>
      <c r="DXQ9710" s="45"/>
      <c r="DXR9710" s="45"/>
      <c r="DXS9710" s="45"/>
      <c r="DXT9710" s="45"/>
      <c r="DXU9710" s="45"/>
      <c r="DXV9710" s="45"/>
      <c r="DXW9710" s="45"/>
      <c r="DXX9710" s="45"/>
      <c r="DXY9710" s="45"/>
      <c r="DXZ9710" s="45"/>
      <c r="DYA9710" s="45"/>
      <c r="DYB9710" s="45"/>
      <c r="DYC9710" s="45"/>
      <c r="DYD9710" s="45"/>
      <c r="DYE9710" s="45"/>
      <c r="DYF9710" s="45"/>
      <c r="DYG9710" s="45"/>
      <c r="DYH9710" s="45"/>
      <c r="DYI9710" s="45"/>
      <c r="DYJ9710" s="45"/>
      <c r="DYK9710" s="45"/>
      <c r="DYL9710" s="45"/>
      <c r="DYM9710" s="45"/>
      <c r="DYN9710" s="45"/>
      <c r="DYO9710" s="45"/>
      <c r="DYP9710" s="45"/>
      <c r="DYQ9710" s="45"/>
      <c r="DYR9710" s="45"/>
      <c r="DYS9710" s="45"/>
      <c r="DYT9710" s="45"/>
      <c r="DYU9710" s="45"/>
      <c r="DYV9710" s="45"/>
      <c r="DYW9710" s="45"/>
      <c r="DYX9710" s="45"/>
      <c r="DYY9710" s="45"/>
      <c r="DYZ9710" s="45"/>
      <c r="DZA9710" s="45"/>
      <c r="DZB9710" s="45"/>
      <c r="DZC9710" s="45"/>
      <c r="DZD9710" s="45"/>
      <c r="DZE9710" s="45"/>
      <c r="DZF9710" s="45"/>
      <c r="DZG9710" s="45"/>
      <c r="DZH9710" s="45"/>
      <c r="DZI9710" s="45"/>
      <c r="DZJ9710" s="45"/>
      <c r="DZK9710" s="45"/>
      <c r="DZL9710" s="45"/>
      <c r="DZM9710" s="45"/>
      <c r="DZN9710" s="45"/>
      <c r="DZO9710" s="45"/>
      <c r="DZP9710" s="45"/>
      <c r="DZQ9710" s="45"/>
      <c r="DZR9710" s="45"/>
      <c r="DZS9710" s="45"/>
      <c r="DZT9710" s="45"/>
      <c r="DZU9710" s="45"/>
      <c r="DZV9710" s="45"/>
      <c r="DZW9710" s="45"/>
      <c r="DZX9710" s="45"/>
      <c r="DZY9710" s="45"/>
      <c r="DZZ9710" s="45"/>
      <c r="EAA9710" s="45"/>
      <c r="EAB9710" s="45"/>
      <c r="EAC9710" s="45"/>
      <c r="EAD9710" s="45"/>
      <c r="EAE9710" s="45"/>
      <c r="EAF9710" s="45"/>
      <c r="EAG9710" s="45"/>
      <c r="EAH9710" s="45"/>
      <c r="EAI9710" s="45"/>
      <c r="EAJ9710" s="45"/>
      <c r="EAK9710" s="45"/>
      <c r="EAL9710" s="45"/>
      <c r="EAM9710" s="45"/>
      <c r="EAN9710" s="45"/>
      <c r="EAO9710" s="45"/>
      <c r="EAP9710" s="45"/>
      <c r="EAQ9710" s="45"/>
      <c r="EAR9710" s="45"/>
      <c r="EAS9710" s="45"/>
      <c r="EAT9710" s="45"/>
      <c r="EAU9710" s="45"/>
      <c r="EAV9710" s="45"/>
      <c r="EAW9710" s="45"/>
      <c r="EAX9710" s="45"/>
      <c r="EAY9710" s="45"/>
      <c r="EAZ9710" s="45"/>
      <c r="EBA9710" s="45"/>
      <c r="EBB9710" s="45"/>
      <c r="EBC9710" s="45"/>
      <c r="EBD9710" s="45"/>
      <c r="EBE9710" s="45"/>
      <c r="EBF9710" s="45"/>
      <c r="EBG9710" s="45"/>
      <c r="EBH9710" s="45"/>
      <c r="EBI9710" s="45"/>
      <c r="EBJ9710" s="45"/>
      <c r="EBK9710" s="45"/>
      <c r="EBL9710" s="45"/>
      <c r="EBM9710" s="45"/>
      <c r="EBN9710" s="45"/>
      <c r="EBO9710" s="45"/>
      <c r="EBP9710" s="45"/>
      <c r="EBQ9710" s="45"/>
      <c r="EBR9710" s="45"/>
      <c r="EBS9710" s="45"/>
      <c r="EBT9710" s="45"/>
      <c r="EBU9710" s="45"/>
      <c r="EBV9710" s="45"/>
      <c r="EBW9710" s="45"/>
      <c r="EBX9710" s="45"/>
      <c r="EBY9710" s="45"/>
      <c r="EBZ9710" s="45"/>
      <c r="ECA9710" s="45"/>
      <c r="ECB9710" s="45"/>
      <c r="ECC9710" s="45"/>
      <c r="ECD9710" s="45"/>
      <c r="ECE9710" s="45"/>
      <c r="ECF9710" s="45"/>
      <c r="ECG9710" s="45"/>
      <c r="ECH9710" s="45"/>
      <c r="ECI9710" s="45"/>
      <c r="ECJ9710" s="45"/>
      <c r="ECK9710" s="45"/>
      <c r="ECL9710" s="45"/>
      <c r="ECM9710" s="45"/>
      <c r="ECN9710" s="45"/>
      <c r="ECO9710" s="45"/>
      <c r="ECP9710" s="45"/>
      <c r="ECQ9710" s="45"/>
      <c r="ECR9710" s="45"/>
      <c r="ECS9710" s="45"/>
      <c r="ECT9710" s="45"/>
      <c r="ECU9710" s="45"/>
      <c r="ECV9710" s="45"/>
      <c r="ECW9710" s="45"/>
      <c r="ECX9710" s="45"/>
      <c r="ECY9710" s="45"/>
      <c r="ECZ9710" s="45"/>
      <c r="EDA9710" s="45"/>
      <c r="EDB9710" s="45"/>
      <c r="EDC9710" s="45"/>
      <c r="EDD9710" s="45"/>
      <c r="EDE9710" s="45"/>
      <c r="EDF9710" s="45"/>
      <c r="EDG9710" s="45"/>
      <c r="EDH9710" s="45"/>
      <c r="EDI9710" s="45"/>
      <c r="EDJ9710" s="45"/>
      <c r="EDK9710" s="45"/>
      <c r="EDL9710" s="45"/>
      <c r="EDM9710" s="45"/>
      <c r="EDN9710" s="45"/>
      <c r="EDO9710" s="45"/>
      <c r="EDP9710" s="45"/>
      <c r="EDQ9710" s="45"/>
      <c r="EDR9710" s="45"/>
      <c r="EDS9710" s="45"/>
      <c r="EDT9710" s="45"/>
      <c r="EDU9710" s="45"/>
      <c r="EDV9710" s="45"/>
      <c r="EDW9710" s="45"/>
      <c r="EDX9710" s="45"/>
      <c r="EDY9710" s="45"/>
      <c r="EDZ9710" s="45"/>
      <c r="EEA9710" s="45"/>
      <c r="EEB9710" s="45"/>
      <c r="EEC9710" s="45"/>
      <c r="EED9710" s="45"/>
      <c r="EEE9710" s="45"/>
      <c r="EEF9710" s="45"/>
      <c r="EEG9710" s="45"/>
      <c r="EEH9710" s="45"/>
      <c r="EEI9710" s="45"/>
      <c r="EEJ9710" s="45"/>
      <c r="EEK9710" s="45"/>
      <c r="EEL9710" s="45"/>
      <c r="EEM9710" s="45"/>
      <c r="EEN9710" s="45"/>
      <c r="EEO9710" s="45"/>
      <c r="EEP9710" s="45"/>
      <c r="EEQ9710" s="45"/>
      <c r="EER9710" s="45"/>
      <c r="EES9710" s="45"/>
      <c r="EET9710" s="45"/>
      <c r="EEU9710" s="45"/>
      <c r="EEV9710" s="45"/>
      <c r="EEW9710" s="45"/>
      <c r="EEX9710" s="45"/>
      <c r="EEY9710" s="45"/>
      <c r="EEZ9710" s="45"/>
      <c r="EFA9710" s="45"/>
      <c r="EFB9710" s="45"/>
      <c r="EFC9710" s="45"/>
      <c r="EFD9710" s="45"/>
      <c r="EFE9710" s="45"/>
      <c r="EFF9710" s="45"/>
      <c r="EFG9710" s="45"/>
      <c r="EFH9710" s="45"/>
      <c r="EFI9710" s="45"/>
      <c r="EFJ9710" s="45"/>
      <c r="EFK9710" s="45"/>
      <c r="EFL9710" s="45"/>
      <c r="EFM9710" s="45"/>
      <c r="EFN9710" s="45"/>
      <c r="EFO9710" s="45"/>
      <c r="EFP9710" s="45"/>
      <c r="EFQ9710" s="45"/>
      <c r="EFR9710" s="45"/>
      <c r="EFS9710" s="45"/>
      <c r="EFT9710" s="45"/>
      <c r="EFU9710" s="45"/>
      <c r="EFV9710" s="45"/>
      <c r="EFW9710" s="45"/>
      <c r="EFX9710" s="45"/>
      <c r="EFY9710" s="45"/>
      <c r="EFZ9710" s="45"/>
      <c r="EGA9710" s="45"/>
      <c r="EGB9710" s="45"/>
      <c r="EGC9710" s="45"/>
      <c r="EGD9710" s="45"/>
      <c r="EGE9710" s="45"/>
      <c r="EGF9710" s="45"/>
      <c r="EGG9710" s="45"/>
      <c r="EGH9710" s="45"/>
      <c r="EGI9710" s="45"/>
      <c r="EGJ9710" s="45"/>
      <c r="EGK9710" s="45"/>
      <c r="EGL9710" s="45"/>
      <c r="EGM9710" s="45"/>
      <c r="EGN9710" s="45"/>
      <c r="EGO9710" s="45"/>
      <c r="EGP9710" s="45"/>
      <c r="EGQ9710" s="45"/>
      <c r="EGR9710" s="45"/>
      <c r="EGS9710" s="45"/>
      <c r="EGT9710" s="45"/>
      <c r="EGU9710" s="45"/>
      <c r="EGV9710" s="45"/>
      <c r="EGW9710" s="45"/>
      <c r="EGX9710" s="45"/>
      <c r="EGY9710" s="45"/>
      <c r="EGZ9710" s="45"/>
      <c r="EHA9710" s="45"/>
      <c r="EHB9710" s="45"/>
      <c r="EHC9710" s="45"/>
      <c r="EHD9710" s="45"/>
      <c r="EHE9710" s="45"/>
      <c r="EHF9710" s="45"/>
      <c r="EHG9710" s="45"/>
      <c r="EHH9710" s="45"/>
      <c r="EHI9710" s="45"/>
      <c r="EHJ9710" s="45"/>
      <c r="EHK9710" s="45"/>
      <c r="EHL9710" s="45"/>
      <c r="EHM9710" s="45"/>
      <c r="EHN9710" s="45"/>
      <c r="EHO9710" s="45"/>
      <c r="EHP9710" s="45"/>
      <c r="EHQ9710" s="45"/>
      <c r="EHR9710" s="45"/>
      <c r="EHS9710" s="45"/>
      <c r="EHT9710" s="45"/>
      <c r="EHU9710" s="45"/>
      <c r="EHV9710" s="45"/>
      <c r="EHW9710" s="45"/>
      <c r="EHX9710" s="45"/>
      <c r="EHY9710" s="45"/>
      <c r="EHZ9710" s="45"/>
      <c r="EIA9710" s="45"/>
      <c r="EIB9710" s="45"/>
      <c r="EIC9710" s="45"/>
      <c r="EID9710" s="45"/>
      <c r="EIE9710" s="45"/>
      <c r="EIF9710" s="45"/>
      <c r="EIG9710" s="45"/>
      <c r="EIH9710" s="45"/>
      <c r="EII9710" s="45"/>
      <c r="EIJ9710" s="45"/>
      <c r="EIK9710" s="45"/>
      <c r="EIL9710" s="45"/>
      <c r="EIM9710" s="45"/>
      <c r="EIN9710" s="45"/>
      <c r="EIO9710" s="45"/>
      <c r="EIP9710" s="45"/>
      <c r="EIQ9710" s="45"/>
      <c r="EIR9710" s="45"/>
      <c r="EIS9710" s="45"/>
      <c r="EIT9710" s="45"/>
      <c r="EIU9710" s="45"/>
      <c r="EIV9710" s="45"/>
      <c r="EIW9710" s="45"/>
      <c r="EIX9710" s="45"/>
      <c r="EIY9710" s="45"/>
      <c r="EIZ9710" s="45"/>
      <c r="EJA9710" s="45"/>
      <c r="EJB9710" s="45"/>
      <c r="EJC9710" s="45"/>
      <c r="EJD9710" s="45"/>
      <c r="EJE9710" s="45"/>
      <c r="EJF9710" s="45"/>
      <c r="EJG9710" s="45"/>
      <c r="EJH9710" s="45"/>
      <c r="EJI9710" s="45"/>
      <c r="EJJ9710" s="45"/>
      <c r="EJK9710" s="45"/>
      <c r="EJL9710" s="45"/>
      <c r="EJM9710" s="45"/>
      <c r="EJN9710" s="45"/>
      <c r="EJO9710" s="45"/>
      <c r="EJP9710" s="45"/>
      <c r="EJQ9710" s="45"/>
      <c r="EJR9710" s="45"/>
      <c r="EJS9710" s="45"/>
      <c r="EJT9710" s="45"/>
      <c r="EJU9710" s="45"/>
      <c r="EJV9710" s="45"/>
      <c r="EJW9710" s="45"/>
      <c r="EJX9710" s="45"/>
      <c r="EJY9710" s="45"/>
      <c r="EJZ9710" s="45"/>
      <c r="EKA9710" s="45"/>
      <c r="EKB9710" s="45"/>
      <c r="EKC9710" s="45"/>
      <c r="EKD9710" s="45"/>
      <c r="EKE9710" s="45"/>
      <c r="EKF9710" s="45"/>
      <c r="EKG9710" s="45"/>
      <c r="EKH9710" s="45"/>
      <c r="EKI9710" s="45"/>
      <c r="EKJ9710" s="45"/>
      <c r="EKK9710" s="45"/>
      <c r="EKL9710" s="45"/>
      <c r="EKM9710" s="45"/>
      <c r="EKN9710" s="45"/>
      <c r="EKO9710" s="45"/>
      <c r="EKP9710" s="45"/>
      <c r="EKQ9710" s="45"/>
      <c r="EKR9710" s="45"/>
      <c r="EKS9710" s="45"/>
      <c r="EKT9710" s="45"/>
      <c r="EKU9710" s="45"/>
      <c r="EKV9710" s="45"/>
      <c r="EKW9710" s="45"/>
      <c r="EKX9710" s="45"/>
      <c r="EKY9710" s="45"/>
      <c r="EKZ9710" s="45"/>
      <c r="ELA9710" s="45"/>
      <c r="ELB9710" s="45"/>
      <c r="ELC9710" s="45"/>
      <c r="ELD9710" s="45"/>
      <c r="ELE9710" s="45"/>
      <c r="ELF9710" s="45"/>
      <c r="ELG9710" s="45"/>
      <c r="ELH9710" s="45"/>
      <c r="ELI9710" s="45"/>
      <c r="ELJ9710" s="45"/>
      <c r="ELK9710" s="45"/>
      <c r="ELL9710" s="45"/>
      <c r="ELM9710" s="45"/>
      <c r="ELN9710" s="45"/>
      <c r="ELO9710" s="45"/>
      <c r="ELP9710" s="45"/>
      <c r="ELQ9710" s="45"/>
      <c r="ELR9710" s="45"/>
      <c r="ELS9710" s="45"/>
      <c r="ELT9710" s="45"/>
      <c r="ELU9710" s="45"/>
      <c r="ELV9710" s="45"/>
      <c r="ELW9710" s="45"/>
      <c r="ELX9710" s="45"/>
      <c r="ELY9710" s="45"/>
      <c r="ELZ9710" s="45"/>
      <c r="EMA9710" s="45"/>
      <c r="EMB9710" s="45"/>
      <c r="EMC9710" s="45"/>
      <c r="EMD9710" s="45"/>
      <c r="EME9710" s="45"/>
      <c r="EMF9710" s="45"/>
      <c r="EMG9710" s="45"/>
      <c r="EMH9710" s="45"/>
      <c r="EMI9710" s="45"/>
      <c r="EMJ9710" s="45"/>
      <c r="EMK9710" s="45"/>
      <c r="EML9710" s="45"/>
      <c r="EMM9710" s="45"/>
      <c r="EMN9710" s="45"/>
      <c r="EMO9710" s="45"/>
      <c r="EMP9710" s="45"/>
      <c r="EMQ9710" s="45"/>
      <c r="EMR9710" s="45"/>
      <c r="EMS9710" s="45"/>
      <c r="EMT9710" s="45"/>
      <c r="EMU9710" s="45"/>
      <c r="EMV9710" s="45"/>
      <c r="EMW9710" s="45"/>
      <c r="EMX9710" s="45"/>
      <c r="EMY9710" s="45"/>
      <c r="EMZ9710" s="45"/>
      <c r="ENA9710" s="45"/>
      <c r="ENB9710" s="45"/>
      <c r="ENC9710" s="45"/>
      <c r="END9710" s="45"/>
      <c r="ENE9710" s="45"/>
      <c r="ENF9710" s="45"/>
      <c r="ENG9710" s="45"/>
      <c r="ENH9710" s="45"/>
      <c r="ENI9710" s="45"/>
      <c r="ENJ9710" s="45"/>
      <c r="ENK9710" s="45"/>
      <c r="ENL9710" s="45"/>
      <c r="ENM9710" s="45"/>
      <c r="ENN9710" s="45"/>
      <c r="ENO9710" s="45"/>
      <c r="ENP9710" s="45"/>
      <c r="ENQ9710" s="45"/>
      <c r="ENR9710" s="45"/>
      <c r="ENS9710" s="45"/>
      <c r="ENT9710" s="45"/>
      <c r="ENU9710" s="45"/>
      <c r="ENV9710" s="45"/>
      <c r="ENW9710" s="45"/>
      <c r="ENX9710" s="45"/>
      <c r="ENY9710" s="45"/>
      <c r="ENZ9710" s="45"/>
      <c r="EOA9710" s="45"/>
      <c r="EOB9710" s="45"/>
      <c r="EOC9710" s="45"/>
      <c r="EOD9710" s="45"/>
      <c r="EOE9710" s="45"/>
      <c r="EOF9710" s="45"/>
      <c r="EOG9710" s="45"/>
      <c r="EOH9710" s="45"/>
      <c r="EOI9710" s="45"/>
      <c r="EOJ9710" s="45"/>
      <c r="EOK9710" s="45"/>
      <c r="EOL9710" s="45"/>
      <c r="EOM9710" s="45"/>
      <c r="EON9710" s="45"/>
      <c r="EOO9710" s="45"/>
      <c r="EOP9710" s="45"/>
      <c r="EOQ9710" s="45"/>
      <c r="EOR9710" s="45"/>
      <c r="EOS9710" s="45"/>
      <c r="EOT9710" s="45"/>
      <c r="EOU9710" s="45"/>
      <c r="EOV9710" s="45"/>
      <c r="EOW9710" s="45"/>
      <c r="EOX9710" s="45"/>
      <c r="EOY9710" s="45"/>
      <c r="EOZ9710" s="45"/>
      <c r="EPA9710" s="45"/>
      <c r="EPB9710" s="45"/>
      <c r="EPC9710" s="45"/>
      <c r="EPD9710" s="45"/>
      <c r="EPE9710" s="45"/>
      <c r="EPF9710" s="45"/>
      <c r="EPG9710" s="45"/>
      <c r="EPH9710" s="45"/>
      <c r="EPI9710" s="45"/>
      <c r="EPJ9710" s="45"/>
      <c r="EPK9710" s="45"/>
      <c r="EPL9710" s="45"/>
      <c r="EPM9710" s="45"/>
      <c r="EPN9710" s="45"/>
      <c r="EPO9710" s="45"/>
      <c r="EPP9710" s="45"/>
      <c r="EPQ9710" s="45"/>
      <c r="EPR9710" s="45"/>
      <c r="EPS9710" s="45"/>
      <c r="EPT9710" s="45"/>
      <c r="EPU9710" s="45"/>
      <c r="EPV9710" s="45"/>
      <c r="EPW9710" s="45"/>
      <c r="EPX9710" s="45"/>
      <c r="EPY9710" s="45"/>
      <c r="EPZ9710" s="45"/>
      <c r="EQA9710" s="45"/>
      <c r="EQB9710" s="45"/>
      <c r="EQC9710" s="45"/>
      <c r="EQD9710" s="45"/>
      <c r="EQE9710" s="45"/>
      <c r="EQF9710" s="45"/>
      <c r="EQG9710" s="45"/>
      <c r="EQH9710" s="45"/>
      <c r="EQI9710" s="45"/>
      <c r="EQJ9710" s="45"/>
      <c r="EQK9710" s="45"/>
      <c r="EQL9710" s="45"/>
      <c r="EQM9710" s="45"/>
      <c r="EQN9710" s="45"/>
      <c r="EQO9710" s="45"/>
      <c r="EQP9710" s="45"/>
      <c r="EQQ9710" s="45"/>
      <c r="EQR9710" s="45"/>
      <c r="EQS9710" s="45"/>
      <c r="EQT9710" s="45"/>
      <c r="EQU9710" s="45"/>
      <c r="EQV9710" s="45"/>
      <c r="EQW9710" s="45"/>
      <c r="EQX9710" s="45"/>
      <c r="EQY9710" s="45"/>
      <c r="EQZ9710" s="45"/>
      <c r="ERA9710" s="45"/>
      <c r="ERB9710" s="45"/>
      <c r="ERC9710" s="45"/>
      <c r="ERD9710" s="45"/>
      <c r="ERE9710" s="45"/>
      <c r="ERF9710" s="45"/>
      <c r="ERG9710" s="45"/>
      <c r="ERH9710" s="45"/>
      <c r="ERI9710" s="45"/>
      <c r="ERJ9710" s="45"/>
      <c r="ERK9710" s="45"/>
      <c r="ERL9710" s="45"/>
      <c r="ERM9710" s="45"/>
      <c r="ERN9710" s="45"/>
      <c r="ERO9710" s="45"/>
      <c r="ERP9710" s="45"/>
      <c r="ERQ9710" s="45"/>
      <c r="ERR9710" s="45"/>
      <c r="ERS9710" s="45"/>
      <c r="ERT9710" s="45"/>
      <c r="ERU9710" s="45"/>
      <c r="ERV9710" s="45"/>
      <c r="ERW9710" s="45"/>
      <c r="ERX9710" s="45"/>
      <c r="ERY9710" s="45"/>
      <c r="ERZ9710" s="45"/>
      <c r="ESA9710" s="45"/>
      <c r="ESB9710" s="45"/>
      <c r="ESC9710" s="45"/>
      <c r="ESD9710" s="45"/>
      <c r="ESE9710" s="45"/>
      <c r="ESF9710" s="45"/>
      <c r="ESG9710" s="45"/>
      <c r="ESH9710" s="45"/>
      <c r="ESI9710" s="45"/>
      <c r="ESJ9710" s="45"/>
      <c r="ESK9710" s="45"/>
      <c r="ESL9710" s="45"/>
      <c r="ESM9710" s="45"/>
      <c r="ESN9710" s="45"/>
      <c r="ESO9710" s="45"/>
      <c r="ESP9710" s="45"/>
      <c r="ESQ9710" s="45"/>
      <c r="ESR9710" s="45"/>
      <c r="ESS9710" s="45"/>
      <c r="EST9710" s="45"/>
      <c r="ESU9710" s="45"/>
      <c r="ESV9710" s="45"/>
      <c r="ESW9710" s="45"/>
      <c r="ESX9710" s="45"/>
      <c r="ESY9710" s="45"/>
      <c r="ESZ9710" s="45"/>
      <c r="ETA9710" s="45"/>
      <c r="ETB9710" s="45"/>
      <c r="ETC9710" s="45"/>
      <c r="ETD9710" s="45"/>
      <c r="ETE9710" s="45"/>
      <c r="ETF9710" s="45"/>
      <c r="ETG9710" s="45"/>
      <c r="ETH9710" s="45"/>
      <c r="ETI9710" s="45"/>
      <c r="ETJ9710" s="45"/>
      <c r="ETK9710" s="45"/>
      <c r="ETL9710" s="45"/>
      <c r="ETM9710" s="45"/>
      <c r="ETN9710" s="45"/>
      <c r="ETO9710" s="45"/>
      <c r="ETP9710" s="45"/>
      <c r="ETQ9710" s="45"/>
      <c r="ETR9710" s="45"/>
      <c r="ETS9710" s="45"/>
      <c r="ETT9710" s="45"/>
      <c r="ETU9710" s="45"/>
      <c r="ETV9710" s="45"/>
      <c r="ETW9710" s="45"/>
      <c r="ETX9710" s="45"/>
      <c r="ETY9710" s="45"/>
      <c r="ETZ9710" s="45"/>
      <c r="EUA9710" s="45"/>
      <c r="EUB9710" s="45"/>
      <c r="EUC9710" s="45"/>
      <c r="EUD9710" s="45"/>
      <c r="EUE9710" s="45"/>
      <c r="EUF9710" s="45"/>
      <c r="EUG9710" s="45"/>
      <c r="EUH9710" s="45"/>
      <c r="EUI9710" s="45"/>
      <c r="EUJ9710" s="45"/>
      <c r="EUK9710" s="45"/>
      <c r="EUL9710" s="45"/>
      <c r="EUM9710" s="45"/>
      <c r="EUN9710" s="45"/>
      <c r="EUO9710" s="45"/>
      <c r="EUP9710" s="45"/>
      <c r="EUQ9710" s="45"/>
      <c r="EUR9710" s="45"/>
      <c r="EUS9710" s="45"/>
      <c r="EUT9710" s="45"/>
      <c r="EUU9710" s="45"/>
      <c r="EUV9710" s="45"/>
      <c r="EUW9710" s="45"/>
      <c r="EUX9710" s="45"/>
      <c r="EUY9710" s="45"/>
      <c r="EUZ9710" s="45"/>
      <c r="EVA9710" s="45"/>
      <c r="EVB9710" s="45"/>
      <c r="EVC9710" s="45"/>
      <c r="EVD9710" s="45"/>
      <c r="EVE9710" s="45"/>
      <c r="EVF9710" s="45"/>
      <c r="EVG9710" s="45"/>
      <c r="EVH9710" s="45"/>
      <c r="EVI9710" s="45"/>
      <c r="EVJ9710" s="45"/>
      <c r="EVK9710" s="45"/>
      <c r="EVL9710" s="45"/>
      <c r="EVM9710" s="45"/>
      <c r="EVN9710" s="45"/>
      <c r="EVO9710" s="45"/>
      <c r="EVP9710" s="45"/>
      <c r="EVQ9710" s="45"/>
      <c r="EVR9710" s="45"/>
      <c r="EVS9710" s="45"/>
      <c r="EVT9710" s="45"/>
      <c r="EVU9710" s="45"/>
      <c r="EVV9710" s="45"/>
      <c r="EVW9710" s="45"/>
      <c r="EVX9710" s="45"/>
      <c r="EVY9710" s="45"/>
      <c r="EVZ9710" s="45"/>
      <c r="EWA9710" s="45"/>
      <c r="EWB9710" s="45"/>
      <c r="EWC9710" s="45"/>
      <c r="EWD9710" s="45"/>
      <c r="EWE9710" s="45"/>
      <c r="EWF9710" s="45"/>
      <c r="EWG9710" s="45"/>
      <c r="EWH9710" s="45"/>
      <c r="EWI9710" s="45"/>
      <c r="EWJ9710" s="45"/>
      <c r="EWK9710" s="45"/>
      <c r="EWL9710" s="45"/>
      <c r="EWM9710" s="45"/>
      <c r="EWN9710" s="45"/>
      <c r="EWO9710" s="45"/>
      <c r="EWP9710" s="45"/>
      <c r="EWQ9710" s="45"/>
      <c r="EWR9710" s="45"/>
      <c r="EWS9710" s="45"/>
      <c r="EWT9710" s="45"/>
      <c r="EWU9710" s="45"/>
      <c r="EWV9710" s="45"/>
      <c r="EWW9710" s="45"/>
      <c r="EWX9710" s="45"/>
      <c r="EWY9710" s="45"/>
      <c r="EWZ9710" s="45"/>
      <c r="EXA9710" s="45"/>
      <c r="EXB9710" s="45"/>
      <c r="EXC9710" s="45"/>
      <c r="EXD9710" s="45"/>
      <c r="EXE9710" s="45"/>
      <c r="EXF9710" s="45"/>
      <c r="EXG9710" s="45"/>
      <c r="EXH9710" s="45"/>
      <c r="EXI9710" s="45"/>
      <c r="EXJ9710" s="45"/>
      <c r="EXK9710" s="45"/>
      <c r="EXL9710" s="45"/>
      <c r="EXM9710" s="45"/>
      <c r="EXN9710" s="45"/>
      <c r="EXO9710" s="45"/>
      <c r="EXP9710" s="45"/>
      <c r="EXQ9710" s="45"/>
      <c r="EXR9710" s="45"/>
      <c r="EXS9710" s="45"/>
      <c r="EXT9710" s="45"/>
      <c r="EXU9710" s="45"/>
      <c r="EXV9710" s="45"/>
      <c r="EXW9710" s="45"/>
      <c r="EXX9710" s="45"/>
      <c r="EXY9710" s="45"/>
      <c r="EXZ9710" s="45"/>
      <c r="EYA9710" s="45"/>
      <c r="EYB9710" s="45"/>
      <c r="EYC9710" s="45"/>
      <c r="EYD9710" s="45"/>
      <c r="EYE9710" s="45"/>
      <c r="EYF9710" s="45"/>
      <c r="EYG9710" s="45"/>
      <c r="EYH9710" s="45"/>
      <c r="EYI9710" s="45"/>
      <c r="EYJ9710" s="45"/>
      <c r="EYK9710" s="45"/>
      <c r="EYL9710" s="45"/>
      <c r="EYM9710" s="45"/>
      <c r="EYN9710" s="45"/>
      <c r="EYO9710" s="45"/>
      <c r="EYP9710" s="45"/>
      <c r="EYQ9710" s="45"/>
      <c r="EYR9710" s="45"/>
      <c r="EYS9710" s="45"/>
      <c r="EYT9710" s="45"/>
      <c r="EYU9710" s="45"/>
      <c r="EYV9710" s="45"/>
      <c r="EYW9710" s="45"/>
      <c r="EYX9710" s="45"/>
      <c r="EYY9710" s="45"/>
      <c r="EYZ9710" s="45"/>
      <c r="EZA9710" s="45"/>
      <c r="EZB9710" s="45"/>
      <c r="EZC9710" s="45"/>
      <c r="EZD9710" s="45"/>
      <c r="EZE9710" s="45"/>
      <c r="EZF9710" s="45"/>
      <c r="EZG9710" s="45"/>
      <c r="EZH9710" s="45"/>
      <c r="EZI9710" s="45"/>
      <c r="EZJ9710" s="45"/>
      <c r="EZK9710" s="45"/>
      <c r="EZL9710" s="45"/>
      <c r="EZM9710" s="45"/>
      <c r="EZN9710" s="45"/>
      <c r="EZO9710" s="45"/>
      <c r="EZP9710" s="45"/>
      <c r="EZQ9710" s="45"/>
      <c r="EZR9710" s="45"/>
      <c r="EZS9710" s="45"/>
      <c r="EZT9710" s="45"/>
      <c r="EZU9710" s="45"/>
      <c r="EZV9710" s="45"/>
      <c r="EZW9710" s="45"/>
      <c r="EZX9710" s="45"/>
      <c r="EZY9710" s="45"/>
      <c r="EZZ9710" s="45"/>
      <c r="FAA9710" s="45"/>
      <c r="FAB9710" s="45"/>
      <c r="FAC9710" s="45"/>
      <c r="FAD9710" s="45"/>
      <c r="FAE9710" s="45"/>
      <c r="FAF9710" s="45"/>
      <c r="FAG9710" s="45"/>
      <c r="FAH9710" s="45"/>
      <c r="FAI9710" s="45"/>
      <c r="FAJ9710" s="45"/>
      <c r="FAK9710" s="45"/>
      <c r="FAL9710" s="45"/>
      <c r="FAM9710" s="45"/>
      <c r="FAN9710" s="45"/>
      <c r="FAO9710" s="45"/>
      <c r="FAP9710" s="45"/>
      <c r="FAQ9710" s="45"/>
      <c r="FAR9710" s="45"/>
      <c r="FAS9710" s="45"/>
      <c r="FAT9710" s="45"/>
      <c r="FAU9710" s="45"/>
      <c r="FAV9710" s="45"/>
      <c r="FAW9710" s="45"/>
      <c r="FAX9710" s="45"/>
      <c r="FAY9710" s="45"/>
      <c r="FAZ9710" s="45"/>
      <c r="FBA9710" s="45"/>
      <c r="FBB9710" s="45"/>
      <c r="FBC9710" s="45"/>
      <c r="FBD9710" s="45"/>
      <c r="FBE9710" s="45"/>
      <c r="FBF9710" s="45"/>
      <c r="FBG9710" s="45"/>
      <c r="FBH9710" s="45"/>
      <c r="FBI9710" s="45"/>
      <c r="FBJ9710" s="45"/>
      <c r="FBK9710" s="45"/>
      <c r="FBL9710" s="45"/>
      <c r="FBM9710" s="45"/>
      <c r="FBN9710" s="45"/>
      <c r="FBO9710" s="45"/>
      <c r="FBP9710" s="45"/>
      <c r="FBQ9710" s="45"/>
      <c r="FBR9710" s="45"/>
      <c r="FBS9710" s="45"/>
      <c r="FBT9710" s="45"/>
      <c r="FBU9710" s="45"/>
      <c r="FBV9710" s="45"/>
      <c r="FBW9710" s="45"/>
      <c r="FBX9710" s="45"/>
      <c r="FBY9710" s="45"/>
      <c r="FBZ9710" s="45"/>
      <c r="FCA9710" s="45"/>
      <c r="FCB9710" s="45"/>
      <c r="FCC9710" s="45"/>
      <c r="FCD9710" s="45"/>
      <c r="FCE9710" s="45"/>
      <c r="FCF9710" s="45"/>
      <c r="FCG9710" s="45"/>
      <c r="FCH9710" s="45"/>
      <c r="FCI9710" s="45"/>
      <c r="FCJ9710" s="45"/>
      <c r="FCK9710" s="45"/>
      <c r="FCL9710" s="45"/>
      <c r="FCM9710" s="45"/>
      <c r="FCN9710" s="45"/>
      <c r="FCO9710" s="45"/>
      <c r="FCP9710" s="45"/>
      <c r="FCQ9710" s="45"/>
      <c r="FCR9710" s="45"/>
      <c r="FCS9710" s="45"/>
      <c r="FCT9710" s="45"/>
      <c r="FCU9710" s="45"/>
      <c r="FCV9710" s="45"/>
      <c r="FCW9710" s="45"/>
      <c r="FCX9710" s="45"/>
      <c r="FCY9710" s="45"/>
      <c r="FCZ9710" s="45"/>
      <c r="FDA9710" s="45"/>
      <c r="FDB9710" s="45"/>
      <c r="FDC9710" s="45"/>
      <c r="FDD9710" s="45"/>
      <c r="FDE9710" s="45"/>
      <c r="FDF9710" s="45"/>
      <c r="FDG9710" s="45"/>
      <c r="FDH9710" s="45"/>
      <c r="FDI9710" s="45"/>
      <c r="FDJ9710" s="45"/>
      <c r="FDK9710" s="45"/>
      <c r="FDL9710" s="45"/>
      <c r="FDM9710" s="45"/>
      <c r="FDN9710" s="45"/>
      <c r="FDO9710" s="45"/>
      <c r="FDP9710" s="45"/>
      <c r="FDQ9710" s="45"/>
      <c r="FDR9710" s="45"/>
      <c r="FDS9710" s="45"/>
      <c r="FDT9710" s="45"/>
      <c r="FDU9710" s="45"/>
      <c r="FDV9710" s="45"/>
      <c r="FDW9710" s="45"/>
      <c r="FDX9710" s="45"/>
      <c r="FDY9710" s="45"/>
      <c r="FDZ9710" s="45"/>
      <c r="FEA9710" s="45"/>
      <c r="FEB9710" s="45"/>
      <c r="FEC9710" s="45"/>
      <c r="FED9710" s="45"/>
      <c r="FEE9710" s="45"/>
      <c r="FEF9710" s="45"/>
      <c r="FEG9710" s="45"/>
      <c r="FEH9710" s="45"/>
      <c r="FEI9710" s="45"/>
      <c r="FEJ9710" s="45"/>
      <c r="FEK9710" s="45"/>
      <c r="FEL9710" s="45"/>
      <c r="FEM9710" s="45"/>
      <c r="FEN9710" s="45"/>
      <c r="FEO9710" s="45"/>
      <c r="FEP9710" s="45"/>
      <c r="FEQ9710" s="45"/>
      <c r="FER9710" s="45"/>
      <c r="FES9710" s="45"/>
      <c r="FET9710" s="45"/>
      <c r="FEU9710" s="45"/>
      <c r="FEV9710" s="45"/>
      <c r="FEW9710" s="45"/>
      <c r="FEX9710" s="45"/>
      <c r="FEY9710" s="45"/>
      <c r="FEZ9710" s="45"/>
      <c r="FFA9710" s="45"/>
      <c r="FFB9710" s="45"/>
      <c r="FFC9710" s="45"/>
      <c r="FFD9710" s="45"/>
      <c r="FFE9710" s="45"/>
      <c r="FFF9710" s="45"/>
      <c r="FFG9710" s="45"/>
      <c r="FFH9710" s="45"/>
      <c r="FFI9710" s="45"/>
      <c r="FFJ9710" s="45"/>
      <c r="FFK9710" s="45"/>
      <c r="FFL9710" s="45"/>
      <c r="FFM9710" s="45"/>
      <c r="FFN9710" s="45"/>
      <c r="FFO9710" s="45"/>
      <c r="FFP9710" s="45"/>
      <c r="FFQ9710" s="45"/>
      <c r="FFR9710" s="45"/>
      <c r="FFS9710" s="45"/>
      <c r="FFT9710" s="45"/>
      <c r="FFU9710" s="45"/>
      <c r="FFV9710" s="45"/>
      <c r="FFW9710" s="45"/>
      <c r="FFX9710" s="45"/>
      <c r="FFY9710" s="45"/>
      <c r="FFZ9710" s="45"/>
      <c r="FGA9710" s="45"/>
      <c r="FGB9710" s="45"/>
      <c r="FGC9710" s="45"/>
      <c r="FGD9710" s="45"/>
      <c r="FGE9710" s="45"/>
      <c r="FGF9710" s="45"/>
      <c r="FGG9710" s="45"/>
      <c r="FGH9710" s="45"/>
      <c r="FGI9710" s="45"/>
      <c r="FGJ9710" s="45"/>
      <c r="FGK9710" s="45"/>
      <c r="FGL9710" s="45"/>
      <c r="FGM9710" s="45"/>
      <c r="FGN9710" s="45"/>
      <c r="FGO9710" s="45"/>
      <c r="FGP9710" s="45"/>
      <c r="FGQ9710" s="45"/>
      <c r="FGR9710" s="45"/>
      <c r="FGS9710" s="45"/>
      <c r="FGT9710" s="45"/>
      <c r="FGU9710" s="45"/>
      <c r="FGV9710" s="45"/>
      <c r="FGW9710" s="45"/>
      <c r="FGX9710" s="45"/>
      <c r="FGY9710" s="45"/>
      <c r="FGZ9710" s="45"/>
      <c r="FHA9710" s="45"/>
      <c r="FHB9710" s="45"/>
      <c r="FHC9710" s="45"/>
      <c r="FHD9710" s="45"/>
      <c r="FHE9710" s="45"/>
      <c r="FHF9710" s="45"/>
      <c r="FHG9710" s="45"/>
      <c r="FHH9710" s="45"/>
      <c r="FHI9710" s="45"/>
      <c r="FHJ9710" s="45"/>
      <c r="FHK9710" s="45"/>
      <c r="FHL9710" s="45"/>
      <c r="FHM9710" s="45"/>
      <c r="FHN9710" s="45"/>
      <c r="FHO9710" s="45"/>
      <c r="FHP9710" s="45"/>
      <c r="FHQ9710" s="45"/>
      <c r="FHR9710" s="45"/>
      <c r="FHS9710" s="45"/>
      <c r="FHT9710" s="45"/>
      <c r="FHU9710" s="45"/>
      <c r="FHV9710" s="45"/>
      <c r="FHW9710" s="45"/>
      <c r="FHX9710" s="45"/>
      <c r="FHY9710" s="45"/>
      <c r="FHZ9710" s="45"/>
      <c r="FIA9710" s="45"/>
      <c r="FIB9710" s="45"/>
      <c r="FIC9710" s="45"/>
      <c r="FID9710" s="45"/>
      <c r="FIE9710" s="45"/>
      <c r="FIF9710" s="45"/>
      <c r="FIG9710" s="45"/>
      <c r="FIH9710" s="45"/>
      <c r="FII9710" s="45"/>
      <c r="FIJ9710" s="45"/>
      <c r="FIK9710" s="45"/>
      <c r="FIL9710" s="45"/>
      <c r="FIM9710" s="45"/>
      <c r="FIN9710" s="45"/>
      <c r="FIO9710" s="45"/>
      <c r="FIP9710" s="45"/>
      <c r="FIQ9710" s="45"/>
      <c r="FIR9710" s="45"/>
      <c r="FIS9710" s="45"/>
      <c r="FIT9710" s="45"/>
      <c r="FIU9710" s="45"/>
      <c r="FIV9710" s="45"/>
      <c r="FIW9710" s="45"/>
      <c r="FIX9710" s="45"/>
      <c r="FIY9710" s="45"/>
      <c r="FIZ9710" s="45"/>
      <c r="FJA9710" s="45"/>
      <c r="FJB9710" s="45"/>
      <c r="FJC9710" s="45"/>
      <c r="FJD9710" s="45"/>
      <c r="FJE9710" s="45"/>
      <c r="FJF9710" s="45"/>
      <c r="FJG9710" s="45"/>
      <c r="FJH9710" s="45"/>
      <c r="FJI9710" s="45"/>
      <c r="FJJ9710" s="45"/>
      <c r="FJK9710" s="45"/>
      <c r="FJL9710" s="45"/>
      <c r="FJM9710" s="45"/>
      <c r="FJN9710" s="45"/>
      <c r="FJO9710" s="45"/>
      <c r="FJP9710" s="45"/>
      <c r="FJQ9710" s="45"/>
      <c r="FJR9710" s="45"/>
      <c r="FJS9710" s="45"/>
      <c r="FJT9710" s="45"/>
      <c r="FJU9710" s="45"/>
      <c r="FJV9710" s="45"/>
      <c r="FJW9710" s="45"/>
      <c r="FJX9710" s="45"/>
      <c r="FJY9710" s="45"/>
      <c r="FJZ9710" s="45"/>
      <c r="FKA9710" s="45"/>
      <c r="FKB9710" s="45"/>
      <c r="FKC9710" s="45"/>
      <c r="FKD9710" s="45"/>
      <c r="FKE9710" s="45"/>
      <c r="FKF9710" s="45"/>
      <c r="FKG9710" s="45"/>
      <c r="FKH9710" s="45"/>
      <c r="FKI9710" s="45"/>
      <c r="FKJ9710" s="45"/>
      <c r="FKK9710" s="45"/>
      <c r="FKL9710" s="45"/>
      <c r="FKM9710" s="45"/>
      <c r="FKN9710" s="45"/>
      <c r="FKO9710" s="45"/>
      <c r="FKP9710" s="45"/>
      <c r="FKQ9710" s="45"/>
      <c r="FKR9710" s="45"/>
      <c r="FKS9710" s="45"/>
      <c r="FKT9710" s="45"/>
      <c r="FKU9710" s="45"/>
      <c r="FKV9710" s="45"/>
      <c r="FKW9710" s="45"/>
      <c r="FKX9710" s="45"/>
      <c r="FKY9710" s="45"/>
      <c r="FKZ9710" s="45"/>
      <c r="FLA9710" s="45"/>
      <c r="FLB9710" s="45"/>
      <c r="FLC9710" s="45"/>
      <c r="FLD9710" s="45"/>
      <c r="FLE9710" s="45"/>
      <c r="FLF9710" s="45"/>
      <c r="FLG9710" s="45"/>
      <c r="FLH9710" s="45"/>
      <c r="FLI9710" s="45"/>
      <c r="FLJ9710" s="45"/>
      <c r="FLK9710" s="45"/>
      <c r="FLL9710" s="45"/>
      <c r="FLM9710" s="45"/>
      <c r="FLN9710" s="45"/>
      <c r="FLO9710" s="45"/>
      <c r="FLP9710" s="45"/>
      <c r="FLQ9710" s="45"/>
      <c r="FLR9710" s="45"/>
      <c r="FLS9710" s="45"/>
      <c r="FLT9710" s="45"/>
      <c r="FLU9710" s="45"/>
      <c r="FLV9710" s="45"/>
      <c r="FLW9710" s="45"/>
      <c r="FLX9710" s="45"/>
      <c r="FLY9710" s="45"/>
      <c r="FLZ9710" s="45"/>
      <c r="FMA9710" s="45"/>
      <c r="FMB9710" s="45"/>
      <c r="FMC9710" s="45"/>
      <c r="FMD9710" s="45"/>
      <c r="FME9710" s="45"/>
      <c r="FMF9710" s="45"/>
      <c r="FMG9710" s="45"/>
      <c r="FMH9710" s="45"/>
      <c r="FMI9710" s="45"/>
      <c r="FMJ9710" s="45"/>
      <c r="FMK9710" s="45"/>
      <c r="FML9710" s="45"/>
      <c r="FMM9710" s="45"/>
      <c r="FMN9710" s="45"/>
      <c r="FMO9710" s="45"/>
      <c r="FMP9710" s="45"/>
      <c r="FMQ9710" s="45"/>
      <c r="FMR9710" s="45"/>
      <c r="FMS9710" s="45"/>
      <c r="FMT9710" s="45"/>
      <c r="FMU9710" s="45"/>
      <c r="FMV9710" s="45"/>
      <c r="FMW9710" s="45"/>
      <c r="FMX9710" s="45"/>
      <c r="FMY9710" s="45"/>
      <c r="FMZ9710" s="45"/>
      <c r="FNA9710" s="45"/>
      <c r="FNB9710" s="45"/>
      <c r="FNC9710" s="45"/>
      <c r="FND9710" s="45"/>
      <c r="FNE9710" s="45"/>
      <c r="FNF9710" s="45"/>
      <c r="FNG9710" s="45"/>
      <c r="FNH9710" s="45"/>
      <c r="FNI9710" s="45"/>
      <c r="FNJ9710" s="45"/>
      <c r="FNK9710" s="45"/>
      <c r="FNL9710" s="45"/>
      <c r="FNM9710" s="45"/>
      <c r="FNN9710" s="45"/>
      <c r="FNO9710" s="45"/>
      <c r="FNP9710" s="45"/>
      <c r="FNQ9710" s="45"/>
      <c r="FNR9710" s="45"/>
      <c r="FNS9710" s="45"/>
      <c r="FNT9710" s="45"/>
      <c r="FNU9710" s="45"/>
      <c r="FNV9710" s="45"/>
      <c r="FNW9710" s="45"/>
      <c r="FNX9710" s="45"/>
      <c r="FNY9710" s="45"/>
      <c r="FNZ9710" s="45"/>
      <c r="FOA9710" s="45"/>
      <c r="FOB9710" s="45"/>
      <c r="FOC9710" s="45"/>
      <c r="FOD9710" s="45"/>
      <c r="FOE9710" s="45"/>
      <c r="FOF9710" s="45"/>
      <c r="FOG9710" s="45"/>
      <c r="FOH9710" s="45"/>
      <c r="FOI9710" s="45"/>
      <c r="FOJ9710" s="45"/>
      <c r="FOK9710" s="45"/>
      <c r="FOL9710" s="45"/>
      <c r="FOM9710" s="45"/>
      <c r="FON9710" s="45"/>
      <c r="FOO9710" s="45"/>
      <c r="FOP9710" s="45"/>
      <c r="FOQ9710" s="45"/>
      <c r="FOR9710" s="45"/>
      <c r="FOS9710" s="45"/>
      <c r="FOT9710" s="45"/>
      <c r="FOU9710" s="45"/>
      <c r="FOV9710" s="45"/>
      <c r="FOW9710" s="45"/>
      <c r="FOX9710" s="45"/>
      <c r="FOY9710" s="45"/>
      <c r="FOZ9710" s="45"/>
      <c r="FPA9710" s="45"/>
      <c r="FPB9710" s="45"/>
      <c r="FPC9710" s="45"/>
      <c r="FPD9710" s="45"/>
      <c r="FPE9710" s="45"/>
      <c r="FPF9710" s="45"/>
      <c r="FPG9710" s="45"/>
      <c r="FPH9710" s="45"/>
      <c r="FPI9710" s="45"/>
      <c r="FPJ9710" s="45"/>
      <c r="FPK9710" s="45"/>
      <c r="FPL9710" s="45"/>
      <c r="FPM9710" s="45"/>
      <c r="FPN9710" s="45"/>
      <c r="FPO9710" s="45"/>
      <c r="FPP9710" s="45"/>
      <c r="FPQ9710" s="45"/>
      <c r="FPR9710" s="45"/>
      <c r="FPS9710" s="45"/>
      <c r="FPT9710" s="45"/>
      <c r="FPU9710" s="45"/>
      <c r="FPV9710" s="45"/>
      <c r="FPW9710" s="45"/>
      <c r="FPX9710" s="45"/>
      <c r="FPY9710" s="45"/>
      <c r="FPZ9710" s="45"/>
      <c r="FQA9710" s="45"/>
      <c r="FQB9710" s="45"/>
      <c r="FQC9710" s="45"/>
      <c r="FQD9710" s="45"/>
      <c r="FQE9710" s="45"/>
      <c r="FQF9710" s="45"/>
      <c r="FQG9710" s="45"/>
      <c r="FQH9710" s="45"/>
      <c r="FQI9710" s="45"/>
      <c r="FQJ9710" s="45"/>
      <c r="FQK9710" s="45"/>
      <c r="FQL9710" s="45"/>
      <c r="FQM9710" s="45"/>
      <c r="FQN9710" s="45"/>
      <c r="FQO9710" s="45"/>
      <c r="FQP9710" s="45"/>
      <c r="FQQ9710" s="45"/>
      <c r="FQR9710" s="45"/>
      <c r="FQS9710" s="45"/>
      <c r="FQT9710" s="45"/>
      <c r="FQU9710" s="45"/>
      <c r="FQV9710" s="45"/>
      <c r="FQW9710" s="45"/>
      <c r="FQX9710" s="45"/>
      <c r="FQY9710" s="45"/>
      <c r="FQZ9710" s="45"/>
      <c r="FRA9710" s="45"/>
      <c r="FRB9710" s="45"/>
      <c r="FRC9710" s="45"/>
      <c r="FRD9710" s="45"/>
      <c r="FRE9710" s="45"/>
      <c r="FRF9710" s="45"/>
      <c r="FRG9710" s="45"/>
      <c r="FRH9710" s="45"/>
      <c r="FRI9710" s="45"/>
      <c r="FRJ9710" s="45"/>
      <c r="FRK9710" s="45"/>
      <c r="FRL9710" s="45"/>
      <c r="FRM9710" s="45"/>
      <c r="FRN9710" s="45"/>
      <c r="FRO9710" s="45"/>
      <c r="FRP9710" s="45"/>
      <c r="FRQ9710" s="45"/>
      <c r="FRR9710" s="45"/>
      <c r="FRS9710" s="45"/>
      <c r="FRT9710" s="45"/>
      <c r="FRU9710" s="45"/>
      <c r="FRV9710" s="45"/>
      <c r="FRW9710" s="45"/>
      <c r="FRX9710" s="45"/>
      <c r="FRY9710" s="45"/>
      <c r="FRZ9710" s="45"/>
      <c r="FSA9710" s="45"/>
      <c r="FSB9710" s="45"/>
      <c r="FSC9710" s="45"/>
      <c r="FSD9710" s="45"/>
      <c r="FSE9710" s="45"/>
      <c r="FSF9710" s="45"/>
      <c r="FSG9710" s="45"/>
      <c r="FSH9710" s="45"/>
      <c r="FSI9710" s="45"/>
      <c r="FSJ9710" s="45"/>
      <c r="FSK9710" s="45"/>
      <c r="FSL9710" s="45"/>
      <c r="FSM9710" s="45"/>
      <c r="FSN9710" s="45"/>
      <c r="FSO9710" s="45"/>
      <c r="FSP9710" s="45"/>
      <c r="FSQ9710" s="45"/>
      <c r="FSR9710" s="45"/>
      <c r="FSS9710" s="45"/>
      <c r="FST9710" s="45"/>
      <c r="FSU9710" s="45"/>
      <c r="FSV9710" s="45"/>
      <c r="FSW9710" s="45"/>
      <c r="FSX9710" s="45"/>
      <c r="FSY9710" s="45"/>
      <c r="FSZ9710" s="45"/>
      <c r="FTA9710" s="45"/>
      <c r="FTB9710" s="45"/>
      <c r="FTC9710" s="45"/>
      <c r="FTD9710" s="45"/>
      <c r="FTE9710" s="45"/>
      <c r="FTF9710" s="45"/>
      <c r="FTG9710" s="45"/>
      <c r="FTH9710" s="45"/>
      <c r="FTI9710" s="45"/>
      <c r="FTJ9710" s="45"/>
      <c r="FTK9710" s="45"/>
      <c r="FTL9710" s="45"/>
      <c r="FTM9710" s="45"/>
      <c r="FTN9710" s="45"/>
      <c r="FTO9710" s="45"/>
      <c r="FTP9710" s="45"/>
      <c r="FTQ9710" s="45"/>
      <c r="FTR9710" s="45"/>
      <c r="FTS9710" s="45"/>
      <c r="FTT9710" s="45"/>
      <c r="FTU9710" s="45"/>
      <c r="FTV9710" s="45"/>
      <c r="FTW9710" s="45"/>
      <c r="FTX9710" s="45"/>
      <c r="FTY9710" s="45"/>
      <c r="FTZ9710" s="45"/>
      <c r="FUA9710" s="45"/>
      <c r="FUB9710" s="45"/>
      <c r="FUC9710" s="45"/>
      <c r="FUD9710" s="45"/>
      <c r="FUE9710" s="45"/>
      <c r="FUF9710" s="45"/>
      <c r="FUG9710" s="45"/>
      <c r="FUH9710" s="45"/>
      <c r="FUI9710" s="45"/>
      <c r="FUJ9710" s="45"/>
      <c r="FUK9710" s="45"/>
      <c r="FUL9710" s="45"/>
      <c r="FUM9710" s="45"/>
      <c r="FUN9710" s="45"/>
      <c r="FUO9710" s="45"/>
      <c r="FUP9710" s="45"/>
      <c r="FUQ9710" s="45"/>
      <c r="FUR9710" s="45"/>
      <c r="FUS9710" s="45"/>
      <c r="FUT9710" s="45"/>
      <c r="FUU9710" s="45"/>
      <c r="FUV9710" s="45"/>
      <c r="FUW9710" s="45"/>
      <c r="FUX9710" s="45"/>
      <c r="FUY9710" s="45"/>
      <c r="FUZ9710" s="45"/>
      <c r="FVA9710" s="45"/>
      <c r="FVB9710" s="45"/>
      <c r="FVC9710" s="45"/>
      <c r="FVD9710" s="45"/>
      <c r="FVE9710" s="45"/>
      <c r="FVF9710" s="45"/>
      <c r="FVG9710" s="45"/>
      <c r="FVH9710" s="45"/>
      <c r="FVI9710" s="45"/>
      <c r="FVJ9710" s="45"/>
      <c r="FVK9710" s="45"/>
      <c r="FVL9710" s="45"/>
      <c r="FVM9710" s="45"/>
      <c r="FVN9710" s="45"/>
      <c r="FVO9710" s="45"/>
      <c r="FVP9710" s="45"/>
      <c r="FVQ9710" s="45"/>
      <c r="FVR9710" s="45"/>
      <c r="FVS9710" s="45"/>
      <c r="FVT9710" s="45"/>
      <c r="FVU9710" s="45"/>
      <c r="FVV9710" s="45"/>
      <c r="FVW9710" s="45"/>
      <c r="FVX9710" s="45"/>
      <c r="FVY9710" s="45"/>
      <c r="FVZ9710" s="45"/>
      <c r="FWA9710" s="45"/>
      <c r="FWB9710" s="45"/>
      <c r="FWC9710" s="45"/>
      <c r="FWD9710" s="45"/>
      <c r="FWE9710" s="45"/>
      <c r="FWF9710" s="45"/>
      <c r="FWG9710" s="45"/>
      <c r="FWH9710" s="45"/>
      <c r="FWI9710" s="45"/>
      <c r="FWJ9710" s="45"/>
      <c r="FWK9710" s="45"/>
      <c r="FWL9710" s="45"/>
      <c r="FWM9710" s="45"/>
      <c r="FWN9710" s="45"/>
      <c r="FWO9710" s="45"/>
      <c r="FWP9710" s="45"/>
      <c r="FWQ9710" s="45"/>
      <c r="FWR9710" s="45"/>
      <c r="FWS9710" s="45"/>
      <c r="FWT9710" s="45"/>
      <c r="FWU9710" s="45"/>
      <c r="FWV9710" s="45"/>
      <c r="FWW9710" s="45"/>
      <c r="FWX9710" s="45"/>
      <c r="FWY9710" s="45"/>
      <c r="FWZ9710" s="45"/>
      <c r="FXA9710" s="45"/>
      <c r="FXB9710" s="45"/>
      <c r="FXC9710" s="45"/>
      <c r="FXD9710" s="45"/>
      <c r="FXE9710" s="45"/>
      <c r="FXF9710" s="45"/>
      <c r="FXG9710" s="45"/>
      <c r="FXH9710" s="45"/>
      <c r="FXI9710" s="45"/>
      <c r="FXJ9710" s="45"/>
      <c r="FXK9710" s="45"/>
      <c r="FXL9710" s="45"/>
      <c r="FXM9710" s="45"/>
      <c r="FXN9710" s="45"/>
      <c r="FXO9710" s="45"/>
      <c r="FXP9710" s="45"/>
      <c r="FXQ9710" s="45"/>
      <c r="FXR9710" s="45"/>
      <c r="FXS9710" s="45"/>
      <c r="FXT9710" s="45"/>
      <c r="FXU9710" s="45"/>
      <c r="FXV9710" s="45"/>
      <c r="FXW9710" s="45"/>
      <c r="FXX9710" s="45"/>
      <c r="FXY9710" s="45"/>
      <c r="FXZ9710" s="45"/>
      <c r="FYA9710" s="45"/>
      <c r="FYB9710" s="45"/>
      <c r="FYC9710" s="45"/>
      <c r="FYD9710" s="45"/>
      <c r="FYE9710" s="45"/>
      <c r="FYF9710" s="45"/>
      <c r="FYG9710" s="45"/>
      <c r="FYH9710" s="45"/>
      <c r="FYI9710" s="45"/>
      <c r="FYJ9710" s="45"/>
      <c r="FYK9710" s="45"/>
      <c r="FYL9710" s="45"/>
      <c r="FYM9710" s="45"/>
      <c r="FYN9710" s="45"/>
      <c r="FYO9710" s="45"/>
      <c r="FYP9710" s="45"/>
      <c r="FYQ9710" s="45"/>
      <c r="FYR9710" s="45"/>
      <c r="FYS9710" s="45"/>
      <c r="FYT9710" s="45"/>
      <c r="FYU9710" s="45"/>
      <c r="FYV9710" s="45"/>
      <c r="FYW9710" s="45"/>
      <c r="FYX9710" s="45"/>
      <c r="FYY9710" s="45"/>
      <c r="FYZ9710" s="45"/>
      <c r="FZA9710" s="45"/>
      <c r="FZB9710" s="45"/>
      <c r="FZC9710" s="45"/>
      <c r="FZD9710" s="45"/>
      <c r="FZE9710" s="45"/>
      <c r="FZF9710" s="45"/>
      <c r="FZG9710" s="45"/>
      <c r="FZH9710" s="45"/>
      <c r="FZI9710" s="45"/>
      <c r="FZJ9710" s="45"/>
      <c r="FZK9710" s="45"/>
      <c r="FZL9710" s="45"/>
      <c r="FZM9710" s="45"/>
      <c r="FZN9710" s="45"/>
      <c r="FZO9710" s="45"/>
      <c r="FZP9710" s="45"/>
      <c r="FZQ9710" s="45"/>
      <c r="FZR9710" s="45"/>
      <c r="FZS9710" s="45"/>
      <c r="FZT9710" s="45"/>
      <c r="FZU9710" s="45"/>
      <c r="FZV9710" s="45"/>
      <c r="FZW9710" s="45"/>
      <c r="FZX9710" s="45"/>
      <c r="FZY9710" s="45"/>
      <c r="FZZ9710" s="45"/>
      <c r="GAA9710" s="45"/>
      <c r="GAB9710" s="45"/>
      <c r="GAC9710" s="45"/>
      <c r="GAD9710" s="45"/>
      <c r="GAE9710" s="45"/>
      <c r="GAF9710" s="45"/>
      <c r="GAG9710" s="45"/>
      <c r="GAH9710" s="45"/>
      <c r="GAI9710" s="45"/>
      <c r="GAJ9710" s="45"/>
      <c r="GAK9710" s="45"/>
      <c r="GAL9710" s="45"/>
      <c r="GAM9710" s="45"/>
      <c r="GAN9710" s="45"/>
      <c r="GAO9710" s="45"/>
      <c r="GAP9710" s="45"/>
      <c r="GAQ9710" s="45"/>
      <c r="GAR9710" s="45"/>
      <c r="GAS9710" s="45"/>
      <c r="GAT9710" s="45"/>
      <c r="GAU9710" s="45"/>
      <c r="GAV9710" s="45"/>
      <c r="GAW9710" s="45"/>
      <c r="GAX9710" s="45"/>
      <c r="GAY9710" s="45"/>
      <c r="GAZ9710" s="45"/>
      <c r="GBA9710" s="45"/>
      <c r="GBB9710" s="45"/>
      <c r="GBC9710" s="45"/>
      <c r="GBD9710" s="45"/>
      <c r="GBE9710" s="45"/>
      <c r="GBF9710" s="45"/>
      <c r="GBG9710" s="45"/>
      <c r="GBH9710" s="45"/>
      <c r="GBI9710" s="45"/>
      <c r="GBJ9710" s="45"/>
      <c r="GBK9710" s="45"/>
      <c r="GBL9710" s="45"/>
      <c r="GBM9710" s="45"/>
      <c r="GBN9710" s="45"/>
      <c r="GBO9710" s="45"/>
      <c r="GBP9710" s="45"/>
      <c r="GBQ9710" s="45"/>
      <c r="GBR9710" s="45"/>
      <c r="GBS9710" s="45"/>
      <c r="GBT9710" s="45"/>
      <c r="GBU9710" s="45"/>
      <c r="GBV9710" s="45"/>
      <c r="GBW9710" s="45"/>
      <c r="GBX9710" s="45"/>
      <c r="GBY9710" s="45"/>
      <c r="GBZ9710" s="45"/>
      <c r="GCA9710" s="45"/>
      <c r="GCB9710" s="45"/>
      <c r="GCC9710" s="45"/>
      <c r="GCD9710" s="45"/>
      <c r="GCE9710" s="45"/>
      <c r="GCF9710" s="45"/>
      <c r="GCG9710" s="45"/>
      <c r="GCH9710" s="45"/>
      <c r="GCI9710" s="45"/>
      <c r="GCJ9710" s="45"/>
      <c r="GCK9710" s="45"/>
      <c r="GCL9710" s="45"/>
      <c r="GCM9710" s="45"/>
      <c r="GCN9710" s="45"/>
      <c r="GCO9710" s="45"/>
      <c r="GCP9710" s="45"/>
      <c r="GCQ9710" s="45"/>
      <c r="GCR9710" s="45"/>
      <c r="GCS9710" s="45"/>
      <c r="GCT9710" s="45"/>
      <c r="GCU9710" s="45"/>
      <c r="GCV9710" s="45"/>
      <c r="GCW9710" s="45"/>
      <c r="GCX9710" s="45"/>
      <c r="GCY9710" s="45"/>
      <c r="GCZ9710" s="45"/>
      <c r="GDA9710" s="45"/>
      <c r="GDB9710" s="45"/>
      <c r="GDC9710" s="45"/>
      <c r="GDD9710" s="45"/>
      <c r="GDE9710" s="45"/>
      <c r="GDF9710" s="45"/>
      <c r="GDG9710" s="45"/>
      <c r="GDH9710" s="45"/>
      <c r="GDI9710" s="45"/>
      <c r="GDJ9710" s="45"/>
      <c r="GDK9710" s="45"/>
      <c r="GDL9710" s="45"/>
      <c r="GDM9710" s="45"/>
      <c r="GDN9710" s="45"/>
      <c r="GDO9710" s="45"/>
      <c r="GDP9710" s="45"/>
      <c r="GDQ9710" s="45"/>
      <c r="GDR9710" s="45"/>
      <c r="GDS9710" s="45"/>
      <c r="GDT9710" s="45"/>
      <c r="GDU9710" s="45"/>
      <c r="GDV9710" s="45"/>
      <c r="GDW9710" s="45"/>
      <c r="GDX9710" s="45"/>
      <c r="GDY9710" s="45"/>
      <c r="GDZ9710" s="45"/>
      <c r="GEA9710" s="45"/>
      <c r="GEB9710" s="45"/>
      <c r="GEC9710" s="45"/>
      <c r="GED9710" s="45"/>
      <c r="GEE9710" s="45"/>
      <c r="GEF9710" s="45"/>
      <c r="GEG9710" s="45"/>
      <c r="GEH9710" s="45"/>
      <c r="GEI9710" s="45"/>
      <c r="GEJ9710" s="45"/>
      <c r="GEK9710" s="45"/>
      <c r="GEL9710" s="45"/>
      <c r="GEM9710" s="45"/>
      <c r="GEN9710" s="45"/>
      <c r="GEO9710" s="45"/>
      <c r="GEP9710" s="45"/>
      <c r="GEQ9710" s="45"/>
      <c r="GER9710" s="45"/>
      <c r="GES9710" s="45"/>
      <c r="GET9710" s="45"/>
      <c r="GEU9710" s="45"/>
      <c r="GEV9710" s="45"/>
      <c r="GEW9710" s="45"/>
      <c r="GEX9710" s="45"/>
      <c r="GEY9710" s="45"/>
      <c r="GEZ9710" s="45"/>
      <c r="GFA9710" s="45"/>
      <c r="GFB9710" s="45"/>
      <c r="GFC9710" s="45"/>
      <c r="GFD9710" s="45"/>
      <c r="GFE9710" s="45"/>
      <c r="GFF9710" s="45"/>
      <c r="GFG9710" s="45"/>
      <c r="GFH9710" s="45"/>
      <c r="GFI9710" s="45"/>
      <c r="GFJ9710" s="45"/>
      <c r="GFK9710" s="45"/>
      <c r="GFL9710" s="45"/>
      <c r="GFM9710" s="45"/>
      <c r="GFN9710" s="45"/>
      <c r="GFO9710" s="45"/>
      <c r="GFP9710" s="45"/>
      <c r="GFQ9710" s="45"/>
      <c r="GFR9710" s="45"/>
      <c r="GFS9710" s="45"/>
      <c r="GFT9710" s="45"/>
      <c r="GFU9710" s="45"/>
      <c r="GFV9710" s="45"/>
      <c r="GFW9710" s="45"/>
      <c r="GFX9710" s="45"/>
      <c r="GFY9710" s="45"/>
      <c r="GFZ9710" s="45"/>
      <c r="GGA9710" s="45"/>
      <c r="GGB9710" s="45"/>
      <c r="GGC9710" s="45"/>
      <c r="GGD9710" s="45"/>
      <c r="GGE9710" s="45"/>
      <c r="GGF9710" s="45"/>
      <c r="GGG9710" s="45"/>
      <c r="GGH9710" s="45"/>
      <c r="GGI9710" s="45"/>
      <c r="GGJ9710" s="45"/>
      <c r="GGK9710" s="45"/>
      <c r="GGL9710" s="45"/>
      <c r="GGM9710" s="45"/>
      <c r="GGN9710" s="45"/>
      <c r="GGO9710" s="45"/>
      <c r="GGP9710" s="45"/>
      <c r="GGQ9710" s="45"/>
      <c r="GGR9710" s="45"/>
      <c r="GGS9710" s="45"/>
      <c r="GGT9710" s="45"/>
      <c r="GGU9710" s="45"/>
      <c r="GGV9710" s="45"/>
      <c r="GGW9710" s="45"/>
      <c r="GGX9710" s="45"/>
      <c r="GGY9710" s="45"/>
      <c r="GGZ9710" s="45"/>
      <c r="GHA9710" s="45"/>
      <c r="GHB9710" s="45"/>
      <c r="GHC9710" s="45"/>
      <c r="GHD9710" s="45"/>
      <c r="GHE9710" s="45"/>
      <c r="GHF9710" s="45"/>
      <c r="GHG9710" s="45"/>
      <c r="GHH9710" s="45"/>
      <c r="GHI9710" s="45"/>
      <c r="GHJ9710" s="45"/>
      <c r="GHK9710" s="45"/>
      <c r="GHL9710" s="45"/>
      <c r="GHM9710" s="45"/>
      <c r="GHN9710" s="45"/>
      <c r="GHO9710" s="45"/>
      <c r="GHP9710" s="45"/>
      <c r="GHQ9710" s="45"/>
      <c r="GHR9710" s="45"/>
      <c r="GHS9710" s="45"/>
      <c r="GHT9710" s="45"/>
      <c r="GHU9710" s="45"/>
      <c r="GHV9710" s="45"/>
      <c r="GHW9710" s="45"/>
      <c r="GHX9710" s="45"/>
      <c r="GHY9710" s="45"/>
      <c r="GHZ9710" s="45"/>
      <c r="GIA9710" s="45"/>
      <c r="GIB9710" s="45"/>
      <c r="GIC9710" s="45"/>
      <c r="GID9710" s="45"/>
      <c r="GIE9710" s="45"/>
      <c r="GIF9710" s="45"/>
      <c r="GIG9710" s="45"/>
      <c r="GIH9710" s="45"/>
      <c r="GII9710" s="45"/>
      <c r="GIJ9710" s="45"/>
      <c r="GIK9710" s="45"/>
      <c r="GIL9710" s="45"/>
      <c r="GIM9710" s="45"/>
      <c r="GIN9710" s="45"/>
      <c r="GIO9710" s="45"/>
      <c r="GIP9710" s="45"/>
      <c r="GIQ9710" s="45"/>
      <c r="GIR9710" s="45"/>
      <c r="GIS9710" s="45"/>
      <c r="GIT9710" s="45"/>
      <c r="GIU9710" s="45"/>
      <c r="GIV9710" s="45"/>
      <c r="GIW9710" s="45"/>
      <c r="GIX9710" s="45"/>
      <c r="GIY9710" s="45"/>
      <c r="GIZ9710" s="45"/>
      <c r="GJA9710" s="45"/>
      <c r="GJB9710" s="45"/>
      <c r="GJC9710" s="45"/>
      <c r="GJD9710" s="45"/>
      <c r="GJE9710" s="45"/>
      <c r="GJF9710" s="45"/>
      <c r="GJG9710" s="45"/>
      <c r="GJH9710" s="45"/>
      <c r="GJI9710" s="45"/>
      <c r="GJJ9710" s="45"/>
      <c r="GJK9710" s="45"/>
      <c r="GJL9710" s="45"/>
      <c r="GJM9710" s="45"/>
      <c r="GJN9710" s="45"/>
      <c r="GJO9710" s="45"/>
      <c r="GJP9710" s="45"/>
      <c r="GJQ9710" s="45"/>
      <c r="GJR9710" s="45"/>
      <c r="GJS9710" s="45"/>
      <c r="GJT9710" s="45"/>
      <c r="GJU9710" s="45"/>
      <c r="GJV9710" s="45"/>
      <c r="GJW9710" s="45"/>
      <c r="GJX9710" s="45"/>
      <c r="GJY9710" s="45"/>
      <c r="GJZ9710" s="45"/>
      <c r="GKA9710" s="45"/>
      <c r="GKB9710" s="45"/>
      <c r="GKC9710" s="45"/>
      <c r="GKD9710" s="45"/>
      <c r="GKE9710" s="45"/>
      <c r="GKF9710" s="45"/>
      <c r="GKG9710" s="45"/>
      <c r="GKH9710" s="45"/>
      <c r="GKI9710" s="45"/>
      <c r="GKJ9710" s="45"/>
      <c r="GKK9710" s="45"/>
      <c r="GKL9710" s="45"/>
      <c r="GKM9710" s="45"/>
      <c r="GKN9710" s="45"/>
      <c r="GKO9710" s="45"/>
      <c r="GKP9710" s="45"/>
      <c r="GKQ9710" s="45"/>
      <c r="GKR9710" s="45"/>
      <c r="GKS9710" s="45"/>
      <c r="GKT9710" s="45"/>
      <c r="GKU9710" s="45"/>
      <c r="GKV9710" s="45"/>
      <c r="GKW9710" s="45"/>
      <c r="GKX9710" s="45"/>
      <c r="GKY9710" s="45"/>
      <c r="GKZ9710" s="45"/>
      <c r="GLA9710" s="45"/>
      <c r="GLB9710" s="45"/>
      <c r="GLC9710" s="45"/>
      <c r="GLD9710" s="45"/>
      <c r="GLE9710" s="45"/>
      <c r="GLF9710" s="45"/>
      <c r="GLG9710" s="45"/>
      <c r="GLH9710" s="45"/>
      <c r="GLI9710" s="45"/>
      <c r="GLJ9710" s="45"/>
      <c r="GLK9710" s="45"/>
      <c r="GLL9710" s="45"/>
      <c r="GLM9710" s="45"/>
      <c r="GLN9710" s="45"/>
      <c r="GLO9710" s="45"/>
      <c r="GLP9710" s="45"/>
      <c r="GLQ9710" s="45"/>
      <c r="GLR9710" s="45"/>
      <c r="GLS9710" s="45"/>
      <c r="GLT9710" s="45"/>
      <c r="GLU9710" s="45"/>
      <c r="GLV9710" s="45"/>
      <c r="GLW9710" s="45"/>
      <c r="GLX9710" s="45"/>
      <c r="GLY9710" s="45"/>
      <c r="GLZ9710" s="45"/>
      <c r="GMA9710" s="45"/>
      <c r="GMB9710" s="45"/>
      <c r="GMC9710" s="45"/>
      <c r="GMD9710" s="45"/>
      <c r="GME9710" s="45"/>
      <c r="GMF9710" s="45"/>
      <c r="GMG9710" s="45"/>
      <c r="GMH9710" s="45"/>
      <c r="GMI9710" s="45"/>
      <c r="GMJ9710" s="45"/>
      <c r="GMK9710" s="45"/>
      <c r="GML9710" s="45"/>
      <c r="GMM9710" s="45"/>
      <c r="GMN9710" s="45"/>
      <c r="GMO9710" s="45"/>
      <c r="GMP9710" s="45"/>
      <c r="GMQ9710" s="45"/>
      <c r="GMR9710" s="45"/>
      <c r="GMS9710" s="45"/>
      <c r="GMT9710" s="45"/>
      <c r="GMU9710" s="45"/>
      <c r="GMV9710" s="45"/>
      <c r="GMW9710" s="45"/>
      <c r="GMX9710" s="45"/>
      <c r="GMY9710" s="45"/>
      <c r="GMZ9710" s="45"/>
      <c r="GNA9710" s="45"/>
      <c r="GNB9710" s="45"/>
      <c r="GNC9710" s="45"/>
      <c r="GND9710" s="45"/>
      <c r="GNE9710" s="45"/>
      <c r="GNF9710" s="45"/>
      <c r="GNG9710" s="45"/>
      <c r="GNH9710" s="45"/>
      <c r="GNI9710" s="45"/>
      <c r="GNJ9710" s="45"/>
      <c r="GNK9710" s="45"/>
      <c r="GNL9710" s="45"/>
      <c r="GNM9710" s="45"/>
      <c r="GNN9710" s="45"/>
      <c r="GNO9710" s="45"/>
      <c r="GNP9710" s="45"/>
      <c r="GNQ9710" s="45"/>
      <c r="GNR9710" s="45"/>
      <c r="GNS9710" s="45"/>
      <c r="GNT9710" s="45"/>
      <c r="GNU9710" s="45"/>
      <c r="GNV9710" s="45"/>
      <c r="GNW9710" s="45"/>
      <c r="GNX9710" s="45"/>
      <c r="GNY9710" s="45"/>
      <c r="GNZ9710" s="45"/>
      <c r="GOA9710" s="45"/>
      <c r="GOB9710" s="45"/>
      <c r="GOC9710" s="45"/>
      <c r="GOD9710" s="45"/>
      <c r="GOE9710" s="45"/>
      <c r="GOF9710" s="45"/>
      <c r="GOG9710" s="45"/>
      <c r="GOH9710" s="45"/>
      <c r="GOI9710" s="45"/>
      <c r="GOJ9710" s="45"/>
      <c r="GOK9710" s="45"/>
      <c r="GOL9710" s="45"/>
      <c r="GOM9710" s="45"/>
      <c r="GON9710" s="45"/>
      <c r="GOO9710" s="45"/>
      <c r="GOP9710" s="45"/>
      <c r="GOQ9710" s="45"/>
      <c r="GOR9710" s="45"/>
      <c r="GOS9710" s="45"/>
      <c r="GOT9710" s="45"/>
      <c r="GOU9710" s="45"/>
      <c r="GOV9710" s="45"/>
      <c r="GOW9710" s="45"/>
      <c r="GOX9710" s="45"/>
      <c r="GOY9710" s="45"/>
      <c r="GOZ9710" s="45"/>
      <c r="GPA9710" s="45"/>
      <c r="GPB9710" s="45"/>
      <c r="GPC9710" s="45"/>
      <c r="GPD9710" s="45"/>
      <c r="GPE9710" s="45"/>
      <c r="GPF9710" s="45"/>
      <c r="GPG9710" s="45"/>
      <c r="GPH9710" s="45"/>
      <c r="GPI9710" s="45"/>
      <c r="GPJ9710" s="45"/>
      <c r="GPK9710" s="45"/>
      <c r="GPL9710" s="45"/>
      <c r="GPM9710" s="45"/>
      <c r="GPN9710" s="45"/>
      <c r="GPO9710" s="45"/>
      <c r="GPP9710" s="45"/>
      <c r="GPQ9710" s="45"/>
      <c r="GPR9710" s="45"/>
      <c r="GPS9710" s="45"/>
      <c r="GPT9710" s="45"/>
      <c r="GPU9710" s="45"/>
      <c r="GPV9710" s="45"/>
      <c r="GPW9710" s="45"/>
      <c r="GPX9710" s="45"/>
      <c r="GPY9710" s="45"/>
      <c r="GPZ9710" s="45"/>
      <c r="GQA9710" s="45"/>
      <c r="GQB9710" s="45"/>
      <c r="GQC9710" s="45"/>
      <c r="GQD9710" s="45"/>
      <c r="GQE9710" s="45"/>
      <c r="GQF9710" s="45"/>
      <c r="GQG9710" s="45"/>
      <c r="GQH9710" s="45"/>
      <c r="GQI9710" s="45"/>
      <c r="GQJ9710" s="45"/>
      <c r="GQK9710" s="45"/>
      <c r="GQL9710" s="45"/>
      <c r="GQM9710" s="45"/>
      <c r="GQN9710" s="45"/>
      <c r="GQO9710" s="45"/>
      <c r="GQP9710" s="45"/>
      <c r="GQQ9710" s="45"/>
      <c r="GQR9710" s="45"/>
      <c r="GQS9710" s="45"/>
      <c r="GQT9710" s="45"/>
      <c r="GQU9710" s="45"/>
      <c r="GQV9710" s="45"/>
      <c r="GQW9710" s="45"/>
      <c r="GQX9710" s="45"/>
      <c r="GQY9710" s="45"/>
      <c r="GQZ9710" s="45"/>
      <c r="GRA9710" s="45"/>
      <c r="GRB9710" s="45"/>
      <c r="GRC9710" s="45"/>
      <c r="GRD9710" s="45"/>
      <c r="GRE9710" s="45"/>
      <c r="GRF9710" s="45"/>
      <c r="GRG9710" s="45"/>
      <c r="GRH9710" s="45"/>
      <c r="GRI9710" s="45"/>
      <c r="GRJ9710" s="45"/>
      <c r="GRK9710" s="45"/>
      <c r="GRL9710" s="45"/>
      <c r="GRM9710" s="45"/>
      <c r="GRN9710" s="45"/>
      <c r="GRO9710" s="45"/>
      <c r="GRP9710" s="45"/>
      <c r="GRQ9710" s="45"/>
      <c r="GRR9710" s="45"/>
      <c r="GRS9710" s="45"/>
      <c r="GRT9710" s="45"/>
      <c r="GRU9710" s="45"/>
      <c r="GRV9710" s="45"/>
      <c r="GRW9710" s="45"/>
      <c r="GRX9710" s="45"/>
      <c r="GRY9710" s="45"/>
      <c r="GRZ9710" s="45"/>
      <c r="GSA9710" s="45"/>
      <c r="GSB9710" s="45"/>
      <c r="GSC9710" s="45"/>
      <c r="GSD9710" s="45"/>
      <c r="GSE9710" s="45"/>
      <c r="GSF9710" s="45"/>
      <c r="GSG9710" s="45"/>
      <c r="GSH9710" s="45"/>
      <c r="GSI9710" s="45"/>
      <c r="GSJ9710" s="45"/>
      <c r="GSK9710" s="45"/>
      <c r="GSL9710" s="45"/>
      <c r="GSM9710" s="45"/>
      <c r="GSN9710" s="45"/>
      <c r="GSO9710" s="45"/>
      <c r="GSP9710" s="45"/>
      <c r="GSQ9710" s="45"/>
      <c r="GSR9710" s="45"/>
      <c r="GSS9710" s="45"/>
      <c r="GST9710" s="45"/>
      <c r="GSU9710" s="45"/>
      <c r="GSV9710" s="45"/>
      <c r="GSW9710" s="45"/>
      <c r="GSX9710" s="45"/>
      <c r="GSY9710" s="45"/>
      <c r="GSZ9710" s="45"/>
      <c r="GTA9710" s="45"/>
      <c r="GTB9710" s="45"/>
      <c r="GTC9710" s="45"/>
      <c r="GTD9710" s="45"/>
      <c r="GTE9710" s="45"/>
      <c r="GTF9710" s="45"/>
      <c r="GTG9710" s="45"/>
      <c r="GTH9710" s="45"/>
      <c r="GTI9710" s="45"/>
      <c r="GTJ9710" s="45"/>
      <c r="GTK9710" s="45"/>
      <c r="GTL9710" s="45"/>
      <c r="GTM9710" s="45"/>
      <c r="GTN9710" s="45"/>
      <c r="GTO9710" s="45"/>
      <c r="GTP9710" s="45"/>
      <c r="GTQ9710" s="45"/>
      <c r="GTR9710" s="45"/>
      <c r="GTS9710" s="45"/>
      <c r="GTT9710" s="45"/>
      <c r="GTU9710" s="45"/>
      <c r="GTV9710" s="45"/>
      <c r="GTW9710" s="45"/>
      <c r="GTX9710" s="45"/>
      <c r="GTY9710" s="45"/>
      <c r="GTZ9710" s="45"/>
      <c r="GUA9710" s="45"/>
      <c r="GUB9710" s="45"/>
      <c r="GUC9710" s="45"/>
      <c r="GUD9710" s="45"/>
      <c r="GUE9710" s="45"/>
      <c r="GUF9710" s="45"/>
      <c r="GUG9710" s="45"/>
      <c r="GUH9710" s="45"/>
      <c r="GUI9710" s="45"/>
      <c r="GUJ9710" s="45"/>
      <c r="GUK9710" s="45"/>
      <c r="GUL9710" s="45"/>
      <c r="GUM9710" s="45"/>
      <c r="GUN9710" s="45"/>
      <c r="GUO9710" s="45"/>
      <c r="GUP9710" s="45"/>
      <c r="GUQ9710" s="45"/>
      <c r="GUR9710" s="45"/>
      <c r="GUS9710" s="45"/>
      <c r="GUT9710" s="45"/>
      <c r="GUU9710" s="45"/>
      <c r="GUV9710" s="45"/>
      <c r="GUW9710" s="45"/>
      <c r="GUX9710" s="45"/>
      <c r="GUY9710" s="45"/>
      <c r="GUZ9710" s="45"/>
      <c r="GVA9710" s="45"/>
      <c r="GVB9710" s="45"/>
      <c r="GVC9710" s="45"/>
      <c r="GVD9710" s="45"/>
      <c r="GVE9710" s="45"/>
      <c r="GVF9710" s="45"/>
      <c r="GVG9710" s="45"/>
      <c r="GVH9710" s="45"/>
      <c r="GVI9710" s="45"/>
      <c r="GVJ9710" s="45"/>
      <c r="GVK9710" s="45"/>
      <c r="GVL9710" s="45"/>
      <c r="GVM9710" s="45"/>
      <c r="GVN9710" s="45"/>
      <c r="GVO9710" s="45"/>
      <c r="GVP9710" s="45"/>
      <c r="GVQ9710" s="45"/>
      <c r="GVR9710" s="45"/>
      <c r="GVS9710" s="45"/>
      <c r="GVT9710" s="45"/>
      <c r="GVU9710" s="45"/>
      <c r="GVV9710" s="45"/>
      <c r="GVW9710" s="45"/>
      <c r="GVX9710" s="45"/>
      <c r="GVY9710" s="45"/>
      <c r="GVZ9710" s="45"/>
      <c r="GWA9710" s="45"/>
      <c r="GWB9710" s="45"/>
      <c r="GWC9710" s="45"/>
      <c r="GWD9710" s="45"/>
      <c r="GWE9710" s="45"/>
      <c r="GWF9710" s="45"/>
      <c r="GWG9710" s="45"/>
      <c r="GWH9710" s="45"/>
      <c r="GWI9710" s="45"/>
      <c r="GWJ9710" s="45"/>
      <c r="GWK9710" s="45"/>
      <c r="GWL9710" s="45"/>
      <c r="GWM9710" s="45"/>
      <c r="GWN9710" s="45"/>
      <c r="GWO9710" s="45"/>
      <c r="GWP9710" s="45"/>
      <c r="GWQ9710" s="45"/>
      <c r="GWR9710" s="45"/>
      <c r="GWS9710" s="45"/>
      <c r="GWT9710" s="45"/>
      <c r="GWU9710" s="45"/>
      <c r="GWV9710" s="45"/>
      <c r="GWW9710" s="45"/>
      <c r="GWX9710" s="45"/>
      <c r="GWY9710" s="45"/>
      <c r="GWZ9710" s="45"/>
      <c r="GXA9710" s="45"/>
      <c r="GXB9710" s="45"/>
      <c r="GXC9710" s="45"/>
      <c r="GXD9710" s="45"/>
      <c r="GXE9710" s="45"/>
      <c r="GXF9710" s="45"/>
      <c r="GXG9710" s="45"/>
      <c r="GXH9710" s="45"/>
      <c r="GXI9710" s="45"/>
      <c r="GXJ9710" s="45"/>
      <c r="GXK9710" s="45"/>
      <c r="GXL9710" s="45"/>
      <c r="GXM9710" s="45"/>
      <c r="GXN9710" s="45"/>
      <c r="GXO9710" s="45"/>
      <c r="GXP9710" s="45"/>
      <c r="GXQ9710" s="45"/>
      <c r="GXR9710" s="45"/>
      <c r="GXS9710" s="45"/>
      <c r="GXT9710" s="45"/>
      <c r="GXU9710" s="45"/>
      <c r="GXV9710" s="45"/>
      <c r="GXW9710" s="45"/>
      <c r="GXX9710" s="45"/>
      <c r="GXY9710" s="45"/>
      <c r="GXZ9710" s="45"/>
      <c r="GYA9710" s="45"/>
      <c r="GYB9710" s="45"/>
      <c r="GYC9710" s="45"/>
      <c r="GYD9710" s="45"/>
      <c r="GYE9710" s="45"/>
      <c r="GYF9710" s="45"/>
      <c r="GYG9710" s="45"/>
      <c r="GYH9710" s="45"/>
      <c r="GYI9710" s="45"/>
      <c r="GYJ9710" s="45"/>
      <c r="GYK9710" s="45"/>
      <c r="GYL9710" s="45"/>
      <c r="GYM9710" s="45"/>
      <c r="GYN9710" s="45"/>
      <c r="GYO9710" s="45"/>
      <c r="GYP9710" s="45"/>
      <c r="GYQ9710" s="45"/>
      <c r="GYR9710" s="45"/>
      <c r="GYS9710" s="45"/>
      <c r="GYT9710" s="45"/>
      <c r="GYU9710" s="45"/>
      <c r="GYV9710" s="45"/>
      <c r="GYW9710" s="45"/>
      <c r="GYX9710" s="45"/>
      <c r="GYY9710" s="45"/>
      <c r="GYZ9710" s="45"/>
      <c r="GZA9710" s="45"/>
      <c r="GZB9710" s="45"/>
      <c r="GZC9710" s="45"/>
      <c r="GZD9710" s="45"/>
      <c r="GZE9710" s="45"/>
      <c r="GZF9710" s="45"/>
      <c r="GZG9710" s="45"/>
      <c r="GZH9710" s="45"/>
      <c r="GZI9710" s="45"/>
      <c r="GZJ9710" s="45"/>
      <c r="GZK9710" s="45"/>
      <c r="GZL9710" s="45"/>
      <c r="GZM9710" s="45"/>
      <c r="GZN9710" s="45"/>
      <c r="GZO9710" s="45"/>
      <c r="GZP9710" s="45"/>
      <c r="GZQ9710" s="45"/>
      <c r="GZR9710" s="45"/>
      <c r="GZS9710" s="45"/>
      <c r="GZT9710" s="45"/>
      <c r="GZU9710" s="45"/>
      <c r="GZV9710" s="45"/>
      <c r="GZW9710" s="45"/>
      <c r="GZX9710" s="45"/>
      <c r="GZY9710" s="45"/>
      <c r="GZZ9710" s="45"/>
      <c r="HAA9710" s="45"/>
      <c r="HAB9710" s="45"/>
      <c r="HAC9710" s="45"/>
      <c r="HAD9710" s="45"/>
      <c r="HAE9710" s="45"/>
      <c r="HAF9710" s="45"/>
      <c r="HAG9710" s="45"/>
      <c r="HAH9710" s="45"/>
      <c r="HAI9710" s="45"/>
      <c r="HAJ9710" s="45"/>
      <c r="HAK9710" s="45"/>
      <c r="HAL9710" s="45"/>
      <c r="HAM9710" s="45"/>
      <c r="HAN9710" s="45"/>
      <c r="HAO9710" s="45"/>
      <c r="HAP9710" s="45"/>
      <c r="HAQ9710" s="45"/>
      <c r="HAR9710" s="45"/>
      <c r="HAS9710" s="45"/>
      <c r="HAT9710" s="45"/>
      <c r="HAU9710" s="45"/>
      <c r="HAV9710" s="45"/>
      <c r="HAW9710" s="45"/>
      <c r="HAX9710" s="45"/>
      <c r="HAY9710" s="45"/>
      <c r="HAZ9710" s="45"/>
      <c r="HBA9710" s="45"/>
      <c r="HBB9710" s="45"/>
      <c r="HBC9710" s="45"/>
      <c r="HBD9710" s="45"/>
      <c r="HBE9710" s="45"/>
      <c r="HBF9710" s="45"/>
      <c r="HBG9710" s="45"/>
      <c r="HBH9710" s="45"/>
      <c r="HBI9710" s="45"/>
      <c r="HBJ9710" s="45"/>
      <c r="HBK9710" s="45"/>
      <c r="HBL9710" s="45"/>
      <c r="HBM9710" s="45"/>
      <c r="HBN9710" s="45"/>
      <c r="HBO9710" s="45"/>
      <c r="HBP9710" s="45"/>
      <c r="HBQ9710" s="45"/>
      <c r="HBR9710" s="45"/>
      <c r="HBS9710" s="45"/>
      <c r="HBT9710" s="45"/>
      <c r="HBU9710" s="45"/>
      <c r="HBV9710" s="45"/>
      <c r="HBW9710" s="45"/>
      <c r="HBX9710" s="45"/>
      <c r="HBY9710" s="45"/>
      <c r="HBZ9710" s="45"/>
      <c r="HCA9710" s="45"/>
      <c r="HCB9710" s="45"/>
      <c r="HCC9710" s="45"/>
      <c r="HCD9710" s="45"/>
      <c r="HCE9710" s="45"/>
      <c r="HCF9710" s="45"/>
      <c r="HCG9710" s="45"/>
      <c r="HCH9710" s="45"/>
      <c r="HCI9710" s="45"/>
      <c r="HCJ9710" s="45"/>
      <c r="HCK9710" s="45"/>
      <c r="HCL9710" s="45"/>
      <c r="HCM9710" s="45"/>
      <c r="HCN9710" s="45"/>
      <c r="HCO9710" s="45"/>
      <c r="HCP9710" s="45"/>
      <c r="HCQ9710" s="45"/>
      <c r="HCR9710" s="45"/>
      <c r="HCS9710" s="45"/>
      <c r="HCT9710" s="45"/>
      <c r="HCU9710" s="45"/>
      <c r="HCV9710" s="45"/>
      <c r="HCW9710" s="45"/>
      <c r="HCX9710" s="45"/>
      <c r="HCY9710" s="45"/>
      <c r="HCZ9710" s="45"/>
      <c r="HDA9710" s="45"/>
      <c r="HDB9710" s="45"/>
      <c r="HDC9710" s="45"/>
      <c r="HDD9710" s="45"/>
      <c r="HDE9710" s="45"/>
      <c r="HDF9710" s="45"/>
      <c r="HDG9710" s="45"/>
      <c r="HDH9710" s="45"/>
      <c r="HDI9710" s="45"/>
      <c r="HDJ9710" s="45"/>
      <c r="HDK9710" s="45"/>
      <c r="HDL9710" s="45"/>
      <c r="HDM9710" s="45"/>
      <c r="HDN9710" s="45"/>
      <c r="HDO9710" s="45"/>
      <c r="HDP9710" s="45"/>
      <c r="HDQ9710" s="45"/>
      <c r="HDR9710" s="45"/>
      <c r="HDS9710" s="45"/>
      <c r="HDT9710" s="45"/>
      <c r="HDU9710" s="45"/>
      <c r="HDV9710" s="45"/>
      <c r="HDW9710" s="45"/>
      <c r="HDX9710" s="45"/>
      <c r="HDY9710" s="45"/>
      <c r="HDZ9710" s="45"/>
      <c r="HEA9710" s="45"/>
      <c r="HEB9710" s="45"/>
      <c r="HEC9710" s="45"/>
      <c r="HED9710" s="45"/>
      <c r="HEE9710" s="45"/>
      <c r="HEF9710" s="45"/>
      <c r="HEG9710" s="45"/>
      <c r="HEH9710" s="45"/>
      <c r="HEI9710" s="45"/>
      <c r="HEJ9710" s="45"/>
      <c r="HEK9710" s="45"/>
      <c r="HEL9710" s="45"/>
      <c r="HEM9710" s="45"/>
      <c r="HEN9710" s="45"/>
      <c r="HEO9710" s="45"/>
      <c r="HEP9710" s="45"/>
      <c r="HEQ9710" s="45"/>
      <c r="HER9710" s="45"/>
      <c r="HES9710" s="45"/>
      <c r="HET9710" s="45"/>
      <c r="HEU9710" s="45"/>
      <c r="HEV9710" s="45"/>
      <c r="HEW9710" s="45"/>
      <c r="HEX9710" s="45"/>
      <c r="HEY9710" s="45"/>
      <c r="HEZ9710" s="45"/>
      <c r="HFA9710" s="45"/>
      <c r="HFB9710" s="45"/>
      <c r="HFC9710" s="45"/>
      <c r="HFD9710" s="45"/>
      <c r="HFE9710" s="45"/>
      <c r="HFF9710" s="45"/>
      <c r="HFG9710" s="45"/>
      <c r="HFH9710" s="45"/>
      <c r="HFI9710" s="45"/>
      <c r="HFJ9710" s="45"/>
      <c r="HFK9710" s="45"/>
      <c r="HFL9710" s="45"/>
      <c r="HFM9710" s="45"/>
      <c r="HFN9710" s="45"/>
      <c r="HFO9710" s="45"/>
      <c r="HFP9710" s="45"/>
      <c r="HFQ9710" s="45"/>
      <c r="HFR9710" s="45"/>
      <c r="HFS9710" s="45"/>
      <c r="HFT9710" s="45"/>
      <c r="HFU9710" s="45"/>
      <c r="HFV9710" s="45"/>
      <c r="HFW9710" s="45"/>
      <c r="HFX9710" s="45"/>
      <c r="HFY9710" s="45"/>
      <c r="HFZ9710" s="45"/>
      <c r="HGA9710" s="45"/>
      <c r="HGB9710" s="45"/>
      <c r="HGC9710" s="45"/>
      <c r="HGD9710" s="45"/>
      <c r="HGE9710" s="45"/>
      <c r="HGF9710" s="45"/>
      <c r="HGG9710" s="45"/>
      <c r="HGH9710" s="45"/>
      <c r="HGI9710" s="45"/>
      <c r="HGJ9710" s="45"/>
      <c r="HGK9710" s="45"/>
      <c r="HGL9710" s="45"/>
      <c r="HGM9710" s="45"/>
      <c r="HGN9710" s="45"/>
      <c r="HGO9710" s="45"/>
      <c r="HGP9710" s="45"/>
      <c r="HGQ9710" s="45"/>
      <c r="HGR9710" s="45"/>
      <c r="HGS9710" s="45"/>
      <c r="HGT9710" s="45"/>
      <c r="HGU9710" s="45"/>
      <c r="HGV9710" s="45"/>
      <c r="HGW9710" s="45"/>
      <c r="HGX9710" s="45"/>
      <c r="HGY9710" s="45"/>
      <c r="HGZ9710" s="45"/>
      <c r="HHA9710" s="45"/>
      <c r="HHB9710" s="45"/>
      <c r="HHC9710" s="45"/>
      <c r="HHD9710" s="45"/>
      <c r="HHE9710" s="45"/>
      <c r="HHF9710" s="45"/>
      <c r="HHG9710" s="45"/>
      <c r="HHH9710" s="45"/>
      <c r="HHI9710" s="45"/>
      <c r="HHJ9710" s="45"/>
      <c r="HHK9710" s="45"/>
      <c r="HHL9710" s="45"/>
      <c r="HHM9710" s="45"/>
      <c r="HHN9710" s="45"/>
      <c r="HHO9710" s="45"/>
      <c r="HHP9710" s="45"/>
      <c r="HHQ9710" s="45"/>
      <c r="HHR9710" s="45"/>
      <c r="HHS9710" s="45"/>
      <c r="HHT9710" s="45"/>
      <c r="HHU9710" s="45"/>
      <c r="HHV9710" s="45"/>
      <c r="HHW9710" s="45"/>
      <c r="HHX9710" s="45"/>
      <c r="HHY9710" s="45"/>
      <c r="HHZ9710" s="45"/>
      <c r="HIA9710" s="45"/>
      <c r="HIB9710" s="45"/>
      <c r="HIC9710" s="45"/>
      <c r="HID9710" s="45"/>
      <c r="HIE9710" s="45"/>
      <c r="HIF9710" s="45"/>
      <c r="HIG9710" s="45"/>
      <c r="HIH9710" s="45"/>
      <c r="HII9710" s="45"/>
      <c r="HIJ9710" s="45"/>
      <c r="HIK9710" s="45"/>
      <c r="HIL9710" s="45"/>
      <c r="HIM9710" s="45"/>
      <c r="HIN9710" s="45"/>
      <c r="HIO9710" s="45"/>
      <c r="HIP9710" s="45"/>
      <c r="HIQ9710" s="45"/>
      <c r="HIR9710" s="45"/>
      <c r="HIS9710" s="45"/>
      <c r="HIT9710" s="45"/>
      <c r="HIU9710" s="45"/>
      <c r="HIV9710" s="45"/>
      <c r="HIW9710" s="45"/>
      <c r="HIX9710" s="45"/>
      <c r="HIY9710" s="45"/>
      <c r="HIZ9710" s="45"/>
      <c r="HJA9710" s="45"/>
      <c r="HJB9710" s="45"/>
      <c r="HJC9710" s="45"/>
      <c r="HJD9710" s="45"/>
      <c r="HJE9710" s="45"/>
      <c r="HJF9710" s="45"/>
      <c r="HJG9710" s="45"/>
      <c r="HJH9710" s="45"/>
      <c r="HJI9710" s="45"/>
      <c r="HJJ9710" s="45"/>
      <c r="HJK9710" s="45"/>
      <c r="HJL9710" s="45"/>
      <c r="HJM9710" s="45"/>
      <c r="HJN9710" s="45"/>
      <c r="HJO9710" s="45"/>
      <c r="HJP9710" s="45"/>
      <c r="HJQ9710" s="45"/>
      <c r="HJR9710" s="45"/>
      <c r="HJS9710" s="45"/>
      <c r="HJT9710" s="45"/>
      <c r="HJU9710" s="45"/>
      <c r="HJV9710" s="45"/>
      <c r="HJW9710" s="45"/>
      <c r="HJX9710" s="45"/>
      <c r="HJY9710" s="45"/>
      <c r="HJZ9710" s="45"/>
      <c r="HKA9710" s="45"/>
      <c r="HKB9710" s="45"/>
      <c r="HKC9710" s="45"/>
      <c r="HKD9710" s="45"/>
      <c r="HKE9710" s="45"/>
      <c r="HKF9710" s="45"/>
      <c r="HKG9710" s="45"/>
      <c r="HKH9710" s="45"/>
      <c r="HKI9710" s="45"/>
      <c r="HKJ9710" s="45"/>
      <c r="HKK9710" s="45"/>
      <c r="HKL9710" s="45"/>
      <c r="HKM9710" s="45"/>
      <c r="HKN9710" s="45"/>
      <c r="HKO9710" s="45"/>
      <c r="HKP9710" s="45"/>
      <c r="HKQ9710" s="45"/>
      <c r="HKR9710" s="45"/>
      <c r="HKS9710" s="45"/>
      <c r="HKT9710" s="45"/>
      <c r="HKU9710" s="45"/>
      <c r="HKV9710" s="45"/>
      <c r="HKW9710" s="45"/>
      <c r="HKX9710" s="45"/>
      <c r="HKY9710" s="45"/>
      <c r="HKZ9710" s="45"/>
      <c r="HLA9710" s="45"/>
      <c r="HLB9710" s="45"/>
      <c r="HLC9710" s="45"/>
      <c r="HLD9710" s="45"/>
      <c r="HLE9710" s="45"/>
      <c r="HLF9710" s="45"/>
      <c r="HLG9710" s="45"/>
      <c r="HLH9710" s="45"/>
      <c r="HLI9710" s="45"/>
      <c r="HLJ9710" s="45"/>
      <c r="HLK9710" s="45"/>
      <c r="HLL9710" s="45"/>
      <c r="HLM9710" s="45"/>
      <c r="HLN9710" s="45"/>
      <c r="HLO9710" s="45"/>
      <c r="HLP9710" s="45"/>
      <c r="HLQ9710" s="45"/>
      <c r="HLR9710" s="45"/>
      <c r="HLS9710" s="45"/>
      <c r="HLT9710" s="45"/>
      <c r="HLU9710" s="45"/>
      <c r="HLV9710" s="45"/>
      <c r="HLW9710" s="45"/>
      <c r="HLX9710" s="45"/>
      <c r="HLY9710" s="45"/>
      <c r="HLZ9710" s="45"/>
      <c r="HMA9710" s="45"/>
      <c r="HMB9710" s="45"/>
      <c r="HMC9710" s="45"/>
      <c r="HMD9710" s="45"/>
      <c r="HME9710" s="45"/>
      <c r="HMF9710" s="45"/>
      <c r="HMG9710" s="45"/>
      <c r="HMH9710" s="45"/>
      <c r="HMI9710" s="45"/>
      <c r="HMJ9710" s="45"/>
      <c r="HMK9710" s="45"/>
      <c r="HML9710" s="45"/>
      <c r="HMM9710" s="45"/>
      <c r="HMN9710" s="45"/>
      <c r="HMO9710" s="45"/>
      <c r="HMP9710" s="45"/>
      <c r="HMQ9710" s="45"/>
      <c r="HMR9710" s="45"/>
      <c r="HMS9710" s="45"/>
      <c r="HMT9710" s="45"/>
      <c r="HMU9710" s="45"/>
      <c r="HMV9710" s="45"/>
      <c r="HMW9710" s="45"/>
      <c r="HMX9710" s="45"/>
      <c r="HMY9710" s="45"/>
      <c r="HMZ9710" s="45"/>
      <c r="HNA9710" s="45"/>
      <c r="HNB9710" s="45"/>
      <c r="HNC9710" s="45"/>
      <c r="HND9710" s="45"/>
      <c r="HNE9710" s="45"/>
      <c r="HNF9710" s="45"/>
      <c r="HNG9710" s="45"/>
      <c r="HNH9710" s="45"/>
      <c r="HNI9710" s="45"/>
      <c r="HNJ9710" s="45"/>
      <c r="HNK9710" s="45"/>
      <c r="HNL9710" s="45"/>
      <c r="HNM9710" s="45"/>
      <c r="HNN9710" s="45"/>
      <c r="HNO9710" s="45"/>
      <c r="HNP9710" s="45"/>
      <c r="HNQ9710" s="45"/>
      <c r="HNR9710" s="45"/>
      <c r="HNS9710" s="45"/>
      <c r="HNT9710" s="45"/>
      <c r="HNU9710" s="45"/>
      <c r="HNV9710" s="45"/>
      <c r="HNW9710" s="45"/>
      <c r="HNX9710" s="45"/>
      <c r="HNY9710" s="45"/>
      <c r="HNZ9710" s="45"/>
      <c r="HOA9710" s="45"/>
      <c r="HOB9710" s="45"/>
      <c r="HOC9710" s="45"/>
      <c r="HOD9710" s="45"/>
      <c r="HOE9710" s="45"/>
      <c r="HOF9710" s="45"/>
      <c r="HOG9710" s="45"/>
      <c r="HOH9710" s="45"/>
      <c r="HOI9710" s="45"/>
      <c r="HOJ9710" s="45"/>
      <c r="HOK9710" s="45"/>
      <c r="HOL9710" s="45"/>
      <c r="HOM9710" s="45"/>
      <c r="HON9710" s="45"/>
      <c r="HOO9710" s="45"/>
      <c r="HOP9710" s="45"/>
      <c r="HOQ9710" s="45"/>
      <c r="HOR9710" s="45"/>
      <c r="HOS9710" s="45"/>
      <c r="HOT9710" s="45"/>
      <c r="HOU9710" s="45"/>
      <c r="HOV9710" s="45"/>
      <c r="HOW9710" s="45"/>
      <c r="HOX9710" s="45"/>
      <c r="HOY9710" s="45"/>
      <c r="HOZ9710" s="45"/>
      <c r="HPA9710" s="45"/>
      <c r="HPB9710" s="45"/>
      <c r="HPC9710" s="45"/>
      <c r="HPD9710" s="45"/>
      <c r="HPE9710" s="45"/>
      <c r="HPF9710" s="45"/>
      <c r="HPG9710" s="45"/>
      <c r="HPH9710" s="45"/>
      <c r="HPI9710" s="45"/>
      <c r="HPJ9710" s="45"/>
      <c r="HPK9710" s="45"/>
      <c r="HPL9710" s="45"/>
      <c r="HPM9710" s="45"/>
      <c r="HPN9710" s="45"/>
      <c r="HPO9710" s="45"/>
      <c r="HPP9710" s="45"/>
      <c r="HPQ9710" s="45"/>
      <c r="HPR9710" s="45"/>
      <c r="HPS9710" s="45"/>
      <c r="HPT9710" s="45"/>
      <c r="HPU9710" s="45"/>
      <c r="HPV9710" s="45"/>
      <c r="HPW9710" s="45"/>
      <c r="HPX9710" s="45"/>
      <c r="HPY9710" s="45"/>
      <c r="HPZ9710" s="45"/>
      <c r="HQA9710" s="45"/>
      <c r="HQB9710" s="45"/>
      <c r="HQC9710" s="45"/>
      <c r="HQD9710" s="45"/>
      <c r="HQE9710" s="45"/>
      <c r="HQF9710" s="45"/>
      <c r="HQG9710" s="45"/>
      <c r="HQH9710" s="45"/>
      <c r="HQI9710" s="45"/>
      <c r="HQJ9710" s="45"/>
      <c r="HQK9710" s="45"/>
      <c r="HQL9710" s="45"/>
      <c r="HQM9710" s="45"/>
      <c r="HQN9710" s="45"/>
      <c r="HQO9710" s="45"/>
      <c r="HQP9710" s="45"/>
      <c r="HQQ9710" s="45"/>
      <c r="HQR9710" s="45"/>
      <c r="HQS9710" s="45"/>
      <c r="HQT9710" s="45"/>
      <c r="HQU9710" s="45"/>
      <c r="HQV9710" s="45"/>
      <c r="HQW9710" s="45"/>
      <c r="HQX9710" s="45"/>
      <c r="HQY9710" s="45"/>
      <c r="HQZ9710" s="45"/>
      <c r="HRA9710" s="45"/>
      <c r="HRB9710" s="45"/>
      <c r="HRC9710" s="45"/>
      <c r="HRD9710" s="45"/>
      <c r="HRE9710" s="45"/>
      <c r="HRF9710" s="45"/>
      <c r="HRG9710" s="45"/>
      <c r="HRH9710" s="45"/>
      <c r="HRI9710" s="45"/>
      <c r="HRJ9710" s="45"/>
      <c r="HRK9710" s="45"/>
      <c r="HRL9710" s="45"/>
      <c r="HRM9710" s="45"/>
      <c r="HRN9710" s="45"/>
      <c r="HRO9710" s="45"/>
      <c r="HRP9710" s="45"/>
      <c r="HRQ9710" s="45"/>
      <c r="HRR9710" s="45"/>
      <c r="HRS9710" s="45"/>
      <c r="HRT9710" s="45"/>
      <c r="HRU9710" s="45"/>
      <c r="HRV9710" s="45"/>
      <c r="HRW9710" s="45"/>
      <c r="HRX9710" s="45"/>
      <c r="HRY9710" s="45"/>
      <c r="HRZ9710" s="45"/>
      <c r="HSA9710" s="45"/>
      <c r="HSB9710" s="45"/>
      <c r="HSC9710" s="45"/>
      <c r="HSD9710" s="45"/>
      <c r="HSE9710" s="45"/>
      <c r="HSF9710" s="45"/>
      <c r="HSG9710" s="45"/>
      <c r="HSH9710" s="45"/>
      <c r="HSI9710" s="45"/>
      <c r="HSJ9710" s="45"/>
      <c r="HSK9710" s="45"/>
      <c r="HSL9710" s="45"/>
      <c r="HSM9710" s="45"/>
      <c r="HSN9710" s="45"/>
      <c r="HSO9710" s="45"/>
      <c r="HSP9710" s="45"/>
      <c r="HSQ9710" s="45"/>
      <c r="HSR9710" s="45"/>
      <c r="HSS9710" s="45"/>
      <c r="HST9710" s="45"/>
      <c r="HSU9710" s="45"/>
      <c r="HSV9710" s="45"/>
      <c r="HSW9710" s="45"/>
      <c r="HSX9710" s="45"/>
      <c r="HSY9710" s="45"/>
      <c r="HSZ9710" s="45"/>
      <c r="HTA9710" s="45"/>
      <c r="HTB9710" s="45"/>
      <c r="HTC9710" s="45"/>
      <c r="HTD9710" s="45"/>
      <c r="HTE9710" s="45"/>
      <c r="HTF9710" s="45"/>
      <c r="HTG9710" s="45"/>
      <c r="HTH9710" s="45"/>
      <c r="HTI9710" s="45"/>
      <c r="HTJ9710" s="45"/>
      <c r="HTK9710" s="45"/>
      <c r="HTL9710" s="45"/>
      <c r="HTM9710" s="45"/>
      <c r="HTN9710" s="45"/>
      <c r="HTO9710" s="45"/>
      <c r="HTP9710" s="45"/>
      <c r="HTQ9710" s="45"/>
      <c r="HTR9710" s="45"/>
      <c r="HTS9710" s="45"/>
      <c r="HTT9710" s="45"/>
      <c r="HTU9710" s="45"/>
      <c r="HTV9710" s="45"/>
      <c r="HTW9710" s="45"/>
      <c r="HTX9710" s="45"/>
      <c r="HTY9710" s="45"/>
      <c r="HTZ9710" s="45"/>
      <c r="HUA9710" s="45"/>
      <c r="HUB9710" s="45"/>
      <c r="HUC9710" s="45"/>
      <c r="HUD9710" s="45"/>
      <c r="HUE9710" s="45"/>
      <c r="HUF9710" s="45"/>
      <c r="HUG9710" s="45"/>
      <c r="HUH9710" s="45"/>
      <c r="HUI9710" s="45"/>
      <c r="HUJ9710" s="45"/>
      <c r="HUK9710" s="45"/>
      <c r="HUL9710" s="45"/>
      <c r="HUM9710" s="45"/>
      <c r="HUN9710" s="45"/>
      <c r="HUO9710" s="45"/>
      <c r="HUP9710" s="45"/>
      <c r="HUQ9710" s="45"/>
      <c r="HUR9710" s="45"/>
      <c r="HUS9710" s="45"/>
      <c r="HUT9710" s="45"/>
      <c r="HUU9710" s="45"/>
      <c r="HUV9710" s="45"/>
      <c r="HUW9710" s="45"/>
      <c r="HUX9710" s="45"/>
      <c r="HUY9710" s="45"/>
      <c r="HUZ9710" s="45"/>
      <c r="HVA9710" s="45"/>
      <c r="HVB9710" s="45"/>
      <c r="HVC9710" s="45"/>
      <c r="HVD9710" s="45"/>
      <c r="HVE9710" s="45"/>
      <c r="HVF9710" s="45"/>
      <c r="HVG9710" s="45"/>
      <c r="HVH9710" s="45"/>
      <c r="HVI9710" s="45"/>
      <c r="HVJ9710" s="45"/>
      <c r="HVK9710" s="45"/>
      <c r="HVL9710" s="45"/>
      <c r="HVM9710" s="45"/>
      <c r="HVN9710" s="45"/>
      <c r="HVO9710" s="45"/>
      <c r="HVP9710" s="45"/>
      <c r="HVQ9710" s="45"/>
      <c r="HVR9710" s="45"/>
      <c r="HVS9710" s="45"/>
      <c r="HVT9710" s="45"/>
      <c r="HVU9710" s="45"/>
      <c r="HVV9710" s="45"/>
      <c r="HVW9710" s="45"/>
      <c r="HVX9710" s="45"/>
      <c r="HVY9710" s="45"/>
      <c r="HVZ9710" s="45"/>
      <c r="HWA9710" s="45"/>
      <c r="HWB9710" s="45"/>
      <c r="HWC9710" s="45"/>
      <c r="HWD9710" s="45"/>
      <c r="HWE9710" s="45"/>
      <c r="HWF9710" s="45"/>
      <c r="HWG9710" s="45"/>
      <c r="HWH9710" s="45"/>
      <c r="HWI9710" s="45"/>
      <c r="HWJ9710" s="45"/>
      <c r="HWK9710" s="45"/>
      <c r="HWL9710" s="45"/>
      <c r="HWM9710" s="45"/>
      <c r="HWN9710" s="45"/>
      <c r="HWO9710" s="45"/>
      <c r="HWP9710" s="45"/>
      <c r="HWQ9710" s="45"/>
      <c r="HWR9710" s="45"/>
      <c r="HWS9710" s="45"/>
      <c r="HWT9710" s="45"/>
      <c r="HWU9710" s="45"/>
      <c r="HWV9710" s="45"/>
      <c r="HWW9710" s="45"/>
      <c r="HWX9710" s="45"/>
      <c r="HWY9710" s="45"/>
      <c r="HWZ9710" s="45"/>
      <c r="HXA9710" s="45"/>
      <c r="HXB9710" s="45"/>
      <c r="HXC9710" s="45"/>
      <c r="HXD9710" s="45"/>
      <c r="HXE9710" s="45"/>
      <c r="HXF9710" s="45"/>
      <c r="HXG9710" s="45"/>
      <c r="HXH9710" s="45"/>
      <c r="HXI9710" s="45"/>
      <c r="HXJ9710" s="45"/>
      <c r="HXK9710" s="45"/>
      <c r="HXL9710" s="45"/>
      <c r="HXM9710" s="45"/>
      <c r="HXN9710" s="45"/>
      <c r="HXO9710" s="45"/>
      <c r="HXP9710" s="45"/>
      <c r="HXQ9710" s="45"/>
      <c r="HXR9710" s="45"/>
      <c r="HXS9710" s="45"/>
      <c r="HXT9710" s="45"/>
      <c r="HXU9710" s="45"/>
      <c r="HXV9710" s="45"/>
      <c r="HXW9710" s="45"/>
      <c r="HXX9710" s="45"/>
      <c r="HXY9710" s="45"/>
      <c r="HXZ9710" s="45"/>
      <c r="HYA9710" s="45"/>
      <c r="HYB9710" s="45"/>
      <c r="HYC9710" s="45"/>
      <c r="HYD9710" s="45"/>
      <c r="HYE9710" s="45"/>
      <c r="HYF9710" s="45"/>
      <c r="HYG9710" s="45"/>
      <c r="HYH9710" s="45"/>
      <c r="HYI9710" s="45"/>
      <c r="HYJ9710" s="45"/>
      <c r="HYK9710" s="45"/>
      <c r="HYL9710" s="45"/>
      <c r="HYM9710" s="45"/>
      <c r="HYN9710" s="45"/>
      <c r="HYO9710" s="45"/>
      <c r="HYP9710" s="45"/>
      <c r="HYQ9710" s="45"/>
      <c r="HYR9710" s="45"/>
      <c r="HYS9710" s="45"/>
      <c r="HYT9710" s="45"/>
      <c r="HYU9710" s="45"/>
      <c r="HYV9710" s="45"/>
      <c r="HYW9710" s="45"/>
      <c r="HYX9710" s="45"/>
      <c r="HYY9710" s="45"/>
      <c r="HYZ9710" s="45"/>
      <c r="HZA9710" s="45"/>
      <c r="HZB9710" s="45"/>
      <c r="HZC9710" s="45"/>
      <c r="HZD9710" s="45"/>
      <c r="HZE9710" s="45"/>
      <c r="HZF9710" s="45"/>
      <c r="HZG9710" s="45"/>
      <c r="HZH9710" s="45"/>
      <c r="HZI9710" s="45"/>
      <c r="HZJ9710" s="45"/>
      <c r="HZK9710" s="45"/>
      <c r="HZL9710" s="45"/>
      <c r="HZM9710" s="45"/>
      <c r="HZN9710" s="45"/>
      <c r="HZO9710" s="45"/>
      <c r="HZP9710" s="45"/>
      <c r="HZQ9710" s="45"/>
      <c r="HZR9710" s="45"/>
      <c r="HZS9710" s="45"/>
      <c r="HZT9710" s="45"/>
      <c r="HZU9710" s="45"/>
      <c r="HZV9710" s="45"/>
      <c r="HZW9710" s="45"/>
      <c r="HZX9710" s="45"/>
      <c r="HZY9710" s="45"/>
      <c r="HZZ9710" s="45"/>
      <c r="IAA9710" s="45"/>
      <c r="IAB9710" s="45"/>
      <c r="IAC9710" s="45"/>
      <c r="IAD9710" s="45"/>
      <c r="IAE9710" s="45"/>
      <c r="IAF9710" s="45"/>
      <c r="IAG9710" s="45"/>
      <c r="IAH9710" s="45"/>
      <c r="IAI9710" s="45"/>
      <c r="IAJ9710" s="45"/>
      <c r="IAK9710" s="45"/>
      <c r="IAL9710" s="45"/>
      <c r="IAM9710" s="45"/>
      <c r="IAN9710" s="45"/>
      <c r="IAO9710" s="45"/>
      <c r="IAP9710" s="45"/>
      <c r="IAQ9710" s="45"/>
      <c r="IAR9710" s="45"/>
      <c r="IAS9710" s="45"/>
      <c r="IAT9710" s="45"/>
      <c r="IAU9710" s="45"/>
      <c r="IAV9710" s="45"/>
      <c r="IAW9710" s="45"/>
      <c r="IAX9710" s="45"/>
      <c r="IAY9710" s="45"/>
      <c r="IAZ9710" s="45"/>
      <c r="IBA9710" s="45"/>
      <c r="IBB9710" s="45"/>
      <c r="IBC9710" s="45"/>
      <c r="IBD9710" s="45"/>
      <c r="IBE9710" s="45"/>
      <c r="IBF9710" s="45"/>
      <c r="IBG9710" s="45"/>
      <c r="IBH9710" s="45"/>
      <c r="IBI9710" s="45"/>
      <c r="IBJ9710" s="45"/>
      <c r="IBK9710" s="45"/>
      <c r="IBL9710" s="45"/>
      <c r="IBM9710" s="45"/>
      <c r="IBN9710" s="45"/>
      <c r="IBO9710" s="45"/>
      <c r="IBP9710" s="45"/>
      <c r="IBQ9710" s="45"/>
      <c r="IBR9710" s="45"/>
      <c r="IBS9710" s="45"/>
      <c r="IBT9710" s="45"/>
      <c r="IBU9710" s="45"/>
      <c r="IBV9710" s="45"/>
      <c r="IBW9710" s="45"/>
      <c r="IBX9710" s="45"/>
      <c r="IBY9710" s="45"/>
      <c r="IBZ9710" s="45"/>
      <c r="ICA9710" s="45"/>
      <c r="ICB9710" s="45"/>
      <c r="ICC9710" s="45"/>
      <c r="ICD9710" s="45"/>
      <c r="ICE9710" s="45"/>
      <c r="ICF9710" s="45"/>
      <c r="ICG9710" s="45"/>
      <c r="ICH9710" s="45"/>
      <c r="ICI9710" s="45"/>
      <c r="ICJ9710" s="45"/>
      <c r="ICK9710" s="45"/>
      <c r="ICL9710" s="45"/>
      <c r="ICM9710" s="45"/>
      <c r="ICN9710" s="45"/>
      <c r="ICO9710" s="45"/>
      <c r="ICP9710" s="45"/>
      <c r="ICQ9710" s="45"/>
      <c r="ICR9710" s="45"/>
      <c r="ICS9710" s="45"/>
      <c r="ICT9710" s="45"/>
      <c r="ICU9710" s="45"/>
      <c r="ICV9710" s="45"/>
      <c r="ICW9710" s="45"/>
      <c r="ICX9710" s="45"/>
      <c r="ICY9710" s="45"/>
      <c r="ICZ9710" s="45"/>
      <c r="IDA9710" s="45"/>
      <c r="IDB9710" s="45"/>
      <c r="IDC9710" s="45"/>
      <c r="IDD9710" s="45"/>
      <c r="IDE9710" s="45"/>
      <c r="IDF9710" s="45"/>
      <c r="IDG9710" s="45"/>
      <c r="IDH9710" s="45"/>
      <c r="IDI9710" s="45"/>
      <c r="IDJ9710" s="45"/>
      <c r="IDK9710" s="45"/>
      <c r="IDL9710" s="45"/>
      <c r="IDM9710" s="45"/>
      <c r="IDN9710" s="45"/>
      <c r="IDO9710" s="45"/>
      <c r="IDP9710" s="45"/>
      <c r="IDQ9710" s="45"/>
      <c r="IDR9710" s="45"/>
      <c r="IDS9710" s="45"/>
      <c r="IDT9710" s="45"/>
      <c r="IDU9710" s="45"/>
      <c r="IDV9710" s="45"/>
      <c r="IDW9710" s="45"/>
      <c r="IDX9710" s="45"/>
      <c r="IDY9710" s="45"/>
      <c r="IDZ9710" s="45"/>
      <c r="IEA9710" s="45"/>
      <c r="IEB9710" s="45"/>
      <c r="IEC9710" s="45"/>
      <c r="IED9710" s="45"/>
      <c r="IEE9710" s="45"/>
      <c r="IEF9710" s="45"/>
      <c r="IEG9710" s="45"/>
      <c r="IEH9710" s="45"/>
      <c r="IEI9710" s="45"/>
      <c r="IEJ9710" s="45"/>
      <c r="IEK9710" s="45"/>
      <c r="IEL9710" s="45"/>
      <c r="IEM9710" s="45"/>
      <c r="IEN9710" s="45"/>
      <c r="IEO9710" s="45"/>
      <c r="IEP9710" s="45"/>
      <c r="IEQ9710" s="45"/>
      <c r="IER9710" s="45"/>
      <c r="IES9710" s="45"/>
      <c r="IET9710" s="45"/>
      <c r="IEU9710" s="45"/>
      <c r="IEV9710" s="45"/>
      <c r="IEW9710" s="45"/>
      <c r="IEX9710" s="45"/>
      <c r="IEY9710" s="45"/>
      <c r="IEZ9710" s="45"/>
      <c r="IFA9710" s="45"/>
      <c r="IFB9710" s="45"/>
      <c r="IFC9710" s="45"/>
      <c r="IFD9710" s="45"/>
      <c r="IFE9710" s="45"/>
      <c r="IFF9710" s="45"/>
      <c r="IFG9710" s="45"/>
      <c r="IFH9710" s="45"/>
      <c r="IFI9710" s="45"/>
      <c r="IFJ9710" s="45"/>
      <c r="IFK9710" s="45"/>
      <c r="IFL9710" s="45"/>
      <c r="IFM9710" s="45"/>
      <c r="IFN9710" s="45"/>
      <c r="IFO9710" s="45"/>
      <c r="IFP9710" s="45"/>
      <c r="IFQ9710" s="45"/>
      <c r="IFR9710" s="45"/>
      <c r="IFS9710" s="45"/>
      <c r="IFT9710" s="45"/>
      <c r="IFU9710" s="45"/>
      <c r="IFV9710" s="45"/>
      <c r="IFW9710" s="45"/>
      <c r="IFX9710" s="45"/>
      <c r="IFY9710" s="45"/>
      <c r="IFZ9710" s="45"/>
      <c r="IGA9710" s="45"/>
      <c r="IGB9710" s="45"/>
      <c r="IGC9710" s="45"/>
      <c r="IGD9710" s="45"/>
      <c r="IGE9710" s="45"/>
      <c r="IGF9710" s="45"/>
      <c r="IGG9710" s="45"/>
      <c r="IGH9710" s="45"/>
      <c r="IGI9710" s="45"/>
      <c r="IGJ9710" s="45"/>
      <c r="IGK9710" s="45"/>
      <c r="IGL9710" s="45"/>
      <c r="IGM9710" s="45"/>
      <c r="IGN9710" s="45"/>
      <c r="IGO9710" s="45"/>
      <c r="IGP9710" s="45"/>
      <c r="IGQ9710" s="45"/>
      <c r="IGR9710" s="45"/>
      <c r="IGS9710" s="45"/>
      <c r="IGT9710" s="45"/>
      <c r="IGU9710" s="45"/>
      <c r="IGV9710" s="45"/>
      <c r="IGW9710" s="45"/>
      <c r="IGX9710" s="45"/>
      <c r="IGY9710" s="45"/>
      <c r="IGZ9710" s="45"/>
      <c r="IHA9710" s="45"/>
      <c r="IHB9710" s="45"/>
      <c r="IHC9710" s="45"/>
      <c r="IHD9710" s="45"/>
      <c r="IHE9710" s="45"/>
      <c r="IHF9710" s="45"/>
      <c r="IHG9710" s="45"/>
      <c r="IHH9710" s="45"/>
      <c r="IHI9710" s="45"/>
      <c r="IHJ9710" s="45"/>
      <c r="IHK9710" s="45"/>
      <c r="IHL9710" s="45"/>
      <c r="IHM9710" s="45"/>
      <c r="IHN9710" s="45"/>
      <c r="IHO9710" s="45"/>
      <c r="IHP9710" s="45"/>
      <c r="IHQ9710" s="45"/>
      <c r="IHR9710" s="45"/>
      <c r="IHS9710" s="45"/>
      <c r="IHT9710" s="45"/>
      <c r="IHU9710" s="45"/>
      <c r="IHV9710" s="45"/>
      <c r="IHW9710" s="45"/>
      <c r="IHX9710" s="45"/>
      <c r="IHY9710" s="45"/>
      <c r="IHZ9710" s="45"/>
      <c r="IIA9710" s="45"/>
      <c r="IIB9710" s="45"/>
      <c r="IIC9710" s="45"/>
      <c r="IID9710" s="45"/>
      <c r="IIE9710" s="45"/>
      <c r="IIF9710" s="45"/>
      <c r="IIG9710" s="45"/>
      <c r="IIH9710" s="45"/>
      <c r="III9710" s="45"/>
      <c r="IIJ9710" s="45"/>
      <c r="IIK9710" s="45"/>
      <c r="IIL9710" s="45"/>
      <c r="IIM9710" s="45"/>
      <c r="IIN9710" s="45"/>
      <c r="IIO9710" s="45"/>
      <c r="IIP9710" s="45"/>
      <c r="IIQ9710" s="45"/>
      <c r="IIR9710" s="45"/>
      <c r="IIS9710" s="45"/>
      <c r="IIT9710" s="45"/>
      <c r="IIU9710" s="45"/>
      <c r="IIV9710" s="45"/>
      <c r="IIW9710" s="45"/>
      <c r="IIX9710" s="45"/>
      <c r="IIY9710" s="45"/>
      <c r="IIZ9710" s="45"/>
      <c r="IJA9710" s="45"/>
      <c r="IJB9710" s="45"/>
      <c r="IJC9710" s="45"/>
      <c r="IJD9710" s="45"/>
      <c r="IJE9710" s="45"/>
      <c r="IJF9710" s="45"/>
      <c r="IJG9710" s="45"/>
      <c r="IJH9710" s="45"/>
      <c r="IJI9710" s="45"/>
      <c r="IJJ9710" s="45"/>
      <c r="IJK9710" s="45"/>
      <c r="IJL9710" s="45"/>
      <c r="IJM9710" s="45"/>
      <c r="IJN9710" s="45"/>
      <c r="IJO9710" s="45"/>
      <c r="IJP9710" s="45"/>
      <c r="IJQ9710" s="45"/>
      <c r="IJR9710" s="45"/>
      <c r="IJS9710" s="45"/>
      <c r="IJT9710" s="45"/>
      <c r="IJU9710" s="45"/>
      <c r="IJV9710" s="45"/>
      <c r="IJW9710" s="45"/>
      <c r="IJX9710" s="45"/>
      <c r="IJY9710" s="45"/>
      <c r="IJZ9710" s="45"/>
      <c r="IKA9710" s="45"/>
      <c r="IKB9710" s="45"/>
      <c r="IKC9710" s="45"/>
      <c r="IKD9710" s="45"/>
      <c r="IKE9710" s="45"/>
      <c r="IKF9710" s="45"/>
      <c r="IKG9710" s="45"/>
      <c r="IKH9710" s="45"/>
      <c r="IKI9710" s="45"/>
      <c r="IKJ9710" s="45"/>
      <c r="IKK9710" s="45"/>
      <c r="IKL9710" s="45"/>
      <c r="IKM9710" s="45"/>
      <c r="IKN9710" s="45"/>
      <c r="IKO9710" s="45"/>
      <c r="IKP9710" s="45"/>
      <c r="IKQ9710" s="45"/>
      <c r="IKR9710" s="45"/>
      <c r="IKS9710" s="45"/>
      <c r="IKT9710" s="45"/>
      <c r="IKU9710" s="45"/>
      <c r="IKV9710" s="45"/>
      <c r="IKW9710" s="45"/>
      <c r="IKX9710" s="45"/>
      <c r="IKY9710" s="45"/>
      <c r="IKZ9710" s="45"/>
      <c r="ILA9710" s="45"/>
      <c r="ILB9710" s="45"/>
      <c r="ILC9710" s="45"/>
      <c r="ILD9710" s="45"/>
      <c r="ILE9710" s="45"/>
      <c r="ILF9710" s="45"/>
      <c r="ILG9710" s="45"/>
      <c r="ILH9710" s="45"/>
      <c r="ILI9710" s="45"/>
      <c r="ILJ9710" s="45"/>
      <c r="ILK9710" s="45"/>
      <c r="ILL9710" s="45"/>
      <c r="ILM9710" s="45"/>
      <c r="ILN9710" s="45"/>
      <c r="ILO9710" s="45"/>
      <c r="ILP9710" s="45"/>
      <c r="ILQ9710" s="45"/>
      <c r="ILR9710" s="45"/>
      <c r="ILS9710" s="45"/>
      <c r="ILT9710" s="45"/>
      <c r="ILU9710" s="45"/>
      <c r="ILV9710" s="45"/>
      <c r="ILW9710" s="45"/>
      <c r="ILX9710" s="45"/>
      <c r="ILY9710" s="45"/>
      <c r="ILZ9710" s="45"/>
      <c r="IMA9710" s="45"/>
      <c r="IMB9710" s="45"/>
      <c r="IMC9710" s="45"/>
      <c r="IMD9710" s="45"/>
      <c r="IME9710" s="45"/>
      <c r="IMF9710" s="45"/>
      <c r="IMG9710" s="45"/>
      <c r="IMH9710" s="45"/>
      <c r="IMI9710" s="45"/>
      <c r="IMJ9710" s="45"/>
      <c r="IMK9710" s="45"/>
      <c r="IML9710" s="45"/>
      <c r="IMM9710" s="45"/>
      <c r="IMN9710" s="45"/>
      <c r="IMO9710" s="45"/>
      <c r="IMP9710" s="45"/>
      <c r="IMQ9710" s="45"/>
      <c r="IMR9710" s="45"/>
      <c r="IMS9710" s="45"/>
      <c r="IMT9710" s="45"/>
      <c r="IMU9710" s="45"/>
      <c r="IMV9710" s="45"/>
      <c r="IMW9710" s="45"/>
      <c r="IMX9710" s="45"/>
      <c r="IMY9710" s="45"/>
      <c r="IMZ9710" s="45"/>
      <c r="INA9710" s="45"/>
      <c r="INB9710" s="45"/>
      <c r="INC9710" s="45"/>
      <c r="IND9710" s="45"/>
      <c r="INE9710" s="45"/>
      <c r="INF9710" s="45"/>
      <c r="ING9710" s="45"/>
      <c r="INH9710" s="45"/>
      <c r="INI9710" s="45"/>
      <c r="INJ9710" s="45"/>
      <c r="INK9710" s="45"/>
      <c r="INL9710" s="45"/>
      <c r="INM9710" s="45"/>
      <c r="INN9710" s="45"/>
      <c r="INO9710" s="45"/>
      <c r="INP9710" s="45"/>
      <c r="INQ9710" s="45"/>
      <c r="INR9710" s="45"/>
      <c r="INS9710" s="45"/>
      <c r="INT9710" s="45"/>
      <c r="INU9710" s="45"/>
      <c r="INV9710" s="45"/>
      <c r="INW9710" s="45"/>
      <c r="INX9710" s="45"/>
      <c r="INY9710" s="45"/>
      <c r="INZ9710" s="45"/>
      <c r="IOA9710" s="45"/>
      <c r="IOB9710" s="45"/>
      <c r="IOC9710" s="45"/>
      <c r="IOD9710" s="45"/>
      <c r="IOE9710" s="45"/>
      <c r="IOF9710" s="45"/>
      <c r="IOG9710" s="45"/>
      <c r="IOH9710" s="45"/>
      <c r="IOI9710" s="45"/>
      <c r="IOJ9710" s="45"/>
      <c r="IOK9710" s="45"/>
      <c r="IOL9710" s="45"/>
      <c r="IOM9710" s="45"/>
      <c r="ION9710" s="45"/>
      <c r="IOO9710" s="45"/>
      <c r="IOP9710" s="45"/>
      <c r="IOQ9710" s="45"/>
      <c r="IOR9710" s="45"/>
      <c r="IOS9710" s="45"/>
      <c r="IOT9710" s="45"/>
      <c r="IOU9710" s="45"/>
      <c r="IOV9710" s="45"/>
      <c r="IOW9710" s="45"/>
      <c r="IOX9710" s="45"/>
      <c r="IOY9710" s="45"/>
      <c r="IOZ9710" s="45"/>
      <c r="IPA9710" s="45"/>
      <c r="IPB9710" s="45"/>
      <c r="IPC9710" s="45"/>
      <c r="IPD9710" s="45"/>
      <c r="IPE9710" s="45"/>
      <c r="IPF9710" s="45"/>
      <c r="IPG9710" s="45"/>
      <c r="IPH9710" s="45"/>
      <c r="IPI9710" s="45"/>
      <c r="IPJ9710" s="45"/>
      <c r="IPK9710" s="45"/>
      <c r="IPL9710" s="45"/>
      <c r="IPM9710" s="45"/>
      <c r="IPN9710" s="45"/>
      <c r="IPO9710" s="45"/>
      <c r="IPP9710" s="45"/>
      <c r="IPQ9710" s="45"/>
      <c r="IPR9710" s="45"/>
      <c r="IPS9710" s="45"/>
      <c r="IPT9710" s="45"/>
      <c r="IPU9710" s="45"/>
      <c r="IPV9710" s="45"/>
      <c r="IPW9710" s="45"/>
      <c r="IPX9710" s="45"/>
      <c r="IPY9710" s="45"/>
      <c r="IPZ9710" s="45"/>
      <c r="IQA9710" s="45"/>
      <c r="IQB9710" s="45"/>
      <c r="IQC9710" s="45"/>
      <c r="IQD9710" s="45"/>
      <c r="IQE9710" s="45"/>
      <c r="IQF9710" s="45"/>
      <c r="IQG9710" s="45"/>
      <c r="IQH9710" s="45"/>
      <c r="IQI9710" s="45"/>
      <c r="IQJ9710" s="45"/>
      <c r="IQK9710" s="45"/>
      <c r="IQL9710" s="45"/>
      <c r="IQM9710" s="45"/>
      <c r="IQN9710" s="45"/>
      <c r="IQO9710" s="45"/>
      <c r="IQP9710" s="45"/>
      <c r="IQQ9710" s="45"/>
      <c r="IQR9710" s="45"/>
      <c r="IQS9710" s="45"/>
      <c r="IQT9710" s="45"/>
      <c r="IQU9710" s="45"/>
      <c r="IQV9710" s="45"/>
      <c r="IQW9710" s="45"/>
      <c r="IQX9710" s="45"/>
      <c r="IQY9710" s="45"/>
      <c r="IQZ9710" s="45"/>
      <c r="IRA9710" s="45"/>
      <c r="IRB9710" s="45"/>
      <c r="IRC9710" s="45"/>
      <c r="IRD9710" s="45"/>
      <c r="IRE9710" s="45"/>
      <c r="IRF9710" s="45"/>
      <c r="IRG9710" s="45"/>
      <c r="IRH9710" s="45"/>
      <c r="IRI9710" s="45"/>
      <c r="IRJ9710" s="45"/>
      <c r="IRK9710" s="45"/>
      <c r="IRL9710" s="45"/>
      <c r="IRM9710" s="45"/>
      <c r="IRN9710" s="45"/>
      <c r="IRO9710" s="45"/>
      <c r="IRP9710" s="45"/>
      <c r="IRQ9710" s="45"/>
      <c r="IRR9710" s="45"/>
      <c r="IRS9710" s="45"/>
      <c r="IRT9710" s="45"/>
      <c r="IRU9710" s="45"/>
      <c r="IRV9710" s="45"/>
      <c r="IRW9710" s="45"/>
      <c r="IRX9710" s="45"/>
      <c r="IRY9710" s="45"/>
      <c r="IRZ9710" s="45"/>
      <c r="ISA9710" s="45"/>
      <c r="ISB9710" s="45"/>
      <c r="ISC9710" s="45"/>
      <c r="ISD9710" s="45"/>
      <c r="ISE9710" s="45"/>
      <c r="ISF9710" s="45"/>
      <c r="ISG9710" s="45"/>
      <c r="ISH9710" s="45"/>
      <c r="ISI9710" s="45"/>
      <c r="ISJ9710" s="45"/>
      <c r="ISK9710" s="45"/>
      <c r="ISL9710" s="45"/>
      <c r="ISM9710" s="45"/>
      <c r="ISN9710" s="45"/>
      <c r="ISO9710" s="45"/>
      <c r="ISP9710" s="45"/>
      <c r="ISQ9710" s="45"/>
      <c r="ISR9710" s="45"/>
      <c r="ISS9710" s="45"/>
      <c r="IST9710" s="45"/>
      <c r="ISU9710" s="45"/>
      <c r="ISV9710" s="45"/>
      <c r="ISW9710" s="45"/>
      <c r="ISX9710" s="45"/>
      <c r="ISY9710" s="45"/>
      <c r="ISZ9710" s="45"/>
      <c r="ITA9710" s="45"/>
      <c r="ITB9710" s="45"/>
      <c r="ITC9710" s="45"/>
      <c r="ITD9710" s="45"/>
      <c r="ITE9710" s="45"/>
      <c r="ITF9710" s="45"/>
      <c r="ITG9710" s="45"/>
      <c r="ITH9710" s="45"/>
      <c r="ITI9710" s="45"/>
      <c r="ITJ9710" s="45"/>
      <c r="ITK9710" s="45"/>
      <c r="ITL9710" s="45"/>
      <c r="ITM9710" s="45"/>
      <c r="ITN9710" s="45"/>
      <c r="ITO9710" s="45"/>
      <c r="ITP9710" s="45"/>
      <c r="ITQ9710" s="45"/>
      <c r="ITR9710" s="45"/>
      <c r="ITS9710" s="45"/>
      <c r="ITT9710" s="45"/>
      <c r="ITU9710" s="45"/>
      <c r="ITV9710" s="45"/>
      <c r="ITW9710" s="45"/>
      <c r="ITX9710" s="45"/>
      <c r="ITY9710" s="45"/>
      <c r="ITZ9710" s="45"/>
      <c r="IUA9710" s="45"/>
      <c r="IUB9710" s="45"/>
      <c r="IUC9710" s="45"/>
      <c r="IUD9710" s="45"/>
      <c r="IUE9710" s="45"/>
      <c r="IUF9710" s="45"/>
      <c r="IUG9710" s="45"/>
      <c r="IUH9710" s="45"/>
      <c r="IUI9710" s="45"/>
      <c r="IUJ9710" s="45"/>
      <c r="IUK9710" s="45"/>
      <c r="IUL9710" s="45"/>
      <c r="IUM9710" s="45"/>
      <c r="IUN9710" s="45"/>
      <c r="IUO9710" s="45"/>
      <c r="IUP9710" s="45"/>
      <c r="IUQ9710" s="45"/>
      <c r="IUR9710" s="45"/>
      <c r="IUS9710" s="45"/>
      <c r="IUT9710" s="45"/>
      <c r="IUU9710" s="45"/>
      <c r="IUV9710" s="45"/>
      <c r="IUW9710" s="45"/>
      <c r="IUX9710" s="45"/>
      <c r="IUY9710" s="45"/>
      <c r="IUZ9710" s="45"/>
      <c r="IVA9710" s="45"/>
      <c r="IVB9710" s="45"/>
      <c r="IVC9710" s="45"/>
      <c r="IVD9710" s="45"/>
      <c r="IVE9710" s="45"/>
      <c r="IVF9710" s="45"/>
      <c r="IVG9710" s="45"/>
      <c r="IVH9710" s="45"/>
      <c r="IVI9710" s="45"/>
      <c r="IVJ9710" s="45"/>
      <c r="IVK9710" s="45"/>
      <c r="IVL9710" s="45"/>
      <c r="IVM9710" s="45"/>
      <c r="IVN9710" s="45"/>
      <c r="IVO9710" s="45"/>
      <c r="IVP9710" s="45"/>
      <c r="IVQ9710" s="45"/>
      <c r="IVR9710" s="45"/>
      <c r="IVS9710" s="45"/>
      <c r="IVT9710" s="45"/>
      <c r="IVU9710" s="45"/>
      <c r="IVV9710" s="45"/>
      <c r="IVW9710" s="45"/>
      <c r="IVX9710" s="45"/>
      <c r="IVY9710" s="45"/>
      <c r="IVZ9710" s="45"/>
      <c r="IWA9710" s="45"/>
      <c r="IWB9710" s="45"/>
      <c r="IWC9710" s="45"/>
      <c r="IWD9710" s="45"/>
      <c r="IWE9710" s="45"/>
      <c r="IWF9710" s="45"/>
      <c r="IWG9710" s="45"/>
      <c r="IWH9710" s="45"/>
      <c r="IWI9710" s="45"/>
      <c r="IWJ9710" s="45"/>
      <c r="IWK9710" s="45"/>
      <c r="IWL9710" s="45"/>
      <c r="IWM9710" s="45"/>
      <c r="IWN9710" s="45"/>
      <c r="IWO9710" s="45"/>
      <c r="IWP9710" s="45"/>
      <c r="IWQ9710" s="45"/>
      <c r="IWR9710" s="45"/>
      <c r="IWS9710" s="45"/>
      <c r="IWT9710" s="45"/>
      <c r="IWU9710" s="45"/>
      <c r="IWV9710" s="45"/>
      <c r="IWW9710" s="45"/>
      <c r="IWX9710" s="45"/>
      <c r="IWY9710" s="45"/>
      <c r="IWZ9710" s="45"/>
      <c r="IXA9710" s="45"/>
      <c r="IXB9710" s="45"/>
      <c r="IXC9710" s="45"/>
      <c r="IXD9710" s="45"/>
      <c r="IXE9710" s="45"/>
      <c r="IXF9710" s="45"/>
      <c r="IXG9710" s="45"/>
      <c r="IXH9710" s="45"/>
      <c r="IXI9710" s="45"/>
      <c r="IXJ9710" s="45"/>
      <c r="IXK9710" s="45"/>
      <c r="IXL9710" s="45"/>
      <c r="IXM9710" s="45"/>
      <c r="IXN9710" s="45"/>
      <c r="IXO9710" s="45"/>
      <c r="IXP9710" s="45"/>
      <c r="IXQ9710" s="45"/>
      <c r="IXR9710" s="45"/>
      <c r="IXS9710" s="45"/>
      <c r="IXT9710" s="45"/>
      <c r="IXU9710" s="45"/>
      <c r="IXV9710" s="45"/>
      <c r="IXW9710" s="45"/>
      <c r="IXX9710" s="45"/>
      <c r="IXY9710" s="45"/>
      <c r="IXZ9710" s="45"/>
      <c r="IYA9710" s="45"/>
      <c r="IYB9710" s="45"/>
      <c r="IYC9710" s="45"/>
      <c r="IYD9710" s="45"/>
      <c r="IYE9710" s="45"/>
      <c r="IYF9710" s="45"/>
      <c r="IYG9710" s="45"/>
      <c r="IYH9710" s="45"/>
      <c r="IYI9710" s="45"/>
      <c r="IYJ9710" s="45"/>
      <c r="IYK9710" s="45"/>
      <c r="IYL9710" s="45"/>
      <c r="IYM9710" s="45"/>
      <c r="IYN9710" s="45"/>
      <c r="IYO9710" s="45"/>
      <c r="IYP9710" s="45"/>
      <c r="IYQ9710" s="45"/>
      <c r="IYR9710" s="45"/>
      <c r="IYS9710" s="45"/>
      <c r="IYT9710" s="45"/>
      <c r="IYU9710" s="45"/>
      <c r="IYV9710" s="45"/>
      <c r="IYW9710" s="45"/>
      <c r="IYX9710" s="45"/>
      <c r="IYY9710" s="45"/>
      <c r="IYZ9710" s="45"/>
      <c r="IZA9710" s="45"/>
      <c r="IZB9710" s="45"/>
      <c r="IZC9710" s="45"/>
      <c r="IZD9710" s="45"/>
      <c r="IZE9710" s="45"/>
      <c r="IZF9710" s="45"/>
      <c r="IZG9710" s="45"/>
      <c r="IZH9710" s="45"/>
      <c r="IZI9710" s="45"/>
      <c r="IZJ9710" s="45"/>
      <c r="IZK9710" s="45"/>
      <c r="IZL9710" s="45"/>
      <c r="IZM9710" s="45"/>
      <c r="IZN9710" s="45"/>
      <c r="IZO9710" s="45"/>
      <c r="IZP9710" s="45"/>
      <c r="IZQ9710" s="45"/>
      <c r="IZR9710" s="45"/>
      <c r="IZS9710" s="45"/>
      <c r="IZT9710" s="45"/>
      <c r="IZU9710" s="45"/>
      <c r="IZV9710" s="45"/>
      <c r="IZW9710" s="45"/>
      <c r="IZX9710" s="45"/>
      <c r="IZY9710" s="45"/>
      <c r="IZZ9710" s="45"/>
      <c r="JAA9710" s="45"/>
      <c r="JAB9710" s="45"/>
      <c r="JAC9710" s="45"/>
      <c r="JAD9710" s="45"/>
      <c r="JAE9710" s="45"/>
      <c r="JAF9710" s="45"/>
      <c r="JAG9710" s="45"/>
      <c r="JAH9710" s="45"/>
      <c r="JAI9710" s="45"/>
      <c r="JAJ9710" s="45"/>
      <c r="JAK9710" s="45"/>
      <c r="JAL9710" s="45"/>
      <c r="JAM9710" s="45"/>
      <c r="JAN9710" s="45"/>
      <c r="JAO9710" s="45"/>
      <c r="JAP9710" s="45"/>
      <c r="JAQ9710" s="45"/>
      <c r="JAR9710" s="45"/>
      <c r="JAS9710" s="45"/>
      <c r="JAT9710" s="45"/>
      <c r="JAU9710" s="45"/>
      <c r="JAV9710" s="45"/>
      <c r="JAW9710" s="45"/>
      <c r="JAX9710" s="45"/>
      <c r="JAY9710" s="45"/>
      <c r="JAZ9710" s="45"/>
      <c r="JBA9710" s="45"/>
      <c r="JBB9710" s="45"/>
      <c r="JBC9710" s="45"/>
      <c r="JBD9710" s="45"/>
      <c r="JBE9710" s="45"/>
      <c r="JBF9710" s="45"/>
      <c r="JBG9710" s="45"/>
      <c r="JBH9710" s="45"/>
      <c r="JBI9710" s="45"/>
      <c r="JBJ9710" s="45"/>
      <c r="JBK9710" s="45"/>
      <c r="JBL9710" s="45"/>
      <c r="JBM9710" s="45"/>
      <c r="JBN9710" s="45"/>
      <c r="JBO9710" s="45"/>
      <c r="JBP9710" s="45"/>
      <c r="JBQ9710" s="45"/>
      <c r="JBR9710" s="45"/>
      <c r="JBS9710" s="45"/>
      <c r="JBT9710" s="45"/>
      <c r="JBU9710" s="45"/>
      <c r="JBV9710" s="45"/>
      <c r="JBW9710" s="45"/>
      <c r="JBX9710" s="45"/>
      <c r="JBY9710" s="45"/>
      <c r="JBZ9710" s="45"/>
      <c r="JCA9710" s="45"/>
      <c r="JCB9710" s="45"/>
      <c r="JCC9710" s="45"/>
      <c r="JCD9710" s="45"/>
      <c r="JCE9710" s="45"/>
      <c r="JCF9710" s="45"/>
      <c r="JCG9710" s="45"/>
      <c r="JCH9710" s="45"/>
      <c r="JCI9710" s="45"/>
      <c r="JCJ9710" s="45"/>
      <c r="JCK9710" s="45"/>
      <c r="JCL9710" s="45"/>
      <c r="JCM9710" s="45"/>
      <c r="JCN9710" s="45"/>
      <c r="JCO9710" s="45"/>
      <c r="JCP9710" s="45"/>
      <c r="JCQ9710" s="45"/>
      <c r="JCR9710" s="45"/>
      <c r="JCS9710" s="45"/>
      <c r="JCT9710" s="45"/>
      <c r="JCU9710" s="45"/>
      <c r="JCV9710" s="45"/>
      <c r="JCW9710" s="45"/>
      <c r="JCX9710" s="45"/>
      <c r="JCY9710" s="45"/>
      <c r="JCZ9710" s="45"/>
      <c r="JDA9710" s="45"/>
      <c r="JDB9710" s="45"/>
      <c r="JDC9710" s="45"/>
      <c r="JDD9710" s="45"/>
      <c r="JDE9710" s="45"/>
      <c r="JDF9710" s="45"/>
      <c r="JDG9710" s="45"/>
      <c r="JDH9710" s="45"/>
      <c r="JDI9710" s="45"/>
      <c r="JDJ9710" s="45"/>
      <c r="JDK9710" s="45"/>
      <c r="JDL9710" s="45"/>
      <c r="JDM9710" s="45"/>
      <c r="JDN9710" s="45"/>
      <c r="JDO9710" s="45"/>
      <c r="JDP9710" s="45"/>
      <c r="JDQ9710" s="45"/>
      <c r="JDR9710" s="45"/>
      <c r="JDS9710" s="45"/>
      <c r="JDT9710" s="45"/>
      <c r="JDU9710" s="45"/>
      <c r="JDV9710" s="45"/>
      <c r="JDW9710" s="45"/>
      <c r="JDX9710" s="45"/>
      <c r="JDY9710" s="45"/>
      <c r="JDZ9710" s="45"/>
      <c r="JEA9710" s="45"/>
      <c r="JEB9710" s="45"/>
      <c r="JEC9710" s="45"/>
      <c r="JED9710" s="45"/>
      <c r="JEE9710" s="45"/>
      <c r="JEF9710" s="45"/>
      <c r="JEG9710" s="45"/>
      <c r="JEH9710" s="45"/>
      <c r="JEI9710" s="45"/>
      <c r="JEJ9710" s="45"/>
      <c r="JEK9710" s="45"/>
      <c r="JEL9710" s="45"/>
      <c r="JEM9710" s="45"/>
      <c r="JEN9710" s="45"/>
      <c r="JEO9710" s="45"/>
      <c r="JEP9710" s="45"/>
      <c r="JEQ9710" s="45"/>
      <c r="JER9710" s="45"/>
      <c r="JES9710" s="45"/>
      <c r="JET9710" s="45"/>
      <c r="JEU9710" s="45"/>
      <c r="JEV9710" s="45"/>
      <c r="JEW9710" s="45"/>
      <c r="JEX9710" s="45"/>
      <c r="JEY9710" s="45"/>
      <c r="JEZ9710" s="45"/>
      <c r="JFA9710" s="45"/>
      <c r="JFB9710" s="45"/>
      <c r="JFC9710" s="45"/>
      <c r="JFD9710" s="45"/>
      <c r="JFE9710" s="45"/>
      <c r="JFF9710" s="45"/>
      <c r="JFG9710" s="45"/>
      <c r="JFH9710" s="45"/>
      <c r="JFI9710" s="45"/>
      <c r="JFJ9710" s="45"/>
      <c r="JFK9710" s="45"/>
      <c r="JFL9710" s="45"/>
      <c r="JFM9710" s="45"/>
      <c r="JFN9710" s="45"/>
      <c r="JFO9710" s="45"/>
      <c r="JFP9710" s="45"/>
      <c r="JFQ9710" s="45"/>
      <c r="JFR9710" s="45"/>
      <c r="JFS9710" s="45"/>
      <c r="JFT9710" s="45"/>
      <c r="JFU9710" s="45"/>
      <c r="JFV9710" s="45"/>
      <c r="JFW9710" s="45"/>
      <c r="JFX9710" s="45"/>
      <c r="JFY9710" s="45"/>
      <c r="JFZ9710" s="45"/>
      <c r="JGA9710" s="45"/>
      <c r="JGB9710" s="45"/>
      <c r="JGC9710" s="45"/>
      <c r="JGD9710" s="45"/>
      <c r="JGE9710" s="45"/>
      <c r="JGF9710" s="45"/>
      <c r="JGG9710" s="45"/>
      <c r="JGH9710" s="45"/>
      <c r="JGI9710" s="45"/>
      <c r="JGJ9710" s="45"/>
      <c r="JGK9710" s="45"/>
      <c r="JGL9710" s="45"/>
      <c r="JGM9710" s="45"/>
      <c r="JGN9710" s="45"/>
      <c r="JGO9710" s="45"/>
      <c r="JGP9710" s="45"/>
      <c r="JGQ9710" s="45"/>
      <c r="JGR9710" s="45"/>
      <c r="JGS9710" s="45"/>
      <c r="JGT9710" s="45"/>
      <c r="JGU9710" s="45"/>
      <c r="JGV9710" s="45"/>
      <c r="JGW9710" s="45"/>
      <c r="JGX9710" s="45"/>
      <c r="JGY9710" s="45"/>
      <c r="JGZ9710" s="45"/>
      <c r="JHA9710" s="45"/>
      <c r="JHB9710" s="45"/>
      <c r="JHC9710" s="45"/>
      <c r="JHD9710" s="45"/>
      <c r="JHE9710" s="45"/>
      <c r="JHF9710" s="45"/>
      <c r="JHG9710" s="45"/>
      <c r="JHH9710" s="45"/>
      <c r="JHI9710" s="45"/>
      <c r="JHJ9710" s="45"/>
      <c r="JHK9710" s="45"/>
      <c r="JHL9710" s="45"/>
      <c r="JHM9710" s="45"/>
      <c r="JHN9710" s="45"/>
      <c r="JHO9710" s="45"/>
      <c r="JHP9710" s="45"/>
      <c r="JHQ9710" s="45"/>
      <c r="JHR9710" s="45"/>
      <c r="JHS9710" s="45"/>
      <c r="JHT9710" s="45"/>
      <c r="JHU9710" s="45"/>
      <c r="JHV9710" s="45"/>
      <c r="JHW9710" s="45"/>
      <c r="JHX9710" s="45"/>
      <c r="JHY9710" s="45"/>
      <c r="JHZ9710" s="45"/>
      <c r="JIA9710" s="45"/>
      <c r="JIB9710" s="45"/>
      <c r="JIC9710" s="45"/>
      <c r="JID9710" s="45"/>
      <c r="JIE9710" s="45"/>
      <c r="JIF9710" s="45"/>
      <c r="JIG9710" s="45"/>
      <c r="JIH9710" s="45"/>
      <c r="JII9710" s="45"/>
      <c r="JIJ9710" s="45"/>
      <c r="JIK9710" s="45"/>
      <c r="JIL9710" s="45"/>
      <c r="JIM9710" s="45"/>
      <c r="JIN9710" s="45"/>
      <c r="JIO9710" s="45"/>
      <c r="JIP9710" s="45"/>
      <c r="JIQ9710" s="45"/>
      <c r="JIR9710" s="45"/>
      <c r="JIS9710" s="45"/>
      <c r="JIT9710" s="45"/>
      <c r="JIU9710" s="45"/>
      <c r="JIV9710" s="45"/>
      <c r="JIW9710" s="45"/>
      <c r="JIX9710" s="45"/>
      <c r="JIY9710" s="45"/>
      <c r="JIZ9710" s="45"/>
      <c r="JJA9710" s="45"/>
      <c r="JJB9710" s="45"/>
      <c r="JJC9710" s="45"/>
      <c r="JJD9710" s="45"/>
      <c r="JJE9710" s="45"/>
      <c r="JJF9710" s="45"/>
      <c r="JJG9710" s="45"/>
      <c r="JJH9710" s="45"/>
      <c r="JJI9710" s="45"/>
      <c r="JJJ9710" s="45"/>
      <c r="JJK9710" s="45"/>
      <c r="JJL9710" s="45"/>
      <c r="JJM9710" s="45"/>
      <c r="JJN9710" s="45"/>
      <c r="JJO9710" s="45"/>
      <c r="JJP9710" s="45"/>
      <c r="JJQ9710" s="45"/>
      <c r="JJR9710" s="45"/>
      <c r="JJS9710" s="45"/>
      <c r="JJT9710" s="45"/>
      <c r="JJU9710" s="45"/>
      <c r="JJV9710" s="45"/>
      <c r="JJW9710" s="45"/>
      <c r="JJX9710" s="45"/>
      <c r="JJY9710" s="45"/>
      <c r="JJZ9710" s="45"/>
      <c r="JKA9710" s="45"/>
      <c r="JKB9710" s="45"/>
      <c r="JKC9710" s="45"/>
      <c r="JKD9710" s="45"/>
      <c r="JKE9710" s="45"/>
      <c r="JKF9710" s="45"/>
      <c r="JKG9710" s="45"/>
      <c r="JKH9710" s="45"/>
      <c r="JKI9710" s="45"/>
      <c r="JKJ9710" s="45"/>
      <c r="JKK9710" s="45"/>
      <c r="JKL9710" s="45"/>
      <c r="JKM9710" s="45"/>
      <c r="JKN9710" s="45"/>
      <c r="JKO9710" s="45"/>
      <c r="JKP9710" s="45"/>
      <c r="JKQ9710" s="45"/>
      <c r="JKR9710" s="45"/>
      <c r="JKS9710" s="45"/>
      <c r="JKT9710" s="45"/>
      <c r="JKU9710" s="45"/>
      <c r="JKV9710" s="45"/>
      <c r="JKW9710" s="45"/>
      <c r="JKX9710" s="45"/>
      <c r="JKY9710" s="45"/>
      <c r="JKZ9710" s="45"/>
      <c r="JLA9710" s="45"/>
      <c r="JLB9710" s="45"/>
      <c r="JLC9710" s="45"/>
      <c r="JLD9710" s="45"/>
      <c r="JLE9710" s="45"/>
      <c r="JLF9710" s="45"/>
      <c r="JLG9710" s="45"/>
      <c r="JLH9710" s="45"/>
      <c r="JLI9710" s="45"/>
      <c r="JLJ9710" s="45"/>
      <c r="JLK9710" s="45"/>
      <c r="JLL9710" s="45"/>
      <c r="JLM9710" s="45"/>
      <c r="JLN9710" s="45"/>
      <c r="JLO9710" s="45"/>
      <c r="JLP9710" s="45"/>
      <c r="JLQ9710" s="45"/>
      <c r="JLR9710" s="45"/>
      <c r="JLS9710" s="45"/>
      <c r="JLT9710" s="45"/>
      <c r="JLU9710" s="45"/>
      <c r="JLV9710" s="45"/>
      <c r="JLW9710" s="45"/>
      <c r="JLX9710" s="45"/>
      <c r="JLY9710" s="45"/>
      <c r="JLZ9710" s="45"/>
      <c r="JMA9710" s="45"/>
      <c r="JMB9710" s="45"/>
      <c r="JMC9710" s="45"/>
      <c r="JMD9710" s="45"/>
      <c r="JME9710" s="45"/>
      <c r="JMF9710" s="45"/>
      <c r="JMG9710" s="45"/>
      <c r="JMH9710" s="45"/>
      <c r="JMI9710" s="45"/>
      <c r="JMJ9710" s="45"/>
      <c r="JMK9710" s="45"/>
      <c r="JML9710" s="45"/>
      <c r="JMM9710" s="45"/>
      <c r="JMN9710" s="45"/>
      <c r="JMO9710" s="45"/>
      <c r="JMP9710" s="45"/>
      <c r="JMQ9710" s="45"/>
      <c r="JMR9710" s="45"/>
      <c r="JMS9710" s="45"/>
      <c r="JMT9710" s="45"/>
      <c r="JMU9710" s="45"/>
      <c r="JMV9710" s="45"/>
      <c r="JMW9710" s="45"/>
      <c r="JMX9710" s="45"/>
      <c r="JMY9710" s="45"/>
      <c r="JMZ9710" s="45"/>
      <c r="JNA9710" s="45"/>
      <c r="JNB9710" s="45"/>
      <c r="JNC9710" s="45"/>
      <c r="JND9710" s="45"/>
      <c r="JNE9710" s="45"/>
      <c r="JNF9710" s="45"/>
      <c r="JNG9710" s="45"/>
      <c r="JNH9710" s="45"/>
      <c r="JNI9710" s="45"/>
      <c r="JNJ9710" s="45"/>
      <c r="JNK9710" s="45"/>
      <c r="JNL9710" s="45"/>
      <c r="JNM9710" s="45"/>
      <c r="JNN9710" s="45"/>
      <c r="JNO9710" s="45"/>
      <c r="JNP9710" s="45"/>
      <c r="JNQ9710" s="45"/>
      <c r="JNR9710" s="45"/>
      <c r="JNS9710" s="45"/>
      <c r="JNT9710" s="45"/>
      <c r="JNU9710" s="45"/>
      <c r="JNV9710" s="45"/>
      <c r="JNW9710" s="45"/>
      <c r="JNX9710" s="45"/>
      <c r="JNY9710" s="45"/>
      <c r="JNZ9710" s="45"/>
      <c r="JOA9710" s="45"/>
      <c r="JOB9710" s="45"/>
      <c r="JOC9710" s="45"/>
      <c r="JOD9710" s="45"/>
      <c r="JOE9710" s="45"/>
      <c r="JOF9710" s="45"/>
      <c r="JOG9710" s="45"/>
      <c r="JOH9710" s="45"/>
      <c r="JOI9710" s="45"/>
      <c r="JOJ9710" s="45"/>
      <c r="JOK9710" s="45"/>
      <c r="JOL9710" s="45"/>
      <c r="JOM9710" s="45"/>
      <c r="JON9710" s="45"/>
      <c r="JOO9710" s="45"/>
      <c r="JOP9710" s="45"/>
      <c r="JOQ9710" s="45"/>
      <c r="JOR9710" s="45"/>
      <c r="JOS9710" s="45"/>
      <c r="JOT9710" s="45"/>
      <c r="JOU9710" s="45"/>
      <c r="JOV9710" s="45"/>
      <c r="JOW9710" s="45"/>
      <c r="JOX9710" s="45"/>
      <c r="JOY9710" s="45"/>
      <c r="JOZ9710" s="45"/>
      <c r="JPA9710" s="45"/>
      <c r="JPB9710" s="45"/>
      <c r="JPC9710" s="45"/>
      <c r="JPD9710" s="45"/>
      <c r="JPE9710" s="45"/>
      <c r="JPF9710" s="45"/>
      <c r="JPG9710" s="45"/>
      <c r="JPH9710" s="45"/>
      <c r="JPI9710" s="45"/>
      <c r="JPJ9710" s="45"/>
      <c r="JPK9710" s="45"/>
      <c r="JPL9710" s="45"/>
      <c r="JPM9710" s="45"/>
      <c r="JPN9710" s="45"/>
      <c r="JPO9710" s="45"/>
      <c r="JPP9710" s="45"/>
      <c r="JPQ9710" s="45"/>
      <c r="JPR9710" s="45"/>
      <c r="JPS9710" s="45"/>
      <c r="JPT9710" s="45"/>
      <c r="JPU9710" s="45"/>
      <c r="JPV9710" s="45"/>
      <c r="JPW9710" s="45"/>
      <c r="JPX9710" s="45"/>
      <c r="JPY9710" s="45"/>
      <c r="JPZ9710" s="45"/>
      <c r="JQA9710" s="45"/>
      <c r="JQB9710" s="45"/>
      <c r="JQC9710" s="45"/>
      <c r="JQD9710" s="45"/>
      <c r="JQE9710" s="45"/>
      <c r="JQF9710" s="45"/>
      <c r="JQG9710" s="45"/>
      <c r="JQH9710" s="45"/>
      <c r="JQI9710" s="45"/>
      <c r="JQJ9710" s="45"/>
      <c r="JQK9710" s="45"/>
      <c r="JQL9710" s="45"/>
      <c r="JQM9710" s="45"/>
      <c r="JQN9710" s="45"/>
      <c r="JQO9710" s="45"/>
      <c r="JQP9710" s="45"/>
      <c r="JQQ9710" s="45"/>
      <c r="JQR9710" s="45"/>
      <c r="JQS9710" s="45"/>
      <c r="JQT9710" s="45"/>
      <c r="JQU9710" s="45"/>
      <c r="JQV9710" s="45"/>
      <c r="JQW9710" s="45"/>
      <c r="JQX9710" s="45"/>
      <c r="JQY9710" s="45"/>
      <c r="JQZ9710" s="45"/>
      <c r="JRA9710" s="45"/>
      <c r="JRB9710" s="45"/>
      <c r="JRC9710" s="45"/>
      <c r="JRD9710" s="45"/>
      <c r="JRE9710" s="45"/>
      <c r="JRF9710" s="45"/>
      <c r="JRG9710" s="45"/>
      <c r="JRH9710" s="45"/>
      <c r="JRI9710" s="45"/>
      <c r="JRJ9710" s="45"/>
      <c r="JRK9710" s="45"/>
      <c r="JRL9710" s="45"/>
      <c r="JRM9710" s="45"/>
      <c r="JRN9710" s="45"/>
      <c r="JRO9710" s="45"/>
      <c r="JRP9710" s="45"/>
      <c r="JRQ9710" s="45"/>
      <c r="JRR9710" s="45"/>
      <c r="JRS9710" s="45"/>
      <c r="JRT9710" s="45"/>
      <c r="JRU9710" s="45"/>
      <c r="JRV9710" s="45"/>
      <c r="JRW9710" s="45"/>
      <c r="JRX9710" s="45"/>
      <c r="JRY9710" s="45"/>
      <c r="JRZ9710" s="45"/>
      <c r="JSA9710" s="45"/>
      <c r="JSB9710" s="45"/>
      <c r="JSC9710" s="45"/>
      <c r="JSD9710" s="45"/>
      <c r="JSE9710" s="45"/>
      <c r="JSF9710" s="45"/>
      <c r="JSG9710" s="45"/>
      <c r="JSH9710" s="45"/>
      <c r="JSI9710" s="45"/>
      <c r="JSJ9710" s="45"/>
      <c r="JSK9710" s="45"/>
      <c r="JSL9710" s="45"/>
      <c r="JSM9710" s="45"/>
      <c r="JSN9710" s="45"/>
      <c r="JSO9710" s="45"/>
      <c r="JSP9710" s="45"/>
      <c r="JSQ9710" s="45"/>
      <c r="JSR9710" s="45"/>
      <c r="JSS9710" s="45"/>
      <c r="JST9710" s="45"/>
      <c r="JSU9710" s="45"/>
      <c r="JSV9710" s="45"/>
      <c r="JSW9710" s="45"/>
      <c r="JSX9710" s="45"/>
      <c r="JSY9710" s="45"/>
      <c r="JSZ9710" s="45"/>
      <c r="JTA9710" s="45"/>
      <c r="JTB9710" s="45"/>
      <c r="JTC9710" s="45"/>
      <c r="JTD9710" s="45"/>
      <c r="JTE9710" s="45"/>
      <c r="JTF9710" s="45"/>
      <c r="JTG9710" s="45"/>
      <c r="JTH9710" s="45"/>
      <c r="JTI9710" s="45"/>
      <c r="JTJ9710" s="45"/>
      <c r="JTK9710" s="45"/>
      <c r="JTL9710" s="45"/>
      <c r="JTM9710" s="45"/>
      <c r="JTN9710" s="45"/>
      <c r="JTO9710" s="45"/>
      <c r="JTP9710" s="45"/>
      <c r="JTQ9710" s="45"/>
      <c r="JTR9710" s="45"/>
      <c r="JTS9710" s="45"/>
      <c r="JTT9710" s="45"/>
      <c r="JTU9710" s="45"/>
      <c r="JTV9710" s="45"/>
      <c r="JTW9710" s="45"/>
      <c r="JTX9710" s="45"/>
      <c r="JTY9710" s="45"/>
      <c r="JTZ9710" s="45"/>
      <c r="JUA9710" s="45"/>
      <c r="JUB9710" s="45"/>
      <c r="JUC9710" s="45"/>
      <c r="JUD9710" s="45"/>
      <c r="JUE9710" s="45"/>
      <c r="JUF9710" s="45"/>
      <c r="JUG9710" s="45"/>
      <c r="JUH9710" s="45"/>
      <c r="JUI9710" s="45"/>
      <c r="JUJ9710" s="45"/>
      <c r="JUK9710" s="45"/>
      <c r="JUL9710" s="45"/>
      <c r="JUM9710" s="45"/>
      <c r="JUN9710" s="45"/>
      <c r="JUO9710" s="45"/>
      <c r="JUP9710" s="45"/>
      <c r="JUQ9710" s="45"/>
      <c r="JUR9710" s="45"/>
      <c r="JUS9710" s="45"/>
      <c r="JUT9710" s="45"/>
      <c r="JUU9710" s="45"/>
      <c r="JUV9710" s="45"/>
      <c r="JUW9710" s="45"/>
      <c r="JUX9710" s="45"/>
      <c r="JUY9710" s="45"/>
      <c r="JUZ9710" s="45"/>
      <c r="JVA9710" s="45"/>
      <c r="JVB9710" s="45"/>
      <c r="JVC9710" s="45"/>
      <c r="JVD9710" s="45"/>
      <c r="JVE9710" s="45"/>
      <c r="JVF9710" s="45"/>
      <c r="JVG9710" s="45"/>
      <c r="JVH9710" s="45"/>
      <c r="JVI9710" s="45"/>
      <c r="JVJ9710" s="45"/>
      <c r="JVK9710" s="45"/>
      <c r="JVL9710" s="45"/>
      <c r="JVM9710" s="45"/>
      <c r="JVN9710" s="45"/>
      <c r="JVO9710" s="45"/>
      <c r="JVP9710" s="45"/>
      <c r="JVQ9710" s="45"/>
      <c r="JVR9710" s="45"/>
      <c r="JVS9710" s="45"/>
      <c r="JVT9710" s="45"/>
      <c r="JVU9710" s="45"/>
      <c r="JVV9710" s="45"/>
      <c r="JVW9710" s="45"/>
      <c r="JVX9710" s="45"/>
      <c r="JVY9710" s="45"/>
      <c r="JVZ9710" s="45"/>
      <c r="JWA9710" s="45"/>
      <c r="JWB9710" s="45"/>
      <c r="JWC9710" s="45"/>
      <c r="JWD9710" s="45"/>
      <c r="JWE9710" s="45"/>
      <c r="JWF9710" s="45"/>
      <c r="JWG9710" s="45"/>
      <c r="JWH9710" s="45"/>
      <c r="JWI9710" s="45"/>
      <c r="JWJ9710" s="45"/>
      <c r="JWK9710" s="45"/>
      <c r="JWL9710" s="45"/>
      <c r="JWM9710" s="45"/>
      <c r="JWN9710" s="45"/>
      <c r="JWO9710" s="45"/>
      <c r="JWP9710" s="45"/>
      <c r="JWQ9710" s="45"/>
      <c r="JWR9710" s="45"/>
      <c r="JWS9710" s="45"/>
      <c r="JWT9710" s="45"/>
      <c r="JWU9710" s="45"/>
      <c r="JWV9710" s="45"/>
      <c r="JWW9710" s="45"/>
      <c r="JWX9710" s="45"/>
      <c r="JWY9710" s="45"/>
      <c r="JWZ9710" s="45"/>
      <c r="JXA9710" s="45"/>
      <c r="JXB9710" s="45"/>
      <c r="JXC9710" s="45"/>
      <c r="JXD9710" s="45"/>
      <c r="JXE9710" s="45"/>
      <c r="JXF9710" s="45"/>
      <c r="JXG9710" s="45"/>
      <c r="JXH9710" s="45"/>
      <c r="JXI9710" s="45"/>
      <c r="JXJ9710" s="45"/>
      <c r="JXK9710" s="45"/>
      <c r="JXL9710" s="45"/>
      <c r="JXM9710" s="45"/>
      <c r="JXN9710" s="45"/>
      <c r="JXO9710" s="45"/>
      <c r="JXP9710" s="45"/>
      <c r="JXQ9710" s="45"/>
      <c r="JXR9710" s="45"/>
      <c r="JXS9710" s="45"/>
      <c r="JXT9710" s="45"/>
      <c r="JXU9710" s="45"/>
      <c r="JXV9710" s="45"/>
      <c r="JXW9710" s="45"/>
      <c r="JXX9710" s="45"/>
      <c r="JXY9710" s="45"/>
      <c r="JXZ9710" s="45"/>
      <c r="JYA9710" s="45"/>
      <c r="JYB9710" s="45"/>
      <c r="JYC9710" s="45"/>
      <c r="JYD9710" s="45"/>
      <c r="JYE9710" s="45"/>
      <c r="JYF9710" s="45"/>
      <c r="JYG9710" s="45"/>
      <c r="JYH9710" s="45"/>
      <c r="JYI9710" s="45"/>
      <c r="JYJ9710" s="45"/>
      <c r="JYK9710" s="45"/>
      <c r="JYL9710" s="45"/>
      <c r="JYM9710" s="45"/>
      <c r="JYN9710" s="45"/>
      <c r="JYO9710" s="45"/>
      <c r="JYP9710" s="45"/>
      <c r="JYQ9710" s="45"/>
      <c r="JYR9710" s="45"/>
      <c r="JYS9710" s="45"/>
      <c r="JYT9710" s="45"/>
      <c r="JYU9710" s="45"/>
      <c r="JYV9710" s="45"/>
      <c r="JYW9710" s="45"/>
      <c r="JYX9710" s="45"/>
      <c r="JYY9710" s="45"/>
      <c r="JYZ9710" s="45"/>
      <c r="JZA9710" s="45"/>
      <c r="JZB9710" s="45"/>
      <c r="JZC9710" s="45"/>
      <c r="JZD9710" s="45"/>
      <c r="JZE9710" s="45"/>
      <c r="JZF9710" s="45"/>
      <c r="JZG9710" s="45"/>
      <c r="JZH9710" s="45"/>
      <c r="JZI9710" s="45"/>
      <c r="JZJ9710" s="45"/>
      <c r="JZK9710" s="45"/>
      <c r="JZL9710" s="45"/>
      <c r="JZM9710" s="45"/>
      <c r="JZN9710" s="45"/>
      <c r="JZO9710" s="45"/>
      <c r="JZP9710" s="45"/>
      <c r="JZQ9710" s="45"/>
      <c r="JZR9710" s="45"/>
      <c r="JZS9710" s="45"/>
      <c r="JZT9710" s="45"/>
      <c r="JZU9710" s="45"/>
      <c r="JZV9710" s="45"/>
      <c r="JZW9710" s="45"/>
      <c r="JZX9710" s="45"/>
      <c r="JZY9710" s="45"/>
      <c r="JZZ9710" s="45"/>
      <c r="KAA9710" s="45"/>
      <c r="KAB9710" s="45"/>
      <c r="KAC9710" s="45"/>
      <c r="KAD9710" s="45"/>
      <c r="KAE9710" s="45"/>
      <c r="KAF9710" s="45"/>
      <c r="KAG9710" s="45"/>
      <c r="KAH9710" s="45"/>
      <c r="KAI9710" s="45"/>
      <c r="KAJ9710" s="45"/>
      <c r="KAK9710" s="45"/>
      <c r="KAL9710" s="45"/>
      <c r="KAM9710" s="45"/>
      <c r="KAN9710" s="45"/>
      <c r="KAO9710" s="45"/>
      <c r="KAP9710" s="45"/>
      <c r="KAQ9710" s="45"/>
      <c r="KAR9710" s="45"/>
      <c r="KAS9710" s="45"/>
      <c r="KAT9710" s="45"/>
      <c r="KAU9710" s="45"/>
      <c r="KAV9710" s="45"/>
      <c r="KAW9710" s="45"/>
      <c r="KAX9710" s="45"/>
      <c r="KAY9710" s="45"/>
      <c r="KAZ9710" s="45"/>
      <c r="KBA9710" s="45"/>
      <c r="KBB9710" s="45"/>
      <c r="KBC9710" s="45"/>
      <c r="KBD9710" s="45"/>
      <c r="KBE9710" s="45"/>
      <c r="KBF9710" s="45"/>
      <c r="KBG9710" s="45"/>
      <c r="KBH9710" s="45"/>
      <c r="KBI9710" s="45"/>
      <c r="KBJ9710" s="45"/>
      <c r="KBK9710" s="45"/>
      <c r="KBL9710" s="45"/>
      <c r="KBM9710" s="45"/>
      <c r="KBN9710" s="45"/>
      <c r="KBO9710" s="45"/>
      <c r="KBP9710" s="45"/>
      <c r="KBQ9710" s="45"/>
      <c r="KBR9710" s="45"/>
      <c r="KBS9710" s="45"/>
      <c r="KBT9710" s="45"/>
      <c r="KBU9710" s="45"/>
      <c r="KBV9710" s="45"/>
      <c r="KBW9710" s="45"/>
      <c r="KBX9710" s="45"/>
      <c r="KBY9710" s="45"/>
      <c r="KBZ9710" s="45"/>
      <c r="KCA9710" s="45"/>
      <c r="KCB9710" s="45"/>
      <c r="KCC9710" s="45"/>
      <c r="KCD9710" s="45"/>
      <c r="KCE9710" s="45"/>
      <c r="KCF9710" s="45"/>
      <c r="KCG9710" s="45"/>
      <c r="KCH9710" s="45"/>
      <c r="KCI9710" s="45"/>
      <c r="KCJ9710" s="45"/>
      <c r="KCK9710" s="45"/>
      <c r="KCL9710" s="45"/>
      <c r="KCM9710" s="45"/>
      <c r="KCN9710" s="45"/>
      <c r="KCO9710" s="45"/>
      <c r="KCP9710" s="45"/>
      <c r="KCQ9710" s="45"/>
      <c r="KCR9710" s="45"/>
      <c r="KCS9710" s="45"/>
      <c r="KCT9710" s="45"/>
      <c r="KCU9710" s="45"/>
      <c r="KCV9710" s="45"/>
      <c r="KCW9710" s="45"/>
      <c r="KCX9710" s="45"/>
      <c r="KCY9710" s="45"/>
      <c r="KCZ9710" s="45"/>
      <c r="KDA9710" s="45"/>
      <c r="KDB9710" s="45"/>
      <c r="KDC9710" s="45"/>
      <c r="KDD9710" s="45"/>
      <c r="KDE9710" s="45"/>
      <c r="KDF9710" s="45"/>
      <c r="KDG9710" s="45"/>
      <c r="KDH9710" s="45"/>
      <c r="KDI9710" s="45"/>
      <c r="KDJ9710" s="45"/>
      <c r="KDK9710" s="45"/>
      <c r="KDL9710" s="45"/>
      <c r="KDM9710" s="45"/>
      <c r="KDN9710" s="45"/>
      <c r="KDO9710" s="45"/>
      <c r="KDP9710" s="45"/>
      <c r="KDQ9710" s="45"/>
      <c r="KDR9710" s="45"/>
      <c r="KDS9710" s="45"/>
      <c r="KDT9710" s="45"/>
      <c r="KDU9710" s="45"/>
      <c r="KDV9710" s="45"/>
      <c r="KDW9710" s="45"/>
      <c r="KDX9710" s="45"/>
      <c r="KDY9710" s="45"/>
      <c r="KDZ9710" s="45"/>
      <c r="KEA9710" s="45"/>
      <c r="KEB9710" s="45"/>
      <c r="KEC9710" s="45"/>
      <c r="KED9710" s="45"/>
      <c r="KEE9710" s="45"/>
      <c r="KEF9710" s="45"/>
      <c r="KEG9710" s="45"/>
      <c r="KEH9710" s="45"/>
      <c r="KEI9710" s="45"/>
      <c r="KEJ9710" s="45"/>
      <c r="KEK9710" s="45"/>
      <c r="KEL9710" s="45"/>
      <c r="KEM9710" s="45"/>
      <c r="KEN9710" s="45"/>
      <c r="KEO9710" s="45"/>
      <c r="KEP9710" s="45"/>
      <c r="KEQ9710" s="45"/>
      <c r="KER9710" s="45"/>
      <c r="KES9710" s="45"/>
      <c r="KET9710" s="45"/>
      <c r="KEU9710" s="45"/>
      <c r="KEV9710" s="45"/>
      <c r="KEW9710" s="45"/>
      <c r="KEX9710" s="45"/>
      <c r="KEY9710" s="45"/>
      <c r="KEZ9710" s="45"/>
      <c r="KFA9710" s="45"/>
      <c r="KFB9710" s="45"/>
      <c r="KFC9710" s="45"/>
      <c r="KFD9710" s="45"/>
      <c r="KFE9710" s="45"/>
      <c r="KFF9710" s="45"/>
      <c r="KFG9710" s="45"/>
      <c r="KFH9710" s="45"/>
      <c r="KFI9710" s="45"/>
      <c r="KFJ9710" s="45"/>
      <c r="KFK9710" s="45"/>
      <c r="KFL9710" s="45"/>
      <c r="KFM9710" s="45"/>
      <c r="KFN9710" s="45"/>
      <c r="KFO9710" s="45"/>
      <c r="KFP9710" s="45"/>
      <c r="KFQ9710" s="45"/>
      <c r="KFR9710" s="45"/>
      <c r="KFS9710" s="45"/>
      <c r="KFT9710" s="45"/>
      <c r="KFU9710" s="45"/>
      <c r="KFV9710" s="45"/>
      <c r="KFW9710" s="45"/>
      <c r="KFX9710" s="45"/>
      <c r="KFY9710" s="45"/>
      <c r="KFZ9710" s="45"/>
      <c r="KGA9710" s="45"/>
      <c r="KGB9710" s="45"/>
      <c r="KGC9710" s="45"/>
      <c r="KGD9710" s="45"/>
      <c r="KGE9710" s="45"/>
      <c r="KGF9710" s="45"/>
      <c r="KGG9710" s="45"/>
      <c r="KGH9710" s="45"/>
      <c r="KGI9710" s="45"/>
      <c r="KGJ9710" s="45"/>
      <c r="KGK9710" s="45"/>
      <c r="KGL9710" s="45"/>
      <c r="KGM9710" s="45"/>
      <c r="KGN9710" s="45"/>
      <c r="KGO9710" s="45"/>
      <c r="KGP9710" s="45"/>
      <c r="KGQ9710" s="45"/>
      <c r="KGR9710" s="45"/>
      <c r="KGS9710" s="45"/>
      <c r="KGT9710" s="45"/>
      <c r="KGU9710" s="45"/>
      <c r="KGV9710" s="45"/>
      <c r="KGW9710" s="45"/>
      <c r="KGX9710" s="45"/>
      <c r="KGY9710" s="45"/>
      <c r="KGZ9710" s="45"/>
      <c r="KHA9710" s="45"/>
      <c r="KHB9710" s="45"/>
      <c r="KHC9710" s="45"/>
      <c r="KHD9710" s="45"/>
      <c r="KHE9710" s="45"/>
      <c r="KHF9710" s="45"/>
      <c r="KHG9710" s="45"/>
      <c r="KHH9710" s="45"/>
      <c r="KHI9710" s="45"/>
      <c r="KHJ9710" s="45"/>
      <c r="KHK9710" s="45"/>
      <c r="KHL9710" s="45"/>
      <c r="KHM9710" s="45"/>
      <c r="KHN9710" s="45"/>
      <c r="KHO9710" s="45"/>
      <c r="KHP9710" s="45"/>
      <c r="KHQ9710" s="45"/>
      <c r="KHR9710" s="45"/>
      <c r="KHS9710" s="45"/>
      <c r="KHT9710" s="45"/>
      <c r="KHU9710" s="45"/>
      <c r="KHV9710" s="45"/>
      <c r="KHW9710" s="45"/>
      <c r="KHX9710" s="45"/>
      <c r="KHY9710" s="45"/>
      <c r="KHZ9710" s="45"/>
      <c r="KIA9710" s="45"/>
      <c r="KIB9710" s="45"/>
      <c r="KIC9710" s="45"/>
      <c r="KID9710" s="45"/>
      <c r="KIE9710" s="45"/>
      <c r="KIF9710" s="45"/>
      <c r="KIG9710" s="45"/>
      <c r="KIH9710" s="45"/>
      <c r="KII9710" s="45"/>
      <c r="KIJ9710" s="45"/>
      <c r="KIK9710" s="45"/>
      <c r="KIL9710" s="45"/>
      <c r="KIM9710" s="45"/>
      <c r="KIN9710" s="45"/>
      <c r="KIO9710" s="45"/>
      <c r="KIP9710" s="45"/>
      <c r="KIQ9710" s="45"/>
      <c r="KIR9710" s="45"/>
      <c r="KIS9710" s="45"/>
      <c r="KIT9710" s="45"/>
      <c r="KIU9710" s="45"/>
      <c r="KIV9710" s="45"/>
      <c r="KIW9710" s="45"/>
      <c r="KIX9710" s="45"/>
      <c r="KIY9710" s="45"/>
      <c r="KIZ9710" s="45"/>
      <c r="KJA9710" s="45"/>
      <c r="KJB9710" s="45"/>
      <c r="KJC9710" s="45"/>
      <c r="KJD9710" s="45"/>
      <c r="KJE9710" s="45"/>
      <c r="KJF9710" s="45"/>
      <c r="KJG9710" s="45"/>
      <c r="KJH9710" s="45"/>
      <c r="KJI9710" s="45"/>
      <c r="KJJ9710" s="45"/>
      <c r="KJK9710" s="45"/>
      <c r="KJL9710" s="45"/>
      <c r="KJM9710" s="45"/>
      <c r="KJN9710" s="45"/>
      <c r="KJO9710" s="45"/>
      <c r="KJP9710" s="45"/>
      <c r="KJQ9710" s="45"/>
      <c r="KJR9710" s="45"/>
      <c r="KJS9710" s="45"/>
      <c r="KJT9710" s="45"/>
      <c r="KJU9710" s="45"/>
      <c r="KJV9710" s="45"/>
      <c r="KJW9710" s="45"/>
      <c r="KJX9710" s="45"/>
      <c r="KJY9710" s="45"/>
      <c r="KJZ9710" s="45"/>
      <c r="KKA9710" s="45"/>
      <c r="KKB9710" s="45"/>
      <c r="KKC9710" s="45"/>
      <c r="KKD9710" s="45"/>
      <c r="KKE9710" s="45"/>
      <c r="KKF9710" s="45"/>
      <c r="KKG9710" s="45"/>
      <c r="KKH9710" s="45"/>
      <c r="KKI9710" s="45"/>
      <c r="KKJ9710" s="45"/>
      <c r="KKK9710" s="45"/>
      <c r="KKL9710" s="45"/>
      <c r="KKM9710" s="45"/>
      <c r="KKN9710" s="45"/>
      <c r="KKO9710" s="45"/>
      <c r="KKP9710" s="45"/>
      <c r="KKQ9710" s="45"/>
      <c r="KKR9710" s="45"/>
      <c r="KKS9710" s="45"/>
      <c r="KKT9710" s="45"/>
      <c r="KKU9710" s="45"/>
      <c r="KKV9710" s="45"/>
      <c r="KKW9710" s="45"/>
      <c r="KKX9710" s="45"/>
      <c r="KKY9710" s="45"/>
      <c r="KKZ9710" s="45"/>
      <c r="KLA9710" s="45"/>
      <c r="KLB9710" s="45"/>
      <c r="KLC9710" s="45"/>
      <c r="KLD9710" s="45"/>
      <c r="KLE9710" s="45"/>
      <c r="KLF9710" s="45"/>
      <c r="KLG9710" s="45"/>
      <c r="KLH9710" s="45"/>
      <c r="KLI9710" s="45"/>
      <c r="KLJ9710" s="45"/>
      <c r="KLK9710" s="45"/>
      <c r="KLL9710" s="45"/>
      <c r="KLM9710" s="45"/>
      <c r="KLN9710" s="45"/>
      <c r="KLO9710" s="45"/>
      <c r="KLP9710" s="45"/>
      <c r="KLQ9710" s="45"/>
      <c r="KLR9710" s="45"/>
      <c r="KLS9710" s="45"/>
      <c r="KLT9710" s="45"/>
      <c r="KLU9710" s="45"/>
      <c r="KLV9710" s="45"/>
      <c r="KLW9710" s="45"/>
      <c r="KLX9710" s="45"/>
      <c r="KLY9710" s="45"/>
      <c r="KLZ9710" s="45"/>
      <c r="KMA9710" s="45"/>
      <c r="KMB9710" s="45"/>
      <c r="KMC9710" s="45"/>
      <c r="KMD9710" s="45"/>
      <c r="KME9710" s="45"/>
      <c r="KMF9710" s="45"/>
      <c r="KMG9710" s="45"/>
      <c r="KMH9710" s="45"/>
      <c r="KMI9710" s="45"/>
      <c r="KMJ9710" s="45"/>
      <c r="KMK9710" s="45"/>
      <c r="KML9710" s="45"/>
      <c r="KMM9710" s="45"/>
      <c r="KMN9710" s="45"/>
      <c r="KMO9710" s="45"/>
      <c r="KMP9710" s="45"/>
      <c r="KMQ9710" s="45"/>
      <c r="KMR9710" s="45"/>
      <c r="KMS9710" s="45"/>
      <c r="KMT9710" s="45"/>
      <c r="KMU9710" s="45"/>
      <c r="KMV9710" s="45"/>
      <c r="KMW9710" s="45"/>
      <c r="KMX9710" s="45"/>
      <c r="KMY9710" s="45"/>
      <c r="KMZ9710" s="45"/>
      <c r="KNA9710" s="45"/>
      <c r="KNB9710" s="45"/>
      <c r="KNC9710" s="45"/>
      <c r="KND9710" s="45"/>
      <c r="KNE9710" s="45"/>
      <c r="KNF9710" s="45"/>
      <c r="KNG9710" s="45"/>
      <c r="KNH9710" s="45"/>
      <c r="KNI9710" s="45"/>
      <c r="KNJ9710" s="45"/>
      <c r="KNK9710" s="45"/>
      <c r="KNL9710" s="45"/>
      <c r="KNM9710" s="45"/>
      <c r="KNN9710" s="45"/>
      <c r="KNO9710" s="45"/>
      <c r="KNP9710" s="45"/>
      <c r="KNQ9710" s="45"/>
      <c r="KNR9710" s="45"/>
      <c r="KNS9710" s="45"/>
      <c r="KNT9710" s="45"/>
      <c r="KNU9710" s="45"/>
      <c r="KNV9710" s="45"/>
      <c r="KNW9710" s="45"/>
      <c r="KNX9710" s="45"/>
      <c r="KNY9710" s="45"/>
      <c r="KNZ9710" s="45"/>
      <c r="KOA9710" s="45"/>
      <c r="KOB9710" s="45"/>
      <c r="KOC9710" s="45"/>
      <c r="KOD9710" s="45"/>
      <c r="KOE9710" s="45"/>
      <c r="KOF9710" s="45"/>
      <c r="KOG9710" s="45"/>
      <c r="KOH9710" s="45"/>
      <c r="KOI9710" s="45"/>
      <c r="KOJ9710" s="45"/>
      <c r="KOK9710" s="45"/>
      <c r="KOL9710" s="45"/>
      <c r="KOM9710" s="45"/>
      <c r="KON9710" s="45"/>
      <c r="KOO9710" s="45"/>
      <c r="KOP9710" s="45"/>
      <c r="KOQ9710" s="45"/>
      <c r="KOR9710" s="45"/>
      <c r="KOS9710" s="45"/>
      <c r="KOT9710" s="45"/>
      <c r="KOU9710" s="45"/>
      <c r="KOV9710" s="45"/>
      <c r="KOW9710" s="45"/>
      <c r="KOX9710" s="45"/>
      <c r="KOY9710" s="45"/>
      <c r="KOZ9710" s="45"/>
      <c r="KPA9710" s="45"/>
      <c r="KPB9710" s="45"/>
      <c r="KPC9710" s="45"/>
      <c r="KPD9710" s="45"/>
      <c r="KPE9710" s="45"/>
      <c r="KPF9710" s="45"/>
      <c r="KPG9710" s="45"/>
      <c r="KPH9710" s="45"/>
      <c r="KPI9710" s="45"/>
      <c r="KPJ9710" s="45"/>
      <c r="KPK9710" s="45"/>
      <c r="KPL9710" s="45"/>
      <c r="KPM9710" s="45"/>
      <c r="KPN9710" s="45"/>
      <c r="KPO9710" s="45"/>
      <c r="KPP9710" s="45"/>
      <c r="KPQ9710" s="45"/>
      <c r="KPR9710" s="45"/>
      <c r="KPS9710" s="45"/>
      <c r="KPT9710" s="45"/>
      <c r="KPU9710" s="45"/>
      <c r="KPV9710" s="45"/>
      <c r="KPW9710" s="45"/>
      <c r="KPX9710" s="45"/>
      <c r="KPY9710" s="45"/>
      <c r="KPZ9710" s="45"/>
      <c r="KQA9710" s="45"/>
      <c r="KQB9710" s="45"/>
      <c r="KQC9710" s="45"/>
      <c r="KQD9710" s="45"/>
      <c r="KQE9710" s="45"/>
      <c r="KQF9710" s="45"/>
      <c r="KQG9710" s="45"/>
      <c r="KQH9710" s="45"/>
      <c r="KQI9710" s="45"/>
      <c r="KQJ9710" s="45"/>
      <c r="KQK9710" s="45"/>
      <c r="KQL9710" s="45"/>
      <c r="KQM9710" s="45"/>
      <c r="KQN9710" s="45"/>
      <c r="KQO9710" s="45"/>
      <c r="KQP9710" s="45"/>
      <c r="KQQ9710" s="45"/>
      <c r="KQR9710" s="45"/>
      <c r="KQS9710" s="45"/>
      <c r="KQT9710" s="45"/>
      <c r="KQU9710" s="45"/>
      <c r="KQV9710" s="45"/>
      <c r="KQW9710" s="45"/>
      <c r="KQX9710" s="45"/>
      <c r="KQY9710" s="45"/>
      <c r="KQZ9710" s="45"/>
      <c r="KRA9710" s="45"/>
      <c r="KRB9710" s="45"/>
      <c r="KRC9710" s="45"/>
      <c r="KRD9710" s="45"/>
      <c r="KRE9710" s="45"/>
      <c r="KRF9710" s="45"/>
      <c r="KRG9710" s="45"/>
      <c r="KRH9710" s="45"/>
      <c r="KRI9710" s="45"/>
      <c r="KRJ9710" s="45"/>
      <c r="KRK9710" s="45"/>
      <c r="KRL9710" s="45"/>
      <c r="KRM9710" s="45"/>
      <c r="KRN9710" s="45"/>
      <c r="KRO9710" s="45"/>
      <c r="KRP9710" s="45"/>
      <c r="KRQ9710" s="45"/>
      <c r="KRR9710" s="45"/>
      <c r="KRS9710" s="45"/>
      <c r="KRT9710" s="45"/>
      <c r="KRU9710" s="45"/>
      <c r="KRV9710" s="45"/>
      <c r="KRW9710" s="45"/>
      <c r="KRX9710" s="45"/>
      <c r="KRY9710" s="45"/>
      <c r="KRZ9710" s="45"/>
      <c r="KSA9710" s="45"/>
      <c r="KSB9710" s="45"/>
      <c r="KSC9710" s="45"/>
      <c r="KSD9710" s="45"/>
      <c r="KSE9710" s="45"/>
      <c r="KSF9710" s="45"/>
      <c r="KSG9710" s="45"/>
      <c r="KSH9710" s="45"/>
      <c r="KSI9710" s="45"/>
      <c r="KSJ9710" s="45"/>
      <c r="KSK9710" s="45"/>
      <c r="KSL9710" s="45"/>
      <c r="KSM9710" s="45"/>
      <c r="KSN9710" s="45"/>
      <c r="KSO9710" s="45"/>
      <c r="KSP9710" s="45"/>
      <c r="KSQ9710" s="45"/>
      <c r="KSR9710" s="45"/>
      <c r="KSS9710" s="45"/>
      <c r="KST9710" s="45"/>
      <c r="KSU9710" s="45"/>
      <c r="KSV9710" s="45"/>
      <c r="KSW9710" s="45"/>
      <c r="KSX9710" s="45"/>
      <c r="KSY9710" s="45"/>
      <c r="KSZ9710" s="45"/>
      <c r="KTA9710" s="45"/>
      <c r="KTB9710" s="45"/>
      <c r="KTC9710" s="45"/>
      <c r="KTD9710" s="45"/>
      <c r="KTE9710" s="45"/>
      <c r="KTF9710" s="45"/>
      <c r="KTG9710" s="45"/>
      <c r="KTH9710" s="45"/>
      <c r="KTI9710" s="45"/>
      <c r="KTJ9710" s="45"/>
      <c r="KTK9710" s="45"/>
      <c r="KTL9710" s="45"/>
      <c r="KTM9710" s="45"/>
      <c r="KTN9710" s="45"/>
      <c r="KTO9710" s="45"/>
      <c r="KTP9710" s="45"/>
      <c r="KTQ9710" s="45"/>
      <c r="KTR9710" s="45"/>
      <c r="KTS9710" s="45"/>
      <c r="KTT9710" s="45"/>
      <c r="KTU9710" s="45"/>
      <c r="KTV9710" s="45"/>
      <c r="KTW9710" s="45"/>
      <c r="KTX9710" s="45"/>
      <c r="KTY9710" s="45"/>
      <c r="KTZ9710" s="45"/>
      <c r="KUA9710" s="45"/>
      <c r="KUB9710" s="45"/>
      <c r="KUC9710" s="45"/>
      <c r="KUD9710" s="45"/>
      <c r="KUE9710" s="45"/>
      <c r="KUF9710" s="45"/>
      <c r="KUG9710" s="45"/>
      <c r="KUH9710" s="45"/>
      <c r="KUI9710" s="45"/>
      <c r="KUJ9710" s="45"/>
      <c r="KUK9710" s="45"/>
      <c r="KUL9710" s="45"/>
      <c r="KUM9710" s="45"/>
      <c r="KUN9710" s="45"/>
      <c r="KUO9710" s="45"/>
      <c r="KUP9710" s="45"/>
      <c r="KUQ9710" s="45"/>
      <c r="KUR9710" s="45"/>
      <c r="KUS9710" s="45"/>
      <c r="KUT9710" s="45"/>
      <c r="KUU9710" s="45"/>
      <c r="KUV9710" s="45"/>
      <c r="KUW9710" s="45"/>
      <c r="KUX9710" s="45"/>
      <c r="KUY9710" s="45"/>
      <c r="KUZ9710" s="45"/>
      <c r="KVA9710" s="45"/>
      <c r="KVB9710" s="45"/>
      <c r="KVC9710" s="45"/>
      <c r="KVD9710" s="45"/>
      <c r="KVE9710" s="45"/>
      <c r="KVF9710" s="45"/>
      <c r="KVG9710" s="45"/>
      <c r="KVH9710" s="45"/>
      <c r="KVI9710" s="45"/>
      <c r="KVJ9710" s="45"/>
      <c r="KVK9710" s="45"/>
      <c r="KVL9710" s="45"/>
      <c r="KVM9710" s="45"/>
      <c r="KVN9710" s="45"/>
      <c r="KVO9710" s="45"/>
      <c r="KVP9710" s="45"/>
      <c r="KVQ9710" s="45"/>
      <c r="KVR9710" s="45"/>
      <c r="KVS9710" s="45"/>
      <c r="KVT9710" s="45"/>
      <c r="KVU9710" s="45"/>
      <c r="KVV9710" s="45"/>
      <c r="KVW9710" s="45"/>
      <c r="KVX9710" s="45"/>
      <c r="KVY9710" s="45"/>
      <c r="KVZ9710" s="45"/>
      <c r="KWA9710" s="45"/>
      <c r="KWB9710" s="45"/>
      <c r="KWC9710" s="45"/>
      <c r="KWD9710" s="45"/>
      <c r="KWE9710" s="45"/>
      <c r="KWF9710" s="45"/>
      <c r="KWG9710" s="45"/>
      <c r="KWH9710" s="45"/>
      <c r="KWI9710" s="45"/>
      <c r="KWJ9710" s="45"/>
      <c r="KWK9710" s="45"/>
      <c r="KWL9710" s="45"/>
      <c r="KWM9710" s="45"/>
      <c r="KWN9710" s="45"/>
      <c r="KWO9710" s="45"/>
      <c r="KWP9710" s="45"/>
      <c r="KWQ9710" s="45"/>
      <c r="KWR9710" s="45"/>
      <c r="KWS9710" s="45"/>
      <c r="KWT9710" s="45"/>
      <c r="KWU9710" s="45"/>
      <c r="KWV9710" s="45"/>
      <c r="KWW9710" s="45"/>
      <c r="KWX9710" s="45"/>
      <c r="KWY9710" s="45"/>
      <c r="KWZ9710" s="45"/>
      <c r="KXA9710" s="45"/>
      <c r="KXB9710" s="45"/>
      <c r="KXC9710" s="45"/>
      <c r="KXD9710" s="45"/>
      <c r="KXE9710" s="45"/>
      <c r="KXF9710" s="45"/>
      <c r="KXG9710" s="45"/>
      <c r="KXH9710" s="45"/>
      <c r="KXI9710" s="45"/>
      <c r="KXJ9710" s="45"/>
      <c r="KXK9710" s="45"/>
      <c r="KXL9710" s="45"/>
      <c r="KXM9710" s="45"/>
      <c r="KXN9710" s="45"/>
      <c r="KXO9710" s="45"/>
      <c r="KXP9710" s="45"/>
      <c r="KXQ9710" s="45"/>
      <c r="KXR9710" s="45"/>
      <c r="KXS9710" s="45"/>
      <c r="KXT9710" s="45"/>
      <c r="KXU9710" s="45"/>
      <c r="KXV9710" s="45"/>
      <c r="KXW9710" s="45"/>
      <c r="KXX9710" s="45"/>
      <c r="KXY9710" s="45"/>
      <c r="KXZ9710" s="45"/>
      <c r="KYA9710" s="45"/>
      <c r="KYB9710" s="45"/>
      <c r="KYC9710" s="45"/>
      <c r="KYD9710" s="45"/>
      <c r="KYE9710" s="45"/>
      <c r="KYF9710" s="45"/>
      <c r="KYG9710" s="45"/>
      <c r="KYH9710" s="45"/>
      <c r="KYI9710" s="45"/>
      <c r="KYJ9710" s="45"/>
      <c r="KYK9710" s="45"/>
      <c r="KYL9710" s="45"/>
      <c r="KYM9710" s="45"/>
      <c r="KYN9710" s="45"/>
      <c r="KYO9710" s="45"/>
      <c r="KYP9710" s="45"/>
      <c r="KYQ9710" s="45"/>
      <c r="KYR9710" s="45"/>
      <c r="KYS9710" s="45"/>
      <c r="KYT9710" s="45"/>
      <c r="KYU9710" s="45"/>
      <c r="KYV9710" s="45"/>
      <c r="KYW9710" s="45"/>
      <c r="KYX9710" s="45"/>
      <c r="KYY9710" s="45"/>
      <c r="KYZ9710" s="45"/>
      <c r="KZA9710" s="45"/>
      <c r="KZB9710" s="45"/>
      <c r="KZC9710" s="45"/>
      <c r="KZD9710" s="45"/>
      <c r="KZE9710" s="45"/>
      <c r="KZF9710" s="45"/>
      <c r="KZG9710" s="45"/>
      <c r="KZH9710" s="45"/>
      <c r="KZI9710" s="45"/>
      <c r="KZJ9710" s="45"/>
      <c r="KZK9710" s="45"/>
      <c r="KZL9710" s="45"/>
      <c r="KZM9710" s="45"/>
      <c r="KZN9710" s="45"/>
      <c r="KZO9710" s="45"/>
      <c r="KZP9710" s="45"/>
      <c r="KZQ9710" s="45"/>
      <c r="KZR9710" s="45"/>
      <c r="KZS9710" s="45"/>
      <c r="KZT9710" s="45"/>
      <c r="KZU9710" s="45"/>
      <c r="KZV9710" s="45"/>
      <c r="KZW9710" s="45"/>
      <c r="KZX9710" s="45"/>
      <c r="KZY9710" s="45"/>
      <c r="KZZ9710" s="45"/>
      <c r="LAA9710" s="45"/>
      <c r="LAB9710" s="45"/>
      <c r="LAC9710" s="45"/>
      <c r="LAD9710" s="45"/>
      <c r="LAE9710" s="45"/>
      <c r="LAF9710" s="45"/>
      <c r="LAG9710" s="45"/>
      <c r="LAH9710" s="45"/>
      <c r="LAI9710" s="45"/>
      <c r="LAJ9710" s="45"/>
      <c r="LAK9710" s="45"/>
      <c r="LAL9710" s="45"/>
      <c r="LAM9710" s="45"/>
      <c r="LAN9710" s="45"/>
      <c r="LAO9710" s="45"/>
      <c r="LAP9710" s="45"/>
      <c r="LAQ9710" s="45"/>
      <c r="LAR9710" s="45"/>
      <c r="LAS9710" s="45"/>
      <c r="LAT9710" s="45"/>
      <c r="LAU9710" s="45"/>
      <c r="LAV9710" s="45"/>
      <c r="LAW9710" s="45"/>
      <c r="LAX9710" s="45"/>
      <c r="LAY9710" s="45"/>
      <c r="LAZ9710" s="45"/>
      <c r="LBA9710" s="45"/>
      <c r="LBB9710" s="45"/>
      <c r="LBC9710" s="45"/>
      <c r="LBD9710" s="45"/>
      <c r="LBE9710" s="45"/>
      <c r="LBF9710" s="45"/>
      <c r="LBG9710" s="45"/>
      <c r="LBH9710" s="45"/>
      <c r="LBI9710" s="45"/>
      <c r="LBJ9710" s="45"/>
      <c r="LBK9710" s="45"/>
      <c r="LBL9710" s="45"/>
      <c r="LBM9710" s="45"/>
      <c r="LBN9710" s="45"/>
      <c r="LBO9710" s="45"/>
      <c r="LBP9710" s="45"/>
      <c r="LBQ9710" s="45"/>
      <c r="LBR9710" s="45"/>
      <c r="LBS9710" s="45"/>
      <c r="LBT9710" s="45"/>
      <c r="LBU9710" s="45"/>
      <c r="LBV9710" s="45"/>
      <c r="LBW9710" s="45"/>
      <c r="LBX9710" s="45"/>
      <c r="LBY9710" s="45"/>
      <c r="LBZ9710" s="45"/>
      <c r="LCA9710" s="45"/>
      <c r="LCB9710" s="45"/>
      <c r="LCC9710" s="45"/>
      <c r="LCD9710" s="45"/>
      <c r="LCE9710" s="45"/>
      <c r="LCF9710" s="45"/>
      <c r="LCG9710" s="45"/>
      <c r="LCH9710" s="45"/>
      <c r="LCI9710" s="45"/>
      <c r="LCJ9710" s="45"/>
      <c r="LCK9710" s="45"/>
      <c r="LCL9710" s="45"/>
      <c r="LCM9710" s="45"/>
      <c r="LCN9710" s="45"/>
      <c r="LCO9710" s="45"/>
      <c r="LCP9710" s="45"/>
      <c r="LCQ9710" s="45"/>
      <c r="LCR9710" s="45"/>
      <c r="LCS9710" s="45"/>
      <c r="LCT9710" s="45"/>
      <c r="LCU9710" s="45"/>
      <c r="LCV9710" s="45"/>
      <c r="LCW9710" s="45"/>
      <c r="LCX9710" s="45"/>
      <c r="LCY9710" s="45"/>
      <c r="LCZ9710" s="45"/>
      <c r="LDA9710" s="45"/>
      <c r="LDB9710" s="45"/>
      <c r="LDC9710" s="45"/>
      <c r="LDD9710" s="45"/>
      <c r="LDE9710" s="45"/>
      <c r="LDF9710" s="45"/>
      <c r="LDG9710" s="45"/>
      <c r="LDH9710" s="45"/>
      <c r="LDI9710" s="45"/>
      <c r="LDJ9710" s="45"/>
      <c r="LDK9710" s="45"/>
      <c r="LDL9710" s="45"/>
      <c r="LDM9710" s="45"/>
      <c r="LDN9710" s="45"/>
      <c r="LDO9710" s="45"/>
      <c r="LDP9710" s="45"/>
      <c r="LDQ9710" s="45"/>
      <c r="LDR9710" s="45"/>
      <c r="LDS9710" s="45"/>
      <c r="LDT9710" s="45"/>
      <c r="LDU9710" s="45"/>
      <c r="LDV9710" s="45"/>
      <c r="LDW9710" s="45"/>
      <c r="LDX9710" s="45"/>
      <c r="LDY9710" s="45"/>
      <c r="LDZ9710" s="45"/>
      <c r="LEA9710" s="45"/>
      <c r="LEB9710" s="45"/>
      <c r="LEC9710" s="45"/>
      <c r="LED9710" s="45"/>
      <c r="LEE9710" s="45"/>
      <c r="LEF9710" s="45"/>
      <c r="LEG9710" s="45"/>
      <c r="LEH9710" s="45"/>
      <c r="LEI9710" s="45"/>
      <c r="LEJ9710" s="45"/>
      <c r="LEK9710" s="45"/>
      <c r="LEL9710" s="45"/>
      <c r="LEM9710" s="45"/>
      <c r="LEN9710" s="45"/>
      <c r="LEO9710" s="45"/>
      <c r="LEP9710" s="45"/>
      <c r="LEQ9710" s="45"/>
      <c r="LER9710" s="45"/>
      <c r="LES9710" s="45"/>
      <c r="LET9710" s="45"/>
      <c r="LEU9710" s="45"/>
      <c r="LEV9710" s="45"/>
      <c r="LEW9710" s="45"/>
      <c r="LEX9710" s="45"/>
      <c r="LEY9710" s="45"/>
      <c r="LEZ9710" s="45"/>
      <c r="LFA9710" s="45"/>
      <c r="LFB9710" s="45"/>
      <c r="LFC9710" s="45"/>
      <c r="LFD9710" s="45"/>
      <c r="LFE9710" s="45"/>
      <c r="LFF9710" s="45"/>
      <c r="LFG9710" s="45"/>
      <c r="LFH9710" s="45"/>
      <c r="LFI9710" s="45"/>
      <c r="LFJ9710" s="45"/>
      <c r="LFK9710" s="45"/>
      <c r="LFL9710" s="45"/>
      <c r="LFM9710" s="45"/>
      <c r="LFN9710" s="45"/>
      <c r="LFO9710" s="45"/>
      <c r="LFP9710" s="45"/>
      <c r="LFQ9710" s="45"/>
      <c r="LFR9710" s="45"/>
      <c r="LFS9710" s="45"/>
      <c r="LFT9710" s="45"/>
      <c r="LFU9710" s="45"/>
      <c r="LFV9710" s="45"/>
      <c r="LFW9710" s="45"/>
      <c r="LFX9710" s="45"/>
      <c r="LFY9710" s="45"/>
      <c r="LFZ9710" s="45"/>
      <c r="LGA9710" s="45"/>
      <c r="LGB9710" s="45"/>
      <c r="LGC9710" s="45"/>
      <c r="LGD9710" s="45"/>
      <c r="LGE9710" s="45"/>
      <c r="LGF9710" s="45"/>
      <c r="LGG9710" s="45"/>
      <c r="LGH9710" s="45"/>
      <c r="LGI9710" s="45"/>
      <c r="LGJ9710" s="45"/>
      <c r="LGK9710" s="45"/>
      <c r="LGL9710" s="45"/>
      <c r="LGM9710" s="45"/>
      <c r="LGN9710" s="45"/>
      <c r="LGO9710" s="45"/>
      <c r="LGP9710" s="45"/>
      <c r="LGQ9710" s="45"/>
      <c r="LGR9710" s="45"/>
      <c r="LGS9710" s="45"/>
      <c r="LGT9710" s="45"/>
      <c r="LGU9710" s="45"/>
      <c r="LGV9710" s="45"/>
      <c r="LGW9710" s="45"/>
      <c r="LGX9710" s="45"/>
      <c r="LGY9710" s="45"/>
      <c r="LGZ9710" s="45"/>
      <c r="LHA9710" s="45"/>
      <c r="LHB9710" s="45"/>
      <c r="LHC9710" s="45"/>
      <c r="LHD9710" s="45"/>
      <c r="LHE9710" s="45"/>
      <c r="LHF9710" s="45"/>
      <c r="LHG9710" s="45"/>
      <c r="LHH9710" s="45"/>
      <c r="LHI9710" s="45"/>
      <c r="LHJ9710" s="45"/>
      <c r="LHK9710" s="45"/>
      <c r="LHL9710" s="45"/>
      <c r="LHM9710" s="45"/>
      <c r="LHN9710" s="45"/>
      <c r="LHO9710" s="45"/>
      <c r="LHP9710" s="45"/>
      <c r="LHQ9710" s="45"/>
      <c r="LHR9710" s="45"/>
      <c r="LHS9710" s="45"/>
      <c r="LHT9710" s="45"/>
      <c r="LHU9710" s="45"/>
      <c r="LHV9710" s="45"/>
      <c r="LHW9710" s="45"/>
      <c r="LHX9710" s="45"/>
      <c r="LHY9710" s="45"/>
      <c r="LHZ9710" s="45"/>
      <c r="LIA9710" s="45"/>
      <c r="LIB9710" s="45"/>
      <c r="LIC9710" s="45"/>
      <c r="LID9710" s="45"/>
      <c r="LIE9710" s="45"/>
      <c r="LIF9710" s="45"/>
      <c r="LIG9710" s="45"/>
      <c r="LIH9710" s="45"/>
      <c r="LII9710" s="45"/>
      <c r="LIJ9710" s="45"/>
      <c r="LIK9710" s="45"/>
      <c r="LIL9710" s="45"/>
      <c r="LIM9710" s="45"/>
      <c r="LIN9710" s="45"/>
      <c r="LIO9710" s="45"/>
      <c r="LIP9710" s="45"/>
      <c r="LIQ9710" s="45"/>
      <c r="LIR9710" s="45"/>
      <c r="LIS9710" s="45"/>
      <c r="LIT9710" s="45"/>
      <c r="LIU9710" s="45"/>
      <c r="LIV9710" s="45"/>
      <c r="LIW9710" s="45"/>
      <c r="LIX9710" s="45"/>
      <c r="LIY9710" s="45"/>
      <c r="LIZ9710" s="45"/>
      <c r="LJA9710" s="45"/>
      <c r="LJB9710" s="45"/>
      <c r="LJC9710" s="45"/>
      <c r="LJD9710" s="45"/>
      <c r="LJE9710" s="45"/>
      <c r="LJF9710" s="45"/>
      <c r="LJG9710" s="45"/>
      <c r="LJH9710" s="45"/>
      <c r="LJI9710" s="45"/>
      <c r="LJJ9710" s="45"/>
      <c r="LJK9710" s="45"/>
      <c r="LJL9710" s="45"/>
      <c r="LJM9710" s="45"/>
      <c r="LJN9710" s="45"/>
      <c r="LJO9710" s="45"/>
      <c r="LJP9710" s="45"/>
      <c r="LJQ9710" s="45"/>
      <c r="LJR9710" s="45"/>
      <c r="LJS9710" s="45"/>
      <c r="LJT9710" s="45"/>
      <c r="LJU9710" s="45"/>
      <c r="LJV9710" s="45"/>
      <c r="LJW9710" s="45"/>
      <c r="LJX9710" s="45"/>
      <c r="LJY9710" s="45"/>
      <c r="LJZ9710" s="45"/>
      <c r="LKA9710" s="45"/>
      <c r="LKB9710" s="45"/>
      <c r="LKC9710" s="45"/>
      <c r="LKD9710" s="45"/>
      <c r="LKE9710" s="45"/>
      <c r="LKF9710" s="45"/>
      <c r="LKG9710" s="45"/>
      <c r="LKH9710" s="45"/>
      <c r="LKI9710" s="45"/>
      <c r="LKJ9710" s="45"/>
      <c r="LKK9710" s="45"/>
      <c r="LKL9710" s="45"/>
      <c r="LKM9710" s="45"/>
      <c r="LKN9710" s="45"/>
      <c r="LKO9710" s="45"/>
      <c r="LKP9710" s="45"/>
      <c r="LKQ9710" s="45"/>
      <c r="LKR9710" s="45"/>
      <c r="LKS9710" s="45"/>
      <c r="LKT9710" s="45"/>
      <c r="LKU9710" s="45"/>
      <c r="LKV9710" s="45"/>
      <c r="LKW9710" s="45"/>
      <c r="LKX9710" s="45"/>
      <c r="LKY9710" s="45"/>
      <c r="LKZ9710" s="45"/>
      <c r="LLA9710" s="45"/>
      <c r="LLB9710" s="45"/>
      <c r="LLC9710" s="45"/>
      <c r="LLD9710" s="45"/>
      <c r="LLE9710" s="45"/>
      <c r="LLF9710" s="45"/>
      <c r="LLG9710" s="45"/>
      <c r="LLH9710" s="45"/>
      <c r="LLI9710" s="45"/>
      <c r="LLJ9710" s="45"/>
      <c r="LLK9710" s="45"/>
      <c r="LLL9710" s="45"/>
      <c r="LLM9710" s="45"/>
      <c r="LLN9710" s="45"/>
      <c r="LLO9710" s="45"/>
      <c r="LLP9710" s="45"/>
      <c r="LLQ9710" s="45"/>
      <c r="LLR9710" s="45"/>
      <c r="LLS9710" s="45"/>
      <c r="LLT9710" s="45"/>
      <c r="LLU9710" s="45"/>
      <c r="LLV9710" s="45"/>
      <c r="LLW9710" s="45"/>
      <c r="LLX9710" s="45"/>
      <c r="LLY9710" s="45"/>
      <c r="LLZ9710" s="45"/>
      <c r="LMA9710" s="45"/>
      <c r="LMB9710" s="45"/>
      <c r="LMC9710" s="45"/>
      <c r="LMD9710" s="45"/>
      <c r="LME9710" s="45"/>
      <c r="LMF9710" s="45"/>
      <c r="LMG9710" s="45"/>
      <c r="LMH9710" s="45"/>
      <c r="LMI9710" s="45"/>
      <c r="LMJ9710" s="45"/>
      <c r="LMK9710" s="45"/>
      <c r="LML9710" s="45"/>
      <c r="LMM9710" s="45"/>
      <c r="LMN9710" s="45"/>
      <c r="LMO9710" s="45"/>
      <c r="LMP9710" s="45"/>
      <c r="LMQ9710" s="45"/>
      <c r="LMR9710" s="45"/>
      <c r="LMS9710" s="45"/>
      <c r="LMT9710" s="45"/>
      <c r="LMU9710" s="45"/>
      <c r="LMV9710" s="45"/>
      <c r="LMW9710" s="45"/>
      <c r="LMX9710" s="45"/>
      <c r="LMY9710" s="45"/>
      <c r="LMZ9710" s="45"/>
      <c r="LNA9710" s="45"/>
      <c r="LNB9710" s="45"/>
      <c r="LNC9710" s="45"/>
      <c r="LND9710" s="45"/>
      <c r="LNE9710" s="45"/>
      <c r="LNF9710" s="45"/>
      <c r="LNG9710" s="45"/>
      <c r="LNH9710" s="45"/>
      <c r="LNI9710" s="45"/>
      <c r="LNJ9710" s="45"/>
      <c r="LNK9710" s="45"/>
      <c r="LNL9710" s="45"/>
      <c r="LNM9710" s="45"/>
      <c r="LNN9710" s="45"/>
      <c r="LNO9710" s="45"/>
      <c r="LNP9710" s="45"/>
      <c r="LNQ9710" s="45"/>
      <c r="LNR9710" s="45"/>
      <c r="LNS9710" s="45"/>
      <c r="LNT9710" s="45"/>
      <c r="LNU9710" s="45"/>
      <c r="LNV9710" s="45"/>
      <c r="LNW9710" s="45"/>
      <c r="LNX9710" s="45"/>
      <c r="LNY9710" s="45"/>
      <c r="LNZ9710" s="45"/>
      <c r="LOA9710" s="45"/>
      <c r="LOB9710" s="45"/>
      <c r="LOC9710" s="45"/>
      <c r="LOD9710" s="45"/>
      <c r="LOE9710" s="45"/>
      <c r="LOF9710" s="45"/>
      <c r="LOG9710" s="45"/>
      <c r="LOH9710" s="45"/>
      <c r="LOI9710" s="45"/>
      <c r="LOJ9710" s="45"/>
      <c r="LOK9710" s="45"/>
      <c r="LOL9710" s="45"/>
      <c r="LOM9710" s="45"/>
      <c r="LON9710" s="45"/>
      <c r="LOO9710" s="45"/>
      <c r="LOP9710" s="45"/>
      <c r="LOQ9710" s="45"/>
      <c r="LOR9710" s="45"/>
      <c r="LOS9710" s="45"/>
      <c r="LOT9710" s="45"/>
      <c r="LOU9710" s="45"/>
      <c r="LOV9710" s="45"/>
      <c r="LOW9710" s="45"/>
      <c r="LOX9710" s="45"/>
      <c r="LOY9710" s="45"/>
      <c r="LOZ9710" s="45"/>
      <c r="LPA9710" s="45"/>
      <c r="LPB9710" s="45"/>
      <c r="LPC9710" s="45"/>
      <c r="LPD9710" s="45"/>
      <c r="LPE9710" s="45"/>
      <c r="LPF9710" s="45"/>
      <c r="LPG9710" s="45"/>
      <c r="LPH9710" s="45"/>
      <c r="LPI9710" s="45"/>
      <c r="LPJ9710" s="45"/>
      <c r="LPK9710" s="45"/>
      <c r="LPL9710" s="45"/>
      <c r="LPM9710" s="45"/>
      <c r="LPN9710" s="45"/>
      <c r="LPO9710" s="45"/>
      <c r="LPP9710" s="45"/>
      <c r="LPQ9710" s="45"/>
      <c r="LPR9710" s="45"/>
      <c r="LPS9710" s="45"/>
      <c r="LPT9710" s="45"/>
      <c r="LPU9710" s="45"/>
      <c r="LPV9710" s="45"/>
      <c r="LPW9710" s="45"/>
      <c r="LPX9710" s="45"/>
      <c r="LPY9710" s="45"/>
      <c r="LPZ9710" s="45"/>
      <c r="LQA9710" s="45"/>
      <c r="LQB9710" s="45"/>
      <c r="LQC9710" s="45"/>
      <c r="LQD9710" s="45"/>
      <c r="LQE9710" s="45"/>
      <c r="LQF9710" s="45"/>
      <c r="LQG9710" s="45"/>
      <c r="LQH9710" s="45"/>
      <c r="LQI9710" s="45"/>
      <c r="LQJ9710" s="45"/>
      <c r="LQK9710" s="45"/>
      <c r="LQL9710" s="45"/>
      <c r="LQM9710" s="45"/>
      <c r="LQN9710" s="45"/>
      <c r="LQO9710" s="45"/>
      <c r="LQP9710" s="45"/>
      <c r="LQQ9710" s="45"/>
      <c r="LQR9710" s="45"/>
      <c r="LQS9710" s="45"/>
      <c r="LQT9710" s="45"/>
      <c r="LQU9710" s="45"/>
      <c r="LQV9710" s="45"/>
      <c r="LQW9710" s="45"/>
      <c r="LQX9710" s="45"/>
      <c r="LQY9710" s="45"/>
      <c r="LQZ9710" s="45"/>
      <c r="LRA9710" s="45"/>
      <c r="LRB9710" s="45"/>
      <c r="LRC9710" s="45"/>
      <c r="LRD9710" s="45"/>
      <c r="LRE9710" s="45"/>
      <c r="LRF9710" s="45"/>
      <c r="LRG9710" s="45"/>
      <c r="LRH9710" s="45"/>
      <c r="LRI9710" s="45"/>
      <c r="LRJ9710" s="45"/>
      <c r="LRK9710" s="45"/>
      <c r="LRL9710" s="45"/>
      <c r="LRM9710" s="45"/>
      <c r="LRN9710" s="45"/>
      <c r="LRO9710" s="45"/>
      <c r="LRP9710" s="45"/>
      <c r="LRQ9710" s="45"/>
      <c r="LRR9710" s="45"/>
      <c r="LRS9710" s="45"/>
      <c r="LRT9710" s="45"/>
      <c r="LRU9710" s="45"/>
      <c r="LRV9710" s="45"/>
      <c r="LRW9710" s="45"/>
      <c r="LRX9710" s="45"/>
      <c r="LRY9710" s="45"/>
      <c r="LRZ9710" s="45"/>
      <c r="LSA9710" s="45"/>
      <c r="LSB9710" s="45"/>
      <c r="LSC9710" s="45"/>
      <c r="LSD9710" s="45"/>
      <c r="LSE9710" s="45"/>
      <c r="LSF9710" s="45"/>
      <c r="LSG9710" s="45"/>
      <c r="LSH9710" s="45"/>
      <c r="LSI9710" s="45"/>
      <c r="LSJ9710" s="45"/>
      <c r="LSK9710" s="45"/>
      <c r="LSL9710" s="45"/>
      <c r="LSM9710" s="45"/>
      <c r="LSN9710" s="45"/>
      <c r="LSO9710" s="45"/>
      <c r="LSP9710" s="45"/>
      <c r="LSQ9710" s="45"/>
      <c r="LSR9710" s="45"/>
      <c r="LSS9710" s="45"/>
      <c r="LST9710" s="45"/>
      <c r="LSU9710" s="45"/>
      <c r="LSV9710" s="45"/>
      <c r="LSW9710" s="45"/>
      <c r="LSX9710" s="45"/>
      <c r="LSY9710" s="45"/>
      <c r="LSZ9710" s="45"/>
      <c r="LTA9710" s="45"/>
      <c r="LTB9710" s="45"/>
      <c r="LTC9710" s="45"/>
      <c r="LTD9710" s="45"/>
      <c r="LTE9710" s="45"/>
      <c r="LTF9710" s="45"/>
      <c r="LTG9710" s="45"/>
      <c r="LTH9710" s="45"/>
      <c r="LTI9710" s="45"/>
      <c r="LTJ9710" s="45"/>
      <c r="LTK9710" s="45"/>
      <c r="LTL9710" s="45"/>
      <c r="LTM9710" s="45"/>
      <c r="LTN9710" s="45"/>
      <c r="LTO9710" s="45"/>
      <c r="LTP9710" s="45"/>
      <c r="LTQ9710" s="45"/>
      <c r="LTR9710" s="45"/>
      <c r="LTS9710" s="45"/>
      <c r="LTT9710" s="45"/>
      <c r="LTU9710" s="45"/>
      <c r="LTV9710" s="45"/>
      <c r="LTW9710" s="45"/>
      <c r="LTX9710" s="45"/>
      <c r="LTY9710" s="45"/>
      <c r="LTZ9710" s="45"/>
      <c r="LUA9710" s="45"/>
      <c r="LUB9710" s="45"/>
      <c r="LUC9710" s="45"/>
      <c r="LUD9710" s="45"/>
      <c r="LUE9710" s="45"/>
      <c r="LUF9710" s="45"/>
      <c r="LUG9710" s="45"/>
      <c r="LUH9710" s="45"/>
      <c r="LUI9710" s="45"/>
      <c r="LUJ9710" s="45"/>
      <c r="LUK9710" s="45"/>
      <c r="LUL9710" s="45"/>
      <c r="LUM9710" s="45"/>
      <c r="LUN9710" s="45"/>
      <c r="LUO9710" s="45"/>
      <c r="LUP9710" s="45"/>
      <c r="LUQ9710" s="45"/>
      <c r="LUR9710" s="45"/>
      <c r="LUS9710" s="45"/>
      <c r="LUT9710" s="45"/>
      <c r="LUU9710" s="45"/>
      <c r="LUV9710" s="45"/>
      <c r="LUW9710" s="45"/>
      <c r="LUX9710" s="45"/>
      <c r="LUY9710" s="45"/>
      <c r="LUZ9710" s="45"/>
      <c r="LVA9710" s="45"/>
      <c r="LVB9710" s="45"/>
      <c r="LVC9710" s="45"/>
      <c r="LVD9710" s="45"/>
      <c r="LVE9710" s="45"/>
      <c r="LVF9710" s="45"/>
      <c r="LVG9710" s="45"/>
      <c r="LVH9710" s="45"/>
      <c r="LVI9710" s="45"/>
      <c r="LVJ9710" s="45"/>
      <c r="LVK9710" s="45"/>
      <c r="LVL9710" s="45"/>
      <c r="LVM9710" s="45"/>
      <c r="LVN9710" s="45"/>
      <c r="LVO9710" s="45"/>
      <c r="LVP9710" s="45"/>
      <c r="LVQ9710" s="45"/>
      <c r="LVR9710" s="45"/>
      <c r="LVS9710" s="45"/>
      <c r="LVT9710" s="45"/>
      <c r="LVU9710" s="45"/>
      <c r="LVV9710" s="45"/>
      <c r="LVW9710" s="45"/>
      <c r="LVX9710" s="45"/>
      <c r="LVY9710" s="45"/>
      <c r="LVZ9710" s="45"/>
      <c r="LWA9710" s="45"/>
      <c r="LWB9710" s="45"/>
      <c r="LWC9710" s="45"/>
      <c r="LWD9710" s="45"/>
      <c r="LWE9710" s="45"/>
      <c r="LWF9710" s="45"/>
      <c r="LWG9710" s="45"/>
      <c r="LWH9710" s="45"/>
      <c r="LWI9710" s="45"/>
      <c r="LWJ9710" s="45"/>
      <c r="LWK9710" s="45"/>
      <c r="LWL9710" s="45"/>
      <c r="LWM9710" s="45"/>
      <c r="LWN9710" s="45"/>
      <c r="LWO9710" s="45"/>
      <c r="LWP9710" s="45"/>
      <c r="LWQ9710" s="45"/>
      <c r="LWR9710" s="45"/>
      <c r="LWS9710" s="45"/>
      <c r="LWT9710" s="45"/>
      <c r="LWU9710" s="45"/>
      <c r="LWV9710" s="45"/>
      <c r="LWW9710" s="45"/>
      <c r="LWX9710" s="45"/>
      <c r="LWY9710" s="45"/>
      <c r="LWZ9710" s="45"/>
      <c r="LXA9710" s="45"/>
      <c r="LXB9710" s="45"/>
      <c r="LXC9710" s="45"/>
      <c r="LXD9710" s="45"/>
      <c r="LXE9710" s="45"/>
      <c r="LXF9710" s="45"/>
      <c r="LXG9710" s="45"/>
      <c r="LXH9710" s="45"/>
      <c r="LXI9710" s="45"/>
      <c r="LXJ9710" s="45"/>
      <c r="LXK9710" s="45"/>
      <c r="LXL9710" s="45"/>
      <c r="LXM9710" s="45"/>
      <c r="LXN9710" s="45"/>
      <c r="LXO9710" s="45"/>
      <c r="LXP9710" s="45"/>
      <c r="LXQ9710" s="45"/>
      <c r="LXR9710" s="45"/>
      <c r="LXS9710" s="45"/>
      <c r="LXT9710" s="45"/>
      <c r="LXU9710" s="45"/>
      <c r="LXV9710" s="45"/>
      <c r="LXW9710" s="45"/>
      <c r="LXX9710" s="45"/>
      <c r="LXY9710" s="45"/>
      <c r="LXZ9710" s="45"/>
      <c r="LYA9710" s="45"/>
      <c r="LYB9710" s="45"/>
      <c r="LYC9710" s="45"/>
      <c r="LYD9710" s="45"/>
      <c r="LYE9710" s="45"/>
      <c r="LYF9710" s="45"/>
      <c r="LYG9710" s="45"/>
      <c r="LYH9710" s="45"/>
      <c r="LYI9710" s="45"/>
      <c r="LYJ9710" s="45"/>
      <c r="LYK9710" s="45"/>
      <c r="LYL9710" s="45"/>
      <c r="LYM9710" s="45"/>
      <c r="LYN9710" s="45"/>
      <c r="LYO9710" s="45"/>
      <c r="LYP9710" s="45"/>
      <c r="LYQ9710" s="45"/>
      <c r="LYR9710" s="45"/>
      <c r="LYS9710" s="45"/>
      <c r="LYT9710" s="45"/>
      <c r="LYU9710" s="45"/>
      <c r="LYV9710" s="45"/>
      <c r="LYW9710" s="45"/>
      <c r="LYX9710" s="45"/>
      <c r="LYY9710" s="45"/>
      <c r="LYZ9710" s="45"/>
      <c r="LZA9710" s="45"/>
      <c r="LZB9710" s="45"/>
      <c r="LZC9710" s="45"/>
      <c r="LZD9710" s="45"/>
      <c r="LZE9710" s="45"/>
      <c r="LZF9710" s="45"/>
      <c r="LZG9710" s="45"/>
      <c r="LZH9710" s="45"/>
      <c r="LZI9710" s="45"/>
      <c r="LZJ9710" s="45"/>
      <c r="LZK9710" s="45"/>
      <c r="LZL9710" s="45"/>
      <c r="LZM9710" s="45"/>
      <c r="LZN9710" s="45"/>
      <c r="LZO9710" s="45"/>
      <c r="LZP9710" s="45"/>
      <c r="LZQ9710" s="45"/>
      <c r="LZR9710" s="45"/>
      <c r="LZS9710" s="45"/>
      <c r="LZT9710" s="45"/>
      <c r="LZU9710" s="45"/>
      <c r="LZV9710" s="45"/>
      <c r="LZW9710" s="45"/>
      <c r="LZX9710" s="45"/>
      <c r="LZY9710" s="45"/>
      <c r="LZZ9710" s="45"/>
      <c r="MAA9710" s="45"/>
      <c r="MAB9710" s="45"/>
      <c r="MAC9710" s="45"/>
      <c r="MAD9710" s="45"/>
      <c r="MAE9710" s="45"/>
      <c r="MAF9710" s="45"/>
      <c r="MAG9710" s="45"/>
      <c r="MAH9710" s="45"/>
      <c r="MAI9710" s="45"/>
      <c r="MAJ9710" s="45"/>
      <c r="MAK9710" s="45"/>
      <c r="MAL9710" s="45"/>
      <c r="MAM9710" s="45"/>
      <c r="MAN9710" s="45"/>
      <c r="MAO9710" s="45"/>
      <c r="MAP9710" s="45"/>
      <c r="MAQ9710" s="45"/>
      <c r="MAR9710" s="45"/>
      <c r="MAS9710" s="45"/>
      <c r="MAT9710" s="45"/>
      <c r="MAU9710" s="45"/>
      <c r="MAV9710" s="45"/>
      <c r="MAW9710" s="45"/>
      <c r="MAX9710" s="45"/>
      <c r="MAY9710" s="45"/>
      <c r="MAZ9710" s="45"/>
      <c r="MBA9710" s="45"/>
      <c r="MBB9710" s="45"/>
      <c r="MBC9710" s="45"/>
      <c r="MBD9710" s="45"/>
      <c r="MBE9710" s="45"/>
      <c r="MBF9710" s="45"/>
      <c r="MBG9710" s="45"/>
      <c r="MBH9710" s="45"/>
      <c r="MBI9710" s="45"/>
      <c r="MBJ9710" s="45"/>
      <c r="MBK9710" s="45"/>
      <c r="MBL9710" s="45"/>
      <c r="MBM9710" s="45"/>
      <c r="MBN9710" s="45"/>
      <c r="MBO9710" s="45"/>
      <c r="MBP9710" s="45"/>
      <c r="MBQ9710" s="45"/>
      <c r="MBR9710" s="45"/>
      <c r="MBS9710" s="45"/>
      <c r="MBT9710" s="45"/>
      <c r="MBU9710" s="45"/>
      <c r="MBV9710" s="45"/>
      <c r="MBW9710" s="45"/>
      <c r="MBX9710" s="45"/>
      <c r="MBY9710" s="45"/>
      <c r="MBZ9710" s="45"/>
      <c r="MCA9710" s="45"/>
      <c r="MCB9710" s="45"/>
      <c r="MCC9710" s="45"/>
      <c r="MCD9710" s="45"/>
      <c r="MCE9710" s="45"/>
      <c r="MCF9710" s="45"/>
      <c r="MCG9710" s="45"/>
      <c r="MCH9710" s="45"/>
      <c r="MCI9710" s="45"/>
      <c r="MCJ9710" s="45"/>
      <c r="MCK9710" s="45"/>
      <c r="MCL9710" s="45"/>
      <c r="MCM9710" s="45"/>
      <c r="MCN9710" s="45"/>
      <c r="MCO9710" s="45"/>
      <c r="MCP9710" s="45"/>
      <c r="MCQ9710" s="45"/>
      <c r="MCR9710" s="45"/>
      <c r="MCS9710" s="45"/>
      <c r="MCT9710" s="45"/>
      <c r="MCU9710" s="45"/>
      <c r="MCV9710" s="45"/>
      <c r="MCW9710" s="45"/>
      <c r="MCX9710" s="45"/>
      <c r="MCY9710" s="45"/>
      <c r="MCZ9710" s="45"/>
      <c r="MDA9710" s="45"/>
      <c r="MDB9710" s="45"/>
      <c r="MDC9710" s="45"/>
      <c r="MDD9710" s="45"/>
      <c r="MDE9710" s="45"/>
      <c r="MDF9710" s="45"/>
      <c r="MDG9710" s="45"/>
      <c r="MDH9710" s="45"/>
      <c r="MDI9710" s="45"/>
      <c r="MDJ9710" s="45"/>
      <c r="MDK9710" s="45"/>
      <c r="MDL9710" s="45"/>
      <c r="MDM9710" s="45"/>
      <c r="MDN9710" s="45"/>
      <c r="MDO9710" s="45"/>
      <c r="MDP9710" s="45"/>
      <c r="MDQ9710" s="45"/>
      <c r="MDR9710" s="45"/>
      <c r="MDS9710" s="45"/>
      <c r="MDT9710" s="45"/>
      <c r="MDU9710" s="45"/>
      <c r="MDV9710" s="45"/>
      <c r="MDW9710" s="45"/>
      <c r="MDX9710" s="45"/>
      <c r="MDY9710" s="45"/>
      <c r="MDZ9710" s="45"/>
      <c r="MEA9710" s="45"/>
      <c r="MEB9710" s="45"/>
      <c r="MEC9710" s="45"/>
      <c r="MED9710" s="45"/>
      <c r="MEE9710" s="45"/>
      <c r="MEF9710" s="45"/>
      <c r="MEG9710" s="45"/>
      <c r="MEH9710" s="45"/>
      <c r="MEI9710" s="45"/>
      <c r="MEJ9710" s="45"/>
      <c r="MEK9710" s="45"/>
      <c r="MEL9710" s="45"/>
      <c r="MEM9710" s="45"/>
      <c r="MEN9710" s="45"/>
      <c r="MEO9710" s="45"/>
      <c r="MEP9710" s="45"/>
      <c r="MEQ9710" s="45"/>
      <c r="MER9710" s="45"/>
      <c r="MES9710" s="45"/>
      <c r="MET9710" s="45"/>
      <c r="MEU9710" s="45"/>
      <c r="MEV9710" s="45"/>
      <c r="MEW9710" s="45"/>
      <c r="MEX9710" s="45"/>
      <c r="MEY9710" s="45"/>
      <c r="MEZ9710" s="45"/>
      <c r="MFA9710" s="45"/>
      <c r="MFB9710" s="45"/>
      <c r="MFC9710" s="45"/>
      <c r="MFD9710" s="45"/>
      <c r="MFE9710" s="45"/>
      <c r="MFF9710" s="45"/>
      <c r="MFG9710" s="45"/>
      <c r="MFH9710" s="45"/>
      <c r="MFI9710" s="45"/>
      <c r="MFJ9710" s="45"/>
      <c r="MFK9710" s="45"/>
      <c r="MFL9710" s="45"/>
      <c r="MFM9710" s="45"/>
      <c r="MFN9710" s="45"/>
      <c r="MFO9710" s="45"/>
      <c r="MFP9710" s="45"/>
      <c r="MFQ9710" s="45"/>
      <c r="MFR9710" s="45"/>
      <c r="MFS9710" s="45"/>
      <c r="MFT9710" s="45"/>
      <c r="MFU9710" s="45"/>
      <c r="MFV9710" s="45"/>
      <c r="MFW9710" s="45"/>
      <c r="MFX9710" s="45"/>
      <c r="MFY9710" s="45"/>
      <c r="MFZ9710" s="45"/>
      <c r="MGA9710" s="45"/>
      <c r="MGB9710" s="45"/>
      <c r="MGC9710" s="45"/>
      <c r="MGD9710" s="45"/>
      <c r="MGE9710" s="45"/>
      <c r="MGF9710" s="45"/>
      <c r="MGG9710" s="45"/>
      <c r="MGH9710" s="45"/>
      <c r="MGI9710" s="45"/>
      <c r="MGJ9710" s="45"/>
      <c r="MGK9710" s="45"/>
      <c r="MGL9710" s="45"/>
      <c r="MGM9710" s="45"/>
      <c r="MGN9710" s="45"/>
      <c r="MGO9710" s="45"/>
      <c r="MGP9710" s="45"/>
      <c r="MGQ9710" s="45"/>
      <c r="MGR9710" s="45"/>
      <c r="MGS9710" s="45"/>
      <c r="MGT9710" s="45"/>
      <c r="MGU9710" s="45"/>
      <c r="MGV9710" s="45"/>
      <c r="MGW9710" s="45"/>
      <c r="MGX9710" s="45"/>
      <c r="MGY9710" s="45"/>
      <c r="MGZ9710" s="45"/>
      <c r="MHA9710" s="45"/>
      <c r="MHB9710" s="45"/>
      <c r="MHC9710" s="45"/>
      <c r="MHD9710" s="45"/>
      <c r="MHE9710" s="45"/>
      <c r="MHF9710" s="45"/>
      <c r="MHG9710" s="45"/>
      <c r="MHH9710" s="45"/>
      <c r="MHI9710" s="45"/>
      <c r="MHJ9710" s="45"/>
      <c r="MHK9710" s="45"/>
      <c r="MHL9710" s="45"/>
      <c r="MHM9710" s="45"/>
      <c r="MHN9710" s="45"/>
      <c r="MHO9710" s="45"/>
      <c r="MHP9710" s="45"/>
      <c r="MHQ9710" s="45"/>
      <c r="MHR9710" s="45"/>
      <c r="MHS9710" s="45"/>
      <c r="MHT9710" s="45"/>
      <c r="MHU9710" s="45"/>
      <c r="MHV9710" s="45"/>
      <c r="MHW9710" s="45"/>
      <c r="MHX9710" s="45"/>
      <c r="MHY9710" s="45"/>
      <c r="MHZ9710" s="45"/>
      <c r="MIA9710" s="45"/>
      <c r="MIB9710" s="45"/>
      <c r="MIC9710" s="45"/>
      <c r="MID9710" s="45"/>
      <c r="MIE9710" s="45"/>
      <c r="MIF9710" s="45"/>
      <c r="MIG9710" s="45"/>
      <c r="MIH9710" s="45"/>
      <c r="MII9710" s="45"/>
      <c r="MIJ9710" s="45"/>
      <c r="MIK9710" s="45"/>
      <c r="MIL9710" s="45"/>
      <c r="MIM9710" s="45"/>
      <c r="MIN9710" s="45"/>
      <c r="MIO9710" s="45"/>
      <c r="MIP9710" s="45"/>
      <c r="MIQ9710" s="45"/>
      <c r="MIR9710" s="45"/>
      <c r="MIS9710" s="45"/>
      <c r="MIT9710" s="45"/>
      <c r="MIU9710" s="45"/>
      <c r="MIV9710" s="45"/>
      <c r="MIW9710" s="45"/>
      <c r="MIX9710" s="45"/>
      <c r="MIY9710" s="45"/>
      <c r="MIZ9710" s="45"/>
      <c r="MJA9710" s="45"/>
      <c r="MJB9710" s="45"/>
      <c r="MJC9710" s="45"/>
      <c r="MJD9710" s="45"/>
      <c r="MJE9710" s="45"/>
      <c r="MJF9710" s="45"/>
      <c r="MJG9710" s="45"/>
      <c r="MJH9710" s="45"/>
      <c r="MJI9710" s="45"/>
      <c r="MJJ9710" s="45"/>
      <c r="MJK9710" s="45"/>
      <c r="MJL9710" s="45"/>
      <c r="MJM9710" s="45"/>
      <c r="MJN9710" s="45"/>
      <c r="MJO9710" s="45"/>
      <c r="MJP9710" s="45"/>
      <c r="MJQ9710" s="45"/>
      <c r="MJR9710" s="45"/>
      <c r="MJS9710" s="45"/>
      <c r="MJT9710" s="45"/>
      <c r="MJU9710" s="45"/>
      <c r="MJV9710" s="45"/>
      <c r="MJW9710" s="45"/>
      <c r="MJX9710" s="45"/>
      <c r="MJY9710" s="45"/>
      <c r="MJZ9710" s="45"/>
      <c r="MKA9710" s="45"/>
      <c r="MKB9710" s="45"/>
      <c r="MKC9710" s="45"/>
      <c r="MKD9710" s="45"/>
      <c r="MKE9710" s="45"/>
      <c r="MKF9710" s="45"/>
      <c r="MKG9710" s="45"/>
      <c r="MKH9710" s="45"/>
      <c r="MKI9710" s="45"/>
      <c r="MKJ9710" s="45"/>
      <c r="MKK9710" s="45"/>
      <c r="MKL9710" s="45"/>
      <c r="MKM9710" s="45"/>
      <c r="MKN9710" s="45"/>
      <c r="MKO9710" s="45"/>
      <c r="MKP9710" s="45"/>
      <c r="MKQ9710" s="45"/>
      <c r="MKR9710" s="45"/>
      <c r="MKS9710" s="45"/>
      <c r="MKT9710" s="45"/>
      <c r="MKU9710" s="45"/>
      <c r="MKV9710" s="45"/>
      <c r="MKW9710" s="45"/>
      <c r="MKX9710" s="45"/>
      <c r="MKY9710" s="45"/>
      <c r="MKZ9710" s="45"/>
      <c r="MLA9710" s="45"/>
      <c r="MLB9710" s="45"/>
      <c r="MLC9710" s="45"/>
      <c r="MLD9710" s="45"/>
      <c r="MLE9710" s="45"/>
      <c r="MLF9710" s="45"/>
      <c r="MLG9710" s="45"/>
      <c r="MLH9710" s="45"/>
      <c r="MLI9710" s="45"/>
      <c r="MLJ9710" s="45"/>
      <c r="MLK9710" s="45"/>
      <c r="MLL9710" s="45"/>
      <c r="MLM9710" s="45"/>
      <c r="MLN9710" s="45"/>
      <c r="MLO9710" s="45"/>
      <c r="MLP9710" s="45"/>
      <c r="MLQ9710" s="45"/>
      <c r="MLR9710" s="45"/>
      <c r="MLS9710" s="45"/>
      <c r="MLT9710" s="45"/>
      <c r="MLU9710" s="45"/>
      <c r="MLV9710" s="45"/>
      <c r="MLW9710" s="45"/>
      <c r="MLX9710" s="45"/>
      <c r="MLY9710" s="45"/>
      <c r="MLZ9710" s="45"/>
      <c r="MMA9710" s="45"/>
      <c r="MMB9710" s="45"/>
      <c r="MMC9710" s="45"/>
      <c r="MMD9710" s="45"/>
      <c r="MME9710" s="45"/>
      <c r="MMF9710" s="45"/>
      <c r="MMG9710" s="45"/>
      <c r="MMH9710" s="45"/>
      <c r="MMI9710" s="45"/>
      <c r="MMJ9710" s="45"/>
      <c r="MMK9710" s="45"/>
      <c r="MML9710" s="45"/>
      <c r="MMM9710" s="45"/>
      <c r="MMN9710" s="45"/>
      <c r="MMO9710" s="45"/>
      <c r="MMP9710" s="45"/>
      <c r="MMQ9710" s="45"/>
      <c r="MMR9710" s="45"/>
      <c r="MMS9710" s="45"/>
      <c r="MMT9710" s="45"/>
      <c r="MMU9710" s="45"/>
      <c r="MMV9710" s="45"/>
      <c r="MMW9710" s="45"/>
      <c r="MMX9710" s="45"/>
      <c r="MMY9710" s="45"/>
      <c r="MMZ9710" s="45"/>
      <c r="MNA9710" s="45"/>
      <c r="MNB9710" s="45"/>
      <c r="MNC9710" s="45"/>
      <c r="MND9710" s="45"/>
      <c r="MNE9710" s="45"/>
      <c r="MNF9710" s="45"/>
      <c r="MNG9710" s="45"/>
      <c r="MNH9710" s="45"/>
      <c r="MNI9710" s="45"/>
      <c r="MNJ9710" s="45"/>
      <c r="MNK9710" s="45"/>
      <c r="MNL9710" s="45"/>
      <c r="MNM9710" s="45"/>
      <c r="MNN9710" s="45"/>
      <c r="MNO9710" s="45"/>
      <c r="MNP9710" s="45"/>
      <c r="MNQ9710" s="45"/>
      <c r="MNR9710" s="45"/>
      <c r="MNS9710" s="45"/>
      <c r="MNT9710" s="45"/>
      <c r="MNU9710" s="45"/>
      <c r="MNV9710" s="45"/>
      <c r="MNW9710" s="45"/>
      <c r="MNX9710" s="45"/>
      <c r="MNY9710" s="45"/>
      <c r="MNZ9710" s="45"/>
      <c r="MOA9710" s="45"/>
      <c r="MOB9710" s="45"/>
      <c r="MOC9710" s="45"/>
      <c r="MOD9710" s="45"/>
      <c r="MOE9710" s="45"/>
      <c r="MOF9710" s="45"/>
      <c r="MOG9710" s="45"/>
      <c r="MOH9710" s="45"/>
      <c r="MOI9710" s="45"/>
      <c r="MOJ9710" s="45"/>
      <c r="MOK9710" s="45"/>
      <c r="MOL9710" s="45"/>
      <c r="MOM9710" s="45"/>
      <c r="MON9710" s="45"/>
      <c r="MOO9710" s="45"/>
      <c r="MOP9710" s="45"/>
      <c r="MOQ9710" s="45"/>
      <c r="MOR9710" s="45"/>
      <c r="MOS9710" s="45"/>
      <c r="MOT9710" s="45"/>
      <c r="MOU9710" s="45"/>
      <c r="MOV9710" s="45"/>
      <c r="MOW9710" s="45"/>
      <c r="MOX9710" s="45"/>
      <c r="MOY9710" s="45"/>
      <c r="MOZ9710" s="45"/>
      <c r="MPA9710" s="45"/>
      <c r="MPB9710" s="45"/>
      <c r="MPC9710" s="45"/>
      <c r="MPD9710" s="45"/>
      <c r="MPE9710" s="45"/>
      <c r="MPF9710" s="45"/>
      <c r="MPG9710" s="45"/>
      <c r="MPH9710" s="45"/>
      <c r="MPI9710" s="45"/>
      <c r="MPJ9710" s="45"/>
      <c r="MPK9710" s="45"/>
      <c r="MPL9710" s="45"/>
      <c r="MPM9710" s="45"/>
      <c r="MPN9710" s="45"/>
      <c r="MPO9710" s="45"/>
      <c r="MPP9710" s="45"/>
      <c r="MPQ9710" s="45"/>
      <c r="MPR9710" s="45"/>
      <c r="MPS9710" s="45"/>
      <c r="MPT9710" s="45"/>
      <c r="MPU9710" s="45"/>
      <c r="MPV9710" s="45"/>
      <c r="MPW9710" s="45"/>
      <c r="MPX9710" s="45"/>
      <c r="MPY9710" s="45"/>
      <c r="MPZ9710" s="45"/>
      <c r="MQA9710" s="45"/>
      <c r="MQB9710" s="45"/>
      <c r="MQC9710" s="45"/>
      <c r="MQD9710" s="45"/>
      <c r="MQE9710" s="45"/>
      <c r="MQF9710" s="45"/>
      <c r="MQG9710" s="45"/>
      <c r="MQH9710" s="45"/>
      <c r="MQI9710" s="45"/>
      <c r="MQJ9710" s="45"/>
      <c r="MQK9710" s="45"/>
      <c r="MQL9710" s="45"/>
      <c r="MQM9710" s="45"/>
      <c r="MQN9710" s="45"/>
      <c r="MQO9710" s="45"/>
      <c r="MQP9710" s="45"/>
      <c r="MQQ9710" s="45"/>
      <c r="MQR9710" s="45"/>
      <c r="MQS9710" s="45"/>
      <c r="MQT9710" s="45"/>
      <c r="MQU9710" s="45"/>
      <c r="MQV9710" s="45"/>
      <c r="MQW9710" s="45"/>
      <c r="MQX9710" s="45"/>
      <c r="MQY9710" s="45"/>
      <c r="MQZ9710" s="45"/>
      <c r="MRA9710" s="45"/>
      <c r="MRB9710" s="45"/>
      <c r="MRC9710" s="45"/>
      <c r="MRD9710" s="45"/>
      <c r="MRE9710" s="45"/>
      <c r="MRF9710" s="45"/>
      <c r="MRG9710" s="45"/>
      <c r="MRH9710" s="45"/>
      <c r="MRI9710" s="45"/>
      <c r="MRJ9710" s="45"/>
      <c r="MRK9710" s="45"/>
      <c r="MRL9710" s="45"/>
      <c r="MRM9710" s="45"/>
      <c r="MRN9710" s="45"/>
      <c r="MRO9710" s="45"/>
      <c r="MRP9710" s="45"/>
      <c r="MRQ9710" s="45"/>
      <c r="MRR9710" s="45"/>
      <c r="MRS9710" s="45"/>
      <c r="MRT9710" s="45"/>
      <c r="MRU9710" s="45"/>
      <c r="MRV9710" s="45"/>
      <c r="MRW9710" s="45"/>
      <c r="MRX9710" s="45"/>
      <c r="MRY9710" s="45"/>
      <c r="MRZ9710" s="45"/>
      <c r="MSA9710" s="45"/>
      <c r="MSB9710" s="45"/>
      <c r="MSC9710" s="45"/>
      <c r="MSD9710" s="45"/>
      <c r="MSE9710" s="45"/>
      <c r="MSF9710" s="45"/>
      <c r="MSG9710" s="45"/>
      <c r="MSH9710" s="45"/>
      <c r="MSI9710" s="45"/>
      <c r="MSJ9710" s="45"/>
      <c r="MSK9710" s="45"/>
      <c r="MSL9710" s="45"/>
      <c r="MSM9710" s="45"/>
      <c r="MSN9710" s="45"/>
      <c r="MSO9710" s="45"/>
      <c r="MSP9710" s="45"/>
      <c r="MSQ9710" s="45"/>
      <c r="MSR9710" s="45"/>
      <c r="MSS9710" s="45"/>
      <c r="MST9710" s="45"/>
      <c r="MSU9710" s="45"/>
      <c r="MSV9710" s="45"/>
      <c r="MSW9710" s="45"/>
      <c r="MSX9710" s="45"/>
      <c r="MSY9710" s="45"/>
      <c r="MSZ9710" s="45"/>
      <c r="MTA9710" s="45"/>
      <c r="MTB9710" s="45"/>
      <c r="MTC9710" s="45"/>
      <c r="MTD9710" s="45"/>
      <c r="MTE9710" s="45"/>
      <c r="MTF9710" s="45"/>
      <c r="MTG9710" s="45"/>
      <c r="MTH9710" s="45"/>
      <c r="MTI9710" s="45"/>
      <c r="MTJ9710" s="45"/>
      <c r="MTK9710" s="45"/>
      <c r="MTL9710" s="45"/>
      <c r="MTM9710" s="45"/>
      <c r="MTN9710" s="45"/>
      <c r="MTO9710" s="45"/>
      <c r="MTP9710" s="45"/>
      <c r="MTQ9710" s="45"/>
      <c r="MTR9710" s="45"/>
      <c r="MTS9710" s="45"/>
      <c r="MTT9710" s="45"/>
      <c r="MTU9710" s="45"/>
      <c r="MTV9710" s="45"/>
      <c r="MTW9710" s="45"/>
      <c r="MTX9710" s="45"/>
      <c r="MTY9710" s="45"/>
      <c r="MTZ9710" s="45"/>
      <c r="MUA9710" s="45"/>
      <c r="MUB9710" s="45"/>
      <c r="MUC9710" s="45"/>
      <c r="MUD9710" s="45"/>
      <c r="MUE9710" s="45"/>
      <c r="MUF9710" s="45"/>
      <c r="MUG9710" s="45"/>
      <c r="MUH9710" s="45"/>
      <c r="MUI9710" s="45"/>
      <c r="MUJ9710" s="45"/>
      <c r="MUK9710" s="45"/>
      <c r="MUL9710" s="45"/>
      <c r="MUM9710" s="45"/>
      <c r="MUN9710" s="45"/>
      <c r="MUO9710" s="45"/>
      <c r="MUP9710" s="45"/>
      <c r="MUQ9710" s="45"/>
      <c r="MUR9710" s="45"/>
      <c r="MUS9710" s="45"/>
      <c r="MUT9710" s="45"/>
      <c r="MUU9710" s="45"/>
      <c r="MUV9710" s="45"/>
      <c r="MUW9710" s="45"/>
      <c r="MUX9710" s="45"/>
      <c r="MUY9710" s="45"/>
      <c r="MUZ9710" s="45"/>
      <c r="MVA9710" s="45"/>
      <c r="MVB9710" s="45"/>
      <c r="MVC9710" s="45"/>
      <c r="MVD9710" s="45"/>
      <c r="MVE9710" s="45"/>
      <c r="MVF9710" s="45"/>
      <c r="MVG9710" s="45"/>
      <c r="MVH9710" s="45"/>
      <c r="MVI9710" s="45"/>
      <c r="MVJ9710" s="45"/>
      <c r="MVK9710" s="45"/>
      <c r="MVL9710" s="45"/>
      <c r="MVM9710" s="45"/>
      <c r="MVN9710" s="45"/>
      <c r="MVO9710" s="45"/>
      <c r="MVP9710" s="45"/>
      <c r="MVQ9710" s="45"/>
      <c r="MVR9710" s="45"/>
      <c r="MVS9710" s="45"/>
      <c r="MVT9710" s="45"/>
      <c r="MVU9710" s="45"/>
      <c r="MVV9710" s="45"/>
      <c r="MVW9710" s="45"/>
      <c r="MVX9710" s="45"/>
      <c r="MVY9710" s="45"/>
      <c r="MVZ9710" s="45"/>
      <c r="MWA9710" s="45"/>
      <c r="MWB9710" s="45"/>
      <c r="MWC9710" s="45"/>
      <c r="MWD9710" s="45"/>
      <c r="MWE9710" s="45"/>
      <c r="MWF9710" s="45"/>
      <c r="MWG9710" s="45"/>
      <c r="MWH9710" s="45"/>
      <c r="MWI9710" s="45"/>
      <c r="MWJ9710" s="45"/>
      <c r="MWK9710" s="45"/>
      <c r="MWL9710" s="45"/>
      <c r="MWM9710" s="45"/>
      <c r="MWN9710" s="45"/>
      <c r="MWO9710" s="45"/>
      <c r="MWP9710" s="45"/>
      <c r="MWQ9710" s="45"/>
      <c r="MWR9710" s="45"/>
      <c r="MWS9710" s="45"/>
      <c r="MWT9710" s="45"/>
      <c r="MWU9710" s="45"/>
      <c r="MWV9710" s="45"/>
      <c r="MWW9710" s="45"/>
      <c r="MWX9710" s="45"/>
      <c r="MWY9710" s="45"/>
      <c r="MWZ9710" s="45"/>
      <c r="MXA9710" s="45"/>
      <c r="MXB9710" s="45"/>
      <c r="MXC9710" s="45"/>
      <c r="MXD9710" s="45"/>
      <c r="MXE9710" s="45"/>
      <c r="MXF9710" s="45"/>
      <c r="MXG9710" s="45"/>
      <c r="MXH9710" s="45"/>
      <c r="MXI9710" s="45"/>
      <c r="MXJ9710" s="45"/>
      <c r="MXK9710" s="45"/>
      <c r="MXL9710" s="45"/>
      <c r="MXM9710" s="45"/>
      <c r="MXN9710" s="45"/>
      <c r="MXO9710" s="45"/>
      <c r="MXP9710" s="45"/>
      <c r="MXQ9710" s="45"/>
      <c r="MXR9710" s="45"/>
      <c r="MXS9710" s="45"/>
      <c r="MXT9710" s="45"/>
      <c r="MXU9710" s="45"/>
      <c r="MXV9710" s="45"/>
      <c r="MXW9710" s="45"/>
      <c r="MXX9710" s="45"/>
      <c r="MXY9710" s="45"/>
      <c r="MXZ9710" s="45"/>
      <c r="MYA9710" s="45"/>
      <c r="MYB9710" s="45"/>
      <c r="MYC9710" s="45"/>
      <c r="MYD9710" s="45"/>
      <c r="MYE9710" s="45"/>
      <c r="MYF9710" s="45"/>
      <c r="MYG9710" s="45"/>
      <c r="MYH9710" s="45"/>
      <c r="MYI9710" s="45"/>
      <c r="MYJ9710" s="45"/>
      <c r="MYK9710" s="45"/>
      <c r="MYL9710" s="45"/>
      <c r="MYM9710" s="45"/>
      <c r="MYN9710" s="45"/>
      <c r="MYO9710" s="45"/>
      <c r="MYP9710" s="45"/>
      <c r="MYQ9710" s="45"/>
      <c r="MYR9710" s="45"/>
      <c r="MYS9710" s="45"/>
      <c r="MYT9710" s="45"/>
      <c r="MYU9710" s="45"/>
      <c r="MYV9710" s="45"/>
      <c r="MYW9710" s="45"/>
      <c r="MYX9710" s="45"/>
      <c r="MYY9710" s="45"/>
      <c r="MYZ9710" s="45"/>
      <c r="MZA9710" s="45"/>
      <c r="MZB9710" s="45"/>
      <c r="MZC9710" s="45"/>
      <c r="MZD9710" s="45"/>
      <c r="MZE9710" s="45"/>
      <c r="MZF9710" s="45"/>
      <c r="MZG9710" s="45"/>
      <c r="MZH9710" s="45"/>
      <c r="MZI9710" s="45"/>
      <c r="MZJ9710" s="45"/>
      <c r="MZK9710" s="45"/>
      <c r="MZL9710" s="45"/>
      <c r="MZM9710" s="45"/>
      <c r="MZN9710" s="45"/>
      <c r="MZO9710" s="45"/>
      <c r="MZP9710" s="45"/>
      <c r="MZQ9710" s="45"/>
      <c r="MZR9710" s="45"/>
      <c r="MZS9710" s="45"/>
      <c r="MZT9710" s="45"/>
      <c r="MZU9710" s="45"/>
      <c r="MZV9710" s="45"/>
      <c r="MZW9710" s="45"/>
      <c r="MZX9710" s="45"/>
      <c r="MZY9710" s="45"/>
      <c r="MZZ9710" s="45"/>
      <c r="NAA9710" s="45"/>
      <c r="NAB9710" s="45"/>
      <c r="NAC9710" s="45"/>
      <c r="NAD9710" s="45"/>
      <c r="NAE9710" s="45"/>
      <c r="NAF9710" s="45"/>
      <c r="NAG9710" s="45"/>
      <c r="NAH9710" s="45"/>
      <c r="NAI9710" s="45"/>
      <c r="NAJ9710" s="45"/>
      <c r="NAK9710" s="45"/>
      <c r="NAL9710" s="45"/>
      <c r="NAM9710" s="45"/>
      <c r="NAN9710" s="45"/>
      <c r="NAO9710" s="45"/>
      <c r="NAP9710" s="45"/>
      <c r="NAQ9710" s="45"/>
      <c r="NAR9710" s="45"/>
      <c r="NAS9710" s="45"/>
      <c r="NAT9710" s="45"/>
      <c r="NAU9710" s="45"/>
      <c r="NAV9710" s="45"/>
      <c r="NAW9710" s="45"/>
      <c r="NAX9710" s="45"/>
      <c r="NAY9710" s="45"/>
      <c r="NAZ9710" s="45"/>
      <c r="NBA9710" s="45"/>
      <c r="NBB9710" s="45"/>
      <c r="NBC9710" s="45"/>
      <c r="NBD9710" s="45"/>
      <c r="NBE9710" s="45"/>
      <c r="NBF9710" s="45"/>
      <c r="NBG9710" s="45"/>
      <c r="NBH9710" s="45"/>
      <c r="NBI9710" s="45"/>
      <c r="NBJ9710" s="45"/>
      <c r="NBK9710" s="45"/>
      <c r="NBL9710" s="45"/>
      <c r="NBM9710" s="45"/>
      <c r="NBN9710" s="45"/>
      <c r="NBO9710" s="45"/>
      <c r="NBP9710" s="45"/>
      <c r="NBQ9710" s="45"/>
      <c r="NBR9710" s="45"/>
      <c r="NBS9710" s="45"/>
      <c r="NBT9710" s="45"/>
      <c r="NBU9710" s="45"/>
      <c r="NBV9710" s="45"/>
      <c r="NBW9710" s="45"/>
      <c r="NBX9710" s="45"/>
      <c r="NBY9710" s="45"/>
      <c r="NBZ9710" s="45"/>
      <c r="NCA9710" s="45"/>
      <c r="NCB9710" s="45"/>
      <c r="NCC9710" s="45"/>
      <c r="NCD9710" s="45"/>
      <c r="NCE9710" s="45"/>
      <c r="NCF9710" s="45"/>
      <c r="NCG9710" s="45"/>
      <c r="NCH9710" s="45"/>
      <c r="NCI9710" s="45"/>
      <c r="NCJ9710" s="45"/>
      <c r="NCK9710" s="45"/>
      <c r="NCL9710" s="45"/>
      <c r="NCM9710" s="45"/>
      <c r="NCN9710" s="45"/>
      <c r="NCO9710" s="45"/>
      <c r="NCP9710" s="45"/>
      <c r="NCQ9710" s="45"/>
      <c r="NCR9710" s="45"/>
      <c r="NCS9710" s="45"/>
      <c r="NCT9710" s="45"/>
      <c r="NCU9710" s="45"/>
      <c r="NCV9710" s="45"/>
      <c r="NCW9710" s="45"/>
      <c r="NCX9710" s="45"/>
      <c r="NCY9710" s="45"/>
      <c r="NCZ9710" s="45"/>
      <c r="NDA9710" s="45"/>
      <c r="NDB9710" s="45"/>
      <c r="NDC9710" s="45"/>
      <c r="NDD9710" s="45"/>
      <c r="NDE9710" s="45"/>
      <c r="NDF9710" s="45"/>
      <c r="NDG9710" s="45"/>
      <c r="NDH9710" s="45"/>
      <c r="NDI9710" s="45"/>
      <c r="NDJ9710" s="45"/>
      <c r="NDK9710" s="45"/>
      <c r="NDL9710" s="45"/>
      <c r="NDM9710" s="45"/>
      <c r="NDN9710" s="45"/>
      <c r="NDO9710" s="45"/>
      <c r="NDP9710" s="45"/>
      <c r="NDQ9710" s="45"/>
      <c r="NDR9710" s="45"/>
      <c r="NDS9710" s="45"/>
      <c r="NDT9710" s="45"/>
      <c r="NDU9710" s="45"/>
      <c r="NDV9710" s="45"/>
      <c r="NDW9710" s="45"/>
      <c r="NDX9710" s="45"/>
      <c r="NDY9710" s="45"/>
      <c r="NDZ9710" s="45"/>
      <c r="NEA9710" s="45"/>
      <c r="NEB9710" s="45"/>
      <c r="NEC9710" s="45"/>
      <c r="NED9710" s="45"/>
      <c r="NEE9710" s="45"/>
      <c r="NEF9710" s="45"/>
      <c r="NEG9710" s="45"/>
      <c r="NEH9710" s="45"/>
      <c r="NEI9710" s="45"/>
      <c r="NEJ9710" s="45"/>
      <c r="NEK9710" s="45"/>
      <c r="NEL9710" s="45"/>
      <c r="NEM9710" s="45"/>
      <c r="NEN9710" s="45"/>
      <c r="NEO9710" s="45"/>
      <c r="NEP9710" s="45"/>
      <c r="NEQ9710" s="45"/>
      <c r="NER9710" s="45"/>
      <c r="NES9710" s="45"/>
      <c r="NET9710" s="45"/>
      <c r="NEU9710" s="45"/>
      <c r="NEV9710" s="45"/>
      <c r="NEW9710" s="45"/>
      <c r="NEX9710" s="45"/>
      <c r="NEY9710" s="45"/>
      <c r="NEZ9710" s="45"/>
      <c r="NFA9710" s="45"/>
      <c r="NFB9710" s="45"/>
      <c r="NFC9710" s="45"/>
      <c r="NFD9710" s="45"/>
      <c r="NFE9710" s="45"/>
      <c r="NFF9710" s="45"/>
      <c r="NFG9710" s="45"/>
      <c r="NFH9710" s="45"/>
      <c r="NFI9710" s="45"/>
      <c r="NFJ9710" s="45"/>
      <c r="NFK9710" s="45"/>
      <c r="NFL9710" s="45"/>
      <c r="NFM9710" s="45"/>
      <c r="NFN9710" s="45"/>
      <c r="NFO9710" s="45"/>
      <c r="NFP9710" s="45"/>
      <c r="NFQ9710" s="45"/>
      <c r="NFR9710" s="45"/>
      <c r="NFS9710" s="45"/>
      <c r="NFT9710" s="45"/>
      <c r="NFU9710" s="45"/>
      <c r="NFV9710" s="45"/>
      <c r="NFW9710" s="45"/>
      <c r="NFX9710" s="45"/>
      <c r="NFY9710" s="45"/>
      <c r="NFZ9710" s="45"/>
      <c r="NGA9710" s="45"/>
      <c r="NGB9710" s="45"/>
      <c r="NGC9710" s="45"/>
      <c r="NGD9710" s="45"/>
      <c r="NGE9710" s="45"/>
      <c r="NGF9710" s="45"/>
      <c r="NGG9710" s="45"/>
      <c r="NGH9710" s="45"/>
      <c r="NGI9710" s="45"/>
      <c r="NGJ9710" s="45"/>
      <c r="NGK9710" s="45"/>
      <c r="NGL9710" s="45"/>
      <c r="NGM9710" s="45"/>
      <c r="NGN9710" s="45"/>
      <c r="NGO9710" s="45"/>
      <c r="NGP9710" s="45"/>
      <c r="NGQ9710" s="45"/>
      <c r="NGR9710" s="45"/>
      <c r="NGS9710" s="45"/>
      <c r="NGT9710" s="45"/>
      <c r="NGU9710" s="45"/>
      <c r="NGV9710" s="45"/>
      <c r="NGW9710" s="45"/>
      <c r="NGX9710" s="45"/>
      <c r="NGY9710" s="45"/>
      <c r="NGZ9710" s="45"/>
      <c r="NHA9710" s="45"/>
      <c r="NHB9710" s="45"/>
      <c r="NHC9710" s="45"/>
      <c r="NHD9710" s="45"/>
      <c r="NHE9710" s="45"/>
      <c r="NHF9710" s="45"/>
      <c r="NHG9710" s="45"/>
      <c r="NHH9710" s="45"/>
      <c r="NHI9710" s="45"/>
      <c r="NHJ9710" s="45"/>
      <c r="NHK9710" s="45"/>
      <c r="NHL9710" s="45"/>
      <c r="NHM9710" s="45"/>
      <c r="NHN9710" s="45"/>
      <c r="NHO9710" s="45"/>
      <c r="NHP9710" s="45"/>
      <c r="NHQ9710" s="45"/>
      <c r="NHR9710" s="45"/>
      <c r="NHS9710" s="45"/>
      <c r="NHT9710" s="45"/>
      <c r="NHU9710" s="45"/>
      <c r="NHV9710" s="45"/>
      <c r="NHW9710" s="45"/>
      <c r="NHX9710" s="45"/>
      <c r="NHY9710" s="45"/>
      <c r="NHZ9710" s="45"/>
      <c r="NIA9710" s="45"/>
      <c r="NIB9710" s="45"/>
      <c r="NIC9710" s="45"/>
      <c r="NID9710" s="45"/>
      <c r="NIE9710" s="45"/>
      <c r="NIF9710" s="45"/>
      <c r="NIG9710" s="45"/>
      <c r="NIH9710" s="45"/>
      <c r="NII9710" s="45"/>
      <c r="NIJ9710" s="45"/>
      <c r="NIK9710" s="45"/>
      <c r="NIL9710" s="45"/>
      <c r="NIM9710" s="45"/>
      <c r="NIN9710" s="45"/>
      <c r="NIO9710" s="45"/>
      <c r="NIP9710" s="45"/>
      <c r="NIQ9710" s="45"/>
      <c r="NIR9710" s="45"/>
      <c r="NIS9710" s="45"/>
      <c r="NIT9710" s="45"/>
      <c r="NIU9710" s="45"/>
      <c r="NIV9710" s="45"/>
      <c r="NIW9710" s="45"/>
      <c r="NIX9710" s="45"/>
      <c r="NIY9710" s="45"/>
      <c r="NIZ9710" s="45"/>
      <c r="NJA9710" s="45"/>
      <c r="NJB9710" s="45"/>
      <c r="NJC9710" s="45"/>
      <c r="NJD9710" s="45"/>
      <c r="NJE9710" s="45"/>
      <c r="NJF9710" s="45"/>
      <c r="NJG9710" s="45"/>
      <c r="NJH9710" s="45"/>
      <c r="NJI9710" s="45"/>
      <c r="NJJ9710" s="45"/>
      <c r="NJK9710" s="45"/>
      <c r="NJL9710" s="45"/>
      <c r="NJM9710" s="45"/>
      <c r="NJN9710" s="45"/>
      <c r="NJO9710" s="45"/>
      <c r="NJP9710" s="45"/>
      <c r="NJQ9710" s="45"/>
      <c r="NJR9710" s="45"/>
      <c r="NJS9710" s="45"/>
      <c r="NJT9710" s="45"/>
      <c r="NJU9710" s="45"/>
      <c r="NJV9710" s="45"/>
      <c r="NJW9710" s="45"/>
      <c r="NJX9710" s="45"/>
      <c r="NJY9710" s="45"/>
      <c r="NJZ9710" s="45"/>
      <c r="NKA9710" s="45"/>
      <c r="NKB9710" s="45"/>
      <c r="NKC9710" s="45"/>
      <c r="NKD9710" s="45"/>
      <c r="NKE9710" s="45"/>
      <c r="NKF9710" s="45"/>
      <c r="NKG9710" s="45"/>
      <c r="NKH9710" s="45"/>
      <c r="NKI9710" s="45"/>
      <c r="NKJ9710" s="45"/>
      <c r="NKK9710" s="45"/>
      <c r="NKL9710" s="45"/>
      <c r="NKM9710" s="45"/>
      <c r="NKN9710" s="45"/>
      <c r="NKO9710" s="45"/>
      <c r="NKP9710" s="45"/>
      <c r="NKQ9710" s="45"/>
      <c r="NKR9710" s="45"/>
      <c r="NKS9710" s="45"/>
      <c r="NKT9710" s="45"/>
      <c r="NKU9710" s="45"/>
      <c r="NKV9710" s="45"/>
      <c r="NKW9710" s="45"/>
      <c r="NKX9710" s="45"/>
      <c r="NKY9710" s="45"/>
      <c r="NKZ9710" s="45"/>
      <c r="NLA9710" s="45"/>
      <c r="NLB9710" s="45"/>
      <c r="NLC9710" s="45"/>
      <c r="NLD9710" s="45"/>
      <c r="NLE9710" s="45"/>
      <c r="NLF9710" s="45"/>
      <c r="NLG9710" s="45"/>
      <c r="NLH9710" s="45"/>
      <c r="NLI9710" s="45"/>
      <c r="NLJ9710" s="45"/>
      <c r="NLK9710" s="45"/>
      <c r="NLL9710" s="45"/>
      <c r="NLM9710" s="45"/>
      <c r="NLN9710" s="45"/>
      <c r="NLO9710" s="45"/>
      <c r="NLP9710" s="45"/>
      <c r="NLQ9710" s="45"/>
      <c r="NLR9710" s="45"/>
      <c r="NLS9710" s="45"/>
      <c r="NLT9710" s="45"/>
      <c r="NLU9710" s="45"/>
      <c r="NLV9710" s="45"/>
      <c r="NLW9710" s="45"/>
      <c r="NLX9710" s="45"/>
      <c r="NLY9710" s="45"/>
      <c r="NLZ9710" s="45"/>
      <c r="NMA9710" s="45"/>
      <c r="NMB9710" s="45"/>
      <c r="NMC9710" s="45"/>
      <c r="NMD9710" s="45"/>
      <c r="NME9710" s="45"/>
      <c r="NMF9710" s="45"/>
      <c r="NMG9710" s="45"/>
      <c r="NMH9710" s="45"/>
      <c r="NMI9710" s="45"/>
      <c r="NMJ9710" s="45"/>
      <c r="NMK9710" s="45"/>
      <c r="NML9710" s="45"/>
      <c r="NMM9710" s="45"/>
      <c r="NMN9710" s="45"/>
      <c r="NMO9710" s="45"/>
      <c r="NMP9710" s="45"/>
      <c r="NMQ9710" s="45"/>
      <c r="NMR9710" s="45"/>
      <c r="NMS9710" s="45"/>
      <c r="NMT9710" s="45"/>
      <c r="NMU9710" s="45"/>
      <c r="NMV9710" s="45"/>
      <c r="NMW9710" s="45"/>
      <c r="NMX9710" s="45"/>
      <c r="NMY9710" s="45"/>
      <c r="NMZ9710" s="45"/>
      <c r="NNA9710" s="45"/>
      <c r="NNB9710" s="45"/>
      <c r="NNC9710" s="45"/>
      <c r="NND9710" s="45"/>
      <c r="NNE9710" s="45"/>
      <c r="NNF9710" s="45"/>
      <c r="NNG9710" s="45"/>
      <c r="NNH9710" s="45"/>
      <c r="NNI9710" s="45"/>
      <c r="NNJ9710" s="45"/>
      <c r="NNK9710" s="45"/>
      <c r="NNL9710" s="45"/>
      <c r="NNM9710" s="45"/>
      <c r="NNN9710" s="45"/>
      <c r="NNO9710" s="45"/>
      <c r="NNP9710" s="45"/>
      <c r="NNQ9710" s="45"/>
      <c r="NNR9710" s="45"/>
      <c r="NNS9710" s="45"/>
      <c r="NNT9710" s="45"/>
      <c r="NNU9710" s="45"/>
      <c r="NNV9710" s="45"/>
      <c r="NNW9710" s="45"/>
      <c r="NNX9710" s="45"/>
      <c r="NNY9710" s="45"/>
      <c r="NNZ9710" s="45"/>
      <c r="NOA9710" s="45"/>
      <c r="NOB9710" s="45"/>
      <c r="NOC9710" s="45"/>
      <c r="NOD9710" s="45"/>
      <c r="NOE9710" s="45"/>
      <c r="NOF9710" s="45"/>
      <c r="NOG9710" s="45"/>
      <c r="NOH9710" s="45"/>
      <c r="NOI9710" s="45"/>
      <c r="NOJ9710" s="45"/>
      <c r="NOK9710" s="45"/>
      <c r="NOL9710" s="45"/>
      <c r="NOM9710" s="45"/>
      <c r="NON9710" s="45"/>
      <c r="NOO9710" s="45"/>
      <c r="NOP9710" s="45"/>
      <c r="NOQ9710" s="45"/>
      <c r="NOR9710" s="45"/>
      <c r="NOS9710" s="45"/>
      <c r="NOT9710" s="45"/>
      <c r="NOU9710" s="45"/>
      <c r="NOV9710" s="45"/>
      <c r="NOW9710" s="45"/>
      <c r="NOX9710" s="45"/>
      <c r="NOY9710" s="45"/>
      <c r="NOZ9710" s="45"/>
      <c r="NPA9710" s="45"/>
      <c r="NPB9710" s="45"/>
      <c r="NPC9710" s="45"/>
      <c r="NPD9710" s="45"/>
      <c r="NPE9710" s="45"/>
      <c r="NPF9710" s="45"/>
      <c r="NPG9710" s="45"/>
      <c r="NPH9710" s="45"/>
      <c r="NPI9710" s="45"/>
      <c r="NPJ9710" s="45"/>
      <c r="NPK9710" s="45"/>
      <c r="NPL9710" s="45"/>
      <c r="NPM9710" s="45"/>
      <c r="NPN9710" s="45"/>
      <c r="NPO9710" s="45"/>
      <c r="NPP9710" s="45"/>
      <c r="NPQ9710" s="45"/>
      <c r="NPR9710" s="45"/>
      <c r="NPS9710" s="45"/>
      <c r="NPT9710" s="45"/>
      <c r="NPU9710" s="45"/>
      <c r="NPV9710" s="45"/>
      <c r="NPW9710" s="45"/>
      <c r="NPX9710" s="45"/>
      <c r="NPY9710" s="45"/>
      <c r="NPZ9710" s="45"/>
      <c r="NQA9710" s="45"/>
      <c r="NQB9710" s="45"/>
      <c r="NQC9710" s="45"/>
      <c r="NQD9710" s="45"/>
      <c r="NQE9710" s="45"/>
      <c r="NQF9710" s="45"/>
      <c r="NQG9710" s="45"/>
      <c r="NQH9710" s="45"/>
      <c r="NQI9710" s="45"/>
      <c r="NQJ9710" s="45"/>
      <c r="NQK9710" s="45"/>
      <c r="NQL9710" s="45"/>
      <c r="NQM9710" s="45"/>
      <c r="NQN9710" s="45"/>
      <c r="NQO9710" s="45"/>
      <c r="NQP9710" s="45"/>
      <c r="NQQ9710" s="45"/>
      <c r="NQR9710" s="45"/>
      <c r="NQS9710" s="45"/>
      <c r="NQT9710" s="45"/>
      <c r="NQU9710" s="45"/>
      <c r="NQV9710" s="45"/>
      <c r="NQW9710" s="45"/>
      <c r="NQX9710" s="45"/>
      <c r="NQY9710" s="45"/>
      <c r="NQZ9710" s="45"/>
      <c r="NRA9710" s="45"/>
      <c r="NRB9710" s="45"/>
      <c r="NRC9710" s="45"/>
      <c r="NRD9710" s="45"/>
      <c r="NRE9710" s="45"/>
      <c r="NRF9710" s="45"/>
      <c r="NRG9710" s="45"/>
      <c r="NRH9710" s="45"/>
      <c r="NRI9710" s="45"/>
      <c r="NRJ9710" s="45"/>
      <c r="NRK9710" s="45"/>
      <c r="NRL9710" s="45"/>
      <c r="NRM9710" s="45"/>
      <c r="NRN9710" s="45"/>
      <c r="NRO9710" s="45"/>
      <c r="NRP9710" s="45"/>
      <c r="NRQ9710" s="45"/>
      <c r="NRR9710" s="45"/>
      <c r="NRS9710" s="45"/>
      <c r="NRT9710" s="45"/>
      <c r="NRU9710" s="45"/>
      <c r="NRV9710" s="45"/>
      <c r="NRW9710" s="45"/>
      <c r="NRX9710" s="45"/>
      <c r="NRY9710" s="45"/>
      <c r="NRZ9710" s="45"/>
      <c r="NSA9710" s="45"/>
      <c r="NSB9710" s="45"/>
      <c r="NSC9710" s="45"/>
      <c r="NSD9710" s="45"/>
      <c r="NSE9710" s="45"/>
      <c r="NSF9710" s="45"/>
      <c r="NSG9710" s="45"/>
      <c r="NSH9710" s="45"/>
      <c r="NSI9710" s="45"/>
      <c r="NSJ9710" s="45"/>
      <c r="NSK9710" s="45"/>
      <c r="NSL9710" s="45"/>
      <c r="NSM9710" s="45"/>
      <c r="NSN9710" s="45"/>
      <c r="NSO9710" s="45"/>
      <c r="NSP9710" s="45"/>
      <c r="NSQ9710" s="45"/>
      <c r="NSR9710" s="45"/>
      <c r="NSS9710" s="45"/>
      <c r="NST9710" s="45"/>
      <c r="NSU9710" s="45"/>
      <c r="NSV9710" s="45"/>
      <c r="NSW9710" s="45"/>
      <c r="NSX9710" s="45"/>
      <c r="NSY9710" s="45"/>
      <c r="NSZ9710" s="45"/>
      <c r="NTA9710" s="45"/>
      <c r="NTB9710" s="45"/>
      <c r="NTC9710" s="45"/>
      <c r="NTD9710" s="45"/>
      <c r="NTE9710" s="45"/>
      <c r="NTF9710" s="45"/>
      <c r="NTG9710" s="45"/>
      <c r="NTH9710" s="45"/>
      <c r="NTI9710" s="45"/>
      <c r="NTJ9710" s="45"/>
      <c r="NTK9710" s="45"/>
      <c r="NTL9710" s="45"/>
      <c r="NTM9710" s="45"/>
      <c r="NTN9710" s="45"/>
      <c r="NTO9710" s="45"/>
      <c r="NTP9710" s="45"/>
      <c r="NTQ9710" s="45"/>
      <c r="NTR9710" s="45"/>
      <c r="NTS9710" s="45"/>
      <c r="NTT9710" s="45"/>
      <c r="NTU9710" s="45"/>
      <c r="NTV9710" s="45"/>
      <c r="NTW9710" s="45"/>
      <c r="NTX9710" s="45"/>
      <c r="NTY9710" s="45"/>
      <c r="NTZ9710" s="45"/>
      <c r="NUA9710" s="45"/>
      <c r="NUB9710" s="45"/>
      <c r="NUC9710" s="45"/>
      <c r="NUD9710" s="45"/>
      <c r="NUE9710" s="45"/>
      <c r="NUF9710" s="45"/>
      <c r="NUG9710" s="45"/>
      <c r="NUH9710" s="45"/>
      <c r="NUI9710" s="45"/>
      <c r="NUJ9710" s="45"/>
      <c r="NUK9710" s="45"/>
      <c r="NUL9710" s="45"/>
      <c r="NUM9710" s="45"/>
      <c r="NUN9710" s="45"/>
      <c r="NUO9710" s="45"/>
      <c r="NUP9710" s="45"/>
      <c r="NUQ9710" s="45"/>
      <c r="NUR9710" s="45"/>
      <c r="NUS9710" s="45"/>
      <c r="NUT9710" s="45"/>
      <c r="NUU9710" s="45"/>
      <c r="NUV9710" s="45"/>
      <c r="NUW9710" s="45"/>
      <c r="NUX9710" s="45"/>
      <c r="NUY9710" s="45"/>
      <c r="NUZ9710" s="45"/>
      <c r="NVA9710" s="45"/>
      <c r="NVB9710" s="45"/>
      <c r="NVC9710" s="45"/>
      <c r="NVD9710" s="45"/>
      <c r="NVE9710" s="45"/>
      <c r="NVF9710" s="45"/>
      <c r="NVG9710" s="45"/>
      <c r="NVH9710" s="45"/>
      <c r="NVI9710" s="45"/>
      <c r="NVJ9710" s="45"/>
      <c r="NVK9710" s="45"/>
      <c r="NVL9710" s="45"/>
      <c r="NVM9710" s="45"/>
      <c r="NVN9710" s="45"/>
      <c r="NVO9710" s="45"/>
      <c r="NVP9710" s="45"/>
      <c r="NVQ9710" s="45"/>
      <c r="NVR9710" s="45"/>
      <c r="NVS9710" s="45"/>
      <c r="NVT9710" s="45"/>
      <c r="NVU9710" s="45"/>
      <c r="NVV9710" s="45"/>
      <c r="NVW9710" s="45"/>
      <c r="NVX9710" s="45"/>
      <c r="NVY9710" s="45"/>
      <c r="NVZ9710" s="45"/>
      <c r="NWA9710" s="45"/>
      <c r="NWB9710" s="45"/>
      <c r="NWC9710" s="45"/>
      <c r="NWD9710" s="45"/>
      <c r="NWE9710" s="45"/>
      <c r="NWF9710" s="45"/>
      <c r="NWG9710" s="45"/>
      <c r="NWH9710" s="45"/>
      <c r="NWI9710" s="45"/>
      <c r="NWJ9710" s="45"/>
      <c r="NWK9710" s="45"/>
      <c r="NWL9710" s="45"/>
      <c r="NWM9710" s="45"/>
      <c r="NWN9710" s="45"/>
      <c r="NWO9710" s="45"/>
      <c r="NWP9710" s="45"/>
      <c r="NWQ9710" s="45"/>
      <c r="NWR9710" s="45"/>
      <c r="NWS9710" s="45"/>
      <c r="NWT9710" s="45"/>
      <c r="NWU9710" s="45"/>
      <c r="NWV9710" s="45"/>
      <c r="NWW9710" s="45"/>
      <c r="NWX9710" s="45"/>
      <c r="NWY9710" s="45"/>
      <c r="NWZ9710" s="45"/>
      <c r="NXA9710" s="45"/>
      <c r="NXB9710" s="45"/>
      <c r="NXC9710" s="45"/>
      <c r="NXD9710" s="45"/>
      <c r="NXE9710" s="45"/>
      <c r="NXF9710" s="45"/>
      <c r="NXG9710" s="45"/>
      <c r="NXH9710" s="45"/>
      <c r="NXI9710" s="45"/>
      <c r="NXJ9710" s="45"/>
      <c r="NXK9710" s="45"/>
      <c r="NXL9710" s="45"/>
      <c r="NXM9710" s="45"/>
      <c r="NXN9710" s="45"/>
      <c r="NXO9710" s="45"/>
      <c r="NXP9710" s="45"/>
      <c r="NXQ9710" s="45"/>
      <c r="NXR9710" s="45"/>
      <c r="NXS9710" s="45"/>
      <c r="NXT9710" s="45"/>
      <c r="NXU9710" s="45"/>
      <c r="NXV9710" s="45"/>
      <c r="NXW9710" s="45"/>
      <c r="NXX9710" s="45"/>
      <c r="NXY9710" s="45"/>
      <c r="NXZ9710" s="45"/>
      <c r="NYA9710" s="45"/>
      <c r="NYB9710" s="45"/>
      <c r="NYC9710" s="45"/>
      <c r="NYD9710" s="45"/>
      <c r="NYE9710" s="45"/>
      <c r="NYF9710" s="45"/>
      <c r="NYG9710" s="45"/>
      <c r="NYH9710" s="45"/>
      <c r="NYI9710" s="45"/>
      <c r="NYJ9710" s="45"/>
      <c r="NYK9710" s="45"/>
      <c r="NYL9710" s="45"/>
      <c r="NYM9710" s="45"/>
      <c r="NYN9710" s="45"/>
      <c r="NYO9710" s="45"/>
      <c r="NYP9710" s="45"/>
      <c r="NYQ9710" s="45"/>
      <c r="NYR9710" s="45"/>
      <c r="NYS9710" s="45"/>
      <c r="NYT9710" s="45"/>
      <c r="NYU9710" s="45"/>
      <c r="NYV9710" s="45"/>
      <c r="NYW9710" s="45"/>
      <c r="NYX9710" s="45"/>
      <c r="NYY9710" s="45"/>
      <c r="NYZ9710" s="45"/>
      <c r="NZA9710" s="45"/>
      <c r="NZB9710" s="45"/>
      <c r="NZC9710" s="45"/>
      <c r="NZD9710" s="45"/>
      <c r="NZE9710" s="45"/>
      <c r="NZF9710" s="45"/>
      <c r="NZG9710" s="45"/>
      <c r="NZH9710" s="45"/>
      <c r="NZI9710" s="45"/>
      <c r="NZJ9710" s="45"/>
      <c r="NZK9710" s="45"/>
      <c r="NZL9710" s="45"/>
      <c r="NZM9710" s="45"/>
      <c r="NZN9710" s="45"/>
      <c r="NZO9710" s="45"/>
      <c r="NZP9710" s="45"/>
      <c r="NZQ9710" s="45"/>
      <c r="NZR9710" s="45"/>
      <c r="NZS9710" s="45"/>
      <c r="NZT9710" s="45"/>
      <c r="NZU9710" s="45"/>
      <c r="NZV9710" s="45"/>
      <c r="NZW9710" s="45"/>
      <c r="NZX9710" s="45"/>
      <c r="NZY9710" s="45"/>
      <c r="NZZ9710" s="45"/>
      <c r="OAA9710" s="45"/>
      <c r="OAB9710" s="45"/>
      <c r="OAC9710" s="45"/>
      <c r="OAD9710" s="45"/>
      <c r="OAE9710" s="45"/>
      <c r="OAF9710" s="45"/>
      <c r="OAG9710" s="45"/>
      <c r="OAH9710" s="45"/>
      <c r="OAI9710" s="45"/>
      <c r="OAJ9710" s="45"/>
      <c r="OAK9710" s="45"/>
      <c r="OAL9710" s="45"/>
      <c r="OAM9710" s="45"/>
      <c r="OAN9710" s="45"/>
      <c r="OAO9710" s="45"/>
      <c r="OAP9710" s="45"/>
      <c r="OAQ9710" s="45"/>
      <c r="OAR9710" s="45"/>
      <c r="OAS9710" s="45"/>
      <c r="OAT9710" s="45"/>
      <c r="OAU9710" s="45"/>
      <c r="OAV9710" s="45"/>
      <c r="OAW9710" s="45"/>
      <c r="OAX9710" s="45"/>
      <c r="OAY9710" s="45"/>
      <c r="OAZ9710" s="45"/>
      <c r="OBA9710" s="45"/>
      <c r="OBB9710" s="45"/>
      <c r="OBC9710" s="45"/>
      <c r="OBD9710" s="45"/>
      <c r="OBE9710" s="45"/>
      <c r="OBF9710" s="45"/>
      <c r="OBG9710" s="45"/>
      <c r="OBH9710" s="45"/>
      <c r="OBI9710" s="45"/>
      <c r="OBJ9710" s="45"/>
      <c r="OBK9710" s="45"/>
      <c r="OBL9710" s="45"/>
      <c r="OBM9710" s="45"/>
      <c r="OBN9710" s="45"/>
      <c r="OBO9710" s="45"/>
      <c r="OBP9710" s="45"/>
      <c r="OBQ9710" s="45"/>
      <c r="OBR9710" s="45"/>
      <c r="OBS9710" s="45"/>
      <c r="OBT9710" s="45"/>
      <c r="OBU9710" s="45"/>
      <c r="OBV9710" s="45"/>
      <c r="OBW9710" s="45"/>
      <c r="OBX9710" s="45"/>
      <c r="OBY9710" s="45"/>
      <c r="OBZ9710" s="45"/>
      <c r="OCA9710" s="45"/>
      <c r="OCB9710" s="45"/>
      <c r="OCC9710" s="45"/>
      <c r="OCD9710" s="45"/>
      <c r="OCE9710" s="45"/>
      <c r="OCF9710" s="45"/>
      <c r="OCG9710" s="45"/>
      <c r="OCH9710" s="45"/>
      <c r="OCI9710" s="45"/>
      <c r="OCJ9710" s="45"/>
      <c r="OCK9710" s="45"/>
      <c r="OCL9710" s="45"/>
      <c r="OCM9710" s="45"/>
      <c r="OCN9710" s="45"/>
      <c r="OCO9710" s="45"/>
      <c r="OCP9710" s="45"/>
      <c r="OCQ9710" s="45"/>
      <c r="OCR9710" s="45"/>
      <c r="OCS9710" s="45"/>
      <c r="OCT9710" s="45"/>
      <c r="OCU9710" s="45"/>
      <c r="OCV9710" s="45"/>
      <c r="OCW9710" s="45"/>
      <c r="OCX9710" s="45"/>
      <c r="OCY9710" s="45"/>
      <c r="OCZ9710" s="45"/>
      <c r="ODA9710" s="45"/>
      <c r="ODB9710" s="45"/>
      <c r="ODC9710" s="45"/>
      <c r="ODD9710" s="45"/>
      <c r="ODE9710" s="45"/>
      <c r="ODF9710" s="45"/>
      <c r="ODG9710" s="45"/>
      <c r="ODH9710" s="45"/>
      <c r="ODI9710" s="45"/>
      <c r="ODJ9710" s="45"/>
      <c r="ODK9710" s="45"/>
      <c r="ODL9710" s="45"/>
      <c r="ODM9710" s="45"/>
      <c r="ODN9710" s="45"/>
      <c r="ODO9710" s="45"/>
      <c r="ODP9710" s="45"/>
      <c r="ODQ9710" s="45"/>
      <c r="ODR9710" s="45"/>
      <c r="ODS9710" s="45"/>
      <c r="ODT9710" s="45"/>
      <c r="ODU9710" s="45"/>
      <c r="ODV9710" s="45"/>
      <c r="ODW9710" s="45"/>
      <c r="ODX9710" s="45"/>
      <c r="ODY9710" s="45"/>
      <c r="ODZ9710" s="45"/>
      <c r="OEA9710" s="45"/>
      <c r="OEB9710" s="45"/>
      <c r="OEC9710" s="45"/>
      <c r="OED9710" s="45"/>
      <c r="OEE9710" s="45"/>
      <c r="OEF9710" s="45"/>
      <c r="OEG9710" s="45"/>
      <c r="OEH9710" s="45"/>
      <c r="OEI9710" s="45"/>
      <c r="OEJ9710" s="45"/>
      <c r="OEK9710" s="45"/>
      <c r="OEL9710" s="45"/>
      <c r="OEM9710" s="45"/>
      <c r="OEN9710" s="45"/>
      <c r="OEO9710" s="45"/>
      <c r="OEP9710" s="45"/>
      <c r="OEQ9710" s="45"/>
      <c r="OER9710" s="45"/>
      <c r="OES9710" s="45"/>
      <c r="OET9710" s="45"/>
      <c r="OEU9710" s="45"/>
      <c r="OEV9710" s="45"/>
      <c r="OEW9710" s="45"/>
      <c r="OEX9710" s="45"/>
      <c r="OEY9710" s="45"/>
      <c r="OEZ9710" s="45"/>
      <c r="OFA9710" s="45"/>
      <c r="OFB9710" s="45"/>
      <c r="OFC9710" s="45"/>
      <c r="OFD9710" s="45"/>
      <c r="OFE9710" s="45"/>
      <c r="OFF9710" s="45"/>
      <c r="OFG9710" s="45"/>
      <c r="OFH9710" s="45"/>
      <c r="OFI9710" s="45"/>
      <c r="OFJ9710" s="45"/>
      <c r="OFK9710" s="45"/>
      <c r="OFL9710" s="45"/>
      <c r="OFM9710" s="45"/>
      <c r="OFN9710" s="45"/>
      <c r="OFO9710" s="45"/>
      <c r="OFP9710" s="45"/>
      <c r="OFQ9710" s="45"/>
      <c r="OFR9710" s="45"/>
      <c r="OFS9710" s="45"/>
      <c r="OFT9710" s="45"/>
      <c r="OFU9710" s="45"/>
      <c r="OFV9710" s="45"/>
      <c r="OFW9710" s="45"/>
      <c r="OFX9710" s="45"/>
      <c r="OFY9710" s="45"/>
      <c r="OFZ9710" s="45"/>
      <c r="OGA9710" s="45"/>
      <c r="OGB9710" s="45"/>
      <c r="OGC9710" s="45"/>
      <c r="OGD9710" s="45"/>
      <c r="OGE9710" s="45"/>
      <c r="OGF9710" s="45"/>
      <c r="OGG9710" s="45"/>
      <c r="OGH9710" s="45"/>
      <c r="OGI9710" s="45"/>
      <c r="OGJ9710" s="45"/>
      <c r="OGK9710" s="45"/>
      <c r="OGL9710" s="45"/>
      <c r="OGM9710" s="45"/>
      <c r="OGN9710" s="45"/>
      <c r="OGO9710" s="45"/>
      <c r="OGP9710" s="45"/>
      <c r="OGQ9710" s="45"/>
      <c r="OGR9710" s="45"/>
      <c r="OGS9710" s="45"/>
      <c r="OGT9710" s="45"/>
      <c r="OGU9710" s="45"/>
      <c r="OGV9710" s="45"/>
      <c r="OGW9710" s="45"/>
      <c r="OGX9710" s="45"/>
      <c r="OGY9710" s="45"/>
      <c r="OGZ9710" s="45"/>
      <c r="OHA9710" s="45"/>
      <c r="OHB9710" s="45"/>
      <c r="OHC9710" s="45"/>
      <c r="OHD9710" s="45"/>
      <c r="OHE9710" s="45"/>
      <c r="OHF9710" s="45"/>
      <c r="OHG9710" s="45"/>
      <c r="OHH9710" s="45"/>
      <c r="OHI9710" s="45"/>
      <c r="OHJ9710" s="45"/>
      <c r="OHK9710" s="45"/>
      <c r="OHL9710" s="45"/>
      <c r="OHM9710" s="45"/>
      <c r="OHN9710" s="45"/>
      <c r="OHO9710" s="45"/>
      <c r="OHP9710" s="45"/>
      <c r="OHQ9710" s="45"/>
      <c r="OHR9710" s="45"/>
      <c r="OHS9710" s="45"/>
      <c r="OHT9710" s="45"/>
      <c r="OHU9710" s="45"/>
      <c r="OHV9710" s="45"/>
      <c r="OHW9710" s="45"/>
      <c r="OHX9710" s="45"/>
      <c r="OHY9710" s="45"/>
      <c r="OHZ9710" s="45"/>
      <c r="OIA9710" s="45"/>
      <c r="OIB9710" s="45"/>
      <c r="OIC9710" s="45"/>
      <c r="OID9710" s="45"/>
      <c r="OIE9710" s="45"/>
      <c r="OIF9710" s="45"/>
      <c r="OIG9710" s="45"/>
      <c r="OIH9710" s="45"/>
      <c r="OII9710" s="45"/>
      <c r="OIJ9710" s="45"/>
      <c r="OIK9710" s="45"/>
      <c r="OIL9710" s="45"/>
      <c r="OIM9710" s="45"/>
      <c r="OIN9710" s="45"/>
      <c r="OIO9710" s="45"/>
      <c r="OIP9710" s="45"/>
      <c r="OIQ9710" s="45"/>
      <c r="OIR9710" s="45"/>
      <c r="OIS9710" s="45"/>
      <c r="OIT9710" s="45"/>
      <c r="OIU9710" s="45"/>
      <c r="OIV9710" s="45"/>
      <c r="OIW9710" s="45"/>
      <c r="OIX9710" s="45"/>
      <c r="OIY9710" s="45"/>
      <c r="OIZ9710" s="45"/>
      <c r="OJA9710" s="45"/>
      <c r="OJB9710" s="45"/>
      <c r="OJC9710" s="45"/>
      <c r="OJD9710" s="45"/>
      <c r="OJE9710" s="45"/>
      <c r="OJF9710" s="45"/>
      <c r="OJG9710" s="45"/>
      <c r="OJH9710" s="45"/>
      <c r="OJI9710" s="45"/>
      <c r="OJJ9710" s="45"/>
      <c r="OJK9710" s="45"/>
      <c r="OJL9710" s="45"/>
      <c r="OJM9710" s="45"/>
      <c r="OJN9710" s="45"/>
      <c r="OJO9710" s="45"/>
      <c r="OJP9710" s="45"/>
      <c r="OJQ9710" s="45"/>
      <c r="OJR9710" s="45"/>
      <c r="OJS9710" s="45"/>
      <c r="OJT9710" s="45"/>
      <c r="OJU9710" s="45"/>
      <c r="OJV9710" s="45"/>
      <c r="OJW9710" s="45"/>
      <c r="OJX9710" s="45"/>
      <c r="OJY9710" s="45"/>
      <c r="OJZ9710" s="45"/>
      <c r="OKA9710" s="45"/>
      <c r="OKB9710" s="45"/>
      <c r="OKC9710" s="45"/>
      <c r="OKD9710" s="45"/>
      <c r="OKE9710" s="45"/>
      <c r="OKF9710" s="45"/>
      <c r="OKG9710" s="45"/>
      <c r="OKH9710" s="45"/>
      <c r="OKI9710" s="45"/>
      <c r="OKJ9710" s="45"/>
      <c r="OKK9710" s="45"/>
      <c r="OKL9710" s="45"/>
      <c r="OKM9710" s="45"/>
      <c r="OKN9710" s="45"/>
      <c r="OKO9710" s="45"/>
      <c r="OKP9710" s="45"/>
      <c r="OKQ9710" s="45"/>
      <c r="OKR9710" s="45"/>
      <c r="OKS9710" s="45"/>
      <c r="OKT9710" s="45"/>
      <c r="OKU9710" s="45"/>
      <c r="OKV9710" s="45"/>
      <c r="OKW9710" s="45"/>
      <c r="OKX9710" s="45"/>
      <c r="OKY9710" s="45"/>
      <c r="OKZ9710" s="45"/>
      <c r="OLA9710" s="45"/>
      <c r="OLB9710" s="45"/>
      <c r="OLC9710" s="45"/>
      <c r="OLD9710" s="45"/>
      <c r="OLE9710" s="45"/>
      <c r="OLF9710" s="45"/>
      <c r="OLG9710" s="45"/>
      <c r="OLH9710" s="45"/>
      <c r="OLI9710" s="45"/>
      <c r="OLJ9710" s="45"/>
      <c r="OLK9710" s="45"/>
      <c r="OLL9710" s="45"/>
      <c r="OLM9710" s="45"/>
      <c r="OLN9710" s="45"/>
      <c r="OLO9710" s="45"/>
      <c r="OLP9710" s="45"/>
      <c r="OLQ9710" s="45"/>
      <c r="OLR9710" s="45"/>
      <c r="OLS9710" s="45"/>
      <c r="OLT9710" s="45"/>
      <c r="OLU9710" s="45"/>
      <c r="OLV9710" s="45"/>
      <c r="OLW9710" s="45"/>
      <c r="OLX9710" s="45"/>
      <c r="OLY9710" s="45"/>
      <c r="OLZ9710" s="45"/>
      <c r="OMA9710" s="45"/>
      <c r="OMB9710" s="45"/>
      <c r="OMC9710" s="45"/>
      <c r="OMD9710" s="45"/>
      <c r="OME9710" s="45"/>
      <c r="OMF9710" s="45"/>
      <c r="OMG9710" s="45"/>
      <c r="OMH9710" s="45"/>
      <c r="OMI9710" s="45"/>
      <c r="OMJ9710" s="45"/>
      <c r="OMK9710" s="45"/>
      <c r="OML9710" s="45"/>
      <c r="OMM9710" s="45"/>
      <c r="OMN9710" s="45"/>
      <c r="OMO9710" s="45"/>
      <c r="OMP9710" s="45"/>
      <c r="OMQ9710" s="45"/>
      <c r="OMR9710" s="45"/>
      <c r="OMS9710" s="45"/>
      <c r="OMT9710" s="45"/>
      <c r="OMU9710" s="45"/>
      <c r="OMV9710" s="45"/>
      <c r="OMW9710" s="45"/>
      <c r="OMX9710" s="45"/>
      <c r="OMY9710" s="45"/>
      <c r="OMZ9710" s="45"/>
      <c r="ONA9710" s="45"/>
      <c r="ONB9710" s="45"/>
      <c r="ONC9710" s="45"/>
      <c r="OND9710" s="45"/>
      <c r="ONE9710" s="45"/>
      <c r="ONF9710" s="45"/>
      <c r="ONG9710" s="45"/>
      <c r="ONH9710" s="45"/>
      <c r="ONI9710" s="45"/>
      <c r="ONJ9710" s="45"/>
      <c r="ONK9710" s="45"/>
      <c r="ONL9710" s="45"/>
      <c r="ONM9710" s="45"/>
      <c r="ONN9710" s="45"/>
      <c r="ONO9710" s="45"/>
      <c r="ONP9710" s="45"/>
      <c r="ONQ9710" s="45"/>
      <c r="ONR9710" s="45"/>
      <c r="ONS9710" s="45"/>
      <c r="ONT9710" s="45"/>
      <c r="ONU9710" s="45"/>
      <c r="ONV9710" s="45"/>
      <c r="ONW9710" s="45"/>
      <c r="ONX9710" s="45"/>
      <c r="ONY9710" s="45"/>
      <c r="ONZ9710" s="45"/>
      <c r="OOA9710" s="45"/>
      <c r="OOB9710" s="45"/>
      <c r="OOC9710" s="45"/>
      <c r="OOD9710" s="45"/>
      <c r="OOE9710" s="45"/>
      <c r="OOF9710" s="45"/>
      <c r="OOG9710" s="45"/>
      <c r="OOH9710" s="45"/>
      <c r="OOI9710" s="45"/>
      <c r="OOJ9710" s="45"/>
      <c r="OOK9710" s="45"/>
      <c r="OOL9710" s="45"/>
      <c r="OOM9710" s="45"/>
      <c r="OON9710" s="45"/>
      <c r="OOO9710" s="45"/>
      <c r="OOP9710" s="45"/>
      <c r="OOQ9710" s="45"/>
      <c r="OOR9710" s="45"/>
      <c r="OOS9710" s="45"/>
      <c r="OOT9710" s="45"/>
      <c r="OOU9710" s="45"/>
      <c r="OOV9710" s="45"/>
      <c r="OOW9710" s="45"/>
      <c r="OOX9710" s="45"/>
      <c r="OOY9710" s="45"/>
      <c r="OOZ9710" s="45"/>
      <c r="OPA9710" s="45"/>
      <c r="OPB9710" s="45"/>
      <c r="OPC9710" s="45"/>
      <c r="OPD9710" s="45"/>
      <c r="OPE9710" s="45"/>
      <c r="OPF9710" s="45"/>
      <c r="OPG9710" s="45"/>
      <c r="OPH9710" s="45"/>
      <c r="OPI9710" s="45"/>
      <c r="OPJ9710" s="45"/>
      <c r="OPK9710" s="45"/>
      <c r="OPL9710" s="45"/>
      <c r="OPM9710" s="45"/>
      <c r="OPN9710" s="45"/>
      <c r="OPO9710" s="45"/>
      <c r="OPP9710" s="45"/>
      <c r="OPQ9710" s="45"/>
      <c r="OPR9710" s="45"/>
      <c r="OPS9710" s="45"/>
      <c r="OPT9710" s="45"/>
      <c r="OPU9710" s="45"/>
      <c r="OPV9710" s="45"/>
      <c r="OPW9710" s="45"/>
      <c r="OPX9710" s="45"/>
      <c r="OPY9710" s="45"/>
      <c r="OPZ9710" s="45"/>
      <c r="OQA9710" s="45"/>
      <c r="OQB9710" s="45"/>
      <c r="OQC9710" s="45"/>
      <c r="OQD9710" s="45"/>
      <c r="OQE9710" s="45"/>
      <c r="OQF9710" s="45"/>
      <c r="OQG9710" s="45"/>
      <c r="OQH9710" s="45"/>
      <c r="OQI9710" s="45"/>
      <c r="OQJ9710" s="45"/>
      <c r="OQK9710" s="45"/>
      <c r="OQL9710" s="45"/>
      <c r="OQM9710" s="45"/>
      <c r="OQN9710" s="45"/>
      <c r="OQO9710" s="45"/>
      <c r="OQP9710" s="45"/>
      <c r="OQQ9710" s="45"/>
      <c r="OQR9710" s="45"/>
      <c r="OQS9710" s="45"/>
      <c r="OQT9710" s="45"/>
      <c r="OQU9710" s="45"/>
      <c r="OQV9710" s="45"/>
      <c r="OQW9710" s="45"/>
      <c r="OQX9710" s="45"/>
      <c r="OQY9710" s="45"/>
      <c r="OQZ9710" s="45"/>
      <c r="ORA9710" s="45"/>
      <c r="ORB9710" s="45"/>
      <c r="ORC9710" s="45"/>
      <c r="ORD9710" s="45"/>
      <c r="ORE9710" s="45"/>
      <c r="ORF9710" s="45"/>
      <c r="ORG9710" s="45"/>
      <c r="ORH9710" s="45"/>
      <c r="ORI9710" s="45"/>
      <c r="ORJ9710" s="45"/>
      <c r="ORK9710" s="45"/>
      <c r="ORL9710" s="45"/>
      <c r="ORM9710" s="45"/>
      <c r="ORN9710" s="45"/>
      <c r="ORO9710" s="45"/>
      <c r="ORP9710" s="45"/>
      <c r="ORQ9710" s="45"/>
      <c r="ORR9710" s="45"/>
      <c r="ORS9710" s="45"/>
      <c r="ORT9710" s="45"/>
      <c r="ORU9710" s="45"/>
      <c r="ORV9710" s="45"/>
      <c r="ORW9710" s="45"/>
      <c r="ORX9710" s="45"/>
      <c r="ORY9710" s="45"/>
      <c r="ORZ9710" s="45"/>
      <c r="OSA9710" s="45"/>
      <c r="OSB9710" s="45"/>
      <c r="OSC9710" s="45"/>
      <c r="OSD9710" s="45"/>
      <c r="OSE9710" s="45"/>
      <c r="OSF9710" s="45"/>
      <c r="OSG9710" s="45"/>
      <c r="OSH9710" s="45"/>
      <c r="OSI9710" s="45"/>
      <c r="OSJ9710" s="45"/>
      <c r="OSK9710" s="45"/>
      <c r="OSL9710" s="45"/>
      <c r="OSM9710" s="45"/>
      <c r="OSN9710" s="45"/>
      <c r="OSO9710" s="45"/>
      <c r="OSP9710" s="45"/>
      <c r="OSQ9710" s="45"/>
      <c r="OSR9710" s="45"/>
      <c r="OSS9710" s="45"/>
      <c r="OST9710" s="45"/>
      <c r="OSU9710" s="45"/>
      <c r="OSV9710" s="45"/>
      <c r="OSW9710" s="45"/>
      <c r="OSX9710" s="45"/>
      <c r="OSY9710" s="45"/>
      <c r="OSZ9710" s="45"/>
      <c r="OTA9710" s="45"/>
      <c r="OTB9710" s="45"/>
      <c r="OTC9710" s="45"/>
      <c r="OTD9710" s="45"/>
      <c r="OTE9710" s="45"/>
      <c r="OTF9710" s="45"/>
      <c r="OTG9710" s="45"/>
      <c r="OTH9710" s="45"/>
      <c r="OTI9710" s="45"/>
      <c r="OTJ9710" s="45"/>
      <c r="OTK9710" s="45"/>
      <c r="OTL9710" s="45"/>
      <c r="OTM9710" s="45"/>
      <c r="OTN9710" s="45"/>
      <c r="OTO9710" s="45"/>
      <c r="OTP9710" s="45"/>
      <c r="OTQ9710" s="45"/>
      <c r="OTR9710" s="45"/>
      <c r="OTS9710" s="45"/>
      <c r="OTT9710" s="45"/>
      <c r="OTU9710" s="45"/>
      <c r="OTV9710" s="45"/>
      <c r="OTW9710" s="45"/>
      <c r="OTX9710" s="45"/>
      <c r="OTY9710" s="45"/>
      <c r="OTZ9710" s="45"/>
      <c r="OUA9710" s="45"/>
      <c r="OUB9710" s="45"/>
      <c r="OUC9710" s="45"/>
      <c r="OUD9710" s="45"/>
      <c r="OUE9710" s="45"/>
      <c r="OUF9710" s="45"/>
      <c r="OUG9710" s="45"/>
      <c r="OUH9710" s="45"/>
      <c r="OUI9710" s="45"/>
      <c r="OUJ9710" s="45"/>
      <c r="OUK9710" s="45"/>
      <c r="OUL9710" s="45"/>
      <c r="OUM9710" s="45"/>
      <c r="OUN9710" s="45"/>
      <c r="OUO9710" s="45"/>
      <c r="OUP9710" s="45"/>
      <c r="OUQ9710" s="45"/>
      <c r="OUR9710" s="45"/>
      <c r="OUS9710" s="45"/>
      <c r="OUT9710" s="45"/>
      <c r="OUU9710" s="45"/>
      <c r="OUV9710" s="45"/>
      <c r="OUW9710" s="45"/>
      <c r="OUX9710" s="45"/>
      <c r="OUY9710" s="45"/>
      <c r="OUZ9710" s="45"/>
      <c r="OVA9710" s="45"/>
      <c r="OVB9710" s="45"/>
      <c r="OVC9710" s="45"/>
      <c r="OVD9710" s="45"/>
      <c r="OVE9710" s="45"/>
      <c r="OVF9710" s="45"/>
      <c r="OVG9710" s="45"/>
      <c r="OVH9710" s="45"/>
      <c r="OVI9710" s="45"/>
      <c r="OVJ9710" s="45"/>
      <c r="OVK9710" s="45"/>
      <c r="OVL9710" s="45"/>
      <c r="OVM9710" s="45"/>
      <c r="OVN9710" s="45"/>
      <c r="OVO9710" s="45"/>
      <c r="OVP9710" s="45"/>
      <c r="OVQ9710" s="45"/>
      <c r="OVR9710" s="45"/>
      <c r="OVS9710" s="45"/>
      <c r="OVT9710" s="45"/>
      <c r="OVU9710" s="45"/>
      <c r="OVV9710" s="45"/>
      <c r="OVW9710" s="45"/>
      <c r="OVX9710" s="45"/>
      <c r="OVY9710" s="45"/>
      <c r="OVZ9710" s="45"/>
      <c r="OWA9710" s="45"/>
      <c r="OWB9710" s="45"/>
      <c r="OWC9710" s="45"/>
      <c r="OWD9710" s="45"/>
      <c r="OWE9710" s="45"/>
      <c r="OWF9710" s="45"/>
      <c r="OWG9710" s="45"/>
      <c r="OWH9710" s="45"/>
      <c r="OWI9710" s="45"/>
      <c r="OWJ9710" s="45"/>
      <c r="OWK9710" s="45"/>
      <c r="OWL9710" s="45"/>
      <c r="OWM9710" s="45"/>
      <c r="OWN9710" s="45"/>
      <c r="OWO9710" s="45"/>
      <c r="OWP9710" s="45"/>
      <c r="OWQ9710" s="45"/>
      <c r="OWR9710" s="45"/>
      <c r="OWS9710" s="45"/>
      <c r="OWT9710" s="45"/>
      <c r="OWU9710" s="45"/>
      <c r="OWV9710" s="45"/>
      <c r="OWW9710" s="45"/>
      <c r="OWX9710" s="45"/>
      <c r="OWY9710" s="45"/>
      <c r="OWZ9710" s="45"/>
      <c r="OXA9710" s="45"/>
      <c r="OXB9710" s="45"/>
      <c r="OXC9710" s="45"/>
      <c r="OXD9710" s="45"/>
      <c r="OXE9710" s="45"/>
      <c r="OXF9710" s="45"/>
      <c r="OXG9710" s="45"/>
      <c r="OXH9710" s="45"/>
      <c r="OXI9710" s="45"/>
      <c r="OXJ9710" s="45"/>
      <c r="OXK9710" s="45"/>
      <c r="OXL9710" s="45"/>
      <c r="OXM9710" s="45"/>
      <c r="OXN9710" s="45"/>
      <c r="OXO9710" s="45"/>
      <c r="OXP9710" s="45"/>
      <c r="OXQ9710" s="45"/>
      <c r="OXR9710" s="45"/>
      <c r="OXS9710" s="45"/>
      <c r="OXT9710" s="45"/>
      <c r="OXU9710" s="45"/>
      <c r="OXV9710" s="45"/>
      <c r="OXW9710" s="45"/>
      <c r="OXX9710" s="45"/>
      <c r="OXY9710" s="45"/>
      <c r="OXZ9710" s="45"/>
      <c r="OYA9710" s="45"/>
      <c r="OYB9710" s="45"/>
      <c r="OYC9710" s="45"/>
      <c r="OYD9710" s="45"/>
      <c r="OYE9710" s="45"/>
      <c r="OYF9710" s="45"/>
      <c r="OYG9710" s="45"/>
      <c r="OYH9710" s="45"/>
      <c r="OYI9710" s="45"/>
      <c r="OYJ9710" s="45"/>
      <c r="OYK9710" s="45"/>
      <c r="OYL9710" s="45"/>
      <c r="OYM9710" s="45"/>
      <c r="OYN9710" s="45"/>
      <c r="OYO9710" s="45"/>
      <c r="OYP9710" s="45"/>
      <c r="OYQ9710" s="45"/>
      <c r="OYR9710" s="45"/>
      <c r="OYS9710" s="45"/>
      <c r="OYT9710" s="45"/>
      <c r="OYU9710" s="45"/>
      <c r="OYV9710" s="45"/>
      <c r="OYW9710" s="45"/>
      <c r="OYX9710" s="45"/>
      <c r="OYY9710" s="45"/>
      <c r="OYZ9710" s="45"/>
      <c r="OZA9710" s="45"/>
      <c r="OZB9710" s="45"/>
      <c r="OZC9710" s="45"/>
      <c r="OZD9710" s="45"/>
      <c r="OZE9710" s="45"/>
      <c r="OZF9710" s="45"/>
      <c r="OZG9710" s="45"/>
      <c r="OZH9710" s="45"/>
      <c r="OZI9710" s="45"/>
      <c r="OZJ9710" s="45"/>
      <c r="OZK9710" s="45"/>
      <c r="OZL9710" s="45"/>
      <c r="OZM9710" s="45"/>
      <c r="OZN9710" s="45"/>
      <c r="OZO9710" s="45"/>
      <c r="OZP9710" s="45"/>
      <c r="OZQ9710" s="45"/>
      <c r="OZR9710" s="45"/>
      <c r="OZS9710" s="45"/>
      <c r="OZT9710" s="45"/>
      <c r="OZU9710" s="45"/>
      <c r="OZV9710" s="45"/>
      <c r="OZW9710" s="45"/>
      <c r="OZX9710" s="45"/>
      <c r="OZY9710" s="45"/>
      <c r="OZZ9710" s="45"/>
      <c r="PAA9710" s="45"/>
      <c r="PAB9710" s="45"/>
      <c r="PAC9710" s="45"/>
      <c r="PAD9710" s="45"/>
      <c r="PAE9710" s="45"/>
      <c r="PAF9710" s="45"/>
      <c r="PAG9710" s="45"/>
      <c r="PAH9710" s="45"/>
      <c r="PAI9710" s="45"/>
      <c r="PAJ9710" s="45"/>
      <c r="PAK9710" s="45"/>
      <c r="PAL9710" s="45"/>
      <c r="PAM9710" s="45"/>
      <c r="PAN9710" s="45"/>
      <c r="PAO9710" s="45"/>
      <c r="PAP9710" s="45"/>
      <c r="PAQ9710" s="45"/>
      <c r="PAR9710" s="45"/>
      <c r="PAS9710" s="45"/>
      <c r="PAT9710" s="45"/>
      <c r="PAU9710" s="45"/>
      <c r="PAV9710" s="45"/>
      <c r="PAW9710" s="45"/>
      <c r="PAX9710" s="45"/>
      <c r="PAY9710" s="45"/>
      <c r="PAZ9710" s="45"/>
      <c r="PBA9710" s="45"/>
      <c r="PBB9710" s="45"/>
      <c r="PBC9710" s="45"/>
      <c r="PBD9710" s="45"/>
      <c r="PBE9710" s="45"/>
      <c r="PBF9710" s="45"/>
      <c r="PBG9710" s="45"/>
      <c r="PBH9710" s="45"/>
      <c r="PBI9710" s="45"/>
      <c r="PBJ9710" s="45"/>
      <c r="PBK9710" s="45"/>
      <c r="PBL9710" s="45"/>
      <c r="PBM9710" s="45"/>
      <c r="PBN9710" s="45"/>
      <c r="PBO9710" s="45"/>
      <c r="PBP9710" s="45"/>
      <c r="PBQ9710" s="45"/>
      <c r="PBR9710" s="45"/>
      <c r="PBS9710" s="45"/>
      <c r="PBT9710" s="45"/>
      <c r="PBU9710" s="45"/>
      <c r="PBV9710" s="45"/>
      <c r="PBW9710" s="45"/>
      <c r="PBX9710" s="45"/>
      <c r="PBY9710" s="45"/>
      <c r="PBZ9710" s="45"/>
      <c r="PCA9710" s="45"/>
      <c r="PCB9710" s="45"/>
      <c r="PCC9710" s="45"/>
      <c r="PCD9710" s="45"/>
      <c r="PCE9710" s="45"/>
      <c r="PCF9710" s="45"/>
      <c r="PCG9710" s="45"/>
      <c r="PCH9710" s="45"/>
      <c r="PCI9710" s="45"/>
      <c r="PCJ9710" s="45"/>
      <c r="PCK9710" s="45"/>
      <c r="PCL9710" s="45"/>
      <c r="PCM9710" s="45"/>
      <c r="PCN9710" s="45"/>
      <c r="PCO9710" s="45"/>
      <c r="PCP9710" s="45"/>
      <c r="PCQ9710" s="45"/>
      <c r="PCR9710" s="45"/>
      <c r="PCS9710" s="45"/>
      <c r="PCT9710" s="45"/>
      <c r="PCU9710" s="45"/>
      <c r="PCV9710" s="45"/>
      <c r="PCW9710" s="45"/>
      <c r="PCX9710" s="45"/>
      <c r="PCY9710" s="45"/>
      <c r="PCZ9710" s="45"/>
      <c r="PDA9710" s="45"/>
      <c r="PDB9710" s="45"/>
      <c r="PDC9710" s="45"/>
      <c r="PDD9710" s="45"/>
      <c r="PDE9710" s="45"/>
      <c r="PDF9710" s="45"/>
      <c r="PDG9710" s="45"/>
      <c r="PDH9710" s="45"/>
      <c r="PDI9710" s="45"/>
      <c r="PDJ9710" s="45"/>
      <c r="PDK9710" s="45"/>
      <c r="PDL9710" s="45"/>
      <c r="PDM9710" s="45"/>
      <c r="PDN9710" s="45"/>
      <c r="PDO9710" s="45"/>
      <c r="PDP9710" s="45"/>
      <c r="PDQ9710" s="45"/>
      <c r="PDR9710" s="45"/>
      <c r="PDS9710" s="45"/>
      <c r="PDT9710" s="45"/>
      <c r="PDU9710" s="45"/>
      <c r="PDV9710" s="45"/>
      <c r="PDW9710" s="45"/>
      <c r="PDX9710" s="45"/>
      <c r="PDY9710" s="45"/>
      <c r="PDZ9710" s="45"/>
      <c r="PEA9710" s="45"/>
      <c r="PEB9710" s="45"/>
      <c r="PEC9710" s="45"/>
      <c r="PED9710" s="45"/>
      <c r="PEE9710" s="45"/>
      <c r="PEF9710" s="45"/>
      <c r="PEG9710" s="45"/>
      <c r="PEH9710" s="45"/>
      <c r="PEI9710" s="45"/>
      <c r="PEJ9710" s="45"/>
      <c r="PEK9710" s="45"/>
      <c r="PEL9710" s="45"/>
      <c r="PEM9710" s="45"/>
      <c r="PEN9710" s="45"/>
      <c r="PEO9710" s="45"/>
      <c r="PEP9710" s="45"/>
      <c r="PEQ9710" s="45"/>
      <c r="PER9710" s="45"/>
      <c r="PES9710" s="45"/>
      <c r="PET9710" s="45"/>
      <c r="PEU9710" s="45"/>
      <c r="PEV9710" s="45"/>
      <c r="PEW9710" s="45"/>
      <c r="PEX9710" s="45"/>
      <c r="PEY9710" s="45"/>
      <c r="PEZ9710" s="45"/>
      <c r="PFA9710" s="45"/>
      <c r="PFB9710" s="45"/>
      <c r="PFC9710" s="45"/>
      <c r="PFD9710" s="45"/>
      <c r="PFE9710" s="45"/>
      <c r="PFF9710" s="45"/>
      <c r="PFG9710" s="45"/>
      <c r="PFH9710" s="45"/>
      <c r="PFI9710" s="45"/>
      <c r="PFJ9710" s="45"/>
      <c r="PFK9710" s="45"/>
      <c r="PFL9710" s="45"/>
      <c r="PFM9710" s="45"/>
      <c r="PFN9710" s="45"/>
      <c r="PFO9710" s="45"/>
      <c r="PFP9710" s="45"/>
      <c r="PFQ9710" s="45"/>
      <c r="PFR9710" s="45"/>
      <c r="PFS9710" s="45"/>
      <c r="PFT9710" s="45"/>
      <c r="PFU9710" s="45"/>
      <c r="PFV9710" s="45"/>
      <c r="PFW9710" s="45"/>
      <c r="PFX9710" s="45"/>
      <c r="PFY9710" s="45"/>
      <c r="PFZ9710" s="45"/>
      <c r="PGA9710" s="45"/>
      <c r="PGB9710" s="45"/>
      <c r="PGC9710" s="45"/>
      <c r="PGD9710" s="45"/>
      <c r="PGE9710" s="45"/>
      <c r="PGF9710" s="45"/>
      <c r="PGG9710" s="45"/>
      <c r="PGH9710" s="45"/>
      <c r="PGI9710" s="45"/>
      <c r="PGJ9710" s="45"/>
      <c r="PGK9710" s="45"/>
      <c r="PGL9710" s="45"/>
      <c r="PGM9710" s="45"/>
      <c r="PGN9710" s="45"/>
      <c r="PGO9710" s="45"/>
      <c r="PGP9710" s="45"/>
      <c r="PGQ9710" s="45"/>
      <c r="PGR9710" s="45"/>
      <c r="PGS9710" s="45"/>
      <c r="PGT9710" s="45"/>
      <c r="PGU9710" s="45"/>
      <c r="PGV9710" s="45"/>
      <c r="PGW9710" s="45"/>
      <c r="PGX9710" s="45"/>
      <c r="PGY9710" s="45"/>
      <c r="PGZ9710" s="45"/>
      <c r="PHA9710" s="45"/>
      <c r="PHB9710" s="45"/>
      <c r="PHC9710" s="45"/>
      <c r="PHD9710" s="45"/>
      <c r="PHE9710" s="45"/>
      <c r="PHF9710" s="45"/>
      <c r="PHG9710" s="45"/>
      <c r="PHH9710" s="45"/>
      <c r="PHI9710" s="45"/>
      <c r="PHJ9710" s="45"/>
      <c r="PHK9710" s="45"/>
      <c r="PHL9710" s="45"/>
      <c r="PHM9710" s="45"/>
      <c r="PHN9710" s="45"/>
      <c r="PHO9710" s="45"/>
      <c r="PHP9710" s="45"/>
      <c r="PHQ9710" s="45"/>
      <c r="PHR9710" s="45"/>
      <c r="PHS9710" s="45"/>
      <c r="PHT9710" s="45"/>
      <c r="PHU9710" s="45"/>
      <c r="PHV9710" s="45"/>
      <c r="PHW9710" s="45"/>
      <c r="PHX9710" s="45"/>
      <c r="PHY9710" s="45"/>
      <c r="PHZ9710" s="45"/>
      <c r="PIA9710" s="45"/>
      <c r="PIB9710" s="45"/>
      <c r="PIC9710" s="45"/>
      <c r="PID9710" s="45"/>
      <c r="PIE9710" s="45"/>
      <c r="PIF9710" s="45"/>
      <c r="PIG9710" s="45"/>
      <c r="PIH9710" s="45"/>
      <c r="PII9710" s="45"/>
      <c r="PIJ9710" s="45"/>
      <c r="PIK9710" s="45"/>
      <c r="PIL9710" s="45"/>
      <c r="PIM9710" s="45"/>
      <c r="PIN9710" s="45"/>
      <c r="PIO9710" s="45"/>
      <c r="PIP9710" s="45"/>
      <c r="PIQ9710" s="45"/>
      <c r="PIR9710" s="45"/>
      <c r="PIS9710" s="45"/>
      <c r="PIT9710" s="45"/>
      <c r="PIU9710" s="45"/>
      <c r="PIV9710" s="45"/>
      <c r="PIW9710" s="45"/>
      <c r="PIX9710" s="45"/>
      <c r="PIY9710" s="45"/>
      <c r="PIZ9710" s="45"/>
      <c r="PJA9710" s="45"/>
      <c r="PJB9710" s="45"/>
      <c r="PJC9710" s="45"/>
      <c r="PJD9710" s="45"/>
      <c r="PJE9710" s="45"/>
      <c r="PJF9710" s="45"/>
      <c r="PJG9710" s="45"/>
      <c r="PJH9710" s="45"/>
      <c r="PJI9710" s="45"/>
      <c r="PJJ9710" s="45"/>
      <c r="PJK9710" s="45"/>
      <c r="PJL9710" s="45"/>
      <c r="PJM9710" s="45"/>
      <c r="PJN9710" s="45"/>
      <c r="PJO9710" s="45"/>
      <c r="PJP9710" s="45"/>
      <c r="PJQ9710" s="45"/>
      <c r="PJR9710" s="45"/>
      <c r="PJS9710" s="45"/>
      <c r="PJT9710" s="45"/>
      <c r="PJU9710" s="45"/>
      <c r="PJV9710" s="45"/>
      <c r="PJW9710" s="45"/>
      <c r="PJX9710" s="45"/>
      <c r="PJY9710" s="45"/>
      <c r="PJZ9710" s="45"/>
      <c r="PKA9710" s="45"/>
      <c r="PKB9710" s="45"/>
      <c r="PKC9710" s="45"/>
      <c r="PKD9710" s="45"/>
      <c r="PKE9710" s="45"/>
      <c r="PKF9710" s="45"/>
      <c r="PKG9710" s="45"/>
      <c r="PKH9710" s="45"/>
      <c r="PKI9710" s="45"/>
      <c r="PKJ9710" s="45"/>
      <c r="PKK9710" s="45"/>
      <c r="PKL9710" s="45"/>
      <c r="PKM9710" s="45"/>
      <c r="PKN9710" s="45"/>
      <c r="PKO9710" s="45"/>
      <c r="PKP9710" s="45"/>
      <c r="PKQ9710" s="45"/>
      <c r="PKR9710" s="45"/>
      <c r="PKS9710" s="45"/>
      <c r="PKT9710" s="45"/>
      <c r="PKU9710" s="45"/>
      <c r="PKV9710" s="45"/>
      <c r="PKW9710" s="45"/>
      <c r="PKX9710" s="45"/>
      <c r="PKY9710" s="45"/>
      <c r="PKZ9710" s="45"/>
      <c r="PLA9710" s="45"/>
      <c r="PLB9710" s="45"/>
      <c r="PLC9710" s="45"/>
      <c r="PLD9710" s="45"/>
      <c r="PLE9710" s="45"/>
      <c r="PLF9710" s="45"/>
      <c r="PLG9710" s="45"/>
      <c r="PLH9710" s="45"/>
      <c r="PLI9710" s="45"/>
      <c r="PLJ9710" s="45"/>
      <c r="PLK9710" s="45"/>
      <c r="PLL9710" s="45"/>
      <c r="PLM9710" s="45"/>
      <c r="PLN9710" s="45"/>
      <c r="PLO9710" s="45"/>
      <c r="PLP9710" s="45"/>
      <c r="PLQ9710" s="45"/>
      <c r="PLR9710" s="45"/>
      <c r="PLS9710" s="45"/>
      <c r="PLT9710" s="45"/>
      <c r="PLU9710" s="45"/>
      <c r="PLV9710" s="45"/>
      <c r="PLW9710" s="45"/>
      <c r="PLX9710" s="45"/>
      <c r="PLY9710" s="45"/>
      <c r="PLZ9710" s="45"/>
      <c r="PMA9710" s="45"/>
      <c r="PMB9710" s="45"/>
      <c r="PMC9710" s="45"/>
      <c r="PMD9710" s="45"/>
      <c r="PME9710" s="45"/>
      <c r="PMF9710" s="45"/>
      <c r="PMG9710" s="45"/>
      <c r="PMH9710" s="45"/>
      <c r="PMI9710" s="45"/>
      <c r="PMJ9710" s="45"/>
      <c r="PMK9710" s="45"/>
      <c r="PML9710" s="45"/>
      <c r="PMM9710" s="45"/>
      <c r="PMN9710" s="45"/>
      <c r="PMO9710" s="45"/>
      <c r="PMP9710" s="45"/>
      <c r="PMQ9710" s="45"/>
      <c r="PMR9710" s="45"/>
      <c r="PMS9710" s="45"/>
      <c r="PMT9710" s="45"/>
      <c r="PMU9710" s="45"/>
      <c r="PMV9710" s="45"/>
      <c r="PMW9710" s="45"/>
      <c r="PMX9710" s="45"/>
      <c r="PMY9710" s="45"/>
      <c r="PMZ9710" s="45"/>
      <c r="PNA9710" s="45"/>
      <c r="PNB9710" s="45"/>
      <c r="PNC9710" s="45"/>
      <c r="PND9710" s="45"/>
      <c r="PNE9710" s="45"/>
      <c r="PNF9710" s="45"/>
      <c r="PNG9710" s="45"/>
      <c r="PNH9710" s="45"/>
      <c r="PNI9710" s="45"/>
      <c r="PNJ9710" s="45"/>
      <c r="PNK9710" s="45"/>
      <c r="PNL9710" s="45"/>
      <c r="PNM9710" s="45"/>
      <c r="PNN9710" s="45"/>
      <c r="PNO9710" s="45"/>
      <c r="PNP9710" s="45"/>
      <c r="PNQ9710" s="45"/>
      <c r="PNR9710" s="45"/>
      <c r="PNS9710" s="45"/>
      <c r="PNT9710" s="45"/>
      <c r="PNU9710" s="45"/>
      <c r="PNV9710" s="45"/>
      <c r="PNW9710" s="45"/>
      <c r="PNX9710" s="45"/>
      <c r="PNY9710" s="45"/>
      <c r="PNZ9710" s="45"/>
      <c r="POA9710" s="45"/>
      <c r="POB9710" s="45"/>
      <c r="POC9710" s="45"/>
      <c r="POD9710" s="45"/>
      <c r="POE9710" s="45"/>
      <c r="POF9710" s="45"/>
      <c r="POG9710" s="45"/>
      <c r="POH9710" s="45"/>
      <c r="POI9710" s="45"/>
      <c r="POJ9710" s="45"/>
      <c r="POK9710" s="45"/>
      <c r="POL9710" s="45"/>
      <c r="POM9710" s="45"/>
      <c r="PON9710" s="45"/>
      <c r="POO9710" s="45"/>
      <c r="POP9710" s="45"/>
      <c r="POQ9710" s="45"/>
      <c r="POR9710" s="45"/>
      <c r="POS9710" s="45"/>
      <c r="POT9710" s="45"/>
      <c r="POU9710" s="45"/>
      <c r="POV9710" s="45"/>
      <c r="POW9710" s="45"/>
      <c r="POX9710" s="45"/>
      <c r="POY9710" s="45"/>
      <c r="POZ9710" s="45"/>
      <c r="PPA9710" s="45"/>
      <c r="PPB9710" s="45"/>
      <c r="PPC9710" s="45"/>
      <c r="PPD9710" s="45"/>
      <c r="PPE9710" s="45"/>
      <c r="PPF9710" s="45"/>
      <c r="PPG9710" s="45"/>
      <c r="PPH9710" s="45"/>
      <c r="PPI9710" s="45"/>
      <c r="PPJ9710" s="45"/>
      <c r="PPK9710" s="45"/>
      <c r="PPL9710" s="45"/>
      <c r="PPM9710" s="45"/>
      <c r="PPN9710" s="45"/>
      <c r="PPO9710" s="45"/>
      <c r="PPP9710" s="45"/>
      <c r="PPQ9710" s="45"/>
      <c r="PPR9710" s="45"/>
      <c r="PPS9710" s="45"/>
      <c r="PPT9710" s="45"/>
      <c r="PPU9710" s="45"/>
      <c r="PPV9710" s="45"/>
      <c r="PPW9710" s="45"/>
      <c r="PPX9710" s="45"/>
      <c r="PPY9710" s="45"/>
      <c r="PPZ9710" s="45"/>
      <c r="PQA9710" s="45"/>
      <c r="PQB9710" s="45"/>
      <c r="PQC9710" s="45"/>
      <c r="PQD9710" s="45"/>
      <c r="PQE9710" s="45"/>
      <c r="PQF9710" s="45"/>
      <c r="PQG9710" s="45"/>
      <c r="PQH9710" s="45"/>
      <c r="PQI9710" s="45"/>
      <c r="PQJ9710" s="45"/>
      <c r="PQK9710" s="45"/>
      <c r="PQL9710" s="45"/>
      <c r="PQM9710" s="45"/>
      <c r="PQN9710" s="45"/>
      <c r="PQO9710" s="45"/>
      <c r="PQP9710" s="45"/>
      <c r="PQQ9710" s="45"/>
      <c r="PQR9710" s="45"/>
      <c r="PQS9710" s="45"/>
      <c r="PQT9710" s="45"/>
      <c r="PQU9710" s="45"/>
      <c r="PQV9710" s="45"/>
      <c r="PQW9710" s="45"/>
      <c r="PQX9710" s="45"/>
      <c r="PQY9710" s="45"/>
      <c r="PQZ9710" s="45"/>
      <c r="PRA9710" s="45"/>
      <c r="PRB9710" s="45"/>
      <c r="PRC9710" s="45"/>
      <c r="PRD9710" s="45"/>
      <c r="PRE9710" s="45"/>
      <c r="PRF9710" s="45"/>
      <c r="PRG9710" s="45"/>
      <c r="PRH9710" s="45"/>
      <c r="PRI9710" s="45"/>
      <c r="PRJ9710" s="45"/>
      <c r="PRK9710" s="45"/>
      <c r="PRL9710" s="45"/>
      <c r="PRM9710" s="45"/>
      <c r="PRN9710" s="45"/>
      <c r="PRO9710" s="45"/>
      <c r="PRP9710" s="45"/>
      <c r="PRQ9710" s="45"/>
      <c r="PRR9710" s="45"/>
      <c r="PRS9710" s="45"/>
      <c r="PRT9710" s="45"/>
      <c r="PRU9710" s="45"/>
      <c r="PRV9710" s="45"/>
      <c r="PRW9710" s="45"/>
      <c r="PRX9710" s="45"/>
      <c r="PRY9710" s="45"/>
      <c r="PRZ9710" s="45"/>
      <c r="PSA9710" s="45"/>
      <c r="PSB9710" s="45"/>
      <c r="PSC9710" s="45"/>
      <c r="PSD9710" s="45"/>
      <c r="PSE9710" s="45"/>
      <c r="PSF9710" s="45"/>
      <c r="PSG9710" s="45"/>
      <c r="PSH9710" s="45"/>
      <c r="PSI9710" s="45"/>
      <c r="PSJ9710" s="45"/>
      <c r="PSK9710" s="45"/>
      <c r="PSL9710" s="45"/>
      <c r="PSM9710" s="45"/>
      <c r="PSN9710" s="45"/>
      <c r="PSO9710" s="45"/>
      <c r="PSP9710" s="45"/>
      <c r="PSQ9710" s="45"/>
      <c r="PSR9710" s="45"/>
      <c r="PSS9710" s="45"/>
      <c r="PST9710" s="45"/>
      <c r="PSU9710" s="45"/>
      <c r="PSV9710" s="45"/>
      <c r="PSW9710" s="45"/>
      <c r="PSX9710" s="45"/>
      <c r="PSY9710" s="45"/>
      <c r="PSZ9710" s="45"/>
      <c r="PTA9710" s="45"/>
      <c r="PTB9710" s="45"/>
      <c r="PTC9710" s="45"/>
      <c r="PTD9710" s="45"/>
      <c r="PTE9710" s="45"/>
      <c r="PTF9710" s="45"/>
      <c r="PTG9710" s="45"/>
      <c r="PTH9710" s="45"/>
      <c r="PTI9710" s="45"/>
      <c r="PTJ9710" s="45"/>
      <c r="PTK9710" s="45"/>
      <c r="PTL9710" s="45"/>
      <c r="PTM9710" s="45"/>
      <c r="PTN9710" s="45"/>
      <c r="PTO9710" s="45"/>
      <c r="PTP9710" s="45"/>
      <c r="PTQ9710" s="45"/>
      <c r="PTR9710" s="45"/>
      <c r="PTS9710" s="45"/>
      <c r="PTT9710" s="45"/>
      <c r="PTU9710" s="45"/>
      <c r="PTV9710" s="45"/>
      <c r="PTW9710" s="45"/>
      <c r="PTX9710" s="45"/>
      <c r="PTY9710" s="45"/>
      <c r="PTZ9710" s="45"/>
      <c r="PUA9710" s="45"/>
      <c r="PUB9710" s="45"/>
      <c r="PUC9710" s="45"/>
      <c r="PUD9710" s="45"/>
      <c r="PUE9710" s="45"/>
      <c r="PUF9710" s="45"/>
      <c r="PUG9710" s="45"/>
      <c r="PUH9710" s="45"/>
      <c r="PUI9710" s="45"/>
      <c r="PUJ9710" s="45"/>
      <c r="PUK9710" s="45"/>
      <c r="PUL9710" s="45"/>
      <c r="PUM9710" s="45"/>
      <c r="PUN9710" s="45"/>
      <c r="PUO9710" s="45"/>
      <c r="PUP9710" s="45"/>
      <c r="PUQ9710" s="45"/>
      <c r="PUR9710" s="45"/>
      <c r="PUS9710" s="45"/>
      <c r="PUT9710" s="45"/>
      <c r="PUU9710" s="45"/>
      <c r="PUV9710" s="45"/>
      <c r="PUW9710" s="45"/>
      <c r="PUX9710" s="45"/>
      <c r="PUY9710" s="45"/>
      <c r="PUZ9710" s="45"/>
      <c r="PVA9710" s="45"/>
      <c r="PVB9710" s="45"/>
      <c r="PVC9710" s="45"/>
      <c r="PVD9710" s="45"/>
      <c r="PVE9710" s="45"/>
      <c r="PVF9710" s="45"/>
      <c r="PVG9710" s="45"/>
      <c r="PVH9710" s="45"/>
      <c r="PVI9710" s="45"/>
      <c r="PVJ9710" s="45"/>
      <c r="PVK9710" s="45"/>
      <c r="PVL9710" s="45"/>
      <c r="PVM9710" s="45"/>
      <c r="PVN9710" s="45"/>
      <c r="PVO9710" s="45"/>
      <c r="PVP9710" s="45"/>
      <c r="PVQ9710" s="45"/>
      <c r="PVR9710" s="45"/>
      <c r="PVS9710" s="45"/>
      <c r="PVT9710" s="45"/>
      <c r="PVU9710" s="45"/>
      <c r="PVV9710" s="45"/>
      <c r="PVW9710" s="45"/>
      <c r="PVX9710" s="45"/>
      <c r="PVY9710" s="45"/>
      <c r="PVZ9710" s="45"/>
      <c r="PWA9710" s="45"/>
      <c r="PWB9710" s="45"/>
      <c r="PWC9710" s="45"/>
      <c r="PWD9710" s="45"/>
      <c r="PWE9710" s="45"/>
      <c r="PWF9710" s="45"/>
      <c r="PWG9710" s="45"/>
      <c r="PWH9710" s="45"/>
      <c r="PWI9710" s="45"/>
      <c r="PWJ9710" s="45"/>
      <c r="PWK9710" s="45"/>
      <c r="PWL9710" s="45"/>
      <c r="PWM9710" s="45"/>
      <c r="PWN9710" s="45"/>
      <c r="PWO9710" s="45"/>
      <c r="PWP9710" s="45"/>
      <c r="PWQ9710" s="45"/>
      <c r="PWR9710" s="45"/>
      <c r="PWS9710" s="45"/>
      <c r="PWT9710" s="45"/>
      <c r="PWU9710" s="45"/>
      <c r="PWV9710" s="45"/>
      <c r="PWW9710" s="45"/>
      <c r="PWX9710" s="45"/>
      <c r="PWY9710" s="45"/>
      <c r="PWZ9710" s="45"/>
      <c r="PXA9710" s="45"/>
      <c r="PXB9710" s="45"/>
      <c r="PXC9710" s="45"/>
      <c r="PXD9710" s="45"/>
      <c r="PXE9710" s="45"/>
      <c r="PXF9710" s="45"/>
      <c r="PXG9710" s="45"/>
      <c r="PXH9710" s="45"/>
      <c r="PXI9710" s="45"/>
      <c r="PXJ9710" s="45"/>
      <c r="PXK9710" s="45"/>
      <c r="PXL9710" s="45"/>
      <c r="PXM9710" s="45"/>
      <c r="PXN9710" s="45"/>
      <c r="PXO9710" s="45"/>
      <c r="PXP9710" s="45"/>
      <c r="PXQ9710" s="45"/>
      <c r="PXR9710" s="45"/>
      <c r="PXS9710" s="45"/>
      <c r="PXT9710" s="45"/>
      <c r="PXU9710" s="45"/>
      <c r="PXV9710" s="45"/>
      <c r="PXW9710" s="45"/>
      <c r="PXX9710" s="45"/>
      <c r="PXY9710" s="45"/>
      <c r="PXZ9710" s="45"/>
      <c r="PYA9710" s="45"/>
      <c r="PYB9710" s="45"/>
      <c r="PYC9710" s="45"/>
      <c r="PYD9710" s="45"/>
      <c r="PYE9710" s="45"/>
      <c r="PYF9710" s="45"/>
      <c r="PYG9710" s="45"/>
      <c r="PYH9710" s="45"/>
      <c r="PYI9710" s="45"/>
      <c r="PYJ9710" s="45"/>
      <c r="PYK9710" s="45"/>
      <c r="PYL9710" s="45"/>
      <c r="PYM9710" s="45"/>
      <c r="PYN9710" s="45"/>
      <c r="PYO9710" s="45"/>
      <c r="PYP9710" s="45"/>
      <c r="PYQ9710" s="45"/>
      <c r="PYR9710" s="45"/>
      <c r="PYS9710" s="45"/>
      <c r="PYT9710" s="45"/>
      <c r="PYU9710" s="45"/>
      <c r="PYV9710" s="45"/>
      <c r="PYW9710" s="45"/>
      <c r="PYX9710" s="45"/>
      <c r="PYY9710" s="45"/>
      <c r="PYZ9710" s="45"/>
      <c r="PZA9710" s="45"/>
      <c r="PZB9710" s="45"/>
      <c r="PZC9710" s="45"/>
      <c r="PZD9710" s="45"/>
      <c r="PZE9710" s="45"/>
      <c r="PZF9710" s="45"/>
      <c r="PZG9710" s="45"/>
      <c r="PZH9710" s="45"/>
      <c r="PZI9710" s="45"/>
      <c r="PZJ9710" s="45"/>
      <c r="PZK9710" s="45"/>
      <c r="PZL9710" s="45"/>
      <c r="PZM9710" s="45"/>
      <c r="PZN9710" s="45"/>
      <c r="PZO9710" s="45"/>
      <c r="PZP9710" s="45"/>
      <c r="PZQ9710" s="45"/>
      <c r="PZR9710" s="45"/>
      <c r="PZS9710" s="45"/>
      <c r="PZT9710" s="45"/>
      <c r="PZU9710" s="45"/>
      <c r="PZV9710" s="45"/>
      <c r="PZW9710" s="45"/>
      <c r="PZX9710" s="45"/>
      <c r="PZY9710" s="45"/>
      <c r="PZZ9710" s="45"/>
      <c r="QAA9710" s="45"/>
      <c r="QAB9710" s="45"/>
      <c r="QAC9710" s="45"/>
      <c r="QAD9710" s="45"/>
      <c r="QAE9710" s="45"/>
      <c r="QAF9710" s="45"/>
      <c r="QAG9710" s="45"/>
      <c r="QAH9710" s="45"/>
      <c r="QAI9710" s="45"/>
      <c r="QAJ9710" s="45"/>
      <c r="QAK9710" s="45"/>
      <c r="QAL9710" s="45"/>
      <c r="QAM9710" s="45"/>
      <c r="QAN9710" s="45"/>
      <c r="QAO9710" s="45"/>
      <c r="QAP9710" s="45"/>
      <c r="QAQ9710" s="45"/>
      <c r="QAR9710" s="45"/>
      <c r="QAS9710" s="45"/>
      <c r="QAT9710" s="45"/>
      <c r="QAU9710" s="45"/>
      <c r="QAV9710" s="45"/>
      <c r="QAW9710" s="45"/>
      <c r="QAX9710" s="45"/>
      <c r="QAY9710" s="45"/>
      <c r="QAZ9710" s="45"/>
      <c r="QBA9710" s="45"/>
      <c r="QBB9710" s="45"/>
      <c r="QBC9710" s="45"/>
      <c r="QBD9710" s="45"/>
      <c r="QBE9710" s="45"/>
      <c r="QBF9710" s="45"/>
      <c r="QBG9710" s="45"/>
      <c r="QBH9710" s="45"/>
      <c r="QBI9710" s="45"/>
      <c r="QBJ9710" s="45"/>
      <c r="QBK9710" s="45"/>
      <c r="QBL9710" s="45"/>
      <c r="QBM9710" s="45"/>
      <c r="QBN9710" s="45"/>
      <c r="QBO9710" s="45"/>
      <c r="QBP9710" s="45"/>
      <c r="QBQ9710" s="45"/>
      <c r="QBR9710" s="45"/>
      <c r="QBS9710" s="45"/>
      <c r="QBT9710" s="45"/>
      <c r="QBU9710" s="45"/>
      <c r="QBV9710" s="45"/>
      <c r="QBW9710" s="45"/>
      <c r="QBX9710" s="45"/>
      <c r="QBY9710" s="45"/>
      <c r="QBZ9710" s="45"/>
      <c r="QCA9710" s="45"/>
      <c r="QCB9710" s="45"/>
      <c r="QCC9710" s="45"/>
      <c r="QCD9710" s="45"/>
      <c r="QCE9710" s="45"/>
      <c r="QCF9710" s="45"/>
      <c r="QCG9710" s="45"/>
      <c r="QCH9710" s="45"/>
      <c r="QCI9710" s="45"/>
      <c r="QCJ9710" s="45"/>
      <c r="QCK9710" s="45"/>
      <c r="QCL9710" s="45"/>
      <c r="QCM9710" s="45"/>
      <c r="QCN9710" s="45"/>
      <c r="QCO9710" s="45"/>
      <c r="QCP9710" s="45"/>
      <c r="QCQ9710" s="45"/>
      <c r="QCR9710" s="45"/>
      <c r="QCS9710" s="45"/>
      <c r="QCT9710" s="45"/>
      <c r="QCU9710" s="45"/>
      <c r="QCV9710" s="45"/>
      <c r="QCW9710" s="45"/>
      <c r="QCX9710" s="45"/>
      <c r="QCY9710" s="45"/>
      <c r="QCZ9710" s="45"/>
      <c r="QDA9710" s="45"/>
      <c r="QDB9710" s="45"/>
      <c r="QDC9710" s="45"/>
      <c r="QDD9710" s="45"/>
      <c r="QDE9710" s="45"/>
      <c r="QDF9710" s="45"/>
      <c r="QDG9710" s="45"/>
      <c r="QDH9710" s="45"/>
      <c r="QDI9710" s="45"/>
      <c r="QDJ9710" s="45"/>
      <c r="QDK9710" s="45"/>
      <c r="QDL9710" s="45"/>
      <c r="QDM9710" s="45"/>
      <c r="QDN9710" s="45"/>
      <c r="QDO9710" s="45"/>
      <c r="QDP9710" s="45"/>
      <c r="QDQ9710" s="45"/>
      <c r="QDR9710" s="45"/>
      <c r="QDS9710" s="45"/>
      <c r="QDT9710" s="45"/>
      <c r="QDU9710" s="45"/>
      <c r="QDV9710" s="45"/>
      <c r="QDW9710" s="45"/>
      <c r="QDX9710" s="45"/>
      <c r="QDY9710" s="45"/>
      <c r="QDZ9710" s="45"/>
      <c r="QEA9710" s="45"/>
      <c r="QEB9710" s="45"/>
      <c r="QEC9710" s="45"/>
      <c r="QED9710" s="45"/>
      <c r="QEE9710" s="45"/>
      <c r="QEF9710" s="45"/>
      <c r="QEG9710" s="45"/>
      <c r="QEH9710" s="45"/>
      <c r="QEI9710" s="45"/>
      <c r="QEJ9710" s="45"/>
      <c r="QEK9710" s="45"/>
      <c r="QEL9710" s="45"/>
      <c r="QEM9710" s="45"/>
      <c r="QEN9710" s="45"/>
      <c r="QEO9710" s="45"/>
      <c r="QEP9710" s="45"/>
      <c r="QEQ9710" s="45"/>
      <c r="QER9710" s="45"/>
      <c r="QES9710" s="45"/>
      <c r="QET9710" s="45"/>
      <c r="QEU9710" s="45"/>
      <c r="QEV9710" s="45"/>
      <c r="QEW9710" s="45"/>
      <c r="QEX9710" s="45"/>
      <c r="QEY9710" s="45"/>
      <c r="QEZ9710" s="45"/>
      <c r="QFA9710" s="45"/>
      <c r="QFB9710" s="45"/>
      <c r="QFC9710" s="45"/>
      <c r="QFD9710" s="45"/>
      <c r="QFE9710" s="45"/>
      <c r="QFF9710" s="45"/>
      <c r="QFG9710" s="45"/>
      <c r="QFH9710" s="45"/>
      <c r="QFI9710" s="45"/>
      <c r="QFJ9710" s="45"/>
      <c r="QFK9710" s="45"/>
      <c r="QFL9710" s="45"/>
      <c r="QFM9710" s="45"/>
      <c r="QFN9710" s="45"/>
      <c r="QFO9710" s="45"/>
      <c r="QFP9710" s="45"/>
      <c r="QFQ9710" s="45"/>
      <c r="QFR9710" s="45"/>
      <c r="QFS9710" s="45"/>
      <c r="QFT9710" s="45"/>
      <c r="QFU9710" s="45"/>
      <c r="QFV9710" s="45"/>
      <c r="QFW9710" s="45"/>
      <c r="QFX9710" s="45"/>
      <c r="QFY9710" s="45"/>
      <c r="QFZ9710" s="45"/>
      <c r="QGA9710" s="45"/>
      <c r="QGB9710" s="45"/>
      <c r="QGC9710" s="45"/>
      <c r="QGD9710" s="45"/>
      <c r="QGE9710" s="45"/>
      <c r="QGF9710" s="45"/>
      <c r="QGG9710" s="45"/>
      <c r="QGH9710" s="45"/>
      <c r="QGI9710" s="45"/>
      <c r="QGJ9710" s="45"/>
      <c r="QGK9710" s="45"/>
      <c r="QGL9710" s="45"/>
      <c r="QGM9710" s="45"/>
      <c r="QGN9710" s="45"/>
      <c r="QGO9710" s="45"/>
      <c r="QGP9710" s="45"/>
      <c r="QGQ9710" s="45"/>
      <c r="QGR9710" s="45"/>
      <c r="QGS9710" s="45"/>
      <c r="QGT9710" s="45"/>
      <c r="QGU9710" s="45"/>
      <c r="QGV9710" s="45"/>
      <c r="QGW9710" s="45"/>
      <c r="QGX9710" s="45"/>
      <c r="QGY9710" s="45"/>
      <c r="QGZ9710" s="45"/>
      <c r="QHA9710" s="45"/>
      <c r="QHB9710" s="45"/>
      <c r="QHC9710" s="45"/>
      <c r="QHD9710" s="45"/>
      <c r="QHE9710" s="45"/>
      <c r="QHF9710" s="45"/>
      <c r="QHG9710" s="45"/>
      <c r="QHH9710" s="45"/>
      <c r="QHI9710" s="45"/>
      <c r="QHJ9710" s="45"/>
      <c r="QHK9710" s="45"/>
      <c r="QHL9710" s="45"/>
      <c r="QHM9710" s="45"/>
      <c r="QHN9710" s="45"/>
      <c r="QHO9710" s="45"/>
      <c r="QHP9710" s="45"/>
      <c r="QHQ9710" s="45"/>
      <c r="QHR9710" s="45"/>
      <c r="QHS9710" s="45"/>
      <c r="QHT9710" s="45"/>
      <c r="QHU9710" s="45"/>
      <c r="QHV9710" s="45"/>
      <c r="QHW9710" s="45"/>
      <c r="QHX9710" s="45"/>
      <c r="QHY9710" s="45"/>
      <c r="QHZ9710" s="45"/>
      <c r="QIA9710" s="45"/>
      <c r="QIB9710" s="45"/>
      <c r="QIC9710" s="45"/>
      <c r="QID9710" s="45"/>
      <c r="QIE9710" s="45"/>
      <c r="QIF9710" s="45"/>
      <c r="QIG9710" s="45"/>
      <c r="QIH9710" s="45"/>
      <c r="QII9710" s="45"/>
      <c r="QIJ9710" s="45"/>
      <c r="QIK9710" s="45"/>
      <c r="QIL9710" s="45"/>
      <c r="QIM9710" s="45"/>
      <c r="QIN9710" s="45"/>
      <c r="QIO9710" s="45"/>
      <c r="QIP9710" s="45"/>
      <c r="QIQ9710" s="45"/>
      <c r="QIR9710" s="45"/>
      <c r="QIS9710" s="45"/>
      <c r="QIT9710" s="45"/>
      <c r="QIU9710" s="45"/>
      <c r="QIV9710" s="45"/>
      <c r="QIW9710" s="45"/>
      <c r="QIX9710" s="45"/>
      <c r="QIY9710" s="45"/>
      <c r="QIZ9710" s="45"/>
      <c r="QJA9710" s="45"/>
      <c r="QJB9710" s="45"/>
      <c r="QJC9710" s="45"/>
      <c r="QJD9710" s="45"/>
      <c r="QJE9710" s="45"/>
      <c r="QJF9710" s="45"/>
      <c r="QJG9710" s="45"/>
      <c r="QJH9710" s="45"/>
      <c r="QJI9710" s="45"/>
      <c r="QJJ9710" s="45"/>
      <c r="QJK9710" s="45"/>
      <c r="QJL9710" s="45"/>
      <c r="QJM9710" s="45"/>
      <c r="QJN9710" s="45"/>
      <c r="QJO9710" s="45"/>
      <c r="QJP9710" s="45"/>
      <c r="QJQ9710" s="45"/>
      <c r="QJR9710" s="45"/>
      <c r="QJS9710" s="45"/>
      <c r="QJT9710" s="45"/>
      <c r="QJU9710" s="45"/>
      <c r="QJV9710" s="45"/>
      <c r="QJW9710" s="45"/>
      <c r="QJX9710" s="45"/>
      <c r="QJY9710" s="45"/>
      <c r="QJZ9710" s="45"/>
      <c r="QKA9710" s="45"/>
      <c r="QKB9710" s="45"/>
      <c r="QKC9710" s="45"/>
      <c r="QKD9710" s="45"/>
      <c r="QKE9710" s="45"/>
      <c r="QKF9710" s="45"/>
      <c r="QKG9710" s="45"/>
      <c r="QKH9710" s="45"/>
      <c r="QKI9710" s="45"/>
      <c r="QKJ9710" s="45"/>
      <c r="QKK9710" s="45"/>
      <c r="QKL9710" s="45"/>
      <c r="QKM9710" s="45"/>
      <c r="QKN9710" s="45"/>
      <c r="QKO9710" s="45"/>
      <c r="QKP9710" s="45"/>
      <c r="QKQ9710" s="45"/>
      <c r="QKR9710" s="45"/>
      <c r="QKS9710" s="45"/>
      <c r="QKT9710" s="45"/>
      <c r="QKU9710" s="45"/>
      <c r="QKV9710" s="45"/>
      <c r="QKW9710" s="45"/>
      <c r="QKX9710" s="45"/>
      <c r="QKY9710" s="45"/>
      <c r="QKZ9710" s="45"/>
      <c r="QLA9710" s="45"/>
      <c r="QLB9710" s="45"/>
      <c r="QLC9710" s="45"/>
      <c r="QLD9710" s="45"/>
      <c r="QLE9710" s="45"/>
      <c r="QLF9710" s="45"/>
      <c r="QLG9710" s="45"/>
      <c r="QLH9710" s="45"/>
      <c r="QLI9710" s="45"/>
      <c r="QLJ9710" s="45"/>
      <c r="QLK9710" s="45"/>
      <c r="QLL9710" s="45"/>
      <c r="QLM9710" s="45"/>
      <c r="QLN9710" s="45"/>
      <c r="QLO9710" s="45"/>
      <c r="QLP9710" s="45"/>
      <c r="QLQ9710" s="45"/>
      <c r="QLR9710" s="45"/>
      <c r="QLS9710" s="45"/>
      <c r="QLT9710" s="45"/>
      <c r="QLU9710" s="45"/>
      <c r="QLV9710" s="45"/>
      <c r="QLW9710" s="45"/>
      <c r="QLX9710" s="45"/>
      <c r="QLY9710" s="45"/>
      <c r="QLZ9710" s="45"/>
      <c r="QMA9710" s="45"/>
      <c r="QMB9710" s="45"/>
      <c r="QMC9710" s="45"/>
      <c r="QMD9710" s="45"/>
      <c r="QME9710" s="45"/>
      <c r="QMF9710" s="45"/>
      <c r="QMG9710" s="45"/>
      <c r="QMH9710" s="45"/>
      <c r="QMI9710" s="45"/>
      <c r="QMJ9710" s="45"/>
      <c r="QMK9710" s="45"/>
      <c r="QML9710" s="45"/>
      <c r="QMM9710" s="45"/>
      <c r="QMN9710" s="45"/>
      <c r="QMO9710" s="45"/>
      <c r="QMP9710" s="45"/>
      <c r="QMQ9710" s="45"/>
      <c r="QMR9710" s="45"/>
      <c r="QMS9710" s="45"/>
      <c r="QMT9710" s="45"/>
      <c r="QMU9710" s="45"/>
      <c r="QMV9710" s="45"/>
      <c r="QMW9710" s="45"/>
      <c r="QMX9710" s="45"/>
      <c r="QMY9710" s="45"/>
      <c r="QMZ9710" s="45"/>
      <c r="QNA9710" s="45"/>
      <c r="QNB9710" s="45"/>
      <c r="QNC9710" s="45"/>
      <c r="QND9710" s="45"/>
      <c r="QNE9710" s="45"/>
      <c r="QNF9710" s="45"/>
      <c r="QNG9710" s="45"/>
      <c r="QNH9710" s="45"/>
      <c r="QNI9710" s="45"/>
      <c r="QNJ9710" s="45"/>
      <c r="QNK9710" s="45"/>
      <c r="QNL9710" s="45"/>
      <c r="QNM9710" s="45"/>
      <c r="QNN9710" s="45"/>
      <c r="QNO9710" s="45"/>
      <c r="QNP9710" s="45"/>
      <c r="QNQ9710" s="45"/>
      <c r="QNR9710" s="45"/>
      <c r="QNS9710" s="45"/>
      <c r="QNT9710" s="45"/>
      <c r="QNU9710" s="45"/>
      <c r="QNV9710" s="45"/>
      <c r="QNW9710" s="45"/>
      <c r="QNX9710" s="45"/>
      <c r="QNY9710" s="45"/>
      <c r="QNZ9710" s="45"/>
      <c r="QOA9710" s="45"/>
      <c r="QOB9710" s="45"/>
      <c r="QOC9710" s="45"/>
      <c r="QOD9710" s="45"/>
      <c r="QOE9710" s="45"/>
      <c r="QOF9710" s="45"/>
      <c r="QOG9710" s="45"/>
      <c r="QOH9710" s="45"/>
      <c r="QOI9710" s="45"/>
      <c r="QOJ9710" s="45"/>
      <c r="QOK9710" s="45"/>
      <c r="QOL9710" s="45"/>
      <c r="QOM9710" s="45"/>
      <c r="QON9710" s="45"/>
      <c r="QOO9710" s="45"/>
      <c r="QOP9710" s="45"/>
      <c r="QOQ9710" s="45"/>
      <c r="QOR9710" s="45"/>
      <c r="QOS9710" s="45"/>
      <c r="QOT9710" s="45"/>
      <c r="QOU9710" s="45"/>
      <c r="QOV9710" s="45"/>
      <c r="QOW9710" s="45"/>
      <c r="QOX9710" s="45"/>
      <c r="QOY9710" s="45"/>
      <c r="QOZ9710" s="45"/>
      <c r="QPA9710" s="45"/>
      <c r="QPB9710" s="45"/>
      <c r="QPC9710" s="45"/>
      <c r="QPD9710" s="45"/>
      <c r="QPE9710" s="45"/>
      <c r="QPF9710" s="45"/>
      <c r="QPG9710" s="45"/>
      <c r="QPH9710" s="45"/>
      <c r="QPI9710" s="45"/>
      <c r="QPJ9710" s="45"/>
      <c r="QPK9710" s="45"/>
      <c r="QPL9710" s="45"/>
      <c r="QPM9710" s="45"/>
      <c r="QPN9710" s="45"/>
      <c r="QPO9710" s="45"/>
      <c r="QPP9710" s="45"/>
      <c r="QPQ9710" s="45"/>
      <c r="QPR9710" s="45"/>
      <c r="QPS9710" s="45"/>
      <c r="QPT9710" s="45"/>
      <c r="QPU9710" s="45"/>
      <c r="QPV9710" s="45"/>
      <c r="QPW9710" s="45"/>
      <c r="QPX9710" s="45"/>
      <c r="QPY9710" s="45"/>
      <c r="QPZ9710" s="45"/>
      <c r="QQA9710" s="45"/>
      <c r="QQB9710" s="45"/>
      <c r="QQC9710" s="45"/>
      <c r="QQD9710" s="45"/>
      <c r="QQE9710" s="45"/>
      <c r="QQF9710" s="45"/>
      <c r="QQG9710" s="45"/>
      <c r="QQH9710" s="45"/>
      <c r="QQI9710" s="45"/>
      <c r="QQJ9710" s="45"/>
      <c r="QQK9710" s="45"/>
      <c r="QQL9710" s="45"/>
      <c r="QQM9710" s="45"/>
      <c r="QQN9710" s="45"/>
      <c r="QQO9710" s="45"/>
      <c r="QQP9710" s="45"/>
      <c r="QQQ9710" s="45"/>
      <c r="QQR9710" s="45"/>
      <c r="QQS9710" s="45"/>
      <c r="QQT9710" s="45"/>
      <c r="QQU9710" s="45"/>
      <c r="QQV9710" s="45"/>
      <c r="QQW9710" s="45"/>
      <c r="QQX9710" s="45"/>
      <c r="QQY9710" s="45"/>
      <c r="QQZ9710" s="45"/>
      <c r="QRA9710" s="45"/>
      <c r="QRB9710" s="45"/>
      <c r="QRC9710" s="45"/>
      <c r="QRD9710" s="45"/>
      <c r="QRE9710" s="45"/>
      <c r="QRF9710" s="45"/>
      <c r="QRG9710" s="45"/>
      <c r="QRH9710" s="45"/>
      <c r="QRI9710" s="45"/>
      <c r="QRJ9710" s="45"/>
      <c r="QRK9710" s="45"/>
      <c r="QRL9710" s="45"/>
      <c r="QRM9710" s="45"/>
      <c r="QRN9710" s="45"/>
      <c r="QRO9710" s="45"/>
      <c r="QRP9710" s="45"/>
      <c r="QRQ9710" s="45"/>
      <c r="QRR9710" s="45"/>
      <c r="QRS9710" s="45"/>
      <c r="QRT9710" s="45"/>
      <c r="QRU9710" s="45"/>
      <c r="QRV9710" s="45"/>
      <c r="QRW9710" s="45"/>
      <c r="QRX9710" s="45"/>
      <c r="QRY9710" s="45"/>
      <c r="QRZ9710" s="45"/>
      <c r="QSA9710" s="45"/>
      <c r="QSB9710" s="45"/>
      <c r="QSC9710" s="45"/>
      <c r="QSD9710" s="45"/>
      <c r="QSE9710" s="45"/>
      <c r="QSF9710" s="45"/>
      <c r="QSG9710" s="45"/>
      <c r="QSH9710" s="45"/>
      <c r="QSI9710" s="45"/>
      <c r="QSJ9710" s="45"/>
      <c r="QSK9710" s="45"/>
      <c r="QSL9710" s="45"/>
      <c r="QSM9710" s="45"/>
      <c r="QSN9710" s="45"/>
      <c r="QSO9710" s="45"/>
      <c r="QSP9710" s="45"/>
      <c r="QSQ9710" s="45"/>
      <c r="QSR9710" s="45"/>
      <c r="QSS9710" s="45"/>
      <c r="QST9710" s="45"/>
      <c r="QSU9710" s="45"/>
      <c r="QSV9710" s="45"/>
      <c r="QSW9710" s="45"/>
      <c r="QSX9710" s="45"/>
      <c r="QSY9710" s="45"/>
      <c r="QSZ9710" s="45"/>
      <c r="QTA9710" s="45"/>
      <c r="QTB9710" s="45"/>
      <c r="QTC9710" s="45"/>
      <c r="QTD9710" s="45"/>
      <c r="QTE9710" s="45"/>
      <c r="QTF9710" s="45"/>
      <c r="QTG9710" s="45"/>
      <c r="QTH9710" s="45"/>
      <c r="QTI9710" s="45"/>
      <c r="QTJ9710" s="45"/>
      <c r="QTK9710" s="45"/>
      <c r="QTL9710" s="45"/>
      <c r="QTM9710" s="45"/>
      <c r="QTN9710" s="45"/>
      <c r="QTO9710" s="45"/>
      <c r="QTP9710" s="45"/>
      <c r="QTQ9710" s="45"/>
      <c r="QTR9710" s="45"/>
      <c r="QTS9710" s="45"/>
      <c r="QTT9710" s="45"/>
      <c r="QTU9710" s="45"/>
      <c r="QTV9710" s="45"/>
      <c r="QTW9710" s="45"/>
      <c r="QTX9710" s="45"/>
      <c r="QTY9710" s="45"/>
      <c r="QTZ9710" s="45"/>
      <c r="QUA9710" s="45"/>
      <c r="QUB9710" s="45"/>
      <c r="QUC9710" s="45"/>
      <c r="QUD9710" s="45"/>
      <c r="QUE9710" s="45"/>
      <c r="QUF9710" s="45"/>
      <c r="QUG9710" s="45"/>
      <c r="QUH9710" s="45"/>
      <c r="QUI9710" s="45"/>
      <c r="QUJ9710" s="45"/>
      <c r="QUK9710" s="45"/>
      <c r="QUL9710" s="45"/>
      <c r="QUM9710" s="45"/>
      <c r="QUN9710" s="45"/>
      <c r="QUO9710" s="45"/>
      <c r="QUP9710" s="45"/>
      <c r="QUQ9710" s="45"/>
      <c r="QUR9710" s="45"/>
      <c r="QUS9710" s="45"/>
      <c r="QUT9710" s="45"/>
      <c r="QUU9710" s="45"/>
      <c r="QUV9710" s="45"/>
      <c r="QUW9710" s="45"/>
      <c r="QUX9710" s="45"/>
      <c r="QUY9710" s="45"/>
      <c r="QUZ9710" s="45"/>
      <c r="QVA9710" s="45"/>
      <c r="QVB9710" s="45"/>
      <c r="QVC9710" s="45"/>
      <c r="QVD9710" s="45"/>
      <c r="QVE9710" s="45"/>
      <c r="QVF9710" s="45"/>
      <c r="QVG9710" s="45"/>
      <c r="QVH9710" s="45"/>
      <c r="QVI9710" s="45"/>
      <c r="QVJ9710" s="45"/>
      <c r="QVK9710" s="45"/>
      <c r="QVL9710" s="45"/>
      <c r="QVM9710" s="45"/>
      <c r="QVN9710" s="45"/>
      <c r="QVO9710" s="45"/>
      <c r="QVP9710" s="45"/>
      <c r="QVQ9710" s="45"/>
      <c r="QVR9710" s="45"/>
      <c r="QVS9710" s="45"/>
      <c r="QVT9710" s="45"/>
      <c r="QVU9710" s="45"/>
      <c r="QVV9710" s="45"/>
      <c r="QVW9710" s="45"/>
      <c r="QVX9710" s="45"/>
      <c r="QVY9710" s="45"/>
      <c r="QVZ9710" s="45"/>
      <c r="QWA9710" s="45"/>
      <c r="QWB9710" s="45"/>
      <c r="QWC9710" s="45"/>
      <c r="QWD9710" s="45"/>
      <c r="QWE9710" s="45"/>
      <c r="QWF9710" s="45"/>
      <c r="QWG9710" s="45"/>
      <c r="QWH9710" s="45"/>
      <c r="QWI9710" s="45"/>
      <c r="QWJ9710" s="45"/>
      <c r="QWK9710" s="45"/>
      <c r="QWL9710" s="45"/>
      <c r="QWM9710" s="45"/>
      <c r="QWN9710" s="45"/>
      <c r="QWO9710" s="45"/>
      <c r="QWP9710" s="45"/>
      <c r="QWQ9710" s="45"/>
      <c r="QWR9710" s="45"/>
      <c r="QWS9710" s="45"/>
      <c r="QWT9710" s="45"/>
      <c r="QWU9710" s="45"/>
      <c r="QWV9710" s="45"/>
      <c r="QWW9710" s="45"/>
      <c r="QWX9710" s="45"/>
      <c r="QWY9710" s="45"/>
      <c r="QWZ9710" s="45"/>
      <c r="QXA9710" s="45"/>
      <c r="QXB9710" s="45"/>
      <c r="QXC9710" s="45"/>
      <c r="QXD9710" s="45"/>
      <c r="QXE9710" s="45"/>
      <c r="QXF9710" s="45"/>
      <c r="QXG9710" s="45"/>
      <c r="QXH9710" s="45"/>
      <c r="QXI9710" s="45"/>
      <c r="QXJ9710" s="45"/>
      <c r="QXK9710" s="45"/>
      <c r="QXL9710" s="45"/>
      <c r="QXM9710" s="45"/>
      <c r="QXN9710" s="45"/>
      <c r="QXO9710" s="45"/>
      <c r="QXP9710" s="45"/>
      <c r="QXQ9710" s="45"/>
      <c r="QXR9710" s="45"/>
      <c r="QXS9710" s="45"/>
      <c r="QXT9710" s="45"/>
      <c r="QXU9710" s="45"/>
      <c r="QXV9710" s="45"/>
      <c r="QXW9710" s="45"/>
      <c r="QXX9710" s="45"/>
      <c r="QXY9710" s="45"/>
      <c r="QXZ9710" s="45"/>
      <c r="QYA9710" s="45"/>
      <c r="QYB9710" s="45"/>
      <c r="QYC9710" s="45"/>
      <c r="QYD9710" s="45"/>
      <c r="QYE9710" s="45"/>
      <c r="QYF9710" s="45"/>
      <c r="QYG9710" s="45"/>
      <c r="QYH9710" s="45"/>
      <c r="QYI9710" s="45"/>
      <c r="QYJ9710" s="45"/>
      <c r="QYK9710" s="45"/>
      <c r="QYL9710" s="45"/>
      <c r="QYM9710" s="45"/>
      <c r="QYN9710" s="45"/>
      <c r="QYO9710" s="45"/>
      <c r="QYP9710" s="45"/>
      <c r="QYQ9710" s="45"/>
      <c r="QYR9710" s="45"/>
      <c r="QYS9710" s="45"/>
      <c r="QYT9710" s="45"/>
      <c r="QYU9710" s="45"/>
      <c r="QYV9710" s="45"/>
      <c r="QYW9710" s="45"/>
      <c r="QYX9710" s="45"/>
      <c r="QYY9710" s="45"/>
      <c r="QYZ9710" s="45"/>
      <c r="QZA9710" s="45"/>
      <c r="QZB9710" s="45"/>
      <c r="QZC9710" s="45"/>
      <c r="QZD9710" s="45"/>
      <c r="QZE9710" s="45"/>
      <c r="QZF9710" s="45"/>
      <c r="QZG9710" s="45"/>
      <c r="QZH9710" s="45"/>
      <c r="QZI9710" s="45"/>
      <c r="QZJ9710" s="45"/>
      <c r="QZK9710" s="45"/>
      <c r="QZL9710" s="45"/>
      <c r="QZM9710" s="45"/>
      <c r="QZN9710" s="45"/>
      <c r="QZO9710" s="45"/>
      <c r="QZP9710" s="45"/>
      <c r="QZQ9710" s="45"/>
      <c r="QZR9710" s="45"/>
      <c r="QZS9710" s="45"/>
      <c r="QZT9710" s="45"/>
      <c r="QZU9710" s="45"/>
      <c r="QZV9710" s="45"/>
      <c r="QZW9710" s="45"/>
      <c r="QZX9710" s="45"/>
      <c r="QZY9710" s="45"/>
      <c r="QZZ9710" s="45"/>
      <c r="RAA9710" s="45"/>
      <c r="RAB9710" s="45"/>
      <c r="RAC9710" s="45"/>
      <c r="RAD9710" s="45"/>
      <c r="RAE9710" s="45"/>
      <c r="RAF9710" s="45"/>
      <c r="RAG9710" s="45"/>
      <c r="RAH9710" s="45"/>
      <c r="RAI9710" s="45"/>
      <c r="RAJ9710" s="45"/>
      <c r="RAK9710" s="45"/>
      <c r="RAL9710" s="45"/>
      <c r="RAM9710" s="45"/>
      <c r="RAN9710" s="45"/>
      <c r="RAO9710" s="45"/>
      <c r="RAP9710" s="45"/>
      <c r="RAQ9710" s="45"/>
      <c r="RAR9710" s="45"/>
      <c r="RAS9710" s="45"/>
      <c r="RAT9710" s="45"/>
      <c r="RAU9710" s="45"/>
      <c r="RAV9710" s="45"/>
      <c r="RAW9710" s="45"/>
      <c r="RAX9710" s="45"/>
      <c r="RAY9710" s="45"/>
      <c r="RAZ9710" s="45"/>
      <c r="RBA9710" s="45"/>
      <c r="RBB9710" s="45"/>
      <c r="RBC9710" s="45"/>
      <c r="RBD9710" s="45"/>
      <c r="RBE9710" s="45"/>
      <c r="RBF9710" s="45"/>
      <c r="RBG9710" s="45"/>
      <c r="RBH9710" s="45"/>
      <c r="RBI9710" s="45"/>
      <c r="RBJ9710" s="45"/>
      <c r="RBK9710" s="45"/>
      <c r="RBL9710" s="45"/>
      <c r="RBM9710" s="45"/>
      <c r="RBN9710" s="45"/>
      <c r="RBO9710" s="45"/>
      <c r="RBP9710" s="45"/>
      <c r="RBQ9710" s="45"/>
      <c r="RBR9710" s="45"/>
      <c r="RBS9710" s="45"/>
      <c r="RBT9710" s="45"/>
      <c r="RBU9710" s="45"/>
      <c r="RBV9710" s="45"/>
      <c r="RBW9710" s="45"/>
      <c r="RBX9710" s="45"/>
      <c r="RBY9710" s="45"/>
      <c r="RBZ9710" s="45"/>
      <c r="RCA9710" s="45"/>
      <c r="RCB9710" s="45"/>
      <c r="RCC9710" s="45"/>
      <c r="RCD9710" s="45"/>
      <c r="RCE9710" s="45"/>
      <c r="RCF9710" s="45"/>
      <c r="RCG9710" s="45"/>
      <c r="RCH9710" s="45"/>
      <c r="RCI9710" s="45"/>
      <c r="RCJ9710" s="45"/>
      <c r="RCK9710" s="45"/>
      <c r="RCL9710" s="45"/>
      <c r="RCM9710" s="45"/>
      <c r="RCN9710" s="45"/>
      <c r="RCO9710" s="45"/>
      <c r="RCP9710" s="45"/>
      <c r="RCQ9710" s="45"/>
      <c r="RCR9710" s="45"/>
      <c r="RCS9710" s="45"/>
      <c r="RCT9710" s="45"/>
      <c r="RCU9710" s="45"/>
      <c r="RCV9710" s="45"/>
      <c r="RCW9710" s="45"/>
      <c r="RCX9710" s="45"/>
      <c r="RCY9710" s="45"/>
      <c r="RCZ9710" s="45"/>
      <c r="RDA9710" s="45"/>
      <c r="RDB9710" s="45"/>
      <c r="RDC9710" s="45"/>
      <c r="RDD9710" s="45"/>
      <c r="RDE9710" s="45"/>
      <c r="RDF9710" s="45"/>
      <c r="RDG9710" s="45"/>
      <c r="RDH9710" s="45"/>
      <c r="RDI9710" s="45"/>
      <c r="RDJ9710" s="45"/>
      <c r="RDK9710" s="45"/>
      <c r="RDL9710" s="45"/>
      <c r="RDM9710" s="45"/>
      <c r="RDN9710" s="45"/>
      <c r="RDO9710" s="45"/>
      <c r="RDP9710" s="45"/>
      <c r="RDQ9710" s="45"/>
      <c r="RDR9710" s="45"/>
      <c r="RDS9710" s="45"/>
      <c r="RDT9710" s="45"/>
      <c r="RDU9710" s="45"/>
      <c r="RDV9710" s="45"/>
      <c r="RDW9710" s="45"/>
      <c r="RDX9710" s="45"/>
      <c r="RDY9710" s="45"/>
      <c r="RDZ9710" s="45"/>
      <c r="REA9710" s="45"/>
      <c r="REB9710" s="45"/>
      <c r="REC9710" s="45"/>
      <c r="RED9710" s="45"/>
      <c r="REE9710" s="45"/>
      <c r="REF9710" s="45"/>
      <c r="REG9710" s="45"/>
      <c r="REH9710" s="45"/>
      <c r="REI9710" s="45"/>
      <c r="REJ9710" s="45"/>
      <c r="REK9710" s="45"/>
      <c r="REL9710" s="45"/>
      <c r="REM9710" s="45"/>
      <c r="REN9710" s="45"/>
      <c r="REO9710" s="45"/>
      <c r="REP9710" s="45"/>
      <c r="REQ9710" s="45"/>
      <c r="RER9710" s="45"/>
      <c r="RES9710" s="45"/>
      <c r="RET9710" s="45"/>
      <c r="REU9710" s="45"/>
      <c r="REV9710" s="45"/>
      <c r="REW9710" s="45"/>
      <c r="REX9710" s="45"/>
      <c r="REY9710" s="45"/>
      <c r="REZ9710" s="45"/>
      <c r="RFA9710" s="45"/>
      <c r="RFB9710" s="45"/>
      <c r="RFC9710" s="45"/>
      <c r="RFD9710" s="45"/>
      <c r="RFE9710" s="45"/>
      <c r="RFF9710" s="45"/>
      <c r="RFG9710" s="45"/>
      <c r="RFH9710" s="45"/>
      <c r="RFI9710" s="45"/>
      <c r="RFJ9710" s="45"/>
      <c r="RFK9710" s="45"/>
      <c r="RFL9710" s="45"/>
      <c r="RFM9710" s="45"/>
      <c r="RFN9710" s="45"/>
      <c r="RFO9710" s="45"/>
      <c r="RFP9710" s="45"/>
      <c r="RFQ9710" s="45"/>
      <c r="RFR9710" s="45"/>
      <c r="RFS9710" s="45"/>
      <c r="RFT9710" s="45"/>
      <c r="RFU9710" s="45"/>
      <c r="RFV9710" s="45"/>
      <c r="RFW9710" s="45"/>
      <c r="RFX9710" s="45"/>
      <c r="RFY9710" s="45"/>
      <c r="RFZ9710" s="45"/>
      <c r="RGA9710" s="45"/>
      <c r="RGB9710" s="45"/>
      <c r="RGC9710" s="45"/>
      <c r="RGD9710" s="45"/>
      <c r="RGE9710" s="45"/>
      <c r="RGF9710" s="45"/>
      <c r="RGG9710" s="45"/>
      <c r="RGH9710" s="45"/>
      <c r="RGI9710" s="45"/>
      <c r="RGJ9710" s="45"/>
      <c r="RGK9710" s="45"/>
      <c r="RGL9710" s="45"/>
      <c r="RGM9710" s="45"/>
      <c r="RGN9710" s="45"/>
      <c r="RGO9710" s="45"/>
      <c r="RGP9710" s="45"/>
      <c r="RGQ9710" s="45"/>
      <c r="RGR9710" s="45"/>
      <c r="RGS9710" s="45"/>
      <c r="RGT9710" s="45"/>
      <c r="RGU9710" s="45"/>
      <c r="RGV9710" s="45"/>
      <c r="RGW9710" s="45"/>
      <c r="RGX9710" s="45"/>
      <c r="RGY9710" s="45"/>
      <c r="RGZ9710" s="45"/>
      <c r="RHA9710" s="45"/>
      <c r="RHB9710" s="45"/>
      <c r="RHC9710" s="45"/>
      <c r="RHD9710" s="45"/>
      <c r="RHE9710" s="45"/>
      <c r="RHF9710" s="45"/>
      <c r="RHG9710" s="45"/>
      <c r="RHH9710" s="45"/>
      <c r="RHI9710" s="45"/>
      <c r="RHJ9710" s="45"/>
      <c r="RHK9710" s="45"/>
      <c r="RHL9710" s="45"/>
      <c r="RHM9710" s="45"/>
      <c r="RHN9710" s="45"/>
      <c r="RHO9710" s="45"/>
      <c r="RHP9710" s="45"/>
      <c r="RHQ9710" s="45"/>
      <c r="RHR9710" s="45"/>
      <c r="RHS9710" s="45"/>
      <c r="RHT9710" s="45"/>
      <c r="RHU9710" s="45"/>
      <c r="RHV9710" s="45"/>
      <c r="RHW9710" s="45"/>
      <c r="RHX9710" s="45"/>
      <c r="RHY9710" s="45"/>
      <c r="RHZ9710" s="45"/>
      <c r="RIA9710" s="45"/>
      <c r="RIB9710" s="45"/>
      <c r="RIC9710" s="45"/>
      <c r="RID9710" s="45"/>
      <c r="RIE9710" s="45"/>
      <c r="RIF9710" s="45"/>
      <c r="RIG9710" s="45"/>
      <c r="RIH9710" s="45"/>
      <c r="RII9710" s="45"/>
      <c r="RIJ9710" s="45"/>
      <c r="RIK9710" s="45"/>
      <c r="RIL9710" s="45"/>
      <c r="RIM9710" s="45"/>
      <c r="RIN9710" s="45"/>
      <c r="RIO9710" s="45"/>
      <c r="RIP9710" s="45"/>
      <c r="RIQ9710" s="45"/>
      <c r="RIR9710" s="45"/>
      <c r="RIS9710" s="45"/>
      <c r="RIT9710" s="45"/>
      <c r="RIU9710" s="45"/>
      <c r="RIV9710" s="45"/>
      <c r="RIW9710" s="45"/>
      <c r="RIX9710" s="45"/>
      <c r="RIY9710" s="45"/>
      <c r="RIZ9710" s="45"/>
      <c r="RJA9710" s="45"/>
      <c r="RJB9710" s="45"/>
      <c r="RJC9710" s="45"/>
      <c r="RJD9710" s="45"/>
      <c r="RJE9710" s="45"/>
      <c r="RJF9710" s="45"/>
      <c r="RJG9710" s="45"/>
      <c r="RJH9710" s="45"/>
      <c r="RJI9710" s="45"/>
      <c r="RJJ9710" s="45"/>
      <c r="RJK9710" s="45"/>
      <c r="RJL9710" s="45"/>
      <c r="RJM9710" s="45"/>
      <c r="RJN9710" s="45"/>
      <c r="RJO9710" s="45"/>
      <c r="RJP9710" s="45"/>
      <c r="RJQ9710" s="45"/>
      <c r="RJR9710" s="45"/>
      <c r="RJS9710" s="45"/>
      <c r="RJT9710" s="45"/>
      <c r="RJU9710" s="45"/>
      <c r="RJV9710" s="45"/>
      <c r="RJW9710" s="45"/>
      <c r="RJX9710" s="45"/>
      <c r="RJY9710" s="45"/>
      <c r="RJZ9710" s="45"/>
      <c r="RKA9710" s="45"/>
      <c r="RKB9710" s="45"/>
      <c r="RKC9710" s="45"/>
      <c r="RKD9710" s="45"/>
      <c r="RKE9710" s="45"/>
      <c r="RKF9710" s="45"/>
      <c r="RKG9710" s="45"/>
      <c r="RKH9710" s="45"/>
      <c r="RKI9710" s="45"/>
      <c r="RKJ9710" s="45"/>
      <c r="RKK9710" s="45"/>
      <c r="RKL9710" s="45"/>
      <c r="RKM9710" s="45"/>
      <c r="RKN9710" s="45"/>
      <c r="RKO9710" s="45"/>
      <c r="RKP9710" s="45"/>
      <c r="RKQ9710" s="45"/>
      <c r="RKR9710" s="45"/>
      <c r="RKS9710" s="45"/>
      <c r="RKT9710" s="45"/>
      <c r="RKU9710" s="45"/>
      <c r="RKV9710" s="45"/>
      <c r="RKW9710" s="45"/>
      <c r="RKX9710" s="45"/>
      <c r="RKY9710" s="45"/>
      <c r="RKZ9710" s="45"/>
      <c r="RLA9710" s="45"/>
      <c r="RLB9710" s="45"/>
      <c r="RLC9710" s="45"/>
      <c r="RLD9710" s="45"/>
      <c r="RLE9710" s="45"/>
      <c r="RLF9710" s="45"/>
      <c r="RLG9710" s="45"/>
      <c r="RLH9710" s="45"/>
      <c r="RLI9710" s="45"/>
      <c r="RLJ9710" s="45"/>
      <c r="RLK9710" s="45"/>
      <c r="RLL9710" s="45"/>
      <c r="RLM9710" s="45"/>
      <c r="RLN9710" s="45"/>
      <c r="RLO9710" s="45"/>
      <c r="RLP9710" s="45"/>
      <c r="RLQ9710" s="45"/>
      <c r="RLR9710" s="45"/>
      <c r="RLS9710" s="45"/>
      <c r="RLT9710" s="45"/>
      <c r="RLU9710" s="45"/>
      <c r="RLV9710" s="45"/>
      <c r="RLW9710" s="45"/>
      <c r="RLX9710" s="45"/>
      <c r="RLY9710" s="45"/>
      <c r="RLZ9710" s="45"/>
      <c r="RMA9710" s="45"/>
      <c r="RMB9710" s="45"/>
      <c r="RMC9710" s="45"/>
      <c r="RMD9710" s="45"/>
      <c r="RME9710" s="45"/>
      <c r="RMF9710" s="45"/>
      <c r="RMG9710" s="45"/>
      <c r="RMH9710" s="45"/>
      <c r="RMI9710" s="45"/>
      <c r="RMJ9710" s="45"/>
      <c r="RMK9710" s="45"/>
      <c r="RML9710" s="45"/>
      <c r="RMM9710" s="45"/>
      <c r="RMN9710" s="45"/>
      <c r="RMO9710" s="45"/>
      <c r="RMP9710" s="45"/>
      <c r="RMQ9710" s="45"/>
      <c r="RMR9710" s="45"/>
      <c r="RMS9710" s="45"/>
      <c r="RMT9710" s="45"/>
      <c r="RMU9710" s="45"/>
      <c r="RMV9710" s="45"/>
      <c r="RMW9710" s="45"/>
      <c r="RMX9710" s="45"/>
      <c r="RMY9710" s="45"/>
      <c r="RMZ9710" s="45"/>
      <c r="RNA9710" s="45"/>
      <c r="RNB9710" s="45"/>
      <c r="RNC9710" s="45"/>
      <c r="RND9710" s="45"/>
      <c r="RNE9710" s="45"/>
      <c r="RNF9710" s="45"/>
      <c r="RNG9710" s="45"/>
      <c r="RNH9710" s="45"/>
      <c r="RNI9710" s="45"/>
      <c r="RNJ9710" s="45"/>
      <c r="RNK9710" s="45"/>
      <c r="RNL9710" s="45"/>
      <c r="RNM9710" s="45"/>
      <c r="RNN9710" s="45"/>
      <c r="RNO9710" s="45"/>
      <c r="RNP9710" s="45"/>
      <c r="RNQ9710" s="45"/>
      <c r="RNR9710" s="45"/>
      <c r="RNS9710" s="45"/>
      <c r="RNT9710" s="45"/>
      <c r="RNU9710" s="45"/>
      <c r="RNV9710" s="45"/>
      <c r="RNW9710" s="45"/>
      <c r="RNX9710" s="45"/>
      <c r="RNY9710" s="45"/>
      <c r="RNZ9710" s="45"/>
      <c r="ROA9710" s="45"/>
      <c r="ROB9710" s="45"/>
      <c r="ROC9710" s="45"/>
      <c r="ROD9710" s="45"/>
      <c r="ROE9710" s="45"/>
      <c r="ROF9710" s="45"/>
      <c r="ROG9710" s="45"/>
      <c r="ROH9710" s="45"/>
      <c r="ROI9710" s="45"/>
      <c r="ROJ9710" s="45"/>
      <c r="ROK9710" s="45"/>
      <c r="ROL9710" s="45"/>
      <c r="ROM9710" s="45"/>
      <c r="RON9710" s="45"/>
      <c r="ROO9710" s="45"/>
      <c r="ROP9710" s="45"/>
      <c r="ROQ9710" s="45"/>
      <c r="ROR9710" s="45"/>
      <c r="ROS9710" s="45"/>
      <c r="ROT9710" s="45"/>
      <c r="ROU9710" s="45"/>
      <c r="ROV9710" s="45"/>
      <c r="ROW9710" s="45"/>
      <c r="ROX9710" s="45"/>
      <c r="ROY9710" s="45"/>
      <c r="ROZ9710" s="45"/>
      <c r="RPA9710" s="45"/>
      <c r="RPB9710" s="45"/>
      <c r="RPC9710" s="45"/>
      <c r="RPD9710" s="45"/>
      <c r="RPE9710" s="45"/>
      <c r="RPF9710" s="45"/>
      <c r="RPG9710" s="45"/>
      <c r="RPH9710" s="45"/>
      <c r="RPI9710" s="45"/>
      <c r="RPJ9710" s="45"/>
      <c r="RPK9710" s="45"/>
      <c r="RPL9710" s="45"/>
      <c r="RPM9710" s="45"/>
      <c r="RPN9710" s="45"/>
      <c r="RPO9710" s="45"/>
      <c r="RPP9710" s="45"/>
      <c r="RPQ9710" s="45"/>
      <c r="RPR9710" s="45"/>
      <c r="RPS9710" s="45"/>
      <c r="RPT9710" s="45"/>
      <c r="RPU9710" s="45"/>
      <c r="RPV9710" s="45"/>
      <c r="RPW9710" s="45"/>
      <c r="RPX9710" s="45"/>
      <c r="RPY9710" s="45"/>
      <c r="RPZ9710" s="45"/>
      <c r="RQA9710" s="45"/>
      <c r="RQB9710" s="45"/>
      <c r="RQC9710" s="45"/>
      <c r="RQD9710" s="45"/>
      <c r="RQE9710" s="45"/>
      <c r="RQF9710" s="45"/>
      <c r="RQG9710" s="45"/>
      <c r="RQH9710" s="45"/>
      <c r="RQI9710" s="45"/>
      <c r="RQJ9710" s="45"/>
      <c r="RQK9710" s="45"/>
      <c r="RQL9710" s="45"/>
      <c r="RQM9710" s="45"/>
      <c r="RQN9710" s="45"/>
      <c r="RQO9710" s="45"/>
      <c r="RQP9710" s="45"/>
      <c r="RQQ9710" s="45"/>
      <c r="RQR9710" s="45"/>
      <c r="RQS9710" s="45"/>
      <c r="RQT9710" s="45"/>
      <c r="RQU9710" s="45"/>
      <c r="RQV9710" s="45"/>
      <c r="RQW9710" s="45"/>
      <c r="RQX9710" s="45"/>
      <c r="RQY9710" s="45"/>
      <c r="RQZ9710" s="45"/>
      <c r="RRA9710" s="45"/>
      <c r="RRB9710" s="45"/>
      <c r="RRC9710" s="45"/>
      <c r="RRD9710" s="45"/>
      <c r="RRE9710" s="45"/>
      <c r="RRF9710" s="45"/>
      <c r="RRG9710" s="45"/>
      <c r="RRH9710" s="45"/>
      <c r="RRI9710" s="45"/>
      <c r="RRJ9710" s="45"/>
      <c r="RRK9710" s="45"/>
      <c r="RRL9710" s="45"/>
      <c r="RRM9710" s="45"/>
      <c r="RRN9710" s="45"/>
      <c r="RRO9710" s="45"/>
      <c r="RRP9710" s="45"/>
      <c r="RRQ9710" s="45"/>
      <c r="RRR9710" s="45"/>
      <c r="RRS9710" s="45"/>
      <c r="RRT9710" s="45"/>
      <c r="RRU9710" s="45"/>
      <c r="RRV9710" s="45"/>
      <c r="RRW9710" s="45"/>
      <c r="RRX9710" s="45"/>
      <c r="RRY9710" s="45"/>
      <c r="RRZ9710" s="45"/>
      <c r="RSA9710" s="45"/>
      <c r="RSB9710" s="45"/>
      <c r="RSC9710" s="45"/>
      <c r="RSD9710" s="45"/>
      <c r="RSE9710" s="45"/>
      <c r="RSF9710" s="45"/>
      <c r="RSG9710" s="45"/>
      <c r="RSH9710" s="45"/>
      <c r="RSI9710" s="45"/>
      <c r="RSJ9710" s="45"/>
      <c r="RSK9710" s="45"/>
      <c r="RSL9710" s="45"/>
      <c r="RSM9710" s="45"/>
      <c r="RSN9710" s="45"/>
      <c r="RSO9710" s="45"/>
      <c r="RSP9710" s="45"/>
      <c r="RSQ9710" s="45"/>
      <c r="RSR9710" s="45"/>
      <c r="RSS9710" s="45"/>
      <c r="RST9710" s="45"/>
      <c r="RSU9710" s="45"/>
      <c r="RSV9710" s="45"/>
      <c r="RSW9710" s="45"/>
      <c r="RSX9710" s="45"/>
      <c r="RSY9710" s="45"/>
      <c r="RSZ9710" s="45"/>
      <c r="RTA9710" s="45"/>
      <c r="RTB9710" s="45"/>
      <c r="RTC9710" s="45"/>
      <c r="RTD9710" s="45"/>
      <c r="RTE9710" s="45"/>
      <c r="RTF9710" s="45"/>
      <c r="RTG9710" s="45"/>
      <c r="RTH9710" s="45"/>
      <c r="RTI9710" s="45"/>
      <c r="RTJ9710" s="45"/>
      <c r="RTK9710" s="45"/>
      <c r="RTL9710" s="45"/>
      <c r="RTM9710" s="45"/>
      <c r="RTN9710" s="45"/>
      <c r="RTO9710" s="45"/>
      <c r="RTP9710" s="45"/>
      <c r="RTQ9710" s="45"/>
      <c r="RTR9710" s="45"/>
      <c r="RTS9710" s="45"/>
      <c r="RTT9710" s="45"/>
      <c r="RTU9710" s="45"/>
      <c r="RTV9710" s="45"/>
      <c r="RTW9710" s="45"/>
      <c r="RTX9710" s="45"/>
      <c r="RTY9710" s="45"/>
      <c r="RTZ9710" s="45"/>
      <c r="RUA9710" s="45"/>
      <c r="RUB9710" s="45"/>
      <c r="RUC9710" s="45"/>
      <c r="RUD9710" s="45"/>
      <c r="RUE9710" s="45"/>
      <c r="RUF9710" s="45"/>
      <c r="RUG9710" s="45"/>
      <c r="RUH9710" s="45"/>
      <c r="RUI9710" s="45"/>
      <c r="RUJ9710" s="45"/>
      <c r="RUK9710" s="45"/>
      <c r="RUL9710" s="45"/>
      <c r="RUM9710" s="45"/>
      <c r="RUN9710" s="45"/>
      <c r="RUO9710" s="45"/>
      <c r="RUP9710" s="45"/>
      <c r="RUQ9710" s="45"/>
      <c r="RUR9710" s="45"/>
      <c r="RUS9710" s="45"/>
      <c r="RUT9710" s="45"/>
      <c r="RUU9710" s="45"/>
      <c r="RUV9710" s="45"/>
      <c r="RUW9710" s="45"/>
      <c r="RUX9710" s="45"/>
      <c r="RUY9710" s="45"/>
      <c r="RUZ9710" s="45"/>
      <c r="RVA9710" s="45"/>
      <c r="RVB9710" s="45"/>
      <c r="RVC9710" s="45"/>
      <c r="RVD9710" s="45"/>
      <c r="RVE9710" s="45"/>
      <c r="RVF9710" s="45"/>
      <c r="RVG9710" s="45"/>
      <c r="RVH9710" s="45"/>
      <c r="RVI9710" s="45"/>
      <c r="RVJ9710" s="45"/>
      <c r="RVK9710" s="45"/>
      <c r="RVL9710" s="45"/>
      <c r="RVM9710" s="45"/>
      <c r="RVN9710" s="45"/>
      <c r="RVO9710" s="45"/>
      <c r="RVP9710" s="45"/>
      <c r="RVQ9710" s="45"/>
      <c r="RVR9710" s="45"/>
      <c r="RVS9710" s="45"/>
      <c r="RVT9710" s="45"/>
      <c r="RVU9710" s="45"/>
      <c r="RVV9710" s="45"/>
      <c r="RVW9710" s="45"/>
      <c r="RVX9710" s="45"/>
      <c r="RVY9710" s="45"/>
      <c r="RVZ9710" s="45"/>
      <c r="RWA9710" s="45"/>
      <c r="RWB9710" s="45"/>
      <c r="RWC9710" s="45"/>
      <c r="RWD9710" s="45"/>
      <c r="RWE9710" s="45"/>
      <c r="RWF9710" s="45"/>
      <c r="RWG9710" s="45"/>
      <c r="RWH9710" s="45"/>
      <c r="RWI9710" s="45"/>
      <c r="RWJ9710" s="45"/>
      <c r="RWK9710" s="45"/>
      <c r="RWL9710" s="45"/>
      <c r="RWM9710" s="45"/>
      <c r="RWN9710" s="45"/>
      <c r="RWO9710" s="45"/>
      <c r="RWP9710" s="45"/>
      <c r="RWQ9710" s="45"/>
      <c r="RWR9710" s="45"/>
      <c r="RWS9710" s="45"/>
      <c r="RWT9710" s="45"/>
      <c r="RWU9710" s="45"/>
      <c r="RWV9710" s="45"/>
      <c r="RWW9710" s="45"/>
      <c r="RWX9710" s="45"/>
      <c r="RWY9710" s="45"/>
      <c r="RWZ9710" s="45"/>
      <c r="RXA9710" s="45"/>
      <c r="RXB9710" s="45"/>
      <c r="RXC9710" s="45"/>
      <c r="RXD9710" s="45"/>
      <c r="RXE9710" s="45"/>
      <c r="RXF9710" s="45"/>
      <c r="RXG9710" s="45"/>
      <c r="RXH9710" s="45"/>
      <c r="RXI9710" s="45"/>
      <c r="RXJ9710" s="45"/>
      <c r="RXK9710" s="45"/>
      <c r="RXL9710" s="45"/>
      <c r="RXM9710" s="45"/>
      <c r="RXN9710" s="45"/>
      <c r="RXO9710" s="45"/>
      <c r="RXP9710" s="45"/>
      <c r="RXQ9710" s="45"/>
      <c r="RXR9710" s="45"/>
      <c r="RXS9710" s="45"/>
      <c r="RXT9710" s="45"/>
      <c r="RXU9710" s="45"/>
      <c r="RXV9710" s="45"/>
      <c r="RXW9710" s="45"/>
      <c r="RXX9710" s="45"/>
      <c r="RXY9710" s="45"/>
      <c r="RXZ9710" s="45"/>
      <c r="RYA9710" s="45"/>
      <c r="RYB9710" s="45"/>
      <c r="RYC9710" s="45"/>
      <c r="RYD9710" s="45"/>
      <c r="RYE9710" s="45"/>
      <c r="RYF9710" s="45"/>
      <c r="RYG9710" s="45"/>
      <c r="RYH9710" s="45"/>
      <c r="RYI9710" s="45"/>
      <c r="RYJ9710" s="45"/>
      <c r="RYK9710" s="45"/>
      <c r="RYL9710" s="45"/>
      <c r="RYM9710" s="45"/>
      <c r="RYN9710" s="45"/>
      <c r="RYO9710" s="45"/>
      <c r="RYP9710" s="45"/>
      <c r="RYQ9710" s="45"/>
      <c r="RYR9710" s="45"/>
      <c r="RYS9710" s="45"/>
      <c r="RYT9710" s="45"/>
      <c r="RYU9710" s="45"/>
      <c r="RYV9710" s="45"/>
      <c r="RYW9710" s="45"/>
      <c r="RYX9710" s="45"/>
      <c r="RYY9710" s="45"/>
      <c r="RYZ9710" s="45"/>
      <c r="RZA9710" s="45"/>
      <c r="RZB9710" s="45"/>
      <c r="RZC9710" s="45"/>
      <c r="RZD9710" s="45"/>
      <c r="RZE9710" s="45"/>
      <c r="RZF9710" s="45"/>
      <c r="RZG9710" s="45"/>
      <c r="RZH9710" s="45"/>
      <c r="RZI9710" s="45"/>
      <c r="RZJ9710" s="45"/>
      <c r="RZK9710" s="45"/>
      <c r="RZL9710" s="45"/>
      <c r="RZM9710" s="45"/>
      <c r="RZN9710" s="45"/>
      <c r="RZO9710" s="45"/>
      <c r="RZP9710" s="45"/>
      <c r="RZQ9710" s="45"/>
      <c r="RZR9710" s="45"/>
      <c r="RZS9710" s="45"/>
      <c r="RZT9710" s="45"/>
      <c r="RZU9710" s="45"/>
      <c r="RZV9710" s="45"/>
      <c r="RZW9710" s="45"/>
      <c r="RZX9710" s="45"/>
      <c r="RZY9710" s="45"/>
      <c r="RZZ9710" s="45"/>
      <c r="SAA9710" s="45"/>
      <c r="SAB9710" s="45"/>
      <c r="SAC9710" s="45"/>
      <c r="SAD9710" s="45"/>
      <c r="SAE9710" s="45"/>
      <c r="SAF9710" s="45"/>
      <c r="SAG9710" s="45"/>
      <c r="SAH9710" s="45"/>
      <c r="SAI9710" s="45"/>
      <c r="SAJ9710" s="45"/>
      <c r="SAK9710" s="45"/>
      <c r="SAL9710" s="45"/>
      <c r="SAM9710" s="45"/>
      <c r="SAN9710" s="45"/>
      <c r="SAO9710" s="45"/>
      <c r="SAP9710" s="45"/>
      <c r="SAQ9710" s="45"/>
      <c r="SAR9710" s="45"/>
      <c r="SAS9710" s="45"/>
      <c r="SAT9710" s="45"/>
      <c r="SAU9710" s="45"/>
      <c r="SAV9710" s="45"/>
      <c r="SAW9710" s="45"/>
      <c r="SAX9710" s="45"/>
      <c r="SAY9710" s="45"/>
      <c r="SAZ9710" s="45"/>
      <c r="SBA9710" s="45"/>
      <c r="SBB9710" s="45"/>
      <c r="SBC9710" s="45"/>
      <c r="SBD9710" s="45"/>
      <c r="SBE9710" s="45"/>
      <c r="SBF9710" s="45"/>
      <c r="SBG9710" s="45"/>
      <c r="SBH9710" s="45"/>
      <c r="SBI9710" s="45"/>
      <c r="SBJ9710" s="45"/>
      <c r="SBK9710" s="45"/>
      <c r="SBL9710" s="45"/>
      <c r="SBM9710" s="45"/>
      <c r="SBN9710" s="45"/>
      <c r="SBO9710" s="45"/>
      <c r="SBP9710" s="45"/>
      <c r="SBQ9710" s="45"/>
      <c r="SBR9710" s="45"/>
      <c r="SBS9710" s="45"/>
      <c r="SBT9710" s="45"/>
      <c r="SBU9710" s="45"/>
      <c r="SBV9710" s="45"/>
      <c r="SBW9710" s="45"/>
      <c r="SBX9710" s="45"/>
      <c r="SBY9710" s="45"/>
      <c r="SBZ9710" s="45"/>
      <c r="SCA9710" s="45"/>
      <c r="SCB9710" s="45"/>
      <c r="SCC9710" s="45"/>
      <c r="SCD9710" s="45"/>
      <c r="SCE9710" s="45"/>
      <c r="SCF9710" s="45"/>
      <c r="SCG9710" s="45"/>
      <c r="SCH9710" s="45"/>
      <c r="SCI9710" s="45"/>
      <c r="SCJ9710" s="45"/>
      <c r="SCK9710" s="45"/>
      <c r="SCL9710" s="45"/>
      <c r="SCM9710" s="45"/>
      <c r="SCN9710" s="45"/>
      <c r="SCO9710" s="45"/>
      <c r="SCP9710" s="45"/>
      <c r="SCQ9710" s="45"/>
      <c r="SCR9710" s="45"/>
      <c r="SCS9710" s="45"/>
      <c r="SCT9710" s="45"/>
      <c r="SCU9710" s="45"/>
      <c r="SCV9710" s="45"/>
      <c r="SCW9710" s="45"/>
      <c r="SCX9710" s="45"/>
      <c r="SCY9710" s="45"/>
      <c r="SCZ9710" s="45"/>
      <c r="SDA9710" s="45"/>
      <c r="SDB9710" s="45"/>
      <c r="SDC9710" s="45"/>
      <c r="SDD9710" s="45"/>
      <c r="SDE9710" s="45"/>
      <c r="SDF9710" s="45"/>
      <c r="SDG9710" s="45"/>
      <c r="SDH9710" s="45"/>
      <c r="SDI9710" s="45"/>
      <c r="SDJ9710" s="45"/>
      <c r="SDK9710" s="45"/>
      <c r="SDL9710" s="45"/>
      <c r="SDM9710" s="45"/>
      <c r="SDN9710" s="45"/>
      <c r="SDO9710" s="45"/>
      <c r="SDP9710" s="45"/>
      <c r="SDQ9710" s="45"/>
      <c r="SDR9710" s="45"/>
      <c r="SDS9710" s="45"/>
      <c r="SDT9710" s="45"/>
      <c r="SDU9710" s="45"/>
      <c r="SDV9710" s="45"/>
      <c r="SDW9710" s="45"/>
      <c r="SDX9710" s="45"/>
      <c r="SDY9710" s="45"/>
      <c r="SDZ9710" s="45"/>
      <c r="SEA9710" s="45"/>
      <c r="SEB9710" s="45"/>
      <c r="SEC9710" s="45"/>
      <c r="SED9710" s="45"/>
      <c r="SEE9710" s="45"/>
      <c r="SEF9710" s="45"/>
      <c r="SEG9710" s="45"/>
      <c r="SEH9710" s="45"/>
      <c r="SEI9710" s="45"/>
      <c r="SEJ9710" s="45"/>
      <c r="SEK9710" s="45"/>
      <c r="SEL9710" s="45"/>
      <c r="SEM9710" s="45"/>
      <c r="SEN9710" s="45"/>
      <c r="SEO9710" s="45"/>
      <c r="SEP9710" s="45"/>
      <c r="SEQ9710" s="45"/>
      <c r="SER9710" s="45"/>
      <c r="SES9710" s="45"/>
      <c r="SET9710" s="45"/>
      <c r="SEU9710" s="45"/>
      <c r="SEV9710" s="45"/>
      <c r="SEW9710" s="45"/>
      <c r="SEX9710" s="45"/>
      <c r="SEY9710" s="45"/>
      <c r="SEZ9710" s="45"/>
      <c r="SFA9710" s="45"/>
      <c r="SFB9710" s="45"/>
      <c r="SFC9710" s="45"/>
      <c r="SFD9710" s="45"/>
      <c r="SFE9710" s="45"/>
      <c r="SFF9710" s="45"/>
      <c r="SFG9710" s="45"/>
      <c r="SFH9710" s="45"/>
      <c r="SFI9710" s="45"/>
      <c r="SFJ9710" s="45"/>
      <c r="SFK9710" s="45"/>
      <c r="SFL9710" s="45"/>
      <c r="SFM9710" s="45"/>
      <c r="SFN9710" s="45"/>
      <c r="SFO9710" s="45"/>
      <c r="SFP9710" s="45"/>
      <c r="SFQ9710" s="45"/>
      <c r="SFR9710" s="45"/>
      <c r="SFS9710" s="45"/>
      <c r="SFT9710" s="45"/>
      <c r="SFU9710" s="45"/>
      <c r="SFV9710" s="45"/>
      <c r="SFW9710" s="45"/>
      <c r="SFX9710" s="45"/>
      <c r="SFY9710" s="45"/>
      <c r="SFZ9710" s="45"/>
      <c r="SGA9710" s="45"/>
      <c r="SGB9710" s="45"/>
      <c r="SGC9710" s="45"/>
      <c r="SGD9710" s="45"/>
      <c r="SGE9710" s="45"/>
      <c r="SGF9710" s="45"/>
      <c r="SGG9710" s="45"/>
      <c r="SGH9710" s="45"/>
      <c r="SGI9710" s="45"/>
      <c r="SGJ9710" s="45"/>
      <c r="SGK9710" s="45"/>
      <c r="SGL9710" s="45"/>
      <c r="SGM9710" s="45"/>
      <c r="SGN9710" s="45"/>
      <c r="SGO9710" s="45"/>
      <c r="SGP9710" s="45"/>
      <c r="SGQ9710" s="45"/>
      <c r="SGR9710" s="45"/>
      <c r="SGS9710" s="45"/>
      <c r="SGT9710" s="45"/>
      <c r="SGU9710" s="45"/>
      <c r="SGV9710" s="45"/>
      <c r="SGW9710" s="45"/>
      <c r="SGX9710" s="45"/>
      <c r="SGY9710" s="45"/>
      <c r="SGZ9710" s="45"/>
      <c r="SHA9710" s="45"/>
      <c r="SHB9710" s="45"/>
      <c r="SHC9710" s="45"/>
      <c r="SHD9710" s="45"/>
      <c r="SHE9710" s="45"/>
      <c r="SHF9710" s="45"/>
      <c r="SHG9710" s="45"/>
      <c r="SHH9710" s="45"/>
      <c r="SHI9710" s="45"/>
      <c r="SHJ9710" s="45"/>
      <c r="SHK9710" s="45"/>
      <c r="SHL9710" s="45"/>
      <c r="SHM9710" s="45"/>
      <c r="SHN9710" s="45"/>
      <c r="SHO9710" s="45"/>
      <c r="SHP9710" s="45"/>
      <c r="SHQ9710" s="45"/>
      <c r="SHR9710" s="45"/>
      <c r="SHS9710" s="45"/>
      <c r="SHT9710" s="45"/>
      <c r="SHU9710" s="45"/>
      <c r="SHV9710" s="45"/>
      <c r="SHW9710" s="45"/>
      <c r="SHX9710" s="45"/>
      <c r="SHY9710" s="45"/>
      <c r="SHZ9710" s="45"/>
      <c r="SIA9710" s="45"/>
      <c r="SIB9710" s="45"/>
      <c r="SIC9710" s="45"/>
      <c r="SID9710" s="45"/>
      <c r="SIE9710" s="45"/>
      <c r="SIF9710" s="45"/>
      <c r="SIG9710" s="45"/>
      <c r="SIH9710" s="45"/>
      <c r="SII9710" s="45"/>
      <c r="SIJ9710" s="45"/>
      <c r="SIK9710" s="45"/>
      <c r="SIL9710" s="45"/>
      <c r="SIM9710" s="45"/>
      <c r="SIN9710" s="45"/>
      <c r="SIO9710" s="45"/>
      <c r="SIP9710" s="45"/>
      <c r="SIQ9710" s="45"/>
      <c r="SIR9710" s="45"/>
      <c r="SIS9710" s="45"/>
      <c r="SIT9710" s="45"/>
      <c r="SIU9710" s="45"/>
      <c r="SIV9710" s="45"/>
      <c r="SIW9710" s="45"/>
      <c r="SIX9710" s="45"/>
      <c r="SIY9710" s="45"/>
      <c r="SIZ9710" s="45"/>
      <c r="SJA9710" s="45"/>
      <c r="SJB9710" s="45"/>
      <c r="SJC9710" s="45"/>
      <c r="SJD9710" s="45"/>
      <c r="SJE9710" s="45"/>
      <c r="SJF9710" s="45"/>
      <c r="SJG9710" s="45"/>
      <c r="SJH9710" s="45"/>
      <c r="SJI9710" s="45"/>
      <c r="SJJ9710" s="45"/>
      <c r="SJK9710" s="45"/>
      <c r="SJL9710" s="45"/>
      <c r="SJM9710" s="45"/>
      <c r="SJN9710" s="45"/>
      <c r="SJO9710" s="45"/>
      <c r="SJP9710" s="45"/>
      <c r="SJQ9710" s="45"/>
      <c r="SJR9710" s="45"/>
      <c r="SJS9710" s="45"/>
      <c r="SJT9710" s="45"/>
      <c r="SJU9710" s="45"/>
      <c r="SJV9710" s="45"/>
      <c r="SJW9710" s="45"/>
      <c r="SJX9710" s="45"/>
      <c r="SJY9710" s="45"/>
      <c r="SJZ9710" s="45"/>
      <c r="SKA9710" s="45"/>
      <c r="SKB9710" s="45"/>
      <c r="SKC9710" s="45"/>
      <c r="SKD9710" s="45"/>
      <c r="SKE9710" s="45"/>
      <c r="SKF9710" s="45"/>
      <c r="SKG9710" s="45"/>
      <c r="SKH9710" s="45"/>
      <c r="SKI9710" s="45"/>
      <c r="SKJ9710" s="45"/>
      <c r="SKK9710" s="45"/>
      <c r="SKL9710" s="45"/>
      <c r="SKM9710" s="45"/>
      <c r="SKN9710" s="45"/>
      <c r="SKO9710" s="45"/>
      <c r="SKP9710" s="45"/>
      <c r="SKQ9710" s="45"/>
      <c r="SKR9710" s="45"/>
      <c r="SKS9710" s="45"/>
      <c r="SKT9710" s="45"/>
      <c r="SKU9710" s="45"/>
      <c r="SKV9710" s="45"/>
      <c r="SKW9710" s="45"/>
      <c r="SKX9710" s="45"/>
      <c r="SKY9710" s="45"/>
      <c r="SKZ9710" s="45"/>
      <c r="SLA9710" s="45"/>
      <c r="SLB9710" s="45"/>
      <c r="SLC9710" s="45"/>
      <c r="SLD9710" s="45"/>
      <c r="SLE9710" s="45"/>
      <c r="SLF9710" s="45"/>
      <c r="SLG9710" s="45"/>
      <c r="SLH9710" s="45"/>
      <c r="SLI9710" s="45"/>
      <c r="SLJ9710" s="45"/>
      <c r="SLK9710" s="45"/>
      <c r="SLL9710" s="45"/>
      <c r="SLM9710" s="45"/>
      <c r="SLN9710" s="45"/>
      <c r="SLO9710" s="45"/>
      <c r="SLP9710" s="45"/>
      <c r="SLQ9710" s="45"/>
      <c r="SLR9710" s="45"/>
      <c r="SLS9710" s="45"/>
      <c r="SLT9710" s="45"/>
      <c r="SLU9710" s="45"/>
      <c r="SLV9710" s="45"/>
      <c r="SLW9710" s="45"/>
      <c r="SLX9710" s="45"/>
      <c r="SLY9710" s="45"/>
      <c r="SLZ9710" s="45"/>
      <c r="SMA9710" s="45"/>
      <c r="SMB9710" s="45"/>
      <c r="SMC9710" s="45"/>
      <c r="SMD9710" s="45"/>
      <c r="SME9710" s="45"/>
      <c r="SMF9710" s="45"/>
      <c r="SMG9710" s="45"/>
      <c r="SMH9710" s="45"/>
      <c r="SMI9710" s="45"/>
      <c r="SMJ9710" s="45"/>
      <c r="SMK9710" s="45"/>
      <c r="SML9710" s="45"/>
      <c r="SMM9710" s="45"/>
      <c r="SMN9710" s="45"/>
      <c r="SMO9710" s="45"/>
      <c r="SMP9710" s="45"/>
      <c r="SMQ9710" s="45"/>
      <c r="SMR9710" s="45"/>
      <c r="SMS9710" s="45"/>
      <c r="SMT9710" s="45"/>
      <c r="SMU9710" s="45"/>
      <c r="SMV9710" s="45"/>
      <c r="SMW9710" s="45"/>
      <c r="SMX9710" s="45"/>
      <c r="SMY9710" s="45"/>
      <c r="SMZ9710" s="45"/>
      <c r="SNA9710" s="45"/>
      <c r="SNB9710" s="45"/>
      <c r="SNC9710" s="45"/>
      <c r="SND9710" s="45"/>
      <c r="SNE9710" s="45"/>
      <c r="SNF9710" s="45"/>
      <c r="SNG9710" s="45"/>
      <c r="SNH9710" s="45"/>
      <c r="SNI9710" s="45"/>
      <c r="SNJ9710" s="45"/>
      <c r="SNK9710" s="45"/>
      <c r="SNL9710" s="45"/>
      <c r="SNM9710" s="45"/>
      <c r="SNN9710" s="45"/>
      <c r="SNO9710" s="45"/>
      <c r="SNP9710" s="45"/>
      <c r="SNQ9710" s="45"/>
      <c r="SNR9710" s="45"/>
      <c r="SNS9710" s="45"/>
      <c r="SNT9710" s="45"/>
      <c r="SNU9710" s="45"/>
      <c r="SNV9710" s="45"/>
      <c r="SNW9710" s="45"/>
      <c r="SNX9710" s="45"/>
      <c r="SNY9710" s="45"/>
      <c r="SNZ9710" s="45"/>
      <c r="SOA9710" s="45"/>
      <c r="SOB9710" s="45"/>
      <c r="SOC9710" s="45"/>
      <c r="SOD9710" s="45"/>
      <c r="SOE9710" s="45"/>
      <c r="SOF9710" s="45"/>
      <c r="SOG9710" s="45"/>
      <c r="SOH9710" s="45"/>
      <c r="SOI9710" s="45"/>
      <c r="SOJ9710" s="45"/>
      <c r="SOK9710" s="45"/>
      <c r="SOL9710" s="45"/>
      <c r="SOM9710" s="45"/>
      <c r="SON9710" s="45"/>
      <c r="SOO9710" s="45"/>
      <c r="SOP9710" s="45"/>
      <c r="SOQ9710" s="45"/>
      <c r="SOR9710" s="45"/>
      <c r="SOS9710" s="45"/>
      <c r="SOT9710" s="45"/>
      <c r="SOU9710" s="45"/>
      <c r="SOV9710" s="45"/>
      <c r="SOW9710" s="45"/>
      <c r="SOX9710" s="45"/>
      <c r="SOY9710" s="45"/>
      <c r="SOZ9710" s="45"/>
      <c r="SPA9710" s="45"/>
      <c r="SPB9710" s="45"/>
      <c r="SPC9710" s="45"/>
      <c r="SPD9710" s="45"/>
      <c r="SPE9710" s="45"/>
      <c r="SPF9710" s="45"/>
      <c r="SPG9710" s="45"/>
      <c r="SPH9710" s="45"/>
      <c r="SPI9710" s="45"/>
      <c r="SPJ9710" s="45"/>
      <c r="SPK9710" s="45"/>
      <c r="SPL9710" s="45"/>
      <c r="SPM9710" s="45"/>
      <c r="SPN9710" s="45"/>
      <c r="SPO9710" s="45"/>
      <c r="SPP9710" s="45"/>
      <c r="SPQ9710" s="45"/>
      <c r="SPR9710" s="45"/>
      <c r="SPS9710" s="45"/>
      <c r="SPT9710" s="45"/>
      <c r="SPU9710" s="45"/>
      <c r="SPV9710" s="45"/>
      <c r="SPW9710" s="45"/>
      <c r="SPX9710" s="45"/>
      <c r="SPY9710" s="45"/>
      <c r="SPZ9710" s="45"/>
      <c r="SQA9710" s="45"/>
      <c r="SQB9710" s="45"/>
      <c r="SQC9710" s="45"/>
      <c r="SQD9710" s="45"/>
      <c r="SQE9710" s="45"/>
      <c r="SQF9710" s="45"/>
      <c r="SQG9710" s="45"/>
      <c r="SQH9710" s="45"/>
      <c r="SQI9710" s="45"/>
      <c r="SQJ9710" s="45"/>
      <c r="SQK9710" s="45"/>
      <c r="SQL9710" s="45"/>
      <c r="SQM9710" s="45"/>
      <c r="SQN9710" s="45"/>
      <c r="SQO9710" s="45"/>
      <c r="SQP9710" s="45"/>
      <c r="SQQ9710" s="45"/>
      <c r="SQR9710" s="45"/>
      <c r="SQS9710" s="45"/>
      <c r="SQT9710" s="45"/>
      <c r="SQU9710" s="45"/>
      <c r="SQV9710" s="45"/>
      <c r="SQW9710" s="45"/>
      <c r="SQX9710" s="45"/>
      <c r="SQY9710" s="45"/>
      <c r="SQZ9710" s="45"/>
      <c r="SRA9710" s="45"/>
      <c r="SRB9710" s="45"/>
      <c r="SRC9710" s="45"/>
      <c r="SRD9710" s="45"/>
      <c r="SRE9710" s="45"/>
      <c r="SRF9710" s="45"/>
      <c r="SRG9710" s="45"/>
      <c r="SRH9710" s="45"/>
      <c r="SRI9710" s="45"/>
      <c r="SRJ9710" s="45"/>
      <c r="SRK9710" s="45"/>
      <c r="SRL9710" s="45"/>
      <c r="SRM9710" s="45"/>
      <c r="SRN9710" s="45"/>
      <c r="SRO9710" s="45"/>
      <c r="SRP9710" s="45"/>
      <c r="SRQ9710" s="45"/>
      <c r="SRR9710" s="45"/>
      <c r="SRS9710" s="45"/>
      <c r="SRT9710" s="45"/>
      <c r="SRU9710" s="45"/>
      <c r="SRV9710" s="45"/>
      <c r="SRW9710" s="45"/>
      <c r="SRX9710" s="45"/>
      <c r="SRY9710" s="45"/>
      <c r="SRZ9710" s="45"/>
      <c r="SSA9710" s="45"/>
      <c r="SSB9710" s="45"/>
      <c r="SSC9710" s="45"/>
      <c r="SSD9710" s="45"/>
      <c r="SSE9710" s="45"/>
      <c r="SSF9710" s="45"/>
      <c r="SSG9710" s="45"/>
      <c r="SSH9710" s="45"/>
      <c r="SSI9710" s="45"/>
      <c r="SSJ9710" s="45"/>
      <c r="SSK9710" s="45"/>
      <c r="SSL9710" s="45"/>
      <c r="SSM9710" s="45"/>
      <c r="SSN9710" s="45"/>
      <c r="SSO9710" s="45"/>
      <c r="SSP9710" s="45"/>
      <c r="SSQ9710" s="45"/>
      <c r="SSR9710" s="45"/>
      <c r="SSS9710" s="45"/>
      <c r="SST9710" s="45"/>
      <c r="SSU9710" s="45"/>
      <c r="SSV9710" s="45"/>
      <c r="SSW9710" s="45"/>
      <c r="SSX9710" s="45"/>
      <c r="SSY9710" s="45"/>
      <c r="SSZ9710" s="45"/>
      <c r="STA9710" s="45"/>
      <c r="STB9710" s="45"/>
      <c r="STC9710" s="45"/>
      <c r="STD9710" s="45"/>
      <c r="STE9710" s="45"/>
      <c r="STF9710" s="45"/>
      <c r="STG9710" s="45"/>
      <c r="STH9710" s="45"/>
      <c r="STI9710" s="45"/>
      <c r="STJ9710" s="45"/>
      <c r="STK9710" s="45"/>
      <c r="STL9710" s="45"/>
      <c r="STM9710" s="45"/>
      <c r="STN9710" s="45"/>
      <c r="STO9710" s="45"/>
      <c r="STP9710" s="45"/>
      <c r="STQ9710" s="45"/>
      <c r="STR9710" s="45"/>
      <c r="STS9710" s="45"/>
      <c r="STT9710" s="45"/>
      <c r="STU9710" s="45"/>
      <c r="STV9710" s="45"/>
      <c r="STW9710" s="45"/>
      <c r="STX9710" s="45"/>
      <c r="STY9710" s="45"/>
      <c r="STZ9710" s="45"/>
      <c r="SUA9710" s="45"/>
      <c r="SUB9710" s="45"/>
      <c r="SUC9710" s="45"/>
      <c r="SUD9710" s="45"/>
      <c r="SUE9710" s="45"/>
      <c r="SUF9710" s="45"/>
      <c r="SUG9710" s="45"/>
      <c r="SUH9710" s="45"/>
      <c r="SUI9710" s="45"/>
      <c r="SUJ9710" s="45"/>
      <c r="SUK9710" s="45"/>
      <c r="SUL9710" s="45"/>
      <c r="SUM9710" s="45"/>
      <c r="SUN9710" s="45"/>
      <c r="SUO9710" s="45"/>
      <c r="SUP9710" s="45"/>
      <c r="SUQ9710" s="45"/>
      <c r="SUR9710" s="45"/>
      <c r="SUS9710" s="45"/>
      <c r="SUT9710" s="45"/>
      <c r="SUU9710" s="45"/>
      <c r="SUV9710" s="45"/>
      <c r="SUW9710" s="45"/>
      <c r="SUX9710" s="45"/>
      <c r="SUY9710" s="45"/>
      <c r="SUZ9710" s="45"/>
      <c r="SVA9710" s="45"/>
      <c r="SVB9710" s="45"/>
      <c r="SVC9710" s="45"/>
      <c r="SVD9710" s="45"/>
      <c r="SVE9710" s="45"/>
      <c r="SVF9710" s="45"/>
      <c r="SVG9710" s="45"/>
      <c r="SVH9710" s="45"/>
      <c r="SVI9710" s="45"/>
      <c r="SVJ9710" s="45"/>
      <c r="SVK9710" s="45"/>
      <c r="SVL9710" s="45"/>
      <c r="SVM9710" s="45"/>
      <c r="SVN9710" s="45"/>
      <c r="SVO9710" s="45"/>
      <c r="SVP9710" s="45"/>
      <c r="SVQ9710" s="45"/>
      <c r="SVR9710" s="45"/>
      <c r="SVS9710" s="45"/>
      <c r="SVT9710" s="45"/>
      <c r="SVU9710" s="45"/>
      <c r="SVV9710" s="45"/>
      <c r="SVW9710" s="45"/>
      <c r="SVX9710" s="45"/>
      <c r="SVY9710" s="45"/>
      <c r="SVZ9710" s="45"/>
      <c r="SWA9710" s="45"/>
      <c r="SWB9710" s="45"/>
      <c r="SWC9710" s="45"/>
      <c r="SWD9710" s="45"/>
      <c r="SWE9710" s="45"/>
      <c r="SWF9710" s="45"/>
      <c r="SWG9710" s="45"/>
      <c r="SWH9710" s="45"/>
      <c r="SWI9710" s="45"/>
      <c r="SWJ9710" s="45"/>
      <c r="SWK9710" s="45"/>
      <c r="SWL9710" s="45"/>
      <c r="SWM9710" s="45"/>
      <c r="SWN9710" s="45"/>
      <c r="SWO9710" s="45"/>
      <c r="SWP9710" s="45"/>
      <c r="SWQ9710" s="45"/>
      <c r="SWR9710" s="45"/>
      <c r="SWS9710" s="45"/>
      <c r="SWT9710" s="45"/>
      <c r="SWU9710" s="45"/>
      <c r="SWV9710" s="45"/>
      <c r="SWW9710" s="45"/>
      <c r="SWX9710" s="45"/>
      <c r="SWY9710" s="45"/>
      <c r="SWZ9710" s="45"/>
      <c r="SXA9710" s="45"/>
      <c r="SXB9710" s="45"/>
      <c r="SXC9710" s="45"/>
      <c r="SXD9710" s="45"/>
      <c r="SXE9710" s="45"/>
      <c r="SXF9710" s="45"/>
      <c r="SXG9710" s="45"/>
      <c r="SXH9710" s="45"/>
      <c r="SXI9710" s="45"/>
      <c r="SXJ9710" s="45"/>
      <c r="SXK9710" s="45"/>
      <c r="SXL9710" s="45"/>
      <c r="SXM9710" s="45"/>
      <c r="SXN9710" s="45"/>
      <c r="SXO9710" s="45"/>
      <c r="SXP9710" s="45"/>
      <c r="SXQ9710" s="45"/>
      <c r="SXR9710" s="45"/>
      <c r="SXS9710" s="45"/>
      <c r="SXT9710" s="45"/>
      <c r="SXU9710" s="45"/>
      <c r="SXV9710" s="45"/>
      <c r="SXW9710" s="45"/>
      <c r="SXX9710" s="45"/>
      <c r="SXY9710" s="45"/>
      <c r="SXZ9710" s="45"/>
      <c r="SYA9710" s="45"/>
      <c r="SYB9710" s="45"/>
      <c r="SYC9710" s="45"/>
      <c r="SYD9710" s="45"/>
      <c r="SYE9710" s="45"/>
      <c r="SYF9710" s="45"/>
      <c r="SYG9710" s="45"/>
      <c r="SYH9710" s="45"/>
      <c r="SYI9710" s="45"/>
      <c r="SYJ9710" s="45"/>
      <c r="SYK9710" s="45"/>
      <c r="SYL9710" s="45"/>
      <c r="SYM9710" s="45"/>
      <c r="SYN9710" s="45"/>
      <c r="SYO9710" s="45"/>
      <c r="SYP9710" s="45"/>
      <c r="SYQ9710" s="45"/>
      <c r="SYR9710" s="45"/>
      <c r="SYS9710" s="45"/>
      <c r="SYT9710" s="45"/>
      <c r="SYU9710" s="45"/>
      <c r="SYV9710" s="45"/>
      <c r="SYW9710" s="45"/>
      <c r="SYX9710" s="45"/>
      <c r="SYY9710" s="45"/>
      <c r="SYZ9710" s="45"/>
      <c r="SZA9710" s="45"/>
      <c r="SZB9710" s="45"/>
      <c r="SZC9710" s="45"/>
      <c r="SZD9710" s="45"/>
      <c r="SZE9710" s="45"/>
      <c r="SZF9710" s="45"/>
      <c r="SZG9710" s="45"/>
      <c r="SZH9710" s="45"/>
      <c r="SZI9710" s="45"/>
      <c r="SZJ9710" s="45"/>
      <c r="SZK9710" s="45"/>
      <c r="SZL9710" s="45"/>
      <c r="SZM9710" s="45"/>
      <c r="SZN9710" s="45"/>
      <c r="SZO9710" s="45"/>
      <c r="SZP9710" s="45"/>
      <c r="SZQ9710" s="45"/>
      <c r="SZR9710" s="45"/>
      <c r="SZS9710" s="45"/>
      <c r="SZT9710" s="45"/>
      <c r="SZU9710" s="45"/>
      <c r="SZV9710" s="45"/>
      <c r="SZW9710" s="45"/>
      <c r="SZX9710" s="45"/>
      <c r="SZY9710" s="45"/>
      <c r="SZZ9710" s="45"/>
      <c r="TAA9710" s="45"/>
      <c r="TAB9710" s="45"/>
      <c r="TAC9710" s="45"/>
      <c r="TAD9710" s="45"/>
      <c r="TAE9710" s="45"/>
      <c r="TAF9710" s="45"/>
      <c r="TAG9710" s="45"/>
      <c r="TAH9710" s="45"/>
      <c r="TAI9710" s="45"/>
      <c r="TAJ9710" s="45"/>
      <c r="TAK9710" s="45"/>
      <c r="TAL9710" s="45"/>
      <c r="TAM9710" s="45"/>
      <c r="TAN9710" s="45"/>
      <c r="TAO9710" s="45"/>
      <c r="TAP9710" s="45"/>
      <c r="TAQ9710" s="45"/>
      <c r="TAR9710" s="45"/>
      <c r="TAS9710" s="45"/>
      <c r="TAT9710" s="45"/>
      <c r="TAU9710" s="45"/>
      <c r="TAV9710" s="45"/>
      <c r="TAW9710" s="45"/>
      <c r="TAX9710" s="45"/>
      <c r="TAY9710" s="45"/>
      <c r="TAZ9710" s="45"/>
      <c r="TBA9710" s="45"/>
      <c r="TBB9710" s="45"/>
      <c r="TBC9710" s="45"/>
      <c r="TBD9710" s="45"/>
      <c r="TBE9710" s="45"/>
      <c r="TBF9710" s="45"/>
      <c r="TBG9710" s="45"/>
      <c r="TBH9710" s="45"/>
      <c r="TBI9710" s="45"/>
      <c r="TBJ9710" s="45"/>
      <c r="TBK9710" s="45"/>
      <c r="TBL9710" s="45"/>
      <c r="TBM9710" s="45"/>
      <c r="TBN9710" s="45"/>
      <c r="TBO9710" s="45"/>
      <c r="TBP9710" s="45"/>
      <c r="TBQ9710" s="45"/>
      <c r="TBR9710" s="45"/>
      <c r="TBS9710" s="45"/>
      <c r="TBT9710" s="45"/>
      <c r="TBU9710" s="45"/>
      <c r="TBV9710" s="45"/>
      <c r="TBW9710" s="45"/>
      <c r="TBX9710" s="45"/>
      <c r="TBY9710" s="45"/>
      <c r="TBZ9710" s="45"/>
      <c r="TCA9710" s="45"/>
      <c r="TCB9710" s="45"/>
      <c r="TCC9710" s="45"/>
      <c r="TCD9710" s="45"/>
      <c r="TCE9710" s="45"/>
      <c r="TCF9710" s="45"/>
      <c r="TCG9710" s="45"/>
      <c r="TCH9710" s="45"/>
      <c r="TCI9710" s="45"/>
      <c r="TCJ9710" s="45"/>
      <c r="TCK9710" s="45"/>
      <c r="TCL9710" s="45"/>
      <c r="TCM9710" s="45"/>
      <c r="TCN9710" s="45"/>
      <c r="TCO9710" s="45"/>
      <c r="TCP9710" s="45"/>
      <c r="TCQ9710" s="45"/>
      <c r="TCR9710" s="45"/>
      <c r="TCS9710" s="45"/>
      <c r="TCT9710" s="45"/>
      <c r="TCU9710" s="45"/>
      <c r="TCV9710" s="45"/>
      <c r="TCW9710" s="45"/>
      <c r="TCX9710" s="45"/>
      <c r="TCY9710" s="45"/>
      <c r="TCZ9710" s="45"/>
      <c r="TDA9710" s="45"/>
      <c r="TDB9710" s="45"/>
      <c r="TDC9710" s="45"/>
      <c r="TDD9710" s="45"/>
      <c r="TDE9710" s="45"/>
      <c r="TDF9710" s="45"/>
      <c r="TDG9710" s="45"/>
      <c r="TDH9710" s="45"/>
      <c r="TDI9710" s="45"/>
      <c r="TDJ9710" s="45"/>
      <c r="TDK9710" s="45"/>
      <c r="TDL9710" s="45"/>
      <c r="TDM9710" s="45"/>
      <c r="TDN9710" s="45"/>
      <c r="TDO9710" s="45"/>
      <c r="TDP9710" s="45"/>
      <c r="TDQ9710" s="45"/>
      <c r="TDR9710" s="45"/>
      <c r="TDS9710" s="45"/>
      <c r="TDT9710" s="45"/>
      <c r="TDU9710" s="45"/>
      <c r="TDV9710" s="45"/>
      <c r="TDW9710" s="45"/>
      <c r="TDX9710" s="45"/>
      <c r="TDY9710" s="45"/>
      <c r="TDZ9710" s="45"/>
      <c r="TEA9710" s="45"/>
      <c r="TEB9710" s="45"/>
      <c r="TEC9710" s="45"/>
      <c r="TED9710" s="45"/>
      <c r="TEE9710" s="45"/>
      <c r="TEF9710" s="45"/>
      <c r="TEG9710" s="45"/>
      <c r="TEH9710" s="45"/>
      <c r="TEI9710" s="45"/>
      <c r="TEJ9710" s="45"/>
      <c r="TEK9710" s="45"/>
      <c r="TEL9710" s="45"/>
      <c r="TEM9710" s="45"/>
      <c r="TEN9710" s="45"/>
      <c r="TEO9710" s="45"/>
      <c r="TEP9710" s="45"/>
      <c r="TEQ9710" s="45"/>
      <c r="TER9710" s="45"/>
      <c r="TES9710" s="45"/>
      <c r="TET9710" s="45"/>
      <c r="TEU9710" s="45"/>
      <c r="TEV9710" s="45"/>
      <c r="TEW9710" s="45"/>
      <c r="TEX9710" s="45"/>
      <c r="TEY9710" s="45"/>
      <c r="TEZ9710" s="45"/>
      <c r="TFA9710" s="45"/>
      <c r="TFB9710" s="45"/>
      <c r="TFC9710" s="45"/>
      <c r="TFD9710" s="45"/>
      <c r="TFE9710" s="45"/>
      <c r="TFF9710" s="45"/>
      <c r="TFG9710" s="45"/>
      <c r="TFH9710" s="45"/>
      <c r="TFI9710" s="45"/>
      <c r="TFJ9710" s="45"/>
      <c r="TFK9710" s="45"/>
      <c r="TFL9710" s="45"/>
      <c r="TFM9710" s="45"/>
      <c r="TFN9710" s="45"/>
      <c r="TFO9710" s="45"/>
      <c r="TFP9710" s="45"/>
      <c r="TFQ9710" s="45"/>
      <c r="TFR9710" s="45"/>
      <c r="TFS9710" s="45"/>
      <c r="TFT9710" s="45"/>
      <c r="TFU9710" s="45"/>
      <c r="TFV9710" s="45"/>
      <c r="TFW9710" s="45"/>
      <c r="TFX9710" s="45"/>
      <c r="TFY9710" s="45"/>
      <c r="TFZ9710" s="45"/>
      <c r="TGA9710" s="45"/>
      <c r="TGB9710" s="45"/>
      <c r="TGC9710" s="45"/>
      <c r="TGD9710" s="45"/>
      <c r="TGE9710" s="45"/>
      <c r="TGF9710" s="45"/>
      <c r="TGG9710" s="45"/>
      <c r="TGH9710" s="45"/>
      <c r="TGI9710" s="45"/>
      <c r="TGJ9710" s="45"/>
      <c r="TGK9710" s="45"/>
      <c r="TGL9710" s="45"/>
      <c r="TGM9710" s="45"/>
      <c r="TGN9710" s="45"/>
      <c r="TGO9710" s="45"/>
      <c r="TGP9710" s="45"/>
      <c r="TGQ9710" s="45"/>
      <c r="TGR9710" s="45"/>
      <c r="TGS9710" s="45"/>
      <c r="TGT9710" s="45"/>
      <c r="TGU9710" s="45"/>
      <c r="TGV9710" s="45"/>
      <c r="TGW9710" s="45"/>
      <c r="TGX9710" s="45"/>
      <c r="TGY9710" s="45"/>
      <c r="TGZ9710" s="45"/>
      <c r="THA9710" s="45"/>
      <c r="THB9710" s="45"/>
      <c r="THC9710" s="45"/>
      <c r="THD9710" s="45"/>
      <c r="THE9710" s="45"/>
      <c r="THF9710" s="45"/>
      <c r="THG9710" s="45"/>
      <c r="THH9710" s="45"/>
      <c r="THI9710" s="45"/>
      <c r="THJ9710" s="45"/>
      <c r="THK9710" s="45"/>
      <c r="THL9710" s="45"/>
      <c r="THM9710" s="45"/>
      <c r="THN9710" s="45"/>
      <c r="THO9710" s="45"/>
      <c r="THP9710" s="45"/>
      <c r="THQ9710" s="45"/>
      <c r="THR9710" s="45"/>
      <c r="THS9710" s="45"/>
      <c r="THT9710" s="45"/>
      <c r="THU9710" s="45"/>
      <c r="THV9710" s="45"/>
      <c r="THW9710" s="45"/>
      <c r="THX9710" s="45"/>
      <c r="THY9710" s="45"/>
      <c r="THZ9710" s="45"/>
      <c r="TIA9710" s="45"/>
      <c r="TIB9710" s="45"/>
      <c r="TIC9710" s="45"/>
      <c r="TID9710" s="45"/>
      <c r="TIE9710" s="45"/>
      <c r="TIF9710" s="45"/>
      <c r="TIG9710" s="45"/>
      <c r="TIH9710" s="45"/>
      <c r="TII9710" s="45"/>
      <c r="TIJ9710" s="45"/>
      <c r="TIK9710" s="45"/>
      <c r="TIL9710" s="45"/>
      <c r="TIM9710" s="45"/>
      <c r="TIN9710" s="45"/>
      <c r="TIO9710" s="45"/>
      <c r="TIP9710" s="45"/>
      <c r="TIQ9710" s="45"/>
      <c r="TIR9710" s="45"/>
      <c r="TIS9710" s="45"/>
      <c r="TIT9710" s="45"/>
      <c r="TIU9710" s="45"/>
      <c r="TIV9710" s="45"/>
      <c r="TIW9710" s="45"/>
      <c r="TIX9710" s="45"/>
      <c r="TIY9710" s="45"/>
      <c r="TIZ9710" s="45"/>
      <c r="TJA9710" s="45"/>
      <c r="TJB9710" s="45"/>
      <c r="TJC9710" s="45"/>
      <c r="TJD9710" s="45"/>
      <c r="TJE9710" s="45"/>
      <c r="TJF9710" s="45"/>
      <c r="TJG9710" s="45"/>
      <c r="TJH9710" s="45"/>
      <c r="TJI9710" s="45"/>
      <c r="TJJ9710" s="45"/>
      <c r="TJK9710" s="45"/>
      <c r="TJL9710" s="45"/>
      <c r="TJM9710" s="45"/>
      <c r="TJN9710" s="45"/>
      <c r="TJO9710" s="45"/>
      <c r="TJP9710" s="45"/>
      <c r="TJQ9710" s="45"/>
      <c r="TJR9710" s="45"/>
      <c r="TJS9710" s="45"/>
      <c r="TJT9710" s="45"/>
      <c r="TJU9710" s="45"/>
      <c r="TJV9710" s="45"/>
      <c r="TJW9710" s="45"/>
      <c r="TJX9710" s="45"/>
      <c r="TJY9710" s="45"/>
      <c r="TJZ9710" s="45"/>
      <c r="TKA9710" s="45"/>
      <c r="TKB9710" s="45"/>
      <c r="TKC9710" s="45"/>
      <c r="TKD9710" s="45"/>
      <c r="TKE9710" s="45"/>
      <c r="TKF9710" s="45"/>
      <c r="TKG9710" s="45"/>
      <c r="TKH9710" s="45"/>
      <c r="TKI9710" s="45"/>
      <c r="TKJ9710" s="45"/>
      <c r="TKK9710" s="45"/>
      <c r="TKL9710" s="45"/>
      <c r="TKM9710" s="45"/>
      <c r="TKN9710" s="45"/>
      <c r="TKO9710" s="45"/>
      <c r="TKP9710" s="45"/>
      <c r="TKQ9710" s="45"/>
      <c r="TKR9710" s="45"/>
      <c r="TKS9710" s="45"/>
      <c r="TKT9710" s="45"/>
      <c r="TKU9710" s="45"/>
      <c r="TKV9710" s="45"/>
      <c r="TKW9710" s="45"/>
      <c r="TKX9710" s="45"/>
      <c r="TKY9710" s="45"/>
      <c r="TKZ9710" s="45"/>
      <c r="TLA9710" s="45"/>
      <c r="TLB9710" s="45"/>
      <c r="TLC9710" s="45"/>
      <c r="TLD9710" s="45"/>
      <c r="TLE9710" s="45"/>
      <c r="TLF9710" s="45"/>
      <c r="TLG9710" s="45"/>
      <c r="TLH9710" s="45"/>
      <c r="TLI9710" s="45"/>
      <c r="TLJ9710" s="45"/>
      <c r="TLK9710" s="45"/>
      <c r="TLL9710" s="45"/>
      <c r="TLM9710" s="45"/>
      <c r="TLN9710" s="45"/>
      <c r="TLO9710" s="45"/>
      <c r="TLP9710" s="45"/>
      <c r="TLQ9710" s="45"/>
      <c r="TLR9710" s="45"/>
      <c r="TLS9710" s="45"/>
      <c r="TLT9710" s="45"/>
      <c r="TLU9710" s="45"/>
      <c r="TLV9710" s="45"/>
      <c r="TLW9710" s="45"/>
      <c r="TLX9710" s="45"/>
      <c r="TLY9710" s="45"/>
      <c r="TLZ9710" s="45"/>
      <c r="TMA9710" s="45"/>
      <c r="TMB9710" s="45"/>
      <c r="TMC9710" s="45"/>
      <c r="TMD9710" s="45"/>
      <c r="TME9710" s="45"/>
      <c r="TMF9710" s="45"/>
      <c r="TMG9710" s="45"/>
      <c r="TMH9710" s="45"/>
      <c r="TMI9710" s="45"/>
      <c r="TMJ9710" s="45"/>
      <c r="TMK9710" s="45"/>
      <c r="TML9710" s="45"/>
      <c r="TMM9710" s="45"/>
      <c r="TMN9710" s="45"/>
      <c r="TMO9710" s="45"/>
      <c r="TMP9710" s="45"/>
      <c r="TMQ9710" s="45"/>
      <c r="TMR9710" s="45"/>
      <c r="TMS9710" s="45"/>
      <c r="TMT9710" s="45"/>
      <c r="TMU9710" s="45"/>
      <c r="TMV9710" s="45"/>
      <c r="TMW9710" s="45"/>
      <c r="TMX9710" s="45"/>
      <c r="TMY9710" s="45"/>
      <c r="TMZ9710" s="45"/>
      <c r="TNA9710" s="45"/>
      <c r="TNB9710" s="45"/>
      <c r="TNC9710" s="45"/>
      <c r="TND9710" s="45"/>
      <c r="TNE9710" s="45"/>
      <c r="TNF9710" s="45"/>
      <c r="TNG9710" s="45"/>
      <c r="TNH9710" s="45"/>
      <c r="TNI9710" s="45"/>
      <c r="TNJ9710" s="45"/>
      <c r="TNK9710" s="45"/>
      <c r="TNL9710" s="45"/>
      <c r="TNM9710" s="45"/>
      <c r="TNN9710" s="45"/>
      <c r="TNO9710" s="45"/>
      <c r="TNP9710" s="45"/>
      <c r="TNQ9710" s="45"/>
      <c r="TNR9710" s="45"/>
      <c r="TNS9710" s="45"/>
      <c r="TNT9710" s="45"/>
      <c r="TNU9710" s="45"/>
      <c r="TNV9710" s="45"/>
      <c r="TNW9710" s="45"/>
      <c r="TNX9710" s="45"/>
      <c r="TNY9710" s="45"/>
      <c r="TNZ9710" s="45"/>
      <c r="TOA9710" s="45"/>
      <c r="TOB9710" s="45"/>
      <c r="TOC9710" s="45"/>
      <c r="TOD9710" s="45"/>
      <c r="TOE9710" s="45"/>
      <c r="TOF9710" s="45"/>
      <c r="TOG9710" s="45"/>
      <c r="TOH9710" s="45"/>
      <c r="TOI9710" s="45"/>
      <c r="TOJ9710" s="45"/>
      <c r="TOK9710" s="45"/>
      <c r="TOL9710" s="45"/>
      <c r="TOM9710" s="45"/>
      <c r="TON9710" s="45"/>
      <c r="TOO9710" s="45"/>
      <c r="TOP9710" s="45"/>
      <c r="TOQ9710" s="45"/>
      <c r="TOR9710" s="45"/>
      <c r="TOS9710" s="45"/>
      <c r="TOT9710" s="45"/>
      <c r="TOU9710" s="45"/>
      <c r="TOV9710" s="45"/>
      <c r="TOW9710" s="45"/>
      <c r="TOX9710" s="45"/>
      <c r="TOY9710" s="45"/>
      <c r="TOZ9710" s="45"/>
      <c r="TPA9710" s="45"/>
      <c r="TPB9710" s="45"/>
      <c r="TPC9710" s="45"/>
      <c r="TPD9710" s="45"/>
      <c r="TPE9710" s="45"/>
      <c r="TPF9710" s="45"/>
      <c r="TPG9710" s="45"/>
      <c r="TPH9710" s="45"/>
      <c r="TPI9710" s="45"/>
      <c r="TPJ9710" s="45"/>
      <c r="TPK9710" s="45"/>
      <c r="TPL9710" s="45"/>
      <c r="TPM9710" s="45"/>
      <c r="TPN9710" s="45"/>
      <c r="TPO9710" s="45"/>
      <c r="TPP9710" s="45"/>
      <c r="TPQ9710" s="45"/>
      <c r="TPR9710" s="45"/>
      <c r="TPS9710" s="45"/>
      <c r="TPT9710" s="45"/>
      <c r="TPU9710" s="45"/>
      <c r="TPV9710" s="45"/>
      <c r="TPW9710" s="45"/>
      <c r="TPX9710" s="45"/>
      <c r="TPY9710" s="45"/>
      <c r="TPZ9710" s="45"/>
      <c r="TQA9710" s="45"/>
      <c r="TQB9710" s="45"/>
      <c r="TQC9710" s="45"/>
      <c r="TQD9710" s="45"/>
      <c r="TQE9710" s="45"/>
      <c r="TQF9710" s="45"/>
      <c r="TQG9710" s="45"/>
      <c r="TQH9710" s="45"/>
      <c r="TQI9710" s="45"/>
      <c r="TQJ9710" s="45"/>
      <c r="TQK9710" s="45"/>
      <c r="TQL9710" s="45"/>
      <c r="TQM9710" s="45"/>
      <c r="TQN9710" s="45"/>
      <c r="TQO9710" s="45"/>
      <c r="TQP9710" s="45"/>
      <c r="TQQ9710" s="45"/>
      <c r="TQR9710" s="45"/>
      <c r="TQS9710" s="45"/>
      <c r="TQT9710" s="45"/>
      <c r="TQU9710" s="45"/>
      <c r="TQV9710" s="45"/>
      <c r="TQW9710" s="45"/>
      <c r="TQX9710" s="45"/>
      <c r="TQY9710" s="45"/>
      <c r="TQZ9710" s="45"/>
      <c r="TRA9710" s="45"/>
      <c r="TRB9710" s="45"/>
      <c r="TRC9710" s="45"/>
      <c r="TRD9710" s="45"/>
      <c r="TRE9710" s="45"/>
      <c r="TRF9710" s="45"/>
      <c r="TRG9710" s="45"/>
      <c r="TRH9710" s="45"/>
      <c r="TRI9710" s="45"/>
      <c r="TRJ9710" s="45"/>
      <c r="TRK9710" s="45"/>
      <c r="TRL9710" s="45"/>
      <c r="TRM9710" s="45"/>
      <c r="TRN9710" s="45"/>
      <c r="TRO9710" s="45"/>
      <c r="TRP9710" s="45"/>
      <c r="TRQ9710" s="45"/>
      <c r="TRR9710" s="45"/>
      <c r="TRS9710" s="45"/>
      <c r="TRT9710" s="45"/>
      <c r="TRU9710" s="45"/>
      <c r="TRV9710" s="45"/>
      <c r="TRW9710" s="45"/>
      <c r="TRX9710" s="45"/>
      <c r="TRY9710" s="45"/>
      <c r="TRZ9710" s="45"/>
      <c r="TSA9710" s="45"/>
      <c r="TSB9710" s="45"/>
      <c r="TSC9710" s="45"/>
      <c r="TSD9710" s="45"/>
      <c r="TSE9710" s="45"/>
      <c r="TSF9710" s="45"/>
      <c r="TSG9710" s="45"/>
      <c r="TSH9710" s="45"/>
      <c r="TSI9710" s="45"/>
      <c r="TSJ9710" s="45"/>
      <c r="TSK9710" s="45"/>
      <c r="TSL9710" s="45"/>
      <c r="TSM9710" s="45"/>
      <c r="TSN9710" s="45"/>
      <c r="TSO9710" s="45"/>
      <c r="TSP9710" s="45"/>
      <c r="TSQ9710" s="45"/>
      <c r="TSR9710" s="45"/>
      <c r="TSS9710" s="45"/>
      <c r="TST9710" s="45"/>
      <c r="TSU9710" s="45"/>
      <c r="TSV9710" s="45"/>
      <c r="TSW9710" s="45"/>
      <c r="TSX9710" s="45"/>
      <c r="TSY9710" s="45"/>
      <c r="TSZ9710" s="45"/>
      <c r="TTA9710" s="45"/>
      <c r="TTB9710" s="45"/>
      <c r="TTC9710" s="45"/>
      <c r="TTD9710" s="45"/>
      <c r="TTE9710" s="45"/>
      <c r="TTF9710" s="45"/>
      <c r="TTG9710" s="45"/>
      <c r="TTH9710" s="45"/>
      <c r="TTI9710" s="45"/>
      <c r="TTJ9710" s="45"/>
      <c r="TTK9710" s="45"/>
      <c r="TTL9710" s="45"/>
      <c r="TTM9710" s="45"/>
      <c r="TTN9710" s="45"/>
      <c r="TTO9710" s="45"/>
      <c r="TTP9710" s="45"/>
      <c r="TTQ9710" s="45"/>
      <c r="TTR9710" s="45"/>
      <c r="TTS9710" s="45"/>
      <c r="TTT9710" s="45"/>
      <c r="TTU9710" s="45"/>
      <c r="TTV9710" s="45"/>
      <c r="TTW9710" s="45"/>
      <c r="TTX9710" s="45"/>
      <c r="TTY9710" s="45"/>
      <c r="TTZ9710" s="45"/>
      <c r="TUA9710" s="45"/>
      <c r="TUB9710" s="45"/>
      <c r="TUC9710" s="45"/>
      <c r="TUD9710" s="45"/>
      <c r="TUE9710" s="45"/>
      <c r="TUF9710" s="45"/>
      <c r="TUG9710" s="45"/>
      <c r="TUH9710" s="45"/>
      <c r="TUI9710" s="45"/>
      <c r="TUJ9710" s="45"/>
      <c r="TUK9710" s="45"/>
      <c r="TUL9710" s="45"/>
      <c r="TUM9710" s="45"/>
      <c r="TUN9710" s="45"/>
      <c r="TUO9710" s="45"/>
      <c r="TUP9710" s="45"/>
      <c r="TUQ9710" s="45"/>
      <c r="TUR9710" s="45"/>
      <c r="TUS9710" s="45"/>
      <c r="TUT9710" s="45"/>
      <c r="TUU9710" s="45"/>
      <c r="TUV9710" s="45"/>
      <c r="TUW9710" s="45"/>
      <c r="TUX9710" s="45"/>
      <c r="TUY9710" s="45"/>
      <c r="TUZ9710" s="45"/>
      <c r="TVA9710" s="45"/>
      <c r="TVB9710" s="45"/>
      <c r="TVC9710" s="45"/>
      <c r="TVD9710" s="45"/>
      <c r="TVE9710" s="45"/>
      <c r="TVF9710" s="45"/>
      <c r="TVG9710" s="45"/>
      <c r="TVH9710" s="45"/>
      <c r="TVI9710" s="45"/>
      <c r="TVJ9710" s="45"/>
      <c r="TVK9710" s="45"/>
      <c r="TVL9710" s="45"/>
      <c r="TVM9710" s="45"/>
      <c r="TVN9710" s="45"/>
      <c r="TVO9710" s="45"/>
      <c r="TVP9710" s="45"/>
      <c r="TVQ9710" s="45"/>
      <c r="TVR9710" s="45"/>
      <c r="TVS9710" s="45"/>
      <c r="TVT9710" s="45"/>
      <c r="TVU9710" s="45"/>
      <c r="TVV9710" s="45"/>
      <c r="TVW9710" s="45"/>
      <c r="TVX9710" s="45"/>
      <c r="TVY9710" s="45"/>
      <c r="TVZ9710" s="45"/>
      <c r="TWA9710" s="45"/>
      <c r="TWB9710" s="45"/>
      <c r="TWC9710" s="45"/>
      <c r="TWD9710" s="45"/>
      <c r="TWE9710" s="45"/>
      <c r="TWF9710" s="45"/>
      <c r="TWG9710" s="45"/>
      <c r="TWH9710" s="45"/>
      <c r="TWI9710" s="45"/>
      <c r="TWJ9710" s="45"/>
      <c r="TWK9710" s="45"/>
      <c r="TWL9710" s="45"/>
      <c r="TWM9710" s="45"/>
      <c r="TWN9710" s="45"/>
      <c r="TWO9710" s="45"/>
      <c r="TWP9710" s="45"/>
      <c r="TWQ9710" s="45"/>
      <c r="TWR9710" s="45"/>
      <c r="TWS9710" s="45"/>
      <c r="TWT9710" s="45"/>
      <c r="TWU9710" s="45"/>
      <c r="TWV9710" s="45"/>
      <c r="TWW9710" s="45"/>
      <c r="TWX9710" s="45"/>
      <c r="TWY9710" s="45"/>
      <c r="TWZ9710" s="45"/>
      <c r="TXA9710" s="45"/>
      <c r="TXB9710" s="45"/>
      <c r="TXC9710" s="45"/>
      <c r="TXD9710" s="45"/>
      <c r="TXE9710" s="45"/>
      <c r="TXF9710" s="45"/>
      <c r="TXG9710" s="45"/>
      <c r="TXH9710" s="45"/>
      <c r="TXI9710" s="45"/>
      <c r="TXJ9710" s="45"/>
      <c r="TXK9710" s="45"/>
      <c r="TXL9710" s="45"/>
      <c r="TXM9710" s="45"/>
      <c r="TXN9710" s="45"/>
      <c r="TXO9710" s="45"/>
      <c r="TXP9710" s="45"/>
      <c r="TXQ9710" s="45"/>
      <c r="TXR9710" s="45"/>
      <c r="TXS9710" s="45"/>
      <c r="TXT9710" s="45"/>
      <c r="TXU9710" s="45"/>
      <c r="TXV9710" s="45"/>
      <c r="TXW9710" s="45"/>
      <c r="TXX9710" s="45"/>
      <c r="TXY9710" s="45"/>
      <c r="TXZ9710" s="45"/>
      <c r="TYA9710" s="45"/>
      <c r="TYB9710" s="45"/>
      <c r="TYC9710" s="45"/>
      <c r="TYD9710" s="45"/>
      <c r="TYE9710" s="45"/>
      <c r="TYF9710" s="45"/>
      <c r="TYG9710" s="45"/>
      <c r="TYH9710" s="45"/>
      <c r="TYI9710" s="45"/>
      <c r="TYJ9710" s="45"/>
      <c r="TYK9710" s="45"/>
      <c r="TYL9710" s="45"/>
      <c r="TYM9710" s="45"/>
      <c r="TYN9710" s="45"/>
      <c r="TYO9710" s="45"/>
      <c r="TYP9710" s="45"/>
      <c r="TYQ9710" s="45"/>
      <c r="TYR9710" s="45"/>
      <c r="TYS9710" s="45"/>
      <c r="TYT9710" s="45"/>
      <c r="TYU9710" s="45"/>
      <c r="TYV9710" s="45"/>
      <c r="TYW9710" s="45"/>
      <c r="TYX9710" s="45"/>
      <c r="TYY9710" s="45"/>
      <c r="TYZ9710" s="45"/>
      <c r="TZA9710" s="45"/>
      <c r="TZB9710" s="45"/>
      <c r="TZC9710" s="45"/>
      <c r="TZD9710" s="45"/>
      <c r="TZE9710" s="45"/>
      <c r="TZF9710" s="45"/>
      <c r="TZG9710" s="45"/>
      <c r="TZH9710" s="45"/>
      <c r="TZI9710" s="45"/>
      <c r="TZJ9710" s="45"/>
      <c r="TZK9710" s="45"/>
      <c r="TZL9710" s="45"/>
      <c r="TZM9710" s="45"/>
      <c r="TZN9710" s="45"/>
      <c r="TZO9710" s="45"/>
      <c r="TZP9710" s="45"/>
      <c r="TZQ9710" s="45"/>
      <c r="TZR9710" s="45"/>
      <c r="TZS9710" s="45"/>
      <c r="TZT9710" s="45"/>
      <c r="TZU9710" s="45"/>
      <c r="TZV9710" s="45"/>
      <c r="TZW9710" s="45"/>
      <c r="TZX9710" s="45"/>
      <c r="TZY9710" s="45"/>
      <c r="TZZ9710" s="45"/>
      <c r="UAA9710" s="45"/>
      <c r="UAB9710" s="45"/>
      <c r="UAC9710" s="45"/>
      <c r="UAD9710" s="45"/>
      <c r="UAE9710" s="45"/>
      <c r="UAF9710" s="45"/>
      <c r="UAG9710" s="45"/>
      <c r="UAH9710" s="45"/>
      <c r="UAI9710" s="45"/>
      <c r="UAJ9710" s="45"/>
      <c r="UAK9710" s="45"/>
      <c r="UAL9710" s="45"/>
      <c r="UAM9710" s="45"/>
      <c r="UAN9710" s="45"/>
      <c r="UAO9710" s="45"/>
      <c r="UAP9710" s="45"/>
      <c r="UAQ9710" s="45"/>
      <c r="UAR9710" s="45"/>
      <c r="UAS9710" s="45"/>
      <c r="UAT9710" s="45"/>
      <c r="UAU9710" s="45"/>
      <c r="UAV9710" s="45"/>
      <c r="UAW9710" s="45"/>
      <c r="UAX9710" s="45"/>
      <c r="UAY9710" s="45"/>
      <c r="UAZ9710" s="45"/>
      <c r="UBA9710" s="45"/>
      <c r="UBB9710" s="45"/>
      <c r="UBC9710" s="45"/>
      <c r="UBD9710" s="45"/>
      <c r="UBE9710" s="45"/>
      <c r="UBF9710" s="45"/>
      <c r="UBG9710" s="45"/>
      <c r="UBH9710" s="45"/>
      <c r="UBI9710" s="45"/>
      <c r="UBJ9710" s="45"/>
      <c r="UBK9710" s="45"/>
      <c r="UBL9710" s="45"/>
      <c r="UBM9710" s="45"/>
      <c r="UBN9710" s="45"/>
      <c r="UBO9710" s="45"/>
      <c r="UBP9710" s="45"/>
      <c r="UBQ9710" s="45"/>
      <c r="UBR9710" s="45"/>
      <c r="UBS9710" s="45"/>
      <c r="UBT9710" s="45"/>
      <c r="UBU9710" s="45"/>
      <c r="UBV9710" s="45"/>
      <c r="UBW9710" s="45"/>
      <c r="UBX9710" s="45"/>
      <c r="UBY9710" s="45"/>
      <c r="UBZ9710" s="45"/>
      <c r="UCA9710" s="45"/>
      <c r="UCB9710" s="45"/>
      <c r="UCC9710" s="45"/>
      <c r="UCD9710" s="45"/>
      <c r="UCE9710" s="45"/>
      <c r="UCF9710" s="45"/>
      <c r="UCG9710" s="45"/>
      <c r="UCH9710" s="45"/>
      <c r="UCI9710" s="45"/>
      <c r="UCJ9710" s="45"/>
      <c r="UCK9710" s="45"/>
      <c r="UCL9710" s="45"/>
      <c r="UCM9710" s="45"/>
      <c r="UCN9710" s="45"/>
      <c r="UCO9710" s="45"/>
      <c r="UCP9710" s="45"/>
      <c r="UCQ9710" s="45"/>
      <c r="UCR9710" s="45"/>
      <c r="UCS9710" s="45"/>
      <c r="UCT9710" s="45"/>
      <c r="UCU9710" s="45"/>
      <c r="UCV9710" s="45"/>
      <c r="UCW9710" s="45"/>
      <c r="UCX9710" s="45"/>
      <c r="UCY9710" s="45"/>
      <c r="UCZ9710" s="45"/>
      <c r="UDA9710" s="45"/>
      <c r="UDB9710" s="45"/>
      <c r="UDC9710" s="45"/>
      <c r="UDD9710" s="45"/>
      <c r="UDE9710" s="45"/>
      <c r="UDF9710" s="45"/>
      <c r="UDG9710" s="45"/>
      <c r="UDH9710" s="45"/>
      <c r="UDI9710" s="45"/>
      <c r="UDJ9710" s="45"/>
      <c r="UDK9710" s="45"/>
      <c r="UDL9710" s="45"/>
      <c r="UDM9710" s="45"/>
      <c r="UDN9710" s="45"/>
      <c r="UDO9710" s="45"/>
      <c r="UDP9710" s="45"/>
      <c r="UDQ9710" s="45"/>
      <c r="UDR9710" s="45"/>
      <c r="UDS9710" s="45"/>
      <c r="UDT9710" s="45"/>
      <c r="UDU9710" s="45"/>
      <c r="UDV9710" s="45"/>
      <c r="UDW9710" s="45"/>
      <c r="UDX9710" s="45"/>
      <c r="UDY9710" s="45"/>
      <c r="UDZ9710" s="45"/>
      <c r="UEA9710" s="45"/>
      <c r="UEB9710" s="45"/>
      <c r="UEC9710" s="45"/>
      <c r="UED9710" s="45"/>
      <c r="UEE9710" s="45"/>
      <c r="UEF9710" s="45"/>
      <c r="UEG9710" s="45"/>
      <c r="UEH9710" s="45"/>
      <c r="UEI9710" s="45"/>
      <c r="UEJ9710" s="45"/>
      <c r="UEK9710" s="45"/>
      <c r="UEL9710" s="45"/>
      <c r="UEM9710" s="45"/>
      <c r="UEN9710" s="45"/>
      <c r="UEO9710" s="45"/>
      <c r="UEP9710" s="45"/>
      <c r="UEQ9710" s="45"/>
      <c r="UER9710" s="45"/>
      <c r="UES9710" s="45"/>
      <c r="UET9710" s="45"/>
      <c r="UEU9710" s="45"/>
      <c r="UEV9710" s="45"/>
      <c r="UEW9710" s="45"/>
      <c r="UEX9710" s="45"/>
      <c r="UEY9710" s="45"/>
      <c r="UEZ9710" s="45"/>
      <c r="UFA9710" s="45"/>
      <c r="UFB9710" s="45"/>
      <c r="UFC9710" s="45"/>
      <c r="UFD9710" s="45"/>
      <c r="UFE9710" s="45"/>
      <c r="UFF9710" s="45"/>
      <c r="UFG9710" s="45"/>
      <c r="UFH9710" s="45"/>
      <c r="UFI9710" s="45"/>
      <c r="UFJ9710" s="45"/>
      <c r="UFK9710" s="45"/>
      <c r="UFL9710" s="45"/>
      <c r="UFM9710" s="45"/>
      <c r="UFN9710" s="45"/>
      <c r="UFO9710" s="45"/>
      <c r="UFP9710" s="45"/>
      <c r="UFQ9710" s="45"/>
      <c r="UFR9710" s="45"/>
      <c r="UFS9710" s="45"/>
      <c r="UFT9710" s="45"/>
      <c r="UFU9710" s="45"/>
      <c r="UFV9710" s="45"/>
      <c r="UFW9710" s="45"/>
      <c r="UFX9710" s="45"/>
      <c r="UFY9710" s="45"/>
      <c r="UFZ9710" s="45"/>
      <c r="UGA9710" s="45"/>
      <c r="UGB9710" s="45"/>
      <c r="UGC9710" s="45"/>
      <c r="UGD9710" s="45"/>
      <c r="UGE9710" s="45"/>
      <c r="UGF9710" s="45"/>
      <c r="UGG9710" s="45"/>
      <c r="UGH9710" s="45"/>
      <c r="UGI9710" s="45"/>
      <c r="UGJ9710" s="45"/>
      <c r="UGK9710" s="45"/>
      <c r="UGL9710" s="45"/>
      <c r="UGM9710" s="45"/>
      <c r="UGN9710" s="45"/>
      <c r="UGO9710" s="45"/>
      <c r="UGP9710" s="45"/>
      <c r="UGQ9710" s="45"/>
      <c r="UGR9710" s="45"/>
      <c r="UGS9710" s="45"/>
      <c r="UGT9710" s="45"/>
      <c r="UGU9710" s="45"/>
      <c r="UGV9710" s="45"/>
      <c r="UGW9710" s="45"/>
      <c r="UGX9710" s="45"/>
      <c r="UGY9710" s="45"/>
      <c r="UGZ9710" s="45"/>
      <c r="UHA9710" s="45"/>
      <c r="UHB9710" s="45"/>
      <c r="UHC9710" s="45"/>
      <c r="UHD9710" s="45"/>
      <c r="UHE9710" s="45"/>
      <c r="UHF9710" s="45"/>
      <c r="UHG9710" s="45"/>
      <c r="UHH9710" s="45"/>
      <c r="UHI9710" s="45"/>
      <c r="UHJ9710" s="45"/>
      <c r="UHK9710" s="45"/>
      <c r="UHL9710" s="45"/>
      <c r="UHM9710" s="45"/>
      <c r="UHN9710" s="45"/>
      <c r="UHO9710" s="45"/>
      <c r="UHP9710" s="45"/>
      <c r="UHQ9710" s="45"/>
      <c r="UHR9710" s="45"/>
      <c r="UHS9710" s="45"/>
      <c r="UHT9710" s="45"/>
      <c r="UHU9710" s="45"/>
      <c r="UHV9710" s="45"/>
      <c r="UHW9710" s="45"/>
      <c r="UHX9710" s="45"/>
      <c r="UHY9710" s="45"/>
      <c r="UHZ9710" s="45"/>
      <c r="UIA9710" s="45"/>
      <c r="UIB9710" s="45"/>
      <c r="UIC9710" s="45"/>
      <c r="UID9710" s="45"/>
      <c r="UIE9710" s="45"/>
      <c r="UIF9710" s="45"/>
      <c r="UIG9710" s="45"/>
      <c r="UIH9710" s="45"/>
      <c r="UII9710" s="45"/>
      <c r="UIJ9710" s="45"/>
      <c r="UIK9710" s="45"/>
      <c r="UIL9710" s="45"/>
      <c r="UIM9710" s="45"/>
      <c r="UIN9710" s="45"/>
      <c r="UIO9710" s="45"/>
      <c r="UIP9710" s="45"/>
      <c r="UIQ9710" s="45"/>
      <c r="UIR9710" s="45"/>
      <c r="UIS9710" s="45"/>
      <c r="UIT9710" s="45"/>
      <c r="UIU9710" s="45"/>
      <c r="UIV9710" s="45"/>
      <c r="UIW9710" s="45"/>
      <c r="UIX9710" s="45"/>
      <c r="UIY9710" s="45"/>
      <c r="UIZ9710" s="45"/>
      <c r="UJA9710" s="45"/>
      <c r="UJB9710" s="45"/>
      <c r="UJC9710" s="45"/>
      <c r="UJD9710" s="45"/>
      <c r="UJE9710" s="45"/>
      <c r="UJF9710" s="45"/>
      <c r="UJG9710" s="45"/>
      <c r="UJH9710" s="45"/>
      <c r="UJI9710" s="45"/>
      <c r="UJJ9710" s="45"/>
      <c r="UJK9710" s="45"/>
      <c r="UJL9710" s="45"/>
      <c r="UJM9710" s="45"/>
      <c r="UJN9710" s="45"/>
      <c r="UJO9710" s="45"/>
      <c r="UJP9710" s="45"/>
      <c r="UJQ9710" s="45"/>
      <c r="UJR9710" s="45"/>
      <c r="UJS9710" s="45"/>
      <c r="UJT9710" s="45"/>
      <c r="UJU9710" s="45"/>
      <c r="UJV9710" s="45"/>
      <c r="UJW9710" s="45"/>
      <c r="UJX9710" s="45"/>
      <c r="UJY9710" s="45"/>
      <c r="UJZ9710" s="45"/>
      <c r="UKA9710" s="45"/>
      <c r="UKB9710" s="45"/>
      <c r="UKC9710" s="45"/>
      <c r="UKD9710" s="45"/>
      <c r="UKE9710" s="45"/>
      <c r="UKF9710" s="45"/>
      <c r="UKG9710" s="45"/>
      <c r="UKH9710" s="45"/>
      <c r="UKI9710" s="45"/>
      <c r="UKJ9710" s="45"/>
      <c r="UKK9710" s="45"/>
      <c r="UKL9710" s="45"/>
      <c r="UKM9710" s="45"/>
      <c r="UKN9710" s="45"/>
      <c r="UKO9710" s="45"/>
      <c r="UKP9710" s="45"/>
      <c r="UKQ9710" s="45"/>
      <c r="UKR9710" s="45"/>
      <c r="UKS9710" s="45"/>
      <c r="UKT9710" s="45"/>
      <c r="UKU9710" s="45"/>
      <c r="UKV9710" s="45"/>
      <c r="UKW9710" s="45"/>
      <c r="UKX9710" s="45"/>
      <c r="UKY9710" s="45"/>
      <c r="UKZ9710" s="45"/>
      <c r="ULA9710" s="45"/>
      <c r="ULB9710" s="45"/>
      <c r="ULC9710" s="45"/>
      <c r="ULD9710" s="45"/>
      <c r="ULE9710" s="45"/>
      <c r="ULF9710" s="45"/>
      <c r="ULG9710" s="45"/>
      <c r="ULH9710" s="45"/>
      <c r="ULI9710" s="45"/>
      <c r="ULJ9710" s="45"/>
      <c r="ULK9710" s="45"/>
      <c r="ULL9710" s="45"/>
      <c r="ULM9710" s="45"/>
      <c r="ULN9710" s="45"/>
      <c r="ULO9710" s="45"/>
      <c r="ULP9710" s="45"/>
      <c r="ULQ9710" s="45"/>
      <c r="ULR9710" s="45"/>
      <c r="ULS9710" s="45"/>
      <c r="ULT9710" s="45"/>
      <c r="ULU9710" s="45"/>
      <c r="ULV9710" s="45"/>
      <c r="ULW9710" s="45"/>
      <c r="ULX9710" s="45"/>
      <c r="ULY9710" s="45"/>
      <c r="ULZ9710" s="45"/>
      <c r="UMA9710" s="45"/>
      <c r="UMB9710" s="45"/>
      <c r="UMC9710" s="45"/>
      <c r="UMD9710" s="45"/>
      <c r="UME9710" s="45"/>
      <c r="UMF9710" s="45"/>
      <c r="UMG9710" s="45"/>
      <c r="UMH9710" s="45"/>
      <c r="UMI9710" s="45"/>
      <c r="UMJ9710" s="45"/>
      <c r="UMK9710" s="45"/>
      <c r="UML9710" s="45"/>
      <c r="UMM9710" s="45"/>
      <c r="UMN9710" s="45"/>
      <c r="UMO9710" s="45"/>
      <c r="UMP9710" s="45"/>
      <c r="UMQ9710" s="45"/>
      <c r="UMR9710" s="45"/>
      <c r="UMS9710" s="45"/>
      <c r="UMT9710" s="45"/>
      <c r="UMU9710" s="45"/>
      <c r="UMV9710" s="45"/>
      <c r="UMW9710" s="45"/>
      <c r="UMX9710" s="45"/>
      <c r="UMY9710" s="45"/>
      <c r="UMZ9710" s="45"/>
      <c r="UNA9710" s="45"/>
      <c r="UNB9710" s="45"/>
      <c r="UNC9710" s="45"/>
      <c r="UND9710" s="45"/>
      <c r="UNE9710" s="45"/>
      <c r="UNF9710" s="45"/>
      <c r="UNG9710" s="45"/>
      <c r="UNH9710" s="45"/>
      <c r="UNI9710" s="45"/>
      <c r="UNJ9710" s="45"/>
      <c r="UNK9710" s="45"/>
      <c r="UNL9710" s="45"/>
      <c r="UNM9710" s="45"/>
      <c r="UNN9710" s="45"/>
      <c r="UNO9710" s="45"/>
      <c r="UNP9710" s="45"/>
      <c r="UNQ9710" s="45"/>
      <c r="UNR9710" s="45"/>
      <c r="UNS9710" s="45"/>
      <c r="UNT9710" s="45"/>
      <c r="UNU9710" s="45"/>
      <c r="UNV9710" s="45"/>
      <c r="UNW9710" s="45"/>
      <c r="UNX9710" s="45"/>
      <c r="UNY9710" s="45"/>
      <c r="UNZ9710" s="45"/>
      <c r="UOA9710" s="45"/>
      <c r="UOB9710" s="45"/>
      <c r="UOC9710" s="45"/>
      <c r="UOD9710" s="45"/>
      <c r="UOE9710" s="45"/>
      <c r="UOF9710" s="45"/>
      <c r="UOG9710" s="45"/>
      <c r="UOH9710" s="45"/>
      <c r="UOI9710" s="45"/>
      <c r="UOJ9710" s="45"/>
      <c r="UOK9710" s="45"/>
      <c r="UOL9710" s="45"/>
      <c r="UOM9710" s="45"/>
      <c r="UON9710" s="45"/>
      <c r="UOO9710" s="45"/>
      <c r="UOP9710" s="45"/>
      <c r="UOQ9710" s="45"/>
      <c r="UOR9710" s="45"/>
      <c r="UOS9710" s="45"/>
      <c r="UOT9710" s="45"/>
      <c r="UOU9710" s="45"/>
      <c r="UOV9710" s="45"/>
      <c r="UOW9710" s="45"/>
      <c r="UOX9710" s="45"/>
      <c r="UOY9710" s="45"/>
      <c r="UOZ9710" s="45"/>
      <c r="UPA9710" s="45"/>
      <c r="UPB9710" s="45"/>
      <c r="UPC9710" s="45"/>
      <c r="UPD9710" s="45"/>
      <c r="UPE9710" s="45"/>
      <c r="UPF9710" s="45"/>
      <c r="UPG9710" s="45"/>
      <c r="UPH9710" s="45"/>
      <c r="UPI9710" s="45"/>
      <c r="UPJ9710" s="45"/>
      <c r="UPK9710" s="45"/>
      <c r="UPL9710" s="45"/>
      <c r="UPM9710" s="45"/>
      <c r="UPN9710" s="45"/>
      <c r="UPO9710" s="45"/>
      <c r="UPP9710" s="45"/>
      <c r="UPQ9710" s="45"/>
      <c r="UPR9710" s="45"/>
      <c r="UPS9710" s="45"/>
      <c r="UPT9710" s="45"/>
      <c r="UPU9710" s="45"/>
      <c r="UPV9710" s="45"/>
      <c r="UPW9710" s="45"/>
      <c r="UPX9710" s="45"/>
      <c r="UPY9710" s="45"/>
      <c r="UPZ9710" s="45"/>
      <c r="UQA9710" s="45"/>
      <c r="UQB9710" s="45"/>
      <c r="UQC9710" s="45"/>
      <c r="UQD9710" s="45"/>
      <c r="UQE9710" s="45"/>
      <c r="UQF9710" s="45"/>
      <c r="UQG9710" s="45"/>
      <c r="UQH9710" s="45"/>
      <c r="UQI9710" s="45"/>
      <c r="UQJ9710" s="45"/>
      <c r="UQK9710" s="45"/>
      <c r="UQL9710" s="45"/>
      <c r="UQM9710" s="45"/>
      <c r="UQN9710" s="45"/>
      <c r="UQO9710" s="45"/>
      <c r="UQP9710" s="45"/>
      <c r="UQQ9710" s="45"/>
      <c r="UQR9710" s="45"/>
      <c r="UQS9710" s="45"/>
      <c r="UQT9710" s="45"/>
      <c r="UQU9710" s="45"/>
      <c r="UQV9710" s="45"/>
      <c r="UQW9710" s="45"/>
      <c r="UQX9710" s="45"/>
      <c r="UQY9710" s="45"/>
      <c r="UQZ9710" s="45"/>
      <c r="URA9710" s="45"/>
      <c r="URB9710" s="45"/>
      <c r="URC9710" s="45"/>
      <c r="URD9710" s="45"/>
      <c r="URE9710" s="45"/>
      <c r="URF9710" s="45"/>
      <c r="URG9710" s="45"/>
      <c r="URH9710" s="45"/>
      <c r="URI9710" s="45"/>
      <c r="URJ9710" s="45"/>
      <c r="URK9710" s="45"/>
      <c r="URL9710" s="45"/>
      <c r="URM9710" s="45"/>
      <c r="URN9710" s="45"/>
      <c r="URO9710" s="45"/>
      <c r="URP9710" s="45"/>
      <c r="URQ9710" s="45"/>
      <c r="URR9710" s="45"/>
      <c r="URS9710" s="45"/>
      <c r="URT9710" s="45"/>
      <c r="URU9710" s="45"/>
      <c r="URV9710" s="45"/>
      <c r="URW9710" s="45"/>
      <c r="URX9710" s="45"/>
      <c r="URY9710" s="45"/>
      <c r="URZ9710" s="45"/>
      <c r="USA9710" s="45"/>
      <c r="USB9710" s="45"/>
      <c r="USC9710" s="45"/>
      <c r="USD9710" s="45"/>
      <c r="USE9710" s="45"/>
      <c r="USF9710" s="45"/>
      <c r="USG9710" s="45"/>
      <c r="USH9710" s="45"/>
      <c r="USI9710" s="45"/>
      <c r="USJ9710" s="45"/>
      <c r="USK9710" s="45"/>
      <c r="USL9710" s="45"/>
      <c r="USM9710" s="45"/>
      <c r="USN9710" s="45"/>
      <c r="USO9710" s="45"/>
      <c r="USP9710" s="45"/>
      <c r="USQ9710" s="45"/>
      <c r="USR9710" s="45"/>
      <c r="USS9710" s="45"/>
      <c r="UST9710" s="45"/>
      <c r="USU9710" s="45"/>
      <c r="USV9710" s="45"/>
      <c r="USW9710" s="45"/>
      <c r="USX9710" s="45"/>
      <c r="USY9710" s="45"/>
      <c r="USZ9710" s="45"/>
      <c r="UTA9710" s="45"/>
      <c r="UTB9710" s="45"/>
      <c r="UTC9710" s="45"/>
      <c r="UTD9710" s="45"/>
      <c r="UTE9710" s="45"/>
      <c r="UTF9710" s="45"/>
      <c r="UTG9710" s="45"/>
      <c r="UTH9710" s="45"/>
      <c r="UTI9710" s="45"/>
      <c r="UTJ9710" s="45"/>
      <c r="UTK9710" s="45"/>
      <c r="UTL9710" s="45"/>
      <c r="UTM9710" s="45"/>
      <c r="UTN9710" s="45"/>
      <c r="UTO9710" s="45"/>
      <c r="UTP9710" s="45"/>
      <c r="UTQ9710" s="45"/>
      <c r="UTR9710" s="45"/>
      <c r="UTS9710" s="45"/>
      <c r="UTT9710" s="45"/>
      <c r="UTU9710" s="45"/>
      <c r="UTV9710" s="45"/>
      <c r="UTW9710" s="45"/>
      <c r="UTX9710" s="45"/>
      <c r="UTY9710" s="45"/>
      <c r="UTZ9710" s="45"/>
      <c r="UUA9710" s="45"/>
      <c r="UUB9710" s="45"/>
      <c r="UUC9710" s="45"/>
      <c r="UUD9710" s="45"/>
      <c r="UUE9710" s="45"/>
      <c r="UUF9710" s="45"/>
      <c r="UUG9710" s="45"/>
      <c r="UUH9710" s="45"/>
      <c r="UUI9710" s="45"/>
      <c r="UUJ9710" s="45"/>
      <c r="UUK9710" s="45"/>
      <c r="UUL9710" s="45"/>
      <c r="UUM9710" s="45"/>
      <c r="UUN9710" s="45"/>
      <c r="UUO9710" s="45"/>
      <c r="UUP9710" s="45"/>
      <c r="UUQ9710" s="45"/>
      <c r="UUR9710" s="45"/>
      <c r="UUS9710" s="45"/>
      <c r="UUT9710" s="45"/>
      <c r="UUU9710" s="45"/>
      <c r="UUV9710" s="45"/>
      <c r="UUW9710" s="45"/>
      <c r="UUX9710" s="45"/>
      <c r="UUY9710" s="45"/>
      <c r="UUZ9710" s="45"/>
      <c r="UVA9710" s="45"/>
      <c r="UVB9710" s="45"/>
      <c r="UVC9710" s="45"/>
      <c r="UVD9710" s="45"/>
      <c r="UVE9710" s="45"/>
      <c r="UVF9710" s="45"/>
      <c r="UVG9710" s="45"/>
      <c r="UVH9710" s="45"/>
      <c r="UVI9710" s="45"/>
      <c r="UVJ9710" s="45"/>
      <c r="UVK9710" s="45"/>
      <c r="UVL9710" s="45"/>
      <c r="UVM9710" s="45"/>
      <c r="UVN9710" s="45"/>
      <c r="UVO9710" s="45"/>
      <c r="UVP9710" s="45"/>
      <c r="UVQ9710" s="45"/>
      <c r="UVR9710" s="45"/>
      <c r="UVS9710" s="45"/>
      <c r="UVT9710" s="45"/>
      <c r="UVU9710" s="45"/>
      <c r="UVV9710" s="45"/>
      <c r="UVW9710" s="45"/>
      <c r="UVX9710" s="45"/>
      <c r="UVY9710" s="45"/>
      <c r="UVZ9710" s="45"/>
      <c r="UWA9710" s="45"/>
      <c r="UWB9710" s="45"/>
      <c r="UWC9710" s="45"/>
      <c r="UWD9710" s="45"/>
      <c r="UWE9710" s="45"/>
      <c r="UWF9710" s="45"/>
      <c r="UWG9710" s="45"/>
      <c r="UWH9710" s="45"/>
      <c r="UWI9710" s="45"/>
      <c r="UWJ9710" s="45"/>
      <c r="UWK9710" s="45"/>
      <c r="UWL9710" s="45"/>
      <c r="UWM9710" s="45"/>
      <c r="UWN9710" s="45"/>
      <c r="UWO9710" s="45"/>
      <c r="UWP9710" s="45"/>
      <c r="UWQ9710" s="45"/>
      <c r="UWR9710" s="45"/>
      <c r="UWS9710" s="45"/>
      <c r="UWT9710" s="45"/>
      <c r="UWU9710" s="45"/>
      <c r="UWV9710" s="45"/>
      <c r="UWW9710" s="45"/>
      <c r="UWX9710" s="45"/>
      <c r="UWY9710" s="45"/>
      <c r="UWZ9710" s="45"/>
      <c r="UXA9710" s="45"/>
      <c r="UXB9710" s="45"/>
      <c r="UXC9710" s="45"/>
      <c r="UXD9710" s="45"/>
      <c r="UXE9710" s="45"/>
      <c r="UXF9710" s="45"/>
      <c r="UXG9710" s="45"/>
      <c r="UXH9710" s="45"/>
      <c r="UXI9710" s="45"/>
      <c r="UXJ9710" s="45"/>
      <c r="UXK9710" s="45"/>
      <c r="UXL9710" s="45"/>
      <c r="UXM9710" s="45"/>
      <c r="UXN9710" s="45"/>
      <c r="UXO9710" s="45"/>
      <c r="UXP9710" s="45"/>
      <c r="UXQ9710" s="45"/>
      <c r="UXR9710" s="45"/>
      <c r="UXS9710" s="45"/>
      <c r="UXT9710" s="45"/>
      <c r="UXU9710" s="45"/>
      <c r="UXV9710" s="45"/>
      <c r="UXW9710" s="45"/>
      <c r="UXX9710" s="45"/>
      <c r="UXY9710" s="45"/>
      <c r="UXZ9710" s="45"/>
      <c r="UYA9710" s="45"/>
      <c r="UYB9710" s="45"/>
      <c r="UYC9710" s="45"/>
      <c r="UYD9710" s="45"/>
      <c r="UYE9710" s="45"/>
      <c r="UYF9710" s="45"/>
      <c r="UYG9710" s="45"/>
      <c r="UYH9710" s="45"/>
      <c r="UYI9710" s="45"/>
      <c r="UYJ9710" s="45"/>
      <c r="UYK9710" s="45"/>
      <c r="UYL9710" s="45"/>
      <c r="UYM9710" s="45"/>
      <c r="UYN9710" s="45"/>
      <c r="UYO9710" s="45"/>
      <c r="UYP9710" s="45"/>
      <c r="UYQ9710" s="45"/>
      <c r="UYR9710" s="45"/>
      <c r="UYS9710" s="45"/>
      <c r="UYT9710" s="45"/>
      <c r="UYU9710" s="45"/>
      <c r="UYV9710" s="45"/>
      <c r="UYW9710" s="45"/>
      <c r="UYX9710" s="45"/>
      <c r="UYY9710" s="45"/>
      <c r="UYZ9710" s="45"/>
      <c r="UZA9710" s="45"/>
      <c r="UZB9710" s="45"/>
      <c r="UZC9710" s="45"/>
      <c r="UZD9710" s="45"/>
      <c r="UZE9710" s="45"/>
      <c r="UZF9710" s="45"/>
      <c r="UZG9710" s="45"/>
      <c r="UZH9710" s="45"/>
      <c r="UZI9710" s="45"/>
      <c r="UZJ9710" s="45"/>
      <c r="UZK9710" s="45"/>
      <c r="UZL9710" s="45"/>
      <c r="UZM9710" s="45"/>
      <c r="UZN9710" s="45"/>
      <c r="UZO9710" s="45"/>
      <c r="UZP9710" s="45"/>
      <c r="UZQ9710" s="45"/>
      <c r="UZR9710" s="45"/>
      <c r="UZS9710" s="45"/>
      <c r="UZT9710" s="45"/>
      <c r="UZU9710" s="45"/>
      <c r="UZV9710" s="45"/>
      <c r="UZW9710" s="45"/>
      <c r="UZX9710" s="45"/>
      <c r="UZY9710" s="45"/>
      <c r="UZZ9710" s="45"/>
      <c r="VAA9710" s="45"/>
      <c r="VAB9710" s="45"/>
      <c r="VAC9710" s="45"/>
      <c r="VAD9710" s="45"/>
      <c r="VAE9710" s="45"/>
      <c r="VAF9710" s="45"/>
      <c r="VAG9710" s="45"/>
      <c r="VAH9710" s="45"/>
      <c r="VAI9710" s="45"/>
      <c r="VAJ9710" s="45"/>
      <c r="VAK9710" s="45"/>
      <c r="VAL9710" s="45"/>
      <c r="VAM9710" s="45"/>
      <c r="VAN9710" s="45"/>
      <c r="VAO9710" s="45"/>
      <c r="VAP9710" s="45"/>
      <c r="VAQ9710" s="45"/>
      <c r="VAR9710" s="45"/>
      <c r="VAS9710" s="45"/>
      <c r="VAT9710" s="45"/>
      <c r="VAU9710" s="45"/>
      <c r="VAV9710" s="45"/>
      <c r="VAW9710" s="45"/>
      <c r="VAX9710" s="45"/>
      <c r="VAY9710" s="45"/>
      <c r="VAZ9710" s="45"/>
      <c r="VBA9710" s="45"/>
      <c r="VBB9710" s="45"/>
      <c r="VBC9710" s="45"/>
      <c r="VBD9710" s="45"/>
      <c r="VBE9710" s="45"/>
      <c r="VBF9710" s="45"/>
      <c r="VBG9710" s="45"/>
      <c r="VBH9710" s="45"/>
      <c r="VBI9710" s="45"/>
      <c r="VBJ9710" s="45"/>
      <c r="VBK9710" s="45"/>
      <c r="VBL9710" s="45"/>
      <c r="VBM9710" s="45"/>
      <c r="VBN9710" s="45"/>
      <c r="VBO9710" s="45"/>
      <c r="VBP9710" s="45"/>
      <c r="VBQ9710" s="45"/>
      <c r="VBR9710" s="45"/>
      <c r="VBS9710" s="45"/>
      <c r="VBT9710" s="45"/>
      <c r="VBU9710" s="45"/>
      <c r="VBV9710" s="45"/>
      <c r="VBW9710" s="45"/>
      <c r="VBX9710" s="45"/>
      <c r="VBY9710" s="45"/>
      <c r="VBZ9710" s="45"/>
      <c r="VCA9710" s="45"/>
      <c r="VCB9710" s="45"/>
      <c r="VCC9710" s="45"/>
      <c r="VCD9710" s="45"/>
      <c r="VCE9710" s="45"/>
      <c r="VCF9710" s="45"/>
      <c r="VCG9710" s="45"/>
      <c r="VCH9710" s="45"/>
      <c r="VCI9710" s="45"/>
      <c r="VCJ9710" s="45"/>
      <c r="VCK9710" s="45"/>
      <c r="VCL9710" s="45"/>
      <c r="VCM9710" s="45"/>
      <c r="VCN9710" s="45"/>
      <c r="VCO9710" s="45"/>
      <c r="VCP9710" s="45"/>
      <c r="VCQ9710" s="45"/>
      <c r="VCR9710" s="45"/>
      <c r="VCS9710" s="45"/>
      <c r="VCT9710" s="45"/>
      <c r="VCU9710" s="45"/>
      <c r="VCV9710" s="45"/>
      <c r="VCW9710" s="45"/>
      <c r="VCX9710" s="45"/>
      <c r="VCY9710" s="45"/>
      <c r="VCZ9710" s="45"/>
      <c r="VDA9710" s="45"/>
      <c r="VDB9710" s="45"/>
      <c r="VDC9710" s="45"/>
      <c r="VDD9710" s="45"/>
      <c r="VDE9710" s="45"/>
      <c r="VDF9710" s="45"/>
      <c r="VDG9710" s="45"/>
      <c r="VDH9710" s="45"/>
      <c r="VDI9710" s="45"/>
      <c r="VDJ9710" s="45"/>
      <c r="VDK9710" s="45"/>
      <c r="VDL9710" s="45"/>
      <c r="VDM9710" s="45"/>
      <c r="VDN9710" s="45"/>
      <c r="VDO9710" s="45"/>
      <c r="VDP9710" s="45"/>
      <c r="VDQ9710" s="45"/>
      <c r="VDR9710" s="45"/>
      <c r="VDS9710" s="45"/>
      <c r="VDT9710" s="45"/>
      <c r="VDU9710" s="45"/>
      <c r="VDV9710" s="45"/>
      <c r="VDW9710" s="45"/>
      <c r="VDX9710" s="45"/>
      <c r="VDY9710" s="45"/>
      <c r="VDZ9710" s="45"/>
      <c r="VEA9710" s="45"/>
      <c r="VEB9710" s="45"/>
      <c r="VEC9710" s="45"/>
      <c r="VED9710" s="45"/>
      <c r="VEE9710" s="45"/>
      <c r="VEF9710" s="45"/>
      <c r="VEG9710" s="45"/>
      <c r="VEH9710" s="45"/>
      <c r="VEI9710" s="45"/>
      <c r="VEJ9710" s="45"/>
      <c r="VEK9710" s="45"/>
      <c r="VEL9710" s="45"/>
      <c r="VEM9710" s="45"/>
      <c r="VEN9710" s="45"/>
      <c r="VEO9710" s="45"/>
      <c r="VEP9710" s="45"/>
      <c r="VEQ9710" s="45"/>
      <c r="VER9710" s="45"/>
      <c r="VES9710" s="45"/>
      <c r="VET9710" s="45"/>
      <c r="VEU9710" s="45"/>
      <c r="VEV9710" s="45"/>
      <c r="VEW9710" s="45"/>
      <c r="VEX9710" s="45"/>
      <c r="VEY9710" s="45"/>
      <c r="VEZ9710" s="45"/>
      <c r="VFA9710" s="45"/>
      <c r="VFB9710" s="45"/>
      <c r="VFC9710" s="45"/>
      <c r="VFD9710" s="45"/>
      <c r="VFE9710" s="45"/>
      <c r="VFF9710" s="45"/>
      <c r="VFG9710" s="45"/>
      <c r="VFH9710" s="45"/>
      <c r="VFI9710" s="45"/>
      <c r="VFJ9710" s="45"/>
      <c r="VFK9710" s="45"/>
      <c r="VFL9710" s="45"/>
      <c r="VFM9710" s="45"/>
      <c r="VFN9710" s="45"/>
      <c r="VFO9710" s="45"/>
      <c r="VFP9710" s="45"/>
      <c r="VFQ9710" s="45"/>
      <c r="VFR9710" s="45"/>
      <c r="VFS9710" s="45"/>
      <c r="VFT9710" s="45"/>
      <c r="VFU9710" s="45"/>
      <c r="VFV9710" s="45"/>
      <c r="VFW9710" s="45"/>
      <c r="VFX9710" s="45"/>
      <c r="VFY9710" s="45"/>
      <c r="VFZ9710" s="45"/>
      <c r="VGA9710" s="45"/>
      <c r="VGB9710" s="45"/>
      <c r="VGC9710" s="45"/>
      <c r="VGD9710" s="45"/>
      <c r="VGE9710" s="45"/>
      <c r="VGF9710" s="45"/>
      <c r="VGG9710" s="45"/>
      <c r="VGH9710" s="45"/>
      <c r="VGI9710" s="45"/>
      <c r="VGJ9710" s="45"/>
      <c r="VGK9710" s="45"/>
      <c r="VGL9710" s="45"/>
      <c r="VGM9710" s="45"/>
      <c r="VGN9710" s="45"/>
      <c r="VGO9710" s="45"/>
      <c r="VGP9710" s="45"/>
      <c r="VGQ9710" s="45"/>
      <c r="VGR9710" s="45"/>
      <c r="VGS9710" s="45"/>
      <c r="VGT9710" s="45"/>
      <c r="VGU9710" s="45"/>
      <c r="VGV9710" s="45"/>
      <c r="VGW9710" s="45"/>
      <c r="VGX9710" s="45"/>
      <c r="VGY9710" s="45"/>
      <c r="VGZ9710" s="45"/>
      <c r="VHA9710" s="45"/>
      <c r="VHB9710" s="45"/>
      <c r="VHC9710" s="45"/>
      <c r="VHD9710" s="45"/>
      <c r="VHE9710" s="45"/>
      <c r="VHF9710" s="45"/>
      <c r="VHG9710" s="45"/>
      <c r="VHH9710" s="45"/>
      <c r="VHI9710" s="45"/>
      <c r="VHJ9710" s="45"/>
      <c r="VHK9710" s="45"/>
      <c r="VHL9710" s="45"/>
      <c r="VHM9710" s="45"/>
      <c r="VHN9710" s="45"/>
      <c r="VHO9710" s="45"/>
      <c r="VHP9710" s="45"/>
      <c r="VHQ9710" s="45"/>
      <c r="VHR9710" s="45"/>
      <c r="VHS9710" s="45"/>
      <c r="VHT9710" s="45"/>
      <c r="VHU9710" s="45"/>
      <c r="VHV9710" s="45"/>
      <c r="VHW9710" s="45"/>
      <c r="VHX9710" s="45"/>
      <c r="VHY9710" s="45"/>
      <c r="VHZ9710" s="45"/>
      <c r="VIA9710" s="45"/>
      <c r="VIB9710" s="45"/>
      <c r="VIC9710" s="45"/>
      <c r="VID9710" s="45"/>
      <c r="VIE9710" s="45"/>
      <c r="VIF9710" s="45"/>
      <c r="VIG9710" s="45"/>
      <c r="VIH9710" s="45"/>
      <c r="VII9710" s="45"/>
      <c r="VIJ9710" s="45"/>
      <c r="VIK9710" s="45"/>
      <c r="VIL9710" s="45"/>
      <c r="VIM9710" s="45"/>
      <c r="VIN9710" s="45"/>
      <c r="VIO9710" s="45"/>
      <c r="VIP9710" s="45"/>
      <c r="VIQ9710" s="45"/>
      <c r="VIR9710" s="45"/>
      <c r="VIS9710" s="45"/>
      <c r="VIT9710" s="45"/>
      <c r="VIU9710" s="45"/>
      <c r="VIV9710" s="45"/>
      <c r="VIW9710" s="45"/>
      <c r="VIX9710" s="45"/>
      <c r="VIY9710" s="45"/>
      <c r="VIZ9710" s="45"/>
      <c r="VJA9710" s="45"/>
      <c r="VJB9710" s="45"/>
      <c r="VJC9710" s="45"/>
      <c r="VJD9710" s="45"/>
      <c r="VJE9710" s="45"/>
      <c r="VJF9710" s="45"/>
      <c r="VJG9710" s="45"/>
      <c r="VJH9710" s="45"/>
      <c r="VJI9710" s="45"/>
      <c r="VJJ9710" s="45"/>
      <c r="VJK9710" s="45"/>
      <c r="VJL9710" s="45"/>
      <c r="VJM9710" s="45"/>
      <c r="VJN9710" s="45"/>
      <c r="VJO9710" s="45"/>
      <c r="VJP9710" s="45"/>
      <c r="VJQ9710" s="45"/>
      <c r="VJR9710" s="45"/>
      <c r="VJS9710" s="45"/>
      <c r="VJT9710" s="45"/>
      <c r="VJU9710" s="45"/>
      <c r="VJV9710" s="45"/>
      <c r="VJW9710" s="45"/>
      <c r="VJX9710" s="45"/>
      <c r="VJY9710" s="45"/>
      <c r="VJZ9710" s="45"/>
      <c r="VKA9710" s="45"/>
      <c r="VKB9710" s="45"/>
      <c r="VKC9710" s="45"/>
      <c r="VKD9710" s="45"/>
      <c r="VKE9710" s="45"/>
      <c r="VKF9710" s="45"/>
      <c r="VKG9710" s="45"/>
      <c r="VKH9710" s="45"/>
      <c r="VKI9710" s="45"/>
      <c r="VKJ9710" s="45"/>
      <c r="VKK9710" s="45"/>
      <c r="VKL9710" s="45"/>
      <c r="VKM9710" s="45"/>
      <c r="VKN9710" s="45"/>
      <c r="VKO9710" s="45"/>
      <c r="VKP9710" s="45"/>
      <c r="VKQ9710" s="45"/>
      <c r="VKR9710" s="45"/>
      <c r="VKS9710" s="45"/>
      <c r="VKT9710" s="45"/>
      <c r="VKU9710" s="45"/>
      <c r="VKV9710" s="45"/>
      <c r="VKW9710" s="45"/>
      <c r="VKX9710" s="45"/>
      <c r="VKY9710" s="45"/>
      <c r="VKZ9710" s="45"/>
      <c r="VLA9710" s="45"/>
      <c r="VLB9710" s="45"/>
      <c r="VLC9710" s="45"/>
      <c r="VLD9710" s="45"/>
      <c r="VLE9710" s="45"/>
      <c r="VLF9710" s="45"/>
      <c r="VLG9710" s="45"/>
      <c r="VLH9710" s="45"/>
      <c r="VLI9710" s="45"/>
      <c r="VLJ9710" s="45"/>
      <c r="VLK9710" s="45"/>
      <c r="VLL9710" s="45"/>
      <c r="VLM9710" s="45"/>
      <c r="VLN9710" s="45"/>
      <c r="VLO9710" s="45"/>
      <c r="VLP9710" s="45"/>
      <c r="VLQ9710" s="45"/>
      <c r="VLR9710" s="45"/>
      <c r="VLS9710" s="45"/>
      <c r="VLT9710" s="45"/>
      <c r="VLU9710" s="45"/>
      <c r="VLV9710" s="45"/>
      <c r="VLW9710" s="45"/>
      <c r="VLX9710" s="45"/>
      <c r="VLY9710" s="45"/>
      <c r="VLZ9710" s="45"/>
      <c r="VMA9710" s="45"/>
      <c r="VMB9710" s="45"/>
      <c r="VMC9710" s="45"/>
      <c r="VMD9710" s="45"/>
      <c r="VME9710" s="45"/>
      <c r="VMF9710" s="45"/>
      <c r="VMG9710" s="45"/>
      <c r="VMH9710" s="45"/>
      <c r="VMI9710" s="45"/>
      <c r="VMJ9710" s="45"/>
      <c r="VMK9710" s="45"/>
      <c r="VML9710" s="45"/>
      <c r="VMM9710" s="45"/>
      <c r="VMN9710" s="45"/>
      <c r="VMO9710" s="45"/>
      <c r="VMP9710" s="45"/>
      <c r="VMQ9710" s="45"/>
      <c r="VMR9710" s="45"/>
      <c r="VMS9710" s="45"/>
      <c r="VMT9710" s="45"/>
      <c r="VMU9710" s="45"/>
      <c r="VMV9710" s="45"/>
      <c r="VMW9710" s="45"/>
      <c r="VMX9710" s="45"/>
      <c r="VMY9710" s="45"/>
      <c r="VMZ9710" s="45"/>
      <c r="VNA9710" s="45"/>
      <c r="VNB9710" s="45"/>
      <c r="VNC9710" s="45"/>
      <c r="VND9710" s="45"/>
      <c r="VNE9710" s="45"/>
      <c r="VNF9710" s="45"/>
      <c r="VNG9710" s="45"/>
      <c r="VNH9710" s="45"/>
      <c r="VNI9710" s="45"/>
      <c r="VNJ9710" s="45"/>
      <c r="VNK9710" s="45"/>
      <c r="VNL9710" s="45"/>
      <c r="VNM9710" s="45"/>
      <c r="VNN9710" s="45"/>
      <c r="VNO9710" s="45"/>
      <c r="VNP9710" s="45"/>
      <c r="VNQ9710" s="45"/>
      <c r="VNR9710" s="45"/>
      <c r="VNS9710" s="45"/>
      <c r="VNT9710" s="45"/>
      <c r="VNU9710" s="45"/>
      <c r="VNV9710" s="45"/>
      <c r="VNW9710" s="45"/>
      <c r="VNX9710" s="45"/>
      <c r="VNY9710" s="45"/>
      <c r="VNZ9710" s="45"/>
      <c r="VOA9710" s="45"/>
      <c r="VOB9710" s="45"/>
      <c r="VOC9710" s="45"/>
      <c r="VOD9710" s="45"/>
      <c r="VOE9710" s="45"/>
      <c r="VOF9710" s="45"/>
      <c r="VOG9710" s="45"/>
      <c r="VOH9710" s="45"/>
      <c r="VOI9710" s="45"/>
      <c r="VOJ9710" s="45"/>
      <c r="VOK9710" s="45"/>
      <c r="VOL9710" s="45"/>
      <c r="VOM9710" s="45"/>
      <c r="VON9710" s="45"/>
      <c r="VOO9710" s="45"/>
      <c r="VOP9710" s="45"/>
      <c r="VOQ9710" s="45"/>
      <c r="VOR9710" s="45"/>
      <c r="VOS9710" s="45"/>
      <c r="VOT9710" s="45"/>
      <c r="VOU9710" s="45"/>
      <c r="VOV9710" s="45"/>
      <c r="VOW9710" s="45"/>
      <c r="VOX9710" s="45"/>
      <c r="VOY9710" s="45"/>
      <c r="VOZ9710" s="45"/>
      <c r="VPA9710" s="45"/>
      <c r="VPB9710" s="45"/>
      <c r="VPC9710" s="45"/>
      <c r="VPD9710" s="45"/>
      <c r="VPE9710" s="45"/>
      <c r="VPF9710" s="45"/>
      <c r="VPG9710" s="45"/>
      <c r="VPH9710" s="45"/>
      <c r="VPI9710" s="45"/>
      <c r="VPJ9710" s="45"/>
      <c r="VPK9710" s="45"/>
      <c r="VPL9710" s="45"/>
      <c r="VPM9710" s="45"/>
      <c r="VPN9710" s="45"/>
      <c r="VPO9710" s="45"/>
      <c r="VPP9710" s="45"/>
      <c r="VPQ9710" s="45"/>
      <c r="VPR9710" s="45"/>
      <c r="VPS9710" s="45"/>
      <c r="VPT9710" s="45"/>
      <c r="VPU9710" s="45"/>
      <c r="VPV9710" s="45"/>
      <c r="VPW9710" s="45"/>
      <c r="VPX9710" s="45"/>
      <c r="VPY9710" s="45"/>
      <c r="VPZ9710" s="45"/>
      <c r="VQA9710" s="45"/>
      <c r="VQB9710" s="45"/>
      <c r="VQC9710" s="45"/>
      <c r="VQD9710" s="45"/>
      <c r="VQE9710" s="45"/>
      <c r="VQF9710" s="45"/>
      <c r="VQG9710" s="45"/>
      <c r="VQH9710" s="45"/>
      <c r="VQI9710" s="45"/>
      <c r="VQJ9710" s="45"/>
      <c r="VQK9710" s="45"/>
      <c r="VQL9710" s="45"/>
      <c r="VQM9710" s="45"/>
      <c r="VQN9710" s="45"/>
      <c r="VQO9710" s="45"/>
      <c r="VQP9710" s="45"/>
      <c r="VQQ9710" s="45"/>
      <c r="VQR9710" s="45"/>
      <c r="VQS9710" s="45"/>
      <c r="VQT9710" s="45"/>
      <c r="VQU9710" s="45"/>
      <c r="VQV9710" s="45"/>
      <c r="VQW9710" s="45"/>
      <c r="VQX9710" s="45"/>
      <c r="VQY9710" s="45"/>
      <c r="VQZ9710" s="45"/>
      <c r="VRA9710" s="45"/>
      <c r="VRB9710" s="45"/>
      <c r="VRC9710" s="45"/>
      <c r="VRD9710" s="45"/>
      <c r="VRE9710" s="45"/>
      <c r="VRF9710" s="45"/>
      <c r="VRG9710" s="45"/>
      <c r="VRH9710" s="45"/>
      <c r="VRI9710" s="45"/>
      <c r="VRJ9710" s="45"/>
      <c r="VRK9710" s="45"/>
      <c r="VRL9710" s="45"/>
      <c r="VRM9710" s="45"/>
      <c r="VRN9710" s="45"/>
      <c r="VRO9710" s="45"/>
      <c r="VRP9710" s="45"/>
      <c r="VRQ9710" s="45"/>
      <c r="VRR9710" s="45"/>
      <c r="VRS9710" s="45"/>
      <c r="VRT9710" s="45"/>
      <c r="VRU9710" s="45"/>
      <c r="VRV9710" s="45"/>
      <c r="VRW9710" s="45"/>
      <c r="VRX9710" s="45"/>
      <c r="VRY9710" s="45"/>
      <c r="VRZ9710" s="45"/>
      <c r="VSA9710" s="45"/>
      <c r="VSB9710" s="45"/>
      <c r="VSC9710" s="45"/>
      <c r="VSD9710" s="45"/>
      <c r="VSE9710" s="45"/>
      <c r="VSF9710" s="45"/>
      <c r="VSG9710" s="45"/>
      <c r="VSH9710" s="45"/>
      <c r="VSI9710" s="45"/>
      <c r="VSJ9710" s="45"/>
      <c r="VSK9710" s="45"/>
      <c r="VSL9710" s="45"/>
      <c r="VSM9710" s="45"/>
      <c r="VSN9710" s="45"/>
      <c r="VSO9710" s="45"/>
      <c r="VSP9710" s="45"/>
      <c r="VSQ9710" s="45"/>
      <c r="VSR9710" s="45"/>
      <c r="VSS9710" s="45"/>
      <c r="VST9710" s="45"/>
      <c r="VSU9710" s="45"/>
      <c r="VSV9710" s="45"/>
      <c r="VSW9710" s="45"/>
      <c r="VSX9710" s="45"/>
      <c r="VSY9710" s="45"/>
      <c r="VSZ9710" s="45"/>
      <c r="VTA9710" s="45"/>
      <c r="VTB9710" s="45"/>
      <c r="VTC9710" s="45"/>
      <c r="VTD9710" s="45"/>
      <c r="VTE9710" s="45"/>
      <c r="VTF9710" s="45"/>
      <c r="VTG9710" s="45"/>
      <c r="VTH9710" s="45"/>
      <c r="VTI9710" s="45"/>
      <c r="VTJ9710" s="45"/>
      <c r="VTK9710" s="45"/>
      <c r="VTL9710" s="45"/>
      <c r="VTM9710" s="45"/>
      <c r="VTN9710" s="45"/>
      <c r="VTO9710" s="45"/>
      <c r="VTP9710" s="45"/>
      <c r="VTQ9710" s="45"/>
      <c r="VTR9710" s="45"/>
      <c r="VTS9710" s="45"/>
      <c r="VTT9710" s="45"/>
      <c r="VTU9710" s="45"/>
      <c r="VTV9710" s="45"/>
      <c r="VTW9710" s="45"/>
      <c r="VTX9710" s="45"/>
      <c r="VTY9710" s="45"/>
      <c r="VTZ9710" s="45"/>
      <c r="VUA9710" s="45"/>
      <c r="VUB9710" s="45"/>
      <c r="VUC9710" s="45"/>
      <c r="VUD9710" s="45"/>
      <c r="VUE9710" s="45"/>
      <c r="VUF9710" s="45"/>
      <c r="VUG9710" s="45"/>
      <c r="VUH9710" s="45"/>
      <c r="VUI9710" s="45"/>
      <c r="VUJ9710" s="45"/>
      <c r="VUK9710" s="45"/>
      <c r="VUL9710" s="45"/>
      <c r="VUM9710" s="45"/>
      <c r="VUN9710" s="45"/>
      <c r="VUO9710" s="45"/>
      <c r="VUP9710" s="45"/>
      <c r="VUQ9710" s="45"/>
      <c r="VUR9710" s="45"/>
      <c r="VUS9710" s="45"/>
      <c r="VUT9710" s="45"/>
      <c r="VUU9710" s="45"/>
      <c r="VUV9710" s="45"/>
      <c r="VUW9710" s="45"/>
      <c r="VUX9710" s="45"/>
      <c r="VUY9710" s="45"/>
      <c r="VUZ9710" s="45"/>
      <c r="VVA9710" s="45"/>
      <c r="VVB9710" s="45"/>
      <c r="VVC9710" s="45"/>
      <c r="VVD9710" s="45"/>
      <c r="VVE9710" s="45"/>
      <c r="VVF9710" s="45"/>
      <c r="VVG9710" s="45"/>
      <c r="VVH9710" s="45"/>
      <c r="VVI9710" s="45"/>
      <c r="VVJ9710" s="45"/>
      <c r="VVK9710" s="45"/>
      <c r="VVL9710" s="45"/>
      <c r="VVM9710" s="45"/>
      <c r="VVN9710" s="45"/>
      <c r="VVO9710" s="45"/>
      <c r="VVP9710" s="45"/>
      <c r="VVQ9710" s="45"/>
      <c r="VVR9710" s="45"/>
      <c r="VVS9710" s="45"/>
      <c r="VVT9710" s="45"/>
      <c r="VVU9710" s="45"/>
      <c r="VVV9710" s="45"/>
      <c r="VVW9710" s="45"/>
      <c r="VVX9710" s="45"/>
      <c r="VVY9710" s="45"/>
      <c r="VVZ9710" s="45"/>
      <c r="VWA9710" s="45"/>
      <c r="VWB9710" s="45"/>
      <c r="VWC9710" s="45"/>
      <c r="VWD9710" s="45"/>
      <c r="VWE9710" s="45"/>
      <c r="VWF9710" s="45"/>
      <c r="VWG9710" s="45"/>
      <c r="VWH9710" s="45"/>
      <c r="VWI9710" s="45"/>
      <c r="VWJ9710" s="45"/>
      <c r="VWK9710" s="45"/>
      <c r="VWL9710" s="45"/>
      <c r="VWM9710" s="45"/>
      <c r="VWN9710" s="45"/>
      <c r="VWO9710" s="45"/>
      <c r="VWP9710" s="45"/>
      <c r="VWQ9710" s="45"/>
      <c r="VWR9710" s="45"/>
      <c r="VWS9710" s="45"/>
      <c r="VWT9710" s="45"/>
      <c r="VWU9710" s="45"/>
      <c r="VWV9710" s="45"/>
      <c r="VWW9710" s="45"/>
      <c r="VWX9710" s="45"/>
      <c r="VWY9710" s="45"/>
      <c r="VWZ9710" s="45"/>
      <c r="VXA9710" s="45"/>
      <c r="VXB9710" s="45"/>
      <c r="VXC9710" s="45"/>
      <c r="VXD9710" s="45"/>
      <c r="VXE9710" s="45"/>
      <c r="VXF9710" s="45"/>
      <c r="VXG9710" s="45"/>
      <c r="VXH9710" s="45"/>
      <c r="VXI9710" s="45"/>
      <c r="VXJ9710" s="45"/>
      <c r="VXK9710" s="45"/>
      <c r="VXL9710" s="45"/>
      <c r="VXM9710" s="45"/>
      <c r="VXN9710" s="45"/>
      <c r="VXO9710" s="45"/>
      <c r="VXP9710" s="45"/>
      <c r="VXQ9710" s="45"/>
      <c r="VXR9710" s="45"/>
      <c r="VXS9710" s="45"/>
      <c r="VXT9710" s="45"/>
      <c r="VXU9710" s="45"/>
      <c r="VXV9710" s="45"/>
      <c r="VXW9710" s="45"/>
      <c r="VXX9710" s="45"/>
      <c r="VXY9710" s="45"/>
      <c r="VXZ9710" s="45"/>
      <c r="VYA9710" s="45"/>
      <c r="VYB9710" s="45"/>
      <c r="VYC9710" s="45"/>
      <c r="VYD9710" s="45"/>
      <c r="VYE9710" s="45"/>
      <c r="VYF9710" s="45"/>
      <c r="VYG9710" s="45"/>
      <c r="VYH9710" s="45"/>
      <c r="VYI9710" s="45"/>
      <c r="VYJ9710" s="45"/>
      <c r="VYK9710" s="45"/>
      <c r="VYL9710" s="45"/>
      <c r="VYM9710" s="45"/>
      <c r="VYN9710" s="45"/>
      <c r="VYO9710" s="45"/>
      <c r="VYP9710" s="45"/>
      <c r="VYQ9710" s="45"/>
      <c r="VYR9710" s="45"/>
      <c r="VYS9710" s="45"/>
      <c r="VYT9710" s="45"/>
      <c r="VYU9710" s="45"/>
      <c r="VYV9710" s="45"/>
      <c r="VYW9710" s="45"/>
      <c r="VYX9710" s="45"/>
      <c r="VYY9710" s="45"/>
      <c r="VYZ9710" s="45"/>
      <c r="VZA9710" s="45"/>
      <c r="VZB9710" s="45"/>
      <c r="VZC9710" s="45"/>
      <c r="VZD9710" s="45"/>
      <c r="VZE9710" s="45"/>
      <c r="VZF9710" s="45"/>
      <c r="VZG9710" s="45"/>
      <c r="VZH9710" s="45"/>
      <c r="VZI9710" s="45"/>
      <c r="VZJ9710" s="45"/>
      <c r="VZK9710" s="45"/>
      <c r="VZL9710" s="45"/>
      <c r="VZM9710" s="45"/>
      <c r="VZN9710" s="45"/>
      <c r="VZO9710" s="45"/>
      <c r="VZP9710" s="45"/>
      <c r="VZQ9710" s="45"/>
      <c r="VZR9710" s="45"/>
      <c r="VZS9710" s="45"/>
      <c r="VZT9710" s="45"/>
      <c r="VZU9710" s="45"/>
      <c r="VZV9710" s="45"/>
      <c r="VZW9710" s="45"/>
      <c r="VZX9710" s="45"/>
      <c r="VZY9710" s="45"/>
      <c r="VZZ9710" s="45"/>
      <c r="WAA9710" s="45"/>
      <c r="WAB9710" s="45"/>
      <c r="WAC9710" s="45"/>
      <c r="WAD9710" s="45"/>
      <c r="WAE9710" s="45"/>
      <c r="WAF9710" s="45"/>
      <c r="WAG9710" s="45"/>
      <c r="WAH9710" s="45"/>
      <c r="WAI9710" s="45"/>
      <c r="WAJ9710" s="45"/>
      <c r="WAK9710" s="45"/>
      <c r="WAL9710" s="45"/>
      <c r="WAM9710" s="45"/>
      <c r="WAN9710" s="45"/>
      <c r="WAO9710" s="45"/>
      <c r="WAP9710" s="45"/>
      <c r="WAQ9710" s="45"/>
      <c r="WAR9710" s="45"/>
      <c r="WAS9710" s="45"/>
      <c r="WAT9710" s="45"/>
      <c r="WAU9710" s="45"/>
      <c r="WAV9710" s="45"/>
      <c r="WAW9710" s="45"/>
      <c r="WAX9710" s="45"/>
      <c r="WAY9710" s="45"/>
      <c r="WAZ9710" s="45"/>
      <c r="WBA9710" s="45"/>
      <c r="WBB9710" s="45"/>
      <c r="WBC9710" s="45"/>
      <c r="WBD9710" s="45"/>
      <c r="WBE9710" s="45"/>
      <c r="WBF9710" s="45"/>
      <c r="WBG9710" s="45"/>
      <c r="WBH9710" s="45"/>
      <c r="WBI9710" s="45"/>
      <c r="WBJ9710" s="45"/>
      <c r="WBK9710" s="45"/>
      <c r="WBL9710" s="45"/>
      <c r="WBM9710" s="45"/>
      <c r="WBN9710" s="45"/>
      <c r="WBO9710" s="45"/>
      <c r="WBP9710" s="45"/>
      <c r="WBQ9710" s="45"/>
      <c r="WBR9710" s="45"/>
      <c r="WBS9710" s="45"/>
      <c r="WBT9710" s="45"/>
      <c r="WBU9710" s="45"/>
      <c r="WBV9710" s="45"/>
      <c r="WBW9710" s="45"/>
      <c r="WBX9710" s="45"/>
      <c r="WBY9710" s="45"/>
      <c r="WBZ9710" s="45"/>
      <c r="WCA9710" s="45"/>
      <c r="WCB9710" s="45"/>
      <c r="WCC9710" s="45"/>
      <c r="WCD9710" s="45"/>
      <c r="WCE9710" s="45"/>
      <c r="WCF9710" s="45"/>
      <c r="WCG9710" s="45"/>
      <c r="WCH9710" s="45"/>
      <c r="WCI9710" s="45"/>
      <c r="WCJ9710" s="45"/>
      <c r="WCK9710" s="45"/>
      <c r="WCL9710" s="45"/>
      <c r="WCM9710" s="45"/>
      <c r="WCN9710" s="45"/>
      <c r="WCO9710" s="45"/>
      <c r="WCP9710" s="45"/>
      <c r="WCQ9710" s="45"/>
      <c r="WCR9710" s="45"/>
      <c r="WCS9710" s="45"/>
      <c r="WCT9710" s="45"/>
      <c r="WCU9710" s="45"/>
      <c r="WCV9710" s="45"/>
      <c r="WCW9710" s="45"/>
      <c r="WCX9710" s="45"/>
      <c r="WCY9710" s="45"/>
      <c r="WCZ9710" s="45"/>
      <c r="WDA9710" s="45"/>
      <c r="WDB9710" s="45"/>
      <c r="WDC9710" s="45"/>
      <c r="WDD9710" s="45"/>
      <c r="WDE9710" s="45"/>
      <c r="WDF9710" s="45"/>
      <c r="WDG9710" s="45"/>
      <c r="WDH9710" s="45"/>
      <c r="WDI9710" s="45"/>
      <c r="WDJ9710" s="45"/>
      <c r="WDK9710" s="45"/>
      <c r="WDL9710" s="45"/>
      <c r="WDM9710" s="45"/>
      <c r="WDN9710" s="45"/>
      <c r="WDO9710" s="45"/>
      <c r="WDP9710" s="45"/>
      <c r="WDQ9710" s="45"/>
      <c r="WDR9710" s="45"/>
      <c r="WDS9710" s="45"/>
      <c r="WDT9710" s="45"/>
      <c r="WDU9710" s="45"/>
      <c r="WDV9710" s="45"/>
      <c r="WDW9710" s="45"/>
      <c r="WDX9710" s="45"/>
      <c r="WDY9710" s="45"/>
      <c r="WDZ9710" s="45"/>
      <c r="WEA9710" s="45"/>
      <c r="WEB9710" s="45"/>
      <c r="WEC9710" s="45"/>
      <c r="WED9710" s="45"/>
      <c r="WEE9710" s="45"/>
      <c r="WEF9710" s="45"/>
      <c r="WEG9710" s="45"/>
      <c r="WEH9710" s="45"/>
      <c r="WEI9710" s="45"/>
      <c r="WEJ9710" s="45"/>
      <c r="WEK9710" s="45"/>
      <c r="WEL9710" s="45"/>
      <c r="WEM9710" s="45"/>
      <c r="WEN9710" s="45"/>
      <c r="WEO9710" s="45"/>
      <c r="WEP9710" s="45"/>
      <c r="WEQ9710" s="45"/>
      <c r="WER9710" s="45"/>
      <c r="WES9710" s="45"/>
      <c r="WET9710" s="45"/>
      <c r="WEU9710" s="45"/>
      <c r="WEV9710" s="45"/>
      <c r="WEW9710" s="45"/>
      <c r="WEX9710" s="45"/>
      <c r="WEY9710" s="45"/>
      <c r="WEZ9710" s="45"/>
      <c r="WFA9710" s="45"/>
      <c r="WFB9710" s="45"/>
      <c r="WFC9710" s="45"/>
      <c r="WFD9710" s="45"/>
      <c r="WFE9710" s="45"/>
      <c r="WFF9710" s="45"/>
      <c r="WFG9710" s="45"/>
      <c r="WFH9710" s="45"/>
      <c r="WFI9710" s="45"/>
      <c r="WFJ9710" s="45"/>
      <c r="WFK9710" s="45"/>
      <c r="WFL9710" s="45"/>
      <c r="WFM9710" s="45"/>
      <c r="WFN9710" s="45"/>
      <c r="WFO9710" s="45"/>
      <c r="WFP9710" s="45"/>
      <c r="WFQ9710" s="45"/>
      <c r="WFR9710" s="45"/>
      <c r="WFS9710" s="45"/>
      <c r="WFT9710" s="45"/>
      <c r="WFU9710" s="45"/>
      <c r="WFV9710" s="45"/>
      <c r="WFW9710" s="45"/>
      <c r="WFX9710" s="45"/>
      <c r="WFY9710" s="45"/>
      <c r="WFZ9710" s="45"/>
      <c r="WGA9710" s="45"/>
      <c r="WGB9710" s="45"/>
      <c r="WGC9710" s="45"/>
      <c r="WGD9710" s="45"/>
      <c r="WGE9710" s="45"/>
      <c r="WGF9710" s="45"/>
      <c r="WGG9710" s="45"/>
      <c r="WGH9710" s="45"/>
      <c r="WGI9710" s="45"/>
      <c r="WGJ9710" s="45"/>
      <c r="WGK9710" s="45"/>
      <c r="WGL9710" s="45"/>
      <c r="WGM9710" s="45"/>
      <c r="WGN9710" s="45"/>
      <c r="WGO9710" s="45"/>
      <c r="WGP9710" s="45"/>
      <c r="WGQ9710" s="45"/>
      <c r="WGR9710" s="45"/>
      <c r="WGS9710" s="45"/>
      <c r="WGT9710" s="45"/>
      <c r="WGU9710" s="45"/>
      <c r="WGV9710" s="45"/>
      <c r="WGW9710" s="45"/>
      <c r="WGX9710" s="45"/>
      <c r="WGY9710" s="45"/>
      <c r="WGZ9710" s="45"/>
      <c r="WHA9710" s="45"/>
      <c r="WHB9710" s="45"/>
      <c r="WHC9710" s="45"/>
      <c r="WHD9710" s="45"/>
      <c r="WHE9710" s="45"/>
      <c r="WHF9710" s="45"/>
      <c r="WHG9710" s="45"/>
      <c r="WHH9710" s="45"/>
      <c r="WHI9710" s="45"/>
      <c r="WHJ9710" s="45"/>
      <c r="WHK9710" s="45"/>
      <c r="WHL9710" s="45"/>
      <c r="WHM9710" s="45"/>
      <c r="WHN9710" s="45"/>
      <c r="WHO9710" s="45"/>
      <c r="WHP9710" s="45"/>
      <c r="WHQ9710" s="45"/>
      <c r="WHR9710" s="45"/>
      <c r="WHS9710" s="45"/>
      <c r="WHT9710" s="45"/>
      <c r="WHU9710" s="45"/>
      <c r="WHV9710" s="45"/>
      <c r="WHW9710" s="45"/>
      <c r="WHX9710" s="45"/>
      <c r="WHY9710" s="45"/>
      <c r="WHZ9710" s="45"/>
      <c r="WIA9710" s="45"/>
      <c r="WIB9710" s="45"/>
      <c r="WIC9710" s="45"/>
      <c r="WID9710" s="45"/>
      <c r="WIE9710" s="45"/>
      <c r="WIF9710" s="45"/>
      <c r="WIG9710" s="45"/>
      <c r="WIH9710" s="45"/>
      <c r="WII9710" s="45"/>
      <c r="WIJ9710" s="45"/>
      <c r="WIK9710" s="45"/>
      <c r="WIL9710" s="45"/>
      <c r="WIM9710" s="45"/>
      <c r="WIN9710" s="45"/>
      <c r="WIO9710" s="45"/>
      <c r="WIP9710" s="45"/>
      <c r="WIQ9710" s="45"/>
      <c r="WIR9710" s="45"/>
      <c r="WIS9710" s="45"/>
      <c r="WIT9710" s="45"/>
      <c r="WIU9710" s="45"/>
      <c r="WIV9710" s="45"/>
      <c r="WIW9710" s="45"/>
      <c r="WIX9710" s="45"/>
      <c r="WIY9710" s="45"/>
      <c r="WIZ9710" s="45"/>
      <c r="WJA9710" s="45"/>
      <c r="WJB9710" s="45"/>
      <c r="WJC9710" s="45"/>
      <c r="WJD9710" s="45"/>
      <c r="WJE9710" s="45"/>
      <c r="WJF9710" s="45"/>
      <c r="WJG9710" s="45"/>
      <c r="WJH9710" s="45"/>
      <c r="WJI9710" s="45"/>
      <c r="WJJ9710" s="45"/>
      <c r="WJK9710" s="45"/>
      <c r="WJL9710" s="45"/>
      <c r="WJM9710" s="45"/>
      <c r="WJN9710" s="45"/>
      <c r="WJO9710" s="45"/>
      <c r="WJP9710" s="45"/>
      <c r="WJQ9710" s="45"/>
      <c r="WJR9710" s="45"/>
      <c r="WJS9710" s="45"/>
      <c r="WJT9710" s="45"/>
      <c r="WJU9710" s="45"/>
      <c r="WJV9710" s="45"/>
      <c r="WJW9710" s="45"/>
      <c r="WJX9710" s="45"/>
      <c r="WJY9710" s="45"/>
      <c r="WJZ9710" s="45"/>
      <c r="WKA9710" s="45"/>
      <c r="WKB9710" s="45"/>
      <c r="WKC9710" s="45"/>
      <c r="WKD9710" s="45"/>
      <c r="WKE9710" s="45"/>
      <c r="WKF9710" s="45"/>
      <c r="WKG9710" s="45"/>
      <c r="WKH9710" s="45"/>
      <c r="WKI9710" s="45"/>
      <c r="WKJ9710" s="45"/>
      <c r="WKK9710" s="45"/>
      <c r="WKL9710" s="45"/>
      <c r="WKM9710" s="45"/>
      <c r="WKN9710" s="45"/>
      <c r="WKO9710" s="45"/>
      <c r="WKP9710" s="45"/>
      <c r="WKQ9710" s="45"/>
      <c r="WKR9710" s="45"/>
      <c r="WKS9710" s="45"/>
      <c r="WKT9710" s="45"/>
      <c r="WKU9710" s="45"/>
      <c r="WKV9710" s="45"/>
      <c r="WKW9710" s="45"/>
      <c r="WKX9710" s="45"/>
      <c r="WKY9710" s="45"/>
      <c r="WKZ9710" s="45"/>
      <c r="WLA9710" s="45"/>
      <c r="WLB9710" s="45"/>
      <c r="WLC9710" s="45"/>
      <c r="WLD9710" s="45"/>
      <c r="WLE9710" s="45"/>
      <c r="WLF9710" s="45"/>
      <c r="WLG9710" s="45"/>
      <c r="WLH9710" s="45"/>
      <c r="WLI9710" s="45"/>
      <c r="WLJ9710" s="45"/>
      <c r="WLK9710" s="45"/>
      <c r="WLL9710" s="45"/>
      <c r="WLM9710" s="45"/>
      <c r="WLN9710" s="45"/>
      <c r="WLO9710" s="45"/>
      <c r="WLP9710" s="45"/>
      <c r="WLQ9710" s="45"/>
      <c r="WLR9710" s="45"/>
      <c r="WLS9710" s="45"/>
      <c r="WLT9710" s="45"/>
      <c r="WLU9710" s="45"/>
      <c r="WLV9710" s="45"/>
      <c r="WLW9710" s="45"/>
      <c r="WLX9710" s="45"/>
      <c r="WLY9710" s="45"/>
      <c r="WLZ9710" s="45"/>
      <c r="WMA9710" s="45"/>
      <c r="WMB9710" s="45"/>
      <c r="WMC9710" s="45"/>
      <c r="WMD9710" s="45"/>
      <c r="WME9710" s="45"/>
      <c r="WMF9710" s="45"/>
      <c r="WMG9710" s="45"/>
      <c r="WMH9710" s="45"/>
      <c r="WMI9710" s="45"/>
      <c r="WMJ9710" s="45"/>
      <c r="WMK9710" s="45"/>
      <c r="WML9710" s="45"/>
      <c r="WMM9710" s="45"/>
      <c r="WMN9710" s="45"/>
      <c r="WMO9710" s="45"/>
      <c r="WMP9710" s="45"/>
      <c r="WMQ9710" s="45"/>
      <c r="WMR9710" s="45"/>
      <c r="WMS9710" s="45"/>
      <c r="WMT9710" s="45"/>
      <c r="WMU9710" s="45"/>
      <c r="WMV9710" s="45"/>
      <c r="WMW9710" s="45"/>
      <c r="WMX9710" s="45"/>
      <c r="WMY9710" s="45"/>
      <c r="WMZ9710" s="45"/>
      <c r="WNA9710" s="45"/>
      <c r="WNB9710" s="45"/>
      <c r="WNC9710" s="45"/>
      <c r="WND9710" s="45"/>
      <c r="WNE9710" s="45"/>
      <c r="WNF9710" s="45"/>
      <c r="WNG9710" s="45"/>
      <c r="WNH9710" s="45"/>
      <c r="WNI9710" s="45"/>
      <c r="WNJ9710" s="45"/>
      <c r="WNK9710" s="45"/>
      <c r="WNL9710" s="45"/>
      <c r="WNM9710" s="45"/>
      <c r="WNN9710" s="45"/>
      <c r="WNO9710" s="45"/>
      <c r="WNP9710" s="45"/>
      <c r="WNQ9710" s="45"/>
      <c r="WNR9710" s="45"/>
      <c r="WNS9710" s="45"/>
      <c r="WNT9710" s="45"/>
      <c r="WNU9710" s="45"/>
      <c r="WNV9710" s="45"/>
      <c r="WNW9710" s="45"/>
      <c r="WNX9710" s="45"/>
      <c r="WNY9710" s="45"/>
      <c r="WNZ9710" s="45"/>
      <c r="WOA9710" s="45"/>
      <c r="WOB9710" s="45"/>
      <c r="WOC9710" s="45"/>
      <c r="WOD9710" s="45"/>
      <c r="WOE9710" s="45"/>
      <c r="WOF9710" s="45"/>
      <c r="WOG9710" s="45"/>
      <c r="WOH9710" s="45"/>
      <c r="WOI9710" s="45"/>
      <c r="WOJ9710" s="45"/>
      <c r="WOK9710" s="45"/>
      <c r="WOL9710" s="45"/>
      <c r="WOM9710" s="45"/>
      <c r="WON9710" s="45"/>
      <c r="WOO9710" s="45"/>
      <c r="WOP9710" s="45"/>
      <c r="WOQ9710" s="45"/>
      <c r="WOR9710" s="45"/>
      <c r="WOS9710" s="45"/>
      <c r="WOT9710" s="45"/>
      <c r="WOU9710" s="45"/>
      <c r="WOV9710" s="45"/>
      <c r="WOW9710" s="45"/>
      <c r="WOX9710" s="45"/>
      <c r="WOY9710" s="45"/>
      <c r="WOZ9710" s="45"/>
      <c r="WPA9710" s="45"/>
      <c r="WPB9710" s="45"/>
      <c r="WPC9710" s="45"/>
      <c r="WPD9710" s="45"/>
      <c r="WPE9710" s="45"/>
      <c r="WPF9710" s="45"/>
      <c r="WPG9710" s="45"/>
      <c r="WPH9710" s="45"/>
      <c r="WPI9710" s="45"/>
      <c r="WPJ9710" s="45"/>
      <c r="WPK9710" s="45"/>
      <c r="WPL9710" s="45"/>
      <c r="WPM9710" s="45"/>
      <c r="WPN9710" s="45"/>
      <c r="WPO9710" s="45"/>
      <c r="WPP9710" s="45"/>
      <c r="WPQ9710" s="45"/>
      <c r="WPR9710" s="45"/>
      <c r="WPS9710" s="45"/>
      <c r="WPT9710" s="45"/>
      <c r="WPU9710" s="45"/>
      <c r="WPV9710" s="45"/>
      <c r="WPW9710" s="45"/>
      <c r="WPX9710" s="45"/>
      <c r="WPY9710" s="45"/>
      <c r="WPZ9710" s="45"/>
      <c r="WQA9710" s="45"/>
      <c r="WQB9710" s="45"/>
      <c r="WQC9710" s="45"/>
      <c r="WQD9710" s="45"/>
      <c r="WQE9710" s="45"/>
      <c r="WQF9710" s="45"/>
      <c r="WQG9710" s="45"/>
      <c r="WQH9710" s="45"/>
      <c r="WQI9710" s="45"/>
      <c r="WQJ9710" s="45"/>
      <c r="WQK9710" s="45"/>
      <c r="WQL9710" s="45"/>
      <c r="WQM9710" s="45"/>
      <c r="WQN9710" s="45"/>
      <c r="WQO9710" s="45"/>
      <c r="WQP9710" s="45"/>
      <c r="WQQ9710" s="45"/>
      <c r="WQR9710" s="45"/>
      <c r="WQS9710" s="45"/>
      <c r="WQT9710" s="45"/>
      <c r="WQU9710" s="45"/>
      <c r="WQV9710" s="45"/>
      <c r="WQW9710" s="45"/>
      <c r="WQX9710" s="45"/>
      <c r="WQY9710" s="45"/>
      <c r="WQZ9710" s="45"/>
      <c r="WRA9710" s="45"/>
      <c r="WRB9710" s="45"/>
      <c r="WRC9710" s="45"/>
      <c r="WRD9710" s="45"/>
      <c r="WRE9710" s="45"/>
      <c r="WRF9710" s="45"/>
      <c r="WRG9710" s="45"/>
      <c r="WRH9710" s="45"/>
      <c r="WRI9710" s="45"/>
      <c r="WRJ9710" s="45"/>
      <c r="WRK9710" s="45"/>
      <c r="WRL9710" s="45"/>
      <c r="WRM9710" s="45"/>
      <c r="WRN9710" s="45"/>
      <c r="WRO9710" s="45"/>
      <c r="WRP9710" s="45"/>
      <c r="WRQ9710" s="45"/>
      <c r="WRR9710" s="45"/>
      <c r="WRS9710" s="45"/>
      <c r="WRT9710" s="45"/>
      <c r="WRU9710" s="45"/>
      <c r="WRV9710" s="45"/>
      <c r="WRW9710" s="45"/>
      <c r="WRX9710" s="45"/>
      <c r="WRY9710" s="45"/>
      <c r="WRZ9710" s="45"/>
      <c r="WSA9710" s="45"/>
      <c r="WSB9710" s="45"/>
      <c r="WSC9710" s="45"/>
      <c r="WSD9710" s="45"/>
      <c r="WSE9710" s="45"/>
      <c r="WSF9710" s="45"/>
      <c r="WSG9710" s="45"/>
      <c r="WSH9710" s="45"/>
      <c r="WSI9710" s="45"/>
      <c r="WSJ9710" s="45"/>
      <c r="WSK9710" s="45"/>
      <c r="WSL9710" s="45"/>
      <c r="WSM9710" s="45"/>
      <c r="WSN9710" s="45"/>
      <c r="WSO9710" s="45"/>
      <c r="WSP9710" s="45"/>
      <c r="WSQ9710" s="45"/>
      <c r="WSR9710" s="45"/>
      <c r="WSS9710" s="45"/>
      <c r="WST9710" s="45"/>
      <c r="WSU9710" s="45"/>
      <c r="WSV9710" s="45"/>
      <c r="WSW9710" s="45"/>
      <c r="WSX9710" s="45"/>
      <c r="WSY9710" s="45"/>
      <c r="WSZ9710" s="45"/>
      <c r="WTA9710" s="45"/>
      <c r="WTB9710" s="45"/>
      <c r="WTC9710" s="45"/>
      <c r="WTD9710" s="45"/>
      <c r="WTE9710" s="45"/>
      <c r="WTF9710" s="45"/>
      <c r="WTG9710" s="45"/>
      <c r="WTH9710" s="45"/>
      <c r="WTI9710" s="45"/>
      <c r="WTJ9710" s="45"/>
      <c r="WTK9710" s="45"/>
      <c r="WTL9710" s="45"/>
      <c r="WTM9710" s="45"/>
      <c r="WTN9710" s="45"/>
      <c r="WTO9710" s="45"/>
      <c r="WTP9710" s="45"/>
      <c r="WTQ9710" s="45"/>
      <c r="WTR9710" s="45"/>
      <c r="WTS9710" s="45"/>
      <c r="WTT9710" s="45"/>
      <c r="WTU9710" s="45"/>
      <c r="WTV9710" s="45"/>
      <c r="WTW9710" s="45"/>
      <c r="WTX9710" s="45"/>
      <c r="WTY9710" s="45"/>
      <c r="WTZ9710" s="45"/>
      <c r="WUA9710" s="45"/>
      <c r="WUB9710" s="45"/>
      <c r="WUC9710" s="45"/>
      <c r="WUD9710" s="45"/>
      <c r="WUE9710" s="45"/>
      <c r="WUF9710" s="45"/>
      <c r="WUG9710" s="45"/>
      <c r="WUH9710" s="45"/>
      <c r="WUI9710" s="45"/>
      <c r="WUJ9710" s="45"/>
      <c r="WUK9710" s="45"/>
      <c r="WUL9710" s="45"/>
      <c r="WUM9710" s="45"/>
      <c r="WUN9710" s="45"/>
      <c r="WUO9710" s="45"/>
      <c r="WUP9710" s="45"/>
      <c r="WUQ9710" s="45"/>
      <c r="WUR9710" s="45"/>
      <c r="WUS9710" s="45"/>
      <c r="WUT9710" s="45"/>
      <c r="WUU9710" s="45"/>
      <c r="WUV9710" s="45"/>
      <c r="WUW9710" s="45"/>
      <c r="WUX9710" s="45"/>
      <c r="WUY9710" s="45"/>
      <c r="WUZ9710" s="45"/>
      <c r="WVA9710" s="45"/>
      <c r="WVB9710" s="45"/>
      <c r="WVC9710" s="45"/>
      <c r="WVD9710" s="45"/>
      <c r="WVE9710" s="45"/>
      <c r="WVF9710" s="45"/>
      <c r="WVG9710" s="45"/>
      <c r="WVH9710" s="45"/>
      <c r="WVI9710" s="45"/>
      <c r="WVJ9710" s="45"/>
      <c r="WVK9710" s="45"/>
      <c r="WVL9710" s="45"/>
      <c r="WVM9710" s="45"/>
      <c r="WVN9710" s="45"/>
      <c r="WVO9710" s="45"/>
      <c r="WVP9710" s="45"/>
      <c r="WVQ9710" s="45"/>
      <c r="WVR9710" s="45"/>
      <c r="WVS9710" s="45"/>
      <c r="WVT9710" s="45"/>
      <c r="WVU9710" s="45"/>
      <c r="WVV9710" s="45"/>
      <c r="WVW9710" s="45"/>
      <c r="WVX9710" s="45"/>
      <c r="WVY9710" s="45"/>
      <c r="WVZ9710" s="45"/>
      <c r="WWA9710" s="45"/>
      <c r="WWB9710" s="45"/>
      <c r="WWC9710" s="45"/>
      <c r="WWD9710" s="45"/>
      <c r="WWE9710" s="45"/>
      <c r="WWF9710" s="45"/>
      <c r="WWG9710" s="45"/>
      <c r="WWH9710" s="45"/>
      <c r="WWI9710" s="45"/>
      <c r="WWJ9710" s="45"/>
      <c r="WWK9710" s="45"/>
      <c r="WWL9710" s="45"/>
      <c r="WWM9710" s="45"/>
      <c r="WWN9710" s="45"/>
      <c r="WWO9710" s="45"/>
      <c r="WWP9710" s="45"/>
      <c r="WWQ9710" s="45"/>
      <c r="WWR9710" s="45"/>
      <c r="WWS9710" s="45"/>
      <c r="WWT9710" s="45"/>
      <c r="WWU9710" s="45"/>
      <c r="WWV9710" s="45"/>
      <c r="WWW9710" s="45"/>
      <c r="WWX9710" s="45"/>
      <c r="WWY9710" s="45"/>
      <c r="WWZ9710" s="45"/>
      <c r="WXA9710" s="45"/>
      <c r="WXB9710" s="45"/>
      <c r="WXC9710" s="45"/>
      <c r="WXD9710" s="45"/>
      <c r="WXE9710" s="45"/>
      <c r="WXF9710" s="45"/>
      <c r="WXG9710" s="45"/>
      <c r="WXH9710" s="45"/>
      <c r="WXI9710" s="45"/>
      <c r="WXJ9710" s="45"/>
      <c r="WXK9710" s="45"/>
      <c r="WXL9710" s="45"/>
      <c r="WXM9710" s="45"/>
      <c r="WXN9710" s="45"/>
      <c r="WXO9710" s="45"/>
      <c r="WXP9710" s="45"/>
      <c r="WXQ9710" s="45"/>
      <c r="WXR9710" s="45"/>
      <c r="WXS9710" s="45"/>
      <c r="WXT9710" s="45"/>
      <c r="WXU9710" s="45"/>
      <c r="WXV9710" s="45"/>
      <c r="WXW9710" s="45"/>
      <c r="WXX9710" s="45"/>
      <c r="WXY9710" s="45"/>
      <c r="WXZ9710" s="45"/>
      <c r="WYA9710" s="45"/>
      <c r="WYB9710" s="45"/>
      <c r="WYC9710" s="45"/>
      <c r="WYD9710" s="45"/>
      <c r="WYE9710" s="45"/>
      <c r="WYF9710" s="45"/>
      <c r="WYG9710" s="45"/>
      <c r="WYH9710" s="45"/>
      <c r="WYI9710" s="45"/>
      <c r="WYJ9710" s="45"/>
      <c r="WYK9710" s="45"/>
      <c r="WYL9710" s="45"/>
      <c r="WYM9710" s="45"/>
      <c r="WYN9710" s="45"/>
      <c r="WYO9710" s="45"/>
      <c r="WYP9710" s="45"/>
      <c r="WYQ9710" s="45"/>
      <c r="WYR9710" s="45"/>
      <c r="WYS9710" s="45"/>
      <c r="WYT9710" s="45"/>
      <c r="WYU9710" s="45"/>
      <c r="WYV9710" s="45"/>
      <c r="WYW9710" s="45"/>
      <c r="WYX9710" s="45"/>
      <c r="WYY9710" s="45"/>
      <c r="WYZ9710" s="45"/>
      <c r="WZA9710" s="45"/>
      <c r="WZB9710" s="45"/>
      <c r="WZC9710" s="45"/>
      <c r="WZD9710" s="45"/>
      <c r="WZE9710" s="45"/>
      <c r="WZF9710" s="45"/>
      <c r="WZG9710" s="45"/>
      <c r="WZH9710" s="45"/>
      <c r="WZI9710" s="45"/>
      <c r="WZJ9710" s="45"/>
      <c r="WZK9710" s="45"/>
      <c r="WZL9710" s="45"/>
      <c r="WZM9710" s="45"/>
      <c r="WZN9710" s="45"/>
      <c r="WZO9710" s="45"/>
      <c r="WZP9710" s="45"/>
      <c r="WZQ9710" s="45"/>
      <c r="WZR9710" s="45"/>
      <c r="WZS9710" s="45"/>
      <c r="WZT9710" s="45"/>
      <c r="WZU9710" s="45"/>
      <c r="WZV9710" s="45"/>
      <c r="WZW9710" s="45"/>
      <c r="WZX9710" s="45"/>
      <c r="WZY9710" s="45"/>
    </row>
    <row r="9711" spans="4:16249" s="44" customFormat="1" x14ac:dyDescent="0.25">
      <c r="D9711" s="55"/>
      <c r="H9711" s="45"/>
      <c r="I9711" s="45"/>
      <c r="J9711" s="45"/>
      <c r="K9711" s="45"/>
      <c r="L9711" s="45"/>
      <c r="M9711" s="45"/>
      <c r="N9711" s="45"/>
      <c r="O9711" s="45"/>
      <c r="P9711" s="45"/>
      <c r="Q9711" s="45"/>
      <c r="R9711" s="45"/>
      <c r="S9711" s="45"/>
      <c r="T9711" s="45"/>
      <c r="U9711" s="45"/>
      <c r="V9711" s="45"/>
      <c r="W9711" s="45"/>
      <c r="X9711" s="45"/>
      <c r="Y9711" s="45"/>
      <c r="Z9711" s="45"/>
      <c r="AA9711" s="45"/>
      <c r="AB9711" s="45"/>
      <c r="AC9711" s="45"/>
      <c r="AD9711" s="45"/>
      <c r="AE9711" s="45"/>
      <c r="AF9711" s="45"/>
      <c r="AG9711" s="45"/>
      <c r="AH9711" s="45"/>
      <c r="AI9711" s="45"/>
      <c r="AJ9711" s="45"/>
      <c r="AK9711" s="45"/>
      <c r="AL9711" s="45"/>
      <c r="AM9711" s="45"/>
      <c r="AN9711" s="45"/>
      <c r="AO9711" s="45"/>
      <c r="AP9711" s="45"/>
      <c r="AQ9711" s="45"/>
      <c r="AR9711" s="45"/>
      <c r="AS9711" s="45"/>
      <c r="AT9711" s="45"/>
      <c r="AU9711" s="45"/>
      <c r="AV9711" s="45"/>
      <c r="AW9711" s="45"/>
      <c r="AX9711" s="45"/>
      <c r="AY9711" s="45"/>
      <c r="AZ9711" s="45"/>
      <c r="BA9711" s="45"/>
      <c r="BB9711" s="45"/>
      <c r="BC9711" s="45"/>
      <c r="BD9711" s="45"/>
      <c r="BE9711" s="45"/>
      <c r="BF9711" s="45"/>
      <c r="BG9711" s="45"/>
      <c r="BH9711" s="45"/>
      <c r="BI9711" s="45"/>
      <c r="BJ9711" s="45"/>
      <c r="BK9711" s="45"/>
      <c r="BL9711" s="45"/>
      <c r="BM9711" s="45"/>
      <c r="BN9711" s="45"/>
      <c r="BO9711" s="45"/>
      <c r="BP9711" s="45"/>
      <c r="BQ9711" s="45"/>
      <c r="BR9711" s="45"/>
      <c r="BS9711" s="45"/>
      <c r="BT9711" s="45"/>
      <c r="BU9711" s="45"/>
      <c r="BV9711" s="45"/>
      <c r="BW9711" s="45"/>
      <c r="BX9711" s="45"/>
      <c r="BY9711" s="45"/>
      <c r="BZ9711" s="45"/>
      <c r="CA9711" s="45"/>
      <c r="CB9711" s="45"/>
      <c r="CC9711" s="45"/>
      <c r="CD9711" s="45"/>
      <c r="CE9711" s="45"/>
      <c r="CF9711" s="45"/>
      <c r="CG9711" s="45"/>
      <c r="CH9711" s="45"/>
      <c r="CI9711" s="45"/>
      <c r="CJ9711" s="45"/>
      <c r="CK9711" s="45"/>
      <c r="CL9711" s="45"/>
      <c r="CM9711" s="45"/>
      <c r="CN9711" s="45"/>
      <c r="CO9711" s="45"/>
      <c r="CP9711" s="45"/>
      <c r="CQ9711" s="45"/>
      <c r="CR9711" s="45"/>
      <c r="CS9711" s="45"/>
      <c r="CT9711" s="45"/>
      <c r="CU9711" s="45"/>
      <c r="CV9711" s="45"/>
      <c r="CW9711" s="45"/>
      <c r="CX9711" s="45"/>
      <c r="CY9711" s="45"/>
      <c r="CZ9711" s="45"/>
      <c r="DA9711" s="45"/>
      <c r="DB9711" s="45"/>
      <c r="DC9711" s="45"/>
      <c r="DD9711" s="45"/>
      <c r="DE9711" s="45"/>
      <c r="DF9711" s="45"/>
      <c r="DG9711" s="45"/>
      <c r="DH9711" s="45"/>
      <c r="DI9711" s="45"/>
      <c r="DJ9711" s="45"/>
      <c r="DK9711" s="45"/>
      <c r="DL9711" s="45"/>
      <c r="DM9711" s="45"/>
      <c r="DN9711" s="45"/>
      <c r="DO9711" s="45"/>
      <c r="DP9711" s="45"/>
      <c r="DQ9711" s="45"/>
      <c r="DR9711" s="45"/>
      <c r="DS9711" s="45"/>
      <c r="DT9711" s="45"/>
      <c r="DU9711" s="45"/>
      <c r="DV9711" s="45"/>
      <c r="DW9711" s="45"/>
      <c r="DX9711" s="45"/>
      <c r="DY9711" s="45"/>
      <c r="DZ9711" s="45"/>
      <c r="EA9711" s="45"/>
      <c r="EB9711" s="45"/>
      <c r="EC9711" s="45"/>
      <c r="ED9711" s="45"/>
      <c r="EE9711" s="45"/>
      <c r="EF9711" s="45"/>
      <c r="EG9711" s="45"/>
      <c r="EH9711" s="45"/>
      <c r="EI9711" s="45"/>
      <c r="EJ9711" s="45"/>
      <c r="EK9711" s="45"/>
      <c r="EL9711" s="45"/>
      <c r="EM9711" s="45"/>
      <c r="EN9711" s="45"/>
      <c r="EO9711" s="45"/>
      <c r="EP9711" s="45"/>
      <c r="EQ9711" s="45"/>
      <c r="ER9711" s="45"/>
      <c r="ES9711" s="45"/>
      <c r="ET9711" s="45"/>
      <c r="EU9711" s="45"/>
      <c r="EV9711" s="45"/>
      <c r="EW9711" s="45"/>
      <c r="EX9711" s="45"/>
      <c r="EY9711" s="45"/>
      <c r="EZ9711" s="45"/>
      <c r="FA9711" s="45"/>
      <c r="FB9711" s="45"/>
      <c r="FC9711" s="45"/>
      <c r="FD9711" s="45"/>
      <c r="FE9711" s="45"/>
      <c r="FF9711" s="45"/>
      <c r="FG9711" s="45"/>
      <c r="FH9711" s="45"/>
      <c r="FI9711" s="45"/>
      <c r="FJ9711" s="45"/>
      <c r="FK9711" s="45"/>
      <c r="FL9711" s="45"/>
      <c r="FM9711" s="45"/>
      <c r="FN9711" s="45"/>
      <c r="FO9711" s="45"/>
      <c r="FP9711" s="45"/>
      <c r="FQ9711" s="45"/>
      <c r="FR9711" s="45"/>
      <c r="FS9711" s="45"/>
      <c r="FT9711" s="45"/>
      <c r="FU9711" s="45"/>
      <c r="FV9711" s="45"/>
      <c r="FW9711" s="45"/>
      <c r="FX9711" s="45"/>
      <c r="FY9711" s="45"/>
      <c r="FZ9711" s="45"/>
      <c r="GA9711" s="45"/>
      <c r="GB9711" s="45"/>
      <c r="GC9711" s="45"/>
      <c r="GD9711" s="45"/>
      <c r="GE9711" s="45"/>
      <c r="GF9711" s="45"/>
      <c r="GG9711" s="45"/>
      <c r="GH9711" s="45"/>
      <c r="GI9711" s="45"/>
      <c r="GJ9711" s="45"/>
      <c r="GK9711" s="45"/>
      <c r="GL9711" s="45"/>
      <c r="GM9711" s="45"/>
      <c r="GN9711" s="45"/>
      <c r="GO9711" s="45"/>
      <c r="GP9711" s="45"/>
      <c r="GQ9711" s="45"/>
      <c r="GR9711" s="45"/>
      <c r="GS9711" s="45"/>
      <c r="GT9711" s="45"/>
      <c r="GU9711" s="45"/>
      <c r="GV9711" s="45"/>
      <c r="GW9711" s="45"/>
      <c r="GX9711" s="45"/>
      <c r="GY9711" s="45"/>
      <c r="GZ9711" s="45"/>
      <c r="HA9711" s="45"/>
      <c r="HB9711" s="45"/>
      <c r="HC9711" s="45"/>
      <c r="HD9711" s="45"/>
      <c r="HE9711" s="45"/>
      <c r="HF9711" s="45"/>
      <c r="HG9711" s="45"/>
      <c r="HH9711" s="45"/>
      <c r="HI9711" s="45"/>
      <c r="HJ9711" s="45"/>
      <c r="HK9711" s="45"/>
      <c r="HL9711" s="45"/>
      <c r="HM9711" s="45"/>
      <c r="HN9711" s="45"/>
      <c r="HO9711" s="45"/>
      <c r="HP9711" s="45"/>
      <c r="HQ9711" s="45"/>
      <c r="HR9711" s="45"/>
      <c r="HS9711" s="45"/>
      <c r="HT9711" s="45"/>
      <c r="HU9711" s="45"/>
      <c r="HV9711" s="45"/>
      <c r="HW9711" s="45"/>
      <c r="HX9711" s="45"/>
      <c r="HY9711" s="45"/>
      <c r="HZ9711" s="45"/>
      <c r="IA9711" s="45"/>
      <c r="IB9711" s="45"/>
      <c r="IC9711" s="45"/>
      <c r="ID9711" s="45"/>
      <c r="IE9711" s="45"/>
      <c r="IF9711" s="45"/>
      <c r="IG9711" s="45"/>
      <c r="IH9711" s="45"/>
      <c r="II9711" s="45"/>
      <c r="IJ9711" s="45"/>
      <c r="IK9711" s="45"/>
      <c r="IL9711" s="45"/>
      <c r="IM9711" s="45"/>
      <c r="IN9711" s="45"/>
      <c r="IO9711" s="45"/>
      <c r="IP9711" s="45"/>
      <c r="IQ9711" s="45"/>
      <c r="IR9711" s="45"/>
      <c r="IS9711" s="45"/>
      <c r="IT9711" s="45"/>
      <c r="IU9711" s="45"/>
      <c r="IV9711" s="45"/>
      <c r="IW9711" s="45"/>
      <c r="IX9711" s="45"/>
      <c r="IY9711" s="45"/>
      <c r="IZ9711" s="45"/>
      <c r="JA9711" s="45"/>
      <c r="JB9711" s="45"/>
      <c r="JC9711" s="45"/>
      <c r="JD9711" s="45"/>
      <c r="JE9711" s="45"/>
      <c r="JF9711" s="45"/>
      <c r="JG9711" s="45"/>
      <c r="JH9711" s="45"/>
      <c r="JI9711" s="45"/>
      <c r="JJ9711" s="45"/>
      <c r="JK9711" s="45"/>
      <c r="JL9711" s="45"/>
      <c r="JM9711" s="45"/>
      <c r="JN9711" s="45"/>
      <c r="JO9711" s="45"/>
      <c r="JP9711" s="45"/>
      <c r="JQ9711" s="45"/>
      <c r="JR9711" s="45"/>
      <c r="JS9711" s="45"/>
      <c r="JT9711" s="45"/>
      <c r="JU9711" s="45"/>
      <c r="JV9711" s="45"/>
      <c r="JW9711" s="45"/>
      <c r="JX9711" s="45"/>
      <c r="JY9711" s="45"/>
      <c r="JZ9711" s="45"/>
      <c r="KA9711" s="45"/>
      <c r="KB9711" s="45"/>
      <c r="KC9711" s="45"/>
      <c r="KD9711" s="45"/>
      <c r="KE9711" s="45"/>
      <c r="KF9711" s="45"/>
      <c r="KG9711" s="45"/>
      <c r="KH9711" s="45"/>
      <c r="KI9711" s="45"/>
      <c r="KJ9711" s="45"/>
      <c r="KK9711" s="45"/>
      <c r="KL9711" s="45"/>
      <c r="KM9711" s="45"/>
      <c r="KN9711" s="45"/>
      <c r="KO9711" s="45"/>
      <c r="KP9711" s="45"/>
      <c r="KQ9711" s="45"/>
      <c r="KR9711" s="45"/>
      <c r="KS9711" s="45"/>
      <c r="KT9711" s="45"/>
      <c r="KU9711" s="45"/>
      <c r="KV9711" s="45"/>
      <c r="KW9711" s="45"/>
      <c r="KX9711" s="45"/>
      <c r="KY9711" s="45"/>
      <c r="KZ9711" s="45"/>
      <c r="LA9711" s="45"/>
      <c r="LB9711" s="45"/>
      <c r="LC9711" s="45"/>
      <c r="LD9711" s="45"/>
      <c r="LE9711" s="45"/>
      <c r="LF9711" s="45"/>
      <c r="LG9711" s="45"/>
      <c r="LH9711" s="45"/>
      <c r="LI9711" s="45"/>
      <c r="LJ9711" s="45"/>
      <c r="LK9711" s="45"/>
      <c r="LL9711" s="45"/>
      <c r="LM9711" s="45"/>
      <c r="LN9711" s="45"/>
      <c r="LO9711" s="45"/>
      <c r="LP9711" s="45"/>
      <c r="LQ9711" s="45"/>
      <c r="LR9711" s="45"/>
      <c r="LS9711" s="45"/>
      <c r="LT9711" s="45"/>
      <c r="LU9711" s="45"/>
      <c r="LV9711" s="45"/>
      <c r="LW9711" s="45"/>
      <c r="LX9711" s="45"/>
      <c r="LY9711" s="45"/>
      <c r="LZ9711" s="45"/>
      <c r="MA9711" s="45"/>
      <c r="MB9711" s="45"/>
      <c r="MC9711" s="45"/>
      <c r="MD9711" s="45"/>
      <c r="ME9711" s="45"/>
      <c r="MF9711" s="45"/>
      <c r="MG9711" s="45"/>
      <c r="MH9711" s="45"/>
      <c r="MI9711" s="45"/>
      <c r="MJ9711" s="45"/>
      <c r="MK9711" s="45"/>
      <c r="ML9711" s="45"/>
      <c r="MM9711" s="45"/>
      <c r="MN9711" s="45"/>
      <c r="MO9711" s="45"/>
      <c r="MP9711" s="45"/>
      <c r="MQ9711" s="45"/>
      <c r="MR9711" s="45"/>
      <c r="MS9711" s="45"/>
      <c r="MT9711" s="45"/>
      <c r="MU9711" s="45"/>
      <c r="MV9711" s="45"/>
      <c r="MW9711" s="45"/>
      <c r="MX9711" s="45"/>
      <c r="MY9711" s="45"/>
      <c r="MZ9711" s="45"/>
      <c r="NA9711" s="45"/>
      <c r="NB9711" s="45"/>
      <c r="NC9711" s="45"/>
      <c r="ND9711" s="45"/>
      <c r="NE9711" s="45"/>
      <c r="NF9711" s="45"/>
      <c r="NG9711" s="45"/>
      <c r="NH9711" s="45"/>
      <c r="NI9711" s="45"/>
      <c r="NJ9711" s="45"/>
      <c r="NK9711" s="45"/>
      <c r="NL9711" s="45"/>
      <c r="NM9711" s="45"/>
      <c r="NN9711" s="45"/>
      <c r="NO9711" s="45"/>
      <c r="NP9711" s="45"/>
      <c r="NQ9711" s="45"/>
      <c r="NR9711" s="45"/>
      <c r="NS9711" s="45"/>
      <c r="NT9711" s="45"/>
      <c r="NU9711" s="45"/>
      <c r="NV9711" s="45"/>
      <c r="NW9711" s="45"/>
      <c r="NX9711" s="45"/>
      <c r="NY9711" s="45"/>
      <c r="NZ9711" s="45"/>
      <c r="OA9711" s="45"/>
      <c r="OB9711" s="45"/>
      <c r="OC9711" s="45"/>
      <c r="OD9711" s="45"/>
      <c r="OE9711" s="45"/>
      <c r="OF9711" s="45"/>
      <c r="OG9711" s="45"/>
      <c r="OH9711" s="45"/>
      <c r="OI9711" s="45"/>
      <c r="OJ9711" s="45"/>
      <c r="OK9711" s="45"/>
      <c r="OL9711" s="45"/>
      <c r="OM9711" s="45"/>
      <c r="ON9711" s="45"/>
      <c r="OO9711" s="45"/>
      <c r="OP9711" s="45"/>
      <c r="OQ9711" s="45"/>
      <c r="OR9711" s="45"/>
      <c r="OS9711" s="45"/>
      <c r="OT9711" s="45"/>
      <c r="OU9711" s="45"/>
      <c r="OV9711" s="45"/>
      <c r="OW9711" s="45"/>
      <c r="OX9711" s="45"/>
      <c r="OY9711" s="45"/>
      <c r="OZ9711" s="45"/>
      <c r="PA9711" s="45"/>
      <c r="PB9711" s="45"/>
      <c r="PC9711" s="45"/>
      <c r="PD9711" s="45"/>
      <c r="PE9711" s="45"/>
      <c r="PF9711" s="45"/>
      <c r="PG9711" s="45"/>
      <c r="PH9711" s="45"/>
      <c r="PI9711" s="45"/>
      <c r="PJ9711" s="45"/>
      <c r="PK9711" s="45"/>
      <c r="PL9711" s="45"/>
      <c r="PM9711" s="45"/>
      <c r="PN9711" s="45"/>
      <c r="PO9711" s="45"/>
      <c r="PP9711" s="45"/>
      <c r="PQ9711" s="45"/>
      <c r="PR9711" s="45"/>
      <c r="PS9711" s="45"/>
      <c r="PT9711" s="45"/>
      <c r="PU9711" s="45"/>
      <c r="PV9711" s="45"/>
      <c r="PW9711" s="45"/>
      <c r="PX9711" s="45"/>
      <c r="PY9711" s="45"/>
      <c r="PZ9711" s="45"/>
      <c r="QA9711" s="45"/>
      <c r="QB9711" s="45"/>
      <c r="QC9711" s="45"/>
      <c r="QD9711" s="45"/>
      <c r="QE9711" s="45"/>
      <c r="QF9711" s="45"/>
      <c r="QG9711" s="45"/>
      <c r="QH9711" s="45"/>
      <c r="QI9711" s="45"/>
      <c r="QJ9711" s="45"/>
      <c r="QK9711" s="45"/>
      <c r="QL9711" s="45"/>
      <c r="QM9711" s="45"/>
      <c r="QN9711" s="45"/>
      <c r="QO9711" s="45"/>
      <c r="QP9711" s="45"/>
      <c r="QQ9711" s="45"/>
      <c r="QR9711" s="45"/>
      <c r="QS9711" s="45"/>
      <c r="QT9711" s="45"/>
      <c r="QU9711" s="45"/>
      <c r="QV9711" s="45"/>
      <c r="QW9711" s="45"/>
      <c r="QX9711" s="45"/>
      <c r="QY9711" s="45"/>
      <c r="QZ9711" s="45"/>
      <c r="RA9711" s="45"/>
      <c r="RB9711" s="45"/>
      <c r="RC9711" s="45"/>
      <c r="RD9711" s="45"/>
      <c r="RE9711" s="45"/>
      <c r="RF9711" s="45"/>
      <c r="RG9711" s="45"/>
      <c r="RH9711" s="45"/>
      <c r="RI9711" s="45"/>
      <c r="RJ9711" s="45"/>
      <c r="RK9711" s="45"/>
      <c r="RL9711" s="45"/>
      <c r="RM9711" s="45"/>
      <c r="RN9711" s="45"/>
      <c r="RO9711" s="45"/>
      <c r="RP9711" s="45"/>
      <c r="RQ9711" s="45"/>
      <c r="RR9711" s="45"/>
      <c r="RS9711" s="45"/>
      <c r="RT9711" s="45"/>
      <c r="RU9711" s="45"/>
      <c r="RV9711" s="45"/>
      <c r="RW9711" s="45"/>
      <c r="RX9711" s="45"/>
      <c r="RY9711" s="45"/>
      <c r="RZ9711" s="45"/>
      <c r="SA9711" s="45"/>
      <c r="SB9711" s="45"/>
      <c r="SC9711" s="45"/>
      <c r="SD9711" s="45"/>
      <c r="SE9711" s="45"/>
      <c r="SF9711" s="45"/>
      <c r="SG9711" s="45"/>
      <c r="SH9711" s="45"/>
      <c r="SI9711" s="45"/>
      <c r="SJ9711" s="45"/>
      <c r="SK9711" s="45"/>
      <c r="SL9711" s="45"/>
      <c r="SM9711" s="45"/>
      <c r="SN9711" s="45"/>
      <c r="SO9711" s="45"/>
      <c r="SP9711" s="45"/>
      <c r="SQ9711" s="45"/>
      <c r="SR9711" s="45"/>
      <c r="SS9711" s="45"/>
      <c r="ST9711" s="45"/>
      <c r="SU9711" s="45"/>
      <c r="SV9711" s="45"/>
      <c r="SW9711" s="45"/>
      <c r="SX9711" s="45"/>
      <c r="SY9711" s="45"/>
      <c r="SZ9711" s="45"/>
      <c r="TA9711" s="45"/>
      <c r="TB9711" s="45"/>
      <c r="TC9711" s="45"/>
      <c r="TD9711" s="45"/>
      <c r="TE9711" s="45"/>
      <c r="TF9711" s="45"/>
      <c r="TG9711" s="45"/>
      <c r="TH9711" s="45"/>
      <c r="TI9711" s="45"/>
      <c r="TJ9711" s="45"/>
      <c r="TK9711" s="45"/>
      <c r="TL9711" s="45"/>
      <c r="TM9711" s="45"/>
      <c r="TN9711" s="45"/>
      <c r="TO9711" s="45"/>
      <c r="TP9711" s="45"/>
      <c r="TQ9711" s="45"/>
      <c r="TR9711" s="45"/>
      <c r="TS9711" s="45"/>
      <c r="TT9711" s="45"/>
      <c r="TU9711" s="45"/>
      <c r="TV9711" s="45"/>
      <c r="TW9711" s="45"/>
      <c r="TX9711" s="45"/>
      <c r="TY9711" s="45"/>
      <c r="TZ9711" s="45"/>
      <c r="UA9711" s="45"/>
      <c r="UB9711" s="45"/>
      <c r="UC9711" s="45"/>
      <c r="UD9711" s="45"/>
      <c r="UE9711" s="45"/>
      <c r="UF9711" s="45"/>
      <c r="UG9711" s="45"/>
      <c r="UH9711" s="45"/>
      <c r="UI9711" s="45"/>
      <c r="UJ9711" s="45"/>
      <c r="UK9711" s="45"/>
      <c r="UL9711" s="45"/>
      <c r="UM9711" s="45"/>
      <c r="UN9711" s="45"/>
      <c r="UO9711" s="45"/>
      <c r="UP9711" s="45"/>
      <c r="UQ9711" s="45"/>
      <c r="UR9711" s="45"/>
      <c r="US9711" s="45"/>
      <c r="UT9711" s="45"/>
      <c r="UU9711" s="45"/>
      <c r="UV9711" s="45"/>
      <c r="UW9711" s="45"/>
      <c r="UX9711" s="45"/>
      <c r="UY9711" s="45"/>
      <c r="UZ9711" s="45"/>
      <c r="VA9711" s="45"/>
      <c r="VB9711" s="45"/>
      <c r="VC9711" s="45"/>
      <c r="VD9711" s="45"/>
      <c r="VE9711" s="45"/>
      <c r="VF9711" s="45"/>
      <c r="VG9711" s="45"/>
      <c r="VH9711" s="45"/>
      <c r="VI9711" s="45"/>
      <c r="VJ9711" s="45"/>
      <c r="VK9711" s="45"/>
      <c r="VL9711" s="45"/>
      <c r="VM9711" s="45"/>
      <c r="VN9711" s="45"/>
      <c r="VO9711" s="45"/>
      <c r="VP9711" s="45"/>
      <c r="VQ9711" s="45"/>
      <c r="VR9711" s="45"/>
      <c r="VS9711" s="45"/>
      <c r="VT9711" s="45"/>
      <c r="VU9711" s="45"/>
      <c r="VV9711" s="45"/>
      <c r="VW9711" s="45"/>
      <c r="VX9711" s="45"/>
      <c r="VY9711" s="45"/>
      <c r="VZ9711" s="45"/>
      <c r="WA9711" s="45"/>
      <c r="WB9711" s="45"/>
      <c r="WC9711" s="45"/>
      <c r="WD9711" s="45"/>
      <c r="WE9711" s="45"/>
      <c r="WF9711" s="45"/>
      <c r="WG9711" s="45"/>
      <c r="WH9711" s="45"/>
      <c r="WI9711" s="45"/>
      <c r="WJ9711" s="45"/>
      <c r="WK9711" s="45"/>
      <c r="WL9711" s="45"/>
      <c r="WM9711" s="45"/>
      <c r="WN9711" s="45"/>
      <c r="WO9711" s="45"/>
      <c r="WP9711" s="45"/>
      <c r="WQ9711" s="45"/>
      <c r="WR9711" s="45"/>
      <c r="WS9711" s="45"/>
      <c r="WT9711" s="45"/>
      <c r="WU9711" s="45"/>
      <c r="WV9711" s="45"/>
      <c r="WW9711" s="45"/>
      <c r="WX9711" s="45"/>
      <c r="WY9711" s="45"/>
      <c r="WZ9711" s="45"/>
      <c r="XA9711" s="45"/>
      <c r="XB9711" s="45"/>
      <c r="XC9711" s="45"/>
      <c r="XD9711" s="45"/>
      <c r="XE9711" s="45"/>
      <c r="XF9711" s="45"/>
      <c r="XG9711" s="45"/>
      <c r="XH9711" s="45"/>
      <c r="XI9711" s="45"/>
      <c r="XJ9711" s="45"/>
      <c r="XK9711" s="45"/>
      <c r="XL9711" s="45"/>
      <c r="XM9711" s="45"/>
      <c r="XN9711" s="45"/>
      <c r="XO9711" s="45"/>
      <c r="XP9711" s="45"/>
      <c r="XQ9711" s="45"/>
      <c r="XR9711" s="45"/>
      <c r="XS9711" s="45"/>
      <c r="XT9711" s="45"/>
      <c r="XU9711" s="45"/>
      <c r="XV9711" s="45"/>
      <c r="XW9711" s="45"/>
      <c r="XX9711" s="45"/>
      <c r="XY9711" s="45"/>
      <c r="XZ9711" s="45"/>
      <c r="YA9711" s="45"/>
      <c r="YB9711" s="45"/>
      <c r="YC9711" s="45"/>
      <c r="YD9711" s="45"/>
      <c r="YE9711" s="45"/>
      <c r="YF9711" s="45"/>
      <c r="YG9711" s="45"/>
      <c r="YH9711" s="45"/>
      <c r="YI9711" s="45"/>
      <c r="YJ9711" s="45"/>
      <c r="YK9711" s="45"/>
      <c r="YL9711" s="45"/>
      <c r="YM9711" s="45"/>
      <c r="YN9711" s="45"/>
      <c r="YO9711" s="45"/>
      <c r="YP9711" s="45"/>
      <c r="YQ9711" s="45"/>
      <c r="YR9711" s="45"/>
      <c r="YS9711" s="45"/>
      <c r="YT9711" s="45"/>
      <c r="YU9711" s="45"/>
      <c r="YV9711" s="45"/>
      <c r="YW9711" s="45"/>
      <c r="YX9711" s="45"/>
      <c r="YY9711" s="45"/>
      <c r="YZ9711" s="45"/>
      <c r="ZA9711" s="45"/>
      <c r="ZB9711" s="45"/>
      <c r="ZC9711" s="45"/>
      <c r="ZD9711" s="45"/>
      <c r="ZE9711" s="45"/>
      <c r="ZF9711" s="45"/>
      <c r="ZG9711" s="45"/>
      <c r="ZH9711" s="45"/>
      <c r="ZI9711" s="45"/>
      <c r="ZJ9711" s="45"/>
      <c r="ZK9711" s="45"/>
      <c r="ZL9711" s="45"/>
      <c r="ZM9711" s="45"/>
      <c r="ZN9711" s="45"/>
      <c r="ZO9711" s="45"/>
      <c r="ZP9711" s="45"/>
      <c r="ZQ9711" s="45"/>
      <c r="ZR9711" s="45"/>
      <c r="ZS9711" s="45"/>
      <c r="ZT9711" s="45"/>
      <c r="ZU9711" s="45"/>
      <c r="ZV9711" s="45"/>
      <c r="ZW9711" s="45"/>
      <c r="ZX9711" s="45"/>
      <c r="ZY9711" s="45"/>
      <c r="ZZ9711" s="45"/>
      <c r="AAA9711" s="45"/>
      <c r="AAB9711" s="45"/>
      <c r="AAC9711" s="45"/>
      <c r="AAD9711" s="45"/>
      <c r="AAE9711" s="45"/>
      <c r="AAF9711" s="45"/>
      <c r="AAG9711" s="45"/>
      <c r="AAH9711" s="45"/>
      <c r="AAI9711" s="45"/>
      <c r="AAJ9711" s="45"/>
      <c r="AAK9711" s="45"/>
      <c r="AAL9711" s="45"/>
      <c r="AAM9711" s="45"/>
      <c r="AAN9711" s="45"/>
      <c r="AAO9711" s="45"/>
      <c r="AAP9711" s="45"/>
      <c r="AAQ9711" s="45"/>
      <c r="AAR9711" s="45"/>
      <c r="AAS9711" s="45"/>
      <c r="AAT9711" s="45"/>
      <c r="AAU9711" s="45"/>
      <c r="AAV9711" s="45"/>
      <c r="AAW9711" s="45"/>
      <c r="AAX9711" s="45"/>
      <c r="AAY9711" s="45"/>
      <c r="AAZ9711" s="45"/>
      <c r="ABA9711" s="45"/>
      <c r="ABB9711" s="45"/>
      <c r="ABC9711" s="45"/>
      <c r="ABD9711" s="45"/>
      <c r="ABE9711" s="45"/>
      <c r="ABF9711" s="45"/>
      <c r="ABG9711" s="45"/>
      <c r="ABH9711" s="45"/>
      <c r="ABI9711" s="45"/>
      <c r="ABJ9711" s="45"/>
      <c r="ABK9711" s="45"/>
      <c r="ABL9711" s="45"/>
      <c r="ABM9711" s="45"/>
      <c r="ABN9711" s="45"/>
      <c r="ABO9711" s="45"/>
      <c r="ABP9711" s="45"/>
      <c r="ABQ9711" s="45"/>
      <c r="ABR9711" s="45"/>
      <c r="ABS9711" s="45"/>
      <c r="ABT9711" s="45"/>
      <c r="ABU9711" s="45"/>
      <c r="ABV9711" s="45"/>
      <c r="ABW9711" s="45"/>
      <c r="ABX9711" s="45"/>
      <c r="ABY9711" s="45"/>
      <c r="ABZ9711" s="45"/>
      <c r="ACA9711" s="45"/>
      <c r="ACB9711" s="45"/>
      <c r="ACC9711" s="45"/>
      <c r="ACD9711" s="45"/>
      <c r="ACE9711" s="45"/>
      <c r="ACF9711" s="45"/>
      <c r="ACG9711" s="45"/>
      <c r="ACH9711" s="45"/>
      <c r="ACI9711" s="45"/>
      <c r="ACJ9711" s="45"/>
      <c r="ACK9711" s="45"/>
      <c r="ACL9711" s="45"/>
      <c r="ACM9711" s="45"/>
      <c r="ACN9711" s="45"/>
      <c r="ACO9711" s="45"/>
      <c r="ACP9711" s="45"/>
      <c r="ACQ9711" s="45"/>
      <c r="ACR9711" s="45"/>
      <c r="ACS9711" s="45"/>
      <c r="ACT9711" s="45"/>
      <c r="ACU9711" s="45"/>
      <c r="ACV9711" s="45"/>
      <c r="ACW9711" s="45"/>
      <c r="ACX9711" s="45"/>
      <c r="ACY9711" s="45"/>
      <c r="ACZ9711" s="45"/>
      <c r="ADA9711" s="45"/>
      <c r="ADB9711" s="45"/>
      <c r="ADC9711" s="45"/>
      <c r="ADD9711" s="45"/>
      <c r="ADE9711" s="45"/>
      <c r="ADF9711" s="45"/>
      <c r="ADG9711" s="45"/>
      <c r="ADH9711" s="45"/>
      <c r="ADI9711" s="45"/>
      <c r="ADJ9711" s="45"/>
      <c r="ADK9711" s="45"/>
      <c r="ADL9711" s="45"/>
      <c r="ADM9711" s="45"/>
      <c r="ADN9711" s="45"/>
      <c r="ADO9711" s="45"/>
      <c r="ADP9711" s="45"/>
      <c r="ADQ9711" s="45"/>
      <c r="ADR9711" s="45"/>
      <c r="ADS9711" s="45"/>
      <c r="ADT9711" s="45"/>
      <c r="ADU9711" s="45"/>
      <c r="ADV9711" s="45"/>
      <c r="ADW9711" s="45"/>
      <c r="ADX9711" s="45"/>
      <c r="ADY9711" s="45"/>
      <c r="ADZ9711" s="45"/>
      <c r="AEA9711" s="45"/>
      <c r="AEB9711" s="45"/>
      <c r="AEC9711" s="45"/>
      <c r="AED9711" s="45"/>
      <c r="AEE9711" s="45"/>
      <c r="AEF9711" s="45"/>
      <c r="AEG9711" s="45"/>
      <c r="AEH9711" s="45"/>
      <c r="AEI9711" s="45"/>
      <c r="AEJ9711" s="45"/>
      <c r="AEK9711" s="45"/>
      <c r="AEL9711" s="45"/>
      <c r="AEM9711" s="45"/>
      <c r="AEN9711" s="45"/>
      <c r="AEO9711" s="45"/>
      <c r="AEP9711" s="45"/>
      <c r="AEQ9711" s="45"/>
      <c r="AER9711" s="45"/>
      <c r="AES9711" s="45"/>
      <c r="AET9711" s="45"/>
      <c r="AEU9711" s="45"/>
      <c r="AEV9711" s="45"/>
      <c r="AEW9711" s="45"/>
      <c r="AEX9711" s="45"/>
      <c r="AEY9711" s="45"/>
      <c r="AEZ9711" s="45"/>
      <c r="AFA9711" s="45"/>
      <c r="AFB9711" s="45"/>
      <c r="AFC9711" s="45"/>
      <c r="AFD9711" s="45"/>
      <c r="AFE9711" s="45"/>
      <c r="AFF9711" s="45"/>
      <c r="AFG9711" s="45"/>
      <c r="AFH9711" s="45"/>
      <c r="AFI9711" s="45"/>
      <c r="AFJ9711" s="45"/>
      <c r="AFK9711" s="45"/>
      <c r="AFL9711" s="45"/>
      <c r="AFM9711" s="45"/>
      <c r="AFN9711" s="45"/>
      <c r="AFO9711" s="45"/>
      <c r="AFP9711" s="45"/>
      <c r="AFQ9711" s="45"/>
      <c r="AFR9711" s="45"/>
      <c r="AFS9711" s="45"/>
      <c r="AFT9711" s="45"/>
      <c r="AFU9711" s="45"/>
      <c r="AFV9711" s="45"/>
      <c r="AFW9711" s="45"/>
      <c r="AFX9711" s="45"/>
      <c r="AFY9711" s="45"/>
      <c r="AFZ9711" s="45"/>
      <c r="AGA9711" s="45"/>
      <c r="AGB9711" s="45"/>
      <c r="AGC9711" s="45"/>
      <c r="AGD9711" s="45"/>
      <c r="AGE9711" s="45"/>
      <c r="AGF9711" s="45"/>
      <c r="AGG9711" s="45"/>
      <c r="AGH9711" s="45"/>
      <c r="AGI9711" s="45"/>
      <c r="AGJ9711" s="45"/>
      <c r="AGK9711" s="45"/>
      <c r="AGL9711" s="45"/>
      <c r="AGM9711" s="45"/>
      <c r="AGN9711" s="45"/>
      <c r="AGO9711" s="45"/>
      <c r="AGP9711" s="45"/>
      <c r="AGQ9711" s="45"/>
      <c r="AGR9711" s="45"/>
      <c r="AGS9711" s="45"/>
      <c r="AGT9711" s="45"/>
      <c r="AGU9711" s="45"/>
      <c r="AGV9711" s="45"/>
      <c r="AGW9711" s="45"/>
      <c r="AGX9711" s="45"/>
      <c r="AGY9711" s="45"/>
      <c r="AGZ9711" s="45"/>
      <c r="AHA9711" s="45"/>
      <c r="AHB9711" s="45"/>
      <c r="AHC9711" s="45"/>
      <c r="AHD9711" s="45"/>
      <c r="AHE9711" s="45"/>
      <c r="AHF9711" s="45"/>
      <c r="AHG9711" s="45"/>
      <c r="AHH9711" s="45"/>
      <c r="AHI9711" s="45"/>
      <c r="AHJ9711" s="45"/>
      <c r="AHK9711" s="45"/>
      <c r="AHL9711" s="45"/>
      <c r="AHM9711" s="45"/>
      <c r="AHN9711" s="45"/>
      <c r="AHO9711" s="45"/>
      <c r="AHP9711" s="45"/>
      <c r="AHQ9711" s="45"/>
      <c r="AHR9711" s="45"/>
      <c r="AHS9711" s="45"/>
      <c r="AHT9711" s="45"/>
      <c r="AHU9711" s="45"/>
      <c r="AHV9711" s="45"/>
      <c r="AHW9711" s="45"/>
      <c r="AHX9711" s="45"/>
      <c r="AHY9711" s="45"/>
      <c r="AHZ9711" s="45"/>
      <c r="AIA9711" s="45"/>
      <c r="AIB9711" s="45"/>
      <c r="AIC9711" s="45"/>
      <c r="AID9711" s="45"/>
      <c r="AIE9711" s="45"/>
      <c r="AIF9711" s="45"/>
      <c r="AIG9711" s="45"/>
      <c r="AIH9711" s="45"/>
      <c r="AII9711" s="45"/>
      <c r="AIJ9711" s="45"/>
      <c r="AIK9711" s="45"/>
      <c r="AIL9711" s="45"/>
      <c r="AIM9711" s="45"/>
      <c r="AIN9711" s="45"/>
      <c r="AIO9711" s="45"/>
      <c r="AIP9711" s="45"/>
      <c r="AIQ9711" s="45"/>
      <c r="AIR9711" s="45"/>
      <c r="AIS9711" s="45"/>
      <c r="AIT9711" s="45"/>
      <c r="AIU9711" s="45"/>
      <c r="AIV9711" s="45"/>
      <c r="AIW9711" s="45"/>
      <c r="AIX9711" s="45"/>
      <c r="AIY9711" s="45"/>
      <c r="AIZ9711" s="45"/>
      <c r="AJA9711" s="45"/>
      <c r="AJB9711" s="45"/>
      <c r="AJC9711" s="45"/>
      <c r="AJD9711" s="45"/>
      <c r="AJE9711" s="45"/>
      <c r="AJF9711" s="45"/>
      <c r="AJG9711" s="45"/>
      <c r="AJH9711" s="45"/>
      <c r="AJI9711" s="45"/>
      <c r="AJJ9711" s="45"/>
      <c r="AJK9711" s="45"/>
      <c r="AJL9711" s="45"/>
      <c r="AJM9711" s="45"/>
      <c r="AJN9711" s="45"/>
      <c r="AJO9711" s="45"/>
      <c r="AJP9711" s="45"/>
      <c r="AJQ9711" s="45"/>
      <c r="AJR9711" s="45"/>
      <c r="AJS9711" s="45"/>
      <c r="AJT9711" s="45"/>
      <c r="AJU9711" s="45"/>
      <c r="AJV9711" s="45"/>
      <c r="AJW9711" s="45"/>
      <c r="AJX9711" s="45"/>
      <c r="AJY9711" s="45"/>
      <c r="AJZ9711" s="45"/>
      <c r="AKA9711" s="45"/>
      <c r="AKB9711" s="45"/>
      <c r="AKC9711" s="45"/>
      <c r="AKD9711" s="45"/>
      <c r="AKE9711" s="45"/>
      <c r="AKF9711" s="45"/>
      <c r="AKG9711" s="45"/>
      <c r="AKH9711" s="45"/>
      <c r="AKI9711" s="45"/>
      <c r="AKJ9711" s="45"/>
      <c r="AKK9711" s="45"/>
      <c r="AKL9711" s="45"/>
      <c r="AKM9711" s="45"/>
      <c r="AKN9711" s="45"/>
      <c r="AKO9711" s="45"/>
      <c r="AKP9711" s="45"/>
      <c r="AKQ9711" s="45"/>
      <c r="AKR9711" s="45"/>
      <c r="AKS9711" s="45"/>
      <c r="AKT9711" s="45"/>
      <c r="AKU9711" s="45"/>
      <c r="AKV9711" s="45"/>
      <c r="AKW9711" s="45"/>
      <c r="AKX9711" s="45"/>
      <c r="AKY9711" s="45"/>
      <c r="AKZ9711" s="45"/>
      <c r="ALA9711" s="45"/>
      <c r="ALB9711" s="45"/>
      <c r="ALC9711" s="45"/>
      <c r="ALD9711" s="45"/>
      <c r="ALE9711" s="45"/>
      <c r="ALF9711" s="45"/>
      <c r="ALG9711" s="45"/>
      <c r="ALH9711" s="45"/>
      <c r="ALI9711" s="45"/>
      <c r="ALJ9711" s="45"/>
      <c r="ALK9711" s="45"/>
      <c r="ALL9711" s="45"/>
      <c r="ALM9711" s="45"/>
      <c r="ALN9711" s="45"/>
      <c r="ALO9711" s="45"/>
      <c r="ALP9711" s="45"/>
      <c r="ALQ9711" s="45"/>
      <c r="ALR9711" s="45"/>
      <c r="ALS9711" s="45"/>
      <c r="ALT9711" s="45"/>
      <c r="ALU9711" s="45"/>
      <c r="ALV9711" s="45"/>
      <c r="ALW9711" s="45"/>
      <c r="ALX9711" s="45"/>
      <c r="ALY9711" s="45"/>
      <c r="ALZ9711" s="45"/>
      <c r="AMA9711" s="45"/>
      <c r="AMB9711" s="45"/>
      <c r="AMC9711" s="45"/>
      <c r="AMD9711" s="45"/>
      <c r="AME9711" s="45"/>
      <c r="AMF9711" s="45"/>
      <c r="AMG9711" s="45"/>
      <c r="AMH9711" s="45"/>
      <c r="AMI9711" s="45"/>
      <c r="AMJ9711" s="45"/>
      <c r="AMK9711" s="45"/>
      <c r="AML9711" s="45"/>
      <c r="AMM9711" s="45"/>
      <c r="AMN9711" s="45"/>
      <c r="AMO9711" s="45"/>
      <c r="AMP9711" s="45"/>
      <c r="AMQ9711" s="45"/>
      <c r="AMR9711" s="45"/>
      <c r="AMS9711" s="45"/>
      <c r="AMT9711" s="45"/>
      <c r="AMU9711" s="45"/>
      <c r="AMV9711" s="45"/>
      <c r="AMW9711" s="45"/>
      <c r="AMX9711" s="45"/>
      <c r="AMY9711" s="45"/>
      <c r="AMZ9711" s="45"/>
      <c r="ANA9711" s="45"/>
      <c r="ANB9711" s="45"/>
      <c r="ANC9711" s="45"/>
      <c r="AND9711" s="45"/>
      <c r="ANE9711" s="45"/>
      <c r="ANF9711" s="45"/>
      <c r="ANG9711" s="45"/>
      <c r="ANH9711" s="45"/>
      <c r="ANI9711" s="45"/>
      <c r="ANJ9711" s="45"/>
      <c r="ANK9711" s="45"/>
      <c r="ANL9711" s="45"/>
      <c r="ANM9711" s="45"/>
      <c r="ANN9711" s="45"/>
      <c r="ANO9711" s="45"/>
      <c r="ANP9711" s="45"/>
      <c r="ANQ9711" s="45"/>
      <c r="ANR9711" s="45"/>
      <c r="ANS9711" s="45"/>
      <c r="ANT9711" s="45"/>
      <c r="ANU9711" s="45"/>
      <c r="ANV9711" s="45"/>
      <c r="ANW9711" s="45"/>
      <c r="ANX9711" s="45"/>
      <c r="ANY9711" s="45"/>
      <c r="ANZ9711" s="45"/>
      <c r="AOA9711" s="45"/>
      <c r="AOB9711" s="45"/>
      <c r="AOC9711" s="45"/>
      <c r="AOD9711" s="45"/>
      <c r="AOE9711" s="45"/>
      <c r="AOF9711" s="45"/>
      <c r="AOG9711" s="45"/>
      <c r="AOH9711" s="45"/>
      <c r="AOI9711" s="45"/>
      <c r="AOJ9711" s="45"/>
      <c r="AOK9711" s="45"/>
      <c r="AOL9711" s="45"/>
      <c r="AOM9711" s="45"/>
      <c r="AON9711" s="45"/>
      <c r="AOO9711" s="45"/>
      <c r="AOP9711" s="45"/>
      <c r="AOQ9711" s="45"/>
      <c r="AOR9711" s="45"/>
      <c r="AOS9711" s="45"/>
      <c r="AOT9711" s="45"/>
      <c r="AOU9711" s="45"/>
      <c r="AOV9711" s="45"/>
      <c r="AOW9711" s="45"/>
      <c r="AOX9711" s="45"/>
      <c r="AOY9711" s="45"/>
      <c r="AOZ9711" s="45"/>
      <c r="APA9711" s="45"/>
      <c r="APB9711" s="45"/>
      <c r="APC9711" s="45"/>
      <c r="APD9711" s="45"/>
      <c r="APE9711" s="45"/>
      <c r="APF9711" s="45"/>
      <c r="APG9711" s="45"/>
      <c r="APH9711" s="45"/>
      <c r="API9711" s="45"/>
      <c r="APJ9711" s="45"/>
      <c r="APK9711" s="45"/>
      <c r="APL9711" s="45"/>
      <c r="APM9711" s="45"/>
      <c r="APN9711" s="45"/>
      <c r="APO9711" s="45"/>
      <c r="APP9711" s="45"/>
      <c r="APQ9711" s="45"/>
      <c r="APR9711" s="45"/>
      <c r="APS9711" s="45"/>
      <c r="APT9711" s="45"/>
      <c r="APU9711" s="45"/>
      <c r="APV9711" s="45"/>
      <c r="APW9711" s="45"/>
      <c r="APX9711" s="45"/>
      <c r="APY9711" s="45"/>
      <c r="APZ9711" s="45"/>
      <c r="AQA9711" s="45"/>
      <c r="AQB9711" s="45"/>
      <c r="AQC9711" s="45"/>
      <c r="AQD9711" s="45"/>
      <c r="AQE9711" s="45"/>
      <c r="AQF9711" s="45"/>
      <c r="AQG9711" s="45"/>
      <c r="AQH9711" s="45"/>
      <c r="AQI9711" s="45"/>
      <c r="AQJ9711" s="45"/>
      <c r="AQK9711" s="45"/>
      <c r="AQL9711" s="45"/>
      <c r="AQM9711" s="45"/>
      <c r="AQN9711" s="45"/>
      <c r="AQO9711" s="45"/>
      <c r="AQP9711" s="45"/>
      <c r="AQQ9711" s="45"/>
      <c r="AQR9711" s="45"/>
      <c r="AQS9711" s="45"/>
      <c r="AQT9711" s="45"/>
      <c r="AQU9711" s="45"/>
      <c r="AQV9711" s="45"/>
      <c r="AQW9711" s="45"/>
      <c r="AQX9711" s="45"/>
      <c r="AQY9711" s="45"/>
      <c r="AQZ9711" s="45"/>
      <c r="ARA9711" s="45"/>
      <c r="ARB9711" s="45"/>
      <c r="ARC9711" s="45"/>
      <c r="ARD9711" s="45"/>
      <c r="ARE9711" s="45"/>
      <c r="ARF9711" s="45"/>
      <c r="ARG9711" s="45"/>
      <c r="ARH9711" s="45"/>
      <c r="ARI9711" s="45"/>
      <c r="ARJ9711" s="45"/>
      <c r="ARK9711" s="45"/>
      <c r="ARL9711" s="45"/>
      <c r="ARM9711" s="45"/>
      <c r="ARN9711" s="45"/>
      <c r="ARO9711" s="45"/>
      <c r="ARP9711" s="45"/>
      <c r="ARQ9711" s="45"/>
      <c r="ARR9711" s="45"/>
      <c r="ARS9711" s="45"/>
      <c r="ART9711" s="45"/>
      <c r="ARU9711" s="45"/>
      <c r="ARV9711" s="45"/>
      <c r="ARW9711" s="45"/>
      <c r="ARX9711" s="45"/>
      <c r="ARY9711" s="45"/>
      <c r="ARZ9711" s="45"/>
      <c r="ASA9711" s="45"/>
      <c r="ASB9711" s="45"/>
      <c r="ASC9711" s="45"/>
      <c r="ASD9711" s="45"/>
      <c r="ASE9711" s="45"/>
      <c r="ASF9711" s="45"/>
      <c r="ASG9711" s="45"/>
      <c r="ASH9711" s="45"/>
      <c r="ASI9711" s="45"/>
      <c r="ASJ9711" s="45"/>
      <c r="ASK9711" s="45"/>
      <c r="ASL9711" s="45"/>
      <c r="ASM9711" s="45"/>
      <c r="ASN9711" s="45"/>
      <c r="ASO9711" s="45"/>
      <c r="ASP9711" s="45"/>
      <c r="ASQ9711" s="45"/>
      <c r="ASR9711" s="45"/>
      <c r="ASS9711" s="45"/>
      <c r="AST9711" s="45"/>
      <c r="ASU9711" s="45"/>
      <c r="ASV9711" s="45"/>
      <c r="ASW9711" s="45"/>
      <c r="ASX9711" s="45"/>
      <c r="ASY9711" s="45"/>
      <c r="ASZ9711" s="45"/>
      <c r="ATA9711" s="45"/>
      <c r="ATB9711" s="45"/>
      <c r="ATC9711" s="45"/>
      <c r="ATD9711" s="45"/>
      <c r="ATE9711" s="45"/>
      <c r="ATF9711" s="45"/>
      <c r="ATG9711" s="45"/>
      <c r="ATH9711" s="45"/>
      <c r="ATI9711" s="45"/>
      <c r="ATJ9711" s="45"/>
      <c r="ATK9711" s="45"/>
      <c r="ATL9711" s="45"/>
      <c r="ATM9711" s="45"/>
      <c r="ATN9711" s="45"/>
      <c r="ATO9711" s="45"/>
      <c r="ATP9711" s="45"/>
      <c r="ATQ9711" s="45"/>
      <c r="ATR9711" s="45"/>
      <c r="ATS9711" s="45"/>
      <c r="ATT9711" s="45"/>
      <c r="ATU9711" s="45"/>
      <c r="ATV9711" s="45"/>
      <c r="ATW9711" s="45"/>
      <c r="ATX9711" s="45"/>
      <c r="ATY9711" s="45"/>
      <c r="ATZ9711" s="45"/>
      <c r="AUA9711" s="45"/>
      <c r="AUB9711" s="45"/>
      <c r="AUC9711" s="45"/>
      <c r="AUD9711" s="45"/>
      <c r="AUE9711" s="45"/>
      <c r="AUF9711" s="45"/>
      <c r="AUG9711" s="45"/>
      <c r="AUH9711" s="45"/>
      <c r="AUI9711" s="45"/>
      <c r="AUJ9711" s="45"/>
      <c r="AUK9711" s="45"/>
      <c r="AUL9711" s="45"/>
      <c r="AUM9711" s="45"/>
      <c r="AUN9711" s="45"/>
      <c r="AUO9711" s="45"/>
      <c r="AUP9711" s="45"/>
      <c r="AUQ9711" s="45"/>
      <c r="AUR9711" s="45"/>
      <c r="AUS9711" s="45"/>
      <c r="AUT9711" s="45"/>
      <c r="AUU9711" s="45"/>
      <c r="AUV9711" s="45"/>
      <c r="AUW9711" s="45"/>
      <c r="AUX9711" s="45"/>
      <c r="AUY9711" s="45"/>
      <c r="AUZ9711" s="45"/>
      <c r="AVA9711" s="45"/>
      <c r="AVB9711" s="45"/>
      <c r="AVC9711" s="45"/>
      <c r="AVD9711" s="45"/>
      <c r="AVE9711" s="45"/>
      <c r="AVF9711" s="45"/>
      <c r="AVG9711" s="45"/>
      <c r="AVH9711" s="45"/>
      <c r="AVI9711" s="45"/>
      <c r="AVJ9711" s="45"/>
      <c r="AVK9711" s="45"/>
      <c r="AVL9711" s="45"/>
      <c r="AVM9711" s="45"/>
      <c r="AVN9711" s="45"/>
      <c r="AVO9711" s="45"/>
      <c r="AVP9711" s="45"/>
      <c r="AVQ9711" s="45"/>
      <c r="AVR9711" s="45"/>
      <c r="AVS9711" s="45"/>
      <c r="AVT9711" s="45"/>
      <c r="AVU9711" s="45"/>
      <c r="AVV9711" s="45"/>
      <c r="AVW9711" s="45"/>
      <c r="AVX9711" s="45"/>
      <c r="AVY9711" s="45"/>
      <c r="AVZ9711" s="45"/>
      <c r="AWA9711" s="45"/>
      <c r="AWB9711" s="45"/>
      <c r="AWC9711" s="45"/>
      <c r="AWD9711" s="45"/>
      <c r="AWE9711" s="45"/>
      <c r="AWF9711" s="45"/>
      <c r="AWG9711" s="45"/>
      <c r="AWH9711" s="45"/>
      <c r="AWI9711" s="45"/>
      <c r="AWJ9711" s="45"/>
      <c r="AWK9711" s="45"/>
      <c r="AWL9711" s="45"/>
      <c r="AWM9711" s="45"/>
      <c r="AWN9711" s="45"/>
      <c r="AWO9711" s="45"/>
      <c r="AWP9711" s="45"/>
      <c r="AWQ9711" s="45"/>
      <c r="AWR9711" s="45"/>
      <c r="AWS9711" s="45"/>
      <c r="AWT9711" s="45"/>
      <c r="AWU9711" s="45"/>
      <c r="AWV9711" s="45"/>
      <c r="AWW9711" s="45"/>
      <c r="AWX9711" s="45"/>
      <c r="AWY9711" s="45"/>
      <c r="AWZ9711" s="45"/>
      <c r="AXA9711" s="45"/>
      <c r="AXB9711" s="45"/>
      <c r="AXC9711" s="45"/>
      <c r="AXD9711" s="45"/>
      <c r="AXE9711" s="45"/>
      <c r="AXF9711" s="45"/>
      <c r="AXG9711" s="45"/>
      <c r="AXH9711" s="45"/>
      <c r="AXI9711" s="45"/>
      <c r="AXJ9711" s="45"/>
      <c r="AXK9711" s="45"/>
      <c r="AXL9711" s="45"/>
      <c r="AXM9711" s="45"/>
      <c r="AXN9711" s="45"/>
      <c r="AXO9711" s="45"/>
      <c r="AXP9711" s="45"/>
      <c r="AXQ9711" s="45"/>
      <c r="AXR9711" s="45"/>
      <c r="AXS9711" s="45"/>
      <c r="AXT9711" s="45"/>
      <c r="AXU9711" s="45"/>
      <c r="AXV9711" s="45"/>
      <c r="AXW9711" s="45"/>
      <c r="AXX9711" s="45"/>
      <c r="AXY9711" s="45"/>
      <c r="AXZ9711" s="45"/>
      <c r="AYA9711" s="45"/>
      <c r="AYB9711" s="45"/>
      <c r="AYC9711" s="45"/>
      <c r="AYD9711" s="45"/>
      <c r="AYE9711" s="45"/>
      <c r="AYF9711" s="45"/>
      <c r="AYG9711" s="45"/>
      <c r="AYH9711" s="45"/>
      <c r="AYI9711" s="45"/>
      <c r="AYJ9711" s="45"/>
      <c r="AYK9711" s="45"/>
      <c r="AYL9711" s="45"/>
      <c r="AYM9711" s="45"/>
      <c r="AYN9711" s="45"/>
      <c r="AYO9711" s="45"/>
      <c r="AYP9711" s="45"/>
      <c r="AYQ9711" s="45"/>
      <c r="AYR9711" s="45"/>
      <c r="AYS9711" s="45"/>
      <c r="AYT9711" s="45"/>
      <c r="AYU9711" s="45"/>
      <c r="AYV9711" s="45"/>
      <c r="AYW9711" s="45"/>
      <c r="AYX9711" s="45"/>
      <c r="AYY9711" s="45"/>
      <c r="AYZ9711" s="45"/>
      <c r="AZA9711" s="45"/>
      <c r="AZB9711" s="45"/>
      <c r="AZC9711" s="45"/>
      <c r="AZD9711" s="45"/>
      <c r="AZE9711" s="45"/>
      <c r="AZF9711" s="45"/>
      <c r="AZG9711" s="45"/>
      <c r="AZH9711" s="45"/>
      <c r="AZI9711" s="45"/>
      <c r="AZJ9711" s="45"/>
      <c r="AZK9711" s="45"/>
      <c r="AZL9711" s="45"/>
      <c r="AZM9711" s="45"/>
      <c r="AZN9711" s="45"/>
      <c r="AZO9711" s="45"/>
      <c r="AZP9711" s="45"/>
      <c r="AZQ9711" s="45"/>
      <c r="AZR9711" s="45"/>
      <c r="AZS9711" s="45"/>
      <c r="AZT9711" s="45"/>
      <c r="AZU9711" s="45"/>
      <c r="AZV9711" s="45"/>
      <c r="AZW9711" s="45"/>
      <c r="AZX9711" s="45"/>
      <c r="AZY9711" s="45"/>
      <c r="AZZ9711" s="45"/>
      <c r="BAA9711" s="45"/>
      <c r="BAB9711" s="45"/>
      <c r="BAC9711" s="45"/>
      <c r="BAD9711" s="45"/>
      <c r="BAE9711" s="45"/>
      <c r="BAF9711" s="45"/>
      <c r="BAG9711" s="45"/>
      <c r="BAH9711" s="45"/>
      <c r="BAI9711" s="45"/>
      <c r="BAJ9711" s="45"/>
      <c r="BAK9711" s="45"/>
      <c r="BAL9711" s="45"/>
      <c r="BAM9711" s="45"/>
      <c r="BAN9711" s="45"/>
      <c r="BAO9711" s="45"/>
      <c r="BAP9711" s="45"/>
      <c r="BAQ9711" s="45"/>
      <c r="BAR9711" s="45"/>
      <c r="BAS9711" s="45"/>
      <c r="BAT9711" s="45"/>
      <c r="BAU9711" s="45"/>
      <c r="BAV9711" s="45"/>
      <c r="BAW9711" s="45"/>
      <c r="BAX9711" s="45"/>
      <c r="BAY9711" s="45"/>
      <c r="BAZ9711" s="45"/>
      <c r="BBA9711" s="45"/>
      <c r="BBB9711" s="45"/>
      <c r="BBC9711" s="45"/>
      <c r="BBD9711" s="45"/>
      <c r="BBE9711" s="45"/>
      <c r="BBF9711" s="45"/>
      <c r="BBG9711" s="45"/>
      <c r="BBH9711" s="45"/>
      <c r="BBI9711" s="45"/>
      <c r="BBJ9711" s="45"/>
      <c r="BBK9711" s="45"/>
      <c r="BBL9711" s="45"/>
      <c r="BBM9711" s="45"/>
      <c r="BBN9711" s="45"/>
      <c r="BBO9711" s="45"/>
      <c r="BBP9711" s="45"/>
      <c r="BBQ9711" s="45"/>
      <c r="BBR9711" s="45"/>
      <c r="BBS9711" s="45"/>
      <c r="BBT9711" s="45"/>
      <c r="BBU9711" s="45"/>
      <c r="BBV9711" s="45"/>
      <c r="BBW9711" s="45"/>
      <c r="BBX9711" s="45"/>
      <c r="BBY9711" s="45"/>
      <c r="BBZ9711" s="45"/>
      <c r="BCA9711" s="45"/>
      <c r="BCB9711" s="45"/>
      <c r="BCC9711" s="45"/>
      <c r="BCD9711" s="45"/>
      <c r="BCE9711" s="45"/>
      <c r="BCF9711" s="45"/>
      <c r="BCG9711" s="45"/>
      <c r="BCH9711" s="45"/>
      <c r="BCI9711" s="45"/>
      <c r="BCJ9711" s="45"/>
      <c r="BCK9711" s="45"/>
      <c r="BCL9711" s="45"/>
      <c r="BCM9711" s="45"/>
      <c r="BCN9711" s="45"/>
      <c r="BCO9711" s="45"/>
      <c r="BCP9711" s="45"/>
      <c r="BCQ9711" s="45"/>
      <c r="BCR9711" s="45"/>
      <c r="BCS9711" s="45"/>
      <c r="BCT9711" s="45"/>
      <c r="BCU9711" s="45"/>
      <c r="BCV9711" s="45"/>
      <c r="BCW9711" s="45"/>
      <c r="BCX9711" s="45"/>
      <c r="BCY9711" s="45"/>
      <c r="BCZ9711" s="45"/>
      <c r="BDA9711" s="45"/>
      <c r="BDB9711" s="45"/>
      <c r="BDC9711" s="45"/>
      <c r="BDD9711" s="45"/>
      <c r="BDE9711" s="45"/>
      <c r="BDF9711" s="45"/>
      <c r="BDG9711" s="45"/>
      <c r="BDH9711" s="45"/>
      <c r="BDI9711" s="45"/>
      <c r="BDJ9711" s="45"/>
      <c r="BDK9711" s="45"/>
      <c r="BDL9711" s="45"/>
      <c r="BDM9711" s="45"/>
      <c r="BDN9711" s="45"/>
      <c r="BDO9711" s="45"/>
      <c r="BDP9711" s="45"/>
      <c r="BDQ9711" s="45"/>
      <c r="BDR9711" s="45"/>
      <c r="BDS9711" s="45"/>
      <c r="BDT9711" s="45"/>
      <c r="BDU9711" s="45"/>
      <c r="BDV9711" s="45"/>
      <c r="BDW9711" s="45"/>
      <c r="BDX9711" s="45"/>
      <c r="BDY9711" s="45"/>
      <c r="BDZ9711" s="45"/>
      <c r="BEA9711" s="45"/>
      <c r="BEB9711" s="45"/>
      <c r="BEC9711" s="45"/>
      <c r="BED9711" s="45"/>
      <c r="BEE9711" s="45"/>
      <c r="BEF9711" s="45"/>
      <c r="BEG9711" s="45"/>
      <c r="BEH9711" s="45"/>
      <c r="BEI9711" s="45"/>
      <c r="BEJ9711" s="45"/>
      <c r="BEK9711" s="45"/>
      <c r="BEL9711" s="45"/>
      <c r="BEM9711" s="45"/>
      <c r="BEN9711" s="45"/>
      <c r="BEO9711" s="45"/>
      <c r="BEP9711" s="45"/>
      <c r="BEQ9711" s="45"/>
      <c r="BER9711" s="45"/>
      <c r="BES9711" s="45"/>
      <c r="BET9711" s="45"/>
      <c r="BEU9711" s="45"/>
      <c r="BEV9711" s="45"/>
      <c r="BEW9711" s="45"/>
      <c r="BEX9711" s="45"/>
      <c r="BEY9711" s="45"/>
      <c r="BEZ9711" s="45"/>
      <c r="BFA9711" s="45"/>
      <c r="BFB9711" s="45"/>
      <c r="BFC9711" s="45"/>
      <c r="BFD9711" s="45"/>
      <c r="BFE9711" s="45"/>
      <c r="BFF9711" s="45"/>
      <c r="BFG9711" s="45"/>
      <c r="BFH9711" s="45"/>
      <c r="BFI9711" s="45"/>
      <c r="BFJ9711" s="45"/>
      <c r="BFK9711" s="45"/>
      <c r="BFL9711" s="45"/>
      <c r="BFM9711" s="45"/>
      <c r="BFN9711" s="45"/>
      <c r="BFO9711" s="45"/>
      <c r="BFP9711" s="45"/>
      <c r="BFQ9711" s="45"/>
      <c r="BFR9711" s="45"/>
      <c r="BFS9711" s="45"/>
      <c r="BFT9711" s="45"/>
      <c r="BFU9711" s="45"/>
      <c r="BFV9711" s="45"/>
      <c r="BFW9711" s="45"/>
      <c r="BFX9711" s="45"/>
      <c r="BFY9711" s="45"/>
      <c r="BFZ9711" s="45"/>
      <c r="BGA9711" s="45"/>
      <c r="BGB9711" s="45"/>
      <c r="BGC9711" s="45"/>
      <c r="BGD9711" s="45"/>
      <c r="BGE9711" s="45"/>
      <c r="BGF9711" s="45"/>
      <c r="BGG9711" s="45"/>
      <c r="BGH9711" s="45"/>
      <c r="BGI9711" s="45"/>
      <c r="BGJ9711" s="45"/>
      <c r="BGK9711" s="45"/>
      <c r="BGL9711" s="45"/>
      <c r="BGM9711" s="45"/>
      <c r="BGN9711" s="45"/>
      <c r="BGO9711" s="45"/>
      <c r="BGP9711" s="45"/>
      <c r="BGQ9711" s="45"/>
      <c r="BGR9711" s="45"/>
      <c r="BGS9711" s="45"/>
      <c r="BGT9711" s="45"/>
      <c r="BGU9711" s="45"/>
      <c r="BGV9711" s="45"/>
      <c r="BGW9711" s="45"/>
      <c r="BGX9711" s="45"/>
      <c r="BGY9711" s="45"/>
      <c r="BGZ9711" s="45"/>
      <c r="BHA9711" s="45"/>
      <c r="BHB9711" s="45"/>
      <c r="BHC9711" s="45"/>
      <c r="BHD9711" s="45"/>
      <c r="BHE9711" s="45"/>
      <c r="BHF9711" s="45"/>
      <c r="BHG9711" s="45"/>
      <c r="BHH9711" s="45"/>
      <c r="BHI9711" s="45"/>
      <c r="BHJ9711" s="45"/>
      <c r="BHK9711" s="45"/>
      <c r="BHL9711" s="45"/>
      <c r="BHM9711" s="45"/>
      <c r="BHN9711" s="45"/>
      <c r="BHO9711" s="45"/>
      <c r="BHP9711" s="45"/>
      <c r="BHQ9711" s="45"/>
      <c r="BHR9711" s="45"/>
      <c r="BHS9711" s="45"/>
      <c r="BHT9711" s="45"/>
      <c r="BHU9711" s="45"/>
      <c r="BHV9711" s="45"/>
      <c r="BHW9711" s="45"/>
      <c r="BHX9711" s="45"/>
      <c r="BHY9711" s="45"/>
      <c r="BHZ9711" s="45"/>
      <c r="BIA9711" s="45"/>
      <c r="BIB9711" s="45"/>
      <c r="BIC9711" s="45"/>
      <c r="BID9711" s="45"/>
      <c r="BIE9711" s="45"/>
      <c r="BIF9711" s="45"/>
      <c r="BIG9711" s="45"/>
      <c r="BIH9711" s="45"/>
      <c r="BII9711" s="45"/>
      <c r="BIJ9711" s="45"/>
      <c r="BIK9711" s="45"/>
      <c r="BIL9711" s="45"/>
      <c r="BIM9711" s="45"/>
      <c r="BIN9711" s="45"/>
      <c r="BIO9711" s="45"/>
      <c r="BIP9711" s="45"/>
      <c r="BIQ9711" s="45"/>
      <c r="BIR9711" s="45"/>
      <c r="BIS9711" s="45"/>
      <c r="BIT9711" s="45"/>
      <c r="BIU9711" s="45"/>
      <c r="BIV9711" s="45"/>
      <c r="BIW9711" s="45"/>
      <c r="BIX9711" s="45"/>
      <c r="BIY9711" s="45"/>
      <c r="BIZ9711" s="45"/>
      <c r="BJA9711" s="45"/>
      <c r="BJB9711" s="45"/>
      <c r="BJC9711" s="45"/>
      <c r="BJD9711" s="45"/>
      <c r="BJE9711" s="45"/>
      <c r="BJF9711" s="45"/>
      <c r="BJG9711" s="45"/>
      <c r="BJH9711" s="45"/>
      <c r="BJI9711" s="45"/>
      <c r="BJJ9711" s="45"/>
      <c r="BJK9711" s="45"/>
      <c r="BJL9711" s="45"/>
      <c r="BJM9711" s="45"/>
      <c r="BJN9711" s="45"/>
      <c r="BJO9711" s="45"/>
      <c r="BJP9711" s="45"/>
      <c r="BJQ9711" s="45"/>
      <c r="BJR9711" s="45"/>
      <c r="BJS9711" s="45"/>
      <c r="BJT9711" s="45"/>
      <c r="BJU9711" s="45"/>
      <c r="BJV9711" s="45"/>
      <c r="BJW9711" s="45"/>
      <c r="BJX9711" s="45"/>
      <c r="BJY9711" s="45"/>
      <c r="BJZ9711" s="45"/>
      <c r="BKA9711" s="45"/>
      <c r="BKB9711" s="45"/>
      <c r="BKC9711" s="45"/>
      <c r="BKD9711" s="45"/>
      <c r="BKE9711" s="45"/>
      <c r="BKF9711" s="45"/>
      <c r="BKG9711" s="45"/>
      <c r="BKH9711" s="45"/>
      <c r="BKI9711" s="45"/>
      <c r="BKJ9711" s="45"/>
      <c r="BKK9711" s="45"/>
      <c r="BKL9711" s="45"/>
      <c r="BKM9711" s="45"/>
      <c r="BKN9711" s="45"/>
      <c r="BKO9711" s="45"/>
      <c r="BKP9711" s="45"/>
      <c r="BKQ9711" s="45"/>
      <c r="BKR9711" s="45"/>
      <c r="BKS9711" s="45"/>
      <c r="BKT9711" s="45"/>
      <c r="BKU9711" s="45"/>
      <c r="BKV9711" s="45"/>
      <c r="BKW9711" s="45"/>
      <c r="BKX9711" s="45"/>
      <c r="BKY9711" s="45"/>
      <c r="BKZ9711" s="45"/>
      <c r="BLA9711" s="45"/>
      <c r="BLB9711" s="45"/>
      <c r="BLC9711" s="45"/>
      <c r="BLD9711" s="45"/>
      <c r="BLE9711" s="45"/>
      <c r="BLF9711" s="45"/>
      <c r="BLG9711" s="45"/>
      <c r="BLH9711" s="45"/>
      <c r="BLI9711" s="45"/>
      <c r="BLJ9711" s="45"/>
      <c r="BLK9711" s="45"/>
      <c r="BLL9711" s="45"/>
      <c r="BLM9711" s="45"/>
      <c r="BLN9711" s="45"/>
      <c r="BLO9711" s="45"/>
      <c r="BLP9711" s="45"/>
      <c r="BLQ9711" s="45"/>
      <c r="BLR9711" s="45"/>
      <c r="BLS9711" s="45"/>
      <c r="BLT9711" s="45"/>
      <c r="BLU9711" s="45"/>
      <c r="BLV9711" s="45"/>
      <c r="BLW9711" s="45"/>
      <c r="BLX9711" s="45"/>
      <c r="BLY9711" s="45"/>
      <c r="BLZ9711" s="45"/>
      <c r="BMA9711" s="45"/>
      <c r="BMB9711" s="45"/>
      <c r="BMC9711" s="45"/>
      <c r="BMD9711" s="45"/>
      <c r="BME9711" s="45"/>
      <c r="BMF9711" s="45"/>
      <c r="BMG9711" s="45"/>
      <c r="BMH9711" s="45"/>
      <c r="BMI9711" s="45"/>
      <c r="BMJ9711" s="45"/>
      <c r="BMK9711" s="45"/>
      <c r="BML9711" s="45"/>
      <c r="BMM9711" s="45"/>
      <c r="BMN9711" s="45"/>
      <c r="BMO9711" s="45"/>
      <c r="BMP9711" s="45"/>
      <c r="BMQ9711" s="45"/>
      <c r="BMR9711" s="45"/>
      <c r="BMS9711" s="45"/>
      <c r="BMT9711" s="45"/>
      <c r="BMU9711" s="45"/>
      <c r="BMV9711" s="45"/>
      <c r="BMW9711" s="45"/>
      <c r="BMX9711" s="45"/>
      <c r="BMY9711" s="45"/>
      <c r="BMZ9711" s="45"/>
      <c r="BNA9711" s="45"/>
      <c r="BNB9711" s="45"/>
      <c r="BNC9711" s="45"/>
      <c r="BND9711" s="45"/>
      <c r="BNE9711" s="45"/>
      <c r="BNF9711" s="45"/>
      <c r="BNG9711" s="45"/>
      <c r="BNH9711" s="45"/>
      <c r="BNI9711" s="45"/>
      <c r="BNJ9711" s="45"/>
      <c r="BNK9711" s="45"/>
      <c r="BNL9711" s="45"/>
      <c r="BNM9711" s="45"/>
      <c r="BNN9711" s="45"/>
      <c r="BNO9711" s="45"/>
      <c r="BNP9711" s="45"/>
      <c r="BNQ9711" s="45"/>
      <c r="BNR9711" s="45"/>
      <c r="BNS9711" s="45"/>
      <c r="BNT9711" s="45"/>
      <c r="BNU9711" s="45"/>
      <c r="BNV9711" s="45"/>
      <c r="BNW9711" s="45"/>
      <c r="BNX9711" s="45"/>
      <c r="BNY9711" s="45"/>
      <c r="BNZ9711" s="45"/>
      <c r="BOA9711" s="45"/>
      <c r="BOB9711" s="45"/>
      <c r="BOC9711" s="45"/>
      <c r="BOD9711" s="45"/>
      <c r="BOE9711" s="45"/>
      <c r="BOF9711" s="45"/>
      <c r="BOG9711" s="45"/>
      <c r="BOH9711" s="45"/>
      <c r="BOI9711" s="45"/>
      <c r="BOJ9711" s="45"/>
      <c r="BOK9711" s="45"/>
      <c r="BOL9711" s="45"/>
      <c r="BOM9711" s="45"/>
      <c r="BON9711" s="45"/>
      <c r="BOO9711" s="45"/>
      <c r="BOP9711" s="45"/>
      <c r="BOQ9711" s="45"/>
      <c r="BOR9711" s="45"/>
      <c r="BOS9711" s="45"/>
      <c r="BOT9711" s="45"/>
      <c r="BOU9711" s="45"/>
      <c r="BOV9711" s="45"/>
      <c r="BOW9711" s="45"/>
      <c r="BOX9711" s="45"/>
      <c r="BOY9711" s="45"/>
      <c r="BOZ9711" s="45"/>
      <c r="BPA9711" s="45"/>
      <c r="BPB9711" s="45"/>
      <c r="BPC9711" s="45"/>
      <c r="BPD9711" s="45"/>
      <c r="BPE9711" s="45"/>
      <c r="BPF9711" s="45"/>
      <c r="BPG9711" s="45"/>
      <c r="BPH9711" s="45"/>
      <c r="BPI9711" s="45"/>
      <c r="BPJ9711" s="45"/>
      <c r="BPK9711" s="45"/>
      <c r="BPL9711" s="45"/>
      <c r="BPM9711" s="45"/>
      <c r="BPN9711" s="45"/>
      <c r="BPO9711" s="45"/>
      <c r="BPP9711" s="45"/>
      <c r="BPQ9711" s="45"/>
      <c r="BPR9711" s="45"/>
      <c r="BPS9711" s="45"/>
      <c r="BPT9711" s="45"/>
      <c r="BPU9711" s="45"/>
      <c r="BPV9711" s="45"/>
      <c r="BPW9711" s="45"/>
      <c r="BPX9711" s="45"/>
      <c r="BPY9711" s="45"/>
      <c r="BPZ9711" s="45"/>
      <c r="BQA9711" s="45"/>
      <c r="BQB9711" s="45"/>
      <c r="BQC9711" s="45"/>
      <c r="BQD9711" s="45"/>
      <c r="BQE9711" s="45"/>
      <c r="BQF9711" s="45"/>
      <c r="BQG9711" s="45"/>
      <c r="BQH9711" s="45"/>
      <c r="BQI9711" s="45"/>
      <c r="BQJ9711" s="45"/>
      <c r="BQK9711" s="45"/>
      <c r="BQL9711" s="45"/>
      <c r="BQM9711" s="45"/>
      <c r="BQN9711" s="45"/>
      <c r="BQO9711" s="45"/>
      <c r="BQP9711" s="45"/>
      <c r="BQQ9711" s="45"/>
      <c r="BQR9711" s="45"/>
      <c r="BQS9711" s="45"/>
      <c r="BQT9711" s="45"/>
      <c r="BQU9711" s="45"/>
      <c r="BQV9711" s="45"/>
      <c r="BQW9711" s="45"/>
      <c r="BQX9711" s="45"/>
      <c r="BQY9711" s="45"/>
      <c r="BQZ9711" s="45"/>
      <c r="BRA9711" s="45"/>
      <c r="BRB9711" s="45"/>
      <c r="BRC9711" s="45"/>
      <c r="BRD9711" s="45"/>
      <c r="BRE9711" s="45"/>
      <c r="BRF9711" s="45"/>
      <c r="BRG9711" s="45"/>
      <c r="BRH9711" s="45"/>
      <c r="BRI9711" s="45"/>
      <c r="BRJ9711" s="45"/>
      <c r="BRK9711" s="45"/>
      <c r="BRL9711" s="45"/>
      <c r="BRM9711" s="45"/>
      <c r="BRN9711" s="45"/>
      <c r="BRO9711" s="45"/>
      <c r="BRP9711" s="45"/>
      <c r="BRQ9711" s="45"/>
      <c r="BRR9711" s="45"/>
      <c r="BRS9711" s="45"/>
      <c r="BRT9711" s="45"/>
      <c r="BRU9711" s="45"/>
      <c r="BRV9711" s="45"/>
      <c r="BRW9711" s="45"/>
      <c r="BRX9711" s="45"/>
      <c r="BRY9711" s="45"/>
      <c r="BRZ9711" s="45"/>
      <c r="BSA9711" s="45"/>
      <c r="BSB9711" s="45"/>
      <c r="BSC9711" s="45"/>
      <c r="BSD9711" s="45"/>
      <c r="BSE9711" s="45"/>
      <c r="BSF9711" s="45"/>
      <c r="BSG9711" s="45"/>
      <c r="BSH9711" s="45"/>
      <c r="BSI9711" s="45"/>
      <c r="BSJ9711" s="45"/>
      <c r="BSK9711" s="45"/>
      <c r="BSL9711" s="45"/>
      <c r="BSM9711" s="45"/>
      <c r="BSN9711" s="45"/>
      <c r="BSO9711" s="45"/>
      <c r="BSP9711" s="45"/>
      <c r="BSQ9711" s="45"/>
      <c r="BSR9711" s="45"/>
      <c r="BSS9711" s="45"/>
      <c r="BST9711" s="45"/>
      <c r="BSU9711" s="45"/>
      <c r="BSV9711" s="45"/>
      <c r="BSW9711" s="45"/>
      <c r="BSX9711" s="45"/>
      <c r="BSY9711" s="45"/>
      <c r="BSZ9711" s="45"/>
      <c r="BTA9711" s="45"/>
      <c r="BTB9711" s="45"/>
      <c r="BTC9711" s="45"/>
      <c r="BTD9711" s="45"/>
      <c r="BTE9711" s="45"/>
      <c r="BTF9711" s="45"/>
      <c r="BTG9711" s="45"/>
      <c r="BTH9711" s="45"/>
      <c r="BTI9711" s="45"/>
      <c r="BTJ9711" s="45"/>
      <c r="BTK9711" s="45"/>
      <c r="BTL9711" s="45"/>
      <c r="BTM9711" s="45"/>
      <c r="BTN9711" s="45"/>
      <c r="BTO9711" s="45"/>
      <c r="BTP9711" s="45"/>
      <c r="BTQ9711" s="45"/>
      <c r="BTR9711" s="45"/>
      <c r="BTS9711" s="45"/>
      <c r="BTT9711" s="45"/>
      <c r="BTU9711" s="45"/>
      <c r="BTV9711" s="45"/>
      <c r="BTW9711" s="45"/>
      <c r="BTX9711" s="45"/>
      <c r="BTY9711" s="45"/>
      <c r="BTZ9711" s="45"/>
      <c r="BUA9711" s="45"/>
      <c r="BUB9711" s="45"/>
      <c r="BUC9711" s="45"/>
      <c r="BUD9711" s="45"/>
      <c r="BUE9711" s="45"/>
      <c r="BUF9711" s="45"/>
      <c r="BUG9711" s="45"/>
      <c r="BUH9711" s="45"/>
      <c r="BUI9711" s="45"/>
      <c r="BUJ9711" s="45"/>
      <c r="BUK9711" s="45"/>
      <c r="BUL9711" s="45"/>
      <c r="BUM9711" s="45"/>
      <c r="BUN9711" s="45"/>
      <c r="BUO9711" s="45"/>
      <c r="BUP9711" s="45"/>
      <c r="BUQ9711" s="45"/>
      <c r="BUR9711" s="45"/>
      <c r="BUS9711" s="45"/>
      <c r="BUT9711" s="45"/>
      <c r="BUU9711" s="45"/>
      <c r="BUV9711" s="45"/>
      <c r="BUW9711" s="45"/>
      <c r="BUX9711" s="45"/>
      <c r="BUY9711" s="45"/>
      <c r="BUZ9711" s="45"/>
      <c r="BVA9711" s="45"/>
      <c r="BVB9711" s="45"/>
      <c r="BVC9711" s="45"/>
      <c r="BVD9711" s="45"/>
      <c r="BVE9711" s="45"/>
      <c r="BVF9711" s="45"/>
      <c r="BVG9711" s="45"/>
      <c r="BVH9711" s="45"/>
      <c r="BVI9711" s="45"/>
      <c r="BVJ9711" s="45"/>
      <c r="BVK9711" s="45"/>
      <c r="BVL9711" s="45"/>
      <c r="BVM9711" s="45"/>
      <c r="BVN9711" s="45"/>
      <c r="BVO9711" s="45"/>
      <c r="BVP9711" s="45"/>
      <c r="BVQ9711" s="45"/>
      <c r="BVR9711" s="45"/>
      <c r="BVS9711" s="45"/>
      <c r="BVT9711" s="45"/>
      <c r="BVU9711" s="45"/>
      <c r="BVV9711" s="45"/>
      <c r="BVW9711" s="45"/>
      <c r="BVX9711" s="45"/>
      <c r="BVY9711" s="45"/>
      <c r="BVZ9711" s="45"/>
      <c r="BWA9711" s="45"/>
      <c r="BWB9711" s="45"/>
      <c r="BWC9711" s="45"/>
      <c r="BWD9711" s="45"/>
      <c r="BWE9711" s="45"/>
      <c r="BWF9711" s="45"/>
      <c r="BWG9711" s="45"/>
      <c r="BWH9711" s="45"/>
      <c r="BWI9711" s="45"/>
      <c r="BWJ9711" s="45"/>
      <c r="BWK9711" s="45"/>
      <c r="BWL9711" s="45"/>
      <c r="BWM9711" s="45"/>
      <c r="BWN9711" s="45"/>
      <c r="BWO9711" s="45"/>
      <c r="BWP9711" s="45"/>
      <c r="BWQ9711" s="45"/>
      <c r="BWR9711" s="45"/>
      <c r="BWS9711" s="45"/>
      <c r="BWT9711" s="45"/>
      <c r="BWU9711" s="45"/>
      <c r="BWV9711" s="45"/>
      <c r="BWW9711" s="45"/>
      <c r="BWX9711" s="45"/>
      <c r="BWY9711" s="45"/>
      <c r="BWZ9711" s="45"/>
      <c r="BXA9711" s="45"/>
      <c r="BXB9711" s="45"/>
      <c r="BXC9711" s="45"/>
      <c r="BXD9711" s="45"/>
      <c r="BXE9711" s="45"/>
      <c r="BXF9711" s="45"/>
      <c r="BXG9711" s="45"/>
      <c r="BXH9711" s="45"/>
      <c r="BXI9711" s="45"/>
      <c r="BXJ9711" s="45"/>
      <c r="BXK9711" s="45"/>
      <c r="BXL9711" s="45"/>
      <c r="BXM9711" s="45"/>
      <c r="BXN9711" s="45"/>
      <c r="BXO9711" s="45"/>
      <c r="BXP9711" s="45"/>
      <c r="BXQ9711" s="45"/>
      <c r="BXR9711" s="45"/>
      <c r="BXS9711" s="45"/>
      <c r="BXT9711" s="45"/>
      <c r="BXU9711" s="45"/>
      <c r="BXV9711" s="45"/>
      <c r="BXW9711" s="45"/>
      <c r="BXX9711" s="45"/>
      <c r="BXY9711" s="45"/>
      <c r="BXZ9711" s="45"/>
      <c r="BYA9711" s="45"/>
      <c r="BYB9711" s="45"/>
      <c r="BYC9711" s="45"/>
      <c r="BYD9711" s="45"/>
      <c r="BYE9711" s="45"/>
      <c r="BYF9711" s="45"/>
      <c r="BYG9711" s="45"/>
      <c r="BYH9711" s="45"/>
      <c r="BYI9711" s="45"/>
      <c r="BYJ9711" s="45"/>
      <c r="BYK9711" s="45"/>
      <c r="BYL9711" s="45"/>
      <c r="BYM9711" s="45"/>
      <c r="BYN9711" s="45"/>
      <c r="BYO9711" s="45"/>
      <c r="BYP9711" s="45"/>
      <c r="BYQ9711" s="45"/>
      <c r="BYR9711" s="45"/>
      <c r="BYS9711" s="45"/>
      <c r="BYT9711" s="45"/>
      <c r="BYU9711" s="45"/>
      <c r="BYV9711" s="45"/>
      <c r="BYW9711" s="45"/>
      <c r="BYX9711" s="45"/>
      <c r="BYY9711" s="45"/>
      <c r="BYZ9711" s="45"/>
      <c r="BZA9711" s="45"/>
      <c r="BZB9711" s="45"/>
      <c r="BZC9711" s="45"/>
      <c r="BZD9711" s="45"/>
      <c r="BZE9711" s="45"/>
      <c r="BZF9711" s="45"/>
      <c r="BZG9711" s="45"/>
      <c r="BZH9711" s="45"/>
      <c r="BZI9711" s="45"/>
      <c r="BZJ9711" s="45"/>
      <c r="BZK9711" s="45"/>
      <c r="BZL9711" s="45"/>
      <c r="BZM9711" s="45"/>
      <c r="BZN9711" s="45"/>
      <c r="BZO9711" s="45"/>
      <c r="BZP9711" s="45"/>
      <c r="BZQ9711" s="45"/>
      <c r="BZR9711" s="45"/>
      <c r="BZS9711" s="45"/>
      <c r="BZT9711" s="45"/>
      <c r="BZU9711" s="45"/>
      <c r="BZV9711" s="45"/>
      <c r="BZW9711" s="45"/>
      <c r="BZX9711" s="45"/>
      <c r="BZY9711" s="45"/>
      <c r="BZZ9711" s="45"/>
      <c r="CAA9711" s="45"/>
      <c r="CAB9711" s="45"/>
      <c r="CAC9711" s="45"/>
      <c r="CAD9711" s="45"/>
      <c r="CAE9711" s="45"/>
      <c r="CAF9711" s="45"/>
      <c r="CAG9711" s="45"/>
      <c r="CAH9711" s="45"/>
      <c r="CAI9711" s="45"/>
      <c r="CAJ9711" s="45"/>
      <c r="CAK9711" s="45"/>
      <c r="CAL9711" s="45"/>
      <c r="CAM9711" s="45"/>
      <c r="CAN9711" s="45"/>
      <c r="CAO9711" s="45"/>
      <c r="CAP9711" s="45"/>
      <c r="CAQ9711" s="45"/>
      <c r="CAR9711" s="45"/>
      <c r="CAS9711" s="45"/>
      <c r="CAT9711" s="45"/>
      <c r="CAU9711" s="45"/>
      <c r="CAV9711" s="45"/>
      <c r="CAW9711" s="45"/>
      <c r="CAX9711" s="45"/>
      <c r="CAY9711" s="45"/>
      <c r="CAZ9711" s="45"/>
      <c r="CBA9711" s="45"/>
      <c r="CBB9711" s="45"/>
      <c r="CBC9711" s="45"/>
      <c r="CBD9711" s="45"/>
      <c r="CBE9711" s="45"/>
      <c r="CBF9711" s="45"/>
      <c r="CBG9711" s="45"/>
      <c r="CBH9711" s="45"/>
      <c r="CBI9711" s="45"/>
      <c r="CBJ9711" s="45"/>
      <c r="CBK9711" s="45"/>
      <c r="CBL9711" s="45"/>
      <c r="CBM9711" s="45"/>
      <c r="CBN9711" s="45"/>
      <c r="CBO9711" s="45"/>
      <c r="CBP9711" s="45"/>
      <c r="CBQ9711" s="45"/>
      <c r="CBR9711" s="45"/>
      <c r="CBS9711" s="45"/>
      <c r="CBT9711" s="45"/>
      <c r="CBU9711" s="45"/>
      <c r="CBV9711" s="45"/>
      <c r="CBW9711" s="45"/>
      <c r="CBX9711" s="45"/>
      <c r="CBY9711" s="45"/>
      <c r="CBZ9711" s="45"/>
      <c r="CCA9711" s="45"/>
      <c r="CCB9711" s="45"/>
      <c r="CCC9711" s="45"/>
      <c r="CCD9711" s="45"/>
      <c r="CCE9711" s="45"/>
      <c r="CCF9711" s="45"/>
      <c r="CCG9711" s="45"/>
      <c r="CCH9711" s="45"/>
      <c r="CCI9711" s="45"/>
      <c r="CCJ9711" s="45"/>
      <c r="CCK9711" s="45"/>
      <c r="CCL9711" s="45"/>
      <c r="CCM9711" s="45"/>
      <c r="CCN9711" s="45"/>
      <c r="CCO9711" s="45"/>
      <c r="CCP9711" s="45"/>
      <c r="CCQ9711" s="45"/>
      <c r="CCR9711" s="45"/>
      <c r="CCS9711" s="45"/>
      <c r="CCT9711" s="45"/>
      <c r="CCU9711" s="45"/>
      <c r="CCV9711" s="45"/>
      <c r="CCW9711" s="45"/>
      <c r="CCX9711" s="45"/>
      <c r="CCY9711" s="45"/>
      <c r="CCZ9711" s="45"/>
      <c r="CDA9711" s="45"/>
      <c r="CDB9711" s="45"/>
      <c r="CDC9711" s="45"/>
      <c r="CDD9711" s="45"/>
      <c r="CDE9711" s="45"/>
      <c r="CDF9711" s="45"/>
      <c r="CDG9711" s="45"/>
      <c r="CDH9711" s="45"/>
      <c r="CDI9711" s="45"/>
      <c r="CDJ9711" s="45"/>
      <c r="CDK9711" s="45"/>
      <c r="CDL9711" s="45"/>
      <c r="CDM9711" s="45"/>
      <c r="CDN9711" s="45"/>
      <c r="CDO9711" s="45"/>
      <c r="CDP9711" s="45"/>
      <c r="CDQ9711" s="45"/>
      <c r="CDR9711" s="45"/>
      <c r="CDS9711" s="45"/>
      <c r="CDT9711" s="45"/>
      <c r="CDU9711" s="45"/>
      <c r="CDV9711" s="45"/>
      <c r="CDW9711" s="45"/>
      <c r="CDX9711" s="45"/>
      <c r="CDY9711" s="45"/>
      <c r="CDZ9711" s="45"/>
      <c r="CEA9711" s="45"/>
      <c r="CEB9711" s="45"/>
      <c r="CEC9711" s="45"/>
      <c r="CED9711" s="45"/>
      <c r="CEE9711" s="45"/>
      <c r="CEF9711" s="45"/>
      <c r="CEG9711" s="45"/>
      <c r="CEH9711" s="45"/>
      <c r="CEI9711" s="45"/>
      <c r="CEJ9711" s="45"/>
      <c r="CEK9711" s="45"/>
      <c r="CEL9711" s="45"/>
      <c r="CEM9711" s="45"/>
      <c r="CEN9711" s="45"/>
      <c r="CEO9711" s="45"/>
      <c r="CEP9711" s="45"/>
      <c r="CEQ9711" s="45"/>
      <c r="CER9711" s="45"/>
      <c r="CES9711" s="45"/>
      <c r="CET9711" s="45"/>
      <c r="CEU9711" s="45"/>
      <c r="CEV9711" s="45"/>
      <c r="CEW9711" s="45"/>
      <c r="CEX9711" s="45"/>
      <c r="CEY9711" s="45"/>
      <c r="CEZ9711" s="45"/>
      <c r="CFA9711" s="45"/>
      <c r="CFB9711" s="45"/>
      <c r="CFC9711" s="45"/>
      <c r="CFD9711" s="45"/>
      <c r="CFE9711" s="45"/>
      <c r="CFF9711" s="45"/>
      <c r="CFG9711" s="45"/>
      <c r="CFH9711" s="45"/>
      <c r="CFI9711" s="45"/>
      <c r="CFJ9711" s="45"/>
      <c r="CFK9711" s="45"/>
      <c r="CFL9711" s="45"/>
      <c r="CFM9711" s="45"/>
      <c r="CFN9711" s="45"/>
      <c r="CFO9711" s="45"/>
      <c r="CFP9711" s="45"/>
      <c r="CFQ9711" s="45"/>
      <c r="CFR9711" s="45"/>
      <c r="CFS9711" s="45"/>
      <c r="CFT9711" s="45"/>
      <c r="CFU9711" s="45"/>
      <c r="CFV9711" s="45"/>
      <c r="CFW9711" s="45"/>
      <c r="CFX9711" s="45"/>
      <c r="CFY9711" s="45"/>
      <c r="CFZ9711" s="45"/>
      <c r="CGA9711" s="45"/>
      <c r="CGB9711" s="45"/>
      <c r="CGC9711" s="45"/>
      <c r="CGD9711" s="45"/>
      <c r="CGE9711" s="45"/>
      <c r="CGF9711" s="45"/>
      <c r="CGG9711" s="45"/>
      <c r="CGH9711" s="45"/>
      <c r="CGI9711" s="45"/>
      <c r="CGJ9711" s="45"/>
      <c r="CGK9711" s="45"/>
      <c r="CGL9711" s="45"/>
      <c r="CGM9711" s="45"/>
      <c r="CGN9711" s="45"/>
      <c r="CGO9711" s="45"/>
      <c r="CGP9711" s="45"/>
      <c r="CGQ9711" s="45"/>
      <c r="CGR9711" s="45"/>
      <c r="CGS9711" s="45"/>
      <c r="CGT9711" s="45"/>
      <c r="CGU9711" s="45"/>
      <c r="CGV9711" s="45"/>
      <c r="CGW9711" s="45"/>
      <c r="CGX9711" s="45"/>
      <c r="CGY9711" s="45"/>
      <c r="CGZ9711" s="45"/>
      <c r="CHA9711" s="45"/>
      <c r="CHB9711" s="45"/>
      <c r="CHC9711" s="45"/>
      <c r="CHD9711" s="45"/>
      <c r="CHE9711" s="45"/>
      <c r="CHF9711" s="45"/>
      <c r="CHG9711" s="45"/>
      <c r="CHH9711" s="45"/>
      <c r="CHI9711" s="45"/>
      <c r="CHJ9711" s="45"/>
      <c r="CHK9711" s="45"/>
      <c r="CHL9711" s="45"/>
      <c r="CHM9711" s="45"/>
      <c r="CHN9711" s="45"/>
      <c r="CHO9711" s="45"/>
      <c r="CHP9711" s="45"/>
      <c r="CHQ9711" s="45"/>
      <c r="CHR9711" s="45"/>
      <c r="CHS9711" s="45"/>
      <c r="CHT9711" s="45"/>
      <c r="CHU9711" s="45"/>
      <c r="CHV9711" s="45"/>
      <c r="CHW9711" s="45"/>
      <c r="CHX9711" s="45"/>
      <c r="CHY9711" s="45"/>
      <c r="CHZ9711" s="45"/>
      <c r="CIA9711" s="45"/>
      <c r="CIB9711" s="45"/>
      <c r="CIC9711" s="45"/>
      <c r="CID9711" s="45"/>
      <c r="CIE9711" s="45"/>
      <c r="CIF9711" s="45"/>
      <c r="CIG9711" s="45"/>
      <c r="CIH9711" s="45"/>
      <c r="CII9711" s="45"/>
      <c r="CIJ9711" s="45"/>
      <c r="CIK9711" s="45"/>
      <c r="CIL9711" s="45"/>
      <c r="CIM9711" s="45"/>
      <c r="CIN9711" s="45"/>
      <c r="CIO9711" s="45"/>
      <c r="CIP9711" s="45"/>
      <c r="CIQ9711" s="45"/>
      <c r="CIR9711" s="45"/>
      <c r="CIS9711" s="45"/>
      <c r="CIT9711" s="45"/>
      <c r="CIU9711" s="45"/>
      <c r="CIV9711" s="45"/>
      <c r="CIW9711" s="45"/>
      <c r="CIX9711" s="45"/>
      <c r="CIY9711" s="45"/>
      <c r="CIZ9711" s="45"/>
      <c r="CJA9711" s="45"/>
      <c r="CJB9711" s="45"/>
      <c r="CJC9711" s="45"/>
      <c r="CJD9711" s="45"/>
      <c r="CJE9711" s="45"/>
      <c r="CJF9711" s="45"/>
      <c r="CJG9711" s="45"/>
      <c r="CJH9711" s="45"/>
      <c r="CJI9711" s="45"/>
      <c r="CJJ9711" s="45"/>
      <c r="CJK9711" s="45"/>
      <c r="CJL9711" s="45"/>
      <c r="CJM9711" s="45"/>
      <c r="CJN9711" s="45"/>
      <c r="CJO9711" s="45"/>
      <c r="CJP9711" s="45"/>
      <c r="CJQ9711" s="45"/>
      <c r="CJR9711" s="45"/>
      <c r="CJS9711" s="45"/>
      <c r="CJT9711" s="45"/>
      <c r="CJU9711" s="45"/>
      <c r="CJV9711" s="45"/>
      <c r="CJW9711" s="45"/>
      <c r="CJX9711" s="45"/>
      <c r="CJY9711" s="45"/>
      <c r="CJZ9711" s="45"/>
      <c r="CKA9711" s="45"/>
      <c r="CKB9711" s="45"/>
      <c r="CKC9711" s="45"/>
      <c r="CKD9711" s="45"/>
      <c r="CKE9711" s="45"/>
      <c r="CKF9711" s="45"/>
      <c r="CKG9711" s="45"/>
      <c r="CKH9711" s="45"/>
      <c r="CKI9711" s="45"/>
      <c r="CKJ9711" s="45"/>
      <c r="CKK9711" s="45"/>
      <c r="CKL9711" s="45"/>
      <c r="CKM9711" s="45"/>
      <c r="CKN9711" s="45"/>
      <c r="CKO9711" s="45"/>
      <c r="CKP9711" s="45"/>
      <c r="CKQ9711" s="45"/>
      <c r="CKR9711" s="45"/>
      <c r="CKS9711" s="45"/>
      <c r="CKT9711" s="45"/>
      <c r="CKU9711" s="45"/>
      <c r="CKV9711" s="45"/>
      <c r="CKW9711" s="45"/>
      <c r="CKX9711" s="45"/>
      <c r="CKY9711" s="45"/>
      <c r="CKZ9711" s="45"/>
      <c r="CLA9711" s="45"/>
      <c r="CLB9711" s="45"/>
      <c r="CLC9711" s="45"/>
      <c r="CLD9711" s="45"/>
      <c r="CLE9711" s="45"/>
      <c r="CLF9711" s="45"/>
      <c r="CLG9711" s="45"/>
      <c r="CLH9711" s="45"/>
      <c r="CLI9711" s="45"/>
      <c r="CLJ9711" s="45"/>
      <c r="CLK9711" s="45"/>
      <c r="CLL9711" s="45"/>
      <c r="CLM9711" s="45"/>
      <c r="CLN9711" s="45"/>
      <c r="CLO9711" s="45"/>
      <c r="CLP9711" s="45"/>
      <c r="CLQ9711" s="45"/>
      <c r="CLR9711" s="45"/>
      <c r="CLS9711" s="45"/>
      <c r="CLT9711" s="45"/>
      <c r="CLU9711" s="45"/>
      <c r="CLV9711" s="45"/>
      <c r="CLW9711" s="45"/>
      <c r="CLX9711" s="45"/>
      <c r="CLY9711" s="45"/>
      <c r="CLZ9711" s="45"/>
      <c r="CMA9711" s="45"/>
      <c r="CMB9711" s="45"/>
      <c r="CMC9711" s="45"/>
      <c r="CMD9711" s="45"/>
      <c r="CME9711" s="45"/>
      <c r="CMF9711" s="45"/>
      <c r="CMG9711" s="45"/>
      <c r="CMH9711" s="45"/>
      <c r="CMI9711" s="45"/>
      <c r="CMJ9711" s="45"/>
      <c r="CMK9711" s="45"/>
      <c r="CML9711" s="45"/>
      <c r="CMM9711" s="45"/>
      <c r="CMN9711" s="45"/>
      <c r="CMO9711" s="45"/>
      <c r="CMP9711" s="45"/>
      <c r="CMQ9711" s="45"/>
      <c r="CMR9711" s="45"/>
      <c r="CMS9711" s="45"/>
      <c r="CMT9711" s="45"/>
      <c r="CMU9711" s="45"/>
      <c r="CMV9711" s="45"/>
      <c r="CMW9711" s="45"/>
      <c r="CMX9711" s="45"/>
      <c r="CMY9711" s="45"/>
      <c r="CMZ9711" s="45"/>
      <c r="CNA9711" s="45"/>
      <c r="CNB9711" s="45"/>
      <c r="CNC9711" s="45"/>
      <c r="CND9711" s="45"/>
      <c r="CNE9711" s="45"/>
      <c r="CNF9711" s="45"/>
      <c r="CNG9711" s="45"/>
      <c r="CNH9711" s="45"/>
      <c r="CNI9711" s="45"/>
      <c r="CNJ9711" s="45"/>
      <c r="CNK9711" s="45"/>
      <c r="CNL9711" s="45"/>
      <c r="CNM9711" s="45"/>
      <c r="CNN9711" s="45"/>
      <c r="CNO9711" s="45"/>
      <c r="CNP9711" s="45"/>
      <c r="CNQ9711" s="45"/>
      <c r="CNR9711" s="45"/>
      <c r="CNS9711" s="45"/>
      <c r="CNT9711" s="45"/>
      <c r="CNU9711" s="45"/>
      <c r="CNV9711" s="45"/>
      <c r="CNW9711" s="45"/>
      <c r="CNX9711" s="45"/>
      <c r="CNY9711" s="45"/>
      <c r="CNZ9711" s="45"/>
      <c r="COA9711" s="45"/>
      <c r="COB9711" s="45"/>
      <c r="COC9711" s="45"/>
      <c r="COD9711" s="45"/>
      <c r="COE9711" s="45"/>
      <c r="COF9711" s="45"/>
      <c r="COG9711" s="45"/>
      <c r="COH9711" s="45"/>
      <c r="COI9711" s="45"/>
      <c r="COJ9711" s="45"/>
      <c r="COK9711" s="45"/>
      <c r="COL9711" s="45"/>
      <c r="COM9711" s="45"/>
      <c r="CON9711" s="45"/>
      <c r="COO9711" s="45"/>
      <c r="COP9711" s="45"/>
      <c r="COQ9711" s="45"/>
      <c r="COR9711" s="45"/>
      <c r="COS9711" s="45"/>
      <c r="COT9711" s="45"/>
      <c r="COU9711" s="45"/>
      <c r="COV9711" s="45"/>
      <c r="COW9711" s="45"/>
      <c r="COX9711" s="45"/>
      <c r="COY9711" s="45"/>
      <c r="COZ9711" s="45"/>
      <c r="CPA9711" s="45"/>
      <c r="CPB9711" s="45"/>
      <c r="CPC9711" s="45"/>
      <c r="CPD9711" s="45"/>
      <c r="CPE9711" s="45"/>
      <c r="CPF9711" s="45"/>
      <c r="CPG9711" s="45"/>
      <c r="CPH9711" s="45"/>
      <c r="CPI9711" s="45"/>
      <c r="CPJ9711" s="45"/>
      <c r="CPK9711" s="45"/>
      <c r="CPL9711" s="45"/>
      <c r="CPM9711" s="45"/>
      <c r="CPN9711" s="45"/>
      <c r="CPO9711" s="45"/>
      <c r="CPP9711" s="45"/>
      <c r="CPQ9711" s="45"/>
      <c r="CPR9711" s="45"/>
      <c r="CPS9711" s="45"/>
      <c r="CPT9711" s="45"/>
      <c r="CPU9711" s="45"/>
      <c r="CPV9711" s="45"/>
      <c r="CPW9711" s="45"/>
      <c r="CPX9711" s="45"/>
      <c r="CPY9711" s="45"/>
      <c r="CPZ9711" s="45"/>
      <c r="CQA9711" s="45"/>
      <c r="CQB9711" s="45"/>
      <c r="CQC9711" s="45"/>
      <c r="CQD9711" s="45"/>
      <c r="CQE9711" s="45"/>
      <c r="CQF9711" s="45"/>
      <c r="CQG9711" s="45"/>
      <c r="CQH9711" s="45"/>
      <c r="CQI9711" s="45"/>
      <c r="CQJ9711" s="45"/>
      <c r="CQK9711" s="45"/>
      <c r="CQL9711" s="45"/>
      <c r="CQM9711" s="45"/>
      <c r="CQN9711" s="45"/>
      <c r="CQO9711" s="45"/>
      <c r="CQP9711" s="45"/>
      <c r="CQQ9711" s="45"/>
      <c r="CQR9711" s="45"/>
      <c r="CQS9711" s="45"/>
      <c r="CQT9711" s="45"/>
      <c r="CQU9711" s="45"/>
      <c r="CQV9711" s="45"/>
      <c r="CQW9711" s="45"/>
      <c r="CQX9711" s="45"/>
      <c r="CQY9711" s="45"/>
      <c r="CQZ9711" s="45"/>
      <c r="CRA9711" s="45"/>
      <c r="CRB9711" s="45"/>
      <c r="CRC9711" s="45"/>
      <c r="CRD9711" s="45"/>
      <c r="CRE9711" s="45"/>
      <c r="CRF9711" s="45"/>
      <c r="CRG9711" s="45"/>
      <c r="CRH9711" s="45"/>
      <c r="CRI9711" s="45"/>
      <c r="CRJ9711" s="45"/>
      <c r="CRK9711" s="45"/>
      <c r="CRL9711" s="45"/>
      <c r="CRM9711" s="45"/>
      <c r="CRN9711" s="45"/>
      <c r="CRO9711" s="45"/>
      <c r="CRP9711" s="45"/>
      <c r="CRQ9711" s="45"/>
      <c r="CRR9711" s="45"/>
      <c r="CRS9711" s="45"/>
      <c r="CRT9711" s="45"/>
      <c r="CRU9711" s="45"/>
      <c r="CRV9711" s="45"/>
      <c r="CRW9711" s="45"/>
      <c r="CRX9711" s="45"/>
      <c r="CRY9711" s="45"/>
      <c r="CRZ9711" s="45"/>
      <c r="CSA9711" s="45"/>
      <c r="CSB9711" s="45"/>
      <c r="CSC9711" s="45"/>
      <c r="CSD9711" s="45"/>
      <c r="CSE9711" s="45"/>
      <c r="CSF9711" s="45"/>
      <c r="CSG9711" s="45"/>
      <c r="CSH9711" s="45"/>
      <c r="CSI9711" s="45"/>
      <c r="CSJ9711" s="45"/>
      <c r="CSK9711" s="45"/>
      <c r="CSL9711" s="45"/>
      <c r="CSM9711" s="45"/>
      <c r="CSN9711" s="45"/>
      <c r="CSO9711" s="45"/>
      <c r="CSP9711" s="45"/>
      <c r="CSQ9711" s="45"/>
      <c r="CSR9711" s="45"/>
      <c r="CSS9711" s="45"/>
      <c r="CST9711" s="45"/>
      <c r="CSU9711" s="45"/>
      <c r="CSV9711" s="45"/>
      <c r="CSW9711" s="45"/>
      <c r="CSX9711" s="45"/>
      <c r="CSY9711" s="45"/>
      <c r="CSZ9711" s="45"/>
      <c r="CTA9711" s="45"/>
      <c r="CTB9711" s="45"/>
      <c r="CTC9711" s="45"/>
      <c r="CTD9711" s="45"/>
      <c r="CTE9711" s="45"/>
      <c r="CTF9711" s="45"/>
      <c r="CTG9711" s="45"/>
      <c r="CTH9711" s="45"/>
      <c r="CTI9711" s="45"/>
      <c r="CTJ9711" s="45"/>
      <c r="CTK9711" s="45"/>
      <c r="CTL9711" s="45"/>
      <c r="CTM9711" s="45"/>
      <c r="CTN9711" s="45"/>
      <c r="CTO9711" s="45"/>
      <c r="CTP9711" s="45"/>
      <c r="CTQ9711" s="45"/>
      <c r="CTR9711" s="45"/>
      <c r="CTS9711" s="45"/>
      <c r="CTT9711" s="45"/>
      <c r="CTU9711" s="45"/>
      <c r="CTV9711" s="45"/>
      <c r="CTW9711" s="45"/>
      <c r="CTX9711" s="45"/>
      <c r="CTY9711" s="45"/>
      <c r="CTZ9711" s="45"/>
      <c r="CUA9711" s="45"/>
      <c r="CUB9711" s="45"/>
      <c r="CUC9711" s="45"/>
      <c r="CUD9711" s="45"/>
      <c r="CUE9711" s="45"/>
      <c r="CUF9711" s="45"/>
      <c r="CUG9711" s="45"/>
      <c r="CUH9711" s="45"/>
      <c r="CUI9711" s="45"/>
      <c r="CUJ9711" s="45"/>
      <c r="CUK9711" s="45"/>
      <c r="CUL9711" s="45"/>
      <c r="CUM9711" s="45"/>
      <c r="CUN9711" s="45"/>
      <c r="CUO9711" s="45"/>
      <c r="CUP9711" s="45"/>
      <c r="CUQ9711" s="45"/>
      <c r="CUR9711" s="45"/>
      <c r="CUS9711" s="45"/>
      <c r="CUT9711" s="45"/>
      <c r="CUU9711" s="45"/>
      <c r="CUV9711" s="45"/>
      <c r="CUW9711" s="45"/>
      <c r="CUX9711" s="45"/>
      <c r="CUY9711" s="45"/>
      <c r="CUZ9711" s="45"/>
      <c r="CVA9711" s="45"/>
      <c r="CVB9711" s="45"/>
      <c r="CVC9711" s="45"/>
      <c r="CVD9711" s="45"/>
      <c r="CVE9711" s="45"/>
      <c r="CVF9711" s="45"/>
      <c r="CVG9711" s="45"/>
      <c r="CVH9711" s="45"/>
      <c r="CVI9711" s="45"/>
      <c r="CVJ9711" s="45"/>
      <c r="CVK9711" s="45"/>
      <c r="CVL9711" s="45"/>
      <c r="CVM9711" s="45"/>
      <c r="CVN9711" s="45"/>
      <c r="CVO9711" s="45"/>
      <c r="CVP9711" s="45"/>
      <c r="CVQ9711" s="45"/>
      <c r="CVR9711" s="45"/>
      <c r="CVS9711" s="45"/>
      <c r="CVT9711" s="45"/>
      <c r="CVU9711" s="45"/>
      <c r="CVV9711" s="45"/>
      <c r="CVW9711" s="45"/>
      <c r="CVX9711" s="45"/>
      <c r="CVY9711" s="45"/>
      <c r="CVZ9711" s="45"/>
      <c r="CWA9711" s="45"/>
      <c r="CWB9711" s="45"/>
      <c r="CWC9711" s="45"/>
      <c r="CWD9711" s="45"/>
      <c r="CWE9711" s="45"/>
      <c r="CWF9711" s="45"/>
      <c r="CWG9711" s="45"/>
      <c r="CWH9711" s="45"/>
      <c r="CWI9711" s="45"/>
      <c r="CWJ9711" s="45"/>
      <c r="CWK9711" s="45"/>
      <c r="CWL9711" s="45"/>
      <c r="CWM9711" s="45"/>
      <c r="CWN9711" s="45"/>
      <c r="CWO9711" s="45"/>
      <c r="CWP9711" s="45"/>
      <c r="CWQ9711" s="45"/>
      <c r="CWR9711" s="45"/>
      <c r="CWS9711" s="45"/>
      <c r="CWT9711" s="45"/>
      <c r="CWU9711" s="45"/>
      <c r="CWV9711" s="45"/>
      <c r="CWW9711" s="45"/>
      <c r="CWX9711" s="45"/>
      <c r="CWY9711" s="45"/>
      <c r="CWZ9711" s="45"/>
      <c r="CXA9711" s="45"/>
      <c r="CXB9711" s="45"/>
      <c r="CXC9711" s="45"/>
      <c r="CXD9711" s="45"/>
      <c r="CXE9711" s="45"/>
      <c r="CXF9711" s="45"/>
      <c r="CXG9711" s="45"/>
      <c r="CXH9711" s="45"/>
      <c r="CXI9711" s="45"/>
      <c r="CXJ9711" s="45"/>
      <c r="CXK9711" s="45"/>
      <c r="CXL9711" s="45"/>
      <c r="CXM9711" s="45"/>
      <c r="CXN9711" s="45"/>
      <c r="CXO9711" s="45"/>
      <c r="CXP9711" s="45"/>
      <c r="CXQ9711" s="45"/>
      <c r="CXR9711" s="45"/>
      <c r="CXS9711" s="45"/>
      <c r="CXT9711" s="45"/>
      <c r="CXU9711" s="45"/>
      <c r="CXV9711" s="45"/>
      <c r="CXW9711" s="45"/>
      <c r="CXX9711" s="45"/>
      <c r="CXY9711" s="45"/>
      <c r="CXZ9711" s="45"/>
      <c r="CYA9711" s="45"/>
      <c r="CYB9711" s="45"/>
      <c r="CYC9711" s="45"/>
      <c r="CYD9711" s="45"/>
      <c r="CYE9711" s="45"/>
      <c r="CYF9711" s="45"/>
      <c r="CYG9711" s="45"/>
      <c r="CYH9711" s="45"/>
      <c r="CYI9711" s="45"/>
      <c r="CYJ9711" s="45"/>
      <c r="CYK9711" s="45"/>
      <c r="CYL9711" s="45"/>
      <c r="CYM9711" s="45"/>
      <c r="CYN9711" s="45"/>
      <c r="CYO9711" s="45"/>
      <c r="CYP9711" s="45"/>
      <c r="CYQ9711" s="45"/>
      <c r="CYR9711" s="45"/>
      <c r="CYS9711" s="45"/>
      <c r="CYT9711" s="45"/>
      <c r="CYU9711" s="45"/>
      <c r="CYV9711" s="45"/>
      <c r="CYW9711" s="45"/>
      <c r="CYX9711" s="45"/>
      <c r="CYY9711" s="45"/>
      <c r="CYZ9711" s="45"/>
      <c r="CZA9711" s="45"/>
      <c r="CZB9711" s="45"/>
      <c r="CZC9711" s="45"/>
      <c r="CZD9711" s="45"/>
      <c r="CZE9711" s="45"/>
      <c r="CZF9711" s="45"/>
      <c r="CZG9711" s="45"/>
      <c r="CZH9711" s="45"/>
      <c r="CZI9711" s="45"/>
      <c r="CZJ9711" s="45"/>
      <c r="CZK9711" s="45"/>
      <c r="CZL9711" s="45"/>
      <c r="CZM9711" s="45"/>
      <c r="CZN9711" s="45"/>
      <c r="CZO9711" s="45"/>
      <c r="CZP9711" s="45"/>
      <c r="CZQ9711" s="45"/>
      <c r="CZR9711" s="45"/>
      <c r="CZS9711" s="45"/>
      <c r="CZT9711" s="45"/>
      <c r="CZU9711" s="45"/>
      <c r="CZV9711" s="45"/>
      <c r="CZW9711" s="45"/>
      <c r="CZX9711" s="45"/>
      <c r="CZY9711" s="45"/>
      <c r="CZZ9711" s="45"/>
      <c r="DAA9711" s="45"/>
      <c r="DAB9711" s="45"/>
      <c r="DAC9711" s="45"/>
      <c r="DAD9711" s="45"/>
      <c r="DAE9711" s="45"/>
      <c r="DAF9711" s="45"/>
      <c r="DAG9711" s="45"/>
      <c r="DAH9711" s="45"/>
      <c r="DAI9711" s="45"/>
      <c r="DAJ9711" s="45"/>
      <c r="DAK9711" s="45"/>
      <c r="DAL9711" s="45"/>
      <c r="DAM9711" s="45"/>
      <c r="DAN9711" s="45"/>
      <c r="DAO9711" s="45"/>
      <c r="DAP9711" s="45"/>
      <c r="DAQ9711" s="45"/>
      <c r="DAR9711" s="45"/>
      <c r="DAS9711" s="45"/>
      <c r="DAT9711" s="45"/>
      <c r="DAU9711" s="45"/>
      <c r="DAV9711" s="45"/>
      <c r="DAW9711" s="45"/>
      <c r="DAX9711" s="45"/>
      <c r="DAY9711" s="45"/>
      <c r="DAZ9711" s="45"/>
      <c r="DBA9711" s="45"/>
      <c r="DBB9711" s="45"/>
      <c r="DBC9711" s="45"/>
      <c r="DBD9711" s="45"/>
      <c r="DBE9711" s="45"/>
      <c r="DBF9711" s="45"/>
      <c r="DBG9711" s="45"/>
      <c r="DBH9711" s="45"/>
      <c r="DBI9711" s="45"/>
      <c r="DBJ9711" s="45"/>
      <c r="DBK9711" s="45"/>
      <c r="DBL9711" s="45"/>
      <c r="DBM9711" s="45"/>
      <c r="DBN9711" s="45"/>
      <c r="DBO9711" s="45"/>
      <c r="DBP9711" s="45"/>
      <c r="DBQ9711" s="45"/>
      <c r="DBR9711" s="45"/>
      <c r="DBS9711" s="45"/>
      <c r="DBT9711" s="45"/>
      <c r="DBU9711" s="45"/>
      <c r="DBV9711" s="45"/>
      <c r="DBW9711" s="45"/>
      <c r="DBX9711" s="45"/>
      <c r="DBY9711" s="45"/>
      <c r="DBZ9711" s="45"/>
      <c r="DCA9711" s="45"/>
      <c r="DCB9711" s="45"/>
      <c r="DCC9711" s="45"/>
      <c r="DCD9711" s="45"/>
      <c r="DCE9711" s="45"/>
      <c r="DCF9711" s="45"/>
      <c r="DCG9711" s="45"/>
      <c r="DCH9711" s="45"/>
      <c r="DCI9711" s="45"/>
      <c r="DCJ9711" s="45"/>
      <c r="DCK9711" s="45"/>
      <c r="DCL9711" s="45"/>
      <c r="DCM9711" s="45"/>
      <c r="DCN9711" s="45"/>
      <c r="DCO9711" s="45"/>
      <c r="DCP9711" s="45"/>
      <c r="DCQ9711" s="45"/>
      <c r="DCR9711" s="45"/>
      <c r="DCS9711" s="45"/>
      <c r="DCT9711" s="45"/>
      <c r="DCU9711" s="45"/>
      <c r="DCV9711" s="45"/>
      <c r="DCW9711" s="45"/>
      <c r="DCX9711" s="45"/>
      <c r="DCY9711" s="45"/>
      <c r="DCZ9711" s="45"/>
      <c r="DDA9711" s="45"/>
      <c r="DDB9711" s="45"/>
      <c r="DDC9711" s="45"/>
      <c r="DDD9711" s="45"/>
      <c r="DDE9711" s="45"/>
      <c r="DDF9711" s="45"/>
      <c r="DDG9711" s="45"/>
      <c r="DDH9711" s="45"/>
      <c r="DDI9711" s="45"/>
      <c r="DDJ9711" s="45"/>
      <c r="DDK9711" s="45"/>
      <c r="DDL9711" s="45"/>
      <c r="DDM9711" s="45"/>
      <c r="DDN9711" s="45"/>
      <c r="DDO9711" s="45"/>
      <c r="DDP9711" s="45"/>
      <c r="DDQ9711" s="45"/>
      <c r="DDR9711" s="45"/>
      <c r="DDS9711" s="45"/>
      <c r="DDT9711" s="45"/>
      <c r="DDU9711" s="45"/>
      <c r="DDV9711" s="45"/>
      <c r="DDW9711" s="45"/>
      <c r="DDX9711" s="45"/>
      <c r="DDY9711" s="45"/>
      <c r="DDZ9711" s="45"/>
      <c r="DEA9711" s="45"/>
      <c r="DEB9711" s="45"/>
      <c r="DEC9711" s="45"/>
      <c r="DED9711" s="45"/>
      <c r="DEE9711" s="45"/>
      <c r="DEF9711" s="45"/>
      <c r="DEG9711" s="45"/>
      <c r="DEH9711" s="45"/>
      <c r="DEI9711" s="45"/>
      <c r="DEJ9711" s="45"/>
      <c r="DEK9711" s="45"/>
      <c r="DEL9711" s="45"/>
      <c r="DEM9711" s="45"/>
      <c r="DEN9711" s="45"/>
      <c r="DEO9711" s="45"/>
      <c r="DEP9711" s="45"/>
      <c r="DEQ9711" s="45"/>
      <c r="DER9711" s="45"/>
      <c r="DES9711" s="45"/>
      <c r="DET9711" s="45"/>
      <c r="DEU9711" s="45"/>
      <c r="DEV9711" s="45"/>
      <c r="DEW9711" s="45"/>
      <c r="DEX9711" s="45"/>
      <c r="DEY9711" s="45"/>
      <c r="DEZ9711" s="45"/>
      <c r="DFA9711" s="45"/>
      <c r="DFB9711" s="45"/>
      <c r="DFC9711" s="45"/>
      <c r="DFD9711" s="45"/>
      <c r="DFE9711" s="45"/>
      <c r="DFF9711" s="45"/>
      <c r="DFG9711" s="45"/>
      <c r="DFH9711" s="45"/>
      <c r="DFI9711" s="45"/>
      <c r="DFJ9711" s="45"/>
      <c r="DFK9711" s="45"/>
      <c r="DFL9711" s="45"/>
      <c r="DFM9711" s="45"/>
      <c r="DFN9711" s="45"/>
      <c r="DFO9711" s="45"/>
      <c r="DFP9711" s="45"/>
      <c r="DFQ9711" s="45"/>
      <c r="DFR9711" s="45"/>
      <c r="DFS9711" s="45"/>
      <c r="DFT9711" s="45"/>
      <c r="DFU9711" s="45"/>
      <c r="DFV9711" s="45"/>
      <c r="DFW9711" s="45"/>
      <c r="DFX9711" s="45"/>
      <c r="DFY9711" s="45"/>
      <c r="DFZ9711" s="45"/>
      <c r="DGA9711" s="45"/>
      <c r="DGB9711" s="45"/>
      <c r="DGC9711" s="45"/>
      <c r="DGD9711" s="45"/>
      <c r="DGE9711" s="45"/>
      <c r="DGF9711" s="45"/>
      <c r="DGG9711" s="45"/>
      <c r="DGH9711" s="45"/>
      <c r="DGI9711" s="45"/>
      <c r="DGJ9711" s="45"/>
      <c r="DGK9711" s="45"/>
      <c r="DGL9711" s="45"/>
      <c r="DGM9711" s="45"/>
      <c r="DGN9711" s="45"/>
      <c r="DGO9711" s="45"/>
      <c r="DGP9711" s="45"/>
      <c r="DGQ9711" s="45"/>
      <c r="DGR9711" s="45"/>
      <c r="DGS9711" s="45"/>
      <c r="DGT9711" s="45"/>
      <c r="DGU9711" s="45"/>
      <c r="DGV9711" s="45"/>
      <c r="DGW9711" s="45"/>
      <c r="DGX9711" s="45"/>
      <c r="DGY9711" s="45"/>
      <c r="DGZ9711" s="45"/>
      <c r="DHA9711" s="45"/>
      <c r="DHB9711" s="45"/>
      <c r="DHC9711" s="45"/>
      <c r="DHD9711" s="45"/>
      <c r="DHE9711" s="45"/>
      <c r="DHF9711" s="45"/>
      <c r="DHG9711" s="45"/>
      <c r="DHH9711" s="45"/>
      <c r="DHI9711" s="45"/>
      <c r="DHJ9711" s="45"/>
      <c r="DHK9711" s="45"/>
      <c r="DHL9711" s="45"/>
      <c r="DHM9711" s="45"/>
      <c r="DHN9711" s="45"/>
      <c r="DHO9711" s="45"/>
      <c r="DHP9711" s="45"/>
      <c r="DHQ9711" s="45"/>
      <c r="DHR9711" s="45"/>
      <c r="DHS9711" s="45"/>
      <c r="DHT9711" s="45"/>
      <c r="DHU9711" s="45"/>
      <c r="DHV9711" s="45"/>
      <c r="DHW9711" s="45"/>
      <c r="DHX9711" s="45"/>
      <c r="DHY9711" s="45"/>
      <c r="DHZ9711" s="45"/>
      <c r="DIA9711" s="45"/>
      <c r="DIB9711" s="45"/>
      <c r="DIC9711" s="45"/>
      <c r="DID9711" s="45"/>
      <c r="DIE9711" s="45"/>
      <c r="DIF9711" s="45"/>
      <c r="DIG9711" s="45"/>
      <c r="DIH9711" s="45"/>
      <c r="DII9711" s="45"/>
      <c r="DIJ9711" s="45"/>
      <c r="DIK9711" s="45"/>
      <c r="DIL9711" s="45"/>
      <c r="DIM9711" s="45"/>
      <c r="DIN9711" s="45"/>
      <c r="DIO9711" s="45"/>
      <c r="DIP9711" s="45"/>
      <c r="DIQ9711" s="45"/>
      <c r="DIR9711" s="45"/>
      <c r="DIS9711" s="45"/>
      <c r="DIT9711" s="45"/>
      <c r="DIU9711" s="45"/>
      <c r="DIV9711" s="45"/>
      <c r="DIW9711" s="45"/>
      <c r="DIX9711" s="45"/>
      <c r="DIY9711" s="45"/>
      <c r="DIZ9711" s="45"/>
      <c r="DJA9711" s="45"/>
      <c r="DJB9711" s="45"/>
      <c r="DJC9711" s="45"/>
      <c r="DJD9711" s="45"/>
      <c r="DJE9711" s="45"/>
      <c r="DJF9711" s="45"/>
      <c r="DJG9711" s="45"/>
      <c r="DJH9711" s="45"/>
      <c r="DJI9711" s="45"/>
      <c r="DJJ9711" s="45"/>
      <c r="DJK9711" s="45"/>
      <c r="DJL9711" s="45"/>
      <c r="DJM9711" s="45"/>
      <c r="DJN9711" s="45"/>
      <c r="DJO9711" s="45"/>
      <c r="DJP9711" s="45"/>
      <c r="DJQ9711" s="45"/>
      <c r="DJR9711" s="45"/>
      <c r="DJS9711" s="45"/>
      <c r="DJT9711" s="45"/>
      <c r="DJU9711" s="45"/>
      <c r="DJV9711" s="45"/>
      <c r="DJW9711" s="45"/>
      <c r="DJX9711" s="45"/>
      <c r="DJY9711" s="45"/>
      <c r="DJZ9711" s="45"/>
      <c r="DKA9711" s="45"/>
      <c r="DKB9711" s="45"/>
      <c r="DKC9711" s="45"/>
      <c r="DKD9711" s="45"/>
      <c r="DKE9711" s="45"/>
      <c r="DKF9711" s="45"/>
      <c r="DKG9711" s="45"/>
      <c r="DKH9711" s="45"/>
      <c r="DKI9711" s="45"/>
      <c r="DKJ9711" s="45"/>
      <c r="DKK9711" s="45"/>
      <c r="DKL9711" s="45"/>
      <c r="DKM9711" s="45"/>
      <c r="DKN9711" s="45"/>
      <c r="DKO9711" s="45"/>
      <c r="DKP9711" s="45"/>
      <c r="DKQ9711" s="45"/>
      <c r="DKR9711" s="45"/>
      <c r="DKS9711" s="45"/>
      <c r="DKT9711" s="45"/>
      <c r="DKU9711" s="45"/>
      <c r="DKV9711" s="45"/>
      <c r="DKW9711" s="45"/>
      <c r="DKX9711" s="45"/>
      <c r="DKY9711" s="45"/>
      <c r="DKZ9711" s="45"/>
      <c r="DLA9711" s="45"/>
      <c r="DLB9711" s="45"/>
      <c r="DLC9711" s="45"/>
      <c r="DLD9711" s="45"/>
      <c r="DLE9711" s="45"/>
      <c r="DLF9711" s="45"/>
      <c r="DLG9711" s="45"/>
      <c r="DLH9711" s="45"/>
      <c r="DLI9711" s="45"/>
      <c r="DLJ9711" s="45"/>
      <c r="DLK9711" s="45"/>
      <c r="DLL9711" s="45"/>
      <c r="DLM9711" s="45"/>
      <c r="DLN9711" s="45"/>
      <c r="DLO9711" s="45"/>
      <c r="DLP9711" s="45"/>
      <c r="DLQ9711" s="45"/>
      <c r="DLR9711" s="45"/>
      <c r="DLS9711" s="45"/>
      <c r="DLT9711" s="45"/>
      <c r="DLU9711" s="45"/>
      <c r="DLV9711" s="45"/>
      <c r="DLW9711" s="45"/>
      <c r="DLX9711" s="45"/>
      <c r="DLY9711" s="45"/>
      <c r="DLZ9711" s="45"/>
      <c r="DMA9711" s="45"/>
      <c r="DMB9711" s="45"/>
      <c r="DMC9711" s="45"/>
      <c r="DMD9711" s="45"/>
      <c r="DME9711" s="45"/>
      <c r="DMF9711" s="45"/>
      <c r="DMG9711" s="45"/>
      <c r="DMH9711" s="45"/>
      <c r="DMI9711" s="45"/>
      <c r="DMJ9711" s="45"/>
      <c r="DMK9711" s="45"/>
      <c r="DML9711" s="45"/>
      <c r="DMM9711" s="45"/>
      <c r="DMN9711" s="45"/>
      <c r="DMO9711" s="45"/>
      <c r="DMP9711" s="45"/>
      <c r="DMQ9711" s="45"/>
      <c r="DMR9711" s="45"/>
      <c r="DMS9711" s="45"/>
      <c r="DMT9711" s="45"/>
      <c r="DMU9711" s="45"/>
      <c r="DMV9711" s="45"/>
      <c r="DMW9711" s="45"/>
      <c r="DMX9711" s="45"/>
      <c r="DMY9711" s="45"/>
      <c r="DMZ9711" s="45"/>
      <c r="DNA9711" s="45"/>
      <c r="DNB9711" s="45"/>
      <c r="DNC9711" s="45"/>
      <c r="DND9711" s="45"/>
      <c r="DNE9711" s="45"/>
      <c r="DNF9711" s="45"/>
      <c r="DNG9711" s="45"/>
      <c r="DNH9711" s="45"/>
      <c r="DNI9711" s="45"/>
      <c r="DNJ9711" s="45"/>
      <c r="DNK9711" s="45"/>
      <c r="DNL9711" s="45"/>
      <c r="DNM9711" s="45"/>
      <c r="DNN9711" s="45"/>
      <c r="DNO9711" s="45"/>
      <c r="DNP9711" s="45"/>
      <c r="DNQ9711" s="45"/>
      <c r="DNR9711" s="45"/>
      <c r="DNS9711" s="45"/>
      <c r="DNT9711" s="45"/>
      <c r="DNU9711" s="45"/>
      <c r="DNV9711" s="45"/>
      <c r="DNW9711" s="45"/>
      <c r="DNX9711" s="45"/>
      <c r="DNY9711" s="45"/>
      <c r="DNZ9711" s="45"/>
      <c r="DOA9711" s="45"/>
      <c r="DOB9711" s="45"/>
      <c r="DOC9711" s="45"/>
      <c r="DOD9711" s="45"/>
      <c r="DOE9711" s="45"/>
      <c r="DOF9711" s="45"/>
      <c r="DOG9711" s="45"/>
      <c r="DOH9711" s="45"/>
      <c r="DOI9711" s="45"/>
      <c r="DOJ9711" s="45"/>
      <c r="DOK9711" s="45"/>
      <c r="DOL9711" s="45"/>
      <c r="DOM9711" s="45"/>
      <c r="DON9711" s="45"/>
      <c r="DOO9711" s="45"/>
      <c r="DOP9711" s="45"/>
      <c r="DOQ9711" s="45"/>
      <c r="DOR9711" s="45"/>
      <c r="DOS9711" s="45"/>
      <c r="DOT9711" s="45"/>
      <c r="DOU9711" s="45"/>
      <c r="DOV9711" s="45"/>
      <c r="DOW9711" s="45"/>
      <c r="DOX9711" s="45"/>
      <c r="DOY9711" s="45"/>
      <c r="DOZ9711" s="45"/>
      <c r="DPA9711" s="45"/>
      <c r="DPB9711" s="45"/>
      <c r="DPC9711" s="45"/>
      <c r="DPD9711" s="45"/>
      <c r="DPE9711" s="45"/>
      <c r="DPF9711" s="45"/>
      <c r="DPG9711" s="45"/>
      <c r="DPH9711" s="45"/>
      <c r="DPI9711" s="45"/>
      <c r="DPJ9711" s="45"/>
      <c r="DPK9711" s="45"/>
      <c r="DPL9711" s="45"/>
      <c r="DPM9711" s="45"/>
      <c r="DPN9711" s="45"/>
      <c r="DPO9711" s="45"/>
      <c r="DPP9711" s="45"/>
      <c r="DPQ9711" s="45"/>
      <c r="DPR9711" s="45"/>
      <c r="DPS9711" s="45"/>
      <c r="DPT9711" s="45"/>
      <c r="DPU9711" s="45"/>
      <c r="DPV9711" s="45"/>
      <c r="DPW9711" s="45"/>
      <c r="DPX9711" s="45"/>
      <c r="DPY9711" s="45"/>
      <c r="DPZ9711" s="45"/>
      <c r="DQA9711" s="45"/>
      <c r="DQB9711" s="45"/>
      <c r="DQC9711" s="45"/>
      <c r="DQD9711" s="45"/>
      <c r="DQE9711" s="45"/>
      <c r="DQF9711" s="45"/>
      <c r="DQG9711" s="45"/>
      <c r="DQH9711" s="45"/>
      <c r="DQI9711" s="45"/>
      <c r="DQJ9711" s="45"/>
      <c r="DQK9711" s="45"/>
      <c r="DQL9711" s="45"/>
      <c r="DQM9711" s="45"/>
      <c r="DQN9711" s="45"/>
      <c r="DQO9711" s="45"/>
      <c r="DQP9711" s="45"/>
      <c r="DQQ9711" s="45"/>
      <c r="DQR9711" s="45"/>
      <c r="DQS9711" s="45"/>
      <c r="DQT9711" s="45"/>
      <c r="DQU9711" s="45"/>
      <c r="DQV9711" s="45"/>
      <c r="DQW9711" s="45"/>
      <c r="DQX9711" s="45"/>
      <c r="DQY9711" s="45"/>
      <c r="DQZ9711" s="45"/>
      <c r="DRA9711" s="45"/>
      <c r="DRB9711" s="45"/>
      <c r="DRC9711" s="45"/>
      <c r="DRD9711" s="45"/>
      <c r="DRE9711" s="45"/>
      <c r="DRF9711" s="45"/>
      <c r="DRG9711" s="45"/>
      <c r="DRH9711" s="45"/>
      <c r="DRI9711" s="45"/>
      <c r="DRJ9711" s="45"/>
      <c r="DRK9711" s="45"/>
      <c r="DRL9711" s="45"/>
      <c r="DRM9711" s="45"/>
      <c r="DRN9711" s="45"/>
      <c r="DRO9711" s="45"/>
      <c r="DRP9711" s="45"/>
      <c r="DRQ9711" s="45"/>
      <c r="DRR9711" s="45"/>
      <c r="DRS9711" s="45"/>
      <c r="DRT9711" s="45"/>
      <c r="DRU9711" s="45"/>
      <c r="DRV9711" s="45"/>
      <c r="DRW9711" s="45"/>
      <c r="DRX9711" s="45"/>
      <c r="DRY9711" s="45"/>
      <c r="DRZ9711" s="45"/>
      <c r="DSA9711" s="45"/>
      <c r="DSB9711" s="45"/>
      <c r="DSC9711" s="45"/>
      <c r="DSD9711" s="45"/>
      <c r="DSE9711" s="45"/>
      <c r="DSF9711" s="45"/>
      <c r="DSG9711" s="45"/>
      <c r="DSH9711" s="45"/>
      <c r="DSI9711" s="45"/>
      <c r="DSJ9711" s="45"/>
      <c r="DSK9711" s="45"/>
      <c r="DSL9711" s="45"/>
      <c r="DSM9711" s="45"/>
      <c r="DSN9711" s="45"/>
      <c r="DSO9711" s="45"/>
      <c r="DSP9711" s="45"/>
      <c r="DSQ9711" s="45"/>
      <c r="DSR9711" s="45"/>
      <c r="DSS9711" s="45"/>
      <c r="DST9711" s="45"/>
      <c r="DSU9711" s="45"/>
      <c r="DSV9711" s="45"/>
      <c r="DSW9711" s="45"/>
      <c r="DSX9711" s="45"/>
      <c r="DSY9711" s="45"/>
      <c r="DSZ9711" s="45"/>
      <c r="DTA9711" s="45"/>
      <c r="DTB9711" s="45"/>
      <c r="DTC9711" s="45"/>
      <c r="DTD9711" s="45"/>
      <c r="DTE9711" s="45"/>
      <c r="DTF9711" s="45"/>
      <c r="DTG9711" s="45"/>
      <c r="DTH9711" s="45"/>
      <c r="DTI9711" s="45"/>
      <c r="DTJ9711" s="45"/>
      <c r="DTK9711" s="45"/>
      <c r="DTL9711" s="45"/>
      <c r="DTM9711" s="45"/>
      <c r="DTN9711" s="45"/>
      <c r="DTO9711" s="45"/>
      <c r="DTP9711" s="45"/>
      <c r="DTQ9711" s="45"/>
      <c r="DTR9711" s="45"/>
      <c r="DTS9711" s="45"/>
      <c r="DTT9711" s="45"/>
      <c r="DTU9711" s="45"/>
      <c r="DTV9711" s="45"/>
      <c r="DTW9711" s="45"/>
      <c r="DTX9711" s="45"/>
      <c r="DTY9711" s="45"/>
      <c r="DTZ9711" s="45"/>
      <c r="DUA9711" s="45"/>
      <c r="DUB9711" s="45"/>
      <c r="DUC9711" s="45"/>
      <c r="DUD9711" s="45"/>
      <c r="DUE9711" s="45"/>
      <c r="DUF9711" s="45"/>
      <c r="DUG9711" s="45"/>
      <c r="DUH9711" s="45"/>
      <c r="DUI9711" s="45"/>
      <c r="DUJ9711" s="45"/>
      <c r="DUK9711" s="45"/>
      <c r="DUL9711" s="45"/>
      <c r="DUM9711" s="45"/>
      <c r="DUN9711" s="45"/>
      <c r="DUO9711" s="45"/>
      <c r="DUP9711" s="45"/>
      <c r="DUQ9711" s="45"/>
      <c r="DUR9711" s="45"/>
      <c r="DUS9711" s="45"/>
      <c r="DUT9711" s="45"/>
      <c r="DUU9711" s="45"/>
      <c r="DUV9711" s="45"/>
      <c r="DUW9711" s="45"/>
      <c r="DUX9711" s="45"/>
      <c r="DUY9711" s="45"/>
      <c r="DUZ9711" s="45"/>
      <c r="DVA9711" s="45"/>
      <c r="DVB9711" s="45"/>
      <c r="DVC9711" s="45"/>
      <c r="DVD9711" s="45"/>
      <c r="DVE9711" s="45"/>
      <c r="DVF9711" s="45"/>
      <c r="DVG9711" s="45"/>
      <c r="DVH9711" s="45"/>
      <c r="DVI9711" s="45"/>
      <c r="DVJ9711" s="45"/>
      <c r="DVK9711" s="45"/>
      <c r="DVL9711" s="45"/>
      <c r="DVM9711" s="45"/>
      <c r="DVN9711" s="45"/>
      <c r="DVO9711" s="45"/>
      <c r="DVP9711" s="45"/>
      <c r="DVQ9711" s="45"/>
      <c r="DVR9711" s="45"/>
      <c r="DVS9711" s="45"/>
      <c r="DVT9711" s="45"/>
      <c r="DVU9711" s="45"/>
      <c r="DVV9711" s="45"/>
      <c r="DVW9711" s="45"/>
      <c r="DVX9711" s="45"/>
      <c r="DVY9711" s="45"/>
      <c r="DVZ9711" s="45"/>
      <c r="DWA9711" s="45"/>
      <c r="DWB9711" s="45"/>
      <c r="DWC9711" s="45"/>
      <c r="DWD9711" s="45"/>
      <c r="DWE9711" s="45"/>
      <c r="DWF9711" s="45"/>
      <c r="DWG9711" s="45"/>
      <c r="DWH9711" s="45"/>
      <c r="DWI9711" s="45"/>
      <c r="DWJ9711" s="45"/>
      <c r="DWK9711" s="45"/>
      <c r="DWL9711" s="45"/>
      <c r="DWM9711" s="45"/>
      <c r="DWN9711" s="45"/>
      <c r="DWO9711" s="45"/>
      <c r="DWP9711" s="45"/>
      <c r="DWQ9711" s="45"/>
      <c r="DWR9711" s="45"/>
      <c r="DWS9711" s="45"/>
      <c r="DWT9711" s="45"/>
      <c r="DWU9711" s="45"/>
      <c r="DWV9711" s="45"/>
      <c r="DWW9711" s="45"/>
      <c r="DWX9711" s="45"/>
      <c r="DWY9711" s="45"/>
      <c r="DWZ9711" s="45"/>
      <c r="DXA9711" s="45"/>
      <c r="DXB9711" s="45"/>
      <c r="DXC9711" s="45"/>
      <c r="DXD9711" s="45"/>
      <c r="DXE9711" s="45"/>
      <c r="DXF9711" s="45"/>
      <c r="DXG9711" s="45"/>
      <c r="DXH9711" s="45"/>
      <c r="DXI9711" s="45"/>
      <c r="DXJ9711" s="45"/>
      <c r="DXK9711" s="45"/>
      <c r="DXL9711" s="45"/>
      <c r="DXM9711" s="45"/>
      <c r="DXN9711" s="45"/>
      <c r="DXO9711" s="45"/>
      <c r="DXP9711" s="45"/>
      <c r="DXQ9711" s="45"/>
      <c r="DXR9711" s="45"/>
      <c r="DXS9711" s="45"/>
      <c r="DXT9711" s="45"/>
      <c r="DXU9711" s="45"/>
      <c r="DXV9711" s="45"/>
      <c r="DXW9711" s="45"/>
      <c r="DXX9711" s="45"/>
      <c r="DXY9711" s="45"/>
      <c r="DXZ9711" s="45"/>
      <c r="DYA9711" s="45"/>
      <c r="DYB9711" s="45"/>
      <c r="DYC9711" s="45"/>
      <c r="DYD9711" s="45"/>
      <c r="DYE9711" s="45"/>
      <c r="DYF9711" s="45"/>
      <c r="DYG9711" s="45"/>
      <c r="DYH9711" s="45"/>
      <c r="DYI9711" s="45"/>
      <c r="DYJ9711" s="45"/>
      <c r="DYK9711" s="45"/>
      <c r="DYL9711" s="45"/>
      <c r="DYM9711" s="45"/>
      <c r="DYN9711" s="45"/>
      <c r="DYO9711" s="45"/>
      <c r="DYP9711" s="45"/>
      <c r="DYQ9711" s="45"/>
      <c r="DYR9711" s="45"/>
      <c r="DYS9711" s="45"/>
      <c r="DYT9711" s="45"/>
      <c r="DYU9711" s="45"/>
      <c r="DYV9711" s="45"/>
      <c r="DYW9711" s="45"/>
      <c r="DYX9711" s="45"/>
      <c r="DYY9711" s="45"/>
      <c r="DYZ9711" s="45"/>
      <c r="DZA9711" s="45"/>
      <c r="DZB9711" s="45"/>
      <c r="DZC9711" s="45"/>
      <c r="DZD9711" s="45"/>
      <c r="DZE9711" s="45"/>
      <c r="DZF9711" s="45"/>
      <c r="DZG9711" s="45"/>
      <c r="DZH9711" s="45"/>
      <c r="DZI9711" s="45"/>
      <c r="DZJ9711" s="45"/>
      <c r="DZK9711" s="45"/>
      <c r="DZL9711" s="45"/>
      <c r="DZM9711" s="45"/>
      <c r="DZN9711" s="45"/>
      <c r="DZO9711" s="45"/>
      <c r="DZP9711" s="45"/>
      <c r="DZQ9711" s="45"/>
      <c r="DZR9711" s="45"/>
      <c r="DZS9711" s="45"/>
      <c r="DZT9711" s="45"/>
      <c r="DZU9711" s="45"/>
      <c r="DZV9711" s="45"/>
      <c r="DZW9711" s="45"/>
      <c r="DZX9711" s="45"/>
      <c r="DZY9711" s="45"/>
      <c r="DZZ9711" s="45"/>
      <c r="EAA9711" s="45"/>
      <c r="EAB9711" s="45"/>
      <c r="EAC9711" s="45"/>
      <c r="EAD9711" s="45"/>
      <c r="EAE9711" s="45"/>
      <c r="EAF9711" s="45"/>
      <c r="EAG9711" s="45"/>
      <c r="EAH9711" s="45"/>
      <c r="EAI9711" s="45"/>
      <c r="EAJ9711" s="45"/>
      <c r="EAK9711" s="45"/>
      <c r="EAL9711" s="45"/>
      <c r="EAM9711" s="45"/>
      <c r="EAN9711" s="45"/>
      <c r="EAO9711" s="45"/>
      <c r="EAP9711" s="45"/>
      <c r="EAQ9711" s="45"/>
      <c r="EAR9711" s="45"/>
      <c r="EAS9711" s="45"/>
      <c r="EAT9711" s="45"/>
      <c r="EAU9711" s="45"/>
      <c r="EAV9711" s="45"/>
      <c r="EAW9711" s="45"/>
      <c r="EAX9711" s="45"/>
      <c r="EAY9711" s="45"/>
      <c r="EAZ9711" s="45"/>
      <c r="EBA9711" s="45"/>
      <c r="EBB9711" s="45"/>
      <c r="EBC9711" s="45"/>
      <c r="EBD9711" s="45"/>
      <c r="EBE9711" s="45"/>
      <c r="EBF9711" s="45"/>
      <c r="EBG9711" s="45"/>
      <c r="EBH9711" s="45"/>
      <c r="EBI9711" s="45"/>
      <c r="EBJ9711" s="45"/>
      <c r="EBK9711" s="45"/>
      <c r="EBL9711" s="45"/>
      <c r="EBM9711" s="45"/>
      <c r="EBN9711" s="45"/>
      <c r="EBO9711" s="45"/>
      <c r="EBP9711" s="45"/>
      <c r="EBQ9711" s="45"/>
      <c r="EBR9711" s="45"/>
      <c r="EBS9711" s="45"/>
      <c r="EBT9711" s="45"/>
      <c r="EBU9711" s="45"/>
      <c r="EBV9711" s="45"/>
      <c r="EBW9711" s="45"/>
      <c r="EBX9711" s="45"/>
      <c r="EBY9711" s="45"/>
      <c r="EBZ9711" s="45"/>
      <c r="ECA9711" s="45"/>
      <c r="ECB9711" s="45"/>
      <c r="ECC9711" s="45"/>
      <c r="ECD9711" s="45"/>
      <c r="ECE9711" s="45"/>
      <c r="ECF9711" s="45"/>
      <c r="ECG9711" s="45"/>
      <c r="ECH9711" s="45"/>
      <c r="ECI9711" s="45"/>
      <c r="ECJ9711" s="45"/>
      <c r="ECK9711" s="45"/>
      <c r="ECL9711" s="45"/>
      <c r="ECM9711" s="45"/>
      <c r="ECN9711" s="45"/>
      <c r="ECO9711" s="45"/>
      <c r="ECP9711" s="45"/>
      <c r="ECQ9711" s="45"/>
      <c r="ECR9711" s="45"/>
      <c r="ECS9711" s="45"/>
      <c r="ECT9711" s="45"/>
      <c r="ECU9711" s="45"/>
      <c r="ECV9711" s="45"/>
      <c r="ECW9711" s="45"/>
      <c r="ECX9711" s="45"/>
      <c r="ECY9711" s="45"/>
      <c r="ECZ9711" s="45"/>
      <c r="EDA9711" s="45"/>
      <c r="EDB9711" s="45"/>
      <c r="EDC9711" s="45"/>
      <c r="EDD9711" s="45"/>
      <c r="EDE9711" s="45"/>
      <c r="EDF9711" s="45"/>
      <c r="EDG9711" s="45"/>
      <c r="EDH9711" s="45"/>
      <c r="EDI9711" s="45"/>
      <c r="EDJ9711" s="45"/>
      <c r="EDK9711" s="45"/>
      <c r="EDL9711" s="45"/>
      <c r="EDM9711" s="45"/>
      <c r="EDN9711" s="45"/>
      <c r="EDO9711" s="45"/>
      <c r="EDP9711" s="45"/>
      <c r="EDQ9711" s="45"/>
      <c r="EDR9711" s="45"/>
      <c r="EDS9711" s="45"/>
      <c r="EDT9711" s="45"/>
      <c r="EDU9711" s="45"/>
      <c r="EDV9711" s="45"/>
      <c r="EDW9711" s="45"/>
      <c r="EDX9711" s="45"/>
      <c r="EDY9711" s="45"/>
      <c r="EDZ9711" s="45"/>
      <c r="EEA9711" s="45"/>
      <c r="EEB9711" s="45"/>
      <c r="EEC9711" s="45"/>
      <c r="EED9711" s="45"/>
      <c r="EEE9711" s="45"/>
      <c r="EEF9711" s="45"/>
      <c r="EEG9711" s="45"/>
      <c r="EEH9711" s="45"/>
      <c r="EEI9711" s="45"/>
      <c r="EEJ9711" s="45"/>
      <c r="EEK9711" s="45"/>
      <c r="EEL9711" s="45"/>
      <c r="EEM9711" s="45"/>
      <c r="EEN9711" s="45"/>
      <c r="EEO9711" s="45"/>
      <c r="EEP9711" s="45"/>
      <c r="EEQ9711" s="45"/>
      <c r="EER9711" s="45"/>
      <c r="EES9711" s="45"/>
      <c r="EET9711" s="45"/>
      <c r="EEU9711" s="45"/>
      <c r="EEV9711" s="45"/>
      <c r="EEW9711" s="45"/>
      <c r="EEX9711" s="45"/>
      <c r="EEY9711" s="45"/>
      <c r="EEZ9711" s="45"/>
      <c r="EFA9711" s="45"/>
      <c r="EFB9711" s="45"/>
      <c r="EFC9711" s="45"/>
      <c r="EFD9711" s="45"/>
      <c r="EFE9711" s="45"/>
      <c r="EFF9711" s="45"/>
      <c r="EFG9711" s="45"/>
      <c r="EFH9711" s="45"/>
      <c r="EFI9711" s="45"/>
      <c r="EFJ9711" s="45"/>
      <c r="EFK9711" s="45"/>
      <c r="EFL9711" s="45"/>
      <c r="EFM9711" s="45"/>
      <c r="EFN9711" s="45"/>
      <c r="EFO9711" s="45"/>
      <c r="EFP9711" s="45"/>
      <c r="EFQ9711" s="45"/>
      <c r="EFR9711" s="45"/>
      <c r="EFS9711" s="45"/>
      <c r="EFT9711" s="45"/>
      <c r="EFU9711" s="45"/>
      <c r="EFV9711" s="45"/>
      <c r="EFW9711" s="45"/>
      <c r="EFX9711" s="45"/>
      <c r="EFY9711" s="45"/>
      <c r="EFZ9711" s="45"/>
      <c r="EGA9711" s="45"/>
      <c r="EGB9711" s="45"/>
      <c r="EGC9711" s="45"/>
      <c r="EGD9711" s="45"/>
      <c r="EGE9711" s="45"/>
      <c r="EGF9711" s="45"/>
      <c r="EGG9711" s="45"/>
      <c r="EGH9711" s="45"/>
      <c r="EGI9711" s="45"/>
      <c r="EGJ9711" s="45"/>
      <c r="EGK9711" s="45"/>
      <c r="EGL9711" s="45"/>
      <c r="EGM9711" s="45"/>
      <c r="EGN9711" s="45"/>
      <c r="EGO9711" s="45"/>
      <c r="EGP9711" s="45"/>
      <c r="EGQ9711" s="45"/>
      <c r="EGR9711" s="45"/>
      <c r="EGS9711" s="45"/>
      <c r="EGT9711" s="45"/>
      <c r="EGU9711" s="45"/>
      <c r="EGV9711" s="45"/>
      <c r="EGW9711" s="45"/>
      <c r="EGX9711" s="45"/>
      <c r="EGY9711" s="45"/>
      <c r="EGZ9711" s="45"/>
      <c r="EHA9711" s="45"/>
      <c r="EHB9711" s="45"/>
      <c r="EHC9711" s="45"/>
      <c r="EHD9711" s="45"/>
      <c r="EHE9711" s="45"/>
      <c r="EHF9711" s="45"/>
      <c r="EHG9711" s="45"/>
      <c r="EHH9711" s="45"/>
      <c r="EHI9711" s="45"/>
      <c r="EHJ9711" s="45"/>
      <c r="EHK9711" s="45"/>
      <c r="EHL9711" s="45"/>
      <c r="EHM9711" s="45"/>
      <c r="EHN9711" s="45"/>
      <c r="EHO9711" s="45"/>
      <c r="EHP9711" s="45"/>
      <c r="EHQ9711" s="45"/>
      <c r="EHR9711" s="45"/>
      <c r="EHS9711" s="45"/>
      <c r="EHT9711" s="45"/>
      <c r="EHU9711" s="45"/>
      <c r="EHV9711" s="45"/>
      <c r="EHW9711" s="45"/>
      <c r="EHX9711" s="45"/>
      <c r="EHY9711" s="45"/>
      <c r="EHZ9711" s="45"/>
      <c r="EIA9711" s="45"/>
      <c r="EIB9711" s="45"/>
      <c r="EIC9711" s="45"/>
      <c r="EID9711" s="45"/>
      <c r="EIE9711" s="45"/>
      <c r="EIF9711" s="45"/>
      <c r="EIG9711" s="45"/>
      <c r="EIH9711" s="45"/>
      <c r="EII9711" s="45"/>
      <c r="EIJ9711" s="45"/>
      <c r="EIK9711" s="45"/>
      <c r="EIL9711" s="45"/>
      <c r="EIM9711" s="45"/>
      <c r="EIN9711" s="45"/>
      <c r="EIO9711" s="45"/>
      <c r="EIP9711" s="45"/>
      <c r="EIQ9711" s="45"/>
      <c r="EIR9711" s="45"/>
      <c r="EIS9711" s="45"/>
      <c r="EIT9711" s="45"/>
      <c r="EIU9711" s="45"/>
      <c r="EIV9711" s="45"/>
      <c r="EIW9711" s="45"/>
      <c r="EIX9711" s="45"/>
      <c r="EIY9711" s="45"/>
      <c r="EIZ9711" s="45"/>
      <c r="EJA9711" s="45"/>
      <c r="EJB9711" s="45"/>
      <c r="EJC9711" s="45"/>
      <c r="EJD9711" s="45"/>
      <c r="EJE9711" s="45"/>
      <c r="EJF9711" s="45"/>
      <c r="EJG9711" s="45"/>
      <c r="EJH9711" s="45"/>
      <c r="EJI9711" s="45"/>
      <c r="EJJ9711" s="45"/>
      <c r="EJK9711" s="45"/>
      <c r="EJL9711" s="45"/>
      <c r="EJM9711" s="45"/>
      <c r="EJN9711" s="45"/>
      <c r="EJO9711" s="45"/>
      <c r="EJP9711" s="45"/>
      <c r="EJQ9711" s="45"/>
      <c r="EJR9711" s="45"/>
      <c r="EJS9711" s="45"/>
      <c r="EJT9711" s="45"/>
      <c r="EJU9711" s="45"/>
      <c r="EJV9711" s="45"/>
      <c r="EJW9711" s="45"/>
      <c r="EJX9711" s="45"/>
      <c r="EJY9711" s="45"/>
      <c r="EJZ9711" s="45"/>
      <c r="EKA9711" s="45"/>
      <c r="EKB9711" s="45"/>
      <c r="EKC9711" s="45"/>
      <c r="EKD9711" s="45"/>
      <c r="EKE9711" s="45"/>
      <c r="EKF9711" s="45"/>
      <c r="EKG9711" s="45"/>
      <c r="EKH9711" s="45"/>
      <c r="EKI9711" s="45"/>
      <c r="EKJ9711" s="45"/>
      <c r="EKK9711" s="45"/>
      <c r="EKL9711" s="45"/>
      <c r="EKM9711" s="45"/>
      <c r="EKN9711" s="45"/>
      <c r="EKO9711" s="45"/>
      <c r="EKP9711" s="45"/>
      <c r="EKQ9711" s="45"/>
      <c r="EKR9711" s="45"/>
      <c r="EKS9711" s="45"/>
      <c r="EKT9711" s="45"/>
      <c r="EKU9711" s="45"/>
      <c r="EKV9711" s="45"/>
      <c r="EKW9711" s="45"/>
      <c r="EKX9711" s="45"/>
      <c r="EKY9711" s="45"/>
      <c r="EKZ9711" s="45"/>
      <c r="ELA9711" s="45"/>
      <c r="ELB9711" s="45"/>
      <c r="ELC9711" s="45"/>
      <c r="ELD9711" s="45"/>
      <c r="ELE9711" s="45"/>
      <c r="ELF9711" s="45"/>
      <c r="ELG9711" s="45"/>
      <c r="ELH9711" s="45"/>
      <c r="ELI9711" s="45"/>
      <c r="ELJ9711" s="45"/>
      <c r="ELK9711" s="45"/>
      <c r="ELL9711" s="45"/>
      <c r="ELM9711" s="45"/>
      <c r="ELN9711" s="45"/>
      <c r="ELO9711" s="45"/>
      <c r="ELP9711" s="45"/>
      <c r="ELQ9711" s="45"/>
      <c r="ELR9711" s="45"/>
      <c r="ELS9711" s="45"/>
      <c r="ELT9711" s="45"/>
      <c r="ELU9711" s="45"/>
      <c r="ELV9711" s="45"/>
      <c r="ELW9711" s="45"/>
      <c r="ELX9711" s="45"/>
      <c r="ELY9711" s="45"/>
      <c r="ELZ9711" s="45"/>
      <c r="EMA9711" s="45"/>
      <c r="EMB9711" s="45"/>
      <c r="EMC9711" s="45"/>
      <c r="EMD9711" s="45"/>
      <c r="EME9711" s="45"/>
      <c r="EMF9711" s="45"/>
      <c r="EMG9711" s="45"/>
      <c r="EMH9711" s="45"/>
      <c r="EMI9711" s="45"/>
      <c r="EMJ9711" s="45"/>
      <c r="EMK9711" s="45"/>
      <c r="EML9711" s="45"/>
      <c r="EMM9711" s="45"/>
      <c r="EMN9711" s="45"/>
      <c r="EMO9711" s="45"/>
      <c r="EMP9711" s="45"/>
      <c r="EMQ9711" s="45"/>
      <c r="EMR9711" s="45"/>
      <c r="EMS9711" s="45"/>
      <c r="EMT9711" s="45"/>
      <c r="EMU9711" s="45"/>
      <c r="EMV9711" s="45"/>
      <c r="EMW9711" s="45"/>
      <c r="EMX9711" s="45"/>
      <c r="EMY9711" s="45"/>
      <c r="EMZ9711" s="45"/>
      <c r="ENA9711" s="45"/>
      <c r="ENB9711" s="45"/>
      <c r="ENC9711" s="45"/>
      <c r="END9711" s="45"/>
      <c r="ENE9711" s="45"/>
      <c r="ENF9711" s="45"/>
      <c r="ENG9711" s="45"/>
      <c r="ENH9711" s="45"/>
      <c r="ENI9711" s="45"/>
      <c r="ENJ9711" s="45"/>
      <c r="ENK9711" s="45"/>
      <c r="ENL9711" s="45"/>
      <c r="ENM9711" s="45"/>
      <c r="ENN9711" s="45"/>
      <c r="ENO9711" s="45"/>
      <c r="ENP9711" s="45"/>
      <c r="ENQ9711" s="45"/>
      <c r="ENR9711" s="45"/>
      <c r="ENS9711" s="45"/>
      <c r="ENT9711" s="45"/>
      <c r="ENU9711" s="45"/>
      <c r="ENV9711" s="45"/>
      <c r="ENW9711" s="45"/>
      <c r="ENX9711" s="45"/>
      <c r="ENY9711" s="45"/>
      <c r="ENZ9711" s="45"/>
      <c r="EOA9711" s="45"/>
      <c r="EOB9711" s="45"/>
      <c r="EOC9711" s="45"/>
      <c r="EOD9711" s="45"/>
      <c r="EOE9711" s="45"/>
      <c r="EOF9711" s="45"/>
      <c r="EOG9711" s="45"/>
      <c r="EOH9711" s="45"/>
      <c r="EOI9711" s="45"/>
      <c r="EOJ9711" s="45"/>
      <c r="EOK9711" s="45"/>
      <c r="EOL9711" s="45"/>
      <c r="EOM9711" s="45"/>
      <c r="EON9711" s="45"/>
      <c r="EOO9711" s="45"/>
      <c r="EOP9711" s="45"/>
      <c r="EOQ9711" s="45"/>
      <c r="EOR9711" s="45"/>
      <c r="EOS9711" s="45"/>
      <c r="EOT9711" s="45"/>
      <c r="EOU9711" s="45"/>
      <c r="EOV9711" s="45"/>
      <c r="EOW9711" s="45"/>
      <c r="EOX9711" s="45"/>
      <c r="EOY9711" s="45"/>
      <c r="EOZ9711" s="45"/>
      <c r="EPA9711" s="45"/>
      <c r="EPB9711" s="45"/>
      <c r="EPC9711" s="45"/>
      <c r="EPD9711" s="45"/>
      <c r="EPE9711" s="45"/>
      <c r="EPF9711" s="45"/>
      <c r="EPG9711" s="45"/>
      <c r="EPH9711" s="45"/>
      <c r="EPI9711" s="45"/>
      <c r="EPJ9711" s="45"/>
      <c r="EPK9711" s="45"/>
      <c r="EPL9711" s="45"/>
      <c r="EPM9711" s="45"/>
      <c r="EPN9711" s="45"/>
      <c r="EPO9711" s="45"/>
      <c r="EPP9711" s="45"/>
      <c r="EPQ9711" s="45"/>
      <c r="EPR9711" s="45"/>
      <c r="EPS9711" s="45"/>
      <c r="EPT9711" s="45"/>
      <c r="EPU9711" s="45"/>
      <c r="EPV9711" s="45"/>
      <c r="EPW9711" s="45"/>
      <c r="EPX9711" s="45"/>
      <c r="EPY9711" s="45"/>
      <c r="EPZ9711" s="45"/>
      <c r="EQA9711" s="45"/>
      <c r="EQB9711" s="45"/>
      <c r="EQC9711" s="45"/>
      <c r="EQD9711" s="45"/>
      <c r="EQE9711" s="45"/>
      <c r="EQF9711" s="45"/>
      <c r="EQG9711" s="45"/>
      <c r="EQH9711" s="45"/>
      <c r="EQI9711" s="45"/>
      <c r="EQJ9711" s="45"/>
      <c r="EQK9711" s="45"/>
      <c r="EQL9711" s="45"/>
      <c r="EQM9711" s="45"/>
      <c r="EQN9711" s="45"/>
      <c r="EQO9711" s="45"/>
      <c r="EQP9711" s="45"/>
      <c r="EQQ9711" s="45"/>
      <c r="EQR9711" s="45"/>
      <c r="EQS9711" s="45"/>
      <c r="EQT9711" s="45"/>
      <c r="EQU9711" s="45"/>
      <c r="EQV9711" s="45"/>
      <c r="EQW9711" s="45"/>
      <c r="EQX9711" s="45"/>
      <c r="EQY9711" s="45"/>
      <c r="EQZ9711" s="45"/>
      <c r="ERA9711" s="45"/>
      <c r="ERB9711" s="45"/>
      <c r="ERC9711" s="45"/>
      <c r="ERD9711" s="45"/>
      <c r="ERE9711" s="45"/>
      <c r="ERF9711" s="45"/>
      <c r="ERG9711" s="45"/>
      <c r="ERH9711" s="45"/>
      <c r="ERI9711" s="45"/>
      <c r="ERJ9711" s="45"/>
      <c r="ERK9711" s="45"/>
      <c r="ERL9711" s="45"/>
      <c r="ERM9711" s="45"/>
      <c r="ERN9711" s="45"/>
      <c r="ERO9711" s="45"/>
      <c r="ERP9711" s="45"/>
      <c r="ERQ9711" s="45"/>
      <c r="ERR9711" s="45"/>
      <c r="ERS9711" s="45"/>
      <c r="ERT9711" s="45"/>
      <c r="ERU9711" s="45"/>
      <c r="ERV9711" s="45"/>
      <c r="ERW9711" s="45"/>
      <c r="ERX9711" s="45"/>
      <c r="ERY9711" s="45"/>
      <c r="ERZ9711" s="45"/>
      <c r="ESA9711" s="45"/>
      <c r="ESB9711" s="45"/>
      <c r="ESC9711" s="45"/>
      <c r="ESD9711" s="45"/>
      <c r="ESE9711" s="45"/>
      <c r="ESF9711" s="45"/>
      <c r="ESG9711" s="45"/>
      <c r="ESH9711" s="45"/>
      <c r="ESI9711" s="45"/>
      <c r="ESJ9711" s="45"/>
      <c r="ESK9711" s="45"/>
      <c r="ESL9711" s="45"/>
      <c r="ESM9711" s="45"/>
      <c r="ESN9711" s="45"/>
      <c r="ESO9711" s="45"/>
      <c r="ESP9711" s="45"/>
      <c r="ESQ9711" s="45"/>
      <c r="ESR9711" s="45"/>
      <c r="ESS9711" s="45"/>
      <c r="EST9711" s="45"/>
      <c r="ESU9711" s="45"/>
      <c r="ESV9711" s="45"/>
      <c r="ESW9711" s="45"/>
      <c r="ESX9711" s="45"/>
      <c r="ESY9711" s="45"/>
      <c r="ESZ9711" s="45"/>
      <c r="ETA9711" s="45"/>
      <c r="ETB9711" s="45"/>
      <c r="ETC9711" s="45"/>
      <c r="ETD9711" s="45"/>
      <c r="ETE9711" s="45"/>
      <c r="ETF9711" s="45"/>
      <c r="ETG9711" s="45"/>
      <c r="ETH9711" s="45"/>
      <c r="ETI9711" s="45"/>
      <c r="ETJ9711" s="45"/>
      <c r="ETK9711" s="45"/>
      <c r="ETL9711" s="45"/>
      <c r="ETM9711" s="45"/>
      <c r="ETN9711" s="45"/>
      <c r="ETO9711" s="45"/>
      <c r="ETP9711" s="45"/>
      <c r="ETQ9711" s="45"/>
      <c r="ETR9711" s="45"/>
      <c r="ETS9711" s="45"/>
      <c r="ETT9711" s="45"/>
      <c r="ETU9711" s="45"/>
      <c r="ETV9711" s="45"/>
      <c r="ETW9711" s="45"/>
      <c r="ETX9711" s="45"/>
      <c r="ETY9711" s="45"/>
      <c r="ETZ9711" s="45"/>
      <c r="EUA9711" s="45"/>
      <c r="EUB9711" s="45"/>
      <c r="EUC9711" s="45"/>
      <c r="EUD9711" s="45"/>
      <c r="EUE9711" s="45"/>
      <c r="EUF9711" s="45"/>
      <c r="EUG9711" s="45"/>
      <c r="EUH9711" s="45"/>
      <c r="EUI9711" s="45"/>
      <c r="EUJ9711" s="45"/>
      <c r="EUK9711" s="45"/>
      <c r="EUL9711" s="45"/>
      <c r="EUM9711" s="45"/>
      <c r="EUN9711" s="45"/>
      <c r="EUO9711" s="45"/>
      <c r="EUP9711" s="45"/>
      <c r="EUQ9711" s="45"/>
      <c r="EUR9711" s="45"/>
      <c r="EUS9711" s="45"/>
      <c r="EUT9711" s="45"/>
      <c r="EUU9711" s="45"/>
      <c r="EUV9711" s="45"/>
      <c r="EUW9711" s="45"/>
      <c r="EUX9711" s="45"/>
      <c r="EUY9711" s="45"/>
      <c r="EUZ9711" s="45"/>
      <c r="EVA9711" s="45"/>
      <c r="EVB9711" s="45"/>
      <c r="EVC9711" s="45"/>
      <c r="EVD9711" s="45"/>
      <c r="EVE9711" s="45"/>
      <c r="EVF9711" s="45"/>
      <c r="EVG9711" s="45"/>
      <c r="EVH9711" s="45"/>
      <c r="EVI9711" s="45"/>
      <c r="EVJ9711" s="45"/>
      <c r="EVK9711" s="45"/>
      <c r="EVL9711" s="45"/>
      <c r="EVM9711" s="45"/>
      <c r="EVN9711" s="45"/>
      <c r="EVO9711" s="45"/>
      <c r="EVP9711" s="45"/>
      <c r="EVQ9711" s="45"/>
      <c r="EVR9711" s="45"/>
      <c r="EVS9711" s="45"/>
      <c r="EVT9711" s="45"/>
      <c r="EVU9711" s="45"/>
      <c r="EVV9711" s="45"/>
      <c r="EVW9711" s="45"/>
      <c r="EVX9711" s="45"/>
      <c r="EVY9711" s="45"/>
      <c r="EVZ9711" s="45"/>
      <c r="EWA9711" s="45"/>
      <c r="EWB9711" s="45"/>
      <c r="EWC9711" s="45"/>
      <c r="EWD9711" s="45"/>
      <c r="EWE9711" s="45"/>
      <c r="EWF9711" s="45"/>
      <c r="EWG9711" s="45"/>
      <c r="EWH9711" s="45"/>
      <c r="EWI9711" s="45"/>
      <c r="EWJ9711" s="45"/>
      <c r="EWK9711" s="45"/>
      <c r="EWL9711" s="45"/>
      <c r="EWM9711" s="45"/>
      <c r="EWN9711" s="45"/>
      <c r="EWO9711" s="45"/>
      <c r="EWP9711" s="45"/>
      <c r="EWQ9711" s="45"/>
      <c r="EWR9711" s="45"/>
      <c r="EWS9711" s="45"/>
      <c r="EWT9711" s="45"/>
      <c r="EWU9711" s="45"/>
      <c r="EWV9711" s="45"/>
      <c r="EWW9711" s="45"/>
      <c r="EWX9711" s="45"/>
      <c r="EWY9711" s="45"/>
      <c r="EWZ9711" s="45"/>
      <c r="EXA9711" s="45"/>
      <c r="EXB9711" s="45"/>
      <c r="EXC9711" s="45"/>
      <c r="EXD9711" s="45"/>
      <c r="EXE9711" s="45"/>
      <c r="EXF9711" s="45"/>
      <c r="EXG9711" s="45"/>
      <c r="EXH9711" s="45"/>
      <c r="EXI9711" s="45"/>
      <c r="EXJ9711" s="45"/>
      <c r="EXK9711" s="45"/>
      <c r="EXL9711" s="45"/>
      <c r="EXM9711" s="45"/>
      <c r="EXN9711" s="45"/>
      <c r="EXO9711" s="45"/>
      <c r="EXP9711" s="45"/>
      <c r="EXQ9711" s="45"/>
      <c r="EXR9711" s="45"/>
      <c r="EXS9711" s="45"/>
      <c r="EXT9711" s="45"/>
      <c r="EXU9711" s="45"/>
      <c r="EXV9711" s="45"/>
      <c r="EXW9711" s="45"/>
      <c r="EXX9711" s="45"/>
      <c r="EXY9711" s="45"/>
      <c r="EXZ9711" s="45"/>
      <c r="EYA9711" s="45"/>
      <c r="EYB9711" s="45"/>
      <c r="EYC9711" s="45"/>
      <c r="EYD9711" s="45"/>
      <c r="EYE9711" s="45"/>
      <c r="EYF9711" s="45"/>
      <c r="EYG9711" s="45"/>
      <c r="EYH9711" s="45"/>
      <c r="EYI9711" s="45"/>
      <c r="EYJ9711" s="45"/>
      <c r="EYK9711" s="45"/>
      <c r="EYL9711" s="45"/>
      <c r="EYM9711" s="45"/>
      <c r="EYN9711" s="45"/>
      <c r="EYO9711" s="45"/>
      <c r="EYP9711" s="45"/>
      <c r="EYQ9711" s="45"/>
      <c r="EYR9711" s="45"/>
      <c r="EYS9711" s="45"/>
      <c r="EYT9711" s="45"/>
      <c r="EYU9711" s="45"/>
      <c r="EYV9711" s="45"/>
      <c r="EYW9711" s="45"/>
      <c r="EYX9711" s="45"/>
      <c r="EYY9711" s="45"/>
      <c r="EYZ9711" s="45"/>
      <c r="EZA9711" s="45"/>
      <c r="EZB9711" s="45"/>
      <c r="EZC9711" s="45"/>
      <c r="EZD9711" s="45"/>
      <c r="EZE9711" s="45"/>
      <c r="EZF9711" s="45"/>
      <c r="EZG9711" s="45"/>
      <c r="EZH9711" s="45"/>
      <c r="EZI9711" s="45"/>
      <c r="EZJ9711" s="45"/>
      <c r="EZK9711" s="45"/>
      <c r="EZL9711" s="45"/>
      <c r="EZM9711" s="45"/>
      <c r="EZN9711" s="45"/>
      <c r="EZO9711" s="45"/>
      <c r="EZP9711" s="45"/>
      <c r="EZQ9711" s="45"/>
      <c r="EZR9711" s="45"/>
      <c r="EZS9711" s="45"/>
      <c r="EZT9711" s="45"/>
      <c r="EZU9711" s="45"/>
      <c r="EZV9711" s="45"/>
      <c r="EZW9711" s="45"/>
      <c r="EZX9711" s="45"/>
      <c r="EZY9711" s="45"/>
      <c r="EZZ9711" s="45"/>
      <c r="FAA9711" s="45"/>
      <c r="FAB9711" s="45"/>
      <c r="FAC9711" s="45"/>
      <c r="FAD9711" s="45"/>
      <c r="FAE9711" s="45"/>
      <c r="FAF9711" s="45"/>
      <c r="FAG9711" s="45"/>
      <c r="FAH9711" s="45"/>
      <c r="FAI9711" s="45"/>
      <c r="FAJ9711" s="45"/>
      <c r="FAK9711" s="45"/>
      <c r="FAL9711" s="45"/>
      <c r="FAM9711" s="45"/>
      <c r="FAN9711" s="45"/>
      <c r="FAO9711" s="45"/>
      <c r="FAP9711" s="45"/>
      <c r="FAQ9711" s="45"/>
      <c r="FAR9711" s="45"/>
      <c r="FAS9711" s="45"/>
      <c r="FAT9711" s="45"/>
      <c r="FAU9711" s="45"/>
      <c r="FAV9711" s="45"/>
      <c r="FAW9711" s="45"/>
      <c r="FAX9711" s="45"/>
      <c r="FAY9711" s="45"/>
      <c r="FAZ9711" s="45"/>
      <c r="FBA9711" s="45"/>
      <c r="FBB9711" s="45"/>
      <c r="FBC9711" s="45"/>
      <c r="FBD9711" s="45"/>
      <c r="FBE9711" s="45"/>
      <c r="FBF9711" s="45"/>
      <c r="FBG9711" s="45"/>
      <c r="FBH9711" s="45"/>
      <c r="FBI9711" s="45"/>
      <c r="FBJ9711" s="45"/>
      <c r="FBK9711" s="45"/>
      <c r="FBL9711" s="45"/>
      <c r="FBM9711" s="45"/>
      <c r="FBN9711" s="45"/>
      <c r="FBO9711" s="45"/>
      <c r="FBP9711" s="45"/>
      <c r="FBQ9711" s="45"/>
      <c r="FBR9711" s="45"/>
      <c r="FBS9711" s="45"/>
      <c r="FBT9711" s="45"/>
      <c r="FBU9711" s="45"/>
      <c r="FBV9711" s="45"/>
      <c r="FBW9711" s="45"/>
      <c r="FBX9711" s="45"/>
      <c r="FBY9711" s="45"/>
      <c r="FBZ9711" s="45"/>
      <c r="FCA9711" s="45"/>
      <c r="FCB9711" s="45"/>
      <c r="FCC9711" s="45"/>
      <c r="FCD9711" s="45"/>
      <c r="FCE9711" s="45"/>
      <c r="FCF9711" s="45"/>
      <c r="FCG9711" s="45"/>
      <c r="FCH9711" s="45"/>
      <c r="FCI9711" s="45"/>
      <c r="FCJ9711" s="45"/>
      <c r="FCK9711" s="45"/>
      <c r="FCL9711" s="45"/>
      <c r="FCM9711" s="45"/>
      <c r="FCN9711" s="45"/>
      <c r="FCO9711" s="45"/>
      <c r="FCP9711" s="45"/>
      <c r="FCQ9711" s="45"/>
      <c r="FCR9711" s="45"/>
      <c r="FCS9711" s="45"/>
      <c r="FCT9711" s="45"/>
      <c r="FCU9711" s="45"/>
      <c r="FCV9711" s="45"/>
      <c r="FCW9711" s="45"/>
      <c r="FCX9711" s="45"/>
      <c r="FCY9711" s="45"/>
      <c r="FCZ9711" s="45"/>
      <c r="FDA9711" s="45"/>
      <c r="FDB9711" s="45"/>
      <c r="FDC9711" s="45"/>
      <c r="FDD9711" s="45"/>
      <c r="FDE9711" s="45"/>
      <c r="FDF9711" s="45"/>
      <c r="FDG9711" s="45"/>
      <c r="FDH9711" s="45"/>
      <c r="FDI9711" s="45"/>
      <c r="FDJ9711" s="45"/>
      <c r="FDK9711" s="45"/>
      <c r="FDL9711" s="45"/>
      <c r="FDM9711" s="45"/>
      <c r="FDN9711" s="45"/>
      <c r="FDO9711" s="45"/>
      <c r="FDP9711" s="45"/>
      <c r="FDQ9711" s="45"/>
      <c r="FDR9711" s="45"/>
      <c r="FDS9711" s="45"/>
      <c r="FDT9711" s="45"/>
      <c r="FDU9711" s="45"/>
      <c r="FDV9711" s="45"/>
      <c r="FDW9711" s="45"/>
      <c r="FDX9711" s="45"/>
      <c r="FDY9711" s="45"/>
      <c r="FDZ9711" s="45"/>
      <c r="FEA9711" s="45"/>
      <c r="FEB9711" s="45"/>
      <c r="FEC9711" s="45"/>
      <c r="FED9711" s="45"/>
      <c r="FEE9711" s="45"/>
      <c r="FEF9711" s="45"/>
      <c r="FEG9711" s="45"/>
      <c r="FEH9711" s="45"/>
      <c r="FEI9711" s="45"/>
      <c r="FEJ9711" s="45"/>
      <c r="FEK9711" s="45"/>
      <c r="FEL9711" s="45"/>
      <c r="FEM9711" s="45"/>
      <c r="FEN9711" s="45"/>
      <c r="FEO9711" s="45"/>
      <c r="FEP9711" s="45"/>
      <c r="FEQ9711" s="45"/>
      <c r="FER9711" s="45"/>
      <c r="FES9711" s="45"/>
      <c r="FET9711" s="45"/>
      <c r="FEU9711" s="45"/>
      <c r="FEV9711" s="45"/>
      <c r="FEW9711" s="45"/>
      <c r="FEX9711" s="45"/>
      <c r="FEY9711" s="45"/>
      <c r="FEZ9711" s="45"/>
      <c r="FFA9711" s="45"/>
      <c r="FFB9711" s="45"/>
      <c r="FFC9711" s="45"/>
      <c r="FFD9711" s="45"/>
      <c r="FFE9711" s="45"/>
      <c r="FFF9711" s="45"/>
      <c r="FFG9711" s="45"/>
      <c r="FFH9711" s="45"/>
      <c r="FFI9711" s="45"/>
      <c r="FFJ9711" s="45"/>
      <c r="FFK9711" s="45"/>
      <c r="FFL9711" s="45"/>
      <c r="FFM9711" s="45"/>
      <c r="FFN9711" s="45"/>
      <c r="FFO9711" s="45"/>
      <c r="FFP9711" s="45"/>
      <c r="FFQ9711" s="45"/>
      <c r="FFR9711" s="45"/>
      <c r="FFS9711" s="45"/>
      <c r="FFT9711" s="45"/>
      <c r="FFU9711" s="45"/>
      <c r="FFV9711" s="45"/>
      <c r="FFW9711" s="45"/>
      <c r="FFX9711" s="45"/>
      <c r="FFY9711" s="45"/>
      <c r="FFZ9711" s="45"/>
      <c r="FGA9711" s="45"/>
      <c r="FGB9711" s="45"/>
      <c r="FGC9711" s="45"/>
      <c r="FGD9711" s="45"/>
      <c r="FGE9711" s="45"/>
      <c r="FGF9711" s="45"/>
      <c r="FGG9711" s="45"/>
      <c r="FGH9711" s="45"/>
      <c r="FGI9711" s="45"/>
      <c r="FGJ9711" s="45"/>
      <c r="FGK9711" s="45"/>
      <c r="FGL9711" s="45"/>
      <c r="FGM9711" s="45"/>
      <c r="FGN9711" s="45"/>
      <c r="FGO9711" s="45"/>
      <c r="FGP9711" s="45"/>
      <c r="FGQ9711" s="45"/>
      <c r="FGR9711" s="45"/>
      <c r="FGS9711" s="45"/>
      <c r="FGT9711" s="45"/>
      <c r="FGU9711" s="45"/>
      <c r="FGV9711" s="45"/>
      <c r="FGW9711" s="45"/>
      <c r="FGX9711" s="45"/>
      <c r="FGY9711" s="45"/>
      <c r="FGZ9711" s="45"/>
      <c r="FHA9711" s="45"/>
      <c r="FHB9711" s="45"/>
      <c r="FHC9711" s="45"/>
      <c r="FHD9711" s="45"/>
      <c r="FHE9711" s="45"/>
      <c r="FHF9711" s="45"/>
      <c r="FHG9711" s="45"/>
      <c r="FHH9711" s="45"/>
      <c r="FHI9711" s="45"/>
      <c r="FHJ9711" s="45"/>
      <c r="FHK9711" s="45"/>
      <c r="FHL9711" s="45"/>
      <c r="FHM9711" s="45"/>
      <c r="FHN9711" s="45"/>
      <c r="FHO9711" s="45"/>
      <c r="FHP9711" s="45"/>
      <c r="FHQ9711" s="45"/>
      <c r="FHR9711" s="45"/>
      <c r="FHS9711" s="45"/>
      <c r="FHT9711" s="45"/>
      <c r="FHU9711" s="45"/>
      <c r="FHV9711" s="45"/>
      <c r="FHW9711" s="45"/>
      <c r="FHX9711" s="45"/>
      <c r="FHY9711" s="45"/>
      <c r="FHZ9711" s="45"/>
      <c r="FIA9711" s="45"/>
      <c r="FIB9711" s="45"/>
      <c r="FIC9711" s="45"/>
      <c r="FID9711" s="45"/>
      <c r="FIE9711" s="45"/>
      <c r="FIF9711" s="45"/>
      <c r="FIG9711" s="45"/>
      <c r="FIH9711" s="45"/>
      <c r="FII9711" s="45"/>
      <c r="FIJ9711" s="45"/>
      <c r="FIK9711" s="45"/>
      <c r="FIL9711" s="45"/>
      <c r="FIM9711" s="45"/>
      <c r="FIN9711" s="45"/>
      <c r="FIO9711" s="45"/>
      <c r="FIP9711" s="45"/>
      <c r="FIQ9711" s="45"/>
      <c r="FIR9711" s="45"/>
      <c r="FIS9711" s="45"/>
      <c r="FIT9711" s="45"/>
      <c r="FIU9711" s="45"/>
      <c r="FIV9711" s="45"/>
      <c r="FIW9711" s="45"/>
      <c r="FIX9711" s="45"/>
      <c r="FIY9711" s="45"/>
      <c r="FIZ9711" s="45"/>
      <c r="FJA9711" s="45"/>
      <c r="FJB9711" s="45"/>
      <c r="FJC9711" s="45"/>
      <c r="FJD9711" s="45"/>
      <c r="FJE9711" s="45"/>
      <c r="FJF9711" s="45"/>
      <c r="FJG9711" s="45"/>
      <c r="FJH9711" s="45"/>
      <c r="FJI9711" s="45"/>
      <c r="FJJ9711" s="45"/>
      <c r="FJK9711" s="45"/>
      <c r="FJL9711" s="45"/>
      <c r="FJM9711" s="45"/>
      <c r="FJN9711" s="45"/>
      <c r="FJO9711" s="45"/>
      <c r="FJP9711" s="45"/>
      <c r="FJQ9711" s="45"/>
      <c r="FJR9711" s="45"/>
      <c r="FJS9711" s="45"/>
      <c r="FJT9711" s="45"/>
      <c r="FJU9711" s="45"/>
      <c r="FJV9711" s="45"/>
      <c r="FJW9711" s="45"/>
      <c r="FJX9711" s="45"/>
      <c r="FJY9711" s="45"/>
      <c r="FJZ9711" s="45"/>
      <c r="FKA9711" s="45"/>
      <c r="FKB9711" s="45"/>
      <c r="FKC9711" s="45"/>
      <c r="FKD9711" s="45"/>
      <c r="FKE9711" s="45"/>
      <c r="FKF9711" s="45"/>
      <c r="FKG9711" s="45"/>
      <c r="FKH9711" s="45"/>
      <c r="FKI9711" s="45"/>
      <c r="FKJ9711" s="45"/>
      <c r="FKK9711" s="45"/>
      <c r="FKL9711" s="45"/>
      <c r="FKM9711" s="45"/>
      <c r="FKN9711" s="45"/>
      <c r="FKO9711" s="45"/>
      <c r="FKP9711" s="45"/>
      <c r="FKQ9711" s="45"/>
      <c r="FKR9711" s="45"/>
      <c r="FKS9711" s="45"/>
      <c r="FKT9711" s="45"/>
      <c r="FKU9711" s="45"/>
      <c r="FKV9711" s="45"/>
      <c r="FKW9711" s="45"/>
      <c r="FKX9711" s="45"/>
      <c r="FKY9711" s="45"/>
      <c r="FKZ9711" s="45"/>
      <c r="FLA9711" s="45"/>
      <c r="FLB9711" s="45"/>
      <c r="FLC9711" s="45"/>
      <c r="FLD9711" s="45"/>
      <c r="FLE9711" s="45"/>
      <c r="FLF9711" s="45"/>
      <c r="FLG9711" s="45"/>
      <c r="FLH9711" s="45"/>
      <c r="FLI9711" s="45"/>
      <c r="FLJ9711" s="45"/>
      <c r="FLK9711" s="45"/>
      <c r="FLL9711" s="45"/>
      <c r="FLM9711" s="45"/>
      <c r="FLN9711" s="45"/>
      <c r="FLO9711" s="45"/>
      <c r="FLP9711" s="45"/>
      <c r="FLQ9711" s="45"/>
      <c r="FLR9711" s="45"/>
      <c r="FLS9711" s="45"/>
      <c r="FLT9711" s="45"/>
      <c r="FLU9711" s="45"/>
      <c r="FLV9711" s="45"/>
      <c r="FLW9711" s="45"/>
      <c r="FLX9711" s="45"/>
      <c r="FLY9711" s="45"/>
      <c r="FLZ9711" s="45"/>
      <c r="FMA9711" s="45"/>
      <c r="FMB9711" s="45"/>
      <c r="FMC9711" s="45"/>
      <c r="FMD9711" s="45"/>
      <c r="FME9711" s="45"/>
      <c r="FMF9711" s="45"/>
      <c r="FMG9711" s="45"/>
      <c r="FMH9711" s="45"/>
      <c r="FMI9711" s="45"/>
      <c r="FMJ9711" s="45"/>
      <c r="FMK9711" s="45"/>
      <c r="FML9711" s="45"/>
      <c r="FMM9711" s="45"/>
      <c r="FMN9711" s="45"/>
      <c r="FMO9711" s="45"/>
      <c r="FMP9711" s="45"/>
      <c r="FMQ9711" s="45"/>
      <c r="FMR9711" s="45"/>
      <c r="FMS9711" s="45"/>
      <c r="FMT9711" s="45"/>
      <c r="FMU9711" s="45"/>
      <c r="FMV9711" s="45"/>
      <c r="FMW9711" s="45"/>
      <c r="FMX9711" s="45"/>
      <c r="FMY9711" s="45"/>
      <c r="FMZ9711" s="45"/>
      <c r="FNA9711" s="45"/>
      <c r="FNB9711" s="45"/>
      <c r="FNC9711" s="45"/>
      <c r="FND9711" s="45"/>
      <c r="FNE9711" s="45"/>
      <c r="FNF9711" s="45"/>
      <c r="FNG9711" s="45"/>
      <c r="FNH9711" s="45"/>
      <c r="FNI9711" s="45"/>
      <c r="FNJ9711" s="45"/>
      <c r="FNK9711" s="45"/>
      <c r="FNL9711" s="45"/>
      <c r="FNM9711" s="45"/>
      <c r="FNN9711" s="45"/>
      <c r="FNO9711" s="45"/>
      <c r="FNP9711" s="45"/>
      <c r="FNQ9711" s="45"/>
      <c r="FNR9711" s="45"/>
      <c r="FNS9711" s="45"/>
      <c r="FNT9711" s="45"/>
      <c r="FNU9711" s="45"/>
      <c r="FNV9711" s="45"/>
      <c r="FNW9711" s="45"/>
      <c r="FNX9711" s="45"/>
      <c r="FNY9711" s="45"/>
      <c r="FNZ9711" s="45"/>
      <c r="FOA9711" s="45"/>
      <c r="FOB9711" s="45"/>
      <c r="FOC9711" s="45"/>
      <c r="FOD9711" s="45"/>
      <c r="FOE9711" s="45"/>
      <c r="FOF9711" s="45"/>
      <c r="FOG9711" s="45"/>
      <c r="FOH9711" s="45"/>
      <c r="FOI9711" s="45"/>
      <c r="FOJ9711" s="45"/>
      <c r="FOK9711" s="45"/>
      <c r="FOL9711" s="45"/>
      <c r="FOM9711" s="45"/>
      <c r="FON9711" s="45"/>
      <c r="FOO9711" s="45"/>
      <c r="FOP9711" s="45"/>
      <c r="FOQ9711" s="45"/>
      <c r="FOR9711" s="45"/>
      <c r="FOS9711" s="45"/>
      <c r="FOT9711" s="45"/>
      <c r="FOU9711" s="45"/>
      <c r="FOV9711" s="45"/>
      <c r="FOW9711" s="45"/>
      <c r="FOX9711" s="45"/>
      <c r="FOY9711" s="45"/>
      <c r="FOZ9711" s="45"/>
      <c r="FPA9711" s="45"/>
      <c r="FPB9711" s="45"/>
      <c r="FPC9711" s="45"/>
      <c r="FPD9711" s="45"/>
      <c r="FPE9711" s="45"/>
      <c r="FPF9711" s="45"/>
      <c r="FPG9711" s="45"/>
      <c r="FPH9711" s="45"/>
      <c r="FPI9711" s="45"/>
      <c r="FPJ9711" s="45"/>
      <c r="FPK9711" s="45"/>
      <c r="FPL9711" s="45"/>
      <c r="FPM9711" s="45"/>
      <c r="FPN9711" s="45"/>
      <c r="FPO9711" s="45"/>
      <c r="FPP9711" s="45"/>
      <c r="FPQ9711" s="45"/>
      <c r="FPR9711" s="45"/>
      <c r="FPS9711" s="45"/>
      <c r="FPT9711" s="45"/>
      <c r="FPU9711" s="45"/>
      <c r="FPV9711" s="45"/>
      <c r="FPW9711" s="45"/>
      <c r="FPX9711" s="45"/>
      <c r="FPY9711" s="45"/>
      <c r="FPZ9711" s="45"/>
      <c r="FQA9711" s="45"/>
      <c r="FQB9711" s="45"/>
      <c r="FQC9711" s="45"/>
      <c r="FQD9711" s="45"/>
      <c r="FQE9711" s="45"/>
      <c r="FQF9711" s="45"/>
      <c r="FQG9711" s="45"/>
      <c r="FQH9711" s="45"/>
      <c r="FQI9711" s="45"/>
      <c r="FQJ9711" s="45"/>
      <c r="FQK9711" s="45"/>
      <c r="FQL9711" s="45"/>
      <c r="FQM9711" s="45"/>
      <c r="FQN9711" s="45"/>
      <c r="FQO9711" s="45"/>
      <c r="FQP9711" s="45"/>
      <c r="FQQ9711" s="45"/>
      <c r="FQR9711" s="45"/>
      <c r="FQS9711" s="45"/>
      <c r="FQT9711" s="45"/>
      <c r="FQU9711" s="45"/>
      <c r="FQV9711" s="45"/>
      <c r="FQW9711" s="45"/>
      <c r="FQX9711" s="45"/>
      <c r="FQY9711" s="45"/>
      <c r="FQZ9711" s="45"/>
      <c r="FRA9711" s="45"/>
      <c r="FRB9711" s="45"/>
      <c r="FRC9711" s="45"/>
      <c r="FRD9711" s="45"/>
      <c r="FRE9711" s="45"/>
      <c r="FRF9711" s="45"/>
      <c r="FRG9711" s="45"/>
      <c r="FRH9711" s="45"/>
      <c r="FRI9711" s="45"/>
      <c r="FRJ9711" s="45"/>
      <c r="FRK9711" s="45"/>
      <c r="FRL9711" s="45"/>
      <c r="FRM9711" s="45"/>
      <c r="FRN9711" s="45"/>
      <c r="FRO9711" s="45"/>
      <c r="FRP9711" s="45"/>
      <c r="FRQ9711" s="45"/>
      <c r="FRR9711" s="45"/>
      <c r="FRS9711" s="45"/>
      <c r="FRT9711" s="45"/>
      <c r="FRU9711" s="45"/>
      <c r="FRV9711" s="45"/>
      <c r="FRW9711" s="45"/>
      <c r="FRX9711" s="45"/>
      <c r="FRY9711" s="45"/>
      <c r="FRZ9711" s="45"/>
      <c r="FSA9711" s="45"/>
      <c r="FSB9711" s="45"/>
      <c r="FSC9711" s="45"/>
      <c r="FSD9711" s="45"/>
      <c r="FSE9711" s="45"/>
      <c r="FSF9711" s="45"/>
      <c r="FSG9711" s="45"/>
      <c r="FSH9711" s="45"/>
      <c r="FSI9711" s="45"/>
      <c r="FSJ9711" s="45"/>
      <c r="FSK9711" s="45"/>
      <c r="FSL9711" s="45"/>
      <c r="FSM9711" s="45"/>
      <c r="FSN9711" s="45"/>
      <c r="FSO9711" s="45"/>
      <c r="FSP9711" s="45"/>
      <c r="FSQ9711" s="45"/>
      <c r="FSR9711" s="45"/>
      <c r="FSS9711" s="45"/>
      <c r="FST9711" s="45"/>
      <c r="FSU9711" s="45"/>
      <c r="FSV9711" s="45"/>
      <c r="FSW9711" s="45"/>
      <c r="FSX9711" s="45"/>
      <c r="FSY9711" s="45"/>
      <c r="FSZ9711" s="45"/>
      <c r="FTA9711" s="45"/>
      <c r="FTB9711" s="45"/>
      <c r="FTC9711" s="45"/>
      <c r="FTD9711" s="45"/>
      <c r="FTE9711" s="45"/>
      <c r="FTF9711" s="45"/>
      <c r="FTG9711" s="45"/>
      <c r="FTH9711" s="45"/>
      <c r="FTI9711" s="45"/>
      <c r="FTJ9711" s="45"/>
      <c r="FTK9711" s="45"/>
      <c r="FTL9711" s="45"/>
      <c r="FTM9711" s="45"/>
      <c r="FTN9711" s="45"/>
      <c r="FTO9711" s="45"/>
      <c r="FTP9711" s="45"/>
      <c r="FTQ9711" s="45"/>
      <c r="FTR9711" s="45"/>
      <c r="FTS9711" s="45"/>
      <c r="FTT9711" s="45"/>
      <c r="FTU9711" s="45"/>
      <c r="FTV9711" s="45"/>
      <c r="FTW9711" s="45"/>
      <c r="FTX9711" s="45"/>
      <c r="FTY9711" s="45"/>
      <c r="FTZ9711" s="45"/>
      <c r="FUA9711" s="45"/>
      <c r="FUB9711" s="45"/>
      <c r="FUC9711" s="45"/>
      <c r="FUD9711" s="45"/>
      <c r="FUE9711" s="45"/>
      <c r="FUF9711" s="45"/>
      <c r="FUG9711" s="45"/>
      <c r="FUH9711" s="45"/>
      <c r="FUI9711" s="45"/>
      <c r="FUJ9711" s="45"/>
      <c r="FUK9711" s="45"/>
      <c r="FUL9711" s="45"/>
      <c r="FUM9711" s="45"/>
      <c r="FUN9711" s="45"/>
      <c r="FUO9711" s="45"/>
      <c r="FUP9711" s="45"/>
      <c r="FUQ9711" s="45"/>
      <c r="FUR9711" s="45"/>
      <c r="FUS9711" s="45"/>
      <c r="FUT9711" s="45"/>
      <c r="FUU9711" s="45"/>
      <c r="FUV9711" s="45"/>
      <c r="FUW9711" s="45"/>
      <c r="FUX9711" s="45"/>
      <c r="FUY9711" s="45"/>
      <c r="FUZ9711" s="45"/>
      <c r="FVA9711" s="45"/>
      <c r="FVB9711" s="45"/>
      <c r="FVC9711" s="45"/>
      <c r="FVD9711" s="45"/>
      <c r="FVE9711" s="45"/>
      <c r="FVF9711" s="45"/>
      <c r="FVG9711" s="45"/>
      <c r="FVH9711" s="45"/>
      <c r="FVI9711" s="45"/>
      <c r="FVJ9711" s="45"/>
      <c r="FVK9711" s="45"/>
      <c r="FVL9711" s="45"/>
      <c r="FVM9711" s="45"/>
      <c r="FVN9711" s="45"/>
      <c r="FVO9711" s="45"/>
      <c r="FVP9711" s="45"/>
      <c r="FVQ9711" s="45"/>
      <c r="FVR9711" s="45"/>
      <c r="FVS9711" s="45"/>
      <c r="FVT9711" s="45"/>
      <c r="FVU9711" s="45"/>
      <c r="FVV9711" s="45"/>
      <c r="FVW9711" s="45"/>
      <c r="FVX9711" s="45"/>
      <c r="FVY9711" s="45"/>
      <c r="FVZ9711" s="45"/>
      <c r="FWA9711" s="45"/>
      <c r="FWB9711" s="45"/>
      <c r="FWC9711" s="45"/>
      <c r="FWD9711" s="45"/>
      <c r="FWE9711" s="45"/>
      <c r="FWF9711" s="45"/>
      <c r="FWG9711" s="45"/>
      <c r="FWH9711" s="45"/>
      <c r="FWI9711" s="45"/>
      <c r="FWJ9711" s="45"/>
      <c r="FWK9711" s="45"/>
      <c r="FWL9711" s="45"/>
      <c r="FWM9711" s="45"/>
      <c r="FWN9711" s="45"/>
      <c r="FWO9711" s="45"/>
      <c r="FWP9711" s="45"/>
      <c r="FWQ9711" s="45"/>
      <c r="FWR9711" s="45"/>
      <c r="FWS9711" s="45"/>
      <c r="FWT9711" s="45"/>
      <c r="FWU9711" s="45"/>
      <c r="FWV9711" s="45"/>
      <c r="FWW9711" s="45"/>
      <c r="FWX9711" s="45"/>
      <c r="FWY9711" s="45"/>
      <c r="FWZ9711" s="45"/>
      <c r="FXA9711" s="45"/>
      <c r="FXB9711" s="45"/>
      <c r="FXC9711" s="45"/>
      <c r="FXD9711" s="45"/>
      <c r="FXE9711" s="45"/>
      <c r="FXF9711" s="45"/>
      <c r="FXG9711" s="45"/>
      <c r="FXH9711" s="45"/>
      <c r="FXI9711" s="45"/>
      <c r="FXJ9711" s="45"/>
      <c r="FXK9711" s="45"/>
      <c r="FXL9711" s="45"/>
      <c r="FXM9711" s="45"/>
      <c r="FXN9711" s="45"/>
      <c r="FXO9711" s="45"/>
      <c r="FXP9711" s="45"/>
      <c r="FXQ9711" s="45"/>
      <c r="FXR9711" s="45"/>
      <c r="FXS9711" s="45"/>
      <c r="FXT9711" s="45"/>
      <c r="FXU9711" s="45"/>
      <c r="FXV9711" s="45"/>
      <c r="FXW9711" s="45"/>
      <c r="FXX9711" s="45"/>
      <c r="FXY9711" s="45"/>
      <c r="FXZ9711" s="45"/>
      <c r="FYA9711" s="45"/>
      <c r="FYB9711" s="45"/>
      <c r="FYC9711" s="45"/>
      <c r="FYD9711" s="45"/>
      <c r="FYE9711" s="45"/>
      <c r="FYF9711" s="45"/>
      <c r="FYG9711" s="45"/>
      <c r="FYH9711" s="45"/>
      <c r="FYI9711" s="45"/>
      <c r="FYJ9711" s="45"/>
      <c r="FYK9711" s="45"/>
      <c r="FYL9711" s="45"/>
      <c r="FYM9711" s="45"/>
      <c r="FYN9711" s="45"/>
      <c r="FYO9711" s="45"/>
      <c r="FYP9711" s="45"/>
      <c r="FYQ9711" s="45"/>
      <c r="FYR9711" s="45"/>
      <c r="FYS9711" s="45"/>
      <c r="FYT9711" s="45"/>
      <c r="FYU9711" s="45"/>
      <c r="FYV9711" s="45"/>
      <c r="FYW9711" s="45"/>
      <c r="FYX9711" s="45"/>
      <c r="FYY9711" s="45"/>
      <c r="FYZ9711" s="45"/>
      <c r="FZA9711" s="45"/>
      <c r="FZB9711" s="45"/>
      <c r="FZC9711" s="45"/>
      <c r="FZD9711" s="45"/>
      <c r="FZE9711" s="45"/>
      <c r="FZF9711" s="45"/>
      <c r="FZG9711" s="45"/>
      <c r="FZH9711" s="45"/>
      <c r="FZI9711" s="45"/>
      <c r="FZJ9711" s="45"/>
      <c r="FZK9711" s="45"/>
      <c r="FZL9711" s="45"/>
      <c r="FZM9711" s="45"/>
      <c r="FZN9711" s="45"/>
      <c r="FZO9711" s="45"/>
      <c r="FZP9711" s="45"/>
      <c r="FZQ9711" s="45"/>
      <c r="FZR9711" s="45"/>
      <c r="FZS9711" s="45"/>
      <c r="FZT9711" s="45"/>
      <c r="FZU9711" s="45"/>
      <c r="FZV9711" s="45"/>
      <c r="FZW9711" s="45"/>
      <c r="FZX9711" s="45"/>
      <c r="FZY9711" s="45"/>
      <c r="FZZ9711" s="45"/>
      <c r="GAA9711" s="45"/>
      <c r="GAB9711" s="45"/>
      <c r="GAC9711" s="45"/>
      <c r="GAD9711" s="45"/>
      <c r="GAE9711" s="45"/>
      <c r="GAF9711" s="45"/>
      <c r="GAG9711" s="45"/>
      <c r="GAH9711" s="45"/>
      <c r="GAI9711" s="45"/>
      <c r="GAJ9711" s="45"/>
      <c r="GAK9711" s="45"/>
      <c r="GAL9711" s="45"/>
      <c r="GAM9711" s="45"/>
      <c r="GAN9711" s="45"/>
      <c r="GAO9711" s="45"/>
      <c r="GAP9711" s="45"/>
      <c r="GAQ9711" s="45"/>
      <c r="GAR9711" s="45"/>
      <c r="GAS9711" s="45"/>
      <c r="GAT9711" s="45"/>
      <c r="GAU9711" s="45"/>
      <c r="GAV9711" s="45"/>
      <c r="GAW9711" s="45"/>
      <c r="GAX9711" s="45"/>
      <c r="GAY9711" s="45"/>
      <c r="GAZ9711" s="45"/>
      <c r="GBA9711" s="45"/>
      <c r="GBB9711" s="45"/>
      <c r="GBC9711" s="45"/>
      <c r="GBD9711" s="45"/>
      <c r="GBE9711" s="45"/>
      <c r="GBF9711" s="45"/>
      <c r="GBG9711" s="45"/>
      <c r="GBH9711" s="45"/>
      <c r="GBI9711" s="45"/>
      <c r="GBJ9711" s="45"/>
      <c r="GBK9711" s="45"/>
      <c r="GBL9711" s="45"/>
      <c r="GBM9711" s="45"/>
      <c r="GBN9711" s="45"/>
      <c r="GBO9711" s="45"/>
      <c r="GBP9711" s="45"/>
      <c r="GBQ9711" s="45"/>
      <c r="GBR9711" s="45"/>
      <c r="GBS9711" s="45"/>
      <c r="GBT9711" s="45"/>
      <c r="GBU9711" s="45"/>
      <c r="GBV9711" s="45"/>
      <c r="GBW9711" s="45"/>
      <c r="GBX9711" s="45"/>
      <c r="GBY9711" s="45"/>
      <c r="GBZ9711" s="45"/>
      <c r="GCA9711" s="45"/>
      <c r="GCB9711" s="45"/>
      <c r="GCC9711" s="45"/>
      <c r="GCD9711" s="45"/>
      <c r="GCE9711" s="45"/>
      <c r="GCF9711" s="45"/>
      <c r="GCG9711" s="45"/>
      <c r="GCH9711" s="45"/>
      <c r="GCI9711" s="45"/>
      <c r="GCJ9711" s="45"/>
      <c r="GCK9711" s="45"/>
      <c r="GCL9711" s="45"/>
      <c r="GCM9711" s="45"/>
      <c r="GCN9711" s="45"/>
      <c r="GCO9711" s="45"/>
      <c r="GCP9711" s="45"/>
      <c r="GCQ9711" s="45"/>
      <c r="GCR9711" s="45"/>
      <c r="GCS9711" s="45"/>
      <c r="GCT9711" s="45"/>
      <c r="GCU9711" s="45"/>
      <c r="GCV9711" s="45"/>
      <c r="GCW9711" s="45"/>
      <c r="GCX9711" s="45"/>
      <c r="GCY9711" s="45"/>
      <c r="GCZ9711" s="45"/>
      <c r="GDA9711" s="45"/>
      <c r="GDB9711" s="45"/>
      <c r="GDC9711" s="45"/>
      <c r="GDD9711" s="45"/>
      <c r="GDE9711" s="45"/>
      <c r="GDF9711" s="45"/>
      <c r="GDG9711" s="45"/>
      <c r="GDH9711" s="45"/>
      <c r="GDI9711" s="45"/>
      <c r="GDJ9711" s="45"/>
      <c r="GDK9711" s="45"/>
      <c r="GDL9711" s="45"/>
      <c r="GDM9711" s="45"/>
      <c r="GDN9711" s="45"/>
      <c r="GDO9711" s="45"/>
      <c r="GDP9711" s="45"/>
      <c r="GDQ9711" s="45"/>
      <c r="GDR9711" s="45"/>
      <c r="GDS9711" s="45"/>
      <c r="GDT9711" s="45"/>
      <c r="GDU9711" s="45"/>
      <c r="GDV9711" s="45"/>
      <c r="GDW9711" s="45"/>
      <c r="GDX9711" s="45"/>
      <c r="GDY9711" s="45"/>
      <c r="GDZ9711" s="45"/>
      <c r="GEA9711" s="45"/>
      <c r="GEB9711" s="45"/>
      <c r="GEC9711" s="45"/>
      <c r="GED9711" s="45"/>
      <c r="GEE9711" s="45"/>
      <c r="GEF9711" s="45"/>
      <c r="GEG9711" s="45"/>
      <c r="GEH9711" s="45"/>
      <c r="GEI9711" s="45"/>
      <c r="GEJ9711" s="45"/>
      <c r="GEK9711" s="45"/>
      <c r="GEL9711" s="45"/>
      <c r="GEM9711" s="45"/>
      <c r="GEN9711" s="45"/>
      <c r="GEO9711" s="45"/>
      <c r="GEP9711" s="45"/>
      <c r="GEQ9711" s="45"/>
      <c r="GER9711" s="45"/>
      <c r="GES9711" s="45"/>
      <c r="GET9711" s="45"/>
      <c r="GEU9711" s="45"/>
      <c r="GEV9711" s="45"/>
      <c r="GEW9711" s="45"/>
      <c r="GEX9711" s="45"/>
      <c r="GEY9711" s="45"/>
      <c r="GEZ9711" s="45"/>
      <c r="GFA9711" s="45"/>
      <c r="GFB9711" s="45"/>
      <c r="GFC9711" s="45"/>
      <c r="GFD9711" s="45"/>
      <c r="GFE9711" s="45"/>
      <c r="GFF9711" s="45"/>
      <c r="GFG9711" s="45"/>
      <c r="GFH9711" s="45"/>
      <c r="GFI9711" s="45"/>
      <c r="GFJ9711" s="45"/>
      <c r="GFK9711" s="45"/>
      <c r="GFL9711" s="45"/>
      <c r="GFM9711" s="45"/>
      <c r="GFN9711" s="45"/>
      <c r="GFO9711" s="45"/>
      <c r="GFP9711" s="45"/>
      <c r="GFQ9711" s="45"/>
      <c r="GFR9711" s="45"/>
      <c r="GFS9711" s="45"/>
      <c r="GFT9711" s="45"/>
      <c r="GFU9711" s="45"/>
      <c r="GFV9711" s="45"/>
      <c r="GFW9711" s="45"/>
      <c r="GFX9711" s="45"/>
      <c r="GFY9711" s="45"/>
      <c r="GFZ9711" s="45"/>
      <c r="GGA9711" s="45"/>
      <c r="GGB9711" s="45"/>
      <c r="GGC9711" s="45"/>
      <c r="GGD9711" s="45"/>
      <c r="GGE9711" s="45"/>
      <c r="GGF9711" s="45"/>
      <c r="GGG9711" s="45"/>
      <c r="GGH9711" s="45"/>
      <c r="GGI9711" s="45"/>
      <c r="GGJ9711" s="45"/>
      <c r="GGK9711" s="45"/>
      <c r="GGL9711" s="45"/>
      <c r="GGM9711" s="45"/>
      <c r="GGN9711" s="45"/>
      <c r="GGO9711" s="45"/>
      <c r="GGP9711" s="45"/>
      <c r="GGQ9711" s="45"/>
      <c r="GGR9711" s="45"/>
      <c r="GGS9711" s="45"/>
      <c r="GGT9711" s="45"/>
      <c r="GGU9711" s="45"/>
      <c r="GGV9711" s="45"/>
      <c r="GGW9711" s="45"/>
      <c r="GGX9711" s="45"/>
      <c r="GGY9711" s="45"/>
      <c r="GGZ9711" s="45"/>
      <c r="GHA9711" s="45"/>
      <c r="GHB9711" s="45"/>
      <c r="GHC9711" s="45"/>
      <c r="GHD9711" s="45"/>
      <c r="GHE9711" s="45"/>
      <c r="GHF9711" s="45"/>
      <c r="GHG9711" s="45"/>
      <c r="GHH9711" s="45"/>
      <c r="GHI9711" s="45"/>
      <c r="GHJ9711" s="45"/>
      <c r="GHK9711" s="45"/>
      <c r="GHL9711" s="45"/>
      <c r="GHM9711" s="45"/>
      <c r="GHN9711" s="45"/>
      <c r="GHO9711" s="45"/>
      <c r="GHP9711" s="45"/>
      <c r="GHQ9711" s="45"/>
      <c r="GHR9711" s="45"/>
      <c r="GHS9711" s="45"/>
      <c r="GHT9711" s="45"/>
      <c r="GHU9711" s="45"/>
      <c r="GHV9711" s="45"/>
      <c r="GHW9711" s="45"/>
      <c r="GHX9711" s="45"/>
      <c r="GHY9711" s="45"/>
      <c r="GHZ9711" s="45"/>
      <c r="GIA9711" s="45"/>
      <c r="GIB9711" s="45"/>
      <c r="GIC9711" s="45"/>
      <c r="GID9711" s="45"/>
      <c r="GIE9711" s="45"/>
      <c r="GIF9711" s="45"/>
      <c r="GIG9711" s="45"/>
      <c r="GIH9711" s="45"/>
      <c r="GII9711" s="45"/>
      <c r="GIJ9711" s="45"/>
      <c r="GIK9711" s="45"/>
      <c r="GIL9711" s="45"/>
      <c r="GIM9711" s="45"/>
      <c r="GIN9711" s="45"/>
      <c r="GIO9711" s="45"/>
      <c r="GIP9711" s="45"/>
      <c r="GIQ9711" s="45"/>
      <c r="GIR9711" s="45"/>
      <c r="GIS9711" s="45"/>
      <c r="GIT9711" s="45"/>
      <c r="GIU9711" s="45"/>
      <c r="GIV9711" s="45"/>
      <c r="GIW9711" s="45"/>
      <c r="GIX9711" s="45"/>
      <c r="GIY9711" s="45"/>
      <c r="GIZ9711" s="45"/>
      <c r="GJA9711" s="45"/>
      <c r="GJB9711" s="45"/>
      <c r="GJC9711" s="45"/>
      <c r="GJD9711" s="45"/>
      <c r="GJE9711" s="45"/>
      <c r="GJF9711" s="45"/>
      <c r="GJG9711" s="45"/>
      <c r="GJH9711" s="45"/>
      <c r="GJI9711" s="45"/>
      <c r="GJJ9711" s="45"/>
      <c r="GJK9711" s="45"/>
      <c r="GJL9711" s="45"/>
      <c r="GJM9711" s="45"/>
      <c r="GJN9711" s="45"/>
      <c r="GJO9711" s="45"/>
      <c r="GJP9711" s="45"/>
      <c r="GJQ9711" s="45"/>
      <c r="GJR9711" s="45"/>
      <c r="GJS9711" s="45"/>
      <c r="GJT9711" s="45"/>
      <c r="GJU9711" s="45"/>
      <c r="GJV9711" s="45"/>
      <c r="GJW9711" s="45"/>
      <c r="GJX9711" s="45"/>
      <c r="GJY9711" s="45"/>
      <c r="GJZ9711" s="45"/>
      <c r="GKA9711" s="45"/>
      <c r="GKB9711" s="45"/>
      <c r="GKC9711" s="45"/>
      <c r="GKD9711" s="45"/>
      <c r="GKE9711" s="45"/>
      <c r="GKF9711" s="45"/>
      <c r="GKG9711" s="45"/>
      <c r="GKH9711" s="45"/>
      <c r="GKI9711" s="45"/>
      <c r="GKJ9711" s="45"/>
      <c r="GKK9711" s="45"/>
      <c r="GKL9711" s="45"/>
      <c r="GKM9711" s="45"/>
      <c r="GKN9711" s="45"/>
      <c r="GKO9711" s="45"/>
      <c r="GKP9711" s="45"/>
      <c r="GKQ9711" s="45"/>
      <c r="GKR9711" s="45"/>
      <c r="GKS9711" s="45"/>
      <c r="GKT9711" s="45"/>
      <c r="GKU9711" s="45"/>
      <c r="GKV9711" s="45"/>
      <c r="GKW9711" s="45"/>
      <c r="GKX9711" s="45"/>
      <c r="GKY9711" s="45"/>
      <c r="GKZ9711" s="45"/>
      <c r="GLA9711" s="45"/>
      <c r="GLB9711" s="45"/>
      <c r="GLC9711" s="45"/>
      <c r="GLD9711" s="45"/>
      <c r="GLE9711" s="45"/>
      <c r="GLF9711" s="45"/>
      <c r="GLG9711" s="45"/>
      <c r="GLH9711" s="45"/>
      <c r="GLI9711" s="45"/>
      <c r="GLJ9711" s="45"/>
      <c r="GLK9711" s="45"/>
      <c r="GLL9711" s="45"/>
      <c r="GLM9711" s="45"/>
      <c r="GLN9711" s="45"/>
      <c r="GLO9711" s="45"/>
      <c r="GLP9711" s="45"/>
      <c r="GLQ9711" s="45"/>
      <c r="GLR9711" s="45"/>
      <c r="GLS9711" s="45"/>
      <c r="GLT9711" s="45"/>
      <c r="GLU9711" s="45"/>
      <c r="GLV9711" s="45"/>
      <c r="GLW9711" s="45"/>
      <c r="GLX9711" s="45"/>
      <c r="GLY9711" s="45"/>
      <c r="GLZ9711" s="45"/>
      <c r="GMA9711" s="45"/>
      <c r="GMB9711" s="45"/>
      <c r="GMC9711" s="45"/>
      <c r="GMD9711" s="45"/>
      <c r="GME9711" s="45"/>
      <c r="GMF9711" s="45"/>
      <c r="GMG9711" s="45"/>
      <c r="GMH9711" s="45"/>
      <c r="GMI9711" s="45"/>
      <c r="GMJ9711" s="45"/>
      <c r="GMK9711" s="45"/>
      <c r="GML9711" s="45"/>
      <c r="GMM9711" s="45"/>
      <c r="GMN9711" s="45"/>
      <c r="GMO9711" s="45"/>
      <c r="GMP9711" s="45"/>
      <c r="GMQ9711" s="45"/>
      <c r="GMR9711" s="45"/>
      <c r="GMS9711" s="45"/>
      <c r="GMT9711" s="45"/>
      <c r="GMU9711" s="45"/>
      <c r="GMV9711" s="45"/>
      <c r="GMW9711" s="45"/>
      <c r="GMX9711" s="45"/>
      <c r="GMY9711" s="45"/>
      <c r="GMZ9711" s="45"/>
      <c r="GNA9711" s="45"/>
      <c r="GNB9711" s="45"/>
      <c r="GNC9711" s="45"/>
      <c r="GND9711" s="45"/>
      <c r="GNE9711" s="45"/>
      <c r="GNF9711" s="45"/>
      <c r="GNG9711" s="45"/>
      <c r="GNH9711" s="45"/>
      <c r="GNI9711" s="45"/>
      <c r="GNJ9711" s="45"/>
      <c r="GNK9711" s="45"/>
      <c r="GNL9711" s="45"/>
      <c r="GNM9711" s="45"/>
      <c r="GNN9711" s="45"/>
      <c r="GNO9711" s="45"/>
      <c r="GNP9711" s="45"/>
      <c r="GNQ9711" s="45"/>
      <c r="GNR9711" s="45"/>
      <c r="GNS9711" s="45"/>
      <c r="GNT9711" s="45"/>
      <c r="GNU9711" s="45"/>
      <c r="GNV9711" s="45"/>
      <c r="GNW9711" s="45"/>
      <c r="GNX9711" s="45"/>
      <c r="GNY9711" s="45"/>
      <c r="GNZ9711" s="45"/>
      <c r="GOA9711" s="45"/>
      <c r="GOB9711" s="45"/>
      <c r="GOC9711" s="45"/>
      <c r="GOD9711" s="45"/>
      <c r="GOE9711" s="45"/>
      <c r="GOF9711" s="45"/>
      <c r="GOG9711" s="45"/>
      <c r="GOH9711" s="45"/>
      <c r="GOI9711" s="45"/>
      <c r="GOJ9711" s="45"/>
      <c r="GOK9711" s="45"/>
      <c r="GOL9711" s="45"/>
      <c r="GOM9711" s="45"/>
      <c r="GON9711" s="45"/>
      <c r="GOO9711" s="45"/>
      <c r="GOP9711" s="45"/>
      <c r="GOQ9711" s="45"/>
      <c r="GOR9711" s="45"/>
      <c r="GOS9711" s="45"/>
      <c r="GOT9711" s="45"/>
      <c r="GOU9711" s="45"/>
      <c r="GOV9711" s="45"/>
      <c r="GOW9711" s="45"/>
      <c r="GOX9711" s="45"/>
      <c r="GOY9711" s="45"/>
      <c r="GOZ9711" s="45"/>
      <c r="GPA9711" s="45"/>
      <c r="GPB9711" s="45"/>
      <c r="GPC9711" s="45"/>
      <c r="GPD9711" s="45"/>
      <c r="GPE9711" s="45"/>
      <c r="GPF9711" s="45"/>
      <c r="GPG9711" s="45"/>
      <c r="GPH9711" s="45"/>
      <c r="GPI9711" s="45"/>
      <c r="GPJ9711" s="45"/>
      <c r="GPK9711" s="45"/>
      <c r="GPL9711" s="45"/>
      <c r="GPM9711" s="45"/>
      <c r="GPN9711" s="45"/>
      <c r="GPO9711" s="45"/>
      <c r="GPP9711" s="45"/>
      <c r="GPQ9711" s="45"/>
      <c r="GPR9711" s="45"/>
      <c r="GPS9711" s="45"/>
      <c r="GPT9711" s="45"/>
      <c r="GPU9711" s="45"/>
      <c r="GPV9711" s="45"/>
      <c r="GPW9711" s="45"/>
      <c r="GPX9711" s="45"/>
      <c r="GPY9711" s="45"/>
      <c r="GPZ9711" s="45"/>
      <c r="GQA9711" s="45"/>
      <c r="GQB9711" s="45"/>
      <c r="GQC9711" s="45"/>
      <c r="GQD9711" s="45"/>
      <c r="GQE9711" s="45"/>
      <c r="GQF9711" s="45"/>
      <c r="GQG9711" s="45"/>
      <c r="GQH9711" s="45"/>
      <c r="GQI9711" s="45"/>
      <c r="GQJ9711" s="45"/>
      <c r="GQK9711" s="45"/>
      <c r="GQL9711" s="45"/>
      <c r="GQM9711" s="45"/>
      <c r="GQN9711" s="45"/>
      <c r="GQO9711" s="45"/>
      <c r="GQP9711" s="45"/>
      <c r="GQQ9711" s="45"/>
      <c r="GQR9711" s="45"/>
      <c r="GQS9711" s="45"/>
      <c r="GQT9711" s="45"/>
      <c r="GQU9711" s="45"/>
      <c r="GQV9711" s="45"/>
      <c r="GQW9711" s="45"/>
      <c r="GQX9711" s="45"/>
      <c r="GQY9711" s="45"/>
      <c r="GQZ9711" s="45"/>
      <c r="GRA9711" s="45"/>
      <c r="GRB9711" s="45"/>
      <c r="GRC9711" s="45"/>
      <c r="GRD9711" s="45"/>
      <c r="GRE9711" s="45"/>
      <c r="GRF9711" s="45"/>
      <c r="GRG9711" s="45"/>
      <c r="GRH9711" s="45"/>
      <c r="GRI9711" s="45"/>
      <c r="GRJ9711" s="45"/>
      <c r="GRK9711" s="45"/>
      <c r="GRL9711" s="45"/>
      <c r="GRM9711" s="45"/>
      <c r="GRN9711" s="45"/>
      <c r="GRO9711" s="45"/>
      <c r="GRP9711" s="45"/>
      <c r="GRQ9711" s="45"/>
      <c r="GRR9711" s="45"/>
      <c r="GRS9711" s="45"/>
      <c r="GRT9711" s="45"/>
      <c r="GRU9711" s="45"/>
      <c r="GRV9711" s="45"/>
      <c r="GRW9711" s="45"/>
      <c r="GRX9711" s="45"/>
      <c r="GRY9711" s="45"/>
      <c r="GRZ9711" s="45"/>
      <c r="GSA9711" s="45"/>
      <c r="GSB9711" s="45"/>
      <c r="GSC9711" s="45"/>
      <c r="GSD9711" s="45"/>
      <c r="GSE9711" s="45"/>
      <c r="GSF9711" s="45"/>
      <c r="GSG9711" s="45"/>
      <c r="GSH9711" s="45"/>
      <c r="GSI9711" s="45"/>
      <c r="GSJ9711" s="45"/>
      <c r="GSK9711" s="45"/>
      <c r="GSL9711" s="45"/>
      <c r="GSM9711" s="45"/>
      <c r="GSN9711" s="45"/>
      <c r="GSO9711" s="45"/>
      <c r="GSP9711" s="45"/>
      <c r="GSQ9711" s="45"/>
      <c r="GSR9711" s="45"/>
      <c r="GSS9711" s="45"/>
      <c r="GST9711" s="45"/>
      <c r="GSU9711" s="45"/>
      <c r="GSV9711" s="45"/>
      <c r="GSW9711" s="45"/>
      <c r="GSX9711" s="45"/>
      <c r="GSY9711" s="45"/>
      <c r="GSZ9711" s="45"/>
      <c r="GTA9711" s="45"/>
      <c r="GTB9711" s="45"/>
      <c r="GTC9711" s="45"/>
      <c r="GTD9711" s="45"/>
      <c r="GTE9711" s="45"/>
      <c r="GTF9711" s="45"/>
      <c r="GTG9711" s="45"/>
      <c r="GTH9711" s="45"/>
      <c r="GTI9711" s="45"/>
      <c r="GTJ9711" s="45"/>
      <c r="GTK9711" s="45"/>
      <c r="GTL9711" s="45"/>
      <c r="GTM9711" s="45"/>
      <c r="GTN9711" s="45"/>
      <c r="GTO9711" s="45"/>
      <c r="GTP9711" s="45"/>
      <c r="GTQ9711" s="45"/>
      <c r="GTR9711" s="45"/>
      <c r="GTS9711" s="45"/>
      <c r="GTT9711" s="45"/>
      <c r="GTU9711" s="45"/>
      <c r="GTV9711" s="45"/>
      <c r="GTW9711" s="45"/>
      <c r="GTX9711" s="45"/>
      <c r="GTY9711" s="45"/>
      <c r="GTZ9711" s="45"/>
      <c r="GUA9711" s="45"/>
      <c r="GUB9711" s="45"/>
      <c r="GUC9711" s="45"/>
      <c r="GUD9711" s="45"/>
      <c r="GUE9711" s="45"/>
      <c r="GUF9711" s="45"/>
      <c r="GUG9711" s="45"/>
      <c r="GUH9711" s="45"/>
      <c r="GUI9711" s="45"/>
      <c r="GUJ9711" s="45"/>
      <c r="GUK9711" s="45"/>
      <c r="GUL9711" s="45"/>
      <c r="GUM9711" s="45"/>
      <c r="GUN9711" s="45"/>
      <c r="GUO9711" s="45"/>
      <c r="GUP9711" s="45"/>
      <c r="GUQ9711" s="45"/>
      <c r="GUR9711" s="45"/>
      <c r="GUS9711" s="45"/>
      <c r="GUT9711" s="45"/>
      <c r="GUU9711" s="45"/>
      <c r="GUV9711" s="45"/>
      <c r="GUW9711" s="45"/>
      <c r="GUX9711" s="45"/>
      <c r="GUY9711" s="45"/>
      <c r="GUZ9711" s="45"/>
      <c r="GVA9711" s="45"/>
      <c r="GVB9711" s="45"/>
      <c r="GVC9711" s="45"/>
      <c r="GVD9711" s="45"/>
      <c r="GVE9711" s="45"/>
      <c r="GVF9711" s="45"/>
      <c r="GVG9711" s="45"/>
      <c r="GVH9711" s="45"/>
      <c r="GVI9711" s="45"/>
      <c r="GVJ9711" s="45"/>
      <c r="GVK9711" s="45"/>
      <c r="GVL9711" s="45"/>
      <c r="GVM9711" s="45"/>
      <c r="GVN9711" s="45"/>
      <c r="GVO9711" s="45"/>
      <c r="GVP9711" s="45"/>
      <c r="GVQ9711" s="45"/>
      <c r="GVR9711" s="45"/>
      <c r="GVS9711" s="45"/>
      <c r="GVT9711" s="45"/>
      <c r="GVU9711" s="45"/>
      <c r="GVV9711" s="45"/>
      <c r="GVW9711" s="45"/>
      <c r="GVX9711" s="45"/>
      <c r="GVY9711" s="45"/>
      <c r="GVZ9711" s="45"/>
      <c r="GWA9711" s="45"/>
      <c r="GWB9711" s="45"/>
      <c r="GWC9711" s="45"/>
      <c r="GWD9711" s="45"/>
      <c r="GWE9711" s="45"/>
      <c r="GWF9711" s="45"/>
      <c r="GWG9711" s="45"/>
      <c r="GWH9711" s="45"/>
      <c r="GWI9711" s="45"/>
      <c r="GWJ9711" s="45"/>
      <c r="GWK9711" s="45"/>
      <c r="GWL9711" s="45"/>
      <c r="GWM9711" s="45"/>
      <c r="GWN9711" s="45"/>
      <c r="GWO9711" s="45"/>
      <c r="GWP9711" s="45"/>
      <c r="GWQ9711" s="45"/>
      <c r="GWR9711" s="45"/>
      <c r="GWS9711" s="45"/>
      <c r="GWT9711" s="45"/>
      <c r="GWU9711" s="45"/>
      <c r="GWV9711" s="45"/>
      <c r="GWW9711" s="45"/>
      <c r="GWX9711" s="45"/>
      <c r="GWY9711" s="45"/>
      <c r="GWZ9711" s="45"/>
      <c r="GXA9711" s="45"/>
      <c r="GXB9711" s="45"/>
      <c r="GXC9711" s="45"/>
      <c r="GXD9711" s="45"/>
      <c r="GXE9711" s="45"/>
      <c r="GXF9711" s="45"/>
      <c r="GXG9711" s="45"/>
      <c r="GXH9711" s="45"/>
      <c r="GXI9711" s="45"/>
      <c r="GXJ9711" s="45"/>
      <c r="GXK9711" s="45"/>
      <c r="GXL9711" s="45"/>
      <c r="GXM9711" s="45"/>
      <c r="GXN9711" s="45"/>
      <c r="GXO9711" s="45"/>
      <c r="GXP9711" s="45"/>
      <c r="GXQ9711" s="45"/>
      <c r="GXR9711" s="45"/>
      <c r="GXS9711" s="45"/>
      <c r="GXT9711" s="45"/>
      <c r="GXU9711" s="45"/>
      <c r="GXV9711" s="45"/>
      <c r="GXW9711" s="45"/>
      <c r="GXX9711" s="45"/>
      <c r="GXY9711" s="45"/>
      <c r="GXZ9711" s="45"/>
      <c r="GYA9711" s="45"/>
      <c r="GYB9711" s="45"/>
      <c r="GYC9711" s="45"/>
      <c r="GYD9711" s="45"/>
      <c r="GYE9711" s="45"/>
      <c r="GYF9711" s="45"/>
      <c r="GYG9711" s="45"/>
      <c r="GYH9711" s="45"/>
      <c r="GYI9711" s="45"/>
      <c r="GYJ9711" s="45"/>
      <c r="GYK9711" s="45"/>
      <c r="GYL9711" s="45"/>
      <c r="GYM9711" s="45"/>
      <c r="GYN9711" s="45"/>
      <c r="GYO9711" s="45"/>
      <c r="GYP9711" s="45"/>
      <c r="GYQ9711" s="45"/>
      <c r="GYR9711" s="45"/>
      <c r="GYS9711" s="45"/>
      <c r="GYT9711" s="45"/>
      <c r="GYU9711" s="45"/>
      <c r="GYV9711" s="45"/>
      <c r="GYW9711" s="45"/>
      <c r="GYX9711" s="45"/>
      <c r="GYY9711" s="45"/>
      <c r="GYZ9711" s="45"/>
      <c r="GZA9711" s="45"/>
      <c r="GZB9711" s="45"/>
      <c r="GZC9711" s="45"/>
      <c r="GZD9711" s="45"/>
      <c r="GZE9711" s="45"/>
      <c r="GZF9711" s="45"/>
      <c r="GZG9711" s="45"/>
      <c r="GZH9711" s="45"/>
      <c r="GZI9711" s="45"/>
      <c r="GZJ9711" s="45"/>
      <c r="GZK9711" s="45"/>
      <c r="GZL9711" s="45"/>
      <c r="GZM9711" s="45"/>
      <c r="GZN9711" s="45"/>
      <c r="GZO9711" s="45"/>
      <c r="GZP9711" s="45"/>
      <c r="GZQ9711" s="45"/>
      <c r="GZR9711" s="45"/>
      <c r="GZS9711" s="45"/>
      <c r="GZT9711" s="45"/>
      <c r="GZU9711" s="45"/>
      <c r="GZV9711" s="45"/>
      <c r="GZW9711" s="45"/>
      <c r="GZX9711" s="45"/>
      <c r="GZY9711" s="45"/>
      <c r="GZZ9711" s="45"/>
      <c r="HAA9711" s="45"/>
      <c r="HAB9711" s="45"/>
      <c r="HAC9711" s="45"/>
      <c r="HAD9711" s="45"/>
      <c r="HAE9711" s="45"/>
      <c r="HAF9711" s="45"/>
      <c r="HAG9711" s="45"/>
      <c r="HAH9711" s="45"/>
      <c r="HAI9711" s="45"/>
      <c r="HAJ9711" s="45"/>
      <c r="HAK9711" s="45"/>
      <c r="HAL9711" s="45"/>
      <c r="HAM9711" s="45"/>
      <c r="HAN9711" s="45"/>
      <c r="HAO9711" s="45"/>
      <c r="HAP9711" s="45"/>
      <c r="HAQ9711" s="45"/>
      <c r="HAR9711" s="45"/>
      <c r="HAS9711" s="45"/>
      <c r="HAT9711" s="45"/>
      <c r="HAU9711" s="45"/>
      <c r="HAV9711" s="45"/>
      <c r="HAW9711" s="45"/>
      <c r="HAX9711" s="45"/>
      <c r="HAY9711" s="45"/>
      <c r="HAZ9711" s="45"/>
      <c r="HBA9711" s="45"/>
      <c r="HBB9711" s="45"/>
      <c r="HBC9711" s="45"/>
      <c r="HBD9711" s="45"/>
      <c r="HBE9711" s="45"/>
      <c r="HBF9711" s="45"/>
      <c r="HBG9711" s="45"/>
      <c r="HBH9711" s="45"/>
      <c r="HBI9711" s="45"/>
      <c r="HBJ9711" s="45"/>
      <c r="HBK9711" s="45"/>
      <c r="HBL9711" s="45"/>
      <c r="HBM9711" s="45"/>
      <c r="HBN9711" s="45"/>
      <c r="HBO9711" s="45"/>
      <c r="HBP9711" s="45"/>
      <c r="HBQ9711" s="45"/>
      <c r="HBR9711" s="45"/>
      <c r="HBS9711" s="45"/>
      <c r="HBT9711" s="45"/>
      <c r="HBU9711" s="45"/>
      <c r="HBV9711" s="45"/>
      <c r="HBW9711" s="45"/>
      <c r="HBX9711" s="45"/>
      <c r="HBY9711" s="45"/>
      <c r="HBZ9711" s="45"/>
      <c r="HCA9711" s="45"/>
      <c r="HCB9711" s="45"/>
      <c r="HCC9711" s="45"/>
      <c r="HCD9711" s="45"/>
      <c r="HCE9711" s="45"/>
      <c r="HCF9711" s="45"/>
      <c r="HCG9711" s="45"/>
      <c r="HCH9711" s="45"/>
      <c r="HCI9711" s="45"/>
      <c r="HCJ9711" s="45"/>
      <c r="HCK9711" s="45"/>
      <c r="HCL9711" s="45"/>
      <c r="HCM9711" s="45"/>
      <c r="HCN9711" s="45"/>
      <c r="HCO9711" s="45"/>
      <c r="HCP9711" s="45"/>
      <c r="HCQ9711" s="45"/>
      <c r="HCR9711" s="45"/>
      <c r="HCS9711" s="45"/>
      <c r="HCT9711" s="45"/>
      <c r="HCU9711" s="45"/>
      <c r="HCV9711" s="45"/>
      <c r="HCW9711" s="45"/>
      <c r="HCX9711" s="45"/>
      <c r="HCY9711" s="45"/>
      <c r="HCZ9711" s="45"/>
      <c r="HDA9711" s="45"/>
      <c r="HDB9711" s="45"/>
      <c r="HDC9711" s="45"/>
      <c r="HDD9711" s="45"/>
      <c r="HDE9711" s="45"/>
      <c r="HDF9711" s="45"/>
      <c r="HDG9711" s="45"/>
      <c r="HDH9711" s="45"/>
      <c r="HDI9711" s="45"/>
      <c r="HDJ9711" s="45"/>
      <c r="HDK9711" s="45"/>
      <c r="HDL9711" s="45"/>
      <c r="HDM9711" s="45"/>
      <c r="HDN9711" s="45"/>
      <c r="HDO9711" s="45"/>
      <c r="HDP9711" s="45"/>
      <c r="HDQ9711" s="45"/>
      <c r="HDR9711" s="45"/>
      <c r="HDS9711" s="45"/>
      <c r="HDT9711" s="45"/>
      <c r="HDU9711" s="45"/>
      <c r="HDV9711" s="45"/>
      <c r="HDW9711" s="45"/>
      <c r="HDX9711" s="45"/>
      <c r="HDY9711" s="45"/>
      <c r="HDZ9711" s="45"/>
      <c r="HEA9711" s="45"/>
      <c r="HEB9711" s="45"/>
      <c r="HEC9711" s="45"/>
      <c r="HED9711" s="45"/>
      <c r="HEE9711" s="45"/>
      <c r="HEF9711" s="45"/>
      <c r="HEG9711" s="45"/>
      <c r="HEH9711" s="45"/>
      <c r="HEI9711" s="45"/>
      <c r="HEJ9711" s="45"/>
      <c r="HEK9711" s="45"/>
      <c r="HEL9711" s="45"/>
      <c r="HEM9711" s="45"/>
      <c r="HEN9711" s="45"/>
      <c r="HEO9711" s="45"/>
      <c r="HEP9711" s="45"/>
      <c r="HEQ9711" s="45"/>
      <c r="HER9711" s="45"/>
      <c r="HES9711" s="45"/>
      <c r="HET9711" s="45"/>
      <c r="HEU9711" s="45"/>
      <c r="HEV9711" s="45"/>
      <c r="HEW9711" s="45"/>
      <c r="HEX9711" s="45"/>
      <c r="HEY9711" s="45"/>
      <c r="HEZ9711" s="45"/>
      <c r="HFA9711" s="45"/>
      <c r="HFB9711" s="45"/>
      <c r="HFC9711" s="45"/>
      <c r="HFD9711" s="45"/>
      <c r="HFE9711" s="45"/>
      <c r="HFF9711" s="45"/>
      <c r="HFG9711" s="45"/>
      <c r="HFH9711" s="45"/>
      <c r="HFI9711" s="45"/>
      <c r="HFJ9711" s="45"/>
      <c r="HFK9711" s="45"/>
      <c r="HFL9711" s="45"/>
      <c r="HFM9711" s="45"/>
      <c r="HFN9711" s="45"/>
      <c r="HFO9711" s="45"/>
      <c r="HFP9711" s="45"/>
      <c r="HFQ9711" s="45"/>
      <c r="HFR9711" s="45"/>
      <c r="HFS9711" s="45"/>
      <c r="HFT9711" s="45"/>
      <c r="HFU9711" s="45"/>
      <c r="HFV9711" s="45"/>
      <c r="HFW9711" s="45"/>
      <c r="HFX9711" s="45"/>
      <c r="HFY9711" s="45"/>
      <c r="HFZ9711" s="45"/>
      <c r="HGA9711" s="45"/>
      <c r="HGB9711" s="45"/>
      <c r="HGC9711" s="45"/>
      <c r="HGD9711" s="45"/>
      <c r="HGE9711" s="45"/>
      <c r="HGF9711" s="45"/>
      <c r="HGG9711" s="45"/>
      <c r="HGH9711" s="45"/>
      <c r="HGI9711" s="45"/>
      <c r="HGJ9711" s="45"/>
      <c r="HGK9711" s="45"/>
      <c r="HGL9711" s="45"/>
      <c r="HGM9711" s="45"/>
      <c r="HGN9711" s="45"/>
      <c r="HGO9711" s="45"/>
      <c r="HGP9711" s="45"/>
      <c r="HGQ9711" s="45"/>
      <c r="HGR9711" s="45"/>
      <c r="HGS9711" s="45"/>
      <c r="HGT9711" s="45"/>
      <c r="HGU9711" s="45"/>
      <c r="HGV9711" s="45"/>
      <c r="HGW9711" s="45"/>
      <c r="HGX9711" s="45"/>
      <c r="HGY9711" s="45"/>
      <c r="HGZ9711" s="45"/>
      <c r="HHA9711" s="45"/>
      <c r="HHB9711" s="45"/>
      <c r="HHC9711" s="45"/>
      <c r="HHD9711" s="45"/>
      <c r="HHE9711" s="45"/>
      <c r="HHF9711" s="45"/>
      <c r="HHG9711" s="45"/>
      <c r="HHH9711" s="45"/>
      <c r="HHI9711" s="45"/>
      <c r="HHJ9711" s="45"/>
      <c r="HHK9711" s="45"/>
      <c r="HHL9711" s="45"/>
      <c r="HHM9711" s="45"/>
      <c r="HHN9711" s="45"/>
      <c r="HHO9711" s="45"/>
      <c r="HHP9711" s="45"/>
      <c r="HHQ9711" s="45"/>
      <c r="HHR9711" s="45"/>
      <c r="HHS9711" s="45"/>
      <c r="HHT9711" s="45"/>
      <c r="HHU9711" s="45"/>
      <c r="HHV9711" s="45"/>
      <c r="HHW9711" s="45"/>
      <c r="HHX9711" s="45"/>
      <c r="HHY9711" s="45"/>
      <c r="HHZ9711" s="45"/>
      <c r="HIA9711" s="45"/>
      <c r="HIB9711" s="45"/>
      <c r="HIC9711" s="45"/>
      <c r="HID9711" s="45"/>
      <c r="HIE9711" s="45"/>
      <c r="HIF9711" s="45"/>
      <c r="HIG9711" s="45"/>
      <c r="HIH9711" s="45"/>
      <c r="HII9711" s="45"/>
      <c r="HIJ9711" s="45"/>
      <c r="HIK9711" s="45"/>
      <c r="HIL9711" s="45"/>
      <c r="HIM9711" s="45"/>
      <c r="HIN9711" s="45"/>
      <c r="HIO9711" s="45"/>
      <c r="HIP9711" s="45"/>
      <c r="HIQ9711" s="45"/>
      <c r="HIR9711" s="45"/>
      <c r="HIS9711" s="45"/>
      <c r="HIT9711" s="45"/>
      <c r="HIU9711" s="45"/>
      <c r="HIV9711" s="45"/>
      <c r="HIW9711" s="45"/>
      <c r="HIX9711" s="45"/>
      <c r="HIY9711" s="45"/>
      <c r="HIZ9711" s="45"/>
      <c r="HJA9711" s="45"/>
      <c r="HJB9711" s="45"/>
      <c r="HJC9711" s="45"/>
      <c r="HJD9711" s="45"/>
      <c r="HJE9711" s="45"/>
      <c r="HJF9711" s="45"/>
      <c r="HJG9711" s="45"/>
      <c r="HJH9711" s="45"/>
      <c r="HJI9711" s="45"/>
      <c r="HJJ9711" s="45"/>
      <c r="HJK9711" s="45"/>
      <c r="HJL9711" s="45"/>
      <c r="HJM9711" s="45"/>
      <c r="HJN9711" s="45"/>
      <c r="HJO9711" s="45"/>
      <c r="HJP9711" s="45"/>
      <c r="HJQ9711" s="45"/>
      <c r="HJR9711" s="45"/>
      <c r="HJS9711" s="45"/>
      <c r="HJT9711" s="45"/>
      <c r="HJU9711" s="45"/>
      <c r="HJV9711" s="45"/>
      <c r="HJW9711" s="45"/>
      <c r="HJX9711" s="45"/>
      <c r="HJY9711" s="45"/>
      <c r="HJZ9711" s="45"/>
      <c r="HKA9711" s="45"/>
      <c r="HKB9711" s="45"/>
      <c r="HKC9711" s="45"/>
      <c r="HKD9711" s="45"/>
      <c r="HKE9711" s="45"/>
      <c r="HKF9711" s="45"/>
      <c r="HKG9711" s="45"/>
      <c r="HKH9711" s="45"/>
      <c r="HKI9711" s="45"/>
      <c r="HKJ9711" s="45"/>
      <c r="HKK9711" s="45"/>
      <c r="HKL9711" s="45"/>
      <c r="HKM9711" s="45"/>
      <c r="HKN9711" s="45"/>
      <c r="HKO9711" s="45"/>
      <c r="HKP9711" s="45"/>
      <c r="HKQ9711" s="45"/>
      <c r="HKR9711" s="45"/>
      <c r="HKS9711" s="45"/>
      <c r="HKT9711" s="45"/>
      <c r="HKU9711" s="45"/>
      <c r="HKV9711" s="45"/>
      <c r="HKW9711" s="45"/>
      <c r="HKX9711" s="45"/>
      <c r="HKY9711" s="45"/>
      <c r="HKZ9711" s="45"/>
      <c r="HLA9711" s="45"/>
      <c r="HLB9711" s="45"/>
      <c r="HLC9711" s="45"/>
      <c r="HLD9711" s="45"/>
      <c r="HLE9711" s="45"/>
      <c r="HLF9711" s="45"/>
      <c r="HLG9711" s="45"/>
      <c r="HLH9711" s="45"/>
      <c r="HLI9711" s="45"/>
      <c r="HLJ9711" s="45"/>
      <c r="HLK9711" s="45"/>
      <c r="HLL9711" s="45"/>
      <c r="HLM9711" s="45"/>
      <c r="HLN9711" s="45"/>
      <c r="HLO9711" s="45"/>
      <c r="HLP9711" s="45"/>
      <c r="HLQ9711" s="45"/>
      <c r="HLR9711" s="45"/>
      <c r="HLS9711" s="45"/>
      <c r="HLT9711" s="45"/>
      <c r="HLU9711" s="45"/>
      <c r="HLV9711" s="45"/>
      <c r="HLW9711" s="45"/>
      <c r="HLX9711" s="45"/>
      <c r="HLY9711" s="45"/>
      <c r="HLZ9711" s="45"/>
      <c r="HMA9711" s="45"/>
      <c r="HMB9711" s="45"/>
      <c r="HMC9711" s="45"/>
      <c r="HMD9711" s="45"/>
      <c r="HME9711" s="45"/>
      <c r="HMF9711" s="45"/>
      <c r="HMG9711" s="45"/>
      <c r="HMH9711" s="45"/>
      <c r="HMI9711" s="45"/>
      <c r="HMJ9711" s="45"/>
      <c r="HMK9711" s="45"/>
      <c r="HML9711" s="45"/>
      <c r="HMM9711" s="45"/>
      <c r="HMN9711" s="45"/>
      <c r="HMO9711" s="45"/>
      <c r="HMP9711" s="45"/>
      <c r="HMQ9711" s="45"/>
      <c r="HMR9711" s="45"/>
      <c r="HMS9711" s="45"/>
      <c r="HMT9711" s="45"/>
      <c r="HMU9711" s="45"/>
      <c r="HMV9711" s="45"/>
      <c r="HMW9711" s="45"/>
      <c r="HMX9711" s="45"/>
      <c r="HMY9711" s="45"/>
      <c r="HMZ9711" s="45"/>
      <c r="HNA9711" s="45"/>
      <c r="HNB9711" s="45"/>
      <c r="HNC9711" s="45"/>
      <c r="HND9711" s="45"/>
      <c r="HNE9711" s="45"/>
      <c r="HNF9711" s="45"/>
      <c r="HNG9711" s="45"/>
      <c r="HNH9711" s="45"/>
      <c r="HNI9711" s="45"/>
      <c r="HNJ9711" s="45"/>
      <c r="HNK9711" s="45"/>
      <c r="HNL9711" s="45"/>
      <c r="HNM9711" s="45"/>
      <c r="HNN9711" s="45"/>
      <c r="HNO9711" s="45"/>
      <c r="HNP9711" s="45"/>
      <c r="HNQ9711" s="45"/>
      <c r="HNR9711" s="45"/>
      <c r="HNS9711" s="45"/>
      <c r="HNT9711" s="45"/>
      <c r="HNU9711" s="45"/>
      <c r="HNV9711" s="45"/>
      <c r="HNW9711" s="45"/>
      <c r="HNX9711" s="45"/>
      <c r="HNY9711" s="45"/>
      <c r="HNZ9711" s="45"/>
      <c r="HOA9711" s="45"/>
      <c r="HOB9711" s="45"/>
      <c r="HOC9711" s="45"/>
      <c r="HOD9711" s="45"/>
      <c r="HOE9711" s="45"/>
      <c r="HOF9711" s="45"/>
      <c r="HOG9711" s="45"/>
      <c r="HOH9711" s="45"/>
      <c r="HOI9711" s="45"/>
      <c r="HOJ9711" s="45"/>
      <c r="HOK9711" s="45"/>
      <c r="HOL9711" s="45"/>
      <c r="HOM9711" s="45"/>
      <c r="HON9711" s="45"/>
      <c r="HOO9711" s="45"/>
      <c r="HOP9711" s="45"/>
      <c r="HOQ9711" s="45"/>
      <c r="HOR9711" s="45"/>
      <c r="HOS9711" s="45"/>
      <c r="HOT9711" s="45"/>
      <c r="HOU9711" s="45"/>
      <c r="HOV9711" s="45"/>
      <c r="HOW9711" s="45"/>
      <c r="HOX9711" s="45"/>
      <c r="HOY9711" s="45"/>
      <c r="HOZ9711" s="45"/>
      <c r="HPA9711" s="45"/>
      <c r="HPB9711" s="45"/>
      <c r="HPC9711" s="45"/>
      <c r="HPD9711" s="45"/>
      <c r="HPE9711" s="45"/>
      <c r="HPF9711" s="45"/>
      <c r="HPG9711" s="45"/>
      <c r="HPH9711" s="45"/>
      <c r="HPI9711" s="45"/>
      <c r="HPJ9711" s="45"/>
      <c r="HPK9711" s="45"/>
      <c r="HPL9711" s="45"/>
      <c r="HPM9711" s="45"/>
      <c r="HPN9711" s="45"/>
      <c r="HPO9711" s="45"/>
      <c r="HPP9711" s="45"/>
      <c r="HPQ9711" s="45"/>
      <c r="HPR9711" s="45"/>
      <c r="HPS9711" s="45"/>
      <c r="HPT9711" s="45"/>
      <c r="HPU9711" s="45"/>
      <c r="HPV9711" s="45"/>
      <c r="HPW9711" s="45"/>
      <c r="HPX9711" s="45"/>
      <c r="HPY9711" s="45"/>
      <c r="HPZ9711" s="45"/>
      <c r="HQA9711" s="45"/>
      <c r="HQB9711" s="45"/>
      <c r="HQC9711" s="45"/>
      <c r="HQD9711" s="45"/>
      <c r="HQE9711" s="45"/>
      <c r="HQF9711" s="45"/>
      <c r="HQG9711" s="45"/>
      <c r="HQH9711" s="45"/>
      <c r="HQI9711" s="45"/>
      <c r="HQJ9711" s="45"/>
      <c r="HQK9711" s="45"/>
      <c r="HQL9711" s="45"/>
      <c r="HQM9711" s="45"/>
      <c r="HQN9711" s="45"/>
      <c r="HQO9711" s="45"/>
      <c r="HQP9711" s="45"/>
      <c r="HQQ9711" s="45"/>
      <c r="HQR9711" s="45"/>
      <c r="HQS9711" s="45"/>
      <c r="HQT9711" s="45"/>
      <c r="HQU9711" s="45"/>
      <c r="HQV9711" s="45"/>
      <c r="HQW9711" s="45"/>
      <c r="HQX9711" s="45"/>
      <c r="HQY9711" s="45"/>
      <c r="HQZ9711" s="45"/>
      <c r="HRA9711" s="45"/>
      <c r="HRB9711" s="45"/>
      <c r="HRC9711" s="45"/>
      <c r="HRD9711" s="45"/>
      <c r="HRE9711" s="45"/>
      <c r="HRF9711" s="45"/>
      <c r="HRG9711" s="45"/>
      <c r="HRH9711" s="45"/>
      <c r="HRI9711" s="45"/>
      <c r="HRJ9711" s="45"/>
      <c r="HRK9711" s="45"/>
      <c r="HRL9711" s="45"/>
      <c r="HRM9711" s="45"/>
      <c r="HRN9711" s="45"/>
      <c r="HRO9711" s="45"/>
      <c r="HRP9711" s="45"/>
      <c r="HRQ9711" s="45"/>
      <c r="HRR9711" s="45"/>
      <c r="HRS9711" s="45"/>
      <c r="HRT9711" s="45"/>
      <c r="HRU9711" s="45"/>
      <c r="HRV9711" s="45"/>
      <c r="HRW9711" s="45"/>
      <c r="HRX9711" s="45"/>
      <c r="HRY9711" s="45"/>
      <c r="HRZ9711" s="45"/>
      <c r="HSA9711" s="45"/>
      <c r="HSB9711" s="45"/>
      <c r="HSC9711" s="45"/>
      <c r="HSD9711" s="45"/>
      <c r="HSE9711" s="45"/>
      <c r="HSF9711" s="45"/>
      <c r="HSG9711" s="45"/>
      <c r="HSH9711" s="45"/>
      <c r="HSI9711" s="45"/>
      <c r="HSJ9711" s="45"/>
      <c r="HSK9711" s="45"/>
      <c r="HSL9711" s="45"/>
      <c r="HSM9711" s="45"/>
      <c r="HSN9711" s="45"/>
      <c r="HSO9711" s="45"/>
      <c r="HSP9711" s="45"/>
      <c r="HSQ9711" s="45"/>
      <c r="HSR9711" s="45"/>
      <c r="HSS9711" s="45"/>
      <c r="HST9711" s="45"/>
      <c r="HSU9711" s="45"/>
      <c r="HSV9711" s="45"/>
      <c r="HSW9711" s="45"/>
      <c r="HSX9711" s="45"/>
      <c r="HSY9711" s="45"/>
      <c r="HSZ9711" s="45"/>
      <c r="HTA9711" s="45"/>
      <c r="HTB9711" s="45"/>
      <c r="HTC9711" s="45"/>
      <c r="HTD9711" s="45"/>
      <c r="HTE9711" s="45"/>
      <c r="HTF9711" s="45"/>
      <c r="HTG9711" s="45"/>
      <c r="HTH9711" s="45"/>
      <c r="HTI9711" s="45"/>
      <c r="HTJ9711" s="45"/>
      <c r="HTK9711" s="45"/>
      <c r="HTL9711" s="45"/>
      <c r="HTM9711" s="45"/>
      <c r="HTN9711" s="45"/>
      <c r="HTO9711" s="45"/>
      <c r="HTP9711" s="45"/>
      <c r="HTQ9711" s="45"/>
      <c r="HTR9711" s="45"/>
      <c r="HTS9711" s="45"/>
      <c r="HTT9711" s="45"/>
      <c r="HTU9711" s="45"/>
      <c r="HTV9711" s="45"/>
      <c r="HTW9711" s="45"/>
      <c r="HTX9711" s="45"/>
      <c r="HTY9711" s="45"/>
      <c r="HTZ9711" s="45"/>
      <c r="HUA9711" s="45"/>
      <c r="HUB9711" s="45"/>
      <c r="HUC9711" s="45"/>
      <c r="HUD9711" s="45"/>
      <c r="HUE9711" s="45"/>
      <c r="HUF9711" s="45"/>
      <c r="HUG9711" s="45"/>
      <c r="HUH9711" s="45"/>
      <c r="HUI9711" s="45"/>
      <c r="HUJ9711" s="45"/>
      <c r="HUK9711" s="45"/>
      <c r="HUL9711" s="45"/>
      <c r="HUM9711" s="45"/>
      <c r="HUN9711" s="45"/>
      <c r="HUO9711" s="45"/>
      <c r="HUP9711" s="45"/>
      <c r="HUQ9711" s="45"/>
      <c r="HUR9711" s="45"/>
      <c r="HUS9711" s="45"/>
      <c r="HUT9711" s="45"/>
      <c r="HUU9711" s="45"/>
      <c r="HUV9711" s="45"/>
      <c r="HUW9711" s="45"/>
      <c r="HUX9711" s="45"/>
      <c r="HUY9711" s="45"/>
      <c r="HUZ9711" s="45"/>
      <c r="HVA9711" s="45"/>
      <c r="HVB9711" s="45"/>
      <c r="HVC9711" s="45"/>
      <c r="HVD9711" s="45"/>
      <c r="HVE9711" s="45"/>
      <c r="HVF9711" s="45"/>
      <c r="HVG9711" s="45"/>
      <c r="HVH9711" s="45"/>
      <c r="HVI9711" s="45"/>
      <c r="HVJ9711" s="45"/>
      <c r="HVK9711" s="45"/>
      <c r="HVL9711" s="45"/>
      <c r="HVM9711" s="45"/>
      <c r="HVN9711" s="45"/>
      <c r="HVO9711" s="45"/>
      <c r="HVP9711" s="45"/>
      <c r="HVQ9711" s="45"/>
      <c r="HVR9711" s="45"/>
      <c r="HVS9711" s="45"/>
      <c r="HVT9711" s="45"/>
      <c r="HVU9711" s="45"/>
      <c r="HVV9711" s="45"/>
      <c r="HVW9711" s="45"/>
      <c r="HVX9711" s="45"/>
      <c r="HVY9711" s="45"/>
      <c r="HVZ9711" s="45"/>
      <c r="HWA9711" s="45"/>
      <c r="HWB9711" s="45"/>
      <c r="HWC9711" s="45"/>
      <c r="HWD9711" s="45"/>
      <c r="HWE9711" s="45"/>
      <c r="HWF9711" s="45"/>
      <c r="HWG9711" s="45"/>
      <c r="HWH9711" s="45"/>
      <c r="HWI9711" s="45"/>
      <c r="HWJ9711" s="45"/>
      <c r="HWK9711" s="45"/>
      <c r="HWL9711" s="45"/>
      <c r="HWM9711" s="45"/>
      <c r="HWN9711" s="45"/>
      <c r="HWO9711" s="45"/>
      <c r="HWP9711" s="45"/>
      <c r="HWQ9711" s="45"/>
      <c r="HWR9711" s="45"/>
      <c r="HWS9711" s="45"/>
      <c r="HWT9711" s="45"/>
      <c r="HWU9711" s="45"/>
      <c r="HWV9711" s="45"/>
      <c r="HWW9711" s="45"/>
      <c r="HWX9711" s="45"/>
      <c r="HWY9711" s="45"/>
      <c r="HWZ9711" s="45"/>
      <c r="HXA9711" s="45"/>
      <c r="HXB9711" s="45"/>
      <c r="HXC9711" s="45"/>
      <c r="HXD9711" s="45"/>
      <c r="HXE9711" s="45"/>
      <c r="HXF9711" s="45"/>
      <c r="HXG9711" s="45"/>
      <c r="HXH9711" s="45"/>
      <c r="HXI9711" s="45"/>
      <c r="HXJ9711" s="45"/>
      <c r="HXK9711" s="45"/>
      <c r="HXL9711" s="45"/>
      <c r="HXM9711" s="45"/>
      <c r="HXN9711" s="45"/>
      <c r="HXO9711" s="45"/>
      <c r="HXP9711" s="45"/>
      <c r="HXQ9711" s="45"/>
      <c r="HXR9711" s="45"/>
      <c r="HXS9711" s="45"/>
      <c r="HXT9711" s="45"/>
      <c r="HXU9711" s="45"/>
      <c r="HXV9711" s="45"/>
      <c r="HXW9711" s="45"/>
      <c r="HXX9711" s="45"/>
      <c r="HXY9711" s="45"/>
      <c r="HXZ9711" s="45"/>
      <c r="HYA9711" s="45"/>
      <c r="HYB9711" s="45"/>
      <c r="HYC9711" s="45"/>
      <c r="HYD9711" s="45"/>
      <c r="HYE9711" s="45"/>
      <c r="HYF9711" s="45"/>
      <c r="HYG9711" s="45"/>
      <c r="HYH9711" s="45"/>
      <c r="HYI9711" s="45"/>
      <c r="HYJ9711" s="45"/>
      <c r="HYK9711" s="45"/>
      <c r="HYL9711" s="45"/>
      <c r="HYM9711" s="45"/>
      <c r="HYN9711" s="45"/>
      <c r="HYO9711" s="45"/>
      <c r="HYP9711" s="45"/>
      <c r="HYQ9711" s="45"/>
      <c r="HYR9711" s="45"/>
      <c r="HYS9711" s="45"/>
      <c r="HYT9711" s="45"/>
      <c r="HYU9711" s="45"/>
      <c r="HYV9711" s="45"/>
      <c r="HYW9711" s="45"/>
      <c r="HYX9711" s="45"/>
      <c r="HYY9711" s="45"/>
      <c r="HYZ9711" s="45"/>
      <c r="HZA9711" s="45"/>
      <c r="HZB9711" s="45"/>
      <c r="HZC9711" s="45"/>
      <c r="HZD9711" s="45"/>
      <c r="HZE9711" s="45"/>
      <c r="HZF9711" s="45"/>
      <c r="HZG9711" s="45"/>
      <c r="HZH9711" s="45"/>
      <c r="HZI9711" s="45"/>
      <c r="HZJ9711" s="45"/>
      <c r="HZK9711" s="45"/>
      <c r="HZL9711" s="45"/>
      <c r="HZM9711" s="45"/>
      <c r="HZN9711" s="45"/>
      <c r="HZO9711" s="45"/>
      <c r="HZP9711" s="45"/>
      <c r="HZQ9711" s="45"/>
      <c r="HZR9711" s="45"/>
      <c r="HZS9711" s="45"/>
      <c r="HZT9711" s="45"/>
      <c r="HZU9711" s="45"/>
      <c r="HZV9711" s="45"/>
      <c r="HZW9711" s="45"/>
      <c r="HZX9711" s="45"/>
      <c r="HZY9711" s="45"/>
      <c r="HZZ9711" s="45"/>
      <c r="IAA9711" s="45"/>
      <c r="IAB9711" s="45"/>
      <c r="IAC9711" s="45"/>
      <c r="IAD9711" s="45"/>
      <c r="IAE9711" s="45"/>
      <c r="IAF9711" s="45"/>
      <c r="IAG9711" s="45"/>
      <c r="IAH9711" s="45"/>
      <c r="IAI9711" s="45"/>
      <c r="IAJ9711" s="45"/>
      <c r="IAK9711" s="45"/>
      <c r="IAL9711" s="45"/>
      <c r="IAM9711" s="45"/>
      <c r="IAN9711" s="45"/>
      <c r="IAO9711" s="45"/>
      <c r="IAP9711" s="45"/>
      <c r="IAQ9711" s="45"/>
      <c r="IAR9711" s="45"/>
      <c r="IAS9711" s="45"/>
      <c r="IAT9711" s="45"/>
      <c r="IAU9711" s="45"/>
      <c r="IAV9711" s="45"/>
      <c r="IAW9711" s="45"/>
      <c r="IAX9711" s="45"/>
      <c r="IAY9711" s="45"/>
      <c r="IAZ9711" s="45"/>
      <c r="IBA9711" s="45"/>
      <c r="IBB9711" s="45"/>
      <c r="IBC9711" s="45"/>
      <c r="IBD9711" s="45"/>
      <c r="IBE9711" s="45"/>
      <c r="IBF9711" s="45"/>
      <c r="IBG9711" s="45"/>
      <c r="IBH9711" s="45"/>
      <c r="IBI9711" s="45"/>
      <c r="IBJ9711" s="45"/>
      <c r="IBK9711" s="45"/>
      <c r="IBL9711" s="45"/>
      <c r="IBM9711" s="45"/>
      <c r="IBN9711" s="45"/>
      <c r="IBO9711" s="45"/>
      <c r="IBP9711" s="45"/>
      <c r="IBQ9711" s="45"/>
      <c r="IBR9711" s="45"/>
      <c r="IBS9711" s="45"/>
      <c r="IBT9711" s="45"/>
      <c r="IBU9711" s="45"/>
      <c r="IBV9711" s="45"/>
      <c r="IBW9711" s="45"/>
      <c r="IBX9711" s="45"/>
      <c r="IBY9711" s="45"/>
      <c r="IBZ9711" s="45"/>
      <c r="ICA9711" s="45"/>
      <c r="ICB9711" s="45"/>
      <c r="ICC9711" s="45"/>
      <c r="ICD9711" s="45"/>
      <c r="ICE9711" s="45"/>
      <c r="ICF9711" s="45"/>
      <c r="ICG9711" s="45"/>
      <c r="ICH9711" s="45"/>
      <c r="ICI9711" s="45"/>
      <c r="ICJ9711" s="45"/>
      <c r="ICK9711" s="45"/>
      <c r="ICL9711" s="45"/>
      <c r="ICM9711" s="45"/>
      <c r="ICN9711" s="45"/>
      <c r="ICO9711" s="45"/>
      <c r="ICP9711" s="45"/>
      <c r="ICQ9711" s="45"/>
      <c r="ICR9711" s="45"/>
      <c r="ICS9711" s="45"/>
      <c r="ICT9711" s="45"/>
      <c r="ICU9711" s="45"/>
      <c r="ICV9711" s="45"/>
      <c r="ICW9711" s="45"/>
      <c r="ICX9711" s="45"/>
      <c r="ICY9711" s="45"/>
      <c r="ICZ9711" s="45"/>
      <c r="IDA9711" s="45"/>
      <c r="IDB9711" s="45"/>
      <c r="IDC9711" s="45"/>
      <c r="IDD9711" s="45"/>
      <c r="IDE9711" s="45"/>
      <c r="IDF9711" s="45"/>
      <c r="IDG9711" s="45"/>
      <c r="IDH9711" s="45"/>
      <c r="IDI9711" s="45"/>
      <c r="IDJ9711" s="45"/>
      <c r="IDK9711" s="45"/>
      <c r="IDL9711" s="45"/>
      <c r="IDM9711" s="45"/>
      <c r="IDN9711" s="45"/>
      <c r="IDO9711" s="45"/>
      <c r="IDP9711" s="45"/>
      <c r="IDQ9711" s="45"/>
      <c r="IDR9711" s="45"/>
      <c r="IDS9711" s="45"/>
      <c r="IDT9711" s="45"/>
      <c r="IDU9711" s="45"/>
      <c r="IDV9711" s="45"/>
      <c r="IDW9711" s="45"/>
      <c r="IDX9711" s="45"/>
      <c r="IDY9711" s="45"/>
      <c r="IDZ9711" s="45"/>
      <c r="IEA9711" s="45"/>
      <c r="IEB9711" s="45"/>
      <c r="IEC9711" s="45"/>
      <c r="IED9711" s="45"/>
      <c r="IEE9711" s="45"/>
      <c r="IEF9711" s="45"/>
      <c r="IEG9711" s="45"/>
      <c r="IEH9711" s="45"/>
      <c r="IEI9711" s="45"/>
      <c r="IEJ9711" s="45"/>
      <c r="IEK9711" s="45"/>
      <c r="IEL9711" s="45"/>
      <c r="IEM9711" s="45"/>
      <c r="IEN9711" s="45"/>
      <c r="IEO9711" s="45"/>
      <c r="IEP9711" s="45"/>
      <c r="IEQ9711" s="45"/>
      <c r="IER9711" s="45"/>
      <c r="IES9711" s="45"/>
      <c r="IET9711" s="45"/>
      <c r="IEU9711" s="45"/>
      <c r="IEV9711" s="45"/>
      <c r="IEW9711" s="45"/>
      <c r="IEX9711" s="45"/>
      <c r="IEY9711" s="45"/>
      <c r="IEZ9711" s="45"/>
      <c r="IFA9711" s="45"/>
      <c r="IFB9711" s="45"/>
      <c r="IFC9711" s="45"/>
      <c r="IFD9711" s="45"/>
      <c r="IFE9711" s="45"/>
      <c r="IFF9711" s="45"/>
      <c r="IFG9711" s="45"/>
      <c r="IFH9711" s="45"/>
      <c r="IFI9711" s="45"/>
      <c r="IFJ9711" s="45"/>
      <c r="IFK9711" s="45"/>
      <c r="IFL9711" s="45"/>
      <c r="IFM9711" s="45"/>
      <c r="IFN9711" s="45"/>
      <c r="IFO9711" s="45"/>
      <c r="IFP9711" s="45"/>
      <c r="IFQ9711" s="45"/>
      <c r="IFR9711" s="45"/>
      <c r="IFS9711" s="45"/>
      <c r="IFT9711" s="45"/>
      <c r="IFU9711" s="45"/>
      <c r="IFV9711" s="45"/>
      <c r="IFW9711" s="45"/>
      <c r="IFX9711" s="45"/>
      <c r="IFY9711" s="45"/>
      <c r="IFZ9711" s="45"/>
      <c r="IGA9711" s="45"/>
      <c r="IGB9711" s="45"/>
      <c r="IGC9711" s="45"/>
      <c r="IGD9711" s="45"/>
      <c r="IGE9711" s="45"/>
      <c r="IGF9711" s="45"/>
      <c r="IGG9711" s="45"/>
      <c r="IGH9711" s="45"/>
      <c r="IGI9711" s="45"/>
      <c r="IGJ9711" s="45"/>
      <c r="IGK9711" s="45"/>
      <c r="IGL9711" s="45"/>
      <c r="IGM9711" s="45"/>
      <c r="IGN9711" s="45"/>
      <c r="IGO9711" s="45"/>
      <c r="IGP9711" s="45"/>
      <c r="IGQ9711" s="45"/>
      <c r="IGR9711" s="45"/>
      <c r="IGS9711" s="45"/>
      <c r="IGT9711" s="45"/>
      <c r="IGU9711" s="45"/>
      <c r="IGV9711" s="45"/>
      <c r="IGW9711" s="45"/>
      <c r="IGX9711" s="45"/>
      <c r="IGY9711" s="45"/>
      <c r="IGZ9711" s="45"/>
      <c r="IHA9711" s="45"/>
      <c r="IHB9711" s="45"/>
      <c r="IHC9711" s="45"/>
      <c r="IHD9711" s="45"/>
      <c r="IHE9711" s="45"/>
      <c r="IHF9711" s="45"/>
      <c r="IHG9711" s="45"/>
      <c r="IHH9711" s="45"/>
      <c r="IHI9711" s="45"/>
      <c r="IHJ9711" s="45"/>
      <c r="IHK9711" s="45"/>
      <c r="IHL9711" s="45"/>
      <c r="IHM9711" s="45"/>
      <c r="IHN9711" s="45"/>
      <c r="IHO9711" s="45"/>
      <c r="IHP9711" s="45"/>
      <c r="IHQ9711" s="45"/>
      <c r="IHR9711" s="45"/>
      <c r="IHS9711" s="45"/>
      <c r="IHT9711" s="45"/>
      <c r="IHU9711" s="45"/>
      <c r="IHV9711" s="45"/>
      <c r="IHW9711" s="45"/>
      <c r="IHX9711" s="45"/>
      <c r="IHY9711" s="45"/>
      <c r="IHZ9711" s="45"/>
      <c r="IIA9711" s="45"/>
      <c r="IIB9711" s="45"/>
      <c r="IIC9711" s="45"/>
      <c r="IID9711" s="45"/>
      <c r="IIE9711" s="45"/>
      <c r="IIF9711" s="45"/>
      <c r="IIG9711" s="45"/>
      <c r="IIH9711" s="45"/>
      <c r="III9711" s="45"/>
      <c r="IIJ9711" s="45"/>
      <c r="IIK9711" s="45"/>
      <c r="IIL9711" s="45"/>
      <c r="IIM9711" s="45"/>
      <c r="IIN9711" s="45"/>
      <c r="IIO9711" s="45"/>
      <c r="IIP9711" s="45"/>
      <c r="IIQ9711" s="45"/>
      <c r="IIR9711" s="45"/>
      <c r="IIS9711" s="45"/>
      <c r="IIT9711" s="45"/>
      <c r="IIU9711" s="45"/>
      <c r="IIV9711" s="45"/>
      <c r="IIW9711" s="45"/>
      <c r="IIX9711" s="45"/>
      <c r="IIY9711" s="45"/>
      <c r="IIZ9711" s="45"/>
      <c r="IJA9711" s="45"/>
      <c r="IJB9711" s="45"/>
      <c r="IJC9711" s="45"/>
      <c r="IJD9711" s="45"/>
      <c r="IJE9711" s="45"/>
      <c r="IJF9711" s="45"/>
      <c r="IJG9711" s="45"/>
      <c r="IJH9711" s="45"/>
      <c r="IJI9711" s="45"/>
      <c r="IJJ9711" s="45"/>
      <c r="IJK9711" s="45"/>
      <c r="IJL9711" s="45"/>
      <c r="IJM9711" s="45"/>
      <c r="IJN9711" s="45"/>
      <c r="IJO9711" s="45"/>
      <c r="IJP9711" s="45"/>
      <c r="IJQ9711" s="45"/>
      <c r="IJR9711" s="45"/>
      <c r="IJS9711" s="45"/>
      <c r="IJT9711" s="45"/>
      <c r="IJU9711" s="45"/>
      <c r="IJV9711" s="45"/>
      <c r="IJW9711" s="45"/>
      <c r="IJX9711" s="45"/>
      <c r="IJY9711" s="45"/>
      <c r="IJZ9711" s="45"/>
      <c r="IKA9711" s="45"/>
      <c r="IKB9711" s="45"/>
      <c r="IKC9711" s="45"/>
      <c r="IKD9711" s="45"/>
      <c r="IKE9711" s="45"/>
      <c r="IKF9711" s="45"/>
      <c r="IKG9711" s="45"/>
      <c r="IKH9711" s="45"/>
      <c r="IKI9711" s="45"/>
      <c r="IKJ9711" s="45"/>
      <c r="IKK9711" s="45"/>
      <c r="IKL9711" s="45"/>
      <c r="IKM9711" s="45"/>
      <c r="IKN9711" s="45"/>
      <c r="IKO9711" s="45"/>
      <c r="IKP9711" s="45"/>
      <c r="IKQ9711" s="45"/>
      <c r="IKR9711" s="45"/>
      <c r="IKS9711" s="45"/>
      <c r="IKT9711" s="45"/>
      <c r="IKU9711" s="45"/>
      <c r="IKV9711" s="45"/>
      <c r="IKW9711" s="45"/>
      <c r="IKX9711" s="45"/>
      <c r="IKY9711" s="45"/>
      <c r="IKZ9711" s="45"/>
      <c r="ILA9711" s="45"/>
      <c r="ILB9711" s="45"/>
      <c r="ILC9711" s="45"/>
      <c r="ILD9711" s="45"/>
      <c r="ILE9711" s="45"/>
      <c r="ILF9711" s="45"/>
      <c r="ILG9711" s="45"/>
      <c r="ILH9711" s="45"/>
      <c r="ILI9711" s="45"/>
      <c r="ILJ9711" s="45"/>
      <c r="ILK9711" s="45"/>
      <c r="ILL9711" s="45"/>
      <c r="ILM9711" s="45"/>
      <c r="ILN9711" s="45"/>
      <c r="ILO9711" s="45"/>
      <c r="ILP9711" s="45"/>
      <c r="ILQ9711" s="45"/>
      <c r="ILR9711" s="45"/>
      <c r="ILS9711" s="45"/>
      <c r="ILT9711" s="45"/>
      <c r="ILU9711" s="45"/>
      <c r="ILV9711" s="45"/>
      <c r="ILW9711" s="45"/>
      <c r="ILX9711" s="45"/>
      <c r="ILY9711" s="45"/>
      <c r="ILZ9711" s="45"/>
      <c r="IMA9711" s="45"/>
      <c r="IMB9711" s="45"/>
      <c r="IMC9711" s="45"/>
      <c r="IMD9711" s="45"/>
      <c r="IME9711" s="45"/>
      <c r="IMF9711" s="45"/>
      <c r="IMG9711" s="45"/>
      <c r="IMH9711" s="45"/>
      <c r="IMI9711" s="45"/>
      <c r="IMJ9711" s="45"/>
      <c r="IMK9711" s="45"/>
      <c r="IML9711" s="45"/>
      <c r="IMM9711" s="45"/>
      <c r="IMN9711" s="45"/>
      <c r="IMO9711" s="45"/>
      <c r="IMP9711" s="45"/>
      <c r="IMQ9711" s="45"/>
      <c r="IMR9711" s="45"/>
      <c r="IMS9711" s="45"/>
      <c r="IMT9711" s="45"/>
      <c r="IMU9711" s="45"/>
      <c r="IMV9711" s="45"/>
      <c r="IMW9711" s="45"/>
      <c r="IMX9711" s="45"/>
      <c r="IMY9711" s="45"/>
      <c r="IMZ9711" s="45"/>
      <c r="INA9711" s="45"/>
      <c r="INB9711" s="45"/>
      <c r="INC9711" s="45"/>
      <c r="IND9711" s="45"/>
      <c r="INE9711" s="45"/>
      <c r="INF9711" s="45"/>
      <c r="ING9711" s="45"/>
      <c r="INH9711" s="45"/>
      <c r="INI9711" s="45"/>
      <c r="INJ9711" s="45"/>
      <c r="INK9711" s="45"/>
      <c r="INL9711" s="45"/>
      <c r="INM9711" s="45"/>
      <c r="INN9711" s="45"/>
      <c r="INO9711" s="45"/>
      <c r="INP9711" s="45"/>
      <c r="INQ9711" s="45"/>
      <c r="INR9711" s="45"/>
      <c r="INS9711" s="45"/>
      <c r="INT9711" s="45"/>
      <c r="INU9711" s="45"/>
      <c r="INV9711" s="45"/>
      <c r="INW9711" s="45"/>
      <c r="INX9711" s="45"/>
      <c r="INY9711" s="45"/>
      <c r="INZ9711" s="45"/>
      <c r="IOA9711" s="45"/>
      <c r="IOB9711" s="45"/>
      <c r="IOC9711" s="45"/>
      <c r="IOD9711" s="45"/>
      <c r="IOE9711" s="45"/>
      <c r="IOF9711" s="45"/>
      <c r="IOG9711" s="45"/>
      <c r="IOH9711" s="45"/>
      <c r="IOI9711" s="45"/>
      <c r="IOJ9711" s="45"/>
      <c r="IOK9711" s="45"/>
      <c r="IOL9711" s="45"/>
      <c r="IOM9711" s="45"/>
      <c r="ION9711" s="45"/>
      <c r="IOO9711" s="45"/>
      <c r="IOP9711" s="45"/>
      <c r="IOQ9711" s="45"/>
      <c r="IOR9711" s="45"/>
      <c r="IOS9711" s="45"/>
      <c r="IOT9711" s="45"/>
      <c r="IOU9711" s="45"/>
      <c r="IOV9711" s="45"/>
      <c r="IOW9711" s="45"/>
      <c r="IOX9711" s="45"/>
      <c r="IOY9711" s="45"/>
      <c r="IOZ9711" s="45"/>
      <c r="IPA9711" s="45"/>
      <c r="IPB9711" s="45"/>
      <c r="IPC9711" s="45"/>
      <c r="IPD9711" s="45"/>
      <c r="IPE9711" s="45"/>
      <c r="IPF9711" s="45"/>
      <c r="IPG9711" s="45"/>
      <c r="IPH9711" s="45"/>
      <c r="IPI9711" s="45"/>
      <c r="IPJ9711" s="45"/>
      <c r="IPK9711" s="45"/>
      <c r="IPL9711" s="45"/>
      <c r="IPM9711" s="45"/>
      <c r="IPN9711" s="45"/>
      <c r="IPO9711" s="45"/>
      <c r="IPP9711" s="45"/>
      <c r="IPQ9711" s="45"/>
      <c r="IPR9711" s="45"/>
      <c r="IPS9711" s="45"/>
      <c r="IPT9711" s="45"/>
      <c r="IPU9711" s="45"/>
      <c r="IPV9711" s="45"/>
      <c r="IPW9711" s="45"/>
      <c r="IPX9711" s="45"/>
      <c r="IPY9711" s="45"/>
      <c r="IPZ9711" s="45"/>
      <c r="IQA9711" s="45"/>
      <c r="IQB9711" s="45"/>
      <c r="IQC9711" s="45"/>
      <c r="IQD9711" s="45"/>
      <c r="IQE9711" s="45"/>
      <c r="IQF9711" s="45"/>
      <c r="IQG9711" s="45"/>
      <c r="IQH9711" s="45"/>
      <c r="IQI9711" s="45"/>
      <c r="IQJ9711" s="45"/>
      <c r="IQK9711" s="45"/>
      <c r="IQL9711" s="45"/>
      <c r="IQM9711" s="45"/>
      <c r="IQN9711" s="45"/>
      <c r="IQO9711" s="45"/>
      <c r="IQP9711" s="45"/>
      <c r="IQQ9711" s="45"/>
      <c r="IQR9711" s="45"/>
      <c r="IQS9711" s="45"/>
      <c r="IQT9711" s="45"/>
      <c r="IQU9711" s="45"/>
      <c r="IQV9711" s="45"/>
      <c r="IQW9711" s="45"/>
      <c r="IQX9711" s="45"/>
      <c r="IQY9711" s="45"/>
      <c r="IQZ9711" s="45"/>
      <c r="IRA9711" s="45"/>
      <c r="IRB9711" s="45"/>
      <c r="IRC9711" s="45"/>
      <c r="IRD9711" s="45"/>
      <c r="IRE9711" s="45"/>
      <c r="IRF9711" s="45"/>
      <c r="IRG9711" s="45"/>
      <c r="IRH9711" s="45"/>
      <c r="IRI9711" s="45"/>
      <c r="IRJ9711" s="45"/>
      <c r="IRK9711" s="45"/>
      <c r="IRL9711" s="45"/>
      <c r="IRM9711" s="45"/>
      <c r="IRN9711" s="45"/>
      <c r="IRO9711" s="45"/>
      <c r="IRP9711" s="45"/>
      <c r="IRQ9711" s="45"/>
      <c r="IRR9711" s="45"/>
      <c r="IRS9711" s="45"/>
      <c r="IRT9711" s="45"/>
      <c r="IRU9711" s="45"/>
      <c r="IRV9711" s="45"/>
      <c r="IRW9711" s="45"/>
      <c r="IRX9711" s="45"/>
      <c r="IRY9711" s="45"/>
      <c r="IRZ9711" s="45"/>
      <c r="ISA9711" s="45"/>
      <c r="ISB9711" s="45"/>
      <c r="ISC9711" s="45"/>
      <c r="ISD9711" s="45"/>
      <c r="ISE9711" s="45"/>
      <c r="ISF9711" s="45"/>
      <c r="ISG9711" s="45"/>
      <c r="ISH9711" s="45"/>
      <c r="ISI9711" s="45"/>
      <c r="ISJ9711" s="45"/>
      <c r="ISK9711" s="45"/>
      <c r="ISL9711" s="45"/>
      <c r="ISM9711" s="45"/>
      <c r="ISN9711" s="45"/>
      <c r="ISO9711" s="45"/>
      <c r="ISP9711" s="45"/>
      <c r="ISQ9711" s="45"/>
      <c r="ISR9711" s="45"/>
      <c r="ISS9711" s="45"/>
      <c r="IST9711" s="45"/>
      <c r="ISU9711" s="45"/>
      <c r="ISV9711" s="45"/>
      <c r="ISW9711" s="45"/>
      <c r="ISX9711" s="45"/>
      <c r="ISY9711" s="45"/>
      <c r="ISZ9711" s="45"/>
      <c r="ITA9711" s="45"/>
      <c r="ITB9711" s="45"/>
      <c r="ITC9711" s="45"/>
      <c r="ITD9711" s="45"/>
      <c r="ITE9711" s="45"/>
      <c r="ITF9711" s="45"/>
      <c r="ITG9711" s="45"/>
      <c r="ITH9711" s="45"/>
      <c r="ITI9711" s="45"/>
      <c r="ITJ9711" s="45"/>
      <c r="ITK9711" s="45"/>
      <c r="ITL9711" s="45"/>
      <c r="ITM9711" s="45"/>
      <c r="ITN9711" s="45"/>
      <c r="ITO9711" s="45"/>
      <c r="ITP9711" s="45"/>
      <c r="ITQ9711" s="45"/>
      <c r="ITR9711" s="45"/>
      <c r="ITS9711" s="45"/>
      <c r="ITT9711" s="45"/>
      <c r="ITU9711" s="45"/>
      <c r="ITV9711" s="45"/>
      <c r="ITW9711" s="45"/>
      <c r="ITX9711" s="45"/>
      <c r="ITY9711" s="45"/>
      <c r="ITZ9711" s="45"/>
      <c r="IUA9711" s="45"/>
      <c r="IUB9711" s="45"/>
      <c r="IUC9711" s="45"/>
      <c r="IUD9711" s="45"/>
      <c r="IUE9711" s="45"/>
      <c r="IUF9711" s="45"/>
      <c r="IUG9711" s="45"/>
      <c r="IUH9711" s="45"/>
      <c r="IUI9711" s="45"/>
      <c r="IUJ9711" s="45"/>
      <c r="IUK9711" s="45"/>
      <c r="IUL9711" s="45"/>
      <c r="IUM9711" s="45"/>
      <c r="IUN9711" s="45"/>
      <c r="IUO9711" s="45"/>
      <c r="IUP9711" s="45"/>
      <c r="IUQ9711" s="45"/>
      <c r="IUR9711" s="45"/>
      <c r="IUS9711" s="45"/>
      <c r="IUT9711" s="45"/>
      <c r="IUU9711" s="45"/>
      <c r="IUV9711" s="45"/>
      <c r="IUW9711" s="45"/>
      <c r="IUX9711" s="45"/>
      <c r="IUY9711" s="45"/>
      <c r="IUZ9711" s="45"/>
      <c r="IVA9711" s="45"/>
      <c r="IVB9711" s="45"/>
      <c r="IVC9711" s="45"/>
      <c r="IVD9711" s="45"/>
      <c r="IVE9711" s="45"/>
      <c r="IVF9711" s="45"/>
      <c r="IVG9711" s="45"/>
      <c r="IVH9711" s="45"/>
      <c r="IVI9711" s="45"/>
      <c r="IVJ9711" s="45"/>
      <c r="IVK9711" s="45"/>
      <c r="IVL9711" s="45"/>
      <c r="IVM9711" s="45"/>
      <c r="IVN9711" s="45"/>
      <c r="IVO9711" s="45"/>
      <c r="IVP9711" s="45"/>
      <c r="IVQ9711" s="45"/>
      <c r="IVR9711" s="45"/>
      <c r="IVS9711" s="45"/>
      <c r="IVT9711" s="45"/>
      <c r="IVU9711" s="45"/>
      <c r="IVV9711" s="45"/>
      <c r="IVW9711" s="45"/>
      <c r="IVX9711" s="45"/>
      <c r="IVY9711" s="45"/>
      <c r="IVZ9711" s="45"/>
      <c r="IWA9711" s="45"/>
      <c r="IWB9711" s="45"/>
      <c r="IWC9711" s="45"/>
      <c r="IWD9711" s="45"/>
      <c r="IWE9711" s="45"/>
      <c r="IWF9711" s="45"/>
      <c r="IWG9711" s="45"/>
      <c r="IWH9711" s="45"/>
      <c r="IWI9711" s="45"/>
      <c r="IWJ9711" s="45"/>
      <c r="IWK9711" s="45"/>
      <c r="IWL9711" s="45"/>
      <c r="IWM9711" s="45"/>
      <c r="IWN9711" s="45"/>
      <c r="IWO9711" s="45"/>
      <c r="IWP9711" s="45"/>
      <c r="IWQ9711" s="45"/>
      <c r="IWR9711" s="45"/>
      <c r="IWS9711" s="45"/>
      <c r="IWT9711" s="45"/>
      <c r="IWU9711" s="45"/>
      <c r="IWV9711" s="45"/>
      <c r="IWW9711" s="45"/>
      <c r="IWX9711" s="45"/>
      <c r="IWY9711" s="45"/>
      <c r="IWZ9711" s="45"/>
      <c r="IXA9711" s="45"/>
      <c r="IXB9711" s="45"/>
      <c r="IXC9711" s="45"/>
      <c r="IXD9711" s="45"/>
      <c r="IXE9711" s="45"/>
      <c r="IXF9711" s="45"/>
      <c r="IXG9711" s="45"/>
      <c r="IXH9711" s="45"/>
      <c r="IXI9711" s="45"/>
      <c r="IXJ9711" s="45"/>
      <c r="IXK9711" s="45"/>
      <c r="IXL9711" s="45"/>
      <c r="IXM9711" s="45"/>
      <c r="IXN9711" s="45"/>
      <c r="IXO9711" s="45"/>
      <c r="IXP9711" s="45"/>
      <c r="IXQ9711" s="45"/>
      <c r="IXR9711" s="45"/>
      <c r="IXS9711" s="45"/>
      <c r="IXT9711" s="45"/>
      <c r="IXU9711" s="45"/>
      <c r="IXV9711" s="45"/>
      <c r="IXW9711" s="45"/>
      <c r="IXX9711" s="45"/>
      <c r="IXY9711" s="45"/>
      <c r="IXZ9711" s="45"/>
      <c r="IYA9711" s="45"/>
      <c r="IYB9711" s="45"/>
      <c r="IYC9711" s="45"/>
      <c r="IYD9711" s="45"/>
      <c r="IYE9711" s="45"/>
      <c r="IYF9711" s="45"/>
      <c r="IYG9711" s="45"/>
      <c r="IYH9711" s="45"/>
      <c r="IYI9711" s="45"/>
      <c r="IYJ9711" s="45"/>
      <c r="IYK9711" s="45"/>
      <c r="IYL9711" s="45"/>
      <c r="IYM9711" s="45"/>
      <c r="IYN9711" s="45"/>
      <c r="IYO9711" s="45"/>
      <c r="IYP9711" s="45"/>
      <c r="IYQ9711" s="45"/>
      <c r="IYR9711" s="45"/>
      <c r="IYS9711" s="45"/>
      <c r="IYT9711" s="45"/>
      <c r="IYU9711" s="45"/>
      <c r="IYV9711" s="45"/>
      <c r="IYW9711" s="45"/>
      <c r="IYX9711" s="45"/>
      <c r="IYY9711" s="45"/>
      <c r="IYZ9711" s="45"/>
      <c r="IZA9711" s="45"/>
      <c r="IZB9711" s="45"/>
      <c r="IZC9711" s="45"/>
      <c r="IZD9711" s="45"/>
      <c r="IZE9711" s="45"/>
      <c r="IZF9711" s="45"/>
      <c r="IZG9711" s="45"/>
      <c r="IZH9711" s="45"/>
      <c r="IZI9711" s="45"/>
      <c r="IZJ9711" s="45"/>
      <c r="IZK9711" s="45"/>
      <c r="IZL9711" s="45"/>
      <c r="IZM9711" s="45"/>
      <c r="IZN9711" s="45"/>
      <c r="IZO9711" s="45"/>
      <c r="IZP9711" s="45"/>
      <c r="IZQ9711" s="45"/>
      <c r="IZR9711" s="45"/>
      <c r="IZS9711" s="45"/>
      <c r="IZT9711" s="45"/>
      <c r="IZU9711" s="45"/>
      <c r="IZV9711" s="45"/>
      <c r="IZW9711" s="45"/>
      <c r="IZX9711" s="45"/>
      <c r="IZY9711" s="45"/>
      <c r="IZZ9711" s="45"/>
      <c r="JAA9711" s="45"/>
      <c r="JAB9711" s="45"/>
      <c r="JAC9711" s="45"/>
      <c r="JAD9711" s="45"/>
      <c r="JAE9711" s="45"/>
      <c r="JAF9711" s="45"/>
      <c r="JAG9711" s="45"/>
      <c r="JAH9711" s="45"/>
      <c r="JAI9711" s="45"/>
      <c r="JAJ9711" s="45"/>
      <c r="JAK9711" s="45"/>
      <c r="JAL9711" s="45"/>
      <c r="JAM9711" s="45"/>
      <c r="JAN9711" s="45"/>
      <c r="JAO9711" s="45"/>
      <c r="JAP9711" s="45"/>
      <c r="JAQ9711" s="45"/>
      <c r="JAR9711" s="45"/>
      <c r="JAS9711" s="45"/>
      <c r="JAT9711" s="45"/>
      <c r="JAU9711" s="45"/>
      <c r="JAV9711" s="45"/>
      <c r="JAW9711" s="45"/>
      <c r="JAX9711" s="45"/>
      <c r="JAY9711" s="45"/>
      <c r="JAZ9711" s="45"/>
      <c r="JBA9711" s="45"/>
      <c r="JBB9711" s="45"/>
      <c r="JBC9711" s="45"/>
      <c r="JBD9711" s="45"/>
      <c r="JBE9711" s="45"/>
      <c r="JBF9711" s="45"/>
      <c r="JBG9711" s="45"/>
      <c r="JBH9711" s="45"/>
      <c r="JBI9711" s="45"/>
      <c r="JBJ9711" s="45"/>
      <c r="JBK9711" s="45"/>
      <c r="JBL9711" s="45"/>
      <c r="JBM9711" s="45"/>
      <c r="JBN9711" s="45"/>
      <c r="JBO9711" s="45"/>
      <c r="JBP9711" s="45"/>
      <c r="JBQ9711" s="45"/>
      <c r="JBR9711" s="45"/>
      <c r="JBS9711" s="45"/>
      <c r="JBT9711" s="45"/>
      <c r="JBU9711" s="45"/>
      <c r="JBV9711" s="45"/>
      <c r="JBW9711" s="45"/>
      <c r="JBX9711" s="45"/>
      <c r="JBY9711" s="45"/>
      <c r="JBZ9711" s="45"/>
      <c r="JCA9711" s="45"/>
      <c r="JCB9711" s="45"/>
      <c r="JCC9711" s="45"/>
      <c r="JCD9711" s="45"/>
      <c r="JCE9711" s="45"/>
      <c r="JCF9711" s="45"/>
      <c r="JCG9711" s="45"/>
      <c r="JCH9711" s="45"/>
      <c r="JCI9711" s="45"/>
      <c r="JCJ9711" s="45"/>
      <c r="JCK9711" s="45"/>
      <c r="JCL9711" s="45"/>
      <c r="JCM9711" s="45"/>
      <c r="JCN9711" s="45"/>
      <c r="JCO9711" s="45"/>
      <c r="JCP9711" s="45"/>
      <c r="JCQ9711" s="45"/>
      <c r="JCR9711" s="45"/>
      <c r="JCS9711" s="45"/>
      <c r="JCT9711" s="45"/>
      <c r="JCU9711" s="45"/>
      <c r="JCV9711" s="45"/>
      <c r="JCW9711" s="45"/>
      <c r="JCX9711" s="45"/>
      <c r="JCY9711" s="45"/>
      <c r="JCZ9711" s="45"/>
      <c r="JDA9711" s="45"/>
      <c r="JDB9711" s="45"/>
      <c r="JDC9711" s="45"/>
      <c r="JDD9711" s="45"/>
      <c r="JDE9711" s="45"/>
      <c r="JDF9711" s="45"/>
      <c r="JDG9711" s="45"/>
      <c r="JDH9711" s="45"/>
      <c r="JDI9711" s="45"/>
      <c r="JDJ9711" s="45"/>
      <c r="JDK9711" s="45"/>
      <c r="JDL9711" s="45"/>
      <c r="JDM9711" s="45"/>
      <c r="JDN9711" s="45"/>
      <c r="JDO9711" s="45"/>
      <c r="JDP9711" s="45"/>
      <c r="JDQ9711" s="45"/>
      <c r="JDR9711" s="45"/>
      <c r="JDS9711" s="45"/>
      <c r="JDT9711" s="45"/>
      <c r="JDU9711" s="45"/>
      <c r="JDV9711" s="45"/>
      <c r="JDW9711" s="45"/>
      <c r="JDX9711" s="45"/>
      <c r="JDY9711" s="45"/>
      <c r="JDZ9711" s="45"/>
      <c r="JEA9711" s="45"/>
      <c r="JEB9711" s="45"/>
      <c r="JEC9711" s="45"/>
      <c r="JED9711" s="45"/>
      <c r="JEE9711" s="45"/>
      <c r="JEF9711" s="45"/>
      <c r="JEG9711" s="45"/>
      <c r="JEH9711" s="45"/>
      <c r="JEI9711" s="45"/>
      <c r="JEJ9711" s="45"/>
      <c r="JEK9711" s="45"/>
      <c r="JEL9711" s="45"/>
      <c r="JEM9711" s="45"/>
      <c r="JEN9711" s="45"/>
      <c r="JEO9711" s="45"/>
      <c r="JEP9711" s="45"/>
      <c r="JEQ9711" s="45"/>
      <c r="JER9711" s="45"/>
      <c r="JES9711" s="45"/>
      <c r="JET9711" s="45"/>
      <c r="JEU9711" s="45"/>
      <c r="JEV9711" s="45"/>
      <c r="JEW9711" s="45"/>
      <c r="JEX9711" s="45"/>
      <c r="JEY9711" s="45"/>
      <c r="JEZ9711" s="45"/>
      <c r="JFA9711" s="45"/>
      <c r="JFB9711" s="45"/>
      <c r="JFC9711" s="45"/>
      <c r="JFD9711" s="45"/>
      <c r="JFE9711" s="45"/>
      <c r="JFF9711" s="45"/>
      <c r="JFG9711" s="45"/>
      <c r="JFH9711" s="45"/>
      <c r="JFI9711" s="45"/>
      <c r="JFJ9711" s="45"/>
      <c r="JFK9711" s="45"/>
      <c r="JFL9711" s="45"/>
      <c r="JFM9711" s="45"/>
      <c r="JFN9711" s="45"/>
      <c r="JFO9711" s="45"/>
      <c r="JFP9711" s="45"/>
      <c r="JFQ9711" s="45"/>
      <c r="JFR9711" s="45"/>
      <c r="JFS9711" s="45"/>
      <c r="JFT9711" s="45"/>
      <c r="JFU9711" s="45"/>
      <c r="JFV9711" s="45"/>
      <c r="JFW9711" s="45"/>
      <c r="JFX9711" s="45"/>
      <c r="JFY9711" s="45"/>
      <c r="JFZ9711" s="45"/>
      <c r="JGA9711" s="45"/>
      <c r="JGB9711" s="45"/>
      <c r="JGC9711" s="45"/>
      <c r="JGD9711" s="45"/>
      <c r="JGE9711" s="45"/>
      <c r="JGF9711" s="45"/>
      <c r="JGG9711" s="45"/>
      <c r="JGH9711" s="45"/>
      <c r="JGI9711" s="45"/>
      <c r="JGJ9711" s="45"/>
      <c r="JGK9711" s="45"/>
      <c r="JGL9711" s="45"/>
      <c r="JGM9711" s="45"/>
      <c r="JGN9711" s="45"/>
      <c r="JGO9711" s="45"/>
      <c r="JGP9711" s="45"/>
      <c r="JGQ9711" s="45"/>
      <c r="JGR9711" s="45"/>
      <c r="JGS9711" s="45"/>
      <c r="JGT9711" s="45"/>
      <c r="JGU9711" s="45"/>
      <c r="JGV9711" s="45"/>
      <c r="JGW9711" s="45"/>
      <c r="JGX9711" s="45"/>
      <c r="JGY9711" s="45"/>
      <c r="JGZ9711" s="45"/>
      <c r="JHA9711" s="45"/>
      <c r="JHB9711" s="45"/>
      <c r="JHC9711" s="45"/>
      <c r="JHD9711" s="45"/>
      <c r="JHE9711" s="45"/>
      <c r="JHF9711" s="45"/>
      <c r="JHG9711" s="45"/>
      <c r="JHH9711" s="45"/>
      <c r="JHI9711" s="45"/>
      <c r="JHJ9711" s="45"/>
      <c r="JHK9711" s="45"/>
      <c r="JHL9711" s="45"/>
      <c r="JHM9711" s="45"/>
      <c r="JHN9711" s="45"/>
      <c r="JHO9711" s="45"/>
      <c r="JHP9711" s="45"/>
      <c r="JHQ9711" s="45"/>
      <c r="JHR9711" s="45"/>
      <c r="JHS9711" s="45"/>
      <c r="JHT9711" s="45"/>
      <c r="JHU9711" s="45"/>
      <c r="JHV9711" s="45"/>
      <c r="JHW9711" s="45"/>
      <c r="JHX9711" s="45"/>
      <c r="JHY9711" s="45"/>
      <c r="JHZ9711" s="45"/>
      <c r="JIA9711" s="45"/>
      <c r="JIB9711" s="45"/>
      <c r="JIC9711" s="45"/>
      <c r="JID9711" s="45"/>
      <c r="JIE9711" s="45"/>
      <c r="JIF9711" s="45"/>
      <c r="JIG9711" s="45"/>
      <c r="JIH9711" s="45"/>
      <c r="JII9711" s="45"/>
      <c r="JIJ9711" s="45"/>
      <c r="JIK9711" s="45"/>
      <c r="JIL9711" s="45"/>
      <c r="JIM9711" s="45"/>
      <c r="JIN9711" s="45"/>
      <c r="JIO9711" s="45"/>
      <c r="JIP9711" s="45"/>
      <c r="JIQ9711" s="45"/>
      <c r="JIR9711" s="45"/>
      <c r="JIS9711" s="45"/>
      <c r="JIT9711" s="45"/>
      <c r="JIU9711" s="45"/>
      <c r="JIV9711" s="45"/>
      <c r="JIW9711" s="45"/>
      <c r="JIX9711" s="45"/>
      <c r="JIY9711" s="45"/>
      <c r="JIZ9711" s="45"/>
      <c r="JJA9711" s="45"/>
      <c r="JJB9711" s="45"/>
      <c r="JJC9711" s="45"/>
      <c r="JJD9711" s="45"/>
      <c r="JJE9711" s="45"/>
      <c r="JJF9711" s="45"/>
      <c r="JJG9711" s="45"/>
      <c r="JJH9711" s="45"/>
      <c r="JJI9711" s="45"/>
      <c r="JJJ9711" s="45"/>
      <c r="JJK9711" s="45"/>
      <c r="JJL9711" s="45"/>
      <c r="JJM9711" s="45"/>
      <c r="JJN9711" s="45"/>
      <c r="JJO9711" s="45"/>
      <c r="JJP9711" s="45"/>
      <c r="JJQ9711" s="45"/>
      <c r="JJR9711" s="45"/>
      <c r="JJS9711" s="45"/>
      <c r="JJT9711" s="45"/>
      <c r="JJU9711" s="45"/>
      <c r="JJV9711" s="45"/>
      <c r="JJW9711" s="45"/>
      <c r="JJX9711" s="45"/>
      <c r="JJY9711" s="45"/>
      <c r="JJZ9711" s="45"/>
      <c r="JKA9711" s="45"/>
      <c r="JKB9711" s="45"/>
      <c r="JKC9711" s="45"/>
      <c r="JKD9711" s="45"/>
      <c r="JKE9711" s="45"/>
      <c r="JKF9711" s="45"/>
      <c r="JKG9711" s="45"/>
      <c r="JKH9711" s="45"/>
      <c r="JKI9711" s="45"/>
      <c r="JKJ9711" s="45"/>
      <c r="JKK9711" s="45"/>
      <c r="JKL9711" s="45"/>
      <c r="JKM9711" s="45"/>
      <c r="JKN9711" s="45"/>
      <c r="JKO9711" s="45"/>
      <c r="JKP9711" s="45"/>
      <c r="JKQ9711" s="45"/>
      <c r="JKR9711" s="45"/>
      <c r="JKS9711" s="45"/>
      <c r="JKT9711" s="45"/>
      <c r="JKU9711" s="45"/>
      <c r="JKV9711" s="45"/>
      <c r="JKW9711" s="45"/>
      <c r="JKX9711" s="45"/>
      <c r="JKY9711" s="45"/>
      <c r="JKZ9711" s="45"/>
      <c r="JLA9711" s="45"/>
      <c r="JLB9711" s="45"/>
      <c r="JLC9711" s="45"/>
      <c r="JLD9711" s="45"/>
      <c r="JLE9711" s="45"/>
      <c r="JLF9711" s="45"/>
      <c r="JLG9711" s="45"/>
      <c r="JLH9711" s="45"/>
      <c r="JLI9711" s="45"/>
      <c r="JLJ9711" s="45"/>
      <c r="JLK9711" s="45"/>
      <c r="JLL9711" s="45"/>
      <c r="JLM9711" s="45"/>
      <c r="JLN9711" s="45"/>
      <c r="JLO9711" s="45"/>
      <c r="JLP9711" s="45"/>
      <c r="JLQ9711" s="45"/>
      <c r="JLR9711" s="45"/>
      <c r="JLS9711" s="45"/>
      <c r="JLT9711" s="45"/>
      <c r="JLU9711" s="45"/>
      <c r="JLV9711" s="45"/>
      <c r="JLW9711" s="45"/>
      <c r="JLX9711" s="45"/>
      <c r="JLY9711" s="45"/>
      <c r="JLZ9711" s="45"/>
      <c r="JMA9711" s="45"/>
      <c r="JMB9711" s="45"/>
      <c r="JMC9711" s="45"/>
      <c r="JMD9711" s="45"/>
      <c r="JME9711" s="45"/>
      <c r="JMF9711" s="45"/>
      <c r="JMG9711" s="45"/>
      <c r="JMH9711" s="45"/>
      <c r="JMI9711" s="45"/>
      <c r="JMJ9711" s="45"/>
      <c r="JMK9711" s="45"/>
      <c r="JML9711" s="45"/>
      <c r="JMM9711" s="45"/>
      <c r="JMN9711" s="45"/>
      <c r="JMO9711" s="45"/>
      <c r="JMP9711" s="45"/>
      <c r="JMQ9711" s="45"/>
      <c r="JMR9711" s="45"/>
      <c r="JMS9711" s="45"/>
      <c r="JMT9711" s="45"/>
      <c r="JMU9711" s="45"/>
      <c r="JMV9711" s="45"/>
      <c r="JMW9711" s="45"/>
      <c r="JMX9711" s="45"/>
      <c r="JMY9711" s="45"/>
      <c r="JMZ9711" s="45"/>
      <c r="JNA9711" s="45"/>
      <c r="JNB9711" s="45"/>
      <c r="JNC9711" s="45"/>
      <c r="JND9711" s="45"/>
      <c r="JNE9711" s="45"/>
      <c r="JNF9711" s="45"/>
      <c r="JNG9711" s="45"/>
      <c r="JNH9711" s="45"/>
      <c r="JNI9711" s="45"/>
      <c r="JNJ9711" s="45"/>
      <c r="JNK9711" s="45"/>
      <c r="JNL9711" s="45"/>
      <c r="JNM9711" s="45"/>
      <c r="JNN9711" s="45"/>
      <c r="JNO9711" s="45"/>
      <c r="JNP9711" s="45"/>
      <c r="JNQ9711" s="45"/>
      <c r="JNR9711" s="45"/>
      <c r="JNS9711" s="45"/>
      <c r="JNT9711" s="45"/>
      <c r="JNU9711" s="45"/>
      <c r="JNV9711" s="45"/>
      <c r="JNW9711" s="45"/>
      <c r="JNX9711" s="45"/>
      <c r="JNY9711" s="45"/>
      <c r="JNZ9711" s="45"/>
      <c r="JOA9711" s="45"/>
      <c r="JOB9711" s="45"/>
      <c r="JOC9711" s="45"/>
      <c r="JOD9711" s="45"/>
      <c r="JOE9711" s="45"/>
      <c r="JOF9711" s="45"/>
      <c r="JOG9711" s="45"/>
      <c r="JOH9711" s="45"/>
      <c r="JOI9711" s="45"/>
      <c r="JOJ9711" s="45"/>
      <c r="JOK9711" s="45"/>
      <c r="JOL9711" s="45"/>
      <c r="JOM9711" s="45"/>
      <c r="JON9711" s="45"/>
      <c r="JOO9711" s="45"/>
      <c r="JOP9711" s="45"/>
      <c r="JOQ9711" s="45"/>
      <c r="JOR9711" s="45"/>
      <c r="JOS9711" s="45"/>
      <c r="JOT9711" s="45"/>
      <c r="JOU9711" s="45"/>
      <c r="JOV9711" s="45"/>
      <c r="JOW9711" s="45"/>
      <c r="JOX9711" s="45"/>
      <c r="JOY9711" s="45"/>
      <c r="JOZ9711" s="45"/>
      <c r="JPA9711" s="45"/>
      <c r="JPB9711" s="45"/>
      <c r="JPC9711" s="45"/>
      <c r="JPD9711" s="45"/>
      <c r="JPE9711" s="45"/>
      <c r="JPF9711" s="45"/>
      <c r="JPG9711" s="45"/>
      <c r="JPH9711" s="45"/>
      <c r="JPI9711" s="45"/>
      <c r="JPJ9711" s="45"/>
      <c r="JPK9711" s="45"/>
      <c r="JPL9711" s="45"/>
      <c r="JPM9711" s="45"/>
      <c r="JPN9711" s="45"/>
      <c r="JPO9711" s="45"/>
      <c r="JPP9711" s="45"/>
      <c r="JPQ9711" s="45"/>
      <c r="JPR9711" s="45"/>
      <c r="JPS9711" s="45"/>
      <c r="JPT9711" s="45"/>
      <c r="JPU9711" s="45"/>
      <c r="JPV9711" s="45"/>
      <c r="JPW9711" s="45"/>
      <c r="JPX9711" s="45"/>
      <c r="JPY9711" s="45"/>
      <c r="JPZ9711" s="45"/>
      <c r="JQA9711" s="45"/>
      <c r="JQB9711" s="45"/>
      <c r="JQC9711" s="45"/>
      <c r="JQD9711" s="45"/>
      <c r="JQE9711" s="45"/>
      <c r="JQF9711" s="45"/>
      <c r="JQG9711" s="45"/>
      <c r="JQH9711" s="45"/>
      <c r="JQI9711" s="45"/>
      <c r="JQJ9711" s="45"/>
      <c r="JQK9711" s="45"/>
      <c r="JQL9711" s="45"/>
      <c r="JQM9711" s="45"/>
      <c r="JQN9711" s="45"/>
      <c r="JQO9711" s="45"/>
      <c r="JQP9711" s="45"/>
      <c r="JQQ9711" s="45"/>
      <c r="JQR9711" s="45"/>
      <c r="JQS9711" s="45"/>
      <c r="JQT9711" s="45"/>
      <c r="JQU9711" s="45"/>
      <c r="JQV9711" s="45"/>
      <c r="JQW9711" s="45"/>
      <c r="JQX9711" s="45"/>
      <c r="JQY9711" s="45"/>
      <c r="JQZ9711" s="45"/>
      <c r="JRA9711" s="45"/>
      <c r="JRB9711" s="45"/>
      <c r="JRC9711" s="45"/>
      <c r="JRD9711" s="45"/>
      <c r="JRE9711" s="45"/>
      <c r="JRF9711" s="45"/>
      <c r="JRG9711" s="45"/>
      <c r="JRH9711" s="45"/>
      <c r="JRI9711" s="45"/>
      <c r="JRJ9711" s="45"/>
      <c r="JRK9711" s="45"/>
      <c r="JRL9711" s="45"/>
      <c r="JRM9711" s="45"/>
      <c r="JRN9711" s="45"/>
      <c r="JRO9711" s="45"/>
      <c r="JRP9711" s="45"/>
      <c r="JRQ9711" s="45"/>
      <c r="JRR9711" s="45"/>
      <c r="JRS9711" s="45"/>
      <c r="JRT9711" s="45"/>
      <c r="JRU9711" s="45"/>
      <c r="JRV9711" s="45"/>
      <c r="JRW9711" s="45"/>
      <c r="JRX9711" s="45"/>
      <c r="JRY9711" s="45"/>
      <c r="JRZ9711" s="45"/>
      <c r="JSA9711" s="45"/>
      <c r="JSB9711" s="45"/>
      <c r="JSC9711" s="45"/>
      <c r="JSD9711" s="45"/>
      <c r="JSE9711" s="45"/>
      <c r="JSF9711" s="45"/>
      <c r="JSG9711" s="45"/>
      <c r="JSH9711" s="45"/>
      <c r="JSI9711" s="45"/>
      <c r="JSJ9711" s="45"/>
      <c r="JSK9711" s="45"/>
      <c r="JSL9711" s="45"/>
      <c r="JSM9711" s="45"/>
      <c r="JSN9711" s="45"/>
      <c r="JSO9711" s="45"/>
      <c r="JSP9711" s="45"/>
      <c r="JSQ9711" s="45"/>
      <c r="JSR9711" s="45"/>
      <c r="JSS9711" s="45"/>
      <c r="JST9711" s="45"/>
      <c r="JSU9711" s="45"/>
      <c r="JSV9711" s="45"/>
      <c r="JSW9711" s="45"/>
      <c r="JSX9711" s="45"/>
      <c r="JSY9711" s="45"/>
      <c r="JSZ9711" s="45"/>
      <c r="JTA9711" s="45"/>
      <c r="JTB9711" s="45"/>
      <c r="JTC9711" s="45"/>
      <c r="JTD9711" s="45"/>
      <c r="JTE9711" s="45"/>
      <c r="JTF9711" s="45"/>
      <c r="JTG9711" s="45"/>
      <c r="JTH9711" s="45"/>
      <c r="JTI9711" s="45"/>
      <c r="JTJ9711" s="45"/>
      <c r="JTK9711" s="45"/>
      <c r="JTL9711" s="45"/>
      <c r="JTM9711" s="45"/>
      <c r="JTN9711" s="45"/>
      <c r="JTO9711" s="45"/>
      <c r="JTP9711" s="45"/>
      <c r="JTQ9711" s="45"/>
      <c r="JTR9711" s="45"/>
      <c r="JTS9711" s="45"/>
      <c r="JTT9711" s="45"/>
      <c r="JTU9711" s="45"/>
      <c r="JTV9711" s="45"/>
      <c r="JTW9711" s="45"/>
      <c r="JTX9711" s="45"/>
      <c r="JTY9711" s="45"/>
      <c r="JTZ9711" s="45"/>
      <c r="JUA9711" s="45"/>
      <c r="JUB9711" s="45"/>
      <c r="JUC9711" s="45"/>
      <c r="JUD9711" s="45"/>
      <c r="JUE9711" s="45"/>
      <c r="JUF9711" s="45"/>
      <c r="JUG9711" s="45"/>
      <c r="JUH9711" s="45"/>
      <c r="JUI9711" s="45"/>
      <c r="JUJ9711" s="45"/>
      <c r="JUK9711" s="45"/>
      <c r="JUL9711" s="45"/>
      <c r="JUM9711" s="45"/>
      <c r="JUN9711" s="45"/>
      <c r="JUO9711" s="45"/>
      <c r="JUP9711" s="45"/>
      <c r="JUQ9711" s="45"/>
      <c r="JUR9711" s="45"/>
      <c r="JUS9711" s="45"/>
      <c r="JUT9711" s="45"/>
      <c r="JUU9711" s="45"/>
      <c r="JUV9711" s="45"/>
      <c r="JUW9711" s="45"/>
      <c r="JUX9711" s="45"/>
      <c r="JUY9711" s="45"/>
      <c r="JUZ9711" s="45"/>
      <c r="JVA9711" s="45"/>
      <c r="JVB9711" s="45"/>
      <c r="JVC9711" s="45"/>
      <c r="JVD9711" s="45"/>
      <c r="JVE9711" s="45"/>
      <c r="JVF9711" s="45"/>
      <c r="JVG9711" s="45"/>
      <c r="JVH9711" s="45"/>
      <c r="JVI9711" s="45"/>
      <c r="JVJ9711" s="45"/>
      <c r="JVK9711" s="45"/>
      <c r="JVL9711" s="45"/>
      <c r="JVM9711" s="45"/>
      <c r="JVN9711" s="45"/>
      <c r="JVO9711" s="45"/>
      <c r="JVP9711" s="45"/>
      <c r="JVQ9711" s="45"/>
      <c r="JVR9711" s="45"/>
      <c r="JVS9711" s="45"/>
      <c r="JVT9711" s="45"/>
      <c r="JVU9711" s="45"/>
      <c r="JVV9711" s="45"/>
      <c r="JVW9711" s="45"/>
      <c r="JVX9711" s="45"/>
      <c r="JVY9711" s="45"/>
      <c r="JVZ9711" s="45"/>
      <c r="JWA9711" s="45"/>
      <c r="JWB9711" s="45"/>
      <c r="JWC9711" s="45"/>
      <c r="JWD9711" s="45"/>
      <c r="JWE9711" s="45"/>
      <c r="JWF9711" s="45"/>
      <c r="JWG9711" s="45"/>
      <c r="JWH9711" s="45"/>
      <c r="JWI9711" s="45"/>
      <c r="JWJ9711" s="45"/>
      <c r="JWK9711" s="45"/>
      <c r="JWL9711" s="45"/>
      <c r="JWM9711" s="45"/>
      <c r="JWN9711" s="45"/>
      <c r="JWO9711" s="45"/>
      <c r="JWP9711" s="45"/>
      <c r="JWQ9711" s="45"/>
      <c r="JWR9711" s="45"/>
      <c r="JWS9711" s="45"/>
      <c r="JWT9711" s="45"/>
      <c r="JWU9711" s="45"/>
      <c r="JWV9711" s="45"/>
      <c r="JWW9711" s="45"/>
      <c r="JWX9711" s="45"/>
      <c r="JWY9711" s="45"/>
      <c r="JWZ9711" s="45"/>
      <c r="JXA9711" s="45"/>
      <c r="JXB9711" s="45"/>
      <c r="JXC9711" s="45"/>
      <c r="JXD9711" s="45"/>
      <c r="JXE9711" s="45"/>
      <c r="JXF9711" s="45"/>
      <c r="JXG9711" s="45"/>
      <c r="JXH9711" s="45"/>
      <c r="JXI9711" s="45"/>
      <c r="JXJ9711" s="45"/>
      <c r="JXK9711" s="45"/>
      <c r="JXL9711" s="45"/>
      <c r="JXM9711" s="45"/>
      <c r="JXN9711" s="45"/>
      <c r="JXO9711" s="45"/>
      <c r="JXP9711" s="45"/>
      <c r="JXQ9711" s="45"/>
      <c r="JXR9711" s="45"/>
      <c r="JXS9711" s="45"/>
      <c r="JXT9711" s="45"/>
      <c r="JXU9711" s="45"/>
      <c r="JXV9711" s="45"/>
      <c r="JXW9711" s="45"/>
      <c r="JXX9711" s="45"/>
      <c r="JXY9711" s="45"/>
      <c r="JXZ9711" s="45"/>
      <c r="JYA9711" s="45"/>
      <c r="JYB9711" s="45"/>
      <c r="JYC9711" s="45"/>
      <c r="JYD9711" s="45"/>
      <c r="JYE9711" s="45"/>
      <c r="JYF9711" s="45"/>
      <c r="JYG9711" s="45"/>
      <c r="JYH9711" s="45"/>
      <c r="JYI9711" s="45"/>
      <c r="JYJ9711" s="45"/>
      <c r="JYK9711" s="45"/>
      <c r="JYL9711" s="45"/>
      <c r="JYM9711" s="45"/>
      <c r="JYN9711" s="45"/>
      <c r="JYO9711" s="45"/>
      <c r="JYP9711" s="45"/>
      <c r="JYQ9711" s="45"/>
      <c r="JYR9711" s="45"/>
      <c r="JYS9711" s="45"/>
      <c r="JYT9711" s="45"/>
      <c r="JYU9711" s="45"/>
      <c r="JYV9711" s="45"/>
      <c r="JYW9711" s="45"/>
      <c r="JYX9711" s="45"/>
      <c r="JYY9711" s="45"/>
      <c r="JYZ9711" s="45"/>
      <c r="JZA9711" s="45"/>
      <c r="JZB9711" s="45"/>
      <c r="JZC9711" s="45"/>
      <c r="JZD9711" s="45"/>
      <c r="JZE9711" s="45"/>
      <c r="JZF9711" s="45"/>
      <c r="JZG9711" s="45"/>
      <c r="JZH9711" s="45"/>
      <c r="JZI9711" s="45"/>
      <c r="JZJ9711" s="45"/>
      <c r="JZK9711" s="45"/>
      <c r="JZL9711" s="45"/>
      <c r="JZM9711" s="45"/>
      <c r="JZN9711" s="45"/>
      <c r="JZO9711" s="45"/>
      <c r="JZP9711" s="45"/>
      <c r="JZQ9711" s="45"/>
      <c r="JZR9711" s="45"/>
      <c r="JZS9711" s="45"/>
      <c r="JZT9711" s="45"/>
      <c r="JZU9711" s="45"/>
      <c r="JZV9711" s="45"/>
      <c r="JZW9711" s="45"/>
      <c r="JZX9711" s="45"/>
      <c r="JZY9711" s="45"/>
      <c r="JZZ9711" s="45"/>
      <c r="KAA9711" s="45"/>
      <c r="KAB9711" s="45"/>
      <c r="KAC9711" s="45"/>
      <c r="KAD9711" s="45"/>
      <c r="KAE9711" s="45"/>
      <c r="KAF9711" s="45"/>
      <c r="KAG9711" s="45"/>
      <c r="KAH9711" s="45"/>
      <c r="KAI9711" s="45"/>
      <c r="KAJ9711" s="45"/>
      <c r="KAK9711" s="45"/>
      <c r="KAL9711" s="45"/>
      <c r="KAM9711" s="45"/>
      <c r="KAN9711" s="45"/>
      <c r="KAO9711" s="45"/>
      <c r="KAP9711" s="45"/>
      <c r="KAQ9711" s="45"/>
      <c r="KAR9711" s="45"/>
      <c r="KAS9711" s="45"/>
      <c r="KAT9711" s="45"/>
      <c r="KAU9711" s="45"/>
      <c r="KAV9711" s="45"/>
      <c r="KAW9711" s="45"/>
      <c r="KAX9711" s="45"/>
      <c r="KAY9711" s="45"/>
      <c r="KAZ9711" s="45"/>
      <c r="KBA9711" s="45"/>
      <c r="KBB9711" s="45"/>
      <c r="KBC9711" s="45"/>
      <c r="KBD9711" s="45"/>
      <c r="KBE9711" s="45"/>
      <c r="KBF9711" s="45"/>
      <c r="KBG9711" s="45"/>
      <c r="KBH9711" s="45"/>
      <c r="KBI9711" s="45"/>
      <c r="KBJ9711" s="45"/>
      <c r="KBK9711" s="45"/>
      <c r="KBL9711" s="45"/>
      <c r="KBM9711" s="45"/>
      <c r="KBN9711" s="45"/>
      <c r="KBO9711" s="45"/>
      <c r="KBP9711" s="45"/>
      <c r="KBQ9711" s="45"/>
      <c r="KBR9711" s="45"/>
      <c r="KBS9711" s="45"/>
      <c r="KBT9711" s="45"/>
      <c r="KBU9711" s="45"/>
      <c r="KBV9711" s="45"/>
      <c r="KBW9711" s="45"/>
      <c r="KBX9711" s="45"/>
      <c r="KBY9711" s="45"/>
      <c r="KBZ9711" s="45"/>
      <c r="KCA9711" s="45"/>
      <c r="KCB9711" s="45"/>
      <c r="KCC9711" s="45"/>
      <c r="KCD9711" s="45"/>
      <c r="KCE9711" s="45"/>
      <c r="KCF9711" s="45"/>
      <c r="KCG9711" s="45"/>
      <c r="KCH9711" s="45"/>
      <c r="KCI9711" s="45"/>
      <c r="KCJ9711" s="45"/>
      <c r="KCK9711" s="45"/>
      <c r="KCL9711" s="45"/>
      <c r="KCM9711" s="45"/>
      <c r="KCN9711" s="45"/>
      <c r="KCO9711" s="45"/>
      <c r="KCP9711" s="45"/>
      <c r="KCQ9711" s="45"/>
      <c r="KCR9711" s="45"/>
      <c r="KCS9711" s="45"/>
      <c r="KCT9711" s="45"/>
      <c r="KCU9711" s="45"/>
      <c r="KCV9711" s="45"/>
      <c r="KCW9711" s="45"/>
      <c r="KCX9711" s="45"/>
      <c r="KCY9711" s="45"/>
      <c r="KCZ9711" s="45"/>
      <c r="KDA9711" s="45"/>
      <c r="KDB9711" s="45"/>
      <c r="KDC9711" s="45"/>
      <c r="KDD9711" s="45"/>
      <c r="KDE9711" s="45"/>
      <c r="KDF9711" s="45"/>
      <c r="KDG9711" s="45"/>
      <c r="KDH9711" s="45"/>
      <c r="KDI9711" s="45"/>
      <c r="KDJ9711" s="45"/>
      <c r="KDK9711" s="45"/>
      <c r="KDL9711" s="45"/>
      <c r="KDM9711" s="45"/>
      <c r="KDN9711" s="45"/>
      <c r="KDO9711" s="45"/>
      <c r="KDP9711" s="45"/>
      <c r="KDQ9711" s="45"/>
      <c r="KDR9711" s="45"/>
      <c r="KDS9711" s="45"/>
      <c r="KDT9711" s="45"/>
      <c r="KDU9711" s="45"/>
      <c r="KDV9711" s="45"/>
      <c r="KDW9711" s="45"/>
      <c r="KDX9711" s="45"/>
      <c r="KDY9711" s="45"/>
      <c r="KDZ9711" s="45"/>
      <c r="KEA9711" s="45"/>
      <c r="KEB9711" s="45"/>
      <c r="KEC9711" s="45"/>
      <c r="KED9711" s="45"/>
      <c r="KEE9711" s="45"/>
      <c r="KEF9711" s="45"/>
      <c r="KEG9711" s="45"/>
      <c r="KEH9711" s="45"/>
      <c r="KEI9711" s="45"/>
      <c r="KEJ9711" s="45"/>
      <c r="KEK9711" s="45"/>
      <c r="KEL9711" s="45"/>
      <c r="KEM9711" s="45"/>
      <c r="KEN9711" s="45"/>
      <c r="KEO9711" s="45"/>
      <c r="KEP9711" s="45"/>
      <c r="KEQ9711" s="45"/>
      <c r="KER9711" s="45"/>
      <c r="KES9711" s="45"/>
      <c r="KET9711" s="45"/>
      <c r="KEU9711" s="45"/>
      <c r="KEV9711" s="45"/>
      <c r="KEW9711" s="45"/>
      <c r="KEX9711" s="45"/>
      <c r="KEY9711" s="45"/>
      <c r="KEZ9711" s="45"/>
      <c r="KFA9711" s="45"/>
      <c r="KFB9711" s="45"/>
      <c r="KFC9711" s="45"/>
      <c r="KFD9711" s="45"/>
      <c r="KFE9711" s="45"/>
      <c r="KFF9711" s="45"/>
      <c r="KFG9711" s="45"/>
      <c r="KFH9711" s="45"/>
      <c r="KFI9711" s="45"/>
      <c r="KFJ9711" s="45"/>
      <c r="KFK9711" s="45"/>
      <c r="KFL9711" s="45"/>
      <c r="KFM9711" s="45"/>
      <c r="KFN9711" s="45"/>
      <c r="KFO9711" s="45"/>
      <c r="KFP9711" s="45"/>
      <c r="KFQ9711" s="45"/>
      <c r="KFR9711" s="45"/>
      <c r="KFS9711" s="45"/>
      <c r="KFT9711" s="45"/>
      <c r="KFU9711" s="45"/>
      <c r="KFV9711" s="45"/>
      <c r="KFW9711" s="45"/>
      <c r="KFX9711" s="45"/>
      <c r="KFY9711" s="45"/>
      <c r="KFZ9711" s="45"/>
      <c r="KGA9711" s="45"/>
      <c r="KGB9711" s="45"/>
      <c r="KGC9711" s="45"/>
      <c r="KGD9711" s="45"/>
      <c r="KGE9711" s="45"/>
      <c r="KGF9711" s="45"/>
      <c r="KGG9711" s="45"/>
      <c r="KGH9711" s="45"/>
      <c r="KGI9711" s="45"/>
      <c r="KGJ9711" s="45"/>
      <c r="KGK9711" s="45"/>
      <c r="KGL9711" s="45"/>
      <c r="KGM9711" s="45"/>
      <c r="KGN9711" s="45"/>
      <c r="KGO9711" s="45"/>
      <c r="KGP9711" s="45"/>
      <c r="KGQ9711" s="45"/>
      <c r="KGR9711" s="45"/>
      <c r="KGS9711" s="45"/>
      <c r="KGT9711" s="45"/>
      <c r="KGU9711" s="45"/>
      <c r="KGV9711" s="45"/>
      <c r="KGW9711" s="45"/>
      <c r="KGX9711" s="45"/>
      <c r="KGY9711" s="45"/>
      <c r="KGZ9711" s="45"/>
      <c r="KHA9711" s="45"/>
      <c r="KHB9711" s="45"/>
      <c r="KHC9711" s="45"/>
      <c r="KHD9711" s="45"/>
      <c r="KHE9711" s="45"/>
      <c r="KHF9711" s="45"/>
      <c r="KHG9711" s="45"/>
      <c r="KHH9711" s="45"/>
      <c r="KHI9711" s="45"/>
      <c r="KHJ9711" s="45"/>
      <c r="KHK9711" s="45"/>
      <c r="KHL9711" s="45"/>
      <c r="KHM9711" s="45"/>
      <c r="KHN9711" s="45"/>
      <c r="KHO9711" s="45"/>
      <c r="KHP9711" s="45"/>
      <c r="KHQ9711" s="45"/>
      <c r="KHR9711" s="45"/>
      <c r="KHS9711" s="45"/>
      <c r="KHT9711" s="45"/>
      <c r="KHU9711" s="45"/>
      <c r="KHV9711" s="45"/>
      <c r="KHW9711" s="45"/>
      <c r="KHX9711" s="45"/>
      <c r="KHY9711" s="45"/>
      <c r="KHZ9711" s="45"/>
      <c r="KIA9711" s="45"/>
      <c r="KIB9711" s="45"/>
      <c r="KIC9711" s="45"/>
      <c r="KID9711" s="45"/>
      <c r="KIE9711" s="45"/>
      <c r="KIF9711" s="45"/>
      <c r="KIG9711" s="45"/>
      <c r="KIH9711" s="45"/>
      <c r="KII9711" s="45"/>
      <c r="KIJ9711" s="45"/>
      <c r="KIK9711" s="45"/>
      <c r="KIL9711" s="45"/>
      <c r="KIM9711" s="45"/>
      <c r="KIN9711" s="45"/>
      <c r="KIO9711" s="45"/>
      <c r="KIP9711" s="45"/>
      <c r="KIQ9711" s="45"/>
      <c r="KIR9711" s="45"/>
      <c r="KIS9711" s="45"/>
      <c r="KIT9711" s="45"/>
      <c r="KIU9711" s="45"/>
      <c r="KIV9711" s="45"/>
      <c r="KIW9711" s="45"/>
      <c r="KIX9711" s="45"/>
      <c r="KIY9711" s="45"/>
      <c r="KIZ9711" s="45"/>
      <c r="KJA9711" s="45"/>
      <c r="KJB9711" s="45"/>
      <c r="KJC9711" s="45"/>
      <c r="KJD9711" s="45"/>
      <c r="KJE9711" s="45"/>
      <c r="KJF9711" s="45"/>
      <c r="KJG9711" s="45"/>
      <c r="KJH9711" s="45"/>
      <c r="KJI9711" s="45"/>
      <c r="KJJ9711" s="45"/>
      <c r="KJK9711" s="45"/>
      <c r="KJL9711" s="45"/>
      <c r="KJM9711" s="45"/>
      <c r="KJN9711" s="45"/>
      <c r="KJO9711" s="45"/>
      <c r="KJP9711" s="45"/>
      <c r="KJQ9711" s="45"/>
      <c r="KJR9711" s="45"/>
      <c r="KJS9711" s="45"/>
      <c r="KJT9711" s="45"/>
      <c r="KJU9711" s="45"/>
      <c r="KJV9711" s="45"/>
      <c r="KJW9711" s="45"/>
      <c r="KJX9711" s="45"/>
      <c r="KJY9711" s="45"/>
      <c r="KJZ9711" s="45"/>
      <c r="KKA9711" s="45"/>
      <c r="KKB9711" s="45"/>
      <c r="KKC9711" s="45"/>
      <c r="KKD9711" s="45"/>
      <c r="KKE9711" s="45"/>
      <c r="KKF9711" s="45"/>
      <c r="KKG9711" s="45"/>
      <c r="KKH9711" s="45"/>
      <c r="KKI9711" s="45"/>
      <c r="KKJ9711" s="45"/>
      <c r="KKK9711" s="45"/>
      <c r="KKL9711" s="45"/>
      <c r="KKM9711" s="45"/>
      <c r="KKN9711" s="45"/>
      <c r="KKO9711" s="45"/>
      <c r="KKP9711" s="45"/>
      <c r="KKQ9711" s="45"/>
      <c r="KKR9711" s="45"/>
      <c r="KKS9711" s="45"/>
      <c r="KKT9711" s="45"/>
      <c r="KKU9711" s="45"/>
      <c r="KKV9711" s="45"/>
      <c r="KKW9711" s="45"/>
      <c r="KKX9711" s="45"/>
      <c r="KKY9711" s="45"/>
      <c r="KKZ9711" s="45"/>
      <c r="KLA9711" s="45"/>
      <c r="KLB9711" s="45"/>
      <c r="KLC9711" s="45"/>
      <c r="KLD9711" s="45"/>
      <c r="KLE9711" s="45"/>
      <c r="KLF9711" s="45"/>
      <c r="KLG9711" s="45"/>
      <c r="KLH9711" s="45"/>
      <c r="KLI9711" s="45"/>
      <c r="KLJ9711" s="45"/>
      <c r="KLK9711" s="45"/>
      <c r="KLL9711" s="45"/>
      <c r="KLM9711" s="45"/>
      <c r="KLN9711" s="45"/>
      <c r="KLO9711" s="45"/>
      <c r="KLP9711" s="45"/>
      <c r="KLQ9711" s="45"/>
      <c r="KLR9711" s="45"/>
      <c r="KLS9711" s="45"/>
      <c r="KLT9711" s="45"/>
      <c r="KLU9711" s="45"/>
      <c r="KLV9711" s="45"/>
      <c r="KLW9711" s="45"/>
      <c r="KLX9711" s="45"/>
      <c r="KLY9711" s="45"/>
      <c r="KLZ9711" s="45"/>
      <c r="KMA9711" s="45"/>
      <c r="KMB9711" s="45"/>
      <c r="KMC9711" s="45"/>
      <c r="KMD9711" s="45"/>
      <c r="KME9711" s="45"/>
      <c r="KMF9711" s="45"/>
      <c r="KMG9711" s="45"/>
      <c r="KMH9711" s="45"/>
      <c r="KMI9711" s="45"/>
      <c r="KMJ9711" s="45"/>
      <c r="KMK9711" s="45"/>
      <c r="KML9711" s="45"/>
      <c r="KMM9711" s="45"/>
      <c r="KMN9711" s="45"/>
      <c r="KMO9711" s="45"/>
      <c r="KMP9711" s="45"/>
      <c r="KMQ9711" s="45"/>
      <c r="KMR9711" s="45"/>
      <c r="KMS9711" s="45"/>
      <c r="KMT9711" s="45"/>
      <c r="KMU9711" s="45"/>
      <c r="KMV9711" s="45"/>
      <c r="KMW9711" s="45"/>
      <c r="KMX9711" s="45"/>
      <c r="KMY9711" s="45"/>
      <c r="KMZ9711" s="45"/>
      <c r="KNA9711" s="45"/>
      <c r="KNB9711" s="45"/>
      <c r="KNC9711" s="45"/>
      <c r="KND9711" s="45"/>
      <c r="KNE9711" s="45"/>
      <c r="KNF9711" s="45"/>
      <c r="KNG9711" s="45"/>
      <c r="KNH9711" s="45"/>
      <c r="KNI9711" s="45"/>
      <c r="KNJ9711" s="45"/>
      <c r="KNK9711" s="45"/>
      <c r="KNL9711" s="45"/>
      <c r="KNM9711" s="45"/>
      <c r="KNN9711" s="45"/>
      <c r="KNO9711" s="45"/>
      <c r="KNP9711" s="45"/>
      <c r="KNQ9711" s="45"/>
      <c r="KNR9711" s="45"/>
      <c r="KNS9711" s="45"/>
      <c r="KNT9711" s="45"/>
      <c r="KNU9711" s="45"/>
      <c r="KNV9711" s="45"/>
      <c r="KNW9711" s="45"/>
      <c r="KNX9711" s="45"/>
      <c r="KNY9711" s="45"/>
      <c r="KNZ9711" s="45"/>
      <c r="KOA9711" s="45"/>
      <c r="KOB9711" s="45"/>
      <c r="KOC9711" s="45"/>
      <c r="KOD9711" s="45"/>
      <c r="KOE9711" s="45"/>
      <c r="KOF9711" s="45"/>
      <c r="KOG9711" s="45"/>
      <c r="KOH9711" s="45"/>
      <c r="KOI9711" s="45"/>
      <c r="KOJ9711" s="45"/>
      <c r="KOK9711" s="45"/>
      <c r="KOL9711" s="45"/>
      <c r="KOM9711" s="45"/>
      <c r="KON9711" s="45"/>
      <c r="KOO9711" s="45"/>
      <c r="KOP9711" s="45"/>
      <c r="KOQ9711" s="45"/>
      <c r="KOR9711" s="45"/>
      <c r="KOS9711" s="45"/>
      <c r="KOT9711" s="45"/>
      <c r="KOU9711" s="45"/>
      <c r="KOV9711" s="45"/>
      <c r="KOW9711" s="45"/>
      <c r="KOX9711" s="45"/>
      <c r="KOY9711" s="45"/>
      <c r="KOZ9711" s="45"/>
      <c r="KPA9711" s="45"/>
      <c r="KPB9711" s="45"/>
      <c r="KPC9711" s="45"/>
      <c r="KPD9711" s="45"/>
      <c r="KPE9711" s="45"/>
      <c r="KPF9711" s="45"/>
      <c r="KPG9711" s="45"/>
      <c r="KPH9711" s="45"/>
      <c r="KPI9711" s="45"/>
      <c r="KPJ9711" s="45"/>
      <c r="KPK9711" s="45"/>
      <c r="KPL9711" s="45"/>
      <c r="KPM9711" s="45"/>
      <c r="KPN9711" s="45"/>
      <c r="KPO9711" s="45"/>
      <c r="KPP9711" s="45"/>
      <c r="KPQ9711" s="45"/>
      <c r="KPR9711" s="45"/>
      <c r="KPS9711" s="45"/>
      <c r="KPT9711" s="45"/>
      <c r="KPU9711" s="45"/>
      <c r="KPV9711" s="45"/>
      <c r="KPW9711" s="45"/>
      <c r="KPX9711" s="45"/>
      <c r="KPY9711" s="45"/>
      <c r="KPZ9711" s="45"/>
      <c r="KQA9711" s="45"/>
      <c r="KQB9711" s="45"/>
      <c r="KQC9711" s="45"/>
      <c r="KQD9711" s="45"/>
      <c r="KQE9711" s="45"/>
      <c r="KQF9711" s="45"/>
      <c r="KQG9711" s="45"/>
      <c r="KQH9711" s="45"/>
      <c r="KQI9711" s="45"/>
      <c r="KQJ9711" s="45"/>
      <c r="KQK9711" s="45"/>
      <c r="KQL9711" s="45"/>
      <c r="KQM9711" s="45"/>
      <c r="KQN9711" s="45"/>
      <c r="KQO9711" s="45"/>
      <c r="KQP9711" s="45"/>
      <c r="KQQ9711" s="45"/>
      <c r="KQR9711" s="45"/>
      <c r="KQS9711" s="45"/>
      <c r="KQT9711" s="45"/>
      <c r="KQU9711" s="45"/>
      <c r="KQV9711" s="45"/>
      <c r="KQW9711" s="45"/>
      <c r="KQX9711" s="45"/>
      <c r="KQY9711" s="45"/>
      <c r="KQZ9711" s="45"/>
      <c r="KRA9711" s="45"/>
      <c r="KRB9711" s="45"/>
      <c r="KRC9711" s="45"/>
      <c r="KRD9711" s="45"/>
      <c r="KRE9711" s="45"/>
      <c r="KRF9711" s="45"/>
      <c r="KRG9711" s="45"/>
      <c r="KRH9711" s="45"/>
      <c r="KRI9711" s="45"/>
      <c r="KRJ9711" s="45"/>
      <c r="KRK9711" s="45"/>
      <c r="KRL9711" s="45"/>
      <c r="KRM9711" s="45"/>
      <c r="KRN9711" s="45"/>
      <c r="KRO9711" s="45"/>
      <c r="KRP9711" s="45"/>
      <c r="KRQ9711" s="45"/>
      <c r="KRR9711" s="45"/>
      <c r="KRS9711" s="45"/>
      <c r="KRT9711" s="45"/>
      <c r="KRU9711" s="45"/>
      <c r="KRV9711" s="45"/>
      <c r="KRW9711" s="45"/>
      <c r="KRX9711" s="45"/>
      <c r="KRY9711" s="45"/>
      <c r="KRZ9711" s="45"/>
      <c r="KSA9711" s="45"/>
      <c r="KSB9711" s="45"/>
      <c r="KSC9711" s="45"/>
      <c r="KSD9711" s="45"/>
      <c r="KSE9711" s="45"/>
      <c r="KSF9711" s="45"/>
      <c r="KSG9711" s="45"/>
      <c r="KSH9711" s="45"/>
      <c r="KSI9711" s="45"/>
      <c r="KSJ9711" s="45"/>
      <c r="KSK9711" s="45"/>
      <c r="KSL9711" s="45"/>
      <c r="KSM9711" s="45"/>
      <c r="KSN9711" s="45"/>
      <c r="KSO9711" s="45"/>
      <c r="KSP9711" s="45"/>
      <c r="KSQ9711" s="45"/>
      <c r="KSR9711" s="45"/>
      <c r="KSS9711" s="45"/>
      <c r="KST9711" s="45"/>
      <c r="KSU9711" s="45"/>
      <c r="KSV9711" s="45"/>
      <c r="KSW9711" s="45"/>
      <c r="KSX9711" s="45"/>
      <c r="KSY9711" s="45"/>
      <c r="KSZ9711" s="45"/>
      <c r="KTA9711" s="45"/>
      <c r="KTB9711" s="45"/>
      <c r="KTC9711" s="45"/>
      <c r="KTD9711" s="45"/>
      <c r="KTE9711" s="45"/>
      <c r="KTF9711" s="45"/>
      <c r="KTG9711" s="45"/>
      <c r="KTH9711" s="45"/>
      <c r="KTI9711" s="45"/>
      <c r="KTJ9711" s="45"/>
      <c r="KTK9711" s="45"/>
      <c r="KTL9711" s="45"/>
      <c r="KTM9711" s="45"/>
      <c r="KTN9711" s="45"/>
      <c r="KTO9711" s="45"/>
      <c r="KTP9711" s="45"/>
      <c r="KTQ9711" s="45"/>
      <c r="KTR9711" s="45"/>
      <c r="KTS9711" s="45"/>
      <c r="KTT9711" s="45"/>
      <c r="KTU9711" s="45"/>
      <c r="KTV9711" s="45"/>
      <c r="KTW9711" s="45"/>
      <c r="KTX9711" s="45"/>
      <c r="KTY9711" s="45"/>
      <c r="KTZ9711" s="45"/>
      <c r="KUA9711" s="45"/>
      <c r="KUB9711" s="45"/>
      <c r="KUC9711" s="45"/>
      <c r="KUD9711" s="45"/>
      <c r="KUE9711" s="45"/>
      <c r="KUF9711" s="45"/>
      <c r="KUG9711" s="45"/>
      <c r="KUH9711" s="45"/>
      <c r="KUI9711" s="45"/>
      <c r="KUJ9711" s="45"/>
      <c r="KUK9711" s="45"/>
      <c r="KUL9711" s="45"/>
      <c r="KUM9711" s="45"/>
      <c r="KUN9711" s="45"/>
      <c r="KUO9711" s="45"/>
      <c r="KUP9711" s="45"/>
      <c r="KUQ9711" s="45"/>
      <c r="KUR9711" s="45"/>
      <c r="KUS9711" s="45"/>
      <c r="KUT9711" s="45"/>
      <c r="KUU9711" s="45"/>
      <c r="KUV9711" s="45"/>
      <c r="KUW9711" s="45"/>
      <c r="KUX9711" s="45"/>
      <c r="KUY9711" s="45"/>
      <c r="KUZ9711" s="45"/>
      <c r="KVA9711" s="45"/>
      <c r="KVB9711" s="45"/>
      <c r="KVC9711" s="45"/>
      <c r="KVD9711" s="45"/>
      <c r="KVE9711" s="45"/>
      <c r="KVF9711" s="45"/>
      <c r="KVG9711" s="45"/>
      <c r="KVH9711" s="45"/>
      <c r="KVI9711" s="45"/>
      <c r="KVJ9711" s="45"/>
      <c r="KVK9711" s="45"/>
      <c r="KVL9711" s="45"/>
      <c r="KVM9711" s="45"/>
      <c r="KVN9711" s="45"/>
      <c r="KVO9711" s="45"/>
      <c r="KVP9711" s="45"/>
      <c r="KVQ9711" s="45"/>
      <c r="KVR9711" s="45"/>
      <c r="KVS9711" s="45"/>
      <c r="KVT9711" s="45"/>
      <c r="KVU9711" s="45"/>
      <c r="KVV9711" s="45"/>
      <c r="KVW9711" s="45"/>
      <c r="KVX9711" s="45"/>
      <c r="KVY9711" s="45"/>
      <c r="KVZ9711" s="45"/>
      <c r="KWA9711" s="45"/>
      <c r="KWB9711" s="45"/>
      <c r="KWC9711" s="45"/>
      <c r="KWD9711" s="45"/>
      <c r="KWE9711" s="45"/>
      <c r="KWF9711" s="45"/>
      <c r="KWG9711" s="45"/>
      <c r="KWH9711" s="45"/>
      <c r="KWI9711" s="45"/>
      <c r="KWJ9711" s="45"/>
      <c r="KWK9711" s="45"/>
      <c r="KWL9711" s="45"/>
      <c r="KWM9711" s="45"/>
      <c r="KWN9711" s="45"/>
      <c r="KWO9711" s="45"/>
      <c r="KWP9711" s="45"/>
      <c r="KWQ9711" s="45"/>
      <c r="KWR9711" s="45"/>
      <c r="KWS9711" s="45"/>
      <c r="KWT9711" s="45"/>
      <c r="KWU9711" s="45"/>
      <c r="KWV9711" s="45"/>
      <c r="KWW9711" s="45"/>
      <c r="KWX9711" s="45"/>
      <c r="KWY9711" s="45"/>
      <c r="KWZ9711" s="45"/>
      <c r="KXA9711" s="45"/>
      <c r="KXB9711" s="45"/>
      <c r="KXC9711" s="45"/>
      <c r="KXD9711" s="45"/>
      <c r="KXE9711" s="45"/>
      <c r="KXF9711" s="45"/>
      <c r="KXG9711" s="45"/>
      <c r="KXH9711" s="45"/>
      <c r="KXI9711" s="45"/>
      <c r="KXJ9711" s="45"/>
      <c r="KXK9711" s="45"/>
      <c r="KXL9711" s="45"/>
      <c r="KXM9711" s="45"/>
      <c r="KXN9711" s="45"/>
      <c r="KXO9711" s="45"/>
      <c r="KXP9711" s="45"/>
      <c r="KXQ9711" s="45"/>
      <c r="KXR9711" s="45"/>
      <c r="KXS9711" s="45"/>
      <c r="KXT9711" s="45"/>
      <c r="KXU9711" s="45"/>
      <c r="KXV9711" s="45"/>
      <c r="KXW9711" s="45"/>
      <c r="KXX9711" s="45"/>
      <c r="KXY9711" s="45"/>
      <c r="KXZ9711" s="45"/>
      <c r="KYA9711" s="45"/>
      <c r="KYB9711" s="45"/>
      <c r="KYC9711" s="45"/>
      <c r="KYD9711" s="45"/>
      <c r="KYE9711" s="45"/>
      <c r="KYF9711" s="45"/>
      <c r="KYG9711" s="45"/>
      <c r="KYH9711" s="45"/>
      <c r="KYI9711" s="45"/>
      <c r="KYJ9711" s="45"/>
      <c r="KYK9711" s="45"/>
      <c r="KYL9711" s="45"/>
      <c r="KYM9711" s="45"/>
      <c r="KYN9711" s="45"/>
      <c r="KYO9711" s="45"/>
      <c r="KYP9711" s="45"/>
      <c r="KYQ9711" s="45"/>
      <c r="KYR9711" s="45"/>
      <c r="KYS9711" s="45"/>
      <c r="KYT9711" s="45"/>
      <c r="KYU9711" s="45"/>
      <c r="KYV9711" s="45"/>
      <c r="KYW9711" s="45"/>
      <c r="KYX9711" s="45"/>
      <c r="KYY9711" s="45"/>
      <c r="KYZ9711" s="45"/>
      <c r="KZA9711" s="45"/>
      <c r="KZB9711" s="45"/>
      <c r="KZC9711" s="45"/>
      <c r="KZD9711" s="45"/>
      <c r="KZE9711" s="45"/>
      <c r="KZF9711" s="45"/>
      <c r="KZG9711" s="45"/>
      <c r="KZH9711" s="45"/>
      <c r="KZI9711" s="45"/>
      <c r="KZJ9711" s="45"/>
      <c r="KZK9711" s="45"/>
      <c r="KZL9711" s="45"/>
      <c r="KZM9711" s="45"/>
      <c r="KZN9711" s="45"/>
      <c r="KZO9711" s="45"/>
      <c r="KZP9711" s="45"/>
      <c r="KZQ9711" s="45"/>
      <c r="KZR9711" s="45"/>
      <c r="KZS9711" s="45"/>
      <c r="KZT9711" s="45"/>
      <c r="KZU9711" s="45"/>
      <c r="KZV9711" s="45"/>
      <c r="KZW9711" s="45"/>
      <c r="KZX9711" s="45"/>
      <c r="KZY9711" s="45"/>
      <c r="KZZ9711" s="45"/>
      <c r="LAA9711" s="45"/>
      <c r="LAB9711" s="45"/>
      <c r="LAC9711" s="45"/>
      <c r="LAD9711" s="45"/>
      <c r="LAE9711" s="45"/>
      <c r="LAF9711" s="45"/>
      <c r="LAG9711" s="45"/>
      <c r="LAH9711" s="45"/>
      <c r="LAI9711" s="45"/>
      <c r="LAJ9711" s="45"/>
      <c r="LAK9711" s="45"/>
      <c r="LAL9711" s="45"/>
      <c r="LAM9711" s="45"/>
      <c r="LAN9711" s="45"/>
      <c r="LAO9711" s="45"/>
      <c r="LAP9711" s="45"/>
      <c r="LAQ9711" s="45"/>
      <c r="LAR9711" s="45"/>
      <c r="LAS9711" s="45"/>
      <c r="LAT9711" s="45"/>
      <c r="LAU9711" s="45"/>
      <c r="LAV9711" s="45"/>
      <c r="LAW9711" s="45"/>
      <c r="LAX9711" s="45"/>
      <c r="LAY9711" s="45"/>
      <c r="LAZ9711" s="45"/>
      <c r="LBA9711" s="45"/>
      <c r="LBB9711" s="45"/>
      <c r="LBC9711" s="45"/>
      <c r="LBD9711" s="45"/>
      <c r="LBE9711" s="45"/>
      <c r="LBF9711" s="45"/>
      <c r="LBG9711" s="45"/>
      <c r="LBH9711" s="45"/>
      <c r="LBI9711" s="45"/>
      <c r="LBJ9711" s="45"/>
      <c r="LBK9711" s="45"/>
      <c r="LBL9711" s="45"/>
      <c r="LBM9711" s="45"/>
      <c r="LBN9711" s="45"/>
      <c r="LBO9711" s="45"/>
      <c r="LBP9711" s="45"/>
      <c r="LBQ9711" s="45"/>
      <c r="LBR9711" s="45"/>
      <c r="LBS9711" s="45"/>
      <c r="LBT9711" s="45"/>
      <c r="LBU9711" s="45"/>
      <c r="LBV9711" s="45"/>
      <c r="LBW9711" s="45"/>
      <c r="LBX9711" s="45"/>
      <c r="LBY9711" s="45"/>
      <c r="LBZ9711" s="45"/>
      <c r="LCA9711" s="45"/>
      <c r="LCB9711" s="45"/>
      <c r="LCC9711" s="45"/>
      <c r="LCD9711" s="45"/>
      <c r="LCE9711" s="45"/>
      <c r="LCF9711" s="45"/>
      <c r="LCG9711" s="45"/>
      <c r="LCH9711" s="45"/>
      <c r="LCI9711" s="45"/>
      <c r="LCJ9711" s="45"/>
      <c r="LCK9711" s="45"/>
      <c r="LCL9711" s="45"/>
      <c r="LCM9711" s="45"/>
      <c r="LCN9711" s="45"/>
      <c r="LCO9711" s="45"/>
      <c r="LCP9711" s="45"/>
      <c r="LCQ9711" s="45"/>
      <c r="LCR9711" s="45"/>
      <c r="LCS9711" s="45"/>
      <c r="LCT9711" s="45"/>
      <c r="LCU9711" s="45"/>
      <c r="LCV9711" s="45"/>
      <c r="LCW9711" s="45"/>
      <c r="LCX9711" s="45"/>
      <c r="LCY9711" s="45"/>
      <c r="LCZ9711" s="45"/>
      <c r="LDA9711" s="45"/>
      <c r="LDB9711" s="45"/>
      <c r="LDC9711" s="45"/>
      <c r="LDD9711" s="45"/>
      <c r="LDE9711" s="45"/>
      <c r="LDF9711" s="45"/>
      <c r="LDG9711" s="45"/>
      <c r="LDH9711" s="45"/>
      <c r="LDI9711" s="45"/>
      <c r="LDJ9711" s="45"/>
      <c r="LDK9711" s="45"/>
      <c r="LDL9711" s="45"/>
      <c r="LDM9711" s="45"/>
      <c r="LDN9711" s="45"/>
      <c r="LDO9711" s="45"/>
      <c r="LDP9711" s="45"/>
      <c r="LDQ9711" s="45"/>
      <c r="LDR9711" s="45"/>
      <c r="LDS9711" s="45"/>
      <c r="LDT9711" s="45"/>
      <c r="LDU9711" s="45"/>
      <c r="LDV9711" s="45"/>
      <c r="LDW9711" s="45"/>
      <c r="LDX9711" s="45"/>
      <c r="LDY9711" s="45"/>
      <c r="LDZ9711" s="45"/>
      <c r="LEA9711" s="45"/>
      <c r="LEB9711" s="45"/>
      <c r="LEC9711" s="45"/>
      <c r="LED9711" s="45"/>
      <c r="LEE9711" s="45"/>
      <c r="LEF9711" s="45"/>
      <c r="LEG9711" s="45"/>
      <c r="LEH9711" s="45"/>
      <c r="LEI9711" s="45"/>
      <c r="LEJ9711" s="45"/>
      <c r="LEK9711" s="45"/>
      <c r="LEL9711" s="45"/>
      <c r="LEM9711" s="45"/>
      <c r="LEN9711" s="45"/>
      <c r="LEO9711" s="45"/>
      <c r="LEP9711" s="45"/>
      <c r="LEQ9711" s="45"/>
      <c r="LER9711" s="45"/>
      <c r="LES9711" s="45"/>
      <c r="LET9711" s="45"/>
      <c r="LEU9711" s="45"/>
      <c r="LEV9711" s="45"/>
      <c r="LEW9711" s="45"/>
      <c r="LEX9711" s="45"/>
      <c r="LEY9711" s="45"/>
      <c r="LEZ9711" s="45"/>
      <c r="LFA9711" s="45"/>
      <c r="LFB9711" s="45"/>
      <c r="LFC9711" s="45"/>
      <c r="LFD9711" s="45"/>
      <c r="LFE9711" s="45"/>
      <c r="LFF9711" s="45"/>
      <c r="LFG9711" s="45"/>
      <c r="LFH9711" s="45"/>
      <c r="LFI9711" s="45"/>
      <c r="LFJ9711" s="45"/>
      <c r="LFK9711" s="45"/>
      <c r="LFL9711" s="45"/>
      <c r="LFM9711" s="45"/>
      <c r="LFN9711" s="45"/>
      <c r="LFO9711" s="45"/>
      <c r="LFP9711" s="45"/>
      <c r="LFQ9711" s="45"/>
      <c r="LFR9711" s="45"/>
      <c r="LFS9711" s="45"/>
      <c r="LFT9711" s="45"/>
      <c r="LFU9711" s="45"/>
      <c r="LFV9711" s="45"/>
      <c r="LFW9711" s="45"/>
      <c r="LFX9711" s="45"/>
      <c r="LFY9711" s="45"/>
      <c r="LFZ9711" s="45"/>
      <c r="LGA9711" s="45"/>
      <c r="LGB9711" s="45"/>
      <c r="LGC9711" s="45"/>
      <c r="LGD9711" s="45"/>
      <c r="LGE9711" s="45"/>
      <c r="LGF9711" s="45"/>
      <c r="LGG9711" s="45"/>
      <c r="LGH9711" s="45"/>
      <c r="LGI9711" s="45"/>
      <c r="LGJ9711" s="45"/>
      <c r="LGK9711" s="45"/>
      <c r="LGL9711" s="45"/>
      <c r="LGM9711" s="45"/>
      <c r="LGN9711" s="45"/>
      <c r="LGO9711" s="45"/>
      <c r="LGP9711" s="45"/>
      <c r="LGQ9711" s="45"/>
      <c r="LGR9711" s="45"/>
      <c r="LGS9711" s="45"/>
      <c r="LGT9711" s="45"/>
      <c r="LGU9711" s="45"/>
      <c r="LGV9711" s="45"/>
      <c r="LGW9711" s="45"/>
      <c r="LGX9711" s="45"/>
      <c r="LGY9711" s="45"/>
      <c r="LGZ9711" s="45"/>
      <c r="LHA9711" s="45"/>
      <c r="LHB9711" s="45"/>
      <c r="LHC9711" s="45"/>
      <c r="LHD9711" s="45"/>
      <c r="LHE9711" s="45"/>
      <c r="LHF9711" s="45"/>
      <c r="LHG9711" s="45"/>
      <c r="LHH9711" s="45"/>
      <c r="LHI9711" s="45"/>
      <c r="LHJ9711" s="45"/>
      <c r="LHK9711" s="45"/>
      <c r="LHL9711" s="45"/>
      <c r="LHM9711" s="45"/>
      <c r="LHN9711" s="45"/>
      <c r="LHO9711" s="45"/>
      <c r="LHP9711" s="45"/>
      <c r="LHQ9711" s="45"/>
      <c r="LHR9711" s="45"/>
      <c r="LHS9711" s="45"/>
      <c r="LHT9711" s="45"/>
      <c r="LHU9711" s="45"/>
      <c r="LHV9711" s="45"/>
      <c r="LHW9711" s="45"/>
      <c r="LHX9711" s="45"/>
      <c r="LHY9711" s="45"/>
      <c r="LHZ9711" s="45"/>
      <c r="LIA9711" s="45"/>
      <c r="LIB9711" s="45"/>
      <c r="LIC9711" s="45"/>
      <c r="LID9711" s="45"/>
      <c r="LIE9711" s="45"/>
      <c r="LIF9711" s="45"/>
      <c r="LIG9711" s="45"/>
      <c r="LIH9711" s="45"/>
      <c r="LII9711" s="45"/>
      <c r="LIJ9711" s="45"/>
      <c r="LIK9711" s="45"/>
      <c r="LIL9711" s="45"/>
      <c r="LIM9711" s="45"/>
      <c r="LIN9711" s="45"/>
      <c r="LIO9711" s="45"/>
      <c r="LIP9711" s="45"/>
      <c r="LIQ9711" s="45"/>
      <c r="LIR9711" s="45"/>
      <c r="LIS9711" s="45"/>
      <c r="LIT9711" s="45"/>
      <c r="LIU9711" s="45"/>
      <c r="LIV9711" s="45"/>
      <c r="LIW9711" s="45"/>
      <c r="LIX9711" s="45"/>
      <c r="LIY9711" s="45"/>
      <c r="LIZ9711" s="45"/>
      <c r="LJA9711" s="45"/>
      <c r="LJB9711" s="45"/>
      <c r="LJC9711" s="45"/>
      <c r="LJD9711" s="45"/>
      <c r="LJE9711" s="45"/>
      <c r="LJF9711" s="45"/>
      <c r="LJG9711" s="45"/>
      <c r="LJH9711" s="45"/>
      <c r="LJI9711" s="45"/>
      <c r="LJJ9711" s="45"/>
      <c r="LJK9711" s="45"/>
      <c r="LJL9711" s="45"/>
      <c r="LJM9711" s="45"/>
      <c r="LJN9711" s="45"/>
      <c r="LJO9711" s="45"/>
      <c r="LJP9711" s="45"/>
      <c r="LJQ9711" s="45"/>
      <c r="LJR9711" s="45"/>
      <c r="LJS9711" s="45"/>
      <c r="LJT9711" s="45"/>
      <c r="LJU9711" s="45"/>
      <c r="LJV9711" s="45"/>
      <c r="LJW9711" s="45"/>
      <c r="LJX9711" s="45"/>
      <c r="LJY9711" s="45"/>
      <c r="LJZ9711" s="45"/>
      <c r="LKA9711" s="45"/>
      <c r="LKB9711" s="45"/>
      <c r="LKC9711" s="45"/>
      <c r="LKD9711" s="45"/>
      <c r="LKE9711" s="45"/>
      <c r="LKF9711" s="45"/>
      <c r="LKG9711" s="45"/>
      <c r="LKH9711" s="45"/>
      <c r="LKI9711" s="45"/>
      <c r="LKJ9711" s="45"/>
      <c r="LKK9711" s="45"/>
      <c r="LKL9711" s="45"/>
      <c r="LKM9711" s="45"/>
      <c r="LKN9711" s="45"/>
      <c r="LKO9711" s="45"/>
      <c r="LKP9711" s="45"/>
      <c r="LKQ9711" s="45"/>
      <c r="LKR9711" s="45"/>
      <c r="LKS9711" s="45"/>
      <c r="LKT9711" s="45"/>
      <c r="LKU9711" s="45"/>
      <c r="LKV9711" s="45"/>
      <c r="LKW9711" s="45"/>
      <c r="LKX9711" s="45"/>
      <c r="LKY9711" s="45"/>
      <c r="LKZ9711" s="45"/>
      <c r="LLA9711" s="45"/>
      <c r="LLB9711" s="45"/>
      <c r="LLC9711" s="45"/>
      <c r="LLD9711" s="45"/>
      <c r="LLE9711" s="45"/>
      <c r="LLF9711" s="45"/>
      <c r="LLG9711" s="45"/>
      <c r="LLH9711" s="45"/>
      <c r="LLI9711" s="45"/>
      <c r="LLJ9711" s="45"/>
      <c r="LLK9711" s="45"/>
      <c r="LLL9711" s="45"/>
      <c r="LLM9711" s="45"/>
      <c r="LLN9711" s="45"/>
      <c r="LLO9711" s="45"/>
      <c r="LLP9711" s="45"/>
      <c r="LLQ9711" s="45"/>
      <c r="LLR9711" s="45"/>
      <c r="LLS9711" s="45"/>
      <c r="LLT9711" s="45"/>
      <c r="LLU9711" s="45"/>
      <c r="LLV9711" s="45"/>
      <c r="LLW9711" s="45"/>
      <c r="LLX9711" s="45"/>
      <c r="LLY9711" s="45"/>
      <c r="LLZ9711" s="45"/>
      <c r="LMA9711" s="45"/>
      <c r="LMB9711" s="45"/>
      <c r="LMC9711" s="45"/>
      <c r="LMD9711" s="45"/>
      <c r="LME9711" s="45"/>
      <c r="LMF9711" s="45"/>
      <c r="LMG9711" s="45"/>
      <c r="LMH9711" s="45"/>
      <c r="LMI9711" s="45"/>
      <c r="LMJ9711" s="45"/>
      <c r="LMK9711" s="45"/>
      <c r="LML9711" s="45"/>
      <c r="LMM9711" s="45"/>
      <c r="LMN9711" s="45"/>
      <c r="LMO9711" s="45"/>
      <c r="LMP9711" s="45"/>
      <c r="LMQ9711" s="45"/>
      <c r="LMR9711" s="45"/>
      <c r="LMS9711" s="45"/>
      <c r="LMT9711" s="45"/>
      <c r="LMU9711" s="45"/>
      <c r="LMV9711" s="45"/>
      <c r="LMW9711" s="45"/>
      <c r="LMX9711" s="45"/>
      <c r="LMY9711" s="45"/>
      <c r="LMZ9711" s="45"/>
      <c r="LNA9711" s="45"/>
      <c r="LNB9711" s="45"/>
      <c r="LNC9711" s="45"/>
      <c r="LND9711" s="45"/>
      <c r="LNE9711" s="45"/>
      <c r="LNF9711" s="45"/>
      <c r="LNG9711" s="45"/>
      <c r="LNH9711" s="45"/>
      <c r="LNI9711" s="45"/>
      <c r="LNJ9711" s="45"/>
      <c r="LNK9711" s="45"/>
      <c r="LNL9711" s="45"/>
      <c r="LNM9711" s="45"/>
      <c r="LNN9711" s="45"/>
      <c r="LNO9711" s="45"/>
      <c r="LNP9711" s="45"/>
      <c r="LNQ9711" s="45"/>
      <c r="LNR9711" s="45"/>
      <c r="LNS9711" s="45"/>
      <c r="LNT9711" s="45"/>
      <c r="LNU9711" s="45"/>
      <c r="LNV9711" s="45"/>
      <c r="LNW9711" s="45"/>
      <c r="LNX9711" s="45"/>
      <c r="LNY9711" s="45"/>
      <c r="LNZ9711" s="45"/>
      <c r="LOA9711" s="45"/>
      <c r="LOB9711" s="45"/>
      <c r="LOC9711" s="45"/>
      <c r="LOD9711" s="45"/>
      <c r="LOE9711" s="45"/>
      <c r="LOF9711" s="45"/>
      <c r="LOG9711" s="45"/>
      <c r="LOH9711" s="45"/>
      <c r="LOI9711" s="45"/>
      <c r="LOJ9711" s="45"/>
      <c r="LOK9711" s="45"/>
      <c r="LOL9711" s="45"/>
      <c r="LOM9711" s="45"/>
      <c r="LON9711" s="45"/>
      <c r="LOO9711" s="45"/>
      <c r="LOP9711" s="45"/>
      <c r="LOQ9711" s="45"/>
      <c r="LOR9711" s="45"/>
      <c r="LOS9711" s="45"/>
      <c r="LOT9711" s="45"/>
      <c r="LOU9711" s="45"/>
      <c r="LOV9711" s="45"/>
      <c r="LOW9711" s="45"/>
      <c r="LOX9711" s="45"/>
      <c r="LOY9711" s="45"/>
      <c r="LOZ9711" s="45"/>
      <c r="LPA9711" s="45"/>
      <c r="LPB9711" s="45"/>
      <c r="LPC9711" s="45"/>
      <c r="LPD9711" s="45"/>
      <c r="LPE9711" s="45"/>
      <c r="LPF9711" s="45"/>
      <c r="LPG9711" s="45"/>
      <c r="LPH9711" s="45"/>
      <c r="LPI9711" s="45"/>
      <c r="LPJ9711" s="45"/>
      <c r="LPK9711" s="45"/>
      <c r="LPL9711" s="45"/>
      <c r="LPM9711" s="45"/>
      <c r="LPN9711" s="45"/>
      <c r="LPO9711" s="45"/>
      <c r="LPP9711" s="45"/>
      <c r="LPQ9711" s="45"/>
      <c r="LPR9711" s="45"/>
      <c r="LPS9711" s="45"/>
      <c r="LPT9711" s="45"/>
      <c r="LPU9711" s="45"/>
      <c r="LPV9711" s="45"/>
      <c r="LPW9711" s="45"/>
      <c r="LPX9711" s="45"/>
      <c r="LPY9711" s="45"/>
      <c r="LPZ9711" s="45"/>
      <c r="LQA9711" s="45"/>
      <c r="LQB9711" s="45"/>
      <c r="LQC9711" s="45"/>
      <c r="LQD9711" s="45"/>
      <c r="LQE9711" s="45"/>
      <c r="LQF9711" s="45"/>
      <c r="LQG9711" s="45"/>
      <c r="LQH9711" s="45"/>
      <c r="LQI9711" s="45"/>
      <c r="LQJ9711" s="45"/>
      <c r="LQK9711" s="45"/>
      <c r="LQL9711" s="45"/>
      <c r="LQM9711" s="45"/>
      <c r="LQN9711" s="45"/>
      <c r="LQO9711" s="45"/>
      <c r="LQP9711" s="45"/>
      <c r="LQQ9711" s="45"/>
      <c r="LQR9711" s="45"/>
      <c r="LQS9711" s="45"/>
      <c r="LQT9711" s="45"/>
      <c r="LQU9711" s="45"/>
      <c r="LQV9711" s="45"/>
      <c r="LQW9711" s="45"/>
      <c r="LQX9711" s="45"/>
      <c r="LQY9711" s="45"/>
      <c r="LQZ9711" s="45"/>
      <c r="LRA9711" s="45"/>
      <c r="LRB9711" s="45"/>
      <c r="LRC9711" s="45"/>
      <c r="LRD9711" s="45"/>
      <c r="LRE9711" s="45"/>
      <c r="LRF9711" s="45"/>
      <c r="LRG9711" s="45"/>
      <c r="LRH9711" s="45"/>
      <c r="LRI9711" s="45"/>
      <c r="LRJ9711" s="45"/>
      <c r="LRK9711" s="45"/>
      <c r="LRL9711" s="45"/>
      <c r="LRM9711" s="45"/>
      <c r="LRN9711" s="45"/>
      <c r="LRO9711" s="45"/>
      <c r="LRP9711" s="45"/>
      <c r="LRQ9711" s="45"/>
      <c r="LRR9711" s="45"/>
      <c r="LRS9711" s="45"/>
      <c r="LRT9711" s="45"/>
      <c r="LRU9711" s="45"/>
      <c r="LRV9711" s="45"/>
      <c r="LRW9711" s="45"/>
      <c r="LRX9711" s="45"/>
      <c r="LRY9711" s="45"/>
      <c r="LRZ9711" s="45"/>
      <c r="LSA9711" s="45"/>
      <c r="LSB9711" s="45"/>
      <c r="LSC9711" s="45"/>
      <c r="LSD9711" s="45"/>
      <c r="LSE9711" s="45"/>
      <c r="LSF9711" s="45"/>
      <c r="LSG9711" s="45"/>
      <c r="LSH9711" s="45"/>
      <c r="LSI9711" s="45"/>
      <c r="LSJ9711" s="45"/>
      <c r="LSK9711" s="45"/>
      <c r="LSL9711" s="45"/>
      <c r="LSM9711" s="45"/>
      <c r="LSN9711" s="45"/>
      <c r="LSO9711" s="45"/>
      <c r="LSP9711" s="45"/>
      <c r="LSQ9711" s="45"/>
      <c r="LSR9711" s="45"/>
      <c r="LSS9711" s="45"/>
      <c r="LST9711" s="45"/>
      <c r="LSU9711" s="45"/>
      <c r="LSV9711" s="45"/>
      <c r="LSW9711" s="45"/>
      <c r="LSX9711" s="45"/>
      <c r="LSY9711" s="45"/>
      <c r="LSZ9711" s="45"/>
      <c r="LTA9711" s="45"/>
      <c r="LTB9711" s="45"/>
      <c r="LTC9711" s="45"/>
      <c r="LTD9711" s="45"/>
      <c r="LTE9711" s="45"/>
      <c r="LTF9711" s="45"/>
      <c r="LTG9711" s="45"/>
      <c r="LTH9711" s="45"/>
      <c r="LTI9711" s="45"/>
      <c r="LTJ9711" s="45"/>
      <c r="LTK9711" s="45"/>
      <c r="LTL9711" s="45"/>
      <c r="LTM9711" s="45"/>
      <c r="LTN9711" s="45"/>
      <c r="LTO9711" s="45"/>
      <c r="LTP9711" s="45"/>
      <c r="LTQ9711" s="45"/>
      <c r="LTR9711" s="45"/>
      <c r="LTS9711" s="45"/>
      <c r="LTT9711" s="45"/>
      <c r="LTU9711" s="45"/>
      <c r="LTV9711" s="45"/>
      <c r="LTW9711" s="45"/>
      <c r="LTX9711" s="45"/>
      <c r="LTY9711" s="45"/>
      <c r="LTZ9711" s="45"/>
      <c r="LUA9711" s="45"/>
      <c r="LUB9711" s="45"/>
      <c r="LUC9711" s="45"/>
      <c r="LUD9711" s="45"/>
      <c r="LUE9711" s="45"/>
      <c r="LUF9711" s="45"/>
      <c r="LUG9711" s="45"/>
      <c r="LUH9711" s="45"/>
      <c r="LUI9711" s="45"/>
      <c r="LUJ9711" s="45"/>
      <c r="LUK9711" s="45"/>
      <c r="LUL9711" s="45"/>
      <c r="LUM9711" s="45"/>
      <c r="LUN9711" s="45"/>
      <c r="LUO9711" s="45"/>
      <c r="LUP9711" s="45"/>
      <c r="LUQ9711" s="45"/>
      <c r="LUR9711" s="45"/>
      <c r="LUS9711" s="45"/>
      <c r="LUT9711" s="45"/>
      <c r="LUU9711" s="45"/>
      <c r="LUV9711" s="45"/>
      <c r="LUW9711" s="45"/>
      <c r="LUX9711" s="45"/>
      <c r="LUY9711" s="45"/>
      <c r="LUZ9711" s="45"/>
      <c r="LVA9711" s="45"/>
      <c r="LVB9711" s="45"/>
      <c r="LVC9711" s="45"/>
      <c r="LVD9711" s="45"/>
      <c r="LVE9711" s="45"/>
      <c r="LVF9711" s="45"/>
      <c r="LVG9711" s="45"/>
      <c r="LVH9711" s="45"/>
      <c r="LVI9711" s="45"/>
      <c r="LVJ9711" s="45"/>
      <c r="LVK9711" s="45"/>
      <c r="LVL9711" s="45"/>
      <c r="LVM9711" s="45"/>
      <c r="LVN9711" s="45"/>
      <c r="LVO9711" s="45"/>
      <c r="LVP9711" s="45"/>
      <c r="LVQ9711" s="45"/>
      <c r="LVR9711" s="45"/>
      <c r="LVS9711" s="45"/>
      <c r="LVT9711" s="45"/>
      <c r="LVU9711" s="45"/>
      <c r="LVV9711" s="45"/>
      <c r="LVW9711" s="45"/>
      <c r="LVX9711" s="45"/>
      <c r="LVY9711" s="45"/>
      <c r="LVZ9711" s="45"/>
      <c r="LWA9711" s="45"/>
      <c r="LWB9711" s="45"/>
      <c r="LWC9711" s="45"/>
      <c r="LWD9711" s="45"/>
      <c r="LWE9711" s="45"/>
      <c r="LWF9711" s="45"/>
      <c r="LWG9711" s="45"/>
      <c r="LWH9711" s="45"/>
      <c r="LWI9711" s="45"/>
      <c r="LWJ9711" s="45"/>
      <c r="LWK9711" s="45"/>
      <c r="LWL9711" s="45"/>
      <c r="LWM9711" s="45"/>
      <c r="LWN9711" s="45"/>
      <c r="LWO9711" s="45"/>
      <c r="LWP9711" s="45"/>
      <c r="LWQ9711" s="45"/>
      <c r="LWR9711" s="45"/>
      <c r="LWS9711" s="45"/>
      <c r="LWT9711" s="45"/>
      <c r="LWU9711" s="45"/>
      <c r="LWV9711" s="45"/>
      <c r="LWW9711" s="45"/>
      <c r="LWX9711" s="45"/>
      <c r="LWY9711" s="45"/>
      <c r="LWZ9711" s="45"/>
      <c r="LXA9711" s="45"/>
      <c r="LXB9711" s="45"/>
      <c r="LXC9711" s="45"/>
      <c r="LXD9711" s="45"/>
      <c r="LXE9711" s="45"/>
      <c r="LXF9711" s="45"/>
      <c r="LXG9711" s="45"/>
      <c r="LXH9711" s="45"/>
      <c r="LXI9711" s="45"/>
      <c r="LXJ9711" s="45"/>
      <c r="LXK9711" s="45"/>
      <c r="LXL9711" s="45"/>
      <c r="LXM9711" s="45"/>
      <c r="LXN9711" s="45"/>
      <c r="LXO9711" s="45"/>
      <c r="LXP9711" s="45"/>
      <c r="LXQ9711" s="45"/>
      <c r="LXR9711" s="45"/>
      <c r="LXS9711" s="45"/>
      <c r="LXT9711" s="45"/>
      <c r="LXU9711" s="45"/>
      <c r="LXV9711" s="45"/>
      <c r="LXW9711" s="45"/>
      <c r="LXX9711" s="45"/>
      <c r="LXY9711" s="45"/>
      <c r="LXZ9711" s="45"/>
      <c r="LYA9711" s="45"/>
      <c r="LYB9711" s="45"/>
      <c r="LYC9711" s="45"/>
      <c r="LYD9711" s="45"/>
      <c r="LYE9711" s="45"/>
      <c r="LYF9711" s="45"/>
      <c r="LYG9711" s="45"/>
      <c r="LYH9711" s="45"/>
      <c r="LYI9711" s="45"/>
      <c r="LYJ9711" s="45"/>
      <c r="LYK9711" s="45"/>
      <c r="LYL9711" s="45"/>
      <c r="LYM9711" s="45"/>
      <c r="LYN9711" s="45"/>
      <c r="LYO9711" s="45"/>
      <c r="LYP9711" s="45"/>
      <c r="LYQ9711" s="45"/>
      <c r="LYR9711" s="45"/>
      <c r="LYS9711" s="45"/>
      <c r="LYT9711" s="45"/>
      <c r="LYU9711" s="45"/>
      <c r="LYV9711" s="45"/>
      <c r="LYW9711" s="45"/>
      <c r="LYX9711" s="45"/>
      <c r="LYY9711" s="45"/>
      <c r="LYZ9711" s="45"/>
      <c r="LZA9711" s="45"/>
      <c r="LZB9711" s="45"/>
      <c r="LZC9711" s="45"/>
      <c r="LZD9711" s="45"/>
      <c r="LZE9711" s="45"/>
      <c r="LZF9711" s="45"/>
      <c r="LZG9711" s="45"/>
      <c r="LZH9711" s="45"/>
      <c r="LZI9711" s="45"/>
      <c r="LZJ9711" s="45"/>
      <c r="LZK9711" s="45"/>
      <c r="LZL9711" s="45"/>
      <c r="LZM9711" s="45"/>
      <c r="LZN9711" s="45"/>
      <c r="LZO9711" s="45"/>
      <c r="LZP9711" s="45"/>
      <c r="LZQ9711" s="45"/>
      <c r="LZR9711" s="45"/>
      <c r="LZS9711" s="45"/>
      <c r="LZT9711" s="45"/>
      <c r="LZU9711" s="45"/>
      <c r="LZV9711" s="45"/>
      <c r="LZW9711" s="45"/>
      <c r="LZX9711" s="45"/>
      <c r="LZY9711" s="45"/>
      <c r="LZZ9711" s="45"/>
      <c r="MAA9711" s="45"/>
      <c r="MAB9711" s="45"/>
      <c r="MAC9711" s="45"/>
      <c r="MAD9711" s="45"/>
      <c r="MAE9711" s="45"/>
      <c r="MAF9711" s="45"/>
      <c r="MAG9711" s="45"/>
      <c r="MAH9711" s="45"/>
      <c r="MAI9711" s="45"/>
      <c r="MAJ9711" s="45"/>
      <c r="MAK9711" s="45"/>
      <c r="MAL9711" s="45"/>
      <c r="MAM9711" s="45"/>
      <c r="MAN9711" s="45"/>
      <c r="MAO9711" s="45"/>
      <c r="MAP9711" s="45"/>
      <c r="MAQ9711" s="45"/>
      <c r="MAR9711" s="45"/>
      <c r="MAS9711" s="45"/>
      <c r="MAT9711" s="45"/>
      <c r="MAU9711" s="45"/>
      <c r="MAV9711" s="45"/>
      <c r="MAW9711" s="45"/>
      <c r="MAX9711" s="45"/>
      <c r="MAY9711" s="45"/>
      <c r="MAZ9711" s="45"/>
      <c r="MBA9711" s="45"/>
      <c r="MBB9711" s="45"/>
      <c r="MBC9711" s="45"/>
      <c r="MBD9711" s="45"/>
      <c r="MBE9711" s="45"/>
      <c r="MBF9711" s="45"/>
      <c r="MBG9711" s="45"/>
      <c r="MBH9711" s="45"/>
      <c r="MBI9711" s="45"/>
      <c r="MBJ9711" s="45"/>
      <c r="MBK9711" s="45"/>
      <c r="MBL9711" s="45"/>
      <c r="MBM9711" s="45"/>
      <c r="MBN9711" s="45"/>
      <c r="MBO9711" s="45"/>
      <c r="MBP9711" s="45"/>
      <c r="MBQ9711" s="45"/>
      <c r="MBR9711" s="45"/>
      <c r="MBS9711" s="45"/>
      <c r="MBT9711" s="45"/>
      <c r="MBU9711" s="45"/>
      <c r="MBV9711" s="45"/>
      <c r="MBW9711" s="45"/>
      <c r="MBX9711" s="45"/>
      <c r="MBY9711" s="45"/>
      <c r="MBZ9711" s="45"/>
      <c r="MCA9711" s="45"/>
      <c r="MCB9711" s="45"/>
      <c r="MCC9711" s="45"/>
      <c r="MCD9711" s="45"/>
      <c r="MCE9711" s="45"/>
      <c r="MCF9711" s="45"/>
      <c r="MCG9711" s="45"/>
      <c r="MCH9711" s="45"/>
      <c r="MCI9711" s="45"/>
      <c r="MCJ9711" s="45"/>
      <c r="MCK9711" s="45"/>
      <c r="MCL9711" s="45"/>
      <c r="MCM9711" s="45"/>
      <c r="MCN9711" s="45"/>
      <c r="MCO9711" s="45"/>
      <c r="MCP9711" s="45"/>
      <c r="MCQ9711" s="45"/>
      <c r="MCR9711" s="45"/>
      <c r="MCS9711" s="45"/>
      <c r="MCT9711" s="45"/>
      <c r="MCU9711" s="45"/>
      <c r="MCV9711" s="45"/>
      <c r="MCW9711" s="45"/>
      <c r="MCX9711" s="45"/>
      <c r="MCY9711" s="45"/>
      <c r="MCZ9711" s="45"/>
      <c r="MDA9711" s="45"/>
      <c r="MDB9711" s="45"/>
      <c r="MDC9711" s="45"/>
      <c r="MDD9711" s="45"/>
      <c r="MDE9711" s="45"/>
      <c r="MDF9711" s="45"/>
      <c r="MDG9711" s="45"/>
      <c r="MDH9711" s="45"/>
      <c r="MDI9711" s="45"/>
      <c r="MDJ9711" s="45"/>
      <c r="MDK9711" s="45"/>
      <c r="MDL9711" s="45"/>
      <c r="MDM9711" s="45"/>
      <c r="MDN9711" s="45"/>
      <c r="MDO9711" s="45"/>
      <c r="MDP9711" s="45"/>
      <c r="MDQ9711" s="45"/>
      <c r="MDR9711" s="45"/>
      <c r="MDS9711" s="45"/>
      <c r="MDT9711" s="45"/>
      <c r="MDU9711" s="45"/>
      <c r="MDV9711" s="45"/>
      <c r="MDW9711" s="45"/>
      <c r="MDX9711" s="45"/>
      <c r="MDY9711" s="45"/>
      <c r="MDZ9711" s="45"/>
      <c r="MEA9711" s="45"/>
      <c r="MEB9711" s="45"/>
      <c r="MEC9711" s="45"/>
      <c r="MED9711" s="45"/>
      <c r="MEE9711" s="45"/>
      <c r="MEF9711" s="45"/>
      <c r="MEG9711" s="45"/>
      <c r="MEH9711" s="45"/>
      <c r="MEI9711" s="45"/>
      <c r="MEJ9711" s="45"/>
      <c r="MEK9711" s="45"/>
      <c r="MEL9711" s="45"/>
      <c r="MEM9711" s="45"/>
      <c r="MEN9711" s="45"/>
      <c r="MEO9711" s="45"/>
      <c r="MEP9711" s="45"/>
      <c r="MEQ9711" s="45"/>
      <c r="MER9711" s="45"/>
      <c r="MES9711" s="45"/>
      <c r="MET9711" s="45"/>
      <c r="MEU9711" s="45"/>
      <c r="MEV9711" s="45"/>
      <c r="MEW9711" s="45"/>
      <c r="MEX9711" s="45"/>
      <c r="MEY9711" s="45"/>
      <c r="MEZ9711" s="45"/>
      <c r="MFA9711" s="45"/>
      <c r="MFB9711" s="45"/>
      <c r="MFC9711" s="45"/>
      <c r="MFD9711" s="45"/>
      <c r="MFE9711" s="45"/>
      <c r="MFF9711" s="45"/>
      <c r="MFG9711" s="45"/>
      <c r="MFH9711" s="45"/>
      <c r="MFI9711" s="45"/>
      <c r="MFJ9711" s="45"/>
      <c r="MFK9711" s="45"/>
      <c r="MFL9711" s="45"/>
      <c r="MFM9711" s="45"/>
      <c r="MFN9711" s="45"/>
      <c r="MFO9711" s="45"/>
      <c r="MFP9711" s="45"/>
      <c r="MFQ9711" s="45"/>
      <c r="MFR9711" s="45"/>
      <c r="MFS9711" s="45"/>
      <c r="MFT9711" s="45"/>
      <c r="MFU9711" s="45"/>
      <c r="MFV9711" s="45"/>
      <c r="MFW9711" s="45"/>
      <c r="MFX9711" s="45"/>
      <c r="MFY9711" s="45"/>
      <c r="MFZ9711" s="45"/>
      <c r="MGA9711" s="45"/>
      <c r="MGB9711" s="45"/>
      <c r="MGC9711" s="45"/>
      <c r="MGD9711" s="45"/>
      <c r="MGE9711" s="45"/>
      <c r="MGF9711" s="45"/>
      <c r="MGG9711" s="45"/>
      <c r="MGH9711" s="45"/>
      <c r="MGI9711" s="45"/>
      <c r="MGJ9711" s="45"/>
      <c r="MGK9711" s="45"/>
      <c r="MGL9711" s="45"/>
      <c r="MGM9711" s="45"/>
      <c r="MGN9711" s="45"/>
      <c r="MGO9711" s="45"/>
      <c r="MGP9711" s="45"/>
      <c r="MGQ9711" s="45"/>
      <c r="MGR9711" s="45"/>
      <c r="MGS9711" s="45"/>
      <c r="MGT9711" s="45"/>
      <c r="MGU9711" s="45"/>
      <c r="MGV9711" s="45"/>
      <c r="MGW9711" s="45"/>
      <c r="MGX9711" s="45"/>
      <c r="MGY9711" s="45"/>
      <c r="MGZ9711" s="45"/>
      <c r="MHA9711" s="45"/>
      <c r="MHB9711" s="45"/>
      <c r="MHC9711" s="45"/>
      <c r="MHD9711" s="45"/>
      <c r="MHE9711" s="45"/>
      <c r="MHF9711" s="45"/>
      <c r="MHG9711" s="45"/>
      <c r="MHH9711" s="45"/>
      <c r="MHI9711" s="45"/>
      <c r="MHJ9711" s="45"/>
      <c r="MHK9711" s="45"/>
      <c r="MHL9711" s="45"/>
      <c r="MHM9711" s="45"/>
      <c r="MHN9711" s="45"/>
      <c r="MHO9711" s="45"/>
      <c r="MHP9711" s="45"/>
      <c r="MHQ9711" s="45"/>
      <c r="MHR9711" s="45"/>
      <c r="MHS9711" s="45"/>
      <c r="MHT9711" s="45"/>
      <c r="MHU9711" s="45"/>
      <c r="MHV9711" s="45"/>
      <c r="MHW9711" s="45"/>
      <c r="MHX9711" s="45"/>
      <c r="MHY9711" s="45"/>
      <c r="MHZ9711" s="45"/>
      <c r="MIA9711" s="45"/>
      <c r="MIB9711" s="45"/>
      <c r="MIC9711" s="45"/>
      <c r="MID9711" s="45"/>
      <c r="MIE9711" s="45"/>
      <c r="MIF9711" s="45"/>
      <c r="MIG9711" s="45"/>
      <c r="MIH9711" s="45"/>
      <c r="MII9711" s="45"/>
      <c r="MIJ9711" s="45"/>
      <c r="MIK9711" s="45"/>
      <c r="MIL9711" s="45"/>
      <c r="MIM9711" s="45"/>
      <c r="MIN9711" s="45"/>
      <c r="MIO9711" s="45"/>
      <c r="MIP9711" s="45"/>
      <c r="MIQ9711" s="45"/>
      <c r="MIR9711" s="45"/>
      <c r="MIS9711" s="45"/>
      <c r="MIT9711" s="45"/>
      <c r="MIU9711" s="45"/>
      <c r="MIV9711" s="45"/>
      <c r="MIW9711" s="45"/>
      <c r="MIX9711" s="45"/>
      <c r="MIY9711" s="45"/>
      <c r="MIZ9711" s="45"/>
      <c r="MJA9711" s="45"/>
      <c r="MJB9711" s="45"/>
      <c r="MJC9711" s="45"/>
      <c r="MJD9711" s="45"/>
      <c r="MJE9711" s="45"/>
      <c r="MJF9711" s="45"/>
      <c r="MJG9711" s="45"/>
      <c r="MJH9711" s="45"/>
      <c r="MJI9711" s="45"/>
      <c r="MJJ9711" s="45"/>
      <c r="MJK9711" s="45"/>
      <c r="MJL9711" s="45"/>
      <c r="MJM9711" s="45"/>
      <c r="MJN9711" s="45"/>
      <c r="MJO9711" s="45"/>
      <c r="MJP9711" s="45"/>
      <c r="MJQ9711" s="45"/>
      <c r="MJR9711" s="45"/>
      <c r="MJS9711" s="45"/>
      <c r="MJT9711" s="45"/>
      <c r="MJU9711" s="45"/>
      <c r="MJV9711" s="45"/>
      <c r="MJW9711" s="45"/>
      <c r="MJX9711" s="45"/>
      <c r="MJY9711" s="45"/>
      <c r="MJZ9711" s="45"/>
      <c r="MKA9711" s="45"/>
      <c r="MKB9711" s="45"/>
      <c r="MKC9711" s="45"/>
      <c r="MKD9711" s="45"/>
      <c r="MKE9711" s="45"/>
      <c r="MKF9711" s="45"/>
      <c r="MKG9711" s="45"/>
      <c r="MKH9711" s="45"/>
      <c r="MKI9711" s="45"/>
      <c r="MKJ9711" s="45"/>
      <c r="MKK9711" s="45"/>
      <c r="MKL9711" s="45"/>
      <c r="MKM9711" s="45"/>
      <c r="MKN9711" s="45"/>
      <c r="MKO9711" s="45"/>
      <c r="MKP9711" s="45"/>
      <c r="MKQ9711" s="45"/>
      <c r="MKR9711" s="45"/>
      <c r="MKS9711" s="45"/>
      <c r="MKT9711" s="45"/>
      <c r="MKU9711" s="45"/>
      <c r="MKV9711" s="45"/>
      <c r="MKW9711" s="45"/>
      <c r="MKX9711" s="45"/>
      <c r="MKY9711" s="45"/>
      <c r="MKZ9711" s="45"/>
      <c r="MLA9711" s="45"/>
      <c r="MLB9711" s="45"/>
      <c r="MLC9711" s="45"/>
      <c r="MLD9711" s="45"/>
      <c r="MLE9711" s="45"/>
      <c r="MLF9711" s="45"/>
      <c r="MLG9711" s="45"/>
      <c r="MLH9711" s="45"/>
      <c r="MLI9711" s="45"/>
      <c r="MLJ9711" s="45"/>
      <c r="MLK9711" s="45"/>
      <c r="MLL9711" s="45"/>
      <c r="MLM9711" s="45"/>
      <c r="MLN9711" s="45"/>
      <c r="MLO9711" s="45"/>
      <c r="MLP9711" s="45"/>
      <c r="MLQ9711" s="45"/>
      <c r="MLR9711" s="45"/>
      <c r="MLS9711" s="45"/>
      <c r="MLT9711" s="45"/>
      <c r="MLU9711" s="45"/>
      <c r="MLV9711" s="45"/>
      <c r="MLW9711" s="45"/>
      <c r="MLX9711" s="45"/>
      <c r="MLY9711" s="45"/>
      <c r="MLZ9711" s="45"/>
      <c r="MMA9711" s="45"/>
      <c r="MMB9711" s="45"/>
      <c r="MMC9711" s="45"/>
      <c r="MMD9711" s="45"/>
      <c r="MME9711" s="45"/>
      <c r="MMF9711" s="45"/>
      <c r="MMG9711" s="45"/>
      <c r="MMH9711" s="45"/>
      <c r="MMI9711" s="45"/>
      <c r="MMJ9711" s="45"/>
      <c r="MMK9711" s="45"/>
      <c r="MML9711" s="45"/>
      <c r="MMM9711" s="45"/>
      <c r="MMN9711" s="45"/>
      <c r="MMO9711" s="45"/>
      <c r="MMP9711" s="45"/>
      <c r="MMQ9711" s="45"/>
      <c r="MMR9711" s="45"/>
      <c r="MMS9711" s="45"/>
      <c r="MMT9711" s="45"/>
      <c r="MMU9711" s="45"/>
      <c r="MMV9711" s="45"/>
      <c r="MMW9711" s="45"/>
      <c r="MMX9711" s="45"/>
      <c r="MMY9711" s="45"/>
      <c r="MMZ9711" s="45"/>
      <c r="MNA9711" s="45"/>
      <c r="MNB9711" s="45"/>
      <c r="MNC9711" s="45"/>
      <c r="MND9711" s="45"/>
      <c r="MNE9711" s="45"/>
      <c r="MNF9711" s="45"/>
      <c r="MNG9711" s="45"/>
      <c r="MNH9711" s="45"/>
      <c r="MNI9711" s="45"/>
      <c r="MNJ9711" s="45"/>
      <c r="MNK9711" s="45"/>
      <c r="MNL9711" s="45"/>
      <c r="MNM9711" s="45"/>
      <c r="MNN9711" s="45"/>
      <c r="MNO9711" s="45"/>
      <c r="MNP9711" s="45"/>
      <c r="MNQ9711" s="45"/>
      <c r="MNR9711" s="45"/>
      <c r="MNS9711" s="45"/>
      <c r="MNT9711" s="45"/>
      <c r="MNU9711" s="45"/>
      <c r="MNV9711" s="45"/>
      <c r="MNW9711" s="45"/>
      <c r="MNX9711" s="45"/>
      <c r="MNY9711" s="45"/>
      <c r="MNZ9711" s="45"/>
      <c r="MOA9711" s="45"/>
      <c r="MOB9711" s="45"/>
      <c r="MOC9711" s="45"/>
      <c r="MOD9711" s="45"/>
      <c r="MOE9711" s="45"/>
      <c r="MOF9711" s="45"/>
      <c r="MOG9711" s="45"/>
      <c r="MOH9711" s="45"/>
      <c r="MOI9711" s="45"/>
      <c r="MOJ9711" s="45"/>
      <c r="MOK9711" s="45"/>
      <c r="MOL9711" s="45"/>
      <c r="MOM9711" s="45"/>
      <c r="MON9711" s="45"/>
      <c r="MOO9711" s="45"/>
      <c r="MOP9711" s="45"/>
      <c r="MOQ9711" s="45"/>
      <c r="MOR9711" s="45"/>
      <c r="MOS9711" s="45"/>
      <c r="MOT9711" s="45"/>
      <c r="MOU9711" s="45"/>
      <c r="MOV9711" s="45"/>
      <c r="MOW9711" s="45"/>
      <c r="MOX9711" s="45"/>
      <c r="MOY9711" s="45"/>
      <c r="MOZ9711" s="45"/>
      <c r="MPA9711" s="45"/>
      <c r="MPB9711" s="45"/>
      <c r="MPC9711" s="45"/>
      <c r="MPD9711" s="45"/>
      <c r="MPE9711" s="45"/>
      <c r="MPF9711" s="45"/>
      <c r="MPG9711" s="45"/>
      <c r="MPH9711" s="45"/>
      <c r="MPI9711" s="45"/>
      <c r="MPJ9711" s="45"/>
      <c r="MPK9711" s="45"/>
      <c r="MPL9711" s="45"/>
      <c r="MPM9711" s="45"/>
      <c r="MPN9711" s="45"/>
      <c r="MPO9711" s="45"/>
      <c r="MPP9711" s="45"/>
      <c r="MPQ9711" s="45"/>
      <c r="MPR9711" s="45"/>
      <c r="MPS9711" s="45"/>
      <c r="MPT9711" s="45"/>
      <c r="MPU9711" s="45"/>
      <c r="MPV9711" s="45"/>
      <c r="MPW9711" s="45"/>
      <c r="MPX9711" s="45"/>
      <c r="MPY9711" s="45"/>
      <c r="MPZ9711" s="45"/>
      <c r="MQA9711" s="45"/>
      <c r="MQB9711" s="45"/>
      <c r="MQC9711" s="45"/>
      <c r="MQD9711" s="45"/>
      <c r="MQE9711" s="45"/>
      <c r="MQF9711" s="45"/>
      <c r="MQG9711" s="45"/>
      <c r="MQH9711" s="45"/>
      <c r="MQI9711" s="45"/>
      <c r="MQJ9711" s="45"/>
      <c r="MQK9711" s="45"/>
      <c r="MQL9711" s="45"/>
      <c r="MQM9711" s="45"/>
      <c r="MQN9711" s="45"/>
      <c r="MQO9711" s="45"/>
      <c r="MQP9711" s="45"/>
      <c r="MQQ9711" s="45"/>
      <c r="MQR9711" s="45"/>
      <c r="MQS9711" s="45"/>
      <c r="MQT9711" s="45"/>
      <c r="MQU9711" s="45"/>
      <c r="MQV9711" s="45"/>
      <c r="MQW9711" s="45"/>
      <c r="MQX9711" s="45"/>
      <c r="MQY9711" s="45"/>
      <c r="MQZ9711" s="45"/>
      <c r="MRA9711" s="45"/>
      <c r="MRB9711" s="45"/>
      <c r="MRC9711" s="45"/>
      <c r="MRD9711" s="45"/>
      <c r="MRE9711" s="45"/>
      <c r="MRF9711" s="45"/>
      <c r="MRG9711" s="45"/>
      <c r="MRH9711" s="45"/>
      <c r="MRI9711" s="45"/>
      <c r="MRJ9711" s="45"/>
      <c r="MRK9711" s="45"/>
      <c r="MRL9711" s="45"/>
      <c r="MRM9711" s="45"/>
      <c r="MRN9711" s="45"/>
      <c r="MRO9711" s="45"/>
      <c r="MRP9711" s="45"/>
      <c r="MRQ9711" s="45"/>
      <c r="MRR9711" s="45"/>
      <c r="MRS9711" s="45"/>
      <c r="MRT9711" s="45"/>
      <c r="MRU9711" s="45"/>
      <c r="MRV9711" s="45"/>
      <c r="MRW9711" s="45"/>
      <c r="MRX9711" s="45"/>
      <c r="MRY9711" s="45"/>
      <c r="MRZ9711" s="45"/>
      <c r="MSA9711" s="45"/>
      <c r="MSB9711" s="45"/>
      <c r="MSC9711" s="45"/>
      <c r="MSD9711" s="45"/>
      <c r="MSE9711" s="45"/>
      <c r="MSF9711" s="45"/>
      <c r="MSG9711" s="45"/>
      <c r="MSH9711" s="45"/>
      <c r="MSI9711" s="45"/>
      <c r="MSJ9711" s="45"/>
      <c r="MSK9711" s="45"/>
      <c r="MSL9711" s="45"/>
      <c r="MSM9711" s="45"/>
      <c r="MSN9711" s="45"/>
      <c r="MSO9711" s="45"/>
      <c r="MSP9711" s="45"/>
      <c r="MSQ9711" s="45"/>
      <c r="MSR9711" s="45"/>
      <c r="MSS9711" s="45"/>
      <c r="MST9711" s="45"/>
      <c r="MSU9711" s="45"/>
      <c r="MSV9711" s="45"/>
      <c r="MSW9711" s="45"/>
      <c r="MSX9711" s="45"/>
      <c r="MSY9711" s="45"/>
      <c r="MSZ9711" s="45"/>
      <c r="MTA9711" s="45"/>
      <c r="MTB9711" s="45"/>
      <c r="MTC9711" s="45"/>
      <c r="MTD9711" s="45"/>
      <c r="MTE9711" s="45"/>
      <c r="MTF9711" s="45"/>
      <c r="MTG9711" s="45"/>
      <c r="MTH9711" s="45"/>
      <c r="MTI9711" s="45"/>
      <c r="MTJ9711" s="45"/>
      <c r="MTK9711" s="45"/>
      <c r="MTL9711" s="45"/>
      <c r="MTM9711" s="45"/>
      <c r="MTN9711" s="45"/>
      <c r="MTO9711" s="45"/>
      <c r="MTP9711" s="45"/>
      <c r="MTQ9711" s="45"/>
      <c r="MTR9711" s="45"/>
      <c r="MTS9711" s="45"/>
      <c r="MTT9711" s="45"/>
      <c r="MTU9711" s="45"/>
      <c r="MTV9711" s="45"/>
      <c r="MTW9711" s="45"/>
      <c r="MTX9711" s="45"/>
      <c r="MTY9711" s="45"/>
      <c r="MTZ9711" s="45"/>
      <c r="MUA9711" s="45"/>
      <c r="MUB9711" s="45"/>
      <c r="MUC9711" s="45"/>
      <c r="MUD9711" s="45"/>
      <c r="MUE9711" s="45"/>
      <c r="MUF9711" s="45"/>
      <c r="MUG9711" s="45"/>
      <c r="MUH9711" s="45"/>
      <c r="MUI9711" s="45"/>
      <c r="MUJ9711" s="45"/>
      <c r="MUK9711" s="45"/>
      <c r="MUL9711" s="45"/>
      <c r="MUM9711" s="45"/>
      <c r="MUN9711" s="45"/>
      <c r="MUO9711" s="45"/>
      <c r="MUP9711" s="45"/>
      <c r="MUQ9711" s="45"/>
      <c r="MUR9711" s="45"/>
      <c r="MUS9711" s="45"/>
      <c r="MUT9711" s="45"/>
      <c r="MUU9711" s="45"/>
      <c r="MUV9711" s="45"/>
      <c r="MUW9711" s="45"/>
      <c r="MUX9711" s="45"/>
      <c r="MUY9711" s="45"/>
      <c r="MUZ9711" s="45"/>
      <c r="MVA9711" s="45"/>
      <c r="MVB9711" s="45"/>
      <c r="MVC9711" s="45"/>
      <c r="MVD9711" s="45"/>
      <c r="MVE9711" s="45"/>
      <c r="MVF9711" s="45"/>
      <c r="MVG9711" s="45"/>
      <c r="MVH9711" s="45"/>
      <c r="MVI9711" s="45"/>
      <c r="MVJ9711" s="45"/>
      <c r="MVK9711" s="45"/>
      <c r="MVL9711" s="45"/>
      <c r="MVM9711" s="45"/>
      <c r="MVN9711" s="45"/>
      <c r="MVO9711" s="45"/>
      <c r="MVP9711" s="45"/>
      <c r="MVQ9711" s="45"/>
      <c r="MVR9711" s="45"/>
      <c r="MVS9711" s="45"/>
      <c r="MVT9711" s="45"/>
      <c r="MVU9711" s="45"/>
      <c r="MVV9711" s="45"/>
      <c r="MVW9711" s="45"/>
      <c r="MVX9711" s="45"/>
      <c r="MVY9711" s="45"/>
      <c r="MVZ9711" s="45"/>
      <c r="MWA9711" s="45"/>
      <c r="MWB9711" s="45"/>
      <c r="MWC9711" s="45"/>
      <c r="MWD9711" s="45"/>
      <c r="MWE9711" s="45"/>
      <c r="MWF9711" s="45"/>
      <c r="MWG9711" s="45"/>
      <c r="MWH9711" s="45"/>
      <c r="MWI9711" s="45"/>
      <c r="MWJ9711" s="45"/>
      <c r="MWK9711" s="45"/>
      <c r="MWL9711" s="45"/>
      <c r="MWM9711" s="45"/>
      <c r="MWN9711" s="45"/>
      <c r="MWO9711" s="45"/>
      <c r="MWP9711" s="45"/>
      <c r="MWQ9711" s="45"/>
      <c r="MWR9711" s="45"/>
      <c r="MWS9711" s="45"/>
      <c r="MWT9711" s="45"/>
      <c r="MWU9711" s="45"/>
      <c r="MWV9711" s="45"/>
      <c r="MWW9711" s="45"/>
      <c r="MWX9711" s="45"/>
      <c r="MWY9711" s="45"/>
      <c r="MWZ9711" s="45"/>
      <c r="MXA9711" s="45"/>
      <c r="MXB9711" s="45"/>
      <c r="MXC9711" s="45"/>
      <c r="MXD9711" s="45"/>
      <c r="MXE9711" s="45"/>
      <c r="MXF9711" s="45"/>
      <c r="MXG9711" s="45"/>
      <c r="MXH9711" s="45"/>
      <c r="MXI9711" s="45"/>
      <c r="MXJ9711" s="45"/>
      <c r="MXK9711" s="45"/>
      <c r="MXL9711" s="45"/>
      <c r="MXM9711" s="45"/>
      <c r="MXN9711" s="45"/>
      <c r="MXO9711" s="45"/>
      <c r="MXP9711" s="45"/>
      <c r="MXQ9711" s="45"/>
      <c r="MXR9711" s="45"/>
      <c r="MXS9711" s="45"/>
      <c r="MXT9711" s="45"/>
      <c r="MXU9711" s="45"/>
      <c r="MXV9711" s="45"/>
      <c r="MXW9711" s="45"/>
      <c r="MXX9711" s="45"/>
      <c r="MXY9711" s="45"/>
      <c r="MXZ9711" s="45"/>
      <c r="MYA9711" s="45"/>
      <c r="MYB9711" s="45"/>
      <c r="MYC9711" s="45"/>
      <c r="MYD9711" s="45"/>
      <c r="MYE9711" s="45"/>
      <c r="MYF9711" s="45"/>
      <c r="MYG9711" s="45"/>
      <c r="MYH9711" s="45"/>
      <c r="MYI9711" s="45"/>
      <c r="MYJ9711" s="45"/>
      <c r="MYK9711" s="45"/>
      <c r="MYL9711" s="45"/>
      <c r="MYM9711" s="45"/>
      <c r="MYN9711" s="45"/>
      <c r="MYO9711" s="45"/>
      <c r="MYP9711" s="45"/>
      <c r="MYQ9711" s="45"/>
      <c r="MYR9711" s="45"/>
      <c r="MYS9711" s="45"/>
      <c r="MYT9711" s="45"/>
      <c r="MYU9711" s="45"/>
      <c r="MYV9711" s="45"/>
      <c r="MYW9711" s="45"/>
      <c r="MYX9711" s="45"/>
      <c r="MYY9711" s="45"/>
      <c r="MYZ9711" s="45"/>
      <c r="MZA9711" s="45"/>
      <c r="MZB9711" s="45"/>
      <c r="MZC9711" s="45"/>
      <c r="MZD9711" s="45"/>
      <c r="MZE9711" s="45"/>
      <c r="MZF9711" s="45"/>
      <c r="MZG9711" s="45"/>
      <c r="MZH9711" s="45"/>
      <c r="MZI9711" s="45"/>
      <c r="MZJ9711" s="45"/>
      <c r="MZK9711" s="45"/>
      <c r="MZL9711" s="45"/>
      <c r="MZM9711" s="45"/>
      <c r="MZN9711" s="45"/>
      <c r="MZO9711" s="45"/>
      <c r="MZP9711" s="45"/>
      <c r="MZQ9711" s="45"/>
      <c r="MZR9711" s="45"/>
      <c r="MZS9711" s="45"/>
      <c r="MZT9711" s="45"/>
      <c r="MZU9711" s="45"/>
      <c r="MZV9711" s="45"/>
      <c r="MZW9711" s="45"/>
      <c r="MZX9711" s="45"/>
      <c r="MZY9711" s="45"/>
      <c r="MZZ9711" s="45"/>
      <c r="NAA9711" s="45"/>
      <c r="NAB9711" s="45"/>
      <c r="NAC9711" s="45"/>
      <c r="NAD9711" s="45"/>
      <c r="NAE9711" s="45"/>
      <c r="NAF9711" s="45"/>
      <c r="NAG9711" s="45"/>
      <c r="NAH9711" s="45"/>
      <c r="NAI9711" s="45"/>
      <c r="NAJ9711" s="45"/>
      <c r="NAK9711" s="45"/>
      <c r="NAL9711" s="45"/>
      <c r="NAM9711" s="45"/>
      <c r="NAN9711" s="45"/>
      <c r="NAO9711" s="45"/>
      <c r="NAP9711" s="45"/>
      <c r="NAQ9711" s="45"/>
      <c r="NAR9711" s="45"/>
      <c r="NAS9711" s="45"/>
      <c r="NAT9711" s="45"/>
      <c r="NAU9711" s="45"/>
      <c r="NAV9711" s="45"/>
      <c r="NAW9711" s="45"/>
      <c r="NAX9711" s="45"/>
      <c r="NAY9711" s="45"/>
      <c r="NAZ9711" s="45"/>
      <c r="NBA9711" s="45"/>
      <c r="NBB9711" s="45"/>
      <c r="NBC9711" s="45"/>
      <c r="NBD9711" s="45"/>
      <c r="NBE9711" s="45"/>
      <c r="NBF9711" s="45"/>
      <c r="NBG9711" s="45"/>
      <c r="NBH9711" s="45"/>
      <c r="NBI9711" s="45"/>
      <c r="NBJ9711" s="45"/>
      <c r="NBK9711" s="45"/>
      <c r="NBL9711" s="45"/>
      <c r="NBM9711" s="45"/>
      <c r="NBN9711" s="45"/>
      <c r="NBO9711" s="45"/>
      <c r="NBP9711" s="45"/>
      <c r="NBQ9711" s="45"/>
      <c r="NBR9711" s="45"/>
      <c r="NBS9711" s="45"/>
      <c r="NBT9711" s="45"/>
      <c r="NBU9711" s="45"/>
      <c r="NBV9711" s="45"/>
      <c r="NBW9711" s="45"/>
      <c r="NBX9711" s="45"/>
      <c r="NBY9711" s="45"/>
      <c r="NBZ9711" s="45"/>
      <c r="NCA9711" s="45"/>
      <c r="NCB9711" s="45"/>
      <c r="NCC9711" s="45"/>
      <c r="NCD9711" s="45"/>
      <c r="NCE9711" s="45"/>
      <c r="NCF9711" s="45"/>
      <c r="NCG9711" s="45"/>
      <c r="NCH9711" s="45"/>
      <c r="NCI9711" s="45"/>
      <c r="NCJ9711" s="45"/>
      <c r="NCK9711" s="45"/>
      <c r="NCL9711" s="45"/>
      <c r="NCM9711" s="45"/>
      <c r="NCN9711" s="45"/>
      <c r="NCO9711" s="45"/>
      <c r="NCP9711" s="45"/>
      <c r="NCQ9711" s="45"/>
      <c r="NCR9711" s="45"/>
      <c r="NCS9711" s="45"/>
      <c r="NCT9711" s="45"/>
      <c r="NCU9711" s="45"/>
      <c r="NCV9711" s="45"/>
      <c r="NCW9711" s="45"/>
      <c r="NCX9711" s="45"/>
      <c r="NCY9711" s="45"/>
      <c r="NCZ9711" s="45"/>
      <c r="NDA9711" s="45"/>
      <c r="NDB9711" s="45"/>
      <c r="NDC9711" s="45"/>
      <c r="NDD9711" s="45"/>
      <c r="NDE9711" s="45"/>
      <c r="NDF9711" s="45"/>
      <c r="NDG9711" s="45"/>
      <c r="NDH9711" s="45"/>
      <c r="NDI9711" s="45"/>
      <c r="NDJ9711" s="45"/>
      <c r="NDK9711" s="45"/>
      <c r="NDL9711" s="45"/>
      <c r="NDM9711" s="45"/>
      <c r="NDN9711" s="45"/>
      <c r="NDO9711" s="45"/>
      <c r="NDP9711" s="45"/>
      <c r="NDQ9711" s="45"/>
      <c r="NDR9711" s="45"/>
      <c r="NDS9711" s="45"/>
      <c r="NDT9711" s="45"/>
      <c r="NDU9711" s="45"/>
      <c r="NDV9711" s="45"/>
      <c r="NDW9711" s="45"/>
      <c r="NDX9711" s="45"/>
      <c r="NDY9711" s="45"/>
      <c r="NDZ9711" s="45"/>
      <c r="NEA9711" s="45"/>
      <c r="NEB9711" s="45"/>
      <c r="NEC9711" s="45"/>
      <c r="NED9711" s="45"/>
      <c r="NEE9711" s="45"/>
      <c r="NEF9711" s="45"/>
      <c r="NEG9711" s="45"/>
      <c r="NEH9711" s="45"/>
      <c r="NEI9711" s="45"/>
      <c r="NEJ9711" s="45"/>
      <c r="NEK9711" s="45"/>
      <c r="NEL9711" s="45"/>
      <c r="NEM9711" s="45"/>
      <c r="NEN9711" s="45"/>
      <c r="NEO9711" s="45"/>
      <c r="NEP9711" s="45"/>
      <c r="NEQ9711" s="45"/>
      <c r="NER9711" s="45"/>
      <c r="NES9711" s="45"/>
      <c r="NET9711" s="45"/>
      <c r="NEU9711" s="45"/>
      <c r="NEV9711" s="45"/>
      <c r="NEW9711" s="45"/>
      <c r="NEX9711" s="45"/>
      <c r="NEY9711" s="45"/>
      <c r="NEZ9711" s="45"/>
      <c r="NFA9711" s="45"/>
      <c r="NFB9711" s="45"/>
      <c r="NFC9711" s="45"/>
      <c r="NFD9711" s="45"/>
      <c r="NFE9711" s="45"/>
      <c r="NFF9711" s="45"/>
      <c r="NFG9711" s="45"/>
      <c r="NFH9711" s="45"/>
      <c r="NFI9711" s="45"/>
      <c r="NFJ9711" s="45"/>
      <c r="NFK9711" s="45"/>
      <c r="NFL9711" s="45"/>
      <c r="NFM9711" s="45"/>
      <c r="NFN9711" s="45"/>
      <c r="NFO9711" s="45"/>
      <c r="NFP9711" s="45"/>
      <c r="NFQ9711" s="45"/>
      <c r="NFR9711" s="45"/>
      <c r="NFS9711" s="45"/>
      <c r="NFT9711" s="45"/>
      <c r="NFU9711" s="45"/>
      <c r="NFV9711" s="45"/>
      <c r="NFW9711" s="45"/>
      <c r="NFX9711" s="45"/>
      <c r="NFY9711" s="45"/>
      <c r="NFZ9711" s="45"/>
      <c r="NGA9711" s="45"/>
      <c r="NGB9711" s="45"/>
      <c r="NGC9711" s="45"/>
      <c r="NGD9711" s="45"/>
      <c r="NGE9711" s="45"/>
      <c r="NGF9711" s="45"/>
      <c r="NGG9711" s="45"/>
      <c r="NGH9711" s="45"/>
      <c r="NGI9711" s="45"/>
      <c r="NGJ9711" s="45"/>
      <c r="NGK9711" s="45"/>
      <c r="NGL9711" s="45"/>
      <c r="NGM9711" s="45"/>
      <c r="NGN9711" s="45"/>
      <c r="NGO9711" s="45"/>
      <c r="NGP9711" s="45"/>
      <c r="NGQ9711" s="45"/>
      <c r="NGR9711" s="45"/>
      <c r="NGS9711" s="45"/>
      <c r="NGT9711" s="45"/>
      <c r="NGU9711" s="45"/>
      <c r="NGV9711" s="45"/>
      <c r="NGW9711" s="45"/>
      <c r="NGX9711" s="45"/>
      <c r="NGY9711" s="45"/>
      <c r="NGZ9711" s="45"/>
      <c r="NHA9711" s="45"/>
      <c r="NHB9711" s="45"/>
      <c r="NHC9711" s="45"/>
      <c r="NHD9711" s="45"/>
      <c r="NHE9711" s="45"/>
      <c r="NHF9711" s="45"/>
      <c r="NHG9711" s="45"/>
      <c r="NHH9711" s="45"/>
      <c r="NHI9711" s="45"/>
      <c r="NHJ9711" s="45"/>
      <c r="NHK9711" s="45"/>
      <c r="NHL9711" s="45"/>
      <c r="NHM9711" s="45"/>
      <c r="NHN9711" s="45"/>
      <c r="NHO9711" s="45"/>
      <c r="NHP9711" s="45"/>
      <c r="NHQ9711" s="45"/>
      <c r="NHR9711" s="45"/>
      <c r="NHS9711" s="45"/>
      <c r="NHT9711" s="45"/>
      <c r="NHU9711" s="45"/>
      <c r="NHV9711" s="45"/>
      <c r="NHW9711" s="45"/>
      <c r="NHX9711" s="45"/>
      <c r="NHY9711" s="45"/>
      <c r="NHZ9711" s="45"/>
      <c r="NIA9711" s="45"/>
      <c r="NIB9711" s="45"/>
      <c r="NIC9711" s="45"/>
      <c r="NID9711" s="45"/>
      <c r="NIE9711" s="45"/>
      <c r="NIF9711" s="45"/>
      <c r="NIG9711" s="45"/>
      <c r="NIH9711" s="45"/>
      <c r="NII9711" s="45"/>
      <c r="NIJ9711" s="45"/>
      <c r="NIK9711" s="45"/>
      <c r="NIL9711" s="45"/>
      <c r="NIM9711" s="45"/>
      <c r="NIN9711" s="45"/>
      <c r="NIO9711" s="45"/>
      <c r="NIP9711" s="45"/>
      <c r="NIQ9711" s="45"/>
      <c r="NIR9711" s="45"/>
      <c r="NIS9711" s="45"/>
      <c r="NIT9711" s="45"/>
      <c r="NIU9711" s="45"/>
      <c r="NIV9711" s="45"/>
      <c r="NIW9711" s="45"/>
      <c r="NIX9711" s="45"/>
      <c r="NIY9711" s="45"/>
      <c r="NIZ9711" s="45"/>
      <c r="NJA9711" s="45"/>
      <c r="NJB9711" s="45"/>
      <c r="NJC9711" s="45"/>
      <c r="NJD9711" s="45"/>
      <c r="NJE9711" s="45"/>
      <c r="NJF9711" s="45"/>
      <c r="NJG9711" s="45"/>
      <c r="NJH9711" s="45"/>
      <c r="NJI9711" s="45"/>
      <c r="NJJ9711" s="45"/>
      <c r="NJK9711" s="45"/>
      <c r="NJL9711" s="45"/>
      <c r="NJM9711" s="45"/>
      <c r="NJN9711" s="45"/>
      <c r="NJO9711" s="45"/>
      <c r="NJP9711" s="45"/>
      <c r="NJQ9711" s="45"/>
      <c r="NJR9711" s="45"/>
      <c r="NJS9711" s="45"/>
      <c r="NJT9711" s="45"/>
      <c r="NJU9711" s="45"/>
      <c r="NJV9711" s="45"/>
      <c r="NJW9711" s="45"/>
      <c r="NJX9711" s="45"/>
      <c r="NJY9711" s="45"/>
      <c r="NJZ9711" s="45"/>
      <c r="NKA9711" s="45"/>
      <c r="NKB9711" s="45"/>
      <c r="NKC9711" s="45"/>
      <c r="NKD9711" s="45"/>
      <c r="NKE9711" s="45"/>
      <c r="NKF9711" s="45"/>
      <c r="NKG9711" s="45"/>
      <c r="NKH9711" s="45"/>
      <c r="NKI9711" s="45"/>
      <c r="NKJ9711" s="45"/>
      <c r="NKK9711" s="45"/>
      <c r="NKL9711" s="45"/>
      <c r="NKM9711" s="45"/>
      <c r="NKN9711" s="45"/>
      <c r="NKO9711" s="45"/>
      <c r="NKP9711" s="45"/>
      <c r="NKQ9711" s="45"/>
      <c r="NKR9711" s="45"/>
      <c r="NKS9711" s="45"/>
      <c r="NKT9711" s="45"/>
      <c r="NKU9711" s="45"/>
      <c r="NKV9711" s="45"/>
      <c r="NKW9711" s="45"/>
      <c r="NKX9711" s="45"/>
      <c r="NKY9711" s="45"/>
      <c r="NKZ9711" s="45"/>
      <c r="NLA9711" s="45"/>
      <c r="NLB9711" s="45"/>
      <c r="NLC9711" s="45"/>
      <c r="NLD9711" s="45"/>
      <c r="NLE9711" s="45"/>
      <c r="NLF9711" s="45"/>
      <c r="NLG9711" s="45"/>
      <c r="NLH9711" s="45"/>
      <c r="NLI9711" s="45"/>
      <c r="NLJ9711" s="45"/>
      <c r="NLK9711" s="45"/>
      <c r="NLL9711" s="45"/>
      <c r="NLM9711" s="45"/>
      <c r="NLN9711" s="45"/>
      <c r="NLO9711" s="45"/>
      <c r="NLP9711" s="45"/>
      <c r="NLQ9711" s="45"/>
      <c r="NLR9711" s="45"/>
      <c r="NLS9711" s="45"/>
      <c r="NLT9711" s="45"/>
      <c r="NLU9711" s="45"/>
      <c r="NLV9711" s="45"/>
      <c r="NLW9711" s="45"/>
      <c r="NLX9711" s="45"/>
      <c r="NLY9711" s="45"/>
      <c r="NLZ9711" s="45"/>
      <c r="NMA9711" s="45"/>
      <c r="NMB9711" s="45"/>
      <c r="NMC9711" s="45"/>
      <c r="NMD9711" s="45"/>
      <c r="NME9711" s="45"/>
      <c r="NMF9711" s="45"/>
      <c r="NMG9711" s="45"/>
      <c r="NMH9711" s="45"/>
      <c r="NMI9711" s="45"/>
      <c r="NMJ9711" s="45"/>
      <c r="NMK9711" s="45"/>
      <c r="NML9711" s="45"/>
      <c r="NMM9711" s="45"/>
      <c r="NMN9711" s="45"/>
      <c r="NMO9711" s="45"/>
      <c r="NMP9711" s="45"/>
      <c r="NMQ9711" s="45"/>
      <c r="NMR9711" s="45"/>
      <c r="NMS9711" s="45"/>
      <c r="NMT9711" s="45"/>
      <c r="NMU9711" s="45"/>
      <c r="NMV9711" s="45"/>
      <c r="NMW9711" s="45"/>
      <c r="NMX9711" s="45"/>
      <c r="NMY9711" s="45"/>
      <c r="NMZ9711" s="45"/>
      <c r="NNA9711" s="45"/>
      <c r="NNB9711" s="45"/>
      <c r="NNC9711" s="45"/>
      <c r="NND9711" s="45"/>
      <c r="NNE9711" s="45"/>
      <c r="NNF9711" s="45"/>
      <c r="NNG9711" s="45"/>
      <c r="NNH9711" s="45"/>
      <c r="NNI9711" s="45"/>
      <c r="NNJ9711" s="45"/>
      <c r="NNK9711" s="45"/>
      <c r="NNL9711" s="45"/>
      <c r="NNM9711" s="45"/>
      <c r="NNN9711" s="45"/>
      <c r="NNO9711" s="45"/>
      <c r="NNP9711" s="45"/>
      <c r="NNQ9711" s="45"/>
      <c r="NNR9711" s="45"/>
      <c r="NNS9711" s="45"/>
      <c r="NNT9711" s="45"/>
      <c r="NNU9711" s="45"/>
      <c r="NNV9711" s="45"/>
      <c r="NNW9711" s="45"/>
      <c r="NNX9711" s="45"/>
      <c r="NNY9711" s="45"/>
      <c r="NNZ9711" s="45"/>
      <c r="NOA9711" s="45"/>
      <c r="NOB9711" s="45"/>
      <c r="NOC9711" s="45"/>
      <c r="NOD9711" s="45"/>
      <c r="NOE9711" s="45"/>
      <c r="NOF9711" s="45"/>
      <c r="NOG9711" s="45"/>
      <c r="NOH9711" s="45"/>
      <c r="NOI9711" s="45"/>
      <c r="NOJ9711" s="45"/>
      <c r="NOK9711" s="45"/>
      <c r="NOL9711" s="45"/>
      <c r="NOM9711" s="45"/>
      <c r="NON9711" s="45"/>
      <c r="NOO9711" s="45"/>
      <c r="NOP9711" s="45"/>
      <c r="NOQ9711" s="45"/>
      <c r="NOR9711" s="45"/>
      <c r="NOS9711" s="45"/>
      <c r="NOT9711" s="45"/>
      <c r="NOU9711" s="45"/>
      <c r="NOV9711" s="45"/>
      <c r="NOW9711" s="45"/>
      <c r="NOX9711" s="45"/>
      <c r="NOY9711" s="45"/>
      <c r="NOZ9711" s="45"/>
      <c r="NPA9711" s="45"/>
      <c r="NPB9711" s="45"/>
      <c r="NPC9711" s="45"/>
      <c r="NPD9711" s="45"/>
      <c r="NPE9711" s="45"/>
      <c r="NPF9711" s="45"/>
      <c r="NPG9711" s="45"/>
      <c r="NPH9711" s="45"/>
      <c r="NPI9711" s="45"/>
      <c r="NPJ9711" s="45"/>
      <c r="NPK9711" s="45"/>
      <c r="NPL9711" s="45"/>
      <c r="NPM9711" s="45"/>
      <c r="NPN9711" s="45"/>
      <c r="NPO9711" s="45"/>
      <c r="NPP9711" s="45"/>
      <c r="NPQ9711" s="45"/>
      <c r="NPR9711" s="45"/>
      <c r="NPS9711" s="45"/>
      <c r="NPT9711" s="45"/>
      <c r="NPU9711" s="45"/>
      <c r="NPV9711" s="45"/>
      <c r="NPW9711" s="45"/>
      <c r="NPX9711" s="45"/>
      <c r="NPY9711" s="45"/>
      <c r="NPZ9711" s="45"/>
      <c r="NQA9711" s="45"/>
      <c r="NQB9711" s="45"/>
      <c r="NQC9711" s="45"/>
      <c r="NQD9711" s="45"/>
      <c r="NQE9711" s="45"/>
      <c r="NQF9711" s="45"/>
      <c r="NQG9711" s="45"/>
      <c r="NQH9711" s="45"/>
      <c r="NQI9711" s="45"/>
      <c r="NQJ9711" s="45"/>
      <c r="NQK9711" s="45"/>
      <c r="NQL9711" s="45"/>
      <c r="NQM9711" s="45"/>
      <c r="NQN9711" s="45"/>
      <c r="NQO9711" s="45"/>
      <c r="NQP9711" s="45"/>
      <c r="NQQ9711" s="45"/>
      <c r="NQR9711" s="45"/>
      <c r="NQS9711" s="45"/>
      <c r="NQT9711" s="45"/>
      <c r="NQU9711" s="45"/>
      <c r="NQV9711" s="45"/>
      <c r="NQW9711" s="45"/>
      <c r="NQX9711" s="45"/>
      <c r="NQY9711" s="45"/>
      <c r="NQZ9711" s="45"/>
      <c r="NRA9711" s="45"/>
      <c r="NRB9711" s="45"/>
      <c r="NRC9711" s="45"/>
      <c r="NRD9711" s="45"/>
      <c r="NRE9711" s="45"/>
      <c r="NRF9711" s="45"/>
      <c r="NRG9711" s="45"/>
      <c r="NRH9711" s="45"/>
      <c r="NRI9711" s="45"/>
      <c r="NRJ9711" s="45"/>
      <c r="NRK9711" s="45"/>
      <c r="NRL9711" s="45"/>
      <c r="NRM9711" s="45"/>
      <c r="NRN9711" s="45"/>
      <c r="NRO9711" s="45"/>
      <c r="NRP9711" s="45"/>
      <c r="NRQ9711" s="45"/>
      <c r="NRR9711" s="45"/>
      <c r="NRS9711" s="45"/>
      <c r="NRT9711" s="45"/>
      <c r="NRU9711" s="45"/>
      <c r="NRV9711" s="45"/>
      <c r="NRW9711" s="45"/>
      <c r="NRX9711" s="45"/>
      <c r="NRY9711" s="45"/>
      <c r="NRZ9711" s="45"/>
      <c r="NSA9711" s="45"/>
      <c r="NSB9711" s="45"/>
      <c r="NSC9711" s="45"/>
      <c r="NSD9711" s="45"/>
      <c r="NSE9711" s="45"/>
      <c r="NSF9711" s="45"/>
      <c r="NSG9711" s="45"/>
      <c r="NSH9711" s="45"/>
      <c r="NSI9711" s="45"/>
      <c r="NSJ9711" s="45"/>
      <c r="NSK9711" s="45"/>
      <c r="NSL9711" s="45"/>
      <c r="NSM9711" s="45"/>
      <c r="NSN9711" s="45"/>
      <c r="NSO9711" s="45"/>
      <c r="NSP9711" s="45"/>
      <c r="NSQ9711" s="45"/>
      <c r="NSR9711" s="45"/>
      <c r="NSS9711" s="45"/>
      <c r="NST9711" s="45"/>
      <c r="NSU9711" s="45"/>
      <c r="NSV9711" s="45"/>
      <c r="NSW9711" s="45"/>
      <c r="NSX9711" s="45"/>
      <c r="NSY9711" s="45"/>
      <c r="NSZ9711" s="45"/>
      <c r="NTA9711" s="45"/>
      <c r="NTB9711" s="45"/>
      <c r="NTC9711" s="45"/>
      <c r="NTD9711" s="45"/>
      <c r="NTE9711" s="45"/>
      <c r="NTF9711" s="45"/>
      <c r="NTG9711" s="45"/>
      <c r="NTH9711" s="45"/>
      <c r="NTI9711" s="45"/>
      <c r="NTJ9711" s="45"/>
      <c r="NTK9711" s="45"/>
      <c r="NTL9711" s="45"/>
      <c r="NTM9711" s="45"/>
      <c r="NTN9711" s="45"/>
      <c r="NTO9711" s="45"/>
      <c r="NTP9711" s="45"/>
      <c r="NTQ9711" s="45"/>
      <c r="NTR9711" s="45"/>
      <c r="NTS9711" s="45"/>
      <c r="NTT9711" s="45"/>
      <c r="NTU9711" s="45"/>
      <c r="NTV9711" s="45"/>
      <c r="NTW9711" s="45"/>
      <c r="NTX9711" s="45"/>
      <c r="NTY9711" s="45"/>
      <c r="NTZ9711" s="45"/>
      <c r="NUA9711" s="45"/>
      <c r="NUB9711" s="45"/>
      <c r="NUC9711" s="45"/>
      <c r="NUD9711" s="45"/>
      <c r="NUE9711" s="45"/>
      <c r="NUF9711" s="45"/>
      <c r="NUG9711" s="45"/>
      <c r="NUH9711" s="45"/>
      <c r="NUI9711" s="45"/>
      <c r="NUJ9711" s="45"/>
      <c r="NUK9711" s="45"/>
      <c r="NUL9711" s="45"/>
      <c r="NUM9711" s="45"/>
      <c r="NUN9711" s="45"/>
      <c r="NUO9711" s="45"/>
      <c r="NUP9711" s="45"/>
      <c r="NUQ9711" s="45"/>
      <c r="NUR9711" s="45"/>
      <c r="NUS9711" s="45"/>
      <c r="NUT9711" s="45"/>
      <c r="NUU9711" s="45"/>
      <c r="NUV9711" s="45"/>
      <c r="NUW9711" s="45"/>
      <c r="NUX9711" s="45"/>
      <c r="NUY9711" s="45"/>
      <c r="NUZ9711" s="45"/>
      <c r="NVA9711" s="45"/>
      <c r="NVB9711" s="45"/>
      <c r="NVC9711" s="45"/>
      <c r="NVD9711" s="45"/>
      <c r="NVE9711" s="45"/>
      <c r="NVF9711" s="45"/>
      <c r="NVG9711" s="45"/>
      <c r="NVH9711" s="45"/>
      <c r="NVI9711" s="45"/>
      <c r="NVJ9711" s="45"/>
      <c r="NVK9711" s="45"/>
      <c r="NVL9711" s="45"/>
      <c r="NVM9711" s="45"/>
      <c r="NVN9711" s="45"/>
      <c r="NVO9711" s="45"/>
      <c r="NVP9711" s="45"/>
      <c r="NVQ9711" s="45"/>
      <c r="NVR9711" s="45"/>
      <c r="NVS9711" s="45"/>
      <c r="NVT9711" s="45"/>
      <c r="NVU9711" s="45"/>
      <c r="NVV9711" s="45"/>
      <c r="NVW9711" s="45"/>
      <c r="NVX9711" s="45"/>
      <c r="NVY9711" s="45"/>
      <c r="NVZ9711" s="45"/>
      <c r="NWA9711" s="45"/>
      <c r="NWB9711" s="45"/>
      <c r="NWC9711" s="45"/>
      <c r="NWD9711" s="45"/>
      <c r="NWE9711" s="45"/>
      <c r="NWF9711" s="45"/>
      <c r="NWG9711" s="45"/>
      <c r="NWH9711" s="45"/>
      <c r="NWI9711" s="45"/>
      <c r="NWJ9711" s="45"/>
      <c r="NWK9711" s="45"/>
      <c r="NWL9711" s="45"/>
      <c r="NWM9711" s="45"/>
      <c r="NWN9711" s="45"/>
      <c r="NWO9711" s="45"/>
      <c r="NWP9711" s="45"/>
      <c r="NWQ9711" s="45"/>
      <c r="NWR9711" s="45"/>
      <c r="NWS9711" s="45"/>
      <c r="NWT9711" s="45"/>
      <c r="NWU9711" s="45"/>
      <c r="NWV9711" s="45"/>
      <c r="NWW9711" s="45"/>
      <c r="NWX9711" s="45"/>
      <c r="NWY9711" s="45"/>
      <c r="NWZ9711" s="45"/>
      <c r="NXA9711" s="45"/>
      <c r="NXB9711" s="45"/>
      <c r="NXC9711" s="45"/>
      <c r="NXD9711" s="45"/>
      <c r="NXE9711" s="45"/>
      <c r="NXF9711" s="45"/>
      <c r="NXG9711" s="45"/>
      <c r="NXH9711" s="45"/>
      <c r="NXI9711" s="45"/>
      <c r="NXJ9711" s="45"/>
      <c r="NXK9711" s="45"/>
      <c r="NXL9711" s="45"/>
      <c r="NXM9711" s="45"/>
      <c r="NXN9711" s="45"/>
      <c r="NXO9711" s="45"/>
      <c r="NXP9711" s="45"/>
      <c r="NXQ9711" s="45"/>
      <c r="NXR9711" s="45"/>
      <c r="NXS9711" s="45"/>
      <c r="NXT9711" s="45"/>
      <c r="NXU9711" s="45"/>
      <c r="NXV9711" s="45"/>
      <c r="NXW9711" s="45"/>
      <c r="NXX9711" s="45"/>
      <c r="NXY9711" s="45"/>
      <c r="NXZ9711" s="45"/>
      <c r="NYA9711" s="45"/>
      <c r="NYB9711" s="45"/>
      <c r="NYC9711" s="45"/>
      <c r="NYD9711" s="45"/>
      <c r="NYE9711" s="45"/>
      <c r="NYF9711" s="45"/>
      <c r="NYG9711" s="45"/>
      <c r="NYH9711" s="45"/>
      <c r="NYI9711" s="45"/>
      <c r="NYJ9711" s="45"/>
      <c r="NYK9711" s="45"/>
      <c r="NYL9711" s="45"/>
      <c r="NYM9711" s="45"/>
      <c r="NYN9711" s="45"/>
      <c r="NYO9711" s="45"/>
      <c r="NYP9711" s="45"/>
      <c r="NYQ9711" s="45"/>
      <c r="NYR9711" s="45"/>
      <c r="NYS9711" s="45"/>
      <c r="NYT9711" s="45"/>
      <c r="NYU9711" s="45"/>
      <c r="NYV9711" s="45"/>
      <c r="NYW9711" s="45"/>
      <c r="NYX9711" s="45"/>
      <c r="NYY9711" s="45"/>
      <c r="NYZ9711" s="45"/>
      <c r="NZA9711" s="45"/>
      <c r="NZB9711" s="45"/>
      <c r="NZC9711" s="45"/>
      <c r="NZD9711" s="45"/>
      <c r="NZE9711" s="45"/>
      <c r="NZF9711" s="45"/>
      <c r="NZG9711" s="45"/>
      <c r="NZH9711" s="45"/>
      <c r="NZI9711" s="45"/>
      <c r="NZJ9711" s="45"/>
      <c r="NZK9711" s="45"/>
      <c r="NZL9711" s="45"/>
      <c r="NZM9711" s="45"/>
      <c r="NZN9711" s="45"/>
      <c r="NZO9711" s="45"/>
      <c r="NZP9711" s="45"/>
      <c r="NZQ9711" s="45"/>
      <c r="NZR9711" s="45"/>
      <c r="NZS9711" s="45"/>
      <c r="NZT9711" s="45"/>
      <c r="NZU9711" s="45"/>
      <c r="NZV9711" s="45"/>
      <c r="NZW9711" s="45"/>
      <c r="NZX9711" s="45"/>
      <c r="NZY9711" s="45"/>
      <c r="NZZ9711" s="45"/>
      <c r="OAA9711" s="45"/>
      <c r="OAB9711" s="45"/>
      <c r="OAC9711" s="45"/>
      <c r="OAD9711" s="45"/>
      <c r="OAE9711" s="45"/>
      <c r="OAF9711" s="45"/>
      <c r="OAG9711" s="45"/>
      <c r="OAH9711" s="45"/>
      <c r="OAI9711" s="45"/>
      <c r="OAJ9711" s="45"/>
      <c r="OAK9711" s="45"/>
      <c r="OAL9711" s="45"/>
      <c r="OAM9711" s="45"/>
      <c r="OAN9711" s="45"/>
      <c r="OAO9711" s="45"/>
      <c r="OAP9711" s="45"/>
      <c r="OAQ9711" s="45"/>
      <c r="OAR9711" s="45"/>
      <c r="OAS9711" s="45"/>
      <c r="OAT9711" s="45"/>
      <c r="OAU9711" s="45"/>
      <c r="OAV9711" s="45"/>
      <c r="OAW9711" s="45"/>
      <c r="OAX9711" s="45"/>
      <c r="OAY9711" s="45"/>
      <c r="OAZ9711" s="45"/>
      <c r="OBA9711" s="45"/>
      <c r="OBB9711" s="45"/>
      <c r="OBC9711" s="45"/>
      <c r="OBD9711" s="45"/>
      <c r="OBE9711" s="45"/>
      <c r="OBF9711" s="45"/>
      <c r="OBG9711" s="45"/>
      <c r="OBH9711" s="45"/>
      <c r="OBI9711" s="45"/>
      <c r="OBJ9711" s="45"/>
      <c r="OBK9711" s="45"/>
      <c r="OBL9711" s="45"/>
      <c r="OBM9711" s="45"/>
      <c r="OBN9711" s="45"/>
      <c r="OBO9711" s="45"/>
      <c r="OBP9711" s="45"/>
      <c r="OBQ9711" s="45"/>
      <c r="OBR9711" s="45"/>
      <c r="OBS9711" s="45"/>
      <c r="OBT9711" s="45"/>
      <c r="OBU9711" s="45"/>
      <c r="OBV9711" s="45"/>
      <c r="OBW9711" s="45"/>
      <c r="OBX9711" s="45"/>
      <c r="OBY9711" s="45"/>
      <c r="OBZ9711" s="45"/>
      <c r="OCA9711" s="45"/>
      <c r="OCB9711" s="45"/>
      <c r="OCC9711" s="45"/>
      <c r="OCD9711" s="45"/>
      <c r="OCE9711" s="45"/>
      <c r="OCF9711" s="45"/>
      <c r="OCG9711" s="45"/>
      <c r="OCH9711" s="45"/>
      <c r="OCI9711" s="45"/>
      <c r="OCJ9711" s="45"/>
      <c r="OCK9711" s="45"/>
      <c r="OCL9711" s="45"/>
      <c r="OCM9711" s="45"/>
      <c r="OCN9711" s="45"/>
      <c r="OCO9711" s="45"/>
      <c r="OCP9711" s="45"/>
      <c r="OCQ9711" s="45"/>
      <c r="OCR9711" s="45"/>
      <c r="OCS9711" s="45"/>
      <c r="OCT9711" s="45"/>
      <c r="OCU9711" s="45"/>
      <c r="OCV9711" s="45"/>
      <c r="OCW9711" s="45"/>
      <c r="OCX9711" s="45"/>
      <c r="OCY9711" s="45"/>
      <c r="OCZ9711" s="45"/>
      <c r="ODA9711" s="45"/>
      <c r="ODB9711" s="45"/>
      <c r="ODC9711" s="45"/>
      <c r="ODD9711" s="45"/>
      <c r="ODE9711" s="45"/>
      <c r="ODF9711" s="45"/>
      <c r="ODG9711" s="45"/>
      <c r="ODH9711" s="45"/>
      <c r="ODI9711" s="45"/>
      <c r="ODJ9711" s="45"/>
      <c r="ODK9711" s="45"/>
      <c r="ODL9711" s="45"/>
      <c r="ODM9711" s="45"/>
      <c r="ODN9711" s="45"/>
      <c r="ODO9711" s="45"/>
      <c r="ODP9711" s="45"/>
      <c r="ODQ9711" s="45"/>
      <c r="ODR9711" s="45"/>
      <c r="ODS9711" s="45"/>
      <c r="ODT9711" s="45"/>
      <c r="ODU9711" s="45"/>
      <c r="ODV9711" s="45"/>
      <c r="ODW9711" s="45"/>
      <c r="ODX9711" s="45"/>
      <c r="ODY9711" s="45"/>
      <c r="ODZ9711" s="45"/>
      <c r="OEA9711" s="45"/>
      <c r="OEB9711" s="45"/>
      <c r="OEC9711" s="45"/>
      <c r="OED9711" s="45"/>
      <c r="OEE9711" s="45"/>
      <c r="OEF9711" s="45"/>
      <c r="OEG9711" s="45"/>
      <c r="OEH9711" s="45"/>
      <c r="OEI9711" s="45"/>
      <c r="OEJ9711" s="45"/>
      <c r="OEK9711" s="45"/>
      <c r="OEL9711" s="45"/>
      <c r="OEM9711" s="45"/>
      <c r="OEN9711" s="45"/>
      <c r="OEO9711" s="45"/>
      <c r="OEP9711" s="45"/>
      <c r="OEQ9711" s="45"/>
      <c r="OER9711" s="45"/>
      <c r="OES9711" s="45"/>
      <c r="OET9711" s="45"/>
      <c r="OEU9711" s="45"/>
      <c r="OEV9711" s="45"/>
      <c r="OEW9711" s="45"/>
      <c r="OEX9711" s="45"/>
      <c r="OEY9711" s="45"/>
      <c r="OEZ9711" s="45"/>
      <c r="OFA9711" s="45"/>
      <c r="OFB9711" s="45"/>
      <c r="OFC9711" s="45"/>
      <c r="OFD9711" s="45"/>
      <c r="OFE9711" s="45"/>
      <c r="OFF9711" s="45"/>
      <c r="OFG9711" s="45"/>
      <c r="OFH9711" s="45"/>
      <c r="OFI9711" s="45"/>
      <c r="OFJ9711" s="45"/>
      <c r="OFK9711" s="45"/>
      <c r="OFL9711" s="45"/>
      <c r="OFM9711" s="45"/>
      <c r="OFN9711" s="45"/>
      <c r="OFO9711" s="45"/>
      <c r="OFP9711" s="45"/>
      <c r="OFQ9711" s="45"/>
      <c r="OFR9711" s="45"/>
      <c r="OFS9711" s="45"/>
      <c r="OFT9711" s="45"/>
      <c r="OFU9711" s="45"/>
      <c r="OFV9711" s="45"/>
      <c r="OFW9711" s="45"/>
      <c r="OFX9711" s="45"/>
      <c r="OFY9711" s="45"/>
      <c r="OFZ9711" s="45"/>
      <c r="OGA9711" s="45"/>
      <c r="OGB9711" s="45"/>
      <c r="OGC9711" s="45"/>
      <c r="OGD9711" s="45"/>
      <c r="OGE9711" s="45"/>
      <c r="OGF9711" s="45"/>
      <c r="OGG9711" s="45"/>
      <c r="OGH9711" s="45"/>
      <c r="OGI9711" s="45"/>
      <c r="OGJ9711" s="45"/>
      <c r="OGK9711" s="45"/>
      <c r="OGL9711" s="45"/>
      <c r="OGM9711" s="45"/>
      <c r="OGN9711" s="45"/>
      <c r="OGO9711" s="45"/>
      <c r="OGP9711" s="45"/>
      <c r="OGQ9711" s="45"/>
      <c r="OGR9711" s="45"/>
      <c r="OGS9711" s="45"/>
      <c r="OGT9711" s="45"/>
      <c r="OGU9711" s="45"/>
      <c r="OGV9711" s="45"/>
      <c r="OGW9711" s="45"/>
      <c r="OGX9711" s="45"/>
      <c r="OGY9711" s="45"/>
      <c r="OGZ9711" s="45"/>
      <c r="OHA9711" s="45"/>
      <c r="OHB9711" s="45"/>
      <c r="OHC9711" s="45"/>
      <c r="OHD9711" s="45"/>
      <c r="OHE9711" s="45"/>
      <c r="OHF9711" s="45"/>
      <c r="OHG9711" s="45"/>
      <c r="OHH9711" s="45"/>
      <c r="OHI9711" s="45"/>
      <c r="OHJ9711" s="45"/>
      <c r="OHK9711" s="45"/>
      <c r="OHL9711" s="45"/>
      <c r="OHM9711" s="45"/>
      <c r="OHN9711" s="45"/>
      <c r="OHO9711" s="45"/>
      <c r="OHP9711" s="45"/>
      <c r="OHQ9711" s="45"/>
      <c r="OHR9711" s="45"/>
      <c r="OHS9711" s="45"/>
      <c r="OHT9711" s="45"/>
      <c r="OHU9711" s="45"/>
      <c r="OHV9711" s="45"/>
      <c r="OHW9711" s="45"/>
      <c r="OHX9711" s="45"/>
      <c r="OHY9711" s="45"/>
      <c r="OHZ9711" s="45"/>
      <c r="OIA9711" s="45"/>
      <c r="OIB9711" s="45"/>
      <c r="OIC9711" s="45"/>
      <c r="OID9711" s="45"/>
      <c r="OIE9711" s="45"/>
      <c r="OIF9711" s="45"/>
      <c r="OIG9711" s="45"/>
      <c r="OIH9711" s="45"/>
      <c r="OII9711" s="45"/>
      <c r="OIJ9711" s="45"/>
      <c r="OIK9711" s="45"/>
      <c r="OIL9711" s="45"/>
      <c r="OIM9711" s="45"/>
      <c r="OIN9711" s="45"/>
      <c r="OIO9711" s="45"/>
      <c r="OIP9711" s="45"/>
      <c r="OIQ9711" s="45"/>
      <c r="OIR9711" s="45"/>
      <c r="OIS9711" s="45"/>
      <c r="OIT9711" s="45"/>
      <c r="OIU9711" s="45"/>
      <c r="OIV9711" s="45"/>
      <c r="OIW9711" s="45"/>
      <c r="OIX9711" s="45"/>
      <c r="OIY9711" s="45"/>
      <c r="OIZ9711" s="45"/>
      <c r="OJA9711" s="45"/>
      <c r="OJB9711" s="45"/>
      <c r="OJC9711" s="45"/>
      <c r="OJD9711" s="45"/>
      <c r="OJE9711" s="45"/>
      <c r="OJF9711" s="45"/>
      <c r="OJG9711" s="45"/>
      <c r="OJH9711" s="45"/>
      <c r="OJI9711" s="45"/>
      <c r="OJJ9711" s="45"/>
      <c r="OJK9711" s="45"/>
      <c r="OJL9711" s="45"/>
      <c r="OJM9711" s="45"/>
      <c r="OJN9711" s="45"/>
      <c r="OJO9711" s="45"/>
      <c r="OJP9711" s="45"/>
      <c r="OJQ9711" s="45"/>
      <c r="OJR9711" s="45"/>
      <c r="OJS9711" s="45"/>
      <c r="OJT9711" s="45"/>
      <c r="OJU9711" s="45"/>
      <c r="OJV9711" s="45"/>
      <c r="OJW9711" s="45"/>
      <c r="OJX9711" s="45"/>
      <c r="OJY9711" s="45"/>
      <c r="OJZ9711" s="45"/>
      <c r="OKA9711" s="45"/>
      <c r="OKB9711" s="45"/>
      <c r="OKC9711" s="45"/>
      <c r="OKD9711" s="45"/>
      <c r="OKE9711" s="45"/>
      <c r="OKF9711" s="45"/>
      <c r="OKG9711" s="45"/>
      <c r="OKH9711" s="45"/>
      <c r="OKI9711" s="45"/>
      <c r="OKJ9711" s="45"/>
      <c r="OKK9711" s="45"/>
      <c r="OKL9711" s="45"/>
      <c r="OKM9711" s="45"/>
      <c r="OKN9711" s="45"/>
      <c r="OKO9711" s="45"/>
      <c r="OKP9711" s="45"/>
      <c r="OKQ9711" s="45"/>
      <c r="OKR9711" s="45"/>
      <c r="OKS9711" s="45"/>
      <c r="OKT9711" s="45"/>
      <c r="OKU9711" s="45"/>
      <c r="OKV9711" s="45"/>
      <c r="OKW9711" s="45"/>
      <c r="OKX9711" s="45"/>
      <c r="OKY9711" s="45"/>
      <c r="OKZ9711" s="45"/>
      <c r="OLA9711" s="45"/>
      <c r="OLB9711" s="45"/>
      <c r="OLC9711" s="45"/>
      <c r="OLD9711" s="45"/>
      <c r="OLE9711" s="45"/>
      <c r="OLF9711" s="45"/>
      <c r="OLG9711" s="45"/>
      <c r="OLH9711" s="45"/>
      <c r="OLI9711" s="45"/>
      <c r="OLJ9711" s="45"/>
      <c r="OLK9711" s="45"/>
      <c r="OLL9711" s="45"/>
      <c r="OLM9711" s="45"/>
      <c r="OLN9711" s="45"/>
      <c r="OLO9711" s="45"/>
      <c r="OLP9711" s="45"/>
      <c r="OLQ9711" s="45"/>
      <c r="OLR9711" s="45"/>
      <c r="OLS9711" s="45"/>
      <c r="OLT9711" s="45"/>
      <c r="OLU9711" s="45"/>
      <c r="OLV9711" s="45"/>
      <c r="OLW9711" s="45"/>
      <c r="OLX9711" s="45"/>
      <c r="OLY9711" s="45"/>
      <c r="OLZ9711" s="45"/>
      <c r="OMA9711" s="45"/>
      <c r="OMB9711" s="45"/>
      <c r="OMC9711" s="45"/>
      <c r="OMD9711" s="45"/>
      <c r="OME9711" s="45"/>
      <c r="OMF9711" s="45"/>
      <c r="OMG9711" s="45"/>
      <c r="OMH9711" s="45"/>
      <c r="OMI9711" s="45"/>
      <c r="OMJ9711" s="45"/>
      <c r="OMK9711" s="45"/>
      <c r="OML9711" s="45"/>
      <c r="OMM9711" s="45"/>
      <c r="OMN9711" s="45"/>
      <c r="OMO9711" s="45"/>
      <c r="OMP9711" s="45"/>
      <c r="OMQ9711" s="45"/>
      <c r="OMR9711" s="45"/>
      <c r="OMS9711" s="45"/>
      <c r="OMT9711" s="45"/>
      <c r="OMU9711" s="45"/>
      <c r="OMV9711" s="45"/>
      <c r="OMW9711" s="45"/>
      <c r="OMX9711" s="45"/>
      <c r="OMY9711" s="45"/>
      <c r="OMZ9711" s="45"/>
      <c r="ONA9711" s="45"/>
      <c r="ONB9711" s="45"/>
      <c r="ONC9711" s="45"/>
      <c r="OND9711" s="45"/>
      <c r="ONE9711" s="45"/>
      <c r="ONF9711" s="45"/>
      <c r="ONG9711" s="45"/>
      <c r="ONH9711" s="45"/>
      <c r="ONI9711" s="45"/>
      <c r="ONJ9711" s="45"/>
      <c r="ONK9711" s="45"/>
      <c r="ONL9711" s="45"/>
      <c r="ONM9711" s="45"/>
      <c r="ONN9711" s="45"/>
      <c r="ONO9711" s="45"/>
      <c r="ONP9711" s="45"/>
      <c r="ONQ9711" s="45"/>
      <c r="ONR9711" s="45"/>
      <c r="ONS9711" s="45"/>
      <c r="ONT9711" s="45"/>
      <c r="ONU9711" s="45"/>
      <c r="ONV9711" s="45"/>
      <c r="ONW9711" s="45"/>
      <c r="ONX9711" s="45"/>
      <c r="ONY9711" s="45"/>
      <c r="ONZ9711" s="45"/>
      <c r="OOA9711" s="45"/>
      <c r="OOB9711" s="45"/>
      <c r="OOC9711" s="45"/>
      <c r="OOD9711" s="45"/>
      <c r="OOE9711" s="45"/>
      <c r="OOF9711" s="45"/>
      <c r="OOG9711" s="45"/>
      <c r="OOH9711" s="45"/>
      <c r="OOI9711" s="45"/>
      <c r="OOJ9711" s="45"/>
      <c r="OOK9711" s="45"/>
      <c r="OOL9711" s="45"/>
      <c r="OOM9711" s="45"/>
      <c r="OON9711" s="45"/>
      <c r="OOO9711" s="45"/>
      <c r="OOP9711" s="45"/>
      <c r="OOQ9711" s="45"/>
      <c r="OOR9711" s="45"/>
      <c r="OOS9711" s="45"/>
      <c r="OOT9711" s="45"/>
      <c r="OOU9711" s="45"/>
      <c r="OOV9711" s="45"/>
      <c r="OOW9711" s="45"/>
      <c r="OOX9711" s="45"/>
      <c r="OOY9711" s="45"/>
      <c r="OOZ9711" s="45"/>
      <c r="OPA9711" s="45"/>
      <c r="OPB9711" s="45"/>
      <c r="OPC9711" s="45"/>
      <c r="OPD9711" s="45"/>
      <c r="OPE9711" s="45"/>
      <c r="OPF9711" s="45"/>
      <c r="OPG9711" s="45"/>
      <c r="OPH9711" s="45"/>
      <c r="OPI9711" s="45"/>
      <c r="OPJ9711" s="45"/>
      <c r="OPK9711" s="45"/>
      <c r="OPL9711" s="45"/>
      <c r="OPM9711" s="45"/>
      <c r="OPN9711" s="45"/>
      <c r="OPO9711" s="45"/>
      <c r="OPP9711" s="45"/>
      <c r="OPQ9711" s="45"/>
      <c r="OPR9711" s="45"/>
      <c r="OPS9711" s="45"/>
      <c r="OPT9711" s="45"/>
      <c r="OPU9711" s="45"/>
      <c r="OPV9711" s="45"/>
      <c r="OPW9711" s="45"/>
      <c r="OPX9711" s="45"/>
      <c r="OPY9711" s="45"/>
      <c r="OPZ9711" s="45"/>
      <c r="OQA9711" s="45"/>
      <c r="OQB9711" s="45"/>
      <c r="OQC9711" s="45"/>
      <c r="OQD9711" s="45"/>
      <c r="OQE9711" s="45"/>
      <c r="OQF9711" s="45"/>
      <c r="OQG9711" s="45"/>
      <c r="OQH9711" s="45"/>
      <c r="OQI9711" s="45"/>
      <c r="OQJ9711" s="45"/>
      <c r="OQK9711" s="45"/>
      <c r="OQL9711" s="45"/>
      <c r="OQM9711" s="45"/>
      <c r="OQN9711" s="45"/>
      <c r="OQO9711" s="45"/>
      <c r="OQP9711" s="45"/>
      <c r="OQQ9711" s="45"/>
      <c r="OQR9711" s="45"/>
      <c r="OQS9711" s="45"/>
      <c r="OQT9711" s="45"/>
      <c r="OQU9711" s="45"/>
      <c r="OQV9711" s="45"/>
      <c r="OQW9711" s="45"/>
      <c r="OQX9711" s="45"/>
      <c r="OQY9711" s="45"/>
      <c r="OQZ9711" s="45"/>
      <c r="ORA9711" s="45"/>
      <c r="ORB9711" s="45"/>
      <c r="ORC9711" s="45"/>
      <c r="ORD9711" s="45"/>
      <c r="ORE9711" s="45"/>
      <c r="ORF9711" s="45"/>
      <c r="ORG9711" s="45"/>
      <c r="ORH9711" s="45"/>
      <c r="ORI9711" s="45"/>
      <c r="ORJ9711" s="45"/>
      <c r="ORK9711" s="45"/>
      <c r="ORL9711" s="45"/>
      <c r="ORM9711" s="45"/>
      <c r="ORN9711" s="45"/>
      <c r="ORO9711" s="45"/>
      <c r="ORP9711" s="45"/>
      <c r="ORQ9711" s="45"/>
      <c r="ORR9711" s="45"/>
      <c r="ORS9711" s="45"/>
      <c r="ORT9711" s="45"/>
      <c r="ORU9711" s="45"/>
      <c r="ORV9711" s="45"/>
      <c r="ORW9711" s="45"/>
      <c r="ORX9711" s="45"/>
      <c r="ORY9711" s="45"/>
      <c r="ORZ9711" s="45"/>
      <c r="OSA9711" s="45"/>
      <c r="OSB9711" s="45"/>
      <c r="OSC9711" s="45"/>
      <c r="OSD9711" s="45"/>
      <c r="OSE9711" s="45"/>
      <c r="OSF9711" s="45"/>
      <c r="OSG9711" s="45"/>
      <c r="OSH9711" s="45"/>
      <c r="OSI9711" s="45"/>
      <c r="OSJ9711" s="45"/>
      <c r="OSK9711" s="45"/>
      <c r="OSL9711" s="45"/>
      <c r="OSM9711" s="45"/>
      <c r="OSN9711" s="45"/>
      <c r="OSO9711" s="45"/>
      <c r="OSP9711" s="45"/>
      <c r="OSQ9711" s="45"/>
      <c r="OSR9711" s="45"/>
      <c r="OSS9711" s="45"/>
      <c r="OST9711" s="45"/>
      <c r="OSU9711" s="45"/>
      <c r="OSV9711" s="45"/>
      <c r="OSW9711" s="45"/>
      <c r="OSX9711" s="45"/>
      <c r="OSY9711" s="45"/>
      <c r="OSZ9711" s="45"/>
      <c r="OTA9711" s="45"/>
      <c r="OTB9711" s="45"/>
      <c r="OTC9711" s="45"/>
      <c r="OTD9711" s="45"/>
      <c r="OTE9711" s="45"/>
      <c r="OTF9711" s="45"/>
      <c r="OTG9711" s="45"/>
      <c r="OTH9711" s="45"/>
      <c r="OTI9711" s="45"/>
      <c r="OTJ9711" s="45"/>
      <c r="OTK9711" s="45"/>
      <c r="OTL9711" s="45"/>
      <c r="OTM9711" s="45"/>
      <c r="OTN9711" s="45"/>
      <c r="OTO9711" s="45"/>
      <c r="OTP9711" s="45"/>
      <c r="OTQ9711" s="45"/>
      <c r="OTR9711" s="45"/>
      <c r="OTS9711" s="45"/>
      <c r="OTT9711" s="45"/>
      <c r="OTU9711" s="45"/>
      <c r="OTV9711" s="45"/>
      <c r="OTW9711" s="45"/>
      <c r="OTX9711" s="45"/>
      <c r="OTY9711" s="45"/>
      <c r="OTZ9711" s="45"/>
      <c r="OUA9711" s="45"/>
      <c r="OUB9711" s="45"/>
      <c r="OUC9711" s="45"/>
      <c r="OUD9711" s="45"/>
      <c r="OUE9711" s="45"/>
      <c r="OUF9711" s="45"/>
      <c r="OUG9711" s="45"/>
      <c r="OUH9711" s="45"/>
      <c r="OUI9711" s="45"/>
      <c r="OUJ9711" s="45"/>
      <c r="OUK9711" s="45"/>
      <c r="OUL9711" s="45"/>
      <c r="OUM9711" s="45"/>
      <c r="OUN9711" s="45"/>
      <c r="OUO9711" s="45"/>
      <c r="OUP9711" s="45"/>
      <c r="OUQ9711" s="45"/>
      <c r="OUR9711" s="45"/>
      <c r="OUS9711" s="45"/>
      <c r="OUT9711" s="45"/>
      <c r="OUU9711" s="45"/>
      <c r="OUV9711" s="45"/>
      <c r="OUW9711" s="45"/>
      <c r="OUX9711" s="45"/>
      <c r="OUY9711" s="45"/>
      <c r="OUZ9711" s="45"/>
      <c r="OVA9711" s="45"/>
      <c r="OVB9711" s="45"/>
      <c r="OVC9711" s="45"/>
      <c r="OVD9711" s="45"/>
      <c r="OVE9711" s="45"/>
      <c r="OVF9711" s="45"/>
      <c r="OVG9711" s="45"/>
      <c r="OVH9711" s="45"/>
      <c r="OVI9711" s="45"/>
      <c r="OVJ9711" s="45"/>
      <c r="OVK9711" s="45"/>
      <c r="OVL9711" s="45"/>
      <c r="OVM9711" s="45"/>
      <c r="OVN9711" s="45"/>
      <c r="OVO9711" s="45"/>
      <c r="OVP9711" s="45"/>
      <c r="OVQ9711" s="45"/>
      <c r="OVR9711" s="45"/>
      <c r="OVS9711" s="45"/>
      <c r="OVT9711" s="45"/>
      <c r="OVU9711" s="45"/>
      <c r="OVV9711" s="45"/>
      <c r="OVW9711" s="45"/>
      <c r="OVX9711" s="45"/>
      <c r="OVY9711" s="45"/>
      <c r="OVZ9711" s="45"/>
      <c r="OWA9711" s="45"/>
      <c r="OWB9711" s="45"/>
      <c r="OWC9711" s="45"/>
      <c r="OWD9711" s="45"/>
      <c r="OWE9711" s="45"/>
      <c r="OWF9711" s="45"/>
      <c r="OWG9711" s="45"/>
      <c r="OWH9711" s="45"/>
      <c r="OWI9711" s="45"/>
      <c r="OWJ9711" s="45"/>
      <c r="OWK9711" s="45"/>
      <c r="OWL9711" s="45"/>
      <c r="OWM9711" s="45"/>
      <c r="OWN9711" s="45"/>
      <c r="OWO9711" s="45"/>
      <c r="OWP9711" s="45"/>
      <c r="OWQ9711" s="45"/>
      <c r="OWR9711" s="45"/>
      <c r="OWS9711" s="45"/>
      <c r="OWT9711" s="45"/>
      <c r="OWU9711" s="45"/>
      <c r="OWV9711" s="45"/>
      <c r="OWW9711" s="45"/>
      <c r="OWX9711" s="45"/>
      <c r="OWY9711" s="45"/>
      <c r="OWZ9711" s="45"/>
      <c r="OXA9711" s="45"/>
      <c r="OXB9711" s="45"/>
      <c r="OXC9711" s="45"/>
      <c r="OXD9711" s="45"/>
      <c r="OXE9711" s="45"/>
      <c r="OXF9711" s="45"/>
      <c r="OXG9711" s="45"/>
      <c r="OXH9711" s="45"/>
      <c r="OXI9711" s="45"/>
      <c r="OXJ9711" s="45"/>
      <c r="OXK9711" s="45"/>
      <c r="OXL9711" s="45"/>
      <c r="OXM9711" s="45"/>
      <c r="OXN9711" s="45"/>
      <c r="OXO9711" s="45"/>
      <c r="OXP9711" s="45"/>
      <c r="OXQ9711" s="45"/>
      <c r="OXR9711" s="45"/>
      <c r="OXS9711" s="45"/>
      <c r="OXT9711" s="45"/>
      <c r="OXU9711" s="45"/>
      <c r="OXV9711" s="45"/>
      <c r="OXW9711" s="45"/>
      <c r="OXX9711" s="45"/>
      <c r="OXY9711" s="45"/>
      <c r="OXZ9711" s="45"/>
      <c r="OYA9711" s="45"/>
      <c r="OYB9711" s="45"/>
      <c r="OYC9711" s="45"/>
      <c r="OYD9711" s="45"/>
      <c r="OYE9711" s="45"/>
      <c r="OYF9711" s="45"/>
      <c r="OYG9711" s="45"/>
      <c r="OYH9711" s="45"/>
      <c r="OYI9711" s="45"/>
      <c r="OYJ9711" s="45"/>
      <c r="OYK9711" s="45"/>
      <c r="OYL9711" s="45"/>
      <c r="OYM9711" s="45"/>
      <c r="OYN9711" s="45"/>
      <c r="OYO9711" s="45"/>
      <c r="OYP9711" s="45"/>
      <c r="OYQ9711" s="45"/>
      <c r="OYR9711" s="45"/>
      <c r="OYS9711" s="45"/>
      <c r="OYT9711" s="45"/>
      <c r="OYU9711" s="45"/>
      <c r="OYV9711" s="45"/>
      <c r="OYW9711" s="45"/>
      <c r="OYX9711" s="45"/>
      <c r="OYY9711" s="45"/>
      <c r="OYZ9711" s="45"/>
      <c r="OZA9711" s="45"/>
      <c r="OZB9711" s="45"/>
      <c r="OZC9711" s="45"/>
      <c r="OZD9711" s="45"/>
      <c r="OZE9711" s="45"/>
      <c r="OZF9711" s="45"/>
      <c r="OZG9711" s="45"/>
      <c r="OZH9711" s="45"/>
      <c r="OZI9711" s="45"/>
      <c r="OZJ9711" s="45"/>
      <c r="OZK9711" s="45"/>
      <c r="OZL9711" s="45"/>
      <c r="OZM9711" s="45"/>
      <c r="OZN9711" s="45"/>
      <c r="OZO9711" s="45"/>
      <c r="OZP9711" s="45"/>
      <c r="OZQ9711" s="45"/>
      <c r="OZR9711" s="45"/>
      <c r="OZS9711" s="45"/>
      <c r="OZT9711" s="45"/>
      <c r="OZU9711" s="45"/>
      <c r="OZV9711" s="45"/>
      <c r="OZW9711" s="45"/>
      <c r="OZX9711" s="45"/>
      <c r="OZY9711" s="45"/>
      <c r="OZZ9711" s="45"/>
      <c r="PAA9711" s="45"/>
      <c r="PAB9711" s="45"/>
      <c r="PAC9711" s="45"/>
      <c r="PAD9711" s="45"/>
      <c r="PAE9711" s="45"/>
      <c r="PAF9711" s="45"/>
      <c r="PAG9711" s="45"/>
      <c r="PAH9711" s="45"/>
      <c r="PAI9711" s="45"/>
      <c r="PAJ9711" s="45"/>
      <c r="PAK9711" s="45"/>
      <c r="PAL9711" s="45"/>
      <c r="PAM9711" s="45"/>
      <c r="PAN9711" s="45"/>
      <c r="PAO9711" s="45"/>
      <c r="PAP9711" s="45"/>
      <c r="PAQ9711" s="45"/>
      <c r="PAR9711" s="45"/>
      <c r="PAS9711" s="45"/>
      <c r="PAT9711" s="45"/>
      <c r="PAU9711" s="45"/>
      <c r="PAV9711" s="45"/>
      <c r="PAW9711" s="45"/>
      <c r="PAX9711" s="45"/>
      <c r="PAY9711" s="45"/>
      <c r="PAZ9711" s="45"/>
      <c r="PBA9711" s="45"/>
      <c r="PBB9711" s="45"/>
      <c r="PBC9711" s="45"/>
      <c r="PBD9711" s="45"/>
      <c r="PBE9711" s="45"/>
      <c r="PBF9711" s="45"/>
      <c r="PBG9711" s="45"/>
      <c r="PBH9711" s="45"/>
      <c r="PBI9711" s="45"/>
      <c r="PBJ9711" s="45"/>
      <c r="PBK9711" s="45"/>
      <c r="PBL9711" s="45"/>
      <c r="PBM9711" s="45"/>
      <c r="PBN9711" s="45"/>
      <c r="PBO9711" s="45"/>
      <c r="PBP9711" s="45"/>
      <c r="PBQ9711" s="45"/>
      <c r="PBR9711" s="45"/>
      <c r="PBS9711" s="45"/>
      <c r="PBT9711" s="45"/>
      <c r="PBU9711" s="45"/>
      <c r="PBV9711" s="45"/>
      <c r="PBW9711" s="45"/>
      <c r="PBX9711" s="45"/>
      <c r="PBY9711" s="45"/>
      <c r="PBZ9711" s="45"/>
      <c r="PCA9711" s="45"/>
      <c r="PCB9711" s="45"/>
      <c r="PCC9711" s="45"/>
      <c r="PCD9711" s="45"/>
      <c r="PCE9711" s="45"/>
      <c r="PCF9711" s="45"/>
      <c r="PCG9711" s="45"/>
      <c r="PCH9711" s="45"/>
      <c r="PCI9711" s="45"/>
      <c r="PCJ9711" s="45"/>
      <c r="PCK9711" s="45"/>
      <c r="PCL9711" s="45"/>
      <c r="PCM9711" s="45"/>
      <c r="PCN9711" s="45"/>
      <c r="PCO9711" s="45"/>
      <c r="PCP9711" s="45"/>
      <c r="PCQ9711" s="45"/>
      <c r="PCR9711" s="45"/>
      <c r="PCS9711" s="45"/>
      <c r="PCT9711" s="45"/>
      <c r="PCU9711" s="45"/>
      <c r="PCV9711" s="45"/>
      <c r="PCW9711" s="45"/>
      <c r="PCX9711" s="45"/>
      <c r="PCY9711" s="45"/>
      <c r="PCZ9711" s="45"/>
      <c r="PDA9711" s="45"/>
      <c r="PDB9711" s="45"/>
      <c r="PDC9711" s="45"/>
      <c r="PDD9711" s="45"/>
      <c r="PDE9711" s="45"/>
      <c r="PDF9711" s="45"/>
      <c r="PDG9711" s="45"/>
      <c r="PDH9711" s="45"/>
      <c r="PDI9711" s="45"/>
      <c r="PDJ9711" s="45"/>
      <c r="PDK9711" s="45"/>
      <c r="PDL9711" s="45"/>
      <c r="PDM9711" s="45"/>
      <c r="PDN9711" s="45"/>
      <c r="PDO9711" s="45"/>
      <c r="PDP9711" s="45"/>
      <c r="PDQ9711" s="45"/>
      <c r="PDR9711" s="45"/>
      <c r="PDS9711" s="45"/>
      <c r="PDT9711" s="45"/>
      <c r="PDU9711" s="45"/>
      <c r="PDV9711" s="45"/>
      <c r="PDW9711" s="45"/>
      <c r="PDX9711" s="45"/>
      <c r="PDY9711" s="45"/>
      <c r="PDZ9711" s="45"/>
      <c r="PEA9711" s="45"/>
      <c r="PEB9711" s="45"/>
      <c r="PEC9711" s="45"/>
      <c r="PED9711" s="45"/>
      <c r="PEE9711" s="45"/>
      <c r="PEF9711" s="45"/>
      <c r="PEG9711" s="45"/>
      <c r="PEH9711" s="45"/>
      <c r="PEI9711" s="45"/>
      <c r="PEJ9711" s="45"/>
      <c r="PEK9711" s="45"/>
      <c r="PEL9711" s="45"/>
      <c r="PEM9711" s="45"/>
      <c r="PEN9711" s="45"/>
      <c r="PEO9711" s="45"/>
      <c r="PEP9711" s="45"/>
      <c r="PEQ9711" s="45"/>
      <c r="PER9711" s="45"/>
      <c r="PES9711" s="45"/>
      <c r="PET9711" s="45"/>
      <c r="PEU9711" s="45"/>
      <c r="PEV9711" s="45"/>
      <c r="PEW9711" s="45"/>
      <c r="PEX9711" s="45"/>
      <c r="PEY9711" s="45"/>
      <c r="PEZ9711" s="45"/>
      <c r="PFA9711" s="45"/>
      <c r="PFB9711" s="45"/>
      <c r="PFC9711" s="45"/>
      <c r="PFD9711" s="45"/>
      <c r="PFE9711" s="45"/>
      <c r="PFF9711" s="45"/>
      <c r="PFG9711" s="45"/>
      <c r="PFH9711" s="45"/>
      <c r="PFI9711" s="45"/>
      <c r="PFJ9711" s="45"/>
      <c r="PFK9711" s="45"/>
      <c r="PFL9711" s="45"/>
      <c r="PFM9711" s="45"/>
      <c r="PFN9711" s="45"/>
      <c r="PFO9711" s="45"/>
      <c r="PFP9711" s="45"/>
      <c r="PFQ9711" s="45"/>
      <c r="PFR9711" s="45"/>
      <c r="PFS9711" s="45"/>
      <c r="PFT9711" s="45"/>
      <c r="PFU9711" s="45"/>
      <c r="PFV9711" s="45"/>
      <c r="PFW9711" s="45"/>
      <c r="PFX9711" s="45"/>
      <c r="PFY9711" s="45"/>
      <c r="PFZ9711" s="45"/>
      <c r="PGA9711" s="45"/>
      <c r="PGB9711" s="45"/>
      <c r="PGC9711" s="45"/>
      <c r="PGD9711" s="45"/>
      <c r="PGE9711" s="45"/>
      <c r="PGF9711" s="45"/>
      <c r="PGG9711" s="45"/>
      <c r="PGH9711" s="45"/>
      <c r="PGI9711" s="45"/>
      <c r="PGJ9711" s="45"/>
      <c r="PGK9711" s="45"/>
      <c r="PGL9711" s="45"/>
      <c r="PGM9711" s="45"/>
      <c r="PGN9711" s="45"/>
      <c r="PGO9711" s="45"/>
      <c r="PGP9711" s="45"/>
      <c r="PGQ9711" s="45"/>
      <c r="PGR9711" s="45"/>
      <c r="PGS9711" s="45"/>
      <c r="PGT9711" s="45"/>
      <c r="PGU9711" s="45"/>
      <c r="PGV9711" s="45"/>
      <c r="PGW9711" s="45"/>
      <c r="PGX9711" s="45"/>
      <c r="PGY9711" s="45"/>
      <c r="PGZ9711" s="45"/>
      <c r="PHA9711" s="45"/>
      <c r="PHB9711" s="45"/>
      <c r="PHC9711" s="45"/>
      <c r="PHD9711" s="45"/>
      <c r="PHE9711" s="45"/>
      <c r="PHF9711" s="45"/>
      <c r="PHG9711" s="45"/>
      <c r="PHH9711" s="45"/>
      <c r="PHI9711" s="45"/>
      <c r="PHJ9711" s="45"/>
      <c r="PHK9711" s="45"/>
      <c r="PHL9711" s="45"/>
      <c r="PHM9711" s="45"/>
      <c r="PHN9711" s="45"/>
      <c r="PHO9711" s="45"/>
      <c r="PHP9711" s="45"/>
      <c r="PHQ9711" s="45"/>
      <c r="PHR9711" s="45"/>
      <c r="PHS9711" s="45"/>
      <c r="PHT9711" s="45"/>
      <c r="PHU9711" s="45"/>
      <c r="PHV9711" s="45"/>
      <c r="PHW9711" s="45"/>
      <c r="PHX9711" s="45"/>
      <c r="PHY9711" s="45"/>
      <c r="PHZ9711" s="45"/>
      <c r="PIA9711" s="45"/>
      <c r="PIB9711" s="45"/>
      <c r="PIC9711" s="45"/>
      <c r="PID9711" s="45"/>
      <c r="PIE9711" s="45"/>
      <c r="PIF9711" s="45"/>
      <c r="PIG9711" s="45"/>
      <c r="PIH9711" s="45"/>
      <c r="PII9711" s="45"/>
      <c r="PIJ9711" s="45"/>
      <c r="PIK9711" s="45"/>
      <c r="PIL9711" s="45"/>
      <c r="PIM9711" s="45"/>
      <c r="PIN9711" s="45"/>
      <c r="PIO9711" s="45"/>
      <c r="PIP9711" s="45"/>
      <c r="PIQ9711" s="45"/>
      <c r="PIR9711" s="45"/>
      <c r="PIS9711" s="45"/>
      <c r="PIT9711" s="45"/>
      <c r="PIU9711" s="45"/>
      <c r="PIV9711" s="45"/>
      <c r="PIW9711" s="45"/>
      <c r="PIX9711" s="45"/>
      <c r="PIY9711" s="45"/>
      <c r="PIZ9711" s="45"/>
      <c r="PJA9711" s="45"/>
      <c r="PJB9711" s="45"/>
      <c r="PJC9711" s="45"/>
      <c r="PJD9711" s="45"/>
      <c r="PJE9711" s="45"/>
      <c r="PJF9711" s="45"/>
      <c r="PJG9711" s="45"/>
      <c r="PJH9711" s="45"/>
      <c r="PJI9711" s="45"/>
      <c r="PJJ9711" s="45"/>
      <c r="PJK9711" s="45"/>
      <c r="PJL9711" s="45"/>
      <c r="PJM9711" s="45"/>
      <c r="PJN9711" s="45"/>
      <c r="PJO9711" s="45"/>
      <c r="PJP9711" s="45"/>
      <c r="PJQ9711" s="45"/>
      <c r="PJR9711" s="45"/>
      <c r="PJS9711" s="45"/>
      <c r="PJT9711" s="45"/>
      <c r="PJU9711" s="45"/>
      <c r="PJV9711" s="45"/>
      <c r="PJW9711" s="45"/>
      <c r="PJX9711" s="45"/>
      <c r="PJY9711" s="45"/>
      <c r="PJZ9711" s="45"/>
      <c r="PKA9711" s="45"/>
      <c r="PKB9711" s="45"/>
      <c r="PKC9711" s="45"/>
      <c r="PKD9711" s="45"/>
      <c r="PKE9711" s="45"/>
      <c r="PKF9711" s="45"/>
      <c r="PKG9711" s="45"/>
      <c r="PKH9711" s="45"/>
      <c r="PKI9711" s="45"/>
      <c r="PKJ9711" s="45"/>
      <c r="PKK9711" s="45"/>
      <c r="PKL9711" s="45"/>
      <c r="PKM9711" s="45"/>
      <c r="PKN9711" s="45"/>
      <c r="PKO9711" s="45"/>
      <c r="PKP9711" s="45"/>
      <c r="PKQ9711" s="45"/>
      <c r="PKR9711" s="45"/>
      <c r="PKS9711" s="45"/>
      <c r="PKT9711" s="45"/>
      <c r="PKU9711" s="45"/>
      <c r="PKV9711" s="45"/>
      <c r="PKW9711" s="45"/>
      <c r="PKX9711" s="45"/>
      <c r="PKY9711" s="45"/>
      <c r="PKZ9711" s="45"/>
      <c r="PLA9711" s="45"/>
      <c r="PLB9711" s="45"/>
      <c r="PLC9711" s="45"/>
      <c r="PLD9711" s="45"/>
      <c r="PLE9711" s="45"/>
      <c r="PLF9711" s="45"/>
      <c r="PLG9711" s="45"/>
      <c r="PLH9711" s="45"/>
      <c r="PLI9711" s="45"/>
      <c r="PLJ9711" s="45"/>
      <c r="PLK9711" s="45"/>
      <c r="PLL9711" s="45"/>
      <c r="PLM9711" s="45"/>
      <c r="PLN9711" s="45"/>
      <c r="PLO9711" s="45"/>
      <c r="PLP9711" s="45"/>
      <c r="PLQ9711" s="45"/>
      <c r="PLR9711" s="45"/>
      <c r="PLS9711" s="45"/>
      <c r="PLT9711" s="45"/>
      <c r="PLU9711" s="45"/>
      <c r="PLV9711" s="45"/>
      <c r="PLW9711" s="45"/>
      <c r="PLX9711" s="45"/>
      <c r="PLY9711" s="45"/>
      <c r="PLZ9711" s="45"/>
      <c r="PMA9711" s="45"/>
      <c r="PMB9711" s="45"/>
      <c r="PMC9711" s="45"/>
      <c r="PMD9711" s="45"/>
      <c r="PME9711" s="45"/>
      <c r="PMF9711" s="45"/>
      <c r="PMG9711" s="45"/>
      <c r="PMH9711" s="45"/>
      <c r="PMI9711" s="45"/>
      <c r="PMJ9711" s="45"/>
      <c r="PMK9711" s="45"/>
      <c r="PML9711" s="45"/>
      <c r="PMM9711" s="45"/>
      <c r="PMN9711" s="45"/>
      <c r="PMO9711" s="45"/>
      <c r="PMP9711" s="45"/>
      <c r="PMQ9711" s="45"/>
      <c r="PMR9711" s="45"/>
      <c r="PMS9711" s="45"/>
      <c r="PMT9711" s="45"/>
      <c r="PMU9711" s="45"/>
      <c r="PMV9711" s="45"/>
      <c r="PMW9711" s="45"/>
      <c r="PMX9711" s="45"/>
      <c r="PMY9711" s="45"/>
      <c r="PMZ9711" s="45"/>
      <c r="PNA9711" s="45"/>
      <c r="PNB9711" s="45"/>
      <c r="PNC9711" s="45"/>
      <c r="PND9711" s="45"/>
      <c r="PNE9711" s="45"/>
      <c r="PNF9711" s="45"/>
      <c r="PNG9711" s="45"/>
      <c r="PNH9711" s="45"/>
      <c r="PNI9711" s="45"/>
      <c r="PNJ9711" s="45"/>
      <c r="PNK9711" s="45"/>
      <c r="PNL9711" s="45"/>
      <c r="PNM9711" s="45"/>
      <c r="PNN9711" s="45"/>
      <c r="PNO9711" s="45"/>
      <c r="PNP9711" s="45"/>
      <c r="PNQ9711" s="45"/>
      <c r="PNR9711" s="45"/>
      <c r="PNS9711" s="45"/>
      <c r="PNT9711" s="45"/>
      <c r="PNU9711" s="45"/>
      <c r="PNV9711" s="45"/>
      <c r="PNW9711" s="45"/>
      <c r="PNX9711" s="45"/>
      <c r="PNY9711" s="45"/>
      <c r="PNZ9711" s="45"/>
      <c r="POA9711" s="45"/>
      <c r="POB9711" s="45"/>
      <c r="POC9711" s="45"/>
      <c r="POD9711" s="45"/>
      <c r="POE9711" s="45"/>
      <c r="POF9711" s="45"/>
      <c r="POG9711" s="45"/>
      <c r="POH9711" s="45"/>
      <c r="POI9711" s="45"/>
      <c r="POJ9711" s="45"/>
      <c r="POK9711" s="45"/>
      <c r="POL9711" s="45"/>
      <c r="POM9711" s="45"/>
      <c r="PON9711" s="45"/>
      <c r="POO9711" s="45"/>
      <c r="POP9711" s="45"/>
      <c r="POQ9711" s="45"/>
      <c r="POR9711" s="45"/>
      <c r="POS9711" s="45"/>
      <c r="POT9711" s="45"/>
      <c r="POU9711" s="45"/>
      <c r="POV9711" s="45"/>
      <c r="POW9711" s="45"/>
      <c r="POX9711" s="45"/>
      <c r="POY9711" s="45"/>
      <c r="POZ9711" s="45"/>
      <c r="PPA9711" s="45"/>
      <c r="PPB9711" s="45"/>
      <c r="PPC9711" s="45"/>
      <c r="PPD9711" s="45"/>
      <c r="PPE9711" s="45"/>
      <c r="PPF9711" s="45"/>
      <c r="PPG9711" s="45"/>
      <c r="PPH9711" s="45"/>
      <c r="PPI9711" s="45"/>
      <c r="PPJ9711" s="45"/>
      <c r="PPK9711" s="45"/>
      <c r="PPL9711" s="45"/>
      <c r="PPM9711" s="45"/>
      <c r="PPN9711" s="45"/>
      <c r="PPO9711" s="45"/>
      <c r="PPP9711" s="45"/>
      <c r="PPQ9711" s="45"/>
      <c r="PPR9711" s="45"/>
      <c r="PPS9711" s="45"/>
      <c r="PPT9711" s="45"/>
      <c r="PPU9711" s="45"/>
      <c r="PPV9711" s="45"/>
      <c r="PPW9711" s="45"/>
      <c r="PPX9711" s="45"/>
      <c r="PPY9711" s="45"/>
      <c r="PPZ9711" s="45"/>
      <c r="PQA9711" s="45"/>
      <c r="PQB9711" s="45"/>
      <c r="PQC9711" s="45"/>
      <c r="PQD9711" s="45"/>
      <c r="PQE9711" s="45"/>
      <c r="PQF9711" s="45"/>
      <c r="PQG9711" s="45"/>
      <c r="PQH9711" s="45"/>
      <c r="PQI9711" s="45"/>
      <c r="PQJ9711" s="45"/>
      <c r="PQK9711" s="45"/>
      <c r="PQL9711" s="45"/>
      <c r="PQM9711" s="45"/>
      <c r="PQN9711" s="45"/>
      <c r="PQO9711" s="45"/>
      <c r="PQP9711" s="45"/>
      <c r="PQQ9711" s="45"/>
      <c r="PQR9711" s="45"/>
      <c r="PQS9711" s="45"/>
      <c r="PQT9711" s="45"/>
      <c r="PQU9711" s="45"/>
      <c r="PQV9711" s="45"/>
      <c r="PQW9711" s="45"/>
      <c r="PQX9711" s="45"/>
      <c r="PQY9711" s="45"/>
      <c r="PQZ9711" s="45"/>
      <c r="PRA9711" s="45"/>
      <c r="PRB9711" s="45"/>
      <c r="PRC9711" s="45"/>
      <c r="PRD9711" s="45"/>
      <c r="PRE9711" s="45"/>
      <c r="PRF9711" s="45"/>
      <c r="PRG9711" s="45"/>
      <c r="PRH9711" s="45"/>
      <c r="PRI9711" s="45"/>
      <c r="PRJ9711" s="45"/>
      <c r="PRK9711" s="45"/>
      <c r="PRL9711" s="45"/>
      <c r="PRM9711" s="45"/>
      <c r="PRN9711" s="45"/>
      <c r="PRO9711" s="45"/>
      <c r="PRP9711" s="45"/>
      <c r="PRQ9711" s="45"/>
      <c r="PRR9711" s="45"/>
      <c r="PRS9711" s="45"/>
      <c r="PRT9711" s="45"/>
      <c r="PRU9711" s="45"/>
      <c r="PRV9711" s="45"/>
      <c r="PRW9711" s="45"/>
      <c r="PRX9711" s="45"/>
      <c r="PRY9711" s="45"/>
      <c r="PRZ9711" s="45"/>
      <c r="PSA9711" s="45"/>
      <c r="PSB9711" s="45"/>
      <c r="PSC9711" s="45"/>
      <c r="PSD9711" s="45"/>
      <c r="PSE9711" s="45"/>
      <c r="PSF9711" s="45"/>
      <c r="PSG9711" s="45"/>
      <c r="PSH9711" s="45"/>
      <c r="PSI9711" s="45"/>
      <c r="PSJ9711" s="45"/>
      <c r="PSK9711" s="45"/>
      <c r="PSL9711" s="45"/>
      <c r="PSM9711" s="45"/>
      <c r="PSN9711" s="45"/>
      <c r="PSO9711" s="45"/>
      <c r="PSP9711" s="45"/>
      <c r="PSQ9711" s="45"/>
      <c r="PSR9711" s="45"/>
      <c r="PSS9711" s="45"/>
      <c r="PST9711" s="45"/>
      <c r="PSU9711" s="45"/>
      <c r="PSV9711" s="45"/>
      <c r="PSW9711" s="45"/>
      <c r="PSX9711" s="45"/>
      <c r="PSY9711" s="45"/>
      <c r="PSZ9711" s="45"/>
      <c r="PTA9711" s="45"/>
      <c r="PTB9711" s="45"/>
      <c r="PTC9711" s="45"/>
      <c r="PTD9711" s="45"/>
      <c r="PTE9711" s="45"/>
      <c r="PTF9711" s="45"/>
      <c r="PTG9711" s="45"/>
      <c r="PTH9711" s="45"/>
      <c r="PTI9711" s="45"/>
      <c r="PTJ9711" s="45"/>
      <c r="PTK9711" s="45"/>
      <c r="PTL9711" s="45"/>
      <c r="PTM9711" s="45"/>
      <c r="PTN9711" s="45"/>
      <c r="PTO9711" s="45"/>
      <c r="PTP9711" s="45"/>
      <c r="PTQ9711" s="45"/>
      <c r="PTR9711" s="45"/>
      <c r="PTS9711" s="45"/>
      <c r="PTT9711" s="45"/>
      <c r="PTU9711" s="45"/>
      <c r="PTV9711" s="45"/>
      <c r="PTW9711" s="45"/>
      <c r="PTX9711" s="45"/>
      <c r="PTY9711" s="45"/>
      <c r="PTZ9711" s="45"/>
      <c r="PUA9711" s="45"/>
      <c r="PUB9711" s="45"/>
      <c r="PUC9711" s="45"/>
      <c r="PUD9711" s="45"/>
      <c r="PUE9711" s="45"/>
      <c r="PUF9711" s="45"/>
      <c r="PUG9711" s="45"/>
      <c r="PUH9711" s="45"/>
      <c r="PUI9711" s="45"/>
      <c r="PUJ9711" s="45"/>
      <c r="PUK9711" s="45"/>
      <c r="PUL9711" s="45"/>
      <c r="PUM9711" s="45"/>
      <c r="PUN9711" s="45"/>
      <c r="PUO9711" s="45"/>
      <c r="PUP9711" s="45"/>
      <c r="PUQ9711" s="45"/>
      <c r="PUR9711" s="45"/>
      <c r="PUS9711" s="45"/>
      <c r="PUT9711" s="45"/>
      <c r="PUU9711" s="45"/>
      <c r="PUV9711" s="45"/>
      <c r="PUW9711" s="45"/>
      <c r="PUX9711" s="45"/>
      <c r="PUY9711" s="45"/>
      <c r="PUZ9711" s="45"/>
      <c r="PVA9711" s="45"/>
      <c r="PVB9711" s="45"/>
      <c r="PVC9711" s="45"/>
      <c r="PVD9711" s="45"/>
      <c r="PVE9711" s="45"/>
      <c r="PVF9711" s="45"/>
      <c r="PVG9711" s="45"/>
      <c r="PVH9711" s="45"/>
      <c r="PVI9711" s="45"/>
      <c r="PVJ9711" s="45"/>
      <c r="PVK9711" s="45"/>
      <c r="PVL9711" s="45"/>
      <c r="PVM9711" s="45"/>
      <c r="PVN9711" s="45"/>
      <c r="PVO9711" s="45"/>
      <c r="PVP9711" s="45"/>
      <c r="PVQ9711" s="45"/>
      <c r="PVR9711" s="45"/>
      <c r="PVS9711" s="45"/>
      <c r="PVT9711" s="45"/>
      <c r="PVU9711" s="45"/>
      <c r="PVV9711" s="45"/>
      <c r="PVW9711" s="45"/>
      <c r="PVX9711" s="45"/>
      <c r="PVY9711" s="45"/>
      <c r="PVZ9711" s="45"/>
      <c r="PWA9711" s="45"/>
      <c r="PWB9711" s="45"/>
      <c r="PWC9711" s="45"/>
      <c r="PWD9711" s="45"/>
      <c r="PWE9711" s="45"/>
      <c r="PWF9711" s="45"/>
      <c r="PWG9711" s="45"/>
      <c r="PWH9711" s="45"/>
      <c r="PWI9711" s="45"/>
      <c r="PWJ9711" s="45"/>
      <c r="PWK9711" s="45"/>
      <c r="PWL9711" s="45"/>
      <c r="PWM9711" s="45"/>
      <c r="PWN9711" s="45"/>
      <c r="PWO9711" s="45"/>
      <c r="PWP9711" s="45"/>
      <c r="PWQ9711" s="45"/>
      <c r="PWR9711" s="45"/>
      <c r="PWS9711" s="45"/>
      <c r="PWT9711" s="45"/>
      <c r="PWU9711" s="45"/>
      <c r="PWV9711" s="45"/>
      <c r="PWW9711" s="45"/>
      <c r="PWX9711" s="45"/>
      <c r="PWY9711" s="45"/>
      <c r="PWZ9711" s="45"/>
      <c r="PXA9711" s="45"/>
      <c r="PXB9711" s="45"/>
      <c r="PXC9711" s="45"/>
      <c r="PXD9711" s="45"/>
      <c r="PXE9711" s="45"/>
      <c r="PXF9711" s="45"/>
      <c r="PXG9711" s="45"/>
      <c r="PXH9711" s="45"/>
      <c r="PXI9711" s="45"/>
      <c r="PXJ9711" s="45"/>
      <c r="PXK9711" s="45"/>
      <c r="PXL9711" s="45"/>
      <c r="PXM9711" s="45"/>
      <c r="PXN9711" s="45"/>
      <c r="PXO9711" s="45"/>
      <c r="PXP9711" s="45"/>
      <c r="PXQ9711" s="45"/>
      <c r="PXR9711" s="45"/>
      <c r="PXS9711" s="45"/>
      <c r="PXT9711" s="45"/>
      <c r="PXU9711" s="45"/>
      <c r="PXV9711" s="45"/>
      <c r="PXW9711" s="45"/>
      <c r="PXX9711" s="45"/>
      <c r="PXY9711" s="45"/>
      <c r="PXZ9711" s="45"/>
      <c r="PYA9711" s="45"/>
      <c r="PYB9711" s="45"/>
      <c r="PYC9711" s="45"/>
      <c r="PYD9711" s="45"/>
      <c r="PYE9711" s="45"/>
      <c r="PYF9711" s="45"/>
      <c r="PYG9711" s="45"/>
      <c r="PYH9711" s="45"/>
      <c r="PYI9711" s="45"/>
      <c r="PYJ9711" s="45"/>
      <c r="PYK9711" s="45"/>
      <c r="PYL9711" s="45"/>
      <c r="PYM9711" s="45"/>
      <c r="PYN9711" s="45"/>
      <c r="PYO9711" s="45"/>
      <c r="PYP9711" s="45"/>
      <c r="PYQ9711" s="45"/>
      <c r="PYR9711" s="45"/>
      <c r="PYS9711" s="45"/>
      <c r="PYT9711" s="45"/>
      <c r="PYU9711" s="45"/>
      <c r="PYV9711" s="45"/>
      <c r="PYW9711" s="45"/>
      <c r="PYX9711" s="45"/>
      <c r="PYY9711" s="45"/>
      <c r="PYZ9711" s="45"/>
      <c r="PZA9711" s="45"/>
      <c r="PZB9711" s="45"/>
      <c r="PZC9711" s="45"/>
      <c r="PZD9711" s="45"/>
      <c r="PZE9711" s="45"/>
      <c r="PZF9711" s="45"/>
      <c r="PZG9711" s="45"/>
      <c r="PZH9711" s="45"/>
      <c r="PZI9711" s="45"/>
      <c r="PZJ9711" s="45"/>
      <c r="PZK9711" s="45"/>
      <c r="PZL9711" s="45"/>
      <c r="PZM9711" s="45"/>
      <c r="PZN9711" s="45"/>
      <c r="PZO9711" s="45"/>
      <c r="PZP9711" s="45"/>
      <c r="PZQ9711" s="45"/>
      <c r="PZR9711" s="45"/>
      <c r="PZS9711" s="45"/>
      <c r="PZT9711" s="45"/>
      <c r="PZU9711" s="45"/>
      <c r="PZV9711" s="45"/>
      <c r="PZW9711" s="45"/>
      <c r="PZX9711" s="45"/>
      <c r="PZY9711" s="45"/>
      <c r="PZZ9711" s="45"/>
      <c r="QAA9711" s="45"/>
      <c r="QAB9711" s="45"/>
      <c r="QAC9711" s="45"/>
      <c r="QAD9711" s="45"/>
      <c r="QAE9711" s="45"/>
      <c r="QAF9711" s="45"/>
      <c r="QAG9711" s="45"/>
      <c r="QAH9711" s="45"/>
      <c r="QAI9711" s="45"/>
      <c r="QAJ9711" s="45"/>
      <c r="QAK9711" s="45"/>
      <c r="QAL9711" s="45"/>
      <c r="QAM9711" s="45"/>
      <c r="QAN9711" s="45"/>
      <c r="QAO9711" s="45"/>
      <c r="QAP9711" s="45"/>
      <c r="QAQ9711" s="45"/>
      <c r="QAR9711" s="45"/>
      <c r="QAS9711" s="45"/>
      <c r="QAT9711" s="45"/>
      <c r="QAU9711" s="45"/>
      <c r="QAV9711" s="45"/>
      <c r="QAW9711" s="45"/>
      <c r="QAX9711" s="45"/>
      <c r="QAY9711" s="45"/>
      <c r="QAZ9711" s="45"/>
      <c r="QBA9711" s="45"/>
      <c r="QBB9711" s="45"/>
      <c r="QBC9711" s="45"/>
      <c r="QBD9711" s="45"/>
      <c r="QBE9711" s="45"/>
      <c r="QBF9711" s="45"/>
      <c r="QBG9711" s="45"/>
      <c r="QBH9711" s="45"/>
      <c r="QBI9711" s="45"/>
      <c r="QBJ9711" s="45"/>
      <c r="QBK9711" s="45"/>
      <c r="QBL9711" s="45"/>
      <c r="QBM9711" s="45"/>
      <c r="QBN9711" s="45"/>
      <c r="QBO9711" s="45"/>
      <c r="QBP9711" s="45"/>
      <c r="QBQ9711" s="45"/>
      <c r="QBR9711" s="45"/>
      <c r="QBS9711" s="45"/>
      <c r="QBT9711" s="45"/>
      <c r="QBU9711" s="45"/>
      <c r="QBV9711" s="45"/>
      <c r="QBW9711" s="45"/>
      <c r="QBX9711" s="45"/>
      <c r="QBY9711" s="45"/>
      <c r="QBZ9711" s="45"/>
      <c r="QCA9711" s="45"/>
      <c r="QCB9711" s="45"/>
      <c r="QCC9711" s="45"/>
      <c r="QCD9711" s="45"/>
      <c r="QCE9711" s="45"/>
      <c r="QCF9711" s="45"/>
      <c r="QCG9711" s="45"/>
      <c r="QCH9711" s="45"/>
      <c r="QCI9711" s="45"/>
      <c r="QCJ9711" s="45"/>
      <c r="QCK9711" s="45"/>
      <c r="QCL9711" s="45"/>
      <c r="QCM9711" s="45"/>
      <c r="QCN9711" s="45"/>
      <c r="QCO9711" s="45"/>
      <c r="QCP9711" s="45"/>
      <c r="QCQ9711" s="45"/>
      <c r="QCR9711" s="45"/>
      <c r="QCS9711" s="45"/>
      <c r="QCT9711" s="45"/>
      <c r="QCU9711" s="45"/>
      <c r="QCV9711" s="45"/>
      <c r="QCW9711" s="45"/>
      <c r="QCX9711" s="45"/>
      <c r="QCY9711" s="45"/>
      <c r="QCZ9711" s="45"/>
      <c r="QDA9711" s="45"/>
      <c r="QDB9711" s="45"/>
      <c r="QDC9711" s="45"/>
      <c r="QDD9711" s="45"/>
      <c r="QDE9711" s="45"/>
      <c r="QDF9711" s="45"/>
      <c r="QDG9711" s="45"/>
      <c r="QDH9711" s="45"/>
      <c r="QDI9711" s="45"/>
      <c r="QDJ9711" s="45"/>
      <c r="QDK9711" s="45"/>
      <c r="QDL9711" s="45"/>
      <c r="QDM9711" s="45"/>
      <c r="QDN9711" s="45"/>
      <c r="QDO9711" s="45"/>
      <c r="QDP9711" s="45"/>
      <c r="QDQ9711" s="45"/>
      <c r="QDR9711" s="45"/>
      <c r="QDS9711" s="45"/>
      <c r="QDT9711" s="45"/>
      <c r="QDU9711" s="45"/>
      <c r="QDV9711" s="45"/>
      <c r="QDW9711" s="45"/>
      <c r="QDX9711" s="45"/>
      <c r="QDY9711" s="45"/>
      <c r="QDZ9711" s="45"/>
      <c r="QEA9711" s="45"/>
      <c r="QEB9711" s="45"/>
      <c r="QEC9711" s="45"/>
      <c r="QED9711" s="45"/>
      <c r="QEE9711" s="45"/>
      <c r="QEF9711" s="45"/>
      <c r="QEG9711" s="45"/>
      <c r="QEH9711" s="45"/>
      <c r="QEI9711" s="45"/>
      <c r="QEJ9711" s="45"/>
      <c r="QEK9711" s="45"/>
      <c r="QEL9711" s="45"/>
      <c r="QEM9711" s="45"/>
      <c r="QEN9711" s="45"/>
      <c r="QEO9711" s="45"/>
      <c r="QEP9711" s="45"/>
      <c r="QEQ9711" s="45"/>
      <c r="QER9711" s="45"/>
      <c r="QES9711" s="45"/>
      <c r="QET9711" s="45"/>
      <c r="QEU9711" s="45"/>
      <c r="QEV9711" s="45"/>
      <c r="QEW9711" s="45"/>
      <c r="QEX9711" s="45"/>
      <c r="QEY9711" s="45"/>
      <c r="QEZ9711" s="45"/>
      <c r="QFA9711" s="45"/>
      <c r="QFB9711" s="45"/>
      <c r="QFC9711" s="45"/>
      <c r="QFD9711" s="45"/>
      <c r="QFE9711" s="45"/>
      <c r="QFF9711" s="45"/>
      <c r="QFG9711" s="45"/>
      <c r="QFH9711" s="45"/>
      <c r="QFI9711" s="45"/>
      <c r="QFJ9711" s="45"/>
      <c r="QFK9711" s="45"/>
      <c r="QFL9711" s="45"/>
      <c r="QFM9711" s="45"/>
      <c r="QFN9711" s="45"/>
      <c r="QFO9711" s="45"/>
      <c r="QFP9711" s="45"/>
      <c r="QFQ9711" s="45"/>
      <c r="QFR9711" s="45"/>
      <c r="QFS9711" s="45"/>
      <c r="QFT9711" s="45"/>
      <c r="QFU9711" s="45"/>
      <c r="QFV9711" s="45"/>
      <c r="QFW9711" s="45"/>
      <c r="QFX9711" s="45"/>
      <c r="QFY9711" s="45"/>
      <c r="QFZ9711" s="45"/>
      <c r="QGA9711" s="45"/>
      <c r="QGB9711" s="45"/>
      <c r="QGC9711" s="45"/>
      <c r="QGD9711" s="45"/>
      <c r="QGE9711" s="45"/>
      <c r="QGF9711" s="45"/>
      <c r="QGG9711" s="45"/>
      <c r="QGH9711" s="45"/>
      <c r="QGI9711" s="45"/>
      <c r="QGJ9711" s="45"/>
      <c r="QGK9711" s="45"/>
      <c r="QGL9711" s="45"/>
      <c r="QGM9711" s="45"/>
      <c r="QGN9711" s="45"/>
      <c r="QGO9711" s="45"/>
      <c r="QGP9711" s="45"/>
      <c r="QGQ9711" s="45"/>
      <c r="QGR9711" s="45"/>
      <c r="QGS9711" s="45"/>
      <c r="QGT9711" s="45"/>
      <c r="QGU9711" s="45"/>
      <c r="QGV9711" s="45"/>
      <c r="QGW9711" s="45"/>
      <c r="QGX9711" s="45"/>
      <c r="QGY9711" s="45"/>
      <c r="QGZ9711" s="45"/>
      <c r="QHA9711" s="45"/>
      <c r="QHB9711" s="45"/>
      <c r="QHC9711" s="45"/>
      <c r="QHD9711" s="45"/>
      <c r="QHE9711" s="45"/>
      <c r="QHF9711" s="45"/>
      <c r="QHG9711" s="45"/>
      <c r="QHH9711" s="45"/>
      <c r="QHI9711" s="45"/>
      <c r="QHJ9711" s="45"/>
      <c r="QHK9711" s="45"/>
      <c r="QHL9711" s="45"/>
      <c r="QHM9711" s="45"/>
      <c r="QHN9711" s="45"/>
      <c r="QHO9711" s="45"/>
      <c r="QHP9711" s="45"/>
      <c r="QHQ9711" s="45"/>
      <c r="QHR9711" s="45"/>
      <c r="QHS9711" s="45"/>
      <c r="QHT9711" s="45"/>
      <c r="QHU9711" s="45"/>
      <c r="QHV9711" s="45"/>
      <c r="QHW9711" s="45"/>
      <c r="QHX9711" s="45"/>
      <c r="QHY9711" s="45"/>
      <c r="QHZ9711" s="45"/>
      <c r="QIA9711" s="45"/>
      <c r="QIB9711" s="45"/>
      <c r="QIC9711" s="45"/>
      <c r="QID9711" s="45"/>
      <c r="QIE9711" s="45"/>
      <c r="QIF9711" s="45"/>
      <c r="QIG9711" s="45"/>
      <c r="QIH9711" s="45"/>
      <c r="QII9711" s="45"/>
      <c r="QIJ9711" s="45"/>
      <c r="QIK9711" s="45"/>
      <c r="QIL9711" s="45"/>
      <c r="QIM9711" s="45"/>
      <c r="QIN9711" s="45"/>
      <c r="QIO9711" s="45"/>
      <c r="QIP9711" s="45"/>
      <c r="QIQ9711" s="45"/>
      <c r="QIR9711" s="45"/>
      <c r="QIS9711" s="45"/>
      <c r="QIT9711" s="45"/>
      <c r="QIU9711" s="45"/>
      <c r="QIV9711" s="45"/>
      <c r="QIW9711" s="45"/>
      <c r="QIX9711" s="45"/>
      <c r="QIY9711" s="45"/>
      <c r="QIZ9711" s="45"/>
      <c r="QJA9711" s="45"/>
      <c r="QJB9711" s="45"/>
      <c r="QJC9711" s="45"/>
      <c r="QJD9711" s="45"/>
      <c r="QJE9711" s="45"/>
      <c r="QJF9711" s="45"/>
      <c r="QJG9711" s="45"/>
      <c r="QJH9711" s="45"/>
      <c r="QJI9711" s="45"/>
      <c r="QJJ9711" s="45"/>
      <c r="QJK9711" s="45"/>
      <c r="QJL9711" s="45"/>
      <c r="QJM9711" s="45"/>
      <c r="QJN9711" s="45"/>
      <c r="QJO9711" s="45"/>
      <c r="QJP9711" s="45"/>
      <c r="QJQ9711" s="45"/>
      <c r="QJR9711" s="45"/>
      <c r="QJS9711" s="45"/>
      <c r="QJT9711" s="45"/>
      <c r="QJU9711" s="45"/>
      <c r="QJV9711" s="45"/>
      <c r="QJW9711" s="45"/>
      <c r="QJX9711" s="45"/>
      <c r="QJY9711" s="45"/>
      <c r="QJZ9711" s="45"/>
      <c r="QKA9711" s="45"/>
      <c r="QKB9711" s="45"/>
      <c r="QKC9711" s="45"/>
      <c r="QKD9711" s="45"/>
      <c r="QKE9711" s="45"/>
      <c r="QKF9711" s="45"/>
      <c r="QKG9711" s="45"/>
      <c r="QKH9711" s="45"/>
      <c r="QKI9711" s="45"/>
      <c r="QKJ9711" s="45"/>
      <c r="QKK9711" s="45"/>
      <c r="QKL9711" s="45"/>
      <c r="QKM9711" s="45"/>
      <c r="QKN9711" s="45"/>
      <c r="QKO9711" s="45"/>
      <c r="QKP9711" s="45"/>
      <c r="QKQ9711" s="45"/>
      <c r="QKR9711" s="45"/>
      <c r="QKS9711" s="45"/>
      <c r="QKT9711" s="45"/>
      <c r="QKU9711" s="45"/>
      <c r="QKV9711" s="45"/>
      <c r="QKW9711" s="45"/>
      <c r="QKX9711" s="45"/>
      <c r="QKY9711" s="45"/>
      <c r="QKZ9711" s="45"/>
      <c r="QLA9711" s="45"/>
      <c r="QLB9711" s="45"/>
      <c r="QLC9711" s="45"/>
      <c r="QLD9711" s="45"/>
      <c r="QLE9711" s="45"/>
      <c r="QLF9711" s="45"/>
      <c r="QLG9711" s="45"/>
      <c r="QLH9711" s="45"/>
      <c r="QLI9711" s="45"/>
      <c r="QLJ9711" s="45"/>
      <c r="QLK9711" s="45"/>
      <c r="QLL9711" s="45"/>
      <c r="QLM9711" s="45"/>
      <c r="QLN9711" s="45"/>
      <c r="QLO9711" s="45"/>
      <c r="QLP9711" s="45"/>
      <c r="QLQ9711" s="45"/>
      <c r="QLR9711" s="45"/>
      <c r="QLS9711" s="45"/>
      <c r="QLT9711" s="45"/>
      <c r="QLU9711" s="45"/>
      <c r="QLV9711" s="45"/>
      <c r="QLW9711" s="45"/>
      <c r="QLX9711" s="45"/>
      <c r="QLY9711" s="45"/>
      <c r="QLZ9711" s="45"/>
      <c r="QMA9711" s="45"/>
      <c r="QMB9711" s="45"/>
      <c r="QMC9711" s="45"/>
      <c r="QMD9711" s="45"/>
      <c r="QME9711" s="45"/>
      <c r="QMF9711" s="45"/>
      <c r="QMG9711" s="45"/>
      <c r="QMH9711" s="45"/>
      <c r="QMI9711" s="45"/>
      <c r="QMJ9711" s="45"/>
      <c r="QMK9711" s="45"/>
      <c r="QML9711" s="45"/>
      <c r="QMM9711" s="45"/>
      <c r="QMN9711" s="45"/>
      <c r="QMO9711" s="45"/>
      <c r="QMP9711" s="45"/>
      <c r="QMQ9711" s="45"/>
      <c r="QMR9711" s="45"/>
      <c r="QMS9711" s="45"/>
      <c r="QMT9711" s="45"/>
      <c r="QMU9711" s="45"/>
      <c r="QMV9711" s="45"/>
      <c r="QMW9711" s="45"/>
      <c r="QMX9711" s="45"/>
      <c r="QMY9711" s="45"/>
      <c r="QMZ9711" s="45"/>
      <c r="QNA9711" s="45"/>
      <c r="QNB9711" s="45"/>
      <c r="QNC9711" s="45"/>
      <c r="QND9711" s="45"/>
      <c r="QNE9711" s="45"/>
      <c r="QNF9711" s="45"/>
      <c r="QNG9711" s="45"/>
      <c r="QNH9711" s="45"/>
      <c r="QNI9711" s="45"/>
      <c r="QNJ9711" s="45"/>
      <c r="QNK9711" s="45"/>
      <c r="QNL9711" s="45"/>
      <c r="QNM9711" s="45"/>
      <c r="QNN9711" s="45"/>
      <c r="QNO9711" s="45"/>
      <c r="QNP9711" s="45"/>
      <c r="QNQ9711" s="45"/>
      <c r="QNR9711" s="45"/>
      <c r="QNS9711" s="45"/>
      <c r="QNT9711" s="45"/>
      <c r="QNU9711" s="45"/>
      <c r="QNV9711" s="45"/>
      <c r="QNW9711" s="45"/>
      <c r="QNX9711" s="45"/>
      <c r="QNY9711" s="45"/>
      <c r="QNZ9711" s="45"/>
      <c r="QOA9711" s="45"/>
      <c r="QOB9711" s="45"/>
      <c r="QOC9711" s="45"/>
      <c r="QOD9711" s="45"/>
      <c r="QOE9711" s="45"/>
      <c r="QOF9711" s="45"/>
      <c r="QOG9711" s="45"/>
      <c r="QOH9711" s="45"/>
      <c r="QOI9711" s="45"/>
      <c r="QOJ9711" s="45"/>
      <c r="QOK9711" s="45"/>
      <c r="QOL9711" s="45"/>
      <c r="QOM9711" s="45"/>
      <c r="QON9711" s="45"/>
      <c r="QOO9711" s="45"/>
      <c r="QOP9711" s="45"/>
      <c r="QOQ9711" s="45"/>
      <c r="QOR9711" s="45"/>
      <c r="QOS9711" s="45"/>
      <c r="QOT9711" s="45"/>
      <c r="QOU9711" s="45"/>
      <c r="QOV9711" s="45"/>
      <c r="QOW9711" s="45"/>
      <c r="QOX9711" s="45"/>
      <c r="QOY9711" s="45"/>
      <c r="QOZ9711" s="45"/>
      <c r="QPA9711" s="45"/>
      <c r="QPB9711" s="45"/>
      <c r="QPC9711" s="45"/>
      <c r="QPD9711" s="45"/>
      <c r="QPE9711" s="45"/>
      <c r="QPF9711" s="45"/>
      <c r="QPG9711" s="45"/>
      <c r="QPH9711" s="45"/>
      <c r="QPI9711" s="45"/>
      <c r="QPJ9711" s="45"/>
      <c r="QPK9711" s="45"/>
      <c r="QPL9711" s="45"/>
      <c r="QPM9711" s="45"/>
      <c r="QPN9711" s="45"/>
      <c r="QPO9711" s="45"/>
      <c r="QPP9711" s="45"/>
      <c r="QPQ9711" s="45"/>
      <c r="QPR9711" s="45"/>
      <c r="QPS9711" s="45"/>
      <c r="QPT9711" s="45"/>
      <c r="QPU9711" s="45"/>
      <c r="QPV9711" s="45"/>
      <c r="QPW9711" s="45"/>
      <c r="QPX9711" s="45"/>
      <c r="QPY9711" s="45"/>
      <c r="QPZ9711" s="45"/>
      <c r="QQA9711" s="45"/>
      <c r="QQB9711" s="45"/>
      <c r="QQC9711" s="45"/>
      <c r="QQD9711" s="45"/>
      <c r="QQE9711" s="45"/>
      <c r="QQF9711" s="45"/>
      <c r="QQG9711" s="45"/>
      <c r="QQH9711" s="45"/>
      <c r="QQI9711" s="45"/>
      <c r="QQJ9711" s="45"/>
      <c r="QQK9711" s="45"/>
      <c r="QQL9711" s="45"/>
      <c r="QQM9711" s="45"/>
      <c r="QQN9711" s="45"/>
      <c r="QQO9711" s="45"/>
      <c r="QQP9711" s="45"/>
      <c r="QQQ9711" s="45"/>
      <c r="QQR9711" s="45"/>
      <c r="QQS9711" s="45"/>
      <c r="QQT9711" s="45"/>
      <c r="QQU9711" s="45"/>
      <c r="QQV9711" s="45"/>
      <c r="QQW9711" s="45"/>
      <c r="QQX9711" s="45"/>
      <c r="QQY9711" s="45"/>
      <c r="QQZ9711" s="45"/>
      <c r="QRA9711" s="45"/>
      <c r="QRB9711" s="45"/>
      <c r="QRC9711" s="45"/>
      <c r="QRD9711" s="45"/>
      <c r="QRE9711" s="45"/>
      <c r="QRF9711" s="45"/>
      <c r="QRG9711" s="45"/>
      <c r="QRH9711" s="45"/>
      <c r="QRI9711" s="45"/>
      <c r="QRJ9711" s="45"/>
      <c r="QRK9711" s="45"/>
      <c r="QRL9711" s="45"/>
      <c r="QRM9711" s="45"/>
      <c r="QRN9711" s="45"/>
      <c r="QRO9711" s="45"/>
      <c r="QRP9711" s="45"/>
      <c r="QRQ9711" s="45"/>
      <c r="QRR9711" s="45"/>
      <c r="QRS9711" s="45"/>
      <c r="QRT9711" s="45"/>
      <c r="QRU9711" s="45"/>
      <c r="QRV9711" s="45"/>
      <c r="QRW9711" s="45"/>
      <c r="QRX9711" s="45"/>
      <c r="QRY9711" s="45"/>
      <c r="QRZ9711" s="45"/>
      <c r="QSA9711" s="45"/>
      <c r="QSB9711" s="45"/>
      <c r="QSC9711" s="45"/>
      <c r="QSD9711" s="45"/>
      <c r="QSE9711" s="45"/>
      <c r="QSF9711" s="45"/>
      <c r="QSG9711" s="45"/>
      <c r="QSH9711" s="45"/>
      <c r="QSI9711" s="45"/>
      <c r="QSJ9711" s="45"/>
      <c r="QSK9711" s="45"/>
      <c r="QSL9711" s="45"/>
      <c r="QSM9711" s="45"/>
      <c r="QSN9711" s="45"/>
      <c r="QSO9711" s="45"/>
      <c r="QSP9711" s="45"/>
      <c r="QSQ9711" s="45"/>
      <c r="QSR9711" s="45"/>
      <c r="QSS9711" s="45"/>
      <c r="QST9711" s="45"/>
      <c r="QSU9711" s="45"/>
      <c r="QSV9711" s="45"/>
      <c r="QSW9711" s="45"/>
      <c r="QSX9711" s="45"/>
      <c r="QSY9711" s="45"/>
      <c r="QSZ9711" s="45"/>
      <c r="QTA9711" s="45"/>
      <c r="QTB9711" s="45"/>
      <c r="QTC9711" s="45"/>
      <c r="QTD9711" s="45"/>
      <c r="QTE9711" s="45"/>
      <c r="QTF9711" s="45"/>
      <c r="QTG9711" s="45"/>
      <c r="QTH9711" s="45"/>
      <c r="QTI9711" s="45"/>
      <c r="QTJ9711" s="45"/>
      <c r="QTK9711" s="45"/>
      <c r="QTL9711" s="45"/>
      <c r="QTM9711" s="45"/>
      <c r="QTN9711" s="45"/>
      <c r="QTO9711" s="45"/>
      <c r="QTP9711" s="45"/>
      <c r="QTQ9711" s="45"/>
      <c r="QTR9711" s="45"/>
      <c r="QTS9711" s="45"/>
      <c r="QTT9711" s="45"/>
      <c r="QTU9711" s="45"/>
      <c r="QTV9711" s="45"/>
      <c r="QTW9711" s="45"/>
      <c r="QTX9711" s="45"/>
      <c r="QTY9711" s="45"/>
      <c r="QTZ9711" s="45"/>
      <c r="QUA9711" s="45"/>
      <c r="QUB9711" s="45"/>
      <c r="QUC9711" s="45"/>
      <c r="QUD9711" s="45"/>
      <c r="QUE9711" s="45"/>
      <c r="QUF9711" s="45"/>
      <c r="QUG9711" s="45"/>
      <c r="QUH9711" s="45"/>
      <c r="QUI9711" s="45"/>
      <c r="QUJ9711" s="45"/>
      <c r="QUK9711" s="45"/>
      <c r="QUL9711" s="45"/>
      <c r="QUM9711" s="45"/>
      <c r="QUN9711" s="45"/>
      <c r="QUO9711" s="45"/>
      <c r="QUP9711" s="45"/>
      <c r="QUQ9711" s="45"/>
      <c r="QUR9711" s="45"/>
      <c r="QUS9711" s="45"/>
      <c r="QUT9711" s="45"/>
      <c r="QUU9711" s="45"/>
      <c r="QUV9711" s="45"/>
      <c r="QUW9711" s="45"/>
      <c r="QUX9711" s="45"/>
      <c r="QUY9711" s="45"/>
      <c r="QUZ9711" s="45"/>
      <c r="QVA9711" s="45"/>
      <c r="QVB9711" s="45"/>
      <c r="QVC9711" s="45"/>
      <c r="QVD9711" s="45"/>
      <c r="QVE9711" s="45"/>
      <c r="QVF9711" s="45"/>
      <c r="QVG9711" s="45"/>
      <c r="QVH9711" s="45"/>
      <c r="QVI9711" s="45"/>
      <c r="QVJ9711" s="45"/>
      <c r="QVK9711" s="45"/>
      <c r="QVL9711" s="45"/>
      <c r="QVM9711" s="45"/>
      <c r="QVN9711" s="45"/>
      <c r="QVO9711" s="45"/>
      <c r="QVP9711" s="45"/>
      <c r="QVQ9711" s="45"/>
      <c r="QVR9711" s="45"/>
      <c r="QVS9711" s="45"/>
      <c r="QVT9711" s="45"/>
      <c r="QVU9711" s="45"/>
      <c r="QVV9711" s="45"/>
      <c r="QVW9711" s="45"/>
      <c r="QVX9711" s="45"/>
      <c r="QVY9711" s="45"/>
      <c r="QVZ9711" s="45"/>
      <c r="QWA9711" s="45"/>
      <c r="QWB9711" s="45"/>
      <c r="QWC9711" s="45"/>
      <c r="QWD9711" s="45"/>
      <c r="QWE9711" s="45"/>
      <c r="QWF9711" s="45"/>
      <c r="QWG9711" s="45"/>
      <c r="QWH9711" s="45"/>
      <c r="QWI9711" s="45"/>
      <c r="QWJ9711" s="45"/>
      <c r="QWK9711" s="45"/>
      <c r="QWL9711" s="45"/>
      <c r="QWM9711" s="45"/>
      <c r="QWN9711" s="45"/>
      <c r="QWO9711" s="45"/>
      <c r="QWP9711" s="45"/>
      <c r="QWQ9711" s="45"/>
      <c r="QWR9711" s="45"/>
      <c r="QWS9711" s="45"/>
      <c r="QWT9711" s="45"/>
      <c r="QWU9711" s="45"/>
      <c r="QWV9711" s="45"/>
      <c r="QWW9711" s="45"/>
      <c r="QWX9711" s="45"/>
      <c r="QWY9711" s="45"/>
      <c r="QWZ9711" s="45"/>
      <c r="QXA9711" s="45"/>
      <c r="QXB9711" s="45"/>
      <c r="QXC9711" s="45"/>
      <c r="QXD9711" s="45"/>
      <c r="QXE9711" s="45"/>
      <c r="QXF9711" s="45"/>
      <c r="QXG9711" s="45"/>
      <c r="QXH9711" s="45"/>
      <c r="QXI9711" s="45"/>
      <c r="QXJ9711" s="45"/>
      <c r="QXK9711" s="45"/>
      <c r="QXL9711" s="45"/>
      <c r="QXM9711" s="45"/>
      <c r="QXN9711" s="45"/>
      <c r="QXO9711" s="45"/>
      <c r="QXP9711" s="45"/>
      <c r="QXQ9711" s="45"/>
      <c r="QXR9711" s="45"/>
      <c r="QXS9711" s="45"/>
      <c r="QXT9711" s="45"/>
      <c r="QXU9711" s="45"/>
      <c r="QXV9711" s="45"/>
      <c r="QXW9711" s="45"/>
      <c r="QXX9711" s="45"/>
      <c r="QXY9711" s="45"/>
      <c r="QXZ9711" s="45"/>
      <c r="QYA9711" s="45"/>
      <c r="QYB9711" s="45"/>
      <c r="QYC9711" s="45"/>
      <c r="QYD9711" s="45"/>
      <c r="QYE9711" s="45"/>
      <c r="QYF9711" s="45"/>
      <c r="QYG9711" s="45"/>
      <c r="QYH9711" s="45"/>
      <c r="QYI9711" s="45"/>
      <c r="QYJ9711" s="45"/>
      <c r="QYK9711" s="45"/>
      <c r="QYL9711" s="45"/>
      <c r="QYM9711" s="45"/>
      <c r="QYN9711" s="45"/>
      <c r="QYO9711" s="45"/>
      <c r="QYP9711" s="45"/>
      <c r="QYQ9711" s="45"/>
      <c r="QYR9711" s="45"/>
      <c r="QYS9711" s="45"/>
      <c r="QYT9711" s="45"/>
      <c r="QYU9711" s="45"/>
      <c r="QYV9711" s="45"/>
      <c r="QYW9711" s="45"/>
      <c r="QYX9711" s="45"/>
      <c r="QYY9711" s="45"/>
      <c r="QYZ9711" s="45"/>
      <c r="QZA9711" s="45"/>
      <c r="QZB9711" s="45"/>
      <c r="QZC9711" s="45"/>
      <c r="QZD9711" s="45"/>
      <c r="QZE9711" s="45"/>
      <c r="QZF9711" s="45"/>
      <c r="QZG9711" s="45"/>
      <c r="QZH9711" s="45"/>
      <c r="QZI9711" s="45"/>
      <c r="QZJ9711" s="45"/>
      <c r="QZK9711" s="45"/>
      <c r="QZL9711" s="45"/>
      <c r="QZM9711" s="45"/>
      <c r="QZN9711" s="45"/>
      <c r="QZO9711" s="45"/>
      <c r="QZP9711" s="45"/>
      <c r="QZQ9711" s="45"/>
      <c r="QZR9711" s="45"/>
      <c r="QZS9711" s="45"/>
      <c r="QZT9711" s="45"/>
      <c r="QZU9711" s="45"/>
      <c r="QZV9711" s="45"/>
      <c r="QZW9711" s="45"/>
      <c r="QZX9711" s="45"/>
      <c r="QZY9711" s="45"/>
      <c r="QZZ9711" s="45"/>
      <c r="RAA9711" s="45"/>
      <c r="RAB9711" s="45"/>
      <c r="RAC9711" s="45"/>
      <c r="RAD9711" s="45"/>
      <c r="RAE9711" s="45"/>
      <c r="RAF9711" s="45"/>
      <c r="RAG9711" s="45"/>
      <c r="RAH9711" s="45"/>
      <c r="RAI9711" s="45"/>
      <c r="RAJ9711" s="45"/>
      <c r="RAK9711" s="45"/>
      <c r="RAL9711" s="45"/>
      <c r="RAM9711" s="45"/>
      <c r="RAN9711" s="45"/>
      <c r="RAO9711" s="45"/>
      <c r="RAP9711" s="45"/>
      <c r="RAQ9711" s="45"/>
      <c r="RAR9711" s="45"/>
      <c r="RAS9711" s="45"/>
      <c r="RAT9711" s="45"/>
      <c r="RAU9711" s="45"/>
      <c r="RAV9711" s="45"/>
      <c r="RAW9711" s="45"/>
      <c r="RAX9711" s="45"/>
      <c r="RAY9711" s="45"/>
      <c r="RAZ9711" s="45"/>
      <c r="RBA9711" s="45"/>
      <c r="RBB9711" s="45"/>
      <c r="RBC9711" s="45"/>
      <c r="RBD9711" s="45"/>
      <c r="RBE9711" s="45"/>
      <c r="RBF9711" s="45"/>
      <c r="RBG9711" s="45"/>
      <c r="RBH9711" s="45"/>
      <c r="RBI9711" s="45"/>
      <c r="RBJ9711" s="45"/>
      <c r="RBK9711" s="45"/>
      <c r="RBL9711" s="45"/>
      <c r="RBM9711" s="45"/>
      <c r="RBN9711" s="45"/>
      <c r="RBO9711" s="45"/>
      <c r="RBP9711" s="45"/>
      <c r="RBQ9711" s="45"/>
      <c r="RBR9711" s="45"/>
      <c r="RBS9711" s="45"/>
      <c r="RBT9711" s="45"/>
      <c r="RBU9711" s="45"/>
      <c r="RBV9711" s="45"/>
      <c r="RBW9711" s="45"/>
      <c r="RBX9711" s="45"/>
      <c r="RBY9711" s="45"/>
      <c r="RBZ9711" s="45"/>
      <c r="RCA9711" s="45"/>
      <c r="RCB9711" s="45"/>
      <c r="RCC9711" s="45"/>
      <c r="RCD9711" s="45"/>
      <c r="RCE9711" s="45"/>
      <c r="RCF9711" s="45"/>
      <c r="RCG9711" s="45"/>
      <c r="RCH9711" s="45"/>
      <c r="RCI9711" s="45"/>
      <c r="RCJ9711" s="45"/>
      <c r="RCK9711" s="45"/>
      <c r="RCL9711" s="45"/>
      <c r="RCM9711" s="45"/>
      <c r="RCN9711" s="45"/>
      <c r="RCO9711" s="45"/>
      <c r="RCP9711" s="45"/>
      <c r="RCQ9711" s="45"/>
      <c r="RCR9711" s="45"/>
      <c r="RCS9711" s="45"/>
      <c r="RCT9711" s="45"/>
      <c r="RCU9711" s="45"/>
      <c r="RCV9711" s="45"/>
      <c r="RCW9711" s="45"/>
      <c r="RCX9711" s="45"/>
      <c r="RCY9711" s="45"/>
      <c r="RCZ9711" s="45"/>
      <c r="RDA9711" s="45"/>
      <c r="RDB9711" s="45"/>
      <c r="RDC9711" s="45"/>
      <c r="RDD9711" s="45"/>
      <c r="RDE9711" s="45"/>
      <c r="RDF9711" s="45"/>
      <c r="RDG9711" s="45"/>
      <c r="RDH9711" s="45"/>
      <c r="RDI9711" s="45"/>
      <c r="RDJ9711" s="45"/>
      <c r="RDK9711" s="45"/>
      <c r="RDL9711" s="45"/>
      <c r="RDM9711" s="45"/>
      <c r="RDN9711" s="45"/>
      <c r="RDO9711" s="45"/>
      <c r="RDP9711" s="45"/>
      <c r="RDQ9711" s="45"/>
      <c r="RDR9711" s="45"/>
      <c r="RDS9711" s="45"/>
      <c r="RDT9711" s="45"/>
      <c r="RDU9711" s="45"/>
      <c r="RDV9711" s="45"/>
      <c r="RDW9711" s="45"/>
      <c r="RDX9711" s="45"/>
      <c r="RDY9711" s="45"/>
      <c r="RDZ9711" s="45"/>
      <c r="REA9711" s="45"/>
      <c r="REB9711" s="45"/>
      <c r="REC9711" s="45"/>
      <c r="RED9711" s="45"/>
      <c r="REE9711" s="45"/>
      <c r="REF9711" s="45"/>
      <c r="REG9711" s="45"/>
      <c r="REH9711" s="45"/>
      <c r="REI9711" s="45"/>
      <c r="REJ9711" s="45"/>
      <c r="REK9711" s="45"/>
      <c r="REL9711" s="45"/>
      <c r="REM9711" s="45"/>
      <c r="REN9711" s="45"/>
      <c r="REO9711" s="45"/>
      <c r="REP9711" s="45"/>
      <c r="REQ9711" s="45"/>
      <c r="RER9711" s="45"/>
      <c r="RES9711" s="45"/>
      <c r="RET9711" s="45"/>
      <c r="REU9711" s="45"/>
      <c r="REV9711" s="45"/>
      <c r="REW9711" s="45"/>
      <c r="REX9711" s="45"/>
      <c r="REY9711" s="45"/>
      <c r="REZ9711" s="45"/>
      <c r="RFA9711" s="45"/>
      <c r="RFB9711" s="45"/>
      <c r="RFC9711" s="45"/>
      <c r="RFD9711" s="45"/>
      <c r="RFE9711" s="45"/>
      <c r="RFF9711" s="45"/>
      <c r="RFG9711" s="45"/>
      <c r="RFH9711" s="45"/>
      <c r="RFI9711" s="45"/>
      <c r="RFJ9711" s="45"/>
      <c r="RFK9711" s="45"/>
      <c r="RFL9711" s="45"/>
      <c r="RFM9711" s="45"/>
      <c r="RFN9711" s="45"/>
      <c r="RFO9711" s="45"/>
      <c r="RFP9711" s="45"/>
      <c r="RFQ9711" s="45"/>
      <c r="RFR9711" s="45"/>
      <c r="RFS9711" s="45"/>
      <c r="RFT9711" s="45"/>
      <c r="RFU9711" s="45"/>
      <c r="RFV9711" s="45"/>
      <c r="RFW9711" s="45"/>
      <c r="RFX9711" s="45"/>
      <c r="RFY9711" s="45"/>
      <c r="RFZ9711" s="45"/>
      <c r="RGA9711" s="45"/>
      <c r="RGB9711" s="45"/>
      <c r="RGC9711" s="45"/>
      <c r="RGD9711" s="45"/>
      <c r="RGE9711" s="45"/>
      <c r="RGF9711" s="45"/>
      <c r="RGG9711" s="45"/>
      <c r="RGH9711" s="45"/>
      <c r="RGI9711" s="45"/>
      <c r="RGJ9711" s="45"/>
      <c r="RGK9711" s="45"/>
      <c r="RGL9711" s="45"/>
      <c r="RGM9711" s="45"/>
      <c r="RGN9711" s="45"/>
      <c r="RGO9711" s="45"/>
      <c r="RGP9711" s="45"/>
      <c r="RGQ9711" s="45"/>
      <c r="RGR9711" s="45"/>
      <c r="RGS9711" s="45"/>
      <c r="RGT9711" s="45"/>
      <c r="RGU9711" s="45"/>
      <c r="RGV9711" s="45"/>
      <c r="RGW9711" s="45"/>
      <c r="RGX9711" s="45"/>
      <c r="RGY9711" s="45"/>
      <c r="RGZ9711" s="45"/>
      <c r="RHA9711" s="45"/>
      <c r="RHB9711" s="45"/>
      <c r="RHC9711" s="45"/>
      <c r="RHD9711" s="45"/>
      <c r="RHE9711" s="45"/>
      <c r="RHF9711" s="45"/>
      <c r="RHG9711" s="45"/>
      <c r="RHH9711" s="45"/>
      <c r="RHI9711" s="45"/>
      <c r="RHJ9711" s="45"/>
      <c r="RHK9711" s="45"/>
      <c r="RHL9711" s="45"/>
      <c r="RHM9711" s="45"/>
      <c r="RHN9711" s="45"/>
      <c r="RHO9711" s="45"/>
      <c r="RHP9711" s="45"/>
      <c r="RHQ9711" s="45"/>
      <c r="RHR9711" s="45"/>
      <c r="RHS9711" s="45"/>
      <c r="RHT9711" s="45"/>
      <c r="RHU9711" s="45"/>
      <c r="RHV9711" s="45"/>
      <c r="RHW9711" s="45"/>
      <c r="RHX9711" s="45"/>
      <c r="RHY9711" s="45"/>
      <c r="RHZ9711" s="45"/>
      <c r="RIA9711" s="45"/>
      <c r="RIB9711" s="45"/>
      <c r="RIC9711" s="45"/>
      <c r="RID9711" s="45"/>
      <c r="RIE9711" s="45"/>
      <c r="RIF9711" s="45"/>
      <c r="RIG9711" s="45"/>
      <c r="RIH9711" s="45"/>
      <c r="RII9711" s="45"/>
      <c r="RIJ9711" s="45"/>
      <c r="RIK9711" s="45"/>
      <c r="RIL9711" s="45"/>
      <c r="RIM9711" s="45"/>
      <c r="RIN9711" s="45"/>
      <c r="RIO9711" s="45"/>
      <c r="RIP9711" s="45"/>
      <c r="RIQ9711" s="45"/>
      <c r="RIR9711" s="45"/>
      <c r="RIS9711" s="45"/>
      <c r="RIT9711" s="45"/>
      <c r="RIU9711" s="45"/>
      <c r="RIV9711" s="45"/>
      <c r="RIW9711" s="45"/>
      <c r="RIX9711" s="45"/>
      <c r="RIY9711" s="45"/>
      <c r="RIZ9711" s="45"/>
      <c r="RJA9711" s="45"/>
      <c r="RJB9711" s="45"/>
      <c r="RJC9711" s="45"/>
      <c r="RJD9711" s="45"/>
      <c r="RJE9711" s="45"/>
      <c r="RJF9711" s="45"/>
      <c r="RJG9711" s="45"/>
      <c r="RJH9711" s="45"/>
      <c r="RJI9711" s="45"/>
      <c r="RJJ9711" s="45"/>
      <c r="RJK9711" s="45"/>
      <c r="RJL9711" s="45"/>
      <c r="RJM9711" s="45"/>
      <c r="RJN9711" s="45"/>
      <c r="RJO9711" s="45"/>
      <c r="RJP9711" s="45"/>
      <c r="RJQ9711" s="45"/>
      <c r="RJR9711" s="45"/>
      <c r="RJS9711" s="45"/>
      <c r="RJT9711" s="45"/>
      <c r="RJU9711" s="45"/>
      <c r="RJV9711" s="45"/>
      <c r="RJW9711" s="45"/>
      <c r="RJX9711" s="45"/>
      <c r="RJY9711" s="45"/>
      <c r="RJZ9711" s="45"/>
      <c r="RKA9711" s="45"/>
      <c r="RKB9711" s="45"/>
      <c r="RKC9711" s="45"/>
      <c r="RKD9711" s="45"/>
      <c r="RKE9711" s="45"/>
      <c r="RKF9711" s="45"/>
      <c r="RKG9711" s="45"/>
      <c r="RKH9711" s="45"/>
      <c r="RKI9711" s="45"/>
      <c r="RKJ9711" s="45"/>
      <c r="RKK9711" s="45"/>
      <c r="RKL9711" s="45"/>
      <c r="RKM9711" s="45"/>
      <c r="RKN9711" s="45"/>
      <c r="RKO9711" s="45"/>
      <c r="RKP9711" s="45"/>
      <c r="RKQ9711" s="45"/>
      <c r="RKR9711" s="45"/>
      <c r="RKS9711" s="45"/>
      <c r="RKT9711" s="45"/>
      <c r="RKU9711" s="45"/>
      <c r="RKV9711" s="45"/>
      <c r="RKW9711" s="45"/>
      <c r="RKX9711" s="45"/>
      <c r="RKY9711" s="45"/>
      <c r="RKZ9711" s="45"/>
      <c r="RLA9711" s="45"/>
      <c r="RLB9711" s="45"/>
      <c r="RLC9711" s="45"/>
      <c r="RLD9711" s="45"/>
      <c r="RLE9711" s="45"/>
      <c r="RLF9711" s="45"/>
      <c r="RLG9711" s="45"/>
      <c r="RLH9711" s="45"/>
      <c r="RLI9711" s="45"/>
      <c r="RLJ9711" s="45"/>
      <c r="RLK9711" s="45"/>
      <c r="RLL9711" s="45"/>
      <c r="RLM9711" s="45"/>
      <c r="RLN9711" s="45"/>
      <c r="RLO9711" s="45"/>
      <c r="RLP9711" s="45"/>
      <c r="RLQ9711" s="45"/>
      <c r="RLR9711" s="45"/>
      <c r="RLS9711" s="45"/>
      <c r="RLT9711" s="45"/>
      <c r="RLU9711" s="45"/>
      <c r="RLV9711" s="45"/>
      <c r="RLW9711" s="45"/>
      <c r="RLX9711" s="45"/>
      <c r="RLY9711" s="45"/>
      <c r="RLZ9711" s="45"/>
      <c r="RMA9711" s="45"/>
      <c r="RMB9711" s="45"/>
      <c r="RMC9711" s="45"/>
      <c r="RMD9711" s="45"/>
      <c r="RME9711" s="45"/>
      <c r="RMF9711" s="45"/>
      <c r="RMG9711" s="45"/>
      <c r="RMH9711" s="45"/>
      <c r="RMI9711" s="45"/>
      <c r="RMJ9711" s="45"/>
      <c r="RMK9711" s="45"/>
      <c r="RML9711" s="45"/>
      <c r="RMM9711" s="45"/>
      <c r="RMN9711" s="45"/>
      <c r="RMO9711" s="45"/>
      <c r="RMP9711" s="45"/>
      <c r="RMQ9711" s="45"/>
      <c r="RMR9711" s="45"/>
      <c r="RMS9711" s="45"/>
      <c r="RMT9711" s="45"/>
      <c r="RMU9711" s="45"/>
      <c r="RMV9711" s="45"/>
      <c r="RMW9711" s="45"/>
      <c r="RMX9711" s="45"/>
      <c r="RMY9711" s="45"/>
      <c r="RMZ9711" s="45"/>
      <c r="RNA9711" s="45"/>
      <c r="RNB9711" s="45"/>
      <c r="RNC9711" s="45"/>
      <c r="RND9711" s="45"/>
      <c r="RNE9711" s="45"/>
      <c r="RNF9711" s="45"/>
      <c r="RNG9711" s="45"/>
      <c r="RNH9711" s="45"/>
      <c r="RNI9711" s="45"/>
      <c r="RNJ9711" s="45"/>
      <c r="RNK9711" s="45"/>
      <c r="RNL9711" s="45"/>
      <c r="RNM9711" s="45"/>
      <c r="RNN9711" s="45"/>
      <c r="RNO9711" s="45"/>
      <c r="RNP9711" s="45"/>
      <c r="RNQ9711" s="45"/>
      <c r="RNR9711" s="45"/>
      <c r="RNS9711" s="45"/>
      <c r="RNT9711" s="45"/>
      <c r="RNU9711" s="45"/>
      <c r="RNV9711" s="45"/>
      <c r="RNW9711" s="45"/>
      <c r="RNX9711" s="45"/>
      <c r="RNY9711" s="45"/>
      <c r="RNZ9711" s="45"/>
      <c r="ROA9711" s="45"/>
      <c r="ROB9711" s="45"/>
      <c r="ROC9711" s="45"/>
      <c r="ROD9711" s="45"/>
      <c r="ROE9711" s="45"/>
      <c r="ROF9711" s="45"/>
      <c r="ROG9711" s="45"/>
      <c r="ROH9711" s="45"/>
      <c r="ROI9711" s="45"/>
      <c r="ROJ9711" s="45"/>
      <c r="ROK9711" s="45"/>
      <c r="ROL9711" s="45"/>
      <c r="ROM9711" s="45"/>
      <c r="RON9711" s="45"/>
      <c r="ROO9711" s="45"/>
      <c r="ROP9711" s="45"/>
      <c r="ROQ9711" s="45"/>
      <c r="ROR9711" s="45"/>
      <c r="ROS9711" s="45"/>
      <c r="ROT9711" s="45"/>
      <c r="ROU9711" s="45"/>
      <c r="ROV9711" s="45"/>
      <c r="ROW9711" s="45"/>
      <c r="ROX9711" s="45"/>
      <c r="ROY9711" s="45"/>
      <c r="ROZ9711" s="45"/>
      <c r="RPA9711" s="45"/>
      <c r="RPB9711" s="45"/>
      <c r="RPC9711" s="45"/>
      <c r="RPD9711" s="45"/>
      <c r="RPE9711" s="45"/>
      <c r="RPF9711" s="45"/>
      <c r="RPG9711" s="45"/>
      <c r="RPH9711" s="45"/>
      <c r="RPI9711" s="45"/>
      <c r="RPJ9711" s="45"/>
      <c r="RPK9711" s="45"/>
      <c r="RPL9711" s="45"/>
      <c r="RPM9711" s="45"/>
      <c r="RPN9711" s="45"/>
      <c r="RPO9711" s="45"/>
      <c r="RPP9711" s="45"/>
      <c r="RPQ9711" s="45"/>
      <c r="RPR9711" s="45"/>
      <c r="RPS9711" s="45"/>
      <c r="RPT9711" s="45"/>
      <c r="RPU9711" s="45"/>
      <c r="RPV9711" s="45"/>
      <c r="RPW9711" s="45"/>
      <c r="RPX9711" s="45"/>
      <c r="RPY9711" s="45"/>
      <c r="RPZ9711" s="45"/>
      <c r="RQA9711" s="45"/>
      <c r="RQB9711" s="45"/>
      <c r="RQC9711" s="45"/>
      <c r="RQD9711" s="45"/>
      <c r="RQE9711" s="45"/>
      <c r="RQF9711" s="45"/>
      <c r="RQG9711" s="45"/>
      <c r="RQH9711" s="45"/>
      <c r="RQI9711" s="45"/>
      <c r="RQJ9711" s="45"/>
      <c r="RQK9711" s="45"/>
      <c r="RQL9711" s="45"/>
      <c r="RQM9711" s="45"/>
      <c r="RQN9711" s="45"/>
      <c r="RQO9711" s="45"/>
      <c r="RQP9711" s="45"/>
      <c r="RQQ9711" s="45"/>
      <c r="RQR9711" s="45"/>
      <c r="RQS9711" s="45"/>
      <c r="RQT9711" s="45"/>
      <c r="RQU9711" s="45"/>
      <c r="RQV9711" s="45"/>
      <c r="RQW9711" s="45"/>
      <c r="RQX9711" s="45"/>
      <c r="RQY9711" s="45"/>
      <c r="RQZ9711" s="45"/>
      <c r="RRA9711" s="45"/>
      <c r="RRB9711" s="45"/>
      <c r="RRC9711" s="45"/>
      <c r="RRD9711" s="45"/>
      <c r="RRE9711" s="45"/>
      <c r="RRF9711" s="45"/>
      <c r="RRG9711" s="45"/>
      <c r="RRH9711" s="45"/>
      <c r="RRI9711" s="45"/>
      <c r="RRJ9711" s="45"/>
      <c r="RRK9711" s="45"/>
      <c r="RRL9711" s="45"/>
      <c r="RRM9711" s="45"/>
      <c r="RRN9711" s="45"/>
      <c r="RRO9711" s="45"/>
      <c r="RRP9711" s="45"/>
      <c r="RRQ9711" s="45"/>
      <c r="RRR9711" s="45"/>
      <c r="RRS9711" s="45"/>
      <c r="RRT9711" s="45"/>
      <c r="RRU9711" s="45"/>
      <c r="RRV9711" s="45"/>
      <c r="RRW9711" s="45"/>
      <c r="RRX9711" s="45"/>
      <c r="RRY9711" s="45"/>
      <c r="RRZ9711" s="45"/>
      <c r="RSA9711" s="45"/>
      <c r="RSB9711" s="45"/>
      <c r="RSC9711" s="45"/>
      <c r="RSD9711" s="45"/>
      <c r="RSE9711" s="45"/>
      <c r="RSF9711" s="45"/>
      <c r="RSG9711" s="45"/>
      <c r="RSH9711" s="45"/>
      <c r="RSI9711" s="45"/>
      <c r="RSJ9711" s="45"/>
      <c r="RSK9711" s="45"/>
      <c r="RSL9711" s="45"/>
      <c r="RSM9711" s="45"/>
      <c r="RSN9711" s="45"/>
      <c r="RSO9711" s="45"/>
      <c r="RSP9711" s="45"/>
      <c r="RSQ9711" s="45"/>
      <c r="RSR9711" s="45"/>
      <c r="RSS9711" s="45"/>
      <c r="RST9711" s="45"/>
      <c r="RSU9711" s="45"/>
      <c r="RSV9711" s="45"/>
      <c r="RSW9711" s="45"/>
      <c r="RSX9711" s="45"/>
      <c r="RSY9711" s="45"/>
      <c r="RSZ9711" s="45"/>
      <c r="RTA9711" s="45"/>
      <c r="RTB9711" s="45"/>
      <c r="RTC9711" s="45"/>
      <c r="RTD9711" s="45"/>
      <c r="RTE9711" s="45"/>
      <c r="RTF9711" s="45"/>
      <c r="RTG9711" s="45"/>
      <c r="RTH9711" s="45"/>
      <c r="RTI9711" s="45"/>
      <c r="RTJ9711" s="45"/>
      <c r="RTK9711" s="45"/>
      <c r="RTL9711" s="45"/>
      <c r="RTM9711" s="45"/>
      <c r="RTN9711" s="45"/>
      <c r="RTO9711" s="45"/>
      <c r="RTP9711" s="45"/>
      <c r="RTQ9711" s="45"/>
      <c r="RTR9711" s="45"/>
      <c r="RTS9711" s="45"/>
      <c r="RTT9711" s="45"/>
      <c r="RTU9711" s="45"/>
      <c r="RTV9711" s="45"/>
      <c r="RTW9711" s="45"/>
      <c r="RTX9711" s="45"/>
      <c r="RTY9711" s="45"/>
      <c r="RTZ9711" s="45"/>
      <c r="RUA9711" s="45"/>
      <c r="RUB9711" s="45"/>
      <c r="RUC9711" s="45"/>
      <c r="RUD9711" s="45"/>
      <c r="RUE9711" s="45"/>
      <c r="RUF9711" s="45"/>
      <c r="RUG9711" s="45"/>
      <c r="RUH9711" s="45"/>
      <c r="RUI9711" s="45"/>
      <c r="RUJ9711" s="45"/>
      <c r="RUK9711" s="45"/>
      <c r="RUL9711" s="45"/>
      <c r="RUM9711" s="45"/>
      <c r="RUN9711" s="45"/>
      <c r="RUO9711" s="45"/>
      <c r="RUP9711" s="45"/>
      <c r="RUQ9711" s="45"/>
      <c r="RUR9711" s="45"/>
      <c r="RUS9711" s="45"/>
      <c r="RUT9711" s="45"/>
      <c r="RUU9711" s="45"/>
      <c r="RUV9711" s="45"/>
      <c r="RUW9711" s="45"/>
      <c r="RUX9711" s="45"/>
      <c r="RUY9711" s="45"/>
      <c r="RUZ9711" s="45"/>
      <c r="RVA9711" s="45"/>
      <c r="RVB9711" s="45"/>
      <c r="RVC9711" s="45"/>
      <c r="RVD9711" s="45"/>
      <c r="RVE9711" s="45"/>
      <c r="RVF9711" s="45"/>
      <c r="RVG9711" s="45"/>
      <c r="RVH9711" s="45"/>
      <c r="RVI9711" s="45"/>
      <c r="RVJ9711" s="45"/>
      <c r="RVK9711" s="45"/>
      <c r="RVL9711" s="45"/>
      <c r="RVM9711" s="45"/>
      <c r="RVN9711" s="45"/>
      <c r="RVO9711" s="45"/>
      <c r="RVP9711" s="45"/>
      <c r="RVQ9711" s="45"/>
      <c r="RVR9711" s="45"/>
      <c r="RVS9711" s="45"/>
      <c r="RVT9711" s="45"/>
      <c r="RVU9711" s="45"/>
      <c r="RVV9711" s="45"/>
      <c r="RVW9711" s="45"/>
      <c r="RVX9711" s="45"/>
      <c r="RVY9711" s="45"/>
      <c r="RVZ9711" s="45"/>
      <c r="RWA9711" s="45"/>
      <c r="RWB9711" s="45"/>
      <c r="RWC9711" s="45"/>
      <c r="RWD9711" s="45"/>
      <c r="RWE9711" s="45"/>
      <c r="RWF9711" s="45"/>
      <c r="RWG9711" s="45"/>
      <c r="RWH9711" s="45"/>
      <c r="RWI9711" s="45"/>
      <c r="RWJ9711" s="45"/>
      <c r="RWK9711" s="45"/>
      <c r="RWL9711" s="45"/>
      <c r="RWM9711" s="45"/>
      <c r="RWN9711" s="45"/>
      <c r="RWO9711" s="45"/>
      <c r="RWP9711" s="45"/>
      <c r="RWQ9711" s="45"/>
      <c r="RWR9711" s="45"/>
      <c r="RWS9711" s="45"/>
      <c r="RWT9711" s="45"/>
      <c r="RWU9711" s="45"/>
      <c r="RWV9711" s="45"/>
      <c r="RWW9711" s="45"/>
      <c r="RWX9711" s="45"/>
      <c r="RWY9711" s="45"/>
      <c r="RWZ9711" s="45"/>
      <c r="RXA9711" s="45"/>
      <c r="RXB9711" s="45"/>
      <c r="RXC9711" s="45"/>
      <c r="RXD9711" s="45"/>
      <c r="RXE9711" s="45"/>
      <c r="RXF9711" s="45"/>
      <c r="RXG9711" s="45"/>
      <c r="RXH9711" s="45"/>
      <c r="RXI9711" s="45"/>
      <c r="RXJ9711" s="45"/>
      <c r="RXK9711" s="45"/>
      <c r="RXL9711" s="45"/>
      <c r="RXM9711" s="45"/>
      <c r="RXN9711" s="45"/>
      <c r="RXO9711" s="45"/>
      <c r="RXP9711" s="45"/>
      <c r="RXQ9711" s="45"/>
      <c r="RXR9711" s="45"/>
      <c r="RXS9711" s="45"/>
      <c r="RXT9711" s="45"/>
      <c r="RXU9711" s="45"/>
      <c r="RXV9711" s="45"/>
      <c r="RXW9711" s="45"/>
      <c r="RXX9711" s="45"/>
      <c r="RXY9711" s="45"/>
      <c r="RXZ9711" s="45"/>
      <c r="RYA9711" s="45"/>
      <c r="RYB9711" s="45"/>
      <c r="RYC9711" s="45"/>
      <c r="RYD9711" s="45"/>
      <c r="RYE9711" s="45"/>
      <c r="RYF9711" s="45"/>
      <c r="RYG9711" s="45"/>
      <c r="RYH9711" s="45"/>
      <c r="RYI9711" s="45"/>
      <c r="RYJ9711" s="45"/>
      <c r="RYK9711" s="45"/>
      <c r="RYL9711" s="45"/>
      <c r="RYM9711" s="45"/>
      <c r="RYN9711" s="45"/>
      <c r="RYO9711" s="45"/>
      <c r="RYP9711" s="45"/>
      <c r="RYQ9711" s="45"/>
      <c r="RYR9711" s="45"/>
      <c r="RYS9711" s="45"/>
      <c r="RYT9711" s="45"/>
      <c r="RYU9711" s="45"/>
      <c r="RYV9711" s="45"/>
      <c r="RYW9711" s="45"/>
      <c r="RYX9711" s="45"/>
      <c r="RYY9711" s="45"/>
      <c r="RYZ9711" s="45"/>
      <c r="RZA9711" s="45"/>
      <c r="RZB9711" s="45"/>
      <c r="RZC9711" s="45"/>
      <c r="RZD9711" s="45"/>
      <c r="RZE9711" s="45"/>
      <c r="RZF9711" s="45"/>
      <c r="RZG9711" s="45"/>
      <c r="RZH9711" s="45"/>
      <c r="RZI9711" s="45"/>
      <c r="RZJ9711" s="45"/>
      <c r="RZK9711" s="45"/>
      <c r="RZL9711" s="45"/>
      <c r="RZM9711" s="45"/>
      <c r="RZN9711" s="45"/>
      <c r="RZO9711" s="45"/>
      <c r="RZP9711" s="45"/>
      <c r="RZQ9711" s="45"/>
      <c r="RZR9711" s="45"/>
      <c r="RZS9711" s="45"/>
      <c r="RZT9711" s="45"/>
      <c r="RZU9711" s="45"/>
      <c r="RZV9711" s="45"/>
      <c r="RZW9711" s="45"/>
      <c r="RZX9711" s="45"/>
      <c r="RZY9711" s="45"/>
      <c r="RZZ9711" s="45"/>
      <c r="SAA9711" s="45"/>
      <c r="SAB9711" s="45"/>
      <c r="SAC9711" s="45"/>
      <c r="SAD9711" s="45"/>
      <c r="SAE9711" s="45"/>
      <c r="SAF9711" s="45"/>
      <c r="SAG9711" s="45"/>
      <c r="SAH9711" s="45"/>
      <c r="SAI9711" s="45"/>
      <c r="SAJ9711" s="45"/>
      <c r="SAK9711" s="45"/>
      <c r="SAL9711" s="45"/>
      <c r="SAM9711" s="45"/>
      <c r="SAN9711" s="45"/>
      <c r="SAO9711" s="45"/>
      <c r="SAP9711" s="45"/>
      <c r="SAQ9711" s="45"/>
      <c r="SAR9711" s="45"/>
      <c r="SAS9711" s="45"/>
      <c r="SAT9711" s="45"/>
      <c r="SAU9711" s="45"/>
      <c r="SAV9711" s="45"/>
      <c r="SAW9711" s="45"/>
      <c r="SAX9711" s="45"/>
      <c r="SAY9711" s="45"/>
      <c r="SAZ9711" s="45"/>
      <c r="SBA9711" s="45"/>
      <c r="SBB9711" s="45"/>
      <c r="SBC9711" s="45"/>
      <c r="SBD9711" s="45"/>
      <c r="SBE9711" s="45"/>
      <c r="SBF9711" s="45"/>
      <c r="SBG9711" s="45"/>
      <c r="SBH9711" s="45"/>
      <c r="SBI9711" s="45"/>
      <c r="SBJ9711" s="45"/>
      <c r="SBK9711" s="45"/>
      <c r="SBL9711" s="45"/>
      <c r="SBM9711" s="45"/>
      <c r="SBN9711" s="45"/>
      <c r="SBO9711" s="45"/>
      <c r="SBP9711" s="45"/>
      <c r="SBQ9711" s="45"/>
      <c r="SBR9711" s="45"/>
      <c r="SBS9711" s="45"/>
      <c r="SBT9711" s="45"/>
      <c r="SBU9711" s="45"/>
      <c r="SBV9711" s="45"/>
      <c r="SBW9711" s="45"/>
      <c r="SBX9711" s="45"/>
      <c r="SBY9711" s="45"/>
      <c r="SBZ9711" s="45"/>
      <c r="SCA9711" s="45"/>
      <c r="SCB9711" s="45"/>
      <c r="SCC9711" s="45"/>
      <c r="SCD9711" s="45"/>
      <c r="SCE9711" s="45"/>
      <c r="SCF9711" s="45"/>
      <c r="SCG9711" s="45"/>
      <c r="SCH9711" s="45"/>
      <c r="SCI9711" s="45"/>
      <c r="SCJ9711" s="45"/>
      <c r="SCK9711" s="45"/>
      <c r="SCL9711" s="45"/>
      <c r="SCM9711" s="45"/>
      <c r="SCN9711" s="45"/>
      <c r="SCO9711" s="45"/>
      <c r="SCP9711" s="45"/>
      <c r="SCQ9711" s="45"/>
      <c r="SCR9711" s="45"/>
      <c r="SCS9711" s="45"/>
      <c r="SCT9711" s="45"/>
      <c r="SCU9711" s="45"/>
      <c r="SCV9711" s="45"/>
      <c r="SCW9711" s="45"/>
      <c r="SCX9711" s="45"/>
      <c r="SCY9711" s="45"/>
      <c r="SCZ9711" s="45"/>
      <c r="SDA9711" s="45"/>
      <c r="SDB9711" s="45"/>
      <c r="SDC9711" s="45"/>
      <c r="SDD9711" s="45"/>
      <c r="SDE9711" s="45"/>
      <c r="SDF9711" s="45"/>
      <c r="SDG9711" s="45"/>
      <c r="SDH9711" s="45"/>
      <c r="SDI9711" s="45"/>
      <c r="SDJ9711" s="45"/>
      <c r="SDK9711" s="45"/>
      <c r="SDL9711" s="45"/>
      <c r="SDM9711" s="45"/>
      <c r="SDN9711" s="45"/>
      <c r="SDO9711" s="45"/>
      <c r="SDP9711" s="45"/>
      <c r="SDQ9711" s="45"/>
      <c r="SDR9711" s="45"/>
      <c r="SDS9711" s="45"/>
      <c r="SDT9711" s="45"/>
      <c r="SDU9711" s="45"/>
      <c r="SDV9711" s="45"/>
      <c r="SDW9711" s="45"/>
      <c r="SDX9711" s="45"/>
      <c r="SDY9711" s="45"/>
      <c r="SDZ9711" s="45"/>
      <c r="SEA9711" s="45"/>
      <c r="SEB9711" s="45"/>
      <c r="SEC9711" s="45"/>
      <c r="SED9711" s="45"/>
      <c r="SEE9711" s="45"/>
      <c r="SEF9711" s="45"/>
      <c r="SEG9711" s="45"/>
      <c r="SEH9711" s="45"/>
      <c r="SEI9711" s="45"/>
      <c r="SEJ9711" s="45"/>
      <c r="SEK9711" s="45"/>
      <c r="SEL9711" s="45"/>
      <c r="SEM9711" s="45"/>
      <c r="SEN9711" s="45"/>
      <c r="SEO9711" s="45"/>
      <c r="SEP9711" s="45"/>
      <c r="SEQ9711" s="45"/>
      <c r="SER9711" s="45"/>
      <c r="SES9711" s="45"/>
      <c r="SET9711" s="45"/>
      <c r="SEU9711" s="45"/>
      <c r="SEV9711" s="45"/>
      <c r="SEW9711" s="45"/>
      <c r="SEX9711" s="45"/>
      <c r="SEY9711" s="45"/>
      <c r="SEZ9711" s="45"/>
      <c r="SFA9711" s="45"/>
      <c r="SFB9711" s="45"/>
      <c r="SFC9711" s="45"/>
      <c r="SFD9711" s="45"/>
      <c r="SFE9711" s="45"/>
      <c r="SFF9711" s="45"/>
      <c r="SFG9711" s="45"/>
      <c r="SFH9711" s="45"/>
      <c r="SFI9711" s="45"/>
      <c r="SFJ9711" s="45"/>
      <c r="SFK9711" s="45"/>
      <c r="SFL9711" s="45"/>
      <c r="SFM9711" s="45"/>
      <c r="SFN9711" s="45"/>
      <c r="SFO9711" s="45"/>
      <c r="SFP9711" s="45"/>
      <c r="SFQ9711" s="45"/>
      <c r="SFR9711" s="45"/>
      <c r="SFS9711" s="45"/>
      <c r="SFT9711" s="45"/>
      <c r="SFU9711" s="45"/>
      <c r="SFV9711" s="45"/>
      <c r="SFW9711" s="45"/>
      <c r="SFX9711" s="45"/>
      <c r="SFY9711" s="45"/>
      <c r="SFZ9711" s="45"/>
      <c r="SGA9711" s="45"/>
      <c r="SGB9711" s="45"/>
      <c r="SGC9711" s="45"/>
      <c r="SGD9711" s="45"/>
      <c r="SGE9711" s="45"/>
      <c r="SGF9711" s="45"/>
      <c r="SGG9711" s="45"/>
      <c r="SGH9711" s="45"/>
      <c r="SGI9711" s="45"/>
      <c r="SGJ9711" s="45"/>
      <c r="SGK9711" s="45"/>
      <c r="SGL9711" s="45"/>
      <c r="SGM9711" s="45"/>
      <c r="SGN9711" s="45"/>
      <c r="SGO9711" s="45"/>
      <c r="SGP9711" s="45"/>
      <c r="SGQ9711" s="45"/>
      <c r="SGR9711" s="45"/>
      <c r="SGS9711" s="45"/>
      <c r="SGT9711" s="45"/>
      <c r="SGU9711" s="45"/>
      <c r="SGV9711" s="45"/>
      <c r="SGW9711" s="45"/>
      <c r="SGX9711" s="45"/>
      <c r="SGY9711" s="45"/>
      <c r="SGZ9711" s="45"/>
      <c r="SHA9711" s="45"/>
      <c r="SHB9711" s="45"/>
      <c r="SHC9711" s="45"/>
      <c r="SHD9711" s="45"/>
      <c r="SHE9711" s="45"/>
      <c r="SHF9711" s="45"/>
      <c r="SHG9711" s="45"/>
      <c r="SHH9711" s="45"/>
      <c r="SHI9711" s="45"/>
      <c r="SHJ9711" s="45"/>
      <c r="SHK9711" s="45"/>
      <c r="SHL9711" s="45"/>
      <c r="SHM9711" s="45"/>
      <c r="SHN9711" s="45"/>
      <c r="SHO9711" s="45"/>
      <c r="SHP9711" s="45"/>
      <c r="SHQ9711" s="45"/>
      <c r="SHR9711" s="45"/>
      <c r="SHS9711" s="45"/>
      <c r="SHT9711" s="45"/>
      <c r="SHU9711" s="45"/>
      <c r="SHV9711" s="45"/>
      <c r="SHW9711" s="45"/>
      <c r="SHX9711" s="45"/>
      <c r="SHY9711" s="45"/>
      <c r="SHZ9711" s="45"/>
      <c r="SIA9711" s="45"/>
      <c r="SIB9711" s="45"/>
      <c r="SIC9711" s="45"/>
      <c r="SID9711" s="45"/>
      <c r="SIE9711" s="45"/>
      <c r="SIF9711" s="45"/>
      <c r="SIG9711" s="45"/>
      <c r="SIH9711" s="45"/>
      <c r="SII9711" s="45"/>
      <c r="SIJ9711" s="45"/>
      <c r="SIK9711" s="45"/>
      <c r="SIL9711" s="45"/>
      <c r="SIM9711" s="45"/>
      <c r="SIN9711" s="45"/>
      <c r="SIO9711" s="45"/>
      <c r="SIP9711" s="45"/>
      <c r="SIQ9711" s="45"/>
      <c r="SIR9711" s="45"/>
      <c r="SIS9711" s="45"/>
      <c r="SIT9711" s="45"/>
      <c r="SIU9711" s="45"/>
      <c r="SIV9711" s="45"/>
      <c r="SIW9711" s="45"/>
      <c r="SIX9711" s="45"/>
      <c r="SIY9711" s="45"/>
      <c r="SIZ9711" s="45"/>
      <c r="SJA9711" s="45"/>
      <c r="SJB9711" s="45"/>
      <c r="SJC9711" s="45"/>
      <c r="SJD9711" s="45"/>
      <c r="SJE9711" s="45"/>
      <c r="SJF9711" s="45"/>
      <c r="SJG9711" s="45"/>
      <c r="SJH9711" s="45"/>
      <c r="SJI9711" s="45"/>
      <c r="SJJ9711" s="45"/>
      <c r="SJK9711" s="45"/>
      <c r="SJL9711" s="45"/>
      <c r="SJM9711" s="45"/>
      <c r="SJN9711" s="45"/>
      <c r="SJO9711" s="45"/>
      <c r="SJP9711" s="45"/>
      <c r="SJQ9711" s="45"/>
      <c r="SJR9711" s="45"/>
      <c r="SJS9711" s="45"/>
      <c r="SJT9711" s="45"/>
      <c r="SJU9711" s="45"/>
      <c r="SJV9711" s="45"/>
      <c r="SJW9711" s="45"/>
      <c r="SJX9711" s="45"/>
      <c r="SJY9711" s="45"/>
      <c r="SJZ9711" s="45"/>
      <c r="SKA9711" s="45"/>
      <c r="SKB9711" s="45"/>
      <c r="SKC9711" s="45"/>
      <c r="SKD9711" s="45"/>
      <c r="SKE9711" s="45"/>
      <c r="SKF9711" s="45"/>
      <c r="SKG9711" s="45"/>
      <c r="SKH9711" s="45"/>
      <c r="SKI9711" s="45"/>
      <c r="SKJ9711" s="45"/>
      <c r="SKK9711" s="45"/>
      <c r="SKL9711" s="45"/>
      <c r="SKM9711" s="45"/>
      <c r="SKN9711" s="45"/>
      <c r="SKO9711" s="45"/>
      <c r="SKP9711" s="45"/>
      <c r="SKQ9711" s="45"/>
      <c r="SKR9711" s="45"/>
      <c r="SKS9711" s="45"/>
      <c r="SKT9711" s="45"/>
      <c r="SKU9711" s="45"/>
      <c r="SKV9711" s="45"/>
      <c r="SKW9711" s="45"/>
      <c r="SKX9711" s="45"/>
      <c r="SKY9711" s="45"/>
      <c r="SKZ9711" s="45"/>
      <c r="SLA9711" s="45"/>
      <c r="SLB9711" s="45"/>
      <c r="SLC9711" s="45"/>
      <c r="SLD9711" s="45"/>
      <c r="SLE9711" s="45"/>
      <c r="SLF9711" s="45"/>
      <c r="SLG9711" s="45"/>
      <c r="SLH9711" s="45"/>
      <c r="SLI9711" s="45"/>
      <c r="SLJ9711" s="45"/>
      <c r="SLK9711" s="45"/>
      <c r="SLL9711" s="45"/>
      <c r="SLM9711" s="45"/>
      <c r="SLN9711" s="45"/>
      <c r="SLO9711" s="45"/>
      <c r="SLP9711" s="45"/>
      <c r="SLQ9711" s="45"/>
      <c r="SLR9711" s="45"/>
      <c r="SLS9711" s="45"/>
      <c r="SLT9711" s="45"/>
      <c r="SLU9711" s="45"/>
      <c r="SLV9711" s="45"/>
      <c r="SLW9711" s="45"/>
      <c r="SLX9711" s="45"/>
      <c r="SLY9711" s="45"/>
      <c r="SLZ9711" s="45"/>
      <c r="SMA9711" s="45"/>
      <c r="SMB9711" s="45"/>
      <c r="SMC9711" s="45"/>
      <c r="SMD9711" s="45"/>
      <c r="SME9711" s="45"/>
      <c r="SMF9711" s="45"/>
      <c r="SMG9711" s="45"/>
      <c r="SMH9711" s="45"/>
      <c r="SMI9711" s="45"/>
      <c r="SMJ9711" s="45"/>
      <c r="SMK9711" s="45"/>
      <c r="SML9711" s="45"/>
      <c r="SMM9711" s="45"/>
      <c r="SMN9711" s="45"/>
      <c r="SMO9711" s="45"/>
      <c r="SMP9711" s="45"/>
      <c r="SMQ9711" s="45"/>
      <c r="SMR9711" s="45"/>
      <c r="SMS9711" s="45"/>
      <c r="SMT9711" s="45"/>
      <c r="SMU9711" s="45"/>
      <c r="SMV9711" s="45"/>
      <c r="SMW9711" s="45"/>
      <c r="SMX9711" s="45"/>
      <c r="SMY9711" s="45"/>
      <c r="SMZ9711" s="45"/>
      <c r="SNA9711" s="45"/>
      <c r="SNB9711" s="45"/>
      <c r="SNC9711" s="45"/>
      <c r="SND9711" s="45"/>
      <c r="SNE9711" s="45"/>
      <c r="SNF9711" s="45"/>
      <c r="SNG9711" s="45"/>
      <c r="SNH9711" s="45"/>
      <c r="SNI9711" s="45"/>
      <c r="SNJ9711" s="45"/>
      <c r="SNK9711" s="45"/>
      <c r="SNL9711" s="45"/>
      <c r="SNM9711" s="45"/>
      <c r="SNN9711" s="45"/>
      <c r="SNO9711" s="45"/>
      <c r="SNP9711" s="45"/>
      <c r="SNQ9711" s="45"/>
      <c r="SNR9711" s="45"/>
      <c r="SNS9711" s="45"/>
      <c r="SNT9711" s="45"/>
      <c r="SNU9711" s="45"/>
      <c r="SNV9711" s="45"/>
      <c r="SNW9711" s="45"/>
      <c r="SNX9711" s="45"/>
      <c r="SNY9711" s="45"/>
      <c r="SNZ9711" s="45"/>
      <c r="SOA9711" s="45"/>
      <c r="SOB9711" s="45"/>
      <c r="SOC9711" s="45"/>
      <c r="SOD9711" s="45"/>
      <c r="SOE9711" s="45"/>
      <c r="SOF9711" s="45"/>
      <c r="SOG9711" s="45"/>
      <c r="SOH9711" s="45"/>
      <c r="SOI9711" s="45"/>
      <c r="SOJ9711" s="45"/>
      <c r="SOK9711" s="45"/>
      <c r="SOL9711" s="45"/>
      <c r="SOM9711" s="45"/>
      <c r="SON9711" s="45"/>
      <c r="SOO9711" s="45"/>
      <c r="SOP9711" s="45"/>
      <c r="SOQ9711" s="45"/>
      <c r="SOR9711" s="45"/>
      <c r="SOS9711" s="45"/>
      <c r="SOT9711" s="45"/>
      <c r="SOU9711" s="45"/>
      <c r="SOV9711" s="45"/>
      <c r="SOW9711" s="45"/>
      <c r="SOX9711" s="45"/>
      <c r="SOY9711" s="45"/>
      <c r="SOZ9711" s="45"/>
      <c r="SPA9711" s="45"/>
      <c r="SPB9711" s="45"/>
      <c r="SPC9711" s="45"/>
      <c r="SPD9711" s="45"/>
      <c r="SPE9711" s="45"/>
      <c r="SPF9711" s="45"/>
      <c r="SPG9711" s="45"/>
      <c r="SPH9711" s="45"/>
      <c r="SPI9711" s="45"/>
      <c r="SPJ9711" s="45"/>
      <c r="SPK9711" s="45"/>
      <c r="SPL9711" s="45"/>
      <c r="SPM9711" s="45"/>
      <c r="SPN9711" s="45"/>
      <c r="SPO9711" s="45"/>
      <c r="SPP9711" s="45"/>
      <c r="SPQ9711" s="45"/>
      <c r="SPR9711" s="45"/>
      <c r="SPS9711" s="45"/>
      <c r="SPT9711" s="45"/>
      <c r="SPU9711" s="45"/>
      <c r="SPV9711" s="45"/>
      <c r="SPW9711" s="45"/>
      <c r="SPX9711" s="45"/>
      <c r="SPY9711" s="45"/>
      <c r="SPZ9711" s="45"/>
      <c r="SQA9711" s="45"/>
      <c r="SQB9711" s="45"/>
      <c r="SQC9711" s="45"/>
      <c r="SQD9711" s="45"/>
      <c r="SQE9711" s="45"/>
      <c r="SQF9711" s="45"/>
      <c r="SQG9711" s="45"/>
      <c r="SQH9711" s="45"/>
      <c r="SQI9711" s="45"/>
      <c r="SQJ9711" s="45"/>
      <c r="SQK9711" s="45"/>
      <c r="SQL9711" s="45"/>
      <c r="SQM9711" s="45"/>
      <c r="SQN9711" s="45"/>
      <c r="SQO9711" s="45"/>
      <c r="SQP9711" s="45"/>
      <c r="SQQ9711" s="45"/>
      <c r="SQR9711" s="45"/>
      <c r="SQS9711" s="45"/>
      <c r="SQT9711" s="45"/>
      <c r="SQU9711" s="45"/>
      <c r="SQV9711" s="45"/>
      <c r="SQW9711" s="45"/>
      <c r="SQX9711" s="45"/>
      <c r="SQY9711" s="45"/>
      <c r="SQZ9711" s="45"/>
      <c r="SRA9711" s="45"/>
      <c r="SRB9711" s="45"/>
      <c r="SRC9711" s="45"/>
      <c r="SRD9711" s="45"/>
      <c r="SRE9711" s="45"/>
      <c r="SRF9711" s="45"/>
      <c r="SRG9711" s="45"/>
      <c r="SRH9711" s="45"/>
      <c r="SRI9711" s="45"/>
      <c r="SRJ9711" s="45"/>
      <c r="SRK9711" s="45"/>
      <c r="SRL9711" s="45"/>
      <c r="SRM9711" s="45"/>
      <c r="SRN9711" s="45"/>
      <c r="SRO9711" s="45"/>
      <c r="SRP9711" s="45"/>
      <c r="SRQ9711" s="45"/>
      <c r="SRR9711" s="45"/>
      <c r="SRS9711" s="45"/>
      <c r="SRT9711" s="45"/>
      <c r="SRU9711" s="45"/>
      <c r="SRV9711" s="45"/>
      <c r="SRW9711" s="45"/>
      <c r="SRX9711" s="45"/>
      <c r="SRY9711" s="45"/>
      <c r="SRZ9711" s="45"/>
      <c r="SSA9711" s="45"/>
      <c r="SSB9711" s="45"/>
      <c r="SSC9711" s="45"/>
      <c r="SSD9711" s="45"/>
      <c r="SSE9711" s="45"/>
      <c r="SSF9711" s="45"/>
      <c r="SSG9711" s="45"/>
      <c r="SSH9711" s="45"/>
      <c r="SSI9711" s="45"/>
      <c r="SSJ9711" s="45"/>
      <c r="SSK9711" s="45"/>
      <c r="SSL9711" s="45"/>
      <c r="SSM9711" s="45"/>
      <c r="SSN9711" s="45"/>
      <c r="SSO9711" s="45"/>
      <c r="SSP9711" s="45"/>
      <c r="SSQ9711" s="45"/>
      <c r="SSR9711" s="45"/>
      <c r="SSS9711" s="45"/>
      <c r="SST9711" s="45"/>
      <c r="SSU9711" s="45"/>
      <c r="SSV9711" s="45"/>
      <c r="SSW9711" s="45"/>
      <c r="SSX9711" s="45"/>
      <c r="SSY9711" s="45"/>
      <c r="SSZ9711" s="45"/>
      <c r="STA9711" s="45"/>
      <c r="STB9711" s="45"/>
      <c r="STC9711" s="45"/>
      <c r="STD9711" s="45"/>
      <c r="STE9711" s="45"/>
      <c r="STF9711" s="45"/>
      <c r="STG9711" s="45"/>
      <c r="STH9711" s="45"/>
      <c r="STI9711" s="45"/>
      <c r="STJ9711" s="45"/>
      <c r="STK9711" s="45"/>
      <c r="STL9711" s="45"/>
      <c r="STM9711" s="45"/>
      <c r="STN9711" s="45"/>
      <c r="STO9711" s="45"/>
      <c r="STP9711" s="45"/>
      <c r="STQ9711" s="45"/>
      <c r="STR9711" s="45"/>
      <c r="STS9711" s="45"/>
      <c r="STT9711" s="45"/>
      <c r="STU9711" s="45"/>
      <c r="STV9711" s="45"/>
      <c r="STW9711" s="45"/>
      <c r="STX9711" s="45"/>
      <c r="STY9711" s="45"/>
      <c r="STZ9711" s="45"/>
      <c r="SUA9711" s="45"/>
      <c r="SUB9711" s="45"/>
      <c r="SUC9711" s="45"/>
      <c r="SUD9711" s="45"/>
      <c r="SUE9711" s="45"/>
      <c r="SUF9711" s="45"/>
      <c r="SUG9711" s="45"/>
      <c r="SUH9711" s="45"/>
      <c r="SUI9711" s="45"/>
      <c r="SUJ9711" s="45"/>
      <c r="SUK9711" s="45"/>
      <c r="SUL9711" s="45"/>
      <c r="SUM9711" s="45"/>
      <c r="SUN9711" s="45"/>
      <c r="SUO9711" s="45"/>
      <c r="SUP9711" s="45"/>
      <c r="SUQ9711" s="45"/>
      <c r="SUR9711" s="45"/>
      <c r="SUS9711" s="45"/>
      <c r="SUT9711" s="45"/>
      <c r="SUU9711" s="45"/>
      <c r="SUV9711" s="45"/>
      <c r="SUW9711" s="45"/>
      <c r="SUX9711" s="45"/>
      <c r="SUY9711" s="45"/>
      <c r="SUZ9711" s="45"/>
      <c r="SVA9711" s="45"/>
      <c r="SVB9711" s="45"/>
      <c r="SVC9711" s="45"/>
      <c r="SVD9711" s="45"/>
      <c r="SVE9711" s="45"/>
      <c r="SVF9711" s="45"/>
      <c r="SVG9711" s="45"/>
      <c r="SVH9711" s="45"/>
      <c r="SVI9711" s="45"/>
      <c r="SVJ9711" s="45"/>
      <c r="SVK9711" s="45"/>
      <c r="SVL9711" s="45"/>
      <c r="SVM9711" s="45"/>
      <c r="SVN9711" s="45"/>
      <c r="SVO9711" s="45"/>
      <c r="SVP9711" s="45"/>
      <c r="SVQ9711" s="45"/>
      <c r="SVR9711" s="45"/>
      <c r="SVS9711" s="45"/>
      <c r="SVT9711" s="45"/>
      <c r="SVU9711" s="45"/>
      <c r="SVV9711" s="45"/>
      <c r="SVW9711" s="45"/>
      <c r="SVX9711" s="45"/>
      <c r="SVY9711" s="45"/>
      <c r="SVZ9711" s="45"/>
      <c r="SWA9711" s="45"/>
      <c r="SWB9711" s="45"/>
      <c r="SWC9711" s="45"/>
      <c r="SWD9711" s="45"/>
      <c r="SWE9711" s="45"/>
      <c r="SWF9711" s="45"/>
      <c r="SWG9711" s="45"/>
      <c r="SWH9711" s="45"/>
      <c r="SWI9711" s="45"/>
      <c r="SWJ9711" s="45"/>
      <c r="SWK9711" s="45"/>
      <c r="SWL9711" s="45"/>
      <c r="SWM9711" s="45"/>
      <c r="SWN9711" s="45"/>
      <c r="SWO9711" s="45"/>
      <c r="SWP9711" s="45"/>
      <c r="SWQ9711" s="45"/>
      <c r="SWR9711" s="45"/>
      <c r="SWS9711" s="45"/>
      <c r="SWT9711" s="45"/>
      <c r="SWU9711" s="45"/>
      <c r="SWV9711" s="45"/>
      <c r="SWW9711" s="45"/>
      <c r="SWX9711" s="45"/>
      <c r="SWY9711" s="45"/>
      <c r="SWZ9711" s="45"/>
      <c r="SXA9711" s="45"/>
      <c r="SXB9711" s="45"/>
      <c r="SXC9711" s="45"/>
      <c r="SXD9711" s="45"/>
      <c r="SXE9711" s="45"/>
      <c r="SXF9711" s="45"/>
      <c r="SXG9711" s="45"/>
      <c r="SXH9711" s="45"/>
      <c r="SXI9711" s="45"/>
      <c r="SXJ9711" s="45"/>
      <c r="SXK9711" s="45"/>
      <c r="SXL9711" s="45"/>
      <c r="SXM9711" s="45"/>
      <c r="SXN9711" s="45"/>
      <c r="SXO9711" s="45"/>
      <c r="SXP9711" s="45"/>
      <c r="SXQ9711" s="45"/>
      <c r="SXR9711" s="45"/>
      <c r="SXS9711" s="45"/>
      <c r="SXT9711" s="45"/>
      <c r="SXU9711" s="45"/>
      <c r="SXV9711" s="45"/>
      <c r="SXW9711" s="45"/>
      <c r="SXX9711" s="45"/>
      <c r="SXY9711" s="45"/>
      <c r="SXZ9711" s="45"/>
      <c r="SYA9711" s="45"/>
      <c r="SYB9711" s="45"/>
      <c r="SYC9711" s="45"/>
      <c r="SYD9711" s="45"/>
      <c r="SYE9711" s="45"/>
      <c r="SYF9711" s="45"/>
      <c r="SYG9711" s="45"/>
      <c r="SYH9711" s="45"/>
      <c r="SYI9711" s="45"/>
      <c r="SYJ9711" s="45"/>
      <c r="SYK9711" s="45"/>
      <c r="SYL9711" s="45"/>
      <c r="SYM9711" s="45"/>
      <c r="SYN9711" s="45"/>
      <c r="SYO9711" s="45"/>
      <c r="SYP9711" s="45"/>
      <c r="SYQ9711" s="45"/>
      <c r="SYR9711" s="45"/>
      <c r="SYS9711" s="45"/>
      <c r="SYT9711" s="45"/>
      <c r="SYU9711" s="45"/>
      <c r="SYV9711" s="45"/>
      <c r="SYW9711" s="45"/>
      <c r="SYX9711" s="45"/>
      <c r="SYY9711" s="45"/>
      <c r="SYZ9711" s="45"/>
      <c r="SZA9711" s="45"/>
      <c r="SZB9711" s="45"/>
      <c r="SZC9711" s="45"/>
      <c r="SZD9711" s="45"/>
      <c r="SZE9711" s="45"/>
      <c r="SZF9711" s="45"/>
      <c r="SZG9711" s="45"/>
      <c r="SZH9711" s="45"/>
      <c r="SZI9711" s="45"/>
      <c r="SZJ9711" s="45"/>
      <c r="SZK9711" s="45"/>
      <c r="SZL9711" s="45"/>
      <c r="SZM9711" s="45"/>
      <c r="SZN9711" s="45"/>
      <c r="SZO9711" s="45"/>
      <c r="SZP9711" s="45"/>
      <c r="SZQ9711" s="45"/>
      <c r="SZR9711" s="45"/>
      <c r="SZS9711" s="45"/>
      <c r="SZT9711" s="45"/>
      <c r="SZU9711" s="45"/>
      <c r="SZV9711" s="45"/>
      <c r="SZW9711" s="45"/>
      <c r="SZX9711" s="45"/>
      <c r="SZY9711" s="45"/>
      <c r="SZZ9711" s="45"/>
      <c r="TAA9711" s="45"/>
      <c r="TAB9711" s="45"/>
      <c r="TAC9711" s="45"/>
      <c r="TAD9711" s="45"/>
      <c r="TAE9711" s="45"/>
      <c r="TAF9711" s="45"/>
      <c r="TAG9711" s="45"/>
      <c r="TAH9711" s="45"/>
      <c r="TAI9711" s="45"/>
      <c r="TAJ9711" s="45"/>
      <c r="TAK9711" s="45"/>
      <c r="TAL9711" s="45"/>
      <c r="TAM9711" s="45"/>
      <c r="TAN9711" s="45"/>
      <c r="TAO9711" s="45"/>
      <c r="TAP9711" s="45"/>
      <c r="TAQ9711" s="45"/>
      <c r="TAR9711" s="45"/>
      <c r="TAS9711" s="45"/>
      <c r="TAT9711" s="45"/>
      <c r="TAU9711" s="45"/>
      <c r="TAV9711" s="45"/>
      <c r="TAW9711" s="45"/>
      <c r="TAX9711" s="45"/>
      <c r="TAY9711" s="45"/>
      <c r="TAZ9711" s="45"/>
      <c r="TBA9711" s="45"/>
      <c r="TBB9711" s="45"/>
      <c r="TBC9711" s="45"/>
      <c r="TBD9711" s="45"/>
      <c r="TBE9711" s="45"/>
      <c r="TBF9711" s="45"/>
      <c r="TBG9711" s="45"/>
      <c r="TBH9711" s="45"/>
      <c r="TBI9711" s="45"/>
      <c r="TBJ9711" s="45"/>
      <c r="TBK9711" s="45"/>
      <c r="TBL9711" s="45"/>
      <c r="TBM9711" s="45"/>
      <c r="TBN9711" s="45"/>
      <c r="TBO9711" s="45"/>
      <c r="TBP9711" s="45"/>
      <c r="TBQ9711" s="45"/>
      <c r="TBR9711" s="45"/>
      <c r="TBS9711" s="45"/>
      <c r="TBT9711" s="45"/>
      <c r="TBU9711" s="45"/>
      <c r="TBV9711" s="45"/>
      <c r="TBW9711" s="45"/>
      <c r="TBX9711" s="45"/>
      <c r="TBY9711" s="45"/>
      <c r="TBZ9711" s="45"/>
      <c r="TCA9711" s="45"/>
      <c r="TCB9711" s="45"/>
      <c r="TCC9711" s="45"/>
      <c r="TCD9711" s="45"/>
      <c r="TCE9711" s="45"/>
      <c r="TCF9711" s="45"/>
      <c r="TCG9711" s="45"/>
      <c r="TCH9711" s="45"/>
      <c r="TCI9711" s="45"/>
      <c r="TCJ9711" s="45"/>
      <c r="TCK9711" s="45"/>
      <c r="TCL9711" s="45"/>
      <c r="TCM9711" s="45"/>
      <c r="TCN9711" s="45"/>
      <c r="TCO9711" s="45"/>
      <c r="TCP9711" s="45"/>
      <c r="TCQ9711" s="45"/>
      <c r="TCR9711" s="45"/>
      <c r="TCS9711" s="45"/>
      <c r="TCT9711" s="45"/>
      <c r="TCU9711" s="45"/>
      <c r="TCV9711" s="45"/>
      <c r="TCW9711" s="45"/>
      <c r="TCX9711" s="45"/>
      <c r="TCY9711" s="45"/>
      <c r="TCZ9711" s="45"/>
      <c r="TDA9711" s="45"/>
      <c r="TDB9711" s="45"/>
      <c r="TDC9711" s="45"/>
      <c r="TDD9711" s="45"/>
      <c r="TDE9711" s="45"/>
      <c r="TDF9711" s="45"/>
      <c r="TDG9711" s="45"/>
      <c r="TDH9711" s="45"/>
      <c r="TDI9711" s="45"/>
      <c r="TDJ9711" s="45"/>
      <c r="TDK9711" s="45"/>
      <c r="TDL9711" s="45"/>
      <c r="TDM9711" s="45"/>
      <c r="TDN9711" s="45"/>
      <c r="TDO9711" s="45"/>
      <c r="TDP9711" s="45"/>
      <c r="TDQ9711" s="45"/>
      <c r="TDR9711" s="45"/>
      <c r="TDS9711" s="45"/>
      <c r="TDT9711" s="45"/>
      <c r="TDU9711" s="45"/>
      <c r="TDV9711" s="45"/>
      <c r="TDW9711" s="45"/>
      <c r="TDX9711" s="45"/>
      <c r="TDY9711" s="45"/>
      <c r="TDZ9711" s="45"/>
      <c r="TEA9711" s="45"/>
      <c r="TEB9711" s="45"/>
      <c r="TEC9711" s="45"/>
      <c r="TED9711" s="45"/>
      <c r="TEE9711" s="45"/>
      <c r="TEF9711" s="45"/>
      <c r="TEG9711" s="45"/>
      <c r="TEH9711" s="45"/>
      <c r="TEI9711" s="45"/>
      <c r="TEJ9711" s="45"/>
      <c r="TEK9711" s="45"/>
      <c r="TEL9711" s="45"/>
      <c r="TEM9711" s="45"/>
      <c r="TEN9711" s="45"/>
      <c r="TEO9711" s="45"/>
      <c r="TEP9711" s="45"/>
      <c r="TEQ9711" s="45"/>
      <c r="TER9711" s="45"/>
      <c r="TES9711" s="45"/>
      <c r="TET9711" s="45"/>
      <c r="TEU9711" s="45"/>
      <c r="TEV9711" s="45"/>
      <c r="TEW9711" s="45"/>
      <c r="TEX9711" s="45"/>
      <c r="TEY9711" s="45"/>
      <c r="TEZ9711" s="45"/>
      <c r="TFA9711" s="45"/>
      <c r="TFB9711" s="45"/>
      <c r="TFC9711" s="45"/>
      <c r="TFD9711" s="45"/>
      <c r="TFE9711" s="45"/>
      <c r="TFF9711" s="45"/>
      <c r="TFG9711" s="45"/>
      <c r="TFH9711" s="45"/>
      <c r="TFI9711" s="45"/>
      <c r="TFJ9711" s="45"/>
      <c r="TFK9711" s="45"/>
      <c r="TFL9711" s="45"/>
      <c r="TFM9711" s="45"/>
      <c r="TFN9711" s="45"/>
      <c r="TFO9711" s="45"/>
      <c r="TFP9711" s="45"/>
      <c r="TFQ9711" s="45"/>
      <c r="TFR9711" s="45"/>
      <c r="TFS9711" s="45"/>
      <c r="TFT9711" s="45"/>
      <c r="TFU9711" s="45"/>
      <c r="TFV9711" s="45"/>
      <c r="TFW9711" s="45"/>
      <c r="TFX9711" s="45"/>
      <c r="TFY9711" s="45"/>
      <c r="TFZ9711" s="45"/>
      <c r="TGA9711" s="45"/>
      <c r="TGB9711" s="45"/>
      <c r="TGC9711" s="45"/>
      <c r="TGD9711" s="45"/>
      <c r="TGE9711" s="45"/>
      <c r="TGF9711" s="45"/>
      <c r="TGG9711" s="45"/>
      <c r="TGH9711" s="45"/>
      <c r="TGI9711" s="45"/>
      <c r="TGJ9711" s="45"/>
      <c r="TGK9711" s="45"/>
      <c r="TGL9711" s="45"/>
      <c r="TGM9711" s="45"/>
      <c r="TGN9711" s="45"/>
      <c r="TGO9711" s="45"/>
      <c r="TGP9711" s="45"/>
      <c r="TGQ9711" s="45"/>
      <c r="TGR9711" s="45"/>
      <c r="TGS9711" s="45"/>
      <c r="TGT9711" s="45"/>
      <c r="TGU9711" s="45"/>
      <c r="TGV9711" s="45"/>
      <c r="TGW9711" s="45"/>
      <c r="TGX9711" s="45"/>
      <c r="TGY9711" s="45"/>
      <c r="TGZ9711" s="45"/>
      <c r="THA9711" s="45"/>
      <c r="THB9711" s="45"/>
      <c r="THC9711" s="45"/>
      <c r="THD9711" s="45"/>
      <c r="THE9711" s="45"/>
      <c r="THF9711" s="45"/>
      <c r="THG9711" s="45"/>
      <c r="THH9711" s="45"/>
      <c r="THI9711" s="45"/>
      <c r="THJ9711" s="45"/>
      <c r="THK9711" s="45"/>
      <c r="THL9711" s="45"/>
      <c r="THM9711" s="45"/>
      <c r="THN9711" s="45"/>
      <c r="THO9711" s="45"/>
      <c r="THP9711" s="45"/>
      <c r="THQ9711" s="45"/>
      <c r="THR9711" s="45"/>
      <c r="THS9711" s="45"/>
      <c r="THT9711" s="45"/>
      <c r="THU9711" s="45"/>
      <c r="THV9711" s="45"/>
      <c r="THW9711" s="45"/>
      <c r="THX9711" s="45"/>
      <c r="THY9711" s="45"/>
      <c r="THZ9711" s="45"/>
      <c r="TIA9711" s="45"/>
      <c r="TIB9711" s="45"/>
      <c r="TIC9711" s="45"/>
      <c r="TID9711" s="45"/>
      <c r="TIE9711" s="45"/>
      <c r="TIF9711" s="45"/>
      <c r="TIG9711" s="45"/>
      <c r="TIH9711" s="45"/>
      <c r="TII9711" s="45"/>
      <c r="TIJ9711" s="45"/>
      <c r="TIK9711" s="45"/>
      <c r="TIL9711" s="45"/>
      <c r="TIM9711" s="45"/>
      <c r="TIN9711" s="45"/>
      <c r="TIO9711" s="45"/>
      <c r="TIP9711" s="45"/>
      <c r="TIQ9711" s="45"/>
      <c r="TIR9711" s="45"/>
      <c r="TIS9711" s="45"/>
      <c r="TIT9711" s="45"/>
      <c r="TIU9711" s="45"/>
      <c r="TIV9711" s="45"/>
      <c r="TIW9711" s="45"/>
      <c r="TIX9711" s="45"/>
      <c r="TIY9711" s="45"/>
      <c r="TIZ9711" s="45"/>
      <c r="TJA9711" s="45"/>
      <c r="TJB9711" s="45"/>
      <c r="TJC9711" s="45"/>
      <c r="TJD9711" s="45"/>
      <c r="TJE9711" s="45"/>
      <c r="TJF9711" s="45"/>
      <c r="TJG9711" s="45"/>
      <c r="TJH9711" s="45"/>
      <c r="TJI9711" s="45"/>
      <c r="TJJ9711" s="45"/>
      <c r="TJK9711" s="45"/>
      <c r="TJL9711" s="45"/>
      <c r="TJM9711" s="45"/>
      <c r="TJN9711" s="45"/>
      <c r="TJO9711" s="45"/>
      <c r="TJP9711" s="45"/>
      <c r="TJQ9711" s="45"/>
      <c r="TJR9711" s="45"/>
      <c r="TJS9711" s="45"/>
      <c r="TJT9711" s="45"/>
      <c r="TJU9711" s="45"/>
      <c r="TJV9711" s="45"/>
      <c r="TJW9711" s="45"/>
      <c r="TJX9711" s="45"/>
      <c r="TJY9711" s="45"/>
      <c r="TJZ9711" s="45"/>
      <c r="TKA9711" s="45"/>
      <c r="TKB9711" s="45"/>
      <c r="TKC9711" s="45"/>
      <c r="TKD9711" s="45"/>
      <c r="TKE9711" s="45"/>
      <c r="TKF9711" s="45"/>
      <c r="TKG9711" s="45"/>
      <c r="TKH9711" s="45"/>
      <c r="TKI9711" s="45"/>
      <c r="TKJ9711" s="45"/>
      <c r="TKK9711" s="45"/>
      <c r="TKL9711" s="45"/>
      <c r="TKM9711" s="45"/>
      <c r="TKN9711" s="45"/>
      <c r="TKO9711" s="45"/>
      <c r="TKP9711" s="45"/>
      <c r="TKQ9711" s="45"/>
      <c r="TKR9711" s="45"/>
      <c r="TKS9711" s="45"/>
      <c r="TKT9711" s="45"/>
      <c r="TKU9711" s="45"/>
      <c r="TKV9711" s="45"/>
      <c r="TKW9711" s="45"/>
      <c r="TKX9711" s="45"/>
      <c r="TKY9711" s="45"/>
      <c r="TKZ9711" s="45"/>
      <c r="TLA9711" s="45"/>
      <c r="TLB9711" s="45"/>
      <c r="TLC9711" s="45"/>
      <c r="TLD9711" s="45"/>
      <c r="TLE9711" s="45"/>
      <c r="TLF9711" s="45"/>
      <c r="TLG9711" s="45"/>
      <c r="TLH9711" s="45"/>
      <c r="TLI9711" s="45"/>
      <c r="TLJ9711" s="45"/>
      <c r="TLK9711" s="45"/>
      <c r="TLL9711" s="45"/>
      <c r="TLM9711" s="45"/>
      <c r="TLN9711" s="45"/>
      <c r="TLO9711" s="45"/>
      <c r="TLP9711" s="45"/>
      <c r="TLQ9711" s="45"/>
      <c r="TLR9711" s="45"/>
      <c r="TLS9711" s="45"/>
      <c r="TLT9711" s="45"/>
      <c r="TLU9711" s="45"/>
      <c r="TLV9711" s="45"/>
      <c r="TLW9711" s="45"/>
      <c r="TLX9711" s="45"/>
      <c r="TLY9711" s="45"/>
      <c r="TLZ9711" s="45"/>
      <c r="TMA9711" s="45"/>
      <c r="TMB9711" s="45"/>
      <c r="TMC9711" s="45"/>
      <c r="TMD9711" s="45"/>
      <c r="TME9711" s="45"/>
      <c r="TMF9711" s="45"/>
      <c r="TMG9711" s="45"/>
      <c r="TMH9711" s="45"/>
      <c r="TMI9711" s="45"/>
      <c r="TMJ9711" s="45"/>
      <c r="TMK9711" s="45"/>
      <c r="TML9711" s="45"/>
      <c r="TMM9711" s="45"/>
      <c r="TMN9711" s="45"/>
      <c r="TMO9711" s="45"/>
      <c r="TMP9711" s="45"/>
      <c r="TMQ9711" s="45"/>
      <c r="TMR9711" s="45"/>
      <c r="TMS9711" s="45"/>
      <c r="TMT9711" s="45"/>
      <c r="TMU9711" s="45"/>
      <c r="TMV9711" s="45"/>
      <c r="TMW9711" s="45"/>
      <c r="TMX9711" s="45"/>
      <c r="TMY9711" s="45"/>
      <c r="TMZ9711" s="45"/>
      <c r="TNA9711" s="45"/>
      <c r="TNB9711" s="45"/>
      <c r="TNC9711" s="45"/>
      <c r="TND9711" s="45"/>
      <c r="TNE9711" s="45"/>
      <c r="TNF9711" s="45"/>
      <c r="TNG9711" s="45"/>
      <c r="TNH9711" s="45"/>
      <c r="TNI9711" s="45"/>
      <c r="TNJ9711" s="45"/>
      <c r="TNK9711" s="45"/>
      <c r="TNL9711" s="45"/>
      <c r="TNM9711" s="45"/>
      <c r="TNN9711" s="45"/>
      <c r="TNO9711" s="45"/>
      <c r="TNP9711" s="45"/>
      <c r="TNQ9711" s="45"/>
      <c r="TNR9711" s="45"/>
      <c r="TNS9711" s="45"/>
      <c r="TNT9711" s="45"/>
      <c r="TNU9711" s="45"/>
      <c r="TNV9711" s="45"/>
      <c r="TNW9711" s="45"/>
      <c r="TNX9711" s="45"/>
      <c r="TNY9711" s="45"/>
      <c r="TNZ9711" s="45"/>
      <c r="TOA9711" s="45"/>
      <c r="TOB9711" s="45"/>
      <c r="TOC9711" s="45"/>
      <c r="TOD9711" s="45"/>
      <c r="TOE9711" s="45"/>
      <c r="TOF9711" s="45"/>
      <c r="TOG9711" s="45"/>
      <c r="TOH9711" s="45"/>
      <c r="TOI9711" s="45"/>
      <c r="TOJ9711" s="45"/>
      <c r="TOK9711" s="45"/>
      <c r="TOL9711" s="45"/>
      <c r="TOM9711" s="45"/>
      <c r="TON9711" s="45"/>
      <c r="TOO9711" s="45"/>
      <c r="TOP9711" s="45"/>
      <c r="TOQ9711" s="45"/>
      <c r="TOR9711" s="45"/>
      <c r="TOS9711" s="45"/>
      <c r="TOT9711" s="45"/>
      <c r="TOU9711" s="45"/>
      <c r="TOV9711" s="45"/>
      <c r="TOW9711" s="45"/>
      <c r="TOX9711" s="45"/>
      <c r="TOY9711" s="45"/>
      <c r="TOZ9711" s="45"/>
      <c r="TPA9711" s="45"/>
      <c r="TPB9711" s="45"/>
      <c r="TPC9711" s="45"/>
      <c r="TPD9711" s="45"/>
      <c r="TPE9711" s="45"/>
      <c r="TPF9711" s="45"/>
      <c r="TPG9711" s="45"/>
      <c r="TPH9711" s="45"/>
      <c r="TPI9711" s="45"/>
      <c r="TPJ9711" s="45"/>
      <c r="TPK9711" s="45"/>
      <c r="TPL9711" s="45"/>
      <c r="TPM9711" s="45"/>
      <c r="TPN9711" s="45"/>
      <c r="TPO9711" s="45"/>
      <c r="TPP9711" s="45"/>
      <c r="TPQ9711" s="45"/>
      <c r="TPR9711" s="45"/>
      <c r="TPS9711" s="45"/>
      <c r="TPT9711" s="45"/>
      <c r="TPU9711" s="45"/>
      <c r="TPV9711" s="45"/>
      <c r="TPW9711" s="45"/>
      <c r="TPX9711" s="45"/>
      <c r="TPY9711" s="45"/>
      <c r="TPZ9711" s="45"/>
      <c r="TQA9711" s="45"/>
      <c r="TQB9711" s="45"/>
      <c r="TQC9711" s="45"/>
      <c r="TQD9711" s="45"/>
      <c r="TQE9711" s="45"/>
      <c r="TQF9711" s="45"/>
      <c r="TQG9711" s="45"/>
      <c r="TQH9711" s="45"/>
      <c r="TQI9711" s="45"/>
      <c r="TQJ9711" s="45"/>
      <c r="TQK9711" s="45"/>
      <c r="TQL9711" s="45"/>
      <c r="TQM9711" s="45"/>
      <c r="TQN9711" s="45"/>
      <c r="TQO9711" s="45"/>
      <c r="TQP9711" s="45"/>
      <c r="TQQ9711" s="45"/>
      <c r="TQR9711" s="45"/>
      <c r="TQS9711" s="45"/>
      <c r="TQT9711" s="45"/>
      <c r="TQU9711" s="45"/>
      <c r="TQV9711" s="45"/>
      <c r="TQW9711" s="45"/>
      <c r="TQX9711" s="45"/>
      <c r="TQY9711" s="45"/>
      <c r="TQZ9711" s="45"/>
      <c r="TRA9711" s="45"/>
      <c r="TRB9711" s="45"/>
      <c r="TRC9711" s="45"/>
      <c r="TRD9711" s="45"/>
      <c r="TRE9711" s="45"/>
      <c r="TRF9711" s="45"/>
      <c r="TRG9711" s="45"/>
      <c r="TRH9711" s="45"/>
      <c r="TRI9711" s="45"/>
      <c r="TRJ9711" s="45"/>
      <c r="TRK9711" s="45"/>
      <c r="TRL9711" s="45"/>
      <c r="TRM9711" s="45"/>
      <c r="TRN9711" s="45"/>
      <c r="TRO9711" s="45"/>
      <c r="TRP9711" s="45"/>
      <c r="TRQ9711" s="45"/>
      <c r="TRR9711" s="45"/>
      <c r="TRS9711" s="45"/>
      <c r="TRT9711" s="45"/>
      <c r="TRU9711" s="45"/>
      <c r="TRV9711" s="45"/>
      <c r="TRW9711" s="45"/>
      <c r="TRX9711" s="45"/>
      <c r="TRY9711" s="45"/>
      <c r="TRZ9711" s="45"/>
      <c r="TSA9711" s="45"/>
      <c r="TSB9711" s="45"/>
      <c r="TSC9711" s="45"/>
      <c r="TSD9711" s="45"/>
      <c r="TSE9711" s="45"/>
      <c r="TSF9711" s="45"/>
      <c r="TSG9711" s="45"/>
      <c r="TSH9711" s="45"/>
      <c r="TSI9711" s="45"/>
      <c r="TSJ9711" s="45"/>
      <c r="TSK9711" s="45"/>
      <c r="TSL9711" s="45"/>
      <c r="TSM9711" s="45"/>
      <c r="TSN9711" s="45"/>
      <c r="TSO9711" s="45"/>
      <c r="TSP9711" s="45"/>
      <c r="TSQ9711" s="45"/>
      <c r="TSR9711" s="45"/>
      <c r="TSS9711" s="45"/>
      <c r="TST9711" s="45"/>
      <c r="TSU9711" s="45"/>
      <c r="TSV9711" s="45"/>
      <c r="TSW9711" s="45"/>
      <c r="TSX9711" s="45"/>
      <c r="TSY9711" s="45"/>
      <c r="TSZ9711" s="45"/>
      <c r="TTA9711" s="45"/>
      <c r="TTB9711" s="45"/>
      <c r="TTC9711" s="45"/>
      <c r="TTD9711" s="45"/>
      <c r="TTE9711" s="45"/>
      <c r="TTF9711" s="45"/>
      <c r="TTG9711" s="45"/>
      <c r="TTH9711" s="45"/>
      <c r="TTI9711" s="45"/>
      <c r="TTJ9711" s="45"/>
      <c r="TTK9711" s="45"/>
      <c r="TTL9711" s="45"/>
      <c r="TTM9711" s="45"/>
      <c r="TTN9711" s="45"/>
      <c r="TTO9711" s="45"/>
      <c r="TTP9711" s="45"/>
      <c r="TTQ9711" s="45"/>
      <c r="TTR9711" s="45"/>
      <c r="TTS9711" s="45"/>
      <c r="TTT9711" s="45"/>
      <c r="TTU9711" s="45"/>
      <c r="TTV9711" s="45"/>
      <c r="TTW9711" s="45"/>
      <c r="TTX9711" s="45"/>
      <c r="TTY9711" s="45"/>
      <c r="TTZ9711" s="45"/>
      <c r="TUA9711" s="45"/>
      <c r="TUB9711" s="45"/>
      <c r="TUC9711" s="45"/>
      <c r="TUD9711" s="45"/>
      <c r="TUE9711" s="45"/>
      <c r="TUF9711" s="45"/>
      <c r="TUG9711" s="45"/>
      <c r="TUH9711" s="45"/>
      <c r="TUI9711" s="45"/>
      <c r="TUJ9711" s="45"/>
      <c r="TUK9711" s="45"/>
      <c r="TUL9711" s="45"/>
      <c r="TUM9711" s="45"/>
      <c r="TUN9711" s="45"/>
      <c r="TUO9711" s="45"/>
      <c r="TUP9711" s="45"/>
      <c r="TUQ9711" s="45"/>
      <c r="TUR9711" s="45"/>
      <c r="TUS9711" s="45"/>
      <c r="TUT9711" s="45"/>
      <c r="TUU9711" s="45"/>
      <c r="TUV9711" s="45"/>
      <c r="TUW9711" s="45"/>
      <c r="TUX9711" s="45"/>
      <c r="TUY9711" s="45"/>
      <c r="TUZ9711" s="45"/>
      <c r="TVA9711" s="45"/>
      <c r="TVB9711" s="45"/>
      <c r="TVC9711" s="45"/>
      <c r="TVD9711" s="45"/>
      <c r="TVE9711" s="45"/>
      <c r="TVF9711" s="45"/>
      <c r="TVG9711" s="45"/>
      <c r="TVH9711" s="45"/>
      <c r="TVI9711" s="45"/>
      <c r="TVJ9711" s="45"/>
      <c r="TVK9711" s="45"/>
      <c r="TVL9711" s="45"/>
      <c r="TVM9711" s="45"/>
      <c r="TVN9711" s="45"/>
      <c r="TVO9711" s="45"/>
      <c r="TVP9711" s="45"/>
      <c r="TVQ9711" s="45"/>
      <c r="TVR9711" s="45"/>
      <c r="TVS9711" s="45"/>
      <c r="TVT9711" s="45"/>
      <c r="TVU9711" s="45"/>
      <c r="TVV9711" s="45"/>
      <c r="TVW9711" s="45"/>
      <c r="TVX9711" s="45"/>
      <c r="TVY9711" s="45"/>
      <c r="TVZ9711" s="45"/>
      <c r="TWA9711" s="45"/>
      <c r="TWB9711" s="45"/>
      <c r="TWC9711" s="45"/>
      <c r="TWD9711" s="45"/>
      <c r="TWE9711" s="45"/>
      <c r="TWF9711" s="45"/>
      <c r="TWG9711" s="45"/>
      <c r="TWH9711" s="45"/>
      <c r="TWI9711" s="45"/>
      <c r="TWJ9711" s="45"/>
      <c r="TWK9711" s="45"/>
      <c r="TWL9711" s="45"/>
      <c r="TWM9711" s="45"/>
      <c r="TWN9711" s="45"/>
      <c r="TWO9711" s="45"/>
      <c r="TWP9711" s="45"/>
      <c r="TWQ9711" s="45"/>
      <c r="TWR9711" s="45"/>
      <c r="TWS9711" s="45"/>
      <c r="TWT9711" s="45"/>
      <c r="TWU9711" s="45"/>
      <c r="TWV9711" s="45"/>
      <c r="TWW9711" s="45"/>
      <c r="TWX9711" s="45"/>
      <c r="TWY9711" s="45"/>
      <c r="TWZ9711" s="45"/>
      <c r="TXA9711" s="45"/>
      <c r="TXB9711" s="45"/>
      <c r="TXC9711" s="45"/>
      <c r="TXD9711" s="45"/>
      <c r="TXE9711" s="45"/>
      <c r="TXF9711" s="45"/>
      <c r="TXG9711" s="45"/>
      <c r="TXH9711" s="45"/>
      <c r="TXI9711" s="45"/>
      <c r="TXJ9711" s="45"/>
      <c r="TXK9711" s="45"/>
      <c r="TXL9711" s="45"/>
      <c r="TXM9711" s="45"/>
      <c r="TXN9711" s="45"/>
      <c r="TXO9711" s="45"/>
      <c r="TXP9711" s="45"/>
      <c r="TXQ9711" s="45"/>
      <c r="TXR9711" s="45"/>
      <c r="TXS9711" s="45"/>
      <c r="TXT9711" s="45"/>
      <c r="TXU9711" s="45"/>
      <c r="TXV9711" s="45"/>
      <c r="TXW9711" s="45"/>
      <c r="TXX9711" s="45"/>
      <c r="TXY9711" s="45"/>
      <c r="TXZ9711" s="45"/>
      <c r="TYA9711" s="45"/>
      <c r="TYB9711" s="45"/>
      <c r="TYC9711" s="45"/>
      <c r="TYD9711" s="45"/>
      <c r="TYE9711" s="45"/>
      <c r="TYF9711" s="45"/>
      <c r="TYG9711" s="45"/>
      <c r="TYH9711" s="45"/>
      <c r="TYI9711" s="45"/>
      <c r="TYJ9711" s="45"/>
      <c r="TYK9711" s="45"/>
      <c r="TYL9711" s="45"/>
      <c r="TYM9711" s="45"/>
      <c r="TYN9711" s="45"/>
      <c r="TYO9711" s="45"/>
      <c r="TYP9711" s="45"/>
      <c r="TYQ9711" s="45"/>
      <c r="TYR9711" s="45"/>
      <c r="TYS9711" s="45"/>
      <c r="TYT9711" s="45"/>
      <c r="TYU9711" s="45"/>
      <c r="TYV9711" s="45"/>
      <c r="TYW9711" s="45"/>
      <c r="TYX9711" s="45"/>
      <c r="TYY9711" s="45"/>
      <c r="TYZ9711" s="45"/>
      <c r="TZA9711" s="45"/>
      <c r="TZB9711" s="45"/>
      <c r="TZC9711" s="45"/>
      <c r="TZD9711" s="45"/>
      <c r="TZE9711" s="45"/>
      <c r="TZF9711" s="45"/>
      <c r="TZG9711" s="45"/>
      <c r="TZH9711" s="45"/>
      <c r="TZI9711" s="45"/>
      <c r="TZJ9711" s="45"/>
      <c r="TZK9711" s="45"/>
      <c r="TZL9711" s="45"/>
      <c r="TZM9711" s="45"/>
      <c r="TZN9711" s="45"/>
      <c r="TZO9711" s="45"/>
      <c r="TZP9711" s="45"/>
      <c r="TZQ9711" s="45"/>
      <c r="TZR9711" s="45"/>
      <c r="TZS9711" s="45"/>
      <c r="TZT9711" s="45"/>
      <c r="TZU9711" s="45"/>
      <c r="TZV9711" s="45"/>
      <c r="TZW9711" s="45"/>
      <c r="TZX9711" s="45"/>
      <c r="TZY9711" s="45"/>
      <c r="TZZ9711" s="45"/>
      <c r="UAA9711" s="45"/>
      <c r="UAB9711" s="45"/>
      <c r="UAC9711" s="45"/>
      <c r="UAD9711" s="45"/>
      <c r="UAE9711" s="45"/>
      <c r="UAF9711" s="45"/>
      <c r="UAG9711" s="45"/>
      <c r="UAH9711" s="45"/>
      <c r="UAI9711" s="45"/>
      <c r="UAJ9711" s="45"/>
      <c r="UAK9711" s="45"/>
      <c r="UAL9711" s="45"/>
      <c r="UAM9711" s="45"/>
      <c r="UAN9711" s="45"/>
      <c r="UAO9711" s="45"/>
      <c r="UAP9711" s="45"/>
      <c r="UAQ9711" s="45"/>
      <c r="UAR9711" s="45"/>
      <c r="UAS9711" s="45"/>
      <c r="UAT9711" s="45"/>
      <c r="UAU9711" s="45"/>
      <c r="UAV9711" s="45"/>
      <c r="UAW9711" s="45"/>
      <c r="UAX9711" s="45"/>
      <c r="UAY9711" s="45"/>
      <c r="UAZ9711" s="45"/>
      <c r="UBA9711" s="45"/>
      <c r="UBB9711" s="45"/>
      <c r="UBC9711" s="45"/>
      <c r="UBD9711" s="45"/>
      <c r="UBE9711" s="45"/>
      <c r="UBF9711" s="45"/>
      <c r="UBG9711" s="45"/>
      <c r="UBH9711" s="45"/>
      <c r="UBI9711" s="45"/>
      <c r="UBJ9711" s="45"/>
      <c r="UBK9711" s="45"/>
      <c r="UBL9711" s="45"/>
      <c r="UBM9711" s="45"/>
      <c r="UBN9711" s="45"/>
      <c r="UBO9711" s="45"/>
      <c r="UBP9711" s="45"/>
      <c r="UBQ9711" s="45"/>
      <c r="UBR9711" s="45"/>
      <c r="UBS9711" s="45"/>
      <c r="UBT9711" s="45"/>
      <c r="UBU9711" s="45"/>
      <c r="UBV9711" s="45"/>
      <c r="UBW9711" s="45"/>
      <c r="UBX9711" s="45"/>
      <c r="UBY9711" s="45"/>
      <c r="UBZ9711" s="45"/>
      <c r="UCA9711" s="45"/>
      <c r="UCB9711" s="45"/>
      <c r="UCC9711" s="45"/>
      <c r="UCD9711" s="45"/>
      <c r="UCE9711" s="45"/>
      <c r="UCF9711" s="45"/>
      <c r="UCG9711" s="45"/>
      <c r="UCH9711" s="45"/>
      <c r="UCI9711" s="45"/>
      <c r="UCJ9711" s="45"/>
      <c r="UCK9711" s="45"/>
      <c r="UCL9711" s="45"/>
      <c r="UCM9711" s="45"/>
      <c r="UCN9711" s="45"/>
      <c r="UCO9711" s="45"/>
      <c r="UCP9711" s="45"/>
      <c r="UCQ9711" s="45"/>
      <c r="UCR9711" s="45"/>
      <c r="UCS9711" s="45"/>
      <c r="UCT9711" s="45"/>
      <c r="UCU9711" s="45"/>
      <c r="UCV9711" s="45"/>
      <c r="UCW9711" s="45"/>
      <c r="UCX9711" s="45"/>
      <c r="UCY9711" s="45"/>
      <c r="UCZ9711" s="45"/>
      <c r="UDA9711" s="45"/>
      <c r="UDB9711" s="45"/>
      <c r="UDC9711" s="45"/>
      <c r="UDD9711" s="45"/>
      <c r="UDE9711" s="45"/>
      <c r="UDF9711" s="45"/>
      <c r="UDG9711" s="45"/>
      <c r="UDH9711" s="45"/>
      <c r="UDI9711" s="45"/>
      <c r="UDJ9711" s="45"/>
      <c r="UDK9711" s="45"/>
      <c r="UDL9711" s="45"/>
      <c r="UDM9711" s="45"/>
      <c r="UDN9711" s="45"/>
      <c r="UDO9711" s="45"/>
      <c r="UDP9711" s="45"/>
      <c r="UDQ9711" s="45"/>
      <c r="UDR9711" s="45"/>
      <c r="UDS9711" s="45"/>
      <c r="UDT9711" s="45"/>
      <c r="UDU9711" s="45"/>
      <c r="UDV9711" s="45"/>
      <c r="UDW9711" s="45"/>
      <c r="UDX9711" s="45"/>
      <c r="UDY9711" s="45"/>
      <c r="UDZ9711" s="45"/>
      <c r="UEA9711" s="45"/>
      <c r="UEB9711" s="45"/>
      <c r="UEC9711" s="45"/>
      <c r="UED9711" s="45"/>
      <c r="UEE9711" s="45"/>
      <c r="UEF9711" s="45"/>
      <c r="UEG9711" s="45"/>
      <c r="UEH9711" s="45"/>
      <c r="UEI9711" s="45"/>
      <c r="UEJ9711" s="45"/>
      <c r="UEK9711" s="45"/>
      <c r="UEL9711" s="45"/>
      <c r="UEM9711" s="45"/>
      <c r="UEN9711" s="45"/>
      <c r="UEO9711" s="45"/>
      <c r="UEP9711" s="45"/>
      <c r="UEQ9711" s="45"/>
      <c r="UER9711" s="45"/>
      <c r="UES9711" s="45"/>
      <c r="UET9711" s="45"/>
      <c r="UEU9711" s="45"/>
      <c r="UEV9711" s="45"/>
      <c r="UEW9711" s="45"/>
      <c r="UEX9711" s="45"/>
      <c r="UEY9711" s="45"/>
      <c r="UEZ9711" s="45"/>
      <c r="UFA9711" s="45"/>
      <c r="UFB9711" s="45"/>
      <c r="UFC9711" s="45"/>
      <c r="UFD9711" s="45"/>
      <c r="UFE9711" s="45"/>
      <c r="UFF9711" s="45"/>
      <c r="UFG9711" s="45"/>
      <c r="UFH9711" s="45"/>
      <c r="UFI9711" s="45"/>
      <c r="UFJ9711" s="45"/>
      <c r="UFK9711" s="45"/>
      <c r="UFL9711" s="45"/>
      <c r="UFM9711" s="45"/>
      <c r="UFN9711" s="45"/>
      <c r="UFO9711" s="45"/>
      <c r="UFP9711" s="45"/>
      <c r="UFQ9711" s="45"/>
      <c r="UFR9711" s="45"/>
      <c r="UFS9711" s="45"/>
      <c r="UFT9711" s="45"/>
      <c r="UFU9711" s="45"/>
      <c r="UFV9711" s="45"/>
      <c r="UFW9711" s="45"/>
      <c r="UFX9711" s="45"/>
      <c r="UFY9711" s="45"/>
      <c r="UFZ9711" s="45"/>
      <c r="UGA9711" s="45"/>
      <c r="UGB9711" s="45"/>
      <c r="UGC9711" s="45"/>
      <c r="UGD9711" s="45"/>
      <c r="UGE9711" s="45"/>
      <c r="UGF9711" s="45"/>
      <c r="UGG9711" s="45"/>
      <c r="UGH9711" s="45"/>
      <c r="UGI9711" s="45"/>
      <c r="UGJ9711" s="45"/>
      <c r="UGK9711" s="45"/>
      <c r="UGL9711" s="45"/>
      <c r="UGM9711" s="45"/>
      <c r="UGN9711" s="45"/>
      <c r="UGO9711" s="45"/>
      <c r="UGP9711" s="45"/>
      <c r="UGQ9711" s="45"/>
      <c r="UGR9711" s="45"/>
      <c r="UGS9711" s="45"/>
      <c r="UGT9711" s="45"/>
      <c r="UGU9711" s="45"/>
      <c r="UGV9711" s="45"/>
      <c r="UGW9711" s="45"/>
      <c r="UGX9711" s="45"/>
      <c r="UGY9711" s="45"/>
      <c r="UGZ9711" s="45"/>
      <c r="UHA9711" s="45"/>
      <c r="UHB9711" s="45"/>
      <c r="UHC9711" s="45"/>
      <c r="UHD9711" s="45"/>
      <c r="UHE9711" s="45"/>
      <c r="UHF9711" s="45"/>
      <c r="UHG9711" s="45"/>
      <c r="UHH9711" s="45"/>
      <c r="UHI9711" s="45"/>
      <c r="UHJ9711" s="45"/>
      <c r="UHK9711" s="45"/>
      <c r="UHL9711" s="45"/>
      <c r="UHM9711" s="45"/>
      <c r="UHN9711" s="45"/>
      <c r="UHO9711" s="45"/>
      <c r="UHP9711" s="45"/>
      <c r="UHQ9711" s="45"/>
      <c r="UHR9711" s="45"/>
      <c r="UHS9711" s="45"/>
      <c r="UHT9711" s="45"/>
      <c r="UHU9711" s="45"/>
      <c r="UHV9711" s="45"/>
      <c r="UHW9711" s="45"/>
      <c r="UHX9711" s="45"/>
      <c r="UHY9711" s="45"/>
      <c r="UHZ9711" s="45"/>
      <c r="UIA9711" s="45"/>
      <c r="UIB9711" s="45"/>
      <c r="UIC9711" s="45"/>
      <c r="UID9711" s="45"/>
      <c r="UIE9711" s="45"/>
      <c r="UIF9711" s="45"/>
      <c r="UIG9711" s="45"/>
      <c r="UIH9711" s="45"/>
      <c r="UII9711" s="45"/>
      <c r="UIJ9711" s="45"/>
      <c r="UIK9711" s="45"/>
      <c r="UIL9711" s="45"/>
      <c r="UIM9711" s="45"/>
      <c r="UIN9711" s="45"/>
      <c r="UIO9711" s="45"/>
      <c r="UIP9711" s="45"/>
      <c r="UIQ9711" s="45"/>
      <c r="UIR9711" s="45"/>
      <c r="UIS9711" s="45"/>
      <c r="UIT9711" s="45"/>
      <c r="UIU9711" s="45"/>
      <c r="UIV9711" s="45"/>
      <c r="UIW9711" s="45"/>
      <c r="UIX9711" s="45"/>
      <c r="UIY9711" s="45"/>
      <c r="UIZ9711" s="45"/>
      <c r="UJA9711" s="45"/>
      <c r="UJB9711" s="45"/>
      <c r="UJC9711" s="45"/>
      <c r="UJD9711" s="45"/>
      <c r="UJE9711" s="45"/>
      <c r="UJF9711" s="45"/>
      <c r="UJG9711" s="45"/>
      <c r="UJH9711" s="45"/>
      <c r="UJI9711" s="45"/>
      <c r="UJJ9711" s="45"/>
      <c r="UJK9711" s="45"/>
      <c r="UJL9711" s="45"/>
      <c r="UJM9711" s="45"/>
      <c r="UJN9711" s="45"/>
      <c r="UJO9711" s="45"/>
      <c r="UJP9711" s="45"/>
      <c r="UJQ9711" s="45"/>
      <c r="UJR9711" s="45"/>
      <c r="UJS9711" s="45"/>
      <c r="UJT9711" s="45"/>
      <c r="UJU9711" s="45"/>
      <c r="UJV9711" s="45"/>
      <c r="UJW9711" s="45"/>
      <c r="UJX9711" s="45"/>
      <c r="UJY9711" s="45"/>
      <c r="UJZ9711" s="45"/>
      <c r="UKA9711" s="45"/>
      <c r="UKB9711" s="45"/>
      <c r="UKC9711" s="45"/>
      <c r="UKD9711" s="45"/>
      <c r="UKE9711" s="45"/>
      <c r="UKF9711" s="45"/>
      <c r="UKG9711" s="45"/>
      <c r="UKH9711" s="45"/>
      <c r="UKI9711" s="45"/>
      <c r="UKJ9711" s="45"/>
      <c r="UKK9711" s="45"/>
      <c r="UKL9711" s="45"/>
      <c r="UKM9711" s="45"/>
      <c r="UKN9711" s="45"/>
      <c r="UKO9711" s="45"/>
      <c r="UKP9711" s="45"/>
      <c r="UKQ9711" s="45"/>
      <c r="UKR9711" s="45"/>
      <c r="UKS9711" s="45"/>
      <c r="UKT9711" s="45"/>
      <c r="UKU9711" s="45"/>
      <c r="UKV9711" s="45"/>
      <c r="UKW9711" s="45"/>
      <c r="UKX9711" s="45"/>
      <c r="UKY9711" s="45"/>
      <c r="UKZ9711" s="45"/>
      <c r="ULA9711" s="45"/>
      <c r="ULB9711" s="45"/>
      <c r="ULC9711" s="45"/>
      <c r="ULD9711" s="45"/>
      <c r="ULE9711" s="45"/>
      <c r="ULF9711" s="45"/>
      <c r="ULG9711" s="45"/>
      <c r="ULH9711" s="45"/>
      <c r="ULI9711" s="45"/>
      <c r="ULJ9711" s="45"/>
      <c r="ULK9711" s="45"/>
      <c r="ULL9711" s="45"/>
      <c r="ULM9711" s="45"/>
      <c r="ULN9711" s="45"/>
      <c r="ULO9711" s="45"/>
      <c r="ULP9711" s="45"/>
      <c r="ULQ9711" s="45"/>
      <c r="ULR9711" s="45"/>
      <c r="ULS9711" s="45"/>
      <c r="ULT9711" s="45"/>
      <c r="ULU9711" s="45"/>
      <c r="ULV9711" s="45"/>
      <c r="ULW9711" s="45"/>
      <c r="ULX9711" s="45"/>
      <c r="ULY9711" s="45"/>
      <c r="ULZ9711" s="45"/>
      <c r="UMA9711" s="45"/>
      <c r="UMB9711" s="45"/>
      <c r="UMC9711" s="45"/>
      <c r="UMD9711" s="45"/>
      <c r="UME9711" s="45"/>
      <c r="UMF9711" s="45"/>
      <c r="UMG9711" s="45"/>
      <c r="UMH9711" s="45"/>
      <c r="UMI9711" s="45"/>
      <c r="UMJ9711" s="45"/>
      <c r="UMK9711" s="45"/>
      <c r="UML9711" s="45"/>
      <c r="UMM9711" s="45"/>
      <c r="UMN9711" s="45"/>
      <c r="UMO9711" s="45"/>
      <c r="UMP9711" s="45"/>
      <c r="UMQ9711" s="45"/>
      <c r="UMR9711" s="45"/>
      <c r="UMS9711" s="45"/>
      <c r="UMT9711" s="45"/>
      <c r="UMU9711" s="45"/>
      <c r="UMV9711" s="45"/>
      <c r="UMW9711" s="45"/>
      <c r="UMX9711" s="45"/>
      <c r="UMY9711" s="45"/>
      <c r="UMZ9711" s="45"/>
      <c r="UNA9711" s="45"/>
      <c r="UNB9711" s="45"/>
      <c r="UNC9711" s="45"/>
      <c r="UND9711" s="45"/>
      <c r="UNE9711" s="45"/>
      <c r="UNF9711" s="45"/>
      <c r="UNG9711" s="45"/>
      <c r="UNH9711" s="45"/>
      <c r="UNI9711" s="45"/>
      <c r="UNJ9711" s="45"/>
      <c r="UNK9711" s="45"/>
      <c r="UNL9711" s="45"/>
      <c r="UNM9711" s="45"/>
      <c r="UNN9711" s="45"/>
      <c r="UNO9711" s="45"/>
      <c r="UNP9711" s="45"/>
      <c r="UNQ9711" s="45"/>
      <c r="UNR9711" s="45"/>
      <c r="UNS9711" s="45"/>
      <c r="UNT9711" s="45"/>
      <c r="UNU9711" s="45"/>
      <c r="UNV9711" s="45"/>
      <c r="UNW9711" s="45"/>
      <c r="UNX9711" s="45"/>
      <c r="UNY9711" s="45"/>
      <c r="UNZ9711" s="45"/>
      <c r="UOA9711" s="45"/>
      <c r="UOB9711" s="45"/>
      <c r="UOC9711" s="45"/>
      <c r="UOD9711" s="45"/>
      <c r="UOE9711" s="45"/>
      <c r="UOF9711" s="45"/>
      <c r="UOG9711" s="45"/>
      <c r="UOH9711" s="45"/>
      <c r="UOI9711" s="45"/>
      <c r="UOJ9711" s="45"/>
      <c r="UOK9711" s="45"/>
      <c r="UOL9711" s="45"/>
      <c r="UOM9711" s="45"/>
      <c r="UON9711" s="45"/>
      <c r="UOO9711" s="45"/>
      <c r="UOP9711" s="45"/>
      <c r="UOQ9711" s="45"/>
      <c r="UOR9711" s="45"/>
      <c r="UOS9711" s="45"/>
      <c r="UOT9711" s="45"/>
      <c r="UOU9711" s="45"/>
      <c r="UOV9711" s="45"/>
      <c r="UOW9711" s="45"/>
      <c r="UOX9711" s="45"/>
      <c r="UOY9711" s="45"/>
      <c r="UOZ9711" s="45"/>
      <c r="UPA9711" s="45"/>
      <c r="UPB9711" s="45"/>
      <c r="UPC9711" s="45"/>
      <c r="UPD9711" s="45"/>
      <c r="UPE9711" s="45"/>
      <c r="UPF9711" s="45"/>
      <c r="UPG9711" s="45"/>
      <c r="UPH9711" s="45"/>
      <c r="UPI9711" s="45"/>
      <c r="UPJ9711" s="45"/>
      <c r="UPK9711" s="45"/>
      <c r="UPL9711" s="45"/>
      <c r="UPM9711" s="45"/>
      <c r="UPN9711" s="45"/>
      <c r="UPO9711" s="45"/>
      <c r="UPP9711" s="45"/>
      <c r="UPQ9711" s="45"/>
      <c r="UPR9711" s="45"/>
      <c r="UPS9711" s="45"/>
      <c r="UPT9711" s="45"/>
      <c r="UPU9711" s="45"/>
      <c r="UPV9711" s="45"/>
      <c r="UPW9711" s="45"/>
      <c r="UPX9711" s="45"/>
      <c r="UPY9711" s="45"/>
      <c r="UPZ9711" s="45"/>
      <c r="UQA9711" s="45"/>
      <c r="UQB9711" s="45"/>
      <c r="UQC9711" s="45"/>
      <c r="UQD9711" s="45"/>
      <c r="UQE9711" s="45"/>
      <c r="UQF9711" s="45"/>
      <c r="UQG9711" s="45"/>
      <c r="UQH9711" s="45"/>
      <c r="UQI9711" s="45"/>
      <c r="UQJ9711" s="45"/>
      <c r="UQK9711" s="45"/>
      <c r="UQL9711" s="45"/>
      <c r="UQM9711" s="45"/>
      <c r="UQN9711" s="45"/>
      <c r="UQO9711" s="45"/>
      <c r="UQP9711" s="45"/>
      <c r="UQQ9711" s="45"/>
      <c r="UQR9711" s="45"/>
      <c r="UQS9711" s="45"/>
      <c r="UQT9711" s="45"/>
      <c r="UQU9711" s="45"/>
      <c r="UQV9711" s="45"/>
      <c r="UQW9711" s="45"/>
      <c r="UQX9711" s="45"/>
      <c r="UQY9711" s="45"/>
      <c r="UQZ9711" s="45"/>
      <c r="URA9711" s="45"/>
      <c r="URB9711" s="45"/>
      <c r="URC9711" s="45"/>
      <c r="URD9711" s="45"/>
      <c r="URE9711" s="45"/>
      <c r="URF9711" s="45"/>
      <c r="URG9711" s="45"/>
      <c r="URH9711" s="45"/>
      <c r="URI9711" s="45"/>
      <c r="URJ9711" s="45"/>
      <c r="URK9711" s="45"/>
      <c r="URL9711" s="45"/>
      <c r="URM9711" s="45"/>
      <c r="URN9711" s="45"/>
      <c r="URO9711" s="45"/>
      <c r="URP9711" s="45"/>
      <c r="URQ9711" s="45"/>
      <c r="URR9711" s="45"/>
      <c r="URS9711" s="45"/>
      <c r="URT9711" s="45"/>
      <c r="URU9711" s="45"/>
      <c r="URV9711" s="45"/>
      <c r="URW9711" s="45"/>
      <c r="URX9711" s="45"/>
      <c r="URY9711" s="45"/>
      <c r="URZ9711" s="45"/>
      <c r="USA9711" s="45"/>
      <c r="USB9711" s="45"/>
      <c r="USC9711" s="45"/>
      <c r="USD9711" s="45"/>
      <c r="USE9711" s="45"/>
      <c r="USF9711" s="45"/>
      <c r="USG9711" s="45"/>
      <c r="USH9711" s="45"/>
      <c r="USI9711" s="45"/>
      <c r="USJ9711" s="45"/>
      <c r="USK9711" s="45"/>
      <c r="USL9711" s="45"/>
      <c r="USM9711" s="45"/>
      <c r="USN9711" s="45"/>
      <c r="USO9711" s="45"/>
      <c r="USP9711" s="45"/>
      <c r="USQ9711" s="45"/>
      <c r="USR9711" s="45"/>
      <c r="USS9711" s="45"/>
      <c r="UST9711" s="45"/>
      <c r="USU9711" s="45"/>
      <c r="USV9711" s="45"/>
      <c r="USW9711" s="45"/>
      <c r="USX9711" s="45"/>
      <c r="USY9711" s="45"/>
      <c r="USZ9711" s="45"/>
      <c r="UTA9711" s="45"/>
      <c r="UTB9711" s="45"/>
      <c r="UTC9711" s="45"/>
      <c r="UTD9711" s="45"/>
      <c r="UTE9711" s="45"/>
      <c r="UTF9711" s="45"/>
      <c r="UTG9711" s="45"/>
      <c r="UTH9711" s="45"/>
      <c r="UTI9711" s="45"/>
      <c r="UTJ9711" s="45"/>
      <c r="UTK9711" s="45"/>
      <c r="UTL9711" s="45"/>
      <c r="UTM9711" s="45"/>
      <c r="UTN9711" s="45"/>
      <c r="UTO9711" s="45"/>
      <c r="UTP9711" s="45"/>
      <c r="UTQ9711" s="45"/>
      <c r="UTR9711" s="45"/>
      <c r="UTS9711" s="45"/>
      <c r="UTT9711" s="45"/>
      <c r="UTU9711" s="45"/>
      <c r="UTV9711" s="45"/>
      <c r="UTW9711" s="45"/>
      <c r="UTX9711" s="45"/>
      <c r="UTY9711" s="45"/>
      <c r="UTZ9711" s="45"/>
      <c r="UUA9711" s="45"/>
      <c r="UUB9711" s="45"/>
      <c r="UUC9711" s="45"/>
      <c r="UUD9711" s="45"/>
      <c r="UUE9711" s="45"/>
      <c r="UUF9711" s="45"/>
      <c r="UUG9711" s="45"/>
      <c r="UUH9711" s="45"/>
      <c r="UUI9711" s="45"/>
      <c r="UUJ9711" s="45"/>
      <c r="UUK9711" s="45"/>
      <c r="UUL9711" s="45"/>
      <c r="UUM9711" s="45"/>
      <c r="UUN9711" s="45"/>
      <c r="UUO9711" s="45"/>
      <c r="UUP9711" s="45"/>
      <c r="UUQ9711" s="45"/>
      <c r="UUR9711" s="45"/>
      <c r="UUS9711" s="45"/>
      <c r="UUT9711" s="45"/>
      <c r="UUU9711" s="45"/>
      <c r="UUV9711" s="45"/>
      <c r="UUW9711" s="45"/>
      <c r="UUX9711" s="45"/>
      <c r="UUY9711" s="45"/>
      <c r="UUZ9711" s="45"/>
      <c r="UVA9711" s="45"/>
      <c r="UVB9711" s="45"/>
      <c r="UVC9711" s="45"/>
      <c r="UVD9711" s="45"/>
      <c r="UVE9711" s="45"/>
      <c r="UVF9711" s="45"/>
      <c r="UVG9711" s="45"/>
      <c r="UVH9711" s="45"/>
      <c r="UVI9711" s="45"/>
      <c r="UVJ9711" s="45"/>
      <c r="UVK9711" s="45"/>
      <c r="UVL9711" s="45"/>
      <c r="UVM9711" s="45"/>
      <c r="UVN9711" s="45"/>
      <c r="UVO9711" s="45"/>
      <c r="UVP9711" s="45"/>
      <c r="UVQ9711" s="45"/>
      <c r="UVR9711" s="45"/>
      <c r="UVS9711" s="45"/>
      <c r="UVT9711" s="45"/>
      <c r="UVU9711" s="45"/>
      <c r="UVV9711" s="45"/>
      <c r="UVW9711" s="45"/>
      <c r="UVX9711" s="45"/>
      <c r="UVY9711" s="45"/>
      <c r="UVZ9711" s="45"/>
      <c r="UWA9711" s="45"/>
      <c r="UWB9711" s="45"/>
      <c r="UWC9711" s="45"/>
      <c r="UWD9711" s="45"/>
      <c r="UWE9711" s="45"/>
      <c r="UWF9711" s="45"/>
      <c r="UWG9711" s="45"/>
      <c r="UWH9711" s="45"/>
      <c r="UWI9711" s="45"/>
      <c r="UWJ9711" s="45"/>
      <c r="UWK9711" s="45"/>
      <c r="UWL9711" s="45"/>
      <c r="UWM9711" s="45"/>
      <c r="UWN9711" s="45"/>
      <c r="UWO9711" s="45"/>
      <c r="UWP9711" s="45"/>
      <c r="UWQ9711" s="45"/>
      <c r="UWR9711" s="45"/>
      <c r="UWS9711" s="45"/>
      <c r="UWT9711" s="45"/>
      <c r="UWU9711" s="45"/>
      <c r="UWV9711" s="45"/>
      <c r="UWW9711" s="45"/>
      <c r="UWX9711" s="45"/>
      <c r="UWY9711" s="45"/>
      <c r="UWZ9711" s="45"/>
      <c r="UXA9711" s="45"/>
      <c r="UXB9711" s="45"/>
      <c r="UXC9711" s="45"/>
      <c r="UXD9711" s="45"/>
      <c r="UXE9711" s="45"/>
      <c r="UXF9711" s="45"/>
      <c r="UXG9711" s="45"/>
      <c r="UXH9711" s="45"/>
      <c r="UXI9711" s="45"/>
      <c r="UXJ9711" s="45"/>
      <c r="UXK9711" s="45"/>
      <c r="UXL9711" s="45"/>
      <c r="UXM9711" s="45"/>
      <c r="UXN9711" s="45"/>
      <c r="UXO9711" s="45"/>
      <c r="UXP9711" s="45"/>
      <c r="UXQ9711" s="45"/>
      <c r="UXR9711" s="45"/>
      <c r="UXS9711" s="45"/>
      <c r="UXT9711" s="45"/>
      <c r="UXU9711" s="45"/>
      <c r="UXV9711" s="45"/>
      <c r="UXW9711" s="45"/>
      <c r="UXX9711" s="45"/>
      <c r="UXY9711" s="45"/>
      <c r="UXZ9711" s="45"/>
      <c r="UYA9711" s="45"/>
      <c r="UYB9711" s="45"/>
      <c r="UYC9711" s="45"/>
      <c r="UYD9711" s="45"/>
      <c r="UYE9711" s="45"/>
      <c r="UYF9711" s="45"/>
      <c r="UYG9711" s="45"/>
      <c r="UYH9711" s="45"/>
      <c r="UYI9711" s="45"/>
      <c r="UYJ9711" s="45"/>
      <c r="UYK9711" s="45"/>
      <c r="UYL9711" s="45"/>
      <c r="UYM9711" s="45"/>
      <c r="UYN9711" s="45"/>
      <c r="UYO9711" s="45"/>
      <c r="UYP9711" s="45"/>
      <c r="UYQ9711" s="45"/>
      <c r="UYR9711" s="45"/>
      <c r="UYS9711" s="45"/>
      <c r="UYT9711" s="45"/>
      <c r="UYU9711" s="45"/>
      <c r="UYV9711" s="45"/>
      <c r="UYW9711" s="45"/>
      <c r="UYX9711" s="45"/>
      <c r="UYY9711" s="45"/>
      <c r="UYZ9711" s="45"/>
      <c r="UZA9711" s="45"/>
      <c r="UZB9711" s="45"/>
      <c r="UZC9711" s="45"/>
      <c r="UZD9711" s="45"/>
      <c r="UZE9711" s="45"/>
      <c r="UZF9711" s="45"/>
      <c r="UZG9711" s="45"/>
      <c r="UZH9711" s="45"/>
      <c r="UZI9711" s="45"/>
      <c r="UZJ9711" s="45"/>
      <c r="UZK9711" s="45"/>
      <c r="UZL9711" s="45"/>
      <c r="UZM9711" s="45"/>
      <c r="UZN9711" s="45"/>
      <c r="UZO9711" s="45"/>
      <c r="UZP9711" s="45"/>
      <c r="UZQ9711" s="45"/>
      <c r="UZR9711" s="45"/>
      <c r="UZS9711" s="45"/>
      <c r="UZT9711" s="45"/>
      <c r="UZU9711" s="45"/>
      <c r="UZV9711" s="45"/>
      <c r="UZW9711" s="45"/>
      <c r="UZX9711" s="45"/>
      <c r="UZY9711" s="45"/>
      <c r="UZZ9711" s="45"/>
      <c r="VAA9711" s="45"/>
      <c r="VAB9711" s="45"/>
      <c r="VAC9711" s="45"/>
      <c r="VAD9711" s="45"/>
      <c r="VAE9711" s="45"/>
      <c r="VAF9711" s="45"/>
      <c r="VAG9711" s="45"/>
      <c r="VAH9711" s="45"/>
      <c r="VAI9711" s="45"/>
      <c r="VAJ9711" s="45"/>
      <c r="VAK9711" s="45"/>
      <c r="VAL9711" s="45"/>
      <c r="VAM9711" s="45"/>
      <c r="VAN9711" s="45"/>
      <c r="VAO9711" s="45"/>
      <c r="VAP9711" s="45"/>
      <c r="VAQ9711" s="45"/>
      <c r="VAR9711" s="45"/>
      <c r="VAS9711" s="45"/>
      <c r="VAT9711" s="45"/>
      <c r="VAU9711" s="45"/>
      <c r="VAV9711" s="45"/>
      <c r="VAW9711" s="45"/>
      <c r="VAX9711" s="45"/>
      <c r="VAY9711" s="45"/>
      <c r="VAZ9711" s="45"/>
      <c r="VBA9711" s="45"/>
      <c r="VBB9711" s="45"/>
      <c r="VBC9711" s="45"/>
      <c r="VBD9711" s="45"/>
      <c r="VBE9711" s="45"/>
      <c r="VBF9711" s="45"/>
      <c r="VBG9711" s="45"/>
      <c r="VBH9711" s="45"/>
      <c r="VBI9711" s="45"/>
      <c r="VBJ9711" s="45"/>
      <c r="VBK9711" s="45"/>
      <c r="VBL9711" s="45"/>
      <c r="VBM9711" s="45"/>
      <c r="VBN9711" s="45"/>
      <c r="VBO9711" s="45"/>
      <c r="VBP9711" s="45"/>
      <c r="VBQ9711" s="45"/>
      <c r="VBR9711" s="45"/>
      <c r="VBS9711" s="45"/>
      <c r="VBT9711" s="45"/>
      <c r="VBU9711" s="45"/>
      <c r="VBV9711" s="45"/>
      <c r="VBW9711" s="45"/>
      <c r="VBX9711" s="45"/>
      <c r="VBY9711" s="45"/>
      <c r="VBZ9711" s="45"/>
      <c r="VCA9711" s="45"/>
      <c r="VCB9711" s="45"/>
      <c r="VCC9711" s="45"/>
      <c r="VCD9711" s="45"/>
      <c r="VCE9711" s="45"/>
      <c r="VCF9711" s="45"/>
      <c r="VCG9711" s="45"/>
      <c r="VCH9711" s="45"/>
      <c r="VCI9711" s="45"/>
      <c r="VCJ9711" s="45"/>
      <c r="VCK9711" s="45"/>
      <c r="VCL9711" s="45"/>
      <c r="VCM9711" s="45"/>
      <c r="VCN9711" s="45"/>
      <c r="VCO9711" s="45"/>
      <c r="VCP9711" s="45"/>
      <c r="VCQ9711" s="45"/>
      <c r="VCR9711" s="45"/>
      <c r="VCS9711" s="45"/>
      <c r="VCT9711" s="45"/>
      <c r="VCU9711" s="45"/>
      <c r="VCV9711" s="45"/>
      <c r="VCW9711" s="45"/>
      <c r="VCX9711" s="45"/>
      <c r="VCY9711" s="45"/>
      <c r="VCZ9711" s="45"/>
      <c r="VDA9711" s="45"/>
      <c r="VDB9711" s="45"/>
      <c r="VDC9711" s="45"/>
      <c r="VDD9711" s="45"/>
      <c r="VDE9711" s="45"/>
      <c r="VDF9711" s="45"/>
      <c r="VDG9711" s="45"/>
      <c r="VDH9711" s="45"/>
      <c r="VDI9711" s="45"/>
      <c r="VDJ9711" s="45"/>
      <c r="VDK9711" s="45"/>
      <c r="VDL9711" s="45"/>
      <c r="VDM9711" s="45"/>
      <c r="VDN9711" s="45"/>
      <c r="VDO9711" s="45"/>
      <c r="VDP9711" s="45"/>
      <c r="VDQ9711" s="45"/>
      <c r="VDR9711" s="45"/>
      <c r="VDS9711" s="45"/>
      <c r="VDT9711" s="45"/>
      <c r="VDU9711" s="45"/>
      <c r="VDV9711" s="45"/>
      <c r="VDW9711" s="45"/>
      <c r="VDX9711" s="45"/>
      <c r="VDY9711" s="45"/>
      <c r="VDZ9711" s="45"/>
      <c r="VEA9711" s="45"/>
      <c r="VEB9711" s="45"/>
      <c r="VEC9711" s="45"/>
      <c r="VED9711" s="45"/>
      <c r="VEE9711" s="45"/>
      <c r="VEF9711" s="45"/>
      <c r="VEG9711" s="45"/>
      <c r="VEH9711" s="45"/>
      <c r="VEI9711" s="45"/>
      <c r="VEJ9711" s="45"/>
      <c r="VEK9711" s="45"/>
      <c r="VEL9711" s="45"/>
      <c r="VEM9711" s="45"/>
      <c r="VEN9711" s="45"/>
      <c r="VEO9711" s="45"/>
      <c r="VEP9711" s="45"/>
      <c r="VEQ9711" s="45"/>
      <c r="VER9711" s="45"/>
      <c r="VES9711" s="45"/>
      <c r="VET9711" s="45"/>
      <c r="VEU9711" s="45"/>
      <c r="VEV9711" s="45"/>
      <c r="VEW9711" s="45"/>
      <c r="VEX9711" s="45"/>
      <c r="VEY9711" s="45"/>
      <c r="VEZ9711" s="45"/>
      <c r="VFA9711" s="45"/>
      <c r="VFB9711" s="45"/>
      <c r="VFC9711" s="45"/>
      <c r="VFD9711" s="45"/>
      <c r="VFE9711" s="45"/>
      <c r="VFF9711" s="45"/>
      <c r="VFG9711" s="45"/>
      <c r="VFH9711" s="45"/>
      <c r="VFI9711" s="45"/>
      <c r="VFJ9711" s="45"/>
      <c r="VFK9711" s="45"/>
      <c r="VFL9711" s="45"/>
      <c r="VFM9711" s="45"/>
      <c r="VFN9711" s="45"/>
      <c r="VFO9711" s="45"/>
      <c r="VFP9711" s="45"/>
      <c r="VFQ9711" s="45"/>
      <c r="VFR9711" s="45"/>
      <c r="VFS9711" s="45"/>
      <c r="VFT9711" s="45"/>
      <c r="VFU9711" s="45"/>
      <c r="VFV9711" s="45"/>
      <c r="VFW9711" s="45"/>
      <c r="VFX9711" s="45"/>
      <c r="VFY9711" s="45"/>
      <c r="VFZ9711" s="45"/>
      <c r="VGA9711" s="45"/>
      <c r="VGB9711" s="45"/>
      <c r="VGC9711" s="45"/>
      <c r="VGD9711" s="45"/>
      <c r="VGE9711" s="45"/>
      <c r="VGF9711" s="45"/>
      <c r="VGG9711" s="45"/>
      <c r="VGH9711" s="45"/>
      <c r="VGI9711" s="45"/>
      <c r="VGJ9711" s="45"/>
      <c r="VGK9711" s="45"/>
      <c r="VGL9711" s="45"/>
      <c r="VGM9711" s="45"/>
      <c r="VGN9711" s="45"/>
      <c r="VGO9711" s="45"/>
      <c r="VGP9711" s="45"/>
      <c r="VGQ9711" s="45"/>
      <c r="VGR9711" s="45"/>
      <c r="VGS9711" s="45"/>
      <c r="VGT9711" s="45"/>
      <c r="VGU9711" s="45"/>
      <c r="VGV9711" s="45"/>
      <c r="VGW9711" s="45"/>
      <c r="VGX9711" s="45"/>
      <c r="VGY9711" s="45"/>
      <c r="VGZ9711" s="45"/>
      <c r="VHA9711" s="45"/>
      <c r="VHB9711" s="45"/>
      <c r="VHC9711" s="45"/>
      <c r="VHD9711" s="45"/>
      <c r="VHE9711" s="45"/>
      <c r="VHF9711" s="45"/>
      <c r="VHG9711" s="45"/>
      <c r="VHH9711" s="45"/>
      <c r="VHI9711" s="45"/>
      <c r="VHJ9711" s="45"/>
      <c r="VHK9711" s="45"/>
      <c r="VHL9711" s="45"/>
      <c r="VHM9711" s="45"/>
      <c r="VHN9711" s="45"/>
      <c r="VHO9711" s="45"/>
      <c r="VHP9711" s="45"/>
      <c r="VHQ9711" s="45"/>
      <c r="VHR9711" s="45"/>
      <c r="VHS9711" s="45"/>
      <c r="VHT9711" s="45"/>
      <c r="VHU9711" s="45"/>
      <c r="VHV9711" s="45"/>
      <c r="VHW9711" s="45"/>
      <c r="VHX9711" s="45"/>
      <c r="VHY9711" s="45"/>
      <c r="VHZ9711" s="45"/>
      <c r="VIA9711" s="45"/>
      <c r="VIB9711" s="45"/>
      <c r="VIC9711" s="45"/>
      <c r="VID9711" s="45"/>
      <c r="VIE9711" s="45"/>
      <c r="VIF9711" s="45"/>
      <c r="VIG9711" s="45"/>
      <c r="VIH9711" s="45"/>
      <c r="VII9711" s="45"/>
      <c r="VIJ9711" s="45"/>
      <c r="VIK9711" s="45"/>
      <c r="VIL9711" s="45"/>
      <c r="VIM9711" s="45"/>
      <c r="VIN9711" s="45"/>
      <c r="VIO9711" s="45"/>
      <c r="VIP9711" s="45"/>
      <c r="VIQ9711" s="45"/>
      <c r="VIR9711" s="45"/>
      <c r="VIS9711" s="45"/>
      <c r="VIT9711" s="45"/>
      <c r="VIU9711" s="45"/>
      <c r="VIV9711" s="45"/>
      <c r="VIW9711" s="45"/>
      <c r="VIX9711" s="45"/>
      <c r="VIY9711" s="45"/>
      <c r="VIZ9711" s="45"/>
      <c r="VJA9711" s="45"/>
      <c r="VJB9711" s="45"/>
      <c r="VJC9711" s="45"/>
      <c r="VJD9711" s="45"/>
      <c r="VJE9711" s="45"/>
      <c r="VJF9711" s="45"/>
      <c r="VJG9711" s="45"/>
      <c r="VJH9711" s="45"/>
      <c r="VJI9711" s="45"/>
      <c r="VJJ9711" s="45"/>
      <c r="VJK9711" s="45"/>
      <c r="VJL9711" s="45"/>
      <c r="VJM9711" s="45"/>
      <c r="VJN9711" s="45"/>
      <c r="VJO9711" s="45"/>
      <c r="VJP9711" s="45"/>
      <c r="VJQ9711" s="45"/>
      <c r="VJR9711" s="45"/>
      <c r="VJS9711" s="45"/>
      <c r="VJT9711" s="45"/>
      <c r="VJU9711" s="45"/>
      <c r="VJV9711" s="45"/>
      <c r="VJW9711" s="45"/>
      <c r="VJX9711" s="45"/>
      <c r="VJY9711" s="45"/>
      <c r="VJZ9711" s="45"/>
      <c r="VKA9711" s="45"/>
      <c r="VKB9711" s="45"/>
      <c r="VKC9711" s="45"/>
      <c r="VKD9711" s="45"/>
      <c r="VKE9711" s="45"/>
      <c r="VKF9711" s="45"/>
      <c r="VKG9711" s="45"/>
      <c r="VKH9711" s="45"/>
      <c r="VKI9711" s="45"/>
      <c r="VKJ9711" s="45"/>
      <c r="VKK9711" s="45"/>
      <c r="VKL9711" s="45"/>
      <c r="VKM9711" s="45"/>
      <c r="VKN9711" s="45"/>
      <c r="VKO9711" s="45"/>
      <c r="VKP9711" s="45"/>
      <c r="VKQ9711" s="45"/>
      <c r="VKR9711" s="45"/>
      <c r="VKS9711" s="45"/>
      <c r="VKT9711" s="45"/>
      <c r="VKU9711" s="45"/>
      <c r="VKV9711" s="45"/>
      <c r="VKW9711" s="45"/>
      <c r="VKX9711" s="45"/>
      <c r="VKY9711" s="45"/>
      <c r="VKZ9711" s="45"/>
      <c r="VLA9711" s="45"/>
      <c r="VLB9711" s="45"/>
      <c r="VLC9711" s="45"/>
      <c r="VLD9711" s="45"/>
      <c r="VLE9711" s="45"/>
      <c r="VLF9711" s="45"/>
      <c r="VLG9711" s="45"/>
      <c r="VLH9711" s="45"/>
      <c r="VLI9711" s="45"/>
      <c r="VLJ9711" s="45"/>
      <c r="VLK9711" s="45"/>
      <c r="VLL9711" s="45"/>
      <c r="VLM9711" s="45"/>
      <c r="VLN9711" s="45"/>
      <c r="VLO9711" s="45"/>
      <c r="VLP9711" s="45"/>
      <c r="VLQ9711" s="45"/>
      <c r="VLR9711" s="45"/>
      <c r="VLS9711" s="45"/>
      <c r="VLT9711" s="45"/>
      <c r="VLU9711" s="45"/>
      <c r="VLV9711" s="45"/>
      <c r="VLW9711" s="45"/>
      <c r="VLX9711" s="45"/>
      <c r="VLY9711" s="45"/>
      <c r="VLZ9711" s="45"/>
      <c r="VMA9711" s="45"/>
      <c r="VMB9711" s="45"/>
      <c r="VMC9711" s="45"/>
      <c r="VMD9711" s="45"/>
      <c r="VME9711" s="45"/>
      <c r="VMF9711" s="45"/>
      <c r="VMG9711" s="45"/>
      <c r="VMH9711" s="45"/>
      <c r="VMI9711" s="45"/>
      <c r="VMJ9711" s="45"/>
      <c r="VMK9711" s="45"/>
      <c r="VML9711" s="45"/>
      <c r="VMM9711" s="45"/>
      <c r="VMN9711" s="45"/>
      <c r="VMO9711" s="45"/>
      <c r="VMP9711" s="45"/>
      <c r="VMQ9711" s="45"/>
      <c r="VMR9711" s="45"/>
      <c r="VMS9711" s="45"/>
      <c r="VMT9711" s="45"/>
      <c r="VMU9711" s="45"/>
      <c r="VMV9711" s="45"/>
      <c r="VMW9711" s="45"/>
      <c r="VMX9711" s="45"/>
      <c r="VMY9711" s="45"/>
      <c r="VMZ9711" s="45"/>
      <c r="VNA9711" s="45"/>
      <c r="VNB9711" s="45"/>
      <c r="VNC9711" s="45"/>
      <c r="VND9711" s="45"/>
      <c r="VNE9711" s="45"/>
      <c r="VNF9711" s="45"/>
      <c r="VNG9711" s="45"/>
      <c r="VNH9711" s="45"/>
      <c r="VNI9711" s="45"/>
      <c r="VNJ9711" s="45"/>
      <c r="VNK9711" s="45"/>
      <c r="VNL9711" s="45"/>
      <c r="VNM9711" s="45"/>
      <c r="VNN9711" s="45"/>
      <c r="VNO9711" s="45"/>
      <c r="VNP9711" s="45"/>
      <c r="VNQ9711" s="45"/>
      <c r="VNR9711" s="45"/>
      <c r="VNS9711" s="45"/>
      <c r="VNT9711" s="45"/>
      <c r="VNU9711" s="45"/>
      <c r="VNV9711" s="45"/>
      <c r="VNW9711" s="45"/>
      <c r="VNX9711" s="45"/>
      <c r="VNY9711" s="45"/>
      <c r="VNZ9711" s="45"/>
      <c r="VOA9711" s="45"/>
      <c r="VOB9711" s="45"/>
      <c r="VOC9711" s="45"/>
      <c r="VOD9711" s="45"/>
      <c r="VOE9711" s="45"/>
      <c r="VOF9711" s="45"/>
      <c r="VOG9711" s="45"/>
      <c r="VOH9711" s="45"/>
      <c r="VOI9711" s="45"/>
      <c r="VOJ9711" s="45"/>
      <c r="VOK9711" s="45"/>
      <c r="VOL9711" s="45"/>
      <c r="VOM9711" s="45"/>
      <c r="VON9711" s="45"/>
      <c r="VOO9711" s="45"/>
      <c r="VOP9711" s="45"/>
      <c r="VOQ9711" s="45"/>
      <c r="VOR9711" s="45"/>
      <c r="VOS9711" s="45"/>
      <c r="VOT9711" s="45"/>
      <c r="VOU9711" s="45"/>
      <c r="VOV9711" s="45"/>
      <c r="VOW9711" s="45"/>
      <c r="VOX9711" s="45"/>
      <c r="VOY9711" s="45"/>
      <c r="VOZ9711" s="45"/>
      <c r="VPA9711" s="45"/>
      <c r="VPB9711" s="45"/>
      <c r="VPC9711" s="45"/>
      <c r="VPD9711" s="45"/>
      <c r="VPE9711" s="45"/>
      <c r="VPF9711" s="45"/>
      <c r="VPG9711" s="45"/>
      <c r="VPH9711" s="45"/>
      <c r="VPI9711" s="45"/>
      <c r="VPJ9711" s="45"/>
      <c r="VPK9711" s="45"/>
      <c r="VPL9711" s="45"/>
      <c r="VPM9711" s="45"/>
      <c r="VPN9711" s="45"/>
      <c r="VPO9711" s="45"/>
      <c r="VPP9711" s="45"/>
      <c r="VPQ9711" s="45"/>
      <c r="VPR9711" s="45"/>
      <c r="VPS9711" s="45"/>
      <c r="VPT9711" s="45"/>
      <c r="VPU9711" s="45"/>
      <c r="VPV9711" s="45"/>
      <c r="VPW9711" s="45"/>
      <c r="VPX9711" s="45"/>
      <c r="VPY9711" s="45"/>
      <c r="VPZ9711" s="45"/>
      <c r="VQA9711" s="45"/>
      <c r="VQB9711" s="45"/>
      <c r="VQC9711" s="45"/>
      <c r="VQD9711" s="45"/>
      <c r="VQE9711" s="45"/>
      <c r="VQF9711" s="45"/>
      <c r="VQG9711" s="45"/>
      <c r="VQH9711" s="45"/>
      <c r="VQI9711" s="45"/>
      <c r="VQJ9711" s="45"/>
      <c r="VQK9711" s="45"/>
      <c r="VQL9711" s="45"/>
      <c r="VQM9711" s="45"/>
      <c r="VQN9711" s="45"/>
      <c r="VQO9711" s="45"/>
      <c r="VQP9711" s="45"/>
      <c r="VQQ9711" s="45"/>
      <c r="VQR9711" s="45"/>
      <c r="VQS9711" s="45"/>
      <c r="VQT9711" s="45"/>
      <c r="VQU9711" s="45"/>
      <c r="VQV9711" s="45"/>
      <c r="VQW9711" s="45"/>
      <c r="VQX9711" s="45"/>
      <c r="VQY9711" s="45"/>
      <c r="VQZ9711" s="45"/>
      <c r="VRA9711" s="45"/>
      <c r="VRB9711" s="45"/>
      <c r="VRC9711" s="45"/>
      <c r="VRD9711" s="45"/>
      <c r="VRE9711" s="45"/>
      <c r="VRF9711" s="45"/>
      <c r="VRG9711" s="45"/>
      <c r="VRH9711" s="45"/>
      <c r="VRI9711" s="45"/>
      <c r="VRJ9711" s="45"/>
      <c r="VRK9711" s="45"/>
      <c r="VRL9711" s="45"/>
      <c r="VRM9711" s="45"/>
      <c r="VRN9711" s="45"/>
      <c r="VRO9711" s="45"/>
      <c r="VRP9711" s="45"/>
      <c r="VRQ9711" s="45"/>
      <c r="VRR9711" s="45"/>
      <c r="VRS9711" s="45"/>
      <c r="VRT9711" s="45"/>
      <c r="VRU9711" s="45"/>
      <c r="VRV9711" s="45"/>
      <c r="VRW9711" s="45"/>
      <c r="VRX9711" s="45"/>
      <c r="VRY9711" s="45"/>
      <c r="VRZ9711" s="45"/>
      <c r="VSA9711" s="45"/>
      <c r="VSB9711" s="45"/>
      <c r="VSC9711" s="45"/>
      <c r="VSD9711" s="45"/>
      <c r="VSE9711" s="45"/>
      <c r="VSF9711" s="45"/>
      <c r="VSG9711" s="45"/>
      <c r="VSH9711" s="45"/>
      <c r="VSI9711" s="45"/>
      <c r="VSJ9711" s="45"/>
      <c r="VSK9711" s="45"/>
      <c r="VSL9711" s="45"/>
      <c r="VSM9711" s="45"/>
      <c r="VSN9711" s="45"/>
      <c r="VSO9711" s="45"/>
      <c r="VSP9711" s="45"/>
      <c r="VSQ9711" s="45"/>
      <c r="VSR9711" s="45"/>
      <c r="VSS9711" s="45"/>
      <c r="VST9711" s="45"/>
      <c r="VSU9711" s="45"/>
      <c r="VSV9711" s="45"/>
      <c r="VSW9711" s="45"/>
      <c r="VSX9711" s="45"/>
      <c r="VSY9711" s="45"/>
      <c r="VSZ9711" s="45"/>
      <c r="VTA9711" s="45"/>
      <c r="VTB9711" s="45"/>
      <c r="VTC9711" s="45"/>
      <c r="VTD9711" s="45"/>
      <c r="VTE9711" s="45"/>
      <c r="VTF9711" s="45"/>
      <c r="VTG9711" s="45"/>
      <c r="VTH9711" s="45"/>
      <c r="VTI9711" s="45"/>
      <c r="VTJ9711" s="45"/>
      <c r="VTK9711" s="45"/>
      <c r="VTL9711" s="45"/>
      <c r="VTM9711" s="45"/>
      <c r="VTN9711" s="45"/>
      <c r="VTO9711" s="45"/>
      <c r="VTP9711" s="45"/>
      <c r="VTQ9711" s="45"/>
      <c r="VTR9711" s="45"/>
      <c r="VTS9711" s="45"/>
      <c r="VTT9711" s="45"/>
      <c r="VTU9711" s="45"/>
      <c r="VTV9711" s="45"/>
      <c r="VTW9711" s="45"/>
      <c r="VTX9711" s="45"/>
      <c r="VTY9711" s="45"/>
      <c r="VTZ9711" s="45"/>
      <c r="VUA9711" s="45"/>
      <c r="VUB9711" s="45"/>
      <c r="VUC9711" s="45"/>
      <c r="VUD9711" s="45"/>
      <c r="VUE9711" s="45"/>
      <c r="VUF9711" s="45"/>
      <c r="VUG9711" s="45"/>
      <c r="VUH9711" s="45"/>
      <c r="VUI9711" s="45"/>
      <c r="VUJ9711" s="45"/>
      <c r="VUK9711" s="45"/>
      <c r="VUL9711" s="45"/>
      <c r="VUM9711" s="45"/>
      <c r="VUN9711" s="45"/>
      <c r="VUO9711" s="45"/>
      <c r="VUP9711" s="45"/>
      <c r="VUQ9711" s="45"/>
      <c r="VUR9711" s="45"/>
      <c r="VUS9711" s="45"/>
      <c r="VUT9711" s="45"/>
      <c r="VUU9711" s="45"/>
      <c r="VUV9711" s="45"/>
      <c r="VUW9711" s="45"/>
      <c r="VUX9711" s="45"/>
      <c r="VUY9711" s="45"/>
      <c r="VUZ9711" s="45"/>
      <c r="VVA9711" s="45"/>
      <c r="VVB9711" s="45"/>
      <c r="VVC9711" s="45"/>
      <c r="VVD9711" s="45"/>
      <c r="VVE9711" s="45"/>
      <c r="VVF9711" s="45"/>
      <c r="VVG9711" s="45"/>
      <c r="VVH9711" s="45"/>
      <c r="VVI9711" s="45"/>
      <c r="VVJ9711" s="45"/>
      <c r="VVK9711" s="45"/>
      <c r="VVL9711" s="45"/>
      <c r="VVM9711" s="45"/>
      <c r="VVN9711" s="45"/>
      <c r="VVO9711" s="45"/>
      <c r="VVP9711" s="45"/>
      <c r="VVQ9711" s="45"/>
      <c r="VVR9711" s="45"/>
      <c r="VVS9711" s="45"/>
      <c r="VVT9711" s="45"/>
      <c r="VVU9711" s="45"/>
      <c r="VVV9711" s="45"/>
      <c r="VVW9711" s="45"/>
      <c r="VVX9711" s="45"/>
      <c r="VVY9711" s="45"/>
      <c r="VVZ9711" s="45"/>
      <c r="VWA9711" s="45"/>
      <c r="VWB9711" s="45"/>
      <c r="VWC9711" s="45"/>
      <c r="VWD9711" s="45"/>
      <c r="VWE9711" s="45"/>
      <c r="VWF9711" s="45"/>
      <c r="VWG9711" s="45"/>
      <c r="VWH9711" s="45"/>
      <c r="VWI9711" s="45"/>
      <c r="VWJ9711" s="45"/>
      <c r="VWK9711" s="45"/>
      <c r="VWL9711" s="45"/>
      <c r="VWM9711" s="45"/>
      <c r="VWN9711" s="45"/>
      <c r="VWO9711" s="45"/>
      <c r="VWP9711" s="45"/>
      <c r="VWQ9711" s="45"/>
      <c r="VWR9711" s="45"/>
      <c r="VWS9711" s="45"/>
      <c r="VWT9711" s="45"/>
      <c r="VWU9711" s="45"/>
      <c r="VWV9711" s="45"/>
      <c r="VWW9711" s="45"/>
      <c r="VWX9711" s="45"/>
      <c r="VWY9711" s="45"/>
      <c r="VWZ9711" s="45"/>
      <c r="VXA9711" s="45"/>
      <c r="VXB9711" s="45"/>
      <c r="VXC9711" s="45"/>
      <c r="VXD9711" s="45"/>
      <c r="VXE9711" s="45"/>
      <c r="VXF9711" s="45"/>
      <c r="VXG9711" s="45"/>
      <c r="VXH9711" s="45"/>
      <c r="VXI9711" s="45"/>
      <c r="VXJ9711" s="45"/>
      <c r="VXK9711" s="45"/>
      <c r="VXL9711" s="45"/>
      <c r="VXM9711" s="45"/>
      <c r="VXN9711" s="45"/>
      <c r="VXO9711" s="45"/>
      <c r="VXP9711" s="45"/>
      <c r="VXQ9711" s="45"/>
      <c r="VXR9711" s="45"/>
      <c r="VXS9711" s="45"/>
      <c r="VXT9711" s="45"/>
      <c r="VXU9711" s="45"/>
      <c r="VXV9711" s="45"/>
      <c r="VXW9711" s="45"/>
      <c r="VXX9711" s="45"/>
      <c r="VXY9711" s="45"/>
      <c r="VXZ9711" s="45"/>
      <c r="VYA9711" s="45"/>
      <c r="VYB9711" s="45"/>
      <c r="VYC9711" s="45"/>
      <c r="VYD9711" s="45"/>
      <c r="VYE9711" s="45"/>
      <c r="VYF9711" s="45"/>
      <c r="VYG9711" s="45"/>
      <c r="VYH9711" s="45"/>
      <c r="VYI9711" s="45"/>
      <c r="VYJ9711" s="45"/>
      <c r="VYK9711" s="45"/>
      <c r="VYL9711" s="45"/>
      <c r="VYM9711" s="45"/>
      <c r="VYN9711" s="45"/>
      <c r="VYO9711" s="45"/>
      <c r="VYP9711" s="45"/>
      <c r="VYQ9711" s="45"/>
      <c r="VYR9711" s="45"/>
      <c r="VYS9711" s="45"/>
      <c r="VYT9711" s="45"/>
      <c r="VYU9711" s="45"/>
      <c r="VYV9711" s="45"/>
      <c r="VYW9711" s="45"/>
      <c r="VYX9711" s="45"/>
      <c r="VYY9711" s="45"/>
      <c r="VYZ9711" s="45"/>
      <c r="VZA9711" s="45"/>
      <c r="VZB9711" s="45"/>
      <c r="VZC9711" s="45"/>
      <c r="VZD9711" s="45"/>
      <c r="VZE9711" s="45"/>
      <c r="VZF9711" s="45"/>
      <c r="VZG9711" s="45"/>
      <c r="VZH9711" s="45"/>
      <c r="VZI9711" s="45"/>
      <c r="VZJ9711" s="45"/>
      <c r="VZK9711" s="45"/>
      <c r="VZL9711" s="45"/>
      <c r="VZM9711" s="45"/>
      <c r="VZN9711" s="45"/>
      <c r="VZO9711" s="45"/>
      <c r="VZP9711" s="45"/>
      <c r="VZQ9711" s="45"/>
      <c r="VZR9711" s="45"/>
      <c r="VZS9711" s="45"/>
      <c r="VZT9711" s="45"/>
      <c r="VZU9711" s="45"/>
      <c r="VZV9711" s="45"/>
      <c r="VZW9711" s="45"/>
      <c r="VZX9711" s="45"/>
      <c r="VZY9711" s="45"/>
      <c r="VZZ9711" s="45"/>
      <c r="WAA9711" s="45"/>
      <c r="WAB9711" s="45"/>
      <c r="WAC9711" s="45"/>
      <c r="WAD9711" s="45"/>
      <c r="WAE9711" s="45"/>
      <c r="WAF9711" s="45"/>
      <c r="WAG9711" s="45"/>
      <c r="WAH9711" s="45"/>
      <c r="WAI9711" s="45"/>
      <c r="WAJ9711" s="45"/>
      <c r="WAK9711" s="45"/>
      <c r="WAL9711" s="45"/>
      <c r="WAM9711" s="45"/>
      <c r="WAN9711" s="45"/>
      <c r="WAO9711" s="45"/>
      <c r="WAP9711" s="45"/>
      <c r="WAQ9711" s="45"/>
      <c r="WAR9711" s="45"/>
      <c r="WAS9711" s="45"/>
      <c r="WAT9711" s="45"/>
      <c r="WAU9711" s="45"/>
      <c r="WAV9711" s="45"/>
      <c r="WAW9711" s="45"/>
      <c r="WAX9711" s="45"/>
      <c r="WAY9711" s="45"/>
      <c r="WAZ9711" s="45"/>
      <c r="WBA9711" s="45"/>
      <c r="WBB9711" s="45"/>
      <c r="WBC9711" s="45"/>
      <c r="WBD9711" s="45"/>
      <c r="WBE9711" s="45"/>
      <c r="WBF9711" s="45"/>
      <c r="WBG9711" s="45"/>
      <c r="WBH9711" s="45"/>
      <c r="WBI9711" s="45"/>
      <c r="WBJ9711" s="45"/>
      <c r="WBK9711" s="45"/>
      <c r="WBL9711" s="45"/>
      <c r="WBM9711" s="45"/>
      <c r="WBN9711" s="45"/>
      <c r="WBO9711" s="45"/>
      <c r="WBP9711" s="45"/>
      <c r="WBQ9711" s="45"/>
      <c r="WBR9711" s="45"/>
      <c r="WBS9711" s="45"/>
      <c r="WBT9711" s="45"/>
      <c r="WBU9711" s="45"/>
      <c r="WBV9711" s="45"/>
      <c r="WBW9711" s="45"/>
      <c r="WBX9711" s="45"/>
      <c r="WBY9711" s="45"/>
      <c r="WBZ9711" s="45"/>
      <c r="WCA9711" s="45"/>
      <c r="WCB9711" s="45"/>
      <c r="WCC9711" s="45"/>
      <c r="WCD9711" s="45"/>
      <c r="WCE9711" s="45"/>
      <c r="WCF9711" s="45"/>
      <c r="WCG9711" s="45"/>
      <c r="WCH9711" s="45"/>
      <c r="WCI9711" s="45"/>
      <c r="WCJ9711" s="45"/>
      <c r="WCK9711" s="45"/>
      <c r="WCL9711" s="45"/>
      <c r="WCM9711" s="45"/>
      <c r="WCN9711" s="45"/>
      <c r="WCO9711" s="45"/>
      <c r="WCP9711" s="45"/>
      <c r="WCQ9711" s="45"/>
      <c r="WCR9711" s="45"/>
      <c r="WCS9711" s="45"/>
      <c r="WCT9711" s="45"/>
      <c r="WCU9711" s="45"/>
      <c r="WCV9711" s="45"/>
      <c r="WCW9711" s="45"/>
      <c r="WCX9711" s="45"/>
      <c r="WCY9711" s="45"/>
      <c r="WCZ9711" s="45"/>
      <c r="WDA9711" s="45"/>
      <c r="WDB9711" s="45"/>
      <c r="WDC9711" s="45"/>
      <c r="WDD9711" s="45"/>
      <c r="WDE9711" s="45"/>
      <c r="WDF9711" s="45"/>
      <c r="WDG9711" s="45"/>
      <c r="WDH9711" s="45"/>
      <c r="WDI9711" s="45"/>
      <c r="WDJ9711" s="45"/>
      <c r="WDK9711" s="45"/>
      <c r="WDL9711" s="45"/>
      <c r="WDM9711" s="45"/>
      <c r="WDN9711" s="45"/>
      <c r="WDO9711" s="45"/>
      <c r="WDP9711" s="45"/>
      <c r="WDQ9711" s="45"/>
      <c r="WDR9711" s="45"/>
      <c r="WDS9711" s="45"/>
      <c r="WDT9711" s="45"/>
      <c r="WDU9711" s="45"/>
      <c r="WDV9711" s="45"/>
      <c r="WDW9711" s="45"/>
      <c r="WDX9711" s="45"/>
      <c r="WDY9711" s="45"/>
      <c r="WDZ9711" s="45"/>
      <c r="WEA9711" s="45"/>
      <c r="WEB9711" s="45"/>
      <c r="WEC9711" s="45"/>
      <c r="WED9711" s="45"/>
      <c r="WEE9711" s="45"/>
      <c r="WEF9711" s="45"/>
      <c r="WEG9711" s="45"/>
      <c r="WEH9711" s="45"/>
      <c r="WEI9711" s="45"/>
      <c r="WEJ9711" s="45"/>
      <c r="WEK9711" s="45"/>
      <c r="WEL9711" s="45"/>
      <c r="WEM9711" s="45"/>
      <c r="WEN9711" s="45"/>
      <c r="WEO9711" s="45"/>
      <c r="WEP9711" s="45"/>
      <c r="WEQ9711" s="45"/>
      <c r="WER9711" s="45"/>
      <c r="WES9711" s="45"/>
      <c r="WET9711" s="45"/>
      <c r="WEU9711" s="45"/>
      <c r="WEV9711" s="45"/>
      <c r="WEW9711" s="45"/>
      <c r="WEX9711" s="45"/>
      <c r="WEY9711" s="45"/>
      <c r="WEZ9711" s="45"/>
      <c r="WFA9711" s="45"/>
      <c r="WFB9711" s="45"/>
      <c r="WFC9711" s="45"/>
      <c r="WFD9711" s="45"/>
      <c r="WFE9711" s="45"/>
      <c r="WFF9711" s="45"/>
      <c r="WFG9711" s="45"/>
      <c r="WFH9711" s="45"/>
      <c r="WFI9711" s="45"/>
      <c r="WFJ9711" s="45"/>
      <c r="WFK9711" s="45"/>
      <c r="WFL9711" s="45"/>
      <c r="WFM9711" s="45"/>
      <c r="WFN9711" s="45"/>
      <c r="WFO9711" s="45"/>
      <c r="WFP9711" s="45"/>
      <c r="WFQ9711" s="45"/>
      <c r="WFR9711" s="45"/>
      <c r="WFS9711" s="45"/>
      <c r="WFT9711" s="45"/>
      <c r="WFU9711" s="45"/>
      <c r="WFV9711" s="45"/>
      <c r="WFW9711" s="45"/>
      <c r="WFX9711" s="45"/>
      <c r="WFY9711" s="45"/>
      <c r="WFZ9711" s="45"/>
      <c r="WGA9711" s="45"/>
      <c r="WGB9711" s="45"/>
      <c r="WGC9711" s="45"/>
      <c r="WGD9711" s="45"/>
      <c r="WGE9711" s="45"/>
      <c r="WGF9711" s="45"/>
      <c r="WGG9711" s="45"/>
      <c r="WGH9711" s="45"/>
      <c r="WGI9711" s="45"/>
      <c r="WGJ9711" s="45"/>
      <c r="WGK9711" s="45"/>
      <c r="WGL9711" s="45"/>
      <c r="WGM9711" s="45"/>
      <c r="WGN9711" s="45"/>
      <c r="WGO9711" s="45"/>
      <c r="WGP9711" s="45"/>
      <c r="WGQ9711" s="45"/>
      <c r="WGR9711" s="45"/>
      <c r="WGS9711" s="45"/>
      <c r="WGT9711" s="45"/>
      <c r="WGU9711" s="45"/>
      <c r="WGV9711" s="45"/>
      <c r="WGW9711" s="45"/>
      <c r="WGX9711" s="45"/>
      <c r="WGY9711" s="45"/>
      <c r="WGZ9711" s="45"/>
      <c r="WHA9711" s="45"/>
      <c r="WHB9711" s="45"/>
      <c r="WHC9711" s="45"/>
      <c r="WHD9711" s="45"/>
      <c r="WHE9711" s="45"/>
      <c r="WHF9711" s="45"/>
      <c r="WHG9711" s="45"/>
      <c r="WHH9711" s="45"/>
      <c r="WHI9711" s="45"/>
      <c r="WHJ9711" s="45"/>
      <c r="WHK9711" s="45"/>
      <c r="WHL9711" s="45"/>
      <c r="WHM9711" s="45"/>
      <c r="WHN9711" s="45"/>
      <c r="WHO9711" s="45"/>
      <c r="WHP9711" s="45"/>
      <c r="WHQ9711" s="45"/>
      <c r="WHR9711" s="45"/>
      <c r="WHS9711" s="45"/>
      <c r="WHT9711" s="45"/>
      <c r="WHU9711" s="45"/>
      <c r="WHV9711" s="45"/>
      <c r="WHW9711" s="45"/>
      <c r="WHX9711" s="45"/>
      <c r="WHY9711" s="45"/>
      <c r="WHZ9711" s="45"/>
      <c r="WIA9711" s="45"/>
      <c r="WIB9711" s="45"/>
      <c r="WIC9711" s="45"/>
      <c r="WID9711" s="45"/>
      <c r="WIE9711" s="45"/>
      <c r="WIF9711" s="45"/>
      <c r="WIG9711" s="45"/>
      <c r="WIH9711" s="45"/>
      <c r="WII9711" s="45"/>
      <c r="WIJ9711" s="45"/>
      <c r="WIK9711" s="45"/>
      <c r="WIL9711" s="45"/>
      <c r="WIM9711" s="45"/>
      <c r="WIN9711" s="45"/>
      <c r="WIO9711" s="45"/>
      <c r="WIP9711" s="45"/>
      <c r="WIQ9711" s="45"/>
      <c r="WIR9711" s="45"/>
      <c r="WIS9711" s="45"/>
      <c r="WIT9711" s="45"/>
      <c r="WIU9711" s="45"/>
      <c r="WIV9711" s="45"/>
      <c r="WIW9711" s="45"/>
      <c r="WIX9711" s="45"/>
      <c r="WIY9711" s="45"/>
      <c r="WIZ9711" s="45"/>
      <c r="WJA9711" s="45"/>
      <c r="WJB9711" s="45"/>
      <c r="WJC9711" s="45"/>
      <c r="WJD9711" s="45"/>
      <c r="WJE9711" s="45"/>
      <c r="WJF9711" s="45"/>
      <c r="WJG9711" s="45"/>
      <c r="WJH9711" s="45"/>
      <c r="WJI9711" s="45"/>
      <c r="WJJ9711" s="45"/>
      <c r="WJK9711" s="45"/>
      <c r="WJL9711" s="45"/>
      <c r="WJM9711" s="45"/>
      <c r="WJN9711" s="45"/>
      <c r="WJO9711" s="45"/>
      <c r="WJP9711" s="45"/>
      <c r="WJQ9711" s="45"/>
      <c r="WJR9711" s="45"/>
      <c r="WJS9711" s="45"/>
      <c r="WJT9711" s="45"/>
      <c r="WJU9711" s="45"/>
      <c r="WJV9711" s="45"/>
      <c r="WJW9711" s="45"/>
      <c r="WJX9711" s="45"/>
      <c r="WJY9711" s="45"/>
      <c r="WJZ9711" s="45"/>
      <c r="WKA9711" s="45"/>
      <c r="WKB9711" s="45"/>
      <c r="WKC9711" s="45"/>
      <c r="WKD9711" s="45"/>
      <c r="WKE9711" s="45"/>
      <c r="WKF9711" s="45"/>
      <c r="WKG9711" s="45"/>
      <c r="WKH9711" s="45"/>
      <c r="WKI9711" s="45"/>
      <c r="WKJ9711" s="45"/>
      <c r="WKK9711" s="45"/>
      <c r="WKL9711" s="45"/>
      <c r="WKM9711" s="45"/>
      <c r="WKN9711" s="45"/>
      <c r="WKO9711" s="45"/>
      <c r="WKP9711" s="45"/>
      <c r="WKQ9711" s="45"/>
      <c r="WKR9711" s="45"/>
      <c r="WKS9711" s="45"/>
      <c r="WKT9711" s="45"/>
      <c r="WKU9711" s="45"/>
      <c r="WKV9711" s="45"/>
      <c r="WKW9711" s="45"/>
      <c r="WKX9711" s="45"/>
      <c r="WKY9711" s="45"/>
      <c r="WKZ9711" s="45"/>
      <c r="WLA9711" s="45"/>
      <c r="WLB9711" s="45"/>
      <c r="WLC9711" s="45"/>
      <c r="WLD9711" s="45"/>
      <c r="WLE9711" s="45"/>
      <c r="WLF9711" s="45"/>
      <c r="WLG9711" s="45"/>
      <c r="WLH9711" s="45"/>
      <c r="WLI9711" s="45"/>
      <c r="WLJ9711" s="45"/>
      <c r="WLK9711" s="45"/>
      <c r="WLL9711" s="45"/>
      <c r="WLM9711" s="45"/>
      <c r="WLN9711" s="45"/>
      <c r="WLO9711" s="45"/>
      <c r="WLP9711" s="45"/>
      <c r="WLQ9711" s="45"/>
      <c r="WLR9711" s="45"/>
      <c r="WLS9711" s="45"/>
      <c r="WLT9711" s="45"/>
      <c r="WLU9711" s="45"/>
      <c r="WLV9711" s="45"/>
      <c r="WLW9711" s="45"/>
      <c r="WLX9711" s="45"/>
      <c r="WLY9711" s="45"/>
      <c r="WLZ9711" s="45"/>
      <c r="WMA9711" s="45"/>
      <c r="WMB9711" s="45"/>
      <c r="WMC9711" s="45"/>
      <c r="WMD9711" s="45"/>
      <c r="WME9711" s="45"/>
      <c r="WMF9711" s="45"/>
      <c r="WMG9711" s="45"/>
      <c r="WMH9711" s="45"/>
      <c r="WMI9711" s="45"/>
      <c r="WMJ9711" s="45"/>
      <c r="WMK9711" s="45"/>
      <c r="WML9711" s="45"/>
      <c r="WMM9711" s="45"/>
      <c r="WMN9711" s="45"/>
      <c r="WMO9711" s="45"/>
      <c r="WMP9711" s="45"/>
      <c r="WMQ9711" s="45"/>
      <c r="WMR9711" s="45"/>
      <c r="WMS9711" s="45"/>
      <c r="WMT9711" s="45"/>
      <c r="WMU9711" s="45"/>
      <c r="WMV9711" s="45"/>
      <c r="WMW9711" s="45"/>
      <c r="WMX9711" s="45"/>
      <c r="WMY9711" s="45"/>
      <c r="WMZ9711" s="45"/>
      <c r="WNA9711" s="45"/>
      <c r="WNB9711" s="45"/>
      <c r="WNC9711" s="45"/>
      <c r="WND9711" s="45"/>
      <c r="WNE9711" s="45"/>
      <c r="WNF9711" s="45"/>
      <c r="WNG9711" s="45"/>
      <c r="WNH9711" s="45"/>
      <c r="WNI9711" s="45"/>
      <c r="WNJ9711" s="45"/>
      <c r="WNK9711" s="45"/>
      <c r="WNL9711" s="45"/>
      <c r="WNM9711" s="45"/>
      <c r="WNN9711" s="45"/>
      <c r="WNO9711" s="45"/>
      <c r="WNP9711" s="45"/>
      <c r="WNQ9711" s="45"/>
      <c r="WNR9711" s="45"/>
      <c r="WNS9711" s="45"/>
      <c r="WNT9711" s="45"/>
      <c r="WNU9711" s="45"/>
      <c r="WNV9711" s="45"/>
      <c r="WNW9711" s="45"/>
      <c r="WNX9711" s="45"/>
      <c r="WNY9711" s="45"/>
      <c r="WNZ9711" s="45"/>
      <c r="WOA9711" s="45"/>
      <c r="WOB9711" s="45"/>
      <c r="WOC9711" s="45"/>
      <c r="WOD9711" s="45"/>
      <c r="WOE9711" s="45"/>
      <c r="WOF9711" s="45"/>
      <c r="WOG9711" s="45"/>
      <c r="WOH9711" s="45"/>
      <c r="WOI9711" s="45"/>
      <c r="WOJ9711" s="45"/>
      <c r="WOK9711" s="45"/>
      <c r="WOL9711" s="45"/>
      <c r="WOM9711" s="45"/>
      <c r="WON9711" s="45"/>
      <c r="WOO9711" s="45"/>
      <c r="WOP9711" s="45"/>
      <c r="WOQ9711" s="45"/>
      <c r="WOR9711" s="45"/>
      <c r="WOS9711" s="45"/>
      <c r="WOT9711" s="45"/>
      <c r="WOU9711" s="45"/>
      <c r="WOV9711" s="45"/>
      <c r="WOW9711" s="45"/>
      <c r="WOX9711" s="45"/>
      <c r="WOY9711" s="45"/>
      <c r="WOZ9711" s="45"/>
      <c r="WPA9711" s="45"/>
      <c r="WPB9711" s="45"/>
      <c r="WPC9711" s="45"/>
      <c r="WPD9711" s="45"/>
      <c r="WPE9711" s="45"/>
      <c r="WPF9711" s="45"/>
      <c r="WPG9711" s="45"/>
      <c r="WPH9711" s="45"/>
      <c r="WPI9711" s="45"/>
      <c r="WPJ9711" s="45"/>
      <c r="WPK9711" s="45"/>
      <c r="WPL9711" s="45"/>
      <c r="WPM9711" s="45"/>
      <c r="WPN9711" s="45"/>
      <c r="WPO9711" s="45"/>
      <c r="WPP9711" s="45"/>
      <c r="WPQ9711" s="45"/>
      <c r="WPR9711" s="45"/>
      <c r="WPS9711" s="45"/>
      <c r="WPT9711" s="45"/>
      <c r="WPU9711" s="45"/>
      <c r="WPV9711" s="45"/>
      <c r="WPW9711" s="45"/>
      <c r="WPX9711" s="45"/>
      <c r="WPY9711" s="45"/>
      <c r="WPZ9711" s="45"/>
      <c r="WQA9711" s="45"/>
      <c r="WQB9711" s="45"/>
      <c r="WQC9711" s="45"/>
      <c r="WQD9711" s="45"/>
      <c r="WQE9711" s="45"/>
      <c r="WQF9711" s="45"/>
      <c r="WQG9711" s="45"/>
      <c r="WQH9711" s="45"/>
      <c r="WQI9711" s="45"/>
      <c r="WQJ9711" s="45"/>
      <c r="WQK9711" s="45"/>
      <c r="WQL9711" s="45"/>
      <c r="WQM9711" s="45"/>
      <c r="WQN9711" s="45"/>
      <c r="WQO9711" s="45"/>
      <c r="WQP9711" s="45"/>
      <c r="WQQ9711" s="45"/>
      <c r="WQR9711" s="45"/>
      <c r="WQS9711" s="45"/>
      <c r="WQT9711" s="45"/>
      <c r="WQU9711" s="45"/>
      <c r="WQV9711" s="45"/>
      <c r="WQW9711" s="45"/>
      <c r="WQX9711" s="45"/>
      <c r="WQY9711" s="45"/>
      <c r="WQZ9711" s="45"/>
      <c r="WRA9711" s="45"/>
      <c r="WRB9711" s="45"/>
      <c r="WRC9711" s="45"/>
      <c r="WRD9711" s="45"/>
      <c r="WRE9711" s="45"/>
      <c r="WRF9711" s="45"/>
      <c r="WRG9711" s="45"/>
      <c r="WRH9711" s="45"/>
      <c r="WRI9711" s="45"/>
      <c r="WRJ9711" s="45"/>
      <c r="WRK9711" s="45"/>
      <c r="WRL9711" s="45"/>
      <c r="WRM9711" s="45"/>
      <c r="WRN9711" s="45"/>
      <c r="WRO9711" s="45"/>
      <c r="WRP9711" s="45"/>
      <c r="WRQ9711" s="45"/>
      <c r="WRR9711" s="45"/>
      <c r="WRS9711" s="45"/>
      <c r="WRT9711" s="45"/>
      <c r="WRU9711" s="45"/>
      <c r="WRV9711" s="45"/>
      <c r="WRW9711" s="45"/>
      <c r="WRX9711" s="45"/>
      <c r="WRY9711" s="45"/>
      <c r="WRZ9711" s="45"/>
      <c r="WSA9711" s="45"/>
      <c r="WSB9711" s="45"/>
      <c r="WSC9711" s="45"/>
      <c r="WSD9711" s="45"/>
      <c r="WSE9711" s="45"/>
      <c r="WSF9711" s="45"/>
      <c r="WSG9711" s="45"/>
      <c r="WSH9711" s="45"/>
      <c r="WSI9711" s="45"/>
      <c r="WSJ9711" s="45"/>
      <c r="WSK9711" s="45"/>
      <c r="WSL9711" s="45"/>
      <c r="WSM9711" s="45"/>
      <c r="WSN9711" s="45"/>
      <c r="WSO9711" s="45"/>
      <c r="WSP9711" s="45"/>
      <c r="WSQ9711" s="45"/>
      <c r="WSR9711" s="45"/>
      <c r="WSS9711" s="45"/>
      <c r="WST9711" s="45"/>
      <c r="WSU9711" s="45"/>
      <c r="WSV9711" s="45"/>
      <c r="WSW9711" s="45"/>
      <c r="WSX9711" s="45"/>
      <c r="WSY9711" s="45"/>
      <c r="WSZ9711" s="45"/>
      <c r="WTA9711" s="45"/>
      <c r="WTB9711" s="45"/>
      <c r="WTC9711" s="45"/>
      <c r="WTD9711" s="45"/>
      <c r="WTE9711" s="45"/>
      <c r="WTF9711" s="45"/>
      <c r="WTG9711" s="45"/>
      <c r="WTH9711" s="45"/>
      <c r="WTI9711" s="45"/>
      <c r="WTJ9711" s="45"/>
      <c r="WTK9711" s="45"/>
      <c r="WTL9711" s="45"/>
      <c r="WTM9711" s="45"/>
      <c r="WTN9711" s="45"/>
      <c r="WTO9711" s="45"/>
      <c r="WTP9711" s="45"/>
      <c r="WTQ9711" s="45"/>
      <c r="WTR9711" s="45"/>
      <c r="WTS9711" s="45"/>
      <c r="WTT9711" s="45"/>
      <c r="WTU9711" s="45"/>
      <c r="WTV9711" s="45"/>
      <c r="WTW9711" s="45"/>
      <c r="WTX9711" s="45"/>
      <c r="WTY9711" s="45"/>
      <c r="WTZ9711" s="45"/>
      <c r="WUA9711" s="45"/>
      <c r="WUB9711" s="45"/>
      <c r="WUC9711" s="45"/>
      <c r="WUD9711" s="45"/>
      <c r="WUE9711" s="45"/>
      <c r="WUF9711" s="45"/>
      <c r="WUG9711" s="45"/>
      <c r="WUH9711" s="45"/>
      <c r="WUI9711" s="45"/>
      <c r="WUJ9711" s="45"/>
      <c r="WUK9711" s="45"/>
      <c r="WUL9711" s="45"/>
      <c r="WUM9711" s="45"/>
      <c r="WUN9711" s="45"/>
      <c r="WUO9711" s="45"/>
      <c r="WUP9711" s="45"/>
      <c r="WUQ9711" s="45"/>
      <c r="WUR9711" s="45"/>
      <c r="WUS9711" s="45"/>
      <c r="WUT9711" s="45"/>
      <c r="WUU9711" s="45"/>
      <c r="WUV9711" s="45"/>
      <c r="WUW9711" s="45"/>
      <c r="WUX9711" s="45"/>
      <c r="WUY9711" s="45"/>
      <c r="WUZ9711" s="45"/>
      <c r="WVA9711" s="45"/>
      <c r="WVB9711" s="45"/>
      <c r="WVC9711" s="45"/>
      <c r="WVD9711" s="45"/>
      <c r="WVE9711" s="45"/>
      <c r="WVF9711" s="45"/>
      <c r="WVG9711" s="45"/>
      <c r="WVH9711" s="45"/>
      <c r="WVI9711" s="45"/>
      <c r="WVJ9711" s="45"/>
      <c r="WVK9711" s="45"/>
      <c r="WVL9711" s="45"/>
      <c r="WVM9711" s="45"/>
      <c r="WVN9711" s="45"/>
      <c r="WVO9711" s="45"/>
      <c r="WVP9711" s="45"/>
      <c r="WVQ9711" s="45"/>
      <c r="WVR9711" s="45"/>
      <c r="WVS9711" s="45"/>
      <c r="WVT9711" s="45"/>
      <c r="WVU9711" s="45"/>
      <c r="WVV9711" s="45"/>
      <c r="WVW9711" s="45"/>
      <c r="WVX9711" s="45"/>
      <c r="WVY9711" s="45"/>
      <c r="WVZ9711" s="45"/>
      <c r="WWA9711" s="45"/>
      <c r="WWB9711" s="45"/>
      <c r="WWC9711" s="45"/>
      <c r="WWD9711" s="45"/>
      <c r="WWE9711" s="45"/>
      <c r="WWF9711" s="45"/>
      <c r="WWG9711" s="45"/>
      <c r="WWH9711" s="45"/>
      <c r="WWI9711" s="45"/>
      <c r="WWJ9711" s="45"/>
      <c r="WWK9711" s="45"/>
      <c r="WWL9711" s="45"/>
      <c r="WWM9711" s="45"/>
      <c r="WWN9711" s="45"/>
      <c r="WWO9711" s="45"/>
      <c r="WWP9711" s="45"/>
      <c r="WWQ9711" s="45"/>
      <c r="WWR9711" s="45"/>
      <c r="WWS9711" s="45"/>
      <c r="WWT9711" s="45"/>
      <c r="WWU9711" s="45"/>
      <c r="WWV9711" s="45"/>
      <c r="WWW9711" s="45"/>
      <c r="WWX9711" s="45"/>
      <c r="WWY9711" s="45"/>
      <c r="WWZ9711" s="45"/>
      <c r="WXA9711" s="45"/>
      <c r="WXB9711" s="45"/>
      <c r="WXC9711" s="45"/>
      <c r="WXD9711" s="45"/>
      <c r="WXE9711" s="45"/>
      <c r="WXF9711" s="45"/>
      <c r="WXG9711" s="45"/>
      <c r="WXH9711" s="45"/>
      <c r="WXI9711" s="45"/>
      <c r="WXJ9711" s="45"/>
      <c r="WXK9711" s="45"/>
      <c r="WXL9711" s="45"/>
      <c r="WXM9711" s="45"/>
      <c r="WXN9711" s="45"/>
      <c r="WXO9711" s="45"/>
      <c r="WXP9711" s="45"/>
      <c r="WXQ9711" s="45"/>
      <c r="WXR9711" s="45"/>
      <c r="WXS9711" s="45"/>
      <c r="WXT9711" s="45"/>
      <c r="WXU9711" s="45"/>
      <c r="WXV9711" s="45"/>
      <c r="WXW9711" s="45"/>
      <c r="WXX9711" s="45"/>
      <c r="WXY9711" s="45"/>
      <c r="WXZ9711" s="45"/>
      <c r="WYA9711" s="45"/>
      <c r="WYB9711" s="45"/>
      <c r="WYC9711" s="45"/>
      <c r="WYD9711" s="45"/>
      <c r="WYE9711" s="45"/>
      <c r="WYF9711" s="45"/>
      <c r="WYG9711" s="45"/>
      <c r="WYH9711" s="45"/>
      <c r="WYI9711" s="45"/>
      <c r="WYJ9711" s="45"/>
      <c r="WYK9711" s="45"/>
      <c r="WYL9711" s="45"/>
      <c r="WYM9711" s="45"/>
      <c r="WYN9711" s="45"/>
      <c r="WYO9711" s="45"/>
      <c r="WYP9711" s="45"/>
      <c r="WYQ9711" s="45"/>
      <c r="WYR9711" s="45"/>
      <c r="WYS9711" s="45"/>
      <c r="WYT9711" s="45"/>
      <c r="WYU9711" s="45"/>
      <c r="WYV9711" s="45"/>
      <c r="WYW9711" s="45"/>
      <c r="WYX9711" s="45"/>
      <c r="WYY9711" s="45"/>
      <c r="WYZ9711" s="45"/>
      <c r="WZA9711" s="45"/>
      <c r="WZB9711" s="45"/>
      <c r="WZC9711" s="45"/>
      <c r="WZD9711" s="45"/>
      <c r="WZE9711" s="45"/>
      <c r="WZF9711" s="45"/>
      <c r="WZG9711" s="45"/>
      <c r="WZH9711" s="45"/>
      <c r="WZI9711" s="45"/>
      <c r="WZJ9711" s="45"/>
      <c r="WZK9711" s="45"/>
      <c r="WZL9711" s="45"/>
      <c r="WZM9711" s="45"/>
      <c r="WZN9711" s="45"/>
      <c r="WZO9711" s="45"/>
      <c r="WZP9711" s="45"/>
      <c r="WZQ9711" s="45"/>
      <c r="WZR9711" s="45"/>
      <c r="WZS9711" s="45"/>
      <c r="WZT9711" s="45"/>
      <c r="WZU9711" s="45"/>
      <c r="WZV9711" s="45"/>
      <c r="WZW9711" s="45"/>
      <c r="WZX9711" s="45"/>
      <c r="WZY9711" s="45"/>
    </row>
  </sheetData>
  <mergeCells count="2645">
    <mergeCell ref="A6:A7"/>
    <mergeCell ref="B6:B7"/>
    <mergeCell ref="C6:C7"/>
    <mergeCell ref="D6:D7"/>
    <mergeCell ref="E6:G6"/>
    <mergeCell ref="A10:A13"/>
    <mergeCell ref="B10:B13"/>
    <mergeCell ref="A5:G5"/>
    <mergeCell ref="A84:A88"/>
    <mergeCell ref="B84:B88"/>
    <mergeCell ref="A89:A97"/>
    <mergeCell ref="B89:B97"/>
    <mergeCell ref="A102:A124"/>
    <mergeCell ref="B102:B124"/>
    <mergeCell ref="A70:A72"/>
    <mergeCell ref="B70:B72"/>
    <mergeCell ref="A73:A75"/>
    <mergeCell ref="B73:B75"/>
    <mergeCell ref="A78:A83"/>
    <mergeCell ref="B79:B83"/>
    <mergeCell ref="A14:A17"/>
    <mergeCell ref="B14:B17"/>
    <mergeCell ref="A18:A61"/>
    <mergeCell ref="B18:B61"/>
    <mergeCell ref="A63:A67"/>
    <mergeCell ref="B63:B67"/>
    <mergeCell ref="A213:A216"/>
    <mergeCell ref="B213:B216"/>
    <mergeCell ref="A217:A220"/>
    <mergeCell ref="B217:B220"/>
    <mergeCell ref="A221:A223"/>
    <mergeCell ref="B221:B223"/>
    <mergeCell ref="A139:A190"/>
    <mergeCell ref="B139:B190"/>
    <mergeCell ref="A193:A195"/>
    <mergeCell ref="B193:B195"/>
    <mergeCell ref="A197:A211"/>
    <mergeCell ref="B197:B211"/>
    <mergeCell ref="A126:A128"/>
    <mergeCell ref="B126:B128"/>
    <mergeCell ref="A129:A134"/>
    <mergeCell ref="B129:B134"/>
    <mergeCell ref="A135:A138"/>
    <mergeCell ref="B135:B138"/>
    <mergeCell ref="A352:A356"/>
    <mergeCell ref="B352:B356"/>
    <mergeCell ref="A359:A381"/>
    <mergeCell ref="B359:B381"/>
    <mergeCell ref="A382:A384"/>
    <mergeCell ref="B382:B384"/>
    <mergeCell ref="A311:A313"/>
    <mergeCell ref="A314:A320"/>
    <mergeCell ref="B314:B320"/>
    <mergeCell ref="A322:A350"/>
    <mergeCell ref="B322:B343"/>
    <mergeCell ref="B344:B346"/>
    <mergeCell ref="B347:B350"/>
    <mergeCell ref="A224:A231"/>
    <mergeCell ref="B224:B231"/>
    <mergeCell ref="A232:A250"/>
    <mergeCell ref="B232:B250"/>
    <mergeCell ref="A251:A307"/>
    <mergeCell ref="B251:B307"/>
    <mergeCell ref="A484:A488"/>
    <mergeCell ref="B484:B488"/>
    <mergeCell ref="A490:A495"/>
    <mergeCell ref="B490:B495"/>
    <mergeCell ref="A496:A540"/>
    <mergeCell ref="B496:B540"/>
    <mergeCell ref="A410:A417"/>
    <mergeCell ref="B410:B417"/>
    <mergeCell ref="A418:A466"/>
    <mergeCell ref="B418:B466"/>
    <mergeCell ref="A467:A481"/>
    <mergeCell ref="B467:B481"/>
    <mergeCell ref="A387:A390"/>
    <mergeCell ref="B387:B390"/>
    <mergeCell ref="A392:A394"/>
    <mergeCell ref="B392:B394"/>
    <mergeCell ref="A395:A408"/>
    <mergeCell ref="B395:B408"/>
    <mergeCell ref="A594:A597"/>
    <mergeCell ref="A599:A605"/>
    <mergeCell ref="B599:B605"/>
    <mergeCell ref="A606:A609"/>
    <mergeCell ref="B606:B609"/>
    <mergeCell ref="A610:A618"/>
    <mergeCell ref="B610:B618"/>
    <mergeCell ref="A562:A573"/>
    <mergeCell ref="B562:B573"/>
    <mergeCell ref="A574:A586"/>
    <mergeCell ref="B574:B586"/>
    <mergeCell ref="A587:A593"/>
    <mergeCell ref="B587:B593"/>
    <mergeCell ref="A543:A551"/>
    <mergeCell ref="B543:B551"/>
    <mergeCell ref="A553:A557"/>
    <mergeCell ref="B553:B557"/>
    <mergeCell ref="A558:A561"/>
    <mergeCell ref="B558:B561"/>
    <mergeCell ref="A733:A737"/>
    <mergeCell ref="B733:B737"/>
    <mergeCell ref="A739:A742"/>
    <mergeCell ref="B739:B742"/>
    <mergeCell ref="A745:A761"/>
    <mergeCell ref="B745:B761"/>
    <mergeCell ref="A717:A722"/>
    <mergeCell ref="B717:B722"/>
    <mergeCell ref="C717:C722"/>
    <mergeCell ref="A726:A728"/>
    <mergeCell ref="B726:B728"/>
    <mergeCell ref="A729:A731"/>
    <mergeCell ref="B729:B731"/>
    <mergeCell ref="A622:A625"/>
    <mergeCell ref="B622:B625"/>
    <mergeCell ref="A626:A704"/>
    <mergeCell ref="B626:B703"/>
    <mergeCell ref="A705:A708"/>
    <mergeCell ref="B705:B708"/>
    <mergeCell ref="A807:A810"/>
    <mergeCell ref="B807:B810"/>
    <mergeCell ref="A815:A817"/>
    <mergeCell ref="B815:B817"/>
    <mergeCell ref="A818:A819"/>
    <mergeCell ref="B818:B819"/>
    <mergeCell ref="A789:A792"/>
    <mergeCell ref="B789:B792"/>
    <mergeCell ref="A793:A796"/>
    <mergeCell ref="B793:B796"/>
    <mergeCell ref="A803:A806"/>
    <mergeCell ref="B803:B806"/>
    <mergeCell ref="A762:A778"/>
    <mergeCell ref="B762:B778"/>
    <mergeCell ref="A781:A782"/>
    <mergeCell ref="B781:B782"/>
    <mergeCell ref="A787:A788"/>
    <mergeCell ref="B787:B788"/>
    <mergeCell ref="A878:A879"/>
    <mergeCell ref="B878:B879"/>
    <mergeCell ref="C878:C879"/>
    <mergeCell ref="A884:A885"/>
    <mergeCell ref="B884:B885"/>
    <mergeCell ref="A895:A898"/>
    <mergeCell ref="B895:B898"/>
    <mergeCell ref="A831:A834"/>
    <mergeCell ref="B831:B834"/>
    <mergeCell ref="A836:A856"/>
    <mergeCell ref="B836:B856"/>
    <mergeCell ref="A857:A877"/>
    <mergeCell ref="B857:B877"/>
    <mergeCell ref="A820:A823"/>
    <mergeCell ref="B820:B823"/>
    <mergeCell ref="C822:C823"/>
    <mergeCell ref="A825:A826"/>
    <mergeCell ref="B825:B826"/>
    <mergeCell ref="A827:A828"/>
    <mergeCell ref="B827:B828"/>
    <mergeCell ref="A927:A930"/>
    <mergeCell ref="B927:B930"/>
    <mergeCell ref="A932:A933"/>
    <mergeCell ref="B932:B933"/>
    <mergeCell ref="A937:A938"/>
    <mergeCell ref="B937:B938"/>
    <mergeCell ref="A917:A918"/>
    <mergeCell ref="B917:B918"/>
    <mergeCell ref="A921:A922"/>
    <mergeCell ref="B921:B922"/>
    <mergeCell ref="A923:A926"/>
    <mergeCell ref="B923:B926"/>
    <mergeCell ref="A899:A902"/>
    <mergeCell ref="B899:B902"/>
    <mergeCell ref="A904:A911"/>
    <mergeCell ref="B904:B911"/>
    <mergeCell ref="A913:A914"/>
    <mergeCell ref="B913:B914"/>
    <mergeCell ref="A978:A979"/>
    <mergeCell ref="B978:B979"/>
    <mergeCell ref="A985:A988"/>
    <mergeCell ref="B985:B988"/>
    <mergeCell ref="A989:A992"/>
    <mergeCell ref="B989:B992"/>
    <mergeCell ref="A964:A967"/>
    <mergeCell ref="B964:B967"/>
    <mergeCell ref="A968:A971"/>
    <mergeCell ref="B968:B971"/>
    <mergeCell ref="A976:A977"/>
    <mergeCell ref="B976:B977"/>
    <mergeCell ref="A939:A942"/>
    <mergeCell ref="B939:B942"/>
    <mergeCell ref="A943:A946"/>
    <mergeCell ref="B943:B946"/>
    <mergeCell ref="A953:A955"/>
    <mergeCell ref="B953:B955"/>
    <mergeCell ref="A1016:A1018"/>
    <mergeCell ref="B1016:B1018"/>
    <mergeCell ref="C1016:C1018"/>
    <mergeCell ref="A1020:A1022"/>
    <mergeCell ref="B1020:B1022"/>
    <mergeCell ref="C1020:C1022"/>
    <mergeCell ref="A1005:A1008"/>
    <mergeCell ref="B1005:B1008"/>
    <mergeCell ref="C1005:C1008"/>
    <mergeCell ref="A1009:A1012"/>
    <mergeCell ref="B1009:B1012"/>
    <mergeCell ref="C1010:C1012"/>
    <mergeCell ref="C989:C992"/>
    <mergeCell ref="A993:A996"/>
    <mergeCell ref="B993:B996"/>
    <mergeCell ref="C993:C996"/>
    <mergeCell ref="A999:A1000"/>
    <mergeCell ref="B999:B1000"/>
    <mergeCell ref="C999:C1000"/>
    <mergeCell ref="A1042:A1043"/>
    <mergeCell ref="B1042:B1043"/>
    <mergeCell ref="C1042:C1043"/>
    <mergeCell ref="A1045:A1046"/>
    <mergeCell ref="B1045:B1046"/>
    <mergeCell ref="A1047:A1050"/>
    <mergeCell ref="B1047:B1050"/>
    <mergeCell ref="C1047:C1050"/>
    <mergeCell ref="A1034:A1035"/>
    <mergeCell ref="B1034:B1035"/>
    <mergeCell ref="C1034:C1035"/>
    <mergeCell ref="A1038:A1039"/>
    <mergeCell ref="B1038:B1039"/>
    <mergeCell ref="A1040:A1041"/>
    <mergeCell ref="B1040:B1041"/>
    <mergeCell ref="C1040:C1041"/>
    <mergeCell ref="A1023:A1024"/>
    <mergeCell ref="A1026:A1029"/>
    <mergeCell ref="B1026:B1029"/>
    <mergeCell ref="C1026:C1029"/>
    <mergeCell ref="A1030:A1033"/>
    <mergeCell ref="B1030:B1033"/>
    <mergeCell ref="C1030:C1033"/>
    <mergeCell ref="A1067:A1070"/>
    <mergeCell ref="B1067:B1070"/>
    <mergeCell ref="C1067:C1070"/>
    <mergeCell ref="A1071:A1074"/>
    <mergeCell ref="B1071:B1074"/>
    <mergeCell ref="C1071:C1074"/>
    <mergeCell ref="A1060:A1061"/>
    <mergeCell ref="B1060:B1061"/>
    <mergeCell ref="C1060:C1061"/>
    <mergeCell ref="A1063:A1064"/>
    <mergeCell ref="B1063:B1064"/>
    <mergeCell ref="C1063:C1064"/>
    <mergeCell ref="A1051:A1054"/>
    <mergeCell ref="B1051:B1054"/>
    <mergeCell ref="C1051:C1054"/>
    <mergeCell ref="A1057:A1058"/>
    <mergeCell ref="B1057:B1058"/>
    <mergeCell ref="C1057:C1058"/>
    <mergeCell ref="A1102:A1103"/>
    <mergeCell ref="B1102:B1103"/>
    <mergeCell ref="A1104:A1105"/>
    <mergeCell ref="B1104:B1105"/>
    <mergeCell ref="A1110:A1113"/>
    <mergeCell ref="B1110:B1113"/>
    <mergeCell ref="A1092:A1093"/>
    <mergeCell ref="B1092:B1093"/>
    <mergeCell ref="A1095:A1096"/>
    <mergeCell ref="B1095:B1096"/>
    <mergeCell ref="A1099:A1101"/>
    <mergeCell ref="B1099:B1101"/>
    <mergeCell ref="A1077:A1079"/>
    <mergeCell ref="B1077:B1079"/>
    <mergeCell ref="A1080:A1081"/>
    <mergeCell ref="A1083:A1086"/>
    <mergeCell ref="B1083:B1086"/>
    <mergeCell ref="A1090:A1091"/>
    <mergeCell ref="B1090:B1091"/>
    <mergeCell ref="A1129:A1130"/>
    <mergeCell ref="B1129:B1130"/>
    <mergeCell ref="A1131:A1132"/>
    <mergeCell ref="B1131:B1132"/>
    <mergeCell ref="A1133:A1134"/>
    <mergeCell ref="B1133:B1134"/>
    <mergeCell ref="A1123:A1124"/>
    <mergeCell ref="B1123:B1124"/>
    <mergeCell ref="A1125:A1126"/>
    <mergeCell ref="B1125:B1126"/>
    <mergeCell ref="A1127:A1128"/>
    <mergeCell ref="B1127:B1128"/>
    <mergeCell ref="C1110:C1113"/>
    <mergeCell ref="A1114:A1117"/>
    <mergeCell ref="B1114:B1117"/>
    <mergeCell ref="C1114:C1117"/>
    <mergeCell ref="A1120:A1122"/>
    <mergeCell ref="B1120:B1122"/>
    <mergeCell ref="C1121:C1122"/>
    <mergeCell ref="A1156:A1158"/>
    <mergeCell ref="B1156:B1158"/>
    <mergeCell ref="A1161:A1162"/>
    <mergeCell ref="B1161:B1162"/>
    <mergeCell ref="A1163:A1164"/>
    <mergeCell ref="B1163:B1164"/>
    <mergeCell ref="C1140:C1143"/>
    <mergeCell ref="A1144:A1147"/>
    <mergeCell ref="B1144:B1147"/>
    <mergeCell ref="C1144:C1147"/>
    <mergeCell ref="A1153:A1155"/>
    <mergeCell ref="B1153:B1155"/>
    <mergeCell ref="A1135:A1136"/>
    <mergeCell ref="B1135:B1136"/>
    <mergeCell ref="A1137:A1139"/>
    <mergeCell ref="B1137:B1139"/>
    <mergeCell ref="A1140:A1143"/>
    <mergeCell ref="B1140:B1143"/>
    <mergeCell ref="A1192:A1193"/>
    <mergeCell ref="B1192:B1193"/>
    <mergeCell ref="A1194:A1195"/>
    <mergeCell ref="B1194:B1195"/>
    <mergeCell ref="A1200:A1203"/>
    <mergeCell ref="B1200:B1203"/>
    <mergeCell ref="A1181:A1183"/>
    <mergeCell ref="B1181:B1183"/>
    <mergeCell ref="A1187:A1188"/>
    <mergeCell ref="B1187:B1188"/>
    <mergeCell ref="A1190:A1191"/>
    <mergeCell ref="B1190:B1191"/>
    <mergeCell ref="A1165:A1166"/>
    <mergeCell ref="B1165:B1166"/>
    <mergeCell ref="A1168:A1171"/>
    <mergeCell ref="B1168:B1171"/>
    <mergeCell ref="C1168:C1171"/>
    <mergeCell ref="A1172:A1175"/>
    <mergeCell ref="B1172:B1175"/>
    <mergeCell ref="C1172:C1175"/>
    <mergeCell ref="A1234:A1235"/>
    <mergeCell ref="B1234:B1235"/>
    <mergeCell ref="A1238:A1243"/>
    <mergeCell ref="B1238:B1243"/>
    <mergeCell ref="C1238:C1243"/>
    <mergeCell ref="A1244:A1245"/>
    <mergeCell ref="B1244:B1245"/>
    <mergeCell ref="A1225:A1228"/>
    <mergeCell ref="B1225:B1228"/>
    <mergeCell ref="C1225:C1228"/>
    <mergeCell ref="A1229:A1232"/>
    <mergeCell ref="B1229:B1232"/>
    <mergeCell ref="C1229:C1232"/>
    <mergeCell ref="C1200:C1203"/>
    <mergeCell ref="A1204:A1207"/>
    <mergeCell ref="B1204:B1207"/>
    <mergeCell ref="C1204:C1207"/>
    <mergeCell ref="A1213:A1214"/>
    <mergeCell ref="B1213:B1214"/>
    <mergeCell ref="A1268:A1269"/>
    <mergeCell ref="B1268:B1269"/>
    <mergeCell ref="A1276:A1279"/>
    <mergeCell ref="B1276:B1279"/>
    <mergeCell ref="C1276:C1279"/>
    <mergeCell ref="A1280:A1283"/>
    <mergeCell ref="B1280:B1283"/>
    <mergeCell ref="C1280:C1283"/>
    <mergeCell ref="A1256:A1259"/>
    <mergeCell ref="B1256:B1259"/>
    <mergeCell ref="C1256:C1259"/>
    <mergeCell ref="A1260:A1263"/>
    <mergeCell ref="B1260:B1263"/>
    <mergeCell ref="C1260:C1263"/>
    <mergeCell ref="A1246:A1248"/>
    <mergeCell ref="B1246:B1248"/>
    <mergeCell ref="C1246:C1248"/>
    <mergeCell ref="A1249:A1250"/>
    <mergeCell ref="B1249:B1250"/>
    <mergeCell ref="A1254:A1255"/>
    <mergeCell ref="B1254:B1255"/>
    <mergeCell ref="A1314:A1316"/>
    <mergeCell ref="B1314:B1316"/>
    <mergeCell ref="C1314:C1316"/>
    <mergeCell ref="A1317:A1319"/>
    <mergeCell ref="B1317:B1319"/>
    <mergeCell ref="C1317:C1319"/>
    <mergeCell ref="A1305:A1308"/>
    <mergeCell ref="B1305:B1308"/>
    <mergeCell ref="C1305:C1308"/>
    <mergeCell ref="A1310:A1312"/>
    <mergeCell ref="B1310:B1312"/>
    <mergeCell ref="C1310:C1312"/>
    <mergeCell ref="A1289:A1290"/>
    <mergeCell ref="B1289:B1290"/>
    <mergeCell ref="A1291:A1294"/>
    <mergeCell ref="B1291:B1294"/>
    <mergeCell ref="C1291:C1294"/>
    <mergeCell ref="A1301:A1304"/>
    <mergeCell ref="B1301:B1304"/>
    <mergeCell ref="C1301:C1304"/>
    <mergeCell ref="A1355:A1357"/>
    <mergeCell ref="B1355:B1357"/>
    <mergeCell ref="C1355:C1357"/>
    <mergeCell ref="A1362:A1363"/>
    <mergeCell ref="B1362:B1363"/>
    <mergeCell ref="A1364:A1365"/>
    <mergeCell ref="B1364:B1365"/>
    <mergeCell ref="A1339:A1340"/>
    <mergeCell ref="B1339:B1340"/>
    <mergeCell ref="A1345:A1348"/>
    <mergeCell ref="B1345:B1348"/>
    <mergeCell ref="C1345:C1348"/>
    <mergeCell ref="A1349:A1352"/>
    <mergeCell ref="B1349:B1352"/>
    <mergeCell ref="C1349:C1352"/>
    <mergeCell ref="A1324:A1327"/>
    <mergeCell ref="B1324:B1327"/>
    <mergeCell ref="C1324:C1327"/>
    <mergeCell ref="A1328:A1331"/>
    <mergeCell ref="B1328:B1331"/>
    <mergeCell ref="C1328:C1331"/>
    <mergeCell ref="A1386:A1388"/>
    <mergeCell ref="B1386:B1388"/>
    <mergeCell ref="C1386:C1388"/>
    <mergeCell ref="A1391:A1394"/>
    <mergeCell ref="B1391:B1394"/>
    <mergeCell ref="C1391:C1394"/>
    <mergeCell ref="A1375:A1376"/>
    <mergeCell ref="B1375:B1376"/>
    <mergeCell ref="A1377:A1380"/>
    <mergeCell ref="B1377:B1380"/>
    <mergeCell ref="C1377:C1380"/>
    <mergeCell ref="A1381:A1385"/>
    <mergeCell ref="B1381:B1385"/>
    <mergeCell ref="C1381:C1385"/>
    <mergeCell ref="A1366:A1369"/>
    <mergeCell ref="B1366:B1369"/>
    <mergeCell ref="C1366:C1369"/>
    <mergeCell ref="A1370:A1373"/>
    <mergeCell ref="B1370:B1373"/>
    <mergeCell ref="C1370:C1373"/>
    <mergeCell ref="A1427:A1428"/>
    <mergeCell ref="B1427:B1428"/>
    <mergeCell ref="A1429:A1432"/>
    <mergeCell ref="B1429:B1432"/>
    <mergeCell ref="C1429:C1432"/>
    <mergeCell ref="A1433:A1436"/>
    <mergeCell ref="B1433:B1436"/>
    <mergeCell ref="C1433:C1436"/>
    <mergeCell ref="A1413:A1414"/>
    <mergeCell ref="B1413:B1414"/>
    <mergeCell ref="C1413:C1414"/>
    <mergeCell ref="A1418:A1419"/>
    <mergeCell ref="B1418:B1419"/>
    <mergeCell ref="A1420:A1422"/>
    <mergeCell ref="B1420:B1422"/>
    <mergeCell ref="A1395:A1398"/>
    <mergeCell ref="B1395:B1398"/>
    <mergeCell ref="C1395:C1398"/>
    <mergeCell ref="A1406:A1411"/>
    <mergeCell ref="B1406:B1411"/>
    <mergeCell ref="C1406:C1411"/>
    <mergeCell ref="C1452:C1454"/>
    <mergeCell ref="A1457:A1458"/>
    <mergeCell ref="B1457:B1458"/>
    <mergeCell ref="A1459:A1460"/>
    <mergeCell ref="B1459:B1460"/>
    <mergeCell ref="A1462:A1467"/>
    <mergeCell ref="B1462:B1467"/>
    <mergeCell ref="C1462:C1463"/>
    <mergeCell ref="A1446:A1447"/>
    <mergeCell ref="B1446:B1447"/>
    <mergeCell ref="A1448:A1451"/>
    <mergeCell ref="B1448:B1451"/>
    <mergeCell ref="A1452:A1455"/>
    <mergeCell ref="B1452:B1455"/>
    <mergeCell ref="A1439:A1440"/>
    <mergeCell ref="B1439:B1440"/>
    <mergeCell ref="A1441:A1442"/>
    <mergeCell ref="B1441:B1442"/>
    <mergeCell ref="C1441:C1442"/>
    <mergeCell ref="A1443:A1444"/>
    <mergeCell ref="B1443:B1444"/>
    <mergeCell ref="C1443:C1444"/>
    <mergeCell ref="A1487:A1488"/>
    <mergeCell ref="B1487:B1488"/>
    <mergeCell ref="C1487:C1488"/>
    <mergeCell ref="A1489:A1490"/>
    <mergeCell ref="B1489:B1490"/>
    <mergeCell ref="A1491:A1494"/>
    <mergeCell ref="B1491:B1494"/>
    <mergeCell ref="C1491:C1494"/>
    <mergeCell ref="A1477:A1478"/>
    <mergeCell ref="B1477:B1478"/>
    <mergeCell ref="A1479:A1480"/>
    <mergeCell ref="B1479:B1480"/>
    <mergeCell ref="C1479:C1480"/>
    <mergeCell ref="A1483:A1484"/>
    <mergeCell ref="B1483:B1484"/>
    <mergeCell ref="C1483:C1484"/>
    <mergeCell ref="A1468:A1471"/>
    <mergeCell ref="B1468:B1471"/>
    <mergeCell ref="C1468:C1471"/>
    <mergeCell ref="A1472:A1475"/>
    <mergeCell ref="B1472:B1475"/>
    <mergeCell ref="C1472:C1475"/>
    <mergeCell ref="C1517:C1520"/>
    <mergeCell ref="A1521:A1524"/>
    <mergeCell ref="B1521:B1524"/>
    <mergeCell ref="C1521:C1524"/>
    <mergeCell ref="A1529:A1531"/>
    <mergeCell ref="B1529:B1531"/>
    <mergeCell ref="A1506:A1507"/>
    <mergeCell ref="B1506:B1507"/>
    <mergeCell ref="A1509:A1510"/>
    <mergeCell ref="B1509:B1510"/>
    <mergeCell ref="A1517:A1520"/>
    <mergeCell ref="B1517:B1520"/>
    <mergeCell ref="A1495:A1498"/>
    <mergeCell ref="B1495:B1498"/>
    <mergeCell ref="C1495:C1498"/>
    <mergeCell ref="A1499:A1502"/>
    <mergeCell ref="B1499:B1502"/>
    <mergeCell ref="A1504:A1505"/>
    <mergeCell ref="B1504:B1505"/>
    <mergeCell ref="A1565:A1588"/>
    <mergeCell ref="B1565:B1588"/>
    <mergeCell ref="A1589:A1600"/>
    <mergeCell ref="B1589:B1600"/>
    <mergeCell ref="A1601:A1618"/>
    <mergeCell ref="B1601:B1618"/>
    <mergeCell ref="A1544:A1547"/>
    <mergeCell ref="B1544:B1547"/>
    <mergeCell ref="A1548:A1550"/>
    <mergeCell ref="B1548:B1550"/>
    <mergeCell ref="A1551:A1564"/>
    <mergeCell ref="B1551:B1564"/>
    <mergeCell ref="A1532:A1534"/>
    <mergeCell ref="B1532:B1534"/>
    <mergeCell ref="A1535:A1540"/>
    <mergeCell ref="B1535:B1540"/>
    <mergeCell ref="A1541:A1542"/>
    <mergeCell ref="B1541:B1542"/>
    <mergeCell ref="A1673:A1677"/>
    <mergeCell ref="B1673:B1677"/>
    <mergeCell ref="A1678:A1682"/>
    <mergeCell ref="B1678:B1682"/>
    <mergeCell ref="A1683:A1687"/>
    <mergeCell ref="B1683:B1687"/>
    <mergeCell ref="A1662:A1665"/>
    <mergeCell ref="B1662:B1665"/>
    <mergeCell ref="A1666:A1669"/>
    <mergeCell ref="B1666:B1669"/>
    <mergeCell ref="A1671:A1672"/>
    <mergeCell ref="B1671:B1672"/>
    <mergeCell ref="A1619:A1631"/>
    <mergeCell ref="B1619:B1631"/>
    <mergeCell ref="A1632:A1647"/>
    <mergeCell ref="B1632:B1647"/>
    <mergeCell ref="A1648:A1661"/>
    <mergeCell ref="B1648:B1661"/>
    <mergeCell ref="A1712:A1716"/>
    <mergeCell ref="B1712:B1716"/>
    <mergeCell ref="A1717:A1721"/>
    <mergeCell ref="B1717:B1721"/>
    <mergeCell ref="A1723:A1730"/>
    <mergeCell ref="B1723:B1730"/>
    <mergeCell ref="A1697:A1700"/>
    <mergeCell ref="B1697:B1700"/>
    <mergeCell ref="A1703:A1704"/>
    <mergeCell ref="B1703:B1704"/>
    <mergeCell ref="A1705:A1710"/>
    <mergeCell ref="B1705:B1710"/>
    <mergeCell ref="A1688:A1690"/>
    <mergeCell ref="B1688:B1690"/>
    <mergeCell ref="A1691:A1692"/>
    <mergeCell ref="B1691:B1692"/>
    <mergeCell ref="A1693:A1696"/>
    <mergeCell ref="B1693:B1696"/>
    <mergeCell ref="A1757:A1761"/>
    <mergeCell ref="B1757:B1761"/>
    <mergeCell ref="A1762:A1764"/>
    <mergeCell ref="B1762:B1764"/>
    <mergeCell ref="A1765:A1767"/>
    <mergeCell ref="B1765:B1767"/>
    <mergeCell ref="C1743:C1745"/>
    <mergeCell ref="C1746:C1749"/>
    <mergeCell ref="A1752:A1754"/>
    <mergeCell ref="B1752:B1754"/>
    <mergeCell ref="A1755:A1756"/>
    <mergeCell ref="B1755:B1756"/>
    <mergeCell ref="A1731:A1734"/>
    <mergeCell ref="B1731:B1734"/>
    <mergeCell ref="A1735:A1738"/>
    <mergeCell ref="B1735:B1738"/>
    <mergeCell ref="A1739:A1742"/>
    <mergeCell ref="B1739:B1742"/>
    <mergeCell ref="A1802:A1805"/>
    <mergeCell ref="B1802:B1805"/>
    <mergeCell ref="A1806:A1809"/>
    <mergeCell ref="B1806:B1809"/>
    <mergeCell ref="A1811:A1814"/>
    <mergeCell ref="B1811:B1814"/>
    <mergeCell ref="C1780:C1782"/>
    <mergeCell ref="A1788:A1793"/>
    <mergeCell ref="B1788:B1793"/>
    <mergeCell ref="A1794:A1795"/>
    <mergeCell ref="B1794:B1795"/>
    <mergeCell ref="A1796:A1801"/>
    <mergeCell ref="B1796:B1801"/>
    <mergeCell ref="C1799:C1801"/>
    <mergeCell ref="A1768:A1771"/>
    <mergeCell ref="B1768:B1771"/>
    <mergeCell ref="A1772:A1775"/>
    <mergeCell ref="B1772:B1775"/>
    <mergeCell ref="A1778:A1787"/>
    <mergeCell ref="B1778:B1787"/>
    <mergeCell ref="A1840:A1843"/>
    <mergeCell ref="B1840:B1843"/>
    <mergeCell ref="A1844:A1847"/>
    <mergeCell ref="B1844:B1847"/>
    <mergeCell ref="A1849:A1851"/>
    <mergeCell ref="B1849:B1851"/>
    <mergeCell ref="A1827:A1830"/>
    <mergeCell ref="B1827:B1830"/>
    <mergeCell ref="A1834:A1835"/>
    <mergeCell ref="B1834:B1835"/>
    <mergeCell ref="A1837:A1838"/>
    <mergeCell ref="B1837:B1838"/>
    <mergeCell ref="A1815:A1818"/>
    <mergeCell ref="B1815:B1818"/>
    <mergeCell ref="A1819:A1822"/>
    <mergeCell ref="B1819:B1822"/>
    <mergeCell ref="A1823:A1826"/>
    <mergeCell ref="B1823:B1826"/>
    <mergeCell ref="A1893:A1896"/>
    <mergeCell ref="B1893:B1896"/>
    <mergeCell ref="A1898:A1899"/>
    <mergeCell ref="B1898:B1899"/>
    <mergeCell ref="A1902:A1905"/>
    <mergeCell ref="B1902:B1905"/>
    <mergeCell ref="A1873:A1878"/>
    <mergeCell ref="B1873:B1878"/>
    <mergeCell ref="A1881:A1883"/>
    <mergeCell ref="B1881:B1883"/>
    <mergeCell ref="A1888:A1889"/>
    <mergeCell ref="B1888:B1889"/>
    <mergeCell ref="A1854:A1855"/>
    <mergeCell ref="B1854:B1855"/>
    <mergeCell ref="A1856:A1860"/>
    <mergeCell ref="B1856:B1860"/>
    <mergeCell ref="A1861:A1862"/>
    <mergeCell ref="B1861:B1862"/>
    <mergeCell ref="A1932:A1938"/>
    <mergeCell ref="B1932:B1938"/>
    <mergeCell ref="C1932:C1938"/>
    <mergeCell ref="A1939:A1941"/>
    <mergeCell ref="B1939:B1941"/>
    <mergeCell ref="A1944:A1947"/>
    <mergeCell ref="B1944:B1947"/>
    <mergeCell ref="C1944:C1947"/>
    <mergeCell ref="A1918:A1920"/>
    <mergeCell ref="B1918:B1920"/>
    <mergeCell ref="A1921:A1924"/>
    <mergeCell ref="B1921:B1924"/>
    <mergeCell ref="A1925:A1928"/>
    <mergeCell ref="B1925:B1928"/>
    <mergeCell ref="A1906:A1907"/>
    <mergeCell ref="B1906:B1907"/>
    <mergeCell ref="A1908:A1909"/>
    <mergeCell ref="B1908:B1909"/>
    <mergeCell ref="A1912:A1913"/>
    <mergeCell ref="B1912:B1917"/>
    <mergeCell ref="A1972:A1974"/>
    <mergeCell ref="B1972:B1974"/>
    <mergeCell ref="A1975:A1978"/>
    <mergeCell ref="B1975:B1978"/>
    <mergeCell ref="A1979:A1982"/>
    <mergeCell ref="B1979:B1982"/>
    <mergeCell ref="A1958:A1962"/>
    <mergeCell ref="B1958:B1962"/>
    <mergeCell ref="A1963:A1966"/>
    <mergeCell ref="B1963:B1966"/>
    <mergeCell ref="A1967:A1970"/>
    <mergeCell ref="B1967:B1970"/>
    <mergeCell ref="A1949:A1952"/>
    <mergeCell ref="B1949:B1952"/>
    <mergeCell ref="C1949:C1952"/>
    <mergeCell ref="A1953:A1957"/>
    <mergeCell ref="B1953:B1957"/>
    <mergeCell ref="C1953:C1957"/>
    <mergeCell ref="A2011:A2014"/>
    <mergeCell ref="B2011:B2014"/>
    <mergeCell ref="C2012:C2014"/>
    <mergeCell ref="A2015:A2018"/>
    <mergeCell ref="B2015:B2018"/>
    <mergeCell ref="C2015:C2018"/>
    <mergeCell ref="A1995:A1998"/>
    <mergeCell ref="B1995:B1998"/>
    <mergeCell ref="A1999:A2002"/>
    <mergeCell ref="B1999:B2002"/>
    <mergeCell ref="A2003:A2006"/>
    <mergeCell ref="B2003:B2006"/>
    <mergeCell ref="A1983:A1986"/>
    <mergeCell ref="B1983:B1986"/>
    <mergeCell ref="A1987:A1988"/>
    <mergeCell ref="B1987:B1988"/>
    <mergeCell ref="A1989:A1990"/>
    <mergeCell ref="B1989:B1990"/>
    <mergeCell ref="A2044:A2047"/>
    <mergeCell ref="B2044:B2047"/>
    <mergeCell ref="A2049:A2050"/>
    <mergeCell ref="B2049:B2050"/>
    <mergeCell ref="A2051:A2053"/>
    <mergeCell ref="B2051:B2053"/>
    <mergeCell ref="A2034:A2035"/>
    <mergeCell ref="B2034:B2035"/>
    <mergeCell ref="A2036:A2038"/>
    <mergeCell ref="B2036:B2038"/>
    <mergeCell ref="A2040:A2043"/>
    <mergeCell ref="B2040:B2043"/>
    <mergeCell ref="A2019:A2022"/>
    <mergeCell ref="B2019:B2022"/>
    <mergeCell ref="A2023:A2026"/>
    <mergeCell ref="B2023:B2026"/>
    <mergeCell ref="A2028:A2033"/>
    <mergeCell ref="B2028:B2033"/>
    <mergeCell ref="A2078:A2079"/>
    <mergeCell ref="B2078:B2079"/>
    <mergeCell ref="A2080:A2082"/>
    <mergeCell ref="B2080:B2081"/>
    <mergeCell ref="A2083:A2086"/>
    <mergeCell ref="B2083:B2086"/>
    <mergeCell ref="A2071:A2072"/>
    <mergeCell ref="B2071:B2072"/>
    <mergeCell ref="A2073:A2075"/>
    <mergeCell ref="B2073:B2075"/>
    <mergeCell ref="A2076:A2077"/>
    <mergeCell ref="B2076:B2077"/>
    <mergeCell ref="A2054:A2060"/>
    <mergeCell ref="B2054:B2060"/>
    <mergeCell ref="C2054:C2058"/>
    <mergeCell ref="A2061:A2063"/>
    <mergeCell ref="B2061:B2063"/>
    <mergeCell ref="A2064:A2068"/>
    <mergeCell ref="B2064:B2068"/>
    <mergeCell ref="A2112:A2115"/>
    <mergeCell ref="B2112:B2115"/>
    <mergeCell ref="A2117:A2119"/>
    <mergeCell ref="B2117:B2119"/>
    <mergeCell ref="A2120:A2121"/>
    <mergeCell ref="B2120:B2121"/>
    <mergeCell ref="A2100:A2104"/>
    <mergeCell ref="B2100:B2104"/>
    <mergeCell ref="A2105:A2107"/>
    <mergeCell ref="B2105:B2107"/>
    <mergeCell ref="A2108:A2111"/>
    <mergeCell ref="B2108:B2111"/>
    <mergeCell ref="A2087:A2090"/>
    <mergeCell ref="B2087:B2090"/>
    <mergeCell ref="A2092:A2096"/>
    <mergeCell ref="B2092:B2096"/>
    <mergeCell ref="A2097:A2099"/>
    <mergeCell ref="B2097:B2099"/>
    <mergeCell ref="A2155:A2157"/>
    <mergeCell ref="B2155:B2157"/>
    <mergeCell ref="A2160:A2168"/>
    <mergeCell ref="B2160:B2168"/>
    <mergeCell ref="A2169:A2173"/>
    <mergeCell ref="B2169:B2173"/>
    <mergeCell ref="A2141:A2147"/>
    <mergeCell ref="B2141:B2147"/>
    <mergeCell ref="A2148:A2152"/>
    <mergeCell ref="B2148:B2152"/>
    <mergeCell ref="A2153:A2154"/>
    <mergeCell ref="B2153:B2154"/>
    <mergeCell ref="A2124:A2127"/>
    <mergeCell ref="B2124:B2127"/>
    <mergeCell ref="A2128:A2131"/>
    <mergeCell ref="B2128:B2131"/>
    <mergeCell ref="A2133:A2140"/>
    <mergeCell ref="B2133:B2140"/>
    <mergeCell ref="A2206:A2211"/>
    <mergeCell ref="B2206:B2211"/>
    <mergeCell ref="A2213:A2214"/>
    <mergeCell ref="B2213:B2214"/>
    <mergeCell ref="C2213:C2214"/>
    <mergeCell ref="A2215:A2218"/>
    <mergeCell ref="B2215:B2218"/>
    <mergeCell ref="A2188:A2191"/>
    <mergeCell ref="B2188:B2191"/>
    <mergeCell ref="A2199:A2203"/>
    <mergeCell ref="B2199:B2203"/>
    <mergeCell ref="A2204:A2205"/>
    <mergeCell ref="B2204:B2205"/>
    <mergeCell ref="A2174:A2177"/>
    <mergeCell ref="B2174:B2177"/>
    <mergeCell ref="A2179:A2182"/>
    <mergeCell ref="B2179:B2182"/>
    <mergeCell ref="A2184:A2187"/>
    <mergeCell ref="B2184:B2187"/>
    <mergeCell ref="A2247:A2250"/>
    <mergeCell ref="B2247:B2250"/>
    <mergeCell ref="A2251:A2254"/>
    <mergeCell ref="B2251:B2254"/>
    <mergeCell ref="A2256:A2257"/>
    <mergeCell ref="B2256:B2257"/>
    <mergeCell ref="A2228:A2232"/>
    <mergeCell ref="B2228:B2232"/>
    <mergeCell ref="A2233:A2243"/>
    <mergeCell ref="B2233:B2243"/>
    <mergeCell ref="A2245:A2246"/>
    <mergeCell ref="B2245:B2246"/>
    <mergeCell ref="A2219:A2222"/>
    <mergeCell ref="B2219:B2222"/>
    <mergeCell ref="A2224:A2225"/>
    <mergeCell ref="B2224:B2225"/>
    <mergeCell ref="A2226:A2227"/>
    <mergeCell ref="B2226:B2227"/>
    <mergeCell ref="A2288:A2290"/>
    <mergeCell ref="B2288:B2290"/>
    <mergeCell ref="A2291:A2294"/>
    <mergeCell ref="B2291:B2294"/>
    <mergeCell ref="A2295:A2298"/>
    <mergeCell ref="B2295:B2298"/>
    <mergeCell ref="A2272:A2275"/>
    <mergeCell ref="B2272:B2275"/>
    <mergeCell ref="A2284:A2285"/>
    <mergeCell ref="B2284:B2285"/>
    <mergeCell ref="A2286:A2287"/>
    <mergeCell ref="B2286:B2287"/>
    <mergeCell ref="A2258:A2260"/>
    <mergeCell ref="B2258:B2260"/>
    <mergeCell ref="A2262:A2267"/>
    <mergeCell ref="B2262:B2267"/>
    <mergeCell ref="A2268:A2271"/>
    <mergeCell ref="B2268:B2271"/>
    <mergeCell ref="A2327:A2328"/>
    <mergeCell ref="B2327:B2328"/>
    <mergeCell ref="A2339:A2342"/>
    <mergeCell ref="B2339:B2342"/>
    <mergeCell ref="A2343:A2346"/>
    <mergeCell ref="B2343:B2346"/>
    <mergeCell ref="A2310:A2312"/>
    <mergeCell ref="B2310:B2312"/>
    <mergeCell ref="A2313:A2316"/>
    <mergeCell ref="B2313:B2316"/>
    <mergeCell ref="A2317:A2320"/>
    <mergeCell ref="B2317:B2320"/>
    <mergeCell ref="A2300:A2304"/>
    <mergeCell ref="B2300:B2304"/>
    <mergeCell ref="A2305:A2307"/>
    <mergeCell ref="B2305:B2307"/>
    <mergeCell ref="A2308:A2309"/>
    <mergeCell ref="B2308:B2309"/>
    <mergeCell ref="A2389:A2390"/>
    <mergeCell ref="B2389:B2390"/>
    <mergeCell ref="A2396:A2399"/>
    <mergeCell ref="B2396:B2399"/>
    <mergeCell ref="A2400:A2403"/>
    <mergeCell ref="B2400:B2403"/>
    <mergeCell ref="A2374:A2379"/>
    <mergeCell ref="B2374:B2379"/>
    <mergeCell ref="A2382:A2383"/>
    <mergeCell ref="B2382:B2383"/>
    <mergeCell ref="A2386:A2387"/>
    <mergeCell ref="B2386:B2387"/>
    <mergeCell ref="A2348:A2349"/>
    <mergeCell ref="B2348:B2349"/>
    <mergeCell ref="A2364:A2367"/>
    <mergeCell ref="B2364:B2367"/>
    <mergeCell ref="A2368:A2371"/>
    <mergeCell ref="B2368:B2371"/>
    <mergeCell ref="A2462:A2465"/>
    <mergeCell ref="B2462:B2465"/>
    <mergeCell ref="A2466:A2469"/>
    <mergeCell ref="B2466:B2469"/>
    <mergeCell ref="A2473:A2476"/>
    <mergeCell ref="B2473:B2476"/>
    <mergeCell ref="A2438:A2441"/>
    <mergeCell ref="B2438:B2441"/>
    <mergeCell ref="A2442:A2445"/>
    <mergeCell ref="B2442:B2445"/>
    <mergeCell ref="A2451:A2455"/>
    <mergeCell ref="B2451:B2455"/>
    <mergeCell ref="A2407:A2410"/>
    <mergeCell ref="B2407:B2410"/>
    <mergeCell ref="A2411:A2414"/>
    <mergeCell ref="B2411:B2414"/>
    <mergeCell ref="A2419:A2420"/>
    <mergeCell ref="B2419:B2420"/>
    <mergeCell ref="A2494:A2497"/>
    <mergeCell ref="B2494:B2497"/>
    <mergeCell ref="A2498:A2501"/>
    <mergeCell ref="B2498:B2501"/>
    <mergeCell ref="A2504:A2509"/>
    <mergeCell ref="B2504:B2509"/>
    <mergeCell ref="A2487:A2488"/>
    <mergeCell ref="B2487:B2488"/>
    <mergeCell ref="A2489:A2490"/>
    <mergeCell ref="B2489:B2490"/>
    <mergeCell ref="A2491:A2492"/>
    <mergeCell ref="B2491:B2492"/>
    <mergeCell ref="A2477:A2478"/>
    <mergeCell ref="B2477:B2478"/>
    <mergeCell ref="A2479:A2480"/>
    <mergeCell ref="B2479:B2480"/>
    <mergeCell ref="A2481:A2485"/>
    <mergeCell ref="B2481:B2485"/>
    <mergeCell ref="A2577:A2578"/>
    <mergeCell ref="B2577:B2578"/>
    <mergeCell ref="A2579:A2581"/>
    <mergeCell ref="B2579:B2581"/>
    <mergeCell ref="A2585:A2588"/>
    <mergeCell ref="B2585:B2588"/>
    <mergeCell ref="A2549:A2551"/>
    <mergeCell ref="B2549:B2551"/>
    <mergeCell ref="A2552:A2555"/>
    <mergeCell ref="B2552:B2555"/>
    <mergeCell ref="A2566:A2570"/>
    <mergeCell ref="B2566:B2570"/>
    <mergeCell ref="A2526:A2538"/>
    <mergeCell ref="B2526:B2538"/>
    <mergeCell ref="A2539:A2542"/>
    <mergeCell ref="B2539:B2542"/>
    <mergeCell ref="A2544:A2548"/>
    <mergeCell ref="B2544:B2548"/>
    <mergeCell ref="A2627:A2630"/>
    <mergeCell ref="B2627:B2630"/>
    <mergeCell ref="A2631:A2634"/>
    <mergeCell ref="B2631:B2634"/>
    <mergeCell ref="A2636:A2637"/>
    <mergeCell ref="B2636:B2637"/>
    <mergeCell ref="A2608:A2611"/>
    <mergeCell ref="B2608:B2611"/>
    <mergeCell ref="A2612:A2615"/>
    <mergeCell ref="B2612:B2615"/>
    <mergeCell ref="A2618:A2621"/>
    <mergeCell ref="B2618:B2621"/>
    <mergeCell ref="A2591:A2593"/>
    <mergeCell ref="B2591:B2593"/>
    <mergeCell ref="A2594:A2596"/>
    <mergeCell ref="B2594:B2596"/>
    <mergeCell ref="A2601:A2602"/>
    <mergeCell ref="B2601:B2602"/>
    <mergeCell ref="A2672:A2673"/>
    <mergeCell ref="B2672:B2673"/>
    <mergeCell ref="A2675:A2677"/>
    <mergeCell ref="B2675:B2677"/>
    <mergeCell ref="A2679:A2682"/>
    <mergeCell ref="B2679:B2682"/>
    <mergeCell ref="A2651:A2654"/>
    <mergeCell ref="B2651:B2654"/>
    <mergeCell ref="A2655:A2658"/>
    <mergeCell ref="B2655:B2658"/>
    <mergeCell ref="A2660:A2662"/>
    <mergeCell ref="B2660:B2668"/>
    <mergeCell ref="A2663:A2671"/>
    <mergeCell ref="A2638:A2641"/>
    <mergeCell ref="B2638:B2641"/>
    <mergeCell ref="A2642:A2644"/>
    <mergeCell ref="B2642:B2644"/>
    <mergeCell ref="A2645:A2650"/>
    <mergeCell ref="B2645:B2650"/>
    <mergeCell ref="A2750:A2753"/>
    <mergeCell ref="B2750:B2753"/>
    <mergeCell ref="A2756:A2762"/>
    <mergeCell ref="B2756:B2762"/>
    <mergeCell ref="A2789:A2792"/>
    <mergeCell ref="B2789:B2792"/>
    <mergeCell ref="A2730:A2733"/>
    <mergeCell ref="B2730:B2733"/>
    <mergeCell ref="A2736:A2738"/>
    <mergeCell ref="B2736:B2738"/>
    <mergeCell ref="A2746:A2749"/>
    <mergeCell ref="B2746:B2749"/>
    <mergeCell ref="A2683:A2686"/>
    <mergeCell ref="B2683:B2686"/>
    <mergeCell ref="A2688:A2690"/>
    <mergeCell ref="B2688:B2690"/>
    <mergeCell ref="A2726:A2729"/>
    <mergeCell ref="B2726:B2729"/>
    <mergeCell ref="A2824:A2827"/>
    <mergeCell ref="B2824:B2827"/>
    <mergeCell ref="A2829:A2832"/>
    <mergeCell ref="A2835:A2837"/>
    <mergeCell ref="B2835:B2837"/>
    <mergeCell ref="A2838:A2840"/>
    <mergeCell ref="B2838:B2840"/>
    <mergeCell ref="A2810:A2811"/>
    <mergeCell ref="B2810:B2811"/>
    <mergeCell ref="A2814:A2816"/>
    <mergeCell ref="B2814:B2816"/>
    <mergeCell ref="A2820:A2823"/>
    <mergeCell ref="B2820:B2823"/>
    <mergeCell ref="A2793:A2796"/>
    <mergeCell ref="B2793:B2796"/>
    <mergeCell ref="A2800:A2804"/>
    <mergeCell ref="B2800:B2804"/>
    <mergeCell ref="A2805:A2809"/>
    <mergeCell ref="B2805:B2809"/>
    <mergeCell ref="A2873:A2876"/>
    <mergeCell ref="B2873:B2876"/>
    <mergeCell ref="A2877:A2880"/>
    <mergeCell ref="B2877:B2880"/>
    <mergeCell ref="A2883:A2886"/>
    <mergeCell ref="B2883:B2886"/>
    <mergeCell ref="A2857:A2862"/>
    <mergeCell ref="B2857:B2862"/>
    <mergeCell ref="A2863:A2865"/>
    <mergeCell ref="B2863:B2865"/>
    <mergeCell ref="A2870:A2872"/>
    <mergeCell ref="B2870:B2872"/>
    <mergeCell ref="A2846:A2849"/>
    <mergeCell ref="B2846:B2849"/>
    <mergeCell ref="A2850:A2853"/>
    <mergeCell ref="B2850:B2853"/>
    <mergeCell ref="A2855:A2856"/>
    <mergeCell ref="B2855:B2856"/>
    <mergeCell ref="A2923:A2926"/>
    <mergeCell ref="B2923:B2926"/>
    <mergeCell ref="A2928:A2943"/>
    <mergeCell ref="B2928:B2943"/>
    <mergeCell ref="A2944:A2947"/>
    <mergeCell ref="B2944:B2947"/>
    <mergeCell ref="A2899:A2902"/>
    <mergeCell ref="B2899:B2902"/>
    <mergeCell ref="A2904:A2908"/>
    <mergeCell ref="B2904:B2908"/>
    <mergeCell ref="A2909:A2914"/>
    <mergeCell ref="B2909:B2914"/>
    <mergeCell ref="A2887:A2889"/>
    <mergeCell ref="B2887:B2889"/>
    <mergeCell ref="A2890:A2891"/>
    <mergeCell ref="B2890:B2891"/>
    <mergeCell ref="A2892:A2895"/>
    <mergeCell ref="B2892:B2895"/>
    <mergeCell ref="A3017:A3018"/>
    <mergeCell ref="B3017:B3018"/>
    <mergeCell ref="A3026:A3029"/>
    <mergeCell ref="B3026:B3029"/>
    <mergeCell ref="A3030:A3033"/>
    <mergeCell ref="B3030:B3033"/>
    <mergeCell ref="A2974:A2982"/>
    <mergeCell ref="B2974:B2982"/>
    <mergeCell ref="A2985:A2987"/>
    <mergeCell ref="B2985:B2987"/>
    <mergeCell ref="A3006:A3007"/>
    <mergeCell ref="B3006:B3007"/>
    <mergeCell ref="A2948:A2949"/>
    <mergeCell ref="B2948:B2949"/>
    <mergeCell ref="A2965:A2968"/>
    <mergeCell ref="B2965:B2968"/>
    <mergeCell ref="A2969:A2972"/>
    <mergeCell ref="B2969:B2972"/>
    <mergeCell ref="A3062:A3063"/>
    <mergeCell ref="B3062:B3063"/>
    <mergeCell ref="A3066:A3067"/>
    <mergeCell ref="B3066:B3067"/>
    <mergeCell ref="A3075:A3078"/>
    <mergeCell ref="B3075:B3078"/>
    <mergeCell ref="A3048:A3052"/>
    <mergeCell ref="B3048:B3052"/>
    <mergeCell ref="A3053:A3058"/>
    <mergeCell ref="B3053:B3058"/>
    <mergeCell ref="A3059:A3061"/>
    <mergeCell ref="B3059:B3061"/>
    <mergeCell ref="A3036:A3039"/>
    <mergeCell ref="B3036:B3039"/>
    <mergeCell ref="A3040:A3045"/>
    <mergeCell ref="B3040:B3045"/>
    <mergeCell ref="A3046:A3047"/>
    <mergeCell ref="B3046:B3047"/>
    <mergeCell ref="A3128:A3131"/>
    <mergeCell ref="B3128:B3131"/>
    <mergeCell ref="A3132:A3133"/>
    <mergeCell ref="B3132:B3133"/>
    <mergeCell ref="A3134:A3136"/>
    <mergeCell ref="B3134:B3136"/>
    <mergeCell ref="A3095:A3096"/>
    <mergeCell ref="B3095:B3096"/>
    <mergeCell ref="A3117:A3120"/>
    <mergeCell ref="B3117:B3120"/>
    <mergeCell ref="A3121:A3124"/>
    <mergeCell ref="B3121:B3124"/>
    <mergeCell ref="A3079:A3082"/>
    <mergeCell ref="B3079:B3082"/>
    <mergeCell ref="A3084:A3087"/>
    <mergeCell ref="B3084:B3087"/>
    <mergeCell ref="A3088:A3090"/>
    <mergeCell ref="B3088:B3090"/>
    <mergeCell ref="A3170:A3173"/>
    <mergeCell ref="B3170:B3173"/>
    <mergeCell ref="A3174:A3177"/>
    <mergeCell ref="B3174:B3177"/>
    <mergeCell ref="A3179:A3182"/>
    <mergeCell ref="B3179:B3182"/>
    <mergeCell ref="A3154:A3156"/>
    <mergeCell ref="B3154:B3156"/>
    <mergeCell ref="C3154:C3156"/>
    <mergeCell ref="A3157:A3158"/>
    <mergeCell ref="B3157:B3163"/>
    <mergeCell ref="C3157:C3158"/>
    <mergeCell ref="A3159:A3163"/>
    <mergeCell ref="C3159:C3163"/>
    <mergeCell ref="A3137:A3140"/>
    <mergeCell ref="B3137:B3140"/>
    <mergeCell ref="A3145:A3148"/>
    <mergeCell ref="B3145:B3148"/>
    <mergeCell ref="A3149:A3152"/>
    <mergeCell ref="B3149:B3152"/>
    <mergeCell ref="A3247:A3248"/>
    <mergeCell ref="B3247:B3248"/>
    <mergeCell ref="A3249:A3251"/>
    <mergeCell ref="B3249:B3251"/>
    <mergeCell ref="A3252:A3255"/>
    <mergeCell ref="B3252:B3255"/>
    <mergeCell ref="A3216:A3225"/>
    <mergeCell ref="B3216:B3225"/>
    <mergeCell ref="A3226:A3238"/>
    <mergeCell ref="B3226:B3238"/>
    <mergeCell ref="A3239:A3246"/>
    <mergeCell ref="B3239:B3246"/>
    <mergeCell ref="A3183:A3188"/>
    <mergeCell ref="B3183:B3188"/>
    <mergeCell ref="A3207:A3210"/>
    <mergeCell ref="B3207:B3210"/>
    <mergeCell ref="A3211:A3214"/>
    <mergeCell ref="B3211:B3214"/>
    <mergeCell ref="A3278:A3279"/>
    <mergeCell ref="B3278:B3279"/>
    <mergeCell ref="A3287:A3288"/>
    <mergeCell ref="B3287:B3288"/>
    <mergeCell ref="A3293:A3294"/>
    <mergeCell ref="B3293:B3294"/>
    <mergeCell ref="A3266:A3267"/>
    <mergeCell ref="B3266:B3267"/>
    <mergeCell ref="A3268:A3269"/>
    <mergeCell ref="B3268:B3269"/>
    <mergeCell ref="A3275:A3276"/>
    <mergeCell ref="B3275:B3276"/>
    <mergeCell ref="A3256:A3257"/>
    <mergeCell ref="B3256:B3257"/>
    <mergeCell ref="A3259:A3260"/>
    <mergeCell ref="B3259:B3260"/>
    <mergeCell ref="A3264:A3265"/>
    <mergeCell ref="B3264:B3265"/>
    <mergeCell ref="A3323:A3329"/>
    <mergeCell ref="B3323:B3329"/>
    <mergeCell ref="C3323:C3329"/>
    <mergeCell ref="A3330:A3332"/>
    <mergeCell ref="B3330:B3332"/>
    <mergeCell ref="C3330:C3332"/>
    <mergeCell ref="A3306:A3307"/>
    <mergeCell ref="B3306:B3307"/>
    <mergeCell ref="A3308:A3309"/>
    <mergeCell ref="B3308:B3309"/>
    <mergeCell ref="A3312:A3316"/>
    <mergeCell ref="B3312:B3316"/>
    <mergeCell ref="A3295:A3296"/>
    <mergeCell ref="B3295:B3296"/>
    <mergeCell ref="A3297:A3300"/>
    <mergeCell ref="B3297:B3300"/>
    <mergeCell ref="A3301:A3304"/>
    <mergeCell ref="B3301:B3304"/>
    <mergeCell ref="A3317:A3320"/>
    <mergeCell ref="B3317:B3320"/>
    <mergeCell ref="A3345:A3346"/>
    <mergeCell ref="B3345:B3346"/>
    <mergeCell ref="C3345:C3346"/>
    <mergeCell ref="A3347:A3350"/>
    <mergeCell ref="B3347:B3350"/>
    <mergeCell ref="C3347:C3350"/>
    <mergeCell ref="A3339:A3341"/>
    <mergeCell ref="B3339:B3341"/>
    <mergeCell ref="C3339:C3341"/>
    <mergeCell ref="A3342:A3344"/>
    <mergeCell ref="B3342:B3344"/>
    <mergeCell ref="C3342:C3344"/>
    <mergeCell ref="A3333:A3335"/>
    <mergeCell ref="B3333:B3335"/>
    <mergeCell ref="C3333:C3335"/>
    <mergeCell ref="A3336:A3338"/>
    <mergeCell ref="B3336:B3338"/>
    <mergeCell ref="C3336:C3338"/>
    <mergeCell ref="A3387:A3389"/>
    <mergeCell ref="B3387:B3389"/>
    <mergeCell ref="C3387:C3389"/>
    <mergeCell ref="A3390:A3392"/>
    <mergeCell ref="B3390:B3392"/>
    <mergeCell ref="C3390:C3392"/>
    <mergeCell ref="A3368:A3370"/>
    <mergeCell ref="B3368:B3370"/>
    <mergeCell ref="C3368:C3370"/>
    <mergeCell ref="A3371:A3386"/>
    <mergeCell ref="B3371:B3386"/>
    <mergeCell ref="C3371:C3386"/>
    <mergeCell ref="A3352:A3354"/>
    <mergeCell ref="B3352:B3354"/>
    <mergeCell ref="C3352:C3354"/>
    <mergeCell ref="A3355:A3367"/>
    <mergeCell ref="B3355:B3367"/>
    <mergeCell ref="C3355:C3367"/>
    <mergeCell ref="A3451:A3461"/>
    <mergeCell ref="B3451:B3461"/>
    <mergeCell ref="A3462:A3468"/>
    <mergeCell ref="B3462:B3468"/>
    <mergeCell ref="A3469:A3478"/>
    <mergeCell ref="B3469:B3478"/>
    <mergeCell ref="A3413:A3421"/>
    <mergeCell ref="B3415:B3421"/>
    <mergeCell ref="A3422:A3437"/>
    <mergeCell ref="B3422:B3437"/>
    <mergeCell ref="A3438:A3450"/>
    <mergeCell ref="B3438:B3450"/>
    <mergeCell ref="A3397:A3400"/>
    <mergeCell ref="B3397:B3400"/>
    <mergeCell ref="A3401:A3406"/>
    <mergeCell ref="B3401:B3406"/>
    <mergeCell ref="A3407:A3410"/>
    <mergeCell ref="B3407:B3411"/>
    <mergeCell ref="A3544:A3555"/>
    <mergeCell ref="B3544:B3555"/>
    <mergeCell ref="A3556:A3561"/>
    <mergeCell ref="B3556:B3561"/>
    <mergeCell ref="A3562:A3575"/>
    <mergeCell ref="B3562:B3568"/>
    <mergeCell ref="B3569:B3575"/>
    <mergeCell ref="A3525:A3527"/>
    <mergeCell ref="B3525:B3527"/>
    <mergeCell ref="A3529:A3532"/>
    <mergeCell ref="B3529:B3536"/>
    <mergeCell ref="A3534:A3537"/>
    <mergeCell ref="A3538:A3543"/>
    <mergeCell ref="B3538:B3540"/>
    <mergeCell ref="B3542:B3543"/>
    <mergeCell ref="A3479:A3499"/>
    <mergeCell ref="B3479:B3487"/>
    <mergeCell ref="B3488:B3499"/>
    <mergeCell ref="A3500:A3524"/>
    <mergeCell ref="B3500:B3504"/>
    <mergeCell ref="B3505:B3513"/>
    <mergeCell ref="B3514:B3524"/>
    <mergeCell ref="A3607:A3613"/>
    <mergeCell ref="B3607:B3613"/>
    <mergeCell ref="C3607:C3613"/>
    <mergeCell ref="A3614:A3622"/>
    <mergeCell ref="B3614:B3622"/>
    <mergeCell ref="C3614:C3622"/>
    <mergeCell ref="A3592:A3596"/>
    <mergeCell ref="B3592:B3595"/>
    <mergeCell ref="C3592:C3595"/>
    <mergeCell ref="A3599:A3606"/>
    <mergeCell ref="B3599:B3606"/>
    <mergeCell ref="C3599:C3606"/>
    <mergeCell ref="A3576:A3581"/>
    <mergeCell ref="B3576:B3581"/>
    <mergeCell ref="A3585:A3588"/>
    <mergeCell ref="B3585:B3586"/>
    <mergeCell ref="C3585:C3586"/>
    <mergeCell ref="A3589:A3591"/>
    <mergeCell ref="B3589:B3590"/>
    <mergeCell ref="C3589:C3590"/>
    <mergeCell ref="A3707:A3709"/>
    <mergeCell ref="B3707:B3709"/>
    <mergeCell ref="C3707:C3709"/>
    <mergeCell ref="A3710:A3711"/>
    <mergeCell ref="B3710:B3711"/>
    <mergeCell ref="C3710:C3711"/>
    <mergeCell ref="A3645:A3670"/>
    <mergeCell ref="B3645:B3670"/>
    <mergeCell ref="C3645:C3670"/>
    <mergeCell ref="A3671:A3705"/>
    <mergeCell ref="B3671:B3705"/>
    <mergeCell ref="C3671:C3705"/>
    <mergeCell ref="A3623:A3630"/>
    <mergeCell ref="B3623:B3630"/>
    <mergeCell ref="C3623:C3630"/>
    <mergeCell ref="A3631:A3644"/>
    <mergeCell ref="B3631:B3644"/>
    <mergeCell ref="C3631:C3644"/>
    <mergeCell ref="C3747:C3771"/>
    <mergeCell ref="A3772:A3774"/>
    <mergeCell ref="B3772:B3774"/>
    <mergeCell ref="C3772:C3774"/>
    <mergeCell ref="A3735:A3738"/>
    <mergeCell ref="B3735:B3738"/>
    <mergeCell ref="C3735:C3738"/>
    <mergeCell ref="A3740:A3741"/>
    <mergeCell ref="B3740:B3741"/>
    <mergeCell ref="C3740:C3741"/>
    <mergeCell ref="A3722:A3725"/>
    <mergeCell ref="B3722:B3725"/>
    <mergeCell ref="C3722:C3725"/>
    <mergeCell ref="A3726:A3733"/>
    <mergeCell ref="B3726:B3733"/>
    <mergeCell ref="C3726:C3733"/>
    <mergeCell ref="A3712:A3713"/>
    <mergeCell ref="A3715:A3718"/>
    <mergeCell ref="B3715:B3718"/>
    <mergeCell ref="C3715:C3718"/>
    <mergeCell ref="A3719:A3721"/>
    <mergeCell ref="B3719:B3721"/>
    <mergeCell ref="C3719:C3721"/>
    <mergeCell ref="A3794:A3796"/>
    <mergeCell ref="B3794:B3796"/>
    <mergeCell ref="A3797:A3803"/>
    <mergeCell ref="B3797:B3803"/>
    <mergeCell ref="A3804:A3809"/>
    <mergeCell ref="B3804:B3809"/>
    <mergeCell ref="A3778:A3780"/>
    <mergeCell ref="A3786:A3787"/>
    <mergeCell ref="B3786:B3787"/>
    <mergeCell ref="A3788:A3789"/>
    <mergeCell ref="B3788:B3789"/>
    <mergeCell ref="A3790:A3793"/>
    <mergeCell ref="B3790:B3793"/>
    <mergeCell ref="A3743:A3744"/>
    <mergeCell ref="A3745:A3746"/>
    <mergeCell ref="A3747:A3771"/>
    <mergeCell ref="B3747:B3771"/>
    <mergeCell ref="A3848:A3850"/>
    <mergeCell ref="B3848:B3850"/>
    <mergeCell ref="A3851:A3859"/>
    <mergeCell ref="B3851:B3859"/>
    <mergeCell ref="A3863:A3864"/>
    <mergeCell ref="B3863:B3864"/>
    <mergeCell ref="A3823:A3828"/>
    <mergeCell ref="B3823:B3828"/>
    <mergeCell ref="A3834:A3837"/>
    <mergeCell ref="B3834:B3837"/>
    <mergeCell ref="A3839:A3847"/>
    <mergeCell ref="B3839:B3847"/>
    <mergeCell ref="A3810:A3814"/>
    <mergeCell ref="B3810:B3814"/>
    <mergeCell ref="A3815:A3816"/>
    <mergeCell ref="B3815:B3816"/>
    <mergeCell ref="A3821:A3822"/>
    <mergeCell ref="B3821:B3822"/>
    <mergeCell ref="A3895:A3896"/>
    <mergeCell ref="B3895:B3896"/>
    <mergeCell ref="C3895:C3896"/>
    <mergeCell ref="A3897:A3903"/>
    <mergeCell ref="B3897:B3903"/>
    <mergeCell ref="C3897:C3903"/>
    <mergeCell ref="A3872:A3874"/>
    <mergeCell ref="B3872:B3874"/>
    <mergeCell ref="C3872:C3874"/>
    <mergeCell ref="A3876:A3878"/>
    <mergeCell ref="B3876:B3878"/>
    <mergeCell ref="A3885:A3890"/>
    <mergeCell ref="B3885:B3890"/>
    <mergeCell ref="C3885:C3890"/>
    <mergeCell ref="C3863:C3864"/>
    <mergeCell ref="A3865:A3867"/>
    <mergeCell ref="B3865:B3867"/>
    <mergeCell ref="C3865:C3867"/>
    <mergeCell ref="A3868:A3871"/>
    <mergeCell ref="B3868:B3871"/>
    <mergeCell ref="C3868:C3871"/>
    <mergeCell ref="A3933:A3934"/>
    <mergeCell ref="B3933:B3934"/>
    <mergeCell ref="C3933:C3934"/>
    <mergeCell ref="A3935:A3938"/>
    <mergeCell ref="B3935:B3938"/>
    <mergeCell ref="C3935:C3938"/>
    <mergeCell ref="A3919:A3923"/>
    <mergeCell ref="B3919:B3923"/>
    <mergeCell ref="C3919:C3923"/>
    <mergeCell ref="A3924:A3929"/>
    <mergeCell ref="B3924:B3929"/>
    <mergeCell ref="C3924:C3929"/>
    <mergeCell ref="A3904:A3910"/>
    <mergeCell ref="B3904:B3910"/>
    <mergeCell ref="C3904:C3910"/>
    <mergeCell ref="A3911:A3918"/>
    <mergeCell ref="B3911:B3918"/>
    <mergeCell ref="C3911:C3918"/>
    <mergeCell ref="A3961:A3964"/>
    <mergeCell ref="B3961:B3964"/>
    <mergeCell ref="C3961:C3964"/>
    <mergeCell ref="A3965:A3969"/>
    <mergeCell ref="B3965:B3969"/>
    <mergeCell ref="C3965:C3969"/>
    <mergeCell ref="A3951:A3955"/>
    <mergeCell ref="B3951:B3955"/>
    <mergeCell ref="C3951:C3955"/>
    <mergeCell ref="A3956:A3960"/>
    <mergeCell ref="B3956:B3960"/>
    <mergeCell ref="C3956:C3960"/>
    <mergeCell ref="A3939:A3944"/>
    <mergeCell ref="B3939:B3944"/>
    <mergeCell ref="C3939:C3944"/>
    <mergeCell ref="A3945:A3950"/>
    <mergeCell ref="B3945:B3950"/>
    <mergeCell ref="C3945:C3950"/>
    <mergeCell ref="A4040:A4042"/>
    <mergeCell ref="B4040:B4042"/>
    <mergeCell ref="A4044:A4048"/>
    <mergeCell ref="B4044:B4048"/>
    <mergeCell ref="C4044:C4048"/>
    <mergeCell ref="A4049:A4057"/>
    <mergeCell ref="B4049:B4057"/>
    <mergeCell ref="C4049:C4057"/>
    <mergeCell ref="A3990:A3991"/>
    <mergeCell ref="B3990:B3991"/>
    <mergeCell ref="A3992:A3993"/>
    <mergeCell ref="B3992:B3993"/>
    <mergeCell ref="A3994:A4038"/>
    <mergeCell ref="B3994:B4038"/>
    <mergeCell ref="A3972:A3974"/>
    <mergeCell ref="B3972:B3974"/>
    <mergeCell ref="C3972:C3974"/>
    <mergeCell ref="A3976:A3987"/>
    <mergeCell ref="B3976:B3987"/>
    <mergeCell ref="C3976:C3987"/>
    <mergeCell ref="A4087:A4097"/>
    <mergeCell ref="B4087:B4097"/>
    <mergeCell ref="C4087:C4097"/>
    <mergeCell ref="A4103:A4108"/>
    <mergeCell ref="B4103:B4108"/>
    <mergeCell ref="C4103:C4108"/>
    <mergeCell ref="A4073:A4080"/>
    <mergeCell ref="B4073:B4080"/>
    <mergeCell ref="C4073:C4080"/>
    <mergeCell ref="A4084:A4086"/>
    <mergeCell ref="B4084:B4086"/>
    <mergeCell ref="C4084:C4086"/>
    <mergeCell ref="A4058:A4065"/>
    <mergeCell ref="B4058:B4065"/>
    <mergeCell ref="C4058:C4065"/>
    <mergeCell ref="A4066:A4072"/>
    <mergeCell ref="B4066:B4072"/>
    <mergeCell ref="C4066:C4072"/>
    <mergeCell ref="A4154:A4155"/>
    <mergeCell ref="B4154:B4155"/>
    <mergeCell ref="A4156:A4157"/>
    <mergeCell ref="B4156:B4157"/>
    <mergeCell ref="A4158:A4163"/>
    <mergeCell ref="B4158:B4163"/>
    <mergeCell ref="A4123:A4146"/>
    <mergeCell ref="B4123:B4146"/>
    <mergeCell ref="A4148:A4149"/>
    <mergeCell ref="B4148:B4149"/>
    <mergeCell ref="A4151:A4153"/>
    <mergeCell ref="B4151:B4153"/>
    <mergeCell ref="A4113:A4117"/>
    <mergeCell ref="B4113:B4117"/>
    <mergeCell ref="A4118:A4120"/>
    <mergeCell ref="B4118:B4120"/>
    <mergeCell ref="A4121:A4122"/>
    <mergeCell ref="B4121:B4122"/>
    <mergeCell ref="A4195:A4200"/>
    <mergeCell ref="B4195:B4200"/>
    <mergeCell ref="C4195:C4200"/>
    <mergeCell ref="A4201:A4202"/>
    <mergeCell ref="A4204:A4206"/>
    <mergeCell ref="B4204:B4206"/>
    <mergeCell ref="C4204:C4206"/>
    <mergeCell ref="A4180:A4181"/>
    <mergeCell ref="B4180:B4181"/>
    <mergeCell ref="A4182:A4185"/>
    <mergeCell ref="B4182:B4185"/>
    <mergeCell ref="A4186:A4188"/>
    <mergeCell ref="B4186:B4188"/>
    <mergeCell ref="A4164:A4168"/>
    <mergeCell ref="B4164:B4168"/>
    <mergeCell ref="A4169:A4174"/>
    <mergeCell ref="B4169:B4174"/>
    <mergeCell ref="A4175:A4179"/>
    <mergeCell ref="B4175:B4179"/>
    <mergeCell ref="A4252:A4256"/>
    <mergeCell ref="B4252:B4256"/>
    <mergeCell ref="C4252:C4256"/>
    <mergeCell ref="A4257:A4262"/>
    <mergeCell ref="B4257:B4262"/>
    <mergeCell ref="C4257:C4262"/>
    <mergeCell ref="A4243:A4246"/>
    <mergeCell ref="B4243:B4246"/>
    <mergeCell ref="C4243:C4245"/>
    <mergeCell ref="A4247:A4251"/>
    <mergeCell ref="B4247:B4251"/>
    <mergeCell ref="C4247:C4251"/>
    <mergeCell ref="A4207:A4220"/>
    <mergeCell ref="B4207:B4220"/>
    <mergeCell ref="C4207:C4220"/>
    <mergeCell ref="A4221:A4241"/>
    <mergeCell ref="B4221:B4241"/>
    <mergeCell ref="C4221:C4241"/>
    <mergeCell ref="A4287:A4291"/>
    <mergeCell ref="B4287:B4291"/>
    <mergeCell ref="C4287:C4291"/>
    <mergeCell ref="A4292:A4293"/>
    <mergeCell ref="B4292:B4293"/>
    <mergeCell ref="A4294:A4298"/>
    <mergeCell ref="B4294:B4298"/>
    <mergeCell ref="C4294:C4298"/>
    <mergeCell ref="A4276:A4279"/>
    <mergeCell ref="B4276:B4279"/>
    <mergeCell ref="C4276:C4279"/>
    <mergeCell ref="A4280:A4286"/>
    <mergeCell ref="B4280:B4286"/>
    <mergeCell ref="C4280:C4286"/>
    <mergeCell ref="A4263:A4265"/>
    <mergeCell ref="B4263:B4265"/>
    <mergeCell ref="C4263:C4265"/>
    <mergeCell ref="A4266:A4275"/>
    <mergeCell ref="B4266:B4275"/>
    <mergeCell ref="C4266:C4275"/>
    <mergeCell ref="A4336:A4350"/>
    <mergeCell ref="B4336:B4350"/>
    <mergeCell ref="C4336:C4350"/>
    <mergeCell ref="A4351:A4359"/>
    <mergeCell ref="B4351:B4359"/>
    <mergeCell ref="C4351:C4359"/>
    <mergeCell ref="A4320:A4327"/>
    <mergeCell ref="B4320:B4327"/>
    <mergeCell ref="C4320:C4327"/>
    <mergeCell ref="A4328:A4335"/>
    <mergeCell ref="B4328:B4335"/>
    <mergeCell ref="C4328:C4335"/>
    <mergeCell ref="A4300:A4302"/>
    <mergeCell ref="A4306:A4310"/>
    <mergeCell ref="B4306:B4310"/>
    <mergeCell ref="C4306:C4310"/>
    <mergeCell ref="A4311:A4319"/>
    <mergeCell ref="B4311:B4319"/>
    <mergeCell ref="C4311:C4319"/>
    <mergeCell ref="B4381:B4382"/>
    <mergeCell ref="C4381:C4382"/>
    <mergeCell ref="A4385:A4387"/>
    <mergeCell ref="B4385:B4387"/>
    <mergeCell ref="C4385:C4387"/>
    <mergeCell ref="A4388:A4390"/>
    <mergeCell ref="B4388:B4390"/>
    <mergeCell ref="C4388:C4390"/>
    <mergeCell ref="A4366:A4374"/>
    <mergeCell ref="B4366:B4374"/>
    <mergeCell ref="C4366:C4374"/>
    <mergeCell ref="A4375:A4379"/>
    <mergeCell ref="B4375:B4379"/>
    <mergeCell ref="C4375:C4379"/>
    <mergeCell ref="A4362:A4363"/>
    <mergeCell ref="B4362:B4363"/>
    <mergeCell ref="C4362:C4363"/>
    <mergeCell ref="A4364:A4365"/>
    <mergeCell ref="B4364:B4365"/>
    <mergeCell ref="C4364:C4365"/>
    <mergeCell ref="A4405:A4407"/>
    <mergeCell ref="B4405:B4407"/>
    <mergeCell ref="C4405:C4407"/>
    <mergeCell ref="A4408:A4412"/>
    <mergeCell ref="B4408:B4412"/>
    <mergeCell ref="C4408:C4412"/>
    <mergeCell ref="A4399:A4401"/>
    <mergeCell ref="B4399:B4401"/>
    <mergeCell ref="C4399:C4401"/>
    <mergeCell ref="A4402:A4404"/>
    <mergeCell ref="B4402:B4404"/>
    <mergeCell ref="C4402:C4404"/>
    <mergeCell ref="A4391:A4395"/>
    <mergeCell ref="B4391:B4395"/>
    <mergeCell ref="C4391:C4395"/>
    <mergeCell ref="A4396:A4398"/>
    <mergeCell ref="B4396:B4398"/>
    <mergeCell ref="C4396:C4398"/>
    <mergeCell ref="A4443:A4447"/>
    <mergeCell ref="B4443:B4447"/>
    <mergeCell ref="C4443:C4447"/>
    <mergeCell ref="A4448:A4455"/>
    <mergeCell ref="B4448:B4455"/>
    <mergeCell ref="C4448:C4455"/>
    <mergeCell ref="A4430:A4437"/>
    <mergeCell ref="B4430:B4437"/>
    <mergeCell ref="C4430:C4437"/>
    <mergeCell ref="A4438:A4442"/>
    <mergeCell ref="B4438:B4442"/>
    <mergeCell ref="C4438:C4442"/>
    <mergeCell ref="B4418:B4419"/>
    <mergeCell ref="C4418:C4419"/>
    <mergeCell ref="A4422:A4424"/>
    <mergeCell ref="B4422:B4424"/>
    <mergeCell ref="C4422:C4424"/>
    <mergeCell ref="A4426:A4429"/>
    <mergeCell ref="B4426:B4429"/>
    <mergeCell ref="C4426:C4429"/>
    <mergeCell ref="A4482:A4483"/>
    <mergeCell ref="B4482:B4483"/>
    <mergeCell ref="C4482:C4483"/>
    <mergeCell ref="A4484:A4491"/>
    <mergeCell ref="B4484:B4491"/>
    <mergeCell ref="C4484:C4491"/>
    <mergeCell ref="A4469:A4470"/>
    <mergeCell ref="B4469:B4470"/>
    <mergeCell ref="C4469:C4470"/>
    <mergeCell ref="A4471:A4481"/>
    <mergeCell ref="B4471:B4481"/>
    <mergeCell ref="C4471:C4481"/>
    <mergeCell ref="A4456:A4461"/>
    <mergeCell ref="B4456:B4461"/>
    <mergeCell ref="C4456:C4461"/>
    <mergeCell ref="A4462:A4468"/>
    <mergeCell ref="B4462:B4468"/>
    <mergeCell ref="C4462:C4468"/>
    <mergeCell ref="A4513:A4514"/>
    <mergeCell ref="B4513:B4514"/>
    <mergeCell ref="C4513:C4514"/>
    <mergeCell ref="A4515:A4516"/>
    <mergeCell ref="B4515:B4516"/>
    <mergeCell ref="C4515:C4516"/>
    <mergeCell ref="A4505:A4507"/>
    <mergeCell ref="B4505:B4507"/>
    <mergeCell ref="C4505:C4507"/>
    <mergeCell ref="A4508:A4510"/>
    <mergeCell ref="B4508:B4510"/>
    <mergeCell ref="C4508:C4510"/>
    <mergeCell ref="A4493:A4494"/>
    <mergeCell ref="B4493:B4494"/>
    <mergeCell ref="C4493:C4494"/>
    <mergeCell ref="A4495:A4496"/>
    <mergeCell ref="B4495:B4496"/>
    <mergeCell ref="C4495:C4496"/>
    <mergeCell ref="A4535:A4538"/>
    <mergeCell ref="B4535:B4538"/>
    <mergeCell ref="C4535:C4538"/>
    <mergeCell ref="A4539:A4542"/>
    <mergeCell ref="B4539:B4542"/>
    <mergeCell ref="C4539:C4542"/>
    <mergeCell ref="A4528:A4530"/>
    <mergeCell ref="B4528:B4530"/>
    <mergeCell ref="C4528:C4530"/>
    <mergeCell ref="A4531:A4533"/>
    <mergeCell ref="B4531:B4533"/>
    <mergeCell ref="C4531:C4533"/>
    <mergeCell ref="A4518:A4521"/>
    <mergeCell ref="B4518:B4521"/>
    <mergeCell ref="C4518:C4521"/>
    <mergeCell ref="A4522:A4525"/>
    <mergeCell ref="B4522:B4525"/>
    <mergeCell ref="C4522:C4525"/>
    <mergeCell ref="A4562:A4564"/>
    <mergeCell ref="B4562:B4564"/>
    <mergeCell ref="C4562:C4564"/>
    <mergeCell ref="A4567:A4570"/>
    <mergeCell ref="B4567:B4570"/>
    <mergeCell ref="C4567:C4570"/>
    <mergeCell ref="A4552:A4555"/>
    <mergeCell ref="B4552:B4555"/>
    <mergeCell ref="C4552:C4555"/>
    <mergeCell ref="A4560:A4561"/>
    <mergeCell ref="B4560:B4561"/>
    <mergeCell ref="C4560:C4561"/>
    <mergeCell ref="A4544:A4545"/>
    <mergeCell ref="B4544:B4545"/>
    <mergeCell ref="C4544:C4545"/>
    <mergeCell ref="A4548:A4551"/>
    <mergeCell ref="B4548:B4551"/>
    <mergeCell ref="C4548:C4551"/>
    <mergeCell ref="A4588:A4591"/>
    <mergeCell ref="B4588:B4591"/>
    <mergeCell ref="C4588:C4591"/>
    <mergeCell ref="A4593:A4595"/>
    <mergeCell ref="B4593:B4595"/>
    <mergeCell ref="C4593:C4595"/>
    <mergeCell ref="A4582:A4583"/>
    <mergeCell ref="B4582:B4583"/>
    <mergeCell ref="C4582:C4583"/>
    <mergeCell ref="A4584:A4587"/>
    <mergeCell ref="B4584:B4587"/>
    <mergeCell ref="C4584:C4587"/>
    <mergeCell ref="A4571:A4574"/>
    <mergeCell ref="B4571:B4574"/>
    <mergeCell ref="C4571:C4574"/>
    <mergeCell ref="A4577:A4579"/>
    <mergeCell ref="B4577:B4579"/>
    <mergeCell ref="C4577:C4579"/>
    <mergeCell ref="A4611:A4614"/>
    <mergeCell ref="B4611:B4614"/>
    <mergeCell ref="C4611:C4614"/>
    <mergeCell ref="A4615:A4618"/>
    <mergeCell ref="B4615:B4618"/>
    <mergeCell ref="C4615:C4618"/>
    <mergeCell ref="A4605:A4606"/>
    <mergeCell ref="B4605:B4606"/>
    <mergeCell ref="C4605:C4606"/>
    <mergeCell ref="A4607:A4608"/>
    <mergeCell ref="B4607:B4608"/>
    <mergeCell ref="C4607:C4608"/>
    <mergeCell ref="A4596:A4599"/>
    <mergeCell ref="B4596:B4599"/>
    <mergeCell ref="C4596:C4599"/>
    <mergeCell ref="A4600:A4603"/>
    <mergeCell ref="B4600:B4603"/>
    <mergeCell ref="C4600:C4603"/>
    <mergeCell ref="A4643:A4644"/>
    <mergeCell ref="B4643:B4644"/>
    <mergeCell ref="C4643:C4644"/>
    <mergeCell ref="A4645:A4648"/>
    <mergeCell ref="B4645:B4648"/>
    <mergeCell ref="C4645:C4648"/>
    <mergeCell ref="A4630:A4633"/>
    <mergeCell ref="B4630:B4633"/>
    <mergeCell ref="C4630:C4633"/>
    <mergeCell ref="A4636:A4639"/>
    <mergeCell ref="B4636:B4639"/>
    <mergeCell ref="C4636:C4639"/>
    <mergeCell ref="A4621:A4624"/>
    <mergeCell ref="B4621:B4624"/>
    <mergeCell ref="C4621:C4624"/>
    <mergeCell ref="A4626:A4629"/>
    <mergeCell ref="B4626:B4629"/>
    <mergeCell ref="C4626:C4629"/>
    <mergeCell ref="A4673:A4675"/>
    <mergeCell ref="B4673:B4675"/>
    <mergeCell ref="C4673:C4675"/>
    <mergeCell ref="A4676:A4677"/>
    <mergeCell ref="B4676:B4677"/>
    <mergeCell ref="A4680:A4681"/>
    <mergeCell ref="B4680:B4681"/>
    <mergeCell ref="C4680:C4681"/>
    <mergeCell ref="A4663:A4666"/>
    <mergeCell ref="B4663:B4666"/>
    <mergeCell ref="C4663:C4666"/>
    <mergeCell ref="A4667:A4670"/>
    <mergeCell ref="B4667:B4670"/>
    <mergeCell ref="C4667:C4670"/>
    <mergeCell ref="A4649:A4652"/>
    <mergeCell ref="B4649:B4652"/>
    <mergeCell ref="C4649:C4652"/>
    <mergeCell ref="A4655:A4660"/>
    <mergeCell ref="B4655:B4660"/>
    <mergeCell ref="C4655:C4660"/>
    <mergeCell ref="A4697:A4700"/>
    <mergeCell ref="B4697:B4699"/>
    <mergeCell ref="C4697:C4699"/>
    <mergeCell ref="A4701:A4702"/>
    <mergeCell ref="B4701:B4702"/>
    <mergeCell ref="C4701:C4702"/>
    <mergeCell ref="A4691:A4692"/>
    <mergeCell ref="B4691:B4692"/>
    <mergeCell ref="C4691:C4692"/>
    <mergeCell ref="A4693:A4696"/>
    <mergeCell ref="B4693:B4696"/>
    <mergeCell ref="C4693:C4696"/>
    <mergeCell ref="A4682:A4685"/>
    <mergeCell ref="B4682:B4685"/>
    <mergeCell ref="C4682:C4685"/>
    <mergeCell ref="A4686:A4689"/>
    <mergeCell ref="B4686:B4689"/>
    <mergeCell ref="C4686:C4689"/>
    <mergeCell ref="A4724:A4727"/>
    <mergeCell ref="B4724:B4727"/>
    <mergeCell ref="C4724:C4727"/>
    <mergeCell ref="A4728:A4731"/>
    <mergeCell ref="B4728:B4731"/>
    <mergeCell ref="C4728:C4731"/>
    <mergeCell ref="A4712:A4715"/>
    <mergeCell ref="B4712:B4715"/>
    <mergeCell ref="C4712:C4715"/>
    <mergeCell ref="A4718:A4721"/>
    <mergeCell ref="B4718:B4721"/>
    <mergeCell ref="C4718:C4721"/>
    <mergeCell ref="A4703:A4706"/>
    <mergeCell ref="B4703:B4706"/>
    <mergeCell ref="C4703:C4706"/>
    <mergeCell ref="A4708:A4711"/>
    <mergeCell ref="B4708:B4711"/>
    <mergeCell ref="C4708:C4711"/>
    <mergeCell ref="A4745:A4748"/>
    <mergeCell ref="B4745:B4748"/>
    <mergeCell ref="C4745:C4748"/>
    <mergeCell ref="A4749:A4752"/>
    <mergeCell ref="B4749:B4752"/>
    <mergeCell ref="C4749:C4752"/>
    <mergeCell ref="A4737:A4738"/>
    <mergeCell ref="B4737:B4738"/>
    <mergeCell ref="C4737:C4738"/>
    <mergeCell ref="A4740:A4743"/>
    <mergeCell ref="B4740:B4743"/>
    <mergeCell ref="C4740:C4743"/>
    <mergeCell ref="A4733:A4734"/>
    <mergeCell ref="B4733:B4734"/>
    <mergeCell ref="C4733:C4734"/>
    <mergeCell ref="A4735:A4736"/>
    <mergeCell ref="B4735:B4736"/>
    <mergeCell ref="C4735:C4736"/>
    <mergeCell ref="A4772:A4775"/>
    <mergeCell ref="B4772:B4775"/>
    <mergeCell ref="C4772:C4775"/>
    <mergeCell ref="A4776:A4781"/>
    <mergeCell ref="B4776:B4781"/>
    <mergeCell ref="C4776:C4781"/>
    <mergeCell ref="A4763:A4766"/>
    <mergeCell ref="B4763:B4766"/>
    <mergeCell ref="C4763:C4766"/>
    <mergeCell ref="A4768:A4771"/>
    <mergeCell ref="B4768:B4771"/>
    <mergeCell ref="C4768:C4771"/>
    <mergeCell ref="A4754:A4757"/>
    <mergeCell ref="B4754:B4757"/>
    <mergeCell ref="C4754:C4757"/>
    <mergeCell ref="A4759:A4762"/>
    <mergeCell ref="B4759:B4762"/>
    <mergeCell ref="C4759:C4762"/>
    <mergeCell ref="A4799:A4802"/>
    <mergeCell ref="B4799:B4802"/>
    <mergeCell ref="C4799:C4802"/>
    <mergeCell ref="A4803:A4806"/>
    <mergeCell ref="B4803:B4806"/>
    <mergeCell ref="C4803:C4806"/>
    <mergeCell ref="A4792:A4794"/>
    <mergeCell ref="B4792:B4794"/>
    <mergeCell ref="C4792:C4794"/>
    <mergeCell ref="A4795:A4796"/>
    <mergeCell ref="B4795:B4796"/>
    <mergeCell ref="C4795:C4796"/>
    <mergeCell ref="A4783:A4786"/>
    <mergeCell ref="B4783:B4786"/>
    <mergeCell ref="C4783:C4786"/>
    <mergeCell ref="A4787:A4790"/>
    <mergeCell ref="B4787:B4790"/>
    <mergeCell ref="C4787:C4790"/>
    <mergeCell ref="A4827:A4828"/>
    <mergeCell ref="B4827:B4828"/>
    <mergeCell ref="C4827:C4828"/>
    <mergeCell ref="A4830:A4833"/>
    <mergeCell ref="B4830:B4833"/>
    <mergeCell ref="C4830:C4833"/>
    <mergeCell ref="A4814:A4818"/>
    <mergeCell ref="B4814:B4818"/>
    <mergeCell ref="C4814:C4818"/>
    <mergeCell ref="A4819:A4824"/>
    <mergeCell ref="B4819:B4824"/>
    <mergeCell ref="C4819:C4824"/>
    <mergeCell ref="A4808:A4809"/>
    <mergeCell ref="B4808:B4809"/>
    <mergeCell ref="C4808:C4809"/>
    <mergeCell ref="A4810:A4813"/>
    <mergeCell ref="B4810:B4813"/>
    <mergeCell ref="C4810:C4813"/>
    <mergeCell ref="A4856:A4857"/>
    <mergeCell ref="B4856:B4857"/>
    <mergeCell ref="C4856:C4857"/>
    <mergeCell ref="A4859:A4862"/>
    <mergeCell ref="B4859:B4862"/>
    <mergeCell ref="C4859:C4862"/>
    <mergeCell ref="A4845:A4848"/>
    <mergeCell ref="B4845:B4848"/>
    <mergeCell ref="C4845:C4848"/>
    <mergeCell ref="A4849:A4852"/>
    <mergeCell ref="B4849:B4852"/>
    <mergeCell ref="C4849:C4852"/>
    <mergeCell ref="A4834:A4837"/>
    <mergeCell ref="B4834:B4837"/>
    <mergeCell ref="C4834:C4837"/>
    <mergeCell ref="A4839:A4842"/>
    <mergeCell ref="B4839:B4842"/>
    <mergeCell ref="C4839:C4842"/>
    <mergeCell ref="A4889:A4890"/>
    <mergeCell ref="B4889:B4890"/>
    <mergeCell ref="A4891:A4892"/>
    <mergeCell ref="B4891:B4892"/>
    <mergeCell ref="A4893:A4895"/>
    <mergeCell ref="B4893:B4895"/>
    <mergeCell ref="A4874:A4879"/>
    <mergeCell ref="B4874:B4879"/>
    <mergeCell ref="A4881:A4882"/>
    <mergeCell ref="B4881:B4882"/>
    <mergeCell ref="A4885:A4888"/>
    <mergeCell ref="B4885:B4888"/>
    <mergeCell ref="A4864:A4867"/>
    <mergeCell ref="B4864:B4867"/>
    <mergeCell ref="C4864:C4867"/>
    <mergeCell ref="A4868:A4871"/>
    <mergeCell ref="B4868:B4871"/>
    <mergeCell ref="C4868:C4871"/>
    <mergeCell ref="A4928:A4932"/>
    <mergeCell ref="B4928:B4932"/>
    <mergeCell ref="A4933:A4936"/>
    <mergeCell ref="B4933:B4936"/>
    <mergeCell ref="A4942:A4944"/>
    <mergeCell ref="B4942:B4944"/>
    <mergeCell ref="C4906:C4908"/>
    <mergeCell ref="A4912:A4913"/>
    <mergeCell ref="B4912:B4913"/>
    <mergeCell ref="A4914:A4916"/>
    <mergeCell ref="B4914:B4916"/>
    <mergeCell ref="A4917:A4918"/>
    <mergeCell ref="B4917:B4918"/>
    <mergeCell ref="A4897:A4901"/>
    <mergeCell ref="B4897:B4901"/>
    <mergeCell ref="A4902:A4905"/>
    <mergeCell ref="B4902:B4905"/>
    <mergeCell ref="A4906:A4908"/>
    <mergeCell ref="B4906:B4908"/>
    <mergeCell ref="C4996:C4997"/>
    <mergeCell ref="A4998:A5004"/>
    <mergeCell ref="B4998:B5004"/>
    <mergeCell ref="A5012:A5016"/>
    <mergeCell ref="B5012:B5016"/>
    <mergeCell ref="A5017:A5020"/>
    <mergeCell ref="B5017:B5020"/>
    <mergeCell ref="A4981:A4985"/>
    <mergeCell ref="B4981:B4985"/>
    <mergeCell ref="A4986:A4989"/>
    <mergeCell ref="B4986:B4989"/>
    <mergeCell ref="A4995:A4997"/>
    <mergeCell ref="B4995:B4997"/>
    <mergeCell ref="A4947:A4949"/>
    <mergeCell ref="B4947:B4949"/>
    <mergeCell ref="A4963:A4967"/>
    <mergeCell ref="B4963:B4967"/>
    <mergeCell ref="A4972:A4975"/>
    <mergeCell ref="B4972:B4975"/>
    <mergeCell ref="A5023:A5030"/>
    <mergeCell ref="B5023:B5030"/>
    <mergeCell ref="A5033:A5037"/>
    <mergeCell ref="B5033:B5037"/>
    <mergeCell ref="A5055:A5057"/>
    <mergeCell ref="B5055:B5057"/>
    <mergeCell ref="A5038:A5039"/>
    <mergeCell ref="B5038:B5039"/>
    <mergeCell ref="A5043:A5044"/>
    <mergeCell ref="B5043:B5044"/>
    <mergeCell ref="A5045:A5046"/>
    <mergeCell ref="B5045:B5046"/>
    <mergeCell ref="A5048:A5049"/>
    <mergeCell ref="B5048:B5049"/>
    <mergeCell ref="A5050:A5051"/>
    <mergeCell ref="B5050:B5051"/>
    <mergeCell ref="A5053:A5054"/>
    <mergeCell ref="B5053:B5054"/>
    <mergeCell ref="B5173:B5174"/>
    <mergeCell ref="A5175:A5176"/>
    <mergeCell ref="A5179:A5180"/>
    <mergeCell ref="A5094:A5095"/>
    <mergeCell ref="B5094:B5095"/>
    <mergeCell ref="C5094:C5095"/>
    <mergeCell ref="A5099:A5101"/>
    <mergeCell ref="B5099:B5101"/>
    <mergeCell ref="A5074:A5078"/>
    <mergeCell ref="B5074:B5078"/>
    <mergeCell ref="A5079:A5082"/>
    <mergeCell ref="B5079:B5082"/>
    <mergeCell ref="A5085:A5086"/>
    <mergeCell ref="B5085:B5086"/>
    <mergeCell ref="A5152:A5156"/>
    <mergeCell ref="B5152:B5156"/>
    <mergeCell ref="A5157:A5160"/>
    <mergeCell ref="B5157:B5160"/>
    <mergeCell ref="A5165:A5167"/>
    <mergeCell ref="B5165:B5167"/>
    <mergeCell ref="A5117:A5120"/>
    <mergeCell ref="B5117:B5120"/>
    <mergeCell ref="A5131:A5132"/>
    <mergeCell ref="B5131:B5132"/>
    <mergeCell ref="A5135:A5139"/>
    <mergeCell ref="B5135:B5139"/>
    <mergeCell ref="A5103:A5107"/>
    <mergeCell ref="A5147:A5148"/>
    <mergeCell ref="B5147:B5148"/>
    <mergeCell ref="A5149:A5150"/>
    <mergeCell ref="B5149:B5150"/>
    <mergeCell ref="A5169:A5170"/>
    <mergeCell ref="A5315:A5316"/>
    <mergeCell ref="B5315:B5316"/>
    <mergeCell ref="A5317:A5318"/>
    <mergeCell ref="B5317:B5318"/>
    <mergeCell ref="B5319:B5329"/>
    <mergeCell ref="A5276:A5281"/>
    <mergeCell ref="B5276:B5281"/>
    <mergeCell ref="A5282:A5284"/>
    <mergeCell ref="B5282:B5284"/>
    <mergeCell ref="A5286:A5287"/>
    <mergeCell ref="B5286:B5287"/>
    <mergeCell ref="A5253:A5257"/>
    <mergeCell ref="A5181:A5185"/>
    <mergeCell ref="B5181:B5185"/>
    <mergeCell ref="A5186:A5189"/>
    <mergeCell ref="B5186:B5189"/>
    <mergeCell ref="A5200:A5203"/>
    <mergeCell ref="A5206:A5207"/>
    <mergeCell ref="A5215:A5216"/>
    <mergeCell ref="A5251:A5252"/>
    <mergeCell ref="A5222:A5225"/>
    <mergeCell ref="B5222:B5225"/>
    <mergeCell ref="A5234:A5235"/>
    <mergeCell ref="A5260:A5261"/>
    <mergeCell ref="A5290:A5291"/>
    <mergeCell ref="A5292:A5293"/>
    <mergeCell ref="A5294:A5295"/>
    <mergeCell ref="B5169:B5170"/>
    <mergeCell ref="A5171:A5172"/>
    <mergeCell ref="B5171:B5172"/>
    <mergeCell ref="A5173:A5174"/>
    <mergeCell ref="C5253:C5257"/>
    <mergeCell ref="A5262:A5266"/>
    <mergeCell ref="B5262:B5266"/>
    <mergeCell ref="A5267:A5270"/>
    <mergeCell ref="B5267:B5270"/>
    <mergeCell ref="A5297:A5298"/>
    <mergeCell ref="A5319:A5330"/>
    <mergeCell ref="A5366:A5370"/>
    <mergeCell ref="B5366:B5370"/>
    <mergeCell ref="A5371:A5374"/>
    <mergeCell ref="B5371:B5374"/>
    <mergeCell ref="A5375:A5381"/>
    <mergeCell ref="A5383:A5393"/>
    <mergeCell ref="B5383:B5393"/>
    <mergeCell ref="A5358:A5359"/>
    <mergeCell ref="B5358:B5359"/>
    <mergeCell ref="A5360:A5362"/>
    <mergeCell ref="B5360:B5362"/>
    <mergeCell ref="A5331:A5334"/>
    <mergeCell ref="B5331:B5334"/>
    <mergeCell ref="A5338:A5342"/>
    <mergeCell ref="B5338:B5342"/>
    <mergeCell ref="A5343:A5346"/>
    <mergeCell ref="B5343:B5346"/>
    <mergeCell ref="A5349:A5357"/>
    <mergeCell ref="B5349:B5357"/>
    <mergeCell ref="A5364:A5365"/>
    <mergeCell ref="A5258:A5259"/>
    <mergeCell ref="A5420:A5423"/>
    <mergeCell ref="B5420:B5423"/>
    <mergeCell ref="A5424:A5426"/>
    <mergeCell ref="B5424:B5426"/>
    <mergeCell ref="A5427:A5432"/>
    <mergeCell ref="B5427:B5432"/>
    <mergeCell ref="A5407:A5411"/>
    <mergeCell ref="B5407:B5411"/>
    <mergeCell ref="A5412:A5415"/>
    <mergeCell ref="B5412:B5415"/>
    <mergeCell ref="A5416:A5418"/>
    <mergeCell ref="B5416:B5418"/>
    <mergeCell ref="A5394:A5400"/>
    <mergeCell ref="B5394:B5400"/>
    <mergeCell ref="A5401:A5402"/>
    <mergeCell ref="B5401:B5402"/>
    <mergeCell ref="A5404:A5405"/>
    <mergeCell ref="B5404:B5405"/>
    <mergeCell ref="A5464:A5467"/>
    <mergeCell ref="B5464:B5467"/>
    <mergeCell ref="A5471:A5476"/>
    <mergeCell ref="B5471:B5476"/>
    <mergeCell ref="A5477:A5481"/>
    <mergeCell ref="B5477:B5481"/>
    <mergeCell ref="A5448:A5451"/>
    <mergeCell ref="B5448:B5451"/>
    <mergeCell ref="C5448:C5449"/>
    <mergeCell ref="C5450:C5451"/>
    <mergeCell ref="A5459:A5463"/>
    <mergeCell ref="B5459:B5463"/>
    <mergeCell ref="A5434:A5435"/>
    <mergeCell ref="B5434:B5435"/>
    <mergeCell ref="A5437:A5441"/>
    <mergeCell ref="B5437:B5441"/>
    <mergeCell ref="A5442:A5445"/>
    <mergeCell ref="B5442:B5445"/>
    <mergeCell ref="A5454:A5455"/>
    <mergeCell ref="A5457:A5458"/>
    <mergeCell ref="A5520:A5521"/>
    <mergeCell ref="B5520:B5521"/>
    <mergeCell ref="A5525:A5526"/>
    <mergeCell ref="B5525:B5526"/>
    <mergeCell ref="A5527:A5531"/>
    <mergeCell ref="B5527:B5531"/>
    <mergeCell ref="A5494:A5497"/>
    <mergeCell ref="B5494:B5497"/>
    <mergeCell ref="A5499:A5502"/>
    <mergeCell ref="B5499:B5502"/>
    <mergeCell ref="A5503:A5513"/>
    <mergeCell ref="B5503:B5513"/>
    <mergeCell ref="A5482:A5484"/>
    <mergeCell ref="B5482:B5484"/>
    <mergeCell ref="A5485:A5488"/>
    <mergeCell ref="B5485:B5488"/>
    <mergeCell ref="A5489:A5493"/>
    <mergeCell ref="B5489:B5493"/>
    <mergeCell ref="A5597:A5598"/>
    <mergeCell ref="B5597:B5598"/>
    <mergeCell ref="A5601:A5602"/>
    <mergeCell ref="B5601:B5602"/>
    <mergeCell ref="A5551:A5555"/>
    <mergeCell ref="B5551:B5555"/>
    <mergeCell ref="C5551:C5555"/>
    <mergeCell ref="A5562:A5566"/>
    <mergeCell ref="B5562:B5566"/>
    <mergeCell ref="A5567:A5570"/>
    <mergeCell ref="B5567:B5570"/>
    <mergeCell ref="A5532:A5535"/>
    <mergeCell ref="B5532:B5535"/>
    <mergeCell ref="A5537:A5543"/>
    <mergeCell ref="B5537:B5543"/>
    <mergeCell ref="A5544:A5548"/>
    <mergeCell ref="B5544:B5548"/>
    <mergeCell ref="A5556:A5557"/>
    <mergeCell ref="A5558:A5559"/>
    <mergeCell ref="A5560:A5561"/>
    <mergeCell ref="A5581:A5585"/>
    <mergeCell ref="B5581:B5585"/>
    <mergeCell ref="A5586:A5589"/>
    <mergeCell ref="B5586:B5589"/>
    <mergeCell ref="A5621:A5622"/>
    <mergeCell ref="B5621:B5622"/>
    <mergeCell ref="A5623:A5624"/>
    <mergeCell ref="B5623:B5624"/>
    <mergeCell ref="A5631:A5637"/>
    <mergeCell ref="B5635:B5637"/>
    <mergeCell ref="A5609:A5610"/>
    <mergeCell ref="B5609:B5610"/>
    <mergeCell ref="A5613:A5614"/>
    <mergeCell ref="B5613:B5614"/>
    <mergeCell ref="A5615:A5616"/>
    <mergeCell ref="B5615:B5616"/>
    <mergeCell ref="A5603:A5604"/>
    <mergeCell ref="B5603:B5604"/>
    <mergeCell ref="A5605:A5606"/>
    <mergeCell ref="B5605:B5606"/>
    <mergeCell ref="A5607:A5608"/>
    <mergeCell ref="B5607:B5608"/>
    <mergeCell ref="A5664:A5665"/>
    <mergeCell ref="B5664:B5665"/>
    <mergeCell ref="A5719:A5721"/>
    <mergeCell ref="B5719:B5721"/>
    <mergeCell ref="A5723:A5725"/>
    <mergeCell ref="B5723:B5725"/>
    <mergeCell ref="A5650:A5651"/>
    <mergeCell ref="B5650:B5651"/>
    <mergeCell ref="A5652:A5653"/>
    <mergeCell ref="B5652:B5653"/>
    <mergeCell ref="A5662:A5663"/>
    <mergeCell ref="B5662:B5663"/>
    <mergeCell ref="A5638:A5639"/>
    <mergeCell ref="B5638:B5639"/>
    <mergeCell ref="A5645:A5649"/>
    <mergeCell ref="C5646:C5647"/>
    <mergeCell ref="B5648:B5649"/>
    <mergeCell ref="C5648:C5649"/>
    <mergeCell ref="A5778:A5781"/>
    <mergeCell ref="B5778:B5781"/>
    <mergeCell ref="C5778:C5781"/>
    <mergeCell ref="A5782:A5785"/>
    <mergeCell ref="B5782:B5785"/>
    <mergeCell ref="C5782:C5785"/>
    <mergeCell ref="A5762:A5765"/>
    <mergeCell ref="B5762:B5765"/>
    <mergeCell ref="A5768:A5773"/>
    <mergeCell ref="B5768:B5773"/>
    <mergeCell ref="A5774:A5777"/>
    <mergeCell ref="B5774:B5777"/>
    <mergeCell ref="A5741:A5744"/>
    <mergeCell ref="B5741:B5744"/>
    <mergeCell ref="A5745:A5749"/>
    <mergeCell ref="B5745:B5749"/>
    <mergeCell ref="A5758:A5761"/>
    <mergeCell ref="B5758:B5761"/>
    <mergeCell ref="A5809:A5810"/>
    <mergeCell ref="B5809:B5810"/>
    <mergeCell ref="A5812:A5813"/>
    <mergeCell ref="B5812:B5813"/>
    <mergeCell ref="A5815:A5816"/>
    <mergeCell ref="B5815:B5816"/>
    <mergeCell ref="A5798:A5799"/>
    <mergeCell ref="B5798:B5799"/>
    <mergeCell ref="A5801:A5805"/>
    <mergeCell ref="B5801:B5805"/>
    <mergeCell ref="A5806:A5807"/>
    <mergeCell ref="B5806:B5807"/>
    <mergeCell ref="A5788:A5791"/>
    <mergeCell ref="B5788:B5791"/>
    <mergeCell ref="A5792:A5795"/>
    <mergeCell ref="B5792:B5795"/>
    <mergeCell ref="A5796:A5797"/>
    <mergeCell ref="B5796:B5797"/>
    <mergeCell ref="A5852:A5853"/>
    <mergeCell ref="B5852:B5853"/>
    <mergeCell ref="A5854:A5856"/>
    <mergeCell ref="B5854:B5856"/>
    <mergeCell ref="A5862:A5865"/>
    <mergeCell ref="B5862:B5865"/>
    <mergeCell ref="A5838:A5841"/>
    <mergeCell ref="B5838:B5841"/>
    <mergeCell ref="A5842:A5845"/>
    <mergeCell ref="B5842:B5845"/>
    <mergeCell ref="A5849:A5851"/>
    <mergeCell ref="B5849:B5851"/>
    <mergeCell ref="A5818:A5821"/>
    <mergeCell ref="B5818:B5821"/>
    <mergeCell ref="A5822:A5825"/>
    <mergeCell ref="B5822:B5825"/>
    <mergeCell ref="A5835:A5837"/>
    <mergeCell ref="B5835:B5837"/>
    <mergeCell ref="A5906:A5909"/>
    <mergeCell ref="B5906:B5909"/>
    <mergeCell ref="A5910:A5913"/>
    <mergeCell ref="B5910:B5913"/>
    <mergeCell ref="A5914:A5915"/>
    <mergeCell ref="B5914:B5915"/>
    <mergeCell ref="A5894:A5895"/>
    <mergeCell ref="B5894:B5895"/>
    <mergeCell ref="A5896:A5899"/>
    <mergeCell ref="B5896:B5899"/>
    <mergeCell ref="A5900:A5903"/>
    <mergeCell ref="B5900:B5903"/>
    <mergeCell ref="A5866:A5869"/>
    <mergeCell ref="B5866:B5869"/>
    <mergeCell ref="A5876:A5877"/>
    <mergeCell ref="B5876:B5877"/>
    <mergeCell ref="A5879:A5893"/>
    <mergeCell ref="B5879:B5893"/>
    <mergeCell ref="A5943:A5948"/>
    <mergeCell ref="B5943:B5948"/>
    <mergeCell ref="A5949:A5952"/>
    <mergeCell ref="B5949:B5952"/>
    <mergeCell ref="A5953:A5956"/>
    <mergeCell ref="B5953:B5956"/>
    <mergeCell ref="A5923:A5926"/>
    <mergeCell ref="B5923:B5926"/>
    <mergeCell ref="A5927:A5930"/>
    <mergeCell ref="B5927:B5930"/>
    <mergeCell ref="A5932:A5937"/>
    <mergeCell ref="B5932:B5937"/>
    <mergeCell ref="A5916:A5917"/>
    <mergeCell ref="B5916:B5917"/>
    <mergeCell ref="A5918:A5919"/>
    <mergeCell ref="B5918:B5919"/>
    <mergeCell ref="A5920:A5922"/>
    <mergeCell ref="B5920:B5922"/>
    <mergeCell ref="A5983:A5986"/>
    <mergeCell ref="B5983:B5986"/>
    <mergeCell ref="A5988:A5989"/>
    <mergeCell ref="B5988:B5989"/>
    <mergeCell ref="A5990:A5994"/>
    <mergeCell ref="B5990:B5994"/>
    <mergeCell ref="A5972:A5976"/>
    <mergeCell ref="B5972:B5976"/>
    <mergeCell ref="A5977:A5978"/>
    <mergeCell ref="B5977:B5978"/>
    <mergeCell ref="A5979:A5982"/>
    <mergeCell ref="B5979:B5982"/>
    <mergeCell ref="A5958:A5961"/>
    <mergeCell ref="B5958:B5961"/>
    <mergeCell ref="A5963:A5966"/>
    <mergeCell ref="B5963:B5966"/>
    <mergeCell ref="A5967:A5970"/>
    <mergeCell ref="B5967:B5970"/>
    <mergeCell ref="A6035:A6036"/>
    <mergeCell ref="A6037:A6038"/>
    <mergeCell ref="A6040:A6041"/>
    <mergeCell ref="B6040:B6041"/>
    <mergeCell ref="A6042:A6043"/>
    <mergeCell ref="B6042:B6043"/>
    <mergeCell ref="A6012:A6026"/>
    <mergeCell ref="B6012:B6026"/>
    <mergeCell ref="A6027:A6030"/>
    <mergeCell ref="B6027:B6030"/>
    <mergeCell ref="A6031:A6034"/>
    <mergeCell ref="B6031:B6034"/>
    <mergeCell ref="A6000:A6003"/>
    <mergeCell ref="B6000:B6003"/>
    <mergeCell ref="A6004:A6007"/>
    <mergeCell ref="B6004:B6007"/>
    <mergeCell ref="A6010:A6011"/>
    <mergeCell ref="B6010:B6011"/>
    <mergeCell ref="A6071:A6074"/>
    <mergeCell ref="B6071:B6074"/>
    <mergeCell ref="A6075:A6078"/>
    <mergeCell ref="B6075:B6078"/>
    <mergeCell ref="A6082:A6085"/>
    <mergeCell ref="B6082:B6085"/>
    <mergeCell ref="A6059:A6060"/>
    <mergeCell ref="B6059:B6060"/>
    <mergeCell ref="A6062:A6064"/>
    <mergeCell ref="B6062:B6064"/>
    <mergeCell ref="A6065:A6070"/>
    <mergeCell ref="B6065:B6070"/>
    <mergeCell ref="A6047:A6048"/>
    <mergeCell ref="B6047:B6048"/>
    <mergeCell ref="A6051:A6054"/>
    <mergeCell ref="B6051:B6054"/>
    <mergeCell ref="A6055:A6058"/>
    <mergeCell ref="B6055:B6058"/>
    <mergeCell ref="A6119:A6122"/>
    <mergeCell ref="B6119:B6122"/>
    <mergeCell ref="A6123:A6125"/>
    <mergeCell ref="A6126:A6128"/>
    <mergeCell ref="A6129:A6130"/>
    <mergeCell ref="B6132:B6135"/>
    <mergeCell ref="C6102:C6106"/>
    <mergeCell ref="A6107:A6110"/>
    <mergeCell ref="B6107:B6110"/>
    <mergeCell ref="A6112:A6114"/>
    <mergeCell ref="B6112:B6114"/>
    <mergeCell ref="A6115:A6118"/>
    <mergeCell ref="B6115:B6118"/>
    <mergeCell ref="A6086:A6089"/>
    <mergeCell ref="B6086:B6089"/>
    <mergeCell ref="A6093:A6100"/>
    <mergeCell ref="B6093:B6096"/>
    <mergeCell ref="B6099:B6100"/>
    <mergeCell ref="A6101:A6106"/>
    <mergeCell ref="B6101:B6106"/>
    <mergeCell ref="A6170:A6173"/>
    <mergeCell ref="B6170:B6173"/>
    <mergeCell ref="A6174:A6177"/>
    <mergeCell ref="B6174:B6177"/>
    <mergeCell ref="A6179:A6180"/>
    <mergeCell ref="B6179:B6180"/>
    <mergeCell ref="A6161:A6164"/>
    <mergeCell ref="B6161:B6164"/>
    <mergeCell ref="A6166:A6167"/>
    <mergeCell ref="B6166:B6167"/>
    <mergeCell ref="A6168:A6169"/>
    <mergeCell ref="B6168:B6169"/>
    <mergeCell ref="B6136:B6139"/>
    <mergeCell ref="A6141:A6147"/>
    <mergeCell ref="B6144:B6147"/>
    <mergeCell ref="A6148:A6156"/>
    <mergeCell ref="B6151:B6156"/>
    <mergeCell ref="A6157:A6160"/>
    <mergeCell ref="B6157:B6160"/>
    <mergeCell ref="A6211:A6214"/>
    <mergeCell ref="B6211:B6214"/>
    <mergeCell ref="A6215:A6218"/>
    <mergeCell ref="B6215:B6218"/>
    <mergeCell ref="A6219:A6220"/>
    <mergeCell ref="B6219:B6220"/>
    <mergeCell ref="A6191:A6194"/>
    <mergeCell ref="B6191:B6194"/>
    <mergeCell ref="A6198:A6201"/>
    <mergeCell ref="B6198:B6201"/>
    <mergeCell ref="A6202:A6205"/>
    <mergeCell ref="B6202:B6205"/>
    <mergeCell ref="A6182:A6183"/>
    <mergeCell ref="B6182:B6183"/>
    <mergeCell ref="A6185:A6186"/>
    <mergeCell ref="B6185:B6186"/>
    <mergeCell ref="A6187:A6190"/>
    <mergeCell ref="B6187:B6190"/>
    <mergeCell ref="A6262:A6264"/>
    <mergeCell ref="B6262:B6264"/>
    <mergeCell ref="A6265:A6268"/>
    <mergeCell ref="B6265:B6268"/>
    <mergeCell ref="A6269:A6274"/>
    <mergeCell ref="B6269:B6274"/>
    <mergeCell ref="A6242:A6245"/>
    <mergeCell ref="B6242:B6245"/>
    <mergeCell ref="A6253:A6256"/>
    <mergeCell ref="B6253:B6256"/>
    <mergeCell ref="A6257:A6260"/>
    <mergeCell ref="B6257:B6260"/>
    <mergeCell ref="A6222:A6223"/>
    <mergeCell ref="B6222:B6223"/>
    <mergeCell ref="A6233:A6236"/>
    <mergeCell ref="B6233:B6236"/>
    <mergeCell ref="A6237:A6240"/>
    <mergeCell ref="B6237:B6240"/>
    <mergeCell ref="A6304:A6307"/>
    <mergeCell ref="B6304:B6307"/>
    <mergeCell ref="A6310:A6312"/>
    <mergeCell ref="B6310:B6312"/>
    <mergeCell ref="A6313:A6317"/>
    <mergeCell ref="B6313:B6317"/>
    <mergeCell ref="A6288:A6291"/>
    <mergeCell ref="B6288:B6291"/>
    <mergeCell ref="A6295:A6297"/>
    <mergeCell ref="B6295:B6297"/>
    <mergeCell ref="A6300:A6303"/>
    <mergeCell ref="B6300:B6303"/>
    <mergeCell ref="A6275:A6278"/>
    <mergeCell ref="B6275:B6278"/>
    <mergeCell ref="A6279:A6282"/>
    <mergeCell ref="B6279:B6282"/>
    <mergeCell ref="A6283:A6286"/>
    <mergeCell ref="B6283:B6286"/>
    <mergeCell ref="A6354:A6360"/>
    <mergeCell ref="B6354:B6360"/>
    <mergeCell ref="A6361:A6370"/>
    <mergeCell ref="B6361:B6370"/>
    <mergeCell ref="A6374:A6377"/>
    <mergeCell ref="B6374:B6377"/>
    <mergeCell ref="A6343:A6346"/>
    <mergeCell ref="B6343:B6346"/>
    <mergeCell ref="A6347:A6350"/>
    <mergeCell ref="B6347:B6350"/>
    <mergeCell ref="A6352:A6353"/>
    <mergeCell ref="B6352:B6353"/>
    <mergeCell ref="A6318:A6319"/>
    <mergeCell ref="B6318:B6319"/>
    <mergeCell ref="A6326:A6327"/>
    <mergeCell ref="B6326:B6327"/>
    <mergeCell ref="A6338:A6342"/>
    <mergeCell ref="B6338:B6342"/>
    <mergeCell ref="A6404:A6405"/>
    <mergeCell ref="B6404:B6405"/>
    <mergeCell ref="A6411:A6414"/>
    <mergeCell ref="B6411:B6414"/>
    <mergeCell ref="A6415:A6418"/>
    <mergeCell ref="B6415:B6418"/>
    <mergeCell ref="A6398:A6399"/>
    <mergeCell ref="B6398:B6399"/>
    <mergeCell ref="A6400:A6401"/>
    <mergeCell ref="B6400:B6401"/>
    <mergeCell ref="A6402:A6403"/>
    <mergeCell ref="B6402:B6403"/>
    <mergeCell ref="A6378:A6381"/>
    <mergeCell ref="B6378:B6381"/>
    <mergeCell ref="A6383:A6388"/>
    <mergeCell ref="B6383:B6388"/>
    <mergeCell ref="A6396:A6397"/>
    <mergeCell ref="B6396:B6397"/>
    <mergeCell ref="A6460:A6463"/>
    <mergeCell ref="B6460:B6463"/>
    <mergeCell ref="A6464:A6467"/>
    <mergeCell ref="B6464:B6467"/>
    <mergeCell ref="A6470:A6471"/>
    <mergeCell ref="B6470:B6471"/>
    <mergeCell ref="B6434:B6439"/>
    <mergeCell ref="A6441:A6445"/>
    <mergeCell ref="B6441:B6445"/>
    <mergeCell ref="A6446:A6447"/>
    <mergeCell ref="B6446:B6447"/>
    <mergeCell ref="A6420:A6422"/>
    <mergeCell ref="B6420:B6422"/>
    <mergeCell ref="A6425:A6428"/>
    <mergeCell ref="B6425:B6428"/>
    <mergeCell ref="A6429:A6432"/>
    <mergeCell ref="B6429:B6432"/>
    <mergeCell ref="A6434:A6440"/>
    <mergeCell ref="C6510:C6513"/>
    <mergeCell ref="A6514:A6517"/>
    <mergeCell ref="B6514:B6517"/>
    <mergeCell ref="C6514:C6517"/>
    <mergeCell ref="A6518:A6521"/>
    <mergeCell ref="B6518:B6521"/>
    <mergeCell ref="C6518:C6521"/>
    <mergeCell ref="A6494:A6497"/>
    <mergeCell ref="B6494:B6497"/>
    <mergeCell ref="A6499:A6507"/>
    <mergeCell ref="B6499:B6507"/>
    <mergeCell ref="A6510:A6513"/>
    <mergeCell ref="B6510:B6513"/>
    <mergeCell ref="A6480:A6485"/>
    <mergeCell ref="B6480:B6485"/>
    <mergeCell ref="A6487:A6489"/>
    <mergeCell ref="B6487:B6489"/>
    <mergeCell ref="A6490:A6493"/>
    <mergeCell ref="B6490:B6493"/>
    <mergeCell ref="A6552:A6554"/>
    <mergeCell ref="B6552:B6554"/>
    <mergeCell ref="C6552:C6554"/>
    <mergeCell ref="A6562:A6565"/>
    <mergeCell ref="B6562:B6565"/>
    <mergeCell ref="C6562:C6565"/>
    <mergeCell ref="A6545:A6547"/>
    <mergeCell ref="B6545:B6547"/>
    <mergeCell ref="C6545:C6547"/>
    <mergeCell ref="A6548:A6551"/>
    <mergeCell ref="B6548:B6551"/>
    <mergeCell ref="C6548:C6551"/>
    <mergeCell ref="A6536:A6539"/>
    <mergeCell ref="B6536:B6539"/>
    <mergeCell ref="C6536:C6539"/>
    <mergeCell ref="A6540:A6543"/>
    <mergeCell ref="B6540:B6543"/>
    <mergeCell ref="C6540:C6543"/>
    <mergeCell ref="A6592:A6595"/>
    <mergeCell ref="B6592:B6595"/>
    <mergeCell ref="C6592:C6595"/>
    <mergeCell ref="A6597:A6600"/>
    <mergeCell ref="B6597:B6600"/>
    <mergeCell ref="C6597:C6600"/>
    <mergeCell ref="A6576:A6578"/>
    <mergeCell ref="B6576:B6578"/>
    <mergeCell ref="C6576:C6578"/>
    <mergeCell ref="A6588:A6591"/>
    <mergeCell ref="B6588:B6591"/>
    <mergeCell ref="C6588:C6591"/>
    <mergeCell ref="A6566:A6569"/>
    <mergeCell ref="B6566:B6569"/>
    <mergeCell ref="C6566:C6569"/>
    <mergeCell ref="A6573:A6574"/>
    <mergeCell ref="B6573:B6574"/>
    <mergeCell ref="C6573:C6574"/>
    <mergeCell ref="A6649:A6651"/>
    <mergeCell ref="B6649:B6651"/>
    <mergeCell ref="C6649:C6651"/>
    <mergeCell ref="A6652:A6658"/>
    <mergeCell ref="B6652:B6658"/>
    <mergeCell ref="C6652:C6658"/>
    <mergeCell ref="A6638:A6641"/>
    <mergeCell ref="B6638:B6641"/>
    <mergeCell ref="C6638:C6641"/>
    <mergeCell ref="C6642:C6643"/>
    <mergeCell ref="A6646:A6648"/>
    <mergeCell ref="B6646:B6648"/>
    <mergeCell ref="C6646:C6648"/>
    <mergeCell ref="A6601:A6604"/>
    <mergeCell ref="B6601:B6604"/>
    <mergeCell ref="C6601:C6604"/>
    <mergeCell ref="A6614:A6616"/>
    <mergeCell ref="B6614:B6616"/>
    <mergeCell ref="A6634:A6637"/>
    <mergeCell ref="B6634:B6637"/>
    <mergeCell ref="C6634:C6637"/>
    <mergeCell ref="A6680:A6683"/>
    <mergeCell ref="B6680:B6683"/>
    <mergeCell ref="C6680:C6683"/>
    <mergeCell ref="A6684:A6685"/>
    <mergeCell ref="B6684:B6685"/>
    <mergeCell ref="C6684:C6685"/>
    <mergeCell ref="A6672:A6675"/>
    <mergeCell ref="B6672:B6675"/>
    <mergeCell ref="C6672:C6675"/>
    <mergeCell ref="A6677:A6679"/>
    <mergeCell ref="B6677:B6679"/>
    <mergeCell ref="C6677:C6679"/>
    <mergeCell ref="A6660:A6663"/>
    <mergeCell ref="B6660:B6663"/>
    <mergeCell ref="C6660:C6663"/>
    <mergeCell ref="A6665:A6670"/>
    <mergeCell ref="B6665:B6670"/>
    <mergeCell ref="C6665:C6670"/>
    <mergeCell ref="A6711:A6714"/>
    <mergeCell ref="B6711:B6714"/>
    <mergeCell ref="C6711:C6714"/>
    <mergeCell ref="A6715:A6718"/>
    <mergeCell ref="B6715:B6718"/>
    <mergeCell ref="C6715:C6718"/>
    <mergeCell ref="A6701:A6703"/>
    <mergeCell ref="B6701:B6703"/>
    <mergeCell ref="C6701:C6703"/>
    <mergeCell ref="A6704:A6706"/>
    <mergeCell ref="B6704:B6706"/>
    <mergeCell ref="C6704:C6706"/>
    <mergeCell ref="A6690:A6693"/>
    <mergeCell ref="B6690:B6693"/>
    <mergeCell ref="C6690:C6693"/>
    <mergeCell ref="A6694:A6697"/>
    <mergeCell ref="B6694:B6697"/>
    <mergeCell ref="C6694:C6697"/>
    <mergeCell ref="A6741:A6744"/>
    <mergeCell ref="B6741:B6744"/>
    <mergeCell ref="C6741:C6744"/>
    <mergeCell ref="A6749:A6752"/>
    <mergeCell ref="B6749:B6752"/>
    <mergeCell ref="C6749:C6752"/>
    <mergeCell ref="A6732:A6735"/>
    <mergeCell ref="B6732:B6735"/>
    <mergeCell ref="C6732:C6735"/>
    <mergeCell ref="A6736:A6739"/>
    <mergeCell ref="B6736:B6739"/>
    <mergeCell ref="C6736:C6739"/>
    <mergeCell ref="C6719:C6720"/>
    <mergeCell ref="A6723:A6726"/>
    <mergeCell ref="B6723:B6726"/>
    <mergeCell ref="C6723:C6726"/>
    <mergeCell ref="A6727:A6729"/>
    <mergeCell ref="B6727:B6729"/>
    <mergeCell ref="C6727:C6729"/>
    <mergeCell ref="A6778:A6781"/>
    <mergeCell ref="B6778:B6781"/>
    <mergeCell ref="C6778:C6781"/>
    <mergeCell ref="A6783:A6785"/>
    <mergeCell ref="B6783:B6785"/>
    <mergeCell ref="C6783:C6785"/>
    <mergeCell ref="A6763:A6766"/>
    <mergeCell ref="B6763:B6766"/>
    <mergeCell ref="C6763:C6766"/>
    <mergeCell ref="A6771:A6773"/>
    <mergeCell ref="B6771:B6773"/>
    <mergeCell ref="A6774:A6777"/>
    <mergeCell ref="B6774:B6777"/>
    <mergeCell ref="C6774:C6777"/>
    <mergeCell ref="A6753:A6756"/>
    <mergeCell ref="B6753:B6756"/>
    <mergeCell ref="C6753:C6756"/>
    <mergeCell ref="A6758:A6762"/>
    <mergeCell ref="B6758:B6762"/>
    <mergeCell ref="C6758:C6762"/>
    <mergeCell ref="A6816:A6819"/>
    <mergeCell ref="B6816:B6819"/>
    <mergeCell ref="C6816:C6819"/>
    <mergeCell ref="A6803:A6805"/>
    <mergeCell ref="B6803:B6805"/>
    <mergeCell ref="C6803:C6805"/>
    <mergeCell ref="A6812:A6815"/>
    <mergeCell ref="B6812:B6815"/>
    <mergeCell ref="C6812:C6815"/>
    <mergeCell ref="A6787:A6790"/>
    <mergeCell ref="B6787:B6790"/>
    <mergeCell ref="A6794:A6797"/>
    <mergeCell ref="B6794:B6797"/>
    <mergeCell ref="C6794:C6797"/>
    <mergeCell ref="A6798:A6801"/>
    <mergeCell ref="B6798:B6801"/>
    <mergeCell ref="C6798:C6801"/>
    <mergeCell ref="B5144:B5145"/>
    <mergeCell ref="B5061:B5062"/>
    <mergeCell ref="A5063:A5064"/>
    <mergeCell ref="B5063:B5064"/>
    <mergeCell ref="A5067:A5068"/>
    <mergeCell ref="B5067:B5068"/>
    <mergeCell ref="A5070:A5071"/>
    <mergeCell ref="B5070:B5071"/>
    <mergeCell ref="A5072:A5073"/>
    <mergeCell ref="B5072:B5073"/>
    <mergeCell ref="A5031:A5032"/>
    <mergeCell ref="B5031:B5032"/>
    <mergeCell ref="A5087:A5088"/>
    <mergeCell ref="B5087:B5088"/>
    <mergeCell ref="A5091:A5092"/>
    <mergeCell ref="B5091:B5092"/>
    <mergeCell ref="A5089:A5090"/>
    <mergeCell ref="B5089:B5090"/>
    <mergeCell ref="A5059:A5060"/>
    <mergeCell ref="B5059:B5060"/>
    <mergeCell ref="A5061:A5062"/>
    <mergeCell ref="B5103:B5107"/>
    <mergeCell ref="A5108:A5111"/>
    <mergeCell ref="B5108:B5111"/>
    <mergeCell ref="A5115:A5116"/>
    <mergeCell ref="B5115:B5116"/>
    <mergeCell ref="A6821:G6821"/>
    <mergeCell ref="B5234:B5235"/>
    <mergeCell ref="A5236:A5243"/>
    <mergeCell ref="B5236:B5243"/>
    <mergeCell ref="A5197:A5198"/>
    <mergeCell ref="B5197:B5198"/>
    <mergeCell ref="B5200:B5202"/>
    <mergeCell ref="A5217:A5221"/>
    <mergeCell ref="B5217:B5221"/>
    <mergeCell ref="A5195:A5196"/>
    <mergeCell ref="B5195:B5196"/>
    <mergeCell ref="A1:C2"/>
    <mergeCell ref="D1:G2"/>
    <mergeCell ref="A3:G3"/>
    <mergeCell ref="A4:G4"/>
    <mergeCell ref="A5097:A5098"/>
    <mergeCell ref="B5097:B5098"/>
    <mergeCell ref="A5121:A5122"/>
    <mergeCell ref="B5121:B5122"/>
    <mergeCell ref="A5124:A5125"/>
    <mergeCell ref="B5124:B5125"/>
    <mergeCell ref="A5127:A5128"/>
    <mergeCell ref="B5127:B5128"/>
    <mergeCell ref="A5129:A5130"/>
    <mergeCell ref="B5129:B5130"/>
    <mergeCell ref="A5133:A5134"/>
    <mergeCell ref="B5133:B5134"/>
    <mergeCell ref="A5140:A5141"/>
    <mergeCell ref="B5140:B5141"/>
    <mergeCell ref="A5142:A5143"/>
    <mergeCell ref="B5142:B5143"/>
    <mergeCell ref="A5144:A5145"/>
  </mergeCells>
  <printOptions horizontalCentered="1"/>
  <pageMargins left="0.2" right="0.2" top="0.31496062992126" bottom="0.39370078740157499" header="0" footer="0"/>
  <pageSetup paperSize="9" scale="96" orientation="portrait" r:id="rId1"/>
  <headerFooter>
    <oddFooter>&amp;R&amp;"Times New Roman,thường"&amp;10&amp;P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tabSelected="1" view="pageBreakPreview" zoomScale="115" zoomScaleNormal="115" zoomScaleSheetLayoutView="115" workbookViewId="0">
      <selection activeCell="A2" sqref="A2:D2"/>
    </sheetView>
  </sheetViews>
  <sheetFormatPr defaultRowHeight="15" x14ac:dyDescent="0.25"/>
  <cols>
    <col min="1" max="1" width="5.5703125" bestFit="1" customWidth="1"/>
    <col min="2" max="2" width="39.140625" bestFit="1" customWidth="1"/>
    <col min="3" max="3" width="38.5703125" bestFit="1" customWidth="1"/>
    <col min="4" max="4" width="21" bestFit="1" customWidth="1"/>
  </cols>
  <sheetData>
    <row r="1" spans="1:7" ht="39.950000000000003" customHeight="1" x14ac:dyDescent="0.25">
      <c r="A1" s="761" t="s">
        <v>9556</v>
      </c>
      <c r="B1" s="762"/>
      <c r="C1" s="763" t="s">
        <v>9552</v>
      </c>
      <c r="D1" s="536"/>
    </row>
    <row r="2" spans="1:7" ht="39.950000000000003" customHeight="1" x14ac:dyDescent="0.25">
      <c r="A2" s="764" t="s">
        <v>9020</v>
      </c>
      <c r="B2" s="764"/>
      <c r="C2" s="764"/>
      <c r="D2" s="764"/>
    </row>
    <row r="3" spans="1:7" s="57" customFormat="1" ht="20.100000000000001" customHeight="1" x14ac:dyDescent="0.2">
      <c r="A3" s="765" t="s">
        <v>9554</v>
      </c>
      <c r="B3" s="765"/>
      <c r="C3" s="765"/>
      <c r="D3" s="765"/>
      <c r="E3" s="316"/>
      <c r="F3" s="316"/>
      <c r="G3" s="316"/>
    </row>
    <row r="4" spans="1:7" s="57" customFormat="1" ht="20.100000000000001" customHeight="1" x14ac:dyDescent="0.3">
      <c r="A4" s="420"/>
      <c r="B4" s="421"/>
      <c r="C4" s="421"/>
      <c r="D4" s="421"/>
      <c r="E4" s="316"/>
      <c r="F4" s="316"/>
      <c r="G4" s="316"/>
    </row>
    <row r="5" spans="1:7" ht="35.1" customHeight="1" x14ac:dyDescent="0.25">
      <c r="A5" s="493" t="s">
        <v>8508</v>
      </c>
      <c r="B5" s="493" t="s">
        <v>8509</v>
      </c>
      <c r="C5" s="493" t="s">
        <v>8958</v>
      </c>
      <c r="D5" s="493" t="s">
        <v>8510</v>
      </c>
    </row>
    <row r="6" spans="1:7" ht="20.100000000000001" customHeight="1" x14ac:dyDescent="0.25">
      <c r="A6" s="493" t="s">
        <v>8511</v>
      </c>
      <c r="B6" s="766" t="s">
        <v>8512</v>
      </c>
      <c r="C6" s="766"/>
      <c r="D6" s="766"/>
    </row>
    <row r="7" spans="1:7" s="3" customFormat="1" ht="20.100000000000001" customHeight="1" x14ac:dyDescent="0.25">
      <c r="A7" s="494">
        <v>1</v>
      </c>
      <c r="B7" s="495" t="s">
        <v>8959</v>
      </c>
      <c r="C7" s="494" t="s">
        <v>44</v>
      </c>
      <c r="D7" s="496">
        <v>750000</v>
      </c>
    </row>
    <row r="8" spans="1:7" s="3" customFormat="1" ht="20.100000000000001" customHeight="1" x14ac:dyDescent="0.25">
      <c r="A8" s="768">
        <v>2</v>
      </c>
      <c r="B8" s="495" t="s">
        <v>8960</v>
      </c>
      <c r="C8" s="768" t="s">
        <v>45</v>
      </c>
      <c r="D8" s="496">
        <v>600000</v>
      </c>
    </row>
    <row r="9" spans="1:7" s="3" customFormat="1" ht="39.950000000000003" customHeight="1" x14ac:dyDescent="0.25">
      <c r="A9" s="768"/>
      <c r="B9" s="495" t="s">
        <v>8513</v>
      </c>
      <c r="C9" s="768"/>
      <c r="D9" s="496">
        <v>260000</v>
      </c>
    </row>
    <row r="10" spans="1:7" s="3" customFormat="1" ht="20.100000000000001" customHeight="1" x14ac:dyDescent="0.25">
      <c r="A10" s="494">
        <v>3</v>
      </c>
      <c r="B10" s="495" t="s">
        <v>8961</v>
      </c>
      <c r="C10" s="768"/>
      <c r="D10" s="496">
        <v>600000</v>
      </c>
    </row>
    <row r="11" spans="1:7" s="3" customFormat="1" ht="20.100000000000001" customHeight="1" x14ac:dyDescent="0.25">
      <c r="A11" s="494">
        <v>4</v>
      </c>
      <c r="B11" s="495" t="s">
        <v>8962</v>
      </c>
      <c r="C11" s="768"/>
      <c r="D11" s="496">
        <v>260000</v>
      </c>
    </row>
    <row r="12" spans="1:7" s="3" customFormat="1" ht="20.100000000000001" customHeight="1" x14ac:dyDescent="0.25">
      <c r="A12" s="494">
        <v>5</v>
      </c>
      <c r="B12" s="495" t="s">
        <v>8963</v>
      </c>
      <c r="C12" s="768"/>
      <c r="D12" s="496">
        <v>260000</v>
      </c>
    </row>
    <row r="13" spans="1:7" s="3" customFormat="1" ht="20.100000000000001" customHeight="1" x14ac:dyDescent="0.25">
      <c r="A13" s="494">
        <v>6</v>
      </c>
      <c r="B13" s="495" t="s">
        <v>8964</v>
      </c>
      <c r="C13" s="768"/>
      <c r="D13" s="496">
        <v>260000</v>
      </c>
    </row>
    <row r="14" spans="1:7" s="3" customFormat="1" ht="20.100000000000001" customHeight="1" x14ac:dyDescent="0.25">
      <c r="A14" s="494">
        <v>7</v>
      </c>
      <c r="B14" s="495" t="s">
        <v>8965</v>
      </c>
      <c r="C14" s="768" t="s">
        <v>53</v>
      </c>
      <c r="D14" s="496">
        <v>400000</v>
      </c>
    </row>
    <row r="15" spans="1:7" s="3" customFormat="1" ht="20.100000000000001" customHeight="1" x14ac:dyDescent="0.25">
      <c r="A15" s="494">
        <v>8</v>
      </c>
      <c r="B15" s="495" t="s">
        <v>8966</v>
      </c>
      <c r="C15" s="768"/>
      <c r="D15" s="496">
        <v>200000</v>
      </c>
    </row>
    <row r="16" spans="1:7" s="3" customFormat="1" ht="20.100000000000001" customHeight="1" x14ac:dyDescent="0.25">
      <c r="A16" s="494">
        <v>9</v>
      </c>
      <c r="B16" s="495" t="s">
        <v>8967</v>
      </c>
      <c r="C16" s="768"/>
      <c r="D16" s="496">
        <v>200000</v>
      </c>
    </row>
    <row r="17" spans="1:4" s="3" customFormat="1" ht="20.100000000000001" customHeight="1" x14ac:dyDescent="0.25">
      <c r="A17" s="494">
        <v>10</v>
      </c>
      <c r="B17" s="495" t="s">
        <v>8968</v>
      </c>
      <c r="C17" s="768" t="s">
        <v>55</v>
      </c>
      <c r="D17" s="496">
        <v>600000</v>
      </c>
    </row>
    <row r="18" spans="1:4" s="3" customFormat="1" ht="20.100000000000001" customHeight="1" x14ac:dyDescent="0.25">
      <c r="A18" s="494">
        <v>11</v>
      </c>
      <c r="B18" s="495" t="s">
        <v>8969</v>
      </c>
      <c r="C18" s="768"/>
      <c r="D18" s="496">
        <v>200000</v>
      </c>
    </row>
    <row r="19" spans="1:4" s="3" customFormat="1" ht="20.100000000000001" customHeight="1" x14ac:dyDescent="0.25">
      <c r="A19" s="494">
        <v>12</v>
      </c>
      <c r="B19" s="495" t="s">
        <v>8970</v>
      </c>
      <c r="C19" s="768"/>
      <c r="D19" s="496">
        <v>200000</v>
      </c>
    </row>
    <row r="20" spans="1:4" s="3" customFormat="1" ht="20.100000000000001" customHeight="1" x14ac:dyDescent="0.25">
      <c r="A20" s="494">
        <v>13</v>
      </c>
      <c r="B20" s="495" t="s">
        <v>8971</v>
      </c>
      <c r="C20" s="768"/>
      <c r="D20" s="496">
        <v>150000</v>
      </c>
    </row>
    <row r="21" spans="1:4" s="3" customFormat="1" ht="20.100000000000001" customHeight="1" x14ac:dyDescent="0.25">
      <c r="A21" s="494">
        <v>14</v>
      </c>
      <c r="B21" s="495" t="s">
        <v>8972</v>
      </c>
      <c r="C21" s="768" t="s">
        <v>54</v>
      </c>
      <c r="D21" s="496">
        <v>750000</v>
      </c>
    </row>
    <row r="22" spans="1:4" s="3" customFormat="1" ht="20.100000000000001" customHeight="1" x14ac:dyDescent="0.25">
      <c r="A22" s="494">
        <v>15</v>
      </c>
      <c r="B22" s="495" t="s">
        <v>8973</v>
      </c>
      <c r="C22" s="768"/>
      <c r="D22" s="496">
        <v>200000</v>
      </c>
    </row>
    <row r="23" spans="1:4" s="3" customFormat="1" ht="20.100000000000001" customHeight="1" x14ac:dyDescent="0.25">
      <c r="A23" s="494">
        <v>16</v>
      </c>
      <c r="B23" s="495" t="s">
        <v>8974</v>
      </c>
      <c r="C23" s="768"/>
      <c r="D23" s="496">
        <v>110000</v>
      </c>
    </row>
    <row r="24" spans="1:4" s="3" customFormat="1" ht="20.100000000000001" customHeight="1" x14ac:dyDescent="0.25">
      <c r="A24" s="494">
        <v>17</v>
      </c>
      <c r="B24" s="495" t="s">
        <v>8975</v>
      </c>
      <c r="C24" s="768"/>
      <c r="D24" s="496">
        <v>110000</v>
      </c>
    </row>
    <row r="25" spans="1:4" s="422" customFormat="1" ht="39.950000000000003" customHeight="1" x14ac:dyDescent="0.25">
      <c r="A25" s="769">
        <f t="shared" ref="A25:A52" si="0">A24+1</f>
        <v>18</v>
      </c>
      <c r="B25" s="497" t="s">
        <v>8976</v>
      </c>
      <c r="C25" s="769" t="s">
        <v>8977</v>
      </c>
      <c r="D25" s="498">
        <v>215000</v>
      </c>
    </row>
    <row r="26" spans="1:4" s="422" customFormat="1" ht="20.100000000000001" customHeight="1" x14ac:dyDescent="0.25">
      <c r="A26" s="769"/>
      <c r="B26" s="497" t="s">
        <v>9017</v>
      </c>
      <c r="C26" s="769"/>
      <c r="D26" s="498">
        <v>215000</v>
      </c>
    </row>
    <row r="27" spans="1:4" s="3" customFormat="1" ht="39.950000000000003" customHeight="1" x14ac:dyDescent="0.25">
      <c r="A27" s="494">
        <v>19</v>
      </c>
      <c r="B27" s="499" t="s">
        <v>8943</v>
      </c>
      <c r="C27" s="769"/>
      <c r="D27" s="496">
        <v>250000</v>
      </c>
    </row>
    <row r="28" spans="1:4" s="3" customFormat="1" ht="20.100000000000001" customHeight="1" x14ac:dyDescent="0.25">
      <c r="A28" s="494">
        <f t="shared" si="0"/>
        <v>20</v>
      </c>
      <c r="B28" s="499" t="s">
        <v>8978</v>
      </c>
      <c r="C28" s="769"/>
      <c r="D28" s="496">
        <v>250000</v>
      </c>
    </row>
    <row r="29" spans="1:4" s="3" customFormat="1" ht="20.100000000000001" customHeight="1" x14ac:dyDescent="0.25">
      <c r="A29" s="494">
        <f t="shared" si="0"/>
        <v>21</v>
      </c>
      <c r="B29" s="499" t="s">
        <v>8979</v>
      </c>
      <c r="C29" s="769"/>
      <c r="D29" s="500">
        <v>290000</v>
      </c>
    </row>
    <row r="30" spans="1:4" s="3" customFormat="1" ht="20.100000000000001" customHeight="1" x14ac:dyDescent="0.25">
      <c r="A30" s="494">
        <f t="shared" si="0"/>
        <v>22</v>
      </c>
      <c r="B30" s="495" t="s">
        <v>8981</v>
      </c>
      <c r="C30" s="769"/>
      <c r="D30" s="496">
        <v>200000</v>
      </c>
    </row>
    <row r="31" spans="1:4" s="3" customFormat="1" ht="20.100000000000001" customHeight="1" x14ac:dyDescent="0.25">
      <c r="A31" s="494">
        <f t="shared" si="0"/>
        <v>23</v>
      </c>
      <c r="B31" s="495" t="s">
        <v>8514</v>
      </c>
      <c r="C31" s="768" t="s">
        <v>52</v>
      </c>
      <c r="D31" s="496">
        <v>200000</v>
      </c>
    </row>
    <row r="32" spans="1:4" s="3" customFormat="1" ht="39.950000000000003" customHeight="1" x14ac:dyDescent="0.25">
      <c r="A32" s="494">
        <f t="shared" si="0"/>
        <v>24</v>
      </c>
      <c r="B32" s="495" t="s">
        <v>8982</v>
      </c>
      <c r="C32" s="768"/>
      <c r="D32" s="496">
        <v>96000</v>
      </c>
    </row>
    <row r="33" spans="1:4" s="3" customFormat="1" ht="20.100000000000001" customHeight="1" x14ac:dyDescent="0.25">
      <c r="A33" s="494">
        <f t="shared" si="0"/>
        <v>25</v>
      </c>
      <c r="B33" s="495" t="s">
        <v>8983</v>
      </c>
      <c r="C33" s="768"/>
      <c r="D33" s="496">
        <v>150000</v>
      </c>
    </row>
    <row r="34" spans="1:4" s="3" customFormat="1" ht="20.100000000000001" customHeight="1" x14ac:dyDescent="0.25">
      <c r="A34" s="494">
        <f t="shared" si="0"/>
        <v>26</v>
      </c>
      <c r="B34" s="495" t="s">
        <v>8984</v>
      </c>
      <c r="C34" s="768" t="s">
        <v>46</v>
      </c>
      <c r="D34" s="496">
        <v>200000</v>
      </c>
    </row>
    <row r="35" spans="1:4" s="3" customFormat="1" ht="20.100000000000001" customHeight="1" x14ac:dyDescent="0.25">
      <c r="A35" s="494">
        <f t="shared" si="0"/>
        <v>27</v>
      </c>
      <c r="B35" s="495" t="s">
        <v>8985</v>
      </c>
      <c r="C35" s="768"/>
      <c r="D35" s="496">
        <v>200000</v>
      </c>
    </row>
    <row r="36" spans="1:4" s="3" customFormat="1" ht="20.100000000000001" customHeight="1" x14ac:dyDescent="0.25">
      <c r="A36" s="494">
        <f t="shared" si="0"/>
        <v>28</v>
      </c>
      <c r="B36" s="495" t="s">
        <v>8986</v>
      </c>
      <c r="C36" s="494" t="s">
        <v>51</v>
      </c>
      <c r="D36" s="496">
        <v>70000</v>
      </c>
    </row>
    <row r="37" spans="1:4" s="3" customFormat="1" ht="20.100000000000001" customHeight="1" x14ac:dyDescent="0.25">
      <c r="A37" s="494">
        <f t="shared" si="0"/>
        <v>29</v>
      </c>
      <c r="B37" s="495" t="s">
        <v>8987</v>
      </c>
      <c r="C37" s="768" t="s">
        <v>56</v>
      </c>
      <c r="D37" s="496">
        <v>150000</v>
      </c>
    </row>
    <row r="38" spans="1:4" s="3" customFormat="1" ht="20.100000000000001" customHeight="1" x14ac:dyDescent="0.25">
      <c r="A38" s="494">
        <f t="shared" si="0"/>
        <v>30</v>
      </c>
      <c r="B38" s="495" t="s">
        <v>8988</v>
      </c>
      <c r="C38" s="768"/>
      <c r="D38" s="496">
        <v>150000</v>
      </c>
    </row>
    <row r="39" spans="1:4" s="3" customFormat="1" ht="20.100000000000001" customHeight="1" x14ac:dyDescent="0.25">
      <c r="A39" s="494">
        <f t="shared" si="0"/>
        <v>31</v>
      </c>
      <c r="B39" s="495" t="s">
        <v>8989</v>
      </c>
      <c r="C39" s="768"/>
      <c r="D39" s="496">
        <v>70000</v>
      </c>
    </row>
    <row r="40" spans="1:4" s="3" customFormat="1" ht="20.100000000000001" customHeight="1" x14ac:dyDescent="0.25">
      <c r="A40" s="494">
        <f t="shared" si="0"/>
        <v>32</v>
      </c>
      <c r="B40" s="495" t="s">
        <v>8990</v>
      </c>
      <c r="C40" s="768"/>
      <c r="D40" s="496">
        <v>150000</v>
      </c>
    </row>
    <row r="41" spans="1:4" s="3" customFormat="1" ht="20.100000000000001" customHeight="1" x14ac:dyDescent="0.25">
      <c r="A41" s="494">
        <f t="shared" si="0"/>
        <v>33</v>
      </c>
      <c r="B41" s="495" t="s">
        <v>8991</v>
      </c>
      <c r="C41" s="768"/>
      <c r="D41" s="496">
        <v>150000</v>
      </c>
    </row>
    <row r="42" spans="1:4" s="3" customFormat="1" ht="20.100000000000001" customHeight="1" x14ac:dyDescent="0.25">
      <c r="A42" s="494">
        <f t="shared" si="0"/>
        <v>34</v>
      </c>
      <c r="B42" s="495" t="s">
        <v>8992</v>
      </c>
      <c r="C42" s="768" t="s">
        <v>50</v>
      </c>
      <c r="D42" s="496">
        <v>70000</v>
      </c>
    </row>
    <row r="43" spans="1:4" s="3" customFormat="1" ht="20.100000000000001" customHeight="1" x14ac:dyDescent="0.25">
      <c r="A43" s="494">
        <f t="shared" si="0"/>
        <v>35</v>
      </c>
      <c r="B43" s="495" t="s">
        <v>8993</v>
      </c>
      <c r="C43" s="768"/>
      <c r="D43" s="496">
        <v>70000</v>
      </c>
    </row>
    <row r="44" spans="1:4" s="3" customFormat="1" ht="20.100000000000001" customHeight="1" x14ac:dyDescent="0.25">
      <c r="A44" s="494">
        <f t="shared" si="0"/>
        <v>36</v>
      </c>
      <c r="B44" s="495" t="s">
        <v>8994</v>
      </c>
      <c r="C44" s="768"/>
      <c r="D44" s="496">
        <v>110000</v>
      </c>
    </row>
    <row r="45" spans="1:4" s="3" customFormat="1" ht="20.100000000000001" customHeight="1" x14ac:dyDescent="0.25">
      <c r="A45" s="494">
        <f t="shared" si="0"/>
        <v>37</v>
      </c>
      <c r="B45" s="495" t="s">
        <v>8995</v>
      </c>
      <c r="C45" s="768"/>
      <c r="D45" s="496">
        <v>110000</v>
      </c>
    </row>
    <row r="46" spans="1:4" s="3" customFormat="1" ht="20.100000000000001" customHeight="1" x14ac:dyDescent="0.25">
      <c r="A46" s="494">
        <f t="shared" si="0"/>
        <v>38</v>
      </c>
      <c r="B46" s="495" t="s">
        <v>8996</v>
      </c>
      <c r="C46" s="768" t="s">
        <v>49</v>
      </c>
      <c r="D46" s="496">
        <v>70000</v>
      </c>
    </row>
    <row r="47" spans="1:4" s="3" customFormat="1" ht="20.100000000000001" customHeight="1" x14ac:dyDescent="0.25">
      <c r="A47" s="494">
        <f t="shared" si="0"/>
        <v>39</v>
      </c>
      <c r="B47" s="495" t="s">
        <v>8997</v>
      </c>
      <c r="C47" s="768"/>
      <c r="D47" s="496">
        <v>70000</v>
      </c>
    </row>
    <row r="48" spans="1:4" s="3" customFormat="1" ht="20.100000000000001" customHeight="1" x14ac:dyDescent="0.25">
      <c r="A48" s="494">
        <f t="shared" si="0"/>
        <v>40</v>
      </c>
      <c r="B48" s="495" t="s">
        <v>8998</v>
      </c>
      <c r="C48" s="768"/>
      <c r="D48" s="496">
        <v>70000</v>
      </c>
    </row>
    <row r="49" spans="1:4" s="423" customFormat="1" ht="20.100000000000001" customHeight="1" x14ac:dyDescent="0.25">
      <c r="A49" s="501">
        <v>41</v>
      </c>
      <c r="B49" s="502" t="s">
        <v>8980</v>
      </c>
      <c r="C49" s="768"/>
      <c r="D49" s="498">
        <v>175000</v>
      </c>
    </row>
    <row r="50" spans="1:4" s="3" customFormat="1" ht="20.100000000000001" customHeight="1" x14ac:dyDescent="0.25">
      <c r="A50" s="494">
        <f t="shared" si="0"/>
        <v>42</v>
      </c>
      <c r="B50" s="495" t="s">
        <v>8999</v>
      </c>
      <c r="C50" s="768" t="s">
        <v>47</v>
      </c>
      <c r="D50" s="496">
        <v>250000</v>
      </c>
    </row>
    <row r="51" spans="1:4" s="3" customFormat="1" ht="20.100000000000001" customHeight="1" x14ac:dyDescent="0.25">
      <c r="A51" s="494">
        <f t="shared" si="0"/>
        <v>43</v>
      </c>
      <c r="B51" s="495" t="s">
        <v>9000</v>
      </c>
      <c r="C51" s="768"/>
      <c r="D51" s="496">
        <v>150000</v>
      </c>
    </row>
    <row r="52" spans="1:4" s="3" customFormat="1" ht="20.100000000000001" customHeight="1" x14ac:dyDescent="0.25">
      <c r="A52" s="494">
        <f t="shared" si="0"/>
        <v>44</v>
      </c>
      <c r="B52" s="495" t="s">
        <v>9001</v>
      </c>
      <c r="C52" s="768"/>
      <c r="D52" s="496">
        <v>150000</v>
      </c>
    </row>
    <row r="53" spans="1:4" s="3" customFormat="1" ht="15.75" x14ac:dyDescent="0.25">
      <c r="A53" s="493" t="s">
        <v>2116</v>
      </c>
      <c r="B53" s="503" t="s">
        <v>8515</v>
      </c>
      <c r="C53" s="503"/>
      <c r="D53" s="493"/>
    </row>
    <row r="54" spans="1:4" s="3" customFormat="1" ht="20.100000000000001" customHeight="1" x14ac:dyDescent="0.25">
      <c r="A54" s="494">
        <v>1</v>
      </c>
      <c r="B54" s="495" t="s">
        <v>9002</v>
      </c>
      <c r="C54" s="768" t="s">
        <v>9003</v>
      </c>
      <c r="D54" s="496">
        <v>1000000</v>
      </c>
    </row>
    <row r="55" spans="1:4" s="3" customFormat="1" ht="15.75" x14ac:dyDescent="0.25">
      <c r="A55" s="494">
        <v>2</v>
      </c>
      <c r="B55" s="495" t="s">
        <v>9004</v>
      </c>
      <c r="C55" s="768"/>
      <c r="D55" s="496">
        <v>158000</v>
      </c>
    </row>
    <row r="56" spans="1:4" s="3" customFormat="1" ht="20.100000000000001" customHeight="1" x14ac:dyDescent="0.25">
      <c r="A56" s="494">
        <v>3</v>
      </c>
      <c r="B56" s="495" t="s">
        <v>9005</v>
      </c>
      <c r="C56" s="768"/>
      <c r="D56" s="496">
        <v>200000</v>
      </c>
    </row>
    <row r="57" spans="1:4" s="3" customFormat="1" ht="31.5" x14ac:dyDescent="0.25">
      <c r="A57" s="494">
        <v>4</v>
      </c>
      <c r="B57" s="495" t="s">
        <v>9006</v>
      </c>
      <c r="C57" s="768"/>
      <c r="D57" s="496">
        <v>200000</v>
      </c>
    </row>
    <row r="58" spans="1:4" s="3" customFormat="1" ht="47.25" x14ac:dyDescent="0.25">
      <c r="A58" s="494">
        <v>5</v>
      </c>
      <c r="B58" s="495" t="s">
        <v>9007</v>
      </c>
      <c r="C58" s="768"/>
      <c r="D58" s="496">
        <v>200000</v>
      </c>
    </row>
    <row r="59" spans="1:4" s="3" customFormat="1" ht="31.5" x14ac:dyDescent="0.25">
      <c r="A59" s="494">
        <v>6</v>
      </c>
      <c r="B59" s="495" t="s">
        <v>9008</v>
      </c>
      <c r="C59" s="494" t="s">
        <v>9009</v>
      </c>
      <c r="D59" s="496">
        <v>350000</v>
      </c>
    </row>
    <row r="60" spans="1:4" s="3" customFormat="1" ht="20.100000000000001" customHeight="1" x14ac:dyDescent="0.25">
      <c r="A60" s="494">
        <v>7</v>
      </c>
      <c r="B60" s="495" t="s">
        <v>9010</v>
      </c>
      <c r="C60" s="494" t="s">
        <v>49</v>
      </c>
      <c r="D60" s="496">
        <v>110000</v>
      </c>
    </row>
    <row r="61" spans="1:4" s="3" customFormat="1" ht="20.100000000000001" customHeight="1" x14ac:dyDescent="0.25">
      <c r="A61" s="768">
        <v>8</v>
      </c>
      <c r="B61" s="495" t="s">
        <v>9011</v>
      </c>
      <c r="C61" s="768" t="s">
        <v>47</v>
      </c>
      <c r="D61" s="496">
        <v>350000</v>
      </c>
    </row>
    <row r="62" spans="1:4" s="3" customFormat="1" ht="20.100000000000001" customHeight="1" x14ac:dyDescent="0.25">
      <c r="A62" s="768"/>
      <c r="B62" s="495" t="s">
        <v>9012</v>
      </c>
      <c r="C62" s="768"/>
      <c r="D62" s="496">
        <v>200000</v>
      </c>
    </row>
    <row r="63" spans="1:4" s="3" customFormat="1" ht="20.100000000000001" customHeight="1" x14ac:dyDescent="0.25">
      <c r="A63" s="494">
        <v>10</v>
      </c>
      <c r="B63" s="495" t="s">
        <v>9013</v>
      </c>
      <c r="C63" s="494" t="s">
        <v>52</v>
      </c>
      <c r="D63" s="496">
        <v>200000</v>
      </c>
    </row>
    <row r="64" spans="1:4" s="3" customFormat="1" ht="20.100000000000001" customHeight="1" x14ac:dyDescent="0.25">
      <c r="A64" s="494">
        <v>11</v>
      </c>
      <c r="B64" s="495" t="s">
        <v>9014</v>
      </c>
      <c r="C64" s="768" t="s">
        <v>53</v>
      </c>
      <c r="D64" s="496">
        <v>250000</v>
      </c>
    </row>
    <row r="65" spans="1:4" s="3" customFormat="1" ht="20.100000000000001" customHeight="1" x14ac:dyDescent="0.25">
      <c r="A65" s="494">
        <v>12</v>
      </c>
      <c r="B65" s="495" t="s">
        <v>9015</v>
      </c>
      <c r="C65" s="768"/>
      <c r="D65" s="496">
        <v>200000</v>
      </c>
    </row>
    <row r="66" spans="1:4" s="3" customFormat="1" ht="20.100000000000001" customHeight="1" x14ac:dyDescent="0.25">
      <c r="A66" s="494">
        <v>13</v>
      </c>
      <c r="B66" s="495" t="s">
        <v>9016</v>
      </c>
      <c r="C66" s="494" t="s">
        <v>45</v>
      </c>
      <c r="D66" s="496">
        <v>250000</v>
      </c>
    </row>
    <row r="68" spans="1:4" ht="15.75" x14ac:dyDescent="0.25">
      <c r="C68" s="767" t="s">
        <v>9553</v>
      </c>
      <c r="D68" s="767"/>
    </row>
  </sheetData>
  <mergeCells count="23">
    <mergeCell ref="A8:A9"/>
    <mergeCell ref="A25:A26"/>
    <mergeCell ref="A61:A62"/>
    <mergeCell ref="C54:C58"/>
    <mergeCell ref="C61:C62"/>
    <mergeCell ref="C8:C13"/>
    <mergeCell ref="C14:C16"/>
    <mergeCell ref="C17:C20"/>
    <mergeCell ref="C21:C24"/>
    <mergeCell ref="C68:D68"/>
    <mergeCell ref="C46:C49"/>
    <mergeCell ref="C50:C52"/>
    <mergeCell ref="C25:C30"/>
    <mergeCell ref="C31:C33"/>
    <mergeCell ref="C34:C35"/>
    <mergeCell ref="C37:C41"/>
    <mergeCell ref="C42:C45"/>
    <mergeCell ref="C64:C65"/>
    <mergeCell ref="A1:B1"/>
    <mergeCell ref="C1:D1"/>
    <mergeCell ref="A2:D2"/>
    <mergeCell ref="A3:D3"/>
    <mergeCell ref="B6:D6"/>
  </mergeCells>
  <pageMargins left="0.70866141732283505" right="0.2" top="0.47244094488188998" bottom="0.47244094488188998" header="0" footer="0"/>
  <pageSetup paperSize="9" scale="89" orientation="portrait" r:id="rId1"/>
  <headerFooter>
    <oddFooter>&amp;R&amp;"Times New Roman,thường"&amp;P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4"/>
  <sheetViews>
    <sheetView showZeros="0" zoomScale="85" zoomScaleNormal="85" workbookViewId="0">
      <pane xSplit="5" ySplit="8" topLeftCell="F9" activePane="bottomRight" state="frozen"/>
      <selection pane="topRight" activeCell="D1" sqref="D1"/>
      <selection pane="bottomLeft" activeCell="A9" sqref="A9"/>
      <selection pane="bottomRight" activeCell="F13" sqref="F13:F116"/>
    </sheetView>
  </sheetViews>
  <sheetFormatPr defaultColWidth="9" defaultRowHeight="12.75" x14ac:dyDescent="0.25"/>
  <cols>
    <col min="1" max="2" width="6.5703125" style="57" customWidth="1"/>
    <col min="3" max="3" width="5.5703125" style="57" customWidth="1"/>
    <col min="4" max="4" width="44.5703125" style="55" customWidth="1"/>
    <col min="5" max="5" width="6.42578125" style="84" customWidth="1"/>
    <col min="6" max="6" width="9.5703125" style="84" bestFit="1" customWidth="1"/>
    <col min="7" max="9" width="11.42578125" style="84" bestFit="1" customWidth="1"/>
    <col min="10" max="10" width="7.5703125" style="84" customWidth="1"/>
    <col min="11" max="11" width="9" style="84" hidden="1" customWidth="1"/>
    <col min="12" max="12" width="10.5703125" style="84" hidden="1" customWidth="1"/>
    <col min="13" max="13" width="10.42578125" style="84" customWidth="1"/>
    <col min="14" max="14" width="10.42578125" style="61" customWidth="1"/>
    <col min="15" max="15" width="12.5703125" style="61" customWidth="1"/>
    <col min="16" max="16" width="6.5703125" style="84" hidden="1" customWidth="1"/>
    <col min="17" max="17" width="7.5703125" style="84" hidden="1" customWidth="1"/>
    <col min="18" max="18" width="7.140625" style="84" hidden="1" customWidth="1"/>
    <col min="19" max="19" width="37" style="56" customWidth="1"/>
    <col min="20" max="20" width="9.42578125" style="61" hidden="1" customWidth="1"/>
    <col min="21" max="25" width="9" style="61" hidden="1" customWidth="1"/>
    <col min="26" max="26" width="12.42578125" style="61" hidden="1" customWidth="1"/>
    <col min="27" max="27" width="25.42578125" style="57" hidden="1" customWidth="1"/>
    <col min="28" max="28" width="15" style="57" bestFit="1" customWidth="1"/>
    <col min="29" max="35" width="9" style="57" customWidth="1"/>
    <col min="36" max="16384" width="9" style="57"/>
  </cols>
  <sheetData>
    <row r="1" spans="1:31" x14ac:dyDescent="0.25">
      <c r="A1" s="58" t="s">
        <v>5</v>
      </c>
      <c r="B1" s="58"/>
      <c r="C1" s="58"/>
      <c r="D1" s="54"/>
      <c r="P1" s="528" t="s">
        <v>10</v>
      </c>
      <c r="Q1" s="528"/>
      <c r="R1" s="528"/>
      <c r="S1" s="528"/>
    </row>
    <row r="2" spans="1:31" x14ac:dyDescent="0.25">
      <c r="D2" s="62"/>
    </row>
    <row r="3" spans="1:31" x14ac:dyDescent="0.2">
      <c r="D3" s="529" t="s">
        <v>938</v>
      </c>
      <c r="E3" s="529"/>
      <c r="F3" s="529"/>
      <c r="G3" s="529"/>
      <c r="H3" s="529"/>
      <c r="I3" s="529"/>
      <c r="J3" s="529"/>
      <c r="K3" s="529"/>
      <c r="L3" s="529"/>
      <c r="M3" s="529"/>
      <c r="N3" s="529"/>
      <c r="O3" s="529"/>
      <c r="P3" s="529"/>
      <c r="Q3" s="529"/>
      <c r="R3" s="529"/>
      <c r="S3" s="529"/>
    </row>
    <row r="4" spans="1:31" x14ac:dyDescent="0.2">
      <c r="D4" s="530" t="s">
        <v>1003</v>
      </c>
      <c r="E4" s="530"/>
      <c r="F4" s="530"/>
      <c r="G4" s="530"/>
      <c r="H4" s="530"/>
      <c r="I4" s="530"/>
      <c r="J4" s="530"/>
      <c r="K4" s="530"/>
      <c r="L4" s="530"/>
      <c r="M4" s="530"/>
      <c r="N4" s="530"/>
      <c r="O4" s="530"/>
      <c r="P4" s="530"/>
      <c r="Q4" s="530"/>
      <c r="R4" s="530"/>
      <c r="S4" s="530"/>
    </row>
    <row r="5" spans="1:31" ht="14.25" x14ac:dyDescent="0.25">
      <c r="D5" s="531" t="s">
        <v>873</v>
      </c>
      <c r="E5" s="531"/>
      <c r="F5" s="531"/>
      <c r="G5" s="531"/>
      <c r="H5" s="531"/>
      <c r="I5" s="531"/>
      <c r="J5" s="531"/>
      <c r="K5" s="531"/>
      <c r="L5" s="531"/>
      <c r="M5" s="531"/>
      <c r="N5" s="531"/>
      <c r="O5" s="531"/>
      <c r="P5" s="531"/>
      <c r="Q5" s="531"/>
      <c r="R5" s="531"/>
      <c r="S5" s="531"/>
    </row>
    <row r="6" spans="1:31" s="45" customFormat="1" x14ac:dyDescent="0.25">
      <c r="A6" s="524" t="s">
        <v>9</v>
      </c>
      <c r="B6" s="532" t="s">
        <v>1043</v>
      </c>
      <c r="C6" s="532" t="s">
        <v>1044</v>
      </c>
      <c r="D6" s="524" t="s">
        <v>1189</v>
      </c>
      <c r="E6" s="524" t="s">
        <v>6</v>
      </c>
      <c r="F6" s="524" t="s">
        <v>0</v>
      </c>
      <c r="G6" s="524"/>
      <c r="H6" s="524"/>
      <c r="I6" s="524"/>
      <c r="J6" s="524" t="s">
        <v>7</v>
      </c>
      <c r="K6" s="525" t="s">
        <v>1190</v>
      </c>
      <c r="L6" s="526"/>
      <c r="M6" s="527"/>
      <c r="N6" s="524" t="s">
        <v>1230</v>
      </c>
      <c r="O6" s="524" t="s">
        <v>1231</v>
      </c>
      <c r="P6" s="524" t="s">
        <v>1</v>
      </c>
      <c r="Q6" s="524"/>
      <c r="R6" s="524"/>
      <c r="S6" s="524" t="s">
        <v>8</v>
      </c>
      <c r="T6" s="523" t="s">
        <v>22</v>
      </c>
      <c r="U6" s="513" t="s">
        <v>14</v>
      </c>
      <c r="V6" s="513" t="s">
        <v>15</v>
      </c>
      <c r="W6" s="513" t="s">
        <v>18</v>
      </c>
      <c r="X6" s="513" t="s">
        <v>59</v>
      </c>
      <c r="Y6" s="513" t="s">
        <v>60</v>
      </c>
      <c r="Z6" s="513" t="s">
        <v>61</v>
      </c>
    </row>
    <row r="7" spans="1:31" s="45" customFormat="1" ht="89.25" x14ac:dyDescent="0.25">
      <c r="A7" s="524"/>
      <c r="B7" s="533"/>
      <c r="C7" s="533"/>
      <c r="D7" s="524"/>
      <c r="E7" s="524"/>
      <c r="F7" s="16" t="s">
        <v>2</v>
      </c>
      <c r="G7" s="16" t="s">
        <v>3</v>
      </c>
      <c r="H7" s="16" t="s">
        <v>939</v>
      </c>
      <c r="I7" s="16" t="s">
        <v>4</v>
      </c>
      <c r="J7" s="524"/>
      <c r="K7" s="88" t="s">
        <v>1191</v>
      </c>
      <c r="L7" s="87" t="s">
        <v>1192</v>
      </c>
      <c r="M7" s="87" t="s">
        <v>1229</v>
      </c>
      <c r="N7" s="524"/>
      <c r="O7" s="524"/>
      <c r="P7" s="16" t="s">
        <v>1193</v>
      </c>
      <c r="Q7" s="16" t="s">
        <v>1220</v>
      </c>
      <c r="R7" s="16" t="s">
        <v>1221</v>
      </c>
      <c r="S7" s="524"/>
      <c r="T7" s="523"/>
      <c r="U7" s="513"/>
      <c r="V7" s="513"/>
      <c r="W7" s="513"/>
      <c r="X7" s="513"/>
      <c r="Y7" s="513"/>
      <c r="Z7" s="513"/>
      <c r="AB7" s="45" t="s">
        <v>1224</v>
      </c>
    </row>
    <row r="8" spans="1:31" s="44" customFormat="1" ht="13.5" x14ac:dyDescent="0.25">
      <c r="A8" s="46">
        <v>-1</v>
      </c>
      <c r="B8" s="46">
        <v>-2</v>
      </c>
      <c r="C8" s="46">
        <v>-3</v>
      </c>
      <c r="D8" s="46">
        <v>-4</v>
      </c>
      <c r="E8" s="46">
        <v>-5</v>
      </c>
      <c r="F8" s="46">
        <v>-6</v>
      </c>
      <c r="G8" s="46">
        <v>-7</v>
      </c>
      <c r="H8" s="46">
        <v>-8</v>
      </c>
      <c r="I8" s="46">
        <v>-9</v>
      </c>
      <c r="J8" s="46">
        <v>-10</v>
      </c>
      <c r="K8" s="46">
        <v>-11</v>
      </c>
      <c r="L8" s="46">
        <v>-12</v>
      </c>
      <c r="M8" s="46">
        <v>-13</v>
      </c>
      <c r="N8" s="60">
        <v>-14</v>
      </c>
      <c r="O8" s="60">
        <v>-15</v>
      </c>
      <c r="P8" s="46">
        <v>-16</v>
      </c>
      <c r="Q8" s="46">
        <v>-17</v>
      </c>
      <c r="R8" s="46">
        <v>-18</v>
      </c>
      <c r="S8" s="49">
        <v>-19</v>
      </c>
      <c r="T8" s="121"/>
      <c r="U8" s="121"/>
      <c r="V8" s="121"/>
      <c r="W8" s="121"/>
      <c r="X8" s="121"/>
      <c r="Y8" s="121"/>
      <c r="Z8" s="121"/>
    </row>
    <row r="9" spans="1:31" s="45" customFormat="1" x14ac:dyDescent="0.2">
      <c r="A9" s="89" t="s">
        <v>864</v>
      </c>
      <c r="B9" s="89" t="s">
        <v>864</v>
      </c>
      <c r="C9" s="92" t="s">
        <v>174</v>
      </c>
      <c r="D9" s="73" t="s">
        <v>190</v>
      </c>
      <c r="E9" s="93"/>
      <c r="F9" s="94"/>
      <c r="G9" s="95"/>
      <c r="H9" s="95"/>
      <c r="I9" s="95"/>
      <c r="J9" s="85"/>
      <c r="K9" s="83"/>
      <c r="L9" s="96"/>
      <c r="M9" s="96"/>
      <c r="N9" s="97"/>
      <c r="O9" s="97"/>
      <c r="P9" s="98">
        <f t="shared" ref="P9:P72" si="0">IFERROR(H9/J9*100,0)</f>
        <v>0</v>
      </c>
      <c r="Q9" s="98">
        <f t="shared" ref="Q9:Q72" si="1">IFERROR(N9/J9*100,0)</f>
        <v>0</v>
      </c>
      <c r="R9" s="98">
        <f t="shared" ref="R9:R72" si="2">IFERROR(O9/J9*100,0)</f>
        <v>0</v>
      </c>
      <c r="S9" s="99"/>
      <c r="T9" s="100" t="s">
        <v>1222</v>
      </c>
      <c r="U9" s="100"/>
      <c r="V9" s="101"/>
      <c r="W9" s="101"/>
      <c r="X9" s="100"/>
      <c r="Y9" s="100" t="s">
        <v>77</v>
      </c>
      <c r="Z9" s="100"/>
      <c r="AA9" s="102" t="s">
        <v>78</v>
      </c>
      <c r="AB9" s="100"/>
    </row>
    <row r="10" spans="1:31" s="45" customFormat="1" x14ac:dyDescent="0.2">
      <c r="A10" s="89">
        <v>1</v>
      </c>
      <c r="B10" s="89">
        <v>1</v>
      </c>
      <c r="C10" s="89"/>
      <c r="D10" s="73" t="s">
        <v>1000</v>
      </c>
      <c r="E10" s="93"/>
      <c r="F10" s="94"/>
      <c r="G10" s="103"/>
      <c r="H10" s="103"/>
      <c r="I10" s="95"/>
      <c r="J10" s="86"/>
      <c r="K10" s="83"/>
      <c r="L10" s="96"/>
      <c r="M10" s="96"/>
      <c r="N10" s="97"/>
      <c r="O10" s="97"/>
      <c r="P10" s="98">
        <f t="shared" si="0"/>
        <v>0</v>
      </c>
      <c r="Q10" s="98">
        <f t="shared" si="1"/>
        <v>0</v>
      </c>
      <c r="R10" s="98">
        <f t="shared" si="2"/>
        <v>0</v>
      </c>
      <c r="S10" s="99"/>
      <c r="T10" s="100" t="s">
        <v>1222</v>
      </c>
      <c r="U10" s="100" t="s">
        <v>78</v>
      </c>
      <c r="V10" s="101"/>
      <c r="W10" s="101"/>
      <c r="X10" s="100"/>
      <c r="Y10" s="100"/>
      <c r="Z10" s="100" t="s">
        <v>78</v>
      </c>
      <c r="AA10" s="102"/>
      <c r="AB10" s="100"/>
    </row>
    <row r="11" spans="1:31" s="45" customFormat="1" x14ac:dyDescent="0.2">
      <c r="A11" s="122" t="s">
        <v>76</v>
      </c>
      <c r="B11" s="122" t="s">
        <v>76</v>
      </c>
      <c r="C11" s="122"/>
      <c r="D11" s="73" t="s">
        <v>1194</v>
      </c>
      <c r="E11" s="93"/>
      <c r="F11" s="94"/>
      <c r="G11" s="103"/>
      <c r="H11" s="103"/>
      <c r="I11" s="95"/>
      <c r="J11" s="86"/>
      <c r="K11" s="83"/>
      <c r="L11" s="96"/>
      <c r="M11" s="96"/>
      <c r="N11" s="97"/>
      <c r="O11" s="97"/>
      <c r="P11" s="98">
        <f t="shared" si="0"/>
        <v>0</v>
      </c>
      <c r="Q11" s="98">
        <f t="shared" si="1"/>
        <v>0</v>
      </c>
      <c r="R11" s="98">
        <f t="shared" si="2"/>
        <v>0</v>
      </c>
      <c r="S11" s="99"/>
      <c r="T11" s="100" t="s">
        <v>1222</v>
      </c>
      <c r="U11" s="100"/>
      <c r="V11" s="101"/>
      <c r="W11" s="101"/>
      <c r="X11" s="100"/>
      <c r="Y11" s="100" t="s">
        <v>77</v>
      </c>
      <c r="Z11" s="100"/>
      <c r="AA11" s="102" t="s">
        <v>78</v>
      </c>
      <c r="AB11" s="100"/>
    </row>
    <row r="12" spans="1:31" s="45" customFormat="1" x14ac:dyDescent="0.2">
      <c r="A12" s="517" t="s">
        <v>1045</v>
      </c>
      <c r="B12" s="517" t="s">
        <v>1045</v>
      </c>
      <c r="C12" s="517"/>
      <c r="D12" s="82" t="s">
        <v>883</v>
      </c>
      <c r="E12" s="93"/>
      <c r="F12" s="91"/>
      <c r="G12" s="91"/>
      <c r="H12" s="91"/>
      <c r="I12" s="91"/>
      <c r="J12" s="86"/>
      <c r="K12" s="83"/>
      <c r="L12" s="96"/>
      <c r="M12" s="96"/>
      <c r="N12" s="97"/>
      <c r="O12" s="97"/>
      <c r="P12" s="98">
        <f t="shared" si="0"/>
        <v>0</v>
      </c>
      <c r="Q12" s="98">
        <f t="shared" si="1"/>
        <v>0</v>
      </c>
      <c r="R12" s="98">
        <f t="shared" si="2"/>
        <v>0</v>
      </c>
      <c r="S12" s="99"/>
      <c r="T12" s="100" t="s">
        <v>1222</v>
      </c>
      <c r="U12" s="100"/>
      <c r="V12" s="101"/>
      <c r="W12" s="101"/>
      <c r="X12" s="100"/>
      <c r="Y12" s="100" t="s">
        <v>77</v>
      </c>
      <c r="Z12" s="100"/>
      <c r="AA12" s="102" t="s">
        <v>78</v>
      </c>
      <c r="AB12" s="100"/>
    </row>
    <row r="13" spans="1:31" s="45" customFormat="1" ht="15" x14ac:dyDescent="0.2">
      <c r="A13" s="517"/>
      <c r="B13" s="517"/>
      <c r="C13" s="517"/>
      <c r="D13" s="104" t="s">
        <v>884</v>
      </c>
      <c r="E13" s="93"/>
      <c r="F13" s="125">
        <f>VLOOKUP(D13,'[1]MAX-MIN'!$A$4:$E$42,2,0)</f>
        <v>1</v>
      </c>
      <c r="G13" s="125">
        <v>25263.15789473684</v>
      </c>
      <c r="H13" s="125">
        <v>25263.15789473684</v>
      </c>
      <c r="I13" s="125">
        <v>25263.15789473684</v>
      </c>
      <c r="J13" s="105">
        <v>10000</v>
      </c>
      <c r="K13" s="83">
        <v>2.8</v>
      </c>
      <c r="L13" s="96">
        <v>2.2999999999999998</v>
      </c>
      <c r="M13" s="96">
        <v>1.8</v>
      </c>
      <c r="N13" s="97">
        <f>J13*M13</f>
        <v>18000</v>
      </c>
      <c r="O13" s="97"/>
      <c r="P13" s="98">
        <f t="shared" si="0"/>
        <v>252.63157894736841</v>
      </c>
      <c r="Q13" s="98">
        <f t="shared" si="1"/>
        <v>180</v>
      </c>
      <c r="R13" s="98">
        <f t="shared" si="2"/>
        <v>0</v>
      </c>
      <c r="S13" s="99"/>
      <c r="T13" s="100" t="s">
        <v>1222</v>
      </c>
      <c r="U13" s="100"/>
      <c r="V13" s="101"/>
      <c r="W13" s="101"/>
      <c r="X13" s="100"/>
      <c r="Y13" s="100" t="s">
        <v>77</v>
      </c>
      <c r="Z13" s="100"/>
      <c r="AA13" s="102" t="s">
        <v>78</v>
      </c>
      <c r="AB13" s="100">
        <v>1</v>
      </c>
      <c r="AC13" s="126"/>
      <c r="AD13" s="126"/>
      <c r="AE13" s="126"/>
    </row>
    <row r="14" spans="1:31" s="45" customFormat="1" ht="15" x14ac:dyDescent="0.2">
      <c r="A14" s="517"/>
      <c r="B14" s="517"/>
      <c r="C14" s="517"/>
      <c r="D14" s="104" t="s">
        <v>885</v>
      </c>
      <c r="E14" s="93"/>
      <c r="F14" s="125">
        <f>VLOOKUP(D14,'[1]MAX-MIN'!$A$4:$E$42,2,0)</f>
        <v>5</v>
      </c>
      <c r="G14" s="125">
        <v>29220.779220779223</v>
      </c>
      <c r="H14" s="125">
        <v>27518.577718577719</v>
      </c>
      <c r="I14" s="125">
        <v>26125.356125356124</v>
      </c>
      <c r="J14" s="105">
        <v>9000</v>
      </c>
      <c r="K14" s="83">
        <v>3.9</v>
      </c>
      <c r="L14" s="96">
        <v>2.9</v>
      </c>
      <c r="M14" s="96">
        <v>2.1</v>
      </c>
      <c r="N14" s="97">
        <f t="shared" ref="N14:N77" si="3">J14*M14</f>
        <v>18900</v>
      </c>
      <c r="O14" s="97"/>
      <c r="P14" s="98">
        <f t="shared" si="0"/>
        <v>305.76197465086352</v>
      </c>
      <c r="Q14" s="98">
        <f t="shared" si="1"/>
        <v>210</v>
      </c>
      <c r="R14" s="98">
        <f t="shared" si="2"/>
        <v>0</v>
      </c>
      <c r="S14" s="99"/>
      <c r="T14" s="100" t="s">
        <v>1222</v>
      </c>
      <c r="U14" s="100"/>
      <c r="V14" s="101"/>
      <c r="W14" s="101"/>
      <c r="X14" s="100"/>
      <c r="Y14" s="100"/>
      <c r="Z14" s="100"/>
      <c r="AA14" s="102"/>
      <c r="AB14" s="100">
        <v>2</v>
      </c>
      <c r="AC14" s="126"/>
      <c r="AD14" s="126"/>
      <c r="AE14" s="126"/>
    </row>
    <row r="15" spans="1:31" s="45" customFormat="1" ht="15" x14ac:dyDescent="0.2">
      <c r="A15" s="517"/>
      <c r="B15" s="517"/>
      <c r="C15" s="517"/>
      <c r="D15" s="106" t="s">
        <v>886</v>
      </c>
      <c r="E15" s="93"/>
      <c r="F15" s="125"/>
      <c r="G15" s="125">
        <v>0</v>
      </c>
      <c r="H15" s="125">
        <v>0</v>
      </c>
      <c r="I15" s="125">
        <v>0</v>
      </c>
      <c r="J15" s="105">
        <v>7000</v>
      </c>
      <c r="K15" s="83">
        <v>0</v>
      </c>
      <c r="L15" s="96">
        <v>1.1000000000000001</v>
      </c>
      <c r="M15" s="96">
        <v>1.1000000000000001</v>
      </c>
      <c r="N15" s="97">
        <f t="shared" si="3"/>
        <v>7700.0000000000009</v>
      </c>
      <c r="O15" s="97"/>
      <c r="P15" s="98">
        <f t="shared" si="0"/>
        <v>0</v>
      </c>
      <c r="Q15" s="98">
        <f t="shared" si="1"/>
        <v>110.00000000000001</v>
      </c>
      <c r="R15" s="98">
        <f t="shared" si="2"/>
        <v>0</v>
      </c>
      <c r="S15" s="99"/>
      <c r="T15" s="100" t="s">
        <v>1222</v>
      </c>
      <c r="U15" s="100"/>
      <c r="V15" s="101"/>
      <c r="W15" s="101"/>
      <c r="X15" s="100"/>
      <c r="Y15" s="100" t="s">
        <v>77</v>
      </c>
      <c r="Z15" s="100"/>
      <c r="AA15" s="102" t="s">
        <v>78</v>
      </c>
      <c r="AB15" s="100">
        <v>3</v>
      </c>
      <c r="AC15" s="126"/>
      <c r="AD15" s="126"/>
      <c r="AE15" s="126"/>
    </row>
    <row r="16" spans="1:31" s="45" customFormat="1" ht="15" x14ac:dyDescent="0.2">
      <c r="A16" s="517" t="s">
        <v>1046</v>
      </c>
      <c r="B16" s="517" t="s">
        <v>1046</v>
      </c>
      <c r="C16" s="517"/>
      <c r="D16" s="81" t="s">
        <v>875</v>
      </c>
      <c r="E16" s="93"/>
      <c r="F16" s="125"/>
      <c r="G16" s="125">
        <v>0</v>
      </c>
      <c r="H16" s="125">
        <v>0</v>
      </c>
      <c r="I16" s="125">
        <v>0</v>
      </c>
      <c r="J16" s="105"/>
      <c r="K16" s="83"/>
      <c r="L16" s="96"/>
      <c r="M16" s="96"/>
      <c r="N16" s="97">
        <f t="shared" si="3"/>
        <v>0</v>
      </c>
      <c r="O16" s="97"/>
      <c r="P16" s="98">
        <f t="shared" si="0"/>
        <v>0</v>
      </c>
      <c r="Q16" s="98">
        <f t="shared" si="1"/>
        <v>0</v>
      </c>
      <c r="R16" s="98">
        <f t="shared" si="2"/>
        <v>0</v>
      </c>
      <c r="S16" s="99"/>
      <c r="T16" s="100" t="s">
        <v>1222</v>
      </c>
      <c r="U16" s="100"/>
      <c r="V16" s="101"/>
      <c r="W16" s="101"/>
      <c r="X16" s="100"/>
      <c r="Y16" s="100" t="s">
        <v>77</v>
      </c>
      <c r="Z16" s="100"/>
      <c r="AA16" s="102" t="s">
        <v>78</v>
      </c>
      <c r="AB16" s="100"/>
      <c r="AC16" s="126"/>
      <c r="AD16" s="126"/>
      <c r="AE16" s="126"/>
    </row>
    <row r="17" spans="1:31" s="63" customFormat="1" ht="15" x14ac:dyDescent="0.2">
      <c r="A17" s="522"/>
      <c r="B17" s="522"/>
      <c r="C17" s="522"/>
      <c r="D17" s="113" t="s">
        <v>192</v>
      </c>
      <c r="E17" s="93"/>
      <c r="F17" s="125">
        <v>1</v>
      </c>
      <c r="G17" s="125">
        <v>16000</v>
      </c>
      <c r="H17" s="125">
        <v>16000</v>
      </c>
      <c r="I17" s="125">
        <v>16000</v>
      </c>
      <c r="J17" s="116">
        <v>8000</v>
      </c>
      <c r="K17" s="114">
        <v>2.6</v>
      </c>
      <c r="L17" s="115">
        <v>2.1</v>
      </c>
      <c r="M17" s="115">
        <v>1.7</v>
      </c>
      <c r="N17" s="117">
        <f t="shared" si="3"/>
        <v>13600</v>
      </c>
      <c r="O17" s="117"/>
      <c r="P17" s="98">
        <f t="shared" si="0"/>
        <v>200</v>
      </c>
      <c r="Q17" s="98">
        <f t="shared" si="1"/>
        <v>170</v>
      </c>
      <c r="R17" s="98">
        <f t="shared" si="2"/>
        <v>0</v>
      </c>
      <c r="S17" s="118"/>
      <c r="T17" s="100" t="s">
        <v>1222</v>
      </c>
      <c r="U17" s="100"/>
      <c r="V17" s="101"/>
      <c r="W17" s="101"/>
      <c r="X17" s="100"/>
      <c r="Y17" s="100" t="s">
        <v>77</v>
      </c>
      <c r="Z17" s="100"/>
      <c r="AA17" s="102" t="s">
        <v>78</v>
      </c>
      <c r="AB17" s="119">
        <v>4</v>
      </c>
      <c r="AC17" s="126"/>
      <c r="AD17" s="126"/>
      <c r="AE17" s="126"/>
    </row>
    <row r="18" spans="1:31" s="45" customFormat="1" ht="15" x14ac:dyDescent="0.2">
      <c r="A18" s="517" t="s">
        <v>1047</v>
      </c>
      <c r="B18" s="517" t="s">
        <v>1047</v>
      </c>
      <c r="C18" s="517"/>
      <c r="D18" s="81" t="s">
        <v>874</v>
      </c>
      <c r="E18" s="93"/>
      <c r="F18" s="125"/>
      <c r="G18" s="125">
        <v>0</v>
      </c>
      <c r="H18" s="125">
        <v>0</v>
      </c>
      <c r="I18" s="125">
        <v>0</v>
      </c>
      <c r="J18" s="105"/>
      <c r="K18" s="83"/>
      <c r="L18" s="96"/>
      <c r="M18" s="96"/>
      <c r="N18" s="97">
        <f t="shared" si="3"/>
        <v>0</v>
      </c>
      <c r="O18" s="97"/>
      <c r="P18" s="98">
        <f t="shared" si="0"/>
        <v>0</v>
      </c>
      <c r="Q18" s="98">
        <f t="shared" si="1"/>
        <v>0</v>
      </c>
      <c r="R18" s="98">
        <f t="shared" si="2"/>
        <v>0</v>
      </c>
      <c r="S18" s="99"/>
      <c r="T18" s="100" t="s">
        <v>1222</v>
      </c>
      <c r="U18" s="100" t="s">
        <v>78</v>
      </c>
      <c r="V18" s="101"/>
      <c r="W18" s="101"/>
      <c r="X18" s="100"/>
      <c r="Y18" s="100"/>
      <c r="Z18" s="100" t="s">
        <v>78</v>
      </c>
      <c r="AA18" s="102"/>
      <c r="AB18" s="100"/>
      <c r="AC18" s="126"/>
      <c r="AD18" s="126"/>
      <c r="AE18" s="126"/>
    </row>
    <row r="19" spans="1:31" s="45" customFormat="1" ht="15" x14ac:dyDescent="0.2">
      <c r="A19" s="517"/>
      <c r="B19" s="517"/>
      <c r="C19" s="517"/>
      <c r="D19" s="80" t="s">
        <v>887</v>
      </c>
      <c r="E19" s="93"/>
      <c r="F19" s="125">
        <f>VLOOKUP(D19,'[1]MAX-MIN'!$A$4:$E$42,2,0)</f>
        <v>2</v>
      </c>
      <c r="G19" s="125">
        <v>18981.018981018984</v>
      </c>
      <c r="H19" s="125">
        <v>18043.141069456862</v>
      </c>
      <c r="I19" s="125">
        <v>17105.263157894737</v>
      </c>
      <c r="J19" s="105">
        <v>8000</v>
      </c>
      <c r="K19" s="83">
        <v>2.6</v>
      </c>
      <c r="L19" s="96">
        <v>2.1</v>
      </c>
      <c r="M19" s="96">
        <v>1.7</v>
      </c>
      <c r="N19" s="97">
        <f t="shared" si="3"/>
        <v>13600</v>
      </c>
      <c r="O19" s="97"/>
      <c r="P19" s="98">
        <f t="shared" si="0"/>
        <v>225.53926336821078</v>
      </c>
      <c r="Q19" s="98">
        <f t="shared" si="1"/>
        <v>170</v>
      </c>
      <c r="R19" s="98">
        <f t="shared" si="2"/>
        <v>0</v>
      </c>
      <c r="S19" s="99"/>
      <c r="T19" s="100" t="s">
        <v>1222</v>
      </c>
      <c r="U19" s="100"/>
      <c r="V19" s="101"/>
      <c r="W19" s="101"/>
      <c r="X19" s="100"/>
      <c r="Y19" s="100" t="s">
        <v>77</v>
      </c>
      <c r="Z19" s="100"/>
      <c r="AA19" s="102" t="s">
        <v>78</v>
      </c>
      <c r="AB19" s="100">
        <v>5</v>
      </c>
      <c r="AC19" s="126"/>
      <c r="AD19" s="126"/>
      <c r="AE19" s="126"/>
    </row>
    <row r="20" spans="1:31" s="45" customFormat="1" ht="25.5" x14ac:dyDescent="0.2">
      <c r="A20" s="517"/>
      <c r="B20" s="517"/>
      <c r="C20" s="517"/>
      <c r="D20" s="80" t="s">
        <v>888</v>
      </c>
      <c r="E20" s="93"/>
      <c r="F20" s="125"/>
      <c r="G20" s="125">
        <v>0</v>
      </c>
      <c r="H20" s="125">
        <v>0</v>
      </c>
      <c r="I20" s="125">
        <v>0</v>
      </c>
      <c r="J20" s="105">
        <v>6000</v>
      </c>
      <c r="K20" s="83">
        <v>0</v>
      </c>
      <c r="L20" s="96">
        <v>2</v>
      </c>
      <c r="M20" s="96">
        <v>1.6</v>
      </c>
      <c r="N20" s="97">
        <f t="shared" si="3"/>
        <v>9600</v>
      </c>
      <c r="O20" s="97"/>
      <c r="P20" s="98">
        <f t="shared" si="0"/>
        <v>0</v>
      </c>
      <c r="Q20" s="98">
        <f t="shared" si="1"/>
        <v>160</v>
      </c>
      <c r="R20" s="98">
        <f t="shared" si="2"/>
        <v>0</v>
      </c>
      <c r="S20" s="99"/>
      <c r="T20" s="100" t="s">
        <v>1222</v>
      </c>
      <c r="U20" s="100"/>
      <c r="V20" s="101"/>
      <c r="W20" s="101"/>
      <c r="X20" s="100"/>
      <c r="Y20" s="100" t="s">
        <v>77</v>
      </c>
      <c r="Z20" s="100"/>
      <c r="AA20" s="102" t="s">
        <v>78</v>
      </c>
      <c r="AB20" s="100">
        <v>6</v>
      </c>
      <c r="AC20" s="126"/>
      <c r="AD20" s="126"/>
      <c r="AE20" s="126"/>
    </row>
    <row r="21" spans="1:31" s="45" customFormat="1" ht="15" x14ac:dyDescent="0.2">
      <c r="A21" s="517" t="s">
        <v>1048</v>
      </c>
      <c r="B21" s="517" t="s">
        <v>1048</v>
      </c>
      <c r="C21" s="517"/>
      <c r="D21" s="81" t="s">
        <v>889</v>
      </c>
      <c r="E21" s="93"/>
      <c r="F21" s="125"/>
      <c r="G21" s="125">
        <v>0</v>
      </c>
      <c r="H21" s="125">
        <v>0</v>
      </c>
      <c r="I21" s="125">
        <v>0</v>
      </c>
      <c r="J21" s="105"/>
      <c r="K21" s="83"/>
      <c r="L21" s="96"/>
      <c r="M21" s="96"/>
      <c r="N21" s="97">
        <f t="shared" si="3"/>
        <v>0</v>
      </c>
      <c r="O21" s="97"/>
      <c r="P21" s="98">
        <f t="shared" si="0"/>
        <v>0</v>
      </c>
      <c r="Q21" s="98">
        <f t="shared" si="1"/>
        <v>0</v>
      </c>
      <c r="R21" s="98">
        <f t="shared" si="2"/>
        <v>0</v>
      </c>
      <c r="S21" s="99"/>
      <c r="T21" s="100" t="s">
        <v>1222</v>
      </c>
      <c r="U21" s="100"/>
      <c r="V21" s="101"/>
      <c r="W21" s="101"/>
      <c r="X21" s="100"/>
      <c r="Y21" s="100" t="s">
        <v>77</v>
      </c>
      <c r="Z21" s="100"/>
      <c r="AA21" s="102" t="s">
        <v>78</v>
      </c>
      <c r="AB21" s="100"/>
      <c r="AC21" s="126"/>
      <c r="AD21" s="126"/>
      <c r="AE21" s="126"/>
    </row>
    <row r="22" spans="1:31" s="45" customFormat="1" ht="25.5" x14ac:dyDescent="0.2">
      <c r="A22" s="517"/>
      <c r="B22" s="517"/>
      <c r="C22" s="517"/>
      <c r="D22" s="80" t="s">
        <v>890</v>
      </c>
      <c r="E22" s="93"/>
      <c r="F22" s="125">
        <f>VLOOKUP(D22,'[1]MAX-MIN'!$A$4:$E$42,2,0)</f>
        <v>1</v>
      </c>
      <c r="G22" s="125">
        <v>5375.3753753753754</v>
      </c>
      <c r="H22" s="125">
        <v>5375.3753753753754</v>
      </c>
      <c r="I22" s="125">
        <v>5375.3753753753754</v>
      </c>
      <c r="J22" s="105">
        <v>2000</v>
      </c>
      <c r="K22" s="83">
        <v>2.6</v>
      </c>
      <c r="L22" s="96">
        <v>2.1</v>
      </c>
      <c r="M22" s="96">
        <v>1.7</v>
      </c>
      <c r="N22" s="97">
        <f t="shared" si="3"/>
        <v>3400</v>
      </c>
      <c r="O22" s="97"/>
      <c r="P22" s="98">
        <f t="shared" si="0"/>
        <v>268.76876876876878</v>
      </c>
      <c r="Q22" s="98">
        <f t="shared" si="1"/>
        <v>170</v>
      </c>
      <c r="R22" s="98">
        <f t="shared" si="2"/>
        <v>0</v>
      </c>
      <c r="S22" s="99"/>
      <c r="T22" s="100" t="s">
        <v>1222</v>
      </c>
      <c r="U22" s="100"/>
      <c r="V22" s="101"/>
      <c r="W22" s="101"/>
      <c r="X22" s="100"/>
      <c r="Y22" s="100" t="s">
        <v>77</v>
      </c>
      <c r="Z22" s="100"/>
      <c r="AA22" s="102" t="s">
        <v>78</v>
      </c>
      <c r="AB22" s="100">
        <v>7</v>
      </c>
      <c r="AC22" s="126"/>
      <c r="AD22" s="126"/>
      <c r="AE22" s="126"/>
    </row>
    <row r="23" spans="1:31" s="45" customFormat="1" ht="15" x14ac:dyDescent="0.2">
      <c r="A23" s="517"/>
      <c r="B23" s="517"/>
      <c r="C23" s="517"/>
      <c r="D23" s="78" t="s">
        <v>891</v>
      </c>
      <c r="E23" s="93"/>
      <c r="F23" s="125"/>
      <c r="G23" s="125">
        <v>0</v>
      </c>
      <c r="H23" s="125">
        <v>0</v>
      </c>
      <c r="I23" s="125">
        <v>0</v>
      </c>
      <c r="J23" s="105">
        <v>1400</v>
      </c>
      <c r="K23" s="83">
        <v>0</v>
      </c>
      <c r="L23" s="96">
        <v>2.1</v>
      </c>
      <c r="M23" s="96">
        <v>1.7</v>
      </c>
      <c r="N23" s="97">
        <f t="shared" si="3"/>
        <v>2380</v>
      </c>
      <c r="O23" s="97"/>
      <c r="P23" s="98">
        <f t="shared" si="0"/>
        <v>0</v>
      </c>
      <c r="Q23" s="98">
        <f t="shared" si="1"/>
        <v>170</v>
      </c>
      <c r="R23" s="98">
        <f t="shared" si="2"/>
        <v>0</v>
      </c>
      <c r="S23" s="99"/>
      <c r="T23" s="100" t="s">
        <v>1222</v>
      </c>
      <c r="U23" s="100"/>
      <c r="V23" s="101"/>
      <c r="W23" s="101"/>
      <c r="X23" s="100"/>
      <c r="Y23" s="100" t="s">
        <v>77</v>
      </c>
      <c r="Z23" s="100"/>
      <c r="AA23" s="102" t="s">
        <v>78</v>
      </c>
      <c r="AB23" s="100">
        <v>8</v>
      </c>
      <c r="AC23" s="126"/>
      <c r="AD23" s="126"/>
      <c r="AE23" s="126"/>
    </row>
    <row r="24" spans="1:31" s="45" customFormat="1" ht="15" x14ac:dyDescent="0.2">
      <c r="A24" s="517" t="s">
        <v>1049</v>
      </c>
      <c r="B24" s="514" t="s">
        <v>1049</v>
      </c>
      <c r="C24" s="514"/>
      <c r="D24" s="81" t="s">
        <v>876</v>
      </c>
      <c r="E24" s="93"/>
      <c r="F24" s="125"/>
      <c r="G24" s="125">
        <v>0</v>
      </c>
      <c r="H24" s="125">
        <v>0</v>
      </c>
      <c r="I24" s="125">
        <v>0</v>
      </c>
      <c r="J24" s="105"/>
      <c r="K24" s="83"/>
      <c r="L24" s="96"/>
      <c r="M24" s="96"/>
      <c r="N24" s="97">
        <f t="shared" si="3"/>
        <v>0</v>
      </c>
      <c r="O24" s="97"/>
      <c r="P24" s="98">
        <f t="shared" si="0"/>
        <v>0</v>
      </c>
      <c r="Q24" s="98">
        <f t="shared" si="1"/>
        <v>0</v>
      </c>
      <c r="R24" s="98">
        <f t="shared" si="2"/>
        <v>0</v>
      </c>
      <c r="S24" s="99"/>
      <c r="T24" s="100" t="s">
        <v>1222</v>
      </c>
      <c r="U24" s="100"/>
      <c r="V24" s="101"/>
      <c r="W24" s="101"/>
      <c r="X24" s="100"/>
      <c r="Y24" s="100" t="s">
        <v>77</v>
      </c>
      <c r="Z24" s="100"/>
      <c r="AA24" s="102" t="s">
        <v>78</v>
      </c>
      <c r="AB24" s="100"/>
      <c r="AC24" s="126"/>
      <c r="AD24" s="126"/>
      <c r="AE24" s="126"/>
    </row>
    <row r="25" spans="1:31" s="45" customFormat="1" ht="15" x14ac:dyDescent="0.2">
      <c r="A25" s="517"/>
      <c r="B25" s="515"/>
      <c r="C25" s="515"/>
      <c r="D25" s="80" t="s">
        <v>892</v>
      </c>
      <c r="E25" s="93"/>
      <c r="F25" s="125">
        <f>VLOOKUP(D25,'[1]MAX-MIN'!$A$4:$E$42,2,0)</f>
        <v>9</v>
      </c>
      <c r="G25" s="125">
        <v>22049.517684887462</v>
      </c>
      <c r="H25" s="125">
        <v>18615.338672054357</v>
      </c>
      <c r="I25" s="125">
        <v>17669.902912621361</v>
      </c>
      <c r="J25" s="105">
        <v>6000</v>
      </c>
      <c r="K25" s="83">
        <v>3.8</v>
      </c>
      <c r="L25" s="96">
        <v>2.8</v>
      </c>
      <c r="M25" s="96">
        <v>2.1</v>
      </c>
      <c r="N25" s="97">
        <f t="shared" si="3"/>
        <v>12600</v>
      </c>
      <c r="O25" s="97"/>
      <c r="P25" s="98">
        <f t="shared" si="0"/>
        <v>310.25564453423925</v>
      </c>
      <c r="Q25" s="98">
        <f t="shared" si="1"/>
        <v>210</v>
      </c>
      <c r="R25" s="98">
        <f t="shared" si="2"/>
        <v>0</v>
      </c>
      <c r="S25" s="99"/>
      <c r="T25" s="100" t="s">
        <v>1222</v>
      </c>
      <c r="U25" s="100"/>
      <c r="V25" s="101"/>
      <c r="W25" s="101"/>
      <c r="X25" s="100"/>
      <c r="Y25" s="100" t="s">
        <v>77</v>
      </c>
      <c r="Z25" s="100"/>
      <c r="AA25" s="102" t="s">
        <v>78</v>
      </c>
      <c r="AB25" s="100">
        <v>9</v>
      </c>
      <c r="AC25" s="126"/>
      <c r="AD25" s="126"/>
      <c r="AE25" s="126"/>
    </row>
    <row r="26" spans="1:31" s="45" customFormat="1" ht="15" x14ac:dyDescent="0.2">
      <c r="A26" s="517"/>
      <c r="B26" s="515"/>
      <c r="C26" s="515"/>
      <c r="D26" s="80" t="s">
        <v>893</v>
      </c>
      <c r="E26" s="93"/>
      <c r="F26" s="125">
        <f>VLOOKUP(D26,'[1]MAX-MIN'!$A$4:$E$42,2,0)</f>
        <v>1</v>
      </c>
      <c r="G26" s="125">
        <v>19221.041982802228</v>
      </c>
      <c r="H26" s="125">
        <v>19221.041982802228</v>
      </c>
      <c r="I26" s="125">
        <v>19221.041982802228</v>
      </c>
      <c r="J26" s="105">
        <v>7000</v>
      </c>
      <c r="K26" s="83">
        <v>0</v>
      </c>
      <c r="L26" s="96">
        <v>2.6</v>
      </c>
      <c r="M26" s="96">
        <v>2</v>
      </c>
      <c r="N26" s="97">
        <f t="shared" si="3"/>
        <v>14000</v>
      </c>
      <c r="O26" s="97"/>
      <c r="P26" s="98">
        <f t="shared" si="0"/>
        <v>274.58631404003182</v>
      </c>
      <c r="Q26" s="98">
        <f t="shared" si="1"/>
        <v>200</v>
      </c>
      <c r="R26" s="98">
        <f t="shared" si="2"/>
        <v>0</v>
      </c>
      <c r="S26" s="99"/>
      <c r="T26" s="100" t="s">
        <v>1222</v>
      </c>
      <c r="U26" s="100"/>
      <c r="V26" s="101"/>
      <c r="W26" s="101"/>
      <c r="X26" s="100"/>
      <c r="Y26" s="100" t="s">
        <v>77</v>
      </c>
      <c r="Z26" s="100"/>
      <c r="AA26" s="102" t="s">
        <v>78</v>
      </c>
      <c r="AB26" s="100">
        <v>10</v>
      </c>
      <c r="AC26" s="126"/>
      <c r="AD26" s="126"/>
      <c r="AE26" s="126"/>
    </row>
    <row r="27" spans="1:31" s="45" customFormat="1" ht="15" x14ac:dyDescent="0.2">
      <c r="A27" s="517"/>
      <c r="B27" s="516"/>
      <c r="C27" s="516"/>
      <c r="D27" s="80" t="s">
        <v>894</v>
      </c>
      <c r="E27" s="93"/>
      <c r="F27" s="125"/>
      <c r="G27" s="125">
        <v>0</v>
      </c>
      <c r="H27" s="125">
        <v>0</v>
      </c>
      <c r="I27" s="125">
        <v>0</v>
      </c>
      <c r="J27" s="105">
        <v>8000</v>
      </c>
      <c r="K27" s="83">
        <v>0</v>
      </c>
      <c r="L27" s="96">
        <v>2</v>
      </c>
      <c r="M27" s="96">
        <v>1.6</v>
      </c>
      <c r="N27" s="97">
        <f t="shared" si="3"/>
        <v>12800</v>
      </c>
      <c r="O27" s="97"/>
      <c r="P27" s="98">
        <f t="shared" si="0"/>
        <v>0</v>
      </c>
      <c r="Q27" s="98">
        <f t="shared" si="1"/>
        <v>160</v>
      </c>
      <c r="R27" s="98">
        <f t="shared" si="2"/>
        <v>0</v>
      </c>
      <c r="S27" s="99"/>
      <c r="T27" s="100" t="s">
        <v>1222</v>
      </c>
      <c r="U27" s="100"/>
      <c r="V27" s="101"/>
      <c r="W27" s="101"/>
      <c r="X27" s="100"/>
      <c r="Y27" s="100" t="s">
        <v>77</v>
      </c>
      <c r="Z27" s="100"/>
      <c r="AA27" s="102" t="s">
        <v>78</v>
      </c>
      <c r="AB27" s="100">
        <v>11</v>
      </c>
      <c r="AC27" s="126"/>
      <c r="AD27" s="126"/>
      <c r="AE27" s="126"/>
    </row>
    <row r="28" spans="1:31" s="45" customFormat="1" ht="15" x14ac:dyDescent="0.2">
      <c r="A28" s="517" t="s">
        <v>1050</v>
      </c>
      <c r="B28" s="514" t="s">
        <v>1050</v>
      </c>
      <c r="C28" s="514"/>
      <c r="D28" s="81" t="s">
        <v>895</v>
      </c>
      <c r="E28" s="93"/>
      <c r="F28" s="125"/>
      <c r="G28" s="125">
        <v>0</v>
      </c>
      <c r="H28" s="125">
        <v>0</v>
      </c>
      <c r="I28" s="125">
        <v>0</v>
      </c>
      <c r="J28" s="105"/>
      <c r="K28" s="83"/>
      <c r="L28" s="96"/>
      <c r="M28" s="96"/>
      <c r="N28" s="97">
        <f t="shared" si="3"/>
        <v>0</v>
      </c>
      <c r="O28" s="97"/>
      <c r="P28" s="98">
        <f t="shared" si="0"/>
        <v>0</v>
      </c>
      <c r="Q28" s="98">
        <f t="shared" si="1"/>
        <v>0</v>
      </c>
      <c r="R28" s="98">
        <f t="shared" si="2"/>
        <v>0</v>
      </c>
      <c r="S28" s="99"/>
      <c r="T28" s="100" t="s">
        <v>1222</v>
      </c>
      <c r="U28" s="100"/>
      <c r="V28" s="101"/>
      <c r="W28" s="101"/>
      <c r="X28" s="100"/>
      <c r="Y28" s="100" t="s">
        <v>77</v>
      </c>
      <c r="Z28" s="100"/>
      <c r="AA28" s="102" t="s">
        <v>78</v>
      </c>
      <c r="AB28" s="100"/>
      <c r="AC28" s="126"/>
      <c r="AD28" s="126"/>
      <c r="AE28" s="126"/>
    </row>
    <row r="29" spans="1:31" s="45" customFormat="1" ht="25.5" x14ac:dyDescent="0.2">
      <c r="A29" s="517"/>
      <c r="B29" s="515"/>
      <c r="C29" s="515"/>
      <c r="D29" s="80" t="s">
        <v>896</v>
      </c>
      <c r="E29" s="93"/>
      <c r="F29" s="125">
        <f>VLOOKUP(D29,'[1]MAX-MIN'!$A$4:$E$42,2,0)</f>
        <v>1</v>
      </c>
      <c r="G29" s="125">
        <v>6781.0131631431987</v>
      </c>
      <c r="H29" s="125">
        <v>6781.0131631431987</v>
      </c>
      <c r="I29" s="125">
        <v>6781.0131631431987</v>
      </c>
      <c r="J29" s="105">
        <v>1500</v>
      </c>
      <c r="K29" s="83">
        <v>0</v>
      </c>
      <c r="L29" s="96">
        <v>2</v>
      </c>
      <c r="M29" s="96">
        <v>1.6</v>
      </c>
      <c r="N29" s="97">
        <f t="shared" si="3"/>
        <v>2400</v>
      </c>
      <c r="O29" s="97"/>
      <c r="P29" s="98">
        <f t="shared" si="0"/>
        <v>452.06754420954655</v>
      </c>
      <c r="Q29" s="98">
        <f t="shared" si="1"/>
        <v>160</v>
      </c>
      <c r="R29" s="98">
        <f t="shared" si="2"/>
        <v>0</v>
      </c>
      <c r="S29" s="99"/>
      <c r="T29" s="100" t="s">
        <v>1222</v>
      </c>
      <c r="U29" s="100"/>
      <c r="V29" s="101"/>
      <c r="W29" s="101"/>
      <c r="X29" s="100"/>
      <c r="Y29" s="100" t="s">
        <v>77</v>
      </c>
      <c r="Z29" s="100"/>
      <c r="AA29" s="102" t="s">
        <v>78</v>
      </c>
      <c r="AB29" s="100">
        <v>12</v>
      </c>
      <c r="AC29" s="126"/>
      <c r="AD29" s="126"/>
      <c r="AE29" s="126"/>
    </row>
    <row r="30" spans="1:31" s="45" customFormat="1" ht="15" x14ac:dyDescent="0.2">
      <c r="A30" s="517"/>
      <c r="B30" s="515"/>
      <c r="C30" s="515"/>
      <c r="D30" s="80" t="s">
        <v>897</v>
      </c>
      <c r="E30" s="93"/>
      <c r="F30" s="125">
        <f>VLOOKUP(D30,'[1]MAX-MIN'!$A$4:$E$42,2,0)</f>
        <v>2</v>
      </c>
      <c r="G30" s="125">
        <v>5238.6495925494755</v>
      </c>
      <c r="H30" s="125">
        <v>5074.8189644760878</v>
      </c>
      <c r="I30" s="125">
        <v>4910.988336402701</v>
      </c>
      <c r="J30" s="105">
        <v>1500</v>
      </c>
      <c r="K30" s="83">
        <v>0</v>
      </c>
      <c r="L30" s="96">
        <v>2</v>
      </c>
      <c r="M30" s="96">
        <v>1.6</v>
      </c>
      <c r="N30" s="97">
        <f t="shared" si="3"/>
        <v>2400</v>
      </c>
      <c r="O30" s="97"/>
      <c r="P30" s="98">
        <f t="shared" si="0"/>
        <v>338.32126429840582</v>
      </c>
      <c r="Q30" s="98">
        <f t="shared" si="1"/>
        <v>160</v>
      </c>
      <c r="R30" s="98">
        <f t="shared" si="2"/>
        <v>0</v>
      </c>
      <c r="S30" s="99"/>
      <c r="T30" s="100" t="s">
        <v>1222</v>
      </c>
      <c r="U30" s="100"/>
      <c r="V30" s="101"/>
      <c r="W30" s="101"/>
      <c r="X30" s="100"/>
      <c r="Y30" s="100" t="s">
        <v>77</v>
      </c>
      <c r="Z30" s="100"/>
      <c r="AA30" s="102" t="s">
        <v>78</v>
      </c>
      <c r="AB30" s="100">
        <v>13</v>
      </c>
      <c r="AC30" s="126"/>
      <c r="AD30" s="126"/>
      <c r="AE30" s="126"/>
    </row>
    <row r="31" spans="1:31" s="45" customFormat="1" ht="15" x14ac:dyDescent="0.2">
      <c r="A31" s="517"/>
      <c r="B31" s="515"/>
      <c r="C31" s="515"/>
      <c r="D31" s="80" t="s">
        <v>898</v>
      </c>
      <c r="E31" s="93"/>
      <c r="F31" s="125"/>
      <c r="G31" s="125">
        <v>0</v>
      </c>
      <c r="H31" s="125">
        <v>0</v>
      </c>
      <c r="I31" s="125">
        <v>0</v>
      </c>
      <c r="J31" s="105">
        <v>8000</v>
      </c>
      <c r="K31" s="83">
        <v>0</v>
      </c>
      <c r="L31" s="96">
        <v>1.3</v>
      </c>
      <c r="M31" s="96">
        <v>1.2</v>
      </c>
      <c r="N31" s="97">
        <f t="shared" si="3"/>
        <v>9600</v>
      </c>
      <c r="O31" s="97"/>
      <c r="P31" s="98">
        <f t="shared" si="0"/>
        <v>0</v>
      </c>
      <c r="Q31" s="98">
        <f t="shared" si="1"/>
        <v>120</v>
      </c>
      <c r="R31" s="98">
        <f t="shared" si="2"/>
        <v>0</v>
      </c>
      <c r="S31" s="99"/>
      <c r="T31" s="100" t="s">
        <v>1222</v>
      </c>
      <c r="U31" s="100"/>
      <c r="V31" s="101"/>
      <c r="W31" s="101"/>
      <c r="X31" s="100"/>
      <c r="Y31" s="100" t="s">
        <v>77</v>
      </c>
      <c r="Z31" s="100"/>
      <c r="AA31" s="102" t="s">
        <v>78</v>
      </c>
      <c r="AB31" s="100">
        <v>14</v>
      </c>
      <c r="AC31" s="126"/>
      <c r="AD31" s="126"/>
      <c r="AE31" s="126"/>
    </row>
    <row r="32" spans="1:31" s="45" customFormat="1" ht="15" x14ac:dyDescent="0.2">
      <c r="A32" s="517"/>
      <c r="B32" s="516"/>
      <c r="C32" s="516"/>
      <c r="D32" s="80" t="s">
        <v>899</v>
      </c>
      <c r="E32" s="93"/>
      <c r="F32" s="125">
        <f>VLOOKUP(D32,'[1]MAX-MIN'!$A$4:$E$42,2,0)</f>
        <v>1</v>
      </c>
      <c r="G32" s="125">
        <v>5415.1624548736463</v>
      </c>
      <c r="H32" s="125">
        <v>5415.1624548736463</v>
      </c>
      <c r="I32" s="125">
        <v>5415.1624548736463</v>
      </c>
      <c r="J32" s="105">
        <v>1100</v>
      </c>
      <c r="K32" s="83">
        <v>4.5999999999999996</v>
      </c>
      <c r="L32" s="96">
        <v>3.2</v>
      </c>
      <c r="M32" s="96">
        <v>2.2999999999999998</v>
      </c>
      <c r="N32" s="97">
        <f t="shared" si="3"/>
        <v>2530</v>
      </c>
      <c r="O32" s="97"/>
      <c r="P32" s="98">
        <f t="shared" si="0"/>
        <v>492.28749589760417</v>
      </c>
      <c r="Q32" s="98">
        <f t="shared" si="1"/>
        <v>229.99999999999997</v>
      </c>
      <c r="R32" s="98">
        <f t="shared" si="2"/>
        <v>0</v>
      </c>
      <c r="S32" s="99"/>
      <c r="T32" s="100" t="s">
        <v>1222</v>
      </c>
      <c r="U32" s="100"/>
      <c r="V32" s="101"/>
      <c r="W32" s="101"/>
      <c r="X32" s="100"/>
      <c r="Y32" s="100" t="s">
        <v>77</v>
      </c>
      <c r="Z32" s="100"/>
      <c r="AA32" s="102" t="s">
        <v>78</v>
      </c>
      <c r="AB32" s="100">
        <v>15</v>
      </c>
      <c r="AC32" s="126"/>
      <c r="AD32" s="126"/>
      <c r="AE32" s="126"/>
    </row>
    <row r="33" spans="1:31" s="45" customFormat="1" ht="15" x14ac:dyDescent="0.2">
      <c r="A33" s="517" t="s">
        <v>1051</v>
      </c>
      <c r="B33" s="514" t="s">
        <v>1051</v>
      </c>
      <c r="C33" s="514"/>
      <c r="D33" s="75" t="s">
        <v>900</v>
      </c>
      <c r="E33" s="93"/>
      <c r="F33" s="125"/>
      <c r="G33" s="125">
        <v>0</v>
      </c>
      <c r="H33" s="125">
        <v>0</v>
      </c>
      <c r="I33" s="125">
        <v>0</v>
      </c>
      <c r="J33" s="105"/>
      <c r="K33" s="83"/>
      <c r="L33" s="96"/>
      <c r="M33" s="96"/>
      <c r="N33" s="97">
        <f t="shared" si="3"/>
        <v>0</v>
      </c>
      <c r="O33" s="97"/>
      <c r="P33" s="98">
        <f t="shared" si="0"/>
        <v>0</v>
      </c>
      <c r="Q33" s="98">
        <f t="shared" si="1"/>
        <v>0</v>
      </c>
      <c r="R33" s="98">
        <f t="shared" si="2"/>
        <v>0</v>
      </c>
      <c r="S33" s="99"/>
      <c r="T33" s="100" t="s">
        <v>1222</v>
      </c>
      <c r="U33" s="100"/>
      <c r="V33" s="101"/>
      <c r="W33" s="101"/>
      <c r="X33" s="100"/>
      <c r="Y33" s="100" t="s">
        <v>77</v>
      </c>
      <c r="Z33" s="100"/>
      <c r="AA33" s="102" t="s">
        <v>78</v>
      </c>
      <c r="AB33" s="100"/>
      <c r="AC33" s="126"/>
      <c r="AD33" s="126"/>
      <c r="AE33" s="126"/>
    </row>
    <row r="34" spans="1:31" s="45" customFormat="1" ht="15" x14ac:dyDescent="0.2">
      <c r="A34" s="517"/>
      <c r="B34" s="515"/>
      <c r="C34" s="515"/>
      <c r="D34" s="78" t="s">
        <v>901</v>
      </c>
      <c r="E34" s="93"/>
      <c r="F34" s="125"/>
      <c r="G34" s="125">
        <v>0</v>
      </c>
      <c r="H34" s="125">
        <v>0</v>
      </c>
      <c r="I34" s="125">
        <v>0</v>
      </c>
      <c r="J34" s="105">
        <v>2000</v>
      </c>
      <c r="K34" s="83">
        <v>0</v>
      </c>
      <c r="L34" s="96">
        <v>1.5</v>
      </c>
      <c r="M34" s="96">
        <v>1.3</v>
      </c>
      <c r="N34" s="97">
        <f t="shared" si="3"/>
        <v>2600</v>
      </c>
      <c r="O34" s="97"/>
      <c r="P34" s="98">
        <f t="shared" si="0"/>
        <v>0</v>
      </c>
      <c r="Q34" s="98">
        <f t="shared" si="1"/>
        <v>130</v>
      </c>
      <c r="R34" s="98">
        <f t="shared" si="2"/>
        <v>0</v>
      </c>
      <c r="S34" s="99"/>
      <c r="T34" s="100" t="s">
        <v>1222</v>
      </c>
      <c r="U34" s="100"/>
      <c r="V34" s="101"/>
      <c r="W34" s="101"/>
      <c r="X34" s="100"/>
      <c r="Y34" s="100" t="s">
        <v>77</v>
      </c>
      <c r="Z34" s="100"/>
      <c r="AA34" s="102" t="s">
        <v>78</v>
      </c>
      <c r="AB34" s="100">
        <v>16</v>
      </c>
      <c r="AC34" s="126"/>
      <c r="AD34" s="126"/>
      <c r="AE34" s="126"/>
    </row>
    <row r="35" spans="1:31" s="45" customFormat="1" ht="15" x14ac:dyDescent="0.2">
      <c r="A35" s="517"/>
      <c r="B35" s="515"/>
      <c r="C35" s="515"/>
      <c r="D35" s="80" t="s">
        <v>902</v>
      </c>
      <c r="E35" s="93"/>
      <c r="F35" s="125"/>
      <c r="G35" s="125">
        <v>0</v>
      </c>
      <c r="H35" s="125">
        <v>0</v>
      </c>
      <c r="I35" s="125">
        <v>0</v>
      </c>
      <c r="J35" s="105">
        <v>3500</v>
      </c>
      <c r="K35" s="83">
        <v>0</v>
      </c>
      <c r="L35" s="96">
        <v>1.4</v>
      </c>
      <c r="M35" s="96">
        <v>1.3</v>
      </c>
      <c r="N35" s="97">
        <f t="shared" si="3"/>
        <v>4550</v>
      </c>
      <c r="O35" s="97"/>
      <c r="P35" s="98">
        <f t="shared" si="0"/>
        <v>0</v>
      </c>
      <c r="Q35" s="98">
        <f t="shared" si="1"/>
        <v>130</v>
      </c>
      <c r="R35" s="98">
        <f t="shared" si="2"/>
        <v>0</v>
      </c>
      <c r="S35" s="99"/>
      <c r="T35" s="100" t="s">
        <v>1222</v>
      </c>
      <c r="U35" s="100" t="s">
        <v>78</v>
      </c>
      <c r="V35" s="101"/>
      <c r="W35" s="101"/>
      <c r="X35" s="100"/>
      <c r="Y35" s="100"/>
      <c r="Z35" s="100" t="s">
        <v>78</v>
      </c>
      <c r="AA35" s="102"/>
      <c r="AB35" s="100">
        <v>17</v>
      </c>
      <c r="AC35" s="126"/>
      <c r="AD35" s="126"/>
      <c r="AE35" s="126"/>
    </row>
    <row r="36" spans="1:31" s="45" customFormat="1" ht="15" x14ac:dyDescent="0.2">
      <c r="A36" s="517"/>
      <c r="B36" s="516"/>
      <c r="C36" s="516"/>
      <c r="D36" s="80" t="s">
        <v>1195</v>
      </c>
      <c r="E36" s="93"/>
      <c r="F36" s="125">
        <f>VLOOKUP(D36,'[1]MAX-MIN'!$A$4:$E$42,2,0)</f>
        <v>1</v>
      </c>
      <c r="G36" s="125">
        <v>12309.495896834702</v>
      </c>
      <c r="H36" s="125">
        <v>12309.495896834702</v>
      </c>
      <c r="I36" s="125">
        <v>12309.495896834702</v>
      </c>
      <c r="J36" s="105">
        <v>5000</v>
      </c>
      <c r="K36" s="83">
        <v>0</v>
      </c>
      <c r="L36" s="96">
        <v>1.4</v>
      </c>
      <c r="M36" s="96">
        <v>1.3</v>
      </c>
      <c r="N36" s="97">
        <f t="shared" si="3"/>
        <v>6500</v>
      </c>
      <c r="O36" s="97"/>
      <c r="P36" s="98">
        <f t="shared" si="0"/>
        <v>246.18991793669403</v>
      </c>
      <c r="Q36" s="98">
        <f t="shared" si="1"/>
        <v>130</v>
      </c>
      <c r="R36" s="98">
        <f t="shared" si="2"/>
        <v>0</v>
      </c>
      <c r="S36" s="99"/>
      <c r="T36" s="100" t="s">
        <v>1222</v>
      </c>
      <c r="U36" s="100"/>
      <c r="V36" s="101"/>
      <c r="W36" s="101"/>
      <c r="X36" s="100"/>
      <c r="Y36" s="100" t="s">
        <v>77</v>
      </c>
      <c r="Z36" s="100"/>
      <c r="AA36" s="102" t="s">
        <v>78</v>
      </c>
      <c r="AB36" s="100">
        <v>18</v>
      </c>
      <c r="AC36" s="126"/>
      <c r="AD36" s="126"/>
      <c r="AE36" s="126"/>
    </row>
    <row r="37" spans="1:31" s="45" customFormat="1" ht="15" x14ac:dyDescent="0.2">
      <c r="A37" s="517" t="s">
        <v>1052</v>
      </c>
      <c r="B37" s="517" t="s">
        <v>1052</v>
      </c>
      <c r="C37" s="517"/>
      <c r="D37" s="81" t="s">
        <v>903</v>
      </c>
      <c r="E37" s="93"/>
      <c r="F37" s="125"/>
      <c r="G37" s="125">
        <v>0</v>
      </c>
      <c r="H37" s="125">
        <v>0</v>
      </c>
      <c r="I37" s="125">
        <v>0</v>
      </c>
      <c r="J37" s="105"/>
      <c r="K37" s="83"/>
      <c r="L37" s="96"/>
      <c r="M37" s="96"/>
      <c r="N37" s="97">
        <f t="shared" si="3"/>
        <v>0</v>
      </c>
      <c r="O37" s="97"/>
      <c r="P37" s="98">
        <f t="shared" si="0"/>
        <v>0</v>
      </c>
      <c r="Q37" s="98">
        <f t="shared" si="1"/>
        <v>0</v>
      </c>
      <c r="R37" s="98">
        <f t="shared" si="2"/>
        <v>0</v>
      </c>
      <c r="S37" s="99"/>
      <c r="T37" s="100" t="s">
        <v>1222</v>
      </c>
      <c r="U37" s="100"/>
      <c r="V37" s="101"/>
      <c r="W37" s="101"/>
      <c r="X37" s="100"/>
      <c r="Y37" s="100" t="s">
        <v>77</v>
      </c>
      <c r="Z37" s="100"/>
      <c r="AA37" s="102" t="s">
        <v>78</v>
      </c>
      <c r="AB37" s="100"/>
      <c r="AC37" s="126"/>
      <c r="AD37" s="126"/>
      <c r="AE37" s="126"/>
    </row>
    <row r="38" spans="1:31" s="45" customFormat="1" ht="25.5" x14ac:dyDescent="0.2">
      <c r="A38" s="517"/>
      <c r="B38" s="517"/>
      <c r="C38" s="517"/>
      <c r="D38" s="78" t="s">
        <v>904</v>
      </c>
      <c r="E38" s="93"/>
      <c r="F38" s="125">
        <f>VLOOKUP(D38,'[1]MAX-MIN'!$A$4:$E$42,2,0)</f>
        <v>1</v>
      </c>
      <c r="G38" s="125">
        <v>4464.2857142857147</v>
      </c>
      <c r="H38" s="125">
        <v>4464.2857142857147</v>
      </c>
      <c r="I38" s="125">
        <v>4464.2857142857147</v>
      </c>
      <c r="J38" s="105">
        <v>1500</v>
      </c>
      <c r="K38" s="83">
        <v>0</v>
      </c>
      <c r="L38" s="96">
        <v>2</v>
      </c>
      <c r="M38" s="96">
        <v>1.6</v>
      </c>
      <c r="N38" s="97">
        <f t="shared" si="3"/>
        <v>2400</v>
      </c>
      <c r="O38" s="97"/>
      <c r="P38" s="98">
        <f t="shared" si="0"/>
        <v>297.61904761904765</v>
      </c>
      <c r="Q38" s="98">
        <f t="shared" si="1"/>
        <v>160</v>
      </c>
      <c r="R38" s="98">
        <f t="shared" si="2"/>
        <v>0</v>
      </c>
      <c r="S38" s="99"/>
      <c r="T38" s="100" t="s">
        <v>1222</v>
      </c>
      <c r="U38" s="100"/>
      <c r="V38" s="101"/>
      <c r="W38" s="101"/>
      <c r="X38" s="100"/>
      <c r="Y38" s="100" t="s">
        <v>77</v>
      </c>
      <c r="Z38" s="100"/>
      <c r="AA38" s="102" t="s">
        <v>78</v>
      </c>
      <c r="AB38" s="100">
        <v>21</v>
      </c>
      <c r="AC38" s="126"/>
      <c r="AD38" s="126"/>
      <c r="AE38" s="126"/>
    </row>
    <row r="39" spans="1:31" s="45" customFormat="1" ht="15" x14ac:dyDescent="0.2">
      <c r="A39" s="517"/>
      <c r="B39" s="517"/>
      <c r="C39" s="517"/>
      <c r="D39" s="78" t="s">
        <v>905</v>
      </c>
      <c r="E39" s="93"/>
      <c r="F39" s="125"/>
      <c r="G39" s="125">
        <v>0</v>
      </c>
      <c r="H39" s="125">
        <v>0</v>
      </c>
      <c r="I39" s="125">
        <v>0</v>
      </c>
      <c r="J39" s="105">
        <v>1100</v>
      </c>
      <c r="K39" s="83">
        <v>0</v>
      </c>
      <c r="L39" s="96">
        <v>1.6</v>
      </c>
      <c r="M39" s="96">
        <v>1.4</v>
      </c>
      <c r="N39" s="97">
        <f t="shared" si="3"/>
        <v>1540</v>
      </c>
      <c r="O39" s="97"/>
      <c r="P39" s="98">
        <f t="shared" si="0"/>
        <v>0</v>
      </c>
      <c r="Q39" s="98">
        <f t="shared" si="1"/>
        <v>140</v>
      </c>
      <c r="R39" s="98">
        <f t="shared" si="2"/>
        <v>0</v>
      </c>
      <c r="S39" s="99"/>
      <c r="T39" s="100" t="s">
        <v>1222</v>
      </c>
      <c r="U39" s="100"/>
      <c r="V39" s="101"/>
      <c r="W39" s="101"/>
      <c r="X39" s="100"/>
      <c r="Y39" s="100" t="s">
        <v>77</v>
      </c>
      <c r="Z39" s="100"/>
      <c r="AA39" s="102" t="s">
        <v>78</v>
      </c>
      <c r="AB39" s="100">
        <v>22</v>
      </c>
      <c r="AC39" s="126"/>
      <c r="AD39" s="126"/>
      <c r="AE39" s="126"/>
    </row>
    <row r="40" spans="1:31" s="45" customFormat="1" ht="15" x14ac:dyDescent="0.2">
      <c r="A40" s="517" t="s">
        <v>1053</v>
      </c>
      <c r="B40" s="517" t="s">
        <v>1053</v>
      </c>
      <c r="C40" s="517"/>
      <c r="D40" s="81" t="s">
        <v>879</v>
      </c>
      <c r="E40" s="93"/>
      <c r="F40" s="125"/>
      <c r="G40" s="125">
        <v>0</v>
      </c>
      <c r="H40" s="125">
        <v>0</v>
      </c>
      <c r="I40" s="125">
        <v>0</v>
      </c>
      <c r="J40" s="105"/>
      <c r="K40" s="83"/>
      <c r="L40" s="96"/>
      <c r="M40" s="96"/>
      <c r="N40" s="97">
        <f t="shared" si="3"/>
        <v>0</v>
      </c>
      <c r="O40" s="97"/>
      <c r="P40" s="98">
        <f t="shared" si="0"/>
        <v>0</v>
      </c>
      <c r="Q40" s="98">
        <f t="shared" si="1"/>
        <v>0</v>
      </c>
      <c r="R40" s="98">
        <f t="shared" si="2"/>
        <v>0</v>
      </c>
      <c r="S40" s="99"/>
      <c r="T40" s="100" t="s">
        <v>1222</v>
      </c>
      <c r="U40" s="100"/>
      <c r="V40" s="101"/>
      <c r="W40" s="101"/>
      <c r="X40" s="100"/>
      <c r="Y40" s="100" t="s">
        <v>77</v>
      </c>
      <c r="Z40" s="100"/>
      <c r="AA40" s="102" t="s">
        <v>78</v>
      </c>
      <c r="AB40" s="100"/>
      <c r="AC40" s="126"/>
      <c r="AD40" s="126"/>
      <c r="AE40" s="126"/>
    </row>
    <row r="41" spans="1:31" s="45" customFormat="1" ht="25.5" x14ac:dyDescent="0.2">
      <c r="A41" s="517"/>
      <c r="B41" s="517"/>
      <c r="C41" s="517"/>
      <c r="D41" s="78" t="s">
        <v>906</v>
      </c>
      <c r="E41" s="93"/>
      <c r="F41" s="125">
        <f>VLOOKUP(D41,'[1]MAX-MIN'!$A$4:$E$42,2,0)</f>
        <v>1</v>
      </c>
      <c r="G41" s="125">
        <v>9375</v>
      </c>
      <c r="H41" s="125">
        <v>9375</v>
      </c>
      <c r="I41" s="125">
        <v>9375</v>
      </c>
      <c r="J41" s="105">
        <v>3000</v>
      </c>
      <c r="K41" s="83">
        <v>0</v>
      </c>
      <c r="L41" s="96">
        <v>1.7</v>
      </c>
      <c r="M41" s="96">
        <v>1.5</v>
      </c>
      <c r="N41" s="97">
        <f t="shared" si="3"/>
        <v>4500</v>
      </c>
      <c r="O41" s="97"/>
      <c r="P41" s="98">
        <f t="shared" si="0"/>
        <v>312.5</v>
      </c>
      <c r="Q41" s="98">
        <f t="shared" si="1"/>
        <v>150</v>
      </c>
      <c r="R41" s="98">
        <f t="shared" si="2"/>
        <v>0</v>
      </c>
      <c r="S41" s="99"/>
      <c r="T41" s="100" t="s">
        <v>1222</v>
      </c>
      <c r="U41" s="100"/>
      <c r="V41" s="101"/>
      <c r="W41" s="101"/>
      <c r="X41" s="100"/>
      <c r="Y41" s="100" t="s">
        <v>77</v>
      </c>
      <c r="Z41" s="100"/>
      <c r="AA41" s="102" t="s">
        <v>78</v>
      </c>
      <c r="AB41" s="100">
        <v>23</v>
      </c>
      <c r="AC41" s="126"/>
      <c r="AD41" s="126"/>
      <c r="AE41" s="126"/>
    </row>
    <row r="42" spans="1:31" s="45" customFormat="1" ht="15" x14ac:dyDescent="0.2">
      <c r="A42" s="123" t="s">
        <v>1054</v>
      </c>
      <c r="B42" s="123" t="s">
        <v>1054</v>
      </c>
      <c r="C42" s="123"/>
      <c r="D42" s="75" t="s">
        <v>907</v>
      </c>
      <c r="E42" s="93"/>
      <c r="F42" s="125"/>
      <c r="G42" s="125">
        <v>0</v>
      </c>
      <c r="H42" s="125">
        <v>0</v>
      </c>
      <c r="I42" s="125">
        <v>0</v>
      </c>
      <c r="J42" s="105">
        <v>1500</v>
      </c>
      <c r="K42" s="83">
        <v>2.1</v>
      </c>
      <c r="L42" s="96">
        <v>1.8</v>
      </c>
      <c r="M42" s="96">
        <v>1.5</v>
      </c>
      <c r="N42" s="97">
        <f t="shared" si="3"/>
        <v>2250</v>
      </c>
      <c r="O42" s="97"/>
      <c r="P42" s="98">
        <f t="shared" si="0"/>
        <v>0</v>
      </c>
      <c r="Q42" s="98">
        <f t="shared" si="1"/>
        <v>150</v>
      </c>
      <c r="R42" s="98">
        <f t="shared" si="2"/>
        <v>0</v>
      </c>
      <c r="S42" s="99"/>
      <c r="T42" s="100" t="s">
        <v>1222</v>
      </c>
      <c r="U42" s="100"/>
      <c r="V42" s="101"/>
      <c r="W42" s="101"/>
      <c r="X42" s="100"/>
      <c r="Y42" s="100" t="s">
        <v>77</v>
      </c>
      <c r="Z42" s="100"/>
      <c r="AA42" s="102" t="s">
        <v>78</v>
      </c>
      <c r="AB42" s="100">
        <v>24</v>
      </c>
      <c r="AC42" s="126"/>
      <c r="AD42" s="126"/>
      <c r="AE42" s="126"/>
    </row>
    <row r="43" spans="1:31" s="45" customFormat="1" ht="15" x14ac:dyDescent="0.2">
      <c r="A43" s="123" t="s">
        <v>1079</v>
      </c>
      <c r="B43" s="123" t="s">
        <v>1079</v>
      </c>
      <c r="C43" s="123"/>
      <c r="D43" s="75" t="s">
        <v>878</v>
      </c>
      <c r="E43" s="93"/>
      <c r="F43" s="125">
        <f>VLOOKUP(D43,'[1]MAX-MIN'!$A$4:$E$42,2,0)</f>
        <v>3</v>
      </c>
      <c r="G43" s="125">
        <v>4191.8956683744764</v>
      </c>
      <c r="H43" s="125">
        <v>4126.0744395276915</v>
      </c>
      <c r="I43" s="125">
        <v>4076.7386091127096</v>
      </c>
      <c r="J43" s="105">
        <v>1500</v>
      </c>
      <c r="K43" s="83">
        <v>0</v>
      </c>
      <c r="L43" s="96">
        <v>1.7</v>
      </c>
      <c r="M43" s="96">
        <v>1.5</v>
      </c>
      <c r="N43" s="97">
        <f t="shared" si="3"/>
        <v>2250</v>
      </c>
      <c r="O43" s="97"/>
      <c r="P43" s="98">
        <f t="shared" si="0"/>
        <v>275.07162930184614</v>
      </c>
      <c r="Q43" s="98">
        <f t="shared" si="1"/>
        <v>150</v>
      </c>
      <c r="R43" s="98">
        <f t="shared" si="2"/>
        <v>0</v>
      </c>
      <c r="S43" s="99"/>
      <c r="T43" s="100" t="s">
        <v>1222</v>
      </c>
      <c r="U43" s="100"/>
      <c r="V43" s="101"/>
      <c r="W43" s="101"/>
      <c r="X43" s="100"/>
      <c r="Y43" s="100" t="s">
        <v>77</v>
      </c>
      <c r="Z43" s="100"/>
      <c r="AA43" s="102" t="s">
        <v>78</v>
      </c>
      <c r="AB43" s="100">
        <v>25</v>
      </c>
      <c r="AC43" s="126"/>
      <c r="AD43" s="126"/>
      <c r="AE43" s="126"/>
    </row>
    <row r="44" spans="1:31" s="45" customFormat="1" ht="15" x14ac:dyDescent="0.2">
      <c r="A44" s="517" t="s">
        <v>1080</v>
      </c>
      <c r="B44" s="517" t="s">
        <v>1080</v>
      </c>
      <c r="C44" s="517"/>
      <c r="D44" s="75" t="s">
        <v>877</v>
      </c>
      <c r="E44" s="93"/>
      <c r="F44" s="125"/>
      <c r="G44" s="125">
        <v>0</v>
      </c>
      <c r="H44" s="125">
        <v>0</v>
      </c>
      <c r="I44" s="125">
        <v>0</v>
      </c>
      <c r="J44" s="105"/>
      <c r="K44" s="83"/>
      <c r="L44" s="96"/>
      <c r="M44" s="96"/>
      <c r="N44" s="97">
        <f t="shared" si="3"/>
        <v>0</v>
      </c>
      <c r="O44" s="97"/>
      <c r="P44" s="98">
        <f t="shared" si="0"/>
        <v>0</v>
      </c>
      <c r="Q44" s="98">
        <f t="shared" si="1"/>
        <v>0</v>
      </c>
      <c r="R44" s="98">
        <f t="shared" si="2"/>
        <v>0</v>
      </c>
      <c r="S44" s="99"/>
      <c r="T44" s="100" t="s">
        <v>1222</v>
      </c>
      <c r="U44" s="100"/>
      <c r="V44" s="101"/>
      <c r="W44" s="101"/>
      <c r="X44" s="100"/>
      <c r="Y44" s="100" t="s">
        <v>77</v>
      </c>
      <c r="Z44" s="100"/>
      <c r="AA44" s="102" t="s">
        <v>78</v>
      </c>
      <c r="AB44" s="100"/>
      <c r="AC44" s="126"/>
      <c r="AD44" s="126"/>
      <c r="AE44" s="126"/>
    </row>
    <row r="45" spans="1:31" s="45" customFormat="1" ht="25.5" x14ac:dyDescent="0.2">
      <c r="A45" s="517"/>
      <c r="B45" s="517"/>
      <c r="C45" s="517"/>
      <c r="D45" s="78" t="s">
        <v>908</v>
      </c>
      <c r="E45" s="93"/>
      <c r="F45" s="125"/>
      <c r="G45" s="125">
        <v>0</v>
      </c>
      <c r="H45" s="125">
        <v>0</v>
      </c>
      <c r="I45" s="125">
        <v>0</v>
      </c>
      <c r="J45" s="105">
        <v>1800</v>
      </c>
      <c r="K45" s="83">
        <v>0</v>
      </c>
      <c r="L45" s="96">
        <v>1.2</v>
      </c>
      <c r="M45" s="96">
        <v>1.1000000000000001</v>
      </c>
      <c r="N45" s="97">
        <f t="shared" si="3"/>
        <v>1980.0000000000002</v>
      </c>
      <c r="O45" s="97"/>
      <c r="P45" s="98">
        <f t="shared" si="0"/>
        <v>0</v>
      </c>
      <c r="Q45" s="98">
        <f t="shared" si="1"/>
        <v>110.00000000000001</v>
      </c>
      <c r="R45" s="98">
        <f t="shared" si="2"/>
        <v>0</v>
      </c>
      <c r="S45" s="99"/>
      <c r="T45" s="100" t="s">
        <v>1222</v>
      </c>
      <c r="U45" s="100"/>
      <c r="V45" s="101"/>
      <c r="W45" s="101"/>
      <c r="X45" s="100"/>
      <c r="Y45" s="100" t="s">
        <v>77</v>
      </c>
      <c r="Z45" s="100"/>
      <c r="AA45" s="102" t="s">
        <v>78</v>
      </c>
      <c r="AB45" s="100">
        <v>26</v>
      </c>
      <c r="AC45" s="126"/>
      <c r="AD45" s="126"/>
      <c r="AE45" s="126"/>
    </row>
    <row r="46" spans="1:31" s="45" customFormat="1" ht="15" x14ac:dyDescent="0.2">
      <c r="A46" s="517"/>
      <c r="B46" s="517"/>
      <c r="C46" s="517"/>
      <c r="D46" s="78" t="s">
        <v>909</v>
      </c>
      <c r="E46" s="93"/>
      <c r="F46" s="125"/>
      <c r="G46" s="125">
        <v>0</v>
      </c>
      <c r="H46" s="125">
        <v>0</v>
      </c>
      <c r="I46" s="125">
        <v>0</v>
      </c>
      <c r="J46" s="105">
        <v>1500</v>
      </c>
      <c r="K46" s="83">
        <v>0</v>
      </c>
      <c r="L46" s="96">
        <v>1.4</v>
      </c>
      <c r="M46" s="96">
        <v>1.3</v>
      </c>
      <c r="N46" s="97">
        <f t="shared" si="3"/>
        <v>1950</v>
      </c>
      <c r="O46" s="97"/>
      <c r="P46" s="98">
        <f t="shared" si="0"/>
        <v>0</v>
      </c>
      <c r="Q46" s="98">
        <f t="shared" si="1"/>
        <v>130</v>
      </c>
      <c r="R46" s="98">
        <f t="shared" si="2"/>
        <v>0</v>
      </c>
      <c r="S46" s="99"/>
      <c r="T46" s="100" t="s">
        <v>1222</v>
      </c>
      <c r="U46" s="100"/>
      <c r="V46" s="101"/>
      <c r="W46" s="101"/>
      <c r="X46" s="100"/>
      <c r="Y46" s="100" t="s">
        <v>77</v>
      </c>
      <c r="Z46" s="100"/>
      <c r="AA46" s="102" t="s">
        <v>78</v>
      </c>
      <c r="AB46" s="100">
        <v>27</v>
      </c>
      <c r="AC46" s="126"/>
      <c r="AD46" s="126"/>
      <c r="AE46" s="126"/>
    </row>
    <row r="47" spans="1:31" s="45" customFormat="1" ht="25.5" x14ac:dyDescent="0.2">
      <c r="A47" s="123" t="s">
        <v>1081</v>
      </c>
      <c r="B47" s="123" t="s">
        <v>1081</v>
      </c>
      <c r="C47" s="123"/>
      <c r="D47" s="78" t="s">
        <v>1004</v>
      </c>
      <c r="E47" s="93"/>
      <c r="F47" s="125"/>
      <c r="G47" s="125">
        <v>0</v>
      </c>
      <c r="H47" s="125">
        <v>0</v>
      </c>
      <c r="I47" s="125">
        <v>0</v>
      </c>
      <c r="J47" s="105">
        <v>1500</v>
      </c>
      <c r="K47" s="83">
        <v>1.5</v>
      </c>
      <c r="L47" s="96">
        <v>1.4</v>
      </c>
      <c r="M47" s="96">
        <v>1.3</v>
      </c>
      <c r="N47" s="97">
        <f t="shared" si="3"/>
        <v>1950</v>
      </c>
      <c r="O47" s="97"/>
      <c r="P47" s="98">
        <f t="shared" si="0"/>
        <v>0</v>
      </c>
      <c r="Q47" s="98">
        <f t="shared" si="1"/>
        <v>130</v>
      </c>
      <c r="R47" s="98">
        <f t="shared" si="2"/>
        <v>0</v>
      </c>
      <c r="S47" s="99"/>
      <c r="T47" s="100" t="s">
        <v>1222</v>
      </c>
      <c r="U47" s="100"/>
      <c r="V47" s="101"/>
      <c r="W47" s="101"/>
      <c r="X47" s="100"/>
      <c r="Y47" s="100" t="s">
        <v>77</v>
      </c>
      <c r="Z47" s="100"/>
      <c r="AA47" s="102" t="s">
        <v>78</v>
      </c>
      <c r="AB47" s="100">
        <v>28</v>
      </c>
      <c r="AC47" s="126"/>
      <c r="AD47" s="126"/>
      <c r="AE47" s="126"/>
    </row>
    <row r="48" spans="1:31" s="45" customFormat="1" ht="15" x14ac:dyDescent="0.2">
      <c r="A48" s="517" t="s">
        <v>1082</v>
      </c>
      <c r="B48" s="517" t="s">
        <v>1082</v>
      </c>
      <c r="C48" s="517" t="s">
        <v>79</v>
      </c>
      <c r="D48" s="75" t="s">
        <v>910</v>
      </c>
      <c r="E48" s="93"/>
      <c r="F48" s="125"/>
      <c r="G48" s="125">
        <v>0</v>
      </c>
      <c r="H48" s="125">
        <v>0</v>
      </c>
      <c r="I48" s="125">
        <v>0</v>
      </c>
      <c r="J48" s="105"/>
      <c r="K48" s="83"/>
      <c r="L48" s="96"/>
      <c r="M48" s="96"/>
      <c r="N48" s="97">
        <f t="shared" si="3"/>
        <v>0</v>
      </c>
      <c r="O48" s="97"/>
      <c r="P48" s="98">
        <f t="shared" si="0"/>
        <v>0</v>
      </c>
      <c r="Q48" s="98">
        <f t="shared" si="1"/>
        <v>0</v>
      </c>
      <c r="R48" s="98">
        <f t="shared" si="2"/>
        <v>0</v>
      </c>
      <c r="S48" s="99"/>
      <c r="T48" s="100" t="s">
        <v>1222</v>
      </c>
      <c r="U48" s="100"/>
      <c r="V48" s="101"/>
      <c r="W48" s="101"/>
      <c r="X48" s="100"/>
      <c r="Y48" s="100" t="s">
        <v>77</v>
      </c>
      <c r="Z48" s="100"/>
      <c r="AA48" s="102" t="s">
        <v>78</v>
      </c>
      <c r="AC48" s="126"/>
      <c r="AD48" s="126"/>
      <c r="AE48" s="126"/>
    </row>
    <row r="49" spans="1:31" s="45" customFormat="1" ht="25.5" x14ac:dyDescent="0.2">
      <c r="A49" s="517"/>
      <c r="B49" s="517"/>
      <c r="C49" s="517"/>
      <c r="D49" s="78" t="s">
        <v>1196</v>
      </c>
      <c r="E49" s="93"/>
      <c r="F49" s="125"/>
      <c r="G49" s="125">
        <v>0</v>
      </c>
      <c r="H49" s="125">
        <v>0</v>
      </c>
      <c r="I49" s="125">
        <v>0</v>
      </c>
      <c r="J49" s="105">
        <v>1500</v>
      </c>
      <c r="K49" s="83">
        <v>0</v>
      </c>
      <c r="L49" s="96">
        <v>1.7</v>
      </c>
      <c r="M49" s="96">
        <v>1.5</v>
      </c>
      <c r="N49" s="97">
        <f t="shared" si="3"/>
        <v>2250</v>
      </c>
      <c r="O49" s="97"/>
      <c r="P49" s="98">
        <f t="shared" si="0"/>
        <v>0</v>
      </c>
      <c r="Q49" s="98">
        <f t="shared" si="1"/>
        <v>150</v>
      </c>
      <c r="R49" s="98">
        <f t="shared" si="2"/>
        <v>0</v>
      </c>
      <c r="S49" s="99"/>
      <c r="T49" s="100" t="s">
        <v>1222</v>
      </c>
      <c r="U49" s="100"/>
      <c r="V49" s="101"/>
      <c r="W49" s="101"/>
      <c r="X49" s="100"/>
      <c r="Y49" s="100" t="s">
        <v>77</v>
      </c>
      <c r="Z49" s="100"/>
      <c r="AA49" s="102" t="s">
        <v>78</v>
      </c>
      <c r="AB49" s="100">
        <v>29</v>
      </c>
      <c r="AC49" s="126"/>
      <c r="AD49" s="126"/>
      <c r="AE49" s="126"/>
    </row>
    <row r="50" spans="1:31" s="45" customFormat="1" ht="25.5" x14ac:dyDescent="0.2">
      <c r="A50" s="517"/>
      <c r="B50" s="517"/>
      <c r="C50" s="517"/>
      <c r="D50" s="78" t="s">
        <v>1197</v>
      </c>
      <c r="E50" s="93"/>
      <c r="F50" s="125">
        <f>VLOOKUP(D50,'[1]MAX-MIN'!$A$4:$E$42,2,0)</f>
        <v>1</v>
      </c>
      <c r="G50" s="125">
        <v>6739.7078353253655</v>
      </c>
      <c r="H50" s="125">
        <v>6739.7078353253655</v>
      </c>
      <c r="I50" s="125">
        <v>6739.7078353253655</v>
      </c>
      <c r="J50" s="105">
        <v>1500</v>
      </c>
      <c r="K50" s="83">
        <v>0</v>
      </c>
      <c r="L50" s="96">
        <v>1.7</v>
      </c>
      <c r="M50" s="96">
        <v>1.5</v>
      </c>
      <c r="N50" s="97">
        <f t="shared" si="3"/>
        <v>2250</v>
      </c>
      <c r="O50" s="97"/>
      <c r="P50" s="98">
        <f t="shared" si="0"/>
        <v>449.31385568835765</v>
      </c>
      <c r="Q50" s="98">
        <f t="shared" si="1"/>
        <v>150</v>
      </c>
      <c r="R50" s="98">
        <f t="shared" si="2"/>
        <v>0</v>
      </c>
      <c r="S50" s="99"/>
      <c r="T50" s="100" t="s">
        <v>1222</v>
      </c>
      <c r="U50" s="100"/>
      <c r="V50" s="101"/>
      <c r="W50" s="101"/>
      <c r="X50" s="100"/>
      <c r="Y50" s="100" t="s">
        <v>77</v>
      </c>
      <c r="Z50" s="100"/>
      <c r="AA50" s="102" t="s">
        <v>78</v>
      </c>
      <c r="AB50" s="100">
        <v>30</v>
      </c>
      <c r="AC50" s="126"/>
      <c r="AD50" s="126"/>
      <c r="AE50" s="126"/>
    </row>
    <row r="51" spans="1:31" s="45" customFormat="1" ht="15" x14ac:dyDescent="0.2">
      <c r="A51" s="517" t="s">
        <v>1083</v>
      </c>
      <c r="B51" s="517" t="s">
        <v>1083</v>
      </c>
      <c r="C51" s="517"/>
      <c r="D51" s="82" t="s">
        <v>911</v>
      </c>
      <c r="E51" s="93"/>
      <c r="F51" s="125"/>
      <c r="G51" s="125">
        <v>0</v>
      </c>
      <c r="H51" s="125">
        <v>0</v>
      </c>
      <c r="I51" s="125">
        <v>0</v>
      </c>
      <c r="J51" s="105"/>
      <c r="K51" s="83"/>
      <c r="L51" s="96"/>
      <c r="M51" s="96"/>
      <c r="N51" s="97">
        <f t="shared" si="3"/>
        <v>0</v>
      </c>
      <c r="O51" s="97"/>
      <c r="P51" s="98">
        <f t="shared" si="0"/>
        <v>0</v>
      </c>
      <c r="Q51" s="98">
        <f t="shared" si="1"/>
        <v>0</v>
      </c>
      <c r="R51" s="98">
        <f t="shared" si="2"/>
        <v>0</v>
      </c>
      <c r="S51" s="99"/>
      <c r="T51" s="100" t="s">
        <v>1222</v>
      </c>
      <c r="U51" s="100"/>
      <c r="V51" s="101"/>
      <c r="W51" s="101"/>
      <c r="X51" s="100"/>
      <c r="Y51" s="100" t="s">
        <v>77</v>
      </c>
      <c r="Z51" s="100"/>
      <c r="AA51" s="102" t="s">
        <v>78</v>
      </c>
      <c r="AC51" s="126"/>
      <c r="AD51" s="126"/>
      <c r="AE51" s="126"/>
    </row>
    <row r="52" spans="1:31" s="45" customFormat="1" ht="25.5" x14ac:dyDescent="0.2">
      <c r="A52" s="517"/>
      <c r="B52" s="517"/>
      <c r="C52" s="517"/>
      <c r="D52" s="78" t="s">
        <v>912</v>
      </c>
      <c r="E52" s="93"/>
      <c r="F52" s="125"/>
      <c r="G52" s="125">
        <v>0</v>
      </c>
      <c r="H52" s="125">
        <v>0</v>
      </c>
      <c r="I52" s="125">
        <v>0</v>
      </c>
      <c r="J52" s="105">
        <v>3000</v>
      </c>
      <c r="K52" s="83">
        <v>0</v>
      </c>
      <c r="L52" s="96">
        <v>1.3</v>
      </c>
      <c r="M52" s="96">
        <v>1.2</v>
      </c>
      <c r="N52" s="97">
        <f t="shared" si="3"/>
        <v>3600</v>
      </c>
      <c r="O52" s="97"/>
      <c r="P52" s="98">
        <f t="shared" si="0"/>
        <v>0</v>
      </c>
      <c r="Q52" s="98">
        <f t="shared" si="1"/>
        <v>120</v>
      </c>
      <c r="R52" s="98">
        <f t="shared" si="2"/>
        <v>0</v>
      </c>
      <c r="S52" s="99"/>
      <c r="T52" s="100" t="s">
        <v>1222</v>
      </c>
      <c r="U52" s="100"/>
      <c r="V52" s="101"/>
      <c r="W52" s="101"/>
      <c r="X52" s="100"/>
      <c r="Y52" s="100" t="s">
        <v>77</v>
      </c>
      <c r="Z52" s="100"/>
      <c r="AA52" s="102" t="s">
        <v>78</v>
      </c>
      <c r="AB52" s="100">
        <v>31</v>
      </c>
      <c r="AC52" s="126"/>
      <c r="AD52" s="126"/>
      <c r="AE52" s="126"/>
    </row>
    <row r="53" spans="1:31" s="45" customFormat="1" ht="25.5" x14ac:dyDescent="0.2">
      <c r="A53" s="517"/>
      <c r="B53" s="517"/>
      <c r="C53" s="517"/>
      <c r="D53" s="78" t="s">
        <v>913</v>
      </c>
      <c r="E53" s="93"/>
      <c r="F53" s="125"/>
      <c r="G53" s="125">
        <v>0</v>
      </c>
      <c r="H53" s="125">
        <v>0</v>
      </c>
      <c r="I53" s="125">
        <v>0</v>
      </c>
      <c r="J53" s="105">
        <v>1500</v>
      </c>
      <c r="K53" s="83">
        <v>0</v>
      </c>
      <c r="L53" s="96">
        <v>1.7</v>
      </c>
      <c r="M53" s="96">
        <v>1.5</v>
      </c>
      <c r="N53" s="97">
        <f t="shared" si="3"/>
        <v>2250</v>
      </c>
      <c r="O53" s="97"/>
      <c r="P53" s="98">
        <f t="shared" si="0"/>
        <v>0</v>
      </c>
      <c r="Q53" s="98">
        <f t="shared" si="1"/>
        <v>150</v>
      </c>
      <c r="R53" s="98">
        <f t="shared" si="2"/>
        <v>0</v>
      </c>
      <c r="S53" s="99"/>
      <c r="T53" s="100" t="s">
        <v>1222</v>
      </c>
      <c r="U53" s="100" t="s">
        <v>78</v>
      </c>
      <c r="V53" s="101"/>
      <c r="W53" s="101"/>
      <c r="X53" s="100"/>
      <c r="Y53" s="100" t="s">
        <v>77</v>
      </c>
      <c r="Z53" s="100"/>
      <c r="AA53" s="102" t="s">
        <v>78</v>
      </c>
      <c r="AB53" s="100">
        <v>32</v>
      </c>
      <c r="AC53" s="126"/>
      <c r="AD53" s="126"/>
      <c r="AE53" s="126"/>
    </row>
    <row r="54" spans="1:31" s="45" customFormat="1" ht="38.25" x14ac:dyDescent="0.2">
      <c r="A54" s="517"/>
      <c r="B54" s="517"/>
      <c r="C54" s="517"/>
      <c r="D54" s="78" t="s">
        <v>914</v>
      </c>
      <c r="E54" s="93"/>
      <c r="F54" s="125"/>
      <c r="G54" s="125">
        <v>0</v>
      </c>
      <c r="H54" s="125">
        <v>0</v>
      </c>
      <c r="I54" s="125">
        <v>0</v>
      </c>
      <c r="J54" s="105">
        <v>1500</v>
      </c>
      <c r="K54" s="83">
        <v>0</v>
      </c>
      <c r="L54" s="96">
        <v>1.7</v>
      </c>
      <c r="M54" s="96">
        <v>1.5</v>
      </c>
      <c r="N54" s="97">
        <f t="shared" si="3"/>
        <v>2250</v>
      </c>
      <c r="O54" s="97"/>
      <c r="P54" s="98">
        <f t="shared" si="0"/>
        <v>0</v>
      </c>
      <c r="Q54" s="98">
        <f t="shared" si="1"/>
        <v>150</v>
      </c>
      <c r="R54" s="98">
        <f t="shared" si="2"/>
        <v>0</v>
      </c>
      <c r="S54" s="99"/>
      <c r="T54" s="100" t="s">
        <v>1222</v>
      </c>
      <c r="U54" s="100" t="s">
        <v>78</v>
      </c>
      <c r="V54" s="101"/>
      <c r="W54" s="101"/>
      <c r="X54" s="100"/>
      <c r="Y54" s="100" t="s">
        <v>77</v>
      </c>
      <c r="Z54" s="100"/>
      <c r="AA54" s="102" t="s">
        <v>78</v>
      </c>
      <c r="AB54" s="100">
        <v>33</v>
      </c>
      <c r="AC54" s="126"/>
      <c r="AD54" s="126"/>
      <c r="AE54" s="126"/>
    </row>
    <row r="55" spans="1:31" s="45" customFormat="1" ht="25.5" x14ac:dyDescent="0.2">
      <c r="A55" s="517"/>
      <c r="B55" s="517"/>
      <c r="C55" s="517"/>
      <c r="D55" s="78" t="s">
        <v>915</v>
      </c>
      <c r="E55" s="93"/>
      <c r="F55" s="125">
        <f>VLOOKUP(D55,'[1]MAX-MIN'!$A$4:$E$42,2,0)</f>
        <v>2</v>
      </c>
      <c r="G55" s="125">
        <v>3571.4285714285716</v>
      </c>
      <c r="H55" s="125">
        <v>3357.1428571428573</v>
      </c>
      <c r="I55" s="125">
        <v>3142.8571428571427</v>
      </c>
      <c r="J55" s="105">
        <v>1500</v>
      </c>
      <c r="K55" s="83">
        <v>0</v>
      </c>
      <c r="L55" s="96">
        <v>1.7</v>
      </c>
      <c r="M55" s="96">
        <v>1.5</v>
      </c>
      <c r="N55" s="97">
        <f t="shared" si="3"/>
        <v>2250</v>
      </c>
      <c r="O55" s="97"/>
      <c r="P55" s="98">
        <f t="shared" si="0"/>
        <v>223.80952380952382</v>
      </c>
      <c r="Q55" s="98">
        <f t="shared" si="1"/>
        <v>150</v>
      </c>
      <c r="R55" s="98">
        <f t="shared" si="2"/>
        <v>0</v>
      </c>
      <c r="S55" s="99"/>
      <c r="T55" s="100" t="s">
        <v>1222</v>
      </c>
      <c r="U55" s="100" t="s">
        <v>78</v>
      </c>
      <c r="V55" s="101"/>
      <c r="W55" s="101"/>
      <c r="X55" s="100"/>
      <c r="Y55" s="100" t="s">
        <v>77</v>
      </c>
      <c r="Z55" s="100"/>
      <c r="AA55" s="102" t="s">
        <v>78</v>
      </c>
      <c r="AB55" s="100">
        <v>34</v>
      </c>
      <c r="AC55" s="126"/>
      <c r="AD55" s="126"/>
      <c r="AE55" s="126"/>
    </row>
    <row r="56" spans="1:31" s="45" customFormat="1" ht="25.5" x14ac:dyDescent="0.2">
      <c r="A56" s="517"/>
      <c r="B56" s="517"/>
      <c r="C56" s="517"/>
      <c r="D56" s="78" t="s">
        <v>916</v>
      </c>
      <c r="E56" s="107"/>
      <c r="F56" s="125"/>
      <c r="G56" s="125">
        <v>0</v>
      </c>
      <c r="H56" s="125">
        <v>0</v>
      </c>
      <c r="I56" s="125">
        <v>0</v>
      </c>
      <c r="J56" s="105">
        <v>1000</v>
      </c>
      <c r="K56" s="83">
        <v>0</v>
      </c>
      <c r="L56" s="96">
        <v>2.1</v>
      </c>
      <c r="M56" s="96">
        <v>1.7</v>
      </c>
      <c r="N56" s="97">
        <f t="shared" si="3"/>
        <v>1700</v>
      </c>
      <c r="O56" s="108"/>
      <c r="P56" s="98">
        <f t="shared" si="0"/>
        <v>0</v>
      </c>
      <c r="Q56" s="98">
        <f t="shared" si="1"/>
        <v>170</v>
      </c>
      <c r="R56" s="98">
        <f t="shared" si="2"/>
        <v>0</v>
      </c>
      <c r="S56" s="99"/>
      <c r="T56" s="100" t="s">
        <v>1222</v>
      </c>
      <c r="U56" s="109"/>
      <c r="V56" s="109"/>
      <c r="W56" s="109"/>
      <c r="X56" s="109"/>
      <c r="Y56" s="109"/>
      <c r="Z56" s="109"/>
      <c r="AB56" s="100">
        <v>35</v>
      </c>
      <c r="AC56" s="126"/>
      <c r="AD56" s="126"/>
      <c r="AE56" s="126"/>
    </row>
    <row r="57" spans="1:31" s="45" customFormat="1" ht="25.5" x14ac:dyDescent="0.2">
      <c r="A57" s="517"/>
      <c r="B57" s="517"/>
      <c r="C57" s="517"/>
      <c r="D57" s="78" t="s">
        <v>917</v>
      </c>
      <c r="E57" s="107"/>
      <c r="F57" s="125">
        <f>VLOOKUP(D57,'[1]MAX-MIN'!$A$4:$E$42,2,0)</f>
        <v>2</v>
      </c>
      <c r="G57" s="125">
        <v>10526.315789473685</v>
      </c>
      <c r="H57" s="125">
        <v>9777.0467836257321</v>
      </c>
      <c r="I57" s="125">
        <v>9027.7777777777774</v>
      </c>
      <c r="J57" s="105">
        <v>3500</v>
      </c>
      <c r="K57" s="83">
        <v>2.8</v>
      </c>
      <c r="L57" s="96">
        <v>2.2999999999999998</v>
      </c>
      <c r="M57" s="96">
        <v>1.8</v>
      </c>
      <c r="N57" s="97">
        <f t="shared" si="3"/>
        <v>6300</v>
      </c>
      <c r="O57" s="108"/>
      <c r="P57" s="98"/>
      <c r="Q57" s="98"/>
      <c r="R57" s="98"/>
      <c r="S57" s="99"/>
      <c r="T57" s="100" t="s">
        <v>1222</v>
      </c>
      <c r="U57" s="109"/>
      <c r="V57" s="109"/>
      <c r="W57" s="109"/>
      <c r="X57" s="109" t="s">
        <v>74</v>
      </c>
      <c r="Y57" s="109"/>
      <c r="Z57" s="109"/>
      <c r="AB57" s="100">
        <v>36</v>
      </c>
      <c r="AC57" s="126"/>
      <c r="AD57" s="126"/>
      <c r="AE57" s="126"/>
    </row>
    <row r="58" spans="1:31" s="63" customFormat="1" ht="25.5" x14ac:dyDescent="0.2">
      <c r="A58" s="522"/>
      <c r="B58" s="522"/>
      <c r="C58" s="522"/>
      <c r="D58" s="124" t="s">
        <v>918</v>
      </c>
      <c r="E58" s="110"/>
      <c r="F58" s="125">
        <f>VLOOKUP(D58,'[1]MAX-MIN'!$A$4:$E$42,2,0)</f>
        <v>2</v>
      </c>
      <c r="G58" s="125">
        <v>6392.6940639269405</v>
      </c>
      <c r="H58" s="125">
        <v>6205.6062912227299</v>
      </c>
      <c r="I58" s="125">
        <v>6018.5185185185182</v>
      </c>
      <c r="J58" s="116">
        <v>3000</v>
      </c>
      <c r="K58" s="114">
        <v>2.4</v>
      </c>
      <c r="L58" s="115">
        <v>2</v>
      </c>
      <c r="M58" s="115">
        <v>1.6</v>
      </c>
      <c r="N58" s="117">
        <f t="shared" si="3"/>
        <v>4800</v>
      </c>
      <c r="O58" s="120"/>
      <c r="P58" s="98">
        <f t="shared" si="0"/>
        <v>206.85354304075764</v>
      </c>
      <c r="Q58" s="98">
        <f t="shared" si="1"/>
        <v>160</v>
      </c>
      <c r="R58" s="98">
        <f t="shared" si="2"/>
        <v>0</v>
      </c>
      <c r="S58" s="118"/>
      <c r="T58" s="100" t="s">
        <v>1222</v>
      </c>
      <c r="U58" s="109"/>
      <c r="V58" s="109"/>
      <c r="W58" s="109"/>
      <c r="X58" s="109"/>
      <c r="Y58" s="109"/>
      <c r="Z58" s="109"/>
      <c r="AA58" s="45"/>
      <c r="AB58" s="63">
        <v>37</v>
      </c>
      <c r="AC58" s="126"/>
      <c r="AD58" s="126"/>
      <c r="AE58" s="126"/>
    </row>
    <row r="59" spans="1:31" s="45" customFormat="1" ht="25.5" x14ac:dyDescent="0.2">
      <c r="A59" s="517"/>
      <c r="B59" s="517"/>
      <c r="C59" s="517"/>
      <c r="D59" s="78" t="s">
        <v>919</v>
      </c>
      <c r="E59" s="110"/>
      <c r="F59" s="125">
        <f>VLOOKUP(D59,'[1]MAX-MIN'!$A$4:$E$42,2,0)</f>
        <v>1</v>
      </c>
      <c r="G59" s="125">
        <v>5714.2857142857147</v>
      </c>
      <c r="H59" s="125">
        <v>5714.2857142857147</v>
      </c>
      <c r="I59" s="125">
        <v>5714.2857142857147</v>
      </c>
      <c r="J59" s="105">
        <v>2000</v>
      </c>
      <c r="K59" s="83">
        <v>3</v>
      </c>
      <c r="L59" s="96">
        <v>2.2999999999999998</v>
      </c>
      <c r="M59" s="96">
        <v>1.8</v>
      </c>
      <c r="N59" s="97">
        <f t="shared" si="3"/>
        <v>3600</v>
      </c>
      <c r="O59" s="111"/>
      <c r="P59" s="98">
        <f t="shared" si="0"/>
        <v>285.71428571428572</v>
      </c>
      <c r="Q59" s="98">
        <f t="shared" si="1"/>
        <v>180</v>
      </c>
      <c r="R59" s="98">
        <f t="shared" si="2"/>
        <v>0</v>
      </c>
      <c r="S59" s="99"/>
      <c r="T59" s="100" t="s">
        <v>1222</v>
      </c>
      <c r="U59" s="109"/>
      <c r="V59" s="109"/>
      <c r="W59" s="109"/>
      <c r="X59" s="109"/>
      <c r="Y59" s="109" t="s">
        <v>77</v>
      </c>
      <c r="Z59" s="109"/>
      <c r="AB59" s="45">
        <v>38</v>
      </c>
      <c r="AC59" s="126"/>
      <c r="AD59" s="126"/>
      <c r="AE59" s="126"/>
    </row>
    <row r="60" spans="1:31" s="45" customFormat="1" ht="25.5" x14ac:dyDescent="0.2">
      <c r="A60" s="517"/>
      <c r="B60" s="517"/>
      <c r="C60" s="517"/>
      <c r="D60" s="78" t="s">
        <v>942</v>
      </c>
      <c r="E60" s="110"/>
      <c r="F60" s="125">
        <f>VLOOKUP(D60,'[1]MAX-MIN'!$A$4:$E$42,2,0)</f>
        <v>13</v>
      </c>
      <c r="G60" s="125">
        <v>12825.278810408921</v>
      </c>
      <c r="H60" s="125">
        <v>11122.110650352357</v>
      </c>
      <c r="I60" s="125">
        <v>9458.5779517286355</v>
      </c>
      <c r="J60" s="105">
        <v>3500</v>
      </c>
      <c r="K60" s="83">
        <v>2.9</v>
      </c>
      <c r="L60" s="96">
        <v>2.2999999999999998</v>
      </c>
      <c r="M60" s="96">
        <v>1.8</v>
      </c>
      <c r="N60" s="97">
        <f t="shared" si="3"/>
        <v>6300</v>
      </c>
      <c r="O60" s="111"/>
      <c r="P60" s="98">
        <f t="shared" si="0"/>
        <v>317.77459001006736</v>
      </c>
      <c r="Q60" s="98">
        <f t="shared" si="1"/>
        <v>180</v>
      </c>
      <c r="R60" s="98">
        <f t="shared" si="2"/>
        <v>0</v>
      </c>
      <c r="S60" s="99"/>
      <c r="T60" s="100" t="s">
        <v>1222</v>
      </c>
      <c r="U60" s="109"/>
      <c r="V60" s="109"/>
      <c r="W60" s="109"/>
      <c r="X60" s="109"/>
      <c r="Y60" s="109" t="s">
        <v>77</v>
      </c>
      <c r="Z60" s="109"/>
      <c r="AC60" s="126"/>
      <c r="AD60" s="126"/>
      <c r="AE60" s="126"/>
    </row>
    <row r="61" spans="1:31" s="45" customFormat="1" ht="25.5" x14ac:dyDescent="0.2">
      <c r="A61" s="517"/>
      <c r="B61" s="517"/>
      <c r="C61" s="517"/>
      <c r="D61" s="78" t="s">
        <v>943</v>
      </c>
      <c r="E61" s="110"/>
      <c r="F61" s="125">
        <f>VLOOKUP(D61,'[1]MAX-MIN'!$A$4:$E$42,2,0)</f>
        <v>5</v>
      </c>
      <c r="G61" s="125">
        <v>8333.3333333333321</v>
      </c>
      <c r="H61" s="125">
        <v>7976.4470518963244</v>
      </c>
      <c r="I61" s="125">
        <v>7392.4731182795695</v>
      </c>
      <c r="J61" s="105">
        <v>2500</v>
      </c>
      <c r="K61" s="83">
        <v>3.2</v>
      </c>
      <c r="L61" s="96">
        <v>2.4</v>
      </c>
      <c r="M61" s="96">
        <v>1.9</v>
      </c>
      <c r="N61" s="97">
        <f t="shared" si="3"/>
        <v>4750</v>
      </c>
      <c r="O61" s="111"/>
      <c r="P61" s="98">
        <f t="shared" si="0"/>
        <v>319.057882075853</v>
      </c>
      <c r="Q61" s="98">
        <f t="shared" si="1"/>
        <v>190</v>
      </c>
      <c r="R61" s="98">
        <f t="shared" si="2"/>
        <v>0</v>
      </c>
      <c r="S61" s="99"/>
      <c r="T61" s="100" t="s">
        <v>1222</v>
      </c>
      <c r="U61" s="109"/>
      <c r="V61" s="109"/>
      <c r="W61" s="109"/>
      <c r="X61" s="109"/>
      <c r="Y61" s="109" t="s">
        <v>77</v>
      </c>
      <c r="Z61" s="109"/>
      <c r="AC61" s="126"/>
      <c r="AD61" s="126"/>
      <c r="AE61" s="126"/>
    </row>
    <row r="62" spans="1:31" s="45" customFormat="1" ht="25.5" x14ac:dyDescent="0.2">
      <c r="A62" s="517"/>
      <c r="B62" s="517"/>
      <c r="C62" s="517"/>
      <c r="D62" s="78" t="s">
        <v>1228</v>
      </c>
      <c r="E62" s="110"/>
      <c r="F62" s="125">
        <f>VLOOKUP(D62,'[1]MAX-MIN'!$A$4:$E$42,2,0)</f>
        <v>5</v>
      </c>
      <c r="G62" s="125">
        <v>8461.5384615384628</v>
      </c>
      <c r="H62" s="125">
        <v>7052.371662785059</v>
      </c>
      <c r="I62" s="125">
        <v>6143.9438267992973</v>
      </c>
      <c r="J62" s="105">
        <v>2000</v>
      </c>
      <c r="K62" s="83">
        <v>0</v>
      </c>
      <c r="L62" s="96">
        <v>1.5</v>
      </c>
      <c r="M62" s="96">
        <v>1.3</v>
      </c>
      <c r="N62" s="97">
        <f t="shared" si="3"/>
        <v>2600</v>
      </c>
      <c r="O62" s="111"/>
      <c r="P62" s="98">
        <f t="shared" si="0"/>
        <v>352.61858313925296</v>
      </c>
      <c r="Q62" s="98">
        <f t="shared" si="1"/>
        <v>130</v>
      </c>
      <c r="R62" s="98">
        <f t="shared" si="2"/>
        <v>0</v>
      </c>
      <c r="S62" s="99"/>
      <c r="T62" s="100" t="s">
        <v>1222</v>
      </c>
      <c r="U62" s="109"/>
      <c r="V62" s="109"/>
      <c r="W62" s="109"/>
      <c r="X62" s="109"/>
      <c r="Y62" s="109"/>
      <c r="Z62" s="109"/>
      <c r="AC62" s="126"/>
      <c r="AD62" s="126"/>
      <c r="AE62" s="126"/>
    </row>
    <row r="63" spans="1:31" s="45" customFormat="1" ht="38.25" x14ac:dyDescent="0.2">
      <c r="A63" s="517"/>
      <c r="B63" s="517"/>
      <c r="C63" s="517"/>
      <c r="D63" s="78" t="s">
        <v>920</v>
      </c>
      <c r="E63" s="110"/>
      <c r="F63" s="125"/>
      <c r="G63" s="125">
        <v>0</v>
      </c>
      <c r="H63" s="125">
        <v>0</v>
      </c>
      <c r="I63" s="125">
        <v>0</v>
      </c>
      <c r="J63" s="105">
        <v>1000</v>
      </c>
      <c r="K63" s="83">
        <v>0</v>
      </c>
      <c r="L63" s="96">
        <v>2.1</v>
      </c>
      <c r="M63" s="96">
        <v>1.7</v>
      </c>
      <c r="N63" s="97">
        <f t="shared" si="3"/>
        <v>1700</v>
      </c>
      <c r="O63" s="111"/>
      <c r="P63" s="98">
        <f t="shared" si="0"/>
        <v>0</v>
      </c>
      <c r="Q63" s="98">
        <f t="shared" si="1"/>
        <v>170</v>
      </c>
      <c r="R63" s="98">
        <f t="shared" si="2"/>
        <v>0</v>
      </c>
      <c r="S63" s="99"/>
      <c r="T63" s="100" t="s">
        <v>1222</v>
      </c>
      <c r="U63" s="109"/>
      <c r="V63" s="109"/>
      <c r="W63" s="109"/>
      <c r="X63" s="109"/>
      <c r="Y63" s="109" t="s">
        <v>77</v>
      </c>
      <c r="Z63" s="109"/>
      <c r="AB63" s="45">
        <v>40</v>
      </c>
      <c r="AC63" s="126"/>
      <c r="AD63" s="126"/>
      <c r="AE63" s="126"/>
    </row>
    <row r="64" spans="1:31" s="45" customFormat="1" ht="25.5" x14ac:dyDescent="0.2">
      <c r="A64" s="517"/>
      <c r="B64" s="517"/>
      <c r="C64" s="517"/>
      <c r="D64" s="78" t="s">
        <v>921</v>
      </c>
      <c r="E64" s="110"/>
      <c r="F64" s="125">
        <f>VLOOKUP(D64,'[1]MAX-MIN'!$A$4:$E$42,2,0)</f>
        <v>1</v>
      </c>
      <c r="G64" s="125">
        <v>9285.7142857142862</v>
      </c>
      <c r="H64" s="125">
        <v>9285.7142857142862</v>
      </c>
      <c r="I64" s="125">
        <v>9285.7142857142862</v>
      </c>
      <c r="J64" s="105">
        <v>3000</v>
      </c>
      <c r="K64" s="83">
        <v>3.5</v>
      </c>
      <c r="L64" s="96">
        <v>2.7</v>
      </c>
      <c r="M64" s="96">
        <v>2</v>
      </c>
      <c r="N64" s="97">
        <f t="shared" si="3"/>
        <v>6000</v>
      </c>
      <c r="O64" s="111"/>
      <c r="P64" s="98">
        <f t="shared" si="0"/>
        <v>309.52380952380952</v>
      </c>
      <c r="Q64" s="98">
        <f t="shared" si="1"/>
        <v>200</v>
      </c>
      <c r="R64" s="98">
        <f t="shared" si="2"/>
        <v>0</v>
      </c>
      <c r="S64" s="99"/>
      <c r="T64" s="100" t="s">
        <v>1222</v>
      </c>
      <c r="U64" s="109"/>
      <c r="V64" s="109"/>
      <c r="W64" s="109"/>
      <c r="X64" s="109"/>
      <c r="Y64" s="109"/>
      <c r="Z64" s="109"/>
      <c r="AB64" s="45">
        <v>39</v>
      </c>
      <c r="AC64" s="126"/>
      <c r="AD64" s="126"/>
      <c r="AE64" s="126"/>
    </row>
    <row r="65" spans="1:31" s="45" customFormat="1" ht="25.5" x14ac:dyDescent="0.2">
      <c r="A65" s="517"/>
      <c r="B65" s="517"/>
      <c r="C65" s="517"/>
      <c r="D65" s="78" t="s">
        <v>922</v>
      </c>
      <c r="E65" s="110"/>
      <c r="F65" s="125"/>
      <c r="G65" s="125">
        <v>0</v>
      </c>
      <c r="H65" s="125">
        <v>0</v>
      </c>
      <c r="I65" s="125">
        <v>0</v>
      </c>
      <c r="J65" s="105">
        <v>1000</v>
      </c>
      <c r="K65" s="83">
        <v>0</v>
      </c>
      <c r="L65" s="96">
        <v>1.8</v>
      </c>
      <c r="M65" s="96">
        <v>1.5</v>
      </c>
      <c r="N65" s="97">
        <f t="shared" si="3"/>
        <v>1500</v>
      </c>
      <c r="O65" s="111"/>
      <c r="P65" s="98">
        <f t="shared" si="0"/>
        <v>0</v>
      </c>
      <c r="Q65" s="98">
        <f t="shared" si="1"/>
        <v>150</v>
      </c>
      <c r="R65" s="98">
        <f t="shared" si="2"/>
        <v>0</v>
      </c>
      <c r="S65" s="99"/>
      <c r="T65" s="100" t="s">
        <v>1222</v>
      </c>
      <c r="U65" s="109"/>
      <c r="V65" s="109"/>
      <c r="W65" s="109"/>
      <c r="X65" s="109"/>
      <c r="Y65" s="109" t="s">
        <v>77</v>
      </c>
      <c r="Z65" s="109"/>
      <c r="AC65" s="126"/>
      <c r="AD65" s="126"/>
      <c r="AE65" s="126"/>
    </row>
    <row r="66" spans="1:31" s="45" customFormat="1" ht="25.5" x14ac:dyDescent="0.2">
      <c r="A66" s="517"/>
      <c r="B66" s="517"/>
      <c r="C66" s="517"/>
      <c r="D66" s="78" t="s">
        <v>1226</v>
      </c>
      <c r="E66" s="110"/>
      <c r="F66" s="125"/>
      <c r="G66" s="125">
        <v>0</v>
      </c>
      <c r="H66" s="125">
        <v>0</v>
      </c>
      <c r="I66" s="125">
        <v>0</v>
      </c>
      <c r="J66" s="105">
        <v>1000</v>
      </c>
      <c r="K66" s="83">
        <v>0</v>
      </c>
      <c r="L66" s="96">
        <v>1.8</v>
      </c>
      <c r="M66" s="96">
        <v>1.5</v>
      </c>
      <c r="N66" s="97">
        <f t="shared" si="3"/>
        <v>1500</v>
      </c>
      <c r="O66" s="111"/>
      <c r="P66" s="98">
        <f t="shared" si="0"/>
        <v>0</v>
      </c>
      <c r="Q66" s="98">
        <f t="shared" si="1"/>
        <v>150</v>
      </c>
      <c r="R66" s="98">
        <f t="shared" si="2"/>
        <v>0</v>
      </c>
      <c r="S66" s="99"/>
      <c r="T66" s="100" t="s">
        <v>1222</v>
      </c>
      <c r="U66" s="109"/>
      <c r="V66" s="109"/>
      <c r="W66" s="109"/>
      <c r="X66" s="109"/>
      <c r="Y66" s="109" t="s">
        <v>77</v>
      </c>
      <c r="Z66" s="109"/>
      <c r="AC66" s="126"/>
      <c r="AD66" s="126"/>
      <c r="AE66" s="126"/>
    </row>
    <row r="67" spans="1:31" s="45" customFormat="1" ht="25.5" x14ac:dyDescent="0.2">
      <c r="A67" s="517"/>
      <c r="B67" s="517"/>
      <c r="C67" s="517"/>
      <c r="D67" s="78" t="s">
        <v>1198</v>
      </c>
      <c r="E67" s="110"/>
      <c r="F67" s="125"/>
      <c r="G67" s="125">
        <v>0</v>
      </c>
      <c r="H67" s="125">
        <v>0</v>
      </c>
      <c r="I67" s="125">
        <v>0</v>
      </c>
      <c r="J67" s="105">
        <v>1000</v>
      </c>
      <c r="K67" s="83">
        <v>0</v>
      </c>
      <c r="L67" s="96">
        <v>1.8</v>
      </c>
      <c r="M67" s="96">
        <v>1.5</v>
      </c>
      <c r="N67" s="97">
        <f t="shared" si="3"/>
        <v>1500</v>
      </c>
      <c r="O67" s="111"/>
      <c r="P67" s="98">
        <f t="shared" si="0"/>
        <v>0</v>
      </c>
      <c r="Q67" s="98">
        <f t="shared" si="1"/>
        <v>150</v>
      </c>
      <c r="R67" s="98">
        <f t="shared" si="2"/>
        <v>0</v>
      </c>
      <c r="S67" s="99"/>
      <c r="T67" s="100" t="s">
        <v>1222</v>
      </c>
      <c r="U67" s="109"/>
      <c r="V67" s="109"/>
      <c r="W67" s="109"/>
      <c r="X67" s="109"/>
      <c r="Y67" s="109"/>
      <c r="Z67" s="109"/>
      <c r="AC67" s="126"/>
      <c r="AD67" s="126"/>
      <c r="AE67" s="126"/>
    </row>
    <row r="68" spans="1:31" s="45" customFormat="1" ht="25.5" x14ac:dyDescent="0.2">
      <c r="A68" s="517"/>
      <c r="B68" s="517"/>
      <c r="C68" s="517"/>
      <c r="D68" s="78" t="s">
        <v>923</v>
      </c>
      <c r="E68" s="110"/>
      <c r="F68" s="125"/>
      <c r="G68" s="125">
        <v>0</v>
      </c>
      <c r="H68" s="125">
        <v>0</v>
      </c>
      <c r="I68" s="125">
        <v>0</v>
      </c>
      <c r="J68" s="105">
        <v>1000</v>
      </c>
      <c r="K68" s="83">
        <v>0</v>
      </c>
      <c r="L68" s="96">
        <v>1.8</v>
      </c>
      <c r="M68" s="96">
        <v>1.5</v>
      </c>
      <c r="N68" s="97">
        <f t="shared" si="3"/>
        <v>1500</v>
      </c>
      <c r="O68" s="111"/>
      <c r="P68" s="98">
        <f t="shared" si="0"/>
        <v>0</v>
      </c>
      <c r="Q68" s="98">
        <f t="shared" si="1"/>
        <v>150</v>
      </c>
      <c r="R68" s="98">
        <f t="shared" si="2"/>
        <v>0</v>
      </c>
      <c r="S68" s="99"/>
      <c r="T68" s="100" t="s">
        <v>1222</v>
      </c>
      <c r="U68" s="109"/>
      <c r="V68" s="109"/>
      <c r="W68" s="109"/>
      <c r="X68" s="109"/>
      <c r="Y68" s="109" t="s">
        <v>77</v>
      </c>
      <c r="Z68" s="109"/>
      <c r="AC68" s="126"/>
      <c r="AD68" s="126"/>
      <c r="AE68" s="126"/>
    </row>
    <row r="69" spans="1:31" s="45" customFormat="1" ht="38.25" x14ac:dyDescent="0.2">
      <c r="A69" s="517"/>
      <c r="B69" s="517"/>
      <c r="C69" s="517"/>
      <c r="D69" s="78" t="s">
        <v>924</v>
      </c>
      <c r="E69" s="110"/>
      <c r="F69" s="125"/>
      <c r="G69" s="125">
        <v>0</v>
      </c>
      <c r="H69" s="125">
        <v>0</v>
      </c>
      <c r="I69" s="125">
        <v>0</v>
      </c>
      <c r="J69" s="105">
        <v>1000</v>
      </c>
      <c r="K69" s="83">
        <v>0</v>
      </c>
      <c r="L69" s="96">
        <v>1.8</v>
      </c>
      <c r="M69" s="96">
        <v>1.5</v>
      </c>
      <c r="N69" s="97">
        <f t="shared" si="3"/>
        <v>1500</v>
      </c>
      <c r="O69" s="111"/>
      <c r="P69" s="98">
        <f t="shared" si="0"/>
        <v>0</v>
      </c>
      <c r="Q69" s="98">
        <f t="shared" si="1"/>
        <v>150</v>
      </c>
      <c r="R69" s="98">
        <f t="shared" si="2"/>
        <v>0</v>
      </c>
      <c r="S69" s="99"/>
      <c r="T69" s="100" t="s">
        <v>1222</v>
      </c>
      <c r="U69" s="109"/>
      <c r="V69" s="109"/>
      <c r="W69" s="109"/>
      <c r="X69" s="109"/>
      <c r="Y69" s="109" t="s">
        <v>77</v>
      </c>
      <c r="Z69" s="109"/>
      <c r="AC69" s="126"/>
      <c r="AD69" s="126"/>
      <c r="AE69" s="126"/>
    </row>
    <row r="70" spans="1:31" s="45" customFormat="1" ht="38.25" x14ac:dyDescent="0.2">
      <c r="A70" s="517"/>
      <c r="B70" s="517"/>
      <c r="C70" s="517"/>
      <c r="D70" s="78" t="s">
        <v>925</v>
      </c>
      <c r="E70" s="110"/>
      <c r="F70" s="125"/>
      <c r="G70" s="125">
        <v>0</v>
      </c>
      <c r="H70" s="125">
        <v>0</v>
      </c>
      <c r="I70" s="125">
        <v>0</v>
      </c>
      <c r="J70" s="105">
        <v>1000</v>
      </c>
      <c r="K70" s="83">
        <v>0</v>
      </c>
      <c r="L70" s="96">
        <v>1.8</v>
      </c>
      <c r="M70" s="96">
        <v>1.5</v>
      </c>
      <c r="N70" s="97">
        <f t="shared" si="3"/>
        <v>1500</v>
      </c>
      <c r="O70" s="111"/>
      <c r="P70" s="98">
        <f t="shared" si="0"/>
        <v>0</v>
      </c>
      <c r="Q70" s="98">
        <f t="shared" si="1"/>
        <v>150</v>
      </c>
      <c r="R70" s="98">
        <f t="shared" si="2"/>
        <v>0</v>
      </c>
      <c r="S70" s="99"/>
      <c r="T70" s="100" t="s">
        <v>1222</v>
      </c>
      <c r="U70" s="109"/>
      <c r="V70" s="109"/>
      <c r="W70" s="109"/>
      <c r="X70" s="109"/>
      <c r="Y70" s="109"/>
      <c r="Z70" s="109"/>
      <c r="AC70" s="126"/>
      <c r="AD70" s="126"/>
      <c r="AE70" s="126"/>
    </row>
    <row r="71" spans="1:31" s="45" customFormat="1" ht="38.25" x14ac:dyDescent="0.2">
      <c r="A71" s="517"/>
      <c r="B71" s="517"/>
      <c r="C71" s="517"/>
      <c r="D71" s="78" t="s">
        <v>926</v>
      </c>
      <c r="E71" s="110"/>
      <c r="F71" s="125"/>
      <c r="G71" s="125">
        <v>0</v>
      </c>
      <c r="H71" s="125">
        <v>0</v>
      </c>
      <c r="I71" s="125">
        <v>0</v>
      </c>
      <c r="J71" s="105">
        <v>1000</v>
      </c>
      <c r="K71" s="83">
        <v>0</v>
      </c>
      <c r="L71" s="96">
        <v>1.8</v>
      </c>
      <c r="M71" s="96">
        <v>1.5</v>
      </c>
      <c r="N71" s="97">
        <f t="shared" si="3"/>
        <v>1500</v>
      </c>
      <c r="O71" s="111"/>
      <c r="P71" s="98">
        <f t="shared" si="0"/>
        <v>0</v>
      </c>
      <c r="Q71" s="98">
        <f t="shared" si="1"/>
        <v>150</v>
      </c>
      <c r="R71" s="98">
        <f t="shared" si="2"/>
        <v>0</v>
      </c>
      <c r="S71" s="99"/>
      <c r="T71" s="100" t="s">
        <v>1222</v>
      </c>
      <c r="U71" s="109"/>
      <c r="V71" s="109"/>
      <c r="W71" s="109"/>
      <c r="X71" s="109"/>
      <c r="Y71" s="109" t="s">
        <v>77</v>
      </c>
      <c r="Z71" s="109"/>
      <c r="AC71" s="126"/>
      <c r="AD71" s="126"/>
      <c r="AE71" s="126"/>
    </row>
    <row r="72" spans="1:31" s="45" customFormat="1" ht="25.5" x14ac:dyDescent="0.2">
      <c r="A72" s="517"/>
      <c r="B72" s="517"/>
      <c r="C72" s="517"/>
      <c r="D72" s="78" t="s">
        <v>927</v>
      </c>
      <c r="E72" s="110"/>
      <c r="F72" s="125"/>
      <c r="G72" s="125">
        <v>0</v>
      </c>
      <c r="H72" s="125">
        <v>0</v>
      </c>
      <c r="I72" s="125">
        <v>0</v>
      </c>
      <c r="J72" s="105">
        <v>1000</v>
      </c>
      <c r="K72" s="83">
        <v>0</v>
      </c>
      <c r="L72" s="96">
        <v>1.8</v>
      </c>
      <c r="M72" s="96">
        <v>1.5</v>
      </c>
      <c r="N72" s="97">
        <f t="shared" si="3"/>
        <v>1500</v>
      </c>
      <c r="O72" s="111"/>
      <c r="P72" s="98">
        <f t="shared" si="0"/>
        <v>0</v>
      </c>
      <c r="Q72" s="98">
        <f t="shared" si="1"/>
        <v>150</v>
      </c>
      <c r="R72" s="98">
        <f t="shared" si="2"/>
        <v>0</v>
      </c>
      <c r="S72" s="99"/>
      <c r="T72" s="100" t="s">
        <v>1222</v>
      </c>
      <c r="U72" s="109"/>
      <c r="V72" s="109"/>
      <c r="W72" s="109"/>
      <c r="X72" s="109"/>
      <c r="Y72" s="109" t="s">
        <v>77</v>
      </c>
      <c r="Z72" s="109"/>
      <c r="AC72" s="126"/>
      <c r="AD72" s="126"/>
      <c r="AE72" s="126"/>
    </row>
    <row r="73" spans="1:31" s="45" customFormat="1" ht="25.5" x14ac:dyDescent="0.2">
      <c r="A73" s="517"/>
      <c r="B73" s="517"/>
      <c r="C73" s="517"/>
      <c r="D73" s="78" t="s">
        <v>928</v>
      </c>
      <c r="E73" s="110"/>
      <c r="F73" s="125"/>
      <c r="G73" s="125">
        <v>0</v>
      </c>
      <c r="H73" s="125">
        <v>0</v>
      </c>
      <c r="I73" s="125">
        <v>0</v>
      </c>
      <c r="J73" s="105">
        <v>1000</v>
      </c>
      <c r="K73" s="83">
        <v>0</v>
      </c>
      <c r="L73" s="96">
        <v>1.8</v>
      </c>
      <c r="M73" s="96">
        <v>1.5</v>
      </c>
      <c r="N73" s="97">
        <f t="shared" si="3"/>
        <v>1500</v>
      </c>
      <c r="O73" s="111"/>
      <c r="P73" s="98">
        <f t="shared" ref="P73:P116" si="4">IFERROR(H73/J73*100,0)</f>
        <v>0</v>
      </c>
      <c r="Q73" s="98">
        <f t="shared" ref="Q73:Q116" si="5">IFERROR(N73/J73*100,0)</f>
        <v>150</v>
      </c>
      <c r="R73" s="98">
        <f t="shared" ref="R73:R116" si="6">IFERROR(O73/J73*100,0)</f>
        <v>0</v>
      </c>
      <c r="S73" s="99"/>
      <c r="T73" s="100" t="s">
        <v>1222</v>
      </c>
      <c r="U73" s="109"/>
      <c r="V73" s="109"/>
      <c r="W73" s="109"/>
      <c r="X73" s="109"/>
      <c r="Y73" s="109" t="s">
        <v>77</v>
      </c>
      <c r="Z73" s="109"/>
      <c r="AC73" s="126"/>
      <c r="AD73" s="126"/>
      <c r="AE73" s="126"/>
    </row>
    <row r="74" spans="1:31" s="45" customFormat="1" ht="25.5" x14ac:dyDescent="0.2">
      <c r="A74" s="517"/>
      <c r="B74" s="517"/>
      <c r="C74" s="517"/>
      <c r="D74" s="78" t="s">
        <v>1227</v>
      </c>
      <c r="E74" s="110"/>
      <c r="F74" s="125"/>
      <c r="G74" s="125">
        <v>0</v>
      </c>
      <c r="H74" s="125">
        <v>0</v>
      </c>
      <c r="I74" s="125">
        <v>0</v>
      </c>
      <c r="J74" s="105">
        <v>1000</v>
      </c>
      <c r="K74" s="83">
        <v>0</v>
      </c>
      <c r="L74" s="96">
        <v>1.8</v>
      </c>
      <c r="M74" s="96">
        <v>1.5</v>
      </c>
      <c r="N74" s="97">
        <f t="shared" si="3"/>
        <v>1500</v>
      </c>
      <c r="O74" s="111"/>
      <c r="P74" s="98">
        <f t="shared" si="4"/>
        <v>0</v>
      </c>
      <c r="Q74" s="98">
        <f t="shared" si="5"/>
        <v>150</v>
      </c>
      <c r="R74" s="98">
        <f t="shared" si="6"/>
        <v>0</v>
      </c>
      <c r="S74" s="99"/>
      <c r="T74" s="100" t="s">
        <v>1222</v>
      </c>
      <c r="U74" s="109"/>
      <c r="V74" s="109"/>
      <c r="W74" s="109"/>
      <c r="X74" s="109"/>
      <c r="Y74" s="109"/>
      <c r="Z74" s="109"/>
      <c r="AC74" s="126"/>
      <c r="AD74" s="126"/>
      <c r="AE74" s="126"/>
    </row>
    <row r="75" spans="1:31" s="45" customFormat="1" ht="25.5" x14ac:dyDescent="0.2">
      <c r="A75" s="517"/>
      <c r="B75" s="517"/>
      <c r="C75" s="517"/>
      <c r="D75" s="78" t="s">
        <v>929</v>
      </c>
      <c r="E75" s="110"/>
      <c r="F75" s="125"/>
      <c r="G75" s="125">
        <v>0</v>
      </c>
      <c r="H75" s="125">
        <v>0</v>
      </c>
      <c r="I75" s="125">
        <v>0</v>
      </c>
      <c r="J75" s="105">
        <v>1000</v>
      </c>
      <c r="K75" s="83">
        <v>0</v>
      </c>
      <c r="L75" s="96">
        <v>1.8</v>
      </c>
      <c r="M75" s="96">
        <v>1.5</v>
      </c>
      <c r="N75" s="97">
        <f t="shared" si="3"/>
        <v>1500</v>
      </c>
      <c r="O75" s="111"/>
      <c r="P75" s="98">
        <f t="shared" si="4"/>
        <v>0</v>
      </c>
      <c r="Q75" s="98">
        <f t="shared" si="5"/>
        <v>150</v>
      </c>
      <c r="R75" s="98">
        <f t="shared" si="6"/>
        <v>0</v>
      </c>
      <c r="S75" s="99"/>
      <c r="T75" s="100" t="s">
        <v>1222</v>
      </c>
      <c r="U75" s="109"/>
      <c r="V75" s="109"/>
      <c r="W75" s="109"/>
      <c r="X75" s="109"/>
      <c r="Y75" s="109" t="s">
        <v>77</v>
      </c>
      <c r="Z75" s="109"/>
      <c r="AC75" s="126"/>
      <c r="AD75" s="126"/>
      <c r="AE75" s="126"/>
    </row>
    <row r="76" spans="1:31" s="45" customFormat="1" ht="38.25" x14ac:dyDescent="0.2">
      <c r="A76" s="517"/>
      <c r="B76" s="517"/>
      <c r="C76" s="517"/>
      <c r="D76" s="78" t="s">
        <v>930</v>
      </c>
      <c r="E76" s="110"/>
      <c r="F76" s="125"/>
      <c r="G76" s="125">
        <v>0</v>
      </c>
      <c r="H76" s="125">
        <v>0</v>
      </c>
      <c r="I76" s="125">
        <v>0</v>
      </c>
      <c r="J76" s="105">
        <v>1000</v>
      </c>
      <c r="K76" s="83">
        <v>0</v>
      </c>
      <c r="L76" s="96">
        <v>1.8</v>
      </c>
      <c r="M76" s="96">
        <v>1.5</v>
      </c>
      <c r="N76" s="97">
        <f t="shared" si="3"/>
        <v>1500</v>
      </c>
      <c r="O76" s="111"/>
      <c r="P76" s="98">
        <f t="shared" si="4"/>
        <v>0</v>
      </c>
      <c r="Q76" s="98">
        <f t="shared" si="5"/>
        <v>150</v>
      </c>
      <c r="R76" s="98">
        <f t="shared" si="6"/>
        <v>0</v>
      </c>
      <c r="S76" s="99"/>
      <c r="T76" s="100" t="s">
        <v>1222</v>
      </c>
      <c r="U76" s="109"/>
      <c r="V76" s="109"/>
      <c r="W76" s="109"/>
      <c r="X76" s="109"/>
      <c r="Y76" s="109" t="s">
        <v>77</v>
      </c>
      <c r="Z76" s="109"/>
      <c r="AC76" s="126"/>
      <c r="AD76" s="126"/>
      <c r="AE76" s="126"/>
    </row>
    <row r="77" spans="1:31" s="45" customFormat="1" ht="25.5" x14ac:dyDescent="0.2">
      <c r="A77" s="517"/>
      <c r="B77" s="517"/>
      <c r="C77" s="517"/>
      <c r="D77" s="78" t="s">
        <v>931</v>
      </c>
      <c r="E77" s="110"/>
      <c r="F77" s="125">
        <f>VLOOKUP(D77,'[1]MAX-MIN'!$A$4:$E$42,2,0)</f>
        <v>4</v>
      </c>
      <c r="G77" s="125">
        <v>3673.8351254480285</v>
      </c>
      <c r="H77" s="125">
        <v>3406.5350307440672</v>
      </c>
      <c r="I77" s="125">
        <v>3265.9726474790773</v>
      </c>
      <c r="J77" s="105">
        <v>1500</v>
      </c>
      <c r="K77" s="83">
        <v>2.1</v>
      </c>
      <c r="L77" s="96">
        <v>1.8</v>
      </c>
      <c r="M77" s="96">
        <v>1.5</v>
      </c>
      <c r="N77" s="97">
        <f t="shared" si="3"/>
        <v>2250</v>
      </c>
      <c r="O77" s="111"/>
      <c r="P77" s="98">
        <f t="shared" si="4"/>
        <v>227.10233538293784</v>
      </c>
      <c r="Q77" s="98">
        <f t="shared" si="5"/>
        <v>150</v>
      </c>
      <c r="R77" s="98">
        <f t="shared" si="6"/>
        <v>0</v>
      </c>
      <c r="S77" s="99"/>
      <c r="T77" s="100" t="s">
        <v>1222</v>
      </c>
      <c r="U77" s="109"/>
      <c r="V77" s="109"/>
      <c r="W77" s="109"/>
      <c r="X77" s="109"/>
      <c r="Y77" s="109" t="s">
        <v>77</v>
      </c>
      <c r="Z77" s="109"/>
      <c r="AC77" s="126"/>
      <c r="AD77" s="126"/>
      <c r="AE77" s="126"/>
    </row>
    <row r="78" spans="1:31" s="45" customFormat="1" ht="15" x14ac:dyDescent="0.2">
      <c r="A78" s="517"/>
      <c r="B78" s="517"/>
      <c r="C78" s="517"/>
      <c r="D78" s="78" t="s">
        <v>1225</v>
      </c>
      <c r="E78" s="110"/>
      <c r="F78" s="125">
        <f>VLOOKUP(D78,'[1]MAX-MIN'!$A$4:$E$42,2,0)</f>
        <v>4</v>
      </c>
      <c r="G78" s="125">
        <v>5882.3529411764703</v>
      </c>
      <c r="H78" s="125">
        <v>4008.8252196438193</v>
      </c>
      <c r="I78" s="125">
        <v>3082.6140567200991</v>
      </c>
      <c r="J78" s="105">
        <v>1200</v>
      </c>
      <c r="K78" s="83">
        <v>2.2000000000000002</v>
      </c>
      <c r="L78" s="96">
        <v>1.8</v>
      </c>
      <c r="M78" s="96">
        <v>1.5</v>
      </c>
      <c r="N78" s="97">
        <f t="shared" ref="N78:N119" si="7">J78*M78</f>
        <v>1800</v>
      </c>
      <c r="O78" s="111"/>
      <c r="P78" s="98">
        <f t="shared" si="4"/>
        <v>334.06876830365161</v>
      </c>
      <c r="Q78" s="98">
        <f t="shared" si="5"/>
        <v>150</v>
      </c>
      <c r="R78" s="98">
        <f t="shared" si="6"/>
        <v>0</v>
      </c>
      <c r="S78" s="99"/>
      <c r="T78" s="100" t="s">
        <v>1222</v>
      </c>
      <c r="U78" s="109"/>
      <c r="V78" s="109"/>
      <c r="W78" s="109"/>
      <c r="X78" s="109"/>
      <c r="Y78" s="109" t="s">
        <v>77</v>
      </c>
      <c r="Z78" s="109"/>
      <c r="AC78" s="126"/>
      <c r="AD78" s="126"/>
      <c r="AE78" s="126"/>
    </row>
    <row r="79" spans="1:31" s="45" customFormat="1" ht="15" x14ac:dyDescent="0.2">
      <c r="A79" s="517"/>
      <c r="B79" s="517"/>
      <c r="C79" s="517"/>
      <c r="D79" s="78" t="s">
        <v>932</v>
      </c>
      <c r="E79" s="110"/>
      <c r="F79" s="125">
        <f>VLOOKUP(D79,'[1]MAX-MIN'!$A$4:$E$42,2,0)</f>
        <v>6</v>
      </c>
      <c r="G79" s="125">
        <v>5154.6391752577319</v>
      </c>
      <c r="H79" s="125">
        <v>3532.9251980436279</v>
      </c>
      <c r="I79" s="125">
        <v>3067.4846625766872</v>
      </c>
      <c r="J79" s="105">
        <v>900</v>
      </c>
      <c r="K79" s="83">
        <v>2.9</v>
      </c>
      <c r="L79" s="96">
        <v>2.2999999999999998</v>
      </c>
      <c r="M79" s="96">
        <v>1.8</v>
      </c>
      <c r="N79" s="97">
        <f t="shared" si="7"/>
        <v>1620</v>
      </c>
      <c r="O79" s="111"/>
      <c r="P79" s="98">
        <f t="shared" si="4"/>
        <v>392.54724422706977</v>
      </c>
      <c r="Q79" s="98">
        <f t="shared" si="5"/>
        <v>180</v>
      </c>
      <c r="R79" s="98">
        <f t="shared" si="6"/>
        <v>0</v>
      </c>
      <c r="S79" s="99"/>
      <c r="T79" s="100" t="s">
        <v>1222</v>
      </c>
      <c r="U79" s="109"/>
      <c r="V79" s="109"/>
      <c r="W79" s="109"/>
      <c r="X79" s="109"/>
      <c r="Y79" s="109"/>
      <c r="Z79" s="109"/>
      <c r="AC79" s="126"/>
      <c r="AD79" s="126"/>
      <c r="AE79" s="126"/>
    </row>
    <row r="80" spans="1:31" s="45" customFormat="1" ht="25.5" x14ac:dyDescent="0.2">
      <c r="A80" s="517"/>
      <c r="B80" s="517"/>
      <c r="C80" s="517"/>
      <c r="D80" s="78" t="s">
        <v>933</v>
      </c>
      <c r="E80" s="110"/>
      <c r="F80" s="125"/>
      <c r="G80" s="125">
        <v>0</v>
      </c>
      <c r="H80" s="125">
        <v>0</v>
      </c>
      <c r="I80" s="125">
        <v>0</v>
      </c>
      <c r="J80" s="105">
        <v>700</v>
      </c>
      <c r="K80" s="83">
        <v>0</v>
      </c>
      <c r="L80" s="96">
        <v>1.8</v>
      </c>
      <c r="M80" s="96">
        <v>1.5</v>
      </c>
      <c r="N80" s="97">
        <f t="shared" si="7"/>
        <v>1050</v>
      </c>
      <c r="O80" s="111"/>
      <c r="P80" s="98">
        <f t="shared" si="4"/>
        <v>0</v>
      </c>
      <c r="Q80" s="98">
        <f t="shared" si="5"/>
        <v>150</v>
      </c>
      <c r="R80" s="98">
        <f t="shared" si="6"/>
        <v>0</v>
      </c>
      <c r="S80" s="99"/>
      <c r="T80" s="100" t="s">
        <v>1222</v>
      </c>
      <c r="U80" s="109"/>
      <c r="V80" s="109"/>
      <c r="W80" s="109"/>
      <c r="X80" s="109"/>
      <c r="Y80" s="109" t="s">
        <v>77</v>
      </c>
      <c r="Z80" s="109"/>
      <c r="AC80" s="126"/>
      <c r="AD80" s="126"/>
      <c r="AE80" s="126"/>
    </row>
    <row r="81" spans="1:31" s="45" customFormat="1" ht="25.5" x14ac:dyDescent="0.2">
      <c r="A81" s="517"/>
      <c r="B81" s="517"/>
      <c r="C81" s="517"/>
      <c r="D81" s="78" t="s">
        <v>934</v>
      </c>
      <c r="E81" s="110"/>
      <c r="F81" s="125">
        <f>VLOOKUP(D81,'[1]MAX-MIN'!$A$4:$E$42,2,0)</f>
        <v>6</v>
      </c>
      <c r="G81" s="125">
        <v>3531.4384151593458</v>
      </c>
      <c r="H81" s="125">
        <v>2808.0347973973567</v>
      </c>
      <c r="I81" s="125">
        <v>2222.2222222222222</v>
      </c>
      <c r="J81" s="105">
        <v>700</v>
      </c>
      <c r="K81" s="83">
        <v>0</v>
      </c>
      <c r="L81" s="96">
        <v>1.8</v>
      </c>
      <c r="M81" s="96">
        <v>1.5</v>
      </c>
      <c r="N81" s="97">
        <f t="shared" si="7"/>
        <v>1050</v>
      </c>
      <c r="O81" s="111"/>
      <c r="P81" s="98">
        <f t="shared" si="4"/>
        <v>401.14782819962238</v>
      </c>
      <c r="Q81" s="98">
        <f t="shared" si="5"/>
        <v>150</v>
      </c>
      <c r="R81" s="98">
        <f t="shared" si="6"/>
        <v>0</v>
      </c>
      <c r="S81" s="99"/>
      <c r="T81" s="100" t="s">
        <v>1222</v>
      </c>
      <c r="U81" s="109"/>
      <c r="V81" s="109"/>
      <c r="W81" s="109"/>
      <c r="X81" s="109"/>
      <c r="Y81" s="109" t="s">
        <v>77</v>
      </c>
      <c r="Z81" s="109"/>
      <c r="AC81" s="126"/>
      <c r="AD81" s="126"/>
      <c r="AE81" s="126"/>
    </row>
    <row r="82" spans="1:31" s="45" customFormat="1" ht="25.5" x14ac:dyDescent="0.2">
      <c r="A82" s="517"/>
      <c r="B82" s="517"/>
      <c r="C82" s="517"/>
      <c r="D82" s="79" t="s">
        <v>935</v>
      </c>
      <c r="E82" s="110"/>
      <c r="F82" s="125"/>
      <c r="G82" s="125">
        <v>0</v>
      </c>
      <c r="H82" s="125">
        <v>0</v>
      </c>
      <c r="I82" s="125">
        <v>0</v>
      </c>
      <c r="J82" s="105">
        <v>5000</v>
      </c>
      <c r="K82" s="83">
        <v>0</v>
      </c>
      <c r="L82" s="96">
        <v>1.8</v>
      </c>
      <c r="M82" s="96">
        <v>1.5</v>
      </c>
      <c r="N82" s="97">
        <f t="shared" si="7"/>
        <v>7500</v>
      </c>
      <c r="O82" s="111"/>
      <c r="P82" s="98">
        <f t="shared" si="4"/>
        <v>0</v>
      </c>
      <c r="Q82" s="98">
        <f t="shared" si="5"/>
        <v>150</v>
      </c>
      <c r="R82" s="98">
        <f t="shared" si="6"/>
        <v>0</v>
      </c>
      <c r="S82" s="99"/>
      <c r="T82" s="100" t="s">
        <v>1222</v>
      </c>
      <c r="U82" s="109"/>
      <c r="V82" s="109"/>
      <c r="W82" s="109"/>
      <c r="X82" s="109"/>
      <c r="Y82" s="109" t="s">
        <v>77</v>
      </c>
      <c r="Z82" s="109"/>
      <c r="AB82" s="45">
        <v>41</v>
      </c>
      <c r="AC82" s="126"/>
      <c r="AD82" s="126"/>
      <c r="AE82" s="126"/>
    </row>
    <row r="83" spans="1:31" s="45" customFormat="1" ht="25.5" x14ac:dyDescent="0.2">
      <c r="A83" s="517"/>
      <c r="B83" s="517"/>
      <c r="C83" s="517"/>
      <c r="D83" s="78" t="s">
        <v>936</v>
      </c>
      <c r="E83" s="110"/>
      <c r="F83" s="125">
        <f>VLOOKUP(D83,'[1]MAX-MIN'!$A$4:$E$42,2,0)</f>
        <v>9</v>
      </c>
      <c r="G83" s="125">
        <v>13650</v>
      </c>
      <c r="H83" s="125">
        <v>11913.056746457067</v>
      </c>
      <c r="I83" s="125">
        <v>10290</v>
      </c>
      <c r="J83" s="105">
        <v>3500</v>
      </c>
      <c r="K83" s="83">
        <v>2.2000000000000002</v>
      </c>
      <c r="L83" s="96">
        <v>1.9</v>
      </c>
      <c r="M83" s="96">
        <v>1.6</v>
      </c>
      <c r="N83" s="97">
        <f t="shared" si="7"/>
        <v>5600</v>
      </c>
      <c r="O83" s="111"/>
      <c r="P83" s="98">
        <f t="shared" si="4"/>
        <v>340.37304989877333</v>
      </c>
      <c r="Q83" s="98">
        <f t="shared" si="5"/>
        <v>160</v>
      </c>
      <c r="R83" s="98">
        <f t="shared" si="6"/>
        <v>0</v>
      </c>
      <c r="S83" s="99"/>
      <c r="T83" s="100" t="s">
        <v>1222</v>
      </c>
      <c r="U83" s="109"/>
      <c r="V83" s="109"/>
      <c r="W83" s="109"/>
      <c r="X83" s="109"/>
      <c r="Y83" s="109"/>
      <c r="Z83" s="109"/>
      <c r="AC83" s="126"/>
      <c r="AD83" s="126"/>
      <c r="AE83" s="126"/>
    </row>
    <row r="84" spans="1:31" s="45" customFormat="1" ht="25.5" x14ac:dyDescent="0.2">
      <c r="A84" s="517"/>
      <c r="B84" s="517"/>
      <c r="C84" s="517"/>
      <c r="D84" s="78" t="s">
        <v>937</v>
      </c>
      <c r="E84" s="110"/>
      <c r="F84" s="125">
        <f>VLOOKUP(D84,'[1]MAX-MIN'!$A$4:$E$42,2,0)</f>
        <v>2</v>
      </c>
      <c r="G84" s="125">
        <v>7356.25</v>
      </c>
      <c r="H84" s="125">
        <v>7356.25</v>
      </c>
      <c r="I84" s="125">
        <v>7356.25</v>
      </c>
      <c r="J84" s="105">
        <v>3000</v>
      </c>
      <c r="K84" s="83">
        <v>2.4</v>
      </c>
      <c r="L84" s="96">
        <v>2</v>
      </c>
      <c r="M84" s="96">
        <v>1.6</v>
      </c>
      <c r="N84" s="97">
        <f t="shared" si="7"/>
        <v>4800</v>
      </c>
      <c r="O84" s="111"/>
      <c r="P84" s="98">
        <f t="shared" si="4"/>
        <v>245.20833333333334</v>
      </c>
      <c r="Q84" s="98">
        <f t="shared" si="5"/>
        <v>160</v>
      </c>
      <c r="R84" s="98">
        <f t="shared" si="6"/>
        <v>0</v>
      </c>
      <c r="S84" s="99"/>
      <c r="T84" s="100" t="s">
        <v>1222</v>
      </c>
      <c r="U84" s="109"/>
      <c r="V84" s="109"/>
      <c r="W84" s="109"/>
      <c r="X84" s="109"/>
      <c r="Y84" s="109" t="s">
        <v>77</v>
      </c>
      <c r="Z84" s="109"/>
      <c r="AC84" s="126"/>
      <c r="AD84" s="126"/>
      <c r="AE84" s="126"/>
    </row>
    <row r="85" spans="1:31" s="45" customFormat="1" ht="15" x14ac:dyDescent="0.2">
      <c r="A85" s="90" t="s">
        <v>79</v>
      </c>
      <c r="B85" s="90" t="s">
        <v>79</v>
      </c>
      <c r="C85" s="90"/>
      <c r="D85" s="75" t="s">
        <v>1199</v>
      </c>
      <c r="E85" s="110"/>
      <c r="F85" s="125"/>
      <c r="G85" s="125">
        <v>0</v>
      </c>
      <c r="H85" s="125">
        <v>0</v>
      </c>
      <c r="I85" s="125">
        <v>0</v>
      </c>
      <c r="J85" s="105"/>
      <c r="K85" s="83"/>
      <c r="L85" s="96"/>
      <c r="M85" s="96"/>
      <c r="N85" s="97">
        <f t="shared" si="7"/>
        <v>0</v>
      </c>
      <c r="O85" s="111"/>
      <c r="P85" s="98">
        <f t="shared" si="4"/>
        <v>0</v>
      </c>
      <c r="Q85" s="98">
        <f t="shared" si="5"/>
        <v>0</v>
      </c>
      <c r="R85" s="98">
        <f t="shared" si="6"/>
        <v>0</v>
      </c>
      <c r="S85" s="99"/>
      <c r="T85" s="100" t="s">
        <v>1222</v>
      </c>
      <c r="U85" s="109"/>
      <c r="V85" s="109"/>
      <c r="W85" s="109"/>
      <c r="X85" s="109"/>
      <c r="Y85" s="109" t="s">
        <v>77</v>
      </c>
      <c r="Z85" s="109"/>
      <c r="AC85" s="126"/>
      <c r="AD85" s="126"/>
      <c r="AE85" s="126"/>
    </row>
    <row r="86" spans="1:31" s="45" customFormat="1" ht="15" x14ac:dyDescent="0.2">
      <c r="A86" s="518" t="s">
        <v>1055</v>
      </c>
      <c r="B86" s="519" t="s">
        <v>1055</v>
      </c>
      <c r="C86" s="519"/>
      <c r="D86" s="81" t="s">
        <v>187</v>
      </c>
      <c r="E86" s="110"/>
      <c r="F86" s="125"/>
      <c r="G86" s="125">
        <v>0</v>
      </c>
      <c r="H86" s="125">
        <v>0</v>
      </c>
      <c r="I86" s="125">
        <v>0</v>
      </c>
      <c r="J86" s="105"/>
      <c r="K86" s="83"/>
      <c r="L86" s="96"/>
      <c r="M86" s="96"/>
      <c r="N86" s="97">
        <f t="shared" si="7"/>
        <v>0</v>
      </c>
      <c r="O86" s="111"/>
      <c r="P86" s="98">
        <f t="shared" si="4"/>
        <v>0</v>
      </c>
      <c r="Q86" s="98">
        <f t="shared" si="5"/>
        <v>0</v>
      </c>
      <c r="R86" s="98">
        <f t="shared" si="6"/>
        <v>0</v>
      </c>
      <c r="S86" s="99"/>
      <c r="T86" s="100" t="s">
        <v>1222</v>
      </c>
      <c r="U86" s="109"/>
      <c r="V86" s="109"/>
      <c r="W86" s="109"/>
      <c r="X86" s="109"/>
      <c r="Y86" s="109"/>
      <c r="Z86" s="109"/>
      <c r="AC86" s="126"/>
      <c r="AD86" s="126"/>
      <c r="AE86" s="126"/>
    </row>
    <row r="87" spans="1:31" s="63" customFormat="1" ht="15" x14ac:dyDescent="0.2">
      <c r="A87" s="520"/>
      <c r="B87" s="521"/>
      <c r="C87" s="521"/>
      <c r="D87" s="113" t="s">
        <v>192</v>
      </c>
      <c r="E87" s="110"/>
      <c r="F87" s="125">
        <v>2</v>
      </c>
      <c r="G87" s="125">
        <v>15500</v>
      </c>
      <c r="H87" s="125">
        <v>15000</v>
      </c>
      <c r="I87" s="125">
        <v>14500</v>
      </c>
      <c r="J87" s="116">
        <v>7000</v>
      </c>
      <c r="K87" s="114">
        <v>0</v>
      </c>
      <c r="L87" s="115">
        <v>1.9</v>
      </c>
      <c r="M87" s="115">
        <v>1.6</v>
      </c>
      <c r="N87" s="117">
        <f t="shared" si="7"/>
        <v>11200</v>
      </c>
      <c r="O87" s="120"/>
      <c r="P87" s="98">
        <f t="shared" si="4"/>
        <v>214.28571428571428</v>
      </c>
      <c r="Q87" s="98">
        <f t="shared" si="5"/>
        <v>160</v>
      </c>
      <c r="R87" s="98">
        <f t="shared" si="6"/>
        <v>0</v>
      </c>
      <c r="S87" s="118"/>
      <c r="T87" s="100" t="s">
        <v>1222</v>
      </c>
      <c r="U87" s="109"/>
      <c r="V87" s="109"/>
      <c r="W87" s="109"/>
      <c r="X87" s="109"/>
      <c r="Y87" s="109" t="s">
        <v>77</v>
      </c>
      <c r="Z87" s="109"/>
      <c r="AA87" s="45"/>
      <c r="AB87" s="63">
        <v>42</v>
      </c>
      <c r="AC87" s="126"/>
      <c r="AD87" s="126"/>
      <c r="AE87" s="126"/>
    </row>
    <row r="88" spans="1:31" s="45" customFormat="1" ht="15" x14ac:dyDescent="0.2">
      <c r="A88" s="518"/>
      <c r="B88" s="519"/>
      <c r="C88" s="519"/>
      <c r="D88" s="80" t="s">
        <v>193</v>
      </c>
      <c r="E88" s="110"/>
      <c r="F88" s="125">
        <f>VLOOKUP(D88,'[1]MAX-MIN'!$A$4:$E$42,2,0)</f>
        <v>2</v>
      </c>
      <c r="G88" s="125">
        <v>13750</v>
      </c>
      <c r="H88" s="125">
        <v>13356.481481481482</v>
      </c>
      <c r="I88" s="125">
        <v>12962.962962962964</v>
      </c>
      <c r="J88" s="105">
        <v>5000</v>
      </c>
      <c r="K88" s="83">
        <v>3.1</v>
      </c>
      <c r="L88" s="96">
        <v>2.2999999999999998</v>
      </c>
      <c r="M88" s="96">
        <v>1.8</v>
      </c>
      <c r="N88" s="97">
        <f t="shared" si="7"/>
        <v>9000</v>
      </c>
      <c r="O88" s="111"/>
      <c r="P88" s="98">
        <f t="shared" si="4"/>
        <v>267.12962962962962</v>
      </c>
      <c r="Q88" s="98">
        <f t="shared" si="5"/>
        <v>180</v>
      </c>
      <c r="R88" s="98">
        <f t="shared" si="6"/>
        <v>0</v>
      </c>
      <c r="S88" s="99"/>
      <c r="T88" s="100" t="s">
        <v>1222</v>
      </c>
      <c r="U88" s="109"/>
      <c r="V88" s="109"/>
      <c r="W88" s="109"/>
      <c r="X88" s="109"/>
      <c r="Y88" s="109" t="s">
        <v>77</v>
      </c>
      <c r="Z88" s="109"/>
      <c r="AB88" s="45">
        <v>43</v>
      </c>
      <c r="AC88" s="126"/>
      <c r="AD88" s="126"/>
      <c r="AE88" s="126"/>
    </row>
    <row r="89" spans="1:31" s="45" customFormat="1" ht="15" x14ac:dyDescent="0.2">
      <c r="A89" s="518" t="s">
        <v>1056</v>
      </c>
      <c r="B89" s="519" t="s">
        <v>1056</v>
      </c>
      <c r="C89" s="519"/>
      <c r="D89" s="81" t="s">
        <v>194</v>
      </c>
      <c r="E89" s="110"/>
      <c r="F89" s="125"/>
      <c r="G89" s="125">
        <v>0</v>
      </c>
      <c r="H89" s="125">
        <v>0</v>
      </c>
      <c r="I89" s="125">
        <v>0</v>
      </c>
      <c r="J89" s="105"/>
      <c r="K89" s="83"/>
      <c r="L89" s="96"/>
      <c r="M89" s="96"/>
      <c r="N89" s="97">
        <f t="shared" si="7"/>
        <v>0</v>
      </c>
      <c r="O89" s="111"/>
      <c r="P89" s="98">
        <f t="shared" si="4"/>
        <v>0</v>
      </c>
      <c r="Q89" s="98">
        <f t="shared" si="5"/>
        <v>0</v>
      </c>
      <c r="R89" s="98">
        <f t="shared" si="6"/>
        <v>0</v>
      </c>
      <c r="S89" s="99"/>
      <c r="T89" s="100" t="s">
        <v>1222</v>
      </c>
      <c r="U89" s="109"/>
      <c r="V89" s="109"/>
      <c r="W89" s="109"/>
      <c r="X89" s="109"/>
      <c r="Y89" s="109" t="s">
        <v>77</v>
      </c>
      <c r="Z89" s="109"/>
      <c r="AC89" s="126"/>
      <c r="AD89" s="126"/>
      <c r="AE89" s="126"/>
    </row>
    <row r="90" spans="1:31" s="45" customFormat="1" ht="15" x14ac:dyDescent="0.2">
      <c r="A90" s="518"/>
      <c r="B90" s="519"/>
      <c r="C90" s="519"/>
      <c r="D90" s="80" t="s">
        <v>195</v>
      </c>
      <c r="E90" s="110"/>
      <c r="F90" s="125"/>
      <c r="G90" s="125">
        <v>0</v>
      </c>
      <c r="H90" s="125">
        <v>0</v>
      </c>
      <c r="I90" s="125">
        <v>0</v>
      </c>
      <c r="J90" s="105">
        <v>2500</v>
      </c>
      <c r="K90" s="83">
        <v>2.4</v>
      </c>
      <c r="L90" s="96">
        <v>2</v>
      </c>
      <c r="M90" s="96">
        <v>1.6</v>
      </c>
      <c r="N90" s="97">
        <f t="shared" si="7"/>
        <v>4000</v>
      </c>
      <c r="O90" s="111"/>
      <c r="P90" s="98">
        <f t="shared" si="4"/>
        <v>0</v>
      </c>
      <c r="Q90" s="98">
        <f t="shared" si="5"/>
        <v>160</v>
      </c>
      <c r="R90" s="98">
        <f t="shared" si="6"/>
        <v>0</v>
      </c>
      <c r="S90" s="99"/>
      <c r="T90" s="100" t="s">
        <v>1222</v>
      </c>
      <c r="U90" s="109"/>
      <c r="V90" s="109"/>
      <c r="W90" s="109"/>
      <c r="X90" s="109"/>
      <c r="Y90" s="109"/>
      <c r="Z90" s="109"/>
      <c r="AB90" s="45">
        <v>44</v>
      </c>
      <c r="AC90" s="126"/>
      <c r="AD90" s="126"/>
      <c r="AE90" s="126"/>
    </row>
    <row r="91" spans="1:31" s="45" customFormat="1" ht="15" x14ac:dyDescent="0.2">
      <c r="A91" s="518" t="s">
        <v>1057</v>
      </c>
      <c r="B91" s="519" t="s">
        <v>1057</v>
      </c>
      <c r="C91" s="519"/>
      <c r="D91" s="81" t="s">
        <v>196</v>
      </c>
      <c r="E91" s="110"/>
      <c r="F91" s="125"/>
      <c r="G91" s="125">
        <v>0</v>
      </c>
      <c r="H91" s="125">
        <v>0</v>
      </c>
      <c r="I91" s="125">
        <v>0</v>
      </c>
      <c r="J91" s="105"/>
      <c r="K91" s="83"/>
      <c r="L91" s="96"/>
      <c r="M91" s="96"/>
      <c r="N91" s="97">
        <f t="shared" si="7"/>
        <v>0</v>
      </c>
      <c r="O91" s="111"/>
      <c r="P91" s="98">
        <f t="shared" si="4"/>
        <v>0</v>
      </c>
      <c r="Q91" s="98">
        <f t="shared" si="5"/>
        <v>0</v>
      </c>
      <c r="R91" s="98">
        <f t="shared" si="6"/>
        <v>0</v>
      </c>
      <c r="S91" s="99"/>
      <c r="T91" s="100" t="s">
        <v>1222</v>
      </c>
      <c r="U91" s="109"/>
      <c r="V91" s="109"/>
      <c r="W91" s="109"/>
      <c r="X91" s="109"/>
      <c r="Y91" s="109" t="s">
        <v>77</v>
      </c>
      <c r="Z91" s="109"/>
      <c r="AC91" s="126"/>
      <c r="AD91" s="126"/>
      <c r="AE91" s="126"/>
    </row>
    <row r="92" spans="1:31" s="45" customFormat="1" ht="25.5" x14ac:dyDescent="0.2">
      <c r="A92" s="518"/>
      <c r="B92" s="519"/>
      <c r="C92" s="519"/>
      <c r="D92" s="80" t="s">
        <v>197</v>
      </c>
      <c r="E92" s="110"/>
      <c r="F92" s="125"/>
      <c r="G92" s="125">
        <v>0</v>
      </c>
      <c r="H92" s="125">
        <v>0</v>
      </c>
      <c r="I92" s="125">
        <v>0</v>
      </c>
      <c r="J92" s="105">
        <v>1100</v>
      </c>
      <c r="K92" s="83">
        <v>0</v>
      </c>
      <c r="L92" s="96">
        <v>1.9</v>
      </c>
      <c r="M92" s="96">
        <v>1.6</v>
      </c>
      <c r="N92" s="97">
        <f t="shared" si="7"/>
        <v>1760</v>
      </c>
      <c r="O92" s="111"/>
      <c r="P92" s="98">
        <f t="shared" si="4"/>
        <v>0</v>
      </c>
      <c r="Q92" s="98">
        <f t="shared" si="5"/>
        <v>160</v>
      </c>
      <c r="R92" s="98">
        <f t="shared" si="6"/>
        <v>0</v>
      </c>
      <c r="S92" s="99"/>
      <c r="T92" s="100" t="s">
        <v>1222</v>
      </c>
      <c r="U92" s="109"/>
      <c r="V92" s="109"/>
      <c r="W92" s="109"/>
      <c r="X92" s="109"/>
      <c r="Y92" s="109" t="s">
        <v>77</v>
      </c>
      <c r="Z92" s="109"/>
      <c r="AB92" s="45">
        <v>19</v>
      </c>
      <c r="AC92" s="126"/>
      <c r="AD92" s="126"/>
      <c r="AE92" s="126"/>
    </row>
    <row r="93" spans="1:31" s="45" customFormat="1" ht="15" x14ac:dyDescent="0.2">
      <c r="A93" s="518"/>
      <c r="B93" s="519"/>
      <c r="C93" s="519"/>
      <c r="D93" s="80" t="s">
        <v>198</v>
      </c>
      <c r="E93" s="110"/>
      <c r="F93" s="125"/>
      <c r="G93" s="125">
        <v>0</v>
      </c>
      <c r="H93" s="125">
        <v>0</v>
      </c>
      <c r="I93" s="125">
        <v>0</v>
      </c>
      <c r="J93" s="105">
        <v>1000</v>
      </c>
      <c r="K93" s="83">
        <v>0</v>
      </c>
      <c r="L93" s="96">
        <v>2.1</v>
      </c>
      <c r="M93" s="96">
        <v>1.7</v>
      </c>
      <c r="N93" s="97">
        <f t="shared" si="7"/>
        <v>1700</v>
      </c>
      <c r="O93" s="111"/>
      <c r="P93" s="98">
        <f t="shared" si="4"/>
        <v>0</v>
      </c>
      <c r="Q93" s="98">
        <f t="shared" si="5"/>
        <v>170</v>
      </c>
      <c r="R93" s="98">
        <f t="shared" si="6"/>
        <v>0</v>
      </c>
      <c r="S93" s="99"/>
      <c r="T93" s="100" t="s">
        <v>1222</v>
      </c>
      <c r="U93" s="109" t="s">
        <v>164</v>
      </c>
      <c r="V93" s="109"/>
      <c r="W93" s="109"/>
      <c r="X93" s="109"/>
      <c r="Y93" s="109" t="s">
        <v>77</v>
      </c>
      <c r="Z93" s="109"/>
      <c r="AB93" s="45">
        <v>20</v>
      </c>
      <c r="AC93" s="126"/>
      <c r="AD93" s="126"/>
      <c r="AE93" s="126"/>
    </row>
    <row r="94" spans="1:31" s="45" customFormat="1" ht="15" x14ac:dyDescent="0.2">
      <c r="A94" s="518" t="s">
        <v>1058</v>
      </c>
      <c r="B94" s="519" t="s">
        <v>1058</v>
      </c>
      <c r="C94" s="519"/>
      <c r="D94" s="81" t="s">
        <v>199</v>
      </c>
      <c r="E94" s="110"/>
      <c r="F94" s="125"/>
      <c r="G94" s="125">
        <v>0</v>
      </c>
      <c r="H94" s="125">
        <v>0</v>
      </c>
      <c r="I94" s="125">
        <v>0</v>
      </c>
      <c r="J94" s="105"/>
      <c r="K94" s="83"/>
      <c r="L94" s="96"/>
      <c r="M94" s="96"/>
      <c r="N94" s="97">
        <f t="shared" si="7"/>
        <v>0</v>
      </c>
      <c r="O94" s="111"/>
      <c r="P94" s="98">
        <f t="shared" si="4"/>
        <v>0</v>
      </c>
      <c r="Q94" s="98">
        <f t="shared" si="5"/>
        <v>0</v>
      </c>
      <c r="R94" s="98">
        <f t="shared" si="6"/>
        <v>0</v>
      </c>
      <c r="S94" s="99"/>
      <c r="T94" s="100" t="s">
        <v>1222</v>
      </c>
      <c r="U94" s="109"/>
      <c r="V94" s="109"/>
      <c r="W94" s="109"/>
      <c r="X94" s="109"/>
      <c r="Y94" s="109"/>
      <c r="Z94" s="109"/>
      <c r="AC94" s="126"/>
      <c r="AD94" s="126"/>
      <c r="AE94" s="126"/>
    </row>
    <row r="95" spans="1:31" s="45" customFormat="1" ht="15" x14ac:dyDescent="0.2">
      <c r="A95" s="518"/>
      <c r="B95" s="519"/>
      <c r="C95" s="519"/>
      <c r="D95" s="71" t="s">
        <v>200</v>
      </c>
      <c r="E95" s="110"/>
      <c r="F95" s="125"/>
      <c r="G95" s="125">
        <v>0</v>
      </c>
      <c r="H95" s="125">
        <v>0</v>
      </c>
      <c r="I95" s="125">
        <v>0</v>
      </c>
      <c r="J95" s="105">
        <v>600</v>
      </c>
      <c r="K95" s="83">
        <v>0</v>
      </c>
      <c r="L95" s="96">
        <v>2</v>
      </c>
      <c r="M95" s="96">
        <v>1.6</v>
      </c>
      <c r="N95" s="97">
        <f t="shared" si="7"/>
        <v>960</v>
      </c>
      <c r="O95" s="111"/>
      <c r="P95" s="98">
        <f t="shared" si="4"/>
        <v>0</v>
      </c>
      <c r="Q95" s="98">
        <f t="shared" si="5"/>
        <v>160</v>
      </c>
      <c r="R95" s="98">
        <f t="shared" si="6"/>
        <v>0</v>
      </c>
      <c r="S95" s="99"/>
      <c r="T95" s="100" t="s">
        <v>1222</v>
      </c>
      <c r="U95" s="109"/>
      <c r="V95" s="109"/>
      <c r="W95" s="109"/>
      <c r="X95" s="109"/>
      <c r="Y95" s="109" t="s">
        <v>77</v>
      </c>
      <c r="Z95" s="109"/>
      <c r="AB95" s="45">
        <v>45</v>
      </c>
      <c r="AC95" s="126"/>
      <c r="AD95" s="126"/>
      <c r="AE95" s="126"/>
    </row>
    <row r="96" spans="1:31" s="45" customFormat="1" ht="25.5" x14ac:dyDescent="0.2">
      <c r="A96" s="123" t="s">
        <v>1059</v>
      </c>
      <c r="B96" s="123" t="s">
        <v>1059</v>
      </c>
      <c r="C96" s="123"/>
      <c r="D96" s="78" t="s">
        <v>1200</v>
      </c>
      <c r="E96" s="110"/>
      <c r="F96" s="125"/>
      <c r="G96" s="125">
        <v>0</v>
      </c>
      <c r="H96" s="125">
        <v>0</v>
      </c>
      <c r="I96" s="125">
        <v>0</v>
      </c>
      <c r="J96" s="105">
        <v>500</v>
      </c>
      <c r="K96" s="83">
        <v>0</v>
      </c>
      <c r="L96" s="96">
        <v>2</v>
      </c>
      <c r="M96" s="96">
        <v>1.6</v>
      </c>
      <c r="N96" s="97">
        <f t="shared" si="7"/>
        <v>800</v>
      </c>
      <c r="O96" s="111"/>
      <c r="P96" s="98">
        <f t="shared" si="4"/>
        <v>0</v>
      </c>
      <c r="Q96" s="98">
        <f t="shared" si="5"/>
        <v>160</v>
      </c>
      <c r="R96" s="98">
        <f t="shared" si="6"/>
        <v>0</v>
      </c>
      <c r="S96" s="99"/>
      <c r="T96" s="100" t="s">
        <v>1222</v>
      </c>
      <c r="U96" s="109"/>
      <c r="V96" s="109"/>
      <c r="W96" s="109"/>
      <c r="X96" s="109"/>
      <c r="Y96" s="109" t="s">
        <v>77</v>
      </c>
      <c r="Z96" s="109"/>
      <c r="AB96" s="45">
        <v>46</v>
      </c>
      <c r="AC96" s="126"/>
      <c r="AD96" s="126"/>
      <c r="AE96" s="126"/>
    </row>
    <row r="97" spans="1:31" s="45" customFormat="1" ht="25.5" customHeight="1" x14ac:dyDescent="0.2">
      <c r="A97" s="514" t="s">
        <v>141</v>
      </c>
      <c r="B97" s="517" t="s">
        <v>1060</v>
      </c>
      <c r="C97" s="517"/>
      <c r="D97" s="78" t="s">
        <v>1201</v>
      </c>
      <c r="E97" s="110"/>
      <c r="F97" s="125">
        <f>VLOOKUP(D97,'[1]MAX-MIN'!$A$4:$E$42,2,0)</f>
        <v>13</v>
      </c>
      <c r="G97" s="125">
        <v>5975.4521963824282</v>
      </c>
      <c r="H97" s="125">
        <v>5457.531036339743</v>
      </c>
      <c r="I97" s="125">
        <v>5154.0616246498603</v>
      </c>
      <c r="J97" s="105">
        <v>1200</v>
      </c>
      <c r="K97" s="83">
        <v>5.0999999999999996</v>
      </c>
      <c r="L97" s="96">
        <v>3.4</v>
      </c>
      <c r="M97" s="96">
        <v>2.2999999999999998</v>
      </c>
      <c r="N97" s="97">
        <f t="shared" si="7"/>
        <v>2760</v>
      </c>
      <c r="O97" s="111"/>
      <c r="P97" s="98">
        <f t="shared" si="4"/>
        <v>454.79425302831197</v>
      </c>
      <c r="Q97" s="98">
        <f t="shared" si="5"/>
        <v>229.99999999999997</v>
      </c>
      <c r="R97" s="98">
        <f t="shared" si="6"/>
        <v>0</v>
      </c>
      <c r="S97" s="99"/>
      <c r="T97" s="100" t="s">
        <v>1222</v>
      </c>
      <c r="U97" s="109"/>
      <c r="V97" s="109"/>
      <c r="W97" s="109"/>
      <c r="X97" s="109"/>
      <c r="Y97" s="109"/>
      <c r="Z97" s="109"/>
      <c r="AC97" s="126"/>
      <c r="AD97" s="126"/>
      <c r="AE97" s="126"/>
    </row>
    <row r="98" spans="1:31" s="45" customFormat="1" ht="15" x14ac:dyDescent="0.2">
      <c r="A98" s="515"/>
      <c r="B98" s="517"/>
      <c r="C98" s="517"/>
      <c r="D98" s="78" t="s">
        <v>201</v>
      </c>
      <c r="E98" s="110"/>
      <c r="F98" s="125">
        <f>VLOOKUP(D98,'[1]MAX-MIN'!$A$4:$E$42,2,0)</f>
        <v>8</v>
      </c>
      <c r="G98" s="125">
        <v>8750</v>
      </c>
      <c r="H98" s="125">
        <v>8033.0661856345223</v>
      </c>
      <c r="I98" s="125">
        <v>7500</v>
      </c>
      <c r="J98" s="105">
        <v>1500</v>
      </c>
      <c r="K98" s="83">
        <v>5.4</v>
      </c>
      <c r="L98" s="96">
        <v>3.6</v>
      </c>
      <c r="M98" s="96">
        <v>2.5</v>
      </c>
      <c r="N98" s="97">
        <f t="shared" si="7"/>
        <v>3750</v>
      </c>
      <c r="O98" s="111"/>
      <c r="P98" s="98">
        <f t="shared" si="4"/>
        <v>535.53774570896815</v>
      </c>
      <c r="Q98" s="98">
        <f t="shared" si="5"/>
        <v>250</v>
      </c>
      <c r="R98" s="98">
        <f t="shared" si="6"/>
        <v>0</v>
      </c>
      <c r="S98" s="99"/>
      <c r="T98" s="100" t="s">
        <v>1222</v>
      </c>
      <c r="U98" s="109"/>
      <c r="V98" s="109"/>
      <c r="W98" s="109"/>
      <c r="X98" s="109"/>
      <c r="Y98" s="109" t="s">
        <v>77</v>
      </c>
      <c r="Z98" s="109"/>
      <c r="AC98" s="126"/>
      <c r="AD98" s="126"/>
      <c r="AE98" s="126"/>
    </row>
    <row r="99" spans="1:31" s="45" customFormat="1" ht="15" x14ac:dyDescent="0.2">
      <c r="A99" s="515"/>
      <c r="B99" s="517"/>
      <c r="C99" s="517"/>
      <c r="D99" s="78" t="s">
        <v>202</v>
      </c>
      <c r="E99" s="110"/>
      <c r="F99" s="125">
        <f>VLOOKUP(D99,'[1]MAX-MIN'!$A$4:$E$42,2,0)</f>
        <v>9</v>
      </c>
      <c r="G99" s="125">
        <v>6250</v>
      </c>
      <c r="H99" s="125">
        <v>5662.4657064471876</v>
      </c>
      <c r="I99" s="125">
        <v>5312.5</v>
      </c>
      <c r="J99" s="105">
        <v>1000</v>
      </c>
      <c r="K99" s="83">
        <v>6</v>
      </c>
      <c r="L99" s="96">
        <v>3.8</v>
      </c>
      <c r="M99" s="96">
        <v>2.5</v>
      </c>
      <c r="N99" s="97">
        <f t="shared" si="7"/>
        <v>2500</v>
      </c>
      <c r="O99" s="111"/>
      <c r="P99" s="98">
        <f t="shared" si="4"/>
        <v>566.24657064471876</v>
      </c>
      <c r="Q99" s="98">
        <f t="shared" si="5"/>
        <v>250</v>
      </c>
      <c r="R99" s="98">
        <f t="shared" si="6"/>
        <v>0</v>
      </c>
      <c r="S99" s="99"/>
      <c r="T99" s="100" t="s">
        <v>1222</v>
      </c>
      <c r="U99" s="109"/>
      <c r="V99" s="109"/>
      <c r="W99" s="109"/>
      <c r="X99" s="109"/>
      <c r="Y99" s="109" t="s">
        <v>77</v>
      </c>
      <c r="Z99" s="109"/>
      <c r="AC99" s="126"/>
      <c r="AD99" s="126"/>
      <c r="AE99" s="126"/>
    </row>
    <row r="100" spans="1:31" s="45" customFormat="1" ht="38.25" x14ac:dyDescent="0.2">
      <c r="A100" s="515"/>
      <c r="B100" s="517"/>
      <c r="C100" s="517"/>
      <c r="D100" s="78" t="s">
        <v>1005</v>
      </c>
      <c r="E100" s="110"/>
      <c r="F100" s="125"/>
      <c r="G100" s="125">
        <v>0</v>
      </c>
      <c r="H100" s="125">
        <v>0</v>
      </c>
      <c r="I100" s="125">
        <v>0</v>
      </c>
      <c r="J100" s="105">
        <v>300</v>
      </c>
      <c r="K100" s="83">
        <v>0</v>
      </c>
      <c r="L100" s="96">
        <v>2</v>
      </c>
      <c r="M100" s="96">
        <v>1.6</v>
      </c>
      <c r="N100" s="97">
        <f t="shared" si="7"/>
        <v>480</v>
      </c>
      <c r="O100" s="111"/>
      <c r="P100" s="98">
        <f t="shared" si="4"/>
        <v>0</v>
      </c>
      <c r="Q100" s="98">
        <f t="shared" si="5"/>
        <v>160</v>
      </c>
      <c r="R100" s="98">
        <f t="shared" si="6"/>
        <v>0</v>
      </c>
      <c r="S100" s="99"/>
      <c r="T100" s="100" t="s">
        <v>1222</v>
      </c>
      <c r="U100" s="109"/>
      <c r="V100" s="109"/>
      <c r="W100" s="109"/>
      <c r="X100" s="109"/>
      <c r="Y100" s="109" t="s">
        <v>77</v>
      </c>
      <c r="Z100" s="109"/>
      <c r="AC100" s="126"/>
      <c r="AD100" s="126"/>
      <c r="AE100" s="126"/>
    </row>
    <row r="101" spans="1:31" s="45" customFormat="1" ht="25.5" x14ac:dyDescent="0.2">
      <c r="A101" s="515"/>
      <c r="B101" s="517"/>
      <c r="C101" s="517"/>
      <c r="D101" s="78" t="s">
        <v>1006</v>
      </c>
      <c r="E101" s="110"/>
      <c r="F101" s="125"/>
      <c r="G101" s="125">
        <v>0</v>
      </c>
      <c r="H101" s="125">
        <v>0</v>
      </c>
      <c r="I101" s="125">
        <v>0</v>
      </c>
      <c r="J101" s="105">
        <v>300</v>
      </c>
      <c r="K101" s="83">
        <v>0</v>
      </c>
      <c r="L101" s="96">
        <v>2</v>
      </c>
      <c r="M101" s="96">
        <v>1.6</v>
      </c>
      <c r="N101" s="97">
        <f t="shared" si="7"/>
        <v>480</v>
      </c>
      <c r="O101" s="111"/>
      <c r="P101" s="98">
        <f t="shared" si="4"/>
        <v>0</v>
      </c>
      <c r="Q101" s="98">
        <f t="shared" si="5"/>
        <v>160</v>
      </c>
      <c r="R101" s="98">
        <f t="shared" si="6"/>
        <v>0</v>
      </c>
      <c r="S101" s="99"/>
      <c r="T101" s="100" t="s">
        <v>1222</v>
      </c>
      <c r="U101" s="109"/>
      <c r="V101" s="109"/>
      <c r="W101" s="109"/>
      <c r="X101" s="109"/>
      <c r="Y101" s="109" t="s">
        <v>77</v>
      </c>
      <c r="Z101" s="109"/>
      <c r="AC101" s="126"/>
      <c r="AD101" s="126"/>
      <c r="AE101" s="126"/>
    </row>
    <row r="102" spans="1:31" s="45" customFormat="1" ht="15" x14ac:dyDescent="0.2">
      <c r="A102" s="515"/>
      <c r="B102" s="517"/>
      <c r="C102" s="517"/>
      <c r="D102" s="78" t="s">
        <v>1007</v>
      </c>
      <c r="E102" s="110"/>
      <c r="F102" s="125"/>
      <c r="G102" s="125">
        <v>0</v>
      </c>
      <c r="H102" s="125">
        <v>0</v>
      </c>
      <c r="I102" s="125">
        <v>0</v>
      </c>
      <c r="J102" s="105">
        <v>300</v>
      </c>
      <c r="K102" s="83">
        <v>0</v>
      </c>
      <c r="L102" s="96">
        <v>2</v>
      </c>
      <c r="M102" s="96">
        <v>1.6</v>
      </c>
      <c r="N102" s="97">
        <f t="shared" si="7"/>
        <v>480</v>
      </c>
      <c r="O102" s="111"/>
      <c r="P102" s="98">
        <f t="shared" si="4"/>
        <v>0</v>
      </c>
      <c r="Q102" s="98">
        <f t="shared" si="5"/>
        <v>160</v>
      </c>
      <c r="R102" s="98">
        <f t="shared" si="6"/>
        <v>0</v>
      </c>
      <c r="S102" s="99"/>
      <c r="T102" s="100" t="s">
        <v>1222</v>
      </c>
      <c r="U102" s="109"/>
      <c r="V102" s="109"/>
      <c r="W102" s="109"/>
      <c r="X102" s="109"/>
      <c r="Y102" s="109" t="s">
        <v>77</v>
      </c>
      <c r="Z102" s="109"/>
      <c r="AC102" s="126"/>
      <c r="AD102" s="126"/>
      <c r="AE102" s="126"/>
    </row>
    <row r="103" spans="1:31" s="45" customFormat="1" ht="25.5" x14ac:dyDescent="0.2">
      <c r="A103" s="515"/>
      <c r="B103" s="517"/>
      <c r="C103" s="517"/>
      <c r="D103" s="78" t="s">
        <v>1008</v>
      </c>
      <c r="E103" s="110"/>
      <c r="F103" s="125"/>
      <c r="G103" s="125">
        <v>0</v>
      </c>
      <c r="H103" s="125">
        <v>0</v>
      </c>
      <c r="I103" s="125">
        <v>0</v>
      </c>
      <c r="J103" s="105">
        <v>300</v>
      </c>
      <c r="K103" s="83">
        <v>0</v>
      </c>
      <c r="L103" s="96">
        <v>2</v>
      </c>
      <c r="M103" s="96">
        <v>1.6</v>
      </c>
      <c r="N103" s="97">
        <f t="shared" si="7"/>
        <v>480</v>
      </c>
      <c r="O103" s="111"/>
      <c r="P103" s="98">
        <f t="shared" si="4"/>
        <v>0</v>
      </c>
      <c r="Q103" s="98">
        <f t="shared" si="5"/>
        <v>160</v>
      </c>
      <c r="R103" s="98">
        <f t="shared" si="6"/>
        <v>0</v>
      </c>
      <c r="S103" s="99"/>
      <c r="T103" s="100" t="s">
        <v>1222</v>
      </c>
      <c r="U103" s="109"/>
      <c r="V103" s="109"/>
      <c r="W103" s="109"/>
      <c r="X103" s="109"/>
      <c r="Y103" s="109" t="s">
        <v>77</v>
      </c>
      <c r="Z103" s="109"/>
      <c r="AC103" s="126"/>
      <c r="AD103" s="126"/>
      <c r="AE103" s="126"/>
    </row>
    <row r="104" spans="1:31" s="45" customFormat="1" ht="25.5" x14ac:dyDescent="0.2">
      <c r="A104" s="515"/>
      <c r="B104" s="517"/>
      <c r="C104" s="517"/>
      <c r="D104" s="78" t="s">
        <v>203</v>
      </c>
      <c r="E104" s="110"/>
      <c r="F104" s="125"/>
      <c r="G104" s="125">
        <v>0</v>
      </c>
      <c r="H104" s="125">
        <v>0</v>
      </c>
      <c r="I104" s="125">
        <v>0</v>
      </c>
      <c r="J104" s="105">
        <v>180</v>
      </c>
      <c r="K104" s="83">
        <v>0</v>
      </c>
      <c r="L104" s="96">
        <v>2</v>
      </c>
      <c r="M104" s="96">
        <v>1.6</v>
      </c>
      <c r="N104" s="97">
        <f t="shared" si="7"/>
        <v>288</v>
      </c>
      <c r="O104" s="111"/>
      <c r="P104" s="98">
        <f t="shared" si="4"/>
        <v>0</v>
      </c>
      <c r="Q104" s="98">
        <f t="shared" si="5"/>
        <v>160</v>
      </c>
      <c r="R104" s="98">
        <f t="shared" si="6"/>
        <v>0</v>
      </c>
      <c r="S104" s="99"/>
      <c r="T104" s="100" t="s">
        <v>1222</v>
      </c>
      <c r="U104" s="109"/>
      <c r="V104" s="109"/>
      <c r="W104" s="109"/>
      <c r="X104" s="109"/>
      <c r="Y104" s="109" t="s">
        <v>77</v>
      </c>
      <c r="Z104" s="109"/>
      <c r="AC104" s="126"/>
      <c r="AD104" s="126"/>
      <c r="AE104" s="126"/>
    </row>
    <row r="105" spans="1:31" s="45" customFormat="1" ht="15" x14ac:dyDescent="0.2">
      <c r="A105" s="515"/>
      <c r="B105" s="517"/>
      <c r="C105" s="517"/>
      <c r="D105" s="78" t="s">
        <v>1202</v>
      </c>
      <c r="E105" s="110"/>
      <c r="F105" s="125">
        <f>VLOOKUP(D105,'[1]MAX-MIN'!$A$4:$E$42,2,0)</f>
        <v>1</v>
      </c>
      <c r="G105" s="125">
        <v>1785.7142857142858</v>
      </c>
      <c r="H105" s="125">
        <v>1785.7142857142858</v>
      </c>
      <c r="I105" s="125">
        <v>1785.7142857142858</v>
      </c>
      <c r="J105" s="105">
        <v>300</v>
      </c>
      <c r="K105" s="83">
        <v>0</v>
      </c>
      <c r="L105" s="96">
        <v>2</v>
      </c>
      <c r="M105" s="96">
        <v>1.6</v>
      </c>
      <c r="N105" s="97">
        <f t="shared" si="7"/>
        <v>480</v>
      </c>
      <c r="O105" s="111"/>
      <c r="P105" s="98">
        <f t="shared" si="4"/>
        <v>595.2380952380953</v>
      </c>
      <c r="Q105" s="98">
        <f t="shared" si="5"/>
        <v>160</v>
      </c>
      <c r="R105" s="98">
        <f t="shared" si="6"/>
        <v>0</v>
      </c>
      <c r="S105" s="99"/>
      <c r="T105" s="100" t="s">
        <v>1222</v>
      </c>
      <c r="U105" s="109"/>
      <c r="V105" s="109"/>
      <c r="W105" s="109"/>
      <c r="X105" s="109"/>
      <c r="Y105" s="109" t="s">
        <v>77</v>
      </c>
      <c r="Z105" s="109"/>
      <c r="AB105" s="45">
        <v>99</v>
      </c>
      <c r="AC105" s="126"/>
      <c r="AD105" s="126"/>
      <c r="AE105" s="126"/>
    </row>
    <row r="106" spans="1:31" s="45" customFormat="1" ht="25.5" x14ac:dyDescent="0.2">
      <c r="A106" s="515"/>
      <c r="B106" s="517"/>
      <c r="C106" s="517"/>
      <c r="D106" s="78" t="s">
        <v>1203</v>
      </c>
      <c r="E106" s="110"/>
      <c r="F106" s="125"/>
      <c r="G106" s="125">
        <v>0</v>
      </c>
      <c r="H106" s="125">
        <v>0</v>
      </c>
      <c r="I106" s="125">
        <v>0</v>
      </c>
      <c r="J106" s="105">
        <v>250</v>
      </c>
      <c r="K106" s="83">
        <v>0</v>
      </c>
      <c r="L106" s="96">
        <v>2</v>
      </c>
      <c r="M106" s="96">
        <v>1.6</v>
      </c>
      <c r="N106" s="97">
        <f t="shared" si="7"/>
        <v>400</v>
      </c>
      <c r="O106" s="111"/>
      <c r="P106" s="98">
        <f t="shared" si="4"/>
        <v>0</v>
      </c>
      <c r="Q106" s="98">
        <f t="shared" si="5"/>
        <v>160</v>
      </c>
      <c r="R106" s="98">
        <f t="shared" si="6"/>
        <v>0</v>
      </c>
      <c r="S106" s="99"/>
      <c r="T106" s="100" t="s">
        <v>1222</v>
      </c>
      <c r="U106" s="109" t="s">
        <v>78</v>
      </c>
      <c r="V106" s="109"/>
      <c r="W106" s="109"/>
      <c r="X106" s="109"/>
      <c r="Y106" s="109" t="s">
        <v>77</v>
      </c>
      <c r="Z106" s="109"/>
      <c r="AC106" s="126"/>
      <c r="AD106" s="126"/>
      <c r="AE106" s="126"/>
    </row>
    <row r="107" spans="1:31" s="45" customFormat="1" ht="25.5" customHeight="1" x14ac:dyDescent="0.2">
      <c r="A107" s="515"/>
      <c r="B107" s="517"/>
      <c r="C107" s="517"/>
      <c r="D107" s="78" t="s">
        <v>1009</v>
      </c>
      <c r="E107" s="110"/>
      <c r="F107" s="125"/>
      <c r="G107" s="125">
        <v>0</v>
      </c>
      <c r="H107" s="125">
        <v>0</v>
      </c>
      <c r="I107" s="125">
        <v>0</v>
      </c>
      <c r="J107" s="105">
        <v>250</v>
      </c>
      <c r="K107" s="83">
        <v>0</v>
      </c>
      <c r="L107" s="96">
        <v>2</v>
      </c>
      <c r="M107" s="96">
        <v>1.6</v>
      </c>
      <c r="N107" s="97">
        <f t="shared" si="7"/>
        <v>400</v>
      </c>
      <c r="O107" s="111"/>
      <c r="P107" s="98">
        <f t="shared" si="4"/>
        <v>0</v>
      </c>
      <c r="Q107" s="98">
        <f t="shared" si="5"/>
        <v>160</v>
      </c>
      <c r="R107" s="98">
        <f t="shared" si="6"/>
        <v>0</v>
      </c>
      <c r="S107" s="99"/>
      <c r="T107" s="100" t="s">
        <v>1222</v>
      </c>
      <c r="U107" s="109"/>
      <c r="V107" s="109" t="s">
        <v>81</v>
      </c>
      <c r="W107" s="109"/>
      <c r="X107" s="109"/>
      <c r="Y107" s="109" t="s">
        <v>77</v>
      </c>
      <c r="Z107" s="109"/>
      <c r="AC107" s="126"/>
      <c r="AD107" s="126"/>
      <c r="AE107" s="126"/>
    </row>
    <row r="108" spans="1:31" s="45" customFormat="1" ht="25.5" x14ac:dyDescent="0.2">
      <c r="A108" s="515"/>
      <c r="B108" s="517"/>
      <c r="C108" s="517"/>
      <c r="D108" s="78" t="s">
        <v>204</v>
      </c>
      <c r="E108" s="110"/>
      <c r="F108" s="125"/>
      <c r="G108" s="125">
        <v>0</v>
      </c>
      <c r="H108" s="125">
        <v>0</v>
      </c>
      <c r="I108" s="125">
        <v>0</v>
      </c>
      <c r="J108" s="105">
        <v>300</v>
      </c>
      <c r="K108" s="83">
        <v>0</v>
      </c>
      <c r="L108" s="96">
        <v>2</v>
      </c>
      <c r="M108" s="96">
        <v>1.6</v>
      </c>
      <c r="N108" s="97">
        <f t="shared" si="7"/>
        <v>480</v>
      </c>
      <c r="O108" s="111"/>
      <c r="P108" s="98">
        <f t="shared" si="4"/>
        <v>0</v>
      </c>
      <c r="Q108" s="98">
        <f t="shared" si="5"/>
        <v>160</v>
      </c>
      <c r="R108" s="98">
        <f t="shared" si="6"/>
        <v>0</v>
      </c>
      <c r="S108" s="99"/>
      <c r="T108" s="100" t="s">
        <v>1222</v>
      </c>
      <c r="U108" s="109"/>
      <c r="V108" s="109" t="s">
        <v>81</v>
      </c>
      <c r="W108" s="109"/>
      <c r="X108" s="109"/>
      <c r="Y108" s="109" t="s">
        <v>77</v>
      </c>
      <c r="Z108" s="109"/>
      <c r="AC108" s="126"/>
      <c r="AD108" s="126"/>
      <c r="AE108" s="126"/>
    </row>
    <row r="109" spans="1:31" s="45" customFormat="1" ht="25.5" x14ac:dyDescent="0.2">
      <c r="A109" s="515"/>
      <c r="B109" s="517"/>
      <c r="C109" s="517"/>
      <c r="D109" s="78" t="s">
        <v>1010</v>
      </c>
      <c r="E109" s="110"/>
      <c r="F109" s="125"/>
      <c r="G109" s="125">
        <v>0</v>
      </c>
      <c r="H109" s="125">
        <v>0</v>
      </c>
      <c r="I109" s="125">
        <v>0</v>
      </c>
      <c r="J109" s="105">
        <v>300</v>
      </c>
      <c r="K109" s="83">
        <v>0</v>
      </c>
      <c r="L109" s="96">
        <v>2</v>
      </c>
      <c r="M109" s="96">
        <v>1.6</v>
      </c>
      <c r="N109" s="97">
        <f t="shared" si="7"/>
        <v>480</v>
      </c>
      <c r="O109" s="111"/>
      <c r="P109" s="98">
        <f t="shared" si="4"/>
        <v>0</v>
      </c>
      <c r="Q109" s="98">
        <f t="shared" si="5"/>
        <v>160</v>
      </c>
      <c r="R109" s="98">
        <f t="shared" si="6"/>
        <v>0</v>
      </c>
      <c r="S109" s="99"/>
      <c r="T109" s="100" t="s">
        <v>1222</v>
      </c>
      <c r="U109" s="109"/>
      <c r="V109" s="109"/>
      <c r="W109" s="109"/>
      <c r="X109" s="109"/>
      <c r="Y109" s="109" t="s">
        <v>77</v>
      </c>
      <c r="Z109" s="109"/>
      <c r="AC109" s="126"/>
      <c r="AD109" s="126"/>
      <c r="AE109" s="126"/>
    </row>
    <row r="110" spans="1:31" s="45" customFormat="1" ht="25.5" customHeight="1" x14ac:dyDescent="0.2">
      <c r="A110" s="515"/>
      <c r="B110" s="517"/>
      <c r="C110" s="517"/>
      <c r="D110" s="78" t="s">
        <v>205</v>
      </c>
      <c r="E110" s="110"/>
      <c r="F110" s="125"/>
      <c r="G110" s="125">
        <v>0</v>
      </c>
      <c r="H110" s="125">
        <v>0</v>
      </c>
      <c r="I110" s="125">
        <v>0</v>
      </c>
      <c r="J110" s="105">
        <v>140</v>
      </c>
      <c r="K110" s="83">
        <v>0</v>
      </c>
      <c r="L110" s="96">
        <v>2</v>
      </c>
      <c r="M110" s="96">
        <v>1.6</v>
      </c>
      <c r="N110" s="97">
        <f t="shared" si="7"/>
        <v>224</v>
      </c>
      <c r="O110" s="111"/>
      <c r="P110" s="98">
        <f t="shared" si="4"/>
        <v>0</v>
      </c>
      <c r="Q110" s="98">
        <f t="shared" si="5"/>
        <v>160</v>
      </c>
      <c r="R110" s="98">
        <f t="shared" si="6"/>
        <v>0</v>
      </c>
      <c r="S110" s="99"/>
      <c r="T110" s="100" t="s">
        <v>1222</v>
      </c>
      <c r="U110" s="109"/>
      <c r="V110" s="109"/>
      <c r="W110" s="109"/>
      <c r="X110" s="109"/>
      <c r="Y110" s="109" t="s">
        <v>77</v>
      </c>
      <c r="Z110" s="109"/>
      <c r="AB110" s="45">
        <v>100</v>
      </c>
      <c r="AC110" s="126"/>
      <c r="AD110" s="126"/>
      <c r="AE110" s="126"/>
    </row>
    <row r="111" spans="1:31" s="45" customFormat="1" ht="25.5" x14ac:dyDescent="0.2">
      <c r="A111" s="515"/>
      <c r="B111" s="517"/>
      <c r="C111" s="517"/>
      <c r="D111" s="78" t="s">
        <v>1011</v>
      </c>
      <c r="E111" s="110"/>
      <c r="F111" s="125">
        <f>VLOOKUP(D111,'[1]MAX-MIN'!$A$4:$E$42,2,0)</f>
        <v>1</v>
      </c>
      <c r="G111" s="125">
        <v>1454.7413793103449</v>
      </c>
      <c r="H111" s="125">
        <v>1454.7413793103449</v>
      </c>
      <c r="I111" s="125">
        <v>1454.7413793103449</v>
      </c>
      <c r="J111" s="105">
        <v>180</v>
      </c>
      <c r="K111" s="83">
        <v>0</v>
      </c>
      <c r="L111" s="96">
        <v>2</v>
      </c>
      <c r="M111" s="96">
        <v>1.6</v>
      </c>
      <c r="N111" s="97">
        <f t="shared" si="7"/>
        <v>288</v>
      </c>
      <c r="O111" s="111"/>
      <c r="P111" s="98">
        <f t="shared" si="4"/>
        <v>808.18965517241384</v>
      </c>
      <c r="Q111" s="98">
        <f t="shared" si="5"/>
        <v>160</v>
      </c>
      <c r="R111" s="98">
        <f t="shared" si="6"/>
        <v>0</v>
      </c>
      <c r="S111" s="99"/>
      <c r="T111" s="100" t="s">
        <v>1222</v>
      </c>
      <c r="U111" s="109"/>
      <c r="V111" s="109"/>
      <c r="W111" s="109"/>
      <c r="X111" s="109"/>
      <c r="Y111" s="109" t="s">
        <v>77</v>
      </c>
      <c r="Z111" s="109"/>
      <c r="AC111" s="126"/>
      <c r="AD111" s="126"/>
      <c r="AE111" s="126"/>
    </row>
    <row r="112" spans="1:31" s="45" customFormat="1" ht="15" x14ac:dyDescent="0.2">
      <c r="A112" s="515"/>
      <c r="B112" s="517"/>
      <c r="C112" s="517"/>
      <c r="D112" s="78" t="s">
        <v>206</v>
      </c>
      <c r="E112" s="110"/>
      <c r="F112" s="125">
        <f>VLOOKUP(D112,'[1]MAX-MIN'!$A$4:$E$42,2,0)</f>
        <v>4</v>
      </c>
      <c r="G112" s="125">
        <v>1143.2926829268295</v>
      </c>
      <c r="H112" s="125">
        <v>1074.9523844471532</v>
      </c>
      <c r="I112" s="125">
        <v>1047.1204188481674</v>
      </c>
      <c r="J112" s="105">
        <v>130</v>
      </c>
      <c r="K112" s="83">
        <v>0</v>
      </c>
      <c r="L112" s="96">
        <v>2</v>
      </c>
      <c r="M112" s="96">
        <v>1.6</v>
      </c>
      <c r="N112" s="97">
        <f t="shared" si="7"/>
        <v>208</v>
      </c>
      <c r="O112" s="111"/>
      <c r="P112" s="98">
        <f t="shared" si="4"/>
        <v>826.88644957473321</v>
      </c>
      <c r="Q112" s="98">
        <f t="shared" si="5"/>
        <v>160</v>
      </c>
      <c r="R112" s="98">
        <f t="shared" si="6"/>
        <v>0</v>
      </c>
      <c r="S112" s="99"/>
      <c r="T112" s="100" t="s">
        <v>1222</v>
      </c>
      <c r="U112" s="109"/>
      <c r="V112" s="109"/>
      <c r="W112" s="109"/>
      <c r="X112" s="109"/>
      <c r="Y112" s="109" t="s">
        <v>77</v>
      </c>
      <c r="Z112" s="109"/>
      <c r="AC112" s="126"/>
      <c r="AD112" s="126"/>
      <c r="AE112" s="126"/>
    </row>
    <row r="113" spans="1:31" s="45" customFormat="1" x14ac:dyDescent="0.2">
      <c r="A113" s="515"/>
      <c r="B113" s="514"/>
      <c r="C113" s="514" t="s">
        <v>83</v>
      </c>
      <c r="D113" s="112" t="s">
        <v>1204</v>
      </c>
      <c r="E113" s="110"/>
      <c r="F113" s="125">
        <f>VLOOKUP(D113,'[1]MAX-MIN'!$A$4:$E$42,2,0)</f>
        <v>9</v>
      </c>
      <c r="G113" s="125">
        <v>5952.3809523809523</v>
      </c>
      <c r="H113" s="125">
        <v>5522.4867724867727</v>
      </c>
      <c r="I113" s="125">
        <v>5059.5238095238101</v>
      </c>
      <c r="J113" s="86">
        <v>1000</v>
      </c>
      <c r="K113" s="83">
        <v>0</v>
      </c>
      <c r="L113" s="96">
        <v>2</v>
      </c>
      <c r="M113" s="96">
        <v>1.6</v>
      </c>
      <c r="N113" s="97">
        <f t="shared" si="7"/>
        <v>1600</v>
      </c>
      <c r="O113" s="111"/>
      <c r="P113" s="98">
        <f t="shared" si="4"/>
        <v>552.24867724867727</v>
      </c>
      <c r="Q113" s="98">
        <f t="shared" si="5"/>
        <v>160</v>
      </c>
      <c r="R113" s="98">
        <f t="shared" si="6"/>
        <v>0</v>
      </c>
      <c r="S113" s="99"/>
      <c r="T113" s="100" t="s">
        <v>1222</v>
      </c>
      <c r="U113" s="109"/>
      <c r="V113" s="109"/>
      <c r="W113" s="109"/>
      <c r="X113" s="109"/>
      <c r="Y113" s="109" t="s">
        <v>77</v>
      </c>
      <c r="Z113" s="109"/>
      <c r="AC113" s="126"/>
      <c r="AD113" s="126"/>
      <c r="AE113" s="126"/>
    </row>
    <row r="114" spans="1:31" s="45" customFormat="1" x14ac:dyDescent="0.2">
      <c r="A114" s="515"/>
      <c r="B114" s="515"/>
      <c r="C114" s="515"/>
      <c r="D114" s="112" t="s">
        <v>1205</v>
      </c>
      <c r="E114" s="110"/>
      <c r="F114" s="125">
        <f>VLOOKUP(D114,'[1]MAX-MIN'!$A$4:$E$42,2,0)</f>
        <v>3</v>
      </c>
      <c r="G114" s="125">
        <v>6875</v>
      </c>
      <c r="H114" s="125">
        <v>6458.333333333333</v>
      </c>
      <c r="I114" s="125">
        <v>6250</v>
      </c>
      <c r="J114" s="86">
        <v>1500</v>
      </c>
      <c r="K114" s="83">
        <v>4.5999999999999996</v>
      </c>
      <c r="L114" s="96">
        <v>3.2</v>
      </c>
      <c r="M114" s="96">
        <v>2.2999999999999998</v>
      </c>
      <c r="N114" s="97">
        <f t="shared" si="7"/>
        <v>3449.9999999999995</v>
      </c>
      <c r="O114" s="111"/>
      <c r="P114" s="98">
        <f t="shared" si="4"/>
        <v>430.55555555555554</v>
      </c>
      <c r="Q114" s="98">
        <f t="shared" si="5"/>
        <v>229.99999999999997</v>
      </c>
      <c r="R114" s="98">
        <f t="shared" si="6"/>
        <v>0</v>
      </c>
      <c r="S114" s="99"/>
      <c r="T114" s="100" t="s">
        <v>1222</v>
      </c>
      <c r="U114" s="109"/>
      <c r="V114" s="109"/>
      <c r="W114" s="109"/>
      <c r="X114" s="109"/>
      <c r="Y114" s="109" t="s">
        <v>77</v>
      </c>
      <c r="Z114" s="109"/>
      <c r="AC114" s="126"/>
      <c r="AD114" s="126"/>
      <c r="AE114" s="126"/>
    </row>
    <row r="115" spans="1:31" s="45" customFormat="1" x14ac:dyDescent="0.2">
      <c r="A115" s="515"/>
      <c r="B115" s="515"/>
      <c r="C115" s="515"/>
      <c r="D115" s="112" t="s">
        <v>1206</v>
      </c>
      <c r="E115" s="110"/>
      <c r="F115" s="125">
        <f>VLOOKUP(D115,'[1]MAX-MIN'!$A$4:$E$42,2,0)</f>
        <v>9</v>
      </c>
      <c r="G115" s="125">
        <v>4464.2857142857147</v>
      </c>
      <c r="H115" s="125">
        <v>4128.0069459511969</v>
      </c>
      <c r="I115" s="125">
        <v>3891.9413919413919</v>
      </c>
      <c r="J115" s="86">
        <v>1000</v>
      </c>
      <c r="K115" s="83">
        <v>0</v>
      </c>
      <c r="L115" s="96">
        <v>3</v>
      </c>
      <c r="M115" s="96">
        <v>2.2000000000000002</v>
      </c>
      <c r="N115" s="97">
        <f t="shared" si="7"/>
        <v>2200</v>
      </c>
      <c r="O115" s="111"/>
      <c r="P115" s="98">
        <f t="shared" si="4"/>
        <v>412.80069459511964</v>
      </c>
      <c r="Q115" s="98">
        <f t="shared" si="5"/>
        <v>220.00000000000003</v>
      </c>
      <c r="R115" s="98">
        <f t="shared" si="6"/>
        <v>0</v>
      </c>
      <c r="S115" s="99"/>
      <c r="T115" s="100" t="s">
        <v>1222</v>
      </c>
      <c r="U115" s="109"/>
      <c r="V115" s="109"/>
      <c r="W115" s="109"/>
      <c r="X115" s="109"/>
      <c r="Y115" s="109" t="s">
        <v>77</v>
      </c>
      <c r="Z115" s="109"/>
      <c r="AC115" s="126"/>
      <c r="AD115" s="126"/>
      <c r="AE115" s="126"/>
    </row>
    <row r="116" spans="1:31" s="45" customFormat="1" ht="25.5" x14ac:dyDescent="0.2">
      <c r="A116" s="516"/>
      <c r="B116" s="516"/>
      <c r="C116" s="516"/>
      <c r="D116" s="112" t="s">
        <v>1207</v>
      </c>
      <c r="E116" s="110"/>
      <c r="F116" s="125"/>
      <c r="G116" s="125">
        <v>0</v>
      </c>
      <c r="H116" s="125">
        <v>0</v>
      </c>
      <c r="I116" s="125">
        <v>0</v>
      </c>
      <c r="J116" s="86">
        <v>1000</v>
      </c>
      <c r="K116" s="83">
        <v>0</v>
      </c>
      <c r="L116" s="96">
        <v>3</v>
      </c>
      <c r="M116" s="96">
        <v>2.2000000000000002</v>
      </c>
      <c r="N116" s="97">
        <f t="shared" si="7"/>
        <v>2200</v>
      </c>
      <c r="O116" s="111"/>
      <c r="P116" s="98">
        <f t="shared" si="4"/>
        <v>0</v>
      </c>
      <c r="Q116" s="98">
        <f t="shared" si="5"/>
        <v>220.00000000000003</v>
      </c>
      <c r="R116" s="98">
        <f t="shared" si="6"/>
        <v>0</v>
      </c>
      <c r="S116" s="99"/>
      <c r="T116" s="100" t="s">
        <v>1222</v>
      </c>
      <c r="U116" s="109"/>
      <c r="V116" s="109"/>
      <c r="W116" s="109"/>
      <c r="X116" s="109"/>
      <c r="Y116" s="109" t="s">
        <v>77</v>
      </c>
      <c r="Z116" s="109"/>
      <c r="AC116" s="126"/>
      <c r="AD116" s="126"/>
      <c r="AE116" s="126"/>
    </row>
    <row r="117" spans="1:31" x14ac:dyDescent="0.25">
      <c r="N117" s="97">
        <f t="shared" si="7"/>
        <v>0</v>
      </c>
    </row>
    <row r="118" spans="1:31" x14ac:dyDescent="0.25">
      <c r="N118" s="97">
        <f t="shared" si="7"/>
        <v>0</v>
      </c>
    </row>
    <row r="119" spans="1:31" x14ac:dyDescent="0.25">
      <c r="N119" s="97">
        <f t="shared" si="7"/>
        <v>0</v>
      </c>
    </row>
    <row r="120" spans="1:31" s="45" customFormat="1" x14ac:dyDescent="0.25">
      <c r="D120" s="51"/>
      <c r="E120" s="121"/>
      <c r="F120" s="44"/>
      <c r="G120" s="52"/>
      <c r="H120" s="52"/>
      <c r="I120" s="52"/>
      <c r="J120" s="52"/>
      <c r="K120" s="52"/>
      <c r="L120" s="52"/>
      <c r="M120" s="52"/>
      <c r="N120" s="47"/>
      <c r="O120" s="47"/>
      <c r="P120" s="59"/>
      <c r="Q120" s="59"/>
      <c r="R120" s="59"/>
      <c r="S120" s="56"/>
      <c r="T120" s="121"/>
      <c r="U120" s="121"/>
      <c r="V120" s="121"/>
      <c r="W120" s="121"/>
      <c r="X120" s="121"/>
      <c r="Y120" s="121"/>
      <c r="Z120" s="121"/>
    </row>
    <row r="121" spans="1:31" x14ac:dyDescent="0.25">
      <c r="D121" s="48"/>
      <c r="E121" s="44"/>
      <c r="F121" s="44"/>
      <c r="G121" s="44"/>
      <c r="H121" s="44"/>
      <c r="I121" s="44"/>
      <c r="N121" s="53"/>
      <c r="O121" s="53"/>
      <c r="P121" s="44"/>
    </row>
    <row r="122" spans="1:31" x14ac:dyDescent="0.25">
      <c r="D122" s="48"/>
      <c r="E122" s="44"/>
      <c r="F122" s="44"/>
      <c r="G122" s="44"/>
      <c r="H122" s="44"/>
      <c r="I122" s="44"/>
      <c r="N122" s="53"/>
      <c r="O122" s="53"/>
      <c r="P122" s="44"/>
    </row>
    <row r="123" spans="1:31" x14ac:dyDescent="0.25">
      <c r="D123" s="48"/>
      <c r="E123" s="44"/>
      <c r="F123" s="44"/>
      <c r="G123" s="44"/>
      <c r="H123" s="44"/>
      <c r="I123" s="44"/>
      <c r="N123" s="53"/>
      <c r="O123" s="53"/>
      <c r="P123" s="44"/>
    </row>
    <row r="124" spans="1:31" x14ac:dyDescent="0.25">
      <c r="D124" s="48"/>
      <c r="E124" s="513"/>
      <c r="F124" s="513"/>
      <c r="G124" s="513"/>
      <c r="H124" s="513"/>
      <c r="I124" s="513"/>
      <c r="J124" s="513"/>
      <c r="K124" s="121"/>
      <c r="L124" s="121"/>
      <c r="M124" s="121"/>
      <c r="N124" s="513"/>
      <c r="O124" s="513"/>
      <c r="P124" s="513"/>
      <c r="Q124" s="513"/>
      <c r="R124" s="513"/>
      <c r="S124" s="513"/>
    </row>
  </sheetData>
  <autoFilter ref="A8:AB119"/>
  <mergeCells count="78">
    <mergeCell ref="N124:S124"/>
    <mergeCell ref="A97:A116"/>
    <mergeCell ref="B97:B112"/>
    <mergeCell ref="C97:C112"/>
    <mergeCell ref="B113:B116"/>
    <mergeCell ref="C113:C116"/>
    <mergeCell ref="E124:J124"/>
    <mergeCell ref="A91:A93"/>
    <mergeCell ref="B91:B93"/>
    <mergeCell ref="C91:C93"/>
    <mergeCell ref="A94:A95"/>
    <mergeCell ref="B94:B95"/>
    <mergeCell ref="C94:C95"/>
    <mergeCell ref="A86:A88"/>
    <mergeCell ref="B86:B88"/>
    <mergeCell ref="C86:C88"/>
    <mergeCell ref="A89:A90"/>
    <mergeCell ref="B89:B90"/>
    <mergeCell ref="C89:C90"/>
    <mergeCell ref="A48:A50"/>
    <mergeCell ref="B48:B50"/>
    <mergeCell ref="C48:C50"/>
    <mergeCell ref="A51:A84"/>
    <mergeCell ref="B51:B84"/>
    <mergeCell ref="C51:C84"/>
    <mergeCell ref="A40:A41"/>
    <mergeCell ref="B40:B41"/>
    <mergeCell ref="C40:C41"/>
    <mergeCell ref="A44:A46"/>
    <mergeCell ref="B44:B46"/>
    <mergeCell ref="C44:C46"/>
    <mergeCell ref="A33:A36"/>
    <mergeCell ref="B33:B36"/>
    <mergeCell ref="C33:C36"/>
    <mergeCell ref="A37:A39"/>
    <mergeCell ref="B37:B39"/>
    <mergeCell ref="C37:C39"/>
    <mergeCell ref="A24:A27"/>
    <mergeCell ref="B24:B27"/>
    <mergeCell ref="C24:C27"/>
    <mergeCell ref="A28:A32"/>
    <mergeCell ref="B28:B32"/>
    <mergeCell ref="C28:C32"/>
    <mergeCell ref="A18:A20"/>
    <mergeCell ref="B18:B20"/>
    <mergeCell ref="C18:C20"/>
    <mergeCell ref="A21:A23"/>
    <mergeCell ref="B21:B23"/>
    <mergeCell ref="C21:C23"/>
    <mergeCell ref="Z6:Z7"/>
    <mergeCell ref="A12:A15"/>
    <mergeCell ref="B12:B15"/>
    <mergeCell ref="C12:C15"/>
    <mergeCell ref="A16:A17"/>
    <mergeCell ref="B16:B17"/>
    <mergeCell ref="C16:C17"/>
    <mergeCell ref="T6:T7"/>
    <mergeCell ref="U6:U7"/>
    <mergeCell ref="V6:V7"/>
    <mergeCell ref="W6:W7"/>
    <mergeCell ref="X6:X7"/>
    <mergeCell ref="Y6:Y7"/>
    <mergeCell ref="J6:J7"/>
    <mergeCell ref="K6:M6"/>
    <mergeCell ref="N6:N7"/>
    <mergeCell ref="O6:O7"/>
    <mergeCell ref="P6:R6"/>
    <mergeCell ref="S6:S7"/>
    <mergeCell ref="P1:S1"/>
    <mergeCell ref="D3:S3"/>
    <mergeCell ref="D4:S4"/>
    <mergeCell ref="D5:S5"/>
    <mergeCell ref="F6:I6"/>
    <mergeCell ref="A6:A7"/>
    <mergeCell ref="B6:B7"/>
    <mergeCell ref="C6:C7"/>
    <mergeCell ref="D6:D7"/>
    <mergeCell ref="E6:E7"/>
  </mergeCells>
  <conditionalFormatting sqref="D13:D116">
    <cfRule type="duplicateValues" dxfId="3" priority="1"/>
  </conditionalFormatting>
  <conditionalFormatting sqref="J56:M116">
    <cfRule type="expression" dxfId="2" priority="2" stopIfTrue="1">
      <formula>AND(#REF!&lt;&gt;#REF!,#REF!&lt;&gt;J56,#REF!&lt;&gt;J56)</formula>
    </cfRule>
    <cfRule type="expression" dxfId="1" priority="3" stopIfTrue="1">
      <formula>OR(#REF!&lt;&gt;#REF!,#REF!&lt;&gt;J56)</formula>
    </cfRule>
    <cfRule type="expression" dxfId="0" priority="4" stopIfTrue="1">
      <formula>AND(#REF!&lt;&gt;#REF!,#REF!=J56)</formula>
    </cfRule>
  </conditionalFormatting>
  <printOptions horizontalCentered="1"/>
  <pageMargins left="0.39370078740157483" right="0.23622047244094491" top="0.31496062992125984" bottom="0.39370078740157483" header="7.874015748031496E-2" footer="7.874015748031496E-2"/>
  <pageSetup paperSize="9" scale="75" orientation="landscape" r:id="rId1"/>
  <headerFoot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B17" sqref="B17"/>
    </sheetView>
  </sheetViews>
  <sheetFormatPr defaultRowHeight="15" x14ac:dyDescent="0.25"/>
  <cols>
    <col min="1" max="1" width="45.5703125" customWidth="1"/>
    <col min="2" max="2" width="25" customWidth="1"/>
    <col min="3" max="3" width="31.140625" customWidth="1"/>
  </cols>
  <sheetData>
    <row r="1" spans="1:3" ht="18.75" x14ac:dyDescent="0.25">
      <c r="A1" s="43" t="s">
        <v>73</v>
      </c>
      <c r="B1" s="43" t="s">
        <v>72</v>
      </c>
      <c r="C1" s="43" t="s">
        <v>71</v>
      </c>
    </row>
    <row r="2" spans="1:3" ht="18.75" x14ac:dyDescent="0.25">
      <c r="A2" s="43" t="s">
        <v>70</v>
      </c>
      <c r="B2" s="43" t="s">
        <v>63</v>
      </c>
      <c r="C2" s="43">
        <v>26</v>
      </c>
    </row>
    <row r="3" spans="1:3" ht="18.75" x14ac:dyDescent="0.25">
      <c r="A3" s="43" t="s">
        <v>70</v>
      </c>
      <c r="B3" s="43" t="s">
        <v>65</v>
      </c>
      <c r="C3" s="43">
        <v>18</v>
      </c>
    </row>
    <row r="4" spans="1:3" ht="18.75" x14ac:dyDescent="0.25">
      <c r="A4" s="43" t="s">
        <v>70</v>
      </c>
      <c r="B4" s="43" t="s">
        <v>64</v>
      </c>
      <c r="C4" s="43">
        <v>15</v>
      </c>
    </row>
    <row r="5" spans="1:3" ht="18.75" x14ac:dyDescent="0.25">
      <c r="A5" s="43" t="s">
        <v>70</v>
      </c>
      <c r="B5" s="43" t="s">
        <v>66</v>
      </c>
      <c r="C5" s="43">
        <v>20</v>
      </c>
    </row>
    <row r="6" spans="1:3" ht="18.75" x14ac:dyDescent="0.25">
      <c r="A6" s="43" t="s">
        <v>70</v>
      </c>
      <c r="B6" s="43" t="s">
        <v>67</v>
      </c>
      <c r="C6" s="43">
        <v>10</v>
      </c>
    </row>
    <row r="7" spans="1:3" ht="18.75" x14ac:dyDescent="0.25">
      <c r="A7" s="43" t="s">
        <v>68</v>
      </c>
      <c r="B7" s="43" t="s">
        <v>69</v>
      </c>
      <c r="C7" s="43">
        <v>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showZeros="0" zoomScale="70" zoomScaleNormal="70" workbookViewId="0">
      <pane ySplit="2" topLeftCell="A3" activePane="bottomLeft" state="frozen"/>
      <selection activeCell="I20" sqref="I20"/>
      <selection pane="bottomLeft" activeCell="I20" sqref="I20"/>
    </sheetView>
  </sheetViews>
  <sheetFormatPr defaultRowHeight="15" x14ac:dyDescent="0.25"/>
  <cols>
    <col min="1" max="1" width="6.5703125" customWidth="1"/>
    <col min="2" max="2" width="20.42578125" customWidth="1"/>
    <col min="3" max="3" width="12.5703125" customWidth="1"/>
    <col min="4" max="4" width="9.42578125" customWidth="1"/>
    <col min="5" max="5" width="13.42578125" customWidth="1"/>
    <col min="6" max="9" width="9.42578125" customWidth="1"/>
  </cols>
  <sheetData>
    <row r="1" spans="1:9" x14ac:dyDescent="0.25">
      <c r="F1" s="770" t="s">
        <v>11</v>
      </c>
      <c r="G1" s="770"/>
      <c r="H1" s="770"/>
      <c r="I1" s="770"/>
    </row>
    <row r="2" spans="1:9" s="1" customFormat="1" ht="46.5" customHeight="1" x14ac:dyDescent="0.25">
      <c r="A2" s="7" t="s">
        <v>9</v>
      </c>
      <c r="B2" s="7" t="s">
        <v>12</v>
      </c>
      <c r="C2" s="7" t="s">
        <v>13</v>
      </c>
      <c r="D2" s="7" t="s">
        <v>14</v>
      </c>
      <c r="E2" s="7" t="s">
        <v>62</v>
      </c>
      <c r="F2" s="7" t="s">
        <v>15</v>
      </c>
      <c r="G2" s="7" t="s">
        <v>16</v>
      </c>
      <c r="H2" s="7" t="s">
        <v>17</v>
      </c>
      <c r="I2" s="7" t="s">
        <v>18</v>
      </c>
    </row>
    <row r="3" spans="1:9" x14ac:dyDescent="0.25">
      <c r="A3" s="33">
        <v>1</v>
      </c>
      <c r="B3" s="34" t="s">
        <v>44</v>
      </c>
      <c r="C3" s="2" t="s">
        <v>19</v>
      </c>
      <c r="D3" s="2" t="e">
        <f>COUNTIFS(#REF!,"TPHT",#REF!,"X")</f>
        <v>#REF!</v>
      </c>
      <c r="E3" s="2" t="e">
        <f>COUNTIFS(#REF!,"TPHT",#REF!,"X")</f>
        <v>#REF!</v>
      </c>
      <c r="F3" s="2" t="e">
        <f>'PL27'!M5</f>
        <v>#REF!</v>
      </c>
      <c r="G3" s="2" t="e">
        <f>SUM('PL27'!C5:L5)</f>
        <v>#REF!</v>
      </c>
      <c r="H3" s="2" t="e">
        <f>SUM('PL28'!C6:G6)</f>
        <v>#REF!</v>
      </c>
      <c r="I3" s="2" t="e">
        <f>COUNTIFS(#REF!,"TPHT",#REF!,"BO")</f>
        <v>#REF!</v>
      </c>
    </row>
    <row r="4" spans="1:9" x14ac:dyDescent="0.25">
      <c r="A4" s="29">
        <v>2</v>
      </c>
      <c r="B4" s="30" t="s">
        <v>45</v>
      </c>
      <c r="C4" s="2" t="s">
        <v>19</v>
      </c>
      <c r="D4" s="2" t="e">
        <f>COUNTIFS(#REF!,"TXHL",#REF!,"X")</f>
        <v>#REF!</v>
      </c>
      <c r="E4" s="2" t="e">
        <f>COUNTIFS(#REF!,"TXHL",#REF!,"X")</f>
        <v>#REF!</v>
      </c>
      <c r="F4" s="2" t="e">
        <f>'PL27'!M6</f>
        <v>#REF!</v>
      </c>
      <c r="G4" s="2" t="e">
        <f>SUM('PL27'!C6:L6)</f>
        <v>#REF!</v>
      </c>
      <c r="H4" s="2" t="e">
        <f>SUM('PL28'!C7:G7)</f>
        <v>#REF!</v>
      </c>
      <c r="I4" s="2" t="e">
        <f>COUNTIFS(#REF!,"TXHL",#REF!,"BO")</f>
        <v>#REF!</v>
      </c>
    </row>
    <row r="5" spans="1:9" x14ac:dyDescent="0.25">
      <c r="A5" s="37">
        <v>3</v>
      </c>
      <c r="B5" s="38" t="s">
        <v>46</v>
      </c>
      <c r="C5" s="2" t="s">
        <v>19</v>
      </c>
      <c r="D5" s="2" t="e">
        <f>COUNTIFS(#REF!,"TXKA",#REF!,"X")</f>
        <v>#REF!</v>
      </c>
      <c r="E5" s="2" t="e">
        <f>COUNTIFS(#REF!,"TXKA",#REF!,"X")</f>
        <v>#REF!</v>
      </c>
      <c r="F5" s="2" t="e">
        <f>'PL27'!M7</f>
        <v>#REF!</v>
      </c>
      <c r="G5" s="2" t="e">
        <f>SUM('PL27'!C7:L7)</f>
        <v>#REF!</v>
      </c>
      <c r="H5" s="2" t="e">
        <f>SUM('PL28'!C8:G8)</f>
        <v>#REF!</v>
      </c>
      <c r="I5" s="2" t="e">
        <f>COUNTIFS(#REF!,"TXKA",#REF!,"BO")</f>
        <v>#REF!</v>
      </c>
    </row>
    <row r="6" spans="1:9" x14ac:dyDescent="0.25">
      <c r="A6" s="39">
        <v>4</v>
      </c>
      <c r="B6" s="40" t="s">
        <v>47</v>
      </c>
      <c r="C6" s="2" t="s">
        <v>19</v>
      </c>
      <c r="D6" s="2" t="e">
        <f>COUNTIFS(#REF!,"NX",#REF!,"X")</f>
        <v>#REF!</v>
      </c>
      <c r="E6" s="2" t="e">
        <f>COUNTIFS(#REF!,"NX",#REF!,"X")</f>
        <v>#REF!</v>
      </c>
      <c r="F6" s="2" t="e">
        <f>'PL27'!M8</f>
        <v>#REF!</v>
      </c>
      <c r="G6" s="2" t="e">
        <f>SUM('PL27'!C8:L8)</f>
        <v>#REF!</v>
      </c>
      <c r="H6" s="2" t="e">
        <f>SUM('PL28'!C9:G9)</f>
        <v>#REF!</v>
      </c>
      <c r="I6" s="2" t="e">
        <f>COUNTIFS(#REF!,"NX",#REF!,"BO")</f>
        <v>#REF!</v>
      </c>
    </row>
    <row r="7" spans="1:9" x14ac:dyDescent="0.25">
      <c r="A7" s="35">
        <v>5</v>
      </c>
      <c r="B7" s="36" t="s">
        <v>48</v>
      </c>
      <c r="C7" s="2" t="s">
        <v>19</v>
      </c>
      <c r="D7" s="2" t="e">
        <f>COUNTIFS(#REF!,"DT",#REF!,"X")</f>
        <v>#REF!</v>
      </c>
      <c r="E7" s="2" t="e">
        <f>COUNTIFS(#REF!,"DT",#REF!,"X")</f>
        <v>#REF!</v>
      </c>
      <c r="F7" s="2" t="e">
        <f>'PL27'!M9</f>
        <v>#REF!</v>
      </c>
      <c r="G7" s="2" t="e">
        <f>SUM('PL27'!C9:L9)</f>
        <v>#REF!</v>
      </c>
      <c r="H7" s="2" t="e">
        <f>SUM('PL28'!C10:G10)</f>
        <v>#REF!</v>
      </c>
      <c r="I7" s="2" t="e">
        <f>COUNTIFS(#REF!,"DT",#REF!,"BO")</f>
        <v>#REF!</v>
      </c>
    </row>
    <row r="8" spans="1:9" x14ac:dyDescent="0.25">
      <c r="A8" s="41">
        <v>6</v>
      </c>
      <c r="B8" s="42" t="s">
        <v>49</v>
      </c>
      <c r="C8" s="2" t="s">
        <v>19</v>
      </c>
      <c r="D8" s="2" t="e">
        <f>COUNTIFS(#REF!,"HS",#REF!,"X")</f>
        <v>#REF!</v>
      </c>
      <c r="E8" s="2" t="e">
        <f>COUNTIFS(#REF!,"HS",#REF!,"X")</f>
        <v>#REF!</v>
      </c>
      <c r="F8" s="2" t="e">
        <f>'PL27'!M10</f>
        <v>#REF!</v>
      </c>
      <c r="G8" s="2" t="e">
        <f>SUM('PL27'!C10:L10)</f>
        <v>#REF!</v>
      </c>
      <c r="H8" s="2" t="e">
        <f>SUM('PL28'!C11:G11)</f>
        <v>#REF!</v>
      </c>
      <c r="I8" s="2" t="e">
        <f>COUNTIFS(#REF!,"HS",#REF!,"BO")</f>
        <v>#REF!</v>
      </c>
    </row>
    <row r="9" spans="1:9" ht="15.75" customHeight="1" x14ac:dyDescent="0.25">
      <c r="A9" s="26">
        <v>7</v>
      </c>
      <c r="B9" s="8" t="s">
        <v>50</v>
      </c>
      <c r="C9" s="2" t="s">
        <v>19</v>
      </c>
      <c r="D9" s="2" t="e">
        <f>COUNTIFS(#REF!,"HK",#REF!,"X")</f>
        <v>#REF!</v>
      </c>
      <c r="E9" s="2" t="e">
        <f>COUNTIFS(#REF!,"HK",#REF!,"X")</f>
        <v>#REF!</v>
      </c>
      <c r="F9" s="2" t="e">
        <f>'PL27'!M11</f>
        <v>#REF!</v>
      </c>
      <c r="G9" s="2" t="e">
        <f>SUM('PL27'!C11:L11)</f>
        <v>#REF!</v>
      </c>
      <c r="H9" s="2" t="e">
        <f>SUM('PL28'!C12:G12)</f>
        <v>#REF!</v>
      </c>
      <c r="I9" s="2" t="e">
        <f>COUNTIFS(#REF!,"HK",#REF!,"BO")</f>
        <v>#REF!</v>
      </c>
    </row>
    <row r="10" spans="1:9" ht="15.75" customHeight="1" x14ac:dyDescent="0.25">
      <c r="A10" s="39">
        <v>8</v>
      </c>
      <c r="B10" s="40" t="s">
        <v>51</v>
      </c>
      <c r="C10" s="2" t="s">
        <v>19</v>
      </c>
      <c r="D10" s="2" t="e">
        <f>COUNTIFS(#REF!,"VQ",#REF!,"X")</f>
        <v>#REF!</v>
      </c>
      <c r="E10" s="2" t="e">
        <f>COUNTIFS(#REF!,"VQ",#REF!,"X")</f>
        <v>#REF!</v>
      </c>
      <c r="F10" s="2" t="e">
        <f>'PL27'!M12</f>
        <v>#REF!</v>
      </c>
      <c r="G10" s="2" t="e">
        <f>SUM('PL27'!C12:L12)</f>
        <v>#REF!</v>
      </c>
      <c r="H10" s="2" t="e">
        <f>SUM('PL28'!C13:G13)</f>
        <v>#REF!</v>
      </c>
      <c r="I10" s="2" t="e">
        <f>COUNTIFS(#REF!,"VQ",#REF!,"BO")</f>
        <v>#REF!</v>
      </c>
    </row>
    <row r="11" spans="1:9" x14ac:dyDescent="0.25">
      <c r="A11" s="31">
        <v>9</v>
      </c>
      <c r="B11" s="32" t="s">
        <v>52</v>
      </c>
      <c r="C11" s="2" t="s">
        <v>19</v>
      </c>
      <c r="D11" s="2" t="e">
        <f>COUNTIFS(#REF!,"CL",#REF!,"X")</f>
        <v>#REF!</v>
      </c>
      <c r="E11" s="2" t="e">
        <f>COUNTIFS(#REF!,"CL",#REF!,"X")</f>
        <v>#REF!</v>
      </c>
      <c r="F11" s="2" t="e">
        <f>'PL27'!M13</f>
        <v>#REF!</v>
      </c>
      <c r="G11" s="2" t="e">
        <f>SUM('PL27'!C13:L13)</f>
        <v>#REF!</v>
      </c>
      <c r="H11" s="2" t="e">
        <f>SUM('PL28'!C14:G14)</f>
        <v>#REF!</v>
      </c>
      <c r="I11" s="2" t="e">
        <f>COUNTIFS(#REF!,"CL",#REF!,"BO")</f>
        <v>#REF!</v>
      </c>
    </row>
    <row r="12" spans="1:9" x14ac:dyDescent="0.25">
      <c r="A12" s="35">
        <v>10</v>
      </c>
      <c r="B12" s="36" t="s">
        <v>53</v>
      </c>
      <c r="C12" s="2" t="s">
        <v>19</v>
      </c>
      <c r="D12" s="2" t="e">
        <f>COUNTIFS(#REF!,"TH",#REF!,"X")</f>
        <v>#REF!</v>
      </c>
      <c r="E12" s="2" t="e">
        <f>COUNTIFS(#REF!,"TH",#REF!,"X")</f>
        <v>#REF!</v>
      </c>
      <c r="F12" s="2" t="e">
        <f>'PL27'!M14</f>
        <v>#REF!</v>
      </c>
      <c r="G12" s="2" t="e">
        <f>SUM('PL27'!C14:L14)</f>
        <v>#REF!</v>
      </c>
      <c r="H12" s="2" t="e">
        <f>SUM('PL28'!C15:G15)</f>
        <v>#REF!</v>
      </c>
      <c r="I12" s="2" t="e">
        <f>COUNTIFS(#REF!,"TH",#REF!,"BO")</f>
        <v>#REF!</v>
      </c>
    </row>
    <row r="13" spans="1:9" x14ac:dyDescent="0.25">
      <c r="A13" s="37">
        <v>11</v>
      </c>
      <c r="B13" s="38" t="s">
        <v>54</v>
      </c>
      <c r="C13" s="2" t="s">
        <v>19</v>
      </c>
      <c r="D13" s="2" t="e">
        <f>COUNTIFS(#REF!,"LH",#REF!,"X")</f>
        <v>#REF!</v>
      </c>
      <c r="E13" s="2" t="e">
        <f>COUNTIFS(#REF!,"LH",#REF!,"X")</f>
        <v>#REF!</v>
      </c>
      <c r="F13" s="2" t="e">
        <f>'PL27'!M15</f>
        <v>#REF!</v>
      </c>
      <c r="G13" s="2" t="e">
        <f>SUM('PL27'!C15:L15)</f>
        <v>#REF!</v>
      </c>
      <c r="H13" s="2" t="e">
        <f>SUM('PL28'!C16:G16)</f>
        <v>#REF!</v>
      </c>
      <c r="I13" s="2" t="e">
        <f>COUNTIFS(#REF!,"LH",#REF!,"BO")</f>
        <v>#REF!</v>
      </c>
    </row>
    <row r="14" spans="1:9" x14ac:dyDescent="0.25">
      <c r="A14" s="27">
        <v>12</v>
      </c>
      <c r="B14" s="28" t="s">
        <v>55</v>
      </c>
      <c r="C14" s="2" t="s">
        <v>19</v>
      </c>
      <c r="D14" s="2" t="e">
        <f>COUNTIFS(#REF!,"CX",#REF!,"X")</f>
        <v>#REF!</v>
      </c>
      <c r="E14" s="2" t="e">
        <f>COUNTIFS(#REF!,"CX",#REF!,"X")</f>
        <v>#REF!</v>
      </c>
      <c r="F14" s="2" t="e">
        <f>'PL27'!M16</f>
        <v>#REF!</v>
      </c>
      <c r="G14" s="2" t="e">
        <f>SUM('PL27'!C16:L16)</f>
        <v>#REF!</v>
      </c>
      <c r="H14" s="2" t="e">
        <f>SUM('PL28'!C17:G17)</f>
        <v>#REF!</v>
      </c>
      <c r="I14" s="2" t="e">
        <f>COUNTIFS(#REF!,"CX",#REF!,"BO")</f>
        <v>#REF!</v>
      </c>
    </row>
    <row r="15" spans="1:9" x14ac:dyDescent="0.25">
      <c r="A15" s="26">
        <v>13</v>
      </c>
      <c r="B15" s="8" t="s">
        <v>56</v>
      </c>
      <c r="C15" s="2" t="s">
        <v>19</v>
      </c>
      <c r="D15" s="2" t="e">
        <f>COUNTIFS(#REF!,"KA",#REF!,"X")</f>
        <v>#REF!</v>
      </c>
      <c r="E15" s="2" t="e">
        <f>COUNTIFS(#REF!,"KA",#REF!,"X")</f>
        <v>#REF!</v>
      </c>
      <c r="F15" s="2" t="e">
        <f>'PL27'!M17</f>
        <v>#REF!</v>
      </c>
      <c r="G15" s="2" t="e">
        <f>SUM('PL27'!C17:L17)</f>
        <v>#REF!</v>
      </c>
      <c r="H15" s="2" t="e">
        <f>SUM('PL28'!C18:G18)</f>
        <v>#REF!</v>
      </c>
      <c r="I15" s="2" t="e">
        <f>COUNTIFS(#REF!,"KA",#REF!,"BO")</f>
        <v>#REF!</v>
      </c>
    </row>
    <row r="16" spans="1:9" x14ac:dyDescent="0.25">
      <c r="A16" s="33">
        <v>1</v>
      </c>
      <c r="B16" s="34" t="s">
        <v>44</v>
      </c>
      <c r="C16" s="2" t="s">
        <v>20</v>
      </c>
      <c r="D16" s="2" t="e">
        <f>COUNTIFS(#REF!,"TPHT",#REF!,"X")</f>
        <v>#REF!</v>
      </c>
      <c r="E16" s="2" t="e">
        <f>COUNTIFS(#REF!,"TPHT",#REF!,"X")</f>
        <v>#REF!</v>
      </c>
      <c r="F16" s="2" t="e">
        <f>'PL29'!M5</f>
        <v>#REF!</v>
      </c>
      <c r="G16" s="2" t="e">
        <f>SUM('PL29'!C5:L5)</f>
        <v>#REF!</v>
      </c>
      <c r="H16" s="2" t="e">
        <f>SUM('PL30'!C6:G6)</f>
        <v>#REF!</v>
      </c>
      <c r="I16" s="2" t="e">
        <f>COUNTIFS(#REF!,"TPHT",#REF!,"BO")</f>
        <v>#REF!</v>
      </c>
    </row>
    <row r="17" spans="1:9" x14ac:dyDescent="0.25">
      <c r="A17" s="29">
        <v>2</v>
      </c>
      <c r="B17" s="30" t="s">
        <v>45</v>
      </c>
      <c r="C17" s="2" t="s">
        <v>20</v>
      </c>
      <c r="D17" s="2" t="e">
        <f>COUNTIFS(#REF!,"TXHL",#REF!,"X")</f>
        <v>#REF!</v>
      </c>
      <c r="E17" s="2" t="e">
        <f>COUNTIFS(#REF!,"TXHL",#REF!,"X")</f>
        <v>#REF!</v>
      </c>
      <c r="F17" s="2" t="e">
        <f>'PL29'!M6</f>
        <v>#REF!</v>
      </c>
      <c r="G17" s="2" t="e">
        <f>SUM('PL29'!C6:L6)</f>
        <v>#REF!</v>
      </c>
      <c r="H17" s="2" t="e">
        <f>SUM('PL30'!C7:G7)</f>
        <v>#REF!</v>
      </c>
      <c r="I17" s="2" t="e">
        <f>COUNTIFS(#REF!,"TXHL",#REF!,"BO")</f>
        <v>#REF!</v>
      </c>
    </row>
    <row r="18" spans="1:9" x14ac:dyDescent="0.25">
      <c r="A18" s="37">
        <v>3</v>
      </c>
      <c r="B18" s="38" t="s">
        <v>46</v>
      </c>
      <c r="C18" s="2" t="s">
        <v>20</v>
      </c>
      <c r="D18" s="2" t="e">
        <f>COUNTIFS(#REF!,"TXKA",#REF!,"X")</f>
        <v>#REF!</v>
      </c>
      <c r="E18" s="2" t="e">
        <f>COUNTIFS(#REF!,"TXKA",#REF!,"X")</f>
        <v>#REF!</v>
      </c>
      <c r="F18" s="2" t="e">
        <f>'PL29'!M7</f>
        <v>#REF!</v>
      </c>
      <c r="G18" s="2" t="e">
        <f>SUM('PL29'!C7:L7)</f>
        <v>#REF!</v>
      </c>
      <c r="H18" s="2" t="e">
        <f>SUM('PL30'!C8:G8)</f>
        <v>#REF!</v>
      </c>
      <c r="I18" s="2" t="e">
        <f>COUNTIFS(#REF!,"TXKA",#REF!,"BO")</f>
        <v>#REF!</v>
      </c>
    </row>
    <row r="19" spans="1:9" x14ac:dyDescent="0.25">
      <c r="A19" s="39">
        <v>4</v>
      </c>
      <c r="B19" s="40" t="s">
        <v>47</v>
      </c>
      <c r="C19" s="2" t="s">
        <v>20</v>
      </c>
      <c r="D19" s="2" t="e">
        <f>COUNTIFS(#REF!,"NX",#REF!,"X")</f>
        <v>#REF!</v>
      </c>
      <c r="E19" s="2" t="e">
        <f>COUNTIFS(#REF!,"NX",#REF!,"X")</f>
        <v>#REF!</v>
      </c>
      <c r="F19" s="2" t="e">
        <f>'PL29'!M8</f>
        <v>#REF!</v>
      </c>
      <c r="G19" s="2" t="e">
        <f>SUM('PL29'!C8:L8)</f>
        <v>#REF!</v>
      </c>
      <c r="H19" s="2" t="e">
        <f>SUM('PL30'!C9:G9)</f>
        <v>#REF!</v>
      </c>
      <c r="I19" s="2" t="e">
        <f>COUNTIFS(#REF!,"NX",#REF!,"BO")</f>
        <v>#REF!</v>
      </c>
    </row>
    <row r="20" spans="1:9" x14ac:dyDescent="0.25">
      <c r="A20" s="35">
        <v>5</v>
      </c>
      <c r="B20" s="36" t="s">
        <v>48</v>
      </c>
      <c r="C20" s="2" t="s">
        <v>20</v>
      </c>
      <c r="D20" s="2" t="e">
        <f>COUNTIFS(#REF!,"DT",#REF!,"X")</f>
        <v>#REF!</v>
      </c>
      <c r="E20" s="2" t="e">
        <f>COUNTIFS(#REF!,"DT",#REF!,"X")</f>
        <v>#REF!</v>
      </c>
      <c r="F20" s="2" t="e">
        <f>'PL29'!M9</f>
        <v>#REF!</v>
      </c>
      <c r="G20" s="2" t="e">
        <f>SUM('PL29'!C9:L9)</f>
        <v>#REF!</v>
      </c>
      <c r="H20" s="2" t="e">
        <f>SUM('PL30'!C10:G10)</f>
        <v>#REF!</v>
      </c>
      <c r="I20" s="2" t="e">
        <f>COUNTIFS(#REF!,"DT",#REF!,"BO")</f>
        <v>#REF!</v>
      </c>
    </row>
    <row r="21" spans="1:9" x14ac:dyDescent="0.25">
      <c r="A21" s="41">
        <v>6</v>
      </c>
      <c r="B21" s="42" t="s">
        <v>49</v>
      </c>
      <c r="C21" s="2" t="s">
        <v>20</v>
      </c>
      <c r="D21" s="2" t="e">
        <f>COUNTIFS(#REF!,"HS",#REF!,"X")</f>
        <v>#REF!</v>
      </c>
      <c r="E21" s="2" t="e">
        <f>COUNTIFS(#REF!,"HS",#REF!,"X")</f>
        <v>#REF!</v>
      </c>
      <c r="F21" s="2" t="e">
        <f>'PL29'!M10</f>
        <v>#REF!</v>
      </c>
      <c r="G21" s="2" t="e">
        <f>SUM('PL29'!C10:L10)</f>
        <v>#REF!</v>
      </c>
      <c r="H21" s="2" t="e">
        <f>SUM('PL30'!C11:G11)</f>
        <v>#REF!</v>
      </c>
      <c r="I21" s="2" t="e">
        <f>COUNTIFS(#REF!,"HS",#REF!,"BO")</f>
        <v>#REF!</v>
      </c>
    </row>
    <row r="22" spans="1:9" x14ac:dyDescent="0.25">
      <c r="A22" s="26">
        <v>7</v>
      </c>
      <c r="B22" s="8" t="s">
        <v>50</v>
      </c>
      <c r="C22" s="2" t="s">
        <v>20</v>
      </c>
      <c r="D22" s="2" t="e">
        <f>COUNTIFS(#REF!,"HK",#REF!,"X")</f>
        <v>#REF!</v>
      </c>
      <c r="E22" s="2" t="e">
        <f>COUNTIFS(#REF!,"HK",#REF!,"X")</f>
        <v>#REF!</v>
      </c>
      <c r="F22" s="2" t="e">
        <f>'PL29'!M11</f>
        <v>#REF!</v>
      </c>
      <c r="G22" s="2" t="e">
        <f>SUM('PL29'!C11:L11)</f>
        <v>#REF!</v>
      </c>
      <c r="H22" s="2" t="e">
        <f>SUM('PL30'!C12:G12)</f>
        <v>#REF!</v>
      </c>
      <c r="I22" s="2" t="e">
        <f>COUNTIFS(#REF!,"HK",#REF!,"BO")</f>
        <v>#REF!</v>
      </c>
    </row>
    <row r="23" spans="1:9" x14ac:dyDescent="0.25">
      <c r="A23" s="39">
        <v>8</v>
      </c>
      <c r="B23" s="40" t="s">
        <v>51</v>
      </c>
      <c r="C23" s="2" t="s">
        <v>20</v>
      </c>
      <c r="D23" s="2" t="e">
        <f>COUNTIFS(#REF!,"VQ",#REF!,"X")</f>
        <v>#REF!</v>
      </c>
      <c r="E23" s="2" t="e">
        <f>COUNTIFS(#REF!,"VQ",#REF!,"X")</f>
        <v>#REF!</v>
      </c>
      <c r="F23" s="2" t="e">
        <f>'PL29'!M12</f>
        <v>#REF!</v>
      </c>
      <c r="G23" s="2" t="e">
        <f>SUM('PL29'!C12:L12)</f>
        <v>#REF!</v>
      </c>
      <c r="H23" s="2" t="e">
        <f>SUM('PL30'!C13:G13)</f>
        <v>#REF!</v>
      </c>
      <c r="I23" s="2" t="e">
        <f>COUNTIFS(#REF!,"VQ",#REF!,"BO")</f>
        <v>#REF!</v>
      </c>
    </row>
    <row r="24" spans="1:9" x14ac:dyDescent="0.25">
      <c r="A24" s="31">
        <v>9</v>
      </c>
      <c r="B24" s="32" t="s">
        <v>52</v>
      </c>
      <c r="C24" s="2" t="s">
        <v>20</v>
      </c>
      <c r="D24" s="2" t="e">
        <f>COUNTIFS(#REF!,"CL",#REF!,"X")</f>
        <v>#REF!</v>
      </c>
      <c r="E24" s="2" t="e">
        <f>COUNTIFS(#REF!,"CL",#REF!,"X")</f>
        <v>#REF!</v>
      </c>
      <c r="F24" s="2" t="e">
        <f>'PL29'!M13</f>
        <v>#REF!</v>
      </c>
      <c r="G24" s="2" t="e">
        <f>SUM('PL29'!C13:L13)</f>
        <v>#REF!</v>
      </c>
      <c r="H24" s="2" t="e">
        <f>SUM('PL30'!C14:G14)</f>
        <v>#REF!</v>
      </c>
      <c r="I24" s="2" t="e">
        <f>COUNTIFS(#REF!,"CL",#REF!,"BO")</f>
        <v>#REF!</v>
      </c>
    </row>
    <row r="25" spans="1:9" x14ac:dyDescent="0.25">
      <c r="A25" s="35">
        <v>10</v>
      </c>
      <c r="B25" s="36" t="s">
        <v>53</v>
      </c>
      <c r="C25" s="2" t="s">
        <v>20</v>
      </c>
      <c r="D25" s="2" t="e">
        <f>COUNTIFS(#REF!,"TH",#REF!,"X")</f>
        <v>#REF!</v>
      </c>
      <c r="E25" s="2" t="e">
        <f>COUNTIFS(#REF!,"TH",#REF!,"X")</f>
        <v>#REF!</v>
      </c>
      <c r="F25" s="2" t="e">
        <f>'PL29'!M14</f>
        <v>#REF!</v>
      </c>
      <c r="G25" s="2" t="e">
        <f>SUM('PL29'!C14:L14)</f>
        <v>#REF!</v>
      </c>
      <c r="H25" s="2" t="e">
        <f>SUM('PL30'!C15:G15)</f>
        <v>#REF!</v>
      </c>
      <c r="I25" s="2" t="e">
        <f>COUNTIFS(#REF!,"TH",#REF!,"BO")</f>
        <v>#REF!</v>
      </c>
    </row>
    <row r="26" spans="1:9" x14ac:dyDescent="0.25">
      <c r="A26" s="37">
        <v>11</v>
      </c>
      <c r="B26" s="38" t="s">
        <v>54</v>
      </c>
      <c r="C26" s="2" t="s">
        <v>20</v>
      </c>
      <c r="D26" s="2" t="e">
        <f>COUNTIFS(#REF!,"LH",#REF!,"X")</f>
        <v>#REF!</v>
      </c>
      <c r="E26" s="2" t="e">
        <f>COUNTIFS(#REF!,"LH",#REF!,"X")</f>
        <v>#REF!</v>
      </c>
      <c r="F26" s="2" t="e">
        <f>'PL29'!M15</f>
        <v>#REF!</v>
      </c>
      <c r="G26" s="2" t="e">
        <f>SUM('PL29'!C15:L15)</f>
        <v>#REF!</v>
      </c>
      <c r="H26" s="2" t="e">
        <f>SUM('PL30'!C16:G16)</f>
        <v>#REF!</v>
      </c>
      <c r="I26" s="2" t="e">
        <f>COUNTIFS(#REF!,"LH",#REF!,"BO")</f>
        <v>#REF!</v>
      </c>
    </row>
    <row r="27" spans="1:9" x14ac:dyDescent="0.25">
      <c r="A27" s="27">
        <v>12</v>
      </c>
      <c r="B27" s="28" t="s">
        <v>55</v>
      </c>
      <c r="C27" s="2" t="s">
        <v>20</v>
      </c>
      <c r="D27" s="2" t="e">
        <f>COUNTIFS(#REF!,"CX",#REF!,"X")</f>
        <v>#REF!</v>
      </c>
      <c r="E27" s="2" t="e">
        <f>COUNTIFS(#REF!,"CX",#REF!,"X")</f>
        <v>#REF!</v>
      </c>
      <c r="F27" s="2" t="e">
        <f>'PL29'!M16</f>
        <v>#REF!</v>
      </c>
      <c r="G27" s="2" t="e">
        <f>SUM('PL29'!C16:L16)</f>
        <v>#REF!</v>
      </c>
      <c r="H27" s="2" t="e">
        <f>SUM('PL30'!C17:G17)</f>
        <v>#REF!</v>
      </c>
      <c r="I27" s="2" t="e">
        <f>COUNTIFS(#REF!,"CX",#REF!,"BO")</f>
        <v>#REF!</v>
      </c>
    </row>
    <row r="28" spans="1:9" x14ac:dyDescent="0.25">
      <c r="A28" s="26">
        <v>13</v>
      </c>
      <c r="B28" s="8" t="s">
        <v>56</v>
      </c>
      <c r="C28" s="2" t="s">
        <v>20</v>
      </c>
      <c r="D28" s="2" t="e">
        <f>COUNTIFS(#REF!,"KA",#REF!,"X")</f>
        <v>#REF!</v>
      </c>
      <c r="E28" s="2" t="e">
        <f>COUNTIFS(#REF!,"KA",#REF!,"X")</f>
        <v>#REF!</v>
      </c>
      <c r="F28" s="2" t="e">
        <f>'PL29'!M17</f>
        <v>#REF!</v>
      </c>
      <c r="G28" s="2" t="e">
        <f>SUM('PL29'!C17:L17)</f>
        <v>#REF!</v>
      </c>
      <c r="H28" s="2" t="e">
        <f>SUM('PL30'!C18:G18)</f>
        <v>#REF!</v>
      </c>
      <c r="I28" s="2" t="e">
        <f>COUNTIFS(#REF!,"KA",#REF!,"BO")</f>
        <v>#REF!</v>
      </c>
    </row>
  </sheetData>
  <mergeCells count="1">
    <mergeCell ref="F1:I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7</vt:i4>
      </vt:variant>
    </vt:vector>
  </HeadingPairs>
  <TitlesOfParts>
    <vt:vector size="27" baseType="lpstr">
      <vt:lpstr>ThiTranDucTho</vt:lpstr>
      <vt:lpstr>SGV</vt:lpstr>
      <vt:lpstr>Bang 1</vt:lpstr>
      <vt:lpstr>Bang 2</vt:lpstr>
      <vt:lpstr>Bang 8</vt:lpstr>
      <vt:lpstr>ThiTranDucTho (2)</vt:lpstr>
      <vt:lpstr>NQ đổi tên</vt:lpstr>
      <vt:lpstr>BieuTH</vt:lpstr>
      <vt:lpstr>PL22</vt:lpstr>
      <vt:lpstr>PL23</vt:lpstr>
      <vt:lpstr>PL24</vt:lpstr>
      <vt:lpstr>PL25</vt:lpstr>
      <vt:lpstr>PL26</vt:lpstr>
      <vt:lpstr>PL27</vt:lpstr>
      <vt:lpstr>PL28</vt:lpstr>
      <vt:lpstr>PL29</vt:lpstr>
      <vt:lpstr>PL30</vt:lpstr>
      <vt:lpstr>SatNhap</vt:lpstr>
      <vt:lpstr>Sheet1</vt:lpstr>
      <vt:lpstr>DucTho</vt:lpstr>
      <vt:lpstr>'Bang 2'!Print_Area</vt:lpstr>
      <vt:lpstr>'Bang 8'!Print_Area</vt:lpstr>
      <vt:lpstr>'Bang 1'!Print_Titles</vt:lpstr>
      <vt:lpstr>'Bang 2'!Print_Titles</vt:lpstr>
      <vt:lpstr>'Bang 8'!Print_Titles</vt:lpstr>
      <vt:lpstr>ThiTranDucTho!Print_Titles</vt:lpstr>
      <vt:lpstr>'ThiTranDucTho (2)'!Print_Titles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2024-05-24T03:14:11Z</cp:lastPrinted>
  <dcterms:created xsi:type="dcterms:W3CDTF">2014-07-30T02:17:40Z</dcterms:created>
  <dcterms:modified xsi:type="dcterms:W3CDTF">2024-05-24T03:14:23Z</dcterms:modified>
</cp:coreProperties>
</file>